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aveExternalLinkValues="0" updateLinks="never" codeName="ThisWorkbook" hidePivotFieldList="1"/>
  <mc:AlternateContent xmlns:mc="http://schemas.openxmlformats.org/markup-compatibility/2006">
    <mc:Choice Requires="x15">
      <x15ac:absPath xmlns:x15ac="http://schemas.microsoft.com/office/spreadsheetml/2010/11/ac" url="S:\DS_SMH GLOBAL OP PL\GlobalOPPL17S\FY17_12M\"/>
    </mc:Choice>
  </mc:AlternateContent>
  <bookViews>
    <workbookView xWindow="9585" yWindow="1845" windowWidth="5775" windowHeight="5325" tabRatio="824"/>
  </bookViews>
  <sheets>
    <sheet name="P &amp; L by Department  COVER PAGE" sheetId="36" r:id="rId1"/>
    <sheet name="TABLE OF CONTENTS" sheetId="37" r:id="rId2"/>
    <sheet name="XX_17CK AUDITTO INPUT" sheetId="169" state="hidden" r:id="rId3"/>
    <sheet name="OP Global Analysis" sheetId="33" r:id="rId4"/>
    <sheet name="OP Program Summary" sheetId="30" r:id="rId5"/>
    <sheet name="17_AUDIT_TOTALS_CK" sheetId="170" state="hidden" r:id="rId6"/>
    <sheet name="FY17_XM HPM PAYOR_input" sheetId="116" state="hidden" r:id="rId7"/>
    <sheet name="Departmental PL" sheetId="70" r:id="rId8"/>
    <sheet name="17HPM_DATA_INPUT" sheetId="88" state="hidden" r:id="rId9"/>
    <sheet name="zz17GLOBAL OP BY PAYOR" sheetId="58" state="hidden" r:id="rId10"/>
    <sheet name="17NM_PLRecon" sheetId="23" state="hidden" r:id="rId11"/>
    <sheet name="Sheet5" sheetId="175" state="hidden" r:id="rId12"/>
    <sheet name="depts" sheetId="79" state="hidden" r:id="rId13"/>
    <sheet name="z17z_depts" sheetId="171" state="hidden" r:id="rId14"/>
    <sheet name="GRP" sheetId="173" state="hidden" r:id="rId15"/>
    <sheet name="LOOK" sheetId="174" state="hidden" r:id="rId16"/>
    <sheet name="old_compnt_audit_by_compnt_PY" sheetId="129" state="hidden" r:id="rId17"/>
    <sheet name="UPDATED NAMES" sheetId="177" state="hidden" r:id="rId18"/>
    <sheet name="zz_Input PsychCOPSDefict" sheetId="42" state="hidden" r:id="rId19"/>
    <sheet name="Headers" sheetId="34" state="hidden" r:id="rId20"/>
    <sheet name="xx_compnt_audit_by_com_PSYCH_PY" sheetId="90" state="hidden" r:id="rId21"/>
    <sheet name="zz_SUB-TOTALS" sheetId="57" state="hidden" r:id="rId22"/>
    <sheet name="zz_TOTALPayor" sheetId="56" state="hidden" r:id="rId23"/>
    <sheet name="zz_INPUT CY PRN" sheetId="59" state="hidden" r:id="rId24"/>
    <sheet name="zz_INPUT PY PRN" sheetId="60" state="hidden" r:id="rId25"/>
    <sheet name="xx_URMFG'S INPUT PEDS" sheetId="65" state="hidden" r:id="rId26"/>
    <sheet name="xx17SUMMARY - PC" sheetId="148" state="hidden" r:id="rId27"/>
    <sheet name="17NM_Flex Cost" sheetId="19" state="hidden" r:id="rId28"/>
    <sheet name="TOTALPayor_HPM GRP" sheetId="110" r:id="rId29"/>
    <sheet name="xx_mcarelabs" sheetId="100" state="hidden" r:id="rId30"/>
    <sheet name="17NM_Clinic Revenue" sheetId="21" state="hidden" r:id="rId31"/>
    <sheet name="17PATH PRACT" sheetId="62" state="hidden" r:id="rId32"/>
    <sheet name="xx_compnt_audit_by_compnt_CY" sheetId="97" state="hidden" r:id="rId33"/>
    <sheet name="xx_compnt_audit_by_com_PSYCH_CY" sheetId="89" state="hidden" r:id="rId34"/>
    <sheet name="17Input PSYyyC2PL" sheetId="43" state="hidden" r:id="rId35"/>
    <sheet name="FY17_xM-month FY17 Summary" sheetId="128" state="hidden" r:id="rId36"/>
    <sheet name="xx17revised SUMMARY - other" sheetId="149" state="hidden" r:id="rId37"/>
    <sheet name="17Lab_PLRecon" sheetId="31" state="hidden" r:id="rId38"/>
    <sheet name="xx17INPUT PATH" sheetId="64" state="hidden" r:id="rId39"/>
    <sheet name="zz_PRIMARY CARE Payer" sheetId="83" state="hidden" r:id="rId40"/>
    <sheet name="zz_Info for Component Data" sheetId="130" state="hidden" r:id="rId41"/>
  </sheets>
  <externalReferences>
    <externalReference r:id="rId42"/>
    <externalReference r:id="rId43"/>
  </externalReferences>
  <definedNames>
    <definedName name="_xlnm._FilterDatabase" localSheetId="5" hidden="1">'17_AUDIT_TOTALS_CK'!$B$2:$BI$1180</definedName>
    <definedName name="_xlnm._FilterDatabase" localSheetId="8" hidden="1">'17HPM_DATA_INPUT'!$C$2:$U$752</definedName>
    <definedName name="_xlnm._FilterDatabase" localSheetId="7" hidden="1">'Departmental PL'!$D$9:$W$1197</definedName>
    <definedName name="_xlnm._FilterDatabase" localSheetId="12" hidden="1">depts!$A$1:$L$226</definedName>
    <definedName name="_xlnm._FilterDatabase" localSheetId="14" hidden="1">GRP!$A$2:$D$2</definedName>
    <definedName name="_xlnm._FilterDatabase" localSheetId="16" hidden="1">old_compnt_audit_by_compnt_PY!$A$1:$G$541</definedName>
    <definedName name="_xlnm._FilterDatabase" localSheetId="4" hidden="1">'OP Program Summary'!$B$10:$R$43</definedName>
    <definedName name="_xlnm._FilterDatabase" localSheetId="11" hidden="1">Sheet5!$A$1:$E$1172</definedName>
    <definedName name="_xlnm._FilterDatabase" localSheetId="17" hidden="1">'UPDATED NAMES'!$A$9:$M$1190</definedName>
    <definedName name="_xlnm._FilterDatabase" localSheetId="2" hidden="1">'XX_17CK AUDITTO INPUT'!$A$2:$AO$698</definedName>
    <definedName name="_xlnm._FilterDatabase" localSheetId="33" hidden="1">xx_compnt_audit_by_com_PSYCH_CY!$A$1:$F$144</definedName>
    <definedName name="_xlnm._FilterDatabase" localSheetId="20" hidden="1">xx_compnt_audit_by_com_PSYCH_PY!$A$1:$F$144</definedName>
    <definedName name="_xlnm._FilterDatabase" localSheetId="32" hidden="1">xx_compnt_audit_by_compnt_CY!$A$1:$G$681</definedName>
    <definedName name="_xlnm._FilterDatabase" localSheetId="13" hidden="1">z17z_depts!$A$1:$H$327</definedName>
    <definedName name="_xlnm._FilterDatabase" localSheetId="23" hidden="1">'zz_INPUT CY PRN'!$B$2:$O$114</definedName>
    <definedName name="_xlnm._FilterDatabase" localSheetId="24" hidden="1">'zz_INPUT PY PRN'!$B$2:$O$118</definedName>
    <definedName name="_xlnm._FilterDatabase" localSheetId="9" hidden="1">'zz17GLOBAL OP BY PAYOR'!$A$6:$B$215</definedName>
    <definedName name="AX">'17Lab_PLRecon'!$H$62</definedName>
    <definedName name="_xlnm.Database">'[1]nursing total Non-Sal expense'!$A$1:$N$2061</definedName>
    <definedName name="grp">GRP!$C$3:$E$327</definedName>
    <definedName name="hpm">z17z_depts!$A$2:$B$327</definedName>
    <definedName name="LOOK">LOOK!$A$1:$C$230</definedName>
    <definedName name="No_Prog" localSheetId="5">#REF!</definedName>
    <definedName name="No_Prog" localSheetId="16">#REF!</definedName>
    <definedName name="No_Prog" localSheetId="28">#REF!</definedName>
    <definedName name="No_Prog" localSheetId="23">#REF!</definedName>
    <definedName name="No_Prog" localSheetId="24">#REF!</definedName>
    <definedName name="No_Prog" localSheetId="21">#REF!</definedName>
    <definedName name="No_Prog" localSheetId="22">#REF!</definedName>
    <definedName name="No_Prog" localSheetId="9">#REF!</definedName>
    <definedName name="No_Prog">#REF!</definedName>
    <definedName name="NO_PROGRAM" localSheetId="5">#REF!</definedName>
    <definedName name="NO_PROGRAM" localSheetId="16">#REF!</definedName>
    <definedName name="NO_PROGRAM" localSheetId="28">#REF!</definedName>
    <definedName name="NO_PROGRAM" localSheetId="23">#REF!</definedName>
    <definedName name="NO_PROGRAM" localSheetId="18">#REF!</definedName>
    <definedName name="NO_PROGRAM" localSheetId="24">#REF!</definedName>
    <definedName name="NO_PROGRAM" localSheetId="21">#REF!</definedName>
    <definedName name="NO_PROGRAM" localSheetId="22">#REF!</definedName>
    <definedName name="NO_PROGRAM" localSheetId="9">#REF!</definedName>
    <definedName name="NO_PROGRAM">#REF!</definedName>
    <definedName name="op">z17z_depts!$G$2:$H$195</definedName>
    <definedName name="_xlnm.Print_Area" localSheetId="8">'17HPM_DATA_INPUT'!$B$1:$U$710</definedName>
    <definedName name="_xlnm.Print_Area" localSheetId="34">'17Input PSYyyC2PL'!$A$1:$L$74</definedName>
    <definedName name="_xlnm.Print_Area" localSheetId="37">'17Lab_PLRecon'!$A$98:$F$122</definedName>
    <definedName name="_xlnm.Print_Area" localSheetId="30">'17NM_Clinic Revenue'!$C$94:$M$172</definedName>
    <definedName name="_xlnm.Print_Area" localSheetId="27">'17NM_Flex Cost'!$L$1:$T$131</definedName>
    <definedName name="_xlnm.Print_Area" localSheetId="10">'17NM_PLRecon'!$B$5:$Y$111</definedName>
    <definedName name="_xlnm.Print_Area" localSheetId="31">'17PATH PRACT'!$A$1:$X$51</definedName>
    <definedName name="_xlnm.Print_Area" localSheetId="7">'Departmental PL'!$D$1:$W$1197</definedName>
    <definedName name="_xlnm.Print_Area" localSheetId="12">depts!$C$1:$D$226</definedName>
    <definedName name="_xlnm.Print_Area" localSheetId="35">'FY17_xM-month FY17 Summary'!$A$1:$W$54</definedName>
    <definedName name="_xlnm.Print_Area" localSheetId="16">old_compnt_audit_by_compnt_PY!$A$1:$Q$539</definedName>
    <definedName name="_xlnm.Print_Area" localSheetId="3">'OP Global Analysis'!$A$1:$N$38</definedName>
    <definedName name="_xlnm.Print_Area" localSheetId="4">'OP Program Summary'!$A$1:$R$52</definedName>
    <definedName name="_xlnm.Print_Area" localSheetId="0">'P &amp; L by Department  COVER PAGE'!$A$1:$A$6</definedName>
    <definedName name="_xlnm.Print_Area" localSheetId="1">'TABLE OF CONTENTS'!$A$1:$G$16</definedName>
    <definedName name="_xlnm.Print_Area" localSheetId="28">'TOTALPayor_HPM GRP'!$A$1:$T$28</definedName>
    <definedName name="_xlnm.Print_Area" localSheetId="17">'UPDATED NAMES'!$F$9:$M$1093</definedName>
    <definedName name="_xlnm.Print_Area" localSheetId="32">xx_compnt_audit_by_compnt_CY!$A$1:$Q$681</definedName>
    <definedName name="_xlnm.Print_Area" localSheetId="29">xx_mcarelabs!$A$1:$Q$25</definedName>
    <definedName name="_xlnm.Print_Area" localSheetId="38">'xx17INPUT PATH'!$A$1:$Z$36</definedName>
    <definedName name="_xlnm.Print_Area" localSheetId="26">'xx17SUMMARY - PC'!$A$1:$R$93</definedName>
    <definedName name="_xlnm.Print_Area" localSheetId="23">'zz_INPUT CY PRN'!$A$1:$P$144</definedName>
    <definedName name="_xlnm.Print_Area" localSheetId="18">'zz_Input PsychCOPSDefict'!$A$1:$J$40</definedName>
    <definedName name="_xlnm.Print_Area" localSheetId="24">'zz_INPUT PY PRN'!$A$1</definedName>
    <definedName name="_xlnm.Print_Area" localSheetId="39">'zz_PRIMARY CARE Payer'!$A$1:$U$64</definedName>
    <definedName name="_xlnm.Print_Area" localSheetId="21">'zz_SUB-TOTALS'!$A$1:$T$41</definedName>
    <definedName name="_xlnm.Print_Area" localSheetId="22">zz_TOTALPayor!$A$1:$T$31</definedName>
    <definedName name="_xlnm.Print_Area" localSheetId="9">'zz17GLOBAL OP BY PAYOR'!$A$105:$T$231</definedName>
    <definedName name="_xlnm.Print_Titles" localSheetId="8">'17HPM_DATA_INPUT'!$1:$2</definedName>
    <definedName name="_xlnm.Print_Titles" localSheetId="37">'17Lab_PLRecon'!$A:$A,'17Lab_PLRecon'!$1:$7</definedName>
    <definedName name="_xlnm.Print_Titles" localSheetId="27">'17NM_Flex Cost'!$1:$6</definedName>
    <definedName name="_xlnm.Print_Titles" localSheetId="10">'17NM_PLRecon'!$B:$B,'17NM_PLRecon'!$6:$6</definedName>
    <definedName name="_xlnm.Print_Titles" localSheetId="7">'Departmental PL'!$1:$8</definedName>
    <definedName name="_xlnm.Print_Titles" localSheetId="16">old_compnt_audit_by_compnt_PY!$1:$2</definedName>
    <definedName name="_xlnm.Print_Titles" localSheetId="4">'OP Program Summary'!$1:$3</definedName>
    <definedName name="_xlnm.Print_Titles" localSheetId="28">'TOTALPayor_HPM GRP'!$1:$6</definedName>
    <definedName name="_xlnm.Print_Titles" localSheetId="32">xx_compnt_audit_by_compnt_CY!$1:$2</definedName>
    <definedName name="_xlnm.Print_Titles" localSheetId="23">'zz_INPUT CY PRN'!$4:$5</definedName>
    <definedName name="_xlnm.Print_Titles" localSheetId="24">'zz_INPUT PY PRN'!$4:$5</definedName>
    <definedName name="_xlnm.Print_Titles" localSheetId="22">zz_TOTALPayor!$1:$6</definedName>
    <definedName name="_xlnm.Print_Titles" localSheetId="9">'zz17GLOBAL OP BY PAYOR'!$1:$6</definedName>
    <definedName name="TABLE" localSheetId="5">#REF!</definedName>
    <definedName name="TABLE" localSheetId="16">#REF!</definedName>
    <definedName name="TABLE" localSheetId="28">#REF!</definedName>
    <definedName name="TABLE" localSheetId="18">#REF!</definedName>
    <definedName name="TABLE" localSheetId="22">#REF!</definedName>
    <definedName name="TABLE">#REF!</definedName>
    <definedName name="Table1" localSheetId="5">#REF!</definedName>
    <definedName name="Table1" localSheetId="16">#REF!</definedName>
    <definedName name="Table1" localSheetId="28">#REF!</definedName>
    <definedName name="Table1" localSheetId="23">#REF!</definedName>
    <definedName name="Table1" localSheetId="24">#REF!</definedName>
    <definedName name="Table1" localSheetId="21">#REF!</definedName>
    <definedName name="Table1" localSheetId="22">#REF!</definedName>
    <definedName name="Table1" localSheetId="9">#REF!</definedName>
    <definedName name="Table1">#REF!</definedName>
  </definedNames>
  <calcPr calcId="152511"/>
</workbook>
</file>

<file path=xl/calcChain.xml><?xml version="1.0" encoding="utf-8"?>
<calcChain xmlns="http://schemas.openxmlformats.org/spreadsheetml/2006/main">
  <c r="J1097" i="70" l="1"/>
  <c r="G1097" i="70"/>
  <c r="F1097" i="70"/>
  <c r="Z1172" i="70" l="1"/>
  <c r="O73" i="65"/>
  <c r="P86" i="65" s="1"/>
  <c r="O72" i="65"/>
  <c r="O71" i="65"/>
  <c r="O70" i="65"/>
  <c r="O69" i="65"/>
  <c r="O68" i="65"/>
  <c r="O67" i="65"/>
  <c r="P80" i="65" s="1"/>
  <c r="O66" i="65"/>
  <c r="P79" i="65" s="1"/>
  <c r="O65" i="65"/>
  <c r="P78" i="65" s="1"/>
  <c r="O64" i="65"/>
  <c r="P77" i="65" s="1"/>
  <c r="P81" i="65"/>
  <c r="P82" i="65"/>
  <c r="P83" i="65"/>
  <c r="P84" i="65"/>
  <c r="P85" i="65"/>
  <c r="V74" i="65"/>
  <c r="V73" i="65"/>
  <c r="V72" i="65"/>
  <c r="V71" i="65"/>
  <c r="V70" i="65"/>
  <c r="V69" i="65"/>
  <c r="V68" i="65"/>
  <c r="V67" i="65"/>
  <c r="V66" i="65"/>
  <c r="V65" i="65"/>
  <c r="V64" i="65"/>
  <c r="S64" i="65"/>
  <c r="N74" i="65"/>
  <c r="M74" i="65"/>
  <c r="N87" i="65" s="1"/>
  <c r="L74" i="65"/>
  <c r="M87" i="65" s="1"/>
  <c r="K74" i="65"/>
  <c r="L87" i="65" s="1"/>
  <c r="J77" i="65"/>
  <c r="K77" i="65"/>
  <c r="L77" i="65"/>
  <c r="M77" i="65"/>
  <c r="N77" i="65"/>
  <c r="O77" i="65"/>
  <c r="J78" i="65"/>
  <c r="K78" i="65"/>
  <c r="L78" i="65"/>
  <c r="M78" i="65"/>
  <c r="N78" i="65"/>
  <c r="O78" i="65"/>
  <c r="J79" i="65"/>
  <c r="K79" i="65"/>
  <c r="L79" i="65"/>
  <c r="M79" i="65"/>
  <c r="N79" i="65"/>
  <c r="O79" i="65"/>
  <c r="J80" i="65"/>
  <c r="K80" i="65"/>
  <c r="L80" i="65"/>
  <c r="M80" i="65"/>
  <c r="N80" i="65"/>
  <c r="O80" i="65"/>
  <c r="J81" i="65"/>
  <c r="K81" i="65"/>
  <c r="L81" i="65"/>
  <c r="M81" i="65"/>
  <c r="N81" i="65"/>
  <c r="O81" i="65"/>
  <c r="J82" i="65"/>
  <c r="K82" i="65"/>
  <c r="L82" i="65"/>
  <c r="M82" i="65"/>
  <c r="N82" i="65"/>
  <c r="O82" i="65"/>
  <c r="J83" i="65"/>
  <c r="K83" i="65"/>
  <c r="L83" i="65"/>
  <c r="M83" i="65"/>
  <c r="N83" i="65"/>
  <c r="O83" i="65"/>
  <c r="J84" i="65"/>
  <c r="K84" i="65"/>
  <c r="L84" i="65"/>
  <c r="M84" i="65"/>
  <c r="N84" i="65"/>
  <c r="O84" i="65"/>
  <c r="J85" i="65"/>
  <c r="K85" i="65"/>
  <c r="L85" i="65"/>
  <c r="M85" i="65"/>
  <c r="N85" i="65"/>
  <c r="O85" i="65"/>
  <c r="J86" i="65"/>
  <c r="K86" i="65"/>
  <c r="L86" i="65"/>
  <c r="M86" i="65"/>
  <c r="N86" i="65"/>
  <c r="O86" i="65"/>
  <c r="J87" i="65"/>
  <c r="K87" i="65"/>
  <c r="O87" i="65"/>
  <c r="O101" i="65"/>
  <c r="M101" i="65"/>
  <c r="L101" i="65"/>
  <c r="K101" i="65"/>
  <c r="O74" i="65" l="1"/>
  <c r="R64" i="65" s="1"/>
  <c r="P87" i="65"/>
  <c r="P74" i="65"/>
  <c r="W65" i="65"/>
  <c r="J649" i="70" l="1"/>
  <c r="R605" i="70"/>
  <c r="U602" i="70"/>
  <c r="T602" i="70"/>
  <c r="S602" i="70"/>
  <c r="R602" i="70"/>
  <c r="U623" i="70"/>
  <c r="T623" i="70"/>
  <c r="S623" i="70"/>
  <c r="R623" i="70"/>
  <c r="O602" i="70"/>
  <c r="N602" i="70"/>
  <c r="O623" i="70"/>
  <c r="N623" i="70"/>
  <c r="F196" i="58"/>
  <c r="E196" i="58"/>
  <c r="H122" i="19"/>
  <c r="E70" i="43"/>
  <c r="E66" i="43"/>
  <c r="F49" i="43" l="1"/>
  <c r="R48" i="43"/>
  <c r="J48" i="43"/>
  <c r="I48" i="43"/>
  <c r="G48" i="43"/>
  <c r="F48" i="43"/>
  <c r="R47" i="43"/>
  <c r="J47" i="43"/>
  <c r="I47" i="43"/>
  <c r="G47" i="43"/>
  <c r="F47" i="43"/>
  <c r="R46" i="43"/>
  <c r="J46" i="43"/>
  <c r="I46" i="43"/>
  <c r="G46" i="43"/>
  <c r="F46" i="43"/>
  <c r="R45" i="43"/>
  <c r="J45" i="43"/>
  <c r="I45" i="43"/>
  <c r="R44" i="43"/>
  <c r="J44" i="43"/>
  <c r="I44" i="43"/>
  <c r="G44" i="43"/>
  <c r="R43" i="43"/>
  <c r="R41" i="43"/>
  <c r="R50" i="43"/>
  <c r="R52" i="43"/>
  <c r="R42" i="43"/>
  <c r="J41" i="43"/>
  <c r="I41" i="43"/>
  <c r="H41" i="43"/>
  <c r="G41" i="43"/>
  <c r="F41" i="43"/>
  <c r="J42" i="43"/>
  <c r="I42" i="43"/>
  <c r="H42" i="43"/>
  <c r="G42" i="43"/>
  <c r="F42" i="43"/>
  <c r="H610" i="97"/>
  <c r="I620" i="97"/>
  <c r="H620" i="97"/>
  <c r="J620" i="97" s="1"/>
  <c r="I619" i="97"/>
  <c r="H619" i="97"/>
  <c r="I618" i="97"/>
  <c r="H618" i="97"/>
  <c r="I617" i="97"/>
  <c r="H617" i="97"/>
  <c r="N617" i="97" s="1"/>
  <c r="I616" i="97"/>
  <c r="H616" i="97"/>
  <c r="R620" i="97"/>
  <c r="L620" i="97"/>
  <c r="K620" i="97"/>
  <c r="R619" i="97"/>
  <c r="L619" i="97"/>
  <c r="K619" i="97"/>
  <c r="N619" i="97" s="1"/>
  <c r="R618" i="97"/>
  <c r="L618" i="97"/>
  <c r="K618" i="97"/>
  <c r="N618" i="97"/>
  <c r="R617" i="97"/>
  <c r="L617" i="97"/>
  <c r="K617" i="97"/>
  <c r="R616" i="97"/>
  <c r="L616" i="97"/>
  <c r="K616" i="97"/>
  <c r="R615" i="97"/>
  <c r="O619" i="97" l="1"/>
  <c r="O617" i="97"/>
  <c r="M617" i="97"/>
  <c r="J619" i="97"/>
  <c r="M618" i="97"/>
  <c r="O620" i="97"/>
  <c r="J616" i="97"/>
  <c r="M620" i="97"/>
  <c r="P620" i="97" s="1"/>
  <c r="O616" i="97"/>
  <c r="M616" i="97"/>
  <c r="Q620" i="97"/>
  <c r="M619" i="97"/>
  <c r="P619" i="97" s="1"/>
  <c r="O618" i="97"/>
  <c r="J617" i="97"/>
  <c r="N616" i="97"/>
  <c r="J618" i="97"/>
  <c r="N620" i="97"/>
  <c r="B45" i="64"/>
  <c r="P618" i="97" l="1"/>
  <c r="P617" i="97"/>
  <c r="P616" i="97"/>
  <c r="S30" i="19" l="1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G76" i="149" l="1"/>
  <c r="F76" i="149"/>
  <c r="F77" i="149"/>
  <c r="M1093" i="70" l="1"/>
  <c r="K1093" i="70"/>
  <c r="I1093" i="70"/>
  <c r="H1093" i="70"/>
  <c r="G1093" i="70"/>
  <c r="J98" i="23"/>
  <c r="H98" i="23"/>
  <c r="F98" i="23"/>
  <c r="E98" i="23"/>
  <c r="D98" i="23"/>
  <c r="B98" i="23"/>
  <c r="F1172" i="70"/>
  <c r="C98" i="23" s="1"/>
  <c r="U1171" i="70"/>
  <c r="T1171" i="70"/>
  <c r="S1171" i="70"/>
  <c r="R1171" i="70"/>
  <c r="O1171" i="70"/>
  <c r="N1171" i="70"/>
  <c r="M1171" i="70"/>
  <c r="L1171" i="70"/>
  <c r="K1171" i="70"/>
  <c r="J1171" i="70"/>
  <c r="I1171" i="70"/>
  <c r="H1171" i="70"/>
  <c r="G1171" i="70"/>
  <c r="F1171" i="70"/>
  <c r="U1172" i="70"/>
  <c r="U1093" i="70" s="1"/>
  <c r="S1172" i="70"/>
  <c r="P98" i="23" s="1"/>
  <c r="O1172" i="70"/>
  <c r="L98" i="23" s="1"/>
  <c r="L1172" i="70"/>
  <c r="J1172" i="70"/>
  <c r="AH1170" i="70" s="1"/>
  <c r="AI1170" i="70" s="1"/>
  <c r="Q1171" i="70"/>
  <c r="W1171" i="70" s="1"/>
  <c r="P1171" i="70"/>
  <c r="V1171" i="70" s="1"/>
  <c r="AG1170" i="70"/>
  <c r="AF1170" i="70"/>
  <c r="AE1170" i="70"/>
  <c r="O1093" i="70" l="1"/>
  <c r="Q1093" i="70" s="1"/>
  <c r="R98" i="23"/>
  <c r="S1093" i="70"/>
  <c r="J1093" i="70"/>
  <c r="AD1170" i="70"/>
  <c r="L1093" i="70"/>
  <c r="F1093" i="70"/>
  <c r="I98" i="23"/>
  <c r="G98" i="23"/>
  <c r="L30" i="21" s="1"/>
  <c r="N98" i="23"/>
  <c r="AS1170" i="70"/>
  <c r="AJ1170" i="70"/>
  <c r="AK1170" i="70" s="1"/>
  <c r="Q1172" i="70"/>
  <c r="R657" i="97"/>
  <c r="R658" i="97"/>
  <c r="R659" i="97"/>
  <c r="R660" i="97"/>
  <c r="R661" i="97"/>
  <c r="R662" i="97"/>
  <c r="R663" i="97"/>
  <c r="R664" i="97"/>
  <c r="R665" i="97"/>
  <c r="R666" i="97"/>
  <c r="R667" i="97"/>
  <c r="R668" i="97"/>
  <c r="R669" i="97"/>
  <c r="R670" i="97"/>
  <c r="R671" i="97"/>
  <c r="R672" i="97"/>
  <c r="R673" i="97"/>
  <c r="R674" i="97"/>
  <c r="R675" i="97"/>
  <c r="R676" i="97"/>
  <c r="R677" i="97"/>
  <c r="R678" i="97"/>
  <c r="R679" i="97"/>
  <c r="R680" i="97"/>
  <c r="R681" i="97"/>
  <c r="R682" i="97"/>
  <c r="R683" i="97"/>
  <c r="R10" i="97"/>
  <c r="R11" i="97"/>
  <c r="R12" i="97"/>
  <c r="R13" i="97"/>
  <c r="R14" i="97"/>
  <c r="R15" i="97"/>
  <c r="R16" i="97"/>
  <c r="R17" i="97"/>
  <c r="R18" i="97"/>
  <c r="R19" i="97"/>
  <c r="R20" i="97"/>
  <c r="R21" i="97"/>
  <c r="R22" i="97"/>
  <c r="R23" i="97"/>
  <c r="R24" i="97"/>
  <c r="R25" i="97"/>
  <c r="R26" i="97"/>
  <c r="R27" i="97"/>
  <c r="R28" i="97"/>
  <c r="R29" i="97"/>
  <c r="R30" i="97"/>
  <c r="R31" i="97"/>
  <c r="R32" i="97"/>
  <c r="R33" i="97"/>
  <c r="R34" i="97"/>
  <c r="R35" i="97"/>
  <c r="R36" i="97"/>
  <c r="R37" i="97"/>
  <c r="R38" i="97"/>
  <c r="R39" i="97"/>
  <c r="R40" i="97"/>
  <c r="R41" i="97"/>
  <c r="R42" i="97"/>
  <c r="R43" i="97"/>
  <c r="R44" i="97"/>
  <c r="R45" i="97"/>
  <c r="R46" i="97"/>
  <c r="R47" i="97"/>
  <c r="R48" i="97"/>
  <c r="R49" i="97"/>
  <c r="R50" i="97"/>
  <c r="R51" i="97"/>
  <c r="R52" i="97"/>
  <c r="R53" i="97"/>
  <c r="R54" i="97"/>
  <c r="R55" i="97"/>
  <c r="R56" i="97"/>
  <c r="R57" i="97"/>
  <c r="R58" i="97"/>
  <c r="R59" i="97"/>
  <c r="R60" i="97"/>
  <c r="R61" i="97"/>
  <c r="R62" i="97"/>
  <c r="R63" i="97"/>
  <c r="R64" i="97"/>
  <c r="R65" i="97"/>
  <c r="R66" i="97"/>
  <c r="R67" i="97"/>
  <c r="R68" i="97"/>
  <c r="R69" i="97"/>
  <c r="R70" i="97"/>
  <c r="R71" i="97"/>
  <c r="R72" i="97"/>
  <c r="R73" i="97"/>
  <c r="R74" i="97"/>
  <c r="R75" i="97"/>
  <c r="R76" i="97"/>
  <c r="R77" i="97"/>
  <c r="R78" i="97"/>
  <c r="R79" i="97"/>
  <c r="R80" i="97"/>
  <c r="R81" i="97"/>
  <c r="R82" i="97"/>
  <c r="R83" i="97"/>
  <c r="R84" i="97"/>
  <c r="R85" i="97"/>
  <c r="R86" i="97"/>
  <c r="R87" i="97"/>
  <c r="R88" i="97"/>
  <c r="R89" i="97"/>
  <c r="R90" i="97"/>
  <c r="R91" i="97"/>
  <c r="R92" i="97"/>
  <c r="R93" i="97"/>
  <c r="R94" i="97"/>
  <c r="R95" i="97"/>
  <c r="R96" i="97"/>
  <c r="R97" i="97"/>
  <c r="R98" i="97"/>
  <c r="R99" i="97"/>
  <c r="R100" i="97"/>
  <c r="R101" i="97"/>
  <c r="R102" i="97"/>
  <c r="R103" i="97"/>
  <c r="R104" i="97"/>
  <c r="R105" i="97"/>
  <c r="R106" i="97"/>
  <c r="R107" i="97"/>
  <c r="R108" i="97"/>
  <c r="R109" i="97"/>
  <c r="R110" i="97"/>
  <c r="R111" i="97"/>
  <c r="R112" i="97"/>
  <c r="R113" i="97"/>
  <c r="R114" i="97"/>
  <c r="R115" i="97"/>
  <c r="R116" i="97"/>
  <c r="R117" i="97"/>
  <c r="R118" i="97"/>
  <c r="R119" i="97"/>
  <c r="R120" i="97"/>
  <c r="R121" i="97"/>
  <c r="R122" i="97"/>
  <c r="R123" i="97"/>
  <c r="R124" i="97"/>
  <c r="R125" i="97"/>
  <c r="R126" i="97"/>
  <c r="R127" i="97"/>
  <c r="R128" i="97"/>
  <c r="R129" i="97"/>
  <c r="R130" i="97"/>
  <c r="R131" i="97"/>
  <c r="R132" i="97"/>
  <c r="R133" i="97"/>
  <c r="R134" i="97"/>
  <c r="R135" i="97"/>
  <c r="R136" i="97"/>
  <c r="R137" i="97"/>
  <c r="R138" i="97"/>
  <c r="R139" i="97"/>
  <c r="R140" i="97"/>
  <c r="R141" i="97"/>
  <c r="R142" i="97"/>
  <c r="R143" i="97"/>
  <c r="R144" i="97"/>
  <c r="R145" i="97"/>
  <c r="R146" i="97"/>
  <c r="R147" i="97"/>
  <c r="R148" i="97"/>
  <c r="R149" i="97"/>
  <c r="R150" i="97"/>
  <c r="R151" i="97"/>
  <c r="R152" i="97"/>
  <c r="R153" i="97"/>
  <c r="R154" i="97"/>
  <c r="R155" i="97"/>
  <c r="R156" i="97"/>
  <c r="R157" i="97"/>
  <c r="R158" i="97"/>
  <c r="R159" i="97"/>
  <c r="R160" i="97"/>
  <c r="R161" i="97"/>
  <c r="R162" i="97"/>
  <c r="R163" i="97"/>
  <c r="R164" i="97"/>
  <c r="R165" i="97"/>
  <c r="R166" i="97"/>
  <c r="R167" i="97"/>
  <c r="R168" i="97"/>
  <c r="R169" i="97"/>
  <c r="R170" i="97"/>
  <c r="R171" i="97"/>
  <c r="R172" i="97"/>
  <c r="R173" i="97"/>
  <c r="R174" i="97"/>
  <c r="R175" i="97"/>
  <c r="R176" i="97"/>
  <c r="R177" i="97"/>
  <c r="R178" i="97"/>
  <c r="R179" i="97"/>
  <c r="R180" i="97"/>
  <c r="R181" i="97"/>
  <c r="R182" i="97"/>
  <c r="R183" i="97"/>
  <c r="R184" i="97"/>
  <c r="R185" i="97"/>
  <c r="R186" i="97"/>
  <c r="R187" i="97"/>
  <c r="R188" i="97"/>
  <c r="R189" i="97"/>
  <c r="R190" i="97"/>
  <c r="R191" i="97"/>
  <c r="R192" i="97"/>
  <c r="R193" i="97"/>
  <c r="R194" i="97"/>
  <c r="R195" i="97"/>
  <c r="R196" i="97"/>
  <c r="R197" i="97"/>
  <c r="R198" i="97"/>
  <c r="R199" i="97"/>
  <c r="R200" i="97"/>
  <c r="R201" i="97"/>
  <c r="R202" i="97"/>
  <c r="R203" i="97"/>
  <c r="R204" i="97"/>
  <c r="R205" i="97"/>
  <c r="R206" i="97"/>
  <c r="R207" i="97"/>
  <c r="R208" i="97"/>
  <c r="R209" i="97"/>
  <c r="R210" i="97"/>
  <c r="R211" i="97"/>
  <c r="R212" i="97"/>
  <c r="R213" i="97"/>
  <c r="R214" i="97"/>
  <c r="R215" i="97"/>
  <c r="R216" i="97"/>
  <c r="R217" i="97"/>
  <c r="R218" i="97"/>
  <c r="R219" i="97"/>
  <c r="R220" i="97"/>
  <c r="R221" i="97"/>
  <c r="R222" i="97"/>
  <c r="R223" i="97"/>
  <c r="R224" i="97"/>
  <c r="R225" i="97"/>
  <c r="R226" i="97"/>
  <c r="R227" i="97"/>
  <c r="R228" i="97"/>
  <c r="R229" i="97"/>
  <c r="R230" i="97"/>
  <c r="R231" i="97"/>
  <c r="R232" i="97"/>
  <c r="R233" i="97"/>
  <c r="R234" i="97"/>
  <c r="R235" i="97"/>
  <c r="R236" i="97"/>
  <c r="R237" i="97"/>
  <c r="R238" i="97"/>
  <c r="R239" i="97"/>
  <c r="R240" i="97"/>
  <c r="R241" i="97"/>
  <c r="R242" i="97"/>
  <c r="R243" i="97"/>
  <c r="R244" i="97"/>
  <c r="R245" i="97"/>
  <c r="R246" i="97"/>
  <c r="R247" i="97"/>
  <c r="R248" i="97"/>
  <c r="R249" i="97"/>
  <c r="R250" i="97"/>
  <c r="R251" i="97"/>
  <c r="R252" i="97"/>
  <c r="R253" i="97"/>
  <c r="R254" i="97"/>
  <c r="R255" i="97"/>
  <c r="R256" i="97"/>
  <c r="R257" i="97"/>
  <c r="R258" i="97"/>
  <c r="R259" i="97"/>
  <c r="R260" i="97"/>
  <c r="R261" i="97"/>
  <c r="R262" i="97"/>
  <c r="R263" i="97"/>
  <c r="R264" i="97"/>
  <c r="R265" i="97"/>
  <c r="R266" i="97"/>
  <c r="R267" i="97"/>
  <c r="R268" i="97"/>
  <c r="R269" i="97"/>
  <c r="R270" i="97"/>
  <c r="R271" i="97"/>
  <c r="R272" i="97"/>
  <c r="R273" i="97"/>
  <c r="R274" i="97"/>
  <c r="R275" i="97"/>
  <c r="R276" i="97"/>
  <c r="R277" i="97"/>
  <c r="R278" i="97"/>
  <c r="R279" i="97"/>
  <c r="R280" i="97"/>
  <c r="R281" i="97"/>
  <c r="R282" i="97"/>
  <c r="R283" i="97"/>
  <c r="R284" i="97"/>
  <c r="R285" i="97"/>
  <c r="R286" i="97"/>
  <c r="R287" i="97"/>
  <c r="R288" i="97"/>
  <c r="R289" i="97"/>
  <c r="R290" i="97"/>
  <c r="R291" i="97"/>
  <c r="R292" i="97"/>
  <c r="R293" i="97"/>
  <c r="R294" i="97"/>
  <c r="R295" i="97"/>
  <c r="R296" i="97"/>
  <c r="R297" i="97"/>
  <c r="R298" i="97"/>
  <c r="R299" i="97"/>
  <c r="R300" i="97"/>
  <c r="R301" i="97"/>
  <c r="R302" i="97"/>
  <c r="R303" i="97"/>
  <c r="R304" i="97"/>
  <c r="R305" i="97"/>
  <c r="R306" i="97"/>
  <c r="R307" i="97"/>
  <c r="R308" i="97"/>
  <c r="R309" i="97"/>
  <c r="R310" i="97"/>
  <c r="R311" i="97"/>
  <c r="R312" i="97"/>
  <c r="R313" i="97"/>
  <c r="R314" i="97"/>
  <c r="R315" i="97"/>
  <c r="R316" i="97"/>
  <c r="R317" i="97"/>
  <c r="R318" i="97"/>
  <c r="R319" i="97"/>
  <c r="R320" i="97"/>
  <c r="R321" i="97"/>
  <c r="R322" i="97"/>
  <c r="R323" i="97"/>
  <c r="R324" i="97"/>
  <c r="R325" i="97"/>
  <c r="R326" i="97"/>
  <c r="R327" i="97"/>
  <c r="R328" i="97"/>
  <c r="R329" i="97"/>
  <c r="R330" i="97"/>
  <c r="R331" i="97"/>
  <c r="R332" i="97"/>
  <c r="R333" i="97"/>
  <c r="R334" i="97"/>
  <c r="R335" i="97"/>
  <c r="R336" i="97"/>
  <c r="R337" i="97"/>
  <c r="R338" i="97"/>
  <c r="R339" i="97"/>
  <c r="R340" i="97"/>
  <c r="R341" i="97"/>
  <c r="R342" i="97"/>
  <c r="R343" i="97"/>
  <c r="R344" i="97"/>
  <c r="R345" i="97"/>
  <c r="R346" i="97"/>
  <c r="R347" i="97"/>
  <c r="R348" i="97"/>
  <c r="R349" i="97"/>
  <c r="R350" i="97"/>
  <c r="R351" i="97"/>
  <c r="R352" i="97"/>
  <c r="R353" i="97"/>
  <c r="R354" i="97"/>
  <c r="R355" i="97"/>
  <c r="R356" i="97"/>
  <c r="R357" i="97"/>
  <c r="R358" i="97"/>
  <c r="R359" i="97"/>
  <c r="R360" i="97"/>
  <c r="R361" i="97"/>
  <c r="R362" i="97"/>
  <c r="R363" i="97"/>
  <c r="R364" i="97"/>
  <c r="R365" i="97"/>
  <c r="R366" i="97"/>
  <c r="R367" i="97"/>
  <c r="R368" i="97"/>
  <c r="R369" i="97"/>
  <c r="R370" i="97"/>
  <c r="R371" i="97"/>
  <c r="R372" i="97"/>
  <c r="R373" i="97"/>
  <c r="R374" i="97"/>
  <c r="R375" i="97"/>
  <c r="R376" i="97"/>
  <c r="R377" i="97"/>
  <c r="R378" i="97"/>
  <c r="R379" i="97"/>
  <c r="R380" i="97"/>
  <c r="R381" i="97"/>
  <c r="R382" i="97"/>
  <c r="R383" i="97"/>
  <c r="R384" i="97"/>
  <c r="R385" i="97"/>
  <c r="R386" i="97"/>
  <c r="R387" i="97"/>
  <c r="R388" i="97"/>
  <c r="R389" i="97"/>
  <c r="R390" i="97"/>
  <c r="R391" i="97"/>
  <c r="R392" i="97"/>
  <c r="R393" i="97"/>
  <c r="R394" i="97"/>
  <c r="R395" i="97"/>
  <c r="R396" i="97"/>
  <c r="R397" i="97"/>
  <c r="R398" i="97"/>
  <c r="R399" i="97"/>
  <c r="R400" i="97"/>
  <c r="R401" i="97"/>
  <c r="R402" i="97"/>
  <c r="R403" i="97"/>
  <c r="R404" i="97"/>
  <c r="R405" i="97"/>
  <c r="R406" i="97"/>
  <c r="R407" i="97"/>
  <c r="R408" i="97"/>
  <c r="R409" i="97"/>
  <c r="R410" i="97"/>
  <c r="R411" i="97"/>
  <c r="R412" i="97"/>
  <c r="R413" i="97"/>
  <c r="R414" i="97"/>
  <c r="R415" i="97"/>
  <c r="R416" i="97"/>
  <c r="R417" i="97"/>
  <c r="R418" i="97"/>
  <c r="R419" i="97"/>
  <c r="R420" i="97"/>
  <c r="R421" i="97"/>
  <c r="R422" i="97"/>
  <c r="R423" i="97"/>
  <c r="R424" i="97"/>
  <c r="R425" i="97"/>
  <c r="R426" i="97"/>
  <c r="R427" i="97"/>
  <c r="R428" i="97"/>
  <c r="R429" i="97"/>
  <c r="R430" i="97"/>
  <c r="R431" i="97"/>
  <c r="R432" i="97"/>
  <c r="R433" i="97"/>
  <c r="R434" i="97"/>
  <c r="R435" i="97"/>
  <c r="R436" i="97"/>
  <c r="R437" i="97"/>
  <c r="R438" i="97"/>
  <c r="R439" i="97"/>
  <c r="R440" i="97"/>
  <c r="R441" i="97"/>
  <c r="R442" i="97"/>
  <c r="R443" i="97"/>
  <c r="R444" i="97"/>
  <c r="R445" i="97"/>
  <c r="R446" i="97"/>
  <c r="R447" i="97"/>
  <c r="R448" i="97"/>
  <c r="R449" i="97"/>
  <c r="R450" i="97"/>
  <c r="R451" i="97"/>
  <c r="R452" i="97"/>
  <c r="R453" i="97"/>
  <c r="R454" i="97"/>
  <c r="R455" i="97"/>
  <c r="R456" i="97"/>
  <c r="R457" i="97"/>
  <c r="R458" i="97"/>
  <c r="R459" i="97"/>
  <c r="R460" i="97"/>
  <c r="R461" i="97"/>
  <c r="R462" i="97"/>
  <c r="R463" i="97"/>
  <c r="R464" i="97"/>
  <c r="R465" i="97"/>
  <c r="R466" i="97"/>
  <c r="R467" i="97"/>
  <c r="R468" i="97"/>
  <c r="R469" i="97"/>
  <c r="R470" i="97"/>
  <c r="R471" i="97"/>
  <c r="R472" i="97"/>
  <c r="R473" i="97"/>
  <c r="R474" i="97"/>
  <c r="R475" i="97"/>
  <c r="R476" i="97"/>
  <c r="R477" i="97"/>
  <c r="R478" i="97"/>
  <c r="R479" i="97"/>
  <c r="R480" i="97"/>
  <c r="R481" i="97"/>
  <c r="R482" i="97"/>
  <c r="R483" i="97"/>
  <c r="R484" i="97"/>
  <c r="R485" i="97"/>
  <c r="R486" i="97"/>
  <c r="R487" i="97"/>
  <c r="R488" i="97"/>
  <c r="R489" i="97"/>
  <c r="R490" i="97"/>
  <c r="R491" i="97"/>
  <c r="R492" i="97"/>
  <c r="R493" i="97"/>
  <c r="R494" i="97"/>
  <c r="R495" i="97"/>
  <c r="R496" i="97"/>
  <c r="R497" i="97"/>
  <c r="R498" i="97"/>
  <c r="R499" i="97"/>
  <c r="R500" i="97"/>
  <c r="R501" i="97"/>
  <c r="R502" i="97"/>
  <c r="R503" i="97"/>
  <c r="R504" i="97"/>
  <c r="R505" i="97"/>
  <c r="R506" i="97"/>
  <c r="R507" i="97"/>
  <c r="R508" i="97"/>
  <c r="R509" i="97"/>
  <c r="R510" i="97"/>
  <c r="R511" i="97"/>
  <c r="R512" i="97"/>
  <c r="R513" i="97"/>
  <c r="R514" i="97"/>
  <c r="R515" i="97"/>
  <c r="R516" i="97"/>
  <c r="R517" i="97"/>
  <c r="R518" i="97"/>
  <c r="R519" i="97"/>
  <c r="R520" i="97"/>
  <c r="R521" i="97"/>
  <c r="R522" i="97"/>
  <c r="R523" i="97"/>
  <c r="R524" i="97"/>
  <c r="R525" i="97"/>
  <c r="R526" i="97"/>
  <c r="R527" i="97"/>
  <c r="R528" i="97"/>
  <c r="R529" i="97"/>
  <c r="R530" i="97"/>
  <c r="R531" i="97"/>
  <c r="R532" i="97"/>
  <c r="R533" i="97"/>
  <c r="R534" i="97"/>
  <c r="R535" i="97"/>
  <c r="R536" i="97"/>
  <c r="R537" i="97"/>
  <c r="R538" i="97"/>
  <c r="R539" i="97"/>
  <c r="R540" i="97"/>
  <c r="R541" i="97"/>
  <c r="R542" i="97"/>
  <c r="R543" i="97"/>
  <c r="R544" i="97"/>
  <c r="R545" i="97"/>
  <c r="R546" i="97"/>
  <c r="R547" i="97"/>
  <c r="R548" i="97"/>
  <c r="R549" i="97"/>
  <c r="R550" i="97"/>
  <c r="R551" i="97"/>
  <c r="R552" i="97"/>
  <c r="R553" i="97"/>
  <c r="R554" i="97"/>
  <c r="R555" i="97"/>
  <c r="R556" i="97"/>
  <c r="R557" i="97"/>
  <c r="R558" i="97"/>
  <c r="R559" i="97"/>
  <c r="R560" i="97"/>
  <c r="R561" i="97"/>
  <c r="R562" i="97"/>
  <c r="R563" i="97"/>
  <c r="R564" i="97"/>
  <c r="R565" i="97"/>
  <c r="R566" i="97"/>
  <c r="R567" i="97"/>
  <c r="R568" i="97"/>
  <c r="R569" i="97"/>
  <c r="R570" i="97"/>
  <c r="R571" i="97"/>
  <c r="R572" i="97"/>
  <c r="R573" i="97"/>
  <c r="R574" i="97"/>
  <c r="R575" i="97"/>
  <c r="R576" i="97"/>
  <c r="R577" i="97"/>
  <c r="R578" i="97"/>
  <c r="R579" i="97"/>
  <c r="R580" i="97"/>
  <c r="R581" i="97"/>
  <c r="R582" i="97"/>
  <c r="R583" i="97"/>
  <c r="R584" i="97"/>
  <c r="R585" i="97"/>
  <c r="R586" i="97"/>
  <c r="R587" i="97"/>
  <c r="R588" i="97"/>
  <c r="R589" i="97"/>
  <c r="R590" i="97"/>
  <c r="R591" i="97"/>
  <c r="R592" i="97"/>
  <c r="R593" i="97"/>
  <c r="R594" i="97"/>
  <c r="R595" i="97"/>
  <c r="R596" i="97"/>
  <c r="R597" i="97"/>
  <c r="R598" i="97"/>
  <c r="R599" i="97"/>
  <c r="R600" i="97"/>
  <c r="R601" i="97"/>
  <c r="R602" i="97"/>
  <c r="R603" i="97"/>
  <c r="R604" i="97"/>
  <c r="R605" i="97"/>
  <c r="R606" i="97"/>
  <c r="R607" i="97"/>
  <c r="R608" i="97"/>
  <c r="R609" i="97"/>
  <c r="R610" i="97"/>
  <c r="R611" i="97"/>
  <c r="R612" i="97"/>
  <c r="R613" i="97"/>
  <c r="R614" i="97"/>
  <c r="R621" i="97"/>
  <c r="R622" i="97"/>
  <c r="R623" i="97"/>
  <c r="R624" i="97"/>
  <c r="R625" i="97"/>
  <c r="R626" i="97"/>
  <c r="R627" i="97"/>
  <c r="R628" i="97"/>
  <c r="R629" i="97"/>
  <c r="R630" i="97"/>
  <c r="R631" i="97"/>
  <c r="R632" i="97"/>
  <c r="R633" i="97"/>
  <c r="R634" i="97"/>
  <c r="R635" i="97"/>
  <c r="R636" i="97"/>
  <c r="R637" i="97"/>
  <c r="R638" i="97"/>
  <c r="R639" i="97"/>
  <c r="R640" i="97"/>
  <c r="R641" i="97"/>
  <c r="R642" i="97"/>
  <c r="R643" i="97"/>
  <c r="R644" i="97"/>
  <c r="R645" i="97"/>
  <c r="R646" i="97"/>
  <c r="R647" i="97"/>
  <c r="R648" i="97"/>
  <c r="R649" i="97"/>
  <c r="R650" i="97"/>
  <c r="R651" i="97"/>
  <c r="R652" i="97"/>
  <c r="R653" i="97"/>
  <c r="R654" i="97"/>
  <c r="R655" i="97"/>
  <c r="R656" i="97"/>
  <c r="K608" i="97"/>
  <c r="L606" i="97"/>
  <c r="K606" i="97"/>
  <c r="L605" i="97"/>
  <c r="K605" i="97"/>
  <c r="C608" i="97"/>
  <c r="L608" i="97" s="1"/>
  <c r="L162" i="97"/>
  <c r="K162" i="97"/>
  <c r="L161" i="97"/>
  <c r="K161" i="97"/>
  <c r="L160" i="97"/>
  <c r="K160" i="97"/>
  <c r="L159" i="97"/>
  <c r="K159" i="97"/>
  <c r="L158" i="97"/>
  <c r="K158" i="97"/>
  <c r="I162" i="97"/>
  <c r="H162" i="97"/>
  <c r="I161" i="97"/>
  <c r="H161" i="97"/>
  <c r="I160" i="97"/>
  <c r="H160" i="97"/>
  <c r="I159" i="97"/>
  <c r="H159" i="97"/>
  <c r="I158" i="97"/>
  <c r="H158" i="97"/>
  <c r="K607" i="97" l="1"/>
  <c r="M607" i="97" s="1"/>
  <c r="D608" i="97"/>
  <c r="L607" i="97"/>
  <c r="K604" i="97"/>
  <c r="M604" i="97" s="1"/>
  <c r="T98" i="23"/>
  <c r="W1093" i="70"/>
  <c r="M30" i="21"/>
  <c r="W1172" i="70"/>
  <c r="AO1170" i="70"/>
  <c r="J159" i="97"/>
  <c r="M158" i="97"/>
  <c r="M160" i="97"/>
  <c r="M608" i="97"/>
  <c r="L604" i="97"/>
  <c r="I604" i="97"/>
  <c r="M605" i="97"/>
  <c r="O158" i="97"/>
  <c r="O160" i="97"/>
  <c r="O162" i="97"/>
  <c r="O159" i="97"/>
  <c r="N158" i="97"/>
  <c r="N160" i="97"/>
  <c r="M159" i="97"/>
  <c r="M161" i="97"/>
  <c r="N162" i="97"/>
  <c r="M162" i="97"/>
  <c r="N159" i="97"/>
  <c r="N161" i="97"/>
  <c r="O161" i="97"/>
  <c r="J160" i="97"/>
  <c r="J162" i="97"/>
  <c r="J161" i="97"/>
  <c r="J158" i="97"/>
  <c r="P158" i="97" s="1"/>
  <c r="H605" i="97" l="1"/>
  <c r="I608" i="97"/>
  <c r="O608" i="97" s="1"/>
  <c r="H604" i="97"/>
  <c r="N604" i="97" s="1"/>
  <c r="H606" i="97"/>
  <c r="N606" i="97" s="1"/>
  <c r="I605" i="97"/>
  <c r="O605" i="97" s="1"/>
  <c r="H608" i="97"/>
  <c r="I607" i="97"/>
  <c r="O607" i="97" s="1"/>
  <c r="H607" i="97"/>
  <c r="N607" i="97" s="1"/>
  <c r="I606" i="97"/>
  <c r="O606" i="97" s="1"/>
  <c r="P159" i="97"/>
  <c r="P160" i="97"/>
  <c r="N605" i="97"/>
  <c r="O604" i="97"/>
  <c r="J606" i="97"/>
  <c r="M606" i="97"/>
  <c r="P161" i="97"/>
  <c r="P162" i="97"/>
  <c r="N608" i="97" l="1"/>
  <c r="J608" i="97"/>
  <c r="P608" i="97" s="1"/>
  <c r="J607" i="97"/>
  <c r="P607" i="97" s="1"/>
  <c r="J604" i="97"/>
  <c r="P604" i="97" s="1"/>
  <c r="J605" i="97"/>
  <c r="P605" i="97" s="1"/>
  <c r="P606" i="97"/>
  <c r="K78" i="21" l="1"/>
  <c r="J78" i="21"/>
  <c r="I78" i="21"/>
  <c r="H78" i="21"/>
  <c r="F78" i="21"/>
  <c r="V78" i="21"/>
  <c r="S78" i="21"/>
  <c r="G78" i="21" s="1"/>
  <c r="Q78" i="21"/>
  <c r="BO28" i="31"/>
  <c r="M25" i="100"/>
  <c r="D191" i="100"/>
  <c r="E191" i="100"/>
  <c r="F191" i="100"/>
  <c r="G191" i="100"/>
  <c r="G192" i="100" s="1"/>
  <c r="H191" i="100"/>
  <c r="H192" i="100" s="1"/>
  <c r="D192" i="100"/>
  <c r="E192" i="100"/>
  <c r="F192" i="100"/>
  <c r="C192" i="100"/>
  <c r="C191" i="100"/>
  <c r="M191" i="100"/>
  <c r="N191" i="100"/>
  <c r="N192" i="100" s="1"/>
  <c r="O191" i="100"/>
  <c r="O192" i="100" s="1"/>
  <c r="P191" i="100"/>
  <c r="P192" i="100" s="1"/>
  <c r="Q191" i="100"/>
  <c r="Q192" i="100" s="1"/>
  <c r="M192" i="100"/>
  <c r="L191" i="100"/>
  <c r="L192" i="100" s="1"/>
  <c r="I203" i="100"/>
  <c r="I204" i="100"/>
  <c r="I205" i="100"/>
  <c r="I206" i="100"/>
  <c r="I207" i="100"/>
  <c r="I208" i="100"/>
  <c r="I209" i="100"/>
  <c r="I210" i="100"/>
  <c r="I211" i="100"/>
  <c r="I212" i="100"/>
  <c r="I213" i="100"/>
  <c r="I214" i="100"/>
  <c r="I215" i="100"/>
  <c r="I216" i="100"/>
  <c r="I217" i="100"/>
  <c r="I218" i="100"/>
  <c r="I219" i="100"/>
  <c r="I220" i="100"/>
  <c r="I202" i="100"/>
  <c r="I192" i="100"/>
  <c r="I193" i="100"/>
  <c r="I194" i="100"/>
  <c r="I173" i="100"/>
  <c r="I174" i="100"/>
  <c r="I175" i="100"/>
  <c r="I176" i="100"/>
  <c r="I177" i="100"/>
  <c r="I178" i="100"/>
  <c r="I179" i="100"/>
  <c r="I180" i="100"/>
  <c r="I181" i="100"/>
  <c r="I182" i="100"/>
  <c r="I183" i="100"/>
  <c r="I184" i="100"/>
  <c r="I185" i="100"/>
  <c r="I186" i="100"/>
  <c r="I187" i="100"/>
  <c r="I188" i="100"/>
  <c r="I189" i="100"/>
  <c r="I190" i="100"/>
  <c r="I191" i="100"/>
  <c r="I172" i="100"/>
  <c r="K30" i="21"/>
  <c r="I30" i="21"/>
  <c r="H30" i="21"/>
  <c r="G30" i="21"/>
  <c r="F30" i="21"/>
  <c r="AD32" i="21"/>
  <c r="V30" i="21"/>
  <c r="J30" i="21" s="1"/>
  <c r="S30" i="21"/>
  <c r="Q30" i="21"/>
  <c r="E30" i="21" s="1"/>
  <c r="O30" i="21"/>
  <c r="C30" i="21" s="1"/>
  <c r="D216" i="148"/>
  <c r="K132" i="148"/>
  <c r="N31" i="148"/>
  <c r="N36" i="148"/>
  <c r="M7" i="148"/>
  <c r="K34" i="148"/>
  <c r="K33" i="148"/>
  <c r="R44" i="148"/>
  <c r="F44" i="148"/>
  <c r="O46" i="148"/>
  <c r="N46" i="148"/>
  <c r="L46" i="148"/>
  <c r="K46" i="148"/>
  <c r="J46" i="148"/>
  <c r="F46" i="148"/>
  <c r="E46" i="148"/>
  <c r="F34" i="148"/>
  <c r="F33" i="148"/>
  <c r="K128" i="148"/>
  <c r="K127" i="148"/>
  <c r="R7" i="148"/>
  <c r="P27" i="148"/>
  <c r="O27" i="148"/>
  <c r="N27" i="148"/>
  <c r="P26" i="148"/>
  <c r="O26" i="148"/>
  <c r="N26" i="148"/>
  <c r="P25" i="148"/>
  <c r="O25" i="148"/>
  <c r="N25" i="148"/>
  <c r="P24" i="148"/>
  <c r="O24" i="148"/>
  <c r="N24" i="148"/>
  <c r="P23" i="148"/>
  <c r="O23" i="148"/>
  <c r="N23" i="148"/>
  <c r="P22" i="148"/>
  <c r="O22" i="148"/>
  <c r="N22" i="148"/>
  <c r="P21" i="148"/>
  <c r="O21" i="148"/>
  <c r="N21" i="148"/>
  <c r="P20" i="148"/>
  <c r="O20" i="148"/>
  <c r="N20" i="148"/>
  <c r="P19" i="148"/>
  <c r="O19" i="148"/>
  <c r="N19" i="148"/>
  <c r="P18" i="148"/>
  <c r="O18" i="148"/>
  <c r="N18" i="148"/>
  <c r="P17" i="148"/>
  <c r="O17" i="148"/>
  <c r="N17" i="148"/>
  <c r="P16" i="148"/>
  <c r="O16" i="148"/>
  <c r="N16" i="148"/>
  <c r="P15" i="148"/>
  <c r="O15" i="148"/>
  <c r="N15" i="148"/>
  <c r="P14" i="148"/>
  <c r="O14" i="148"/>
  <c r="N14" i="148"/>
  <c r="P13" i="148"/>
  <c r="O13" i="148"/>
  <c r="N13" i="148"/>
  <c r="P12" i="148"/>
  <c r="O12" i="148"/>
  <c r="N12" i="148"/>
  <c r="P11" i="148"/>
  <c r="O11" i="148"/>
  <c r="N11" i="148"/>
  <c r="P10" i="148"/>
  <c r="O10" i="148"/>
  <c r="N10" i="148"/>
  <c r="P9" i="148"/>
  <c r="O9" i="148"/>
  <c r="N9" i="148"/>
  <c r="P8" i="148"/>
  <c r="O8" i="148"/>
  <c r="N8" i="148"/>
  <c r="P7" i="148"/>
  <c r="O7" i="148"/>
  <c r="N7" i="148"/>
  <c r="K27" i="148"/>
  <c r="K26" i="148"/>
  <c r="K25" i="148"/>
  <c r="K24" i="148"/>
  <c r="K23" i="148"/>
  <c r="K22" i="148"/>
  <c r="K21" i="148"/>
  <c r="K20" i="148"/>
  <c r="K19" i="148"/>
  <c r="K18" i="148"/>
  <c r="K17" i="148"/>
  <c r="K16" i="148"/>
  <c r="K15" i="148"/>
  <c r="K14" i="148"/>
  <c r="K13" i="148"/>
  <c r="K12" i="148"/>
  <c r="K11" i="148"/>
  <c r="K10" i="148"/>
  <c r="K9" i="148"/>
  <c r="K8" i="148"/>
  <c r="K7" i="148"/>
  <c r="F27" i="148"/>
  <c r="H26" i="148"/>
  <c r="G26" i="148"/>
  <c r="F26" i="148"/>
  <c r="H25" i="148"/>
  <c r="G25" i="148"/>
  <c r="F25" i="148"/>
  <c r="H24" i="148"/>
  <c r="G24" i="148"/>
  <c r="F24" i="148"/>
  <c r="H23" i="148"/>
  <c r="G23" i="148"/>
  <c r="F23" i="148"/>
  <c r="H22" i="148"/>
  <c r="G22" i="148"/>
  <c r="F22" i="148"/>
  <c r="H21" i="148"/>
  <c r="G21" i="148"/>
  <c r="F21" i="148"/>
  <c r="H20" i="148"/>
  <c r="G20" i="148"/>
  <c r="F20" i="148"/>
  <c r="H19" i="148"/>
  <c r="G19" i="148"/>
  <c r="F19" i="148"/>
  <c r="H18" i="148"/>
  <c r="G18" i="148"/>
  <c r="F18" i="148"/>
  <c r="H17" i="148"/>
  <c r="G17" i="148"/>
  <c r="F17" i="148"/>
  <c r="H16" i="148"/>
  <c r="G16" i="148"/>
  <c r="F16" i="148"/>
  <c r="H15" i="148"/>
  <c r="G15" i="148"/>
  <c r="F15" i="148"/>
  <c r="H14" i="148"/>
  <c r="G14" i="148"/>
  <c r="F14" i="148"/>
  <c r="H13" i="148"/>
  <c r="G13" i="148"/>
  <c r="F13" i="148"/>
  <c r="H12" i="148"/>
  <c r="G12" i="148"/>
  <c r="F12" i="148"/>
  <c r="H11" i="148"/>
  <c r="G11" i="148"/>
  <c r="F11" i="148"/>
  <c r="H10" i="148"/>
  <c r="G10" i="148"/>
  <c r="F10" i="148"/>
  <c r="H9" i="148"/>
  <c r="G9" i="148"/>
  <c r="F9" i="148"/>
  <c r="H8" i="148"/>
  <c r="G8" i="148"/>
  <c r="F8" i="148"/>
  <c r="H7" i="148"/>
  <c r="G7" i="148"/>
  <c r="F7" i="148"/>
  <c r="B27" i="148"/>
  <c r="D26" i="148"/>
  <c r="D25" i="148"/>
  <c r="D24" i="148"/>
  <c r="D23" i="148"/>
  <c r="D22" i="148"/>
  <c r="D21" i="148"/>
  <c r="D20" i="148"/>
  <c r="D19" i="148"/>
  <c r="D18" i="148"/>
  <c r="D17" i="148"/>
  <c r="D16" i="148"/>
  <c r="D15" i="148"/>
  <c r="D14" i="148"/>
  <c r="D13" i="148"/>
  <c r="D12" i="148"/>
  <c r="D11" i="148"/>
  <c r="D10" i="148"/>
  <c r="D9" i="148"/>
  <c r="D8" i="148"/>
  <c r="D7" i="148"/>
  <c r="O184" i="148"/>
  <c r="N184" i="148"/>
  <c r="M184" i="148"/>
  <c r="I163" i="148"/>
  <c r="I164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K184" i="148"/>
  <c r="F184" i="148"/>
  <c r="G183" i="148"/>
  <c r="H183" i="148" s="1"/>
  <c r="H27" i="148" s="1"/>
  <c r="H34" i="148" s="1"/>
  <c r="D183" i="148"/>
  <c r="D184" i="148" s="1"/>
  <c r="F186" i="148" s="1"/>
  <c r="K192" i="148"/>
  <c r="AY122" i="31"/>
  <c r="AX122" i="31"/>
  <c r="AW122" i="31"/>
  <c r="BC122" i="31"/>
  <c r="F35" i="149"/>
  <c r="F79" i="149"/>
  <c r="F82" i="149" s="1"/>
  <c r="F78" i="149"/>
  <c r="Q13" i="149"/>
  <c r="R7" i="149"/>
  <c r="Q7" i="149"/>
  <c r="BI8" i="149"/>
  <c r="BI9" i="149"/>
  <c r="BI10" i="149"/>
  <c r="BI11" i="149"/>
  <c r="BI12" i="149"/>
  <c r="BI13" i="149"/>
  <c r="BI14" i="149"/>
  <c r="BI15" i="149"/>
  <c r="BI16" i="149"/>
  <c r="BI17" i="149"/>
  <c r="BI18" i="149"/>
  <c r="BI19" i="149"/>
  <c r="BI20" i="149"/>
  <c r="BI21" i="149"/>
  <c r="BI22" i="149"/>
  <c r="BI23" i="149"/>
  <c r="BI24" i="149"/>
  <c r="BI25" i="149"/>
  <c r="BI26" i="149"/>
  <c r="BI27" i="149"/>
  <c r="BI28" i="149"/>
  <c r="BI29" i="149"/>
  <c r="BI30" i="149"/>
  <c r="BI31" i="149"/>
  <c r="BI32" i="149"/>
  <c r="BI33" i="149"/>
  <c r="BI34" i="149"/>
  <c r="BI35" i="149"/>
  <c r="BI36" i="149"/>
  <c r="BI37" i="149"/>
  <c r="BI38" i="149"/>
  <c r="BI39" i="149"/>
  <c r="BI40" i="149"/>
  <c r="BI41" i="149"/>
  <c r="BI42" i="149"/>
  <c r="BI43" i="149"/>
  <c r="BI44" i="149"/>
  <c r="BI45" i="149"/>
  <c r="BI46" i="149"/>
  <c r="BI47" i="149"/>
  <c r="BI48" i="149"/>
  <c r="BI49" i="149"/>
  <c r="BI50" i="149"/>
  <c r="BI51" i="149"/>
  <c r="BI52" i="149"/>
  <c r="BI53" i="149"/>
  <c r="BI54" i="149"/>
  <c r="BI55" i="149"/>
  <c r="BI56" i="149"/>
  <c r="BI57" i="149"/>
  <c r="BI58" i="149"/>
  <c r="BI59" i="149"/>
  <c r="BI60" i="149"/>
  <c r="BI61" i="149"/>
  <c r="BI62" i="149"/>
  <c r="BI63" i="149"/>
  <c r="BI64" i="149"/>
  <c r="BI65" i="149"/>
  <c r="BI66" i="149"/>
  <c r="BI67" i="149"/>
  <c r="BI68" i="149"/>
  <c r="BI69" i="149"/>
  <c r="BI70" i="149"/>
  <c r="BI71" i="149"/>
  <c r="BI72" i="149"/>
  <c r="BI73" i="149"/>
  <c r="BI74" i="149"/>
  <c r="BI7" i="149"/>
  <c r="I183" i="148" l="1"/>
  <c r="D27" i="148"/>
  <c r="H184" i="148"/>
  <c r="H46" i="148" s="1"/>
  <c r="G184" i="148"/>
  <c r="G27" i="148"/>
  <c r="N30" i="21"/>
  <c r="B30" i="21" s="1"/>
  <c r="M186" i="148"/>
  <c r="I76" i="149"/>
  <c r="I27" i="148" l="1"/>
  <c r="C134" i="97" s="1"/>
  <c r="G34" i="148"/>
  <c r="G46" i="148" s="1"/>
  <c r="M27" i="148"/>
  <c r="D29" i="148"/>
  <c r="D46" i="148" s="1"/>
  <c r="I184" i="148"/>
  <c r="BB122" i="31"/>
  <c r="BD122" i="31"/>
  <c r="BE122" i="31"/>
  <c r="BF122" i="31"/>
  <c r="BA122" i="31"/>
  <c r="AS33" i="31"/>
  <c r="AV98" i="31"/>
  <c r="AT98" i="31"/>
  <c r="AR98" i="31"/>
  <c r="AH168" i="21"/>
  <c r="AH169" i="21"/>
  <c r="AH165" i="21"/>
  <c r="AH166" i="21"/>
  <c r="AH167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157" i="21"/>
  <c r="AH158" i="21"/>
  <c r="AH159" i="21"/>
  <c r="AH160" i="21"/>
  <c r="AH161" i="21"/>
  <c r="AH162" i="21"/>
  <c r="AH163" i="21"/>
  <c r="AH164" i="21"/>
  <c r="AH128" i="21"/>
  <c r="AH129" i="21"/>
  <c r="AH13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96" i="21"/>
  <c r="L134" i="97" l="1"/>
  <c r="D134" i="97"/>
  <c r="L131" i="97"/>
  <c r="L130" i="97"/>
  <c r="K130" i="97"/>
  <c r="M130" i="97" s="1"/>
  <c r="L132" i="97"/>
  <c r="K134" i="97"/>
  <c r="M134" i="97" s="1"/>
  <c r="K132" i="97"/>
  <c r="M132" i="97" s="1"/>
  <c r="K131" i="97"/>
  <c r="K133" i="97"/>
  <c r="L133" i="97"/>
  <c r="L286" i="70"/>
  <c r="J286" i="70"/>
  <c r="N286" i="70"/>
  <c r="N122" i="116"/>
  <c r="N121" i="116"/>
  <c r="O121" i="116"/>
  <c r="T121" i="116"/>
  <c r="U121" i="116"/>
  <c r="M131" i="97" l="1"/>
  <c r="M133" i="97"/>
  <c r="I134" i="97"/>
  <c r="O134" i="97" s="1"/>
  <c r="H131" i="97"/>
  <c r="H134" i="97"/>
  <c r="H130" i="97"/>
  <c r="I133" i="97"/>
  <c r="O133" i="97" s="1"/>
  <c r="I130" i="97"/>
  <c r="H133" i="97"/>
  <c r="I131" i="97"/>
  <c r="O131" i="97" s="1"/>
  <c r="I132" i="97"/>
  <c r="O132" i="97" s="1"/>
  <c r="H132" i="97"/>
  <c r="G46" i="128"/>
  <c r="F46" i="128"/>
  <c r="E46" i="128"/>
  <c r="D46" i="128"/>
  <c r="C46" i="128"/>
  <c r="F54" i="128"/>
  <c r="D54" i="128"/>
  <c r="C54" i="128"/>
  <c r="E54" i="128"/>
  <c r="G44" i="128"/>
  <c r="E44" i="128"/>
  <c r="D44" i="128"/>
  <c r="C44" i="128"/>
  <c r="F44" i="128"/>
  <c r="G53" i="128"/>
  <c r="G52" i="128"/>
  <c r="G51" i="128"/>
  <c r="G50" i="128"/>
  <c r="G49" i="128"/>
  <c r="G48" i="128"/>
  <c r="G42" i="128"/>
  <c r="G41" i="128"/>
  <c r="G40" i="128"/>
  <c r="G39" i="128"/>
  <c r="G38" i="128"/>
  <c r="F42" i="128"/>
  <c r="G26" i="128"/>
  <c r="F26" i="128"/>
  <c r="E26" i="128"/>
  <c r="D26" i="128"/>
  <c r="C26" i="128"/>
  <c r="G14" i="128"/>
  <c r="G27" i="19" l="1"/>
  <c r="T1172" i="70" s="1"/>
  <c r="N133" i="97"/>
  <c r="J133" i="97"/>
  <c r="P133" i="97" s="1"/>
  <c r="N130" i="97"/>
  <c r="J130" i="97"/>
  <c r="P130" i="97" s="1"/>
  <c r="O130" i="97"/>
  <c r="E27" i="19"/>
  <c r="J134" i="97"/>
  <c r="P134" i="97" s="1"/>
  <c r="N134" i="97"/>
  <c r="N132" i="97"/>
  <c r="F27" i="19"/>
  <c r="R1172" i="70" s="1"/>
  <c r="J132" i="97"/>
  <c r="P132" i="97" s="1"/>
  <c r="J131" i="97"/>
  <c r="P131" i="97" s="1"/>
  <c r="N131" i="97"/>
  <c r="G54" i="128"/>
  <c r="U710" i="88"/>
  <c r="T710" i="88"/>
  <c r="S710" i="88"/>
  <c r="R710" i="88"/>
  <c r="Q710" i="88"/>
  <c r="P710" i="88"/>
  <c r="O710" i="88"/>
  <c r="N710" i="88"/>
  <c r="M710" i="88"/>
  <c r="L710" i="88"/>
  <c r="K710" i="88"/>
  <c r="J710" i="88"/>
  <c r="I710" i="88"/>
  <c r="H710" i="88"/>
  <c r="G710" i="88"/>
  <c r="F710" i="88"/>
  <c r="E710" i="88"/>
  <c r="U709" i="88"/>
  <c r="T709" i="88"/>
  <c r="S709" i="88"/>
  <c r="R709" i="88"/>
  <c r="Q709" i="88"/>
  <c r="P709" i="88"/>
  <c r="O709" i="88"/>
  <c r="N709" i="88"/>
  <c r="M709" i="88"/>
  <c r="L709" i="88"/>
  <c r="K709" i="88"/>
  <c r="J709" i="88"/>
  <c r="I709" i="88"/>
  <c r="H709" i="88"/>
  <c r="G709" i="88"/>
  <c r="F709" i="88"/>
  <c r="E709" i="88"/>
  <c r="D709" i="88"/>
  <c r="D710" i="88"/>
  <c r="W617" i="88"/>
  <c r="W618" i="88"/>
  <c r="W619" i="88"/>
  <c r="W620" i="88"/>
  <c r="W621" i="88"/>
  <c r="W622" i="88"/>
  <c r="U514" i="70"/>
  <c r="T514" i="70"/>
  <c r="S514" i="70"/>
  <c r="R514" i="70"/>
  <c r="O514" i="70"/>
  <c r="N514" i="70"/>
  <c r="M514" i="70"/>
  <c r="L514" i="70"/>
  <c r="K514" i="70"/>
  <c r="J514" i="70"/>
  <c r="I514" i="70"/>
  <c r="H514" i="70"/>
  <c r="G514" i="70"/>
  <c r="F514" i="70"/>
  <c r="W311" i="88"/>
  <c r="W312" i="88"/>
  <c r="W313" i="88"/>
  <c r="W314" i="88"/>
  <c r="W315" i="88"/>
  <c r="W316" i="88"/>
  <c r="W317" i="88"/>
  <c r="W318" i="88"/>
  <c r="W319" i="88"/>
  <c r="W320" i="88"/>
  <c r="W321" i="88"/>
  <c r="W322" i="88"/>
  <c r="W323" i="88"/>
  <c r="W324" i="88"/>
  <c r="W325" i="88"/>
  <c r="W326" i="88"/>
  <c r="W327" i="88"/>
  <c r="W328" i="88"/>
  <c r="W329" i="88"/>
  <c r="W330" i="88"/>
  <c r="W331" i="88"/>
  <c r="W332" i="88"/>
  <c r="W333" i="88"/>
  <c r="W334" i="88"/>
  <c r="W335" i="88"/>
  <c r="W336" i="88"/>
  <c r="W337" i="88"/>
  <c r="W338" i="88"/>
  <c r="W339" i="88"/>
  <c r="W340" i="88"/>
  <c r="W341" i="88"/>
  <c r="W342" i="88"/>
  <c r="W343" i="88"/>
  <c r="W344" i="88"/>
  <c r="W345" i="88"/>
  <c r="W346" i="88"/>
  <c r="W347" i="88"/>
  <c r="W348" i="88"/>
  <c r="W349" i="88"/>
  <c r="W350" i="88"/>
  <c r="W351" i="88"/>
  <c r="W352" i="88"/>
  <c r="W353" i="88"/>
  <c r="W354" i="88"/>
  <c r="W355" i="88"/>
  <c r="W356" i="88"/>
  <c r="W357" i="88"/>
  <c r="W358" i="88"/>
  <c r="W359" i="88"/>
  <c r="W360" i="88"/>
  <c r="W361" i="88"/>
  <c r="W362" i="88"/>
  <c r="W363" i="88"/>
  <c r="W364" i="88"/>
  <c r="W365" i="88"/>
  <c r="W366" i="88"/>
  <c r="W367" i="88"/>
  <c r="W368" i="88"/>
  <c r="W369" i="88"/>
  <c r="W370" i="88"/>
  <c r="W371" i="88"/>
  <c r="W372" i="88"/>
  <c r="W373" i="88"/>
  <c r="W374" i="88"/>
  <c r="W375" i="88"/>
  <c r="W376" i="88"/>
  <c r="W377" i="88"/>
  <c r="W378" i="88"/>
  <c r="W379" i="88"/>
  <c r="W380" i="88"/>
  <c r="W381" i="88"/>
  <c r="W382" i="88"/>
  <c r="W383" i="88"/>
  <c r="W384" i="88"/>
  <c r="W385" i="88"/>
  <c r="W386" i="88"/>
  <c r="W387" i="88"/>
  <c r="W388" i="88"/>
  <c r="W389" i="88"/>
  <c r="W390" i="88"/>
  <c r="W391" i="88"/>
  <c r="W392" i="88"/>
  <c r="W393" i="88"/>
  <c r="W394" i="88"/>
  <c r="W395" i="88"/>
  <c r="W396" i="88"/>
  <c r="W397" i="88"/>
  <c r="W398" i="88"/>
  <c r="W399" i="88"/>
  <c r="W400" i="88"/>
  <c r="W401" i="88"/>
  <c r="W402" i="88"/>
  <c r="W403" i="88"/>
  <c r="W404" i="88"/>
  <c r="W405" i="88"/>
  <c r="W406" i="88"/>
  <c r="W407" i="88"/>
  <c r="W408" i="88"/>
  <c r="W409" i="88"/>
  <c r="W410" i="88"/>
  <c r="W411" i="88"/>
  <c r="W412" i="88"/>
  <c r="W413" i="88"/>
  <c r="W414" i="88"/>
  <c r="W415" i="88"/>
  <c r="W416" i="88"/>
  <c r="W417" i="88"/>
  <c r="W418" i="88"/>
  <c r="W419" i="88"/>
  <c r="W420" i="88"/>
  <c r="W421" i="88"/>
  <c r="W422" i="88"/>
  <c r="W423" i="88"/>
  <c r="W424" i="88"/>
  <c r="W425" i="88"/>
  <c r="W426" i="88"/>
  <c r="W427" i="88"/>
  <c r="W428" i="88"/>
  <c r="W429" i="88"/>
  <c r="W430" i="88"/>
  <c r="W431" i="88"/>
  <c r="W432" i="88"/>
  <c r="W433" i="88"/>
  <c r="W434" i="88"/>
  <c r="W435" i="88"/>
  <c r="W436" i="88"/>
  <c r="W437" i="88"/>
  <c r="W438" i="88"/>
  <c r="W439" i="88"/>
  <c r="W440" i="88"/>
  <c r="W441" i="88"/>
  <c r="W442" i="88"/>
  <c r="W443" i="88"/>
  <c r="W444" i="88"/>
  <c r="W445" i="88"/>
  <c r="W446" i="88"/>
  <c r="W447" i="88"/>
  <c r="W448" i="88"/>
  <c r="W449" i="88"/>
  <c r="W450" i="88"/>
  <c r="W451" i="88"/>
  <c r="W452" i="88"/>
  <c r="W453" i="88"/>
  <c r="W454" i="88"/>
  <c r="W455" i="88"/>
  <c r="W456" i="88"/>
  <c r="W457" i="88"/>
  <c r="W458" i="88"/>
  <c r="W459" i="88"/>
  <c r="W460" i="88"/>
  <c r="W461" i="88"/>
  <c r="W462" i="88"/>
  <c r="W463" i="88"/>
  <c r="W464" i="88"/>
  <c r="W465" i="88"/>
  <c r="W466" i="88"/>
  <c r="W467" i="88"/>
  <c r="W468" i="88"/>
  <c r="W469" i="88"/>
  <c r="W470" i="88"/>
  <c r="W471" i="88"/>
  <c r="W472" i="88"/>
  <c r="W473" i="88"/>
  <c r="W474" i="88"/>
  <c r="W475" i="88"/>
  <c r="W476" i="88"/>
  <c r="W477" i="88"/>
  <c r="W478" i="88"/>
  <c r="W479" i="88"/>
  <c r="W480" i="88"/>
  <c r="W481" i="88"/>
  <c r="W482" i="88"/>
  <c r="W483" i="88"/>
  <c r="W484" i="88"/>
  <c r="W485" i="88"/>
  <c r="W486" i="88"/>
  <c r="W487" i="88"/>
  <c r="W488" i="88"/>
  <c r="W489" i="88"/>
  <c r="W490" i="88"/>
  <c r="W491" i="88"/>
  <c r="W492" i="88"/>
  <c r="W493" i="88"/>
  <c r="W494" i="88"/>
  <c r="W495" i="88"/>
  <c r="W496" i="88"/>
  <c r="W497" i="88"/>
  <c r="W498" i="88"/>
  <c r="W499" i="88"/>
  <c r="W500" i="88"/>
  <c r="W501" i="88"/>
  <c r="W502" i="88"/>
  <c r="W503" i="88"/>
  <c r="W504" i="88"/>
  <c r="W505" i="88"/>
  <c r="W506" i="88"/>
  <c r="W507" i="88"/>
  <c r="W508" i="88"/>
  <c r="W509" i="88"/>
  <c r="W510" i="88"/>
  <c r="W511" i="88"/>
  <c r="W512" i="88"/>
  <c r="W513" i="88"/>
  <c r="W514" i="88"/>
  <c r="W515" i="88"/>
  <c r="W516" i="88"/>
  <c r="W517" i="88"/>
  <c r="W518" i="88"/>
  <c r="W519" i="88"/>
  <c r="W520" i="88"/>
  <c r="W521" i="88"/>
  <c r="W522" i="88"/>
  <c r="W523" i="88"/>
  <c r="W524" i="88"/>
  <c r="W525" i="88"/>
  <c r="W526" i="88"/>
  <c r="W527" i="88"/>
  <c r="W528" i="88"/>
  <c r="W529" i="88"/>
  <c r="W530" i="88"/>
  <c r="W531" i="88"/>
  <c r="W532" i="88"/>
  <c r="W533" i="88"/>
  <c r="W534" i="88"/>
  <c r="W535" i="88"/>
  <c r="W536" i="88"/>
  <c r="W537" i="88"/>
  <c r="W538" i="88"/>
  <c r="W539" i="88"/>
  <c r="W540" i="88"/>
  <c r="W541" i="88"/>
  <c r="W542" i="88"/>
  <c r="W543" i="88"/>
  <c r="W544" i="88"/>
  <c r="W545" i="88"/>
  <c r="W546" i="88"/>
  <c r="W547" i="88"/>
  <c r="W548" i="88"/>
  <c r="W549" i="88"/>
  <c r="W550" i="88"/>
  <c r="W551" i="88"/>
  <c r="W552" i="88"/>
  <c r="W553" i="88"/>
  <c r="W554" i="88"/>
  <c r="W555" i="88"/>
  <c r="W556" i="88"/>
  <c r="W557" i="88"/>
  <c r="W558" i="88"/>
  <c r="W559" i="88"/>
  <c r="W560" i="88"/>
  <c r="W561" i="88"/>
  <c r="W562" i="88"/>
  <c r="W563" i="88"/>
  <c r="W564" i="88"/>
  <c r="W565" i="88"/>
  <c r="W566" i="88"/>
  <c r="W567" i="88"/>
  <c r="W568" i="88"/>
  <c r="W569" i="88"/>
  <c r="W570" i="88"/>
  <c r="W571" i="88"/>
  <c r="W572" i="88"/>
  <c r="W573" i="88"/>
  <c r="W574" i="88"/>
  <c r="W575" i="88"/>
  <c r="W576" i="88"/>
  <c r="W577" i="88"/>
  <c r="W578" i="88"/>
  <c r="W579" i="88"/>
  <c r="W580" i="88"/>
  <c r="W581" i="88"/>
  <c r="W582" i="88"/>
  <c r="W583" i="88"/>
  <c r="W584" i="88"/>
  <c r="W585" i="88"/>
  <c r="W586" i="88"/>
  <c r="W587" i="88"/>
  <c r="W588" i="88"/>
  <c r="W589" i="88"/>
  <c r="W590" i="88"/>
  <c r="W591" i="88"/>
  <c r="W592" i="88"/>
  <c r="W593" i="88"/>
  <c r="W594" i="88"/>
  <c r="W595" i="88"/>
  <c r="W596" i="88"/>
  <c r="W597" i="88"/>
  <c r="W598" i="88"/>
  <c r="W599" i="88"/>
  <c r="W600" i="88"/>
  <c r="W601" i="88"/>
  <c r="W602" i="88"/>
  <c r="W603" i="88"/>
  <c r="W604" i="88"/>
  <c r="W605" i="88"/>
  <c r="W606" i="88"/>
  <c r="W607" i="88"/>
  <c r="W608" i="88"/>
  <c r="W609" i="88"/>
  <c r="W610" i="88"/>
  <c r="W611" i="88"/>
  <c r="W612" i="88"/>
  <c r="W613" i="88"/>
  <c r="W614" i="88"/>
  <c r="W615" i="88"/>
  <c r="W616" i="88"/>
  <c r="W623" i="88"/>
  <c r="W624" i="88"/>
  <c r="W625" i="88"/>
  <c r="W626" i="88"/>
  <c r="W627" i="88"/>
  <c r="W628" i="88"/>
  <c r="W629" i="88"/>
  <c r="W630" i="88"/>
  <c r="W631" i="88"/>
  <c r="W632" i="88"/>
  <c r="W633" i="88"/>
  <c r="W634" i="88"/>
  <c r="W635" i="88"/>
  <c r="W636" i="88"/>
  <c r="W637" i="88"/>
  <c r="W638" i="88"/>
  <c r="W639" i="88"/>
  <c r="W640" i="88"/>
  <c r="W641" i="88"/>
  <c r="W642" i="88"/>
  <c r="W643" i="88"/>
  <c r="W644" i="88"/>
  <c r="W645" i="88"/>
  <c r="W646" i="88"/>
  <c r="W647" i="88"/>
  <c r="W648" i="88"/>
  <c r="W649" i="88"/>
  <c r="W650" i="88"/>
  <c r="W651" i="88"/>
  <c r="W652" i="88"/>
  <c r="W653" i="88"/>
  <c r="W654" i="88"/>
  <c r="W655" i="88"/>
  <c r="W656" i="88"/>
  <c r="W657" i="88"/>
  <c r="W658" i="88"/>
  <c r="W659" i="88"/>
  <c r="W660" i="88"/>
  <c r="W661" i="88"/>
  <c r="W662" i="88"/>
  <c r="W663" i="88"/>
  <c r="W664" i="88"/>
  <c r="W665" i="88"/>
  <c r="W666" i="88"/>
  <c r="W667" i="88"/>
  <c r="W668" i="88"/>
  <c r="W669" i="88"/>
  <c r="W670" i="88"/>
  <c r="W671" i="88"/>
  <c r="W672" i="88"/>
  <c r="W673" i="88"/>
  <c r="W674" i="88"/>
  <c r="W675" i="88"/>
  <c r="W676" i="88"/>
  <c r="W677" i="88"/>
  <c r="W678" i="88"/>
  <c r="W679" i="88"/>
  <c r="W680" i="88"/>
  <c r="W681" i="88"/>
  <c r="W682" i="88"/>
  <c r="W683" i="88"/>
  <c r="W684" i="88"/>
  <c r="W685" i="88"/>
  <c r="W686" i="88"/>
  <c r="W687" i="88"/>
  <c r="W688" i="88"/>
  <c r="W689" i="88"/>
  <c r="W690" i="88"/>
  <c r="W691" i="88"/>
  <c r="W692" i="88"/>
  <c r="W693" i="88"/>
  <c r="W694" i="88"/>
  <c r="W695" i="88"/>
  <c r="W696" i="88"/>
  <c r="W697" i="88"/>
  <c r="W698" i="88"/>
  <c r="W699" i="88"/>
  <c r="W700" i="88"/>
  <c r="W701" i="88"/>
  <c r="W702" i="88"/>
  <c r="W703" i="88"/>
  <c r="W704" i="88"/>
  <c r="W705" i="88"/>
  <c r="W706" i="88"/>
  <c r="W707" i="88"/>
  <c r="W708" i="88"/>
  <c r="W709" i="88"/>
  <c r="W710" i="88"/>
  <c r="W55" i="88"/>
  <c r="W56" i="88"/>
  <c r="W57" i="88"/>
  <c r="W58" i="88"/>
  <c r="W59" i="88"/>
  <c r="W60" i="88"/>
  <c r="W61" i="88"/>
  <c r="W62" i="88"/>
  <c r="W63" i="88"/>
  <c r="W64" i="88"/>
  <c r="W65" i="88"/>
  <c r="W66" i="88"/>
  <c r="W67" i="88"/>
  <c r="W68" i="88"/>
  <c r="W69" i="88"/>
  <c r="W70" i="88"/>
  <c r="W71" i="88"/>
  <c r="W72" i="88"/>
  <c r="W73" i="88"/>
  <c r="W74" i="88"/>
  <c r="W75" i="88"/>
  <c r="W76" i="88"/>
  <c r="W77" i="88"/>
  <c r="W78" i="88"/>
  <c r="W79" i="88"/>
  <c r="W80" i="88"/>
  <c r="W81" i="88"/>
  <c r="W82" i="88"/>
  <c r="W83" i="88"/>
  <c r="W84" i="88"/>
  <c r="W85" i="88"/>
  <c r="W86" i="88"/>
  <c r="W87" i="88"/>
  <c r="W88" i="88"/>
  <c r="W89" i="88"/>
  <c r="W90" i="88"/>
  <c r="W91" i="88"/>
  <c r="W92" i="88"/>
  <c r="W93" i="88"/>
  <c r="W94" i="88"/>
  <c r="W95" i="88"/>
  <c r="W96" i="88"/>
  <c r="W97" i="88"/>
  <c r="W98" i="88"/>
  <c r="W99" i="88"/>
  <c r="W100" i="88"/>
  <c r="W101" i="88"/>
  <c r="W102" i="88"/>
  <c r="W103" i="88"/>
  <c r="W104" i="88"/>
  <c r="W105" i="88"/>
  <c r="W106" i="88"/>
  <c r="W107" i="88"/>
  <c r="W108" i="88"/>
  <c r="W109" i="88"/>
  <c r="W110" i="88"/>
  <c r="W111" i="88"/>
  <c r="W112" i="88"/>
  <c r="W113" i="88"/>
  <c r="W114" i="88"/>
  <c r="W115" i="88"/>
  <c r="W116" i="88"/>
  <c r="W117" i="88"/>
  <c r="W118" i="88"/>
  <c r="W119" i="88"/>
  <c r="W120" i="88"/>
  <c r="W121" i="88"/>
  <c r="W122" i="88"/>
  <c r="W123" i="88"/>
  <c r="W124" i="88"/>
  <c r="W125" i="88"/>
  <c r="W126" i="88"/>
  <c r="W127" i="88"/>
  <c r="W128" i="88"/>
  <c r="W129" i="88"/>
  <c r="W130" i="88"/>
  <c r="W131" i="88"/>
  <c r="W132" i="88"/>
  <c r="W133" i="88"/>
  <c r="W134" i="88"/>
  <c r="W135" i="88"/>
  <c r="W136" i="88"/>
  <c r="W137" i="88"/>
  <c r="W138" i="88"/>
  <c r="W139" i="88"/>
  <c r="W140" i="88"/>
  <c r="W141" i="88"/>
  <c r="W142" i="88"/>
  <c r="W143" i="88"/>
  <c r="W144" i="88"/>
  <c r="W145" i="88"/>
  <c r="W146" i="88"/>
  <c r="W147" i="88"/>
  <c r="W148" i="88"/>
  <c r="W149" i="88"/>
  <c r="W150" i="88"/>
  <c r="W151" i="88"/>
  <c r="W152" i="88"/>
  <c r="W153" i="88"/>
  <c r="W154" i="88"/>
  <c r="W155" i="88"/>
  <c r="W156" i="88"/>
  <c r="W157" i="88"/>
  <c r="W158" i="88"/>
  <c r="W159" i="88"/>
  <c r="W160" i="88"/>
  <c r="W161" i="88"/>
  <c r="W162" i="88"/>
  <c r="W163" i="88"/>
  <c r="W164" i="88"/>
  <c r="W165" i="88"/>
  <c r="W166" i="88"/>
  <c r="W167" i="88"/>
  <c r="W168" i="88"/>
  <c r="W169" i="88"/>
  <c r="W170" i="88"/>
  <c r="W171" i="88"/>
  <c r="W172" i="88"/>
  <c r="W173" i="88"/>
  <c r="W174" i="88"/>
  <c r="W175" i="88"/>
  <c r="W176" i="88"/>
  <c r="W177" i="88"/>
  <c r="W178" i="88"/>
  <c r="W179" i="88"/>
  <c r="W180" i="88"/>
  <c r="W181" i="88"/>
  <c r="W182" i="88"/>
  <c r="W183" i="88"/>
  <c r="W184" i="88"/>
  <c r="W185" i="88"/>
  <c r="W186" i="88"/>
  <c r="W187" i="88"/>
  <c r="W188" i="88"/>
  <c r="W189" i="88"/>
  <c r="W190" i="88"/>
  <c r="W191" i="88"/>
  <c r="W192" i="88"/>
  <c r="W193" i="88"/>
  <c r="W194" i="88"/>
  <c r="W195" i="88"/>
  <c r="W196" i="88"/>
  <c r="W197" i="88"/>
  <c r="W198" i="88"/>
  <c r="W199" i="88"/>
  <c r="W200" i="88"/>
  <c r="W201" i="88"/>
  <c r="W202" i="88"/>
  <c r="W203" i="88"/>
  <c r="W204" i="88"/>
  <c r="W205" i="88"/>
  <c r="W206" i="88"/>
  <c r="W207" i="88"/>
  <c r="W208" i="88"/>
  <c r="W209" i="88"/>
  <c r="W210" i="88"/>
  <c r="W211" i="88"/>
  <c r="W212" i="88"/>
  <c r="W213" i="88"/>
  <c r="W214" i="88"/>
  <c r="W215" i="88"/>
  <c r="W216" i="88"/>
  <c r="W217" i="88"/>
  <c r="W218" i="88"/>
  <c r="W219" i="88"/>
  <c r="W220" i="88"/>
  <c r="W221" i="88"/>
  <c r="W222" i="88"/>
  <c r="W223" i="88"/>
  <c r="W224" i="88"/>
  <c r="W225" i="88"/>
  <c r="W226" i="88"/>
  <c r="W227" i="88"/>
  <c r="W228" i="88"/>
  <c r="W229" i="88"/>
  <c r="W230" i="88"/>
  <c r="W231" i="88"/>
  <c r="W232" i="88"/>
  <c r="W233" i="88"/>
  <c r="W234" i="88"/>
  <c r="W235" i="88"/>
  <c r="W236" i="88"/>
  <c r="W237" i="88"/>
  <c r="W238" i="88"/>
  <c r="W239" i="88"/>
  <c r="W240" i="88"/>
  <c r="W241" i="88"/>
  <c r="W242" i="88"/>
  <c r="W243" i="88"/>
  <c r="W244" i="88"/>
  <c r="W245" i="88"/>
  <c r="W246" i="88"/>
  <c r="W247" i="88"/>
  <c r="W248" i="88"/>
  <c r="W249" i="88"/>
  <c r="W250" i="88"/>
  <c r="W251" i="88"/>
  <c r="W252" i="88"/>
  <c r="W253" i="88"/>
  <c r="W254" i="88"/>
  <c r="W255" i="88"/>
  <c r="W256" i="88"/>
  <c r="W257" i="88"/>
  <c r="W258" i="88"/>
  <c r="W259" i="88"/>
  <c r="W260" i="88"/>
  <c r="W261" i="88"/>
  <c r="W262" i="88"/>
  <c r="W263" i="88"/>
  <c r="W264" i="88"/>
  <c r="W265" i="88"/>
  <c r="W266" i="88"/>
  <c r="W267" i="88"/>
  <c r="W268" i="88"/>
  <c r="W269" i="88"/>
  <c r="W270" i="88"/>
  <c r="W271" i="88"/>
  <c r="W272" i="88"/>
  <c r="W273" i="88"/>
  <c r="W274" i="88"/>
  <c r="W275" i="88"/>
  <c r="W276" i="88"/>
  <c r="W277" i="88"/>
  <c r="W278" i="88"/>
  <c r="W279" i="88"/>
  <c r="W280" i="88"/>
  <c r="W281" i="88"/>
  <c r="W282" i="88"/>
  <c r="W283" i="88"/>
  <c r="W284" i="88"/>
  <c r="W285" i="88"/>
  <c r="W286" i="88"/>
  <c r="W287" i="88"/>
  <c r="W288" i="88"/>
  <c r="W289" i="88"/>
  <c r="W290" i="88"/>
  <c r="W291" i="88"/>
  <c r="W292" i="88"/>
  <c r="W293" i="88"/>
  <c r="W294" i="88"/>
  <c r="W295" i="88"/>
  <c r="W296" i="88"/>
  <c r="W297" i="88"/>
  <c r="W298" i="88"/>
  <c r="W299" i="88"/>
  <c r="W300" i="88"/>
  <c r="W301" i="88"/>
  <c r="W302" i="88"/>
  <c r="W303" i="88"/>
  <c r="W304" i="88"/>
  <c r="W305" i="88"/>
  <c r="W306" i="88"/>
  <c r="W307" i="88"/>
  <c r="W308" i="88"/>
  <c r="W309" i="88"/>
  <c r="W310" i="88"/>
  <c r="D963" i="70"/>
  <c r="W963" i="70"/>
  <c r="V963" i="70"/>
  <c r="U963" i="70"/>
  <c r="T963" i="70"/>
  <c r="S963" i="70"/>
  <c r="R963" i="70"/>
  <c r="Q963" i="70"/>
  <c r="P963" i="70"/>
  <c r="O963" i="70"/>
  <c r="N963" i="70"/>
  <c r="M963" i="70"/>
  <c r="L963" i="70"/>
  <c r="K963" i="70"/>
  <c r="J963" i="70"/>
  <c r="I963" i="70"/>
  <c r="H963" i="70"/>
  <c r="G963" i="70"/>
  <c r="F963" i="70"/>
  <c r="N1172" i="70" l="1"/>
  <c r="H27" i="19"/>
  <c r="I27" i="19"/>
  <c r="R1093" i="70"/>
  <c r="O98" i="23"/>
  <c r="AP1170" i="70"/>
  <c r="AQ1170" i="70" s="1"/>
  <c r="AR1170" i="70"/>
  <c r="T1093" i="70"/>
  <c r="Q98" i="23"/>
  <c r="P514" i="70"/>
  <c r="V514" i="70" s="1"/>
  <c r="X317" i="88" s="1"/>
  <c r="Q514" i="70"/>
  <c r="W514" i="70" s="1"/>
  <c r="Y317" i="88" s="1"/>
  <c r="AL1170" i="70" l="1"/>
  <c r="AM1170" i="70" s="1"/>
  <c r="K98" i="23"/>
  <c r="P1172" i="70"/>
  <c r="N1093" i="70"/>
  <c r="P1093" i="70" s="1"/>
  <c r="V1093" i="70" s="1"/>
  <c r="Y1172" i="70"/>
  <c r="Q134" i="97"/>
  <c r="T697" i="169"/>
  <c r="S697" i="169"/>
  <c r="R697" i="169"/>
  <c r="Q697" i="169"/>
  <c r="P697" i="169"/>
  <c r="O697" i="169"/>
  <c r="N697" i="169"/>
  <c r="M697" i="169"/>
  <c r="L697" i="169"/>
  <c r="K697" i="169"/>
  <c r="J697" i="169"/>
  <c r="I697" i="169"/>
  <c r="H697" i="169"/>
  <c r="G697" i="169"/>
  <c r="F697" i="169"/>
  <c r="E697" i="169"/>
  <c r="D697" i="169"/>
  <c r="C697" i="169"/>
  <c r="AP1171" i="170"/>
  <c r="AO1171" i="170"/>
  <c r="AN1171" i="170"/>
  <c r="AM1171" i="170"/>
  <c r="AL1171" i="170"/>
  <c r="AK1171" i="170"/>
  <c r="AJ1171" i="170"/>
  <c r="AI1171" i="170"/>
  <c r="AH1171" i="170"/>
  <c r="AG1171" i="170"/>
  <c r="AF1171" i="170"/>
  <c r="AE1171" i="170"/>
  <c r="AD1171" i="170"/>
  <c r="AC1171" i="170"/>
  <c r="AB1171" i="170"/>
  <c r="AA1171" i="170"/>
  <c r="Z1171" i="170"/>
  <c r="Y1171" i="170"/>
  <c r="X1171" i="170"/>
  <c r="W1171" i="170"/>
  <c r="U1171" i="170"/>
  <c r="T1171" i="170"/>
  <c r="S1171" i="170"/>
  <c r="R1171" i="170"/>
  <c r="Q1171" i="170"/>
  <c r="P1171" i="170"/>
  <c r="O1171" i="170"/>
  <c r="N1171" i="170"/>
  <c r="M1171" i="170"/>
  <c r="L1171" i="170"/>
  <c r="K1171" i="170"/>
  <c r="J1171" i="170"/>
  <c r="I1171" i="170"/>
  <c r="H1171" i="170"/>
  <c r="G1171" i="170"/>
  <c r="F1171" i="170"/>
  <c r="E1171" i="170"/>
  <c r="D1171" i="170"/>
  <c r="C1171" i="170"/>
  <c r="V1172" i="70" l="1"/>
  <c r="AT1170" i="70" s="1"/>
  <c r="AU1170" i="70" s="1"/>
  <c r="AN1170" i="70"/>
  <c r="V98" i="23"/>
  <c r="J27" i="19" s="1"/>
  <c r="M98" i="23"/>
  <c r="S98" i="23" s="1"/>
  <c r="R74" i="65"/>
  <c r="X65" i="65"/>
  <c r="X66" i="65"/>
  <c r="X67" i="65"/>
  <c r="X68" i="65"/>
  <c r="X69" i="65"/>
  <c r="X70" i="65"/>
  <c r="X71" i="65"/>
  <c r="X72" i="65"/>
  <c r="X73" i="65"/>
  <c r="X74" i="65"/>
  <c r="X64" i="65"/>
  <c r="D29" i="65" s="1"/>
  <c r="AJ48" i="57" s="1"/>
  <c r="C78" i="65"/>
  <c r="D78" i="65"/>
  <c r="E78" i="65"/>
  <c r="F78" i="65"/>
  <c r="G78" i="65"/>
  <c r="H78" i="65"/>
  <c r="I78" i="65"/>
  <c r="C79" i="65"/>
  <c r="D79" i="65"/>
  <c r="E79" i="65"/>
  <c r="F79" i="65"/>
  <c r="G79" i="65"/>
  <c r="H79" i="65"/>
  <c r="I79" i="65"/>
  <c r="C80" i="65"/>
  <c r="D80" i="65"/>
  <c r="E80" i="65"/>
  <c r="F80" i="65"/>
  <c r="G80" i="65"/>
  <c r="H80" i="65"/>
  <c r="I80" i="65"/>
  <c r="C81" i="65"/>
  <c r="D81" i="65"/>
  <c r="E81" i="65"/>
  <c r="F81" i="65"/>
  <c r="G81" i="65"/>
  <c r="H81" i="65"/>
  <c r="I81" i="65"/>
  <c r="C82" i="65"/>
  <c r="D82" i="65"/>
  <c r="E82" i="65"/>
  <c r="F82" i="65"/>
  <c r="G82" i="65"/>
  <c r="H82" i="65"/>
  <c r="I82" i="65"/>
  <c r="C83" i="65"/>
  <c r="D83" i="65"/>
  <c r="E83" i="65"/>
  <c r="F83" i="65"/>
  <c r="G83" i="65"/>
  <c r="H83" i="65"/>
  <c r="I83" i="65"/>
  <c r="C84" i="65"/>
  <c r="D84" i="65"/>
  <c r="E84" i="65"/>
  <c r="F84" i="65"/>
  <c r="G84" i="65"/>
  <c r="H84" i="65"/>
  <c r="I84" i="65"/>
  <c r="C85" i="65"/>
  <c r="D85" i="65"/>
  <c r="E85" i="65"/>
  <c r="F85" i="65"/>
  <c r="G85" i="65"/>
  <c r="H85" i="65"/>
  <c r="I85" i="65"/>
  <c r="C86" i="65"/>
  <c r="D86" i="65"/>
  <c r="E86" i="65"/>
  <c r="F86" i="65"/>
  <c r="G86" i="65"/>
  <c r="H86" i="65"/>
  <c r="I86" i="65"/>
  <c r="C87" i="65"/>
  <c r="D87" i="65"/>
  <c r="E87" i="65"/>
  <c r="F87" i="65"/>
  <c r="G87" i="65"/>
  <c r="H87" i="65"/>
  <c r="I87" i="65"/>
  <c r="C77" i="65"/>
  <c r="A87" i="65"/>
  <c r="A78" i="65"/>
  <c r="A79" i="65"/>
  <c r="A80" i="65"/>
  <c r="A81" i="65"/>
  <c r="A82" i="65"/>
  <c r="A83" i="65"/>
  <c r="A84" i="65"/>
  <c r="A85" i="65"/>
  <c r="A86" i="65"/>
  <c r="F75" i="65"/>
  <c r="W64" i="65" l="1"/>
  <c r="C29" i="65" s="1"/>
  <c r="L56" i="110"/>
  <c r="L59" i="56"/>
  <c r="M14" i="70" l="1"/>
  <c r="O14" i="70" s="1"/>
  <c r="Q14" i="70" l="1"/>
  <c r="Y45" i="64" l="1"/>
  <c r="X45" i="64"/>
  <c r="V45" i="64"/>
  <c r="U45" i="64"/>
  <c r="T45" i="64"/>
  <c r="S45" i="64"/>
  <c r="R45" i="64"/>
  <c r="Q45" i="64"/>
  <c r="P45" i="64"/>
  <c r="O45" i="64"/>
  <c r="N45" i="64"/>
  <c r="M45" i="64"/>
  <c r="L45" i="64"/>
  <c r="K45" i="64"/>
  <c r="J45" i="64"/>
  <c r="I45" i="64"/>
  <c r="H45" i="64"/>
  <c r="G45" i="64"/>
  <c r="F45" i="64"/>
  <c r="E45" i="64"/>
  <c r="D45" i="64"/>
  <c r="C45" i="64"/>
  <c r="Y54" i="64"/>
  <c r="X54" i="64"/>
  <c r="W54" i="64"/>
  <c r="V54" i="64"/>
  <c r="U54" i="64"/>
  <c r="T54" i="64"/>
  <c r="S54" i="64"/>
  <c r="R54" i="64"/>
  <c r="Q54" i="64"/>
  <c r="P54" i="64"/>
  <c r="O54" i="64"/>
  <c r="N54" i="64"/>
  <c r="M54" i="64"/>
  <c r="L54" i="64"/>
  <c r="K54" i="64"/>
  <c r="J54" i="64"/>
  <c r="I54" i="64"/>
  <c r="H54" i="64"/>
  <c r="G54" i="64"/>
  <c r="F54" i="64"/>
  <c r="E54" i="64"/>
  <c r="D54" i="64"/>
  <c r="C54" i="64"/>
  <c r="B54" i="64"/>
  <c r="Y27" i="64"/>
  <c r="X27" i="64"/>
  <c r="W27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Y26" i="64"/>
  <c r="X26" i="64"/>
  <c r="W26" i="64"/>
  <c r="V26" i="64"/>
  <c r="U26" i="64"/>
  <c r="T26" i="64"/>
  <c r="S26" i="64"/>
  <c r="R26" i="64"/>
  <c r="Q26" i="64"/>
  <c r="P26" i="64"/>
  <c r="O26" i="64"/>
  <c r="N26" i="64"/>
  <c r="M26" i="64"/>
  <c r="L26" i="64"/>
  <c r="K26" i="64"/>
  <c r="J26" i="64"/>
  <c r="I26" i="64"/>
  <c r="H26" i="64"/>
  <c r="G26" i="64"/>
  <c r="F26" i="64"/>
  <c r="E26" i="64"/>
  <c r="D26" i="64"/>
  <c r="C26" i="64"/>
  <c r="Y25" i="64"/>
  <c r="X25" i="64"/>
  <c r="W25" i="64"/>
  <c r="V25" i="64"/>
  <c r="U25" i="64"/>
  <c r="T25" i="64"/>
  <c r="S25" i="64"/>
  <c r="R25" i="64"/>
  <c r="Q25" i="64"/>
  <c r="P25" i="64"/>
  <c r="O25" i="64"/>
  <c r="N25" i="64"/>
  <c r="M25" i="64"/>
  <c r="L25" i="64"/>
  <c r="K25" i="64"/>
  <c r="J25" i="64"/>
  <c r="I25" i="64"/>
  <c r="H25" i="64"/>
  <c r="G25" i="64"/>
  <c r="F25" i="64"/>
  <c r="E25" i="64"/>
  <c r="D25" i="64"/>
  <c r="C25" i="64"/>
  <c r="B27" i="64"/>
  <c r="B26" i="64"/>
  <c r="B25" i="64"/>
  <c r="Y35" i="64"/>
  <c r="Y34" i="64"/>
  <c r="Y33" i="64"/>
  <c r="X35" i="64"/>
  <c r="X34" i="64"/>
  <c r="W34" i="64"/>
  <c r="X33" i="64"/>
  <c r="V35" i="64"/>
  <c r="U35" i="64"/>
  <c r="T35" i="64"/>
  <c r="S35" i="64"/>
  <c r="R35" i="64"/>
  <c r="Q35" i="64"/>
  <c r="P35" i="64"/>
  <c r="O35" i="64"/>
  <c r="N35" i="64"/>
  <c r="M35" i="64"/>
  <c r="L35" i="64"/>
  <c r="K35" i="64"/>
  <c r="J35" i="64"/>
  <c r="I35" i="64"/>
  <c r="H35" i="64"/>
  <c r="G35" i="64"/>
  <c r="F35" i="64"/>
  <c r="E35" i="64"/>
  <c r="D35" i="64"/>
  <c r="C35" i="64"/>
  <c r="V34" i="64"/>
  <c r="U34" i="64"/>
  <c r="T34" i="64"/>
  <c r="S34" i="64"/>
  <c r="R34" i="64"/>
  <c r="Q34" i="64"/>
  <c r="P34" i="64"/>
  <c r="O34" i="64"/>
  <c r="N34" i="64"/>
  <c r="M34" i="64"/>
  <c r="L34" i="64"/>
  <c r="K34" i="64"/>
  <c r="J34" i="64"/>
  <c r="I34" i="64"/>
  <c r="H34" i="64"/>
  <c r="G34" i="64"/>
  <c r="F34" i="64"/>
  <c r="E34" i="64"/>
  <c r="D34" i="64"/>
  <c r="C34" i="64"/>
  <c r="V33" i="64"/>
  <c r="U33" i="64"/>
  <c r="T33" i="64"/>
  <c r="S33" i="64"/>
  <c r="R33" i="64"/>
  <c r="Q33" i="64"/>
  <c r="P33" i="64"/>
  <c r="O33" i="64"/>
  <c r="N33" i="64"/>
  <c r="M33" i="64"/>
  <c r="L33" i="64"/>
  <c r="K33" i="64"/>
  <c r="J33" i="64"/>
  <c r="I33" i="64"/>
  <c r="H33" i="64"/>
  <c r="G33" i="64"/>
  <c r="F33" i="64"/>
  <c r="E33" i="64"/>
  <c r="D33" i="64"/>
  <c r="C33" i="64"/>
  <c r="B35" i="64"/>
  <c r="B34" i="64"/>
  <c r="B33" i="64"/>
  <c r="W33" i="64"/>
  <c r="W45" i="64" l="1"/>
  <c r="W35" i="64"/>
  <c r="W36" i="64" s="1"/>
  <c r="W37" i="64" l="1"/>
  <c r="G83" i="177"/>
  <c r="G84" i="177"/>
  <c r="G98" i="177"/>
  <c r="G99" i="177"/>
  <c r="G122" i="177"/>
  <c r="G123" i="177"/>
  <c r="G124" i="177"/>
  <c r="G147" i="177"/>
  <c r="G157" i="177"/>
  <c r="G162" i="177"/>
  <c r="G163" i="177"/>
  <c r="G186" i="177"/>
  <c r="G187" i="177"/>
  <c r="G197" i="177"/>
  <c r="G221" i="177"/>
  <c r="G226" i="177"/>
  <c r="G227" i="177"/>
  <c r="G250" i="177"/>
  <c r="G260" i="177"/>
  <c r="G261" i="177"/>
  <c r="G285" i="177"/>
  <c r="G290" i="177"/>
  <c r="G300" i="177"/>
  <c r="G317" i="177"/>
  <c r="G324" i="177"/>
  <c r="G325" i="177"/>
  <c r="G349" i="177"/>
  <c r="G363" i="177"/>
  <c r="G364" i="177"/>
  <c r="G380" i="177"/>
  <c r="G381" i="177"/>
  <c r="G388" i="177"/>
  <c r="G389" i="177"/>
  <c r="G413" i="177"/>
  <c r="G420" i="177"/>
  <c r="G427" i="177"/>
  <c r="G428" i="177"/>
  <c r="G444" i="177"/>
  <c r="G445" i="177"/>
  <c r="G452" i="177"/>
  <c r="G453" i="177"/>
  <c r="G466" i="177"/>
  <c r="G483" i="177"/>
  <c r="G484" i="177"/>
  <c r="G489" i="177"/>
  <c r="G491" i="177"/>
  <c r="G506" i="177"/>
  <c r="G507" i="177"/>
  <c r="G508" i="177"/>
  <c r="G517" i="177"/>
  <c r="G539" i="177"/>
  <c r="G541" i="177"/>
  <c r="G545" i="177"/>
  <c r="G570" i="177"/>
  <c r="G571" i="177"/>
  <c r="G586" i="177"/>
  <c r="G587" i="177"/>
  <c r="G588" i="177"/>
  <c r="G596" i="177"/>
  <c r="G603" i="177"/>
  <c r="G611" i="177"/>
  <c r="G612" i="177"/>
  <c r="G613" i="177"/>
  <c r="G627" i="177"/>
  <c r="G628" i="177"/>
  <c r="G633" i="177"/>
  <c r="G634" i="177"/>
  <c r="G643" i="177"/>
  <c r="G645" i="177"/>
  <c r="G658" i="177"/>
  <c r="G659" i="177"/>
  <c r="G665" i="177"/>
  <c r="G666" i="177"/>
  <c r="G667" i="177"/>
  <c r="G676" i="177"/>
  <c r="G677" i="177"/>
  <c r="G679" i="177"/>
  <c r="G680" i="177"/>
  <c r="G685" i="177"/>
  <c r="G691" i="177"/>
  <c r="G698" i="177"/>
  <c r="G700" i="177"/>
  <c r="G716" i="177"/>
  <c r="G719" i="177"/>
  <c r="G730" i="177"/>
  <c r="G731" i="177"/>
  <c r="G732" i="177"/>
  <c r="G748" i="177"/>
  <c r="G749" i="177"/>
  <c r="G750" i="177"/>
  <c r="G762" i="177"/>
  <c r="G766" i="177"/>
  <c r="G771" i="177"/>
  <c r="G778" i="177"/>
  <c r="G779" i="177"/>
  <c r="G787" i="177"/>
  <c r="G788" i="177"/>
  <c r="G789" i="177"/>
  <c r="G794" i="177"/>
  <c r="G795" i="177"/>
  <c r="G803" i="177"/>
  <c r="G804" i="177"/>
  <c r="G805" i="177"/>
  <c r="G806" i="177"/>
  <c r="G807" i="177"/>
  <c r="G821" i="177"/>
  <c r="G822" i="177"/>
  <c r="G823" i="177"/>
  <c r="G834" i="177"/>
  <c r="G835" i="177"/>
  <c r="G844" i="177"/>
  <c r="G850" i="177"/>
  <c r="G851" i="177"/>
  <c r="G852" i="177"/>
  <c r="G860" i="177"/>
  <c r="G861" i="177"/>
  <c r="G867" i="177"/>
  <c r="G868" i="177"/>
  <c r="G876" i="177"/>
  <c r="G877" i="177"/>
  <c r="G878" i="177"/>
  <c r="G879" i="177"/>
  <c r="G890" i="177"/>
  <c r="G906" i="177"/>
  <c r="G907" i="177"/>
  <c r="G908" i="177"/>
  <c r="G922" i="177"/>
  <c r="G923" i="177"/>
  <c r="G924" i="177"/>
  <c r="G925" i="177"/>
  <c r="G935" i="177"/>
  <c r="G940" i="177"/>
  <c r="G941" i="177"/>
  <c r="G954" i="177"/>
  <c r="G962" i="177"/>
  <c r="G963" i="177"/>
  <c r="G967" i="177"/>
  <c r="G968" i="177"/>
  <c r="G969" i="177"/>
  <c r="G978" i="177"/>
  <c r="G979" i="177"/>
  <c r="G987" i="177"/>
  <c r="G994" i="177"/>
  <c r="G1002" i="177"/>
  <c r="G1003" i="177"/>
  <c r="G1018" i="177"/>
  <c r="G1019" i="177"/>
  <c r="G1026" i="177"/>
  <c r="G1027" i="177"/>
  <c r="G1042" i="177"/>
  <c r="G1043" i="177"/>
  <c r="G1047" i="177"/>
  <c r="G1051" i="177"/>
  <c r="G1056" i="177"/>
  <c r="G1058" i="177"/>
  <c r="G1066" i="177"/>
  <c r="G1067" i="177"/>
  <c r="G1071" i="177"/>
  <c r="G1072" i="177"/>
  <c r="G1081" i="177"/>
  <c r="G1082" i="177"/>
  <c r="G1083" i="177"/>
  <c r="G1090" i="177"/>
  <c r="G1091" i="177"/>
  <c r="G1093" i="177"/>
  <c r="G1095" i="177"/>
  <c r="G1099" i="177"/>
  <c r="G1101" i="177"/>
  <c r="G1103" i="177"/>
  <c r="G1114" i="177"/>
  <c r="G1115" i="177"/>
  <c r="G1122" i="177"/>
  <c r="G1123" i="177"/>
  <c r="G1124" i="177"/>
  <c r="G1125" i="177"/>
  <c r="G1130" i="177"/>
  <c r="G1131" i="177"/>
  <c r="G1132" i="177"/>
  <c r="G1133" i="177"/>
  <c r="G1135" i="177"/>
  <c r="G1139" i="177"/>
  <c r="G1140" i="177"/>
  <c r="G1141" i="177"/>
  <c r="G1148" i="177"/>
  <c r="G1149" i="177"/>
  <c r="G1151" i="177"/>
  <c r="G1152" i="177"/>
  <c r="G1153" i="177"/>
  <c r="G1162" i="177"/>
  <c r="G1170" i="177"/>
  <c r="G1171" i="177"/>
  <c r="G1178" i="177"/>
  <c r="G1179" i="177"/>
  <c r="G1180" i="177"/>
  <c r="G1186" i="177"/>
  <c r="G1187" i="177"/>
  <c r="G1188" i="177"/>
  <c r="G1189" i="177"/>
  <c r="J33" i="177"/>
  <c r="J34" i="177"/>
  <c r="J35" i="177"/>
  <c r="J36" i="177"/>
  <c r="J37" i="177"/>
  <c r="J38" i="177"/>
  <c r="J39" i="177"/>
  <c r="J40" i="177"/>
  <c r="J41" i="177"/>
  <c r="J42" i="177"/>
  <c r="J43" i="177"/>
  <c r="J44" i="177"/>
  <c r="J45" i="177"/>
  <c r="J46" i="177"/>
  <c r="J47" i="177"/>
  <c r="J48" i="177"/>
  <c r="J49" i="177"/>
  <c r="J50" i="177"/>
  <c r="J51" i="177"/>
  <c r="J52" i="177"/>
  <c r="J53" i="177"/>
  <c r="J54" i="177"/>
  <c r="J55" i="177"/>
  <c r="J56" i="177"/>
  <c r="J57" i="177"/>
  <c r="J58" i="177"/>
  <c r="J59" i="177"/>
  <c r="J60" i="177"/>
  <c r="J61" i="177"/>
  <c r="J62" i="177"/>
  <c r="J63" i="177"/>
  <c r="J64" i="177"/>
  <c r="J65" i="177"/>
  <c r="J66" i="177"/>
  <c r="J67" i="177"/>
  <c r="J68" i="177"/>
  <c r="J69" i="177"/>
  <c r="J70" i="177"/>
  <c r="J71" i="177"/>
  <c r="J72" i="177"/>
  <c r="J73" i="177"/>
  <c r="J74" i="177"/>
  <c r="J75" i="177"/>
  <c r="J76" i="177"/>
  <c r="J77" i="177"/>
  <c r="J78" i="177"/>
  <c r="J79" i="177"/>
  <c r="J80" i="177"/>
  <c r="J81" i="177"/>
  <c r="J82" i="177"/>
  <c r="J83" i="177"/>
  <c r="J84" i="177"/>
  <c r="J85" i="177"/>
  <c r="J86" i="177"/>
  <c r="J87" i="177"/>
  <c r="J88" i="177"/>
  <c r="J89" i="177"/>
  <c r="J90" i="177"/>
  <c r="J91" i="177"/>
  <c r="J92" i="177"/>
  <c r="J93" i="177"/>
  <c r="J94" i="177"/>
  <c r="J95" i="177"/>
  <c r="J96" i="177"/>
  <c r="J97" i="177"/>
  <c r="J98" i="177"/>
  <c r="J99" i="177"/>
  <c r="J100" i="177"/>
  <c r="J101" i="177"/>
  <c r="J102" i="177"/>
  <c r="J103" i="177"/>
  <c r="J104" i="177"/>
  <c r="J105" i="177"/>
  <c r="J106" i="177"/>
  <c r="J107" i="177"/>
  <c r="J108" i="177"/>
  <c r="J109" i="177"/>
  <c r="J110" i="177"/>
  <c r="J111" i="177"/>
  <c r="J112" i="177"/>
  <c r="J113" i="177"/>
  <c r="J114" i="177"/>
  <c r="J115" i="177"/>
  <c r="J116" i="177"/>
  <c r="J117" i="177"/>
  <c r="J118" i="177"/>
  <c r="J119" i="177"/>
  <c r="J120" i="177"/>
  <c r="J121" i="177"/>
  <c r="J122" i="177"/>
  <c r="J123" i="177"/>
  <c r="J124" i="177"/>
  <c r="J125" i="177"/>
  <c r="J126" i="177"/>
  <c r="J127" i="177"/>
  <c r="J128" i="177"/>
  <c r="J129" i="177"/>
  <c r="J130" i="177"/>
  <c r="J131" i="177"/>
  <c r="J132" i="177"/>
  <c r="J133" i="177"/>
  <c r="J134" i="177"/>
  <c r="J135" i="177"/>
  <c r="J136" i="177"/>
  <c r="J137" i="177"/>
  <c r="J138" i="177"/>
  <c r="J139" i="177"/>
  <c r="J140" i="177"/>
  <c r="J141" i="177"/>
  <c r="J142" i="177"/>
  <c r="J143" i="177"/>
  <c r="J144" i="177"/>
  <c r="J145" i="177"/>
  <c r="J146" i="177"/>
  <c r="J147" i="177"/>
  <c r="J148" i="177"/>
  <c r="J149" i="177"/>
  <c r="J150" i="177"/>
  <c r="J151" i="177"/>
  <c r="J152" i="177"/>
  <c r="J153" i="177"/>
  <c r="J154" i="177"/>
  <c r="J155" i="177"/>
  <c r="J156" i="177"/>
  <c r="J157" i="177"/>
  <c r="J158" i="177"/>
  <c r="J159" i="177"/>
  <c r="J160" i="177"/>
  <c r="J161" i="177"/>
  <c r="J162" i="177"/>
  <c r="J163" i="177"/>
  <c r="J164" i="177"/>
  <c r="J165" i="177"/>
  <c r="J166" i="177"/>
  <c r="J167" i="177"/>
  <c r="J168" i="177"/>
  <c r="J169" i="177"/>
  <c r="J170" i="177"/>
  <c r="J171" i="177"/>
  <c r="J172" i="177"/>
  <c r="J173" i="177"/>
  <c r="J174" i="177"/>
  <c r="J175" i="177"/>
  <c r="J176" i="177"/>
  <c r="J177" i="177"/>
  <c r="J178" i="177"/>
  <c r="J179" i="177"/>
  <c r="J180" i="177"/>
  <c r="J181" i="177"/>
  <c r="J182" i="177"/>
  <c r="J183" i="177"/>
  <c r="J184" i="177"/>
  <c r="J185" i="177"/>
  <c r="J186" i="177"/>
  <c r="J187" i="177"/>
  <c r="J188" i="177"/>
  <c r="J189" i="177"/>
  <c r="J190" i="177"/>
  <c r="J191" i="177"/>
  <c r="J192" i="177"/>
  <c r="J193" i="177"/>
  <c r="J194" i="177"/>
  <c r="J195" i="177"/>
  <c r="J196" i="177"/>
  <c r="J197" i="177"/>
  <c r="J198" i="177"/>
  <c r="J199" i="177"/>
  <c r="J200" i="177"/>
  <c r="J201" i="177"/>
  <c r="J202" i="177"/>
  <c r="J203" i="177"/>
  <c r="J204" i="177"/>
  <c r="J205" i="177"/>
  <c r="J206" i="177"/>
  <c r="J207" i="177"/>
  <c r="J208" i="177"/>
  <c r="J209" i="177"/>
  <c r="J210" i="177"/>
  <c r="J211" i="177"/>
  <c r="J212" i="177"/>
  <c r="J213" i="177"/>
  <c r="J214" i="177"/>
  <c r="J215" i="177"/>
  <c r="J216" i="177"/>
  <c r="J217" i="177"/>
  <c r="J218" i="177"/>
  <c r="J219" i="177"/>
  <c r="J220" i="177"/>
  <c r="J221" i="177"/>
  <c r="J222" i="177"/>
  <c r="J223" i="177"/>
  <c r="J224" i="177"/>
  <c r="J225" i="177"/>
  <c r="J226" i="177"/>
  <c r="J227" i="177"/>
  <c r="J228" i="177"/>
  <c r="J229" i="177"/>
  <c r="J230" i="177"/>
  <c r="J231" i="177"/>
  <c r="J232" i="177"/>
  <c r="J233" i="177"/>
  <c r="J234" i="177"/>
  <c r="J235" i="177"/>
  <c r="J236" i="177"/>
  <c r="J237" i="177"/>
  <c r="J238" i="177"/>
  <c r="J239" i="177"/>
  <c r="J240" i="177"/>
  <c r="J241" i="177"/>
  <c r="J242" i="177"/>
  <c r="J243" i="177"/>
  <c r="J244" i="177"/>
  <c r="J245" i="177"/>
  <c r="J246" i="177"/>
  <c r="J247" i="177"/>
  <c r="J248" i="177"/>
  <c r="J249" i="177"/>
  <c r="J250" i="177"/>
  <c r="J251" i="177"/>
  <c r="J252" i="177"/>
  <c r="J253" i="177"/>
  <c r="J254" i="177"/>
  <c r="J255" i="177"/>
  <c r="J256" i="177"/>
  <c r="J257" i="177"/>
  <c r="J258" i="177"/>
  <c r="J259" i="177"/>
  <c r="J260" i="177"/>
  <c r="J261" i="177"/>
  <c r="J262" i="177"/>
  <c r="J263" i="177"/>
  <c r="J264" i="177"/>
  <c r="J265" i="177"/>
  <c r="J266" i="177"/>
  <c r="J267" i="177"/>
  <c r="J268" i="177"/>
  <c r="J269" i="177"/>
  <c r="J270" i="177"/>
  <c r="J271" i="177"/>
  <c r="J272" i="177"/>
  <c r="J273" i="177"/>
  <c r="J274" i="177"/>
  <c r="J275" i="177"/>
  <c r="J276" i="177"/>
  <c r="J277" i="177"/>
  <c r="J278" i="177"/>
  <c r="J279" i="177"/>
  <c r="J280" i="177"/>
  <c r="J281" i="177"/>
  <c r="J282" i="177"/>
  <c r="J283" i="177"/>
  <c r="J284" i="177"/>
  <c r="J285" i="177"/>
  <c r="J286" i="177"/>
  <c r="J287" i="177"/>
  <c r="J288" i="177"/>
  <c r="J289" i="177"/>
  <c r="J290" i="177"/>
  <c r="J291" i="177"/>
  <c r="J292" i="177"/>
  <c r="J293" i="177"/>
  <c r="J294" i="177"/>
  <c r="J295" i="177"/>
  <c r="J296" i="177"/>
  <c r="J297" i="177"/>
  <c r="J298" i="177"/>
  <c r="J299" i="177"/>
  <c r="J300" i="177"/>
  <c r="J301" i="177"/>
  <c r="J302" i="177"/>
  <c r="J303" i="177"/>
  <c r="J304" i="177"/>
  <c r="J305" i="177"/>
  <c r="J306" i="177"/>
  <c r="J307" i="177"/>
  <c r="J308" i="177"/>
  <c r="J309" i="177"/>
  <c r="J310" i="177"/>
  <c r="J311" i="177"/>
  <c r="J312" i="177"/>
  <c r="J313" i="177"/>
  <c r="J314" i="177"/>
  <c r="J315" i="177"/>
  <c r="J316" i="177"/>
  <c r="J317" i="177"/>
  <c r="J318" i="177"/>
  <c r="J319" i="177"/>
  <c r="J320" i="177"/>
  <c r="J321" i="177"/>
  <c r="J322" i="177"/>
  <c r="J323" i="177"/>
  <c r="J324" i="177"/>
  <c r="J325" i="177"/>
  <c r="J326" i="177"/>
  <c r="J327" i="177"/>
  <c r="J328" i="177"/>
  <c r="J329" i="177"/>
  <c r="J330" i="177"/>
  <c r="J331" i="177"/>
  <c r="J332" i="177"/>
  <c r="J333" i="177"/>
  <c r="J334" i="177"/>
  <c r="J335" i="177"/>
  <c r="J336" i="177"/>
  <c r="J337" i="177"/>
  <c r="J338" i="177"/>
  <c r="J339" i="177"/>
  <c r="J340" i="177"/>
  <c r="J341" i="177"/>
  <c r="J342" i="177"/>
  <c r="J343" i="177"/>
  <c r="J344" i="177"/>
  <c r="J345" i="177"/>
  <c r="J346" i="177"/>
  <c r="J347" i="177"/>
  <c r="J348" i="177"/>
  <c r="J349" i="177"/>
  <c r="J350" i="177"/>
  <c r="J351" i="177"/>
  <c r="J352" i="177"/>
  <c r="J353" i="177"/>
  <c r="J354" i="177"/>
  <c r="J355" i="177"/>
  <c r="J356" i="177"/>
  <c r="J357" i="177"/>
  <c r="J358" i="177"/>
  <c r="J359" i="177"/>
  <c r="J360" i="177"/>
  <c r="J361" i="177"/>
  <c r="J362" i="177"/>
  <c r="J363" i="177"/>
  <c r="J364" i="177"/>
  <c r="J365" i="177"/>
  <c r="J366" i="177"/>
  <c r="J367" i="177"/>
  <c r="J368" i="177"/>
  <c r="J369" i="177"/>
  <c r="J370" i="177"/>
  <c r="J371" i="177"/>
  <c r="J372" i="177"/>
  <c r="J373" i="177"/>
  <c r="J374" i="177"/>
  <c r="J375" i="177"/>
  <c r="J376" i="177"/>
  <c r="J377" i="177"/>
  <c r="J378" i="177"/>
  <c r="J379" i="177"/>
  <c r="J380" i="177"/>
  <c r="J381" i="177"/>
  <c r="J382" i="177"/>
  <c r="J383" i="177"/>
  <c r="J384" i="177"/>
  <c r="J385" i="177"/>
  <c r="J386" i="177"/>
  <c r="J387" i="177"/>
  <c r="J388" i="177"/>
  <c r="J389" i="177"/>
  <c r="J390" i="177"/>
  <c r="J391" i="177"/>
  <c r="J392" i="177"/>
  <c r="J393" i="177"/>
  <c r="J394" i="177"/>
  <c r="J395" i="177"/>
  <c r="J396" i="177"/>
  <c r="J397" i="177"/>
  <c r="J398" i="177"/>
  <c r="J399" i="177"/>
  <c r="J400" i="177"/>
  <c r="J401" i="177"/>
  <c r="J402" i="177"/>
  <c r="J403" i="177"/>
  <c r="J404" i="177"/>
  <c r="J405" i="177"/>
  <c r="J406" i="177"/>
  <c r="J407" i="177"/>
  <c r="J408" i="177"/>
  <c r="J409" i="177"/>
  <c r="J410" i="177"/>
  <c r="J411" i="177"/>
  <c r="J412" i="177"/>
  <c r="J413" i="177"/>
  <c r="J414" i="177"/>
  <c r="J415" i="177"/>
  <c r="J416" i="177"/>
  <c r="J417" i="177"/>
  <c r="J418" i="177"/>
  <c r="J419" i="177"/>
  <c r="J420" i="177"/>
  <c r="J421" i="177"/>
  <c r="J422" i="177"/>
  <c r="J423" i="177"/>
  <c r="J424" i="177"/>
  <c r="J425" i="177"/>
  <c r="J426" i="177"/>
  <c r="J427" i="177"/>
  <c r="J428" i="177"/>
  <c r="J429" i="177"/>
  <c r="J430" i="177"/>
  <c r="J431" i="177"/>
  <c r="J432" i="177"/>
  <c r="J433" i="177"/>
  <c r="J434" i="177"/>
  <c r="J435" i="177"/>
  <c r="J436" i="177"/>
  <c r="J437" i="177"/>
  <c r="J438" i="177"/>
  <c r="J439" i="177"/>
  <c r="J440" i="177"/>
  <c r="J441" i="177"/>
  <c r="J442" i="177"/>
  <c r="J443" i="177"/>
  <c r="J444" i="177"/>
  <c r="J445" i="177"/>
  <c r="J446" i="177"/>
  <c r="J447" i="177"/>
  <c r="J448" i="177"/>
  <c r="J449" i="177"/>
  <c r="J450" i="177"/>
  <c r="J451" i="177"/>
  <c r="J452" i="177"/>
  <c r="J453" i="177"/>
  <c r="J454" i="177"/>
  <c r="J455" i="177"/>
  <c r="J456" i="177"/>
  <c r="J457" i="177"/>
  <c r="J458" i="177"/>
  <c r="J459" i="177"/>
  <c r="J460" i="177"/>
  <c r="J461" i="177"/>
  <c r="J462" i="177"/>
  <c r="J463" i="177"/>
  <c r="J464" i="177"/>
  <c r="J465" i="177"/>
  <c r="J466" i="177"/>
  <c r="J467" i="177"/>
  <c r="J468" i="177"/>
  <c r="J469" i="177"/>
  <c r="J470" i="177"/>
  <c r="J471" i="177"/>
  <c r="J472" i="177"/>
  <c r="J473" i="177"/>
  <c r="J474" i="177"/>
  <c r="J475" i="177"/>
  <c r="J476" i="177"/>
  <c r="J477" i="177"/>
  <c r="J478" i="177"/>
  <c r="J479" i="177"/>
  <c r="J480" i="177"/>
  <c r="J481" i="177"/>
  <c r="J482" i="177"/>
  <c r="J483" i="177"/>
  <c r="J484" i="177"/>
  <c r="J485" i="177"/>
  <c r="J486" i="177"/>
  <c r="J487" i="177"/>
  <c r="J488" i="177"/>
  <c r="J489" i="177"/>
  <c r="J490" i="177"/>
  <c r="J491" i="177"/>
  <c r="J492" i="177"/>
  <c r="J493" i="177"/>
  <c r="J494" i="177"/>
  <c r="J495" i="177"/>
  <c r="J496" i="177"/>
  <c r="J497" i="177"/>
  <c r="J498" i="177"/>
  <c r="J499" i="177"/>
  <c r="J500" i="177"/>
  <c r="J501" i="177"/>
  <c r="J502" i="177"/>
  <c r="J503" i="177"/>
  <c r="J504" i="177"/>
  <c r="J505" i="177"/>
  <c r="J506" i="177"/>
  <c r="J507" i="177"/>
  <c r="J508" i="177"/>
  <c r="J509" i="177"/>
  <c r="J510" i="177"/>
  <c r="J511" i="177"/>
  <c r="J512" i="177"/>
  <c r="J513" i="177"/>
  <c r="J514" i="177"/>
  <c r="J515" i="177"/>
  <c r="J516" i="177"/>
  <c r="J517" i="177"/>
  <c r="J518" i="177"/>
  <c r="J519" i="177"/>
  <c r="J520" i="177"/>
  <c r="J521" i="177"/>
  <c r="J522" i="177"/>
  <c r="J523" i="177"/>
  <c r="J524" i="177"/>
  <c r="J525" i="177"/>
  <c r="G34" i="177"/>
  <c r="G35" i="177"/>
  <c r="G36" i="177"/>
  <c r="G40" i="177"/>
  <c r="G41" i="177"/>
  <c r="G42" i="177"/>
  <c r="G43" i="177"/>
  <c r="G44" i="177"/>
  <c r="G50" i="177"/>
  <c r="G51" i="177"/>
  <c r="G52" i="177"/>
  <c r="G58" i="177"/>
  <c r="G59" i="177"/>
  <c r="G60" i="177"/>
  <c r="J11" i="177"/>
  <c r="J12" i="177"/>
  <c r="J13" i="177"/>
  <c r="J14" i="177"/>
  <c r="J15" i="177"/>
  <c r="J16" i="177"/>
  <c r="J17" i="177"/>
  <c r="J18" i="177"/>
  <c r="J19" i="177"/>
  <c r="J20" i="177"/>
  <c r="J21" i="177"/>
  <c r="J22" i="177"/>
  <c r="J23" i="177"/>
  <c r="J24" i="177"/>
  <c r="J25" i="177"/>
  <c r="J26" i="177"/>
  <c r="J27" i="177"/>
  <c r="J28" i="177"/>
  <c r="J29" i="177"/>
  <c r="J30" i="177"/>
  <c r="J31" i="177"/>
  <c r="J32" i="177"/>
  <c r="G14" i="177"/>
  <c r="G15" i="177"/>
  <c r="G16" i="177"/>
  <c r="G17" i="177"/>
  <c r="G22" i="177"/>
  <c r="G30" i="177"/>
  <c r="G31" i="177"/>
  <c r="G32" i="177"/>
  <c r="J10" i="177"/>
  <c r="C11" i="177"/>
  <c r="G11" i="177" s="1"/>
  <c r="C12" i="177"/>
  <c r="G12" i="177" s="1"/>
  <c r="C13" i="177"/>
  <c r="G13" i="177" s="1"/>
  <c r="C14" i="177"/>
  <c r="C15" i="177"/>
  <c r="C16" i="177"/>
  <c r="C17" i="177"/>
  <c r="C18" i="177"/>
  <c r="G18" i="177" s="1"/>
  <c r="C19" i="177"/>
  <c r="G19" i="177" s="1"/>
  <c r="C20" i="177"/>
  <c r="G20" i="177" s="1"/>
  <c r="C21" i="177"/>
  <c r="G21" i="177" s="1"/>
  <c r="C22" i="177"/>
  <c r="C23" i="177"/>
  <c r="G23" i="177" s="1"/>
  <c r="C24" i="177"/>
  <c r="G24" i="177" s="1"/>
  <c r="C25" i="177"/>
  <c r="G25" i="177" s="1"/>
  <c r="C26" i="177"/>
  <c r="G26" i="177" s="1"/>
  <c r="C27" i="177"/>
  <c r="G27" i="177" s="1"/>
  <c r="C28" i="177"/>
  <c r="G28" i="177" s="1"/>
  <c r="C29" i="177"/>
  <c r="G29" i="177" s="1"/>
  <c r="C30" i="177"/>
  <c r="C31" i="177"/>
  <c r="C32" i="177"/>
  <c r="C33" i="177"/>
  <c r="G33" i="177" s="1"/>
  <c r="C34" i="177"/>
  <c r="C35" i="177"/>
  <c r="C36" i="177"/>
  <c r="C37" i="177"/>
  <c r="G37" i="177" s="1"/>
  <c r="C38" i="177"/>
  <c r="G38" i="177" s="1"/>
  <c r="C39" i="177"/>
  <c r="G39" i="177" s="1"/>
  <c r="C40" i="177"/>
  <c r="C41" i="177"/>
  <c r="C42" i="177"/>
  <c r="C43" i="177"/>
  <c r="C44" i="177"/>
  <c r="C45" i="177"/>
  <c r="G45" i="177" s="1"/>
  <c r="C46" i="177"/>
  <c r="G46" i="177" s="1"/>
  <c r="C47" i="177"/>
  <c r="G47" i="177" s="1"/>
  <c r="C48" i="177"/>
  <c r="G48" i="177" s="1"/>
  <c r="C49" i="177"/>
  <c r="G49" i="177" s="1"/>
  <c r="C50" i="177"/>
  <c r="C51" i="177"/>
  <c r="C52" i="177"/>
  <c r="C53" i="177"/>
  <c r="G53" i="177" s="1"/>
  <c r="C54" i="177"/>
  <c r="G54" i="177" s="1"/>
  <c r="C55" i="177"/>
  <c r="G55" i="177" s="1"/>
  <c r="C56" i="177"/>
  <c r="G56" i="177" s="1"/>
  <c r="C57" i="177"/>
  <c r="G57" i="177" s="1"/>
  <c r="C58" i="177"/>
  <c r="C59" i="177"/>
  <c r="C60" i="177"/>
  <c r="C61" i="177"/>
  <c r="G61" i="177" s="1"/>
  <c r="C62" i="177"/>
  <c r="G62" i="177" s="1"/>
  <c r="C63" i="177"/>
  <c r="G63" i="177" s="1"/>
  <c r="C64" i="177"/>
  <c r="G64" i="177" s="1"/>
  <c r="C65" i="177"/>
  <c r="G65" i="177" s="1"/>
  <c r="C66" i="177"/>
  <c r="G66" i="177" s="1"/>
  <c r="C67" i="177"/>
  <c r="G67" i="177" s="1"/>
  <c r="C68" i="177"/>
  <c r="G68" i="177" s="1"/>
  <c r="C69" i="177"/>
  <c r="G69" i="177" s="1"/>
  <c r="C70" i="177"/>
  <c r="G70" i="177" s="1"/>
  <c r="C71" i="177"/>
  <c r="G71" i="177" s="1"/>
  <c r="C72" i="177"/>
  <c r="G72" i="177" s="1"/>
  <c r="C73" i="177"/>
  <c r="G73" i="177" s="1"/>
  <c r="C74" i="177"/>
  <c r="G74" i="177" s="1"/>
  <c r="C75" i="177"/>
  <c r="G75" i="177" s="1"/>
  <c r="C76" i="177"/>
  <c r="G76" i="177" s="1"/>
  <c r="C77" i="177"/>
  <c r="G77" i="177" s="1"/>
  <c r="C78" i="177"/>
  <c r="G78" i="177" s="1"/>
  <c r="C79" i="177"/>
  <c r="G79" i="177" s="1"/>
  <c r="C80" i="177"/>
  <c r="G80" i="177" s="1"/>
  <c r="C81" i="177"/>
  <c r="G81" i="177" s="1"/>
  <c r="C82" i="177"/>
  <c r="G82" i="177" s="1"/>
  <c r="C83" i="177"/>
  <c r="C84" i="177"/>
  <c r="C85" i="177"/>
  <c r="G85" i="177" s="1"/>
  <c r="C86" i="177"/>
  <c r="G86" i="177" s="1"/>
  <c r="C87" i="177"/>
  <c r="G87" i="177" s="1"/>
  <c r="C88" i="177"/>
  <c r="G88" i="177" s="1"/>
  <c r="C89" i="177"/>
  <c r="G89" i="177" s="1"/>
  <c r="C90" i="177"/>
  <c r="G90" i="177" s="1"/>
  <c r="C91" i="177"/>
  <c r="G91" i="177" s="1"/>
  <c r="C92" i="177"/>
  <c r="G92" i="177" s="1"/>
  <c r="C93" i="177"/>
  <c r="G93" i="177" s="1"/>
  <c r="C94" i="177"/>
  <c r="G94" i="177" s="1"/>
  <c r="C95" i="177"/>
  <c r="G95" i="177" s="1"/>
  <c r="C96" i="177"/>
  <c r="G96" i="177" s="1"/>
  <c r="C97" i="177"/>
  <c r="G97" i="177" s="1"/>
  <c r="C98" i="177"/>
  <c r="C99" i="177"/>
  <c r="C100" i="177"/>
  <c r="G100" i="177" s="1"/>
  <c r="C101" i="177"/>
  <c r="G101" i="177" s="1"/>
  <c r="C102" i="177"/>
  <c r="G102" i="177" s="1"/>
  <c r="C103" i="177"/>
  <c r="G103" i="177" s="1"/>
  <c r="C104" i="177"/>
  <c r="G104" i="177" s="1"/>
  <c r="C105" i="177"/>
  <c r="G105" i="177" s="1"/>
  <c r="C106" i="177"/>
  <c r="G106" i="177" s="1"/>
  <c r="C107" i="177"/>
  <c r="G107" i="177" s="1"/>
  <c r="C108" i="177"/>
  <c r="G108" i="177" s="1"/>
  <c r="C109" i="177"/>
  <c r="G109" i="177" s="1"/>
  <c r="C110" i="177"/>
  <c r="G110" i="177" s="1"/>
  <c r="C111" i="177"/>
  <c r="G111" i="177" s="1"/>
  <c r="C112" i="177"/>
  <c r="G112" i="177" s="1"/>
  <c r="C113" i="177"/>
  <c r="G113" i="177" s="1"/>
  <c r="C114" i="177"/>
  <c r="G114" i="177" s="1"/>
  <c r="C115" i="177"/>
  <c r="G115" i="177" s="1"/>
  <c r="C116" i="177"/>
  <c r="G116" i="177" s="1"/>
  <c r="C117" i="177"/>
  <c r="G117" i="177" s="1"/>
  <c r="C118" i="177"/>
  <c r="G118" i="177" s="1"/>
  <c r="C119" i="177"/>
  <c r="G119" i="177" s="1"/>
  <c r="C120" i="177"/>
  <c r="G120" i="177" s="1"/>
  <c r="C121" i="177"/>
  <c r="G121" i="177" s="1"/>
  <c r="C122" i="177"/>
  <c r="C123" i="177"/>
  <c r="C124" i="177"/>
  <c r="C125" i="177"/>
  <c r="G125" i="177" s="1"/>
  <c r="C126" i="177"/>
  <c r="G126" i="177" s="1"/>
  <c r="C127" i="177"/>
  <c r="G127" i="177" s="1"/>
  <c r="C128" i="177"/>
  <c r="G128" i="177" s="1"/>
  <c r="C129" i="177"/>
  <c r="G129" i="177" s="1"/>
  <c r="C130" i="177"/>
  <c r="G130" i="177" s="1"/>
  <c r="C131" i="177"/>
  <c r="G131" i="177" s="1"/>
  <c r="C132" i="177"/>
  <c r="G132" i="177" s="1"/>
  <c r="C133" i="177"/>
  <c r="G133" i="177" s="1"/>
  <c r="C134" i="177"/>
  <c r="G134" i="177" s="1"/>
  <c r="C135" i="177"/>
  <c r="G135" i="177" s="1"/>
  <c r="C136" i="177"/>
  <c r="G136" i="177" s="1"/>
  <c r="C137" i="177"/>
  <c r="G137" i="177" s="1"/>
  <c r="C138" i="177"/>
  <c r="G138" i="177" s="1"/>
  <c r="C139" i="177"/>
  <c r="G139" i="177" s="1"/>
  <c r="C140" i="177"/>
  <c r="G140" i="177" s="1"/>
  <c r="C141" i="177"/>
  <c r="G141" i="177" s="1"/>
  <c r="C142" i="177"/>
  <c r="G142" i="177" s="1"/>
  <c r="C143" i="177"/>
  <c r="G143" i="177" s="1"/>
  <c r="C144" i="177"/>
  <c r="G144" i="177" s="1"/>
  <c r="C145" i="177"/>
  <c r="G145" i="177" s="1"/>
  <c r="C146" i="177"/>
  <c r="G146" i="177" s="1"/>
  <c r="C147" i="177"/>
  <c r="C148" i="177"/>
  <c r="G148" i="177" s="1"/>
  <c r="C149" i="177"/>
  <c r="G149" i="177" s="1"/>
  <c r="C150" i="177"/>
  <c r="G150" i="177" s="1"/>
  <c r="C151" i="177"/>
  <c r="G151" i="177" s="1"/>
  <c r="C152" i="177"/>
  <c r="G152" i="177" s="1"/>
  <c r="C153" i="177"/>
  <c r="G153" i="177" s="1"/>
  <c r="C154" i="177"/>
  <c r="G154" i="177" s="1"/>
  <c r="C155" i="177"/>
  <c r="G155" i="177" s="1"/>
  <c r="C156" i="177"/>
  <c r="G156" i="177" s="1"/>
  <c r="C157" i="177"/>
  <c r="C158" i="177"/>
  <c r="G158" i="177" s="1"/>
  <c r="C159" i="177"/>
  <c r="G159" i="177" s="1"/>
  <c r="C160" i="177"/>
  <c r="G160" i="177" s="1"/>
  <c r="C161" i="177"/>
  <c r="G161" i="177" s="1"/>
  <c r="C162" i="177"/>
  <c r="C163" i="177"/>
  <c r="C164" i="177"/>
  <c r="G164" i="177" s="1"/>
  <c r="C165" i="177"/>
  <c r="G165" i="177" s="1"/>
  <c r="C166" i="177"/>
  <c r="G166" i="177" s="1"/>
  <c r="C167" i="177"/>
  <c r="G167" i="177" s="1"/>
  <c r="C168" i="177"/>
  <c r="G168" i="177" s="1"/>
  <c r="C169" i="177"/>
  <c r="G169" i="177" s="1"/>
  <c r="C170" i="177"/>
  <c r="G170" i="177" s="1"/>
  <c r="C171" i="177"/>
  <c r="G171" i="177" s="1"/>
  <c r="C172" i="177"/>
  <c r="G172" i="177" s="1"/>
  <c r="C173" i="177"/>
  <c r="G173" i="177" s="1"/>
  <c r="C174" i="177"/>
  <c r="G174" i="177" s="1"/>
  <c r="C175" i="177"/>
  <c r="G175" i="177" s="1"/>
  <c r="C176" i="177"/>
  <c r="G176" i="177" s="1"/>
  <c r="C177" i="177"/>
  <c r="G177" i="177" s="1"/>
  <c r="C178" i="177"/>
  <c r="G178" i="177" s="1"/>
  <c r="C179" i="177"/>
  <c r="G179" i="177" s="1"/>
  <c r="C180" i="177"/>
  <c r="G180" i="177" s="1"/>
  <c r="C181" i="177"/>
  <c r="G181" i="177" s="1"/>
  <c r="C182" i="177"/>
  <c r="G182" i="177" s="1"/>
  <c r="C183" i="177"/>
  <c r="G183" i="177" s="1"/>
  <c r="C184" i="177"/>
  <c r="G184" i="177" s="1"/>
  <c r="C185" i="177"/>
  <c r="G185" i="177" s="1"/>
  <c r="C186" i="177"/>
  <c r="C187" i="177"/>
  <c r="C188" i="177"/>
  <c r="G188" i="177" s="1"/>
  <c r="C189" i="177"/>
  <c r="G189" i="177" s="1"/>
  <c r="C190" i="177"/>
  <c r="G190" i="177" s="1"/>
  <c r="C191" i="177"/>
  <c r="G191" i="177" s="1"/>
  <c r="C192" i="177"/>
  <c r="G192" i="177" s="1"/>
  <c r="C193" i="177"/>
  <c r="G193" i="177" s="1"/>
  <c r="C194" i="177"/>
  <c r="G194" i="177" s="1"/>
  <c r="C195" i="177"/>
  <c r="G195" i="177" s="1"/>
  <c r="C196" i="177"/>
  <c r="G196" i="177" s="1"/>
  <c r="C197" i="177"/>
  <c r="C198" i="177"/>
  <c r="G198" i="177" s="1"/>
  <c r="C199" i="177"/>
  <c r="G199" i="177" s="1"/>
  <c r="C200" i="177"/>
  <c r="G200" i="177" s="1"/>
  <c r="C201" i="177"/>
  <c r="G201" i="177" s="1"/>
  <c r="C202" i="177"/>
  <c r="G202" i="177" s="1"/>
  <c r="C203" i="177"/>
  <c r="G203" i="177" s="1"/>
  <c r="C204" i="177"/>
  <c r="G204" i="177" s="1"/>
  <c r="C205" i="177"/>
  <c r="G205" i="177" s="1"/>
  <c r="C206" i="177"/>
  <c r="G206" i="177" s="1"/>
  <c r="C207" i="177"/>
  <c r="G207" i="177" s="1"/>
  <c r="C208" i="177"/>
  <c r="G208" i="177" s="1"/>
  <c r="C209" i="177"/>
  <c r="G209" i="177" s="1"/>
  <c r="C210" i="177"/>
  <c r="G210" i="177" s="1"/>
  <c r="C211" i="177"/>
  <c r="G211" i="177" s="1"/>
  <c r="C212" i="177"/>
  <c r="G212" i="177" s="1"/>
  <c r="C213" i="177"/>
  <c r="G213" i="177" s="1"/>
  <c r="C214" i="177"/>
  <c r="G214" i="177" s="1"/>
  <c r="C215" i="177"/>
  <c r="G215" i="177" s="1"/>
  <c r="C216" i="177"/>
  <c r="G216" i="177" s="1"/>
  <c r="C217" i="177"/>
  <c r="G217" i="177" s="1"/>
  <c r="C218" i="177"/>
  <c r="G218" i="177" s="1"/>
  <c r="C219" i="177"/>
  <c r="G219" i="177" s="1"/>
  <c r="C220" i="177"/>
  <c r="G220" i="177" s="1"/>
  <c r="C221" i="177"/>
  <c r="C222" i="177"/>
  <c r="G222" i="177" s="1"/>
  <c r="C223" i="177"/>
  <c r="G223" i="177" s="1"/>
  <c r="C224" i="177"/>
  <c r="G224" i="177" s="1"/>
  <c r="C225" i="177"/>
  <c r="G225" i="177" s="1"/>
  <c r="C226" i="177"/>
  <c r="C227" i="177"/>
  <c r="C228" i="177"/>
  <c r="G228" i="177" s="1"/>
  <c r="C229" i="177"/>
  <c r="G229" i="177" s="1"/>
  <c r="C230" i="177"/>
  <c r="G230" i="177" s="1"/>
  <c r="C231" i="177"/>
  <c r="G231" i="177" s="1"/>
  <c r="C232" i="177"/>
  <c r="G232" i="177" s="1"/>
  <c r="C233" i="177"/>
  <c r="G233" i="177" s="1"/>
  <c r="C234" i="177"/>
  <c r="G234" i="177" s="1"/>
  <c r="C235" i="177"/>
  <c r="G235" i="177" s="1"/>
  <c r="C236" i="177"/>
  <c r="G236" i="177" s="1"/>
  <c r="C237" i="177"/>
  <c r="G237" i="177" s="1"/>
  <c r="C238" i="177"/>
  <c r="G238" i="177" s="1"/>
  <c r="C239" i="177"/>
  <c r="G239" i="177" s="1"/>
  <c r="C240" i="177"/>
  <c r="G240" i="177" s="1"/>
  <c r="C241" i="177"/>
  <c r="G241" i="177" s="1"/>
  <c r="C242" i="177"/>
  <c r="G242" i="177" s="1"/>
  <c r="C243" i="177"/>
  <c r="G243" i="177" s="1"/>
  <c r="C244" i="177"/>
  <c r="G244" i="177" s="1"/>
  <c r="C245" i="177"/>
  <c r="G245" i="177" s="1"/>
  <c r="C246" i="177"/>
  <c r="G246" i="177" s="1"/>
  <c r="C247" i="177"/>
  <c r="G247" i="177" s="1"/>
  <c r="C248" i="177"/>
  <c r="G248" i="177" s="1"/>
  <c r="C249" i="177"/>
  <c r="G249" i="177" s="1"/>
  <c r="C250" i="177"/>
  <c r="C251" i="177"/>
  <c r="G251" i="177" s="1"/>
  <c r="C252" i="177"/>
  <c r="G252" i="177" s="1"/>
  <c r="C253" i="177"/>
  <c r="G253" i="177" s="1"/>
  <c r="C254" i="177"/>
  <c r="G254" i="177" s="1"/>
  <c r="C255" i="177"/>
  <c r="G255" i="177" s="1"/>
  <c r="C256" i="177"/>
  <c r="G256" i="177" s="1"/>
  <c r="C257" i="177"/>
  <c r="G257" i="177" s="1"/>
  <c r="C258" i="177"/>
  <c r="G258" i="177" s="1"/>
  <c r="C259" i="177"/>
  <c r="G259" i="177" s="1"/>
  <c r="C260" i="177"/>
  <c r="C261" i="177"/>
  <c r="C262" i="177"/>
  <c r="G262" i="177" s="1"/>
  <c r="C263" i="177"/>
  <c r="G263" i="177" s="1"/>
  <c r="C264" i="177"/>
  <c r="G264" i="177" s="1"/>
  <c r="C265" i="177"/>
  <c r="G265" i="177" s="1"/>
  <c r="C266" i="177"/>
  <c r="G266" i="177" s="1"/>
  <c r="C267" i="177"/>
  <c r="G267" i="177" s="1"/>
  <c r="C268" i="177"/>
  <c r="G268" i="177" s="1"/>
  <c r="C269" i="177"/>
  <c r="G269" i="177" s="1"/>
  <c r="C270" i="177"/>
  <c r="G270" i="177" s="1"/>
  <c r="C271" i="177"/>
  <c r="G271" i="177" s="1"/>
  <c r="C272" i="177"/>
  <c r="G272" i="177" s="1"/>
  <c r="C273" i="177"/>
  <c r="G273" i="177" s="1"/>
  <c r="C274" i="177"/>
  <c r="G274" i="177" s="1"/>
  <c r="C275" i="177"/>
  <c r="G275" i="177" s="1"/>
  <c r="C276" i="177"/>
  <c r="G276" i="177" s="1"/>
  <c r="C277" i="177"/>
  <c r="G277" i="177" s="1"/>
  <c r="C278" i="177"/>
  <c r="G278" i="177" s="1"/>
  <c r="C279" i="177"/>
  <c r="G279" i="177" s="1"/>
  <c r="C280" i="177"/>
  <c r="G280" i="177" s="1"/>
  <c r="C281" i="177"/>
  <c r="G281" i="177" s="1"/>
  <c r="C282" i="177"/>
  <c r="G282" i="177" s="1"/>
  <c r="C283" i="177"/>
  <c r="G283" i="177" s="1"/>
  <c r="C284" i="177"/>
  <c r="G284" i="177" s="1"/>
  <c r="C285" i="177"/>
  <c r="C286" i="177"/>
  <c r="G286" i="177" s="1"/>
  <c r="C287" i="177"/>
  <c r="G287" i="177" s="1"/>
  <c r="C288" i="177"/>
  <c r="G288" i="177" s="1"/>
  <c r="C289" i="177"/>
  <c r="G289" i="177" s="1"/>
  <c r="C290" i="177"/>
  <c r="C291" i="177"/>
  <c r="G291" i="177" s="1"/>
  <c r="C292" i="177"/>
  <c r="G292" i="177" s="1"/>
  <c r="C293" i="177"/>
  <c r="G293" i="177" s="1"/>
  <c r="C294" i="177"/>
  <c r="G294" i="177" s="1"/>
  <c r="C295" i="177"/>
  <c r="G295" i="177" s="1"/>
  <c r="C296" i="177"/>
  <c r="G296" i="177" s="1"/>
  <c r="C297" i="177"/>
  <c r="G297" i="177" s="1"/>
  <c r="C298" i="177"/>
  <c r="G298" i="177" s="1"/>
  <c r="C299" i="177"/>
  <c r="G299" i="177" s="1"/>
  <c r="C300" i="177"/>
  <c r="C301" i="177"/>
  <c r="G301" i="177" s="1"/>
  <c r="C302" i="177"/>
  <c r="G302" i="177" s="1"/>
  <c r="C303" i="177"/>
  <c r="G303" i="177" s="1"/>
  <c r="C304" i="177"/>
  <c r="G304" i="177" s="1"/>
  <c r="C305" i="177"/>
  <c r="G305" i="177" s="1"/>
  <c r="C306" i="177"/>
  <c r="G306" i="177" s="1"/>
  <c r="C307" i="177"/>
  <c r="G307" i="177" s="1"/>
  <c r="C308" i="177"/>
  <c r="G308" i="177" s="1"/>
  <c r="C309" i="177"/>
  <c r="G309" i="177" s="1"/>
  <c r="C310" i="177"/>
  <c r="G310" i="177" s="1"/>
  <c r="C311" i="177"/>
  <c r="G311" i="177" s="1"/>
  <c r="C312" i="177"/>
  <c r="G312" i="177" s="1"/>
  <c r="C313" i="177"/>
  <c r="G313" i="177" s="1"/>
  <c r="C314" i="177"/>
  <c r="G314" i="177" s="1"/>
  <c r="C315" i="177"/>
  <c r="G315" i="177" s="1"/>
  <c r="C316" i="177"/>
  <c r="G316" i="177" s="1"/>
  <c r="C317" i="177"/>
  <c r="C318" i="177"/>
  <c r="G318" i="177" s="1"/>
  <c r="C319" i="177"/>
  <c r="G319" i="177" s="1"/>
  <c r="C320" i="177"/>
  <c r="G320" i="177" s="1"/>
  <c r="C321" i="177"/>
  <c r="G321" i="177" s="1"/>
  <c r="C322" i="177"/>
  <c r="G322" i="177" s="1"/>
  <c r="C323" i="177"/>
  <c r="G323" i="177" s="1"/>
  <c r="C324" i="177"/>
  <c r="C325" i="177"/>
  <c r="C326" i="177"/>
  <c r="G326" i="177" s="1"/>
  <c r="C327" i="177"/>
  <c r="G327" i="177" s="1"/>
  <c r="C328" i="177"/>
  <c r="G328" i="177" s="1"/>
  <c r="C329" i="177"/>
  <c r="G329" i="177" s="1"/>
  <c r="C330" i="177"/>
  <c r="G330" i="177" s="1"/>
  <c r="C331" i="177"/>
  <c r="G331" i="177" s="1"/>
  <c r="C332" i="177"/>
  <c r="G332" i="177" s="1"/>
  <c r="C333" i="177"/>
  <c r="G333" i="177" s="1"/>
  <c r="C334" i="177"/>
  <c r="G334" i="177" s="1"/>
  <c r="C335" i="177"/>
  <c r="G335" i="177" s="1"/>
  <c r="C336" i="177"/>
  <c r="G336" i="177" s="1"/>
  <c r="C337" i="177"/>
  <c r="G337" i="177" s="1"/>
  <c r="C338" i="177"/>
  <c r="G338" i="177" s="1"/>
  <c r="C339" i="177"/>
  <c r="G339" i="177" s="1"/>
  <c r="C340" i="177"/>
  <c r="G340" i="177" s="1"/>
  <c r="C341" i="177"/>
  <c r="G341" i="177" s="1"/>
  <c r="C342" i="177"/>
  <c r="G342" i="177" s="1"/>
  <c r="C343" i="177"/>
  <c r="G343" i="177" s="1"/>
  <c r="C344" i="177"/>
  <c r="G344" i="177" s="1"/>
  <c r="C345" i="177"/>
  <c r="G345" i="177" s="1"/>
  <c r="C346" i="177"/>
  <c r="G346" i="177" s="1"/>
  <c r="C347" i="177"/>
  <c r="G347" i="177" s="1"/>
  <c r="C348" i="177"/>
  <c r="G348" i="177" s="1"/>
  <c r="C349" i="177"/>
  <c r="C350" i="177"/>
  <c r="G350" i="177" s="1"/>
  <c r="C351" i="177"/>
  <c r="G351" i="177" s="1"/>
  <c r="C352" i="177"/>
  <c r="G352" i="177" s="1"/>
  <c r="C353" i="177"/>
  <c r="G353" i="177" s="1"/>
  <c r="C354" i="177"/>
  <c r="G354" i="177" s="1"/>
  <c r="C355" i="177"/>
  <c r="G355" i="177" s="1"/>
  <c r="C356" i="177"/>
  <c r="G356" i="177" s="1"/>
  <c r="C357" i="177"/>
  <c r="G357" i="177" s="1"/>
  <c r="C358" i="177"/>
  <c r="G358" i="177" s="1"/>
  <c r="C359" i="177"/>
  <c r="G359" i="177" s="1"/>
  <c r="C360" i="177"/>
  <c r="G360" i="177" s="1"/>
  <c r="C361" i="177"/>
  <c r="G361" i="177" s="1"/>
  <c r="C362" i="177"/>
  <c r="G362" i="177" s="1"/>
  <c r="C363" i="177"/>
  <c r="C364" i="177"/>
  <c r="C365" i="177"/>
  <c r="G365" i="177" s="1"/>
  <c r="C366" i="177"/>
  <c r="G366" i="177" s="1"/>
  <c r="C367" i="177"/>
  <c r="G367" i="177" s="1"/>
  <c r="C368" i="177"/>
  <c r="G368" i="177" s="1"/>
  <c r="C369" i="177"/>
  <c r="G369" i="177" s="1"/>
  <c r="C370" i="177"/>
  <c r="G370" i="177" s="1"/>
  <c r="C371" i="177"/>
  <c r="G371" i="177" s="1"/>
  <c r="C372" i="177"/>
  <c r="G372" i="177" s="1"/>
  <c r="C373" i="177"/>
  <c r="G373" i="177" s="1"/>
  <c r="C374" i="177"/>
  <c r="G374" i="177" s="1"/>
  <c r="C375" i="177"/>
  <c r="G375" i="177" s="1"/>
  <c r="C376" i="177"/>
  <c r="G376" i="177" s="1"/>
  <c r="C377" i="177"/>
  <c r="G377" i="177" s="1"/>
  <c r="C378" i="177"/>
  <c r="G378" i="177" s="1"/>
  <c r="C379" i="177"/>
  <c r="G379" i="177" s="1"/>
  <c r="C380" i="177"/>
  <c r="C381" i="177"/>
  <c r="C382" i="177"/>
  <c r="G382" i="177" s="1"/>
  <c r="C383" i="177"/>
  <c r="G383" i="177" s="1"/>
  <c r="C384" i="177"/>
  <c r="G384" i="177" s="1"/>
  <c r="C385" i="177"/>
  <c r="G385" i="177" s="1"/>
  <c r="C386" i="177"/>
  <c r="G386" i="177" s="1"/>
  <c r="C387" i="177"/>
  <c r="G387" i="177" s="1"/>
  <c r="C388" i="177"/>
  <c r="C389" i="177"/>
  <c r="C390" i="177"/>
  <c r="G390" i="177" s="1"/>
  <c r="C391" i="177"/>
  <c r="G391" i="177" s="1"/>
  <c r="C392" i="177"/>
  <c r="G392" i="177" s="1"/>
  <c r="C393" i="177"/>
  <c r="G393" i="177" s="1"/>
  <c r="C394" i="177"/>
  <c r="G394" i="177" s="1"/>
  <c r="C395" i="177"/>
  <c r="G395" i="177" s="1"/>
  <c r="C396" i="177"/>
  <c r="G396" i="177" s="1"/>
  <c r="C397" i="177"/>
  <c r="G397" i="177" s="1"/>
  <c r="C398" i="177"/>
  <c r="G398" i="177" s="1"/>
  <c r="C399" i="177"/>
  <c r="G399" i="177" s="1"/>
  <c r="C400" i="177"/>
  <c r="G400" i="177" s="1"/>
  <c r="C401" i="177"/>
  <c r="G401" i="177" s="1"/>
  <c r="C402" i="177"/>
  <c r="G402" i="177" s="1"/>
  <c r="C403" i="177"/>
  <c r="G403" i="177" s="1"/>
  <c r="C404" i="177"/>
  <c r="G404" i="177" s="1"/>
  <c r="C405" i="177"/>
  <c r="G405" i="177" s="1"/>
  <c r="C406" i="177"/>
  <c r="G406" i="177" s="1"/>
  <c r="C407" i="177"/>
  <c r="G407" i="177" s="1"/>
  <c r="C408" i="177"/>
  <c r="G408" i="177" s="1"/>
  <c r="C409" i="177"/>
  <c r="G409" i="177" s="1"/>
  <c r="C410" i="177"/>
  <c r="G410" i="177" s="1"/>
  <c r="C411" i="177"/>
  <c r="G411" i="177" s="1"/>
  <c r="C412" i="177"/>
  <c r="G412" i="177" s="1"/>
  <c r="C413" i="177"/>
  <c r="C414" i="177"/>
  <c r="G414" i="177" s="1"/>
  <c r="C415" i="177"/>
  <c r="G415" i="177" s="1"/>
  <c r="C416" i="177"/>
  <c r="G416" i="177" s="1"/>
  <c r="C417" i="177"/>
  <c r="G417" i="177" s="1"/>
  <c r="C418" i="177"/>
  <c r="G418" i="177" s="1"/>
  <c r="C419" i="177"/>
  <c r="G419" i="177" s="1"/>
  <c r="C420" i="177"/>
  <c r="C421" i="177"/>
  <c r="G421" i="177" s="1"/>
  <c r="C422" i="177"/>
  <c r="G422" i="177" s="1"/>
  <c r="C423" i="177"/>
  <c r="G423" i="177" s="1"/>
  <c r="C424" i="177"/>
  <c r="G424" i="177" s="1"/>
  <c r="C425" i="177"/>
  <c r="G425" i="177" s="1"/>
  <c r="C426" i="177"/>
  <c r="G426" i="177" s="1"/>
  <c r="C427" i="177"/>
  <c r="C428" i="177"/>
  <c r="C429" i="177"/>
  <c r="G429" i="177" s="1"/>
  <c r="C430" i="177"/>
  <c r="G430" i="177" s="1"/>
  <c r="C431" i="177"/>
  <c r="G431" i="177" s="1"/>
  <c r="C432" i="177"/>
  <c r="G432" i="177" s="1"/>
  <c r="C433" i="177"/>
  <c r="G433" i="177" s="1"/>
  <c r="C434" i="177"/>
  <c r="G434" i="177" s="1"/>
  <c r="C435" i="177"/>
  <c r="G435" i="177" s="1"/>
  <c r="C436" i="177"/>
  <c r="G436" i="177" s="1"/>
  <c r="C437" i="177"/>
  <c r="G437" i="177" s="1"/>
  <c r="C438" i="177"/>
  <c r="G438" i="177" s="1"/>
  <c r="C439" i="177"/>
  <c r="G439" i="177" s="1"/>
  <c r="C440" i="177"/>
  <c r="G440" i="177" s="1"/>
  <c r="C441" i="177"/>
  <c r="G441" i="177" s="1"/>
  <c r="C442" i="177"/>
  <c r="G442" i="177" s="1"/>
  <c r="C443" i="177"/>
  <c r="G443" i="177" s="1"/>
  <c r="C444" i="177"/>
  <c r="C445" i="177"/>
  <c r="C446" i="177"/>
  <c r="G446" i="177" s="1"/>
  <c r="C447" i="177"/>
  <c r="G447" i="177" s="1"/>
  <c r="C448" i="177"/>
  <c r="G448" i="177" s="1"/>
  <c r="C449" i="177"/>
  <c r="G449" i="177" s="1"/>
  <c r="C450" i="177"/>
  <c r="G450" i="177" s="1"/>
  <c r="C451" i="177"/>
  <c r="G451" i="177" s="1"/>
  <c r="C452" i="177"/>
  <c r="C453" i="177"/>
  <c r="C454" i="177"/>
  <c r="G454" i="177" s="1"/>
  <c r="C455" i="177"/>
  <c r="G455" i="177" s="1"/>
  <c r="C456" i="177"/>
  <c r="G456" i="177" s="1"/>
  <c r="C457" i="177"/>
  <c r="G457" i="177" s="1"/>
  <c r="C458" i="177"/>
  <c r="G458" i="177" s="1"/>
  <c r="C459" i="177"/>
  <c r="G459" i="177" s="1"/>
  <c r="C460" i="177"/>
  <c r="G460" i="177" s="1"/>
  <c r="C461" i="177"/>
  <c r="G461" i="177" s="1"/>
  <c r="C462" i="177"/>
  <c r="G462" i="177" s="1"/>
  <c r="C463" i="177"/>
  <c r="G463" i="177" s="1"/>
  <c r="C464" i="177"/>
  <c r="G464" i="177" s="1"/>
  <c r="C465" i="177"/>
  <c r="G465" i="177" s="1"/>
  <c r="C466" i="177"/>
  <c r="C467" i="177"/>
  <c r="G467" i="177" s="1"/>
  <c r="C468" i="177"/>
  <c r="G468" i="177" s="1"/>
  <c r="C469" i="177"/>
  <c r="G469" i="177" s="1"/>
  <c r="C470" i="177"/>
  <c r="G470" i="177" s="1"/>
  <c r="C471" i="177"/>
  <c r="G471" i="177" s="1"/>
  <c r="C472" i="177"/>
  <c r="G472" i="177" s="1"/>
  <c r="C473" i="177"/>
  <c r="G473" i="177" s="1"/>
  <c r="C474" i="177"/>
  <c r="G474" i="177" s="1"/>
  <c r="C475" i="177"/>
  <c r="G475" i="177" s="1"/>
  <c r="C476" i="177"/>
  <c r="G476" i="177" s="1"/>
  <c r="C477" i="177"/>
  <c r="G477" i="177" s="1"/>
  <c r="C478" i="177"/>
  <c r="G478" i="177" s="1"/>
  <c r="C479" i="177"/>
  <c r="G479" i="177" s="1"/>
  <c r="C480" i="177"/>
  <c r="G480" i="177" s="1"/>
  <c r="C481" i="177"/>
  <c r="G481" i="177" s="1"/>
  <c r="C482" i="177"/>
  <c r="G482" i="177" s="1"/>
  <c r="C483" i="177"/>
  <c r="C484" i="177"/>
  <c r="C485" i="177"/>
  <c r="G485" i="177" s="1"/>
  <c r="C486" i="177"/>
  <c r="G486" i="177" s="1"/>
  <c r="C487" i="177"/>
  <c r="G487" i="177" s="1"/>
  <c r="C488" i="177"/>
  <c r="G488" i="177" s="1"/>
  <c r="C489" i="177"/>
  <c r="C490" i="177"/>
  <c r="G490" i="177" s="1"/>
  <c r="C491" i="177"/>
  <c r="C492" i="177"/>
  <c r="G492" i="177" s="1"/>
  <c r="C493" i="177"/>
  <c r="G493" i="177" s="1"/>
  <c r="C494" i="177"/>
  <c r="G494" i="177" s="1"/>
  <c r="C495" i="177"/>
  <c r="G495" i="177" s="1"/>
  <c r="C496" i="177"/>
  <c r="G496" i="177" s="1"/>
  <c r="C497" i="177"/>
  <c r="G497" i="177" s="1"/>
  <c r="C498" i="177"/>
  <c r="G498" i="177" s="1"/>
  <c r="C499" i="177"/>
  <c r="G499" i="177" s="1"/>
  <c r="C500" i="177"/>
  <c r="G500" i="177" s="1"/>
  <c r="C501" i="177"/>
  <c r="G501" i="177" s="1"/>
  <c r="C502" i="177"/>
  <c r="G502" i="177" s="1"/>
  <c r="C503" i="177"/>
  <c r="G503" i="177" s="1"/>
  <c r="C504" i="177"/>
  <c r="G504" i="177" s="1"/>
  <c r="C505" i="177"/>
  <c r="G505" i="177" s="1"/>
  <c r="C506" i="177"/>
  <c r="C507" i="177"/>
  <c r="C508" i="177"/>
  <c r="C509" i="177"/>
  <c r="G509" i="177" s="1"/>
  <c r="C510" i="177"/>
  <c r="G510" i="177" s="1"/>
  <c r="C511" i="177"/>
  <c r="G511" i="177" s="1"/>
  <c r="C512" i="177"/>
  <c r="G512" i="177" s="1"/>
  <c r="C513" i="177"/>
  <c r="G513" i="177" s="1"/>
  <c r="C514" i="177"/>
  <c r="G514" i="177" s="1"/>
  <c r="C515" i="177"/>
  <c r="G515" i="177" s="1"/>
  <c r="C516" i="177"/>
  <c r="G516" i="177" s="1"/>
  <c r="C517" i="177"/>
  <c r="C518" i="177"/>
  <c r="G518" i="177" s="1"/>
  <c r="C519" i="177"/>
  <c r="G519" i="177" s="1"/>
  <c r="C520" i="177"/>
  <c r="G520" i="177" s="1"/>
  <c r="C521" i="177"/>
  <c r="G521" i="177" s="1"/>
  <c r="C522" i="177"/>
  <c r="G522" i="177" s="1"/>
  <c r="C523" i="177"/>
  <c r="G523" i="177" s="1"/>
  <c r="C524" i="177"/>
  <c r="G524" i="177" s="1"/>
  <c r="C525" i="177"/>
  <c r="G525" i="177" s="1"/>
  <c r="C526" i="177"/>
  <c r="G526" i="177" s="1"/>
  <c r="C527" i="177"/>
  <c r="G527" i="177" s="1"/>
  <c r="C528" i="177"/>
  <c r="G528" i="177" s="1"/>
  <c r="C529" i="177"/>
  <c r="G529" i="177" s="1"/>
  <c r="C530" i="177"/>
  <c r="G530" i="177" s="1"/>
  <c r="C531" i="177"/>
  <c r="G531" i="177" s="1"/>
  <c r="C532" i="177"/>
  <c r="G532" i="177" s="1"/>
  <c r="C533" i="177"/>
  <c r="G533" i="177" s="1"/>
  <c r="C534" i="177"/>
  <c r="G534" i="177" s="1"/>
  <c r="C535" i="177"/>
  <c r="G535" i="177" s="1"/>
  <c r="C536" i="177"/>
  <c r="G536" i="177" s="1"/>
  <c r="C537" i="177"/>
  <c r="G537" i="177" s="1"/>
  <c r="C538" i="177"/>
  <c r="G538" i="177" s="1"/>
  <c r="C539" i="177"/>
  <c r="C540" i="177"/>
  <c r="G540" i="177" s="1"/>
  <c r="C541" i="177"/>
  <c r="C542" i="177"/>
  <c r="G542" i="177" s="1"/>
  <c r="C543" i="177"/>
  <c r="G543" i="177" s="1"/>
  <c r="C544" i="177"/>
  <c r="G544" i="177" s="1"/>
  <c r="C545" i="177"/>
  <c r="C546" i="177"/>
  <c r="G546" i="177" s="1"/>
  <c r="C547" i="177"/>
  <c r="G547" i="177" s="1"/>
  <c r="C548" i="177"/>
  <c r="G548" i="177" s="1"/>
  <c r="C549" i="177"/>
  <c r="G549" i="177" s="1"/>
  <c r="C550" i="177"/>
  <c r="G550" i="177" s="1"/>
  <c r="C551" i="177"/>
  <c r="G551" i="177" s="1"/>
  <c r="C552" i="177"/>
  <c r="G552" i="177" s="1"/>
  <c r="C553" i="177"/>
  <c r="G553" i="177" s="1"/>
  <c r="C554" i="177"/>
  <c r="G554" i="177" s="1"/>
  <c r="C555" i="177"/>
  <c r="G555" i="177" s="1"/>
  <c r="C556" i="177"/>
  <c r="G556" i="177" s="1"/>
  <c r="C557" i="177"/>
  <c r="G557" i="177" s="1"/>
  <c r="C558" i="177"/>
  <c r="G558" i="177" s="1"/>
  <c r="C559" i="177"/>
  <c r="G559" i="177" s="1"/>
  <c r="C560" i="177"/>
  <c r="G560" i="177" s="1"/>
  <c r="C561" i="177"/>
  <c r="G561" i="177" s="1"/>
  <c r="C562" i="177"/>
  <c r="G562" i="177" s="1"/>
  <c r="C563" i="177"/>
  <c r="G563" i="177" s="1"/>
  <c r="C564" i="177"/>
  <c r="G564" i="177" s="1"/>
  <c r="C565" i="177"/>
  <c r="G565" i="177" s="1"/>
  <c r="C566" i="177"/>
  <c r="G566" i="177" s="1"/>
  <c r="C567" i="177"/>
  <c r="G567" i="177" s="1"/>
  <c r="C568" i="177"/>
  <c r="G568" i="177" s="1"/>
  <c r="C569" i="177"/>
  <c r="G569" i="177" s="1"/>
  <c r="C570" i="177"/>
  <c r="C571" i="177"/>
  <c r="C572" i="177"/>
  <c r="G572" i="177" s="1"/>
  <c r="C573" i="177"/>
  <c r="G573" i="177" s="1"/>
  <c r="C574" i="177"/>
  <c r="G574" i="177" s="1"/>
  <c r="C575" i="177"/>
  <c r="G575" i="177" s="1"/>
  <c r="C576" i="177"/>
  <c r="G576" i="177" s="1"/>
  <c r="C577" i="177"/>
  <c r="G577" i="177" s="1"/>
  <c r="C578" i="177"/>
  <c r="G578" i="177" s="1"/>
  <c r="C579" i="177"/>
  <c r="G579" i="177" s="1"/>
  <c r="C580" i="177"/>
  <c r="G580" i="177" s="1"/>
  <c r="C581" i="177"/>
  <c r="G581" i="177" s="1"/>
  <c r="C582" i="177"/>
  <c r="G582" i="177" s="1"/>
  <c r="C583" i="177"/>
  <c r="G583" i="177" s="1"/>
  <c r="C584" i="177"/>
  <c r="G584" i="177" s="1"/>
  <c r="C585" i="177"/>
  <c r="G585" i="177" s="1"/>
  <c r="C586" i="177"/>
  <c r="C587" i="177"/>
  <c r="C588" i="177"/>
  <c r="C589" i="177"/>
  <c r="G589" i="177" s="1"/>
  <c r="C590" i="177"/>
  <c r="G590" i="177" s="1"/>
  <c r="C591" i="177"/>
  <c r="G591" i="177" s="1"/>
  <c r="C592" i="177"/>
  <c r="G592" i="177" s="1"/>
  <c r="C593" i="177"/>
  <c r="G593" i="177" s="1"/>
  <c r="C594" i="177"/>
  <c r="G594" i="177" s="1"/>
  <c r="C595" i="177"/>
  <c r="G595" i="177" s="1"/>
  <c r="C596" i="177"/>
  <c r="C597" i="177"/>
  <c r="G597" i="177" s="1"/>
  <c r="C598" i="177"/>
  <c r="G598" i="177" s="1"/>
  <c r="C599" i="177"/>
  <c r="G599" i="177" s="1"/>
  <c r="C600" i="177"/>
  <c r="G600" i="177" s="1"/>
  <c r="C601" i="177"/>
  <c r="G601" i="177" s="1"/>
  <c r="C602" i="177"/>
  <c r="G602" i="177" s="1"/>
  <c r="C603" i="177"/>
  <c r="C604" i="177"/>
  <c r="G604" i="177" s="1"/>
  <c r="C605" i="177"/>
  <c r="G605" i="177" s="1"/>
  <c r="C606" i="177"/>
  <c r="G606" i="177" s="1"/>
  <c r="C607" i="177"/>
  <c r="G607" i="177" s="1"/>
  <c r="C608" i="177"/>
  <c r="G608" i="177" s="1"/>
  <c r="C609" i="177"/>
  <c r="G609" i="177" s="1"/>
  <c r="C610" i="177"/>
  <c r="G610" i="177" s="1"/>
  <c r="C611" i="177"/>
  <c r="C612" i="177"/>
  <c r="C613" i="177"/>
  <c r="C614" i="177"/>
  <c r="G614" i="177" s="1"/>
  <c r="C615" i="177"/>
  <c r="G615" i="177" s="1"/>
  <c r="C616" i="177"/>
  <c r="G616" i="177" s="1"/>
  <c r="C617" i="177"/>
  <c r="G617" i="177" s="1"/>
  <c r="C618" i="177"/>
  <c r="G618" i="177" s="1"/>
  <c r="C619" i="177"/>
  <c r="G619" i="177" s="1"/>
  <c r="C620" i="177"/>
  <c r="G620" i="177" s="1"/>
  <c r="C621" i="177"/>
  <c r="G621" i="177" s="1"/>
  <c r="C622" i="177"/>
  <c r="G622" i="177" s="1"/>
  <c r="C623" i="177"/>
  <c r="G623" i="177" s="1"/>
  <c r="C624" i="177"/>
  <c r="G624" i="177" s="1"/>
  <c r="C625" i="177"/>
  <c r="G625" i="177" s="1"/>
  <c r="C626" i="177"/>
  <c r="G626" i="177" s="1"/>
  <c r="C627" i="177"/>
  <c r="C628" i="177"/>
  <c r="C629" i="177"/>
  <c r="G629" i="177" s="1"/>
  <c r="C630" i="177"/>
  <c r="G630" i="177" s="1"/>
  <c r="C631" i="177"/>
  <c r="G631" i="177" s="1"/>
  <c r="C632" i="177"/>
  <c r="G632" i="177" s="1"/>
  <c r="C633" i="177"/>
  <c r="C634" i="177"/>
  <c r="C635" i="177"/>
  <c r="G635" i="177" s="1"/>
  <c r="C636" i="177"/>
  <c r="G636" i="177" s="1"/>
  <c r="C637" i="177"/>
  <c r="G637" i="177" s="1"/>
  <c r="C638" i="177"/>
  <c r="G638" i="177" s="1"/>
  <c r="C639" i="177"/>
  <c r="G639" i="177" s="1"/>
  <c r="C640" i="177"/>
  <c r="G640" i="177" s="1"/>
  <c r="C641" i="177"/>
  <c r="G641" i="177" s="1"/>
  <c r="C642" i="177"/>
  <c r="G642" i="177" s="1"/>
  <c r="C643" i="177"/>
  <c r="C644" i="177"/>
  <c r="G644" i="177" s="1"/>
  <c r="C645" i="177"/>
  <c r="C646" i="177"/>
  <c r="G646" i="177" s="1"/>
  <c r="C647" i="177"/>
  <c r="G647" i="177" s="1"/>
  <c r="C648" i="177"/>
  <c r="G648" i="177" s="1"/>
  <c r="C649" i="177"/>
  <c r="G649" i="177" s="1"/>
  <c r="C650" i="177"/>
  <c r="G650" i="177" s="1"/>
  <c r="C651" i="177"/>
  <c r="G651" i="177" s="1"/>
  <c r="C652" i="177"/>
  <c r="G652" i="177" s="1"/>
  <c r="C653" i="177"/>
  <c r="G653" i="177" s="1"/>
  <c r="C654" i="177"/>
  <c r="G654" i="177" s="1"/>
  <c r="C655" i="177"/>
  <c r="G655" i="177" s="1"/>
  <c r="C656" i="177"/>
  <c r="G656" i="177" s="1"/>
  <c r="C657" i="177"/>
  <c r="G657" i="177" s="1"/>
  <c r="C658" i="177"/>
  <c r="C659" i="177"/>
  <c r="C660" i="177"/>
  <c r="G660" i="177" s="1"/>
  <c r="C661" i="177"/>
  <c r="G661" i="177" s="1"/>
  <c r="C662" i="177"/>
  <c r="G662" i="177" s="1"/>
  <c r="C663" i="177"/>
  <c r="G663" i="177" s="1"/>
  <c r="C664" i="177"/>
  <c r="G664" i="177" s="1"/>
  <c r="C665" i="177"/>
  <c r="C666" i="177"/>
  <c r="C667" i="177"/>
  <c r="C668" i="177"/>
  <c r="G668" i="177" s="1"/>
  <c r="C669" i="177"/>
  <c r="G669" i="177" s="1"/>
  <c r="C670" i="177"/>
  <c r="G670" i="177" s="1"/>
  <c r="C671" i="177"/>
  <c r="G671" i="177" s="1"/>
  <c r="C672" i="177"/>
  <c r="G672" i="177" s="1"/>
  <c r="C673" i="177"/>
  <c r="G673" i="177" s="1"/>
  <c r="C674" i="177"/>
  <c r="G674" i="177" s="1"/>
  <c r="C675" i="177"/>
  <c r="G675" i="177" s="1"/>
  <c r="C676" i="177"/>
  <c r="C677" i="177"/>
  <c r="C678" i="177"/>
  <c r="G678" i="177" s="1"/>
  <c r="C679" i="177"/>
  <c r="C680" i="177"/>
  <c r="C681" i="177"/>
  <c r="G681" i="177" s="1"/>
  <c r="C682" i="177"/>
  <c r="G682" i="177" s="1"/>
  <c r="C683" i="177"/>
  <c r="G683" i="177" s="1"/>
  <c r="C684" i="177"/>
  <c r="G684" i="177" s="1"/>
  <c r="C685" i="177"/>
  <c r="C686" i="177"/>
  <c r="G686" i="177" s="1"/>
  <c r="C687" i="177"/>
  <c r="G687" i="177" s="1"/>
  <c r="C688" i="177"/>
  <c r="G688" i="177" s="1"/>
  <c r="C689" i="177"/>
  <c r="G689" i="177" s="1"/>
  <c r="C690" i="177"/>
  <c r="G690" i="177" s="1"/>
  <c r="C691" i="177"/>
  <c r="C692" i="177"/>
  <c r="G692" i="177" s="1"/>
  <c r="C693" i="177"/>
  <c r="G693" i="177" s="1"/>
  <c r="C694" i="177"/>
  <c r="G694" i="177" s="1"/>
  <c r="C695" i="177"/>
  <c r="G695" i="177" s="1"/>
  <c r="C696" i="177"/>
  <c r="G696" i="177" s="1"/>
  <c r="C697" i="177"/>
  <c r="G697" i="177" s="1"/>
  <c r="C698" i="177"/>
  <c r="C699" i="177"/>
  <c r="G699" i="177" s="1"/>
  <c r="C700" i="177"/>
  <c r="C701" i="177"/>
  <c r="G701" i="177" s="1"/>
  <c r="C702" i="177"/>
  <c r="G702" i="177" s="1"/>
  <c r="C703" i="177"/>
  <c r="G703" i="177" s="1"/>
  <c r="C704" i="177"/>
  <c r="G704" i="177" s="1"/>
  <c r="C705" i="177"/>
  <c r="G705" i="177" s="1"/>
  <c r="C706" i="177"/>
  <c r="G706" i="177" s="1"/>
  <c r="C707" i="177"/>
  <c r="G707" i="177" s="1"/>
  <c r="C708" i="177"/>
  <c r="G708" i="177" s="1"/>
  <c r="C709" i="177"/>
  <c r="G709" i="177" s="1"/>
  <c r="C710" i="177"/>
  <c r="G710" i="177" s="1"/>
  <c r="C711" i="177"/>
  <c r="G711" i="177" s="1"/>
  <c r="C712" i="177"/>
  <c r="G712" i="177" s="1"/>
  <c r="C713" i="177"/>
  <c r="G713" i="177" s="1"/>
  <c r="C714" i="177"/>
  <c r="G714" i="177" s="1"/>
  <c r="C715" i="177"/>
  <c r="G715" i="177" s="1"/>
  <c r="C716" i="177"/>
  <c r="C717" i="177"/>
  <c r="G717" i="177" s="1"/>
  <c r="C718" i="177"/>
  <c r="G718" i="177" s="1"/>
  <c r="C719" i="177"/>
  <c r="C720" i="177"/>
  <c r="G720" i="177" s="1"/>
  <c r="C721" i="177"/>
  <c r="G721" i="177" s="1"/>
  <c r="C722" i="177"/>
  <c r="G722" i="177" s="1"/>
  <c r="C723" i="177"/>
  <c r="G723" i="177" s="1"/>
  <c r="C724" i="177"/>
  <c r="G724" i="177" s="1"/>
  <c r="C725" i="177"/>
  <c r="G725" i="177" s="1"/>
  <c r="C726" i="177"/>
  <c r="G726" i="177" s="1"/>
  <c r="C727" i="177"/>
  <c r="G727" i="177" s="1"/>
  <c r="C728" i="177"/>
  <c r="G728" i="177" s="1"/>
  <c r="C729" i="177"/>
  <c r="G729" i="177" s="1"/>
  <c r="C730" i="177"/>
  <c r="C731" i="177"/>
  <c r="C732" i="177"/>
  <c r="C733" i="177"/>
  <c r="G733" i="177" s="1"/>
  <c r="C734" i="177"/>
  <c r="G734" i="177" s="1"/>
  <c r="C735" i="177"/>
  <c r="G735" i="177" s="1"/>
  <c r="C736" i="177"/>
  <c r="G736" i="177" s="1"/>
  <c r="C737" i="177"/>
  <c r="G737" i="177" s="1"/>
  <c r="C738" i="177"/>
  <c r="G738" i="177" s="1"/>
  <c r="C739" i="177"/>
  <c r="G739" i="177" s="1"/>
  <c r="C740" i="177"/>
  <c r="G740" i="177" s="1"/>
  <c r="C741" i="177"/>
  <c r="G741" i="177" s="1"/>
  <c r="C742" i="177"/>
  <c r="G742" i="177" s="1"/>
  <c r="C743" i="177"/>
  <c r="G743" i="177" s="1"/>
  <c r="C744" i="177"/>
  <c r="G744" i="177" s="1"/>
  <c r="C745" i="177"/>
  <c r="G745" i="177" s="1"/>
  <c r="C746" i="177"/>
  <c r="G746" i="177" s="1"/>
  <c r="C747" i="177"/>
  <c r="G747" i="177" s="1"/>
  <c r="C748" i="177"/>
  <c r="C749" i="177"/>
  <c r="C750" i="177"/>
  <c r="C751" i="177"/>
  <c r="G751" i="177" s="1"/>
  <c r="C752" i="177"/>
  <c r="G752" i="177" s="1"/>
  <c r="C753" i="177"/>
  <c r="G753" i="177" s="1"/>
  <c r="C754" i="177"/>
  <c r="G754" i="177" s="1"/>
  <c r="C755" i="177"/>
  <c r="G755" i="177" s="1"/>
  <c r="C756" i="177"/>
  <c r="G756" i="177" s="1"/>
  <c r="C757" i="177"/>
  <c r="G757" i="177" s="1"/>
  <c r="C758" i="177"/>
  <c r="G758" i="177" s="1"/>
  <c r="C759" i="177"/>
  <c r="G759" i="177" s="1"/>
  <c r="C760" i="177"/>
  <c r="G760" i="177" s="1"/>
  <c r="C761" i="177"/>
  <c r="G761" i="177" s="1"/>
  <c r="C762" i="177"/>
  <c r="C763" i="177"/>
  <c r="G763" i="177" s="1"/>
  <c r="C764" i="177"/>
  <c r="G764" i="177" s="1"/>
  <c r="C765" i="177"/>
  <c r="G765" i="177" s="1"/>
  <c r="C766" i="177"/>
  <c r="C767" i="177"/>
  <c r="G767" i="177" s="1"/>
  <c r="C768" i="177"/>
  <c r="G768" i="177" s="1"/>
  <c r="C769" i="177"/>
  <c r="G769" i="177" s="1"/>
  <c r="C770" i="177"/>
  <c r="G770" i="177" s="1"/>
  <c r="C771" i="177"/>
  <c r="C772" i="177"/>
  <c r="G772" i="177" s="1"/>
  <c r="C773" i="177"/>
  <c r="G773" i="177" s="1"/>
  <c r="C774" i="177"/>
  <c r="G774" i="177" s="1"/>
  <c r="C775" i="177"/>
  <c r="G775" i="177" s="1"/>
  <c r="C776" i="177"/>
  <c r="G776" i="177" s="1"/>
  <c r="C777" i="177"/>
  <c r="G777" i="177" s="1"/>
  <c r="C778" i="177"/>
  <c r="C779" i="177"/>
  <c r="C780" i="177"/>
  <c r="G780" i="177" s="1"/>
  <c r="C781" i="177"/>
  <c r="G781" i="177" s="1"/>
  <c r="C782" i="177"/>
  <c r="G782" i="177" s="1"/>
  <c r="C783" i="177"/>
  <c r="G783" i="177" s="1"/>
  <c r="C784" i="177"/>
  <c r="G784" i="177" s="1"/>
  <c r="C785" i="177"/>
  <c r="G785" i="177" s="1"/>
  <c r="C786" i="177"/>
  <c r="G786" i="177" s="1"/>
  <c r="C787" i="177"/>
  <c r="C788" i="177"/>
  <c r="C789" i="177"/>
  <c r="C790" i="177"/>
  <c r="G790" i="177" s="1"/>
  <c r="C791" i="177"/>
  <c r="G791" i="177" s="1"/>
  <c r="C792" i="177"/>
  <c r="G792" i="177" s="1"/>
  <c r="C793" i="177"/>
  <c r="G793" i="177" s="1"/>
  <c r="C794" i="177"/>
  <c r="C795" i="177"/>
  <c r="C796" i="177"/>
  <c r="G796" i="177" s="1"/>
  <c r="C797" i="177"/>
  <c r="G797" i="177" s="1"/>
  <c r="C798" i="177"/>
  <c r="G798" i="177" s="1"/>
  <c r="C799" i="177"/>
  <c r="G799" i="177" s="1"/>
  <c r="C800" i="177"/>
  <c r="G800" i="177" s="1"/>
  <c r="C801" i="177"/>
  <c r="G801" i="177" s="1"/>
  <c r="C802" i="177"/>
  <c r="G802" i="177" s="1"/>
  <c r="C803" i="177"/>
  <c r="C804" i="177"/>
  <c r="C805" i="177"/>
  <c r="C806" i="177"/>
  <c r="C807" i="177"/>
  <c r="C808" i="177"/>
  <c r="G808" i="177" s="1"/>
  <c r="C809" i="177"/>
  <c r="G809" i="177" s="1"/>
  <c r="C810" i="177"/>
  <c r="G810" i="177" s="1"/>
  <c r="C811" i="177"/>
  <c r="G811" i="177" s="1"/>
  <c r="C812" i="177"/>
  <c r="G812" i="177" s="1"/>
  <c r="C813" i="177"/>
  <c r="G813" i="177" s="1"/>
  <c r="C814" i="177"/>
  <c r="G814" i="177" s="1"/>
  <c r="C815" i="177"/>
  <c r="G815" i="177" s="1"/>
  <c r="C816" i="177"/>
  <c r="G816" i="177" s="1"/>
  <c r="C817" i="177"/>
  <c r="G817" i="177" s="1"/>
  <c r="C818" i="177"/>
  <c r="G818" i="177" s="1"/>
  <c r="C819" i="177"/>
  <c r="G819" i="177" s="1"/>
  <c r="C820" i="177"/>
  <c r="G820" i="177" s="1"/>
  <c r="C821" i="177"/>
  <c r="C822" i="177"/>
  <c r="C823" i="177"/>
  <c r="C824" i="177"/>
  <c r="G824" i="177" s="1"/>
  <c r="C825" i="177"/>
  <c r="G825" i="177" s="1"/>
  <c r="C826" i="177"/>
  <c r="G826" i="177" s="1"/>
  <c r="C827" i="177"/>
  <c r="G827" i="177" s="1"/>
  <c r="C828" i="177"/>
  <c r="G828" i="177" s="1"/>
  <c r="C829" i="177"/>
  <c r="G829" i="177" s="1"/>
  <c r="C830" i="177"/>
  <c r="G830" i="177" s="1"/>
  <c r="C831" i="177"/>
  <c r="G831" i="177" s="1"/>
  <c r="C832" i="177"/>
  <c r="G832" i="177" s="1"/>
  <c r="C833" i="177"/>
  <c r="G833" i="177" s="1"/>
  <c r="C834" i="177"/>
  <c r="C835" i="177"/>
  <c r="C836" i="177"/>
  <c r="G836" i="177" s="1"/>
  <c r="C837" i="177"/>
  <c r="G837" i="177" s="1"/>
  <c r="C838" i="177"/>
  <c r="G838" i="177" s="1"/>
  <c r="C839" i="177"/>
  <c r="G839" i="177" s="1"/>
  <c r="C840" i="177"/>
  <c r="G840" i="177" s="1"/>
  <c r="C841" i="177"/>
  <c r="G841" i="177" s="1"/>
  <c r="C842" i="177"/>
  <c r="G842" i="177" s="1"/>
  <c r="C843" i="177"/>
  <c r="G843" i="177" s="1"/>
  <c r="C844" i="177"/>
  <c r="C845" i="177"/>
  <c r="G845" i="177" s="1"/>
  <c r="C846" i="177"/>
  <c r="G846" i="177" s="1"/>
  <c r="C847" i="177"/>
  <c r="G847" i="177" s="1"/>
  <c r="C848" i="177"/>
  <c r="G848" i="177" s="1"/>
  <c r="C849" i="177"/>
  <c r="G849" i="177" s="1"/>
  <c r="C850" i="177"/>
  <c r="C851" i="177"/>
  <c r="C852" i="177"/>
  <c r="C853" i="177"/>
  <c r="G853" i="177" s="1"/>
  <c r="C854" i="177"/>
  <c r="G854" i="177" s="1"/>
  <c r="C855" i="177"/>
  <c r="G855" i="177" s="1"/>
  <c r="C856" i="177"/>
  <c r="G856" i="177" s="1"/>
  <c r="C857" i="177"/>
  <c r="G857" i="177" s="1"/>
  <c r="C858" i="177"/>
  <c r="G858" i="177" s="1"/>
  <c r="C859" i="177"/>
  <c r="G859" i="177" s="1"/>
  <c r="C860" i="177"/>
  <c r="C861" i="177"/>
  <c r="C862" i="177"/>
  <c r="G862" i="177" s="1"/>
  <c r="C863" i="177"/>
  <c r="G863" i="177" s="1"/>
  <c r="C864" i="177"/>
  <c r="G864" i="177" s="1"/>
  <c r="C865" i="177"/>
  <c r="G865" i="177" s="1"/>
  <c r="C866" i="177"/>
  <c r="G866" i="177" s="1"/>
  <c r="C867" i="177"/>
  <c r="C868" i="177"/>
  <c r="C869" i="177"/>
  <c r="G869" i="177" s="1"/>
  <c r="C870" i="177"/>
  <c r="G870" i="177" s="1"/>
  <c r="C871" i="177"/>
  <c r="G871" i="177" s="1"/>
  <c r="C872" i="177"/>
  <c r="G872" i="177" s="1"/>
  <c r="C873" i="177"/>
  <c r="G873" i="177" s="1"/>
  <c r="C874" i="177"/>
  <c r="G874" i="177" s="1"/>
  <c r="C875" i="177"/>
  <c r="G875" i="177" s="1"/>
  <c r="C876" i="177"/>
  <c r="C877" i="177"/>
  <c r="C878" i="177"/>
  <c r="C879" i="177"/>
  <c r="C880" i="177"/>
  <c r="G880" i="177" s="1"/>
  <c r="C881" i="177"/>
  <c r="G881" i="177" s="1"/>
  <c r="C882" i="177"/>
  <c r="G882" i="177" s="1"/>
  <c r="C883" i="177"/>
  <c r="G883" i="177" s="1"/>
  <c r="C884" i="177"/>
  <c r="G884" i="177" s="1"/>
  <c r="C885" i="177"/>
  <c r="G885" i="177" s="1"/>
  <c r="C886" i="177"/>
  <c r="G886" i="177" s="1"/>
  <c r="C887" i="177"/>
  <c r="G887" i="177" s="1"/>
  <c r="C888" i="177"/>
  <c r="G888" i="177" s="1"/>
  <c r="C889" i="177"/>
  <c r="G889" i="177" s="1"/>
  <c r="C890" i="177"/>
  <c r="C891" i="177"/>
  <c r="G891" i="177" s="1"/>
  <c r="C892" i="177"/>
  <c r="G892" i="177" s="1"/>
  <c r="C893" i="177"/>
  <c r="G893" i="177" s="1"/>
  <c r="C894" i="177"/>
  <c r="G894" i="177" s="1"/>
  <c r="C895" i="177"/>
  <c r="G895" i="177" s="1"/>
  <c r="C896" i="177"/>
  <c r="G896" i="177" s="1"/>
  <c r="C897" i="177"/>
  <c r="G897" i="177" s="1"/>
  <c r="C898" i="177"/>
  <c r="G898" i="177" s="1"/>
  <c r="C899" i="177"/>
  <c r="G899" i="177" s="1"/>
  <c r="C900" i="177"/>
  <c r="G900" i="177" s="1"/>
  <c r="C901" i="177"/>
  <c r="G901" i="177" s="1"/>
  <c r="C902" i="177"/>
  <c r="G902" i="177" s="1"/>
  <c r="C903" i="177"/>
  <c r="G903" i="177" s="1"/>
  <c r="C904" i="177"/>
  <c r="G904" i="177" s="1"/>
  <c r="C905" i="177"/>
  <c r="G905" i="177" s="1"/>
  <c r="C906" i="177"/>
  <c r="C907" i="177"/>
  <c r="C908" i="177"/>
  <c r="C909" i="177"/>
  <c r="G909" i="177" s="1"/>
  <c r="C910" i="177"/>
  <c r="G910" i="177" s="1"/>
  <c r="C911" i="177"/>
  <c r="G911" i="177" s="1"/>
  <c r="C912" i="177"/>
  <c r="G912" i="177" s="1"/>
  <c r="C913" i="177"/>
  <c r="G913" i="177" s="1"/>
  <c r="C914" i="177"/>
  <c r="G914" i="177" s="1"/>
  <c r="C915" i="177"/>
  <c r="G915" i="177" s="1"/>
  <c r="C916" i="177"/>
  <c r="G916" i="177" s="1"/>
  <c r="C917" i="177"/>
  <c r="G917" i="177" s="1"/>
  <c r="C918" i="177"/>
  <c r="G918" i="177" s="1"/>
  <c r="C919" i="177"/>
  <c r="G919" i="177" s="1"/>
  <c r="C920" i="177"/>
  <c r="G920" i="177" s="1"/>
  <c r="C921" i="177"/>
  <c r="G921" i="177" s="1"/>
  <c r="C922" i="177"/>
  <c r="C923" i="177"/>
  <c r="C924" i="177"/>
  <c r="C925" i="177"/>
  <c r="C926" i="177"/>
  <c r="G926" i="177" s="1"/>
  <c r="C927" i="177"/>
  <c r="G927" i="177" s="1"/>
  <c r="C928" i="177"/>
  <c r="G928" i="177" s="1"/>
  <c r="C929" i="177"/>
  <c r="G929" i="177" s="1"/>
  <c r="C930" i="177"/>
  <c r="G930" i="177" s="1"/>
  <c r="C931" i="177"/>
  <c r="G931" i="177" s="1"/>
  <c r="C932" i="177"/>
  <c r="G932" i="177" s="1"/>
  <c r="C933" i="177"/>
  <c r="G933" i="177" s="1"/>
  <c r="C934" i="177"/>
  <c r="G934" i="177" s="1"/>
  <c r="C935" i="177"/>
  <c r="C936" i="177"/>
  <c r="G936" i="177" s="1"/>
  <c r="C937" i="177"/>
  <c r="G937" i="177" s="1"/>
  <c r="C938" i="177"/>
  <c r="G938" i="177" s="1"/>
  <c r="C939" i="177"/>
  <c r="G939" i="177" s="1"/>
  <c r="C940" i="177"/>
  <c r="C941" i="177"/>
  <c r="C942" i="177"/>
  <c r="G942" i="177" s="1"/>
  <c r="C943" i="177"/>
  <c r="G943" i="177" s="1"/>
  <c r="C944" i="177"/>
  <c r="G944" i="177" s="1"/>
  <c r="C945" i="177"/>
  <c r="G945" i="177" s="1"/>
  <c r="C946" i="177"/>
  <c r="G946" i="177" s="1"/>
  <c r="C947" i="177"/>
  <c r="G947" i="177" s="1"/>
  <c r="C948" i="177"/>
  <c r="G948" i="177" s="1"/>
  <c r="C949" i="177"/>
  <c r="G949" i="177" s="1"/>
  <c r="C950" i="177"/>
  <c r="G950" i="177" s="1"/>
  <c r="C951" i="177"/>
  <c r="G951" i="177" s="1"/>
  <c r="C952" i="177"/>
  <c r="G952" i="177" s="1"/>
  <c r="C953" i="177"/>
  <c r="G953" i="177" s="1"/>
  <c r="C954" i="177"/>
  <c r="C955" i="177"/>
  <c r="G955" i="177" s="1"/>
  <c r="C956" i="177"/>
  <c r="G956" i="177" s="1"/>
  <c r="C957" i="177"/>
  <c r="G957" i="177" s="1"/>
  <c r="C958" i="177"/>
  <c r="G958" i="177" s="1"/>
  <c r="C959" i="177"/>
  <c r="G959" i="177" s="1"/>
  <c r="C960" i="177"/>
  <c r="G960" i="177" s="1"/>
  <c r="C961" i="177"/>
  <c r="G961" i="177" s="1"/>
  <c r="C962" i="177"/>
  <c r="C963" i="177"/>
  <c r="C964" i="177"/>
  <c r="G964" i="177" s="1"/>
  <c r="C965" i="177"/>
  <c r="G965" i="177" s="1"/>
  <c r="C966" i="177"/>
  <c r="G966" i="177" s="1"/>
  <c r="C967" i="177"/>
  <c r="C968" i="177"/>
  <c r="C969" i="177"/>
  <c r="C970" i="177"/>
  <c r="G970" i="177" s="1"/>
  <c r="C971" i="177"/>
  <c r="G971" i="177" s="1"/>
  <c r="C972" i="177"/>
  <c r="G972" i="177" s="1"/>
  <c r="C973" i="177"/>
  <c r="G973" i="177" s="1"/>
  <c r="C974" i="177"/>
  <c r="G974" i="177" s="1"/>
  <c r="C975" i="177"/>
  <c r="G975" i="177" s="1"/>
  <c r="C976" i="177"/>
  <c r="G976" i="177" s="1"/>
  <c r="C977" i="177"/>
  <c r="G977" i="177" s="1"/>
  <c r="C978" i="177"/>
  <c r="C979" i="177"/>
  <c r="C980" i="177"/>
  <c r="G980" i="177" s="1"/>
  <c r="C981" i="177"/>
  <c r="G981" i="177" s="1"/>
  <c r="C982" i="177"/>
  <c r="G982" i="177" s="1"/>
  <c r="C983" i="177"/>
  <c r="G983" i="177" s="1"/>
  <c r="C984" i="177"/>
  <c r="G984" i="177" s="1"/>
  <c r="C985" i="177"/>
  <c r="G985" i="177" s="1"/>
  <c r="C986" i="177"/>
  <c r="G986" i="177" s="1"/>
  <c r="C987" i="177"/>
  <c r="C988" i="177"/>
  <c r="G988" i="177" s="1"/>
  <c r="C989" i="177"/>
  <c r="G989" i="177" s="1"/>
  <c r="C990" i="177"/>
  <c r="G990" i="177" s="1"/>
  <c r="C991" i="177"/>
  <c r="G991" i="177" s="1"/>
  <c r="C992" i="177"/>
  <c r="G992" i="177" s="1"/>
  <c r="C993" i="177"/>
  <c r="G993" i="177" s="1"/>
  <c r="C994" i="177"/>
  <c r="C995" i="177"/>
  <c r="G995" i="177" s="1"/>
  <c r="C996" i="177"/>
  <c r="G996" i="177" s="1"/>
  <c r="C997" i="177"/>
  <c r="G997" i="177" s="1"/>
  <c r="C998" i="177"/>
  <c r="G998" i="177" s="1"/>
  <c r="C999" i="177"/>
  <c r="G999" i="177" s="1"/>
  <c r="C1000" i="177"/>
  <c r="G1000" i="177" s="1"/>
  <c r="C1001" i="177"/>
  <c r="G1001" i="177" s="1"/>
  <c r="C1002" i="177"/>
  <c r="C1003" i="177"/>
  <c r="C1004" i="177"/>
  <c r="G1004" i="177" s="1"/>
  <c r="C1005" i="177"/>
  <c r="G1005" i="177" s="1"/>
  <c r="C1006" i="177"/>
  <c r="G1006" i="177" s="1"/>
  <c r="C1007" i="177"/>
  <c r="G1007" i="177" s="1"/>
  <c r="C1008" i="177"/>
  <c r="G1008" i="177" s="1"/>
  <c r="C1009" i="177"/>
  <c r="G1009" i="177" s="1"/>
  <c r="C1010" i="177"/>
  <c r="G1010" i="177" s="1"/>
  <c r="C1011" i="177"/>
  <c r="G1011" i="177" s="1"/>
  <c r="C1012" i="177"/>
  <c r="G1012" i="177" s="1"/>
  <c r="C1013" i="177"/>
  <c r="G1013" i="177" s="1"/>
  <c r="C1014" i="177"/>
  <c r="G1014" i="177" s="1"/>
  <c r="C1015" i="177"/>
  <c r="G1015" i="177" s="1"/>
  <c r="C1016" i="177"/>
  <c r="G1016" i="177" s="1"/>
  <c r="C1017" i="177"/>
  <c r="G1017" i="177" s="1"/>
  <c r="C1018" i="177"/>
  <c r="C1019" i="177"/>
  <c r="C1020" i="177"/>
  <c r="G1020" i="177" s="1"/>
  <c r="C1021" i="177"/>
  <c r="G1021" i="177" s="1"/>
  <c r="C1022" i="177"/>
  <c r="G1022" i="177" s="1"/>
  <c r="C1023" i="177"/>
  <c r="G1023" i="177" s="1"/>
  <c r="C1024" i="177"/>
  <c r="G1024" i="177" s="1"/>
  <c r="C1025" i="177"/>
  <c r="G1025" i="177" s="1"/>
  <c r="C1026" i="177"/>
  <c r="C1027" i="177"/>
  <c r="C1028" i="177"/>
  <c r="G1028" i="177" s="1"/>
  <c r="C1029" i="177"/>
  <c r="G1029" i="177" s="1"/>
  <c r="C1030" i="177"/>
  <c r="G1030" i="177" s="1"/>
  <c r="C1031" i="177"/>
  <c r="G1031" i="177" s="1"/>
  <c r="C1032" i="177"/>
  <c r="G1032" i="177" s="1"/>
  <c r="C1033" i="177"/>
  <c r="G1033" i="177" s="1"/>
  <c r="C1034" i="177"/>
  <c r="G1034" i="177" s="1"/>
  <c r="C1035" i="177"/>
  <c r="G1035" i="177" s="1"/>
  <c r="C1036" i="177"/>
  <c r="G1036" i="177" s="1"/>
  <c r="C1037" i="177"/>
  <c r="G1037" i="177" s="1"/>
  <c r="C1038" i="177"/>
  <c r="G1038" i="177" s="1"/>
  <c r="C1039" i="177"/>
  <c r="G1039" i="177" s="1"/>
  <c r="C1040" i="177"/>
  <c r="G1040" i="177" s="1"/>
  <c r="C1041" i="177"/>
  <c r="G1041" i="177" s="1"/>
  <c r="C1042" i="177"/>
  <c r="C1043" i="177"/>
  <c r="C1044" i="177"/>
  <c r="G1044" i="177" s="1"/>
  <c r="C1045" i="177"/>
  <c r="G1045" i="177" s="1"/>
  <c r="C1046" i="177"/>
  <c r="G1046" i="177" s="1"/>
  <c r="C1047" i="177"/>
  <c r="C1048" i="177"/>
  <c r="G1048" i="177" s="1"/>
  <c r="C1049" i="177"/>
  <c r="G1049" i="177" s="1"/>
  <c r="C1050" i="177"/>
  <c r="G1050" i="177" s="1"/>
  <c r="C1051" i="177"/>
  <c r="C1052" i="177"/>
  <c r="G1052" i="177" s="1"/>
  <c r="C1053" i="177"/>
  <c r="G1053" i="177" s="1"/>
  <c r="C1054" i="177"/>
  <c r="G1054" i="177" s="1"/>
  <c r="C1055" i="177"/>
  <c r="G1055" i="177" s="1"/>
  <c r="C1056" i="177"/>
  <c r="C1057" i="177"/>
  <c r="G1057" i="177" s="1"/>
  <c r="C1058" i="177"/>
  <c r="C1059" i="177"/>
  <c r="G1059" i="177" s="1"/>
  <c r="C1060" i="177"/>
  <c r="G1060" i="177" s="1"/>
  <c r="C1061" i="177"/>
  <c r="G1061" i="177" s="1"/>
  <c r="C1062" i="177"/>
  <c r="G1062" i="177" s="1"/>
  <c r="C1063" i="177"/>
  <c r="G1063" i="177" s="1"/>
  <c r="C1064" i="177"/>
  <c r="G1064" i="177" s="1"/>
  <c r="C1065" i="177"/>
  <c r="G1065" i="177" s="1"/>
  <c r="C1066" i="177"/>
  <c r="C1067" i="177"/>
  <c r="C1068" i="177"/>
  <c r="G1068" i="177" s="1"/>
  <c r="C1069" i="177"/>
  <c r="G1069" i="177" s="1"/>
  <c r="C1070" i="177"/>
  <c r="G1070" i="177" s="1"/>
  <c r="C1071" i="177"/>
  <c r="C1072" i="177"/>
  <c r="C1073" i="177"/>
  <c r="G1073" i="177" s="1"/>
  <c r="C1074" i="177"/>
  <c r="G1074" i="177" s="1"/>
  <c r="C1075" i="177"/>
  <c r="G1075" i="177" s="1"/>
  <c r="C1076" i="177"/>
  <c r="G1076" i="177" s="1"/>
  <c r="C1077" i="177"/>
  <c r="G1077" i="177" s="1"/>
  <c r="C1078" i="177"/>
  <c r="G1078" i="177" s="1"/>
  <c r="C1079" i="177"/>
  <c r="G1079" i="177" s="1"/>
  <c r="C1080" i="177"/>
  <c r="G1080" i="177" s="1"/>
  <c r="C1081" i="177"/>
  <c r="C1082" i="177"/>
  <c r="C1083" i="177"/>
  <c r="C1084" i="177"/>
  <c r="G1084" i="177" s="1"/>
  <c r="C1085" i="177"/>
  <c r="G1085" i="177" s="1"/>
  <c r="C1086" i="177"/>
  <c r="G1086" i="177" s="1"/>
  <c r="C1087" i="177"/>
  <c r="G1087" i="177" s="1"/>
  <c r="C1088" i="177"/>
  <c r="G1088" i="177" s="1"/>
  <c r="C1089" i="177"/>
  <c r="G1089" i="177" s="1"/>
  <c r="C1090" i="177"/>
  <c r="C1091" i="177"/>
  <c r="C1092" i="177"/>
  <c r="G1092" i="177" s="1"/>
  <c r="C1093" i="177"/>
  <c r="C1094" i="177"/>
  <c r="G1094" i="177" s="1"/>
  <c r="C1095" i="177"/>
  <c r="C1096" i="177"/>
  <c r="G1096" i="177" s="1"/>
  <c r="C1097" i="177"/>
  <c r="G1097" i="177" s="1"/>
  <c r="C1098" i="177"/>
  <c r="G1098" i="177" s="1"/>
  <c r="C1099" i="177"/>
  <c r="C1100" i="177"/>
  <c r="G1100" i="177" s="1"/>
  <c r="C1101" i="177"/>
  <c r="C1102" i="177"/>
  <c r="G1102" i="177" s="1"/>
  <c r="C1103" i="177"/>
  <c r="C1104" i="177"/>
  <c r="G1104" i="177" s="1"/>
  <c r="C1105" i="177"/>
  <c r="G1105" i="177" s="1"/>
  <c r="C1106" i="177"/>
  <c r="G1106" i="177" s="1"/>
  <c r="C1107" i="177"/>
  <c r="G1107" i="177" s="1"/>
  <c r="C1108" i="177"/>
  <c r="G1108" i="177" s="1"/>
  <c r="C1109" i="177"/>
  <c r="G1109" i="177" s="1"/>
  <c r="C1110" i="177"/>
  <c r="G1110" i="177" s="1"/>
  <c r="C1111" i="177"/>
  <c r="G1111" i="177" s="1"/>
  <c r="C1112" i="177"/>
  <c r="G1112" i="177" s="1"/>
  <c r="C1113" i="177"/>
  <c r="G1113" i="177" s="1"/>
  <c r="C1114" i="177"/>
  <c r="C1115" i="177"/>
  <c r="C1116" i="177"/>
  <c r="G1116" i="177" s="1"/>
  <c r="C1117" i="177"/>
  <c r="G1117" i="177" s="1"/>
  <c r="C1118" i="177"/>
  <c r="G1118" i="177" s="1"/>
  <c r="C1119" i="177"/>
  <c r="G1119" i="177" s="1"/>
  <c r="C1120" i="177"/>
  <c r="G1120" i="177" s="1"/>
  <c r="C1121" i="177"/>
  <c r="G1121" i="177" s="1"/>
  <c r="C1122" i="177"/>
  <c r="C1123" i="177"/>
  <c r="C1124" i="177"/>
  <c r="C1125" i="177"/>
  <c r="C1126" i="177"/>
  <c r="G1126" i="177" s="1"/>
  <c r="C1127" i="177"/>
  <c r="G1127" i="177" s="1"/>
  <c r="C1128" i="177"/>
  <c r="G1128" i="177" s="1"/>
  <c r="C1129" i="177"/>
  <c r="G1129" i="177" s="1"/>
  <c r="C1130" i="177"/>
  <c r="C1131" i="177"/>
  <c r="C1132" i="177"/>
  <c r="C1133" i="177"/>
  <c r="C1134" i="177"/>
  <c r="G1134" i="177" s="1"/>
  <c r="C1135" i="177"/>
  <c r="C1136" i="177"/>
  <c r="G1136" i="177" s="1"/>
  <c r="C1137" i="177"/>
  <c r="G1137" i="177" s="1"/>
  <c r="C1138" i="177"/>
  <c r="G1138" i="177" s="1"/>
  <c r="C1139" i="177"/>
  <c r="C1140" i="177"/>
  <c r="C1141" i="177"/>
  <c r="C1142" i="177"/>
  <c r="G1142" i="177" s="1"/>
  <c r="C1143" i="177"/>
  <c r="G1143" i="177" s="1"/>
  <c r="C1144" i="177"/>
  <c r="G1144" i="177" s="1"/>
  <c r="C1145" i="177"/>
  <c r="G1145" i="177" s="1"/>
  <c r="C1146" i="177"/>
  <c r="G1146" i="177" s="1"/>
  <c r="C1147" i="177"/>
  <c r="G1147" i="177" s="1"/>
  <c r="C1148" i="177"/>
  <c r="C1149" i="177"/>
  <c r="C1150" i="177"/>
  <c r="G1150" i="177" s="1"/>
  <c r="C1151" i="177"/>
  <c r="C1152" i="177"/>
  <c r="C1153" i="177"/>
  <c r="C1154" i="177"/>
  <c r="G1154" i="177" s="1"/>
  <c r="C1155" i="177"/>
  <c r="G1155" i="177" s="1"/>
  <c r="C1156" i="177"/>
  <c r="G1156" i="177" s="1"/>
  <c r="C1157" i="177"/>
  <c r="G1157" i="177" s="1"/>
  <c r="C1158" i="177"/>
  <c r="G1158" i="177" s="1"/>
  <c r="C1159" i="177"/>
  <c r="G1159" i="177" s="1"/>
  <c r="C1160" i="177"/>
  <c r="G1160" i="177" s="1"/>
  <c r="C1161" i="177"/>
  <c r="G1161" i="177" s="1"/>
  <c r="C1162" i="177"/>
  <c r="C1163" i="177"/>
  <c r="G1163" i="177" s="1"/>
  <c r="C1164" i="177"/>
  <c r="G1164" i="177" s="1"/>
  <c r="C1165" i="177"/>
  <c r="G1165" i="177" s="1"/>
  <c r="C1166" i="177"/>
  <c r="G1166" i="177" s="1"/>
  <c r="C1167" i="177"/>
  <c r="G1167" i="177" s="1"/>
  <c r="C1168" i="177"/>
  <c r="G1168" i="177" s="1"/>
  <c r="C1169" i="177"/>
  <c r="G1169" i="177" s="1"/>
  <c r="C1170" i="177"/>
  <c r="C1171" i="177"/>
  <c r="C1172" i="177"/>
  <c r="G1172" i="177" s="1"/>
  <c r="C1173" i="177"/>
  <c r="G1173" i="177" s="1"/>
  <c r="C1174" i="177"/>
  <c r="G1174" i="177" s="1"/>
  <c r="C1175" i="177"/>
  <c r="G1175" i="177" s="1"/>
  <c r="C1176" i="177"/>
  <c r="G1176" i="177" s="1"/>
  <c r="C1177" i="177"/>
  <c r="G1177" i="177" s="1"/>
  <c r="C1178" i="177"/>
  <c r="C1179" i="177"/>
  <c r="C1180" i="177"/>
  <c r="C1181" i="177"/>
  <c r="G1181" i="177" s="1"/>
  <c r="C1182" i="177"/>
  <c r="G1182" i="177" s="1"/>
  <c r="C1183" i="177"/>
  <c r="G1183" i="177" s="1"/>
  <c r="C1184" i="177"/>
  <c r="G1184" i="177" s="1"/>
  <c r="C1185" i="177"/>
  <c r="G1185" i="177" s="1"/>
  <c r="C1186" i="177"/>
  <c r="C1187" i="177"/>
  <c r="C1188" i="177"/>
  <c r="C1189" i="177"/>
  <c r="C1190" i="177"/>
  <c r="G1190" i="177" s="1"/>
  <c r="C10" i="177"/>
  <c r="G10" i="177" s="1"/>
  <c r="J475" i="70"/>
  <c r="D109" i="23"/>
  <c r="C109" i="23"/>
  <c r="R109" i="23"/>
  <c r="Q109" i="23"/>
  <c r="P109" i="23"/>
  <c r="O109" i="23"/>
  <c r="L109" i="23"/>
  <c r="K109" i="23"/>
  <c r="R107" i="23"/>
  <c r="Q107" i="23"/>
  <c r="P107" i="23"/>
  <c r="O107" i="23"/>
  <c r="O195" i="58" s="1"/>
  <c r="L107" i="23"/>
  <c r="K107" i="23"/>
  <c r="K195" i="58" s="1"/>
  <c r="J107" i="23"/>
  <c r="I107" i="23"/>
  <c r="H107" i="23"/>
  <c r="G107" i="23"/>
  <c r="F107" i="23"/>
  <c r="E107" i="23"/>
  <c r="D107" i="23"/>
  <c r="C107" i="23"/>
  <c r="I1074" i="177"/>
  <c r="I1075" i="177" s="1"/>
  <c r="I1076" i="177" s="1"/>
  <c r="I1077" i="177" s="1"/>
  <c r="I1078" i="177" s="1"/>
  <c r="I1079" i="177" s="1"/>
  <c r="I1080" i="177" s="1"/>
  <c r="I1081" i="177" s="1"/>
  <c r="I1082" i="177" s="1"/>
  <c r="I1083" i="177" s="1"/>
  <c r="I1084" i="177" s="1"/>
  <c r="I1085" i="177" s="1"/>
  <c r="I1086" i="177" s="1"/>
  <c r="I1087" i="177" s="1"/>
  <c r="I1088" i="177" s="1"/>
  <c r="I1089" i="177" s="1"/>
  <c r="I1090" i="177" s="1"/>
  <c r="I1091" i="177" s="1"/>
  <c r="I1092" i="177" s="1"/>
  <c r="I1093" i="177" s="1"/>
  <c r="U1118" i="70"/>
  <c r="S1118" i="70"/>
  <c r="O1118" i="70"/>
  <c r="Z618" i="88"/>
  <c r="V1171" i="170"/>
  <c r="J39" i="23"/>
  <c r="I39" i="23"/>
  <c r="M78" i="21" s="1"/>
  <c r="H39" i="23"/>
  <c r="G39" i="23"/>
  <c r="L78" i="21" s="1"/>
  <c r="F39" i="23"/>
  <c r="E39" i="23"/>
  <c r="D39" i="23"/>
  <c r="C39" i="23"/>
  <c r="B44" i="23"/>
  <c r="J115" i="70"/>
  <c r="Z71" i="88"/>
  <c r="AA71" i="88"/>
  <c r="U72" i="70"/>
  <c r="T72" i="70"/>
  <c r="S72" i="70"/>
  <c r="R72" i="70"/>
  <c r="O72" i="70"/>
  <c r="N72" i="70"/>
  <c r="Z20" i="88"/>
  <c r="AA20" i="88"/>
  <c r="V109" i="23" l="1"/>
  <c r="U71" i="70"/>
  <c r="S71" i="70"/>
  <c r="O71" i="70"/>
  <c r="U567" i="70" l="1"/>
  <c r="S567" i="70"/>
  <c r="O567" i="70"/>
  <c r="Q567" i="70" s="1"/>
  <c r="U445" i="70"/>
  <c r="R43" i="23" s="1"/>
  <c r="S445" i="70"/>
  <c r="P43" i="23" s="1"/>
  <c r="O445" i="70"/>
  <c r="L43" i="23" s="1"/>
  <c r="U443" i="70"/>
  <c r="S443" i="70"/>
  <c r="O443" i="70"/>
  <c r="U369" i="70"/>
  <c r="T369" i="70"/>
  <c r="S369" i="70"/>
  <c r="R369" i="70"/>
  <c r="O369" i="70"/>
  <c r="N369" i="70"/>
  <c r="U368" i="70"/>
  <c r="S368" i="70"/>
  <c r="O368" i="70"/>
  <c r="U360" i="70"/>
  <c r="S360" i="70"/>
  <c r="O360" i="70"/>
  <c r="U357" i="70"/>
  <c r="S357" i="70"/>
  <c r="O357" i="70"/>
  <c r="U356" i="70"/>
  <c r="T356" i="70"/>
  <c r="S356" i="70"/>
  <c r="R356" i="70"/>
  <c r="O356" i="70"/>
  <c r="N356" i="70"/>
  <c r="U353" i="70"/>
  <c r="S353" i="70"/>
  <c r="O353" i="70"/>
  <c r="U350" i="70"/>
  <c r="S350" i="70"/>
  <c r="O350" i="70"/>
  <c r="U347" i="70"/>
  <c r="S347" i="70"/>
  <c r="O347" i="70"/>
  <c r="U344" i="70"/>
  <c r="S344" i="70"/>
  <c r="O344" i="70"/>
  <c r="U341" i="70"/>
  <c r="S341" i="70"/>
  <c r="O341" i="70"/>
  <c r="U338" i="70"/>
  <c r="S338" i="70"/>
  <c r="O338" i="70"/>
  <c r="U335" i="70"/>
  <c r="S335" i="70"/>
  <c r="O335" i="70"/>
  <c r="U293" i="70"/>
  <c r="S293" i="70"/>
  <c r="O293" i="70"/>
  <c r="U295" i="70"/>
  <c r="S295" i="70"/>
  <c r="O295" i="70"/>
  <c r="U297" i="70"/>
  <c r="S297" i="70"/>
  <c r="O297" i="70"/>
  <c r="U299" i="70"/>
  <c r="S299" i="70"/>
  <c r="O299" i="70"/>
  <c r="U254" i="70"/>
  <c r="S254" i="70"/>
  <c r="O254" i="70"/>
  <c r="U251" i="70"/>
  <c r="S251" i="70"/>
  <c r="O251" i="70"/>
  <c r="U248" i="70"/>
  <c r="S248" i="70"/>
  <c r="O248" i="70"/>
  <c r="U245" i="70"/>
  <c r="S245" i="70"/>
  <c r="O245" i="70"/>
  <c r="U242" i="70"/>
  <c r="S242" i="70"/>
  <c r="O242" i="70"/>
  <c r="U239" i="70"/>
  <c r="S239" i="70"/>
  <c r="O239" i="70"/>
  <c r="U235" i="70"/>
  <c r="S235" i="70"/>
  <c r="O235" i="70"/>
  <c r="U191" i="70"/>
  <c r="S191" i="70"/>
  <c r="O191" i="70"/>
  <c r="U135" i="70"/>
  <c r="T135" i="70"/>
  <c r="S135" i="70"/>
  <c r="R135" i="70"/>
  <c r="O135" i="70"/>
  <c r="N135" i="70"/>
  <c r="U133" i="70"/>
  <c r="S133" i="70"/>
  <c r="O133" i="70"/>
  <c r="U110" i="70"/>
  <c r="T110" i="70"/>
  <c r="S110" i="70"/>
  <c r="R110" i="70"/>
  <c r="O110" i="70"/>
  <c r="N110" i="70"/>
  <c r="U59" i="70"/>
  <c r="S59" i="70"/>
  <c r="O59" i="70"/>
  <c r="U56" i="70"/>
  <c r="S56" i="70"/>
  <c r="O56" i="70"/>
  <c r="U53" i="70"/>
  <c r="S53" i="70"/>
  <c r="O53" i="70"/>
  <c r="U50" i="70"/>
  <c r="S50" i="70"/>
  <c r="O50" i="70"/>
  <c r="U47" i="70"/>
  <c r="S47" i="70"/>
  <c r="O47" i="70"/>
  <c r="N16" i="70"/>
  <c r="U16" i="70"/>
  <c r="T16" i="70"/>
  <c r="S16" i="70"/>
  <c r="R16" i="70"/>
  <c r="O16" i="70"/>
  <c r="U1168" i="70"/>
  <c r="S1168" i="70"/>
  <c r="O1168" i="70"/>
  <c r="U1165" i="70"/>
  <c r="S1165" i="70"/>
  <c r="O1165" i="70"/>
  <c r="U1162" i="70"/>
  <c r="S1162" i="70"/>
  <c r="O1162" i="70"/>
  <c r="U1176" i="70"/>
  <c r="S1176" i="70"/>
  <c r="O1176" i="70"/>
  <c r="U1180" i="70"/>
  <c r="S1180" i="70"/>
  <c r="O1180" i="70"/>
  <c r="U1183" i="70"/>
  <c r="T1183" i="70"/>
  <c r="S1183" i="70"/>
  <c r="R1183" i="70"/>
  <c r="O1183" i="70"/>
  <c r="N1183" i="70"/>
  <c r="U1186" i="70"/>
  <c r="T1186" i="70"/>
  <c r="S1186" i="70"/>
  <c r="R1186" i="70"/>
  <c r="O1186" i="70"/>
  <c r="Q1186" i="70" s="1"/>
  <c r="N1186" i="70"/>
  <c r="P1186" i="70" s="1"/>
  <c r="U1189" i="70"/>
  <c r="S1189" i="70"/>
  <c r="O1189" i="70"/>
  <c r="U1158" i="70"/>
  <c r="S1158" i="70"/>
  <c r="O1158" i="70"/>
  <c r="U1154" i="70"/>
  <c r="S1154" i="70"/>
  <c r="O1154" i="70"/>
  <c r="U1150" i="70"/>
  <c r="S1150" i="70"/>
  <c r="O1150" i="70"/>
  <c r="U1146" i="70"/>
  <c r="S1146" i="70"/>
  <c r="O1146" i="70"/>
  <c r="U1142" i="70"/>
  <c r="S1142" i="70"/>
  <c r="O1142" i="70"/>
  <c r="U1138" i="70"/>
  <c r="S1138" i="70"/>
  <c r="O1138" i="70"/>
  <c r="U1134" i="70"/>
  <c r="S1134" i="70"/>
  <c r="O1134" i="70"/>
  <c r="U1130" i="70"/>
  <c r="S1130" i="70"/>
  <c r="O1130" i="70"/>
  <c r="U1126" i="70"/>
  <c r="S1126" i="70"/>
  <c r="O1126" i="70"/>
  <c r="U1122" i="70"/>
  <c r="S1122" i="70"/>
  <c r="O1122" i="70"/>
  <c r="U1114" i="70"/>
  <c r="S1114" i="70"/>
  <c r="O1114" i="70"/>
  <c r="U1110" i="70"/>
  <c r="S1110" i="70"/>
  <c r="O1110" i="70"/>
  <c r="U1106" i="70"/>
  <c r="S1106" i="70"/>
  <c r="O1106" i="70"/>
  <c r="U1102" i="70"/>
  <c r="S1102" i="70"/>
  <c r="O1102" i="70"/>
  <c r="U955" i="70"/>
  <c r="S955" i="70"/>
  <c r="O955" i="70"/>
  <c r="U951" i="70"/>
  <c r="S951" i="70"/>
  <c r="O951" i="70"/>
  <c r="U947" i="70"/>
  <c r="S947" i="70"/>
  <c r="O947" i="70"/>
  <c r="U898" i="70"/>
  <c r="S898" i="70"/>
  <c r="O898" i="70"/>
  <c r="U878" i="70"/>
  <c r="S878" i="70"/>
  <c r="O878" i="70"/>
  <c r="U844" i="70"/>
  <c r="S844" i="70"/>
  <c r="O844" i="70"/>
  <c r="U833" i="70"/>
  <c r="S833" i="70"/>
  <c r="O833" i="70"/>
  <c r="U604" i="70"/>
  <c r="S604" i="70"/>
  <c r="O604" i="70"/>
  <c r="U603" i="70"/>
  <c r="S603" i="70"/>
  <c r="O603" i="70"/>
  <c r="W567" i="70" l="1"/>
  <c r="V1186" i="70"/>
  <c r="W1186" i="70"/>
  <c r="F145" i="70"/>
  <c r="U444" i="70"/>
  <c r="U390" i="70" s="1"/>
  <c r="T444" i="70"/>
  <c r="S444" i="70"/>
  <c r="S390" i="70" s="1"/>
  <c r="R444" i="70"/>
  <c r="O444" i="70"/>
  <c r="O390" i="70" s="1"/>
  <c r="N444" i="70"/>
  <c r="M444" i="70"/>
  <c r="L444" i="70"/>
  <c r="K444" i="70"/>
  <c r="J444" i="70"/>
  <c r="I444" i="70"/>
  <c r="H444" i="70"/>
  <c r="G444" i="70"/>
  <c r="F444" i="70"/>
  <c r="AU445" i="70"/>
  <c r="AT445" i="70"/>
  <c r="AS445" i="70"/>
  <c r="AR445" i="70"/>
  <c r="AQ445" i="70"/>
  <c r="AP445" i="70"/>
  <c r="AO445" i="70"/>
  <c r="AN445" i="70"/>
  <c r="AM445" i="70"/>
  <c r="AL445" i="70"/>
  <c r="AK445" i="70"/>
  <c r="AJ445" i="70"/>
  <c r="AI445" i="70"/>
  <c r="AH445" i="70"/>
  <c r="AG445" i="70"/>
  <c r="AF445" i="70"/>
  <c r="AE445" i="70"/>
  <c r="AD445" i="70"/>
  <c r="AQ444" i="70"/>
  <c r="AM444" i="70"/>
  <c r="AS444" i="70"/>
  <c r="M819" i="70"/>
  <c r="L819" i="70"/>
  <c r="K819" i="70"/>
  <c r="J819" i="70"/>
  <c r="J811" i="70" s="1"/>
  <c r="J812" i="70" s="1"/>
  <c r="M623" i="70"/>
  <c r="Q623" i="70" s="1"/>
  <c r="W623" i="70" s="1"/>
  <c r="L623" i="70"/>
  <c r="P623" i="70" s="1"/>
  <c r="V623" i="70" s="1"/>
  <c r="K623" i="70"/>
  <c r="J623" i="70"/>
  <c r="M622" i="70"/>
  <c r="L622" i="70"/>
  <c r="K622" i="70"/>
  <c r="J622" i="70"/>
  <c r="J601" i="70" s="1"/>
  <c r="AA574" i="70"/>
  <c r="U9" i="19"/>
  <c r="U7" i="19"/>
  <c r="U8" i="19"/>
  <c r="AC116" i="21"/>
  <c r="AC117" i="21" s="1"/>
  <c r="AB116" i="21"/>
  <c r="F93" i="148" s="1"/>
  <c r="P444" i="70" l="1"/>
  <c r="V444" i="70" s="1"/>
  <c r="Q444" i="70"/>
  <c r="W444" i="70" s="1"/>
  <c r="H390" i="70"/>
  <c r="K93" i="148"/>
  <c r="AB117" i="21"/>
  <c r="B91" i="23"/>
  <c r="B185" i="58" s="1"/>
  <c r="R91" i="23"/>
  <c r="R185" i="58" s="1"/>
  <c r="U897" i="70"/>
  <c r="T897" i="70"/>
  <c r="S897" i="70"/>
  <c r="S888" i="70" s="1"/>
  <c r="R897" i="70"/>
  <c r="G897" i="70"/>
  <c r="H897" i="70"/>
  <c r="I897" i="70"/>
  <c r="J897" i="70"/>
  <c r="K897" i="70"/>
  <c r="L897" i="70"/>
  <c r="M897" i="70"/>
  <c r="N897" i="70"/>
  <c r="O897" i="70"/>
  <c r="O888" i="70" s="1"/>
  <c r="F897" i="70"/>
  <c r="AG444" i="70" l="1"/>
  <c r="I390" i="70"/>
  <c r="AF444" i="70"/>
  <c r="P91" i="23"/>
  <c r="P185" i="58" s="1"/>
  <c r="L91" i="23"/>
  <c r="L185" i="58" s="1"/>
  <c r="U888" i="70"/>
  <c r="Q897" i="70"/>
  <c r="W897" i="70" s="1"/>
  <c r="P897" i="70"/>
  <c r="V897" i="70" s="1"/>
  <c r="AQ897" i="70" l="1"/>
  <c r="J43" i="43"/>
  <c r="I43" i="43"/>
  <c r="G43" i="43"/>
  <c r="F43" i="43"/>
  <c r="AG897" i="70" l="1"/>
  <c r="I888" i="70"/>
  <c r="F91" i="23"/>
  <c r="F185" i="58" s="1"/>
  <c r="G115" i="90"/>
  <c r="G3" i="90"/>
  <c r="G4" i="90"/>
  <c r="G5" i="90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G43" i="90"/>
  <c r="G44" i="90"/>
  <c r="G45" i="90"/>
  <c r="G46" i="90"/>
  <c r="G47" i="90"/>
  <c r="G48" i="90"/>
  <c r="G49" i="90"/>
  <c r="G50" i="90"/>
  <c r="G51" i="90"/>
  <c r="G52" i="90"/>
  <c r="G53" i="90"/>
  <c r="G54" i="90"/>
  <c r="G55" i="90"/>
  <c r="G56" i="90"/>
  <c r="G57" i="90"/>
  <c r="G58" i="90"/>
  <c r="G59" i="90"/>
  <c r="G60" i="90"/>
  <c r="G61" i="90"/>
  <c r="G62" i="90"/>
  <c r="G63" i="90"/>
  <c r="G64" i="90"/>
  <c r="G65" i="90"/>
  <c r="G66" i="90"/>
  <c r="G67" i="90"/>
  <c r="G68" i="90"/>
  <c r="G69" i="90"/>
  <c r="G70" i="90"/>
  <c r="G71" i="90"/>
  <c r="G72" i="90"/>
  <c r="G73" i="90"/>
  <c r="G74" i="90"/>
  <c r="G75" i="90"/>
  <c r="G76" i="90"/>
  <c r="G77" i="90"/>
  <c r="G78" i="90"/>
  <c r="G79" i="90"/>
  <c r="G80" i="90"/>
  <c r="G81" i="90"/>
  <c r="G82" i="90"/>
  <c r="G83" i="90"/>
  <c r="G84" i="90"/>
  <c r="G85" i="90"/>
  <c r="G86" i="90"/>
  <c r="G87" i="90"/>
  <c r="G88" i="90"/>
  <c r="G89" i="90"/>
  <c r="G90" i="90"/>
  <c r="G91" i="90"/>
  <c r="G92" i="90"/>
  <c r="G93" i="90"/>
  <c r="G94" i="90"/>
  <c r="G95" i="90"/>
  <c r="G96" i="90"/>
  <c r="G97" i="90"/>
  <c r="G98" i="90"/>
  <c r="G99" i="90"/>
  <c r="G100" i="90"/>
  <c r="G101" i="90"/>
  <c r="G102" i="90"/>
  <c r="G103" i="90"/>
  <c r="G104" i="90"/>
  <c r="G105" i="90"/>
  <c r="G106" i="90"/>
  <c r="G107" i="90"/>
  <c r="G108" i="90"/>
  <c r="G109" i="90"/>
  <c r="G110" i="90"/>
  <c r="G111" i="90"/>
  <c r="G112" i="90"/>
  <c r="G113" i="90"/>
  <c r="G114" i="90"/>
  <c r="G116" i="90"/>
  <c r="G117" i="90"/>
  <c r="G118" i="90"/>
  <c r="G119" i="90"/>
  <c r="G120" i="90"/>
  <c r="G121" i="90"/>
  <c r="G122" i="90"/>
  <c r="G123" i="90"/>
  <c r="G124" i="90"/>
  <c r="G125" i="90"/>
  <c r="G126" i="90"/>
  <c r="G127" i="90"/>
  <c r="G128" i="90"/>
  <c r="G129" i="90"/>
  <c r="G130" i="90"/>
  <c r="G131" i="90"/>
  <c r="G132" i="90"/>
  <c r="G133" i="90"/>
  <c r="G134" i="90"/>
  <c r="G135" i="90"/>
  <c r="G136" i="90"/>
  <c r="G137" i="90"/>
  <c r="G138" i="90"/>
  <c r="G139" i="90"/>
  <c r="G140" i="90"/>
  <c r="G141" i="90"/>
  <c r="G142" i="90"/>
  <c r="G143" i="90"/>
  <c r="G144" i="90"/>
  <c r="G145" i="90"/>
  <c r="G2" i="90"/>
  <c r="Z239" i="88"/>
  <c r="Z240" i="88"/>
  <c r="Z241" i="88"/>
  <c r="Z242" i="88"/>
  <c r="Z238" i="88"/>
  <c r="R436" i="129" l="1"/>
  <c r="R437" i="129"/>
  <c r="R438" i="129"/>
  <c r="R439" i="129"/>
  <c r="R440" i="129"/>
  <c r="R441" i="129"/>
  <c r="R442" i="129"/>
  <c r="R443" i="129"/>
  <c r="R444" i="129"/>
  <c r="R445" i="129"/>
  <c r="R446" i="129"/>
  <c r="R447" i="129"/>
  <c r="R448" i="129"/>
  <c r="R449" i="129"/>
  <c r="R450" i="129"/>
  <c r="R451" i="129"/>
  <c r="R452" i="129"/>
  <c r="R453" i="129"/>
  <c r="R454" i="129"/>
  <c r="R455" i="129"/>
  <c r="R456" i="129"/>
  <c r="R457" i="129"/>
  <c r="R458" i="129"/>
  <c r="R459" i="129"/>
  <c r="R460" i="129"/>
  <c r="R461" i="129"/>
  <c r="R462" i="129"/>
  <c r="R463" i="129"/>
  <c r="R464" i="129"/>
  <c r="R465" i="129"/>
  <c r="R466" i="129"/>
  <c r="R467" i="129"/>
  <c r="R468" i="129"/>
  <c r="R469" i="129"/>
  <c r="R470" i="129"/>
  <c r="R471" i="129"/>
  <c r="R472" i="129"/>
  <c r="R473" i="129"/>
  <c r="R474" i="129"/>
  <c r="R475" i="129"/>
  <c r="R476" i="129"/>
  <c r="R477" i="129"/>
  <c r="R478" i="129"/>
  <c r="R479" i="129"/>
  <c r="R480" i="129"/>
  <c r="R481" i="129"/>
  <c r="R482" i="129"/>
  <c r="R483" i="129"/>
  <c r="R484" i="129"/>
  <c r="R485" i="129"/>
  <c r="R486" i="129"/>
  <c r="R487" i="129"/>
  <c r="R488" i="129"/>
  <c r="R489" i="129"/>
  <c r="R490" i="129"/>
  <c r="R491" i="129"/>
  <c r="R492" i="129"/>
  <c r="L448" i="129"/>
  <c r="M448" i="129" s="1"/>
  <c r="K448" i="129"/>
  <c r="L447" i="129"/>
  <c r="K447" i="129"/>
  <c r="L446" i="129"/>
  <c r="K446" i="129"/>
  <c r="M445" i="129"/>
  <c r="L445" i="129"/>
  <c r="K445" i="129"/>
  <c r="L444" i="129"/>
  <c r="K444" i="129"/>
  <c r="M444" i="129" s="1"/>
  <c r="I448" i="129"/>
  <c r="H448" i="129"/>
  <c r="I447" i="129"/>
  <c r="H447" i="129"/>
  <c r="J447" i="129" s="1"/>
  <c r="I445" i="129"/>
  <c r="O445" i="129" s="1"/>
  <c r="H445" i="129"/>
  <c r="J445" i="129" s="1"/>
  <c r="I444" i="129"/>
  <c r="O444" i="129" s="1"/>
  <c r="H444" i="129"/>
  <c r="N444" i="129" s="1"/>
  <c r="N448" i="129"/>
  <c r="D448" i="129"/>
  <c r="I446" i="129" s="1"/>
  <c r="R382" i="129"/>
  <c r="R383" i="129"/>
  <c r="R384" i="129"/>
  <c r="R385" i="129"/>
  <c r="R386" i="129"/>
  <c r="R387" i="129"/>
  <c r="R388" i="129"/>
  <c r="R389" i="129"/>
  <c r="R390" i="129"/>
  <c r="R391" i="129"/>
  <c r="R392" i="129"/>
  <c r="R393" i="129"/>
  <c r="R394" i="129"/>
  <c r="R395" i="129"/>
  <c r="R396" i="129"/>
  <c r="R397" i="129"/>
  <c r="R398" i="129"/>
  <c r="R399" i="129"/>
  <c r="R400" i="129"/>
  <c r="R401" i="129"/>
  <c r="R402" i="129"/>
  <c r="R403" i="129"/>
  <c r="R404" i="129"/>
  <c r="R405" i="129"/>
  <c r="R406" i="129"/>
  <c r="R407" i="129"/>
  <c r="R408" i="129"/>
  <c r="R409" i="129"/>
  <c r="R410" i="129"/>
  <c r="R411" i="129"/>
  <c r="R412" i="129"/>
  <c r="R413" i="129"/>
  <c r="R414" i="129"/>
  <c r="R415" i="129"/>
  <c r="R416" i="129"/>
  <c r="R417" i="129"/>
  <c r="R418" i="129"/>
  <c r="R419" i="129"/>
  <c r="R420" i="129"/>
  <c r="R421" i="129"/>
  <c r="R422" i="129"/>
  <c r="R423" i="129"/>
  <c r="R424" i="129"/>
  <c r="R425" i="129"/>
  <c r="R426" i="129"/>
  <c r="R427" i="129"/>
  <c r="R428" i="129"/>
  <c r="R429" i="129"/>
  <c r="R430" i="129"/>
  <c r="R431" i="129"/>
  <c r="R432" i="129"/>
  <c r="R433" i="129"/>
  <c r="R434" i="129"/>
  <c r="R435" i="129"/>
  <c r="L394" i="129"/>
  <c r="K394" i="129"/>
  <c r="L393" i="129"/>
  <c r="K393" i="129"/>
  <c r="M393" i="129" s="1"/>
  <c r="L392" i="129"/>
  <c r="M392" i="129" s="1"/>
  <c r="K392" i="129"/>
  <c r="L391" i="129"/>
  <c r="K391" i="129"/>
  <c r="L390" i="129"/>
  <c r="K390" i="129"/>
  <c r="H394" i="129"/>
  <c r="I393" i="129"/>
  <c r="D394" i="129"/>
  <c r="H393" i="129" s="1"/>
  <c r="S51" i="19"/>
  <c r="R341" i="129"/>
  <c r="R342" i="129"/>
  <c r="R343" i="129"/>
  <c r="R344" i="129"/>
  <c r="R345" i="129"/>
  <c r="R346" i="129"/>
  <c r="R347" i="129"/>
  <c r="R348" i="129"/>
  <c r="R349" i="129"/>
  <c r="R350" i="129"/>
  <c r="R351" i="129"/>
  <c r="R352" i="129"/>
  <c r="R353" i="129"/>
  <c r="R354" i="129"/>
  <c r="R355" i="129"/>
  <c r="R356" i="129"/>
  <c r="R357" i="129"/>
  <c r="R358" i="129"/>
  <c r="R359" i="129"/>
  <c r="R360" i="129"/>
  <c r="R361" i="129"/>
  <c r="R362" i="129"/>
  <c r="R363" i="129"/>
  <c r="R364" i="129"/>
  <c r="R365" i="129"/>
  <c r="R366" i="129"/>
  <c r="R367" i="129"/>
  <c r="R368" i="129"/>
  <c r="R369" i="129"/>
  <c r="R370" i="129"/>
  <c r="R371" i="129"/>
  <c r="R372" i="129"/>
  <c r="R373" i="129"/>
  <c r="R374" i="129"/>
  <c r="R375" i="129"/>
  <c r="R376" i="129"/>
  <c r="R377" i="129"/>
  <c r="R378" i="129"/>
  <c r="R379" i="129"/>
  <c r="R380" i="129"/>
  <c r="R381" i="129"/>
  <c r="L370" i="129"/>
  <c r="K370" i="129"/>
  <c r="D370" i="129"/>
  <c r="L364" i="129"/>
  <c r="K364" i="129"/>
  <c r="M364" i="129" s="1"/>
  <c r="D364" i="129"/>
  <c r="L358" i="129"/>
  <c r="K358" i="129"/>
  <c r="M358" i="129" s="1"/>
  <c r="D358" i="129"/>
  <c r="L369" i="129"/>
  <c r="K369" i="129"/>
  <c r="L368" i="129"/>
  <c r="K368" i="129"/>
  <c r="L367" i="129"/>
  <c r="K367" i="129"/>
  <c r="L366" i="129"/>
  <c r="K366" i="129"/>
  <c r="L363" i="129"/>
  <c r="K363" i="129"/>
  <c r="L362" i="129"/>
  <c r="K362" i="129"/>
  <c r="L361" i="129"/>
  <c r="K361" i="129"/>
  <c r="L360" i="129"/>
  <c r="K360" i="129"/>
  <c r="L357" i="129"/>
  <c r="K357" i="129"/>
  <c r="M357" i="129" s="1"/>
  <c r="L356" i="129"/>
  <c r="K356" i="129"/>
  <c r="M356" i="129" s="1"/>
  <c r="L355" i="129"/>
  <c r="K355" i="129"/>
  <c r="M355" i="129" s="1"/>
  <c r="L354" i="129"/>
  <c r="K354" i="129"/>
  <c r="R290" i="129"/>
  <c r="R291" i="129"/>
  <c r="R292" i="129"/>
  <c r="R293" i="129"/>
  <c r="R294" i="129"/>
  <c r="R295" i="129"/>
  <c r="R296" i="129"/>
  <c r="R297" i="129"/>
  <c r="R298" i="129"/>
  <c r="R299" i="129"/>
  <c r="R300" i="129"/>
  <c r="R301" i="129"/>
  <c r="R302" i="129"/>
  <c r="R303" i="129"/>
  <c r="R304" i="129"/>
  <c r="R305" i="129"/>
  <c r="R306" i="129"/>
  <c r="R307" i="129"/>
  <c r="R308" i="129"/>
  <c r="R309" i="129"/>
  <c r="R310" i="129"/>
  <c r="R311" i="129"/>
  <c r="R312" i="129"/>
  <c r="R313" i="129"/>
  <c r="R314" i="129"/>
  <c r="R315" i="129"/>
  <c r="R316" i="129"/>
  <c r="R317" i="129"/>
  <c r="R318" i="129"/>
  <c r="R319" i="129"/>
  <c r="R320" i="129"/>
  <c r="R321" i="129"/>
  <c r="R322" i="129"/>
  <c r="R323" i="129"/>
  <c r="R324" i="129"/>
  <c r="R325" i="129"/>
  <c r="R326" i="129"/>
  <c r="R327" i="129"/>
  <c r="R328" i="129"/>
  <c r="R329" i="129"/>
  <c r="R330" i="129"/>
  <c r="R331" i="129"/>
  <c r="R332" i="129"/>
  <c r="R333" i="129"/>
  <c r="R334" i="129"/>
  <c r="R335" i="129"/>
  <c r="R336" i="129"/>
  <c r="R337" i="129"/>
  <c r="R338" i="129"/>
  <c r="R339" i="129"/>
  <c r="R340" i="129"/>
  <c r="L304" i="129"/>
  <c r="K304" i="129"/>
  <c r="L303" i="129"/>
  <c r="K303" i="129"/>
  <c r="L302" i="129"/>
  <c r="K302" i="129"/>
  <c r="L301" i="129"/>
  <c r="K301" i="129"/>
  <c r="L300" i="129"/>
  <c r="K300" i="129"/>
  <c r="D304" i="129"/>
  <c r="I302" i="129" s="1"/>
  <c r="R113" i="129"/>
  <c r="R114" i="129"/>
  <c r="R115" i="129"/>
  <c r="R116" i="129"/>
  <c r="R117" i="129"/>
  <c r="R118" i="129"/>
  <c r="R119" i="129"/>
  <c r="R120" i="129"/>
  <c r="R121" i="129"/>
  <c r="R122" i="129"/>
  <c r="R123" i="129"/>
  <c r="R124" i="129"/>
  <c r="R125" i="129"/>
  <c r="R126" i="129"/>
  <c r="R127" i="129"/>
  <c r="R128" i="129"/>
  <c r="R129" i="129"/>
  <c r="R130" i="129"/>
  <c r="R131" i="129"/>
  <c r="R132" i="129"/>
  <c r="R133" i="129"/>
  <c r="R134" i="129"/>
  <c r="R135" i="129"/>
  <c r="R136" i="129"/>
  <c r="R137" i="129"/>
  <c r="R138" i="129"/>
  <c r="R139" i="129"/>
  <c r="R140" i="129"/>
  <c r="R141" i="129"/>
  <c r="R142" i="129"/>
  <c r="R143" i="129"/>
  <c r="R144" i="129"/>
  <c r="R145" i="129"/>
  <c r="R146" i="129"/>
  <c r="R147" i="129"/>
  <c r="R148" i="129"/>
  <c r="R149" i="129"/>
  <c r="R150" i="129"/>
  <c r="R151" i="129"/>
  <c r="R152" i="129"/>
  <c r="R153" i="129"/>
  <c r="R154" i="129"/>
  <c r="R155" i="129"/>
  <c r="R156" i="129"/>
  <c r="R157" i="129"/>
  <c r="R158" i="129"/>
  <c r="R159" i="129"/>
  <c r="R160" i="129"/>
  <c r="R161" i="129"/>
  <c r="R162" i="129"/>
  <c r="R163" i="129"/>
  <c r="R164" i="129"/>
  <c r="R165" i="129"/>
  <c r="R166" i="129"/>
  <c r="R167" i="129"/>
  <c r="R168" i="129"/>
  <c r="R169" i="129"/>
  <c r="R170" i="129"/>
  <c r="R171" i="129"/>
  <c r="R172" i="129"/>
  <c r="R173" i="129"/>
  <c r="R174" i="129"/>
  <c r="R175" i="129"/>
  <c r="R176" i="129"/>
  <c r="R177" i="129"/>
  <c r="R178" i="129"/>
  <c r="R179" i="129"/>
  <c r="R180" i="129"/>
  <c r="R181" i="129"/>
  <c r="R182" i="129"/>
  <c r="R183" i="129"/>
  <c r="R184" i="129"/>
  <c r="R185" i="129"/>
  <c r="R186" i="129"/>
  <c r="R187" i="129"/>
  <c r="R188" i="129"/>
  <c r="R189" i="129"/>
  <c r="R190" i="129"/>
  <c r="R191" i="129"/>
  <c r="R192" i="129"/>
  <c r="R193" i="129"/>
  <c r="R194" i="129"/>
  <c r="R195" i="129"/>
  <c r="R196" i="129"/>
  <c r="R197" i="129"/>
  <c r="R198" i="129"/>
  <c r="R199" i="129"/>
  <c r="R200" i="129"/>
  <c r="R201" i="129"/>
  <c r="R202" i="129"/>
  <c r="R203" i="129"/>
  <c r="R204" i="129"/>
  <c r="R205" i="129"/>
  <c r="R206" i="129"/>
  <c r="R207" i="129"/>
  <c r="R208" i="129"/>
  <c r="R209" i="129"/>
  <c r="R210" i="129"/>
  <c r="R211" i="129"/>
  <c r="R212" i="129"/>
  <c r="R213" i="129"/>
  <c r="R214" i="129"/>
  <c r="R215" i="129"/>
  <c r="R216" i="129"/>
  <c r="R217" i="129"/>
  <c r="R218" i="129"/>
  <c r="R219" i="129"/>
  <c r="R220" i="129"/>
  <c r="R221" i="129"/>
  <c r="R222" i="129"/>
  <c r="R223" i="129"/>
  <c r="R224" i="129"/>
  <c r="R225" i="129"/>
  <c r="R226" i="129"/>
  <c r="R227" i="129"/>
  <c r="R228" i="129"/>
  <c r="R229" i="129"/>
  <c r="R230" i="129"/>
  <c r="R231" i="129"/>
  <c r="R232" i="129"/>
  <c r="R233" i="129"/>
  <c r="R234" i="129"/>
  <c r="R235" i="129"/>
  <c r="R236" i="129"/>
  <c r="R237" i="129"/>
  <c r="R238" i="129"/>
  <c r="R239" i="129"/>
  <c r="R240" i="129"/>
  <c r="R241" i="129"/>
  <c r="R242" i="129"/>
  <c r="R243" i="129"/>
  <c r="R244" i="129"/>
  <c r="R245" i="129"/>
  <c r="R246" i="129"/>
  <c r="R247" i="129"/>
  <c r="R248" i="129"/>
  <c r="R249" i="129"/>
  <c r="R250" i="129"/>
  <c r="R251" i="129"/>
  <c r="R252" i="129"/>
  <c r="R253" i="129"/>
  <c r="R254" i="129"/>
  <c r="R255" i="129"/>
  <c r="R256" i="129"/>
  <c r="R257" i="129"/>
  <c r="R258" i="129"/>
  <c r="R259" i="129"/>
  <c r="R260" i="129"/>
  <c r="R261" i="129"/>
  <c r="R262" i="129"/>
  <c r="R263" i="129"/>
  <c r="R264" i="129"/>
  <c r="R265" i="129"/>
  <c r="R266" i="129"/>
  <c r="R267" i="129"/>
  <c r="R268" i="129"/>
  <c r="R269" i="129"/>
  <c r="R270" i="129"/>
  <c r="R271" i="129"/>
  <c r="R272" i="129"/>
  <c r="R273" i="129"/>
  <c r="R274" i="129"/>
  <c r="R275" i="129"/>
  <c r="R276" i="129"/>
  <c r="R277" i="129"/>
  <c r="R278" i="129"/>
  <c r="R279" i="129"/>
  <c r="R280" i="129"/>
  <c r="R281" i="129"/>
  <c r="R282" i="129"/>
  <c r="R283" i="129"/>
  <c r="R284" i="129"/>
  <c r="R285" i="129"/>
  <c r="R286" i="129"/>
  <c r="R287" i="129"/>
  <c r="R288" i="129"/>
  <c r="R289" i="129"/>
  <c r="R111" i="129"/>
  <c r="R112" i="129"/>
  <c r="R75" i="129"/>
  <c r="R76" i="129"/>
  <c r="R77" i="129"/>
  <c r="R78" i="129"/>
  <c r="R79" i="129"/>
  <c r="R80" i="129"/>
  <c r="R81" i="129"/>
  <c r="R82" i="129"/>
  <c r="R83" i="129"/>
  <c r="R84" i="129"/>
  <c r="R85" i="129"/>
  <c r="R86" i="129"/>
  <c r="R87" i="129"/>
  <c r="R88" i="129"/>
  <c r="R89" i="129"/>
  <c r="R90" i="129"/>
  <c r="R91" i="129"/>
  <c r="R92" i="129"/>
  <c r="R93" i="129"/>
  <c r="R94" i="129"/>
  <c r="R95" i="129"/>
  <c r="R96" i="129"/>
  <c r="R97" i="129"/>
  <c r="R98" i="129"/>
  <c r="R99" i="129"/>
  <c r="R100" i="129"/>
  <c r="R101" i="129"/>
  <c r="R102" i="129"/>
  <c r="R103" i="129"/>
  <c r="R104" i="129"/>
  <c r="R105" i="129"/>
  <c r="R106" i="129"/>
  <c r="R107" i="129"/>
  <c r="R108" i="129"/>
  <c r="R109" i="129"/>
  <c r="R110" i="129"/>
  <c r="H64" i="129"/>
  <c r="I64" i="129"/>
  <c r="K64" i="129"/>
  <c r="L64" i="129"/>
  <c r="H65" i="129"/>
  <c r="I65" i="129"/>
  <c r="K65" i="129"/>
  <c r="L65" i="129"/>
  <c r="R61" i="129"/>
  <c r="R62" i="129"/>
  <c r="R63" i="129"/>
  <c r="R64" i="129"/>
  <c r="R65" i="129"/>
  <c r="R66" i="129"/>
  <c r="R67" i="129"/>
  <c r="R68" i="129"/>
  <c r="R69" i="129"/>
  <c r="R70" i="129"/>
  <c r="R71" i="129"/>
  <c r="R72" i="129"/>
  <c r="R73" i="129"/>
  <c r="R74" i="129"/>
  <c r="R55" i="129"/>
  <c r="R56" i="129"/>
  <c r="R57" i="129"/>
  <c r="R58" i="129"/>
  <c r="R59" i="129"/>
  <c r="R60" i="129"/>
  <c r="H58" i="129"/>
  <c r="I58" i="129"/>
  <c r="K58" i="129"/>
  <c r="L58" i="129"/>
  <c r="R48" i="129"/>
  <c r="R49" i="129"/>
  <c r="R50" i="129"/>
  <c r="R51" i="129"/>
  <c r="R52" i="129"/>
  <c r="R53" i="129"/>
  <c r="R54" i="129"/>
  <c r="H52" i="129"/>
  <c r="I52" i="129"/>
  <c r="K52" i="129"/>
  <c r="L52" i="129"/>
  <c r="R40" i="129"/>
  <c r="R41" i="129"/>
  <c r="R42" i="129"/>
  <c r="R43" i="129"/>
  <c r="R44" i="129"/>
  <c r="R45" i="129"/>
  <c r="R46" i="129"/>
  <c r="R47" i="129"/>
  <c r="R36" i="129"/>
  <c r="R37" i="129"/>
  <c r="R38" i="129"/>
  <c r="R39" i="129"/>
  <c r="H40" i="129"/>
  <c r="I40" i="129"/>
  <c r="K40" i="129"/>
  <c r="L40" i="129"/>
  <c r="R18" i="129"/>
  <c r="R19" i="129"/>
  <c r="R20" i="129"/>
  <c r="R21" i="129"/>
  <c r="R22" i="129"/>
  <c r="R23" i="129"/>
  <c r="R24" i="129"/>
  <c r="R25" i="129"/>
  <c r="R26" i="129"/>
  <c r="R27" i="129"/>
  <c r="R28" i="129"/>
  <c r="R29" i="129"/>
  <c r="R30" i="129"/>
  <c r="R31" i="129"/>
  <c r="R32" i="129"/>
  <c r="R33" i="129"/>
  <c r="R34" i="129"/>
  <c r="R35" i="129"/>
  <c r="K28" i="129"/>
  <c r="L28" i="129"/>
  <c r="R16" i="129"/>
  <c r="R17" i="129"/>
  <c r="K22" i="129"/>
  <c r="L22" i="129"/>
  <c r="R10" i="129"/>
  <c r="R11" i="129"/>
  <c r="R12" i="129"/>
  <c r="R13" i="129"/>
  <c r="R14" i="129"/>
  <c r="R15" i="129"/>
  <c r="R9" i="129"/>
  <c r="M394" i="129" l="1"/>
  <c r="O447" i="129"/>
  <c r="I391" i="129"/>
  <c r="O391" i="129" s="1"/>
  <c r="I394" i="129"/>
  <c r="J394" i="129" s="1"/>
  <c r="M446" i="129"/>
  <c r="H390" i="129"/>
  <c r="J448" i="129"/>
  <c r="H392" i="129"/>
  <c r="N392" i="129" s="1"/>
  <c r="H446" i="129"/>
  <c r="N446" i="129" s="1"/>
  <c r="J393" i="129"/>
  <c r="N447" i="129"/>
  <c r="I390" i="129"/>
  <c r="I392" i="129"/>
  <c r="O392" i="129" s="1"/>
  <c r="P445" i="129"/>
  <c r="M447" i="129"/>
  <c r="P447" i="129" s="1"/>
  <c r="O446" i="129"/>
  <c r="J446" i="129"/>
  <c r="P446" i="129" s="1"/>
  <c r="O448" i="129"/>
  <c r="N445" i="129"/>
  <c r="J444" i="129"/>
  <c r="P444" i="129" s="1"/>
  <c r="O394" i="129"/>
  <c r="M370" i="129"/>
  <c r="H391" i="129"/>
  <c r="M354" i="129"/>
  <c r="M391" i="129"/>
  <c r="M300" i="129"/>
  <c r="O393" i="129"/>
  <c r="M390" i="129"/>
  <c r="N393" i="129"/>
  <c r="N394" i="129"/>
  <c r="P393" i="129"/>
  <c r="O390" i="129"/>
  <c r="M64" i="129"/>
  <c r="M304" i="129"/>
  <c r="M369" i="129"/>
  <c r="M366" i="129"/>
  <c r="M367" i="129"/>
  <c r="M368" i="129"/>
  <c r="M360" i="129"/>
  <c r="M361" i="129"/>
  <c r="M362" i="129"/>
  <c r="M363" i="129"/>
  <c r="O58" i="129"/>
  <c r="O64" i="129"/>
  <c r="M58" i="129"/>
  <c r="N58" i="129"/>
  <c r="M65" i="129"/>
  <c r="N64" i="129"/>
  <c r="H303" i="129"/>
  <c r="M301" i="129"/>
  <c r="I303" i="129"/>
  <c r="H300" i="129"/>
  <c r="H304" i="129"/>
  <c r="M302" i="129"/>
  <c r="I300" i="129"/>
  <c r="I304" i="129"/>
  <c r="M303" i="129"/>
  <c r="H301" i="129"/>
  <c r="I301" i="129"/>
  <c r="H302" i="129"/>
  <c r="J302" i="129" s="1"/>
  <c r="J65" i="129"/>
  <c r="J64" i="129"/>
  <c r="M40" i="129"/>
  <c r="N65" i="129"/>
  <c r="O52" i="129"/>
  <c r="O65" i="129"/>
  <c r="J52" i="129"/>
  <c r="M52" i="129"/>
  <c r="J58" i="129"/>
  <c r="P58" i="129" s="1"/>
  <c r="N52" i="129"/>
  <c r="O40" i="129"/>
  <c r="M28" i="129"/>
  <c r="J40" i="129"/>
  <c r="N40" i="129"/>
  <c r="M22" i="129"/>
  <c r="P64" i="129" l="1"/>
  <c r="J392" i="129"/>
  <c r="P392" i="129" s="1"/>
  <c r="N390" i="129"/>
  <c r="J390" i="129"/>
  <c r="P390" i="129"/>
  <c r="J391" i="129"/>
  <c r="P391" i="129" s="1"/>
  <c r="Q448" i="129"/>
  <c r="P448" i="129"/>
  <c r="N391" i="129"/>
  <c r="Q394" i="129"/>
  <c r="P394" i="129"/>
  <c r="J301" i="129"/>
  <c r="P65" i="129"/>
  <c r="J304" i="129"/>
  <c r="J303" i="129"/>
  <c r="P52" i="129"/>
  <c r="P40" i="129"/>
  <c r="D711" i="88" l="1"/>
  <c r="W46" i="88"/>
  <c r="W47" i="88"/>
  <c r="W50" i="88"/>
  <c r="W4" i="88"/>
  <c r="W5" i="88"/>
  <c r="W6" i="88"/>
  <c r="W7" i="88"/>
  <c r="W8" i="88"/>
  <c r="W9" i="88"/>
  <c r="W10" i="88"/>
  <c r="W11" i="88"/>
  <c r="W12" i="88"/>
  <c r="W13" i="88"/>
  <c r="W14" i="88"/>
  <c r="W15" i="88"/>
  <c r="W16" i="88"/>
  <c r="W17" i="88"/>
  <c r="W18" i="88"/>
  <c r="W19" i="88"/>
  <c r="W20" i="88"/>
  <c r="W21" i="88"/>
  <c r="W22" i="88"/>
  <c r="W23" i="88"/>
  <c r="W24" i="88"/>
  <c r="W25" i="88"/>
  <c r="W26" i="88"/>
  <c r="W27" i="88"/>
  <c r="W29" i="88"/>
  <c r="W30" i="88"/>
  <c r="W31" i="88"/>
  <c r="W32" i="88"/>
  <c r="W33" i="88"/>
  <c r="W34" i="88"/>
  <c r="W35" i="88"/>
  <c r="W36" i="88"/>
  <c r="W37" i="88"/>
  <c r="W38" i="88"/>
  <c r="W39" i="88"/>
  <c r="W41" i="88"/>
  <c r="W42" i="88"/>
  <c r="W43" i="88"/>
  <c r="W44" i="88"/>
  <c r="W54" i="88"/>
  <c r="W53" i="88"/>
  <c r="W52" i="88"/>
  <c r="W51" i="88"/>
  <c r="W49" i="88"/>
  <c r="W48" i="88"/>
  <c r="W45" i="88"/>
  <c r="W40" i="88"/>
  <c r="W28" i="88"/>
  <c r="T711" i="88"/>
  <c r="U502" i="70"/>
  <c r="T502" i="70"/>
  <c r="S502" i="70"/>
  <c r="R502" i="70"/>
  <c r="O502" i="70"/>
  <c r="N502" i="70"/>
  <c r="M502" i="70"/>
  <c r="L502" i="70"/>
  <c r="K502" i="70"/>
  <c r="J502" i="70"/>
  <c r="I502" i="70"/>
  <c r="H502" i="70"/>
  <c r="G502" i="70"/>
  <c r="F502" i="70"/>
  <c r="U490" i="70"/>
  <c r="T490" i="70"/>
  <c r="S490" i="70"/>
  <c r="R490" i="70"/>
  <c r="O490" i="70"/>
  <c r="N490" i="70"/>
  <c r="M490" i="70"/>
  <c r="L490" i="70"/>
  <c r="K490" i="70"/>
  <c r="J490" i="70"/>
  <c r="I490" i="70"/>
  <c r="H490" i="70"/>
  <c r="G490" i="70"/>
  <c r="F490" i="70"/>
  <c r="U374" i="70"/>
  <c r="T374" i="70"/>
  <c r="S374" i="70"/>
  <c r="R374" i="70"/>
  <c r="O374" i="70"/>
  <c r="N374" i="70"/>
  <c r="M374" i="70"/>
  <c r="L374" i="70"/>
  <c r="K374" i="70"/>
  <c r="J374" i="70"/>
  <c r="I374" i="70"/>
  <c r="H374" i="70"/>
  <c r="G374" i="70"/>
  <c r="F374" i="70"/>
  <c r="I145" i="70"/>
  <c r="H145" i="70"/>
  <c r="G145" i="70"/>
  <c r="U144" i="70"/>
  <c r="U145" i="70" s="1"/>
  <c r="T144" i="70"/>
  <c r="T145" i="70" s="1"/>
  <c r="S144" i="70"/>
  <c r="S145" i="70" s="1"/>
  <c r="R144" i="70"/>
  <c r="R145" i="70" s="1"/>
  <c r="O144" i="70"/>
  <c r="O145" i="70" s="1"/>
  <c r="N144" i="70"/>
  <c r="N145" i="70" s="1"/>
  <c r="M144" i="70"/>
  <c r="M145" i="70" s="1"/>
  <c r="L144" i="70"/>
  <c r="L145" i="70" s="1"/>
  <c r="K144" i="70"/>
  <c r="K145" i="70" s="1"/>
  <c r="J144" i="70"/>
  <c r="J145" i="70" s="1"/>
  <c r="I144" i="70"/>
  <c r="H144" i="70"/>
  <c r="G144" i="70"/>
  <c r="F144" i="70"/>
  <c r="U115" i="70"/>
  <c r="T115" i="70"/>
  <c r="S115" i="70"/>
  <c r="R115" i="70"/>
  <c r="O115" i="70"/>
  <c r="N115" i="70"/>
  <c r="M115" i="70"/>
  <c r="L115" i="70"/>
  <c r="K115" i="70"/>
  <c r="I115" i="70"/>
  <c r="H115" i="70"/>
  <c r="G115" i="70"/>
  <c r="F115" i="70"/>
  <c r="U98" i="70"/>
  <c r="T98" i="70"/>
  <c r="S98" i="70"/>
  <c r="R98" i="70"/>
  <c r="O98" i="70"/>
  <c r="N98" i="70"/>
  <c r="M98" i="70"/>
  <c r="L98" i="70"/>
  <c r="K98" i="70"/>
  <c r="J98" i="70"/>
  <c r="I98" i="70"/>
  <c r="H98" i="70"/>
  <c r="G98" i="70"/>
  <c r="F98" i="70"/>
  <c r="M72" i="70"/>
  <c r="L72" i="70"/>
  <c r="K72" i="70"/>
  <c r="J72" i="70"/>
  <c r="I72" i="70"/>
  <c r="H72" i="70"/>
  <c r="G72" i="70"/>
  <c r="F72" i="70"/>
  <c r="Q502" i="70" l="1"/>
  <c r="W502" i="70" s="1"/>
  <c r="Y305" i="88" s="1"/>
  <c r="P502" i="70"/>
  <c r="V502" i="70" s="1"/>
  <c r="X305" i="88" s="1"/>
  <c r="Q490" i="70"/>
  <c r="W490" i="70" s="1"/>
  <c r="Y293" i="88" s="1"/>
  <c r="P490" i="70"/>
  <c r="V490" i="70" s="1"/>
  <c r="X293" i="88" s="1"/>
  <c r="P374" i="70"/>
  <c r="V374" i="70" s="1"/>
  <c r="X226" i="88" s="1"/>
  <c r="Q374" i="70"/>
  <c r="W374" i="70" s="1"/>
  <c r="Y226" i="88" s="1"/>
  <c r="Q145" i="70"/>
  <c r="W145" i="70" s="1"/>
  <c r="Y96" i="88" s="1"/>
  <c r="Q115" i="70"/>
  <c r="W115" i="70" s="1"/>
  <c r="Y75" i="88" s="1"/>
  <c r="P145" i="70"/>
  <c r="V145" i="70" s="1"/>
  <c r="X96" i="88" s="1"/>
  <c r="P144" i="70"/>
  <c r="V144" i="70" s="1"/>
  <c r="X95" i="88" s="1"/>
  <c r="Q144" i="70"/>
  <c r="W144" i="70" s="1"/>
  <c r="Y95" i="88" s="1"/>
  <c r="P115" i="70"/>
  <c r="V115" i="70" s="1"/>
  <c r="X75" i="88" s="1"/>
  <c r="Q98" i="70"/>
  <c r="W98" i="70" s="1"/>
  <c r="P98" i="70"/>
  <c r="V98" i="70" s="1"/>
  <c r="X63" i="88" l="1"/>
  <c r="Z63" i="88"/>
  <c r="Y63" i="88"/>
  <c r="AA63" i="88"/>
  <c r="R146" i="100" l="1"/>
  <c r="R147" i="100"/>
  <c r="R148" i="100"/>
  <c r="R149" i="100"/>
  <c r="R150" i="100"/>
  <c r="R151" i="100"/>
  <c r="R152" i="100"/>
  <c r="R153" i="100"/>
  <c r="R154" i="100"/>
  <c r="R155" i="100"/>
  <c r="R156" i="100"/>
  <c r="R157" i="100"/>
  <c r="R158" i="100"/>
  <c r="R159" i="100"/>
  <c r="R160" i="100"/>
  <c r="R161" i="100"/>
  <c r="R162" i="100"/>
  <c r="R163" i="100"/>
  <c r="I146" i="100"/>
  <c r="I147" i="100"/>
  <c r="I148" i="100"/>
  <c r="I149" i="100"/>
  <c r="I150" i="100"/>
  <c r="I151" i="100"/>
  <c r="I152" i="100"/>
  <c r="I153" i="100"/>
  <c r="I154" i="100"/>
  <c r="I155" i="100"/>
  <c r="I156" i="100"/>
  <c r="I157" i="100"/>
  <c r="I158" i="100"/>
  <c r="I159" i="100"/>
  <c r="I160" i="100"/>
  <c r="I161" i="100"/>
  <c r="I162" i="100"/>
  <c r="I163" i="100"/>
  <c r="I166" i="100"/>
  <c r="R145" i="100"/>
  <c r="I145" i="100"/>
  <c r="J29" i="42"/>
  <c r="I29" i="42"/>
  <c r="J28" i="42"/>
  <c r="I28" i="42"/>
  <c r="J8" i="42"/>
  <c r="J24" i="42"/>
  <c r="I24" i="42"/>
  <c r="J23" i="42"/>
  <c r="I23" i="42"/>
  <c r="J22" i="42"/>
  <c r="I22" i="42"/>
  <c r="L28" i="42"/>
  <c r="D42" i="42"/>
  <c r="D43" i="42"/>
  <c r="D44" i="42"/>
  <c r="D45" i="42"/>
  <c r="D46" i="42"/>
  <c r="D47" i="42"/>
  <c r="D48" i="42"/>
  <c r="D49" i="42"/>
  <c r="D50" i="42"/>
  <c r="D51" i="42"/>
  <c r="D52" i="42"/>
  <c r="D53" i="42"/>
  <c r="D54" i="42"/>
  <c r="D55" i="42"/>
  <c r="D56" i="42"/>
  <c r="D57" i="42"/>
  <c r="D58" i="42"/>
  <c r="D59" i="42"/>
  <c r="D60" i="42"/>
  <c r="D61" i="42"/>
  <c r="N40" i="128"/>
  <c r="N41" i="128"/>
  <c r="N42" i="128"/>
  <c r="N43" i="128"/>
  <c r="N44" i="128"/>
  <c r="N45" i="128"/>
  <c r="N46" i="128"/>
  <c r="N47" i="128"/>
  <c r="N48" i="128"/>
  <c r="N49" i="128"/>
  <c r="N50" i="128"/>
  <c r="N51" i="128"/>
  <c r="N52" i="128"/>
  <c r="N53" i="128"/>
  <c r="N54" i="128"/>
  <c r="N55" i="128"/>
  <c r="N8" i="128"/>
  <c r="N9" i="128"/>
  <c r="N10" i="128"/>
  <c r="N11" i="128"/>
  <c r="N12" i="128"/>
  <c r="N13" i="128"/>
  <c r="N14" i="128"/>
  <c r="N15" i="128"/>
  <c r="N16" i="128"/>
  <c r="N17" i="128"/>
  <c r="N18" i="128"/>
  <c r="N19" i="128"/>
  <c r="N20" i="128"/>
  <c r="N21" i="128"/>
  <c r="N22" i="128"/>
  <c r="N23" i="128"/>
  <c r="N24" i="128"/>
  <c r="N25" i="128"/>
  <c r="N26" i="128"/>
  <c r="N27" i="128"/>
  <c r="N28" i="128"/>
  <c r="N29" i="128"/>
  <c r="N30" i="128"/>
  <c r="N31" i="128"/>
  <c r="N32" i="128"/>
  <c r="N33" i="128"/>
  <c r="N34" i="128"/>
  <c r="N35" i="128"/>
  <c r="N36" i="128"/>
  <c r="N37" i="128"/>
  <c r="N38" i="128"/>
  <c r="N39" i="128"/>
  <c r="N7" i="128"/>
  <c r="P27" i="42"/>
  <c r="D41" i="42" l="1"/>
  <c r="A97" i="149" l="1"/>
  <c r="A95" i="149"/>
  <c r="C501" i="97"/>
  <c r="F102" i="31"/>
  <c r="C122" i="97"/>
  <c r="F103" i="31" l="1"/>
  <c r="C180" i="97" s="1"/>
  <c r="F104" i="31"/>
  <c r="C186" i="97" s="1"/>
  <c r="F105" i="31"/>
  <c r="C192" i="97" s="1"/>
  <c r="F106" i="31"/>
  <c r="C198" i="97" s="1"/>
  <c r="F107" i="31"/>
  <c r="C209" i="97" s="1"/>
  <c r="F108" i="31"/>
  <c r="C215" i="97" s="1"/>
  <c r="F109" i="31"/>
  <c r="C221" i="97" s="1"/>
  <c r="F110" i="31"/>
  <c r="C227" i="97" s="1"/>
  <c r="F111" i="31"/>
  <c r="C233" i="97" s="1"/>
  <c r="F112" i="31"/>
  <c r="C239" i="97" s="1"/>
  <c r="F113" i="31"/>
  <c r="C245" i="97" s="1"/>
  <c r="F114" i="31"/>
  <c r="C251" i="97" s="1"/>
  <c r="F115" i="31"/>
  <c r="C257" i="97" s="1"/>
  <c r="F116" i="31"/>
  <c r="C263" i="97" s="1"/>
  <c r="F117" i="31"/>
  <c r="C269" i="97" s="1"/>
  <c r="F118" i="31"/>
  <c r="C278" i="97" s="1"/>
  <c r="F119" i="31"/>
  <c r="C284" i="97" s="1"/>
  <c r="F120" i="31"/>
  <c r="C290" i="97" s="1"/>
  <c r="F122" i="31"/>
  <c r="C174" i="97"/>
  <c r="C659" i="97"/>
  <c r="C614" i="97"/>
  <c r="L209" i="97" l="1"/>
  <c r="K206" i="97"/>
  <c r="K205" i="97"/>
  <c r="L207" i="97"/>
  <c r="K208" i="97"/>
  <c r="L206" i="97"/>
  <c r="L208" i="97"/>
  <c r="K207" i="97"/>
  <c r="D209" i="97"/>
  <c r="H208" i="97" s="1"/>
  <c r="L205" i="97"/>
  <c r="K209" i="97"/>
  <c r="C543" i="97"/>
  <c r="K543" i="97" s="1"/>
  <c r="C507" i="97"/>
  <c r="I631" i="97"/>
  <c r="H631" i="97"/>
  <c r="I630" i="97"/>
  <c r="H630" i="97"/>
  <c r="I629" i="97"/>
  <c r="H629" i="97"/>
  <c r="L631" i="97"/>
  <c r="K631" i="97"/>
  <c r="L630" i="97"/>
  <c r="K630" i="97"/>
  <c r="L629" i="97"/>
  <c r="K629" i="97"/>
  <c r="L628" i="97"/>
  <c r="K628" i="97"/>
  <c r="I628" i="97"/>
  <c r="H628" i="97"/>
  <c r="L635" i="97"/>
  <c r="K635" i="97"/>
  <c r="L634" i="97"/>
  <c r="K634" i="97"/>
  <c r="L633" i="97"/>
  <c r="K633" i="97"/>
  <c r="I635" i="97"/>
  <c r="H635" i="97"/>
  <c r="I634" i="97"/>
  <c r="H634" i="97"/>
  <c r="I633" i="97"/>
  <c r="H633" i="97"/>
  <c r="L653" i="97"/>
  <c r="K653" i="97"/>
  <c r="L652" i="97"/>
  <c r="K652" i="97"/>
  <c r="L651" i="97"/>
  <c r="K651" i="97"/>
  <c r="L650" i="97"/>
  <c r="K650" i="97"/>
  <c r="I653" i="97"/>
  <c r="H653" i="97"/>
  <c r="I652" i="97"/>
  <c r="H652" i="97"/>
  <c r="I651" i="97"/>
  <c r="H651" i="97"/>
  <c r="I650" i="97"/>
  <c r="O650" i="97" s="1"/>
  <c r="H650" i="97"/>
  <c r="N650" i="97" s="1"/>
  <c r="L649" i="97"/>
  <c r="K649" i="97"/>
  <c r="I649" i="97"/>
  <c r="H649" i="97"/>
  <c r="L647" i="97"/>
  <c r="K647" i="97"/>
  <c r="L646" i="97"/>
  <c r="K646" i="97"/>
  <c r="L645" i="97"/>
  <c r="K645" i="97"/>
  <c r="L644" i="97"/>
  <c r="K644" i="97"/>
  <c r="I647" i="97"/>
  <c r="O647" i="97" s="1"/>
  <c r="H647" i="97"/>
  <c r="N647" i="97" s="1"/>
  <c r="I646" i="97"/>
  <c r="O646" i="97" s="1"/>
  <c r="H646" i="97"/>
  <c r="I645" i="97"/>
  <c r="H645" i="97"/>
  <c r="I644" i="97"/>
  <c r="H644" i="97"/>
  <c r="L643" i="97"/>
  <c r="K643" i="97"/>
  <c r="I643" i="97"/>
  <c r="H643" i="97"/>
  <c r="L641" i="97"/>
  <c r="K641" i="97"/>
  <c r="L640" i="97"/>
  <c r="K640" i="97"/>
  <c r="L639" i="97"/>
  <c r="K639" i="97"/>
  <c r="L638" i="97"/>
  <c r="K638" i="97"/>
  <c r="I641" i="97"/>
  <c r="H641" i="97"/>
  <c r="N641" i="97" s="1"/>
  <c r="I640" i="97"/>
  <c r="H640" i="97"/>
  <c r="I639" i="97"/>
  <c r="O639" i="97" s="1"/>
  <c r="H639" i="97"/>
  <c r="I638" i="97"/>
  <c r="O638" i="97" s="1"/>
  <c r="H638" i="97"/>
  <c r="N638" i="97" s="1"/>
  <c r="L637" i="97"/>
  <c r="K637" i="97"/>
  <c r="I637" i="97"/>
  <c r="H637" i="97"/>
  <c r="L677" i="97"/>
  <c r="K677" i="97"/>
  <c r="L676" i="97"/>
  <c r="K676" i="97"/>
  <c r="L675" i="97"/>
  <c r="K675" i="97"/>
  <c r="L674" i="97"/>
  <c r="K674" i="97"/>
  <c r="I677" i="97"/>
  <c r="O677" i="97" s="1"/>
  <c r="H677" i="97"/>
  <c r="N677" i="97" s="1"/>
  <c r="I676" i="97"/>
  <c r="O676" i="97" s="1"/>
  <c r="H676" i="97"/>
  <c r="I675" i="97"/>
  <c r="H675" i="97"/>
  <c r="I674" i="97"/>
  <c r="H674" i="97"/>
  <c r="L673" i="97"/>
  <c r="K673" i="97"/>
  <c r="I673" i="97"/>
  <c r="H673" i="97"/>
  <c r="L671" i="97"/>
  <c r="K671" i="97"/>
  <c r="L670" i="97"/>
  <c r="K670" i="97"/>
  <c r="L669" i="97"/>
  <c r="K669" i="97"/>
  <c r="L668" i="97"/>
  <c r="K668" i="97"/>
  <c r="I671" i="97"/>
  <c r="H671" i="97"/>
  <c r="N671" i="97" s="1"/>
  <c r="I670" i="97"/>
  <c r="O670" i="97" s="1"/>
  <c r="H670" i="97"/>
  <c r="I669" i="97"/>
  <c r="H669" i="97"/>
  <c r="I668" i="97"/>
  <c r="H668" i="97"/>
  <c r="L667" i="97"/>
  <c r="K667" i="97"/>
  <c r="I667" i="97"/>
  <c r="H667" i="97"/>
  <c r="L665" i="97"/>
  <c r="K665" i="97"/>
  <c r="L664" i="97"/>
  <c r="K664" i="97"/>
  <c r="L663" i="97"/>
  <c r="K663" i="97"/>
  <c r="L662" i="97"/>
  <c r="K662" i="97"/>
  <c r="I665" i="97"/>
  <c r="H665" i="97"/>
  <c r="I664" i="97"/>
  <c r="H664" i="97"/>
  <c r="N664" i="97" s="1"/>
  <c r="I663" i="97"/>
  <c r="O663" i="97" s="1"/>
  <c r="H663" i="97"/>
  <c r="N663" i="97" s="1"/>
  <c r="I662" i="97"/>
  <c r="H662" i="97"/>
  <c r="L661" i="97"/>
  <c r="K661" i="97"/>
  <c r="I661" i="97"/>
  <c r="H661" i="97"/>
  <c r="L626" i="97"/>
  <c r="K626" i="97"/>
  <c r="L625" i="97"/>
  <c r="K625" i="97"/>
  <c r="L624" i="97"/>
  <c r="K624" i="97"/>
  <c r="L623" i="97"/>
  <c r="K623" i="97"/>
  <c r="L622" i="97"/>
  <c r="K622" i="97"/>
  <c r="I626" i="97"/>
  <c r="H626" i="97"/>
  <c r="I625" i="97"/>
  <c r="H625" i="97"/>
  <c r="I624" i="97"/>
  <c r="H624" i="97"/>
  <c r="I623" i="97"/>
  <c r="H623" i="97"/>
  <c r="I622" i="97"/>
  <c r="H622" i="97"/>
  <c r="R4" i="97"/>
  <c r="R5" i="97"/>
  <c r="R6" i="97"/>
  <c r="R7" i="97"/>
  <c r="R8" i="97"/>
  <c r="R9" i="97"/>
  <c r="L602" i="97"/>
  <c r="K602" i="97"/>
  <c r="L601" i="97"/>
  <c r="K601" i="97"/>
  <c r="L600" i="97"/>
  <c r="K600" i="97"/>
  <c r="L599" i="97"/>
  <c r="K599" i="97"/>
  <c r="D602" i="97"/>
  <c r="H599" i="97" s="1"/>
  <c r="D369" i="97"/>
  <c r="H367" i="97" s="1"/>
  <c r="I329" i="97"/>
  <c r="AB322" i="97"/>
  <c r="AB323" i="97"/>
  <c r="AB324" i="97"/>
  <c r="AB325" i="97"/>
  <c r="AB326" i="97"/>
  <c r="AB327" i="97"/>
  <c r="AB328" i="97"/>
  <c r="AB329" i="97"/>
  <c r="AB330" i="97"/>
  <c r="AB331" i="97"/>
  <c r="AB332" i="97"/>
  <c r="AB333" i="97"/>
  <c r="AB334" i="97"/>
  <c r="AB335" i="97"/>
  <c r="AB336" i="97"/>
  <c r="AB337" i="97"/>
  <c r="AB338" i="97"/>
  <c r="AB339" i="97"/>
  <c r="L333" i="97"/>
  <c r="K333" i="97"/>
  <c r="L332" i="97"/>
  <c r="K332" i="97"/>
  <c r="L331" i="97"/>
  <c r="K331" i="97"/>
  <c r="L330" i="97"/>
  <c r="K330" i="97"/>
  <c r="L329" i="97"/>
  <c r="K329" i="97"/>
  <c r="I333" i="97"/>
  <c r="H333" i="97"/>
  <c r="I332" i="97"/>
  <c r="H332" i="97"/>
  <c r="I331" i="97"/>
  <c r="H331" i="97"/>
  <c r="I330" i="97"/>
  <c r="H330" i="97"/>
  <c r="H329" i="97"/>
  <c r="L156" i="97"/>
  <c r="K156" i="97"/>
  <c r="L155" i="97"/>
  <c r="K155" i="97"/>
  <c r="L154" i="97"/>
  <c r="K154" i="97"/>
  <c r="L153" i="97"/>
  <c r="K153" i="97"/>
  <c r="I156" i="97"/>
  <c r="H156" i="97"/>
  <c r="I155" i="97"/>
  <c r="O155" i="97" s="1"/>
  <c r="H155" i="97"/>
  <c r="I154" i="97"/>
  <c r="H154" i="97"/>
  <c r="I153" i="97"/>
  <c r="H153" i="97"/>
  <c r="L203" i="97"/>
  <c r="K203" i="97"/>
  <c r="L202" i="97"/>
  <c r="K202" i="97"/>
  <c r="L201" i="97"/>
  <c r="K201" i="97"/>
  <c r="L200" i="97"/>
  <c r="K200" i="97"/>
  <c r="D203" i="97"/>
  <c r="I202" i="97" s="1"/>
  <c r="L543" i="97" l="1"/>
  <c r="M634" i="97"/>
  <c r="J630" i="97"/>
  <c r="M661" i="97"/>
  <c r="J665" i="97"/>
  <c r="J669" i="97"/>
  <c r="M669" i="97"/>
  <c r="P669" i="97" s="1"/>
  <c r="M673" i="97"/>
  <c r="M677" i="97"/>
  <c r="O626" i="97"/>
  <c r="J631" i="97"/>
  <c r="P631" i="97" s="1"/>
  <c r="J639" i="97"/>
  <c r="J641" i="97"/>
  <c r="M639" i="97"/>
  <c r="P639" i="97" s="1"/>
  <c r="J645" i="97"/>
  <c r="M649" i="97"/>
  <c r="J651" i="97"/>
  <c r="M653" i="97"/>
  <c r="M330" i="97"/>
  <c r="J640" i="97"/>
  <c r="J643" i="97"/>
  <c r="M644" i="97"/>
  <c r="J652" i="97"/>
  <c r="N631" i="97"/>
  <c r="O629" i="97"/>
  <c r="O624" i="97"/>
  <c r="O634" i="97"/>
  <c r="M631" i="97"/>
  <c r="M624" i="97"/>
  <c r="J671" i="97"/>
  <c r="Q671" i="97" s="1"/>
  <c r="J675" i="97"/>
  <c r="N624" i="97"/>
  <c r="N626" i="97"/>
  <c r="J661" i="97"/>
  <c r="P661" i="97" s="1"/>
  <c r="J668" i="97"/>
  <c r="J673" i="97"/>
  <c r="J676" i="97"/>
  <c r="M637" i="97"/>
  <c r="N633" i="97"/>
  <c r="H207" i="97"/>
  <c r="D543" i="97"/>
  <c r="I542" i="97" s="1"/>
  <c r="K539" i="97"/>
  <c r="L539" i="97"/>
  <c r="L540" i="97"/>
  <c r="K542" i="97"/>
  <c r="L542" i="97"/>
  <c r="I205" i="97"/>
  <c r="I208" i="97"/>
  <c r="H206" i="97"/>
  <c r="I209" i="97"/>
  <c r="H209" i="97"/>
  <c r="H205" i="97"/>
  <c r="I206" i="97"/>
  <c r="I207" i="97"/>
  <c r="N640" i="97"/>
  <c r="O633" i="97"/>
  <c r="N155" i="97"/>
  <c r="J677" i="97"/>
  <c r="Q677" i="97" s="1"/>
  <c r="N667" i="97"/>
  <c r="M650" i="97"/>
  <c r="M635" i="97"/>
  <c r="N673" i="97"/>
  <c r="J667" i="97"/>
  <c r="O637" i="97"/>
  <c r="O675" i="97"/>
  <c r="M640" i="97"/>
  <c r="P640" i="97" s="1"/>
  <c r="N635" i="97"/>
  <c r="N329" i="97"/>
  <c r="O668" i="97"/>
  <c r="O631" i="97"/>
  <c r="J629" i="97"/>
  <c r="I599" i="97"/>
  <c r="I600" i="97"/>
  <c r="N643" i="97"/>
  <c r="M667" i="97"/>
  <c r="H600" i="97"/>
  <c r="O628" i="97"/>
  <c r="J649" i="97"/>
  <c r="P649" i="97" s="1"/>
  <c r="M628" i="97"/>
  <c r="J663" i="97"/>
  <c r="H601" i="97"/>
  <c r="N665" i="97"/>
  <c r="J647" i="97"/>
  <c r="I601" i="97"/>
  <c r="O671" i="97"/>
  <c r="O673" i="97"/>
  <c r="J637" i="97"/>
  <c r="O644" i="97"/>
  <c r="J633" i="97"/>
  <c r="O625" i="97"/>
  <c r="O643" i="97"/>
  <c r="N651" i="97"/>
  <c r="N649" i="97"/>
  <c r="M331" i="97"/>
  <c r="H602" i="97"/>
  <c r="M602" i="97"/>
  <c r="M623" i="97"/>
  <c r="J664" i="97"/>
  <c r="J662" i="97"/>
  <c r="J670" i="97"/>
  <c r="M674" i="97"/>
  <c r="N637" i="97"/>
  <c r="M652" i="97"/>
  <c r="P652" i="97" s="1"/>
  <c r="O667" i="97"/>
  <c r="I602" i="97"/>
  <c r="J650" i="97"/>
  <c r="O641" i="97"/>
  <c r="N625" i="97"/>
  <c r="J638" i="97"/>
  <c r="M638" i="97"/>
  <c r="J646" i="97"/>
  <c r="J653" i="97"/>
  <c r="N630" i="97"/>
  <c r="N629" i="97"/>
  <c r="N628" i="97"/>
  <c r="J628" i="97"/>
  <c r="O635" i="97"/>
  <c r="M629" i="97"/>
  <c r="O630" i="97"/>
  <c r="M630" i="97"/>
  <c r="J634" i="97"/>
  <c r="J635" i="97"/>
  <c r="M633" i="97"/>
  <c r="N634" i="97"/>
  <c r="M651" i="97"/>
  <c r="P651" i="97" s="1"/>
  <c r="O652" i="97"/>
  <c r="O653" i="97"/>
  <c r="O649" i="97"/>
  <c r="N644" i="97"/>
  <c r="N645" i="97"/>
  <c r="J644" i="97"/>
  <c r="O645" i="97"/>
  <c r="N646" i="97"/>
  <c r="M643" i="97"/>
  <c r="M641" i="97"/>
  <c r="N639" i="97"/>
  <c r="O640" i="97"/>
  <c r="M645" i="97"/>
  <c r="M646" i="97"/>
  <c r="M647" i="97"/>
  <c r="N652" i="97"/>
  <c r="N653" i="97"/>
  <c r="O651" i="97"/>
  <c r="N674" i="97"/>
  <c r="O674" i="97"/>
  <c r="N675" i="97"/>
  <c r="J674" i="97"/>
  <c r="N676" i="97"/>
  <c r="O669" i="97"/>
  <c r="N668" i="97"/>
  <c r="N670" i="97"/>
  <c r="O664" i="97"/>
  <c r="O662" i="97"/>
  <c r="N662" i="97"/>
  <c r="O661" i="97"/>
  <c r="N661" i="97"/>
  <c r="P673" i="97"/>
  <c r="M675" i="97"/>
  <c r="M676" i="97"/>
  <c r="M668" i="97"/>
  <c r="N669" i="97"/>
  <c r="M671" i="97"/>
  <c r="M670" i="97"/>
  <c r="P670" i="97" s="1"/>
  <c r="Q665" i="97"/>
  <c r="M662" i="97"/>
  <c r="M665" i="97"/>
  <c r="P665" i="97" s="1"/>
  <c r="O665" i="97"/>
  <c r="M663" i="97"/>
  <c r="M664" i="97"/>
  <c r="M625" i="97"/>
  <c r="N623" i="97"/>
  <c r="O623" i="97"/>
  <c r="J623" i="97"/>
  <c r="J625" i="97"/>
  <c r="P625" i="97" s="1"/>
  <c r="J624" i="97"/>
  <c r="M626" i="97"/>
  <c r="J626" i="97"/>
  <c r="O332" i="97"/>
  <c r="N331" i="97"/>
  <c r="O331" i="97"/>
  <c r="M203" i="97"/>
  <c r="M599" i="97"/>
  <c r="M600" i="97"/>
  <c r="M601" i="97"/>
  <c r="I367" i="97"/>
  <c r="K540" i="97"/>
  <c r="K541" i="97"/>
  <c r="L366" i="97"/>
  <c r="J330" i="97"/>
  <c r="L541" i="97"/>
  <c r="M543" i="97"/>
  <c r="K367" i="97"/>
  <c r="H365" i="97"/>
  <c r="H369" i="97"/>
  <c r="K368" i="97"/>
  <c r="I365" i="97"/>
  <c r="I369" i="97"/>
  <c r="L368" i="97"/>
  <c r="L367" i="97"/>
  <c r="H366" i="97"/>
  <c r="K369" i="97"/>
  <c r="I366" i="97"/>
  <c r="L365" i="97"/>
  <c r="L369" i="97"/>
  <c r="H368" i="97"/>
  <c r="I368" i="97"/>
  <c r="K365" i="97"/>
  <c r="K366" i="97"/>
  <c r="J331" i="97"/>
  <c r="J333" i="97"/>
  <c r="N333" i="97"/>
  <c r="O333" i="97"/>
  <c r="J329" i="97"/>
  <c r="O330" i="97"/>
  <c r="M329" i="97"/>
  <c r="N332" i="97"/>
  <c r="J332" i="97"/>
  <c r="O329" i="97"/>
  <c r="N330" i="97"/>
  <c r="M332" i="97"/>
  <c r="M333" i="97"/>
  <c r="M201" i="97"/>
  <c r="M153" i="97"/>
  <c r="M155" i="97"/>
  <c r="O202" i="97"/>
  <c r="H203" i="97"/>
  <c r="N203" i="97" s="1"/>
  <c r="I203" i="97"/>
  <c r="O203" i="97" s="1"/>
  <c r="M202" i="97"/>
  <c r="H201" i="97"/>
  <c r="I201" i="97"/>
  <c r="O201" i="97" s="1"/>
  <c r="H200" i="97"/>
  <c r="H202" i="97"/>
  <c r="N202" i="97" s="1"/>
  <c r="I200" i="97"/>
  <c r="O200" i="97" s="1"/>
  <c r="M200" i="97"/>
  <c r="J156" i="97"/>
  <c r="J153" i="97"/>
  <c r="O156" i="97"/>
  <c r="O153" i="97"/>
  <c r="N156" i="97"/>
  <c r="O154" i="97"/>
  <c r="N154" i="97"/>
  <c r="J154" i="97"/>
  <c r="J155" i="97"/>
  <c r="N153" i="97"/>
  <c r="M154" i="97"/>
  <c r="M156" i="97"/>
  <c r="P667" i="97" l="1"/>
  <c r="P634" i="97"/>
  <c r="P630" i="97"/>
  <c r="P675" i="97"/>
  <c r="P629" i="97"/>
  <c r="P637" i="97"/>
  <c r="P330" i="97"/>
  <c r="P668" i="97"/>
  <c r="P645" i="97"/>
  <c r="P641" i="97"/>
  <c r="H542" i="97"/>
  <c r="N542" i="97" s="1"/>
  <c r="P624" i="97"/>
  <c r="P643" i="97"/>
  <c r="P677" i="97"/>
  <c r="P671" i="97"/>
  <c r="P644" i="97"/>
  <c r="P653" i="97"/>
  <c r="P676" i="97"/>
  <c r="I541" i="97"/>
  <c r="O541" i="97" s="1"/>
  <c r="M539" i="97"/>
  <c r="I540" i="97"/>
  <c r="O540" i="97" s="1"/>
  <c r="I543" i="97"/>
  <c r="O543" i="97" s="1"/>
  <c r="H541" i="97"/>
  <c r="F110" i="19" s="1"/>
  <c r="R898" i="70" s="1"/>
  <c r="O91" i="23" s="1"/>
  <c r="O185" i="58" s="1"/>
  <c r="H540" i="97"/>
  <c r="N540" i="97" s="1"/>
  <c r="I539" i="97"/>
  <c r="O539" i="97" s="1"/>
  <c r="M542" i="97"/>
  <c r="H539" i="97"/>
  <c r="H543" i="97"/>
  <c r="N543" i="97" s="1"/>
  <c r="O542" i="97"/>
  <c r="M540" i="97"/>
  <c r="M366" i="97"/>
  <c r="P650" i="97"/>
  <c r="P638" i="97"/>
  <c r="P664" i="97"/>
  <c r="P663" i="97"/>
  <c r="P633" i="97"/>
  <c r="P628" i="97"/>
  <c r="P623" i="97"/>
  <c r="P662" i="97"/>
  <c r="P674" i="97"/>
  <c r="P331" i="97"/>
  <c r="P647" i="97"/>
  <c r="P646" i="97"/>
  <c r="P635" i="97"/>
  <c r="P626" i="97"/>
  <c r="M369" i="97"/>
  <c r="M541" i="97"/>
  <c r="M365" i="97"/>
  <c r="M368" i="97"/>
  <c r="P333" i="97"/>
  <c r="M367" i="97"/>
  <c r="P153" i="97"/>
  <c r="P329" i="97"/>
  <c r="P332" i="97"/>
  <c r="J203" i="97"/>
  <c r="P203" i="97" s="1"/>
  <c r="P155" i="97"/>
  <c r="J201" i="97"/>
  <c r="P201" i="97" s="1"/>
  <c r="P156" i="97"/>
  <c r="N201" i="97"/>
  <c r="J200" i="97"/>
  <c r="P200" i="97" s="1"/>
  <c r="J202" i="97"/>
  <c r="P202" i="97" s="1"/>
  <c r="N200" i="97"/>
  <c r="P154" i="97"/>
  <c r="J542" i="97" l="1"/>
  <c r="E110" i="19"/>
  <c r="N898" i="70" s="1"/>
  <c r="J539" i="97"/>
  <c r="P539" i="97" s="1"/>
  <c r="N541" i="97"/>
  <c r="J541" i="97"/>
  <c r="J540" i="97"/>
  <c r="P540" i="97" s="1"/>
  <c r="N539" i="97"/>
  <c r="J543" i="97"/>
  <c r="P543" i="97" s="1"/>
  <c r="P542" i="97"/>
  <c r="G110" i="19"/>
  <c r="R888" i="70"/>
  <c r="AP897" i="70"/>
  <c r="P541" i="97"/>
  <c r="H110" i="19" l="1"/>
  <c r="Q543" i="97" s="1"/>
  <c r="T898" i="70"/>
  <c r="N888" i="70"/>
  <c r="AL897" i="70"/>
  <c r="AM897" i="70" s="1"/>
  <c r="K91" i="23"/>
  <c r="K162" i="21"/>
  <c r="U171" i="21"/>
  <c r="T171" i="21"/>
  <c r="V171" i="21"/>
  <c r="S171" i="21"/>
  <c r="J164" i="21"/>
  <c r="M445" i="70" s="1"/>
  <c r="I164" i="21"/>
  <c r="H164" i="21"/>
  <c r="G164" i="21"/>
  <c r="K445" i="70" s="1"/>
  <c r="J163" i="21"/>
  <c r="M443" i="70" s="1"/>
  <c r="Q443" i="70" s="1"/>
  <c r="W443" i="70" s="1"/>
  <c r="I163" i="21"/>
  <c r="H163" i="21"/>
  <c r="G163" i="21"/>
  <c r="K443" i="70" s="1"/>
  <c r="J162" i="21"/>
  <c r="M135" i="70" s="1"/>
  <c r="Q135" i="70" s="1"/>
  <c r="W135" i="70" s="1"/>
  <c r="I162" i="21"/>
  <c r="H162" i="21"/>
  <c r="G162" i="21"/>
  <c r="K135" i="70" s="1"/>
  <c r="J161" i="21"/>
  <c r="M133" i="70" s="1"/>
  <c r="Q133" i="70" s="1"/>
  <c r="W133" i="70" s="1"/>
  <c r="I161" i="21"/>
  <c r="H161" i="21"/>
  <c r="G161" i="21"/>
  <c r="K133" i="70" s="1"/>
  <c r="J160" i="21"/>
  <c r="M297" i="70" s="1"/>
  <c r="Q297" i="70" s="1"/>
  <c r="W297" i="70" s="1"/>
  <c r="I160" i="21"/>
  <c r="H160" i="21"/>
  <c r="G160" i="21"/>
  <c r="K297" i="70" s="1"/>
  <c r="J159" i="21"/>
  <c r="M295" i="70" s="1"/>
  <c r="Q295" i="70" s="1"/>
  <c r="W295" i="70" s="1"/>
  <c r="I159" i="21"/>
  <c r="H159" i="21"/>
  <c r="G159" i="21"/>
  <c r="K295" i="70" s="1"/>
  <c r="J158" i="21"/>
  <c r="M293" i="70" s="1"/>
  <c r="Q293" i="70" s="1"/>
  <c r="W293" i="70" s="1"/>
  <c r="I158" i="21"/>
  <c r="H158" i="21"/>
  <c r="G158" i="21"/>
  <c r="K293" i="70" s="1"/>
  <c r="J157" i="21"/>
  <c r="M833" i="70" s="1"/>
  <c r="Q833" i="70" s="1"/>
  <c r="W833" i="70" s="1"/>
  <c r="I157" i="21"/>
  <c r="H157" i="21"/>
  <c r="G157" i="21"/>
  <c r="K833" i="70" s="1"/>
  <c r="J156" i="21"/>
  <c r="M947" i="70" s="1"/>
  <c r="Q947" i="70" s="1"/>
  <c r="W947" i="70" s="1"/>
  <c r="I156" i="21"/>
  <c r="H156" i="21"/>
  <c r="G156" i="21"/>
  <c r="K947" i="70" s="1"/>
  <c r="J155" i="21"/>
  <c r="M59" i="70" s="1"/>
  <c r="Q59" i="70" s="1"/>
  <c r="W59" i="70" s="1"/>
  <c r="I155" i="21"/>
  <c r="H155" i="21"/>
  <c r="G155" i="21"/>
  <c r="K59" i="70" s="1"/>
  <c r="J154" i="21"/>
  <c r="M844" i="70" s="1"/>
  <c r="Q844" i="70" s="1"/>
  <c r="W844" i="70" s="1"/>
  <c r="I154" i="21"/>
  <c r="H154" i="21"/>
  <c r="G154" i="21"/>
  <c r="K844" i="70" s="1"/>
  <c r="J153" i="21"/>
  <c r="M898" i="70" s="1"/>
  <c r="Q898" i="70" s="1"/>
  <c r="W898" i="70" s="1"/>
  <c r="I153" i="21"/>
  <c r="H153" i="21"/>
  <c r="G153" i="21"/>
  <c r="K898" i="70" s="1"/>
  <c r="J152" i="21"/>
  <c r="M878" i="70" s="1"/>
  <c r="Q878" i="70" s="1"/>
  <c r="W878" i="70" s="1"/>
  <c r="I152" i="21"/>
  <c r="H152" i="21"/>
  <c r="G152" i="21"/>
  <c r="K878" i="70" s="1"/>
  <c r="J151" i="21"/>
  <c r="M242" i="70" s="1"/>
  <c r="Q242" i="70" s="1"/>
  <c r="W242" i="70" s="1"/>
  <c r="I151" i="21"/>
  <c r="H151" i="21"/>
  <c r="G151" i="21"/>
  <c r="K242" i="70" s="1"/>
  <c r="J150" i="21"/>
  <c r="M235" i="70" s="1"/>
  <c r="Q235" i="70" s="1"/>
  <c r="W235" i="70" s="1"/>
  <c r="I150" i="21"/>
  <c r="H150" i="21"/>
  <c r="G150" i="21"/>
  <c r="K235" i="70" s="1"/>
  <c r="J149" i="21"/>
  <c r="M360" i="70" s="1"/>
  <c r="Q360" i="70" s="1"/>
  <c r="W360" i="70" s="1"/>
  <c r="I149" i="21"/>
  <c r="H149" i="21"/>
  <c r="G149" i="21"/>
  <c r="K360" i="70" s="1"/>
  <c r="J148" i="21"/>
  <c r="M369" i="70" s="1"/>
  <c r="Q369" i="70" s="1"/>
  <c r="W369" i="70" s="1"/>
  <c r="I148" i="21"/>
  <c r="H148" i="21"/>
  <c r="G148" i="21"/>
  <c r="K369" i="70" s="1"/>
  <c r="J147" i="21"/>
  <c r="M368" i="70" s="1"/>
  <c r="Q368" i="70" s="1"/>
  <c r="W368" i="70" s="1"/>
  <c r="I147" i="21"/>
  <c r="H147" i="21"/>
  <c r="G147" i="21"/>
  <c r="K368" i="70" s="1"/>
  <c r="J146" i="21"/>
  <c r="M191" i="70" s="1"/>
  <c r="Q191" i="70" s="1"/>
  <c r="W191" i="70" s="1"/>
  <c r="I146" i="21"/>
  <c r="H146" i="21"/>
  <c r="G146" i="21"/>
  <c r="K191" i="70" s="1"/>
  <c r="J145" i="21"/>
  <c r="M955" i="70" s="1"/>
  <c r="Q955" i="70" s="1"/>
  <c r="W955" i="70" s="1"/>
  <c r="I145" i="21"/>
  <c r="H145" i="21"/>
  <c r="G145" i="21"/>
  <c r="K955" i="70" s="1"/>
  <c r="J144" i="21"/>
  <c r="M16" i="70" s="1"/>
  <c r="Q16" i="70" s="1"/>
  <c r="W16" i="70" s="1"/>
  <c r="I144" i="21"/>
  <c r="H144" i="21"/>
  <c r="G144" i="21"/>
  <c r="K16" i="70" s="1"/>
  <c r="J143" i="21"/>
  <c r="M299" i="70" s="1"/>
  <c r="Q299" i="70" s="1"/>
  <c r="W299" i="70" s="1"/>
  <c r="I143" i="21"/>
  <c r="H143" i="21"/>
  <c r="G143" i="21"/>
  <c r="K299" i="70" s="1"/>
  <c r="J142" i="21"/>
  <c r="M245" i="70" s="1"/>
  <c r="Q245" i="70" s="1"/>
  <c r="W245" i="70" s="1"/>
  <c r="I142" i="21"/>
  <c r="H142" i="21"/>
  <c r="G142" i="21"/>
  <c r="K245" i="70" s="1"/>
  <c r="J141" i="21"/>
  <c r="M239" i="70" s="1"/>
  <c r="Q239" i="70" s="1"/>
  <c r="W239" i="70" s="1"/>
  <c r="I141" i="21"/>
  <c r="H141" i="21"/>
  <c r="G141" i="21"/>
  <c r="K239" i="70" s="1"/>
  <c r="J140" i="21"/>
  <c r="M254" i="70" s="1"/>
  <c r="Q254" i="70" s="1"/>
  <c r="W254" i="70" s="1"/>
  <c r="I140" i="21"/>
  <c r="H140" i="21"/>
  <c r="G140" i="21"/>
  <c r="K254" i="70" s="1"/>
  <c r="J139" i="21"/>
  <c r="M251" i="70" s="1"/>
  <c r="Q251" i="70" s="1"/>
  <c r="W251" i="70" s="1"/>
  <c r="I139" i="21"/>
  <c r="H139" i="21"/>
  <c r="G139" i="21"/>
  <c r="K251" i="70" s="1"/>
  <c r="J138" i="21"/>
  <c r="M248" i="70" s="1"/>
  <c r="Q248" i="70" s="1"/>
  <c r="W248" i="70" s="1"/>
  <c r="I138" i="21"/>
  <c r="H138" i="21"/>
  <c r="G138" i="21"/>
  <c r="K248" i="70" s="1"/>
  <c r="J137" i="21"/>
  <c r="M110" i="70" s="1"/>
  <c r="Q110" i="70" s="1"/>
  <c r="W110" i="70" s="1"/>
  <c r="I137" i="21"/>
  <c r="H137" i="21"/>
  <c r="G137" i="21"/>
  <c r="K110" i="70" s="1"/>
  <c r="J136" i="21"/>
  <c r="M56" i="70" s="1"/>
  <c r="Q56" i="70" s="1"/>
  <c r="W56" i="70" s="1"/>
  <c r="I136" i="21"/>
  <c r="H136" i="21"/>
  <c r="G136" i="21"/>
  <c r="K56" i="70" s="1"/>
  <c r="J135" i="21"/>
  <c r="M53" i="70" s="1"/>
  <c r="Q53" i="70" s="1"/>
  <c r="W53" i="70" s="1"/>
  <c r="I135" i="21"/>
  <c r="H135" i="21"/>
  <c r="G135" i="21"/>
  <c r="K53" i="70" s="1"/>
  <c r="J134" i="21"/>
  <c r="M50" i="70" s="1"/>
  <c r="Q50" i="70" s="1"/>
  <c r="W50" i="70" s="1"/>
  <c r="I134" i="21"/>
  <c r="H134" i="21"/>
  <c r="G134" i="21"/>
  <c r="K50" i="70" s="1"/>
  <c r="J133" i="21"/>
  <c r="M951" i="70" s="1"/>
  <c r="Q951" i="70" s="1"/>
  <c r="W951" i="70" s="1"/>
  <c r="I133" i="21"/>
  <c r="H133" i="21"/>
  <c r="G133" i="21"/>
  <c r="K951" i="70" s="1"/>
  <c r="J132" i="21"/>
  <c r="M338" i="70" s="1"/>
  <c r="Q338" i="70" s="1"/>
  <c r="W338" i="70" s="1"/>
  <c r="I132" i="21"/>
  <c r="H132" i="21"/>
  <c r="G132" i="21"/>
  <c r="K338" i="70" s="1"/>
  <c r="J131" i="21"/>
  <c r="M335" i="70" s="1"/>
  <c r="Q335" i="70" s="1"/>
  <c r="W335" i="70" s="1"/>
  <c r="I131" i="21"/>
  <c r="H131" i="21"/>
  <c r="G131" i="21"/>
  <c r="K335" i="70" s="1"/>
  <c r="J130" i="21"/>
  <c r="M344" i="70" s="1"/>
  <c r="Q344" i="70" s="1"/>
  <c r="W344" i="70" s="1"/>
  <c r="I130" i="21"/>
  <c r="H130" i="21"/>
  <c r="G130" i="21"/>
  <c r="K344" i="70" s="1"/>
  <c r="J129" i="21"/>
  <c r="M357" i="70" s="1"/>
  <c r="Q357" i="70" s="1"/>
  <c r="W357" i="70" s="1"/>
  <c r="I129" i="21"/>
  <c r="H129" i="21"/>
  <c r="G129" i="21"/>
  <c r="K357" i="70" s="1"/>
  <c r="J128" i="21"/>
  <c r="M356" i="70" s="1"/>
  <c r="Q356" i="70" s="1"/>
  <c r="W356" i="70" s="1"/>
  <c r="I128" i="21"/>
  <c r="H128" i="21"/>
  <c r="G128" i="21"/>
  <c r="K356" i="70" s="1"/>
  <c r="J127" i="21"/>
  <c r="M353" i="70" s="1"/>
  <c r="Q353" i="70" s="1"/>
  <c r="W353" i="70" s="1"/>
  <c r="I127" i="21"/>
  <c r="H127" i="21"/>
  <c r="G127" i="21"/>
  <c r="K353" i="70" s="1"/>
  <c r="J126" i="21"/>
  <c r="M350" i="70" s="1"/>
  <c r="Q350" i="70" s="1"/>
  <c r="W350" i="70" s="1"/>
  <c r="I126" i="21"/>
  <c r="H126" i="21"/>
  <c r="G126" i="21"/>
  <c r="K350" i="70" s="1"/>
  <c r="J125" i="21"/>
  <c r="M347" i="70" s="1"/>
  <c r="Q347" i="70" s="1"/>
  <c r="W347" i="70" s="1"/>
  <c r="I125" i="21"/>
  <c r="H125" i="21"/>
  <c r="G125" i="21"/>
  <c r="K347" i="70" s="1"/>
  <c r="J124" i="21"/>
  <c r="M341" i="70" s="1"/>
  <c r="Q341" i="70" s="1"/>
  <c r="W341" i="70" s="1"/>
  <c r="I124" i="21"/>
  <c r="H124" i="21"/>
  <c r="G124" i="21"/>
  <c r="K341" i="70" s="1"/>
  <c r="J123" i="21"/>
  <c r="M47" i="70" s="1"/>
  <c r="Q47" i="70" s="1"/>
  <c r="W47" i="70" s="1"/>
  <c r="I123" i="21"/>
  <c r="H123" i="21"/>
  <c r="G123" i="21"/>
  <c r="K47" i="70" s="1"/>
  <c r="J122" i="21"/>
  <c r="I122" i="21"/>
  <c r="H122" i="21"/>
  <c r="G122" i="21"/>
  <c r="J121" i="21"/>
  <c r="I121" i="21"/>
  <c r="H121" i="21"/>
  <c r="G121" i="21"/>
  <c r="J120" i="21"/>
  <c r="I120" i="21"/>
  <c r="H120" i="21"/>
  <c r="G120" i="21"/>
  <c r="J119" i="21"/>
  <c r="M603" i="70" s="1"/>
  <c r="Q603" i="70" s="1"/>
  <c r="W603" i="70" s="1"/>
  <c r="I119" i="21"/>
  <c r="H119" i="21"/>
  <c r="G119" i="21"/>
  <c r="K603" i="70" s="1"/>
  <c r="J118" i="21"/>
  <c r="I118" i="21"/>
  <c r="H118" i="21"/>
  <c r="G118" i="21"/>
  <c r="J117" i="21"/>
  <c r="M1189" i="70" s="1"/>
  <c r="Q1189" i="70" s="1"/>
  <c r="W1189" i="70" s="1"/>
  <c r="I117" i="21"/>
  <c r="H117" i="21"/>
  <c r="G117" i="21"/>
  <c r="K1189" i="70" s="1"/>
  <c r="J116" i="21"/>
  <c r="M1183" i="70" s="1"/>
  <c r="Q1183" i="70" s="1"/>
  <c r="W1183" i="70" s="1"/>
  <c r="I116" i="21"/>
  <c r="H116" i="21"/>
  <c r="G116" i="21"/>
  <c r="K1183" i="70" s="1"/>
  <c r="J115" i="21"/>
  <c r="M1168" i="70" s="1"/>
  <c r="Q1168" i="70" s="1"/>
  <c r="W1168" i="70" s="1"/>
  <c r="I115" i="21"/>
  <c r="H115" i="21"/>
  <c r="G115" i="21"/>
  <c r="K1168" i="70" s="1"/>
  <c r="J114" i="21"/>
  <c r="M1165" i="70" s="1"/>
  <c r="Q1165" i="70" s="1"/>
  <c r="W1165" i="70" s="1"/>
  <c r="I114" i="21"/>
  <c r="H114" i="21"/>
  <c r="G114" i="21"/>
  <c r="K1165" i="70" s="1"/>
  <c r="J113" i="21"/>
  <c r="M1162" i="70" s="1"/>
  <c r="Q1162" i="70" s="1"/>
  <c r="W1162" i="70" s="1"/>
  <c r="I113" i="21"/>
  <c r="H113" i="21"/>
  <c r="G113" i="21"/>
  <c r="K1162" i="70" s="1"/>
  <c r="J112" i="21"/>
  <c r="M1158" i="70" s="1"/>
  <c r="Q1158" i="70" s="1"/>
  <c r="W1158" i="70" s="1"/>
  <c r="I112" i="21"/>
  <c r="H112" i="21"/>
  <c r="G112" i="21"/>
  <c r="K1158" i="70" s="1"/>
  <c r="J111" i="21"/>
  <c r="M1154" i="70" s="1"/>
  <c r="Q1154" i="70" s="1"/>
  <c r="W1154" i="70" s="1"/>
  <c r="I111" i="21"/>
  <c r="H111" i="21"/>
  <c r="G111" i="21"/>
  <c r="K1154" i="70" s="1"/>
  <c r="J110" i="21"/>
  <c r="M1126" i="70" s="1"/>
  <c r="Q1126" i="70" s="1"/>
  <c r="W1126" i="70" s="1"/>
  <c r="I110" i="21"/>
  <c r="H110" i="21"/>
  <c r="G110" i="21"/>
  <c r="K1126" i="70" s="1"/>
  <c r="J109" i="21"/>
  <c r="M1180" i="70" s="1"/>
  <c r="Q1180" i="70" s="1"/>
  <c r="W1180" i="70" s="1"/>
  <c r="I109" i="21"/>
  <c r="H109" i="21"/>
  <c r="G109" i="21"/>
  <c r="K1180" i="70" s="1"/>
  <c r="J108" i="21"/>
  <c r="M1122" i="70" s="1"/>
  <c r="Q1122" i="70" s="1"/>
  <c r="W1122" i="70" s="1"/>
  <c r="I108" i="21"/>
  <c r="H108" i="21"/>
  <c r="G108" i="21"/>
  <c r="K1122" i="70" s="1"/>
  <c r="J107" i="21"/>
  <c r="M1176" i="70" s="1"/>
  <c r="Q1176" i="70" s="1"/>
  <c r="W1176" i="70" s="1"/>
  <c r="I107" i="21"/>
  <c r="H107" i="21"/>
  <c r="G107" i="21"/>
  <c r="K1176" i="70" s="1"/>
  <c r="J106" i="21"/>
  <c r="M1118" i="70" s="1"/>
  <c r="Q1118" i="70" s="1"/>
  <c r="W1118" i="70" s="1"/>
  <c r="I106" i="21"/>
  <c r="H106" i="21"/>
  <c r="G106" i="21"/>
  <c r="K1118" i="70" s="1"/>
  <c r="J105" i="21"/>
  <c r="M1150" i="70" s="1"/>
  <c r="Q1150" i="70" s="1"/>
  <c r="W1150" i="70" s="1"/>
  <c r="I105" i="21"/>
  <c r="H105" i="21"/>
  <c r="G105" i="21"/>
  <c r="K1150" i="70" s="1"/>
  <c r="J104" i="21"/>
  <c r="M1146" i="70" s="1"/>
  <c r="Q1146" i="70" s="1"/>
  <c r="W1146" i="70" s="1"/>
  <c r="I104" i="21"/>
  <c r="H104" i="21"/>
  <c r="G104" i="21"/>
  <c r="K1146" i="70" s="1"/>
  <c r="J103" i="21"/>
  <c r="M1142" i="70" s="1"/>
  <c r="Q1142" i="70" s="1"/>
  <c r="W1142" i="70" s="1"/>
  <c r="I103" i="21"/>
  <c r="H103" i="21"/>
  <c r="G103" i="21"/>
  <c r="K1142" i="70" s="1"/>
  <c r="J102" i="21"/>
  <c r="M1114" i="70" s="1"/>
  <c r="Q1114" i="70" s="1"/>
  <c r="W1114" i="70" s="1"/>
  <c r="I102" i="21"/>
  <c r="H102" i="21"/>
  <c r="G102" i="21"/>
  <c r="K1114" i="70" s="1"/>
  <c r="J101" i="21"/>
  <c r="M1138" i="70" s="1"/>
  <c r="Q1138" i="70" s="1"/>
  <c r="W1138" i="70" s="1"/>
  <c r="I101" i="21"/>
  <c r="H101" i="21"/>
  <c r="G101" i="21"/>
  <c r="K1138" i="70" s="1"/>
  <c r="J100" i="21"/>
  <c r="M1110" i="70" s="1"/>
  <c r="Q1110" i="70" s="1"/>
  <c r="W1110" i="70" s="1"/>
  <c r="I100" i="21"/>
  <c r="H100" i="21"/>
  <c r="G100" i="21"/>
  <c r="K1110" i="70" s="1"/>
  <c r="J99" i="21"/>
  <c r="M1134" i="70" s="1"/>
  <c r="Q1134" i="70" s="1"/>
  <c r="W1134" i="70" s="1"/>
  <c r="I99" i="21"/>
  <c r="H99" i="21"/>
  <c r="G99" i="21"/>
  <c r="K1134" i="70" s="1"/>
  <c r="J98" i="21"/>
  <c r="M1130" i="70" s="1"/>
  <c r="Q1130" i="70" s="1"/>
  <c r="W1130" i="70" s="1"/>
  <c r="I98" i="21"/>
  <c r="H98" i="21"/>
  <c r="G98" i="21"/>
  <c r="K1130" i="70" s="1"/>
  <c r="J97" i="21"/>
  <c r="M1106" i="70" s="1"/>
  <c r="Q1106" i="70" s="1"/>
  <c r="W1106" i="70" s="1"/>
  <c r="I97" i="21"/>
  <c r="H97" i="21"/>
  <c r="G97" i="21"/>
  <c r="K1106" i="70" s="1"/>
  <c r="K127" i="21"/>
  <c r="G353" i="70" s="1"/>
  <c r="F127" i="21"/>
  <c r="K126" i="21"/>
  <c r="G350" i="70" s="1"/>
  <c r="F126" i="21"/>
  <c r="K125" i="21"/>
  <c r="G347" i="70" s="1"/>
  <c r="F125" i="21"/>
  <c r="K124" i="21"/>
  <c r="G341" i="70" s="1"/>
  <c r="F124" i="21"/>
  <c r="K123" i="21"/>
  <c r="G47" i="70" s="1"/>
  <c r="F123" i="21"/>
  <c r="K122" i="21"/>
  <c r="F122" i="21"/>
  <c r="K121" i="21"/>
  <c r="F121" i="21"/>
  <c r="K120" i="21"/>
  <c r="F120" i="21"/>
  <c r="K119" i="21"/>
  <c r="G603" i="70" s="1"/>
  <c r="F119" i="21"/>
  <c r="K118" i="21"/>
  <c r="F118" i="21"/>
  <c r="K117" i="21"/>
  <c r="G1189" i="70" s="1"/>
  <c r="F117" i="21"/>
  <c r="K116" i="21"/>
  <c r="G1183" i="70" s="1"/>
  <c r="F116" i="21"/>
  <c r="K115" i="21"/>
  <c r="G1168" i="70" s="1"/>
  <c r="F115" i="21"/>
  <c r="K114" i="21"/>
  <c r="G1165" i="70" s="1"/>
  <c r="F114" i="21"/>
  <c r="K113" i="21"/>
  <c r="G1162" i="70" s="1"/>
  <c r="F113" i="21"/>
  <c r="K112" i="21"/>
  <c r="G1158" i="70" s="1"/>
  <c r="F112" i="21"/>
  <c r="K111" i="21"/>
  <c r="G1154" i="70" s="1"/>
  <c r="F111" i="21"/>
  <c r="K110" i="21"/>
  <c r="G1126" i="70" s="1"/>
  <c r="F110" i="21"/>
  <c r="K109" i="21"/>
  <c r="G1180" i="70" s="1"/>
  <c r="F109" i="21"/>
  <c r="K108" i="21"/>
  <c r="G1122" i="70" s="1"/>
  <c r="F108" i="21"/>
  <c r="K107" i="21"/>
  <c r="G1176" i="70" s="1"/>
  <c r="F107" i="21"/>
  <c r="K106" i="21"/>
  <c r="G1118" i="70" s="1"/>
  <c r="F106" i="21"/>
  <c r="K105" i="21"/>
  <c r="G1150" i="70" s="1"/>
  <c r="F105" i="21"/>
  <c r="K104" i="21"/>
  <c r="G1146" i="70" s="1"/>
  <c r="F104" i="21"/>
  <c r="K103" i="21"/>
  <c r="G1142" i="70" s="1"/>
  <c r="F103" i="21"/>
  <c r="K102" i="21"/>
  <c r="G1114" i="70" s="1"/>
  <c r="F102" i="21"/>
  <c r="K101" i="21"/>
  <c r="G1138" i="70" s="1"/>
  <c r="F101" i="21"/>
  <c r="K100" i="21"/>
  <c r="G1110" i="70" s="1"/>
  <c r="F100" i="21"/>
  <c r="K99" i="21"/>
  <c r="G1134" i="70" s="1"/>
  <c r="F99" i="21"/>
  <c r="K98" i="21"/>
  <c r="G1130" i="70" s="1"/>
  <c r="F98" i="21"/>
  <c r="Z83" i="149"/>
  <c r="Z84" i="149"/>
  <c r="Z85" i="149"/>
  <c r="Z86" i="149"/>
  <c r="Z21" i="149"/>
  <c r="Z22" i="149"/>
  <c r="Z23" i="149"/>
  <c r="Z24" i="149"/>
  <c r="Z25" i="149"/>
  <c r="Z26" i="149"/>
  <c r="Z27" i="149"/>
  <c r="Z28" i="149"/>
  <c r="Z29" i="149"/>
  <c r="Z30" i="149"/>
  <c r="Z31" i="149"/>
  <c r="Z32" i="149"/>
  <c r="Z33" i="149"/>
  <c r="Z34" i="149"/>
  <c r="Z35" i="149"/>
  <c r="Z36" i="149"/>
  <c r="Z37" i="149"/>
  <c r="Z38" i="149"/>
  <c r="Z39" i="149"/>
  <c r="Z40" i="149"/>
  <c r="Z41" i="149"/>
  <c r="Z42" i="149"/>
  <c r="Z43" i="149"/>
  <c r="Z44" i="149"/>
  <c r="Z45" i="149"/>
  <c r="Z46" i="149"/>
  <c r="Z47" i="149"/>
  <c r="Z48" i="149"/>
  <c r="Z49" i="149"/>
  <c r="Z51" i="149"/>
  <c r="Z52" i="149"/>
  <c r="Z53" i="149"/>
  <c r="Z54" i="149"/>
  <c r="Z55" i="149"/>
  <c r="Z56" i="149"/>
  <c r="Z57" i="149"/>
  <c r="Z58" i="149"/>
  <c r="Z59" i="149"/>
  <c r="Z60" i="149"/>
  <c r="Z61" i="149"/>
  <c r="Z62" i="149"/>
  <c r="Z63" i="149"/>
  <c r="Z64" i="149"/>
  <c r="Z65" i="149"/>
  <c r="Z66" i="149"/>
  <c r="Z67" i="149"/>
  <c r="Z68" i="149"/>
  <c r="Z69" i="149"/>
  <c r="Z70" i="149"/>
  <c r="Z71" i="149"/>
  <c r="Z72" i="149"/>
  <c r="Z73" i="149"/>
  <c r="Z74" i="149"/>
  <c r="Z75" i="149"/>
  <c r="Z76" i="149"/>
  <c r="Z77" i="149"/>
  <c r="Z78" i="149"/>
  <c r="Z79" i="149"/>
  <c r="Z80" i="149"/>
  <c r="Z81" i="149"/>
  <c r="Z82" i="149"/>
  <c r="Z8" i="149"/>
  <c r="Z9" i="149"/>
  <c r="Z10" i="149"/>
  <c r="Z11" i="149"/>
  <c r="Z12" i="149"/>
  <c r="Z13" i="149"/>
  <c r="Z14" i="149"/>
  <c r="Z15" i="149"/>
  <c r="Z16" i="149"/>
  <c r="Z17" i="149"/>
  <c r="Z18" i="149"/>
  <c r="Z19" i="149"/>
  <c r="Z20" i="149"/>
  <c r="R12" i="149"/>
  <c r="R15" i="149"/>
  <c r="W171" i="21" l="1"/>
  <c r="H43" i="23"/>
  <c r="K390" i="70"/>
  <c r="G135" i="70"/>
  <c r="G118" i="70" s="1"/>
  <c r="J43" i="23"/>
  <c r="Q445" i="70"/>
  <c r="W445" i="70" s="1"/>
  <c r="M390" i="70"/>
  <c r="Q390" i="70" s="1"/>
  <c r="W390" i="70" s="1"/>
  <c r="K185" i="58"/>
  <c r="Q91" i="23"/>
  <c r="Q185" i="58" s="1"/>
  <c r="AR897" i="70"/>
  <c r="AS897" i="70" s="1"/>
  <c r="T888" i="70"/>
  <c r="M888" i="70"/>
  <c r="J91" i="23"/>
  <c r="H91" i="23"/>
  <c r="H185" i="58" s="1"/>
  <c r="AI897" i="70"/>
  <c r="K888" i="70"/>
  <c r="J185" i="58" l="1"/>
  <c r="N91" i="23"/>
  <c r="T91" i="23" s="1"/>
  <c r="AB898" i="70" s="1"/>
  <c r="V91" i="23"/>
  <c r="D54" i="62"/>
  <c r="M889" i="70" s="1"/>
  <c r="C54" i="62"/>
  <c r="L889" i="70" s="1"/>
  <c r="A54" i="62"/>
  <c r="N185" i="58" l="1"/>
  <c r="T185" i="58"/>
  <c r="D9" i="59"/>
  <c r="F14" i="70" l="1"/>
  <c r="G14" i="70"/>
  <c r="H14" i="70"/>
  <c r="I14" i="70"/>
  <c r="J14" i="70"/>
  <c r="K14" i="70"/>
  <c r="F15" i="70"/>
  <c r="G15" i="70"/>
  <c r="H15" i="70"/>
  <c r="I15" i="70"/>
  <c r="J15" i="70"/>
  <c r="K15" i="70"/>
  <c r="F17" i="70"/>
  <c r="G17" i="70"/>
  <c r="H17" i="70"/>
  <c r="I17" i="70"/>
  <c r="J17" i="70"/>
  <c r="K17" i="70"/>
  <c r="F19" i="70"/>
  <c r="G19" i="70"/>
  <c r="H19" i="70"/>
  <c r="I19" i="70"/>
  <c r="J19" i="70"/>
  <c r="K19" i="70"/>
  <c r="F20" i="70"/>
  <c r="G20" i="70"/>
  <c r="H20" i="70"/>
  <c r="I20" i="70"/>
  <c r="J20" i="70"/>
  <c r="K20" i="70"/>
  <c r="F21" i="70"/>
  <c r="G21" i="70"/>
  <c r="H21" i="70"/>
  <c r="I21" i="70"/>
  <c r="F22" i="70"/>
  <c r="G22" i="70"/>
  <c r="H22" i="70"/>
  <c r="I22" i="70"/>
  <c r="J22" i="70"/>
  <c r="K22" i="70"/>
  <c r="F23" i="70"/>
  <c r="G23" i="70"/>
  <c r="H23" i="70"/>
  <c r="I23" i="70"/>
  <c r="J23" i="70"/>
  <c r="K23" i="70"/>
  <c r="F25" i="70"/>
  <c r="G25" i="70"/>
  <c r="H25" i="70"/>
  <c r="I25" i="70"/>
  <c r="J25" i="70"/>
  <c r="K25" i="70"/>
  <c r="F30" i="70"/>
  <c r="G30" i="70"/>
  <c r="H30" i="70"/>
  <c r="I30" i="70"/>
  <c r="J30" i="70"/>
  <c r="K30" i="70"/>
  <c r="F31" i="70"/>
  <c r="G31" i="70"/>
  <c r="H31" i="70"/>
  <c r="I31" i="70"/>
  <c r="F32" i="70"/>
  <c r="G32" i="70"/>
  <c r="H32" i="70"/>
  <c r="I32" i="70"/>
  <c r="J32" i="70"/>
  <c r="K32" i="70"/>
  <c r="F33" i="70"/>
  <c r="G33" i="70"/>
  <c r="H33" i="70"/>
  <c r="I33" i="70"/>
  <c r="J33" i="70"/>
  <c r="K33" i="70"/>
  <c r="F35" i="70"/>
  <c r="G35" i="70"/>
  <c r="H35" i="70"/>
  <c r="I35" i="70"/>
  <c r="J35" i="70"/>
  <c r="K35" i="70"/>
  <c r="F37" i="70"/>
  <c r="G37" i="70"/>
  <c r="H37" i="70"/>
  <c r="I37" i="70"/>
  <c r="J37" i="70"/>
  <c r="K37" i="70"/>
  <c r="F40" i="70"/>
  <c r="G40" i="70"/>
  <c r="H40" i="70"/>
  <c r="I40" i="70"/>
  <c r="J40" i="70"/>
  <c r="K40" i="70"/>
  <c r="F41" i="70"/>
  <c r="G41" i="70"/>
  <c r="H41" i="70"/>
  <c r="I41" i="70"/>
  <c r="F46" i="70"/>
  <c r="G46" i="70"/>
  <c r="G10" i="70" s="1"/>
  <c r="H46" i="70"/>
  <c r="I46" i="70"/>
  <c r="J46" i="70"/>
  <c r="K46" i="70"/>
  <c r="K10" i="70" s="1"/>
  <c r="F49" i="70"/>
  <c r="G49" i="70"/>
  <c r="H49" i="70"/>
  <c r="I49" i="70"/>
  <c r="J49" i="70"/>
  <c r="K49" i="70"/>
  <c r="K11" i="70" s="1"/>
  <c r="F52" i="70"/>
  <c r="G52" i="70"/>
  <c r="H52" i="70"/>
  <c r="I52" i="70"/>
  <c r="J52" i="70"/>
  <c r="K52" i="70"/>
  <c r="K12" i="70" s="1"/>
  <c r="F55" i="70"/>
  <c r="G55" i="70"/>
  <c r="H55" i="70"/>
  <c r="I55" i="70"/>
  <c r="J55" i="70"/>
  <c r="K55" i="70"/>
  <c r="K13" i="70" s="1"/>
  <c r="F58" i="70"/>
  <c r="G58" i="70"/>
  <c r="H58" i="70"/>
  <c r="I58" i="70"/>
  <c r="J58" i="70"/>
  <c r="K58" i="70"/>
  <c r="K18" i="70" s="1"/>
  <c r="F62" i="70"/>
  <c r="G62" i="70"/>
  <c r="H62" i="70"/>
  <c r="I62" i="70"/>
  <c r="J62" i="70"/>
  <c r="K62" i="70"/>
  <c r="F63" i="70"/>
  <c r="G63" i="70"/>
  <c r="H63" i="70"/>
  <c r="I63" i="70"/>
  <c r="J63" i="70"/>
  <c r="K63" i="70"/>
  <c r="F64" i="70"/>
  <c r="G64" i="70"/>
  <c r="H64" i="70"/>
  <c r="I64" i="70"/>
  <c r="J64" i="70"/>
  <c r="K64" i="70"/>
  <c r="F65" i="70"/>
  <c r="G65" i="70"/>
  <c r="H65" i="70"/>
  <c r="I65" i="70"/>
  <c r="J65" i="70"/>
  <c r="K65" i="70"/>
  <c r="F66" i="70"/>
  <c r="G66" i="70"/>
  <c r="H66" i="70"/>
  <c r="I66" i="70"/>
  <c r="J66" i="70"/>
  <c r="K66" i="70"/>
  <c r="F68" i="70"/>
  <c r="G68" i="70"/>
  <c r="H68" i="70"/>
  <c r="I68" i="70"/>
  <c r="J68" i="70"/>
  <c r="K68" i="70"/>
  <c r="F69" i="70"/>
  <c r="G69" i="70"/>
  <c r="H69" i="70"/>
  <c r="I69" i="70"/>
  <c r="J69" i="70"/>
  <c r="K69" i="70"/>
  <c r="F70" i="70"/>
  <c r="G70" i="70"/>
  <c r="H70" i="70"/>
  <c r="I70" i="70"/>
  <c r="J70" i="70"/>
  <c r="K70" i="70"/>
  <c r="F71" i="70"/>
  <c r="G71" i="70"/>
  <c r="H71" i="70"/>
  <c r="I71" i="70"/>
  <c r="J71" i="70"/>
  <c r="K71" i="70"/>
  <c r="F73" i="70"/>
  <c r="G73" i="70"/>
  <c r="H73" i="70"/>
  <c r="I73" i="70"/>
  <c r="J73" i="70"/>
  <c r="K73" i="70"/>
  <c r="F74" i="70"/>
  <c r="G74" i="70"/>
  <c r="H74" i="70"/>
  <c r="I74" i="70"/>
  <c r="J74" i="70"/>
  <c r="K74" i="70"/>
  <c r="F75" i="70"/>
  <c r="G75" i="70"/>
  <c r="H75" i="70"/>
  <c r="I75" i="70"/>
  <c r="J75" i="70"/>
  <c r="K75" i="70"/>
  <c r="F76" i="70"/>
  <c r="G76" i="70"/>
  <c r="H76" i="70"/>
  <c r="I76" i="70"/>
  <c r="J76" i="70"/>
  <c r="K76" i="70"/>
  <c r="F77" i="70"/>
  <c r="G77" i="70"/>
  <c r="H77" i="70"/>
  <c r="I77" i="70"/>
  <c r="F78" i="70"/>
  <c r="G78" i="70"/>
  <c r="H78" i="70"/>
  <c r="I78" i="70"/>
  <c r="J78" i="70"/>
  <c r="K78" i="70"/>
  <c r="F79" i="70"/>
  <c r="G79" i="70"/>
  <c r="H79" i="70"/>
  <c r="I79" i="70"/>
  <c r="J79" i="70"/>
  <c r="K79" i="70"/>
  <c r="F80" i="70"/>
  <c r="G80" i="70"/>
  <c r="H80" i="70"/>
  <c r="I80" i="70"/>
  <c r="J80" i="70"/>
  <c r="K80" i="70"/>
  <c r="F81" i="70"/>
  <c r="G81" i="70"/>
  <c r="H81" i="70"/>
  <c r="I81" i="70"/>
  <c r="J81" i="70"/>
  <c r="K81" i="70"/>
  <c r="F82" i="70"/>
  <c r="G82" i="70"/>
  <c r="H82" i="70"/>
  <c r="I82" i="70"/>
  <c r="J82" i="70"/>
  <c r="K82" i="70"/>
  <c r="F83" i="70"/>
  <c r="G83" i="70"/>
  <c r="H83" i="70"/>
  <c r="I83" i="70"/>
  <c r="J83" i="70"/>
  <c r="K83" i="70"/>
  <c r="F84" i="70"/>
  <c r="G84" i="70"/>
  <c r="H84" i="70"/>
  <c r="I84" i="70"/>
  <c r="J84" i="70"/>
  <c r="K84" i="70"/>
  <c r="F85" i="70"/>
  <c r="G85" i="70"/>
  <c r="H85" i="70"/>
  <c r="I85" i="70"/>
  <c r="J85" i="70"/>
  <c r="K85" i="70"/>
  <c r="F86" i="70"/>
  <c r="G86" i="70"/>
  <c r="H86" i="70"/>
  <c r="I86" i="70"/>
  <c r="J86" i="70"/>
  <c r="K86" i="70"/>
  <c r="F87" i="70"/>
  <c r="G87" i="70"/>
  <c r="H87" i="70"/>
  <c r="I87" i="70"/>
  <c r="J87" i="70"/>
  <c r="K87" i="70"/>
  <c r="F88" i="70"/>
  <c r="G88" i="70"/>
  <c r="H88" i="70"/>
  <c r="I88" i="70"/>
  <c r="J88" i="70"/>
  <c r="K88" i="70"/>
  <c r="F89" i="70"/>
  <c r="G89" i="70"/>
  <c r="H89" i="70"/>
  <c r="I89" i="70"/>
  <c r="J89" i="70"/>
  <c r="K89" i="70"/>
  <c r="F90" i="70"/>
  <c r="G90" i="70"/>
  <c r="H90" i="70"/>
  <c r="I90" i="70"/>
  <c r="J90" i="70"/>
  <c r="K90" i="70"/>
  <c r="F91" i="70"/>
  <c r="G91" i="70"/>
  <c r="H91" i="70"/>
  <c r="I91" i="70"/>
  <c r="F92" i="70"/>
  <c r="G92" i="70"/>
  <c r="H92" i="70"/>
  <c r="I92" i="70"/>
  <c r="J92" i="70"/>
  <c r="K92" i="70"/>
  <c r="F93" i="70"/>
  <c r="G93" i="70"/>
  <c r="H93" i="70"/>
  <c r="I93" i="70"/>
  <c r="J93" i="70"/>
  <c r="K93" i="70"/>
  <c r="F94" i="70"/>
  <c r="G94" i="70"/>
  <c r="H94" i="70"/>
  <c r="I94" i="70"/>
  <c r="J94" i="70"/>
  <c r="K94" i="70"/>
  <c r="F95" i="70"/>
  <c r="G95" i="70"/>
  <c r="H95" i="70"/>
  <c r="I95" i="70"/>
  <c r="J95" i="70"/>
  <c r="K95" i="70"/>
  <c r="F96" i="70"/>
  <c r="G96" i="70"/>
  <c r="H96" i="70"/>
  <c r="I96" i="70"/>
  <c r="J96" i="70"/>
  <c r="K96" i="70"/>
  <c r="F97" i="70"/>
  <c r="G97" i="70"/>
  <c r="H97" i="70"/>
  <c r="I97" i="70"/>
  <c r="J97" i="70"/>
  <c r="K97" i="70"/>
  <c r="F99" i="70"/>
  <c r="G99" i="70"/>
  <c r="H99" i="70"/>
  <c r="I99" i="70"/>
  <c r="J99" i="70"/>
  <c r="K99" i="70"/>
  <c r="F100" i="70"/>
  <c r="G100" i="70"/>
  <c r="H100" i="70"/>
  <c r="I100" i="70"/>
  <c r="J100" i="70"/>
  <c r="K100" i="70"/>
  <c r="F101" i="70"/>
  <c r="G101" i="70"/>
  <c r="H101" i="70"/>
  <c r="I101" i="70"/>
  <c r="J101" i="70"/>
  <c r="K101" i="70"/>
  <c r="F102" i="70"/>
  <c r="G102" i="70"/>
  <c r="H102" i="70"/>
  <c r="I102" i="70"/>
  <c r="J102" i="70"/>
  <c r="K102" i="70"/>
  <c r="F103" i="70"/>
  <c r="G103" i="70"/>
  <c r="H103" i="70"/>
  <c r="I103" i="70"/>
  <c r="J103" i="70"/>
  <c r="K103" i="70"/>
  <c r="F104" i="70"/>
  <c r="G104" i="70"/>
  <c r="H104" i="70"/>
  <c r="I104" i="70"/>
  <c r="J104" i="70"/>
  <c r="K104" i="70"/>
  <c r="F105" i="70"/>
  <c r="G105" i="70"/>
  <c r="H105" i="70"/>
  <c r="I105" i="70"/>
  <c r="F109" i="70"/>
  <c r="G109" i="70"/>
  <c r="H109" i="70"/>
  <c r="I109" i="70"/>
  <c r="J109" i="70"/>
  <c r="K109" i="70"/>
  <c r="F116" i="70"/>
  <c r="G116" i="70"/>
  <c r="H116" i="70"/>
  <c r="I116" i="70"/>
  <c r="J116" i="70"/>
  <c r="K116" i="70"/>
  <c r="F117" i="70"/>
  <c r="G117" i="70"/>
  <c r="H117" i="70"/>
  <c r="I117" i="70"/>
  <c r="J117" i="70"/>
  <c r="K117" i="70"/>
  <c r="H118" i="70"/>
  <c r="I118" i="70"/>
  <c r="F119" i="70"/>
  <c r="G119" i="70"/>
  <c r="H119" i="70"/>
  <c r="I119" i="70"/>
  <c r="J119" i="70"/>
  <c r="K119" i="70"/>
  <c r="F120" i="70"/>
  <c r="G120" i="70"/>
  <c r="H120" i="70"/>
  <c r="I120" i="70"/>
  <c r="J120" i="70"/>
  <c r="K120" i="70"/>
  <c r="F121" i="70"/>
  <c r="G121" i="70"/>
  <c r="H121" i="70"/>
  <c r="I121" i="70"/>
  <c r="J121" i="70"/>
  <c r="K121" i="70"/>
  <c r="F122" i="70"/>
  <c r="G122" i="70"/>
  <c r="H122" i="70"/>
  <c r="I122" i="70"/>
  <c r="J122" i="70"/>
  <c r="K122" i="70"/>
  <c r="F123" i="70"/>
  <c r="G123" i="70"/>
  <c r="H123" i="70"/>
  <c r="I123" i="70"/>
  <c r="F124" i="70"/>
  <c r="G124" i="70"/>
  <c r="H124" i="70"/>
  <c r="I124" i="70"/>
  <c r="J124" i="70"/>
  <c r="K124" i="70"/>
  <c r="F125" i="70"/>
  <c r="G125" i="70"/>
  <c r="H125" i="70"/>
  <c r="I125" i="70"/>
  <c r="J125" i="70"/>
  <c r="K125" i="70"/>
  <c r="F126" i="70"/>
  <c r="G126" i="70"/>
  <c r="H126" i="70"/>
  <c r="I126" i="70"/>
  <c r="J126" i="70"/>
  <c r="K126" i="70"/>
  <c r="F127" i="70"/>
  <c r="G127" i="70"/>
  <c r="H127" i="70"/>
  <c r="I127" i="70"/>
  <c r="J127" i="70"/>
  <c r="K127" i="70"/>
  <c r="F128" i="70"/>
  <c r="G128" i="70"/>
  <c r="H128" i="70"/>
  <c r="I128" i="70"/>
  <c r="F132" i="70"/>
  <c r="G132" i="70"/>
  <c r="H132" i="70"/>
  <c r="I132" i="70"/>
  <c r="J132" i="70"/>
  <c r="K132" i="70"/>
  <c r="F134" i="70"/>
  <c r="G134" i="70"/>
  <c r="H134" i="70"/>
  <c r="I134" i="70"/>
  <c r="J134" i="70"/>
  <c r="K134" i="70"/>
  <c r="F138" i="70"/>
  <c r="G138" i="70"/>
  <c r="H138" i="70"/>
  <c r="I138" i="70"/>
  <c r="J138" i="70"/>
  <c r="K138" i="70"/>
  <c r="F139" i="70"/>
  <c r="G139" i="70"/>
  <c r="H139" i="70"/>
  <c r="I139" i="70"/>
  <c r="J139" i="70"/>
  <c r="K139" i="70"/>
  <c r="F140" i="70"/>
  <c r="G140" i="70"/>
  <c r="H140" i="70"/>
  <c r="I140" i="70"/>
  <c r="J140" i="70"/>
  <c r="K140" i="70"/>
  <c r="F141" i="70"/>
  <c r="G141" i="70"/>
  <c r="H141" i="70"/>
  <c r="I141" i="70"/>
  <c r="F148" i="70"/>
  <c r="G148" i="70"/>
  <c r="H148" i="70"/>
  <c r="I148" i="70"/>
  <c r="J148" i="70"/>
  <c r="J149" i="70" s="1"/>
  <c r="K148" i="70"/>
  <c r="K149" i="70" s="1"/>
  <c r="F149" i="70"/>
  <c r="G149" i="70"/>
  <c r="H149" i="70"/>
  <c r="I149" i="70"/>
  <c r="F155" i="70"/>
  <c r="G155" i="70"/>
  <c r="H155" i="70"/>
  <c r="I155" i="70"/>
  <c r="J155" i="70"/>
  <c r="K155" i="70"/>
  <c r="F156" i="70"/>
  <c r="G156" i="70"/>
  <c r="H156" i="70"/>
  <c r="I156" i="70"/>
  <c r="J156" i="70"/>
  <c r="K156" i="70"/>
  <c r="F157" i="70"/>
  <c r="G157" i="70"/>
  <c r="H157" i="70"/>
  <c r="I157" i="70"/>
  <c r="J157" i="70"/>
  <c r="K157" i="70"/>
  <c r="F158" i="70"/>
  <c r="G158" i="70"/>
  <c r="H158" i="70"/>
  <c r="I158" i="70"/>
  <c r="J158" i="70"/>
  <c r="K158" i="70"/>
  <c r="F159" i="70"/>
  <c r="G159" i="70"/>
  <c r="H159" i="70"/>
  <c r="I159" i="70"/>
  <c r="F161" i="70"/>
  <c r="G161" i="70"/>
  <c r="H161" i="70"/>
  <c r="I161" i="70"/>
  <c r="J161" i="70"/>
  <c r="K161" i="70"/>
  <c r="F162" i="70"/>
  <c r="G162" i="70"/>
  <c r="H162" i="70"/>
  <c r="I162" i="70"/>
  <c r="J162" i="70"/>
  <c r="K162" i="70"/>
  <c r="F163" i="70"/>
  <c r="G163" i="70"/>
  <c r="H163" i="70"/>
  <c r="I163" i="70"/>
  <c r="J163" i="70"/>
  <c r="K163" i="70"/>
  <c r="F164" i="70"/>
  <c r="G164" i="70"/>
  <c r="H164" i="70"/>
  <c r="I164" i="70"/>
  <c r="J164" i="70"/>
  <c r="K164" i="70"/>
  <c r="F165" i="70"/>
  <c r="G165" i="70"/>
  <c r="H165" i="70"/>
  <c r="I165" i="70"/>
  <c r="F167" i="70"/>
  <c r="G167" i="70"/>
  <c r="H167" i="70"/>
  <c r="I167" i="70"/>
  <c r="J167" i="70"/>
  <c r="K167" i="70"/>
  <c r="F168" i="70"/>
  <c r="G168" i="70"/>
  <c r="H168" i="70"/>
  <c r="I168" i="70"/>
  <c r="J168" i="70"/>
  <c r="K168" i="70"/>
  <c r="F169" i="70"/>
  <c r="G169" i="70"/>
  <c r="H169" i="70"/>
  <c r="I169" i="70"/>
  <c r="J169" i="70"/>
  <c r="K169" i="70"/>
  <c r="F170" i="70"/>
  <c r="G170" i="70"/>
  <c r="H170" i="70"/>
  <c r="I170" i="70"/>
  <c r="J170" i="70"/>
  <c r="K170" i="70"/>
  <c r="F171" i="70"/>
  <c r="G171" i="70"/>
  <c r="H171" i="70"/>
  <c r="I171" i="70"/>
  <c r="F179" i="70"/>
  <c r="G179" i="70"/>
  <c r="H179" i="70"/>
  <c r="I179" i="70"/>
  <c r="J179" i="70"/>
  <c r="K179" i="70"/>
  <c r="F181" i="70"/>
  <c r="G181" i="70"/>
  <c r="H181" i="70"/>
  <c r="I181" i="70"/>
  <c r="J181" i="70"/>
  <c r="K181" i="70"/>
  <c r="F182" i="70"/>
  <c r="G182" i="70"/>
  <c r="H182" i="70"/>
  <c r="I182" i="70"/>
  <c r="J182" i="70"/>
  <c r="K182" i="70"/>
  <c r="F183" i="70"/>
  <c r="G183" i="70"/>
  <c r="H183" i="70"/>
  <c r="I183" i="70"/>
  <c r="F184" i="70"/>
  <c r="G184" i="70"/>
  <c r="H184" i="70"/>
  <c r="I184" i="70"/>
  <c r="J184" i="70"/>
  <c r="K184" i="70"/>
  <c r="F185" i="70"/>
  <c r="G185" i="70"/>
  <c r="H185" i="70"/>
  <c r="I185" i="70"/>
  <c r="J185" i="70"/>
  <c r="K185" i="70"/>
  <c r="F186" i="70"/>
  <c r="G186" i="70"/>
  <c r="H186" i="70"/>
  <c r="I186" i="70"/>
  <c r="F190" i="70"/>
  <c r="G190" i="70"/>
  <c r="H190" i="70"/>
  <c r="I190" i="70"/>
  <c r="J190" i="70"/>
  <c r="K190" i="70"/>
  <c r="F194" i="70"/>
  <c r="G194" i="70"/>
  <c r="H194" i="70"/>
  <c r="I194" i="70"/>
  <c r="J194" i="70"/>
  <c r="K194" i="70"/>
  <c r="F199" i="70"/>
  <c r="G199" i="70"/>
  <c r="H199" i="70"/>
  <c r="I199" i="70"/>
  <c r="J199" i="70"/>
  <c r="K199" i="70"/>
  <c r="F200" i="70"/>
  <c r="G200" i="70"/>
  <c r="H200" i="70"/>
  <c r="I200" i="70"/>
  <c r="J200" i="70"/>
  <c r="K200" i="70"/>
  <c r="F202" i="70"/>
  <c r="G202" i="70"/>
  <c r="H202" i="70"/>
  <c r="I202" i="70"/>
  <c r="J202" i="70"/>
  <c r="K202" i="70"/>
  <c r="F204" i="70"/>
  <c r="G204" i="70"/>
  <c r="H204" i="70"/>
  <c r="I204" i="70"/>
  <c r="J204" i="70"/>
  <c r="K204" i="70"/>
  <c r="F207" i="70"/>
  <c r="G207" i="70"/>
  <c r="H207" i="70"/>
  <c r="I207" i="70"/>
  <c r="J207" i="70"/>
  <c r="K207" i="70"/>
  <c r="F208" i="70"/>
  <c r="G208" i="70"/>
  <c r="H208" i="70"/>
  <c r="I208" i="70"/>
  <c r="J208" i="70"/>
  <c r="K208" i="70"/>
  <c r="F209" i="70"/>
  <c r="G209" i="70"/>
  <c r="H209" i="70"/>
  <c r="I209" i="70"/>
  <c r="J209" i="70"/>
  <c r="K209" i="70"/>
  <c r="F210" i="70"/>
  <c r="G210" i="70"/>
  <c r="H210" i="70"/>
  <c r="I210" i="70"/>
  <c r="J210" i="70"/>
  <c r="K210" i="70"/>
  <c r="F211" i="70"/>
  <c r="G211" i="70"/>
  <c r="H211" i="70"/>
  <c r="I211" i="70"/>
  <c r="J211" i="70"/>
  <c r="K211" i="70"/>
  <c r="F212" i="70"/>
  <c r="G212" i="70"/>
  <c r="H212" i="70"/>
  <c r="I212" i="70"/>
  <c r="J212" i="70"/>
  <c r="K212" i="70"/>
  <c r="F213" i="70"/>
  <c r="G213" i="70"/>
  <c r="H213" i="70"/>
  <c r="I213" i="70"/>
  <c r="J213" i="70"/>
  <c r="K213" i="70"/>
  <c r="F214" i="70"/>
  <c r="G214" i="70"/>
  <c r="H214" i="70"/>
  <c r="I214" i="70"/>
  <c r="J214" i="70"/>
  <c r="K214" i="70"/>
  <c r="F215" i="70"/>
  <c r="G215" i="70"/>
  <c r="H215" i="70"/>
  <c r="I215" i="70"/>
  <c r="J215" i="70"/>
  <c r="K215" i="70"/>
  <c r="F216" i="70"/>
  <c r="G216" i="70"/>
  <c r="H216" i="70"/>
  <c r="I216" i="70"/>
  <c r="J216" i="70"/>
  <c r="K216" i="70"/>
  <c r="F217" i="70"/>
  <c r="G217" i="70"/>
  <c r="H217" i="70"/>
  <c r="I217" i="70"/>
  <c r="J217" i="70"/>
  <c r="K217" i="70"/>
  <c r="F218" i="70"/>
  <c r="G218" i="70"/>
  <c r="H218" i="70"/>
  <c r="I218" i="70"/>
  <c r="F219" i="70"/>
  <c r="G219" i="70"/>
  <c r="H219" i="70"/>
  <c r="I219" i="70"/>
  <c r="J219" i="70"/>
  <c r="K219" i="70"/>
  <c r="F220" i="70"/>
  <c r="G220" i="70"/>
  <c r="H220" i="70"/>
  <c r="I220" i="70"/>
  <c r="J220" i="70"/>
  <c r="K220" i="70"/>
  <c r="F221" i="70"/>
  <c r="G221" i="70"/>
  <c r="H221" i="70"/>
  <c r="I221" i="70"/>
  <c r="J221" i="70"/>
  <c r="K221" i="70"/>
  <c r="F222" i="70"/>
  <c r="G222" i="70"/>
  <c r="H222" i="70"/>
  <c r="I222" i="70"/>
  <c r="J222" i="70"/>
  <c r="K222" i="70"/>
  <c r="F223" i="70"/>
  <c r="G223" i="70"/>
  <c r="H223" i="70"/>
  <c r="I223" i="70"/>
  <c r="J223" i="70"/>
  <c r="K223" i="70"/>
  <c r="F224" i="70"/>
  <c r="G224" i="70"/>
  <c r="H224" i="70"/>
  <c r="I224" i="70"/>
  <c r="J224" i="70"/>
  <c r="K224" i="70"/>
  <c r="F225" i="70"/>
  <c r="G225" i="70"/>
  <c r="H225" i="70"/>
  <c r="I225" i="70"/>
  <c r="J225" i="70"/>
  <c r="K225" i="70"/>
  <c r="F226" i="70"/>
  <c r="G226" i="70"/>
  <c r="H226" i="70"/>
  <c r="I226" i="70"/>
  <c r="J226" i="70"/>
  <c r="K226" i="70"/>
  <c r="F227" i="70"/>
  <c r="G227" i="70"/>
  <c r="H227" i="70"/>
  <c r="I227" i="70"/>
  <c r="J227" i="70"/>
  <c r="K227" i="70"/>
  <c r="F228" i="70"/>
  <c r="G228" i="70"/>
  <c r="H228" i="70"/>
  <c r="I228" i="70"/>
  <c r="J228" i="70"/>
  <c r="K228" i="70"/>
  <c r="F229" i="70"/>
  <c r="G229" i="70"/>
  <c r="H229" i="70"/>
  <c r="I229" i="70"/>
  <c r="J229" i="70"/>
  <c r="K229" i="70"/>
  <c r="F230" i="70"/>
  <c r="G230" i="70"/>
  <c r="H230" i="70"/>
  <c r="I230" i="70"/>
  <c r="F234" i="70"/>
  <c r="G234" i="70"/>
  <c r="H234" i="70"/>
  <c r="I234" i="70"/>
  <c r="J234" i="70"/>
  <c r="K234" i="70"/>
  <c r="F238" i="70"/>
  <c r="G238" i="70"/>
  <c r="H238" i="70"/>
  <c r="I238" i="70"/>
  <c r="J238" i="70"/>
  <c r="K238" i="70"/>
  <c r="K198" i="70" s="1"/>
  <c r="F241" i="70"/>
  <c r="G241" i="70"/>
  <c r="H241" i="70"/>
  <c r="I241" i="70"/>
  <c r="J241" i="70"/>
  <c r="K241" i="70"/>
  <c r="K205" i="70" s="1"/>
  <c r="F244" i="70"/>
  <c r="G244" i="70"/>
  <c r="H244" i="70"/>
  <c r="I244" i="70"/>
  <c r="J244" i="70"/>
  <c r="K244" i="70"/>
  <c r="K201" i="70" s="1"/>
  <c r="F247" i="70"/>
  <c r="G247" i="70"/>
  <c r="H247" i="70"/>
  <c r="I247" i="70"/>
  <c r="I195" i="70" s="1"/>
  <c r="J247" i="70"/>
  <c r="K247" i="70"/>
  <c r="K195" i="70" s="1"/>
  <c r="F250" i="70"/>
  <c r="G250" i="70"/>
  <c r="H250" i="70"/>
  <c r="I250" i="70"/>
  <c r="I196" i="70" s="1"/>
  <c r="J250" i="70"/>
  <c r="K250" i="70"/>
  <c r="K196" i="70" s="1"/>
  <c r="F253" i="70"/>
  <c r="G253" i="70"/>
  <c r="H253" i="70"/>
  <c r="I253" i="70"/>
  <c r="I197" i="70" s="1"/>
  <c r="J253" i="70"/>
  <c r="K253" i="70"/>
  <c r="K197" i="70" s="1"/>
  <c r="F258" i="70"/>
  <c r="G258" i="70"/>
  <c r="H258" i="70"/>
  <c r="I258" i="70"/>
  <c r="J258" i="70"/>
  <c r="K258" i="70"/>
  <c r="F259" i="70"/>
  <c r="G259" i="70"/>
  <c r="H259" i="70"/>
  <c r="I259" i="70"/>
  <c r="J259" i="70"/>
  <c r="K259" i="70"/>
  <c r="F260" i="70"/>
  <c r="G260" i="70"/>
  <c r="H260" i="70"/>
  <c r="I260" i="70"/>
  <c r="J260" i="70"/>
  <c r="K260" i="70"/>
  <c r="F261" i="70"/>
  <c r="G261" i="70"/>
  <c r="H261" i="70"/>
  <c r="I261" i="70"/>
  <c r="J261" i="70"/>
  <c r="K261" i="70"/>
  <c r="F265" i="70"/>
  <c r="G265" i="70"/>
  <c r="H265" i="70"/>
  <c r="I265" i="70"/>
  <c r="J265" i="70"/>
  <c r="K265" i="70"/>
  <c r="F266" i="70"/>
  <c r="G266" i="70"/>
  <c r="H266" i="70"/>
  <c r="I266" i="70"/>
  <c r="J266" i="70"/>
  <c r="K266" i="70"/>
  <c r="F267" i="70"/>
  <c r="G267" i="70"/>
  <c r="H267" i="70"/>
  <c r="I267" i="70"/>
  <c r="J267" i="70"/>
  <c r="K267" i="70"/>
  <c r="F269" i="70"/>
  <c r="G269" i="70"/>
  <c r="H269" i="70"/>
  <c r="I269" i="70"/>
  <c r="J269" i="70"/>
  <c r="K269" i="70"/>
  <c r="F271" i="70"/>
  <c r="G271" i="70"/>
  <c r="H271" i="70"/>
  <c r="I271" i="70"/>
  <c r="J271" i="70"/>
  <c r="K271" i="70"/>
  <c r="F274" i="70"/>
  <c r="G274" i="70"/>
  <c r="H274" i="70"/>
  <c r="I274" i="70"/>
  <c r="J274" i="70"/>
  <c r="K274" i="70"/>
  <c r="F275" i="70"/>
  <c r="G275" i="70"/>
  <c r="H275" i="70"/>
  <c r="I275" i="70"/>
  <c r="J275" i="70"/>
  <c r="K275" i="70"/>
  <c r="F278" i="70"/>
  <c r="G278" i="70"/>
  <c r="H278" i="70"/>
  <c r="I278" i="70"/>
  <c r="F279" i="70"/>
  <c r="G279" i="70"/>
  <c r="H279" i="70"/>
  <c r="I279" i="70"/>
  <c r="J279" i="70"/>
  <c r="K279" i="70"/>
  <c r="F280" i="70"/>
  <c r="G280" i="70"/>
  <c r="H280" i="70"/>
  <c r="I280" i="70"/>
  <c r="J280" i="70"/>
  <c r="K280" i="70"/>
  <c r="F281" i="70"/>
  <c r="G281" i="70"/>
  <c r="H281" i="70"/>
  <c r="I281" i="70"/>
  <c r="J281" i="70"/>
  <c r="K281" i="70"/>
  <c r="F282" i="70"/>
  <c r="G282" i="70"/>
  <c r="H282" i="70"/>
  <c r="I282" i="70"/>
  <c r="J282" i="70"/>
  <c r="K282" i="70"/>
  <c r="F284" i="70"/>
  <c r="G284" i="70"/>
  <c r="H284" i="70"/>
  <c r="I284" i="70"/>
  <c r="J284" i="70"/>
  <c r="K284" i="70"/>
  <c r="F286" i="70"/>
  <c r="G286" i="70"/>
  <c r="H286" i="70"/>
  <c r="I286" i="70"/>
  <c r="K286" i="70"/>
  <c r="F288" i="70"/>
  <c r="G288" i="70"/>
  <c r="H288" i="70"/>
  <c r="I288" i="70"/>
  <c r="F292" i="70"/>
  <c r="G292" i="70"/>
  <c r="H292" i="70"/>
  <c r="I292" i="70"/>
  <c r="J292" i="70"/>
  <c r="K292" i="70"/>
  <c r="F294" i="70"/>
  <c r="G294" i="70"/>
  <c r="H294" i="70"/>
  <c r="I294" i="70"/>
  <c r="J294" i="70"/>
  <c r="K294" i="70"/>
  <c r="F296" i="70"/>
  <c r="G296" i="70"/>
  <c r="H296" i="70"/>
  <c r="I296" i="70"/>
  <c r="J296" i="70"/>
  <c r="K296" i="70"/>
  <c r="K264" i="70" s="1"/>
  <c r="F298" i="70"/>
  <c r="G298" i="70"/>
  <c r="H298" i="70"/>
  <c r="I298" i="70"/>
  <c r="J298" i="70"/>
  <c r="K298" i="70"/>
  <c r="K257" i="70" s="1"/>
  <c r="H306" i="70"/>
  <c r="I306" i="70"/>
  <c r="F308" i="70"/>
  <c r="G308" i="70"/>
  <c r="H308" i="70"/>
  <c r="I308" i="70"/>
  <c r="J308" i="70"/>
  <c r="K308" i="70"/>
  <c r="F309" i="70"/>
  <c r="G309" i="70"/>
  <c r="H309" i="70"/>
  <c r="I309" i="70"/>
  <c r="J309" i="70"/>
  <c r="K309" i="70"/>
  <c r="F312" i="70"/>
  <c r="G312" i="70"/>
  <c r="H312" i="70"/>
  <c r="I312" i="70"/>
  <c r="J312" i="70"/>
  <c r="K312" i="70"/>
  <c r="F313" i="70"/>
  <c r="G313" i="70"/>
  <c r="H313" i="70"/>
  <c r="I313" i="70"/>
  <c r="J313" i="70"/>
  <c r="K313" i="70"/>
  <c r="F316" i="70"/>
  <c r="G316" i="70"/>
  <c r="H316" i="70"/>
  <c r="I316" i="70"/>
  <c r="J316" i="70"/>
  <c r="K316" i="70"/>
  <c r="F318" i="70"/>
  <c r="G318" i="70"/>
  <c r="H318" i="70"/>
  <c r="I318" i="70"/>
  <c r="J318" i="70"/>
  <c r="K318" i="70"/>
  <c r="F322" i="70"/>
  <c r="G322" i="70"/>
  <c r="H322" i="70"/>
  <c r="I322" i="70"/>
  <c r="J322" i="70"/>
  <c r="K322" i="70"/>
  <c r="F323" i="70"/>
  <c r="G323" i="70"/>
  <c r="F324" i="70"/>
  <c r="G324" i="70"/>
  <c r="H324" i="70"/>
  <c r="I324" i="70"/>
  <c r="J324" i="70"/>
  <c r="K324" i="70"/>
  <c r="F325" i="70"/>
  <c r="G325" i="70"/>
  <c r="H325" i="70"/>
  <c r="I325" i="70"/>
  <c r="J325" i="70"/>
  <c r="K325" i="70"/>
  <c r="F329" i="70"/>
  <c r="G329" i="70"/>
  <c r="H329" i="70"/>
  <c r="I329" i="70"/>
  <c r="J329" i="70"/>
  <c r="K329" i="70"/>
  <c r="F331" i="70"/>
  <c r="G331" i="70"/>
  <c r="F334" i="70"/>
  <c r="G334" i="70"/>
  <c r="H334" i="70"/>
  <c r="I334" i="70"/>
  <c r="J334" i="70"/>
  <c r="K334" i="70"/>
  <c r="F337" i="70"/>
  <c r="G337" i="70"/>
  <c r="H337" i="70"/>
  <c r="I337" i="70"/>
  <c r="J337" i="70"/>
  <c r="K337" i="70"/>
  <c r="F340" i="70"/>
  <c r="G340" i="70"/>
  <c r="H340" i="70"/>
  <c r="I340" i="70"/>
  <c r="J340" i="70"/>
  <c r="K340" i="70"/>
  <c r="F343" i="70"/>
  <c r="G343" i="70"/>
  <c r="H343" i="70"/>
  <c r="I343" i="70"/>
  <c r="J343" i="70"/>
  <c r="K343" i="70"/>
  <c r="F346" i="70"/>
  <c r="G346" i="70"/>
  <c r="H346" i="70"/>
  <c r="I346" i="70"/>
  <c r="J346" i="70"/>
  <c r="K346" i="70"/>
  <c r="F349" i="70"/>
  <c r="G349" i="70"/>
  <c r="H349" i="70"/>
  <c r="I349" i="70"/>
  <c r="J349" i="70"/>
  <c r="K349" i="70"/>
  <c r="F352" i="70"/>
  <c r="G352" i="70"/>
  <c r="H352" i="70"/>
  <c r="I352" i="70"/>
  <c r="J352" i="70"/>
  <c r="K352" i="70"/>
  <c r="F359" i="70"/>
  <c r="G359" i="70"/>
  <c r="H359" i="70"/>
  <c r="I359" i="70"/>
  <c r="J359" i="70"/>
  <c r="K359" i="70"/>
  <c r="F364" i="70"/>
  <c r="F366" i="70" s="1"/>
  <c r="G364" i="70"/>
  <c r="G366" i="70" s="1"/>
  <c r="F367" i="70"/>
  <c r="G367" i="70"/>
  <c r="H367" i="70"/>
  <c r="I367" i="70"/>
  <c r="J367" i="70"/>
  <c r="K367" i="70"/>
  <c r="F372" i="70"/>
  <c r="G372" i="70"/>
  <c r="H372" i="70"/>
  <c r="I372" i="70"/>
  <c r="J372" i="70"/>
  <c r="K372" i="70"/>
  <c r="F373" i="70"/>
  <c r="G373" i="70"/>
  <c r="H373" i="70"/>
  <c r="I373" i="70"/>
  <c r="J373" i="70"/>
  <c r="K373" i="70"/>
  <c r="F375" i="70"/>
  <c r="G375" i="70"/>
  <c r="H375" i="70"/>
  <c r="I375" i="70"/>
  <c r="J375" i="70"/>
  <c r="K375" i="70"/>
  <c r="F376" i="70"/>
  <c r="G376" i="70"/>
  <c r="H376" i="70"/>
  <c r="I376" i="70"/>
  <c r="J376" i="70"/>
  <c r="K376" i="70"/>
  <c r="F377" i="70"/>
  <c r="G377" i="70"/>
  <c r="H377" i="70"/>
  <c r="I377" i="70"/>
  <c r="J377" i="70"/>
  <c r="K377" i="70"/>
  <c r="F378" i="70"/>
  <c r="G378" i="70"/>
  <c r="H378" i="70"/>
  <c r="I378" i="70"/>
  <c r="J378" i="70"/>
  <c r="K378" i="70"/>
  <c r="F379" i="70"/>
  <c r="G379" i="70"/>
  <c r="H379" i="70"/>
  <c r="I379" i="70"/>
  <c r="J379" i="70"/>
  <c r="K379" i="70"/>
  <c r="F380" i="70"/>
  <c r="G380" i="70"/>
  <c r="H380" i="70"/>
  <c r="I380" i="70"/>
  <c r="J380" i="70"/>
  <c r="K380" i="70"/>
  <c r="F381" i="70"/>
  <c r="G381" i="70"/>
  <c r="H381" i="70"/>
  <c r="I381" i="70"/>
  <c r="J381" i="70"/>
  <c r="K381" i="70"/>
  <c r="F382" i="70"/>
  <c r="G382" i="70"/>
  <c r="H382" i="70"/>
  <c r="I382" i="70"/>
  <c r="J382" i="70"/>
  <c r="K382" i="70"/>
  <c r="F383" i="70"/>
  <c r="G383" i="70"/>
  <c r="H383" i="70"/>
  <c r="I383" i="70"/>
  <c r="J383" i="70"/>
  <c r="K383" i="70"/>
  <c r="F384" i="70"/>
  <c r="G384" i="70"/>
  <c r="H384" i="70"/>
  <c r="I384" i="70"/>
  <c r="J384" i="70"/>
  <c r="K384" i="70"/>
  <c r="F385" i="70"/>
  <c r="G385" i="70"/>
  <c r="H385" i="70"/>
  <c r="I385" i="70"/>
  <c r="J385" i="70"/>
  <c r="K385" i="70"/>
  <c r="F386" i="70"/>
  <c r="G386" i="70"/>
  <c r="H386" i="70"/>
  <c r="I386" i="70"/>
  <c r="J386" i="70"/>
  <c r="K386" i="70"/>
  <c r="F388" i="70"/>
  <c r="G388" i="70"/>
  <c r="H388" i="70"/>
  <c r="I388" i="70"/>
  <c r="J388" i="70"/>
  <c r="K388" i="70"/>
  <c r="F389" i="70"/>
  <c r="C44" i="23" s="1"/>
  <c r="G389" i="70"/>
  <c r="D44" i="23" s="1"/>
  <c r="H389" i="70"/>
  <c r="E44" i="23" s="1"/>
  <c r="I389" i="70"/>
  <c r="F44" i="23" s="1"/>
  <c r="J389" i="70"/>
  <c r="G44" i="23" s="1"/>
  <c r="K389" i="70"/>
  <c r="H44" i="23" s="1"/>
  <c r="F391" i="70"/>
  <c r="G391" i="70"/>
  <c r="H391" i="70"/>
  <c r="I391" i="70"/>
  <c r="J391" i="70"/>
  <c r="K391" i="70"/>
  <c r="F392" i="70"/>
  <c r="G392" i="70"/>
  <c r="H392" i="70"/>
  <c r="I392" i="70"/>
  <c r="J392" i="70"/>
  <c r="K392" i="70"/>
  <c r="F393" i="70"/>
  <c r="G393" i="70"/>
  <c r="H393" i="70"/>
  <c r="I393" i="70"/>
  <c r="J393" i="70"/>
  <c r="K393" i="70"/>
  <c r="F396" i="70"/>
  <c r="G396" i="70"/>
  <c r="F397" i="70"/>
  <c r="G397" i="70"/>
  <c r="H397" i="70"/>
  <c r="I397" i="70"/>
  <c r="J397" i="70"/>
  <c r="K397" i="70"/>
  <c r="F404" i="70"/>
  <c r="G404" i="70"/>
  <c r="H404" i="70"/>
  <c r="I404" i="70"/>
  <c r="J404" i="70"/>
  <c r="K404" i="70"/>
  <c r="F406" i="70"/>
  <c r="G406" i="70"/>
  <c r="H406" i="70"/>
  <c r="I406" i="70"/>
  <c r="J406" i="70"/>
  <c r="K406" i="70"/>
  <c r="F414" i="70"/>
  <c r="G414" i="70"/>
  <c r="H414" i="70"/>
  <c r="I414" i="70"/>
  <c r="J414" i="70"/>
  <c r="K414" i="70"/>
  <c r="F417" i="70"/>
  <c r="G417" i="70"/>
  <c r="H417" i="70"/>
  <c r="I417" i="70"/>
  <c r="F419" i="70"/>
  <c r="G419" i="70"/>
  <c r="H419" i="70"/>
  <c r="I419" i="70"/>
  <c r="J419" i="70"/>
  <c r="K419" i="70"/>
  <c r="F423" i="70"/>
  <c r="G423" i="70"/>
  <c r="H423" i="70"/>
  <c r="I423" i="70"/>
  <c r="J423" i="70"/>
  <c r="K423" i="70"/>
  <c r="F425" i="70"/>
  <c r="G425" i="70"/>
  <c r="H425" i="70"/>
  <c r="I425" i="70"/>
  <c r="J425" i="70"/>
  <c r="K425" i="70"/>
  <c r="F427" i="70"/>
  <c r="G427" i="70"/>
  <c r="H427" i="70"/>
  <c r="I427" i="70"/>
  <c r="J427" i="70"/>
  <c r="K427" i="70"/>
  <c r="F428" i="70"/>
  <c r="G428" i="70"/>
  <c r="H428" i="70"/>
  <c r="I428" i="70"/>
  <c r="J428" i="70"/>
  <c r="K428" i="70"/>
  <c r="F435" i="70"/>
  <c r="G435" i="70"/>
  <c r="H435" i="70"/>
  <c r="I435" i="70"/>
  <c r="J435" i="70"/>
  <c r="K435" i="70"/>
  <c r="F436" i="70"/>
  <c r="G436" i="70"/>
  <c r="H436" i="70"/>
  <c r="I436" i="70"/>
  <c r="J436" i="70"/>
  <c r="K436" i="70"/>
  <c r="F437" i="70"/>
  <c r="G437" i="70"/>
  <c r="H437" i="70"/>
  <c r="I437" i="70"/>
  <c r="J437" i="70"/>
  <c r="K437" i="70"/>
  <c r="F438" i="70"/>
  <c r="G438" i="70"/>
  <c r="F442" i="70"/>
  <c r="G442" i="70"/>
  <c r="H442" i="70"/>
  <c r="I442" i="70"/>
  <c r="J442" i="70"/>
  <c r="K442" i="70"/>
  <c r="K387" i="70" s="1"/>
  <c r="F450" i="70"/>
  <c r="G450" i="70"/>
  <c r="H450" i="70"/>
  <c r="I450" i="70"/>
  <c r="J450" i="70"/>
  <c r="K450" i="70"/>
  <c r="F451" i="70"/>
  <c r="G451" i="70"/>
  <c r="H451" i="70"/>
  <c r="I451" i="70"/>
  <c r="J451" i="70"/>
  <c r="K451" i="70"/>
  <c r="F452" i="70"/>
  <c r="G452" i="70"/>
  <c r="H452" i="70"/>
  <c r="I452" i="70"/>
  <c r="J452" i="70"/>
  <c r="K452" i="70"/>
  <c r="F453" i="70"/>
  <c r="G453" i="70"/>
  <c r="H453" i="70"/>
  <c r="I453" i="70"/>
  <c r="J453" i="70"/>
  <c r="K453" i="70"/>
  <c r="F454" i="70"/>
  <c r="G454" i="70"/>
  <c r="H454" i="70"/>
  <c r="I454" i="70"/>
  <c r="J454" i="70"/>
  <c r="K454" i="70"/>
  <c r="F455" i="70"/>
  <c r="G455" i="70"/>
  <c r="H455" i="70"/>
  <c r="I455" i="70"/>
  <c r="J455" i="70"/>
  <c r="K455" i="70"/>
  <c r="F456" i="70"/>
  <c r="G456" i="70"/>
  <c r="H456" i="70"/>
  <c r="I456" i="70"/>
  <c r="J456" i="70"/>
  <c r="K456" i="70"/>
  <c r="F457" i="70"/>
  <c r="G457" i="70"/>
  <c r="H457" i="70"/>
  <c r="I457" i="70"/>
  <c r="J457" i="70"/>
  <c r="K457" i="70"/>
  <c r="F458" i="70"/>
  <c r="G458" i="70"/>
  <c r="H458" i="70"/>
  <c r="I458" i="70"/>
  <c r="J458" i="70"/>
  <c r="K458" i="70"/>
  <c r="F459" i="70"/>
  <c r="G459" i="70"/>
  <c r="H459" i="70"/>
  <c r="I459" i="70"/>
  <c r="F460" i="70"/>
  <c r="G460" i="70"/>
  <c r="H460" i="70"/>
  <c r="I460" i="70"/>
  <c r="J460" i="70"/>
  <c r="K460" i="70"/>
  <c r="F462" i="70"/>
  <c r="G462" i="70"/>
  <c r="H462" i="70"/>
  <c r="I462" i="70"/>
  <c r="J462" i="70"/>
  <c r="K462" i="70"/>
  <c r="F465" i="70"/>
  <c r="G465" i="70"/>
  <c r="H465" i="70"/>
  <c r="I465" i="70"/>
  <c r="J465" i="70"/>
  <c r="K465" i="70"/>
  <c r="F467" i="70"/>
  <c r="G467" i="70"/>
  <c r="H467" i="70"/>
  <c r="I467" i="70"/>
  <c r="J467" i="70"/>
  <c r="K467" i="70"/>
  <c r="F468" i="70"/>
  <c r="G468" i="70"/>
  <c r="H468" i="70"/>
  <c r="I468" i="70"/>
  <c r="F469" i="70"/>
  <c r="G469" i="70"/>
  <c r="H469" i="70"/>
  <c r="I469" i="70"/>
  <c r="J469" i="70"/>
  <c r="K469" i="70"/>
  <c r="F471" i="70"/>
  <c r="G471" i="70"/>
  <c r="H471" i="70"/>
  <c r="I471" i="70"/>
  <c r="J471" i="70"/>
  <c r="K471" i="70"/>
  <c r="F474" i="70"/>
  <c r="G474" i="70"/>
  <c r="H474" i="70"/>
  <c r="I474" i="70"/>
  <c r="J474" i="70"/>
  <c r="K474" i="70"/>
  <c r="F475" i="70"/>
  <c r="G475" i="70"/>
  <c r="H475" i="70"/>
  <c r="I475" i="70"/>
  <c r="K475" i="70"/>
  <c r="F476" i="70"/>
  <c r="G476" i="70"/>
  <c r="H476" i="70"/>
  <c r="I476" i="70"/>
  <c r="J476" i="70"/>
  <c r="K476" i="70"/>
  <c r="F477" i="70"/>
  <c r="G477" i="70"/>
  <c r="H477" i="70"/>
  <c r="I477" i="70"/>
  <c r="J477" i="70"/>
  <c r="K477" i="70"/>
  <c r="F478" i="70"/>
  <c r="G478" i="70"/>
  <c r="H478" i="70"/>
  <c r="I478" i="70"/>
  <c r="F483" i="70"/>
  <c r="G483" i="70"/>
  <c r="H483" i="70"/>
  <c r="I483" i="70"/>
  <c r="J483" i="70"/>
  <c r="K483" i="70"/>
  <c r="F484" i="70"/>
  <c r="G484" i="70"/>
  <c r="H484" i="70"/>
  <c r="I484" i="70"/>
  <c r="J484" i="70"/>
  <c r="K484" i="70"/>
  <c r="F485" i="70"/>
  <c r="G485" i="70"/>
  <c r="H485" i="70"/>
  <c r="I485" i="70"/>
  <c r="J485" i="70"/>
  <c r="K485" i="70"/>
  <c r="F486" i="70"/>
  <c r="G486" i="70"/>
  <c r="H486" i="70"/>
  <c r="I486" i="70"/>
  <c r="J486" i="70"/>
  <c r="K486" i="70"/>
  <c r="F487" i="70"/>
  <c r="G487" i="70"/>
  <c r="H487" i="70"/>
  <c r="I487" i="70"/>
  <c r="J487" i="70"/>
  <c r="K487" i="70"/>
  <c r="F488" i="70"/>
  <c r="G488" i="70"/>
  <c r="H488" i="70"/>
  <c r="I488" i="70"/>
  <c r="J488" i="70"/>
  <c r="K488" i="70"/>
  <c r="F489" i="70"/>
  <c r="G489" i="70"/>
  <c r="H489" i="70"/>
  <c r="I489" i="70"/>
  <c r="J489" i="70"/>
  <c r="K489" i="70"/>
  <c r="F491" i="70"/>
  <c r="G491" i="70"/>
  <c r="H491" i="70"/>
  <c r="I491" i="70"/>
  <c r="J491" i="70"/>
  <c r="K491" i="70"/>
  <c r="F492" i="70"/>
  <c r="G492" i="70"/>
  <c r="H492" i="70"/>
  <c r="I492" i="70"/>
  <c r="J492" i="70"/>
  <c r="K492" i="70"/>
  <c r="F493" i="70"/>
  <c r="G493" i="70"/>
  <c r="H493" i="70"/>
  <c r="I493" i="70"/>
  <c r="J493" i="70"/>
  <c r="K493" i="70"/>
  <c r="F494" i="70"/>
  <c r="G494" i="70"/>
  <c r="H494" i="70"/>
  <c r="I494" i="70"/>
  <c r="F495" i="70"/>
  <c r="G495" i="70"/>
  <c r="H495" i="70"/>
  <c r="I495" i="70"/>
  <c r="J495" i="70"/>
  <c r="K495" i="70"/>
  <c r="F496" i="70"/>
  <c r="G496" i="70"/>
  <c r="H496" i="70"/>
  <c r="I496" i="70"/>
  <c r="J496" i="70"/>
  <c r="K496" i="70"/>
  <c r="F497" i="70"/>
  <c r="G497" i="70"/>
  <c r="H497" i="70"/>
  <c r="I497" i="70"/>
  <c r="J497" i="70"/>
  <c r="K497" i="70"/>
  <c r="F498" i="70"/>
  <c r="G498" i="70"/>
  <c r="H498" i="70"/>
  <c r="I498" i="70"/>
  <c r="J498" i="70"/>
  <c r="K498" i="70"/>
  <c r="F499" i="70"/>
  <c r="G499" i="70"/>
  <c r="H499" i="70"/>
  <c r="I499" i="70"/>
  <c r="J499" i="70"/>
  <c r="K499" i="70"/>
  <c r="F500" i="70"/>
  <c r="G500" i="70"/>
  <c r="H500" i="70"/>
  <c r="I500" i="70"/>
  <c r="J500" i="70"/>
  <c r="K500" i="70"/>
  <c r="F501" i="70"/>
  <c r="G501" i="70"/>
  <c r="H501" i="70"/>
  <c r="I501" i="70"/>
  <c r="J501" i="70"/>
  <c r="K501" i="70"/>
  <c r="F503" i="70"/>
  <c r="G503" i="70"/>
  <c r="H503" i="70"/>
  <c r="I503" i="70"/>
  <c r="J503" i="70"/>
  <c r="K503" i="70"/>
  <c r="F504" i="70"/>
  <c r="G504" i="70"/>
  <c r="H504" i="70"/>
  <c r="I504" i="70"/>
  <c r="J504" i="70"/>
  <c r="K504" i="70"/>
  <c r="F505" i="70"/>
  <c r="G505" i="70"/>
  <c r="H505" i="70"/>
  <c r="I505" i="70"/>
  <c r="J505" i="70"/>
  <c r="K505" i="70"/>
  <c r="F506" i="70"/>
  <c r="G506" i="70"/>
  <c r="H506" i="70"/>
  <c r="I506" i="70"/>
  <c r="F507" i="70"/>
  <c r="G507" i="70"/>
  <c r="H507" i="70"/>
  <c r="I507" i="70"/>
  <c r="J507" i="70"/>
  <c r="K507" i="70"/>
  <c r="F508" i="70"/>
  <c r="G508" i="70"/>
  <c r="H508" i="70"/>
  <c r="I508" i="70"/>
  <c r="J508" i="70"/>
  <c r="K508" i="70"/>
  <c r="F509" i="70"/>
  <c r="G509" i="70"/>
  <c r="H509" i="70"/>
  <c r="I509" i="70"/>
  <c r="J509" i="70"/>
  <c r="K509" i="70"/>
  <c r="F510" i="70"/>
  <c r="G510" i="70"/>
  <c r="H510" i="70"/>
  <c r="I510" i="70"/>
  <c r="J510" i="70"/>
  <c r="K510" i="70"/>
  <c r="F511" i="70"/>
  <c r="G511" i="70"/>
  <c r="H511" i="70"/>
  <c r="I511" i="70"/>
  <c r="J511" i="70"/>
  <c r="K511" i="70"/>
  <c r="F512" i="70"/>
  <c r="G512" i="70"/>
  <c r="H512" i="70"/>
  <c r="I512" i="70"/>
  <c r="J512" i="70"/>
  <c r="K512" i="70"/>
  <c r="F513" i="70"/>
  <c r="G513" i="70"/>
  <c r="H513" i="70"/>
  <c r="I513" i="70"/>
  <c r="J513" i="70"/>
  <c r="K513" i="70"/>
  <c r="F515" i="70"/>
  <c r="G515" i="70"/>
  <c r="H515" i="70"/>
  <c r="I515" i="70"/>
  <c r="J515" i="70"/>
  <c r="K515" i="70"/>
  <c r="F516" i="70"/>
  <c r="G516" i="70"/>
  <c r="H516" i="70"/>
  <c r="I516" i="70"/>
  <c r="J516" i="70"/>
  <c r="K516" i="70"/>
  <c r="F517" i="70"/>
  <c r="G517" i="70"/>
  <c r="H517" i="70"/>
  <c r="I517" i="70"/>
  <c r="J517" i="70"/>
  <c r="K517" i="70"/>
  <c r="F518" i="70"/>
  <c r="G518" i="70"/>
  <c r="G520" i="70" s="1"/>
  <c r="H518" i="70"/>
  <c r="I518" i="70"/>
  <c r="F524" i="70"/>
  <c r="G524" i="70"/>
  <c r="H524" i="70"/>
  <c r="I524" i="70"/>
  <c r="J524" i="70"/>
  <c r="K524" i="70"/>
  <c r="F525" i="70"/>
  <c r="G525" i="70"/>
  <c r="H525" i="70"/>
  <c r="I525" i="70"/>
  <c r="J525" i="70"/>
  <c r="K525" i="70"/>
  <c r="F526" i="70"/>
  <c r="G526" i="70"/>
  <c r="H526" i="70"/>
  <c r="I526" i="70"/>
  <c r="J526" i="70"/>
  <c r="K526" i="70"/>
  <c r="F527" i="70"/>
  <c r="G527" i="70"/>
  <c r="H527" i="70"/>
  <c r="I527" i="70"/>
  <c r="J527" i="70"/>
  <c r="K527" i="70"/>
  <c r="F528" i="70"/>
  <c r="G528" i="70"/>
  <c r="H528" i="70"/>
  <c r="I528" i="70"/>
  <c r="J528" i="70"/>
  <c r="K528" i="70"/>
  <c r="F529" i="70"/>
  <c r="G529" i="70"/>
  <c r="H529" i="70"/>
  <c r="I529" i="70"/>
  <c r="F530" i="70"/>
  <c r="G530" i="70"/>
  <c r="H530" i="70"/>
  <c r="I530" i="70"/>
  <c r="J530" i="70"/>
  <c r="K530" i="70"/>
  <c r="F531" i="70"/>
  <c r="G531" i="70"/>
  <c r="H531" i="70"/>
  <c r="I531" i="70"/>
  <c r="J531" i="70"/>
  <c r="K531" i="70"/>
  <c r="F532" i="70"/>
  <c r="G532" i="70"/>
  <c r="H532" i="70"/>
  <c r="I532" i="70"/>
  <c r="J532" i="70"/>
  <c r="K532" i="70"/>
  <c r="F533" i="70"/>
  <c r="G533" i="70"/>
  <c r="H533" i="70"/>
  <c r="I533" i="70"/>
  <c r="J533" i="70"/>
  <c r="K533" i="70"/>
  <c r="F534" i="70"/>
  <c r="G534" i="70"/>
  <c r="H534" i="70"/>
  <c r="I534" i="70"/>
  <c r="J534" i="70"/>
  <c r="K534" i="70"/>
  <c r="F535" i="70"/>
  <c r="G535" i="70"/>
  <c r="H535" i="70"/>
  <c r="I535" i="70"/>
  <c r="F537" i="70"/>
  <c r="G537" i="70"/>
  <c r="H537" i="70"/>
  <c r="I537" i="70"/>
  <c r="J537" i="70"/>
  <c r="K537" i="70"/>
  <c r="F538" i="70"/>
  <c r="G538" i="70"/>
  <c r="H538" i="70"/>
  <c r="I538" i="70"/>
  <c r="J538" i="70"/>
  <c r="K538" i="70"/>
  <c r="F539" i="70"/>
  <c r="G539" i="70"/>
  <c r="H539" i="70"/>
  <c r="I539" i="70"/>
  <c r="J539" i="70"/>
  <c r="K539" i="70"/>
  <c r="F540" i="70"/>
  <c r="G540" i="70"/>
  <c r="H540" i="70"/>
  <c r="I540" i="70"/>
  <c r="J540" i="70"/>
  <c r="K540" i="70"/>
  <c r="F542" i="70"/>
  <c r="G542" i="70"/>
  <c r="H542" i="70"/>
  <c r="I542" i="70"/>
  <c r="J542" i="70"/>
  <c r="K542" i="70"/>
  <c r="F544" i="70"/>
  <c r="G544" i="70"/>
  <c r="H544" i="70"/>
  <c r="I544" i="70"/>
  <c r="J544" i="70"/>
  <c r="K544" i="70"/>
  <c r="F547" i="70"/>
  <c r="G547" i="70"/>
  <c r="H547" i="70"/>
  <c r="I547" i="70"/>
  <c r="F549" i="70"/>
  <c r="G549" i="70"/>
  <c r="H549" i="70"/>
  <c r="I549" i="70"/>
  <c r="J549" i="70"/>
  <c r="K549" i="70"/>
  <c r="F550" i="70"/>
  <c r="G550" i="70"/>
  <c r="H550" i="70"/>
  <c r="I550" i="70"/>
  <c r="J550" i="70"/>
  <c r="K550" i="70"/>
  <c r="F551" i="70"/>
  <c r="G551" i="70"/>
  <c r="H551" i="70"/>
  <c r="I551" i="70"/>
  <c r="J551" i="70"/>
  <c r="K551" i="70"/>
  <c r="F552" i="70"/>
  <c r="G552" i="70"/>
  <c r="H552" i="70"/>
  <c r="I552" i="70"/>
  <c r="J552" i="70"/>
  <c r="K552" i="70"/>
  <c r="F554" i="70"/>
  <c r="G554" i="70"/>
  <c r="H554" i="70"/>
  <c r="I554" i="70"/>
  <c r="J554" i="70"/>
  <c r="K554" i="70"/>
  <c r="F557" i="70"/>
  <c r="G557" i="70"/>
  <c r="H557" i="70"/>
  <c r="I557" i="70"/>
  <c r="J557" i="70"/>
  <c r="K557" i="70"/>
  <c r="F558" i="70"/>
  <c r="G558" i="70"/>
  <c r="H558" i="70"/>
  <c r="I558" i="70"/>
  <c r="J558" i="70"/>
  <c r="K558" i="70"/>
  <c r="F559" i="70"/>
  <c r="G559" i="70"/>
  <c r="H559" i="70"/>
  <c r="I559" i="70"/>
  <c r="F560" i="70"/>
  <c r="G560" i="70"/>
  <c r="H560" i="70"/>
  <c r="I560" i="70"/>
  <c r="J560" i="70"/>
  <c r="K560" i="70"/>
  <c r="F561" i="70"/>
  <c r="G561" i="70"/>
  <c r="H561" i="70"/>
  <c r="I561" i="70"/>
  <c r="J561" i="70"/>
  <c r="K561" i="70"/>
  <c r="F562" i="70"/>
  <c r="G562" i="70"/>
  <c r="H562" i="70"/>
  <c r="I562" i="70"/>
  <c r="F566" i="70"/>
  <c r="G566" i="70"/>
  <c r="H566" i="70"/>
  <c r="I566" i="70"/>
  <c r="J566" i="70"/>
  <c r="K566" i="70"/>
  <c r="F569" i="70"/>
  <c r="G569" i="70"/>
  <c r="H569" i="70"/>
  <c r="I569" i="70"/>
  <c r="J569" i="70"/>
  <c r="K569" i="70"/>
  <c r="F574" i="70"/>
  <c r="G574" i="70"/>
  <c r="H574" i="70"/>
  <c r="I574" i="70"/>
  <c r="J574" i="70"/>
  <c r="K574" i="70"/>
  <c r="F575" i="70"/>
  <c r="G575" i="70"/>
  <c r="H575" i="70"/>
  <c r="I575" i="70"/>
  <c r="J575" i="70"/>
  <c r="K575" i="70"/>
  <c r="F576" i="70"/>
  <c r="G576" i="70"/>
  <c r="H576" i="70"/>
  <c r="I576" i="70"/>
  <c r="J576" i="70"/>
  <c r="K576" i="70"/>
  <c r="F577" i="70"/>
  <c r="G577" i="70"/>
  <c r="H577" i="70"/>
  <c r="I577" i="70"/>
  <c r="J577" i="70"/>
  <c r="K577" i="70"/>
  <c r="F578" i="70"/>
  <c r="G578" i="70"/>
  <c r="H578" i="70"/>
  <c r="I578" i="70"/>
  <c r="J578" i="70"/>
  <c r="K578" i="70"/>
  <c r="F579" i="70"/>
  <c r="F593" i="70" s="1"/>
  <c r="G579" i="70"/>
  <c r="G593" i="70" s="1"/>
  <c r="H579" i="70"/>
  <c r="I579" i="70"/>
  <c r="H585" i="70"/>
  <c r="I585" i="70"/>
  <c r="J585" i="70"/>
  <c r="K585" i="70"/>
  <c r="H591" i="70"/>
  <c r="I591" i="70"/>
  <c r="J591" i="70"/>
  <c r="K591" i="70"/>
  <c r="F596" i="70"/>
  <c r="G596" i="70"/>
  <c r="H596" i="70"/>
  <c r="I596" i="70"/>
  <c r="J596" i="70"/>
  <c r="K596" i="70"/>
  <c r="F597" i="70"/>
  <c r="G597" i="70"/>
  <c r="H597" i="70"/>
  <c r="I597" i="70"/>
  <c r="J597" i="70"/>
  <c r="K597" i="70"/>
  <c r="F598" i="70"/>
  <c r="G598" i="70"/>
  <c r="H598" i="70"/>
  <c r="I598" i="70"/>
  <c r="J598" i="70"/>
  <c r="K598" i="70"/>
  <c r="F601" i="70"/>
  <c r="G601" i="70"/>
  <c r="H601" i="70"/>
  <c r="I601" i="70"/>
  <c r="K601" i="70"/>
  <c r="F605" i="70"/>
  <c r="G605" i="70"/>
  <c r="F606" i="70"/>
  <c r="G606" i="70"/>
  <c r="H606" i="70"/>
  <c r="I606" i="70"/>
  <c r="J606" i="70"/>
  <c r="K606" i="70"/>
  <c r="F608" i="70"/>
  <c r="G608" i="70"/>
  <c r="H608" i="70"/>
  <c r="I608" i="70"/>
  <c r="J608" i="70"/>
  <c r="K608" i="70"/>
  <c r="F611" i="70"/>
  <c r="G611" i="70"/>
  <c r="H611" i="70"/>
  <c r="I611" i="70"/>
  <c r="J611" i="70"/>
  <c r="K611" i="70"/>
  <c r="F612" i="70"/>
  <c r="G612" i="70"/>
  <c r="H612" i="70"/>
  <c r="I612" i="70"/>
  <c r="F615" i="70"/>
  <c r="G615" i="70"/>
  <c r="H615" i="70"/>
  <c r="I615" i="70"/>
  <c r="J615" i="70"/>
  <c r="K615" i="70"/>
  <c r="F618" i="70"/>
  <c r="G618" i="70"/>
  <c r="H618" i="70"/>
  <c r="I618" i="70"/>
  <c r="J618" i="70"/>
  <c r="K618" i="70"/>
  <c r="F619" i="70"/>
  <c r="G619" i="70"/>
  <c r="H619" i="70"/>
  <c r="I619" i="70"/>
  <c r="K602" i="70"/>
  <c r="F628" i="70"/>
  <c r="G628" i="70"/>
  <c r="H628" i="70"/>
  <c r="I628" i="70"/>
  <c r="J628" i="70"/>
  <c r="K628" i="70"/>
  <c r="F629" i="70"/>
  <c r="G629" i="70"/>
  <c r="H629" i="70"/>
  <c r="I629" i="70"/>
  <c r="J629" i="70"/>
  <c r="K629" i="70"/>
  <c r="F630" i="70"/>
  <c r="G630" i="70"/>
  <c r="H630" i="70"/>
  <c r="I630" i="70"/>
  <c r="J630" i="70"/>
  <c r="K630" i="70"/>
  <c r="F631" i="70"/>
  <c r="G631" i="70"/>
  <c r="H631" i="70"/>
  <c r="I631" i="70"/>
  <c r="J631" i="70"/>
  <c r="K631" i="70"/>
  <c r="F632" i="70"/>
  <c r="F646" i="70" s="1"/>
  <c r="G632" i="70"/>
  <c r="G646" i="70" s="1"/>
  <c r="H632" i="70"/>
  <c r="I632" i="70"/>
  <c r="H638" i="70"/>
  <c r="I638" i="70"/>
  <c r="J638" i="70"/>
  <c r="K638" i="70"/>
  <c r="H644" i="70"/>
  <c r="I644" i="70"/>
  <c r="J644" i="70"/>
  <c r="K644" i="70"/>
  <c r="F649" i="70"/>
  <c r="G649" i="70"/>
  <c r="H649" i="70"/>
  <c r="I649" i="70"/>
  <c r="K649" i="70"/>
  <c r="F650" i="70"/>
  <c r="G650" i="70"/>
  <c r="H650" i="70"/>
  <c r="I650" i="70"/>
  <c r="J650" i="70"/>
  <c r="K650" i="70"/>
  <c r="F651" i="70"/>
  <c r="G651" i="70"/>
  <c r="H651" i="70"/>
  <c r="I651" i="70"/>
  <c r="F652" i="70"/>
  <c r="G652" i="70"/>
  <c r="H652" i="70"/>
  <c r="I652" i="70"/>
  <c r="J652" i="70"/>
  <c r="K652" i="70"/>
  <c r="F653" i="70"/>
  <c r="G653" i="70"/>
  <c r="H653" i="70"/>
  <c r="I653" i="70"/>
  <c r="J653" i="70"/>
  <c r="K653" i="70"/>
  <c r="F655" i="70"/>
  <c r="G655" i="70"/>
  <c r="H655" i="70"/>
  <c r="I655" i="70"/>
  <c r="F656" i="70"/>
  <c r="G656" i="70"/>
  <c r="H656" i="70"/>
  <c r="I656" i="70"/>
  <c r="J656" i="70"/>
  <c r="K656" i="70"/>
  <c r="F657" i="70"/>
  <c r="G657" i="70"/>
  <c r="H657" i="70"/>
  <c r="I657" i="70"/>
  <c r="J657" i="70"/>
  <c r="K657" i="70"/>
  <c r="F659" i="70"/>
  <c r="G659" i="70"/>
  <c r="G661" i="70" s="1"/>
  <c r="H659" i="70"/>
  <c r="I659" i="70"/>
  <c r="F664" i="70"/>
  <c r="G664" i="70"/>
  <c r="H664" i="70"/>
  <c r="I664" i="70"/>
  <c r="J664" i="70"/>
  <c r="K664" i="70"/>
  <c r="F665" i="70"/>
  <c r="G665" i="70"/>
  <c r="H665" i="70"/>
  <c r="I665" i="70"/>
  <c r="J665" i="70"/>
  <c r="K665" i="70"/>
  <c r="F666" i="70"/>
  <c r="G666" i="70"/>
  <c r="H666" i="70"/>
  <c r="I666" i="70"/>
  <c r="F667" i="70"/>
  <c r="G667" i="70"/>
  <c r="H667" i="70"/>
  <c r="I667" i="70"/>
  <c r="J667" i="70"/>
  <c r="K667" i="70"/>
  <c r="F668" i="70"/>
  <c r="G668" i="70"/>
  <c r="H668" i="70"/>
  <c r="I668" i="70"/>
  <c r="J668" i="70"/>
  <c r="K668" i="70"/>
  <c r="F669" i="70"/>
  <c r="G669" i="70"/>
  <c r="H669" i="70"/>
  <c r="I669" i="70"/>
  <c r="F670" i="70"/>
  <c r="G670" i="70"/>
  <c r="H670" i="70"/>
  <c r="I670" i="70"/>
  <c r="J670" i="70"/>
  <c r="K670" i="70"/>
  <c r="F671" i="70"/>
  <c r="G671" i="70"/>
  <c r="H671" i="70"/>
  <c r="I671" i="70"/>
  <c r="J671" i="70"/>
  <c r="K671" i="70"/>
  <c r="F672" i="70"/>
  <c r="G672" i="70"/>
  <c r="H672" i="70"/>
  <c r="I672" i="70"/>
  <c r="F700" i="70"/>
  <c r="G700" i="70"/>
  <c r="H700" i="70"/>
  <c r="I700" i="70"/>
  <c r="J700" i="70"/>
  <c r="K700" i="70"/>
  <c r="F701" i="70"/>
  <c r="G701" i="70"/>
  <c r="H701" i="70"/>
  <c r="I701" i="70"/>
  <c r="J701" i="70"/>
  <c r="K701" i="70"/>
  <c r="F702" i="70"/>
  <c r="G702" i="70"/>
  <c r="H702" i="70"/>
  <c r="I702" i="70"/>
  <c r="J702" i="70"/>
  <c r="K702" i="70"/>
  <c r="F703" i="70"/>
  <c r="G703" i="70"/>
  <c r="H703" i="70"/>
  <c r="I703" i="70"/>
  <c r="J703" i="70"/>
  <c r="K703" i="70"/>
  <c r="F704" i="70"/>
  <c r="G704" i="70"/>
  <c r="H704" i="70"/>
  <c r="I704" i="70"/>
  <c r="J704" i="70"/>
  <c r="K704" i="70"/>
  <c r="F705" i="70"/>
  <c r="G705" i="70"/>
  <c r="H705" i="70"/>
  <c r="I705" i="70"/>
  <c r="J705" i="70"/>
  <c r="K705" i="70"/>
  <c r="F706" i="70"/>
  <c r="G706" i="70"/>
  <c r="H706" i="70"/>
  <c r="I706" i="70"/>
  <c r="J706" i="70"/>
  <c r="K706" i="70"/>
  <c r="F707" i="70"/>
  <c r="G707" i="70"/>
  <c r="H707" i="70"/>
  <c r="I707" i="70"/>
  <c r="J707" i="70"/>
  <c r="K707" i="70"/>
  <c r="F708" i="70"/>
  <c r="G708" i="70"/>
  <c r="H708" i="70"/>
  <c r="I708" i="70"/>
  <c r="J708" i="70"/>
  <c r="K708" i="70"/>
  <c r="F709" i="70"/>
  <c r="G709" i="70"/>
  <c r="H709" i="70"/>
  <c r="I709" i="70"/>
  <c r="J709" i="70"/>
  <c r="K709" i="70"/>
  <c r="F710" i="70"/>
  <c r="G710" i="70"/>
  <c r="H710" i="70"/>
  <c r="I710" i="70"/>
  <c r="J710" i="70"/>
  <c r="K710" i="70"/>
  <c r="F711" i="70"/>
  <c r="G711" i="70"/>
  <c r="H711" i="70"/>
  <c r="I711" i="70"/>
  <c r="J711" i="70"/>
  <c r="K711" i="70"/>
  <c r="F712" i="70"/>
  <c r="G712" i="70"/>
  <c r="H712" i="70"/>
  <c r="I712" i="70"/>
  <c r="J712" i="70"/>
  <c r="K712" i="70"/>
  <c r="F713" i="70"/>
  <c r="G713" i="70"/>
  <c r="H713" i="70"/>
  <c r="I713" i="70"/>
  <c r="J713" i="70"/>
  <c r="K713" i="70"/>
  <c r="F714" i="70"/>
  <c r="G714" i="70"/>
  <c r="H714" i="70"/>
  <c r="I714" i="70"/>
  <c r="J714" i="70"/>
  <c r="K714" i="70"/>
  <c r="F715" i="70"/>
  <c r="G715" i="70"/>
  <c r="H715" i="70"/>
  <c r="I715" i="70"/>
  <c r="J715" i="70"/>
  <c r="K715" i="70"/>
  <c r="F716" i="70"/>
  <c r="G716" i="70"/>
  <c r="H716" i="70"/>
  <c r="I716" i="70"/>
  <c r="J716" i="70"/>
  <c r="K716" i="70"/>
  <c r="F717" i="70"/>
  <c r="G717" i="70"/>
  <c r="H717" i="70"/>
  <c r="I717" i="70"/>
  <c r="J717" i="70"/>
  <c r="K717" i="70"/>
  <c r="F718" i="70"/>
  <c r="G718" i="70"/>
  <c r="H718" i="70"/>
  <c r="I718" i="70"/>
  <c r="J718" i="70"/>
  <c r="K718" i="70"/>
  <c r="F719" i="70"/>
  <c r="G719" i="70"/>
  <c r="H719" i="70"/>
  <c r="I719" i="70"/>
  <c r="F720" i="70"/>
  <c r="G720" i="70"/>
  <c r="H720" i="70"/>
  <c r="I720" i="70"/>
  <c r="J720" i="70"/>
  <c r="K720" i="70"/>
  <c r="F721" i="70"/>
  <c r="G721" i="70"/>
  <c r="H721" i="70"/>
  <c r="I721" i="70"/>
  <c r="J721" i="70"/>
  <c r="K721" i="70"/>
  <c r="F722" i="70"/>
  <c r="G722" i="70"/>
  <c r="H722" i="70"/>
  <c r="I722" i="70"/>
  <c r="J722" i="70"/>
  <c r="K722" i="70"/>
  <c r="F723" i="70"/>
  <c r="G723" i="70"/>
  <c r="H723" i="70"/>
  <c r="I723" i="70"/>
  <c r="J723" i="70"/>
  <c r="K723" i="70"/>
  <c r="F724" i="70"/>
  <c r="G724" i="70"/>
  <c r="H724" i="70"/>
  <c r="I724" i="70"/>
  <c r="J724" i="70"/>
  <c r="K724" i="70"/>
  <c r="F725" i="70"/>
  <c r="G725" i="70"/>
  <c r="H725" i="70"/>
  <c r="I725" i="70"/>
  <c r="J725" i="70"/>
  <c r="K725" i="70"/>
  <c r="F726" i="70"/>
  <c r="G726" i="70"/>
  <c r="H726" i="70"/>
  <c r="I726" i="70"/>
  <c r="J726" i="70"/>
  <c r="K726" i="70"/>
  <c r="F727" i="70"/>
  <c r="G727" i="70"/>
  <c r="H727" i="70"/>
  <c r="I727" i="70"/>
  <c r="J727" i="70"/>
  <c r="K727" i="70"/>
  <c r="F728" i="70"/>
  <c r="G728" i="70"/>
  <c r="H728" i="70"/>
  <c r="I728" i="70"/>
  <c r="J728" i="70"/>
  <c r="K728" i="70"/>
  <c r="F729" i="70"/>
  <c r="G729" i="70"/>
  <c r="H729" i="70"/>
  <c r="I729" i="70"/>
  <c r="J729" i="70"/>
  <c r="K729" i="70"/>
  <c r="F730" i="70"/>
  <c r="G730" i="70"/>
  <c r="H730" i="70"/>
  <c r="I730" i="70"/>
  <c r="J730" i="70"/>
  <c r="K730" i="70"/>
  <c r="F731" i="70"/>
  <c r="G731" i="70"/>
  <c r="H731" i="70"/>
  <c r="I731" i="70"/>
  <c r="J731" i="70"/>
  <c r="K731" i="70"/>
  <c r="F732" i="70"/>
  <c r="G732" i="70"/>
  <c r="H732" i="70"/>
  <c r="I732" i="70"/>
  <c r="J732" i="70"/>
  <c r="K732" i="70"/>
  <c r="F733" i="70"/>
  <c r="G733" i="70"/>
  <c r="H733" i="70"/>
  <c r="I733" i="70"/>
  <c r="J733" i="70"/>
  <c r="K733" i="70"/>
  <c r="F734" i="70"/>
  <c r="G734" i="70"/>
  <c r="H734" i="70"/>
  <c r="I734" i="70"/>
  <c r="J734" i="70"/>
  <c r="K734" i="70"/>
  <c r="F735" i="70"/>
  <c r="G735" i="70"/>
  <c r="H735" i="70"/>
  <c r="I735" i="70"/>
  <c r="J735" i="70"/>
  <c r="K735" i="70"/>
  <c r="F736" i="70"/>
  <c r="G736" i="70"/>
  <c r="H736" i="70"/>
  <c r="I736" i="70"/>
  <c r="J736" i="70"/>
  <c r="K736" i="70"/>
  <c r="F737" i="70"/>
  <c r="G737" i="70"/>
  <c r="H737" i="70"/>
  <c r="I737" i="70"/>
  <c r="J737" i="70"/>
  <c r="K737" i="70"/>
  <c r="F738" i="70"/>
  <c r="G738" i="70"/>
  <c r="H738" i="70"/>
  <c r="I738" i="70"/>
  <c r="J738" i="70"/>
  <c r="K738" i="70"/>
  <c r="F739" i="70"/>
  <c r="G739" i="70"/>
  <c r="H739" i="70"/>
  <c r="I739" i="70"/>
  <c r="F740" i="70"/>
  <c r="G740" i="70"/>
  <c r="H740" i="70"/>
  <c r="I740" i="70"/>
  <c r="J740" i="70"/>
  <c r="K740" i="70"/>
  <c r="F741" i="70"/>
  <c r="G741" i="70"/>
  <c r="H741" i="70"/>
  <c r="I741" i="70"/>
  <c r="J741" i="70"/>
  <c r="K741" i="70"/>
  <c r="F742" i="70"/>
  <c r="G742" i="70"/>
  <c r="H742" i="70"/>
  <c r="I742" i="70"/>
  <c r="J742" i="70"/>
  <c r="K742" i="70"/>
  <c r="F743" i="70"/>
  <c r="G743" i="70"/>
  <c r="H743" i="70"/>
  <c r="I743" i="70"/>
  <c r="J743" i="70"/>
  <c r="K743" i="70"/>
  <c r="F744" i="70"/>
  <c r="G744" i="70"/>
  <c r="H744" i="70"/>
  <c r="I744" i="70"/>
  <c r="J744" i="70"/>
  <c r="K744" i="70"/>
  <c r="F745" i="70"/>
  <c r="G745" i="70"/>
  <c r="H745" i="70"/>
  <c r="I745" i="70"/>
  <c r="J745" i="70"/>
  <c r="K745" i="70"/>
  <c r="F746" i="70"/>
  <c r="G746" i="70"/>
  <c r="H746" i="70"/>
  <c r="I746" i="70"/>
  <c r="J746" i="70"/>
  <c r="K746" i="70"/>
  <c r="F747" i="70"/>
  <c r="G747" i="70"/>
  <c r="H747" i="70"/>
  <c r="I747" i="70"/>
  <c r="J747" i="70"/>
  <c r="K747" i="70"/>
  <c r="F748" i="70"/>
  <c r="G748" i="70"/>
  <c r="H748" i="70"/>
  <c r="I748" i="70"/>
  <c r="J748" i="70"/>
  <c r="K748" i="70"/>
  <c r="F749" i="70"/>
  <c r="G749" i="70"/>
  <c r="H749" i="70"/>
  <c r="I749" i="70"/>
  <c r="J749" i="70"/>
  <c r="K749" i="70"/>
  <c r="F750" i="70"/>
  <c r="G750" i="70"/>
  <c r="H750" i="70"/>
  <c r="I750" i="70"/>
  <c r="J750" i="70"/>
  <c r="K750" i="70"/>
  <c r="F751" i="70"/>
  <c r="G751" i="70"/>
  <c r="H751" i="70"/>
  <c r="I751" i="70"/>
  <c r="J751" i="70"/>
  <c r="K751" i="70"/>
  <c r="F752" i="70"/>
  <c r="G752" i="70"/>
  <c r="H752" i="70"/>
  <c r="I752" i="70"/>
  <c r="J752" i="70"/>
  <c r="K752" i="70"/>
  <c r="F753" i="70"/>
  <c r="G753" i="70"/>
  <c r="H753" i="70"/>
  <c r="I753" i="70"/>
  <c r="J753" i="70"/>
  <c r="K753" i="70"/>
  <c r="F754" i="70"/>
  <c r="G754" i="70"/>
  <c r="H754" i="70"/>
  <c r="I754" i="70"/>
  <c r="J754" i="70"/>
  <c r="K754" i="70"/>
  <c r="F755" i="70"/>
  <c r="G755" i="70"/>
  <c r="H755" i="70"/>
  <c r="I755" i="70"/>
  <c r="J755" i="70"/>
  <c r="K755" i="70"/>
  <c r="F756" i="70"/>
  <c r="G756" i="70"/>
  <c r="H756" i="70"/>
  <c r="I756" i="70"/>
  <c r="J756" i="70"/>
  <c r="K756" i="70"/>
  <c r="F757" i="70"/>
  <c r="G757" i="70"/>
  <c r="H757" i="70"/>
  <c r="I757" i="70"/>
  <c r="J757" i="70"/>
  <c r="K757" i="70"/>
  <c r="F758" i="70"/>
  <c r="G758" i="70"/>
  <c r="H758" i="70"/>
  <c r="I758" i="70"/>
  <c r="J758" i="70"/>
  <c r="K758" i="70"/>
  <c r="F760" i="70"/>
  <c r="G760" i="70"/>
  <c r="H760" i="70"/>
  <c r="I760" i="70"/>
  <c r="F781" i="70"/>
  <c r="G781" i="70"/>
  <c r="H781" i="70"/>
  <c r="I781" i="70"/>
  <c r="J781" i="70"/>
  <c r="K781" i="70"/>
  <c r="F782" i="70"/>
  <c r="G782" i="70"/>
  <c r="H782" i="70"/>
  <c r="I782" i="70"/>
  <c r="J782" i="70"/>
  <c r="K782" i="70"/>
  <c r="F783" i="70"/>
  <c r="G783" i="70"/>
  <c r="H783" i="70"/>
  <c r="I783" i="70"/>
  <c r="J783" i="70"/>
  <c r="K783" i="70"/>
  <c r="F784" i="70"/>
  <c r="G784" i="70"/>
  <c r="H784" i="70"/>
  <c r="I784" i="70"/>
  <c r="J784" i="70"/>
  <c r="K784" i="70"/>
  <c r="F789" i="70"/>
  <c r="G789" i="70"/>
  <c r="H789" i="70"/>
  <c r="I789" i="70"/>
  <c r="J789" i="70"/>
  <c r="K789" i="70"/>
  <c r="F790" i="70"/>
  <c r="G790" i="70"/>
  <c r="H790" i="70"/>
  <c r="I790" i="70"/>
  <c r="J790" i="70"/>
  <c r="K790" i="70"/>
  <c r="F791" i="70"/>
  <c r="G791" i="70"/>
  <c r="H791" i="70"/>
  <c r="I791" i="70"/>
  <c r="J791" i="70"/>
  <c r="K791" i="70"/>
  <c r="F794" i="70"/>
  <c r="G794" i="70"/>
  <c r="H794" i="70"/>
  <c r="I794" i="70"/>
  <c r="F795" i="70"/>
  <c r="G795" i="70"/>
  <c r="H795" i="70"/>
  <c r="I795" i="70"/>
  <c r="J795" i="70"/>
  <c r="K795" i="70"/>
  <c r="F796" i="70"/>
  <c r="G796" i="70"/>
  <c r="H796" i="70"/>
  <c r="I796" i="70"/>
  <c r="J796" i="70"/>
  <c r="K796" i="70"/>
  <c r="F797" i="70"/>
  <c r="G797" i="70"/>
  <c r="H797" i="70"/>
  <c r="I797" i="70"/>
  <c r="J797" i="70"/>
  <c r="K797" i="70"/>
  <c r="F798" i="70"/>
  <c r="G798" i="70"/>
  <c r="H798" i="70"/>
  <c r="I798" i="70"/>
  <c r="J798" i="70"/>
  <c r="K798" i="70"/>
  <c r="F799" i="70"/>
  <c r="G799" i="70"/>
  <c r="H799" i="70"/>
  <c r="I799" i="70"/>
  <c r="J799" i="70"/>
  <c r="K799" i="70"/>
  <c r="F800" i="70"/>
  <c r="G800" i="70"/>
  <c r="H800" i="70"/>
  <c r="I800" i="70"/>
  <c r="F801" i="70"/>
  <c r="G801" i="70"/>
  <c r="H801" i="70"/>
  <c r="I801" i="70"/>
  <c r="J801" i="70"/>
  <c r="K801" i="70"/>
  <c r="F802" i="70"/>
  <c r="G802" i="70"/>
  <c r="H802" i="70"/>
  <c r="I802" i="70"/>
  <c r="J802" i="70"/>
  <c r="K802" i="70"/>
  <c r="F803" i="70"/>
  <c r="G803" i="70"/>
  <c r="H803" i="70"/>
  <c r="I803" i="70"/>
  <c r="J803" i="70"/>
  <c r="K803" i="70"/>
  <c r="F804" i="70"/>
  <c r="G804" i="70"/>
  <c r="H804" i="70"/>
  <c r="I804" i="70"/>
  <c r="J804" i="70"/>
  <c r="K804" i="70"/>
  <c r="F805" i="70"/>
  <c r="G805" i="70"/>
  <c r="H805" i="70"/>
  <c r="I805" i="70"/>
  <c r="J805" i="70"/>
  <c r="K805" i="70"/>
  <c r="F806" i="70"/>
  <c r="G806" i="70"/>
  <c r="H806" i="70"/>
  <c r="I806" i="70"/>
  <c r="F811" i="70"/>
  <c r="G811" i="70"/>
  <c r="H811" i="70"/>
  <c r="I811" i="70"/>
  <c r="K811" i="70"/>
  <c r="K812" i="70" s="1"/>
  <c r="F812" i="70"/>
  <c r="G812" i="70"/>
  <c r="H812" i="70"/>
  <c r="I812" i="70"/>
  <c r="F813" i="70"/>
  <c r="G813" i="70"/>
  <c r="H813" i="70"/>
  <c r="I813" i="70"/>
  <c r="J813" i="70"/>
  <c r="J814" i="70" s="1"/>
  <c r="K813" i="70"/>
  <c r="K814" i="70" s="1"/>
  <c r="F814" i="70"/>
  <c r="G814" i="70"/>
  <c r="H814" i="70"/>
  <c r="I814" i="70"/>
  <c r="F815" i="70"/>
  <c r="G815" i="70"/>
  <c r="H815" i="70"/>
  <c r="I815" i="70"/>
  <c r="J815" i="70"/>
  <c r="J816" i="70" s="1"/>
  <c r="K815" i="70"/>
  <c r="K816" i="70" s="1"/>
  <c r="F816" i="70"/>
  <c r="G816" i="70"/>
  <c r="H816" i="70"/>
  <c r="I816" i="70"/>
  <c r="F822" i="70"/>
  <c r="G822" i="70"/>
  <c r="H822" i="70"/>
  <c r="I822" i="70"/>
  <c r="J822" i="70"/>
  <c r="J823" i="70" s="1"/>
  <c r="K822" i="70"/>
  <c r="K823" i="70" s="1"/>
  <c r="F823" i="70"/>
  <c r="G823" i="70"/>
  <c r="H823" i="70"/>
  <c r="I823" i="70"/>
  <c r="F824" i="70"/>
  <c r="G824" i="70"/>
  <c r="H824" i="70"/>
  <c r="I824" i="70"/>
  <c r="J824" i="70"/>
  <c r="J825" i="70" s="1"/>
  <c r="K824" i="70"/>
  <c r="K825" i="70" s="1"/>
  <c r="F825" i="70"/>
  <c r="G825" i="70"/>
  <c r="H825" i="70"/>
  <c r="I825" i="70"/>
  <c r="F826" i="70"/>
  <c r="G826" i="70"/>
  <c r="H826" i="70"/>
  <c r="I826" i="70"/>
  <c r="J826" i="70"/>
  <c r="J827" i="70" s="1"/>
  <c r="K826" i="70"/>
  <c r="K827" i="70" s="1"/>
  <c r="F827" i="70"/>
  <c r="G827" i="70"/>
  <c r="H827" i="70"/>
  <c r="H829" i="70" s="1"/>
  <c r="I827" i="70"/>
  <c r="F832" i="70"/>
  <c r="G832" i="70"/>
  <c r="H832" i="70"/>
  <c r="I832" i="70"/>
  <c r="J832" i="70"/>
  <c r="K832" i="70"/>
  <c r="K834" i="70" s="1"/>
  <c r="F834" i="70"/>
  <c r="G834" i="70"/>
  <c r="H834" i="70"/>
  <c r="I834" i="70"/>
  <c r="F835" i="70"/>
  <c r="G835" i="70"/>
  <c r="H835" i="70"/>
  <c r="I835" i="70"/>
  <c r="J835" i="70"/>
  <c r="K835" i="70"/>
  <c r="F836" i="70"/>
  <c r="G836" i="70"/>
  <c r="H836" i="70"/>
  <c r="I836" i="70"/>
  <c r="J836" i="70"/>
  <c r="K836" i="70"/>
  <c r="F837" i="70"/>
  <c r="G837" i="70"/>
  <c r="H837" i="70"/>
  <c r="I837" i="70"/>
  <c r="J837" i="70"/>
  <c r="K837" i="70"/>
  <c r="F838" i="70"/>
  <c r="G838" i="70"/>
  <c r="H838" i="70"/>
  <c r="I838" i="70"/>
  <c r="J838" i="70"/>
  <c r="K838" i="70"/>
  <c r="F843" i="70"/>
  <c r="G843" i="70"/>
  <c r="H843" i="70"/>
  <c r="I843" i="70"/>
  <c r="J843" i="70"/>
  <c r="K843" i="70"/>
  <c r="F846" i="70"/>
  <c r="G846" i="70"/>
  <c r="H846" i="70"/>
  <c r="I846" i="70"/>
  <c r="J846" i="70"/>
  <c r="J847" i="70" s="1"/>
  <c r="K846" i="70"/>
  <c r="K847" i="70" s="1"/>
  <c r="F847" i="70"/>
  <c r="G847" i="70"/>
  <c r="H847" i="70"/>
  <c r="I847" i="70"/>
  <c r="F848" i="70"/>
  <c r="G848" i="70"/>
  <c r="H848" i="70"/>
  <c r="I848" i="70"/>
  <c r="J848" i="70"/>
  <c r="J849" i="70" s="1"/>
  <c r="K848" i="70"/>
  <c r="K849" i="70" s="1"/>
  <c r="F849" i="70"/>
  <c r="G849" i="70"/>
  <c r="H849" i="70"/>
  <c r="I849" i="70"/>
  <c r="F854" i="70"/>
  <c r="G854" i="70"/>
  <c r="H854" i="70"/>
  <c r="I854" i="70"/>
  <c r="J854" i="70"/>
  <c r="J855" i="70" s="1"/>
  <c r="K854" i="70"/>
  <c r="K855" i="70" s="1"/>
  <c r="F855" i="70"/>
  <c r="G855" i="70"/>
  <c r="H855" i="70"/>
  <c r="I855" i="70"/>
  <c r="F857" i="70"/>
  <c r="G857" i="70"/>
  <c r="H857" i="70"/>
  <c r="I857" i="70"/>
  <c r="J857" i="70"/>
  <c r="K857" i="70"/>
  <c r="F858" i="70"/>
  <c r="G858" i="70"/>
  <c r="H858" i="70"/>
  <c r="I858" i="70"/>
  <c r="J858" i="70"/>
  <c r="J859" i="70" s="1"/>
  <c r="K858" i="70"/>
  <c r="K859" i="70" s="1"/>
  <c r="F859" i="70"/>
  <c r="G859" i="70"/>
  <c r="H859" i="70"/>
  <c r="I859" i="70"/>
  <c r="F864" i="70"/>
  <c r="G864" i="70"/>
  <c r="H864" i="70"/>
  <c r="I864" i="70"/>
  <c r="J864" i="70"/>
  <c r="K864" i="70"/>
  <c r="F865" i="70"/>
  <c r="G865" i="70"/>
  <c r="H865" i="70"/>
  <c r="I865" i="70"/>
  <c r="J865" i="70"/>
  <c r="K865" i="70"/>
  <c r="F866" i="70"/>
  <c r="G866" i="70"/>
  <c r="H866" i="70"/>
  <c r="I866" i="70"/>
  <c r="F867" i="70"/>
  <c r="G867" i="70"/>
  <c r="H867" i="70"/>
  <c r="I867" i="70"/>
  <c r="J867" i="70"/>
  <c r="K867" i="70"/>
  <c r="F868" i="70"/>
  <c r="G868" i="70"/>
  <c r="H868" i="70"/>
  <c r="I868" i="70"/>
  <c r="J868" i="70"/>
  <c r="K868" i="70"/>
  <c r="F869" i="70"/>
  <c r="G869" i="70"/>
  <c r="H869" i="70"/>
  <c r="I869" i="70"/>
  <c r="F870" i="70"/>
  <c r="G870" i="70"/>
  <c r="H870" i="70"/>
  <c r="I870" i="70"/>
  <c r="J870" i="70"/>
  <c r="K870" i="70"/>
  <c r="F871" i="70"/>
  <c r="G871" i="70"/>
  <c r="H871" i="70"/>
  <c r="I871" i="70"/>
  <c r="J871" i="70"/>
  <c r="K871" i="70"/>
  <c r="F872" i="70"/>
  <c r="G872" i="70"/>
  <c r="H872" i="70"/>
  <c r="I872" i="70"/>
  <c r="F877" i="70"/>
  <c r="G877" i="70"/>
  <c r="H877" i="70"/>
  <c r="I877" i="70"/>
  <c r="J877" i="70"/>
  <c r="K877" i="70"/>
  <c r="F880" i="70"/>
  <c r="G880" i="70"/>
  <c r="H880" i="70"/>
  <c r="I880" i="70"/>
  <c r="J880" i="70"/>
  <c r="J881" i="70" s="1"/>
  <c r="K880" i="70"/>
  <c r="K881" i="70" s="1"/>
  <c r="F881" i="70"/>
  <c r="G881" i="70"/>
  <c r="H881" i="70"/>
  <c r="I881" i="70"/>
  <c r="F883" i="70"/>
  <c r="G883" i="70"/>
  <c r="H883" i="70"/>
  <c r="I883" i="70"/>
  <c r="J883" i="70"/>
  <c r="K883" i="70"/>
  <c r="F888" i="70"/>
  <c r="G888" i="70"/>
  <c r="K890" i="70"/>
  <c r="F890" i="70"/>
  <c r="G890" i="70"/>
  <c r="H890" i="70"/>
  <c r="I890" i="70"/>
  <c r="F891" i="70"/>
  <c r="G891" i="70"/>
  <c r="H891" i="70"/>
  <c r="I891" i="70"/>
  <c r="J891" i="70"/>
  <c r="J892" i="70" s="1"/>
  <c r="K891" i="70"/>
  <c r="K892" i="70" s="1"/>
  <c r="F892" i="70"/>
  <c r="G892" i="70"/>
  <c r="H892" i="70"/>
  <c r="I892" i="70"/>
  <c r="F893" i="70"/>
  <c r="G893" i="70"/>
  <c r="H893" i="70"/>
  <c r="I893" i="70"/>
  <c r="J893" i="70"/>
  <c r="J894" i="70" s="1"/>
  <c r="K893" i="70"/>
  <c r="K894" i="70" s="1"/>
  <c r="F894" i="70"/>
  <c r="G894" i="70"/>
  <c r="H894" i="70"/>
  <c r="I894" i="70"/>
  <c r="F901" i="70"/>
  <c r="G901" i="70"/>
  <c r="H901" i="70"/>
  <c r="I901" i="70"/>
  <c r="J901" i="70"/>
  <c r="J902" i="70" s="1"/>
  <c r="K901" i="70"/>
  <c r="K902" i="70" s="1"/>
  <c r="F902" i="70"/>
  <c r="G902" i="70"/>
  <c r="H902" i="70"/>
  <c r="I902" i="70"/>
  <c r="F903" i="70"/>
  <c r="G903" i="70"/>
  <c r="H903" i="70"/>
  <c r="I903" i="70"/>
  <c r="J903" i="70"/>
  <c r="J904" i="70" s="1"/>
  <c r="K903" i="70"/>
  <c r="K904" i="70" s="1"/>
  <c r="F904" i="70"/>
  <c r="G904" i="70"/>
  <c r="H904" i="70"/>
  <c r="I904" i="70"/>
  <c r="F905" i="70"/>
  <c r="G905" i="70"/>
  <c r="H905" i="70"/>
  <c r="I905" i="70"/>
  <c r="J905" i="70"/>
  <c r="J906" i="70" s="1"/>
  <c r="K905" i="70"/>
  <c r="K906" i="70" s="1"/>
  <c r="F906" i="70"/>
  <c r="G906" i="70"/>
  <c r="H906" i="70"/>
  <c r="I906" i="70"/>
  <c r="F911" i="70"/>
  <c r="G911" i="70"/>
  <c r="H911" i="70"/>
  <c r="I911" i="70"/>
  <c r="J911" i="70"/>
  <c r="K911" i="70"/>
  <c r="F912" i="70"/>
  <c r="G912" i="70"/>
  <c r="H912" i="70"/>
  <c r="I912" i="70"/>
  <c r="J912" i="70"/>
  <c r="K912" i="70"/>
  <c r="F913" i="70"/>
  <c r="G913" i="70"/>
  <c r="H913" i="70"/>
  <c r="I913" i="70"/>
  <c r="F914" i="70"/>
  <c r="G914" i="70"/>
  <c r="H914" i="70"/>
  <c r="I914" i="70"/>
  <c r="J914" i="70"/>
  <c r="K914" i="70"/>
  <c r="F915" i="70"/>
  <c r="G915" i="70"/>
  <c r="H915" i="70"/>
  <c r="I915" i="70"/>
  <c r="J915" i="70"/>
  <c r="K915" i="70"/>
  <c r="F916" i="70"/>
  <c r="G916" i="70"/>
  <c r="H916" i="70"/>
  <c r="I916" i="70"/>
  <c r="F917" i="70"/>
  <c r="G917" i="70"/>
  <c r="H917" i="70"/>
  <c r="I917" i="70"/>
  <c r="J917" i="70"/>
  <c r="K917" i="70"/>
  <c r="F918" i="70"/>
  <c r="G918" i="70"/>
  <c r="H918" i="70"/>
  <c r="I918" i="70"/>
  <c r="J918" i="70"/>
  <c r="K918" i="70"/>
  <c r="F919" i="70"/>
  <c r="G919" i="70"/>
  <c r="H919" i="70"/>
  <c r="I919" i="70"/>
  <c r="F929" i="70"/>
  <c r="G929" i="70"/>
  <c r="H929" i="70"/>
  <c r="I929" i="70"/>
  <c r="J929" i="70"/>
  <c r="K929" i="70"/>
  <c r="F935" i="70"/>
  <c r="G935" i="70"/>
  <c r="H935" i="70"/>
  <c r="I935" i="70"/>
  <c r="J935" i="70"/>
  <c r="J936" i="70" s="1"/>
  <c r="K935" i="70"/>
  <c r="K936" i="70" s="1"/>
  <c r="F936" i="70"/>
  <c r="G936" i="70"/>
  <c r="H936" i="70"/>
  <c r="I936" i="70"/>
  <c r="F938" i="70"/>
  <c r="G938" i="70"/>
  <c r="H938" i="70"/>
  <c r="I938" i="70"/>
  <c r="J938" i="70"/>
  <c r="K938" i="70"/>
  <c r="F939" i="70"/>
  <c r="G939" i="70"/>
  <c r="H939" i="70"/>
  <c r="I939" i="70"/>
  <c r="J939" i="70"/>
  <c r="K939" i="70"/>
  <c r="F940" i="70"/>
  <c r="G940" i="70"/>
  <c r="H940" i="70"/>
  <c r="I940" i="70"/>
  <c r="J940" i="70"/>
  <c r="K940" i="70"/>
  <c r="F941" i="70"/>
  <c r="G941" i="70"/>
  <c r="H941" i="70"/>
  <c r="I941" i="70"/>
  <c r="J941" i="70"/>
  <c r="K941" i="70"/>
  <c r="F942" i="70"/>
  <c r="G942" i="70"/>
  <c r="H942" i="70"/>
  <c r="I942" i="70"/>
  <c r="F946" i="70"/>
  <c r="G946" i="70"/>
  <c r="H946" i="70"/>
  <c r="I946" i="70"/>
  <c r="J946" i="70"/>
  <c r="K946" i="70"/>
  <c r="F950" i="70"/>
  <c r="G950" i="70"/>
  <c r="H950" i="70"/>
  <c r="I950" i="70"/>
  <c r="J950" i="70"/>
  <c r="K950" i="70"/>
  <c r="F954" i="70"/>
  <c r="G954" i="70"/>
  <c r="H954" i="70"/>
  <c r="H926" i="70" s="1"/>
  <c r="I954" i="70"/>
  <c r="I926" i="70" s="1"/>
  <c r="J954" i="70"/>
  <c r="K954" i="70"/>
  <c r="F993" i="70"/>
  <c r="G993" i="70"/>
  <c r="H993" i="70"/>
  <c r="I993" i="70"/>
  <c r="J993" i="70"/>
  <c r="K993" i="70"/>
  <c r="F994" i="70"/>
  <c r="G994" i="70"/>
  <c r="H994" i="70"/>
  <c r="I994" i="70"/>
  <c r="J994" i="70"/>
  <c r="K994" i="70"/>
  <c r="F998" i="70"/>
  <c r="G998" i="70"/>
  <c r="H998" i="70"/>
  <c r="I998" i="70"/>
  <c r="J998" i="70"/>
  <c r="K998" i="70"/>
  <c r="F999" i="70"/>
  <c r="G999" i="70"/>
  <c r="H999" i="70"/>
  <c r="I999" i="70"/>
  <c r="J999" i="70"/>
  <c r="K999" i="70"/>
  <c r="F1000" i="70"/>
  <c r="G1000" i="70"/>
  <c r="H1000" i="70"/>
  <c r="I1000" i="70"/>
  <c r="J1000" i="70"/>
  <c r="K1000" i="70"/>
  <c r="F1001" i="70"/>
  <c r="G1001" i="70"/>
  <c r="H1001" i="70"/>
  <c r="I1001" i="70"/>
  <c r="J1001" i="70"/>
  <c r="K1001" i="70"/>
  <c r="F1002" i="70"/>
  <c r="G1002" i="70"/>
  <c r="H1002" i="70"/>
  <c r="I1002" i="70"/>
  <c r="J1002" i="70"/>
  <c r="K1002" i="70"/>
  <c r="F1003" i="70"/>
  <c r="G1003" i="70"/>
  <c r="H1003" i="70"/>
  <c r="I1003" i="70"/>
  <c r="J1003" i="70"/>
  <c r="K1003" i="70"/>
  <c r="F1004" i="70"/>
  <c r="G1004" i="70"/>
  <c r="H1004" i="70"/>
  <c r="I1004" i="70"/>
  <c r="J1004" i="70"/>
  <c r="K1004" i="70"/>
  <c r="F1005" i="70"/>
  <c r="G1005" i="70"/>
  <c r="H1005" i="70"/>
  <c r="I1005" i="70"/>
  <c r="J1005" i="70"/>
  <c r="K1005" i="70"/>
  <c r="F1006" i="70"/>
  <c r="G1006" i="70"/>
  <c r="H1006" i="70"/>
  <c r="I1006" i="70"/>
  <c r="J1006" i="70"/>
  <c r="K1006" i="70"/>
  <c r="F1007" i="70"/>
  <c r="G1007" i="70"/>
  <c r="H1007" i="70"/>
  <c r="I1007" i="70"/>
  <c r="J1007" i="70"/>
  <c r="K1007" i="70"/>
  <c r="F1008" i="70"/>
  <c r="G1008" i="70"/>
  <c r="H1008" i="70"/>
  <c r="I1008" i="70"/>
  <c r="J1008" i="70"/>
  <c r="K1008" i="70"/>
  <c r="F1009" i="70"/>
  <c r="G1009" i="70"/>
  <c r="H1009" i="70"/>
  <c r="I1009" i="70"/>
  <c r="J1009" i="70"/>
  <c r="K1009" i="70"/>
  <c r="F1010" i="70"/>
  <c r="G1010" i="70"/>
  <c r="H1010" i="70"/>
  <c r="I1010" i="70"/>
  <c r="J1010" i="70"/>
  <c r="K1010" i="70"/>
  <c r="F1011" i="70"/>
  <c r="G1011" i="70"/>
  <c r="H1011" i="70"/>
  <c r="I1011" i="70"/>
  <c r="J1011" i="70"/>
  <c r="K1011" i="70"/>
  <c r="F1012" i="70"/>
  <c r="G1012" i="70"/>
  <c r="H1012" i="70"/>
  <c r="I1012" i="70"/>
  <c r="J1012" i="70"/>
  <c r="K1012" i="70"/>
  <c r="F1013" i="70"/>
  <c r="G1013" i="70"/>
  <c r="H1013" i="70"/>
  <c r="I1013" i="70"/>
  <c r="J1013" i="70"/>
  <c r="K1013" i="70"/>
  <c r="F1014" i="70"/>
  <c r="G1014" i="70"/>
  <c r="H1014" i="70"/>
  <c r="I1014" i="70"/>
  <c r="J1014" i="70"/>
  <c r="K1014" i="70"/>
  <c r="F1015" i="70"/>
  <c r="G1015" i="70"/>
  <c r="H1015" i="70"/>
  <c r="I1015" i="70"/>
  <c r="J1015" i="70"/>
  <c r="K1015" i="70"/>
  <c r="F1016" i="70"/>
  <c r="G1016" i="70"/>
  <c r="H1016" i="70"/>
  <c r="I1016" i="70"/>
  <c r="J1016" i="70"/>
  <c r="K1016" i="70"/>
  <c r="F1017" i="70"/>
  <c r="G1017" i="70"/>
  <c r="H1017" i="70"/>
  <c r="I1017" i="70"/>
  <c r="J1017" i="70"/>
  <c r="K1017" i="70"/>
  <c r="F1018" i="70"/>
  <c r="G1018" i="70"/>
  <c r="H1018" i="70"/>
  <c r="I1018" i="70"/>
  <c r="J1018" i="70"/>
  <c r="K1018" i="70"/>
  <c r="F1019" i="70"/>
  <c r="G1019" i="70"/>
  <c r="H1019" i="70"/>
  <c r="I1019" i="70"/>
  <c r="J1019" i="70"/>
  <c r="K1019" i="70"/>
  <c r="F1020" i="70"/>
  <c r="G1020" i="70"/>
  <c r="H1020" i="70"/>
  <c r="I1020" i="70"/>
  <c r="J1020" i="70"/>
  <c r="K1020" i="70"/>
  <c r="F1021" i="70"/>
  <c r="G1021" i="70"/>
  <c r="H1021" i="70"/>
  <c r="I1021" i="70"/>
  <c r="J1021" i="70"/>
  <c r="K1021" i="70"/>
  <c r="F1022" i="70"/>
  <c r="G1022" i="70"/>
  <c r="H1022" i="70"/>
  <c r="I1022" i="70"/>
  <c r="J1022" i="70"/>
  <c r="K1022" i="70"/>
  <c r="F1023" i="70"/>
  <c r="G1023" i="70"/>
  <c r="H1023" i="70"/>
  <c r="I1023" i="70"/>
  <c r="J1023" i="70"/>
  <c r="K1023" i="70"/>
  <c r="F1024" i="70"/>
  <c r="G1024" i="70"/>
  <c r="H1024" i="70"/>
  <c r="I1024" i="70"/>
  <c r="J1024" i="70"/>
  <c r="K1024" i="70"/>
  <c r="F1025" i="70"/>
  <c r="G1025" i="70"/>
  <c r="H1025" i="70"/>
  <c r="I1025" i="70"/>
  <c r="J1025" i="70"/>
  <c r="K1025" i="70"/>
  <c r="F1027" i="70"/>
  <c r="G1027" i="70"/>
  <c r="H1027" i="70"/>
  <c r="I1027" i="70"/>
  <c r="J1027" i="70"/>
  <c r="K1027" i="70"/>
  <c r="F1029" i="70"/>
  <c r="G1029" i="70"/>
  <c r="H1029" i="70"/>
  <c r="I1029" i="70"/>
  <c r="F1030" i="70"/>
  <c r="G1030" i="70"/>
  <c r="H1030" i="70"/>
  <c r="I1030" i="70"/>
  <c r="J1030" i="70"/>
  <c r="K1030" i="70"/>
  <c r="F1031" i="70"/>
  <c r="G1031" i="70"/>
  <c r="H1031" i="70"/>
  <c r="I1031" i="70"/>
  <c r="J1031" i="70"/>
  <c r="K1031" i="70"/>
  <c r="F1032" i="70"/>
  <c r="G1032" i="70"/>
  <c r="H1032" i="70"/>
  <c r="I1032" i="70"/>
  <c r="J1032" i="70"/>
  <c r="K1032" i="70"/>
  <c r="F1033" i="70"/>
  <c r="G1033" i="70"/>
  <c r="H1033" i="70"/>
  <c r="I1033" i="70"/>
  <c r="J1033" i="70"/>
  <c r="K1033" i="70"/>
  <c r="F1034" i="70"/>
  <c r="G1034" i="70"/>
  <c r="H1034" i="70"/>
  <c r="I1034" i="70"/>
  <c r="J1034" i="70"/>
  <c r="K1034" i="70"/>
  <c r="F1035" i="70"/>
  <c r="G1035" i="70"/>
  <c r="H1035" i="70"/>
  <c r="I1035" i="70"/>
  <c r="J1035" i="70"/>
  <c r="K1035" i="70"/>
  <c r="F1036" i="70"/>
  <c r="G1036" i="70"/>
  <c r="H1036" i="70"/>
  <c r="I1036" i="70"/>
  <c r="J1036" i="70"/>
  <c r="K1036" i="70"/>
  <c r="F1037" i="70"/>
  <c r="G1037" i="70"/>
  <c r="H1037" i="70"/>
  <c r="I1037" i="70"/>
  <c r="J1037" i="70"/>
  <c r="K1037" i="70"/>
  <c r="F1038" i="70"/>
  <c r="G1038" i="70"/>
  <c r="H1038" i="70"/>
  <c r="I1038" i="70"/>
  <c r="J1038" i="70"/>
  <c r="K1038" i="70"/>
  <c r="F1039" i="70"/>
  <c r="G1039" i="70"/>
  <c r="H1039" i="70"/>
  <c r="I1039" i="70"/>
  <c r="J1039" i="70"/>
  <c r="K1039" i="70"/>
  <c r="F1040" i="70"/>
  <c r="G1040" i="70"/>
  <c r="H1040" i="70"/>
  <c r="I1040" i="70"/>
  <c r="J1040" i="70"/>
  <c r="K1040" i="70"/>
  <c r="F1041" i="70"/>
  <c r="G1041" i="70"/>
  <c r="H1041" i="70"/>
  <c r="I1041" i="70"/>
  <c r="J1041" i="70"/>
  <c r="K1041" i="70"/>
  <c r="F1042" i="70"/>
  <c r="G1042" i="70"/>
  <c r="H1042" i="70"/>
  <c r="I1042" i="70"/>
  <c r="J1042" i="70"/>
  <c r="K1042" i="70"/>
  <c r="F1043" i="70"/>
  <c r="G1043" i="70"/>
  <c r="H1043" i="70"/>
  <c r="I1043" i="70"/>
  <c r="J1043" i="70"/>
  <c r="K1043" i="70"/>
  <c r="F1044" i="70"/>
  <c r="G1044" i="70"/>
  <c r="H1044" i="70"/>
  <c r="I1044" i="70"/>
  <c r="J1044" i="70"/>
  <c r="K1044" i="70"/>
  <c r="F1045" i="70"/>
  <c r="G1045" i="70"/>
  <c r="H1045" i="70"/>
  <c r="I1045" i="70"/>
  <c r="J1045" i="70"/>
  <c r="K1045" i="70"/>
  <c r="F1046" i="70"/>
  <c r="G1046" i="70"/>
  <c r="H1046" i="70"/>
  <c r="I1046" i="70"/>
  <c r="J1046" i="70"/>
  <c r="K1046" i="70"/>
  <c r="F1047" i="70"/>
  <c r="G1047" i="70"/>
  <c r="H1047" i="70"/>
  <c r="I1047" i="70"/>
  <c r="J1047" i="70"/>
  <c r="K1047" i="70"/>
  <c r="F1048" i="70"/>
  <c r="G1048" i="70"/>
  <c r="H1048" i="70"/>
  <c r="I1048" i="70"/>
  <c r="J1048" i="70"/>
  <c r="K1048" i="70"/>
  <c r="F1049" i="70"/>
  <c r="G1049" i="70"/>
  <c r="H1049" i="70"/>
  <c r="I1049" i="70"/>
  <c r="J1049" i="70"/>
  <c r="K1049" i="70"/>
  <c r="F1050" i="70"/>
  <c r="G1050" i="70"/>
  <c r="H1050" i="70"/>
  <c r="I1050" i="70"/>
  <c r="J1050" i="70"/>
  <c r="K1050" i="70"/>
  <c r="F1051" i="70"/>
  <c r="G1051" i="70"/>
  <c r="H1051" i="70"/>
  <c r="I1051" i="70"/>
  <c r="J1051" i="70"/>
  <c r="K1051" i="70"/>
  <c r="F1052" i="70"/>
  <c r="G1052" i="70"/>
  <c r="H1052" i="70"/>
  <c r="I1052" i="70"/>
  <c r="J1052" i="70"/>
  <c r="K1052" i="70"/>
  <c r="F1053" i="70"/>
  <c r="G1053" i="70"/>
  <c r="H1053" i="70"/>
  <c r="I1053" i="70"/>
  <c r="J1053" i="70"/>
  <c r="K1053" i="70"/>
  <c r="F1054" i="70"/>
  <c r="G1054" i="70"/>
  <c r="H1054" i="70"/>
  <c r="I1054" i="70"/>
  <c r="J1054" i="70"/>
  <c r="K1054" i="70"/>
  <c r="F1055" i="70"/>
  <c r="G1055" i="70"/>
  <c r="H1055" i="70"/>
  <c r="I1055" i="70"/>
  <c r="J1055" i="70"/>
  <c r="K1055" i="70"/>
  <c r="F1056" i="70"/>
  <c r="G1056" i="70"/>
  <c r="H1056" i="70"/>
  <c r="I1056" i="70"/>
  <c r="J1056" i="70"/>
  <c r="K1056" i="70"/>
  <c r="F1057" i="70"/>
  <c r="G1057" i="70"/>
  <c r="H1057" i="70"/>
  <c r="I1057" i="70"/>
  <c r="J1057" i="70"/>
  <c r="K1057" i="70"/>
  <c r="F1058" i="70"/>
  <c r="G1058" i="70"/>
  <c r="H1058" i="70"/>
  <c r="I1058" i="70"/>
  <c r="J1058" i="70"/>
  <c r="K1058" i="70"/>
  <c r="F1059" i="70"/>
  <c r="G1059" i="70"/>
  <c r="H1059" i="70"/>
  <c r="I1059" i="70"/>
  <c r="J1059" i="70"/>
  <c r="K1059" i="70"/>
  <c r="F1060" i="70"/>
  <c r="G1060" i="70"/>
  <c r="H1060" i="70"/>
  <c r="I1060" i="70"/>
  <c r="J1060" i="70"/>
  <c r="K1060" i="70"/>
  <c r="F1061" i="70"/>
  <c r="G1061" i="70"/>
  <c r="H1061" i="70"/>
  <c r="I1061" i="70"/>
  <c r="J1061" i="70"/>
  <c r="K1061" i="70"/>
  <c r="F1062" i="70"/>
  <c r="G1062" i="70"/>
  <c r="H1062" i="70"/>
  <c r="I1062" i="70"/>
  <c r="J1062" i="70"/>
  <c r="K1062" i="70"/>
  <c r="F1063" i="70"/>
  <c r="G1063" i="70"/>
  <c r="H1063" i="70"/>
  <c r="I1063" i="70"/>
  <c r="J1063" i="70"/>
  <c r="K1063" i="70"/>
  <c r="F1064" i="70"/>
  <c r="G1064" i="70"/>
  <c r="H1064" i="70"/>
  <c r="I1064" i="70"/>
  <c r="J1064" i="70"/>
  <c r="K1064" i="70"/>
  <c r="F1065" i="70"/>
  <c r="G1065" i="70"/>
  <c r="H1065" i="70"/>
  <c r="I1065" i="70"/>
  <c r="J1065" i="70"/>
  <c r="K1065" i="70"/>
  <c r="F1066" i="70"/>
  <c r="G1066" i="70"/>
  <c r="H1066" i="70"/>
  <c r="I1066" i="70"/>
  <c r="J1066" i="70"/>
  <c r="K1066" i="70"/>
  <c r="F1068" i="70"/>
  <c r="G1068" i="70"/>
  <c r="H1068" i="70"/>
  <c r="I1068" i="70"/>
  <c r="H1085" i="70"/>
  <c r="I1085" i="70"/>
  <c r="F1087" i="70"/>
  <c r="G1087" i="70"/>
  <c r="H1087" i="70"/>
  <c r="I1087" i="70"/>
  <c r="G1091" i="70"/>
  <c r="I1091" i="70"/>
  <c r="K1091" i="70"/>
  <c r="G1092" i="70"/>
  <c r="I1092" i="70"/>
  <c r="K1092" i="70"/>
  <c r="I1094" i="70"/>
  <c r="G1095" i="70"/>
  <c r="I1095" i="70"/>
  <c r="K1095" i="70"/>
  <c r="I1096" i="70"/>
  <c r="H1097" i="70"/>
  <c r="H1099" i="70" s="1"/>
  <c r="I1097" i="70"/>
  <c r="I1099" i="70" s="1"/>
  <c r="F1101" i="70"/>
  <c r="G1101" i="70"/>
  <c r="H1101" i="70"/>
  <c r="I1101" i="70"/>
  <c r="J1101" i="70"/>
  <c r="K1101" i="70"/>
  <c r="F1105" i="70"/>
  <c r="G1105" i="70"/>
  <c r="H1105" i="70"/>
  <c r="I1105" i="70"/>
  <c r="J1105" i="70"/>
  <c r="K1105" i="70"/>
  <c r="F1109" i="70"/>
  <c r="G1109" i="70"/>
  <c r="H1109" i="70"/>
  <c r="I1109" i="70"/>
  <c r="J1109" i="70"/>
  <c r="K1109" i="70"/>
  <c r="F1113" i="70"/>
  <c r="G1113" i="70"/>
  <c r="H1113" i="70"/>
  <c r="I1113" i="70"/>
  <c r="J1113" i="70"/>
  <c r="K1113" i="70"/>
  <c r="F1117" i="70"/>
  <c r="G1117" i="70"/>
  <c r="H1117" i="70"/>
  <c r="I1117" i="70"/>
  <c r="J1117" i="70"/>
  <c r="K1117" i="70"/>
  <c r="F1121" i="70"/>
  <c r="G1121" i="70"/>
  <c r="G1085" i="70" s="1"/>
  <c r="H1121" i="70"/>
  <c r="I1121" i="70"/>
  <c r="J1121" i="70"/>
  <c r="K1121" i="70"/>
  <c r="F1125" i="70"/>
  <c r="G1125" i="70"/>
  <c r="H1125" i="70"/>
  <c r="I1125" i="70"/>
  <c r="J1125" i="70"/>
  <c r="K1125" i="70"/>
  <c r="F1129" i="70"/>
  <c r="G1129" i="70"/>
  <c r="G1075" i="70" s="1"/>
  <c r="H1129" i="70"/>
  <c r="I1129" i="70"/>
  <c r="J1129" i="70"/>
  <c r="K1129" i="70"/>
  <c r="K1075" i="70" s="1"/>
  <c r="F1133" i="70"/>
  <c r="G1133" i="70"/>
  <c r="G1076" i="70" s="1"/>
  <c r="H1133" i="70"/>
  <c r="I1133" i="70"/>
  <c r="J1133" i="70"/>
  <c r="K1133" i="70"/>
  <c r="K1076" i="70" s="1"/>
  <c r="F1137" i="70"/>
  <c r="G1137" i="70"/>
  <c r="G1078" i="70" s="1"/>
  <c r="H1137" i="70"/>
  <c r="I1137" i="70"/>
  <c r="J1137" i="70"/>
  <c r="K1137" i="70"/>
  <c r="K1078" i="70" s="1"/>
  <c r="F1141" i="70"/>
  <c r="G1141" i="70"/>
  <c r="G1080" i="70" s="1"/>
  <c r="H1141" i="70"/>
  <c r="I1141" i="70"/>
  <c r="J1141" i="70"/>
  <c r="K1141" i="70"/>
  <c r="K1080" i="70" s="1"/>
  <c r="F1145" i="70"/>
  <c r="G1145" i="70"/>
  <c r="G1081" i="70" s="1"/>
  <c r="H1145" i="70"/>
  <c r="I1145" i="70"/>
  <c r="J1145" i="70"/>
  <c r="K1145" i="70"/>
  <c r="K1081" i="70" s="1"/>
  <c r="F1149" i="70"/>
  <c r="G1149" i="70"/>
  <c r="G1082" i="70" s="1"/>
  <c r="H1149" i="70"/>
  <c r="I1149" i="70"/>
  <c r="J1149" i="70"/>
  <c r="K1149" i="70"/>
  <c r="K1082" i="70" s="1"/>
  <c r="F1153" i="70"/>
  <c r="G1153" i="70"/>
  <c r="H1153" i="70"/>
  <c r="I1153" i="70"/>
  <c r="J1153" i="70"/>
  <c r="K1153" i="70"/>
  <c r="F1157" i="70"/>
  <c r="G1157" i="70"/>
  <c r="H1157" i="70"/>
  <c r="I1157" i="70"/>
  <c r="J1157" i="70"/>
  <c r="K1157" i="70"/>
  <c r="F1161" i="70"/>
  <c r="G1161" i="70"/>
  <c r="G1090" i="70" s="1"/>
  <c r="H1161" i="70"/>
  <c r="I1161" i="70"/>
  <c r="J1161" i="70"/>
  <c r="K1161" i="70"/>
  <c r="F1175" i="70"/>
  <c r="G1175" i="70"/>
  <c r="G1084" i="70" s="1"/>
  <c r="H1175" i="70"/>
  <c r="I1175" i="70"/>
  <c r="J1175" i="70"/>
  <c r="K1175" i="70"/>
  <c r="K1084" i="70" s="1"/>
  <c r="F1179" i="70"/>
  <c r="G1179" i="70"/>
  <c r="G1086" i="70" s="1"/>
  <c r="H1179" i="70"/>
  <c r="I1179" i="70"/>
  <c r="J1179" i="70"/>
  <c r="K1179" i="70"/>
  <c r="F1194" i="70"/>
  <c r="G1194" i="70"/>
  <c r="H1194" i="70"/>
  <c r="I1194" i="70"/>
  <c r="J1194" i="70"/>
  <c r="K1194" i="70"/>
  <c r="N1" i="171"/>
  <c r="I151" i="70" l="1"/>
  <c r="G874" i="70"/>
  <c r="K562" i="70"/>
  <c r="G564" i="70"/>
  <c r="J562" i="70"/>
  <c r="G921" i="70"/>
  <c r="J165" i="70"/>
  <c r="J31" i="70"/>
  <c r="J186" i="70"/>
  <c r="J183" i="70"/>
  <c r="J818" i="70"/>
  <c r="J632" i="70"/>
  <c r="J646" i="70" s="1"/>
  <c r="J518" i="70"/>
  <c r="J913" i="70"/>
  <c r="J794" i="70"/>
  <c r="K468" i="70"/>
  <c r="J171" i="70"/>
  <c r="J159" i="70"/>
  <c r="K459" i="70"/>
  <c r="F151" i="70"/>
  <c r="J719" i="70"/>
  <c r="J288" i="70"/>
  <c r="J91" i="70"/>
  <c r="K1068" i="70"/>
  <c r="J1029" i="70"/>
  <c r="J175" i="70"/>
  <c r="J141" i="70"/>
  <c r="J151" i="70" s="1"/>
  <c r="J41" i="70"/>
  <c r="J230" i="70"/>
  <c r="J278" i="70"/>
  <c r="J218" i="70"/>
  <c r="I1081" i="70"/>
  <c r="H921" i="70"/>
  <c r="I257" i="70"/>
  <c r="I201" i="70"/>
  <c r="I12" i="70"/>
  <c r="I1084" i="70"/>
  <c r="I1086" i="70"/>
  <c r="I1090" i="70"/>
  <c r="I1082" i="70"/>
  <c r="I1080" i="70"/>
  <c r="I264" i="70"/>
  <c r="I205" i="70"/>
  <c r="I67" i="70"/>
  <c r="I11" i="70"/>
  <c r="I1075" i="70"/>
  <c r="I1076" i="70"/>
  <c r="I13" i="70"/>
  <c r="I1078" i="70"/>
  <c r="I18" i="70"/>
  <c r="I10" i="70"/>
  <c r="H151" i="70"/>
  <c r="K666" i="70"/>
  <c r="H520" i="70"/>
  <c r="H661" i="70"/>
  <c r="J672" i="70"/>
  <c r="J666" i="70"/>
  <c r="H818" i="70"/>
  <c r="K186" i="70"/>
  <c r="H908" i="70"/>
  <c r="G896" i="70"/>
  <c r="H480" i="70"/>
  <c r="G480" i="70"/>
  <c r="G1070" i="70"/>
  <c r="F896" i="70"/>
  <c r="I908" i="70"/>
  <c r="H674" i="70"/>
  <c r="F440" i="70"/>
  <c r="I1070" i="70"/>
  <c r="K913" i="70"/>
  <c r="K719" i="70"/>
  <c r="H808" i="70"/>
  <c r="J942" i="70"/>
  <c r="I808" i="70"/>
  <c r="I896" i="70"/>
  <c r="G621" i="70"/>
  <c r="F808" i="70"/>
  <c r="I310" i="70"/>
  <c r="K278" i="70"/>
  <c r="I173" i="70"/>
  <c r="K159" i="70"/>
  <c r="I43" i="70"/>
  <c r="K31" i="70"/>
  <c r="J619" i="70"/>
  <c r="J612" i="70"/>
  <c r="F107" i="70"/>
  <c r="G818" i="70"/>
  <c r="K655" i="70"/>
  <c r="H331" i="70"/>
  <c r="J323" i="70"/>
  <c r="H323" i="70"/>
  <c r="K288" i="70"/>
  <c r="K171" i="70"/>
  <c r="J547" i="70"/>
  <c r="G840" i="70"/>
  <c r="I829" i="70"/>
  <c r="J128" i="70"/>
  <c r="F43" i="70"/>
  <c r="K916" i="70"/>
  <c r="K869" i="70"/>
  <c r="F840" i="70"/>
  <c r="K794" i="70"/>
  <c r="J331" i="70"/>
  <c r="K183" i="70"/>
  <c r="K141" i="70"/>
  <c r="K151" i="70" s="1"/>
  <c r="G130" i="70"/>
  <c r="K123" i="70"/>
  <c r="I107" i="70"/>
  <c r="J655" i="70"/>
  <c r="H130" i="70"/>
  <c r="F921" i="70"/>
  <c r="J919" i="70"/>
  <c r="J916" i="70"/>
  <c r="J869" i="70"/>
  <c r="J866" i="70"/>
  <c r="H646" i="70"/>
  <c r="J908" i="70"/>
  <c r="F874" i="70"/>
  <c r="I438" i="70"/>
  <c r="K866" i="70"/>
  <c r="H896" i="70"/>
  <c r="G674" i="70"/>
  <c r="I564" i="70"/>
  <c r="F1070" i="70"/>
  <c r="G808" i="70"/>
  <c r="K672" i="70"/>
  <c r="K669" i="70"/>
  <c r="F674" i="70"/>
  <c r="K659" i="70"/>
  <c r="K612" i="70"/>
  <c r="H564" i="70"/>
  <c r="I175" i="70"/>
  <c r="J872" i="70"/>
  <c r="F520" i="70"/>
  <c r="J417" i="70"/>
  <c r="H175" i="70"/>
  <c r="K840" i="70"/>
  <c r="K632" i="70"/>
  <c r="K646" i="70" s="1"/>
  <c r="K417" i="70"/>
  <c r="H173" i="70"/>
  <c r="K942" i="70"/>
  <c r="G829" i="70"/>
  <c r="K739" i="70"/>
  <c r="J669" i="70"/>
  <c r="J659" i="70"/>
  <c r="K651" i="70"/>
  <c r="K619" i="70"/>
  <c r="F621" i="70"/>
  <c r="I605" i="70"/>
  <c r="I621" i="70" s="1"/>
  <c r="F480" i="70"/>
  <c r="I198" i="70"/>
  <c r="K175" i="70"/>
  <c r="H43" i="70"/>
  <c r="K872" i="70"/>
  <c r="H310" i="70"/>
  <c r="K105" i="70"/>
  <c r="K331" i="70"/>
  <c r="F173" i="70"/>
  <c r="G440" i="70"/>
  <c r="I921" i="70"/>
  <c r="G908" i="70"/>
  <c r="H605" i="70"/>
  <c r="H621" i="70" s="1"/>
  <c r="K323" i="70"/>
  <c r="I323" i="70"/>
  <c r="G43" i="70"/>
  <c r="I593" i="70"/>
  <c r="G861" i="70"/>
  <c r="H593" i="70"/>
  <c r="K818" i="70"/>
  <c r="I646" i="70"/>
  <c r="K896" i="70"/>
  <c r="I861" i="70"/>
  <c r="F861" i="70"/>
  <c r="J861" i="70"/>
  <c r="J829" i="70"/>
  <c r="K1029" i="70"/>
  <c r="K760" i="70"/>
  <c r="I387" i="70"/>
  <c r="I396" i="70" s="1"/>
  <c r="K806" i="70"/>
  <c r="K861" i="70"/>
  <c r="H861" i="70"/>
  <c r="J806" i="70"/>
  <c r="I661" i="70"/>
  <c r="K559" i="70"/>
  <c r="K800" i="70"/>
  <c r="K579" i="70"/>
  <c r="K593" i="70" s="1"/>
  <c r="K518" i="70"/>
  <c r="K494" i="70"/>
  <c r="K230" i="70"/>
  <c r="J1068" i="70"/>
  <c r="K908" i="70"/>
  <c r="H438" i="70"/>
  <c r="J438" i="70"/>
  <c r="J800" i="70"/>
  <c r="J559" i="70"/>
  <c r="J506" i="70"/>
  <c r="J494" i="70"/>
  <c r="J468" i="70"/>
  <c r="J459" i="70"/>
  <c r="H107" i="70"/>
  <c r="K41" i="70"/>
  <c r="K91" i="70"/>
  <c r="K829" i="70"/>
  <c r="J478" i="70"/>
  <c r="K438" i="70"/>
  <c r="I331" i="70"/>
  <c r="G151" i="70"/>
  <c r="J105" i="70"/>
  <c r="H1070" i="70"/>
  <c r="K919" i="70"/>
  <c r="F908" i="70"/>
  <c r="J579" i="70"/>
  <c r="J593" i="70" s="1"/>
  <c r="K506" i="70"/>
  <c r="J123" i="70"/>
  <c r="F829" i="70"/>
  <c r="F818" i="70"/>
  <c r="K478" i="70"/>
  <c r="K396" i="70"/>
  <c r="K218" i="70"/>
  <c r="I130" i="70"/>
  <c r="K128" i="70"/>
  <c r="G107" i="70"/>
  <c r="I874" i="70"/>
  <c r="I840" i="70"/>
  <c r="J739" i="70"/>
  <c r="I674" i="70"/>
  <c r="F661" i="70"/>
  <c r="K547" i="70"/>
  <c r="I480" i="70"/>
  <c r="H874" i="70"/>
  <c r="H840" i="70"/>
  <c r="I818" i="70"/>
  <c r="J760" i="70"/>
  <c r="F564" i="70"/>
  <c r="I520" i="70"/>
  <c r="K165" i="70"/>
  <c r="G173" i="70"/>
  <c r="J173" i="70" l="1"/>
  <c r="J1070" i="70"/>
  <c r="J520" i="70"/>
  <c r="K480" i="70"/>
  <c r="J674" i="70"/>
  <c r="J921" i="70"/>
  <c r="K874" i="70"/>
  <c r="J874" i="70"/>
  <c r="K674" i="70"/>
  <c r="I440" i="70"/>
  <c r="K173" i="70"/>
  <c r="K808" i="70"/>
  <c r="K921" i="70"/>
  <c r="K1070" i="70"/>
  <c r="K661" i="70"/>
  <c r="J480" i="70"/>
  <c r="K520" i="70"/>
  <c r="K440" i="70"/>
  <c r="J808" i="70"/>
  <c r="K1193" i="70"/>
  <c r="J1193" i="70"/>
  <c r="J1192" i="70"/>
  <c r="K1192" i="70"/>
  <c r="AC715" i="88" l="1"/>
  <c r="AC662" i="88"/>
  <c r="AD662" i="88"/>
  <c r="AC663" i="88"/>
  <c r="AD663" i="88"/>
  <c r="AC664" i="88"/>
  <c r="AD664" i="88"/>
  <c r="AC665" i="88"/>
  <c r="AD665" i="88"/>
  <c r="AC666" i="88"/>
  <c r="AD666" i="88"/>
  <c r="AC667" i="88"/>
  <c r="AD667" i="88"/>
  <c r="AC582" i="88"/>
  <c r="AD582" i="88"/>
  <c r="AC584" i="88"/>
  <c r="AD584" i="88"/>
  <c r="AC585" i="88"/>
  <c r="AD585" i="88"/>
  <c r="AC586" i="88"/>
  <c r="AD586" i="88"/>
  <c r="AC587" i="88"/>
  <c r="AD587" i="88"/>
  <c r="AC588" i="88"/>
  <c r="AD588" i="88"/>
  <c r="AC589" i="88"/>
  <c r="AD589" i="88"/>
  <c r="AC590" i="88"/>
  <c r="AD590" i="88"/>
  <c r="AC591" i="88"/>
  <c r="AD591" i="88"/>
  <c r="AC592" i="88"/>
  <c r="AD592" i="88"/>
  <c r="AC593" i="88"/>
  <c r="AD593" i="88"/>
  <c r="AC594" i="88"/>
  <c r="AD594" i="88"/>
  <c r="AC595" i="88"/>
  <c r="AD595" i="88"/>
  <c r="AC596" i="88"/>
  <c r="AD596" i="88"/>
  <c r="AC597" i="88"/>
  <c r="AD597" i="88"/>
  <c r="AC599" i="88"/>
  <c r="AD599" i="88"/>
  <c r="AC600" i="88"/>
  <c r="AD600" i="88"/>
  <c r="AC601" i="88"/>
  <c r="AD601" i="88"/>
  <c r="AC602" i="88"/>
  <c r="AD602" i="88"/>
  <c r="AC603" i="88"/>
  <c r="AD603" i="88"/>
  <c r="AC604" i="88"/>
  <c r="AD604" i="88"/>
  <c r="AC576" i="88"/>
  <c r="AD576" i="88"/>
  <c r="AC577" i="88"/>
  <c r="AD577" i="88"/>
  <c r="AC578" i="88"/>
  <c r="AD578" i="88"/>
  <c r="AC579" i="88"/>
  <c r="AD579" i="88"/>
  <c r="AC580" i="88"/>
  <c r="AD580" i="88"/>
  <c r="AC581" i="88"/>
  <c r="AD581" i="88"/>
  <c r="AC530" i="88"/>
  <c r="AD530" i="88"/>
  <c r="AC531" i="88"/>
  <c r="AD531" i="88"/>
  <c r="AC532" i="88"/>
  <c r="AD532" i="88"/>
  <c r="AC533" i="88"/>
  <c r="AD533" i="88"/>
  <c r="AC534" i="88"/>
  <c r="AD534" i="88"/>
  <c r="AC535" i="88"/>
  <c r="AD535" i="88"/>
  <c r="AC536" i="88"/>
  <c r="AD536" i="88"/>
  <c r="AC538" i="88"/>
  <c r="AD538" i="88"/>
  <c r="AC539" i="88"/>
  <c r="AD539" i="88"/>
  <c r="AC540" i="88"/>
  <c r="AD540" i="88"/>
  <c r="AC541" i="88"/>
  <c r="AD541" i="88"/>
  <c r="AC543" i="88"/>
  <c r="AD543" i="88"/>
  <c r="AC544" i="88"/>
  <c r="AD544" i="88"/>
  <c r="AC545" i="88"/>
  <c r="AD545" i="88"/>
  <c r="AC546" i="88"/>
  <c r="AD546" i="88"/>
  <c r="AC547" i="88"/>
  <c r="AD547" i="88"/>
  <c r="AC548" i="88"/>
  <c r="AD548" i="88"/>
  <c r="AC549" i="88"/>
  <c r="AD549" i="88"/>
  <c r="AC550" i="88"/>
  <c r="AD550" i="88"/>
  <c r="AC551" i="88"/>
  <c r="AD551" i="88"/>
  <c r="AC553" i="88"/>
  <c r="AD553" i="88"/>
  <c r="AC554" i="88"/>
  <c r="AD554" i="88"/>
  <c r="AC555" i="88"/>
  <c r="AD555" i="88"/>
  <c r="Z445" i="88"/>
  <c r="AC395" i="88"/>
  <c r="AD395" i="88"/>
  <c r="AC396" i="88"/>
  <c r="AD396" i="88"/>
  <c r="AC397" i="88"/>
  <c r="AD397" i="88"/>
  <c r="AC398" i="88"/>
  <c r="AD398" i="88"/>
  <c r="AC399" i="88"/>
  <c r="AD399" i="88"/>
  <c r="AC400" i="88"/>
  <c r="AD400" i="88"/>
  <c r="AC401" i="88"/>
  <c r="AD401" i="88"/>
  <c r="AC402" i="88"/>
  <c r="AD402" i="88"/>
  <c r="AC349" i="88"/>
  <c r="AD349" i="88"/>
  <c r="AC350" i="88"/>
  <c r="AD350" i="88"/>
  <c r="AC351" i="88"/>
  <c r="AD351" i="88"/>
  <c r="AC352" i="88"/>
  <c r="AD352" i="88"/>
  <c r="AC325" i="88"/>
  <c r="AD325" i="88"/>
  <c r="AC326" i="88"/>
  <c r="AD326" i="88"/>
  <c r="AC327" i="88"/>
  <c r="AD327" i="88"/>
  <c r="AC328" i="88"/>
  <c r="AD328" i="88"/>
  <c r="AC254" i="88"/>
  <c r="AD254" i="88"/>
  <c r="AC255" i="88"/>
  <c r="AD255" i="88"/>
  <c r="AC256" i="88"/>
  <c r="AD256" i="88"/>
  <c r="AC257" i="88"/>
  <c r="AD257" i="88"/>
  <c r="AC180" i="88"/>
  <c r="AD180" i="88"/>
  <c r="AC181" i="88"/>
  <c r="AD181" i="88"/>
  <c r="AC182" i="88"/>
  <c r="AD182" i="88"/>
  <c r="AC183" i="88"/>
  <c r="AD183" i="88"/>
  <c r="AC184" i="88"/>
  <c r="AD184" i="88"/>
  <c r="AC185" i="88"/>
  <c r="AD185" i="88"/>
  <c r="AC186" i="88"/>
  <c r="AD186" i="88"/>
  <c r="AC187" i="88"/>
  <c r="AD187" i="88"/>
  <c r="AC188" i="88"/>
  <c r="AD188" i="88"/>
  <c r="AC189" i="88"/>
  <c r="AD189" i="88"/>
  <c r="AC190" i="88"/>
  <c r="AD190" i="88"/>
  <c r="AC191" i="88"/>
  <c r="AD191" i="88"/>
  <c r="AC192" i="88"/>
  <c r="AD192" i="88"/>
  <c r="AC193" i="88"/>
  <c r="AD193" i="88"/>
  <c r="AC194" i="88"/>
  <c r="AD194" i="88"/>
  <c r="AC196" i="88"/>
  <c r="AD196" i="88"/>
  <c r="AC197" i="88"/>
  <c r="AD197" i="88"/>
  <c r="AC198" i="88"/>
  <c r="AD198" i="88"/>
  <c r="AC199" i="88"/>
  <c r="AD199" i="88"/>
  <c r="AC200" i="88"/>
  <c r="AD200" i="88"/>
  <c r="AC201" i="88"/>
  <c r="AD201" i="88"/>
  <c r="AC202" i="88"/>
  <c r="AD202" i="88"/>
  <c r="AC203" i="88"/>
  <c r="AD203" i="88"/>
  <c r="AC204" i="88"/>
  <c r="AD204" i="88"/>
  <c r="AC205" i="88"/>
  <c r="AD205" i="88"/>
  <c r="AC206" i="88"/>
  <c r="AD206" i="88"/>
  <c r="AC207" i="88"/>
  <c r="AD207" i="88"/>
  <c r="AC208" i="88"/>
  <c r="AD208" i="88"/>
  <c r="AC209" i="88"/>
  <c r="AD209" i="88"/>
  <c r="AC210" i="88"/>
  <c r="AD210" i="88"/>
  <c r="AC211" i="88"/>
  <c r="AD211" i="88"/>
  <c r="AC212" i="88"/>
  <c r="AD212" i="88"/>
  <c r="AC213" i="88"/>
  <c r="AD213" i="88"/>
  <c r="AC214" i="88"/>
  <c r="AD214" i="88"/>
  <c r="AC133" i="88"/>
  <c r="AD133" i="88"/>
  <c r="AC134" i="88"/>
  <c r="AD134" i="88"/>
  <c r="AC135" i="88"/>
  <c r="AD135" i="88"/>
  <c r="AC136" i="88"/>
  <c r="AD136" i="88"/>
  <c r="AB17" i="88"/>
  <c r="M389" i="70"/>
  <c r="J44" i="23" s="1"/>
  <c r="L389" i="70"/>
  <c r="I44" i="23" s="1"/>
  <c r="X25" i="169"/>
  <c r="V114" i="23" l="1"/>
  <c r="V113" i="23"/>
  <c r="V40" i="23"/>
  <c r="M127" i="23"/>
  <c r="M883" i="70"/>
  <c r="L883" i="70"/>
  <c r="M602" i="70"/>
  <c r="D116" i="129" l="1"/>
  <c r="AS1114" i="170"/>
  <c r="AU1114" i="170"/>
  <c r="AW1114" i="170"/>
  <c r="AY1114" i="170"/>
  <c r="AR1115" i="170"/>
  <c r="AS1115" i="170"/>
  <c r="AT1115" i="170"/>
  <c r="AU1115" i="170"/>
  <c r="AV1115" i="170"/>
  <c r="AW1115" i="170"/>
  <c r="AX1115" i="170"/>
  <c r="AY1115" i="170"/>
  <c r="AZ1115" i="170"/>
  <c r="BA1115" i="170"/>
  <c r="BB1115" i="170"/>
  <c r="BC1115" i="170"/>
  <c r="BD1115" i="170"/>
  <c r="BE1115" i="170"/>
  <c r="BF1115" i="170"/>
  <c r="BG1115" i="170"/>
  <c r="BH1115" i="170"/>
  <c r="BI1115" i="170"/>
  <c r="AR1116" i="170"/>
  <c r="AS1116" i="170"/>
  <c r="AT1116" i="170"/>
  <c r="AU1116" i="170"/>
  <c r="AV1116" i="170"/>
  <c r="AW1116" i="170"/>
  <c r="AX1116" i="170"/>
  <c r="AY1116" i="170"/>
  <c r="AZ1116" i="170"/>
  <c r="BA1116" i="170"/>
  <c r="BB1116" i="170"/>
  <c r="BC1116" i="170"/>
  <c r="BD1116" i="170"/>
  <c r="BE1116" i="170"/>
  <c r="BF1116" i="170"/>
  <c r="BG1116" i="170"/>
  <c r="BH1116" i="170"/>
  <c r="BI1116" i="170"/>
  <c r="AS1118" i="170"/>
  <c r="AU1118" i="170"/>
  <c r="AW1118" i="170"/>
  <c r="AY1118" i="170"/>
  <c r="AR1119" i="170"/>
  <c r="AS1119" i="170"/>
  <c r="AT1119" i="170"/>
  <c r="AU1119" i="170"/>
  <c r="AV1119" i="170"/>
  <c r="AW1119" i="170"/>
  <c r="AX1119" i="170"/>
  <c r="AY1119" i="170"/>
  <c r="AZ1119" i="170"/>
  <c r="BA1119" i="170"/>
  <c r="BB1119" i="170"/>
  <c r="BC1119" i="170"/>
  <c r="BD1119" i="170"/>
  <c r="BE1119" i="170"/>
  <c r="BF1119" i="170"/>
  <c r="BG1119" i="170"/>
  <c r="BH1119" i="170"/>
  <c r="BI1119" i="170"/>
  <c r="AR1120" i="170"/>
  <c r="AS1120" i="170"/>
  <c r="AT1120" i="170"/>
  <c r="AU1120" i="170"/>
  <c r="AV1120" i="170"/>
  <c r="AW1120" i="170"/>
  <c r="AX1120" i="170"/>
  <c r="AY1120" i="170"/>
  <c r="AZ1120" i="170"/>
  <c r="BA1120" i="170"/>
  <c r="BB1120" i="170"/>
  <c r="BC1120" i="170"/>
  <c r="BD1120" i="170"/>
  <c r="BE1120" i="170"/>
  <c r="BF1120" i="170"/>
  <c r="BG1120" i="170"/>
  <c r="BH1120" i="170"/>
  <c r="BI1120" i="170"/>
  <c r="AS1122" i="170"/>
  <c r="AU1122" i="170"/>
  <c r="AW1122" i="170"/>
  <c r="AY1122" i="170"/>
  <c r="AR1123" i="170"/>
  <c r="AS1123" i="170"/>
  <c r="AT1123" i="170"/>
  <c r="AU1123" i="170"/>
  <c r="AV1123" i="170"/>
  <c r="AW1123" i="170"/>
  <c r="AX1123" i="170"/>
  <c r="AY1123" i="170"/>
  <c r="AZ1123" i="170"/>
  <c r="BA1123" i="170"/>
  <c r="BB1123" i="170"/>
  <c r="BC1123" i="170"/>
  <c r="BD1123" i="170"/>
  <c r="BE1123" i="170"/>
  <c r="BF1123" i="170"/>
  <c r="BG1123" i="170"/>
  <c r="BH1123" i="170"/>
  <c r="BI1123" i="170"/>
  <c r="AR1124" i="170"/>
  <c r="AS1124" i="170"/>
  <c r="AT1124" i="170"/>
  <c r="AU1124" i="170"/>
  <c r="AV1124" i="170"/>
  <c r="AW1124" i="170"/>
  <c r="AX1124" i="170"/>
  <c r="AY1124" i="170"/>
  <c r="AZ1124" i="170"/>
  <c r="BA1124" i="170"/>
  <c r="BB1124" i="170"/>
  <c r="BC1124" i="170"/>
  <c r="BD1124" i="170"/>
  <c r="BE1124" i="170"/>
  <c r="BF1124" i="170"/>
  <c r="BG1124" i="170"/>
  <c r="BH1124" i="170"/>
  <c r="BI1124" i="170"/>
  <c r="AS1126" i="170"/>
  <c r="AU1126" i="170"/>
  <c r="AW1126" i="170"/>
  <c r="AY1126" i="170"/>
  <c r="AR1127" i="170"/>
  <c r="AS1127" i="170"/>
  <c r="AT1127" i="170"/>
  <c r="AU1127" i="170"/>
  <c r="AV1127" i="170"/>
  <c r="AW1127" i="170"/>
  <c r="AX1127" i="170"/>
  <c r="AY1127" i="170"/>
  <c r="AZ1127" i="170"/>
  <c r="BA1127" i="170"/>
  <c r="BB1127" i="170"/>
  <c r="BC1127" i="170"/>
  <c r="BD1127" i="170"/>
  <c r="BE1127" i="170"/>
  <c r="BF1127" i="170"/>
  <c r="BG1127" i="170"/>
  <c r="BH1127" i="170"/>
  <c r="BI1127" i="170"/>
  <c r="AR1128" i="170"/>
  <c r="AS1128" i="170"/>
  <c r="AT1128" i="170"/>
  <c r="AU1128" i="170"/>
  <c r="AV1128" i="170"/>
  <c r="AW1128" i="170"/>
  <c r="AX1128" i="170"/>
  <c r="AY1128" i="170"/>
  <c r="AZ1128" i="170"/>
  <c r="BA1128" i="170"/>
  <c r="BB1128" i="170"/>
  <c r="BC1128" i="170"/>
  <c r="BD1128" i="170"/>
  <c r="BE1128" i="170"/>
  <c r="BF1128" i="170"/>
  <c r="BG1128" i="170"/>
  <c r="BH1128" i="170"/>
  <c r="BI1128" i="170"/>
  <c r="AS1130" i="170"/>
  <c r="AU1130" i="170"/>
  <c r="AW1130" i="170"/>
  <c r="AY1130" i="170"/>
  <c r="AR1131" i="170"/>
  <c r="AS1131" i="170"/>
  <c r="AT1131" i="170"/>
  <c r="AU1131" i="170"/>
  <c r="AV1131" i="170"/>
  <c r="AW1131" i="170"/>
  <c r="AX1131" i="170"/>
  <c r="AY1131" i="170"/>
  <c r="AZ1131" i="170"/>
  <c r="BA1131" i="170"/>
  <c r="BB1131" i="170"/>
  <c r="BC1131" i="170"/>
  <c r="BD1131" i="170"/>
  <c r="BE1131" i="170"/>
  <c r="BF1131" i="170"/>
  <c r="BG1131" i="170"/>
  <c r="BH1131" i="170"/>
  <c r="BI1131" i="170"/>
  <c r="AR1132" i="170"/>
  <c r="AS1132" i="170"/>
  <c r="AT1132" i="170"/>
  <c r="AU1132" i="170"/>
  <c r="AV1132" i="170"/>
  <c r="AW1132" i="170"/>
  <c r="AX1132" i="170"/>
  <c r="AY1132" i="170"/>
  <c r="AZ1132" i="170"/>
  <c r="BA1132" i="170"/>
  <c r="BB1132" i="170"/>
  <c r="BC1132" i="170"/>
  <c r="BD1132" i="170"/>
  <c r="BE1132" i="170"/>
  <c r="BF1132" i="170"/>
  <c r="BG1132" i="170"/>
  <c r="BH1132" i="170"/>
  <c r="BI1132" i="170"/>
  <c r="AR1135" i="170"/>
  <c r="AS1135" i="170"/>
  <c r="AT1135" i="170"/>
  <c r="AU1135" i="170"/>
  <c r="AV1135" i="170"/>
  <c r="AW1135" i="170"/>
  <c r="AX1135" i="170"/>
  <c r="AY1135" i="170"/>
  <c r="AZ1135" i="170"/>
  <c r="BA1135" i="170"/>
  <c r="BB1135" i="170"/>
  <c r="BC1135" i="170"/>
  <c r="BD1135" i="170"/>
  <c r="BE1135" i="170"/>
  <c r="BF1135" i="170"/>
  <c r="BG1135" i="170"/>
  <c r="BH1135" i="170"/>
  <c r="BI1135" i="170"/>
  <c r="AR1136" i="170"/>
  <c r="AS1136" i="170"/>
  <c r="AT1136" i="170"/>
  <c r="AU1136" i="170"/>
  <c r="AV1136" i="170"/>
  <c r="AW1136" i="170"/>
  <c r="AX1136" i="170"/>
  <c r="AY1136" i="170"/>
  <c r="AZ1136" i="170"/>
  <c r="BA1136" i="170"/>
  <c r="BB1136" i="170"/>
  <c r="BC1136" i="170"/>
  <c r="BD1136" i="170"/>
  <c r="BE1136" i="170"/>
  <c r="BF1136" i="170"/>
  <c r="BG1136" i="170"/>
  <c r="BH1136" i="170"/>
  <c r="BI1136" i="170"/>
  <c r="AR1139" i="170"/>
  <c r="AS1139" i="170"/>
  <c r="AT1139" i="170"/>
  <c r="AU1139" i="170"/>
  <c r="AV1139" i="170"/>
  <c r="AW1139" i="170"/>
  <c r="AX1139" i="170"/>
  <c r="AY1139" i="170"/>
  <c r="AZ1139" i="170"/>
  <c r="BA1139" i="170"/>
  <c r="BB1139" i="170"/>
  <c r="BC1139" i="170"/>
  <c r="BD1139" i="170"/>
  <c r="BE1139" i="170"/>
  <c r="BF1139" i="170"/>
  <c r="BG1139" i="170"/>
  <c r="BH1139" i="170"/>
  <c r="BI1139" i="170"/>
  <c r="AR1140" i="170"/>
  <c r="AS1140" i="170"/>
  <c r="AT1140" i="170"/>
  <c r="AU1140" i="170"/>
  <c r="AV1140" i="170"/>
  <c r="AW1140" i="170"/>
  <c r="AX1140" i="170"/>
  <c r="AY1140" i="170"/>
  <c r="AZ1140" i="170"/>
  <c r="BA1140" i="170"/>
  <c r="BB1140" i="170"/>
  <c r="BC1140" i="170"/>
  <c r="BD1140" i="170"/>
  <c r="BE1140" i="170"/>
  <c r="BF1140" i="170"/>
  <c r="BG1140" i="170"/>
  <c r="BH1140" i="170"/>
  <c r="BI1140" i="170"/>
  <c r="AS1142" i="170"/>
  <c r="AU1142" i="170"/>
  <c r="AR1143" i="170"/>
  <c r="AS1143" i="170"/>
  <c r="AT1143" i="170"/>
  <c r="AU1143" i="170"/>
  <c r="AV1143" i="170"/>
  <c r="AW1143" i="170"/>
  <c r="AX1143" i="170"/>
  <c r="AY1143" i="170"/>
  <c r="AZ1143" i="170"/>
  <c r="BA1143" i="170"/>
  <c r="BB1143" i="170"/>
  <c r="BC1143" i="170"/>
  <c r="BD1143" i="170"/>
  <c r="BE1143" i="170"/>
  <c r="BF1143" i="170"/>
  <c r="BG1143" i="170"/>
  <c r="BH1143" i="170"/>
  <c r="BI1143" i="170"/>
  <c r="AR1144" i="170"/>
  <c r="AS1144" i="170"/>
  <c r="AT1144" i="170"/>
  <c r="AU1144" i="170"/>
  <c r="AV1144" i="170"/>
  <c r="AW1144" i="170"/>
  <c r="AX1144" i="170"/>
  <c r="AY1144" i="170"/>
  <c r="AZ1144" i="170"/>
  <c r="BA1144" i="170"/>
  <c r="BB1144" i="170"/>
  <c r="BC1144" i="170"/>
  <c r="BD1144" i="170"/>
  <c r="BE1144" i="170"/>
  <c r="BF1144" i="170"/>
  <c r="BG1144" i="170"/>
  <c r="BH1144" i="170"/>
  <c r="BI1144" i="170"/>
  <c r="AS1145" i="170"/>
  <c r="AU1145" i="170"/>
  <c r="AW1145" i="170"/>
  <c r="AY1145" i="170"/>
  <c r="AR1146" i="170"/>
  <c r="AS1146" i="170"/>
  <c r="AT1146" i="170"/>
  <c r="AU1146" i="170"/>
  <c r="AV1146" i="170"/>
  <c r="AW1146" i="170"/>
  <c r="AX1146" i="170"/>
  <c r="AY1146" i="170"/>
  <c r="AZ1146" i="170"/>
  <c r="BA1146" i="170"/>
  <c r="BB1146" i="170"/>
  <c r="BC1146" i="170"/>
  <c r="BD1146" i="170"/>
  <c r="BE1146" i="170"/>
  <c r="BF1146" i="170"/>
  <c r="BG1146" i="170"/>
  <c r="BH1146" i="170"/>
  <c r="BI1146" i="170"/>
  <c r="AR1147" i="170"/>
  <c r="AS1147" i="170"/>
  <c r="AT1147" i="170"/>
  <c r="AU1147" i="170"/>
  <c r="AV1147" i="170"/>
  <c r="AW1147" i="170"/>
  <c r="AX1147" i="170"/>
  <c r="AY1147" i="170"/>
  <c r="AZ1147" i="170"/>
  <c r="BA1147" i="170"/>
  <c r="BB1147" i="170"/>
  <c r="BC1147" i="170"/>
  <c r="BD1147" i="170"/>
  <c r="BE1147" i="170"/>
  <c r="BF1147" i="170"/>
  <c r="BG1147" i="170"/>
  <c r="BH1147" i="170"/>
  <c r="BI1147" i="170"/>
  <c r="AS1148" i="170"/>
  <c r="AU1148" i="170"/>
  <c r="AW1148" i="170"/>
  <c r="AY1148" i="170"/>
  <c r="AR1149" i="170"/>
  <c r="AS1149" i="170"/>
  <c r="AT1149" i="170"/>
  <c r="AU1149" i="170"/>
  <c r="AV1149" i="170"/>
  <c r="AW1149" i="170"/>
  <c r="AX1149" i="170"/>
  <c r="AY1149" i="170"/>
  <c r="AZ1149" i="170"/>
  <c r="BA1149" i="170"/>
  <c r="BB1149" i="170"/>
  <c r="BC1149" i="170"/>
  <c r="BD1149" i="170"/>
  <c r="BE1149" i="170"/>
  <c r="BF1149" i="170"/>
  <c r="BG1149" i="170"/>
  <c r="BH1149" i="170"/>
  <c r="BI1149" i="170"/>
  <c r="AR1150" i="170"/>
  <c r="AS1150" i="170"/>
  <c r="AT1150" i="170"/>
  <c r="AU1150" i="170"/>
  <c r="AV1150" i="170"/>
  <c r="AW1150" i="170"/>
  <c r="AX1150" i="170"/>
  <c r="AY1150" i="170"/>
  <c r="AZ1150" i="170"/>
  <c r="BA1150" i="170"/>
  <c r="BB1150" i="170"/>
  <c r="BC1150" i="170"/>
  <c r="BD1150" i="170"/>
  <c r="BE1150" i="170"/>
  <c r="BF1150" i="170"/>
  <c r="BG1150" i="170"/>
  <c r="BH1150" i="170"/>
  <c r="BI1150" i="170"/>
  <c r="AS1152" i="170"/>
  <c r="AU1152" i="170"/>
  <c r="AW1152" i="170"/>
  <c r="AY1152" i="170"/>
  <c r="AR1153" i="170"/>
  <c r="AS1153" i="170"/>
  <c r="AT1153" i="170"/>
  <c r="AU1153" i="170"/>
  <c r="AV1153" i="170"/>
  <c r="AW1153" i="170"/>
  <c r="AX1153" i="170"/>
  <c r="AY1153" i="170"/>
  <c r="AZ1153" i="170"/>
  <c r="BA1153" i="170"/>
  <c r="BB1153" i="170"/>
  <c r="BC1153" i="170"/>
  <c r="BD1153" i="170"/>
  <c r="BE1153" i="170"/>
  <c r="BF1153" i="170"/>
  <c r="BG1153" i="170"/>
  <c r="BH1153" i="170"/>
  <c r="BI1153" i="170"/>
  <c r="AR1154" i="170"/>
  <c r="AS1154" i="170"/>
  <c r="AT1154" i="170"/>
  <c r="AU1154" i="170"/>
  <c r="AV1154" i="170"/>
  <c r="AW1154" i="170"/>
  <c r="AX1154" i="170"/>
  <c r="AY1154" i="170"/>
  <c r="AZ1154" i="170"/>
  <c r="BA1154" i="170"/>
  <c r="BB1154" i="170"/>
  <c r="BC1154" i="170"/>
  <c r="BD1154" i="170"/>
  <c r="BE1154" i="170"/>
  <c r="BF1154" i="170"/>
  <c r="BG1154" i="170"/>
  <c r="BH1154" i="170"/>
  <c r="BI1154" i="170"/>
  <c r="AS1156" i="170"/>
  <c r="AU1156" i="170"/>
  <c r="AR1157" i="170"/>
  <c r="AS1157" i="170"/>
  <c r="AT1157" i="170"/>
  <c r="AU1157" i="170"/>
  <c r="AV1157" i="170"/>
  <c r="AW1157" i="170"/>
  <c r="AX1157" i="170"/>
  <c r="AY1157" i="170"/>
  <c r="AZ1157" i="170"/>
  <c r="BA1157" i="170"/>
  <c r="BB1157" i="170"/>
  <c r="BC1157" i="170"/>
  <c r="BD1157" i="170"/>
  <c r="BE1157" i="170"/>
  <c r="BF1157" i="170"/>
  <c r="BG1157" i="170"/>
  <c r="BH1157" i="170"/>
  <c r="BI1157" i="170"/>
  <c r="AR1158" i="170"/>
  <c r="AS1158" i="170"/>
  <c r="AT1158" i="170"/>
  <c r="AU1158" i="170"/>
  <c r="AV1158" i="170"/>
  <c r="AW1158" i="170"/>
  <c r="AX1158" i="170"/>
  <c r="AY1158" i="170"/>
  <c r="AZ1158" i="170"/>
  <c r="BA1158" i="170"/>
  <c r="BB1158" i="170"/>
  <c r="BC1158" i="170"/>
  <c r="BD1158" i="170"/>
  <c r="BE1158" i="170"/>
  <c r="BF1158" i="170"/>
  <c r="BG1158" i="170"/>
  <c r="BH1158" i="170"/>
  <c r="BI1158" i="170"/>
  <c r="AU1159" i="170"/>
  <c r="AR1160" i="170"/>
  <c r="AS1160" i="170"/>
  <c r="AT1160" i="170"/>
  <c r="AU1160" i="170"/>
  <c r="AV1160" i="170"/>
  <c r="AW1160" i="170"/>
  <c r="AX1160" i="170"/>
  <c r="AY1160" i="170"/>
  <c r="AZ1160" i="170"/>
  <c r="BA1160" i="170"/>
  <c r="BB1160" i="170"/>
  <c r="BC1160" i="170"/>
  <c r="BD1160" i="170"/>
  <c r="BE1160" i="170"/>
  <c r="BF1160" i="170"/>
  <c r="BG1160" i="170"/>
  <c r="BH1160" i="170"/>
  <c r="BI1160" i="170"/>
  <c r="AR1161" i="170"/>
  <c r="AS1161" i="170"/>
  <c r="AT1161" i="170"/>
  <c r="AU1161" i="170"/>
  <c r="AV1161" i="170"/>
  <c r="AW1161" i="170"/>
  <c r="AX1161" i="170"/>
  <c r="AY1161" i="170"/>
  <c r="AZ1161" i="170"/>
  <c r="BA1161" i="170"/>
  <c r="BB1161" i="170"/>
  <c r="BC1161" i="170"/>
  <c r="BD1161" i="170"/>
  <c r="BE1161" i="170"/>
  <c r="BF1161" i="170"/>
  <c r="BG1161" i="170"/>
  <c r="BH1161" i="170"/>
  <c r="BI1161" i="170"/>
  <c r="AS1162" i="170"/>
  <c r="AU1162" i="170"/>
  <c r="AW1162" i="170"/>
  <c r="AY1162" i="170"/>
  <c r="AR1163" i="170"/>
  <c r="AS1163" i="170"/>
  <c r="AT1163" i="170"/>
  <c r="AU1163" i="170"/>
  <c r="AV1163" i="170"/>
  <c r="AW1163" i="170"/>
  <c r="AX1163" i="170"/>
  <c r="AY1163" i="170"/>
  <c r="AZ1163" i="170"/>
  <c r="BA1163" i="170"/>
  <c r="BB1163" i="170"/>
  <c r="BC1163" i="170"/>
  <c r="BD1163" i="170"/>
  <c r="BE1163" i="170"/>
  <c r="BF1163" i="170"/>
  <c r="BG1163" i="170"/>
  <c r="BH1163" i="170"/>
  <c r="BI1163" i="170"/>
  <c r="AR1164" i="170"/>
  <c r="AS1164" i="170"/>
  <c r="AT1164" i="170"/>
  <c r="AU1164" i="170"/>
  <c r="AV1164" i="170"/>
  <c r="AW1164" i="170"/>
  <c r="AX1164" i="170"/>
  <c r="AY1164" i="170"/>
  <c r="AZ1164" i="170"/>
  <c r="BA1164" i="170"/>
  <c r="BB1164" i="170"/>
  <c r="BC1164" i="170"/>
  <c r="BD1164" i="170"/>
  <c r="BE1164" i="170"/>
  <c r="BF1164" i="170"/>
  <c r="BG1164" i="170"/>
  <c r="BH1164" i="170"/>
  <c r="BI1164" i="170"/>
  <c r="AU1165" i="170"/>
  <c r="AR1166" i="170"/>
  <c r="AS1166" i="170"/>
  <c r="AT1166" i="170"/>
  <c r="AU1166" i="170"/>
  <c r="AV1166" i="170"/>
  <c r="AW1166" i="170"/>
  <c r="AX1166" i="170"/>
  <c r="AY1166" i="170"/>
  <c r="AZ1166" i="170"/>
  <c r="BA1166" i="170"/>
  <c r="BB1166" i="170"/>
  <c r="BC1166" i="170"/>
  <c r="BD1166" i="170"/>
  <c r="BE1166" i="170"/>
  <c r="BF1166" i="170"/>
  <c r="BG1166" i="170"/>
  <c r="BH1166" i="170"/>
  <c r="BI1166" i="170"/>
  <c r="AQ1158" i="170"/>
  <c r="AQ1159" i="170"/>
  <c r="AQ1160" i="170"/>
  <c r="AQ1161" i="170"/>
  <c r="AQ1162" i="170"/>
  <c r="AQ1163" i="170"/>
  <c r="AQ1164" i="170"/>
  <c r="AQ1165" i="170"/>
  <c r="AQ1166" i="170"/>
  <c r="AQ1167" i="170"/>
  <c r="AQ1168" i="170"/>
  <c r="AQ1169" i="170"/>
  <c r="AQ1170" i="170"/>
  <c r="AQ1171" i="170"/>
  <c r="AQ1145" i="170"/>
  <c r="AQ1146" i="170"/>
  <c r="AQ1147" i="170"/>
  <c r="AQ1148" i="170"/>
  <c r="AQ1149" i="170"/>
  <c r="AQ1150" i="170"/>
  <c r="AQ1151" i="170"/>
  <c r="AQ1152" i="170"/>
  <c r="AQ1153" i="170"/>
  <c r="AQ1154" i="170"/>
  <c r="AQ1155" i="170"/>
  <c r="AQ1156" i="170"/>
  <c r="AQ1157" i="170"/>
  <c r="AQ1131" i="170"/>
  <c r="AQ1132" i="170"/>
  <c r="AQ1133" i="170"/>
  <c r="AQ1134" i="170"/>
  <c r="AQ1135" i="170"/>
  <c r="AQ1136" i="170"/>
  <c r="AQ1137" i="170"/>
  <c r="AQ1138" i="170"/>
  <c r="AQ1139" i="170"/>
  <c r="AQ1140" i="170"/>
  <c r="AQ1141" i="170"/>
  <c r="AQ1142" i="170"/>
  <c r="AQ1143" i="170"/>
  <c r="AQ1144" i="170"/>
  <c r="AQ1120" i="170"/>
  <c r="AQ1121" i="170"/>
  <c r="AQ1122" i="170"/>
  <c r="AQ1123" i="170"/>
  <c r="AQ1124" i="170"/>
  <c r="AQ1125" i="170"/>
  <c r="AQ1126" i="170"/>
  <c r="AQ1127" i="170"/>
  <c r="AQ1128" i="170"/>
  <c r="AQ1129" i="170"/>
  <c r="AQ1130" i="170"/>
  <c r="AQ1111" i="170"/>
  <c r="AR1111" i="170"/>
  <c r="AS1111" i="170"/>
  <c r="AT1111" i="170"/>
  <c r="AU1111" i="170"/>
  <c r="AV1111" i="170"/>
  <c r="AW1111" i="170"/>
  <c r="AX1111" i="170"/>
  <c r="AY1111" i="170"/>
  <c r="AZ1111" i="170"/>
  <c r="BA1111" i="170"/>
  <c r="BB1111" i="170"/>
  <c r="BC1111" i="170"/>
  <c r="BD1111" i="170"/>
  <c r="BE1111" i="170"/>
  <c r="BF1111" i="170"/>
  <c r="BG1111" i="170"/>
  <c r="BH1111" i="170"/>
  <c r="BI1111" i="170"/>
  <c r="AQ1112" i="170"/>
  <c r="AR1112" i="170"/>
  <c r="AS1112" i="170"/>
  <c r="AT1112" i="170"/>
  <c r="AU1112" i="170"/>
  <c r="AV1112" i="170"/>
  <c r="AW1112" i="170"/>
  <c r="AX1112" i="170"/>
  <c r="AY1112" i="170"/>
  <c r="AZ1112" i="170"/>
  <c r="BA1112" i="170"/>
  <c r="BB1112" i="170"/>
  <c r="BC1112" i="170"/>
  <c r="BD1112" i="170"/>
  <c r="BE1112" i="170"/>
  <c r="BF1112" i="170"/>
  <c r="BG1112" i="170"/>
  <c r="BH1112" i="170"/>
  <c r="BI1112" i="170"/>
  <c r="AQ1113" i="170"/>
  <c r="AQ1114" i="170"/>
  <c r="AQ1115" i="170"/>
  <c r="AQ1116" i="170"/>
  <c r="AQ1117" i="170"/>
  <c r="AQ1118" i="170"/>
  <c r="AQ1119" i="170"/>
  <c r="AQ1091" i="170"/>
  <c r="AR1091" i="170"/>
  <c r="AS1091" i="170"/>
  <c r="AT1091" i="170"/>
  <c r="AU1091" i="170"/>
  <c r="AV1091" i="170"/>
  <c r="AW1091" i="170"/>
  <c r="AX1091" i="170"/>
  <c r="AY1091" i="170"/>
  <c r="AZ1091" i="170"/>
  <c r="BA1091" i="170"/>
  <c r="BB1091" i="170"/>
  <c r="BC1091" i="170"/>
  <c r="BD1091" i="170"/>
  <c r="BE1091" i="170"/>
  <c r="BF1091" i="170"/>
  <c r="BG1091" i="170"/>
  <c r="BH1091" i="170"/>
  <c r="BI1091" i="170"/>
  <c r="AQ1092" i="170"/>
  <c r="AR1092" i="170"/>
  <c r="AS1092" i="170"/>
  <c r="AT1092" i="170"/>
  <c r="AU1092" i="170"/>
  <c r="AV1092" i="170"/>
  <c r="AW1092" i="170"/>
  <c r="AX1092" i="170"/>
  <c r="AY1092" i="170"/>
  <c r="AZ1092" i="170"/>
  <c r="BA1092" i="170"/>
  <c r="BB1092" i="170"/>
  <c r="BC1092" i="170"/>
  <c r="BD1092" i="170"/>
  <c r="BE1092" i="170"/>
  <c r="BF1092" i="170"/>
  <c r="BG1092" i="170"/>
  <c r="BH1092" i="170"/>
  <c r="BI1092" i="170"/>
  <c r="AQ1093" i="170"/>
  <c r="AQ1094" i="170"/>
  <c r="AQ1095" i="170"/>
  <c r="AR1095" i="170"/>
  <c r="AS1095" i="170"/>
  <c r="AT1095" i="170"/>
  <c r="AU1095" i="170"/>
  <c r="AV1095" i="170"/>
  <c r="AW1095" i="170"/>
  <c r="AX1095" i="170"/>
  <c r="AY1095" i="170"/>
  <c r="AZ1095" i="170"/>
  <c r="BA1095" i="170"/>
  <c r="BB1095" i="170"/>
  <c r="BC1095" i="170"/>
  <c r="BD1095" i="170"/>
  <c r="BE1095" i="170"/>
  <c r="BF1095" i="170"/>
  <c r="BG1095" i="170"/>
  <c r="BH1095" i="170"/>
  <c r="BI1095" i="170"/>
  <c r="AQ1096" i="170"/>
  <c r="AR1096" i="170"/>
  <c r="AS1096" i="170"/>
  <c r="AT1096" i="170"/>
  <c r="AU1096" i="170"/>
  <c r="AV1096" i="170"/>
  <c r="AW1096" i="170"/>
  <c r="AX1096" i="170"/>
  <c r="AY1096" i="170"/>
  <c r="AZ1096" i="170"/>
  <c r="BA1096" i="170"/>
  <c r="BB1096" i="170"/>
  <c r="BC1096" i="170"/>
  <c r="BD1096" i="170"/>
  <c r="BE1096" i="170"/>
  <c r="BF1096" i="170"/>
  <c r="BG1096" i="170"/>
  <c r="BH1096" i="170"/>
  <c r="BI1096" i="170"/>
  <c r="AQ1097" i="170"/>
  <c r="AQ1098" i="170"/>
  <c r="AQ1099" i="170"/>
  <c r="AR1099" i="170"/>
  <c r="AS1099" i="170"/>
  <c r="AT1099" i="170"/>
  <c r="AU1099" i="170"/>
  <c r="AV1099" i="170"/>
  <c r="AW1099" i="170"/>
  <c r="AX1099" i="170"/>
  <c r="AY1099" i="170"/>
  <c r="AZ1099" i="170"/>
  <c r="BA1099" i="170"/>
  <c r="BB1099" i="170"/>
  <c r="BC1099" i="170"/>
  <c r="BD1099" i="170"/>
  <c r="BE1099" i="170"/>
  <c r="BF1099" i="170"/>
  <c r="BG1099" i="170"/>
  <c r="BH1099" i="170"/>
  <c r="BI1099" i="170"/>
  <c r="AQ1100" i="170"/>
  <c r="AR1100" i="170"/>
  <c r="AS1100" i="170"/>
  <c r="AT1100" i="170"/>
  <c r="AU1100" i="170"/>
  <c r="AV1100" i="170"/>
  <c r="AW1100" i="170"/>
  <c r="AX1100" i="170"/>
  <c r="AY1100" i="170"/>
  <c r="AZ1100" i="170"/>
  <c r="BA1100" i="170"/>
  <c r="BB1100" i="170"/>
  <c r="BC1100" i="170"/>
  <c r="BD1100" i="170"/>
  <c r="BE1100" i="170"/>
  <c r="BF1100" i="170"/>
  <c r="BG1100" i="170"/>
  <c r="BH1100" i="170"/>
  <c r="BI1100" i="170"/>
  <c r="AQ1101" i="170"/>
  <c r="AQ1102" i="170"/>
  <c r="AS1102" i="170"/>
  <c r="AU1102" i="170"/>
  <c r="AQ1103" i="170"/>
  <c r="AR1103" i="170"/>
  <c r="AS1103" i="170"/>
  <c r="AT1103" i="170"/>
  <c r="AU1103" i="170"/>
  <c r="AV1103" i="170"/>
  <c r="AW1103" i="170"/>
  <c r="AX1103" i="170"/>
  <c r="AY1103" i="170"/>
  <c r="AZ1103" i="170"/>
  <c r="BA1103" i="170"/>
  <c r="BB1103" i="170"/>
  <c r="BC1103" i="170"/>
  <c r="BD1103" i="170"/>
  <c r="BE1103" i="170"/>
  <c r="BF1103" i="170"/>
  <c r="BG1103" i="170"/>
  <c r="BH1103" i="170"/>
  <c r="BI1103" i="170"/>
  <c r="AQ1104" i="170"/>
  <c r="AR1104" i="170"/>
  <c r="AS1104" i="170"/>
  <c r="AT1104" i="170"/>
  <c r="AU1104" i="170"/>
  <c r="AV1104" i="170"/>
  <c r="AW1104" i="170"/>
  <c r="AX1104" i="170"/>
  <c r="AY1104" i="170"/>
  <c r="AZ1104" i="170"/>
  <c r="BA1104" i="170"/>
  <c r="BB1104" i="170"/>
  <c r="BC1104" i="170"/>
  <c r="BD1104" i="170"/>
  <c r="BE1104" i="170"/>
  <c r="BF1104" i="170"/>
  <c r="BG1104" i="170"/>
  <c r="BH1104" i="170"/>
  <c r="BI1104" i="170"/>
  <c r="AQ1105" i="170"/>
  <c r="AQ1106" i="170"/>
  <c r="AS1106" i="170"/>
  <c r="AQ1107" i="170"/>
  <c r="AR1107" i="170"/>
  <c r="AS1107" i="170"/>
  <c r="AT1107" i="170"/>
  <c r="AU1107" i="170"/>
  <c r="AV1107" i="170"/>
  <c r="AW1107" i="170"/>
  <c r="AX1107" i="170"/>
  <c r="AY1107" i="170"/>
  <c r="AZ1107" i="170"/>
  <c r="BA1107" i="170"/>
  <c r="BB1107" i="170"/>
  <c r="BC1107" i="170"/>
  <c r="BD1107" i="170"/>
  <c r="BE1107" i="170"/>
  <c r="BF1107" i="170"/>
  <c r="BG1107" i="170"/>
  <c r="BH1107" i="170"/>
  <c r="BI1107" i="170"/>
  <c r="AQ1108" i="170"/>
  <c r="AR1108" i="170"/>
  <c r="AS1108" i="170"/>
  <c r="AT1108" i="170"/>
  <c r="AU1108" i="170"/>
  <c r="AV1108" i="170"/>
  <c r="AW1108" i="170"/>
  <c r="AX1108" i="170"/>
  <c r="AY1108" i="170"/>
  <c r="AZ1108" i="170"/>
  <c r="BA1108" i="170"/>
  <c r="BB1108" i="170"/>
  <c r="BC1108" i="170"/>
  <c r="BD1108" i="170"/>
  <c r="BE1108" i="170"/>
  <c r="BF1108" i="170"/>
  <c r="BG1108" i="170"/>
  <c r="BH1108" i="170"/>
  <c r="BI1108" i="170"/>
  <c r="AQ1109" i="170"/>
  <c r="AQ1110" i="170"/>
  <c r="AS1110" i="170"/>
  <c r="AU1110" i="170"/>
  <c r="AW1110" i="170"/>
  <c r="AY1110" i="170"/>
  <c r="AR1048" i="170"/>
  <c r="AS1048" i="170"/>
  <c r="AT1048" i="170"/>
  <c r="AU1048" i="170"/>
  <c r="AV1048" i="170"/>
  <c r="AW1048" i="170"/>
  <c r="AX1048" i="170"/>
  <c r="AY1048" i="170"/>
  <c r="BA1048" i="170"/>
  <c r="BE1048" i="170"/>
  <c r="BG1048" i="170"/>
  <c r="AR1050" i="170"/>
  <c r="AS1050" i="170"/>
  <c r="AT1050" i="170"/>
  <c r="AU1050" i="170"/>
  <c r="AV1050" i="170"/>
  <c r="AW1050" i="170"/>
  <c r="AX1050" i="170"/>
  <c r="AY1050" i="170"/>
  <c r="AZ1050" i="170"/>
  <c r="BA1050" i="170"/>
  <c r="BB1050" i="170"/>
  <c r="BC1050" i="170"/>
  <c r="BD1050" i="170"/>
  <c r="BE1050" i="170"/>
  <c r="BF1050" i="170"/>
  <c r="BG1050" i="170"/>
  <c r="BH1050" i="170"/>
  <c r="BI1050" i="170"/>
  <c r="AR1052" i="170"/>
  <c r="AS1052" i="170"/>
  <c r="AT1052" i="170"/>
  <c r="AU1052" i="170"/>
  <c r="AV1052" i="170"/>
  <c r="AW1052" i="170"/>
  <c r="AX1052" i="170"/>
  <c r="AY1052" i="170"/>
  <c r="AZ1052" i="170"/>
  <c r="BA1052" i="170"/>
  <c r="BB1052" i="170"/>
  <c r="BC1052" i="170"/>
  <c r="BD1052" i="170"/>
  <c r="BE1052" i="170"/>
  <c r="BF1052" i="170"/>
  <c r="BG1052" i="170"/>
  <c r="BH1052" i="170"/>
  <c r="BI1052" i="170"/>
  <c r="AR1053" i="170"/>
  <c r="AS1053" i="170"/>
  <c r="AT1053" i="170"/>
  <c r="AU1053" i="170"/>
  <c r="AV1053" i="170"/>
  <c r="AW1053" i="170"/>
  <c r="AX1053" i="170"/>
  <c r="AY1053" i="170"/>
  <c r="AZ1053" i="170"/>
  <c r="BA1053" i="170"/>
  <c r="BB1053" i="170"/>
  <c r="BC1053" i="170"/>
  <c r="BD1053" i="170"/>
  <c r="BE1053" i="170"/>
  <c r="BF1053" i="170"/>
  <c r="BG1053" i="170"/>
  <c r="BH1053" i="170"/>
  <c r="BI1053" i="170"/>
  <c r="AS1072" i="170"/>
  <c r="AU1072" i="170"/>
  <c r="AS1073" i="170"/>
  <c r="AU1073" i="170"/>
  <c r="AW1073" i="170"/>
  <c r="AU1074" i="170"/>
  <c r="AS1075" i="170"/>
  <c r="AU1075" i="170"/>
  <c r="AW1075" i="170"/>
  <c r="AU1076" i="170"/>
  <c r="AR1078" i="170"/>
  <c r="AS1078" i="170"/>
  <c r="AT1078" i="170"/>
  <c r="AU1078" i="170"/>
  <c r="AV1078" i="170"/>
  <c r="AW1078" i="170"/>
  <c r="AX1078" i="170"/>
  <c r="AY1078" i="170"/>
  <c r="AZ1078" i="170"/>
  <c r="BA1078" i="170"/>
  <c r="BB1078" i="170"/>
  <c r="BC1078" i="170"/>
  <c r="BD1078" i="170"/>
  <c r="BE1078" i="170"/>
  <c r="BF1078" i="170"/>
  <c r="BG1078" i="170"/>
  <c r="BH1078" i="170"/>
  <c r="BI1078" i="170"/>
  <c r="AR1080" i="170"/>
  <c r="AS1080" i="170"/>
  <c r="AT1080" i="170"/>
  <c r="AU1080" i="170"/>
  <c r="AV1080" i="170"/>
  <c r="AW1080" i="170"/>
  <c r="AX1080" i="170"/>
  <c r="AY1080" i="170"/>
  <c r="AZ1080" i="170"/>
  <c r="BA1080" i="170"/>
  <c r="BB1080" i="170"/>
  <c r="BC1080" i="170"/>
  <c r="BD1080" i="170"/>
  <c r="BE1080" i="170"/>
  <c r="BF1080" i="170"/>
  <c r="BG1080" i="170"/>
  <c r="BH1080" i="170"/>
  <c r="BI1080" i="170"/>
  <c r="AR1083" i="170"/>
  <c r="AS1083" i="170"/>
  <c r="AT1083" i="170"/>
  <c r="AU1083" i="170"/>
  <c r="AV1083" i="170"/>
  <c r="AW1083" i="170"/>
  <c r="AX1083" i="170"/>
  <c r="AY1083" i="170"/>
  <c r="AZ1083" i="170"/>
  <c r="BA1083" i="170"/>
  <c r="BB1083" i="170"/>
  <c r="BC1083" i="170"/>
  <c r="BD1083" i="170"/>
  <c r="BE1083" i="170"/>
  <c r="BF1083" i="170"/>
  <c r="BG1083" i="170"/>
  <c r="BH1083" i="170"/>
  <c r="BI1083" i="170"/>
  <c r="AR1084" i="170"/>
  <c r="AS1084" i="170"/>
  <c r="AT1084" i="170"/>
  <c r="AU1084" i="170"/>
  <c r="AV1084" i="170"/>
  <c r="AW1084" i="170"/>
  <c r="AX1084" i="170"/>
  <c r="AY1084" i="170"/>
  <c r="AZ1084" i="170"/>
  <c r="BA1084" i="170"/>
  <c r="BB1084" i="170"/>
  <c r="BC1084" i="170"/>
  <c r="BD1084" i="170"/>
  <c r="BE1084" i="170"/>
  <c r="BF1084" i="170"/>
  <c r="BG1084" i="170"/>
  <c r="BH1084" i="170"/>
  <c r="BI1084" i="170"/>
  <c r="AR1087" i="170"/>
  <c r="AS1087" i="170"/>
  <c r="AT1087" i="170"/>
  <c r="AU1087" i="170"/>
  <c r="AV1087" i="170"/>
  <c r="AW1087" i="170"/>
  <c r="AX1087" i="170"/>
  <c r="AY1087" i="170"/>
  <c r="AZ1087" i="170"/>
  <c r="BA1087" i="170"/>
  <c r="BB1087" i="170"/>
  <c r="BC1087" i="170"/>
  <c r="BD1087" i="170"/>
  <c r="BE1087" i="170"/>
  <c r="BF1087" i="170"/>
  <c r="BG1087" i="170"/>
  <c r="BH1087" i="170"/>
  <c r="BI1087" i="170"/>
  <c r="AR1088" i="170"/>
  <c r="AS1088" i="170"/>
  <c r="AT1088" i="170"/>
  <c r="AU1088" i="170"/>
  <c r="AV1088" i="170"/>
  <c r="AW1088" i="170"/>
  <c r="AX1088" i="170"/>
  <c r="AY1088" i="170"/>
  <c r="AZ1088" i="170"/>
  <c r="BA1088" i="170"/>
  <c r="BB1088" i="170"/>
  <c r="BC1088" i="170"/>
  <c r="BD1088" i="170"/>
  <c r="BE1088" i="170"/>
  <c r="BF1088" i="170"/>
  <c r="BG1088" i="170"/>
  <c r="BH1088" i="170"/>
  <c r="BI1088" i="170"/>
  <c r="AR1007" i="170"/>
  <c r="AS1007" i="170"/>
  <c r="AT1007" i="170"/>
  <c r="AU1007" i="170"/>
  <c r="AV1007" i="170"/>
  <c r="AW1007" i="170"/>
  <c r="AX1007" i="170"/>
  <c r="AY1007" i="170"/>
  <c r="AZ1007" i="170"/>
  <c r="BA1007" i="170"/>
  <c r="BB1007" i="170"/>
  <c r="BC1007" i="170"/>
  <c r="BD1007" i="170"/>
  <c r="BE1007" i="170"/>
  <c r="BF1007" i="170"/>
  <c r="BG1007" i="170"/>
  <c r="BH1007" i="170"/>
  <c r="BI1007" i="170"/>
  <c r="AR1009" i="170"/>
  <c r="AS1009" i="170"/>
  <c r="AT1009" i="170"/>
  <c r="AU1009" i="170"/>
  <c r="AV1009" i="170"/>
  <c r="AW1009" i="170"/>
  <c r="AX1009" i="170"/>
  <c r="AY1009" i="170"/>
  <c r="AZ1009" i="170"/>
  <c r="BA1009" i="170"/>
  <c r="BB1009" i="170"/>
  <c r="BC1009" i="170"/>
  <c r="BD1009" i="170"/>
  <c r="BE1009" i="170"/>
  <c r="BF1009" i="170"/>
  <c r="BG1009" i="170"/>
  <c r="BH1009" i="170"/>
  <c r="BI1009" i="170"/>
  <c r="AR973" i="170"/>
  <c r="AS973" i="170"/>
  <c r="AT973" i="170"/>
  <c r="AU973" i="170"/>
  <c r="AV973" i="170"/>
  <c r="AW973" i="170"/>
  <c r="AX973" i="170"/>
  <c r="AY973" i="170"/>
  <c r="AZ973" i="170"/>
  <c r="BA973" i="170"/>
  <c r="BB973" i="170"/>
  <c r="BC973" i="170"/>
  <c r="BD973" i="170"/>
  <c r="BE973" i="170"/>
  <c r="BF973" i="170"/>
  <c r="BG973" i="170"/>
  <c r="BH973" i="170"/>
  <c r="BI973" i="170"/>
  <c r="AR976" i="170"/>
  <c r="AS976" i="170"/>
  <c r="AT976" i="170"/>
  <c r="AU976" i="170"/>
  <c r="AV976" i="170"/>
  <c r="AW976" i="170"/>
  <c r="AX976" i="170"/>
  <c r="AY976" i="170"/>
  <c r="AZ976" i="170"/>
  <c r="BA976" i="170"/>
  <c r="BB976" i="170"/>
  <c r="BC976" i="170"/>
  <c r="BD976" i="170"/>
  <c r="BE976" i="170"/>
  <c r="BF976" i="170"/>
  <c r="BG976" i="170"/>
  <c r="BH976" i="170"/>
  <c r="BI976" i="170"/>
  <c r="AR977" i="170"/>
  <c r="AS977" i="170"/>
  <c r="AT977" i="170"/>
  <c r="AU977" i="170"/>
  <c r="AV977" i="170"/>
  <c r="AW977" i="170"/>
  <c r="AX977" i="170"/>
  <c r="AY977" i="170"/>
  <c r="AZ977" i="170"/>
  <c r="BA977" i="170"/>
  <c r="BB977" i="170"/>
  <c r="BC977" i="170"/>
  <c r="BD977" i="170"/>
  <c r="BE977" i="170"/>
  <c r="BF977" i="170"/>
  <c r="BG977" i="170"/>
  <c r="BH977" i="170"/>
  <c r="BI977" i="170"/>
  <c r="AR978" i="170"/>
  <c r="AS978" i="170"/>
  <c r="AT978" i="170"/>
  <c r="AU978" i="170"/>
  <c r="AV978" i="170"/>
  <c r="AW978" i="170"/>
  <c r="AX978" i="170"/>
  <c r="AY978" i="170"/>
  <c r="AZ978" i="170"/>
  <c r="BA978" i="170"/>
  <c r="BB978" i="170"/>
  <c r="BC978" i="170"/>
  <c r="BD978" i="170"/>
  <c r="BE978" i="170"/>
  <c r="BF978" i="170"/>
  <c r="BG978" i="170"/>
  <c r="BH978" i="170"/>
  <c r="BI978" i="170"/>
  <c r="AR971" i="170"/>
  <c r="AS971" i="170"/>
  <c r="AT971" i="170"/>
  <c r="AU971" i="170"/>
  <c r="AV971" i="170"/>
  <c r="AW971" i="170"/>
  <c r="AX971" i="170"/>
  <c r="AY971" i="170"/>
  <c r="AZ971" i="170"/>
  <c r="BA971" i="170"/>
  <c r="BB971" i="170"/>
  <c r="BC971" i="170"/>
  <c r="BD971" i="170"/>
  <c r="BE971" i="170"/>
  <c r="BF971" i="170"/>
  <c r="BG971" i="170"/>
  <c r="BH971" i="170"/>
  <c r="BI971" i="170"/>
  <c r="AR972" i="170"/>
  <c r="AS972" i="170"/>
  <c r="AT972" i="170"/>
  <c r="AU972" i="170"/>
  <c r="AV972" i="170"/>
  <c r="AW972" i="170"/>
  <c r="AX972" i="170"/>
  <c r="AY972" i="170"/>
  <c r="AZ972" i="170"/>
  <c r="BA972" i="170"/>
  <c r="BB972" i="170"/>
  <c r="BC972" i="170"/>
  <c r="BD972" i="170"/>
  <c r="BE972" i="170"/>
  <c r="BF972" i="170"/>
  <c r="BG972" i="170"/>
  <c r="BH972" i="170"/>
  <c r="BI972" i="170"/>
  <c r="AR934" i="170"/>
  <c r="AS934" i="170"/>
  <c r="AT934" i="170"/>
  <c r="AU934" i="170"/>
  <c r="AV934" i="170"/>
  <c r="AW934" i="170"/>
  <c r="AX934" i="170"/>
  <c r="AY934" i="170"/>
  <c r="AZ934" i="170"/>
  <c r="BA934" i="170"/>
  <c r="BB934" i="170"/>
  <c r="BC934" i="170"/>
  <c r="BD934" i="170"/>
  <c r="BE934" i="170"/>
  <c r="BF934" i="170"/>
  <c r="BG934" i="170"/>
  <c r="BH934" i="170"/>
  <c r="BI934" i="170"/>
  <c r="AR935" i="170"/>
  <c r="AS935" i="170"/>
  <c r="AT935" i="170"/>
  <c r="AU935" i="170"/>
  <c r="AV935" i="170"/>
  <c r="AW935" i="170"/>
  <c r="AX935" i="170"/>
  <c r="AY935" i="170"/>
  <c r="AZ935" i="170"/>
  <c r="BA935" i="170"/>
  <c r="BB935" i="170"/>
  <c r="BC935" i="170"/>
  <c r="BD935" i="170"/>
  <c r="BE935" i="170"/>
  <c r="BF935" i="170"/>
  <c r="BG935" i="170"/>
  <c r="BH935" i="170"/>
  <c r="BI935" i="170"/>
  <c r="AT937" i="170"/>
  <c r="AU937" i="170"/>
  <c r="AR938" i="170"/>
  <c r="AS938" i="170"/>
  <c r="AT938" i="170"/>
  <c r="AU938" i="170"/>
  <c r="AV938" i="170"/>
  <c r="AW938" i="170"/>
  <c r="AX938" i="170"/>
  <c r="AY938" i="170"/>
  <c r="AZ938" i="170"/>
  <c r="BA938" i="170"/>
  <c r="BB938" i="170"/>
  <c r="BC938" i="170"/>
  <c r="BD938" i="170"/>
  <c r="BE938" i="170"/>
  <c r="BF938" i="170"/>
  <c r="BG938" i="170"/>
  <c r="BH938" i="170"/>
  <c r="BI938" i="170"/>
  <c r="AR939" i="170"/>
  <c r="AS939" i="170"/>
  <c r="AT939" i="170"/>
  <c r="AU939" i="170"/>
  <c r="AV939" i="170"/>
  <c r="AW939" i="170"/>
  <c r="AX939" i="170"/>
  <c r="AY939" i="170"/>
  <c r="AZ939" i="170"/>
  <c r="BA939" i="170"/>
  <c r="BB939" i="170"/>
  <c r="BC939" i="170"/>
  <c r="BD939" i="170"/>
  <c r="BE939" i="170"/>
  <c r="BF939" i="170"/>
  <c r="BG939" i="170"/>
  <c r="BH939" i="170"/>
  <c r="BI939" i="170"/>
  <c r="AR940" i="170"/>
  <c r="AS940" i="170"/>
  <c r="AT940" i="170"/>
  <c r="AU940" i="170"/>
  <c r="AV940" i="170"/>
  <c r="AW940" i="170"/>
  <c r="AX940" i="170"/>
  <c r="AY940" i="170"/>
  <c r="AZ940" i="170"/>
  <c r="BA940" i="170"/>
  <c r="BB940" i="170"/>
  <c r="BC940" i="170"/>
  <c r="BD940" i="170"/>
  <c r="BE940" i="170"/>
  <c r="BF940" i="170"/>
  <c r="BG940" i="170"/>
  <c r="BH940" i="170"/>
  <c r="BI940" i="170"/>
  <c r="AR941" i="170"/>
  <c r="AS941" i="170"/>
  <c r="AT941" i="170"/>
  <c r="AU941" i="170"/>
  <c r="AV941" i="170"/>
  <c r="AW941" i="170"/>
  <c r="AX941" i="170"/>
  <c r="AY941" i="170"/>
  <c r="AZ941" i="170"/>
  <c r="BA941" i="170"/>
  <c r="BB941" i="170"/>
  <c r="BC941" i="170"/>
  <c r="BD941" i="170"/>
  <c r="BE941" i="170"/>
  <c r="BF941" i="170"/>
  <c r="BG941" i="170"/>
  <c r="BH941" i="170"/>
  <c r="BI941" i="170"/>
  <c r="AR942" i="170"/>
  <c r="AS942" i="170"/>
  <c r="AT942" i="170"/>
  <c r="AU942" i="170"/>
  <c r="AV942" i="170"/>
  <c r="AW942" i="170"/>
  <c r="AX942" i="170"/>
  <c r="AY942" i="170"/>
  <c r="AZ942" i="170"/>
  <c r="BA942" i="170"/>
  <c r="BB942" i="170"/>
  <c r="BC942" i="170"/>
  <c r="BD942" i="170"/>
  <c r="BE942" i="170"/>
  <c r="BF942" i="170"/>
  <c r="BG942" i="170"/>
  <c r="BH942" i="170"/>
  <c r="BI942" i="170"/>
  <c r="AR943" i="170"/>
  <c r="AS943" i="170"/>
  <c r="AT943" i="170"/>
  <c r="AU943" i="170"/>
  <c r="AV943" i="170"/>
  <c r="AW943" i="170"/>
  <c r="AX943" i="170"/>
  <c r="AY943" i="170"/>
  <c r="AZ943" i="170"/>
  <c r="BA943" i="170"/>
  <c r="BB943" i="170"/>
  <c r="BC943" i="170"/>
  <c r="BD943" i="170"/>
  <c r="BE943" i="170"/>
  <c r="BF943" i="170"/>
  <c r="BG943" i="170"/>
  <c r="BH943" i="170"/>
  <c r="BI943" i="170"/>
  <c r="AR944" i="170"/>
  <c r="AS944" i="170"/>
  <c r="AT944" i="170"/>
  <c r="AU944" i="170"/>
  <c r="AV944" i="170"/>
  <c r="AW944" i="170"/>
  <c r="AX944" i="170"/>
  <c r="AY944" i="170"/>
  <c r="AZ944" i="170"/>
  <c r="BA944" i="170"/>
  <c r="BB944" i="170"/>
  <c r="BC944" i="170"/>
  <c r="BD944" i="170"/>
  <c r="BE944" i="170"/>
  <c r="BF944" i="170"/>
  <c r="BG944" i="170"/>
  <c r="BH944" i="170"/>
  <c r="BI944" i="170"/>
  <c r="AR945" i="170"/>
  <c r="AS945" i="170"/>
  <c r="AT945" i="170"/>
  <c r="AU945" i="170"/>
  <c r="AV945" i="170"/>
  <c r="AW945" i="170"/>
  <c r="AX945" i="170"/>
  <c r="AY945" i="170"/>
  <c r="AZ945" i="170"/>
  <c r="BA945" i="170"/>
  <c r="BB945" i="170"/>
  <c r="BC945" i="170"/>
  <c r="BD945" i="170"/>
  <c r="BE945" i="170"/>
  <c r="BF945" i="170"/>
  <c r="BG945" i="170"/>
  <c r="BH945" i="170"/>
  <c r="BI945" i="170"/>
  <c r="AR946" i="170"/>
  <c r="AS946" i="170"/>
  <c r="AT946" i="170"/>
  <c r="AU946" i="170"/>
  <c r="AV946" i="170"/>
  <c r="AW946" i="170"/>
  <c r="AX946" i="170"/>
  <c r="AY946" i="170"/>
  <c r="AZ946" i="170"/>
  <c r="BA946" i="170"/>
  <c r="BB946" i="170"/>
  <c r="BC946" i="170"/>
  <c r="BD946" i="170"/>
  <c r="BE946" i="170"/>
  <c r="BF946" i="170"/>
  <c r="BG946" i="170"/>
  <c r="BH946" i="170"/>
  <c r="BI946" i="170"/>
  <c r="AR947" i="170"/>
  <c r="AS947" i="170"/>
  <c r="AT947" i="170"/>
  <c r="AU947" i="170"/>
  <c r="AV947" i="170"/>
  <c r="AW947" i="170"/>
  <c r="AX947" i="170"/>
  <c r="AY947" i="170"/>
  <c r="AZ947" i="170"/>
  <c r="BA947" i="170"/>
  <c r="BB947" i="170"/>
  <c r="BC947" i="170"/>
  <c r="BD947" i="170"/>
  <c r="BE947" i="170"/>
  <c r="BF947" i="170"/>
  <c r="BG947" i="170"/>
  <c r="BH947" i="170"/>
  <c r="BI947" i="170"/>
  <c r="AR948" i="170"/>
  <c r="AS948" i="170"/>
  <c r="AT948" i="170"/>
  <c r="AU948" i="170"/>
  <c r="AV948" i="170"/>
  <c r="AW948" i="170"/>
  <c r="AX948" i="170"/>
  <c r="AY948" i="170"/>
  <c r="AZ948" i="170"/>
  <c r="BA948" i="170"/>
  <c r="BB948" i="170"/>
  <c r="BC948" i="170"/>
  <c r="BD948" i="170"/>
  <c r="BE948" i="170"/>
  <c r="BF948" i="170"/>
  <c r="BG948" i="170"/>
  <c r="BH948" i="170"/>
  <c r="BI948" i="170"/>
  <c r="AR949" i="170"/>
  <c r="AS949" i="170"/>
  <c r="AT949" i="170"/>
  <c r="AU949" i="170"/>
  <c r="AV949" i="170"/>
  <c r="AW949" i="170"/>
  <c r="AX949" i="170"/>
  <c r="AY949" i="170"/>
  <c r="AZ949" i="170"/>
  <c r="BA949" i="170"/>
  <c r="BB949" i="170"/>
  <c r="BC949" i="170"/>
  <c r="BD949" i="170"/>
  <c r="BE949" i="170"/>
  <c r="BF949" i="170"/>
  <c r="BG949" i="170"/>
  <c r="BH949" i="170"/>
  <c r="BI949" i="170"/>
  <c r="AR950" i="170"/>
  <c r="AS950" i="170"/>
  <c r="AT950" i="170"/>
  <c r="AU950" i="170"/>
  <c r="AV950" i="170"/>
  <c r="AW950" i="170"/>
  <c r="AX950" i="170"/>
  <c r="AY950" i="170"/>
  <c r="AZ950" i="170"/>
  <c r="BA950" i="170"/>
  <c r="BB950" i="170"/>
  <c r="BC950" i="170"/>
  <c r="BD950" i="170"/>
  <c r="BE950" i="170"/>
  <c r="BF950" i="170"/>
  <c r="BG950" i="170"/>
  <c r="BH950" i="170"/>
  <c r="BI950" i="170"/>
  <c r="AR951" i="170"/>
  <c r="AS951" i="170"/>
  <c r="AT951" i="170"/>
  <c r="AU951" i="170"/>
  <c r="AV951" i="170"/>
  <c r="AW951" i="170"/>
  <c r="AX951" i="170"/>
  <c r="AY951" i="170"/>
  <c r="AZ951" i="170"/>
  <c r="BA951" i="170"/>
  <c r="BB951" i="170"/>
  <c r="BC951" i="170"/>
  <c r="BD951" i="170"/>
  <c r="BE951" i="170"/>
  <c r="BF951" i="170"/>
  <c r="BG951" i="170"/>
  <c r="BH951" i="170"/>
  <c r="BI951" i="170"/>
  <c r="AR952" i="170"/>
  <c r="AS952" i="170"/>
  <c r="AT952" i="170"/>
  <c r="AU952" i="170"/>
  <c r="AV952" i="170"/>
  <c r="AW952" i="170"/>
  <c r="AX952" i="170"/>
  <c r="AY952" i="170"/>
  <c r="AZ952" i="170"/>
  <c r="BA952" i="170"/>
  <c r="BB952" i="170"/>
  <c r="BC952" i="170"/>
  <c r="BD952" i="170"/>
  <c r="BE952" i="170"/>
  <c r="BF952" i="170"/>
  <c r="BG952" i="170"/>
  <c r="BH952" i="170"/>
  <c r="BI952" i="170"/>
  <c r="AR953" i="170"/>
  <c r="AS953" i="170"/>
  <c r="AT953" i="170"/>
  <c r="AU953" i="170"/>
  <c r="AV953" i="170"/>
  <c r="AW953" i="170"/>
  <c r="AX953" i="170"/>
  <c r="AY953" i="170"/>
  <c r="AZ953" i="170"/>
  <c r="BA953" i="170"/>
  <c r="BB953" i="170"/>
  <c r="BC953" i="170"/>
  <c r="BD953" i="170"/>
  <c r="BE953" i="170"/>
  <c r="BF953" i="170"/>
  <c r="BG953" i="170"/>
  <c r="BH953" i="170"/>
  <c r="BI953" i="170"/>
  <c r="AR954" i="170"/>
  <c r="AS954" i="170"/>
  <c r="AT954" i="170"/>
  <c r="AU954" i="170"/>
  <c r="AV954" i="170"/>
  <c r="AW954" i="170"/>
  <c r="AX954" i="170"/>
  <c r="AY954" i="170"/>
  <c r="AZ954" i="170"/>
  <c r="BA954" i="170"/>
  <c r="BB954" i="170"/>
  <c r="BC954" i="170"/>
  <c r="BD954" i="170"/>
  <c r="BE954" i="170"/>
  <c r="BF954" i="170"/>
  <c r="BG954" i="170"/>
  <c r="BH954" i="170"/>
  <c r="BI954" i="170"/>
  <c r="AR955" i="170"/>
  <c r="AS955" i="170"/>
  <c r="AT955" i="170"/>
  <c r="AU955" i="170"/>
  <c r="AV955" i="170"/>
  <c r="AW955" i="170"/>
  <c r="AX955" i="170"/>
  <c r="AY955" i="170"/>
  <c r="AZ955" i="170"/>
  <c r="BA955" i="170"/>
  <c r="BB955" i="170"/>
  <c r="BC955" i="170"/>
  <c r="BD955" i="170"/>
  <c r="BE955" i="170"/>
  <c r="BF955" i="170"/>
  <c r="BG955" i="170"/>
  <c r="BH955" i="170"/>
  <c r="BI955" i="170"/>
  <c r="AR956" i="170"/>
  <c r="AS956" i="170"/>
  <c r="AT956" i="170"/>
  <c r="AU956" i="170"/>
  <c r="AV956" i="170"/>
  <c r="AW956" i="170"/>
  <c r="AX956" i="170"/>
  <c r="AY956" i="170"/>
  <c r="AZ956" i="170"/>
  <c r="BA956" i="170"/>
  <c r="BB956" i="170"/>
  <c r="BC956" i="170"/>
  <c r="BD956" i="170"/>
  <c r="BE956" i="170"/>
  <c r="BF956" i="170"/>
  <c r="BG956" i="170"/>
  <c r="BH956" i="170"/>
  <c r="BI956" i="170"/>
  <c r="AR957" i="170"/>
  <c r="AS957" i="170"/>
  <c r="AT957" i="170"/>
  <c r="AU957" i="170"/>
  <c r="AV957" i="170"/>
  <c r="AW957" i="170"/>
  <c r="AX957" i="170"/>
  <c r="AY957" i="170"/>
  <c r="AZ957" i="170"/>
  <c r="BA957" i="170"/>
  <c r="BB957" i="170"/>
  <c r="BC957" i="170"/>
  <c r="BD957" i="170"/>
  <c r="BE957" i="170"/>
  <c r="BF957" i="170"/>
  <c r="BG957" i="170"/>
  <c r="BH957" i="170"/>
  <c r="BI957" i="170"/>
  <c r="AR958" i="170"/>
  <c r="AS958" i="170"/>
  <c r="AT958" i="170"/>
  <c r="AU958" i="170"/>
  <c r="AV958" i="170"/>
  <c r="AW958" i="170"/>
  <c r="AX958" i="170"/>
  <c r="AY958" i="170"/>
  <c r="AZ958" i="170"/>
  <c r="BA958" i="170"/>
  <c r="BB958" i="170"/>
  <c r="BC958" i="170"/>
  <c r="BD958" i="170"/>
  <c r="BE958" i="170"/>
  <c r="BF958" i="170"/>
  <c r="BG958" i="170"/>
  <c r="BH958" i="170"/>
  <c r="BI958" i="170"/>
  <c r="AR959" i="170"/>
  <c r="AS959" i="170"/>
  <c r="AT959" i="170"/>
  <c r="AU959" i="170"/>
  <c r="AV959" i="170"/>
  <c r="AW959" i="170"/>
  <c r="AX959" i="170"/>
  <c r="AY959" i="170"/>
  <c r="AZ959" i="170"/>
  <c r="BA959" i="170"/>
  <c r="BB959" i="170"/>
  <c r="BC959" i="170"/>
  <c r="BD959" i="170"/>
  <c r="BE959" i="170"/>
  <c r="BF959" i="170"/>
  <c r="BG959" i="170"/>
  <c r="BH959" i="170"/>
  <c r="BI959" i="170"/>
  <c r="AR960" i="170"/>
  <c r="AS960" i="170"/>
  <c r="AT960" i="170"/>
  <c r="AU960" i="170"/>
  <c r="AV960" i="170"/>
  <c r="AW960" i="170"/>
  <c r="AX960" i="170"/>
  <c r="AY960" i="170"/>
  <c r="AZ960" i="170"/>
  <c r="BA960" i="170"/>
  <c r="BB960" i="170"/>
  <c r="BC960" i="170"/>
  <c r="BD960" i="170"/>
  <c r="BE960" i="170"/>
  <c r="BF960" i="170"/>
  <c r="BG960" i="170"/>
  <c r="BH960" i="170"/>
  <c r="BI960" i="170"/>
  <c r="AR961" i="170"/>
  <c r="AS961" i="170"/>
  <c r="AT961" i="170"/>
  <c r="AU961" i="170"/>
  <c r="AV961" i="170"/>
  <c r="AW961" i="170"/>
  <c r="AX961" i="170"/>
  <c r="AY961" i="170"/>
  <c r="AZ961" i="170"/>
  <c r="BA961" i="170"/>
  <c r="BB961" i="170"/>
  <c r="BC961" i="170"/>
  <c r="BD961" i="170"/>
  <c r="BE961" i="170"/>
  <c r="BF961" i="170"/>
  <c r="BG961" i="170"/>
  <c r="BH961" i="170"/>
  <c r="BI961" i="170"/>
  <c r="AR962" i="170"/>
  <c r="AS962" i="170"/>
  <c r="AT962" i="170"/>
  <c r="AU962" i="170"/>
  <c r="AV962" i="170"/>
  <c r="AW962" i="170"/>
  <c r="AX962" i="170"/>
  <c r="AY962" i="170"/>
  <c r="AZ962" i="170"/>
  <c r="BA962" i="170"/>
  <c r="BB962" i="170"/>
  <c r="BC962" i="170"/>
  <c r="BD962" i="170"/>
  <c r="BE962" i="170"/>
  <c r="BF962" i="170"/>
  <c r="BG962" i="170"/>
  <c r="BH962" i="170"/>
  <c r="BI962" i="170"/>
  <c r="AR963" i="170"/>
  <c r="AS963" i="170"/>
  <c r="AT963" i="170"/>
  <c r="AU963" i="170"/>
  <c r="AV963" i="170"/>
  <c r="AW963" i="170"/>
  <c r="AX963" i="170"/>
  <c r="AY963" i="170"/>
  <c r="AZ963" i="170"/>
  <c r="BA963" i="170"/>
  <c r="BB963" i="170"/>
  <c r="BC963" i="170"/>
  <c r="BD963" i="170"/>
  <c r="BE963" i="170"/>
  <c r="BF963" i="170"/>
  <c r="BG963" i="170"/>
  <c r="BH963" i="170"/>
  <c r="BI963" i="170"/>
  <c r="AR964" i="170"/>
  <c r="AS964" i="170"/>
  <c r="AT964" i="170"/>
  <c r="AU964" i="170"/>
  <c r="AV964" i="170"/>
  <c r="AW964" i="170"/>
  <c r="AX964" i="170"/>
  <c r="AY964" i="170"/>
  <c r="AZ964" i="170"/>
  <c r="BA964" i="170"/>
  <c r="BB964" i="170"/>
  <c r="BC964" i="170"/>
  <c r="BD964" i="170"/>
  <c r="BE964" i="170"/>
  <c r="BF964" i="170"/>
  <c r="BG964" i="170"/>
  <c r="BH964" i="170"/>
  <c r="BI964" i="170"/>
  <c r="AR965" i="170"/>
  <c r="AS965" i="170"/>
  <c r="AT965" i="170"/>
  <c r="AU965" i="170"/>
  <c r="AV965" i="170"/>
  <c r="AW965" i="170"/>
  <c r="AX965" i="170"/>
  <c r="AY965" i="170"/>
  <c r="AZ965" i="170"/>
  <c r="BA965" i="170"/>
  <c r="BB965" i="170"/>
  <c r="BC965" i="170"/>
  <c r="BD965" i="170"/>
  <c r="BE965" i="170"/>
  <c r="BF965" i="170"/>
  <c r="BG965" i="170"/>
  <c r="BH965" i="170"/>
  <c r="BI965" i="170"/>
  <c r="AR966" i="170"/>
  <c r="AS966" i="170"/>
  <c r="AT966" i="170"/>
  <c r="AU966" i="170"/>
  <c r="AV966" i="170"/>
  <c r="AW966" i="170"/>
  <c r="AX966" i="170"/>
  <c r="AY966" i="170"/>
  <c r="AZ966" i="170"/>
  <c r="BA966" i="170"/>
  <c r="BB966" i="170"/>
  <c r="BC966" i="170"/>
  <c r="BD966" i="170"/>
  <c r="BE966" i="170"/>
  <c r="BF966" i="170"/>
  <c r="BG966" i="170"/>
  <c r="BH966" i="170"/>
  <c r="BI966" i="170"/>
  <c r="AR967" i="170"/>
  <c r="AS967" i="170"/>
  <c r="AT967" i="170"/>
  <c r="AU967" i="170"/>
  <c r="AV967" i="170"/>
  <c r="AW967" i="170"/>
  <c r="AX967" i="170"/>
  <c r="AY967" i="170"/>
  <c r="AZ967" i="170"/>
  <c r="BA967" i="170"/>
  <c r="BB967" i="170"/>
  <c r="BC967" i="170"/>
  <c r="BD967" i="170"/>
  <c r="BE967" i="170"/>
  <c r="BF967" i="170"/>
  <c r="BG967" i="170"/>
  <c r="BH967" i="170"/>
  <c r="BI967" i="170"/>
  <c r="AR968" i="170"/>
  <c r="AS968" i="170"/>
  <c r="AT968" i="170"/>
  <c r="AU968" i="170"/>
  <c r="AV968" i="170"/>
  <c r="AW968" i="170"/>
  <c r="AX968" i="170"/>
  <c r="AY968" i="170"/>
  <c r="AZ968" i="170"/>
  <c r="BA968" i="170"/>
  <c r="BB968" i="170"/>
  <c r="BC968" i="170"/>
  <c r="BD968" i="170"/>
  <c r="BE968" i="170"/>
  <c r="BF968" i="170"/>
  <c r="BG968" i="170"/>
  <c r="BH968" i="170"/>
  <c r="BI968" i="170"/>
  <c r="AR969" i="170"/>
  <c r="AS969" i="170"/>
  <c r="AT969" i="170"/>
  <c r="AU969" i="170"/>
  <c r="AV969" i="170"/>
  <c r="AW969" i="170"/>
  <c r="AX969" i="170"/>
  <c r="AY969" i="170"/>
  <c r="AZ969" i="170"/>
  <c r="BA969" i="170"/>
  <c r="BB969" i="170"/>
  <c r="BC969" i="170"/>
  <c r="BD969" i="170"/>
  <c r="BE969" i="170"/>
  <c r="BF969" i="170"/>
  <c r="BG969" i="170"/>
  <c r="BH969" i="170"/>
  <c r="BI969" i="170"/>
  <c r="AR970" i="170"/>
  <c r="AS970" i="170"/>
  <c r="AT970" i="170"/>
  <c r="AU970" i="170"/>
  <c r="AV970" i="170"/>
  <c r="AW970" i="170"/>
  <c r="AX970" i="170"/>
  <c r="AY970" i="170"/>
  <c r="AZ970" i="170"/>
  <c r="BA970" i="170"/>
  <c r="BB970" i="170"/>
  <c r="BC970" i="170"/>
  <c r="BD970" i="170"/>
  <c r="BE970" i="170"/>
  <c r="BF970" i="170"/>
  <c r="BG970" i="170"/>
  <c r="BH970" i="170"/>
  <c r="BI970" i="170"/>
  <c r="AR910" i="170"/>
  <c r="AS910" i="170"/>
  <c r="AT910" i="170"/>
  <c r="AU910" i="170"/>
  <c r="AV910" i="170"/>
  <c r="AW910" i="170"/>
  <c r="AX910" i="170"/>
  <c r="AY910" i="170"/>
  <c r="AZ910" i="170"/>
  <c r="BA910" i="170"/>
  <c r="BB910" i="170"/>
  <c r="BC910" i="170"/>
  <c r="BD910" i="170"/>
  <c r="BE910" i="170"/>
  <c r="BF910" i="170"/>
  <c r="BG910" i="170"/>
  <c r="BH910" i="170"/>
  <c r="BI910" i="170"/>
  <c r="AR913" i="170"/>
  <c r="AS913" i="170"/>
  <c r="AT913" i="170"/>
  <c r="AU913" i="170"/>
  <c r="AV913" i="170"/>
  <c r="AW913" i="170"/>
  <c r="AX913" i="170"/>
  <c r="AY913" i="170"/>
  <c r="AZ913" i="170"/>
  <c r="BA913" i="170"/>
  <c r="BB913" i="170"/>
  <c r="BC913" i="170"/>
  <c r="BD913" i="170"/>
  <c r="BE913" i="170"/>
  <c r="BF913" i="170"/>
  <c r="BG913" i="170"/>
  <c r="BH913" i="170"/>
  <c r="BI913" i="170"/>
  <c r="AR914" i="170"/>
  <c r="AS914" i="170"/>
  <c r="AT914" i="170"/>
  <c r="AU914" i="170"/>
  <c r="AV914" i="170"/>
  <c r="AW914" i="170"/>
  <c r="AX914" i="170"/>
  <c r="AY914" i="170"/>
  <c r="AZ914" i="170"/>
  <c r="BA914" i="170"/>
  <c r="BB914" i="170"/>
  <c r="BC914" i="170"/>
  <c r="BD914" i="170"/>
  <c r="BE914" i="170"/>
  <c r="BF914" i="170"/>
  <c r="BG914" i="170"/>
  <c r="BH914" i="170"/>
  <c r="BI914" i="170"/>
  <c r="AR915" i="170"/>
  <c r="AS915" i="170"/>
  <c r="AT915" i="170"/>
  <c r="AU915" i="170"/>
  <c r="AV915" i="170"/>
  <c r="AW915" i="170"/>
  <c r="AX915" i="170"/>
  <c r="AY915" i="170"/>
  <c r="AZ915" i="170"/>
  <c r="BA915" i="170"/>
  <c r="BB915" i="170"/>
  <c r="BC915" i="170"/>
  <c r="BD915" i="170"/>
  <c r="BE915" i="170"/>
  <c r="BF915" i="170"/>
  <c r="BG915" i="170"/>
  <c r="BH915" i="170"/>
  <c r="BI915" i="170"/>
  <c r="AR916" i="170"/>
  <c r="AS916" i="170"/>
  <c r="AT916" i="170"/>
  <c r="AU916" i="170"/>
  <c r="AV916" i="170"/>
  <c r="AW916" i="170"/>
  <c r="AX916" i="170"/>
  <c r="AY916" i="170"/>
  <c r="AZ916" i="170"/>
  <c r="BA916" i="170"/>
  <c r="BB916" i="170"/>
  <c r="BC916" i="170"/>
  <c r="BD916" i="170"/>
  <c r="BE916" i="170"/>
  <c r="BF916" i="170"/>
  <c r="BG916" i="170"/>
  <c r="BH916" i="170"/>
  <c r="BI916" i="170"/>
  <c r="AR919" i="170"/>
  <c r="AS919" i="170"/>
  <c r="AT919" i="170"/>
  <c r="AU919" i="170"/>
  <c r="AV919" i="170"/>
  <c r="AW919" i="170"/>
  <c r="AX919" i="170"/>
  <c r="AY919" i="170"/>
  <c r="AZ919" i="170"/>
  <c r="BA919" i="170"/>
  <c r="BB919" i="170"/>
  <c r="BC919" i="170"/>
  <c r="BD919" i="170"/>
  <c r="BE919" i="170"/>
  <c r="BF919" i="170"/>
  <c r="BG919" i="170"/>
  <c r="BH919" i="170"/>
  <c r="BI919" i="170"/>
  <c r="AR925" i="170"/>
  <c r="AS925" i="170"/>
  <c r="AT925" i="170"/>
  <c r="AU925" i="170"/>
  <c r="AV925" i="170"/>
  <c r="AW925" i="170"/>
  <c r="AX925" i="170"/>
  <c r="AY925" i="170"/>
  <c r="AZ925" i="170"/>
  <c r="BA925" i="170"/>
  <c r="BB925" i="170"/>
  <c r="BC925" i="170"/>
  <c r="BD925" i="170"/>
  <c r="BE925" i="170"/>
  <c r="BF925" i="170"/>
  <c r="BG925" i="170"/>
  <c r="BH925" i="170"/>
  <c r="BI925" i="170"/>
  <c r="AR927" i="170"/>
  <c r="AS927" i="170"/>
  <c r="AT927" i="170"/>
  <c r="AU927" i="170"/>
  <c r="AV927" i="170"/>
  <c r="AW927" i="170"/>
  <c r="AX927" i="170"/>
  <c r="AY927" i="170"/>
  <c r="AZ927" i="170"/>
  <c r="BA927" i="170"/>
  <c r="BB927" i="170"/>
  <c r="BC927" i="170"/>
  <c r="BD927" i="170"/>
  <c r="BE927" i="170"/>
  <c r="BF927" i="170"/>
  <c r="BG927" i="170"/>
  <c r="BH927" i="170"/>
  <c r="BI927" i="170"/>
  <c r="AR930" i="170"/>
  <c r="AS930" i="170"/>
  <c r="AT930" i="170"/>
  <c r="AU930" i="170"/>
  <c r="AV930" i="170"/>
  <c r="AW930" i="170"/>
  <c r="AX930" i="170"/>
  <c r="AY930" i="170"/>
  <c r="AZ930" i="170"/>
  <c r="BA930" i="170"/>
  <c r="BB930" i="170"/>
  <c r="BC930" i="170"/>
  <c r="BD930" i="170"/>
  <c r="BE930" i="170"/>
  <c r="BF930" i="170"/>
  <c r="BG930" i="170"/>
  <c r="BH930" i="170"/>
  <c r="BI930" i="170"/>
  <c r="AR931" i="170"/>
  <c r="AS931" i="170"/>
  <c r="AT931" i="170"/>
  <c r="AU931" i="170"/>
  <c r="AV931" i="170"/>
  <c r="AW931" i="170"/>
  <c r="AX931" i="170"/>
  <c r="AY931" i="170"/>
  <c r="AZ931" i="170"/>
  <c r="BA931" i="170"/>
  <c r="BB931" i="170"/>
  <c r="BC931" i="170"/>
  <c r="BD931" i="170"/>
  <c r="BE931" i="170"/>
  <c r="BF931" i="170"/>
  <c r="BG931" i="170"/>
  <c r="BH931" i="170"/>
  <c r="BI931" i="170"/>
  <c r="AQ962" i="170"/>
  <c r="AQ963" i="170"/>
  <c r="AQ964" i="170"/>
  <c r="AQ965" i="170"/>
  <c r="AQ966" i="170"/>
  <c r="AQ967" i="170"/>
  <c r="AQ968" i="170"/>
  <c r="AQ969" i="170"/>
  <c r="AQ970" i="170"/>
  <c r="AQ971" i="170"/>
  <c r="AQ972" i="170"/>
  <c r="AQ973" i="170"/>
  <c r="AQ974" i="170"/>
  <c r="AQ975" i="170"/>
  <c r="AQ976" i="170"/>
  <c r="AQ977" i="170"/>
  <c r="AQ978" i="170"/>
  <c r="AQ979" i="170"/>
  <c r="AQ980" i="170"/>
  <c r="AQ981" i="170"/>
  <c r="AQ982" i="170"/>
  <c r="AQ983" i="170"/>
  <c r="AQ984" i="170"/>
  <c r="AQ985" i="170"/>
  <c r="AQ986" i="170"/>
  <c r="AQ987" i="170"/>
  <c r="AQ988" i="170"/>
  <c r="AQ989" i="170"/>
  <c r="AQ990" i="170"/>
  <c r="AQ991" i="170"/>
  <c r="AQ992" i="170"/>
  <c r="AQ993" i="170"/>
  <c r="AQ994" i="170"/>
  <c r="AQ995" i="170"/>
  <c r="AQ996" i="170"/>
  <c r="AQ997" i="170"/>
  <c r="AQ998" i="170"/>
  <c r="AQ999" i="170"/>
  <c r="AQ1000" i="170"/>
  <c r="AQ1001" i="170"/>
  <c r="AQ1002" i="170"/>
  <c r="AQ1003" i="170"/>
  <c r="AQ1004" i="170"/>
  <c r="AQ1005" i="170"/>
  <c r="AQ1006" i="170"/>
  <c r="AQ1007" i="170"/>
  <c r="AQ1008" i="170"/>
  <c r="AQ1009" i="170"/>
  <c r="AQ1010" i="170"/>
  <c r="AQ1011" i="170"/>
  <c r="AQ1012" i="170"/>
  <c r="AQ1013" i="170"/>
  <c r="AQ1014" i="170"/>
  <c r="AQ1015" i="170"/>
  <c r="AQ1016" i="170"/>
  <c r="AQ1017" i="170"/>
  <c r="AQ1018" i="170"/>
  <c r="AQ1019" i="170"/>
  <c r="AQ1020" i="170"/>
  <c r="AQ1021" i="170"/>
  <c r="AQ1022" i="170"/>
  <c r="AQ1023" i="170"/>
  <c r="AQ1024" i="170"/>
  <c r="AQ1025" i="170"/>
  <c r="AQ1026" i="170"/>
  <c r="AQ1027" i="170"/>
  <c r="AQ1028" i="170"/>
  <c r="AQ1029" i="170"/>
  <c r="AQ1030" i="170"/>
  <c r="AQ1031" i="170"/>
  <c r="AQ1032" i="170"/>
  <c r="AQ1033" i="170"/>
  <c r="AQ1034" i="170"/>
  <c r="AQ1035" i="170"/>
  <c r="AQ1036" i="170"/>
  <c r="AQ1037" i="170"/>
  <c r="AQ1038" i="170"/>
  <c r="AQ1039" i="170"/>
  <c r="AQ1040" i="170"/>
  <c r="AQ1041" i="170"/>
  <c r="AQ1042" i="170"/>
  <c r="AQ1043" i="170"/>
  <c r="AQ1044" i="170"/>
  <c r="AQ1045" i="170"/>
  <c r="AQ1046" i="170"/>
  <c r="AQ1047" i="170"/>
  <c r="AQ1048" i="170"/>
  <c r="AQ1049" i="170"/>
  <c r="AQ1050" i="170"/>
  <c r="AQ1051" i="170"/>
  <c r="AQ1052" i="170"/>
  <c r="AQ1053" i="170"/>
  <c r="AQ1054" i="170"/>
  <c r="AQ1055" i="170"/>
  <c r="AQ1056" i="170"/>
  <c r="AQ1057" i="170"/>
  <c r="AQ1058" i="170"/>
  <c r="AQ1059" i="170"/>
  <c r="AQ1060" i="170"/>
  <c r="AQ1061" i="170"/>
  <c r="AQ1062" i="170"/>
  <c r="AQ1063" i="170"/>
  <c r="AQ1064" i="170"/>
  <c r="AQ1065" i="170"/>
  <c r="AQ1066" i="170"/>
  <c r="AQ1067" i="170"/>
  <c r="AQ1068" i="170"/>
  <c r="AQ1069" i="170"/>
  <c r="AQ1070" i="170"/>
  <c r="AQ1071" i="170"/>
  <c r="AQ1072" i="170"/>
  <c r="AQ1073" i="170"/>
  <c r="AQ1074" i="170"/>
  <c r="AQ1075" i="170"/>
  <c r="AQ1076" i="170"/>
  <c r="AQ1077" i="170"/>
  <c r="AQ1078" i="170"/>
  <c r="AQ1079" i="170"/>
  <c r="AQ1080" i="170"/>
  <c r="AQ1081" i="170"/>
  <c r="AQ1082" i="170"/>
  <c r="AQ1083" i="170"/>
  <c r="AQ1084" i="170"/>
  <c r="AQ1085" i="170"/>
  <c r="AQ1086" i="170"/>
  <c r="AQ1087" i="170"/>
  <c r="AQ1088" i="170"/>
  <c r="AQ1089" i="170"/>
  <c r="AQ1090" i="170"/>
  <c r="AR902" i="170"/>
  <c r="AS902" i="170"/>
  <c r="AT902" i="170"/>
  <c r="AU902" i="170"/>
  <c r="AV902" i="170"/>
  <c r="AW902" i="170"/>
  <c r="AX902" i="170"/>
  <c r="AY902" i="170"/>
  <c r="AZ902" i="170"/>
  <c r="BA902" i="170"/>
  <c r="BB902" i="170"/>
  <c r="BC902" i="170"/>
  <c r="BD902" i="170"/>
  <c r="BE902" i="170"/>
  <c r="BF902" i="170"/>
  <c r="BG902" i="170"/>
  <c r="BH902" i="170"/>
  <c r="BI902" i="170"/>
  <c r="AR904" i="170"/>
  <c r="AS904" i="170"/>
  <c r="AT904" i="170"/>
  <c r="AU904" i="170"/>
  <c r="AV904" i="170"/>
  <c r="AW904" i="170"/>
  <c r="AX904" i="170"/>
  <c r="AY904" i="170"/>
  <c r="AZ904" i="170"/>
  <c r="BA904" i="170"/>
  <c r="BB904" i="170"/>
  <c r="BC904" i="170"/>
  <c r="BD904" i="170"/>
  <c r="BE904" i="170"/>
  <c r="BF904" i="170"/>
  <c r="BG904" i="170"/>
  <c r="BH904" i="170"/>
  <c r="BI904" i="170"/>
  <c r="AR905" i="170"/>
  <c r="AS905" i="170"/>
  <c r="AT905" i="170"/>
  <c r="AU905" i="170"/>
  <c r="AV905" i="170"/>
  <c r="AW905" i="170"/>
  <c r="AX905" i="170"/>
  <c r="AY905" i="170"/>
  <c r="AZ905" i="170"/>
  <c r="BA905" i="170"/>
  <c r="BB905" i="170"/>
  <c r="BC905" i="170"/>
  <c r="BD905" i="170"/>
  <c r="BE905" i="170"/>
  <c r="BF905" i="170"/>
  <c r="BG905" i="170"/>
  <c r="BH905" i="170"/>
  <c r="BI905" i="170"/>
  <c r="AR906" i="170"/>
  <c r="AS906" i="170"/>
  <c r="AT906" i="170"/>
  <c r="AU906" i="170"/>
  <c r="AV906" i="170"/>
  <c r="AW906" i="170"/>
  <c r="AX906" i="170"/>
  <c r="AY906" i="170"/>
  <c r="AZ906" i="170"/>
  <c r="BA906" i="170"/>
  <c r="BB906" i="170"/>
  <c r="BC906" i="170"/>
  <c r="BD906" i="170"/>
  <c r="BE906" i="170"/>
  <c r="BF906" i="170"/>
  <c r="BG906" i="170"/>
  <c r="BH906" i="170"/>
  <c r="BI906" i="170"/>
  <c r="AR881" i="170"/>
  <c r="AS881" i="170"/>
  <c r="AT881" i="170"/>
  <c r="AU881" i="170"/>
  <c r="AV881" i="170"/>
  <c r="AW881" i="170"/>
  <c r="AX881" i="170"/>
  <c r="AY881" i="170"/>
  <c r="AZ881" i="170"/>
  <c r="BA881" i="170"/>
  <c r="BB881" i="170"/>
  <c r="BC881" i="170"/>
  <c r="BD881" i="170"/>
  <c r="BE881" i="170"/>
  <c r="BF881" i="170"/>
  <c r="BG881" i="170"/>
  <c r="BH881" i="170"/>
  <c r="BI881" i="170"/>
  <c r="AR882" i="170"/>
  <c r="AS882" i="170"/>
  <c r="AT882" i="170"/>
  <c r="AU882" i="170"/>
  <c r="AV882" i="170"/>
  <c r="AW882" i="170"/>
  <c r="AX882" i="170"/>
  <c r="AY882" i="170"/>
  <c r="AZ882" i="170"/>
  <c r="BA882" i="170"/>
  <c r="BB882" i="170"/>
  <c r="BC882" i="170"/>
  <c r="BD882" i="170"/>
  <c r="BE882" i="170"/>
  <c r="BF882" i="170"/>
  <c r="BG882" i="170"/>
  <c r="BH882" i="170"/>
  <c r="BI882" i="170"/>
  <c r="AR889" i="170"/>
  <c r="AS889" i="170"/>
  <c r="AT889" i="170"/>
  <c r="AU889" i="170"/>
  <c r="AV889" i="170"/>
  <c r="AW889" i="170"/>
  <c r="AX889" i="170"/>
  <c r="AY889" i="170"/>
  <c r="AZ889" i="170"/>
  <c r="BA889" i="170"/>
  <c r="BB889" i="170"/>
  <c r="BC889" i="170"/>
  <c r="BD889" i="170"/>
  <c r="BE889" i="170"/>
  <c r="BF889" i="170"/>
  <c r="BG889" i="170"/>
  <c r="BH889" i="170"/>
  <c r="BI889" i="170"/>
  <c r="AR891" i="170"/>
  <c r="AS891" i="170"/>
  <c r="AT891" i="170"/>
  <c r="AU891" i="170"/>
  <c r="AV891" i="170"/>
  <c r="AW891" i="170"/>
  <c r="AX891" i="170"/>
  <c r="AY891" i="170"/>
  <c r="AZ891" i="170"/>
  <c r="BA891" i="170"/>
  <c r="BB891" i="170"/>
  <c r="BC891" i="170"/>
  <c r="BD891" i="170"/>
  <c r="BE891" i="170"/>
  <c r="BF891" i="170"/>
  <c r="BG891" i="170"/>
  <c r="BH891" i="170"/>
  <c r="BI891" i="170"/>
  <c r="AR892" i="170"/>
  <c r="AS892" i="170"/>
  <c r="AT892" i="170"/>
  <c r="AU892" i="170"/>
  <c r="AV892" i="170"/>
  <c r="AW892" i="170"/>
  <c r="AX892" i="170"/>
  <c r="AY892" i="170"/>
  <c r="AZ892" i="170"/>
  <c r="BA892" i="170"/>
  <c r="BB892" i="170"/>
  <c r="BC892" i="170"/>
  <c r="BD892" i="170"/>
  <c r="BE892" i="170"/>
  <c r="BF892" i="170"/>
  <c r="BG892" i="170"/>
  <c r="BH892" i="170"/>
  <c r="BI892" i="170"/>
  <c r="AQ885" i="170"/>
  <c r="AQ886" i="170"/>
  <c r="AQ887" i="170"/>
  <c r="AQ888" i="170"/>
  <c r="AQ889" i="170"/>
  <c r="AQ890" i="170"/>
  <c r="AQ891" i="170"/>
  <c r="AQ892" i="170"/>
  <c r="AQ893" i="170"/>
  <c r="AQ894" i="170"/>
  <c r="AQ895" i="170"/>
  <c r="AQ896" i="170"/>
  <c r="AQ897" i="170"/>
  <c r="AQ898" i="170"/>
  <c r="AQ899" i="170"/>
  <c r="AQ900" i="170"/>
  <c r="AQ901" i="170"/>
  <c r="AQ902" i="170"/>
  <c r="AQ903" i="170"/>
  <c r="AQ904" i="170"/>
  <c r="AQ905" i="170"/>
  <c r="AQ906" i="170"/>
  <c r="AQ907" i="170"/>
  <c r="AQ908" i="170"/>
  <c r="AQ909" i="170"/>
  <c r="AQ910" i="170"/>
  <c r="AQ911" i="170"/>
  <c r="AQ912" i="170"/>
  <c r="AQ913" i="170"/>
  <c r="AQ914" i="170"/>
  <c r="AQ915" i="170"/>
  <c r="AQ916" i="170"/>
  <c r="AQ917" i="170"/>
  <c r="AQ918" i="170"/>
  <c r="AQ919" i="170"/>
  <c r="AQ920" i="170"/>
  <c r="AQ921" i="170"/>
  <c r="AQ922" i="170"/>
  <c r="AQ923" i="170"/>
  <c r="AQ924" i="170"/>
  <c r="AQ925" i="170"/>
  <c r="AQ926" i="170"/>
  <c r="AQ927" i="170"/>
  <c r="AQ928" i="170"/>
  <c r="AQ929" i="170"/>
  <c r="AQ930" i="170"/>
  <c r="AQ931" i="170"/>
  <c r="AQ932" i="170"/>
  <c r="AQ933" i="170"/>
  <c r="AQ934" i="170"/>
  <c r="AQ935" i="170"/>
  <c r="AQ936" i="170"/>
  <c r="AQ937" i="170"/>
  <c r="AQ938" i="170"/>
  <c r="AQ939" i="170"/>
  <c r="AQ940" i="170"/>
  <c r="AQ941" i="170"/>
  <c r="AQ942" i="170"/>
  <c r="AQ943" i="170"/>
  <c r="AQ944" i="170"/>
  <c r="AQ945" i="170"/>
  <c r="AQ946" i="170"/>
  <c r="AQ947" i="170"/>
  <c r="AQ948" i="170"/>
  <c r="AQ949" i="170"/>
  <c r="AQ950" i="170"/>
  <c r="AQ951" i="170"/>
  <c r="AQ952" i="170"/>
  <c r="AQ953" i="170"/>
  <c r="AQ954" i="170"/>
  <c r="AQ955" i="170"/>
  <c r="AQ956" i="170"/>
  <c r="AQ957" i="170"/>
  <c r="AQ958" i="170"/>
  <c r="AQ959" i="170"/>
  <c r="AQ960" i="170"/>
  <c r="AQ961" i="170"/>
  <c r="AR879" i="170"/>
  <c r="AS879" i="170"/>
  <c r="AT879" i="170"/>
  <c r="AU879" i="170"/>
  <c r="AV879" i="170"/>
  <c r="AW879" i="170"/>
  <c r="AX879" i="170"/>
  <c r="AY879" i="170"/>
  <c r="AZ879" i="170"/>
  <c r="BA879" i="170"/>
  <c r="BB879" i="170"/>
  <c r="BC879" i="170"/>
  <c r="BD879" i="170"/>
  <c r="BE879" i="170"/>
  <c r="BF879" i="170"/>
  <c r="BG879" i="170"/>
  <c r="BH879" i="170"/>
  <c r="BI879" i="170"/>
  <c r="AR873" i="170"/>
  <c r="AS873" i="170"/>
  <c r="AT873" i="170"/>
  <c r="AU873" i="170"/>
  <c r="AV873" i="170"/>
  <c r="AW873" i="170"/>
  <c r="AZ873" i="170"/>
  <c r="BA873" i="170"/>
  <c r="BD873" i="170"/>
  <c r="BE873" i="170"/>
  <c r="BF873" i="170"/>
  <c r="BG873" i="170"/>
  <c r="AQ880" i="170"/>
  <c r="AQ881" i="170"/>
  <c r="AQ882" i="170"/>
  <c r="AQ883" i="170"/>
  <c r="AQ884" i="170"/>
  <c r="AR868" i="170"/>
  <c r="AS868" i="170"/>
  <c r="AT868" i="170"/>
  <c r="AU868" i="170"/>
  <c r="AV868" i="170"/>
  <c r="AW868" i="170"/>
  <c r="AX868" i="170"/>
  <c r="AY868" i="170"/>
  <c r="AZ868" i="170"/>
  <c r="BA868" i="170"/>
  <c r="BB868" i="170"/>
  <c r="BC868" i="170"/>
  <c r="BD868" i="170"/>
  <c r="BE868" i="170"/>
  <c r="BF868" i="170"/>
  <c r="BG868" i="170"/>
  <c r="BH868" i="170"/>
  <c r="BI868" i="170"/>
  <c r="AR870" i="170"/>
  <c r="AS870" i="170"/>
  <c r="AT870" i="170"/>
  <c r="AU870" i="170"/>
  <c r="AV870" i="170"/>
  <c r="AW870" i="170"/>
  <c r="AX870" i="170"/>
  <c r="AY870" i="170"/>
  <c r="AZ870" i="170"/>
  <c r="BA870" i="170"/>
  <c r="BB870" i="170"/>
  <c r="BC870" i="170"/>
  <c r="BD870" i="170"/>
  <c r="BE870" i="170"/>
  <c r="BF870" i="170"/>
  <c r="BG870" i="170"/>
  <c r="BH870" i="170"/>
  <c r="BI870" i="170"/>
  <c r="AR871" i="170"/>
  <c r="AS871" i="170"/>
  <c r="AT871" i="170"/>
  <c r="AU871" i="170"/>
  <c r="AV871" i="170"/>
  <c r="AW871" i="170"/>
  <c r="AX871" i="170"/>
  <c r="AY871" i="170"/>
  <c r="AZ871" i="170"/>
  <c r="BA871" i="170"/>
  <c r="BB871" i="170"/>
  <c r="BC871" i="170"/>
  <c r="BD871" i="170"/>
  <c r="BE871" i="170"/>
  <c r="BF871" i="170"/>
  <c r="BG871" i="170"/>
  <c r="BH871" i="170"/>
  <c r="BI871" i="170"/>
  <c r="AR867" i="170"/>
  <c r="AS867" i="170"/>
  <c r="AT867" i="170"/>
  <c r="AU867" i="170"/>
  <c r="AV867" i="170"/>
  <c r="AW867" i="170"/>
  <c r="AX867" i="170"/>
  <c r="AY867" i="170"/>
  <c r="AQ867" i="170"/>
  <c r="AQ868" i="170"/>
  <c r="AQ869" i="170"/>
  <c r="AQ870" i="170"/>
  <c r="AQ871" i="170"/>
  <c r="AQ872" i="170"/>
  <c r="AQ873" i="170"/>
  <c r="AQ874" i="170"/>
  <c r="AQ875" i="170"/>
  <c r="AQ876" i="170"/>
  <c r="AQ877" i="170"/>
  <c r="AQ878" i="170"/>
  <c r="AQ879" i="170"/>
  <c r="AR866" i="170"/>
  <c r="AS866" i="170"/>
  <c r="AT866" i="170"/>
  <c r="AU866" i="170"/>
  <c r="AV866" i="170"/>
  <c r="AW866" i="170"/>
  <c r="AX866" i="170"/>
  <c r="AY866" i="170"/>
  <c r="AZ866" i="170"/>
  <c r="BA866" i="170"/>
  <c r="BB866" i="170"/>
  <c r="BC866" i="170"/>
  <c r="BD866" i="170"/>
  <c r="BE866" i="170"/>
  <c r="BF866" i="170"/>
  <c r="BG866" i="170"/>
  <c r="BH866" i="170"/>
  <c r="BI866" i="170"/>
  <c r="AR857" i="170"/>
  <c r="AS857" i="170"/>
  <c r="AT857" i="170"/>
  <c r="AU857" i="170"/>
  <c r="AV857" i="170"/>
  <c r="AW857" i="170"/>
  <c r="AX857" i="170"/>
  <c r="AY857" i="170"/>
  <c r="AZ857" i="170"/>
  <c r="BA857" i="170"/>
  <c r="BB857" i="170"/>
  <c r="BC857" i="170"/>
  <c r="BD857" i="170"/>
  <c r="BE857" i="170"/>
  <c r="BF857" i="170"/>
  <c r="BG857" i="170"/>
  <c r="BH857" i="170"/>
  <c r="BI857" i="170"/>
  <c r="AR859" i="170"/>
  <c r="AS859" i="170"/>
  <c r="AT859" i="170"/>
  <c r="AU859" i="170"/>
  <c r="AV859" i="170"/>
  <c r="AW859" i="170"/>
  <c r="AX859" i="170"/>
  <c r="AY859" i="170"/>
  <c r="AZ859" i="170"/>
  <c r="BA859" i="170"/>
  <c r="BB859" i="170"/>
  <c r="BC859" i="170"/>
  <c r="BD859" i="170"/>
  <c r="BE859" i="170"/>
  <c r="BF859" i="170"/>
  <c r="BG859" i="170"/>
  <c r="BH859" i="170"/>
  <c r="BI859" i="170"/>
  <c r="AR860" i="170"/>
  <c r="AS860" i="170"/>
  <c r="AT860" i="170"/>
  <c r="AU860" i="170"/>
  <c r="AV860" i="170"/>
  <c r="AW860" i="170"/>
  <c r="AX860" i="170"/>
  <c r="AY860" i="170"/>
  <c r="AZ860" i="170"/>
  <c r="BA860" i="170"/>
  <c r="BB860" i="170"/>
  <c r="BC860" i="170"/>
  <c r="BD860" i="170"/>
  <c r="BE860" i="170"/>
  <c r="BF860" i="170"/>
  <c r="BG860" i="170"/>
  <c r="BH860" i="170"/>
  <c r="BI860" i="170"/>
  <c r="AQ859" i="170"/>
  <c r="AQ860" i="170"/>
  <c r="AQ861" i="170"/>
  <c r="AQ862" i="170"/>
  <c r="AQ863" i="170"/>
  <c r="AQ864" i="170"/>
  <c r="AQ865" i="170"/>
  <c r="AQ866" i="170"/>
  <c r="AR847" i="170"/>
  <c r="AS847" i="170"/>
  <c r="AT847" i="170"/>
  <c r="AU847" i="170"/>
  <c r="AV847" i="170"/>
  <c r="AW847" i="170"/>
  <c r="AX847" i="170"/>
  <c r="AY847" i="170"/>
  <c r="AZ847" i="170"/>
  <c r="BA847" i="170"/>
  <c r="BB847" i="170"/>
  <c r="BC847" i="170"/>
  <c r="BD847" i="170"/>
  <c r="BE847" i="170"/>
  <c r="BF847" i="170"/>
  <c r="BG847" i="170"/>
  <c r="BH847" i="170"/>
  <c r="BI847" i="170"/>
  <c r="AQ855" i="170"/>
  <c r="AQ856" i="170"/>
  <c r="AQ857" i="170"/>
  <c r="AQ858" i="170"/>
  <c r="AR844" i="170"/>
  <c r="AS844" i="170"/>
  <c r="AT844" i="170"/>
  <c r="AU844" i="170"/>
  <c r="AV844" i="170"/>
  <c r="AW844" i="170"/>
  <c r="AX844" i="170"/>
  <c r="AY844" i="170"/>
  <c r="AZ844" i="170"/>
  <c r="BA844" i="170"/>
  <c r="BB844" i="170"/>
  <c r="BC844" i="170"/>
  <c r="BD844" i="170"/>
  <c r="BE844" i="170"/>
  <c r="BF844" i="170"/>
  <c r="BG844" i="170"/>
  <c r="BH844" i="170"/>
  <c r="BI844" i="170"/>
  <c r="AR846" i="170"/>
  <c r="AS846" i="170"/>
  <c r="AT846" i="170"/>
  <c r="AU846" i="170"/>
  <c r="AV846" i="170"/>
  <c r="AW846" i="170"/>
  <c r="AX846" i="170"/>
  <c r="AY846" i="170"/>
  <c r="AZ846" i="170"/>
  <c r="BA846" i="170"/>
  <c r="BB846" i="170"/>
  <c r="BC846" i="170"/>
  <c r="BD846" i="170"/>
  <c r="BE846" i="170"/>
  <c r="BF846" i="170"/>
  <c r="BG846" i="170"/>
  <c r="BH846" i="170"/>
  <c r="BI846" i="170"/>
  <c r="AR840" i="170"/>
  <c r="AS840" i="170"/>
  <c r="AT840" i="170"/>
  <c r="AU840" i="170"/>
  <c r="AV840" i="170"/>
  <c r="AW840" i="170"/>
  <c r="AX840" i="170"/>
  <c r="AY840" i="170"/>
  <c r="AZ840" i="170"/>
  <c r="BA840" i="170"/>
  <c r="BB840" i="170"/>
  <c r="BC840" i="170"/>
  <c r="BD840" i="170"/>
  <c r="BE840" i="170"/>
  <c r="BF840" i="170"/>
  <c r="BG840" i="170"/>
  <c r="BH840" i="170"/>
  <c r="BI840" i="170"/>
  <c r="AR841" i="170"/>
  <c r="AS841" i="170"/>
  <c r="AT841" i="170"/>
  <c r="AU841" i="170"/>
  <c r="AV841" i="170"/>
  <c r="AW841" i="170"/>
  <c r="AR837" i="170"/>
  <c r="AS837" i="170"/>
  <c r="AT837" i="170"/>
  <c r="AU837" i="170"/>
  <c r="AV837" i="170"/>
  <c r="AW837" i="170"/>
  <c r="AX837" i="170"/>
  <c r="AY837" i="170"/>
  <c r="AZ837" i="170"/>
  <c r="BA837" i="170"/>
  <c r="BB837" i="170"/>
  <c r="BC837" i="170"/>
  <c r="BD837" i="170"/>
  <c r="BE837" i="170"/>
  <c r="BF837" i="170"/>
  <c r="BG837" i="170"/>
  <c r="BH837" i="170"/>
  <c r="BI837" i="170"/>
  <c r="AR834" i="170"/>
  <c r="AS834" i="170"/>
  <c r="AT834" i="170"/>
  <c r="AU834" i="170"/>
  <c r="AV834" i="170"/>
  <c r="AW834" i="170"/>
  <c r="AX834" i="170"/>
  <c r="AY834" i="170"/>
  <c r="AZ834" i="170"/>
  <c r="BA834" i="170"/>
  <c r="BB834" i="170"/>
  <c r="BC834" i="170"/>
  <c r="BD834" i="170"/>
  <c r="BE834" i="170"/>
  <c r="BF834" i="170"/>
  <c r="BG834" i="170"/>
  <c r="BH834" i="170"/>
  <c r="BI834" i="170"/>
  <c r="AR836" i="170"/>
  <c r="AS836" i="170"/>
  <c r="AT836" i="170"/>
  <c r="AU836" i="170"/>
  <c r="AV836" i="170"/>
  <c r="AW836" i="170"/>
  <c r="AX836" i="170"/>
  <c r="AY836" i="170"/>
  <c r="AZ836" i="170"/>
  <c r="BA836" i="170"/>
  <c r="BB836" i="170"/>
  <c r="BC836" i="170"/>
  <c r="BD836" i="170"/>
  <c r="BE836" i="170"/>
  <c r="BF836" i="170"/>
  <c r="BG836" i="170"/>
  <c r="BH836" i="170"/>
  <c r="BI836" i="170"/>
  <c r="AR823" i="170"/>
  <c r="AS823" i="170"/>
  <c r="AT823" i="170"/>
  <c r="AU823" i="170"/>
  <c r="AV823" i="170"/>
  <c r="AW823" i="170"/>
  <c r="AX823" i="170"/>
  <c r="AY823" i="170"/>
  <c r="AZ823" i="170"/>
  <c r="BA823" i="170"/>
  <c r="BB823" i="170"/>
  <c r="BC823" i="170"/>
  <c r="BD823" i="170"/>
  <c r="BE823" i="170"/>
  <c r="BF823" i="170"/>
  <c r="BG823" i="170"/>
  <c r="BH823" i="170"/>
  <c r="BI823" i="170"/>
  <c r="AR825" i="170"/>
  <c r="AS825" i="170"/>
  <c r="AT825" i="170"/>
  <c r="AU825" i="170"/>
  <c r="AV825" i="170"/>
  <c r="AW825" i="170"/>
  <c r="AX825" i="170"/>
  <c r="AY825" i="170"/>
  <c r="AZ825" i="170"/>
  <c r="BA825" i="170"/>
  <c r="BB825" i="170"/>
  <c r="BC825" i="170"/>
  <c r="BD825" i="170"/>
  <c r="BE825" i="170"/>
  <c r="BF825" i="170"/>
  <c r="BG825" i="170"/>
  <c r="BH825" i="170"/>
  <c r="BI825" i="170"/>
  <c r="AR826" i="170"/>
  <c r="AS826" i="170"/>
  <c r="AT826" i="170"/>
  <c r="AU826" i="170"/>
  <c r="AV826" i="170"/>
  <c r="AW826" i="170"/>
  <c r="AX826" i="170"/>
  <c r="AY826" i="170"/>
  <c r="AZ826" i="170"/>
  <c r="BA826" i="170"/>
  <c r="BB826" i="170"/>
  <c r="BC826" i="170"/>
  <c r="BD826" i="170"/>
  <c r="BE826" i="170"/>
  <c r="BF826" i="170"/>
  <c r="BG826" i="170"/>
  <c r="BH826" i="170"/>
  <c r="BI826" i="170"/>
  <c r="AR814" i="170"/>
  <c r="AS814" i="170"/>
  <c r="AT814" i="170"/>
  <c r="AU814" i="170"/>
  <c r="AV814" i="170"/>
  <c r="AW814" i="170"/>
  <c r="AX814" i="170"/>
  <c r="AY814" i="170"/>
  <c r="AZ814" i="170"/>
  <c r="BA814" i="170"/>
  <c r="BB814" i="170"/>
  <c r="BC814" i="170"/>
  <c r="BD814" i="170"/>
  <c r="BE814" i="170"/>
  <c r="BF814" i="170"/>
  <c r="BG814" i="170"/>
  <c r="BH814" i="170"/>
  <c r="BI814" i="170"/>
  <c r="AR815" i="170"/>
  <c r="AS815" i="170"/>
  <c r="AT815" i="170"/>
  <c r="AU815" i="170"/>
  <c r="AV815" i="170"/>
  <c r="AW815" i="170"/>
  <c r="AX815" i="170"/>
  <c r="AY815" i="170"/>
  <c r="AZ815" i="170"/>
  <c r="BA815" i="170"/>
  <c r="BB815" i="170"/>
  <c r="BC815" i="170"/>
  <c r="BD815" i="170"/>
  <c r="BE815" i="170"/>
  <c r="BF815" i="170"/>
  <c r="BG815" i="170"/>
  <c r="BH815" i="170"/>
  <c r="BI815" i="170"/>
  <c r="AW817" i="170"/>
  <c r="AY817" i="170"/>
  <c r="AR812" i="170"/>
  <c r="AS812" i="170"/>
  <c r="AT812" i="170"/>
  <c r="AU812" i="170"/>
  <c r="AV812" i="170"/>
  <c r="AW812" i="170"/>
  <c r="AX812" i="170"/>
  <c r="AY812" i="170"/>
  <c r="AZ812" i="170"/>
  <c r="BA812" i="170"/>
  <c r="BB812" i="170"/>
  <c r="BC812" i="170"/>
  <c r="BD812" i="170"/>
  <c r="BE812" i="170"/>
  <c r="BF812" i="170"/>
  <c r="BG812" i="170"/>
  <c r="BH812" i="170"/>
  <c r="BI812" i="170"/>
  <c r="AQ816" i="170"/>
  <c r="AQ817" i="170"/>
  <c r="AQ818" i="170"/>
  <c r="AQ819" i="170"/>
  <c r="AQ820" i="170"/>
  <c r="AQ821" i="170"/>
  <c r="AQ822" i="170"/>
  <c r="AQ823" i="170"/>
  <c r="AQ824" i="170"/>
  <c r="AQ825" i="170"/>
  <c r="AQ826" i="170"/>
  <c r="AQ827" i="170"/>
  <c r="AQ828" i="170"/>
  <c r="AQ829" i="170"/>
  <c r="AQ830" i="170"/>
  <c r="AQ831" i="170"/>
  <c r="AQ832" i="170"/>
  <c r="AQ833" i="170"/>
  <c r="AQ834" i="170"/>
  <c r="AQ835" i="170"/>
  <c r="AQ836" i="170"/>
  <c r="AQ837" i="170"/>
  <c r="AQ838" i="170"/>
  <c r="AQ839" i="170"/>
  <c r="AQ840" i="170"/>
  <c r="AQ841" i="170"/>
  <c r="AQ842" i="170"/>
  <c r="AQ843" i="170"/>
  <c r="AQ844" i="170"/>
  <c r="AQ845" i="170"/>
  <c r="AQ846" i="170"/>
  <c r="AQ847" i="170"/>
  <c r="AQ848" i="170"/>
  <c r="AQ849" i="170"/>
  <c r="AQ850" i="170"/>
  <c r="AQ851" i="170"/>
  <c r="AQ852" i="170"/>
  <c r="AQ853" i="170"/>
  <c r="AQ854" i="170"/>
  <c r="AR805" i="170"/>
  <c r="AS805" i="170"/>
  <c r="AT805" i="170"/>
  <c r="AU805" i="170"/>
  <c r="AV805" i="170"/>
  <c r="AW805" i="170"/>
  <c r="AX805" i="170"/>
  <c r="AY805" i="170"/>
  <c r="AZ805" i="170"/>
  <c r="BA805" i="170"/>
  <c r="BB805" i="170"/>
  <c r="BC805" i="170"/>
  <c r="BD805" i="170"/>
  <c r="BE805" i="170"/>
  <c r="BF805" i="170"/>
  <c r="BG805" i="170"/>
  <c r="BH805" i="170"/>
  <c r="BI805" i="170"/>
  <c r="AR801" i="170"/>
  <c r="AS801" i="170"/>
  <c r="AT801" i="170"/>
  <c r="AU801" i="170"/>
  <c r="AV801" i="170"/>
  <c r="AW801" i="170"/>
  <c r="AX801" i="170"/>
  <c r="AY801" i="170"/>
  <c r="AZ801" i="170"/>
  <c r="BA801" i="170"/>
  <c r="BB801" i="170"/>
  <c r="BC801" i="170"/>
  <c r="BD801" i="170"/>
  <c r="BE801" i="170"/>
  <c r="BF801" i="170"/>
  <c r="BG801" i="170"/>
  <c r="BH801" i="170"/>
  <c r="BI801" i="170"/>
  <c r="AR803" i="170"/>
  <c r="AS803" i="170"/>
  <c r="AT803" i="170"/>
  <c r="AU803" i="170"/>
  <c r="AW803" i="170"/>
  <c r="AY803" i="170"/>
  <c r="AZ803" i="170"/>
  <c r="BA803" i="170"/>
  <c r="BD803" i="170"/>
  <c r="BE803" i="170"/>
  <c r="BF803" i="170"/>
  <c r="BG803" i="170"/>
  <c r="AR804" i="170"/>
  <c r="AS804" i="170"/>
  <c r="AT804" i="170"/>
  <c r="AU804" i="170"/>
  <c r="AV804" i="170"/>
  <c r="AW804" i="170"/>
  <c r="AX804" i="170"/>
  <c r="AY804" i="170"/>
  <c r="AZ804" i="170"/>
  <c r="BA804" i="170"/>
  <c r="BB804" i="170"/>
  <c r="BC804" i="170"/>
  <c r="BD804" i="170"/>
  <c r="BE804" i="170"/>
  <c r="BF804" i="170"/>
  <c r="BG804" i="170"/>
  <c r="BH804" i="170"/>
  <c r="BI804" i="170"/>
  <c r="AR793" i="170"/>
  <c r="AS793" i="170"/>
  <c r="AT793" i="170"/>
  <c r="AU793" i="170"/>
  <c r="AV793" i="170"/>
  <c r="AW793" i="170"/>
  <c r="AX793" i="170"/>
  <c r="AY793" i="170"/>
  <c r="AZ793" i="170"/>
  <c r="BA793" i="170"/>
  <c r="BB793" i="170"/>
  <c r="BC793" i="170"/>
  <c r="BD793" i="170"/>
  <c r="BE793" i="170"/>
  <c r="BF793" i="170"/>
  <c r="BG793" i="170"/>
  <c r="BH793" i="170"/>
  <c r="BI793" i="170"/>
  <c r="AR794" i="170"/>
  <c r="AS794" i="170"/>
  <c r="AT794" i="170"/>
  <c r="AU794" i="170"/>
  <c r="AV794" i="170"/>
  <c r="AW794" i="170"/>
  <c r="AX794" i="170"/>
  <c r="AY794" i="170"/>
  <c r="AZ794" i="170"/>
  <c r="BA794" i="170"/>
  <c r="BB794" i="170"/>
  <c r="BC794" i="170"/>
  <c r="BD794" i="170"/>
  <c r="BE794" i="170"/>
  <c r="BF794" i="170"/>
  <c r="BG794" i="170"/>
  <c r="BH794" i="170"/>
  <c r="BI794" i="170"/>
  <c r="AR791" i="170"/>
  <c r="AS791" i="170"/>
  <c r="AT791" i="170"/>
  <c r="AU791" i="170"/>
  <c r="AV791" i="170"/>
  <c r="AW791" i="170"/>
  <c r="AX791" i="170"/>
  <c r="AY791" i="170"/>
  <c r="AZ791" i="170"/>
  <c r="BA791" i="170"/>
  <c r="BB791" i="170"/>
  <c r="BC791" i="170"/>
  <c r="BD791" i="170"/>
  <c r="BE791" i="170"/>
  <c r="BF791" i="170"/>
  <c r="BG791" i="170"/>
  <c r="BH791" i="170"/>
  <c r="BI791" i="170"/>
  <c r="AR765" i="170"/>
  <c r="AS765" i="170"/>
  <c r="AT765" i="170"/>
  <c r="AU765" i="170"/>
  <c r="AV765" i="170"/>
  <c r="AW765" i="170"/>
  <c r="AR766" i="170"/>
  <c r="AS766" i="170"/>
  <c r="AT766" i="170"/>
  <c r="AU766" i="170"/>
  <c r="AV766" i="170"/>
  <c r="AW766" i="170"/>
  <c r="AR767" i="170"/>
  <c r="AS767" i="170"/>
  <c r="AT767" i="170"/>
  <c r="AU767" i="170"/>
  <c r="AV767" i="170"/>
  <c r="AW767" i="170"/>
  <c r="AR768" i="170"/>
  <c r="AS768" i="170"/>
  <c r="AT768" i="170"/>
  <c r="AU768" i="170"/>
  <c r="AV768" i="170"/>
  <c r="AW768" i="170"/>
  <c r="AR769" i="170"/>
  <c r="AS769" i="170"/>
  <c r="AT769" i="170"/>
  <c r="AU769" i="170"/>
  <c r="AV769" i="170"/>
  <c r="AW769" i="170"/>
  <c r="AX769" i="170"/>
  <c r="AY769" i="170"/>
  <c r="AZ769" i="170"/>
  <c r="BA769" i="170"/>
  <c r="BB769" i="170"/>
  <c r="BC769" i="170"/>
  <c r="BD769" i="170"/>
  <c r="BE769" i="170"/>
  <c r="BF769" i="170"/>
  <c r="BG769" i="170"/>
  <c r="BH769" i="170"/>
  <c r="BI769" i="170"/>
  <c r="AR771" i="170"/>
  <c r="AS771" i="170"/>
  <c r="AT771" i="170"/>
  <c r="AU771" i="170"/>
  <c r="AV771" i="170"/>
  <c r="AW771" i="170"/>
  <c r="AX771" i="170"/>
  <c r="AY771" i="170"/>
  <c r="AZ771" i="170"/>
  <c r="BA771" i="170"/>
  <c r="BB771" i="170"/>
  <c r="BC771" i="170"/>
  <c r="BD771" i="170"/>
  <c r="BE771" i="170"/>
  <c r="BF771" i="170"/>
  <c r="BG771" i="170"/>
  <c r="BH771" i="170"/>
  <c r="BI771" i="170"/>
  <c r="AR772" i="170"/>
  <c r="AS772" i="170"/>
  <c r="AT772" i="170"/>
  <c r="AU772" i="170"/>
  <c r="AV772" i="170"/>
  <c r="AW772" i="170"/>
  <c r="AX772" i="170"/>
  <c r="AY772" i="170"/>
  <c r="AZ772" i="170"/>
  <c r="BA772" i="170"/>
  <c r="BB772" i="170"/>
  <c r="BC772" i="170"/>
  <c r="BD772" i="170"/>
  <c r="BE772" i="170"/>
  <c r="BF772" i="170"/>
  <c r="BG772" i="170"/>
  <c r="BH772" i="170"/>
  <c r="BI772" i="170"/>
  <c r="AR776" i="170"/>
  <c r="AS776" i="170"/>
  <c r="AT776" i="170"/>
  <c r="AU776" i="170"/>
  <c r="AV776" i="170"/>
  <c r="AW776" i="170"/>
  <c r="AX776" i="170"/>
  <c r="AY776" i="170"/>
  <c r="AZ776" i="170"/>
  <c r="BA776" i="170"/>
  <c r="BB776" i="170"/>
  <c r="BC776" i="170"/>
  <c r="BD776" i="170"/>
  <c r="BE776" i="170"/>
  <c r="BF776" i="170"/>
  <c r="BG776" i="170"/>
  <c r="BH776" i="170"/>
  <c r="BI776" i="170"/>
  <c r="AR777" i="170"/>
  <c r="AS777" i="170"/>
  <c r="AT777" i="170"/>
  <c r="AU777" i="170"/>
  <c r="AV777" i="170"/>
  <c r="AW777" i="170"/>
  <c r="AX777" i="170"/>
  <c r="AY777" i="170"/>
  <c r="AZ777" i="170"/>
  <c r="BA777" i="170"/>
  <c r="BB777" i="170"/>
  <c r="BC777" i="170"/>
  <c r="BD777" i="170"/>
  <c r="BE777" i="170"/>
  <c r="BF777" i="170"/>
  <c r="BG777" i="170"/>
  <c r="BH777" i="170"/>
  <c r="BI777" i="170"/>
  <c r="AR743" i="170"/>
  <c r="AS743" i="170"/>
  <c r="AT743" i="170"/>
  <c r="AU743" i="170"/>
  <c r="AV743" i="170"/>
  <c r="AW743" i="170"/>
  <c r="AX743" i="170"/>
  <c r="AY743" i="170"/>
  <c r="AZ743" i="170"/>
  <c r="BA743" i="170"/>
  <c r="BB743" i="170"/>
  <c r="BC743" i="170"/>
  <c r="BD743" i="170"/>
  <c r="BE743" i="170"/>
  <c r="BF743" i="170"/>
  <c r="BG743" i="170"/>
  <c r="BH743" i="170"/>
  <c r="BI743" i="170"/>
  <c r="AR745" i="170"/>
  <c r="AS745" i="170"/>
  <c r="AT745" i="170"/>
  <c r="AU745" i="170"/>
  <c r="AV745" i="170"/>
  <c r="AW745" i="170"/>
  <c r="AX745" i="170"/>
  <c r="AY745" i="170"/>
  <c r="AZ745" i="170"/>
  <c r="BA745" i="170"/>
  <c r="BB745" i="170"/>
  <c r="BC745" i="170"/>
  <c r="BD745" i="170"/>
  <c r="BE745" i="170"/>
  <c r="BF745" i="170"/>
  <c r="BG745" i="170"/>
  <c r="BH745" i="170"/>
  <c r="BI745" i="170"/>
  <c r="AQ707" i="170"/>
  <c r="AQ708" i="170"/>
  <c r="AQ709" i="170"/>
  <c r="AQ710" i="170"/>
  <c r="AQ711" i="170"/>
  <c r="AQ712" i="170"/>
  <c r="AQ713" i="170"/>
  <c r="AQ714" i="170"/>
  <c r="AQ715" i="170"/>
  <c r="AQ716" i="170"/>
  <c r="AQ717" i="170"/>
  <c r="AQ718" i="170"/>
  <c r="AQ719" i="170"/>
  <c r="AQ720" i="170"/>
  <c r="AQ721" i="170"/>
  <c r="AQ722" i="170"/>
  <c r="AQ723" i="170"/>
  <c r="AQ724" i="170"/>
  <c r="AQ725" i="170"/>
  <c r="AQ726" i="170"/>
  <c r="AQ727" i="170"/>
  <c r="AQ728" i="170"/>
  <c r="AQ729" i="170"/>
  <c r="AQ730" i="170"/>
  <c r="AQ731" i="170"/>
  <c r="AQ732" i="170"/>
  <c r="AQ733" i="170"/>
  <c r="AQ734" i="170"/>
  <c r="AQ735" i="170"/>
  <c r="AQ736" i="170"/>
  <c r="AQ737" i="170"/>
  <c r="AQ738" i="170"/>
  <c r="AQ739" i="170"/>
  <c r="AQ740" i="170"/>
  <c r="AQ741" i="170"/>
  <c r="AQ742" i="170"/>
  <c r="AQ743" i="170"/>
  <c r="AQ744" i="170"/>
  <c r="AQ745" i="170"/>
  <c r="AQ746" i="170"/>
  <c r="AQ747" i="170"/>
  <c r="AQ748" i="170"/>
  <c r="AQ749" i="170"/>
  <c r="AQ750" i="170"/>
  <c r="AQ751" i="170"/>
  <c r="AQ752" i="170"/>
  <c r="AQ753" i="170"/>
  <c r="AQ754" i="170"/>
  <c r="AQ755" i="170"/>
  <c r="AQ756" i="170"/>
  <c r="AQ757" i="170"/>
  <c r="AQ758" i="170"/>
  <c r="AQ759" i="170"/>
  <c r="AQ760" i="170"/>
  <c r="AQ761" i="170"/>
  <c r="AQ762" i="170"/>
  <c r="AQ763" i="170"/>
  <c r="AQ764" i="170"/>
  <c r="AQ765" i="170"/>
  <c r="AQ766" i="170"/>
  <c r="AQ767" i="170"/>
  <c r="AQ768" i="170"/>
  <c r="AQ769" i="170"/>
  <c r="AQ770" i="170"/>
  <c r="AQ771" i="170"/>
  <c r="AQ772" i="170"/>
  <c r="AQ773" i="170"/>
  <c r="AQ774" i="170"/>
  <c r="AQ775" i="170"/>
  <c r="AQ776" i="170"/>
  <c r="AQ777" i="170"/>
  <c r="AQ778" i="170"/>
  <c r="AQ779" i="170"/>
  <c r="AQ780" i="170"/>
  <c r="AQ781" i="170"/>
  <c r="AQ782" i="170"/>
  <c r="AQ783" i="170"/>
  <c r="AQ784" i="170"/>
  <c r="AQ785" i="170"/>
  <c r="AQ786" i="170"/>
  <c r="AQ787" i="170"/>
  <c r="AQ788" i="170"/>
  <c r="AQ789" i="170"/>
  <c r="AQ790" i="170"/>
  <c r="AQ791" i="170"/>
  <c r="AQ792" i="170"/>
  <c r="AQ793" i="170"/>
  <c r="AQ794" i="170"/>
  <c r="AQ795" i="170"/>
  <c r="AQ796" i="170"/>
  <c r="AQ797" i="170"/>
  <c r="AQ798" i="170"/>
  <c r="AQ799" i="170"/>
  <c r="AQ800" i="170"/>
  <c r="AQ801" i="170"/>
  <c r="AQ802" i="170"/>
  <c r="AQ803" i="170"/>
  <c r="AQ804" i="170"/>
  <c r="AQ805" i="170"/>
  <c r="AQ806" i="170"/>
  <c r="AQ807" i="170"/>
  <c r="AQ808" i="170"/>
  <c r="AQ809" i="170"/>
  <c r="AQ810" i="170"/>
  <c r="AQ811" i="170"/>
  <c r="AQ812" i="170"/>
  <c r="AQ813" i="170"/>
  <c r="AQ814" i="170"/>
  <c r="AQ815" i="170"/>
  <c r="AR680" i="170"/>
  <c r="AS680" i="170"/>
  <c r="AT680" i="170"/>
  <c r="AU680" i="170"/>
  <c r="AV680" i="170"/>
  <c r="AW680" i="170"/>
  <c r="AZ680" i="170"/>
  <c r="BA680" i="170"/>
  <c r="BD680" i="170"/>
  <c r="BE680" i="170"/>
  <c r="BF680" i="170"/>
  <c r="BG680" i="170"/>
  <c r="AR681" i="170"/>
  <c r="AS681" i="170"/>
  <c r="AT681" i="170"/>
  <c r="AU681" i="170"/>
  <c r="AV681" i="170"/>
  <c r="AW681" i="170"/>
  <c r="AZ681" i="170"/>
  <c r="BA681" i="170"/>
  <c r="BD681" i="170"/>
  <c r="BE681" i="170"/>
  <c r="BF681" i="170"/>
  <c r="BG681" i="170"/>
  <c r="AR682" i="170"/>
  <c r="AS682" i="170"/>
  <c r="AT682" i="170"/>
  <c r="AU682" i="170"/>
  <c r="AV682" i="170"/>
  <c r="AW682" i="170"/>
  <c r="AZ682" i="170"/>
  <c r="BA682" i="170"/>
  <c r="BD682" i="170"/>
  <c r="BE682" i="170"/>
  <c r="BF682" i="170"/>
  <c r="BG682" i="170"/>
  <c r="AR657" i="170"/>
  <c r="AS657" i="170"/>
  <c r="AT657" i="170"/>
  <c r="AU657" i="170"/>
  <c r="AV657" i="170"/>
  <c r="AW657" i="170"/>
  <c r="AX657" i="170"/>
  <c r="AY657" i="170"/>
  <c r="AZ657" i="170"/>
  <c r="BA657" i="170"/>
  <c r="BB657" i="170"/>
  <c r="BC657" i="170"/>
  <c r="BD657" i="170"/>
  <c r="BE657" i="170"/>
  <c r="BF657" i="170"/>
  <c r="BG657" i="170"/>
  <c r="BH657" i="170"/>
  <c r="BI657" i="170"/>
  <c r="AR659" i="170"/>
  <c r="AS659" i="170"/>
  <c r="AT659" i="170"/>
  <c r="AU659" i="170"/>
  <c r="AV659" i="170"/>
  <c r="AW659" i="170"/>
  <c r="AX659" i="170"/>
  <c r="AY659" i="170"/>
  <c r="AZ659" i="170"/>
  <c r="BA659" i="170"/>
  <c r="BB659" i="170"/>
  <c r="BC659" i="170"/>
  <c r="BD659" i="170"/>
  <c r="BE659" i="170"/>
  <c r="BF659" i="170"/>
  <c r="BG659" i="170"/>
  <c r="BH659" i="170"/>
  <c r="BI659" i="170"/>
  <c r="AR660" i="170"/>
  <c r="AS660" i="170"/>
  <c r="AT660" i="170"/>
  <c r="AU660" i="170"/>
  <c r="AV660" i="170"/>
  <c r="AW660" i="170"/>
  <c r="AX660" i="170"/>
  <c r="AY660" i="170"/>
  <c r="AZ660" i="170"/>
  <c r="BA660" i="170"/>
  <c r="BB660" i="170"/>
  <c r="BC660" i="170"/>
  <c r="BD660" i="170"/>
  <c r="BE660" i="170"/>
  <c r="BF660" i="170"/>
  <c r="BG660" i="170"/>
  <c r="BH660" i="170"/>
  <c r="BI660" i="170"/>
  <c r="AR638" i="170"/>
  <c r="AS638" i="170"/>
  <c r="AT638" i="170"/>
  <c r="AU638" i="170"/>
  <c r="AV638" i="170"/>
  <c r="AW638" i="170"/>
  <c r="AX638" i="170"/>
  <c r="AY638" i="170"/>
  <c r="AZ638" i="170"/>
  <c r="BA638" i="170"/>
  <c r="BB638" i="170"/>
  <c r="BC638" i="170"/>
  <c r="BD638" i="170"/>
  <c r="BE638" i="170"/>
  <c r="BF638" i="170"/>
  <c r="BG638" i="170"/>
  <c r="BH638" i="170"/>
  <c r="BI638" i="170"/>
  <c r="AR642" i="170"/>
  <c r="AS642" i="170"/>
  <c r="AT642" i="170"/>
  <c r="AU642" i="170"/>
  <c r="AV642" i="170"/>
  <c r="AW642" i="170"/>
  <c r="AX642" i="170"/>
  <c r="AY642" i="170"/>
  <c r="AZ642" i="170"/>
  <c r="BA642" i="170"/>
  <c r="BB642" i="170"/>
  <c r="BC642" i="170"/>
  <c r="BD642" i="170"/>
  <c r="BE642" i="170"/>
  <c r="BF642" i="170"/>
  <c r="BG642" i="170"/>
  <c r="BH642" i="170"/>
  <c r="BI642" i="170"/>
  <c r="AR644" i="170"/>
  <c r="AS644" i="170"/>
  <c r="AT644" i="170"/>
  <c r="AU644" i="170"/>
  <c r="AV644" i="170"/>
  <c r="AW644" i="170"/>
  <c r="AX644" i="170"/>
  <c r="AY644" i="170"/>
  <c r="AZ644" i="170"/>
  <c r="BA644" i="170"/>
  <c r="BB644" i="170"/>
  <c r="BC644" i="170"/>
  <c r="BD644" i="170"/>
  <c r="BE644" i="170"/>
  <c r="BF644" i="170"/>
  <c r="BG644" i="170"/>
  <c r="BH644" i="170"/>
  <c r="BI644" i="170"/>
  <c r="AR646" i="170"/>
  <c r="AS646" i="170"/>
  <c r="AT646" i="170"/>
  <c r="AU646" i="170"/>
  <c r="AV646" i="170"/>
  <c r="AW646" i="170"/>
  <c r="AX646" i="170"/>
  <c r="AY646" i="170"/>
  <c r="AZ646" i="170"/>
  <c r="BA646" i="170"/>
  <c r="BB646" i="170"/>
  <c r="BC646" i="170"/>
  <c r="BD646" i="170"/>
  <c r="BE646" i="170"/>
  <c r="BF646" i="170"/>
  <c r="BG646" i="170"/>
  <c r="BH646" i="170"/>
  <c r="BI646" i="170"/>
  <c r="AR647" i="170"/>
  <c r="AS647" i="170"/>
  <c r="AT647" i="170"/>
  <c r="AU647" i="170"/>
  <c r="AV647" i="170"/>
  <c r="AW647" i="170"/>
  <c r="AX647" i="170"/>
  <c r="AY647" i="170"/>
  <c r="AZ647" i="170"/>
  <c r="BA647" i="170"/>
  <c r="BB647" i="170"/>
  <c r="BC647" i="170"/>
  <c r="BD647" i="170"/>
  <c r="BE647" i="170"/>
  <c r="BF647" i="170"/>
  <c r="BG647" i="170"/>
  <c r="BH647" i="170"/>
  <c r="BI647" i="170"/>
  <c r="AR631" i="170"/>
  <c r="AS631" i="170"/>
  <c r="AT631" i="170"/>
  <c r="AU631" i="170"/>
  <c r="AV631" i="170"/>
  <c r="AW631" i="170"/>
  <c r="AX631" i="170"/>
  <c r="AY631" i="170"/>
  <c r="AZ631" i="170"/>
  <c r="BA631" i="170"/>
  <c r="BB631" i="170"/>
  <c r="BC631" i="170"/>
  <c r="BD631" i="170"/>
  <c r="BE631" i="170"/>
  <c r="BF631" i="170"/>
  <c r="BG631" i="170"/>
  <c r="BH631" i="170"/>
  <c r="BI631" i="170"/>
  <c r="AR632" i="170"/>
  <c r="AS632" i="170"/>
  <c r="AT632" i="170"/>
  <c r="AU632" i="170"/>
  <c r="AV632" i="170"/>
  <c r="AW632" i="170"/>
  <c r="AX632" i="170"/>
  <c r="AY632" i="170"/>
  <c r="AZ632" i="170"/>
  <c r="BA632" i="170"/>
  <c r="BB632" i="170"/>
  <c r="BC632" i="170"/>
  <c r="BD632" i="170"/>
  <c r="BE632" i="170"/>
  <c r="BF632" i="170"/>
  <c r="BG632" i="170"/>
  <c r="BH632" i="170"/>
  <c r="BI632" i="170"/>
  <c r="AR629" i="170"/>
  <c r="AS629" i="170"/>
  <c r="AT629" i="170"/>
  <c r="AU629" i="170"/>
  <c r="AV629" i="170"/>
  <c r="AW629" i="170"/>
  <c r="AX629" i="170"/>
  <c r="AY629" i="170"/>
  <c r="AZ629" i="170"/>
  <c r="BA629" i="170"/>
  <c r="BB629" i="170"/>
  <c r="BC629" i="170"/>
  <c r="BD629" i="170"/>
  <c r="BE629" i="170"/>
  <c r="BF629" i="170"/>
  <c r="BG629" i="170"/>
  <c r="BH629" i="170"/>
  <c r="BI629" i="170"/>
  <c r="AR623" i="170"/>
  <c r="AS623" i="170"/>
  <c r="AT623" i="170"/>
  <c r="AU623" i="170"/>
  <c r="AV623" i="170"/>
  <c r="AW623" i="170"/>
  <c r="AX623" i="170"/>
  <c r="AY623" i="170"/>
  <c r="AZ623" i="170"/>
  <c r="BA623" i="170"/>
  <c r="BD623" i="170"/>
  <c r="BE623" i="170"/>
  <c r="BF623" i="170"/>
  <c r="BG623" i="170"/>
  <c r="AR624" i="170"/>
  <c r="AS624" i="170"/>
  <c r="AT624" i="170"/>
  <c r="AU624" i="170"/>
  <c r="AV624" i="170"/>
  <c r="AW624" i="170"/>
  <c r="AX624" i="170"/>
  <c r="AY624" i="170"/>
  <c r="AZ624" i="170"/>
  <c r="BA624" i="170"/>
  <c r="BD624" i="170"/>
  <c r="BE624" i="170"/>
  <c r="BF624" i="170"/>
  <c r="BG624" i="170"/>
  <c r="AR625" i="170"/>
  <c r="AS625" i="170"/>
  <c r="AT625" i="170"/>
  <c r="AU625" i="170"/>
  <c r="AV625" i="170"/>
  <c r="AW625" i="170"/>
  <c r="AX625" i="170"/>
  <c r="AY625" i="170"/>
  <c r="AZ625" i="170"/>
  <c r="BA625" i="170"/>
  <c r="BD625" i="170"/>
  <c r="BE625" i="170"/>
  <c r="BF625" i="170"/>
  <c r="BG625" i="170"/>
  <c r="AR626" i="170"/>
  <c r="AS626" i="170"/>
  <c r="AT626" i="170"/>
  <c r="AU626" i="170"/>
  <c r="AV626" i="170"/>
  <c r="AW626" i="170"/>
  <c r="AX626" i="170"/>
  <c r="AY626" i="170"/>
  <c r="AZ626" i="170"/>
  <c r="BA626" i="170"/>
  <c r="BD626" i="170"/>
  <c r="BE626" i="170"/>
  <c r="BF626" i="170"/>
  <c r="BG626" i="170"/>
  <c r="AR627" i="170"/>
  <c r="AS627" i="170"/>
  <c r="AT627" i="170"/>
  <c r="AU627" i="170"/>
  <c r="AV627" i="170"/>
  <c r="AW627" i="170"/>
  <c r="AX627" i="170"/>
  <c r="AY627" i="170"/>
  <c r="AZ627" i="170"/>
  <c r="BA627" i="170"/>
  <c r="BD627" i="170"/>
  <c r="BE627" i="170"/>
  <c r="BF627" i="170"/>
  <c r="BG627" i="170"/>
  <c r="AR628" i="170"/>
  <c r="AS628" i="170"/>
  <c r="AT628" i="170"/>
  <c r="AU628" i="170"/>
  <c r="AV628" i="170"/>
  <c r="AW628" i="170"/>
  <c r="AR617" i="170"/>
  <c r="AS617" i="170"/>
  <c r="AT617" i="170"/>
  <c r="AU617" i="170"/>
  <c r="AV617" i="170"/>
  <c r="AW617" i="170"/>
  <c r="AX617" i="170"/>
  <c r="AY617" i="170"/>
  <c r="AZ617" i="170"/>
  <c r="BA617" i="170"/>
  <c r="BD617" i="170"/>
  <c r="BE617" i="170"/>
  <c r="BF617" i="170"/>
  <c r="BG617" i="170"/>
  <c r="AR618" i="170"/>
  <c r="AS618" i="170"/>
  <c r="AT618" i="170"/>
  <c r="AU618" i="170"/>
  <c r="AV618" i="170"/>
  <c r="AW618" i="170"/>
  <c r="AX618" i="170"/>
  <c r="AY618" i="170"/>
  <c r="AZ618" i="170"/>
  <c r="BA618" i="170"/>
  <c r="BD618" i="170"/>
  <c r="BE618" i="170"/>
  <c r="BF618" i="170"/>
  <c r="BG618" i="170"/>
  <c r="AR619" i="170"/>
  <c r="AS619" i="170"/>
  <c r="AT619" i="170"/>
  <c r="AU619" i="170"/>
  <c r="AV619" i="170"/>
  <c r="AW619" i="170"/>
  <c r="AX619" i="170"/>
  <c r="AY619" i="170"/>
  <c r="AZ619" i="170"/>
  <c r="BA619" i="170"/>
  <c r="BD619" i="170"/>
  <c r="BE619" i="170"/>
  <c r="BF619" i="170"/>
  <c r="BG619" i="170"/>
  <c r="AR620" i="170"/>
  <c r="AS620" i="170"/>
  <c r="AT620" i="170"/>
  <c r="AU620" i="170"/>
  <c r="AV620" i="170"/>
  <c r="AW620" i="170"/>
  <c r="AX620" i="170"/>
  <c r="AY620" i="170"/>
  <c r="AZ620" i="170"/>
  <c r="BA620" i="170"/>
  <c r="BD620" i="170"/>
  <c r="BE620" i="170"/>
  <c r="BF620" i="170"/>
  <c r="BG620" i="170"/>
  <c r="AR621" i="170"/>
  <c r="AS621" i="170"/>
  <c r="AT621" i="170"/>
  <c r="AU621" i="170"/>
  <c r="AV621" i="170"/>
  <c r="AW621" i="170"/>
  <c r="AX621" i="170"/>
  <c r="AY621" i="170"/>
  <c r="AZ621" i="170"/>
  <c r="BA621" i="170"/>
  <c r="BD621" i="170"/>
  <c r="BE621" i="170"/>
  <c r="BF621" i="170"/>
  <c r="BG621" i="170"/>
  <c r="AR622" i="170"/>
  <c r="AS622" i="170"/>
  <c r="AT622" i="170"/>
  <c r="AU622" i="170"/>
  <c r="AV622" i="170"/>
  <c r="AW622" i="170"/>
  <c r="AR609" i="170"/>
  <c r="AS609" i="170"/>
  <c r="AT609" i="170"/>
  <c r="AU609" i="170"/>
  <c r="AV609" i="170"/>
  <c r="AW609" i="170"/>
  <c r="AX609" i="170"/>
  <c r="AY609" i="170"/>
  <c r="AZ609" i="170"/>
  <c r="BA609" i="170"/>
  <c r="BB609" i="170"/>
  <c r="BC609" i="170"/>
  <c r="BD609" i="170"/>
  <c r="BE609" i="170"/>
  <c r="BF609" i="170"/>
  <c r="BG609" i="170"/>
  <c r="BH609" i="170"/>
  <c r="BI609" i="170"/>
  <c r="AR610" i="170"/>
  <c r="AS610" i="170"/>
  <c r="AT610" i="170"/>
  <c r="AU610" i="170"/>
  <c r="AV610" i="170"/>
  <c r="AW610" i="170"/>
  <c r="AX610" i="170"/>
  <c r="AY610" i="170"/>
  <c r="AZ610" i="170"/>
  <c r="BA610" i="170"/>
  <c r="BB610" i="170"/>
  <c r="BC610" i="170"/>
  <c r="BD610" i="170"/>
  <c r="BE610" i="170"/>
  <c r="BF610" i="170"/>
  <c r="BG610" i="170"/>
  <c r="BH610" i="170"/>
  <c r="BI610" i="170"/>
  <c r="AR611" i="170"/>
  <c r="AS611" i="170"/>
  <c r="AT611" i="170"/>
  <c r="AU611" i="170"/>
  <c r="AV611" i="170"/>
  <c r="AW611" i="170"/>
  <c r="AX611" i="170"/>
  <c r="AY611" i="170"/>
  <c r="AZ611" i="170"/>
  <c r="BA611" i="170"/>
  <c r="BB611" i="170"/>
  <c r="BC611" i="170"/>
  <c r="BD611" i="170"/>
  <c r="BE611" i="170"/>
  <c r="BF611" i="170"/>
  <c r="BG611" i="170"/>
  <c r="BH611" i="170"/>
  <c r="BI611" i="170"/>
  <c r="AR601" i="170"/>
  <c r="AS601" i="170"/>
  <c r="AT601" i="170"/>
  <c r="AU601" i="170"/>
  <c r="AV601" i="170"/>
  <c r="AW601" i="170"/>
  <c r="AX601" i="170"/>
  <c r="AY601" i="170"/>
  <c r="AZ601" i="170"/>
  <c r="BA601" i="170"/>
  <c r="BB601" i="170"/>
  <c r="BC601" i="170"/>
  <c r="BD601" i="170"/>
  <c r="BE601" i="170"/>
  <c r="BF601" i="170"/>
  <c r="BG601" i="170"/>
  <c r="BH601" i="170"/>
  <c r="BI601" i="170"/>
  <c r="AR604" i="170"/>
  <c r="AS604" i="170"/>
  <c r="AT604" i="170"/>
  <c r="AU604" i="170"/>
  <c r="AV604" i="170"/>
  <c r="AW604" i="170"/>
  <c r="AX604" i="170"/>
  <c r="AY604" i="170"/>
  <c r="AZ604" i="170"/>
  <c r="BA604" i="170"/>
  <c r="BB604" i="170"/>
  <c r="BC604" i="170"/>
  <c r="BD604" i="170"/>
  <c r="BE604" i="170"/>
  <c r="BF604" i="170"/>
  <c r="BG604" i="170"/>
  <c r="BH604" i="170"/>
  <c r="BI604" i="170"/>
  <c r="AR606" i="170"/>
  <c r="AS606" i="170"/>
  <c r="AT606" i="170"/>
  <c r="AU606" i="170"/>
  <c r="AW606" i="170"/>
  <c r="AY606" i="170"/>
  <c r="AZ606" i="170"/>
  <c r="BA606" i="170"/>
  <c r="BD606" i="170"/>
  <c r="BE606" i="170"/>
  <c r="BF606" i="170"/>
  <c r="BG606" i="170"/>
  <c r="AR607" i="170"/>
  <c r="AS607" i="170"/>
  <c r="AT607" i="170"/>
  <c r="AU607" i="170"/>
  <c r="AW607" i="170"/>
  <c r="AY607" i="170"/>
  <c r="AR608" i="170"/>
  <c r="AS608" i="170"/>
  <c r="AT608" i="170"/>
  <c r="AU608" i="170"/>
  <c r="AV608" i="170"/>
  <c r="AW608" i="170"/>
  <c r="AX608" i="170"/>
  <c r="AY608" i="170"/>
  <c r="AZ608" i="170"/>
  <c r="BA608" i="170"/>
  <c r="BB608" i="170"/>
  <c r="BC608" i="170"/>
  <c r="BD608" i="170"/>
  <c r="BE608" i="170"/>
  <c r="BF608" i="170"/>
  <c r="BG608" i="170"/>
  <c r="BH608" i="170"/>
  <c r="BI608" i="170"/>
  <c r="AR594" i="170"/>
  <c r="AS594" i="170"/>
  <c r="AT594" i="170"/>
  <c r="AU594" i="170"/>
  <c r="AV594" i="170"/>
  <c r="AW594" i="170"/>
  <c r="AX594" i="170"/>
  <c r="AY594" i="170"/>
  <c r="AZ594" i="170"/>
  <c r="BA594" i="170"/>
  <c r="BB594" i="170"/>
  <c r="BC594" i="170"/>
  <c r="BD594" i="170"/>
  <c r="BE594" i="170"/>
  <c r="BF594" i="170"/>
  <c r="BG594" i="170"/>
  <c r="BH594" i="170"/>
  <c r="BI594" i="170"/>
  <c r="AR597" i="170"/>
  <c r="AS597" i="170"/>
  <c r="AT597" i="170"/>
  <c r="AU597" i="170"/>
  <c r="AV597" i="170"/>
  <c r="AW597" i="170"/>
  <c r="AX597" i="170"/>
  <c r="AY597" i="170"/>
  <c r="AZ597" i="170"/>
  <c r="BA597" i="170"/>
  <c r="BB597" i="170"/>
  <c r="BC597" i="170"/>
  <c r="BD597" i="170"/>
  <c r="BE597" i="170"/>
  <c r="BF597" i="170"/>
  <c r="BG597" i="170"/>
  <c r="BH597" i="170"/>
  <c r="BI597" i="170"/>
  <c r="AR598" i="170"/>
  <c r="AS598" i="170"/>
  <c r="AT598" i="170"/>
  <c r="AU598" i="170"/>
  <c r="AV598" i="170"/>
  <c r="AW598" i="170"/>
  <c r="AX598" i="170"/>
  <c r="AY598" i="170"/>
  <c r="AZ598" i="170"/>
  <c r="BA598" i="170"/>
  <c r="BB598" i="170"/>
  <c r="BC598" i="170"/>
  <c r="BD598" i="170"/>
  <c r="BE598" i="170"/>
  <c r="BF598" i="170"/>
  <c r="BG598" i="170"/>
  <c r="BH598" i="170"/>
  <c r="BI598" i="170"/>
  <c r="AR600" i="170"/>
  <c r="AS600" i="170"/>
  <c r="AT600" i="170"/>
  <c r="AU600" i="170"/>
  <c r="AV600" i="170"/>
  <c r="AW600" i="170"/>
  <c r="AX600" i="170"/>
  <c r="AY600" i="170"/>
  <c r="AZ600" i="170"/>
  <c r="BA600" i="170"/>
  <c r="BB600" i="170"/>
  <c r="BC600" i="170"/>
  <c r="BD600" i="170"/>
  <c r="BE600" i="170"/>
  <c r="BF600" i="170"/>
  <c r="BG600" i="170"/>
  <c r="BH600" i="170"/>
  <c r="BI600" i="170"/>
  <c r="AR593" i="170"/>
  <c r="AS593" i="170"/>
  <c r="AT593" i="170"/>
  <c r="AU593" i="170"/>
  <c r="AV593" i="170"/>
  <c r="AW593" i="170"/>
  <c r="AX593" i="170"/>
  <c r="AY593" i="170"/>
  <c r="AZ593" i="170"/>
  <c r="BA593" i="170"/>
  <c r="BB593" i="170"/>
  <c r="BC593" i="170"/>
  <c r="BD593" i="170"/>
  <c r="BE593" i="170"/>
  <c r="BF593" i="170"/>
  <c r="BG593" i="170"/>
  <c r="BH593" i="170"/>
  <c r="BI593" i="170"/>
  <c r="AR591" i="170"/>
  <c r="AS591" i="170"/>
  <c r="AT591" i="170"/>
  <c r="AU591" i="170"/>
  <c r="AV591" i="170"/>
  <c r="AW591" i="170"/>
  <c r="AX591" i="170"/>
  <c r="AY591" i="170"/>
  <c r="AZ591" i="170"/>
  <c r="BA591" i="170"/>
  <c r="BB591" i="170"/>
  <c r="BC591" i="170"/>
  <c r="BD591" i="170"/>
  <c r="BE591" i="170"/>
  <c r="BF591" i="170"/>
  <c r="BG591" i="170"/>
  <c r="BH591" i="170"/>
  <c r="BI591" i="170"/>
  <c r="AR583" i="170"/>
  <c r="AS583" i="170"/>
  <c r="AT583" i="170"/>
  <c r="AU583" i="170"/>
  <c r="AV583" i="170"/>
  <c r="AW583" i="170"/>
  <c r="AX583" i="170"/>
  <c r="AY583" i="170"/>
  <c r="AZ583" i="170"/>
  <c r="BA583" i="170"/>
  <c r="BB583" i="170"/>
  <c r="BC583" i="170"/>
  <c r="BD583" i="170"/>
  <c r="BE583" i="170"/>
  <c r="BF583" i="170"/>
  <c r="BG583" i="170"/>
  <c r="BH583" i="170"/>
  <c r="BI583" i="170"/>
  <c r="AR584" i="170"/>
  <c r="AS584" i="170"/>
  <c r="AT584" i="170"/>
  <c r="AU584" i="170"/>
  <c r="AV584" i="170"/>
  <c r="AW584" i="170"/>
  <c r="AX584" i="170"/>
  <c r="AY584" i="170"/>
  <c r="AZ584" i="170"/>
  <c r="BA584" i="170"/>
  <c r="BB584" i="170"/>
  <c r="BC584" i="170"/>
  <c r="BD584" i="170"/>
  <c r="BE584" i="170"/>
  <c r="BF584" i="170"/>
  <c r="BG584" i="170"/>
  <c r="BH584" i="170"/>
  <c r="BI584" i="170"/>
  <c r="AR586" i="170"/>
  <c r="AS586" i="170"/>
  <c r="AT586" i="170"/>
  <c r="AU586" i="170"/>
  <c r="AW586" i="170"/>
  <c r="AY586" i="170"/>
  <c r="AS587" i="170"/>
  <c r="AT587" i="170"/>
  <c r="AU587" i="170"/>
  <c r="AT588" i="170"/>
  <c r="AU588" i="170"/>
  <c r="AR564" i="170"/>
  <c r="AS564" i="170"/>
  <c r="AT564" i="170"/>
  <c r="AU564" i="170"/>
  <c r="AV564" i="170"/>
  <c r="AW564" i="170"/>
  <c r="AX564" i="170"/>
  <c r="AY564" i="170"/>
  <c r="AZ564" i="170"/>
  <c r="BA564" i="170"/>
  <c r="BD564" i="170"/>
  <c r="BE564" i="170"/>
  <c r="BF564" i="170"/>
  <c r="BG564" i="170"/>
  <c r="AR565" i="170"/>
  <c r="AS565" i="170"/>
  <c r="AT565" i="170"/>
  <c r="AU565" i="170"/>
  <c r="AV565" i="170"/>
  <c r="AW565" i="170"/>
  <c r="AX565" i="170"/>
  <c r="AY565" i="170"/>
  <c r="AZ565" i="170"/>
  <c r="BA565" i="170"/>
  <c r="BD565" i="170"/>
  <c r="BE565" i="170"/>
  <c r="BF565" i="170"/>
  <c r="BG565" i="170"/>
  <c r="AR566" i="170"/>
  <c r="AS566" i="170"/>
  <c r="AT566" i="170"/>
  <c r="AU566" i="170"/>
  <c r="AV566" i="170"/>
  <c r="AW566" i="170"/>
  <c r="AX566" i="170"/>
  <c r="AY566" i="170"/>
  <c r="AZ566" i="170"/>
  <c r="BA566" i="170"/>
  <c r="BD566" i="170"/>
  <c r="BE566" i="170"/>
  <c r="BF566" i="170"/>
  <c r="BG566" i="170"/>
  <c r="AR567" i="170"/>
  <c r="AS567" i="170"/>
  <c r="AT567" i="170"/>
  <c r="AU567" i="170"/>
  <c r="AV567" i="170"/>
  <c r="AW567" i="170"/>
  <c r="AX567" i="170"/>
  <c r="AY567" i="170"/>
  <c r="AZ567" i="170"/>
  <c r="BA567" i="170"/>
  <c r="BD567" i="170"/>
  <c r="BE567" i="170"/>
  <c r="BF567" i="170"/>
  <c r="BG567" i="170"/>
  <c r="AR568" i="170"/>
  <c r="AS568" i="170"/>
  <c r="AT568" i="170"/>
  <c r="AU568" i="170"/>
  <c r="AV568" i="170"/>
  <c r="AW568" i="170"/>
  <c r="AX568" i="170"/>
  <c r="AY568" i="170"/>
  <c r="AZ568" i="170"/>
  <c r="BA568" i="170"/>
  <c r="BD568" i="170"/>
  <c r="BE568" i="170"/>
  <c r="BF568" i="170"/>
  <c r="BG568" i="170"/>
  <c r="AR569" i="170"/>
  <c r="AS569" i="170"/>
  <c r="AT569" i="170"/>
  <c r="AU569" i="170"/>
  <c r="AV569" i="170"/>
  <c r="AW569" i="170"/>
  <c r="AR570" i="170"/>
  <c r="AS570" i="170"/>
  <c r="AT570" i="170"/>
  <c r="AU570" i="170"/>
  <c r="AV570" i="170"/>
  <c r="AW570" i="170"/>
  <c r="AX570" i="170"/>
  <c r="AY570" i="170"/>
  <c r="AZ570" i="170"/>
  <c r="BA570" i="170"/>
  <c r="BD570" i="170"/>
  <c r="BE570" i="170"/>
  <c r="BF570" i="170"/>
  <c r="BG570" i="170"/>
  <c r="AR571" i="170"/>
  <c r="AS571" i="170"/>
  <c r="AT571" i="170"/>
  <c r="AU571" i="170"/>
  <c r="AV571" i="170"/>
  <c r="AW571" i="170"/>
  <c r="AX571" i="170"/>
  <c r="AY571" i="170"/>
  <c r="AZ571" i="170"/>
  <c r="BA571" i="170"/>
  <c r="BD571" i="170"/>
  <c r="BE571" i="170"/>
  <c r="BF571" i="170"/>
  <c r="BG571" i="170"/>
  <c r="AR572" i="170"/>
  <c r="AS572" i="170"/>
  <c r="AT572" i="170"/>
  <c r="AU572" i="170"/>
  <c r="AV572" i="170"/>
  <c r="AW572" i="170"/>
  <c r="AX572" i="170"/>
  <c r="AY572" i="170"/>
  <c r="AZ572" i="170"/>
  <c r="BA572" i="170"/>
  <c r="BD572" i="170"/>
  <c r="BE572" i="170"/>
  <c r="BF572" i="170"/>
  <c r="BG572" i="170"/>
  <c r="AR573" i="170"/>
  <c r="AS573" i="170"/>
  <c r="AT573" i="170"/>
  <c r="AU573" i="170"/>
  <c r="AV573" i="170"/>
  <c r="AW573" i="170"/>
  <c r="AX573" i="170"/>
  <c r="AY573" i="170"/>
  <c r="AZ573" i="170"/>
  <c r="BA573" i="170"/>
  <c r="BD573" i="170"/>
  <c r="BE573" i="170"/>
  <c r="BF573" i="170"/>
  <c r="BG573" i="170"/>
  <c r="AR574" i="170"/>
  <c r="AS574" i="170"/>
  <c r="AT574" i="170"/>
  <c r="AU574" i="170"/>
  <c r="AV574" i="170"/>
  <c r="AW574" i="170"/>
  <c r="AX574" i="170"/>
  <c r="AY574" i="170"/>
  <c r="AZ574" i="170"/>
  <c r="BA574" i="170"/>
  <c r="BD574" i="170"/>
  <c r="BE574" i="170"/>
  <c r="BF574" i="170"/>
  <c r="BG574" i="170"/>
  <c r="AR575" i="170"/>
  <c r="AS575" i="170"/>
  <c r="AT575" i="170"/>
  <c r="AU575" i="170"/>
  <c r="AV575" i="170"/>
  <c r="AW575" i="170"/>
  <c r="AR576" i="170"/>
  <c r="AS576" i="170"/>
  <c r="AT576" i="170"/>
  <c r="AU576" i="170"/>
  <c r="AV576" i="170"/>
  <c r="AW576" i="170"/>
  <c r="AX576" i="170"/>
  <c r="AY576" i="170"/>
  <c r="AZ576" i="170"/>
  <c r="BA576" i="170"/>
  <c r="BB576" i="170"/>
  <c r="BC576" i="170"/>
  <c r="BD576" i="170"/>
  <c r="BE576" i="170"/>
  <c r="BF576" i="170"/>
  <c r="BG576" i="170"/>
  <c r="BH576" i="170"/>
  <c r="BI576" i="170"/>
  <c r="AR578" i="170"/>
  <c r="AS578" i="170"/>
  <c r="AT578" i="170"/>
  <c r="AU578" i="170"/>
  <c r="AV578" i="170"/>
  <c r="AW578" i="170"/>
  <c r="AX578" i="170"/>
  <c r="AY578" i="170"/>
  <c r="AZ578" i="170"/>
  <c r="BA578" i="170"/>
  <c r="BB578" i="170"/>
  <c r="BC578" i="170"/>
  <c r="BD578" i="170"/>
  <c r="BE578" i="170"/>
  <c r="BF578" i="170"/>
  <c r="BG578" i="170"/>
  <c r="BH578" i="170"/>
  <c r="BI578" i="170"/>
  <c r="AR579" i="170"/>
  <c r="AS579" i="170"/>
  <c r="AT579" i="170"/>
  <c r="AU579" i="170"/>
  <c r="AV579" i="170"/>
  <c r="AW579" i="170"/>
  <c r="AX579" i="170"/>
  <c r="AY579" i="170"/>
  <c r="AZ579" i="170"/>
  <c r="BA579" i="170"/>
  <c r="BB579" i="170"/>
  <c r="BC579" i="170"/>
  <c r="BD579" i="170"/>
  <c r="BE579" i="170"/>
  <c r="BF579" i="170"/>
  <c r="BG579" i="170"/>
  <c r="BH579" i="170"/>
  <c r="BI579" i="170"/>
  <c r="AR547" i="170"/>
  <c r="AS547" i="170"/>
  <c r="AT547" i="170"/>
  <c r="AU547" i="170"/>
  <c r="AV547" i="170"/>
  <c r="AW547" i="170"/>
  <c r="AX547" i="170"/>
  <c r="AY547" i="170"/>
  <c r="AZ547" i="170"/>
  <c r="BA547" i="170"/>
  <c r="BB547" i="170"/>
  <c r="BC547" i="170"/>
  <c r="BD547" i="170"/>
  <c r="BE547" i="170"/>
  <c r="BF547" i="170"/>
  <c r="BG547" i="170"/>
  <c r="BH547" i="170"/>
  <c r="BI547" i="170"/>
  <c r="AR549" i="170"/>
  <c r="AS549" i="170"/>
  <c r="AT549" i="170"/>
  <c r="AU549" i="170"/>
  <c r="AV549" i="170"/>
  <c r="AW549" i="170"/>
  <c r="AX549" i="170"/>
  <c r="AY549" i="170"/>
  <c r="AZ549" i="170"/>
  <c r="BA549" i="170"/>
  <c r="BB549" i="170"/>
  <c r="BC549" i="170"/>
  <c r="BD549" i="170"/>
  <c r="BE549" i="170"/>
  <c r="BF549" i="170"/>
  <c r="BG549" i="170"/>
  <c r="BH549" i="170"/>
  <c r="BI549" i="170"/>
  <c r="AS551" i="170"/>
  <c r="AU551" i="170"/>
  <c r="AW551" i="170"/>
  <c r="AY551" i="170"/>
  <c r="AR552" i="170"/>
  <c r="AS552" i="170"/>
  <c r="AT552" i="170"/>
  <c r="AU552" i="170"/>
  <c r="AV552" i="170"/>
  <c r="AW552" i="170"/>
  <c r="AX552" i="170"/>
  <c r="AY552" i="170"/>
  <c r="AZ552" i="170"/>
  <c r="BA552" i="170"/>
  <c r="BB552" i="170"/>
  <c r="BC552" i="170"/>
  <c r="BD552" i="170"/>
  <c r="BE552" i="170"/>
  <c r="BF552" i="170"/>
  <c r="BG552" i="170"/>
  <c r="BH552" i="170"/>
  <c r="BI552" i="170"/>
  <c r="AR556" i="170"/>
  <c r="AS556" i="170"/>
  <c r="AT556" i="170"/>
  <c r="AU556" i="170"/>
  <c r="AV556" i="170"/>
  <c r="AW556" i="170"/>
  <c r="AX556" i="170"/>
  <c r="AY556" i="170"/>
  <c r="AZ556" i="170"/>
  <c r="BA556" i="170"/>
  <c r="BB556" i="170"/>
  <c r="BC556" i="170"/>
  <c r="BD556" i="170"/>
  <c r="BE556" i="170"/>
  <c r="BF556" i="170"/>
  <c r="BG556" i="170"/>
  <c r="BH556" i="170"/>
  <c r="BI556" i="170"/>
  <c r="AR557" i="170"/>
  <c r="AS557" i="170"/>
  <c r="AT557" i="170"/>
  <c r="AU557" i="170"/>
  <c r="AV557" i="170"/>
  <c r="AW557" i="170"/>
  <c r="AX557" i="170"/>
  <c r="AY557" i="170"/>
  <c r="AZ557" i="170"/>
  <c r="BA557" i="170"/>
  <c r="BB557" i="170"/>
  <c r="BC557" i="170"/>
  <c r="BD557" i="170"/>
  <c r="BE557" i="170"/>
  <c r="BF557" i="170"/>
  <c r="BG557" i="170"/>
  <c r="BH557" i="170"/>
  <c r="BI557" i="170"/>
  <c r="AR539" i="170"/>
  <c r="AS539" i="170"/>
  <c r="AT539" i="170"/>
  <c r="AU539" i="170"/>
  <c r="AV539" i="170"/>
  <c r="AW539" i="170"/>
  <c r="AX539" i="170"/>
  <c r="AY539" i="170"/>
  <c r="AZ539" i="170"/>
  <c r="BA539" i="170"/>
  <c r="BB539" i="170"/>
  <c r="BC539" i="170"/>
  <c r="BD539" i="170"/>
  <c r="BE539" i="170"/>
  <c r="BF539" i="170"/>
  <c r="BG539" i="170"/>
  <c r="BH539" i="170"/>
  <c r="BI539" i="170"/>
  <c r="AR540" i="170"/>
  <c r="AS540" i="170"/>
  <c r="AT540" i="170"/>
  <c r="AU540" i="170"/>
  <c r="AV540" i="170"/>
  <c r="AW540" i="170"/>
  <c r="AX540" i="170"/>
  <c r="AY540" i="170"/>
  <c r="AZ540" i="170"/>
  <c r="BA540" i="170"/>
  <c r="BB540" i="170"/>
  <c r="BC540" i="170"/>
  <c r="BD540" i="170"/>
  <c r="BE540" i="170"/>
  <c r="BF540" i="170"/>
  <c r="BG540" i="170"/>
  <c r="BH540" i="170"/>
  <c r="BI540" i="170"/>
  <c r="AR537" i="170"/>
  <c r="AS537" i="170"/>
  <c r="AT537" i="170"/>
  <c r="AU537" i="170"/>
  <c r="AV537" i="170"/>
  <c r="AW537" i="170"/>
  <c r="AX537" i="170"/>
  <c r="AY537" i="170"/>
  <c r="AZ537" i="170"/>
  <c r="BA537" i="170"/>
  <c r="BB537" i="170"/>
  <c r="BC537" i="170"/>
  <c r="BD537" i="170"/>
  <c r="BE537" i="170"/>
  <c r="BF537" i="170"/>
  <c r="BG537" i="170"/>
  <c r="BH537" i="170"/>
  <c r="BI537" i="170"/>
  <c r="AR532" i="170"/>
  <c r="AS532" i="170"/>
  <c r="AT532" i="170"/>
  <c r="AU532" i="170"/>
  <c r="AV532" i="170"/>
  <c r="AW532" i="170"/>
  <c r="AX532" i="170"/>
  <c r="AY532" i="170"/>
  <c r="AZ532" i="170"/>
  <c r="BA532" i="170"/>
  <c r="BB532" i="170"/>
  <c r="BC532" i="170"/>
  <c r="BD532" i="170"/>
  <c r="BE532" i="170"/>
  <c r="BF532" i="170"/>
  <c r="BG532" i="170"/>
  <c r="BH532" i="170"/>
  <c r="BI532" i="170"/>
  <c r="AR529" i="170"/>
  <c r="AS529" i="170"/>
  <c r="AT529" i="170"/>
  <c r="AU529" i="170"/>
  <c r="AV529" i="170"/>
  <c r="AW529" i="170"/>
  <c r="AX529" i="170"/>
  <c r="AY529" i="170"/>
  <c r="AZ529" i="170"/>
  <c r="BA529" i="170"/>
  <c r="BB529" i="170"/>
  <c r="BC529" i="170"/>
  <c r="BD529" i="170"/>
  <c r="BE529" i="170"/>
  <c r="BF529" i="170"/>
  <c r="BG529" i="170"/>
  <c r="BH529" i="170"/>
  <c r="BI529" i="170"/>
  <c r="AR530" i="170"/>
  <c r="AS530" i="170"/>
  <c r="AT530" i="170"/>
  <c r="AU530" i="170"/>
  <c r="AV530" i="170"/>
  <c r="AW530" i="170"/>
  <c r="AX530" i="170"/>
  <c r="AY530" i="170"/>
  <c r="AZ530" i="170"/>
  <c r="BA530" i="170"/>
  <c r="BB530" i="170"/>
  <c r="BC530" i="170"/>
  <c r="BD530" i="170"/>
  <c r="BE530" i="170"/>
  <c r="BF530" i="170"/>
  <c r="BG530" i="170"/>
  <c r="BH530" i="170"/>
  <c r="BI530" i="170"/>
  <c r="AR525" i="170"/>
  <c r="AS525" i="170"/>
  <c r="AT525" i="170"/>
  <c r="AU525" i="170"/>
  <c r="AV525" i="170"/>
  <c r="AW525" i="170"/>
  <c r="AX525" i="170"/>
  <c r="AY525" i="170"/>
  <c r="AZ525" i="170"/>
  <c r="BA525" i="170"/>
  <c r="BB525" i="170"/>
  <c r="BC525" i="170"/>
  <c r="BD525" i="170"/>
  <c r="BE525" i="170"/>
  <c r="BF525" i="170"/>
  <c r="BG525" i="170"/>
  <c r="BH525" i="170"/>
  <c r="BI525" i="170"/>
  <c r="AR527" i="170"/>
  <c r="AS527" i="170"/>
  <c r="AT527" i="170"/>
  <c r="AU527" i="170"/>
  <c r="AV527" i="170"/>
  <c r="AW527" i="170"/>
  <c r="AX527" i="170"/>
  <c r="AY527" i="170"/>
  <c r="AZ527" i="170"/>
  <c r="BA527" i="170"/>
  <c r="BB527" i="170"/>
  <c r="BC527" i="170"/>
  <c r="BD527" i="170"/>
  <c r="BE527" i="170"/>
  <c r="BF527" i="170"/>
  <c r="BG527" i="170"/>
  <c r="BH527" i="170"/>
  <c r="BI527" i="170"/>
  <c r="AR520" i="170"/>
  <c r="AS520" i="170"/>
  <c r="AT520" i="170"/>
  <c r="AU520" i="170"/>
  <c r="AV520" i="170"/>
  <c r="AW520" i="170"/>
  <c r="AX520" i="170"/>
  <c r="AY520" i="170"/>
  <c r="AZ520" i="170"/>
  <c r="BA520" i="170"/>
  <c r="BB520" i="170"/>
  <c r="BC520" i="170"/>
  <c r="BD520" i="170"/>
  <c r="BE520" i="170"/>
  <c r="BF520" i="170"/>
  <c r="BG520" i="170"/>
  <c r="BH520" i="170"/>
  <c r="BI520" i="170"/>
  <c r="AR503" i="170"/>
  <c r="AS503" i="170"/>
  <c r="AT503" i="170"/>
  <c r="AU503" i="170"/>
  <c r="AV503" i="170"/>
  <c r="AW503" i="170"/>
  <c r="AX503" i="170"/>
  <c r="AY503" i="170"/>
  <c r="AZ503" i="170"/>
  <c r="BA503" i="170"/>
  <c r="BB503" i="170"/>
  <c r="BC503" i="170"/>
  <c r="BD503" i="170"/>
  <c r="BE503" i="170"/>
  <c r="BF503" i="170"/>
  <c r="BG503" i="170"/>
  <c r="BH503" i="170"/>
  <c r="BI503" i="170"/>
  <c r="AR505" i="170"/>
  <c r="AS505" i="170"/>
  <c r="AT505" i="170"/>
  <c r="AU505" i="170"/>
  <c r="AV505" i="170"/>
  <c r="AW505" i="170"/>
  <c r="AX505" i="170"/>
  <c r="AY505" i="170"/>
  <c r="AZ505" i="170"/>
  <c r="BA505" i="170"/>
  <c r="BB505" i="170"/>
  <c r="BC505" i="170"/>
  <c r="BD505" i="170"/>
  <c r="BE505" i="170"/>
  <c r="BF505" i="170"/>
  <c r="BG505" i="170"/>
  <c r="BH505" i="170"/>
  <c r="BI505" i="170"/>
  <c r="AR506" i="170"/>
  <c r="AS506" i="170"/>
  <c r="AT506" i="170"/>
  <c r="AU506" i="170"/>
  <c r="AV506" i="170"/>
  <c r="AW506" i="170"/>
  <c r="AX506" i="170"/>
  <c r="AY506" i="170"/>
  <c r="AZ506" i="170"/>
  <c r="BA506" i="170"/>
  <c r="BB506" i="170"/>
  <c r="BC506" i="170"/>
  <c r="BD506" i="170"/>
  <c r="BE506" i="170"/>
  <c r="BF506" i="170"/>
  <c r="BG506" i="170"/>
  <c r="BH506" i="170"/>
  <c r="BI506" i="170"/>
  <c r="AR507" i="170"/>
  <c r="AS507" i="170"/>
  <c r="AT507" i="170"/>
  <c r="AU507" i="170"/>
  <c r="AV507" i="170"/>
  <c r="AW507" i="170"/>
  <c r="AX507" i="170"/>
  <c r="AY507" i="170"/>
  <c r="AZ507" i="170"/>
  <c r="BA507" i="170"/>
  <c r="BB507" i="170"/>
  <c r="BC507" i="170"/>
  <c r="BD507" i="170"/>
  <c r="BE507" i="170"/>
  <c r="BF507" i="170"/>
  <c r="BG507" i="170"/>
  <c r="BH507" i="170"/>
  <c r="BI507" i="170"/>
  <c r="AR466" i="170"/>
  <c r="AS466" i="170"/>
  <c r="AT466" i="170"/>
  <c r="AU466" i="170"/>
  <c r="AV466" i="170"/>
  <c r="AW466" i="170"/>
  <c r="AX466" i="170"/>
  <c r="AY466" i="170"/>
  <c r="AZ466" i="170"/>
  <c r="BA466" i="170"/>
  <c r="BB466" i="170"/>
  <c r="BC466" i="170"/>
  <c r="BD466" i="170"/>
  <c r="BE466" i="170"/>
  <c r="BF466" i="170"/>
  <c r="BG466" i="170"/>
  <c r="BH466" i="170"/>
  <c r="BI466" i="170"/>
  <c r="AR468" i="170"/>
  <c r="AS468" i="170"/>
  <c r="AT468" i="170"/>
  <c r="AU468" i="170"/>
  <c r="AV468" i="170"/>
  <c r="AW468" i="170"/>
  <c r="AX468" i="170"/>
  <c r="AY468" i="170"/>
  <c r="AZ468" i="170"/>
  <c r="BA468" i="170"/>
  <c r="BB468" i="170"/>
  <c r="BC468" i="170"/>
  <c r="BD468" i="170"/>
  <c r="BE468" i="170"/>
  <c r="BF468" i="170"/>
  <c r="BG468" i="170"/>
  <c r="BH468" i="170"/>
  <c r="BI468" i="170"/>
  <c r="AR469" i="170"/>
  <c r="AS469" i="170"/>
  <c r="AT469" i="170"/>
  <c r="AU469" i="170"/>
  <c r="AV469" i="170"/>
  <c r="AW469" i="170"/>
  <c r="AX469" i="170"/>
  <c r="AY469" i="170"/>
  <c r="AZ469" i="170"/>
  <c r="BA469" i="170"/>
  <c r="BB469" i="170"/>
  <c r="BC469" i="170"/>
  <c r="BD469" i="170"/>
  <c r="BE469" i="170"/>
  <c r="BF469" i="170"/>
  <c r="BG469" i="170"/>
  <c r="BH469" i="170"/>
  <c r="BI469" i="170"/>
  <c r="AR457" i="170"/>
  <c r="AS457" i="170"/>
  <c r="AT457" i="170"/>
  <c r="AU457" i="170"/>
  <c r="AV457" i="170"/>
  <c r="AW457" i="170"/>
  <c r="AX457" i="170"/>
  <c r="AY457" i="170"/>
  <c r="AZ457" i="170"/>
  <c r="BA457" i="170"/>
  <c r="BB457" i="170"/>
  <c r="BC457" i="170"/>
  <c r="BD457" i="170"/>
  <c r="BE457" i="170"/>
  <c r="BF457" i="170"/>
  <c r="BG457" i="170"/>
  <c r="BH457" i="170"/>
  <c r="BI457" i="170"/>
  <c r="AR459" i="170"/>
  <c r="AS459" i="170"/>
  <c r="AT459" i="170"/>
  <c r="AU459" i="170"/>
  <c r="AV459" i="170"/>
  <c r="AW459" i="170"/>
  <c r="AX459" i="170"/>
  <c r="AY459" i="170"/>
  <c r="AZ459" i="170"/>
  <c r="BA459" i="170"/>
  <c r="BB459" i="170"/>
  <c r="BC459" i="170"/>
  <c r="BD459" i="170"/>
  <c r="BE459" i="170"/>
  <c r="BF459" i="170"/>
  <c r="BG459" i="170"/>
  <c r="BH459" i="170"/>
  <c r="BI459" i="170"/>
  <c r="AR460" i="170"/>
  <c r="AS460" i="170"/>
  <c r="AT460" i="170"/>
  <c r="AU460" i="170"/>
  <c r="AV460" i="170"/>
  <c r="AW460" i="170"/>
  <c r="AX460" i="170"/>
  <c r="AY460" i="170"/>
  <c r="AZ460" i="170"/>
  <c r="BA460" i="170"/>
  <c r="BB460" i="170"/>
  <c r="BC460" i="170"/>
  <c r="BD460" i="170"/>
  <c r="BE460" i="170"/>
  <c r="BF460" i="170"/>
  <c r="BG460" i="170"/>
  <c r="BH460" i="170"/>
  <c r="BI460" i="170"/>
  <c r="AR448" i="170"/>
  <c r="AS448" i="170"/>
  <c r="AT448" i="170"/>
  <c r="AU448" i="170"/>
  <c r="AV448" i="170"/>
  <c r="AW448" i="170"/>
  <c r="AX448" i="170"/>
  <c r="AY448" i="170"/>
  <c r="AZ448" i="170"/>
  <c r="BA448" i="170"/>
  <c r="BB448" i="170"/>
  <c r="BC448" i="170"/>
  <c r="BD448" i="170"/>
  <c r="BE448" i="170"/>
  <c r="BF448" i="170"/>
  <c r="BG448" i="170"/>
  <c r="BH448" i="170"/>
  <c r="BI448" i="170"/>
  <c r="AR450" i="170"/>
  <c r="AS450" i="170"/>
  <c r="AT450" i="170"/>
  <c r="AU450" i="170"/>
  <c r="AV450" i="170"/>
  <c r="AW450" i="170"/>
  <c r="AX450" i="170"/>
  <c r="AY450" i="170"/>
  <c r="AZ450" i="170"/>
  <c r="BA450" i="170"/>
  <c r="BB450" i="170"/>
  <c r="BC450" i="170"/>
  <c r="BD450" i="170"/>
  <c r="BE450" i="170"/>
  <c r="BF450" i="170"/>
  <c r="BG450" i="170"/>
  <c r="BH450" i="170"/>
  <c r="BI450" i="170"/>
  <c r="AR451" i="170"/>
  <c r="AS451" i="170"/>
  <c r="AT451" i="170"/>
  <c r="AU451" i="170"/>
  <c r="AV451" i="170"/>
  <c r="AW451" i="170"/>
  <c r="AX451" i="170"/>
  <c r="AY451" i="170"/>
  <c r="AZ451" i="170"/>
  <c r="BA451" i="170"/>
  <c r="BB451" i="170"/>
  <c r="BC451" i="170"/>
  <c r="BD451" i="170"/>
  <c r="BE451" i="170"/>
  <c r="BF451" i="170"/>
  <c r="BG451" i="170"/>
  <c r="BH451" i="170"/>
  <c r="BI451" i="170"/>
  <c r="AR453" i="170"/>
  <c r="AS453" i="170"/>
  <c r="AT453" i="170"/>
  <c r="AU453" i="170"/>
  <c r="AV453" i="170"/>
  <c r="AW453" i="170"/>
  <c r="AX453" i="170"/>
  <c r="AY453" i="170"/>
  <c r="AZ453" i="170"/>
  <c r="BA453" i="170"/>
  <c r="BB453" i="170"/>
  <c r="BC453" i="170"/>
  <c r="BD453" i="170"/>
  <c r="BE453" i="170"/>
  <c r="BF453" i="170"/>
  <c r="BG453" i="170"/>
  <c r="BH453" i="170"/>
  <c r="BI453" i="170"/>
  <c r="AR428" i="170"/>
  <c r="AS428" i="170"/>
  <c r="AT428" i="170"/>
  <c r="AU428" i="170"/>
  <c r="AV428" i="170"/>
  <c r="AW428" i="170"/>
  <c r="AX428" i="170"/>
  <c r="AY428" i="170"/>
  <c r="AZ428" i="170"/>
  <c r="BA428" i="170"/>
  <c r="BB428" i="170"/>
  <c r="BC428" i="170"/>
  <c r="BD428" i="170"/>
  <c r="BE428" i="170"/>
  <c r="BF428" i="170"/>
  <c r="BG428" i="170"/>
  <c r="BH428" i="170"/>
  <c r="BI428" i="170"/>
  <c r="AR430" i="170"/>
  <c r="AS430" i="170"/>
  <c r="AT430" i="170"/>
  <c r="AU430" i="170"/>
  <c r="AV430" i="170"/>
  <c r="AW430" i="170"/>
  <c r="AX430" i="170"/>
  <c r="AY430" i="170"/>
  <c r="AZ430" i="170"/>
  <c r="BA430" i="170"/>
  <c r="BB430" i="170"/>
  <c r="BC430" i="170"/>
  <c r="BD430" i="170"/>
  <c r="BE430" i="170"/>
  <c r="BF430" i="170"/>
  <c r="BG430" i="170"/>
  <c r="BH430" i="170"/>
  <c r="BI430" i="170"/>
  <c r="AW432" i="170"/>
  <c r="AY432" i="170"/>
  <c r="AR433" i="170"/>
  <c r="AS433" i="170"/>
  <c r="AT433" i="170"/>
  <c r="AU433" i="170"/>
  <c r="AV433" i="170"/>
  <c r="AW433" i="170"/>
  <c r="AX433" i="170"/>
  <c r="AY433" i="170"/>
  <c r="AZ433" i="170"/>
  <c r="BA433" i="170"/>
  <c r="BD433" i="170"/>
  <c r="BE433" i="170"/>
  <c r="BF433" i="170"/>
  <c r="BG433" i="170"/>
  <c r="AR434" i="170"/>
  <c r="AS434" i="170"/>
  <c r="AT434" i="170"/>
  <c r="AU434" i="170"/>
  <c r="AV434" i="170"/>
  <c r="AW434" i="170"/>
  <c r="AZ434" i="170"/>
  <c r="BA434" i="170"/>
  <c r="BD434" i="170"/>
  <c r="BE434" i="170"/>
  <c r="BF434" i="170"/>
  <c r="BG434" i="170"/>
  <c r="AR435" i="170"/>
  <c r="AS435" i="170"/>
  <c r="AT435" i="170"/>
  <c r="AU435" i="170"/>
  <c r="AV435" i="170"/>
  <c r="AW435" i="170"/>
  <c r="AX435" i="170"/>
  <c r="AY435" i="170"/>
  <c r="AZ435" i="170"/>
  <c r="BA435" i="170"/>
  <c r="BB435" i="170"/>
  <c r="BC435" i="170"/>
  <c r="BD435" i="170"/>
  <c r="BE435" i="170"/>
  <c r="BF435" i="170"/>
  <c r="BG435" i="170"/>
  <c r="BH435" i="170"/>
  <c r="BI435" i="170"/>
  <c r="AR436" i="170"/>
  <c r="AS436" i="170"/>
  <c r="AT436" i="170"/>
  <c r="AU436" i="170"/>
  <c r="AV436" i="170"/>
  <c r="AW436" i="170"/>
  <c r="AX436" i="170"/>
  <c r="AY436" i="170"/>
  <c r="AZ436" i="170"/>
  <c r="BA436" i="170"/>
  <c r="BB436" i="170"/>
  <c r="BC436" i="170"/>
  <c r="BD436" i="170"/>
  <c r="BE436" i="170"/>
  <c r="BF436" i="170"/>
  <c r="BG436" i="170"/>
  <c r="BH436" i="170"/>
  <c r="BI436" i="170"/>
  <c r="AR415" i="170"/>
  <c r="AS415" i="170"/>
  <c r="AT415" i="170"/>
  <c r="AU415" i="170"/>
  <c r="AV415" i="170"/>
  <c r="AW415" i="170"/>
  <c r="AX415" i="170"/>
  <c r="AY415" i="170"/>
  <c r="AZ415" i="170"/>
  <c r="BA415" i="170"/>
  <c r="BB415" i="170"/>
  <c r="BC415" i="170"/>
  <c r="BD415" i="170"/>
  <c r="BE415" i="170"/>
  <c r="BF415" i="170"/>
  <c r="BG415" i="170"/>
  <c r="BH415" i="170"/>
  <c r="BI415" i="170"/>
  <c r="AR418" i="170"/>
  <c r="AS418" i="170"/>
  <c r="AT418" i="170"/>
  <c r="AU418" i="170"/>
  <c r="AV418" i="170"/>
  <c r="AW418" i="170"/>
  <c r="AX418" i="170"/>
  <c r="AY418" i="170"/>
  <c r="AZ418" i="170"/>
  <c r="BA418" i="170"/>
  <c r="BB418" i="170"/>
  <c r="BC418" i="170"/>
  <c r="BD418" i="170"/>
  <c r="BE418" i="170"/>
  <c r="BF418" i="170"/>
  <c r="BG418" i="170"/>
  <c r="BH418" i="170"/>
  <c r="BI418" i="170"/>
  <c r="AR419" i="170"/>
  <c r="AS419" i="170"/>
  <c r="AT419" i="170"/>
  <c r="AU419" i="170"/>
  <c r="AV419" i="170"/>
  <c r="AW419" i="170"/>
  <c r="AX419" i="170"/>
  <c r="AY419" i="170"/>
  <c r="AZ419" i="170"/>
  <c r="BA419" i="170"/>
  <c r="BB419" i="170"/>
  <c r="BC419" i="170"/>
  <c r="BD419" i="170"/>
  <c r="BE419" i="170"/>
  <c r="BF419" i="170"/>
  <c r="BG419" i="170"/>
  <c r="BH419" i="170"/>
  <c r="BI419" i="170"/>
  <c r="AR420" i="170"/>
  <c r="AS420" i="170"/>
  <c r="AT420" i="170"/>
  <c r="AU420" i="170"/>
  <c r="AV420" i="170"/>
  <c r="AW420" i="170"/>
  <c r="AX420" i="170"/>
  <c r="AY420" i="170"/>
  <c r="AZ420" i="170"/>
  <c r="BA420" i="170"/>
  <c r="BB420" i="170"/>
  <c r="BC420" i="170"/>
  <c r="BD420" i="170"/>
  <c r="BE420" i="170"/>
  <c r="BF420" i="170"/>
  <c r="BG420" i="170"/>
  <c r="BH420" i="170"/>
  <c r="BI420" i="170"/>
  <c r="AR421" i="170"/>
  <c r="AS421" i="170"/>
  <c r="AT421" i="170"/>
  <c r="AU421" i="170"/>
  <c r="AV421" i="170"/>
  <c r="AW421" i="170"/>
  <c r="AX421" i="170"/>
  <c r="AY421" i="170"/>
  <c r="AZ421" i="170"/>
  <c r="BA421" i="170"/>
  <c r="BB421" i="170"/>
  <c r="BC421" i="170"/>
  <c r="BD421" i="170"/>
  <c r="BE421" i="170"/>
  <c r="BF421" i="170"/>
  <c r="BG421" i="170"/>
  <c r="BH421" i="170"/>
  <c r="BI421" i="170"/>
  <c r="AR422" i="170"/>
  <c r="AS422" i="170"/>
  <c r="AT422" i="170"/>
  <c r="AU422" i="170"/>
  <c r="AV422" i="170"/>
  <c r="AW422" i="170"/>
  <c r="AX422" i="170"/>
  <c r="AY422" i="170"/>
  <c r="AZ422" i="170"/>
  <c r="BA422" i="170"/>
  <c r="BB422" i="170"/>
  <c r="BC422" i="170"/>
  <c r="BD422" i="170"/>
  <c r="BE422" i="170"/>
  <c r="BF422" i="170"/>
  <c r="BG422" i="170"/>
  <c r="BH422" i="170"/>
  <c r="BI422" i="170"/>
  <c r="AR423" i="170"/>
  <c r="AS423" i="170"/>
  <c r="AT423" i="170"/>
  <c r="AU423" i="170"/>
  <c r="AV423" i="170"/>
  <c r="AW423" i="170"/>
  <c r="AX423" i="170"/>
  <c r="AY423" i="170"/>
  <c r="AZ423" i="170"/>
  <c r="BA423" i="170"/>
  <c r="BB423" i="170"/>
  <c r="BC423" i="170"/>
  <c r="BD423" i="170"/>
  <c r="BE423" i="170"/>
  <c r="BF423" i="170"/>
  <c r="BG423" i="170"/>
  <c r="BH423" i="170"/>
  <c r="BI423" i="170"/>
  <c r="AR413" i="170"/>
  <c r="AS413" i="170"/>
  <c r="AT413" i="170"/>
  <c r="AU413" i="170"/>
  <c r="AV413" i="170"/>
  <c r="AW413" i="170"/>
  <c r="AX413" i="170"/>
  <c r="AY413" i="170"/>
  <c r="AZ413" i="170"/>
  <c r="BA413" i="170"/>
  <c r="BB413" i="170"/>
  <c r="BC413" i="170"/>
  <c r="BD413" i="170"/>
  <c r="BE413" i="170"/>
  <c r="BF413" i="170"/>
  <c r="BG413" i="170"/>
  <c r="BH413" i="170"/>
  <c r="BI413" i="170"/>
  <c r="AR405" i="170"/>
  <c r="AS405" i="170"/>
  <c r="AT405" i="170"/>
  <c r="AU405" i="170"/>
  <c r="AV405" i="170"/>
  <c r="AW405" i="170"/>
  <c r="AX405" i="170"/>
  <c r="AY405" i="170"/>
  <c r="AZ405" i="170"/>
  <c r="BA405" i="170"/>
  <c r="BB405" i="170"/>
  <c r="BC405" i="170"/>
  <c r="BD405" i="170"/>
  <c r="BE405" i="170"/>
  <c r="BF405" i="170"/>
  <c r="BG405" i="170"/>
  <c r="BH405" i="170"/>
  <c r="BI405" i="170"/>
  <c r="AR407" i="170"/>
  <c r="AS407" i="170"/>
  <c r="AT407" i="170"/>
  <c r="AU407" i="170"/>
  <c r="AV407" i="170"/>
  <c r="AW407" i="170"/>
  <c r="AX407" i="170"/>
  <c r="AY407" i="170"/>
  <c r="AZ407" i="170"/>
  <c r="BA407" i="170"/>
  <c r="BB407" i="170"/>
  <c r="BC407" i="170"/>
  <c r="BD407" i="170"/>
  <c r="BE407" i="170"/>
  <c r="BF407" i="170"/>
  <c r="BG407" i="170"/>
  <c r="BH407" i="170"/>
  <c r="BI407" i="170"/>
  <c r="AR409" i="170"/>
  <c r="AS409" i="170"/>
  <c r="AT409" i="170"/>
  <c r="AU409" i="170"/>
  <c r="AV409" i="170"/>
  <c r="AW409" i="170"/>
  <c r="AX409" i="170"/>
  <c r="AY409" i="170"/>
  <c r="AZ409" i="170"/>
  <c r="BA409" i="170"/>
  <c r="BB409" i="170"/>
  <c r="BC409" i="170"/>
  <c r="BD409" i="170"/>
  <c r="BE409" i="170"/>
  <c r="BF409" i="170"/>
  <c r="BG409" i="170"/>
  <c r="BH409" i="170"/>
  <c r="BI409" i="170"/>
  <c r="AR410" i="170"/>
  <c r="AS410" i="170"/>
  <c r="AT410" i="170"/>
  <c r="AU410" i="170"/>
  <c r="AV410" i="170"/>
  <c r="AW410" i="170"/>
  <c r="AX410" i="170"/>
  <c r="AY410" i="170"/>
  <c r="AZ410" i="170"/>
  <c r="BA410" i="170"/>
  <c r="BB410" i="170"/>
  <c r="BC410" i="170"/>
  <c r="BD410" i="170"/>
  <c r="BE410" i="170"/>
  <c r="BF410" i="170"/>
  <c r="BG410" i="170"/>
  <c r="BH410" i="170"/>
  <c r="BI410" i="170"/>
  <c r="AR411" i="170"/>
  <c r="AS411" i="170"/>
  <c r="AT411" i="170"/>
  <c r="AU411" i="170"/>
  <c r="AV411" i="170"/>
  <c r="AW411" i="170"/>
  <c r="AX411" i="170"/>
  <c r="AY411" i="170"/>
  <c r="AZ411" i="170"/>
  <c r="BA411" i="170"/>
  <c r="BB411" i="170"/>
  <c r="BC411" i="170"/>
  <c r="BD411" i="170"/>
  <c r="BE411" i="170"/>
  <c r="BF411" i="170"/>
  <c r="BG411" i="170"/>
  <c r="BH411" i="170"/>
  <c r="BI411" i="170"/>
  <c r="AR399" i="170"/>
  <c r="AS399" i="170"/>
  <c r="AT399" i="170"/>
  <c r="AU399" i="170"/>
  <c r="AV399" i="170"/>
  <c r="AW399" i="170"/>
  <c r="AX399" i="170"/>
  <c r="AY399" i="170"/>
  <c r="AZ399" i="170"/>
  <c r="BA399" i="170"/>
  <c r="BB399" i="170"/>
  <c r="BC399" i="170"/>
  <c r="BD399" i="170"/>
  <c r="BE399" i="170"/>
  <c r="BF399" i="170"/>
  <c r="BG399" i="170"/>
  <c r="BH399" i="170"/>
  <c r="BI399" i="170"/>
  <c r="AR400" i="170"/>
  <c r="AS400" i="170"/>
  <c r="AT400" i="170"/>
  <c r="AU400" i="170"/>
  <c r="AV400" i="170"/>
  <c r="AW400" i="170"/>
  <c r="AX400" i="170"/>
  <c r="AY400" i="170"/>
  <c r="AZ400" i="170"/>
  <c r="BA400" i="170"/>
  <c r="BB400" i="170"/>
  <c r="BC400" i="170"/>
  <c r="BD400" i="170"/>
  <c r="BE400" i="170"/>
  <c r="BF400" i="170"/>
  <c r="BG400" i="170"/>
  <c r="BH400" i="170"/>
  <c r="BI400" i="170"/>
  <c r="AR401" i="170"/>
  <c r="AS401" i="170"/>
  <c r="AT401" i="170"/>
  <c r="AU401" i="170"/>
  <c r="AV401" i="170"/>
  <c r="AW401" i="170"/>
  <c r="AX401" i="170"/>
  <c r="AY401" i="170"/>
  <c r="AZ401" i="170"/>
  <c r="BA401" i="170"/>
  <c r="BB401" i="170"/>
  <c r="BC401" i="170"/>
  <c r="BD401" i="170"/>
  <c r="BE401" i="170"/>
  <c r="BF401" i="170"/>
  <c r="BG401" i="170"/>
  <c r="BH401" i="170"/>
  <c r="BI401" i="170"/>
  <c r="AR402" i="170"/>
  <c r="AS402" i="170"/>
  <c r="AT402" i="170"/>
  <c r="AU402" i="170"/>
  <c r="AV402" i="170"/>
  <c r="AW402" i="170"/>
  <c r="AX402" i="170"/>
  <c r="AY402" i="170"/>
  <c r="AZ402" i="170"/>
  <c r="BA402" i="170"/>
  <c r="BB402" i="170"/>
  <c r="BC402" i="170"/>
  <c r="BD402" i="170"/>
  <c r="BE402" i="170"/>
  <c r="BF402" i="170"/>
  <c r="BG402" i="170"/>
  <c r="BH402" i="170"/>
  <c r="BI402" i="170"/>
  <c r="AR404" i="170"/>
  <c r="AS404" i="170"/>
  <c r="AT404" i="170"/>
  <c r="AU404" i="170"/>
  <c r="AV404" i="170"/>
  <c r="AW404" i="170"/>
  <c r="AX404" i="170"/>
  <c r="AY404" i="170"/>
  <c r="AZ404" i="170"/>
  <c r="BA404" i="170"/>
  <c r="BB404" i="170"/>
  <c r="BC404" i="170"/>
  <c r="BD404" i="170"/>
  <c r="BE404" i="170"/>
  <c r="BF404" i="170"/>
  <c r="BG404" i="170"/>
  <c r="BH404" i="170"/>
  <c r="BI404" i="170"/>
  <c r="AR394" i="170"/>
  <c r="AS394" i="170"/>
  <c r="AT394" i="170"/>
  <c r="AU394" i="170"/>
  <c r="AV394" i="170"/>
  <c r="AW394" i="170"/>
  <c r="AX394" i="170"/>
  <c r="AY394" i="170"/>
  <c r="AZ394" i="170"/>
  <c r="BA394" i="170"/>
  <c r="BB394" i="170"/>
  <c r="BC394" i="170"/>
  <c r="BD394" i="170"/>
  <c r="BE394" i="170"/>
  <c r="BF394" i="170"/>
  <c r="BG394" i="170"/>
  <c r="BH394" i="170"/>
  <c r="BI394" i="170"/>
  <c r="AR396" i="170"/>
  <c r="AS396" i="170"/>
  <c r="AT396" i="170"/>
  <c r="AU396" i="170"/>
  <c r="AV396" i="170"/>
  <c r="AW396" i="170"/>
  <c r="AX396" i="170"/>
  <c r="AY396" i="170"/>
  <c r="AZ396" i="170"/>
  <c r="BA396" i="170"/>
  <c r="BB396" i="170"/>
  <c r="BC396" i="170"/>
  <c r="BD396" i="170"/>
  <c r="BE396" i="170"/>
  <c r="BF396" i="170"/>
  <c r="BG396" i="170"/>
  <c r="BH396" i="170"/>
  <c r="BI396" i="170"/>
  <c r="AR397" i="170"/>
  <c r="AS397" i="170"/>
  <c r="AT397" i="170"/>
  <c r="AU397" i="170"/>
  <c r="AV397" i="170"/>
  <c r="AW397" i="170"/>
  <c r="AX397" i="170"/>
  <c r="AY397" i="170"/>
  <c r="AZ397" i="170"/>
  <c r="BA397" i="170"/>
  <c r="BB397" i="170"/>
  <c r="BC397" i="170"/>
  <c r="BD397" i="170"/>
  <c r="BE397" i="170"/>
  <c r="BF397" i="170"/>
  <c r="BG397" i="170"/>
  <c r="BH397" i="170"/>
  <c r="BI397" i="170"/>
  <c r="AR398" i="170"/>
  <c r="AS398" i="170"/>
  <c r="AT398" i="170"/>
  <c r="AU398" i="170"/>
  <c r="AV398" i="170"/>
  <c r="AW398" i="170"/>
  <c r="AX398" i="170"/>
  <c r="AY398" i="170"/>
  <c r="AZ398" i="170"/>
  <c r="BA398" i="170"/>
  <c r="BB398" i="170"/>
  <c r="BC398" i="170"/>
  <c r="BD398" i="170"/>
  <c r="BE398" i="170"/>
  <c r="BF398" i="170"/>
  <c r="BG398" i="170"/>
  <c r="BH398" i="170"/>
  <c r="BI398" i="170"/>
  <c r="AR387" i="170"/>
  <c r="AS387" i="170"/>
  <c r="AT387" i="170"/>
  <c r="AU387" i="170"/>
  <c r="AV387" i="170"/>
  <c r="AW387" i="170"/>
  <c r="AX387" i="170"/>
  <c r="AY387" i="170"/>
  <c r="AZ387" i="170"/>
  <c r="BA387" i="170"/>
  <c r="BB387" i="170"/>
  <c r="BC387" i="170"/>
  <c r="BD387" i="170"/>
  <c r="BE387" i="170"/>
  <c r="BF387" i="170"/>
  <c r="BG387" i="170"/>
  <c r="BH387" i="170"/>
  <c r="BI387" i="170"/>
  <c r="AR388" i="170"/>
  <c r="AS388" i="170"/>
  <c r="AT388" i="170"/>
  <c r="AU388" i="170"/>
  <c r="AV388" i="170"/>
  <c r="AW388" i="170"/>
  <c r="AX388" i="170"/>
  <c r="AY388" i="170"/>
  <c r="AZ388" i="170"/>
  <c r="BA388" i="170"/>
  <c r="BB388" i="170"/>
  <c r="BC388" i="170"/>
  <c r="BD388" i="170"/>
  <c r="BE388" i="170"/>
  <c r="BF388" i="170"/>
  <c r="BG388" i="170"/>
  <c r="BH388" i="170"/>
  <c r="BI388" i="170"/>
  <c r="AR389" i="170"/>
  <c r="AS389" i="170"/>
  <c r="AT389" i="170"/>
  <c r="AU389" i="170"/>
  <c r="AV389" i="170"/>
  <c r="AW389" i="170"/>
  <c r="AX389" i="170"/>
  <c r="AY389" i="170"/>
  <c r="AZ389" i="170"/>
  <c r="BA389" i="170"/>
  <c r="BB389" i="170"/>
  <c r="BC389" i="170"/>
  <c r="BD389" i="170"/>
  <c r="BE389" i="170"/>
  <c r="BF389" i="170"/>
  <c r="BG389" i="170"/>
  <c r="BH389" i="170"/>
  <c r="BI389" i="170"/>
  <c r="AR390" i="170"/>
  <c r="AS390" i="170"/>
  <c r="AT390" i="170"/>
  <c r="AU390" i="170"/>
  <c r="AV390" i="170"/>
  <c r="AW390" i="170"/>
  <c r="AX390" i="170"/>
  <c r="AY390" i="170"/>
  <c r="AZ390" i="170"/>
  <c r="BA390" i="170"/>
  <c r="BB390" i="170"/>
  <c r="BC390" i="170"/>
  <c r="BD390" i="170"/>
  <c r="BE390" i="170"/>
  <c r="BF390" i="170"/>
  <c r="BG390" i="170"/>
  <c r="BH390" i="170"/>
  <c r="BI390" i="170"/>
  <c r="AR391" i="170"/>
  <c r="AS391" i="170"/>
  <c r="AT391" i="170"/>
  <c r="AU391" i="170"/>
  <c r="AV391" i="170"/>
  <c r="AW391" i="170"/>
  <c r="AX391" i="170"/>
  <c r="AY391" i="170"/>
  <c r="AZ391" i="170"/>
  <c r="BA391" i="170"/>
  <c r="BB391" i="170"/>
  <c r="BC391" i="170"/>
  <c r="BD391" i="170"/>
  <c r="BE391" i="170"/>
  <c r="BF391" i="170"/>
  <c r="BG391" i="170"/>
  <c r="BH391" i="170"/>
  <c r="BI391" i="170"/>
  <c r="AR392" i="170"/>
  <c r="AS392" i="170"/>
  <c r="AT392" i="170"/>
  <c r="AU392" i="170"/>
  <c r="AV392" i="170"/>
  <c r="AW392" i="170"/>
  <c r="AX392" i="170"/>
  <c r="AY392" i="170"/>
  <c r="AZ392" i="170"/>
  <c r="BA392" i="170"/>
  <c r="BB392" i="170"/>
  <c r="BC392" i="170"/>
  <c r="BD392" i="170"/>
  <c r="BE392" i="170"/>
  <c r="BF392" i="170"/>
  <c r="BG392" i="170"/>
  <c r="BH392" i="170"/>
  <c r="BI392" i="170"/>
  <c r="AR383" i="170"/>
  <c r="AS383" i="170"/>
  <c r="AT383" i="170"/>
  <c r="AU383" i="170"/>
  <c r="AV383" i="170"/>
  <c r="AW383" i="170"/>
  <c r="AX383" i="170"/>
  <c r="AY383" i="170"/>
  <c r="AR384" i="170"/>
  <c r="AS384" i="170"/>
  <c r="AT384" i="170"/>
  <c r="AU384" i="170"/>
  <c r="AV384" i="170"/>
  <c r="AW384" i="170"/>
  <c r="AZ384" i="170"/>
  <c r="BA384" i="170"/>
  <c r="BD384" i="170"/>
  <c r="BE384" i="170"/>
  <c r="BF384" i="170"/>
  <c r="BG384" i="170"/>
  <c r="AR355" i="170"/>
  <c r="AS355" i="170"/>
  <c r="AT355" i="170"/>
  <c r="AU355" i="170"/>
  <c r="AV355" i="170"/>
  <c r="AW355" i="170"/>
  <c r="AX355" i="170"/>
  <c r="AY355" i="170"/>
  <c r="AZ355" i="170"/>
  <c r="BA355" i="170"/>
  <c r="BB355" i="170"/>
  <c r="BC355" i="170"/>
  <c r="BD355" i="170"/>
  <c r="BE355" i="170"/>
  <c r="BF355" i="170"/>
  <c r="BG355" i="170"/>
  <c r="BH355" i="170"/>
  <c r="BI355" i="170"/>
  <c r="AU359" i="170"/>
  <c r="AR360" i="170"/>
  <c r="AS360" i="170"/>
  <c r="AT360" i="170"/>
  <c r="AU360" i="170"/>
  <c r="AV360" i="170"/>
  <c r="AW360" i="170"/>
  <c r="AX360" i="170"/>
  <c r="AY360" i="170"/>
  <c r="AZ360" i="170"/>
  <c r="BA360" i="170"/>
  <c r="BB360" i="170"/>
  <c r="BC360" i="170"/>
  <c r="BD360" i="170"/>
  <c r="BE360" i="170"/>
  <c r="BF360" i="170"/>
  <c r="BG360" i="170"/>
  <c r="BH360" i="170"/>
  <c r="BI360" i="170"/>
  <c r="AR361" i="170"/>
  <c r="AS361" i="170"/>
  <c r="AT361" i="170"/>
  <c r="AU361" i="170"/>
  <c r="AV361" i="170"/>
  <c r="AW361" i="170"/>
  <c r="AX361" i="170"/>
  <c r="AY361" i="170"/>
  <c r="AZ361" i="170"/>
  <c r="BA361" i="170"/>
  <c r="BB361" i="170"/>
  <c r="BC361" i="170"/>
  <c r="BD361" i="170"/>
  <c r="BE361" i="170"/>
  <c r="BF361" i="170"/>
  <c r="BG361" i="170"/>
  <c r="BH361" i="170"/>
  <c r="BI361" i="170"/>
  <c r="AR345" i="170"/>
  <c r="AS345" i="170"/>
  <c r="AT345" i="170"/>
  <c r="AU345" i="170"/>
  <c r="AV345" i="170"/>
  <c r="AW345" i="170"/>
  <c r="AX345" i="170"/>
  <c r="AY345" i="170"/>
  <c r="AZ345" i="170"/>
  <c r="BA345" i="170"/>
  <c r="BD345" i="170"/>
  <c r="BE345" i="170"/>
  <c r="BF345" i="170"/>
  <c r="BG345" i="170"/>
  <c r="AT346" i="170"/>
  <c r="AU346" i="170"/>
  <c r="AT347" i="170"/>
  <c r="AU347" i="170"/>
  <c r="AR348" i="170"/>
  <c r="AS348" i="170"/>
  <c r="AT348" i="170"/>
  <c r="AU348" i="170"/>
  <c r="AV348" i="170"/>
  <c r="AW348" i="170"/>
  <c r="AX348" i="170"/>
  <c r="AY348" i="170"/>
  <c r="AZ348" i="170"/>
  <c r="BA348" i="170"/>
  <c r="BB348" i="170"/>
  <c r="BC348" i="170"/>
  <c r="BD348" i="170"/>
  <c r="BE348" i="170"/>
  <c r="BF348" i="170"/>
  <c r="BG348" i="170"/>
  <c r="BH348" i="170"/>
  <c r="BI348" i="170"/>
  <c r="AR351" i="170"/>
  <c r="AS351" i="170"/>
  <c r="AT351" i="170"/>
  <c r="AU351" i="170"/>
  <c r="AV351" i="170"/>
  <c r="AW351" i="170"/>
  <c r="AX351" i="170"/>
  <c r="AY351" i="170"/>
  <c r="AZ351" i="170"/>
  <c r="BA351" i="170"/>
  <c r="BB351" i="170"/>
  <c r="BC351" i="170"/>
  <c r="BD351" i="170"/>
  <c r="BE351" i="170"/>
  <c r="BF351" i="170"/>
  <c r="BG351" i="170"/>
  <c r="BH351" i="170"/>
  <c r="BI351" i="170"/>
  <c r="AR352" i="170"/>
  <c r="AS352" i="170"/>
  <c r="AT352" i="170"/>
  <c r="AU352" i="170"/>
  <c r="AV352" i="170"/>
  <c r="AW352" i="170"/>
  <c r="AX352" i="170"/>
  <c r="AY352" i="170"/>
  <c r="AZ352" i="170"/>
  <c r="BA352" i="170"/>
  <c r="BB352" i="170"/>
  <c r="BC352" i="170"/>
  <c r="BD352" i="170"/>
  <c r="BE352" i="170"/>
  <c r="BF352" i="170"/>
  <c r="BG352" i="170"/>
  <c r="BH352" i="170"/>
  <c r="BI352" i="170"/>
  <c r="AR316" i="170"/>
  <c r="AS316" i="170"/>
  <c r="AT316" i="170"/>
  <c r="AU316" i="170"/>
  <c r="AV316" i="170"/>
  <c r="AW316" i="170"/>
  <c r="AX316" i="170"/>
  <c r="AY316" i="170"/>
  <c r="AZ316" i="170"/>
  <c r="BA316" i="170"/>
  <c r="BB316" i="170"/>
  <c r="BC316" i="170"/>
  <c r="BD316" i="170"/>
  <c r="BE316" i="170"/>
  <c r="BF316" i="170"/>
  <c r="BG316" i="170"/>
  <c r="BH316" i="170"/>
  <c r="BI316" i="170"/>
  <c r="AR317" i="170"/>
  <c r="AS317" i="170"/>
  <c r="AT317" i="170"/>
  <c r="AU317" i="170"/>
  <c r="AV317" i="170"/>
  <c r="AW317" i="170"/>
  <c r="AX317" i="170"/>
  <c r="AY317" i="170"/>
  <c r="AZ317" i="170"/>
  <c r="BA317" i="170"/>
  <c r="BB317" i="170"/>
  <c r="BC317" i="170"/>
  <c r="BD317" i="170"/>
  <c r="BE317" i="170"/>
  <c r="BF317" i="170"/>
  <c r="BG317" i="170"/>
  <c r="BH317" i="170"/>
  <c r="BI317" i="170"/>
  <c r="AR318" i="170"/>
  <c r="AS318" i="170"/>
  <c r="AT318" i="170"/>
  <c r="AU318" i="170"/>
  <c r="AV318" i="170"/>
  <c r="AW318" i="170"/>
  <c r="AX318" i="170"/>
  <c r="AY318" i="170"/>
  <c r="AZ318" i="170"/>
  <c r="BA318" i="170"/>
  <c r="BB318" i="170"/>
  <c r="BC318" i="170"/>
  <c r="BD318" i="170"/>
  <c r="BE318" i="170"/>
  <c r="BF318" i="170"/>
  <c r="BG318" i="170"/>
  <c r="BH318" i="170"/>
  <c r="BI318" i="170"/>
  <c r="AR320" i="170"/>
  <c r="AS320" i="170"/>
  <c r="AT320" i="170"/>
  <c r="AU320" i="170"/>
  <c r="AV320" i="170"/>
  <c r="AW320" i="170"/>
  <c r="AX320" i="170"/>
  <c r="AY320" i="170"/>
  <c r="AZ320" i="170"/>
  <c r="BA320" i="170"/>
  <c r="BB320" i="170"/>
  <c r="BC320" i="170"/>
  <c r="BD320" i="170"/>
  <c r="BE320" i="170"/>
  <c r="BF320" i="170"/>
  <c r="BG320" i="170"/>
  <c r="BH320" i="170"/>
  <c r="BI320" i="170"/>
  <c r="AR322" i="170"/>
  <c r="AS322" i="170"/>
  <c r="AT322" i="170"/>
  <c r="AU322" i="170"/>
  <c r="AV322" i="170"/>
  <c r="AW322" i="170"/>
  <c r="AX322" i="170"/>
  <c r="AY322" i="170"/>
  <c r="AZ322" i="170"/>
  <c r="BA322" i="170"/>
  <c r="BB322" i="170"/>
  <c r="BC322" i="170"/>
  <c r="BD322" i="170"/>
  <c r="BE322" i="170"/>
  <c r="BF322" i="170"/>
  <c r="BG322" i="170"/>
  <c r="BH322" i="170"/>
  <c r="BI322" i="170"/>
  <c r="AR326" i="170"/>
  <c r="AS326" i="170"/>
  <c r="AT326" i="170"/>
  <c r="AU326" i="170"/>
  <c r="AV326" i="170"/>
  <c r="AW326" i="170"/>
  <c r="AX326" i="170"/>
  <c r="AY326" i="170"/>
  <c r="AZ326" i="170"/>
  <c r="BA326" i="170"/>
  <c r="BB326" i="170"/>
  <c r="BC326" i="170"/>
  <c r="BD326" i="170"/>
  <c r="BE326" i="170"/>
  <c r="BF326" i="170"/>
  <c r="BG326" i="170"/>
  <c r="BH326" i="170"/>
  <c r="BI326" i="170"/>
  <c r="AR329" i="170"/>
  <c r="AS329" i="170"/>
  <c r="AT329" i="170"/>
  <c r="AU329" i="170"/>
  <c r="AV329" i="170"/>
  <c r="AW329" i="170"/>
  <c r="AX329" i="170"/>
  <c r="AY329" i="170"/>
  <c r="AZ329" i="170"/>
  <c r="BA329" i="170"/>
  <c r="BB329" i="170"/>
  <c r="BC329" i="170"/>
  <c r="BD329" i="170"/>
  <c r="BE329" i="170"/>
  <c r="BF329" i="170"/>
  <c r="BG329" i="170"/>
  <c r="BH329" i="170"/>
  <c r="BI329" i="170"/>
  <c r="AR332" i="170"/>
  <c r="AS332" i="170"/>
  <c r="AT332" i="170"/>
  <c r="AU332" i="170"/>
  <c r="AV332" i="170"/>
  <c r="AW332" i="170"/>
  <c r="AX332" i="170"/>
  <c r="AY332" i="170"/>
  <c r="AZ332" i="170"/>
  <c r="BA332" i="170"/>
  <c r="BB332" i="170"/>
  <c r="BC332" i="170"/>
  <c r="BD332" i="170"/>
  <c r="BE332" i="170"/>
  <c r="BF332" i="170"/>
  <c r="BG332" i="170"/>
  <c r="BH332" i="170"/>
  <c r="BI332" i="170"/>
  <c r="AR335" i="170"/>
  <c r="AS335" i="170"/>
  <c r="AT335" i="170"/>
  <c r="AU335" i="170"/>
  <c r="AV335" i="170"/>
  <c r="AW335" i="170"/>
  <c r="AX335" i="170"/>
  <c r="AY335" i="170"/>
  <c r="AZ335" i="170"/>
  <c r="BA335" i="170"/>
  <c r="BB335" i="170"/>
  <c r="BC335" i="170"/>
  <c r="BD335" i="170"/>
  <c r="BE335" i="170"/>
  <c r="BF335" i="170"/>
  <c r="BG335" i="170"/>
  <c r="BH335" i="170"/>
  <c r="BI335" i="170"/>
  <c r="AR338" i="170"/>
  <c r="AS338" i="170"/>
  <c r="AT338" i="170"/>
  <c r="AU338" i="170"/>
  <c r="AV338" i="170"/>
  <c r="AW338" i="170"/>
  <c r="AX338" i="170"/>
  <c r="AY338" i="170"/>
  <c r="AZ338" i="170"/>
  <c r="BA338" i="170"/>
  <c r="BB338" i="170"/>
  <c r="BC338" i="170"/>
  <c r="BD338" i="170"/>
  <c r="BE338" i="170"/>
  <c r="BF338" i="170"/>
  <c r="BG338" i="170"/>
  <c r="BH338" i="170"/>
  <c r="BI338" i="170"/>
  <c r="AR341" i="170"/>
  <c r="AS341" i="170"/>
  <c r="AT341" i="170"/>
  <c r="AU341" i="170"/>
  <c r="AV341" i="170"/>
  <c r="AW341" i="170"/>
  <c r="AX341" i="170"/>
  <c r="AY341" i="170"/>
  <c r="AZ341" i="170"/>
  <c r="BA341" i="170"/>
  <c r="BB341" i="170"/>
  <c r="BC341" i="170"/>
  <c r="BD341" i="170"/>
  <c r="BE341" i="170"/>
  <c r="BF341" i="170"/>
  <c r="BG341" i="170"/>
  <c r="BH341" i="170"/>
  <c r="BI341" i="170"/>
  <c r="AR344" i="170"/>
  <c r="AS344" i="170"/>
  <c r="AT344" i="170"/>
  <c r="AU344" i="170"/>
  <c r="AV344" i="170"/>
  <c r="AW344" i="170"/>
  <c r="AX344" i="170"/>
  <c r="AY344" i="170"/>
  <c r="AZ344" i="170"/>
  <c r="BA344" i="170"/>
  <c r="BB344" i="170"/>
  <c r="BC344" i="170"/>
  <c r="BD344" i="170"/>
  <c r="BE344" i="170"/>
  <c r="BF344" i="170"/>
  <c r="BG344" i="170"/>
  <c r="BH344" i="170"/>
  <c r="BI344" i="170"/>
  <c r="AR310" i="170"/>
  <c r="AS310" i="170"/>
  <c r="AT310" i="170"/>
  <c r="AU310" i="170"/>
  <c r="AV310" i="170"/>
  <c r="AW310" i="170"/>
  <c r="AX310" i="170"/>
  <c r="AY310" i="170"/>
  <c r="AZ310" i="170"/>
  <c r="BA310" i="170"/>
  <c r="BB310" i="170"/>
  <c r="BC310" i="170"/>
  <c r="BD310" i="170"/>
  <c r="BE310" i="170"/>
  <c r="BF310" i="170"/>
  <c r="BG310" i="170"/>
  <c r="BH310" i="170"/>
  <c r="BI310" i="170"/>
  <c r="AR311" i="170"/>
  <c r="AS311" i="170"/>
  <c r="AT311" i="170"/>
  <c r="AU311" i="170"/>
  <c r="AV311" i="170"/>
  <c r="AW311" i="170"/>
  <c r="AX311" i="170"/>
  <c r="AY311" i="170"/>
  <c r="AZ311" i="170"/>
  <c r="BA311" i="170"/>
  <c r="BB311" i="170"/>
  <c r="BC311" i="170"/>
  <c r="BD311" i="170"/>
  <c r="BE311" i="170"/>
  <c r="BF311" i="170"/>
  <c r="BG311" i="170"/>
  <c r="BH311" i="170"/>
  <c r="BI311" i="170"/>
  <c r="AR307" i="170"/>
  <c r="AS307" i="170"/>
  <c r="AT307" i="170"/>
  <c r="AU307" i="170"/>
  <c r="AV307" i="170"/>
  <c r="AW307" i="170"/>
  <c r="AX307" i="170"/>
  <c r="AY307" i="170"/>
  <c r="AZ307" i="170"/>
  <c r="BA307" i="170"/>
  <c r="BB307" i="170"/>
  <c r="BC307" i="170"/>
  <c r="BD307" i="170"/>
  <c r="BE307" i="170"/>
  <c r="BF307" i="170"/>
  <c r="BG307" i="170"/>
  <c r="BH307" i="170"/>
  <c r="BI307" i="170"/>
  <c r="AR309" i="170"/>
  <c r="AS309" i="170"/>
  <c r="AT309" i="170"/>
  <c r="AU309" i="170"/>
  <c r="AV309" i="170"/>
  <c r="AW309" i="170"/>
  <c r="AX309" i="170"/>
  <c r="AY309" i="170"/>
  <c r="AZ309" i="170"/>
  <c r="BA309" i="170"/>
  <c r="BB309" i="170"/>
  <c r="BC309" i="170"/>
  <c r="BD309" i="170"/>
  <c r="BE309" i="170"/>
  <c r="BF309" i="170"/>
  <c r="BG309" i="170"/>
  <c r="BH309" i="170"/>
  <c r="BI309" i="170"/>
  <c r="AR290" i="170"/>
  <c r="AS290" i="170"/>
  <c r="AT290" i="170"/>
  <c r="AU290" i="170"/>
  <c r="AV290" i="170"/>
  <c r="AW290" i="170"/>
  <c r="AX290" i="170"/>
  <c r="AY290" i="170"/>
  <c r="AZ290" i="170"/>
  <c r="BA290" i="170"/>
  <c r="BB290" i="170"/>
  <c r="BC290" i="170"/>
  <c r="BD290" i="170"/>
  <c r="BE290" i="170"/>
  <c r="BF290" i="170"/>
  <c r="BG290" i="170"/>
  <c r="BH290" i="170"/>
  <c r="BI290" i="170"/>
  <c r="AR291" i="170"/>
  <c r="AS291" i="170"/>
  <c r="AT291" i="170"/>
  <c r="AU291" i="170"/>
  <c r="AV291" i="170"/>
  <c r="AW291" i="170"/>
  <c r="AX291" i="170"/>
  <c r="AY291" i="170"/>
  <c r="AZ291" i="170"/>
  <c r="BA291" i="170"/>
  <c r="BB291" i="170"/>
  <c r="BC291" i="170"/>
  <c r="BD291" i="170"/>
  <c r="BE291" i="170"/>
  <c r="BF291" i="170"/>
  <c r="BG291" i="170"/>
  <c r="BH291" i="170"/>
  <c r="BI291" i="170"/>
  <c r="AT296" i="170"/>
  <c r="AU296" i="170"/>
  <c r="AR277" i="170"/>
  <c r="AS277" i="170"/>
  <c r="AT277" i="170"/>
  <c r="AU277" i="170"/>
  <c r="AV277" i="170"/>
  <c r="AW277" i="170"/>
  <c r="AX277" i="170"/>
  <c r="AY277" i="170"/>
  <c r="AZ277" i="170"/>
  <c r="BA277" i="170"/>
  <c r="BB277" i="170"/>
  <c r="BC277" i="170"/>
  <c r="BD277" i="170"/>
  <c r="BE277" i="170"/>
  <c r="BF277" i="170"/>
  <c r="BG277" i="170"/>
  <c r="BH277" i="170"/>
  <c r="BI277" i="170"/>
  <c r="AR279" i="170"/>
  <c r="AS279" i="170"/>
  <c r="AT279" i="170"/>
  <c r="AU279" i="170"/>
  <c r="AV279" i="170"/>
  <c r="AW279" i="170"/>
  <c r="AX279" i="170"/>
  <c r="AY279" i="170"/>
  <c r="AZ279" i="170"/>
  <c r="BA279" i="170"/>
  <c r="BB279" i="170"/>
  <c r="BC279" i="170"/>
  <c r="BD279" i="170"/>
  <c r="BE279" i="170"/>
  <c r="BF279" i="170"/>
  <c r="BG279" i="170"/>
  <c r="BH279" i="170"/>
  <c r="BI279" i="170"/>
  <c r="AR281" i="170"/>
  <c r="AS281" i="170"/>
  <c r="AT281" i="170"/>
  <c r="AU281" i="170"/>
  <c r="AV281" i="170"/>
  <c r="AW281" i="170"/>
  <c r="AX281" i="170"/>
  <c r="AY281" i="170"/>
  <c r="AZ281" i="170"/>
  <c r="BA281" i="170"/>
  <c r="BB281" i="170"/>
  <c r="BC281" i="170"/>
  <c r="BD281" i="170"/>
  <c r="BE281" i="170"/>
  <c r="BF281" i="170"/>
  <c r="BG281" i="170"/>
  <c r="BH281" i="170"/>
  <c r="BI281" i="170"/>
  <c r="AW287" i="170"/>
  <c r="AY287" i="170"/>
  <c r="AU289" i="170"/>
  <c r="AW289" i="170"/>
  <c r="AY289" i="170"/>
  <c r="AR267" i="170"/>
  <c r="AS267" i="170"/>
  <c r="AT267" i="170"/>
  <c r="AU267" i="170"/>
  <c r="AV267" i="170"/>
  <c r="AW267" i="170"/>
  <c r="AX267" i="170"/>
  <c r="AY267" i="170"/>
  <c r="AZ267" i="170"/>
  <c r="BA267" i="170"/>
  <c r="BB267" i="170"/>
  <c r="BC267" i="170"/>
  <c r="BD267" i="170"/>
  <c r="BE267" i="170"/>
  <c r="BF267" i="170"/>
  <c r="BG267" i="170"/>
  <c r="BH267" i="170"/>
  <c r="BI267" i="170"/>
  <c r="AR273" i="170"/>
  <c r="AS273" i="170"/>
  <c r="AT273" i="170"/>
  <c r="AU273" i="170"/>
  <c r="AV273" i="170"/>
  <c r="AW273" i="170"/>
  <c r="AX273" i="170"/>
  <c r="AY273" i="170"/>
  <c r="AZ273" i="170"/>
  <c r="BA273" i="170"/>
  <c r="BB273" i="170"/>
  <c r="BC273" i="170"/>
  <c r="BD273" i="170"/>
  <c r="BE273" i="170"/>
  <c r="BF273" i="170"/>
  <c r="BG273" i="170"/>
  <c r="BH273" i="170"/>
  <c r="BI273" i="170"/>
  <c r="AR275" i="170"/>
  <c r="AS275" i="170"/>
  <c r="AT275" i="170"/>
  <c r="AU275" i="170"/>
  <c r="AV275" i="170"/>
  <c r="AW275" i="170"/>
  <c r="AX275" i="170"/>
  <c r="AY275" i="170"/>
  <c r="AZ275" i="170"/>
  <c r="BA275" i="170"/>
  <c r="BB275" i="170"/>
  <c r="BC275" i="170"/>
  <c r="BD275" i="170"/>
  <c r="BE275" i="170"/>
  <c r="BF275" i="170"/>
  <c r="BG275" i="170"/>
  <c r="BH275" i="170"/>
  <c r="BI275" i="170"/>
  <c r="AR266" i="170"/>
  <c r="AS266" i="170"/>
  <c r="AT266" i="170"/>
  <c r="AU266" i="170"/>
  <c r="AV266" i="170"/>
  <c r="AW266" i="170"/>
  <c r="AX266" i="170"/>
  <c r="AY266" i="170"/>
  <c r="AZ266" i="170"/>
  <c r="BA266" i="170"/>
  <c r="BB266" i="170"/>
  <c r="BC266" i="170"/>
  <c r="BD266" i="170"/>
  <c r="BE266" i="170"/>
  <c r="BF266" i="170"/>
  <c r="BG266" i="170"/>
  <c r="BH266" i="170"/>
  <c r="BI266" i="170"/>
  <c r="AR262" i="170"/>
  <c r="AS262" i="170"/>
  <c r="AT262" i="170"/>
  <c r="AU262" i="170"/>
  <c r="AV262" i="170"/>
  <c r="AW262" i="170"/>
  <c r="AX262" i="170"/>
  <c r="AY262" i="170"/>
  <c r="AZ262" i="170"/>
  <c r="BA262" i="170"/>
  <c r="BB262" i="170"/>
  <c r="BC262" i="170"/>
  <c r="BD262" i="170"/>
  <c r="BE262" i="170"/>
  <c r="BF262" i="170"/>
  <c r="BG262" i="170"/>
  <c r="BH262" i="170"/>
  <c r="BI262" i="170"/>
  <c r="AR263" i="170"/>
  <c r="AS263" i="170"/>
  <c r="AT263" i="170"/>
  <c r="AU263" i="170"/>
  <c r="AV263" i="170"/>
  <c r="AW263" i="170"/>
  <c r="AX263" i="170"/>
  <c r="AY263" i="170"/>
  <c r="AZ263" i="170"/>
  <c r="BA263" i="170"/>
  <c r="BB263" i="170"/>
  <c r="BC263" i="170"/>
  <c r="BD263" i="170"/>
  <c r="BE263" i="170"/>
  <c r="BF263" i="170"/>
  <c r="BG263" i="170"/>
  <c r="BH263" i="170"/>
  <c r="BI263" i="170"/>
  <c r="AR260" i="170"/>
  <c r="AS260" i="170"/>
  <c r="AT260" i="170"/>
  <c r="AU260" i="170"/>
  <c r="AV260" i="170"/>
  <c r="AW260" i="170"/>
  <c r="AX260" i="170"/>
  <c r="AY260" i="170"/>
  <c r="AZ260" i="170"/>
  <c r="BA260" i="170"/>
  <c r="BB260" i="170"/>
  <c r="BC260" i="170"/>
  <c r="BD260" i="170"/>
  <c r="BE260" i="170"/>
  <c r="BF260" i="170"/>
  <c r="BG260" i="170"/>
  <c r="BH260" i="170"/>
  <c r="BI260" i="170"/>
  <c r="AR221" i="170"/>
  <c r="AS221" i="170"/>
  <c r="AT221" i="170"/>
  <c r="AU221" i="170"/>
  <c r="AV221" i="170"/>
  <c r="AW221" i="170"/>
  <c r="AX221" i="170"/>
  <c r="AY221" i="170"/>
  <c r="AZ221" i="170"/>
  <c r="BA221" i="170"/>
  <c r="BB221" i="170"/>
  <c r="BC221" i="170"/>
  <c r="BD221" i="170"/>
  <c r="BE221" i="170"/>
  <c r="BF221" i="170"/>
  <c r="BG221" i="170"/>
  <c r="BH221" i="170"/>
  <c r="BI221" i="170"/>
  <c r="AR223" i="170"/>
  <c r="AS223" i="170"/>
  <c r="AT223" i="170"/>
  <c r="AU223" i="170"/>
  <c r="AV223" i="170"/>
  <c r="AW223" i="170"/>
  <c r="AX223" i="170"/>
  <c r="AY223" i="170"/>
  <c r="AZ223" i="170"/>
  <c r="BA223" i="170"/>
  <c r="BB223" i="170"/>
  <c r="BC223" i="170"/>
  <c r="BD223" i="170"/>
  <c r="BE223" i="170"/>
  <c r="BF223" i="170"/>
  <c r="BG223" i="170"/>
  <c r="BH223" i="170"/>
  <c r="BI223" i="170"/>
  <c r="AR226" i="170"/>
  <c r="AS226" i="170"/>
  <c r="AT226" i="170"/>
  <c r="AU226" i="170"/>
  <c r="AV226" i="170"/>
  <c r="AW226" i="170"/>
  <c r="AZ226" i="170"/>
  <c r="BA226" i="170"/>
  <c r="BD226" i="170"/>
  <c r="BE226" i="170"/>
  <c r="BF226" i="170"/>
  <c r="BG226" i="170"/>
  <c r="AR227" i="170"/>
  <c r="AS227" i="170"/>
  <c r="AT227" i="170"/>
  <c r="AU227" i="170"/>
  <c r="AV227" i="170"/>
  <c r="AW227" i="170"/>
  <c r="AX227" i="170"/>
  <c r="AY227" i="170"/>
  <c r="AZ227" i="170"/>
  <c r="BA227" i="170"/>
  <c r="BD227" i="170"/>
  <c r="BE227" i="170"/>
  <c r="BF227" i="170"/>
  <c r="BG227" i="170"/>
  <c r="AW229" i="170"/>
  <c r="AY229" i="170"/>
  <c r="AR230" i="170"/>
  <c r="AS230" i="170"/>
  <c r="AT230" i="170"/>
  <c r="AU230" i="170"/>
  <c r="AV230" i="170"/>
  <c r="AW230" i="170"/>
  <c r="AX230" i="170"/>
  <c r="AY230" i="170"/>
  <c r="AZ230" i="170"/>
  <c r="BA230" i="170"/>
  <c r="BB230" i="170"/>
  <c r="BC230" i="170"/>
  <c r="BD230" i="170"/>
  <c r="BE230" i="170"/>
  <c r="BF230" i="170"/>
  <c r="BG230" i="170"/>
  <c r="BH230" i="170"/>
  <c r="BI230" i="170"/>
  <c r="AU232" i="170"/>
  <c r="AW232" i="170"/>
  <c r="AY232" i="170"/>
  <c r="AR233" i="170"/>
  <c r="AS233" i="170"/>
  <c r="AT233" i="170"/>
  <c r="AU233" i="170"/>
  <c r="AV233" i="170"/>
  <c r="AW233" i="170"/>
  <c r="AX233" i="170"/>
  <c r="AY233" i="170"/>
  <c r="AZ233" i="170"/>
  <c r="BA233" i="170"/>
  <c r="BB233" i="170"/>
  <c r="BC233" i="170"/>
  <c r="BD233" i="170"/>
  <c r="BE233" i="170"/>
  <c r="BF233" i="170"/>
  <c r="BG233" i="170"/>
  <c r="BH233" i="170"/>
  <c r="BI233" i="170"/>
  <c r="AU235" i="170"/>
  <c r="AW235" i="170"/>
  <c r="AY235" i="170"/>
  <c r="AR236" i="170"/>
  <c r="AS236" i="170"/>
  <c r="AT236" i="170"/>
  <c r="AU236" i="170"/>
  <c r="AV236" i="170"/>
  <c r="AW236" i="170"/>
  <c r="AX236" i="170"/>
  <c r="AY236" i="170"/>
  <c r="AZ236" i="170"/>
  <c r="BA236" i="170"/>
  <c r="BB236" i="170"/>
  <c r="BC236" i="170"/>
  <c r="BD236" i="170"/>
  <c r="BE236" i="170"/>
  <c r="BF236" i="170"/>
  <c r="BG236" i="170"/>
  <c r="BH236" i="170"/>
  <c r="BI236" i="170"/>
  <c r="AU238" i="170"/>
  <c r="AW238" i="170"/>
  <c r="AY238" i="170"/>
  <c r="AR239" i="170"/>
  <c r="AS239" i="170"/>
  <c r="AT239" i="170"/>
  <c r="AU239" i="170"/>
  <c r="AV239" i="170"/>
  <c r="AW239" i="170"/>
  <c r="AX239" i="170"/>
  <c r="AY239" i="170"/>
  <c r="AZ239" i="170"/>
  <c r="BA239" i="170"/>
  <c r="BB239" i="170"/>
  <c r="BC239" i="170"/>
  <c r="BD239" i="170"/>
  <c r="BE239" i="170"/>
  <c r="BF239" i="170"/>
  <c r="BG239" i="170"/>
  <c r="BH239" i="170"/>
  <c r="BI239" i="170"/>
  <c r="AU241" i="170"/>
  <c r="AW241" i="170"/>
  <c r="AY241" i="170"/>
  <c r="AR242" i="170"/>
  <c r="AS242" i="170"/>
  <c r="AT242" i="170"/>
  <c r="AU242" i="170"/>
  <c r="AV242" i="170"/>
  <c r="AW242" i="170"/>
  <c r="AX242" i="170"/>
  <c r="AY242" i="170"/>
  <c r="AZ242" i="170"/>
  <c r="BA242" i="170"/>
  <c r="BB242" i="170"/>
  <c r="BC242" i="170"/>
  <c r="BD242" i="170"/>
  <c r="BE242" i="170"/>
  <c r="BF242" i="170"/>
  <c r="BG242" i="170"/>
  <c r="BH242" i="170"/>
  <c r="BI242" i="170"/>
  <c r="AU244" i="170"/>
  <c r="AW244" i="170"/>
  <c r="AY244" i="170"/>
  <c r="AR245" i="170"/>
  <c r="AS245" i="170"/>
  <c r="AT245" i="170"/>
  <c r="AU245" i="170"/>
  <c r="AV245" i="170"/>
  <c r="AW245" i="170"/>
  <c r="AX245" i="170"/>
  <c r="AY245" i="170"/>
  <c r="AZ245" i="170"/>
  <c r="BA245" i="170"/>
  <c r="BB245" i="170"/>
  <c r="BC245" i="170"/>
  <c r="BD245" i="170"/>
  <c r="BE245" i="170"/>
  <c r="BF245" i="170"/>
  <c r="BG245" i="170"/>
  <c r="BH245" i="170"/>
  <c r="BI245" i="170"/>
  <c r="AR246" i="170"/>
  <c r="AS246" i="170"/>
  <c r="AT246" i="170"/>
  <c r="AU246" i="170"/>
  <c r="AV246" i="170"/>
  <c r="AW246" i="170"/>
  <c r="AX246" i="170"/>
  <c r="AY246" i="170"/>
  <c r="AZ246" i="170"/>
  <c r="BA246" i="170"/>
  <c r="BB246" i="170"/>
  <c r="BC246" i="170"/>
  <c r="BD246" i="170"/>
  <c r="BE246" i="170"/>
  <c r="BF246" i="170"/>
  <c r="BG246" i="170"/>
  <c r="BH246" i="170"/>
  <c r="BI246" i="170"/>
  <c r="AR183" i="170"/>
  <c r="AS183" i="170"/>
  <c r="AT183" i="170"/>
  <c r="AU183" i="170"/>
  <c r="AV183" i="170"/>
  <c r="AW183" i="170"/>
  <c r="AX183" i="170"/>
  <c r="AY183" i="170"/>
  <c r="AZ183" i="170"/>
  <c r="BA183" i="170"/>
  <c r="BB183" i="170"/>
  <c r="BC183" i="170"/>
  <c r="BD183" i="170"/>
  <c r="BE183" i="170"/>
  <c r="BF183" i="170"/>
  <c r="BG183" i="170"/>
  <c r="BH183" i="170"/>
  <c r="BI183" i="170"/>
  <c r="AR194" i="170"/>
  <c r="AS194" i="170"/>
  <c r="AT194" i="170"/>
  <c r="AU194" i="170"/>
  <c r="AV194" i="170"/>
  <c r="AW194" i="170"/>
  <c r="AR177" i="170"/>
  <c r="AS177" i="170"/>
  <c r="AT177" i="170"/>
  <c r="AU177" i="170"/>
  <c r="AV177" i="170"/>
  <c r="AW177" i="170"/>
  <c r="AX177" i="170"/>
  <c r="AY177" i="170"/>
  <c r="AZ177" i="170"/>
  <c r="BA177" i="170"/>
  <c r="BB177" i="170"/>
  <c r="BC177" i="170"/>
  <c r="BD177" i="170"/>
  <c r="BE177" i="170"/>
  <c r="BF177" i="170"/>
  <c r="BG177" i="170"/>
  <c r="BH177" i="170"/>
  <c r="BI177" i="170"/>
  <c r="AR179" i="170"/>
  <c r="AS179" i="170"/>
  <c r="AT179" i="170"/>
  <c r="AU179" i="170"/>
  <c r="AV179" i="170"/>
  <c r="AW179" i="170"/>
  <c r="AX179" i="170"/>
  <c r="AY179" i="170"/>
  <c r="AZ179" i="170"/>
  <c r="BA179" i="170"/>
  <c r="BB179" i="170"/>
  <c r="BC179" i="170"/>
  <c r="BD179" i="170"/>
  <c r="BE179" i="170"/>
  <c r="BF179" i="170"/>
  <c r="BG179" i="170"/>
  <c r="BH179" i="170"/>
  <c r="BI179" i="170"/>
  <c r="AR182" i="170"/>
  <c r="AS182" i="170"/>
  <c r="AT182" i="170"/>
  <c r="AU182" i="170"/>
  <c r="AV182" i="170"/>
  <c r="AW182" i="170"/>
  <c r="AX182" i="170"/>
  <c r="AY182" i="170"/>
  <c r="AZ182" i="170"/>
  <c r="BA182" i="170"/>
  <c r="BB182" i="170"/>
  <c r="BC182" i="170"/>
  <c r="BD182" i="170"/>
  <c r="BE182" i="170"/>
  <c r="BF182" i="170"/>
  <c r="BG182" i="170"/>
  <c r="BH182" i="170"/>
  <c r="BI182" i="170"/>
  <c r="AR162" i="170"/>
  <c r="AS162" i="170"/>
  <c r="AT162" i="170"/>
  <c r="AU162" i="170"/>
  <c r="AV162" i="170"/>
  <c r="AW162" i="170"/>
  <c r="AX162" i="170"/>
  <c r="AY162" i="170"/>
  <c r="AZ162" i="170"/>
  <c r="BA162" i="170"/>
  <c r="BB162" i="170"/>
  <c r="BC162" i="170"/>
  <c r="BD162" i="170"/>
  <c r="BE162" i="170"/>
  <c r="BF162" i="170"/>
  <c r="BG162" i="170"/>
  <c r="BH162" i="170"/>
  <c r="BI162" i="170"/>
  <c r="AR164" i="170"/>
  <c r="AS164" i="170"/>
  <c r="AT164" i="170"/>
  <c r="AU164" i="170"/>
  <c r="AV164" i="170"/>
  <c r="AW164" i="170"/>
  <c r="AX164" i="170"/>
  <c r="AY164" i="170"/>
  <c r="AZ164" i="170"/>
  <c r="BA164" i="170"/>
  <c r="BB164" i="170"/>
  <c r="BC164" i="170"/>
  <c r="BD164" i="170"/>
  <c r="BE164" i="170"/>
  <c r="BF164" i="170"/>
  <c r="BG164" i="170"/>
  <c r="BH164" i="170"/>
  <c r="BI164" i="170"/>
  <c r="AR166" i="170"/>
  <c r="AS166" i="170"/>
  <c r="AT166" i="170"/>
  <c r="AU166" i="170"/>
  <c r="AV166" i="170"/>
  <c r="AW166" i="170"/>
  <c r="AX166" i="170"/>
  <c r="AY166" i="170"/>
  <c r="AZ166" i="170"/>
  <c r="BA166" i="170"/>
  <c r="BB166" i="170"/>
  <c r="BC166" i="170"/>
  <c r="BD166" i="170"/>
  <c r="BE166" i="170"/>
  <c r="BF166" i="170"/>
  <c r="BG166" i="170"/>
  <c r="BH166" i="170"/>
  <c r="BI166" i="170"/>
  <c r="AR167" i="170"/>
  <c r="AS167" i="170"/>
  <c r="AT167" i="170"/>
  <c r="AU167" i="170"/>
  <c r="AV167" i="170"/>
  <c r="AW167" i="170"/>
  <c r="AX167" i="170"/>
  <c r="AY167" i="170"/>
  <c r="AZ167" i="170"/>
  <c r="BA167" i="170"/>
  <c r="BB167" i="170"/>
  <c r="BC167" i="170"/>
  <c r="BD167" i="170"/>
  <c r="BE167" i="170"/>
  <c r="BF167" i="170"/>
  <c r="BG167" i="170"/>
  <c r="BH167" i="170"/>
  <c r="BI167" i="170"/>
  <c r="AR156" i="170"/>
  <c r="AS156" i="170"/>
  <c r="AT156" i="170"/>
  <c r="AU156" i="170"/>
  <c r="AV156" i="170"/>
  <c r="AW156" i="170"/>
  <c r="AX156" i="170"/>
  <c r="AY156" i="170"/>
  <c r="AZ156" i="170"/>
  <c r="BA156" i="170"/>
  <c r="BB156" i="170"/>
  <c r="BC156" i="170"/>
  <c r="BD156" i="170"/>
  <c r="BE156" i="170"/>
  <c r="BF156" i="170"/>
  <c r="BG156" i="170"/>
  <c r="BH156" i="170"/>
  <c r="BI156" i="170"/>
  <c r="AR136" i="170"/>
  <c r="AS136" i="170"/>
  <c r="AT136" i="170"/>
  <c r="AU136" i="170"/>
  <c r="AV136" i="170"/>
  <c r="AW136" i="170"/>
  <c r="AX136" i="170"/>
  <c r="AY136" i="170"/>
  <c r="AZ136" i="170"/>
  <c r="BA136" i="170"/>
  <c r="BB136" i="170"/>
  <c r="BC136" i="170"/>
  <c r="BD136" i="170"/>
  <c r="BE136" i="170"/>
  <c r="BF136" i="170"/>
  <c r="BG136" i="170"/>
  <c r="BH136" i="170"/>
  <c r="BI136" i="170"/>
  <c r="AR137" i="170"/>
  <c r="AS137" i="170"/>
  <c r="AT137" i="170"/>
  <c r="AU137" i="170"/>
  <c r="AV137" i="170"/>
  <c r="AW137" i="170"/>
  <c r="AX137" i="170"/>
  <c r="AY137" i="170"/>
  <c r="AZ137" i="170"/>
  <c r="BA137" i="170"/>
  <c r="BB137" i="170"/>
  <c r="BC137" i="170"/>
  <c r="BD137" i="170"/>
  <c r="BE137" i="170"/>
  <c r="BF137" i="170"/>
  <c r="BG137" i="170"/>
  <c r="BH137" i="170"/>
  <c r="BI137" i="170"/>
  <c r="AR140" i="170"/>
  <c r="AS140" i="170"/>
  <c r="AT140" i="170"/>
  <c r="AU140" i="170"/>
  <c r="AV140" i="170"/>
  <c r="AW140" i="170"/>
  <c r="AX140" i="170"/>
  <c r="AY140" i="170"/>
  <c r="AZ140" i="170"/>
  <c r="BA140" i="170"/>
  <c r="BB140" i="170"/>
  <c r="BC140" i="170"/>
  <c r="BD140" i="170"/>
  <c r="BE140" i="170"/>
  <c r="BF140" i="170"/>
  <c r="BG140" i="170"/>
  <c r="BH140" i="170"/>
  <c r="BI140" i="170"/>
  <c r="AR142" i="170"/>
  <c r="AS142" i="170"/>
  <c r="AT142" i="170"/>
  <c r="AU142" i="170"/>
  <c r="AV142" i="170"/>
  <c r="AW142" i="170"/>
  <c r="AX142" i="170"/>
  <c r="AY142" i="170"/>
  <c r="AZ142" i="170"/>
  <c r="BA142" i="170"/>
  <c r="BB142" i="170"/>
  <c r="BC142" i="170"/>
  <c r="BD142" i="170"/>
  <c r="BE142" i="170"/>
  <c r="BF142" i="170"/>
  <c r="BG142" i="170"/>
  <c r="BH142" i="170"/>
  <c r="BI142" i="170"/>
  <c r="AR143" i="170"/>
  <c r="AS143" i="170"/>
  <c r="AT143" i="170"/>
  <c r="AU143" i="170"/>
  <c r="AV143" i="170"/>
  <c r="AW143" i="170"/>
  <c r="AX143" i="170"/>
  <c r="AY143" i="170"/>
  <c r="AZ143" i="170"/>
  <c r="BA143" i="170"/>
  <c r="BB143" i="170"/>
  <c r="BC143" i="170"/>
  <c r="BD143" i="170"/>
  <c r="BE143" i="170"/>
  <c r="BF143" i="170"/>
  <c r="BG143" i="170"/>
  <c r="BH143" i="170"/>
  <c r="BI143" i="170"/>
  <c r="AR144" i="170"/>
  <c r="AS144" i="170"/>
  <c r="AT144" i="170"/>
  <c r="AU144" i="170"/>
  <c r="AV144" i="170"/>
  <c r="AW144" i="170"/>
  <c r="AX144" i="170"/>
  <c r="AY144" i="170"/>
  <c r="AZ144" i="170"/>
  <c r="BA144" i="170"/>
  <c r="BB144" i="170"/>
  <c r="BC144" i="170"/>
  <c r="BD144" i="170"/>
  <c r="BE144" i="170"/>
  <c r="BF144" i="170"/>
  <c r="BG144" i="170"/>
  <c r="BH144" i="170"/>
  <c r="BI144" i="170"/>
  <c r="AR150" i="170"/>
  <c r="AS150" i="170"/>
  <c r="AT150" i="170"/>
  <c r="AU150" i="170"/>
  <c r="AV150" i="170"/>
  <c r="AW150" i="170"/>
  <c r="AX150" i="170"/>
  <c r="AY150" i="170"/>
  <c r="AZ150" i="170"/>
  <c r="BA150" i="170"/>
  <c r="BB150" i="170"/>
  <c r="BC150" i="170"/>
  <c r="BD150" i="170"/>
  <c r="BE150" i="170"/>
  <c r="BF150" i="170"/>
  <c r="BG150" i="170"/>
  <c r="BH150" i="170"/>
  <c r="BI150" i="170"/>
  <c r="AR132" i="170"/>
  <c r="AS132" i="170"/>
  <c r="AT132" i="170"/>
  <c r="AU132" i="170"/>
  <c r="AV132" i="170"/>
  <c r="AW132" i="170"/>
  <c r="AX132" i="170"/>
  <c r="AY132" i="170"/>
  <c r="AZ132" i="170"/>
  <c r="BA132" i="170"/>
  <c r="BB132" i="170"/>
  <c r="BC132" i="170"/>
  <c r="BD132" i="170"/>
  <c r="BE132" i="170"/>
  <c r="BF132" i="170"/>
  <c r="BG132" i="170"/>
  <c r="BH132" i="170"/>
  <c r="BI132" i="170"/>
  <c r="AR133" i="170"/>
  <c r="AS133" i="170"/>
  <c r="AT133" i="170"/>
  <c r="AU133" i="170"/>
  <c r="AV133" i="170"/>
  <c r="AW133" i="170"/>
  <c r="AX133" i="170"/>
  <c r="AY133" i="170"/>
  <c r="AZ133" i="170"/>
  <c r="BA133" i="170"/>
  <c r="BB133" i="170"/>
  <c r="BC133" i="170"/>
  <c r="BD133" i="170"/>
  <c r="BE133" i="170"/>
  <c r="BF133" i="170"/>
  <c r="BG133" i="170"/>
  <c r="BH133" i="170"/>
  <c r="BI133" i="170"/>
  <c r="AR134" i="170"/>
  <c r="AS134" i="170"/>
  <c r="AT134" i="170"/>
  <c r="AU134" i="170"/>
  <c r="AV134" i="170"/>
  <c r="AW134" i="170"/>
  <c r="AX134" i="170"/>
  <c r="AY134" i="170"/>
  <c r="AZ134" i="170"/>
  <c r="BA134" i="170"/>
  <c r="BB134" i="170"/>
  <c r="BC134" i="170"/>
  <c r="BD134" i="170"/>
  <c r="BE134" i="170"/>
  <c r="BF134" i="170"/>
  <c r="BG134" i="170"/>
  <c r="BH134" i="170"/>
  <c r="BI134" i="170"/>
  <c r="AR135" i="170"/>
  <c r="AS135" i="170"/>
  <c r="AT135" i="170"/>
  <c r="AU135" i="170"/>
  <c r="AV135" i="170"/>
  <c r="AW135" i="170"/>
  <c r="AX135" i="170"/>
  <c r="AY135" i="170"/>
  <c r="AZ135" i="170"/>
  <c r="BA135" i="170"/>
  <c r="BB135" i="170"/>
  <c r="BC135" i="170"/>
  <c r="BD135" i="170"/>
  <c r="BE135" i="170"/>
  <c r="BF135" i="170"/>
  <c r="BG135" i="170"/>
  <c r="BH135" i="170"/>
  <c r="BI135" i="170"/>
  <c r="AR119" i="170"/>
  <c r="AS119" i="170"/>
  <c r="AT119" i="170"/>
  <c r="AU119" i="170"/>
  <c r="AV119" i="170"/>
  <c r="AW119" i="170"/>
  <c r="AX119" i="170"/>
  <c r="AY119" i="170"/>
  <c r="AZ119" i="170"/>
  <c r="BA119" i="170"/>
  <c r="BB119" i="170"/>
  <c r="BC119" i="170"/>
  <c r="BD119" i="170"/>
  <c r="BE119" i="170"/>
  <c r="BF119" i="170"/>
  <c r="BG119" i="170"/>
  <c r="BH119" i="170"/>
  <c r="BI119" i="170"/>
  <c r="AR121" i="170"/>
  <c r="AS121" i="170"/>
  <c r="AT121" i="170"/>
  <c r="AU121" i="170"/>
  <c r="AV121" i="170"/>
  <c r="AW121" i="170"/>
  <c r="AX121" i="170"/>
  <c r="AY121" i="170"/>
  <c r="AZ121" i="170"/>
  <c r="BA121" i="170"/>
  <c r="BB121" i="170"/>
  <c r="BC121" i="170"/>
  <c r="BD121" i="170"/>
  <c r="BE121" i="170"/>
  <c r="BF121" i="170"/>
  <c r="BG121" i="170"/>
  <c r="BH121" i="170"/>
  <c r="BI121" i="170"/>
  <c r="AR126" i="170"/>
  <c r="AS126" i="170"/>
  <c r="AT126" i="170"/>
  <c r="AU126" i="170"/>
  <c r="AV126" i="170"/>
  <c r="AW126" i="170"/>
  <c r="AX126" i="170"/>
  <c r="AY126" i="170"/>
  <c r="AZ126" i="170"/>
  <c r="BA126" i="170"/>
  <c r="BB126" i="170"/>
  <c r="BC126" i="170"/>
  <c r="BD126" i="170"/>
  <c r="BE126" i="170"/>
  <c r="BF126" i="170"/>
  <c r="BG126" i="170"/>
  <c r="BH126" i="170"/>
  <c r="BI126" i="170"/>
  <c r="AR127" i="170"/>
  <c r="AS127" i="170"/>
  <c r="AT127" i="170"/>
  <c r="AU127" i="170"/>
  <c r="AV127" i="170"/>
  <c r="AW127" i="170"/>
  <c r="AX127" i="170"/>
  <c r="AY127" i="170"/>
  <c r="AZ127" i="170"/>
  <c r="BA127" i="170"/>
  <c r="BB127" i="170"/>
  <c r="BC127" i="170"/>
  <c r="BD127" i="170"/>
  <c r="BE127" i="170"/>
  <c r="BF127" i="170"/>
  <c r="BG127" i="170"/>
  <c r="BH127" i="170"/>
  <c r="BI127" i="170"/>
  <c r="AR97" i="170"/>
  <c r="AS97" i="170"/>
  <c r="AT97" i="170"/>
  <c r="AU97" i="170"/>
  <c r="AV97" i="170"/>
  <c r="AW97" i="170"/>
  <c r="AX97" i="170"/>
  <c r="AY97" i="170"/>
  <c r="AZ97" i="170"/>
  <c r="BA97" i="170"/>
  <c r="BB97" i="170"/>
  <c r="BC97" i="170"/>
  <c r="BD97" i="170"/>
  <c r="BE97" i="170"/>
  <c r="BF97" i="170"/>
  <c r="BG97" i="170"/>
  <c r="BH97" i="170"/>
  <c r="BI97" i="170"/>
  <c r="AR99" i="170"/>
  <c r="AS99" i="170"/>
  <c r="AT99" i="170"/>
  <c r="AU99" i="170"/>
  <c r="AV99" i="170"/>
  <c r="AW99" i="170"/>
  <c r="AX99" i="170"/>
  <c r="AY99" i="170"/>
  <c r="AZ99" i="170"/>
  <c r="BA99" i="170"/>
  <c r="BB99" i="170"/>
  <c r="BC99" i="170"/>
  <c r="BD99" i="170"/>
  <c r="BE99" i="170"/>
  <c r="BF99" i="170"/>
  <c r="BG99" i="170"/>
  <c r="BH99" i="170"/>
  <c r="BI99" i="170"/>
  <c r="AU101" i="170"/>
  <c r="AR102" i="170"/>
  <c r="AS102" i="170"/>
  <c r="AT102" i="170"/>
  <c r="AU102" i="170"/>
  <c r="AV102" i="170"/>
  <c r="AW102" i="170"/>
  <c r="AX102" i="170"/>
  <c r="AY102" i="170"/>
  <c r="AZ102" i="170"/>
  <c r="BA102" i="170"/>
  <c r="BB102" i="170"/>
  <c r="BC102" i="170"/>
  <c r="BD102" i="170"/>
  <c r="BE102" i="170"/>
  <c r="BF102" i="170"/>
  <c r="BG102" i="170"/>
  <c r="BH102" i="170"/>
  <c r="BI102" i="170"/>
  <c r="AR103" i="170"/>
  <c r="AS103" i="170"/>
  <c r="AT103" i="170"/>
  <c r="AU103" i="170"/>
  <c r="AV103" i="170"/>
  <c r="AW103" i="170"/>
  <c r="AX103" i="170"/>
  <c r="AY103" i="170"/>
  <c r="AZ103" i="170"/>
  <c r="BA103" i="170"/>
  <c r="BB103" i="170"/>
  <c r="BC103" i="170"/>
  <c r="BD103" i="170"/>
  <c r="BE103" i="170"/>
  <c r="BF103" i="170"/>
  <c r="BG103" i="170"/>
  <c r="BH103" i="170"/>
  <c r="BI103" i="170"/>
  <c r="AR37" i="170"/>
  <c r="AS37" i="170"/>
  <c r="AT37" i="170"/>
  <c r="AU37" i="170"/>
  <c r="AV37" i="170"/>
  <c r="AW37" i="170"/>
  <c r="AZ37" i="170"/>
  <c r="BA37" i="170"/>
  <c r="BD37" i="170"/>
  <c r="BE37" i="170"/>
  <c r="BF37" i="170"/>
  <c r="BG37" i="170"/>
  <c r="AR38" i="170"/>
  <c r="AS38" i="170"/>
  <c r="AT38" i="170"/>
  <c r="AU38" i="170"/>
  <c r="AV38" i="170"/>
  <c r="AW38" i="170"/>
  <c r="AX38" i="170"/>
  <c r="AY38" i="170"/>
  <c r="AZ38" i="170"/>
  <c r="BA38" i="170"/>
  <c r="BB38" i="170"/>
  <c r="BC38" i="170"/>
  <c r="BD38" i="170"/>
  <c r="BE38" i="170"/>
  <c r="BF38" i="170"/>
  <c r="BG38" i="170"/>
  <c r="BH38" i="170"/>
  <c r="BI38" i="170"/>
  <c r="AS40" i="170"/>
  <c r="AU40" i="170"/>
  <c r="AW40" i="170"/>
  <c r="AY40" i="170"/>
  <c r="AR41" i="170"/>
  <c r="AS41" i="170"/>
  <c r="AT41" i="170"/>
  <c r="AU41" i="170"/>
  <c r="AV41" i="170"/>
  <c r="AW41" i="170"/>
  <c r="AX41" i="170"/>
  <c r="AY41" i="170"/>
  <c r="AZ41" i="170"/>
  <c r="BA41" i="170"/>
  <c r="BB41" i="170"/>
  <c r="BC41" i="170"/>
  <c r="BD41" i="170"/>
  <c r="BE41" i="170"/>
  <c r="BF41" i="170"/>
  <c r="BG41" i="170"/>
  <c r="BH41" i="170"/>
  <c r="BI41" i="170"/>
  <c r="AU43" i="170"/>
  <c r="AW43" i="170"/>
  <c r="AY43" i="170"/>
  <c r="AR44" i="170"/>
  <c r="AS44" i="170"/>
  <c r="AT44" i="170"/>
  <c r="AU44" i="170"/>
  <c r="AV44" i="170"/>
  <c r="AW44" i="170"/>
  <c r="AX44" i="170"/>
  <c r="AY44" i="170"/>
  <c r="AZ44" i="170"/>
  <c r="BA44" i="170"/>
  <c r="BB44" i="170"/>
  <c r="BC44" i="170"/>
  <c r="BD44" i="170"/>
  <c r="BE44" i="170"/>
  <c r="BF44" i="170"/>
  <c r="BG44" i="170"/>
  <c r="BH44" i="170"/>
  <c r="BI44" i="170"/>
  <c r="AU46" i="170"/>
  <c r="AW46" i="170"/>
  <c r="AY46" i="170"/>
  <c r="AR47" i="170"/>
  <c r="AS47" i="170"/>
  <c r="AT47" i="170"/>
  <c r="AU47" i="170"/>
  <c r="AV47" i="170"/>
  <c r="AW47" i="170"/>
  <c r="AX47" i="170"/>
  <c r="AY47" i="170"/>
  <c r="AZ47" i="170"/>
  <c r="BA47" i="170"/>
  <c r="BB47" i="170"/>
  <c r="BC47" i="170"/>
  <c r="BD47" i="170"/>
  <c r="BE47" i="170"/>
  <c r="BF47" i="170"/>
  <c r="BG47" i="170"/>
  <c r="BH47" i="170"/>
  <c r="BI47" i="170"/>
  <c r="AU49" i="170"/>
  <c r="AW49" i="170"/>
  <c r="AY49" i="170"/>
  <c r="AR50" i="170"/>
  <c r="AS50" i="170"/>
  <c r="AT50" i="170"/>
  <c r="AU50" i="170"/>
  <c r="AV50" i="170"/>
  <c r="AW50" i="170"/>
  <c r="AX50" i="170"/>
  <c r="AY50" i="170"/>
  <c r="AZ50" i="170"/>
  <c r="BA50" i="170"/>
  <c r="BB50" i="170"/>
  <c r="BC50" i="170"/>
  <c r="BD50" i="170"/>
  <c r="BE50" i="170"/>
  <c r="BF50" i="170"/>
  <c r="BG50" i="170"/>
  <c r="BH50" i="170"/>
  <c r="BI50" i="170"/>
  <c r="AU52" i="170"/>
  <c r="AW52" i="170"/>
  <c r="AY52" i="170"/>
  <c r="AR53" i="170"/>
  <c r="AS53" i="170"/>
  <c r="AT53" i="170"/>
  <c r="AU53" i="170"/>
  <c r="AV53" i="170"/>
  <c r="AW53" i="170"/>
  <c r="AX53" i="170"/>
  <c r="AY53" i="170"/>
  <c r="AZ53" i="170"/>
  <c r="BA53" i="170"/>
  <c r="BB53" i="170"/>
  <c r="BC53" i="170"/>
  <c r="BD53" i="170"/>
  <c r="BE53" i="170"/>
  <c r="BF53" i="170"/>
  <c r="BG53" i="170"/>
  <c r="BH53" i="170"/>
  <c r="BI53" i="170"/>
  <c r="AR54" i="170"/>
  <c r="AS54" i="170"/>
  <c r="AT54" i="170"/>
  <c r="AU54" i="170"/>
  <c r="AV54" i="170"/>
  <c r="AW54" i="170"/>
  <c r="AX54" i="170"/>
  <c r="AY54" i="170"/>
  <c r="AZ54" i="170"/>
  <c r="BA54" i="170"/>
  <c r="BB54" i="170"/>
  <c r="BC54" i="170"/>
  <c r="BD54" i="170"/>
  <c r="BE54" i="170"/>
  <c r="BF54" i="170"/>
  <c r="BG54" i="170"/>
  <c r="BH54" i="170"/>
  <c r="BI54" i="170"/>
  <c r="AR29" i="170"/>
  <c r="AS29" i="170"/>
  <c r="AT29" i="170"/>
  <c r="AU29" i="170"/>
  <c r="AV29" i="170"/>
  <c r="AW29" i="170"/>
  <c r="AX29" i="170"/>
  <c r="AY29" i="170"/>
  <c r="AZ29" i="170"/>
  <c r="BA29" i="170"/>
  <c r="BB29" i="170"/>
  <c r="BC29" i="170"/>
  <c r="BD29" i="170"/>
  <c r="BE29" i="170"/>
  <c r="BF29" i="170"/>
  <c r="BG29" i="170"/>
  <c r="BH29" i="170"/>
  <c r="BI29" i="170"/>
  <c r="AR31" i="170"/>
  <c r="AS31" i="170"/>
  <c r="AT31" i="170"/>
  <c r="AU31" i="170"/>
  <c r="AV31" i="170"/>
  <c r="AW31" i="170"/>
  <c r="AX31" i="170"/>
  <c r="AY31" i="170"/>
  <c r="AZ31" i="170"/>
  <c r="BA31" i="170"/>
  <c r="BB31" i="170"/>
  <c r="BC31" i="170"/>
  <c r="BD31" i="170"/>
  <c r="BE31" i="170"/>
  <c r="BF31" i="170"/>
  <c r="BG31" i="170"/>
  <c r="BH31" i="170"/>
  <c r="BI31" i="170"/>
  <c r="AR32" i="170"/>
  <c r="AS32" i="170"/>
  <c r="AT32" i="170"/>
  <c r="AU32" i="170"/>
  <c r="AV32" i="170"/>
  <c r="AW32" i="170"/>
  <c r="AX32" i="170"/>
  <c r="AY32" i="170"/>
  <c r="AZ32" i="170"/>
  <c r="BA32" i="170"/>
  <c r="BB32" i="170"/>
  <c r="BC32" i="170"/>
  <c r="BD32" i="170"/>
  <c r="BE32" i="170"/>
  <c r="BF32" i="170"/>
  <c r="BG32" i="170"/>
  <c r="BH32" i="170"/>
  <c r="BI32" i="170"/>
  <c r="AR35" i="170"/>
  <c r="AS35" i="170"/>
  <c r="AT35" i="170"/>
  <c r="AU35" i="170"/>
  <c r="AV35" i="170"/>
  <c r="AW35" i="170"/>
  <c r="AX35" i="170"/>
  <c r="AY35" i="170"/>
  <c r="AZ35" i="170"/>
  <c r="BA35" i="170"/>
  <c r="BB35" i="170"/>
  <c r="BC35" i="170"/>
  <c r="BD35" i="170"/>
  <c r="BE35" i="170"/>
  <c r="BF35" i="170"/>
  <c r="BG35" i="170"/>
  <c r="BH35" i="170"/>
  <c r="BI35" i="170"/>
  <c r="AR27" i="170"/>
  <c r="AS27" i="170"/>
  <c r="AT27" i="170"/>
  <c r="AU27" i="170"/>
  <c r="AV27" i="170"/>
  <c r="AW27" i="170"/>
  <c r="AX27" i="170"/>
  <c r="AY27" i="170"/>
  <c r="AZ27" i="170"/>
  <c r="BA27" i="170"/>
  <c r="BB27" i="170"/>
  <c r="BC27" i="170"/>
  <c r="BD27" i="170"/>
  <c r="BE27" i="170"/>
  <c r="BF27" i="170"/>
  <c r="BG27" i="170"/>
  <c r="BH27" i="170"/>
  <c r="BI27" i="170"/>
  <c r="AR19" i="170"/>
  <c r="AS19" i="170"/>
  <c r="AT19" i="170"/>
  <c r="AU19" i="170"/>
  <c r="AV19" i="170"/>
  <c r="AW19" i="170"/>
  <c r="AX19" i="170"/>
  <c r="AY19" i="170"/>
  <c r="AZ19" i="170"/>
  <c r="BA19" i="170"/>
  <c r="BB19" i="170"/>
  <c r="BC19" i="170"/>
  <c r="BD19" i="170"/>
  <c r="BE19" i="170"/>
  <c r="BF19" i="170"/>
  <c r="BG19" i="170"/>
  <c r="BH19" i="170"/>
  <c r="BI19" i="170"/>
  <c r="AR20" i="170"/>
  <c r="AS20" i="170"/>
  <c r="AT20" i="170"/>
  <c r="AU20" i="170"/>
  <c r="AV20" i="170"/>
  <c r="AW20" i="170"/>
  <c r="AX20" i="170"/>
  <c r="AY20" i="170"/>
  <c r="AZ20" i="170"/>
  <c r="BA20" i="170"/>
  <c r="BB20" i="170"/>
  <c r="BC20" i="170"/>
  <c r="BD20" i="170"/>
  <c r="BE20" i="170"/>
  <c r="BF20" i="170"/>
  <c r="BG20" i="170"/>
  <c r="BH20" i="170"/>
  <c r="BI20" i="170"/>
  <c r="AR21" i="170"/>
  <c r="AS21" i="170"/>
  <c r="AT21" i="170"/>
  <c r="AU21" i="170"/>
  <c r="AV21" i="170"/>
  <c r="AW21" i="170"/>
  <c r="AX21" i="170"/>
  <c r="AY21" i="170"/>
  <c r="AZ21" i="170"/>
  <c r="BA21" i="170"/>
  <c r="BB21" i="170"/>
  <c r="BC21" i="170"/>
  <c r="BD21" i="170"/>
  <c r="BE21" i="170"/>
  <c r="BF21" i="170"/>
  <c r="BG21" i="170"/>
  <c r="BH21" i="170"/>
  <c r="BI21" i="170"/>
  <c r="AR22" i="170"/>
  <c r="AS22" i="170"/>
  <c r="AT22" i="170"/>
  <c r="AU22" i="170"/>
  <c r="AV22" i="170"/>
  <c r="AW22" i="170"/>
  <c r="AX22" i="170"/>
  <c r="AY22" i="170"/>
  <c r="AZ22" i="170"/>
  <c r="BA22" i="170"/>
  <c r="BB22" i="170"/>
  <c r="BC22" i="170"/>
  <c r="BD22" i="170"/>
  <c r="BE22" i="170"/>
  <c r="BF22" i="170"/>
  <c r="BG22" i="170"/>
  <c r="BH22" i="170"/>
  <c r="BI22" i="170"/>
  <c r="AR17" i="170"/>
  <c r="AS17" i="170"/>
  <c r="AT17" i="170"/>
  <c r="AU17" i="170"/>
  <c r="AV17" i="170"/>
  <c r="AW17" i="170"/>
  <c r="AX17" i="170"/>
  <c r="AY17" i="170"/>
  <c r="AZ17" i="170"/>
  <c r="BA17" i="170"/>
  <c r="BB17" i="170"/>
  <c r="BC17" i="170"/>
  <c r="BD17" i="170"/>
  <c r="BE17" i="170"/>
  <c r="BF17" i="170"/>
  <c r="BG17" i="170"/>
  <c r="BH17" i="170"/>
  <c r="BI17" i="170"/>
  <c r="AQ706" i="170"/>
  <c r="AQ705" i="170"/>
  <c r="AQ704" i="170"/>
  <c r="AQ703" i="170"/>
  <c r="AQ702" i="170"/>
  <c r="AQ701" i="170"/>
  <c r="AQ700" i="170"/>
  <c r="AQ699" i="170"/>
  <c r="AQ698" i="170"/>
  <c r="U1172" i="170"/>
  <c r="AQ697" i="170"/>
  <c r="AQ696" i="170"/>
  <c r="AO1164" i="170"/>
  <c r="AN1164" i="170"/>
  <c r="AM1164" i="170"/>
  <c r="AL1164" i="170"/>
  <c r="AK1164" i="170"/>
  <c r="AJ1164" i="170"/>
  <c r="AI1164" i="170"/>
  <c r="AH1164" i="170"/>
  <c r="AG1164" i="170"/>
  <c r="AF1164" i="170"/>
  <c r="AE1164" i="170"/>
  <c r="AD1164" i="170"/>
  <c r="AC1164" i="170"/>
  <c r="AB1164" i="170"/>
  <c r="AA1164" i="170"/>
  <c r="Z1164" i="170"/>
  <c r="Y1164" i="170"/>
  <c r="X1164" i="170"/>
  <c r="U1164" i="170"/>
  <c r="W1164" i="170" s="1"/>
  <c r="AQ695" i="170"/>
  <c r="AO1163" i="170"/>
  <c r="AN1163" i="170"/>
  <c r="AM1163" i="170"/>
  <c r="AL1163" i="170"/>
  <c r="AK1163" i="170"/>
  <c r="AJ1163" i="170"/>
  <c r="AI1163" i="170"/>
  <c r="AH1163" i="170"/>
  <c r="AG1163" i="170"/>
  <c r="AF1163" i="170"/>
  <c r="AE1163" i="170"/>
  <c r="AD1163" i="170"/>
  <c r="AC1163" i="170"/>
  <c r="AB1163" i="170"/>
  <c r="AA1163" i="170"/>
  <c r="Z1163" i="170"/>
  <c r="Y1163" i="170"/>
  <c r="X1163" i="170"/>
  <c r="U1163" i="170"/>
  <c r="W1163" i="170" s="1"/>
  <c r="AQ694" i="170"/>
  <c r="AO1162" i="170"/>
  <c r="AN1162" i="170"/>
  <c r="AM1162" i="170"/>
  <c r="AL1162" i="170"/>
  <c r="AK1162" i="170"/>
  <c r="AJ1162" i="170"/>
  <c r="AI1162" i="170"/>
  <c r="AH1162" i="170"/>
  <c r="AG1162" i="170"/>
  <c r="AF1162" i="170"/>
  <c r="AE1162" i="170"/>
  <c r="AD1162" i="170"/>
  <c r="AC1162" i="170"/>
  <c r="AB1162" i="170"/>
  <c r="AA1162" i="170"/>
  <c r="Z1162" i="170"/>
  <c r="Y1162" i="170"/>
  <c r="X1162" i="170"/>
  <c r="U1162" i="170"/>
  <c r="W1162" i="170" s="1"/>
  <c r="AQ693" i="170"/>
  <c r="AO1161" i="170"/>
  <c r="AN1161" i="170"/>
  <c r="AM1161" i="170"/>
  <c r="AL1161" i="170"/>
  <c r="AK1161" i="170"/>
  <c r="AJ1161" i="170"/>
  <c r="AI1161" i="170"/>
  <c r="AH1161" i="170"/>
  <c r="AG1161" i="170"/>
  <c r="AF1161" i="170"/>
  <c r="AE1161" i="170"/>
  <c r="AD1161" i="170"/>
  <c r="AC1161" i="170"/>
  <c r="AB1161" i="170"/>
  <c r="AA1161" i="170"/>
  <c r="Z1161" i="170"/>
  <c r="Y1161" i="170"/>
  <c r="X1161" i="170"/>
  <c r="U1161" i="170"/>
  <c r="W1161" i="170" s="1"/>
  <c r="AQ692" i="170"/>
  <c r="AO1160" i="170"/>
  <c r="AN1160" i="170"/>
  <c r="AM1160" i="170"/>
  <c r="AL1160" i="170"/>
  <c r="AK1160" i="170"/>
  <c r="AJ1160" i="170"/>
  <c r="AI1160" i="170"/>
  <c r="AH1160" i="170"/>
  <c r="AG1160" i="170"/>
  <c r="AF1160" i="170"/>
  <c r="AE1160" i="170"/>
  <c r="AD1160" i="170"/>
  <c r="AC1160" i="170"/>
  <c r="AB1160" i="170"/>
  <c r="AA1160" i="170"/>
  <c r="Z1160" i="170"/>
  <c r="Y1160" i="170"/>
  <c r="X1160" i="170"/>
  <c r="U1160" i="170"/>
  <c r="W1160" i="170" s="1"/>
  <c r="AQ691" i="170"/>
  <c r="AO1159" i="170"/>
  <c r="AN1159" i="170"/>
  <c r="AM1159" i="170"/>
  <c r="AL1159" i="170"/>
  <c r="AK1159" i="170"/>
  <c r="AJ1159" i="170"/>
  <c r="AI1159" i="170"/>
  <c r="AH1159" i="170"/>
  <c r="AG1159" i="170"/>
  <c r="AF1159" i="170"/>
  <c r="AE1159" i="170"/>
  <c r="AD1159" i="170"/>
  <c r="AC1159" i="170"/>
  <c r="AB1159" i="170"/>
  <c r="AA1159" i="170"/>
  <c r="Z1159" i="170"/>
  <c r="Y1159" i="170"/>
  <c r="X1159" i="170"/>
  <c r="U1159" i="170"/>
  <c r="W1159" i="170" s="1"/>
  <c r="AQ690" i="170"/>
  <c r="AO1158" i="170"/>
  <c r="AN1158" i="170"/>
  <c r="AM1158" i="170"/>
  <c r="AL1158" i="170"/>
  <c r="AK1158" i="170"/>
  <c r="AJ1158" i="170"/>
  <c r="AI1158" i="170"/>
  <c r="AH1158" i="170"/>
  <c r="AG1158" i="170"/>
  <c r="AF1158" i="170"/>
  <c r="AE1158" i="170"/>
  <c r="AD1158" i="170"/>
  <c r="AC1158" i="170"/>
  <c r="AB1158" i="170"/>
  <c r="AA1158" i="170"/>
  <c r="Z1158" i="170"/>
  <c r="Y1158" i="170"/>
  <c r="X1158" i="170"/>
  <c r="U1158" i="170"/>
  <c r="W1158" i="170" s="1"/>
  <c r="AQ689" i="170"/>
  <c r="AO1157" i="170"/>
  <c r="AN1157" i="170"/>
  <c r="AM1157" i="170"/>
  <c r="AL1157" i="170"/>
  <c r="AK1157" i="170"/>
  <c r="AJ1157" i="170"/>
  <c r="AI1157" i="170"/>
  <c r="AH1157" i="170"/>
  <c r="AG1157" i="170"/>
  <c r="AF1157" i="170"/>
  <c r="AE1157" i="170"/>
  <c r="AD1157" i="170"/>
  <c r="AC1157" i="170"/>
  <c r="AB1157" i="170"/>
  <c r="AA1157" i="170"/>
  <c r="Z1157" i="170"/>
  <c r="Y1157" i="170"/>
  <c r="X1157" i="170"/>
  <c r="U1157" i="170"/>
  <c r="W1157" i="170" s="1"/>
  <c r="AQ688" i="170"/>
  <c r="AO1156" i="170"/>
  <c r="AN1156" i="170"/>
  <c r="AM1156" i="170"/>
  <c r="AL1156" i="170"/>
  <c r="AK1156" i="170"/>
  <c r="AJ1156" i="170"/>
  <c r="AI1156" i="170"/>
  <c r="AH1156" i="170"/>
  <c r="AG1156" i="170"/>
  <c r="AF1156" i="170"/>
  <c r="AE1156" i="170"/>
  <c r="AD1156" i="170"/>
  <c r="AC1156" i="170"/>
  <c r="AB1156" i="170"/>
  <c r="AA1156" i="170"/>
  <c r="Z1156" i="170"/>
  <c r="Y1156" i="170"/>
  <c r="X1156" i="170"/>
  <c r="U1156" i="170"/>
  <c r="W1156" i="170" s="1"/>
  <c r="AQ687" i="170"/>
  <c r="AO1155" i="170"/>
  <c r="AN1155" i="170"/>
  <c r="AM1155" i="170"/>
  <c r="AL1155" i="170"/>
  <c r="AK1155" i="170"/>
  <c r="AJ1155" i="170"/>
  <c r="AI1155" i="170"/>
  <c r="AH1155" i="170"/>
  <c r="AG1155" i="170"/>
  <c r="AF1155" i="170"/>
  <c r="AE1155" i="170"/>
  <c r="AD1155" i="170"/>
  <c r="AC1155" i="170"/>
  <c r="AB1155" i="170"/>
  <c r="AA1155" i="170"/>
  <c r="Z1155" i="170"/>
  <c r="Y1155" i="170"/>
  <c r="X1155" i="170"/>
  <c r="U1155" i="170"/>
  <c r="W1155" i="170" s="1"/>
  <c r="AQ686" i="170"/>
  <c r="AO1154" i="170"/>
  <c r="AN1154" i="170"/>
  <c r="AM1154" i="170"/>
  <c r="AL1154" i="170"/>
  <c r="AK1154" i="170"/>
  <c r="AJ1154" i="170"/>
  <c r="AI1154" i="170"/>
  <c r="AH1154" i="170"/>
  <c r="AG1154" i="170"/>
  <c r="AF1154" i="170"/>
  <c r="AE1154" i="170"/>
  <c r="AD1154" i="170"/>
  <c r="AC1154" i="170"/>
  <c r="AB1154" i="170"/>
  <c r="AA1154" i="170"/>
  <c r="Z1154" i="170"/>
  <c r="Y1154" i="170"/>
  <c r="X1154" i="170"/>
  <c r="U1154" i="170"/>
  <c r="W1154" i="170" s="1"/>
  <c r="AQ685" i="170"/>
  <c r="AA1051" i="170"/>
  <c r="Z1051" i="170"/>
  <c r="Y1051" i="170"/>
  <c r="X1051" i="170"/>
  <c r="U1051" i="170"/>
  <c r="W1051" i="170" s="1"/>
  <c r="AQ684" i="170"/>
  <c r="AO1049" i="170"/>
  <c r="AN1049" i="170"/>
  <c r="AM1049" i="170"/>
  <c r="AL1049" i="170"/>
  <c r="AK1049" i="170"/>
  <c r="AJ1049" i="170"/>
  <c r="AI1049" i="170"/>
  <c r="AH1049" i="170"/>
  <c r="AG1049" i="170"/>
  <c r="AF1049" i="170"/>
  <c r="AE1049" i="170"/>
  <c r="AD1049" i="170"/>
  <c r="AC1049" i="170"/>
  <c r="AB1049" i="170"/>
  <c r="AA1049" i="170"/>
  <c r="Z1049" i="170"/>
  <c r="Y1049" i="170"/>
  <c r="X1049" i="170"/>
  <c r="U1049" i="170"/>
  <c r="W1049" i="170" s="1"/>
  <c r="AQ683" i="170"/>
  <c r="AO1047" i="170"/>
  <c r="AN1047" i="170"/>
  <c r="AM1047" i="170"/>
  <c r="AL1047" i="170"/>
  <c r="AK1047" i="170"/>
  <c r="AJ1047" i="170"/>
  <c r="AI1047" i="170"/>
  <c r="AH1047" i="170"/>
  <c r="AG1047" i="170"/>
  <c r="AF1047" i="170"/>
  <c r="AE1047" i="170"/>
  <c r="AD1047" i="170"/>
  <c r="AC1047" i="170"/>
  <c r="AB1047" i="170"/>
  <c r="AA1047" i="170"/>
  <c r="Z1047" i="170"/>
  <c r="Y1047" i="170"/>
  <c r="X1047" i="170"/>
  <c r="U1047" i="170"/>
  <c r="W1047" i="170" s="1"/>
  <c r="AQ682" i="170"/>
  <c r="AO1046" i="170"/>
  <c r="AN1046" i="170"/>
  <c r="AM1046" i="170"/>
  <c r="AL1046" i="170"/>
  <c r="AK1046" i="170"/>
  <c r="AJ1046" i="170"/>
  <c r="AI1046" i="170"/>
  <c r="AH1046" i="170"/>
  <c r="AG1046" i="170"/>
  <c r="AF1046" i="170"/>
  <c r="AE1046" i="170"/>
  <c r="AD1046" i="170"/>
  <c r="AC1046" i="170"/>
  <c r="AB1046" i="170"/>
  <c r="AA1046" i="170"/>
  <c r="Z1046" i="170"/>
  <c r="Y1046" i="170"/>
  <c r="X1046" i="170"/>
  <c r="U1046" i="170"/>
  <c r="W1046" i="170" s="1"/>
  <c r="AQ681" i="170"/>
  <c r="AO1045" i="170"/>
  <c r="AN1045" i="170"/>
  <c r="AM1045" i="170"/>
  <c r="AL1045" i="170"/>
  <c r="AK1045" i="170"/>
  <c r="AJ1045" i="170"/>
  <c r="AI1045" i="170"/>
  <c r="AH1045" i="170"/>
  <c r="AG1045" i="170"/>
  <c r="AF1045" i="170"/>
  <c r="AE1045" i="170"/>
  <c r="AD1045" i="170"/>
  <c r="AC1045" i="170"/>
  <c r="AB1045" i="170"/>
  <c r="AA1045" i="170"/>
  <c r="Z1045" i="170"/>
  <c r="Y1045" i="170"/>
  <c r="X1045" i="170"/>
  <c r="U1045" i="170"/>
  <c r="W1045" i="170" s="1"/>
  <c r="AQ680" i="170"/>
  <c r="AO1044" i="170"/>
  <c r="AN1044" i="170"/>
  <c r="AM1044" i="170"/>
  <c r="AL1044" i="170"/>
  <c r="AK1044" i="170"/>
  <c r="AJ1044" i="170"/>
  <c r="AI1044" i="170"/>
  <c r="AH1044" i="170"/>
  <c r="AG1044" i="170"/>
  <c r="AF1044" i="170"/>
  <c r="AE1044" i="170"/>
  <c r="AD1044" i="170"/>
  <c r="AC1044" i="170"/>
  <c r="AB1044" i="170"/>
  <c r="AA1044" i="170"/>
  <c r="Z1044" i="170"/>
  <c r="Y1044" i="170"/>
  <c r="X1044" i="170"/>
  <c r="U1044" i="170"/>
  <c r="W1044" i="170" s="1"/>
  <c r="AQ679" i="170"/>
  <c r="AO1043" i="170"/>
  <c r="AN1043" i="170"/>
  <c r="AM1043" i="170"/>
  <c r="AL1043" i="170"/>
  <c r="AK1043" i="170"/>
  <c r="AJ1043" i="170"/>
  <c r="AI1043" i="170"/>
  <c r="AH1043" i="170"/>
  <c r="AG1043" i="170"/>
  <c r="AF1043" i="170"/>
  <c r="AE1043" i="170"/>
  <c r="AD1043" i="170"/>
  <c r="AC1043" i="170"/>
  <c r="AB1043" i="170"/>
  <c r="AA1043" i="170"/>
  <c r="Z1043" i="170"/>
  <c r="Y1043" i="170"/>
  <c r="X1043" i="170"/>
  <c r="U1043" i="170"/>
  <c r="W1043" i="170" s="1"/>
  <c r="AQ678" i="170"/>
  <c r="AO1042" i="170"/>
  <c r="AN1042" i="170"/>
  <c r="AM1042" i="170"/>
  <c r="AL1042" i="170"/>
  <c r="AK1042" i="170"/>
  <c r="AJ1042" i="170"/>
  <c r="AI1042" i="170"/>
  <c r="AH1042" i="170"/>
  <c r="AG1042" i="170"/>
  <c r="AF1042" i="170"/>
  <c r="AE1042" i="170"/>
  <c r="AD1042" i="170"/>
  <c r="AC1042" i="170"/>
  <c r="AB1042" i="170"/>
  <c r="AA1042" i="170"/>
  <c r="Z1042" i="170"/>
  <c r="Y1042" i="170"/>
  <c r="X1042" i="170"/>
  <c r="U1042" i="170"/>
  <c r="W1042" i="170" s="1"/>
  <c r="AQ677" i="170"/>
  <c r="AO1041" i="170"/>
  <c r="AN1041" i="170"/>
  <c r="AM1041" i="170"/>
  <c r="AL1041" i="170"/>
  <c r="AK1041" i="170"/>
  <c r="AJ1041" i="170"/>
  <c r="AI1041" i="170"/>
  <c r="AH1041" i="170"/>
  <c r="AG1041" i="170"/>
  <c r="AF1041" i="170"/>
  <c r="AE1041" i="170"/>
  <c r="AD1041" i="170"/>
  <c r="AC1041" i="170"/>
  <c r="AB1041" i="170"/>
  <c r="AA1041" i="170"/>
  <c r="Z1041" i="170"/>
  <c r="Y1041" i="170"/>
  <c r="X1041" i="170"/>
  <c r="U1041" i="170"/>
  <c r="W1041" i="170" s="1"/>
  <c r="AQ676" i="170"/>
  <c r="AO1040" i="170"/>
  <c r="AN1040" i="170"/>
  <c r="AM1040" i="170"/>
  <c r="AL1040" i="170"/>
  <c r="AK1040" i="170"/>
  <c r="AJ1040" i="170"/>
  <c r="AI1040" i="170"/>
  <c r="AH1040" i="170"/>
  <c r="AG1040" i="170"/>
  <c r="AF1040" i="170"/>
  <c r="AE1040" i="170"/>
  <c r="AD1040" i="170"/>
  <c r="AC1040" i="170"/>
  <c r="AB1040" i="170"/>
  <c r="AA1040" i="170"/>
  <c r="Z1040" i="170"/>
  <c r="Y1040" i="170"/>
  <c r="X1040" i="170"/>
  <c r="U1040" i="170"/>
  <c r="W1040" i="170" s="1"/>
  <c r="AQ675" i="170"/>
  <c r="AO1039" i="170"/>
  <c r="AN1039" i="170"/>
  <c r="AM1039" i="170"/>
  <c r="AL1039" i="170"/>
  <c r="AK1039" i="170"/>
  <c r="AJ1039" i="170"/>
  <c r="AI1039" i="170"/>
  <c r="AH1039" i="170"/>
  <c r="AG1039" i="170"/>
  <c r="AF1039" i="170"/>
  <c r="AE1039" i="170"/>
  <c r="AD1039" i="170"/>
  <c r="AC1039" i="170"/>
  <c r="AB1039" i="170"/>
  <c r="AA1039" i="170"/>
  <c r="Z1039" i="170"/>
  <c r="Y1039" i="170"/>
  <c r="X1039" i="170"/>
  <c r="U1039" i="170"/>
  <c r="W1039" i="170" s="1"/>
  <c r="AQ674" i="170"/>
  <c r="AO1038" i="170"/>
  <c r="AN1038" i="170"/>
  <c r="AM1038" i="170"/>
  <c r="AL1038" i="170"/>
  <c r="AK1038" i="170"/>
  <c r="AJ1038" i="170"/>
  <c r="AI1038" i="170"/>
  <c r="AH1038" i="170"/>
  <c r="AG1038" i="170"/>
  <c r="AF1038" i="170"/>
  <c r="AE1038" i="170"/>
  <c r="AD1038" i="170"/>
  <c r="AC1038" i="170"/>
  <c r="AB1038" i="170"/>
  <c r="AA1038" i="170"/>
  <c r="Z1038" i="170"/>
  <c r="Y1038" i="170"/>
  <c r="X1038" i="170"/>
  <c r="U1038" i="170"/>
  <c r="W1038" i="170" s="1"/>
  <c r="AQ673" i="170"/>
  <c r="AO1037" i="170"/>
  <c r="AN1037" i="170"/>
  <c r="AM1037" i="170"/>
  <c r="AL1037" i="170"/>
  <c r="AK1037" i="170"/>
  <c r="AJ1037" i="170"/>
  <c r="AI1037" i="170"/>
  <c r="AH1037" i="170"/>
  <c r="AG1037" i="170"/>
  <c r="AF1037" i="170"/>
  <c r="AE1037" i="170"/>
  <c r="AD1037" i="170"/>
  <c r="AC1037" i="170"/>
  <c r="AB1037" i="170"/>
  <c r="AA1037" i="170"/>
  <c r="Z1037" i="170"/>
  <c r="Y1037" i="170"/>
  <c r="X1037" i="170"/>
  <c r="U1037" i="170"/>
  <c r="W1037" i="170" s="1"/>
  <c r="AQ672" i="170"/>
  <c r="AO1036" i="170"/>
  <c r="AN1036" i="170"/>
  <c r="AM1036" i="170"/>
  <c r="AL1036" i="170"/>
  <c r="AK1036" i="170"/>
  <c r="AJ1036" i="170"/>
  <c r="AI1036" i="170"/>
  <c r="AH1036" i="170"/>
  <c r="AG1036" i="170"/>
  <c r="AF1036" i="170"/>
  <c r="AE1036" i="170"/>
  <c r="AD1036" i="170"/>
  <c r="AC1036" i="170"/>
  <c r="AB1036" i="170"/>
  <c r="AA1036" i="170"/>
  <c r="Z1036" i="170"/>
  <c r="Y1036" i="170"/>
  <c r="X1036" i="170"/>
  <c r="U1036" i="170"/>
  <c r="W1036" i="170" s="1"/>
  <c r="AQ671" i="170"/>
  <c r="AO1035" i="170"/>
  <c r="AN1035" i="170"/>
  <c r="AM1035" i="170"/>
  <c r="AL1035" i="170"/>
  <c r="AK1035" i="170"/>
  <c r="AJ1035" i="170"/>
  <c r="AI1035" i="170"/>
  <c r="AH1035" i="170"/>
  <c r="AG1035" i="170"/>
  <c r="AF1035" i="170"/>
  <c r="AE1035" i="170"/>
  <c r="AD1035" i="170"/>
  <c r="AC1035" i="170"/>
  <c r="AB1035" i="170"/>
  <c r="AA1035" i="170"/>
  <c r="Z1035" i="170"/>
  <c r="Y1035" i="170"/>
  <c r="X1035" i="170"/>
  <c r="U1035" i="170"/>
  <c r="W1035" i="170" s="1"/>
  <c r="AQ670" i="170"/>
  <c r="AO1034" i="170"/>
  <c r="AN1034" i="170"/>
  <c r="AM1034" i="170"/>
  <c r="AL1034" i="170"/>
  <c r="AK1034" i="170"/>
  <c r="AJ1034" i="170"/>
  <c r="AI1034" i="170"/>
  <c r="AH1034" i="170"/>
  <c r="AG1034" i="170"/>
  <c r="AF1034" i="170"/>
  <c r="AE1034" i="170"/>
  <c r="AD1034" i="170"/>
  <c r="AC1034" i="170"/>
  <c r="AB1034" i="170"/>
  <c r="AA1034" i="170"/>
  <c r="Z1034" i="170"/>
  <c r="Y1034" i="170"/>
  <c r="X1034" i="170"/>
  <c r="U1034" i="170"/>
  <c r="W1034" i="170" s="1"/>
  <c r="AQ669" i="170"/>
  <c r="AO1033" i="170"/>
  <c r="AN1033" i="170"/>
  <c r="AM1033" i="170"/>
  <c r="AL1033" i="170"/>
  <c r="AK1033" i="170"/>
  <c r="AJ1033" i="170"/>
  <c r="AI1033" i="170"/>
  <c r="AH1033" i="170"/>
  <c r="AG1033" i="170"/>
  <c r="AF1033" i="170"/>
  <c r="AE1033" i="170"/>
  <c r="AD1033" i="170"/>
  <c r="AC1033" i="170"/>
  <c r="AB1033" i="170"/>
  <c r="AA1033" i="170"/>
  <c r="Z1033" i="170"/>
  <c r="Y1033" i="170"/>
  <c r="X1033" i="170"/>
  <c r="U1033" i="170"/>
  <c r="W1033" i="170" s="1"/>
  <c r="AQ668" i="170"/>
  <c r="AO1032" i="170"/>
  <c r="AN1032" i="170"/>
  <c r="AM1032" i="170"/>
  <c r="AL1032" i="170"/>
  <c r="AK1032" i="170"/>
  <c r="AJ1032" i="170"/>
  <c r="AI1032" i="170"/>
  <c r="AH1032" i="170"/>
  <c r="AG1032" i="170"/>
  <c r="AF1032" i="170"/>
  <c r="AE1032" i="170"/>
  <c r="AD1032" i="170"/>
  <c r="AC1032" i="170"/>
  <c r="AB1032" i="170"/>
  <c r="AA1032" i="170"/>
  <c r="Z1032" i="170"/>
  <c r="Y1032" i="170"/>
  <c r="X1032" i="170"/>
  <c r="U1032" i="170"/>
  <c r="W1032" i="170" s="1"/>
  <c r="AQ667" i="170"/>
  <c r="AO1031" i="170"/>
  <c r="AN1031" i="170"/>
  <c r="AM1031" i="170"/>
  <c r="AL1031" i="170"/>
  <c r="AK1031" i="170"/>
  <c r="AJ1031" i="170"/>
  <c r="AI1031" i="170"/>
  <c r="AH1031" i="170"/>
  <c r="AG1031" i="170"/>
  <c r="AF1031" i="170"/>
  <c r="AE1031" i="170"/>
  <c r="AD1031" i="170"/>
  <c r="AC1031" i="170"/>
  <c r="AB1031" i="170"/>
  <c r="AA1031" i="170"/>
  <c r="Z1031" i="170"/>
  <c r="Y1031" i="170"/>
  <c r="X1031" i="170"/>
  <c r="U1031" i="170"/>
  <c r="W1031" i="170" s="1"/>
  <c r="AQ666" i="170"/>
  <c r="AO1030" i="170"/>
  <c r="AN1030" i="170"/>
  <c r="AM1030" i="170"/>
  <c r="AL1030" i="170"/>
  <c r="AK1030" i="170"/>
  <c r="AJ1030" i="170"/>
  <c r="AI1030" i="170"/>
  <c r="AH1030" i="170"/>
  <c r="AG1030" i="170"/>
  <c r="AF1030" i="170"/>
  <c r="AE1030" i="170"/>
  <c r="AD1030" i="170"/>
  <c r="AC1030" i="170"/>
  <c r="AB1030" i="170"/>
  <c r="AA1030" i="170"/>
  <c r="Z1030" i="170"/>
  <c r="Y1030" i="170"/>
  <c r="X1030" i="170"/>
  <c r="U1030" i="170"/>
  <c r="W1030" i="170" s="1"/>
  <c r="AQ665" i="170"/>
  <c r="AO1029" i="170"/>
  <c r="AN1029" i="170"/>
  <c r="AM1029" i="170"/>
  <c r="AL1029" i="170"/>
  <c r="AK1029" i="170"/>
  <c r="AJ1029" i="170"/>
  <c r="AI1029" i="170"/>
  <c r="AH1029" i="170"/>
  <c r="AG1029" i="170"/>
  <c r="AF1029" i="170"/>
  <c r="AE1029" i="170"/>
  <c r="AD1029" i="170"/>
  <c r="AC1029" i="170"/>
  <c r="AB1029" i="170"/>
  <c r="AA1029" i="170"/>
  <c r="Z1029" i="170"/>
  <c r="Y1029" i="170"/>
  <c r="X1029" i="170"/>
  <c r="U1029" i="170"/>
  <c r="W1029" i="170" s="1"/>
  <c r="AQ664" i="170"/>
  <c r="AO1028" i="170"/>
  <c r="AN1028" i="170"/>
  <c r="AM1028" i="170"/>
  <c r="AL1028" i="170"/>
  <c r="AK1028" i="170"/>
  <c r="AJ1028" i="170"/>
  <c r="AI1028" i="170"/>
  <c r="AH1028" i="170"/>
  <c r="AG1028" i="170"/>
  <c r="AF1028" i="170"/>
  <c r="AE1028" i="170"/>
  <c r="AD1028" i="170"/>
  <c r="AC1028" i="170"/>
  <c r="AB1028" i="170"/>
  <c r="AA1028" i="170"/>
  <c r="Z1028" i="170"/>
  <c r="Y1028" i="170"/>
  <c r="X1028" i="170"/>
  <c r="U1028" i="170"/>
  <c r="W1028" i="170" s="1"/>
  <c r="AQ663" i="170"/>
  <c r="AO1027" i="170"/>
  <c r="AN1027" i="170"/>
  <c r="AM1027" i="170"/>
  <c r="AL1027" i="170"/>
  <c r="AK1027" i="170"/>
  <c r="AJ1027" i="170"/>
  <c r="AI1027" i="170"/>
  <c r="AH1027" i="170"/>
  <c r="AG1027" i="170"/>
  <c r="AF1027" i="170"/>
  <c r="AE1027" i="170"/>
  <c r="AD1027" i="170"/>
  <c r="AC1027" i="170"/>
  <c r="AB1027" i="170"/>
  <c r="AA1027" i="170"/>
  <c r="Z1027" i="170"/>
  <c r="Y1027" i="170"/>
  <c r="X1027" i="170"/>
  <c r="U1027" i="170"/>
  <c r="W1027" i="170" s="1"/>
  <c r="AQ662" i="170"/>
  <c r="AO1026" i="170"/>
  <c r="AN1026" i="170"/>
  <c r="AM1026" i="170"/>
  <c r="AL1026" i="170"/>
  <c r="AK1026" i="170"/>
  <c r="AJ1026" i="170"/>
  <c r="AI1026" i="170"/>
  <c r="AH1026" i="170"/>
  <c r="AG1026" i="170"/>
  <c r="AF1026" i="170"/>
  <c r="AE1026" i="170"/>
  <c r="AD1026" i="170"/>
  <c r="AC1026" i="170"/>
  <c r="AB1026" i="170"/>
  <c r="AA1026" i="170"/>
  <c r="Z1026" i="170"/>
  <c r="Y1026" i="170"/>
  <c r="X1026" i="170"/>
  <c r="U1026" i="170"/>
  <c r="W1026" i="170" s="1"/>
  <c r="AQ661" i="170"/>
  <c r="AO1025" i="170"/>
  <c r="AN1025" i="170"/>
  <c r="AM1025" i="170"/>
  <c r="AL1025" i="170"/>
  <c r="AK1025" i="170"/>
  <c r="AJ1025" i="170"/>
  <c r="AI1025" i="170"/>
  <c r="AH1025" i="170"/>
  <c r="AG1025" i="170"/>
  <c r="AF1025" i="170"/>
  <c r="AE1025" i="170"/>
  <c r="AD1025" i="170"/>
  <c r="AC1025" i="170"/>
  <c r="AB1025" i="170"/>
  <c r="AA1025" i="170"/>
  <c r="Z1025" i="170"/>
  <c r="Y1025" i="170"/>
  <c r="X1025" i="170"/>
  <c r="U1025" i="170"/>
  <c r="W1025" i="170" s="1"/>
  <c r="AQ660" i="170"/>
  <c r="AO1024" i="170"/>
  <c r="AN1024" i="170"/>
  <c r="AM1024" i="170"/>
  <c r="AL1024" i="170"/>
  <c r="AK1024" i="170"/>
  <c r="AJ1024" i="170"/>
  <c r="AI1024" i="170"/>
  <c r="AH1024" i="170"/>
  <c r="AG1024" i="170"/>
  <c r="AF1024" i="170"/>
  <c r="AE1024" i="170"/>
  <c r="AD1024" i="170"/>
  <c r="AC1024" i="170"/>
  <c r="AB1024" i="170"/>
  <c r="AA1024" i="170"/>
  <c r="Z1024" i="170"/>
  <c r="Y1024" i="170"/>
  <c r="X1024" i="170"/>
  <c r="U1024" i="170"/>
  <c r="W1024" i="170" s="1"/>
  <c r="AQ659" i="170"/>
  <c r="AO1023" i="170"/>
  <c r="AN1023" i="170"/>
  <c r="AM1023" i="170"/>
  <c r="AL1023" i="170"/>
  <c r="AK1023" i="170"/>
  <c r="AJ1023" i="170"/>
  <c r="AI1023" i="170"/>
  <c r="AH1023" i="170"/>
  <c r="AG1023" i="170"/>
  <c r="AF1023" i="170"/>
  <c r="AE1023" i="170"/>
  <c r="AD1023" i="170"/>
  <c r="AC1023" i="170"/>
  <c r="AB1023" i="170"/>
  <c r="AA1023" i="170"/>
  <c r="Z1023" i="170"/>
  <c r="Y1023" i="170"/>
  <c r="X1023" i="170"/>
  <c r="U1023" i="170"/>
  <c r="W1023" i="170" s="1"/>
  <c r="AQ658" i="170"/>
  <c r="AO1022" i="170"/>
  <c r="AN1022" i="170"/>
  <c r="AM1022" i="170"/>
  <c r="AL1022" i="170"/>
  <c r="AK1022" i="170"/>
  <c r="AJ1022" i="170"/>
  <c r="AI1022" i="170"/>
  <c r="AH1022" i="170"/>
  <c r="AG1022" i="170"/>
  <c r="AF1022" i="170"/>
  <c r="AE1022" i="170"/>
  <c r="AD1022" i="170"/>
  <c r="AC1022" i="170"/>
  <c r="AB1022" i="170"/>
  <c r="AA1022" i="170"/>
  <c r="Z1022" i="170"/>
  <c r="Y1022" i="170"/>
  <c r="X1022" i="170"/>
  <c r="U1022" i="170"/>
  <c r="W1022" i="170" s="1"/>
  <c r="AQ657" i="170"/>
  <c r="AO1021" i="170"/>
  <c r="AN1021" i="170"/>
  <c r="AM1021" i="170"/>
  <c r="AL1021" i="170"/>
  <c r="AK1021" i="170"/>
  <c r="AJ1021" i="170"/>
  <c r="AI1021" i="170"/>
  <c r="AH1021" i="170"/>
  <c r="AG1021" i="170"/>
  <c r="AF1021" i="170"/>
  <c r="AE1021" i="170"/>
  <c r="AD1021" i="170"/>
  <c r="AC1021" i="170"/>
  <c r="AB1021" i="170"/>
  <c r="AA1021" i="170"/>
  <c r="Z1021" i="170"/>
  <c r="Y1021" i="170"/>
  <c r="X1021" i="170"/>
  <c r="U1021" i="170"/>
  <c r="W1021" i="170" s="1"/>
  <c r="AQ656" i="170"/>
  <c r="AO1020" i="170"/>
  <c r="AN1020" i="170"/>
  <c r="AM1020" i="170"/>
  <c r="AL1020" i="170"/>
  <c r="AK1020" i="170"/>
  <c r="AJ1020" i="170"/>
  <c r="AI1020" i="170"/>
  <c r="AH1020" i="170"/>
  <c r="AG1020" i="170"/>
  <c r="AF1020" i="170"/>
  <c r="AE1020" i="170"/>
  <c r="AD1020" i="170"/>
  <c r="AC1020" i="170"/>
  <c r="AB1020" i="170"/>
  <c r="AA1020" i="170"/>
  <c r="Z1020" i="170"/>
  <c r="Y1020" i="170"/>
  <c r="X1020" i="170"/>
  <c r="U1020" i="170"/>
  <c r="W1020" i="170" s="1"/>
  <c r="AQ655" i="170"/>
  <c r="AO1019" i="170"/>
  <c r="AN1019" i="170"/>
  <c r="AM1019" i="170"/>
  <c r="AL1019" i="170"/>
  <c r="AK1019" i="170"/>
  <c r="AJ1019" i="170"/>
  <c r="AI1019" i="170"/>
  <c r="AH1019" i="170"/>
  <c r="AG1019" i="170"/>
  <c r="AF1019" i="170"/>
  <c r="AE1019" i="170"/>
  <c r="AD1019" i="170"/>
  <c r="AC1019" i="170"/>
  <c r="AB1019" i="170"/>
  <c r="AA1019" i="170"/>
  <c r="Z1019" i="170"/>
  <c r="Y1019" i="170"/>
  <c r="X1019" i="170"/>
  <c r="U1019" i="170"/>
  <c r="W1019" i="170" s="1"/>
  <c r="AQ654" i="170"/>
  <c r="AO1018" i="170"/>
  <c r="AN1018" i="170"/>
  <c r="AM1018" i="170"/>
  <c r="AL1018" i="170"/>
  <c r="AK1018" i="170"/>
  <c r="AJ1018" i="170"/>
  <c r="AI1018" i="170"/>
  <c r="AH1018" i="170"/>
  <c r="AG1018" i="170"/>
  <c r="AF1018" i="170"/>
  <c r="AE1018" i="170"/>
  <c r="AD1018" i="170"/>
  <c r="AC1018" i="170"/>
  <c r="AB1018" i="170"/>
  <c r="AA1018" i="170"/>
  <c r="Z1018" i="170"/>
  <c r="Y1018" i="170"/>
  <c r="X1018" i="170"/>
  <c r="U1018" i="170"/>
  <c r="W1018" i="170" s="1"/>
  <c r="AQ653" i="170"/>
  <c r="AO1017" i="170"/>
  <c r="AN1017" i="170"/>
  <c r="AM1017" i="170"/>
  <c r="AL1017" i="170"/>
  <c r="AK1017" i="170"/>
  <c r="AJ1017" i="170"/>
  <c r="AI1017" i="170"/>
  <c r="AH1017" i="170"/>
  <c r="AG1017" i="170"/>
  <c r="AF1017" i="170"/>
  <c r="AE1017" i="170"/>
  <c r="AD1017" i="170"/>
  <c r="AC1017" i="170"/>
  <c r="AB1017" i="170"/>
  <c r="AA1017" i="170"/>
  <c r="Z1017" i="170"/>
  <c r="Y1017" i="170"/>
  <c r="X1017" i="170"/>
  <c r="U1017" i="170"/>
  <c r="W1017" i="170" s="1"/>
  <c r="AQ652" i="170"/>
  <c r="AO1016" i="170"/>
  <c r="AN1016" i="170"/>
  <c r="AM1016" i="170"/>
  <c r="AL1016" i="170"/>
  <c r="AK1016" i="170"/>
  <c r="AJ1016" i="170"/>
  <c r="AI1016" i="170"/>
  <c r="AH1016" i="170"/>
  <c r="AG1016" i="170"/>
  <c r="AF1016" i="170"/>
  <c r="AE1016" i="170"/>
  <c r="AD1016" i="170"/>
  <c r="AC1016" i="170"/>
  <c r="AB1016" i="170"/>
  <c r="AA1016" i="170"/>
  <c r="Z1016" i="170"/>
  <c r="Y1016" i="170"/>
  <c r="X1016" i="170"/>
  <c r="U1016" i="170"/>
  <c r="W1016" i="170" s="1"/>
  <c r="AQ651" i="170"/>
  <c r="AO1015" i="170"/>
  <c r="AN1015" i="170"/>
  <c r="AM1015" i="170"/>
  <c r="AL1015" i="170"/>
  <c r="AK1015" i="170"/>
  <c r="AJ1015" i="170"/>
  <c r="AI1015" i="170"/>
  <c r="AH1015" i="170"/>
  <c r="AG1015" i="170"/>
  <c r="AF1015" i="170"/>
  <c r="AE1015" i="170"/>
  <c r="AD1015" i="170"/>
  <c r="AC1015" i="170"/>
  <c r="AB1015" i="170"/>
  <c r="AA1015" i="170"/>
  <c r="Z1015" i="170"/>
  <c r="Y1015" i="170"/>
  <c r="X1015" i="170"/>
  <c r="U1015" i="170"/>
  <c r="W1015" i="170" s="1"/>
  <c r="AQ650" i="170"/>
  <c r="AO1014" i="170"/>
  <c r="AN1014" i="170"/>
  <c r="AM1014" i="170"/>
  <c r="AL1014" i="170"/>
  <c r="AK1014" i="170"/>
  <c r="AJ1014" i="170"/>
  <c r="AI1014" i="170"/>
  <c r="AH1014" i="170"/>
  <c r="AG1014" i="170"/>
  <c r="AF1014" i="170"/>
  <c r="AE1014" i="170"/>
  <c r="AD1014" i="170"/>
  <c r="AC1014" i="170"/>
  <c r="AB1014" i="170"/>
  <c r="AA1014" i="170"/>
  <c r="Z1014" i="170"/>
  <c r="Y1014" i="170"/>
  <c r="X1014" i="170"/>
  <c r="U1014" i="170"/>
  <c r="W1014" i="170" s="1"/>
  <c r="AQ649" i="170"/>
  <c r="AO1013" i="170"/>
  <c r="AN1013" i="170"/>
  <c r="AM1013" i="170"/>
  <c r="AL1013" i="170"/>
  <c r="AK1013" i="170"/>
  <c r="AJ1013" i="170"/>
  <c r="AI1013" i="170"/>
  <c r="AH1013" i="170"/>
  <c r="AG1013" i="170"/>
  <c r="AF1013" i="170"/>
  <c r="AE1013" i="170"/>
  <c r="AD1013" i="170"/>
  <c r="AC1013" i="170"/>
  <c r="AB1013" i="170"/>
  <c r="AA1013" i="170"/>
  <c r="Z1013" i="170"/>
  <c r="Y1013" i="170"/>
  <c r="X1013" i="170"/>
  <c r="U1013" i="170"/>
  <c r="W1013" i="170" s="1"/>
  <c r="AQ648" i="170"/>
  <c r="AO1012" i="170"/>
  <c r="AN1012" i="170"/>
  <c r="AM1012" i="170"/>
  <c r="AL1012" i="170"/>
  <c r="AK1012" i="170"/>
  <c r="AJ1012" i="170"/>
  <c r="AI1012" i="170"/>
  <c r="AH1012" i="170"/>
  <c r="AG1012" i="170"/>
  <c r="AF1012" i="170"/>
  <c r="AE1012" i="170"/>
  <c r="AD1012" i="170"/>
  <c r="AC1012" i="170"/>
  <c r="AB1012" i="170"/>
  <c r="AA1012" i="170"/>
  <c r="Z1012" i="170"/>
  <c r="Y1012" i="170"/>
  <c r="X1012" i="170"/>
  <c r="U1012" i="170"/>
  <c r="W1012" i="170" s="1"/>
  <c r="AQ647" i="170"/>
  <c r="AO1011" i="170"/>
  <c r="AN1011" i="170"/>
  <c r="AM1011" i="170"/>
  <c r="AL1011" i="170"/>
  <c r="AK1011" i="170"/>
  <c r="AJ1011" i="170"/>
  <c r="AI1011" i="170"/>
  <c r="AH1011" i="170"/>
  <c r="AG1011" i="170"/>
  <c r="AF1011" i="170"/>
  <c r="AE1011" i="170"/>
  <c r="AD1011" i="170"/>
  <c r="AC1011" i="170"/>
  <c r="AB1011" i="170"/>
  <c r="AA1011" i="170"/>
  <c r="Z1011" i="170"/>
  <c r="Y1011" i="170"/>
  <c r="X1011" i="170"/>
  <c r="U1011" i="170"/>
  <c r="W1011" i="170" s="1"/>
  <c r="AQ646" i="170"/>
  <c r="AO1010" i="170"/>
  <c r="AN1010" i="170"/>
  <c r="AM1010" i="170"/>
  <c r="AL1010" i="170"/>
  <c r="AK1010" i="170"/>
  <c r="AJ1010" i="170"/>
  <c r="AI1010" i="170"/>
  <c r="AH1010" i="170"/>
  <c r="AG1010" i="170"/>
  <c r="AF1010" i="170"/>
  <c r="AE1010" i="170"/>
  <c r="AD1010" i="170"/>
  <c r="AC1010" i="170"/>
  <c r="AB1010" i="170"/>
  <c r="AA1010" i="170"/>
  <c r="Z1010" i="170"/>
  <c r="Y1010" i="170"/>
  <c r="X1010" i="170"/>
  <c r="U1010" i="170"/>
  <c r="W1010" i="170" s="1"/>
  <c r="AQ645" i="170"/>
  <c r="AO1008" i="170"/>
  <c r="AN1008" i="170"/>
  <c r="AM1008" i="170"/>
  <c r="AL1008" i="170"/>
  <c r="AK1008" i="170"/>
  <c r="AJ1008" i="170"/>
  <c r="AI1008" i="170"/>
  <c r="AH1008" i="170"/>
  <c r="AG1008" i="170"/>
  <c r="AF1008" i="170"/>
  <c r="AE1008" i="170"/>
  <c r="AD1008" i="170"/>
  <c r="AC1008" i="170"/>
  <c r="AB1008" i="170"/>
  <c r="AA1008" i="170"/>
  <c r="Z1008" i="170"/>
  <c r="Y1008" i="170"/>
  <c r="X1008" i="170"/>
  <c r="U1008" i="170"/>
  <c r="W1008" i="170" s="1"/>
  <c r="AQ644" i="170"/>
  <c r="AO1006" i="170"/>
  <c r="AN1006" i="170"/>
  <c r="AM1006" i="170"/>
  <c r="AL1006" i="170"/>
  <c r="AK1006" i="170"/>
  <c r="AJ1006" i="170"/>
  <c r="AI1006" i="170"/>
  <c r="AH1006" i="170"/>
  <c r="AG1006" i="170"/>
  <c r="AF1006" i="170"/>
  <c r="AE1006" i="170"/>
  <c r="AD1006" i="170"/>
  <c r="AC1006" i="170"/>
  <c r="AB1006" i="170"/>
  <c r="AA1006" i="170"/>
  <c r="Z1006" i="170"/>
  <c r="Y1006" i="170"/>
  <c r="X1006" i="170"/>
  <c r="U1006" i="170"/>
  <c r="W1006" i="170" s="1"/>
  <c r="AQ643" i="170"/>
  <c r="AO1005" i="170"/>
  <c r="AN1005" i="170"/>
  <c r="AM1005" i="170"/>
  <c r="AL1005" i="170"/>
  <c r="AK1005" i="170"/>
  <c r="AJ1005" i="170"/>
  <c r="AI1005" i="170"/>
  <c r="AH1005" i="170"/>
  <c r="AG1005" i="170"/>
  <c r="AF1005" i="170"/>
  <c r="AE1005" i="170"/>
  <c r="AD1005" i="170"/>
  <c r="AC1005" i="170"/>
  <c r="AB1005" i="170"/>
  <c r="AA1005" i="170"/>
  <c r="Z1005" i="170"/>
  <c r="Y1005" i="170"/>
  <c r="X1005" i="170"/>
  <c r="U1005" i="170"/>
  <c r="W1005" i="170" s="1"/>
  <c r="AQ642" i="170"/>
  <c r="AO1004" i="170"/>
  <c r="AN1004" i="170"/>
  <c r="AM1004" i="170"/>
  <c r="AL1004" i="170"/>
  <c r="AK1004" i="170"/>
  <c r="AJ1004" i="170"/>
  <c r="AI1004" i="170"/>
  <c r="AH1004" i="170"/>
  <c r="AG1004" i="170"/>
  <c r="AF1004" i="170"/>
  <c r="AE1004" i="170"/>
  <c r="AD1004" i="170"/>
  <c r="AC1004" i="170"/>
  <c r="AB1004" i="170"/>
  <c r="AA1004" i="170"/>
  <c r="Z1004" i="170"/>
  <c r="Y1004" i="170"/>
  <c r="X1004" i="170"/>
  <c r="U1004" i="170"/>
  <c r="W1004" i="170" s="1"/>
  <c r="AQ641" i="170"/>
  <c r="AO1003" i="170"/>
  <c r="AN1003" i="170"/>
  <c r="AM1003" i="170"/>
  <c r="AL1003" i="170"/>
  <c r="AK1003" i="170"/>
  <c r="AJ1003" i="170"/>
  <c r="AI1003" i="170"/>
  <c r="AH1003" i="170"/>
  <c r="AG1003" i="170"/>
  <c r="AF1003" i="170"/>
  <c r="AE1003" i="170"/>
  <c r="AD1003" i="170"/>
  <c r="AC1003" i="170"/>
  <c r="AB1003" i="170"/>
  <c r="AA1003" i="170"/>
  <c r="Z1003" i="170"/>
  <c r="Y1003" i="170"/>
  <c r="X1003" i="170"/>
  <c r="U1003" i="170"/>
  <c r="W1003" i="170" s="1"/>
  <c r="AQ640" i="170"/>
  <c r="AO1002" i="170"/>
  <c r="AN1002" i="170"/>
  <c r="AM1002" i="170"/>
  <c r="AL1002" i="170"/>
  <c r="AK1002" i="170"/>
  <c r="AJ1002" i="170"/>
  <c r="AI1002" i="170"/>
  <c r="AH1002" i="170"/>
  <c r="AG1002" i="170"/>
  <c r="AF1002" i="170"/>
  <c r="AE1002" i="170"/>
  <c r="AD1002" i="170"/>
  <c r="AC1002" i="170"/>
  <c r="AB1002" i="170"/>
  <c r="AA1002" i="170"/>
  <c r="Z1002" i="170"/>
  <c r="Y1002" i="170"/>
  <c r="X1002" i="170"/>
  <c r="U1002" i="170"/>
  <c r="W1002" i="170" s="1"/>
  <c r="AQ639" i="170"/>
  <c r="AO1001" i="170"/>
  <c r="AN1001" i="170"/>
  <c r="AM1001" i="170"/>
  <c r="AL1001" i="170"/>
  <c r="AK1001" i="170"/>
  <c r="AJ1001" i="170"/>
  <c r="AI1001" i="170"/>
  <c r="AH1001" i="170"/>
  <c r="AG1001" i="170"/>
  <c r="AF1001" i="170"/>
  <c r="AE1001" i="170"/>
  <c r="AD1001" i="170"/>
  <c r="AC1001" i="170"/>
  <c r="AB1001" i="170"/>
  <c r="AA1001" i="170"/>
  <c r="Z1001" i="170"/>
  <c r="Y1001" i="170"/>
  <c r="X1001" i="170"/>
  <c r="U1001" i="170"/>
  <c r="W1001" i="170" s="1"/>
  <c r="AQ638" i="170"/>
  <c r="AO1000" i="170"/>
  <c r="AN1000" i="170"/>
  <c r="AM1000" i="170"/>
  <c r="AL1000" i="170"/>
  <c r="AK1000" i="170"/>
  <c r="AJ1000" i="170"/>
  <c r="AI1000" i="170"/>
  <c r="AH1000" i="170"/>
  <c r="AG1000" i="170"/>
  <c r="AF1000" i="170"/>
  <c r="AE1000" i="170"/>
  <c r="AD1000" i="170"/>
  <c r="AC1000" i="170"/>
  <c r="AB1000" i="170"/>
  <c r="AA1000" i="170"/>
  <c r="Z1000" i="170"/>
  <c r="Y1000" i="170"/>
  <c r="X1000" i="170"/>
  <c r="U1000" i="170"/>
  <c r="W1000" i="170" s="1"/>
  <c r="AQ637" i="170"/>
  <c r="AO999" i="170"/>
  <c r="AN999" i="170"/>
  <c r="AM999" i="170"/>
  <c r="AL999" i="170"/>
  <c r="AK999" i="170"/>
  <c r="AJ999" i="170"/>
  <c r="AI999" i="170"/>
  <c r="AH999" i="170"/>
  <c r="AG999" i="170"/>
  <c r="AF999" i="170"/>
  <c r="AE999" i="170"/>
  <c r="AD999" i="170"/>
  <c r="AC999" i="170"/>
  <c r="AB999" i="170"/>
  <c r="AA999" i="170"/>
  <c r="Z999" i="170"/>
  <c r="Y999" i="170"/>
  <c r="X999" i="170"/>
  <c r="U999" i="170"/>
  <c r="W999" i="170" s="1"/>
  <c r="AQ636" i="170"/>
  <c r="AO998" i="170"/>
  <c r="AN998" i="170"/>
  <c r="AM998" i="170"/>
  <c r="AL998" i="170"/>
  <c r="AK998" i="170"/>
  <c r="AJ998" i="170"/>
  <c r="AI998" i="170"/>
  <c r="AH998" i="170"/>
  <c r="AG998" i="170"/>
  <c r="AF998" i="170"/>
  <c r="AE998" i="170"/>
  <c r="AD998" i="170"/>
  <c r="AC998" i="170"/>
  <c r="AB998" i="170"/>
  <c r="AA998" i="170"/>
  <c r="Z998" i="170"/>
  <c r="Y998" i="170"/>
  <c r="X998" i="170"/>
  <c r="U998" i="170"/>
  <c r="W998" i="170" s="1"/>
  <c r="AQ635" i="170"/>
  <c r="AO997" i="170"/>
  <c r="AN997" i="170"/>
  <c r="AM997" i="170"/>
  <c r="AL997" i="170"/>
  <c r="AK997" i="170"/>
  <c r="AJ997" i="170"/>
  <c r="AI997" i="170"/>
  <c r="AH997" i="170"/>
  <c r="AG997" i="170"/>
  <c r="AF997" i="170"/>
  <c r="AE997" i="170"/>
  <c r="AD997" i="170"/>
  <c r="AC997" i="170"/>
  <c r="AB997" i="170"/>
  <c r="AA997" i="170"/>
  <c r="Z997" i="170"/>
  <c r="Y997" i="170"/>
  <c r="X997" i="170"/>
  <c r="U997" i="170"/>
  <c r="W997" i="170" s="1"/>
  <c r="AQ634" i="170"/>
  <c r="AO996" i="170"/>
  <c r="AN996" i="170"/>
  <c r="AM996" i="170"/>
  <c r="AL996" i="170"/>
  <c r="AK996" i="170"/>
  <c r="AJ996" i="170"/>
  <c r="AI996" i="170"/>
  <c r="AH996" i="170"/>
  <c r="AG996" i="170"/>
  <c r="AF996" i="170"/>
  <c r="AE996" i="170"/>
  <c r="AD996" i="170"/>
  <c r="AC996" i="170"/>
  <c r="AB996" i="170"/>
  <c r="AA996" i="170"/>
  <c r="Z996" i="170"/>
  <c r="Y996" i="170"/>
  <c r="X996" i="170"/>
  <c r="U996" i="170"/>
  <c r="W996" i="170" s="1"/>
  <c r="AQ633" i="170"/>
  <c r="AO995" i="170"/>
  <c r="AN995" i="170"/>
  <c r="AM995" i="170"/>
  <c r="AL995" i="170"/>
  <c r="AK995" i="170"/>
  <c r="AJ995" i="170"/>
  <c r="AI995" i="170"/>
  <c r="AH995" i="170"/>
  <c r="AG995" i="170"/>
  <c r="AF995" i="170"/>
  <c r="AE995" i="170"/>
  <c r="AD995" i="170"/>
  <c r="AC995" i="170"/>
  <c r="AB995" i="170"/>
  <c r="AA995" i="170"/>
  <c r="Z995" i="170"/>
  <c r="Y995" i="170"/>
  <c r="X995" i="170"/>
  <c r="U995" i="170"/>
  <c r="W995" i="170" s="1"/>
  <c r="AQ632" i="170"/>
  <c r="AO994" i="170"/>
  <c r="AN994" i="170"/>
  <c r="AM994" i="170"/>
  <c r="AL994" i="170"/>
  <c r="AK994" i="170"/>
  <c r="AJ994" i="170"/>
  <c r="AI994" i="170"/>
  <c r="AH994" i="170"/>
  <c r="AG994" i="170"/>
  <c r="AF994" i="170"/>
  <c r="AE994" i="170"/>
  <c r="AD994" i="170"/>
  <c r="AC994" i="170"/>
  <c r="AB994" i="170"/>
  <c r="AA994" i="170"/>
  <c r="Z994" i="170"/>
  <c r="Y994" i="170"/>
  <c r="X994" i="170"/>
  <c r="U994" i="170"/>
  <c r="W994" i="170" s="1"/>
  <c r="AQ631" i="170"/>
  <c r="AO993" i="170"/>
  <c r="AN993" i="170"/>
  <c r="AM993" i="170"/>
  <c r="AL993" i="170"/>
  <c r="AK993" i="170"/>
  <c r="AJ993" i="170"/>
  <c r="AI993" i="170"/>
  <c r="AH993" i="170"/>
  <c r="AG993" i="170"/>
  <c r="AF993" i="170"/>
  <c r="AE993" i="170"/>
  <c r="AD993" i="170"/>
  <c r="AC993" i="170"/>
  <c r="AB993" i="170"/>
  <c r="AA993" i="170"/>
  <c r="Z993" i="170"/>
  <c r="Y993" i="170"/>
  <c r="X993" i="170"/>
  <c r="U993" i="170"/>
  <c r="W993" i="170" s="1"/>
  <c r="AQ630" i="170"/>
  <c r="AO992" i="170"/>
  <c r="AN992" i="170"/>
  <c r="AM992" i="170"/>
  <c r="AL992" i="170"/>
  <c r="AK992" i="170"/>
  <c r="AJ992" i="170"/>
  <c r="AI992" i="170"/>
  <c r="AH992" i="170"/>
  <c r="AG992" i="170"/>
  <c r="AF992" i="170"/>
  <c r="AE992" i="170"/>
  <c r="AD992" i="170"/>
  <c r="AC992" i="170"/>
  <c r="AB992" i="170"/>
  <c r="AA992" i="170"/>
  <c r="Z992" i="170"/>
  <c r="Y992" i="170"/>
  <c r="X992" i="170"/>
  <c r="U992" i="170"/>
  <c r="W992" i="170" s="1"/>
  <c r="AQ629" i="170"/>
  <c r="AO991" i="170"/>
  <c r="AN991" i="170"/>
  <c r="AM991" i="170"/>
  <c r="AL991" i="170"/>
  <c r="AK991" i="170"/>
  <c r="AJ991" i="170"/>
  <c r="AI991" i="170"/>
  <c r="AH991" i="170"/>
  <c r="AG991" i="170"/>
  <c r="AF991" i="170"/>
  <c r="AE991" i="170"/>
  <c r="AD991" i="170"/>
  <c r="AC991" i="170"/>
  <c r="AB991" i="170"/>
  <c r="AA991" i="170"/>
  <c r="Z991" i="170"/>
  <c r="Y991" i="170"/>
  <c r="X991" i="170"/>
  <c r="U991" i="170"/>
  <c r="W991" i="170" s="1"/>
  <c r="AQ628" i="170"/>
  <c r="AO990" i="170"/>
  <c r="AN990" i="170"/>
  <c r="AM990" i="170"/>
  <c r="AL990" i="170"/>
  <c r="AK990" i="170"/>
  <c r="AJ990" i="170"/>
  <c r="AI990" i="170"/>
  <c r="AH990" i="170"/>
  <c r="AG990" i="170"/>
  <c r="AF990" i="170"/>
  <c r="AE990" i="170"/>
  <c r="AD990" i="170"/>
  <c r="AC990" i="170"/>
  <c r="AB990" i="170"/>
  <c r="AA990" i="170"/>
  <c r="Z990" i="170"/>
  <c r="Y990" i="170"/>
  <c r="X990" i="170"/>
  <c r="U990" i="170"/>
  <c r="W990" i="170" s="1"/>
  <c r="AQ627" i="170"/>
  <c r="AO989" i="170"/>
  <c r="AN989" i="170"/>
  <c r="AM989" i="170"/>
  <c r="AL989" i="170"/>
  <c r="AK989" i="170"/>
  <c r="AJ989" i="170"/>
  <c r="AI989" i="170"/>
  <c r="AH989" i="170"/>
  <c r="AG989" i="170"/>
  <c r="AF989" i="170"/>
  <c r="AE989" i="170"/>
  <c r="AD989" i="170"/>
  <c r="AC989" i="170"/>
  <c r="AB989" i="170"/>
  <c r="AA989" i="170"/>
  <c r="Z989" i="170"/>
  <c r="Y989" i="170"/>
  <c r="X989" i="170"/>
  <c r="U989" i="170"/>
  <c r="W989" i="170" s="1"/>
  <c r="AQ626" i="170"/>
  <c r="AO988" i="170"/>
  <c r="AN988" i="170"/>
  <c r="AM988" i="170"/>
  <c r="AL988" i="170"/>
  <c r="AK988" i="170"/>
  <c r="AJ988" i="170"/>
  <c r="AI988" i="170"/>
  <c r="AH988" i="170"/>
  <c r="AG988" i="170"/>
  <c r="AF988" i="170"/>
  <c r="AE988" i="170"/>
  <c r="AD988" i="170"/>
  <c r="AC988" i="170"/>
  <c r="AB988" i="170"/>
  <c r="AA988" i="170"/>
  <c r="Z988" i="170"/>
  <c r="Y988" i="170"/>
  <c r="X988" i="170"/>
  <c r="U988" i="170"/>
  <c r="W988" i="170" s="1"/>
  <c r="AQ625" i="170"/>
  <c r="AO987" i="170"/>
  <c r="AN987" i="170"/>
  <c r="AM987" i="170"/>
  <c r="AL987" i="170"/>
  <c r="AK987" i="170"/>
  <c r="AJ987" i="170"/>
  <c r="AI987" i="170"/>
  <c r="AH987" i="170"/>
  <c r="AG987" i="170"/>
  <c r="AF987" i="170"/>
  <c r="AE987" i="170"/>
  <c r="AD987" i="170"/>
  <c r="AC987" i="170"/>
  <c r="AB987" i="170"/>
  <c r="AA987" i="170"/>
  <c r="Z987" i="170"/>
  <c r="Y987" i="170"/>
  <c r="X987" i="170"/>
  <c r="U987" i="170"/>
  <c r="W987" i="170" s="1"/>
  <c r="AQ624" i="170"/>
  <c r="AO986" i="170"/>
  <c r="AN986" i="170"/>
  <c r="AM986" i="170"/>
  <c r="AL986" i="170"/>
  <c r="AK986" i="170"/>
  <c r="AJ986" i="170"/>
  <c r="AI986" i="170"/>
  <c r="AH986" i="170"/>
  <c r="AG986" i="170"/>
  <c r="AF986" i="170"/>
  <c r="AE986" i="170"/>
  <c r="AD986" i="170"/>
  <c r="AC986" i="170"/>
  <c r="AB986" i="170"/>
  <c r="AA986" i="170"/>
  <c r="Z986" i="170"/>
  <c r="Y986" i="170"/>
  <c r="X986" i="170"/>
  <c r="U986" i="170"/>
  <c r="W986" i="170" s="1"/>
  <c r="AQ623" i="170"/>
  <c r="AO985" i="170"/>
  <c r="AN985" i="170"/>
  <c r="AM985" i="170"/>
  <c r="AL985" i="170"/>
  <c r="AK985" i="170"/>
  <c r="AJ985" i="170"/>
  <c r="AI985" i="170"/>
  <c r="AH985" i="170"/>
  <c r="AG985" i="170"/>
  <c r="AF985" i="170"/>
  <c r="AE985" i="170"/>
  <c r="AD985" i="170"/>
  <c r="AC985" i="170"/>
  <c r="AB985" i="170"/>
  <c r="AA985" i="170"/>
  <c r="Z985" i="170"/>
  <c r="Y985" i="170"/>
  <c r="X985" i="170"/>
  <c r="U985" i="170"/>
  <c r="W985" i="170" s="1"/>
  <c r="AQ622" i="170"/>
  <c r="AO984" i="170"/>
  <c r="AN984" i="170"/>
  <c r="AM984" i="170"/>
  <c r="AL984" i="170"/>
  <c r="AK984" i="170"/>
  <c r="AJ984" i="170"/>
  <c r="AI984" i="170"/>
  <c r="AH984" i="170"/>
  <c r="AG984" i="170"/>
  <c r="AF984" i="170"/>
  <c r="AE984" i="170"/>
  <c r="AD984" i="170"/>
  <c r="AC984" i="170"/>
  <c r="AB984" i="170"/>
  <c r="AA984" i="170"/>
  <c r="Z984" i="170"/>
  <c r="Y984" i="170"/>
  <c r="X984" i="170"/>
  <c r="U984" i="170"/>
  <c r="W984" i="170" s="1"/>
  <c r="AQ621" i="170"/>
  <c r="AO983" i="170"/>
  <c r="AN983" i="170"/>
  <c r="AM983" i="170"/>
  <c r="AL983" i="170"/>
  <c r="AK983" i="170"/>
  <c r="AJ983" i="170"/>
  <c r="AI983" i="170"/>
  <c r="AH983" i="170"/>
  <c r="AG983" i="170"/>
  <c r="AF983" i="170"/>
  <c r="AE983" i="170"/>
  <c r="AD983" i="170"/>
  <c r="AC983" i="170"/>
  <c r="AB983" i="170"/>
  <c r="AA983" i="170"/>
  <c r="Z983" i="170"/>
  <c r="Y983" i="170"/>
  <c r="X983" i="170"/>
  <c r="U983" i="170"/>
  <c r="W983" i="170" s="1"/>
  <c r="AQ620" i="170"/>
  <c r="AO982" i="170"/>
  <c r="AN982" i="170"/>
  <c r="AM982" i="170"/>
  <c r="AL982" i="170"/>
  <c r="AK982" i="170"/>
  <c r="AJ982" i="170"/>
  <c r="AI982" i="170"/>
  <c r="AH982" i="170"/>
  <c r="AG982" i="170"/>
  <c r="AF982" i="170"/>
  <c r="AE982" i="170"/>
  <c r="AD982" i="170"/>
  <c r="AC982" i="170"/>
  <c r="AB982" i="170"/>
  <c r="AA982" i="170"/>
  <c r="Z982" i="170"/>
  <c r="Y982" i="170"/>
  <c r="X982" i="170"/>
  <c r="U982" i="170"/>
  <c r="W982" i="170" s="1"/>
  <c r="AQ619" i="170"/>
  <c r="AO981" i="170"/>
  <c r="AN981" i="170"/>
  <c r="AM981" i="170"/>
  <c r="AL981" i="170"/>
  <c r="AK981" i="170"/>
  <c r="AJ981" i="170"/>
  <c r="AI981" i="170"/>
  <c r="AH981" i="170"/>
  <c r="AG981" i="170"/>
  <c r="AF981" i="170"/>
  <c r="AE981" i="170"/>
  <c r="AD981" i="170"/>
  <c r="AC981" i="170"/>
  <c r="AB981" i="170"/>
  <c r="AA981" i="170"/>
  <c r="Z981" i="170"/>
  <c r="Y981" i="170"/>
  <c r="X981" i="170"/>
  <c r="U981" i="170"/>
  <c r="W981" i="170" s="1"/>
  <c r="AQ618" i="170"/>
  <c r="AO980" i="170"/>
  <c r="AN980" i="170"/>
  <c r="AM980" i="170"/>
  <c r="AL980" i="170"/>
  <c r="AK980" i="170"/>
  <c r="AJ980" i="170"/>
  <c r="AI980" i="170"/>
  <c r="AH980" i="170"/>
  <c r="AG980" i="170"/>
  <c r="AF980" i="170"/>
  <c r="AE980" i="170"/>
  <c r="AD980" i="170"/>
  <c r="AC980" i="170"/>
  <c r="AB980" i="170"/>
  <c r="AA980" i="170"/>
  <c r="Z980" i="170"/>
  <c r="Y980" i="170"/>
  <c r="X980" i="170"/>
  <c r="U980" i="170"/>
  <c r="W980" i="170" s="1"/>
  <c r="AQ617" i="170"/>
  <c r="AO979" i="170"/>
  <c r="AN979" i="170"/>
  <c r="AM979" i="170"/>
  <c r="AL979" i="170"/>
  <c r="AK979" i="170"/>
  <c r="AJ979" i="170"/>
  <c r="AI979" i="170"/>
  <c r="AH979" i="170"/>
  <c r="AG979" i="170"/>
  <c r="AF979" i="170"/>
  <c r="AE979" i="170"/>
  <c r="AD979" i="170"/>
  <c r="AC979" i="170"/>
  <c r="AB979" i="170"/>
  <c r="AA979" i="170"/>
  <c r="Z979" i="170"/>
  <c r="Y979" i="170"/>
  <c r="X979" i="170"/>
  <c r="U979" i="170"/>
  <c r="W979" i="170" s="1"/>
  <c r="AQ616" i="170"/>
  <c r="AO975" i="170"/>
  <c r="AN975" i="170"/>
  <c r="AM975" i="170"/>
  <c r="AL975" i="170"/>
  <c r="AK975" i="170"/>
  <c r="AJ975" i="170"/>
  <c r="AI975" i="170"/>
  <c r="AH975" i="170"/>
  <c r="AG975" i="170"/>
  <c r="AF975" i="170"/>
  <c r="AE975" i="170"/>
  <c r="AD975" i="170"/>
  <c r="AC975" i="170"/>
  <c r="AB975" i="170"/>
  <c r="AA975" i="170"/>
  <c r="Z975" i="170"/>
  <c r="Y975" i="170"/>
  <c r="X975" i="170"/>
  <c r="U975" i="170"/>
  <c r="W975" i="170" s="1"/>
  <c r="AQ615" i="170"/>
  <c r="AQ614" i="170"/>
  <c r="AQ613" i="170"/>
  <c r="AO939" i="170"/>
  <c r="AN939" i="170"/>
  <c r="AM939" i="170"/>
  <c r="AL939" i="170"/>
  <c r="AK939" i="170"/>
  <c r="AJ939" i="170"/>
  <c r="AI939" i="170"/>
  <c r="AH939" i="170"/>
  <c r="AG939" i="170"/>
  <c r="AF939" i="170"/>
  <c r="AE939" i="170"/>
  <c r="AD939" i="170"/>
  <c r="AC939" i="170"/>
  <c r="AB939" i="170"/>
  <c r="AA939" i="170"/>
  <c r="Z939" i="170"/>
  <c r="Y939" i="170"/>
  <c r="X939" i="170"/>
  <c r="U939" i="170"/>
  <c r="W939" i="170" s="1"/>
  <c r="AQ612" i="170"/>
  <c r="AO1080" i="170"/>
  <c r="AN1080" i="170"/>
  <c r="AM1080" i="170"/>
  <c r="AL1080" i="170"/>
  <c r="AK1080" i="170"/>
  <c r="AJ1080" i="170"/>
  <c r="AI1080" i="170"/>
  <c r="AH1080" i="170"/>
  <c r="AG1080" i="170"/>
  <c r="AF1080" i="170"/>
  <c r="AE1080" i="170"/>
  <c r="AD1080" i="170"/>
  <c r="AC1080" i="170"/>
  <c r="AB1080" i="170"/>
  <c r="AA1080" i="170"/>
  <c r="Z1080" i="170"/>
  <c r="Y1080" i="170"/>
  <c r="X1080" i="170"/>
  <c r="U1080" i="170"/>
  <c r="W1080" i="170" s="1"/>
  <c r="AQ611" i="170"/>
  <c r="AA1079" i="170"/>
  <c r="Z1079" i="170"/>
  <c r="Y1079" i="170"/>
  <c r="X1079" i="170"/>
  <c r="U1079" i="170"/>
  <c r="W1079" i="170" s="1"/>
  <c r="AQ610" i="170"/>
  <c r="AQ609" i="170"/>
  <c r="AQ608" i="170"/>
  <c r="AO1077" i="170"/>
  <c r="AN1077" i="170"/>
  <c r="AM1077" i="170"/>
  <c r="AL1077" i="170"/>
  <c r="AK1077" i="170"/>
  <c r="AJ1077" i="170"/>
  <c r="AI1077" i="170"/>
  <c r="AH1077" i="170"/>
  <c r="AG1077" i="170"/>
  <c r="AF1077" i="170"/>
  <c r="AE1077" i="170"/>
  <c r="AD1077" i="170"/>
  <c r="AC1077" i="170"/>
  <c r="AB1077" i="170"/>
  <c r="AA1077" i="170"/>
  <c r="Z1077" i="170"/>
  <c r="Y1077" i="170"/>
  <c r="X1077" i="170"/>
  <c r="U1077" i="170"/>
  <c r="W1077" i="170" s="1"/>
  <c r="AQ607" i="170"/>
  <c r="AO1071" i="170"/>
  <c r="AN1071" i="170"/>
  <c r="AM1071" i="170"/>
  <c r="AL1071" i="170"/>
  <c r="AK1071" i="170"/>
  <c r="AJ1071" i="170"/>
  <c r="AI1071" i="170"/>
  <c r="AH1071" i="170"/>
  <c r="AG1071" i="170"/>
  <c r="AF1071" i="170"/>
  <c r="AE1071" i="170"/>
  <c r="AD1071" i="170"/>
  <c r="AC1071" i="170"/>
  <c r="AB1071" i="170"/>
  <c r="AA1071" i="170"/>
  <c r="Z1071" i="170"/>
  <c r="Y1071" i="170"/>
  <c r="X1071" i="170"/>
  <c r="U1071" i="170"/>
  <c r="W1071" i="170" s="1"/>
  <c r="AQ606" i="170"/>
  <c r="AO1070" i="170"/>
  <c r="AN1070" i="170"/>
  <c r="AM1070" i="170"/>
  <c r="AL1070" i="170"/>
  <c r="AK1070" i="170"/>
  <c r="AJ1070" i="170"/>
  <c r="AI1070" i="170"/>
  <c r="AH1070" i="170"/>
  <c r="AG1070" i="170"/>
  <c r="AF1070" i="170"/>
  <c r="AE1070" i="170"/>
  <c r="AD1070" i="170"/>
  <c r="AC1070" i="170"/>
  <c r="AB1070" i="170"/>
  <c r="AA1070" i="170"/>
  <c r="Z1070" i="170"/>
  <c r="Y1070" i="170"/>
  <c r="X1070" i="170"/>
  <c r="U1070" i="170"/>
  <c r="W1070" i="170" s="1"/>
  <c r="AQ605" i="170"/>
  <c r="AO1069" i="170"/>
  <c r="AN1069" i="170"/>
  <c r="AM1069" i="170"/>
  <c r="AL1069" i="170"/>
  <c r="AK1069" i="170"/>
  <c r="AJ1069" i="170"/>
  <c r="AI1069" i="170"/>
  <c r="AH1069" i="170"/>
  <c r="AG1069" i="170"/>
  <c r="AF1069" i="170"/>
  <c r="AE1069" i="170"/>
  <c r="AD1069" i="170"/>
  <c r="AC1069" i="170"/>
  <c r="AB1069" i="170"/>
  <c r="AA1069" i="170"/>
  <c r="Z1069" i="170"/>
  <c r="Y1069" i="170"/>
  <c r="X1069" i="170"/>
  <c r="U1069" i="170"/>
  <c r="W1069" i="170" s="1"/>
  <c r="AQ604" i="170"/>
  <c r="AO1068" i="170"/>
  <c r="AN1068" i="170"/>
  <c r="AM1068" i="170"/>
  <c r="AL1068" i="170"/>
  <c r="AK1068" i="170"/>
  <c r="AJ1068" i="170"/>
  <c r="AI1068" i="170"/>
  <c r="AH1068" i="170"/>
  <c r="AG1068" i="170"/>
  <c r="AF1068" i="170"/>
  <c r="AE1068" i="170"/>
  <c r="AD1068" i="170"/>
  <c r="AC1068" i="170"/>
  <c r="AB1068" i="170"/>
  <c r="AA1068" i="170"/>
  <c r="Z1068" i="170"/>
  <c r="Y1068" i="170"/>
  <c r="X1068" i="170"/>
  <c r="U1068" i="170"/>
  <c r="W1068" i="170" s="1"/>
  <c r="AQ603" i="170"/>
  <c r="AO1067" i="170"/>
  <c r="AN1067" i="170"/>
  <c r="AM1067" i="170"/>
  <c r="AL1067" i="170"/>
  <c r="AK1067" i="170"/>
  <c r="AJ1067" i="170"/>
  <c r="AI1067" i="170"/>
  <c r="AH1067" i="170"/>
  <c r="AG1067" i="170"/>
  <c r="AF1067" i="170"/>
  <c r="AE1067" i="170"/>
  <c r="AD1067" i="170"/>
  <c r="AC1067" i="170"/>
  <c r="AB1067" i="170"/>
  <c r="AA1067" i="170"/>
  <c r="Z1067" i="170"/>
  <c r="Y1067" i="170"/>
  <c r="X1067" i="170"/>
  <c r="U1067" i="170"/>
  <c r="W1067" i="170" s="1"/>
  <c r="AQ602" i="170"/>
  <c r="AO1066" i="170"/>
  <c r="AN1066" i="170"/>
  <c r="AM1066" i="170"/>
  <c r="AL1066" i="170"/>
  <c r="AK1066" i="170"/>
  <c r="AJ1066" i="170"/>
  <c r="AI1066" i="170"/>
  <c r="AH1066" i="170"/>
  <c r="AG1066" i="170"/>
  <c r="AF1066" i="170"/>
  <c r="AE1066" i="170"/>
  <c r="AD1066" i="170"/>
  <c r="AC1066" i="170"/>
  <c r="AB1066" i="170"/>
  <c r="AA1066" i="170"/>
  <c r="Z1066" i="170"/>
  <c r="Y1066" i="170"/>
  <c r="X1066" i="170"/>
  <c r="U1066" i="170"/>
  <c r="W1066" i="170" s="1"/>
  <c r="AQ601" i="170"/>
  <c r="AO1065" i="170"/>
  <c r="AN1065" i="170"/>
  <c r="AM1065" i="170"/>
  <c r="AL1065" i="170"/>
  <c r="AK1065" i="170"/>
  <c r="AJ1065" i="170"/>
  <c r="AI1065" i="170"/>
  <c r="AH1065" i="170"/>
  <c r="AG1065" i="170"/>
  <c r="AF1065" i="170"/>
  <c r="AE1065" i="170"/>
  <c r="AD1065" i="170"/>
  <c r="AC1065" i="170"/>
  <c r="AB1065" i="170"/>
  <c r="AA1065" i="170"/>
  <c r="Z1065" i="170"/>
  <c r="Y1065" i="170"/>
  <c r="X1065" i="170"/>
  <c r="U1065" i="170"/>
  <c r="W1065" i="170" s="1"/>
  <c r="AQ600" i="170"/>
  <c r="AO1064" i="170"/>
  <c r="AN1064" i="170"/>
  <c r="AM1064" i="170"/>
  <c r="AL1064" i="170"/>
  <c r="AK1064" i="170"/>
  <c r="AJ1064" i="170"/>
  <c r="AI1064" i="170"/>
  <c r="AH1064" i="170"/>
  <c r="AG1064" i="170"/>
  <c r="AF1064" i="170"/>
  <c r="AE1064" i="170"/>
  <c r="AD1064" i="170"/>
  <c r="AC1064" i="170"/>
  <c r="AB1064" i="170"/>
  <c r="AA1064" i="170"/>
  <c r="Z1064" i="170"/>
  <c r="Y1064" i="170"/>
  <c r="X1064" i="170"/>
  <c r="U1064" i="170"/>
  <c r="W1064" i="170" s="1"/>
  <c r="AQ599" i="170"/>
  <c r="AO1063" i="170"/>
  <c r="AN1063" i="170"/>
  <c r="AM1063" i="170"/>
  <c r="AL1063" i="170"/>
  <c r="AK1063" i="170"/>
  <c r="AJ1063" i="170"/>
  <c r="AI1063" i="170"/>
  <c r="AH1063" i="170"/>
  <c r="AG1063" i="170"/>
  <c r="AF1063" i="170"/>
  <c r="AE1063" i="170"/>
  <c r="AD1063" i="170"/>
  <c r="AC1063" i="170"/>
  <c r="AB1063" i="170"/>
  <c r="AA1063" i="170"/>
  <c r="Z1063" i="170"/>
  <c r="Y1063" i="170"/>
  <c r="X1063" i="170"/>
  <c r="U1063" i="170"/>
  <c r="W1063" i="170" s="1"/>
  <c r="AQ598" i="170"/>
  <c r="AO1062" i="170"/>
  <c r="AN1062" i="170"/>
  <c r="AM1062" i="170"/>
  <c r="AL1062" i="170"/>
  <c r="AK1062" i="170"/>
  <c r="AJ1062" i="170"/>
  <c r="AI1062" i="170"/>
  <c r="AH1062" i="170"/>
  <c r="AG1062" i="170"/>
  <c r="AF1062" i="170"/>
  <c r="AE1062" i="170"/>
  <c r="AD1062" i="170"/>
  <c r="AC1062" i="170"/>
  <c r="AB1062" i="170"/>
  <c r="AA1062" i="170"/>
  <c r="Z1062" i="170"/>
  <c r="Y1062" i="170"/>
  <c r="X1062" i="170"/>
  <c r="U1062" i="170"/>
  <c r="W1062" i="170" s="1"/>
  <c r="AQ597" i="170"/>
  <c r="AO1061" i="170"/>
  <c r="AN1061" i="170"/>
  <c r="AM1061" i="170"/>
  <c r="AL1061" i="170"/>
  <c r="AK1061" i="170"/>
  <c r="AJ1061" i="170"/>
  <c r="AI1061" i="170"/>
  <c r="AH1061" i="170"/>
  <c r="AG1061" i="170"/>
  <c r="AF1061" i="170"/>
  <c r="AE1061" i="170"/>
  <c r="AD1061" i="170"/>
  <c r="AC1061" i="170"/>
  <c r="AB1061" i="170"/>
  <c r="AA1061" i="170"/>
  <c r="Z1061" i="170"/>
  <c r="Y1061" i="170"/>
  <c r="X1061" i="170"/>
  <c r="U1061" i="170"/>
  <c r="W1061" i="170" s="1"/>
  <c r="AQ596" i="170"/>
  <c r="AO1060" i="170"/>
  <c r="AN1060" i="170"/>
  <c r="AM1060" i="170"/>
  <c r="AL1060" i="170"/>
  <c r="AK1060" i="170"/>
  <c r="AJ1060" i="170"/>
  <c r="AI1060" i="170"/>
  <c r="AH1060" i="170"/>
  <c r="AG1060" i="170"/>
  <c r="AF1060" i="170"/>
  <c r="AE1060" i="170"/>
  <c r="AD1060" i="170"/>
  <c r="AC1060" i="170"/>
  <c r="AB1060" i="170"/>
  <c r="AA1060" i="170"/>
  <c r="Z1060" i="170"/>
  <c r="Y1060" i="170"/>
  <c r="X1060" i="170"/>
  <c r="U1060" i="170"/>
  <c r="W1060" i="170" s="1"/>
  <c r="AQ595" i="170"/>
  <c r="AO1059" i="170"/>
  <c r="AN1059" i="170"/>
  <c r="AM1059" i="170"/>
  <c r="AL1059" i="170"/>
  <c r="AK1059" i="170"/>
  <c r="AJ1059" i="170"/>
  <c r="AI1059" i="170"/>
  <c r="AH1059" i="170"/>
  <c r="AG1059" i="170"/>
  <c r="AF1059" i="170"/>
  <c r="AE1059" i="170"/>
  <c r="AD1059" i="170"/>
  <c r="AC1059" i="170"/>
  <c r="AB1059" i="170"/>
  <c r="AA1059" i="170"/>
  <c r="Z1059" i="170"/>
  <c r="Y1059" i="170"/>
  <c r="X1059" i="170"/>
  <c r="U1059" i="170"/>
  <c r="W1059" i="170" s="1"/>
  <c r="AQ594" i="170"/>
  <c r="AO1058" i="170"/>
  <c r="AN1058" i="170"/>
  <c r="AM1058" i="170"/>
  <c r="AL1058" i="170"/>
  <c r="AK1058" i="170"/>
  <c r="AJ1058" i="170"/>
  <c r="AI1058" i="170"/>
  <c r="AH1058" i="170"/>
  <c r="AG1058" i="170"/>
  <c r="AF1058" i="170"/>
  <c r="AE1058" i="170"/>
  <c r="AD1058" i="170"/>
  <c r="AC1058" i="170"/>
  <c r="AB1058" i="170"/>
  <c r="AA1058" i="170"/>
  <c r="Z1058" i="170"/>
  <c r="Y1058" i="170"/>
  <c r="X1058" i="170"/>
  <c r="U1058" i="170"/>
  <c r="W1058" i="170" s="1"/>
  <c r="AQ593" i="170"/>
  <c r="AO1057" i="170"/>
  <c r="AN1057" i="170"/>
  <c r="AM1057" i="170"/>
  <c r="AL1057" i="170"/>
  <c r="AK1057" i="170"/>
  <c r="AJ1057" i="170"/>
  <c r="AI1057" i="170"/>
  <c r="AH1057" i="170"/>
  <c r="AG1057" i="170"/>
  <c r="AF1057" i="170"/>
  <c r="AE1057" i="170"/>
  <c r="AD1057" i="170"/>
  <c r="AC1057" i="170"/>
  <c r="AB1057" i="170"/>
  <c r="AA1057" i="170"/>
  <c r="Z1057" i="170"/>
  <c r="Y1057" i="170"/>
  <c r="X1057" i="170"/>
  <c r="U1057" i="170"/>
  <c r="W1057" i="170" s="1"/>
  <c r="AQ592" i="170"/>
  <c r="AO1056" i="170"/>
  <c r="AN1056" i="170"/>
  <c r="AM1056" i="170"/>
  <c r="AL1056" i="170"/>
  <c r="AK1056" i="170"/>
  <c r="AJ1056" i="170"/>
  <c r="AI1056" i="170"/>
  <c r="AH1056" i="170"/>
  <c r="AG1056" i="170"/>
  <c r="AF1056" i="170"/>
  <c r="AE1056" i="170"/>
  <c r="AD1056" i="170"/>
  <c r="AC1056" i="170"/>
  <c r="AB1056" i="170"/>
  <c r="AA1056" i="170"/>
  <c r="Z1056" i="170"/>
  <c r="Y1056" i="170"/>
  <c r="X1056" i="170"/>
  <c r="U1056" i="170"/>
  <c r="W1056" i="170" s="1"/>
  <c r="AQ591" i="170"/>
  <c r="AO1055" i="170"/>
  <c r="AN1055" i="170"/>
  <c r="AM1055" i="170"/>
  <c r="AL1055" i="170"/>
  <c r="AK1055" i="170"/>
  <c r="AJ1055" i="170"/>
  <c r="AI1055" i="170"/>
  <c r="AH1055" i="170"/>
  <c r="AG1055" i="170"/>
  <c r="AF1055" i="170"/>
  <c r="AE1055" i="170"/>
  <c r="AD1055" i="170"/>
  <c r="AC1055" i="170"/>
  <c r="AB1055" i="170"/>
  <c r="AA1055" i="170"/>
  <c r="Z1055" i="170"/>
  <c r="Y1055" i="170"/>
  <c r="X1055" i="170"/>
  <c r="U1055" i="170"/>
  <c r="W1055" i="170" s="1"/>
  <c r="AQ590" i="170"/>
  <c r="AO1054" i="170"/>
  <c r="AN1054" i="170"/>
  <c r="AM1054" i="170"/>
  <c r="AL1054" i="170"/>
  <c r="AK1054" i="170"/>
  <c r="AJ1054" i="170"/>
  <c r="AI1054" i="170"/>
  <c r="AH1054" i="170"/>
  <c r="AG1054" i="170"/>
  <c r="AF1054" i="170"/>
  <c r="AE1054" i="170"/>
  <c r="AD1054" i="170"/>
  <c r="AC1054" i="170"/>
  <c r="AB1054" i="170"/>
  <c r="AA1054" i="170"/>
  <c r="Z1054" i="170"/>
  <c r="Y1054" i="170"/>
  <c r="X1054" i="170"/>
  <c r="U1054" i="170"/>
  <c r="W1054" i="170" s="1"/>
  <c r="AQ589" i="170"/>
  <c r="AA926" i="170"/>
  <c r="Z926" i="170"/>
  <c r="Y926" i="170"/>
  <c r="X926" i="170"/>
  <c r="U926" i="170"/>
  <c r="W926" i="170" s="1"/>
  <c r="AQ588" i="170"/>
  <c r="AO924" i="170"/>
  <c r="AN924" i="170"/>
  <c r="AM924" i="170"/>
  <c r="AL924" i="170"/>
  <c r="AK924" i="170"/>
  <c r="AJ924" i="170"/>
  <c r="AI924" i="170"/>
  <c r="AH924" i="170"/>
  <c r="AG924" i="170"/>
  <c r="AF924" i="170"/>
  <c r="AE924" i="170"/>
  <c r="AD924" i="170"/>
  <c r="AC924" i="170"/>
  <c r="AB924" i="170"/>
  <c r="AA924" i="170"/>
  <c r="Z924" i="170"/>
  <c r="Y924" i="170"/>
  <c r="X924" i="170"/>
  <c r="U924" i="170"/>
  <c r="W924" i="170" s="1"/>
  <c r="AQ587" i="170"/>
  <c r="AO923" i="170"/>
  <c r="AN923" i="170"/>
  <c r="AM923" i="170"/>
  <c r="AL923" i="170"/>
  <c r="AK923" i="170"/>
  <c r="AJ923" i="170"/>
  <c r="AI923" i="170"/>
  <c r="AH923" i="170"/>
  <c r="AG923" i="170"/>
  <c r="AF923" i="170"/>
  <c r="AE923" i="170"/>
  <c r="AD923" i="170"/>
  <c r="AC923" i="170"/>
  <c r="AB923" i="170"/>
  <c r="AA923" i="170"/>
  <c r="Z923" i="170"/>
  <c r="Y923" i="170"/>
  <c r="X923" i="170"/>
  <c r="U923" i="170"/>
  <c r="W923" i="170" s="1"/>
  <c r="AQ586" i="170"/>
  <c r="AO922" i="170"/>
  <c r="AN922" i="170"/>
  <c r="AM922" i="170"/>
  <c r="AL922" i="170"/>
  <c r="AK922" i="170"/>
  <c r="AJ922" i="170"/>
  <c r="AI922" i="170"/>
  <c r="AH922" i="170"/>
  <c r="AG922" i="170"/>
  <c r="AF922" i="170"/>
  <c r="AE922" i="170"/>
  <c r="AD922" i="170"/>
  <c r="AC922" i="170"/>
  <c r="AB922" i="170"/>
  <c r="AA922" i="170"/>
  <c r="Z922" i="170"/>
  <c r="Y922" i="170"/>
  <c r="X922" i="170"/>
  <c r="U922" i="170"/>
  <c r="W922" i="170" s="1"/>
  <c r="AQ585" i="170"/>
  <c r="AO921" i="170"/>
  <c r="AN921" i="170"/>
  <c r="AM921" i="170"/>
  <c r="AL921" i="170"/>
  <c r="AK921" i="170"/>
  <c r="AJ921" i="170"/>
  <c r="AI921" i="170"/>
  <c r="AH921" i="170"/>
  <c r="AG921" i="170"/>
  <c r="AF921" i="170"/>
  <c r="AE921" i="170"/>
  <c r="AD921" i="170"/>
  <c r="AC921" i="170"/>
  <c r="AB921" i="170"/>
  <c r="AA921" i="170"/>
  <c r="Z921" i="170"/>
  <c r="Y921" i="170"/>
  <c r="X921" i="170"/>
  <c r="U921" i="170"/>
  <c r="W921" i="170" s="1"/>
  <c r="AQ584" i="170"/>
  <c r="AO920" i="170"/>
  <c r="AN920" i="170"/>
  <c r="AM920" i="170"/>
  <c r="AL920" i="170"/>
  <c r="AK920" i="170"/>
  <c r="AJ920" i="170"/>
  <c r="AI920" i="170"/>
  <c r="AH920" i="170"/>
  <c r="AG920" i="170"/>
  <c r="AF920" i="170"/>
  <c r="AE920" i="170"/>
  <c r="AD920" i="170"/>
  <c r="AC920" i="170"/>
  <c r="AB920" i="170"/>
  <c r="AA920" i="170"/>
  <c r="Z920" i="170"/>
  <c r="Y920" i="170"/>
  <c r="X920" i="170"/>
  <c r="U920" i="170"/>
  <c r="W920" i="170" s="1"/>
  <c r="AQ583" i="170"/>
  <c r="AO918" i="170"/>
  <c r="AN918" i="170"/>
  <c r="AM918" i="170"/>
  <c r="AL918" i="170"/>
  <c r="AK918" i="170"/>
  <c r="AJ918" i="170"/>
  <c r="AI918" i="170"/>
  <c r="AH918" i="170"/>
  <c r="AG918" i="170"/>
  <c r="AF918" i="170"/>
  <c r="AE918" i="170"/>
  <c r="AD918" i="170"/>
  <c r="AC918" i="170"/>
  <c r="AB918" i="170"/>
  <c r="AA918" i="170"/>
  <c r="Z918" i="170"/>
  <c r="Y918" i="170"/>
  <c r="X918" i="170"/>
  <c r="U918" i="170"/>
  <c r="W918" i="170" s="1"/>
  <c r="AQ582" i="170"/>
  <c r="AO917" i="170"/>
  <c r="AN917" i="170"/>
  <c r="AM917" i="170"/>
  <c r="AL917" i="170"/>
  <c r="AK917" i="170"/>
  <c r="AJ917" i="170"/>
  <c r="AI917" i="170"/>
  <c r="AH917" i="170"/>
  <c r="AG917" i="170"/>
  <c r="AF917" i="170"/>
  <c r="AE917" i="170"/>
  <c r="AD917" i="170"/>
  <c r="AC917" i="170"/>
  <c r="AB917" i="170"/>
  <c r="AA917" i="170"/>
  <c r="Z917" i="170"/>
  <c r="Y917" i="170"/>
  <c r="X917" i="170"/>
  <c r="U917" i="170"/>
  <c r="W917" i="170" s="1"/>
  <c r="AQ581" i="170"/>
  <c r="AO912" i="170"/>
  <c r="AN912" i="170"/>
  <c r="AM912" i="170"/>
  <c r="AL912" i="170"/>
  <c r="AK912" i="170"/>
  <c r="AJ912" i="170"/>
  <c r="AI912" i="170"/>
  <c r="AH912" i="170"/>
  <c r="AG912" i="170"/>
  <c r="AF912" i="170"/>
  <c r="AE912" i="170"/>
  <c r="AD912" i="170"/>
  <c r="AC912" i="170"/>
  <c r="AB912" i="170"/>
  <c r="AA912" i="170"/>
  <c r="Z912" i="170"/>
  <c r="Y912" i="170"/>
  <c r="X912" i="170"/>
  <c r="U912" i="170"/>
  <c r="W912" i="170" s="1"/>
  <c r="AQ580" i="170"/>
  <c r="AO911" i="170"/>
  <c r="AN911" i="170"/>
  <c r="AM911" i="170"/>
  <c r="AL911" i="170"/>
  <c r="AK911" i="170"/>
  <c r="AJ911" i="170"/>
  <c r="AI911" i="170"/>
  <c r="AH911" i="170"/>
  <c r="AG911" i="170"/>
  <c r="AF911" i="170"/>
  <c r="AE911" i="170"/>
  <c r="AD911" i="170"/>
  <c r="AC911" i="170"/>
  <c r="AB911" i="170"/>
  <c r="AA911" i="170"/>
  <c r="Z911" i="170"/>
  <c r="Y911" i="170"/>
  <c r="X911" i="170"/>
  <c r="U911" i="170"/>
  <c r="W911" i="170" s="1"/>
  <c r="AQ579" i="170"/>
  <c r="AO909" i="170"/>
  <c r="AN909" i="170"/>
  <c r="AM909" i="170"/>
  <c r="AL909" i="170"/>
  <c r="AK909" i="170"/>
  <c r="AJ909" i="170"/>
  <c r="AI909" i="170"/>
  <c r="AH909" i="170"/>
  <c r="AG909" i="170"/>
  <c r="AF909" i="170"/>
  <c r="AE909" i="170"/>
  <c r="AD909" i="170"/>
  <c r="AC909" i="170"/>
  <c r="AB909" i="170"/>
  <c r="AA909" i="170"/>
  <c r="Z909" i="170"/>
  <c r="Y909" i="170"/>
  <c r="X909" i="170"/>
  <c r="U909" i="170"/>
  <c r="W909" i="170" s="1"/>
  <c r="AQ578" i="170"/>
  <c r="AO908" i="170"/>
  <c r="AN908" i="170"/>
  <c r="AM908" i="170"/>
  <c r="AL908" i="170"/>
  <c r="AK908" i="170"/>
  <c r="AJ908" i="170"/>
  <c r="AI908" i="170"/>
  <c r="AH908" i="170"/>
  <c r="AG908" i="170"/>
  <c r="AF908" i="170"/>
  <c r="AE908" i="170"/>
  <c r="AD908" i="170"/>
  <c r="AC908" i="170"/>
  <c r="AB908" i="170"/>
  <c r="AA908" i="170"/>
  <c r="Z908" i="170"/>
  <c r="Y908" i="170"/>
  <c r="X908" i="170"/>
  <c r="U908" i="170"/>
  <c r="W908" i="170" s="1"/>
  <c r="AQ577" i="170"/>
  <c r="AO907" i="170"/>
  <c r="AN907" i="170"/>
  <c r="AM907" i="170"/>
  <c r="AL907" i="170"/>
  <c r="AK907" i="170"/>
  <c r="AJ907" i="170"/>
  <c r="AI907" i="170"/>
  <c r="AH907" i="170"/>
  <c r="AG907" i="170"/>
  <c r="AF907" i="170"/>
  <c r="AE907" i="170"/>
  <c r="AD907" i="170"/>
  <c r="AC907" i="170"/>
  <c r="AB907" i="170"/>
  <c r="AA907" i="170"/>
  <c r="Z907" i="170"/>
  <c r="Y907" i="170"/>
  <c r="X907" i="170"/>
  <c r="U907" i="170"/>
  <c r="W907" i="170" s="1"/>
  <c r="AQ576" i="170"/>
  <c r="AO906" i="170"/>
  <c r="AN906" i="170"/>
  <c r="AM906" i="170"/>
  <c r="AL906" i="170"/>
  <c r="AK906" i="170"/>
  <c r="AJ906" i="170"/>
  <c r="AI906" i="170"/>
  <c r="AH906" i="170"/>
  <c r="AG906" i="170"/>
  <c r="AF906" i="170"/>
  <c r="AE906" i="170"/>
  <c r="AD906" i="170"/>
  <c r="AC906" i="170"/>
  <c r="AB906" i="170"/>
  <c r="AA906" i="170"/>
  <c r="Z906" i="170"/>
  <c r="Y906" i="170"/>
  <c r="X906" i="170"/>
  <c r="U906" i="170"/>
  <c r="W906" i="170" s="1"/>
  <c r="AQ575" i="170"/>
  <c r="AO905" i="170"/>
  <c r="AN905" i="170"/>
  <c r="AM905" i="170"/>
  <c r="AL905" i="170"/>
  <c r="AK905" i="170"/>
  <c r="AJ905" i="170"/>
  <c r="AI905" i="170"/>
  <c r="AH905" i="170"/>
  <c r="AG905" i="170"/>
  <c r="AF905" i="170"/>
  <c r="AE905" i="170"/>
  <c r="AD905" i="170"/>
  <c r="AC905" i="170"/>
  <c r="AB905" i="170"/>
  <c r="AA905" i="170"/>
  <c r="Z905" i="170"/>
  <c r="Y905" i="170"/>
  <c r="X905" i="170"/>
  <c r="U905" i="170"/>
  <c r="W905" i="170" s="1"/>
  <c r="AQ574" i="170"/>
  <c r="AA903" i="170"/>
  <c r="Z903" i="170"/>
  <c r="Y903" i="170"/>
  <c r="X903" i="170"/>
  <c r="U903" i="170"/>
  <c r="W903" i="170" s="1"/>
  <c r="AQ573" i="170"/>
  <c r="AO901" i="170"/>
  <c r="AN901" i="170"/>
  <c r="AM901" i="170"/>
  <c r="AL901" i="170"/>
  <c r="AK901" i="170"/>
  <c r="AJ901" i="170"/>
  <c r="AI901" i="170"/>
  <c r="AH901" i="170"/>
  <c r="AG901" i="170"/>
  <c r="AF901" i="170"/>
  <c r="AE901" i="170"/>
  <c r="AD901" i="170"/>
  <c r="AC901" i="170"/>
  <c r="AB901" i="170"/>
  <c r="AA901" i="170"/>
  <c r="Z901" i="170"/>
  <c r="Y901" i="170"/>
  <c r="X901" i="170"/>
  <c r="U901" i="170"/>
  <c r="W901" i="170" s="1"/>
  <c r="AQ572" i="170"/>
  <c r="AO900" i="170"/>
  <c r="AN900" i="170"/>
  <c r="AM900" i="170"/>
  <c r="AL900" i="170"/>
  <c r="AK900" i="170"/>
  <c r="AJ900" i="170"/>
  <c r="AI900" i="170"/>
  <c r="AH900" i="170"/>
  <c r="AG900" i="170"/>
  <c r="AF900" i="170"/>
  <c r="AE900" i="170"/>
  <c r="AD900" i="170"/>
  <c r="AC900" i="170"/>
  <c r="AB900" i="170"/>
  <c r="AA900" i="170"/>
  <c r="Z900" i="170"/>
  <c r="Y900" i="170"/>
  <c r="X900" i="170"/>
  <c r="U900" i="170"/>
  <c r="W900" i="170" s="1"/>
  <c r="AQ571" i="170"/>
  <c r="AO899" i="170"/>
  <c r="AN899" i="170"/>
  <c r="AM899" i="170"/>
  <c r="AL899" i="170"/>
  <c r="AK899" i="170"/>
  <c r="AJ899" i="170"/>
  <c r="AI899" i="170"/>
  <c r="AH899" i="170"/>
  <c r="AG899" i="170"/>
  <c r="AF899" i="170"/>
  <c r="AE899" i="170"/>
  <c r="AD899" i="170"/>
  <c r="AC899" i="170"/>
  <c r="AB899" i="170"/>
  <c r="AA899" i="170"/>
  <c r="Z899" i="170"/>
  <c r="Y899" i="170"/>
  <c r="X899" i="170"/>
  <c r="U899" i="170"/>
  <c r="W899" i="170" s="1"/>
  <c r="AQ570" i="170"/>
  <c r="AO898" i="170"/>
  <c r="AN898" i="170"/>
  <c r="AM898" i="170"/>
  <c r="AL898" i="170"/>
  <c r="AK898" i="170"/>
  <c r="AJ898" i="170"/>
  <c r="AI898" i="170"/>
  <c r="AH898" i="170"/>
  <c r="AG898" i="170"/>
  <c r="AF898" i="170"/>
  <c r="AE898" i="170"/>
  <c r="AD898" i="170"/>
  <c r="AC898" i="170"/>
  <c r="AB898" i="170"/>
  <c r="AA898" i="170"/>
  <c r="Z898" i="170"/>
  <c r="Y898" i="170"/>
  <c r="X898" i="170"/>
  <c r="U898" i="170"/>
  <c r="W898" i="170" s="1"/>
  <c r="AQ569" i="170"/>
  <c r="AO897" i="170"/>
  <c r="AN897" i="170"/>
  <c r="AM897" i="170"/>
  <c r="AL897" i="170"/>
  <c r="AK897" i="170"/>
  <c r="AJ897" i="170"/>
  <c r="AI897" i="170"/>
  <c r="AH897" i="170"/>
  <c r="AG897" i="170"/>
  <c r="AF897" i="170"/>
  <c r="AE897" i="170"/>
  <c r="AD897" i="170"/>
  <c r="AC897" i="170"/>
  <c r="AB897" i="170"/>
  <c r="AA897" i="170"/>
  <c r="Z897" i="170"/>
  <c r="Y897" i="170"/>
  <c r="X897" i="170"/>
  <c r="U897" i="170"/>
  <c r="W897" i="170" s="1"/>
  <c r="AQ568" i="170"/>
  <c r="AO896" i="170"/>
  <c r="AN896" i="170"/>
  <c r="AM896" i="170"/>
  <c r="AL896" i="170"/>
  <c r="AK896" i="170"/>
  <c r="AJ896" i="170"/>
  <c r="AI896" i="170"/>
  <c r="AH896" i="170"/>
  <c r="AG896" i="170"/>
  <c r="AF896" i="170"/>
  <c r="AE896" i="170"/>
  <c r="AD896" i="170"/>
  <c r="AC896" i="170"/>
  <c r="AB896" i="170"/>
  <c r="AA896" i="170"/>
  <c r="Z896" i="170"/>
  <c r="Y896" i="170"/>
  <c r="X896" i="170"/>
  <c r="U896" i="170"/>
  <c r="W896" i="170" s="1"/>
  <c r="AQ567" i="170"/>
  <c r="AO895" i="170"/>
  <c r="AN895" i="170"/>
  <c r="AM895" i="170"/>
  <c r="AL895" i="170"/>
  <c r="AK895" i="170"/>
  <c r="AJ895" i="170"/>
  <c r="AI895" i="170"/>
  <c r="AH895" i="170"/>
  <c r="AG895" i="170"/>
  <c r="AF895" i="170"/>
  <c r="AE895" i="170"/>
  <c r="AD895" i="170"/>
  <c r="AC895" i="170"/>
  <c r="AB895" i="170"/>
  <c r="AA895" i="170"/>
  <c r="Z895" i="170"/>
  <c r="Y895" i="170"/>
  <c r="X895" i="170"/>
  <c r="U895" i="170"/>
  <c r="W895" i="170" s="1"/>
  <c r="AQ566" i="170"/>
  <c r="AO894" i="170"/>
  <c r="AN894" i="170"/>
  <c r="AM894" i="170"/>
  <c r="AL894" i="170"/>
  <c r="AK894" i="170"/>
  <c r="AJ894" i="170"/>
  <c r="AI894" i="170"/>
  <c r="AH894" i="170"/>
  <c r="AG894" i="170"/>
  <c r="AF894" i="170"/>
  <c r="AE894" i="170"/>
  <c r="AD894" i="170"/>
  <c r="AC894" i="170"/>
  <c r="AB894" i="170"/>
  <c r="AA894" i="170"/>
  <c r="Z894" i="170"/>
  <c r="Y894" i="170"/>
  <c r="X894" i="170"/>
  <c r="U894" i="170"/>
  <c r="W894" i="170" s="1"/>
  <c r="AQ565" i="170"/>
  <c r="AO893" i="170"/>
  <c r="AN893" i="170"/>
  <c r="AM893" i="170"/>
  <c r="AL893" i="170"/>
  <c r="AK893" i="170"/>
  <c r="AJ893" i="170"/>
  <c r="AI893" i="170"/>
  <c r="AH893" i="170"/>
  <c r="AG893" i="170"/>
  <c r="AF893" i="170"/>
  <c r="AE893" i="170"/>
  <c r="AD893" i="170"/>
  <c r="AC893" i="170"/>
  <c r="AB893" i="170"/>
  <c r="AA893" i="170"/>
  <c r="Z893" i="170"/>
  <c r="Y893" i="170"/>
  <c r="X893" i="170"/>
  <c r="U893" i="170"/>
  <c r="W893" i="170" s="1"/>
  <c r="AQ564" i="170"/>
  <c r="AO892" i="170"/>
  <c r="AN892" i="170"/>
  <c r="AM892" i="170"/>
  <c r="AL892" i="170"/>
  <c r="AK892" i="170"/>
  <c r="AJ892" i="170"/>
  <c r="AI892" i="170"/>
  <c r="AH892" i="170"/>
  <c r="AG892" i="170"/>
  <c r="AF892" i="170"/>
  <c r="AE892" i="170"/>
  <c r="AD892" i="170"/>
  <c r="AC892" i="170"/>
  <c r="AB892" i="170"/>
  <c r="AA892" i="170"/>
  <c r="Z892" i="170"/>
  <c r="Y892" i="170"/>
  <c r="X892" i="170"/>
  <c r="U892" i="170"/>
  <c r="W892" i="170" s="1"/>
  <c r="AQ563" i="170"/>
  <c r="AA890" i="170"/>
  <c r="Z890" i="170"/>
  <c r="Y890" i="170"/>
  <c r="X890" i="170"/>
  <c r="U890" i="170"/>
  <c r="W890" i="170" s="1"/>
  <c r="AQ562" i="170"/>
  <c r="AO888" i="170"/>
  <c r="AN888" i="170"/>
  <c r="AM888" i="170"/>
  <c r="AL888" i="170"/>
  <c r="AK888" i="170"/>
  <c r="AJ888" i="170"/>
  <c r="AI888" i="170"/>
  <c r="AH888" i="170"/>
  <c r="AG888" i="170"/>
  <c r="AF888" i="170"/>
  <c r="AE888" i="170"/>
  <c r="AD888" i="170"/>
  <c r="AC888" i="170"/>
  <c r="AB888" i="170"/>
  <c r="AA888" i="170"/>
  <c r="Z888" i="170"/>
  <c r="Y888" i="170"/>
  <c r="X888" i="170"/>
  <c r="U888" i="170"/>
  <c r="W888" i="170" s="1"/>
  <c r="AQ561" i="170"/>
  <c r="AO887" i="170"/>
  <c r="AN887" i="170"/>
  <c r="AM887" i="170"/>
  <c r="AL887" i="170"/>
  <c r="AK887" i="170"/>
  <c r="AJ887" i="170"/>
  <c r="AI887" i="170"/>
  <c r="AH887" i="170"/>
  <c r="AG887" i="170"/>
  <c r="AF887" i="170"/>
  <c r="AE887" i="170"/>
  <c r="AD887" i="170"/>
  <c r="AC887" i="170"/>
  <c r="AB887" i="170"/>
  <c r="AA887" i="170"/>
  <c r="Z887" i="170"/>
  <c r="Y887" i="170"/>
  <c r="X887" i="170"/>
  <c r="U887" i="170"/>
  <c r="W887" i="170" s="1"/>
  <c r="AQ560" i="170"/>
  <c r="AO886" i="170"/>
  <c r="AN886" i="170"/>
  <c r="AM886" i="170"/>
  <c r="AL886" i="170"/>
  <c r="AK886" i="170"/>
  <c r="AJ886" i="170"/>
  <c r="AI886" i="170"/>
  <c r="AH886" i="170"/>
  <c r="AG886" i="170"/>
  <c r="AF886" i="170"/>
  <c r="AE886" i="170"/>
  <c r="AD886" i="170"/>
  <c r="AC886" i="170"/>
  <c r="AB886" i="170"/>
  <c r="AA886" i="170"/>
  <c r="Z886" i="170"/>
  <c r="Y886" i="170"/>
  <c r="X886" i="170"/>
  <c r="U886" i="170"/>
  <c r="W886" i="170" s="1"/>
  <c r="AQ559" i="170"/>
  <c r="AO885" i="170"/>
  <c r="AN885" i="170"/>
  <c r="AM885" i="170"/>
  <c r="AL885" i="170"/>
  <c r="AK885" i="170"/>
  <c r="AJ885" i="170"/>
  <c r="AI885" i="170"/>
  <c r="AH885" i="170"/>
  <c r="AG885" i="170"/>
  <c r="AF885" i="170"/>
  <c r="AE885" i="170"/>
  <c r="AD885" i="170"/>
  <c r="AC885" i="170"/>
  <c r="AB885" i="170"/>
  <c r="AA885" i="170"/>
  <c r="Z885" i="170"/>
  <c r="Y885" i="170"/>
  <c r="X885" i="170"/>
  <c r="U885" i="170"/>
  <c r="W885" i="170" s="1"/>
  <c r="AQ558" i="170"/>
  <c r="AO884" i="170"/>
  <c r="AN884" i="170"/>
  <c r="AM884" i="170"/>
  <c r="AL884" i="170"/>
  <c r="AK884" i="170"/>
  <c r="AJ884" i="170"/>
  <c r="AI884" i="170"/>
  <c r="AH884" i="170"/>
  <c r="AG884" i="170"/>
  <c r="AF884" i="170"/>
  <c r="AE884" i="170"/>
  <c r="AD884" i="170"/>
  <c r="AC884" i="170"/>
  <c r="AB884" i="170"/>
  <c r="AA884" i="170"/>
  <c r="Z884" i="170"/>
  <c r="Y884" i="170"/>
  <c r="X884" i="170"/>
  <c r="U884" i="170"/>
  <c r="W884" i="170" s="1"/>
  <c r="AQ557" i="170"/>
  <c r="AO883" i="170"/>
  <c r="AN883" i="170"/>
  <c r="AM883" i="170"/>
  <c r="AL883" i="170"/>
  <c r="AK883" i="170"/>
  <c r="AJ883" i="170"/>
  <c r="AI883" i="170"/>
  <c r="AH883" i="170"/>
  <c r="AG883" i="170"/>
  <c r="AF883" i="170"/>
  <c r="AE883" i="170"/>
  <c r="AD883" i="170"/>
  <c r="AC883" i="170"/>
  <c r="AB883" i="170"/>
  <c r="AA883" i="170"/>
  <c r="Z883" i="170"/>
  <c r="Y883" i="170"/>
  <c r="X883" i="170"/>
  <c r="U883" i="170"/>
  <c r="W883" i="170" s="1"/>
  <c r="AQ556" i="170"/>
  <c r="AA880" i="170"/>
  <c r="Z880" i="170"/>
  <c r="Y880" i="170"/>
  <c r="X880" i="170"/>
  <c r="U880" i="170"/>
  <c r="W880" i="170" s="1"/>
  <c r="AQ555" i="170"/>
  <c r="AO878" i="170"/>
  <c r="AN878" i="170"/>
  <c r="AM878" i="170"/>
  <c r="AL878" i="170"/>
  <c r="AK878" i="170"/>
  <c r="AJ878" i="170"/>
  <c r="AI878" i="170"/>
  <c r="AH878" i="170"/>
  <c r="AG878" i="170"/>
  <c r="AF878" i="170"/>
  <c r="AE878" i="170"/>
  <c r="AD878" i="170"/>
  <c r="AC878" i="170"/>
  <c r="AB878" i="170"/>
  <c r="AA878" i="170"/>
  <c r="Z878" i="170"/>
  <c r="Y878" i="170"/>
  <c r="X878" i="170"/>
  <c r="U878" i="170"/>
  <c r="W878" i="170" s="1"/>
  <c r="AQ554" i="170"/>
  <c r="AO877" i="170"/>
  <c r="AN877" i="170"/>
  <c r="AM877" i="170"/>
  <c r="AL877" i="170"/>
  <c r="AK877" i="170"/>
  <c r="AJ877" i="170"/>
  <c r="AI877" i="170"/>
  <c r="AH877" i="170"/>
  <c r="AG877" i="170"/>
  <c r="AF877" i="170"/>
  <c r="AE877" i="170"/>
  <c r="AD877" i="170"/>
  <c r="AC877" i="170"/>
  <c r="AB877" i="170"/>
  <c r="AA877" i="170"/>
  <c r="Z877" i="170"/>
  <c r="Y877" i="170"/>
  <c r="X877" i="170"/>
  <c r="U877" i="170"/>
  <c r="W877" i="170" s="1"/>
  <c r="AQ553" i="170"/>
  <c r="AO876" i="170"/>
  <c r="AN876" i="170"/>
  <c r="AM876" i="170"/>
  <c r="AL876" i="170"/>
  <c r="AK876" i="170"/>
  <c r="AJ876" i="170"/>
  <c r="AI876" i="170"/>
  <c r="AH876" i="170"/>
  <c r="AG876" i="170"/>
  <c r="AF876" i="170"/>
  <c r="AE876" i="170"/>
  <c r="AD876" i="170"/>
  <c r="AC876" i="170"/>
  <c r="AB876" i="170"/>
  <c r="AA876" i="170"/>
  <c r="Z876" i="170"/>
  <c r="Y876" i="170"/>
  <c r="X876" i="170"/>
  <c r="U876" i="170"/>
  <c r="W876" i="170" s="1"/>
  <c r="AQ552" i="170"/>
  <c r="AO875" i="170"/>
  <c r="AN875" i="170"/>
  <c r="AM875" i="170"/>
  <c r="AL875" i="170"/>
  <c r="AK875" i="170"/>
  <c r="AJ875" i="170"/>
  <c r="AI875" i="170"/>
  <c r="AH875" i="170"/>
  <c r="AG875" i="170"/>
  <c r="AF875" i="170"/>
  <c r="AE875" i="170"/>
  <c r="AD875" i="170"/>
  <c r="AC875" i="170"/>
  <c r="AB875" i="170"/>
  <c r="AA875" i="170"/>
  <c r="Z875" i="170"/>
  <c r="Y875" i="170"/>
  <c r="X875" i="170"/>
  <c r="U875" i="170"/>
  <c r="W875" i="170" s="1"/>
  <c r="AQ551" i="170"/>
  <c r="AO874" i="170"/>
  <c r="AN874" i="170"/>
  <c r="AM874" i="170"/>
  <c r="AL874" i="170"/>
  <c r="AK874" i="170"/>
  <c r="AJ874" i="170"/>
  <c r="AI874" i="170"/>
  <c r="AH874" i="170"/>
  <c r="AG874" i="170"/>
  <c r="AF874" i="170"/>
  <c r="AE874" i="170"/>
  <c r="AD874" i="170"/>
  <c r="AC874" i="170"/>
  <c r="AB874" i="170"/>
  <c r="AA874" i="170"/>
  <c r="Z874" i="170"/>
  <c r="Y874" i="170"/>
  <c r="X874" i="170"/>
  <c r="U874" i="170"/>
  <c r="W874" i="170" s="1"/>
  <c r="AQ550" i="170"/>
  <c r="AO872" i="170"/>
  <c r="AN872" i="170"/>
  <c r="AM872" i="170"/>
  <c r="AL872" i="170"/>
  <c r="AK872" i="170"/>
  <c r="AJ872" i="170"/>
  <c r="AI872" i="170"/>
  <c r="AH872" i="170"/>
  <c r="AG872" i="170"/>
  <c r="AF872" i="170"/>
  <c r="AE872" i="170"/>
  <c r="AD872" i="170"/>
  <c r="AC872" i="170"/>
  <c r="AB872" i="170"/>
  <c r="AA872" i="170"/>
  <c r="Z872" i="170"/>
  <c r="Y872" i="170"/>
  <c r="X872" i="170"/>
  <c r="U872" i="170"/>
  <c r="W872" i="170" s="1"/>
  <c r="AQ549" i="170"/>
  <c r="AA869" i="170"/>
  <c r="Z869" i="170"/>
  <c r="Y869" i="170"/>
  <c r="X869" i="170"/>
  <c r="U869" i="170"/>
  <c r="W869" i="170" s="1"/>
  <c r="AQ548" i="170"/>
  <c r="AO865" i="170"/>
  <c r="AN865" i="170"/>
  <c r="AM865" i="170"/>
  <c r="AL865" i="170"/>
  <c r="AK865" i="170"/>
  <c r="AJ865" i="170"/>
  <c r="AI865" i="170"/>
  <c r="AH865" i="170"/>
  <c r="AG865" i="170"/>
  <c r="AF865" i="170"/>
  <c r="AE865" i="170"/>
  <c r="AD865" i="170"/>
  <c r="AC865" i="170"/>
  <c r="AB865" i="170"/>
  <c r="AA865" i="170"/>
  <c r="Z865" i="170"/>
  <c r="Y865" i="170"/>
  <c r="X865" i="170"/>
  <c r="U865" i="170"/>
  <c r="W865" i="170" s="1"/>
  <c r="AQ547" i="170"/>
  <c r="AO864" i="170"/>
  <c r="AN864" i="170"/>
  <c r="AM864" i="170"/>
  <c r="AL864" i="170"/>
  <c r="AK864" i="170"/>
  <c r="AJ864" i="170"/>
  <c r="AI864" i="170"/>
  <c r="AH864" i="170"/>
  <c r="AG864" i="170"/>
  <c r="AF864" i="170"/>
  <c r="AE864" i="170"/>
  <c r="AD864" i="170"/>
  <c r="AC864" i="170"/>
  <c r="AB864" i="170"/>
  <c r="AA864" i="170"/>
  <c r="Z864" i="170"/>
  <c r="Y864" i="170"/>
  <c r="X864" i="170"/>
  <c r="U864" i="170"/>
  <c r="W864" i="170" s="1"/>
  <c r="AQ546" i="170"/>
  <c r="AO863" i="170"/>
  <c r="AN863" i="170"/>
  <c r="AM863" i="170"/>
  <c r="AL863" i="170"/>
  <c r="AK863" i="170"/>
  <c r="AJ863" i="170"/>
  <c r="AI863" i="170"/>
  <c r="AH863" i="170"/>
  <c r="AG863" i="170"/>
  <c r="AF863" i="170"/>
  <c r="AE863" i="170"/>
  <c r="AD863" i="170"/>
  <c r="AC863" i="170"/>
  <c r="AB863" i="170"/>
  <c r="AA863" i="170"/>
  <c r="Z863" i="170"/>
  <c r="Y863" i="170"/>
  <c r="X863" i="170"/>
  <c r="U863" i="170"/>
  <c r="W863" i="170" s="1"/>
  <c r="AQ545" i="170"/>
  <c r="AO861" i="170"/>
  <c r="AN861" i="170"/>
  <c r="AM861" i="170"/>
  <c r="AL861" i="170"/>
  <c r="AK861" i="170"/>
  <c r="AJ861" i="170"/>
  <c r="AI861" i="170"/>
  <c r="AH861" i="170"/>
  <c r="AG861" i="170"/>
  <c r="AF861" i="170"/>
  <c r="AE861" i="170"/>
  <c r="AD861" i="170"/>
  <c r="AC861" i="170"/>
  <c r="AB861" i="170"/>
  <c r="AA861" i="170"/>
  <c r="Z861" i="170"/>
  <c r="Y861" i="170"/>
  <c r="X861" i="170"/>
  <c r="U861" i="170"/>
  <c r="W861" i="170" s="1"/>
  <c r="AQ544" i="170"/>
  <c r="AO859" i="170"/>
  <c r="AN859" i="170"/>
  <c r="AM859" i="170"/>
  <c r="AL859" i="170"/>
  <c r="AK859" i="170"/>
  <c r="AJ859" i="170"/>
  <c r="AI859" i="170"/>
  <c r="AH859" i="170"/>
  <c r="AG859" i="170"/>
  <c r="AF859" i="170"/>
  <c r="AE859" i="170"/>
  <c r="AD859" i="170"/>
  <c r="AC859" i="170"/>
  <c r="AB859" i="170"/>
  <c r="AA859" i="170"/>
  <c r="Z859" i="170"/>
  <c r="Y859" i="170"/>
  <c r="X859" i="170"/>
  <c r="U859" i="170"/>
  <c r="W859" i="170" s="1"/>
  <c r="AQ543" i="170"/>
  <c r="AA858" i="170"/>
  <c r="Z858" i="170"/>
  <c r="Y858" i="170"/>
  <c r="X858" i="170"/>
  <c r="U858" i="170"/>
  <c r="W858" i="170" s="1"/>
  <c r="AQ542" i="170"/>
  <c r="AO856" i="170"/>
  <c r="AN856" i="170"/>
  <c r="AM856" i="170"/>
  <c r="AL856" i="170"/>
  <c r="AK856" i="170"/>
  <c r="AJ856" i="170"/>
  <c r="AI856" i="170"/>
  <c r="AH856" i="170"/>
  <c r="AG856" i="170"/>
  <c r="AF856" i="170"/>
  <c r="AE856" i="170"/>
  <c r="AD856" i="170"/>
  <c r="AC856" i="170"/>
  <c r="AB856" i="170"/>
  <c r="AA856" i="170"/>
  <c r="Z856" i="170"/>
  <c r="Y856" i="170"/>
  <c r="X856" i="170"/>
  <c r="U856" i="170"/>
  <c r="W856" i="170" s="1"/>
  <c r="AQ541" i="170"/>
  <c r="AO855" i="170"/>
  <c r="AN855" i="170"/>
  <c r="AM855" i="170"/>
  <c r="AL855" i="170"/>
  <c r="AK855" i="170"/>
  <c r="AJ855" i="170"/>
  <c r="AI855" i="170"/>
  <c r="AH855" i="170"/>
  <c r="AG855" i="170"/>
  <c r="AF855" i="170"/>
  <c r="AE855" i="170"/>
  <c r="AD855" i="170"/>
  <c r="AC855" i="170"/>
  <c r="AB855" i="170"/>
  <c r="AA855" i="170"/>
  <c r="Z855" i="170"/>
  <c r="Y855" i="170"/>
  <c r="X855" i="170"/>
  <c r="U855" i="170"/>
  <c r="W855" i="170" s="1"/>
  <c r="AQ540" i="170"/>
  <c r="AO854" i="170"/>
  <c r="AN854" i="170"/>
  <c r="AM854" i="170"/>
  <c r="AL854" i="170"/>
  <c r="AK854" i="170"/>
  <c r="AJ854" i="170"/>
  <c r="AI854" i="170"/>
  <c r="AH854" i="170"/>
  <c r="AG854" i="170"/>
  <c r="AF854" i="170"/>
  <c r="AE854" i="170"/>
  <c r="AD854" i="170"/>
  <c r="AC854" i="170"/>
  <c r="AB854" i="170"/>
  <c r="AA854" i="170"/>
  <c r="Z854" i="170"/>
  <c r="Y854" i="170"/>
  <c r="X854" i="170"/>
  <c r="U854" i="170"/>
  <c r="W854" i="170" s="1"/>
  <c r="AQ539" i="170"/>
  <c r="AO853" i="170"/>
  <c r="AN853" i="170"/>
  <c r="AM853" i="170"/>
  <c r="AL853" i="170"/>
  <c r="AK853" i="170"/>
  <c r="AJ853" i="170"/>
  <c r="AI853" i="170"/>
  <c r="AH853" i="170"/>
  <c r="AG853" i="170"/>
  <c r="AF853" i="170"/>
  <c r="AE853" i="170"/>
  <c r="AD853" i="170"/>
  <c r="AC853" i="170"/>
  <c r="AB853" i="170"/>
  <c r="AA853" i="170"/>
  <c r="Z853" i="170"/>
  <c r="Y853" i="170"/>
  <c r="X853" i="170"/>
  <c r="U853" i="170"/>
  <c r="W853" i="170" s="1"/>
  <c r="AQ538" i="170"/>
  <c r="AO852" i="170"/>
  <c r="AN852" i="170"/>
  <c r="AM852" i="170"/>
  <c r="AL852" i="170"/>
  <c r="AK852" i="170"/>
  <c r="AJ852" i="170"/>
  <c r="AI852" i="170"/>
  <c r="AH852" i="170"/>
  <c r="AG852" i="170"/>
  <c r="AF852" i="170"/>
  <c r="AE852" i="170"/>
  <c r="AD852" i="170"/>
  <c r="AC852" i="170"/>
  <c r="AB852" i="170"/>
  <c r="AA852" i="170"/>
  <c r="Z852" i="170"/>
  <c r="Y852" i="170"/>
  <c r="X852" i="170"/>
  <c r="U852" i="170"/>
  <c r="W852" i="170" s="1"/>
  <c r="AQ537" i="170"/>
  <c r="AO851" i="170"/>
  <c r="AN851" i="170"/>
  <c r="AM851" i="170"/>
  <c r="AL851" i="170"/>
  <c r="AK851" i="170"/>
  <c r="AJ851" i="170"/>
  <c r="AI851" i="170"/>
  <c r="AH851" i="170"/>
  <c r="AG851" i="170"/>
  <c r="AF851" i="170"/>
  <c r="AE851" i="170"/>
  <c r="AD851" i="170"/>
  <c r="AC851" i="170"/>
  <c r="AB851" i="170"/>
  <c r="AA851" i="170"/>
  <c r="Z851" i="170"/>
  <c r="Y851" i="170"/>
  <c r="X851" i="170"/>
  <c r="U851" i="170"/>
  <c r="W851" i="170" s="1"/>
  <c r="AQ536" i="170"/>
  <c r="AO850" i="170"/>
  <c r="AN850" i="170"/>
  <c r="AM850" i="170"/>
  <c r="AL850" i="170"/>
  <c r="AK850" i="170"/>
  <c r="AJ850" i="170"/>
  <c r="AI850" i="170"/>
  <c r="AH850" i="170"/>
  <c r="AG850" i="170"/>
  <c r="AF850" i="170"/>
  <c r="AE850" i="170"/>
  <c r="AD850" i="170"/>
  <c r="AC850" i="170"/>
  <c r="AB850" i="170"/>
  <c r="AA850" i="170"/>
  <c r="Z850" i="170"/>
  <c r="Y850" i="170"/>
  <c r="X850" i="170"/>
  <c r="U850" i="170"/>
  <c r="W850" i="170" s="1"/>
  <c r="AQ535" i="170"/>
  <c r="AO849" i="170"/>
  <c r="AN849" i="170"/>
  <c r="AM849" i="170"/>
  <c r="AL849" i="170"/>
  <c r="AK849" i="170"/>
  <c r="AJ849" i="170"/>
  <c r="AI849" i="170"/>
  <c r="AH849" i="170"/>
  <c r="AG849" i="170"/>
  <c r="AF849" i="170"/>
  <c r="AE849" i="170"/>
  <c r="AD849" i="170"/>
  <c r="AC849" i="170"/>
  <c r="AB849" i="170"/>
  <c r="AA849" i="170"/>
  <c r="Z849" i="170"/>
  <c r="Y849" i="170"/>
  <c r="X849" i="170"/>
  <c r="U849" i="170"/>
  <c r="W849" i="170" s="1"/>
  <c r="AQ534" i="170"/>
  <c r="AO848" i="170"/>
  <c r="AN848" i="170"/>
  <c r="AM848" i="170"/>
  <c r="AL848" i="170"/>
  <c r="AK848" i="170"/>
  <c r="AJ848" i="170"/>
  <c r="AI848" i="170"/>
  <c r="AH848" i="170"/>
  <c r="AG848" i="170"/>
  <c r="AF848" i="170"/>
  <c r="AE848" i="170"/>
  <c r="AD848" i="170"/>
  <c r="AC848" i="170"/>
  <c r="AB848" i="170"/>
  <c r="AA848" i="170"/>
  <c r="Z848" i="170"/>
  <c r="Y848" i="170"/>
  <c r="X848" i="170"/>
  <c r="U848" i="170"/>
  <c r="W848" i="170" s="1"/>
  <c r="AQ533" i="170"/>
  <c r="AA845" i="170"/>
  <c r="Z845" i="170"/>
  <c r="Y845" i="170"/>
  <c r="X845" i="170"/>
  <c r="U845" i="170"/>
  <c r="W845" i="170" s="1"/>
  <c r="AQ532" i="170"/>
  <c r="AO843" i="170"/>
  <c r="AN843" i="170"/>
  <c r="AM843" i="170"/>
  <c r="AL843" i="170"/>
  <c r="AK843" i="170"/>
  <c r="AJ843" i="170"/>
  <c r="AI843" i="170"/>
  <c r="AH843" i="170"/>
  <c r="AG843" i="170"/>
  <c r="AF843" i="170"/>
  <c r="AE843" i="170"/>
  <c r="AD843" i="170"/>
  <c r="AC843" i="170"/>
  <c r="AB843" i="170"/>
  <c r="AA843" i="170"/>
  <c r="Z843" i="170"/>
  <c r="Y843" i="170"/>
  <c r="X843" i="170"/>
  <c r="U843" i="170"/>
  <c r="W843" i="170" s="1"/>
  <c r="AQ531" i="170"/>
  <c r="AO842" i="170"/>
  <c r="AN842" i="170"/>
  <c r="AM842" i="170"/>
  <c r="AL842" i="170"/>
  <c r="AK842" i="170"/>
  <c r="AJ842" i="170"/>
  <c r="AI842" i="170"/>
  <c r="AH842" i="170"/>
  <c r="AG842" i="170"/>
  <c r="AF842" i="170"/>
  <c r="AE842" i="170"/>
  <c r="AD842" i="170"/>
  <c r="AC842" i="170"/>
  <c r="AB842" i="170"/>
  <c r="AA842" i="170"/>
  <c r="Z842" i="170"/>
  <c r="Y842" i="170"/>
  <c r="X842" i="170"/>
  <c r="U842" i="170"/>
  <c r="W842" i="170" s="1"/>
  <c r="AQ530" i="170"/>
  <c r="AO839" i="170"/>
  <c r="AN839" i="170"/>
  <c r="AM839" i="170"/>
  <c r="AL839" i="170"/>
  <c r="AK839" i="170"/>
  <c r="AJ839" i="170"/>
  <c r="AI839" i="170"/>
  <c r="AH839" i="170"/>
  <c r="AG839" i="170"/>
  <c r="AF839" i="170"/>
  <c r="AE839" i="170"/>
  <c r="AD839" i="170"/>
  <c r="AC839" i="170"/>
  <c r="AB839" i="170"/>
  <c r="AA839" i="170"/>
  <c r="Z839" i="170"/>
  <c r="Y839" i="170"/>
  <c r="X839" i="170"/>
  <c r="U839" i="170"/>
  <c r="W839" i="170" s="1"/>
  <c r="AQ529" i="170"/>
  <c r="AO838" i="170"/>
  <c r="AN838" i="170"/>
  <c r="AM838" i="170"/>
  <c r="AL838" i="170"/>
  <c r="AK838" i="170"/>
  <c r="AJ838" i="170"/>
  <c r="AI838" i="170"/>
  <c r="AH838" i="170"/>
  <c r="AG838" i="170"/>
  <c r="AF838" i="170"/>
  <c r="AE838" i="170"/>
  <c r="AD838" i="170"/>
  <c r="AC838" i="170"/>
  <c r="AB838" i="170"/>
  <c r="AA838" i="170"/>
  <c r="Z838" i="170"/>
  <c r="Y838" i="170"/>
  <c r="X838" i="170"/>
  <c r="U838" i="170"/>
  <c r="W838" i="170" s="1"/>
  <c r="AQ528" i="170"/>
  <c r="AA835" i="170"/>
  <c r="Z835" i="170"/>
  <c r="Y835" i="170"/>
  <c r="X835" i="170"/>
  <c r="U835" i="170"/>
  <c r="W835" i="170" s="1"/>
  <c r="AQ527" i="170"/>
  <c r="AO833" i="170"/>
  <c r="AN833" i="170"/>
  <c r="AM833" i="170"/>
  <c r="AL833" i="170"/>
  <c r="AK833" i="170"/>
  <c r="AJ833" i="170"/>
  <c r="AI833" i="170"/>
  <c r="AH833" i="170"/>
  <c r="AG833" i="170"/>
  <c r="AF833" i="170"/>
  <c r="AE833" i="170"/>
  <c r="AD833" i="170"/>
  <c r="AC833" i="170"/>
  <c r="AB833" i="170"/>
  <c r="AA833" i="170"/>
  <c r="Z833" i="170"/>
  <c r="Y833" i="170"/>
  <c r="X833" i="170"/>
  <c r="U833" i="170"/>
  <c r="W833" i="170" s="1"/>
  <c r="AQ526" i="170"/>
  <c r="AO832" i="170"/>
  <c r="AN832" i="170"/>
  <c r="AM832" i="170"/>
  <c r="AL832" i="170"/>
  <c r="AK832" i="170"/>
  <c r="AJ832" i="170"/>
  <c r="AI832" i="170"/>
  <c r="AH832" i="170"/>
  <c r="AG832" i="170"/>
  <c r="AF832" i="170"/>
  <c r="AE832" i="170"/>
  <c r="AD832" i="170"/>
  <c r="AC832" i="170"/>
  <c r="AB832" i="170"/>
  <c r="AA832" i="170"/>
  <c r="Z832" i="170"/>
  <c r="Y832" i="170"/>
  <c r="X832" i="170"/>
  <c r="U832" i="170"/>
  <c r="W832" i="170" s="1"/>
  <c r="AQ525" i="170"/>
  <c r="AO831" i="170"/>
  <c r="AN831" i="170"/>
  <c r="AM831" i="170"/>
  <c r="AL831" i="170"/>
  <c r="AK831" i="170"/>
  <c r="AJ831" i="170"/>
  <c r="AI831" i="170"/>
  <c r="AH831" i="170"/>
  <c r="AG831" i="170"/>
  <c r="AF831" i="170"/>
  <c r="AE831" i="170"/>
  <c r="AD831" i="170"/>
  <c r="AC831" i="170"/>
  <c r="AB831" i="170"/>
  <c r="AA831" i="170"/>
  <c r="Z831" i="170"/>
  <c r="Y831" i="170"/>
  <c r="X831" i="170"/>
  <c r="U831" i="170"/>
  <c r="W831" i="170" s="1"/>
  <c r="AQ524" i="170"/>
  <c r="AO830" i="170"/>
  <c r="AN830" i="170"/>
  <c r="AM830" i="170"/>
  <c r="AL830" i="170"/>
  <c r="AK830" i="170"/>
  <c r="AJ830" i="170"/>
  <c r="AI830" i="170"/>
  <c r="AH830" i="170"/>
  <c r="AG830" i="170"/>
  <c r="AF830" i="170"/>
  <c r="AE830" i="170"/>
  <c r="AD830" i="170"/>
  <c r="AC830" i="170"/>
  <c r="AB830" i="170"/>
  <c r="AA830" i="170"/>
  <c r="Z830" i="170"/>
  <c r="Y830" i="170"/>
  <c r="X830" i="170"/>
  <c r="U830" i="170"/>
  <c r="W830" i="170" s="1"/>
  <c r="AQ523" i="170"/>
  <c r="AO829" i="170"/>
  <c r="AN829" i="170"/>
  <c r="AM829" i="170"/>
  <c r="AL829" i="170"/>
  <c r="AK829" i="170"/>
  <c r="AJ829" i="170"/>
  <c r="AI829" i="170"/>
  <c r="AH829" i="170"/>
  <c r="AG829" i="170"/>
  <c r="AF829" i="170"/>
  <c r="AE829" i="170"/>
  <c r="AD829" i="170"/>
  <c r="AC829" i="170"/>
  <c r="AB829" i="170"/>
  <c r="AA829" i="170"/>
  <c r="Z829" i="170"/>
  <c r="Y829" i="170"/>
  <c r="X829" i="170"/>
  <c r="U829" i="170"/>
  <c r="W829" i="170" s="1"/>
  <c r="AQ522" i="170"/>
  <c r="AO827" i="170"/>
  <c r="AN827" i="170"/>
  <c r="AM827" i="170"/>
  <c r="AL827" i="170"/>
  <c r="AK827" i="170"/>
  <c r="AJ827" i="170"/>
  <c r="AI827" i="170"/>
  <c r="AH827" i="170"/>
  <c r="AG827" i="170"/>
  <c r="AF827" i="170"/>
  <c r="AE827" i="170"/>
  <c r="AD827" i="170"/>
  <c r="AC827" i="170"/>
  <c r="AB827" i="170"/>
  <c r="AA827" i="170"/>
  <c r="Z827" i="170"/>
  <c r="Y827" i="170"/>
  <c r="X827" i="170"/>
  <c r="U827" i="170"/>
  <c r="W827" i="170" s="1"/>
  <c r="AQ521" i="170"/>
  <c r="AO826" i="170"/>
  <c r="AN826" i="170"/>
  <c r="AM826" i="170"/>
  <c r="AL826" i="170"/>
  <c r="AK826" i="170"/>
  <c r="AJ826" i="170"/>
  <c r="AI826" i="170"/>
  <c r="AH826" i="170"/>
  <c r="AG826" i="170"/>
  <c r="AF826" i="170"/>
  <c r="AE826" i="170"/>
  <c r="AD826" i="170"/>
  <c r="AC826" i="170"/>
  <c r="AB826" i="170"/>
  <c r="AA826" i="170"/>
  <c r="Z826" i="170"/>
  <c r="Y826" i="170"/>
  <c r="X826" i="170"/>
  <c r="U826" i="170"/>
  <c r="W826" i="170" s="1"/>
  <c r="AQ520" i="170"/>
  <c r="AA824" i="170"/>
  <c r="Z824" i="170"/>
  <c r="Y824" i="170"/>
  <c r="X824" i="170"/>
  <c r="U824" i="170"/>
  <c r="W824" i="170" s="1"/>
  <c r="AQ519" i="170"/>
  <c r="AO822" i="170"/>
  <c r="AN822" i="170"/>
  <c r="AM822" i="170"/>
  <c r="AL822" i="170"/>
  <c r="AK822" i="170"/>
  <c r="AJ822" i="170"/>
  <c r="AI822" i="170"/>
  <c r="AH822" i="170"/>
  <c r="AG822" i="170"/>
  <c r="AF822" i="170"/>
  <c r="AE822" i="170"/>
  <c r="AD822" i="170"/>
  <c r="AC822" i="170"/>
  <c r="AB822" i="170"/>
  <c r="AA822" i="170"/>
  <c r="Z822" i="170"/>
  <c r="Y822" i="170"/>
  <c r="X822" i="170"/>
  <c r="U822" i="170"/>
  <c r="W822" i="170" s="1"/>
  <c r="AQ518" i="170"/>
  <c r="AO821" i="170"/>
  <c r="AN821" i="170"/>
  <c r="AM821" i="170"/>
  <c r="AL821" i="170"/>
  <c r="AK821" i="170"/>
  <c r="AJ821" i="170"/>
  <c r="AI821" i="170"/>
  <c r="AH821" i="170"/>
  <c r="AG821" i="170"/>
  <c r="AF821" i="170"/>
  <c r="AE821" i="170"/>
  <c r="AD821" i="170"/>
  <c r="AC821" i="170"/>
  <c r="AB821" i="170"/>
  <c r="AA821" i="170"/>
  <c r="Z821" i="170"/>
  <c r="Y821" i="170"/>
  <c r="X821" i="170"/>
  <c r="U821" i="170"/>
  <c r="W821" i="170" s="1"/>
  <c r="AQ517" i="170"/>
  <c r="AO820" i="170"/>
  <c r="AN820" i="170"/>
  <c r="AM820" i="170"/>
  <c r="AL820" i="170"/>
  <c r="AK820" i="170"/>
  <c r="AJ820" i="170"/>
  <c r="AI820" i="170"/>
  <c r="AH820" i="170"/>
  <c r="AG820" i="170"/>
  <c r="AF820" i="170"/>
  <c r="AE820" i="170"/>
  <c r="AD820" i="170"/>
  <c r="AC820" i="170"/>
  <c r="AB820" i="170"/>
  <c r="AA820" i="170"/>
  <c r="Z820" i="170"/>
  <c r="Y820" i="170"/>
  <c r="X820" i="170"/>
  <c r="U820" i="170"/>
  <c r="W820" i="170" s="1"/>
  <c r="AQ516" i="170"/>
  <c r="AO819" i="170"/>
  <c r="AN819" i="170"/>
  <c r="AM819" i="170"/>
  <c r="AL819" i="170"/>
  <c r="AK819" i="170"/>
  <c r="AJ819" i="170"/>
  <c r="AI819" i="170"/>
  <c r="AH819" i="170"/>
  <c r="AG819" i="170"/>
  <c r="AF819" i="170"/>
  <c r="AE819" i="170"/>
  <c r="AD819" i="170"/>
  <c r="AC819" i="170"/>
  <c r="AB819" i="170"/>
  <c r="AA819" i="170"/>
  <c r="Z819" i="170"/>
  <c r="Y819" i="170"/>
  <c r="X819" i="170"/>
  <c r="U819" i="170"/>
  <c r="W819" i="170" s="1"/>
  <c r="AQ515" i="170"/>
  <c r="AO818" i="170"/>
  <c r="AN818" i="170"/>
  <c r="AM818" i="170"/>
  <c r="AL818" i="170"/>
  <c r="AK818" i="170"/>
  <c r="AJ818" i="170"/>
  <c r="AI818" i="170"/>
  <c r="AH818" i="170"/>
  <c r="AG818" i="170"/>
  <c r="AF818" i="170"/>
  <c r="AE818" i="170"/>
  <c r="AD818" i="170"/>
  <c r="AC818" i="170"/>
  <c r="AB818" i="170"/>
  <c r="AA818" i="170"/>
  <c r="Z818" i="170"/>
  <c r="Y818" i="170"/>
  <c r="X818" i="170"/>
  <c r="U818" i="170"/>
  <c r="W818" i="170" s="1"/>
  <c r="AQ514" i="170"/>
  <c r="AO816" i="170"/>
  <c r="AN816" i="170"/>
  <c r="AM816" i="170"/>
  <c r="AL816" i="170"/>
  <c r="AK816" i="170"/>
  <c r="AJ816" i="170"/>
  <c r="AI816" i="170"/>
  <c r="AH816" i="170"/>
  <c r="AG816" i="170"/>
  <c r="AF816" i="170"/>
  <c r="AE816" i="170"/>
  <c r="AD816" i="170"/>
  <c r="AC816" i="170"/>
  <c r="AB816" i="170"/>
  <c r="AA816" i="170"/>
  <c r="Z816" i="170"/>
  <c r="Y816" i="170"/>
  <c r="X816" i="170"/>
  <c r="U816" i="170"/>
  <c r="W816" i="170" s="1"/>
  <c r="AQ513" i="170"/>
  <c r="AA813" i="170"/>
  <c r="Z813" i="170"/>
  <c r="Y813" i="170"/>
  <c r="X813" i="170"/>
  <c r="U813" i="170"/>
  <c r="W813" i="170" s="1"/>
  <c r="AQ512" i="170"/>
  <c r="AO811" i="170"/>
  <c r="AN811" i="170"/>
  <c r="AM811" i="170"/>
  <c r="AL811" i="170"/>
  <c r="AK811" i="170"/>
  <c r="AJ811" i="170"/>
  <c r="AI811" i="170"/>
  <c r="AH811" i="170"/>
  <c r="AG811" i="170"/>
  <c r="AF811" i="170"/>
  <c r="AE811" i="170"/>
  <c r="AD811" i="170"/>
  <c r="AC811" i="170"/>
  <c r="AB811" i="170"/>
  <c r="AA811" i="170"/>
  <c r="Z811" i="170"/>
  <c r="Y811" i="170"/>
  <c r="X811" i="170"/>
  <c r="U811" i="170"/>
  <c r="W811" i="170" s="1"/>
  <c r="AQ511" i="170"/>
  <c r="AO810" i="170"/>
  <c r="AN810" i="170"/>
  <c r="AM810" i="170"/>
  <c r="AL810" i="170"/>
  <c r="AK810" i="170"/>
  <c r="AJ810" i="170"/>
  <c r="AI810" i="170"/>
  <c r="AH810" i="170"/>
  <c r="AG810" i="170"/>
  <c r="AF810" i="170"/>
  <c r="AE810" i="170"/>
  <c r="AD810" i="170"/>
  <c r="AC810" i="170"/>
  <c r="AB810" i="170"/>
  <c r="AA810" i="170"/>
  <c r="Z810" i="170"/>
  <c r="Y810" i="170"/>
  <c r="X810" i="170"/>
  <c r="U810" i="170"/>
  <c r="W810" i="170" s="1"/>
  <c r="AQ510" i="170"/>
  <c r="AO809" i="170"/>
  <c r="AN809" i="170"/>
  <c r="AM809" i="170"/>
  <c r="AL809" i="170"/>
  <c r="AK809" i="170"/>
  <c r="AJ809" i="170"/>
  <c r="AI809" i="170"/>
  <c r="AH809" i="170"/>
  <c r="AG809" i="170"/>
  <c r="AF809" i="170"/>
  <c r="AE809" i="170"/>
  <c r="AD809" i="170"/>
  <c r="AC809" i="170"/>
  <c r="AB809" i="170"/>
  <c r="AA809" i="170"/>
  <c r="Z809" i="170"/>
  <c r="Y809" i="170"/>
  <c r="X809" i="170"/>
  <c r="U809" i="170"/>
  <c r="W809" i="170" s="1"/>
  <c r="AQ509" i="170"/>
  <c r="AO808" i="170"/>
  <c r="AN808" i="170"/>
  <c r="AM808" i="170"/>
  <c r="AL808" i="170"/>
  <c r="AK808" i="170"/>
  <c r="AJ808" i="170"/>
  <c r="AI808" i="170"/>
  <c r="AH808" i="170"/>
  <c r="AG808" i="170"/>
  <c r="AF808" i="170"/>
  <c r="AE808" i="170"/>
  <c r="AD808" i="170"/>
  <c r="AC808" i="170"/>
  <c r="AB808" i="170"/>
  <c r="AA808" i="170"/>
  <c r="Z808" i="170"/>
  <c r="Y808" i="170"/>
  <c r="X808" i="170"/>
  <c r="U808" i="170"/>
  <c r="W808" i="170" s="1"/>
  <c r="AQ508" i="170"/>
  <c r="AO807" i="170"/>
  <c r="AN807" i="170"/>
  <c r="AM807" i="170"/>
  <c r="AL807" i="170"/>
  <c r="AK807" i="170"/>
  <c r="AJ807" i="170"/>
  <c r="AI807" i="170"/>
  <c r="AH807" i="170"/>
  <c r="AG807" i="170"/>
  <c r="AF807" i="170"/>
  <c r="AE807" i="170"/>
  <c r="AD807" i="170"/>
  <c r="AC807" i="170"/>
  <c r="AB807" i="170"/>
  <c r="AA807" i="170"/>
  <c r="Z807" i="170"/>
  <c r="Y807" i="170"/>
  <c r="X807" i="170"/>
  <c r="U807" i="170"/>
  <c r="W807" i="170" s="1"/>
  <c r="AQ507" i="170"/>
  <c r="AO806" i="170"/>
  <c r="AN806" i="170"/>
  <c r="AM806" i="170"/>
  <c r="AL806" i="170"/>
  <c r="AK806" i="170"/>
  <c r="AJ806" i="170"/>
  <c r="AI806" i="170"/>
  <c r="AH806" i="170"/>
  <c r="AG806" i="170"/>
  <c r="AF806" i="170"/>
  <c r="AE806" i="170"/>
  <c r="AD806" i="170"/>
  <c r="AC806" i="170"/>
  <c r="AB806" i="170"/>
  <c r="AA806" i="170"/>
  <c r="Z806" i="170"/>
  <c r="Y806" i="170"/>
  <c r="X806" i="170"/>
  <c r="U806" i="170"/>
  <c r="W806" i="170" s="1"/>
  <c r="AQ506" i="170"/>
  <c r="AA802" i="170"/>
  <c r="Z802" i="170"/>
  <c r="Y802" i="170"/>
  <c r="X802" i="170"/>
  <c r="U802" i="170"/>
  <c r="W802" i="170" s="1"/>
  <c r="AQ505" i="170"/>
  <c r="AO800" i="170"/>
  <c r="AN800" i="170"/>
  <c r="AM800" i="170"/>
  <c r="AL800" i="170"/>
  <c r="AK800" i="170"/>
  <c r="AJ800" i="170"/>
  <c r="AI800" i="170"/>
  <c r="AH800" i="170"/>
  <c r="AG800" i="170"/>
  <c r="AF800" i="170"/>
  <c r="AE800" i="170"/>
  <c r="AD800" i="170"/>
  <c r="AC800" i="170"/>
  <c r="AB800" i="170"/>
  <c r="AA800" i="170"/>
  <c r="Z800" i="170"/>
  <c r="Y800" i="170"/>
  <c r="X800" i="170"/>
  <c r="U800" i="170"/>
  <c r="W800" i="170" s="1"/>
  <c r="AQ504" i="170"/>
  <c r="AO799" i="170"/>
  <c r="AN799" i="170"/>
  <c r="AM799" i="170"/>
  <c r="AL799" i="170"/>
  <c r="AK799" i="170"/>
  <c r="AJ799" i="170"/>
  <c r="AI799" i="170"/>
  <c r="AH799" i="170"/>
  <c r="AG799" i="170"/>
  <c r="AF799" i="170"/>
  <c r="AE799" i="170"/>
  <c r="AD799" i="170"/>
  <c r="AC799" i="170"/>
  <c r="AB799" i="170"/>
  <c r="AA799" i="170"/>
  <c r="Z799" i="170"/>
  <c r="Y799" i="170"/>
  <c r="X799" i="170"/>
  <c r="U799" i="170"/>
  <c r="W799" i="170" s="1"/>
  <c r="AQ503" i="170"/>
  <c r="AO798" i="170"/>
  <c r="AN798" i="170"/>
  <c r="AM798" i="170"/>
  <c r="AL798" i="170"/>
  <c r="AK798" i="170"/>
  <c r="AJ798" i="170"/>
  <c r="AI798" i="170"/>
  <c r="AH798" i="170"/>
  <c r="AG798" i="170"/>
  <c r="AF798" i="170"/>
  <c r="AE798" i="170"/>
  <c r="AD798" i="170"/>
  <c r="AC798" i="170"/>
  <c r="AB798" i="170"/>
  <c r="AA798" i="170"/>
  <c r="Z798" i="170"/>
  <c r="Y798" i="170"/>
  <c r="X798" i="170"/>
  <c r="U798" i="170"/>
  <c r="W798" i="170" s="1"/>
  <c r="AQ502" i="170"/>
  <c r="AO797" i="170"/>
  <c r="AN797" i="170"/>
  <c r="AM797" i="170"/>
  <c r="AL797" i="170"/>
  <c r="AK797" i="170"/>
  <c r="AJ797" i="170"/>
  <c r="AI797" i="170"/>
  <c r="AH797" i="170"/>
  <c r="AG797" i="170"/>
  <c r="AF797" i="170"/>
  <c r="AE797" i="170"/>
  <c r="AD797" i="170"/>
  <c r="AC797" i="170"/>
  <c r="AB797" i="170"/>
  <c r="AA797" i="170"/>
  <c r="Z797" i="170"/>
  <c r="Y797" i="170"/>
  <c r="X797" i="170"/>
  <c r="U797" i="170"/>
  <c r="W797" i="170" s="1"/>
  <c r="AQ501" i="170"/>
  <c r="AO796" i="170"/>
  <c r="AN796" i="170"/>
  <c r="AM796" i="170"/>
  <c r="AL796" i="170"/>
  <c r="AK796" i="170"/>
  <c r="AJ796" i="170"/>
  <c r="AI796" i="170"/>
  <c r="AH796" i="170"/>
  <c r="AG796" i="170"/>
  <c r="AF796" i="170"/>
  <c r="AE796" i="170"/>
  <c r="AD796" i="170"/>
  <c r="AC796" i="170"/>
  <c r="AB796" i="170"/>
  <c r="AA796" i="170"/>
  <c r="Z796" i="170"/>
  <c r="Y796" i="170"/>
  <c r="X796" i="170"/>
  <c r="U796" i="170"/>
  <c r="W796" i="170" s="1"/>
  <c r="AQ500" i="170"/>
  <c r="AO795" i="170"/>
  <c r="AN795" i="170"/>
  <c r="AM795" i="170"/>
  <c r="AL795" i="170"/>
  <c r="AK795" i="170"/>
  <c r="AJ795" i="170"/>
  <c r="AI795" i="170"/>
  <c r="AH795" i="170"/>
  <c r="AG795" i="170"/>
  <c r="AF795" i="170"/>
  <c r="AE795" i="170"/>
  <c r="AD795" i="170"/>
  <c r="AC795" i="170"/>
  <c r="AB795" i="170"/>
  <c r="AA795" i="170"/>
  <c r="Z795" i="170"/>
  <c r="Y795" i="170"/>
  <c r="X795" i="170"/>
  <c r="U795" i="170"/>
  <c r="W795" i="170" s="1"/>
  <c r="AQ499" i="170"/>
  <c r="AO794" i="170"/>
  <c r="AN794" i="170"/>
  <c r="AM794" i="170"/>
  <c r="AL794" i="170"/>
  <c r="AK794" i="170"/>
  <c r="AJ794" i="170"/>
  <c r="AI794" i="170"/>
  <c r="AH794" i="170"/>
  <c r="AG794" i="170"/>
  <c r="AF794" i="170"/>
  <c r="AE794" i="170"/>
  <c r="AD794" i="170"/>
  <c r="AC794" i="170"/>
  <c r="AB794" i="170"/>
  <c r="AA794" i="170"/>
  <c r="Z794" i="170"/>
  <c r="Y794" i="170"/>
  <c r="X794" i="170"/>
  <c r="U794" i="170"/>
  <c r="W794" i="170" s="1"/>
  <c r="AQ498" i="170"/>
  <c r="AO793" i="170"/>
  <c r="AN793" i="170"/>
  <c r="AM793" i="170"/>
  <c r="AL793" i="170"/>
  <c r="AK793" i="170"/>
  <c r="AJ793" i="170"/>
  <c r="AI793" i="170"/>
  <c r="AH793" i="170"/>
  <c r="AG793" i="170"/>
  <c r="AF793" i="170"/>
  <c r="AE793" i="170"/>
  <c r="AD793" i="170"/>
  <c r="AC793" i="170"/>
  <c r="AB793" i="170"/>
  <c r="AA793" i="170"/>
  <c r="Z793" i="170"/>
  <c r="Y793" i="170"/>
  <c r="X793" i="170"/>
  <c r="U793" i="170"/>
  <c r="W793" i="170" s="1"/>
  <c r="AQ497" i="170"/>
  <c r="AA792" i="170"/>
  <c r="Z792" i="170"/>
  <c r="Y792" i="170"/>
  <c r="X792" i="170"/>
  <c r="U792" i="170"/>
  <c r="W792" i="170" s="1"/>
  <c r="AQ496" i="170"/>
  <c r="AO790" i="170"/>
  <c r="AN790" i="170"/>
  <c r="AM790" i="170"/>
  <c r="AL790" i="170"/>
  <c r="AK790" i="170"/>
  <c r="AJ790" i="170"/>
  <c r="AI790" i="170"/>
  <c r="AH790" i="170"/>
  <c r="AG790" i="170"/>
  <c r="AF790" i="170"/>
  <c r="AE790" i="170"/>
  <c r="AD790" i="170"/>
  <c r="AC790" i="170"/>
  <c r="AB790" i="170"/>
  <c r="AA790" i="170"/>
  <c r="Z790" i="170"/>
  <c r="Y790" i="170"/>
  <c r="X790" i="170"/>
  <c r="U790" i="170"/>
  <c r="W790" i="170" s="1"/>
  <c r="AQ495" i="170"/>
  <c r="AO789" i="170"/>
  <c r="AN789" i="170"/>
  <c r="AM789" i="170"/>
  <c r="AL789" i="170"/>
  <c r="AK789" i="170"/>
  <c r="AJ789" i="170"/>
  <c r="AI789" i="170"/>
  <c r="AH789" i="170"/>
  <c r="AG789" i="170"/>
  <c r="AF789" i="170"/>
  <c r="AE789" i="170"/>
  <c r="AD789" i="170"/>
  <c r="AC789" i="170"/>
  <c r="AB789" i="170"/>
  <c r="AA789" i="170"/>
  <c r="Z789" i="170"/>
  <c r="Y789" i="170"/>
  <c r="X789" i="170"/>
  <c r="U789" i="170"/>
  <c r="W789" i="170" s="1"/>
  <c r="AQ494" i="170"/>
  <c r="AO788" i="170"/>
  <c r="AN788" i="170"/>
  <c r="AM788" i="170"/>
  <c r="AL788" i="170"/>
  <c r="AK788" i="170"/>
  <c r="AJ788" i="170"/>
  <c r="AI788" i="170"/>
  <c r="AH788" i="170"/>
  <c r="AG788" i="170"/>
  <c r="AF788" i="170"/>
  <c r="AE788" i="170"/>
  <c r="AD788" i="170"/>
  <c r="AC788" i="170"/>
  <c r="AB788" i="170"/>
  <c r="AA788" i="170"/>
  <c r="Z788" i="170"/>
  <c r="Y788" i="170"/>
  <c r="X788" i="170"/>
  <c r="U788" i="170"/>
  <c r="W788" i="170" s="1"/>
  <c r="AQ493" i="170"/>
  <c r="AO787" i="170"/>
  <c r="AN787" i="170"/>
  <c r="AM787" i="170"/>
  <c r="AL787" i="170"/>
  <c r="AK787" i="170"/>
  <c r="AJ787" i="170"/>
  <c r="AI787" i="170"/>
  <c r="AH787" i="170"/>
  <c r="AG787" i="170"/>
  <c r="AF787" i="170"/>
  <c r="AE787" i="170"/>
  <c r="AD787" i="170"/>
  <c r="AC787" i="170"/>
  <c r="AB787" i="170"/>
  <c r="AA787" i="170"/>
  <c r="Z787" i="170"/>
  <c r="Y787" i="170"/>
  <c r="X787" i="170"/>
  <c r="U787" i="170"/>
  <c r="W787" i="170" s="1"/>
  <c r="AQ492" i="170"/>
  <c r="AO786" i="170"/>
  <c r="AN786" i="170"/>
  <c r="AM786" i="170"/>
  <c r="AL786" i="170"/>
  <c r="AK786" i="170"/>
  <c r="AJ786" i="170"/>
  <c r="AI786" i="170"/>
  <c r="AH786" i="170"/>
  <c r="AG786" i="170"/>
  <c r="AF786" i="170"/>
  <c r="AE786" i="170"/>
  <c r="AD786" i="170"/>
  <c r="AC786" i="170"/>
  <c r="AB786" i="170"/>
  <c r="AA786" i="170"/>
  <c r="Z786" i="170"/>
  <c r="Y786" i="170"/>
  <c r="X786" i="170"/>
  <c r="U786" i="170"/>
  <c r="W786" i="170" s="1"/>
  <c r="AQ491" i="170"/>
  <c r="AO785" i="170"/>
  <c r="AN785" i="170"/>
  <c r="AM785" i="170"/>
  <c r="AL785" i="170"/>
  <c r="AK785" i="170"/>
  <c r="AJ785" i="170"/>
  <c r="AI785" i="170"/>
  <c r="AH785" i="170"/>
  <c r="AG785" i="170"/>
  <c r="AF785" i="170"/>
  <c r="AE785" i="170"/>
  <c r="AD785" i="170"/>
  <c r="AC785" i="170"/>
  <c r="AB785" i="170"/>
  <c r="AA785" i="170"/>
  <c r="Z785" i="170"/>
  <c r="Y785" i="170"/>
  <c r="X785" i="170"/>
  <c r="U785" i="170"/>
  <c r="W785" i="170" s="1"/>
  <c r="AQ490" i="170"/>
  <c r="AO784" i="170"/>
  <c r="AN784" i="170"/>
  <c r="AM784" i="170"/>
  <c r="AL784" i="170"/>
  <c r="AK784" i="170"/>
  <c r="AJ784" i="170"/>
  <c r="AI784" i="170"/>
  <c r="AH784" i="170"/>
  <c r="AG784" i="170"/>
  <c r="AF784" i="170"/>
  <c r="AE784" i="170"/>
  <c r="AD784" i="170"/>
  <c r="AC784" i="170"/>
  <c r="AB784" i="170"/>
  <c r="AA784" i="170"/>
  <c r="Z784" i="170"/>
  <c r="Y784" i="170"/>
  <c r="X784" i="170"/>
  <c r="U784" i="170"/>
  <c r="W784" i="170" s="1"/>
  <c r="AQ489" i="170"/>
  <c r="AO783" i="170"/>
  <c r="AN783" i="170"/>
  <c r="AM783" i="170"/>
  <c r="AL783" i="170"/>
  <c r="AK783" i="170"/>
  <c r="AJ783" i="170"/>
  <c r="AI783" i="170"/>
  <c r="AH783" i="170"/>
  <c r="AG783" i="170"/>
  <c r="AF783" i="170"/>
  <c r="AE783" i="170"/>
  <c r="AD783" i="170"/>
  <c r="AC783" i="170"/>
  <c r="AB783" i="170"/>
  <c r="AA783" i="170"/>
  <c r="Z783" i="170"/>
  <c r="Y783" i="170"/>
  <c r="X783" i="170"/>
  <c r="U783" i="170"/>
  <c r="W783" i="170" s="1"/>
  <c r="AQ488" i="170"/>
  <c r="AO782" i="170"/>
  <c r="AN782" i="170"/>
  <c r="AM782" i="170"/>
  <c r="AL782" i="170"/>
  <c r="AK782" i="170"/>
  <c r="AJ782" i="170"/>
  <c r="AI782" i="170"/>
  <c r="AH782" i="170"/>
  <c r="AG782" i="170"/>
  <c r="AF782" i="170"/>
  <c r="AE782" i="170"/>
  <c r="AD782" i="170"/>
  <c r="AC782" i="170"/>
  <c r="AB782" i="170"/>
  <c r="AA782" i="170"/>
  <c r="Z782" i="170"/>
  <c r="Y782" i="170"/>
  <c r="X782" i="170"/>
  <c r="U782" i="170"/>
  <c r="W782" i="170" s="1"/>
  <c r="AQ487" i="170"/>
  <c r="AO781" i="170"/>
  <c r="AN781" i="170"/>
  <c r="AM781" i="170"/>
  <c r="AL781" i="170"/>
  <c r="AK781" i="170"/>
  <c r="AJ781" i="170"/>
  <c r="AI781" i="170"/>
  <c r="AH781" i="170"/>
  <c r="AG781" i="170"/>
  <c r="AF781" i="170"/>
  <c r="AE781" i="170"/>
  <c r="AD781" i="170"/>
  <c r="AC781" i="170"/>
  <c r="AB781" i="170"/>
  <c r="AA781" i="170"/>
  <c r="Z781" i="170"/>
  <c r="Y781" i="170"/>
  <c r="X781" i="170"/>
  <c r="U781" i="170"/>
  <c r="W781" i="170" s="1"/>
  <c r="AQ486" i="170"/>
  <c r="AO780" i="170"/>
  <c r="AN780" i="170"/>
  <c r="AM780" i="170"/>
  <c r="AL780" i="170"/>
  <c r="AK780" i="170"/>
  <c r="AJ780" i="170"/>
  <c r="AI780" i="170"/>
  <c r="AH780" i="170"/>
  <c r="AG780" i="170"/>
  <c r="AF780" i="170"/>
  <c r="AE780" i="170"/>
  <c r="AD780" i="170"/>
  <c r="AC780" i="170"/>
  <c r="AB780" i="170"/>
  <c r="AA780" i="170"/>
  <c r="Z780" i="170"/>
  <c r="Y780" i="170"/>
  <c r="X780" i="170"/>
  <c r="U780" i="170"/>
  <c r="W780" i="170" s="1"/>
  <c r="AQ485" i="170"/>
  <c r="AO779" i="170"/>
  <c r="AN779" i="170"/>
  <c r="AM779" i="170"/>
  <c r="AL779" i="170"/>
  <c r="AK779" i="170"/>
  <c r="AJ779" i="170"/>
  <c r="AI779" i="170"/>
  <c r="AH779" i="170"/>
  <c r="AG779" i="170"/>
  <c r="AF779" i="170"/>
  <c r="AE779" i="170"/>
  <c r="AD779" i="170"/>
  <c r="AC779" i="170"/>
  <c r="AB779" i="170"/>
  <c r="AA779" i="170"/>
  <c r="Z779" i="170"/>
  <c r="Y779" i="170"/>
  <c r="X779" i="170"/>
  <c r="U779" i="170"/>
  <c r="W779" i="170" s="1"/>
  <c r="AQ484" i="170"/>
  <c r="AO778" i="170"/>
  <c r="AN778" i="170"/>
  <c r="AM778" i="170"/>
  <c r="AL778" i="170"/>
  <c r="AK778" i="170"/>
  <c r="AJ778" i="170"/>
  <c r="AI778" i="170"/>
  <c r="AH778" i="170"/>
  <c r="AG778" i="170"/>
  <c r="AF778" i="170"/>
  <c r="AE778" i="170"/>
  <c r="AD778" i="170"/>
  <c r="AC778" i="170"/>
  <c r="AB778" i="170"/>
  <c r="AA778" i="170"/>
  <c r="Z778" i="170"/>
  <c r="Y778" i="170"/>
  <c r="X778" i="170"/>
  <c r="U778" i="170"/>
  <c r="W778" i="170" s="1"/>
  <c r="AQ483" i="170"/>
  <c r="AO775" i="170"/>
  <c r="AN775" i="170"/>
  <c r="AM775" i="170"/>
  <c r="AL775" i="170"/>
  <c r="AK775" i="170"/>
  <c r="AJ775" i="170"/>
  <c r="AI775" i="170"/>
  <c r="AH775" i="170"/>
  <c r="AG775" i="170"/>
  <c r="AF775" i="170"/>
  <c r="AE775" i="170"/>
  <c r="AD775" i="170"/>
  <c r="AC775" i="170"/>
  <c r="AB775" i="170"/>
  <c r="AA775" i="170"/>
  <c r="Z775" i="170"/>
  <c r="Y775" i="170"/>
  <c r="X775" i="170"/>
  <c r="U775" i="170"/>
  <c r="W775" i="170" s="1"/>
  <c r="AQ482" i="170"/>
  <c r="AO774" i="170"/>
  <c r="AN774" i="170"/>
  <c r="AM774" i="170"/>
  <c r="AL774" i="170"/>
  <c r="AK774" i="170"/>
  <c r="AJ774" i="170"/>
  <c r="AI774" i="170"/>
  <c r="AH774" i="170"/>
  <c r="AG774" i="170"/>
  <c r="AF774" i="170"/>
  <c r="AE774" i="170"/>
  <c r="AD774" i="170"/>
  <c r="AC774" i="170"/>
  <c r="AB774" i="170"/>
  <c r="AA774" i="170"/>
  <c r="Z774" i="170"/>
  <c r="Y774" i="170"/>
  <c r="X774" i="170"/>
  <c r="U774" i="170"/>
  <c r="W774" i="170" s="1"/>
  <c r="AQ481" i="170"/>
  <c r="AO773" i="170"/>
  <c r="AN773" i="170"/>
  <c r="AM773" i="170"/>
  <c r="AL773" i="170"/>
  <c r="AK773" i="170"/>
  <c r="AJ773" i="170"/>
  <c r="AI773" i="170"/>
  <c r="AH773" i="170"/>
  <c r="AG773" i="170"/>
  <c r="AF773" i="170"/>
  <c r="AE773" i="170"/>
  <c r="AD773" i="170"/>
  <c r="AC773" i="170"/>
  <c r="AB773" i="170"/>
  <c r="AA773" i="170"/>
  <c r="Z773" i="170"/>
  <c r="Y773" i="170"/>
  <c r="X773" i="170"/>
  <c r="U773" i="170"/>
  <c r="W773" i="170" s="1"/>
  <c r="AQ480" i="170"/>
  <c r="AO772" i="170"/>
  <c r="AN772" i="170"/>
  <c r="AM772" i="170"/>
  <c r="AL772" i="170"/>
  <c r="AK772" i="170"/>
  <c r="AJ772" i="170"/>
  <c r="AI772" i="170"/>
  <c r="AH772" i="170"/>
  <c r="AG772" i="170"/>
  <c r="AF772" i="170"/>
  <c r="AE772" i="170"/>
  <c r="AD772" i="170"/>
  <c r="AC772" i="170"/>
  <c r="AB772" i="170"/>
  <c r="AA772" i="170"/>
  <c r="Z772" i="170"/>
  <c r="Y772" i="170"/>
  <c r="X772" i="170"/>
  <c r="U772" i="170"/>
  <c r="W772" i="170" s="1"/>
  <c r="AQ479" i="170"/>
  <c r="AO771" i="170"/>
  <c r="AN771" i="170"/>
  <c r="AM771" i="170"/>
  <c r="AL771" i="170"/>
  <c r="AK771" i="170"/>
  <c r="AJ771" i="170"/>
  <c r="AI771" i="170"/>
  <c r="AH771" i="170"/>
  <c r="AG771" i="170"/>
  <c r="AF771" i="170"/>
  <c r="AE771" i="170"/>
  <c r="AD771" i="170"/>
  <c r="AC771" i="170"/>
  <c r="AB771" i="170"/>
  <c r="AA771" i="170"/>
  <c r="Z771" i="170"/>
  <c r="Y771" i="170"/>
  <c r="X771" i="170"/>
  <c r="U771" i="170"/>
  <c r="W771" i="170" s="1"/>
  <c r="AQ478" i="170"/>
  <c r="AA770" i="170"/>
  <c r="Z770" i="170"/>
  <c r="Y770" i="170"/>
  <c r="X770" i="170"/>
  <c r="U770" i="170"/>
  <c r="W770" i="170" s="1"/>
  <c r="AQ477" i="170"/>
  <c r="AO744" i="170"/>
  <c r="AN744" i="170"/>
  <c r="AM744" i="170"/>
  <c r="AL744" i="170"/>
  <c r="AK744" i="170"/>
  <c r="AJ744" i="170"/>
  <c r="AI744" i="170"/>
  <c r="AH744" i="170"/>
  <c r="AG744" i="170"/>
  <c r="AF744" i="170"/>
  <c r="AE744" i="170"/>
  <c r="AD744" i="170"/>
  <c r="AC744" i="170"/>
  <c r="AB744" i="170"/>
  <c r="AA744" i="170"/>
  <c r="Z744" i="170"/>
  <c r="Y744" i="170"/>
  <c r="X744" i="170"/>
  <c r="U744" i="170"/>
  <c r="W744" i="170" s="1"/>
  <c r="AQ476" i="170"/>
  <c r="AO742" i="170"/>
  <c r="AN742" i="170"/>
  <c r="AM742" i="170"/>
  <c r="AL742" i="170"/>
  <c r="AK742" i="170"/>
  <c r="AJ742" i="170"/>
  <c r="AI742" i="170"/>
  <c r="AH742" i="170"/>
  <c r="AG742" i="170"/>
  <c r="AF742" i="170"/>
  <c r="AE742" i="170"/>
  <c r="AD742" i="170"/>
  <c r="AC742" i="170"/>
  <c r="AB742" i="170"/>
  <c r="AA742" i="170"/>
  <c r="Z742" i="170"/>
  <c r="Y742" i="170"/>
  <c r="X742" i="170"/>
  <c r="U742" i="170"/>
  <c r="W742" i="170" s="1"/>
  <c r="AQ475" i="170"/>
  <c r="AO741" i="170"/>
  <c r="AN741" i="170"/>
  <c r="AM741" i="170"/>
  <c r="AL741" i="170"/>
  <c r="AK741" i="170"/>
  <c r="AJ741" i="170"/>
  <c r="AI741" i="170"/>
  <c r="AH741" i="170"/>
  <c r="AG741" i="170"/>
  <c r="AF741" i="170"/>
  <c r="AE741" i="170"/>
  <c r="AD741" i="170"/>
  <c r="AC741" i="170"/>
  <c r="AB741" i="170"/>
  <c r="AA741" i="170"/>
  <c r="Z741" i="170"/>
  <c r="Y741" i="170"/>
  <c r="X741" i="170"/>
  <c r="U741" i="170"/>
  <c r="W741" i="170" s="1"/>
  <c r="AQ474" i="170"/>
  <c r="AO740" i="170"/>
  <c r="AN740" i="170"/>
  <c r="AM740" i="170"/>
  <c r="AL740" i="170"/>
  <c r="AK740" i="170"/>
  <c r="AJ740" i="170"/>
  <c r="AI740" i="170"/>
  <c r="AH740" i="170"/>
  <c r="AG740" i="170"/>
  <c r="AF740" i="170"/>
  <c r="AE740" i="170"/>
  <c r="AD740" i="170"/>
  <c r="AC740" i="170"/>
  <c r="AB740" i="170"/>
  <c r="AA740" i="170"/>
  <c r="Z740" i="170"/>
  <c r="Y740" i="170"/>
  <c r="X740" i="170"/>
  <c r="U740" i="170"/>
  <c r="W740" i="170" s="1"/>
  <c r="AQ473" i="170"/>
  <c r="AO739" i="170"/>
  <c r="AN739" i="170"/>
  <c r="AM739" i="170"/>
  <c r="AL739" i="170"/>
  <c r="AK739" i="170"/>
  <c r="AJ739" i="170"/>
  <c r="AI739" i="170"/>
  <c r="AH739" i="170"/>
  <c r="AG739" i="170"/>
  <c r="AF739" i="170"/>
  <c r="AE739" i="170"/>
  <c r="AD739" i="170"/>
  <c r="AC739" i="170"/>
  <c r="AB739" i="170"/>
  <c r="AA739" i="170"/>
  <c r="Z739" i="170"/>
  <c r="Y739" i="170"/>
  <c r="X739" i="170"/>
  <c r="U739" i="170"/>
  <c r="W739" i="170" s="1"/>
  <c r="AQ472" i="170"/>
  <c r="AO738" i="170"/>
  <c r="AN738" i="170"/>
  <c r="AM738" i="170"/>
  <c r="AL738" i="170"/>
  <c r="AK738" i="170"/>
  <c r="AJ738" i="170"/>
  <c r="AI738" i="170"/>
  <c r="AH738" i="170"/>
  <c r="AG738" i="170"/>
  <c r="AF738" i="170"/>
  <c r="AE738" i="170"/>
  <c r="AD738" i="170"/>
  <c r="AC738" i="170"/>
  <c r="AB738" i="170"/>
  <c r="AA738" i="170"/>
  <c r="Z738" i="170"/>
  <c r="Y738" i="170"/>
  <c r="X738" i="170"/>
  <c r="U738" i="170"/>
  <c r="W738" i="170" s="1"/>
  <c r="AQ471" i="170"/>
  <c r="AO737" i="170"/>
  <c r="AN737" i="170"/>
  <c r="AM737" i="170"/>
  <c r="AL737" i="170"/>
  <c r="AK737" i="170"/>
  <c r="AJ737" i="170"/>
  <c r="AI737" i="170"/>
  <c r="AH737" i="170"/>
  <c r="AG737" i="170"/>
  <c r="AF737" i="170"/>
  <c r="AE737" i="170"/>
  <c r="AD737" i="170"/>
  <c r="AC737" i="170"/>
  <c r="AB737" i="170"/>
  <c r="AA737" i="170"/>
  <c r="Z737" i="170"/>
  <c r="Y737" i="170"/>
  <c r="X737" i="170"/>
  <c r="U737" i="170"/>
  <c r="W737" i="170" s="1"/>
  <c r="AQ470" i="170"/>
  <c r="AO736" i="170"/>
  <c r="AN736" i="170"/>
  <c r="AM736" i="170"/>
  <c r="AL736" i="170"/>
  <c r="AK736" i="170"/>
  <c r="AJ736" i="170"/>
  <c r="AI736" i="170"/>
  <c r="AH736" i="170"/>
  <c r="AG736" i="170"/>
  <c r="AF736" i="170"/>
  <c r="AE736" i="170"/>
  <c r="AD736" i="170"/>
  <c r="AC736" i="170"/>
  <c r="AB736" i="170"/>
  <c r="AA736" i="170"/>
  <c r="Z736" i="170"/>
  <c r="Y736" i="170"/>
  <c r="X736" i="170"/>
  <c r="U736" i="170"/>
  <c r="W736" i="170" s="1"/>
  <c r="AQ469" i="170"/>
  <c r="AO735" i="170"/>
  <c r="AN735" i="170"/>
  <c r="AM735" i="170"/>
  <c r="AL735" i="170"/>
  <c r="AK735" i="170"/>
  <c r="AJ735" i="170"/>
  <c r="AI735" i="170"/>
  <c r="AH735" i="170"/>
  <c r="AG735" i="170"/>
  <c r="AF735" i="170"/>
  <c r="AE735" i="170"/>
  <c r="AD735" i="170"/>
  <c r="AC735" i="170"/>
  <c r="AB735" i="170"/>
  <c r="AA735" i="170"/>
  <c r="Z735" i="170"/>
  <c r="Y735" i="170"/>
  <c r="X735" i="170"/>
  <c r="U735" i="170"/>
  <c r="W735" i="170" s="1"/>
  <c r="AQ468" i="170"/>
  <c r="AO734" i="170"/>
  <c r="AN734" i="170"/>
  <c r="AM734" i="170"/>
  <c r="AL734" i="170"/>
  <c r="AK734" i="170"/>
  <c r="AJ734" i="170"/>
  <c r="AI734" i="170"/>
  <c r="AH734" i="170"/>
  <c r="AG734" i="170"/>
  <c r="AF734" i="170"/>
  <c r="AE734" i="170"/>
  <c r="AD734" i="170"/>
  <c r="AC734" i="170"/>
  <c r="AB734" i="170"/>
  <c r="AA734" i="170"/>
  <c r="Z734" i="170"/>
  <c r="Y734" i="170"/>
  <c r="X734" i="170"/>
  <c r="U734" i="170"/>
  <c r="W734" i="170" s="1"/>
  <c r="AQ467" i="170"/>
  <c r="AO733" i="170"/>
  <c r="AN733" i="170"/>
  <c r="AM733" i="170"/>
  <c r="AL733" i="170"/>
  <c r="AK733" i="170"/>
  <c r="AJ733" i="170"/>
  <c r="AI733" i="170"/>
  <c r="AH733" i="170"/>
  <c r="AG733" i="170"/>
  <c r="AF733" i="170"/>
  <c r="AE733" i="170"/>
  <c r="AD733" i="170"/>
  <c r="AC733" i="170"/>
  <c r="AB733" i="170"/>
  <c r="AA733" i="170"/>
  <c r="Z733" i="170"/>
  <c r="Y733" i="170"/>
  <c r="X733" i="170"/>
  <c r="U733" i="170"/>
  <c r="W733" i="170" s="1"/>
  <c r="AQ466" i="170"/>
  <c r="AO732" i="170"/>
  <c r="AN732" i="170"/>
  <c r="AM732" i="170"/>
  <c r="AL732" i="170"/>
  <c r="AK732" i="170"/>
  <c r="AJ732" i="170"/>
  <c r="AI732" i="170"/>
  <c r="AH732" i="170"/>
  <c r="AG732" i="170"/>
  <c r="AF732" i="170"/>
  <c r="AE732" i="170"/>
  <c r="AD732" i="170"/>
  <c r="AC732" i="170"/>
  <c r="AB732" i="170"/>
  <c r="AA732" i="170"/>
  <c r="Z732" i="170"/>
  <c r="Y732" i="170"/>
  <c r="X732" i="170"/>
  <c r="U732" i="170"/>
  <c r="W732" i="170" s="1"/>
  <c r="AQ465" i="170"/>
  <c r="AO731" i="170"/>
  <c r="AN731" i="170"/>
  <c r="AM731" i="170"/>
  <c r="AL731" i="170"/>
  <c r="AK731" i="170"/>
  <c r="AJ731" i="170"/>
  <c r="AI731" i="170"/>
  <c r="AH731" i="170"/>
  <c r="AG731" i="170"/>
  <c r="AF731" i="170"/>
  <c r="AE731" i="170"/>
  <c r="AD731" i="170"/>
  <c r="AC731" i="170"/>
  <c r="AB731" i="170"/>
  <c r="AA731" i="170"/>
  <c r="Z731" i="170"/>
  <c r="Y731" i="170"/>
  <c r="X731" i="170"/>
  <c r="U731" i="170"/>
  <c r="W731" i="170" s="1"/>
  <c r="AQ464" i="170"/>
  <c r="AO730" i="170"/>
  <c r="AN730" i="170"/>
  <c r="AM730" i="170"/>
  <c r="AL730" i="170"/>
  <c r="AK730" i="170"/>
  <c r="AJ730" i="170"/>
  <c r="AI730" i="170"/>
  <c r="AH730" i="170"/>
  <c r="AG730" i="170"/>
  <c r="AF730" i="170"/>
  <c r="AE730" i="170"/>
  <c r="AD730" i="170"/>
  <c r="AC730" i="170"/>
  <c r="AB730" i="170"/>
  <c r="AA730" i="170"/>
  <c r="Z730" i="170"/>
  <c r="Y730" i="170"/>
  <c r="X730" i="170"/>
  <c r="U730" i="170"/>
  <c r="W730" i="170" s="1"/>
  <c r="AQ463" i="170"/>
  <c r="AO729" i="170"/>
  <c r="AN729" i="170"/>
  <c r="AM729" i="170"/>
  <c r="AL729" i="170"/>
  <c r="AK729" i="170"/>
  <c r="AJ729" i="170"/>
  <c r="AI729" i="170"/>
  <c r="AH729" i="170"/>
  <c r="AG729" i="170"/>
  <c r="AF729" i="170"/>
  <c r="AE729" i="170"/>
  <c r="AD729" i="170"/>
  <c r="AC729" i="170"/>
  <c r="AB729" i="170"/>
  <c r="AA729" i="170"/>
  <c r="Z729" i="170"/>
  <c r="Y729" i="170"/>
  <c r="X729" i="170"/>
  <c r="U729" i="170"/>
  <c r="W729" i="170" s="1"/>
  <c r="AQ462" i="170"/>
  <c r="AO728" i="170"/>
  <c r="AN728" i="170"/>
  <c r="AM728" i="170"/>
  <c r="AL728" i="170"/>
  <c r="AK728" i="170"/>
  <c r="AJ728" i="170"/>
  <c r="AI728" i="170"/>
  <c r="AH728" i="170"/>
  <c r="AG728" i="170"/>
  <c r="AF728" i="170"/>
  <c r="AE728" i="170"/>
  <c r="AD728" i="170"/>
  <c r="AC728" i="170"/>
  <c r="AB728" i="170"/>
  <c r="AA728" i="170"/>
  <c r="Z728" i="170"/>
  <c r="Y728" i="170"/>
  <c r="X728" i="170"/>
  <c r="U728" i="170"/>
  <c r="W728" i="170" s="1"/>
  <c r="AQ461" i="170"/>
  <c r="AO727" i="170"/>
  <c r="AN727" i="170"/>
  <c r="AM727" i="170"/>
  <c r="AL727" i="170"/>
  <c r="AK727" i="170"/>
  <c r="AJ727" i="170"/>
  <c r="AI727" i="170"/>
  <c r="AH727" i="170"/>
  <c r="AG727" i="170"/>
  <c r="AF727" i="170"/>
  <c r="AE727" i="170"/>
  <c r="AD727" i="170"/>
  <c r="AC727" i="170"/>
  <c r="AB727" i="170"/>
  <c r="AA727" i="170"/>
  <c r="Z727" i="170"/>
  <c r="Y727" i="170"/>
  <c r="X727" i="170"/>
  <c r="U727" i="170"/>
  <c r="W727" i="170" s="1"/>
  <c r="AQ460" i="170"/>
  <c r="AO726" i="170"/>
  <c r="AN726" i="170"/>
  <c r="AM726" i="170"/>
  <c r="AL726" i="170"/>
  <c r="AK726" i="170"/>
  <c r="AJ726" i="170"/>
  <c r="AI726" i="170"/>
  <c r="AH726" i="170"/>
  <c r="AG726" i="170"/>
  <c r="AF726" i="170"/>
  <c r="AE726" i="170"/>
  <c r="AD726" i="170"/>
  <c r="AC726" i="170"/>
  <c r="AB726" i="170"/>
  <c r="AA726" i="170"/>
  <c r="Z726" i="170"/>
  <c r="Y726" i="170"/>
  <c r="X726" i="170"/>
  <c r="U726" i="170"/>
  <c r="W726" i="170" s="1"/>
  <c r="AQ459" i="170"/>
  <c r="AO725" i="170"/>
  <c r="AN725" i="170"/>
  <c r="AM725" i="170"/>
  <c r="AL725" i="170"/>
  <c r="AK725" i="170"/>
  <c r="AJ725" i="170"/>
  <c r="AI725" i="170"/>
  <c r="AH725" i="170"/>
  <c r="AG725" i="170"/>
  <c r="AF725" i="170"/>
  <c r="AE725" i="170"/>
  <c r="AD725" i="170"/>
  <c r="AC725" i="170"/>
  <c r="AB725" i="170"/>
  <c r="AA725" i="170"/>
  <c r="Z725" i="170"/>
  <c r="Y725" i="170"/>
  <c r="X725" i="170"/>
  <c r="U725" i="170"/>
  <c r="W725" i="170" s="1"/>
  <c r="AQ458" i="170"/>
  <c r="AO724" i="170"/>
  <c r="AN724" i="170"/>
  <c r="AM724" i="170"/>
  <c r="AL724" i="170"/>
  <c r="AK724" i="170"/>
  <c r="AJ724" i="170"/>
  <c r="AI724" i="170"/>
  <c r="AH724" i="170"/>
  <c r="AG724" i="170"/>
  <c r="AF724" i="170"/>
  <c r="AE724" i="170"/>
  <c r="AD724" i="170"/>
  <c r="AC724" i="170"/>
  <c r="AB724" i="170"/>
  <c r="AA724" i="170"/>
  <c r="Z724" i="170"/>
  <c r="Y724" i="170"/>
  <c r="X724" i="170"/>
  <c r="U724" i="170"/>
  <c r="W724" i="170" s="1"/>
  <c r="AQ457" i="170"/>
  <c r="AO723" i="170"/>
  <c r="AN723" i="170"/>
  <c r="AM723" i="170"/>
  <c r="AL723" i="170"/>
  <c r="AK723" i="170"/>
  <c r="AJ723" i="170"/>
  <c r="AI723" i="170"/>
  <c r="AH723" i="170"/>
  <c r="AG723" i="170"/>
  <c r="AF723" i="170"/>
  <c r="AE723" i="170"/>
  <c r="AD723" i="170"/>
  <c r="AC723" i="170"/>
  <c r="AB723" i="170"/>
  <c r="AA723" i="170"/>
  <c r="Z723" i="170"/>
  <c r="Y723" i="170"/>
  <c r="X723" i="170"/>
  <c r="U723" i="170"/>
  <c r="W723" i="170" s="1"/>
  <c r="AQ456" i="170"/>
  <c r="AO722" i="170"/>
  <c r="AN722" i="170"/>
  <c r="AM722" i="170"/>
  <c r="AL722" i="170"/>
  <c r="AK722" i="170"/>
  <c r="AJ722" i="170"/>
  <c r="AI722" i="170"/>
  <c r="AH722" i="170"/>
  <c r="AG722" i="170"/>
  <c r="AF722" i="170"/>
  <c r="AE722" i="170"/>
  <c r="AD722" i="170"/>
  <c r="AC722" i="170"/>
  <c r="AB722" i="170"/>
  <c r="AA722" i="170"/>
  <c r="Z722" i="170"/>
  <c r="Y722" i="170"/>
  <c r="X722" i="170"/>
  <c r="U722" i="170"/>
  <c r="W722" i="170" s="1"/>
  <c r="AQ455" i="170"/>
  <c r="AO721" i="170"/>
  <c r="AN721" i="170"/>
  <c r="AM721" i="170"/>
  <c r="AL721" i="170"/>
  <c r="AK721" i="170"/>
  <c r="AJ721" i="170"/>
  <c r="AI721" i="170"/>
  <c r="AH721" i="170"/>
  <c r="AG721" i="170"/>
  <c r="AF721" i="170"/>
  <c r="AE721" i="170"/>
  <c r="AD721" i="170"/>
  <c r="AC721" i="170"/>
  <c r="AB721" i="170"/>
  <c r="AA721" i="170"/>
  <c r="Z721" i="170"/>
  <c r="Y721" i="170"/>
  <c r="X721" i="170"/>
  <c r="U721" i="170"/>
  <c r="W721" i="170" s="1"/>
  <c r="AQ454" i="170"/>
  <c r="AO720" i="170"/>
  <c r="AN720" i="170"/>
  <c r="AM720" i="170"/>
  <c r="AL720" i="170"/>
  <c r="AK720" i="170"/>
  <c r="AJ720" i="170"/>
  <c r="AI720" i="170"/>
  <c r="AH720" i="170"/>
  <c r="AG720" i="170"/>
  <c r="AF720" i="170"/>
  <c r="AE720" i="170"/>
  <c r="AD720" i="170"/>
  <c r="AC720" i="170"/>
  <c r="AB720" i="170"/>
  <c r="AA720" i="170"/>
  <c r="Z720" i="170"/>
  <c r="Y720" i="170"/>
  <c r="X720" i="170"/>
  <c r="U720" i="170"/>
  <c r="W720" i="170" s="1"/>
  <c r="AQ453" i="170"/>
  <c r="AO719" i="170"/>
  <c r="AN719" i="170"/>
  <c r="AM719" i="170"/>
  <c r="AL719" i="170"/>
  <c r="AK719" i="170"/>
  <c r="AJ719" i="170"/>
  <c r="AI719" i="170"/>
  <c r="AH719" i="170"/>
  <c r="AG719" i="170"/>
  <c r="AF719" i="170"/>
  <c r="AE719" i="170"/>
  <c r="AD719" i="170"/>
  <c r="AC719" i="170"/>
  <c r="AB719" i="170"/>
  <c r="AA719" i="170"/>
  <c r="Z719" i="170"/>
  <c r="Y719" i="170"/>
  <c r="X719" i="170"/>
  <c r="U719" i="170"/>
  <c r="W719" i="170" s="1"/>
  <c r="AQ452" i="170"/>
  <c r="AO718" i="170"/>
  <c r="AN718" i="170"/>
  <c r="AM718" i="170"/>
  <c r="AL718" i="170"/>
  <c r="AK718" i="170"/>
  <c r="AJ718" i="170"/>
  <c r="AI718" i="170"/>
  <c r="AH718" i="170"/>
  <c r="AG718" i="170"/>
  <c r="AF718" i="170"/>
  <c r="AE718" i="170"/>
  <c r="AD718" i="170"/>
  <c r="AC718" i="170"/>
  <c r="AB718" i="170"/>
  <c r="AA718" i="170"/>
  <c r="Z718" i="170"/>
  <c r="Y718" i="170"/>
  <c r="X718" i="170"/>
  <c r="U718" i="170"/>
  <c r="W718" i="170" s="1"/>
  <c r="AQ451" i="170"/>
  <c r="AO717" i="170"/>
  <c r="AN717" i="170"/>
  <c r="AM717" i="170"/>
  <c r="AL717" i="170"/>
  <c r="AK717" i="170"/>
  <c r="AJ717" i="170"/>
  <c r="AI717" i="170"/>
  <c r="AH717" i="170"/>
  <c r="AG717" i="170"/>
  <c r="AF717" i="170"/>
  <c r="AE717" i="170"/>
  <c r="AD717" i="170"/>
  <c r="AC717" i="170"/>
  <c r="AB717" i="170"/>
  <c r="AA717" i="170"/>
  <c r="Z717" i="170"/>
  <c r="Y717" i="170"/>
  <c r="X717" i="170"/>
  <c r="U717" i="170"/>
  <c r="W717" i="170" s="1"/>
  <c r="AQ450" i="170"/>
  <c r="AO716" i="170"/>
  <c r="AN716" i="170"/>
  <c r="AM716" i="170"/>
  <c r="AL716" i="170"/>
  <c r="AK716" i="170"/>
  <c r="AJ716" i="170"/>
  <c r="AI716" i="170"/>
  <c r="AH716" i="170"/>
  <c r="AG716" i="170"/>
  <c r="AF716" i="170"/>
  <c r="AE716" i="170"/>
  <c r="AD716" i="170"/>
  <c r="AC716" i="170"/>
  <c r="AB716" i="170"/>
  <c r="AA716" i="170"/>
  <c r="Z716" i="170"/>
  <c r="Y716" i="170"/>
  <c r="X716" i="170"/>
  <c r="U716" i="170"/>
  <c r="W716" i="170" s="1"/>
  <c r="AQ449" i="170"/>
  <c r="AO715" i="170"/>
  <c r="AN715" i="170"/>
  <c r="AM715" i="170"/>
  <c r="AL715" i="170"/>
  <c r="AK715" i="170"/>
  <c r="AJ715" i="170"/>
  <c r="AI715" i="170"/>
  <c r="AH715" i="170"/>
  <c r="AG715" i="170"/>
  <c r="AF715" i="170"/>
  <c r="AE715" i="170"/>
  <c r="AD715" i="170"/>
  <c r="AC715" i="170"/>
  <c r="AB715" i="170"/>
  <c r="AA715" i="170"/>
  <c r="Z715" i="170"/>
  <c r="Y715" i="170"/>
  <c r="X715" i="170"/>
  <c r="U715" i="170"/>
  <c r="W715" i="170" s="1"/>
  <c r="AQ448" i="170"/>
  <c r="AO714" i="170"/>
  <c r="AN714" i="170"/>
  <c r="AM714" i="170"/>
  <c r="AL714" i="170"/>
  <c r="AK714" i="170"/>
  <c r="AJ714" i="170"/>
  <c r="AI714" i="170"/>
  <c r="AH714" i="170"/>
  <c r="AG714" i="170"/>
  <c r="AF714" i="170"/>
  <c r="AE714" i="170"/>
  <c r="AD714" i="170"/>
  <c r="AC714" i="170"/>
  <c r="AB714" i="170"/>
  <c r="AA714" i="170"/>
  <c r="Z714" i="170"/>
  <c r="Y714" i="170"/>
  <c r="X714" i="170"/>
  <c r="U714" i="170"/>
  <c r="W714" i="170" s="1"/>
  <c r="AQ447" i="170"/>
  <c r="AO713" i="170"/>
  <c r="AN713" i="170"/>
  <c r="AM713" i="170"/>
  <c r="AL713" i="170"/>
  <c r="AK713" i="170"/>
  <c r="AJ713" i="170"/>
  <c r="AI713" i="170"/>
  <c r="AH713" i="170"/>
  <c r="AG713" i="170"/>
  <c r="AF713" i="170"/>
  <c r="AE713" i="170"/>
  <c r="AD713" i="170"/>
  <c r="AC713" i="170"/>
  <c r="AB713" i="170"/>
  <c r="AA713" i="170"/>
  <c r="Z713" i="170"/>
  <c r="Y713" i="170"/>
  <c r="X713" i="170"/>
  <c r="U713" i="170"/>
  <c r="W713" i="170" s="1"/>
  <c r="AQ446" i="170"/>
  <c r="AO712" i="170"/>
  <c r="AN712" i="170"/>
  <c r="AM712" i="170"/>
  <c r="AL712" i="170"/>
  <c r="AK712" i="170"/>
  <c r="AJ712" i="170"/>
  <c r="AI712" i="170"/>
  <c r="AH712" i="170"/>
  <c r="AG712" i="170"/>
  <c r="AF712" i="170"/>
  <c r="AE712" i="170"/>
  <c r="AD712" i="170"/>
  <c r="AC712" i="170"/>
  <c r="AB712" i="170"/>
  <c r="AA712" i="170"/>
  <c r="Z712" i="170"/>
  <c r="Y712" i="170"/>
  <c r="X712" i="170"/>
  <c r="U712" i="170"/>
  <c r="W712" i="170" s="1"/>
  <c r="AQ445" i="170"/>
  <c r="AO711" i="170"/>
  <c r="AN711" i="170"/>
  <c r="AM711" i="170"/>
  <c r="AL711" i="170"/>
  <c r="AK711" i="170"/>
  <c r="AJ711" i="170"/>
  <c r="AI711" i="170"/>
  <c r="AH711" i="170"/>
  <c r="AG711" i="170"/>
  <c r="AF711" i="170"/>
  <c r="AE711" i="170"/>
  <c r="AD711" i="170"/>
  <c r="AC711" i="170"/>
  <c r="AB711" i="170"/>
  <c r="AA711" i="170"/>
  <c r="Z711" i="170"/>
  <c r="Y711" i="170"/>
  <c r="X711" i="170"/>
  <c r="U711" i="170"/>
  <c r="W711" i="170" s="1"/>
  <c r="AQ444" i="170"/>
  <c r="AO710" i="170"/>
  <c r="AN710" i="170"/>
  <c r="AM710" i="170"/>
  <c r="AL710" i="170"/>
  <c r="AK710" i="170"/>
  <c r="AJ710" i="170"/>
  <c r="AI710" i="170"/>
  <c r="AH710" i="170"/>
  <c r="AG710" i="170"/>
  <c r="AF710" i="170"/>
  <c r="AE710" i="170"/>
  <c r="AD710" i="170"/>
  <c r="AC710" i="170"/>
  <c r="AB710" i="170"/>
  <c r="AA710" i="170"/>
  <c r="Z710" i="170"/>
  <c r="Y710" i="170"/>
  <c r="X710" i="170"/>
  <c r="U710" i="170"/>
  <c r="W710" i="170" s="1"/>
  <c r="AQ443" i="170"/>
  <c r="AO709" i="170"/>
  <c r="AN709" i="170"/>
  <c r="AM709" i="170"/>
  <c r="AL709" i="170"/>
  <c r="AK709" i="170"/>
  <c r="AJ709" i="170"/>
  <c r="AI709" i="170"/>
  <c r="AH709" i="170"/>
  <c r="AG709" i="170"/>
  <c r="AF709" i="170"/>
  <c r="AE709" i="170"/>
  <c r="AD709" i="170"/>
  <c r="AC709" i="170"/>
  <c r="AB709" i="170"/>
  <c r="AA709" i="170"/>
  <c r="Z709" i="170"/>
  <c r="Y709" i="170"/>
  <c r="X709" i="170"/>
  <c r="U709" i="170"/>
  <c r="W709" i="170" s="1"/>
  <c r="AQ442" i="170"/>
  <c r="AO708" i="170"/>
  <c r="AN708" i="170"/>
  <c r="AM708" i="170"/>
  <c r="AL708" i="170"/>
  <c r="AK708" i="170"/>
  <c r="AJ708" i="170"/>
  <c r="AI708" i="170"/>
  <c r="AH708" i="170"/>
  <c r="AG708" i="170"/>
  <c r="AF708" i="170"/>
  <c r="AE708" i="170"/>
  <c r="AD708" i="170"/>
  <c r="AC708" i="170"/>
  <c r="AB708" i="170"/>
  <c r="AA708" i="170"/>
  <c r="Z708" i="170"/>
  <c r="Y708" i="170"/>
  <c r="X708" i="170"/>
  <c r="U708" i="170"/>
  <c r="W708" i="170" s="1"/>
  <c r="AQ441" i="170"/>
  <c r="AO707" i="170"/>
  <c r="AN707" i="170"/>
  <c r="AM707" i="170"/>
  <c r="AL707" i="170"/>
  <c r="AK707" i="170"/>
  <c r="AJ707" i="170"/>
  <c r="AI707" i="170"/>
  <c r="AH707" i="170"/>
  <c r="AG707" i="170"/>
  <c r="AF707" i="170"/>
  <c r="AE707" i="170"/>
  <c r="AD707" i="170"/>
  <c r="AC707" i="170"/>
  <c r="AB707" i="170"/>
  <c r="AA707" i="170"/>
  <c r="Z707" i="170"/>
  <c r="Y707" i="170"/>
  <c r="X707" i="170"/>
  <c r="U707" i="170"/>
  <c r="W707" i="170" s="1"/>
  <c r="AQ440" i="170"/>
  <c r="AO706" i="170"/>
  <c r="AN706" i="170"/>
  <c r="AM706" i="170"/>
  <c r="AL706" i="170"/>
  <c r="AK706" i="170"/>
  <c r="AJ706" i="170"/>
  <c r="AI706" i="170"/>
  <c r="AH706" i="170"/>
  <c r="AG706" i="170"/>
  <c r="AF706" i="170"/>
  <c r="AE706" i="170"/>
  <c r="AD706" i="170"/>
  <c r="AC706" i="170"/>
  <c r="AB706" i="170"/>
  <c r="AA706" i="170"/>
  <c r="Z706" i="170"/>
  <c r="Y706" i="170"/>
  <c r="X706" i="170"/>
  <c r="U706" i="170"/>
  <c r="W706" i="170" s="1"/>
  <c r="AQ439" i="170"/>
  <c r="AO705" i="170"/>
  <c r="AN705" i="170"/>
  <c r="AM705" i="170"/>
  <c r="AL705" i="170"/>
  <c r="AK705" i="170"/>
  <c r="AJ705" i="170"/>
  <c r="AI705" i="170"/>
  <c r="AH705" i="170"/>
  <c r="AG705" i="170"/>
  <c r="AF705" i="170"/>
  <c r="AE705" i="170"/>
  <c r="AD705" i="170"/>
  <c r="AC705" i="170"/>
  <c r="AB705" i="170"/>
  <c r="AA705" i="170"/>
  <c r="Z705" i="170"/>
  <c r="Y705" i="170"/>
  <c r="X705" i="170"/>
  <c r="U705" i="170"/>
  <c r="W705" i="170" s="1"/>
  <c r="AQ438" i="170"/>
  <c r="AO704" i="170"/>
  <c r="AN704" i="170"/>
  <c r="AM704" i="170"/>
  <c r="AL704" i="170"/>
  <c r="AK704" i="170"/>
  <c r="AJ704" i="170"/>
  <c r="AI704" i="170"/>
  <c r="AH704" i="170"/>
  <c r="AG704" i="170"/>
  <c r="AF704" i="170"/>
  <c r="AE704" i="170"/>
  <c r="AD704" i="170"/>
  <c r="AC704" i="170"/>
  <c r="AB704" i="170"/>
  <c r="AA704" i="170"/>
  <c r="Z704" i="170"/>
  <c r="Y704" i="170"/>
  <c r="X704" i="170"/>
  <c r="U704" i="170"/>
  <c r="W704" i="170" s="1"/>
  <c r="AQ437" i="170"/>
  <c r="AO703" i="170"/>
  <c r="AN703" i="170"/>
  <c r="AM703" i="170"/>
  <c r="AL703" i="170"/>
  <c r="AK703" i="170"/>
  <c r="AJ703" i="170"/>
  <c r="AI703" i="170"/>
  <c r="AH703" i="170"/>
  <c r="AG703" i="170"/>
  <c r="AF703" i="170"/>
  <c r="AE703" i="170"/>
  <c r="AD703" i="170"/>
  <c r="AC703" i="170"/>
  <c r="AB703" i="170"/>
  <c r="AA703" i="170"/>
  <c r="Z703" i="170"/>
  <c r="Y703" i="170"/>
  <c r="X703" i="170"/>
  <c r="U703" i="170"/>
  <c r="W703" i="170" s="1"/>
  <c r="AQ436" i="170"/>
  <c r="AO702" i="170"/>
  <c r="AN702" i="170"/>
  <c r="AM702" i="170"/>
  <c r="AL702" i="170"/>
  <c r="AK702" i="170"/>
  <c r="AJ702" i="170"/>
  <c r="AI702" i="170"/>
  <c r="AH702" i="170"/>
  <c r="AG702" i="170"/>
  <c r="AF702" i="170"/>
  <c r="AE702" i="170"/>
  <c r="AD702" i="170"/>
  <c r="AC702" i="170"/>
  <c r="AB702" i="170"/>
  <c r="AA702" i="170"/>
  <c r="Z702" i="170"/>
  <c r="Y702" i="170"/>
  <c r="X702" i="170"/>
  <c r="U702" i="170"/>
  <c r="W702" i="170" s="1"/>
  <c r="AQ435" i="170"/>
  <c r="AO701" i="170"/>
  <c r="AN701" i="170"/>
  <c r="AM701" i="170"/>
  <c r="AL701" i="170"/>
  <c r="AK701" i="170"/>
  <c r="AJ701" i="170"/>
  <c r="AI701" i="170"/>
  <c r="AH701" i="170"/>
  <c r="AG701" i="170"/>
  <c r="AF701" i="170"/>
  <c r="AE701" i="170"/>
  <c r="AD701" i="170"/>
  <c r="AC701" i="170"/>
  <c r="AB701" i="170"/>
  <c r="AA701" i="170"/>
  <c r="Z701" i="170"/>
  <c r="Y701" i="170"/>
  <c r="X701" i="170"/>
  <c r="U701" i="170"/>
  <c r="W701" i="170" s="1"/>
  <c r="AQ434" i="170"/>
  <c r="AO700" i="170"/>
  <c r="AN700" i="170"/>
  <c r="AM700" i="170"/>
  <c r="AL700" i="170"/>
  <c r="AK700" i="170"/>
  <c r="AJ700" i="170"/>
  <c r="AI700" i="170"/>
  <c r="AH700" i="170"/>
  <c r="AG700" i="170"/>
  <c r="AF700" i="170"/>
  <c r="AE700" i="170"/>
  <c r="AD700" i="170"/>
  <c r="AC700" i="170"/>
  <c r="AB700" i="170"/>
  <c r="AA700" i="170"/>
  <c r="Z700" i="170"/>
  <c r="Y700" i="170"/>
  <c r="X700" i="170"/>
  <c r="U700" i="170"/>
  <c r="W700" i="170" s="1"/>
  <c r="AQ433" i="170"/>
  <c r="AO699" i="170"/>
  <c r="AN699" i="170"/>
  <c r="AM699" i="170"/>
  <c r="AL699" i="170"/>
  <c r="AK699" i="170"/>
  <c r="AJ699" i="170"/>
  <c r="AI699" i="170"/>
  <c r="AH699" i="170"/>
  <c r="AG699" i="170"/>
  <c r="AF699" i="170"/>
  <c r="AE699" i="170"/>
  <c r="AD699" i="170"/>
  <c r="AC699" i="170"/>
  <c r="AB699" i="170"/>
  <c r="AA699" i="170"/>
  <c r="Z699" i="170"/>
  <c r="Y699" i="170"/>
  <c r="X699" i="170"/>
  <c r="U699" i="170"/>
  <c r="W699" i="170" s="1"/>
  <c r="AQ432" i="170"/>
  <c r="AO698" i="170"/>
  <c r="AN698" i="170"/>
  <c r="AM698" i="170"/>
  <c r="AL698" i="170"/>
  <c r="AK698" i="170"/>
  <c r="AJ698" i="170"/>
  <c r="AI698" i="170"/>
  <c r="AH698" i="170"/>
  <c r="AG698" i="170"/>
  <c r="AF698" i="170"/>
  <c r="AE698" i="170"/>
  <c r="AD698" i="170"/>
  <c r="AC698" i="170"/>
  <c r="AB698" i="170"/>
  <c r="AA698" i="170"/>
  <c r="Z698" i="170"/>
  <c r="Y698" i="170"/>
  <c r="X698" i="170"/>
  <c r="U698" i="170"/>
  <c r="W698" i="170" s="1"/>
  <c r="AQ431" i="170"/>
  <c r="AO697" i="170"/>
  <c r="AN697" i="170"/>
  <c r="AM697" i="170"/>
  <c r="AL697" i="170"/>
  <c r="AK697" i="170"/>
  <c r="AJ697" i="170"/>
  <c r="AI697" i="170"/>
  <c r="AH697" i="170"/>
  <c r="AG697" i="170"/>
  <c r="AF697" i="170"/>
  <c r="AE697" i="170"/>
  <c r="AD697" i="170"/>
  <c r="AC697" i="170"/>
  <c r="AB697" i="170"/>
  <c r="AA697" i="170"/>
  <c r="Z697" i="170"/>
  <c r="Y697" i="170"/>
  <c r="X697" i="170"/>
  <c r="U697" i="170"/>
  <c r="W697" i="170" s="1"/>
  <c r="AQ430" i="170"/>
  <c r="AO696" i="170"/>
  <c r="AN696" i="170"/>
  <c r="AM696" i="170"/>
  <c r="AL696" i="170"/>
  <c r="AK696" i="170"/>
  <c r="AJ696" i="170"/>
  <c r="AI696" i="170"/>
  <c r="AH696" i="170"/>
  <c r="AG696" i="170"/>
  <c r="AF696" i="170"/>
  <c r="AE696" i="170"/>
  <c r="AD696" i="170"/>
  <c r="AC696" i="170"/>
  <c r="AB696" i="170"/>
  <c r="AA696" i="170"/>
  <c r="Z696" i="170"/>
  <c r="Y696" i="170"/>
  <c r="X696" i="170"/>
  <c r="U696" i="170"/>
  <c r="W696" i="170" s="1"/>
  <c r="AQ429" i="170"/>
  <c r="AO695" i="170"/>
  <c r="AN695" i="170"/>
  <c r="AM695" i="170"/>
  <c r="AL695" i="170"/>
  <c r="AK695" i="170"/>
  <c r="AJ695" i="170"/>
  <c r="AI695" i="170"/>
  <c r="AH695" i="170"/>
  <c r="AG695" i="170"/>
  <c r="AF695" i="170"/>
  <c r="AE695" i="170"/>
  <c r="AD695" i="170"/>
  <c r="AC695" i="170"/>
  <c r="AB695" i="170"/>
  <c r="AA695" i="170"/>
  <c r="Z695" i="170"/>
  <c r="Y695" i="170"/>
  <c r="X695" i="170"/>
  <c r="U695" i="170"/>
  <c r="W695" i="170" s="1"/>
  <c r="AQ428" i="170"/>
  <c r="AO694" i="170"/>
  <c r="AN694" i="170"/>
  <c r="AM694" i="170"/>
  <c r="AL694" i="170"/>
  <c r="AK694" i="170"/>
  <c r="AJ694" i="170"/>
  <c r="AI694" i="170"/>
  <c r="AH694" i="170"/>
  <c r="AG694" i="170"/>
  <c r="AF694" i="170"/>
  <c r="AE694" i="170"/>
  <c r="AD694" i="170"/>
  <c r="AC694" i="170"/>
  <c r="AB694" i="170"/>
  <c r="AA694" i="170"/>
  <c r="Z694" i="170"/>
  <c r="Y694" i="170"/>
  <c r="X694" i="170"/>
  <c r="U694" i="170"/>
  <c r="W694" i="170" s="1"/>
  <c r="AQ427" i="170"/>
  <c r="AO693" i="170"/>
  <c r="AN693" i="170"/>
  <c r="AM693" i="170"/>
  <c r="AL693" i="170"/>
  <c r="AK693" i="170"/>
  <c r="AJ693" i="170"/>
  <c r="AI693" i="170"/>
  <c r="AH693" i="170"/>
  <c r="AG693" i="170"/>
  <c r="AF693" i="170"/>
  <c r="AE693" i="170"/>
  <c r="AD693" i="170"/>
  <c r="AC693" i="170"/>
  <c r="AB693" i="170"/>
  <c r="AA693" i="170"/>
  <c r="Z693" i="170"/>
  <c r="Y693" i="170"/>
  <c r="X693" i="170"/>
  <c r="U693" i="170"/>
  <c r="W693" i="170" s="1"/>
  <c r="AQ426" i="170"/>
  <c r="AO692" i="170"/>
  <c r="AN692" i="170"/>
  <c r="AM692" i="170"/>
  <c r="AL692" i="170"/>
  <c r="AK692" i="170"/>
  <c r="AJ692" i="170"/>
  <c r="AI692" i="170"/>
  <c r="AH692" i="170"/>
  <c r="AG692" i="170"/>
  <c r="AF692" i="170"/>
  <c r="AE692" i="170"/>
  <c r="AD692" i="170"/>
  <c r="AC692" i="170"/>
  <c r="AB692" i="170"/>
  <c r="AA692" i="170"/>
  <c r="Z692" i="170"/>
  <c r="Y692" i="170"/>
  <c r="X692" i="170"/>
  <c r="U692" i="170"/>
  <c r="W692" i="170" s="1"/>
  <c r="AQ425" i="170"/>
  <c r="AO691" i="170"/>
  <c r="AN691" i="170"/>
  <c r="AM691" i="170"/>
  <c r="AL691" i="170"/>
  <c r="AK691" i="170"/>
  <c r="AJ691" i="170"/>
  <c r="AI691" i="170"/>
  <c r="AH691" i="170"/>
  <c r="AG691" i="170"/>
  <c r="AF691" i="170"/>
  <c r="AE691" i="170"/>
  <c r="AD691" i="170"/>
  <c r="AC691" i="170"/>
  <c r="AB691" i="170"/>
  <c r="AA691" i="170"/>
  <c r="Z691" i="170"/>
  <c r="Y691" i="170"/>
  <c r="X691" i="170"/>
  <c r="U691" i="170"/>
  <c r="W691" i="170" s="1"/>
  <c r="AQ424" i="170"/>
  <c r="AO690" i="170"/>
  <c r="AN690" i="170"/>
  <c r="AM690" i="170"/>
  <c r="AL690" i="170"/>
  <c r="AK690" i="170"/>
  <c r="AJ690" i="170"/>
  <c r="AI690" i="170"/>
  <c r="AH690" i="170"/>
  <c r="AG690" i="170"/>
  <c r="AF690" i="170"/>
  <c r="AE690" i="170"/>
  <c r="AD690" i="170"/>
  <c r="AC690" i="170"/>
  <c r="AB690" i="170"/>
  <c r="AA690" i="170"/>
  <c r="Z690" i="170"/>
  <c r="Y690" i="170"/>
  <c r="X690" i="170"/>
  <c r="U690" i="170"/>
  <c r="W690" i="170" s="1"/>
  <c r="AQ423" i="170"/>
  <c r="AO689" i="170"/>
  <c r="AN689" i="170"/>
  <c r="AM689" i="170"/>
  <c r="AL689" i="170"/>
  <c r="AK689" i="170"/>
  <c r="AJ689" i="170"/>
  <c r="AI689" i="170"/>
  <c r="AH689" i="170"/>
  <c r="AG689" i="170"/>
  <c r="AF689" i="170"/>
  <c r="AE689" i="170"/>
  <c r="AD689" i="170"/>
  <c r="AC689" i="170"/>
  <c r="AB689" i="170"/>
  <c r="AA689" i="170"/>
  <c r="Z689" i="170"/>
  <c r="Y689" i="170"/>
  <c r="X689" i="170"/>
  <c r="U689" i="170"/>
  <c r="W689" i="170" s="1"/>
  <c r="AQ422" i="170"/>
  <c r="AO688" i="170"/>
  <c r="AN688" i="170"/>
  <c r="AM688" i="170"/>
  <c r="AL688" i="170"/>
  <c r="AK688" i="170"/>
  <c r="AJ688" i="170"/>
  <c r="AI688" i="170"/>
  <c r="AH688" i="170"/>
  <c r="AG688" i="170"/>
  <c r="AF688" i="170"/>
  <c r="AE688" i="170"/>
  <c r="AD688" i="170"/>
  <c r="AC688" i="170"/>
  <c r="AB688" i="170"/>
  <c r="AA688" i="170"/>
  <c r="Z688" i="170"/>
  <c r="Y688" i="170"/>
  <c r="X688" i="170"/>
  <c r="U688" i="170"/>
  <c r="W688" i="170" s="1"/>
  <c r="AQ421" i="170"/>
  <c r="AO687" i="170"/>
  <c r="AN687" i="170"/>
  <c r="AM687" i="170"/>
  <c r="AL687" i="170"/>
  <c r="AK687" i="170"/>
  <c r="AJ687" i="170"/>
  <c r="AI687" i="170"/>
  <c r="AH687" i="170"/>
  <c r="AG687" i="170"/>
  <c r="AF687" i="170"/>
  <c r="AE687" i="170"/>
  <c r="AD687" i="170"/>
  <c r="AC687" i="170"/>
  <c r="AB687" i="170"/>
  <c r="AA687" i="170"/>
  <c r="Z687" i="170"/>
  <c r="Y687" i="170"/>
  <c r="X687" i="170"/>
  <c r="U687" i="170"/>
  <c r="W687" i="170" s="1"/>
  <c r="AQ420" i="170"/>
  <c r="AO686" i="170"/>
  <c r="AN686" i="170"/>
  <c r="AM686" i="170"/>
  <c r="AL686" i="170"/>
  <c r="AK686" i="170"/>
  <c r="AJ686" i="170"/>
  <c r="AI686" i="170"/>
  <c r="AH686" i="170"/>
  <c r="AG686" i="170"/>
  <c r="AF686" i="170"/>
  <c r="AE686" i="170"/>
  <c r="AD686" i="170"/>
  <c r="AC686" i="170"/>
  <c r="AB686" i="170"/>
  <c r="AA686" i="170"/>
  <c r="Z686" i="170"/>
  <c r="Y686" i="170"/>
  <c r="X686" i="170"/>
  <c r="U686" i="170"/>
  <c r="W686" i="170" s="1"/>
  <c r="AQ419" i="170"/>
  <c r="AO685" i="170"/>
  <c r="AN685" i="170"/>
  <c r="AM685" i="170"/>
  <c r="AL685" i="170"/>
  <c r="AK685" i="170"/>
  <c r="AJ685" i="170"/>
  <c r="AI685" i="170"/>
  <c r="AH685" i="170"/>
  <c r="AG685" i="170"/>
  <c r="AF685" i="170"/>
  <c r="AE685" i="170"/>
  <c r="AD685" i="170"/>
  <c r="AC685" i="170"/>
  <c r="AB685" i="170"/>
  <c r="AA685" i="170"/>
  <c r="Z685" i="170"/>
  <c r="Y685" i="170"/>
  <c r="X685" i="170"/>
  <c r="U685" i="170"/>
  <c r="W685" i="170" s="1"/>
  <c r="AQ418" i="170"/>
  <c r="AO684" i="170"/>
  <c r="AN684" i="170"/>
  <c r="AM684" i="170"/>
  <c r="AL684" i="170"/>
  <c r="AK684" i="170"/>
  <c r="AJ684" i="170"/>
  <c r="AI684" i="170"/>
  <c r="AH684" i="170"/>
  <c r="AG684" i="170"/>
  <c r="AF684" i="170"/>
  <c r="AE684" i="170"/>
  <c r="AD684" i="170"/>
  <c r="AC684" i="170"/>
  <c r="AB684" i="170"/>
  <c r="AA684" i="170"/>
  <c r="Z684" i="170"/>
  <c r="Y684" i="170"/>
  <c r="X684" i="170"/>
  <c r="U684" i="170"/>
  <c r="W684" i="170" s="1"/>
  <c r="AQ417" i="170"/>
  <c r="AO683" i="170"/>
  <c r="AN683" i="170"/>
  <c r="AM683" i="170"/>
  <c r="AL683" i="170"/>
  <c r="AK683" i="170"/>
  <c r="AJ683" i="170"/>
  <c r="AI683" i="170"/>
  <c r="AH683" i="170"/>
  <c r="AG683" i="170"/>
  <c r="AF683" i="170"/>
  <c r="AE683" i="170"/>
  <c r="AD683" i="170"/>
  <c r="AC683" i="170"/>
  <c r="AB683" i="170"/>
  <c r="AA683" i="170"/>
  <c r="Z683" i="170"/>
  <c r="Y683" i="170"/>
  <c r="X683" i="170"/>
  <c r="U683" i="170"/>
  <c r="W683" i="170" s="1"/>
  <c r="AQ416" i="170"/>
  <c r="AO679" i="170"/>
  <c r="AN679" i="170"/>
  <c r="AM679" i="170"/>
  <c r="AL679" i="170"/>
  <c r="AK679" i="170"/>
  <c r="AJ679" i="170"/>
  <c r="AI679" i="170"/>
  <c r="AH679" i="170"/>
  <c r="AG679" i="170"/>
  <c r="AF679" i="170"/>
  <c r="AE679" i="170"/>
  <c r="AD679" i="170"/>
  <c r="AC679" i="170"/>
  <c r="AB679" i="170"/>
  <c r="AA679" i="170"/>
  <c r="Z679" i="170"/>
  <c r="Y679" i="170"/>
  <c r="X679" i="170"/>
  <c r="U679" i="170"/>
  <c r="W679" i="170" s="1"/>
  <c r="AQ415" i="170"/>
  <c r="AO678" i="170"/>
  <c r="AN678" i="170"/>
  <c r="AM678" i="170"/>
  <c r="AL678" i="170"/>
  <c r="AK678" i="170"/>
  <c r="AJ678" i="170"/>
  <c r="AI678" i="170"/>
  <c r="AH678" i="170"/>
  <c r="AG678" i="170"/>
  <c r="AF678" i="170"/>
  <c r="AE678" i="170"/>
  <c r="AD678" i="170"/>
  <c r="AC678" i="170"/>
  <c r="AB678" i="170"/>
  <c r="AA678" i="170"/>
  <c r="Z678" i="170"/>
  <c r="Y678" i="170"/>
  <c r="X678" i="170"/>
  <c r="U678" i="170"/>
  <c r="W678" i="170" s="1"/>
  <c r="AQ414" i="170"/>
  <c r="AO677" i="170"/>
  <c r="AN677" i="170"/>
  <c r="AM677" i="170"/>
  <c r="AL677" i="170"/>
  <c r="AK677" i="170"/>
  <c r="AJ677" i="170"/>
  <c r="AI677" i="170"/>
  <c r="AH677" i="170"/>
  <c r="AG677" i="170"/>
  <c r="AF677" i="170"/>
  <c r="AE677" i="170"/>
  <c r="AD677" i="170"/>
  <c r="AC677" i="170"/>
  <c r="AB677" i="170"/>
  <c r="AA677" i="170"/>
  <c r="Z677" i="170"/>
  <c r="Y677" i="170"/>
  <c r="X677" i="170"/>
  <c r="U677" i="170"/>
  <c r="W677" i="170" s="1"/>
  <c r="AQ413" i="170"/>
  <c r="AO676" i="170"/>
  <c r="AN676" i="170"/>
  <c r="AM676" i="170"/>
  <c r="AL676" i="170"/>
  <c r="AK676" i="170"/>
  <c r="AJ676" i="170"/>
  <c r="AI676" i="170"/>
  <c r="AH676" i="170"/>
  <c r="AG676" i="170"/>
  <c r="AF676" i="170"/>
  <c r="AE676" i="170"/>
  <c r="AD676" i="170"/>
  <c r="AC676" i="170"/>
  <c r="AB676" i="170"/>
  <c r="AA676" i="170"/>
  <c r="Z676" i="170"/>
  <c r="Y676" i="170"/>
  <c r="X676" i="170"/>
  <c r="U676" i="170"/>
  <c r="W676" i="170" s="1"/>
  <c r="AQ412" i="170"/>
  <c r="AO675" i="170"/>
  <c r="AN675" i="170"/>
  <c r="AM675" i="170"/>
  <c r="AL675" i="170"/>
  <c r="AK675" i="170"/>
  <c r="AJ675" i="170"/>
  <c r="AI675" i="170"/>
  <c r="AH675" i="170"/>
  <c r="AG675" i="170"/>
  <c r="AF675" i="170"/>
  <c r="AE675" i="170"/>
  <c r="AD675" i="170"/>
  <c r="AC675" i="170"/>
  <c r="AB675" i="170"/>
  <c r="AA675" i="170"/>
  <c r="Z675" i="170"/>
  <c r="Y675" i="170"/>
  <c r="X675" i="170"/>
  <c r="U675" i="170"/>
  <c r="W675" i="170" s="1"/>
  <c r="AQ411" i="170"/>
  <c r="AO674" i="170"/>
  <c r="AN674" i="170"/>
  <c r="AM674" i="170"/>
  <c r="AL674" i="170"/>
  <c r="AK674" i="170"/>
  <c r="AJ674" i="170"/>
  <c r="AI674" i="170"/>
  <c r="AH674" i="170"/>
  <c r="AG674" i="170"/>
  <c r="AF674" i="170"/>
  <c r="AE674" i="170"/>
  <c r="AD674" i="170"/>
  <c r="AC674" i="170"/>
  <c r="AB674" i="170"/>
  <c r="AA674" i="170"/>
  <c r="Z674" i="170"/>
  <c r="Y674" i="170"/>
  <c r="X674" i="170"/>
  <c r="U674" i="170"/>
  <c r="W674" i="170" s="1"/>
  <c r="AQ410" i="170"/>
  <c r="AO673" i="170"/>
  <c r="AN673" i="170"/>
  <c r="AM673" i="170"/>
  <c r="AL673" i="170"/>
  <c r="AK673" i="170"/>
  <c r="AJ673" i="170"/>
  <c r="AI673" i="170"/>
  <c r="AH673" i="170"/>
  <c r="AG673" i="170"/>
  <c r="AF673" i="170"/>
  <c r="AE673" i="170"/>
  <c r="AD673" i="170"/>
  <c r="AC673" i="170"/>
  <c r="AB673" i="170"/>
  <c r="AA673" i="170"/>
  <c r="Z673" i="170"/>
  <c r="Y673" i="170"/>
  <c r="X673" i="170"/>
  <c r="U673" i="170"/>
  <c r="W673" i="170" s="1"/>
  <c r="AQ409" i="170"/>
  <c r="AO672" i="170"/>
  <c r="AN672" i="170"/>
  <c r="AM672" i="170"/>
  <c r="AL672" i="170"/>
  <c r="AK672" i="170"/>
  <c r="AJ672" i="170"/>
  <c r="AI672" i="170"/>
  <c r="AH672" i="170"/>
  <c r="AG672" i="170"/>
  <c r="AF672" i="170"/>
  <c r="AE672" i="170"/>
  <c r="AD672" i="170"/>
  <c r="AC672" i="170"/>
  <c r="AB672" i="170"/>
  <c r="AA672" i="170"/>
  <c r="Z672" i="170"/>
  <c r="Y672" i="170"/>
  <c r="X672" i="170"/>
  <c r="U672" i="170"/>
  <c r="W672" i="170" s="1"/>
  <c r="AQ408" i="170"/>
  <c r="AO671" i="170"/>
  <c r="AN671" i="170"/>
  <c r="AM671" i="170"/>
  <c r="AL671" i="170"/>
  <c r="AK671" i="170"/>
  <c r="AJ671" i="170"/>
  <c r="AI671" i="170"/>
  <c r="AH671" i="170"/>
  <c r="AG671" i="170"/>
  <c r="AF671" i="170"/>
  <c r="AE671" i="170"/>
  <c r="AD671" i="170"/>
  <c r="AC671" i="170"/>
  <c r="AB671" i="170"/>
  <c r="AA671" i="170"/>
  <c r="Z671" i="170"/>
  <c r="Y671" i="170"/>
  <c r="X671" i="170"/>
  <c r="U671" i="170"/>
  <c r="W671" i="170" s="1"/>
  <c r="AQ407" i="170"/>
  <c r="AO670" i="170"/>
  <c r="AN670" i="170"/>
  <c r="AM670" i="170"/>
  <c r="AL670" i="170"/>
  <c r="AK670" i="170"/>
  <c r="AJ670" i="170"/>
  <c r="AI670" i="170"/>
  <c r="AH670" i="170"/>
  <c r="AG670" i="170"/>
  <c r="AF670" i="170"/>
  <c r="AE670" i="170"/>
  <c r="AD670" i="170"/>
  <c r="AC670" i="170"/>
  <c r="AB670" i="170"/>
  <c r="AA670" i="170"/>
  <c r="Z670" i="170"/>
  <c r="Y670" i="170"/>
  <c r="X670" i="170"/>
  <c r="U670" i="170"/>
  <c r="W670" i="170" s="1"/>
  <c r="AQ406" i="170"/>
  <c r="AO669" i="170"/>
  <c r="AN669" i="170"/>
  <c r="AM669" i="170"/>
  <c r="AL669" i="170"/>
  <c r="AK669" i="170"/>
  <c r="AJ669" i="170"/>
  <c r="AI669" i="170"/>
  <c r="AH669" i="170"/>
  <c r="AG669" i="170"/>
  <c r="AF669" i="170"/>
  <c r="AE669" i="170"/>
  <c r="AD669" i="170"/>
  <c r="AC669" i="170"/>
  <c r="AB669" i="170"/>
  <c r="AA669" i="170"/>
  <c r="Z669" i="170"/>
  <c r="Y669" i="170"/>
  <c r="X669" i="170"/>
  <c r="U669" i="170"/>
  <c r="W669" i="170" s="1"/>
  <c r="AQ405" i="170"/>
  <c r="AO668" i="170"/>
  <c r="AN668" i="170"/>
  <c r="AM668" i="170"/>
  <c r="AL668" i="170"/>
  <c r="AK668" i="170"/>
  <c r="AJ668" i="170"/>
  <c r="AI668" i="170"/>
  <c r="AH668" i="170"/>
  <c r="AG668" i="170"/>
  <c r="AF668" i="170"/>
  <c r="AE668" i="170"/>
  <c r="AD668" i="170"/>
  <c r="AC668" i="170"/>
  <c r="AB668" i="170"/>
  <c r="AA668" i="170"/>
  <c r="Z668" i="170"/>
  <c r="Y668" i="170"/>
  <c r="X668" i="170"/>
  <c r="U668" i="170"/>
  <c r="W668" i="170" s="1"/>
  <c r="AQ404" i="170"/>
  <c r="AO667" i="170"/>
  <c r="AN667" i="170"/>
  <c r="AM667" i="170"/>
  <c r="AL667" i="170"/>
  <c r="AK667" i="170"/>
  <c r="AJ667" i="170"/>
  <c r="AI667" i="170"/>
  <c r="AH667" i="170"/>
  <c r="AG667" i="170"/>
  <c r="AF667" i="170"/>
  <c r="AE667" i="170"/>
  <c r="AD667" i="170"/>
  <c r="AC667" i="170"/>
  <c r="AB667" i="170"/>
  <c r="AA667" i="170"/>
  <c r="Z667" i="170"/>
  <c r="Y667" i="170"/>
  <c r="X667" i="170"/>
  <c r="U667" i="170"/>
  <c r="W667" i="170" s="1"/>
  <c r="AQ403" i="170"/>
  <c r="AO666" i="170"/>
  <c r="AN666" i="170"/>
  <c r="AM666" i="170"/>
  <c r="AL666" i="170"/>
  <c r="AK666" i="170"/>
  <c r="AJ666" i="170"/>
  <c r="AI666" i="170"/>
  <c r="AH666" i="170"/>
  <c r="AG666" i="170"/>
  <c r="AF666" i="170"/>
  <c r="AE666" i="170"/>
  <c r="AD666" i="170"/>
  <c r="AC666" i="170"/>
  <c r="AB666" i="170"/>
  <c r="AA666" i="170"/>
  <c r="Z666" i="170"/>
  <c r="Y666" i="170"/>
  <c r="X666" i="170"/>
  <c r="U666" i="170"/>
  <c r="W666" i="170" s="1"/>
  <c r="AQ402" i="170"/>
  <c r="AO665" i="170"/>
  <c r="AN665" i="170"/>
  <c r="AM665" i="170"/>
  <c r="AL665" i="170"/>
  <c r="AK665" i="170"/>
  <c r="AJ665" i="170"/>
  <c r="AI665" i="170"/>
  <c r="AH665" i="170"/>
  <c r="AG665" i="170"/>
  <c r="AF665" i="170"/>
  <c r="AE665" i="170"/>
  <c r="AD665" i="170"/>
  <c r="AC665" i="170"/>
  <c r="AB665" i="170"/>
  <c r="AA665" i="170"/>
  <c r="Z665" i="170"/>
  <c r="Y665" i="170"/>
  <c r="X665" i="170"/>
  <c r="U665" i="170"/>
  <c r="W665" i="170" s="1"/>
  <c r="AQ401" i="170"/>
  <c r="AO664" i="170"/>
  <c r="AN664" i="170"/>
  <c r="AM664" i="170"/>
  <c r="AL664" i="170"/>
  <c r="AK664" i="170"/>
  <c r="AJ664" i="170"/>
  <c r="AI664" i="170"/>
  <c r="AH664" i="170"/>
  <c r="AG664" i="170"/>
  <c r="AF664" i="170"/>
  <c r="AE664" i="170"/>
  <c r="AD664" i="170"/>
  <c r="AC664" i="170"/>
  <c r="AB664" i="170"/>
  <c r="AA664" i="170"/>
  <c r="Z664" i="170"/>
  <c r="Y664" i="170"/>
  <c r="X664" i="170"/>
  <c r="U664" i="170"/>
  <c r="W664" i="170" s="1"/>
  <c r="AQ400" i="170"/>
  <c r="AO663" i="170"/>
  <c r="AN663" i="170"/>
  <c r="AM663" i="170"/>
  <c r="AL663" i="170"/>
  <c r="AK663" i="170"/>
  <c r="AJ663" i="170"/>
  <c r="AI663" i="170"/>
  <c r="AH663" i="170"/>
  <c r="AG663" i="170"/>
  <c r="AF663" i="170"/>
  <c r="AE663" i="170"/>
  <c r="AD663" i="170"/>
  <c r="AC663" i="170"/>
  <c r="AB663" i="170"/>
  <c r="AA663" i="170"/>
  <c r="Z663" i="170"/>
  <c r="Y663" i="170"/>
  <c r="X663" i="170"/>
  <c r="U663" i="170"/>
  <c r="W663" i="170" s="1"/>
  <c r="AQ399" i="170"/>
  <c r="AO662" i="170"/>
  <c r="AN662" i="170"/>
  <c r="AM662" i="170"/>
  <c r="AL662" i="170"/>
  <c r="AK662" i="170"/>
  <c r="AJ662" i="170"/>
  <c r="AI662" i="170"/>
  <c r="AH662" i="170"/>
  <c r="AG662" i="170"/>
  <c r="AF662" i="170"/>
  <c r="AE662" i="170"/>
  <c r="AD662" i="170"/>
  <c r="AC662" i="170"/>
  <c r="AB662" i="170"/>
  <c r="AA662" i="170"/>
  <c r="Z662" i="170"/>
  <c r="Y662" i="170"/>
  <c r="X662" i="170"/>
  <c r="U662" i="170"/>
  <c r="W662" i="170" s="1"/>
  <c r="AQ398" i="170"/>
  <c r="AO661" i="170"/>
  <c r="AN661" i="170"/>
  <c r="AM661" i="170"/>
  <c r="AL661" i="170"/>
  <c r="AK661" i="170"/>
  <c r="AJ661" i="170"/>
  <c r="AI661" i="170"/>
  <c r="AH661" i="170"/>
  <c r="AG661" i="170"/>
  <c r="AF661" i="170"/>
  <c r="AE661" i="170"/>
  <c r="AD661" i="170"/>
  <c r="AC661" i="170"/>
  <c r="AB661" i="170"/>
  <c r="AA661" i="170"/>
  <c r="Z661" i="170"/>
  <c r="Y661" i="170"/>
  <c r="X661" i="170"/>
  <c r="U661" i="170"/>
  <c r="W661" i="170" s="1"/>
  <c r="AQ397" i="170"/>
  <c r="AO660" i="170"/>
  <c r="AN660" i="170"/>
  <c r="AM660" i="170"/>
  <c r="AL660" i="170"/>
  <c r="AK660" i="170"/>
  <c r="AJ660" i="170"/>
  <c r="AI660" i="170"/>
  <c r="AH660" i="170"/>
  <c r="AG660" i="170"/>
  <c r="AF660" i="170"/>
  <c r="AE660" i="170"/>
  <c r="AD660" i="170"/>
  <c r="AC660" i="170"/>
  <c r="AB660" i="170"/>
  <c r="AA660" i="170"/>
  <c r="Z660" i="170"/>
  <c r="Y660" i="170"/>
  <c r="X660" i="170"/>
  <c r="U660" i="170"/>
  <c r="W660" i="170" s="1"/>
  <c r="AQ396" i="170"/>
  <c r="AO659" i="170"/>
  <c r="AN659" i="170"/>
  <c r="AM659" i="170"/>
  <c r="AL659" i="170"/>
  <c r="AK659" i="170"/>
  <c r="AJ659" i="170"/>
  <c r="AI659" i="170"/>
  <c r="AH659" i="170"/>
  <c r="AG659" i="170"/>
  <c r="AF659" i="170"/>
  <c r="AE659" i="170"/>
  <c r="AD659" i="170"/>
  <c r="AC659" i="170"/>
  <c r="AB659" i="170"/>
  <c r="AA659" i="170"/>
  <c r="Z659" i="170"/>
  <c r="Y659" i="170"/>
  <c r="X659" i="170"/>
  <c r="U659" i="170"/>
  <c r="W659" i="170" s="1"/>
  <c r="AQ395" i="170"/>
  <c r="AA658" i="170"/>
  <c r="Z658" i="170"/>
  <c r="Y658" i="170"/>
  <c r="X658" i="170"/>
  <c r="U658" i="170"/>
  <c r="W658" i="170" s="1"/>
  <c r="AQ394" i="170"/>
  <c r="AO656" i="170"/>
  <c r="AN656" i="170"/>
  <c r="AM656" i="170"/>
  <c r="AL656" i="170"/>
  <c r="AK656" i="170"/>
  <c r="AJ656" i="170"/>
  <c r="AI656" i="170"/>
  <c r="AH656" i="170"/>
  <c r="AG656" i="170"/>
  <c r="AF656" i="170"/>
  <c r="AE656" i="170"/>
  <c r="AD656" i="170"/>
  <c r="AC656" i="170"/>
  <c r="AB656" i="170"/>
  <c r="AA656" i="170"/>
  <c r="Z656" i="170"/>
  <c r="Y656" i="170"/>
  <c r="X656" i="170"/>
  <c r="U656" i="170"/>
  <c r="W656" i="170" s="1"/>
  <c r="AQ393" i="170"/>
  <c r="AO655" i="170"/>
  <c r="AN655" i="170"/>
  <c r="AM655" i="170"/>
  <c r="AL655" i="170"/>
  <c r="AK655" i="170"/>
  <c r="AJ655" i="170"/>
  <c r="AI655" i="170"/>
  <c r="AH655" i="170"/>
  <c r="AG655" i="170"/>
  <c r="AF655" i="170"/>
  <c r="AE655" i="170"/>
  <c r="AD655" i="170"/>
  <c r="AC655" i="170"/>
  <c r="AB655" i="170"/>
  <c r="AA655" i="170"/>
  <c r="Z655" i="170"/>
  <c r="Y655" i="170"/>
  <c r="X655" i="170"/>
  <c r="U655" i="170"/>
  <c r="W655" i="170" s="1"/>
  <c r="AQ392" i="170"/>
  <c r="AO654" i="170"/>
  <c r="AN654" i="170"/>
  <c r="AM654" i="170"/>
  <c r="AL654" i="170"/>
  <c r="AK654" i="170"/>
  <c r="AJ654" i="170"/>
  <c r="AI654" i="170"/>
  <c r="AH654" i="170"/>
  <c r="AG654" i="170"/>
  <c r="AF654" i="170"/>
  <c r="AE654" i="170"/>
  <c r="AD654" i="170"/>
  <c r="AC654" i="170"/>
  <c r="AB654" i="170"/>
  <c r="AA654" i="170"/>
  <c r="Z654" i="170"/>
  <c r="Y654" i="170"/>
  <c r="X654" i="170"/>
  <c r="U654" i="170"/>
  <c r="W654" i="170" s="1"/>
  <c r="AQ391" i="170"/>
  <c r="AO653" i="170"/>
  <c r="AN653" i="170"/>
  <c r="AM653" i="170"/>
  <c r="AL653" i="170"/>
  <c r="AK653" i="170"/>
  <c r="AJ653" i="170"/>
  <c r="AI653" i="170"/>
  <c r="AH653" i="170"/>
  <c r="AG653" i="170"/>
  <c r="AF653" i="170"/>
  <c r="AE653" i="170"/>
  <c r="AD653" i="170"/>
  <c r="AC653" i="170"/>
  <c r="AB653" i="170"/>
  <c r="AA653" i="170"/>
  <c r="Z653" i="170"/>
  <c r="Y653" i="170"/>
  <c r="X653" i="170"/>
  <c r="U653" i="170"/>
  <c r="W653" i="170" s="1"/>
  <c r="AQ390" i="170"/>
  <c r="AO652" i="170"/>
  <c r="AN652" i="170"/>
  <c r="AM652" i="170"/>
  <c r="AL652" i="170"/>
  <c r="AK652" i="170"/>
  <c r="AJ652" i="170"/>
  <c r="AI652" i="170"/>
  <c r="AH652" i="170"/>
  <c r="AG652" i="170"/>
  <c r="AF652" i="170"/>
  <c r="AE652" i="170"/>
  <c r="AD652" i="170"/>
  <c r="AC652" i="170"/>
  <c r="AB652" i="170"/>
  <c r="AA652" i="170"/>
  <c r="Z652" i="170"/>
  <c r="Y652" i="170"/>
  <c r="X652" i="170"/>
  <c r="U652" i="170"/>
  <c r="W652" i="170" s="1"/>
  <c r="AQ389" i="170"/>
  <c r="AO651" i="170"/>
  <c r="AN651" i="170"/>
  <c r="AM651" i="170"/>
  <c r="AL651" i="170"/>
  <c r="AK651" i="170"/>
  <c r="AJ651" i="170"/>
  <c r="AI651" i="170"/>
  <c r="AH651" i="170"/>
  <c r="AG651" i="170"/>
  <c r="AF651" i="170"/>
  <c r="AE651" i="170"/>
  <c r="AD651" i="170"/>
  <c r="AC651" i="170"/>
  <c r="AB651" i="170"/>
  <c r="AA651" i="170"/>
  <c r="Z651" i="170"/>
  <c r="Y651" i="170"/>
  <c r="X651" i="170"/>
  <c r="U651" i="170"/>
  <c r="W651" i="170" s="1"/>
  <c r="AQ388" i="170"/>
  <c r="AO650" i="170"/>
  <c r="AN650" i="170"/>
  <c r="AM650" i="170"/>
  <c r="AL650" i="170"/>
  <c r="AK650" i="170"/>
  <c r="AJ650" i="170"/>
  <c r="AI650" i="170"/>
  <c r="AH650" i="170"/>
  <c r="AG650" i="170"/>
  <c r="AF650" i="170"/>
  <c r="AE650" i="170"/>
  <c r="AD650" i="170"/>
  <c r="AC650" i="170"/>
  <c r="AB650" i="170"/>
  <c r="AA650" i="170"/>
  <c r="Z650" i="170"/>
  <c r="Y650" i="170"/>
  <c r="X650" i="170"/>
  <c r="U650" i="170"/>
  <c r="W650" i="170" s="1"/>
  <c r="AQ387" i="170"/>
  <c r="AO649" i="170"/>
  <c r="AN649" i="170"/>
  <c r="AM649" i="170"/>
  <c r="AL649" i="170"/>
  <c r="AK649" i="170"/>
  <c r="AJ649" i="170"/>
  <c r="AI649" i="170"/>
  <c r="AH649" i="170"/>
  <c r="AG649" i="170"/>
  <c r="AF649" i="170"/>
  <c r="AE649" i="170"/>
  <c r="AD649" i="170"/>
  <c r="AC649" i="170"/>
  <c r="AB649" i="170"/>
  <c r="AA649" i="170"/>
  <c r="Z649" i="170"/>
  <c r="Y649" i="170"/>
  <c r="X649" i="170"/>
  <c r="U649" i="170"/>
  <c r="W649" i="170" s="1"/>
  <c r="AQ386" i="170"/>
  <c r="AO648" i="170"/>
  <c r="AN648" i="170"/>
  <c r="AM648" i="170"/>
  <c r="AL648" i="170"/>
  <c r="AK648" i="170"/>
  <c r="AJ648" i="170"/>
  <c r="AI648" i="170"/>
  <c r="AH648" i="170"/>
  <c r="AG648" i="170"/>
  <c r="AF648" i="170"/>
  <c r="AE648" i="170"/>
  <c r="AD648" i="170"/>
  <c r="AC648" i="170"/>
  <c r="AB648" i="170"/>
  <c r="AA648" i="170"/>
  <c r="Z648" i="170"/>
  <c r="Y648" i="170"/>
  <c r="X648" i="170"/>
  <c r="U648" i="170"/>
  <c r="W648" i="170" s="1"/>
  <c r="AQ385" i="170"/>
  <c r="AO647" i="170"/>
  <c r="AN647" i="170"/>
  <c r="AM647" i="170"/>
  <c r="AL647" i="170"/>
  <c r="AK647" i="170"/>
  <c r="AJ647" i="170"/>
  <c r="AI647" i="170"/>
  <c r="AH647" i="170"/>
  <c r="AG647" i="170"/>
  <c r="AF647" i="170"/>
  <c r="AE647" i="170"/>
  <c r="AD647" i="170"/>
  <c r="AC647" i="170"/>
  <c r="AB647" i="170"/>
  <c r="AA647" i="170"/>
  <c r="Z647" i="170"/>
  <c r="Y647" i="170"/>
  <c r="X647" i="170"/>
  <c r="U647" i="170"/>
  <c r="W647" i="170" s="1"/>
  <c r="AQ384" i="170"/>
  <c r="AO646" i="170"/>
  <c r="AN646" i="170"/>
  <c r="AM646" i="170"/>
  <c r="AL646" i="170"/>
  <c r="AK646" i="170"/>
  <c r="AJ646" i="170"/>
  <c r="AI646" i="170"/>
  <c r="AH646" i="170"/>
  <c r="AG646" i="170"/>
  <c r="AF646" i="170"/>
  <c r="AE646" i="170"/>
  <c r="AD646" i="170"/>
  <c r="AC646" i="170"/>
  <c r="AB646" i="170"/>
  <c r="AA646" i="170"/>
  <c r="Z646" i="170"/>
  <c r="Y646" i="170"/>
  <c r="X646" i="170"/>
  <c r="U646" i="170"/>
  <c r="W646" i="170" s="1"/>
  <c r="AQ383" i="170"/>
  <c r="AA645" i="170"/>
  <c r="Z645" i="170"/>
  <c r="Y645" i="170"/>
  <c r="X645" i="170"/>
  <c r="U645" i="170"/>
  <c r="W645" i="170" s="1"/>
  <c r="AQ382" i="170"/>
  <c r="AO643" i="170"/>
  <c r="AN643" i="170"/>
  <c r="AM643" i="170"/>
  <c r="AL643" i="170"/>
  <c r="AK643" i="170"/>
  <c r="AJ643" i="170"/>
  <c r="AI643" i="170"/>
  <c r="AH643" i="170"/>
  <c r="AG643" i="170"/>
  <c r="AF643" i="170"/>
  <c r="AE643" i="170"/>
  <c r="AD643" i="170"/>
  <c r="AC643" i="170"/>
  <c r="AB643" i="170"/>
  <c r="AA643" i="170"/>
  <c r="Z643" i="170"/>
  <c r="Y643" i="170"/>
  <c r="X643" i="170"/>
  <c r="U643" i="170"/>
  <c r="W643" i="170" s="1"/>
  <c r="AQ381" i="170"/>
  <c r="AO641" i="170"/>
  <c r="AN641" i="170"/>
  <c r="AM641" i="170"/>
  <c r="AL641" i="170"/>
  <c r="AK641" i="170"/>
  <c r="AJ641" i="170"/>
  <c r="AI641" i="170"/>
  <c r="AH641" i="170"/>
  <c r="AG641" i="170"/>
  <c r="AF641" i="170"/>
  <c r="AE641" i="170"/>
  <c r="AD641" i="170"/>
  <c r="AC641" i="170"/>
  <c r="AB641" i="170"/>
  <c r="AA641" i="170"/>
  <c r="Z641" i="170"/>
  <c r="Y641" i="170"/>
  <c r="X641" i="170"/>
  <c r="U641" i="170"/>
  <c r="W641" i="170" s="1"/>
  <c r="AQ380" i="170"/>
  <c r="AO640" i="170"/>
  <c r="AN640" i="170"/>
  <c r="AM640" i="170"/>
  <c r="AL640" i="170"/>
  <c r="AK640" i="170"/>
  <c r="AJ640" i="170"/>
  <c r="AI640" i="170"/>
  <c r="AH640" i="170"/>
  <c r="AG640" i="170"/>
  <c r="AF640" i="170"/>
  <c r="AE640" i="170"/>
  <c r="AD640" i="170"/>
  <c r="AC640" i="170"/>
  <c r="AB640" i="170"/>
  <c r="AA640" i="170"/>
  <c r="Z640" i="170"/>
  <c r="Y640" i="170"/>
  <c r="X640" i="170"/>
  <c r="U640" i="170"/>
  <c r="W640" i="170" s="1"/>
  <c r="AQ379" i="170"/>
  <c r="AO639" i="170"/>
  <c r="AN639" i="170"/>
  <c r="AM639" i="170"/>
  <c r="AL639" i="170"/>
  <c r="AK639" i="170"/>
  <c r="AJ639" i="170"/>
  <c r="AI639" i="170"/>
  <c r="AH639" i="170"/>
  <c r="AG639" i="170"/>
  <c r="AF639" i="170"/>
  <c r="AE639" i="170"/>
  <c r="AD639" i="170"/>
  <c r="AC639" i="170"/>
  <c r="AB639" i="170"/>
  <c r="AA639" i="170"/>
  <c r="Z639" i="170"/>
  <c r="Y639" i="170"/>
  <c r="X639" i="170"/>
  <c r="U639" i="170"/>
  <c r="W639" i="170" s="1"/>
  <c r="AQ378" i="170"/>
  <c r="AO637" i="170"/>
  <c r="AN637" i="170"/>
  <c r="AM637" i="170"/>
  <c r="AL637" i="170"/>
  <c r="AK637" i="170"/>
  <c r="AJ637" i="170"/>
  <c r="AI637" i="170"/>
  <c r="AH637" i="170"/>
  <c r="AG637" i="170"/>
  <c r="AF637" i="170"/>
  <c r="AE637" i="170"/>
  <c r="AD637" i="170"/>
  <c r="AC637" i="170"/>
  <c r="AB637" i="170"/>
  <c r="AA637" i="170"/>
  <c r="Z637" i="170"/>
  <c r="Y637" i="170"/>
  <c r="X637" i="170"/>
  <c r="U637" i="170"/>
  <c r="W637" i="170" s="1"/>
  <c r="AQ377" i="170"/>
  <c r="AO636" i="170"/>
  <c r="AN636" i="170"/>
  <c r="AM636" i="170"/>
  <c r="AL636" i="170"/>
  <c r="AK636" i="170"/>
  <c r="AJ636" i="170"/>
  <c r="AI636" i="170"/>
  <c r="AH636" i="170"/>
  <c r="AG636" i="170"/>
  <c r="AF636" i="170"/>
  <c r="AE636" i="170"/>
  <c r="AD636" i="170"/>
  <c r="AC636" i="170"/>
  <c r="AB636" i="170"/>
  <c r="AA636" i="170"/>
  <c r="Z636" i="170"/>
  <c r="Y636" i="170"/>
  <c r="X636" i="170"/>
  <c r="U636" i="170"/>
  <c r="W636" i="170" s="1"/>
  <c r="AQ376" i="170"/>
  <c r="AO635" i="170"/>
  <c r="AN635" i="170"/>
  <c r="AM635" i="170"/>
  <c r="AL635" i="170"/>
  <c r="AK635" i="170"/>
  <c r="AJ635" i="170"/>
  <c r="AI635" i="170"/>
  <c r="AH635" i="170"/>
  <c r="AG635" i="170"/>
  <c r="AF635" i="170"/>
  <c r="AE635" i="170"/>
  <c r="AD635" i="170"/>
  <c r="AC635" i="170"/>
  <c r="AB635" i="170"/>
  <c r="AA635" i="170"/>
  <c r="Z635" i="170"/>
  <c r="Y635" i="170"/>
  <c r="X635" i="170"/>
  <c r="U635" i="170"/>
  <c r="W635" i="170" s="1"/>
  <c r="AQ375" i="170"/>
  <c r="AO634" i="170"/>
  <c r="AN634" i="170"/>
  <c r="AM634" i="170"/>
  <c r="AL634" i="170"/>
  <c r="AK634" i="170"/>
  <c r="AJ634" i="170"/>
  <c r="AI634" i="170"/>
  <c r="AH634" i="170"/>
  <c r="AG634" i="170"/>
  <c r="AF634" i="170"/>
  <c r="AE634" i="170"/>
  <c r="AD634" i="170"/>
  <c r="AC634" i="170"/>
  <c r="AB634" i="170"/>
  <c r="AA634" i="170"/>
  <c r="Z634" i="170"/>
  <c r="Y634" i="170"/>
  <c r="X634" i="170"/>
  <c r="U634" i="170"/>
  <c r="W634" i="170" s="1"/>
  <c r="AQ374" i="170"/>
  <c r="AO633" i="170"/>
  <c r="AN633" i="170"/>
  <c r="AM633" i="170"/>
  <c r="AL633" i="170"/>
  <c r="AK633" i="170"/>
  <c r="AJ633" i="170"/>
  <c r="AI633" i="170"/>
  <c r="AH633" i="170"/>
  <c r="AG633" i="170"/>
  <c r="AF633" i="170"/>
  <c r="AE633" i="170"/>
  <c r="AD633" i="170"/>
  <c r="AC633" i="170"/>
  <c r="AB633" i="170"/>
  <c r="AA633" i="170"/>
  <c r="Z633" i="170"/>
  <c r="Y633" i="170"/>
  <c r="X633" i="170"/>
  <c r="U633" i="170"/>
  <c r="W633" i="170" s="1"/>
  <c r="AQ373" i="170"/>
  <c r="AA630" i="170"/>
  <c r="Z630" i="170"/>
  <c r="Y630" i="170"/>
  <c r="X630" i="170"/>
  <c r="U630" i="170"/>
  <c r="W630" i="170" s="1"/>
  <c r="AQ372" i="170"/>
  <c r="AO616" i="170"/>
  <c r="AN616" i="170"/>
  <c r="AM616" i="170"/>
  <c r="AL616" i="170"/>
  <c r="AK616" i="170"/>
  <c r="AJ616" i="170"/>
  <c r="AI616" i="170"/>
  <c r="AH616" i="170"/>
  <c r="AG616" i="170"/>
  <c r="AF616" i="170"/>
  <c r="AE616" i="170"/>
  <c r="AD616" i="170"/>
  <c r="AC616" i="170"/>
  <c r="AB616" i="170"/>
  <c r="AA616" i="170"/>
  <c r="Z616" i="170"/>
  <c r="Y616" i="170"/>
  <c r="X616" i="170"/>
  <c r="U616" i="170"/>
  <c r="W616" i="170" s="1"/>
  <c r="AQ371" i="170"/>
  <c r="AO615" i="170"/>
  <c r="AN615" i="170"/>
  <c r="AM615" i="170"/>
  <c r="AL615" i="170"/>
  <c r="AK615" i="170"/>
  <c r="AJ615" i="170"/>
  <c r="AI615" i="170"/>
  <c r="AH615" i="170"/>
  <c r="AG615" i="170"/>
  <c r="AF615" i="170"/>
  <c r="AE615" i="170"/>
  <c r="AD615" i="170"/>
  <c r="AC615" i="170"/>
  <c r="AB615" i="170"/>
  <c r="AA615" i="170"/>
  <c r="Z615" i="170"/>
  <c r="Y615" i="170"/>
  <c r="X615" i="170"/>
  <c r="U615" i="170"/>
  <c r="W615" i="170" s="1"/>
  <c r="AQ370" i="170"/>
  <c r="AO614" i="170"/>
  <c r="AN614" i="170"/>
  <c r="AM614" i="170"/>
  <c r="AL614" i="170"/>
  <c r="AK614" i="170"/>
  <c r="AJ614" i="170"/>
  <c r="AI614" i="170"/>
  <c r="AH614" i="170"/>
  <c r="AG614" i="170"/>
  <c r="AF614" i="170"/>
  <c r="AE614" i="170"/>
  <c r="AD614" i="170"/>
  <c r="AC614" i="170"/>
  <c r="AB614" i="170"/>
  <c r="AA614" i="170"/>
  <c r="Z614" i="170"/>
  <c r="Y614" i="170"/>
  <c r="X614" i="170"/>
  <c r="U614" i="170"/>
  <c r="W614" i="170" s="1"/>
  <c r="AQ369" i="170"/>
  <c r="AO613" i="170"/>
  <c r="AN613" i="170"/>
  <c r="AM613" i="170"/>
  <c r="AL613" i="170"/>
  <c r="AK613" i="170"/>
  <c r="AJ613" i="170"/>
  <c r="AI613" i="170"/>
  <c r="AH613" i="170"/>
  <c r="AG613" i="170"/>
  <c r="AF613" i="170"/>
  <c r="AE613" i="170"/>
  <c r="AD613" i="170"/>
  <c r="AC613" i="170"/>
  <c r="AB613" i="170"/>
  <c r="AA613" i="170"/>
  <c r="Z613" i="170"/>
  <c r="Y613" i="170"/>
  <c r="X613" i="170"/>
  <c r="U613" i="170"/>
  <c r="W613" i="170" s="1"/>
  <c r="AQ368" i="170"/>
  <c r="AO612" i="170"/>
  <c r="AN612" i="170"/>
  <c r="AM612" i="170"/>
  <c r="AL612" i="170"/>
  <c r="AK612" i="170"/>
  <c r="AJ612" i="170"/>
  <c r="AI612" i="170"/>
  <c r="AH612" i="170"/>
  <c r="AG612" i="170"/>
  <c r="AF612" i="170"/>
  <c r="AE612" i="170"/>
  <c r="AD612" i="170"/>
  <c r="AC612" i="170"/>
  <c r="AB612" i="170"/>
  <c r="AA612" i="170"/>
  <c r="Z612" i="170"/>
  <c r="Y612" i="170"/>
  <c r="X612" i="170"/>
  <c r="U612" i="170"/>
  <c r="W612" i="170" s="1"/>
  <c r="AQ367" i="170"/>
  <c r="AO610" i="170"/>
  <c r="AN610" i="170"/>
  <c r="AM610" i="170"/>
  <c r="AL610" i="170"/>
  <c r="AK610" i="170"/>
  <c r="AJ610" i="170"/>
  <c r="AI610" i="170"/>
  <c r="AH610" i="170"/>
  <c r="AG610" i="170"/>
  <c r="AF610" i="170"/>
  <c r="AE610" i="170"/>
  <c r="AD610" i="170"/>
  <c r="AC610" i="170"/>
  <c r="AB610" i="170"/>
  <c r="AA610" i="170"/>
  <c r="Z610" i="170"/>
  <c r="Y610" i="170"/>
  <c r="X610" i="170"/>
  <c r="U610" i="170"/>
  <c r="W610" i="170" s="1"/>
  <c r="AQ366" i="170"/>
  <c r="AA605" i="170"/>
  <c r="Z605" i="170"/>
  <c r="Y605" i="170"/>
  <c r="X605" i="170"/>
  <c r="U605" i="170"/>
  <c r="W605" i="170" s="1"/>
  <c r="AQ365" i="170"/>
  <c r="AO603" i="170"/>
  <c r="AN603" i="170"/>
  <c r="AM603" i="170"/>
  <c r="AL603" i="170"/>
  <c r="AK603" i="170"/>
  <c r="AJ603" i="170"/>
  <c r="AI603" i="170"/>
  <c r="AH603" i="170"/>
  <c r="AG603" i="170"/>
  <c r="AF603" i="170"/>
  <c r="AE603" i="170"/>
  <c r="AD603" i="170"/>
  <c r="AC603" i="170"/>
  <c r="AB603" i="170"/>
  <c r="AA603" i="170"/>
  <c r="Z603" i="170"/>
  <c r="Y603" i="170"/>
  <c r="X603" i="170"/>
  <c r="U603" i="170"/>
  <c r="W603" i="170" s="1"/>
  <c r="AQ364" i="170"/>
  <c r="AO602" i="170"/>
  <c r="AN602" i="170"/>
  <c r="AM602" i="170"/>
  <c r="AL602" i="170"/>
  <c r="AK602" i="170"/>
  <c r="AJ602" i="170"/>
  <c r="AI602" i="170"/>
  <c r="AH602" i="170"/>
  <c r="AG602" i="170"/>
  <c r="AF602" i="170"/>
  <c r="AE602" i="170"/>
  <c r="AD602" i="170"/>
  <c r="AC602" i="170"/>
  <c r="AB602" i="170"/>
  <c r="AA602" i="170"/>
  <c r="Z602" i="170"/>
  <c r="Y602" i="170"/>
  <c r="X602" i="170"/>
  <c r="U602" i="170"/>
  <c r="W602" i="170" s="1"/>
  <c r="AQ363" i="170"/>
  <c r="AO597" i="170"/>
  <c r="AN597" i="170"/>
  <c r="AM597" i="170"/>
  <c r="AL597" i="170"/>
  <c r="AK597" i="170"/>
  <c r="AJ597" i="170"/>
  <c r="AI597" i="170"/>
  <c r="AH597" i="170"/>
  <c r="AG597" i="170"/>
  <c r="AF597" i="170"/>
  <c r="AE597" i="170"/>
  <c r="AD597" i="170"/>
  <c r="AC597" i="170"/>
  <c r="AB597" i="170"/>
  <c r="AA597" i="170"/>
  <c r="Z597" i="170"/>
  <c r="Y597" i="170"/>
  <c r="X597" i="170"/>
  <c r="U597" i="170"/>
  <c r="W597" i="170" s="1"/>
  <c r="AQ362" i="170"/>
  <c r="AO596" i="170"/>
  <c r="AN596" i="170"/>
  <c r="AM596" i="170"/>
  <c r="AL596" i="170"/>
  <c r="AK596" i="170"/>
  <c r="AJ596" i="170"/>
  <c r="AI596" i="170"/>
  <c r="AH596" i="170"/>
  <c r="AG596" i="170"/>
  <c r="AF596" i="170"/>
  <c r="AE596" i="170"/>
  <c r="AD596" i="170"/>
  <c r="AC596" i="170"/>
  <c r="AB596" i="170"/>
  <c r="AA596" i="170"/>
  <c r="Z596" i="170"/>
  <c r="Y596" i="170"/>
  <c r="X596" i="170"/>
  <c r="U596" i="170"/>
  <c r="W596" i="170" s="1"/>
  <c r="AQ361" i="170"/>
  <c r="AO595" i="170"/>
  <c r="AN595" i="170"/>
  <c r="AM595" i="170"/>
  <c r="AL595" i="170"/>
  <c r="AK595" i="170"/>
  <c r="AJ595" i="170"/>
  <c r="AI595" i="170"/>
  <c r="AH595" i="170"/>
  <c r="AG595" i="170"/>
  <c r="AF595" i="170"/>
  <c r="AE595" i="170"/>
  <c r="AD595" i="170"/>
  <c r="AC595" i="170"/>
  <c r="AB595" i="170"/>
  <c r="AA595" i="170"/>
  <c r="Z595" i="170"/>
  <c r="Y595" i="170"/>
  <c r="X595" i="170"/>
  <c r="U595" i="170"/>
  <c r="W595" i="170" s="1"/>
  <c r="AQ360" i="170"/>
  <c r="AO592" i="170"/>
  <c r="AN592" i="170"/>
  <c r="AM592" i="170"/>
  <c r="AL592" i="170"/>
  <c r="AK592" i="170"/>
  <c r="AJ592" i="170"/>
  <c r="AI592" i="170"/>
  <c r="AH592" i="170"/>
  <c r="AG592" i="170"/>
  <c r="AF592" i="170"/>
  <c r="AE592" i="170"/>
  <c r="AD592" i="170"/>
  <c r="AC592" i="170"/>
  <c r="AB592" i="170"/>
  <c r="AA592" i="170"/>
  <c r="Z592" i="170"/>
  <c r="Y592" i="170"/>
  <c r="X592" i="170"/>
  <c r="U592" i="170"/>
  <c r="W592" i="170" s="1"/>
  <c r="AQ359" i="170"/>
  <c r="AO590" i="170"/>
  <c r="AN590" i="170"/>
  <c r="AM590" i="170"/>
  <c r="AL590" i="170"/>
  <c r="AK590" i="170"/>
  <c r="AJ590" i="170"/>
  <c r="AI590" i="170"/>
  <c r="AH590" i="170"/>
  <c r="AG590" i="170"/>
  <c r="AF590" i="170"/>
  <c r="AE590" i="170"/>
  <c r="AD590" i="170"/>
  <c r="AC590" i="170"/>
  <c r="AB590" i="170"/>
  <c r="AA590" i="170"/>
  <c r="Z590" i="170"/>
  <c r="Y590" i="170"/>
  <c r="X590" i="170"/>
  <c r="U590" i="170"/>
  <c r="W590" i="170" s="1"/>
  <c r="AQ358" i="170"/>
  <c r="AO589" i="170"/>
  <c r="AN589" i="170"/>
  <c r="AM589" i="170"/>
  <c r="AL589" i="170"/>
  <c r="AK589" i="170"/>
  <c r="AJ589" i="170"/>
  <c r="AI589" i="170"/>
  <c r="AH589" i="170"/>
  <c r="AG589" i="170"/>
  <c r="AF589" i="170"/>
  <c r="AE589" i="170"/>
  <c r="AD589" i="170"/>
  <c r="AC589" i="170"/>
  <c r="AB589" i="170"/>
  <c r="AA589" i="170"/>
  <c r="Z589" i="170"/>
  <c r="Y589" i="170"/>
  <c r="X589" i="170"/>
  <c r="U589" i="170"/>
  <c r="W589" i="170" s="1"/>
  <c r="AQ357" i="170"/>
  <c r="AO585" i="170"/>
  <c r="AN585" i="170"/>
  <c r="AM585" i="170"/>
  <c r="AL585" i="170"/>
  <c r="AK585" i="170"/>
  <c r="AJ585" i="170"/>
  <c r="AI585" i="170"/>
  <c r="AH585" i="170"/>
  <c r="AG585" i="170"/>
  <c r="AF585" i="170"/>
  <c r="AE585" i="170"/>
  <c r="AD585" i="170"/>
  <c r="AC585" i="170"/>
  <c r="AB585" i="170"/>
  <c r="AA585" i="170"/>
  <c r="Z585" i="170"/>
  <c r="Y585" i="170"/>
  <c r="X585" i="170"/>
  <c r="U585" i="170"/>
  <c r="W585" i="170" s="1"/>
  <c r="AQ356" i="170"/>
  <c r="AO582" i="170"/>
  <c r="AN582" i="170"/>
  <c r="AM582" i="170"/>
  <c r="AL582" i="170"/>
  <c r="AK582" i="170"/>
  <c r="AJ582" i="170"/>
  <c r="AI582" i="170"/>
  <c r="AH582" i="170"/>
  <c r="AG582" i="170"/>
  <c r="AF582" i="170"/>
  <c r="AE582" i="170"/>
  <c r="AD582" i="170"/>
  <c r="AC582" i="170"/>
  <c r="AB582" i="170"/>
  <c r="AA582" i="170"/>
  <c r="Z582" i="170"/>
  <c r="Y582" i="170"/>
  <c r="X582" i="170"/>
  <c r="U582" i="170"/>
  <c r="W582" i="170" s="1"/>
  <c r="AQ355" i="170"/>
  <c r="AO581" i="170"/>
  <c r="AN581" i="170"/>
  <c r="AM581" i="170"/>
  <c r="AL581" i="170"/>
  <c r="AK581" i="170"/>
  <c r="AJ581" i="170"/>
  <c r="AI581" i="170"/>
  <c r="AH581" i="170"/>
  <c r="AG581" i="170"/>
  <c r="AF581" i="170"/>
  <c r="AE581" i="170"/>
  <c r="AD581" i="170"/>
  <c r="AC581" i="170"/>
  <c r="AB581" i="170"/>
  <c r="AA581" i="170"/>
  <c r="Z581" i="170"/>
  <c r="Y581" i="170"/>
  <c r="X581" i="170"/>
  <c r="U581" i="170"/>
  <c r="W581" i="170" s="1"/>
  <c r="AQ354" i="170"/>
  <c r="AO580" i="170"/>
  <c r="AN580" i="170"/>
  <c r="AM580" i="170"/>
  <c r="AL580" i="170"/>
  <c r="AK580" i="170"/>
  <c r="AJ580" i="170"/>
  <c r="AI580" i="170"/>
  <c r="AH580" i="170"/>
  <c r="AG580" i="170"/>
  <c r="AF580" i="170"/>
  <c r="AE580" i="170"/>
  <c r="AD580" i="170"/>
  <c r="AC580" i="170"/>
  <c r="AB580" i="170"/>
  <c r="AA580" i="170"/>
  <c r="Z580" i="170"/>
  <c r="Y580" i="170"/>
  <c r="X580" i="170"/>
  <c r="U580" i="170"/>
  <c r="W580" i="170" s="1"/>
  <c r="AQ353" i="170"/>
  <c r="AO579" i="170"/>
  <c r="AN579" i="170"/>
  <c r="AM579" i="170"/>
  <c r="AL579" i="170"/>
  <c r="AK579" i="170"/>
  <c r="AJ579" i="170"/>
  <c r="AI579" i="170"/>
  <c r="AH579" i="170"/>
  <c r="AG579" i="170"/>
  <c r="AF579" i="170"/>
  <c r="AE579" i="170"/>
  <c r="AD579" i="170"/>
  <c r="AC579" i="170"/>
  <c r="AB579" i="170"/>
  <c r="AA579" i="170"/>
  <c r="Z579" i="170"/>
  <c r="Y579" i="170"/>
  <c r="X579" i="170"/>
  <c r="U579" i="170"/>
  <c r="W579" i="170" s="1"/>
  <c r="AQ352" i="170"/>
  <c r="AO578" i="170"/>
  <c r="AN578" i="170"/>
  <c r="AM578" i="170"/>
  <c r="AL578" i="170"/>
  <c r="AK578" i="170"/>
  <c r="AJ578" i="170"/>
  <c r="AI578" i="170"/>
  <c r="AH578" i="170"/>
  <c r="AG578" i="170"/>
  <c r="AF578" i="170"/>
  <c r="AE578" i="170"/>
  <c r="AD578" i="170"/>
  <c r="AC578" i="170"/>
  <c r="AB578" i="170"/>
  <c r="AA578" i="170"/>
  <c r="Z578" i="170"/>
  <c r="Y578" i="170"/>
  <c r="X578" i="170"/>
  <c r="U578" i="170"/>
  <c r="W578" i="170" s="1"/>
  <c r="AQ351" i="170"/>
  <c r="AA577" i="170"/>
  <c r="Z577" i="170"/>
  <c r="Y577" i="170"/>
  <c r="X577" i="170"/>
  <c r="U577" i="170"/>
  <c r="W577" i="170" s="1"/>
  <c r="AQ350" i="170"/>
  <c r="AO563" i="170"/>
  <c r="AN563" i="170"/>
  <c r="AM563" i="170"/>
  <c r="AL563" i="170"/>
  <c r="AK563" i="170"/>
  <c r="AJ563" i="170"/>
  <c r="AI563" i="170"/>
  <c r="AH563" i="170"/>
  <c r="AG563" i="170"/>
  <c r="AF563" i="170"/>
  <c r="AE563" i="170"/>
  <c r="AD563" i="170"/>
  <c r="AC563" i="170"/>
  <c r="AB563" i="170"/>
  <c r="AA563" i="170"/>
  <c r="Z563" i="170"/>
  <c r="Y563" i="170"/>
  <c r="X563" i="170"/>
  <c r="U563" i="170"/>
  <c r="W563" i="170" s="1"/>
  <c r="AQ349" i="170"/>
  <c r="AO562" i="170"/>
  <c r="AN562" i="170"/>
  <c r="AM562" i="170"/>
  <c r="AL562" i="170"/>
  <c r="AK562" i="170"/>
  <c r="AJ562" i="170"/>
  <c r="AI562" i="170"/>
  <c r="AH562" i="170"/>
  <c r="AG562" i="170"/>
  <c r="AF562" i="170"/>
  <c r="AE562" i="170"/>
  <c r="AD562" i="170"/>
  <c r="AC562" i="170"/>
  <c r="AB562" i="170"/>
  <c r="AA562" i="170"/>
  <c r="Z562" i="170"/>
  <c r="Y562" i="170"/>
  <c r="X562" i="170"/>
  <c r="U562" i="170"/>
  <c r="W562" i="170" s="1"/>
  <c r="AQ348" i="170"/>
  <c r="AO561" i="170"/>
  <c r="AN561" i="170"/>
  <c r="AM561" i="170"/>
  <c r="AL561" i="170"/>
  <c r="AK561" i="170"/>
  <c r="AJ561" i="170"/>
  <c r="AI561" i="170"/>
  <c r="AH561" i="170"/>
  <c r="AG561" i="170"/>
  <c r="AF561" i="170"/>
  <c r="AE561" i="170"/>
  <c r="AD561" i="170"/>
  <c r="AC561" i="170"/>
  <c r="AB561" i="170"/>
  <c r="AA561" i="170"/>
  <c r="Z561" i="170"/>
  <c r="Y561" i="170"/>
  <c r="X561" i="170"/>
  <c r="U561" i="170"/>
  <c r="W561" i="170" s="1"/>
  <c r="AQ347" i="170"/>
  <c r="AO560" i="170"/>
  <c r="AN560" i="170"/>
  <c r="AM560" i="170"/>
  <c r="AL560" i="170"/>
  <c r="AK560" i="170"/>
  <c r="AJ560" i="170"/>
  <c r="AI560" i="170"/>
  <c r="AH560" i="170"/>
  <c r="AG560" i="170"/>
  <c r="AF560" i="170"/>
  <c r="AE560" i="170"/>
  <c r="AD560" i="170"/>
  <c r="AC560" i="170"/>
  <c r="AB560" i="170"/>
  <c r="AA560" i="170"/>
  <c r="Z560" i="170"/>
  <c r="Y560" i="170"/>
  <c r="X560" i="170"/>
  <c r="U560" i="170"/>
  <c r="W560" i="170" s="1"/>
  <c r="AQ346" i="170"/>
  <c r="AO559" i="170"/>
  <c r="AN559" i="170"/>
  <c r="AM559" i="170"/>
  <c r="AL559" i="170"/>
  <c r="AK559" i="170"/>
  <c r="AJ559" i="170"/>
  <c r="AI559" i="170"/>
  <c r="AH559" i="170"/>
  <c r="AG559" i="170"/>
  <c r="AF559" i="170"/>
  <c r="AE559" i="170"/>
  <c r="AD559" i="170"/>
  <c r="AC559" i="170"/>
  <c r="AB559" i="170"/>
  <c r="AA559" i="170"/>
  <c r="Z559" i="170"/>
  <c r="Y559" i="170"/>
  <c r="X559" i="170"/>
  <c r="U559" i="170"/>
  <c r="W559" i="170" s="1"/>
  <c r="AQ345" i="170"/>
  <c r="AO558" i="170"/>
  <c r="AN558" i="170"/>
  <c r="AM558" i="170"/>
  <c r="AL558" i="170"/>
  <c r="AK558" i="170"/>
  <c r="AJ558" i="170"/>
  <c r="AI558" i="170"/>
  <c r="AH558" i="170"/>
  <c r="AG558" i="170"/>
  <c r="AF558" i="170"/>
  <c r="AE558" i="170"/>
  <c r="AD558" i="170"/>
  <c r="AC558" i="170"/>
  <c r="AB558" i="170"/>
  <c r="AA558" i="170"/>
  <c r="Z558" i="170"/>
  <c r="Y558" i="170"/>
  <c r="X558" i="170"/>
  <c r="U558" i="170"/>
  <c r="W558" i="170" s="1"/>
  <c r="AQ344" i="170"/>
  <c r="AA548" i="170"/>
  <c r="Z548" i="170"/>
  <c r="Y548" i="170"/>
  <c r="X548" i="170"/>
  <c r="U548" i="170"/>
  <c r="W548" i="170" s="1"/>
  <c r="AQ343" i="170"/>
  <c r="AO546" i="170"/>
  <c r="AN546" i="170"/>
  <c r="AM546" i="170"/>
  <c r="AL546" i="170"/>
  <c r="AK546" i="170"/>
  <c r="AJ546" i="170"/>
  <c r="AI546" i="170"/>
  <c r="AH546" i="170"/>
  <c r="AG546" i="170"/>
  <c r="AF546" i="170"/>
  <c r="AE546" i="170"/>
  <c r="AD546" i="170"/>
  <c r="AC546" i="170"/>
  <c r="AB546" i="170"/>
  <c r="AA546" i="170"/>
  <c r="Z546" i="170"/>
  <c r="Y546" i="170"/>
  <c r="X546" i="170"/>
  <c r="U546" i="170"/>
  <c r="W546" i="170" s="1"/>
  <c r="AQ342" i="170"/>
  <c r="AO545" i="170"/>
  <c r="AN545" i="170"/>
  <c r="AM545" i="170"/>
  <c r="AL545" i="170"/>
  <c r="AK545" i="170"/>
  <c r="AJ545" i="170"/>
  <c r="AI545" i="170"/>
  <c r="AH545" i="170"/>
  <c r="AG545" i="170"/>
  <c r="AF545" i="170"/>
  <c r="AE545" i="170"/>
  <c r="AD545" i="170"/>
  <c r="AC545" i="170"/>
  <c r="AB545" i="170"/>
  <c r="AA545" i="170"/>
  <c r="Z545" i="170"/>
  <c r="Y545" i="170"/>
  <c r="X545" i="170"/>
  <c r="U545" i="170"/>
  <c r="W545" i="170" s="1"/>
  <c r="AQ341" i="170"/>
  <c r="AO544" i="170"/>
  <c r="AN544" i="170"/>
  <c r="AM544" i="170"/>
  <c r="AL544" i="170"/>
  <c r="AK544" i="170"/>
  <c r="AJ544" i="170"/>
  <c r="AI544" i="170"/>
  <c r="AH544" i="170"/>
  <c r="AG544" i="170"/>
  <c r="AF544" i="170"/>
  <c r="AE544" i="170"/>
  <c r="AD544" i="170"/>
  <c r="AC544" i="170"/>
  <c r="AB544" i="170"/>
  <c r="AA544" i="170"/>
  <c r="Z544" i="170"/>
  <c r="Y544" i="170"/>
  <c r="X544" i="170"/>
  <c r="U544" i="170"/>
  <c r="W544" i="170" s="1"/>
  <c r="AQ340" i="170"/>
  <c r="AO543" i="170"/>
  <c r="AN543" i="170"/>
  <c r="AM543" i="170"/>
  <c r="AL543" i="170"/>
  <c r="AK543" i="170"/>
  <c r="AJ543" i="170"/>
  <c r="AI543" i="170"/>
  <c r="AH543" i="170"/>
  <c r="AG543" i="170"/>
  <c r="AF543" i="170"/>
  <c r="AE543" i="170"/>
  <c r="AD543" i="170"/>
  <c r="AC543" i="170"/>
  <c r="AB543" i="170"/>
  <c r="AA543" i="170"/>
  <c r="Z543" i="170"/>
  <c r="Y543" i="170"/>
  <c r="X543" i="170"/>
  <c r="U543" i="170"/>
  <c r="W543" i="170" s="1"/>
  <c r="AQ339" i="170"/>
  <c r="AO542" i="170"/>
  <c r="AN542" i="170"/>
  <c r="AM542" i="170"/>
  <c r="AL542" i="170"/>
  <c r="AK542" i="170"/>
  <c r="AJ542" i="170"/>
  <c r="AI542" i="170"/>
  <c r="AH542" i="170"/>
  <c r="AG542" i="170"/>
  <c r="AF542" i="170"/>
  <c r="AE542" i="170"/>
  <c r="AD542" i="170"/>
  <c r="AC542" i="170"/>
  <c r="AB542" i="170"/>
  <c r="AA542" i="170"/>
  <c r="Z542" i="170"/>
  <c r="Y542" i="170"/>
  <c r="X542" i="170"/>
  <c r="U542" i="170"/>
  <c r="W542" i="170" s="1"/>
  <c r="AQ338" i="170"/>
  <c r="AO541" i="170"/>
  <c r="AN541" i="170"/>
  <c r="AM541" i="170"/>
  <c r="AL541" i="170"/>
  <c r="AK541" i="170"/>
  <c r="AJ541" i="170"/>
  <c r="AI541" i="170"/>
  <c r="AH541" i="170"/>
  <c r="AG541" i="170"/>
  <c r="AF541" i="170"/>
  <c r="AE541" i="170"/>
  <c r="AD541" i="170"/>
  <c r="AC541" i="170"/>
  <c r="AB541" i="170"/>
  <c r="AA541" i="170"/>
  <c r="Z541" i="170"/>
  <c r="Y541" i="170"/>
  <c r="X541" i="170"/>
  <c r="U541" i="170"/>
  <c r="W541" i="170" s="1"/>
  <c r="AQ337" i="170"/>
  <c r="AO538" i="170"/>
  <c r="AN538" i="170"/>
  <c r="AM538" i="170"/>
  <c r="AL538" i="170"/>
  <c r="AK538" i="170"/>
  <c r="AJ538" i="170"/>
  <c r="AI538" i="170"/>
  <c r="AH538" i="170"/>
  <c r="AG538" i="170"/>
  <c r="AF538" i="170"/>
  <c r="AE538" i="170"/>
  <c r="AD538" i="170"/>
  <c r="AC538" i="170"/>
  <c r="AB538" i="170"/>
  <c r="AA538" i="170"/>
  <c r="Z538" i="170"/>
  <c r="Y538" i="170"/>
  <c r="X538" i="170"/>
  <c r="U538" i="170"/>
  <c r="W538" i="170" s="1"/>
  <c r="AQ336" i="170"/>
  <c r="AO536" i="170"/>
  <c r="AN536" i="170"/>
  <c r="AM536" i="170"/>
  <c r="AL536" i="170"/>
  <c r="AK536" i="170"/>
  <c r="AJ536" i="170"/>
  <c r="AI536" i="170"/>
  <c r="AH536" i="170"/>
  <c r="AG536" i="170"/>
  <c r="AF536" i="170"/>
  <c r="AE536" i="170"/>
  <c r="AD536" i="170"/>
  <c r="AC536" i="170"/>
  <c r="AB536" i="170"/>
  <c r="AA536" i="170"/>
  <c r="Z536" i="170"/>
  <c r="Y536" i="170"/>
  <c r="X536" i="170"/>
  <c r="U536" i="170"/>
  <c r="W536" i="170" s="1"/>
  <c r="AQ335" i="170"/>
  <c r="AO535" i="170"/>
  <c r="AN535" i="170"/>
  <c r="AM535" i="170"/>
  <c r="AL535" i="170"/>
  <c r="AK535" i="170"/>
  <c r="AJ535" i="170"/>
  <c r="AI535" i="170"/>
  <c r="AH535" i="170"/>
  <c r="AG535" i="170"/>
  <c r="AF535" i="170"/>
  <c r="AE535" i="170"/>
  <c r="AD535" i="170"/>
  <c r="AC535" i="170"/>
  <c r="AB535" i="170"/>
  <c r="AA535" i="170"/>
  <c r="Z535" i="170"/>
  <c r="Y535" i="170"/>
  <c r="X535" i="170"/>
  <c r="U535" i="170"/>
  <c r="W535" i="170" s="1"/>
  <c r="AQ334" i="170"/>
  <c r="AO534" i="170"/>
  <c r="AN534" i="170"/>
  <c r="AM534" i="170"/>
  <c r="AL534" i="170"/>
  <c r="AK534" i="170"/>
  <c r="AJ534" i="170"/>
  <c r="AI534" i="170"/>
  <c r="AH534" i="170"/>
  <c r="AG534" i="170"/>
  <c r="AF534" i="170"/>
  <c r="AE534" i="170"/>
  <c r="AD534" i="170"/>
  <c r="AC534" i="170"/>
  <c r="AB534" i="170"/>
  <c r="AA534" i="170"/>
  <c r="Z534" i="170"/>
  <c r="Y534" i="170"/>
  <c r="X534" i="170"/>
  <c r="U534" i="170"/>
  <c r="W534" i="170" s="1"/>
  <c r="AQ333" i="170"/>
  <c r="AO533" i="170"/>
  <c r="AN533" i="170"/>
  <c r="AM533" i="170"/>
  <c r="AL533" i="170"/>
  <c r="AK533" i="170"/>
  <c r="AJ533" i="170"/>
  <c r="AI533" i="170"/>
  <c r="AH533" i="170"/>
  <c r="AG533" i="170"/>
  <c r="AF533" i="170"/>
  <c r="AE533" i="170"/>
  <c r="AD533" i="170"/>
  <c r="AC533" i="170"/>
  <c r="AB533" i="170"/>
  <c r="AA533" i="170"/>
  <c r="Z533" i="170"/>
  <c r="Y533" i="170"/>
  <c r="X533" i="170"/>
  <c r="U533" i="170"/>
  <c r="W533" i="170" s="1"/>
  <c r="AQ332" i="170"/>
  <c r="AO531" i="170"/>
  <c r="AN531" i="170"/>
  <c r="AM531" i="170"/>
  <c r="AL531" i="170"/>
  <c r="AK531" i="170"/>
  <c r="AJ531" i="170"/>
  <c r="AI531" i="170"/>
  <c r="AH531" i="170"/>
  <c r="AG531" i="170"/>
  <c r="AF531" i="170"/>
  <c r="AE531" i="170"/>
  <c r="AD531" i="170"/>
  <c r="AC531" i="170"/>
  <c r="AB531" i="170"/>
  <c r="AA531" i="170"/>
  <c r="Z531" i="170"/>
  <c r="Y531" i="170"/>
  <c r="X531" i="170"/>
  <c r="U531" i="170"/>
  <c r="W531" i="170" s="1"/>
  <c r="AQ331" i="170"/>
  <c r="AO528" i="170"/>
  <c r="AN528" i="170"/>
  <c r="AM528" i="170"/>
  <c r="AL528" i="170"/>
  <c r="AK528" i="170"/>
  <c r="AJ528" i="170"/>
  <c r="AI528" i="170"/>
  <c r="AH528" i="170"/>
  <c r="AG528" i="170"/>
  <c r="AF528" i="170"/>
  <c r="AE528" i="170"/>
  <c r="AD528" i="170"/>
  <c r="AC528" i="170"/>
  <c r="AB528" i="170"/>
  <c r="AA528" i="170"/>
  <c r="Z528" i="170"/>
  <c r="Y528" i="170"/>
  <c r="X528" i="170"/>
  <c r="U528" i="170"/>
  <c r="W528" i="170" s="1"/>
  <c r="AQ330" i="170"/>
  <c r="AO526" i="170"/>
  <c r="AN526" i="170"/>
  <c r="AM526" i="170"/>
  <c r="AL526" i="170"/>
  <c r="AK526" i="170"/>
  <c r="AJ526" i="170"/>
  <c r="AI526" i="170"/>
  <c r="AH526" i="170"/>
  <c r="AG526" i="170"/>
  <c r="AF526" i="170"/>
  <c r="AE526" i="170"/>
  <c r="AD526" i="170"/>
  <c r="AC526" i="170"/>
  <c r="AB526" i="170"/>
  <c r="AA526" i="170"/>
  <c r="Z526" i="170"/>
  <c r="Y526" i="170"/>
  <c r="X526" i="170"/>
  <c r="U526" i="170"/>
  <c r="W526" i="170" s="1"/>
  <c r="AQ329" i="170"/>
  <c r="AO524" i="170"/>
  <c r="AN524" i="170"/>
  <c r="AM524" i="170"/>
  <c r="AL524" i="170"/>
  <c r="AK524" i="170"/>
  <c r="AJ524" i="170"/>
  <c r="AI524" i="170"/>
  <c r="AH524" i="170"/>
  <c r="AG524" i="170"/>
  <c r="AF524" i="170"/>
  <c r="AE524" i="170"/>
  <c r="AD524" i="170"/>
  <c r="AC524" i="170"/>
  <c r="AB524" i="170"/>
  <c r="AA524" i="170"/>
  <c r="Z524" i="170"/>
  <c r="Y524" i="170"/>
  <c r="X524" i="170"/>
  <c r="U524" i="170"/>
  <c r="W524" i="170" s="1"/>
  <c r="AQ328" i="170"/>
  <c r="AO523" i="170"/>
  <c r="AN523" i="170"/>
  <c r="AM523" i="170"/>
  <c r="AL523" i="170"/>
  <c r="AK523" i="170"/>
  <c r="AJ523" i="170"/>
  <c r="AI523" i="170"/>
  <c r="AH523" i="170"/>
  <c r="AG523" i="170"/>
  <c r="AF523" i="170"/>
  <c r="AE523" i="170"/>
  <c r="AD523" i="170"/>
  <c r="AC523" i="170"/>
  <c r="AB523" i="170"/>
  <c r="AA523" i="170"/>
  <c r="Z523" i="170"/>
  <c r="Y523" i="170"/>
  <c r="X523" i="170"/>
  <c r="U523" i="170"/>
  <c r="W523" i="170" s="1"/>
  <c r="AQ327" i="170"/>
  <c r="AO522" i="170"/>
  <c r="AN522" i="170"/>
  <c r="AM522" i="170"/>
  <c r="AL522" i="170"/>
  <c r="AK522" i="170"/>
  <c r="AJ522" i="170"/>
  <c r="AI522" i="170"/>
  <c r="AH522" i="170"/>
  <c r="AG522" i="170"/>
  <c r="AF522" i="170"/>
  <c r="AE522" i="170"/>
  <c r="AD522" i="170"/>
  <c r="AC522" i="170"/>
  <c r="AB522" i="170"/>
  <c r="AA522" i="170"/>
  <c r="Z522" i="170"/>
  <c r="Y522" i="170"/>
  <c r="X522" i="170"/>
  <c r="U522" i="170"/>
  <c r="W522" i="170" s="1"/>
  <c r="AQ326" i="170"/>
  <c r="AO521" i="170"/>
  <c r="AN521" i="170"/>
  <c r="AM521" i="170"/>
  <c r="AL521" i="170"/>
  <c r="AK521" i="170"/>
  <c r="AJ521" i="170"/>
  <c r="AI521" i="170"/>
  <c r="AH521" i="170"/>
  <c r="AG521" i="170"/>
  <c r="AF521" i="170"/>
  <c r="AE521" i="170"/>
  <c r="AD521" i="170"/>
  <c r="AC521" i="170"/>
  <c r="AB521" i="170"/>
  <c r="AA521" i="170"/>
  <c r="Z521" i="170"/>
  <c r="Y521" i="170"/>
  <c r="X521" i="170"/>
  <c r="U521" i="170"/>
  <c r="W521" i="170" s="1"/>
  <c r="AQ325" i="170"/>
  <c r="AO519" i="170"/>
  <c r="AN519" i="170"/>
  <c r="AM519" i="170"/>
  <c r="AL519" i="170"/>
  <c r="AK519" i="170"/>
  <c r="AJ519" i="170"/>
  <c r="AI519" i="170"/>
  <c r="AH519" i="170"/>
  <c r="AG519" i="170"/>
  <c r="AF519" i="170"/>
  <c r="AE519" i="170"/>
  <c r="AD519" i="170"/>
  <c r="AC519" i="170"/>
  <c r="AB519" i="170"/>
  <c r="AA519" i="170"/>
  <c r="Z519" i="170"/>
  <c r="Y519" i="170"/>
  <c r="X519" i="170"/>
  <c r="U519" i="170"/>
  <c r="W519" i="170" s="1"/>
  <c r="AQ324" i="170"/>
  <c r="AO518" i="170"/>
  <c r="AN518" i="170"/>
  <c r="AM518" i="170"/>
  <c r="AL518" i="170"/>
  <c r="AK518" i="170"/>
  <c r="AJ518" i="170"/>
  <c r="AI518" i="170"/>
  <c r="AH518" i="170"/>
  <c r="AG518" i="170"/>
  <c r="AF518" i="170"/>
  <c r="AE518" i="170"/>
  <c r="AD518" i="170"/>
  <c r="AC518" i="170"/>
  <c r="AB518" i="170"/>
  <c r="AA518" i="170"/>
  <c r="Z518" i="170"/>
  <c r="Y518" i="170"/>
  <c r="X518" i="170"/>
  <c r="U518" i="170"/>
  <c r="W518" i="170" s="1"/>
  <c r="AQ323" i="170"/>
  <c r="AO517" i="170"/>
  <c r="AN517" i="170"/>
  <c r="AM517" i="170"/>
  <c r="AL517" i="170"/>
  <c r="AK517" i="170"/>
  <c r="AJ517" i="170"/>
  <c r="AI517" i="170"/>
  <c r="AH517" i="170"/>
  <c r="AG517" i="170"/>
  <c r="AF517" i="170"/>
  <c r="AE517" i="170"/>
  <c r="AD517" i="170"/>
  <c r="AC517" i="170"/>
  <c r="AB517" i="170"/>
  <c r="AA517" i="170"/>
  <c r="Z517" i="170"/>
  <c r="Y517" i="170"/>
  <c r="X517" i="170"/>
  <c r="U517" i="170"/>
  <c r="W517" i="170" s="1"/>
  <c r="AQ322" i="170"/>
  <c r="AO516" i="170"/>
  <c r="AN516" i="170"/>
  <c r="AM516" i="170"/>
  <c r="AL516" i="170"/>
  <c r="AK516" i="170"/>
  <c r="AJ516" i="170"/>
  <c r="AI516" i="170"/>
  <c r="AH516" i="170"/>
  <c r="AG516" i="170"/>
  <c r="AF516" i="170"/>
  <c r="AE516" i="170"/>
  <c r="AD516" i="170"/>
  <c r="AC516" i="170"/>
  <c r="AB516" i="170"/>
  <c r="AA516" i="170"/>
  <c r="Z516" i="170"/>
  <c r="Y516" i="170"/>
  <c r="X516" i="170"/>
  <c r="U516" i="170"/>
  <c r="W516" i="170" s="1"/>
  <c r="AQ321" i="170"/>
  <c r="AO515" i="170"/>
  <c r="AN515" i="170"/>
  <c r="AM515" i="170"/>
  <c r="AL515" i="170"/>
  <c r="AK515" i="170"/>
  <c r="AJ515" i="170"/>
  <c r="AI515" i="170"/>
  <c r="AH515" i="170"/>
  <c r="AG515" i="170"/>
  <c r="AF515" i="170"/>
  <c r="AE515" i="170"/>
  <c r="AD515" i="170"/>
  <c r="AC515" i="170"/>
  <c r="AB515" i="170"/>
  <c r="AA515" i="170"/>
  <c r="Z515" i="170"/>
  <c r="Y515" i="170"/>
  <c r="X515" i="170"/>
  <c r="U515" i="170"/>
  <c r="W515" i="170" s="1"/>
  <c r="AQ320" i="170"/>
  <c r="AO514" i="170"/>
  <c r="AN514" i="170"/>
  <c r="AM514" i="170"/>
  <c r="AL514" i="170"/>
  <c r="AK514" i="170"/>
  <c r="AJ514" i="170"/>
  <c r="AI514" i="170"/>
  <c r="AH514" i="170"/>
  <c r="AG514" i="170"/>
  <c r="AF514" i="170"/>
  <c r="AE514" i="170"/>
  <c r="AD514" i="170"/>
  <c r="AC514" i="170"/>
  <c r="AB514" i="170"/>
  <c r="AA514" i="170"/>
  <c r="Z514" i="170"/>
  <c r="Y514" i="170"/>
  <c r="X514" i="170"/>
  <c r="U514" i="170"/>
  <c r="W514" i="170" s="1"/>
  <c r="AQ319" i="170"/>
  <c r="AO513" i="170"/>
  <c r="AN513" i="170"/>
  <c r="AM513" i="170"/>
  <c r="AL513" i="170"/>
  <c r="AK513" i="170"/>
  <c r="AJ513" i="170"/>
  <c r="AI513" i="170"/>
  <c r="AH513" i="170"/>
  <c r="AG513" i="170"/>
  <c r="AF513" i="170"/>
  <c r="AE513" i="170"/>
  <c r="AD513" i="170"/>
  <c r="AC513" i="170"/>
  <c r="AB513" i="170"/>
  <c r="AA513" i="170"/>
  <c r="Z513" i="170"/>
  <c r="Y513" i="170"/>
  <c r="X513" i="170"/>
  <c r="U513" i="170"/>
  <c r="W513" i="170" s="1"/>
  <c r="AQ318" i="170"/>
  <c r="AO512" i="170"/>
  <c r="AN512" i="170"/>
  <c r="AM512" i="170"/>
  <c r="AL512" i="170"/>
  <c r="AK512" i="170"/>
  <c r="AJ512" i="170"/>
  <c r="AI512" i="170"/>
  <c r="AH512" i="170"/>
  <c r="AG512" i="170"/>
  <c r="AF512" i="170"/>
  <c r="AE512" i="170"/>
  <c r="AD512" i="170"/>
  <c r="AC512" i="170"/>
  <c r="AB512" i="170"/>
  <c r="AA512" i="170"/>
  <c r="Z512" i="170"/>
  <c r="Y512" i="170"/>
  <c r="X512" i="170"/>
  <c r="U512" i="170"/>
  <c r="W512" i="170" s="1"/>
  <c r="AQ317" i="170"/>
  <c r="AO511" i="170"/>
  <c r="AN511" i="170"/>
  <c r="AM511" i="170"/>
  <c r="AL511" i="170"/>
  <c r="AK511" i="170"/>
  <c r="AJ511" i="170"/>
  <c r="AI511" i="170"/>
  <c r="AH511" i="170"/>
  <c r="AG511" i="170"/>
  <c r="AF511" i="170"/>
  <c r="AE511" i="170"/>
  <c r="AD511" i="170"/>
  <c r="AC511" i="170"/>
  <c r="AB511" i="170"/>
  <c r="AA511" i="170"/>
  <c r="Z511" i="170"/>
  <c r="Y511" i="170"/>
  <c r="X511" i="170"/>
  <c r="U511" i="170"/>
  <c r="W511" i="170" s="1"/>
  <c r="AQ316" i="170"/>
  <c r="AO510" i="170"/>
  <c r="AN510" i="170"/>
  <c r="AM510" i="170"/>
  <c r="AL510" i="170"/>
  <c r="AK510" i="170"/>
  <c r="AJ510" i="170"/>
  <c r="AI510" i="170"/>
  <c r="AH510" i="170"/>
  <c r="AG510" i="170"/>
  <c r="AF510" i="170"/>
  <c r="AE510" i="170"/>
  <c r="AD510" i="170"/>
  <c r="AC510" i="170"/>
  <c r="AB510" i="170"/>
  <c r="AA510" i="170"/>
  <c r="Z510" i="170"/>
  <c r="Y510" i="170"/>
  <c r="X510" i="170"/>
  <c r="U510" i="170"/>
  <c r="W510" i="170" s="1"/>
  <c r="AQ315" i="170"/>
  <c r="AO509" i="170"/>
  <c r="AN509" i="170"/>
  <c r="AM509" i="170"/>
  <c r="AL509" i="170"/>
  <c r="AK509" i="170"/>
  <c r="AJ509" i="170"/>
  <c r="AI509" i="170"/>
  <c r="AH509" i="170"/>
  <c r="AG509" i="170"/>
  <c r="AF509" i="170"/>
  <c r="AE509" i="170"/>
  <c r="AD509" i="170"/>
  <c r="AC509" i="170"/>
  <c r="AB509" i="170"/>
  <c r="AA509" i="170"/>
  <c r="Z509" i="170"/>
  <c r="Y509" i="170"/>
  <c r="X509" i="170"/>
  <c r="U509" i="170"/>
  <c r="W509" i="170" s="1"/>
  <c r="AQ314" i="170"/>
  <c r="AO508" i="170"/>
  <c r="AN508" i="170"/>
  <c r="AM508" i="170"/>
  <c r="AL508" i="170"/>
  <c r="AK508" i="170"/>
  <c r="AJ508" i="170"/>
  <c r="AI508" i="170"/>
  <c r="AH508" i="170"/>
  <c r="AG508" i="170"/>
  <c r="AF508" i="170"/>
  <c r="AE508" i="170"/>
  <c r="AD508" i="170"/>
  <c r="AC508" i="170"/>
  <c r="AB508" i="170"/>
  <c r="AA508" i="170"/>
  <c r="Z508" i="170"/>
  <c r="Y508" i="170"/>
  <c r="X508" i="170"/>
  <c r="U508" i="170"/>
  <c r="W508" i="170" s="1"/>
  <c r="AQ313" i="170"/>
  <c r="AA504" i="170"/>
  <c r="Z504" i="170"/>
  <c r="Y504" i="170"/>
  <c r="X504" i="170"/>
  <c r="U504" i="170"/>
  <c r="W504" i="170" s="1"/>
  <c r="AQ312" i="170"/>
  <c r="AO502" i="170"/>
  <c r="AN502" i="170"/>
  <c r="AM502" i="170"/>
  <c r="AL502" i="170"/>
  <c r="AK502" i="170"/>
  <c r="AJ502" i="170"/>
  <c r="AI502" i="170"/>
  <c r="AH502" i="170"/>
  <c r="AG502" i="170"/>
  <c r="AF502" i="170"/>
  <c r="AE502" i="170"/>
  <c r="AD502" i="170"/>
  <c r="AC502" i="170"/>
  <c r="AB502" i="170"/>
  <c r="AA502" i="170"/>
  <c r="Z502" i="170"/>
  <c r="Y502" i="170"/>
  <c r="X502" i="170"/>
  <c r="U502" i="170"/>
  <c r="W502" i="170" s="1"/>
  <c r="AQ311" i="170"/>
  <c r="AO501" i="170"/>
  <c r="AN501" i="170"/>
  <c r="AM501" i="170"/>
  <c r="AL501" i="170"/>
  <c r="AK501" i="170"/>
  <c r="AJ501" i="170"/>
  <c r="AI501" i="170"/>
  <c r="AH501" i="170"/>
  <c r="AG501" i="170"/>
  <c r="AF501" i="170"/>
  <c r="AE501" i="170"/>
  <c r="AD501" i="170"/>
  <c r="AC501" i="170"/>
  <c r="AB501" i="170"/>
  <c r="AA501" i="170"/>
  <c r="Z501" i="170"/>
  <c r="Y501" i="170"/>
  <c r="X501" i="170"/>
  <c r="U501" i="170"/>
  <c r="W501" i="170" s="1"/>
  <c r="AQ310" i="170"/>
  <c r="AO500" i="170"/>
  <c r="AN500" i="170"/>
  <c r="AM500" i="170"/>
  <c r="AL500" i="170"/>
  <c r="AK500" i="170"/>
  <c r="AJ500" i="170"/>
  <c r="AI500" i="170"/>
  <c r="AH500" i="170"/>
  <c r="AG500" i="170"/>
  <c r="AF500" i="170"/>
  <c r="AE500" i="170"/>
  <c r="AD500" i="170"/>
  <c r="AC500" i="170"/>
  <c r="AB500" i="170"/>
  <c r="AA500" i="170"/>
  <c r="Z500" i="170"/>
  <c r="Y500" i="170"/>
  <c r="X500" i="170"/>
  <c r="U500" i="170"/>
  <c r="W500" i="170" s="1"/>
  <c r="AQ309" i="170"/>
  <c r="AO499" i="170"/>
  <c r="AN499" i="170"/>
  <c r="AM499" i="170"/>
  <c r="AL499" i="170"/>
  <c r="AK499" i="170"/>
  <c r="AJ499" i="170"/>
  <c r="AI499" i="170"/>
  <c r="AH499" i="170"/>
  <c r="AG499" i="170"/>
  <c r="AF499" i="170"/>
  <c r="AE499" i="170"/>
  <c r="AD499" i="170"/>
  <c r="AC499" i="170"/>
  <c r="AB499" i="170"/>
  <c r="AA499" i="170"/>
  <c r="Z499" i="170"/>
  <c r="Y499" i="170"/>
  <c r="X499" i="170"/>
  <c r="U499" i="170"/>
  <c r="W499" i="170" s="1"/>
  <c r="AQ308" i="170"/>
  <c r="AO498" i="170"/>
  <c r="AN498" i="170"/>
  <c r="AM498" i="170"/>
  <c r="AL498" i="170"/>
  <c r="AK498" i="170"/>
  <c r="AJ498" i="170"/>
  <c r="AI498" i="170"/>
  <c r="AH498" i="170"/>
  <c r="AG498" i="170"/>
  <c r="AF498" i="170"/>
  <c r="AE498" i="170"/>
  <c r="AD498" i="170"/>
  <c r="AC498" i="170"/>
  <c r="AB498" i="170"/>
  <c r="AA498" i="170"/>
  <c r="Z498" i="170"/>
  <c r="Y498" i="170"/>
  <c r="X498" i="170"/>
  <c r="U498" i="170"/>
  <c r="W498" i="170" s="1"/>
  <c r="AQ307" i="170"/>
  <c r="AO497" i="170"/>
  <c r="AN497" i="170"/>
  <c r="AM497" i="170"/>
  <c r="AL497" i="170"/>
  <c r="AK497" i="170"/>
  <c r="AJ497" i="170"/>
  <c r="AI497" i="170"/>
  <c r="AH497" i="170"/>
  <c r="AG497" i="170"/>
  <c r="AF497" i="170"/>
  <c r="AE497" i="170"/>
  <c r="AD497" i="170"/>
  <c r="AC497" i="170"/>
  <c r="AB497" i="170"/>
  <c r="AA497" i="170"/>
  <c r="Z497" i="170"/>
  <c r="Y497" i="170"/>
  <c r="X497" i="170"/>
  <c r="U497" i="170"/>
  <c r="W497" i="170" s="1"/>
  <c r="AQ306" i="170"/>
  <c r="AO496" i="170"/>
  <c r="AN496" i="170"/>
  <c r="AM496" i="170"/>
  <c r="AL496" i="170"/>
  <c r="AK496" i="170"/>
  <c r="AJ496" i="170"/>
  <c r="AI496" i="170"/>
  <c r="AH496" i="170"/>
  <c r="AG496" i="170"/>
  <c r="AF496" i="170"/>
  <c r="AE496" i="170"/>
  <c r="AD496" i="170"/>
  <c r="AC496" i="170"/>
  <c r="AB496" i="170"/>
  <c r="AA496" i="170"/>
  <c r="Z496" i="170"/>
  <c r="Y496" i="170"/>
  <c r="X496" i="170"/>
  <c r="U496" i="170"/>
  <c r="W496" i="170" s="1"/>
  <c r="AQ305" i="170"/>
  <c r="AO495" i="170"/>
  <c r="AN495" i="170"/>
  <c r="AM495" i="170"/>
  <c r="AL495" i="170"/>
  <c r="AK495" i="170"/>
  <c r="AJ495" i="170"/>
  <c r="AI495" i="170"/>
  <c r="AH495" i="170"/>
  <c r="AG495" i="170"/>
  <c r="AF495" i="170"/>
  <c r="AE495" i="170"/>
  <c r="AD495" i="170"/>
  <c r="AC495" i="170"/>
  <c r="AB495" i="170"/>
  <c r="AA495" i="170"/>
  <c r="Z495" i="170"/>
  <c r="Y495" i="170"/>
  <c r="X495" i="170"/>
  <c r="U495" i="170"/>
  <c r="W495" i="170" s="1"/>
  <c r="AQ304" i="170"/>
  <c r="AO494" i="170"/>
  <c r="AN494" i="170"/>
  <c r="AM494" i="170"/>
  <c r="AL494" i="170"/>
  <c r="AK494" i="170"/>
  <c r="AJ494" i="170"/>
  <c r="AI494" i="170"/>
  <c r="AH494" i="170"/>
  <c r="AG494" i="170"/>
  <c r="AF494" i="170"/>
  <c r="AE494" i="170"/>
  <c r="AD494" i="170"/>
  <c r="AC494" i="170"/>
  <c r="AB494" i="170"/>
  <c r="AA494" i="170"/>
  <c r="Z494" i="170"/>
  <c r="Y494" i="170"/>
  <c r="X494" i="170"/>
  <c r="U494" i="170"/>
  <c r="W494" i="170" s="1"/>
  <c r="AQ303" i="170"/>
  <c r="AO493" i="170"/>
  <c r="AN493" i="170"/>
  <c r="AM493" i="170"/>
  <c r="AL493" i="170"/>
  <c r="AK493" i="170"/>
  <c r="AJ493" i="170"/>
  <c r="AI493" i="170"/>
  <c r="AH493" i="170"/>
  <c r="AG493" i="170"/>
  <c r="AF493" i="170"/>
  <c r="AE493" i="170"/>
  <c r="AD493" i="170"/>
  <c r="AC493" i="170"/>
  <c r="AB493" i="170"/>
  <c r="AA493" i="170"/>
  <c r="Z493" i="170"/>
  <c r="Y493" i="170"/>
  <c r="X493" i="170"/>
  <c r="U493" i="170"/>
  <c r="W493" i="170" s="1"/>
  <c r="AQ302" i="170"/>
  <c r="AO492" i="170"/>
  <c r="AN492" i="170"/>
  <c r="AM492" i="170"/>
  <c r="AL492" i="170"/>
  <c r="AK492" i="170"/>
  <c r="AJ492" i="170"/>
  <c r="AI492" i="170"/>
  <c r="AH492" i="170"/>
  <c r="AG492" i="170"/>
  <c r="AF492" i="170"/>
  <c r="AE492" i="170"/>
  <c r="AD492" i="170"/>
  <c r="AC492" i="170"/>
  <c r="AB492" i="170"/>
  <c r="AA492" i="170"/>
  <c r="Z492" i="170"/>
  <c r="Y492" i="170"/>
  <c r="X492" i="170"/>
  <c r="U492" i="170"/>
  <c r="W492" i="170" s="1"/>
  <c r="AQ301" i="170"/>
  <c r="AO491" i="170"/>
  <c r="AN491" i="170"/>
  <c r="AM491" i="170"/>
  <c r="AL491" i="170"/>
  <c r="AK491" i="170"/>
  <c r="AJ491" i="170"/>
  <c r="AI491" i="170"/>
  <c r="AH491" i="170"/>
  <c r="AG491" i="170"/>
  <c r="AF491" i="170"/>
  <c r="AE491" i="170"/>
  <c r="AD491" i="170"/>
  <c r="AC491" i="170"/>
  <c r="AB491" i="170"/>
  <c r="AA491" i="170"/>
  <c r="Z491" i="170"/>
  <c r="Y491" i="170"/>
  <c r="X491" i="170"/>
  <c r="U491" i="170"/>
  <c r="W491" i="170" s="1"/>
  <c r="AQ300" i="170"/>
  <c r="AO490" i="170"/>
  <c r="AN490" i="170"/>
  <c r="AM490" i="170"/>
  <c r="AL490" i="170"/>
  <c r="AK490" i="170"/>
  <c r="AJ490" i="170"/>
  <c r="AI490" i="170"/>
  <c r="AH490" i="170"/>
  <c r="AG490" i="170"/>
  <c r="AF490" i="170"/>
  <c r="AE490" i="170"/>
  <c r="AD490" i="170"/>
  <c r="AC490" i="170"/>
  <c r="AB490" i="170"/>
  <c r="AA490" i="170"/>
  <c r="Z490" i="170"/>
  <c r="Y490" i="170"/>
  <c r="X490" i="170"/>
  <c r="U490" i="170"/>
  <c r="W490" i="170" s="1"/>
  <c r="AQ299" i="170"/>
  <c r="AO489" i="170"/>
  <c r="AN489" i="170"/>
  <c r="AM489" i="170"/>
  <c r="AL489" i="170"/>
  <c r="AK489" i="170"/>
  <c r="AJ489" i="170"/>
  <c r="AI489" i="170"/>
  <c r="AH489" i="170"/>
  <c r="AG489" i="170"/>
  <c r="AF489" i="170"/>
  <c r="AE489" i="170"/>
  <c r="AD489" i="170"/>
  <c r="AC489" i="170"/>
  <c r="AB489" i="170"/>
  <c r="AA489" i="170"/>
  <c r="Z489" i="170"/>
  <c r="Y489" i="170"/>
  <c r="X489" i="170"/>
  <c r="U489" i="170"/>
  <c r="W489" i="170" s="1"/>
  <c r="AQ298" i="170"/>
  <c r="AO488" i="170"/>
  <c r="AN488" i="170"/>
  <c r="AM488" i="170"/>
  <c r="AL488" i="170"/>
  <c r="AK488" i="170"/>
  <c r="AJ488" i="170"/>
  <c r="AI488" i="170"/>
  <c r="AH488" i="170"/>
  <c r="AG488" i="170"/>
  <c r="AF488" i="170"/>
  <c r="AE488" i="170"/>
  <c r="AD488" i="170"/>
  <c r="AC488" i="170"/>
  <c r="AB488" i="170"/>
  <c r="AA488" i="170"/>
  <c r="Z488" i="170"/>
  <c r="Y488" i="170"/>
  <c r="X488" i="170"/>
  <c r="U488" i="170"/>
  <c r="W488" i="170" s="1"/>
  <c r="AQ297" i="170"/>
  <c r="AO487" i="170"/>
  <c r="AN487" i="170"/>
  <c r="AM487" i="170"/>
  <c r="AL487" i="170"/>
  <c r="AK487" i="170"/>
  <c r="AJ487" i="170"/>
  <c r="AI487" i="170"/>
  <c r="AH487" i="170"/>
  <c r="AG487" i="170"/>
  <c r="AF487" i="170"/>
  <c r="AE487" i="170"/>
  <c r="AD487" i="170"/>
  <c r="AC487" i="170"/>
  <c r="AB487" i="170"/>
  <c r="AA487" i="170"/>
  <c r="Z487" i="170"/>
  <c r="Y487" i="170"/>
  <c r="X487" i="170"/>
  <c r="U487" i="170"/>
  <c r="W487" i="170" s="1"/>
  <c r="AQ296" i="170"/>
  <c r="AO486" i="170"/>
  <c r="AN486" i="170"/>
  <c r="AM486" i="170"/>
  <c r="AL486" i="170"/>
  <c r="AK486" i="170"/>
  <c r="AJ486" i="170"/>
  <c r="AI486" i="170"/>
  <c r="AH486" i="170"/>
  <c r="AG486" i="170"/>
  <c r="AF486" i="170"/>
  <c r="AE486" i="170"/>
  <c r="AD486" i="170"/>
  <c r="AC486" i="170"/>
  <c r="AB486" i="170"/>
  <c r="AA486" i="170"/>
  <c r="Z486" i="170"/>
  <c r="Y486" i="170"/>
  <c r="X486" i="170"/>
  <c r="U486" i="170"/>
  <c r="W486" i="170" s="1"/>
  <c r="AQ295" i="170"/>
  <c r="AO485" i="170"/>
  <c r="AN485" i="170"/>
  <c r="AM485" i="170"/>
  <c r="AL485" i="170"/>
  <c r="AK485" i="170"/>
  <c r="AJ485" i="170"/>
  <c r="AI485" i="170"/>
  <c r="AH485" i="170"/>
  <c r="AG485" i="170"/>
  <c r="AF485" i="170"/>
  <c r="AE485" i="170"/>
  <c r="AD485" i="170"/>
  <c r="AC485" i="170"/>
  <c r="AB485" i="170"/>
  <c r="AA485" i="170"/>
  <c r="Z485" i="170"/>
  <c r="Y485" i="170"/>
  <c r="X485" i="170"/>
  <c r="U485" i="170"/>
  <c r="W485" i="170" s="1"/>
  <c r="AQ294" i="170"/>
  <c r="AO484" i="170"/>
  <c r="AN484" i="170"/>
  <c r="AM484" i="170"/>
  <c r="AL484" i="170"/>
  <c r="AK484" i="170"/>
  <c r="AJ484" i="170"/>
  <c r="AI484" i="170"/>
  <c r="AH484" i="170"/>
  <c r="AG484" i="170"/>
  <c r="AF484" i="170"/>
  <c r="AE484" i="170"/>
  <c r="AD484" i="170"/>
  <c r="AC484" i="170"/>
  <c r="AB484" i="170"/>
  <c r="AA484" i="170"/>
  <c r="Z484" i="170"/>
  <c r="Y484" i="170"/>
  <c r="X484" i="170"/>
  <c r="U484" i="170"/>
  <c r="W484" i="170" s="1"/>
  <c r="AQ293" i="170"/>
  <c r="AO483" i="170"/>
  <c r="AN483" i="170"/>
  <c r="AM483" i="170"/>
  <c r="AL483" i="170"/>
  <c r="AK483" i="170"/>
  <c r="AJ483" i="170"/>
  <c r="AI483" i="170"/>
  <c r="AH483" i="170"/>
  <c r="AG483" i="170"/>
  <c r="AF483" i="170"/>
  <c r="AE483" i="170"/>
  <c r="AD483" i="170"/>
  <c r="AC483" i="170"/>
  <c r="AB483" i="170"/>
  <c r="AA483" i="170"/>
  <c r="Z483" i="170"/>
  <c r="Y483" i="170"/>
  <c r="X483" i="170"/>
  <c r="U483" i="170"/>
  <c r="W483" i="170" s="1"/>
  <c r="AQ292" i="170"/>
  <c r="AO482" i="170"/>
  <c r="AN482" i="170"/>
  <c r="AM482" i="170"/>
  <c r="AL482" i="170"/>
  <c r="AK482" i="170"/>
  <c r="AJ482" i="170"/>
  <c r="AI482" i="170"/>
  <c r="AH482" i="170"/>
  <c r="AG482" i="170"/>
  <c r="AF482" i="170"/>
  <c r="AE482" i="170"/>
  <c r="AD482" i="170"/>
  <c r="AC482" i="170"/>
  <c r="AB482" i="170"/>
  <c r="AA482" i="170"/>
  <c r="Z482" i="170"/>
  <c r="Y482" i="170"/>
  <c r="X482" i="170"/>
  <c r="U482" i="170"/>
  <c r="W482" i="170" s="1"/>
  <c r="AQ291" i="170"/>
  <c r="AO481" i="170"/>
  <c r="AN481" i="170"/>
  <c r="AM481" i="170"/>
  <c r="AL481" i="170"/>
  <c r="AK481" i="170"/>
  <c r="AJ481" i="170"/>
  <c r="AI481" i="170"/>
  <c r="AH481" i="170"/>
  <c r="AG481" i="170"/>
  <c r="AF481" i="170"/>
  <c r="AE481" i="170"/>
  <c r="AD481" i="170"/>
  <c r="AC481" i="170"/>
  <c r="AB481" i="170"/>
  <c r="AA481" i="170"/>
  <c r="Z481" i="170"/>
  <c r="Y481" i="170"/>
  <c r="X481" i="170"/>
  <c r="U481" i="170"/>
  <c r="W481" i="170" s="1"/>
  <c r="AQ290" i="170"/>
  <c r="AO480" i="170"/>
  <c r="AN480" i="170"/>
  <c r="AM480" i="170"/>
  <c r="AL480" i="170"/>
  <c r="AK480" i="170"/>
  <c r="AJ480" i="170"/>
  <c r="AI480" i="170"/>
  <c r="AH480" i="170"/>
  <c r="AG480" i="170"/>
  <c r="AF480" i="170"/>
  <c r="AE480" i="170"/>
  <c r="AD480" i="170"/>
  <c r="AC480" i="170"/>
  <c r="AB480" i="170"/>
  <c r="AA480" i="170"/>
  <c r="Z480" i="170"/>
  <c r="Y480" i="170"/>
  <c r="X480" i="170"/>
  <c r="U480" i="170"/>
  <c r="W480" i="170" s="1"/>
  <c r="AQ289" i="170"/>
  <c r="AO479" i="170"/>
  <c r="AN479" i="170"/>
  <c r="AM479" i="170"/>
  <c r="AL479" i="170"/>
  <c r="AK479" i="170"/>
  <c r="AJ479" i="170"/>
  <c r="AI479" i="170"/>
  <c r="AH479" i="170"/>
  <c r="AG479" i="170"/>
  <c r="AF479" i="170"/>
  <c r="AE479" i="170"/>
  <c r="AD479" i="170"/>
  <c r="AC479" i="170"/>
  <c r="AB479" i="170"/>
  <c r="AA479" i="170"/>
  <c r="Z479" i="170"/>
  <c r="Y479" i="170"/>
  <c r="X479" i="170"/>
  <c r="U479" i="170"/>
  <c r="W479" i="170" s="1"/>
  <c r="AQ288" i="170"/>
  <c r="AO478" i="170"/>
  <c r="AN478" i="170"/>
  <c r="AM478" i="170"/>
  <c r="AL478" i="170"/>
  <c r="AK478" i="170"/>
  <c r="AJ478" i="170"/>
  <c r="AI478" i="170"/>
  <c r="AH478" i="170"/>
  <c r="AG478" i="170"/>
  <c r="AF478" i="170"/>
  <c r="AE478" i="170"/>
  <c r="AD478" i="170"/>
  <c r="AC478" i="170"/>
  <c r="AB478" i="170"/>
  <c r="AA478" i="170"/>
  <c r="Z478" i="170"/>
  <c r="Y478" i="170"/>
  <c r="X478" i="170"/>
  <c r="U478" i="170"/>
  <c r="W478" i="170" s="1"/>
  <c r="AQ287" i="170"/>
  <c r="AO477" i="170"/>
  <c r="AN477" i="170"/>
  <c r="AM477" i="170"/>
  <c r="AL477" i="170"/>
  <c r="AK477" i="170"/>
  <c r="AJ477" i="170"/>
  <c r="AI477" i="170"/>
  <c r="AH477" i="170"/>
  <c r="AG477" i="170"/>
  <c r="AF477" i="170"/>
  <c r="AE477" i="170"/>
  <c r="AD477" i="170"/>
  <c r="AC477" i="170"/>
  <c r="AB477" i="170"/>
  <c r="AA477" i="170"/>
  <c r="Z477" i="170"/>
  <c r="Y477" i="170"/>
  <c r="X477" i="170"/>
  <c r="U477" i="170"/>
  <c r="W477" i="170" s="1"/>
  <c r="AQ286" i="170"/>
  <c r="AO476" i="170"/>
  <c r="AN476" i="170"/>
  <c r="AM476" i="170"/>
  <c r="AL476" i="170"/>
  <c r="AK476" i="170"/>
  <c r="AJ476" i="170"/>
  <c r="AI476" i="170"/>
  <c r="AH476" i="170"/>
  <c r="AG476" i="170"/>
  <c r="AF476" i="170"/>
  <c r="AE476" i="170"/>
  <c r="AD476" i="170"/>
  <c r="AC476" i="170"/>
  <c r="AB476" i="170"/>
  <c r="AA476" i="170"/>
  <c r="Z476" i="170"/>
  <c r="Y476" i="170"/>
  <c r="X476" i="170"/>
  <c r="U476" i="170"/>
  <c r="W476" i="170" s="1"/>
  <c r="AQ285" i="170"/>
  <c r="AO475" i="170"/>
  <c r="AN475" i="170"/>
  <c r="AM475" i="170"/>
  <c r="AL475" i="170"/>
  <c r="AK475" i="170"/>
  <c r="AJ475" i="170"/>
  <c r="AI475" i="170"/>
  <c r="AH475" i="170"/>
  <c r="AG475" i="170"/>
  <c r="AF475" i="170"/>
  <c r="AE475" i="170"/>
  <c r="AD475" i="170"/>
  <c r="AC475" i="170"/>
  <c r="AB475" i="170"/>
  <c r="AA475" i="170"/>
  <c r="Z475" i="170"/>
  <c r="Y475" i="170"/>
  <c r="X475" i="170"/>
  <c r="U475" i="170"/>
  <c r="W475" i="170" s="1"/>
  <c r="AQ284" i="170"/>
  <c r="AO474" i="170"/>
  <c r="AN474" i="170"/>
  <c r="AM474" i="170"/>
  <c r="AL474" i="170"/>
  <c r="AK474" i="170"/>
  <c r="AJ474" i="170"/>
  <c r="AI474" i="170"/>
  <c r="AH474" i="170"/>
  <c r="AG474" i="170"/>
  <c r="AF474" i="170"/>
  <c r="AE474" i="170"/>
  <c r="AD474" i="170"/>
  <c r="AC474" i="170"/>
  <c r="AB474" i="170"/>
  <c r="AA474" i="170"/>
  <c r="Z474" i="170"/>
  <c r="Y474" i="170"/>
  <c r="X474" i="170"/>
  <c r="U474" i="170"/>
  <c r="W474" i="170" s="1"/>
  <c r="AQ283" i="170"/>
  <c r="AO473" i="170"/>
  <c r="AN473" i="170"/>
  <c r="AM473" i="170"/>
  <c r="AL473" i="170"/>
  <c r="AK473" i="170"/>
  <c r="AJ473" i="170"/>
  <c r="AI473" i="170"/>
  <c r="AH473" i="170"/>
  <c r="AG473" i="170"/>
  <c r="AF473" i="170"/>
  <c r="AE473" i="170"/>
  <c r="AD473" i="170"/>
  <c r="AC473" i="170"/>
  <c r="AB473" i="170"/>
  <c r="AA473" i="170"/>
  <c r="Z473" i="170"/>
  <c r="Y473" i="170"/>
  <c r="X473" i="170"/>
  <c r="U473" i="170"/>
  <c r="W473" i="170" s="1"/>
  <c r="AQ282" i="170"/>
  <c r="AO472" i="170"/>
  <c r="AN472" i="170"/>
  <c r="AM472" i="170"/>
  <c r="AL472" i="170"/>
  <c r="AK472" i="170"/>
  <c r="AJ472" i="170"/>
  <c r="AI472" i="170"/>
  <c r="AH472" i="170"/>
  <c r="AG472" i="170"/>
  <c r="AF472" i="170"/>
  <c r="AE472" i="170"/>
  <c r="AD472" i="170"/>
  <c r="AC472" i="170"/>
  <c r="AB472" i="170"/>
  <c r="AA472" i="170"/>
  <c r="Z472" i="170"/>
  <c r="Y472" i="170"/>
  <c r="X472" i="170"/>
  <c r="U472" i="170"/>
  <c r="W472" i="170" s="1"/>
  <c r="AQ281" i="170"/>
  <c r="AO471" i="170"/>
  <c r="AN471" i="170"/>
  <c r="AM471" i="170"/>
  <c r="AL471" i="170"/>
  <c r="AK471" i="170"/>
  <c r="AJ471" i="170"/>
  <c r="AI471" i="170"/>
  <c r="AH471" i="170"/>
  <c r="AG471" i="170"/>
  <c r="AF471" i="170"/>
  <c r="AE471" i="170"/>
  <c r="AD471" i="170"/>
  <c r="AC471" i="170"/>
  <c r="AB471" i="170"/>
  <c r="AA471" i="170"/>
  <c r="Z471" i="170"/>
  <c r="Y471" i="170"/>
  <c r="X471" i="170"/>
  <c r="U471" i="170"/>
  <c r="W471" i="170" s="1"/>
  <c r="AQ280" i="170"/>
  <c r="AO470" i="170"/>
  <c r="AN470" i="170"/>
  <c r="AM470" i="170"/>
  <c r="AL470" i="170"/>
  <c r="AK470" i="170"/>
  <c r="AJ470" i="170"/>
  <c r="AI470" i="170"/>
  <c r="AH470" i="170"/>
  <c r="AG470" i="170"/>
  <c r="AF470" i="170"/>
  <c r="AE470" i="170"/>
  <c r="AD470" i="170"/>
  <c r="AC470" i="170"/>
  <c r="AB470" i="170"/>
  <c r="AA470" i="170"/>
  <c r="Z470" i="170"/>
  <c r="Y470" i="170"/>
  <c r="X470" i="170"/>
  <c r="U470" i="170"/>
  <c r="W470" i="170" s="1"/>
  <c r="AQ279" i="170"/>
  <c r="AO469" i="170"/>
  <c r="AN469" i="170"/>
  <c r="AM469" i="170"/>
  <c r="AL469" i="170"/>
  <c r="AK469" i="170"/>
  <c r="AJ469" i="170"/>
  <c r="AI469" i="170"/>
  <c r="AH469" i="170"/>
  <c r="AG469" i="170"/>
  <c r="AF469" i="170"/>
  <c r="AE469" i="170"/>
  <c r="AD469" i="170"/>
  <c r="AC469" i="170"/>
  <c r="AB469" i="170"/>
  <c r="AA469" i="170"/>
  <c r="Z469" i="170"/>
  <c r="Y469" i="170"/>
  <c r="X469" i="170"/>
  <c r="U469" i="170"/>
  <c r="W469" i="170" s="1"/>
  <c r="AQ278" i="170"/>
  <c r="AA467" i="170"/>
  <c r="Z467" i="170"/>
  <c r="Y467" i="170"/>
  <c r="X467" i="170"/>
  <c r="U467" i="170"/>
  <c r="W467" i="170" s="1"/>
  <c r="AQ277" i="170"/>
  <c r="AO465" i="170"/>
  <c r="AN465" i="170"/>
  <c r="AM465" i="170"/>
  <c r="AL465" i="170"/>
  <c r="AK465" i="170"/>
  <c r="AJ465" i="170"/>
  <c r="AI465" i="170"/>
  <c r="AH465" i="170"/>
  <c r="AG465" i="170"/>
  <c r="AF465" i="170"/>
  <c r="AE465" i="170"/>
  <c r="AD465" i="170"/>
  <c r="AC465" i="170"/>
  <c r="AB465" i="170"/>
  <c r="AA465" i="170"/>
  <c r="Z465" i="170"/>
  <c r="Y465" i="170"/>
  <c r="X465" i="170"/>
  <c r="U465" i="170"/>
  <c r="W465" i="170" s="1"/>
  <c r="AQ276" i="170"/>
  <c r="AO464" i="170"/>
  <c r="AN464" i="170"/>
  <c r="AM464" i="170"/>
  <c r="AL464" i="170"/>
  <c r="AK464" i="170"/>
  <c r="AJ464" i="170"/>
  <c r="AI464" i="170"/>
  <c r="AH464" i="170"/>
  <c r="AG464" i="170"/>
  <c r="AF464" i="170"/>
  <c r="AE464" i="170"/>
  <c r="AD464" i="170"/>
  <c r="AC464" i="170"/>
  <c r="AB464" i="170"/>
  <c r="AA464" i="170"/>
  <c r="Z464" i="170"/>
  <c r="Y464" i="170"/>
  <c r="X464" i="170"/>
  <c r="U464" i="170"/>
  <c r="W464" i="170" s="1"/>
  <c r="AQ275" i="170"/>
  <c r="AO463" i="170"/>
  <c r="AN463" i="170"/>
  <c r="AM463" i="170"/>
  <c r="AL463" i="170"/>
  <c r="AK463" i="170"/>
  <c r="AJ463" i="170"/>
  <c r="AI463" i="170"/>
  <c r="AH463" i="170"/>
  <c r="AG463" i="170"/>
  <c r="AF463" i="170"/>
  <c r="AE463" i="170"/>
  <c r="AD463" i="170"/>
  <c r="AC463" i="170"/>
  <c r="AB463" i="170"/>
  <c r="AA463" i="170"/>
  <c r="Z463" i="170"/>
  <c r="Y463" i="170"/>
  <c r="X463" i="170"/>
  <c r="U463" i="170"/>
  <c r="W463" i="170" s="1"/>
  <c r="AQ274" i="170"/>
  <c r="AO462" i="170"/>
  <c r="AN462" i="170"/>
  <c r="AM462" i="170"/>
  <c r="AL462" i="170"/>
  <c r="AK462" i="170"/>
  <c r="AJ462" i="170"/>
  <c r="AI462" i="170"/>
  <c r="AH462" i="170"/>
  <c r="AG462" i="170"/>
  <c r="AF462" i="170"/>
  <c r="AE462" i="170"/>
  <c r="AD462" i="170"/>
  <c r="AC462" i="170"/>
  <c r="AB462" i="170"/>
  <c r="AA462" i="170"/>
  <c r="Z462" i="170"/>
  <c r="Y462" i="170"/>
  <c r="X462" i="170"/>
  <c r="U462" i="170"/>
  <c r="W462" i="170" s="1"/>
  <c r="AQ273" i="170"/>
  <c r="AO461" i="170"/>
  <c r="AN461" i="170"/>
  <c r="AM461" i="170"/>
  <c r="AL461" i="170"/>
  <c r="AK461" i="170"/>
  <c r="AJ461" i="170"/>
  <c r="AI461" i="170"/>
  <c r="AH461" i="170"/>
  <c r="AG461" i="170"/>
  <c r="AF461" i="170"/>
  <c r="AE461" i="170"/>
  <c r="AD461" i="170"/>
  <c r="AC461" i="170"/>
  <c r="AB461" i="170"/>
  <c r="AA461" i="170"/>
  <c r="Z461" i="170"/>
  <c r="Y461" i="170"/>
  <c r="X461" i="170"/>
  <c r="U461" i="170"/>
  <c r="W461" i="170" s="1"/>
  <c r="AQ272" i="170"/>
  <c r="AO458" i="170"/>
  <c r="AN458" i="170"/>
  <c r="AM458" i="170"/>
  <c r="AL458" i="170"/>
  <c r="AK458" i="170"/>
  <c r="AJ458" i="170"/>
  <c r="AI458" i="170"/>
  <c r="AH458" i="170"/>
  <c r="AG458" i="170"/>
  <c r="AF458" i="170"/>
  <c r="AE458" i="170"/>
  <c r="AD458" i="170"/>
  <c r="AC458" i="170"/>
  <c r="AB458" i="170"/>
  <c r="AA458" i="170"/>
  <c r="Z458" i="170"/>
  <c r="Y458" i="170"/>
  <c r="X458" i="170"/>
  <c r="U458" i="170"/>
  <c r="W458" i="170" s="1"/>
  <c r="AQ271" i="170"/>
  <c r="AO456" i="170"/>
  <c r="AN456" i="170"/>
  <c r="AM456" i="170"/>
  <c r="AL456" i="170"/>
  <c r="AK456" i="170"/>
  <c r="AJ456" i="170"/>
  <c r="AI456" i="170"/>
  <c r="AH456" i="170"/>
  <c r="AG456" i="170"/>
  <c r="AF456" i="170"/>
  <c r="AE456" i="170"/>
  <c r="AD456" i="170"/>
  <c r="AC456" i="170"/>
  <c r="AB456" i="170"/>
  <c r="AA456" i="170"/>
  <c r="Z456" i="170"/>
  <c r="Y456" i="170"/>
  <c r="X456" i="170"/>
  <c r="U456" i="170"/>
  <c r="W456" i="170" s="1"/>
  <c r="AQ270" i="170"/>
  <c r="AO455" i="170"/>
  <c r="AN455" i="170"/>
  <c r="AM455" i="170"/>
  <c r="AL455" i="170"/>
  <c r="AK455" i="170"/>
  <c r="AJ455" i="170"/>
  <c r="AI455" i="170"/>
  <c r="AH455" i="170"/>
  <c r="AG455" i="170"/>
  <c r="AF455" i="170"/>
  <c r="AE455" i="170"/>
  <c r="AD455" i="170"/>
  <c r="AC455" i="170"/>
  <c r="AB455" i="170"/>
  <c r="AA455" i="170"/>
  <c r="Z455" i="170"/>
  <c r="Y455" i="170"/>
  <c r="X455" i="170"/>
  <c r="U455" i="170"/>
  <c r="W455" i="170" s="1"/>
  <c r="AQ269" i="170"/>
  <c r="AO454" i="170"/>
  <c r="AN454" i="170"/>
  <c r="AM454" i="170"/>
  <c r="AL454" i="170"/>
  <c r="AK454" i="170"/>
  <c r="AJ454" i="170"/>
  <c r="AI454" i="170"/>
  <c r="AH454" i="170"/>
  <c r="AG454" i="170"/>
  <c r="AF454" i="170"/>
  <c r="AE454" i="170"/>
  <c r="AD454" i="170"/>
  <c r="AC454" i="170"/>
  <c r="AB454" i="170"/>
  <c r="AA454" i="170"/>
  <c r="Z454" i="170"/>
  <c r="Y454" i="170"/>
  <c r="X454" i="170"/>
  <c r="U454" i="170"/>
  <c r="W454" i="170" s="1"/>
  <c r="AQ268" i="170"/>
  <c r="AO452" i="170"/>
  <c r="AN452" i="170"/>
  <c r="AM452" i="170"/>
  <c r="AL452" i="170"/>
  <c r="AK452" i="170"/>
  <c r="AJ452" i="170"/>
  <c r="AI452" i="170"/>
  <c r="AH452" i="170"/>
  <c r="AG452" i="170"/>
  <c r="AF452" i="170"/>
  <c r="AE452" i="170"/>
  <c r="AD452" i="170"/>
  <c r="AC452" i="170"/>
  <c r="AB452" i="170"/>
  <c r="AA452" i="170"/>
  <c r="Z452" i="170"/>
  <c r="Y452" i="170"/>
  <c r="X452" i="170"/>
  <c r="U452" i="170"/>
  <c r="W452" i="170" s="1"/>
  <c r="AQ267" i="170"/>
  <c r="AO449" i="170"/>
  <c r="AN449" i="170"/>
  <c r="AM449" i="170"/>
  <c r="AL449" i="170"/>
  <c r="AK449" i="170"/>
  <c r="AJ449" i="170"/>
  <c r="AI449" i="170"/>
  <c r="AH449" i="170"/>
  <c r="AG449" i="170"/>
  <c r="AF449" i="170"/>
  <c r="AE449" i="170"/>
  <c r="AD449" i="170"/>
  <c r="AC449" i="170"/>
  <c r="AB449" i="170"/>
  <c r="AA449" i="170"/>
  <c r="Z449" i="170"/>
  <c r="Y449" i="170"/>
  <c r="X449" i="170"/>
  <c r="U449" i="170"/>
  <c r="W449" i="170" s="1"/>
  <c r="AQ266" i="170"/>
  <c r="AO447" i="170"/>
  <c r="AN447" i="170"/>
  <c r="AM447" i="170"/>
  <c r="AL447" i="170"/>
  <c r="AK447" i="170"/>
  <c r="AJ447" i="170"/>
  <c r="AI447" i="170"/>
  <c r="AH447" i="170"/>
  <c r="AG447" i="170"/>
  <c r="AF447" i="170"/>
  <c r="AE447" i="170"/>
  <c r="AD447" i="170"/>
  <c r="AC447" i="170"/>
  <c r="AB447" i="170"/>
  <c r="AA447" i="170"/>
  <c r="Z447" i="170"/>
  <c r="Y447" i="170"/>
  <c r="X447" i="170"/>
  <c r="U447" i="170"/>
  <c r="W447" i="170" s="1"/>
  <c r="AQ265" i="170"/>
  <c r="AO446" i="170"/>
  <c r="AN446" i="170"/>
  <c r="AM446" i="170"/>
  <c r="AL446" i="170"/>
  <c r="AK446" i="170"/>
  <c r="AJ446" i="170"/>
  <c r="AI446" i="170"/>
  <c r="AH446" i="170"/>
  <c r="AG446" i="170"/>
  <c r="AF446" i="170"/>
  <c r="AE446" i="170"/>
  <c r="AD446" i="170"/>
  <c r="AC446" i="170"/>
  <c r="AB446" i="170"/>
  <c r="AA446" i="170"/>
  <c r="Z446" i="170"/>
  <c r="Y446" i="170"/>
  <c r="X446" i="170"/>
  <c r="U446" i="170"/>
  <c r="W446" i="170" s="1"/>
  <c r="AQ264" i="170"/>
  <c r="AO445" i="170"/>
  <c r="AN445" i="170"/>
  <c r="AM445" i="170"/>
  <c r="AL445" i="170"/>
  <c r="AK445" i="170"/>
  <c r="AJ445" i="170"/>
  <c r="AI445" i="170"/>
  <c r="AH445" i="170"/>
  <c r="AG445" i="170"/>
  <c r="AF445" i="170"/>
  <c r="AE445" i="170"/>
  <c r="AD445" i="170"/>
  <c r="AC445" i="170"/>
  <c r="AB445" i="170"/>
  <c r="AA445" i="170"/>
  <c r="Z445" i="170"/>
  <c r="Y445" i="170"/>
  <c r="X445" i="170"/>
  <c r="U445" i="170"/>
  <c r="W445" i="170" s="1"/>
  <c r="AQ263" i="170"/>
  <c r="AO444" i="170"/>
  <c r="AN444" i="170"/>
  <c r="AM444" i="170"/>
  <c r="AL444" i="170"/>
  <c r="AK444" i="170"/>
  <c r="AJ444" i="170"/>
  <c r="AI444" i="170"/>
  <c r="AH444" i="170"/>
  <c r="AG444" i="170"/>
  <c r="AF444" i="170"/>
  <c r="AE444" i="170"/>
  <c r="AD444" i="170"/>
  <c r="AC444" i="170"/>
  <c r="AB444" i="170"/>
  <c r="AA444" i="170"/>
  <c r="Z444" i="170"/>
  <c r="Y444" i="170"/>
  <c r="X444" i="170"/>
  <c r="U444" i="170"/>
  <c r="W444" i="170" s="1"/>
  <c r="AQ262" i="170"/>
  <c r="AO443" i="170"/>
  <c r="AN443" i="170"/>
  <c r="AM443" i="170"/>
  <c r="AL443" i="170"/>
  <c r="AK443" i="170"/>
  <c r="AJ443" i="170"/>
  <c r="AI443" i="170"/>
  <c r="AH443" i="170"/>
  <c r="AG443" i="170"/>
  <c r="AF443" i="170"/>
  <c r="AE443" i="170"/>
  <c r="AD443" i="170"/>
  <c r="AC443" i="170"/>
  <c r="AB443" i="170"/>
  <c r="AA443" i="170"/>
  <c r="Z443" i="170"/>
  <c r="Y443" i="170"/>
  <c r="X443" i="170"/>
  <c r="U443" i="170"/>
  <c r="W443" i="170" s="1"/>
  <c r="AQ261" i="170"/>
  <c r="AO442" i="170"/>
  <c r="AN442" i="170"/>
  <c r="AM442" i="170"/>
  <c r="AL442" i="170"/>
  <c r="AK442" i="170"/>
  <c r="AJ442" i="170"/>
  <c r="AI442" i="170"/>
  <c r="AH442" i="170"/>
  <c r="AG442" i="170"/>
  <c r="AF442" i="170"/>
  <c r="AE442" i="170"/>
  <c r="AD442" i="170"/>
  <c r="AC442" i="170"/>
  <c r="AB442" i="170"/>
  <c r="AA442" i="170"/>
  <c r="Z442" i="170"/>
  <c r="Y442" i="170"/>
  <c r="X442" i="170"/>
  <c r="U442" i="170"/>
  <c r="W442" i="170" s="1"/>
  <c r="AQ260" i="170"/>
  <c r="AO441" i="170"/>
  <c r="AN441" i="170"/>
  <c r="AM441" i="170"/>
  <c r="AL441" i="170"/>
  <c r="AK441" i="170"/>
  <c r="AJ441" i="170"/>
  <c r="AI441" i="170"/>
  <c r="AH441" i="170"/>
  <c r="AG441" i="170"/>
  <c r="AF441" i="170"/>
  <c r="AE441" i="170"/>
  <c r="AD441" i="170"/>
  <c r="AC441" i="170"/>
  <c r="AB441" i="170"/>
  <c r="AA441" i="170"/>
  <c r="Z441" i="170"/>
  <c r="Y441" i="170"/>
  <c r="X441" i="170"/>
  <c r="U441" i="170"/>
  <c r="W441" i="170" s="1"/>
  <c r="AQ259" i="170"/>
  <c r="AO440" i="170"/>
  <c r="AN440" i="170"/>
  <c r="AM440" i="170"/>
  <c r="AL440" i="170"/>
  <c r="AK440" i="170"/>
  <c r="AJ440" i="170"/>
  <c r="AI440" i="170"/>
  <c r="AH440" i="170"/>
  <c r="AG440" i="170"/>
  <c r="AF440" i="170"/>
  <c r="AE440" i="170"/>
  <c r="AD440" i="170"/>
  <c r="AC440" i="170"/>
  <c r="AB440" i="170"/>
  <c r="AA440" i="170"/>
  <c r="Z440" i="170"/>
  <c r="Y440" i="170"/>
  <c r="X440" i="170"/>
  <c r="U440" i="170"/>
  <c r="W440" i="170" s="1"/>
  <c r="AQ258" i="170"/>
  <c r="AO439" i="170"/>
  <c r="AN439" i="170"/>
  <c r="AM439" i="170"/>
  <c r="AL439" i="170"/>
  <c r="AK439" i="170"/>
  <c r="AJ439" i="170"/>
  <c r="AI439" i="170"/>
  <c r="AH439" i="170"/>
  <c r="AG439" i="170"/>
  <c r="AF439" i="170"/>
  <c r="AE439" i="170"/>
  <c r="AD439" i="170"/>
  <c r="AC439" i="170"/>
  <c r="AB439" i="170"/>
  <c r="AA439" i="170"/>
  <c r="Z439" i="170"/>
  <c r="Y439" i="170"/>
  <c r="X439" i="170"/>
  <c r="U439" i="170"/>
  <c r="W439" i="170" s="1"/>
  <c r="AQ257" i="170"/>
  <c r="AO438" i="170"/>
  <c r="AN438" i="170"/>
  <c r="AM438" i="170"/>
  <c r="AL438" i="170"/>
  <c r="AK438" i="170"/>
  <c r="AJ438" i="170"/>
  <c r="AI438" i="170"/>
  <c r="AH438" i="170"/>
  <c r="AG438" i="170"/>
  <c r="AF438" i="170"/>
  <c r="AE438" i="170"/>
  <c r="AD438" i="170"/>
  <c r="AC438" i="170"/>
  <c r="AB438" i="170"/>
  <c r="AA438" i="170"/>
  <c r="Z438" i="170"/>
  <c r="Y438" i="170"/>
  <c r="X438" i="170"/>
  <c r="U438" i="170"/>
  <c r="W438" i="170" s="1"/>
  <c r="AQ256" i="170"/>
  <c r="AO437" i="170"/>
  <c r="AN437" i="170"/>
  <c r="AM437" i="170"/>
  <c r="AL437" i="170"/>
  <c r="AK437" i="170"/>
  <c r="AJ437" i="170"/>
  <c r="AI437" i="170"/>
  <c r="AH437" i="170"/>
  <c r="AG437" i="170"/>
  <c r="AF437" i="170"/>
  <c r="AE437" i="170"/>
  <c r="AD437" i="170"/>
  <c r="AC437" i="170"/>
  <c r="AB437" i="170"/>
  <c r="AA437" i="170"/>
  <c r="Z437" i="170"/>
  <c r="Y437" i="170"/>
  <c r="X437" i="170"/>
  <c r="U437" i="170"/>
  <c r="W437" i="170" s="1"/>
  <c r="AQ255" i="170"/>
  <c r="AA429" i="170"/>
  <c r="Z429" i="170"/>
  <c r="Y429" i="170"/>
  <c r="X429" i="170"/>
  <c r="U429" i="170"/>
  <c r="W429" i="170" s="1"/>
  <c r="AQ254" i="170"/>
  <c r="AO427" i="170"/>
  <c r="AN427" i="170"/>
  <c r="AM427" i="170"/>
  <c r="AL427" i="170"/>
  <c r="AK427" i="170"/>
  <c r="AJ427" i="170"/>
  <c r="AI427" i="170"/>
  <c r="AH427" i="170"/>
  <c r="AG427" i="170"/>
  <c r="AF427" i="170"/>
  <c r="AE427" i="170"/>
  <c r="AD427" i="170"/>
  <c r="AC427" i="170"/>
  <c r="AB427" i="170"/>
  <c r="AA427" i="170"/>
  <c r="Z427" i="170"/>
  <c r="Y427" i="170"/>
  <c r="X427" i="170"/>
  <c r="U427" i="170"/>
  <c r="W427" i="170" s="1"/>
  <c r="AQ253" i="170"/>
  <c r="AO426" i="170"/>
  <c r="AN426" i="170"/>
  <c r="AM426" i="170"/>
  <c r="AL426" i="170"/>
  <c r="AK426" i="170"/>
  <c r="AJ426" i="170"/>
  <c r="AI426" i="170"/>
  <c r="AH426" i="170"/>
  <c r="AG426" i="170"/>
  <c r="AF426" i="170"/>
  <c r="AE426" i="170"/>
  <c r="AD426" i="170"/>
  <c r="AC426" i="170"/>
  <c r="AB426" i="170"/>
  <c r="AA426" i="170"/>
  <c r="Z426" i="170"/>
  <c r="Y426" i="170"/>
  <c r="X426" i="170"/>
  <c r="U426" i="170"/>
  <c r="W426" i="170" s="1"/>
  <c r="AQ252" i="170"/>
  <c r="AO425" i="170"/>
  <c r="AN425" i="170"/>
  <c r="AM425" i="170"/>
  <c r="AL425" i="170"/>
  <c r="AK425" i="170"/>
  <c r="AJ425" i="170"/>
  <c r="AI425" i="170"/>
  <c r="AH425" i="170"/>
  <c r="AG425" i="170"/>
  <c r="AF425" i="170"/>
  <c r="AE425" i="170"/>
  <c r="AD425" i="170"/>
  <c r="AC425" i="170"/>
  <c r="AB425" i="170"/>
  <c r="AA425" i="170"/>
  <c r="Z425" i="170"/>
  <c r="Y425" i="170"/>
  <c r="X425" i="170"/>
  <c r="U425" i="170"/>
  <c r="W425" i="170" s="1"/>
  <c r="AQ251" i="170"/>
  <c r="AO424" i="170"/>
  <c r="AN424" i="170"/>
  <c r="AM424" i="170"/>
  <c r="AL424" i="170"/>
  <c r="AK424" i="170"/>
  <c r="AJ424" i="170"/>
  <c r="AI424" i="170"/>
  <c r="AH424" i="170"/>
  <c r="AG424" i="170"/>
  <c r="AF424" i="170"/>
  <c r="AE424" i="170"/>
  <c r="AD424" i="170"/>
  <c r="AC424" i="170"/>
  <c r="AB424" i="170"/>
  <c r="AA424" i="170"/>
  <c r="Z424" i="170"/>
  <c r="Y424" i="170"/>
  <c r="X424" i="170"/>
  <c r="U424" i="170"/>
  <c r="W424" i="170" s="1"/>
  <c r="AQ250" i="170"/>
  <c r="AO417" i="170"/>
  <c r="AN417" i="170"/>
  <c r="AM417" i="170"/>
  <c r="AL417" i="170"/>
  <c r="AK417" i="170"/>
  <c r="AJ417" i="170"/>
  <c r="AI417" i="170"/>
  <c r="AH417" i="170"/>
  <c r="AG417" i="170"/>
  <c r="AF417" i="170"/>
  <c r="AE417" i="170"/>
  <c r="AD417" i="170"/>
  <c r="AC417" i="170"/>
  <c r="AB417" i="170"/>
  <c r="AA417" i="170"/>
  <c r="Z417" i="170"/>
  <c r="Y417" i="170"/>
  <c r="X417" i="170"/>
  <c r="U417" i="170"/>
  <c r="W417" i="170" s="1"/>
  <c r="AQ249" i="170"/>
  <c r="AO416" i="170"/>
  <c r="AN416" i="170"/>
  <c r="AM416" i="170"/>
  <c r="AL416" i="170"/>
  <c r="AK416" i="170"/>
  <c r="AJ416" i="170"/>
  <c r="AI416" i="170"/>
  <c r="AH416" i="170"/>
  <c r="AG416" i="170"/>
  <c r="AF416" i="170"/>
  <c r="AE416" i="170"/>
  <c r="AD416" i="170"/>
  <c r="AC416" i="170"/>
  <c r="AB416" i="170"/>
  <c r="AA416" i="170"/>
  <c r="Z416" i="170"/>
  <c r="Y416" i="170"/>
  <c r="X416" i="170"/>
  <c r="U416" i="170"/>
  <c r="W416" i="170" s="1"/>
  <c r="AQ248" i="170"/>
  <c r="AO414" i="170"/>
  <c r="AN414" i="170"/>
  <c r="AM414" i="170"/>
  <c r="AL414" i="170"/>
  <c r="AK414" i="170"/>
  <c r="AJ414" i="170"/>
  <c r="AI414" i="170"/>
  <c r="AH414" i="170"/>
  <c r="AG414" i="170"/>
  <c r="AF414" i="170"/>
  <c r="AE414" i="170"/>
  <c r="AD414" i="170"/>
  <c r="AC414" i="170"/>
  <c r="AB414" i="170"/>
  <c r="AA414" i="170"/>
  <c r="Z414" i="170"/>
  <c r="Y414" i="170"/>
  <c r="X414" i="170"/>
  <c r="U414" i="170"/>
  <c r="W414" i="170" s="1"/>
  <c r="AQ247" i="170"/>
  <c r="AO409" i="170"/>
  <c r="AN409" i="170"/>
  <c r="AM409" i="170"/>
  <c r="AL409" i="170"/>
  <c r="AK409" i="170"/>
  <c r="AJ409" i="170"/>
  <c r="AI409" i="170"/>
  <c r="AH409" i="170"/>
  <c r="AG409" i="170"/>
  <c r="AF409" i="170"/>
  <c r="AE409" i="170"/>
  <c r="AD409" i="170"/>
  <c r="AC409" i="170"/>
  <c r="AB409" i="170"/>
  <c r="AA409" i="170"/>
  <c r="Z409" i="170"/>
  <c r="Y409" i="170"/>
  <c r="X409" i="170"/>
  <c r="U409" i="170"/>
  <c r="W409" i="170" s="1"/>
  <c r="AQ246" i="170"/>
  <c r="AO408" i="170"/>
  <c r="AN408" i="170"/>
  <c r="AM408" i="170"/>
  <c r="AL408" i="170"/>
  <c r="AK408" i="170"/>
  <c r="AJ408" i="170"/>
  <c r="AI408" i="170"/>
  <c r="AH408" i="170"/>
  <c r="AG408" i="170"/>
  <c r="AF408" i="170"/>
  <c r="AE408" i="170"/>
  <c r="AD408" i="170"/>
  <c r="AC408" i="170"/>
  <c r="AB408" i="170"/>
  <c r="AA408" i="170"/>
  <c r="Z408" i="170"/>
  <c r="Y408" i="170"/>
  <c r="X408" i="170"/>
  <c r="U408" i="170"/>
  <c r="W408" i="170" s="1"/>
  <c r="AQ245" i="170"/>
  <c r="AO406" i="170"/>
  <c r="AN406" i="170"/>
  <c r="AM406" i="170"/>
  <c r="AL406" i="170"/>
  <c r="AK406" i="170"/>
  <c r="AJ406" i="170"/>
  <c r="AI406" i="170"/>
  <c r="AH406" i="170"/>
  <c r="AG406" i="170"/>
  <c r="AF406" i="170"/>
  <c r="AE406" i="170"/>
  <c r="AD406" i="170"/>
  <c r="AC406" i="170"/>
  <c r="AB406" i="170"/>
  <c r="AA406" i="170"/>
  <c r="Z406" i="170"/>
  <c r="Y406" i="170"/>
  <c r="X406" i="170"/>
  <c r="U406" i="170"/>
  <c r="W406" i="170" s="1"/>
  <c r="AQ244" i="170"/>
  <c r="AO403" i="170"/>
  <c r="AN403" i="170"/>
  <c r="AM403" i="170"/>
  <c r="AL403" i="170"/>
  <c r="AK403" i="170"/>
  <c r="AJ403" i="170"/>
  <c r="AI403" i="170"/>
  <c r="AH403" i="170"/>
  <c r="AG403" i="170"/>
  <c r="AF403" i="170"/>
  <c r="AE403" i="170"/>
  <c r="AD403" i="170"/>
  <c r="AC403" i="170"/>
  <c r="AB403" i="170"/>
  <c r="AA403" i="170"/>
  <c r="Z403" i="170"/>
  <c r="Y403" i="170"/>
  <c r="X403" i="170"/>
  <c r="U403" i="170"/>
  <c r="W403" i="170" s="1"/>
  <c r="AQ243" i="170"/>
  <c r="AO395" i="170"/>
  <c r="AN395" i="170"/>
  <c r="AM395" i="170"/>
  <c r="AL395" i="170"/>
  <c r="AK395" i="170"/>
  <c r="AJ395" i="170"/>
  <c r="AI395" i="170"/>
  <c r="AH395" i="170"/>
  <c r="AG395" i="170"/>
  <c r="AF395" i="170"/>
  <c r="AE395" i="170"/>
  <c r="AD395" i="170"/>
  <c r="AC395" i="170"/>
  <c r="AB395" i="170"/>
  <c r="AA395" i="170"/>
  <c r="Z395" i="170"/>
  <c r="Y395" i="170"/>
  <c r="X395" i="170"/>
  <c r="U395" i="170"/>
  <c r="W395" i="170" s="1"/>
  <c r="AQ242" i="170"/>
  <c r="AO393" i="170"/>
  <c r="AN393" i="170"/>
  <c r="AM393" i="170"/>
  <c r="AL393" i="170"/>
  <c r="AK393" i="170"/>
  <c r="AJ393" i="170"/>
  <c r="AI393" i="170"/>
  <c r="AH393" i="170"/>
  <c r="AG393" i="170"/>
  <c r="AF393" i="170"/>
  <c r="AE393" i="170"/>
  <c r="AD393" i="170"/>
  <c r="AC393" i="170"/>
  <c r="AB393" i="170"/>
  <c r="AA393" i="170"/>
  <c r="Z393" i="170"/>
  <c r="Y393" i="170"/>
  <c r="X393" i="170"/>
  <c r="U393" i="170"/>
  <c r="W393" i="170" s="1"/>
  <c r="AQ241" i="170"/>
  <c r="AO386" i="170"/>
  <c r="AN386" i="170"/>
  <c r="AM386" i="170"/>
  <c r="AL386" i="170"/>
  <c r="AK386" i="170"/>
  <c r="AJ386" i="170"/>
  <c r="AI386" i="170"/>
  <c r="AH386" i="170"/>
  <c r="AG386" i="170"/>
  <c r="AF386" i="170"/>
  <c r="AE386" i="170"/>
  <c r="AD386" i="170"/>
  <c r="AC386" i="170"/>
  <c r="AB386" i="170"/>
  <c r="AA386" i="170"/>
  <c r="Z386" i="170"/>
  <c r="Y386" i="170"/>
  <c r="X386" i="170"/>
  <c r="U386" i="170"/>
  <c r="W386" i="170" s="1"/>
  <c r="AQ240" i="170"/>
  <c r="AO385" i="170"/>
  <c r="AN385" i="170"/>
  <c r="AM385" i="170"/>
  <c r="AL385" i="170"/>
  <c r="AK385" i="170"/>
  <c r="AJ385" i="170"/>
  <c r="AI385" i="170"/>
  <c r="AH385" i="170"/>
  <c r="AG385" i="170"/>
  <c r="AF385" i="170"/>
  <c r="AE385" i="170"/>
  <c r="AD385" i="170"/>
  <c r="AC385" i="170"/>
  <c r="AB385" i="170"/>
  <c r="AA385" i="170"/>
  <c r="Z385" i="170"/>
  <c r="Y385" i="170"/>
  <c r="X385" i="170"/>
  <c r="U385" i="170"/>
  <c r="W385" i="170" s="1"/>
  <c r="AQ239" i="170"/>
  <c r="AO382" i="170"/>
  <c r="AN382" i="170"/>
  <c r="AM382" i="170"/>
  <c r="AL382" i="170"/>
  <c r="AK382" i="170"/>
  <c r="AJ382" i="170"/>
  <c r="AI382" i="170"/>
  <c r="AH382" i="170"/>
  <c r="AG382" i="170"/>
  <c r="AF382" i="170"/>
  <c r="AE382" i="170"/>
  <c r="AD382" i="170"/>
  <c r="AC382" i="170"/>
  <c r="AB382" i="170"/>
  <c r="AA382" i="170"/>
  <c r="Z382" i="170"/>
  <c r="Y382" i="170"/>
  <c r="X382" i="170"/>
  <c r="U382" i="170"/>
  <c r="W382" i="170" s="1"/>
  <c r="AQ238" i="170"/>
  <c r="AO381" i="170"/>
  <c r="AN381" i="170"/>
  <c r="AM381" i="170"/>
  <c r="AL381" i="170"/>
  <c r="AK381" i="170"/>
  <c r="AJ381" i="170"/>
  <c r="AI381" i="170"/>
  <c r="AH381" i="170"/>
  <c r="AG381" i="170"/>
  <c r="AF381" i="170"/>
  <c r="AE381" i="170"/>
  <c r="AD381" i="170"/>
  <c r="AC381" i="170"/>
  <c r="AB381" i="170"/>
  <c r="AA381" i="170"/>
  <c r="Z381" i="170"/>
  <c r="Y381" i="170"/>
  <c r="X381" i="170"/>
  <c r="U381" i="170"/>
  <c r="W381" i="170" s="1"/>
  <c r="AQ237" i="170"/>
  <c r="AO380" i="170"/>
  <c r="AN380" i="170"/>
  <c r="AM380" i="170"/>
  <c r="AL380" i="170"/>
  <c r="AK380" i="170"/>
  <c r="AJ380" i="170"/>
  <c r="AI380" i="170"/>
  <c r="AH380" i="170"/>
  <c r="AG380" i="170"/>
  <c r="AF380" i="170"/>
  <c r="AE380" i="170"/>
  <c r="AD380" i="170"/>
  <c r="AC380" i="170"/>
  <c r="AB380" i="170"/>
  <c r="AA380" i="170"/>
  <c r="Z380" i="170"/>
  <c r="Y380" i="170"/>
  <c r="X380" i="170"/>
  <c r="U380" i="170"/>
  <c r="W380" i="170" s="1"/>
  <c r="AQ236" i="170"/>
  <c r="AO379" i="170"/>
  <c r="AN379" i="170"/>
  <c r="AM379" i="170"/>
  <c r="AL379" i="170"/>
  <c r="AK379" i="170"/>
  <c r="AJ379" i="170"/>
  <c r="AI379" i="170"/>
  <c r="AH379" i="170"/>
  <c r="AG379" i="170"/>
  <c r="AF379" i="170"/>
  <c r="AE379" i="170"/>
  <c r="AD379" i="170"/>
  <c r="AC379" i="170"/>
  <c r="AB379" i="170"/>
  <c r="AA379" i="170"/>
  <c r="Z379" i="170"/>
  <c r="Y379" i="170"/>
  <c r="X379" i="170"/>
  <c r="U379" i="170"/>
  <c r="W379" i="170" s="1"/>
  <c r="AQ235" i="170"/>
  <c r="AO378" i="170"/>
  <c r="AN378" i="170"/>
  <c r="AM378" i="170"/>
  <c r="AL378" i="170"/>
  <c r="AK378" i="170"/>
  <c r="AJ378" i="170"/>
  <c r="AI378" i="170"/>
  <c r="AH378" i="170"/>
  <c r="AG378" i="170"/>
  <c r="AF378" i="170"/>
  <c r="AE378" i="170"/>
  <c r="AD378" i="170"/>
  <c r="AC378" i="170"/>
  <c r="AB378" i="170"/>
  <c r="AA378" i="170"/>
  <c r="Z378" i="170"/>
  <c r="Y378" i="170"/>
  <c r="X378" i="170"/>
  <c r="U378" i="170"/>
  <c r="W378" i="170" s="1"/>
  <c r="AQ234" i="170"/>
  <c r="AO377" i="170"/>
  <c r="AN377" i="170"/>
  <c r="AM377" i="170"/>
  <c r="AL377" i="170"/>
  <c r="AK377" i="170"/>
  <c r="AJ377" i="170"/>
  <c r="AI377" i="170"/>
  <c r="AH377" i="170"/>
  <c r="AG377" i="170"/>
  <c r="AF377" i="170"/>
  <c r="AE377" i="170"/>
  <c r="AD377" i="170"/>
  <c r="AC377" i="170"/>
  <c r="AB377" i="170"/>
  <c r="AA377" i="170"/>
  <c r="Z377" i="170"/>
  <c r="Y377" i="170"/>
  <c r="X377" i="170"/>
  <c r="U377" i="170"/>
  <c r="W377" i="170" s="1"/>
  <c r="AQ233" i="170"/>
  <c r="AO376" i="170"/>
  <c r="AN376" i="170"/>
  <c r="AM376" i="170"/>
  <c r="AL376" i="170"/>
  <c r="AK376" i="170"/>
  <c r="AJ376" i="170"/>
  <c r="AI376" i="170"/>
  <c r="AH376" i="170"/>
  <c r="AG376" i="170"/>
  <c r="AF376" i="170"/>
  <c r="AE376" i="170"/>
  <c r="AD376" i="170"/>
  <c r="AC376" i="170"/>
  <c r="AB376" i="170"/>
  <c r="AA376" i="170"/>
  <c r="Z376" i="170"/>
  <c r="Y376" i="170"/>
  <c r="X376" i="170"/>
  <c r="U376" i="170"/>
  <c r="W376" i="170" s="1"/>
  <c r="AQ232" i="170"/>
  <c r="AO375" i="170"/>
  <c r="AN375" i="170"/>
  <c r="AM375" i="170"/>
  <c r="AL375" i="170"/>
  <c r="AK375" i="170"/>
  <c r="AJ375" i="170"/>
  <c r="AI375" i="170"/>
  <c r="AH375" i="170"/>
  <c r="AG375" i="170"/>
  <c r="AF375" i="170"/>
  <c r="AE375" i="170"/>
  <c r="AD375" i="170"/>
  <c r="AC375" i="170"/>
  <c r="AB375" i="170"/>
  <c r="AA375" i="170"/>
  <c r="Z375" i="170"/>
  <c r="Y375" i="170"/>
  <c r="X375" i="170"/>
  <c r="U375" i="170"/>
  <c r="W375" i="170" s="1"/>
  <c r="AQ231" i="170"/>
  <c r="AO374" i="170"/>
  <c r="AN374" i="170"/>
  <c r="AM374" i="170"/>
  <c r="AL374" i="170"/>
  <c r="AK374" i="170"/>
  <c r="AJ374" i="170"/>
  <c r="AI374" i="170"/>
  <c r="AH374" i="170"/>
  <c r="AG374" i="170"/>
  <c r="AF374" i="170"/>
  <c r="AE374" i="170"/>
  <c r="AD374" i="170"/>
  <c r="AC374" i="170"/>
  <c r="AB374" i="170"/>
  <c r="AA374" i="170"/>
  <c r="Z374" i="170"/>
  <c r="Y374" i="170"/>
  <c r="X374" i="170"/>
  <c r="U374" i="170"/>
  <c r="W374" i="170" s="1"/>
  <c r="AQ230" i="170"/>
  <c r="AO373" i="170"/>
  <c r="AN373" i="170"/>
  <c r="AM373" i="170"/>
  <c r="AL373" i="170"/>
  <c r="AK373" i="170"/>
  <c r="AJ373" i="170"/>
  <c r="AI373" i="170"/>
  <c r="AH373" i="170"/>
  <c r="AG373" i="170"/>
  <c r="AF373" i="170"/>
  <c r="AE373" i="170"/>
  <c r="AD373" i="170"/>
  <c r="AC373" i="170"/>
  <c r="AB373" i="170"/>
  <c r="AA373" i="170"/>
  <c r="Z373" i="170"/>
  <c r="Y373" i="170"/>
  <c r="X373" i="170"/>
  <c r="U373" i="170"/>
  <c r="W373" i="170" s="1"/>
  <c r="AQ229" i="170"/>
  <c r="AO372" i="170"/>
  <c r="AN372" i="170"/>
  <c r="AM372" i="170"/>
  <c r="AL372" i="170"/>
  <c r="AK372" i="170"/>
  <c r="AJ372" i="170"/>
  <c r="AI372" i="170"/>
  <c r="AH372" i="170"/>
  <c r="AG372" i="170"/>
  <c r="AF372" i="170"/>
  <c r="AE372" i="170"/>
  <c r="AD372" i="170"/>
  <c r="AC372" i="170"/>
  <c r="AB372" i="170"/>
  <c r="AA372" i="170"/>
  <c r="Z372" i="170"/>
  <c r="Y372" i="170"/>
  <c r="X372" i="170"/>
  <c r="U372" i="170"/>
  <c r="W372" i="170" s="1"/>
  <c r="AQ228" i="170"/>
  <c r="AO371" i="170"/>
  <c r="AN371" i="170"/>
  <c r="AM371" i="170"/>
  <c r="AL371" i="170"/>
  <c r="AK371" i="170"/>
  <c r="AJ371" i="170"/>
  <c r="AI371" i="170"/>
  <c r="AH371" i="170"/>
  <c r="AG371" i="170"/>
  <c r="AF371" i="170"/>
  <c r="AE371" i="170"/>
  <c r="AD371" i="170"/>
  <c r="AC371" i="170"/>
  <c r="AB371" i="170"/>
  <c r="AA371" i="170"/>
  <c r="Z371" i="170"/>
  <c r="Y371" i="170"/>
  <c r="X371" i="170"/>
  <c r="U371" i="170"/>
  <c r="W371" i="170" s="1"/>
  <c r="AQ227" i="170"/>
  <c r="AO370" i="170"/>
  <c r="AN370" i="170"/>
  <c r="AM370" i="170"/>
  <c r="AL370" i="170"/>
  <c r="AK370" i="170"/>
  <c r="AJ370" i="170"/>
  <c r="AI370" i="170"/>
  <c r="AH370" i="170"/>
  <c r="AG370" i="170"/>
  <c r="AF370" i="170"/>
  <c r="AE370" i="170"/>
  <c r="AD370" i="170"/>
  <c r="AC370" i="170"/>
  <c r="AB370" i="170"/>
  <c r="AA370" i="170"/>
  <c r="Z370" i="170"/>
  <c r="Y370" i="170"/>
  <c r="X370" i="170"/>
  <c r="U370" i="170"/>
  <c r="W370" i="170" s="1"/>
  <c r="AQ226" i="170"/>
  <c r="AO369" i="170"/>
  <c r="AN369" i="170"/>
  <c r="AM369" i="170"/>
  <c r="AL369" i="170"/>
  <c r="AK369" i="170"/>
  <c r="AJ369" i="170"/>
  <c r="AI369" i="170"/>
  <c r="AH369" i="170"/>
  <c r="AG369" i="170"/>
  <c r="AF369" i="170"/>
  <c r="AE369" i="170"/>
  <c r="AD369" i="170"/>
  <c r="AC369" i="170"/>
  <c r="AB369" i="170"/>
  <c r="AA369" i="170"/>
  <c r="Z369" i="170"/>
  <c r="Y369" i="170"/>
  <c r="X369" i="170"/>
  <c r="U369" i="170"/>
  <c r="W369" i="170" s="1"/>
  <c r="AQ225" i="170"/>
  <c r="AO368" i="170"/>
  <c r="AN368" i="170"/>
  <c r="AM368" i="170"/>
  <c r="AL368" i="170"/>
  <c r="AK368" i="170"/>
  <c r="AJ368" i="170"/>
  <c r="AI368" i="170"/>
  <c r="AH368" i="170"/>
  <c r="AG368" i="170"/>
  <c r="AF368" i="170"/>
  <c r="AE368" i="170"/>
  <c r="AD368" i="170"/>
  <c r="AC368" i="170"/>
  <c r="AB368" i="170"/>
  <c r="AA368" i="170"/>
  <c r="Z368" i="170"/>
  <c r="Y368" i="170"/>
  <c r="X368" i="170"/>
  <c r="U368" i="170"/>
  <c r="W368" i="170" s="1"/>
  <c r="AQ224" i="170"/>
  <c r="AO367" i="170"/>
  <c r="AN367" i="170"/>
  <c r="AM367" i="170"/>
  <c r="AL367" i="170"/>
  <c r="AK367" i="170"/>
  <c r="AJ367" i="170"/>
  <c r="AI367" i="170"/>
  <c r="AH367" i="170"/>
  <c r="AG367" i="170"/>
  <c r="AF367" i="170"/>
  <c r="AE367" i="170"/>
  <c r="AD367" i="170"/>
  <c r="AC367" i="170"/>
  <c r="AB367" i="170"/>
  <c r="AA367" i="170"/>
  <c r="Z367" i="170"/>
  <c r="Y367" i="170"/>
  <c r="X367" i="170"/>
  <c r="U367" i="170"/>
  <c r="W367" i="170" s="1"/>
  <c r="AQ223" i="170"/>
  <c r="AO366" i="170"/>
  <c r="AN366" i="170"/>
  <c r="AM366" i="170"/>
  <c r="AL366" i="170"/>
  <c r="AK366" i="170"/>
  <c r="AJ366" i="170"/>
  <c r="AI366" i="170"/>
  <c r="AH366" i="170"/>
  <c r="AG366" i="170"/>
  <c r="AF366" i="170"/>
  <c r="AE366" i="170"/>
  <c r="AD366" i="170"/>
  <c r="AC366" i="170"/>
  <c r="AB366" i="170"/>
  <c r="AA366" i="170"/>
  <c r="Z366" i="170"/>
  <c r="Y366" i="170"/>
  <c r="X366" i="170"/>
  <c r="U366" i="170"/>
  <c r="W366" i="170" s="1"/>
  <c r="AQ222" i="170"/>
  <c r="AO365" i="170"/>
  <c r="AN365" i="170"/>
  <c r="AM365" i="170"/>
  <c r="AL365" i="170"/>
  <c r="AK365" i="170"/>
  <c r="AJ365" i="170"/>
  <c r="AI365" i="170"/>
  <c r="AH365" i="170"/>
  <c r="AG365" i="170"/>
  <c r="AF365" i="170"/>
  <c r="AE365" i="170"/>
  <c r="AD365" i="170"/>
  <c r="AC365" i="170"/>
  <c r="AB365" i="170"/>
  <c r="AA365" i="170"/>
  <c r="Z365" i="170"/>
  <c r="Y365" i="170"/>
  <c r="X365" i="170"/>
  <c r="U365" i="170"/>
  <c r="W365" i="170" s="1"/>
  <c r="AQ221" i="170"/>
  <c r="AO364" i="170"/>
  <c r="AN364" i="170"/>
  <c r="AM364" i="170"/>
  <c r="AL364" i="170"/>
  <c r="AK364" i="170"/>
  <c r="AJ364" i="170"/>
  <c r="AI364" i="170"/>
  <c r="AH364" i="170"/>
  <c r="AG364" i="170"/>
  <c r="AF364" i="170"/>
  <c r="AE364" i="170"/>
  <c r="AD364" i="170"/>
  <c r="AC364" i="170"/>
  <c r="AB364" i="170"/>
  <c r="AA364" i="170"/>
  <c r="Z364" i="170"/>
  <c r="Y364" i="170"/>
  <c r="X364" i="170"/>
  <c r="U364" i="170"/>
  <c r="W364" i="170" s="1"/>
  <c r="AQ220" i="170"/>
  <c r="AO363" i="170"/>
  <c r="AN363" i="170"/>
  <c r="AM363" i="170"/>
  <c r="AL363" i="170"/>
  <c r="AK363" i="170"/>
  <c r="AJ363" i="170"/>
  <c r="AI363" i="170"/>
  <c r="AH363" i="170"/>
  <c r="AG363" i="170"/>
  <c r="AF363" i="170"/>
  <c r="AE363" i="170"/>
  <c r="AD363" i="170"/>
  <c r="AC363" i="170"/>
  <c r="AB363" i="170"/>
  <c r="AA363" i="170"/>
  <c r="Z363" i="170"/>
  <c r="Y363" i="170"/>
  <c r="X363" i="170"/>
  <c r="U363" i="170"/>
  <c r="W363" i="170" s="1"/>
  <c r="AQ219" i="170"/>
  <c r="AO362" i="170"/>
  <c r="AN362" i="170"/>
  <c r="AM362" i="170"/>
  <c r="AL362" i="170"/>
  <c r="AK362" i="170"/>
  <c r="AJ362" i="170"/>
  <c r="AI362" i="170"/>
  <c r="AH362" i="170"/>
  <c r="AG362" i="170"/>
  <c r="AF362" i="170"/>
  <c r="AE362" i="170"/>
  <c r="AD362" i="170"/>
  <c r="AC362" i="170"/>
  <c r="AB362" i="170"/>
  <c r="AA362" i="170"/>
  <c r="Z362" i="170"/>
  <c r="Y362" i="170"/>
  <c r="X362" i="170"/>
  <c r="U362" i="170"/>
  <c r="W362" i="170" s="1"/>
  <c r="AQ218" i="170"/>
  <c r="AO361" i="170"/>
  <c r="AN361" i="170"/>
  <c r="AM361" i="170"/>
  <c r="AL361" i="170"/>
  <c r="AK361" i="170"/>
  <c r="AJ361" i="170"/>
  <c r="AI361" i="170"/>
  <c r="AH361" i="170"/>
  <c r="AG361" i="170"/>
  <c r="AF361" i="170"/>
  <c r="AE361" i="170"/>
  <c r="AD361" i="170"/>
  <c r="AC361" i="170"/>
  <c r="AB361" i="170"/>
  <c r="AA361" i="170"/>
  <c r="Z361" i="170"/>
  <c r="Y361" i="170"/>
  <c r="X361" i="170"/>
  <c r="U361" i="170"/>
  <c r="W361" i="170" s="1"/>
  <c r="AQ217" i="170"/>
  <c r="AO357" i="170"/>
  <c r="AN357" i="170"/>
  <c r="AM357" i="170"/>
  <c r="AL357" i="170"/>
  <c r="AK357" i="170"/>
  <c r="AJ357" i="170"/>
  <c r="AI357" i="170"/>
  <c r="AH357" i="170"/>
  <c r="AG357" i="170"/>
  <c r="AF357" i="170"/>
  <c r="AE357" i="170"/>
  <c r="AD357" i="170"/>
  <c r="AC357" i="170"/>
  <c r="AB357" i="170"/>
  <c r="AA357" i="170"/>
  <c r="Z357" i="170"/>
  <c r="Y357" i="170"/>
  <c r="X357" i="170"/>
  <c r="U357" i="170"/>
  <c r="W357" i="170" s="1"/>
  <c r="AQ216" i="170"/>
  <c r="AA356" i="170"/>
  <c r="Z356" i="170"/>
  <c r="Y356" i="170"/>
  <c r="X356" i="170"/>
  <c r="U356" i="170"/>
  <c r="W356" i="170" s="1"/>
  <c r="AQ215" i="170"/>
  <c r="AO354" i="170"/>
  <c r="AN354" i="170"/>
  <c r="AM354" i="170"/>
  <c r="AL354" i="170"/>
  <c r="AK354" i="170"/>
  <c r="AJ354" i="170"/>
  <c r="AI354" i="170"/>
  <c r="AH354" i="170"/>
  <c r="AG354" i="170"/>
  <c r="AF354" i="170"/>
  <c r="AE354" i="170"/>
  <c r="AD354" i="170"/>
  <c r="AC354" i="170"/>
  <c r="AB354" i="170"/>
  <c r="AA354" i="170"/>
  <c r="Z354" i="170"/>
  <c r="Y354" i="170"/>
  <c r="X354" i="170"/>
  <c r="U354" i="170"/>
  <c r="W354" i="170" s="1"/>
  <c r="AQ214" i="170"/>
  <c r="AO353" i="170"/>
  <c r="AN353" i="170"/>
  <c r="AM353" i="170"/>
  <c r="AL353" i="170"/>
  <c r="AK353" i="170"/>
  <c r="AJ353" i="170"/>
  <c r="AI353" i="170"/>
  <c r="AH353" i="170"/>
  <c r="AG353" i="170"/>
  <c r="AF353" i="170"/>
  <c r="AE353" i="170"/>
  <c r="AD353" i="170"/>
  <c r="AC353" i="170"/>
  <c r="AB353" i="170"/>
  <c r="AA353" i="170"/>
  <c r="Z353" i="170"/>
  <c r="Y353" i="170"/>
  <c r="X353" i="170"/>
  <c r="U353" i="170"/>
  <c r="W353" i="170" s="1"/>
  <c r="AQ213" i="170"/>
  <c r="AO352" i="170"/>
  <c r="AN352" i="170"/>
  <c r="AM352" i="170"/>
  <c r="AL352" i="170"/>
  <c r="AK352" i="170"/>
  <c r="AJ352" i="170"/>
  <c r="AI352" i="170"/>
  <c r="AH352" i="170"/>
  <c r="AG352" i="170"/>
  <c r="AF352" i="170"/>
  <c r="AE352" i="170"/>
  <c r="AD352" i="170"/>
  <c r="AC352" i="170"/>
  <c r="AB352" i="170"/>
  <c r="AA352" i="170"/>
  <c r="Z352" i="170"/>
  <c r="Y352" i="170"/>
  <c r="X352" i="170"/>
  <c r="U352" i="170"/>
  <c r="W352" i="170" s="1"/>
  <c r="AQ212" i="170"/>
  <c r="AA323" i="170"/>
  <c r="Z323" i="170"/>
  <c r="Y323" i="170"/>
  <c r="X323" i="170"/>
  <c r="U323" i="170"/>
  <c r="W323" i="170" s="1"/>
  <c r="AQ211" i="170"/>
  <c r="AO321" i="170"/>
  <c r="AN321" i="170"/>
  <c r="AM321" i="170"/>
  <c r="AL321" i="170"/>
  <c r="AK321" i="170"/>
  <c r="AJ321" i="170"/>
  <c r="AI321" i="170"/>
  <c r="AH321" i="170"/>
  <c r="AG321" i="170"/>
  <c r="AF321" i="170"/>
  <c r="AE321" i="170"/>
  <c r="AD321" i="170"/>
  <c r="AC321" i="170"/>
  <c r="AB321" i="170"/>
  <c r="AA321" i="170"/>
  <c r="Z321" i="170"/>
  <c r="Y321" i="170"/>
  <c r="X321" i="170"/>
  <c r="U321" i="170"/>
  <c r="W321" i="170" s="1"/>
  <c r="AQ210" i="170"/>
  <c r="AO319" i="170"/>
  <c r="AN319" i="170"/>
  <c r="AM319" i="170"/>
  <c r="AL319" i="170"/>
  <c r="AK319" i="170"/>
  <c r="AJ319" i="170"/>
  <c r="AI319" i="170"/>
  <c r="AH319" i="170"/>
  <c r="AG319" i="170"/>
  <c r="AF319" i="170"/>
  <c r="AE319" i="170"/>
  <c r="AD319" i="170"/>
  <c r="AC319" i="170"/>
  <c r="AB319" i="170"/>
  <c r="AA319" i="170"/>
  <c r="Z319" i="170"/>
  <c r="Y319" i="170"/>
  <c r="X319" i="170"/>
  <c r="U319" i="170"/>
  <c r="W319" i="170" s="1"/>
  <c r="AQ209" i="170"/>
  <c r="AO315" i="170"/>
  <c r="AN315" i="170"/>
  <c r="AM315" i="170"/>
  <c r="AL315" i="170"/>
  <c r="AK315" i="170"/>
  <c r="AJ315" i="170"/>
  <c r="AI315" i="170"/>
  <c r="AH315" i="170"/>
  <c r="AG315" i="170"/>
  <c r="AF315" i="170"/>
  <c r="AE315" i="170"/>
  <c r="AD315" i="170"/>
  <c r="AC315" i="170"/>
  <c r="AB315" i="170"/>
  <c r="AA315" i="170"/>
  <c r="Z315" i="170"/>
  <c r="Y315" i="170"/>
  <c r="X315" i="170"/>
  <c r="U315" i="170"/>
  <c r="W315" i="170" s="1"/>
  <c r="AQ208" i="170"/>
  <c r="AO314" i="170"/>
  <c r="AN314" i="170"/>
  <c r="AM314" i="170"/>
  <c r="AL314" i="170"/>
  <c r="AK314" i="170"/>
  <c r="AJ314" i="170"/>
  <c r="AI314" i="170"/>
  <c r="AH314" i="170"/>
  <c r="AG314" i="170"/>
  <c r="AF314" i="170"/>
  <c r="AE314" i="170"/>
  <c r="AD314" i="170"/>
  <c r="AC314" i="170"/>
  <c r="AB314" i="170"/>
  <c r="AA314" i="170"/>
  <c r="Z314" i="170"/>
  <c r="Y314" i="170"/>
  <c r="X314" i="170"/>
  <c r="U314" i="170"/>
  <c r="W314" i="170" s="1"/>
  <c r="AQ207" i="170"/>
  <c r="AO313" i="170"/>
  <c r="AN313" i="170"/>
  <c r="AM313" i="170"/>
  <c r="AL313" i="170"/>
  <c r="AK313" i="170"/>
  <c r="AJ313" i="170"/>
  <c r="AI313" i="170"/>
  <c r="AH313" i="170"/>
  <c r="AG313" i="170"/>
  <c r="AF313" i="170"/>
  <c r="AE313" i="170"/>
  <c r="AD313" i="170"/>
  <c r="AC313" i="170"/>
  <c r="AB313" i="170"/>
  <c r="AA313" i="170"/>
  <c r="Z313" i="170"/>
  <c r="Y313" i="170"/>
  <c r="X313" i="170"/>
  <c r="U313" i="170"/>
  <c r="W313" i="170" s="1"/>
  <c r="AQ206" i="170"/>
  <c r="AO312" i="170"/>
  <c r="AN312" i="170"/>
  <c r="AM312" i="170"/>
  <c r="AL312" i="170"/>
  <c r="AK312" i="170"/>
  <c r="AJ312" i="170"/>
  <c r="AI312" i="170"/>
  <c r="AH312" i="170"/>
  <c r="AG312" i="170"/>
  <c r="AF312" i="170"/>
  <c r="AE312" i="170"/>
  <c r="AD312" i="170"/>
  <c r="AC312" i="170"/>
  <c r="AB312" i="170"/>
  <c r="AA312" i="170"/>
  <c r="Z312" i="170"/>
  <c r="Y312" i="170"/>
  <c r="X312" i="170"/>
  <c r="U312" i="170"/>
  <c r="W312" i="170" s="1"/>
  <c r="AQ205" i="170"/>
  <c r="AO308" i="170"/>
  <c r="AN308" i="170"/>
  <c r="AM308" i="170"/>
  <c r="AL308" i="170"/>
  <c r="AK308" i="170"/>
  <c r="AJ308" i="170"/>
  <c r="AI308" i="170"/>
  <c r="AH308" i="170"/>
  <c r="AG308" i="170"/>
  <c r="AF308" i="170"/>
  <c r="AE308" i="170"/>
  <c r="AD308" i="170"/>
  <c r="AC308" i="170"/>
  <c r="AB308" i="170"/>
  <c r="AA308" i="170"/>
  <c r="Z308" i="170"/>
  <c r="Y308" i="170"/>
  <c r="X308" i="170"/>
  <c r="U308" i="170"/>
  <c r="W308" i="170" s="1"/>
  <c r="AQ204" i="170"/>
  <c r="AO306" i="170"/>
  <c r="AN306" i="170"/>
  <c r="AM306" i="170"/>
  <c r="AL306" i="170"/>
  <c r="AK306" i="170"/>
  <c r="AJ306" i="170"/>
  <c r="AI306" i="170"/>
  <c r="AH306" i="170"/>
  <c r="AG306" i="170"/>
  <c r="AF306" i="170"/>
  <c r="AE306" i="170"/>
  <c r="AD306" i="170"/>
  <c r="AC306" i="170"/>
  <c r="AB306" i="170"/>
  <c r="AA306" i="170"/>
  <c r="Z306" i="170"/>
  <c r="Y306" i="170"/>
  <c r="X306" i="170"/>
  <c r="U306" i="170"/>
  <c r="W306" i="170" s="1"/>
  <c r="AQ203" i="170"/>
  <c r="AO305" i="170"/>
  <c r="AN305" i="170"/>
  <c r="AM305" i="170"/>
  <c r="AL305" i="170"/>
  <c r="AK305" i="170"/>
  <c r="AJ305" i="170"/>
  <c r="AI305" i="170"/>
  <c r="AH305" i="170"/>
  <c r="AG305" i="170"/>
  <c r="AF305" i="170"/>
  <c r="AE305" i="170"/>
  <c r="AD305" i="170"/>
  <c r="AC305" i="170"/>
  <c r="AB305" i="170"/>
  <c r="AA305" i="170"/>
  <c r="Z305" i="170"/>
  <c r="Y305" i="170"/>
  <c r="X305" i="170"/>
  <c r="U305" i="170"/>
  <c r="W305" i="170" s="1"/>
  <c r="AQ202" i="170"/>
  <c r="AO304" i="170"/>
  <c r="AN304" i="170"/>
  <c r="AM304" i="170"/>
  <c r="AL304" i="170"/>
  <c r="AK304" i="170"/>
  <c r="AJ304" i="170"/>
  <c r="AI304" i="170"/>
  <c r="AH304" i="170"/>
  <c r="AG304" i="170"/>
  <c r="AF304" i="170"/>
  <c r="AE304" i="170"/>
  <c r="AD304" i="170"/>
  <c r="AC304" i="170"/>
  <c r="AB304" i="170"/>
  <c r="AA304" i="170"/>
  <c r="Z304" i="170"/>
  <c r="Y304" i="170"/>
  <c r="X304" i="170"/>
  <c r="U304" i="170"/>
  <c r="W304" i="170" s="1"/>
  <c r="AQ201" i="170"/>
  <c r="AO303" i="170"/>
  <c r="AN303" i="170"/>
  <c r="AM303" i="170"/>
  <c r="AL303" i="170"/>
  <c r="AK303" i="170"/>
  <c r="AJ303" i="170"/>
  <c r="AI303" i="170"/>
  <c r="AH303" i="170"/>
  <c r="AG303" i="170"/>
  <c r="AF303" i="170"/>
  <c r="AE303" i="170"/>
  <c r="AD303" i="170"/>
  <c r="AC303" i="170"/>
  <c r="AB303" i="170"/>
  <c r="AA303" i="170"/>
  <c r="Z303" i="170"/>
  <c r="Y303" i="170"/>
  <c r="X303" i="170"/>
  <c r="U303" i="170"/>
  <c r="W303" i="170" s="1"/>
  <c r="AQ200" i="170"/>
  <c r="AO302" i="170"/>
  <c r="AN302" i="170"/>
  <c r="AM302" i="170"/>
  <c r="AL302" i="170"/>
  <c r="AK302" i="170"/>
  <c r="AJ302" i="170"/>
  <c r="AI302" i="170"/>
  <c r="AH302" i="170"/>
  <c r="AG302" i="170"/>
  <c r="AF302" i="170"/>
  <c r="AE302" i="170"/>
  <c r="AD302" i="170"/>
  <c r="AC302" i="170"/>
  <c r="AB302" i="170"/>
  <c r="AA302" i="170"/>
  <c r="Z302" i="170"/>
  <c r="Y302" i="170"/>
  <c r="X302" i="170"/>
  <c r="U302" i="170"/>
  <c r="W302" i="170" s="1"/>
  <c r="AQ199" i="170"/>
  <c r="AO301" i="170"/>
  <c r="AN301" i="170"/>
  <c r="AM301" i="170"/>
  <c r="AL301" i="170"/>
  <c r="AK301" i="170"/>
  <c r="AJ301" i="170"/>
  <c r="AI301" i="170"/>
  <c r="AH301" i="170"/>
  <c r="AG301" i="170"/>
  <c r="AF301" i="170"/>
  <c r="AE301" i="170"/>
  <c r="AD301" i="170"/>
  <c r="AC301" i="170"/>
  <c r="AB301" i="170"/>
  <c r="AA301" i="170"/>
  <c r="Z301" i="170"/>
  <c r="Y301" i="170"/>
  <c r="X301" i="170"/>
  <c r="U301" i="170"/>
  <c r="W301" i="170" s="1"/>
  <c r="AQ198" i="170"/>
  <c r="AO300" i="170"/>
  <c r="AN300" i="170"/>
  <c r="AM300" i="170"/>
  <c r="AL300" i="170"/>
  <c r="AK300" i="170"/>
  <c r="AJ300" i="170"/>
  <c r="AI300" i="170"/>
  <c r="AH300" i="170"/>
  <c r="AG300" i="170"/>
  <c r="AF300" i="170"/>
  <c r="AE300" i="170"/>
  <c r="AD300" i="170"/>
  <c r="AC300" i="170"/>
  <c r="AB300" i="170"/>
  <c r="AA300" i="170"/>
  <c r="Z300" i="170"/>
  <c r="Y300" i="170"/>
  <c r="X300" i="170"/>
  <c r="U300" i="170"/>
  <c r="W300" i="170" s="1"/>
  <c r="AQ197" i="170"/>
  <c r="AO299" i="170"/>
  <c r="AN299" i="170"/>
  <c r="AM299" i="170"/>
  <c r="AL299" i="170"/>
  <c r="AK299" i="170"/>
  <c r="AJ299" i="170"/>
  <c r="AI299" i="170"/>
  <c r="AH299" i="170"/>
  <c r="AG299" i="170"/>
  <c r="AF299" i="170"/>
  <c r="AE299" i="170"/>
  <c r="AD299" i="170"/>
  <c r="AC299" i="170"/>
  <c r="AB299" i="170"/>
  <c r="AA299" i="170"/>
  <c r="Z299" i="170"/>
  <c r="Y299" i="170"/>
  <c r="X299" i="170"/>
  <c r="U299" i="170"/>
  <c r="W299" i="170" s="1"/>
  <c r="AQ196" i="170"/>
  <c r="AO298" i="170"/>
  <c r="AN298" i="170"/>
  <c r="AM298" i="170"/>
  <c r="AL298" i="170"/>
  <c r="AK298" i="170"/>
  <c r="AJ298" i="170"/>
  <c r="AI298" i="170"/>
  <c r="AH298" i="170"/>
  <c r="AG298" i="170"/>
  <c r="AF298" i="170"/>
  <c r="AE298" i="170"/>
  <c r="AD298" i="170"/>
  <c r="AC298" i="170"/>
  <c r="AB298" i="170"/>
  <c r="AA298" i="170"/>
  <c r="Z298" i="170"/>
  <c r="Y298" i="170"/>
  <c r="X298" i="170"/>
  <c r="U298" i="170"/>
  <c r="W298" i="170" s="1"/>
  <c r="AQ195" i="170"/>
  <c r="AO297" i="170"/>
  <c r="AN297" i="170"/>
  <c r="AM297" i="170"/>
  <c r="AL297" i="170"/>
  <c r="AK297" i="170"/>
  <c r="AJ297" i="170"/>
  <c r="AI297" i="170"/>
  <c r="AH297" i="170"/>
  <c r="AG297" i="170"/>
  <c r="AF297" i="170"/>
  <c r="AE297" i="170"/>
  <c r="AD297" i="170"/>
  <c r="AC297" i="170"/>
  <c r="AB297" i="170"/>
  <c r="AA297" i="170"/>
  <c r="Z297" i="170"/>
  <c r="Y297" i="170"/>
  <c r="X297" i="170"/>
  <c r="U297" i="170"/>
  <c r="W297" i="170" s="1"/>
  <c r="AQ194" i="170"/>
  <c r="AO295" i="170"/>
  <c r="AN295" i="170"/>
  <c r="AM295" i="170"/>
  <c r="AL295" i="170"/>
  <c r="AK295" i="170"/>
  <c r="AJ295" i="170"/>
  <c r="AI295" i="170"/>
  <c r="AH295" i="170"/>
  <c r="AG295" i="170"/>
  <c r="AF295" i="170"/>
  <c r="AE295" i="170"/>
  <c r="AD295" i="170"/>
  <c r="AC295" i="170"/>
  <c r="AB295" i="170"/>
  <c r="AA295" i="170"/>
  <c r="Z295" i="170"/>
  <c r="Y295" i="170"/>
  <c r="X295" i="170"/>
  <c r="U295" i="170"/>
  <c r="W295" i="170" s="1"/>
  <c r="AQ193" i="170"/>
  <c r="AO294" i="170"/>
  <c r="AN294" i="170"/>
  <c r="AM294" i="170"/>
  <c r="AL294" i="170"/>
  <c r="AK294" i="170"/>
  <c r="AJ294" i="170"/>
  <c r="AI294" i="170"/>
  <c r="AH294" i="170"/>
  <c r="AG294" i="170"/>
  <c r="AF294" i="170"/>
  <c r="AE294" i="170"/>
  <c r="AD294" i="170"/>
  <c r="AC294" i="170"/>
  <c r="AB294" i="170"/>
  <c r="AA294" i="170"/>
  <c r="Z294" i="170"/>
  <c r="Y294" i="170"/>
  <c r="X294" i="170"/>
  <c r="U294" i="170"/>
  <c r="W294" i="170" s="1"/>
  <c r="AQ192" i="170"/>
  <c r="AO293" i="170"/>
  <c r="AN293" i="170"/>
  <c r="AM293" i="170"/>
  <c r="AL293" i="170"/>
  <c r="AK293" i="170"/>
  <c r="AJ293" i="170"/>
  <c r="AI293" i="170"/>
  <c r="AH293" i="170"/>
  <c r="AG293" i="170"/>
  <c r="AF293" i="170"/>
  <c r="AE293" i="170"/>
  <c r="AD293" i="170"/>
  <c r="AC293" i="170"/>
  <c r="AB293" i="170"/>
  <c r="AA293" i="170"/>
  <c r="Z293" i="170"/>
  <c r="Y293" i="170"/>
  <c r="X293" i="170"/>
  <c r="U293" i="170"/>
  <c r="W293" i="170" s="1"/>
  <c r="AQ191" i="170"/>
  <c r="AO292" i="170"/>
  <c r="AN292" i="170"/>
  <c r="AM292" i="170"/>
  <c r="AL292" i="170"/>
  <c r="AK292" i="170"/>
  <c r="AJ292" i="170"/>
  <c r="AI292" i="170"/>
  <c r="AH292" i="170"/>
  <c r="AG292" i="170"/>
  <c r="AF292" i="170"/>
  <c r="AE292" i="170"/>
  <c r="AD292" i="170"/>
  <c r="AC292" i="170"/>
  <c r="AB292" i="170"/>
  <c r="AA292" i="170"/>
  <c r="Z292" i="170"/>
  <c r="Y292" i="170"/>
  <c r="X292" i="170"/>
  <c r="U292" i="170"/>
  <c r="W292" i="170" s="1"/>
  <c r="AQ190" i="170"/>
  <c r="AA280" i="170"/>
  <c r="Z280" i="170"/>
  <c r="Y280" i="170"/>
  <c r="X280" i="170"/>
  <c r="U280" i="170"/>
  <c r="W280" i="170" s="1"/>
  <c r="AQ189" i="170"/>
  <c r="AO278" i="170"/>
  <c r="AN278" i="170"/>
  <c r="AM278" i="170"/>
  <c r="AL278" i="170"/>
  <c r="AK278" i="170"/>
  <c r="AJ278" i="170"/>
  <c r="AI278" i="170"/>
  <c r="AH278" i="170"/>
  <c r="AG278" i="170"/>
  <c r="AF278" i="170"/>
  <c r="AE278" i="170"/>
  <c r="AD278" i="170"/>
  <c r="AC278" i="170"/>
  <c r="AB278" i="170"/>
  <c r="AA278" i="170"/>
  <c r="Z278" i="170"/>
  <c r="Y278" i="170"/>
  <c r="X278" i="170"/>
  <c r="U278" i="170"/>
  <c r="W278" i="170" s="1"/>
  <c r="AQ188" i="170"/>
  <c r="AO276" i="170"/>
  <c r="AN276" i="170"/>
  <c r="AM276" i="170"/>
  <c r="AL276" i="170"/>
  <c r="AK276" i="170"/>
  <c r="AJ276" i="170"/>
  <c r="AI276" i="170"/>
  <c r="AH276" i="170"/>
  <c r="AG276" i="170"/>
  <c r="AF276" i="170"/>
  <c r="AE276" i="170"/>
  <c r="AD276" i="170"/>
  <c r="AC276" i="170"/>
  <c r="AB276" i="170"/>
  <c r="AA276" i="170"/>
  <c r="Z276" i="170"/>
  <c r="Y276" i="170"/>
  <c r="X276" i="170"/>
  <c r="U276" i="170"/>
  <c r="W276" i="170" s="1"/>
  <c r="AQ187" i="170"/>
  <c r="AO274" i="170"/>
  <c r="AN274" i="170"/>
  <c r="AM274" i="170"/>
  <c r="AL274" i="170"/>
  <c r="AK274" i="170"/>
  <c r="AJ274" i="170"/>
  <c r="AI274" i="170"/>
  <c r="AH274" i="170"/>
  <c r="AG274" i="170"/>
  <c r="AF274" i="170"/>
  <c r="AE274" i="170"/>
  <c r="AD274" i="170"/>
  <c r="AC274" i="170"/>
  <c r="AB274" i="170"/>
  <c r="AA274" i="170"/>
  <c r="Z274" i="170"/>
  <c r="Y274" i="170"/>
  <c r="X274" i="170"/>
  <c r="U274" i="170"/>
  <c r="W274" i="170" s="1"/>
  <c r="AQ186" i="170"/>
  <c r="AO272" i="170"/>
  <c r="AN272" i="170"/>
  <c r="AM272" i="170"/>
  <c r="AL272" i="170"/>
  <c r="AK272" i="170"/>
  <c r="AJ272" i="170"/>
  <c r="AI272" i="170"/>
  <c r="AH272" i="170"/>
  <c r="AG272" i="170"/>
  <c r="AF272" i="170"/>
  <c r="AE272" i="170"/>
  <c r="AD272" i="170"/>
  <c r="AC272" i="170"/>
  <c r="AB272" i="170"/>
  <c r="AA272" i="170"/>
  <c r="Z272" i="170"/>
  <c r="Y272" i="170"/>
  <c r="X272" i="170"/>
  <c r="U272" i="170"/>
  <c r="W272" i="170" s="1"/>
  <c r="AQ185" i="170"/>
  <c r="AO271" i="170"/>
  <c r="AN271" i="170"/>
  <c r="AM271" i="170"/>
  <c r="AL271" i="170"/>
  <c r="AK271" i="170"/>
  <c r="AJ271" i="170"/>
  <c r="AI271" i="170"/>
  <c r="AH271" i="170"/>
  <c r="AG271" i="170"/>
  <c r="AF271" i="170"/>
  <c r="AE271" i="170"/>
  <c r="AD271" i="170"/>
  <c r="AC271" i="170"/>
  <c r="AB271" i="170"/>
  <c r="AA271" i="170"/>
  <c r="Z271" i="170"/>
  <c r="Y271" i="170"/>
  <c r="X271" i="170"/>
  <c r="U271" i="170"/>
  <c r="W271" i="170" s="1"/>
  <c r="AQ184" i="170"/>
  <c r="AO270" i="170"/>
  <c r="AN270" i="170"/>
  <c r="AM270" i="170"/>
  <c r="AL270" i="170"/>
  <c r="AK270" i="170"/>
  <c r="AJ270" i="170"/>
  <c r="AI270" i="170"/>
  <c r="AH270" i="170"/>
  <c r="AG270" i="170"/>
  <c r="AF270" i="170"/>
  <c r="AE270" i="170"/>
  <c r="AD270" i="170"/>
  <c r="AC270" i="170"/>
  <c r="AB270" i="170"/>
  <c r="AA270" i="170"/>
  <c r="Z270" i="170"/>
  <c r="Y270" i="170"/>
  <c r="X270" i="170"/>
  <c r="U270" i="170"/>
  <c r="W270" i="170" s="1"/>
  <c r="AQ183" i="170"/>
  <c r="AO269" i="170"/>
  <c r="AN269" i="170"/>
  <c r="AM269" i="170"/>
  <c r="AL269" i="170"/>
  <c r="AK269" i="170"/>
  <c r="AJ269" i="170"/>
  <c r="AI269" i="170"/>
  <c r="AH269" i="170"/>
  <c r="AG269" i="170"/>
  <c r="AF269" i="170"/>
  <c r="AE269" i="170"/>
  <c r="AD269" i="170"/>
  <c r="AC269" i="170"/>
  <c r="AB269" i="170"/>
  <c r="AA269" i="170"/>
  <c r="Z269" i="170"/>
  <c r="Y269" i="170"/>
  <c r="X269" i="170"/>
  <c r="U269" i="170"/>
  <c r="W269" i="170" s="1"/>
  <c r="AQ182" i="170"/>
  <c r="AO268" i="170"/>
  <c r="AN268" i="170"/>
  <c r="AM268" i="170"/>
  <c r="AL268" i="170"/>
  <c r="AK268" i="170"/>
  <c r="AJ268" i="170"/>
  <c r="AI268" i="170"/>
  <c r="AH268" i="170"/>
  <c r="AG268" i="170"/>
  <c r="AF268" i="170"/>
  <c r="AE268" i="170"/>
  <c r="AD268" i="170"/>
  <c r="AC268" i="170"/>
  <c r="AB268" i="170"/>
  <c r="AA268" i="170"/>
  <c r="Z268" i="170"/>
  <c r="Y268" i="170"/>
  <c r="X268" i="170"/>
  <c r="U268" i="170"/>
  <c r="W268" i="170" s="1"/>
  <c r="AQ181" i="170"/>
  <c r="AO265" i="170"/>
  <c r="AN265" i="170"/>
  <c r="AM265" i="170"/>
  <c r="AL265" i="170"/>
  <c r="AK265" i="170"/>
  <c r="AJ265" i="170"/>
  <c r="AI265" i="170"/>
  <c r="AH265" i="170"/>
  <c r="AG265" i="170"/>
  <c r="AF265" i="170"/>
  <c r="AE265" i="170"/>
  <c r="AD265" i="170"/>
  <c r="AC265" i="170"/>
  <c r="AB265" i="170"/>
  <c r="AA265" i="170"/>
  <c r="Z265" i="170"/>
  <c r="Y265" i="170"/>
  <c r="X265" i="170"/>
  <c r="U265" i="170"/>
  <c r="W265" i="170" s="1"/>
  <c r="AQ180" i="170"/>
  <c r="AO264" i="170"/>
  <c r="AN264" i="170"/>
  <c r="AM264" i="170"/>
  <c r="AL264" i="170"/>
  <c r="AK264" i="170"/>
  <c r="AJ264" i="170"/>
  <c r="AI264" i="170"/>
  <c r="AH264" i="170"/>
  <c r="AG264" i="170"/>
  <c r="AF264" i="170"/>
  <c r="AE264" i="170"/>
  <c r="AD264" i="170"/>
  <c r="AC264" i="170"/>
  <c r="AB264" i="170"/>
  <c r="AA264" i="170"/>
  <c r="Z264" i="170"/>
  <c r="Y264" i="170"/>
  <c r="X264" i="170"/>
  <c r="U264" i="170"/>
  <c r="W264" i="170" s="1"/>
  <c r="AQ179" i="170"/>
  <c r="AO261" i="170"/>
  <c r="AN261" i="170"/>
  <c r="AM261" i="170"/>
  <c r="AL261" i="170"/>
  <c r="AK261" i="170"/>
  <c r="AJ261" i="170"/>
  <c r="AI261" i="170"/>
  <c r="AH261" i="170"/>
  <c r="AG261" i="170"/>
  <c r="AF261" i="170"/>
  <c r="AE261" i="170"/>
  <c r="AD261" i="170"/>
  <c r="AC261" i="170"/>
  <c r="AB261" i="170"/>
  <c r="AA261" i="170"/>
  <c r="Z261" i="170"/>
  <c r="Y261" i="170"/>
  <c r="X261" i="170"/>
  <c r="U261" i="170"/>
  <c r="W261" i="170" s="1"/>
  <c r="AQ178" i="170"/>
  <c r="AO259" i="170"/>
  <c r="AN259" i="170"/>
  <c r="AM259" i="170"/>
  <c r="AL259" i="170"/>
  <c r="AK259" i="170"/>
  <c r="AJ259" i="170"/>
  <c r="AI259" i="170"/>
  <c r="AH259" i="170"/>
  <c r="AG259" i="170"/>
  <c r="AF259" i="170"/>
  <c r="AE259" i="170"/>
  <c r="AD259" i="170"/>
  <c r="AC259" i="170"/>
  <c r="AB259" i="170"/>
  <c r="AA259" i="170"/>
  <c r="Z259" i="170"/>
  <c r="Y259" i="170"/>
  <c r="X259" i="170"/>
  <c r="U259" i="170"/>
  <c r="W259" i="170" s="1"/>
  <c r="AQ177" i="170"/>
  <c r="AO258" i="170"/>
  <c r="AN258" i="170"/>
  <c r="AM258" i="170"/>
  <c r="AL258" i="170"/>
  <c r="AK258" i="170"/>
  <c r="AJ258" i="170"/>
  <c r="AI258" i="170"/>
  <c r="AH258" i="170"/>
  <c r="AG258" i="170"/>
  <c r="AF258" i="170"/>
  <c r="AE258" i="170"/>
  <c r="AD258" i="170"/>
  <c r="AC258" i="170"/>
  <c r="AB258" i="170"/>
  <c r="AA258" i="170"/>
  <c r="Z258" i="170"/>
  <c r="Y258" i="170"/>
  <c r="X258" i="170"/>
  <c r="U258" i="170"/>
  <c r="W258" i="170" s="1"/>
  <c r="AQ176" i="170"/>
  <c r="AO257" i="170"/>
  <c r="AN257" i="170"/>
  <c r="AM257" i="170"/>
  <c r="AL257" i="170"/>
  <c r="AK257" i="170"/>
  <c r="AJ257" i="170"/>
  <c r="AI257" i="170"/>
  <c r="AH257" i="170"/>
  <c r="AG257" i="170"/>
  <c r="AF257" i="170"/>
  <c r="AE257" i="170"/>
  <c r="AD257" i="170"/>
  <c r="AC257" i="170"/>
  <c r="AB257" i="170"/>
  <c r="AA257" i="170"/>
  <c r="Z257" i="170"/>
  <c r="Y257" i="170"/>
  <c r="X257" i="170"/>
  <c r="U257" i="170"/>
  <c r="W257" i="170" s="1"/>
  <c r="AQ175" i="170"/>
  <c r="AO256" i="170"/>
  <c r="AN256" i="170"/>
  <c r="AM256" i="170"/>
  <c r="AL256" i="170"/>
  <c r="AK256" i="170"/>
  <c r="AJ256" i="170"/>
  <c r="AI256" i="170"/>
  <c r="AH256" i="170"/>
  <c r="AG256" i="170"/>
  <c r="AF256" i="170"/>
  <c r="AE256" i="170"/>
  <c r="AD256" i="170"/>
  <c r="AC256" i="170"/>
  <c r="AB256" i="170"/>
  <c r="AA256" i="170"/>
  <c r="Z256" i="170"/>
  <c r="Y256" i="170"/>
  <c r="X256" i="170"/>
  <c r="U256" i="170"/>
  <c r="W256" i="170" s="1"/>
  <c r="AQ174" i="170"/>
  <c r="AO255" i="170"/>
  <c r="AN255" i="170"/>
  <c r="AM255" i="170"/>
  <c r="AL255" i="170"/>
  <c r="AK255" i="170"/>
  <c r="AJ255" i="170"/>
  <c r="AI255" i="170"/>
  <c r="AH255" i="170"/>
  <c r="AG255" i="170"/>
  <c r="AF255" i="170"/>
  <c r="AE255" i="170"/>
  <c r="AD255" i="170"/>
  <c r="AC255" i="170"/>
  <c r="AB255" i="170"/>
  <c r="AA255" i="170"/>
  <c r="Z255" i="170"/>
  <c r="Y255" i="170"/>
  <c r="X255" i="170"/>
  <c r="U255" i="170"/>
  <c r="W255" i="170" s="1"/>
  <c r="AQ173" i="170"/>
  <c r="AO254" i="170"/>
  <c r="AN254" i="170"/>
  <c r="AM254" i="170"/>
  <c r="AL254" i="170"/>
  <c r="AK254" i="170"/>
  <c r="AJ254" i="170"/>
  <c r="AI254" i="170"/>
  <c r="AH254" i="170"/>
  <c r="AG254" i="170"/>
  <c r="AF254" i="170"/>
  <c r="AE254" i="170"/>
  <c r="AD254" i="170"/>
  <c r="AC254" i="170"/>
  <c r="AB254" i="170"/>
  <c r="AA254" i="170"/>
  <c r="Z254" i="170"/>
  <c r="Y254" i="170"/>
  <c r="X254" i="170"/>
  <c r="U254" i="170"/>
  <c r="W254" i="170" s="1"/>
  <c r="AQ172" i="170"/>
  <c r="AO253" i="170"/>
  <c r="AN253" i="170"/>
  <c r="AM253" i="170"/>
  <c r="AL253" i="170"/>
  <c r="AK253" i="170"/>
  <c r="AJ253" i="170"/>
  <c r="AI253" i="170"/>
  <c r="AH253" i="170"/>
  <c r="AG253" i="170"/>
  <c r="AF253" i="170"/>
  <c r="AE253" i="170"/>
  <c r="AD253" i="170"/>
  <c r="AC253" i="170"/>
  <c r="AB253" i="170"/>
  <c r="AA253" i="170"/>
  <c r="Z253" i="170"/>
  <c r="Y253" i="170"/>
  <c r="X253" i="170"/>
  <c r="U253" i="170"/>
  <c r="W253" i="170" s="1"/>
  <c r="AQ171" i="170"/>
  <c r="AO252" i="170"/>
  <c r="AN252" i="170"/>
  <c r="AM252" i="170"/>
  <c r="AL252" i="170"/>
  <c r="AK252" i="170"/>
  <c r="AJ252" i="170"/>
  <c r="AI252" i="170"/>
  <c r="AH252" i="170"/>
  <c r="AG252" i="170"/>
  <c r="AF252" i="170"/>
  <c r="AE252" i="170"/>
  <c r="AD252" i="170"/>
  <c r="AC252" i="170"/>
  <c r="AB252" i="170"/>
  <c r="AA252" i="170"/>
  <c r="Z252" i="170"/>
  <c r="Y252" i="170"/>
  <c r="X252" i="170"/>
  <c r="U252" i="170"/>
  <c r="W252" i="170" s="1"/>
  <c r="AQ170" i="170"/>
  <c r="AO251" i="170"/>
  <c r="AN251" i="170"/>
  <c r="AM251" i="170"/>
  <c r="AL251" i="170"/>
  <c r="AK251" i="170"/>
  <c r="AJ251" i="170"/>
  <c r="AI251" i="170"/>
  <c r="AH251" i="170"/>
  <c r="AG251" i="170"/>
  <c r="AF251" i="170"/>
  <c r="AE251" i="170"/>
  <c r="AD251" i="170"/>
  <c r="AC251" i="170"/>
  <c r="AB251" i="170"/>
  <c r="AA251" i="170"/>
  <c r="Z251" i="170"/>
  <c r="Y251" i="170"/>
  <c r="X251" i="170"/>
  <c r="U251" i="170"/>
  <c r="W251" i="170" s="1"/>
  <c r="AQ169" i="170"/>
  <c r="AO250" i="170"/>
  <c r="AN250" i="170"/>
  <c r="AM250" i="170"/>
  <c r="AL250" i="170"/>
  <c r="AK250" i="170"/>
  <c r="AJ250" i="170"/>
  <c r="AI250" i="170"/>
  <c r="AH250" i="170"/>
  <c r="AG250" i="170"/>
  <c r="AF250" i="170"/>
  <c r="AE250" i="170"/>
  <c r="AD250" i="170"/>
  <c r="AC250" i="170"/>
  <c r="AB250" i="170"/>
  <c r="AA250" i="170"/>
  <c r="Z250" i="170"/>
  <c r="Y250" i="170"/>
  <c r="X250" i="170"/>
  <c r="U250" i="170"/>
  <c r="W250" i="170" s="1"/>
  <c r="AQ168" i="170"/>
  <c r="AO249" i="170"/>
  <c r="AN249" i="170"/>
  <c r="AM249" i="170"/>
  <c r="AL249" i="170"/>
  <c r="AK249" i="170"/>
  <c r="AJ249" i="170"/>
  <c r="AI249" i="170"/>
  <c r="AH249" i="170"/>
  <c r="AG249" i="170"/>
  <c r="AF249" i="170"/>
  <c r="AE249" i="170"/>
  <c r="AD249" i="170"/>
  <c r="AC249" i="170"/>
  <c r="AB249" i="170"/>
  <c r="AA249" i="170"/>
  <c r="Z249" i="170"/>
  <c r="Y249" i="170"/>
  <c r="X249" i="170"/>
  <c r="U249" i="170"/>
  <c r="W249" i="170" s="1"/>
  <c r="AQ167" i="170"/>
  <c r="AO248" i="170"/>
  <c r="AN248" i="170"/>
  <c r="AM248" i="170"/>
  <c r="AL248" i="170"/>
  <c r="AK248" i="170"/>
  <c r="AJ248" i="170"/>
  <c r="AI248" i="170"/>
  <c r="AH248" i="170"/>
  <c r="AG248" i="170"/>
  <c r="AF248" i="170"/>
  <c r="AE248" i="170"/>
  <c r="AD248" i="170"/>
  <c r="AC248" i="170"/>
  <c r="AB248" i="170"/>
  <c r="AA248" i="170"/>
  <c r="Z248" i="170"/>
  <c r="Y248" i="170"/>
  <c r="X248" i="170"/>
  <c r="U248" i="170"/>
  <c r="W248" i="170" s="1"/>
  <c r="AQ166" i="170"/>
  <c r="AO247" i="170"/>
  <c r="AN247" i="170"/>
  <c r="AM247" i="170"/>
  <c r="AL247" i="170"/>
  <c r="AK247" i="170"/>
  <c r="AJ247" i="170"/>
  <c r="AI247" i="170"/>
  <c r="AH247" i="170"/>
  <c r="AG247" i="170"/>
  <c r="AF247" i="170"/>
  <c r="AE247" i="170"/>
  <c r="AD247" i="170"/>
  <c r="AC247" i="170"/>
  <c r="AB247" i="170"/>
  <c r="AA247" i="170"/>
  <c r="Z247" i="170"/>
  <c r="Y247" i="170"/>
  <c r="X247" i="170"/>
  <c r="U247" i="170"/>
  <c r="W247" i="170" s="1"/>
  <c r="AQ165" i="170"/>
  <c r="AO246" i="170"/>
  <c r="AN246" i="170"/>
  <c r="AM246" i="170"/>
  <c r="AL246" i="170"/>
  <c r="AK246" i="170"/>
  <c r="AJ246" i="170"/>
  <c r="AI246" i="170"/>
  <c r="AH246" i="170"/>
  <c r="AG246" i="170"/>
  <c r="AF246" i="170"/>
  <c r="AE246" i="170"/>
  <c r="AD246" i="170"/>
  <c r="AC246" i="170"/>
  <c r="AB246" i="170"/>
  <c r="AA246" i="170"/>
  <c r="Z246" i="170"/>
  <c r="Y246" i="170"/>
  <c r="X246" i="170"/>
  <c r="U246" i="170"/>
  <c r="W246" i="170" s="1"/>
  <c r="AQ164" i="170"/>
  <c r="AO223" i="170"/>
  <c r="AN223" i="170"/>
  <c r="AM223" i="170"/>
  <c r="AL223" i="170"/>
  <c r="AK223" i="170"/>
  <c r="AJ223" i="170"/>
  <c r="AI223" i="170"/>
  <c r="AH223" i="170"/>
  <c r="AG223" i="170"/>
  <c r="AF223" i="170"/>
  <c r="AE223" i="170"/>
  <c r="AD223" i="170"/>
  <c r="AC223" i="170"/>
  <c r="AB223" i="170"/>
  <c r="AA223" i="170"/>
  <c r="Z223" i="170"/>
  <c r="Y223" i="170"/>
  <c r="X223" i="170"/>
  <c r="U223" i="170"/>
  <c r="W223" i="170" s="1"/>
  <c r="AQ163" i="170"/>
  <c r="AA222" i="170"/>
  <c r="Z222" i="170"/>
  <c r="Y222" i="170"/>
  <c r="X222" i="170"/>
  <c r="U222" i="170"/>
  <c r="W222" i="170" s="1"/>
  <c r="AQ162" i="170"/>
  <c r="AO220" i="170"/>
  <c r="AN220" i="170"/>
  <c r="AM220" i="170"/>
  <c r="AL220" i="170"/>
  <c r="AK220" i="170"/>
  <c r="AJ220" i="170"/>
  <c r="AI220" i="170"/>
  <c r="AH220" i="170"/>
  <c r="AG220" i="170"/>
  <c r="AF220" i="170"/>
  <c r="AE220" i="170"/>
  <c r="AD220" i="170"/>
  <c r="AC220" i="170"/>
  <c r="AB220" i="170"/>
  <c r="AA220" i="170"/>
  <c r="Z220" i="170"/>
  <c r="Y220" i="170"/>
  <c r="X220" i="170"/>
  <c r="U220" i="170"/>
  <c r="W220" i="170" s="1"/>
  <c r="AQ161" i="170"/>
  <c r="AO219" i="170"/>
  <c r="AN219" i="170"/>
  <c r="AM219" i="170"/>
  <c r="AL219" i="170"/>
  <c r="AK219" i="170"/>
  <c r="AJ219" i="170"/>
  <c r="AI219" i="170"/>
  <c r="AH219" i="170"/>
  <c r="AG219" i="170"/>
  <c r="AF219" i="170"/>
  <c r="AE219" i="170"/>
  <c r="AD219" i="170"/>
  <c r="AC219" i="170"/>
  <c r="AB219" i="170"/>
  <c r="AA219" i="170"/>
  <c r="Z219" i="170"/>
  <c r="Y219" i="170"/>
  <c r="X219" i="170"/>
  <c r="U219" i="170"/>
  <c r="W219" i="170" s="1"/>
  <c r="AQ160" i="170"/>
  <c r="AO218" i="170"/>
  <c r="AN218" i="170"/>
  <c r="AM218" i="170"/>
  <c r="AL218" i="170"/>
  <c r="AK218" i="170"/>
  <c r="AJ218" i="170"/>
  <c r="AI218" i="170"/>
  <c r="AH218" i="170"/>
  <c r="AG218" i="170"/>
  <c r="AF218" i="170"/>
  <c r="AE218" i="170"/>
  <c r="AD218" i="170"/>
  <c r="AC218" i="170"/>
  <c r="AB218" i="170"/>
  <c r="AA218" i="170"/>
  <c r="Z218" i="170"/>
  <c r="Y218" i="170"/>
  <c r="X218" i="170"/>
  <c r="U218" i="170"/>
  <c r="W218" i="170" s="1"/>
  <c r="AQ159" i="170"/>
  <c r="AO217" i="170"/>
  <c r="AN217" i="170"/>
  <c r="AM217" i="170"/>
  <c r="AL217" i="170"/>
  <c r="AK217" i="170"/>
  <c r="AJ217" i="170"/>
  <c r="AI217" i="170"/>
  <c r="AH217" i="170"/>
  <c r="AG217" i="170"/>
  <c r="AF217" i="170"/>
  <c r="AE217" i="170"/>
  <c r="AD217" i="170"/>
  <c r="AC217" i="170"/>
  <c r="AB217" i="170"/>
  <c r="AA217" i="170"/>
  <c r="Z217" i="170"/>
  <c r="Y217" i="170"/>
  <c r="X217" i="170"/>
  <c r="U217" i="170"/>
  <c r="W217" i="170" s="1"/>
  <c r="AQ158" i="170"/>
  <c r="AO216" i="170"/>
  <c r="AN216" i="170"/>
  <c r="AM216" i="170"/>
  <c r="AL216" i="170"/>
  <c r="AK216" i="170"/>
  <c r="AJ216" i="170"/>
  <c r="AI216" i="170"/>
  <c r="AH216" i="170"/>
  <c r="AG216" i="170"/>
  <c r="AF216" i="170"/>
  <c r="AE216" i="170"/>
  <c r="AD216" i="170"/>
  <c r="AC216" i="170"/>
  <c r="AB216" i="170"/>
  <c r="AA216" i="170"/>
  <c r="Z216" i="170"/>
  <c r="Y216" i="170"/>
  <c r="X216" i="170"/>
  <c r="U216" i="170"/>
  <c r="W216" i="170" s="1"/>
  <c r="AQ157" i="170"/>
  <c r="AO215" i="170"/>
  <c r="AN215" i="170"/>
  <c r="AM215" i="170"/>
  <c r="AL215" i="170"/>
  <c r="AK215" i="170"/>
  <c r="AJ215" i="170"/>
  <c r="AI215" i="170"/>
  <c r="AH215" i="170"/>
  <c r="AG215" i="170"/>
  <c r="AF215" i="170"/>
  <c r="AE215" i="170"/>
  <c r="AD215" i="170"/>
  <c r="AC215" i="170"/>
  <c r="AB215" i="170"/>
  <c r="AA215" i="170"/>
  <c r="Z215" i="170"/>
  <c r="Y215" i="170"/>
  <c r="X215" i="170"/>
  <c r="U215" i="170"/>
  <c r="W215" i="170" s="1"/>
  <c r="AQ156" i="170"/>
  <c r="AO214" i="170"/>
  <c r="AN214" i="170"/>
  <c r="AM214" i="170"/>
  <c r="AL214" i="170"/>
  <c r="AK214" i="170"/>
  <c r="AJ214" i="170"/>
  <c r="AI214" i="170"/>
  <c r="AH214" i="170"/>
  <c r="AG214" i="170"/>
  <c r="AF214" i="170"/>
  <c r="AE214" i="170"/>
  <c r="AD214" i="170"/>
  <c r="AC214" i="170"/>
  <c r="AB214" i="170"/>
  <c r="AA214" i="170"/>
  <c r="Z214" i="170"/>
  <c r="Y214" i="170"/>
  <c r="X214" i="170"/>
  <c r="U214" i="170"/>
  <c r="W214" i="170" s="1"/>
  <c r="AQ155" i="170"/>
  <c r="AO213" i="170"/>
  <c r="AN213" i="170"/>
  <c r="AM213" i="170"/>
  <c r="AL213" i="170"/>
  <c r="AK213" i="170"/>
  <c r="AJ213" i="170"/>
  <c r="AI213" i="170"/>
  <c r="AH213" i="170"/>
  <c r="AG213" i="170"/>
  <c r="AF213" i="170"/>
  <c r="AE213" i="170"/>
  <c r="AD213" i="170"/>
  <c r="AC213" i="170"/>
  <c r="AB213" i="170"/>
  <c r="AA213" i="170"/>
  <c r="Z213" i="170"/>
  <c r="Y213" i="170"/>
  <c r="X213" i="170"/>
  <c r="U213" i="170"/>
  <c r="W213" i="170" s="1"/>
  <c r="AQ154" i="170"/>
  <c r="AO212" i="170"/>
  <c r="AN212" i="170"/>
  <c r="AM212" i="170"/>
  <c r="AL212" i="170"/>
  <c r="AK212" i="170"/>
  <c r="AJ212" i="170"/>
  <c r="AI212" i="170"/>
  <c r="AH212" i="170"/>
  <c r="AG212" i="170"/>
  <c r="AF212" i="170"/>
  <c r="AE212" i="170"/>
  <c r="AD212" i="170"/>
  <c r="AC212" i="170"/>
  <c r="AB212" i="170"/>
  <c r="AA212" i="170"/>
  <c r="Z212" i="170"/>
  <c r="Y212" i="170"/>
  <c r="X212" i="170"/>
  <c r="U212" i="170"/>
  <c r="W212" i="170" s="1"/>
  <c r="AQ153" i="170"/>
  <c r="AO211" i="170"/>
  <c r="AN211" i="170"/>
  <c r="AM211" i="170"/>
  <c r="AL211" i="170"/>
  <c r="AK211" i="170"/>
  <c r="AJ211" i="170"/>
  <c r="AI211" i="170"/>
  <c r="AH211" i="170"/>
  <c r="AG211" i="170"/>
  <c r="AF211" i="170"/>
  <c r="AE211" i="170"/>
  <c r="AD211" i="170"/>
  <c r="AC211" i="170"/>
  <c r="AB211" i="170"/>
  <c r="AA211" i="170"/>
  <c r="Z211" i="170"/>
  <c r="Y211" i="170"/>
  <c r="X211" i="170"/>
  <c r="U211" i="170"/>
  <c r="W211" i="170" s="1"/>
  <c r="AQ152" i="170"/>
  <c r="AO210" i="170"/>
  <c r="AN210" i="170"/>
  <c r="AM210" i="170"/>
  <c r="AL210" i="170"/>
  <c r="AK210" i="170"/>
  <c r="AJ210" i="170"/>
  <c r="AI210" i="170"/>
  <c r="AH210" i="170"/>
  <c r="AG210" i="170"/>
  <c r="AF210" i="170"/>
  <c r="AE210" i="170"/>
  <c r="AD210" i="170"/>
  <c r="AC210" i="170"/>
  <c r="AB210" i="170"/>
  <c r="AA210" i="170"/>
  <c r="Z210" i="170"/>
  <c r="Y210" i="170"/>
  <c r="X210" i="170"/>
  <c r="U210" i="170"/>
  <c r="W210" i="170" s="1"/>
  <c r="AQ151" i="170"/>
  <c r="AO209" i="170"/>
  <c r="AN209" i="170"/>
  <c r="AM209" i="170"/>
  <c r="AL209" i="170"/>
  <c r="AK209" i="170"/>
  <c r="AJ209" i="170"/>
  <c r="AI209" i="170"/>
  <c r="AH209" i="170"/>
  <c r="AG209" i="170"/>
  <c r="AF209" i="170"/>
  <c r="AE209" i="170"/>
  <c r="AD209" i="170"/>
  <c r="AC209" i="170"/>
  <c r="AB209" i="170"/>
  <c r="AA209" i="170"/>
  <c r="Z209" i="170"/>
  <c r="Y209" i="170"/>
  <c r="X209" i="170"/>
  <c r="U209" i="170"/>
  <c r="W209" i="170" s="1"/>
  <c r="AQ150" i="170"/>
  <c r="AO208" i="170"/>
  <c r="AN208" i="170"/>
  <c r="AM208" i="170"/>
  <c r="AL208" i="170"/>
  <c r="AK208" i="170"/>
  <c r="AJ208" i="170"/>
  <c r="AI208" i="170"/>
  <c r="AH208" i="170"/>
  <c r="AG208" i="170"/>
  <c r="AF208" i="170"/>
  <c r="AE208" i="170"/>
  <c r="AD208" i="170"/>
  <c r="AC208" i="170"/>
  <c r="AB208" i="170"/>
  <c r="AA208" i="170"/>
  <c r="Z208" i="170"/>
  <c r="Y208" i="170"/>
  <c r="X208" i="170"/>
  <c r="U208" i="170"/>
  <c r="W208" i="170" s="1"/>
  <c r="AQ149" i="170"/>
  <c r="AO207" i="170"/>
  <c r="AN207" i="170"/>
  <c r="AM207" i="170"/>
  <c r="AL207" i="170"/>
  <c r="AK207" i="170"/>
  <c r="AJ207" i="170"/>
  <c r="AI207" i="170"/>
  <c r="AH207" i="170"/>
  <c r="AG207" i="170"/>
  <c r="AF207" i="170"/>
  <c r="AE207" i="170"/>
  <c r="AD207" i="170"/>
  <c r="AC207" i="170"/>
  <c r="AB207" i="170"/>
  <c r="AA207" i="170"/>
  <c r="Z207" i="170"/>
  <c r="Y207" i="170"/>
  <c r="X207" i="170"/>
  <c r="U207" i="170"/>
  <c r="W207" i="170" s="1"/>
  <c r="AQ148" i="170"/>
  <c r="AO206" i="170"/>
  <c r="AN206" i="170"/>
  <c r="AM206" i="170"/>
  <c r="AL206" i="170"/>
  <c r="AK206" i="170"/>
  <c r="AJ206" i="170"/>
  <c r="AI206" i="170"/>
  <c r="AH206" i="170"/>
  <c r="AG206" i="170"/>
  <c r="AF206" i="170"/>
  <c r="AE206" i="170"/>
  <c r="AD206" i="170"/>
  <c r="AC206" i="170"/>
  <c r="AB206" i="170"/>
  <c r="AA206" i="170"/>
  <c r="Z206" i="170"/>
  <c r="Y206" i="170"/>
  <c r="X206" i="170"/>
  <c r="U206" i="170"/>
  <c r="W206" i="170" s="1"/>
  <c r="AQ147" i="170"/>
  <c r="AO205" i="170"/>
  <c r="AN205" i="170"/>
  <c r="AM205" i="170"/>
  <c r="AL205" i="170"/>
  <c r="AK205" i="170"/>
  <c r="AJ205" i="170"/>
  <c r="AI205" i="170"/>
  <c r="AH205" i="170"/>
  <c r="AG205" i="170"/>
  <c r="AF205" i="170"/>
  <c r="AE205" i="170"/>
  <c r="AD205" i="170"/>
  <c r="AC205" i="170"/>
  <c r="AB205" i="170"/>
  <c r="AA205" i="170"/>
  <c r="Z205" i="170"/>
  <c r="Y205" i="170"/>
  <c r="X205" i="170"/>
  <c r="U205" i="170"/>
  <c r="W205" i="170" s="1"/>
  <c r="AQ146" i="170"/>
  <c r="AO204" i="170"/>
  <c r="AN204" i="170"/>
  <c r="AM204" i="170"/>
  <c r="AL204" i="170"/>
  <c r="AK204" i="170"/>
  <c r="AJ204" i="170"/>
  <c r="AI204" i="170"/>
  <c r="AH204" i="170"/>
  <c r="AG204" i="170"/>
  <c r="AF204" i="170"/>
  <c r="AE204" i="170"/>
  <c r="AD204" i="170"/>
  <c r="AC204" i="170"/>
  <c r="AB204" i="170"/>
  <c r="AA204" i="170"/>
  <c r="Z204" i="170"/>
  <c r="Y204" i="170"/>
  <c r="X204" i="170"/>
  <c r="U204" i="170"/>
  <c r="W204" i="170" s="1"/>
  <c r="AQ145" i="170"/>
  <c r="AO203" i="170"/>
  <c r="AN203" i="170"/>
  <c r="AM203" i="170"/>
  <c r="AL203" i="170"/>
  <c r="AK203" i="170"/>
  <c r="AJ203" i="170"/>
  <c r="AI203" i="170"/>
  <c r="AH203" i="170"/>
  <c r="AG203" i="170"/>
  <c r="AF203" i="170"/>
  <c r="AE203" i="170"/>
  <c r="AD203" i="170"/>
  <c r="AC203" i="170"/>
  <c r="AB203" i="170"/>
  <c r="AA203" i="170"/>
  <c r="Z203" i="170"/>
  <c r="Y203" i="170"/>
  <c r="X203" i="170"/>
  <c r="U203" i="170"/>
  <c r="W203" i="170" s="1"/>
  <c r="AQ144" i="170"/>
  <c r="AO202" i="170"/>
  <c r="AN202" i="170"/>
  <c r="AM202" i="170"/>
  <c r="AL202" i="170"/>
  <c r="AK202" i="170"/>
  <c r="AJ202" i="170"/>
  <c r="AI202" i="170"/>
  <c r="AH202" i="170"/>
  <c r="AG202" i="170"/>
  <c r="AF202" i="170"/>
  <c r="AE202" i="170"/>
  <c r="AD202" i="170"/>
  <c r="AC202" i="170"/>
  <c r="AB202" i="170"/>
  <c r="AA202" i="170"/>
  <c r="Z202" i="170"/>
  <c r="Y202" i="170"/>
  <c r="X202" i="170"/>
  <c r="U202" i="170"/>
  <c r="W202" i="170" s="1"/>
  <c r="AQ143" i="170"/>
  <c r="AO201" i="170"/>
  <c r="AN201" i="170"/>
  <c r="AM201" i="170"/>
  <c r="AL201" i="170"/>
  <c r="AK201" i="170"/>
  <c r="AJ201" i="170"/>
  <c r="AI201" i="170"/>
  <c r="AH201" i="170"/>
  <c r="AG201" i="170"/>
  <c r="AF201" i="170"/>
  <c r="AE201" i="170"/>
  <c r="AD201" i="170"/>
  <c r="AC201" i="170"/>
  <c r="AB201" i="170"/>
  <c r="AA201" i="170"/>
  <c r="Z201" i="170"/>
  <c r="Y201" i="170"/>
  <c r="X201" i="170"/>
  <c r="U201" i="170"/>
  <c r="W201" i="170" s="1"/>
  <c r="AQ142" i="170"/>
  <c r="AO200" i="170"/>
  <c r="AN200" i="170"/>
  <c r="AM200" i="170"/>
  <c r="AL200" i="170"/>
  <c r="AK200" i="170"/>
  <c r="AJ200" i="170"/>
  <c r="AI200" i="170"/>
  <c r="AH200" i="170"/>
  <c r="AG200" i="170"/>
  <c r="AF200" i="170"/>
  <c r="AE200" i="170"/>
  <c r="AD200" i="170"/>
  <c r="AC200" i="170"/>
  <c r="AB200" i="170"/>
  <c r="AA200" i="170"/>
  <c r="Z200" i="170"/>
  <c r="Y200" i="170"/>
  <c r="X200" i="170"/>
  <c r="U200" i="170"/>
  <c r="W200" i="170" s="1"/>
  <c r="AQ141" i="170"/>
  <c r="AO199" i="170"/>
  <c r="AN199" i="170"/>
  <c r="AM199" i="170"/>
  <c r="AL199" i="170"/>
  <c r="AK199" i="170"/>
  <c r="AJ199" i="170"/>
  <c r="AI199" i="170"/>
  <c r="AH199" i="170"/>
  <c r="AG199" i="170"/>
  <c r="AF199" i="170"/>
  <c r="AE199" i="170"/>
  <c r="AD199" i="170"/>
  <c r="AC199" i="170"/>
  <c r="AB199" i="170"/>
  <c r="AA199" i="170"/>
  <c r="Z199" i="170"/>
  <c r="Y199" i="170"/>
  <c r="X199" i="170"/>
  <c r="U199" i="170"/>
  <c r="W199" i="170" s="1"/>
  <c r="AQ140" i="170"/>
  <c r="AO198" i="170"/>
  <c r="AN198" i="170"/>
  <c r="AM198" i="170"/>
  <c r="AL198" i="170"/>
  <c r="AK198" i="170"/>
  <c r="AJ198" i="170"/>
  <c r="AI198" i="170"/>
  <c r="AH198" i="170"/>
  <c r="AG198" i="170"/>
  <c r="AF198" i="170"/>
  <c r="AE198" i="170"/>
  <c r="AD198" i="170"/>
  <c r="AC198" i="170"/>
  <c r="AB198" i="170"/>
  <c r="AA198" i="170"/>
  <c r="Z198" i="170"/>
  <c r="Y198" i="170"/>
  <c r="X198" i="170"/>
  <c r="U198" i="170"/>
  <c r="W198" i="170" s="1"/>
  <c r="AQ139" i="170"/>
  <c r="AO197" i="170"/>
  <c r="AN197" i="170"/>
  <c r="AM197" i="170"/>
  <c r="AL197" i="170"/>
  <c r="AK197" i="170"/>
  <c r="AJ197" i="170"/>
  <c r="AI197" i="170"/>
  <c r="AH197" i="170"/>
  <c r="AG197" i="170"/>
  <c r="AF197" i="170"/>
  <c r="AE197" i="170"/>
  <c r="AD197" i="170"/>
  <c r="AC197" i="170"/>
  <c r="AB197" i="170"/>
  <c r="AA197" i="170"/>
  <c r="Z197" i="170"/>
  <c r="Y197" i="170"/>
  <c r="X197" i="170"/>
  <c r="U197" i="170"/>
  <c r="W197" i="170" s="1"/>
  <c r="AQ138" i="170"/>
  <c r="AO196" i="170"/>
  <c r="AN196" i="170"/>
  <c r="AM196" i="170"/>
  <c r="AL196" i="170"/>
  <c r="AK196" i="170"/>
  <c r="AJ196" i="170"/>
  <c r="AI196" i="170"/>
  <c r="AH196" i="170"/>
  <c r="AG196" i="170"/>
  <c r="AF196" i="170"/>
  <c r="AE196" i="170"/>
  <c r="AD196" i="170"/>
  <c r="AC196" i="170"/>
  <c r="AB196" i="170"/>
  <c r="AA196" i="170"/>
  <c r="Z196" i="170"/>
  <c r="Y196" i="170"/>
  <c r="X196" i="170"/>
  <c r="U196" i="170"/>
  <c r="W196" i="170" s="1"/>
  <c r="AQ137" i="170"/>
  <c r="AO195" i="170"/>
  <c r="AN195" i="170"/>
  <c r="AM195" i="170"/>
  <c r="AL195" i="170"/>
  <c r="AK195" i="170"/>
  <c r="AJ195" i="170"/>
  <c r="AI195" i="170"/>
  <c r="AH195" i="170"/>
  <c r="AG195" i="170"/>
  <c r="AF195" i="170"/>
  <c r="AE195" i="170"/>
  <c r="AD195" i="170"/>
  <c r="AC195" i="170"/>
  <c r="AB195" i="170"/>
  <c r="AA195" i="170"/>
  <c r="Z195" i="170"/>
  <c r="Y195" i="170"/>
  <c r="X195" i="170"/>
  <c r="U195" i="170"/>
  <c r="W195" i="170" s="1"/>
  <c r="AQ136" i="170"/>
  <c r="AO193" i="170"/>
  <c r="AN193" i="170"/>
  <c r="AM193" i="170"/>
  <c r="AL193" i="170"/>
  <c r="AK193" i="170"/>
  <c r="AJ193" i="170"/>
  <c r="AI193" i="170"/>
  <c r="AH193" i="170"/>
  <c r="AG193" i="170"/>
  <c r="AF193" i="170"/>
  <c r="AE193" i="170"/>
  <c r="AD193" i="170"/>
  <c r="AC193" i="170"/>
  <c r="AB193" i="170"/>
  <c r="AA193" i="170"/>
  <c r="Z193" i="170"/>
  <c r="Y193" i="170"/>
  <c r="X193" i="170"/>
  <c r="U193" i="170"/>
  <c r="W193" i="170" s="1"/>
  <c r="AQ135" i="170"/>
  <c r="AO192" i="170"/>
  <c r="AN192" i="170"/>
  <c r="AM192" i="170"/>
  <c r="AL192" i="170"/>
  <c r="AK192" i="170"/>
  <c r="AJ192" i="170"/>
  <c r="AI192" i="170"/>
  <c r="AH192" i="170"/>
  <c r="AG192" i="170"/>
  <c r="AF192" i="170"/>
  <c r="AE192" i="170"/>
  <c r="AD192" i="170"/>
  <c r="AC192" i="170"/>
  <c r="AB192" i="170"/>
  <c r="AA192" i="170"/>
  <c r="Z192" i="170"/>
  <c r="Y192" i="170"/>
  <c r="X192" i="170"/>
  <c r="U192" i="170"/>
  <c r="W192" i="170" s="1"/>
  <c r="AQ134" i="170"/>
  <c r="AO191" i="170"/>
  <c r="AN191" i="170"/>
  <c r="AM191" i="170"/>
  <c r="AL191" i="170"/>
  <c r="AK191" i="170"/>
  <c r="AJ191" i="170"/>
  <c r="AI191" i="170"/>
  <c r="AH191" i="170"/>
  <c r="AG191" i="170"/>
  <c r="AF191" i="170"/>
  <c r="AE191" i="170"/>
  <c r="AD191" i="170"/>
  <c r="AC191" i="170"/>
  <c r="AB191" i="170"/>
  <c r="AA191" i="170"/>
  <c r="Z191" i="170"/>
  <c r="Y191" i="170"/>
  <c r="X191" i="170"/>
  <c r="U191" i="170"/>
  <c r="W191" i="170" s="1"/>
  <c r="AQ133" i="170"/>
  <c r="AO190" i="170"/>
  <c r="AN190" i="170"/>
  <c r="AM190" i="170"/>
  <c r="AL190" i="170"/>
  <c r="AK190" i="170"/>
  <c r="AJ190" i="170"/>
  <c r="AI190" i="170"/>
  <c r="AH190" i="170"/>
  <c r="AG190" i="170"/>
  <c r="AF190" i="170"/>
  <c r="AE190" i="170"/>
  <c r="AD190" i="170"/>
  <c r="AC190" i="170"/>
  <c r="AB190" i="170"/>
  <c r="AA190" i="170"/>
  <c r="Z190" i="170"/>
  <c r="Y190" i="170"/>
  <c r="X190" i="170"/>
  <c r="U190" i="170"/>
  <c r="W190" i="170" s="1"/>
  <c r="AQ132" i="170"/>
  <c r="AO189" i="170"/>
  <c r="AN189" i="170"/>
  <c r="AM189" i="170"/>
  <c r="AL189" i="170"/>
  <c r="AK189" i="170"/>
  <c r="AJ189" i="170"/>
  <c r="AI189" i="170"/>
  <c r="AH189" i="170"/>
  <c r="AG189" i="170"/>
  <c r="AF189" i="170"/>
  <c r="AE189" i="170"/>
  <c r="AD189" i="170"/>
  <c r="AC189" i="170"/>
  <c r="AB189" i="170"/>
  <c r="AA189" i="170"/>
  <c r="Z189" i="170"/>
  <c r="Y189" i="170"/>
  <c r="X189" i="170"/>
  <c r="U189" i="170"/>
  <c r="W189" i="170" s="1"/>
  <c r="AQ131" i="170"/>
  <c r="AO188" i="170"/>
  <c r="AN188" i="170"/>
  <c r="AM188" i="170"/>
  <c r="AL188" i="170"/>
  <c r="AK188" i="170"/>
  <c r="AJ188" i="170"/>
  <c r="AI188" i="170"/>
  <c r="AH188" i="170"/>
  <c r="AG188" i="170"/>
  <c r="AF188" i="170"/>
  <c r="AE188" i="170"/>
  <c r="AD188" i="170"/>
  <c r="AC188" i="170"/>
  <c r="AB188" i="170"/>
  <c r="AA188" i="170"/>
  <c r="Z188" i="170"/>
  <c r="Y188" i="170"/>
  <c r="X188" i="170"/>
  <c r="U188" i="170"/>
  <c r="W188" i="170" s="1"/>
  <c r="AQ130" i="170"/>
  <c r="AO187" i="170"/>
  <c r="AN187" i="170"/>
  <c r="AM187" i="170"/>
  <c r="AL187" i="170"/>
  <c r="AK187" i="170"/>
  <c r="AJ187" i="170"/>
  <c r="AI187" i="170"/>
  <c r="AH187" i="170"/>
  <c r="AG187" i="170"/>
  <c r="AF187" i="170"/>
  <c r="AE187" i="170"/>
  <c r="AD187" i="170"/>
  <c r="AC187" i="170"/>
  <c r="AB187" i="170"/>
  <c r="AA187" i="170"/>
  <c r="Z187" i="170"/>
  <c r="Y187" i="170"/>
  <c r="X187" i="170"/>
  <c r="U187" i="170"/>
  <c r="W187" i="170" s="1"/>
  <c r="AQ129" i="170"/>
  <c r="AO186" i="170"/>
  <c r="AN186" i="170"/>
  <c r="AM186" i="170"/>
  <c r="AL186" i="170"/>
  <c r="AK186" i="170"/>
  <c r="AJ186" i="170"/>
  <c r="AI186" i="170"/>
  <c r="AH186" i="170"/>
  <c r="AG186" i="170"/>
  <c r="AF186" i="170"/>
  <c r="AE186" i="170"/>
  <c r="AD186" i="170"/>
  <c r="AC186" i="170"/>
  <c r="AB186" i="170"/>
  <c r="AA186" i="170"/>
  <c r="Z186" i="170"/>
  <c r="Y186" i="170"/>
  <c r="X186" i="170"/>
  <c r="U186" i="170"/>
  <c r="W186" i="170" s="1"/>
  <c r="AQ128" i="170"/>
  <c r="AO185" i="170"/>
  <c r="AN185" i="170"/>
  <c r="AM185" i="170"/>
  <c r="AL185" i="170"/>
  <c r="AK185" i="170"/>
  <c r="AJ185" i="170"/>
  <c r="AI185" i="170"/>
  <c r="AH185" i="170"/>
  <c r="AG185" i="170"/>
  <c r="AF185" i="170"/>
  <c r="AE185" i="170"/>
  <c r="AD185" i="170"/>
  <c r="AC185" i="170"/>
  <c r="AB185" i="170"/>
  <c r="AA185" i="170"/>
  <c r="Z185" i="170"/>
  <c r="Y185" i="170"/>
  <c r="X185" i="170"/>
  <c r="U185" i="170"/>
  <c r="W185" i="170" s="1"/>
  <c r="AQ127" i="170"/>
  <c r="AO184" i="170"/>
  <c r="AN184" i="170"/>
  <c r="AM184" i="170"/>
  <c r="AL184" i="170"/>
  <c r="AK184" i="170"/>
  <c r="AJ184" i="170"/>
  <c r="AI184" i="170"/>
  <c r="AH184" i="170"/>
  <c r="AG184" i="170"/>
  <c r="AF184" i="170"/>
  <c r="AE184" i="170"/>
  <c r="AD184" i="170"/>
  <c r="AC184" i="170"/>
  <c r="AB184" i="170"/>
  <c r="AA184" i="170"/>
  <c r="Z184" i="170"/>
  <c r="Y184" i="170"/>
  <c r="X184" i="170"/>
  <c r="U184" i="170"/>
  <c r="W184" i="170" s="1"/>
  <c r="AQ126" i="170"/>
  <c r="AO183" i="170"/>
  <c r="AN183" i="170"/>
  <c r="AM183" i="170"/>
  <c r="AL183" i="170"/>
  <c r="AK183" i="170"/>
  <c r="AJ183" i="170"/>
  <c r="AI183" i="170"/>
  <c r="AH183" i="170"/>
  <c r="AG183" i="170"/>
  <c r="AF183" i="170"/>
  <c r="AE183" i="170"/>
  <c r="AD183" i="170"/>
  <c r="AC183" i="170"/>
  <c r="AB183" i="170"/>
  <c r="AA183" i="170"/>
  <c r="Z183" i="170"/>
  <c r="Y183" i="170"/>
  <c r="X183" i="170"/>
  <c r="U183" i="170"/>
  <c r="W183" i="170" s="1"/>
  <c r="AQ125" i="170"/>
  <c r="AO179" i="170"/>
  <c r="AN179" i="170"/>
  <c r="AM179" i="170"/>
  <c r="AL179" i="170"/>
  <c r="AK179" i="170"/>
  <c r="AJ179" i="170"/>
  <c r="AI179" i="170"/>
  <c r="AH179" i="170"/>
  <c r="AG179" i="170"/>
  <c r="AF179" i="170"/>
  <c r="AE179" i="170"/>
  <c r="AD179" i="170"/>
  <c r="AC179" i="170"/>
  <c r="AB179" i="170"/>
  <c r="AA179" i="170"/>
  <c r="Z179" i="170"/>
  <c r="Y179" i="170"/>
  <c r="X179" i="170"/>
  <c r="U179" i="170"/>
  <c r="W179" i="170" s="1"/>
  <c r="AQ124" i="170"/>
  <c r="AA178" i="170"/>
  <c r="Z178" i="170"/>
  <c r="Y178" i="170"/>
  <c r="X178" i="170"/>
  <c r="U178" i="170"/>
  <c r="W178" i="170" s="1"/>
  <c r="AQ123" i="170"/>
  <c r="AO176" i="170"/>
  <c r="AN176" i="170"/>
  <c r="AM176" i="170"/>
  <c r="AL176" i="170"/>
  <c r="AK176" i="170"/>
  <c r="AJ176" i="170"/>
  <c r="AI176" i="170"/>
  <c r="AH176" i="170"/>
  <c r="AG176" i="170"/>
  <c r="AF176" i="170"/>
  <c r="AE176" i="170"/>
  <c r="AD176" i="170"/>
  <c r="AC176" i="170"/>
  <c r="AB176" i="170"/>
  <c r="AA176" i="170"/>
  <c r="Z176" i="170"/>
  <c r="Y176" i="170"/>
  <c r="X176" i="170"/>
  <c r="U176" i="170"/>
  <c r="W176" i="170" s="1"/>
  <c r="AQ122" i="170"/>
  <c r="AO175" i="170"/>
  <c r="AN175" i="170"/>
  <c r="AM175" i="170"/>
  <c r="AL175" i="170"/>
  <c r="AK175" i="170"/>
  <c r="AJ175" i="170"/>
  <c r="AI175" i="170"/>
  <c r="AH175" i="170"/>
  <c r="AG175" i="170"/>
  <c r="AF175" i="170"/>
  <c r="AE175" i="170"/>
  <c r="AD175" i="170"/>
  <c r="AC175" i="170"/>
  <c r="AB175" i="170"/>
  <c r="AA175" i="170"/>
  <c r="Z175" i="170"/>
  <c r="Y175" i="170"/>
  <c r="X175" i="170"/>
  <c r="U175" i="170"/>
  <c r="W175" i="170" s="1"/>
  <c r="AQ121" i="170"/>
  <c r="AO174" i="170"/>
  <c r="AN174" i="170"/>
  <c r="AM174" i="170"/>
  <c r="AL174" i="170"/>
  <c r="AK174" i="170"/>
  <c r="AJ174" i="170"/>
  <c r="AI174" i="170"/>
  <c r="AH174" i="170"/>
  <c r="AG174" i="170"/>
  <c r="AF174" i="170"/>
  <c r="AE174" i="170"/>
  <c r="AD174" i="170"/>
  <c r="AC174" i="170"/>
  <c r="AB174" i="170"/>
  <c r="AA174" i="170"/>
  <c r="Z174" i="170"/>
  <c r="Y174" i="170"/>
  <c r="X174" i="170"/>
  <c r="U174" i="170"/>
  <c r="W174" i="170" s="1"/>
  <c r="AQ120" i="170"/>
  <c r="AO173" i="170"/>
  <c r="AN173" i="170"/>
  <c r="AM173" i="170"/>
  <c r="AL173" i="170"/>
  <c r="AK173" i="170"/>
  <c r="AJ173" i="170"/>
  <c r="AI173" i="170"/>
  <c r="AH173" i="170"/>
  <c r="AG173" i="170"/>
  <c r="AF173" i="170"/>
  <c r="AE173" i="170"/>
  <c r="AD173" i="170"/>
  <c r="AC173" i="170"/>
  <c r="AB173" i="170"/>
  <c r="AA173" i="170"/>
  <c r="Z173" i="170"/>
  <c r="Y173" i="170"/>
  <c r="X173" i="170"/>
  <c r="U173" i="170"/>
  <c r="W173" i="170" s="1"/>
  <c r="AQ119" i="170"/>
  <c r="AO172" i="170"/>
  <c r="AN172" i="170"/>
  <c r="AM172" i="170"/>
  <c r="AL172" i="170"/>
  <c r="AK172" i="170"/>
  <c r="AJ172" i="170"/>
  <c r="AI172" i="170"/>
  <c r="AH172" i="170"/>
  <c r="AG172" i="170"/>
  <c r="AF172" i="170"/>
  <c r="AE172" i="170"/>
  <c r="AD172" i="170"/>
  <c r="AC172" i="170"/>
  <c r="AB172" i="170"/>
  <c r="AA172" i="170"/>
  <c r="Z172" i="170"/>
  <c r="Y172" i="170"/>
  <c r="X172" i="170"/>
  <c r="U172" i="170"/>
  <c r="W172" i="170" s="1"/>
  <c r="AQ118" i="170"/>
  <c r="AO171" i="170"/>
  <c r="AN171" i="170"/>
  <c r="AM171" i="170"/>
  <c r="AL171" i="170"/>
  <c r="AK171" i="170"/>
  <c r="AJ171" i="170"/>
  <c r="AI171" i="170"/>
  <c r="AH171" i="170"/>
  <c r="AG171" i="170"/>
  <c r="AF171" i="170"/>
  <c r="AE171" i="170"/>
  <c r="AD171" i="170"/>
  <c r="AC171" i="170"/>
  <c r="AB171" i="170"/>
  <c r="AA171" i="170"/>
  <c r="Z171" i="170"/>
  <c r="Y171" i="170"/>
  <c r="X171" i="170"/>
  <c r="U171" i="170"/>
  <c r="W171" i="170" s="1"/>
  <c r="AQ117" i="170"/>
  <c r="AO170" i="170"/>
  <c r="AN170" i="170"/>
  <c r="AM170" i="170"/>
  <c r="AL170" i="170"/>
  <c r="AK170" i="170"/>
  <c r="AJ170" i="170"/>
  <c r="AI170" i="170"/>
  <c r="AH170" i="170"/>
  <c r="AG170" i="170"/>
  <c r="AF170" i="170"/>
  <c r="AE170" i="170"/>
  <c r="AD170" i="170"/>
  <c r="AC170" i="170"/>
  <c r="AB170" i="170"/>
  <c r="AA170" i="170"/>
  <c r="Z170" i="170"/>
  <c r="Y170" i="170"/>
  <c r="X170" i="170"/>
  <c r="U170" i="170"/>
  <c r="W170" i="170" s="1"/>
  <c r="AQ116" i="170"/>
  <c r="AO169" i="170"/>
  <c r="AN169" i="170"/>
  <c r="AM169" i="170"/>
  <c r="AL169" i="170"/>
  <c r="AK169" i="170"/>
  <c r="AJ169" i="170"/>
  <c r="AI169" i="170"/>
  <c r="AH169" i="170"/>
  <c r="AG169" i="170"/>
  <c r="AF169" i="170"/>
  <c r="AE169" i="170"/>
  <c r="AD169" i="170"/>
  <c r="AC169" i="170"/>
  <c r="AB169" i="170"/>
  <c r="AA169" i="170"/>
  <c r="Z169" i="170"/>
  <c r="Y169" i="170"/>
  <c r="X169" i="170"/>
  <c r="U169" i="170"/>
  <c r="W169" i="170" s="1"/>
  <c r="AQ115" i="170"/>
  <c r="AO168" i="170"/>
  <c r="AN168" i="170"/>
  <c r="AM168" i="170"/>
  <c r="AL168" i="170"/>
  <c r="AK168" i="170"/>
  <c r="AJ168" i="170"/>
  <c r="AI168" i="170"/>
  <c r="AH168" i="170"/>
  <c r="AG168" i="170"/>
  <c r="AF168" i="170"/>
  <c r="AE168" i="170"/>
  <c r="AD168" i="170"/>
  <c r="AC168" i="170"/>
  <c r="AB168" i="170"/>
  <c r="AA168" i="170"/>
  <c r="Z168" i="170"/>
  <c r="Y168" i="170"/>
  <c r="X168" i="170"/>
  <c r="U168" i="170"/>
  <c r="W168" i="170" s="1"/>
  <c r="AQ114" i="170"/>
  <c r="AO167" i="170"/>
  <c r="AN167" i="170"/>
  <c r="AM167" i="170"/>
  <c r="AL167" i="170"/>
  <c r="AK167" i="170"/>
  <c r="AJ167" i="170"/>
  <c r="AI167" i="170"/>
  <c r="AH167" i="170"/>
  <c r="AG167" i="170"/>
  <c r="AF167" i="170"/>
  <c r="AE167" i="170"/>
  <c r="AD167" i="170"/>
  <c r="AC167" i="170"/>
  <c r="AB167" i="170"/>
  <c r="AA167" i="170"/>
  <c r="Z167" i="170"/>
  <c r="Y167" i="170"/>
  <c r="X167" i="170"/>
  <c r="U167" i="170"/>
  <c r="W167" i="170" s="1"/>
  <c r="AQ113" i="170"/>
  <c r="AA163" i="170"/>
  <c r="Z163" i="170"/>
  <c r="Y163" i="170"/>
  <c r="X163" i="170"/>
  <c r="U163" i="170"/>
  <c r="W163" i="170" s="1"/>
  <c r="AQ112" i="170"/>
  <c r="AO161" i="170"/>
  <c r="AN161" i="170"/>
  <c r="AM161" i="170"/>
  <c r="AL161" i="170"/>
  <c r="AK161" i="170"/>
  <c r="AJ161" i="170"/>
  <c r="AI161" i="170"/>
  <c r="AH161" i="170"/>
  <c r="AG161" i="170"/>
  <c r="AF161" i="170"/>
  <c r="AE161" i="170"/>
  <c r="AD161" i="170"/>
  <c r="AC161" i="170"/>
  <c r="AB161" i="170"/>
  <c r="AA161" i="170"/>
  <c r="Z161" i="170"/>
  <c r="Y161" i="170"/>
  <c r="X161" i="170"/>
  <c r="U161" i="170"/>
  <c r="W161" i="170" s="1"/>
  <c r="AQ111" i="170"/>
  <c r="AO160" i="170"/>
  <c r="AN160" i="170"/>
  <c r="AM160" i="170"/>
  <c r="AL160" i="170"/>
  <c r="AK160" i="170"/>
  <c r="AJ160" i="170"/>
  <c r="AI160" i="170"/>
  <c r="AH160" i="170"/>
  <c r="AG160" i="170"/>
  <c r="AF160" i="170"/>
  <c r="AE160" i="170"/>
  <c r="AD160" i="170"/>
  <c r="AC160" i="170"/>
  <c r="AB160" i="170"/>
  <c r="AA160" i="170"/>
  <c r="Z160" i="170"/>
  <c r="Y160" i="170"/>
  <c r="X160" i="170"/>
  <c r="U160" i="170"/>
  <c r="W160" i="170" s="1"/>
  <c r="AQ110" i="170"/>
  <c r="AO159" i="170"/>
  <c r="AN159" i="170"/>
  <c r="AM159" i="170"/>
  <c r="AL159" i="170"/>
  <c r="AK159" i="170"/>
  <c r="AJ159" i="170"/>
  <c r="AI159" i="170"/>
  <c r="AH159" i="170"/>
  <c r="AG159" i="170"/>
  <c r="AF159" i="170"/>
  <c r="AE159" i="170"/>
  <c r="AD159" i="170"/>
  <c r="AC159" i="170"/>
  <c r="AB159" i="170"/>
  <c r="AA159" i="170"/>
  <c r="Z159" i="170"/>
  <c r="Y159" i="170"/>
  <c r="X159" i="170"/>
  <c r="U159" i="170"/>
  <c r="W159" i="170" s="1"/>
  <c r="AQ109" i="170"/>
  <c r="AO158" i="170"/>
  <c r="AN158" i="170"/>
  <c r="AM158" i="170"/>
  <c r="AL158" i="170"/>
  <c r="AK158" i="170"/>
  <c r="AJ158" i="170"/>
  <c r="AI158" i="170"/>
  <c r="AH158" i="170"/>
  <c r="AG158" i="170"/>
  <c r="AF158" i="170"/>
  <c r="AE158" i="170"/>
  <c r="AD158" i="170"/>
  <c r="AC158" i="170"/>
  <c r="AB158" i="170"/>
  <c r="AA158" i="170"/>
  <c r="Z158" i="170"/>
  <c r="Y158" i="170"/>
  <c r="X158" i="170"/>
  <c r="U158" i="170"/>
  <c r="W158" i="170" s="1"/>
  <c r="AQ108" i="170"/>
  <c r="AO157" i="170"/>
  <c r="AN157" i="170"/>
  <c r="AM157" i="170"/>
  <c r="AL157" i="170"/>
  <c r="AK157" i="170"/>
  <c r="AJ157" i="170"/>
  <c r="AI157" i="170"/>
  <c r="AH157" i="170"/>
  <c r="AG157" i="170"/>
  <c r="AF157" i="170"/>
  <c r="AE157" i="170"/>
  <c r="AD157" i="170"/>
  <c r="AC157" i="170"/>
  <c r="AB157" i="170"/>
  <c r="AA157" i="170"/>
  <c r="Z157" i="170"/>
  <c r="Y157" i="170"/>
  <c r="X157" i="170"/>
  <c r="U157" i="170"/>
  <c r="W157" i="170" s="1"/>
  <c r="AQ107" i="170"/>
  <c r="AO156" i="170"/>
  <c r="AN156" i="170"/>
  <c r="AM156" i="170"/>
  <c r="AL156" i="170"/>
  <c r="AK156" i="170"/>
  <c r="AJ156" i="170"/>
  <c r="AI156" i="170"/>
  <c r="AH156" i="170"/>
  <c r="AG156" i="170"/>
  <c r="AF156" i="170"/>
  <c r="AE156" i="170"/>
  <c r="AD156" i="170"/>
  <c r="AC156" i="170"/>
  <c r="AB156" i="170"/>
  <c r="AA156" i="170"/>
  <c r="Z156" i="170"/>
  <c r="Y156" i="170"/>
  <c r="X156" i="170"/>
  <c r="U156" i="170"/>
  <c r="W156" i="170" s="1"/>
  <c r="AQ106" i="170"/>
  <c r="AO155" i="170"/>
  <c r="AN155" i="170"/>
  <c r="AM155" i="170"/>
  <c r="AL155" i="170"/>
  <c r="AK155" i="170"/>
  <c r="AJ155" i="170"/>
  <c r="AI155" i="170"/>
  <c r="AH155" i="170"/>
  <c r="AG155" i="170"/>
  <c r="AF155" i="170"/>
  <c r="AE155" i="170"/>
  <c r="AD155" i="170"/>
  <c r="AC155" i="170"/>
  <c r="AB155" i="170"/>
  <c r="AA155" i="170"/>
  <c r="Z155" i="170"/>
  <c r="Y155" i="170"/>
  <c r="X155" i="170"/>
  <c r="U155" i="170"/>
  <c r="W155" i="170" s="1"/>
  <c r="AQ105" i="170"/>
  <c r="AO154" i="170"/>
  <c r="AN154" i="170"/>
  <c r="AM154" i="170"/>
  <c r="AL154" i="170"/>
  <c r="AK154" i="170"/>
  <c r="AJ154" i="170"/>
  <c r="AI154" i="170"/>
  <c r="AH154" i="170"/>
  <c r="AG154" i="170"/>
  <c r="AF154" i="170"/>
  <c r="AE154" i="170"/>
  <c r="AD154" i="170"/>
  <c r="AC154" i="170"/>
  <c r="AB154" i="170"/>
  <c r="AA154" i="170"/>
  <c r="Z154" i="170"/>
  <c r="Y154" i="170"/>
  <c r="X154" i="170"/>
  <c r="U154" i="170"/>
  <c r="W154" i="170" s="1"/>
  <c r="AQ104" i="170"/>
  <c r="AO153" i="170"/>
  <c r="AN153" i="170"/>
  <c r="AM153" i="170"/>
  <c r="AL153" i="170"/>
  <c r="AK153" i="170"/>
  <c r="AJ153" i="170"/>
  <c r="AI153" i="170"/>
  <c r="AH153" i="170"/>
  <c r="AG153" i="170"/>
  <c r="AF153" i="170"/>
  <c r="AE153" i="170"/>
  <c r="AD153" i="170"/>
  <c r="AC153" i="170"/>
  <c r="AB153" i="170"/>
  <c r="AA153" i="170"/>
  <c r="Z153" i="170"/>
  <c r="Y153" i="170"/>
  <c r="X153" i="170"/>
  <c r="U153" i="170"/>
  <c r="W153" i="170" s="1"/>
  <c r="AQ103" i="170"/>
  <c r="AO152" i="170"/>
  <c r="AN152" i="170"/>
  <c r="AM152" i="170"/>
  <c r="AL152" i="170"/>
  <c r="AK152" i="170"/>
  <c r="AJ152" i="170"/>
  <c r="AI152" i="170"/>
  <c r="AH152" i="170"/>
  <c r="AG152" i="170"/>
  <c r="AF152" i="170"/>
  <c r="AE152" i="170"/>
  <c r="AD152" i="170"/>
  <c r="AC152" i="170"/>
  <c r="AB152" i="170"/>
  <c r="AA152" i="170"/>
  <c r="Z152" i="170"/>
  <c r="Y152" i="170"/>
  <c r="X152" i="170"/>
  <c r="U152" i="170"/>
  <c r="W152" i="170" s="1"/>
  <c r="AQ102" i="170"/>
  <c r="AO151" i="170"/>
  <c r="AN151" i="170"/>
  <c r="AM151" i="170"/>
  <c r="AL151" i="170"/>
  <c r="AK151" i="170"/>
  <c r="AJ151" i="170"/>
  <c r="AI151" i="170"/>
  <c r="AH151" i="170"/>
  <c r="AG151" i="170"/>
  <c r="AF151" i="170"/>
  <c r="AE151" i="170"/>
  <c r="AD151" i="170"/>
  <c r="AC151" i="170"/>
  <c r="AB151" i="170"/>
  <c r="AA151" i="170"/>
  <c r="Z151" i="170"/>
  <c r="Y151" i="170"/>
  <c r="X151" i="170"/>
  <c r="U151" i="170"/>
  <c r="W151" i="170" s="1"/>
  <c r="AQ101" i="170"/>
  <c r="AO150" i="170"/>
  <c r="AN150" i="170"/>
  <c r="AM150" i="170"/>
  <c r="AL150" i="170"/>
  <c r="AK150" i="170"/>
  <c r="AJ150" i="170"/>
  <c r="AI150" i="170"/>
  <c r="AH150" i="170"/>
  <c r="AG150" i="170"/>
  <c r="AF150" i="170"/>
  <c r="AE150" i="170"/>
  <c r="AD150" i="170"/>
  <c r="AC150" i="170"/>
  <c r="AB150" i="170"/>
  <c r="AA150" i="170"/>
  <c r="Z150" i="170"/>
  <c r="Y150" i="170"/>
  <c r="X150" i="170"/>
  <c r="U150" i="170"/>
  <c r="W150" i="170" s="1"/>
  <c r="AQ100" i="170"/>
  <c r="AO149" i="170"/>
  <c r="AN149" i="170"/>
  <c r="AM149" i="170"/>
  <c r="AL149" i="170"/>
  <c r="AK149" i="170"/>
  <c r="AJ149" i="170"/>
  <c r="AI149" i="170"/>
  <c r="AH149" i="170"/>
  <c r="AG149" i="170"/>
  <c r="AF149" i="170"/>
  <c r="AE149" i="170"/>
  <c r="AD149" i="170"/>
  <c r="AC149" i="170"/>
  <c r="AB149" i="170"/>
  <c r="AA149" i="170"/>
  <c r="Z149" i="170"/>
  <c r="Y149" i="170"/>
  <c r="X149" i="170"/>
  <c r="U149" i="170"/>
  <c r="W149" i="170" s="1"/>
  <c r="AQ99" i="170"/>
  <c r="AO148" i="170"/>
  <c r="AN148" i="170"/>
  <c r="AM148" i="170"/>
  <c r="AL148" i="170"/>
  <c r="AK148" i="170"/>
  <c r="AJ148" i="170"/>
  <c r="AI148" i="170"/>
  <c r="AH148" i="170"/>
  <c r="AG148" i="170"/>
  <c r="AF148" i="170"/>
  <c r="AE148" i="170"/>
  <c r="AD148" i="170"/>
  <c r="AC148" i="170"/>
  <c r="AB148" i="170"/>
  <c r="AA148" i="170"/>
  <c r="Z148" i="170"/>
  <c r="Y148" i="170"/>
  <c r="X148" i="170"/>
  <c r="U148" i="170"/>
  <c r="W148" i="170" s="1"/>
  <c r="AQ98" i="170"/>
  <c r="AO147" i="170"/>
  <c r="AN147" i="170"/>
  <c r="AM147" i="170"/>
  <c r="AL147" i="170"/>
  <c r="AK147" i="170"/>
  <c r="AJ147" i="170"/>
  <c r="AI147" i="170"/>
  <c r="AH147" i="170"/>
  <c r="AG147" i="170"/>
  <c r="AF147" i="170"/>
  <c r="AE147" i="170"/>
  <c r="AD147" i="170"/>
  <c r="AC147" i="170"/>
  <c r="AB147" i="170"/>
  <c r="AA147" i="170"/>
  <c r="Z147" i="170"/>
  <c r="Y147" i="170"/>
  <c r="X147" i="170"/>
  <c r="U147" i="170"/>
  <c r="W147" i="170" s="1"/>
  <c r="AQ97" i="170"/>
  <c r="AO146" i="170"/>
  <c r="AN146" i="170"/>
  <c r="AM146" i="170"/>
  <c r="AL146" i="170"/>
  <c r="AK146" i="170"/>
  <c r="AJ146" i="170"/>
  <c r="AI146" i="170"/>
  <c r="AH146" i="170"/>
  <c r="AG146" i="170"/>
  <c r="AF146" i="170"/>
  <c r="AE146" i="170"/>
  <c r="AD146" i="170"/>
  <c r="AC146" i="170"/>
  <c r="AB146" i="170"/>
  <c r="AA146" i="170"/>
  <c r="Z146" i="170"/>
  <c r="Y146" i="170"/>
  <c r="X146" i="170"/>
  <c r="U146" i="170"/>
  <c r="W146" i="170" s="1"/>
  <c r="AQ96" i="170"/>
  <c r="AO145" i="170"/>
  <c r="AN145" i="170"/>
  <c r="AM145" i="170"/>
  <c r="AL145" i="170"/>
  <c r="AK145" i="170"/>
  <c r="AJ145" i="170"/>
  <c r="AI145" i="170"/>
  <c r="AH145" i="170"/>
  <c r="AG145" i="170"/>
  <c r="AF145" i="170"/>
  <c r="AE145" i="170"/>
  <c r="AD145" i="170"/>
  <c r="AC145" i="170"/>
  <c r="AB145" i="170"/>
  <c r="AA145" i="170"/>
  <c r="Z145" i="170"/>
  <c r="Y145" i="170"/>
  <c r="X145" i="170"/>
  <c r="U145" i="170"/>
  <c r="W145" i="170" s="1"/>
  <c r="AQ95" i="170"/>
  <c r="AO144" i="170"/>
  <c r="AN144" i="170"/>
  <c r="AM144" i="170"/>
  <c r="AL144" i="170"/>
  <c r="AK144" i="170"/>
  <c r="AJ144" i="170"/>
  <c r="AI144" i="170"/>
  <c r="AH144" i="170"/>
  <c r="AG144" i="170"/>
  <c r="AF144" i="170"/>
  <c r="AE144" i="170"/>
  <c r="AD144" i="170"/>
  <c r="AC144" i="170"/>
  <c r="AB144" i="170"/>
  <c r="AA144" i="170"/>
  <c r="Z144" i="170"/>
  <c r="Y144" i="170"/>
  <c r="X144" i="170"/>
  <c r="U144" i="170"/>
  <c r="W144" i="170" s="1"/>
  <c r="AQ94" i="170"/>
  <c r="AO141" i="170"/>
  <c r="AN141" i="170"/>
  <c r="AM141" i="170"/>
  <c r="AL141" i="170"/>
  <c r="AK141" i="170"/>
  <c r="AJ141" i="170"/>
  <c r="AI141" i="170"/>
  <c r="AH141" i="170"/>
  <c r="AG141" i="170"/>
  <c r="AF141" i="170"/>
  <c r="AE141" i="170"/>
  <c r="AD141" i="170"/>
  <c r="AC141" i="170"/>
  <c r="AA141" i="170"/>
  <c r="Z141" i="170"/>
  <c r="Y141" i="170"/>
  <c r="X141" i="170"/>
  <c r="U141" i="170"/>
  <c r="W141" i="170" s="1"/>
  <c r="AQ93" i="170"/>
  <c r="AO139" i="170"/>
  <c r="AN139" i="170"/>
  <c r="AM139" i="170"/>
  <c r="AL139" i="170"/>
  <c r="AK139" i="170"/>
  <c r="AJ139" i="170"/>
  <c r="AI139" i="170"/>
  <c r="AH139" i="170"/>
  <c r="AG139" i="170"/>
  <c r="AF139" i="170"/>
  <c r="AE139" i="170"/>
  <c r="AD139" i="170"/>
  <c r="AC139" i="170"/>
  <c r="AB139" i="170"/>
  <c r="AA139" i="170"/>
  <c r="Z139" i="170"/>
  <c r="Y139" i="170"/>
  <c r="X139" i="170"/>
  <c r="U139" i="170"/>
  <c r="W139" i="170" s="1"/>
  <c r="AQ92" i="170"/>
  <c r="AO138" i="170"/>
  <c r="AN138" i="170"/>
  <c r="AM138" i="170"/>
  <c r="AL138" i="170"/>
  <c r="AK138" i="170"/>
  <c r="AJ138" i="170"/>
  <c r="AI138" i="170"/>
  <c r="AH138" i="170"/>
  <c r="AG138" i="170"/>
  <c r="AF138" i="170"/>
  <c r="AE138" i="170"/>
  <c r="AD138" i="170"/>
  <c r="AC138" i="170"/>
  <c r="AB138" i="170"/>
  <c r="AA138" i="170"/>
  <c r="Z138" i="170"/>
  <c r="Y138" i="170"/>
  <c r="X138" i="170"/>
  <c r="U138" i="170"/>
  <c r="W138" i="170" s="1"/>
  <c r="AQ91" i="170"/>
  <c r="AO131" i="170"/>
  <c r="AN131" i="170"/>
  <c r="AM131" i="170"/>
  <c r="AL131" i="170"/>
  <c r="AK131" i="170"/>
  <c r="AJ131" i="170"/>
  <c r="AI131" i="170"/>
  <c r="AH131" i="170"/>
  <c r="AG131" i="170"/>
  <c r="AF131" i="170"/>
  <c r="AE131" i="170"/>
  <c r="AD131" i="170"/>
  <c r="AC131" i="170"/>
  <c r="AB131" i="170"/>
  <c r="AA131" i="170"/>
  <c r="Z131" i="170"/>
  <c r="Y131" i="170"/>
  <c r="X131" i="170"/>
  <c r="U131" i="170"/>
  <c r="W131" i="170" s="1"/>
  <c r="AQ90" i="170"/>
  <c r="AO130" i="170"/>
  <c r="AN130" i="170"/>
  <c r="AM130" i="170"/>
  <c r="AL130" i="170"/>
  <c r="AK130" i="170"/>
  <c r="AJ130" i="170"/>
  <c r="AI130" i="170"/>
  <c r="AH130" i="170"/>
  <c r="AG130" i="170"/>
  <c r="AF130" i="170"/>
  <c r="AE130" i="170"/>
  <c r="AD130" i="170"/>
  <c r="AC130" i="170"/>
  <c r="AB130" i="170"/>
  <c r="AA130" i="170"/>
  <c r="Z130" i="170"/>
  <c r="Y130" i="170"/>
  <c r="X130" i="170"/>
  <c r="U130" i="170"/>
  <c r="W130" i="170" s="1"/>
  <c r="AQ89" i="170"/>
  <c r="AO129" i="170"/>
  <c r="AN129" i="170"/>
  <c r="AM129" i="170"/>
  <c r="AL129" i="170"/>
  <c r="AK129" i="170"/>
  <c r="AJ129" i="170"/>
  <c r="AI129" i="170"/>
  <c r="AH129" i="170"/>
  <c r="AG129" i="170"/>
  <c r="AF129" i="170"/>
  <c r="AE129" i="170"/>
  <c r="AD129" i="170"/>
  <c r="AC129" i="170"/>
  <c r="AB129" i="170"/>
  <c r="AA129" i="170"/>
  <c r="Z129" i="170"/>
  <c r="Y129" i="170"/>
  <c r="X129" i="170"/>
  <c r="U129" i="170"/>
  <c r="W129" i="170" s="1"/>
  <c r="AQ88" i="170"/>
  <c r="AO128" i="170"/>
  <c r="AN128" i="170"/>
  <c r="AM128" i="170"/>
  <c r="AL128" i="170"/>
  <c r="AK128" i="170"/>
  <c r="AJ128" i="170"/>
  <c r="AI128" i="170"/>
  <c r="AH128" i="170"/>
  <c r="AG128" i="170"/>
  <c r="AF128" i="170"/>
  <c r="AE128" i="170"/>
  <c r="AD128" i="170"/>
  <c r="AC128" i="170"/>
  <c r="AB128" i="170"/>
  <c r="AA128" i="170"/>
  <c r="Z128" i="170"/>
  <c r="Y128" i="170"/>
  <c r="X128" i="170"/>
  <c r="U128" i="170"/>
  <c r="W128" i="170" s="1"/>
  <c r="AQ87" i="170"/>
  <c r="AO127" i="170"/>
  <c r="AN127" i="170"/>
  <c r="AM127" i="170"/>
  <c r="AL127" i="170"/>
  <c r="AK127" i="170"/>
  <c r="AJ127" i="170"/>
  <c r="AI127" i="170"/>
  <c r="AH127" i="170"/>
  <c r="AG127" i="170"/>
  <c r="AF127" i="170"/>
  <c r="AE127" i="170"/>
  <c r="AD127" i="170"/>
  <c r="AC127" i="170"/>
  <c r="AB127" i="170"/>
  <c r="AA127" i="170"/>
  <c r="Z127" i="170"/>
  <c r="Y127" i="170"/>
  <c r="X127" i="170"/>
  <c r="U127" i="170"/>
  <c r="W127" i="170" s="1"/>
  <c r="AQ86" i="170"/>
  <c r="AA120" i="170"/>
  <c r="Z120" i="170"/>
  <c r="Y120" i="170"/>
  <c r="X120" i="170"/>
  <c r="U120" i="170"/>
  <c r="W120" i="170" s="1"/>
  <c r="AQ85" i="170"/>
  <c r="AO118" i="170"/>
  <c r="AN118" i="170"/>
  <c r="AM118" i="170"/>
  <c r="AL118" i="170"/>
  <c r="AK118" i="170"/>
  <c r="AJ118" i="170"/>
  <c r="AI118" i="170"/>
  <c r="AH118" i="170"/>
  <c r="AG118" i="170"/>
  <c r="AF118" i="170"/>
  <c r="AE118" i="170"/>
  <c r="AD118" i="170"/>
  <c r="AC118" i="170"/>
  <c r="AB118" i="170"/>
  <c r="AA118" i="170"/>
  <c r="Z118" i="170"/>
  <c r="Y118" i="170"/>
  <c r="X118" i="170"/>
  <c r="U118" i="170"/>
  <c r="W118" i="170" s="1"/>
  <c r="AQ84" i="170"/>
  <c r="AO117" i="170"/>
  <c r="AN117" i="170"/>
  <c r="AM117" i="170"/>
  <c r="AL117" i="170"/>
  <c r="AK117" i="170"/>
  <c r="AJ117" i="170"/>
  <c r="AI117" i="170"/>
  <c r="AH117" i="170"/>
  <c r="AG117" i="170"/>
  <c r="AF117" i="170"/>
  <c r="AE117" i="170"/>
  <c r="AD117" i="170"/>
  <c r="AC117" i="170"/>
  <c r="AB117" i="170"/>
  <c r="AA117" i="170"/>
  <c r="Z117" i="170"/>
  <c r="Y117" i="170"/>
  <c r="X117" i="170"/>
  <c r="U117" i="170"/>
  <c r="W117" i="170" s="1"/>
  <c r="AQ83" i="170"/>
  <c r="AO116" i="170"/>
  <c r="AN116" i="170"/>
  <c r="AM116" i="170"/>
  <c r="AL116" i="170"/>
  <c r="AK116" i="170"/>
  <c r="AJ116" i="170"/>
  <c r="AI116" i="170"/>
  <c r="AH116" i="170"/>
  <c r="AG116" i="170"/>
  <c r="AF116" i="170"/>
  <c r="AE116" i="170"/>
  <c r="AD116" i="170"/>
  <c r="AC116" i="170"/>
  <c r="AB116" i="170"/>
  <c r="AA116" i="170"/>
  <c r="Z116" i="170"/>
  <c r="Y116" i="170"/>
  <c r="X116" i="170"/>
  <c r="U116" i="170"/>
  <c r="W116" i="170" s="1"/>
  <c r="AQ82" i="170"/>
  <c r="AO115" i="170"/>
  <c r="AN115" i="170"/>
  <c r="AM115" i="170"/>
  <c r="AL115" i="170"/>
  <c r="AK115" i="170"/>
  <c r="AJ115" i="170"/>
  <c r="AI115" i="170"/>
  <c r="AH115" i="170"/>
  <c r="AG115" i="170"/>
  <c r="AF115" i="170"/>
  <c r="AE115" i="170"/>
  <c r="AD115" i="170"/>
  <c r="AC115" i="170"/>
  <c r="AB115" i="170"/>
  <c r="AA115" i="170"/>
  <c r="Z115" i="170"/>
  <c r="Y115" i="170"/>
  <c r="X115" i="170"/>
  <c r="U115" i="170"/>
  <c r="W115" i="170" s="1"/>
  <c r="AQ81" i="170"/>
  <c r="AO114" i="170"/>
  <c r="AN114" i="170"/>
  <c r="AM114" i="170"/>
  <c r="AL114" i="170"/>
  <c r="AK114" i="170"/>
  <c r="AJ114" i="170"/>
  <c r="AI114" i="170"/>
  <c r="AH114" i="170"/>
  <c r="AG114" i="170"/>
  <c r="AF114" i="170"/>
  <c r="AE114" i="170"/>
  <c r="AD114" i="170"/>
  <c r="AC114" i="170"/>
  <c r="AB114" i="170"/>
  <c r="AA114" i="170"/>
  <c r="Z114" i="170"/>
  <c r="Y114" i="170"/>
  <c r="X114" i="170"/>
  <c r="U114" i="170"/>
  <c r="W114" i="170" s="1"/>
  <c r="AQ80" i="170"/>
  <c r="AO113" i="170"/>
  <c r="AN113" i="170"/>
  <c r="AM113" i="170"/>
  <c r="AL113" i="170"/>
  <c r="AK113" i="170"/>
  <c r="AJ113" i="170"/>
  <c r="AI113" i="170"/>
  <c r="AH113" i="170"/>
  <c r="AG113" i="170"/>
  <c r="AF113" i="170"/>
  <c r="AE113" i="170"/>
  <c r="AD113" i="170"/>
  <c r="AC113" i="170"/>
  <c r="AB113" i="170"/>
  <c r="AA113" i="170"/>
  <c r="Z113" i="170"/>
  <c r="Y113" i="170"/>
  <c r="X113" i="170"/>
  <c r="U113" i="170"/>
  <c r="W113" i="170" s="1"/>
  <c r="AQ79" i="170"/>
  <c r="AO112" i="170"/>
  <c r="AN112" i="170"/>
  <c r="AM112" i="170"/>
  <c r="AL112" i="170"/>
  <c r="AK112" i="170"/>
  <c r="AJ112" i="170"/>
  <c r="AI112" i="170"/>
  <c r="AH112" i="170"/>
  <c r="AG112" i="170"/>
  <c r="AF112" i="170"/>
  <c r="AE112" i="170"/>
  <c r="AD112" i="170"/>
  <c r="AC112" i="170"/>
  <c r="AB112" i="170"/>
  <c r="AA112" i="170"/>
  <c r="Z112" i="170"/>
  <c r="Y112" i="170"/>
  <c r="X112" i="170"/>
  <c r="U112" i="170"/>
  <c r="W112" i="170" s="1"/>
  <c r="AQ78" i="170"/>
  <c r="AO111" i="170"/>
  <c r="AN111" i="170"/>
  <c r="AM111" i="170"/>
  <c r="AL111" i="170"/>
  <c r="AK111" i="170"/>
  <c r="AJ111" i="170"/>
  <c r="AI111" i="170"/>
  <c r="AH111" i="170"/>
  <c r="AG111" i="170"/>
  <c r="AF111" i="170"/>
  <c r="AE111" i="170"/>
  <c r="AD111" i="170"/>
  <c r="AC111" i="170"/>
  <c r="AB111" i="170"/>
  <c r="AA111" i="170"/>
  <c r="Z111" i="170"/>
  <c r="Y111" i="170"/>
  <c r="X111" i="170"/>
  <c r="U111" i="170"/>
  <c r="W111" i="170" s="1"/>
  <c r="AQ77" i="170"/>
  <c r="AO110" i="170"/>
  <c r="AN110" i="170"/>
  <c r="AM110" i="170"/>
  <c r="AL110" i="170"/>
  <c r="AK110" i="170"/>
  <c r="AJ110" i="170"/>
  <c r="AI110" i="170"/>
  <c r="AH110" i="170"/>
  <c r="AG110" i="170"/>
  <c r="AF110" i="170"/>
  <c r="AE110" i="170"/>
  <c r="AD110" i="170"/>
  <c r="AC110" i="170"/>
  <c r="AB110" i="170"/>
  <c r="AA110" i="170"/>
  <c r="Z110" i="170"/>
  <c r="Y110" i="170"/>
  <c r="X110" i="170"/>
  <c r="U110" i="170"/>
  <c r="W110" i="170" s="1"/>
  <c r="AQ76" i="170"/>
  <c r="AO109" i="170"/>
  <c r="AN109" i="170"/>
  <c r="AM109" i="170"/>
  <c r="AL109" i="170"/>
  <c r="AK109" i="170"/>
  <c r="AJ109" i="170"/>
  <c r="AI109" i="170"/>
  <c r="AH109" i="170"/>
  <c r="AG109" i="170"/>
  <c r="AF109" i="170"/>
  <c r="AE109" i="170"/>
  <c r="AD109" i="170"/>
  <c r="AC109" i="170"/>
  <c r="AB109" i="170"/>
  <c r="AA109" i="170"/>
  <c r="Z109" i="170"/>
  <c r="Y109" i="170"/>
  <c r="X109" i="170"/>
  <c r="U109" i="170"/>
  <c r="W109" i="170" s="1"/>
  <c r="AQ75" i="170"/>
  <c r="AO108" i="170"/>
  <c r="AN108" i="170"/>
  <c r="AM108" i="170"/>
  <c r="AL108" i="170"/>
  <c r="AK108" i="170"/>
  <c r="AJ108" i="170"/>
  <c r="AI108" i="170"/>
  <c r="AH108" i="170"/>
  <c r="AG108" i="170"/>
  <c r="AF108" i="170"/>
  <c r="AE108" i="170"/>
  <c r="AD108" i="170"/>
  <c r="AC108" i="170"/>
  <c r="AB108" i="170"/>
  <c r="AA108" i="170"/>
  <c r="Z108" i="170"/>
  <c r="Y108" i="170"/>
  <c r="X108" i="170"/>
  <c r="U108" i="170"/>
  <c r="W108" i="170" s="1"/>
  <c r="AQ74" i="170"/>
  <c r="AO107" i="170"/>
  <c r="AN107" i="170"/>
  <c r="AM107" i="170"/>
  <c r="AL107" i="170"/>
  <c r="AK107" i="170"/>
  <c r="AJ107" i="170"/>
  <c r="AI107" i="170"/>
  <c r="AH107" i="170"/>
  <c r="AG107" i="170"/>
  <c r="AF107" i="170"/>
  <c r="AE107" i="170"/>
  <c r="AD107" i="170"/>
  <c r="AC107" i="170"/>
  <c r="AB107" i="170"/>
  <c r="AA107" i="170"/>
  <c r="Z107" i="170"/>
  <c r="Y107" i="170"/>
  <c r="X107" i="170"/>
  <c r="U107" i="170"/>
  <c r="W107" i="170" s="1"/>
  <c r="AQ73" i="170"/>
  <c r="AO106" i="170"/>
  <c r="AN106" i="170"/>
  <c r="AM106" i="170"/>
  <c r="AL106" i="170"/>
  <c r="AK106" i="170"/>
  <c r="AJ106" i="170"/>
  <c r="AI106" i="170"/>
  <c r="AH106" i="170"/>
  <c r="AG106" i="170"/>
  <c r="AF106" i="170"/>
  <c r="AE106" i="170"/>
  <c r="AD106" i="170"/>
  <c r="AC106" i="170"/>
  <c r="AB106" i="170"/>
  <c r="AA106" i="170"/>
  <c r="Z106" i="170"/>
  <c r="Y106" i="170"/>
  <c r="X106" i="170"/>
  <c r="U106" i="170"/>
  <c r="W106" i="170" s="1"/>
  <c r="AQ72" i="170"/>
  <c r="AO105" i="170"/>
  <c r="AN105" i="170"/>
  <c r="AM105" i="170"/>
  <c r="AL105" i="170"/>
  <c r="AK105" i="170"/>
  <c r="AJ105" i="170"/>
  <c r="AI105" i="170"/>
  <c r="AH105" i="170"/>
  <c r="AG105" i="170"/>
  <c r="AF105" i="170"/>
  <c r="AE105" i="170"/>
  <c r="AD105" i="170"/>
  <c r="AC105" i="170"/>
  <c r="AB105" i="170"/>
  <c r="AA105" i="170"/>
  <c r="Z105" i="170"/>
  <c r="Y105" i="170"/>
  <c r="X105" i="170"/>
  <c r="U105" i="170"/>
  <c r="W105" i="170" s="1"/>
  <c r="AQ71" i="170"/>
  <c r="AO104" i="170"/>
  <c r="AN104" i="170"/>
  <c r="AM104" i="170"/>
  <c r="AL104" i="170"/>
  <c r="AK104" i="170"/>
  <c r="AJ104" i="170"/>
  <c r="AI104" i="170"/>
  <c r="AH104" i="170"/>
  <c r="AG104" i="170"/>
  <c r="AF104" i="170"/>
  <c r="AE104" i="170"/>
  <c r="AD104" i="170"/>
  <c r="AC104" i="170"/>
  <c r="AB104" i="170"/>
  <c r="AA104" i="170"/>
  <c r="Z104" i="170"/>
  <c r="Y104" i="170"/>
  <c r="X104" i="170"/>
  <c r="U104" i="170"/>
  <c r="W104" i="170" s="1"/>
  <c r="AQ70" i="170"/>
  <c r="AO103" i="170"/>
  <c r="AN103" i="170"/>
  <c r="AM103" i="170"/>
  <c r="AL103" i="170"/>
  <c r="AK103" i="170"/>
  <c r="AJ103" i="170"/>
  <c r="AI103" i="170"/>
  <c r="AH103" i="170"/>
  <c r="AG103" i="170"/>
  <c r="AF103" i="170"/>
  <c r="AE103" i="170"/>
  <c r="AD103" i="170"/>
  <c r="AC103" i="170"/>
  <c r="AB103" i="170"/>
  <c r="AA103" i="170"/>
  <c r="Z103" i="170"/>
  <c r="Y103" i="170"/>
  <c r="X103" i="170"/>
  <c r="U103" i="170"/>
  <c r="W103" i="170" s="1"/>
  <c r="AQ69" i="170"/>
  <c r="AA98" i="170"/>
  <c r="Z98" i="170"/>
  <c r="Y98" i="170"/>
  <c r="X98" i="170"/>
  <c r="U98" i="170"/>
  <c r="W98" i="170" s="1"/>
  <c r="AQ68" i="170"/>
  <c r="AO96" i="170"/>
  <c r="AN96" i="170"/>
  <c r="AM96" i="170"/>
  <c r="AL96" i="170"/>
  <c r="AK96" i="170"/>
  <c r="AJ96" i="170"/>
  <c r="AI96" i="170"/>
  <c r="AH96" i="170"/>
  <c r="AG96" i="170"/>
  <c r="AF96" i="170"/>
  <c r="AE96" i="170"/>
  <c r="AD96" i="170"/>
  <c r="AC96" i="170"/>
  <c r="AB96" i="170"/>
  <c r="AA96" i="170"/>
  <c r="Z96" i="170"/>
  <c r="Y96" i="170"/>
  <c r="X96" i="170"/>
  <c r="U96" i="170"/>
  <c r="W96" i="170" s="1"/>
  <c r="AQ67" i="170"/>
  <c r="AO95" i="170"/>
  <c r="AN95" i="170"/>
  <c r="AM95" i="170"/>
  <c r="AL95" i="170"/>
  <c r="AK95" i="170"/>
  <c r="AJ95" i="170"/>
  <c r="AI95" i="170"/>
  <c r="AH95" i="170"/>
  <c r="AG95" i="170"/>
  <c r="AF95" i="170"/>
  <c r="AE95" i="170"/>
  <c r="AD95" i="170"/>
  <c r="AC95" i="170"/>
  <c r="AB95" i="170"/>
  <c r="AA95" i="170"/>
  <c r="Z95" i="170"/>
  <c r="Y95" i="170"/>
  <c r="X95" i="170"/>
  <c r="U95" i="170"/>
  <c r="W95" i="170" s="1"/>
  <c r="AQ66" i="170"/>
  <c r="AO94" i="170"/>
  <c r="AN94" i="170"/>
  <c r="AM94" i="170"/>
  <c r="AL94" i="170"/>
  <c r="AK94" i="170"/>
  <c r="AJ94" i="170"/>
  <c r="AI94" i="170"/>
  <c r="AH94" i="170"/>
  <c r="AG94" i="170"/>
  <c r="AF94" i="170"/>
  <c r="AE94" i="170"/>
  <c r="AD94" i="170"/>
  <c r="AC94" i="170"/>
  <c r="AB94" i="170"/>
  <c r="AA94" i="170"/>
  <c r="Z94" i="170"/>
  <c r="Y94" i="170"/>
  <c r="X94" i="170"/>
  <c r="U94" i="170"/>
  <c r="W94" i="170" s="1"/>
  <c r="AQ65" i="170"/>
  <c r="AO93" i="170"/>
  <c r="AN93" i="170"/>
  <c r="AM93" i="170"/>
  <c r="AL93" i="170"/>
  <c r="AK93" i="170"/>
  <c r="AJ93" i="170"/>
  <c r="AI93" i="170"/>
  <c r="AH93" i="170"/>
  <c r="AG93" i="170"/>
  <c r="AF93" i="170"/>
  <c r="AE93" i="170"/>
  <c r="AD93" i="170"/>
  <c r="AC93" i="170"/>
  <c r="AB93" i="170"/>
  <c r="AA93" i="170"/>
  <c r="Z93" i="170"/>
  <c r="Y93" i="170"/>
  <c r="X93" i="170"/>
  <c r="U93" i="170"/>
  <c r="W93" i="170" s="1"/>
  <c r="AQ64" i="170"/>
  <c r="AO92" i="170"/>
  <c r="AN92" i="170"/>
  <c r="AM92" i="170"/>
  <c r="AL92" i="170"/>
  <c r="AK92" i="170"/>
  <c r="AJ92" i="170"/>
  <c r="AI92" i="170"/>
  <c r="AH92" i="170"/>
  <c r="AG92" i="170"/>
  <c r="AF92" i="170"/>
  <c r="AE92" i="170"/>
  <c r="AD92" i="170"/>
  <c r="AC92" i="170"/>
  <c r="AB92" i="170"/>
  <c r="AA92" i="170"/>
  <c r="Z92" i="170"/>
  <c r="Y92" i="170"/>
  <c r="X92" i="170"/>
  <c r="U92" i="170"/>
  <c r="W92" i="170" s="1"/>
  <c r="AQ63" i="170"/>
  <c r="AO91" i="170"/>
  <c r="AN91" i="170"/>
  <c r="AM91" i="170"/>
  <c r="AL91" i="170"/>
  <c r="AK91" i="170"/>
  <c r="AJ91" i="170"/>
  <c r="AI91" i="170"/>
  <c r="AH91" i="170"/>
  <c r="AG91" i="170"/>
  <c r="AF91" i="170"/>
  <c r="AE91" i="170"/>
  <c r="AD91" i="170"/>
  <c r="AC91" i="170"/>
  <c r="AB91" i="170"/>
  <c r="AA91" i="170"/>
  <c r="Z91" i="170"/>
  <c r="Y91" i="170"/>
  <c r="X91" i="170"/>
  <c r="U91" i="170"/>
  <c r="W91" i="170" s="1"/>
  <c r="AQ62" i="170"/>
  <c r="AO90" i="170"/>
  <c r="AN90" i="170"/>
  <c r="AM90" i="170"/>
  <c r="AL90" i="170"/>
  <c r="AK90" i="170"/>
  <c r="AJ90" i="170"/>
  <c r="AI90" i="170"/>
  <c r="AH90" i="170"/>
  <c r="AG90" i="170"/>
  <c r="AF90" i="170"/>
  <c r="AE90" i="170"/>
  <c r="AD90" i="170"/>
  <c r="AC90" i="170"/>
  <c r="AB90" i="170"/>
  <c r="AA90" i="170"/>
  <c r="Z90" i="170"/>
  <c r="Y90" i="170"/>
  <c r="X90" i="170"/>
  <c r="U90" i="170"/>
  <c r="W90" i="170" s="1"/>
  <c r="AQ61" i="170"/>
  <c r="AO89" i="170"/>
  <c r="AN89" i="170"/>
  <c r="AM89" i="170"/>
  <c r="AL89" i="170"/>
  <c r="AK89" i="170"/>
  <c r="AJ89" i="170"/>
  <c r="AI89" i="170"/>
  <c r="AH89" i="170"/>
  <c r="AG89" i="170"/>
  <c r="AF89" i="170"/>
  <c r="AE89" i="170"/>
  <c r="AD89" i="170"/>
  <c r="AC89" i="170"/>
  <c r="AB89" i="170"/>
  <c r="AA89" i="170"/>
  <c r="Z89" i="170"/>
  <c r="Y89" i="170"/>
  <c r="X89" i="170"/>
  <c r="U89" i="170"/>
  <c r="W89" i="170" s="1"/>
  <c r="AQ60" i="170"/>
  <c r="AO88" i="170"/>
  <c r="AN88" i="170"/>
  <c r="AM88" i="170"/>
  <c r="AL88" i="170"/>
  <c r="AK88" i="170"/>
  <c r="AJ88" i="170"/>
  <c r="AI88" i="170"/>
  <c r="AH88" i="170"/>
  <c r="AG88" i="170"/>
  <c r="AF88" i="170"/>
  <c r="AE88" i="170"/>
  <c r="AD88" i="170"/>
  <c r="AC88" i="170"/>
  <c r="AB88" i="170"/>
  <c r="AA88" i="170"/>
  <c r="Z88" i="170"/>
  <c r="Y88" i="170"/>
  <c r="X88" i="170"/>
  <c r="U88" i="170"/>
  <c r="W88" i="170" s="1"/>
  <c r="AQ59" i="170"/>
  <c r="AO87" i="170"/>
  <c r="AN87" i="170"/>
  <c r="AM87" i="170"/>
  <c r="AL87" i="170"/>
  <c r="AK87" i="170"/>
  <c r="AJ87" i="170"/>
  <c r="AI87" i="170"/>
  <c r="AH87" i="170"/>
  <c r="AG87" i="170"/>
  <c r="AF87" i="170"/>
  <c r="AE87" i="170"/>
  <c r="AD87" i="170"/>
  <c r="AC87" i="170"/>
  <c r="AB87" i="170"/>
  <c r="AA87" i="170"/>
  <c r="Z87" i="170"/>
  <c r="Y87" i="170"/>
  <c r="X87" i="170"/>
  <c r="U87" i="170"/>
  <c r="W87" i="170" s="1"/>
  <c r="AQ58" i="170"/>
  <c r="AO86" i="170"/>
  <c r="AN86" i="170"/>
  <c r="AM86" i="170"/>
  <c r="AL86" i="170"/>
  <c r="AK86" i="170"/>
  <c r="AJ86" i="170"/>
  <c r="AI86" i="170"/>
  <c r="AH86" i="170"/>
  <c r="AG86" i="170"/>
  <c r="AF86" i="170"/>
  <c r="AE86" i="170"/>
  <c r="AD86" i="170"/>
  <c r="AC86" i="170"/>
  <c r="AB86" i="170"/>
  <c r="AA86" i="170"/>
  <c r="Z86" i="170"/>
  <c r="Y86" i="170"/>
  <c r="X86" i="170"/>
  <c r="U86" i="170"/>
  <c r="W86" i="170" s="1"/>
  <c r="AQ57" i="170"/>
  <c r="AO85" i="170"/>
  <c r="AN85" i="170"/>
  <c r="AM85" i="170"/>
  <c r="AL85" i="170"/>
  <c r="AK85" i="170"/>
  <c r="AJ85" i="170"/>
  <c r="AI85" i="170"/>
  <c r="AH85" i="170"/>
  <c r="AG85" i="170"/>
  <c r="AF85" i="170"/>
  <c r="AE85" i="170"/>
  <c r="AD85" i="170"/>
  <c r="AC85" i="170"/>
  <c r="AB85" i="170"/>
  <c r="AA85" i="170"/>
  <c r="Z85" i="170"/>
  <c r="Y85" i="170"/>
  <c r="X85" i="170"/>
  <c r="U85" i="170"/>
  <c r="W85" i="170" s="1"/>
  <c r="AQ56" i="170"/>
  <c r="AO84" i="170"/>
  <c r="AN84" i="170"/>
  <c r="AM84" i="170"/>
  <c r="AL84" i="170"/>
  <c r="AK84" i="170"/>
  <c r="AJ84" i="170"/>
  <c r="AI84" i="170"/>
  <c r="AH84" i="170"/>
  <c r="AG84" i="170"/>
  <c r="AF84" i="170"/>
  <c r="AE84" i="170"/>
  <c r="AD84" i="170"/>
  <c r="AC84" i="170"/>
  <c r="AB84" i="170"/>
  <c r="AA84" i="170"/>
  <c r="Z84" i="170"/>
  <c r="Y84" i="170"/>
  <c r="X84" i="170"/>
  <c r="U84" i="170"/>
  <c r="W84" i="170" s="1"/>
  <c r="AQ55" i="170"/>
  <c r="AO83" i="170"/>
  <c r="AN83" i="170"/>
  <c r="AM83" i="170"/>
  <c r="AL83" i="170"/>
  <c r="AK83" i="170"/>
  <c r="AJ83" i="170"/>
  <c r="AI83" i="170"/>
  <c r="AH83" i="170"/>
  <c r="AG83" i="170"/>
  <c r="AF83" i="170"/>
  <c r="AE83" i="170"/>
  <c r="AD83" i="170"/>
  <c r="AC83" i="170"/>
  <c r="AB83" i="170"/>
  <c r="AA83" i="170"/>
  <c r="Z83" i="170"/>
  <c r="Y83" i="170"/>
  <c r="X83" i="170"/>
  <c r="U83" i="170"/>
  <c r="W83" i="170" s="1"/>
  <c r="AQ54" i="170"/>
  <c r="AO82" i="170"/>
  <c r="AN82" i="170"/>
  <c r="AM82" i="170"/>
  <c r="AL82" i="170"/>
  <c r="AK82" i="170"/>
  <c r="AJ82" i="170"/>
  <c r="AI82" i="170"/>
  <c r="AH82" i="170"/>
  <c r="AG82" i="170"/>
  <c r="AF82" i="170"/>
  <c r="AE82" i="170"/>
  <c r="AD82" i="170"/>
  <c r="AC82" i="170"/>
  <c r="AB82" i="170"/>
  <c r="AA82" i="170"/>
  <c r="Z82" i="170"/>
  <c r="Y82" i="170"/>
  <c r="X82" i="170"/>
  <c r="U82" i="170"/>
  <c r="W82" i="170" s="1"/>
  <c r="AQ53" i="170"/>
  <c r="AO81" i="170"/>
  <c r="AN81" i="170"/>
  <c r="AM81" i="170"/>
  <c r="AL81" i="170"/>
  <c r="AK81" i="170"/>
  <c r="AJ81" i="170"/>
  <c r="AI81" i="170"/>
  <c r="AH81" i="170"/>
  <c r="AG81" i="170"/>
  <c r="AF81" i="170"/>
  <c r="AE81" i="170"/>
  <c r="AD81" i="170"/>
  <c r="AC81" i="170"/>
  <c r="AB81" i="170"/>
  <c r="AA81" i="170"/>
  <c r="Z81" i="170"/>
  <c r="Y81" i="170"/>
  <c r="X81" i="170"/>
  <c r="U81" i="170"/>
  <c r="W81" i="170" s="1"/>
  <c r="AQ52" i="170"/>
  <c r="AO80" i="170"/>
  <c r="AN80" i="170"/>
  <c r="AM80" i="170"/>
  <c r="AL80" i="170"/>
  <c r="AK80" i="170"/>
  <c r="AJ80" i="170"/>
  <c r="AI80" i="170"/>
  <c r="AH80" i="170"/>
  <c r="AG80" i="170"/>
  <c r="AF80" i="170"/>
  <c r="AE80" i="170"/>
  <c r="AD80" i="170"/>
  <c r="AC80" i="170"/>
  <c r="AB80" i="170"/>
  <c r="AA80" i="170"/>
  <c r="Z80" i="170"/>
  <c r="Y80" i="170"/>
  <c r="X80" i="170"/>
  <c r="U80" i="170"/>
  <c r="W80" i="170" s="1"/>
  <c r="AQ51" i="170"/>
  <c r="AO79" i="170"/>
  <c r="AN79" i="170"/>
  <c r="AM79" i="170"/>
  <c r="AL79" i="170"/>
  <c r="AK79" i="170"/>
  <c r="AJ79" i="170"/>
  <c r="AI79" i="170"/>
  <c r="AH79" i="170"/>
  <c r="AG79" i="170"/>
  <c r="AF79" i="170"/>
  <c r="AE79" i="170"/>
  <c r="AD79" i="170"/>
  <c r="AC79" i="170"/>
  <c r="AB79" i="170"/>
  <c r="AA79" i="170"/>
  <c r="Z79" i="170"/>
  <c r="Y79" i="170"/>
  <c r="X79" i="170"/>
  <c r="U79" i="170"/>
  <c r="W79" i="170" s="1"/>
  <c r="AQ50" i="170"/>
  <c r="AO78" i="170"/>
  <c r="AN78" i="170"/>
  <c r="AM78" i="170"/>
  <c r="AL78" i="170"/>
  <c r="AK78" i="170"/>
  <c r="AJ78" i="170"/>
  <c r="AI78" i="170"/>
  <c r="AH78" i="170"/>
  <c r="AG78" i="170"/>
  <c r="AF78" i="170"/>
  <c r="AE78" i="170"/>
  <c r="AD78" i="170"/>
  <c r="AC78" i="170"/>
  <c r="AB78" i="170"/>
  <c r="AA78" i="170"/>
  <c r="Z78" i="170"/>
  <c r="Y78" i="170"/>
  <c r="X78" i="170"/>
  <c r="U78" i="170"/>
  <c r="W78" i="170" s="1"/>
  <c r="AQ49" i="170"/>
  <c r="AO77" i="170"/>
  <c r="AN77" i="170"/>
  <c r="AM77" i="170"/>
  <c r="AL77" i="170"/>
  <c r="AK77" i="170"/>
  <c r="AJ77" i="170"/>
  <c r="AI77" i="170"/>
  <c r="AH77" i="170"/>
  <c r="AG77" i="170"/>
  <c r="AF77" i="170"/>
  <c r="AE77" i="170"/>
  <c r="AD77" i="170"/>
  <c r="AC77" i="170"/>
  <c r="AB77" i="170"/>
  <c r="AA77" i="170"/>
  <c r="Z77" i="170"/>
  <c r="Y77" i="170"/>
  <c r="X77" i="170"/>
  <c r="U77" i="170"/>
  <c r="W77" i="170" s="1"/>
  <c r="AQ48" i="170"/>
  <c r="AO76" i="170"/>
  <c r="AN76" i="170"/>
  <c r="AM76" i="170"/>
  <c r="AL76" i="170"/>
  <c r="AK76" i="170"/>
  <c r="AJ76" i="170"/>
  <c r="AI76" i="170"/>
  <c r="AH76" i="170"/>
  <c r="AG76" i="170"/>
  <c r="AF76" i="170"/>
  <c r="AE76" i="170"/>
  <c r="AD76" i="170"/>
  <c r="AC76" i="170"/>
  <c r="AB76" i="170"/>
  <c r="AA76" i="170"/>
  <c r="Z76" i="170"/>
  <c r="Y76" i="170"/>
  <c r="X76" i="170"/>
  <c r="U76" i="170"/>
  <c r="W76" i="170" s="1"/>
  <c r="AQ47" i="170"/>
  <c r="AO75" i="170"/>
  <c r="AN75" i="170"/>
  <c r="AM75" i="170"/>
  <c r="AL75" i="170"/>
  <c r="AK75" i="170"/>
  <c r="AJ75" i="170"/>
  <c r="AI75" i="170"/>
  <c r="AH75" i="170"/>
  <c r="AG75" i="170"/>
  <c r="AF75" i="170"/>
  <c r="AE75" i="170"/>
  <c r="AD75" i="170"/>
  <c r="AC75" i="170"/>
  <c r="AB75" i="170"/>
  <c r="AA75" i="170"/>
  <c r="Z75" i="170"/>
  <c r="Y75" i="170"/>
  <c r="X75" i="170"/>
  <c r="U75" i="170"/>
  <c r="W75" i="170" s="1"/>
  <c r="AQ46" i="170"/>
  <c r="AO74" i="170"/>
  <c r="AN74" i="170"/>
  <c r="AM74" i="170"/>
  <c r="AL74" i="170"/>
  <c r="AK74" i="170"/>
  <c r="AJ74" i="170"/>
  <c r="AI74" i="170"/>
  <c r="AH74" i="170"/>
  <c r="AG74" i="170"/>
  <c r="AF74" i="170"/>
  <c r="AE74" i="170"/>
  <c r="AD74" i="170"/>
  <c r="AC74" i="170"/>
  <c r="AB74" i="170"/>
  <c r="AA74" i="170"/>
  <c r="Z74" i="170"/>
  <c r="Y74" i="170"/>
  <c r="X74" i="170"/>
  <c r="U74" i="170"/>
  <c r="W74" i="170" s="1"/>
  <c r="AQ45" i="170"/>
  <c r="AO73" i="170"/>
  <c r="AN73" i="170"/>
  <c r="AM73" i="170"/>
  <c r="AL73" i="170"/>
  <c r="AK73" i="170"/>
  <c r="AJ73" i="170"/>
  <c r="AI73" i="170"/>
  <c r="AH73" i="170"/>
  <c r="AG73" i="170"/>
  <c r="AF73" i="170"/>
  <c r="AE73" i="170"/>
  <c r="AD73" i="170"/>
  <c r="AC73" i="170"/>
  <c r="AB73" i="170"/>
  <c r="AA73" i="170"/>
  <c r="Z73" i="170"/>
  <c r="Y73" i="170"/>
  <c r="X73" i="170"/>
  <c r="U73" i="170"/>
  <c r="W73" i="170" s="1"/>
  <c r="AQ44" i="170"/>
  <c r="AO72" i="170"/>
  <c r="AN72" i="170"/>
  <c r="AM72" i="170"/>
  <c r="AL72" i="170"/>
  <c r="AK72" i="170"/>
  <c r="AJ72" i="170"/>
  <c r="AI72" i="170"/>
  <c r="AH72" i="170"/>
  <c r="AG72" i="170"/>
  <c r="AF72" i="170"/>
  <c r="AE72" i="170"/>
  <c r="AD72" i="170"/>
  <c r="AC72" i="170"/>
  <c r="AB72" i="170"/>
  <c r="AA72" i="170"/>
  <c r="Z72" i="170"/>
  <c r="Y72" i="170"/>
  <c r="X72" i="170"/>
  <c r="U72" i="170"/>
  <c r="W72" i="170" s="1"/>
  <c r="AQ43" i="170"/>
  <c r="AO71" i="170"/>
  <c r="AN71" i="170"/>
  <c r="AM71" i="170"/>
  <c r="AL71" i="170"/>
  <c r="AK71" i="170"/>
  <c r="AJ71" i="170"/>
  <c r="AI71" i="170"/>
  <c r="AH71" i="170"/>
  <c r="AG71" i="170"/>
  <c r="AF71" i="170"/>
  <c r="AE71" i="170"/>
  <c r="AD71" i="170"/>
  <c r="AC71" i="170"/>
  <c r="AB71" i="170"/>
  <c r="AA71" i="170"/>
  <c r="Z71" i="170"/>
  <c r="Y71" i="170"/>
  <c r="X71" i="170"/>
  <c r="U71" i="170"/>
  <c r="W71" i="170" s="1"/>
  <c r="AQ42" i="170"/>
  <c r="AO70" i="170"/>
  <c r="AN70" i="170"/>
  <c r="AM70" i="170"/>
  <c r="AL70" i="170"/>
  <c r="AK70" i="170"/>
  <c r="AJ70" i="170"/>
  <c r="AI70" i="170"/>
  <c r="AH70" i="170"/>
  <c r="AG70" i="170"/>
  <c r="AF70" i="170"/>
  <c r="AE70" i="170"/>
  <c r="AD70" i="170"/>
  <c r="AC70" i="170"/>
  <c r="AB70" i="170"/>
  <c r="AA70" i="170"/>
  <c r="Z70" i="170"/>
  <c r="Y70" i="170"/>
  <c r="X70" i="170"/>
  <c r="U70" i="170"/>
  <c r="W70" i="170" s="1"/>
  <c r="AQ41" i="170"/>
  <c r="AO69" i="170"/>
  <c r="AN69" i="170"/>
  <c r="AM69" i="170"/>
  <c r="AL69" i="170"/>
  <c r="AK69" i="170"/>
  <c r="AJ69" i="170"/>
  <c r="AI69" i="170"/>
  <c r="AH69" i="170"/>
  <c r="AG69" i="170"/>
  <c r="AF69" i="170"/>
  <c r="AE69" i="170"/>
  <c r="AD69" i="170"/>
  <c r="AC69" i="170"/>
  <c r="AB69" i="170"/>
  <c r="AA69" i="170"/>
  <c r="Z69" i="170"/>
  <c r="Y69" i="170"/>
  <c r="X69" i="170"/>
  <c r="U69" i="170"/>
  <c r="W69" i="170" s="1"/>
  <c r="AQ40" i="170"/>
  <c r="AO68" i="170"/>
  <c r="AN68" i="170"/>
  <c r="AM68" i="170"/>
  <c r="AL68" i="170"/>
  <c r="AK68" i="170"/>
  <c r="AJ68" i="170"/>
  <c r="AI68" i="170"/>
  <c r="AH68" i="170"/>
  <c r="AG68" i="170"/>
  <c r="AF68" i="170"/>
  <c r="AE68" i="170"/>
  <c r="AD68" i="170"/>
  <c r="AC68" i="170"/>
  <c r="AB68" i="170"/>
  <c r="AA68" i="170"/>
  <c r="Z68" i="170"/>
  <c r="Y68" i="170"/>
  <c r="X68" i="170"/>
  <c r="U68" i="170"/>
  <c r="W68" i="170" s="1"/>
  <c r="AQ39" i="170"/>
  <c r="AO67" i="170"/>
  <c r="AN67" i="170"/>
  <c r="AM67" i="170"/>
  <c r="AL67" i="170"/>
  <c r="AK67" i="170"/>
  <c r="AJ67" i="170"/>
  <c r="AI67" i="170"/>
  <c r="AH67" i="170"/>
  <c r="AG67" i="170"/>
  <c r="AF67" i="170"/>
  <c r="AE67" i="170"/>
  <c r="AD67" i="170"/>
  <c r="AC67" i="170"/>
  <c r="AB67" i="170"/>
  <c r="AA67" i="170"/>
  <c r="Z67" i="170"/>
  <c r="Y67" i="170"/>
  <c r="X67" i="170"/>
  <c r="U67" i="170"/>
  <c r="W67" i="170" s="1"/>
  <c r="AQ38" i="170"/>
  <c r="AO66" i="170"/>
  <c r="AN66" i="170"/>
  <c r="AM66" i="170"/>
  <c r="AL66" i="170"/>
  <c r="AK66" i="170"/>
  <c r="AJ66" i="170"/>
  <c r="AI66" i="170"/>
  <c r="AH66" i="170"/>
  <c r="AG66" i="170"/>
  <c r="AF66" i="170"/>
  <c r="AE66" i="170"/>
  <c r="AD66" i="170"/>
  <c r="AC66" i="170"/>
  <c r="AB66" i="170"/>
  <c r="AA66" i="170"/>
  <c r="Z66" i="170"/>
  <c r="Y66" i="170"/>
  <c r="X66" i="170"/>
  <c r="U66" i="170"/>
  <c r="W66" i="170" s="1"/>
  <c r="AQ37" i="170"/>
  <c r="AO65" i="170"/>
  <c r="AN65" i="170"/>
  <c r="AM65" i="170"/>
  <c r="AL65" i="170"/>
  <c r="AK65" i="170"/>
  <c r="AJ65" i="170"/>
  <c r="AI65" i="170"/>
  <c r="AH65" i="170"/>
  <c r="AG65" i="170"/>
  <c r="AF65" i="170"/>
  <c r="AE65" i="170"/>
  <c r="AD65" i="170"/>
  <c r="AC65" i="170"/>
  <c r="AB65" i="170"/>
  <c r="AA65" i="170"/>
  <c r="Z65" i="170"/>
  <c r="Y65" i="170"/>
  <c r="X65" i="170"/>
  <c r="U65" i="170"/>
  <c r="W65" i="170" s="1"/>
  <c r="AQ36" i="170"/>
  <c r="AO64" i="170"/>
  <c r="AN64" i="170"/>
  <c r="AM64" i="170"/>
  <c r="AL64" i="170"/>
  <c r="AK64" i="170"/>
  <c r="AJ64" i="170"/>
  <c r="AI64" i="170"/>
  <c r="AH64" i="170"/>
  <c r="AG64" i="170"/>
  <c r="AF64" i="170"/>
  <c r="AE64" i="170"/>
  <c r="AD64" i="170"/>
  <c r="AC64" i="170"/>
  <c r="AB64" i="170"/>
  <c r="AA64" i="170"/>
  <c r="Z64" i="170"/>
  <c r="Y64" i="170"/>
  <c r="X64" i="170"/>
  <c r="U64" i="170"/>
  <c r="W64" i="170" s="1"/>
  <c r="AQ35" i="170"/>
  <c r="AO63" i="170"/>
  <c r="AN63" i="170"/>
  <c r="AM63" i="170"/>
  <c r="AL63" i="170"/>
  <c r="AK63" i="170"/>
  <c r="AJ63" i="170"/>
  <c r="AI63" i="170"/>
  <c r="AH63" i="170"/>
  <c r="AG63" i="170"/>
  <c r="AF63" i="170"/>
  <c r="AE63" i="170"/>
  <c r="AD63" i="170"/>
  <c r="AC63" i="170"/>
  <c r="AB63" i="170"/>
  <c r="AA63" i="170"/>
  <c r="Z63" i="170"/>
  <c r="Y63" i="170"/>
  <c r="X63" i="170"/>
  <c r="U63" i="170"/>
  <c r="W63" i="170" s="1"/>
  <c r="AQ34" i="170"/>
  <c r="AO62" i="170"/>
  <c r="AN62" i="170"/>
  <c r="AM62" i="170"/>
  <c r="AL62" i="170"/>
  <c r="AK62" i="170"/>
  <c r="AJ62" i="170"/>
  <c r="AI62" i="170"/>
  <c r="AH62" i="170"/>
  <c r="AG62" i="170"/>
  <c r="AF62" i="170"/>
  <c r="AE62" i="170"/>
  <c r="AD62" i="170"/>
  <c r="AC62" i="170"/>
  <c r="AB62" i="170"/>
  <c r="AA62" i="170"/>
  <c r="Z62" i="170"/>
  <c r="Y62" i="170"/>
  <c r="X62" i="170"/>
  <c r="U62" i="170"/>
  <c r="W62" i="170" s="1"/>
  <c r="AQ33" i="170"/>
  <c r="AO61" i="170"/>
  <c r="AN61" i="170"/>
  <c r="AM61" i="170"/>
  <c r="AL61" i="170"/>
  <c r="AK61" i="170"/>
  <c r="AJ61" i="170"/>
  <c r="AI61" i="170"/>
  <c r="AH61" i="170"/>
  <c r="AG61" i="170"/>
  <c r="AF61" i="170"/>
  <c r="AE61" i="170"/>
  <c r="AD61" i="170"/>
  <c r="AC61" i="170"/>
  <c r="AB61" i="170"/>
  <c r="AA61" i="170"/>
  <c r="Z61" i="170"/>
  <c r="Y61" i="170"/>
  <c r="X61" i="170"/>
  <c r="U61" i="170"/>
  <c r="W61" i="170" s="1"/>
  <c r="AQ32" i="170"/>
  <c r="AO60" i="170"/>
  <c r="AN60" i="170"/>
  <c r="AM60" i="170"/>
  <c r="AL60" i="170"/>
  <c r="AK60" i="170"/>
  <c r="AJ60" i="170"/>
  <c r="AI60" i="170"/>
  <c r="AH60" i="170"/>
  <c r="AG60" i="170"/>
  <c r="AF60" i="170"/>
  <c r="AE60" i="170"/>
  <c r="AD60" i="170"/>
  <c r="AC60" i="170"/>
  <c r="AB60" i="170"/>
  <c r="AA60" i="170"/>
  <c r="Z60" i="170"/>
  <c r="Y60" i="170"/>
  <c r="X60" i="170"/>
  <c r="U60" i="170"/>
  <c r="W60" i="170" s="1"/>
  <c r="AQ31" i="170"/>
  <c r="AO59" i="170"/>
  <c r="AN59" i="170"/>
  <c r="AM59" i="170"/>
  <c r="AL59" i="170"/>
  <c r="AK59" i="170"/>
  <c r="AJ59" i="170"/>
  <c r="AI59" i="170"/>
  <c r="AH59" i="170"/>
  <c r="AG59" i="170"/>
  <c r="AF59" i="170"/>
  <c r="AE59" i="170"/>
  <c r="AD59" i="170"/>
  <c r="AC59" i="170"/>
  <c r="AB59" i="170"/>
  <c r="AA59" i="170"/>
  <c r="Z59" i="170"/>
  <c r="Y59" i="170"/>
  <c r="X59" i="170"/>
  <c r="U59" i="170"/>
  <c r="W59" i="170" s="1"/>
  <c r="AQ30" i="170"/>
  <c r="AO58" i="170"/>
  <c r="AN58" i="170"/>
  <c r="AM58" i="170"/>
  <c r="AL58" i="170"/>
  <c r="AK58" i="170"/>
  <c r="AJ58" i="170"/>
  <c r="AI58" i="170"/>
  <c r="AH58" i="170"/>
  <c r="AG58" i="170"/>
  <c r="AF58" i="170"/>
  <c r="AE58" i="170"/>
  <c r="AD58" i="170"/>
  <c r="AC58" i="170"/>
  <c r="AB58" i="170"/>
  <c r="AA58" i="170"/>
  <c r="Z58" i="170"/>
  <c r="Y58" i="170"/>
  <c r="X58" i="170"/>
  <c r="U58" i="170"/>
  <c r="W58" i="170" s="1"/>
  <c r="AQ29" i="170"/>
  <c r="AO57" i="170"/>
  <c r="AN57" i="170"/>
  <c r="AM57" i="170"/>
  <c r="AL57" i="170"/>
  <c r="AK57" i="170"/>
  <c r="AJ57" i="170"/>
  <c r="AI57" i="170"/>
  <c r="AH57" i="170"/>
  <c r="AG57" i="170"/>
  <c r="AF57" i="170"/>
  <c r="AE57" i="170"/>
  <c r="AD57" i="170"/>
  <c r="AC57" i="170"/>
  <c r="AB57" i="170"/>
  <c r="AA57" i="170"/>
  <c r="Z57" i="170"/>
  <c r="Y57" i="170"/>
  <c r="X57" i="170"/>
  <c r="U57" i="170"/>
  <c r="W57" i="170" s="1"/>
  <c r="AQ28" i="170"/>
  <c r="AO56" i="170"/>
  <c r="AN56" i="170"/>
  <c r="AM56" i="170"/>
  <c r="AL56" i="170"/>
  <c r="AK56" i="170"/>
  <c r="AJ56" i="170"/>
  <c r="AI56" i="170"/>
  <c r="AH56" i="170"/>
  <c r="AG56" i="170"/>
  <c r="AF56" i="170"/>
  <c r="AE56" i="170"/>
  <c r="AD56" i="170"/>
  <c r="AC56" i="170"/>
  <c r="AB56" i="170"/>
  <c r="AA56" i="170"/>
  <c r="Z56" i="170"/>
  <c r="Y56" i="170"/>
  <c r="X56" i="170"/>
  <c r="U56" i="170"/>
  <c r="W56" i="170" s="1"/>
  <c r="AQ27" i="170"/>
  <c r="AO55" i="170"/>
  <c r="AN55" i="170"/>
  <c r="AM55" i="170"/>
  <c r="AL55" i="170"/>
  <c r="AK55" i="170"/>
  <c r="AJ55" i="170"/>
  <c r="AI55" i="170"/>
  <c r="AH55" i="170"/>
  <c r="AG55" i="170"/>
  <c r="AF55" i="170"/>
  <c r="AE55" i="170"/>
  <c r="AD55" i="170"/>
  <c r="AC55" i="170"/>
  <c r="AB55" i="170"/>
  <c r="AA55" i="170"/>
  <c r="Z55" i="170"/>
  <c r="Y55" i="170"/>
  <c r="X55" i="170"/>
  <c r="U55" i="170"/>
  <c r="W55" i="170" s="1"/>
  <c r="AQ26" i="170"/>
  <c r="AO54" i="170"/>
  <c r="AN54" i="170"/>
  <c r="AM54" i="170"/>
  <c r="AL54" i="170"/>
  <c r="AK54" i="170"/>
  <c r="AJ54" i="170"/>
  <c r="AI54" i="170"/>
  <c r="AH54" i="170"/>
  <c r="AG54" i="170"/>
  <c r="AF54" i="170"/>
  <c r="AE54" i="170"/>
  <c r="AD54" i="170"/>
  <c r="AC54" i="170"/>
  <c r="AB54" i="170"/>
  <c r="AA54" i="170"/>
  <c r="Z54" i="170"/>
  <c r="Y54" i="170"/>
  <c r="X54" i="170"/>
  <c r="U54" i="170"/>
  <c r="W54" i="170" s="1"/>
  <c r="AQ25" i="170"/>
  <c r="AA36" i="170"/>
  <c r="Z36" i="170"/>
  <c r="Y36" i="170"/>
  <c r="X36" i="170"/>
  <c r="U36" i="170"/>
  <c r="W36" i="170" s="1"/>
  <c r="AQ24" i="170"/>
  <c r="AO34" i="170"/>
  <c r="AN34" i="170"/>
  <c r="AM34" i="170"/>
  <c r="AL34" i="170"/>
  <c r="AK34" i="170"/>
  <c r="AJ34" i="170"/>
  <c r="AI34" i="170"/>
  <c r="AH34" i="170"/>
  <c r="AG34" i="170"/>
  <c r="AF34" i="170"/>
  <c r="AE34" i="170"/>
  <c r="AD34" i="170"/>
  <c r="AC34" i="170"/>
  <c r="AB34" i="170"/>
  <c r="AA34" i="170"/>
  <c r="Z34" i="170"/>
  <c r="Y34" i="170"/>
  <c r="X34" i="170"/>
  <c r="U34" i="170"/>
  <c r="W34" i="170" s="1"/>
  <c r="AQ23" i="170"/>
  <c r="AO33" i="170"/>
  <c r="AN33" i="170"/>
  <c r="AM33" i="170"/>
  <c r="AL33" i="170"/>
  <c r="AK33" i="170"/>
  <c r="AJ33" i="170"/>
  <c r="AI33" i="170"/>
  <c r="AH33" i="170"/>
  <c r="AG33" i="170"/>
  <c r="AF33" i="170"/>
  <c r="AE33" i="170"/>
  <c r="AD33" i="170"/>
  <c r="AC33" i="170"/>
  <c r="AB33" i="170"/>
  <c r="AA33" i="170"/>
  <c r="Z33" i="170"/>
  <c r="Y33" i="170"/>
  <c r="X33" i="170"/>
  <c r="U33" i="170"/>
  <c r="W33" i="170" s="1"/>
  <c r="AQ22" i="170"/>
  <c r="AO30" i="170"/>
  <c r="AN30" i="170"/>
  <c r="AM30" i="170"/>
  <c r="AL30" i="170"/>
  <c r="AK30" i="170"/>
  <c r="AJ30" i="170"/>
  <c r="AI30" i="170"/>
  <c r="AH30" i="170"/>
  <c r="AG30" i="170"/>
  <c r="AF30" i="170"/>
  <c r="AE30" i="170"/>
  <c r="AD30" i="170"/>
  <c r="AC30" i="170"/>
  <c r="AB30" i="170"/>
  <c r="AA30" i="170"/>
  <c r="Z30" i="170"/>
  <c r="Y30" i="170"/>
  <c r="X30" i="170"/>
  <c r="U30" i="170"/>
  <c r="W30" i="170" s="1"/>
  <c r="AQ21" i="170"/>
  <c r="AO28" i="170"/>
  <c r="AN28" i="170"/>
  <c r="AM28" i="170"/>
  <c r="AL28" i="170"/>
  <c r="AK28" i="170"/>
  <c r="AJ28" i="170"/>
  <c r="AI28" i="170"/>
  <c r="AH28" i="170"/>
  <c r="AG28" i="170"/>
  <c r="AF28" i="170"/>
  <c r="AE28" i="170"/>
  <c r="AD28" i="170"/>
  <c r="AC28" i="170"/>
  <c r="AB28" i="170"/>
  <c r="AA28" i="170"/>
  <c r="Z28" i="170"/>
  <c r="Y28" i="170"/>
  <c r="X28" i="170"/>
  <c r="U28" i="170"/>
  <c r="W28" i="170" s="1"/>
  <c r="AQ20" i="170"/>
  <c r="AO26" i="170"/>
  <c r="AN26" i="170"/>
  <c r="AM26" i="170"/>
  <c r="AL26" i="170"/>
  <c r="AK26" i="170"/>
  <c r="AJ26" i="170"/>
  <c r="AI26" i="170"/>
  <c r="AH26" i="170"/>
  <c r="AG26" i="170"/>
  <c r="AF26" i="170"/>
  <c r="AE26" i="170"/>
  <c r="AD26" i="170"/>
  <c r="AC26" i="170"/>
  <c r="AB26" i="170"/>
  <c r="AA26" i="170"/>
  <c r="Z26" i="170"/>
  <c r="Y26" i="170"/>
  <c r="X26" i="170"/>
  <c r="U26" i="170"/>
  <c r="W26" i="170" s="1"/>
  <c r="AQ19" i="170"/>
  <c r="AO25" i="170"/>
  <c r="AN25" i="170"/>
  <c r="AM25" i="170"/>
  <c r="AL25" i="170"/>
  <c r="AK25" i="170"/>
  <c r="AJ25" i="170"/>
  <c r="AI25" i="170"/>
  <c r="AH25" i="170"/>
  <c r="AG25" i="170"/>
  <c r="AF25" i="170"/>
  <c r="AE25" i="170"/>
  <c r="AD25" i="170"/>
  <c r="AC25" i="170"/>
  <c r="AB25" i="170"/>
  <c r="AA25" i="170"/>
  <c r="Z25" i="170"/>
  <c r="Y25" i="170"/>
  <c r="X25" i="170"/>
  <c r="U25" i="170"/>
  <c r="W25" i="170" s="1"/>
  <c r="AQ18" i="170"/>
  <c r="AO24" i="170"/>
  <c r="AN24" i="170"/>
  <c r="AM24" i="170"/>
  <c r="AL24" i="170"/>
  <c r="AK24" i="170"/>
  <c r="AJ24" i="170"/>
  <c r="AI24" i="170"/>
  <c r="AH24" i="170"/>
  <c r="AG24" i="170"/>
  <c r="AF24" i="170"/>
  <c r="AE24" i="170"/>
  <c r="AD24" i="170"/>
  <c r="AC24" i="170"/>
  <c r="AB24" i="170"/>
  <c r="AA24" i="170"/>
  <c r="Z24" i="170"/>
  <c r="Y24" i="170"/>
  <c r="X24" i="170"/>
  <c r="U24" i="170"/>
  <c r="W24" i="170" s="1"/>
  <c r="AQ17" i="170"/>
  <c r="AO23" i="170"/>
  <c r="AN23" i="170"/>
  <c r="AM23" i="170"/>
  <c r="AL23" i="170"/>
  <c r="AK23" i="170"/>
  <c r="AJ23" i="170"/>
  <c r="AI23" i="170"/>
  <c r="AH23" i="170"/>
  <c r="AG23" i="170"/>
  <c r="AF23" i="170"/>
  <c r="AE23" i="170"/>
  <c r="AD23" i="170"/>
  <c r="AC23" i="170"/>
  <c r="AB23" i="170"/>
  <c r="AA23" i="170"/>
  <c r="Z23" i="170"/>
  <c r="Y23" i="170"/>
  <c r="X23" i="170"/>
  <c r="U23" i="170"/>
  <c r="W23" i="170" s="1"/>
  <c r="AQ16" i="170"/>
  <c r="AO18" i="170"/>
  <c r="AN18" i="170"/>
  <c r="AM18" i="170"/>
  <c r="AL18" i="170"/>
  <c r="AK18" i="170"/>
  <c r="AJ18" i="170"/>
  <c r="AI18" i="170"/>
  <c r="AH18" i="170"/>
  <c r="AG18" i="170"/>
  <c r="AF18" i="170"/>
  <c r="AE18" i="170"/>
  <c r="AD18" i="170"/>
  <c r="AC18" i="170"/>
  <c r="AB18" i="170"/>
  <c r="AA18" i="170"/>
  <c r="Z18" i="170"/>
  <c r="Y18" i="170"/>
  <c r="X18" i="170"/>
  <c r="U18" i="170"/>
  <c r="W18" i="170" s="1"/>
  <c r="AQ15" i="170"/>
  <c r="AO16" i="170"/>
  <c r="AN16" i="170"/>
  <c r="AM16" i="170"/>
  <c r="AL16" i="170"/>
  <c r="AK16" i="170"/>
  <c r="AJ16" i="170"/>
  <c r="AI16" i="170"/>
  <c r="AH16" i="170"/>
  <c r="AG16" i="170"/>
  <c r="AF16" i="170"/>
  <c r="AE16" i="170"/>
  <c r="AD16" i="170"/>
  <c r="AC16" i="170"/>
  <c r="AB16" i="170"/>
  <c r="AA16" i="170"/>
  <c r="Z16" i="170"/>
  <c r="Y16" i="170"/>
  <c r="X16" i="170"/>
  <c r="U16" i="170"/>
  <c r="W16" i="170" s="1"/>
  <c r="AQ14" i="170"/>
  <c r="AO15" i="170"/>
  <c r="AN15" i="170"/>
  <c r="AM15" i="170"/>
  <c r="AL15" i="170"/>
  <c r="AK15" i="170"/>
  <c r="AJ15" i="170"/>
  <c r="AI15" i="170"/>
  <c r="AH15" i="170"/>
  <c r="AG15" i="170"/>
  <c r="AF15" i="170"/>
  <c r="AE15" i="170"/>
  <c r="AD15" i="170"/>
  <c r="AC15" i="170"/>
  <c r="AB15" i="170"/>
  <c r="AA15" i="170"/>
  <c r="Z15" i="170"/>
  <c r="Y15" i="170"/>
  <c r="X15" i="170"/>
  <c r="U15" i="170"/>
  <c r="W15" i="170" s="1"/>
  <c r="AQ13" i="170"/>
  <c r="AO14" i="170"/>
  <c r="AN14" i="170"/>
  <c r="AM14" i="170"/>
  <c r="AL14" i="170"/>
  <c r="AK14" i="170"/>
  <c r="AJ14" i="170"/>
  <c r="AI14" i="170"/>
  <c r="AH14" i="170"/>
  <c r="AG14" i="170"/>
  <c r="AF14" i="170"/>
  <c r="AE14" i="170"/>
  <c r="AD14" i="170"/>
  <c r="AC14" i="170"/>
  <c r="AB14" i="170"/>
  <c r="AA14" i="170"/>
  <c r="Z14" i="170"/>
  <c r="Y14" i="170"/>
  <c r="X14" i="170"/>
  <c r="U14" i="170"/>
  <c r="W14" i="170" s="1"/>
  <c r="AQ12" i="170"/>
  <c r="AO13" i="170"/>
  <c r="AN13" i="170"/>
  <c r="AM13" i="170"/>
  <c r="AL13" i="170"/>
  <c r="AK13" i="170"/>
  <c r="AJ13" i="170"/>
  <c r="AI13" i="170"/>
  <c r="AH13" i="170"/>
  <c r="AG13" i="170"/>
  <c r="AF13" i="170"/>
  <c r="AE13" i="170"/>
  <c r="AD13" i="170"/>
  <c r="AC13" i="170"/>
  <c r="AB13" i="170"/>
  <c r="AA13" i="170"/>
  <c r="Z13" i="170"/>
  <c r="Y13" i="170"/>
  <c r="X13" i="170"/>
  <c r="U13" i="170"/>
  <c r="W13" i="170" s="1"/>
  <c r="AQ11" i="170"/>
  <c r="AO12" i="170"/>
  <c r="AN12" i="170"/>
  <c r="AM12" i="170"/>
  <c r="AL12" i="170"/>
  <c r="AK12" i="170"/>
  <c r="AJ12" i="170"/>
  <c r="AI12" i="170"/>
  <c r="AH12" i="170"/>
  <c r="AG12" i="170"/>
  <c r="AF12" i="170"/>
  <c r="AE12" i="170"/>
  <c r="AD12" i="170"/>
  <c r="AC12" i="170"/>
  <c r="AB12" i="170"/>
  <c r="AA12" i="170"/>
  <c r="Z12" i="170"/>
  <c r="Y12" i="170"/>
  <c r="X12" i="170"/>
  <c r="U12" i="170"/>
  <c r="W12" i="170" s="1"/>
  <c r="AQ10" i="170"/>
  <c r="AO11" i="170"/>
  <c r="AN11" i="170"/>
  <c r="AM11" i="170"/>
  <c r="AL11" i="170"/>
  <c r="AK11" i="170"/>
  <c r="AJ11" i="170"/>
  <c r="AI11" i="170"/>
  <c r="AH11" i="170"/>
  <c r="AG11" i="170"/>
  <c r="AF11" i="170"/>
  <c r="AE11" i="170"/>
  <c r="AD11" i="170"/>
  <c r="AC11" i="170"/>
  <c r="AB11" i="170"/>
  <c r="AA11" i="170"/>
  <c r="Z11" i="170"/>
  <c r="Y11" i="170"/>
  <c r="X11" i="170"/>
  <c r="U11" i="170"/>
  <c r="W11" i="170" s="1"/>
  <c r="AQ9" i="170"/>
  <c r="AO10" i="170"/>
  <c r="AN10" i="170"/>
  <c r="AM10" i="170"/>
  <c r="AL10" i="170"/>
  <c r="AK10" i="170"/>
  <c r="AJ10" i="170"/>
  <c r="AI10" i="170"/>
  <c r="AH10" i="170"/>
  <c r="AG10" i="170"/>
  <c r="AF10" i="170"/>
  <c r="AE10" i="170"/>
  <c r="AD10" i="170"/>
  <c r="AC10" i="170"/>
  <c r="AB10" i="170"/>
  <c r="AA10" i="170"/>
  <c r="Z10" i="170"/>
  <c r="Y10" i="170"/>
  <c r="X10" i="170"/>
  <c r="U10" i="170"/>
  <c r="W10" i="170" s="1"/>
  <c r="AQ8" i="170"/>
  <c r="AO8" i="170"/>
  <c r="AN8" i="170"/>
  <c r="AM8" i="170"/>
  <c r="AL8" i="170"/>
  <c r="AK8" i="170"/>
  <c r="AJ8" i="170"/>
  <c r="AI8" i="170"/>
  <c r="AH8" i="170"/>
  <c r="AG8" i="170"/>
  <c r="AF8" i="170"/>
  <c r="AE8" i="170"/>
  <c r="AD8" i="170"/>
  <c r="AC8" i="170"/>
  <c r="AB8" i="170"/>
  <c r="AA8" i="170"/>
  <c r="Z8" i="170"/>
  <c r="Y8" i="170"/>
  <c r="X8" i="170"/>
  <c r="U8" i="170"/>
  <c r="W8" i="170" s="1"/>
  <c r="AQ7" i="170"/>
  <c r="AO7" i="170"/>
  <c r="AN7" i="170"/>
  <c r="AM7" i="170"/>
  <c r="AL7" i="170"/>
  <c r="AK7" i="170"/>
  <c r="AJ7" i="170"/>
  <c r="AI7" i="170"/>
  <c r="AH7" i="170"/>
  <c r="AG7" i="170"/>
  <c r="AF7" i="170"/>
  <c r="AE7" i="170"/>
  <c r="AD7" i="170"/>
  <c r="AC7" i="170"/>
  <c r="AB7" i="170"/>
  <c r="AA7" i="170"/>
  <c r="Z7" i="170"/>
  <c r="Y7" i="170"/>
  <c r="X7" i="170"/>
  <c r="U7" i="170"/>
  <c r="W7" i="170" s="1"/>
  <c r="AQ6" i="170"/>
  <c r="AO6" i="170"/>
  <c r="AN6" i="170"/>
  <c r="AM6" i="170"/>
  <c r="AL6" i="170"/>
  <c r="AK6" i="170"/>
  <c r="AJ6" i="170"/>
  <c r="AI6" i="170"/>
  <c r="AH6" i="170"/>
  <c r="AG6" i="170"/>
  <c r="AF6" i="170"/>
  <c r="AE6" i="170"/>
  <c r="AD6" i="170"/>
  <c r="AC6" i="170"/>
  <c r="AB6" i="170"/>
  <c r="AA6" i="170"/>
  <c r="Z6" i="170"/>
  <c r="Y6" i="170"/>
  <c r="X6" i="170"/>
  <c r="U6" i="170"/>
  <c r="W6" i="170" s="1"/>
  <c r="AQ5" i="170"/>
  <c r="AO5" i="170"/>
  <c r="AN5" i="170"/>
  <c r="AM5" i="170"/>
  <c r="AL5" i="170"/>
  <c r="AK5" i="170"/>
  <c r="AJ5" i="170"/>
  <c r="AI5" i="170"/>
  <c r="AH5" i="170"/>
  <c r="AG5" i="170"/>
  <c r="AF5" i="170"/>
  <c r="AE5" i="170"/>
  <c r="AD5" i="170"/>
  <c r="AC5" i="170"/>
  <c r="AB5" i="170"/>
  <c r="AA5" i="170"/>
  <c r="Z5" i="170"/>
  <c r="Y5" i="170"/>
  <c r="X5" i="170"/>
  <c r="U5" i="170"/>
  <c r="W5" i="170" s="1"/>
  <c r="AQ4" i="170"/>
  <c r="AO4" i="170"/>
  <c r="AN4" i="170"/>
  <c r="AM4" i="170"/>
  <c r="AL4" i="170"/>
  <c r="AK4" i="170"/>
  <c r="AJ4" i="170"/>
  <c r="AI4" i="170"/>
  <c r="AH4" i="170"/>
  <c r="AG4" i="170"/>
  <c r="AF4" i="170"/>
  <c r="AE4" i="170"/>
  <c r="AD4" i="170"/>
  <c r="AC4" i="170"/>
  <c r="AB4" i="170"/>
  <c r="AA4" i="170"/>
  <c r="Z4" i="170"/>
  <c r="Y4" i="170"/>
  <c r="X4" i="170"/>
  <c r="U4" i="170"/>
  <c r="W4" i="170" s="1"/>
  <c r="AQ3" i="170"/>
  <c r="AO3" i="170"/>
  <c r="AN3" i="170"/>
  <c r="AM3" i="170"/>
  <c r="AL3" i="170"/>
  <c r="AK3" i="170"/>
  <c r="AJ3" i="170"/>
  <c r="AI3" i="170"/>
  <c r="AH3" i="170"/>
  <c r="AG3" i="170"/>
  <c r="AF3" i="170"/>
  <c r="AE3" i="170"/>
  <c r="AD3" i="170"/>
  <c r="AC3" i="170"/>
  <c r="AB3" i="170"/>
  <c r="AA3" i="170"/>
  <c r="Z3" i="170"/>
  <c r="Y3" i="170"/>
  <c r="X3" i="170"/>
  <c r="U3" i="170"/>
  <c r="W3" i="170" s="1"/>
  <c r="AQ4" i="169"/>
  <c r="AQ5" i="169"/>
  <c r="AQ6" i="169"/>
  <c r="AQ7" i="169"/>
  <c r="AQ8" i="169"/>
  <c r="AQ9" i="169"/>
  <c r="AQ10" i="169"/>
  <c r="AQ11" i="169"/>
  <c r="AQ12" i="169"/>
  <c r="AQ13" i="169"/>
  <c r="AQ14" i="169"/>
  <c r="AQ15" i="169"/>
  <c r="AQ16" i="169"/>
  <c r="AQ17" i="169"/>
  <c r="AQ18" i="169"/>
  <c r="AQ19" i="169"/>
  <c r="AQ20" i="169"/>
  <c r="AQ21" i="169"/>
  <c r="AQ22" i="169"/>
  <c r="AQ23" i="169"/>
  <c r="AQ24" i="169"/>
  <c r="AQ25" i="169"/>
  <c r="AQ26" i="169"/>
  <c r="AQ27" i="169"/>
  <c r="AQ28" i="169"/>
  <c r="AQ29" i="169"/>
  <c r="AQ30" i="169"/>
  <c r="AQ31" i="169"/>
  <c r="AQ32" i="169"/>
  <c r="AQ33" i="169"/>
  <c r="AQ34" i="169"/>
  <c r="AQ35" i="169"/>
  <c r="AQ36" i="169"/>
  <c r="AQ37" i="169"/>
  <c r="AQ38" i="169"/>
  <c r="AQ39" i="169"/>
  <c r="AQ40" i="169"/>
  <c r="AQ41" i="169"/>
  <c r="AQ42" i="169"/>
  <c r="AQ43" i="169"/>
  <c r="AQ44" i="169"/>
  <c r="AQ45" i="169"/>
  <c r="AQ46" i="169"/>
  <c r="AQ47" i="169"/>
  <c r="AQ48" i="169"/>
  <c r="AQ49" i="169"/>
  <c r="AQ50" i="169"/>
  <c r="AQ51" i="169"/>
  <c r="AQ52" i="169"/>
  <c r="AQ53" i="169"/>
  <c r="AQ54" i="169"/>
  <c r="AQ55" i="169"/>
  <c r="AQ56" i="169"/>
  <c r="AQ57" i="169"/>
  <c r="AQ58" i="169"/>
  <c r="AQ59" i="169"/>
  <c r="AQ60" i="169"/>
  <c r="AQ61" i="169"/>
  <c r="AQ62" i="169"/>
  <c r="AQ63" i="169"/>
  <c r="AQ64" i="169"/>
  <c r="AQ65" i="169"/>
  <c r="AQ66" i="169"/>
  <c r="AQ67" i="169"/>
  <c r="AQ68" i="169"/>
  <c r="AQ69" i="169"/>
  <c r="AQ70" i="169"/>
  <c r="AQ71" i="169"/>
  <c r="AQ72" i="169"/>
  <c r="AQ73" i="169"/>
  <c r="AQ74" i="169"/>
  <c r="AQ75" i="169"/>
  <c r="AQ76" i="169"/>
  <c r="AQ77" i="169"/>
  <c r="AQ78" i="169"/>
  <c r="AQ79" i="169"/>
  <c r="AQ80" i="169"/>
  <c r="AQ81" i="169"/>
  <c r="AQ82" i="169"/>
  <c r="AQ83" i="169"/>
  <c r="AQ84" i="169"/>
  <c r="AQ85" i="169"/>
  <c r="AQ86" i="169"/>
  <c r="AQ87" i="169"/>
  <c r="AQ88" i="169"/>
  <c r="AQ89" i="169"/>
  <c r="AQ90" i="169"/>
  <c r="AQ91" i="169"/>
  <c r="AQ92" i="169"/>
  <c r="AQ93" i="169"/>
  <c r="AQ94" i="169"/>
  <c r="AQ95" i="169"/>
  <c r="AQ96" i="169"/>
  <c r="AQ97" i="169"/>
  <c r="AQ98" i="169"/>
  <c r="AQ99" i="169"/>
  <c r="AQ100" i="169"/>
  <c r="AQ101" i="169"/>
  <c r="AQ102" i="169"/>
  <c r="AQ103" i="169"/>
  <c r="AQ104" i="169"/>
  <c r="AQ105" i="169"/>
  <c r="AQ106" i="169"/>
  <c r="AQ107" i="169"/>
  <c r="AQ108" i="169"/>
  <c r="AQ109" i="169"/>
  <c r="AQ110" i="169"/>
  <c r="AQ111" i="169"/>
  <c r="AQ112" i="169"/>
  <c r="AQ113" i="169"/>
  <c r="AQ114" i="169"/>
  <c r="AQ115" i="169"/>
  <c r="AQ116" i="169"/>
  <c r="AQ117" i="169"/>
  <c r="AQ118" i="169"/>
  <c r="AQ119" i="169"/>
  <c r="AQ120" i="169"/>
  <c r="AQ121" i="169"/>
  <c r="AQ122" i="169"/>
  <c r="AQ123" i="169"/>
  <c r="AQ124" i="169"/>
  <c r="AQ125" i="169"/>
  <c r="AQ126" i="169"/>
  <c r="AQ127" i="169"/>
  <c r="AQ128" i="169"/>
  <c r="AQ129" i="169"/>
  <c r="AQ130" i="169"/>
  <c r="AQ131" i="169"/>
  <c r="AQ132" i="169"/>
  <c r="AQ133" i="169"/>
  <c r="AQ134" i="169"/>
  <c r="AQ135" i="169"/>
  <c r="AQ136" i="169"/>
  <c r="AQ137" i="169"/>
  <c r="AQ138" i="169"/>
  <c r="AQ139" i="169"/>
  <c r="AQ140" i="169"/>
  <c r="AQ141" i="169"/>
  <c r="AQ142" i="169"/>
  <c r="AQ143" i="169"/>
  <c r="AQ144" i="169"/>
  <c r="AQ145" i="169"/>
  <c r="AQ146" i="169"/>
  <c r="AQ147" i="169"/>
  <c r="AQ148" i="169"/>
  <c r="AQ149" i="169"/>
  <c r="AQ150" i="169"/>
  <c r="AQ151" i="169"/>
  <c r="AQ152" i="169"/>
  <c r="AQ153" i="169"/>
  <c r="AQ154" i="169"/>
  <c r="AQ155" i="169"/>
  <c r="AQ156" i="169"/>
  <c r="AQ157" i="169"/>
  <c r="AQ158" i="169"/>
  <c r="AQ159" i="169"/>
  <c r="AQ160" i="169"/>
  <c r="AQ161" i="169"/>
  <c r="AQ162" i="169"/>
  <c r="AQ163" i="169"/>
  <c r="AQ164" i="169"/>
  <c r="AQ165" i="169"/>
  <c r="AQ166" i="169"/>
  <c r="AQ167" i="169"/>
  <c r="AQ168" i="169"/>
  <c r="AQ169" i="169"/>
  <c r="AQ170" i="169"/>
  <c r="AQ171" i="169"/>
  <c r="AQ172" i="169"/>
  <c r="AQ173" i="169"/>
  <c r="AQ174" i="169"/>
  <c r="AQ175" i="169"/>
  <c r="AQ176" i="169"/>
  <c r="AQ177" i="169"/>
  <c r="AQ178" i="169"/>
  <c r="AQ179" i="169"/>
  <c r="AQ180" i="169"/>
  <c r="AQ181" i="169"/>
  <c r="AQ182" i="169"/>
  <c r="AQ183" i="169"/>
  <c r="AQ184" i="169"/>
  <c r="AQ185" i="169"/>
  <c r="AQ186" i="169"/>
  <c r="AQ187" i="169"/>
  <c r="AQ188" i="169"/>
  <c r="AQ189" i="169"/>
  <c r="AQ190" i="169"/>
  <c r="AQ191" i="169"/>
  <c r="AQ192" i="169"/>
  <c r="AQ193" i="169"/>
  <c r="AQ194" i="169"/>
  <c r="AQ195" i="169"/>
  <c r="AQ196" i="169"/>
  <c r="AQ197" i="169"/>
  <c r="AQ198" i="169"/>
  <c r="AQ199" i="169"/>
  <c r="AQ200" i="169"/>
  <c r="AQ201" i="169"/>
  <c r="AQ202" i="169"/>
  <c r="AQ203" i="169"/>
  <c r="AQ204" i="169"/>
  <c r="AQ205" i="169"/>
  <c r="AQ206" i="169"/>
  <c r="AQ207" i="169"/>
  <c r="AQ208" i="169"/>
  <c r="AQ209" i="169"/>
  <c r="AQ210" i="169"/>
  <c r="AQ211" i="169"/>
  <c r="AQ212" i="169"/>
  <c r="AQ213" i="169"/>
  <c r="AQ214" i="169"/>
  <c r="AQ215" i="169"/>
  <c r="AQ216" i="169"/>
  <c r="AQ217" i="169"/>
  <c r="AQ218" i="169"/>
  <c r="AQ219" i="169"/>
  <c r="AQ220" i="169"/>
  <c r="AQ221" i="169"/>
  <c r="AQ222" i="169"/>
  <c r="AQ223" i="169"/>
  <c r="AQ224" i="169"/>
  <c r="AQ225" i="169"/>
  <c r="AQ226" i="169"/>
  <c r="AQ227" i="169"/>
  <c r="AQ228" i="169"/>
  <c r="AQ229" i="169"/>
  <c r="AQ230" i="169"/>
  <c r="AQ231" i="169"/>
  <c r="AQ232" i="169"/>
  <c r="AQ233" i="169"/>
  <c r="AQ234" i="169"/>
  <c r="AQ235" i="169"/>
  <c r="AQ236" i="169"/>
  <c r="AQ237" i="169"/>
  <c r="AQ238" i="169"/>
  <c r="AQ239" i="169"/>
  <c r="AQ240" i="169"/>
  <c r="AQ241" i="169"/>
  <c r="AQ242" i="169"/>
  <c r="AQ243" i="169"/>
  <c r="AQ244" i="169"/>
  <c r="AQ245" i="169"/>
  <c r="AQ246" i="169"/>
  <c r="AQ247" i="169"/>
  <c r="AQ248" i="169"/>
  <c r="AQ249" i="169"/>
  <c r="AQ250" i="169"/>
  <c r="AQ251" i="169"/>
  <c r="AQ252" i="169"/>
  <c r="AQ253" i="169"/>
  <c r="AQ254" i="169"/>
  <c r="AQ255" i="169"/>
  <c r="AQ256" i="169"/>
  <c r="AQ257" i="169"/>
  <c r="AQ258" i="169"/>
  <c r="AQ259" i="169"/>
  <c r="AQ260" i="169"/>
  <c r="AQ261" i="169"/>
  <c r="AQ262" i="169"/>
  <c r="AQ263" i="169"/>
  <c r="AQ264" i="169"/>
  <c r="AQ265" i="169"/>
  <c r="AQ266" i="169"/>
  <c r="AQ267" i="169"/>
  <c r="AQ268" i="169"/>
  <c r="AQ269" i="169"/>
  <c r="AQ270" i="169"/>
  <c r="AQ271" i="169"/>
  <c r="AQ272" i="169"/>
  <c r="AQ273" i="169"/>
  <c r="AQ274" i="169"/>
  <c r="AQ275" i="169"/>
  <c r="AQ276" i="169"/>
  <c r="AQ277" i="169"/>
  <c r="AQ278" i="169"/>
  <c r="AQ279" i="169"/>
  <c r="AQ280" i="169"/>
  <c r="AQ281" i="169"/>
  <c r="AQ282" i="169"/>
  <c r="AQ283" i="169"/>
  <c r="AQ284" i="169"/>
  <c r="AQ285" i="169"/>
  <c r="AQ286" i="169"/>
  <c r="AQ287" i="169"/>
  <c r="AQ288" i="169"/>
  <c r="AQ289" i="169"/>
  <c r="AQ290" i="169"/>
  <c r="AQ291" i="169"/>
  <c r="AQ292" i="169"/>
  <c r="AQ293" i="169"/>
  <c r="AQ294" i="169"/>
  <c r="AQ295" i="169"/>
  <c r="AQ296" i="169"/>
  <c r="AQ297" i="169"/>
  <c r="AQ298" i="169"/>
  <c r="AQ299" i="169"/>
  <c r="AQ300" i="169"/>
  <c r="AQ301" i="169"/>
  <c r="AQ302" i="169"/>
  <c r="AQ303" i="169"/>
  <c r="AQ304" i="169"/>
  <c r="AQ305" i="169"/>
  <c r="AQ306" i="169"/>
  <c r="AQ307" i="169"/>
  <c r="AQ308" i="169"/>
  <c r="AQ309" i="169"/>
  <c r="AQ310" i="169"/>
  <c r="AQ311" i="169"/>
  <c r="AQ312" i="169"/>
  <c r="AQ313" i="169"/>
  <c r="AQ314" i="169"/>
  <c r="AQ315" i="169"/>
  <c r="AQ316" i="169"/>
  <c r="AQ317" i="169"/>
  <c r="AQ318" i="169"/>
  <c r="AQ319" i="169"/>
  <c r="AQ320" i="169"/>
  <c r="AQ321" i="169"/>
  <c r="AQ322" i="169"/>
  <c r="AQ323" i="169"/>
  <c r="AQ324" i="169"/>
  <c r="AQ325" i="169"/>
  <c r="AQ326" i="169"/>
  <c r="AQ327" i="169"/>
  <c r="AQ328" i="169"/>
  <c r="AQ329" i="169"/>
  <c r="AQ330" i="169"/>
  <c r="AQ331" i="169"/>
  <c r="AQ332" i="169"/>
  <c r="AQ333" i="169"/>
  <c r="AQ334" i="169"/>
  <c r="AQ335" i="169"/>
  <c r="AQ336" i="169"/>
  <c r="AQ337" i="169"/>
  <c r="AQ338" i="169"/>
  <c r="AQ339" i="169"/>
  <c r="AQ340" i="169"/>
  <c r="AQ341" i="169"/>
  <c r="AQ342" i="169"/>
  <c r="AQ343" i="169"/>
  <c r="AQ344" i="169"/>
  <c r="AQ345" i="169"/>
  <c r="AQ346" i="169"/>
  <c r="AQ347" i="169"/>
  <c r="AQ348" i="169"/>
  <c r="AQ349" i="169"/>
  <c r="AQ350" i="169"/>
  <c r="AQ351" i="169"/>
  <c r="AQ352" i="169"/>
  <c r="AQ353" i="169"/>
  <c r="AQ354" i="169"/>
  <c r="AQ355" i="169"/>
  <c r="AQ356" i="169"/>
  <c r="AQ357" i="169"/>
  <c r="AQ358" i="169"/>
  <c r="AQ359" i="169"/>
  <c r="AQ360" i="169"/>
  <c r="AQ361" i="169"/>
  <c r="AQ362" i="169"/>
  <c r="AQ363" i="169"/>
  <c r="AQ364" i="169"/>
  <c r="AQ365" i="169"/>
  <c r="AQ366" i="169"/>
  <c r="AQ367" i="169"/>
  <c r="AQ368" i="169"/>
  <c r="AQ369" i="169"/>
  <c r="AQ370" i="169"/>
  <c r="AQ371" i="169"/>
  <c r="AQ372" i="169"/>
  <c r="AQ373" i="169"/>
  <c r="AQ374" i="169"/>
  <c r="AQ375" i="169"/>
  <c r="AQ376" i="169"/>
  <c r="AQ377" i="169"/>
  <c r="AQ378" i="169"/>
  <c r="AQ379" i="169"/>
  <c r="AQ380" i="169"/>
  <c r="AQ381" i="169"/>
  <c r="AQ382" i="169"/>
  <c r="AQ383" i="169"/>
  <c r="AQ384" i="169"/>
  <c r="AQ385" i="169"/>
  <c r="AQ386" i="169"/>
  <c r="AQ387" i="169"/>
  <c r="AQ388" i="169"/>
  <c r="AQ389" i="169"/>
  <c r="AQ390" i="169"/>
  <c r="AQ391" i="169"/>
  <c r="AQ392" i="169"/>
  <c r="AQ393" i="169"/>
  <c r="AQ394" i="169"/>
  <c r="AQ395" i="169"/>
  <c r="AQ396" i="169"/>
  <c r="AQ397" i="169"/>
  <c r="AQ398" i="169"/>
  <c r="AQ399" i="169"/>
  <c r="AQ400" i="169"/>
  <c r="AQ401" i="169"/>
  <c r="AQ402" i="169"/>
  <c r="AQ403" i="169"/>
  <c r="AQ404" i="169"/>
  <c r="AQ405" i="169"/>
  <c r="AQ406" i="169"/>
  <c r="AQ407" i="169"/>
  <c r="AQ408" i="169"/>
  <c r="AQ409" i="169"/>
  <c r="AQ410" i="169"/>
  <c r="AQ411" i="169"/>
  <c r="AQ412" i="169"/>
  <c r="AQ413" i="169"/>
  <c r="AQ414" i="169"/>
  <c r="AQ415" i="169"/>
  <c r="AQ416" i="169"/>
  <c r="AQ417" i="169"/>
  <c r="AQ418" i="169"/>
  <c r="AQ419" i="169"/>
  <c r="AQ420" i="169"/>
  <c r="AQ421" i="169"/>
  <c r="AQ422" i="169"/>
  <c r="AQ423" i="169"/>
  <c r="AQ424" i="169"/>
  <c r="AQ425" i="169"/>
  <c r="AQ426" i="169"/>
  <c r="AQ427" i="169"/>
  <c r="AQ428" i="169"/>
  <c r="AQ429" i="169"/>
  <c r="AQ430" i="169"/>
  <c r="AQ431" i="169"/>
  <c r="AQ432" i="169"/>
  <c r="AQ433" i="169"/>
  <c r="AQ434" i="169"/>
  <c r="AQ435" i="169"/>
  <c r="AQ436" i="169"/>
  <c r="AQ437" i="169"/>
  <c r="AQ438" i="169"/>
  <c r="AQ439" i="169"/>
  <c r="AQ440" i="169"/>
  <c r="AQ441" i="169"/>
  <c r="AQ442" i="169"/>
  <c r="AQ443" i="169"/>
  <c r="AQ444" i="169"/>
  <c r="AQ445" i="169"/>
  <c r="AQ446" i="169"/>
  <c r="AQ447" i="169"/>
  <c r="AQ448" i="169"/>
  <c r="AQ449" i="169"/>
  <c r="AQ450" i="169"/>
  <c r="AQ451" i="169"/>
  <c r="AQ452" i="169"/>
  <c r="AQ453" i="169"/>
  <c r="AQ454" i="169"/>
  <c r="AQ455" i="169"/>
  <c r="AQ456" i="169"/>
  <c r="AQ457" i="169"/>
  <c r="AQ458" i="169"/>
  <c r="AQ459" i="169"/>
  <c r="AQ460" i="169"/>
  <c r="AQ461" i="169"/>
  <c r="AQ462" i="169"/>
  <c r="AQ463" i="169"/>
  <c r="AQ464" i="169"/>
  <c r="AQ465" i="169"/>
  <c r="AQ466" i="169"/>
  <c r="AQ467" i="169"/>
  <c r="AQ468" i="169"/>
  <c r="AQ469" i="169"/>
  <c r="AQ470" i="169"/>
  <c r="AQ471" i="169"/>
  <c r="AQ472" i="169"/>
  <c r="AQ473" i="169"/>
  <c r="AQ474" i="169"/>
  <c r="AQ475" i="169"/>
  <c r="AQ476" i="169"/>
  <c r="AQ477" i="169"/>
  <c r="AQ478" i="169"/>
  <c r="AQ479" i="169"/>
  <c r="AQ480" i="169"/>
  <c r="AQ481" i="169"/>
  <c r="AQ482" i="169"/>
  <c r="AQ483" i="169"/>
  <c r="AQ484" i="169"/>
  <c r="AQ485" i="169"/>
  <c r="AQ486" i="169"/>
  <c r="AQ487" i="169"/>
  <c r="AQ488" i="169"/>
  <c r="AQ489" i="169"/>
  <c r="AQ490" i="169"/>
  <c r="AQ491" i="169"/>
  <c r="AQ492" i="169"/>
  <c r="AQ493" i="169"/>
  <c r="AQ494" i="169"/>
  <c r="AQ495" i="169"/>
  <c r="AQ496" i="169"/>
  <c r="AQ497" i="169"/>
  <c r="AQ498" i="169"/>
  <c r="AQ499" i="169"/>
  <c r="AQ500" i="169"/>
  <c r="AQ501" i="169"/>
  <c r="AQ502" i="169"/>
  <c r="AQ503" i="169"/>
  <c r="AQ504" i="169"/>
  <c r="AQ505" i="169"/>
  <c r="AQ506" i="169"/>
  <c r="AQ507" i="169"/>
  <c r="AQ508" i="169"/>
  <c r="AQ509" i="169"/>
  <c r="AQ510" i="169"/>
  <c r="AQ511" i="169"/>
  <c r="AQ512" i="169"/>
  <c r="AQ513" i="169"/>
  <c r="AQ514" i="169"/>
  <c r="AQ515" i="169"/>
  <c r="AQ516" i="169"/>
  <c r="AQ517" i="169"/>
  <c r="AQ518" i="169"/>
  <c r="AQ519" i="169"/>
  <c r="AQ520" i="169"/>
  <c r="AQ521" i="169"/>
  <c r="AQ522" i="169"/>
  <c r="AQ523" i="169"/>
  <c r="AQ524" i="169"/>
  <c r="AQ525" i="169"/>
  <c r="AQ526" i="169"/>
  <c r="AQ527" i="169"/>
  <c r="AQ528" i="169"/>
  <c r="AQ529" i="169"/>
  <c r="AQ530" i="169"/>
  <c r="AQ531" i="169"/>
  <c r="AQ532" i="169"/>
  <c r="AQ533" i="169"/>
  <c r="AQ534" i="169"/>
  <c r="AQ535" i="169"/>
  <c r="AQ536" i="169"/>
  <c r="AQ537" i="169"/>
  <c r="AQ538" i="169"/>
  <c r="AQ539" i="169"/>
  <c r="AQ540" i="169"/>
  <c r="AQ541" i="169"/>
  <c r="AQ542" i="169"/>
  <c r="AQ543" i="169"/>
  <c r="AQ544" i="169"/>
  <c r="AQ545" i="169"/>
  <c r="AQ546" i="169"/>
  <c r="AQ547" i="169"/>
  <c r="AQ548" i="169"/>
  <c r="AQ549" i="169"/>
  <c r="AQ550" i="169"/>
  <c r="AQ551" i="169"/>
  <c r="AQ552" i="169"/>
  <c r="AQ553" i="169"/>
  <c r="AQ554" i="169"/>
  <c r="AQ555" i="169"/>
  <c r="AQ556" i="169"/>
  <c r="AQ557" i="169"/>
  <c r="AQ558" i="169"/>
  <c r="AQ559" i="169"/>
  <c r="AQ560" i="169"/>
  <c r="AQ561" i="169"/>
  <c r="AQ562" i="169"/>
  <c r="AQ563" i="169"/>
  <c r="AQ564" i="169"/>
  <c r="AQ565" i="169"/>
  <c r="AQ566" i="169"/>
  <c r="AQ567" i="169"/>
  <c r="AQ568" i="169"/>
  <c r="AQ569" i="169"/>
  <c r="AQ570" i="169"/>
  <c r="AQ571" i="169"/>
  <c r="AQ572" i="169"/>
  <c r="AQ573" i="169"/>
  <c r="AQ574" i="169"/>
  <c r="AQ575" i="169"/>
  <c r="AQ576" i="169"/>
  <c r="AQ577" i="169"/>
  <c r="AQ578" i="169"/>
  <c r="AQ579" i="169"/>
  <c r="AQ580" i="169"/>
  <c r="AQ581" i="169"/>
  <c r="AQ582" i="169"/>
  <c r="AQ583" i="169"/>
  <c r="AQ584" i="169"/>
  <c r="AQ585" i="169"/>
  <c r="AQ586" i="169"/>
  <c r="AQ587" i="169"/>
  <c r="AQ588" i="169"/>
  <c r="AQ589" i="169"/>
  <c r="AQ590" i="169"/>
  <c r="AQ591" i="169"/>
  <c r="AQ592" i="169"/>
  <c r="AQ593" i="169"/>
  <c r="AQ594" i="169"/>
  <c r="AQ595" i="169"/>
  <c r="AQ596" i="169"/>
  <c r="AQ597" i="169"/>
  <c r="AQ598" i="169"/>
  <c r="AQ599" i="169"/>
  <c r="AQ600" i="169"/>
  <c r="AQ601" i="169"/>
  <c r="AQ602" i="169"/>
  <c r="AQ603" i="169"/>
  <c r="AQ604" i="169"/>
  <c r="AQ605" i="169"/>
  <c r="AQ606" i="169"/>
  <c r="AQ607" i="169"/>
  <c r="AQ608" i="169"/>
  <c r="AQ609" i="169"/>
  <c r="AQ610" i="169"/>
  <c r="AQ611" i="169"/>
  <c r="AQ612" i="169"/>
  <c r="AQ613" i="169"/>
  <c r="AQ614" i="169"/>
  <c r="AQ615" i="169"/>
  <c r="AQ616" i="169"/>
  <c r="AQ617" i="169"/>
  <c r="AQ618" i="169"/>
  <c r="AQ619" i="169"/>
  <c r="AQ620" i="169"/>
  <c r="AQ621" i="169"/>
  <c r="AQ622" i="169"/>
  <c r="AQ623" i="169"/>
  <c r="AQ624" i="169"/>
  <c r="AQ625" i="169"/>
  <c r="AQ626" i="169"/>
  <c r="AQ627" i="169"/>
  <c r="AQ628" i="169"/>
  <c r="AQ629" i="169"/>
  <c r="AQ630" i="169"/>
  <c r="AQ631" i="169"/>
  <c r="AQ632" i="169"/>
  <c r="AQ633" i="169"/>
  <c r="AQ634" i="169"/>
  <c r="AQ635" i="169"/>
  <c r="AQ636" i="169"/>
  <c r="AQ637" i="169"/>
  <c r="AQ638" i="169"/>
  <c r="AQ639" i="169"/>
  <c r="AQ640" i="169"/>
  <c r="AQ641" i="169"/>
  <c r="AQ642" i="169"/>
  <c r="AQ643" i="169"/>
  <c r="AQ644" i="169"/>
  <c r="AQ645" i="169"/>
  <c r="AQ646" i="169"/>
  <c r="AQ647" i="169"/>
  <c r="AQ648" i="169"/>
  <c r="AQ649" i="169"/>
  <c r="AQ650" i="169"/>
  <c r="AQ651" i="169"/>
  <c r="AQ652" i="169"/>
  <c r="AQ653" i="169"/>
  <c r="AQ654" i="169"/>
  <c r="AQ655" i="169"/>
  <c r="AQ656" i="169"/>
  <c r="AQ657" i="169"/>
  <c r="AQ658" i="169"/>
  <c r="AQ659" i="169"/>
  <c r="AQ660" i="169"/>
  <c r="AQ661" i="169"/>
  <c r="AQ662" i="169"/>
  <c r="AQ663" i="169"/>
  <c r="AQ664" i="169"/>
  <c r="AQ665" i="169"/>
  <c r="AQ666" i="169"/>
  <c r="AQ667" i="169"/>
  <c r="AQ668" i="169"/>
  <c r="AQ669" i="169"/>
  <c r="AQ670" i="169"/>
  <c r="AQ671" i="169"/>
  <c r="AQ672" i="169"/>
  <c r="AQ673" i="169"/>
  <c r="AQ674" i="169"/>
  <c r="AQ675" i="169"/>
  <c r="AQ676" i="169"/>
  <c r="AQ677" i="169"/>
  <c r="AQ678" i="169"/>
  <c r="AQ679" i="169"/>
  <c r="AQ680" i="169"/>
  <c r="AQ681" i="169"/>
  <c r="AQ682" i="169"/>
  <c r="AQ683" i="169"/>
  <c r="AQ684" i="169"/>
  <c r="AQ685" i="169"/>
  <c r="AQ686" i="169"/>
  <c r="AQ687" i="169"/>
  <c r="AQ688" i="169"/>
  <c r="AQ689" i="169"/>
  <c r="AQ690" i="169"/>
  <c r="AQ691" i="169"/>
  <c r="AQ692" i="169"/>
  <c r="AQ693" i="169"/>
  <c r="AQ694" i="169"/>
  <c r="AQ695" i="169"/>
  <c r="AQ696" i="169"/>
  <c r="AQ697" i="169"/>
  <c r="AQ698" i="169"/>
  <c r="AQ699" i="169"/>
  <c r="AQ700" i="169"/>
  <c r="AQ701" i="169"/>
  <c r="AQ702" i="169"/>
  <c r="AQ703" i="169"/>
  <c r="AQ704" i="169"/>
  <c r="AQ705" i="169"/>
  <c r="AQ706" i="169"/>
  <c r="AQ3" i="169"/>
  <c r="D114" i="19"/>
  <c r="C567" i="97"/>
  <c r="AB490" i="97"/>
  <c r="AB489" i="97"/>
  <c r="AB488" i="97"/>
  <c r="AB487" i="97"/>
  <c r="AB486" i="97"/>
  <c r="AB485" i="97"/>
  <c r="D98" i="19"/>
  <c r="C483" i="97"/>
  <c r="L482" i="97" s="1"/>
  <c r="AB412" i="97"/>
  <c r="AB411" i="97"/>
  <c r="AB410" i="97"/>
  <c r="AB409" i="97"/>
  <c r="AB408" i="97"/>
  <c r="AB407" i="97"/>
  <c r="X254" i="88"/>
  <c r="Y254" i="88"/>
  <c r="X185" i="88"/>
  <c r="Y185" i="88"/>
  <c r="G120" i="89"/>
  <c r="G121" i="89"/>
  <c r="G122" i="89"/>
  <c r="G123" i="89"/>
  <c r="G124" i="89"/>
  <c r="G125" i="89"/>
  <c r="G126" i="89"/>
  <c r="G127" i="89"/>
  <c r="G128" i="89"/>
  <c r="G129" i="89"/>
  <c r="G130" i="89"/>
  <c r="G131" i="89"/>
  <c r="G132" i="89"/>
  <c r="G133" i="89"/>
  <c r="G134" i="89"/>
  <c r="G135" i="89"/>
  <c r="G136" i="89"/>
  <c r="G137" i="89"/>
  <c r="G138" i="89"/>
  <c r="G139" i="89"/>
  <c r="G140" i="89"/>
  <c r="G141" i="89"/>
  <c r="G142" i="89"/>
  <c r="G143" i="89"/>
  <c r="G144" i="89"/>
  <c r="G145" i="89"/>
  <c r="G3" i="89"/>
  <c r="G4" i="89"/>
  <c r="G5" i="89"/>
  <c r="G6" i="89"/>
  <c r="G7" i="89"/>
  <c r="G8" i="89"/>
  <c r="G9" i="89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G23" i="89"/>
  <c r="G24" i="89"/>
  <c r="G25" i="89"/>
  <c r="G26" i="89"/>
  <c r="G27" i="89"/>
  <c r="G28" i="89"/>
  <c r="G29" i="89"/>
  <c r="G30" i="89"/>
  <c r="G31" i="89"/>
  <c r="G32" i="89"/>
  <c r="G33" i="89"/>
  <c r="G34" i="89"/>
  <c r="G35" i="89"/>
  <c r="G36" i="89"/>
  <c r="G37" i="89"/>
  <c r="G38" i="89"/>
  <c r="G39" i="89"/>
  <c r="G40" i="89"/>
  <c r="G41" i="89"/>
  <c r="G42" i="89"/>
  <c r="G43" i="89"/>
  <c r="G44" i="89"/>
  <c r="G45" i="89"/>
  <c r="G46" i="89"/>
  <c r="G47" i="89"/>
  <c r="G48" i="89"/>
  <c r="G49" i="89"/>
  <c r="G50" i="89"/>
  <c r="G51" i="89"/>
  <c r="G52" i="89"/>
  <c r="G53" i="89"/>
  <c r="G54" i="89"/>
  <c r="G55" i="89"/>
  <c r="G56" i="89"/>
  <c r="G57" i="89"/>
  <c r="G58" i="89"/>
  <c r="G59" i="89"/>
  <c r="G60" i="89"/>
  <c r="G61" i="89"/>
  <c r="G62" i="89"/>
  <c r="G63" i="89"/>
  <c r="G64" i="89"/>
  <c r="G65" i="89"/>
  <c r="G66" i="89"/>
  <c r="G67" i="89"/>
  <c r="G68" i="89"/>
  <c r="G69" i="89"/>
  <c r="G70" i="89"/>
  <c r="G71" i="89"/>
  <c r="G72" i="89"/>
  <c r="G73" i="89"/>
  <c r="G74" i="89"/>
  <c r="G75" i="89"/>
  <c r="G76" i="89"/>
  <c r="G77" i="89"/>
  <c r="G78" i="89"/>
  <c r="G79" i="89"/>
  <c r="G80" i="89"/>
  <c r="G81" i="89"/>
  <c r="G82" i="89"/>
  <c r="G83" i="89"/>
  <c r="G84" i="89"/>
  <c r="G85" i="89"/>
  <c r="G86" i="89"/>
  <c r="G87" i="89"/>
  <c r="G88" i="89"/>
  <c r="G89" i="89"/>
  <c r="G90" i="89"/>
  <c r="G91" i="89"/>
  <c r="G92" i="89"/>
  <c r="G93" i="89"/>
  <c r="G94" i="89"/>
  <c r="G95" i="89"/>
  <c r="G96" i="89"/>
  <c r="G97" i="89"/>
  <c r="G98" i="89"/>
  <c r="G99" i="89"/>
  <c r="G100" i="89"/>
  <c r="G101" i="89"/>
  <c r="G102" i="89"/>
  <c r="G103" i="89"/>
  <c r="G104" i="89"/>
  <c r="G105" i="89"/>
  <c r="G106" i="89"/>
  <c r="G107" i="89"/>
  <c r="G108" i="89"/>
  <c r="G109" i="89"/>
  <c r="G110" i="89"/>
  <c r="G111" i="89"/>
  <c r="G112" i="89"/>
  <c r="G113" i="89"/>
  <c r="G114" i="89"/>
  <c r="G115" i="89"/>
  <c r="G116" i="89"/>
  <c r="G117" i="89"/>
  <c r="G118" i="89"/>
  <c r="G119" i="89"/>
  <c r="AF144" i="89"/>
  <c r="AH144" i="89"/>
  <c r="AG144" i="89"/>
  <c r="AF139" i="89"/>
  <c r="AH139" i="89"/>
  <c r="AG139" i="89"/>
  <c r="AF134" i="89"/>
  <c r="AH134" i="89"/>
  <c r="AG134" i="89"/>
  <c r="AF129" i="89"/>
  <c r="AH129" i="89"/>
  <c r="AG129" i="89"/>
  <c r="AF126" i="89"/>
  <c r="AH126" i="89"/>
  <c r="AG126" i="89"/>
  <c r="AF122" i="89"/>
  <c r="AH122" i="89"/>
  <c r="AG122" i="89"/>
  <c r="AF117" i="89"/>
  <c r="AH117" i="89"/>
  <c r="AG117" i="89"/>
  <c r="AF112" i="89"/>
  <c r="AH112" i="89"/>
  <c r="AG112" i="89"/>
  <c r="AF107" i="89"/>
  <c r="AH107" i="89"/>
  <c r="AG107" i="89"/>
  <c r="AF102" i="89"/>
  <c r="AH102" i="89"/>
  <c r="AG102" i="89"/>
  <c r="AF97" i="89"/>
  <c r="AH97" i="89"/>
  <c r="AG97" i="89"/>
  <c r="AF92" i="89"/>
  <c r="AH92" i="89"/>
  <c r="AG92" i="89"/>
  <c r="AF87" i="89"/>
  <c r="AH87" i="89"/>
  <c r="AG87" i="89"/>
  <c r="AF82" i="89"/>
  <c r="AH82" i="89"/>
  <c r="AG82" i="89"/>
  <c r="AF79" i="89"/>
  <c r="AH79" i="89"/>
  <c r="AG79" i="89"/>
  <c r="AF74" i="89"/>
  <c r="AH74" i="89"/>
  <c r="AG74" i="89"/>
  <c r="AF69" i="89"/>
  <c r="AH69" i="89"/>
  <c r="AG69" i="89"/>
  <c r="AF64" i="89"/>
  <c r="AH64" i="89"/>
  <c r="AG64" i="89"/>
  <c r="AF61" i="89"/>
  <c r="AH61" i="89"/>
  <c r="AG61" i="89"/>
  <c r="AF56" i="89"/>
  <c r="AH56" i="89"/>
  <c r="AG56" i="89"/>
  <c r="AF51" i="89"/>
  <c r="AH51" i="89"/>
  <c r="AG51" i="89"/>
  <c r="AF46" i="89"/>
  <c r="AH46" i="89"/>
  <c r="AG46" i="89"/>
  <c r="AF41" i="89"/>
  <c r="AH41" i="89"/>
  <c r="AG41" i="89"/>
  <c r="AF36" i="89"/>
  <c r="AH36" i="89"/>
  <c r="AG36" i="89"/>
  <c r="AF31" i="89"/>
  <c r="AH31" i="89"/>
  <c r="AG31" i="89"/>
  <c r="AF26" i="89"/>
  <c r="AH26" i="89"/>
  <c r="AG26" i="89"/>
  <c r="AF21" i="89"/>
  <c r="AH21" i="89"/>
  <c r="AG21" i="89"/>
  <c r="AF16" i="89"/>
  <c r="AH16" i="89"/>
  <c r="AG16" i="89"/>
  <c r="AF11" i="89"/>
  <c r="AH11" i="89"/>
  <c r="AG11" i="89"/>
  <c r="AF6" i="89"/>
  <c r="AH6" i="89"/>
  <c r="AG6" i="89"/>
  <c r="G2" i="89"/>
  <c r="H109" i="23"/>
  <c r="G109" i="23"/>
  <c r="L566" i="97" l="1"/>
  <c r="L563" i="97"/>
  <c r="K563" i="97"/>
  <c r="K565" i="97"/>
  <c r="K567" i="97"/>
  <c r="K479" i="97"/>
  <c r="K483" i="97"/>
  <c r="K481" i="97"/>
  <c r="L479" i="97"/>
  <c r="L483" i="97"/>
  <c r="K480" i="97"/>
  <c r="L565" i="97"/>
  <c r="L567" i="97"/>
  <c r="K564" i="97"/>
  <c r="K566" i="97"/>
  <c r="L480" i="97"/>
  <c r="D567" i="97"/>
  <c r="L564" i="97"/>
  <c r="L481" i="97"/>
  <c r="K482" i="97"/>
  <c r="M482" i="97" s="1"/>
  <c r="D483" i="97"/>
  <c r="AH145" i="89"/>
  <c r="AF145" i="89"/>
  <c r="AG145" i="89"/>
  <c r="D196" i="58"/>
  <c r="C196" i="58"/>
  <c r="B196" i="58"/>
  <c r="B180" i="58"/>
  <c r="B179" i="58"/>
  <c r="B178" i="58"/>
  <c r="C465" i="97"/>
  <c r="D465" i="97" s="1"/>
  <c r="H462" i="97" s="1"/>
  <c r="C459" i="97"/>
  <c r="D459" i="97" s="1"/>
  <c r="C453" i="97"/>
  <c r="L450" i="97" s="1"/>
  <c r="D97" i="19"/>
  <c r="D96" i="19"/>
  <c r="D95" i="19"/>
  <c r="B34" i="23"/>
  <c r="B127" i="58" s="1"/>
  <c r="J34" i="23"/>
  <c r="J127" i="58" s="1"/>
  <c r="H34" i="23"/>
  <c r="H127" i="58" s="1"/>
  <c r="C591" i="97"/>
  <c r="C561" i="97"/>
  <c r="C555" i="97"/>
  <c r="C549" i="97"/>
  <c r="C537" i="97"/>
  <c r="C531" i="97"/>
  <c r="C525" i="97"/>
  <c r="C519" i="97"/>
  <c r="C513" i="97"/>
  <c r="C489" i="97"/>
  <c r="C441" i="97"/>
  <c r="C435" i="97"/>
  <c r="C429" i="97"/>
  <c r="C423" i="97"/>
  <c r="C417" i="97"/>
  <c r="C411" i="97"/>
  <c r="C405" i="97"/>
  <c r="M563" i="97" l="1"/>
  <c r="M566" i="97"/>
  <c r="H566" i="97"/>
  <c r="I565" i="97"/>
  <c r="O565" i="97" s="1"/>
  <c r="H564" i="97"/>
  <c r="I567" i="97"/>
  <c r="O567" i="97" s="1"/>
  <c r="I563" i="97"/>
  <c r="H563" i="97"/>
  <c r="H565" i="97"/>
  <c r="I564" i="97"/>
  <c r="H567" i="97"/>
  <c r="I566" i="97"/>
  <c r="O566" i="97" s="1"/>
  <c r="M483" i="97"/>
  <c r="M565" i="97"/>
  <c r="M481" i="97"/>
  <c r="L462" i="97"/>
  <c r="M564" i="97"/>
  <c r="L455" i="97"/>
  <c r="K456" i="97"/>
  <c r="L456" i="97"/>
  <c r="L457" i="97"/>
  <c r="L459" i="97"/>
  <c r="K455" i="97"/>
  <c r="M480" i="97"/>
  <c r="M479" i="97"/>
  <c r="K463" i="97"/>
  <c r="L461" i="97"/>
  <c r="L463" i="97"/>
  <c r="K462" i="97"/>
  <c r="M567" i="97"/>
  <c r="L449" i="97"/>
  <c r="K457" i="97"/>
  <c r="K450" i="97"/>
  <c r="M450" i="97" s="1"/>
  <c r="I483" i="97"/>
  <c r="O483" i="97" s="1"/>
  <c r="I479" i="97"/>
  <c r="H483" i="97"/>
  <c r="H479" i="97"/>
  <c r="I482" i="97"/>
  <c r="O482" i="97" s="1"/>
  <c r="H482" i="97"/>
  <c r="I481" i="97"/>
  <c r="O481" i="97" s="1"/>
  <c r="H481" i="97"/>
  <c r="I480" i="97"/>
  <c r="O480" i="97" s="1"/>
  <c r="H480" i="97"/>
  <c r="K451" i="97"/>
  <c r="K458" i="97"/>
  <c r="L465" i="97"/>
  <c r="L451" i="97"/>
  <c r="K459" i="97"/>
  <c r="H457" i="97"/>
  <c r="F96" i="19" s="1"/>
  <c r="R251" i="70" s="1"/>
  <c r="I458" i="97"/>
  <c r="H455" i="97"/>
  <c r="H456" i="97"/>
  <c r="I459" i="97"/>
  <c r="H459" i="97"/>
  <c r="I455" i="97"/>
  <c r="K452" i="97"/>
  <c r="D453" i="97"/>
  <c r="L452" i="97"/>
  <c r="L458" i="97"/>
  <c r="K464" i="97"/>
  <c r="K453" i="97"/>
  <c r="L464" i="97"/>
  <c r="K449" i="97"/>
  <c r="M449" i="97" s="1"/>
  <c r="L453" i="97"/>
  <c r="K461" i="97"/>
  <c r="K465" i="97"/>
  <c r="I456" i="97"/>
  <c r="H458" i="97"/>
  <c r="G96" i="19" s="1"/>
  <c r="T251" i="70" s="1"/>
  <c r="I457" i="97"/>
  <c r="I462" i="97"/>
  <c r="J462" i="97" s="1"/>
  <c r="H463" i="97"/>
  <c r="F97" i="19" s="1"/>
  <c r="R254" i="70" s="1"/>
  <c r="H464" i="97"/>
  <c r="G97" i="19" s="1"/>
  <c r="T254" i="70" s="1"/>
  <c r="I465" i="97"/>
  <c r="I463" i="97"/>
  <c r="I464" i="97"/>
  <c r="H461" i="97"/>
  <c r="H465" i="97"/>
  <c r="I461" i="97"/>
  <c r="J563" i="97" l="1"/>
  <c r="P563" i="97" s="1"/>
  <c r="M462" i="97"/>
  <c r="J564" i="97"/>
  <c r="P564" i="97" s="1"/>
  <c r="O564" i="97"/>
  <c r="J565" i="97"/>
  <c r="P565" i="97" s="1"/>
  <c r="J567" i="97"/>
  <c r="J566" i="97"/>
  <c r="P566" i="97" s="1"/>
  <c r="M456" i="97"/>
  <c r="O455" i="97"/>
  <c r="O459" i="97"/>
  <c r="M455" i="97"/>
  <c r="N456" i="97"/>
  <c r="O456" i="97"/>
  <c r="N462" i="97"/>
  <c r="M459" i="97"/>
  <c r="M451" i="97"/>
  <c r="O463" i="97"/>
  <c r="M465" i="97"/>
  <c r="M463" i="97"/>
  <c r="M461" i="97"/>
  <c r="N457" i="97"/>
  <c r="J457" i="97"/>
  <c r="O465" i="97"/>
  <c r="M464" i="97"/>
  <c r="N458" i="97"/>
  <c r="N564" i="97"/>
  <c r="N563" i="97"/>
  <c r="M457" i="97"/>
  <c r="J455" i="97"/>
  <c r="G114" i="19"/>
  <c r="T833" i="70" s="1"/>
  <c r="N566" i="97"/>
  <c r="F114" i="19"/>
  <c r="R833" i="70" s="1"/>
  <c r="N565" i="97"/>
  <c r="N567" i="97"/>
  <c r="M458" i="97"/>
  <c r="E114" i="19"/>
  <c r="N833" i="70" s="1"/>
  <c r="O563" i="97"/>
  <c r="N461" i="97"/>
  <c r="O458" i="97"/>
  <c r="O479" i="97"/>
  <c r="E98" i="19"/>
  <c r="N245" i="70" s="1"/>
  <c r="M452" i="97"/>
  <c r="J481" i="97"/>
  <c r="P481" i="97" s="1"/>
  <c r="F98" i="19"/>
  <c r="R245" i="70" s="1"/>
  <c r="N481" i="97"/>
  <c r="O462" i="97"/>
  <c r="J459" i="97"/>
  <c r="G98" i="19"/>
  <c r="T245" i="70" s="1"/>
  <c r="N482" i="97"/>
  <c r="J482" i="97"/>
  <c r="P482" i="97" s="1"/>
  <c r="N479" i="97"/>
  <c r="J479" i="97"/>
  <c r="P479" i="97" s="1"/>
  <c r="J483" i="97"/>
  <c r="N483" i="97"/>
  <c r="J480" i="97"/>
  <c r="P480" i="97" s="1"/>
  <c r="N480" i="97"/>
  <c r="J458" i="97"/>
  <c r="N455" i="97"/>
  <c r="N459" i="97"/>
  <c r="E96" i="19"/>
  <c r="N251" i="70" s="1"/>
  <c r="O461" i="97"/>
  <c r="E97" i="19"/>
  <c r="N254" i="70" s="1"/>
  <c r="M453" i="97"/>
  <c r="H450" i="97"/>
  <c r="I450" i="97"/>
  <c r="O450" i="97" s="1"/>
  <c r="I452" i="97"/>
  <c r="O452" i="97" s="1"/>
  <c r="H451" i="97"/>
  <c r="I449" i="97"/>
  <c r="H452" i="97"/>
  <c r="I451" i="97"/>
  <c r="O451" i="97" s="1"/>
  <c r="I453" i="97"/>
  <c r="O453" i="97" s="1"/>
  <c r="H449" i="97"/>
  <c r="H453" i="97"/>
  <c r="J456" i="97"/>
  <c r="O464" i="97"/>
  <c r="J464" i="97"/>
  <c r="P462" i="97"/>
  <c r="J463" i="97"/>
  <c r="O457" i="97"/>
  <c r="N463" i="97"/>
  <c r="J465" i="97"/>
  <c r="N465" i="97"/>
  <c r="N464" i="97"/>
  <c r="J461" i="97"/>
  <c r="H96" i="19" l="1"/>
  <c r="Q459" i="97" s="1"/>
  <c r="P463" i="97"/>
  <c r="H97" i="19"/>
  <c r="Q635" i="97" s="1"/>
  <c r="P455" i="97"/>
  <c r="P465" i="97"/>
  <c r="P456" i="97"/>
  <c r="P457" i="97"/>
  <c r="P458" i="97"/>
  <c r="P459" i="97"/>
  <c r="P461" i="97"/>
  <c r="H114" i="19"/>
  <c r="Q567" i="97" s="1"/>
  <c r="P464" i="97"/>
  <c r="P567" i="97"/>
  <c r="J453" i="97"/>
  <c r="P453" i="97" s="1"/>
  <c r="H98" i="19"/>
  <c r="Q483" i="97" s="1"/>
  <c r="P483" i="97"/>
  <c r="J452" i="97"/>
  <c r="P452" i="97" s="1"/>
  <c r="G95" i="19"/>
  <c r="T248" i="70" s="1"/>
  <c r="N452" i="97"/>
  <c r="N453" i="97"/>
  <c r="E95" i="19"/>
  <c r="N248" i="70" s="1"/>
  <c r="O449" i="97"/>
  <c r="N449" i="97"/>
  <c r="J449" i="97"/>
  <c r="P449" i="97" s="1"/>
  <c r="J450" i="97"/>
  <c r="P450" i="97" s="1"/>
  <c r="N450" i="97"/>
  <c r="F95" i="19"/>
  <c r="R248" i="70" s="1"/>
  <c r="J451" i="97"/>
  <c r="P451" i="97" s="1"/>
  <c r="N451" i="97"/>
  <c r="C393" i="97"/>
  <c r="C387" i="97"/>
  <c r="C381" i="97"/>
  <c r="C375" i="97"/>
  <c r="C363" i="97"/>
  <c r="W86" i="19"/>
  <c r="D376" i="129"/>
  <c r="D430" i="129"/>
  <c r="D483" i="129"/>
  <c r="D477" i="129"/>
  <c r="D460" i="129"/>
  <c r="D454" i="129"/>
  <c r="D442" i="129"/>
  <c r="D436" i="129"/>
  <c r="D424" i="129"/>
  <c r="D418" i="129"/>
  <c r="D406" i="129"/>
  <c r="D352" i="129"/>
  <c r="D346" i="129"/>
  <c r="D340" i="129"/>
  <c r="D310" i="129"/>
  <c r="D334" i="129"/>
  <c r="D328" i="129"/>
  <c r="D322" i="129"/>
  <c r="D316" i="129"/>
  <c r="D110" i="129"/>
  <c r="D104" i="129"/>
  <c r="D92" i="129"/>
  <c r="D86" i="129"/>
  <c r="D74" i="129"/>
  <c r="D50" i="129"/>
  <c r="D38" i="129"/>
  <c r="D32" i="129"/>
  <c r="D26" i="129"/>
  <c r="D20" i="129"/>
  <c r="D14" i="129"/>
  <c r="BG817" i="170"/>
  <c r="BF817" i="170"/>
  <c r="BE817" i="170"/>
  <c r="BD817" i="170"/>
  <c r="BA817" i="170"/>
  <c r="AZ817" i="170"/>
  <c r="H86" i="23"/>
  <c r="H180" i="58" s="1"/>
  <c r="H85" i="23"/>
  <c r="H179" i="58" s="1"/>
  <c r="F85" i="23"/>
  <c r="F179" i="58" s="1"/>
  <c r="J84" i="23"/>
  <c r="J178" i="58" s="1"/>
  <c r="H84" i="23"/>
  <c r="H178" i="58" s="1"/>
  <c r="F84" i="23"/>
  <c r="F178" i="58" s="1"/>
  <c r="W253" i="70"/>
  <c r="BI243" i="170" s="1"/>
  <c r="V253" i="70"/>
  <c r="BH243" i="170" s="1"/>
  <c r="U253" i="70"/>
  <c r="BG243" i="170" s="1"/>
  <c r="T253" i="70"/>
  <c r="BF243" i="170" s="1"/>
  <c r="S253" i="70"/>
  <c r="BE243" i="170" s="1"/>
  <c r="R253" i="70"/>
  <c r="BD243" i="170" s="1"/>
  <c r="Q253" i="70"/>
  <c r="BC243" i="170" s="1"/>
  <c r="P253" i="70"/>
  <c r="BB243" i="170" s="1"/>
  <c r="O253" i="70"/>
  <c r="BA243" i="170" s="1"/>
  <c r="N253" i="70"/>
  <c r="AZ243" i="170" s="1"/>
  <c r="M253" i="70"/>
  <c r="L253" i="70"/>
  <c r="AX243" i="170" s="1"/>
  <c r="AV243" i="170"/>
  <c r="AT243" i="170"/>
  <c r="W250" i="70"/>
  <c r="BI240" i="170" s="1"/>
  <c r="V250" i="70"/>
  <c r="BH240" i="170" s="1"/>
  <c r="U250" i="70"/>
  <c r="BG240" i="170" s="1"/>
  <c r="T250" i="70"/>
  <c r="BF240" i="170" s="1"/>
  <c r="S250" i="70"/>
  <c r="BE240" i="170" s="1"/>
  <c r="R250" i="70"/>
  <c r="BD240" i="170" s="1"/>
  <c r="Q250" i="70"/>
  <c r="BC240" i="170" s="1"/>
  <c r="P250" i="70"/>
  <c r="BB240" i="170" s="1"/>
  <c r="O250" i="70"/>
  <c r="BA240" i="170" s="1"/>
  <c r="N250" i="70"/>
  <c r="AZ240" i="170" s="1"/>
  <c r="M250" i="70"/>
  <c r="L250" i="70"/>
  <c r="AV240" i="170"/>
  <c r="AT240" i="170"/>
  <c r="W247" i="70"/>
  <c r="BI237" i="170" s="1"/>
  <c r="V247" i="70"/>
  <c r="BH237" i="170" s="1"/>
  <c r="U247" i="70"/>
  <c r="BG237" i="170" s="1"/>
  <c r="T247" i="70"/>
  <c r="BF237" i="170" s="1"/>
  <c r="S247" i="70"/>
  <c r="BE237" i="170" s="1"/>
  <c r="R247" i="70"/>
  <c r="BD237" i="170" s="1"/>
  <c r="Q247" i="70"/>
  <c r="BC237" i="170" s="1"/>
  <c r="P247" i="70"/>
  <c r="BB237" i="170" s="1"/>
  <c r="O247" i="70"/>
  <c r="BA237" i="170" s="1"/>
  <c r="N247" i="70"/>
  <c r="AZ237" i="170" s="1"/>
  <c r="M247" i="70"/>
  <c r="L247" i="70"/>
  <c r="AV237" i="170"/>
  <c r="AT237" i="170"/>
  <c r="AR237" i="170"/>
  <c r="AR240" i="170"/>
  <c r="Q465" i="97" l="1"/>
  <c r="H368" i="129"/>
  <c r="I366" i="129"/>
  <c r="O366" i="129" s="1"/>
  <c r="H357" i="129"/>
  <c r="I363" i="129"/>
  <c r="O363" i="129" s="1"/>
  <c r="H363" i="129"/>
  <c r="I356" i="129"/>
  <c r="O356" i="129" s="1"/>
  <c r="I354" i="129"/>
  <c r="H366" i="129"/>
  <c r="I362" i="129"/>
  <c r="O362" i="129" s="1"/>
  <c r="I355" i="129"/>
  <c r="O355" i="129" s="1"/>
  <c r="H369" i="129"/>
  <c r="N369" i="129" s="1"/>
  <c r="H360" i="129"/>
  <c r="H367" i="129"/>
  <c r="H361" i="129"/>
  <c r="H354" i="129"/>
  <c r="N354" i="129" s="1"/>
  <c r="I369" i="129"/>
  <c r="H362" i="129"/>
  <c r="I360" i="129"/>
  <c r="O360" i="129" s="1"/>
  <c r="H355" i="129"/>
  <c r="I367" i="129"/>
  <c r="O367" i="129" s="1"/>
  <c r="I361" i="129"/>
  <c r="O361" i="129" s="1"/>
  <c r="H356" i="129"/>
  <c r="I368" i="129"/>
  <c r="O368" i="129" s="1"/>
  <c r="I357" i="129"/>
  <c r="O357" i="129" s="1"/>
  <c r="I364" i="129"/>
  <c r="I370" i="129"/>
  <c r="O370" i="129" s="1"/>
  <c r="H370" i="129"/>
  <c r="I358" i="129"/>
  <c r="O358" i="129" s="1"/>
  <c r="H358" i="129"/>
  <c r="H364" i="129"/>
  <c r="N364" i="129" s="1"/>
  <c r="O301" i="129"/>
  <c r="O302" i="129"/>
  <c r="N303" i="129"/>
  <c r="O304" i="129"/>
  <c r="O300" i="129"/>
  <c r="I28" i="129"/>
  <c r="O28" i="129" s="1"/>
  <c r="H28" i="129"/>
  <c r="H22" i="129"/>
  <c r="I22" i="129"/>
  <c r="O22" i="129" s="1"/>
  <c r="AW185" i="170"/>
  <c r="AW237" i="170"/>
  <c r="AX237" i="170"/>
  <c r="AS237" i="170"/>
  <c r="AU185" i="170"/>
  <c r="AU237" i="170"/>
  <c r="AS243" i="170"/>
  <c r="AU186" i="170"/>
  <c r="AU240" i="170"/>
  <c r="M196" i="70"/>
  <c r="AY186" i="170" s="1"/>
  <c r="AY240" i="170"/>
  <c r="AR243" i="170"/>
  <c r="AX240" i="170"/>
  <c r="AW187" i="170"/>
  <c r="AW243" i="170"/>
  <c r="M197" i="70"/>
  <c r="AY187" i="170" s="1"/>
  <c r="AY243" i="170"/>
  <c r="AU187" i="170"/>
  <c r="AU243" i="170"/>
  <c r="AW186" i="170"/>
  <c r="AW240" i="170"/>
  <c r="M195" i="70"/>
  <c r="AY185" i="170" s="1"/>
  <c r="AY237" i="170"/>
  <c r="AS240" i="170"/>
  <c r="P85" i="23"/>
  <c r="P179" i="58" s="1"/>
  <c r="BE241" i="170"/>
  <c r="P86" i="23"/>
  <c r="P180" i="58" s="1"/>
  <c r="BE244" i="170"/>
  <c r="P84" i="23"/>
  <c r="P178" i="58" s="1"/>
  <c r="BE238" i="170"/>
  <c r="R84" i="23"/>
  <c r="R178" i="58" s="1"/>
  <c r="BG238" i="170"/>
  <c r="R86" i="23"/>
  <c r="R180" i="58" s="1"/>
  <c r="BG244" i="170"/>
  <c r="L84" i="23"/>
  <c r="L178" i="58" s="1"/>
  <c r="BA238" i="170"/>
  <c r="L86" i="23"/>
  <c r="L180" i="58" s="1"/>
  <c r="BA244" i="170"/>
  <c r="R85" i="23"/>
  <c r="R179" i="58" s="1"/>
  <c r="BG241" i="170"/>
  <c r="L85" i="23"/>
  <c r="L179" i="58" s="1"/>
  <c r="BA241" i="170"/>
  <c r="O84" i="23"/>
  <c r="O178" i="58" s="1"/>
  <c r="BD238" i="170"/>
  <c r="Q85" i="23"/>
  <c r="Q179" i="58" s="1"/>
  <c r="BF241" i="170"/>
  <c r="O86" i="23"/>
  <c r="O180" i="58" s="1"/>
  <c r="BD244" i="170"/>
  <c r="K86" i="23"/>
  <c r="AZ244" i="170"/>
  <c r="Q84" i="23"/>
  <c r="Q178" i="58" s="1"/>
  <c r="BF238" i="170"/>
  <c r="K85" i="23"/>
  <c r="AZ241" i="170"/>
  <c r="O85" i="23"/>
  <c r="O179" i="58" s="1"/>
  <c r="BD241" i="170"/>
  <c r="Q86" i="23"/>
  <c r="Q180" i="58" s="1"/>
  <c r="BF244" i="170"/>
  <c r="H95" i="19"/>
  <c r="Q453" i="97" s="1"/>
  <c r="L34" i="23"/>
  <c r="P34" i="23"/>
  <c r="P127" i="58" s="1"/>
  <c r="R34" i="23"/>
  <c r="R127" i="58" s="1"/>
  <c r="K34" i="23"/>
  <c r="O34" i="23"/>
  <c r="O127" i="58" s="1"/>
  <c r="Q34" i="23"/>
  <c r="Q127" i="58" s="1"/>
  <c r="T197" i="70"/>
  <c r="BF187" i="170" s="1"/>
  <c r="S197" i="70"/>
  <c r="BE187" i="170" s="1"/>
  <c r="S195" i="70"/>
  <c r="BE185" i="170" s="1"/>
  <c r="U195" i="70"/>
  <c r="BG185" i="170" s="1"/>
  <c r="U196" i="70"/>
  <c r="BG186" i="170" s="1"/>
  <c r="T195" i="70"/>
  <c r="BF185" i="170" s="1"/>
  <c r="R197" i="70"/>
  <c r="BD187" i="170" s="1"/>
  <c r="N196" i="70"/>
  <c r="R195" i="70"/>
  <c r="BD185" i="170" s="1"/>
  <c r="O195" i="70"/>
  <c r="O196" i="70"/>
  <c r="N197" i="70"/>
  <c r="AZ187" i="170" s="1"/>
  <c r="O197" i="70"/>
  <c r="S196" i="70"/>
  <c r="BE186" i="170" s="1"/>
  <c r="U197" i="70"/>
  <c r="BG187" i="170" s="1"/>
  <c r="T196" i="70"/>
  <c r="BF186" i="170" s="1"/>
  <c r="R196" i="70"/>
  <c r="BD186" i="170" s="1"/>
  <c r="J85" i="23"/>
  <c r="J86" i="23"/>
  <c r="F86" i="23"/>
  <c r="F180" i="58" s="1"/>
  <c r="B28" i="64"/>
  <c r="B29" i="64" s="1"/>
  <c r="J364" i="129" l="1"/>
  <c r="O364" i="129"/>
  <c r="J368" i="129"/>
  <c r="P368" i="129" s="1"/>
  <c r="N368" i="129"/>
  <c r="J369" i="129"/>
  <c r="P369" i="129" s="1"/>
  <c r="O369" i="129"/>
  <c r="J354" i="129"/>
  <c r="P354" i="129" s="1"/>
  <c r="O354" i="129"/>
  <c r="J361" i="129"/>
  <c r="P361" i="129" s="1"/>
  <c r="N361" i="129"/>
  <c r="N358" i="129"/>
  <c r="J358" i="129"/>
  <c r="J367" i="129"/>
  <c r="P367" i="129" s="1"/>
  <c r="N367" i="129"/>
  <c r="J363" i="129"/>
  <c r="P363" i="129" s="1"/>
  <c r="N363" i="129"/>
  <c r="J360" i="129"/>
  <c r="P360" i="129" s="1"/>
  <c r="N360" i="129"/>
  <c r="J366" i="129"/>
  <c r="P366" i="129" s="1"/>
  <c r="N366" i="129"/>
  <c r="N370" i="129"/>
  <c r="J370" i="129"/>
  <c r="J355" i="129"/>
  <c r="P355" i="129" s="1"/>
  <c r="N355" i="129"/>
  <c r="N357" i="129"/>
  <c r="J357" i="129"/>
  <c r="P357" i="129" s="1"/>
  <c r="J362" i="129"/>
  <c r="P362" i="129" s="1"/>
  <c r="N362" i="129"/>
  <c r="N356" i="129"/>
  <c r="J356" i="129"/>
  <c r="P356" i="129" s="1"/>
  <c r="P302" i="129"/>
  <c r="N302" i="129"/>
  <c r="P301" i="129"/>
  <c r="N301" i="129"/>
  <c r="N300" i="129"/>
  <c r="J300" i="129"/>
  <c r="P300" i="129" s="1"/>
  <c r="P303" i="129"/>
  <c r="O303" i="129"/>
  <c r="N304" i="129"/>
  <c r="J28" i="129"/>
  <c r="P28" i="129" s="1"/>
  <c r="N28" i="129"/>
  <c r="J22" i="129"/>
  <c r="P22" i="129" s="1"/>
  <c r="N22" i="129"/>
  <c r="K180" i="58"/>
  <c r="V86" i="23"/>
  <c r="K127" i="58"/>
  <c r="V34" i="23"/>
  <c r="K179" i="58"/>
  <c r="V85" i="23"/>
  <c r="N84" i="23"/>
  <c r="N178" i="58" s="1"/>
  <c r="Q196" i="70"/>
  <c r="BC186" i="170" s="1"/>
  <c r="BA186" i="170"/>
  <c r="BI817" i="170"/>
  <c r="BC817" i="170"/>
  <c r="BI244" i="170"/>
  <c r="BC244" i="170"/>
  <c r="Q197" i="70"/>
  <c r="BC187" i="170" s="1"/>
  <c r="BA187" i="170"/>
  <c r="BI238" i="170"/>
  <c r="BC238" i="170"/>
  <c r="BI241" i="170"/>
  <c r="BC241" i="170"/>
  <c r="Q195" i="70"/>
  <c r="BC185" i="170" s="1"/>
  <c r="BA185" i="170"/>
  <c r="K84" i="23"/>
  <c r="AZ238" i="170"/>
  <c r="AZ186" i="170"/>
  <c r="N195" i="70"/>
  <c r="N34" i="23"/>
  <c r="T34" i="23" s="1"/>
  <c r="T127" i="58" s="1"/>
  <c r="L127" i="58"/>
  <c r="N127" i="58" s="1"/>
  <c r="N85" i="23"/>
  <c r="J179" i="58"/>
  <c r="N86" i="23"/>
  <c r="J180" i="58"/>
  <c r="M234" i="70"/>
  <c r="AY224" i="170" s="1"/>
  <c r="L174" i="129"/>
  <c r="D268" i="129"/>
  <c r="D262" i="129"/>
  <c r="D256" i="129"/>
  <c r="D247" i="129"/>
  <c r="D241" i="129"/>
  <c r="D235" i="129"/>
  <c r="D229" i="129"/>
  <c r="D223" i="129"/>
  <c r="D217" i="129"/>
  <c r="D211" i="129"/>
  <c r="D205" i="129"/>
  <c r="D199" i="129"/>
  <c r="D193" i="129"/>
  <c r="D181" i="129"/>
  <c r="D175" i="129"/>
  <c r="D169" i="129"/>
  <c r="D163" i="129"/>
  <c r="P370" i="129" l="1"/>
  <c r="P358" i="129"/>
  <c r="Q358" i="129"/>
  <c r="P364" i="129"/>
  <c r="Q364" i="129"/>
  <c r="Q304" i="129"/>
  <c r="P304" i="129"/>
  <c r="K178" i="58"/>
  <c r="V84" i="23"/>
  <c r="W195" i="70"/>
  <c r="Y133" i="88" s="1"/>
  <c r="T84" i="23"/>
  <c r="T178" i="58" s="1"/>
  <c r="W196" i="70"/>
  <c r="Y134" i="88" s="1"/>
  <c r="W197" i="70"/>
  <c r="AZ185" i="170"/>
  <c r="T86" i="23"/>
  <c r="T180" i="58" s="1"/>
  <c r="N180" i="58"/>
  <c r="T85" i="23"/>
  <c r="T179" i="58" s="1"/>
  <c r="N179" i="58"/>
  <c r="BI185" i="170" l="1"/>
  <c r="BI186" i="170"/>
  <c r="Y135" i="88"/>
  <c r="BI187" i="170"/>
  <c r="D257" i="97" l="1"/>
  <c r="D221" i="97"/>
  <c r="D192" i="97"/>
  <c r="L174" i="97"/>
  <c r="K174" i="97"/>
  <c r="L173" i="97"/>
  <c r="K173" i="97"/>
  <c r="L172" i="97"/>
  <c r="K172" i="97"/>
  <c r="L171" i="97"/>
  <c r="K171" i="97"/>
  <c r="L170" i="97"/>
  <c r="K170" i="97"/>
  <c r="D174" i="97"/>
  <c r="H172" i="97" s="1"/>
  <c r="N601" i="70"/>
  <c r="J71" i="23"/>
  <c r="H71" i="23"/>
  <c r="F71" i="23"/>
  <c r="D71" i="23"/>
  <c r="B71" i="23"/>
  <c r="U566" i="70"/>
  <c r="BG550" i="170" s="1"/>
  <c r="T566" i="70"/>
  <c r="BF550" i="170" s="1"/>
  <c r="S566" i="70"/>
  <c r="BE550" i="170" s="1"/>
  <c r="R566" i="70"/>
  <c r="BD550" i="170" s="1"/>
  <c r="O566" i="70"/>
  <c r="BA550" i="170" s="1"/>
  <c r="N566" i="70"/>
  <c r="AZ550" i="170" s="1"/>
  <c r="M566" i="70"/>
  <c r="AY550" i="170" s="1"/>
  <c r="L566" i="70"/>
  <c r="AX550" i="170" s="1"/>
  <c r="AW550" i="170"/>
  <c r="AV550" i="170"/>
  <c r="AU550" i="170"/>
  <c r="AT550" i="170"/>
  <c r="AS550" i="170"/>
  <c r="AR550" i="170"/>
  <c r="BA346" i="170"/>
  <c r="BA347" i="170"/>
  <c r="AZ585" i="170" l="1"/>
  <c r="I171" i="97"/>
  <c r="H170" i="97"/>
  <c r="H171" i="97"/>
  <c r="H174" i="97"/>
  <c r="I170" i="97"/>
  <c r="I174" i="97"/>
  <c r="I173" i="97"/>
  <c r="H173" i="97"/>
  <c r="I172" i="97"/>
  <c r="Q566" i="70"/>
  <c r="P566" i="70"/>
  <c r="V566" i="70" l="1"/>
  <c r="BH550" i="170" s="1"/>
  <c r="BB550" i="170"/>
  <c r="W566" i="70"/>
  <c r="BI550" i="170" s="1"/>
  <c r="BC550" i="170"/>
  <c r="S33" i="21"/>
  <c r="G33" i="21" s="1"/>
  <c r="V33" i="21"/>
  <c r="J33" i="21" s="1"/>
  <c r="L649" i="70" s="1"/>
  <c r="Q33" i="21"/>
  <c r="E33" i="21" s="1"/>
  <c r="O33" i="21"/>
  <c r="N33" i="21" s="1"/>
  <c r="K33" i="21"/>
  <c r="I33" i="21"/>
  <c r="H33" i="21"/>
  <c r="F33" i="21"/>
  <c r="C33" i="21" l="1"/>
  <c r="J651" i="70"/>
  <c r="V72" i="21"/>
  <c r="J72" i="21" s="1"/>
  <c r="S72" i="21"/>
  <c r="G72" i="21" s="1"/>
  <c r="Q72" i="21"/>
  <c r="E72" i="21" s="1"/>
  <c r="O72" i="21"/>
  <c r="C72" i="21" s="1"/>
  <c r="I72" i="21"/>
  <c r="H72" i="21"/>
  <c r="F72" i="21"/>
  <c r="V68" i="21"/>
  <c r="J68" i="21" s="1"/>
  <c r="S68" i="21"/>
  <c r="G68" i="21" s="1"/>
  <c r="Q68" i="21"/>
  <c r="E68" i="21" s="1"/>
  <c r="O68" i="21"/>
  <c r="C68" i="21" s="1"/>
  <c r="I68" i="21"/>
  <c r="H68" i="21"/>
  <c r="F68" i="21"/>
  <c r="K55" i="21"/>
  <c r="I55" i="21"/>
  <c r="H55" i="21"/>
  <c r="F55" i="21"/>
  <c r="K54" i="21"/>
  <c r="I54" i="21"/>
  <c r="H54" i="21"/>
  <c r="F54" i="21"/>
  <c r="K53" i="21"/>
  <c r="I53" i="21"/>
  <c r="H53" i="21"/>
  <c r="F53" i="21"/>
  <c r="V54" i="21"/>
  <c r="J54" i="21" s="1"/>
  <c r="V55" i="21"/>
  <c r="J55" i="21" s="1"/>
  <c r="V53" i="21"/>
  <c r="J53" i="21" s="1"/>
  <c r="S55" i="21"/>
  <c r="G55" i="21" s="1"/>
  <c r="S54" i="21"/>
  <c r="G54" i="21" s="1"/>
  <c r="S53" i="21"/>
  <c r="G53" i="21" s="1"/>
  <c r="Q55" i="21"/>
  <c r="E55" i="21" s="1"/>
  <c r="Q54" i="21"/>
  <c r="E54" i="21" s="1"/>
  <c r="Q53" i="21"/>
  <c r="E53" i="21" s="1"/>
  <c r="O54" i="21"/>
  <c r="O55" i="21"/>
  <c r="O53" i="21"/>
  <c r="N54" i="21"/>
  <c r="N55" i="21"/>
  <c r="N56" i="21"/>
  <c r="N53" i="21"/>
  <c r="F104" i="149"/>
  <c r="F102" i="149"/>
  <c r="F100" i="149"/>
  <c r="D104" i="149"/>
  <c r="D102" i="149"/>
  <c r="D100" i="149"/>
  <c r="F97" i="149"/>
  <c r="F95" i="149"/>
  <c r="D97" i="149"/>
  <c r="AN97" i="149" s="1"/>
  <c r="D95" i="149"/>
  <c r="AN8" i="149"/>
  <c r="AN9" i="149"/>
  <c r="AN10" i="149"/>
  <c r="AN11" i="149"/>
  <c r="AN12" i="149"/>
  <c r="AN13" i="149"/>
  <c r="AN14" i="149"/>
  <c r="AN15" i="149"/>
  <c r="AN16" i="149"/>
  <c r="AN17" i="149"/>
  <c r="AN18" i="149"/>
  <c r="AN19" i="149"/>
  <c r="AN20" i="149"/>
  <c r="AN21" i="149"/>
  <c r="AN22" i="149"/>
  <c r="AN23" i="149"/>
  <c r="AN24" i="149"/>
  <c r="AN25" i="149"/>
  <c r="AN26" i="149"/>
  <c r="AN27" i="149"/>
  <c r="AN28" i="149"/>
  <c r="AN29" i="149"/>
  <c r="AN30" i="149"/>
  <c r="AN31" i="149"/>
  <c r="AN32" i="149"/>
  <c r="AN33" i="149"/>
  <c r="AN34" i="149"/>
  <c r="AN35" i="149"/>
  <c r="AN36" i="149"/>
  <c r="AN37" i="149"/>
  <c r="AN38" i="149"/>
  <c r="AN39" i="149"/>
  <c r="AN40" i="149"/>
  <c r="AN41" i="149"/>
  <c r="AN42" i="149"/>
  <c r="AN43" i="149"/>
  <c r="AN44" i="149"/>
  <c r="AN45" i="149"/>
  <c r="AN46" i="149"/>
  <c r="AN47" i="149"/>
  <c r="AN48" i="149"/>
  <c r="AN49" i="149"/>
  <c r="AN51" i="149"/>
  <c r="AN52" i="149"/>
  <c r="AN53" i="149"/>
  <c r="AN54" i="149"/>
  <c r="AN55" i="149"/>
  <c r="AN56" i="149"/>
  <c r="AN57" i="149"/>
  <c r="AN58" i="149"/>
  <c r="AN59" i="149"/>
  <c r="AN60" i="149"/>
  <c r="AN61" i="149"/>
  <c r="AN62" i="149"/>
  <c r="AN63" i="149"/>
  <c r="AN64" i="149"/>
  <c r="AN65" i="149"/>
  <c r="AN66" i="149"/>
  <c r="AN67" i="149"/>
  <c r="AN68" i="149"/>
  <c r="AN69" i="149"/>
  <c r="AN70" i="149"/>
  <c r="AN71" i="149"/>
  <c r="AN72" i="149"/>
  <c r="AN73" i="149"/>
  <c r="AN74" i="149"/>
  <c r="AN75" i="149"/>
  <c r="AN76" i="149"/>
  <c r="AN77" i="149"/>
  <c r="AN78" i="149"/>
  <c r="AN79" i="149"/>
  <c r="AN80" i="149"/>
  <c r="AN81" i="149"/>
  <c r="AN82" i="149"/>
  <c r="AN83" i="149"/>
  <c r="AN84" i="149"/>
  <c r="AN85" i="149"/>
  <c r="AN86" i="149"/>
  <c r="AN87" i="149"/>
  <c r="AN88" i="149"/>
  <c r="AN89" i="149"/>
  <c r="AN90" i="149"/>
  <c r="AN91" i="149"/>
  <c r="AN92" i="149"/>
  <c r="AN93" i="149"/>
  <c r="AN94" i="149"/>
  <c r="AN96" i="149"/>
  <c r="AN98" i="149"/>
  <c r="AN99" i="149"/>
  <c r="AN101" i="149"/>
  <c r="AN102" i="149"/>
  <c r="AN103" i="149"/>
  <c r="AN105" i="149"/>
  <c r="AN106" i="149"/>
  <c r="AN107" i="149"/>
  <c r="AN108" i="149"/>
  <c r="AN109" i="149"/>
  <c r="AN110" i="149"/>
  <c r="AN111" i="149"/>
  <c r="AN112" i="149"/>
  <c r="AN113" i="149"/>
  <c r="AN114" i="149"/>
  <c r="AN115" i="149"/>
  <c r="AN116" i="149"/>
  <c r="AN117" i="149"/>
  <c r="AN118" i="149"/>
  <c r="AN119" i="149"/>
  <c r="AN120" i="149"/>
  <c r="AN121" i="149"/>
  <c r="AN122" i="149"/>
  <c r="AN123" i="149"/>
  <c r="AN124" i="149"/>
  <c r="AN125" i="149"/>
  <c r="AN126" i="149"/>
  <c r="AN127" i="149"/>
  <c r="AN128" i="149"/>
  <c r="AN129" i="149"/>
  <c r="AN130" i="149"/>
  <c r="AN131" i="149"/>
  <c r="AN132" i="149"/>
  <c r="AN7" i="149"/>
  <c r="BG8" i="149"/>
  <c r="BG9" i="149"/>
  <c r="BG10" i="149"/>
  <c r="BG11" i="149"/>
  <c r="BG12" i="149"/>
  <c r="BG13" i="149"/>
  <c r="BG14" i="149"/>
  <c r="BG15" i="149"/>
  <c r="BG16" i="149"/>
  <c r="BG17" i="149"/>
  <c r="BG18" i="149"/>
  <c r="BG19" i="149"/>
  <c r="BG20" i="149"/>
  <c r="BG21" i="149"/>
  <c r="BG22" i="149"/>
  <c r="BG23" i="149"/>
  <c r="BG24" i="149"/>
  <c r="BG25" i="149"/>
  <c r="BG26" i="149"/>
  <c r="BG27" i="149"/>
  <c r="BG28" i="149"/>
  <c r="BG29" i="149"/>
  <c r="BG30" i="149"/>
  <c r="BG31" i="149"/>
  <c r="BG32" i="149"/>
  <c r="BG33" i="149"/>
  <c r="BG34" i="149"/>
  <c r="BG35" i="149"/>
  <c r="BG36" i="149"/>
  <c r="BG37" i="149"/>
  <c r="BG38" i="149"/>
  <c r="BG39" i="149"/>
  <c r="BG40" i="149"/>
  <c r="BG41" i="149"/>
  <c r="BG42" i="149"/>
  <c r="BG43" i="149"/>
  <c r="BG44" i="149"/>
  <c r="BG45" i="149"/>
  <c r="BG46" i="149"/>
  <c r="BG47" i="149"/>
  <c r="BG48" i="149"/>
  <c r="BG49" i="149"/>
  <c r="BG51" i="149"/>
  <c r="BG52" i="149"/>
  <c r="BG53" i="149"/>
  <c r="BG54" i="149"/>
  <c r="BG55" i="149"/>
  <c r="BG56" i="149"/>
  <c r="BG57" i="149"/>
  <c r="BG58" i="149"/>
  <c r="BG59" i="149"/>
  <c r="BG60" i="149"/>
  <c r="BG61" i="149"/>
  <c r="BG62" i="149"/>
  <c r="BG63" i="149"/>
  <c r="BG64" i="149"/>
  <c r="BG65" i="149"/>
  <c r="BG66" i="149"/>
  <c r="BG67" i="149"/>
  <c r="BG68" i="149"/>
  <c r="BG69" i="149"/>
  <c r="BG70" i="149"/>
  <c r="BG71" i="149"/>
  <c r="BG72" i="149"/>
  <c r="BG73" i="149"/>
  <c r="BG74" i="149"/>
  <c r="BG75" i="149"/>
  <c r="BG76" i="149"/>
  <c r="BG77" i="149"/>
  <c r="BG78" i="149"/>
  <c r="BG79" i="149"/>
  <c r="BG80" i="149"/>
  <c r="BF13" i="149"/>
  <c r="BF26" i="149"/>
  <c r="BF27" i="149"/>
  <c r="BF28" i="149"/>
  <c r="BF30" i="149"/>
  <c r="BF31" i="149"/>
  <c r="BF32" i="149"/>
  <c r="BF33" i="149"/>
  <c r="BF36" i="149"/>
  <c r="BF39" i="149"/>
  <c r="BF40" i="149"/>
  <c r="BF41" i="149"/>
  <c r="BF42" i="149"/>
  <c r="BF44" i="149"/>
  <c r="BF45" i="149"/>
  <c r="BF46" i="149"/>
  <c r="BF48" i="149"/>
  <c r="BF49" i="149"/>
  <c r="BF51" i="149"/>
  <c r="BF53" i="149"/>
  <c r="BF56" i="149"/>
  <c r="BF59" i="149"/>
  <c r="BF60" i="149"/>
  <c r="BF61" i="149"/>
  <c r="BF63" i="149"/>
  <c r="BF64" i="149"/>
  <c r="BF67" i="149"/>
  <c r="BF68" i="149"/>
  <c r="BF69" i="149"/>
  <c r="BF70" i="149"/>
  <c r="BF71" i="149"/>
  <c r="BF72" i="149"/>
  <c r="BF74" i="149"/>
  <c r="BF75" i="149"/>
  <c r="BF76" i="149"/>
  <c r="BF77" i="149"/>
  <c r="BF78" i="149"/>
  <c r="BF79" i="149"/>
  <c r="BF80" i="149"/>
  <c r="BG7" i="149"/>
  <c r="BB7" i="149"/>
  <c r="BF7" i="149" s="1"/>
  <c r="BB73" i="149"/>
  <c r="BF73" i="149" s="1"/>
  <c r="BB65" i="149"/>
  <c r="BF65" i="149" s="1"/>
  <c r="BB62" i="149"/>
  <c r="BF62" i="149" s="1"/>
  <c r="BB58" i="149"/>
  <c r="BF58" i="149" s="1"/>
  <c r="BB57" i="149"/>
  <c r="BF57" i="149" s="1"/>
  <c r="BB55" i="149"/>
  <c r="BF55" i="149" s="1"/>
  <c r="BB54" i="149"/>
  <c r="BF54" i="149" s="1"/>
  <c r="BB52" i="149"/>
  <c r="BF52" i="149" s="1"/>
  <c r="BB47" i="149"/>
  <c r="BF47" i="149" s="1"/>
  <c r="BB43" i="149"/>
  <c r="BF43" i="149" s="1"/>
  <c r="BB38" i="149"/>
  <c r="BF38" i="149" s="1"/>
  <c r="BB37" i="149"/>
  <c r="BF37" i="149" s="1"/>
  <c r="BB35" i="149"/>
  <c r="BF35" i="149" s="1"/>
  <c r="BB34" i="149"/>
  <c r="BF34" i="149" s="1"/>
  <c r="BB29" i="149"/>
  <c r="BF29" i="149" s="1"/>
  <c r="BB25" i="149"/>
  <c r="BF25" i="149" s="1"/>
  <c r="BB23" i="149"/>
  <c r="BF23" i="149" s="1"/>
  <c r="BB22" i="149"/>
  <c r="BF22" i="149" s="1"/>
  <c r="BB21" i="149"/>
  <c r="BF21" i="149" s="1"/>
  <c r="BB20" i="149"/>
  <c r="BF20" i="149" s="1"/>
  <c r="BB19" i="149"/>
  <c r="BF19" i="149" s="1"/>
  <c r="BB18" i="149"/>
  <c r="BF18" i="149" s="1"/>
  <c r="BB17" i="149"/>
  <c r="BF17" i="149" s="1"/>
  <c r="BB16" i="149"/>
  <c r="BF16" i="149" s="1"/>
  <c r="BB15" i="149"/>
  <c r="BF15" i="149" s="1"/>
  <c r="BB14" i="149"/>
  <c r="BF14" i="149" s="1"/>
  <c r="BB11" i="149"/>
  <c r="BF11" i="149" s="1"/>
  <c r="BB10" i="149"/>
  <c r="BF10" i="149" s="1"/>
  <c r="BB9" i="149"/>
  <c r="BF9" i="149" s="1"/>
  <c r="BB8" i="149"/>
  <c r="BF8" i="149" s="1"/>
  <c r="G78" i="149" l="1"/>
  <c r="F254" i="70"/>
  <c r="L251" i="70"/>
  <c r="P251" i="70" s="1"/>
  <c r="V251" i="70" s="1"/>
  <c r="F248" i="70"/>
  <c r="J251" i="70"/>
  <c r="J248" i="70"/>
  <c r="L254" i="70"/>
  <c r="P254" i="70" s="1"/>
  <c r="V254" i="70" s="1"/>
  <c r="L248" i="70"/>
  <c r="P248" i="70" s="1"/>
  <c r="V248" i="70" s="1"/>
  <c r="F335" i="70"/>
  <c r="F251" i="70"/>
  <c r="J254" i="70"/>
  <c r="J661" i="70"/>
  <c r="G97" i="23"/>
  <c r="G196" i="58" s="1"/>
  <c r="AN95" i="149"/>
  <c r="AN104" i="149"/>
  <c r="AV606" i="170"/>
  <c r="AN100" i="149"/>
  <c r="J602" i="70"/>
  <c r="AV586" i="170" s="1"/>
  <c r="AV607" i="170"/>
  <c r="N72" i="21"/>
  <c r="G77" i="149"/>
  <c r="AV803" i="170"/>
  <c r="I97" i="23"/>
  <c r="AX633" i="170"/>
  <c r="AV633" i="170"/>
  <c r="N68" i="21"/>
  <c r="AH81" i="149"/>
  <c r="AG81" i="149"/>
  <c r="AH75" i="149"/>
  <c r="AG75" i="149"/>
  <c r="AH74" i="149"/>
  <c r="AG74" i="149"/>
  <c r="AH70" i="149"/>
  <c r="AG70" i="149"/>
  <c r="AH69" i="149"/>
  <c r="AG69" i="149"/>
  <c r="AH68" i="149"/>
  <c r="AG68" i="149"/>
  <c r="AH67" i="149"/>
  <c r="AG67" i="149"/>
  <c r="AH66" i="149"/>
  <c r="AG66" i="149"/>
  <c r="AH65" i="149"/>
  <c r="AG65" i="149"/>
  <c r="AH64" i="149"/>
  <c r="AG64" i="149"/>
  <c r="AH63" i="149"/>
  <c r="AG63" i="149"/>
  <c r="AH61" i="149"/>
  <c r="AG61" i="149"/>
  <c r="AH60" i="149"/>
  <c r="AG60" i="149"/>
  <c r="AH59" i="149"/>
  <c r="AG59" i="149"/>
  <c r="AH58" i="149"/>
  <c r="AG58" i="149"/>
  <c r="AH57" i="149"/>
  <c r="AG57" i="149"/>
  <c r="AH56" i="149"/>
  <c r="AG56" i="149"/>
  <c r="AH55" i="149"/>
  <c r="AH54" i="149"/>
  <c r="AG54" i="149"/>
  <c r="AH53" i="149"/>
  <c r="AG53" i="149"/>
  <c r="AH51" i="149"/>
  <c r="AG51" i="149"/>
  <c r="AH49" i="149"/>
  <c r="AG49" i="149"/>
  <c r="AH48" i="149"/>
  <c r="AG48" i="149"/>
  <c r="AH46" i="149"/>
  <c r="AG46" i="149"/>
  <c r="AH45" i="149"/>
  <c r="AG45" i="149"/>
  <c r="AH44" i="149"/>
  <c r="AG44" i="149"/>
  <c r="AH42" i="149"/>
  <c r="AG42" i="149"/>
  <c r="AH41" i="149"/>
  <c r="AG41" i="149"/>
  <c r="AH40" i="149"/>
  <c r="AH39" i="149"/>
  <c r="AG39" i="149"/>
  <c r="AH38" i="149"/>
  <c r="AH37" i="149"/>
  <c r="AH36" i="149"/>
  <c r="AG36" i="149"/>
  <c r="AH34" i="149"/>
  <c r="AH33" i="149"/>
  <c r="AG33" i="149"/>
  <c r="AH32" i="149"/>
  <c r="AG32" i="149"/>
  <c r="AH31" i="149"/>
  <c r="AG31" i="149"/>
  <c r="AH30" i="149"/>
  <c r="AG30" i="149"/>
  <c r="AH29" i="149"/>
  <c r="AG29" i="149"/>
  <c r="AH28" i="149"/>
  <c r="AH27" i="149"/>
  <c r="AH26" i="149"/>
  <c r="AG26" i="149"/>
  <c r="AH25" i="149"/>
  <c r="AG25" i="149"/>
  <c r="AH24" i="149"/>
  <c r="AG24" i="149"/>
  <c r="AH20" i="149"/>
  <c r="AH19" i="149"/>
  <c r="AH18" i="149"/>
  <c r="AH17" i="149"/>
  <c r="AH16" i="149"/>
  <c r="AH15" i="149"/>
  <c r="AH14" i="149"/>
  <c r="AH13" i="149"/>
  <c r="AG13" i="149"/>
  <c r="AH12" i="149"/>
  <c r="AG12" i="149"/>
  <c r="AH11" i="149"/>
  <c r="AH10" i="149"/>
  <c r="AH9" i="149"/>
  <c r="AH8" i="149"/>
  <c r="AH7" i="149"/>
  <c r="AG76" i="149"/>
  <c r="Q24" i="149"/>
  <c r="L195" i="70" l="1"/>
  <c r="AX185" i="170" s="1"/>
  <c r="H11" i="70"/>
  <c r="AT43" i="170"/>
  <c r="C86" i="23"/>
  <c r="C180" i="58" s="1"/>
  <c r="F196" i="70"/>
  <c r="AR186" i="170" s="1"/>
  <c r="H13" i="70"/>
  <c r="AT49" i="170"/>
  <c r="I85" i="23"/>
  <c r="M85" i="23" s="1"/>
  <c r="H12" i="70"/>
  <c r="AT46" i="170"/>
  <c r="H67" i="70"/>
  <c r="AT101" i="170"/>
  <c r="H10" i="70"/>
  <c r="AT40" i="170"/>
  <c r="AX238" i="170"/>
  <c r="I84" i="23"/>
  <c r="M84" i="23" s="1"/>
  <c r="F195" i="70"/>
  <c r="AR185" i="170" s="1"/>
  <c r="H196" i="70"/>
  <c r="AT186" i="170" s="1"/>
  <c r="E86" i="23"/>
  <c r="E180" i="58" s="1"/>
  <c r="F197" i="70"/>
  <c r="AR187" i="170" s="1"/>
  <c r="AR241" i="170"/>
  <c r="C85" i="23"/>
  <c r="C179" i="58" s="1"/>
  <c r="F310" i="70"/>
  <c r="AR244" i="170"/>
  <c r="AR238" i="170"/>
  <c r="BH241" i="170"/>
  <c r="AX241" i="170"/>
  <c r="L196" i="70"/>
  <c r="P196" i="70" s="1"/>
  <c r="C84" i="23"/>
  <c r="C178" i="58" s="1"/>
  <c r="J196" i="70"/>
  <c r="AV186" i="170" s="1"/>
  <c r="AV241" i="170"/>
  <c r="G85" i="23"/>
  <c r="H195" i="70"/>
  <c r="E84" i="23"/>
  <c r="E178" i="58" s="1"/>
  <c r="AT238" i="170"/>
  <c r="I86" i="23"/>
  <c r="AX244" i="170"/>
  <c r="L197" i="70"/>
  <c r="I196" i="58"/>
  <c r="M33" i="21"/>
  <c r="BB238" i="170"/>
  <c r="BH238" i="170"/>
  <c r="L33" i="21"/>
  <c r="J197" i="70"/>
  <c r="AV187" i="170" s="1"/>
  <c r="AV244" i="170"/>
  <c r="G86" i="23"/>
  <c r="J195" i="70"/>
  <c r="G84" i="23"/>
  <c r="AV238" i="170"/>
  <c r="AB616" i="88"/>
  <c r="AA616" i="88"/>
  <c r="Z616" i="88"/>
  <c r="AB615" i="88"/>
  <c r="AA615" i="88"/>
  <c r="Z615" i="88"/>
  <c r="AB614" i="88"/>
  <c r="AA614" i="88"/>
  <c r="Z614" i="88"/>
  <c r="AB613" i="88"/>
  <c r="AA613" i="88"/>
  <c r="Z613" i="88"/>
  <c r="AB612" i="88"/>
  <c r="AA612" i="88"/>
  <c r="Z612" i="88"/>
  <c r="AB611" i="88"/>
  <c r="AA611" i="88"/>
  <c r="Z611" i="88"/>
  <c r="AB610" i="88"/>
  <c r="AA610" i="88"/>
  <c r="Z610" i="88"/>
  <c r="AB609" i="88"/>
  <c r="AA609" i="88"/>
  <c r="Z609" i="88"/>
  <c r="AB608" i="88"/>
  <c r="AA608" i="88"/>
  <c r="Z608" i="88"/>
  <c r="AB607" i="88"/>
  <c r="AA607" i="88"/>
  <c r="Z607" i="88"/>
  <c r="AB606" i="88"/>
  <c r="AA606" i="88"/>
  <c r="Z606" i="88"/>
  <c r="AB605" i="88"/>
  <c r="AA605" i="88"/>
  <c r="Z605" i="88"/>
  <c r="AB604" i="88"/>
  <c r="AA604" i="88"/>
  <c r="Z604" i="88"/>
  <c r="P195" i="70" l="1"/>
  <c r="V195" i="70" s="1"/>
  <c r="I179" i="58"/>
  <c r="M54" i="21"/>
  <c r="I178" i="58"/>
  <c r="M53" i="21"/>
  <c r="AT241" i="170"/>
  <c r="E85" i="23"/>
  <c r="E179" i="58" s="1"/>
  <c r="H197" i="70"/>
  <c r="AT187" i="170" s="1"/>
  <c r="AT244" i="170"/>
  <c r="BB241" i="170"/>
  <c r="AX186" i="170"/>
  <c r="I180" i="58"/>
  <c r="M86" i="23"/>
  <c r="M55" i="21"/>
  <c r="S84" i="23"/>
  <c r="S178" i="58" s="1"/>
  <c r="M178" i="58"/>
  <c r="G180" i="58"/>
  <c r="L55" i="21"/>
  <c r="AX187" i="170"/>
  <c r="P197" i="70"/>
  <c r="AT185" i="170"/>
  <c r="BH244" i="170"/>
  <c r="BB244" i="170"/>
  <c r="S85" i="23"/>
  <c r="S179" i="58" s="1"/>
  <c r="M179" i="58"/>
  <c r="BB186" i="170"/>
  <c r="V196" i="70"/>
  <c r="G179" i="58"/>
  <c r="L54" i="21"/>
  <c r="AV185" i="170"/>
  <c r="G178" i="58"/>
  <c r="L53" i="21"/>
  <c r="N38" i="148"/>
  <c r="L127" i="148"/>
  <c r="A132" i="148"/>
  <c r="A129" i="148"/>
  <c r="A128" i="148"/>
  <c r="A127" i="148"/>
  <c r="A104" i="148"/>
  <c r="A105" i="148"/>
  <c r="A106" i="148"/>
  <c r="A107" i="148"/>
  <c r="A108" i="148"/>
  <c r="A109" i="148"/>
  <c r="A110" i="148"/>
  <c r="A111" i="148"/>
  <c r="A112" i="148"/>
  <c r="A113" i="148"/>
  <c r="A114" i="148"/>
  <c r="A115" i="148"/>
  <c r="A116" i="148"/>
  <c r="A117" i="148"/>
  <c r="A118" i="148"/>
  <c r="A119" i="148"/>
  <c r="A120" i="148"/>
  <c r="A121" i="148"/>
  <c r="A122" i="148"/>
  <c r="A103" i="148"/>
  <c r="I8" i="148"/>
  <c r="C20" i="97" s="1"/>
  <c r="D20" i="97" s="1"/>
  <c r="A24" i="19"/>
  <c r="A23" i="19"/>
  <c r="A22" i="19"/>
  <c r="A21" i="19"/>
  <c r="A20" i="19"/>
  <c r="A19" i="19"/>
  <c r="A18" i="19"/>
  <c r="L129" i="148" l="1"/>
  <c r="N40" i="148"/>
  <c r="BB185" i="170"/>
  <c r="L128" i="148"/>
  <c r="K31" i="148"/>
  <c r="X133" i="88"/>
  <c r="BH185" i="170"/>
  <c r="X134" i="88"/>
  <c r="BH186" i="170"/>
  <c r="BB187" i="170"/>
  <c r="V197" i="70"/>
  <c r="S86" i="23"/>
  <c r="S180" i="58" s="1"/>
  <c r="M180" i="58"/>
  <c r="O34" i="148"/>
  <c r="N34" i="148"/>
  <c r="E711" i="88"/>
  <c r="F711" i="88"/>
  <c r="G711" i="88"/>
  <c r="H711" i="88"/>
  <c r="I711" i="88"/>
  <c r="J711" i="88"/>
  <c r="K711" i="88"/>
  <c r="L711" i="88"/>
  <c r="M711" i="88"/>
  <c r="N711" i="88"/>
  <c r="O711" i="88"/>
  <c r="P711" i="88"/>
  <c r="Q711" i="88"/>
  <c r="R711" i="88"/>
  <c r="S711" i="88"/>
  <c r="U711" i="88"/>
  <c r="X135" i="88" l="1"/>
  <c r="BH187" i="170"/>
  <c r="L128" i="129"/>
  <c r="K128" i="129"/>
  <c r="L127" i="129"/>
  <c r="K127" i="129"/>
  <c r="L126" i="129"/>
  <c r="K126" i="129"/>
  <c r="L125" i="129"/>
  <c r="K125" i="129"/>
  <c r="L124" i="129"/>
  <c r="K124" i="129"/>
  <c r="I128" i="129"/>
  <c r="H128" i="129"/>
  <c r="I127" i="129"/>
  <c r="H127" i="129"/>
  <c r="I126" i="129"/>
  <c r="H126" i="129"/>
  <c r="I125" i="129"/>
  <c r="H125" i="129"/>
  <c r="I124" i="129"/>
  <c r="H124" i="129"/>
  <c r="M122" i="129"/>
  <c r="L122" i="129"/>
  <c r="K122" i="129"/>
  <c r="M121" i="129"/>
  <c r="L121" i="129"/>
  <c r="K121" i="129"/>
  <c r="M120" i="129"/>
  <c r="L120" i="129"/>
  <c r="K120" i="129"/>
  <c r="M119" i="129"/>
  <c r="L119" i="129"/>
  <c r="K119" i="129"/>
  <c r="M118" i="129"/>
  <c r="L118" i="129"/>
  <c r="K118" i="129"/>
  <c r="J122" i="129"/>
  <c r="I122" i="129"/>
  <c r="H122" i="129"/>
  <c r="J121" i="129"/>
  <c r="I121" i="129"/>
  <c r="H121" i="129"/>
  <c r="J120" i="129"/>
  <c r="I120" i="129"/>
  <c r="H120" i="129"/>
  <c r="J119" i="129"/>
  <c r="I119" i="129"/>
  <c r="H119" i="129"/>
  <c r="J118" i="129"/>
  <c r="I118" i="129"/>
  <c r="H118" i="129"/>
  <c r="M151" i="129"/>
  <c r="L151" i="129"/>
  <c r="K151" i="129"/>
  <c r="M150" i="129"/>
  <c r="L150" i="129"/>
  <c r="K150" i="129"/>
  <c r="M149" i="129"/>
  <c r="L149" i="129"/>
  <c r="K149" i="129"/>
  <c r="M148" i="129"/>
  <c r="L148" i="129"/>
  <c r="K148" i="129"/>
  <c r="M147" i="129"/>
  <c r="L147" i="129"/>
  <c r="K147" i="129"/>
  <c r="I151" i="129"/>
  <c r="H151" i="129"/>
  <c r="I150" i="129"/>
  <c r="H150" i="129"/>
  <c r="I149" i="129"/>
  <c r="H149" i="129"/>
  <c r="I148" i="129"/>
  <c r="H148" i="129"/>
  <c r="I147" i="129"/>
  <c r="H147" i="129"/>
  <c r="O128" i="129" l="1"/>
  <c r="O122" i="129"/>
  <c r="M126" i="129"/>
  <c r="J125" i="129"/>
  <c r="P119" i="129"/>
  <c r="O124" i="129"/>
  <c r="J128" i="129"/>
  <c r="O127" i="129"/>
  <c r="J127" i="129"/>
  <c r="N120" i="129"/>
  <c r="N128" i="129"/>
  <c r="N119" i="129"/>
  <c r="J147" i="129"/>
  <c r="P147" i="129" s="1"/>
  <c r="J150" i="129"/>
  <c r="P150" i="129" s="1"/>
  <c r="O147" i="129"/>
  <c r="P71" i="23"/>
  <c r="BE551" i="170"/>
  <c r="S526" i="70"/>
  <c r="BE510" i="170" s="1"/>
  <c r="O151" i="129"/>
  <c r="N122" i="129"/>
  <c r="J126" i="129"/>
  <c r="P126" i="129" s="1"/>
  <c r="O119" i="129"/>
  <c r="N124" i="129"/>
  <c r="N147" i="129"/>
  <c r="N118" i="129"/>
  <c r="P118" i="129"/>
  <c r="J151" i="129"/>
  <c r="M125" i="129"/>
  <c r="J148" i="129"/>
  <c r="P148" i="129" s="1"/>
  <c r="O125" i="129"/>
  <c r="O150" i="129"/>
  <c r="J124" i="129"/>
  <c r="N126" i="129"/>
  <c r="N125" i="129"/>
  <c r="M124" i="129"/>
  <c r="N127" i="129"/>
  <c r="O126" i="129"/>
  <c r="O118" i="129"/>
  <c r="O120" i="129"/>
  <c r="N121" i="129"/>
  <c r="M128" i="129"/>
  <c r="M127" i="129"/>
  <c r="P121" i="129"/>
  <c r="O121" i="129"/>
  <c r="P120" i="129"/>
  <c r="P122" i="129"/>
  <c r="O149" i="129"/>
  <c r="J149" i="129"/>
  <c r="P149" i="129" s="1"/>
  <c r="N148" i="129"/>
  <c r="N151" i="129"/>
  <c r="O148" i="129"/>
  <c r="N149" i="129"/>
  <c r="N150" i="129"/>
  <c r="M622" i="97"/>
  <c r="P127" i="129" l="1"/>
  <c r="P128" i="129"/>
  <c r="P125" i="129"/>
  <c r="S25" i="19"/>
  <c r="Q122" i="129"/>
  <c r="S26" i="19"/>
  <c r="Q128" i="129"/>
  <c r="Q151" i="129"/>
  <c r="P151" i="129"/>
  <c r="R71" i="23"/>
  <c r="U526" i="70"/>
  <c r="BG510" i="170" s="1"/>
  <c r="BG551" i="170"/>
  <c r="P124" i="129"/>
  <c r="BA551" i="170" l="1"/>
  <c r="L71" i="23"/>
  <c r="O526" i="70"/>
  <c r="BA510" i="170" s="1"/>
  <c r="X694" i="169"/>
  <c r="Y694" i="169"/>
  <c r="Z694" i="169"/>
  <c r="AA694" i="169"/>
  <c r="AB694" i="169"/>
  <c r="AC694" i="169"/>
  <c r="AD694" i="169"/>
  <c r="AE694" i="169"/>
  <c r="AF694" i="169"/>
  <c r="AG694" i="169"/>
  <c r="AH694" i="169"/>
  <c r="AI694" i="169"/>
  <c r="AJ694" i="169"/>
  <c r="AK694" i="169"/>
  <c r="AL694" i="169"/>
  <c r="AM694" i="169"/>
  <c r="AN694" i="169"/>
  <c r="AO694" i="169"/>
  <c r="X695" i="169"/>
  <c r="Y695" i="169"/>
  <c r="Z695" i="169"/>
  <c r="AA695" i="169"/>
  <c r="AB695" i="169"/>
  <c r="AC695" i="169"/>
  <c r="AD695" i="169"/>
  <c r="AE695" i="169"/>
  <c r="AF695" i="169"/>
  <c r="AG695" i="169"/>
  <c r="AH695" i="169"/>
  <c r="AI695" i="169"/>
  <c r="AJ695" i="169"/>
  <c r="AK695" i="169"/>
  <c r="AL695" i="169"/>
  <c r="AM695" i="169"/>
  <c r="AN695" i="169"/>
  <c r="AO695" i="169"/>
  <c r="X696" i="169"/>
  <c r="Y696" i="169"/>
  <c r="Z696" i="169"/>
  <c r="AA696" i="169"/>
  <c r="AB696" i="169"/>
  <c r="AC696" i="169"/>
  <c r="AD696" i="169"/>
  <c r="AE696" i="169"/>
  <c r="AF696" i="169"/>
  <c r="AG696" i="169"/>
  <c r="AH696" i="169"/>
  <c r="AI696" i="169"/>
  <c r="AJ696" i="169"/>
  <c r="AK696" i="169"/>
  <c r="AL696" i="169"/>
  <c r="AM696" i="169"/>
  <c r="AN696" i="169"/>
  <c r="AO696" i="169"/>
  <c r="X697" i="169"/>
  <c r="Y697" i="169"/>
  <c r="Z697" i="169"/>
  <c r="AA697" i="169"/>
  <c r="AB697" i="169"/>
  <c r="AC697" i="169"/>
  <c r="AD697" i="169"/>
  <c r="AE697" i="169"/>
  <c r="AF697" i="169"/>
  <c r="AG697" i="169"/>
  <c r="AH697" i="169"/>
  <c r="AI697" i="169"/>
  <c r="AJ697" i="169"/>
  <c r="AK697" i="169"/>
  <c r="AL697" i="169"/>
  <c r="AM697" i="169"/>
  <c r="AN697" i="169"/>
  <c r="AO697" i="169"/>
  <c r="X681" i="169"/>
  <c r="Y681" i="169"/>
  <c r="Z681" i="169"/>
  <c r="AA681" i="169"/>
  <c r="AB681" i="169"/>
  <c r="AC681" i="169"/>
  <c r="AD681" i="169"/>
  <c r="AE681" i="169"/>
  <c r="AF681" i="169"/>
  <c r="AG681" i="169"/>
  <c r="AH681" i="169"/>
  <c r="AI681" i="169"/>
  <c r="AJ681" i="169"/>
  <c r="AK681" i="169"/>
  <c r="AL681" i="169"/>
  <c r="AM681" i="169"/>
  <c r="AN681" i="169"/>
  <c r="AO681" i="169"/>
  <c r="X682" i="169"/>
  <c r="Y682" i="169"/>
  <c r="Z682" i="169"/>
  <c r="AA682" i="169"/>
  <c r="AB682" i="169"/>
  <c r="AC682" i="169"/>
  <c r="AD682" i="169"/>
  <c r="AE682" i="169"/>
  <c r="AF682" i="169"/>
  <c r="AG682" i="169"/>
  <c r="AH682" i="169"/>
  <c r="AI682" i="169"/>
  <c r="AJ682" i="169"/>
  <c r="AK682" i="169"/>
  <c r="AL682" i="169"/>
  <c r="AM682" i="169"/>
  <c r="AN682" i="169"/>
  <c r="AO682" i="169"/>
  <c r="X683" i="169"/>
  <c r="Y683" i="169"/>
  <c r="Z683" i="169"/>
  <c r="AA683" i="169"/>
  <c r="AB683" i="169"/>
  <c r="AC683" i="169"/>
  <c r="AD683" i="169"/>
  <c r="AE683" i="169"/>
  <c r="AF683" i="169"/>
  <c r="AG683" i="169"/>
  <c r="AH683" i="169"/>
  <c r="AI683" i="169"/>
  <c r="AJ683" i="169"/>
  <c r="AK683" i="169"/>
  <c r="AL683" i="169"/>
  <c r="AM683" i="169"/>
  <c r="AN683" i="169"/>
  <c r="AO683" i="169"/>
  <c r="X684" i="169"/>
  <c r="Y684" i="169"/>
  <c r="Z684" i="169"/>
  <c r="AA684" i="169"/>
  <c r="AB684" i="169"/>
  <c r="AC684" i="169"/>
  <c r="AD684" i="169"/>
  <c r="AE684" i="169"/>
  <c r="AF684" i="169"/>
  <c r="AG684" i="169"/>
  <c r="AH684" i="169"/>
  <c r="AI684" i="169"/>
  <c r="AJ684" i="169"/>
  <c r="AK684" i="169"/>
  <c r="AL684" i="169"/>
  <c r="AM684" i="169"/>
  <c r="AN684" i="169"/>
  <c r="AO684" i="169"/>
  <c r="X685" i="169"/>
  <c r="Y685" i="169"/>
  <c r="Z685" i="169"/>
  <c r="AA685" i="169"/>
  <c r="X686" i="169"/>
  <c r="Y686" i="169"/>
  <c r="Z686" i="169"/>
  <c r="AA686" i="169"/>
  <c r="AB686" i="169"/>
  <c r="AC686" i="169"/>
  <c r="AD686" i="169"/>
  <c r="AE686" i="169"/>
  <c r="AF686" i="169"/>
  <c r="AG686" i="169"/>
  <c r="AH686" i="169"/>
  <c r="AI686" i="169"/>
  <c r="AJ686" i="169"/>
  <c r="AK686" i="169"/>
  <c r="AL686" i="169"/>
  <c r="AM686" i="169"/>
  <c r="AN686" i="169"/>
  <c r="AO686" i="169"/>
  <c r="X687" i="169"/>
  <c r="Y687" i="169"/>
  <c r="Z687" i="169"/>
  <c r="AA687" i="169"/>
  <c r="AB687" i="169"/>
  <c r="AC687" i="169"/>
  <c r="AD687" i="169"/>
  <c r="AE687" i="169"/>
  <c r="AF687" i="169"/>
  <c r="AG687" i="169"/>
  <c r="AH687" i="169"/>
  <c r="AI687" i="169"/>
  <c r="AJ687" i="169"/>
  <c r="AK687" i="169"/>
  <c r="AL687" i="169"/>
  <c r="AM687" i="169"/>
  <c r="AN687" i="169"/>
  <c r="AO687" i="169"/>
  <c r="X688" i="169"/>
  <c r="Y688" i="169"/>
  <c r="Z688" i="169"/>
  <c r="AA688" i="169"/>
  <c r="AB688" i="169"/>
  <c r="AC688" i="169"/>
  <c r="AD688" i="169"/>
  <c r="AE688" i="169"/>
  <c r="AF688" i="169"/>
  <c r="AG688" i="169"/>
  <c r="AH688" i="169"/>
  <c r="AI688" i="169"/>
  <c r="AJ688" i="169"/>
  <c r="AK688" i="169"/>
  <c r="AL688" i="169"/>
  <c r="AM688" i="169"/>
  <c r="AN688" i="169"/>
  <c r="AO688" i="169"/>
  <c r="X689" i="169"/>
  <c r="Y689" i="169"/>
  <c r="Z689" i="169"/>
  <c r="AA689" i="169"/>
  <c r="AB689" i="169"/>
  <c r="AC689" i="169"/>
  <c r="AD689" i="169"/>
  <c r="AE689" i="169"/>
  <c r="AF689" i="169"/>
  <c r="AG689" i="169"/>
  <c r="AH689" i="169"/>
  <c r="AI689" i="169"/>
  <c r="AJ689" i="169"/>
  <c r="AK689" i="169"/>
  <c r="AL689" i="169"/>
  <c r="AM689" i="169"/>
  <c r="AN689" i="169"/>
  <c r="AO689" i="169"/>
  <c r="X690" i="169"/>
  <c r="Y690" i="169"/>
  <c r="Z690" i="169"/>
  <c r="AA690" i="169"/>
  <c r="AB690" i="169"/>
  <c r="AC690" i="169"/>
  <c r="AD690" i="169"/>
  <c r="AE690" i="169"/>
  <c r="AF690" i="169"/>
  <c r="AG690" i="169"/>
  <c r="AH690" i="169"/>
  <c r="AI690" i="169"/>
  <c r="AJ690" i="169"/>
  <c r="AK690" i="169"/>
  <c r="AL690" i="169"/>
  <c r="AM690" i="169"/>
  <c r="AN690" i="169"/>
  <c r="AO690" i="169"/>
  <c r="X691" i="169"/>
  <c r="Y691" i="169"/>
  <c r="Z691" i="169"/>
  <c r="AA691" i="169"/>
  <c r="AB691" i="169"/>
  <c r="AC691" i="169"/>
  <c r="AD691" i="169"/>
  <c r="AE691" i="169"/>
  <c r="AF691" i="169"/>
  <c r="AG691" i="169"/>
  <c r="AH691" i="169"/>
  <c r="AI691" i="169"/>
  <c r="AJ691" i="169"/>
  <c r="AK691" i="169"/>
  <c r="AL691" i="169"/>
  <c r="AM691" i="169"/>
  <c r="AN691" i="169"/>
  <c r="AO691" i="169"/>
  <c r="X692" i="169"/>
  <c r="Y692" i="169"/>
  <c r="Z692" i="169"/>
  <c r="AA692" i="169"/>
  <c r="AB692" i="169"/>
  <c r="AC692" i="169"/>
  <c r="AD692" i="169"/>
  <c r="AE692" i="169"/>
  <c r="AF692" i="169"/>
  <c r="AG692" i="169"/>
  <c r="AH692" i="169"/>
  <c r="AI692" i="169"/>
  <c r="AJ692" i="169"/>
  <c r="AK692" i="169"/>
  <c r="AL692" i="169"/>
  <c r="AM692" i="169"/>
  <c r="AN692" i="169"/>
  <c r="AO692" i="169"/>
  <c r="X693" i="169"/>
  <c r="Y693" i="169"/>
  <c r="Z693" i="169"/>
  <c r="AA693" i="169"/>
  <c r="AB693" i="169"/>
  <c r="AC693" i="169"/>
  <c r="AD693" i="169"/>
  <c r="AE693" i="169"/>
  <c r="AF693" i="169"/>
  <c r="AG693" i="169"/>
  <c r="AH693" i="169"/>
  <c r="AI693" i="169"/>
  <c r="AJ693" i="169"/>
  <c r="AK693" i="169"/>
  <c r="AL693" i="169"/>
  <c r="AM693" i="169"/>
  <c r="AN693" i="169"/>
  <c r="AO693" i="169"/>
  <c r="X519" i="169"/>
  <c r="Y519" i="169"/>
  <c r="Z519" i="169"/>
  <c r="AA519" i="169"/>
  <c r="AB519" i="169"/>
  <c r="AC519" i="169"/>
  <c r="AD519" i="169"/>
  <c r="AE519" i="169"/>
  <c r="AF519" i="169"/>
  <c r="AG519" i="169"/>
  <c r="AH519" i="169"/>
  <c r="AI519" i="169"/>
  <c r="AJ519" i="169"/>
  <c r="AK519" i="169"/>
  <c r="AL519" i="169"/>
  <c r="AM519" i="169"/>
  <c r="AN519" i="169"/>
  <c r="AO519" i="169"/>
  <c r="X520" i="169"/>
  <c r="Y520" i="169"/>
  <c r="Z520" i="169"/>
  <c r="AA520" i="169"/>
  <c r="X521" i="169"/>
  <c r="Y521" i="169"/>
  <c r="Z521" i="169"/>
  <c r="AA521" i="169"/>
  <c r="AB521" i="169"/>
  <c r="AC521" i="169"/>
  <c r="AD521" i="169"/>
  <c r="AE521" i="169"/>
  <c r="AF521" i="169"/>
  <c r="AG521" i="169"/>
  <c r="AH521" i="169"/>
  <c r="AI521" i="169"/>
  <c r="AJ521" i="169"/>
  <c r="AK521" i="169"/>
  <c r="AL521" i="169"/>
  <c r="AM521" i="169"/>
  <c r="AN521" i="169"/>
  <c r="AO521" i="169"/>
  <c r="X522" i="169"/>
  <c r="Y522" i="169"/>
  <c r="Z522" i="169"/>
  <c r="AA522" i="169"/>
  <c r="AB522" i="169"/>
  <c r="AC522" i="169"/>
  <c r="AD522" i="169"/>
  <c r="AE522" i="169"/>
  <c r="AF522" i="169"/>
  <c r="AG522" i="169"/>
  <c r="AH522" i="169"/>
  <c r="AI522" i="169"/>
  <c r="AJ522" i="169"/>
  <c r="AK522" i="169"/>
  <c r="AL522" i="169"/>
  <c r="AM522" i="169"/>
  <c r="AN522" i="169"/>
  <c r="AO522" i="169"/>
  <c r="X523" i="169"/>
  <c r="Y523" i="169"/>
  <c r="Z523" i="169"/>
  <c r="AA523" i="169"/>
  <c r="AB523" i="169"/>
  <c r="AC523" i="169"/>
  <c r="AD523" i="169"/>
  <c r="AE523" i="169"/>
  <c r="AF523" i="169"/>
  <c r="AG523" i="169"/>
  <c r="AH523" i="169"/>
  <c r="AI523" i="169"/>
  <c r="AJ523" i="169"/>
  <c r="AK523" i="169"/>
  <c r="AL523" i="169"/>
  <c r="AM523" i="169"/>
  <c r="AN523" i="169"/>
  <c r="AO523" i="169"/>
  <c r="X524" i="169"/>
  <c r="Y524" i="169"/>
  <c r="Z524" i="169"/>
  <c r="AA524" i="169"/>
  <c r="AB524" i="169"/>
  <c r="AC524" i="169"/>
  <c r="AD524" i="169"/>
  <c r="AE524" i="169"/>
  <c r="AF524" i="169"/>
  <c r="AG524" i="169"/>
  <c r="AH524" i="169"/>
  <c r="AI524" i="169"/>
  <c r="AJ524" i="169"/>
  <c r="AK524" i="169"/>
  <c r="AL524" i="169"/>
  <c r="AM524" i="169"/>
  <c r="AN524" i="169"/>
  <c r="AO524" i="169"/>
  <c r="X525" i="169"/>
  <c r="Y525" i="169"/>
  <c r="Z525" i="169"/>
  <c r="AA525" i="169"/>
  <c r="AB525" i="169"/>
  <c r="AC525" i="169"/>
  <c r="AD525" i="169"/>
  <c r="AE525" i="169"/>
  <c r="AF525" i="169"/>
  <c r="AG525" i="169"/>
  <c r="AH525" i="169"/>
  <c r="AI525" i="169"/>
  <c r="AJ525" i="169"/>
  <c r="AK525" i="169"/>
  <c r="AL525" i="169"/>
  <c r="AM525" i="169"/>
  <c r="AN525" i="169"/>
  <c r="AO525" i="169"/>
  <c r="X526" i="169"/>
  <c r="Y526" i="169"/>
  <c r="Z526" i="169"/>
  <c r="AA526" i="169"/>
  <c r="AB526" i="169"/>
  <c r="AC526" i="169"/>
  <c r="AD526" i="169"/>
  <c r="AE526" i="169"/>
  <c r="AF526" i="169"/>
  <c r="AG526" i="169"/>
  <c r="AH526" i="169"/>
  <c r="AI526" i="169"/>
  <c r="AJ526" i="169"/>
  <c r="AK526" i="169"/>
  <c r="AL526" i="169"/>
  <c r="AM526" i="169"/>
  <c r="AN526" i="169"/>
  <c r="AO526" i="169"/>
  <c r="X527" i="169"/>
  <c r="Y527" i="169"/>
  <c r="Z527" i="169"/>
  <c r="AA527" i="169"/>
  <c r="AB527" i="169"/>
  <c r="AC527" i="169"/>
  <c r="AD527" i="169"/>
  <c r="AE527" i="169"/>
  <c r="AF527" i="169"/>
  <c r="AG527" i="169"/>
  <c r="AH527" i="169"/>
  <c r="AI527" i="169"/>
  <c r="AJ527" i="169"/>
  <c r="AK527" i="169"/>
  <c r="AL527" i="169"/>
  <c r="AM527" i="169"/>
  <c r="AN527" i="169"/>
  <c r="AO527" i="169"/>
  <c r="X528" i="169"/>
  <c r="Y528" i="169"/>
  <c r="Z528" i="169"/>
  <c r="AA528" i="169"/>
  <c r="X529" i="169"/>
  <c r="Y529" i="169"/>
  <c r="Z529" i="169"/>
  <c r="AA529" i="169"/>
  <c r="AB529" i="169"/>
  <c r="AC529" i="169"/>
  <c r="AD529" i="169"/>
  <c r="AE529" i="169"/>
  <c r="AF529" i="169"/>
  <c r="AG529" i="169"/>
  <c r="AH529" i="169"/>
  <c r="AI529" i="169"/>
  <c r="AJ529" i="169"/>
  <c r="AK529" i="169"/>
  <c r="AL529" i="169"/>
  <c r="AM529" i="169"/>
  <c r="AN529" i="169"/>
  <c r="AO529" i="169"/>
  <c r="X530" i="169"/>
  <c r="Y530" i="169"/>
  <c r="Z530" i="169"/>
  <c r="AA530" i="169"/>
  <c r="AB530" i="169"/>
  <c r="AC530" i="169"/>
  <c r="AD530" i="169"/>
  <c r="AE530" i="169"/>
  <c r="AF530" i="169"/>
  <c r="AG530" i="169"/>
  <c r="AH530" i="169"/>
  <c r="AI530" i="169"/>
  <c r="AJ530" i="169"/>
  <c r="AK530" i="169"/>
  <c r="AL530" i="169"/>
  <c r="AM530" i="169"/>
  <c r="AN530" i="169"/>
  <c r="AO530" i="169"/>
  <c r="X531" i="169"/>
  <c r="Y531" i="169"/>
  <c r="Z531" i="169"/>
  <c r="AA531" i="169"/>
  <c r="AB531" i="169"/>
  <c r="AC531" i="169"/>
  <c r="AD531" i="169"/>
  <c r="AE531" i="169"/>
  <c r="AF531" i="169"/>
  <c r="AG531" i="169"/>
  <c r="AH531" i="169"/>
  <c r="AI531" i="169"/>
  <c r="AJ531" i="169"/>
  <c r="AK531" i="169"/>
  <c r="AL531" i="169"/>
  <c r="AM531" i="169"/>
  <c r="AN531" i="169"/>
  <c r="AO531" i="169"/>
  <c r="X532" i="169"/>
  <c r="Y532" i="169"/>
  <c r="Z532" i="169"/>
  <c r="AA532" i="169"/>
  <c r="AB532" i="169"/>
  <c r="AC532" i="169"/>
  <c r="AD532" i="169"/>
  <c r="AE532" i="169"/>
  <c r="AF532" i="169"/>
  <c r="AG532" i="169"/>
  <c r="AH532" i="169"/>
  <c r="AI532" i="169"/>
  <c r="AJ532" i="169"/>
  <c r="AK532" i="169"/>
  <c r="AL532" i="169"/>
  <c r="AM532" i="169"/>
  <c r="AN532" i="169"/>
  <c r="AO532" i="169"/>
  <c r="X533" i="169"/>
  <c r="Y533" i="169"/>
  <c r="Z533" i="169"/>
  <c r="AA533" i="169"/>
  <c r="X534" i="169"/>
  <c r="Y534" i="169"/>
  <c r="Z534" i="169"/>
  <c r="AA534" i="169"/>
  <c r="AB534" i="169"/>
  <c r="AC534" i="169"/>
  <c r="AD534" i="169"/>
  <c r="AE534" i="169"/>
  <c r="AF534" i="169"/>
  <c r="AG534" i="169"/>
  <c r="AH534" i="169"/>
  <c r="AI534" i="169"/>
  <c r="AJ534" i="169"/>
  <c r="AK534" i="169"/>
  <c r="AL534" i="169"/>
  <c r="AM534" i="169"/>
  <c r="AN534" i="169"/>
  <c r="AO534" i="169"/>
  <c r="X535" i="169"/>
  <c r="Y535" i="169"/>
  <c r="Z535" i="169"/>
  <c r="AA535" i="169"/>
  <c r="AB535" i="169"/>
  <c r="AC535" i="169"/>
  <c r="AD535" i="169"/>
  <c r="AE535" i="169"/>
  <c r="AF535" i="169"/>
  <c r="AG535" i="169"/>
  <c r="AH535" i="169"/>
  <c r="AI535" i="169"/>
  <c r="AJ535" i="169"/>
  <c r="AK535" i="169"/>
  <c r="AL535" i="169"/>
  <c r="AM535" i="169"/>
  <c r="AN535" i="169"/>
  <c r="AO535" i="169"/>
  <c r="X536" i="169"/>
  <c r="Y536" i="169"/>
  <c r="Z536" i="169"/>
  <c r="AA536" i="169"/>
  <c r="AB536" i="169"/>
  <c r="AC536" i="169"/>
  <c r="AD536" i="169"/>
  <c r="AE536" i="169"/>
  <c r="AF536" i="169"/>
  <c r="AG536" i="169"/>
  <c r="AH536" i="169"/>
  <c r="AI536" i="169"/>
  <c r="AJ536" i="169"/>
  <c r="AK536" i="169"/>
  <c r="AL536" i="169"/>
  <c r="AM536" i="169"/>
  <c r="AN536" i="169"/>
  <c r="AO536" i="169"/>
  <c r="X537" i="169"/>
  <c r="Y537" i="169"/>
  <c r="Z537" i="169"/>
  <c r="AA537" i="169"/>
  <c r="AB537" i="169"/>
  <c r="AC537" i="169"/>
  <c r="AD537" i="169"/>
  <c r="AE537" i="169"/>
  <c r="AF537" i="169"/>
  <c r="AG537" i="169"/>
  <c r="AH537" i="169"/>
  <c r="AI537" i="169"/>
  <c r="AJ537" i="169"/>
  <c r="AK537" i="169"/>
  <c r="AL537" i="169"/>
  <c r="AM537" i="169"/>
  <c r="AN537" i="169"/>
  <c r="AO537" i="169"/>
  <c r="X538" i="169"/>
  <c r="Y538" i="169"/>
  <c r="Z538" i="169"/>
  <c r="AA538" i="169"/>
  <c r="AB538" i="169"/>
  <c r="AC538" i="169"/>
  <c r="AD538" i="169"/>
  <c r="AE538" i="169"/>
  <c r="AF538" i="169"/>
  <c r="AG538" i="169"/>
  <c r="AH538" i="169"/>
  <c r="AI538" i="169"/>
  <c r="AJ538" i="169"/>
  <c r="AK538" i="169"/>
  <c r="AL538" i="169"/>
  <c r="AM538" i="169"/>
  <c r="AN538" i="169"/>
  <c r="AO538" i="169"/>
  <c r="X539" i="169"/>
  <c r="Y539" i="169"/>
  <c r="Z539" i="169"/>
  <c r="AA539" i="169"/>
  <c r="AB539" i="169"/>
  <c r="AC539" i="169"/>
  <c r="AD539" i="169"/>
  <c r="AE539" i="169"/>
  <c r="AF539" i="169"/>
  <c r="AG539" i="169"/>
  <c r="AH539" i="169"/>
  <c r="AI539" i="169"/>
  <c r="AJ539" i="169"/>
  <c r="AK539" i="169"/>
  <c r="AL539" i="169"/>
  <c r="AM539" i="169"/>
  <c r="AN539" i="169"/>
  <c r="AO539" i="169"/>
  <c r="X540" i="169"/>
  <c r="Y540" i="169"/>
  <c r="Z540" i="169"/>
  <c r="AA540" i="169"/>
  <c r="AB540" i="169"/>
  <c r="AC540" i="169"/>
  <c r="AD540" i="169"/>
  <c r="AE540" i="169"/>
  <c r="AF540" i="169"/>
  <c r="AG540" i="169"/>
  <c r="AH540" i="169"/>
  <c r="AI540" i="169"/>
  <c r="AJ540" i="169"/>
  <c r="AK540" i="169"/>
  <c r="AL540" i="169"/>
  <c r="AM540" i="169"/>
  <c r="AN540" i="169"/>
  <c r="AO540" i="169"/>
  <c r="X541" i="169"/>
  <c r="Y541" i="169"/>
  <c r="Z541" i="169"/>
  <c r="AA541" i="169"/>
  <c r="AB541" i="169"/>
  <c r="AC541" i="169"/>
  <c r="AD541" i="169"/>
  <c r="AE541" i="169"/>
  <c r="AF541" i="169"/>
  <c r="AG541" i="169"/>
  <c r="AH541" i="169"/>
  <c r="AI541" i="169"/>
  <c r="AJ541" i="169"/>
  <c r="AK541" i="169"/>
  <c r="AL541" i="169"/>
  <c r="AM541" i="169"/>
  <c r="AN541" i="169"/>
  <c r="AO541" i="169"/>
  <c r="X542" i="169"/>
  <c r="Y542" i="169"/>
  <c r="Z542" i="169"/>
  <c r="AA542" i="169"/>
  <c r="AB542" i="169"/>
  <c r="AC542" i="169"/>
  <c r="AD542" i="169"/>
  <c r="AE542" i="169"/>
  <c r="AF542" i="169"/>
  <c r="AG542" i="169"/>
  <c r="AH542" i="169"/>
  <c r="AI542" i="169"/>
  <c r="AJ542" i="169"/>
  <c r="AK542" i="169"/>
  <c r="AL542" i="169"/>
  <c r="AM542" i="169"/>
  <c r="AN542" i="169"/>
  <c r="AO542" i="169"/>
  <c r="X543" i="169"/>
  <c r="Y543" i="169"/>
  <c r="Z543" i="169"/>
  <c r="AA543" i="169"/>
  <c r="X544" i="169"/>
  <c r="Y544" i="169"/>
  <c r="Z544" i="169"/>
  <c r="AA544" i="169"/>
  <c r="AB544" i="169"/>
  <c r="AC544" i="169"/>
  <c r="AD544" i="169"/>
  <c r="AE544" i="169"/>
  <c r="AF544" i="169"/>
  <c r="AG544" i="169"/>
  <c r="AH544" i="169"/>
  <c r="AI544" i="169"/>
  <c r="AJ544" i="169"/>
  <c r="AK544" i="169"/>
  <c r="AL544" i="169"/>
  <c r="AM544" i="169"/>
  <c r="AN544" i="169"/>
  <c r="AO544" i="169"/>
  <c r="X545" i="169"/>
  <c r="Y545" i="169"/>
  <c r="Z545" i="169"/>
  <c r="AA545" i="169"/>
  <c r="AB545" i="169"/>
  <c r="AC545" i="169"/>
  <c r="AD545" i="169"/>
  <c r="AE545" i="169"/>
  <c r="AF545" i="169"/>
  <c r="AG545" i="169"/>
  <c r="AH545" i="169"/>
  <c r="AI545" i="169"/>
  <c r="AJ545" i="169"/>
  <c r="AK545" i="169"/>
  <c r="AL545" i="169"/>
  <c r="AM545" i="169"/>
  <c r="AN545" i="169"/>
  <c r="AO545" i="169"/>
  <c r="X546" i="169"/>
  <c r="Y546" i="169"/>
  <c r="Z546" i="169"/>
  <c r="AA546" i="169"/>
  <c r="AB546" i="169"/>
  <c r="AC546" i="169"/>
  <c r="AD546" i="169"/>
  <c r="AE546" i="169"/>
  <c r="AF546" i="169"/>
  <c r="AG546" i="169"/>
  <c r="AH546" i="169"/>
  <c r="AI546" i="169"/>
  <c r="AJ546" i="169"/>
  <c r="AK546" i="169"/>
  <c r="AL546" i="169"/>
  <c r="AM546" i="169"/>
  <c r="AN546" i="169"/>
  <c r="AO546" i="169"/>
  <c r="X547" i="169"/>
  <c r="Y547" i="169"/>
  <c r="Z547" i="169"/>
  <c r="AA547" i="169"/>
  <c r="AB547" i="169"/>
  <c r="AC547" i="169"/>
  <c r="AD547" i="169"/>
  <c r="AE547" i="169"/>
  <c r="AF547" i="169"/>
  <c r="AG547" i="169"/>
  <c r="AH547" i="169"/>
  <c r="AI547" i="169"/>
  <c r="AJ547" i="169"/>
  <c r="AK547" i="169"/>
  <c r="AL547" i="169"/>
  <c r="AM547" i="169"/>
  <c r="AN547" i="169"/>
  <c r="AO547" i="169"/>
  <c r="X548" i="169"/>
  <c r="Y548" i="169"/>
  <c r="Z548" i="169"/>
  <c r="AA548" i="169"/>
  <c r="AB548" i="169"/>
  <c r="AC548" i="169"/>
  <c r="AD548" i="169"/>
  <c r="AE548" i="169"/>
  <c r="AF548" i="169"/>
  <c r="AG548" i="169"/>
  <c r="AH548" i="169"/>
  <c r="AI548" i="169"/>
  <c r="AJ548" i="169"/>
  <c r="AK548" i="169"/>
  <c r="AL548" i="169"/>
  <c r="AM548" i="169"/>
  <c r="AN548" i="169"/>
  <c r="AO548" i="169"/>
  <c r="X549" i="169"/>
  <c r="Y549" i="169"/>
  <c r="Z549" i="169"/>
  <c r="AA549" i="169"/>
  <c r="X550" i="169"/>
  <c r="Y550" i="169"/>
  <c r="Z550" i="169"/>
  <c r="AA550" i="169"/>
  <c r="AB550" i="169"/>
  <c r="AC550" i="169"/>
  <c r="AD550" i="169"/>
  <c r="AE550" i="169"/>
  <c r="AF550" i="169"/>
  <c r="AG550" i="169"/>
  <c r="AH550" i="169"/>
  <c r="AI550" i="169"/>
  <c r="AJ550" i="169"/>
  <c r="AK550" i="169"/>
  <c r="AL550" i="169"/>
  <c r="AM550" i="169"/>
  <c r="AN550" i="169"/>
  <c r="AO550" i="169"/>
  <c r="X551" i="169"/>
  <c r="Y551" i="169"/>
  <c r="Z551" i="169"/>
  <c r="AA551" i="169"/>
  <c r="AB551" i="169"/>
  <c r="AC551" i="169"/>
  <c r="AD551" i="169"/>
  <c r="AE551" i="169"/>
  <c r="AF551" i="169"/>
  <c r="AG551" i="169"/>
  <c r="AH551" i="169"/>
  <c r="AI551" i="169"/>
  <c r="AJ551" i="169"/>
  <c r="AK551" i="169"/>
  <c r="AL551" i="169"/>
  <c r="AM551" i="169"/>
  <c r="AN551" i="169"/>
  <c r="AO551" i="169"/>
  <c r="X552" i="169"/>
  <c r="Y552" i="169"/>
  <c r="Z552" i="169"/>
  <c r="AA552" i="169"/>
  <c r="AB552" i="169"/>
  <c r="AC552" i="169"/>
  <c r="AD552" i="169"/>
  <c r="AE552" i="169"/>
  <c r="AF552" i="169"/>
  <c r="AG552" i="169"/>
  <c r="AH552" i="169"/>
  <c r="AI552" i="169"/>
  <c r="AJ552" i="169"/>
  <c r="AK552" i="169"/>
  <c r="AL552" i="169"/>
  <c r="AM552" i="169"/>
  <c r="AN552" i="169"/>
  <c r="AO552" i="169"/>
  <c r="X553" i="169"/>
  <c r="Y553" i="169"/>
  <c r="Z553" i="169"/>
  <c r="AA553" i="169"/>
  <c r="AB553" i="169"/>
  <c r="AC553" i="169"/>
  <c r="AD553" i="169"/>
  <c r="AE553" i="169"/>
  <c r="AF553" i="169"/>
  <c r="AG553" i="169"/>
  <c r="AH553" i="169"/>
  <c r="AI553" i="169"/>
  <c r="AJ553" i="169"/>
  <c r="AK553" i="169"/>
  <c r="AL553" i="169"/>
  <c r="AM553" i="169"/>
  <c r="AN553" i="169"/>
  <c r="AO553" i="169"/>
  <c r="X554" i="169"/>
  <c r="Y554" i="169"/>
  <c r="Z554" i="169"/>
  <c r="AA554" i="169"/>
  <c r="AB554" i="169"/>
  <c r="AC554" i="169"/>
  <c r="AD554" i="169"/>
  <c r="AE554" i="169"/>
  <c r="AF554" i="169"/>
  <c r="AG554" i="169"/>
  <c r="AH554" i="169"/>
  <c r="AI554" i="169"/>
  <c r="AJ554" i="169"/>
  <c r="AK554" i="169"/>
  <c r="AL554" i="169"/>
  <c r="AM554" i="169"/>
  <c r="AN554" i="169"/>
  <c r="AO554" i="169"/>
  <c r="X555" i="169"/>
  <c r="Y555" i="169"/>
  <c r="Z555" i="169"/>
  <c r="AA555" i="169"/>
  <c r="AB555" i="169"/>
  <c r="AC555" i="169"/>
  <c r="AD555" i="169"/>
  <c r="AE555" i="169"/>
  <c r="AF555" i="169"/>
  <c r="AG555" i="169"/>
  <c r="AH555" i="169"/>
  <c r="AI555" i="169"/>
  <c r="AJ555" i="169"/>
  <c r="AK555" i="169"/>
  <c r="AL555" i="169"/>
  <c r="AM555" i="169"/>
  <c r="AN555" i="169"/>
  <c r="AO555" i="169"/>
  <c r="X556" i="169"/>
  <c r="Y556" i="169"/>
  <c r="Z556" i="169"/>
  <c r="AA556" i="169"/>
  <c r="X557" i="169"/>
  <c r="Y557" i="169"/>
  <c r="Z557" i="169"/>
  <c r="AA557" i="169"/>
  <c r="AB557" i="169"/>
  <c r="AC557" i="169"/>
  <c r="AD557" i="169"/>
  <c r="AE557" i="169"/>
  <c r="AF557" i="169"/>
  <c r="AG557" i="169"/>
  <c r="AH557" i="169"/>
  <c r="AI557" i="169"/>
  <c r="AJ557" i="169"/>
  <c r="AK557" i="169"/>
  <c r="AL557" i="169"/>
  <c r="AM557" i="169"/>
  <c r="AN557" i="169"/>
  <c r="AO557" i="169"/>
  <c r="X558" i="169"/>
  <c r="Y558" i="169"/>
  <c r="Z558" i="169"/>
  <c r="AA558" i="169"/>
  <c r="AB558" i="169"/>
  <c r="AC558" i="169"/>
  <c r="AD558" i="169"/>
  <c r="AE558" i="169"/>
  <c r="AF558" i="169"/>
  <c r="AG558" i="169"/>
  <c r="AH558" i="169"/>
  <c r="AI558" i="169"/>
  <c r="AJ558" i="169"/>
  <c r="AK558" i="169"/>
  <c r="AL558" i="169"/>
  <c r="AM558" i="169"/>
  <c r="AN558" i="169"/>
  <c r="AO558" i="169"/>
  <c r="X559" i="169"/>
  <c r="Y559" i="169"/>
  <c r="Z559" i="169"/>
  <c r="AA559" i="169"/>
  <c r="AB559" i="169"/>
  <c r="AC559" i="169"/>
  <c r="AD559" i="169"/>
  <c r="AE559" i="169"/>
  <c r="AF559" i="169"/>
  <c r="AG559" i="169"/>
  <c r="AH559" i="169"/>
  <c r="AI559" i="169"/>
  <c r="AJ559" i="169"/>
  <c r="AK559" i="169"/>
  <c r="AL559" i="169"/>
  <c r="AM559" i="169"/>
  <c r="AN559" i="169"/>
  <c r="AO559" i="169"/>
  <c r="X560" i="169"/>
  <c r="Y560" i="169"/>
  <c r="Z560" i="169"/>
  <c r="AA560" i="169"/>
  <c r="AB560" i="169"/>
  <c r="AC560" i="169"/>
  <c r="AD560" i="169"/>
  <c r="AE560" i="169"/>
  <c r="AF560" i="169"/>
  <c r="AG560" i="169"/>
  <c r="AH560" i="169"/>
  <c r="AI560" i="169"/>
  <c r="AJ560" i="169"/>
  <c r="AK560" i="169"/>
  <c r="AL560" i="169"/>
  <c r="AM560" i="169"/>
  <c r="AN560" i="169"/>
  <c r="AO560" i="169"/>
  <c r="X561" i="169"/>
  <c r="Y561" i="169"/>
  <c r="Z561" i="169"/>
  <c r="AA561" i="169"/>
  <c r="AB561" i="169"/>
  <c r="AC561" i="169"/>
  <c r="AD561" i="169"/>
  <c r="AE561" i="169"/>
  <c r="AF561" i="169"/>
  <c r="AG561" i="169"/>
  <c r="AH561" i="169"/>
  <c r="AI561" i="169"/>
  <c r="AJ561" i="169"/>
  <c r="AK561" i="169"/>
  <c r="AL561" i="169"/>
  <c r="AM561" i="169"/>
  <c r="AN561" i="169"/>
  <c r="AO561" i="169"/>
  <c r="X562" i="169"/>
  <c r="Y562" i="169"/>
  <c r="Z562" i="169"/>
  <c r="AA562" i="169"/>
  <c r="AB562" i="169"/>
  <c r="AC562" i="169"/>
  <c r="AD562" i="169"/>
  <c r="AE562" i="169"/>
  <c r="AF562" i="169"/>
  <c r="AG562" i="169"/>
  <c r="AH562" i="169"/>
  <c r="AI562" i="169"/>
  <c r="AJ562" i="169"/>
  <c r="AK562" i="169"/>
  <c r="AL562" i="169"/>
  <c r="AM562" i="169"/>
  <c r="AN562" i="169"/>
  <c r="AO562" i="169"/>
  <c r="X563" i="169"/>
  <c r="Y563" i="169"/>
  <c r="Z563" i="169"/>
  <c r="AA563" i="169"/>
  <c r="X564" i="169"/>
  <c r="Y564" i="169"/>
  <c r="Z564" i="169"/>
  <c r="AA564" i="169"/>
  <c r="AB564" i="169"/>
  <c r="AC564" i="169"/>
  <c r="AD564" i="169"/>
  <c r="AE564" i="169"/>
  <c r="AF564" i="169"/>
  <c r="AG564" i="169"/>
  <c r="AH564" i="169"/>
  <c r="AI564" i="169"/>
  <c r="AJ564" i="169"/>
  <c r="AK564" i="169"/>
  <c r="AL564" i="169"/>
  <c r="AM564" i="169"/>
  <c r="AN564" i="169"/>
  <c r="AO564" i="169"/>
  <c r="X565" i="169"/>
  <c r="Y565" i="169"/>
  <c r="Z565" i="169"/>
  <c r="AA565" i="169"/>
  <c r="AB565" i="169"/>
  <c r="AC565" i="169"/>
  <c r="AD565" i="169"/>
  <c r="AE565" i="169"/>
  <c r="AF565" i="169"/>
  <c r="AG565" i="169"/>
  <c r="AH565" i="169"/>
  <c r="AI565" i="169"/>
  <c r="AJ565" i="169"/>
  <c r="AK565" i="169"/>
  <c r="AL565" i="169"/>
  <c r="AM565" i="169"/>
  <c r="AN565" i="169"/>
  <c r="AO565" i="169"/>
  <c r="X566" i="169"/>
  <c r="Y566" i="169"/>
  <c r="Z566" i="169"/>
  <c r="AA566" i="169"/>
  <c r="AB566" i="169"/>
  <c r="AC566" i="169"/>
  <c r="AD566" i="169"/>
  <c r="AE566" i="169"/>
  <c r="AF566" i="169"/>
  <c r="AG566" i="169"/>
  <c r="AH566" i="169"/>
  <c r="AI566" i="169"/>
  <c r="AJ566" i="169"/>
  <c r="AK566" i="169"/>
  <c r="AL566" i="169"/>
  <c r="AM566" i="169"/>
  <c r="AN566" i="169"/>
  <c r="AO566" i="169"/>
  <c r="X567" i="169"/>
  <c r="Y567" i="169"/>
  <c r="Z567" i="169"/>
  <c r="AA567" i="169"/>
  <c r="AB567" i="169"/>
  <c r="AC567" i="169"/>
  <c r="AD567" i="169"/>
  <c r="AE567" i="169"/>
  <c r="AF567" i="169"/>
  <c r="AG567" i="169"/>
  <c r="AH567" i="169"/>
  <c r="AI567" i="169"/>
  <c r="AJ567" i="169"/>
  <c r="AK567" i="169"/>
  <c r="AL567" i="169"/>
  <c r="AM567" i="169"/>
  <c r="AN567" i="169"/>
  <c r="AO567" i="169"/>
  <c r="X568" i="169"/>
  <c r="Y568" i="169"/>
  <c r="Z568" i="169"/>
  <c r="AA568" i="169"/>
  <c r="AB568" i="169"/>
  <c r="AC568" i="169"/>
  <c r="AD568" i="169"/>
  <c r="AE568" i="169"/>
  <c r="AF568" i="169"/>
  <c r="AG568" i="169"/>
  <c r="AH568" i="169"/>
  <c r="AI568" i="169"/>
  <c r="AJ568" i="169"/>
  <c r="AK568" i="169"/>
  <c r="AL568" i="169"/>
  <c r="AM568" i="169"/>
  <c r="AN568" i="169"/>
  <c r="AO568" i="169"/>
  <c r="X569" i="169"/>
  <c r="Y569" i="169"/>
  <c r="Z569" i="169"/>
  <c r="AA569" i="169"/>
  <c r="AB569" i="169"/>
  <c r="AC569" i="169"/>
  <c r="AD569" i="169"/>
  <c r="AE569" i="169"/>
  <c r="AF569" i="169"/>
  <c r="AG569" i="169"/>
  <c r="AH569" i="169"/>
  <c r="AI569" i="169"/>
  <c r="AJ569" i="169"/>
  <c r="AK569" i="169"/>
  <c r="AL569" i="169"/>
  <c r="AM569" i="169"/>
  <c r="AN569" i="169"/>
  <c r="AO569" i="169"/>
  <c r="X570" i="169"/>
  <c r="Y570" i="169"/>
  <c r="Z570" i="169"/>
  <c r="AA570" i="169"/>
  <c r="AB570" i="169"/>
  <c r="AC570" i="169"/>
  <c r="AD570" i="169"/>
  <c r="AE570" i="169"/>
  <c r="AF570" i="169"/>
  <c r="AG570" i="169"/>
  <c r="AH570" i="169"/>
  <c r="AI570" i="169"/>
  <c r="AJ570" i="169"/>
  <c r="AK570" i="169"/>
  <c r="AL570" i="169"/>
  <c r="AM570" i="169"/>
  <c r="AN570" i="169"/>
  <c r="AO570" i="169"/>
  <c r="X571" i="169"/>
  <c r="Y571" i="169"/>
  <c r="Z571" i="169"/>
  <c r="AA571" i="169"/>
  <c r="AB571" i="169"/>
  <c r="AC571" i="169"/>
  <c r="AD571" i="169"/>
  <c r="AE571" i="169"/>
  <c r="AF571" i="169"/>
  <c r="AG571" i="169"/>
  <c r="AH571" i="169"/>
  <c r="AI571" i="169"/>
  <c r="AJ571" i="169"/>
  <c r="AK571" i="169"/>
  <c r="AL571" i="169"/>
  <c r="AM571" i="169"/>
  <c r="AN571" i="169"/>
  <c r="AO571" i="169"/>
  <c r="X572" i="169"/>
  <c r="Y572" i="169"/>
  <c r="Z572" i="169"/>
  <c r="AA572" i="169"/>
  <c r="AB572" i="169"/>
  <c r="AC572" i="169"/>
  <c r="AD572" i="169"/>
  <c r="AE572" i="169"/>
  <c r="AF572" i="169"/>
  <c r="AG572" i="169"/>
  <c r="AH572" i="169"/>
  <c r="AI572" i="169"/>
  <c r="AJ572" i="169"/>
  <c r="AK572" i="169"/>
  <c r="AL572" i="169"/>
  <c r="AM572" i="169"/>
  <c r="AN572" i="169"/>
  <c r="AO572" i="169"/>
  <c r="X573" i="169"/>
  <c r="Y573" i="169"/>
  <c r="Z573" i="169"/>
  <c r="AA573" i="169"/>
  <c r="AB573" i="169"/>
  <c r="AC573" i="169"/>
  <c r="AD573" i="169"/>
  <c r="AE573" i="169"/>
  <c r="AF573" i="169"/>
  <c r="AG573" i="169"/>
  <c r="AH573" i="169"/>
  <c r="AI573" i="169"/>
  <c r="AJ573" i="169"/>
  <c r="AK573" i="169"/>
  <c r="AL573" i="169"/>
  <c r="AM573" i="169"/>
  <c r="AN573" i="169"/>
  <c r="AO573" i="169"/>
  <c r="X574" i="169"/>
  <c r="Y574" i="169"/>
  <c r="Z574" i="169"/>
  <c r="AA574" i="169"/>
  <c r="X575" i="169"/>
  <c r="Y575" i="169"/>
  <c r="Z575" i="169"/>
  <c r="AA575" i="169"/>
  <c r="AB575" i="169"/>
  <c r="AC575" i="169"/>
  <c r="AD575" i="169"/>
  <c r="AE575" i="169"/>
  <c r="AF575" i="169"/>
  <c r="AG575" i="169"/>
  <c r="AH575" i="169"/>
  <c r="AI575" i="169"/>
  <c r="AJ575" i="169"/>
  <c r="AK575" i="169"/>
  <c r="AL575" i="169"/>
  <c r="AM575" i="169"/>
  <c r="AN575" i="169"/>
  <c r="AO575" i="169"/>
  <c r="X576" i="169"/>
  <c r="Y576" i="169"/>
  <c r="Z576" i="169"/>
  <c r="AA576" i="169"/>
  <c r="AB576" i="169"/>
  <c r="AC576" i="169"/>
  <c r="AD576" i="169"/>
  <c r="AE576" i="169"/>
  <c r="AF576" i="169"/>
  <c r="AG576" i="169"/>
  <c r="AH576" i="169"/>
  <c r="AI576" i="169"/>
  <c r="AJ576" i="169"/>
  <c r="AK576" i="169"/>
  <c r="AL576" i="169"/>
  <c r="AM576" i="169"/>
  <c r="AN576" i="169"/>
  <c r="AO576" i="169"/>
  <c r="X577" i="169"/>
  <c r="Y577" i="169"/>
  <c r="Z577" i="169"/>
  <c r="AA577" i="169"/>
  <c r="AB577" i="169"/>
  <c r="AC577" i="169"/>
  <c r="AD577" i="169"/>
  <c r="AE577" i="169"/>
  <c r="AF577" i="169"/>
  <c r="AG577" i="169"/>
  <c r="AH577" i="169"/>
  <c r="AI577" i="169"/>
  <c r="AJ577" i="169"/>
  <c r="AK577" i="169"/>
  <c r="AL577" i="169"/>
  <c r="AM577" i="169"/>
  <c r="AN577" i="169"/>
  <c r="AO577" i="169"/>
  <c r="X578" i="169"/>
  <c r="Y578" i="169"/>
  <c r="Z578" i="169"/>
  <c r="AA578" i="169"/>
  <c r="AB578" i="169"/>
  <c r="AC578" i="169"/>
  <c r="AD578" i="169"/>
  <c r="AE578" i="169"/>
  <c r="AF578" i="169"/>
  <c r="AG578" i="169"/>
  <c r="AH578" i="169"/>
  <c r="AI578" i="169"/>
  <c r="AJ578" i="169"/>
  <c r="AK578" i="169"/>
  <c r="AL578" i="169"/>
  <c r="AM578" i="169"/>
  <c r="AN578" i="169"/>
  <c r="AO578" i="169"/>
  <c r="X579" i="169"/>
  <c r="Y579" i="169"/>
  <c r="Z579" i="169"/>
  <c r="AA579" i="169"/>
  <c r="AB579" i="169"/>
  <c r="AC579" i="169"/>
  <c r="AD579" i="169"/>
  <c r="AE579" i="169"/>
  <c r="AF579" i="169"/>
  <c r="AG579" i="169"/>
  <c r="AH579" i="169"/>
  <c r="AI579" i="169"/>
  <c r="AJ579" i="169"/>
  <c r="AK579" i="169"/>
  <c r="AL579" i="169"/>
  <c r="AM579" i="169"/>
  <c r="AN579" i="169"/>
  <c r="AO579" i="169"/>
  <c r="X580" i="169"/>
  <c r="Y580" i="169"/>
  <c r="Z580" i="169"/>
  <c r="AA580" i="169"/>
  <c r="AB580" i="169"/>
  <c r="AC580" i="169"/>
  <c r="AD580" i="169"/>
  <c r="AE580" i="169"/>
  <c r="AF580" i="169"/>
  <c r="AG580" i="169"/>
  <c r="AH580" i="169"/>
  <c r="AI580" i="169"/>
  <c r="AJ580" i="169"/>
  <c r="AK580" i="169"/>
  <c r="AL580" i="169"/>
  <c r="AM580" i="169"/>
  <c r="AN580" i="169"/>
  <c r="AO580" i="169"/>
  <c r="X581" i="169"/>
  <c r="Y581" i="169"/>
  <c r="Z581" i="169"/>
  <c r="AA581" i="169"/>
  <c r="AB581" i="169"/>
  <c r="AC581" i="169"/>
  <c r="AD581" i="169"/>
  <c r="AE581" i="169"/>
  <c r="AF581" i="169"/>
  <c r="AG581" i="169"/>
  <c r="AH581" i="169"/>
  <c r="AI581" i="169"/>
  <c r="AJ581" i="169"/>
  <c r="AK581" i="169"/>
  <c r="AL581" i="169"/>
  <c r="AM581" i="169"/>
  <c r="AN581" i="169"/>
  <c r="AO581" i="169"/>
  <c r="X582" i="169"/>
  <c r="Y582" i="169"/>
  <c r="Z582" i="169"/>
  <c r="AA582" i="169"/>
  <c r="AB582" i="169"/>
  <c r="AC582" i="169"/>
  <c r="AD582" i="169"/>
  <c r="AE582" i="169"/>
  <c r="AF582" i="169"/>
  <c r="AG582" i="169"/>
  <c r="AH582" i="169"/>
  <c r="AI582" i="169"/>
  <c r="AJ582" i="169"/>
  <c r="AK582" i="169"/>
  <c r="AL582" i="169"/>
  <c r="AM582" i="169"/>
  <c r="AN582" i="169"/>
  <c r="AO582" i="169"/>
  <c r="X583" i="169"/>
  <c r="Y583" i="169"/>
  <c r="Z583" i="169"/>
  <c r="AA583" i="169"/>
  <c r="AB583" i="169"/>
  <c r="AC583" i="169"/>
  <c r="AD583" i="169"/>
  <c r="AE583" i="169"/>
  <c r="AF583" i="169"/>
  <c r="AG583" i="169"/>
  <c r="AH583" i="169"/>
  <c r="AI583" i="169"/>
  <c r="AJ583" i="169"/>
  <c r="AK583" i="169"/>
  <c r="AL583" i="169"/>
  <c r="AM583" i="169"/>
  <c r="AN583" i="169"/>
  <c r="AO583" i="169"/>
  <c r="X584" i="169"/>
  <c r="Y584" i="169"/>
  <c r="Z584" i="169"/>
  <c r="AA584" i="169"/>
  <c r="AB584" i="169"/>
  <c r="AC584" i="169"/>
  <c r="AD584" i="169"/>
  <c r="AE584" i="169"/>
  <c r="AF584" i="169"/>
  <c r="AG584" i="169"/>
  <c r="AH584" i="169"/>
  <c r="AI584" i="169"/>
  <c r="AJ584" i="169"/>
  <c r="AK584" i="169"/>
  <c r="AL584" i="169"/>
  <c r="AM584" i="169"/>
  <c r="AN584" i="169"/>
  <c r="AO584" i="169"/>
  <c r="X585" i="169"/>
  <c r="Y585" i="169"/>
  <c r="Z585" i="169"/>
  <c r="AA585" i="169"/>
  <c r="AB585" i="169"/>
  <c r="AC585" i="169"/>
  <c r="AD585" i="169"/>
  <c r="AE585" i="169"/>
  <c r="AF585" i="169"/>
  <c r="AG585" i="169"/>
  <c r="AH585" i="169"/>
  <c r="AI585" i="169"/>
  <c r="AJ585" i="169"/>
  <c r="AK585" i="169"/>
  <c r="AL585" i="169"/>
  <c r="AM585" i="169"/>
  <c r="AN585" i="169"/>
  <c r="AO585" i="169"/>
  <c r="X586" i="169"/>
  <c r="Y586" i="169"/>
  <c r="Z586" i="169"/>
  <c r="AA586" i="169"/>
  <c r="AB586" i="169"/>
  <c r="AC586" i="169"/>
  <c r="AD586" i="169"/>
  <c r="AE586" i="169"/>
  <c r="AF586" i="169"/>
  <c r="AG586" i="169"/>
  <c r="AH586" i="169"/>
  <c r="AI586" i="169"/>
  <c r="AJ586" i="169"/>
  <c r="AK586" i="169"/>
  <c r="AL586" i="169"/>
  <c r="AM586" i="169"/>
  <c r="AN586" i="169"/>
  <c r="AO586" i="169"/>
  <c r="X587" i="169"/>
  <c r="Y587" i="169"/>
  <c r="Z587" i="169"/>
  <c r="AA587" i="169"/>
  <c r="AB587" i="169"/>
  <c r="AC587" i="169"/>
  <c r="AD587" i="169"/>
  <c r="AE587" i="169"/>
  <c r="AF587" i="169"/>
  <c r="AG587" i="169"/>
  <c r="AH587" i="169"/>
  <c r="AI587" i="169"/>
  <c r="AJ587" i="169"/>
  <c r="AK587" i="169"/>
  <c r="AL587" i="169"/>
  <c r="AM587" i="169"/>
  <c r="AN587" i="169"/>
  <c r="AO587" i="169"/>
  <c r="X588" i="169"/>
  <c r="Y588" i="169"/>
  <c r="Z588" i="169"/>
  <c r="AA588" i="169"/>
  <c r="AB588" i="169"/>
  <c r="AC588" i="169"/>
  <c r="AD588" i="169"/>
  <c r="AE588" i="169"/>
  <c r="AF588" i="169"/>
  <c r="AG588" i="169"/>
  <c r="AH588" i="169"/>
  <c r="AI588" i="169"/>
  <c r="AJ588" i="169"/>
  <c r="AK588" i="169"/>
  <c r="AL588" i="169"/>
  <c r="AM588" i="169"/>
  <c r="AN588" i="169"/>
  <c r="AO588" i="169"/>
  <c r="X589" i="169"/>
  <c r="Y589" i="169"/>
  <c r="Z589" i="169"/>
  <c r="AA589" i="169"/>
  <c r="X590" i="169"/>
  <c r="Y590" i="169"/>
  <c r="Z590" i="169"/>
  <c r="AA590" i="169"/>
  <c r="AB590" i="169"/>
  <c r="AC590" i="169"/>
  <c r="AD590" i="169"/>
  <c r="AE590" i="169"/>
  <c r="AF590" i="169"/>
  <c r="AG590" i="169"/>
  <c r="AH590" i="169"/>
  <c r="AI590" i="169"/>
  <c r="AJ590" i="169"/>
  <c r="AK590" i="169"/>
  <c r="AL590" i="169"/>
  <c r="AM590" i="169"/>
  <c r="AN590" i="169"/>
  <c r="AO590" i="169"/>
  <c r="X591" i="169"/>
  <c r="Y591" i="169"/>
  <c r="Z591" i="169"/>
  <c r="AA591" i="169"/>
  <c r="AB591" i="169"/>
  <c r="AC591" i="169"/>
  <c r="AD591" i="169"/>
  <c r="AE591" i="169"/>
  <c r="AF591" i="169"/>
  <c r="AG591" i="169"/>
  <c r="AH591" i="169"/>
  <c r="AI591" i="169"/>
  <c r="AJ591" i="169"/>
  <c r="AK591" i="169"/>
  <c r="AL591" i="169"/>
  <c r="AM591" i="169"/>
  <c r="AN591" i="169"/>
  <c r="AO591" i="169"/>
  <c r="X592" i="169"/>
  <c r="Y592" i="169"/>
  <c r="Z592" i="169"/>
  <c r="AA592" i="169"/>
  <c r="AB592" i="169"/>
  <c r="AC592" i="169"/>
  <c r="AD592" i="169"/>
  <c r="AE592" i="169"/>
  <c r="AF592" i="169"/>
  <c r="AG592" i="169"/>
  <c r="AH592" i="169"/>
  <c r="AI592" i="169"/>
  <c r="AJ592" i="169"/>
  <c r="AK592" i="169"/>
  <c r="AL592" i="169"/>
  <c r="AM592" i="169"/>
  <c r="AN592" i="169"/>
  <c r="AO592" i="169"/>
  <c r="X593" i="169"/>
  <c r="Y593" i="169"/>
  <c r="Z593" i="169"/>
  <c r="AA593" i="169"/>
  <c r="AB593" i="169"/>
  <c r="AC593" i="169"/>
  <c r="AD593" i="169"/>
  <c r="AE593" i="169"/>
  <c r="AF593" i="169"/>
  <c r="AG593" i="169"/>
  <c r="AH593" i="169"/>
  <c r="AI593" i="169"/>
  <c r="AJ593" i="169"/>
  <c r="AK593" i="169"/>
  <c r="AL593" i="169"/>
  <c r="AM593" i="169"/>
  <c r="AN593" i="169"/>
  <c r="AO593" i="169"/>
  <c r="X594" i="169"/>
  <c r="Y594" i="169"/>
  <c r="Z594" i="169"/>
  <c r="AA594" i="169"/>
  <c r="AB594" i="169"/>
  <c r="AC594" i="169"/>
  <c r="AD594" i="169"/>
  <c r="AE594" i="169"/>
  <c r="AF594" i="169"/>
  <c r="AG594" i="169"/>
  <c r="AH594" i="169"/>
  <c r="AI594" i="169"/>
  <c r="AJ594" i="169"/>
  <c r="AK594" i="169"/>
  <c r="AL594" i="169"/>
  <c r="AM594" i="169"/>
  <c r="AN594" i="169"/>
  <c r="AO594" i="169"/>
  <c r="X595" i="169"/>
  <c r="Y595" i="169"/>
  <c r="Z595" i="169"/>
  <c r="AA595" i="169"/>
  <c r="AB595" i="169"/>
  <c r="AC595" i="169"/>
  <c r="AD595" i="169"/>
  <c r="AE595" i="169"/>
  <c r="AF595" i="169"/>
  <c r="AG595" i="169"/>
  <c r="AH595" i="169"/>
  <c r="AI595" i="169"/>
  <c r="AJ595" i="169"/>
  <c r="AK595" i="169"/>
  <c r="AL595" i="169"/>
  <c r="AM595" i="169"/>
  <c r="AN595" i="169"/>
  <c r="AO595" i="169"/>
  <c r="X596" i="169"/>
  <c r="Y596" i="169"/>
  <c r="Z596" i="169"/>
  <c r="AA596" i="169"/>
  <c r="AB596" i="169"/>
  <c r="AC596" i="169"/>
  <c r="AD596" i="169"/>
  <c r="AE596" i="169"/>
  <c r="AF596" i="169"/>
  <c r="AG596" i="169"/>
  <c r="AH596" i="169"/>
  <c r="AI596" i="169"/>
  <c r="AJ596" i="169"/>
  <c r="AK596" i="169"/>
  <c r="AL596" i="169"/>
  <c r="AM596" i="169"/>
  <c r="AN596" i="169"/>
  <c r="AO596" i="169"/>
  <c r="X597" i="169"/>
  <c r="Y597" i="169"/>
  <c r="Z597" i="169"/>
  <c r="AA597" i="169"/>
  <c r="AB597" i="169"/>
  <c r="AC597" i="169"/>
  <c r="AD597" i="169"/>
  <c r="AE597" i="169"/>
  <c r="AF597" i="169"/>
  <c r="AG597" i="169"/>
  <c r="AH597" i="169"/>
  <c r="AI597" i="169"/>
  <c r="AJ597" i="169"/>
  <c r="AK597" i="169"/>
  <c r="AL597" i="169"/>
  <c r="AM597" i="169"/>
  <c r="AN597" i="169"/>
  <c r="AO597" i="169"/>
  <c r="X598" i="169"/>
  <c r="Y598" i="169"/>
  <c r="Z598" i="169"/>
  <c r="AA598" i="169"/>
  <c r="AB598" i="169"/>
  <c r="AC598" i="169"/>
  <c r="AD598" i="169"/>
  <c r="AE598" i="169"/>
  <c r="AF598" i="169"/>
  <c r="AG598" i="169"/>
  <c r="AH598" i="169"/>
  <c r="AI598" i="169"/>
  <c r="AJ598" i="169"/>
  <c r="AK598" i="169"/>
  <c r="AL598" i="169"/>
  <c r="AM598" i="169"/>
  <c r="AN598" i="169"/>
  <c r="AO598" i="169"/>
  <c r="X599" i="169"/>
  <c r="Y599" i="169"/>
  <c r="Z599" i="169"/>
  <c r="AA599" i="169"/>
  <c r="AB599" i="169"/>
  <c r="AC599" i="169"/>
  <c r="AD599" i="169"/>
  <c r="AE599" i="169"/>
  <c r="AF599" i="169"/>
  <c r="AG599" i="169"/>
  <c r="AH599" i="169"/>
  <c r="AI599" i="169"/>
  <c r="AJ599" i="169"/>
  <c r="AK599" i="169"/>
  <c r="AL599" i="169"/>
  <c r="AM599" i="169"/>
  <c r="AN599" i="169"/>
  <c r="AO599" i="169"/>
  <c r="X600" i="169"/>
  <c r="Y600" i="169"/>
  <c r="Z600" i="169"/>
  <c r="AA600" i="169"/>
  <c r="AB600" i="169"/>
  <c r="AC600" i="169"/>
  <c r="AD600" i="169"/>
  <c r="AE600" i="169"/>
  <c r="AF600" i="169"/>
  <c r="AG600" i="169"/>
  <c r="AH600" i="169"/>
  <c r="AI600" i="169"/>
  <c r="AJ600" i="169"/>
  <c r="AK600" i="169"/>
  <c r="AL600" i="169"/>
  <c r="AM600" i="169"/>
  <c r="AN600" i="169"/>
  <c r="AO600" i="169"/>
  <c r="X601" i="169"/>
  <c r="Y601" i="169"/>
  <c r="Z601" i="169"/>
  <c r="AA601" i="169"/>
  <c r="AB601" i="169"/>
  <c r="AC601" i="169"/>
  <c r="AD601" i="169"/>
  <c r="AE601" i="169"/>
  <c r="AF601" i="169"/>
  <c r="AG601" i="169"/>
  <c r="AH601" i="169"/>
  <c r="AI601" i="169"/>
  <c r="AJ601" i="169"/>
  <c r="AK601" i="169"/>
  <c r="AL601" i="169"/>
  <c r="AM601" i="169"/>
  <c r="AN601" i="169"/>
  <c r="AO601" i="169"/>
  <c r="X602" i="169"/>
  <c r="Y602" i="169"/>
  <c r="Z602" i="169"/>
  <c r="AA602" i="169"/>
  <c r="AB602" i="169"/>
  <c r="AC602" i="169"/>
  <c r="AD602" i="169"/>
  <c r="AE602" i="169"/>
  <c r="AF602" i="169"/>
  <c r="AG602" i="169"/>
  <c r="AH602" i="169"/>
  <c r="AI602" i="169"/>
  <c r="AJ602" i="169"/>
  <c r="AK602" i="169"/>
  <c r="AL602" i="169"/>
  <c r="AM602" i="169"/>
  <c r="AN602" i="169"/>
  <c r="AO602" i="169"/>
  <c r="X603" i="169"/>
  <c r="Y603" i="169"/>
  <c r="Z603" i="169"/>
  <c r="AA603" i="169"/>
  <c r="AB603" i="169"/>
  <c r="AC603" i="169"/>
  <c r="AD603" i="169"/>
  <c r="AE603" i="169"/>
  <c r="AF603" i="169"/>
  <c r="AG603" i="169"/>
  <c r="AH603" i="169"/>
  <c r="AI603" i="169"/>
  <c r="AJ603" i="169"/>
  <c r="AK603" i="169"/>
  <c r="AL603" i="169"/>
  <c r="AM603" i="169"/>
  <c r="AN603" i="169"/>
  <c r="AO603" i="169"/>
  <c r="X604" i="169"/>
  <c r="Y604" i="169"/>
  <c r="Z604" i="169"/>
  <c r="AA604" i="169"/>
  <c r="AB604" i="169"/>
  <c r="AC604" i="169"/>
  <c r="AD604" i="169"/>
  <c r="AE604" i="169"/>
  <c r="AF604" i="169"/>
  <c r="AG604" i="169"/>
  <c r="AH604" i="169"/>
  <c r="AI604" i="169"/>
  <c r="AJ604" i="169"/>
  <c r="AK604" i="169"/>
  <c r="AL604" i="169"/>
  <c r="AM604" i="169"/>
  <c r="AN604" i="169"/>
  <c r="AO604" i="169"/>
  <c r="X605" i="169"/>
  <c r="Y605" i="169"/>
  <c r="Z605" i="169"/>
  <c r="AA605" i="169"/>
  <c r="AB605" i="169"/>
  <c r="AC605" i="169"/>
  <c r="AD605" i="169"/>
  <c r="AE605" i="169"/>
  <c r="AF605" i="169"/>
  <c r="AG605" i="169"/>
  <c r="AH605" i="169"/>
  <c r="AI605" i="169"/>
  <c r="AJ605" i="169"/>
  <c r="AK605" i="169"/>
  <c r="AL605" i="169"/>
  <c r="AM605" i="169"/>
  <c r="AN605" i="169"/>
  <c r="AO605" i="169"/>
  <c r="X606" i="169"/>
  <c r="Y606" i="169"/>
  <c r="Z606" i="169"/>
  <c r="AA606" i="169"/>
  <c r="AB606" i="169"/>
  <c r="AC606" i="169"/>
  <c r="AD606" i="169"/>
  <c r="AE606" i="169"/>
  <c r="AF606" i="169"/>
  <c r="AG606" i="169"/>
  <c r="AH606" i="169"/>
  <c r="AI606" i="169"/>
  <c r="AJ606" i="169"/>
  <c r="AK606" i="169"/>
  <c r="AL606" i="169"/>
  <c r="AM606" i="169"/>
  <c r="AN606" i="169"/>
  <c r="AO606" i="169"/>
  <c r="X607" i="169"/>
  <c r="Y607" i="169"/>
  <c r="Z607" i="169"/>
  <c r="AA607" i="169"/>
  <c r="AB607" i="169"/>
  <c r="AC607" i="169"/>
  <c r="AD607" i="169"/>
  <c r="AE607" i="169"/>
  <c r="AF607" i="169"/>
  <c r="AG607" i="169"/>
  <c r="AH607" i="169"/>
  <c r="AI607" i="169"/>
  <c r="AJ607" i="169"/>
  <c r="AK607" i="169"/>
  <c r="AL607" i="169"/>
  <c r="AM607" i="169"/>
  <c r="AN607" i="169"/>
  <c r="AO607" i="169"/>
  <c r="X608" i="169"/>
  <c r="Y608" i="169"/>
  <c r="Z608" i="169"/>
  <c r="AA608" i="169"/>
  <c r="AB608" i="169"/>
  <c r="AC608" i="169"/>
  <c r="AD608" i="169"/>
  <c r="AE608" i="169"/>
  <c r="AF608" i="169"/>
  <c r="AG608" i="169"/>
  <c r="AH608" i="169"/>
  <c r="AI608" i="169"/>
  <c r="AJ608" i="169"/>
  <c r="AK608" i="169"/>
  <c r="AL608" i="169"/>
  <c r="AM608" i="169"/>
  <c r="AN608" i="169"/>
  <c r="AO608" i="169"/>
  <c r="X609" i="169"/>
  <c r="Y609" i="169"/>
  <c r="Z609" i="169"/>
  <c r="AA609" i="169"/>
  <c r="AB609" i="169"/>
  <c r="AC609" i="169"/>
  <c r="AD609" i="169"/>
  <c r="AE609" i="169"/>
  <c r="AF609" i="169"/>
  <c r="AG609" i="169"/>
  <c r="AH609" i="169"/>
  <c r="AI609" i="169"/>
  <c r="AJ609" i="169"/>
  <c r="AK609" i="169"/>
  <c r="AL609" i="169"/>
  <c r="AM609" i="169"/>
  <c r="AN609" i="169"/>
  <c r="AO609" i="169"/>
  <c r="X610" i="169"/>
  <c r="Y610" i="169"/>
  <c r="Z610" i="169"/>
  <c r="AA610" i="169"/>
  <c r="AB610" i="169"/>
  <c r="AC610" i="169"/>
  <c r="AD610" i="169"/>
  <c r="AE610" i="169"/>
  <c r="AF610" i="169"/>
  <c r="AG610" i="169"/>
  <c r="AH610" i="169"/>
  <c r="AI610" i="169"/>
  <c r="AJ610" i="169"/>
  <c r="AK610" i="169"/>
  <c r="AL610" i="169"/>
  <c r="AM610" i="169"/>
  <c r="AN610" i="169"/>
  <c r="AO610" i="169"/>
  <c r="X611" i="169"/>
  <c r="Y611" i="169"/>
  <c r="Z611" i="169"/>
  <c r="AA611" i="169"/>
  <c r="X612" i="169"/>
  <c r="Y612" i="169"/>
  <c r="Z612" i="169"/>
  <c r="AA612" i="169"/>
  <c r="AB612" i="169"/>
  <c r="AC612" i="169"/>
  <c r="AD612" i="169"/>
  <c r="AE612" i="169"/>
  <c r="AF612" i="169"/>
  <c r="AG612" i="169"/>
  <c r="AH612" i="169"/>
  <c r="AI612" i="169"/>
  <c r="AJ612" i="169"/>
  <c r="AK612" i="169"/>
  <c r="AL612" i="169"/>
  <c r="AM612" i="169"/>
  <c r="AN612" i="169"/>
  <c r="AO612" i="169"/>
  <c r="X613" i="169"/>
  <c r="Y613" i="169"/>
  <c r="Z613" i="169"/>
  <c r="AA613" i="169"/>
  <c r="AB613" i="169"/>
  <c r="AC613" i="169"/>
  <c r="AD613" i="169"/>
  <c r="AE613" i="169"/>
  <c r="AF613" i="169"/>
  <c r="AG613" i="169"/>
  <c r="AH613" i="169"/>
  <c r="AI613" i="169"/>
  <c r="AJ613" i="169"/>
  <c r="AK613" i="169"/>
  <c r="AL613" i="169"/>
  <c r="AM613" i="169"/>
  <c r="AN613" i="169"/>
  <c r="AO613" i="169"/>
  <c r="X614" i="169"/>
  <c r="Y614" i="169"/>
  <c r="Z614" i="169"/>
  <c r="AA614" i="169"/>
  <c r="AB614" i="169"/>
  <c r="AC614" i="169"/>
  <c r="AD614" i="169"/>
  <c r="AE614" i="169"/>
  <c r="AF614" i="169"/>
  <c r="AG614" i="169"/>
  <c r="AH614" i="169"/>
  <c r="AI614" i="169"/>
  <c r="AJ614" i="169"/>
  <c r="AK614" i="169"/>
  <c r="AL614" i="169"/>
  <c r="AM614" i="169"/>
  <c r="AN614" i="169"/>
  <c r="AO614" i="169"/>
  <c r="X615" i="169"/>
  <c r="Y615" i="169"/>
  <c r="Z615" i="169"/>
  <c r="AA615" i="169"/>
  <c r="AB615" i="169"/>
  <c r="AC615" i="169"/>
  <c r="AD615" i="169"/>
  <c r="AE615" i="169"/>
  <c r="AF615" i="169"/>
  <c r="AG615" i="169"/>
  <c r="AH615" i="169"/>
  <c r="AI615" i="169"/>
  <c r="AJ615" i="169"/>
  <c r="AK615" i="169"/>
  <c r="AL615" i="169"/>
  <c r="AM615" i="169"/>
  <c r="AN615" i="169"/>
  <c r="AO615" i="169"/>
  <c r="X616" i="169"/>
  <c r="Y616" i="169"/>
  <c r="Z616" i="169"/>
  <c r="AA616" i="169"/>
  <c r="AB616" i="169"/>
  <c r="AC616" i="169"/>
  <c r="AD616" i="169"/>
  <c r="AE616" i="169"/>
  <c r="AF616" i="169"/>
  <c r="AG616" i="169"/>
  <c r="AH616" i="169"/>
  <c r="AI616" i="169"/>
  <c r="AJ616" i="169"/>
  <c r="AK616" i="169"/>
  <c r="AL616" i="169"/>
  <c r="AM616" i="169"/>
  <c r="AN616" i="169"/>
  <c r="AO616" i="169"/>
  <c r="X617" i="169"/>
  <c r="Y617" i="169"/>
  <c r="Z617" i="169"/>
  <c r="AA617" i="169"/>
  <c r="AB617" i="169"/>
  <c r="AC617" i="169"/>
  <c r="AD617" i="169"/>
  <c r="AE617" i="169"/>
  <c r="AF617" i="169"/>
  <c r="AG617" i="169"/>
  <c r="AH617" i="169"/>
  <c r="AI617" i="169"/>
  <c r="AJ617" i="169"/>
  <c r="AK617" i="169"/>
  <c r="AL617" i="169"/>
  <c r="AM617" i="169"/>
  <c r="AN617" i="169"/>
  <c r="AO617" i="169"/>
  <c r="X618" i="169"/>
  <c r="Y618" i="169"/>
  <c r="Z618" i="169"/>
  <c r="AA618" i="169"/>
  <c r="AB618" i="169"/>
  <c r="AC618" i="169"/>
  <c r="AD618" i="169"/>
  <c r="AE618" i="169"/>
  <c r="AF618" i="169"/>
  <c r="AG618" i="169"/>
  <c r="AH618" i="169"/>
  <c r="AI618" i="169"/>
  <c r="AJ618" i="169"/>
  <c r="AK618" i="169"/>
  <c r="AL618" i="169"/>
  <c r="AM618" i="169"/>
  <c r="AN618" i="169"/>
  <c r="AO618" i="169"/>
  <c r="X619" i="169"/>
  <c r="Y619" i="169"/>
  <c r="Z619" i="169"/>
  <c r="AA619" i="169"/>
  <c r="AB619" i="169"/>
  <c r="AC619" i="169"/>
  <c r="AD619" i="169"/>
  <c r="AE619" i="169"/>
  <c r="AF619" i="169"/>
  <c r="AG619" i="169"/>
  <c r="AH619" i="169"/>
  <c r="AI619" i="169"/>
  <c r="AJ619" i="169"/>
  <c r="AK619" i="169"/>
  <c r="AL619" i="169"/>
  <c r="AM619" i="169"/>
  <c r="AN619" i="169"/>
  <c r="AO619" i="169"/>
  <c r="X620" i="169"/>
  <c r="Y620" i="169"/>
  <c r="Z620" i="169"/>
  <c r="AA620" i="169"/>
  <c r="AB620" i="169"/>
  <c r="AC620" i="169"/>
  <c r="AD620" i="169"/>
  <c r="AE620" i="169"/>
  <c r="AF620" i="169"/>
  <c r="AG620" i="169"/>
  <c r="AH620" i="169"/>
  <c r="AI620" i="169"/>
  <c r="AJ620" i="169"/>
  <c r="AK620" i="169"/>
  <c r="AL620" i="169"/>
  <c r="AM620" i="169"/>
  <c r="AN620" i="169"/>
  <c r="AO620" i="169"/>
  <c r="X621" i="169"/>
  <c r="Y621" i="169"/>
  <c r="Z621" i="169"/>
  <c r="AA621" i="169"/>
  <c r="AB621" i="169"/>
  <c r="AC621" i="169"/>
  <c r="AD621" i="169"/>
  <c r="AE621" i="169"/>
  <c r="AF621" i="169"/>
  <c r="AG621" i="169"/>
  <c r="AH621" i="169"/>
  <c r="AI621" i="169"/>
  <c r="AJ621" i="169"/>
  <c r="AK621" i="169"/>
  <c r="AL621" i="169"/>
  <c r="AM621" i="169"/>
  <c r="AN621" i="169"/>
  <c r="AO621" i="169"/>
  <c r="X622" i="169"/>
  <c r="Y622" i="169"/>
  <c r="Z622" i="169"/>
  <c r="AA622" i="169"/>
  <c r="AB622" i="169"/>
  <c r="AC622" i="169"/>
  <c r="AD622" i="169"/>
  <c r="AE622" i="169"/>
  <c r="AF622" i="169"/>
  <c r="AG622" i="169"/>
  <c r="AH622" i="169"/>
  <c r="AI622" i="169"/>
  <c r="AJ622" i="169"/>
  <c r="AK622" i="169"/>
  <c r="AL622" i="169"/>
  <c r="AM622" i="169"/>
  <c r="AN622" i="169"/>
  <c r="AO622" i="169"/>
  <c r="X623" i="169"/>
  <c r="Y623" i="169"/>
  <c r="Z623" i="169"/>
  <c r="AA623" i="169"/>
  <c r="AB623" i="169"/>
  <c r="AC623" i="169"/>
  <c r="AD623" i="169"/>
  <c r="AE623" i="169"/>
  <c r="AF623" i="169"/>
  <c r="AG623" i="169"/>
  <c r="AH623" i="169"/>
  <c r="AI623" i="169"/>
  <c r="AJ623" i="169"/>
  <c r="AK623" i="169"/>
  <c r="AL623" i="169"/>
  <c r="AM623" i="169"/>
  <c r="AN623" i="169"/>
  <c r="AO623" i="169"/>
  <c r="X624" i="169"/>
  <c r="Y624" i="169"/>
  <c r="Z624" i="169"/>
  <c r="AA624" i="169"/>
  <c r="AB624" i="169"/>
  <c r="AC624" i="169"/>
  <c r="AD624" i="169"/>
  <c r="AE624" i="169"/>
  <c r="AF624" i="169"/>
  <c r="AG624" i="169"/>
  <c r="AH624" i="169"/>
  <c r="AI624" i="169"/>
  <c r="AJ624" i="169"/>
  <c r="AK624" i="169"/>
  <c r="AL624" i="169"/>
  <c r="AM624" i="169"/>
  <c r="AN624" i="169"/>
  <c r="AO624" i="169"/>
  <c r="X625" i="169"/>
  <c r="Y625" i="169"/>
  <c r="Z625" i="169"/>
  <c r="AA625" i="169"/>
  <c r="AB625" i="169"/>
  <c r="AC625" i="169"/>
  <c r="AD625" i="169"/>
  <c r="AE625" i="169"/>
  <c r="AF625" i="169"/>
  <c r="AG625" i="169"/>
  <c r="AH625" i="169"/>
  <c r="AI625" i="169"/>
  <c r="AJ625" i="169"/>
  <c r="AK625" i="169"/>
  <c r="AL625" i="169"/>
  <c r="AM625" i="169"/>
  <c r="AN625" i="169"/>
  <c r="AO625" i="169"/>
  <c r="X626" i="169"/>
  <c r="Y626" i="169"/>
  <c r="Z626" i="169"/>
  <c r="AA626" i="169"/>
  <c r="AB626" i="169"/>
  <c r="AC626" i="169"/>
  <c r="AD626" i="169"/>
  <c r="AE626" i="169"/>
  <c r="AF626" i="169"/>
  <c r="AG626" i="169"/>
  <c r="AH626" i="169"/>
  <c r="AI626" i="169"/>
  <c r="AJ626" i="169"/>
  <c r="AK626" i="169"/>
  <c r="AL626" i="169"/>
  <c r="AM626" i="169"/>
  <c r="AN626" i="169"/>
  <c r="AO626" i="169"/>
  <c r="X627" i="169"/>
  <c r="Y627" i="169"/>
  <c r="Z627" i="169"/>
  <c r="AA627" i="169"/>
  <c r="AB627" i="169"/>
  <c r="AC627" i="169"/>
  <c r="AD627" i="169"/>
  <c r="AE627" i="169"/>
  <c r="AF627" i="169"/>
  <c r="AG627" i="169"/>
  <c r="AH627" i="169"/>
  <c r="AI627" i="169"/>
  <c r="AJ627" i="169"/>
  <c r="AK627" i="169"/>
  <c r="AL627" i="169"/>
  <c r="AM627" i="169"/>
  <c r="AN627" i="169"/>
  <c r="AO627" i="169"/>
  <c r="X628" i="169"/>
  <c r="Y628" i="169"/>
  <c r="Z628" i="169"/>
  <c r="AA628" i="169"/>
  <c r="AB628" i="169"/>
  <c r="AC628" i="169"/>
  <c r="AD628" i="169"/>
  <c r="AE628" i="169"/>
  <c r="AF628" i="169"/>
  <c r="AG628" i="169"/>
  <c r="AH628" i="169"/>
  <c r="AI628" i="169"/>
  <c r="AJ628" i="169"/>
  <c r="AK628" i="169"/>
  <c r="AL628" i="169"/>
  <c r="AM628" i="169"/>
  <c r="AN628" i="169"/>
  <c r="AO628" i="169"/>
  <c r="X629" i="169"/>
  <c r="Y629" i="169"/>
  <c r="Z629" i="169"/>
  <c r="AA629" i="169"/>
  <c r="AB629" i="169"/>
  <c r="AC629" i="169"/>
  <c r="AD629" i="169"/>
  <c r="AE629" i="169"/>
  <c r="AF629" i="169"/>
  <c r="AG629" i="169"/>
  <c r="AH629" i="169"/>
  <c r="AI629" i="169"/>
  <c r="AJ629" i="169"/>
  <c r="AK629" i="169"/>
  <c r="AL629" i="169"/>
  <c r="AM629" i="169"/>
  <c r="AN629" i="169"/>
  <c r="AO629" i="169"/>
  <c r="X630" i="169"/>
  <c r="Y630" i="169"/>
  <c r="Z630" i="169"/>
  <c r="AA630" i="169"/>
  <c r="AB630" i="169"/>
  <c r="AC630" i="169"/>
  <c r="AD630" i="169"/>
  <c r="AE630" i="169"/>
  <c r="AF630" i="169"/>
  <c r="AG630" i="169"/>
  <c r="AH630" i="169"/>
  <c r="AI630" i="169"/>
  <c r="AJ630" i="169"/>
  <c r="AK630" i="169"/>
  <c r="AL630" i="169"/>
  <c r="AM630" i="169"/>
  <c r="AN630" i="169"/>
  <c r="AO630" i="169"/>
  <c r="X631" i="169"/>
  <c r="Y631" i="169"/>
  <c r="Z631" i="169"/>
  <c r="AA631" i="169"/>
  <c r="AB631" i="169"/>
  <c r="AC631" i="169"/>
  <c r="AD631" i="169"/>
  <c r="AE631" i="169"/>
  <c r="AF631" i="169"/>
  <c r="AG631" i="169"/>
  <c r="AH631" i="169"/>
  <c r="AI631" i="169"/>
  <c r="AJ631" i="169"/>
  <c r="AK631" i="169"/>
  <c r="AL631" i="169"/>
  <c r="AM631" i="169"/>
  <c r="AN631" i="169"/>
  <c r="AO631" i="169"/>
  <c r="X632" i="169"/>
  <c r="Y632" i="169"/>
  <c r="Z632" i="169"/>
  <c r="AA632" i="169"/>
  <c r="AB632" i="169"/>
  <c r="AC632" i="169"/>
  <c r="AD632" i="169"/>
  <c r="AE632" i="169"/>
  <c r="AF632" i="169"/>
  <c r="AG632" i="169"/>
  <c r="AH632" i="169"/>
  <c r="AI632" i="169"/>
  <c r="AJ632" i="169"/>
  <c r="AK632" i="169"/>
  <c r="AL632" i="169"/>
  <c r="AM632" i="169"/>
  <c r="AN632" i="169"/>
  <c r="AO632" i="169"/>
  <c r="X633" i="169"/>
  <c r="Y633" i="169"/>
  <c r="Z633" i="169"/>
  <c r="AA633" i="169"/>
  <c r="AB633" i="169"/>
  <c r="AC633" i="169"/>
  <c r="AD633" i="169"/>
  <c r="AE633" i="169"/>
  <c r="AF633" i="169"/>
  <c r="AG633" i="169"/>
  <c r="AH633" i="169"/>
  <c r="AI633" i="169"/>
  <c r="AJ633" i="169"/>
  <c r="AK633" i="169"/>
  <c r="AL633" i="169"/>
  <c r="AM633" i="169"/>
  <c r="AN633" i="169"/>
  <c r="AO633" i="169"/>
  <c r="X634" i="169"/>
  <c r="Y634" i="169"/>
  <c r="Z634" i="169"/>
  <c r="AA634" i="169"/>
  <c r="AB634" i="169"/>
  <c r="AC634" i="169"/>
  <c r="AD634" i="169"/>
  <c r="AE634" i="169"/>
  <c r="AF634" i="169"/>
  <c r="AG634" i="169"/>
  <c r="AH634" i="169"/>
  <c r="AI634" i="169"/>
  <c r="AJ634" i="169"/>
  <c r="AK634" i="169"/>
  <c r="AL634" i="169"/>
  <c r="AM634" i="169"/>
  <c r="AN634" i="169"/>
  <c r="AO634" i="169"/>
  <c r="X635" i="169"/>
  <c r="Y635" i="169"/>
  <c r="Z635" i="169"/>
  <c r="AA635" i="169"/>
  <c r="AB635" i="169"/>
  <c r="AC635" i="169"/>
  <c r="AD635" i="169"/>
  <c r="AE635" i="169"/>
  <c r="AF635" i="169"/>
  <c r="AG635" i="169"/>
  <c r="AH635" i="169"/>
  <c r="AI635" i="169"/>
  <c r="AJ635" i="169"/>
  <c r="AK635" i="169"/>
  <c r="AL635" i="169"/>
  <c r="AM635" i="169"/>
  <c r="AN635" i="169"/>
  <c r="AO635" i="169"/>
  <c r="X636" i="169"/>
  <c r="Y636" i="169"/>
  <c r="Z636" i="169"/>
  <c r="AA636" i="169"/>
  <c r="AB636" i="169"/>
  <c r="AC636" i="169"/>
  <c r="AD636" i="169"/>
  <c r="AE636" i="169"/>
  <c r="AF636" i="169"/>
  <c r="AG636" i="169"/>
  <c r="AH636" i="169"/>
  <c r="AI636" i="169"/>
  <c r="AJ636" i="169"/>
  <c r="AK636" i="169"/>
  <c r="AL636" i="169"/>
  <c r="AM636" i="169"/>
  <c r="AN636" i="169"/>
  <c r="AO636" i="169"/>
  <c r="X637" i="169"/>
  <c r="Y637" i="169"/>
  <c r="Z637" i="169"/>
  <c r="AA637" i="169"/>
  <c r="AB637" i="169"/>
  <c r="AC637" i="169"/>
  <c r="AD637" i="169"/>
  <c r="AE637" i="169"/>
  <c r="AF637" i="169"/>
  <c r="AG637" i="169"/>
  <c r="AH637" i="169"/>
  <c r="AI637" i="169"/>
  <c r="AJ637" i="169"/>
  <c r="AK637" i="169"/>
  <c r="AL637" i="169"/>
  <c r="AM637" i="169"/>
  <c r="AN637" i="169"/>
  <c r="AO637" i="169"/>
  <c r="X638" i="169"/>
  <c r="Y638" i="169"/>
  <c r="Z638" i="169"/>
  <c r="AA638" i="169"/>
  <c r="AB638" i="169"/>
  <c r="AC638" i="169"/>
  <c r="AD638" i="169"/>
  <c r="AE638" i="169"/>
  <c r="AF638" i="169"/>
  <c r="AG638" i="169"/>
  <c r="AH638" i="169"/>
  <c r="AI638" i="169"/>
  <c r="AJ638" i="169"/>
  <c r="AK638" i="169"/>
  <c r="AL638" i="169"/>
  <c r="AM638" i="169"/>
  <c r="AN638" i="169"/>
  <c r="AO638" i="169"/>
  <c r="X639" i="169"/>
  <c r="Y639" i="169"/>
  <c r="Z639" i="169"/>
  <c r="AA639" i="169"/>
  <c r="AB639" i="169"/>
  <c r="AC639" i="169"/>
  <c r="AD639" i="169"/>
  <c r="AE639" i="169"/>
  <c r="AF639" i="169"/>
  <c r="AG639" i="169"/>
  <c r="AH639" i="169"/>
  <c r="AI639" i="169"/>
  <c r="AJ639" i="169"/>
  <c r="AK639" i="169"/>
  <c r="AL639" i="169"/>
  <c r="AM639" i="169"/>
  <c r="AN639" i="169"/>
  <c r="AO639" i="169"/>
  <c r="X640" i="169"/>
  <c r="Y640" i="169"/>
  <c r="Z640" i="169"/>
  <c r="AA640" i="169"/>
  <c r="AB640" i="169"/>
  <c r="AC640" i="169"/>
  <c r="AD640" i="169"/>
  <c r="AE640" i="169"/>
  <c r="AF640" i="169"/>
  <c r="AG640" i="169"/>
  <c r="AH640" i="169"/>
  <c r="AI640" i="169"/>
  <c r="AJ640" i="169"/>
  <c r="AK640" i="169"/>
  <c r="AL640" i="169"/>
  <c r="AM640" i="169"/>
  <c r="AN640" i="169"/>
  <c r="AO640" i="169"/>
  <c r="X641" i="169"/>
  <c r="Y641" i="169"/>
  <c r="Z641" i="169"/>
  <c r="AA641" i="169"/>
  <c r="AB641" i="169"/>
  <c r="AC641" i="169"/>
  <c r="AD641" i="169"/>
  <c r="AE641" i="169"/>
  <c r="AF641" i="169"/>
  <c r="AG641" i="169"/>
  <c r="AH641" i="169"/>
  <c r="AI641" i="169"/>
  <c r="AJ641" i="169"/>
  <c r="AK641" i="169"/>
  <c r="AL641" i="169"/>
  <c r="AM641" i="169"/>
  <c r="AN641" i="169"/>
  <c r="AO641" i="169"/>
  <c r="X642" i="169"/>
  <c r="Y642" i="169"/>
  <c r="Z642" i="169"/>
  <c r="AA642" i="169"/>
  <c r="AB642" i="169"/>
  <c r="AC642" i="169"/>
  <c r="AD642" i="169"/>
  <c r="AE642" i="169"/>
  <c r="AF642" i="169"/>
  <c r="AG642" i="169"/>
  <c r="AH642" i="169"/>
  <c r="AI642" i="169"/>
  <c r="AJ642" i="169"/>
  <c r="AK642" i="169"/>
  <c r="AL642" i="169"/>
  <c r="AM642" i="169"/>
  <c r="AN642" i="169"/>
  <c r="AO642" i="169"/>
  <c r="X643" i="169"/>
  <c r="Y643" i="169"/>
  <c r="Z643" i="169"/>
  <c r="AA643" i="169"/>
  <c r="AB643" i="169"/>
  <c r="AC643" i="169"/>
  <c r="AD643" i="169"/>
  <c r="AE643" i="169"/>
  <c r="AF643" i="169"/>
  <c r="AG643" i="169"/>
  <c r="AH643" i="169"/>
  <c r="AI643" i="169"/>
  <c r="AJ643" i="169"/>
  <c r="AK643" i="169"/>
  <c r="AL643" i="169"/>
  <c r="AM643" i="169"/>
  <c r="AN643" i="169"/>
  <c r="AO643" i="169"/>
  <c r="X644" i="169"/>
  <c r="Y644" i="169"/>
  <c r="Z644" i="169"/>
  <c r="AA644" i="169"/>
  <c r="AB644" i="169"/>
  <c r="AC644" i="169"/>
  <c r="AD644" i="169"/>
  <c r="AE644" i="169"/>
  <c r="AF644" i="169"/>
  <c r="AG644" i="169"/>
  <c r="AH644" i="169"/>
  <c r="AI644" i="169"/>
  <c r="AJ644" i="169"/>
  <c r="AK644" i="169"/>
  <c r="AL644" i="169"/>
  <c r="AM644" i="169"/>
  <c r="AN644" i="169"/>
  <c r="AO644" i="169"/>
  <c r="X645" i="169"/>
  <c r="Y645" i="169"/>
  <c r="Z645" i="169"/>
  <c r="AA645" i="169"/>
  <c r="AB645" i="169"/>
  <c r="AC645" i="169"/>
  <c r="AD645" i="169"/>
  <c r="AE645" i="169"/>
  <c r="AF645" i="169"/>
  <c r="AG645" i="169"/>
  <c r="AH645" i="169"/>
  <c r="AI645" i="169"/>
  <c r="AJ645" i="169"/>
  <c r="AK645" i="169"/>
  <c r="AL645" i="169"/>
  <c r="AM645" i="169"/>
  <c r="AN645" i="169"/>
  <c r="AO645" i="169"/>
  <c r="X646" i="169"/>
  <c r="Y646" i="169"/>
  <c r="Z646" i="169"/>
  <c r="AA646" i="169"/>
  <c r="AB646" i="169"/>
  <c r="AC646" i="169"/>
  <c r="AD646" i="169"/>
  <c r="AE646" i="169"/>
  <c r="AF646" i="169"/>
  <c r="AG646" i="169"/>
  <c r="AH646" i="169"/>
  <c r="AI646" i="169"/>
  <c r="AJ646" i="169"/>
  <c r="AK646" i="169"/>
  <c r="AL646" i="169"/>
  <c r="AM646" i="169"/>
  <c r="AN646" i="169"/>
  <c r="AO646" i="169"/>
  <c r="X647" i="169"/>
  <c r="Y647" i="169"/>
  <c r="Z647" i="169"/>
  <c r="AA647" i="169"/>
  <c r="AB647" i="169"/>
  <c r="AC647" i="169"/>
  <c r="AD647" i="169"/>
  <c r="AE647" i="169"/>
  <c r="AF647" i="169"/>
  <c r="AG647" i="169"/>
  <c r="AH647" i="169"/>
  <c r="AI647" i="169"/>
  <c r="AJ647" i="169"/>
  <c r="AK647" i="169"/>
  <c r="AL647" i="169"/>
  <c r="AM647" i="169"/>
  <c r="AN647" i="169"/>
  <c r="AO647" i="169"/>
  <c r="X648" i="169"/>
  <c r="Y648" i="169"/>
  <c r="Z648" i="169"/>
  <c r="AA648" i="169"/>
  <c r="AB648" i="169"/>
  <c r="AC648" i="169"/>
  <c r="AD648" i="169"/>
  <c r="AE648" i="169"/>
  <c r="AF648" i="169"/>
  <c r="AG648" i="169"/>
  <c r="AH648" i="169"/>
  <c r="AI648" i="169"/>
  <c r="AJ648" i="169"/>
  <c r="AK648" i="169"/>
  <c r="AL648" i="169"/>
  <c r="AM648" i="169"/>
  <c r="AN648" i="169"/>
  <c r="AO648" i="169"/>
  <c r="X649" i="169"/>
  <c r="Y649" i="169"/>
  <c r="Z649" i="169"/>
  <c r="AA649" i="169"/>
  <c r="AB649" i="169"/>
  <c r="AC649" i="169"/>
  <c r="AD649" i="169"/>
  <c r="AE649" i="169"/>
  <c r="AF649" i="169"/>
  <c r="AG649" i="169"/>
  <c r="AH649" i="169"/>
  <c r="AI649" i="169"/>
  <c r="AJ649" i="169"/>
  <c r="AK649" i="169"/>
  <c r="AL649" i="169"/>
  <c r="AM649" i="169"/>
  <c r="AN649" i="169"/>
  <c r="AO649" i="169"/>
  <c r="X650" i="169"/>
  <c r="Y650" i="169"/>
  <c r="Z650" i="169"/>
  <c r="AA650" i="169"/>
  <c r="AB650" i="169"/>
  <c r="AC650" i="169"/>
  <c r="AD650" i="169"/>
  <c r="AE650" i="169"/>
  <c r="AF650" i="169"/>
  <c r="AG650" i="169"/>
  <c r="AH650" i="169"/>
  <c r="AI650" i="169"/>
  <c r="AJ650" i="169"/>
  <c r="AK650" i="169"/>
  <c r="AL650" i="169"/>
  <c r="AM650" i="169"/>
  <c r="AN650" i="169"/>
  <c r="AO650" i="169"/>
  <c r="X651" i="169"/>
  <c r="Y651" i="169"/>
  <c r="Z651" i="169"/>
  <c r="AA651" i="169"/>
  <c r="AB651" i="169"/>
  <c r="AC651" i="169"/>
  <c r="AD651" i="169"/>
  <c r="AE651" i="169"/>
  <c r="AF651" i="169"/>
  <c r="AG651" i="169"/>
  <c r="AH651" i="169"/>
  <c r="AI651" i="169"/>
  <c r="AJ651" i="169"/>
  <c r="AK651" i="169"/>
  <c r="AL651" i="169"/>
  <c r="AM651" i="169"/>
  <c r="AN651" i="169"/>
  <c r="AO651" i="169"/>
  <c r="X652" i="169"/>
  <c r="Y652" i="169"/>
  <c r="Z652" i="169"/>
  <c r="AA652" i="169"/>
  <c r="AB652" i="169"/>
  <c r="AC652" i="169"/>
  <c r="AD652" i="169"/>
  <c r="AE652" i="169"/>
  <c r="AF652" i="169"/>
  <c r="AG652" i="169"/>
  <c r="AH652" i="169"/>
  <c r="AI652" i="169"/>
  <c r="AJ652" i="169"/>
  <c r="AK652" i="169"/>
  <c r="AL652" i="169"/>
  <c r="AM652" i="169"/>
  <c r="AN652" i="169"/>
  <c r="AO652" i="169"/>
  <c r="X653" i="169"/>
  <c r="Y653" i="169"/>
  <c r="Z653" i="169"/>
  <c r="AA653" i="169"/>
  <c r="AB653" i="169"/>
  <c r="AC653" i="169"/>
  <c r="AD653" i="169"/>
  <c r="AE653" i="169"/>
  <c r="AF653" i="169"/>
  <c r="AG653" i="169"/>
  <c r="AH653" i="169"/>
  <c r="AI653" i="169"/>
  <c r="AJ653" i="169"/>
  <c r="AK653" i="169"/>
  <c r="AL653" i="169"/>
  <c r="AM653" i="169"/>
  <c r="AN653" i="169"/>
  <c r="AO653" i="169"/>
  <c r="X654" i="169"/>
  <c r="Y654" i="169"/>
  <c r="Z654" i="169"/>
  <c r="AA654" i="169"/>
  <c r="AB654" i="169"/>
  <c r="AC654" i="169"/>
  <c r="AD654" i="169"/>
  <c r="AE654" i="169"/>
  <c r="AF654" i="169"/>
  <c r="AG654" i="169"/>
  <c r="AH654" i="169"/>
  <c r="AI654" i="169"/>
  <c r="AJ654" i="169"/>
  <c r="AK654" i="169"/>
  <c r="AL654" i="169"/>
  <c r="AM654" i="169"/>
  <c r="AN654" i="169"/>
  <c r="AO654" i="169"/>
  <c r="X655" i="169"/>
  <c r="Y655" i="169"/>
  <c r="Z655" i="169"/>
  <c r="AA655" i="169"/>
  <c r="AB655" i="169"/>
  <c r="AC655" i="169"/>
  <c r="AD655" i="169"/>
  <c r="AE655" i="169"/>
  <c r="AF655" i="169"/>
  <c r="AG655" i="169"/>
  <c r="AH655" i="169"/>
  <c r="AI655" i="169"/>
  <c r="AJ655" i="169"/>
  <c r="AK655" i="169"/>
  <c r="AL655" i="169"/>
  <c r="AM655" i="169"/>
  <c r="AN655" i="169"/>
  <c r="AO655" i="169"/>
  <c r="X656" i="169"/>
  <c r="Y656" i="169"/>
  <c r="Z656" i="169"/>
  <c r="AA656" i="169"/>
  <c r="AB656" i="169"/>
  <c r="AC656" i="169"/>
  <c r="AD656" i="169"/>
  <c r="AE656" i="169"/>
  <c r="AF656" i="169"/>
  <c r="AG656" i="169"/>
  <c r="AH656" i="169"/>
  <c r="AI656" i="169"/>
  <c r="AJ656" i="169"/>
  <c r="AK656" i="169"/>
  <c r="AL656" i="169"/>
  <c r="AM656" i="169"/>
  <c r="AN656" i="169"/>
  <c r="AO656" i="169"/>
  <c r="X657" i="169"/>
  <c r="Y657" i="169"/>
  <c r="Z657" i="169"/>
  <c r="AA657" i="169"/>
  <c r="AB657" i="169"/>
  <c r="AC657" i="169"/>
  <c r="AD657" i="169"/>
  <c r="AE657" i="169"/>
  <c r="AF657" i="169"/>
  <c r="AG657" i="169"/>
  <c r="AH657" i="169"/>
  <c r="AI657" i="169"/>
  <c r="AJ657" i="169"/>
  <c r="AK657" i="169"/>
  <c r="AL657" i="169"/>
  <c r="AM657" i="169"/>
  <c r="AN657" i="169"/>
  <c r="AO657" i="169"/>
  <c r="X658" i="169"/>
  <c r="Y658" i="169"/>
  <c r="Z658" i="169"/>
  <c r="AA658" i="169"/>
  <c r="AB658" i="169"/>
  <c r="AC658" i="169"/>
  <c r="AD658" i="169"/>
  <c r="AE658" i="169"/>
  <c r="AF658" i="169"/>
  <c r="AG658" i="169"/>
  <c r="AH658" i="169"/>
  <c r="AI658" i="169"/>
  <c r="AJ658" i="169"/>
  <c r="AK658" i="169"/>
  <c r="AL658" i="169"/>
  <c r="AM658" i="169"/>
  <c r="AN658" i="169"/>
  <c r="AO658" i="169"/>
  <c r="X659" i="169"/>
  <c r="Y659" i="169"/>
  <c r="Z659" i="169"/>
  <c r="AA659" i="169"/>
  <c r="AB659" i="169"/>
  <c r="AC659" i="169"/>
  <c r="AD659" i="169"/>
  <c r="AE659" i="169"/>
  <c r="AF659" i="169"/>
  <c r="AG659" i="169"/>
  <c r="AH659" i="169"/>
  <c r="AI659" i="169"/>
  <c r="AJ659" i="169"/>
  <c r="AK659" i="169"/>
  <c r="AL659" i="169"/>
  <c r="AM659" i="169"/>
  <c r="AN659" i="169"/>
  <c r="AO659" i="169"/>
  <c r="X660" i="169"/>
  <c r="Y660" i="169"/>
  <c r="Z660" i="169"/>
  <c r="AA660" i="169"/>
  <c r="AB660" i="169"/>
  <c r="AC660" i="169"/>
  <c r="AD660" i="169"/>
  <c r="AE660" i="169"/>
  <c r="AF660" i="169"/>
  <c r="AG660" i="169"/>
  <c r="AH660" i="169"/>
  <c r="AI660" i="169"/>
  <c r="AJ660" i="169"/>
  <c r="AK660" i="169"/>
  <c r="AL660" i="169"/>
  <c r="AM660" i="169"/>
  <c r="AN660" i="169"/>
  <c r="AO660" i="169"/>
  <c r="X661" i="169"/>
  <c r="Y661" i="169"/>
  <c r="Z661" i="169"/>
  <c r="AA661" i="169"/>
  <c r="AB661" i="169"/>
  <c r="AC661" i="169"/>
  <c r="AD661" i="169"/>
  <c r="AE661" i="169"/>
  <c r="AF661" i="169"/>
  <c r="AG661" i="169"/>
  <c r="AH661" i="169"/>
  <c r="AI661" i="169"/>
  <c r="AJ661" i="169"/>
  <c r="AK661" i="169"/>
  <c r="AL661" i="169"/>
  <c r="AM661" i="169"/>
  <c r="AN661" i="169"/>
  <c r="AO661" i="169"/>
  <c r="X662" i="169"/>
  <c r="Y662" i="169"/>
  <c r="Z662" i="169"/>
  <c r="AA662" i="169"/>
  <c r="AB662" i="169"/>
  <c r="AC662" i="169"/>
  <c r="AD662" i="169"/>
  <c r="AE662" i="169"/>
  <c r="AF662" i="169"/>
  <c r="AG662" i="169"/>
  <c r="AH662" i="169"/>
  <c r="AI662" i="169"/>
  <c r="AJ662" i="169"/>
  <c r="AK662" i="169"/>
  <c r="AL662" i="169"/>
  <c r="AM662" i="169"/>
  <c r="AN662" i="169"/>
  <c r="AO662" i="169"/>
  <c r="X663" i="169"/>
  <c r="Y663" i="169"/>
  <c r="Z663" i="169"/>
  <c r="AA663" i="169"/>
  <c r="AB663" i="169"/>
  <c r="AC663" i="169"/>
  <c r="AD663" i="169"/>
  <c r="AE663" i="169"/>
  <c r="AF663" i="169"/>
  <c r="AG663" i="169"/>
  <c r="AH663" i="169"/>
  <c r="AI663" i="169"/>
  <c r="AJ663" i="169"/>
  <c r="AK663" i="169"/>
  <c r="AL663" i="169"/>
  <c r="AM663" i="169"/>
  <c r="AN663" i="169"/>
  <c r="AO663" i="169"/>
  <c r="X664" i="169"/>
  <c r="Y664" i="169"/>
  <c r="Z664" i="169"/>
  <c r="AA664" i="169"/>
  <c r="AB664" i="169"/>
  <c r="AC664" i="169"/>
  <c r="AD664" i="169"/>
  <c r="AE664" i="169"/>
  <c r="AF664" i="169"/>
  <c r="AG664" i="169"/>
  <c r="AH664" i="169"/>
  <c r="AI664" i="169"/>
  <c r="AJ664" i="169"/>
  <c r="AK664" i="169"/>
  <c r="AL664" i="169"/>
  <c r="AM664" i="169"/>
  <c r="AN664" i="169"/>
  <c r="AO664" i="169"/>
  <c r="X665" i="169"/>
  <c r="Y665" i="169"/>
  <c r="Z665" i="169"/>
  <c r="AA665" i="169"/>
  <c r="AB665" i="169"/>
  <c r="AC665" i="169"/>
  <c r="AD665" i="169"/>
  <c r="AE665" i="169"/>
  <c r="AF665" i="169"/>
  <c r="AG665" i="169"/>
  <c r="AH665" i="169"/>
  <c r="AI665" i="169"/>
  <c r="AJ665" i="169"/>
  <c r="AK665" i="169"/>
  <c r="AL665" i="169"/>
  <c r="AM665" i="169"/>
  <c r="AN665" i="169"/>
  <c r="AO665" i="169"/>
  <c r="X666" i="169"/>
  <c r="Y666" i="169"/>
  <c r="Z666" i="169"/>
  <c r="AA666" i="169"/>
  <c r="AB666" i="169"/>
  <c r="AC666" i="169"/>
  <c r="AD666" i="169"/>
  <c r="AE666" i="169"/>
  <c r="AF666" i="169"/>
  <c r="AG666" i="169"/>
  <c r="AH666" i="169"/>
  <c r="AI666" i="169"/>
  <c r="AJ666" i="169"/>
  <c r="AK666" i="169"/>
  <c r="AL666" i="169"/>
  <c r="AM666" i="169"/>
  <c r="AN666" i="169"/>
  <c r="AO666" i="169"/>
  <c r="X667" i="169"/>
  <c r="Y667" i="169"/>
  <c r="Z667" i="169"/>
  <c r="AA667" i="169"/>
  <c r="AB667" i="169"/>
  <c r="AC667" i="169"/>
  <c r="AD667" i="169"/>
  <c r="AE667" i="169"/>
  <c r="AF667" i="169"/>
  <c r="AG667" i="169"/>
  <c r="AH667" i="169"/>
  <c r="AI667" i="169"/>
  <c r="AJ667" i="169"/>
  <c r="AK667" i="169"/>
  <c r="AL667" i="169"/>
  <c r="AM667" i="169"/>
  <c r="AN667" i="169"/>
  <c r="AO667" i="169"/>
  <c r="X668" i="169"/>
  <c r="Y668" i="169"/>
  <c r="Z668" i="169"/>
  <c r="AA668" i="169"/>
  <c r="AB668" i="169"/>
  <c r="AC668" i="169"/>
  <c r="AD668" i="169"/>
  <c r="AE668" i="169"/>
  <c r="AF668" i="169"/>
  <c r="AG668" i="169"/>
  <c r="AH668" i="169"/>
  <c r="AI668" i="169"/>
  <c r="AJ668" i="169"/>
  <c r="AK668" i="169"/>
  <c r="AL668" i="169"/>
  <c r="AM668" i="169"/>
  <c r="AN668" i="169"/>
  <c r="AO668" i="169"/>
  <c r="X669" i="169"/>
  <c r="Y669" i="169"/>
  <c r="Z669" i="169"/>
  <c r="AA669" i="169"/>
  <c r="AB669" i="169"/>
  <c r="AC669" i="169"/>
  <c r="AD669" i="169"/>
  <c r="AE669" i="169"/>
  <c r="AF669" i="169"/>
  <c r="AG669" i="169"/>
  <c r="AH669" i="169"/>
  <c r="AI669" i="169"/>
  <c r="AJ669" i="169"/>
  <c r="AK669" i="169"/>
  <c r="AL669" i="169"/>
  <c r="AM669" i="169"/>
  <c r="AN669" i="169"/>
  <c r="AO669" i="169"/>
  <c r="X670" i="169"/>
  <c r="Y670" i="169"/>
  <c r="Z670" i="169"/>
  <c r="AA670" i="169"/>
  <c r="AB670" i="169"/>
  <c r="AC670" i="169"/>
  <c r="AD670" i="169"/>
  <c r="AE670" i="169"/>
  <c r="AF670" i="169"/>
  <c r="AG670" i="169"/>
  <c r="AH670" i="169"/>
  <c r="AI670" i="169"/>
  <c r="AJ670" i="169"/>
  <c r="AK670" i="169"/>
  <c r="AL670" i="169"/>
  <c r="AM670" i="169"/>
  <c r="AN670" i="169"/>
  <c r="AO670" i="169"/>
  <c r="X671" i="169"/>
  <c r="Y671" i="169"/>
  <c r="Z671" i="169"/>
  <c r="AA671" i="169"/>
  <c r="AB671" i="169"/>
  <c r="AC671" i="169"/>
  <c r="AD671" i="169"/>
  <c r="AE671" i="169"/>
  <c r="AF671" i="169"/>
  <c r="AG671" i="169"/>
  <c r="AH671" i="169"/>
  <c r="AI671" i="169"/>
  <c r="AJ671" i="169"/>
  <c r="AK671" i="169"/>
  <c r="AL671" i="169"/>
  <c r="AM671" i="169"/>
  <c r="AN671" i="169"/>
  <c r="AO671" i="169"/>
  <c r="X672" i="169"/>
  <c r="Y672" i="169"/>
  <c r="Z672" i="169"/>
  <c r="AA672" i="169"/>
  <c r="AB672" i="169"/>
  <c r="AC672" i="169"/>
  <c r="AD672" i="169"/>
  <c r="AE672" i="169"/>
  <c r="AF672" i="169"/>
  <c r="AG672" i="169"/>
  <c r="AH672" i="169"/>
  <c r="AI672" i="169"/>
  <c r="AJ672" i="169"/>
  <c r="AK672" i="169"/>
  <c r="AL672" i="169"/>
  <c r="AM672" i="169"/>
  <c r="AN672" i="169"/>
  <c r="AO672" i="169"/>
  <c r="X673" i="169"/>
  <c r="Y673" i="169"/>
  <c r="Z673" i="169"/>
  <c r="AA673" i="169"/>
  <c r="AB673" i="169"/>
  <c r="AC673" i="169"/>
  <c r="AD673" i="169"/>
  <c r="AE673" i="169"/>
  <c r="AF673" i="169"/>
  <c r="AG673" i="169"/>
  <c r="AH673" i="169"/>
  <c r="AI673" i="169"/>
  <c r="AJ673" i="169"/>
  <c r="AK673" i="169"/>
  <c r="AL673" i="169"/>
  <c r="AM673" i="169"/>
  <c r="AN673" i="169"/>
  <c r="AO673" i="169"/>
  <c r="X674" i="169"/>
  <c r="Y674" i="169"/>
  <c r="Z674" i="169"/>
  <c r="AA674" i="169"/>
  <c r="AB674" i="169"/>
  <c r="AC674" i="169"/>
  <c r="AD674" i="169"/>
  <c r="AE674" i="169"/>
  <c r="AF674" i="169"/>
  <c r="AG674" i="169"/>
  <c r="AH674" i="169"/>
  <c r="AI674" i="169"/>
  <c r="AJ674" i="169"/>
  <c r="AK674" i="169"/>
  <c r="AL674" i="169"/>
  <c r="AM674" i="169"/>
  <c r="AN674" i="169"/>
  <c r="AO674" i="169"/>
  <c r="X675" i="169"/>
  <c r="Y675" i="169"/>
  <c r="Z675" i="169"/>
  <c r="AA675" i="169"/>
  <c r="AB675" i="169"/>
  <c r="AC675" i="169"/>
  <c r="AD675" i="169"/>
  <c r="AE675" i="169"/>
  <c r="AF675" i="169"/>
  <c r="AG675" i="169"/>
  <c r="AH675" i="169"/>
  <c r="AI675" i="169"/>
  <c r="AJ675" i="169"/>
  <c r="AK675" i="169"/>
  <c r="AL675" i="169"/>
  <c r="AM675" i="169"/>
  <c r="AN675" i="169"/>
  <c r="AO675" i="169"/>
  <c r="X676" i="169"/>
  <c r="Y676" i="169"/>
  <c r="Z676" i="169"/>
  <c r="AA676" i="169"/>
  <c r="AB676" i="169"/>
  <c r="AC676" i="169"/>
  <c r="AD676" i="169"/>
  <c r="AE676" i="169"/>
  <c r="AF676" i="169"/>
  <c r="AG676" i="169"/>
  <c r="AH676" i="169"/>
  <c r="AI676" i="169"/>
  <c r="AJ676" i="169"/>
  <c r="AK676" i="169"/>
  <c r="AL676" i="169"/>
  <c r="AM676" i="169"/>
  <c r="AN676" i="169"/>
  <c r="AO676" i="169"/>
  <c r="X677" i="169"/>
  <c r="Y677" i="169"/>
  <c r="Z677" i="169"/>
  <c r="AA677" i="169"/>
  <c r="AB677" i="169"/>
  <c r="AC677" i="169"/>
  <c r="AD677" i="169"/>
  <c r="AE677" i="169"/>
  <c r="AF677" i="169"/>
  <c r="AG677" i="169"/>
  <c r="AH677" i="169"/>
  <c r="AI677" i="169"/>
  <c r="AJ677" i="169"/>
  <c r="AK677" i="169"/>
  <c r="AL677" i="169"/>
  <c r="AM677" i="169"/>
  <c r="AN677" i="169"/>
  <c r="AO677" i="169"/>
  <c r="X678" i="169"/>
  <c r="Y678" i="169"/>
  <c r="Z678" i="169"/>
  <c r="AA678" i="169"/>
  <c r="AB678" i="169"/>
  <c r="AC678" i="169"/>
  <c r="AD678" i="169"/>
  <c r="AE678" i="169"/>
  <c r="AF678" i="169"/>
  <c r="AG678" i="169"/>
  <c r="AH678" i="169"/>
  <c r="AI678" i="169"/>
  <c r="AJ678" i="169"/>
  <c r="AK678" i="169"/>
  <c r="AL678" i="169"/>
  <c r="AM678" i="169"/>
  <c r="AN678" i="169"/>
  <c r="AO678" i="169"/>
  <c r="X679" i="169"/>
  <c r="Y679" i="169"/>
  <c r="Z679" i="169"/>
  <c r="AA679" i="169"/>
  <c r="AB679" i="169"/>
  <c r="AC679" i="169"/>
  <c r="AD679" i="169"/>
  <c r="AE679" i="169"/>
  <c r="AF679" i="169"/>
  <c r="AG679" i="169"/>
  <c r="AH679" i="169"/>
  <c r="AI679" i="169"/>
  <c r="AJ679" i="169"/>
  <c r="AK679" i="169"/>
  <c r="AL679" i="169"/>
  <c r="AM679" i="169"/>
  <c r="AN679" i="169"/>
  <c r="AO679" i="169"/>
  <c r="X680" i="169"/>
  <c r="Y680" i="169"/>
  <c r="Z680" i="169"/>
  <c r="AA680" i="169"/>
  <c r="AB680" i="169"/>
  <c r="AC680" i="169"/>
  <c r="AD680" i="169"/>
  <c r="AE680" i="169"/>
  <c r="AF680" i="169"/>
  <c r="AG680" i="169"/>
  <c r="AH680" i="169"/>
  <c r="AI680" i="169"/>
  <c r="AJ680" i="169"/>
  <c r="AK680" i="169"/>
  <c r="AL680" i="169"/>
  <c r="AM680" i="169"/>
  <c r="AN680" i="169"/>
  <c r="AO680" i="169"/>
  <c r="X361" i="169"/>
  <c r="Y361" i="169"/>
  <c r="Z361" i="169"/>
  <c r="AA361" i="169"/>
  <c r="AB361" i="169"/>
  <c r="AC361" i="169"/>
  <c r="AD361" i="169"/>
  <c r="AE361" i="169"/>
  <c r="AF361" i="169"/>
  <c r="AG361" i="169"/>
  <c r="AH361" i="169"/>
  <c r="AI361" i="169"/>
  <c r="AJ361" i="169"/>
  <c r="AK361" i="169"/>
  <c r="AL361" i="169"/>
  <c r="AM361" i="169"/>
  <c r="AN361" i="169"/>
  <c r="AO361" i="169"/>
  <c r="X362" i="169"/>
  <c r="Y362" i="169"/>
  <c r="Z362" i="169"/>
  <c r="AA362" i="169"/>
  <c r="AB362" i="169"/>
  <c r="AC362" i="169"/>
  <c r="AD362" i="169"/>
  <c r="AE362" i="169"/>
  <c r="AF362" i="169"/>
  <c r="AG362" i="169"/>
  <c r="AH362" i="169"/>
  <c r="AI362" i="169"/>
  <c r="AJ362" i="169"/>
  <c r="AK362" i="169"/>
  <c r="AL362" i="169"/>
  <c r="AM362" i="169"/>
  <c r="AN362" i="169"/>
  <c r="AO362" i="169"/>
  <c r="X363" i="169"/>
  <c r="Y363" i="169"/>
  <c r="Z363" i="169"/>
  <c r="AA363" i="169"/>
  <c r="AB363" i="169"/>
  <c r="AC363" i="169"/>
  <c r="AD363" i="169"/>
  <c r="AE363" i="169"/>
  <c r="AF363" i="169"/>
  <c r="AG363" i="169"/>
  <c r="AH363" i="169"/>
  <c r="AI363" i="169"/>
  <c r="AJ363" i="169"/>
  <c r="AK363" i="169"/>
  <c r="AL363" i="169"/>
  <c r="AM363" i="169"/>
  <c r="AN363" i="169"/>
  <c r="AO363" i="169"/>
  <c r="X364" i="169"/>
  <c r="Y364" i="169"/>
  <c r="Z364" i="169"/>
  <c r="AA364" i="169"/>
  <c r="AB364" i="169"/>
  <c r="AC364" i="169"/>
  <c r="AD364" i="169"/>
  <c r="AE364" i="169"/>
  <c r="AF364" i="169"/>
  <c r="AG364" i="169"/>
  <c r="AH364" i="169"/>
  <c r="AI364" i="169"/>
  <c r="AJ364" i="169"/>
  <c r="AK364" i="169"/>
  <c r="AL364" i="169"/>
  <c r="AM364" i="169"/>
  <c r="AN364" i="169"/>
  <c r="AO364" i="169"/>
  <c r="X365" i="169"/>
  <c r="Y365" i="169"/>
  <c r="Z365" i="169"/>
  <c r="AA365" i="169"/>
  <c r="AB365" i="169"/>
  <c r="AC365" i="169"/>
  <c r="AD365" i="169"/>
  <c r="AE365" i="169"/>
  <c r="AF365" i="169"/>
  <c r="AG365" i="169"/>
  <c r="AH365" i="169"/>
  <c r="AI365" i="169"/>
  <c r="AJ365" i="169"/>
  <c r="AK365" i="169"/>
  <c r="AL365" i="169"/>
  <c r="AM365" i="169"/>
  <c r="AN365" i="169"/>
  <c r="AO365" i="169"/>
  <c r="X366" i="169"/>
  <c r="Y366" i="169"/>
  <c r="Z366" i="169"/>
  <c r="AA366" i="169"/>
  <c r="X367" i="169"/>
  <c r="Y367" i="169"/>
  <c r="Z367" i="169"/>
  <c r="AA367" i="169"/>
  <c r="AB367" i="169"/>
  <c r="AC367" i="169"/>
  <c r="AD367" i="169"/>
  <c r="AE367" i="169"/>
  <c r="AF367" i="169"/>
  <c r="AG367" i="169"/>
  <c r="AH367" i="169"/>
  <c r="AI367" i="169"/>
  <c r="AJ367" i="169"/>
  <c r="AK367" i="169"/>
  <c r="AL367" i="169"/>
  <c r="AM367" i="169"/>
  <c r="AN367" i="169"/>
  <c r="AO367" i="169"/>
  <c r="X368" i="169"/>
  <c r="Y368" i="169"/>
  <c r="Z368" i="169"/>
  <c r="AA368" i="169"/>
  <c r="AB368" i="169"/>
  <c r="AC368" i="169"/>
  <c r="AD368" i="169"/>
  <c r="AE368" i="169"/>
  <c r="AF368" i="169"/>
  <c r="AG368" i="169"/>
  <c r="AH368" i="169"/>
  <c r="AI368" i="169"/>
  <c r="AJ368" i="169"/>
  <c r="AK368" i="169"/>
  <c r="AL368" i="169"/>
  <c r="AM368" i="169"/>
  <c r="AN368" i="169"/>
  <c r="AO368" i="169"/>
  <c r="X369" i="169"/>
  <c r="Y369" i="169"/>
  <c r="Z369" i="169"/>
  <c r="AA369" i="169"/>
  <c r="AB369" i="169"/>
  <c r="AC369" i="169"/>
  <c r="AD369" i="169"/>
  <c r="AE369" i="169"/>
  <c r="AF369" i="169"/>
  <c r="AG369" i="169"/>
  <c r="AH369" i="169"/>
  <c r="AI369" i="169"/>
  <c r="AJ369" i="169"/>
  <c r="AK369" i="169"/>
  <c r="AL369" i="169"/>
  <c r="AM369" i="169"/>
  <c r="AN369" i="169"/>
  <c r="AO369" i="169"/>
  <c r="X370" i="169"/>
  <c r="Y370" i="169"/>
  <c r="Z370" i="169"/>
  <c r="AA370" i="169"/>
  <c r="AB370" i="169"/>
  <c r="AC370" i="169"/>
  <c r="AD370" i="169"/>
  <c r="AE370" i="169"/>
  <c r="AF370" i="169"/>
  <c r="AG370" i="169"/>
  <c r="AH370" i="169"/>
  <c r="AI370" i="169"/>
  <c r="AJ370" i="169"/>
  <c r="AK370" i="169"/>
  <c r="AL370" i="169"/>
  <c r="AM370" i="169"/>
  <c r="AN370" i="169"/>
  <c r="AO370" i="169"/>
  <c r="X371" i="169"/>
  <c r="Y371" i="169"/>
  <c r="Z371" i="169"/>
  <c r="AA371" i="169"/>
  <c r="AB371" i="169"/>
  <c r="AC371" i="169"/>
  <c r="AD371" i="169"/>
  <c r="AE371" i="169"/>
  <c r="AF371" i="169"/>
  <c r="AG371" i="169"/>
  <c r="AH371" i="169"/>
  <c r="AI371" i="169"/>
  <c r="AJ371" i="169"/>
  <c r="AK371" i="169"/>
  <c r="AL371" i="169"/>
  <c r="AM371" i="169"/>
  <c r="AN371" i="169"/>
  <c r="AO371" i="169"/>
  <c r="X372" i="169"/>
  <c r="Y372" i="169"/>
  <c r="Z372" i="169"/>
  <c r="AA372" i="169"/>
  <c r="AB372" i="169"/>
  <c r="AC372" i="169"/>
  <c r="AD372" i="169"/>
  <c r="AE372" i="169"/>
  <c r="AF372" i="169"/>
  <c r="AG372" i="169"/>
  <c r="AH372" i="169"/>
  <c r="AI372" i="169"/>
  <c r="AJ372" i="169"/>
  <c r="AK372" i="169"/>
  <c r="AL372" i="169"/>
  <c r="AM372" i="169"/>
  <c r="AN372" i="169"/>
  <c r="AO372" i="169"/>
  <c r="X373" i="169"/>
  <c r="Y373" i="169"/>
  <c r="Z373" i="169"/>
  <c r="AA373" i="169"/>
  <c r="X374" i="169"/>
  <c r="Y374" i="169"/>
  <c r="Z374" i="169"/>
  <c r="AA374" i="169"/>
  <c r="AB374" i="169"/>
  <c r="AC374" i="169"/>
  <c r="AD374" i="169"/>
  <c r="AE374" i="169"/>
  <c r="AF374" i="169"/>
  <c r="AG374" i="169"/>
  <c r="AH374" i="169"/>
  <c r="AI374" i="169"/>
  <c r="AJ374" i="169"/>
  <c r="AK374" i="169"/>
  <c r="AL374" i="169"/>
  <c r="AM374" i="169"/>
  <c r="AN374" i="169"/>
  <c r="AO374" i="169"/>
  <c r="X375" i="169"/>
  <c r="Y375" i="169"/>
  <c r="Z375" i="169"/>
  <c r="AA375" i="169"/>
  <c r="AB375" i="169"/>
  <c r="AC375" i="169"/>
  <c r="AD375" i="169"/>
  <c r="AE375" i="169"/>
  <c r="AF375" i="169"/>
  <c r="AG375" i="169"/>
  <c r="AH375" i="169"/>
  <c r="AI375" i="169"/>
  <c r="AJ375" i="169"/>
  <c r="AK375" i="169"/>
  <c r="AL375" i="169"/>
  <c r="AM375" i="169"/>
  <c r="AN375" i="169"/>
  <c r="AO375" i="169"/>
  <c r="X376" i="169"/>
  <c r="Y376" i="169"/>
  <c r="Z376" i="169"/>
  <c r="AA376" i="169"/>
  <c r="AB376" i="169"/>
  <c r="AC376" i="169"/>
  <c r="AD376" i="169"/>
  <c r="AE376" i="169"/>
  <c r="AF376" i="169"/>
  <c r="AG376" i="169"/>
  <c r="AH376" i="169"/>
  <c r="AI376" i="169"/>
  <c r="AJ376" i="169"/>
  <c r="AK376" i="169"/>
  <c r="AL376" i="169"/>
  <c r="AM376" i="169"/>
  <c r="AN376" i="169"/>
  <c r="AO376" i="169"/>
  <c r="X377" i="169"/>
  <c r="Y377" i="169"/>
  <c r="Z377" i="169"/>
  <c r="AA377" i="169"/>
  <c r="AB377" i="169"/>
  <c r="AC377" i="169"/>
  <c r="AD377" i="169"/>
  <c r="AE377" i="169"/>
  <c r="AF377" i="169"/>
  <c r="AG377" i="169"/>
  <c r="AH377" i="169"/>
  <c r="AI377" i="169"/>
  <c r="AJ377" i="169"/>
  <c r="AK377" i="169"/>
  <c r="AL377" i="169"/>
  <c r="AM377" i="169"/>
  <c r="AN377" i="169"/>
  <c r="AO377" i="169"/>
  <c r="X378" i="169"/>
  <c r="Y378" i="169"/>
  <c r="Z378" i="169"/>
  <c r="AA378" i="169"/>
  <c r="AB378" i="169"/>
  <c r="AC378" i="169"/>
  <c r="AD378" i="169"/>
  <c r="AE378" i="169"/>
  <c r="AF378" i="169"/>
  <c r="AG378" i="169"/>
  <c r="AH378" i="169"/>
  <c r="AI378" i="169"/>
  <c r="AJ378" i="169"/>
  <c r="AK378" i="169"/>
  <c r="AL378" i="169"/>
  <c r="AM378" i="169"/>
  <c r="AN378" i="169"/>
  <c r="AO378" i="169"/>
  <c r="X379" i="169"/>
  <c r="Y379" i="169"/>
  <c r="Z379" i="169"/>
  <c r="AA379" i="169"/>
  <c r="AB379" i="169"/>
  <c r="AC379" i="169"/>
  <c r="AD379" i="169"/>
  <c r="AE379" i="169"/>
  <c r="AF379" i="169"/>
  <c r="AG379" i="169"/>
  <c r="AH379" i="169"/>
  <c r="AI379" i="169"/>
  <c r="AJ379" i="169"/>
  <c r="AK379" i="169"/>
  <c r="AL379" i="169"/>
  <c r="AM379" i="169"/>
  <c r="AN379" i="169"/>
  <c r="AO379" i="169"/>
  <c r="X380" i="169"/>
  <c r="Y380" i="169"/>
  <c r="Z380" i="169"/>
  <c r="AA380" i="169"/>
  <c r="AB380" i="169"/>
  <c r="AC380" i="169"/>
  <c r="AD380" i="169"/>
  <c r="AE380" i="169"/>
  <c r="AF380" i="169"/>
  <c r="AG380" i="169"/>
  <c r="AH380" i="169"/>
  <c r="AI380" i="169"/>
  <c r="AJ380" i="169"/>
  <c r="AK380" i="169"/>
  <c r="AL380" i="169"/>
  <c r="AM380" i="169"/>
  <c r="AN380" i="169"/>
  <c r="AO380" i="169"/>
  <c r="X381" i="169"/>
  <c r="Y381" i="169"/>
  <c r="Z381" i="169"/>
  <c r="AA381" i="169"/>
  <c r="AB381" i="169"/>
  <c r="AC381" i="169"/>
  <c r="AD381" i="169"/>
  <c r="AE381" i="169"/>
  <c r="AF381" i="169"/>
  <c r="AG381" i="169"/>
  <c r="AH381" i="169"/>
  <c r="AI381" i="169"/>
  <c r="AJ381" i="169"/>
  <c r="AK381" i="169"/>
  <c r="AL381" i="169"/>
  <c r="AM381" i="169"/>
  <c r="AN381" i="169"/>
  <c r="AO381" i="169"/>
  <c r="X382" i="169"/>
  <c r="Y382" i="169"/>
  <c r="Z382" i="169"/>
  <c r="AA382" i="169"/>
  <c r="AB382" i="169"/>
  <c r="AC382" i="169"/>
  <c r="AD382" i="169"/>
  <c r="AE382" i="169"/>
  <c r="AF382" i="169"/>
  <c r="AG382" i="169"/>
  <c r="AH382" i="169"/>
  <c r="AI382" i="169"/>
  <c r="AJ382" i="169"/>
  <c r="AK382" i="169"/>
  <c r="AL382" i="169"/>
  <c r="AM382" i="169"/>
  <c r="AN382" i="169"/>
  <c r="AO382" i="169"/>
  <c r="X383" i="169"/>
  <c r="Y383" i="169"/>
  <c r="Z383" i="169"/>
  <c r="AA383" i="169"/>
  <c r="X384" i="169"/>
  <c r="Y384" i="169"/>
  <c r="Z384" i="169"/>
  <c r="AA384" i="169"/>
  <c r="AB384" i="169"/>
  <c r="AC384" i="169"/>
  <c r="AD384" i="169"/>
  <c r="AE384" i="169"/>
  <c r="AF384" i="169"/>
  <c r="AG384" i="169"/>
  <c r="AH384" i="169"/>
  <c r="AI384" i="169"/>
  <c r="AJ384" i="169"/>
  <c r="AK384" i="169"/>
  <c r="AL384" i="169"/>
  <c r="AM384" i="169"/>
  <c r="AN384" i="169"/>
  <c r="AO384" i="169"/>
  <c r="X385" i="169"/>
  <c r="Y385" i="169"/>
  <c r="Z385" i="169"/>
  <c r="AA385" i="169"/>
  <c r="AB385" i="169"/>
  <c r="AC385" i="169"/>
  <c r="AD385" i="169"/>
  <c r="AE385" i="169"/>
  <c r="AF385" i="169"/>
  <c r="AG385" i="169"/>
  <c r="AH385" i="169"/>
  <c r="AI385" i="169"/>
  <c r="AJ385" i="169"/>
  <c r="AK385" i="169"/>
  <c r="AL385" i="169"/>
  <c r="AM385" i="169"/>
  <c r="AN385" i="169"/>
  <c r="AO385" i="169"/>
  <c r="X386" i="169"/>
  <c r="Y386" i="169"/>
  <c r="Z386" i="169"/>
  <c r="AA386" i="169"/>
  <c r="AB386" i="169"/>
  <c r="AC386" i="169"/>
  <c r="AD386" i="169"/>
  <c r="AE386" i="169"/>
  <c r="AF386" i="169"/>
  <c r="AG386" i="169"/>
  <c r="AH386" i="169"/>
  <c r="AI386" i="169"/>
  <c r="AJ386" i="169"/>
  <c r="AK386" i="169"/>
  <c r="AL386" i="169"/>
  <c r="AM386" i="169"/>
  <c r="AN386" i="169"/>
  <c r="AO386" i="169"/>
  <c r="X387" i="169"/>
  <c r="Y387" i="169"/>
  <c r="Z387" i="169"/>
  <c r="AA387" i="169"/>
  <c r="AB387" i="169"/>
  <c r="AC387" i="169"/>
  <c r="AD387" i="169"/>
  <c r="AE387" i="169"/>
  <c r="AF387" i="169"/>
  <c r="AG387" i="169"/>
  <c r="AH387" i="169"/>
  <c r="AI387" i="169"/>
  <c r="AJ387" i="169"/>
  <c r="AK387" i="169"/>
  <c r="AL387" i="169"/>
  <c r="AM387" i="169"/>
  <c r="AN387" i="169"/>
  <c r="AO387" i="169"/>
  <c r="X388" i="169"/>
  <c r="Y388" i="169"/>
  <c r="Z388" i="169"/>
  <c r="AA388" i="169"/>
  <c r="AB388" i="169"/>
  <c r="AC388" i="169"/>
  <c r="AD388" i="169"/>
  <c r="AE388" i="169"/>
  <c r="AF388" i="169"/>
  <c r="AG388" i="169"/>
  <c r="AH388" i="169"/>
  <c r="AI388" i="169"/>
  <c r="AJ388" i="169"/>
  <c r="AK388" i="169"/>
  <c r="AL388" i="169"/>
  <c r="AM388" i="169"/>
  <c r="AN388" i="169"/>
  <c r="AO388" i="169"/>
  <c r="X389" i="169"/>
  <c r="Y389" i="169"/>
  <c r="Z389" i="169"/>
  <c r="AA389" i="169"/>
  <c r="AB389" i="169"/>
  <c r="AC389" i="169"/>
  <c r="AD389" i="169"/>
  <c r="AE389" i="169"/>
  <c r="AF389" i="169"/>
  <c r="AG389" i="169"/>
  <c r="AH389" i="169"/>
  <c r="AI389" i="169"/>
  <c r="AJ389" i="169"/>
  <c r="AK389" i="169"/>
  <c r="AL389" i="169"/>
  <c r="AM389" i="169"/>
  <c r="AN389" i="169"/>
  <c r="AO389" i="169"/>
  <c r="X390" i="169"/>
  <c r="Y390" i="169"/>
  <c r="Z390" i="169"/>
  <c r="AA390" i="169"/>
  <c r="AB390" i="169"/>
  <c r="AC390" i="169"/>
  <c r="AD390" i="169"/>
  <c r="AE390" i="169"/>
  <c r="AF390" i="169"/>
  <c r="AG390" i="169"/>
  <c r="AH390" i="169"/>
  <c r="AI390" i="169"/>
  <c r="AJ390" i="169"/>
  <c r="AK390" i="169"/>
  <c r="AL390" i="169"/>
  <c r="AM390" i="169"/>
  <c r="AN390" i="169"/>
  <c r="AO390" i="169"/>
  <c r="X391" i="169"/>
  <c r="Y391" i="169"/>
  <c r="Z391" i="169"/>
  <c r="AA391" i="169"/>
  <c r="AB391" i="169"/>
  <c r="AC391" i="169"/>
  <c r="AD391" i="169"/>
  <c r="AE391" i="169"/>
  <c r="AF391" i="169"/>
  <c r="AG391" i="169"/>
  <c r="AH391" i="169"/>
  <c r="AI391" i="169"/>
  <c r="AJ391" i="169"/>
  <c r="AK391" i="169"/>
  <c r="AL391" i="169"/>
  <c r="AM391" i="169"/>
  <c r="AN391" i="169"/>
  <c r="AO391" i="169"/>
  <c r="X392" i="169"/>
  <c r="Y392" i="169"/>
  <c r="Z392" i="169"/>
  <c r="AA392" i="169"/>
  <c r="AB392" i="169"/>
  <c r="AC392" i="169"/>
  <c r="AD392" i="169"/>
  <c r="AE392" i="169"/>
  <c r="AF392" i="169"/>
  <c r="AG392" i="169"/>
  <c r="AH392" i="169"/>
  <c r="AI392" i="169"/>
  <c r="AJ392" i="169"/>
  <c r="AK392" i="169"/>
  <c r="AL392" i="169"/>
  <c r="AM392" i="169"/>
  <c r="AN392" i="169"/>
  <c r="AO392" i="169"/>
  <c r="X393" i="169"/>
  <c r="Y393" i="169"/>
  <c r="Z393" i="169"/>
  <c r="AA393" i="169"/>
  <c r="AB393" i="169"/>
  <c r="AC393" i="169"/>
  <c r="AD393" i="169"/>
  <c r="AE393" i="169"/>
  <c r="AF393" i="169"/>
  <c r="AG393" i="169"/>
  <c r="AH393" i="169"/>
  <c r="AI393" i="169"/>
  <c r="AJ393" i="169"/>
  <c r="AK393" i="169"/>
  <c r="AL393" i="169"/>
  <c r="AM393" i="169"/>
  <c r="AN393" i="169"/>
  <c r="AO393" i="169"/>
  <c r="X394" i="169"/>
  <c r="Y394" i="169"/>
  <c r="Z394" i="169"/>
  <c r="AA394" i="169"/>
  <c r="AB394" i="169"/>
  <c r="AC394" i="169"/>
  <c r="AD394" i="169"/>
  <c r="AE394" i="169"/>
  <c r="AF394" i="169"/>
  <c r="AG394" i="169"/>
  <c r="AH394" i="169"/>
  <c r="AI394" i="169"/>
  <c r="AJ394" i="169"/>
  <c r="AK394" i="169"/>
  <c r="AL394" i="169"/>
  <c r="AM394" i="169"/>
  <c r="AN394" i="169"/>
  <c r="AO394" i="169"/>
  <c r="X395" i="169"/>
  <c r="Y395" i="169"/>
  <c r="Z395" i="169"/>
  <c r="AA395" i="169"/>
  <c r="X396" i="169"/>
  <c r="Y396" i="169"/>
  <c r="Z396" i="169"/>
  <c r="AA396" i="169"/>
  <c r="AB396" i="169"/>
  <c r="AC396" i="169"/>
  <c r="AD396" i="169"/>
  <c r="AE396" i="169"/>
  <c r="AF396" i="169"/>
  <c r="AG396" i="169"/>
  <c r="AH396" i="169"/>
  <c r="AI396" i="169"/>
  <c r="AJ396" i="169"/>
  <c r="AK396" i="169"/>
  <c r="AL396" i="169"/>
  <c r="AM396" i="169"/>
  <c r="AN396" i="169"/>
  <c r="AO396" i="169"/>
  <c r="X397" i="169"/>
  <c r="Y397" i="169"/>
  <c r="Z397" i="169"/>
  <c r="AA397" i="169"/>
  <c r="AB397" i="169"/>
  <c r="AC397" i="169"/>
  <c r="AD397" i="169"/>
  <c r="AE397" i="169"/>
  <c r="AF397" i="169"/>
  <c r="AG397" i="169"/>
  <c r="AH397" i="169"/>
  <c r="AI397" i="169"/>
  <c r="AJ397" i="169"/>
  <c r="AK397" i="169"/>
  <c r="AL397" i="169"/>
  <c r="AM397" i="169"/>
  <c r="AN397" i="169"/>
  <c r="AO397" i="169"/>
  <c r="X398" i="169"/>
  <c r="Y398" i="169"/>
  <c r="Z398" i="169"/>
  <c r="AA398" i="169"/>
  <c r="AB398" i="169"/>
  <c r="AC398" i="169"/>
  <c r="AD398" i="169"/>
  <c r="AE398" i="169"/>
  <c r="AF398" i="169"/>
  <c r="AG398" i="169"/>
  <c r="AH398" i="169"/>
  <c r="AI398" i="169"/>
  <c r="AJ398" i="169"/>
  <c r="AK398" i="169"/>
  <c r="AL398" i="169"/>
  <c r="AM398" i="169"/>
  <c r="AN398" i="169"/>
  <c r="AO398" i="169"/>
  <c r="X399" i="169"/>
  <c r="Y399" i="169"/>
  <c r="Z399" i="169"/>
  <c r="AA399" i="169"/>
  <c r="AB399" i="169"/>
  <c r="AC399" i="169"/>
  <c r="AD399" i="169"/>
  <c r="AE399" i="169"/>
  <c r="AF399" i="169"/>
  <c r="AG399" i="169"/>
  <c r="AH399" i="169"/>
  <c r="AI399" i="169"/>
  <c r="AJ399" i="169"/>
  <c r="AK399" i="169"/>
  <c r="AL399" i="169"/>
  <c r="AM399" i="169"/>
  <c r="AN399" i="169"/>
  <c r="AO399" i="169"/>
  <c r="X400" i="169"/>
  <c r="Y400" i="169"/>
  <c r="Z400" i="169"/>
  <c r="AA400" i="169"/>
  <c r="AB400" i="169"/>
  <c r="AC400" i="169"/>
  <c r="AD400" i="169"/>
  <c r="AE400" i="169"/>
  <c r="AF400" i="169"/>
  <c r="AG400" i="169"/>
  <c r="AH400" i="169"/>
  <c r="AI400" i="169"/>
  <c r="AJ400" i="169"/>
  <c r="AK400" i="169"/>
  <c r="AL400" i="169"/>
  <c r="AM400" i="169"/>
  <c r="AN400" i="169"/>
  <c r="AO400" i="169"/>
  <c r="X401" i="169"/>
  <c r="Y401" i="169"/>
  <c r="Z401" i="169"/>
  <c r="AA401" i="169"/>
  <c r="AB401" i="169"/>
  <c r="AC401" i="169"/>
  <c r="AD401" i="169"/>
  <c r="AE401" i="169"/>
  <c r="AF401" i="169"/>
  <c r="AG401" i="169"/>
  <c r="AH401" i="169"/>
  <c r="AI401" i="169"/>
  <c r="AJ401" i="169"/>
  <c r="AK401" i="169"/>
  <c r="AL401" i="169"/>
  <c r="AM401" i="169"/>
  <c r="AN401" i="169"/>
  <c r="AO401" i="169"/>
  <c r="X402" i="169"/>
  <c r="Y402" i="169"/>
  <c r="Z402" i="169"/>
  <c r="AA402" i="169"/>
  <c r="AB402" i="169"/>
  <c r="AC402" i="169"/>
  <c r="AD402" i="169"/>
  <c r="AE402" i="169"/>
  <c r="AF402" i="169"/>
  <c r="AG402" i="169"/>
  <c r="AH402" i="169"/>
  <c r="AI402" i="169"/>
  <c r="AJ402" i="169"/>
  <c r="AK402" i="169"/>
  <c r="AL402" i="169"/>
  <c r="AM402" i="169"/>
  <c r="AN402" i="169"/>
  <c r="AO402" i="169"/>
  <c r="X403" i="169"/>
  <c r="Y403" i="169"/>
  <c r="Z403" i="169"/>
  <c r="AA403" i="169"/>
  <c r="AB403" i="169"/>
  <c r="AC403" i="169"/>
  <c r="AD403" i="169"/>
  <c r="AE403" i="169"/>
  <c r="AF403" i="169"/>
  <c r="AG403" i="169"/>
  <c r="AH403" i="169"/>
  <c r="AI403" i="169"/>
  <c r="AJ403" i="169"/>
  <c r="AK403" i="169"/>
  <c r="AL403" i="169"/>
  <c r="AM403" i="169"/>
  <c r="AN403" i="169"/>
  <c r="AO403" i="169"/>
  <c r="X404" i="169"/>
  <c r="Y404" i="169"/>
  <c r="Z404" i="169"/>
  <c r="AA404" i="169"/>
  <c r="AB404" i="169"/>
  <c r="AC404" i="169"/>
  <c r="AD404" i="169"/>
  <c r="AE404" i="169"/>
  <c r="AF404" i="169"/>
  <c r="AG404" i="169"/>
  <c r="AH404" i="169"/>
  <c r="AI404" i="169"/>
  <c r="AJ404" i="169"/>
  <c r="AK404" i="169"/>
  <c r="AL404" i="169"/>
  <c r="AM404" i="169"/>
  <c r="AN404" i="169"/>
  <c r="AO404" i="169"/>
  <c r="X405" i="169"/>
  <c r="Y405" i="169"/>
  <c r="Z405" i="169"/>
  <c r="AA405" i="169"/>
  <c r="AB405" i="169"/>
  <c r="AC405" i="169"/>
  <c r="AD405" i="169"/>
  <c r="AE405" i="169"/>
  <c r="AF405" i="169"/>
  <c r="AG405" i="169"/>
  <c r="AH405" i="169"/>
  <c r="AI405" i="169"/>
  <c r="AJ405" i="169"/>
  <c r="AK405" i="169"/>
  <c r="AL405" i="169"/>
  <c r="AM405" i="169"/>
  <c r="AN405" i="169"/>
  <c r="AO405" i="169"/>
  <c r="X406" i="169"/>
  <c r="Y406" i="169"/>
  <c r="Z406" i="169"/>
  <c r="AA406" i="169"/>
  <c r="AB406" i="169"/>
  <c r="AC406" i="169"/>
  <c r="AD406" i="169"/>
  <c r="AE406" i="169"/>
  <c r="AF406" i="169"/>
  <c r="AG406" i="169"/>
  <c r="AH406" i="169"/>
  <c r="AI406" i="169"/>
  <c r="AJ406" i="169"/>
  <c r="AK406" i="169"/>
  <c r="AL406" i="169"/>
  <c r="AM406" i="169"/>
  <c r="AN406" i="169"/>
  <c r="AO406" i="169"/>
  <c r="X407" i="169"/>
  <c r="Y407" i="169"/>
  <c r="Z407" i="169"/>
  <c r="AA407" i="169"/>
  <c r="AB407" i="169"/>
  <c r="AC407" i="169"/>
  <c r="AD407" i="169"/>
  <c r="AE407" i="169"/>
  <c r="AF407" i="169"/>
  <c r="AG407" i="169"/>
  <c r="AH407" i="169"/>
  <c r="AI407" i="169"/>
  <c r="AJ407" i="169"/>
  <c r="AK407" i="169"/>
  <c r="AL407" i="169"/>
  <c r="AM407" i="169"/>
  <c r="AN407" i="169"/>
  <c r="AO407" i="169"/>
  <c r="X408" i="169"/>
  <c r="Y408" i="169"/>
  <c r="Z408" i="169"/>
  <c r="AA408" i="169"/>
  <c r="AB408" i="169"/>
  <c r="AC408" i="169"/>
  <c r="AD408" i="169"/>
  <c r="AE408" i="169"/>
  <c r="AF408" i="169"/>
  <c r="AG408" i="169"/>
  <c r="AH408" i="169"/>
  <c r="AI408" i="169"/>
  <c r="AJ408" i="169"/>
  <c r="AK408" i="169"/>
  <c r="AL408" i="169"/>
  <c r="AM408" i="169"/>
  <c r="AN408" i="169"/>
  <c r="AO408" i="169"/>
  <c r="X409" i="169"/>
  <c r="Y409" i="169"/>
  <c r="Z409" i="169"/>
  <c r="AA409" i="169"/>
  <c r="AB409" i="169"/>
  <c r="AC409" i="169"/>
  <c r="AD409" i="169"/>
  <c r="AE409" i="169"/>
  <c r="AF409" i="169"/>
  <c r="AG409" i="169"/>
  <c r="AH409" i="169"/>
  <c r="AI409" i="169"/>
  <c r="AJ409" i="169"/>
  <c r="AK409" i="169"/>
  <c r="AL409" i="169"/>
  <c r="AM409" i="169"/>
  <c r="AN409" i="169"/>
  <c r="AO409" i="169"/>
  <c r="X410" i="169"/>
  <c r="Y410" i="169"/>
  <c r="Z410" i="169"/>
  <c r="AA410" i="169"/>
  <c r="AB410" i="169"/>
  <c r="AC410" i="169"/>
  <c r="AD410" i="169"/>
  <c r="AE410" i="169"/>
  <c r="AF410" i="169"/>
  <c r="AG410" i="169"/>
  <c r="AH410" i="169"/>
  <c r="AI410" i="169"/>
  <c r="AJ410" i="169"/>
  <c r="AK410" i="169"/>
  <c r="AL410" i="169"/>
  <c r="AM410" i="169"/>
  <c r="AN410" i="169"/>
  <c r="AO410" i="169"/>
  <c r="X411" i="169"/>
  <c r="Y411" i="169"/>
  <c r="Z411" i="169"/>
  <c r="AA411" i="169"/>
  <c r="AB411" i="169"/>
  <c r="AC411" i="169"/>
  <c r="AD411" i="169"/>
  <c r="AE411" i="169"/>
  <c r="AF411" i="169"/>
  <c r="AG411" i="169"/>
  <c r="AH411" i="169"/>
  <c r="AI411" i="169"/>
  <c r="AJ411" i="169"/>
  <c r="AK411" i="169"/>
  <c r="AL411" i="169"/>
  <c r="AM411" i="169"/>
  <c r="AN411" i="169"/>
  <c r="AO411" i="169"/>
  <c r="X412" i="169"/>
  <c r="Y412" i="169"/>
  <c r="Z412" i="169"/>
  <c r="AA412" i="169"/>
  <c r="AB412" i="169"/>
  <c r="AC412" i="169"/>
  <c r="AD412" i="169"/>
  <c r="AE412" i="169"/>
  <c r="AF412" i="169"/>
  <c r="AG412" i="169"/>
  <c r="AH412" i="169"/>
  <c r="AI412" i="169"/>
  <c r="AJ412" i="169"/>
  <c r="AK412" i="169"/>
  <c r="AL412" i="169"/>
  <c r="AM412" i="169"/>
  <c r="AN412" i="169"/>
  <c r="AO412" i="169"/>
  <c r="X413" i="169"/>
  <c r="Y413" i="169"/>
  <c r="Z413" i="169"/>
  <c r="AA413" i="169"/>
  <c r="AB413" i="169"/>
  <c r="AC413" i="169"/>
  <c r="AD413" i="169"/>
  <c r="AE413" i="169"/>
  <c r="AF413" i="169"/>
  <c r="AG413" i="169"/>
  <c r="AH413" i="169"/>
  <c r="AI413" i="169"/>
  <c r="AJ413" i="169"/>
  <c r="AK413" i="169"/>
  <c r="AL413" i="169"/>
  <c r="AM413" i="169"/>
  <c r="AN413" i="169"/>
  <c r="AO413" i="169"/>
  <c r="X414" i="169"/>
  <c r="Y414" i="169"/>
  <c r="Z414" i="169"/>
  <c r="AA414" i="169"/>
  <c r="AB414" i="169"/>
  <c r="AC414" i="169"/>
  <c r="AD414" i="169"/>
  <c r="AE414" i="169"/>
  <c r="AF414" i="169"/>
  <c r="AG414" i="169"/>
  <c r="AH414" i="169"/>
  <c r="AI414" i="169"/>
  <c r="AJ414" i="169"/>
  <c r="AK414" i="169"/>
  <c r="AL414" i="169"/>
  <c r="AM414" i="169"/>
  <c r="AN414" i="169"/>
  <c r="AO414" i="169"/>
  <c r="X415" i="169"/>
  <c r="Y415" i="169"/>
  <c r="Z415" i="169"/>
  <c r="AA415" i="169"/>
  <c r="AB415" i="169"/>
  <c r="AC415" i="169"/>
  <c r="AD415" i="169"/>
  <c r="AE415" i="169"/>
  <c r="AF415" i="169"/>
  <c r="AG415" i="169"/>
  <c r="AH415" i="169"/>
  <c r="AI415" i="169"/>
  <c r="AJ415" i="169"/>
  <c r="AK415" i="169"/>
  <c r="AL415" i="169"/>
  <c r="AM415" i="169"/>
  <c r="AN415" i="169"/>
  <c r="AO415" i="169"/>
  <c r="X416" i="169"/>
  <c r="Y416" i="169"/>
  <c r="Z416" i="169"/>
  <c r="AA416" i="169"/>
  <c r="AB416" i="169"/>
  <c r="AC416" i="169"/>
  <c r="AD416" i="169"/>
  <c r="AE416" i="169"/>
  <c r="AF416" i="169"/>
  <c r="AG416" i="169"/>
  <c r="AH416" i="169"/>
  <c r="AI416" i="169"/>
  <c r="AJ416" i="169"/>
  <c r="AK416" i="169"/>
  <c r="AL416" i="169"/>
  <c r="AM416" i="169"/>
  <c r="AN416" i="169"/>
  <c r="AO416" i="169"/>
  <c r="X417" i="169"/>
  <c r="Y417" i="169"/>
  <c r="Z417" i="169"/>
  <c r="AA417" i="169"/>
  <c r="AB417" i="169"/>
  <c r="AC417" i="169"/>
  <c r="AD417" i="169"/>
  <c r="AE417" i="169"/>
  <c r="AF417" i="169"/>
  <c r="AG417" i="169"/>
  <c r="AH417" i="169"/>
  <c r="AI417" i="169"/>
  <c r="AJ417" i="169"/>
  <c r="AK417" i="169"/>
  <c r="AL417" i="169"/>
  <c r="AM417" i="169"/>
  <c r="AN417" i="169"/>
  <c r="AO417" i="169"/>
  <c r="X418" i="169"/>
  <c r="Y418" i="169"/>
  <c r="Z418" i="169"/>
  <c r="AA418" i="169"/>
  <c r="AB418" i="169"/>
  <c r="AC418" i="169"/>
  <c r="AD418" i="169"/>
  <c r="AE418" i="169"/>
  <c r="AF418" i="169"/>
  <c r="AG418" i="169"/>
  <c r="AH418" i="169"/>
  <c r="AI418" i="169"/>
  <c r="AJ418" i="169"/>
  <c r="AK418" i="169"/>
  <c r="AL418" i="169"/>
  <c r="AM418" i="169"/>
  <c r="AN418" i="169"/>
  <c r="AO418" i="169"/>
  <c r="X419" i="169"/>
  <c r="Y419" i="169"/>
  <c r="Z419" i="169"/>
  <c r="AA419" i="169"/>
  <c r="AB419" i="169"/>
  <c r="AC419" i="169"/>
  <c r="AD419" i="169"/>
  <c r="AE419" i="169"/>
  <c r="AF419" i="169"/>
  <c r="AG419" i="169"/>
  <c r="AH419" i="169"/>
  <c r="AI419" i="169"/>
  <c r="AJ419" i="169"/>
  <c r="AK419" i="169"/>
  <c r="AL419" i="169"/>
  <c r="AM419" i="169"/>
  <c r="AN419" i="169"/>
  <c r="AO419" i="169"/>
  <c r="X420" i="169"/>
  <c r="Y420" i="169"/>
  <c r="Z420" i="169"/>
  <c r="AA420" i="169"/>
  <c r="AB420" i="169"/>
  <c r="AC420" i="169"/>
  <c r="AD420" i="169"/>
  <c r="AE420" i="169"/>
  <c r="AF420" i="169"/>
  <c r="AG420" i="169"/>
  <c r="AH420" i="169"/>
  <c r="AI420" i="169"/>
  <c r="AJ420" i="169"/>
  <c r="AK420" i="169"/>
  <c r="AL420" i="169"/>
  <c r="AM420" i="169"/>
  <c r="AN420" i="169"/>
  <c r="AO420" i="169"/>
  <c r="X421" i="169"/>
  <c r="Y421" i="169"/>
  <c r="Z421" i="169"/>
  <c r="AA421" i="169"/>
  <c r="AB421" i="169"/>
  <c r="AC421" i="169"/>
  <c r="AD421" i="169"/>
  <c r="AE421" i="169"/>
  <c r="AF421" i="169"/>
  <c r="AG421" i="169"/>
  <c r="AH421" i="169"/>
  <c r="AI421" i="169"/>
  <c r="AJ421" i="169"/>
  <c r="AK421" i="169"/>
  <c r="AL421" i="169"/>
  <c r="AM421" i="169"/>
  <c r="AN421" i="169"/>
  <c r="AO421" i="169"/>
  <c r="X422" i="169"/>
  <c r="Y422" i="169"/>
  <c r="Z422" i="169"/>
  <c r="AA422" i="169"/>
  <c r="AB422" i="169"/>
  <c r="AC422" i="169"/>
  <c r="AD422" i="169"/>
  <c r="AE422" i="169"/>
  <c r="AF422" i="169"/>
  <c r="AG422" i="169"/>
  <c r="AH422" i="169"/>
  <c r="AI422" i="169"/>
  <c r="AJ422" i="169"/>
  <c r="AK422" i="169"/>
  <c r="AL422" i="169"/>
  <c r="AM422" i="169"/>
  <c r="AN422" i="169"/>
  <c r="AO422" i="169"/>
  <c r="X423" i="169"/>
  <c r="Y423" i="169"/>
  <c r="Z423" i="169"/>
  <c r="AA423" i="169"/>
  <c r="AB423" i="169"/>
  <c r="AC423" i="169"/>
  <c r="AD423" i="169"/>
  <c r="AE423" i="169"/>
  <c r="AF423" i="169"/>
  <c r="AG423" i="169"/>
  <c r="AH423" i="169"/>
  <c r="AI423" i="169"/>
  <c r="AJ423" i="169"/>
  <c r="AK423" i="169"/>
  <c r="AL423" i="169"/>
  <c r="AM423" i="169"/>
  <c r="AN423" i="169"/>
  <c r="AO423" i="169"/>
  <c r="X424" i="169"/>
  <c r="Y424" i="169"/>
  <c r="Z424" i="169"/>
  <c r="AA424" i="169"/>
  <c r="AB424" i="169"/>
  <c r="AC424" i="169"/>
  <c r="AD424" i="169"/>
  <c r="AE424" i="169"/>
  <c r="AF424" i="169"/>
  <c r="AG424" i="169"/>
  <c r="AH424" i="169"/>
  <c r="AI424" i="169"/>
  <c r="AJ424" i="169"/>
  <c r="AK424" i="169"/>
  <c r="AL424" i="169"/>
  <c r="AM424" i="169"/>
  <c r="AN424" i="169"/>
  <c r="AO424" i="169"/>
  <c r="X425" i="169"/>
  <c r="Y425" i="169"/>
  <c r="Z425" i="169"/>
  <c r="AA425" i="169"/>
  <c r="AB425" i="169"/>
  <c r="AC425" i="169"/>
  <c r="AD425" i="169"/>
  <c r="AE425" i="169"/>
  <c r="AF425" i="169"/>
  <c r="AG425" i="169"/>
  <c r="AH425" i="169"/>
  <c r="AI425" i="169"/>
  <c r="AJ425" i="169"/>
  <c r="AK425" i="169"/>
  <c r="AL425" i="169"/>
  <c r="AM425" i="169"/>
  <c r="AN425" i="169"/>
  <c r="AO425" i="169"/>
  <c r="X426" i="169"/>
  <c r="Y426" i="169"/>
  <c r="Z426" i="169"/>
  <c r="AA426" i="169"/>
  <c r="AB426" i="169"/>
  <c r="AC426" i="169"/>
  <c r="AD426" i="169"/>
  <c r="AE426" i="169"/>
  <c r="AF426" i="169"/>
  <c r="AG426" i="169"/>
  <c r="AH426" i="169"/>
  <c r="AI426" i="169"/>
  <c r="AJ426" i="169"/>
  <c r="AK426" i="169"/>
  <c r="AL426" i="169"/>
  <c r="AM426" i="169"/>
  <c r="AN426" i="169"/>
  <c r="AO426" i="169"/>
  <c r="X427" i="169"/>
  <c r="Y427" i="169"/>
  <c r="Z427" i="169"/>
  <c r="AA427" i="169"/>
  <c r="AB427" i="169"/>
  <c r="AC427" i="169"/>
  <c r="AD427" i="169"/>
  <c r="AE427" i="169"/>
  <c r="AF427" i="169"/>
  <c r="AG427" i="169"/>
  <c r="AH427" i="169"/>
  <c r="AI427" i="169"/>
  <c r="AJ427" i="169"/>
  <c r="AK427" i="169"/>
  <c r="AL427" i="169"/>
  <c r="AM427" i="169"/>
  <c r="AN427" i="169"/>
  <c r="AO427" i="169"/>
  <c r="X428" i="169"/>
  <c r="Y428" i="169"/>
  <c r="Z428" i="169"/>
  <c r="AA428" i="169"/>
  <c r="AB428" i="169"/>
  <c r="AC428" i="169"/>
  <c r="AD428" i="169"/>
  <c r="AE428" i="169"/>
  <c r="AF428" i="169"/>
  <c r="AG428" i="169"/>
  <c r="AH428" i="169"/>
  <c r="AI428" i="169"/>
  <c r="AJ428" i="169"/>
  <c r="AK428" i="169"/>
  <c r="AL428" i="169"/>
  <c r="AM428" i="169"/>
  <c r="AN428" i="169"/>
  <c r="AO428" i="169"/>
  <c r="X429" i="169"/>
  <c r="Y429" i="169"/>
  <c r="Z429" i="169"/>
  <c r="AA429" i="169"/>
  <c r="AB429" i="169"/>
  <c r="AC429" i="169"/>
  <c r="AD429" i="169"/>
  <c r="AE429" i="169"/>
  <c r="AF429" i="169"/>
  <c r="AG429" i="169"/>
  <c r="AH429" i="169"/>
  <c r="AI429" i="169"/>
  <c r="AJ429" i="169"/>
  <c r="AK429" i="169"/>
  <c r="AL429" i="169"/>
  <c r="AM429" i="169"/>
  <c r="AN429" i="169"/>
  <c r="AO429" i="169"/>
  <c r="X430" i="169"/>
  <c r="Y430" i="169"/>
  <c r="Z430" i="169"/>
  <c r="AA430" i="169"/>
  <c r="AB430" i="169"/>
  <c r="AC430" i="169"/>
  <c r="AD430" i="169"/>
  <c r="AE430" i="169"/>
  <c r="AF430" i="169"/>
  <c r="AG430" i="169"/>
  <c r="AH430" i="169"/>
  <c r="AI430" i="169"/>
  <c r="AJ430" i="169"/>
  <c r="AK430" i="169"/>
  <c r="AL430" i="169"/>
  <c r="AM430" i="169"/>
  <c r="AN430" i="169"/>
  <c r="AO430" i="169"/>
  <c r="X431" i="169"/>
  <c r="Y431" i="169"/>
  <c r="Z431" i="169"/>
  <c r="AA431" i="169"/>
  <c r="AB431" i="169"/>
  <c r="AC431" i="169"/>
  <c r="AD431" i="169"/>
  <c r="AE431" i="169"/>
  <c r="AF431" i="169"/>
  <c r="AG431" i="169"/>
  <c r="AH431" i="169"/>
  <c r="AI431" i="169"/>
  <c r="AJ431" i="169"/>
  <c r="AK431" i="169"/>
  <c r="AL431" i="169"/>
  <c r="AM431" i="169"/>
  <c r="AN431" i="169"/>
  <c r="AO431" i="169"/>
  <c r="X432" i="169"/>
  <c r="Y432" i="169"/>
  <c r="Z432" i="169"/>
  <c r="AA432" i="169"/>
  <c r="AB432" i="169"/>
  <c r="AC432" i="169"/>
  <c r="AD432" i="169"/>
  <c r="AE432" i="169"/>
  <c r="AF432" i="169"/>
  <c r="AG432" i="169"/>
  <c r="AH432" i="169"/>
  <c r="AI432" i="169"/>
  <c r="AJ432" i="169"/>
  <c r="AK432" i="169"/>
  <c r="AL432" i="169"/>
  <c r="AM432" i="169"/>
  <c r="AN432" i="169"/>
  <c r="AO432" i="169"/>
  <c r="X433" i="169"/>
  <c r="Y433" i="169"/>
  <c r="Z433" i="169"/>
  <c r="AA433" i="169"/>
  <c r="AB433" i="169"/>
  <c r="AC433" i="169"/>
  <c r="AD433" i="169"/>
  <c r="AE433" i="169"/>
  <c r="AF433" i="169"/>
  <c r="AG433" i="169"/>
  <c r="AH433" i="169"/>
  <c r="AI433" i="169"/>
  <c r="AJ433" i="169"/>
  <c r="AK433" i="169"/>
  <c r="AL433" i="169"/>
  <c r="AM433" i="169"/>
  <c r="AN433" i="169"/>
  <c r="AO433" i="169"/>
  <c r="X434" i="169"/>
  <c r="Y434" i="169"/>
  <c r="Z434" i="169"/>
  <c r="AA434" i="169"/>
  <c r="AB434" i="169"/>
  <c r="AC434" i="169"/>
  <c r="AD434" i="169"/>
  <c r="AE434" i="169"/>
  <c r="AF434" i="169"/>
  <c r="AG434" i="169"/>
  <c r="AH434" i="169"/>
  <c r="AI434" i="169"/>
  <c r="AJ434" i="169"/>
  <c r="AK434" i="169"/>
  <c r="AL434" i="169"/>
  <c r="AM434" i="169"/>
  <c r="AN434" i="169"/>
  <c r="AO434" i="169"/>
  <c r="X435" i="169"/>
  <c r="Y435" i="169"/>
  <c r="Z435" i="169"/>
  <c r="AA435" i="169"/>
  <c r="AB435" i="169"/>
  <c r="AC435" i="169"/>
  <c r="AD435" i="169"/>
  <c r="AE435" i="169"/>
  <c r="AF435" i="169"/>
  <c r="AG435" i="169"/>
  <c r="AH435" i="169"/>
  <c r="AI435" i="169"/>
  <c r="AJ435" i="169"/>
  <c r="AK435" i="169"/>
  <c r="AL435" i="169"/>
  <c r="AM435" i="169"/>
  <c r="AN435" i="169"/>
  <c r="AO435" i="169"/>
  <c r="X436" i="169"/>
  <c r="Y436" i="169"/>
  <c r="Z436" i="169"/>
  <c r="AA436" i="169"/>
  <c r="AB436" i="169"/>
  <c r="AC436" i="169"/>
  <c r="AD436" i="169"/>
  <c r="AE436" i="169"/>
  <c r="AF436" i="169"/>
  <c r="AG436" i="169"/>
  <c r="AH436" i="169"/>
  <c r="AI436" i="169"/>
  <c r="AJ436" i="169"/>
  <c r="AK436" i="169"/>
  <c r="AL436" i="169"/>
  <c r="AM436" i="169"/>
  <c r="AN436" i="169"/>
  <c r="AO436" i="169"/>
  <c r="X437" i="169"/>
  <c r="Y437" i="169"/>
  <c r="Z437" i="169"/>
  <c r="AA437" i="169"/>
  <c r="AB437" i="169"/>
  <c r="AC437" i="169"/>
  <c r="AD437" i="169"/>
  <c r="AE437" i="169"/>
  <c r="AF437" i="169"/>
  <c r="AG437" i="169"/>
  <c r="AH437" i="169"/>
  <c r="AI437" i="169"/>
  <c r="AJ437" i="169"/>
  <c r="AK437" i="169"/>
  <c r="AL437" i="169"/>
  <c r="AM437" i="169"/>
  <c r="AN437" i="169"/>
  <c r="AO437" i="169"/>
  <c r="X438" i="169"/>
  <c r="Y438" i="169"/>
  <c r="Z438" i="169"/>
  <c r="AA438" i="169"/>
  <c r="AB438" i="169"/>
  <c r="AC438" i="169"/>
  <c r="AD438" i="169"/>
  <c r="AE438" i="169"/>
  <c r="AF438" i="169"/>
  <c r="AG438" i="169"/>
  <c r="AH438" i="169"/>
  <c r="AI438" i="169"/>
  <c r="AJ438" i="169"/>
  <c r="AK438" i="169"/>
  <c r="AL438" i="169"/>
  <c r="AM438" i="169"/>
  <c r="AN438" i="169"/>
  <c r="AO438" i="169"/>
  <c r="X439" i="169"/>
  <c r="Y439" i="169"/>
  <c r="Z439" i="169"/>
  <c r="AA439" i="169"/>
  <c r="AB439" i="169"/>
  <c r="AC439" i="169"/>
  <c r="AD439" i="169"/>
  <c r="AE439" i="169"/>
  <c r="AF439" i="169"/>
  <c r="AG439" i="169"/>
  <c r="AH439" i="169"/>
  <c r="AI439" i="169"/>
  <c r="AJ439" i="169"/>
  <c r="AK439" i="169"/>
  <c r="AL439" i="169"/>
  <c r="AM439" i="169"/>
  <c r="AN439" i="169"/>
  <c r="AO439" i="169"/>
  <c r="X440" i="169"/>
  <c r="Y440" i="169"/>
  <c r="Z440" i="169"/>
  <c r="AA440" i="169"/>
  <c r="AB440" i="169"/>
  <c r="AC440" i="169"/>
  <c r="AD440" i="169"/>
  <c r="AE440" i="169"/>
  <c r="AF440" i="169"/>
  <c r="AG440" i="169"/>
  <c r="AH440" i="169"/>
  <c r="AI440" i="169"/>
  <c r="AJ440" i="169"/>
  <c r="AK440" i="169"/>
  <c r="AL440" i="169"/>
  <c r="AM440" i="169"/>
  <c r="AN440" i="169"/>
  <c r="AO440" i="169"/>
  <c r="X441" i="169"/>
  <c r="Y441" i="169"/>
  <c r="Z441" i="169"/>
  <c r="AA441" i="169"/>
  <c r="AB441" i="169"/>
  <c r="AC441" i="169"/>
  <c r="AD441" i="169"/>
  <c r="AE441" i="169"/>
  <c r="AF441" i="169"/>
  <c r="AG441" i="169"/>
  <c r="AH441" i="169"/>
  <c r="AI441" i="169"/>
  <c r="AJ441" i="169"/>
  <c r="AK441" i="169"/>
  <c r="AL441" i="169"/>
  <c r="AM441" i="169"/>
  <c r="AN441" i="169"/>
  <c r="AO441" i="169"/>
  <c r="X442" i="169"/>
  <c r="Y442" i="169"/>
  <c r="Z442" i="169"/>
  <c r="AA442" i="169"/>
  <c r="AB442" i="169"/>
  <c r="AC442" i="169"/>
  <c r="AD442" i="169"/>
  <c r="AE442" i="169"/>
  <c r="AF442" i="169"/>
  <c r="AG442" i="169"/>
  <c r="AH442" i="169"/>
  <c r="AI442" i="169"/>
  <c r="AJ442" i="169"/>
  <c r="AK442" i="169"/>
  <c r="AL442" i="169"/>
  <c r="AM442" i="169"/>
  <c r="AN442" i="169"/>
  <c r="AO442" i="169"/>
  <c r="X443" i="169"/>
  <c r="Y443" i="169"/>
  <c r="Z443" i="169"/>
  <c r="AA443" i="169"/>
  <c r="AB443" i="169"/>
  <c r="AC443" i="169"/>
  <c r="AD443" i="169"/>
  <c r="AE443" i="169"/>
  <c r="AF443" i="169"/>
  <c r="AG443" i="169"/>
  <c r="AH443" i="169"/>
  <c r="AI443" i="169"/>
  <c r="AJ443" i="169"/>
  <c r="AK443" i="169"/>
  <c r="AL443" i="169"/>
  <c r="AM443" i="169"/>
  <c r="AN443" i="169"/>
  <c r="AO443" i="169"/>
  <c r="X444" i="169"/>
  <c r="Y444" i="169"/>
  <c r="Z444" i="169"/>
  <c r="AA444" i="169"/>
  <c r="AB444" i="169"/>
  <c r="AC444" i="169"/>
  <c r="AD444" i="169"/>
  <c r="AE444" i="169"/>
  <c r="AF444" i="169"/>
  <c r="AG444" i="169"/>
  <c r="AH444" i="169"/>
  <c r="AI444" i="169"/>
  <c r="AJ444" i="169"/>
  <c r="AK444" i="169"/>
  <c r="AL444" i="169"/>
  <c r="AM444" i="169"/>
  <c r="AN444" i="169"/>
  <c r="AO444" i="169"/>
  <c r="X445" i="169"/>
  <c r="Y445" i="169"/>
  <c r="Z445" i="169"/>
  <c r="AA445" i="169"/>
  <c r="AB445" i="169"/>
  <c r="AC445" i="169"/>
  <c r="AD445" i="169"/>
  <c r="AE445" i="169"/>
  <c r="AF445" i="169"/>
  <c r="AG445" i="169"/>
  <c r="AH445" i="169"/>
  <c r="AI445" i="169"/>
  <c r="AJ445" i="169"/>
  <c r="AK445" i="169"/>
  <c r="AL445" i="169"/>
  <c r="AM445" i="169"/>
  <c r="AN445" i="169"/>
  <c r="AO445" i="169"/>
  <c r="X446" i="169"/>
  <c r="Y446" i="169"/>
  <c r="Z446" i="169"/>
  <c r="AA446" i="169"/>
  <c r="AB446" i="169"/>
  <c r="AC446" i="169"/>
  <c r="AD446" i="169"/>
  <c r="AE446" i="169"/>
  <c r="AF446" i="169"/>
  <c r="AG446" i="169"/>
  <c r="AH446" i="169"/>
  <c r="AI446" i="169"/>
  <c r="AJ446" i="169"/>
  <c r="AK446" i="169"/>
  <c r="AL446" i="169"/>
  <c r="AM446" i="169"/>
  <c r="AN446" i="169"/>
  <c r="AO446" i="169"/>
  <c r="X447" i="169"/>
  <c r="Y447" i="169"/>
  <c r="Z447" i="169"/>
  <c r="AA447" i="169"/>
  <c r="AB447" i="169"/>
  <c r="AC447" i="169"/>
  <c r="AD447" i="169"/>
  <c r="AE447" i="169"/>
  <c r="AF447" i="169"/>
  <c r="AG447" i="169"/>
  <c r="AH447" i="169"/>
  <c r="AI447" i="169"/>
  <c r="AJ447" i="169"/>
  <c r="AK447" i="169"/>
  <c r="AL447" i="169"/>
  <c r="AM447" i="169"/>
  <c r="AN447" i="169"/>
  <c r="AO447" i="169"/>
  <c r="X448" i="169"/>
  <c r="Y448" i="169"/>
  <c r="Z448" i="169"/>
  <c r="AA448" i="169"/>
  <c r="AB448" i="169"/>
  <c r="AC448" i="169"/>
  <c r="AD448" i="169"/>
  <c r="AE448" i="169"/>
  <c r="AF448" i="169"/>
  <c r="AG448" i="169"/>
  <c r="AH448" i="169"/>
  <c r="AI448" i="169"/>
  <c r="AJ448" i="169"/>
  <c r="AK448" i="169"/>
  <c r="AL448" i="169"/>
  <c r="AM448" i="169"/>
  <c r="AN448" i="169"/>
  <c r="AO448" i="169"/>
  <c r="X449" i="169"/>
  <c r="Y449" i="169"/>
  <c r="Z449" i="169"/>
  <c r="AA449" i="169"/>
  <c r="AB449" i="169"/>
  <c r="AC449" i="169"/>
  <c r="AD449" i="169"/>
  <c r="AE449" i="169"/>
  <c r="AF449" i="169"/>
  <c r="AG449" i="169"/>
  <c r="AH449" i="169"/>
  <c r="AI449" i="169"/>
  <c r="AJ449" i="169"/>
  <c r="AK449" i="169"/>
  <c r="AL449" i="169"/>
  <c r="AM449" i="169"/>
  <c r="AN449" i="169"/>
  <c r="AO449" i="169"/>
  <c r="X450" i="169"/>
  <c r="Y450" i="169"/>
  <c r="Z450" i="169"/>
  <c r="AA450" i="169"/>
  <c r="AB450" i="169"/>
  <c r="AC450" i="169"/>
  <c r="AD450" i="169"/>
  <c r="AE450" i="169"/>
  <c r="AF450" i="169"/>
  <c r="AG450" i="169"/>
  <c r="AH450" i="169"/>
  <c r="AI450" i="169"/>
  <c r="AJ450" i="169"/>
  <c r="AK450" i="169"/>
  <c r="AL450" i="169"/>
  <c r="AM450" i="169"/>
  <c r="AN450" i="169"/>
  <c r="AO450" i="169"/>
  <c r="X451" i="169"/>
  <c r="Y451" i="169"/>
  <c r="Z451" i="169"/>
  <c r="AA451" i="169"/>
  <c r="AB451" i="169"/>
  <c r="AC451" i="169"/>
  <c r="AD451" i="169"/>
  <c r="AE451" i="169"/>
  <c r="AF451" i="169"/>
  <c r="AG451" i="169"/>
  <c r="AH451" i="169"/>
  <c r="AI451" i="169"/>
  <c r="AJ451" i="169"/>
  <c r="AK451" i="169"/>
  <c r="AL451" i="169"/>
  <c r="AM451" i="169"/>
  <c r="AN451" i="169"/>
  <c r="AO451" i="169"/>
  <c r="X452" i="169"/>
  <c r="Y452" i="169"/>
  <c r="Z452" i="169"/>
  <c r="AA452" i="169"/>
  <c r="AB452" i="169"/>
  <c r="AC452" i="169"/>
  <c r="AD452" i="169"/>
  <c r="AE452" i="169"/>
  <c r="AF452" i="169"/>
  <c r="AG452" i="169"/>
  <c r="AH452" i="169"/>
  <c r="AI452" i="169"/>
  <c r="AJ452" i="169"/>
  <c r="AK452" i="169"/>
  <c r="AL452" i="169"/>
  <c r="AM452" i="169"/>
  <c r="AN452" i="169"/>
  <c r="AO452" i="169"/>
  <c r="X453" i="169"/>
  <c r="Y453" i="169"/>
  <c r="Z453" i="169"/>
  <c r="AA453" i="169"/>
  <c r="AB453" i="169"/>
  <c r="AC453" i="169"/>
  <c r="AD453" i="169"/>
  <c r="AE453" i="169"/>
  <c r="AF453" i="169"/>
  <c r="AG453" i="169"/>
  <c r="AH453" i="169"/>
  <c r="AI453" i="169"/>
  <c r="AJ453" i="169"/>
  <c r="AK453" i="169"/>
  <c r="AL453" i="169"/>
  <c r="AM453" i="169"/>
  <c r="AN453" i="169"/>
  <c r="AO453" i="169"/>
  <c r="X454" i="169"/>
  <c r="Y454" i="169"/>
  <c r="Z454" i="169"/>
  <c r="AA454" i="169"/>
  <c r="AB454" i="169"/>
  <c r="AC454" i="169"/>
  <c r="AD454" i="169"/>
  <c r="AE454" i="169"/>
  <c r="AF454" i="169"/>
  <c r="AG454" i="169"/>
  <c r="AH454" i="169"/>
  <c r="AI454" i="169"/>
  <c r="AJ454" i="169"/>
  <c r="AK454" i="169"/>
  <c r="AL454" i="169"/>
  <c r="AM454" i="169"/>
  <c r="AN454" i="169"/>
  <c r="AO454" i="169"/>
  <c r="X455" i="169"/>
  <c r="Y455" i="169"/>
  <c r="Z455" i="169"/>
  <c r="AA455" i="169"/>
  <c r="AB455" i="169"/>
  <c r="AC455" i="169"/>
  <c r="AD455" i="169"/>
  <c r="AE455" i="169"/>
  <c r="AF455" i="169"/>
  <c r="AG455" i="169"/>
  <c r="AH455" i="169"/>
  <c r="AI455" i="169"/>
  <c r="AJ455" i="169"/>
  <c r="AK455" i="169"/>
  <c r="AL455" i="169"/>
  <c r="AM455" i="169"/>
  <c r="AN455" i="169"/>
  <c r="AO455" i="169"/>
  <c r="X456" i="169"/>
  <c r="Y456" i="169"/>
  <c r="Z456" i="169"/>
  <c r="AA456" i="169"/>
  <c r="AB456" i="169"/>
  <c r="AC456" i="169"/>
  <c r="AD456" i="169"/>
  <c r="AE456" i="169"/>
  <c r="AF456" i="169"/>
  <c r="AG456" i="169"/>
  <c r="AH456" i="169"/>
  <c r="AI456" i="169"/>
  <c r="AJ456" i="169"/>
  <c r="AK456" i="169"/>
  <c r="AL456" i="169"/>
  <c r="AM456" i="169"/>
  <c r="AN456" i="169"/>
  <c r="AO456" i="169"/>
  <c r="X457" i="169"/>
  <c r="Y457" i="169"/>
  <c r="Z457" i="169"/>
  <c r="AA457" i="169"/>
  <c r="AB457" i="169"/>
  <c r="AC457" i="169"/>
  <c r="AD457" i="169"/>
  <c r="AE457" i="169"/>
  <c r="AF457" i="169"/>
  <c r="AG457" i="169"/>
  <c r="AH457" i="169"/>
  <c r="AI457" i="169"/>
  <c r="AJ457" i="169"/>
  <c r="AK457" i="169"/>
  <c r="AL457" i="169"/>
  <c r="AM457" i="169"/>
  <c r="AN457" i="169"/>
  <c r="AO457" i="169"/>
  <c r="X458" i="169"/>
  <c r="Y458" i="169"/>
  <c r="Z458" i="169"/>
  <c r="AA458" i="169"/>
  <c r="AB458" i="169"/>
  <c r="AC458" i="169"/>
  <c r="AD458" i="169"/>
  <c r="AE458" i="169"/>
  <c r="AF458" i="169"/>
  <c r="AG458" i="169"/>
  <c r="AH458" i="169"/>
  <c r="AI458" i="169"/>
  <c r="AJ458" i="169"/>
  <c r="AK458" i="169"/>
  <c r="AL458" i="169"/>
  <c r="AM458" i="169"/>
  <c r="AN458" i="169"/>
  <c r="AO458" i="169"/>
  <c r="X459" i="169"/>
  <c r="Y459" i="169"/>
  <c r="Z459" i="169"/>
  <c r="AA459" i="169"/>
  <c r="AB459" i="169"/>
  <c r="AC459" i="169"/>
  <c r="AD459" i="169"/>
  <c r="AE459" i="169"/>
  <c r="AF459" i="169"/>
  <c r="AG459" i="169"/>
  <c r="AH459" i="169"/>
  <c r="AI459" i="169"/>
  <c r="AJ459" i="169"/>
  <c r="AK459" i="169"/>
  <c r="AL459" i="169"/>
  <c r="AM459" i="169"/>
  <c r="AN459" i="169"/>
  <c r="AO459" i="169"/>
  <c r="X460" i="169"/>
  <c r="Y460" i="169"/>
  <c r="Z460" i="169"/>
  <c r="AA460" i="169"/>
  <c r="AB460" i="169"/>
  <c r="AC460" i="169"/>
  <c r="AD460" i="169"/>
  <c r="AE460" i="169"/>
  <c r="AF460" i="169"/>
  <c r="AG460" i="169"/>
  <c r="AH460" i="169"/>
  <c r="AI460" i="169"/>
  <c r="AJ460" i="169"/>
  <c r="AK460" i="169"/>
  <c r="AL460" i="169"/>
  <c r="AM460" i="169"/>
  <c r="AN460" i="169"/>
  <c r="AO460" i="169"/>
  <c r="X461" i="169"/>
  <c r="Y461" i="169"/>
  <c r="Z461" i="169"/>
  <c r="AA461" i="169"/>
  <c r="AB461" i="169"/>
  <c r="AC461" i="169"/>
  <c r="AD461" i="169"/>
  <c r="AE461" i="169"/>
  <c r="AF461" i="169"/>
  <c r="AG461" i="169"/>
  <c r="AH461" i="169"/>
  <c r="AI461" i="169"/>
  <c r="AJ461" i="169"/>
  <c r="AK461" i="169"/>
  <c r="AL461" i="169"/>
  <c r="AM461" i="169"/>
  <c r="AN461" i="169"/>
  <c r="AO461" i="169"/>
  <c r="X462" i="169"/>
  <c r="Y462" i="169"/>
  <c r="Z462" i="169"/>
  <c r="AA462" i="169"/>
  <c r="AB462" i="169"/>
  <c r="AC462" i="169"/>
  <c r="AD462" i="169"/>
  <c r="AE462" i="169"/>
  <c r="AF462" i="169"/>
  <c r="AG462" i="169"/>
  <c r="AH462" i="169"/>
  <c r="AI462" i="169"/>
  <c r="AJ462" i="169"/>
  <c r="AK462" i="169"/>
  <c r="AL462" i="169"/>
  <c r="AM462" i="169"/>
  <c r="AN462" i="169"/>
  <c r="AO462" i="169"/>
  <c r="X463" i="169"/>
  <c r="Y463" i="169"/>
  <c r="Z463" i="169"/>
  <c r="AA463" i="169"/>
  <c r="AB463" i="169"/>
  <c r="AC463" i="169"/>
  <c r="AD463" i="169"/>
  <c r="AE463" i="169"/>
  <c r="AF463" i="169"/>
  <c r="AG463" i="169"/>
  <c r="AH463" i="169"/>
  <c r="AI463" i="169"/>
  <c r="AJ463" i="169"/>
  <c r="AK463" i="169"/>
  <c r="AL463" i="169"/>
  <c r="AM463" i="169"/>
  <c r="AN463" i="169"/>
  <c r="AO463" i="169"/>
  <c r="X464" i="169"/>
  <c r="Y464" i="169"/>
  <c r="Z464" i="169"/>
  <c r="AA464" i="169"/>
  <c r="AB464" i="169"/>
  <c r="AC464" i="169"/>
  <c r="AD464" i="169"/>
  <c r="AE464" i="169"/>
  <c r="AF464" i="169"/>
  <c r="AG464" i="169"/>
  <c r="AH464" i="169"/>
  <c r="AI464" i="169"/>
  <c r="AJ464" i="169"/>
  <c r="AK464" i="169"/>
  <c r="AL464" i="169"/>
  <c r="AM464" i="169"/>
  <c r="AN464" i="169"/>
  <c r="AO464" i="169"/>
  <c r="X465" i="169"/>
  <c r="Y465" i="169"/>
  <c r="Z465" i="169"/>
  <c r="AA465" i="169"/>
  <c r="AB465" i="169"/>
  <c r="AC465" i="169"/>
  <c r="AD465" i="169"/>
  <c r="AE465" i="169"/>
  <c r="AF465" i="169"/>
  <c r="AG465" i="169"/>
  <c r="AH465" i="169"/>
  <c r="AI465" i="169"/>
  <c r="AJ465" i="169"/>
  <c r="AK465" i="169"/>
  <c r="AL465" i="169"/>
  <c r="AM465" i="169"/>
  <c r="AN465" i="169"/>
  <c r="AO465" i="169"/>
  <c r="X466" i="169"/>
  <c r="Y466" i="169"/>
  <c r="Z466" i="169"/>
  <c r="AA466" i="169"/>
  <c r="AB466" i="169"/>
  <c r="AC466" i="169"/>
  <c r="AD466" i="169"/>
  <c r="AE466" i="169"/>
  <c r="AF466" i="169"/>
  <c r="AG466" i="169"/>
  <c r="AH466" i="169"/>
  <c r="AI466" i="169"/>
  <c r="AJ466" i="169"/>
  <c r="AK466" i="169"/>
  <c r="AL466" i="169"/>
  <c r="AM466" i="169"/>
  <c r="AN466" i="169"/>
  <c r="AO466" i="169"/>
  <c r="X467" i="169"/>
  <c r="Y467" i="169"/>
  <c r="Z467" i="169"/>
  <c r="AA467" i="169"/>
  <c r="AB467" i="169"/>
  <c r="AC467" i="169"/>
  <c r="AD467" i="169"/>
  <c r="AE467" i="169"/>
  <c r="AF467" i="169"/>
  <c r="AG467" i="169"/>
  <c r="AH467" i="169"/>
  <c r="AI467" i="169"/>
  <c r="AJ467" i="169"/>
  <c r="AK467" i="169"/>
  <c r="AL467" i="169"/>
  <c r="AM467" i="169"/>
  <c r="AN467" i="169"/>
  <c r="AO467" i="169"/>
  <c r="X468" i="169"/>
  <c r="Y468" i="169"/>
  <c r="Z468" i="169"/>
  <c r="AA468" i="169"/>
  <c r="AB468" i="169"/>
  <c r="AC468" i="169"/>
  <c r="AD468" i="169"/>
  <c r="AE468" i="169"/>
  <c r="AF468" i="169"/>
  <c r="AG468" i="169"/>
  <c r="AH468" i="169"/>
  <c r="AI468" i="169"/>
  <c r="AJ468" i="169"/>
  <c r="AK468" i="169"/>
  <c r="AL468" i="169"/>
  <c r="AM468" i="169"/>
  <c r="AN468" i="169"/>
  <c r="AO468" i="169"/>
  <c r="X469" i="169"/>
  <c r="Y469" i="169"/>
  <c r="Z469" i="169"/>
  <c r="AA469" i="169"/>
  <c r="AB469" i="169"/>
  <c r="AC469" i="169"/>
  <c r="AD469" i="169"/>
  <c r="AE469" i="169"/>
  <c r="AF469" i="169"/>
  <c r="AG469" i="169"/>
  <c r="AH469" i="169"/>
  <c r="AI469" i="169"/>
  <c r="AJ469" i="169"/>
  <c r="AK469" i="169"/>
  <c r="AL469" i="169"/>
  <c r="AM469" i="169"/>
  <c r="AN469" i="169"/>
  <c r="AO469" i="169"/>
  <c r="X470" i="169"/>
  <c r="Y470" i="169"/>
  <c r="Z470" i="169"/>
  <c r="AA470" i="169"/>
  <c r="AB470" i="169"/>
  <c r="AC470" i="169"/>
  <c r="AD470" i="169"/>
  <c r="AE470" i="169"/>
  <c r="AF470" i="169"/>
  <c r="AG470" i="169"/>
  <c r="AH470" i="169"/>
  <c r="AI470" i="169"/>
  <c r="AJ470" i="169"/>
  <c r="AK470" i="169"/>
  <c r="AL470" i="169"/>
  <c r="AM470" i="169"/>
  <c r="AN470" i="169"/>
  <c r="AO470" i="169"/>
  <c r="X471" i="169"/>
  <c r="Y471" i="169"/>
  <c r="Z471" i="169"/>
  <c r="AA471" i="169"/>
  <c r="AB471" i="169"/>
  <c r="AC471" i="169"/>
  <c r="AD471" i="169"/>
  <c r="AE471" i="169"/>
  <c r="AF471" i="169"/>
  <c r="AG471" i="169"/>
  <c r="AH471" i="169"/>
  <c r="AI471" i="169"/>
  <c r="AJ471" i="169"/>
  <c r="AK471" i="169"/>
  <c r="AL471" i="169"/>
  <c r="AM471" i="169"/>
  <c r="AN471" i="169"/>
  <c r="AO471" i="169"/>
  <c r="X472" i="169"/>
  <c r="Y472" i="169"/>
  <c r="Z472" i="169"/>
  <c r="AA472" i="169"/>
  <c r="AB472" i="169"/>
  <c r="AC472" i="169"/>
  <c r="AD472" i="169"/>
  <c r="AE472" i="169"/>
  <c r="AF472" i="169"/>
  <c r="AG472" i="169"/>
  <c r="AH472" i="169"/>
  <c r="AI472" i="169"/>
  <c r="AJ472" i="169"/>
  <c r="AK472" i="169"/>
  <c r="AL472" i="169"/>
  <c r="AM472" i="169"/>
  <c r="AN472" i="169"/>
  <c r="AO472" i="169"/>
  <c r="X473" i="169"/>
  <c r="Y473" i="169"/>
  <c r="Z473" i="169"/>
  <c r="AA473" i="169"/>
  <c r="AB473" i="169"/>
  <c r="AC473" i="169"/>
  <c r="AD473" i="169"/>
  <c r="AE473" i="169"/>
  <c r="AF473" i="169"/>
  <c r="AG473" i="169"/>
  <c r="AH473" i="169"/>
  <c r="AI473" i="169"/>
  <c r="AJ473" i="169"/>
  <c r="AK473" i="169"/>
  <c r="AL473" i="169"/>
  <c r="AM473" i="169"/>
  <c r="AN473" i="169"/>
  <c r="AO473" i="169"/>
  <c r="X474" i="169"/>
  <c r="Y474" i="169"/>
  <c r="Z474" i="169"/>
  <c r="AA474" i="169"/>
  <c r="AB474" i="169"/>
  <c r="AC474" i="169"/>
  <c r="AD474" i="169"/>
  <c r="AE474" i="169"/>
  <c r="AF474" i="169"/>
  <c r="AG474" i="169"/>
  <c r="AH474" i="169"/>
  <c r="AI474" i="169"/>
  <c r="AJ474" i="169"/>
  <c r="AK474" i="169"/>
  <c r="AL474" i="169"/>
  <c r="AM474" i="169"/>
  <c r="AN474" i="169"/>
  <c r="AO474" i="169"/>
  <c r="X475" i="169"/>
  <c r="Y475" i="169"/>
  <c r="Z475" i="169"/>
  <c r="AA475" i="169"/>
  <c r="AB475" i="169"/>
  <c r="AC475" i="169"/>
  <c r="AD475" i="169"/>
  <c r="AE475" i="169"/>
  <c r="AF475" i="169"/>
  <c r="AG475" i="169"/>
  <c r="AH475" i="169"/>
  <c r="AI475" i="169"/>
  <c r="AJ475" i="169"/>
  <c r="AK475" i="169"/>
  <c r="AL475" i="169"/>
  <c r="AM475" i="169"/>
  <c r="AN475" i="169"/>
  <c r="AO475" i="169"/>
  <c r="X476" i="169"/>
  <c r="Y476" i="169"/>
  <c r="Z476" i="169"/>
  <c r="AA476" i="169"/>
  <c r="AB476" i="169"/>
  <c r="AC476" i="169"/>
  <c r="AD476" i="169"/>
  <c r="AE476" i="169"/>
  <c r="AF476" i="169"/>
  <c r="AG476" i="169"/>
  <c r="AH476" i="169"/>
  <c r="AI476" i="169"/>
  <c r="AJ476" i="169"/>
  <c r="AK476" i="169"/>
  <c r="AL476" i="169"/>
  <c r="AM476" i="169"/>
  <c r="AN476" i="169"/>
  <c r="AO476" i="169"/>
  <c r="X477" i="169"/>
  <c r="Y477" i="169"/>
  <c r="Z477" i="169"/>
  <c r="AA477" i="169"/>
  <c r="AB477" i="169"/>
  <c r="AC477" i="169"/>
  <c r="AD477" i="169"/>
  <c r="AE477" i="169"/>
  <c r="AF477" i="169"/>
  <c r="AG477" i="169"/>
  <c r="AH477" i="169"/>
  <c r="AI477" i="169"/>
  <c r="AJ477" i="169"/>
  <c r="AK477" i="169"/>
  <c r="AL477" i="169"/>
  <c r="AM477" i="169"/>
  <c r="AN477" i="169"/>
  <c r="AO477" i="169"/>
  <c r="X478" i="169"/>
  <c r="Y478" i="169"/>
  <c r="Z478" i="169"/>
  <c r="AA478" i="169"/>
  <c r="X479" i="169"/>
  <c r="Y479" i="169"/>
  <c r="Z479" i="169"/>
  <c r="AA479" i="169"/>
  <c r="AB479" i="169"/>
  <c r="AC479" i="169"/>
  <c r="AD479" i="169"/>
  <c r="AE479" i="169"/>
  <c r="AF479" i="169"/>
  <c r="AG479" i="169"/>
  <c r="AH479" i="169"/>
  <c r="AI479" i="169"/>
  <c r="AJ479" i="169"/>
  <c r="AK479" i="169"/>
  <c r="AL479" i="169"/>
  <c r="AM479" i="169"/>
  <c r="AN479" i="169"/>
  <c r="AO479" i="169"/>
  <c r="X480" i="169"/>
  <c r="Y480" i="169"/>
  <c r="Z480" i="169"/>
  <c r="AA480" i="169"/>
  <c r="AB480" i="169"/>
  <c r="AC480" i="169"/>
  <c r="AD480" i="169"/>
  <c r="AE480" i="169"/>
  <c r="AF480" i="169"/>
  <c r="AG480" i="169"/>
  <c r="AH480" i="169"/>
  <c r="AI480" i="169"/>
  <c r="AJ480" i="169"/>
  <c r="AK480" i="169"/>
  <c r="AL480" i="169"/>
  <c r="AM480" i="169"/>
  <c r="AN480" i="169"/>
  <c r="AO480" i="169"/>
  <c r="X481" i="169"/>
  <c r="Y481" i="169"/>
  <c r="Z481" i="169"/>
  <c r="AA481" i="169"/>
  <c r="AB481" i="169"/>
  <c r="AC481" i="169"/>
  <c r="AD481" i="169"/>
  <c r="AE481" i="169"/>
  <c r="AF481" i="169"/>
  <c r="AG481" i="169"/>
  <c r="AH481" i="169"/>
  <c r="AI481" i="169"/>
  <c r="AJ481" i="169"/>
  <c r="AK481" i="169"/>
  <c r="AL481" i="169"/>
  <c r="AM481" i="169"/>
  <c r="AN481" i="169"/>
  <c r="AO481" i="169"/>
  <c r="X482" i="169"/>
  <c r="Y482" i="169"/>
  <c r="Z482" i="169"/>
  <c r="AA482" i="169"/>
  <c r="AB482" i="169"/>
  <c r="AC482" i="169"/>
  <c r="AD482" i="169"/>
  <c r="AE482" i="169"/>
  <c r="AF482" i="169"/>
  <c r="AG482" i="169"/>
  <c r="AH482" i="169"/>
  <c r="AI482" i="169"/>
  <c r="AJ482" i="169"/>
  <c r="AK482" i="169"/>
  <c r="AL482" i="169"/>
  <c r="AM482" i="169"/>
  <c r="AN482" i="169"/>
  <c r="AO482" i="169"/>
  <c r="X483" i="169"/>
  <c r="Y483" i="169"/>
  <c r="Z483" i="169"/>
  <c r="AA483" i="169"/>
  <c r="AB483" i="169"/>
  <c r="AC483" i="169"/>
  <c r="AD483" i="169"/>
  <c r="AE483" i="169"/>
  <c r="AF483" i="169"/>
  <c r="AG483" i="169"/>
  <c r="AH483" i="169"/>
  <c r="AI483" i="169"/>
  <c r="AJ483" i="169"/>
  <c r="AK483" i="169"/>
  <c r="AL483" i="169"/>
  <c r="AM483" i="169"/>
  <c r="AN483" i="169"/>
  <c r="AO483" i="169"/>
  <c r="X484" i="169"/>
  <c r="Y484" i="169"/>
  <c r="Z484" i="169"/>
  <c r="AA484" i="169"/>
  <c r="AB484" i="169"/>
  <c r="AC484" i="169"/>
  <c r="AD484" i="169"/>
  <c r="AE484" i="169"/>
  <c r="AF484" i="169"/>
  <c r="AG484" i="169"/>
  <c r="AH484" i="169"/>
  <c r="AI484" i="169"/>
  <c r="AJ484" i="169"/>
  <c r="AK484" i="169"/>
  <c r="AL484" i="169"/>
  <c r="AM484" i="169"/>
  <c r="AN484" i="169"/>
  <c r="AO484" i="169"/>
  <c r="X485" i="169"/>
  <c r="Y485" i="169"/>
  <c r="Z485" i="169"/>
  <c r="AA485" i="169"/>
  <c r="AB485" i="169"/>
  <c r="AC485" i="169"/>
  <c r="AD485" i="169"/>
  <c r="AE485" i="169"/>
  <c r="AF485" i="169"/>
  <c r="AG485" i="169"/>
  <c r="AH485" i="169"/>
  <c r="AI485" i="169"/>
  <c r="AJ485" i="169"/>
  <c r="AK485" i="169"/>
  <c r="AL485" i="169"/>
  <c r="AM485" i="169"/>
  <c r="AN485" i="169"/>
  <c r="AO485" i="169"/>
  <c r="X486" i="169"/>
  <c r="Y486" i="169"/>
  <c r="Z486" i="169"/>
  <c r="AA486" i="169"/>
  <c r="AB486" i="169"/>
  <c r="AC486" i="169"/>
  <c r="AD486" i="169"/>
  <c r="AE486" i="169"/>
  <c r="AF486" i="169"/>
  <c r="AG486" i="169"/>
  <c r="AH486" i="169"/>
  <c r="AI486" i="169"/>
  <c r="AJ486" i="169"/>
  <c r="AK486" i="169"/>
  <c r="AL486" i="169"/>
  <c r="AM486" i="169"/>
  <c r="AN486" i="169"/>
  <c r="AO486" i="169"/>
  <c r="X487" i="169"/>
  <c r="Y487" i="169"/>
  <c r="Z487" i="169"/>
  <c r="AA487" i="169"/>
  <c r="AB487" i="169"/>
  <c r="AC487" i="169"/>
  <c r="AD487" i="169"/>
  <c r="AE487" i="169"/>
  <c r="AF487" i="169"/>
  <c r="AG487" i="169"/>
  <c r="AH487" i="169"/>
  <c r="AI487" i="169"/>
  <c r="AJ487" i="169"/>
  <c r="AK487" i="169"/>
  <c r="AL487" i="169"/>
  <c r="AM487" i="169"/>
  <c r="AN487" i="169"/>
  <c r="AO487" i="169"/>
  <c r="X488" i="169"/>
  <c r="Y488" i="169"/>
  <c r="Z488" i="169"/>
  <c r="AA488" i="169"/>
  <c r="AB488" i="169"/>
  <c r="AC488" i="169"/>
  <c r="AD488" i="169"/>
  <c r="AE488" i="169"/>
  <c r="AF488" i="169"/>
  <c r="AG488" i="169"/>
  <c r="AH488" i="169"/>
  <c r="AI488" i="169"/>
  <c r="AJ488" i="169"/>
  <c r="AK488" i="169"/>
  <c r="AL488" i="169"/>
  <c r="AM488" i="169"/>
  <c r="AN488" i="169"/>
  <c r="AO488" i="169"/>
  <c r="X489" i="169"/>
  <c r="Y489" i="169"/>
  <c r="Z489" i="169"/>
  <c r="AA489" i="169"/>
  <c r="AB489" i="169"/>
  <c r="AC489" i="169"/>
  <c r="AD489" i="169"/>
  <c r="AE489" i="169"/>
  <c r="AF489" i="169"/>
  <c r="AG489" i="169"/>
  <c r="AH489" i="169"/>
  <c r="AI489" i="169"/>
  <c r="AJ489" i="169"/>
  <c r="AK489" i="169"/>
  <c r="AL489" i="169"/>
  <c r="AM489" i="169"/>
  <c r="AN489" i="169"/>
  <c r="AO489" i="169"/>
  <c r="X490" i="169"/>
  <c r="Y490" i="169"/>
  <c r="Z490" i="169"/>
  <c r="AA490" i="169"/>
  <c r="AB490" i="169"/>
  <c r="AC490" i="169"/>
  <c r="AD490" i="169"/>
  <c r="AE490" i="169"/>
  <c r="AF490" i="169"/>
  <c r="AG490" i="169"/>
  <c r="AH490" i="169"/>
  <c r="AI490" i="169"/>
  <c r="AJ490" i="169"/>
  <c r="AK490" i="169"/>
  <c r="AL490" i="169"/>
  <c r="AM490" i="169"/>
  <c r="AN490" i="169"/>
  <c r="AO490" i="169"/>
  <c r="X491" i="169"/>
  <c r="Y491" i="169"/>
  <c r="Z491" i="169"/>
  <c r="AA491" i="169"/>
  <c r="AB491" i="169"/>
  <c r="AC491" i="169"/>
  <c r="AD491" i="169"/>
  <c r="AE491" i="169"/>
  <c r="AF491" i="169"/>
  <c r="AG491" i="169"/>
  <c r="AH491" i="169"/>
  <c r="AI491" i="169"/>
  <c r="AJ491" i="169"/>
  <c r="AK491" i="169"/>
  <c r="AL491" i="169"/>
  <c r="AM491" i="169"/>
  <c r="AN491" i="169"/>
  <c r="AO491" i="169"/>
  <c r="X492" i="169"/>
  <c r="Y492" i="169"/>
  <c r="Z492" i="169"/>
  <c r="AA492" i="169"/>
  <c r="AB492" i="169"/>
  <c r="AC492" i="169"/>
  <c r="AD492" i="169"/>
  <c r="AE492" i="169"/>
  <c r="AF492" i="169"/>
  <c r="AG492" i="169"/>
  <c r="AH492" i="169"/>
  <c r="AI492" i="169"/>
  <c r="AJ492" i="169"/>
  <c r="AK492" i="169"/>
  <c r="AL492" i="169"/>
  <c r="AM492" i="169"/>
  <c r="AN492" i="169"/>
  <c r="AO492" i="169"/>
  <c r="X493" i="169"/>
  <c r="Y493" i="169"/>
  <c r="Z493" i="169"/>
  <c r="AA493" i="169"/>
  <c r="AB493" i="169"/>
  <c r="AC493" i="169"/>
  <c r="AD493" i="169"/>
  <c r="AE493" i="169"/>
  <c r="AF493" i="169"/>
  <c r="AG493" i="169"/>
  <c r="AH493" i="169"/>
  <c r="AI493" i="169"/>
  <c r="AJ493" i="169"/>
  <c r="AK493" i="169"/>
  <c r="AL493" i="169"/>
  <c r="AM493" i="169"/>
  <c r="AN493" i="169"/>
  <c r="AO493" i="169"/>
  <c r="X494" i="169"/>
  <c r="Y494" i="169"/>
  <c r="Z494" i="169"/>
  <c r="AA494" i="169"/>
  <c r="AB494" i="169"/>
  <c r="AC494" i="169"/>
  <c r="AD494" i="169"/>
  <c r="AE494" i="169"/>
  <c r="AF494" i="169"/>
  <c r="AG494" i="169"/>
  <c r="AH494" i="169"/>
  <c r="AI494" i="169"/>
  <c r="AJ494" i="169"/>
  <c r="AK494" i="169"/>
  <c r="AL494" i="169"/>
  <c r="AM494" i="169"/>
  <c r="AN494" i="169"/>
  <c r="AO494" i="169"/>
  <c r="X495" i="169"/>
  <c r="Y495" i="169"/>
  <c r="Z495" i="169"/>
  <c r="AA495" i="169"/>
  <c r="AB495" i="169"/>
  <c r="AC495" i="169"/>
  <c r="AD495" i="169"/>
  <c r="AE495" i="169"/>
  <c r="AF495" i="169"/>
  <c r="AG495" i="169"/>
  <c r="AH495" i="169"/>
  <c r="AI495" i="169"/>
  <c r="AJ495" i="169"/>
  <c r="AK495" i="169"/>
  <c r="AL495" i="169"/>
  <c r="AM495" i="169"/>
  <c r="AN495" i="169"/>
  <c r="AO495" i="169"/>
  <c r="X496" i="169"/>
  <c r="Y496" i="169"/>
  <c r="Z496" i="169"/>
  <c r="AA496" i="169"/>
  <c r="AB496" i="169"/>
  <c r="AC496" i="169"/>
  <c r="AD496" i="169"/>
  <c r="AE496" i="169"/>
  <c r="AF496" i="169"/>
  <c r="AG496" i="169"/>
  <c r="AH496" i="169"/>
  <c r="AI496" i="169"/>
  <c r="AJ496" i="169"/>
  <c r="AK496" i="169"/>
  <c r="AL496" i="169"/>
  <c r="AM496" i="169"/>
  <c r="AN496" i="169"/>
  <c r="AO496" i="169"/>
  <c r="X497" i="169"/>
  <c r="Y497" i="169"/>
  <c r="Z497" i="169"/>
  <c r="AA497" i="169"/>
  <c r="X498" i="169"/>
  <c r="Y498" i="169"/>
  <c r="Z498" i="169"/>
  <c r="AA498" i="169"/>
  <c r="AB498" i="169"/>
  <c r="AC498" i="169"/>
  <c r="AD498" i="169"/>
  <c r="AE498" i="169"/>
  <c r="AF498" i="169"/>
  <c r="AG498" i="169"/>
  <c r="AH498" i="169"/>
  <c r="AI498" i="169"/>
  <c r="AJ498" i="169"/>
  <c r="AK498" i="169"/>
  <c r="AL498" i="169"/>
  <c r="AM498" i="169"/>
  <c r="AN498" i="169"/>
  <c r="AO498" i="169"/>
  <c r="X499" i="169"/>
  <c r="Y499" i="169"/>
  <c r="Z499" i="169"/>
  <c r="AA499" i="169"/>
  <c r="AB499" i="169"/>
  <c r="AC499" i="169"/>
  <c r="AD499" i="169"/>
  <c r="AE499" i="169"/>
  <c r="AF499" i="169"/>
  <c r="AG499" i="169"/>
  <c r="AH499" i="169"/>
  <c r="AI499" i="169"/>
  <c r="AJ499" i="169"/>
  <c r="AK499" i="169"/>
  <c r="AL499" i="169"/>
  <c r="AM499" i="169"/>
  <c r="AN499" i="169"/>
  <c r="AO499" i="169"/>
  <c r="X500" i="169"/>
  <c r="Y500" i="169"/>
  <c r="Z500" i="169"/>
  <c r="AA500" i="169"/>
  <c r="AB500" i="169"/>
  <c r="AC500" i="169"/>
  <c r="AD500" i="169"/>
  <c r="AE500" i="169"/>
  <c r="AF500" i="169"/>
  <c r="AG500" i="169"/>
  <c r="AH500" i="169"/>
  <c r="AI500" i="169"/>
  <c r="AJ500" i="169"/>
  <c r="AK500" i="169"/>
  <c r="AL500" i="169"/>
  <c r="AM500" i="169"/>
  <c r="AN500" i="169"/>
  <c r="AO500" i="169"/>
  <c r="X501" i="169"/>
  <c r="Y501" i="169"/>
  <c r="Z501" i="169"/>
  <c r="AA501" i="169"/>
  <c r="AB501" i="169"/>
  <c r="AC501" i="169"/>
  <c r="AD501" i="169"/>
  <c r="AE501" i="169"/>
  <c r="AF501" i="169"/>
  <c r="AG501" i="169"/>
  <c r="AH501" i="169"/>
  <c r="AI501" i="169"/>
  <c r="AJ501" i="169"/>
  <c r="AK501" i="169"/>
  <c r="AL501" i="169"/>
  <c r="AM501" i="169"/>
  <c r="AN501" i="169"/>
  <c r="AO501" i="169"/>
  <c r="X502" i="169"/>
  <c r="Y502" i="169"/>
  <c r="Z502" i="169"/>
  <c r="AA502" i="169"/>
  <c r="AB502" i="169"/>
  <c r="AC502" i="169"/>
  <c r="AD502" i="169"/>
  <c r="AE502" i="169"/>
  <c r="AF502" i="169"/>
  <c r="AG502" i="169"/>
  <c r="AH502" i="169"/>
  <c r="AI502" i="169"/>
  <c r="AJ502" i="169"/>
  <c r="AK502" i="169"/>
  <c r="AL502" i="169"/>
  <c r="AM502" i="169"/>
  <c r="AN502" i="169"/>
  <c r="AO502" i="169"/>
  <c r="X503" i="169"/>
  <c r="Y503" i="169"/>
  <c r="Z503" i="169"/>
  <c r="AA503" i="169"/>
  <c r="AB503" i="169"/>
  <c r="AC503" i="169"/>
  <c r="AD503" i="169"/>
  <c r="AE503" i="169"/>
  <c r="AF503" i="169"/>
  <c r="AG503" i="169"/>
  <c r="AH503" i="169"/>
  <c r="AI503" i="169"/>
  <c r="AJ503" i="169"/>
  <c r="AK503" i="169"/>
  <c r="AL503" i="169"/>
  <c r="AM503" i="169"/>
  <c r="AN503" i="169"/>
  <c r="AO503" i="169"/>
  <c r="X504" i="169"/>
  <c r="Y504" i="169"/>
  <c r="Z504" i="169"/>
  <c r="AA504" i="169"/>
  <c r="AB504" i="169"/>
  <c r="AC504" i="169"/>
  <c r="AD504" i="169"/>
  <c r="AE504" i="169"/>
  <c r="AF504" i="169"/>
  <c r="AG504" i="169"/>
  <c r="AH504" i="169"/>
  <c r="AI504" i="169"/>
  <c r="AJ504" i="169"/>
  <c r="AK504" i="169"/>
  <c r="AL504" i="169"/>
  <c r="AM504" i="169"/>
  <c r="AN504" i="169"/>
  <c r="AO504" i="169"/>
  <c r="X505" i="169"/>
  <c r="Y505" i="169"/>
  <c r="Z505" i="169"/>
  <c r="AA505" i="169"/>
  <c r="AB505" i="169"/>
  <c r="AC505" i="169"/>
  <c r="AD505" i="169"/>
  <c r="AE505" i="169"/>
  <c r="AF505" i="169"/>
  <c r="AG505" i="169"/>
  <c r="AH505" i="169"/>
  <c r="AI505" i="169"/>
  <c r="AJ505" i="169"/>
  <c r="AK505" i="169"/>
  <c r="AL505" i="169"/>
  <c r="AM505" i="169"/>
  <c r="AN505" i="169"/>
  <c r="AO505" i="169"/>
  <c r="X506" i="169"/>
  <c r="Y506" i="169"/>
  <c r="Z506" i="169"/>
  <c r="AA506" i="169"/>
  <c r="X507" i="169"/>
  <c r="Y507" i="169"/>
  <c r="Z507" i="169"/>
  <c r="AA507" i="169"/>
  <c r="AB507" i="169"/>
  <c r="AC507" i="169"/>
  <c r="AD507" i="169"/>
  <c r="AE507" i="169"/>
  <c r="AF507" i="169"/>
  <c r="AG507" i="169"/>
  <c r="AH507" i="169"/>
  <c r="AI507" i="169"/>
  <c r="AJ507" i="169"/>
  <c r="AK507" i="169"/>
  <c r="AL507" i="169"/>
  <c r="AM507" i="169"/>
  <c r="AN507" i="169"/>
  <c r="AO507" i="169"/>
  <c r="X508" i="169"/>
  <c r="Y508" i="169"/>
  <c r="Z508" i="169"/>
  <c r="AA508" i="169"/>
  <c r="AB508" i="169"/>
  <c r="AC508" i="169"/>
  <c r="AD508" i="169"/>
  <c r="AE508" i="169"/>
  <c r="AF508" i="169"/>
  <c r="AG508" i="169"/>
  <c r="AH508" i="169"/>
  <c r="AI508" i="169"/>
  <c r="AJ508" i="169"/>
  <c r="AK508" i="169"/>
  <c r="AL508" i="169"/>
  <c r="AM508" i="169"/>
  <c r="AN508" i="169"/>
  <c r="AO508" i="169"/>
  <c r="X509" i="169"/>
  <c r="Y509" i="169"/>
  <c r="Z509" i="169"/>
  <c r="AA509" i="169"/>
  <c r="AB509" i="169"/>
  <c r="AC509" i="169"/>
  <c r="AD509" i="169"/>
  <c r="AE509" i="169"/>
  <c r="AF509" i="169"/>
  <c r="AG509" i="169"/>
  <c r="AH509" i="169"/>
  <c r="AI509" i="169"/>
  <c r="AJ509" i="169"/>
  <c r="AK509" i="169"/>
  <c r="AL509" i="169"/>
  <c r="AM509" i="169"/>
  <c r="AN509" i="169"/>
  <c r="AO509" i="169"/>
  <c r="X510" i="169"/>
  <c r="Y510" i="169"/>
  <c r="Z510" i="169"/>
  <c r="AA510" i="169"/>
  <c r="AB510" i="169"/>
  <c r="AC510" i="169"/>
  <c r="AD510" i="169"/>
  <c r="AE510" i="169"/>
  <c r="AF510" i="169"/>
  <c r="AG510" i="169"/>
  <c r="AH510" i="169"/>
  <c r="AI510" i="169"/>
  <c r="AJ510" i="169"/>
  <c r="AK510" i="169"/>
  <c r="AL510" i="169"/>
  <c r="AM510" i="169"/>
  <c r="AN510" i="169"/>
  <c r="AO510" i="169"/>
  <c r="X511" i="169"/>
  <c r="Y511" i="169"/>
  <c r="Z511" i="169"/>
  <c r="AA511" i="169"/>
  <c r="AB511" i="169"/>
  <c r="AC511" i="169"/>
  <c r="AD511" i="169"/>
  <c r="AE511" i="169"/>
  <c r="AF511" i="169"/>
  <c r="AG511" i="169"/>
  <c r="AH511" i="169"/>
  <c r="AI511" i="169"/>
  <c r="AJ511" i="169"/>
  <c r="AK511" i="169"/>
  <c r="AL511" i="169"/>
  <c r="AM511" i="169"/>
  <c r="AN511" i="169"/>
  <c r="AO511" i="169"/>
  <c r="X512" i="169"/>
  <c r="Y512" i="169"/>
  <c r="Z512" i="169"/>
  <c r="AA512" i="169"/>
  <c r="AB512" i="169"/>
  <c r="AC512" i="169"/>
  <c r="AD512" i="169"/>
  <c r="AE512" i="169"/>
  <c r="AF512" i="169"/>
  <c r="AG512" i="169"/>
  <c r="AH512" i="169"/>
  <c r="AI512" i="169"/>
  <c r="AJ512" i="169"/>
  <c r="AK512" i="169"/>
  <c r="AL512" i="169"/>
  <c r="AM512" i="169"/>
  <c r="AN512" i="169"/>
  <c r="AO512" i="169"/>
  <c r="X513" i="169"/>
  <c r="Y513" i="169"/>
  <c r="Z513" i="169"/>
  <c r="AA513" i="169"/>
  <c r="X514" i="169"/>
  <c r="Y514" i="169"/>
  <c r="Z514" i="169"/>
  <c r="AA514" i="169"/>
  <c r="AB514" i="169"/>
  <c r="AC514" i="169"/>
  <c r="AD514" i="169"/>
  <c r="AE514" i="169"/>
  <c r="AF514" i="169"/>
  <c r="AG514" i="169"/>
  <c r="AH514" i="169"/>
  <c r="AI514" i="169"/>
  <c r="AJ514" i="169"/>
  <c r="AK514" i="169"/>
  <c r="AL514" i="169"/>
  <c r="AM514" i="169"/>
  <c r="AN514" i="169"/>
  <c r="AO514" i="169"/>
  <c r="X515" i="169"/>
  <c r="Y515" i="169"/>
  <c r="Z515" i="169"/>
  <c r="AA515" i="169"/>
  <c r="AB515" i="169"/>
  <c r="AC515" i="169"/>
  <c r="AD515" i="169"/>
  <c r="AE515" i="169"/>
  <c r="AF515" i="169"/>
  <c r="AG515" i="169"/>
  <c r="AH515" i="169"/>
  <c r="AI515" i="169"/>
  <c r="AJ515" i="169"/>
  <c r="AK515" i="169"/>
  <c r="AL515" i="169"/>
  <c r="AM515" i="169"/>
  <c r="AN515" i="169"/>
  <c r="AO515" i="169"/>
  <c r="X516" i="169"/>
  <c r="Y516" i="169"/>
  <c r="Z516" i="169"/>
  <c r="AA516" i="169"/>
  <c r="AB516" i="169"/>
  <c r="AC516" i="169"/>
  <c r="AD516" i="169"/>
  <c r="AE516" i="169"/>
  <c r="AF516" i="169"/>
  <c r="AG516" i="169"/>
  <c r="AH516" i="169"/>
  <c r="AI516" i="169"/>
  <c r="AJ516" i="169"/>
  <c r="AK516" i="169"/>
  <c r="AL516" i="169"/>
  <c r="AM516" i="169"/>
  <c r="AN516" i="169"/>
  <c r="AO516" i="169"/>
  <c r="X517" i="169"/>
  <c r="Y517" i="169"/>
  <c r="Z517" i="169"/>
  <c r="AA517" i="169"/>
  <c r="AB517" i="169"/>
  <c r="AC517" i="169"/>
  <c r="AD517" i="169"/>
  <c r="AE517" i="169"/>
  <c r="AF517" i="169"/>
  <c r="AG517" i="169"/>
  <c r="AH517" i="169"/>
  <c r="AI517" i="169"/>
  <c r="AJ517" i="169"/>
  <c r="AK517" i="169"/>
  <c r="AL517" i="169"/>
  <c r="AM517" i="169"/>
  <c r="AN517" i="169"/>
  <c r="AO517" i="169"/>
  <c r="X518" i="169"/>
  <c r="Y518" i="169"/>
  <c r="Z518" i="169"/>
  <c r="AA518" i="169"/>
  <c r="AB518" i="169"/>
  <c r="AC518" i="169"/>
  <c r="AD518" i="169"/>
  <c r="AE518" i="169"/>
  <c r="AF518" i="169"/>
  <c r="AG518" i="169"/>
  <c r="AH518" i="169"/>
  <c r="AI518" i="169"/>
  <c r="AJ518" i="169"/>
  <c r="AK518" i="169"/>
  <c r="AL518" i="169"/>
  <c r="AM518" i="169"/>
  <c r="AN518" i="169"/>
  <c r="AO518" i="169"/>
  <c r="X338" i="169"/>
  <c r="Y338" i="169"/>
  <c r="Z338" i="169"/>
  <c r="AA338" i="169"/>
  <c r="AB338" i="169"/>
  <c r="AC338" i="169"/>
  <c r="AD338" i="169"/>
  <c r="AE338" i="169"/>
  <c r="AF338" i="169"/>
  <c r="AG338" i="169"/>
  <c r="AH338" i="169"/>
  <c r="AI338" i="169"/>
  <c r="AJ338" i="169"/>
  <c r="AK338" i="169"/>
  <c r="AL338" i="169"/>
  <c r="AM338" i="169"/>
  <c r="AN338" i="169"/>
  <c r="AO338" i="169"/>
  <c r="X339" i="169"/>
  <c r="Y339" i="169"/>
  <c r="Z339" i="169"/>
  <c r="AA339" i="169"/>
  <c r="AB339" i="169"/>
  <c r="AC339" i="169"/>
  <c r="AD339" i="169"/>
  <c r="AE339" i="169"/>
  <c r="AF339" i="169"/>
  <c r="AG339" i="169"/>
  <c r="AH339" i="169"/>
  <c r="AI339" i="169"/>
  <c r="AJ339" i="169"/>
  <c r="AK339" i="169"/>
  <c r="AL339" i="169"/>
  <c r="AM339" i="169"/>
  <c r="AN339" i="169"/>
  <c r="AO339" i="169"/>
  <c r="X340" i="169"/>
  <c r="Y340" i="169"/>
  <c r="Z340" i="169"/>
  <c r="AA340" i="169"/>
  <c r="AB340" i="169"/>
  <c r="AC340" i="169"/>
  <c r="AD340" i="169"/>
  <c r="AE340" i="169"/>
  <c r="AF340" i="169"/>
  <c r="AG340" i="169"/>
  <c r="AH340" i="169"/>
  <c r="AI340" i="169"/>
  <c r="AJ340" i="169"/>
  <c r="AK340" i="169"/>
  <c r="AL340" i="169"/>
  <c r="AM340" i="169"/>
  <c r="AN340" i="169"/>
  <c r="AO340" i="169"/>
  <c r="X341" i="169"/>
  <c r="Y341" i="169"/>
  <c r="Z341" i="169"/>
  <c r="AA341" i="169"/>
  <c r="AB341" i="169"/>
  <c r="AC341" i="169"/>
  <c r="AD341" i="169"/>
  <c r="AE341" i="169"/>
  <c r="AF341" i="169"/>
  <c r="AG341" i="169"/>
  <c r="AH341" i="169"/>
  <c r="AI341" i="169"/>
  <c r="AJ341" i="169"/>
  <c r="AK341" i="169"/>
  <c r="AL341" i="169"/>
  <c r="AM341" i="169"/>
  <c r="AN341" i="169"/>
  <c r="AO341" i="169"/>
  <c r="X342" i="169"/>
  <c r="Y342" i="169"/>
  <c r="Z342" i="169"/>
  <c r="AA342" i="169"/>
  <c r="AB342" i="169"/>
  <c r="AC342" i="169"/>
  <c r="AD342" i="169"/>
  <c r="AE342" i="169"/>
  <c r="AF342" i="169"/>
  <c r="AG342" i="169"/>
  <c r="AH342" i="169"/>
  <c r="AI342" i="169"/>
  <c r="AJ342" i="169"/>
  <c r="AK342" i="169"/>
  <c r="AL342" i="169"/>
  <c r="AM342" i="169"/>
  <c r="AN342" i="169"/>
  <c r="AO342" i="169"/>
  <c r="X343" i="169"/>
  <c r="Y343" i="169"/>
  <c r="Z343" i="169"/>
  <c r="AA343" i="169"/>
  <c r="AB343" i="169"/>
  <c r="AC343" i="169"/>
  <c r="AD343" i="169"/>
  <c r="AE343" i="169"/>
  <c r="AF343" i="169"/>
  <c r="AG343" i="169"/>
  <c r="AH343" i="169"/>
  <c r="AI343" i="169"/>
  <c r="AJ343" i="169"/>
  <c r="AK343" i="169"/>
  <c r="AL343" i="169"/>
  <c r="AM343" i="169"/>
  <c r="AN343" i="169"/>
  <c r="AO343" i="169"/>
  <c r="X344" i="169"/>
  <c r="Y344" i="169"/>
  <c r="Z344" i="169"/>
  <c r="AA344" i="169"/>
  <c r="X345" i="169"/>
  <c r="Y345" i="169"/>
  <c r="Z345" i="169"/>
  <c r="AA345" i="169"/>
  <c r="AB345" i="169"/>
  <c r="AC345" i="169"/>
  <c r="AD345" i="169"/>
  <c r="AE345" i="169"/>
  <c r="AF345" i="169"/>
  <c r="AG345" i="169"/>
  <c r="AH345" i="169"/>
  <c r="AI345" i="169"/>
  <c r="AJ345" i="169"/>
  <c r="AK345" i="169"/>
  <c r="AL345" i="169"/>
  <c r="AM345" i="169"/>
  <c r="AN345" i="169"/>
  <c r="AO345" i="169"/>
  <c r="X346" i="169"/>
  <c r="Y346" i="169"/>
  <c r="Z346" i="169"/>
  <c r="AA346" i="169"/>
  <c r="AB346" i="169"/>
  <c r="AC346" i="169"/>
  <c r="AD346" i="169"/>
  <c r="AE346" i="169"/>
  <c r="AF346" i="169"/>
  <c r="AG346" i="169"/>
  <c r="AH346" i="169"/>
  <c r="AI346" i="169"/>
  <c r="AJ346" i="169"/>
  <c r="AK346" i="169"/>
  <c r="AL346" i="169"/>
  <c r="AM346" i="169"/>
  <c r="AN346" i="169"/>
  <c r="AO346" i="169"/>
  <c r="X347" i="169"/>
  <c r="Y347" i="169"/>
  <c r="Z347" i="169"/>
  <c r="AA347" i="169"/>
  <c r="AB347" i="169"/>
  <c r="AC347" i="169"/>
  <c r="AD347" i="169"/>
  <c r="AE347" i="169"/>
  <c r="AF347" i="169"/>
  <c r="AG347" i="169"/>
  <c r="AH347" i="169"/>
  <c r="AI347" i="169"/>
  <c r="AJ347" i="169"/>
  <c r="AK347" i="169"/>
  <c r="AL347" i="169"/>
  <c r="AM347" i="169"/>
  <c r="AN347" i="169"/>
  <c r="AO347" i="169"/>
  <c r="X348" i="169"/>
  <c r="Y348" i="169"/>
  <c r="Z348" i="169"/>
  <c r="AA348" i="169"/>
  <c r="AB348" i="169"/>
  <c r="AC348" i="169"/>
  <c r="AD348" i="169"/>
  <c r="AE348" i="169"/>
  <c r="AF348" i="169"/>
  <c r="AG348" i="169"/>
  <c r="AH348" i="169"/>
  <c r="AI348" i="169"/>
  <c r="AJ348" i="169"/>
  <c r="AK348" i="169"/>
  <c r="AL348" i="169"/>
  <c r="AM348" i="169"/>
  <c r="AN348" i="169"/>
  <c r="AO348" i="169"/>
  <c r="X349" i="169"/>
  <c r="Y349" i="169"/>
  <c r="Z349" i="169"/>
  <c r="AA349" i="169"/>
  <c r="AB349" i="169"/>
  <c r="AC349" i="169"/>
  <c r="AD349" i="169"/>
  <c r="AE349" i="169"/>
  <c r="AF349" i="169"/>
  <c r="AG349" i="169"/>
  <c r="AH349" i="169"/>
  <c r="AI349" i="169"/>
  <c r="AJ349" i="169"/>
  <c r="AK349" i="169"/>
  <c r="AL349" i="169"/>
  <c r="AM349" i="169"/>
  <c r="AN349" i="169"/>
  <c r="AO349" i="169"/>
  <c r="X350" i="169"/>
  <c r="Y350" i="169"/>
  <c r="Z350" i="169"/>
  <c r="AA350" i="169"/>
  <c r="AB350" i="169"/>
  <c r="AC350" i="169"/>
  <c r="AD350" i="169"/>
  <c r="AE350" i="169"/>
  <c r="AF350" i="169"/>
  <c r="AG350" i="169"/>
  <c r="AH350" i="169"/>
  <c r="AI350" i="169"/>
  <c r="AJ350" i="169"/>
  <c r="AK350" i="169"/>
  <c r="AL350" i="169"/>
  <c r="AM350" i="169"/>
  <c r="AN350" i="169"/>
  <c r="AO350" i="169"/>
  <c r="X351" i="169"/>
  <c r="Y351" i="169"/>
  <c r="Z351" i="169"/>
  <c r="AA351" i="169"/>
  <c r="X352" i="169"/>
  <c r="Y352" i="169"/>
  <c r="Z352" i="169"/>
  <c r="AA352" i="169"/>
  <c r="AB352" i="169"/>
  <c r="AC352" i="169"/>
  <c r="AD352" i="169"/>
  <c r="AE352" i="169"/>
  <c r="AF352" i="169"/>
  <c r="AG352" i="169"/>
  <c r="AH352" i="169"/>
  <c r="AI352" i="169"/>
  <c r="AJ352" i="169"/>
  <c r="AK352" i="169"/>
  <c r="AL352" i="169"/>
  <c r="AM352" i="169"/>
  <c r="AN352" i="169"/>
  <c r="AO352" i="169"/>
  <c r="X353" i="169"/>
  <c r="Y353" i="169"/>
  <c r="Z353" i="169"/>
  <c r="AA353" i="169"/>
  <c r="AB353" i="169"/>
  <c r="AC353" i="169"/>
  <c r="AD353" i="169"/>
  <c r="AE353" i="169"/>
  <c r="AF353" i="169"/>
  <c r="AG353" i="169"/>
  <c r="AH353" i="169"/>
  <c r="AI353" i="169"/>
  <c r="AJ353" i="169"/>
  <c r="AK353" i="169"/>
  <c r="AL353" i="169"/>
  <c r="AM353" i="169"/>
  <c r="AN353" i="169"/>
  <c r="AO353" i="169"/>
  <c r="X354" i="169"/>
  <c r="Y354" i="169"/>
  <c r="Z354" i="169"/>
  <c r="AA354" i="169"/>
  <c r="AB354" i="169"/>
  <c r="AC354" i="169"/>
  <c r="AD354" i="169"/>
  <c r="AE354" i="169"/>
  <c r="AF354" i="169"/>
  <c r="AG354" i="169"/>
  <c r="AH354" i="169"/>
  <c r="AI354" i="169"/>
  <c r="AJ354" i="169"/>
  <c r="AK354" i="169"/>
  <c r="AL354" i="169"/>
  <c r="AM354" i="169"/>
  <c r="AN354" i="169"/>
  <c r="AO354" i="169"/>
  <c r="X355" i="169"/>
  <c r="Y355" i="169"/>
  <c r="Z355" i="169"/>
  <c r="AA355" i="169"/>
  <c r="AB355" i="169"/>
  <c r="AC355" i="169"/>
  <c r="AD355" i="169"/>
  <c r="AE355" i="169"/>
  <c r="AF355" i="169"/>
  <c r="AG355" i="169"/>
  <c r="AH355" i="169"/>
  <c r="AI355" i="169"/>
  <c r="AJ355" i="169"/>
  <c r="AK355" i="169"/>
  <c r="AL355" i="169"/>
  <c r="AM355" i="169"/>
  <c r="AN355" i="169"/>
  <c r="AO355" i="169"/>
  <c r="X356" i="169"/>
  <c r="Y356" i="169"/>
  <c r="Z356" i="169"/>
  <c r="AA356" i="169"/>
  <c r="AB356" i="169"/>
  <c r="AC356" i="169"/>
  <c r="AD356" i="169"/>
  <c r="AE356" i="169"/>
  <c r="AF356" i="169"/>
  <c r="AG356" i="169"/>
  <c r="AH356" i="169"/>
  <c r="AI356" i="169"/>
  <c r="AJ356" i="169"/>
  <c r="AK356" i="169"/>
  <c r="AL356" i="169"/>
  <c r="AM356" i="169"/>
  <c r="AN356" i="169"/>
  <c r="AO356" i="169"/>
  <c r="X357" i="169"/>
  <c r="Y357" i="169"/>
  <c r="Z357" i="169"/>
  <c r="AA357" i="169"/>
  <c r="AB357" i="169"/>
  <c r="AC357" i="169"/>
  <c r="AD357" i="169"/>
  <c r="AE357" i="169"/>
  <c r="AF357" i="169"/>
  <c r="AG357" i="169"/>
  <c r="AH357" i="169"/>
  <c r="AI357" i="169"/>
  <c r="AJ357" i="169"/>
  <c r="AK357" i="169"/>
  <c r="AL357" i="169"/>
  <c r="AM357" i="169"/>
  <c r="AN357" i="169"/>
  <c r="AO357" i="169"/>
  <c r="X358" i="169"/>
  <c r="Y358" i="169"/>
  <c r="Z358" i="169"/>
  <c r="AA358" i="169"/>
  <c r="AB358" i="169"/>
  <c r="AC358" i="169"/>
  <c r="AD358" i="169"/>
  <c r="AE358" i="169"/>
  <c r="AF358" i="169"/>
  <c r="AG358" i="169"/>
  <c r="AH358" i="169"/>
  <c r="AI358" i="169"/>
  <c r="AJ358" i="169"/>
  <c r="AK358" i="169"/>
  <c r="AL358" i="169"/>
  <c r="AM358" i="169"/>
  <c r="AN358" i="169"/>
  <c r="AO358" i="169"/>
  <c r="X359" i="169"/>
  <c r="Y359" i="169"/>
  <c r="Z359" i="169"/>
  <c r="AA359" i="169"/>
  <c r="AB359" i="169"/>
  <c r="AC359" i="169"/>
  <c r="AD359" i="169"/>
  <c r="AE359" i="169"/>
  <c r="AF359" i="169"/>
  <c r="AG359" i="169"/>
  <c r="AH359" i="169"/>
  <c r="AI359" i="169"/>
  <c r="AJ359" i="169"/>
  <c r="AK359" i="169"/>
  <c r="AL359" i="169"/>
  <c r="AM359" i="169"/>
  <c r="AN359" i="169"/>
  <c r="AO359" i="169"/>
  <c r="X360" i="169"/>
  <c r="Y360" i="169"/>
  <c r="Z360" i="169"/>
  <c r="AA360" i="169"/>
  <c r="AB360" i="169"/>
  <c r="AC360" i="169"/>
  <c r="AD360" i="169"/>
  <c r="AE360" i="169"/>
  <c r="AF360" i="169"/>
  <c r="AG360" i="169"/>
  <c r="AH360" i="169"/>
  <c r="AI360" i="169"/>
  <c r="AJ360" i="169"/>
  <c r="AK360" i="169"/>
  <c r="AL360" i="169"/>
  <c r="AM360" i="169"/>
  <c r="AN360" i="169"/>
  <c r="AO360" i="169"/>
  <c r="X315" i="169"/>
  <c r="Y315" i="169"/>
  <c r="Z315" i="169"/>
  <c r="AA315" i="169"/>
  <c r="AB315" i="169"/>
  <c r="AC315" i="169"/>
  <c r="AD315" i="169"/>
  <c r="AE315" i="169"/>
  <c r="AF315" i="169"/>
  <c r="AG315" i="169"/>
  <c r="AH315" i="169"/>
  <c r="AI315" i="169"/>
  <c r="AJ315" i="169"/>
  <c r="AK315" i="169"/>
  <c r="AL315" i="169"/>
  <c r="AM315" i="169"/>
  <c r="AN315" i="169"/>
  <c r="AO315" i="169"/>
  <c r="W316" i="169"/>
  <c r="X316" i="169"/>
  <c r="Y316" i="169"/>
  <c r="Z316" i="169"/>
  <c r="AA316" i="169"/>
  <c r="AB316" i="169"/>
  <c r="AC316" i="169"/>
  <c r="AD316" i="169"/>
  <c r="AE316" i="169"/>
  <c r="AF316" i="169"/>
  <c r="AG316" i="169"/>
  <c r="AH316" i="169"/>
  <c r="AI316" i="169"/>
  <c r="AJ316" i="169"/>
  <c r="AK316" i="169"/>
  <c r="AL316" i="169"/>
  <c r="AM316" i="169"/>
  <c r="AN316" i="169"/>
  <c r="AO316" i="169"/>
  <c r="X317" i="169"/>
  <c r="Y317" i="169"/>
  <c r="Z317" i="169"/>
  <c r="AA317" i="169"/>
  <c r="AB317" i="169"/>
  <c r="AC317" i="169"/>
  <c r="AD317" i="169"/>
  <c r="AE317" i="169"/>
  <c r="AF317" i="169"/>
  <c r="AG317" i="169"/>
  <c r="AH317" i="169"/>
  <c r="AI317" i="169"/>
  <c r="AJ317" i="169"/>
  <c r="AK317" i="169"/>
  <c r="AL317" i="169"/>
  <c r="AM317" i="169"/>
  <c r="AN317" i="169"/>
  <c r="AO317" i="169"/>
  <c r="X318" i="169"/>
  <c r="Y318" i="169"/>
  <c r="Z318" i="169"/>
  <c r="AA318" i="169"/>
  <c r="AB318" i="169"/>
  <c r="AC318" i="169"/>
  <c r="AD318" i="169"/>
  <c r="AE318" i="169"/>
  <c r="AF318" i="169"/>
  <c r="AG318" i="169"/>
  <c r="AH318" i="169"/>
  <c r="AI318" i="169"/>
  <c r="AJ318" i="169"/>
  <c r="AK318" i="169"/>
  <c r="AL318" i="169"/>
  <c r="AM318" i="169"/>
  <c r="AN318" i="169"/>
  <c r="AO318" i="169"/>
  <c r="X319" i="169"/>
  <c r="Y319" i="169"/>
  <c r="Z319" i="169"/>
  <c r="AA319" i="169"/>
  <c r="AB319" i="169"/>
  <c r="AC319" i="169"/>
  <c r="AD319" i="169"/>
  <c r="AE319" i="169"/>
  <c r="AF319" i="169"/>
  <c r="AG319" i="169"/>
  <c r="AH319" i="169"/>
  <c r="AI319" i="169"/>
  <c r="AJ319" i="169"/>
  <c r="AK319" i="169"/>
  <c r="AL319" i="169"/>
  <c r="AM319" i="169"/>
  <c r="AN319" i="169"/>
  <c r="AO319" i="169"/>
  <c r="X320" i="169"/>
  <c r="Y320" i="169"/>
  <c r="Z320" i="169"/>
  <c r="AA320" i="169"/>
  <c r="AB320" i="169"/>
  <c r="AC320" i="169"/>
  <c r="AD320" i="169"/>
  <c r="AE320" i="169"/>
  <c r="AF320" i="169"/>
  <c r="AG320" i="169"/>
  <c r="AH320" i="169"/>
  <c r="AI320" i="169"/>
  <c r="AJ320" i="169"/>
  <c r="AK320" i="169"/>
  <c r="AL320" i="169"/>
  <c r="AM320" i="169"/>
  <c r="AN320" i="169"/>
  <c r="AO320" i="169"/>
  <c r="X321" i="169"/>
  <c r="Y321" i="169"/>
  <c r="Z321" i="169"/>
  <c r="AA321" i="169"/>
  <c r="AB321" i="169"/>
  <c r="AC321" i="169"/>
  <c r="AD321" i="169"/>
  <c r="AE321" i="169"/>
  <c r="AF321" i="169"/>
  <c r="AG321" i="169"/>
  <c r="AH321" i="169"/>
  <c r="AI321" i="169"/>
  <c r="AJ321" i="169"/>
  <c r="AK321" i="169"/>
  <c r="AL321" i="169"/>
  <c r="AM321" i="169"/>
  <c r="AN321" i="169"/>
  <c r="AO321" i="169"/>
  <c r="X322" i="169"/>
  <c r="Y322" i="169"/>
  <c r="Z322" i="169"/>
  <c r="AA322" i="169"/>
  <c r="AB322" i="169"/>
  <c r="AC322" i="169"/>
  <c r="AD322" i="169"/>
  <c r="AE322" i="169"/>
  <c r="AF322" i="169"/>
  <c r="AG322" i="169"/>
  <c r="AH322" i="169"/>
  <c r="AI322" i="169"/>
  <c r="AJ322" i="169"/>
  <c r="AK322" i="169"/>
  <c r="AL322" i="169"/>
  <c r="AM322" i="169"/>
  <c r="AN322" i="169"/>
  <c r="AO322" i="169"/>
  <c r="X323" i="169"/>
  <c r="Y323" i="169"/>
  <c r="Z323" i="169"/>
  <c r="AA323" i="169"/>
  <c r="AB323" i="169"/>
  <c r="AC323" i="169"/>
  <c r="AD323" i="169"/>
  <c r="AE323" i="169"/>
  <c r="AF323" i="169"/>
  <c r="AG323" i="169"/>
  <c r="AH323" i="169"/>
  <c r="AI323" i="169"/>
  <c r="AJ323" i="169"/>
  <c r="AK323" i="169"/>
  <c r="AL323" i="169"/>
  <c r="AM323" i="169"/>
  <c r="AN323" i="169"/>
  <c r="AO323" i="169"/>
  <c r="X324" i="169"/>
  <c r="Y324" i="169"/>
  <c r="Z324" i="169"/>
  <c r="AA324" i="169"/>
  <c r="AB324" i="169"/>
  <c r="AC324" i="169"/>
  <c r="AD324" i="169"/>
  <c r="AE324" i="169"/>
  <c r="AF324" i="169"/>
  <c r="AG324" i="169"/>
  <c r="AH324" i="169"/>
  <c r="AI324" i="169"/>
  <c r="AJ324" i="169"/>
  <c r="AK324" i="169"/>
  <c r="AL324" i="169"/>
  <c r="AM324" i="169"/>
  <c r="AN324" i="169"/>
  <c r="AO324" i="169"/>
  <c r="X325" i="169"/>
  <c r="Y325" i="169"/>
  <c r="Z325" i="169"/>
  <c r="AA325" i="169"/>
  <c r="AB325" i="169"/>
  <c r="AC325" i="169"/>
  <c r="AD325" i="169"/>
  <c r="AE325" i="169"/>
  <c r="AF325" i="169"/>
  <c r="AG325" i="169"/>
  <c r="AH325" i="169"/>
  <c r="AI325" i="169"/>
  <c r="AJ325" i="169"/>
  <c r="AK325" i="169"/>
  <c r="AL325" i="169"/>
  <c r="AM325" i="169"/>
  <c r="AN325" i="169"/>
  <c r="AO325" i="169"/>
  <c r="X326" i="169"/>
  <c r="Y326" i="169"/>
  <c r="Z326" i="169"/>
  <c r="AA326" i="169"/>
  <c r="AB326" i="169"/>
  <c r="AC326" i="169"/>
  <c r="AD326" i="169"/>
  <c r="AE326" i="169"/>
  <c r="AF326" i="169"/>
  <c r="AG326" i="169"/>
  <c r="AH326" i="169"/>
  <c r="AI326" i="169"/>
  <c r="AJ326" i="169"/>
  <c r="AK326" i="169"/>
  <c r="AL326" i="169"/>
  <c r="AM326" i="169"/>
  <c r="AN326" i="169"/>
  <c r="AO326" i="169"/>
  <c r="X327" i="169"/>
  <c r="Y327" i="169"/>
  <c r="Z327" i="169"/>
  <c r="AA327" i="169"/>
  <c r="AB327" i="169"/>
  <c r="AC327" i="169"/>
  <c r="AD327" i="169"/>
  <c r="AE327" i="169"/>
  <c r="AF327" i="169"/>
  <c r="AG327" i="169"/>
  <c r="AH327" i="169"/>
  <c r="AI327" i="169"/>
  <c r="AJ327" i="169"/>
  <c r="AK327" i="169"/>
  <c r="AL327" i="169"/>
  <c r="AM327" i="169"/>
  <c r="AN327" i="169"/>
  <c r="AO327" i="169"/>
  <c r="X328" i="169"/>
  <c r="Y328" i="169"/>
  <c r="Z328" i="169"/>
  <c r="AA328" i="169"/>
  <c r="AB328" i="169"/>
  <c r="AC328" i="169"/>
  <c r="AD328" i="169"/>
  <c r="AE328" i="169"/>
  <c r="AF328" i="169"/>
  <c r="AG328" i="169"/>
  <c r="AH328" i="169"/>
  <c r="AI328" i="169"/>
  <c r="AJ328" i="169"/>
  <c r="AK328" i="169"/>
  <c r="AL328" i="169"/>
  <c r="AM328" i="169"/>
  <c r="AN328" i="169"/>
  <c r="AO328" i="169"/>
  <c r="X329" i="169"/>
  <c r="Y329" i="169"/>
  <c r="Z329" i="169"/>
  <c r="AA329" i="169"/>
  <c r="AB329" i="169"/>
  <c r="AC329" i="169"/>
  <c r="AD329" i="169"/>
  <c r="AE329" i="169"/>
  <c r="AF329" i="169"/>
  <c r="AG329" i="169"/>
  <c r="AH329" i="169"/>
  <c r="AI329" i="169"/>
  <c r="AJ329" i="169"/>
  <c r="AK329" i="169"/>
  <c r="AL329" i="169"/>
  <c r="AM329" i="169"/>
  <c r="AN329" i="169"/>
  <c r="AO329" i="169"/>
  <c r="X330" i="169"/>
  <c r="Y330" i="169"/>
  <c r="Z330" i="169"/>
  <c r="AA330" i="169"/>
  <c r="AB330" i="169"/>
  <c r="AC330" i="169"/>
  <c r="AD330" i="169"/>
  <c r="AE330" i="169"/>
  <c r="AF330" i="169"/>
  <c r="AG330" i="169"/>
  <c r="AH330" i="169"/>
  <c r="AI330" i="169"/>
  <c r="AJ330" i="169"/>
  <c r="AK330" i="169"/>
  <c r="AL330" i="169"/>
  <c r="AM330" i="169"/>
  <c r="AN330" i="169"/>
  <c r="AO330" i="169"/>
  <c r="X331" i="169"/>
  <c r="Y331" i="169"/>
  <c r="Z331" i="169"/>
  <c r="AA331" i="169"/>
  <c r="AB331" i="169"/>
  <c r="AC331" i="169"/>
  <c r="AD331" i="169"/>
  <c r="AE331" i="169"/>
  <c r="AF331" i="169"/>
  <c r="AG331" i="169"/>
  <c r="AH331" i="169"/>
  <c r="AI331" i="169"/>
  <c r="AJ331" i="169"/>
  <c r="AK331" i="169"/>
  <c r="AL331" i="169"/>
  <c r="AM331" i="169"/>
  <c r="AN331" i="169"/>
  <c r="AO331" i="169"/>
  <c r="X332" i="169"/>
  <c r="Y332" i="169"/>
  <c r="Z332" i="169"/>
  <c r="AA332" i="169"/>
  <c r="AB332" i="169"/>
  <c r="AC332" i="169"/>
  <c r="AD332" i="169"/>
  <c r="AE332" i="169"/>
  <c r="AF332" i="169"/>
  <c r="AG332" i="169"/>
  <c r="AH332" i="169"/>
  <c r="AI332" i="169"/>
  <c r="AJ332" i="169"/>
  <c r="AK332" i="169"/>
  <c r="AL332" i="169"/>
  <c r="AM332" i="169"/>
  <c r="AN332" i="169"/>
  <c r="AO332" i="169"/>
  <c r="X333" i="169"/>
  <c r="Y333" i="169"/>
  <c r="Z333" i="169"/>
  <c r="AA333" i="169"/>
  <c r="AB333" i="169"/>
  <c r="AC333" i="169"/>
  <c r="AD333" i="169"/>
  <c r="AE333" i="169"/>
  <c r="AF333" i="169"/>
  <c r="AG333" i="169"/>
  <c r="AH333" i="169"/>
  <c r="AI333" i="169"/>
  <c r="AJ333" i="169"/>
  <c r="AK333" i="169"/>
  <c r="AL333" i="169"/>
  <c r="AM333" i="169"/>
  <c r="AN333" i="169"/>
  <c r="AO333" i="169"/>
  <c r="X334" i="169"/>
  <c r="Y334" i="169"/>
  <c r="Z334" i="169"/>
  <c r="AA334" i="169"/>
  <c r="AB334" i="169"/>
  <c r="AC334" i="169"/>
  <c r="AD334" i="169"/>
  <c r="AE334" i="169"/>
  <c r="AF334" i="169"/>
  <c r="AG334" i="169"/>
  <c r="AH334" i="169"/>
  <c r="AI334" i="169"/>
  <c r="AJ334" i="169"/>
  <c r="AK334" i="169"/>
  <c r="AL334" i="169"/>
  <c r="AM334" i="169"/>
  <c r="AN334" i="169"/>
  <c r="AO334" i="169"/>
  <c r="X335" i="169"/>
  <c r="Y335" i="169"/>
  <c r="Z335" i="169"/>
  <c r="AA335" i="169"/>
  <c r="AB335" i="169"/>
  <c r="AC335" i="169"/>
  <c r="AD335" i="169"/>
  <c r="AE335" i="169"/>
  <c r="AF335" i="169"/>
  <c r="AG335" i="169"/>
  <c r="AH335" i="169"/>
  <c r="AI335" i="169"/>
  <c r="AJ335" i="169"/>
  <c r="AK335" i="169"/>
  <c r="AL335" i="169"/>
  <c r="AM335" i="169"/>
  <c r="AN335" i="169"/>
  <c r="AO335" i="169"/>
  <c r="X336" i="169"/>
  <c r="Y336" i="169"/>
  <c r="Z336" i="169"/>
  <c r="AA336" i="169"/>
  <c r="AB336" i="169"/>
  <c r="AC336" i="169"/>
  <c r="AD336" i="169"/>
  <c r="AE336" i="169"/>
  <c r="AF336" i="169"/>
  <c r="AG336" i="169"/>
  <c r="AH336" i="169"/>
  <c r="AI336" i="169"/>
  <c r="AJ336" i="169"/>
  <c r="AK336" i="169"/>
  <c r="AL336" i="169"/>
  <c r="AM336" i="169"/>
  <c r="AN336" i="169"/>
  <c r="AO336" i="169"/>
  <c r="X337" i="169"/>
  <c r="Y337" i="169"/>
  <c r="Z337" i="169"/>
  <c r="AA337" i="169"/>
  <c r="AB337" i="169"/>
  <c r="AC337" i="169"/>
  <c r="AD337" i="169"/>
  <c r="AE337" i="169"/>
  <c r="AF337" i="169"/>
  <c r="AG337" i="169"/>
  <c r="AH337" i="169"/>
  <c r="AI337" i="169"/>
  <c r="AJ337" i="169"/>
  <c r="AK337" i="169"/>
  <c r="AL337" i="169"/>
  <c r="AM337" i="169"/>
  <c r="AN337" i="169"/>
  <c r="AO337" i="169"/>
  <c r="X247" i="169"/>
  <c r="Y247" i="169"/>
  <c r="Z247" i="169"/>
  <c r="AA247" i="169"/>
  <c r="AB247" i="169"/>
  <c r="AC247" i="169"/>
  <c r="AD247" i="169"/>
  <c r="AE247" i="169"/>
  <c r="AF247" i="169"/>
  <c r="AG247" i="169"/>
  <c r="AH247" i="169"/>
  <c r="AI247" i="169"/>
  <c r="AJ247" i="169"/>
  <c r="AK247" i="169"/>
  <c r="AL247" i="169"/>
  <c r="AM247" i="169"/>
  <c r="AN247" i="169"/>
  <c r="AO247" i="169"/>
  <c r="X248" i="169"/>
  <c r="Y248" i="169"/>
  <c r="Z248" i="169"/>
  <c r="AA248" i="169"/>
  <c r="AB248" i="169"/>
  <c r="AC248" i="169"/>
  <c r="AD248" i="169"/>
  <c r="AE248" i="169"/>
  <c r="AF248" i="169"/>
  <c r="AG248" i="169"/>
  <c r="AH248" i="169"/>
  <c r="AI248" i="169"/>
  <c r="AJ248" i="169"/>
  <c r="AK248" i="169"/>
  <c r="AL248" i="169"/>
  <c r="AM248" i="169"/>
  <c r="AN248" i="169"/>
  <c r="AO248" i="169"/>
  <c r="X249" i="169"/>
  <c r="Y249" i="169"/>
  <c r="Z249" i="169"/>
  <c r="AA249" i="169"/>
  <c r="AB249" i="169"/>
  <c r="AC249" i="169"/>
  <c r="AD249" i="169"/>
  <c r="AE249" i="169"/>
  <c r="AF249" i="169"/>
  <c r="AG249" i="169"/>
  <c r="AH249" i="169"/>
  <c r="AI249" i="169"/>
  <c r="AJ249" i="169"/>
  <c r="AK249" i="169"/>
  <c r="AL249" i="169"/>
  <c r="AM249" i="169"/>
  <c r="AN249" i="169"/>
  <c r="AO249" i="169"/>
  <c r="X250" i="169"/>
  <c r="Y250" i="169"/>
  <c r="Z250" i="169"/>
  <c r="AA250" i="169"/>
  <c r="AB250" i="169"/>
  <c r="AC250" i="169"/>
  <c r="AD250" i="169"/>
  <c r="AE250" i="169"/>
  <c r="AF250" i="169"/>
  <c r="AG250" i="169"/>
  <c r="AH250" i="169"/>
  <c r="AI250" i="169"/>
  <c r="AJ250" i="169"/>
  <c r="AK250" i="169"/>
  <c r="AL250" i="169"/>
  <c r="AM250" i="169"/>
  <c r="AN250" i="169"/>
  <c r="AO250" i="169"/>
  <c r="X251" i="169"/>
  <c r="Y251" i="169"/>
  <c r="Z251" i="169"/>
  <c r="AA251" i="169"/>
  <c r="AB251" i="169"/>
  <c r="AC251" i="169"/>
  <c r="AD251" i="169"/>
  <c r="AE251" i="169"/>
  <c r="AF251" i="169"/>
  <c r="AG251" i="169"/>
  <c r="AH251" i="169"/>
  <c r="AI251" i="169"/>
  <c r="AJ251" i="169"/>
  <c r="AK251" i="169"/>
  <c r="AL251" i="169"/>
  <c r="AM251" i="169"/>
  <c r="AN251" i="169"/>
  <c r="AO251" i="169"/>
  <c r="X252" i="169"/>
  <c r="Y252" i="169"/>
  <c r="Z252" i="169"/>
  <c r="AA252" i="169"/>
  <c r="AB252" i="169"/>
  <c r="AC252" i="169"/>
  <c r="AD252" i="169"/>
  <c r="AE252" i="169"/>
  <c r="AF252" i="169"/>
  <c r="AG252" i="169"/>
  <c r="AH252" i="169"/>
  <c r="AI252" i="169"/>
  <c r="AJ252" i="169"/>
  <c r="AK252" i="169"/>
  <c r="AL252" i="169"/>
  <c r="AM252" i="169"/>
  <c r="AN252" i="169"/>
  <c r="AO252" i="169"/>
  <c r="X253" i="169"/>
  <c r="Y253" i="169"/>
  <c r="Z253" i="169"/>
  <c r="AA253" i="169"/>
  <c r="AB253" i="169"/>
  <c r="AC253" i="169"/>
  <c r="AD253" i="169"/>
  <c r="AE253" i="169"/>
  <c r="AF253" i="169"/>
  <c r="AG253" i="169"/>
  <c r="AH253" i="169"/>
  <c r="AI253" i="169"/>
  <c r="AJ253" i="169"/>
  <c r="AK253" i="169"/>
  <c r="AL253" i="169"/>
  <c r="AM253" i="169"/>
  <c r="AN253" i="169"/>
  <c r="AO253" i="169"/>
  <c r="X254" i="169"/>
  <c r="Y254" i="169"/>
  <c r="Z254" i="169"/>
  <c r="AA254" i="169"/>
  <c r="AB254" i="169"/>
  <c r="AC254" i="169"/>
  <c r="AD254" i="169"/>
  <c r="AE254" i="169"/>
  <c r="AF254" i="169"/>
  <c r="AG254" i="169"/>
  <c r="AH254" i="169"/>
  <c r="AI254" i="169"/>
  <c r="AJ254" i="169"/>
  <c r="AK254" i="169"/>
  <c r="AL254" i="169"/>
  <c r="AM254" i="169"/>
  <c r="AN254" i="169"/>
  <c r="AO254" i="169"/>
  <c r="X255" i="169"/>
  <c r="Y255" i="169"/>
  <c r="Z255" i="169"/>
  <c r="AA255" i="169"/>
  <c r="X256" i="169"/>
  <c r="Y256" i="169"/>
  <c r="Z256" i="169"/>
  <c r="AA256" i="169"/>
  <c r="AB256" i="169"/>
  <c r="AC256" i="169"/>
  <c r="AD256" i="169"/>
  <c r="AE256" i="169"/>
  <c r="AF256" i="169"/>
  <c r="AG256" i="169"/>
  <c r="AH256" i="169"/>
  <c r="AI256" i="169"/>
  <c r="AJ256" i="169"/>
  <c r="AK256" i="169"/>
  <c r="AL256" i="169"/>
  <c r="AM256" i="169"/>
  <c r="AN256" i="169"/>
  <c r="AO256" i="169"/>
  <c r="X257" i="169"/>
  <c r="Y257" i="169"/>
  <c r="Z257" i="169"/>
  <c r="AA257" i="169"/>
  <c r="AB257" i="169"/>
  <c r="AC257" i="169"/>
  <c r="AD257" i="169"/>
  <c r="AE257" i="169"/>
  <c r="AF257" i="169"/>
  <c r="AG257" i="169"/>
  <c r="AH257" i="169"/>
  <c r="AI257" i="169"/>
  <c r="AJ257" i="169"/>
  <c r="AK257" i="169"/>
  <c r="AL257" i="169"/>
  <c r="AM257" i="169"/>
  <c r="AN257" i="169"/>
  <c r="AO257" i="169"/>
  <c r="X258" i="169"/>
  <c r="Y258" i="169"/>
  <c r="Z258" i="169"/>
  <c r="AA258" i="169"/>
  <c r="AB258" i="169"/>
  <c r="AC258" i="169"/>
  <c r="AD258" i="169"/>
  <c r="AE258" i="169"/>
  <c r="AF258" i="169"/>
  <c r="AG258" i="169"/>
  <c r="AH258" i="169"/>
  <c r="AI258" i="169"/>
  <c r="AJ258" i="169"/>
  <c r="AK258" i="169"/>
  <c r="AL258" i="169"/>
  <c r="AM258" i="169"/>
  <c r="AN258" i="169"/>
  <c r="AO258" i="169"/>
  <c r="X259" i="169"/>
  <c r="Y259" i="169"/>
  <c r="Z259" i="169"/>
  <c r="AA259" i="169"/>
  <c r="AB259" i="169"/>
  <c r="AC259" i="169"/>
  <c r="AD259" i="169"/>
  <c r="AE259" i="169"/>
  <c r="AF259" i="169"/>
  <c r="AG259" i="169"/>
  <c r="AH259" i="169"/>
  <c r="AI259" i="169"/>
  <c r="AJ259" i="169"/>
  <c r="AK259" i="169"/>
  <c r="AL259" i="169"/>
  <c r="AM259" i="169"/>
  <c r="AN259" i="169"/>
  <c r="AO259" i="169"/>
  <c r="X260" i="169"/>
  <c r="Y260" i="169"/>
  <c r="Z260" i="169"/>
  <c r="AA260" i="169"/>
  <c r="AB260" i="169"/>
  <c r="AC260" i="169"/>
  <c r="AD260" i="169"/>
  <c r="AE260" i="169"/>
  <c r="AF260" i="169"/>
  <c r="AG260" i="169"/>
  <c r="AH260" i="169"/>
  <c r="AI260" i="169"/>
  <c r="AJ260" i="169"/>
  <c r="AK260" i="169"/>
  <c r="AL260" i="169"/>
  <c r="AM260" i="169"/>
  <c r="AN260" i="169"/>
  <c r="AO260" i="169"/>
  <c r="X261" i="169"/>
  <c r="Y261" i="169"/>
  <c r="Z261" i="169"/>
  <c r="AA261" i="169"/>
  <c r="AB261" i="169"/>
  <c r="AC261" i="169"/>
  <c r="AD261" i="169"/>
  <c r="AE261" i="169"/>
  <c r="AF261" i="169"/>
  <c r="AG261" i="169"/>
  <c r="AH261" i="169"/>
  <c r="AI261" i="169"/>
  <c r="AJ261" i="169"/>
  <c r="AK261" i="169"/>
  <c r="AL261" i="169"/>
  <c r="AM261" i="169"/>
  <c r="AN261" i="169"/>
  <c r="AO261" i="169"/>
  <c r="X262" i="169"/>
  <c r="Y262" i="169"/>
  <c r="Z262" i="169"/>
  <c r="AA262" i="169"/>
  <c r="AB262" i="169"/>
  <c r="AC262" i="169"/>
  <c r="AD262" i="169"/>
  <c r="AE262" i="169"/>
  <c r="AF262" i="169"/>
  <c r="AG262" i="169"/>
  <c r="AH262" i="169"/>
  <c r="AI262" i="169"/>
  <c r="AJ262" i="169"/>
  <c r="AK262" i="169"/>
  <c r="AL262" i="169"/>
  <c r="AM262" i="169"/>
  <c r="AN262" i="169"/>
  <c r="AO262" i="169"/>
  <c r="X263" i="169"/>
  <c r="Y263" i="169"/>
  <c r="Z263" i="169"/>
  <c r="AA263" i="169"/>
  <c r="AB263" i="169"/>
  <c r="AC263" i="169"/>
  <c r="AD263" i="169"/>
  <c r="AE263" i="169"/>
  <c r="AF263" i="169"/>
  <c r="AG263" i="169"/>
  <c r="AH263" i="169"/>
  <c r="AI263" i="169"/>
  <c r="AJ263" i="169"/>
  <c r="AK263" i="169"/>
  <c r="AL263" i="169"/>
  <c r="AM263" i="169"/>
  <c r="AN263" i="169"/>
  <c r="AO263" i="169"/>
  <c r="X264" i="169"/>
  <c r="Y264" i="169"/>
  <c r="Z264" i="169"/>
  <c r="AA264" i="169"/>
  <c r="AB264" i="169"/>
  <c r="AC264" i="169"/>
  <c r="AD264" i="169"/>
  <c r="AE264" i="169"/>
  <c r="AF264" i="169"/>
  <c r="AG264" i="169"/>
  <c r="AH264" i="169"/>
  <c r="AI264" i="169"/>
  <c r="AJ264" i="169"/>
  <c r="AK264" i="169"/>
  <c r="AL264" i="169"/>
  <c r="AM264" i="169"/>
  <c r="AN264" i="169"/>
  <c r="AO264" i="169"/>
  <c r="X265" i="169"/>
  <c r="Y265" i="169"/>
  <c r="Z265" i="169"/>
  <c r="AA265" i="169"/>
  <c r="AB265" i="169"/>
  <c r="AC265" i="169"/>
  <c r="AD265" i="169"/>
  <c r="AE265" i="169"/>
  <c r="AF265" i="169"/>
  <c r="AG265" i="169"/>
  <c r="AH265" i="169"/>
  <c r="AI265" i="169"/>
  <c r="AJ265" i="169"/>
  <c r="AK265" i="169"/>
  <c r="AL265" i="169"/>
  <c r="AM265" i="169"/>
  <c r="AN265" i="169"/>
  <c r="AO265" i="169"/>
  <c r="X266" i="169"/>
  <c r="Y266" i="169"/>
  <c r="Z266" i="169"/>
  <c r="AA266" i="169"/>
  <c r="AB266" i="169"/>
  <c r="AC266" i="169"/>
  <c r="AD266" i="169"/>
  <c r="AE266" i="169"/>
  <c r="AF266" i="169"/>
  <c r="AG266" i="169"/>
  <c r="AH266" i="169"/>
  <c r="AI266" i="169"/>
  <c r="AJ266" i="169"/>
  <c r="AK266" i="169"/>
  <c r="AL266" i="169"/>
  <c r="AM266" i="169"/>
  <c r="AN266" i="169"/>
  <c r="AO266" i="169"/>
  <c r="X267" i="169"/>
  <c r="Y267" i="169"/>
  <c r="Z267" i="169"/>
  <c r="AA267" i="169"/>
  <c r="AB267" i="169"/>
  <c r="AC267" i="169"/>
  <c r="AD267" i="169"/>
  <c r="AE267" i="169"/>
  <c r="AF267" i="169"/>
  <c r="AG267" i="169"/>
  <c r="AH267" i="169"/>
  <c r="AI267" i="169"/>
  <c r="AJ267" i="169"/>
  <c r="AK267" i="169"/>
  <c r="AL267" i="169"/>
  <c r="AM267" i="169"/>
  <c r="AN267" i="169"/>
  <c r="AO267" i="169"/>
  <c r="X268" i="169"/>
  <c r="Y268" i="169"/>
  <c r="Z268" i="169"/>
  <c r="AA268" i="169"/>
  <c r="AB268" i="169"/>
  <c r="AC268" i="169"/>
  <c r="AD268" i="169"/>
  <c r="AE268" i="169"/>
  <c r="AF268" i="169"/>
  <c r="AG268" i="169"/>
  <c r="AH268" i="169"/>
  <c r="AI268" i="169"/>
  <c r="AJ268" i="169"/>
  <c r="AK268" i="169"/>
  <c r="AL268" i="169"/>
  <c r="AM268" i="169"/>
  <c r="AN268" i="169"/>
  <c r="AO268" i="169"/>
  <c r="X269" i="169"/>
  <c r="Y269" i="169"/>
  <c r="Z269" i="169"/>
  <c r="AA269" i="169"/>
  <c r="AB269" i="169"/>
  <c r="AC269" i="169"/>
  <c r="AD269" i="169"/>
  <c r="AE269" i="169"/>
  <c r="AF269" i="169"/>
  <c r="AG269" i="169"/>
  <c r="AH269" i="169"/>
  <c r="AI269" i="169"/>
  <c r="AJ269" i="169"/>
  <c r="AK269" i="169"/>
  <c r="AL269" i="169"/>
  <c r="AM269" i="169"/>
  <c r="AN269" i="169"/>
  <c r="AO269" i="169"/>
  <c r="X270" i="169"/>
  <c r="Y270" i="169"/>
  <c r="Z270" i="169"/>
  <c r="AA270" i="169"/>
  <c r="AB270" i="169"/>
  <c r="AC270" i="169"/>
  <c r="AD270" i="169"/>
  <c r="AE270" i="169"/>
  <c r="AF270" i="169"/>
  <c r="AG270" i="169"/>
  <c r="AH270" i="169"/>
  <c r="AI270" i="169"/>
  <c r="AJ270" i="169"/>
  <c r="AK270" i="169"/>
  <c r="AL270" i="169"/>
  <c r="AM270" i="169"/>
  <c r="AN270" i="169"/>
  <c r="AO270" i="169"/>
  <c r="X271" i="169"/>
  <c r="Y271" i="169"/>
  <c r="Z271" i="169"/>
  <c r="AA271" i="169"/>
  <c r="AB271" i="169"/>
  <c r="AC271" i="169"/>
  <c r="AD271" i="169"/>
  <c r="AE271" i="169"/>
  <c r="AF271" i="169"/>
  <c r="AG271" i="169"/>
  <c r="AH271" i="169"/>
  <c r="AI271" i="169"/>
  <c r="AJ271" i="169"/>
  <c r="AK271" i="169"/>
  <c r="AL271" i="169"/>
  <c r="AM271" i="169"/>
  <c r="AN271" i="169"/>
  <c r="AO271" i="169"/>
  <c r="X272" i="169"/>
  <c r="Y272" i="169"/>
  <c r="Z272" i="169"/>
  <c r="AA272" i="169"/>
  <c r="AB272" i="169"/>
  <c r="AC272" i="169"/>
  <c r="AD272" i="169"/>
  <c r="AE272" i="169"/>
  <c r="AF272" i="169"/>
  <c r="AG272" i="169"/>
  <c r="AH272" i="169"/>
  <c r="AI272" i="169"/>
  <c r="AJ272" i="169"/>
  <c r="AK272" i="169"/>
  <c r="AL272" i="169"/>
  <c r="AM272" i="169"/>
  <c r="AN272" i="169"/>
  <c r="AO272" i="169"/>
  <c r="X273" i="169"/>
  <c r="Y273" i="169"/>
  <c r="Z273" i="169"/>
  <c r="AA273" i="169"/>
  <c r="AB273" i="169"/>
  <c r="AC273" i="169"/>
  <c r="AD273" i="169"/>
  <c r="AE273" i="169"/>
  <c r="AF273" i="169"/>
  <c r="AG273" i="169"/>
  <c r="AH273" i="169"/>
  <c r="AI273" i="169"/>
  <c r="AJ273" i="169"/>
  <c r="AK273" i="169"/>
  <c r="AL273" i="169"/>
  <c r="AM273" i="169"/>
  <c r="AN273" i="169"/>
  <c r="AO273" i="169"/>
  <c r="X274" i="169"/>
  <c r="Y274" i="169"/>
  <c r="Z274" i="169"/>
  <c r="AA274" i="169"/>
  <c r="AB274" i="169"/>
  <c r="AC274" i="169"/>
  <c r="AD274" i="169"/>
  <c r="AE274" i="169"/>
  <c r="AF274" i="169"/>
  <c r="AG274" i="169"/>
  <c r="AH274" i="169"/>
  <c r="AI274" i="169"/>
  <c r="AJ274" i="169"/>
  <c r="AK274" i="169"/>
  <c r="AL274" i="169"/>
  <c r="AM274" i="169"/>
  <c r="AN274" i="169"/>
  <c r="AO274" i="169"/>
  <c r="X275" i="169"/>
  <c r="Y275" i="169"/>
  <c r="Z275" i="169"/>
  <c r="AA275" i="169"/>
  <c r="AB275" i="169"/>
  <c r="AC275" i="169"/>
  <c r="AD275" i="169"/>
  <c r="AE275" i="169"/>
  <c r="AF275" i="169"/>
  <c r="AG275" i="169"/>
  <c r="AH275" i="169"/>
  <c r="AI275" i="169"/>
  <c r="AJ275" i="169"/>
  <c r="AK275" i="169"/>
  <c r="AL275" i="169"/>
  <c r="AM275" i="169"/>
  <c r="AN275" i="169"/>
  <c r="AO275" i="169"/>
  <c r="X276" i="169"/>
  <c r="Y276" i="169"/>
  <c r="Z276" i="169"/>
  <c r="AA276" i="169"/>
  <c r="AB276" i="169"/>
  <c r="AC276" i="169"/>
  <c r="AD276" i="169"/>
  <c r="AE276" i="169"/>
  <c r="AF276" i="169"/>
  <c r="AG276" i="169"/>
  <c r="AH276" i="169"/>
  <c r="AI276" i="169"/>
  <c r="AJ276" i="169"/>
  <c r="AK276" i="169"/>
  <c r="AL276" i="169"/>
  <c r="AM276" i="169"/>
  <c r="AN276" i="169"/>
  <c r="AO276" i="169"/>
  <c r="X277" i="169"/>
  <c r="Y277" i="169"/>
  <c r="Z277" i="169"/>
  <c r="AA277" i="169"/>
  <c r="AB277" i="169"/>
  <c r="AC277" i="169"/>
  <c r="AD277" i="169"/>
  <c r="AE277" i="169"/>
  <c r="AF277" i="169"/>
  <c r="AG277" i="169"/>
  <c r="AH277" i="169"/>
  <c r="AI277" i="169"/>
  <c r="AJ277" i="169"/>
  <c r="AK277" i="169"/>
  <c r="AL277" i="169"/>
  <c r="AM277" i="169"/>
  <c r="AN277" i="169"/>
  <c r="AO277" i="169"/>
  <c r="X278" i="169"/>
  <c r="Y278" i="169"/>
  <c r="Z278" i="169"/>
  <c r="AA278" i="169"/>
  <c r="X279" i="169"/>
  <c r="Y279" i="169"/>
  <c r="Z279" i="169"/>
  <c r="AA279" i="169"/>
  <c r="AB279" i="169"/>
  <c r="AC279" i="169"/>
  <c r="AD279" i="169"/>
  <c r="AE279" i="169"/>
  <c r="AF279" i="169"/>
  <c r="AG279" i="169"/>
  <c r="AH279" i="169"/>
  <c r="AI279" i="169"/>
  <c r="AJ279" i="169"/>
  <c r="AK279" i="169"/>
  <c r="AL279" i="169"/>
  <c r="AM279" i="169"/>
  <c r="AN279" i="169"/>
  <c r="AO279" i="169"/>
  <c r="X280" i="169"/>
  <c r="Y280" i="169"/>
  <c r="Z280" i="169"/>
  <c r="AA280" i="169"/>
  <c r="AB280" i="169"/>
  <c r="AC280" i="169"/>
  <c r="AD280" i="169"/>
  <c r="AE280" i="169"/>
  <c r="AF280" i="169"/>
  <c r="AG280" i="169"/>
  <c r="AH280" i="169"/>
  <c r="AI280" i="169"/>
  <c r="AJ280" i="169"/>
  <c r="AK280" i="169"/>
  <c r="AL280" i="169"/>
  <c r="AM280" i="169"/>
  <c r="AN280" i="169"/>
  <c r="AO280" i="169"/>
  <c r="X281" i="169"/>
  <c r="Y281" i="169"/>
  <c r="Z281" i="169"/>
  <c r="AA281" i="169"/>
  <c r="AB281" i="169"/>
  <c r="AC281" i="169"/>
  <c r="AD281" i="169"/>
  <c r="AE281" i="169"/>
  <c r="AF281" i="169"/>
  <c r="AG281" i="169"/>
  <c r="AH281" i="169"/>
  <c r="AI281" i="169"/>
  <c r="AJ281" i="169"/>
  <c r="AK281" i="169"/>
  <c r="AL281" i="169"/>
  <c r="AM281" i="169"/>
  <c r="AN281" i="169"/>
  <c r="AO281" i="169"/>
  <c r="X282" i="169"/>
  <c r="Y282" i="169"/>
  <c r="Z282" i="169"/>
  <c r="AA282" i="169"/>
  <c r="AB282" i="169"/>
  <c r="AC282" i="169"/>
  <c r="AD282" i="169"/>
  <c r="AE282" i="169"/>
  <c r="AF282" i="169"/>
  <c r="AG282" i="169"/>
  <c r="AH282" i="169"/>
  <c r="AI282" i="169"/>
  <c r="AJ282" i="169"/>
  <c r="AK282" i="169"/>
  <c r="AL282" i="169"/>
  <c r="AM282" i="169"/>
  <c r="AN282" i="169"/>
  <c r="AO282" i="169"/>
  <c r="X283" i="169"/>
  <c r="Y283" i="169"/>
  <c r="Z283" i="169"/>
  <c r="AA283" i="169"/>
  <c r="AB283" i="169"/>
  <c r="AC283" i="169"/>
  <c r="AD283" i="169"/>
  <c r="AE283" i="169"/>
  <c r="AF283" i="169"/>
  <c r="AG283" i="169"/>
  <c r="AH283" i="169"/>
  <c r="AI283" i="169"/>
  <c r="AJ283" i="169"/>
  <c r="AK283" i="169"/>
  <c r="AL283" i="169"/>
  <c r="AM283" i="169"/>
  <c r="AN283" i="169"/>
  <c r="AO283" i="169"/>
  <c r="X284" i="169"/>
  <c r="Y284" i="169"/>
  <c r="Z284" i="169"/>
  <c r="AA284" i="169"/>
  <c r="AB284" i="169"/>
  <c r="AC284" i="169"/>
  <c r="AD284" i="169"/>
  <c r="AE284" i="169"/>
  <c r="AF284" i="169"/>
  <c r="AG284" i="169"/>
  <c r="AH284" i="169"/>
  <c r="AI284" i="169"/>
  <c r="AJ284" i="169"/>
  <c r="AK284" i="169"/>
  <c r="AL284" i="169"/>
  <c r="AM284" i="169"/>
  <c r="AN284" i="169"/>
  <c r="AO284" i="169"/>
  <c r="X285" i="169"/>
  <c r="Y285" i="169"/>
  <c r="Z285" i="169"/>
  <c r="AA285" i="169"/>
  <c r="AB285" i="169"/>
  <c r="AC285" i="169"/>
  <c r="AD285" i="169"/>
  <c r="AE285" i="169"/>
  <c r="AF285" i="169"/>
  <c r="AG285" i="169"/>
  <c r="AH285" i="169"/>
  <c r="AI285" i="169"/>
  <c r="AJ285" i="169"/>
  <c r="AK285" i="169"/>
  <c r="AL285" i="169"/>
  <c r="AM285" i="169"/>
  <c r="AN285" i="169"/>
  <c r="AO285" i="169"/>
  <c r="X286" i="169"/>
  <c r="Y286" i="169"/>
  <c r="Z286" i="169"/>
  <c r="AA286" i="169"/>
  <c r="AB286" i="169"/>
  <c r="AC286" i="169"/>
  <c r="AD286" i="169"/>
  <c r="AE286" i="169"/>
  <c r="AF286" i="169"/>
  <c r="AG286" i="169"/>
  <c r="AH286" i="169"/>
  <c r="AI286" i="169"/>
  <c r="AJ286" i="169"/>
  <c r="AK286" i="169"/>
  <c r="AL286" i="169"/>
  <c r="AM286" i="169"/>
  <c r="AN286" i="169"/>
  <c r="AO286" i="169"/>
  <c r="X287" i="169"/>
  <c r="Y287" i="169"/>
  <c r="Z287" i="169"/>
  <c r="AA287" i="169"/>
  <c r="AB287" i="169"/>
  <c r="AC287" i="169"/>
  <c r="AD287" i="169"/>
  <c r="AE287" i="169"/>
  <c r="AF287" i="169"/>
  <c r="AG287" i="169"/>
  <c r="AH287" i="169"/>
  <c r="AI287" i="169"/>
  <c r="AJ287" i="169"/>
  <c r="AK287" i="169"/>
  <c r="AL287" i="169"/>
  <c r="AM287" i="169"/>
  <c r="AN287" i="169"/>
  <c r="AO287" i="169"/>
  <c r="X288" i="169"/>
  <c r="Y288" i="169"/>
  <c r="Z288" i="169"/>
  <c r="AA288" i="169"/>
  <c r="AB288" i="169"/>
  <c r="AC288" i="169"/>
  <c r="AD288" i="169"/>
  <c r="AE288" i="169"/>
  <c r="AF288" i="169"/>
  <c r="AG288" i="169"/>
  <c r="AH288" i="169"/>
  <c r="AI288" i="169"/>
  <c r="AJ288" i="169"/>
  <c r="AK288" i="169"/>
  <c r="AL288" i="169"/>
  <c r="AM288" i="169"/>
  <c r="AN288" i="169"/>
  <c r="AO288" i="169"/>
  <c r="X289" i="169"/>
  <c r="Y289" i="169"/>
  <c r="Z289" i="169"/>
  <c r="AA289" i="169"/>
  <c r="AB289" i="169"/>
  <c r="AC289" i="169"/>
  <c r="AD289" i="169"/>
  <c r="AE289" i="169"/>
  <c r="AF289" i="169"/>
  <c r="AG289" i="169"/>
  <c r="AH289" i="169"/>
  <c r="AI289" i="169"/>
  <c r="AJ289" i="169"/>
  <c r="AK289" i="169"/>
  <c r="AL289" i="169"/>
  <c r="AM289" i="169"/>
  <c r="AN289" i="169"/>
  <c r="AO289" i="169"/>
  <c r="X290" i="169"/>
  <c r="Y290" i="169"/>
  <c r="Z290" i="169"/>
  <c r="AA290" i="169"/>
  <c r="AB290" i="169"/>
  <c r="AC290" i="169"/>
  <c r="AD290" i="169"/>
  <c r="AE290" i="169"/>
  <c r="AF290" i="169"/>
  <c r="AG290" i="169"/>
  <c r="AH290" i="169"/>
  <c r="AI290" i="169"/>
  <c r="AJ290" i="169"/>
  <c r="AK290" i="169"/>
  <c r="AL290" i="169"/>
  <c r="AM290" i="169"/>
  <c r="AN290" i="169"/>
  <c r="AO290" i="169"/>
  <c r="X291" i="169"/>
  <c r="Y291" i="169"/>
  <c r="Z291" i="169"/>
  <c r="AA291" i="169"/>
  <c r="AB291" i="169"/>
  <c r="AC291" i="169"/>
  <c r="AD291" i="169"/>
  <c r="AE291" i="169"/>
  <c r="AF291" i="169"/>
  <c r="AG291" i="169"/>
  <c r="AH291" i="169"/>
  <c r="AI291" i="169"/>
  <c r="AJ291" i="169"/>
  <c r="AK291" i="169"/>
  <c r="AL291" i="169"/>
  <c r="AM291" i="169"/>
  <c r="AN291" i="169"/>
  <c r="AO291" i="169"/>
  <c r="X292" i="169"/>
  <c r="Y292" i="169"/>
  <c r="Z292" i="169"/>
  <c r="AA292" i="169"/>
  <c r="AB292" i="169"/>
  <c r="AC292" i="169"/>
  <c r="AD292" i="169"/>
  <c r="AE292" i="169"/>
  <c r="AF292" i="169"/>
  <c r="AG292" i="169"/>
  <c r="AH292" i="169"/>
  <c r="AI292" i="169"/>
  <c r="AJ292" i="169"/>
  <c r="AK292" i="169"/>
  <c r="AL292" i="169"/>
  <c r="AM292" i="169"/>
  <c r="AN292" i="169"/>
  <c r="AO292" i="169"/>
  <c r="X293" i="169"/>
  <c r="Y293" i="169"/>
  <c r="Z293" i="169"/>
  <c r="AA293" i="169"/>
  <c r="AB293" i="169"/>
  <c r="AC293" i="169"/>
  <c r="AD293" i="169"/>
  <c r="AE293" i="169"/>
  <c r="AF293" i="169"/>
  <c r="AG293" i="169"/>
  <c r="AH293" i="169"/>
  <c r="AI293" i="169"/>
  <c r="AJ293" i="169"/>
  <c r="AK293" i="169"/>
  <c r="AL293" i="169"/>
  <c r="AM293" i="169"/>
  <c r="AN293" i="169"/>
  <c r="AO293" i="169"/>
  <c r="X294" i="169"/>
  <c r="Y294" i="169"/>
  <c r="Z294" i="169"/>
  <c r="AA294" i="169"/>
  <c r="AB294" i="169"/>
  <c r="AC294" i="169"/>
  <c r="AD294" i="169"/>
  <c r="AE294" i="169"/>
  <c r="AF294" i="169"/>
  <c r="AG294" i="169"/>
  <c r="AH294" i="169"/>
  <c r="AI294" i="169"/>
  <c r="AJ294" i="169"/>
  <c r="AK294" i="169"/>
  <c r="AL294" i="169"/>
  <c r="AM294" i="169"/>
  <c r="AN294" i="169"/>
  <c r="AO294" i="169"/>
  <c r="X295" i="169"/>
  <c r="Y295" i="169"/>
  <c r="Z295" i="169"/>
  <c r="AA295" i="169"/>
  <c r="AB295" i="169"/>
  <c r="AC295" i="169"/>
  <c r="AD295" i="169"/>
  <c r="AE295" i="169"/>
  <c r="AF295" i="169"/>
  <c r="AG295" i="169"/>
  <c r="AH295" i="169"/>
  <c r="AI295" i="169"/>
  <c r="AJ295" i="169"/>
  <c r="AK295" i="169"/>
  <c r="AL295" i="169"/>
  <c r="AM295" i="169"/>
  <c r="AN295" i="169"/>
  <c r="AO295" i="169"/>
  <c r="X296" i="169"/>
  <c r="Y296" i="169"/>
  <c r="Z296" i="169"/>
  <c r="AA296" i="169"/>
  <c r="AB296" i="169"/>
  <c r="AC296" i="169"/>
  <c r="AD296" i="169"/>
  <c r="AE296" i="169"/>
  <c r="AF296" i="169"/>
  <c r="AG296" i="169"/>
  <c r="AH296" i="169"/>
  <c r="AI296" i="169"/>
  <c r="AJ296" i="169"/>
  <c r="AK296" i="169"/>
  <c r="AL296" i="169"/>
  <c r="AM296" i="169"/>
  <c r="AN296" i="169"/>
  <c r="AO296" i="169"/>
  <c r="X297" i="169"/>
  <c r="Y297" i="169"/>
  <c r="Z297" i="169"/>
  <c r="AA297" i="169"/>
  <c r="AB297" i="169"/>
  <c r="AC297" i="169"/>
  <c r="AD297" i="169"/>
  <c r="AE297" i="169"/>
  <c r="AF297" i="169"/>
  <c r="AG297" i="169"/>
  <c r="AH297" i="169"/>
  <c r="AI297" i="169"/>
  <c r="AJ297" i="169"/>
  <c r="AK297" i="169"/>
  <c r="AL297" i="169"/>
  <c r="AM297" i="169"/>
  <c r="AN297" i="169"/>
  <c r="AO297" i="169"/>
  <c r="X298" i="169"/>
  <c r="Y298" i="169"/>
  <c r="Z298" i="169"/>
  <c r="AA298" i="169"/>
  <c r="AB298" i="169"/>
  <c r="AC298" i="169"/>
  <c r="AD298" i="169"/>
  <c r="AE298" i="169"/>
  <c r="AF298" i="169"/>
  <c r="AG298" i="169"/>
  <c r="AH298" i="169"/>
  <c r="AI298" i="169"/>
  <c r="AJ298" i="169"/>
  <c r="AK298" i="169"/>
  <c r="AL298" i="169"/>
  <c r="AM298" i="169"/>
  <c r="AN298" i="169"/>
  <c r="AO298" i="169"/>
  <c r="X299" i="169"/>
  <c r="Y299" i="169"/>
  <c r="Z299" i="169"/>
  <c r="AA299" i="169"/>
  <c r="AB299" i="169"/>
  <c r="AC299" i="169"/>
  <c r="AD299" i="169"/>
  <c r="AE299" i="169"/>
  <c r="AF299" i="169"/>
  <c r="AG299" i="169"/>
  <c r="AH299" i="169"/>
  <c r="AI299" i="169"/>
  <c r="AJ299" i="169"/>
  <c r="AK299" i="169"/>
  <c r="AL299" i="169"/>
  <c r="AM299" i="169"/>
  <c r="AN299" i="169"/>
  <c r="AO299" i="169"/>
  <c r="X300" i="169"/>
  <c r="Y300" i="169"/>
  <c r="Z300" i="169"/>
  <c r="AA300" i="169"/>
  <c r="AB300" i="169"/>
  <c r="AC300" i="169"/>
  <c r="AD300" i="169"/>
  <c r="AE300" i="169"/>
  <c r="AF300" i="169"/>
  <c r="AG300" i="169"/>
  <c r="AH300" i="169"/>
  <c r="AI300" i="169"/>
  <c r="AJ300" i="169"/>
  <c r="AK300" i="169"/>
  <c r="AL300" i="169"/>
  <c r="AM300" i="169"/>
  <c r="AN300" i="169"/>
  <c r="AO300" i="169"/>
  <c r="X301" i="169"/>
  <c r="Y301" i="169"/>
  <c r="Z301" i="169"/>
  <c r="AA301" i="169"/>
  <c r="AB301" i="169"/>
  <c r="AC301" i="169"/>
  <c r="AD301" i="169"/>
  <c r="AE301" i="169"/>
  <c r="AF301" i="169"/>
  <c r="AG301" i="169"/>
  <c r="AH301" i="169"/>
  <c r="AI301" i="169"/>
  <c r="AJ301" i="169"/>
  <c r="AK301" i="169"/>
  <c r="AL301" i="169"/>
  <c r="AM301" i="169"/>
  <c r="AN301" i="169"/>
  <c r="AO301" i="169"/>
  <c r="X302" i="169"/>
  <c r="Y302" i="169"/>
  <c r="Z302" i="169"/>
  <c r="AA302" i="169"/>
  <c r="AB302" i="169"/>
  <c r="AC302" i="169"/>
  <c r="AD302" i="169"/>
  <c r="AE302" i="169"/>
  <c r="AF302" i="169"/>
  <c r="AG302" i="169"/>
  <c r="AH302" i="169"/>
  <c r="AI302" i="169"/>
  <c r="AJ302" i="169"/>
  <c r="AK302" i="169"/>
  <c r="AL302" i="169"/>
  <c r="AM302" i="169"/>
  <c r="AN302" i="169"/>
  <c r="AO302" i="169"/>
  <c r="X303" i="169"/>
  <c r="Y303" i="169"/>
  <c r="Z303" i="169"/>
  <c r="AA303" i="169"/>
  <c r="AB303" i="169"/>
  <c r="AC303" i="169"/>
  <c r="AD303" i="169"/>
  <c r="AE303" i="169"/>
  <c r="AF303" i="169"/>
  <c r="AG303" i="169"/>
  <c r="AH303" i="169"/>
  <c r="AI303" i="169"/>
  <c r="AJ303" i="169"/>
  <c r="AK303" i="169"/>
  <c r="AL303" i="169"/>
  <c r="AM303" i="169"/>
  <c r="AN303" i="169"/>
  <c r="AO303" i="169"/>
  <c r="X304" i="169"/>
  <c r="Y304" i="169"/>
  <c r="Z304" i="169"/>
  <c r="AA304" i="169"/>
  <c r="AB304" i="169"/>
  <c r="AC304" i="169"/>
  <c r="AD304" i="169"/>
  <c r="AE304" i="169"/>
  <c r="AF304" i="169"/>
  <c r="AG304" i="169"/>
  <c r="AH304" i="169"/>
  <c r="AI304" i="169"/>
  <c r="AJ304" i="169"/>
  <c r="AK304" i="169"/>
  <c r="AL304" i="169"/>
  <c r="AM304" i="169"/>
  <c r="AN304" i="169"/>
  <c r="AO304" i="169"/>
  <c r="X305" i="169"/>
  <c r="Y305" i="169"/>
  <c r="Z305" i="169"/>
  <c r="AA305" i="169"/>
  <c r="AB305" i="169"/>
  <c r="AC305" i="169"/>
  <c r="AD305" i="169"/>
  <c r="AE305" i="169"/>
  <c r="AF305" i="169"/>
  <c r="AG305" i="169"/>
  <c r="AH305" i="169"/>
  <c r="AI305" i="169"/>
  <c r="AJ305" i="169"/>
  <c r="AK305" i="169"/>
  <c r="AL305" i="169"/>
  <c r="AM305" i="169"/>
  <c r="AN305" i="169"/>
  <c r="AO305" i="169"/>
  <c r="X306" i="169"/>
  <c r="Y306" i="169"/>
  <c r="Z306" i="169"/>
  <c r="AA306" i="169"/>
  <c r="AB306" i="169"/>
  <c r="AC306" i="169"/>
  <c r="AD306" i="169"/>
  <c r="AE306" i="169"/>
  <c r="AF306" i="169"/>
  <c r="AG306" i="169"/>
  <c r="AH306" i="169"/>
  <c r="AI306" i="169"/>
  <c r="AJ306" i="169"/>
  <c r="AK306" i="169"/>
  <c r="AL306" i="169"/>
  <c r="AM306" i="169"/>
  <c r="AN306" i="169"/>
  <c r="AO306" i="169"/>
  <c r="X307" i="169"/>
  <c r="Y307" i="169"/>
  <c r="Z307" i="169"/>
  <c r="AA307" i="169"/>
  <c r="AB307" i="169"/>
  <c r="AC307" i="169"/>
  <c r="AD307" i="169"/>
  <c r="AE307" i="169"/>
  <c r="AF307" i="169"/>
  <c r="AG307" i="169"/>
  <c r="AH307" i="169"/>
  <c r="AI307" i="169"/>
  <c r="AJ307" i="169"/>
  <c r="AK307" i="169"/>
  <c r="AL307" i="169"/>
  <c r="AM307" i="169"/>
  <c r="AN307" i="169"/>
  <c r="AO307" i="169"/>
  <c r="W308" i="169"/>
  <c r="X308" i="169"/>
  <c r="Y308" i="169"/>
  <c r="Z308" i="169"/>
  <c r="AA308" i="169"/>
  <c r="AB308" i="169"/>
  <c r="AC308" i="169"/>
  <c r="AD308" i="169"/>
  <c r="AE308" i="169"/>
  <c r="AF308" i="169"/>
  <c r="AG308" i="169"/>
  <c r="AH308" i="169"/>
  <c r="AI308" i="169"/>
  <c r="AJ308" i="169"/>
  <c r="AK308" i="169"/>
  <c r="AL308" i="169"/>
  <c r="AM308" i="169"/>
  <c r="AN308" i="169"/>
  <c r="AO308" i="169"/>
  <c r="X309" i="169"/>
  <c r="Y309" i="169"/>
  <c r="Z309" i="169"/>
  <c r="AA309" i="169"/>
  <c r="AB309" i="169"/>
  <c r="AC309" i="169"/>
  <c r="AD309" i="169"/>
  <c r="AE309" i="169"/>
  <c r="AF309" i="169"/>
  <c r="AG309" i="169"/>
  <c r="AH309" i="169"/>
  <c r="AI309" i="169"/>
  <c r="AJ309" i="169"/>
  <c r="AK309" i="169"/>
  <c r="AL309" i="169"/>
  <c r="AM309" i="169"/>
  <c r="AN309" i="169"/>
  <c r="AO309" i="169"/>
  <c r="X310" i="169"/>
  <c r="Y310" i="169"/>
  <c r="Z310" i="169"/>
  <c r="AA310" i="169"/>
  <c r="AB310" i="169"/>
  <c r="AC310" i="169"/>
  <c r="AD310" i="169"/>
  <c r="AE310" i="169"/>
  <c r="AF310" i="169"/>
  <c r="AG310" i="169"/>
  <c r="AH310" i="169"/>
  <c r="AI310" i="169"/>
  <c r="AJ310" i="169"/>
  <c r="AK310" i="169"/>
  <c r="AL310" i="169"/>
  <c r="AM310" i="169"/>
  <c r="AN310" i="169"/>
  <c r="AO310" i="169"/>
  <c r="X311" i="169"/>
  <c r="Y311" i="169"/>
  <c r="Z311" i="169"/>
  <c r="AA311" i="169"/>
  <c r="AB311" i="169"/>
  <c r="AC311" i="169"/>
  <c r="AD311" i="169"/>
  <c r="AE311" i="169"/>
  <c r="AF311" i="169"/>
  <c r="AG311" i="169"/>
  <c r="AH311" i="169"/>
  <c r="AI311" i="169"/>
  <c r="AJ311" i="169"/>
  <c r="AK311" i="169"/>
  <c r="AL311" i="169"/>
  <c r="AM311" i="169"/>
  <c r="AN311" i="169"/>
  <c r="AO311" i="169"/>
  <c r="X312" i="169"/>
  <c r="Y312" i="169"/>
  <c r="Z312" i="169"/>
  <c r="AA312" i="169"/>
  <c r="AB312" i="169"/>
  <c r="AC312" i="169"/>
  <c r="AD312" i="169"/>
  <c r="AE312" i="169"/>
  <c r="AF312" i="169"/>
  <c r="AG312" i="169"/>
  <c r="AH312" i="169"/>
  <c r="AI312" i="169"/>
  <c r="AJ312" i="169"/>
  <c r="AK312" i="169"/>
  <c r="AL312" i="169"/>
  <c r="AM312" i="169"/>
  <c r="AN312" i="169"/>
  <c r="AO312" i="169"/>
  <c r="X313" i="169"/>
  <c r="Y313" i="169"/>
  <c r="Z313" i="169"/>
  <c r="AA313" i="169"/>
  <c r="X314" i="169"/>
  <c r="Y314" i="169"/>
  <c r="Z314" i="169"/>
  <c r="AA314" i="169"/>
  <c r="AB314" i="169"/>
  <c r="AC314" i="169"/>
  <c r="AD314" i="169"/>
  <c r="AE314" i="169"/>
  <c r="AF314" i="169"/>
  <c r="AG314" i="169"/>
  <c r="AH314" i="169"/>
  <c r="AI314" i="169"/>
  <c r="AJ314" i="169"/>
  <c r="AK314" i="169"/>
  <c r="AL314" i="169"/>
  <c r="AM314" i="169"/>
  <c r="AN314" i="169"/>
  <c r="AO314" i="169"/>
  <c r="X229" i="169"/>
  <c r="Y229" i="169"/>
  <c r="Z229" i="169"/>
  <c r="AA229" i="169"/>
  <c r="AB229" i="169"/>
  <c r="AC229" i="169"/>
  <c r="AD229" i="169"/>
  <c r="AE229" i="169"/>
  <c r="AF229" i="169"/>
  <c r="AG229" i="169"/>
  <c r="AH229" i="169"/>
  <c r="AI229" i="169"/>
  <c r="AJ229" i="169"/>
  <c r="AK229" i="169"/>
  <c r="AL229" i="169"/>
  <c r="AM229" i="169"/>
  <c r="AN229" i="169"/>
  <c r="AO229" i="169"/>
  <c r="X230" i="169"/>
  <c r="Y230" i="169"/>
  <c r="Z230" i="169"/>
  <c r="AA230" i="169"/>
  <c r="AB230" i="169"/>
  <c r="AC230" i="169"/>
  <c r="AD230" i="169"/>
  <c r="AE230" i="169"/>
  <c r="AF230" i="169"/>
  <c r="AG230" i="169"/>
  <c r="AH230" i="169"/>
  <c r="AI230" i="169"/>
  <c r="AJ230" i="169"/>
  <c r="AK230" i="169"/>
  <c r="AL230" i="169"/>
  <c r="AM230" i="169"/>
  <c r="AN230" i="169"/>
  <c r="AO230" i="169"/>
  <c r="X231" i="169"/>
  <c r="Y231" i="169"/>
  <c r="Z231" i="169"/>
  <c r="AA231" i="169"/>
  <c r="AB231" i="169"/>
  <c r="AC231" i="169"/>
  <c r="AD231" i="169"/>
  <c r="AE231" i="169"/>
  <c r="AF231" i="169"/>
  <c r="AG231" i="169"/>
  <c r="AH231" i="169"/>
  <c r="AI231" i="169"/>
  <c r="AJ231" i="169"/>
  <c r="AK231" i="169"/>
  <c r="AL231" i="169"/>
  <c r="AM231" i="169"/>
  <c r="AN231" i="169"/>
  <c r="AO231" i="169"/>
  <c r="X232" i="169"/>
  <c r="Y232" i="169"/>
  <c r="Z232" i="169"/>
  <c r="AA232" i="169"/>
  <c r="AB232" i="169"/>
  <c r="AC232" i="169"/>
  <c r="AD232" i="169"/>
  <c r="AE232" i="169"/>
  <c r="AF232" i="169"/>
  <c r="AG232" i="169"/>
  <c r="AH232" i="169"/>
  <c r="AI232" i="169"/>
  <c r="AJ232" i="169"/>
  <c r="AK232" i="169"/>
  <c r="AL232" i="169"/>
  <c r="AM232" i="169"/>
  <c r="AN232" i="169"/>
  <c r="AO232" i="169"/>
  <c r="X233" i="169"/>
  <c r="Y233" i="169"/>
  <c r="Z233" i="169"/>
  <c r="AA233" i="169"/>
  <c r="AB233" i="169"/>
  <c r="AC233" i="169"/>
  <c r="AD233" i="169"/>
  <c r="AE233" i="169"/>
  <c r="AF233" i="169"/>
  <c r="AG233" i="169"/>
  <c r="AH233" i="169"/>
  <c r="AI233" i="169"/>
  <c r="AJ233" i="169"/>
  <c r="AK233" i="169"/>
  <c r="AL233" i="169"/>
  <c r="AM233" i="169"/>
  <c r="AN233" i="169"/>
  <c r="AO233" i="169"/>
  <c r="X234" i="169"/>
  <c r="Y234" i="169"/>
  <c r="Z234" i="169"/>
  <c r="AA234" i="169"/>
  <c r="AB234" i="169"/>
  <c r="AC234" i="169"/>
  <c r="AD234" i="169"/>
  <c r="AE234" i="169"/>
  <c r="AF234" i="169"/>
  <c r="AG234" i="169"/>
  <c r="AH234" i="169"/>
  <c r="AI234" i="169"/>
  <c r="AJ234" i="169"/>
  <c r="AK234" i="169"/>
  <c r="AL234" i="169"/>
  <c r="AM234" i="169"/>
  <c r="AN234" i="169"/>
  <c r="AO234" i="169"/>
  <c r="X235" i="169"/>
  <c r="Y235" i="169"/>
  <c r="Z235" i="169"/>
  <c r="AA235" i="169"/>
  <c r="AB235" i="169"/>
  <c r="AC235" i="169"/>
  <c r="AD235" i="169"/>
  <c r="AE235" i="169"/>
  <c r="AF235" i="169"/>
  <c r="AG235" i="169"/>
  <c r="AH235" i="169"/>
  <c r="AI235" i="169"/>
  <c r="AJ235" i="169"/>
  <c r="AK235" i="169"/>
  <c r="AL235" i="169"/>
  <c r="AM235" i="169"/>
  <c r="AN235" i="169"/>
  <c r="AO235" i="169"/>
  <c r="X236" i="169"/>
  <c r="Y236" i="169"/>
  <c r="Z236" i="169"/>
  <c r="AA236" i="169"/>
  <c r="AB236" i="169"/>
  <c r="AC236" i="169"/>
  <c r="AD236" i="169"/>
  <c r="AE236" i="169"/>
  <c r="AF236" i="169"/>
  <c r="AG236" i="169"/>
  <c r="AH236" i="169"/>
  <c r="AI236" i="169"/>
  <c r="AJ236" i="169"/>
  <c r="AK236" i="169"/>
  <c r="AL236" i="169"/>
  <c r="AM236" i="169"/>
  <c r="AN236" i="169"/>
  <c r="AO236" i="169"/>
  <c r="X237" i="169"/>
  <c r="Y237" i="169"/>
  <c r="Z237" i="169"/>
  <c r="AA237" i="169"/>
  <c r="AB237" i="169"/>
  <c r="AC237" i="169"/>
  <c r="AD237" i="169"/>
  <c r="AE237" i="169"/>
  <c r="AF237" i="169"/>
  <c r="AG237" i="169"/>
  <c r="AH237" i="169"/>
  <c r="AI237" i="169"/>
  <c r="AJ237" i="169"/>
  <c r="AK237" i="169"/>
  <c r="AL237" i="169"/>
  <c r="AM237" i="169"/>
  <c r="AN237" i="169"/>
  <c r="AO237" i="169"/>
  <c r="X238" i="169"/>
  <c r="Y238" i="169"/>
  <c r="Z238" i="169"/>
  <c r="AA238" i="169"/>
  <c r="AB238" i="169"/>
  <c r="AC238" i="169"/>
  <c r="AD238" i="169"/>
  <c r="AE238" i="169"/>
  <c r="AF238" i="169"/>
  <c r="AG238" i="169"/>
  <c r="AH238" i="169"/>
  <c r="AI238" i="169"/>
  <c r="AJ238" i="169"/>
  <c r="AK238" i="169"/>
  <c r="AL238" i="169"/>
  <c r="AM238" i="169"/>
  <c r="AN238" i="169"/>
  <c r="AO238" i="169"/>
  <c r="X239" i="169"/>
  <c r="Y239" i="169"/>
  <c r="Z239" i="169"/>
  <c r="AA239" i="169"/>
  <c r="AB239" i="169"/>
  <c r="AC239" i="169"/>
  <c r="AD239" i="169"/>
  <c r="AE239" i="169"/>
  <c r="AF239" i="169"/>
  <c r="AG239" i="169"/>
  <c r="AH239" i="169"/>
  <c r="AI239" i="169"/>
  <c r="AJ239" i="169"/>
  <c r="AK239" i="169"/>
  <c r="AL239" i="169"/>
  <c r="AM239" i="169"/>
  <c r="AN239" i="169"/>
  <c r="AO239" i="169"/>
  <c r="X240" i="169"/>
  <c r="Y240" i="169"/>
  <c r="Z240" i="169"/>
  <c r="AA240" i="169"/>
  <c r="AB240" i="169"/>
  <c r="AC240" i="169"/>
  <c r="AD240" i="169"/>
  <c r="AE240" i="169"/>
  <c r="AF240" i="169"/>
  <c r="AG240" i="169"/>
  <c r="AH240" i="169"/>
  <c r="AI240" i="169"/>
  <c r="AJ240" i="169"/>
  <c r="AK240" i="169"/>
  <c r="AL240" i="169"/>
  <c r="AM240" i="169"/>
  <c r="AN240" i="169"/>
  <c r="AO240" i="169"/>
  <c r="X241" i="169"/>
  <c r="Y241" i="169"/>
  <c r="Z241" i="169"/>
  <c r="AA241" i="169"/>
  <c r="AB241" i="169"/>
  <c r="AC241" i="169"/>
  <c r="AD241" i="169"/>
  <c r="AE241" i="169"/>
  <c r="AF241" i="169"/>
  <c r="AG241" i="169"/>
  <c r="AH241" i="169"/>
  <c r="AI241" i="169"/>
  <c r="AJ241" i="169"/>
  <c r="AK241" i="169"/>
  <c r="AL241" i="169"/>
  <c r="AM241" i="169"/>
  <c r="AN241" i="169"/>
  <c r="AO241" i="169"/>
  <c r="X242" i="169"/>
  <c r="Y242" i="169"/>
  <c r="Z242" i="169"/>
  <c r="AA242" i="169"/>
  <c r="AB242" i="169"/>
  <c r="AC242" i="169"/>
  <c r="AD242" i="169"/>
  <c r="AE242" i="169"/>
  <c r="AF242" i="169"/>
  <c r="AG242" i="169"/>
  <c r="AH242" i="169"/>
  <c r="AI242" i="169"/>
  <c r="AJ242" i="169"/>
  <c r="AK242" i="169"/>
  <c r="AL242" i="169"/>
  <c r="AM242" i="169"/>
  <c r="AN242" i="169"/>
  <c r="AO242" i="169"/>
  <c r="X243" i="169"/>
  <c r="Y243" i="169"/>
  <c r="Z243" i="169"/>
  <c r="AA243" i="169"/>
  <c r="AB243" i="169"/>
  <c r="AC243" i="169"/>
  <c r="AD243" i="169"/>
  <c r="AE243" i="169"/>
  <c r="AF243" i="169"/>
  <c r="AG243" i="169"/>
  <c r="AH243" i="169"/>
  <c r="AI243" i="169"/>
  <c r="AJ243" i="169"/>
  <c r="AK243" i="169"/>
  <c r="AL243" i="169"/>
  <c r="AM243" i="169"/>
  <c r="AN243" i="169"/>
  <c r="AO243" i="169"/>
  <c r="X244" i="169"/>
  <c r="Y244" i="169"/>
  <c r="Z244" i="169"/>
  <c r="AA244" i="169"/>
  <c r="AB244" i="169"/>
  <c r="AC244" i="169"/>
  <c r="AD244" i="169"/>
  <c r="AE244" i="169"/>
  <c r="AF244" i="169"/>
  <c r="AG244" i="169"/>
  <c r="AH244" i="169"/>
  <c r="AI244" i="169"/>
  <c r="AJ244" i="169"/>
  <c r="AK244" i="169"/>
  <c r="AL244" i="169"/>
  <c r="AM244" i="169"/>
  <c r="AN244" i="169"/>
  <c r="AO244" i="169"/>
  <c r="X245" i="169"/>
  <c r="Y245" i="169"/>
  <c r="Z245" i="169"/>
  <c r="AA245" i="169"/>
  <c r="AB245" i="169"/>
  <c r="AC245" i="169"/>
  <c r="AD245" i="169"/>
  <c r="AE245" i="169"/>
  <c r="AF245" i="169"/>
  <c r="AG245" i="169"/>
  <c r="AH245" i="169"/>
  <c r="AI245" i="169"/>
  <c r="AJ245" i="169"/>
  <c r="AK245" i="169"/>
  <c r="AL245" i="169"/>
  <c r="AM245" i="169"/>
  <c r="AN245" i="169"/>
  <c r="AO245" i="169"/>
  <c r="X246" i="169"/>
  <c r="Y246" i="169"/>
  <c r="Z246" i="169"/>
  <c r="AA246" i="169"/>
  <c r="AB246" i="169"/>
  <c r="AC246" i="169"/>
  <c r="AD246" i="169"/>
  <c r="AE246" i="169"/>
  <c r="AF246" i="169"/>
  <c r="AG246" i="169"/>
  <c r="AH246" i="169"/>
  <c r="AI246" i="169"/>
  <c r="AJ246" i="169"/>
  <c r="AK246" i="169"/>
  <c r="AL246" i="169"/>
  <c r="AM246" i="169"/>
  <c r="AN246" i="169"/>
  <c r="AO246" i="169"/>
  <c r="U4" i="169"/>
  <c r="W4" i="169" s="1"/>
  <c r="U5" i="169"/>
  <c r="U6" i="169"/>
  <c r="W6" i="169" s="1"/>
  <c r="U7" i="169"/>
  <c r="W7" i="169" s="1"/>
  <c r="U8" i="169"/>
  <c r="W8" i="169" s="1"/>
  <c r="U9" i="169"/>
  <c r="W9" i="169" s="1"/>
  <c r="U10" i="169"/>
  <c r="W10" i="169" s="1"/>
  <c r="U11" i="169"/>
  <c r="W11" i="169" s="1"/>
  <c r="U12" i="169"/>
  <c r="U13" i="169"/>
  <c r="W13" i="169" s="1"/>
  <c r="U14" i="169"/>
  <c r="W14" i="169" s="1"/>
  <c r="U15" i="169"/>
  <c r="W15" i="169" s="1"/>
  <c r="U16" i="169"/>
  <c r="W16" i="169" s="1"/>
  <c r="U17" i="169"/>
  <c r="U18" i="169"/>
  <c r="W18" i="169" s="1"/>
  <c r="U19" i="169"/>
  <c r="W19" i="169" s="1"/>
  <c r="U20" i="169"/>
  <c r="W20" i="169" s="1"/>
  <c r="U21" i="169"/>
  <c r="W21" i="169" s="1"/>
  <c r="U22" i="169"/>
  <c r="W22" i="169" s="1"/>
  <c r="U23" i="169"/>
  <c r="W23" i="169" s="1"/>
  <c r="U24" i="169"/>
  <c r="W24" i="169" s="1"/>
  <c r="U25" i="169"/>
  <c r="W25" i="169" s="1"/>
  <c r="U26" i="169"/>
  <c r="W26" i="169" s="1"/>
  <c r="U27" i="169"/>
  <c r="W27" i="169" s="1"/>
  <c r="U28" i="169"/>
  <c r="W28" i="169" s="1"/>
  <c r="U29" i="169"/>
  <c r="W29" i="169" s="1"/>
  <c r="U30" i="169"/>
  <c r="W30" i="169" s="1"/>
  <c r="U31" i="169"/>
  <c r="W31" i="169" s="1"/>
  <c r="U32" i="169"/>
  <c r="W32" i="169" s="1"/>
  <c r="U33" i="169"/>
  <c r="W33" i="169" s="1"/>
  <c r="U34" i="169"/>
  <c r="W34" i="169" s="1"/>
  <c r="U35" i="169"/>
  <c r="W35" i="169" s="1"/>
  <c r="U36" i="169"/>
  <c r="W36" i="169" s="1"/>
  <c r="U37" i="169"/>
  <c r="W37" i="169" s="1"/>
  <c r="U38" i="169"/>
  <c r="W38" i="169" s="1"/>
  <c r="U39" i="169"/>
  <c r="W39" i="169" s="1"/>
  <c r="U40" i="169"/>
  <c r="W40" i="169" s="1"/>
  <c r="U41" i="169"/>
  <c r="W41" i="169" s="1"/>
  <c r="U42" i="169"/>
  <c r="W42" i="169" s="1"/>
  <c r="U43" i="169"/>
  <c r="W43" i="169" s="1"/>
  <c r="U44" i="169"/>
  <c r="U45" i="169"/>
  <c r="W45" i="169" s="1"/>
  <c r="U46" i="169"/>
  <c r="W46" i="169" s="1"/>
  <c r="U47" i="169"/>
  <c r="W47" i="169" s="1"/>
  <c r="U48" i="169"/>
  <c r="W48" i="169" s="1"/>
  <c r="U49" i="169"/>
  <c r="U50" i="169"/>
  <c r="W50" i="169" s="1"/>
  <c r="U51" i="169"/>
  <c r="W51" i="169" s="1"/>
  <c r="U52" i="169"/>
  <c r="W52" i="169" s="1"/>
  <c r="U53" i="169"/>
  <c r="W53" i="169" s="1"/>
  <c r="U54" i="169"/>
  <c r="W54" i="169" s="1"/>
  <c r="U55" i="169"/>
  <c r="W55" i="169" s="1"/>
  <c r="U56" i="169"/>
  <c r="W56" i="169" s="1"/>
  <c r="U57" i="169"/>
  <c r="W57" i="169" s="1"/>
  <c r="U58" i="169"/>
  <c r="W58" i="169" s="1"/>
  <c r="U59" i="169"/>
  <c r="W59" i="169" s="1"/>
  <c r="U60" i="169"/>
  <c r="W60" i="169" s="1"/>
  <c r="U61" i="169"/>
  <c r="W61" i="169" s="1"/>
  <c r="U62" i="169"/>
  <c r="W62" i="169" s="1"/>
  <c r="U63" i="169"/>
  <c r="W63" i="169" s="1"/>
  <c r="U64" i="169"/>
  <c r="W64" i="169" s="1"/>
  <c r="U65" i="169"/>
  <c r="W65" i="169" s="1"/>
  <c r="U66" i="169"/>
  <c r="W66" i="169" s="1"/>
  <c r="U67" i="169"/>
  <c r="W67" i="169" s="1"/>
  <c r="U68" i="169"/>
  <c r="W68" i="169" s="1"/>
  <c r="U69" i="169"/>
  <c r="W69" i="169" s="1"/>
  <c r="U70" i="169"/>
  <c r="W70" i="169" s="1"/>
  <c r="U71" i="169"/>
  <c r="W71" i="169" s="1"/>
  <c r="U72" i="169"/>
  <c r="W72" i="169" s="1"/>
  <c r="U73" i="169"/>
  <c r="U74" i="169"/>
  <c r="W74" i="169" s="1"/>
  <c r="U75" i="169"/>
  <c r="W75" i="169" s="1"/>
  <c r="U76" i="169"/>
  <c r="W76" i="169" s="1"/>
  <c r="U77" i="169"/>
  <c r="W77" i="169" s="1"/>
  <c r="U78" i="169"/>
  <c r="W78" i="169" s="1"/>
  <c r="U79" i="169"/>
  <c r="W79" i="169" s="1"/>
  <c r="U80" i="169"/>
  <c r="W80" i="169" s="1"/>
  <c r="U81" i="169"/>
  <c r="W81" i="169" s="1"/>
  <c r="U82" i="169"/>
  <c r="W82" i="169" s="1"/>
  <c r="U83" i="169"/>
  <c r="W83" i="169" s="1"/>
  <c r="U84" i="169"/>
  <c r="W84" i="169" s="1"/>
  <c r="U85" i="169"/>
  <c r="W85" i="169" s="1"/>
  <c r="U86" i="169"/>
  <c r="W86" i="169" s="1"/>
  <c r="U87" i="169"/>
  <c r="W87" i="169" s="1"/>
  <c r="U88" i="169"/>
  <c r="W88" i="169" s="1"/>
  <c r="U89" i="169"/>
  <c r="W89" i="169" s="1"/>
  <c r="U90" i="169"/>
  <c r="W90" i="169" s="1"/>
  <c r="U91" i="169"/>
  <c r="W91" i="169" s="1"/>
  <c r="U92" i="169"/>
  <c r="W92" i="169" s="1"/>
  <c r="U93" i="169"/>
  <c r="W93" i="169" s="1"/>
  <c r="U94" i="169"/>
  <c r="W94" i="169" s="1"/>
  <c r="U95" i="169"/>
  <c r="W95" i="169" s="1"/>
  <c r="U96" i="169"/>
  <c r="W96" i="169" s="1"/>
  <c r="U97" i="169"/>
  <c r="W97" i="169" s="1"/>
  <c r="U98" i="169"/>
  <c r="W98" i="169" s="1"/>
  <c r="U99" i="169"/>
  <c r="W99" i="169" s="1"/>
  <c r="U100" i="169"/>
  <c r="W100" i="169" s="1"/>
  <c r="U101" i="169"/>
  <c r="W101" i="169" s="1"/>
  <c r="U102" i="169"/>
  <c r="W102" i="169" s="1"/>
  <c r="U103" i="169"/>
  <c r="W103" i="169" s="1"/>
  <c r="U104" i="169"/>
  <c r="W104" i="169" s="1"/>
  <c r="U105" i="169"/>
  <c r="W105" i="169" s="1"/>
  <c r="U106" i="169"/>
  <c r="W106" i="169" s="1"/>
  <c r="U107" i="169"/>
  <c r="W107" i="169" s="1"/>
  <c r="U108" i="169"/>
  <c r="W108" i="169" s="1"/>
  <c r="U109" i="169"/>
  <c r="W109" i="169" s="1"/>
  <c r="U110" i="169"/>
  <c r="W110" i="169" s="1"/>
  <c r="U111" i="169"/>
  <c r="W111" i="169" s="1"/>
  <c r="U112" i="169"/>
  <c r="W112" i="169" s="1"/>
  <c r="U113" i="169"/>
  <c r="W113" i="169" s="1"/>
  <c r="U114" i="169"/>
  <c r="W114" i="169" s="1"/>
  <c r="U115" i="169"/>
  <c r="W115" i="169" s="1"/>
  <c r="U116" i="169"/>
  <c r="U117" i="169"/>
  <c r="W117" i="169" s="1"/>
  <c r="U118" i="169"/>
  <c r="W118" i="169" s="1"/>
  <c r="U119" i="169"/>
  <c r="W119" i="169" s="1"/>
  <c r="U120" i="169"/>
  <c r="W120" i="169" s="1"/>
  <c r="U121" i="169"/>
  <c r="W121" i="169" s="1"/>
  <c r="U122" i="169"/>
  <c r="W122" i="169" s="1"/>
  <c r="U123" i="169"/>
  <c r="W123" i="169" s="1"/>
  <c r="U124" i="169"/>
  <c r="W124" i="169" s="1"/>
  <c r="U125" i="169"/>
  <c r="U126" i="169"/>
  <c r="W126" i="169" s="1"/>
  <c r="U127" i="169"/>
  <c r="W127" i="169" s="1"/>
  <c r="U128" i="169"/>
  <c r="W128" i="169" s="1"/>
  <c r="U129" i="169"/>
  <c r="W129" i="169" s="1"/>
  <c r="U130" i="169"/>
  <c r="W130" i="169" s="1"/>
  <c r="U131" i="169"/>
  <c r="W131" i="169" s="1"/>
  <c r="U132" i="169"/>
  <c r="W132" i="169" s="1"/>
  <c r="U133" i="169"/>
  <c r="W133" i="169" s="1"/>
  <c r="U134" i="169"/>
  <c r="W134" i="169" s="1"/>
  <c r="U135" i="169"/>
  <c r="W135" i="169" s="1"/>
  <c r="U136" i="169"/>
  <c r="W136" i="169" s="1"/>
  <c r="U137" i="169"/>
  <c r="U138" i="169"/>
  <c r="W138" i="169" s="1"/>
  <c r="U139" i="169"/>
  <c r="W139" i="169" s="1"/>
  <c r="U140" i="169"/>
  <c r="W140" i="169" s="1"/>
  <c r="U141" i="169"/>
  <c r="W141" i="169" s="1"/>
  <c r="U142" i="169"/>
  <c r="W142" i="169" s="1"/>
  <c r="U143" i="169"/>
  <c r="W143" i="169" s="1"/>
  <c r="U144" i="169"/>
  <c r="W144" i="169" s="1"/>
  <c r="U145" i="169"/>
  <c r="W145" i="169" s="1"/>
  <c r="U146" i="169"/>
  <c r="W146" i="169" s="1"/>
  <c r="U147" i="169"/>
  <c r="W147" i="169" s="1"/>
  <c r="U148" i="169"/>
  <c r="W148" i="169" s="1"/>
  <c r="U149" i="169"/>
  <c r="W149" i="169" s="1"/>
  <c r="U150" i="169"/>
  <c r="W150" i="169" s="1"/>
  <c r="U151" i="169"/>
  <c r="W151" i="169" s="1"/>
  <c r="U152" i="169"/>
  <c r="W152" i="169" s="1"/>
  <c r="U153" i="169"/>
  <c r="W153" i="169" s="1"/>
  <c r="U154" i="169"/>
  <c r="W154" i="169" s="1"/>
  <c r="U155" i="169"/>
  <c r="W155" i="169" s="1"/>
  <c r="U156" i="169"/>
  <c r="W156" i="169" s="1"/>
  <c r="U157" i="169"/>
  <c r="U158" i="169"/>
  <c r="W158" i="169" s="1"/>
  <c r="U159" i="169"/>
  <c r="W159" i="169" s="1"/>
  <c r="U160" i="169"/>
  <c r="W160" i="169" s="1"/>
  <c r="U161" i="169"/>
  <c r="W161" i="169" s="1"/>
  <c r="U162" i="169"/>
  <c r="W162" i="169" s="1"/>
  <c r="U163" i="169"/>
  <c r="W163" i="169" s="1"/>
  <c r="U164" i="169"/>
  <c r="W164" i="169" s="1"/>
  <c r="U165" i="169"/>
  <c r="W165" i="169" s="1"/>
  <c r="U166" i="169"/>
  <c r="W166" i="169" s="1"/>
  <c r="U167" i="169"/>
  <c r="W167" i="169" s="1"/>
  <c r="U168" i="169"/>
  <c r="W168" i="169" s="1"/>
  <c r="U169" i="169"/>
  <c r="W169" i="169" s="1"/>
  <c r="U170" i="169"/>
  <c r="W170" i="169" s="1"/>
  <c r="U171" i="169"/>
  <c r="W171" i="169" s="1"/>
  <c r="U172" i="169"/>
  <c r="W172" i="169" s="1"/>
  <c r="U173" i="169"/>
  <c r="W173" i="169" s="1"/>
  <c r="U174" i="169"/>
  <c r="W174" i="169" s="1"/>
  <c r="U175" i="169"/>
  <c r="W175" i="169" s="1"/>
  <c r="U176" i="169"/>
  <c r="W176" i="169" s="1"/>
  <c r="U177" i="169"/>
  <c r="W177" i="169" s="1"/>
  <c r="U178" i="169"/>
  <c r="W178" i="169" s="1"/>
  <c r="U179" i="169"/>
  <c r="W179" i="169" s="1"/>
  <c r="U180" i="169"/>
  <c r="W180" i="169" s="1"/>
  <c r="U181" i="169"/>
  <c r="W181" i="169" s="1"/>
  <c r="U182" i="169"/>
  <c r="W182" i="169" s="1"/>
  <c r="U183" i="169"/>
  <c r="W183" i="169" s="1"/>
  <c r="U184" i="169"/>
  <c r="W184" i="169" s="1"/>
  <c r="U185" i="169"/>
  <c r="W185" i="169" s="1"/>
  <c r="U186" i="169"/>
  <c r="W186" i="169" s="1"/>
  <c r="U187" i="169"/>
  <c r="W187" i="169" s="1"/>
  <c r="U188" i="169"/>
  <c r="W188" i="169" s="1"/>
  <c r="U189" i="169"/>
  <c r="W189" i="169" s="1"/>
  <c r="U190" i="169"/>
  <c r="W190" i="169" s="1"/>
  <c r="U191" i="169"/>
  <c r="W191" i="169" s="1"/>
  <c r="U192" i="169"/>
  <c r="W192" i="169" s="1"/>
  <c r="U193" i="169"/>
  <c r="W193" i="169" s="1"/>
  <c r="U194" i="169"/>
  <c r="W194" i="169" s="1"/>
  <c r="U195" i="169"/>
  <c r="W195" i="169" s="1"/>
  <c r="U196" i="169"/>
  <c r="W196" i="169" s="1"/>
  <c r="U197" i="169"/>
  <c r="W197" i="169" s="1"/>
  <c r="U198" i="169"/>
  <c r="W198" i="169" s="1"/>
  <c r="U199" i="169"/>
  <c r="W199" i="169" s="1"/>
  <c r="U200" i="169"/>
  <c r="W200" i="169" s="1"/>
  <c r="U201" i="169"/>
  <c r="U202" i="169"/>
  <c r="W202" i="169" s="1"/>
  <c r="U203" i="169"/>
  <c r="W203" i="169" s="1"/>
  <c r="U204" i="169"/>
  <c r="W204" i="169" s="1"/>
  <c r="U205" i="169"/>
  <c r="W205" i="169" s="1"/>
  <c r="U206" i="169"/>
  <c r="W206" i="169" s="1"/>
  <c r="U207" i="169"/>
  <c r="W207" i="169" s="1"/>
  <c r="U208" i="169"/>
  <c r="W208" i="169" s="1"/>
  <c r="U209" i="169"/>
  <c r="W209" i="169" s="1"/>
  <c r="U210" i="169"/>
  <c r="W210" i="169" s="1"/>
  <c r="U211" i="169"/>
  <c r="W211" i="169" s="1"/>
  <c r="U212" i="169"/>
  <c r="W212" i="169" s="1"/>
  <c r="U213" i="169"/>
  <c r="W213" i="169" s="1"/>
  <c r="U214" i="169"/>
  <c r="W214" i="169" s="1"/>
  <c r="U215" i="169"/>
  <c r="W215" i="169" s="1"/>
  <c r="U216" i="169"/>
  <c r="W216" i="169" s="1"/>
  <c r="U217" i="169"/>
  <c r="W217" i="169" s="1"/>
  <c r="U218" i="169"/>
  <c r="W218" i="169" s="1"/>
  <c r="U219" i="169"/>
  <c r="W219" i="169" s="1"/>
  <c r="U220" i="169"/>
  <c r="W220" i="169" s="1"/>
  <c r="U221" i="169"/>
  <c r="W221" i="169" s="1"/>
  <c r="U222" i="169"/>
  <c r="W222" i="169" s="1"/>
  <c r="U223" i="169"/>
  <c r="W223" i="169" s="1"/>
  <c r="U224" i="169"/>
  <c r="W224" i="169" s="1"/>
  <c r="U225" i="169"/>
  <c r="W225" i="169" s="1"/>
  <c r="U226" i="169"/>
  <c r="W226" i="169" s="1"/>
  <c r="U227" i="169"/>
  <c r="W227" i="169" s="1"/>
  <c r="U228" i="169"/>
  <c r="W228" i="169" s="1"/>
  <c r="U229" i="169"/>
  <c r="W229" i="169" s="1"/>
  <c r="U230" i="169"/>
  <c r="W230" i="169" s="1"/>
  <c r="U231" i="169"/>
  <c r="W231" i="169" s="1"/>
  <c r="U232" i="169"/>
  <c r="W232" i="169" s="1"/>
  <c r="U233" i="169"/>
  <c r="W233" i="169" s="1"/>
  <c r="U234" i="169"/>
  <c r="W234" i="169" s="1"/>
  <c r="U235" i="169"/>
  <c r="W235" i="169" s="1"/>
  <c r="U236" i="169"/>
  <c r="W236" i="169" s="1"/>
  <c r="U237" i="169"/>
  <c r="W237" i="169" s="1"/>
  <c r="U238" i="169"/>
  <c r="W238" i="169" s="1"/>
  <c r="U239" i="169"/>
  <c r="W239" i="169" s="1"/>
  <c r="U240" i="169"/>
  <c r="W240" i="169" s="1"/>
  <c r="U241" i="169"/>
  <c r="W241" i="169" s="1"/>
  <c r="U242" i="169"/>
  <c r="W242" i="169" s="1"/>
  <c r="U243" i="169"/>
  <c r="W243" i="169" s="1"/>
  <c r="U244" i="169"/>
  <c r="W244" i="169" s="1"/>
  <c r="U245" i="169"/>
  <c r="W245" i="169" s="1"/>
  <c r="U246" i="169"/>
  <c r="W246" i="169" s="1"/>
  <c r="U247" i="169"/>
  <c r="W247" i="169" s="1"/>
  <c r="U248" i="169"/>
  <c r="W248" i="169" s="1"/>
  <c r="U249" i="169"/>
  <c r="W249" i="169" s="1"/>
  <c r="U250" i="169"/>
  <c r="W250" i="169" s="1"/>
  <c r="U251" i="169"/>
  <c r="W251" i="169" s="1"/>
  <c r="U252" i="169"/>
  <c r="W252" i="169" s="1"/>
  <c r="U253" i="169"/>
  <c r="W253" i="169" s="1"/>
  <c r="U254" i="169"/>
  <c r="W254" i="169" s="1"/>
  <c r="U255" i="169"/>
  <c r="W255" i="169" s="1"/>
  <c r="U256" i="169"/>
  <c r="W256" i="169" s="1"/>
  <c r="U257" i="169"/>
  <c r="W257" i="169" s="1"/>
  <c r="U258" i="169"/>
  <c r="W258" i="169" s="1"/>
  <c r="U259" i="169"/>
  <c r="W259" i="169" s="1"/>
  <c r="U260" i="169"/>
  <c r="W260" i="169" s="1"/>
  <c r="U261" i="169"/>
  <c r="W261" i="169" s="1"/>
  <c r="U262" i="169"/>
  <c r="W262" i="169" s="1"/>
  <c r="U263" i="169"/>
  <c r="W263" i="169" s="1"/>
  <c r="U264" i="169"/>
  <c r="W264" i="169" s="1"/>
  <c r="U265" i="169"/>
  <c r="W265" i="169" s="1"/>
  <c r="U266" i="169"/>
  <c r="W266" i="169" s="1"/>
  <c r="U267" i="169"/>
  <c r="W267" i="169" s="1"/>
  <c r="U268" i="169"/>
  <c r="W268" i="169" s="1"/>
  <c r="U269" i="169"/>
  <c r="W269" i="169" s="1"/>
  <c r="U270" i="169"/>
  <c r="W270" i="169" s="1"/>
  <c r="U271" i="169"/>
  <c r="W271" i="169" s="1"/>
  <c r="U272" i="169"/>
  <c r="W272" i="169" s="1"/>
  <c r="U273" i="169"/>
  <c r="W273" i="169" s="1"/>
  <c r="U274" i="169"/>
  <c r="W274" i="169" s="1"/>
  <c r="U275" i="169"/>
  <c r="W275" i="169" s="1"/>
  <c r="U276" i="169"/>
  <c r="W276" i="169" s="1"/>
  <c r="U277" i="169"/>
  <c r="W277" i="169" s="1"/>
  <c r="U278" i="169"/>
  <c r="W278" i="169" s="1"/>
  <c r="U279" i="169"/>
  <c r="W279" i="169" s="1"/>
  <c r="U280" i="169"/>
  <c r="W280" i="169" s="1"/>
  <c r="U281" i="169"/>
  <c r="W281" i="169" s="1"/>
  <c r="U282" i="169"/>
  <c r="W282" i="169" s="1"/>
  <c r="U283" i="169"/>
  <c r="W283" i="169" s="1"/>
  <c r="U284" i="169"/>
  <c r="W284" i="169" s="1"/>
  <c r="U285" i="169"/>
  <c r="W285" i="169" s="1"/>
  <c r="U286" i="169"/>
  <c r="W286" i="169" s="1"/>
  <c r="U287" i="169"/>
  <c r="W287" i="169" s="1"/>
  <c r="U288" i="169"/>
  <c r="W288" i="169" s="1"/>
  <c r="U289" i="169"/>
  <c r="W289" i="169" s="1"/>
  <c r="U290" i="169"/>
  <c r="W290" i="169" s="1"/>
  <c r="U291" i="169"/>
  <c r="W291" i="169" s="1"/>
  <c r="U292" i="169"/>
  <c r="W292" i="169" s="1"/>
  <c r="U293" i="169"/>
  <c r="W293" i="169" s="1"/>
  <c r="U294" i="169"/>
  <c r="W294" i="169" s="1"/>
  <c r="U295" i="169"/>
  <c r="W295" i="169" s="1"/>
  <c r="U296" i="169"/>
  <c r="W296" i="169" s="1"/>
  <c r="U297" i="169"/>
  <c r="W297" i="169" s="1"/>
  <c r="U298" i="169"/>
  <c r="W298" i="169" s="1"/>
  <c r="U299" i="169"/>
  <c r="W299" i="169" s="1"/>
  <c r="U300" i="169"/>
  <c r="W300" i="169" s="1"/>
  <c r="U301" i="169"/>
  <c r="W301" i="169" s="1"/>
  <c r="U302" i="169"/>
  <c r="W302" i="169" s="1"/>
  <c r="U303" i="169"/>
  <c r="W303" i="169" s="1"/>
  <c r="U304" i="169"/>
  <c r="W304" i="169" s="1"/>
  <c r="U305" i="169"/>
  <c r="W305" i="169" s="1"/>
  <c r="U306" i="169"/>
  <c r="W306" i="169" s="1"/>
  <c r="U307" i="169"/>
  <c r="W307" i="169" s="1"/>
  <c r="U308" i="169"/>
  <c r="U309" i="169"/>
  <c r="W309" i="169" s="1"/>
  <c r="U310" i="169"/>
  <c r="W310" i="169" s="1"/>
  <c r="U311" i="169"/>
  <c r="W311" i="169" s="1"/>
  <c r="U312" i="169"/>
  <c r="W312" i="169" s="1"/>
  <c r="U313" i="169"/>
  <c r="W313" i="169" s="1"/>
  <c r="U314" i="169"/>
  <c r="W314" i="169" s="1"/>
  <c r="U315" i="169"/>
  <c r="W315" i="169" s="1"/>
  <c r="U316" i="169"/>
  <c r="U317" i="169"/>
  <c r="W317" i="169" s="1"/>
  <c r="U318" i="169"/>
  <c r="W318" i="169" s="1"/>
  <c r="U319" i="169"/>
  <c r="W319" i="169" s="1"/>
  <c r="U320" i="169"/>
  <c r="W320" i="169" s="1"/>
  <c r="U321" i="169"/>
  <c r="W321" i="169" s="1"/>
  <c r="U322" i="169"/>
  <c r="W322" i="169" s="1"/>
  <c r="U323" i="169"/>
  <c r="W323" i="169" s="1"/>
  <c r="U324" i="169"/>
  <c r="W324" i="169" s="1"/>
  <c r="U325" i="169"/>
  <c r="W325" i="169" s="1"/>
  <c r="U326" i="169"/>
  <c r="W326" i="169" s="1"/>
  <c r="U327" i="169"/>
  <c r="W327" i="169" s="1"/>
  <c r="U328" i="169"/>
  <c r="W328" i="169" s="1"/>
  <c r="U329" i="169"/>
  <c r="W329" i="169" s="1"/>
  <c r="U330" i="169"/>
  <c r="W330" i="169" s="1"/>
  <c r="U331" i="169"/>
  <c r="W331" i="169" s="1"/>
  <c r="U332" i="169"/>
  <c r="W332" i="169" s="1"/>
  <c r="U333" i="169"/>
  <c r="W333" i="169" s="1"/>
  <c r="U334" i="169"/>
  <c r="W334" i="169" s="1"/>
  <c r="U335" i="169"/>
  <c r="W335" i="169" s="1"/>
  <c r="U336" i="169"/>
  <c r="W336" i="169" s="1"/>
  <c r="U337" i="169"/>
  <c r="W337" i="169" s="1"/>
  <c r="U338" i="169"/>
  <c r="W338" i="169" s="1"/>
  <c r="U339" i="169"/>
  <c r="W339" i="169" s="1"/>
  <c r="U340" i="169"/>
  <c r="W340" i="169" s="1"/>
  <c r="U341" i="169"/>
  <c r="W341" i="169" s="1"/>
  <c r="U342" i="169"/>
  <c r="W342" i="169" s="1"/>
  <c r="U343" i="169"/>
  <c r="W343" i="169" s="1"/>
  <c r="U344" i="169"/>
  <c r="W344" i="169" s="1"/>
  <c r="U345" i="169"/>
  <c r="W345" i="169" s="1"/>
  <c r="U346" i="169"/>
  <c r="W346" i="169" s="1"/>
  <c r="U347" i="169"/>
  <c r="W347" i="169" s="1"/>
  <c r="U348" i="169"/>
  <c r="W348" i="169" s="1"/>
  <c r="U349" i="169"/>
  <c r="W349" i="169" s="1"/>
  <c r="U350" i="169"/>
  <c r="W350" i="169" s="1"/>
  <c r="U351" i="169"/>
  <c r="W351" i="169" s="1"/>
  <c r="U352" i="169"/>
  <c r="W352" i="169" s="1"/>
  <c r="U353" i="169"/>
  <c r="W353" i="169" s="1"/>
  <c r="U354" i="169"/>
  <c r="W354" i="169" s="1"/>
  <c r="U355" i="169"/>
  <c r="W355" i="169" s="1"/>
  <c r="U356" i="169"/>
  <c r="W356" i="169" s="1"/>
  <c r="U357" i="169"/>
  <c r="W357" i="169" s="1"/>
  <c r="U358" i="169"/>
  <c r="W358" i="169" s="1"/>
  <c r="U359" i="169"/>
  <c r="W359" i="169" s="1"/>
  <c r="U360" i="169"/>
  <c r="W360" i="169" s="1"/>
  <c r="U361" i="169"/>
  <c r="W361" i="169" s="1"/>
  <c r="U362" i="169"/>
  <c r="W362" i="169" s="1"/>
  <c r="U363" i="169"/>
  <c r="W363" i="169" s="1"/>
  <c r="U364" i="169"/>
  <c r="W364" i="169" s="1"/>
  <c r="U365" i="169"/>
  <c r="W365" i="169" s="1"/>
  <c r="U366" i="169"/>
  <c r="W366" i="169" s="1"/>
  <c r="U367" i="169"/>
  <c r="W367" i="169" s="1"/>
  <c r="U368" i="169"/>
  <c r="W368" i="169" s="1"/>
  <c r="U369" i="169"/>
  <c r="W369" i="169" s="1"/>
  <c r="U370" i="169"/>
  <c r="W370" i="169" s="1"/>
  <c r="U371" i="169"/>
  <c r="W371" i="169" s="1"/>
  <c r="U372" i="169"/>
  <c r="W372" i="169" s="1"/>
  <c r="U373" i="169"/>
  <c r="W373" i="169" s="1"/>
  <c r="U374" i="169"/>
  <c r="W374" i="169" s="1"/>
  <c r="U375" i="169"/>
  <c r="W375" i="169" s="1"/>
  <c r="U376" i="169"/>
  <c r="W376" i="169" s="1"/>
  <c r="U377" i="169"/>
  <c r="W377" i="169" s="1"/>
  <c r="U378" i="169"/>
  <c r="W378" i="169" s="1"/>
  <c r="U379" i="169"/>
  <c r="W379" i="169" s="1"/>
  <c r="U380" i="169"/>
  <c r="W380" i="169" s="1"/>
  <c r="U381" i="169"/>
  <c r="W381" i="169" s="1"/>
  <c r="U382" i="169"/>
  <c r="W382" i="169" s="1"/>
  <c r="U383" i="169"/>
  <c r="W383" i="169" s="1"/>
  <c r="U384" i="169"/>
  <c r="W384" i="169" s="1"/>
  <c r="U385" i="169"/>
  <c r="W385" i="169" s="1"/>
  <c r="U386" i="169"/>
  <c r="W386" i="169" s="1"/>
  <c r="U387" i="169"/>
  <c r="W387" i="169" s="1"/>
  <c r="U388" i="169"/>
  <c r="W388" i="169" s="1"/>
  <c r="U389" i="169"/>
  <c r="W389" i="169" s="1"/>
  <c r="U390" i="169"/>
  <c r="W390" i="169" s="1"/>
  <c r="U391" i="169"/>
  <c r="W391" i="169" s="1"/>
  <c r="U392" i="169"/>
  <c r="W392" i="169" s="1"/>
  <c r="U393" i="169"/>
  <c r="W393" i="169" s="1"/>
  <c r="U394" i="169"/>
  <c r="W394" i="169" s="1"/>
  <c r="U395" i="169"/>
  <c r="W395" i="169" s="1"/>
  <c r="U396" i="169"/>
  <c r="W396" i="169" s="1"/>
  <c r="U397" i="169"/>
  <c r="W397" i="169" s="1"/>
  <c r="U398" i="169"/>
  <c r="W398" i="169" s="1"/>
  <c r="U399" i="169"/>
  <c r="W399" i="169" s="1"/>
  <c r="U400" i="169"/>
  <c r="W400" i="169" s="1"/>
  <c r="U401" i="169"/>
  <c r="W401" i="169" s="1"/>
  <c r="U402" i="169"/>
  <c r="W402" i="169" s="1"/>
  <c r="U403" i="169"/>
  <c r="W403" i="169" s="1"/>
  <c r="U404" i="169"/>
  <c r="W404" i="169" s="1"/>
  <c r="U405" i="169"/>
  <c r="W405" i="169" s="1"/>
  <c r="U406" i="169"/>
  <c r="W406" i="169" s="1"/>
  <c r="U407" i="169"/>
  <c r="W407" i="169" s="1"/>
  <c r="U408" i="169"/>
  <c r="W408" i="169" s="1"/>
  <c r="U409" i="169"/>
  <c r="W409" i="169" s="1"/>
  <c r="U410" i="169"/>
  <c r="W410" i="169" s="1"/>
  <c r="U411" i="169"/>
  <c r="W411" i="169" s="1"/>
  <c r="U412" i="169"/>
  <c r="W412" i="169" s="1"/>
  <c r="U413" i="169"/>
  <c r="W413" i="169" s="1"/>
  <c r="U414" i="169"/>
  <c r="W414" i="169" s="1"/>
  <c r="U415" i="169"/>
  <c r="W415" i="169" s="1"/>
  <c r="U416" i="169"/>
  <c r="W416" i="169" s="1"/>
  <c r="U417" i="169"/>
  <c r="W417" i="169" s="1"/>
  <c r="U418" i="169"/>
  <c r="W418" i="169" s="1"/>
  <c r="U419" i="169"/>
  <c r="W419" i="169" s="1"/>
  <c r="U420" i="169"/>
  <c r="W420" i="169" s="1"/>
  <c r="U421" i="169"/>
  <c r="W421" i="169" s="1"/>
  <c r="U422" i="169"/>
  <c r="W422" i="169" s="1"/>
  <c r="U423" i="169"/>
  <c r="W423" i="169" s="1"/>
  <c r="U424" i="169"/>
  <c r="W424" i="169" s="1"/>
  <c r="U425" i="169"/>
  <c r="W425" i="169" s="1"/>
  <c r="U426" i="169"/>
  <c r="W426" i="169" s="1"/>
  <c r="U427" i="169"/>
  <c r="W427" i="169" s="1"/>
  <c r="U428" i="169"/>
  <c r="W428" i="169" s="1"/>
  <c r="U429" i="169"/>
  <c r="W429" i="169" s="1"/>
  <c r="U430" i="169"/>
  <c r="W430" i="169" s="1"/>
  <c r="U431" i="169"/>
  <c r="W431" i="169" s="1"/>
  <c r="U432" i="169"/>
  <c r="W432" i="169" s="1"/>
  <c r="U433" i="169"/>
  <c r="W433" i="169" s="1"/>
  <c r="U434" i="169"/>
  <c r="W434" i="169" s="1"/>
  <c r="U435" i="169"/>
  <c r="W435" i="169" s="1"/>
  <c r="U436" i="169"/>
  <c r="W436" i="169" s="1"/>
  <c r="U437" i="169"/>
  <c r="W437" i="169" s="1"/>
  <c r="U438" i="169"/>
  <c r="W438" i="169" s="1"/>
  <c r="U439" i="169"/>
  <c r="W439" i="169" s="1"/>
  <c r="U440" i="169"/>
  <c r="W440" i="169" s="1"/>
  <c r="U441" i="169"/>
  <c r="W441" i="169" s="1"/>
  <c r="U442" i="169"/>
  <c r="W442" i="169" s="1"/>
  <c r="U443" i="169"/>
  <c r="W443" i="169" s="1"/>
  <c r="U444" i="169"/>
  <c r="W444" i="169" s="1"/>
  <c r="U445" i="169"/>
  <c r="W445" i="169" s="1"/>
  <c r="U446" i="169"/>
  <c r="W446" i="169" s="1"/>
  <c r="U447" i="169"/>
  <c r="W447" i="169" s="1"/>
  <c r="U448" i="169"/>
  <c r="W448" i="169" s="1"/>
  <c r="U449" i="169"/>
  <c r="W449" i="169" s="1"/>
  <c r="U450" i="169"/>
  <c r="W450" i="169" s="1"/>
  <c r="U451" i="169"/>
  <c r="W451" i="169" s="1"/>
  <c r="U452" i="169"/>
  <c r="W452" i="169" s="1"/>
  <c r="U453" i="169"/>
  <c r="W453" i="169" s="1"/>
  <c r="U454" i="169"/>
  <c r="W454" i="169" s="1"/>
  <c r="U455" i="169"/>
  <c r="W455" i="169" s="1"/>
  <c r="U456" i="169"/>
  <c r="W456" i="169" s="1"/>
  <c r="U457" i="169"/>
  <c r="W457" i="169" s="1"/>
  <c r="U458" i="169"/>
  <c r="W458" i="169" s="1"/>
  <c r="U459" i="169"/>
  <c r="W459" i="169" s="1"/>
  <c r="U460" i="169"/>
  <c r="W460" i="169" s="1"/>
  <c r="U461" i="169"/>
  <c r="W461" i="169" s="1"/>
  <c r="U462" i="169"/>
  <c r="W462" i="169" s="1"/>
  <c r="U463" i="169"/>
  <c r="W463" i="169" s="1"/>
  <c r="U464" i="169"/>
  <c r="W464" i="169" s="1"/>
  <c r="U465" i="169"/>
  <c r="W465" i="169" s="1"/>
  <c r="U466" i="169"/>
  <c r="W466" i="169" s="1"/>
  <c r="U467" i="169"/>
  <c r="W467" i="169" s="1"/>
  <c r="U468" i="169"/>
  <c r="W468" i="169" s="1"/>
  <c r="U469" i="169"/>
  <c r="W469" i="169" s="1"/>
  <c r="U470" i="169"/>
  <c r="W470" i="169" s="1"/>
  <c r="U471" i="169"/>
  <c r="W471" i="169" s="1"/>
  <c r="U472" i="169"/>
  <c r="W472" i="169" s="1"/>
  <c r="U473" i="169"/>
  <c r="W473" i="169" s="1"/>
  <c r="U474" i="169"/>
  <c r="W474" i="169" s="1"/>
  <c r="U475" i="169"/>
  <c r="W475" i="169" s="1"/>
  <c r="U476" i="169"/>
  <c r="W476" i="169" s="1"/>
  <c r="U477" i="169"/>
  <c r="W477" i="169" s="1"/>
  <c r="U478" i="169"/>
  <c r="W478" i="169" s="1"/>
  <c r="U479" i="169"/>
  <c r="W479" i="169" s="1"/>
  <c r="U480" i="169"/>
  <c r="W480" i="169" s="1"/>
  <c r="U481" i="169"/>
  <c r="W481" i="169" s="1"/>
  <c r="U482" i="169"/>
  <c r="W482" i="169" s="1"/>
  <c r="U483" i="169"/>
  <c r="W483" i="169" s="1"/>
  <c r="U484" i="169"/>
  <c r="W484" i="169" s="1"/>
  <c r="U485" i="169"/>
  <c r="W485" i="169" s="1"/>
  <c r="U486" i="169"/>
  <c r="W486" i="169" s="1"/>
  <c r="U487" i="169"/>
  <c r="W487" i="169" s="1"/>
  <c r="U488" i="169"/>
  <c r="W488" i="169" s="1"/>
  <c r="U489" i="169"/>
  <c r="W489" i="169" s="1"/>
  <c r="U490" i="169"/>
  <c r="W490" i="169" s="1"/>
  <c r="U491" i="169"/>
  <c r="W491" i="169" s="1"/>
  <c r="U492" i="169"/>
  <c r="W492" i="169" s="1"/>
  <c r="U493" i="169"/>
  <c r="W493" i="169" s="1"/>
  <c r="U494" i="169"/>
  <c r="W494" i="169" s="1"/>
  <c r="U495" i="169"/>
  <c r="W495" i="169" s="1"/>
  <c r="U496" i="169"/>
  <c r="W496" i="169" s="1"/>
  <c r="U497" i="169"/>
  <c r="W497" i="169" s="1"/>
  <c r="U498" i="169"/>
  <c r="W498" i="169" s="1"/>
  <c r="U499" i="169"/>
  <c r="W499" i="169" s="1"/>
  <c r="U500" i="169"/>
  <c r="W500" i="169" s="1"/>
  <c r="U501" i="169"/>
  <c r="W501" i="169" s="1"/>
  <c r="U502" i="169"/>
  <c r="W502" i="169" s="1"/>
  <c r="U503" i="169"/>
  <c r="W503" i="169" s="1"/>
  <c r="U504" i="169"/>
  <c r="W504" i="169" s="1"/>
  <c r="U505" i="169"/>
  <c r="W505" i="169" s="1"/>
  <c r="U506" i="169"/>
  <c r="W506" i="169" s="1"/>
  <c r="U507" i="169"/>
  <c r="W507" i="169" s="1"/>
  <c r="U508" i="169"/>
  <c r="W508" i="169" s="1"/>
  <c r="U509" i="169"/>
  <c r="W509" i="169" s="1"/>
  <c r="U510" i="169"/>
  <c r="W510" i="169" s="1"/>
  <c r="U511" i="169"/>
  <c r="W511" i="169" s="1"/>
  <c r="U512" i="169"/>
  <c r="W512" i="169" s="1"/>
  <c r="U513" i="169"/>
  <c r="W513" i="169" s="1"/>
  <c r="U514" i="169"/>
  <c r="W514" i="169" s="1"/>
  <c r="U515" i="169"/>
  <c r="W515" i="169" s="1"/>
  <c r="U516" i="169"/>
  <c r="W516" i="169" s="1"/>
  <c r="U517" i="169"/>
  <c r="W517" i="169" s="1"/>
  <c r="U518" i="169"/>
  <c r="W518" i="169" s="1"/>
  <c r="U519" i="169"/>
  <c r="W519" i="169" s="1"/>
  <c r="U520" i="169"/>
  <c r="W520" i="169" s="1"/>
  <c r="U521" i="169"/>
  <c r="W521" i="169" s="1"/>
  <c r="U522" i="169"/>
  <c r="W522" i="169" s="1"/>
  <c r="U523" i="169"/>
  <c r="W523" i="169" s="1"/>
  <c r="U524" i="169"/>
  <c r="W524" i="169" s="1"/>
  <c r="U525" i="169"/>
  <c r="W525" i="169" s="1"/>
  <c r="U526" i="169"/>
  <c r="W526" i="169" s="1"/>
  <c r="U527" i="169"/>
  <c r="W527" i="169" s="1"/>
  <c r="U528" i="169"/>
  <c r="W528" i="169" s="1"/>
  <c r="U529" i="169"/>
  <c r="W529" i="169" s="1"/>
  <c r="U530" i="169"/>
  <c r="W530" i="169" s="1"/>
  <c r="U531" i="169"/>
  <c r="W531" i="169" s="1"/>
  <c r="U532" i="169"/>
  <c r="W532" i="169" s="1"/>
  <c r="U533" i="169"/>
  <c r="W533" i="169" s="1"/>
  <c r="U534" i="169"/>
  <c r="W534" i="169" s="1"/>
  <c r="U535" i="169"/>
  <c r="W535" i="169" s="1"/>
  <c r="U536" i="169"/>
  <c r="W536" i="169" s="1"/>
  <c r="U537" i="169"/>
  <c r="W537" i="169" s="1"/>
  <c r="U538" i="169"/>
  <c r="W538" i="169" s="1"/>
  <c r="U539" i="169"/>
  <c r="W539" i="169" s="1"/>
  <c r="U540" i="169"/>
  <c r="W540" i="169" s="1"/>
  <c r="U541" i="169"/>
  <c r="W541" i="169" s="1"/>
  <c r="U542" i="169"/>
  <c r="W542" i="169" s="1"/>
  <c r="U543" i="169"/>
  <c r="W543" i="169" s="1"/>
  <c r="U544" i="169"/>
  <c r="W544" i="169" s="1"/>
  <c r="U545" i="169"/>
  <c r="W545" i="169" s="1"/>
  <c r="U546" i="169"/>
  <c r="W546" i="169" s="1"/>
  <c r="U547" i="169"/>
  <c r="W547" i="169" s="1"/>
  <c r="U548" i="169"/>
  <c r="W548" i="169" s="1"/>
  <c r="U549" i="169"/>
  <c r="W549" i="169" s="1"/>
  <c r="U550" i="169"/>
  <c r="W550" i="169" s="1"/>
  <c r="U551" i="169"/>
  <c r="W551" i="169" s="1"/>
  <c r="U552" i="169"/>
  <c r="W552" i="169" s="1"/>
  <c r="U553" i="169"/>
  <c r="W553" i="169" s="1"/>
  <c r="U554" i="169"/>
  <c r="W554" i="169" s="1"/>
  <c r="U555" i="169"/>
  <c r="W555" i="169" s="1"/>
  <c r="U556" i="169"/>
  <c r="W556" i="169" s="1"/>
  <c r="U557" i="169"/>
  <c r="W557" i="169" s="1"/>
  <c r="U558" i="169"/>
  <c r="W558" i="169" s="1"/>
  <c r="U559" i="169"/>
  <c r="W559" i="169" s="1"/>
  <c r="U560" i="169"/>
  <c r="W560" i="169" s="1"/>
  <c r="U561" i="169"/>
  <c r="W561" i="169" s="1"/>
  <c r="U562" i="169"/>
  <c r="W562" i="169" s="1"/>
  <c r="U563" i="169"/>
  <c r="W563" i="169" s="1"/>
  <c r="U564" i="169"/>
  <c r="W564" i="169" s="1"/>
  <c r="U565" i="169"/>
  <c r="W565" i="169" s="1"/>
  <c r="U566" i="169"/>
  <c r="W566" i="169" s="1"/>
  <c r="U567" i="169"/>
  <c r="W567" i="169" s="1"/>
  <c r="U568" i="169"/>
  <c r="W568" i="169" s="1"/>
  <c r="U569" i="169"/>
  <c r="W569" i="169" s="1"/>
  <c r="U570" i="169"/>
  <c r="W570" i="169" s="1"/>
  <c r="U571" i="169"/>
  <c r="W571" i="169" s="1"/>
  <c r="U572" i="169"/>
  <c r="W572" i="169" s="1"/>
  <c r="U573" i="169"/>
  <c r="W573" i="169" s="1"/>
  <c r="U574" i="169"/>
  <c r="W574" i="169" s="1"/>
  <c r="U575" i="169"/>
  <c r="W575" i="169" s="1"/>
  <c r="U576" i="169"/>
  <c r="W576" i="169" s="1"/>
  <c r="U577" i="169"/>
  <c r="W577" i="169" s="1"/>
  <c r="U578" i="169"/>
  <c r="W578" i="169" s="1"/>
  <c r="U579" i="169"/>
  <c r="W579" i="169" s="1"/>
  <c r="U580" i="169"/>
  <c r="W580" i="169" s="1"/>
  <c r="U581" i="169"/>
  <c r="W581" i="169" s="1"/>
  <c r="U582" i="169"/>
  <c r="W582" i="169" s="1"/>
  <c r="U583" i="169"/>
  <c r="W583" i="169" s="1"/>
  <c r="U584" i="169"/>
  <c r="W584" i="169" s="1"/>
  <c r="U585" i="169"/>
  <c r="W585" i="169" s="1"/>
  <c r="U586" i="169"/>
  <c r="W586" i="169" s="1"/>
  <c r="U587" i="169"/>
  <c r="W587" i="169" s="1"/>
  <c r="U588" i="169"/>
  <c r="W588" i="169" s="1"/>
  <c r="U589" i="169"/>
  <c r="W589" i="169" s="1"/>
  <c r="U590" i="169"/>
  <c r="W590" i="169" s="1"/>
  <c r="U591" i="169"/>
  <c r="W591" i="169" s="1"/>
  <c r="U592" i="169"/>
  <c r="W592" i="169" s="1"/>
  <c r="U593" i="169"/>
  <c r="W593" i="169" s="1"/>
  <c r="U594" i="169"/>
  <c r="W594" i="169" s="1"/>
  <c r="U595" i="169"/>
  <c r="W595" i="169" s="1"/>
  <c r="U596" i="169"/>
  <c r="W596" i="169" s="1"/>
  <c r="U597" i="169"/>
  <c r="W597" i="169" s="1"/>
  <c r="U598" i="169"/>
  <c r="W598" i="169" s="1"/>
  <c r="U599" i="169"/>
  <c r="W599" i="169" s="1"/>
  <c r="U600" i="169"/>
  <c r="W600" i="169" s="1"/>
  <c r="U601" i="169"/>
  <c r="W601" i="169" s="1"/>
  <c r="U602" i="169"/>
  <c r="W602" i="169" s="1"/>
  <c r="U603" i="169"/>
  <c r="W603" i="169" s="1"/>
  <c r="U604" i="169"/>
  <c r="W604" i="169" s="1"/>
  <c r="U605" i="169"/>
  <c r="W605" i="169" s="1"/>
  <c r="U606" i="169"/>
  <c r="W606" i="169" s="1"/>
  <c r="U607" i="169"/>
  <c r="W607" i="169" s="1"/>
  <c r="U608" i="169"/>
  <c r="W608" i="169" s="1"/>
  <c r="U609" i="169"/>
  <c r="W609" i="169" s="1"/>
  <c r="U610" i="169"/>
  <c r="W610" i="169" s="1"/>
  <c r="U611" i="169"/>
  <c r="W611" i="169" s="1"/>
  <c r="U612" i="169"/>
  <c r="W612" i="169" s="1"/>
  <c r="U613" i="169"/>
  <c r="W613" i="169" s="1"/>
  <c r="U614" i="169"/>
  <c r="W614" i="169" s="1"/>
  <c r="U615" i="169"/>
  <c r="W615" i="169" s="1"/>
  <c r="U616" i="169"/>
  <c r="W616" i="169" s="1"/>
  <c r="U617" i="169"/>
  <c r="W617" i="169" s="1"/>
  <c r="U618" i="169"/>
  <c r="W618" i="169" s="1"/>
  <c r="U619" i="169"/>
  <c r="W619" i="169" s="1"/>
  <c r="U620" i="169"/>
  <c r="W620" i="169" s="1"/>
  <c r="U621" i="169"/>
  <c r="W621" i="169" s="1"/>
  <c r="U622" i="169"/>
  <c r="W622" i="169" s="1"/>
  <c r="U623" i="169"/>
  <c r="W623" i="169" s="1"/>
  <c r="U624" i="169"/>
  <c r="W624" i="169" s="1"/>
  <c r="U625" i="169"/>
  <c r="W625" i="169" s="1"/>
  <c r="U626" i="169"/>
  <c r="W626" i="169" s="1"/>
  <c r="U627" i="169"/>
  <c r="W627" i="169" s="1"/>
  <c r="U628" i="169"/>
  <c r="W628" i="169" s="1"/>
  <c r="U629" i="169"/>
  <c r="W629" i="169" s="1"/>
  <c r="U630" i="169"/>
  <c r="W630" i="169" s="1"/>
  <c r="U631" i="169"/>
  <c r="W631" i="169" s="1"/>
  <c r="U632" i="169"/>
  <c r="W632" i="169" s="1"/>
  <c r="U633" i="169"/>
  <c r="W633" i="169" s="1"/>
  <c r="U634" i="169"/>
  <c r="W634" i="169" s="1"/>
  <c r="U635" i="169"/>
  <c r="W635" i="169" s="1"/>
  <c r="U636" i="169"/>
  <c r="W636" i="169" s="1"/>
  <c r="U637" i="169"/>
  <c r="W637" i="169" s="1"/>
  <c r="U638" i="169"/>
  <c r="W638" i="169" s="1"/>
  <c r="U639" i="169"/>
  <c r="W639" i="169" s="1"/>
  <c r="U640" i="169"/>
  <c r="W640" i="169" s="1"/>
  <c r="U641" i="169"/>
  <c r="W641" i="169" s="1"/>
  <c r="U642" i="169"/>
  <c r="W642" i="169" s="1"/>
  <c r="U643" i="169"/>
  <c r="W643" i="169" s="1"/>
  <c r="U644" i="169"/>
  <c r="W644" i="169" s="1"/>
  <c r="U645" i="169"/>
  <c r="W645" i="169" s="1"/>
  <c r="U646" i="169"/>
  <c r="W646" i="169" s="1"/>
  <c r="U647" i="169"/>
  <c r="W647" i="169" s="1"/>
  <c r="U648" i="169"/>
  <c r="W648" i="169" s="1"/>
  <c r="U649" i="169"/>
  <c r="W649" i="169" s="1"/>
  <c r="U650" i="169"/>
  <c r="W650" i="169" s="1"/>
  <c r="U651" i="169"/>
  <c r="W651" i="169" s="1"/>
  <c r="U652" i="169"/>
  <c r="W652" i="169" s="1"/>
  <c r="U653" i="169"/>
  <c r="W653" i="169" s="1"/>
  <c r="U654" i="169"/>
  <c r="W654" i="169" s="1"/>
  <c r="U655" i="169"/>
  <c r="W655" i="169" s="1"/>
  <c r="U656" i="169"/>
  <c r="W656" i="169" s="1"/>
  <c r="U657" i="169"/>
  <c r="W657" i="169" s="1"/>
  <c r="U658" i="169"/>
  <c r="W658" i="169" s="1"/>
  <c r="U659" i="169"/>
  <c r="W659" i="169" s="1"/>
  <c r="U660" i="169"/>
  <c r="W660" i="169" s="1"/>
  <c r="U661" i="169"/>
  <c r="W661" i="169" s="1"/>
  <c r="U662" i="169"/>
  <c r="W662" i="169" s="1"/>
  <c r="U663" i="169"/>
  <c r="W663" i="169" s="1"/>
  <c r="U664" i="169"/>
  <c r="W664" i="169" s="1"/>
  <c r="U665" i="169"/>
  <c r="W665" i="169" s="1"/>
  <c r="U666" i="169"/>
  <c r="W666" i="169" s="1"/>
  <c r="U667" i="169"/>
  <c r="W667" i="169" s="1"/>
  <c r="U668" i="169"/>
  <c r="W668" i="169" s="1"/>
  <c r="U669" i="169"/>
  <c r="W669" i="169" s="1"/>
  <c r="U670" i="169"/>
  <c r="W670" i="169" s="1"/>
  <c r="U671" i="169"/>
  <c r="W671" i="169" s="1"/>
  <c r="U672" i="169"/>
  <c r="W672" i="169" s="1"/>
  <c r="U673" i="169"/>
  <c r="W673" i="169" s="1"/>
  <c r="U674" i="169"/>
  <c r="W674" i="169" s="1"/>
  <c r="U675" i="169"/>
  <c r="W675" i="169" s="1"/>
  <c r="U676" i="169"/>
  <c r="W676" i="169" s="1"/>
  <c r="U677" i="169"/>
  <c r="W677" i="169" s="1"/>
  <c r="U678" i="169"/>
  <c r="W678" i="169" s="1"/>
  <c r="U679" i="169"/>
  <c r="W679" i="169" s="1"/>
  <c r="U680" i="169"/>
  <c r="W680" i="169" s="1"/>
  <c r="U681" i="169"/>
  <c r="W681" i="169" s="1"/>
  <c r="U682" i="169"/>
  <c r="W682" i="169" s="1"/>
  <c r="U683" i="169"/>
  <c r="W683" i="169" s="1"/>
  <c r="U684" i="169"/>
  <c r="W684" i="169" s="1"/>
  <c r="U685" i="169"/>
  <c r="W685" i="169" s="1"/>
  <c r="U686" i="169"/>
  <c r="W686" i="169" s="1"/>
  <c r="U687" i="169"/>
  <c r="W687" i="169" s="1"/>
  <c r="U688" i="169"/>
  <c r="W688" i="169" s="1"/>
  <c r="U689" i="169"/>
  <c r="W689" i="169" s="1"/>
  <c r="U690" i="169"/>
  <c r="W690" i="169" s="1"/>
  <c r="U691" i="169"/>
  <c r="W691" i="169" s="1"/>
  <c r="U692" i="169"/>
  <c r="W692" i="169" s="1"/>
  <c r="U693" i="169"/>
  <c r="W693" i="169" s="1"/>
  <c r="U694" i="169"/>
  <c r="W694" i="169" s="1"/>
  <c r="U695" i="169"/>
  <c r="W695" i="169" s="1"/>
  <c r="U696" i="169"/>
  <c r="W696" i="169" s="1"/>
  <c r="U697" i="169"/>
  <c r="W697" i="169" s="1"/>
  <c r="U698" i="169"/>
  <c r="X4" i="169"/>
  <c r="Y4" i="169"/>
  <c r="Z4" i="169"/>
  <c r="AA4" i="169"/>
  <c r="AB4" i="169"/>
  <c r="AC4" i="169"/>
  <c r="AD4" i="169"/>
  <c r="AE4" i="169"/>
  <c r="AF4" i="169"/>
  <c r="AG4" i="169"/>
  <c r="AH4" i="169"/>
  <c r="AI4" i="169"/>
  <c r="AJ4" i="169"/>
  <c r="AK4" i="169"/>
  <c r="AL4" i="169"/>
  <c r="AM4" i="169"/>
  <c r="AN4" i="169"/>
  <c r="AO4" i="169"/>
  <c r="W5" i="169"/>
  <c r="X5" i="169"/>
  <c r="Y5" i="169"/>
  <c r="Z5" i="169"/>
  <c r="AA5" i="169"/>
  <c r="AB5" i="169"/>
  <c r="AC5" i="169"/>
  <c r="AD5" i="169"/>
  <c r="AE5" i="169"/>
  <c r="AF5" i="169"/>
  <c r="AG5" i="169"/>
  <c r="AH5" i="169"/>
  <c r="AI5" i="169"/>
  <c r="AJ5" i="169"/>
  <c r="AK5" i="169"/>
  <c r="AL5" i="169"/>
  <c r="AM5" i="169"/>
  <c r="AN5" i="169"/>
  <c r="AO5" i="169"/>
  <c r="X6" i="169"/>
  <c r="Y6" i="169"/>
  <c r="Z6" i="169"/>
  <c r="AA6" i="169"/>
  <c r="AB6" i="169"/>
  <c r="AC6" i="169"/>
  <c r="AD6" i="169"/>
  <c r="AE6" i="169"/>
  <c r="AF6" i="169"/>
  <c r="AG6" i="169"/>
  <c r="AH6" i="169"/>
  <c r="AI6" i="169"/>
  <c r="AJ6" i="169"/>
  <c r="AK6" i="169"/>
  <c r="AL6" i="169"/>
  <c r="AM6" i="169"/>
  <c r="AN6" i="169"/>
  <c r="AO6" i="169"/>
  <c r="X7" i="169"/>
  <c r="Y7" i="169"/>
  <c r="Z7" i="169"/>
  <c r="AA7" i="169"/>
  <c r="AB7" i="169"/>
  <c r="AC7" i="169"/>
  <c r="AD7" i="169"/>
  <c r="AE7" i="169"/>
  <c r="AF7" i="169"/>
  <c r="AG7" i="169"/>
  <c r="AH7" i="169"/>
  <c r="AI7" i="169"/>
  <c r="AJ7" i="169"/>
  <c r="AK7" i="169"/>
  <c r="AL7" i="169"/>
  <c r="AM7" i="169"/>
  <c r="AN7" i="169"/>
  <c r="AO7" i="169"/>
  <c r="X8" i="169"/>
  <c r="Y8" i="169"/>
  <c r="Z8" i="169"/>
  <c r="AA8" i="169"/>
  <c r="AB8" i="169"/>
  <c r="AC8" i="169"/>
  <c r="AD8" i="169"/>
  <c r="AE8" i="169"/>
  <c r="AF8" i="169"/>
  <c r="AG8" i="169"/>
  <c r="AH8" i="169"/>
  <c r="AI8" i="169"/>
  <c r="AJ8" i="169"/>
  <c r="AK8" i="169"/>
  <c r="AL8" i="169"/>
  <c r="AM8" i="169"/>
  <c r="AN8" i="169"/>
  <c r="AO8" i="169"/>
  <c r="X9" i="169"/>
  <c r="Y9" i="169"/>
  <c r="Z9" i="169"/>
  <c r="AA9" i="169"/>
  <c r="AB9" i="169"/>
  <c r="AC9" i="169"/>
  <c r="AD9" i="169"/>
  <c r="AE9" i="169"/>
  <c r="AF9" i="169"/>
  <c r="AG9" i="169"/>
  <c r="AH9" i="169"/>
  <c r="AI9" i="169"/>
  <c r="AJ9" i="169"/>
  <c r="AK9" i="169"/>
  <c r="AL9" i="169"/>
  <c r="AM9" i="169"/>
  <c r="AN9" i="169"/>
  <c r="AO9" i="169"/>
  <c r="X10" i="169"/>
  <c r="Y10" i="169"/>
  <c r="Z10" i="169"/>
  <c r="AA10" i="169"/>
  <c r="AB10" i="169"/>
  <c r="AC10" i="169"/>
  <c r="AD10" i="169"/>
  <c r="AE10" i="169"/>
  <c r="AF10" i="169"/>
  <c r="AG10" i="169"/>
  <c r="AH10" i="169"/>
  <c r="AI10" i="169"/>
  <c r="AJ10" i="169"/>
  <c r="AK10" i="169"/>
  <c r="AL10" i="169"/>
  <c r="AM10" i="169"/>
  <c r="AN10" i="169"/>
  <c r="AO10" i="169"/>
  <c r="X11" i="169"/>
  <c r="Y11" i="169"/>
  <c r="Z11" i="169"/>
  <c r="AA11" i="169"/>
  <c r="AB11" i="169"/>
  <c r="AC11" i="169"/>
  <c r="AD11" i="169"/>
  <c r="AE11" i="169"/>
  <c r="AF11" i="169"/>
  <c r="AG11" i="169"/>
  <c r="AH11" i="169"/>
  <c r="AI11" i="169"/>
  <c r="AJ11" i="169"/>
  <c r="AK11" i="169"/>
  <c r="AL11" i="169"/>
  <c r="AM11" i="169"/>
  <c r="AN11" i="169"/>
  <c r="AO11" i="169"/>
  <c r="W12" i="169"/>
  <c r="X12" i="169"/>
  <c r="Y12" i="169"/>
  <c r="Z12" i="169"/>
  <c r="AA12" i="169"/>
  <c r="AB12" i="169"/>
  <c r="AC12" i="169"/>
  <c r="AD12" i="169"/>
  <c r="AE12" i="169"/>
  <c r="AF12" i="169"/>
  <c r="AG12" i="169"/>
  <c r="AH12" i="169"/>
  <c r="AI12" i="169"/>
  <c r="AJ12" i="169"/>
  <c r="AK12" i="169"/>
  <c r="AL12" i="169"/>
  <c r="AM12" i="169"/>
  <c r="AN12" i="169"/>
  <c r="AO12" i="169"/>
  <c r="X13" i="169"/>
  <c r="Y13" i="169"/>
  <c r="Z13" i="169"/>
  <c r="AA13" i="169"/>
  <c r="AB13" i="169"/>
  <c r="AC13" i="169"/>
  <c r="AD13" i="169"/>
  <c r="AE13" i="169"/>
  <c r="AF13" i="169"/>
  <c r="AG13" i="169"/>
  <c r="AH13" i="169"/>
  <c r="AI13" i="169"/>
  <c r="AJ13" i="169"/>
  <c r="AK13" i="169"/>
  <c r="AL13" i="169"/>
  <c r="AM13" i="169"/>
  <c r="AN13" i="169"/>
  <c r="AO13" i="169"/>
  <c r="X14" i="169"/>
  <c r="Y14" i="169"/>
  <c r="Z14" i="169"/>
  <c r="AA14" i="169"/>
  <c r="AB14" i="169"/>
  <c r="AC14" i="169"/>
  <c r="AD14" i="169"/>
  <c r="AE14" i="169"/>
  <c r="AF14" i="169"/>
  <c r="AG14" i="169"/>
  <c r="AH14" i="169"/>
  <c r="AI14" i="169"/>
  <c r="AJ14" i="169"/>
  <c r="AK14" i="169"/>
  <c r="AL14" i="169"/>
  <c r="AM14" i="169"/>
  <c r="AN14" i="169"/>
  <c r="AO14" i="169"/>
  <c r="X15" i="169"/>
  <c r="Y15" i="169"/>
  <c r="Z15" i="169"/>
  <c r="AA15" i="169"/>
  <c r="AB15" i="169"/>
  <c r="AC15" i="169"/>
  <c r="AD15" i="169"/>
  <c r="AE15" i="169"/>
  <c r="AF15" i="169"/>
  <c r="AG15" i="169"/>
  <c r="AH15" i="169"/>
  <c r="AI15" i="169"/>
  <c r="AJ15" i="169"/>
  <c r="AK15" i="169"/>
  <c r="AL15" i="169"/>
  <c r="AM15" i="169"/>
  <c r="AN15" i="169"/>
  <c r="AO15" i="169"/>
  <c r="X16" i="169"/>
  <c r="Y16" i="169"/>
  <c r="Z16" i="169"/>
  <c r="AA16" i="169"/>
  <c r="AB16" i="169"/>
  <c r="AC16" i="169"/>
  <c r="AD16" i="169"/>
  <c r="AE16" i="169"/>
  <c r="AF16" i="169"/>
  <c r="AG16" i="169"/>
  <c r="AH16" i="169"/>
  <c r="AI16" i="169"/>
  <c r="AJ16" i="169"/>
  <c r="AK16" i="169"/>
  <c r="AL16" i="169"/>
  <c r="AM16" i="169"/>
  <c r="AN16" i="169"/>
  <c r="AO16" i="169"/>
  <c r="W17" i="169"/>
  <c r="X17" i="169"/>
  <c r="Y17" i="169"/>
  <c r="Z17" i="169"/>
  <c r="AA17" i="169"/>
  <c r="AB17" i="169"/>
  <c r="AC17" i="169"/>
  <c r="AD17" i="169"/>
  <c r="AE17" i="169"/>
  <c r="AF17" i="169"/>
  <c r="AG17" i="169"/>
  <c r="AH17" i="169"/>
  <c r="AI17" i="169"/>
  <c r="AJ17" i="169"/>
  <c r="AK17" i="169"/>
  <c r="AL17" i="169"/>
  <c r="AM17" i="169"/>
  <c r="AN17" i="169"/>
  <c r="AO17" i="169"/>
  <c r="X18" i="169"/>
  <c r="Y18" i="169"/>
  <c r="Z18" i="169"/>
  <c r="AA18" i="169"/>
  <c r="AB18" i="169"/>
  <c r="AC18" i="169"/>
  <c r="AD18" i="169"/>
  <c r="AE18" i="169"/>
  <c r="AF18" i="169"/>
  <c r="AG18" i="169"/>
  <c r="AH18" i="169"/>
  <c r="AI18" i="169"/>
  <c r="AJ18" i="169"/>
  <c r="AK18" i="169"/>
  <c r="AL18" i="169"/>
  <c r="AM18" i="169"/>
  <c r="AN18" i="169"/>
  <c r="AO18" i="169"/>
  <c r="X19" i="169"/>
  <c r="Y19" i="169"/>
  <c r="Z19" i="169"/>
  <c r="AA19" i="169"/>
  <c r="AB19" i="169"/>
  <c r="AC19" i="169"/>
  <c r="AD19" i="169"/>
  <c r="AE19" i="169"/>
  <c r="AF19" i="169"/>
  <c r="AG19" i="169"/>
  <c r="AH19" i="169"/>
  <c r="AI19" i="169"/>
  <c r="AJ19" i="169"/>
  <c r="AK19" i="169"/>
  <c r="AL19" i="169"/>
  <c r="AM19" i="169"/>
  <c r="AN19" i="169"/>
  <c r="AO19" i="169"/>
  <c r="X20" i="169"/>
  <c r="Y20" i="169"/>
  <c r="Z20" i="169"/>
  <c r="AA20" i="169"/>
  <c r="AB20" i="169"/>
  <c r="AC20" i="169"/>
  <c r="AD20" i="169"/>
  <c r="AE20" i="169"/>
  <c r="AF20" i="169"/>
  <c r="AG20" i="169"/>
  <c r="AH20" i="169"/>
  <c r="AI20" i="169"/>
  <c r="AJ20" i="169"/>
  <c r="AK20" i="169"/>
  <c r="AL20" i="169"/>
  <c r="AM20" i="169"/>
  <c r="AN20" i="169"/>
  <c r="AO20" i="169"/>
  <c r="X21" i="169"/>
  <c r="Y21" i="169"/>
  <c r="Z21" i="169"/>
  <c r="AA21" i="169"/>
  <c r="AB21" i="169"/>
  <c r="AC21" i="169"/>
  <c r="AD21" i="169"/>
  <c r="AE21" i="169"/>
  <c r="AF21" i="169"/>
  <c r="AG21" i="169"/>
  <c r="AH21" i="169"/>
  <c r="AI21" i="169"/>
  <c r="AJ21" i="169"/>
  <c r="AK21" i="169"/>
  <c r="AL21" i="169"/>
  <c r="AM21" i="169"/>
  <c r="AN21" i="169"/>
  <c r="AO21" i="169"/>
  <c r="X22" i="169"/>
  <c r="Y22" i="169"/>
  <c r="Z22" i="169"/>
  <c r="AA22" i="169"/>
  <c r="AB22" i="169"/>
  <c r="AC22" i="169"/>
  <c r="AD22" i="169"/>
  <c r="AE22" i="169"/>
  <c r="AF22" i="169"/>
  <c r="AG22" i="169"/>
  <c r="AH22" i="169"/>
  <c r="AI22" i="169"/>
  <c r="AJ22" i="169"/>
  <c r="AK22" i="169"/>
  <c r="AL22" i="169"/>
  <c r="AM22" i="169"/>
  <c r="AN22" i="169"/>
  <c r="AO22" i="169"/>
  <c r="X23" i="169"/>
  <c r="Y23" i="169"/>
  <c r="Z23" i="169"/>
  <c r="AA23" i="169"/>
  <c r="AB23" i="169"/>
  <c r="AC23" i="169"/>
  <c r="AD23" i="169"/>
  <c r="AE23" i="169"/>
  <c r="AF23" i="169"/>
  <c r="AG23" i="169"/>
  <c r="AH23" i="169"/>
  <c r="AI23" i="169"/>
  <c r="AJ23" i="169"/>
  <c r="AK23" i="169"/>
  <c r="AL23" i="169"/>
  <c r="AM23" i="169"/>
  <c r="AN23" i="169"/>
  <c r="AO23" i="169"/>
  <c r="X24" i="169"/>
  <c r="Y24" i="169"/>
  <c r="Z24" i="169"/>
  <c r="AA24" i="169"/>
  <c r="AB24" i="169"/>
  <c r="AC24" i="169"/>
  <c r="AD24" i="169"/>
  <c r="AE24" i="169"/>
  <c r="AF24" i="169"/>
  <c r="AG24" i="169"/>
  <c r="AH24" i="169"/>
  <c r="AI24" i="169"/>
  <c r="AJ24" i="169"/>
  <c r="AK24" i="169"/>
  <c r="AL24" i="169"/>
  <c r="AM24" i="169"/>
  <c r="AN24" i="169"/>
  <c r="AO24" i="169"/>
  <c r="Y25" i="169"/>
  <c r="Z25" i="169"/>
  <c r="AA25" i="169"/>
  <c r="X26" i="169"/>
  <c r="Y26" i="169"/>
  <c r="Z26" i="169"/>
  <c r="AA26" i="169"/>
  <c r="AB26" i="169"/>
  <c r="AC26" i="169"/>
  <c r="AD26" i="169"/>
  <c r="AE26" i="169"/>
  <c r="AF26" i="169"/>
  <c r="AG26" i="169"/>
  <c r="AH26" i="169"/>
  <c r="AI26" i="169"/>
  <c r="AJ26" i="169"/>
  <c r="AK26" i="169"/>
  <c r="AL26" i="169"/>
  <c r="AM26" i="169"/>
  <c r="AN26" i="169"/>
  <c r="AO26" i="169"/>
  <c r="X27" i="169"/>
  <c r="Y27" i="169"/>
  <c r="Z27" i="169"/>
  <c r="AA27" i="169"/>
  <c r="AB27" i="169"/>
  <c r="AC27" i="169"/>
  <c r="AD27" i="169"/>
  <c r="AE27" i="169"/>
  <c r="AF27" i="169"/>
  <c r="AG27" i="169"/>
  <c r="AH27" i="169"/>
  <c r="AI27" i="169"/>
  <c r="AJ27" i="169"/>
  <c r="AK27" i="169"/>
  <c r="AL27" i="169"/>
  <c r="AM27" i="169"/>
  <c r="AN27" i="169"/>
  <c r="AO27" i="169"/>
  <c r="X28" i="169"/>
  <c r="Y28" i="169"/>
  <c r="Z28" i="169"/>
  <c r="AA28" i="169"/>
  <c r="AB28" i="169"/>
  <c r="AC28" i="169"/>
  <c r="AD28" i="169"/>
  <c r="AE28" i="169"/>
  <c r="AF28" i="169"/>
  <c r="AG28" i="169"/>
  <c r="AH28" i="169"/>
  <c r="AI28" i="169"/>
  <c r="AJ28" i="169"/>
  <c r="AK28" i="169"/>
  <c r="AL28" i="169"/>
  <c r="AM28" i="169"/>
  <c r="AN28" i="169"/>
  <c r="AO28" i="169"/>
  <c r="X29" i="169"/>
  <c r="Y29" i="169"/>
  <c r="Z29" i="169"/>
  <c r="AA29" i="169"/>
  <c r="AB29" i="169"/>
  <c r="AC29" i="169"/>
  <c r="AD29" i="169"/>
  <c r="AE29" i="169"/>
  <c r="AF29" i="169"/>
  <c r="AG29" i="169"/>
  <c r="AH29" i="169"/>
  <c r="AI29" i="169"/>
  <c r="AJ29" i="169"/>
  <c r="AK29" i="169"/>
  <c r="AL29" i="169"/>
  <c r="AM29" i="169"/>
  <c r="AN29" i="169"/>
  <c r="AO29" i="169"/>
  <c r="X30" i="169"/>
  <c r="Y30" i="169"/>
  <c r="Z30" i="169"/>
  <c r="AA30" i="169"/>
  <c r="AB30" i="169"/>
  <c r="AC30" i="169"/>
  <c r="AD30" i="169"/>
  <c r="AE30" i="169"/>
  <c r="AF30" i="169"/>
  <c r="AG30" i="169"/>
  <c r="AH30" i="169"/>
  <c r="AI30" i="169"/>
  <c r="AJ30" i="169"/>
  <c r="AK30" i="169"/>
  <c r="AL30" i="169"/>
  <c r="AM30" i="169"/>
  <c r="AN30" i="169"/>
  <c r="AO30" i="169"/>
  <c r="X31" i="169"/>
  <c r="Y31" i="169"/>
  <c r="Z31" i="169"/>
  <c r="AA31" i="169"/>
  <c r="AB31" i="169"/>
  <c r="AC31" i="169"/>
  <c r="AD31" i="169"/>
  <c r="AE31" i="169"/>
  <c r="AF31" i="169"/>
  <c r="AG31" i="169"/>
  <c r="AH31" i="169"/>
  <c r="AI31" i="169"/>
  <c r="AJ31" i="169"/>
  <c r="AK31" i="169"/>
  <c r="AL31" i="169"/>
  <c r="AM31" i="169"/>
  <c r="AN31" i="169"/>
  <c r="AO31" i="169"/>
  <c r="X32" i="169"/>
  <c r="Y32" i="169"/>
  <c r="Z32" i="169"/>
  <c r="AA32" i="169"/>
  <c r="AB32" i="169"/>
  <c r="AC32" i="169"/>
  <c r="AD32" i="169"/>
  <c r="AE32" i="169"/>
  <c r="AF32" i="169"/>
  <c r="AG32" i="169"/>
  <c r="AH32" i="169"/>
  <c r="AI32" i="169"/>
  <c r="AJ32" i="169"/>
  <c r="AK32" i="169"/>
  <c r="AL32" i="169"/>
  <c r="AM32" i="169"/>
  <c r="AN32" i="169"/>
  <c r="AO32" i="169"/>
  <c r="X33" i="169"/>
  <c r="Y33" i="169"/>
  <c r="Z33" i="169"/>
  <c r="AA33" i="169"/>
  <c r="AB33" i="169"/>
  <c r="AC33" i="169"/>
  <c r="AD33" i="169"/>
  <c r="AE33" i="169"/>
  <c r="AF33" i="169"/>
  <c r="AG33" i="169"/>
  <c r="AH33" i="169"/>
  <c r="AI33" i="169"/>
  <c r="AJ33" i="169"/>
  <c r="AK33" i="169"/>
  <c r="AL33" i="169"/>
  <c r="AM33" i="169"/>
  <c r="AN33" i="169"/>
  <c r="AO33" i="169"/>
  <c r="X34" i="169"/>
  <c r="Y34" i="169"/>
  <c r="Z34" i="169"/>
  <c r="AA34" i="169"/>
  <c r="AB34" i="169"/>
  <c r="AC34" i="169"/>
  <c r="AD34" i="169"/>
  <c r="AE34" i="169"/>
  <c r="AF34" i="169"/>
  <c r="AG34" i="169"/>
  <c r="AH34" i="169"/>
  <c r="AI34" i="169"/>
  <c r="AJ34" i="169"/>
  <c r="AK34" i="169"/>
  <c r="AL34" i="169"/>
  <c r="AM34" i="169"/>
  <c r="AN34" i="169"/>
  <c r="AO34" i="169"/>
  <c r="X35" i="169"/>
  <c r="Y35" i="169"/>
  <c r="Z35" i="169"/>
  <c r="AA35" i="169"/>
  <c r="AB35" i="169"/>
  <c r="AC35" i="169"/>
  <c r="AD35" i="169"/>
  <c r="AE35" i="169"/>
  <c r="AF35" i="169"/>
  <c r="AG35" i="169"/>
  <c r="AH35" i="169"/>
  <c r="AI35" i="169"/>
  <c r="AJ35" i="169"/>
  <c r="AK35" i="169"/>
  <c r="AL35" i="169"/>
  <c r="AM35" i="169"/>
  <c r="AN35" i="169"/>
  <c r="AO35" i="169"/>
  <c r="X36" i="169"/>
  <c r="Y36" i="169"/>
  <c r="Z36" i="169"/>
  <c r="AA36" i="169"/>
  <c r="AB36" i="169"/>
  <c r="AC36" i="169"/>
  <c r="AD36" i="169"/>
  <c r="AE36" i="169"/>
  <c r="AF36" i="169"/>
  <c r="AG36" i="169"/>
  <c r="AH36" i="169"/>
  <c r="AI36" i="169"/>
  <c r="AJ36" i="169"/>
  <c r="AK36" i="169"/>
  <c r="AL36" i="169"/>
  <c r="AM36" i="169"/>
  <c r="AN36" i="169"/>
  <c r="AO36" i="169"/>
  <c r="X37" i="169"/>
  <c r="Y37" i="169"/>
  <c r="Z37" i="169"/>
  <c r="AA37" i="169"/>
  <c r="AB37" i="169"/>
  <c r="AC37" i="169"/>
  <c r="AD37" i="169"/>
  <c r="AE37" i="169"/>
  <c r="AF37" i="169"/>
  <c r="AG37" i="169"/>
  <c r="AH37" i="169"/>
  <c r="AI37" i="169"/>
  <c r="AJ37" i="169"/>
  <c r="AK37" i="169"/>
  <c r="AL37" i="169"/>
  <c r="AM37" i="169"/>
  <c r="AN37" i="169"/>
  <c r="AO37" i="169"/>
  <c r="X38" i="169"/>
  <c r="Y38" i="169"/>
  <c r="Z38" i="169"/>
  <c r="AA38" i="169"/>
  <c r="AB38" i="169"/>
  <c r="AC38" i="169"/>
  <c r="AD38" i="169"/>
  <c r="AE38" i="169"/>
  <c r="AF38" i="169"/>
  <c r="AG38" i="169"/>
  <c r="AH38" i="169"/>
  <c r="AI38" i="169"/>
  <c r="AJ38" i="169"/>
  <c r="AK38" i="169"/>
  <c r="AL38" i="169"/>
  <c r="AM38" i="169"/>
  <c r="AN38" i="169"/>
  <c r="AO38" i="169"/>
  <c r="X39" i="169"/>
  <c r="Y39" i="169"/>
  <c r="Z39" i="169"/>
  <c r="AA39" i="169"/>
  <c r="AB39" i="169"/>
  <c r="AC39" i="169"/>
  <c r="AD39" i="169"/>
  <c r="AE39" i="169"/>
  <c r="AF39" i="169"/>
  <c r="AG39" i="169"/>
  <c r="AH39" i="169"/>
  <c r="AI39" i="169"/>
  <c r="AJ39" i="169"/>
  <c r="AK39" i="169"/>
  <c r="AL39" i="169"/>
  <c r="AM39" i="169"/>
  <c r="AN39" i="169"/>
  <c r="AO39" i="169"/>
  <c r="X40" i="169"/>
  <c r="Y40" i="169"/>
  <c r="Z40" i="169"/>
  <c r="AA40" i="169"/>
  <c r="AB40" i="169"/>
  <c r="AC40" i="169"/>
  <c r="AD40" i="169"/>
  <c r="AE40" i="169"/>
  <c r="AF40" i="169"/>
  <c r="AG40" i="169"/>
  <c r="AH40" i="169"/>
  <c r="AI40" i="169"/>
  <c r="AJ40" i="169"/>
  <c r="AK40" i="169"/>
  <c r="AL40" i="169"/>
  <c r="AM40" i="169"/>
  <c r="AN40" i="169"/>
  <c r="AO40" i="169"/>
  <c r="X41" i="169"/>
  <c r="Y41" i="169"/>
  <c r="Z41" i="169"/>
  <c r="AA41" i="169"/>
  <c r="AB41" i="169"/>
  <c r="AC41" i="169"/>
  <c r="AD41" i="169"/>
  <c r="AE41" i="169"/>
  <c r="AF41" i="169"/>
  <c r="AG41" i="169"/>
  <c r="AH41" i="169"/>
  <c r="AI41" i="169"/>
  <c r="AJ41" i="169"/>
  <c r="AK41" i="169"/>
  <c r="AL41" i="169"/>
  <c r="AM41" i="169"/>
  <c r="AN41" i="169"/>
  <c r="AO41" i="169"/>
  <c r="X42" i="169"/>
  <c r="Y42" i="169"/>
  <c r="Z42" i="169"/>
  <c r="AA42" i="169"/>
  <c r="AB42" i="169"/>
  <c r="AC42" i="169"/>
  <c r="AD42" i="169"/>
  <c r="AE42" i="169"/>
  <c r="AF42" i="169"/>
  <c r="AG42" i="169"/>
  <c r="AH42" i="169"/>
  <c r="AI42" i="169"/>
  <c r="AJ42" i="169"/>
  <c r="AK42" i="169"/>
  <c r="AL42" i="169"/>
  <c r="AM42" i="169"/>
  <c r="AN42" i="169"/>
  <c r="AO42" i="169"/>
  <c r="X43" i="169"/>
  <c r="Y43" i="169"/>
  <c r="Z43" i="169"/>
  <c r="AA43" i="169"/>
  <c r="AB43" i="169"/>
  <c r="AC43" i="169"/>
  <c r="AD43" i="169"/>
  <c r="AE43" i="169"/>
  <c r="AF43" i="169"/>
  <c r="AG43" i="169"/>
  <c r="AH43" i="169"/>
  <c r="AI43" i="169"/>
  <c r="AJ43" i="169"/>
  <c r="AK43" i="169"/>
  <c r="AL43" i="169"/>
  <c r="AM43" i="169"/>
  <c r="AN43" i="169"/>
  <c r="AO43" i="169"/>
  <c r="W44" i="169"/>
  <c r="X44" i="169"/>
  <c r="Y44" i="169"/>
  <c r="Z44" i="169"/>
  <c r="AA44" i="169"/>
  <c r="AB44" i="169"/>
  <c r="AC44" i="169"/>
  <c r="AD44" i="169"/>
  <c r="AE44" i="169"/>
  <c r="AF44" i="169"/>
  <c r="AG44" i="169"/>
  <c r="AH44" i="169"/>
  <c r="AI44" i="169"/>
  <c r="AJ44" i="169"/>
  <c r="AK44" i="169"/>
  <c r="AL44" i="169"/>
  <c r="AM44" i="169"/>
  <c r="AN44" i="169"/>
  <c r="AO44" i="169"/>
  <c r="X45" i="169"/>
  <c r="Y45" i="169"/>
  <c r="Z45" i="169"/>
  <c r="AA45" i="169"/>
  <c r="AB45" i="169"/>
  <c r="AC45" i="169"/>
  <c r="AD45" i="169"/>
  <c r="AE45" i="169"/>
  <c r="AF45" i="169"/>
  <c r="AG45" i="169"/>
  <c r="AH45" i="169"/>
  <c r="AI45" i="169"/>
  <c r="AJ45" i="169"/>
  <c r="AK45" i="169"/>
  <c r="AL45" i="169"/>
  <c r="AM45" i="169"/>
  <c r="AN45" i="169"/>
  <c r="AO45" i="169"/>
  <c r="X46" i="169"/>
  <c r="Y46" i="169"/>
  <c r="Z46" i="169"/>
  <c r="AA46" i="169"/>
  <c r="AB46" i="169"/>
  <c r="AC46" i="169"/>
  <c r="AD46" i="169"/>
  <c r="AE46" i="169"/>
  <c r="AF46" i="169"/>
  <c r="AG46" i="169"/>
  <c r="AH46" i="169"/>
  <c r="AI46" i="169"/>
  <c r="AJ46" i="169"/>
  <c r="AK46" i="169"/>
  <c r="AL46" i="169"/>
  <c r="AM46" i="169"/>
  <c r="AN46" i="169"/>
  <c r="AO46" i="169"/>
  <c r="X47" i="169"/>
  <c r="Y47" i="169"/>
  <c r="Z47" i="169"/>
  <c r="AA47" i="169"/>
  <c r="AB47" i="169"/>
  <c r="AC47" i="169"/>
  <c r="AD47" i="169"/>
  <c r="AE47" i="169"/>
  <c r="AF47" i="169"/>
  <c r="AG47" i="169"/>
  <c r="AH47" i="169"/>
  <c r="AI47" i="169"/>
  <c r="AJ47" i="169"/>
  <c r="AK47" i="169"/>
  <c r="AL47" i="169"/>
  <c r="AM47" i="169"/>
  <c r="AN47" i="169"/>
  <c r="AO47" i="169"/>
  <c r="X48" i="169"/>
  <c r="Y48" i="169"/>
  <c r="Z48" i="169"/>
  <c r="AA48" i="169"/>
  <c r="AB48" i="169"/>
  <c r="AC48" i="169"/>
  <c r="AD48" i="169"/>
  <c r="AE48" i="169"/>
  <c r="AF48" i="169"/>
  <c r="AG48" i="169"/>
  <c r="AH48" i="169"/>
  <c r="AI48" i="169"/>
  <c r="AJ48" i="169"/>
  <c r="AK48" i="169"/>
  <c r="AL48" i="169"/>
  <c r="AM48" i="169"/>
  <c r="AN48" i="169"/>
  <c r="AO48" i="169"/>
  <c r="W49" i="169"/>
  <c r="X49" i="169"/>
  <c r="Y49" i="169"/>
  <c r="Z49" i="169"/>
  <c r="AA49" i="169"/>
  <c r="AB49" i="169"/>
  <c r="AC49" i="169"/>
  <c r="AD49" i="169"/>
  <c r="AE49" i="169"/>
  <c r="AF49" i="169"/>
  <c r="AG49" i="169"/>
  <c r="AH49" i="169"/>
  <c r="AI49" i="169"/>
  <c r="AJ49" i="169"/>
  <c r="AK49" i="169"/>
  <c r="AL49" i="169"/>
  <c r="AM49" i="169"/>
  <c r="AN49" i="169"/>
  <c r="AO49" i="169"/>
  <c r="X50" i="169"/>
  <c r="Y50" i="169"/>
  <c r="Z50" i="169"/>
  <c r="AA50" i="169"/>
  <c r="AB50" i="169"/>
  <c r="AC50" i="169"/>
  <c r="AD50" i="169"/>
  <c r="AE50" i="169"/>
  <c r="AF50" i="169"/>
  <c r="AG50" i="169"/>
  <c r="AH50" i="169"/>
  <c r="AI50" i="169"/>
  <c r="AJ50" i="169"/>
  <c r="AK50" i="169"/>
  <c r="AL50" i="169"/>
  <c r="AM50" i="169"/>
  <c r="AN50" i="169"/>
  <c r="AO50" i="169"/>
  <c r="X51" i="169"/>
  <c r="Y51" i="169"/>
  <c r="Z51" i="169"/>
  <c r="AA51" i="169"/>
  <c r="AB51" i="169"/>
  <c r="AC51" i="169"/>
  <c r="AD51" i="169"/>
  <c r="AE51" i="169"/>
  <c r="AF51" i="169"/>
  <c r="AG51" i="169"/>
  <c r="AH51" i="169"/>
  <c r="AI51" i="169"/>
  <c r="AJ51" i="169"/>
  <c r="AK51" i="169"/>
  <c r="AL51" i="169"/>
  <c r="AM51" i="169"/>
  <c r="AN51" i="169"/>
  <c r="AO51" i="169"/>
  <c r="X52" i="169"/>
  <c r="Y52" i="169"/>
  <c r="Z52" i="169"/>
  <c r="AA52" i="169"/>
  <c r="AB52" i="169"/>
  <c r="AC52" i="169"/>
  <c r="AD52" i="169"/>
  <c r="AE52" i="169"/>
  <c r="AF52" i="169"/>
  <c r="AG52" i="169"/>
  <c r="AH52" i="169"/>
  <c r="AI52" i="169"/>
  <c r="AJ52" i="169"/>
  <c r="AK52" i="169"/>
  <c r="AL52" i="169"/>
  <c r="AM52" i="169"/>
  <c r="AN52" i="169"/>
  <c r="AO52" i="169"/>
  <c r="X53" i="169"/>
  <c r="Y53" i="169"/>
  <c r="Z53" i="169"/>
  <c r="AA53" i="169"/>
  <c r="AB53" i="169"/>
  <c r="AC53" i="169"/>
  <c r="AD53" i="169"/>
  <c r="AE53" i="169"/>
  <c r="AF53" i="169"/>
  <c r="AG53" i="169"/>
  <c r="AH53" i="169"/>
  <c r="AI53" i="169"/>
  <c r="AJ53" i="169"/>
  <c r="AK53" i="169"/>
  <c r="AL53" i="169"/>
  <c r="AM53" i="169"/>
  <c r="AN53" i="169"/>
  <c r="AO53" i="169"/>
  <c r="X54" i="169"/>
  <c r="Y54" i="169"/>
  <c r="Z54" i="169"/>
  <c r="AA54" i="169"/>
  <c r="AB54" i="169"/>
  <c r="AC54" i="169"/>
  <c r="AD54" i="169"/>
  <c r="AE54" i="169"/>
  <c r="AF54" i="169"/>
  <c r="AG54" i="169"/>
  <c r="AH54" i="169"/>
  <c r="AI54" i="169"/>
  <c r="AJ54" i="169"/>
  <c r="AK54" i="169"/>
  <c r="AL54" i="169"/>
  <c r="AM54" i="169"/>
  <c r="AN54" i="169"/>
  <c r="AO54" i="169"/>
  <c r="X55" i="169"/>
  <c r="Y55" i="169"/>
  <c r="Z55" i="169"/>
  <c r="AA55" i="169"/>
  <c r="AB55" i="169"/>
  <c r="AC55" i="169"/>
  <c r="AD55" i="169"/>
  <c r="AE55" i="169"/>
  <c r="AF55" i="169"/>
  <c r="AG55" i="169"/>
  <c r="AH55" i="169"/>
  <c r="AI55" i="169"/>
  <c r="AJ55" i="169"/>
  <c r="AK55" i="169"/>
  <c r="AL55" i="169"/>
  <c r="AM55" i="169"/>
  <c r="AN55" i="169"/>
  <c r="AO55" i="169"/>
  <c r="X56" i="169"/>
  <c r="Y56" i="169"/>
  <c r="Z56" i="169"/>
  <c r="AA56" i="169"/>
  <c r="AB56" i="169"/>
  <c r="AC56" i="169"/>
  <c r="AD56" i="169"/>
  <c r="AE56" i="169"/>
  <c r="AF56" i="169"/>
  <c r="AG56" i="169"/>
  <c r="AH56" i="169"/>
  <c r="AI56" i="169"/>
  <c r="AJ56" i="169"/>
  <c r="AK56" i="169"/>
  <c r="AL56" i="169"/>
  <c r="AM56" i="169"/>
  <c r="AN56" i="169"/>
  <c r="AO56" i="169"/>
  <c r="X57" i="169"/>
  <c r="Y57" i="169"/>
  <c r="Z57" i="169"/>
  <c r="AA57" i="169"/>
  <c r="AB57" i="169"/>
  <c r="AC57" i="169"/>
  <c r="AD57" i="169"/>
  <c r="AE57" i="169"/>
  <c r="AF57" i="169"/>
  <c r="AG57" i="169"/>
  <c r="AH57" i="169"/>
  <c r="AI57" i="169"/>
  <c r="AJ57" i="169"/>
  <c r="AK57" i="169"/>
  <c r="AL57" i="169"/>
  <c r="AM57" i="169"/>
  <c r="AN57" i="169"/>
  <c r="AO57" i="169"/>
  <c r="X58" i="169"/>
  <c r="Y58" i="169"/>
  <c r="Z58" i="169"/>
  <c r="AA58" i="169"/>
  <c r="AB58" i="169"/>
  <c r="AC58" i="169"/>
  <c r="AD58" i="169"/>
  <c r="AE58" i="169"/>
  <c r="AF58" i="169"/>
  <c r="AG58" i="169"/>
  <c r="AH58" i="169"/>
  <c r="AI58" i="169"/>
  <c r="AJ58" i="169"/>
  <c r="AK58" i="169"/>
  <c r="AL58" i="169"/>
  <c r="AM58" i="169"/>
  <c r="AN58" i="169"/>
  <c r="AO58" i="169"/>
  <c r="X59" i="169"/>
  <c r="Y59" i="169"/>
  <c r="Z59" i="169"/>
  <c r="AA59" i="169"/>
  <c r="AB59" i="169"/>
  <c r="AC59" i="169"/>
  <c r="AD59" i="169"/>
  <c r="AE59" i="169"/>
  <c r="AF59" i="169"/>
  <c r="AG59" i="169"/>
  <c r="AH59" i="169"/>
  <c r="AI59" i="169"/>
  <c r="AJ59" i="169"/>
  <c r="AK59" i="169"/>
  <c r="AL59" i="169"/>
  <c r="AM59" i="169"/>
  <c r="AN59" i="169"/>
  <c r="AO59" i="169"/>
  <c r="X60" i="169"/>
  <c r="Y60" i="169"/>
  <c r="Z60" i="169"/>
  <c r="AA60" i="169"/>
  <c r="AB60" i="169"/>
  <c r="AC60" i="169"/>
  <c r="AD60" i="169"/>
  <c r="AE60" i="169"/>
  <c r="AF60" i="169"/>
  <c r="AG60" i="169"/>
  <c r="AH60" i="169"/>
  <c r="AI60" i="169"/>
  <c r="AJ60" i="169"/>
  <c r="AK60" i="169"/>
  <c r="AL60" i="169"/>
  <c r="AM60" i="169"/>
  <c r="AN60" i="169"/>
  <c r="AO60" i="169"/>
  <c r="X61" i="169"/>
  <c r="Y61" i="169"/>
  <c r="Z61" i="169"/>
  <c r="AA61" i="169"/>
  <c r="AB61" i="169"/>
  <c r="AC61" i="169"/>
  <c r="AD61" i="169"/>
  <c r="AE61" i="169"/>
  <c r="AF61" i="169"/>
  <c r="AG61" i="169"/>
  <c r="AH61" i="169"/>
  <c r="AI61" i="169"/>
  <c r="AJ61" i="169"/>
  <c r="AK61" i="169"/>
  <c r="AL61" i="169"/>
  <c r="AM61" i="169"/>
  <c r="AN61" i="169"/>
  <c r="AO61" i="169"/>
  <c r="X62" i="169"/>
  <c r="Y62" i="169"/>
  <c r="Z62" i="169"/>
  <c r="AA62" i="169"/>
  <c r="AB62" i="169"/>
  <c r="AC62" i="169"/>
  <c r="AD62" i="169"/>
  <c r="AE62" i="169"/>
  <c r="AF62" i="169"/>
  <c r="AG62" i="169"/>
  <c r="AH62" i="169"/>
  <c r="AI62" i="169"/>
  <c r="AJ62" i="169"/>
  <c r="AK62" i="169"/>
  <c r="AL62" i="169"/>
  <c r="AM62" i="169"/>
  <c r="AN62" i="169"/>
  <c r="AO62" i="169"/>
  <c r="X63" i="169"/>
  <c r="Y63" i="169"/>
  <c r="Z63" i="169"/>
  <c r="AA63" i="169"/>
  <c r="AB63" i="169"/>
  <c r="AC63" i="169"/>
  <c r="AD63" i="169"/>
  <c r="AE63" i="169"/>
  <c r="AF63" i="169"/>
  <c r="AG63" i="169"/>
  <c r="AH63" i="169"/>
  <c r="AI63" i="169"/>
  <c r="AJ63" i="169"/>
  <c r="AK63" i="169"/>
  <c r="AL63" i="169"/>
  <c r="AM63" i="169"/>
  <c r="AN63" i="169"/>
  <c r="AO63" i="169"/>
  <c r="X64" i="169"/>
  <c r="Y64" i="169"/>
  <c r="Z64" i="169"/>
  <c r="AA64" i="169"/>
  <c r="AB64" i="169"/>
  <c r="AC64" i="169"/>
  <c r="AD64" i="169"/>
  <c r="AE64" i="169"/>
  <c r="AF64" i="169"/>
  <c r="AG64" i="169"/>
  <c r="AH64" i="169"/>
  <c r="AI64" i="169"/>
  <c r="AJ64" i="169"/>
  <c r="AK64" i="169"/>
  <c r="AL64" i="169"/>
  <c r="AM64" i="169"/>
  <c r="AN64" i="169"/>
  <c r="AO64" i="169"/>
  <c r="X65" i="169"/>
  <c r="Y65" i="169"/>
  <c r="Z65" i="169"/>
  <c r="AA65" i="169"/>
  <c r="AB65" i="169"/>
  <c r="AC65" i="169"/>
  <c r="AD65" i="169"/>
  <c r="AE65" i="169"/>
  <c r="AF65" i="169"/>
  <c r="AG65" i="169"/>
  <c r="AH65" i="169"/>
  <c r="AI65" i="169"/>
  <c r="AJ65" i="169"/>
  <c r="AK65" i="169"/>
  <c r="AL65" i="169"/>
  <c r="AM65" i="169"/>
  <c r="AN65" i="169"/>
  <c r="AO65" i="169"/>
  <c r="X66" i="169"/>
  <c r="Y66" i="169"/>
  <c r="Z66" i="169"/>
  <c r="AA66" i="169"/>
  <c r="AB66" i="169"/>
  <c r="AC66" i="169"/>
  <c r="AD66" i="169"/>
  <c r="AE66" i="169"/>
  <c r="AF66" i="169"/>
  <c r="AG66" i="169"/>
  <c r="AH66" i="169"/>
  <c r="AI66" i="169"/>
  <c r="AJ66" i="169"/>
  <c r="AK66" i="169"/>
  <c r="AL66" i="169"/>
  <c r="AM66" i="169"/>
  <c r="AN66" i="169"/>
  <c r="AO66" i="169"/>
  <c r="X67" i="169"/>
  <c r="Y67" i="169"/>
  <c r="Z67" i="169"/>
  <c r="AA67" i="169"/>
  <c r="AB67" i="169"/>
  <c r="AC67" i="169"/>
  <c r="AD67" i="169"/>
  <c r="AE67" i="169"/>
  <c r="AF67" i="169"/>
  <c r="AG67" i="169"/>
  <c r="AH67" i="169"/>
  <c r="AI67" i="169"/>
  <c r="AJ67" i="169"/>
  <c r="AK67" i="169"/>
  <c r="AL67" i="169"/>
  <c r="AM67" i="169"/>
  <c r="AN67" i="169"/>
  <c r="AO67" i="169"/>
  <c r="X68" i="169"/>
  <c r="Y68" i="169"/>
  <c r="Z68" i="169"/>
  <c r="AA68" i="169"/>
  <c r="AB68" i="169"/>
  <c r="AC68" i="169"/>
  <c r="AD68" i="169"/>
  <c r="AE68" i="169"/>
  <c r="AF68" i="169"/>
  <c r="AG68" i="169"/>
  <c r="AH68" i="169"/>
  <c r="AI68" i="169"/>
  <c r="AJ68" i="169"/>
  <c r="AK68" i="169"/>
  <c r="AL68" i="169"/>
  <c r="AM68" i="169"/>
  <c r="AN68" i="169"/>
  <c r="AO68" i="169"/>
  <c r="X69" i="169"/>
  <c r="Y69" i="169"/>
  <c r="Z69" i="169"/>
  <c r="AA69" i="169"/>
  <c r="X70" i="169"/>
  <c r="Y70" i="169"/>
  <c r="Z70" i="169"/>
  <c r="AA70" i="169"/>
  <c r="AB70" i="169"/>
  <c r="AC70" i="169"/>
  <c r="AD70" i="169"/>
  <c r="AE70" i="169"/>
  <c r="AF70" i="169"/>
  <c r="AG70" i="169"/>
  <c r="AH70" i="169"/>
  <c r="AI70" i="169"/>
  <c r="AJ70" i="169"/>
  <c r="AK70" i="169"/>
  <c r="AL70" i="169"/>
  <c r="AM70" i="169"/>
  <c r="AN70" i="169"/>
  <c r="AO70" i="169"/>
  <c r="X71" i="169"/>
  <c r="Y71" i="169"/>
  <c r="Z71" i="169"/>
  <c r="AA71" i="169"/>
  <c r="AB71" i="169"/>
  <c r="AC71" i="169"/>
  <c r="AD71" i="169"/>
  <c r="AE71" i="169"/>
  <c r="AF71" i="169"/>
  <c r="AG71" i="169"/>
  <c r="AH71" i="169"/>
  <c r="AI71" i="169"/>
  <c r="AJ71" i="169"/>
  <c r="AK71" i="169"/>
  <c r="AL71" i="169"/>
  <c r="AM71" i="169"/>
  <c r="AN71" i="169"/>
  <c r="AO71" i="169"/>
  <c r="X72" i="169"/>
  <c r="Y72" i="169"/>
  <c r="Z72" i="169"/>
  <c r="AA72" i="169"/>
  <c r="AB72" i="169"/>
  <c r="AC72" i="169"/>
  <c r="AD72" i="169"/>
  <c r="AE72" i="169"/>
  <c r="AF72" i="169"/>
  <c r="AG72" i="169"/>
  <c r="AH72" i="169"/>
  <c r="AI72" i="169"/>
  <c r="AJ72" i="169"/>
  <c r="AK72" i="169"/>
  <c r="AL72" i="169"/>
  <c r="AM72" i="169"/>
  <c r="AN72" i="169"/>
  <c r="AO72" i="169"/>
  <c r="W73" i="169"/>
  <c r="X73" i="169"/>
  <c r="Y73" i="169"/>
  <c r="Z73" i="169"/>
  <c r="AA73" i="169"/>
  <c r="AB73" i="169"/>
  <c r="AC73" i="169"/>
  <c r="AD73" i="169"/>
  <c r="AE73" i="169"/>
  <c r="AF73" i="169"/>
  <c r="AG73" i="169"/>
  <c r="AH73" i="169"/>
  <c r="AI73" i="169"/>
  <c r="AJ73" i="169"/>
  <c r="AK73" i="169"/>
  <c r="AL73" i="169"/>
  <c r="AM73" i="169"/>
  <c r="AN73" i="169"/>
  <c r="AO73" i="169"/>
  <c r="X74" i="169"/>
  <c r="Y74" i="169"/>
  <c r="Z74" i="169"/>
  <c r="AA74" i="169"/>
  <c r="AB74" i="169"/>
  <c r="AC74" i="169"/>
  <c r="AD74" i="169"/>
  <c r="AE74" i="169"/>
  <c r="AF74" i="169"/>
  <c r="AG74" i="169"/>
  <c r="AH74" i="169"/>
  <c r="AI74" i="169"/>
  <c r="AJ74" i="169"/>
  <c r="AK74" i="169"/>
  <c r="AL74" i="169"/>
  <c r="AM74" i="169"/>
  <c r="AN74" i="169"/>
  <c r="AO74" i="169"/>
  <c r="X75" i="169"/>
  <c r="Y75" i="169"/>
  <c r="Z75" i="169"/>
  <c r="AA75" i="169"/>
  <c r="AB75" i="169"/>
  <c r="AC75" i="169"/>
  <c r="AD75" i="169"/>
  <c r="AE75" i="169"/>
  <c r="AF75" i="169"/>
  <c r="AG75" i="169"/>
  <c r="AH75" i="169"/>
  <c r="AI75" i="169"/>
  <c r="AJ75" i="169"/>
  <c r="AK75" i="169"/>
  <c r="AL75" i="169"/>
  <c r="AM75" i="169"/>
  <c r="AN75" i="169"/>
  <c r="AO75" i="169"/>
  <c r="X76" i="169"/>
  <c r="Y76" i="169"/>
  <c r="Z76" i="169"/>
  <c r="AA76" i="169"/>
  <c r="AB76" i="169"/>
  <c r="AC76" i="169"/>
  <c r="AD76" i="169"/>
  <c r="AE76" i="169"/>
  <c r="AF76" i="169"/>
  <c r="AG76" i="169"/>
  <c r="AH76" i="169"/>
  <c r="AI76" i="169"/>
  <c r="AJ76" i="169"/>
  <c r="AK76" i="169"/>
  <c r="AL76" i="169"/>
  <c r="AM76" i="169"/>
  <c r="AN76" i="169"/>
  <c r="AO76" i="169"/>
  <c r="X77" i="169"/>
  <c r="Y77" i="169"/>
  <c r="Z77" i="169"/>
  <c r="AA77" i="169"/>
  <c r="AB77" i="169"/>
  <c r="AC77" i="169"/>
  <c r="AD77" i="169"/>
  <c r="AE77" i="169"/>
  <c r="AF77" i="169"/>
  <c r="AG77" i="169"/>
  <c r="AH77" i="169"/>
  <c r="AI77" i="169"/>
  <c r="AJ77" i="169"/>
  <c r="AK77" i="169"/>
  <c r="AL77" i="169"/>
  <c r="AM77" i="169"/>
  <c r="AN77" i="169"/>
  <c r="AO77" i="169"/>
  <c r="X78" i="169"/>
  <c r="Y78" i="169"/>
  <c r="Z78" i="169"/>
  <c r="AA78" i="169"/>
  <c r="AB78" i="169"/>
  <c r="AC78" i="169"/>
  <c r="AD78" i="169"/>
  <c r="AE78" i="169"/>
  <c r="AF78" i="169"/>
  <c r="AG78" i="169"/>
  <c r="AH78" i="169"/>
  <c r="AI78" i="169"/>
  <c r="AJ78" i="169"/>
  <c r="AK78" i="169"/>
  <c r="AL78" i="169"/>
  <c r="AM78" i="169"/>
  <c r="AN78" i="169"/>
  <c r="AO78" i="169"/>
  <c r="X79" i="169"/>
  <c r="Y79" i="169"/>
  <c r="Z79" i="169"/>
  <c r="AA79" i="169"/>
  <c r="AB79" i="169"/>
  <c r="AC79" i="169"/>
  <c r="AD79" i="169"/>
  <c r="AE79" i="169"/>
  <c r="AF79" i="169"/>
  <c r="AG79" i="169"/>
  <c r="AH79" i="169"/>
  <c r="AI79" i="169"/>
  <c r="AJ79" i="169"/>
  <c r="AK79" i="169"/>
  <c r="AL79" i="169"/>
  <c r="AM79" i="169"/>
  <c r="AN79" i="169"/>
  <c r="AO79" i="169"/>
  <c r="X80" i="169"/>
  <c r="Y80" i="169"/>
  <c r="Z80" i="169"/>
  <c r="AA80" i="169"/>
  <c r="AB80" i="169"/>
  <c r="AC80" i="169"/>
  <c r="AD80" i="169"/>
  <c r="AE80" i="169"/>
  <c r="AF80" i="169"/>
  <c r="AG80" i="169"/>
  <c r="AH80" i="169"/>
  <c r="AI80" i="169"/>
  <c r="AJ80" i="169"/>
  <c r="AK80" i="169"/>
  <c r="AL80" i="169"/>
  <c r="AM80" i="169"/>
  <c r="AN80" i="169"/>
  <c r="AO80" i="169"/>
  <c r="X81" i="169"/>
  <c r="Y81" i="169"/>
  <c r="Z81" i="169"/>
  <c r="AA81" i="169"/>
  <c r="AB81" i="169"/>
  <c r="AC81" i="169"/>
  <c r="AD81" i="169"/>
  <c r="AE81" i="169"/>
  <c r="AF81" i="169"/>
  <c r="AG81" i="169"/>
  <c r="AH81" i="169"/>
  <c r="AI81" i="169"/>
  <c r="AJ81" i="169"/>
  <c r="AK81" i="169"/>
  <c r="AL81" i="169"/>
  <c r="AM81" i="169"/>
  <c r="AN81" i="169"/>
  <c r="AO81" i="169"/>
  <c r="X82" i="169"/>
  <c r="Y82" i="169"/>
  <c r="Z82" i="169"/>
  <c r="AA82" i="169"/>
  <c r="AB82" i="169"/>
  <c r="AC82" i="169"/>
  <c r="AD82" i="169"/>
  <c r="AE82" i="169"/>
  <c r="AF82" i="169"/>
  <c r="AG82" i="169"/>
  <c r="AH82" i="169"/>
  <c r="AI82" i="169"/>
  <c r="AJ82" i="169"/>
  <c r="AK82" i="169"/>
  <c r="AL82" i="169"/>
  <c r="AM82" i="169"/>
  <c r="AN82" i="169"/>
  <c r="AO82" i="169"/>
  <c r="X83" i="169"/>
  <c r="Y83" i="169"/>
  <c r="Z83" i="169"/>
  <c r="AA83" i="169"/>
  <c r="AB83" i="169"/>
  <c r="AC83" i="169"/>
  <c r="AD83" i="169"/>
  <c r="AE83" i="169"/>
  <c r="AF83" i="169"/>
  <c r="AG83" i="169"/>
  <c r="AH83" i="169"/>
  <c r="AI83" i="169"/>
  <c r="AJ83" i="169"/>
  <c r="AK83" i="169"/>
  <c r="AL83" i="169"/>
  <c r="AM83" i="169"/>
  <c r="AN83" i="169"/>
  <c r="AO83" i="169"/>
  <c r="X84" i="169"/>
  <c r="Y84" i="169"/>
  <c r="Z84" i="169"/>
  <c r="AA84" i="169"/>
  <c r="AB84" i="169"/>
  <c r="AC84" i="169"/>
  <c r="AD84" i="169"/>
  <c r="AE84" i="169"/>
  <c r="AF84" i="169"/>
  <c r="AG84" i="169"/>
  <c r="AH84" i="169"/>
  <c r="AI84" i="169"/>
  <c r="AJ84" i="169"/>
  <c r="AK84" i="169"/>
  <c r="AL84" i="169"/>
  <c r="AM84" i="169"/>
  <c r="AN84" i="169"/>
  <c r="AO84" i="169"/>
  <c r="X85" i="169"/>
  <c r="Y85" i="169"/>
  <c r="Z85" i="169"/>
  <c r="AA85" i="169"/>
  <c r="AB85" i="169"/>
  <c r="AC85" i="169"/>
  <c r="AD85" i="169"/>
  <c r="AE85" i="169"/>
  <c r="AF85" i="169"/>
  <c r="AG85" i="169"/>
  <c r="AH85" i="169"/>
  <c r="AI85" i="169"/>
  <c r="AJ85" i="169"/>
  <c r="AK85" i="169"/>
  <c r="AL85" i="169"/>
  <c r="AM85" i="169"/>
  <c r="AN85" i="169"/>
  <c r="AO85" i="169"/>
  <c r="X86" i="169"/>
  <c r="Y86" i="169"/>
  <c r="Z86" i="169"/>
  <c r="AA86" i="169"/>
  <c r="X87" i="169"/>
  <c r="Y87" i="169"/>
  <c r="Z87" i="169"/>
  <c r="AA87" i="169"/>
  <c r="AB87" i="169"/>
  <c r="AC87" i="169"/>
  <c r="AD87" i="169"/>
  <c r="AE87" i="169"/>
  <c r="AF87" i="169"/>
  <c r="AG87" i="169"/>
  <c r="AH87" i="169"/>
  <c r="AI87" i="169"/>
  <c r="AJ87" i="169"/>
  <c r="AK87" i="169"/>
  <c r="AL87" i="169"/>
  <c r="AM87" i="169"/>
  <c r="AN87" i="169"/>
  <c r="AO87" i="169"/>
  <c r="X88" i="169"/>
  <c r="Y88" i="169"/>
  <c r="Z88" i="169"/>
  <c r="AA88" i="169"/>
  <c r="AB88" i="169"/>
  <c r="AC88" i="169"/>
  <c r="AD88" i="169"/>
  <c r="AE88" i="169"/>
  <c r="AF88" i="169"/>
  <c r="AG88" i="169"/>
  <c r="AH88" i="169"/>
  <c r="AI88" i="169"/>
  <c r="AJ88" i="169"/>
  <c r="AK88" i="169"/>
  <c r="AL88" i="169"/>
  <c r="AM88" i="169"/>
  <c r="AN88" i="169"/>
  <c r="AO88" i="169"/>
  <c r="X89" i="169"/>
  <c r="Y89" i="169"/>
  <c r="Z89" i="169"/>
  <c r="AA89" i="169"/>
  <c r="AB89" i="169"/>
  <c r="AC89" i="169"/>
  <c r="AD89" i="169"/>
  <c r="AE89" i="169"/>
  <c r="AF89" i="169"/>
  <c r="AG89" i="169"/>
  <c r="AH89" i="169"/>
  <c r="AI89" i="169"/>
  <c r="AJ89" i="169"/>
  <c r="AK89" i="169"/>
  <c r="AL89" i="169"/>
  <c r="AM89" i="169"/>
  <c r="AN89" i="169"/>
  <c r="AO89" i="169"/>
  <c r="X90" i="169"/>
  <c r="Y90" i="169"/>
  <c r="Z90" i="169"/>
  <c r="AA90" i="169"/>
  <c r="AB90" i="169"/>
  <c r="AC90" i="169"/>
  <c r="AD90" i="169"/>
  <c r="AE90" i="169"/>
  <c r="AF90" i="169"/>
  <c r="AG90" i="169"/>
  <c r="AH90" i="169"/>
  <c r="AI90" i="169"/>
  <c r="AJ90" i="169"/>
  <c r="AK90" i="169"/>
  <c r="AL90" i="169"/>
  <c r="AM90" i="169"/>
  <c r="AN90" i="169"/>
  <c r="AO90" i="169"/>
  <c r="X91" i="169"/>
  <c r="Y91" i="169"/>
  <c r="Z91" i="169"/>
  <c r="AA91" i="169"/>
  <c r="AB91" i="169"/>
  <c r="AC91" i="169"/>
  <c r="AD91" i="169"/>
  <c r="AE91" i="169"/>
  <c r="AF91" i="169"/>
  <c r="AG91" i="169"/>
  <c r="AH91" i="169"/>
  <c r="AI91" i="169"/>
  <c r="AJ91" i="169"/>
  <c r="AK91" i="169"/>
  <c r="AL91" i="169"/>
  <c r="AM91" i="169"/>
  <c r="AN91" i="169"/>
  <c r="AO91" i="169"/>
  <c r="X92" i="169"/>
  <c r="Y92" i="169"/>
  <c r="Z92" i="169"/>
  <c r="AA92" i="169"/>
  <c r="AB92" i="169"/>
  <c r="AC92" i="169"/>
  <c r="AD92" i="169"/>
  <c r="AE92" i="169"/>
  <c r="AF92" i="169"/>
  <c r="AG92" i="169"/>
  <c r="AH92" i="169"/>
  <c r="AI92" i="169"/>
  <c r="AJ92" i="169"/>
  <c r="AK92" i="169"/>
  <c r="AL92" i="169"/>
  <c r="AM92" i="169"/>
  <c r="AN92" i="169"/>
  <c r="AO92" i="169"/>
  <c r="X93" i="169"/>
  <c r="Y93" i="169"/>
  <c r="Z93" i="169"/>
  <c r="AA93" i="169"/>
  <c r="AB93" i="169"/>
  <c r="AC93" i="169"/>
  <c r="AD93" i="169"/>
  <c r="AE93" i="169"/>
  <c r="AF93" i="169"/>
  <c r="AG93" i="169"/>
  <c r="AH93" i="169"/>
  <c r="AI93" i="169"/>
  <c r="AJ93" i="169"/>
  <c r="AK93" i="169"/>
  <c r="AL93" i="169"/>
  <c r="AM93" i="169"/>
  <c r="AN93" i="169"/>
  <c r="AO93" i="169"/>
  <c r="X94" i="169"/>
  <c r="Y94" i="169"/>
  <c r="Z94" i="169"/>
  <c r="AA94" i="169"/>
  <c r="AC94" i="169"/>
  <c r="AD94" i="169"/>
  <c r="AE94" i="169"/>
  <c r="AF94" i="169"/>
  <c r="AG94" i="169"/>
  <c r="AH94" i="169"/>
  <c r="AI94" i="169"/>
  <c r="AJ94" i="169"/>
  <c r="AK94" i="169"/>
  <c r="AL94" i="169"/>
  <c r="AM94" i="169"/>
  <c r="AN94" i="169"/>
  <c r="AO94" i="169"/>
  <c r="X95" i="169"/>
  <c r="Y95" i="169"/>
  <c r="Z95" i="169"/>
  <c r="AA95" i="169"/>
  <c r="AB95" i="169"/>
  <c r="AC95" i="169"/>
  <c r="AD95" i="169"/>
  <c r="AE95" i="169"/>
  <c r="AF95" i="169"/>
  <c r="AG95" i="169"/>
  <c r="AH95" i="169"/>
  <c r="AI95" i="169"/>
  <c r="AJ95" i="169"/>
  <c r="AK95" i="169"/>
  <c r="AL95" i="169"/>
  <c r="AM95" i="169"/>
  <c r="AN95" i="169"/>
  <c r="AO95" i="169"/>
  <c r="X96" i="169"/>
  <c r="Y96" i="169"/>
  <c r="Z96" i="169"/>
  <c r="AA96" i="169"/>
  <c r="AB96" i="169"/>
  <c r="AC96" i="169"/>
  <c r="AD96" i="169"/>
  <c r="AE96" i="169"/>
  <c r="AF96" i="169"/>
  <c r="AG96" i="169"/>
  <c r="AH96" i="169"/>
  <c r="AI96" i="169"/>
  <c r="AJ96" i="169"/>
  <c r="AK96" i="169"/>
  <c r="AL96" i="169"/>
  <c r="AM96" i="169"/>
  <c r="AN96" i="169"/>
  <c r="AO96" i="169"/>
  <c r="X97" i="169"/>
  <c r="Y97" i="169"/>
  <c r="Z97" i="169"/>
  <c r="AA97" i="169"/>
  <c r="AB97" i="169"/>
  <c r="AC97" i="169"/>
  <c r="AD97" i="169"/>
  <c r="AE97" i="169"/>
  <c r="AF97" i="169"/>
  <c r="AG97" i="169"/>
  <c r="AH97" i="169"/>
  <c r="AI97" i="169"/>
  <c r="AJ97" i="169"/>
  <c r="AK97" i="169"/>
  <c r="AL97" i="169"/>
  <c r="AM97" i="169"/>
  <c r="AN97" i="169"/>
  <c r="AO97" i="169"/>
  <c r="X98" i="169"/>
  <c r="Y98" i="169"/>
  <c r="Z98" i="169"/>
  <c r="AA98" i="169"/>
  <c r="AB98" i="169"/>
  <c r="AC98" i="169"/>
  <c r="AD98" i="169"/>
  <c r="AE98" i="169"/>
  <c r="AF98" i="169"/>
  <c r="AG98" i="169"/>
  <c r="AH98" i="169"/>
  <c r="AI98" i="169"/>
  <c r="AJ98" i="169"/>
  <c r="AK98" i="169"/>
  <c r="AL98" i="169"/>
  <c r="AM98" i="169"/>
  <c r="AN98" i="169"/>
  <c r="AO98" i="169"/>
  <c r="X99" i="169"/>
  <c r="Y99" i="169"/>
  <c r="Z99" i="169"/>
  <c r="AA99" i="169"/>
  <c r="AB99" i="169"/>
  <c r="AC99" i="169"/>
  <c r="AD99" i="169"/>
  <c r="AE99" i="169"/>
  <c r="AF99" i="169"/>
  <c r="AG99" i="169"/>
  <c r="AH99" i="169"/>
  <c r="AI99" i="169"/>
  <c r="AJ99" i="169"/>
  <c r="AK99" i="169"/>
  <c r="AL99" i="169"/>
  <c r="AM99" i="169"/>
  <c r="AN99" i="169"/>
  <c r="AO99" i="169"/>
  <c r="X100" i="169"/>
  <c r="Y100" i="169"/>
  <c r="Z100" i="169"/>
  <c r="AA100" i="169"/>
  <c r="AB100" i="169"/>
  <c r="AC100" i="169"/>
  <c r="AD100" i="169"/>
  <c r="AE100" i="169"/>
  <c r="AF100" i="169"/>
  <c r="AG100" i="169"/>
  <c r="AH100" i="169"/>
  <c r="AI100" i="169"/>
  <c r="AJ100" i="169"/>
  <c r="AK100" i="169"/>
  <c r="AL100" i="169"/>
  <c r="AM100" i="169"/>
  <c r="AN100" i="169"/>
  <c r="AO100" i="169"/>
  <c r="X101" i="169"/>
  <c r="Y101" i="169"/>
  <c r="Z101" i="169"/>
  <c r="AA101" i="169"/>
  <c r="AB101" i="169"/>
  <c r="AC101" i="169"/>
  <c r="AD101" i="169"/>
  <c r="AE101" i="169"/>
  <c r="AF101" i="169"/>
  <c r="AG101" i="169"/>
  <c r="AH101" i="169"/>
  <c r="AI101" i="169"/>
  <c r="AJ101" i="169"/>
  <c r="AK101" i="169"/>
  <c r="AL101" i="169"/>
  <c r="AM101" i="169"/>
  <c r="AN101" i="169"/>
  <c r="AO101" i="169"/>
  <c r="X102" i="169"/>
  <c r="Y102" i="169"/>
  <c r="Z102" i="169"/>
  <c r="AA102" i="169"/>
  <c r="AB102" i="169"/>
  <c r="AC102" i="169"/>
  <c r="AD102" i="169"/>
  <c r="AE102" i="169"/>
  <c r="AF102" i="169"/>
  <c r="AG102" i="169"/>
  <c r="AH102" i="169"/>
  <c r="AI102" i="169"/>
  <c r="AJ102" i="169"/>
  <c r="AK102" i="169"/>
  <c r="AL102" i="169"/>
  <c r="AM102" i="169"/>
  <c r="AN102" i="169"/>
  <c r="AO102" i="169"/>
  <c r="X103" i="169"/>
  <c r="Y103" i="169"/>
  <c r="Z103" i="169"/>
  <c r="AA103" i="169"/>
  <c r="AB103" i="169"/>
  <c r="AC103" i="169"/>
  <c r="AD103" i="169"/>
  <c r="AE103" i="169"/>
  <c r="AF103" i="169"/>
  <c r="AG103" i="169"/>
  <c r="AH103" i="169"/>
  <c r="AI103" i="169"/>
  <c r="AJ103" i="169"/>
  <c r="AK103" i="169"/>
  <c r="AL103" i="169"/>
  <c r="AM103" i="169"/>
  <c r="AN103" i="169"/>
  <c r="AO103" i="169"/>
  <c r="X104" i="169"/>
  <c r="Y104" i="169"/>
  <c r="Z104" i="169"/>
  <c r="AA104" i="169"/>
  <c r="AB104" i="169"/>
  <c r="AC104" i="169"/>
  <c r="AD104" i="169"/>
  <c r="AE104" i="169"/>
  <c r="AF104" i="169"/>
  <c r="AG104" i="169"/>
  <c r="AH104" i="169"/>
  <c r="AI104" i="169"/>
  <c r="AJ104" i="169"/>
  <c r="AK104" i="169"/>
  <c r="AL104" i="169"/>
  <c r="AM104" i="169"/>
  <c r="AN104" i="169"/>
  <c r="AO104" i="169"/>
  <c r="X105" i="169"/>
  <c r="Y105" i="169"/>
  <c r="Z105" i="169"/>
  <c r="AA105" i="169"/>
  <c r="AB105" i="169"/>
  <c r="AC105" i="169"/>
  <c r="AD105" i="169"/>
  <c r="AE105" i="169"/>
  <c r="AF105" i="169"/>
  <c r="AG105" i="169"/>
  <c r="AH105" i="169"/>
  <c r="AI105" i="169"/>
  <c r="AJ105" i="169"/>
  <c r="AK105" i="169"/>
  <c r="AL105" i="169"/>
  <c r="AM105" i="169"/>
  <c r="AN105" i="169"/>
  <c r="AO105" i="169"/>
  <c r="X106" i="169"/>
  <c r="Y106" i="169"/>
  <c r="Z106" i="169"/>
  <c r="AA106" i="169"/>
  <c r="AB106" i="169"/>
  <c r="AC106" i="169"/>
  <c r="AD106" i="169"/>
  <c r="AE106" i="169"/>
  <c r="AF106" i="169"/>
  <c r="AG106" i="169"/>
  <c r="AH106" i="169"/>
  <c r="AI106" i="169"/>
  <c r="AJ106" i="169"/>
  <c r="AK106" i="169"/>
  <c r="AL106" i="169"/>
  <c r="AM106" i="169"/>
  <c r="AN106" i="169"/>
  <c r="AO106" i="169"/>
  <c r="X107" i="169"/>
  <c r="Y107" i="169"/>
  <c r="Z107" i="169"/>
  <c r="AA107" i="169"/>
  <c r="AB107" i="169"/>
  <c r="AC107" i="169"/>
  <c r="AD107" i="169"/>
  <c r="AE107" i="169"/>
  <c r="AF107" i="169"/>
  <c r="AG107" i="169"/>
  <c r="AH107" i="169"/>
  <c r="AI107" i="169"/>
  <c r="AJ107" i="169"/>
  <c r="AK107" i="169"/>
  <c r="AL107" i="169"/>
  <c r="AM107" i="169"/>
  <c r="AN107" i="169"/>
  <c r="AO107" i="169"/>
  <c r="X108" i="169"/>
  <c r="Y108" i="169"/>
  <c r="Z108" i="169"/>
  <c r="AA108" i="169"/>
  <c r="AB108" i="169"/>
  <c r="AC108" i="169"/>
  <c r="AD108" i="169"/>
  <c r="AE108" i="169"/>
  <c r="AF108" i="169"/>
  <c r="AG108" i="169"/>
  <c r="AH108" i="169"/>
  <c r="AI108" i="169"/>
  <c r="AJ108" i="169"/>
  <c r="AK108" i="169"/>
  <c r="AL108" i="169"/>
  <c r="AM108" i="169"/>
  <c r="AN108" i="169"/>
  <c r="AO108" i="169"/>
  <c r="X109" i="169"/>
  <c r="Y109" i="169"/>
  <c r="Z109" i="169"/>
  <c r="AA109" i="169"/>
  <c r="AB109" i="169"/>
  <c r="AC109" i="169"/>
  <c r="AD109" i="169"/>
  <c r="AE109" i="169"/>
  <c r="AF109" i="169"/>
  <c r="AG109" i="169"/>
  <c r="AH109" i="169"/>
  <c r="AI109" i="169"/>
  <c r="AJ109" i="169"/>
  <c r="AK109" i="169"/>
  <c r="AL109" i="169"/>
  <c r="AM109" i="169"/>
  <c r="AN109" i="169"/>
  <c r="AO109" i="169"/>
  <c r="X110" i="169"/>
  <c r="Y110" i="169"/>
  <c r="Z110" i="169"/>
  <c r="AA110" i="169"/>
  <c r="AB110" i="169"/>
  <c r="AC110" i="169"/>
  <c r="AD110" i="169"/>
  <c r="AE110" i="169"/>
  <c r="AF110" i="169"/>
  <c r="AG110" i="169"/>
  <c r="AH110" i="169"/>
  <c r="AI110" i="169"/>
  <c r="AJ110" i="169"/>
  <c r="AK110" i="169"/>
  <c r="AL110" i="169"/>
  <c r="AM110" i="169"/>
  <c r="AN110" i="169"/>
  <c r="AO110" i="169"/>
  <c r="X111" i="169"/>
  <c r="Y111" i="169"/>
  <c r="Z111" i="169"/>
  <c r="AA111" i="169"/>
  <c r="AB111" i="169"/>
  <c r="AC111" i="169"/>
  <c r="AD111" i="169"/>
  <c r="AE111" i="169"/>
  <c r="AF111" i="169"/>
  <c r="AG111" i="169"/>
  <c r="AH111" i="169"/>
  <c r="AI111" i="169"/>
  <c r="AJ111" i="169"/>
  <c r="AK111" i="169"/>
  <c r="AL111" i="169"/>
  <c r="AM111" i="169"/>
  <c r="AN111" i="169"/>
  <c r="AO111" i="169"/>
  <c r="X112" i="169"/>
  <c r="Y112" i="169"/>
  <c r="Z112" i="169"/>
  <c r="AA112" i="169"/>
  <c r="AB112" i="169"/>
  <c r="AC112" i="169"/>
  <c r="AD112" i="169"/>
  <c r="AE112" i="169"/>
  <c r="AF112" i="169"/>
  <c r="AG112" i="169"/>
  <c r="AH112" i="169"/>
  <c r="AI112" i="169"/>
  <c r="AJ112" i="169"/>
  <c r="AK112" i="169"/>
  <c r="AL112" i="169"/>
  <c r="AM112" i="169"/>
  <c r="AN112" i="169"/>
  <c r="AO112" i="169"/>
  <c r="X113" i="169"/>
  <c r="Y113" i="169"/>
  <c r="Z113" i="169"/>
  <c r="AA113" i="169"/>
  <c r="X114" i="169"/>
  <c r="Y114" i="169"/>
  <c r="Z114" i="169"/>
  <c r="AA114" i="169"/>
  <c r="AB114" i="169"/>
  <c r="AC114" i="169"/>
  <c r="AD114" i="169"/>
  <c r="AE114" i="169"/>
  <c r="AF114" i="169"/>
  <c r="AG114" i="169"/>
  <c r="AH114" i="169"/>
  <c r="AI114" i="169"/>
  <c r="AJ114" i="169"/>
  <c r="AK114" i="169"/>
  <c r="AL114" i="169"/>
  <c r="AM114" i="169"/>
  <c r="AN114" i="169"/>
  <c r="AO114" i="169"/>
  <c r="X115" i="169"/>
  <c r="Y115" i="169"/>
  <c r="Z115" i="169"/>
  <c r="AA115" i="169"/>
  <c r="AB115" i="169"/>
  <c r="AC115" i="169"/>
  <c r="AD115" i="169"/>
  <c r="AE115" i="169"/>
  <c r="AF115" i="169"/>
  <c r="AG115" i="169"/>
  <c r="AH115" i="169"/>
  <c r="AI115" i="169"/>
  <c r="AJ115" i="169"/>
  <c r="AK115" i="169"/>
  <c r="AL115" i="169"/>
  <c r="AM115" i="169"/>
  <c r="AN115" i="169"/>
  <c r="AO115" i="169"/>
  <c r="W116" i="169"/>
  <c r="X116" i="169"/>
  <c r="Y116" i="169"/>
  <c r="Z116" i="169"/>
  <c r="AA116" i="169"/>
  <c r="AB116" i="169"/>
  <c r="AC116" i="169"/>
  <c r="AD116" i="169"/>
  <c r="AE116" i="169"/>
  <c r="AF116" i="169"/>
  <c r="AG116" i="169"/>
  <c r="AH116" i="169"/>
  <c r="AI116" i="169"/>
  <c r="AJ116" i="169"/>
  <c r="AK116" i="169"/>
  <c r="AL116" i="169"/>
  <c r="AM116" i="169"/>
  <c r="AN116" i="169"/>
  <c r="AO116" i="169"/>
  <c r="X117" i="169"/>
  <c r="Y117" i="169"/>
  <c r="Z117" i="169"/>
  <c r="AA117" i="169"/>
  <c r="AB117" i="169"/>
  <c r="AC117" i="169"/>
  <c r="AD117" i="169"/>
  <c r="AE117" i="169"/>
  <c r="AF117" i="169"/>
  <c r="AG117" i="169"/>
  <c r="AH117" i="169"/>
  <c r="AI117" i="169"/>
  <c r="AJ117" i="169"/>
  <c r="AK117" i="169"/>
  <c r="AL117" i="169"/>
  <c r="AM117" i="169"/>
  <c r="AN117" i="169"/>
  <c r="AO117" i="169"/>
  <c r="X118" i="169"/>
  <c r="Y118" i="169"/>
  <c r="Z118" i="169"/>
  <c r="AA118" i="169"/>
  <c r="AB118" i="169"/>
  <c r="AC118" i="169"/>
  <c r="AD118" i="169"/>
  <c r="AE118" i="169"/>
  <c r="AF118" i="169"/>
  <c r="AG118" i="169"/>
  <c r="AH118" i="169"/>
  <c r="AI118" i="169"/>
  <c r="AJ118" i="169"/>
  <c r="AK118" i="169"/>
  <c r="AL118" i="169"/>
  <c r="AM118" i="169"/>
  <c r="AN118" i="169"/>
  <c r="AO118" i="169"/>
  <c r="X119" i="169"/>
  <c r="Y119" i="169"/>
  <c r="Z119" i="169"/>
  <c r="AA119" i="169"/>
  <c r="AB119" i="169"/>
  <c r="AC119" i="169"/>
  <c r="AD119" i="169"/>
  <c r="AE119" i="169"/>
  <c r="AF119" i="169"/>
  <c r="AG119" i="169"/>
  <c r="AH119" i="169"/>
  <c r="AI119" i="169"/>
  <c r="AJ119" i="169"/>
  <c r="AK119" i="169"/>
  <c r="AL119" i="169"/>
  <c r="AM119" i="169"/>
  <c r="AN119" i="169"/>
  <c r="AO119" i="169"/>
  <c r="X120" i="169"/>
  <c r="Y120" i="169"/>
  <c r="Z120" i="169"/>
  <c r="AA120" i="169"/>
  <c r="AB120" i="169"/>
  <c r="AC120" i="169"/>
  <c r="AD120" i="169"/>
  <c r="AE120" i="169"/>
  <c r="AF120" i="169"/>
  <c r="AG120" i="169"/>
  <c r="AH120" i="169"/>
  <c r="AI120" i="169"/>
  <c r="AJ120" i="169"/>
  <c r="AK120" i="169"/>
  <c r="AL120" i="169"/>
  <c r="AM120" i="169"/>
  <c r="AN120" i="169"/>
  <c r="AO120" i="169"/>
  <c r="X121" i="169"/>
  <c r="Y121" i="169"/>
  <c r="Z121" i="169"/>
  <c r="AA121" i="169"/>
  <c r="AB121" i="169"/>
  <c r="AC121" i="169"/>
  <c r="AD121" i="169"/>
  <c r="AE121" i="169"/>
  <c r="AF121" i="169"/>
  <c r="AG121" i="169"/>
  <c r="AH121" i="169"/>
  <c r="AI121" i="169"/>
  <c r="AJ121" i="169"/>
  <c r="AK121" i="169"/>
  <c r="AL121" i="169"/>
  <c r="AM121" i="169"/>
  <c r="AN121" i="169"/>
  <c r="AO121" i="169"/>
  <c r="X122" i="169"/>
  <c r="Y122" i="169"/>
  <c r="Z122" i="169"/>
  <c r="AA122" i="169"/>
  <c r="AB122" i="169"/>
  <c r="AC122" i="169"/>
  <c r="AD122" i="169"/>
  <c r="AE122" i="169"/>
  <c r="AF122" i="169"/>
  <c r="AG122" i="169"/>
  <c r="AH122" i="169"/>
  <c r="AI122" i="169"/>
  <c r="AJ122" i="169"/>
  <c r="AK122" i="169"/>
  <c r="AL122" i="169"/>
  <c r="AM122" i="169"/>
  <c r="AN122" i="169"/>
  <c r="AO122" i="169"/>
  <c r="X123" i="169"/>
  <c r="Y123" i="169"/>
  <c r="Z123" i="169"/>
  <c r="AA123" i="169"/>
  <c r="AB123" i="169"/>
  <c r="AC123" i="169"/>
  <c r="AD123" i="169"/>
  <c r="AE123" i="169"/>
  <c r="AF123" i="169"/>
  <c r="AG123" i="169"/>
  <c r="AH123" i="169"/>
  <c r="AI123" i="169"/>
  <c r="AJ123" i="169"/>
  <c r="AK123" i="169"/>
  <c r="AL123" i="169"/>
  <c r="AM123" i="169"/>
  <c r="AN123" i="169"/>
  <c r="AO123" i="169"/>
  <c r="X124" i="169"/>
  <c r="Y124" i="169"/>
  <c r="Z124" i="169"/>
  <c r="AA124" i="169"/>
  <c r="W125" i="169"/>
  <c r="X125" i="169"/>
  <c r="Y125" i="169"/>
  <c r="Z125" i="169"/>
  <c r="AA125" i="169"/>
  <c r="AB125" i="169"/>
  <c r="AC125" i="169"/>
  <c r="AD125" i="169"/>
  <c r="AE125" i="169"/>
  <c r="AF125" i="169"/>
  <c r="AG125" i="169"/>
  <c r="AH125" i="169"/>
  <c r="AI125" i="169"/>
  <c r="AJ125" i="169"/>
  <c r="AK125" i="169"/>
  <c r="AL125" i="169"/>
  <c r="AM125" i="169"/>
  <c r="AN125" i="169"/>
  <c r="AO125" i="169"/>
  <c r="X126" i="169"/>
  <c r="Y126" i="169"/>
  <c r="Z126" i="169"/>
  <c r="AA126" i="169"/>
  <c r="AB126" i="169"/>
  <c r="AC126" i="169"/>
  <c r="AD126" i="169"/>
  <c r="AE126" i="169"/>
  <c r="AF126" i="169"/>
  <c r="AG126" i="169"/>
  <c r="AH126" i="169"/>
  <c r="AI126" i="169"/>
  <c r="AJ126" i="169"/>
  <c r="AK126" i="169"/>
  <c r="AL126" i="169"/>
  <c r="AM126" i="169"/>
  <c r="AN126" i="169"/>
  <c r="AO126" i="169"/>
  <c r="X127" i="169"/>
  <c r="Y127" i="169"/>
  <c r="Z127" i="169"/>
  <c r="AA127" i="169"/>
  <c r="AB127" i="169"/>
  <c r="AC127" i="169"/>
  <c r="AD127" i="169"/>
  <c r="AE127" i="169"/>
  <c r="AF127" i="169"/>
  <c r="AG127" i="169"/>
  <c r="AH127" i="169"/>
  <c r="AI127" i="169"/>
  <c r="AJ127" i="169"/>
  <c r="AK127" i="169"/>
  <c r="AL127" i="169"/>
  <c r="AM127" i="169"/>
  <c r="AN127" i="169"/>
  <c r="AO127" i="169"/>
  <c r="X128" i="169"/>
  <c r="Y128" i="169"/>
  <c r="Z128" i="169"/>
  <c r="AA128" i="169"/>
  <c r="AB128" i="169"/>
  <c r="AC128" i="169"/>
  <c r="AD128" i="169"/>
  <c r="AE128" i="169"/>
  <c r="AF128" i="169"/>
  <c r="AG128" i="169"/>
  <c r="AH128" i="169"/>
  <c r="AI128" i="169"/>
  <c r="AJ128" i="169"/>
  <c r="AK128" i="169"/>
  <c r="AL128" i="169"/>
  <c r="AM128" i="169"/>
  <c r="AN128" i="169"/>
  <c r="AO128" i="169"/>
  <c r="X129" i="169"/>
  <c r="Y129" i="169"/>
  <c r="Z129" i="169"/>
  <c r="AA129" i="169"/>
  <c r="AB129" i="169"/>
  <c r="AC129" i="169"/>
  <c r="AD129" i="169"/>
  <c r="AE129" i="169"/>
  <c r="AF129" i="169"/>
  <c r="AG129" i="169"/>
  <c r="AH129" i="169"/>
  <c r="AI129" i="169"/>
  <c r="AJ129" i="169"/>
  <c r="AK129" i="169"/>
  <c r="AL129" i="169"/>
  <c r="AM129" i="169"/>
  <c r="AN129" i="169"/>
  <c r="AO129" i="169"/>
  <c r="X130" i="169"/>
  <c r="Y130" i="169"/>
  <c r="Z130" i="169"/>
  <c r="AA130" i="169"/>
  <c r="AB130" i="169"/>
  <c r="AC130" i="169"/>
  <c r="AD130" i="169"/>
  <c r="AE130" i="169"/>
  <c r="AF130" i="169"/>
  <c r="AG130" i="169"/>
  <c r="AH130" i="169"/>
  <c r="AI130" i="169"/>
  <c r="AJ130" i="169"/>
  <c r="AK130" i="169"/>
  <c r="AL130" i="169"/>
  <c r="AM130" i="169"/>
  <c r="AN130" i="169"/>
  <c r="AO130" i="169"/>
  <c r="X131" i="169"/>
  <c r="Y131" i="169"/>
  <c r="Z131" i="169"/>
  <c r="AA131" i="169"/>
  <c r="AB131" i="169"/>
  <c r="AC131" i="169"/>
  <c r="AD131" i="169"/>
  <c r="AE131" i="169"/>
  <c r="AF131" i="169"/>
  <c r="AG131" i="169"/>
  <c r="AH131" i="169"/>
  <c r="AI131" i="169"/>
  <c r="AJ131" i="169"/>
  <c r="AK131" i="169"/>
  <c r="AL131" i="169"/>
  <c r="AM131" i="169"/>
  <c r="AN131" i="169"/>
  <c r="AO131" i="169"/>
  <c r="X132" i="169"/>
  <c r="Y132" i="169"/>
  <c r="Z132" i="169"/>
  <c r="AA132" i="169"/>
  <c r="AB132" i="169"/>
  <c r="AC132" i="169"/>
  <c r="AD132" i="169"/>
  <c r="AE132" i="169"/>
  <c r="AF132" i="169"/>
  <c r="AG132" i="169"/>
  <c r="AH132" i="169"/>
  <c r="AI132" i="169"/>
  <c r="AJ132" i="169"/>
  <c r="AK132" i="169"/>
  <c r="AL132" i="169"/>
  <c r="AM132" i="169"/>
  <c r="AN132" i="169"/>
  <c r="AO132" i="169"/>
  <c r="X133" i="169"/>
  <c r="Y133" i="169"/>
  <c r="Z133" i="169"/>
  <c r="AA133" i="169"/>
  <c r="AB133" i="169"/>
  <c r="AC133" i="169"/>
  <c r="AD133" i="169"/>
  <c r="AE133" i="169"/>
  <c r="AF133" i="169"/>
  <c r="AG133" i="169"/>
  <c r="AH133" i="169"/>
  <c r="AI133" i="169"/>
  <c r="AJ133" i="169"/>
  <c r="AK133" i="169"/>
  <c r="AL133" i="169"/>
  <c r="AM133" i="169"/>
  <c r="AN133" i="169"/>
  <c r="AO133" i="169"/>
  <c r="X134" i="169"/>
  <c r="Y134" i="169"/>
  <c r="Z134" i="169"/>
  <c r="AA134" i="169"/>
  <c r="AB134" i="169"/>
  <c r="AC134" i="169"/>
  <c r="AD134" i="169"/>
  <c r="AE134" i="169"/>
  <c r="AF134" i="169"/>
  <c r="AG134" i="169"/>
  <c r="AH134" i="169"/>
  <c r="AI134" i="169"/>
  <c r="AJ134" i="169"/>
  <c r="AK134" i="169"/>
  <c r="AL134" i="169"/>
  <c r="AM134" i="169"/>
  <c r="AN134" i="169"/>
  <c r="AO134" i="169"/>
  <c r="X135" i="169"/>
  <c r="Y135" i="169"/>
  <c r="Z135" i="169"/>
  <c r="AA135" i="169"/>
  <c r="AB135" i="169"/>
  <c r="AC135" i="169"/>
  <c r="AD135" i="169"/>
  <c r="AE135" i="169"/>
  <c r="AF135" i="169"/>
  <c r="AG135" i="169"/>
  <c r="AH135" i="169"/>
  <c r="AI135" i="169"/>
  <c r="AJ135" i="169"/>
  <c r="AK135" i="169"/>
  <c r="AL135" i="169"/>
  <c r="AM135" i="169"/>
  <c r="AN135" i="169"/>
  <c r="AO135" i="169"/>
  <c r="X136" i="169"/>
  <c r="Y136" i="169"/>
  <c r="Z136" i="169"/>
  <c r="AA136" i="169"/>
  <c r="AB136" i="169"/>
  <c r="AC136" i="169"/>
  <c r="AD136" i="169"/>
  <c r="AE136" i="169"/>
  <c r="AF136" i="169"/>
  <c r="AG136" i="169"/>
  <c r="AH136" i="169"/>
  <c r="AI136" i="169"/>
  <c r="AJ136" i="169"/>
  <c r="AK136" i="169"/>
  <c r="AL136" i="169"/>
  <c r="AM136" i="169"/>
  <c r="AN136" i="169"/>
  <c r="AO136" i="169"/>
  <c r="W137" i="169"/>
  <c r="X137" i="169"/>
  <c r="Y137" i="169"/>
  <c r="Z137" i="169"/>
  <c r="AA137" i="169"/>
  <c r="AB137" i="169"/>
  <c r="AC137" i="169"/>
  <c r="AD137" i="169"/>
  <c r="AE137" i="169"/>
  <c r="AF137" i="169"/>
  <c r="AG137" i="169"/>
  <c r="AH137" i="169"/>
  <c r="AI137" i="169"/>
  <c r="AJ137" i="169"/>
  <c r="AK137" i="169"/>
  <c r="AL137" i="169"/>
  <c r="AM137" i="169"/>
  <c r="AN137" i="169"/>
  <c r="AO137" i="169"/>
  <c r="X138" i="169"/>
  <c r="Y138" i="169"/>
  <c r="Z138" i="169"/>
  <c r="AA138" i="169"/>
  <c r="AB138" i="169"/>
  <c r="AC138" i="169"/>
  <c r="AD138" i="169"/>
  <c r="AE138" i="169"/>
  <c r="AF138" i="169"/>
  <c r="AG138" i="169"/>
  <c r="AH138" i="169"/>
  <c r="AI138" i="169"/>
  <c r="AJ138" i="169"/>
  <c r="AK138" i="169"/>
  <c r="AL138" i="169"/>
  <c r="AM138" i="169"/>
  <c r="AN138" i="169"/>
  <c r="AO138" i="169"/>
  <c r="X139" i="169"/>
  <c r="Y139" i="169"/>
  <c r="Z139" i="169"/>
  <c r="AA139" i="169"/>
  <c r="AB139" i="169"/>
  <c r="AC139" i="169"/>
  <c r="AD139" i="169"/>
  <c r="AE139" i="169"/>
  <c r="AF139" i="169"/>
  <c r="AG139" i="169"/>
  <c r="AH139" i="169"/>
  <c r="AI139" i="169"/>
  <c r="AJ139" i="169"/>
  <c r="AK139" i="169"/>
  <c r="AL139" i="169"/>
  <c r="AM139" i="169"/>
  <c r="AN139" i="169"/>
  <c r="AO139" i="169"/>
  <c r="X140" i="169"/>
  <c r="Y140" i="169"/>
  <c r="Z140" i="169"/>
  <c r="AA140" i="169"/>
  <c r="AB140" i="169"/>
  <c r="AC140" i="169"/>
  <c r="AD140" i="169"/>
  <c r="AE140" i="169"/>
  <c r="AF140" i="169"/>
  <c r="AG140" i="169"/>
  <c r="AH140" i="169"/>
  <c r="AI140" i="169"/>
  <c r="AJ140" i="169"/>
  <c r="AK140" i="169"/>
  <c r="AL140" i="169"/>
  <c r="AM140" i="169"/>
  <c r="AN140" i="169"/>
  <c r="AO140" i="169"/>
  <c r="X141" i="169"/>
  <c r="Y141" i="169"/>
  <c r="Z141" i="169"/>
  <c r="AA141" i="169"/>
  <c r="AB141" i="169"/>
  <c r="AC141" i="169"/>
  <c r="AD141" i="169"/>
  <c r="AE141" i="169"/>
  <c r="AF141" i="169"/>
  <c r="AG141" i="169"/>
  <c r="AH141" i="169"/>
  <c r="AI141" i="169"/>
  <c r="AJ141" i="169"/>
  <c r="AK141" i="169"/>
  <c r="AL141" i="169"/>
  <c r="AM141" i="169"/>
  <c r="AN141" i="169"/>
  <c r="AO141" i="169"/>
  <c r="X142" i="169"/>
  <c r="Y142" i="169"/>
  <c r="Z142" i="169"/>
  <c r="AA142" i="169"/>
  <c r="AB142" i="169"/>
  <c r="AC142" i="169"/>
  <c r="AD142" i="169"/>
  <c r="AE142" i="169"/>
  <c r="AF142" i="169"/>
  <c r="AG142" i="169"/>
  <c r="AH142" i="169"/>
  <c r="AI142" i="169"/>
  <c r="AJ142" i="169"/>
  <c r="AK142" i="169"/>
  <c r="AL142" i="169"/>
  <c r="AM142" i="169"/>
  <c r="AN142" i="169"/>
  <c r="AO142" i="169"/>
  <c r="X143" i="169"/>
  <c r="Y143" i="169"/>
  <c r="Z143" i="169"/>
  <c r="AA143" i="169"/>
  <c r="AB143" i="169"/>
  <c r="AC143" i="169"/>
  <c r="AD143" i="169"/>
  <c r="AE143" i="169"/>
  <c r="AF143" i="169"/>
  <c r="AG143" i="169"/>
  <c r="AH143" i="169"/>
  <c r="AI143" i="169"/>
  <c r="AJ143" i="169"/>
  <c r="AK143" i="169"/>
  <c r="AL143" i="169"/>
  <c r="AM143" i="169"/>
  <c r="AN143" i="169"/>
  <c r="AO143" i="169"/>
  <c r="X144" i="169"/>
  <c r="Y144" i="169"/>
  <c r="Z144" i="169"/>
  <c r="AA144" i="169"/>
  <c r="AB144" i="169"/>
  <c r="AC144" i="169"/>
  <c r="AD144" i="169"/>
  <c r="AE144" i="169"/>
  <c r="AF144" i="169"/>
  <c r="AG144" i="169"/>
  <c r="AH144" i="169"/>
  <c r="AI144" i="169"/>
  <c r="AJ144" i="169"/>
  <c r="AK144" i="169"/>
  <c r="AL144" i="169"/>
  <c r="AM144" i="169"/>
  <c r="AN144" i="169"/>
  <c r="AO144" i="169"/>
  <c r="X145" i="169"/>
  <c r="Y145" i="169"/>
  <c r="Z145" i="169"/>
  <c r="AA145" i="169"/>
  <c r="AB145" i="169"/>
  <c r="AC145" i="169"/>
  <c r="AD145" i="169"/>
  <c r="AE145" i="169"/>
  <c r="AF145" i="169"/>
  <c r="AG145" i="169"/>
  <c r="AH145" i="169"/>
  <c r="AI145" i="169"/>
  <c r="AJ145" i="169"/>
  <c r="AK145" i="169"/>
  <c r="AL145" i="169"/>
  <c r="AM145" i="169"/>
  <c r="AN145" i="169"/>
  <c r="AO145" i="169"/>
  <c r="X146" i="169"/>
  <c r="Y146" i="169"/>
  <c r="Z146" i="169"/>
  <c r="AA146" i="169"/>
  <c r="AB146" i="169"/>
  <c r="AC146" i="169"/>
  <c r="AD146" i="169"/>
  <c r="AE146" i="169"/>
  <c r="AF146" i="169"/>
  <c r="AG146" i="169"/>
  <c r="AH146" i="169"/>
  <c r="AI146" i="169"/>
  <c r="AJ146" i="169"/>
  <c r="AK146" i="169"/>
  <c r="AL146" i="169"/>
  <c r="AM146" i="169"/>
  <c r="AN146" i="169"/>
  <c r="AO146" i="169"/>
  <c r="X147" i="169"/>
  <c r="Y147" i="169"/>
  <c r="Z147" i="169"/>
  <c r="AA147" i="169"/>
  <c r="AB147" i="169"/>
  <c r="AC147" i="169"/>
  <c r="AD147" i="169"/>
  <c r="AE147" i="169"/>
  <c r="AF147" i="169"/>
  <c r="AG147" i="169"/>
  <c r="AH147" i="169"/>
  <c r="AI147" i="169"/>
  <c r="AJ147" i="169"/>
  <c r="AK147" i="169"/>
  <c r="AL147" i="169"/>
  <c r="AM147" i="169"/>
  <c r="AN147" i="169"/>
  <c r="AO147" i="169"/>
  <c r="X148" i="169"/>
  <c r="Y148" i="169"/>
  <c r="Z148" i="169"/>
  <c r="AA148" i="169"/>
  <c r="AB148" i="169"/>
  <c r="AC148" i="169"/>
  <c r="AD148" i="169"/>
  <c r="AE148" i="169"/>
  <c r="AF148" i="169"/>
  <c r="AG148" i="169"/>
  <c r="AH148" i="169"/>
  <c r="AI148" i="169"/>
  <c r="AJ148" i="169"/>
  <c r="AK148" i="169"/>
  <c r="AL148" i="169"/>
  <c r="AM148" i="169"/>
  <c r="AN148" i="169"/>
  <c r="AO148" i="169"/>
  <c r="X149" i="169"/>
  <c r="Y149" i="169"/>
  <c r="Z149" i="169"/>
  <c r="AA149" i="169"/>
  <c r="AB149" i="169"/>
  <c r="AC149" i="169"/>
  <c r="AD149" i="169"/>
  <c r="AE149" i="169"/>
  <c r="AF149" i="169"/>
  <c r="AG149" i="169"/>
  <c r="AH149" i="169"/>
  <c r="AI149" i="169"/>
  <c r="AJ149" i="169"/>
  <c r="AK149" i="169"/>
  <c r="AL149" i="169"/>
  <c r="AM149" i="169"/>
  <c r="AN149" i="169"/>
  <c r="AO149" i="169"/>
  <c r="X150" i="169"/>
  <c r="Y150" i="169"/>
  <c r="Z150" i="169"/>
  <c r="AA150" i="169"/>
  <c r="AB150" i="169"/>
  <c r="AC150" i="169"/>
  <c r="AD150" i="169"/>
  <c r="AE150" i="169"/>
  <c r="AF150" i="169"/>
  <c r="AG150" i="169"/>
  <c r="AH150" i="169"/>
  <c r="AI150" i="169"/>
  <c r="AJ150" i="169"/>
  <c r="AK150" i="169"/>
  <c r="AL150" i="169"/>
  <c r="AM150" i="169"/>
  <c r="AN150" i="169"/>
  <c r="AO150" i="169"/>
  <c r="X151" i="169"/>
  <c r="Y151" i="169"/>
  <c r="Z151" i="169"/>
  <c r="AA151" i="169"/>
  <c r="AB151" i="169"/>
  <c r="AC151" i="169"/>
  <c r="AD151" i="169"/>
  <c r="AE151" i="169"/>
  <c r="AF151" i="169"/>
  <c r="AG151" i="169"/>
  <c r="AH151" i="169"/>
  <c r="AI151" i="169"/>
  <c r="AJ151" i="169"/>
  <c r="AK151" i="169"/>
  <c r="AL151" i="169"/>
  <c r="AM151" i="169"/>
  <c r="AN151" i="169"/>
  <c r="AO151" i="169"/>
  <c r="X152" i="169"/>
  <c r="Y152" i="169"/>
  <c r="Z152" i="169"/>
  <c r="AA152" i="169"/>
  <c r="AB152" i="169"/>
  <c r="AC152" i="169"/>
  <c r="AD152" i="169"/>
  <c r="AE152" i="169"/>
  <c r="AF152" i="169"/>
  <c r="AG152" i="169"/>
  <c r="AH152" i="169"/>
  <c r="AI152" i="169"/>
  <c r="AJ152" i="169"/>
  <c r="AK152" i="169"/>
  <c r="AL152" i="169"/>
  <c r="AM152" i="169"/>
  <c r="AN152" i="169"/>
  <c r="AO152" i="169"/>
  <c r="X153" i="169"/>
  <c r="Y153" i="169"/>
  <c r="Z153" i="169"/>
  <c r="AA153" i="169"/>
  <c r="AB153" i="169"/>
  <c r="AC153" i="169"/>
  <c r="AD153" i="169"/>
  <c r="AE153" i="169"/>
  <c r="AF153" i="169"/>
  <c r="AG153" i="169"/>
  <c r="AH153" i="169"/>
  <c r="AI153" i="169"/>
  <c r="AJ153" i="169"/>
  <c r="AK153" i="169"/>
  <c r="AL153" i="169"/>
  <c r="AM153" i="169"/>
  <c r="AN153" i="169"/>
  <c r="AO153" i="169"/>
  <c r="X154" i="169"/>
  <c r="Y154" i="169"/>
  <c r="Z154" i="169"/>
  <c r="AA154" i="169"/>
  <c r="AB154" i="169"/>
  <c r="AC154" i="169"/>
  <c r="AD154" i="169"/>
  <c r="AE154" i="169"/>
  <c r="AF154" i="169"/>
  <c r="AG154" i="169"/>
  <c r="AH154" i="169"/>
  <c r="AI154" i="169"/>
  <c r="AJ154" i="169"/>
  <c r="AK154" i="169"/>
  <c r="AL154" i="169"/>
  <c r="AM154" i="169"/>
  <c r="AN154" i="169"/>
  <c r="AO154" i="169"/>
  <c r="X155" i="169"/>
  <c r="Y155" i="169"/>
  <c r="Z155" i="169"/>
  <c r="AA155" i="169"/>
  <c r="AB155" i="169"/>
  <c r="AC155" i="169"/>
  <c r="AD155" i="169"/>
  <c r="AE155" i="169"/>
  <c r="AF155" i="169"/>
  <c r="AG155" i="169"/>
  <c r="AH155" i="169"/>
  <c r="AI155" i="169"/>
  <c r="AJ155" i="169"/>
  <c r="AK155" i="169"/>
  <c r="AL155" i="169"/>
  <c r="AM155" i="169"/>
  <c r="AN155" i="169"/>
  <c r="AO155" i="169"/>
  <c r="X156" i="169"/>
  <c r="Y156" i="169"/>
  <c r="Z156" i="169"/>
  <c r="AA156" i="169"/>
  <c r="AB156" i="169"/>
  <c r="AC156" i="169"/>
  <c r="AD156" i="169"/>
  <c r="AE156" i="169"/>
  <c r="AF156" i="169"/>
  <c r="AG156" i="169"/>
  <c r="AH156" i="169"/>
  <c r="AI156" i="169"/>
  <c r="AJ156" i="169"/>
  <c r="AK156" i="169"/>
  <c r="AL156" i="169"/>
  <c r="AM156" i="169"/>
  <c r="AN156" i="169"/>
  <c r="AO156" i="169"/>
  <c r="W157" i="169"/>
  <c r="X157" i="169"/>
  <c r="Y157" i="169"/>
  <c r="Z157" i="169"/>
  <c r="AA157" i="169"/>
  <c r="AB157" i="169"/>
  <c r="AC157" i="169"/>
  <c r="AD157" i="169"/>
  <c r="AE157" i="169"/>
  <c r="AF157" i="169"/>
  <c r="AG157" i="169"/>
  <c r="AH157" i="169"/>
  <c r="AI157" i="169"/>
  <c r="AJ157" i="169"/>
  <c r="AK157" i="169"/>
  <c r="AL157" i="169"/>
  <c r="AM157" i="169"/>
  <c r="AN157" i="169"/>
  <c r="AO157" i="169"/>
  <c r="X158" i="169"/>
  <c r="Y158" i="169"/>
  <c r="Z158" i="169"/>
  <c r="AA158" i="169"/>
  <c r="AB158" i="169"/>
  <c r="AC158" i="169"/>
  <c r="AD158" i="169"/>
  <c r="AE158" i="169"/>
  <c r="AF158" i="169"/>
  <c r="AG158" i="169"/>
  <c r="AH158" i="169"/>
  <c r="AI158" i="169"/>
  <c r="AJ158" i="169"/>
  <c r="AK158" i="169"/>
  <c r="AL158" i="169"/>
  <c r="AM158" i="169"/>
  <c r="AN158" i="169"/>
  <c r="AO158" i="169"/>
  <c r="X159" i="169"/>
  <c r="Y159" i="169"/>
  <c r="Z159" i="169"/>
  <c r="AA159" i="169"/>
  <c r="AB159" i="169"/>
  <c r="AC159" i="169"/>
  <c r="AD159" i="169"/>
  <c r="AE159" i="169"/>
  <c r="AF159" i="169"/>
  <c r="AG159" i="169"/>
  <c r="AH159" i="169"/>
  <c r="AI159" i="169"/>
  <c r="AJ159" i="169"/>
  <c r="AK159" i="169"/>
  <c r="AL159" i="169"/>
  <c r="AM159" i="169"/>
  <c r="AN159" i="169"/>
  <c r="AO159" i="169"/>
  <c r="X160" i="169"/>
  <c r="Y160" i="169"/>
  <c r="Z160" i="169"/>
  <c r="AA160" i="169"/>
  <c r="AB160" i="169"/>
  <c r="AC160" i="169"/>
  <c r="AD160" i="169"/>
  <c r="AE160" i="169"/>
  <c r="AF160" i="169"/>
  <c r="AG160" i="169"/>
  <c r="AH160" i="169"/>
  <c r="AI160" i="169"/>
  <c r="AJ160" i="169"/>
  <c r="AK160" i="169"/>
  <c r="AL160" i="169"/>
  <c r="AM160" i="169"/>
  <c r="AN160" i="169"/>
  <c r="AO160" i="169"/>
  <c r="X161" i="169"/>
  <c r="Y161" i="169"/>
  <c r="Z161" i="169"/>
  <c r="AA161" i="169"/>
  <c r="AB161" i="169"/>
  <c r="AC161" i="169"/>
  <c r="AD161" i="169"/>
  <c r="AE161" i="169"/>
  <c r="AF161" i="169"/>
  <c r="AG161" i="169"/>
  <c r="AH161" i="169"/>
  <c r="AI161" i="169"/>
  <c r="AJ161" i="169"/>
  <c r="AK161" i="169"/>
  <c r="AL161" i="169"/>
  <c r="AM161" i="169"/>
  <c r="AN161" i="169"/>
  <c r="AO161" i="169"/>
  <c r="X162" i="169"/>
  <c r="Y162" i="169"/>
  <c r="Z162" i="169"/>
  <c r="AA162" i="169"/>
  <c r="AB162" i="169"/>
  <c r="AC162" i="169"/>
  <c r="AD162" i="169"/>
  <c r="AE162" i="169"/>
  <c r="AF162" i="169"/>
  <c r="AG162" i="169"/>
  <c r="AH162" i="169"/>
  <c r="AI162" i="169"/>
  <c r="AJ162" i="169"/>
  <c r="AK162" i="169"/>
  <c r="AL162" i="169"/>
  <c r="AM162" i="169"/>
  <c r="AN162" i="169"/>
  <c r="AO162" i="169"/>
  <c r="X163" i="169"/>
  <c r="Y163" i="169"/>
  <c r="Z163" i="169"/>
  <c r="AA163" i="169"/>
  <c r="X164" i="169"/>
  <c r="Y164" i="169"/>
  <c r="Z164" i="169"/>
  <c r="AA164" i="169"/>
  <c r="AB164" i="169"/>
  <c r="AC164" i="169"/>
  <c r="AD164" i="169"/>
  <c r="AE164" i="169"/>
  <c r="AF164" i="169"/>
  <c r="AG164" i="169"/>
  <c r="AH164" i="169"/>
  <c r="AI164" i="169"/>
  <c r="AJ164" i="169"/>
  <c r="AK164" i="169"/>
  <c r="AL164" i="169"/>
  <c r="AM164" i="169"/>
  <c r="AN164" i="169"/>
  <c r="AO164" i="169"/>
  <c r="X165" i="169"/>
  <c r="Y165" i="169"/>
  <c r="Z165" i="169"/>
  <c r="AA165" i="169"/>
  <c r="AB165" i="169"/>
  <c r="AC165" i="169"/>
  <c r="AD165" i="169"/>
  <c r="AE165" i="169"/>
  <c r="AF165" i="169"/>
  <c r="AG165" i="169"/>
  <c r="AH165" i="169"/>
  <c r="AI165" i="169"/>
  <c r="AJ165" i="169"/>
  <c r="AK165" i="169"/>
  <c r="AL165" i="169"/>
  <c r="AM165" i="169"/>
  <c r="AN165" i="169"/>
  <c r="AO165" i="169"/>
  <c r="X166" i="169"/>
  <c r="Y166" i="169"/>
  <c r="Z166" i="169"/>
  <c r="AA166" i="169"/>
  <c r="AB166" i="169"/>
  <c r="AC166" i="169"/>
  <c r="AD166" i="169"/>
  <c r="AE166" i="169"/>
  <c r="AF166" i="169"/>
  <c r="AG166" i="169"/>
  <c r="AH166" i="169"/>
  <c r="AI166" i="169"/>
  <c r="AJ166" i="169"/>
  <c r="AK166" i="169"/>
  <c r="AL166" i="169"/>
  <c r="AM166" i="169"/>
  <c r="AN166" i="169"/>
  <c r="AO166" i="169"/>
  <c r="X167" i="169"/>
  <c r="Y167" i="169"/>
  <c r="Z167" i="169"/>
  <c r="AA167" i="169"/>
  <c r="AB167" i="169"/>
  <c r="AC167" i="169"/>
  <c r="AD167" i="169"/>
  <c r="AE167" i="169"/>
  <c r="AF167" i="169"/>
  <c r="AG167" i="169"/>
  <c r="AH167" i="169"/>
  <c r="AI167" i="169"/>
  <c r="AJ167" i="169"/>
  <c r="AK167" i="169"/>
  <c r="AL167" i="169"/>
  <c r="AM167" i="169"/>
  <c r="AN167" i="169"/>
  <c r="AO167" i="169"/>
  <c r="X168" i="169"/>
  <c r="Y168" i="169"/>
  <c r="Z168" i="169"/>
  <c r="AA168" i="169"/>
  <c r="AB168" i="169"/>
  <c r="AC168" i="169"/>
  <c r="AD168" i="169"/>
  <c r="AE168" i="169"/>
  <c r="AF168" i="169"/>
  <c r="AG168" i="169"/>
  <c r="AH168" i="169"/>
  <c r="AI168" i="169"/>
  <c r="AJ168" i="169"/>
  <c r="AK168" i="169"/>
  <c r="AL168" i="169"/>
  <c r="AM168" i="169"/>
  <c r="AN168" i="169"/>
  <c r="AO168" i="169"/>
  <c r="X169" i="169"/>
  <c r="Y169" i="169"/>
  <c r="Z169" i="169"/>
  <c r="AA169" i="169"/>
  <c r="AB169" i="169"/>
  <c r="AC169" i="169"/>
  <c r="AD169" i="169"/>
  <c r="AE169" i="169"/>
  <c r="AF169" i="169"/>
  <c r="AG169" i="169"/>
  <c r="AH169" i="169"/>
  <c r="AI169" i="169"/>
  <c r="AJ169" i="169"/>
  <c r="AK169" i="169"/>
  <c r="AL169" i="169"/>
  <c r="AM169" i="169"/>
  <c r="AN169" i="169"/>
  <c r="AO169" i="169"/>
  <c r="X170" i="169"/>
  <c r="Y170" i="169"/>
  <c r="Z170" i="169"/>
  <c r="AA170" i="169"/>
  <c r="AB170" i="169"/>
  <c r="AC170" i="169"/>
  <c r="AD170" i="169"/>
  <c r="AE170" i="169"/>
  <c r="AF170" i="169"/>
  <c r="AG170" i="169"/>
  <c r="AH170" i="169"/>
  <c r="AI170" i="169"/>
  <c r="AJ170" i="169"/>
  <c r="AK170" i="169"/>
  <c r="AL170" i="169"/>
  <c r="AM170" i="169"/>
  <c r="AN170" i="169"/>
  <c r="AO170" i="169"/>
  <c r="X171" i="169"/>
  <c r="Y171" i="169"/>
  <c r="Z171" i="169"/>
  <c r="AA171" i="169"/>
  <c r="AB171" i="169"/>
  <c r="AC171" i="169"/>
  <c r="AD171" i="169"/>
  <c r="AE171" i="169"/>
  <c r="AF171" i="169"/>
  <c r="AG171" i="169"/>
  <c r="AH171" i="169"/>
  <c r="AI171" i="169"/>
  <c r="AJ171" i="169"/>
  <c r="AK171" i="169"/>
  <c r="AL171" i="169"/>
  <c r="AM171" i="169"/>
  <c r="AN171" i="169"/>
  <c r="AO171" i="169"/>
  <c r="X172" i="169"/>
  <c r="Y172" i="169"/>
  <c r="Z172" i="169"/>
  <c r="AA172" i="169"/>
  <c r="AB172" i="169"/>
  <c r="AC172" i="169"/>
  <c r="AD172" i="169"/>
  <c r="AE172" i="169"/>
  <c r="AF172" i="169"/>
  <c r="AG172" i="169"/>
  <c r="AH172" i="169"/>
  <c r="AI172" i="169"/>
  <c r="AJ172" i="169"/>
  <c r="AK172" i="169"/>
  <c r="AL172" i="169"/>
  <c r="AM172" i="169"/>
  <c r="AN172" i="169"/>
  <c r="AO172" i="169"/>
  <c r="X173" i="169"/>
  <c r="Y173" i="169"/>
  <c r="Z173" i="169"/>
  <c r="AA173" i="169"/>
  <c r="AB173" i="169"/>
  <c r="AC173" i="169"/>
  <c r="AD173" i="169"/>
  <c r="AE173" i="169"/>
  <c r="AF173" i="169"/>
  <c r="AG173" i="169"/>
  <c r="AH173" i="169"/>
  <c r="AI173" i="169"/>
  <c r="AJ173" i="169"/>
  <c r="AK173" i="169"/>
  <c r="AL173" i="169"/>
  <c r="AM173" i="169"/>
  <c r="AN173" i="169"/>
  <c r="AO173" i="169"/>
  <c r="X174" i="169"/>
  <c r="Y174" i="169"/>
  <c r="Z174" i="169"/>
  <c r="AA174" i="169"/>
  <c r="AB174" i="169"/>
  <c r="AC174" i="169"/>
  <c r="AD174" i="169"/>
  <c r="AE174" i="169"/>
  <c r="AF174" i="169"/>
  <c r="AG174" i="169"/>
  <c r="AH174" i="169"/>
  <c r="AI174" i="169"/>
  <c r="AJ174" i="169"/>
  <c r="AK174" i="169"/>
  <c r="AL174" i="169"/>
  <c r="AM174" i="169"/>
  <c r="AN174" i="169"/>
  <c r="AO174" i="169"/>
  <c r="X175" i="169"/>
  <c r="Y175" i="169"/>
  <c r="Z175" i="169"/>
  <c r="AA175" i="169"/>
  <c r="AB175" i="169"/>
  <c r="AC175" i="169"/>
  <c r="AD175" i="169"/>
  <c r="AE175" i="169"/>
  <c r="AF175" i="169"/>
  <c r="AG175" i="169"/>
  <c r="AH175" i="169"/>
  <c r="AI175" i="169"/>
  <c r="AJ175" i="169"/>
  <c r="AK175" i="169"/>
  <c r="AL175" i="169"/>
  <c r="AM175" i="169"/>
  <c r="AN175" i="169"/>
  <c r="AO175" i="169"/>
  <c r="X176" i="169"/>
  <c r="Y176" i="169"/>
  <c r="Z176" i="169"/>
  <c r="AA176" i="169"/>
  <c r="AB176" i="169"/>
  <c r="AC176" i="169"/>
  <c r="AD176" i="169"/>
  <c r="AE176" i="169"/>
  <c r="AF176" i="169"/>
  <c r="AG176" i="169"/>
  <c r="AH176" i="169"/>
  <c r="AI176" i="169"/>
  <c r="AJ176" i="169"/>
  <c r="AK176" i="169"/>
  <c r="AL176" i="169"/>
  <c r="AM176" i="169"/>
  <c r="AN176" i="169"/>
  <c r="AO176" i="169"/>
  <c r="X177" i="169"/>
  <c r="Y177" i="169"/>
  <c r="Z177" i="169"/>
  <c r="AA177" i="169"/>
  <c r="AB177" i="169"/>
  <c r="AC177" i="169"/>
  <c r="AD177" i="169"/>
  <c r="AE177" i="169"/>
  <c r="AF177" i="169"/>
  <c r="AG177" i="169"/>
  <c r="AH177" i="169"/>
  <c r="AI177" i="169"/>
  <c r="AJ177" i="169"/>
  <c r="AK177" i="169"/>
  <c r="AL177" i="169"/>
  <c r="AM177" i="169"/>
  <c r="AN177" i="169"/>
  <c r="AO177" i="169"/>
  <c r="X178" i="169"/>
  <c r="Y178" i="169"/>
  <c r="Z178" i="169"/>
  <c r="AA178" i="169"/>
  <c r="AB178" i="169"/>
  <c r="AC178" i="169"/>
  <c r="AD178" i="169"/>
  <c r="AE178" i="169"/>
  <c r="AF178" i="169"/>
  <c r="AG178" i="169"/>
  <c r="AH178" i="169"/>
  <c r="AI178" i="169"/>
  <c r="AJ178" i="169"/>
  <c r="AK178" i="169"/>
  <c r="AL178" i="169"/>
  <c r="AM178" i="169"/>
  <c r="AN178" i="169"/>
  <c r="AO178" i="169"/>
  <c r="X179" i="169"/>
  <c r="Y179" i="169"/>
  <c r="Z179" i="169"/>
  <c r="AA179" i="169"/>
  <c r="AB179" i="169"/>
  <c r="AC179" i="169"/>
  <c r="AD179" i="169"/>
  <c r="AE179" i="169"/>
  <c r="AF179" i="169"/>
  <c r="AG179" i="169"/>
  <c r="AH179" i="169"/>
  <c r="AI179" i="169"/>
  <c r="AJ179" i="169"/>
  <c r="AK179" i="169"/>
  <c r="AL179" i="169"/>
  <c r="AM179" i="169"/>
  <c r="AN179" i="169"/>
  <c r="AO179" i="169"/>
  <c r="X180" i="169"/>
  <c r="Y180" i="169"/>
  <c r="Z180" i="169"/>
  <c r="AA180" i="169"/>
  <c r="AB180" i="169"/>
  <c r="AC180" i="169"/>
  <c r="AD180" i="169"/>
  <c r="AE180" i="169"/>
  <c r="AF180" i="169"/>
  <c r="AG180" i="169"/>
  <c r="AH180" i="169"/>
  <c r="AI180" i="169"/>
  <c r="AJ180" i="169"/>
  <c r="AK180" i="169"/>
  <c r="AL180" i="169"/>
  <c r="AM180" i="169"/>
  <c r="AN180" i="169"/>
  <c r="AO180" i="169"/>
  <c r="X181" i="169"/>
  <c r="Y181" i="169"/>
  <c r="Z181" i="169"/>
  <c r="AA181" i="169"/>
  <c r="AB181" i="169"/>
  <c r="AC181" i="169"/>
  <c r="AD181" i="169"/>
  <c r="AE181" i="169"/>
  <c r="AF181" i="169"/>
  <c r="AG181" i="169"/>
  <c r="AH181" i="169"/>
  <c r="AI181" i="169"/>
  <c r="AJ181" i="169"/>
  <c r="AK181" i="169"/>
  <c r="AL181" i="169"/>
  <c r="AM181" i="169"/>
  <c r="AN181" i="169"/>
  <c r="AO181" i="169"/>
  <c r="X182" i="169"/>
  <c r="Y182" i="169"/>
  <c r="Z182" i="169"/>
  <c r="AA182" i="169"/>
  <c r="AB182" i="169"/>
  <c r="AC182" i="169"/>
  <c r="AD182" i="169"/>
  <c r="AE182" i="169"/>
  <c r="AF182" i="169"/>
  <c r="AG182" i="169"/>
  <c r="AH182" i="169"/>
  <c r="AI182" i="169"/>
  <c r="AJ182" i="169"/>
  <c r="AK182" i="169"/>
  <c r="AL182" i="169"/>
  <c r="AM182" i="169"/>
  <c r="AN182" i="169"/>
  <c r="AO182" i="169"/>
  <c r="X183" i="169"/>
  <c r="Y183" i="169"/>
  <c r="Z183" i="169"/>
  <c r="AA183" i="169"/>
  <c r="AB183" i="169"/>
  <c r="AC183" i="169"/>
  <c r="AD183" i="169"/>
  <c r="AE183" i="169"/>
  <c r="AF183" i="169"/>
  <c r="AG183" i="169"/>
  <c r="AH183" i="169"/>
  <c r="AI183" i="169"/>
  <c r="AJ183" i="169"/>
  <c r="AK183" i="169"/>
  <c r="AL183" i="169"/>
  <c r="AM183" i="169"/>
  <c r="AN183" i="169"/>
  <c r="AO183" i="169"/>
  <c r="X184" i="169"/>
  <c r="Y184" i="169"/>
  <c r="Z184" i="169"/>
  <c r="AA184" i="169"/>
  <c r="AB184" i="169"/>
  <c r="AC184" i="169"/>
  <c r="AD184" i="169"/>
  <c r="AE184" i="169"/>
  <c r="AF184" i="169"/>
  <c r="AG184" i="169"/>
  <c r="AH184" i="169"/>
  <c r="AI184" i="169"/>
  <c r="AJ184" i="169"/>
  <c r="AK184" i="169"/>
  <c r="AL184" i="169"/>
  <c r="AM184" i="169"/>
  <c r="AN184" i="169"/>
  <c r="AO184" i="169"/>
  <c r="X185" i="169"/>
  <c r="Y185" i="169"/>
  <c r="Z185" i="169"/>
  <c r="AA185" i="169"/>
  <c r="AB185" i="169"/>
  <c r="AC185" i="169"/>
  <c r="AD185" i="169"/>
  <c r="AE185" i="169"/>
  <c r="AF185" i="169"/>
  <c r="AG185" i="169"/>
  <c r="AH185" i="169"/>
  <c r="AI185" i="169"/>
  <c r="AJ185" i="169"/>
  <c r="AK185" i="169"/>
  <c r="AL185" i="169"/>
  <c r="AM185" i="169"/>
  <c r="AN185" i="169"/>
  <c r="AO185" i="169"/>
  <c r="X186" i="169"/>
  <c r="Y186" i="169"/>
  <c r="Z186" i="169"/>
  <c r="AA186" i="169"/>
  <c r="AB186" i="169"/>
  <c r="AC186" i="169"/>
  <c r="AD186" i="169"/>
  <c r="AE186" i="169"/>
  <c r="AF186" i="169"/>
  <c r="AG186" i="169"/>
  <c r="AH186" i="169"/>
  <c r="AI186" i="169"/>
  <c r="AJ186" i="169"/>
  <c r="AK186" i="169"/>
  <c r="AL186" i="169"/>
  <c r="AM186" i="169"/>
  <c r="AN186" i="169"/>
  <c r="AO186" i="169"/>
  <c r="X187" i="169"/>
  <c r="Y187" i="169"/>
  <c r="Z187" i="169"/>
  <c r="AA187" i="169"/>
  <c r="AB187" i="169"/>
  <c r="AC187" i="169"/>
  <c r="AD187" i="169"/>
  <c r="AE187" i="169"/>
  <c r="AF187" i="169"/>
  <c r="AG187" i="169"/>
  <c r="AH187" i="169"/>
  <c r="AI187" i="169"/>
  <c r="AJ187" i="169"/>
  <c r="AK187" i="169"/>
  <c r="AL187" i="169"/>
  <c r="AM187" i="169"/>
  <c r="AN187" i="169"/>
  <c r="AO187" i="169"/>
  <c r="X188" i="169"/>
  <c r="Y188" i="169"/>
  <c r="Z188" i="169"/>
  <c r="AA188" i="169"/>
  <c r="AB188" i="169"/>
  <c r="AC188" i="169"/>
  <c r="AD188" i="169"/>
  <c r="AE188" i="169"/>
  <c r="AF188" i="169"/>
  <c r="AG188" i="169"/>
  <c r="AH188" i="169"/>
  <c r="AI188" i="169"/>
  <c r="AJ188" i="169"/>
  <c r="AK188" i="169"/>
  <c r="AL188" i="169"/>
  <c r="AM188" i="169"/>
  <c r="AN188" i="169"/>
  <c r="AO188" i="169"/>
  <c r="X189" i="169"/>
  <c r="Y189" i="169"/>
  <c r="Z189" i="169"/>
  <c r="AA189" i="169"/>
  <c r="AB189" i="169"/>
  <c r="AC189" i="169"/>
  <c r="AD189" i="169"/>
  <c r="AE189" i="169"/>
  <c r="AF189" i="169"/>
  <c r="AG189" i="169"/>
  <c r="AH189" i="169"/>
  <c r="AI189" i="169"/>
  <c r="AJ189" i="169"/>
  <c r="AK189" i="169"/>
  <c r="AL189" i="169"/>
  <c r="AM189" i="169"/>
  <c r="AN189" i="169"/>
  <c r="AO189" i="169"/>
  <c r="X190" i="169"/>
  <c r="Y190" i="169"/>
  <c r="Z190" i="169"/>
  <c r="AA190" i="169"/>
  <c r="X191" i="169"/>
  <c r="Y191" i="169"/>
  <c r="Z191" i="169"/>
  <c r="AA191" i="169"/>
  <c r="AB191" i="169"/>
  <c r="AC191" i="169"/>
  <c r="AD191" i="169"/>
  <c r="AE191" i="169"/>
  <c r="AF191" i="169"/>
  <c r="AG191" i="169"/>
  <c r="AH191" i="169"/>
  <c r="AI191" i="169"/>
  <c r="AJ191" i="169"/>
  <c r="AK191" i="169"/>
  <c r="AL191" i="169"/>
  <c r="AM191" i="169"/>
  <c r="AN191" i="169"/>
  <c r="AO191" i="169"/>
  <c r="X192" i="169"/>
  <c r="Y192" i="169"/>
  <c r="Z192" i="169"/>
  <c r="AA192" i="169"/>
  <c r="AB192" i="169"/>
  <c r="AC192" i="169"/>
  <c r="AD192" i="169"/>
  <c r="AE192" i="169"/>
  <c r="AF192" i="169"/>
  <c r="AG192" i="169"/>
  <c r="AH192" i="169"/>
  <c r="AI192" i="169"/>
  <c r="AJ192" i="169"/>
  <c r="AK192" i="169"/>
  <c r="AL192" i="169"/>
  <c r="AM192" i="169"/>
  <c r="AN192" i="169"/>
  <c r="AO192" i="169"/>
  <c r="X193" i="169"/>
  <c r="Y193" i="169"/>
  <c r="Z193" i="169"/>
  <c r="AA193" i="169"/>
  <c r="AB193" i="169"/>
  <c r="AC193" i="169"/>
  <c r="AD193" i="169"/>
  <c r="AE193" i="169"/>
  <c r="AF193" i="169"/>
  <c r="AG193" i="169"/>
  <c r="AH193" i="169"/>
  <c r="AI193" i="169"/>
  <c r="AJ193" i="169"/>
  <c r="AK193" i="169"/>
  <c r="AL193" i="169"/>
  <c r="AM193" i="169"/>
  <c r="AN193" i="169"/>
  <c r="AO193" i="169"/>
  <c r="X194" i="169"/>
  <c r="Y194" i="169"/>
  <c r="Z194" i="169"/>
  <c r="AA194" i="169"/>
  <c r="AB194" i="169"/>
  <c r="AC194" i="169"/>
  <c r="AD194" i="169"/>
  <c r="AE194" i="169"/>
  <c r="AF194" i="169"/>
  <c r="AG194" i="169"/>
  <c r="AH194" i="169"/>
  <c r="AI194" i="169"/>
  <c r="AJ194" i="169"/>
  <c r="AK194" i="169"/>
  <c r="AL194" i="169"/>
  <c r="AM194" i="169"/>
  <c r="AN194" i="169"/>
  <c r="AO194" i="169"/>
  <c r="X195" i="169"/>
  <c r="Y195" i="169"/>
  <c r="Z195" i="169"/>
  <c r="AA195" i="169"/>
  <c r="AB195" i="169"/>
  <c r="AC195" i="169"/>
  <c r="AD195" i="169"/>
  <c r="AE195" i="169"/>
  <c r="AF195" i="169"/>
  <c r="AG195" i="169"/>
  <c r="AH195" i="169"/>
  <c r="AI195" i="169"/>
  <c r="AJ195" i="169"/>
  <c r="AK195" i="169"/>
  <c r="AL195" i="169"/>
  <c r="AM195" i="169"/>
  <c r="AN195" i="169"/>
  <c r="AO195" i="169"/>
  <c r="X196" i="169"/>
  <c r="Y196" i="169"/>
  <c r="Z196" i="169"/>
  <c r="AA196" i="169"/>
  <c r="AB196" i="169"/>
  <c r="AC196" i="169"/>
  <c r="AD196" i="169"/>
  <c r="AE196" i="169"/>
  <c r="AF196" i="169"/>
  <c r="AG196" i="169"/>
  <c r="AH196" i="169"/>
  <c r="AI196" i="169"/>
  <c r="AJ196" i="169"/>
  <c r="AK196" i="169"/>
  <c r="AL196" i="169"/>
  <c r="AM196" i="169"/>
  <c r="AN196" i="169"/>
  <c r="AO196" i="169"/>
  <c r="X197" i="169"/>
  <c r="Y197" i="169"/>
  <c r="Z197" i="169"/>
  <c r="AA197" i="169"/>
  <c r="AB197" i="169"/>
  <c r="AC197" i="169"/>
  <c r="AD197" i="169"/>
  <c r="AE197" i="169"/>
  <c r="AF197" i="169"/>
  <c r="AG197" i="169"/>
  <c r="AH197" i="169"/>
  <c r="AI197" i="169"/>
  <c r="AJ197" i="169"/>
  <c r="AK197" i="169"/>
  <c r="AL197" i="169"/>
  <c r="AM197" i="169"/>
  <c r="AN197" i="169"/>
  <c r="AO197" i="169"/>
  <c r="X198" i="169"/>
  <c r="Y198" i="169"/>
  <c r="Z198" i="169"/>
  <c r="AA198" i="169"/>
  <c r="AB198" i="169"/>
  <c r="AC198" i="169"/>
  <c r="AD198" i="169"/>
  <c r="AE198" i="169"/>
  <c r="AF198" i="169"/>
  <c r="AG198" i="169"/>
  <c r="AH198" i="169"/>
  <c r="AI198" i="169"/>
  <c r="AJ198" i="169"/>
  <c r="AK198" i="169"/>
  <c r="AL198" i="169"/>
  <c r="AM198" i="169"/>
  <c r="AN198" i="169"/>
  <c r="AO198" i="169"/>
  <c r="X199" i="169"/>
  <c r="Y199" i="169"/>
  <c r="Z199" i="169"/>
  <c r="AA199" i="169"/>
  <c r="AB199" i="169"/>
  <c r="AC199" i="169"/>
  <c r="AD199" i="169"/>
  <c r="AE199" i="169"/>
  <c r="AF199" i="169"/>
  <c r="AG199" i="169"/>
  <c r="AH199" i="169"/>
  <c r="AI199" i="169"/>
  <c r="AJ199" i="169"/>
  <c r="AK199" i="169"/>
  <c r="AL199" i="169"/>
  <c r="AM199" i="169"/>
  <c r="AN199" i="169"/>
  <c r="AO199" i="169"/>
  <c r="X200" i="169"/>
  <c r="Y200" i="169"/>
  <c r="Z200" i="169"/>
  <c r="AA200" i="169"/>
  <c r="AB200" i="169"/>
  <c r="AC200" i="169"/>
  <c r="AD200" i="169"/>
  <c r="AE200" i="169"/>
  <c r="AF200" i="169"/>
  <c r="AG200" i="169"/>
  <c r="AH200" i="169"/>
  <c r="AI200" i="169"/>
  <c r="AJ200" i="169"/>
  <c r="AK200" i="169"/>
  <c r="AL200" i="169"/>
  <c r="AM200" i="169"/>
  <c r="AN200" i="169"/>
  <c r="AO200" i="169"/>
  <c r="W201" i="169"/>
  <c r="X201" i="169"/>
  <c r="Y201" i="169"/>
  <c r="Z201" i="169"/>
  <c r="AA201" i="169"/>
  <c r="AB201" i="169"/>
  <c r="AC201" i="169"/>
  <c r="AD201" i="169"/>
  <c r="AE201" i="169"/>
  <c r="AF201" i="169"/>
  <c r="AG201" i="169"/>
  <c r="AH201" i="169"/>
  <c r="AI201" i="169"/>
  <c r="AJ201" i="169"/>
  <c r="AK201" i="169"/>
  <c r="AL201" i="169"/>
  <c r="AM201" i="169"/>
  <c r="AN201" i="169"/>
  <c r="AO201" i="169"/>
  <c r="X202" i="169"/>
  <c r="Y202" i="169"/>
  <c r="Z202" i="169"/>
  <c r="AA202" i="169"/>
  <c r="AB202" i="169"/>
  <c r="AC202" i="169"/>
  <c r="AD202" i="169"/>
  <c r="AE202" i="169"/>
  <c r="AF202" i="169"/>
  <c r="AG202" i="169"/>
  <c r="AH202" i="169"/>
  <c r="AI202" i="169"/>
  <c r="AJ202" i="169"/>
  <c r="AK202" i="169"/>
  <c r="AL202" i="169"/>
  <c r="AM202" i="169"/>
  <c r="AN202" i="169"/>
  <c r="AO202" i="169"/>
  <c r="X203" i="169"/>
  <c r="Y203" i="169"/>
  <c r="Z203" i="169"/>
  <c r="AA203" i="169"/>
  <c r="AB203" i="169"/>
  <c r="AC203" i="169"/>
  <c r="AD203" i="169"/>
  <c r="AE203" i="169"/>
  <c r="AF203" i="169"/>
  <c r="AG203" i="169"/>
  <c r="AH203" i="169"/>
  <c r="AI203" i="169"/>
  <c r="AJ203" i="169"/>
  <c r="AK203" i="169"/>
  <c r="AL203" i="169"/>
  <c r="AM203" i="169"/>
  <c r="AN203" i="169"/>
  <c r="AO203" i="169"/>
  <c r="X204" i="169"/>
  <c r="Y204" i="169"/>
  <c r="Z204" i="169"/>
  <c r="AA204" i="169"/>
  <c r="AB204" i="169"/>
  <c r="AC204" i="169"/>
  <c r="AD204" i="169"/>
  <c r="AE204" i="169"/>
  <c r="AF204" i="169"/>
  <c r="AG204" i="169"/>
  <c r="AH204" i="169"/>
  <c r="AI204" i="169"/>
  <c r="AJ204" i="169"/>
  <c r="AK204" i="169"/>
  <c r="AL204" i="169"/>
  <c r="AM204" i="169"/>
  <c r="AN204" i="169"/>
  <c r="AO204" i="169"/>
  <c r="X205" i="169"/>
  <c r="Y205" i="169"/>
  <c r="Z205" i="169"/>
  <c r="AA205" i="169"/>
  <c r="AB205" i="169"/>
  <c r="AC205" i="169"/>
  <c r="AD205" i="169"/>
  <c r="AE205" i="169"/>
  <c r="AF205" i="169"/>
  <c r="AG205" i="169"/>
  <c r="AH205" i="169"/>
  <c r="AI205" i="169"/>
  <c r="AJ205" i="169"/>
  <c r="AK205" i="169"/>
  <c r="AL205" i="169"/>
  <c r="AM205" i="169"/>
  <c r="AN205" i="169"/>
  <c r="AO205" i="169"/>
  <c r="X206" i="169"/>
  <c r="Y206" i="169"/>
  <c r="Z206" i="169"/>
  <c r="AA206" i="169"/>
  <c r="AB206" i="169"/>
  <c r="AC206" i="169"/>
  <c r="AD206" i="169"/>
  <c r="AE206" i="169"/>
  <c r="AF206" i="169"/>
  <c r="AG206" i="169"/>
  <c r="AH206" i="169"/>
  <c r="AI206" i="169"/>
  <c r="AJ206" i="169"/>
  <c r="AK206" i="169"/>
  <c r="AL206" i="169"/>
  <c r="AM206" i="169"/>
  <c r="AN206" i="169"/>
  <c r="AO206" i="169"/>
  <c r="X207" i="169"/>
  <c r="Y207" i="169"/>
  <c r="Z207" i="169"/>
  <c r="AA207" i="169"/>
  <c r="AB207" i="169"/>
  <c r="AC207" i="169"/>
  <c r="AD207" i="169"/>
  <c r="AE207" i="169"/>
  <c r="AF207" i="169"/>
  <c r="AG207" i="169"/>
  <c r="AH207" i="169"/>
  <c r="AI207" i="169"/>
  <c r="AJ207" i="169"/>
  <c r="AK207" i="169"/>
  <c r="AL207" i="169"/>
  <c r="AM207" i="169"/>
  <c r="AN207" i="169"/>
  <c r="AO207" i="169"/>
  <c r="X208" i="169"/>
  <c r="Y208" i="169"/>
  <c r="Z208" i="169"/>
  <c r="AA208" i="169"/>
  <c r="AB208" i="169"/>
  <c r="AC208" i="169"/>
  <c r="AD208" i="169"/>
  <c r="AE208" i="169"/>
  <c r="AF208" i="169"/>
  <c r="AG208" i="169"/>
  <c r="AH208" i="169"/>
  <c r="AI208" i="169"/>
  <c r="AJ208" i="169"/>
  <c r="AK208" i="169"/>
  <c r="AL208" i="169"/>
  <c r="AM208" i="169"/>
  <c r="AN208" i="169"/>
  <c r="AO208" i="169"/>
  <c r="X209" i="169"/>
  <c r="Y209" i="169"/>
  <c r="Z209" i="169"/>
  <c r="AA209" i="169"/>
  <c r="AB209" i="169"/>
  <c r="AC209" i="169"/>
  <c r="AD209" i="169"/>
  <c r="AE209" i="169"/>
  <c r="AF209" i="169"/>
  <c r="AG209" i="169"/>
  <c r="AH209" i="169"/>
  <c r="AI209" i="169"/>
  <c r="AJ209" i="169"/>
  <c r="AK209" i="169"/>
  <c r="AL209" i="169"/>
  <c r="AM209" i="169"/>
  <c r="AN209" i="169"/>
  <c r="AO209" i="169"/>
  <c r="X210" i="169"/>
  <c r="Y210" i="169"/>
  <c r="Z210" i="169"/>
  <c r="AA210" i="169"/>
  <c r="AB210" i="169"/>
  <c r="AC210" i="169"/>
  <c r="AD210" i="169"/>
  <c r="AE210" i="169"/>
  <c r="AF210" i="169"/>
  <c r="AG210" i="169"/>
  <c r="AH210" i="169"/>
  <c r="AI210" i="169"/>
  <c r="AJ210" i="169"/>
  <c r="AK210" i="169"/>
  <c r="AL210" i="169"/>
  <c r="AM210" i="169"/>
  <c r="AN210" i="169"/>
  <c r="AO210" i="169"/>
  <c r="X211" i="169"/>
  <c r="Y211" i="169"/>
  <c r="Z211" i="169"/>
  <c r="AA211" i="169"/>
  <c r="AB211" i="169"/>
  <c r="AC211" i="169"/>
  <c r="AD211" i="169"/>
  <c r="AE211" i="169"/>
  <c r="AF211" i="169"/>
  <c r="AG211" i="169"/>
  <c r="AH211" i="169"/>
  <c r="AI211" i="169"/>
  <c r="AJ211" i="169"/>
  <c r="AK211" i="169"/>
  <c r="AL211" i="169"/>
  <c r="AM211" i="169"/>
  <c r="AN211" i="169"/>
  <c r="AO211" i="169"/>
  <c r="X212" i="169"/>
  <c r="Y212" i="169"/>
  <c r="Z212" i="169"/>
  <c r="AA212" i="169"/>
  <c r="X213" i="169"/>
  <c r="Y213" i="169"/>
  <c r="Z213" i="169"/>
  <c r="AA213" i="169"/>
  <c r="AB213" i="169"/>
  <c r="AC213" i="169"/>
  <c r="AD213" i="169"/>
  <c r="AE213" i="169"/>
  <c r="AF213" i="169"/>
  <c r="AG213" i="169"/>
  <c r="AH213" i="169"/>
  <c r="AI213" i="169"/>
  <c r="AJ213" i="169"/>
  <c r="AK213" i="169"/>
  <c r="AL213" i="169"/>
  <c r="AM213" i="169"/>
  <c r="AN213" i="169"/>
  <c r="AO213" i="169"/>
  <c r="X214" i="169"/>
  <c r="Y214" i="169"/>
  <c r="Z214" i="169"/>
  <c r="AA214" i="169"/>
  <c r="AB214" i="169"/>
  <c r="AC214" i="169"/>
  <c r="AD214" i="169"/>
  <c r="AE214" i="169"/>
  <c r="AF214" i="169"/>
  <c r="AG214" i="169"/>
  <c r="AH214" i="169"/>
  <c r="AI214" i="169"/>
  <c r="AJ214" i="169"/>
  <c r="AK214" i="169"/>
  <c r="AL214" i="169"/>
  <c r="AM214" i="169"/>
  <c r="AN214" i="169"/>
  <c r="AO214" i="169"/>
  <c r="X215" i="169"/>
  <c r="Y215" i="169"/>
  <c r="Z215" i="169"/>
  <c r="AA215" i="169"/>
  <c r="AB215" i="169"/>
  <c r="AC215" i="169"/>
  <c r="AD215" i="169"/>
  <c r="AE215" i="169"/>
  <c r="AF215" i="169"/>
  <c r="AG215" i="169"/>
  <c r="AH215" i="169"/>
  <c r="AI215" i="169"/>
  <c r="AJ215" i="169"/>
  <c r="AK215" i="169"/>
  <c r="AL215" i="169"/>
  <c r="AM215" i="169"/>
  <c r="AN215" i="169"/>
  <c r="AO215" i="169"/>
  <c r="X216" i="169"/>
  <c r="Y216" i="169"/>
  <c r="Z216" i="169"/>
  <c r="AA216" i="169"/>
  <c r="X217" i="169"/>
  <c r="Y217" i="169"/>
  <c r="Z217" i="169"/>
  <c r="AA217" i="169"/>
  <c r="AB217" i="169"/>
  <c r="AC217" i="169"/>
  <c r="AD217" i="169"/>
  <c r="AE217" i="169"/>
  <c r="AF217" i="169"/>
  <c r="AG217" i="169"/>
  <c r="AH217" i="169"/>
  <c r="AI217" i="169"/>
  <c r="AJ217" i="169"/>
  <c r="AK217" i="169"/>
  <c r="AL217" i="169"/>
  <c r="AM217" i="169"/>
  <c r="AN217" i="169"/>
  <c r="AO217" i="169"/>
  <c r="X218" i="169"/>
  <c r="Y218" i="169"/>
  <c r="Z218" i="169"/>
  <c r="AA218" i="169"/>
  <c r="AB218" i="169"/>
  <c r="AC218" i="169"/>
  <c r="AD218" i="169"/>
  <c r="AE218" i="169"/>
  <c r="AF218" i="169"/>
  <c r="AG218" i="169"/>
  <c r="AH218" i="169"/>
  <c r="AI218" i="169"/>
  <c r="AJ218" i="169"/>
  <c r="AK218" i="169"/>
  <c r="AL218" i="169"/>
  <c r="AM218" i="169"/>
  <c r="AN218" i="169"/>
  <c r="AO218" i="169"/>
  <c r="X219" i="169"/>
  <c r="Y219" i="169"/>
  <c r="Z219" i="169"/>
  <c r="AA219" i="169"/>
  <c r="AB219" i="169"/>
  <c r="AC219" i="169"/>
  <c r="AD219" i="169"/>
  <c r="AE219" i="169"/>
  <c r="AF219" i="169"/>
  <c r="AG219" i="169"/>
  <c r="AH219" i="169"/>
  <c r="AI219" i="169"/>
  <c r="AJ219" i="169"/>
  <c r="AK219" i="169"/>
  <c r="AL219" i="169"/>
  <c r="AM219" i="169"/>
  <c r="AN219" i="169"/>
  <c r="AO219" i="169"/>
  <c r="X220" i="169"/>
  <c r="Y220" i="169"/>
  <c r="Z220" i="169"/>
  <c r="AA220" i="169"/>
  <c r="AB220" i="169"/>
  <c r="AC220" i="169"/>
  <c r="AD220" i="169"/>
  <c r="AE220" i="169"/>
  <c r="AF220" i="169"/>
  <c r="AG220" i="169"/>
  <c r="AH220" i="169"/>
  <c r="AI220" i="169"/>
  <c r="AJ220" i="169"/>
  <c r="AK220" i="169"/>
  <c r="AL220" i="169"/>
  <c r="AM220" i="169"/>
  <c r="AN220" i="169"/>
  <c r="AO220" i="169"/>
  <c r="X221" i="169"/>
  <c r="Y221" i="169"/>
  <c r="Z221" i="169"/>
  <c r="AA221" i="169"/>
  <c r="AB221" i="169"/>
  <c r="AC221" i="169"/>
  <c r="AD221" i="169"/>
  <c r="AE221" i="169"/>
  <c r="AF221" i="169"/>
  <c r="AG221" i="169"/>
  <c r="AH221" i="169"/>
  <c r="AI221" i="169"/>
  <c r="AJ221" i="169"/>
  <c r="AK221" i="169"/>
  <c r="AL221" i="169"/>
  <c r="AM221" i="169"/>
  <c r="AN221" i="169"/>
  <c r="AO221" i="169"/>
  <c r="X222" i="169"/>
  <c r="Y222" i="169"/>
  <c r="Z222" i="169"/>
  <c r="AA222" i="169"/>
  <c r="AB222" i="169"/>
  <c r="AC222" i="169"/>
  <c r="AD222" i="169"/>
  <c r="AE222" i="169"/>
  <c r="AF222" i="169"/>
  <c r="AG222" i="169"/>
  <c r="AH222" i="169"/>
  <c r="AI222" i="169"/>
  <c r="AJ222" i="169"/>
  <c r="AK222" i="169"/>
  <c r="AL222" i="169"/>
  <c r="AM222" i="169"/>
  <c r="AN222" i="169"/>
  <c r="AO222" i="169"/>
  <c r="X223" i="169"/>
  <c r="Y223" i="169"/>
  <c r="Z223" i="169"/>
  <c r="AA223" i="169"/>
  <c r="AB223" i="169"/>
  <c r="AC223" i="169"/>
  <c r="AD223" i="169"/>
  <c r="AE223" i="169"/>
  <c r="AF223" i="169"/>
  <c r="AG223" i="169"/>
  <c r="AH223" i="169"/>
  <c r="AI223" i="169"/>
  <c r="AJ223" i="169"/>
  <c r="AK223" i="169"/>
  <c r="AL223" i="169"/>
  <c r="AM223" i="169"/>
  <c r="AN223" i="169"/>
  <c r="AO223" i="169"/>
  <c r="X224" i="169"/>
  <c r="Y224" i="169"/>
  <c r="Z224" i="169"/>
  <c r="AA224" i="169"/>
  <c r="AB224" i="169"/>
  <c r="AC224" i="169"/>
  <c r="AD224" i="169"/>
  <c r="AE224" i="169"/>
  <c r="AF224" i="169"/>
  <c r="AG224" i="169"/>
  <c r="AH224" i="169"/>
  <c r="AI224" i="169"/>
  <c r="AJ224" i="169"/>
  <c r="AK224" i="169"/>
  <c r="AL224" i="169"/>
  <c r="AM224" i="169"/>
  <c r="AN224" i="169"/>
  <c r="AO224" i="169"/>
  <c r="X225" i="169"/>
  <c r="Y225" i="169"/>
  <c r="Z225" i="169"/>
  <c r="AA225" i="169"/>
  <c r="AB225" i="169"/>
  <c r="AC225" i="169"/>
  <c r="AD225" i="169"/>
  <c r="AE225" i="169"/>
  <c r="AF225" i="169"/>
  <c r="AG225" i="169"/>
  <c r="AH225" i="169"/>
  <c r="AI225" i="169"/>
  <c r="AJ225" i="169"/>
  <c r="AK225" i="169"/>
  <c r="AL225" i="169"/>
  <c r="AM225" i="169"/>
  <c r="AN225" i="169"/>
  <c r="AO225" i="169"/>
  <c r="X226" i="169"/>
  <c r="Y226" i="169"/>
  <c r="Z226" i="169"/>
  <c r="AA226" i="169"/>
  <c r="AB226" i="169"/>
  <c r="AC226" i="169"/>
  <c r="AD226" i="169"/>
  <c r="AE226" i="169"/>
  <c r="AF226" i="169"/>
  <c r="AG226" i="169"/>
  <c r="AH226" i="169"/>
  <c r="AI226" i="169"/>
  <c r="AJ226" i="169"/>
  <c r="AK226" i="169"/>
  <c r="AL226" i="169"/>
  <c r="AM226" i="169"/>
  <c r="AN226" i="169"/>
  <c r="AO226" i="169"/>
  <c r="X227" i="169"/>
  <c r="Y227" i="169"/>
  <c r="Z227" i="169"/>
  <c r="AA227" i="169"/>
  <c r="AB227" i="169"/>
  <c r="AC227" i="169"/>
  <c r="AD227" i="169"/>
  <c r="AE227" i="169"/>
  <c r="AF227" i="169"/>
  <c r="AG227" i="169"/>
  <c r="AH227" i="169"/>
  <c r="AI227" i="169"/>
  <c r="AJ227" i="169"/>
  <c r="AK227" i="169"/>
  <c r="AL227" i="169"/>
  <c r="AM227" i="169"/>
  <c r="AN227" i="169"/>
  <c r="AO227" i="169"/>
  <c r="X228" i="169"/>
  <c r="Y228" i="169"/>
  <c r="Z228" i="169"/>
  <c r="AA228" i="169"/>
  <c r="AB228" i="169"/>
  <c r="AC228" i="169"/>
  <c r="AD228" i="169"/>
  <c r="AE228" i="169"/>
  <c r="AF228" i="169"/>
  <c r="AG228" i="169"/>
  <c r="AH228" i="169"/>
  <c r="AI228" i="169"/>
  <c r="AJ228" i="169"/>
  <c r="AK228" i="169"/>
  <c r="AL228" i="169"/>
  <c r="AM228" i="169"/>
  <c r="AN228" i="169"/>
  <c r="AO228" i="169"/>
  <c r="Y3" i="169"/>
  <c r="Z3" i="169"/>
  <c r="AA3" i="169"/>
  <c r="AB3" i="169"/>
  <c r="AC3" i="169"/>
  <c r="AD3" i="169"/>
  <c r="AE3" i="169"/>
  <c r="AF3" i="169"/>
  <c r="AG3" i="169"/>
  <c r="AH3" i="169"/>
  <c r="AI3" i="169"/>
  <c r="AJ3" i="169"/>
  <c r="AK3" i="169"/>
  <c r="AL3" i="169"/>
  <c r="AM3" i="169"/>
  <c r="AN3" i="169"/>
  <c r="AO3" i="169"/>
  <c r="U3" i="169"/>
  <c r="W3" i="169" s="1"/>
  <c r="X3" i="169"/>
  <c r="AU807" i="170"/>
  <c r="AT807" i="170"/>
  <c r="AS807" i="170"/>
  <c r="AR807" i="170"/>
  <c r="U822" i="70"/>
  <c r="BG806" i="170" s="1"/>
  <c r="T822" i="70"/>
  <c r="S822" i="70"/>
  <c r="R822" i="70"/>
  <c r="O822" i="70"/>
  <c r="N822" i="70"/>
  <c r="M822" i="70"/>
  <c r="L822" i="70"/>
  <c r="AU806" i="170"/>
  <c r="AT806" i="170"/>
  <c r="AS806" i="170"/>
  <c r="AR806" i="170"/>
  <c r="AH3" i="88"/>
  <c r="U823" i="70" l="1"/>
  <c r="BG807" i="170" s="1"/>
  <c r="N823" i="70"/>
  <c r="AZ807" i="170" s="1"/>
  <c r="AZ806" i="170"/>
  <c r="R823" i="70"/>
  <c r="BD807" i="170" s="1"/>
  <c r="BD806" i="170"/>
  <c r="S823" i="70"/>
  <c r="BE807" i="170" s="1"/>
  <c r="BE806" i="170"/>
  <c r="O823" i="70"/>
  <c r="BA807" i="170" s="1"/>
  <c r="BA806" i="170"/>
  <c r="T823" i="70"/>
  <c r="BF807" i="170" s="1"/>
  <c r="BF806" i="170"/>
  <c r="AW807" i="170"/>
  <c r="AW806" i="170"/>
  <c r="AV807" i="170"/>
  <c r="AV806" i="170"/>
  <c r="L823" i="70"/>
  <c r="AX807" i="170" s="1"/>
  <c r="AX806" i="170"/>
  <c r="M823" i="70"/>
  <c r="AY807" i="170" s="1"/>
  <c r="AY806" i="170"/>
  <c r="BC551" i="170"/>
  <c r="BI551" i="170"/>
  <c r="P822" i="70"/>
  <c r="Q822" i="70"/>
  <c r="W822" i="70" l="1"/>
  <c r="BC806" i="170"/>
  <c r="Q823" i="70"/>
  <c r="P823" i="70"/>
  <c r="V822" i="70"/>
  <c r="BB806" i="170"/>
  <c r="Z412" i="88"/>
  <c r="AL28" i="31"/>
  <c r="AK28" i="31"/>
  <c r="AJ28" i="31"/>
  <c r="AI28" i="31"/>
  <c r="AH28" i="31"/>
  <c r="AG28" i="31"/>
  <c r="AF28" i="31"/>
  <c r="AE28" i="31"/>
  <c r="H137" i="100"/>
  <c r="G137" i="100"/>
  <c r="F137" i="100"/>
  <c r="E137" i="100"/>
  <c r="D137" i="100"/>
  <c r="Q137" i="100"/>
  <c r="P137" i="100"/>
  <c r="O137" i="100"/>
  <c r="N137" i="100"/>
  <c r="M137" i="100"/>
  <c r="H25" i="100"/>
  <c r="G25" i="100"/>
  <c r="F25" i="100"/>
  <c r="E25" i="100"/>
  <c r="D25" i="100"/>
  <c r="Q25" i="100"/>
  <c r="P25" i="100"/>
  <c r="O25" i="100"/>
  <c r="N25" i="100"/>
  <c r="I116" i="100"/>
  <c r="R134" i="100"/>
  <c r="R118" i="100"/>
  <c r="R119" i="100"/>
  <c r="R120" i="100"/>
  <c r="R121" i="100"/>
  <c r="R122" i="100"/>
  <c r="R123" i="100"/>
  <c r="R124" i="100"/>
  <c r="R125" i="100"/>
  <c r="R126" i="100"/>
  <c r="R127" i="100"/>
  <c r="R128" i="100"/>
  <c r="R129" i="100"/>
  <c r="R130" i="100"/>
  <c r="R131" i="100"/>
  <c r="R132" i="100"/>
  <c r="R133" i="100"/>
  <c r="I134" i="100"/>
  <c r="I118" i="100"/>
  <c r="I119" i="100"/>
  <c r="I120" i="100"/>
  <c r="I121" i="100"/>
  <c r="I122" i="100"/>
  <c r="I123" i="100"/>
  <c r="I124" i="100"/>
  <c r="I125" i="100"/>
  <c r="I126" i="100"/>
  <c r="I127" i="100"/>
  <c r="I128" i="100"/>
  <c r="I129" i="100"/>
  <c r="I130" i="100"/>
  <c r="I131" i="100"/>
  <c r="I132" i="100"/>
  <c r="I133" i="100"/>
  <c r="R117" i="100"/>
  <c r="R116" i="100"/>
  <c r="I117" i="100"/>
  <c r="Q109" i="100"/>
  <c r="P109" i="100"/>
  <c r="O109" i="100"/>
  <c r="N109" i="100"/>
  <c r="M109" i="100"/>
  <c r="I109" i="100"/>
  <c r="H109" i="100"/>
  <c r="G109" i="100"/>
  <c r="F109" i="100"/>
  <c r="E109" i="100"/>
  <c r="D109" i="100"/>
  <c r="I106" i="100"/>
  <c r="I105" i="100"/>
  <c r="I104" i="100"/>
  <c r="I103" i="100"/>
  <c r="I102" i="100"/>
  <c r="I101" i="100"/>
  <c r="I100" i="100"/>
  <c r="I99" i="100"/>
  <c r="I98" i="100"/>
  <c r="I97" i="100"/>
  <c r="I96" i="100"/>
  <c r="I95" i="100"/>
  <c r="I94" i="100"/>
  <c r="I93" i="100"/>
  <c r="I92" i="100"/>
  <c r="I91" i="100"/>
  <c r="I90" i="100"/>
  <c r="I89" i="100"/>
  <c r="I88" i="100"/>
  <c r="BI806" i="170" l="1"/>
  <c r="Y516" i="88"/>
  <c r="BH806" i="170"/>
  <c r="X516" i="88"/>
  <c r="V823" i="70"/>
  <c r="BB807" i="170"/>
  <c r="W823" i="70"/>
  <c r="BC807" i="170"/>
  <c r="X171" i="21"/>
  <c r="H166" i="21"/>
  <c r="H168" i="21"/>
  <c r="H169" i="21"/>
  <c r="K169" i="21"/>
  <c r="J169" i="21"/>
  <c r="I169" i="21"/>
  <c r="G169" i="21"/>
  <c r="F169" i="21"/>
  <c r="K168" i="21"/>
  <c r="J168" i="21"/>
  <c r="I168" i="21"/>
  <c r="G168" i="21"/>
  <c r="F168" i="21"/>
  <c r="K167" i="21"/>
  <c r="G604" i="70" s="1"/>
  <c r="AS588" i="170" s="1"/>
  <c r="J167" i="21"/>
  <c r="M604" i="70" s="1"/>
  <c r="Q604" i="70" s="1"/>
  <c r="W604" i="70" s="1"/>
  <c r="I167" i="21"/>
  <c r="G167" i="21"/>
  <c r="F167" i="21"/>
  <c r="K166" i="21"/>
  <c r="G570" i="70" s="1"/>
  <c r="I570" i="70" s="1"/>
  <c r="J166" i="21"/>
  <c r="M570" i="70" s="1"/>
  <c r="I166" i="21"/>
  <c r="G166" i="21"/>
  <c r="K570" i="70" s="1"/>
  <c r="F166" i="21"/>
  <c r="K165" i="21"/>
  <c r="J165" i="21"/>
  <c r="I165" i="21"/>
  <c r="G165" i="21"/>
  <c r="F165" i="21"/>
  <c r="K164" i="21"/>
  <c r="G445" i="70" s="1"/>
  <c r="K263" i="70"/>
  <c r="F164" i="21"/>
  <c r="K163" i="21"/>
  <c r="G443" i="70" s="1"/>
  <c r="K262" i="70"/>
  <c r="F163" i="21"/>
  <c r="K927" i="70"/>
  <c r="F162" i="21"/>
  <c r="K161" i="21"/>
  <c r="G133" i="70" s="1"/>
  <c r="K845" i="70"/>
  <c r="K851" i="70" s="1"/>
  <c r="F161" i="21"/>
  <c r="K160" i="21"/>
  <c r="G297" i="70" s="1"/>
  <c r="K879" i="70"/>
  <c r="K885" i="70" s="1"/>
  <c r="F160" i="21"/>
  <c r="K159" i="21"/>
  <c r="G295" i="70" s="1"/>
  <c r="F159" i="21"/>
  <c r="K158" i="21"/>
  <c r="G293" i="70" s="1"/>
  <c r="AY350" i="170"/>
  <c r="F158" i="21"/>
  <c r="K157" i="21"/>
  <c r="G833" i="70" s="1"/>
  <c r="AY359" i="170"/>
  <c r="AW359" i="170"/>
  <c r="F157" i="21"/>
  <c r="K156" i="21"/>
  <c r="G947" i="70" s="1"/>
  <c r="AY358" i="170"/>
  <c r="F156" i="21"/>
  <c r="K155" i="21"/>
  <c r="G59" i="70" s="1"/>
  <c r="F155" i="21"/>
  <c r="K154" i="21"/>
  <c r="G844" i="70" s="1"/>
  <c r="K926" i="70"/>
  <c r="F154" i="21"/>
  <c r="K153" i="21"/>
  <c r="G898" i="70" s="1"/>
  <c r="K21" i="70"/>
  <c r="F153" i="21"/>
  <c r="K152" i="21"/>
  <c r="G878" i="70" s="1"/>
  <c r="F152" i="21"/>
  <c r="K151" i="21"/>
  <c r="G242" i="70" s="1"/>
  <c r="F151" i="21"/>
  <c r="K150" i="21"/>
  <c r="G235" i="70" s="1"/>
  <c r="K925" i="70"/>
  <c r="F150" i="21"/>
  <c r="K149" i="21"/>
  <c r="G360" i="70" s="1"/>
  <c r="AY328" i="170"/>
  <c r="F149" i="21"/>
  <c r="K148" i="21"/>
  <c r="G369" i="70" s="1"/>
  <c r="K310" i="70"/>
  <c r="F148" i="21"/>
  <c r="K147" i="21"/>
  <c r="G368" i="70" s="1"/>
  <c r="AY334" i="170"/>
  <c r="F147" i="21"/>
  <c r="K146" i="21"/>
  <c r="G191" i="70" s="1"/>
  <c r="AY347" i="170"/>
  <c r="AW347" i="170"/>
  <c r="F146" i="21"/>
  <c r="K145" i="21"/>
  <c r="G955" i="70" s="1"/>
  <c r="AY346" i="170"/>
  <c r="F145" i="21"/>
  <c r="K144" i="21"/>
  <c r="G16" i="70" s="1"/>
  <c r="AY343" i="170"/>
  <c r="F144" i="21"/>
  <c r="K143" i="21"/>
  <c r="G299" i="70" s="1"/>
  <c r="AY340" i="170"/>
  <c r="F143" i="21"/>
  <c r="K142" i="21"/>
  <c r="G245" i="70" s="1"/>
  <c r="AY337" i="170"/>
  <c r="F142" i="21"/>
  <c r="K141" i="21"/>
  <c r="G239" i="70" s="1"/>
  <c r="AY331" i="170"/>
  <c r="F141" i="21"/>
  <c r="K140" i="21"/>
  <c r="G254" i="70" s="1"/>
  <c r="F140" i="21"/>
  <c r="K139" i="21"/>
  <c r="K1096" i="70"/>
  <c r="F139" i="21"/>
  <c r="K138" i="21"/>
  <c r="K1094" i="70"/>
  <c r="F138" i="21"/>
  <c r="K137" i="21"/>
  <c r="G110" i="70" s="1"/>
  <c r="F137" i="21"/>
  <c r="K136" i="21"/>
  <c r="G56" i="70" s="1"/>
  <c r="AY1142" i="170"/>
  <c r="F136" i="21"/>
  <c r="K135" i="21"/>
  <c r="G53" i="70" s="1"/>
  <c r="K1089" i="70"/>
  <c r="F135" i="21"/>
  <c r="K134" i="21"/>
  <c r="G50" i="70" s="1"/>
  <c r="K1088" i="70"/>
  <c r="F134" i="21"/>
  <c r="K133" i="21"/>
  <c r="G951" i="70" s="1"/>
  <c r="K1087" i="70"/>
  <c r="F133" i="21"/>
  <c r="K132" i="21"/>
  <c r="G338" i="70" s="1"/>
  <c r="K1086" i="70"/>
  <c r="F132" i="21"/>
  <c r="K131" i="21"/>
  <c r="G335" i="70" s="1"/>
  <c r="K1085" i="70"/>
  <c r="F131" i="21"/>
  <c r="K130" i="21"/>
  <c r="G344" i="70" s="1"/>
  <c r="K1083" i="70"/>
  <c r="F130" i="21"/>
  <c r="K129" i="21"/>
  <c r="G357" i="70" s="1"/>
  <c r="AS347" i="170" s="1"/>
  <c r="K1079" i="70"/>
  <c r="F129" i="21"/>
  <c r="K128" i="21"/>
  <c r="G356" i="70" s="1"/>
  <c r="K1077" i="70"/>
  <c r="F128" i="21"/>
  <c r="K97" i="21"/>
  <c r="G1106" i="70" s="1"/>
  <c r="K1074" i="70"/>
  <c r="F97" i="21"/>
  <c r="G268" i="70" l="1"/>
  <c r="G290" i="70" s="1"/>
  <c r="G363" i="70"/>
  <c r="G12" i="70"/>
  <c r="AS46" i="170"/>
  <c r="AE444" i="70"/>
  <c r="G390" i="70"/>
  <c r="Z574" i="70"/>
  <c r="G11" i="70"/>
  <c r="AS43" i="170"/>
  <c r="G197" i="70"/>
  <c r="AS187" i="170" s="1"/>
  <c r="AS244" i="170"/>
  <c r="D86" i="23"/>
  <c r="D180" i="58" s="1"/>
  <c r="G198" i="70"/>
  <c r="AS229" i="170"/>
  <c r="G18" i="70"/>
  <c r="AS52" i="170"/>
  <c r="G306" i="70"/>
  <c r="AS296" i="170" s="1"/>
  <c r="AS346" i="170"/>
  <c r="G13" i="70"/>
  <c r="AS49" i="170"/>
  <c r="G1096" i="70"/>
  <c r="G251" i="70"/>
  <c r="G201" i="70"/>
  <c r="AS235" i="170"/>
  <c r="D91" i="23"/>
  <c r="D185" i="58" s="1"/>
  <c r="AE897" i="70"/>
  <c r="G257" i="70"/>
  <c r="AS289" i="170"/>
  <c r="G205" i="70"/>
  <c r="AS232" i="170"/>
  <c r="K604" i="70"/>
  <c r="AW588" i="170" s="1"/>
  <c r="G571" i="70"/>
  <c r="AS555" i="170" s="1"/>
  <c r="G1094" i="70"/>
  <c r="G248" i="70"/>
  <c r="AS817" i="170"/>
  <c r="D34" i="23"/>
  <c r="D127" i="58" s="1"/>
  <c r="G264" i="70"/>
  <c r="AS287" i="170"/>
  <c r="G387" i="70"/>
  <c r="AS432" i="170"/>
  <c r="BI807" i="170"/>
  <c r="Y517" i="88"/>
  <c r="BH807" i="170"/>
  <c r="X517" i="88"/>
  <c r="K113" i="70"/>
  <c r="G178" i="21"/>
  <c r="G179" i="21"/>
  <c r="J178" i="21"/>
  <c r="J179" i="21" s="1"/>
  <c r="F173" i="21"/>
  <c r="F174" i="21" s="1"/>
  <c r="I311" i="70"/>
  <c r="G311" i="70"/>
  <c r="AS328" i="170"/>
  <c r="K571" i="70"/>
  <c r="AW555" i="170" s="1"/>
  <c r="AS358" i="170"/>
  <c r="I314" i="70"/>
  <c r="G67" i="70"/>
  <c r="G926" i="70"/>
  <c r="I203" i="70"/>
  <c r="I206" i="70" s="1"/>
  <c r="I232" i="70" s="1"/>
  <c r="G178" i="70"/>
  <c r="AS359" i="170"/>
  <c r="I927" i="70"/>
  <c r="I114" i="70"/>
  <c r="K930" i="70"/>
  <c r="K944" i="70" s="1"/>
  <c r="I1074" i="70"/>
  <c r="G1074" i="70"/>
  <c r="G1083" i="70"/>
  <c r="I1083" i="70"/>
  <c r="I303" i="70"/>
  <c r="G303" i="70"/>
  <c r="AS337" i="170"/>
  <c r="K305" i="70"/>
  <c r="AW343" i="170"/>
  <c r="K314" i="70"/>
  <c r="AW350" i="170"/>
  <c r="G263" i="70"/>
  <c r="I263" i="70"/>
  <c r="G1077" i="70"/>
  <c r="I1077" i="70"/>
  <c r="K1090" i="70"/>
  <c r="AW1142" i="170"/>
  <c r="K303" i="70"/>
  <c r="AW337" i="170"/>
  <c r="K306" i="70"/>
  <c r="AW296" i="170" s="1"/>
  <c r="AW346" i="170"/>
  <c r="K311" i="70"/>
  <c r="AW328" i="170"/>
  <c r="G925" i="70"/>
  <c r="I925" i="70"/>
  <c r="K43" i="70"/>
  <c r="K363" i="70"/>
  <c r="K364" i="70" s="1"/>
  <c r="K366" i="70" s="1"/>
  <c r="AW358" i="170"/>
  <c r="I113" i="70"/>
  <c r="G113" i="70"/>
  <c r="I1079" i="70"/>
  <c r="G1079" i="70"/>
  <c r="G1088" i="70"/>
  <c r="I1088" i="70"/>
  <c r="K304" i="70"/>
  <c r="AW340" i="170"/>
  <c r="I304" i="70"/>
  <c r="G304" i="70"/>
  <c r="AS340" i="170"/>
  <c r="K203" i="70"/>
  <c r="K206" i="70" s="1"/>
  <c r="K232" i="70" s="1"/>
  <c r="AW225" i="170"/>
  <c r="AW554" i="170"/>
  <c r="G1089" i="70"/>
  <c r="I1089" i="70"/>
  <c r="K302" i="70"/>
  <c r="AW331" i="170"/>
  <c r="I302" i="70"/>
  <c r="G302" i="70"/>
  <c r="AS331" i="170"/>
  <c r="I305" i="70"/>
  <c r="G305" i="70"/>
  <c r="AS343" i="170"/>
  <c r="K307" i="70"/>
  <c r="AW334" i="170"/>
  <c r="K67" i="70"/>
  <c r="K77" i="70" s="1"/>
  <c r="K107" i="70" s="1"/>
  <c r="AW101" i="170"/>
  <c r="K178" i="70"/>
  <c r="K180" i="70" s="1"/>
  <c r="K188" i="70" s="1"/>
  <c r="AW181" i="170"/>
  <c r="G879" i="70"/>
  <c r="G885" i="70" s="1"/>
  <c r="I879" i="70"/>
  <c r="I885" i="70" s="1"/>
  <c r="K268" i="70"/>
  <c r="K290" i="70" s="1"/>
  <c r="G262" i="70"/>
  <c r="I262" i="70"/>
  <c r="K114" i="70"/>
  <c r="AW125" i="170"/>
  <c r="G845" i="70"/>
  <c r="G851" i="70" s="1"/>
  <c r="I845" i="70"/>
  <c r="I851" i="70" s="1"/>
  <c r="H167" i="21"/>
  <c r="H165" i="21"/>
  <c r="I571" i="70" l="1"/>
  <c r="G196" i="70"/>
  <c r="AS186" i="170" s="1"/>
  <c r="AS241" i="170"/>
  <c r="D85" i="23"/>
  <c r="D179" i="58" s="1"/>
  <c r="G195" i="70"/>
  <c r="AS185" i="170" s="1"/>
  <c r="AS238" i="170"/>
  <c r="D84" i="23"/>
  <c r="D178" i="58" s="1"/>
  <c r="K529" i="70"/>
  <c r="K535" i="70" s="1"/>
  <c r="K564" i="70" s="1"/>
  <c r="AS554" i="170"/>
  <c r="K118" i="70"/>
  <c r="K130" i="70" s="1"/>
  <c r="I363" i="70"/>
  <c r="I364" i="70" s="1"/>
  <c r="I366" i="70" s="1"/>
  <c r="AS101" i="170"/>
  <c r="G927" i="70"/>
  <c r="G930" i="70" s="1"/>
  <c r="G944" i="70" s="1"/>
  <c r="G203" i="70"/>
  <c r="G310" i="70"/>
  <c r="G206" i="70"/>
  <c r="G232" i="70" s="1"/>
  <c r="G315" i="70"/>
  <c r="G333" i="70" s="1"/>
  <c r="G180" i="70"/>
  <c r="G188" i="70" s="1"/>
  <c r="G114" i="70"/>
  <c r="AS350" i="170"/>
  <c r="AS125" i="170"/>
  <c r="G307" i="70"/>
  <c r="G314" i="70"/>
  <c r="AS334" i="170"/>
  <c r="I307" i="70"/>
  <c r="I315" i="70" s="1"/>
  <c r="I333" i="70" s="1"/>
  <c r="AS225" i="170"/>
  <c r="AS181" i="170"/>
  <c r="I178" i="70"/>
  <c r="I180" i="70" s="1"/>
  <c r="I188" i="70" s="1"/>
  <c r="I268" i="70"/>
  <c r="I290" i="70" s="1"/>
  <c r="K605" i="70"/>
  <c r="K621" i="70" s="1"/>
  <c r="AW587" i="170"/>
  <c r="I930" i="70"/>
  <c r="I944" i="70" s="1"/>
  <c r="K315" i="70"/>
  <c r="K333" i="70" s="1"/>
  <c r="U915" i="70" l="1"/>
  <c r="BG897" i="170" s="1"/>
  <c r="T915" i="70"/>
  <c r="BF897" i="170" s="1"/>
  <c r="S915" i="70"/>
  <c r="BE897" i="170" s="1"/>
  <c r="R915" i="70"/>
  <c r="BD897" i="170" s="1"/>
  <c r="O915" i="70"/>
  <c r="BA897" i="170" s="1"/>
  <c r="N915" i="70"/>
  <c r="AZ897" i="170" s="1"/>
  <c r="M915" i="70"/>
  <c r="AY897" i="170" s="1"/>
  <c r="L915" i="70"/>
  <c r="AX897" i="170" s="1"/>
  <c r="AW897" i="170"/>
  <c r="AV897" i="170"/>
  <c r="AU897" i="170"/>
  <c r="AT897" i="170"/>
  <c r="AS897" i="170"/>
  <c r="AR897" i="170"/>
  <c r="U870" i="70"/>
  <c r="BG854" i="170" s="1"/>
  <c r="T870" i="70"/>
  <c r="BF854" i="170" s="1"/>
  <c r="S870" i="70"/>
  <c r="BE854" i="170" s="1"/>
  <c r="R870" i="70"/>
  <c r="BD854" i="170" s="1"/>
  <c r="O870" i="70"/>
  <c r="BA854" i="170" s="1"/>
  <c r="N870" i="70"/>
  <c r="AZ854" i="170" s="1"/>
  <c r="M870" i="70"/>
  <c r="AY854" i="170" s="1"/>
  <c r="L870" i="70"/>
  <c r="AX854" i="170" s="1"/>
  <c r="AW854" i="170"/>
  <c r="AV854" i="170"/>
  <c r="AU854" i="170"/>
  <c r="AT854" i="170"/>
  <c r="AS854" i="170"/>
  <c r="AR854" i="170"/>
  <c r="U867" i="70"/>
  <c r="BG851" i="170" s="1"/>
  <c r="T867" i="70"/>
  <c r="BF851" i="170" s="1"/>
  <c r="S867" i="70"/>
  <c r="BE851" i="170" s="1"/>
  <c r="R867" i="70"/>
  <c r="BD851" i="170" s="1"/>
  <c r="O867" i="70"/>
  <c r="BA851" i="170" s="1"/>
  <c r="N867" i="70"/>
  <c r="AZ851" i="170" s="1"/>
  <c r="M867" i="70"/>
  <c r="AY851" i="170" s="1"/>
  <c r="L867" i="70"/>
  <c r="AX851" i="170" s="1"/>
  <c r="AW851" i="170"/>
  <c r="AV851" i="170"/>
  <c r="AU851" i="170"/>
  <c r="AT851" i="170"/>
  <c r="AS851" i="170"/>
  <c r="AR851" i="170"/>
  <c r="U864" i="70"/>
  <c r="BG848" i="170" s="1"/>
  <c r="T864" i="70"/>
  <c r="BF848" i="170" s="1"/>
  <c r="S864" i="70"/>
  <c r="BE848" i="170" s="1"/>
  <c r="R864" i="70"/>
  <c r="BD848" i="170" s="1"/>
  <c r="O864" i="70"/>
  <c r="BA848" i="170" s="1"/>
  <c r="N864" i="70"/>
  <c r="AZ848" i="170" s="1"/>
  <c r="M864" i="70"/>
  <c r="AY848" i="170" s="1"/>
  <c r="L864" i="70"/>
  <c r="AX848" i="170" s="1"/>
  <c r="AW848" i="170"/>
  <c r="AV848" i="170"/>
  <c r="AU848" i="170"/>
  <c r="AT848" i="170"/>
  <c r="AS848" i="170"/>
  <c r="AR848" i="170"/>
  <c r="U668" i="70"/>
  <c r="BG652" i="170" s="1"/>
  <c r="T668" i="70"/>
  <c r="BF652" i="170" s="1"/>
  <c r="S668" i="70"/>
  <c r="BE652" i="170" s="1"/>
  <c r="R668" i="70"/>
  <c r="BD652" i="170" s="1"/>
  <c r="O668" i="70"/>
  <c r="BA652" i="170" s="1"/>
  <c r="N668" i="70"/>
  <c r="AZ652" i="170" s="1"/>
  <c r="M668" i="70"/>
  <c r="AY652" i="170" s="1"/>
  <c r="L668" i="70"/>
  <c r="AX652" i="170" s="1"/>
  <c r="AW652" i="170"/>
  <c r="AV652" i="170"/>
  <c r="AU652" i="170"/>
  <c r="AT652" i="170"/>
  <c r="AS652" i="170"/>
  <c r="AR652" i="170"/>
  <c r="U560" i="70"/>
  <c r="T560" i="70"/>
  <c r="S560" i="70"/>
  <c r="R560" i="70"/>
  <c r="O560" i="70"/>
  <c r="N560" i="70"/>
  <c r="M560" i="70"/>
  <c r="L560" i="70"/>
  <c r="AW544" i="170"/>
  <c r="AV544" i="170"/>
  <c r="AU544" i="170"/>
  <c r="AT544" i="170"/>
  <c r="AS544" i="170"/>
  <c r="AR544" i="170"/>
  <c r="M526" i="70"/>
  <c r="AY510" i="170" s="1"/>
  <c r="L526" i="70"/>
  <c r="AX510" i="170" s="1"/>
  <c r="AW510" i="170"/>
  <c r="AV510" i="170"/>
  <c r="AU510" i="170"/>
  <c r="AT510" i="170"/>
  <c r="AS510" i="170"/>
  <c r="AR510" i="170"/>
  <c r="U425" i="70"/>
  <c r="BG414" i="170" s="1"/>
  <c r="T425" i="70"/>
  <c r="BF414" i="170" s="1"/>
  <c r="S425" i="70"/>
  <c r="BE414" i="170" s="1"/>
  <c r="R425" i="70"/>
  <c r="BD414" i="170" s="1"/>
  <c r="O425" i="70"/>
  <c r="BA414" i="170" s="1"/>
  <c r="N425" i="70"/>
  <c r="AZ414" i="170" s="1"/>
  <c r="M425" i="70"/>
  <c r="AY414" i="170" s="1"/>
  <c r="L425" i="70"/>
  <c r="AX414" i="170" s="1"/>
  <c r="AW414" i="170"/>
  <c r="AV414" i="170"/>
  <c r="AU414" i="170"/>
  <c r="AT414" i="170"/>
  <c r="AS414" i="170"/>
  <c r="AR414" i="170"/>
  <c r="U312" i="70"/>
  <c r="BG302" i="170" s="1"/>
  <c r="T312" i="70"/>
  <c r="BF302" i="170" s="1"/>
  <c r="S312" i="70"/>
  <c r="BE302" i="170" s="1"/>
  <c r="R312" i="70"/>
  <c r="BD302" i="170" s="1"/>
  <c r="O312" i="70"/>
  <c r="BA302" i="170" s="1"/>
  <c r="N312" i="70"/>
  <c r="AZ302" i="170" s="1"/>
  <c r="M312" i="70"/>
  <c r="AY302" i="170" s="1"/>
  <c r="L312" i="70"/>
  <c r="AX302" i="170" s="1"/>
  <c r="AW302" i="170"/>
  <c r="AV302" i="170"/>
  <c r="AU302" i="170"/>
  <c r="AT302" i="170"/>
  <c r="AS302" i="170"/>
  <c r="AR302" i="170"/>
  <c r="W3" i="88"/>
  <c r="AZ544" i="170" l="1"/>
  <c r="BG544" i="170"/>
  <c r="AX544" i="170"/>
  <c r="AY544" i="170"/>
  <c r="BD544" i="170"/>
  <c r="BA544" i="170"/>
  <c r="BE544" i="170"/>
  <c r="BF544" i="170"/>
  <c r="P870" i="70"/>
  <c r="Q915" i="70"/>
  <c r="P867" i="70"/>
  <c r="Q867" i="70"/>
  <c r="P915" i="70"/>
  <c r="Q870" i="70"/>
  <c r="Q526" i="70"/>
  <c r="Q668" i="70"/>
  <c r="P864" i="70"/>
  <c r="Q864" i="70"/>
  <c r="P560" i="70"/>
  <c r="P668" i="70"/>
  <c r="Q560" i="70"/>
  <c r="P425" i="70"/>
  <c r="Q425" i="70"/>
  <c r="P312" i="70"/>
  <c r="Q312" i="70"/>
  <c r="W425" i="70" l="1"/>
  <c r="BI414" i="170" s="1"/>
  <c r="BC414" i="170"/>
  <c r="V312" i="70"/>
  <c r="BB302" i="170"/>
  <c r="W870" i="70"/>
  <c r="BC854" i="170"/>
  <c r="W668" i="70"/>
  <c r="BC652" i="170"/>
  <c r="V425" i="70"/>
  <c r="BH414" i="170" s="1"/>
  <c r="BB414" i="170"/>
  <c r="W560" i="70"/>
  <c r="BC544" i="170"/>
  <c r="V668" i="70"/>
  <c r="BB652" i="170"/>
  <c r="W867" i="70"/>
  <c r="BC851" i="170"/>
  <c r="V560" i="70"/>
  <c r="BB544" i="170"/>
  <c r="V867" i="70"/>
  <c r="BB851" i="170"/>
  <c r="W864" i="70"/>
  <c r="BC848" i="170"/>
  <c r="W312" i="70"/>
  <c r="BC302" i="170"/>
  <c r="V864" i="70"/>
  <c r="BB848" i="170"/>
  <c r="V870" i="70"/>
  <c r="BB854" i="170"/>
  <c r="W915" i="70"/>
  <c r="BC897" i="170"/>
  <c r="V915" i="70"/>
  <c r="BB897" i="170"/>
  <c r="W526" i="70"/>
  <c r="BC510" i="170"/>
  <c r="X3" i="116"/>
  <c r="Y3" i="116"/>
  <c r="X4" i="116"/>
  <c r="Y4" i="116"/>
  <c r="X5" i="116"/>
  <c r="Y5" i="116"/>
  <c r="X6" i="116"/>
  <c r="Y6" i="116"/>
  <c r="X7" i="116"/>
  <c r="Y7" i="116"/>
  <c r="X8" i="116"/>
  <c r="Y8" i="116"/>
  <c r="X9" i="116"/>
  <c r="Y9" i="116"/>
  <c r="X10" i="116"/>
  <c r="Y10" i="116"/>
  <c r="X11" i="116"/>
  <c r="Y11" i="116"/>
  <c r="X12" i="116"/>
  <c r="Y12" i="116"/>
  <c r="X13" i="116"/>
  <c r="Y13" i="116"/>
  <c r="X14" i="116"/>
  <c r="Y14" i="116"/>
  <c r="X15" i="116"/>
  <c r="Y15" i="116"/>
  <c r="X16" i="116"/>
  <c r="Y16" i="116"/>
  <c r="X17" i="116"/>
  <c r="Y17" i="116"/>
  <c r="X18" i="116"/>
  <c r="Y18" i="116"/>
  <c r="X19" i="116"/>
  <c r="Y19" i="116"/>
  <c r="X20" i="116"/>
  <c r="Y20" i="116"/>
  <c r="X21" i="116"/>
  <c r="Y21" i="116"/>
  <c r="X22" i="116"/>
  <c r="Y22" i="116"/>
  <c r="X23" i="116"/>
  <c r="Y23" i="116"/>
  <c r="X24" i="116"/>
  <c r="Y24" i="116"/>
  <c r="X25" i="116"/>
  <c r="Y25" i="116"/>
  <c r="X27" i="116"/>
  <c r="Y27" i="116"/>
  <c r="X28" i="116"/>
  <c r="Y28" i="116"/>
  <c r="X29" i="116"/>
  <c r="Y29" i="116"/>
  <c r="X30" i="116"/>
  <c r="Y30" i="116"/>
  <c r="X31" i="116"/>
  <c r="Y31" i="116"/>
  <c r="X32" i="116"/>
  <c r="Y32" i="116"/>
  <c r="X33" i="116"/>
  <c r="Y33" i="116"/>
  <c r="X34" i="116"/>
  <c r="Y34" i="116"/>
  <c r="X35" i="116"/>
  <c r="Y35" i="116"/>
  <c r="X36" i="116"/>
  <c r="Y36" i="116"/>
  <c r="X37" i="116"/>
  <c r="Y37" i="116"/>
  <c r="X38" i="116"/>
  <c r="Y38" i="116"/>
  <c r="X39" i="116"/>
  <c r="Y39" i="116"/>
  <c r="X40" i="116"/>
  <c r="Y40" i="116"/>
  <c r="X41" i="116"/>
  <c r="Y41" i="116"/>
  <c r="X42" i="116"/>
  <c r="Y42" i="116"/>
  <c r="X43" i="116"/>
  <c r="Y43" i="116"/>
  <c r="X44" i="116"/>
  <c r="Y44" i="116"/>
  <c r="X45" i="116"/>
  <c r="Y45" i="116"/>
  <c r="X46" i="116"/>
  <c r="Y46" i="116"/>
  <c r="X47" i="116"/>
  <c r="Y47" i="116"/>
  <c r="X48" i="116"/>
  <c r="Y48" i="116"/>
  <c r="X49" i="116"/>
  <c r="Y49" i="116"/>
  <c r="X50" i="116"/>
  <c r="Y50" i="116"/>
  <c r="X52" i="116"/>
  <c r="Y52" i="116"/>
  <c r="X53" i="116"/>
  <c r="Y53" i="116"/>
  <c r="X54" i="116"/>
  <c r="Y54" i="116"/>
  <c r="X55" i="116"/>
  <c r="Y55" i="116"/>
  <c r="X56" i="116"/>
  <c r="Y56" i="116"/>
  <c r="X57" i="116"/>
  <c r="Y57" i="116"/>
  <c r="X58" i="116"/>
  <c r="Y58" i="116"/>
  <c r="X59" i="116"/>
  <c r="Y59" i="116"/>
  <c r="X60" i="116"/>
  <c r="Y60" i="116"/>
  <c r="X61" i="116"/>
  <c r="Y61" i="116"/>
  <c r="X62" i="116"/>
  <c r="Y62" i="116"/>
  <c r="X63" i="116"/>
  <c r="Y63" i="116"/>
  <c r="X64" i="116"/>
  <c r="Y64" i="116"/>
  <c r="X65" i="116"/>
  <c r="Y65" i="116"/>
  <c r="X66" i="116"/>
  <c r="Y66" i="116"/>
  <c r="X67" i="116"/>
  <c r="Y67" i="116"/>
  <c r="X68" i="116"/>
  <c r="Y68" i="116"/>
  <c r="X69" i="116"/>
  <c r="Y69" i="116"/>
  <c r="X70" i="116"/>
  <c r="Y70" i="116"/>
  <c r="X71" i="116"/>
  <c r="Y71" i="116"/>
  <c r="X72" i="116"/>
  <c r="Y72" i="116"/>
  <c r="X73" i="116"/>
  <c r="Y73" i="116"/>
  <c r="X74" i="116"/>
  <c r="Y74" i="116"/>
  <c r="X75" i="116"/>
  <c r="Y75" i="116"/>
  <c r="X76" i="116"/>
  <c r="Y76" i="116"/>
  <c r="X78" i="116"/>
  <c r="Y78" i="116"/>
  <c r="X79" i="116"/>
  <c r="Y79" i="116"/>
  <c r="X80" i="116"/>
  <c r="Y80" i="116"/>
  <c r="X81" i="116"/>
  <c r="Y81" i="116"/>
  <c r="X82" i="116"/>
  <c r="Y82" i="116"/>
  <c r="X83" i="116"/>
  <c r="Y83" i="116"/>
  <c r="X84" i="116"/>
  <c r="Y84" i="116"/>
  <c r="X85" i="116"/>
  <c r="Y85" i="116"/>
  <c r="X86" i="116"/>
  <c r="Y86" i="116"/>
  <c r="X87" i="116"/>
  <c r="Y87" i="116"/>
  <c r="X88" i="116"/>
  <c r="Y88" i="116"/>
  <c r="X89" i="116"/>
  <c r="Y89" i="116"/>
  <c r="X90" i="116"/>
  <c r="Y90" i="116"/>
  <c r="X91" i="116"/>
  <c r="Y91" i="116"/>
  <c r="X92" i="116"/>
  <c r="Y92" i="116"/>
  <c r="X93" i="116"/>
  <c r="Y93" i="116"/>
  <c r="X94" i="116"/>
  <c r="Y94" i="116"/>
  <c r="X95" i="116"/>
  <c r="Y95" i="116"/>
  <c r="X96" i="116"/>
  <c r="Y96" i="116"/>
  <c r="X97" i="116"/>
  <c r="Y97" i="116"/>
  <c r="X98" i="116"/>
  <c r="Y98" i="116"/>
  <c r="X99" i="116"/>
  <c r="Y99" i="116"/>
  <c r="X100" i="116"/>
  <c r="Y100" i="116"/>
  <c r="X101" i="116"/>
  <c r="Y101" i="116"/>
  <c r="X102" i="116"/>
  <c r="Y102" i="116"/>
  <c r="X103" i="116"/>
  <c r="Y103" i="116"/>
  <c r="X104" i="116"/>
  <c r="Y104" i="116"/>
  <c r="BH652" i="170" l="1"/>
  <c r="X399" i="88"/>
  <c r="BI302" i="170"/>
  <c r="Y205" i="88"/>
  <c r="BI851" i="170"/>
  <c r="Y546" i="88"/>
  <c r="BI652" i="170"/>
  <c r="Y399" i="88"/>
  <c r="BH851" i="170"/>
  <c r="X546" i="88"/>
  <c r="BI544" i="170"/>
  <c r="Y350" i="88"/>
  <c r="X205" i="88"/>
  <c r="BH302" i="170"/>
  <c r="BI848" i="170"/>
  <c r="Y543" i="88"/>
  <c r="BI854" i="170"/>
  <c r="Y549" i="88"/>
  <c r="BH854" i="170"/>
  <c r="X549" i="88"/>
  <c r="BH848" i="170"/>
  <c r="X543" i="88"/>
  <c r="BH544" i="170"/>
  <c r="X350" i="88"/>
  <c r="Y578" i="88"/>
  <c r="BI897" i="170"/>
  <c r="X578" i="88"/>
  <c r="BH897" i="170"/>
  <c r="Y325" i="88"/>
  <c r="BI510" i="170"/>
  <c r="D388" i="129" l="1"/>
  <c r="H384" i="129" s="1"/>
  <c r="L399" i="97" l="1"/>
  <c r="K399" i="97"/>
  <c r="D399" i="97"/>
  <c r="H399" i="97" s="1"/>
  <c r="L398" i="97"/>
  <c r="K398" i="97"/>
  <c r="L397" i="97"/>
  <c r="K397" i="97"/>
  <c r="L396" i="97"/>
  <c r="K396" i="97"/>
  <c r="L395" i="97"/>
  <c r="K395" i="97"/>
  <c r="W85" i="19"/>
  <c r="I397" i="97" l="1"/>
  <c r="O397" i="97" s="1"/>
  <c r="H396" i="97"/>
  <c r="N396" i="97" s="1"/>
  <c r="I396" i="97"/>
  <c r="O396" i="97" s="1"/>
  <c r="H397" i="97"/>
  <c r="F85" i="19" s="1"/>
  <c r="R357" i="70" s="1"/>
  <c r="I398" i="97"/>
  <c r="O398" i="97" s="1"/>
  <c r="H398" i="97"/>
  <c r="G85" i="19" s="1"/>
  <c r="T357" i="70" s="1"/>
  <c r="I399" i="97"/>
  <c r="J399" i="97" s="1"/>
  <c r="I395" i="97"/>
  <c r="O395" i="97" s="1"/>
  <c r="M399" i="97"/>
  <c r="M396" i="97"/>
  <c r="H395" i="97"/>
  <c r="M397" i="97"/>
  <c r="N399" i="97"/>
  <c r="M398" i="97"/>
  <c r="M395" i="97"/>
  <c r="O399" i="97" l="1"/>
  <c r="N398" i="97"/>
  <c r="J396" i="97"/>
  <c r="P396" i="97" s="1"/>
  <c r="J397" i="97"/>
  <c r="P397" i="97" s="1"/>
  <c r="E85" i="19"/>
  <c r="J395" i="97"/>
  <c r="P395" i="97" s="1"/>
  <c r="N397" i="97"/>
  <c r="N395" i="97"/>
  <c r="J398" i="97"/>
  <c r="P398" i="97" s="1"/>
  <c r="P399" i="97"/>
  <c r="H85" i="19" l="1"/>
  <c r="Q399" i="97" s="1"/>
  <c r="N357" i="70"/>
  <c r="F136" i="19"/>
  <c r="G175" i="70" s="1"/>
  <c r="AS165" i="170" s="1"/>
  <c r="E136" i="19"/>
  <c r="F175" i="70" s="1"/>
  <c r="AR165" i="170" s="1"/>
  <c r="D77" i="65"/>
  <c r="E77" i="65"/>
  <c r="F77" i="65"/>
  <c r="G77" i="65"/>
  <c r="H77" i="65"/>
  <c r="I77" i="65"/>
  <c r="A77" i="65"/>
  <c r="J87" i="23" l="1"/>
  <c r="J181" i="58" s="1"/>
  <c r="H87" i="23"/>
  <c r="H181" i="58" s="1"/>
  <c r="D87" i="23"/>
  <c r="D181" i="58" s="1"/>
  <c r="B87" i="23"/>
  <c r="B181" i="58" s="1"/>
  <c r="BE235" i="170"/>
  <c r="BD235" i="170"/>
  <c r="W244" i="70"/>
  <c r="BI234" i="170" s="1"/>
  <c r="V244" i="70"/>
  <c r="BH234" i="170" s="1"/>
  <c r="U244" i="70"/>
  <c r="BG234" i="170" s="1"/>
  <c r="T244" i="70"/>
  <c r="BF234" i="170" s="1"/>
  <c r="S244" i="70"/>
  <c r="BE234" i="170" s="1"/>
  <c r="R244" i="70"/>
  <c r="BD234" i="170" s="1"/>
  <c r="Q244" i="70"/>
  <c r="BC234" i="170" s="1"/>
  <c r="P244" i="70"/>
  <c r="BB234" i="170" s="1"/>
  <c r="O244" i="70"/>
  <c r="BA234" i="170" s="1"/>
  <c r="N244" i="70"/>
  <c r="AZ234" i="170" s="1"/>
  <c r="M244" i="70"/>
  <c r="L244" i="70"/>
  <c r="AX234" i="170" s="1"/>
  <c r="AV234" i="170"/>
  <c r="AU234" i="170"/>
  <c r="AT234" i="170"/>
  <c r="AS234" i="170"/>
  <c r="AR234" i="170"/>
  <c r="K57" i="21"/>
  <c r="I57" i="21"/>
  <c r="H57" i="21"/>
  <c r="F57" i="21"/>
  <c r="V57" i="21"/>
  <c r="J57" i="21" s="1"/>
  <c r="S57" i="21"/>
  <c r="G57" i="21" s="1"/>
  <c r="E57" i="21"/>
  <c r="Q57" i="21"/>
  <c r="O57" i="21"/>
  <c r="C57" i="21"/>
  <c r="B197" i="58"/>
  <c r="T197" i="58"/>
  <c r="AB16" i="88"/>
  <c r="Q197" i="58"/>
  <c r="O197" i="58"/>
  <c r="K197" i="58"/>
  <c r="R197" i="58"/>
  <c r="P197" i="58"/>
  <c r="L197" i="58"/>
  <c r="J197" i="58"/>
  <c r="I197" i="58"/>
  <c r="H197" i="58"/>
  <c r="G197" i="58"/>
  <c r="D197" i="58"/>
  <c r="C197" i="58"/>
  <c r="J245" i="70" l="1"/>
  <c r="J201" i="70" s="1"/>
  <c r="L245" i="70"/>
  <c r="P245" i="70" s="1"/>
  <c r="V245" i="70" s="1"/>
  <c r="F245" i="70"/>
  <c r="M197" i="58"/>
  <c r="AW191" i="170"/>
  <c r="AW234" i="170"/>
  <c r="M201" i="70"/>
  <c r="AY191" i="170" s="1"/>
  <c r="AY234" i="170"/>
  <c r="BC235" i="170"/>
  <c r="BA235" i="170"/>
  <c r="R87" i="23"/>
  <c r="R181" i="58" s="1"/>
  <c r="BG235" i="170"/>
  <c r="Q87" i="23"/>
  <c r="Q181" i="58" s="1"/>
  <c r="BF235" i="170"/>
  <c r="K87" i="23"/>
  <c r="AZ235" i="170"/>
  <c r="AS191" i="170"/>
  <c r="F87" i="23"/>
  <c r="F181" i="58" s="1"/>
  <c r="AG77" i="149"/>
  <c r="AB18" i="88"/>
  <c r="S197" i="58"/>
  <c r="N201" i="70"/>
  <c r="AZ191" i="170" s="1"/>
  <c r="T201" i="70"/>
  <c r="BF191" i="170" s="1"/>
  <c r="U201" i="70"/>
  <c r="BG191" i="170" s="1"/>
  <c r="R201" i="70"/>
  <c r="BD191" i="170" s="1"/>
  <c r="S201" i="70"/>
  <c r="BE191" i="170" s="1"/>
  <c r="O87" i="23"/>
  <c r="O181" i="58" s="1"/>
  <c r="O201" i="70"/>
  <c r="BA191" i="170" s="1"/>
  <c r="P87" i="23"/>
  <c r="P181" i="58" s="1"/>
  <c r="L87" i="23"/>
  <c r="N197" i="58"/>
  <c r="F201" i="70" l="1"/>
  <c r="AR191" i="170" s="1"/>
  <c r="H201" i="70"/>
  <c r="G87" i="23"/>
  <c r="L57" i="21" s="1"/>
  <c r="AV235" i="170"/>
  <c r="C87" i="23"/>
  <c r="C181" i="58" s="1"/>
  <c r="AR235" i="170"/>
  <c r="I87" i="23"/>
  <c r="I181" i="58" s="1"/>
  <c r="AX235" i="170"/>
  <c r="K181" i="58"/>
  <c r="V87" i="23"/>
  <c r="BI235" i="170"/>
  <c r="AU191" i="170"/>
  <c r="AV191" i="170"/>
  <c r="L201" i="70"/>
  <c r="AX191" i="170" s="1"/>
  <c r="L181" i="58"/>
  <c r="N87" i="23"/>
  <c r="M57" i="21" l="1"/>
  <c r="G181" i="58"/>
  <c r="M87" i="23"/>
  <c r="S87" i="23" s="1"/>
  <c r="S181" i="58" s="1"/>
  <c r="AT191" i="170"/>
  <c r="AT235" i="170"/>
  <c r="BH235" i="170"/>
  <c r="BB235" i="170"/>
  <c r="E87" i="23"/>
  <c r="E181" i="58" s="1"/>
  <c r="N181" i="58"/>
  <c r="T87" i="23"/>
  <c r="T181" i="58" s="1"/>
  <c r="M181" i="58" l="1"/>
  <c r="G32" i="42"/>
  <c r="G33" i="42"/>
  <c r="G34" i="42"/>
  <c r="G35" i="42"/>
  <c r="G36" i="42"/>
  <c r="G24" i="42"/>
  <c r="G22" i="42"/>
  <c r="H11" i="42"/>
  <c r="G11" i="42"/>
  <c r="F11" i="42"/>
  <c r="E11" i="42"/>
  <c r="D11" i="42"/>
  <c r="E6" i="42"/>
  <c r="F6" i="42"/>
  <c r="G6" i="42"/>
  <c r="H6" i="42"/>
  <c r="D6" i="42"/>
  <c r="G37" i="42" l="1"/>
  <c r="G25" i="42" s="1"/>
  <c r="V61" i="21"/>
  <c r="S61" i="21"/>
  <c r="G129" i="149"/>
  <c r="W173" i="21" s="1"/>
  <c r="W65" i="21"/>
  <c r="W77" i="21"/>
  <c r="K77" i="21" s="1"/>
  <c r="W69" i="21"/>
  <c r="W61" i="21"/>
  <c r="F129" i="149" l="1"/>
  <c r="W86" i="21"/>
  <c r="I82" i="100"/>
  <c r="I79" i="100"/>
  <c r="I78" i="100"/>
  <c r="I77" i="100"/>
  <c r="I76" i="100"/>
  <c r="I75" i="100"/>
  <c r="I74" i="100"/>
  <c r="I73" i="100"/>
  <c r="I72" i="100"/>
  <c r="I71" i="100"/>
  <c r="I70" i="100"/>
  <c r="I69" i="100"/>
  <c r="I68" i="100"/>
  <c r="I67" i="100"/>
  <c r="I66" i="100"/>
  <c r="I65" i="100"/>
  <c r="I64" i="100"/>
  <c r="I63" i="100"/>
  <c r="I62" i="100"/>
  <c r="I61" i="100"/>
  <c r="W87" i="21" l="1"/>
  <c r="U105" i="116"/>
  <c r="U113" i="116" s="1"/>
  <c r="T105" i="116"/>
  <c r="T113" i="116" s="1"/>
  <c r="S105" i="116"/>
  <c r="S113" i="116" s="1"/>
  <c r="R105" i="116"/>
  <c r="R113" i="116" s="1"/>
  <c r="Q105" i="116"/>
  <c r="Q113" i="116" s="1"/>
  <c r="P105" i="116"/>
  <c r="P113" i="116" s="1"/>
  <c r="O105" i="116"/>
  <c r="O113" i="116" s="1"/>
  <c r="N105" i="116"/>
  <c r="N113" i="116" s="1"/>
  <c r="M105" i="116"/>
  <c r="M113" i="116" s="1"/>
  <c r="L105" i="116"/>
  <c r="L113" i="116" s="1"/>
  <c r="K105" i="116"/>
  <c r="K113" i="116" s="1"/>
  <c r="J105" i="116"/>
  <c r="J113" i="116" s="1"/>
  <c r="N124" i="116" s="1"/>
  <c r="I105" i="116"/>
  <c r="I113" i="116" s="1"/>
  <c r="H105" i="116"/>
  <c r="H113" i="116" s="1"/>
  <c r="G105" i="116"/>
  <c r="G113" i="116" s="1"/>
  <c r="F105" i="116"/>
  <c r="F113" i="116" s="1"/>
  <c r="E105" i="116"/>
  <c r="E113" i="116" s="1"/>
  <c r="D105" i="116"/>
  <c r="D113" i="116" s="1"/>
  <c r="D744" i="88" s="1"/>
  <c r="U77" i="116"/>
  <c r="U112" i="116" s="1"/>
  <c r="T77" i="116"/>
  <c r="T112" i="116" s="1"/>
  <c r="S77" i="116"/>
  <c r="S112" i="116" s="1"/>
  <c r="R77" i="116"/>
  <c r="R112" i="116" s="1"/>
  <c r="Q77" i="116"/>
  <c r="Q112" i="116" s="1"/>
  <c r="P77" i="116"/>
  <c r="P112" i="116" s="1"/>
  <c r="O77" i="116"/>
  <c r="O112" i="116" s="1"/>
  <c r="N77" i="116"/>
  <c r="N112" i="116" s="1"/>
  <c r="M77" i="116"/>
  <c r="M112" i="116" s="1"/>
  <c r="L77" i="116"/>
  <c r="L112" i="116" s="1"/>
  <c r="K77" i="116"/>
  <c r="J77" i="116"/>
  <c r="I77" i="116"/>
  <c r="I112" i="116" s="1"/>
  <c r="H77" i="116"/>
  <c r="H112" i="116" s="1"/>
  <c r="G77" i="116"/>
  <c r="G112" i="116" s="1"/>
  <c r="F77" i="116"/>
  <c r="F112" i="116" s="1"/>
  <c r="E77" i="116"/>
  <c r="E112" i="116" s="1"/>
  <c r="D77" i="116"/>
  <c r="D112" i="116" s="1"/>
  <c r="U51" i="116"/>
  <c r="U111" i="116" s="1"/>
  <c r="T51" i="116"/>
  <c r="T111" i="116" s="1"/>
  <c r="S51" i="116"/>
  <c r="S111" i="116" s="1"/>
  <c r="R51" i="116"/>
  <c r="R111" i="116" s="1"/>
  <c r="Q51" i="116"/>
  <c r="Q111" i="116" s="1"/>
  <c r="P51" i="116"/>
  <c r="P111" i="116" s="1"/>
  <c r="O51" i="116"/>
  <c r="O111" i="116" s="1"/>
  <c r="N51" i="116"/>
  <c r="N111" i="116" s="1"/>
  <c r="M51" i="116"/>
  <c r="M111" i="116" s="1"/>
  <c r="L51" i="116"/>
  <c r="L111" i="116" s="1"/>
  <c r="K51" i="116"/>
  <c r="J51" i="116"/>
  <c r="J111" i="116" s="1"/>
  <c r="I51" i="116"/>
  <c r="I111" i="116" s="1"/>
  <c r="H51" i="116"/>
  <c r="H111" i="116" s="1"/>
  <c r="G51" i="116"/>
  <c r="G111" i="116" s="1"/>
  <c r="F51" i="116"/>
  <c r="F111" i="116" s="1"/>
  <c r="E51" i="116"/>
  <c r="E111" i="116" s="1"/>
  <c r="D51" i="116"/>
  <c r="D111" i="116" s="1"/>
  <c r="U26" i="116"/>
  <c r="U110" i="116" s="1"/>
  <c r="T26" i="116"/>
  <c r="T110" i="116" s="1"/>
  <c r="S26" i="116"/>
  <c r="S110" i="116" s="1"/>
  <c r="R26" i="116"/>
  <c r="R110" i="116" s="1"/>
  <c r="Q26" i="116"/>
  <c r="Q110" i="116" s="1"/>
  <c r="P26" i="116"/>
  <c r="P110" i="116" s="1"/>
  <c r="O26" i="116"/>
  <c r="O110" i="116" s="1"/>
  <c r="N26" i="116"/>
  <c r="N110" i="116" s="1"/>
  <c r="M26" i="116"/>
  <c r="M110" i="116" s="1"/>
  <c r="L26" i="116"/>
  <c r="L110" i="116" s="1"/>
  <c r="K26" i="116"/>
  <c r="K110" i="116" s="1"/>
  <c r="J26" i="116"/>
  <c r="J110" i="116" s="1"/>
  <c r="I26" i="116"/>
  <c r="I110" i="116" s="1"/>
  <c r="H26" i="116"/>
  <c r="H110" i="116" s="1"/>
  <c r="G26" i="116"/>
  <c r="G110" i="116" s="1"/>
  <c r="F26" i="116"/>
  <c r="F110" i="116" s="1"/>
  <c r="E26" i="116"/>
  <c r="E110" i="116" s="1"/>
  <c r="D26" i="116"/>
  <c r="D110" i="116" s="1"/>
  <c r="E114" i="116" l="1"/>
  <c r="M114" i="116"/>
  <c r="U114" i="116"/>
  <c r="G114" i="116"/>
  <c r="R114" i="116"/>
  <c r="O114" i="116"/>
  <c r="P114" i="116"/>
  <c r="H114" i="116"/>
  <c r="F114" i="116"/>
  <c r="N114" i="116"/>
  <c r="X77" i="116"/>
  <c r="J112" i="116"/>
  <c r="Y77" i="116"/>
  <c r="K112" i="116"/>
  <c r="I114" i="116"/>
  <c r="Q114" i="116"/>
  <c r="S114" i="116"/>
  <c r="Y51" i="116"/>
  <c r="K111" i="116"/>
  <c r="D114" i="116"/>
  <c r="L114" i="116"/>
  <c r="T114" i="116"/>
  <c r="J114" i="116"/>
  <c r="X105" i="116"/>
  <c r="Y105" i="116"/>
  <c r="X51" i="116"/>
  <c r="X26" i="116"/>
  <c r="Y26" i="116"/>
  <c r="AY554" i="170"/>
  <c r="M571" i="70"/>
  <c r="AY555" i="170" s="1"/>
  <c r="K114" i="116" l="1"/>
  <c r="X173" i="21"/>
  <c r="Z575" i="70"/>
  <c r="AH76" i="149"/>
  <c r="U40" i="149"/>
  <c r="U41" i="149"/>
  <c r="U42" i="149"/>
  <c r="U45" i="149"/>
  <c r="U46" i="149"/>
  <c r="U49" i="149"/>
  <c r="U51" i="149"/>
  <c r="U54" i="149"/>
  <c r="U55" i="149"/>
  <c r="U60" i="149"/>
  <c r="U61" i="149"/>
  <c r="U64" i="149"/>
  <c r="U65" i="149"/>
  <c r="U66" i="149"/>
  <c r="U67" i="149"/>
  <c r="U69" i="149"/>
  <c r="U70" i="149"/>
  <c r="U71" i="149"/>
  <c r="U38" i="149"/>
  <c r="U12" i="149"/>
  <c r="U13" i="149"/>
  <c r="U14" i="149"/>
  <c r="U15" i="149"/>
  <c r="U16" i="149"/>
  <c r="U17" i="149"/>
  <c r="U18" i="149"/>
  <c r="U19" i="149"/>
  <c r="U20" i="149"/>
  <c r="U24" i="149"/>
  <c r="U25" i="149"/>
  <c r="U31" i="149"/>
  <c r="U33" i="149"/>
  <c r="U34" i="149"/>
  <c r="U37" i="149"/>
  <c r="U27" i="149"/>
  <c r="U28" i="149"/>
  <c r="U30" i="149"/>
  <c r="U8" i="149"/>
  <c r="U9" i="149"/>
  <c r="U10" i="149"/>
  <c r="U11" i="149"/>
  <c r="U7" i="149"/>
  <c r="AQ103" i="31"/>
  <c r="AQ104" i="31"/>
  <c r="AQ105" i="31"/>
  <c r="AQ106" i="31"/>
  <c r="AQ107" i="31"/>
  <c r="AQ108" i="31"/>
  <c r="AQ109" i="31"/>
  <c r="AQ110" i="31"/>
  <c r="AQ111" i="31"/>
  <c r="AQ112" i="31"/>
  <c r="AQ113" i="31"/>
  <c r="AQ114" i="31"/>
  <c r="AQ115" i="31"/>
  <c r="AQ116" i="31"/>
  <c r="AQ117" i="31"/>
  <c r="AQ118" i="31"/>
  <c r="AQ119" i="31"/>
  <c r="AQ120" i="31"/>
  <c r="AQ102" i="31"/>
  <c r="Z576" i="70" l="1"/>
  <c r="Z7" i="149"/>
  <c r="AD78" i="149"/>
  <c r="AC78" i="149"/>
  <c r="AD71" i="149"/>
  <c r="AH71" i="149" s="1"/>
  <c r="AC71" i="149"/>
  <c r="AG71" i="149" s="1"/>
  <c r="AI65" i="149"/>
  <c r="AK65" i="149" s="1"/>
  <c r="AL65" i="149" s="1"/>
  <c r="AD62" i="149"/>
  <c r="AH62" i="149" s="1"/>
  <c r="AC62" i="149"/>
  <c r="AC55" i="149"/>
  <c r="AI54" i="149"/>
  <c r="AK54" i="149" s="1"/>
  <c r="AL54" i="149" s="1"/>
  <c r="AJ52" i="149"/>
  <c r="AD52" i="149"/>
  <c r="AH52" i="149" s="1"/>
  <c r="AC52" i="149"/>
  <c r="AI51" i="149"/>
  <c r="AI49" i="149"/>
  <c r="AD47" i="149"/>
  <c r="AH47" i="149" s="1"/>
  <c r="AC47" i="149"/>
  <c r="AD43" i="149"/>
  <c r="AH43" i="149" s="1"/>
  <c r="AF40" i="149"/>
  <c r="AC40" i="149" s="1"/>
  <c r="AC38" i="149"/>
  <c r="AC37" i="149"/>
  <c r="AD35" i="149"/>
  <c r="AC34" i="149"/>
  <c r="AK31" i="149"/>
  <c r="AJ29" i="149"/>
  <c r="AC28" i="149"/>
  <c r="AC27" i="149"/>
  <c r="AI25" i="149"/>
  <c r="AK25" i="149" s="1"/>
  <c r="AL25" i="149" s="1"/>
  <c r="AC20" i="149"/>
  <c r="AC19" i="149"/>
  <c r="AC18" i="149"/>
  <c r="AC17" i="149"/>
  <c r="AC16" i="149"/>
  <c r="AC15" i="149"/>
  <c r="AC14" i="149"/>
  <c r="AK13" i="149"/>
  <c r="AC11" i="149"/>
  <c r="AC10" i="149"/>
  <c r="AC9" i="149"/>
  <c r="AC8" i="149"/>
  <c r="AF7" i="149"/>
  <c r="AC7" i="149" s="1"/>
  <c r="L132" i="148"/>
  <c r="F77" i="148"/>
  <c r="A57" i="148"/>
  <c r="A58" i="148"/>
  <c r="A59" i="148"/>
  <c r="A60" i="148"/>
  <c r="A61" i="148"/>
  <c r="A62" i="148"/>
  <c r="A63" i="148"/>
  <c r="A64" i="148"/>
  <c r="A65" i="148"/>
  <c r="A66" i="148"/>
  <c r="A67" i="148"/>
  <c r="A68" i="148"/>
  <c r="A69" i="148"/>
  <c r="A70" i="148"/>
  <c r="A71" i="148"/>
  <c r="A72" i="148"/>
  <c r="A73" i="148"/>
  <c r="A74" i="148"/>
  <c r="A75" i="148"/>
  <c r="A76" i="148"/>
  <c r="A56" i="148"/>
  <c r="AI37" i="149" l="1"/>
  <c r="AK37" i="149" s="1"/>
  <c r="AL37" i="149" s="1"/>
  <c r="AG37" i="149"/>
  <c r="AI52" i="149"/>
  <c r="AK52" i="149" s="1"/>
  <c r="AL52" i="149" s="1"/>
  <c r="AG52" i="149"/>
  <c r="AI14" i="149"/>
  <c r="AK14" i="149" s="1"/>
  <c r="AL14" i="149" s="1"/>
  <c r="AG14" i="149"/>
  <c r="AI27" i="149"/>
  <c r="AK27" i="149" s="1"/>
  <c r="AG27" i="149"/>
  <c r="AC43" i="149"/>
  <c r="AG40" i="149"/>
  <c r="AG78" i="149"/>
  <c r="AI15" i="149"/>
  <c r="AK15" i="149" s="1"/>
  <c r="AL15" i="149" s="1"/>
  <c r="AG15" i="149"/>
  <c r="AI28" i="149"/>
  <c r="AK28" i="149" s="1"/>
  <c r="AL28" i="149" s="1"/>
  <c r="AG28" i="149"/>
  <c r="AI7" i="149"/>
  <c r="AK7" i="149" s="1"/>
  <c r="AL7" i="149" s="1"/>
  <c r="AG7" i="149"/>
  <c r="AI16" i="149"/>
  <c r="AK16" i="149" s="1"/>
  <c r="AL16" i="149" s="1"/>
  <c r="AG16" i="149"/>
  <c r="AI47" i="149"/>
  <c r="AK47" i="149" s="1"/>
  <c r="AL47" i="149" s="1"/>
  <c r="AG47" i="149"/>
  <c r="AI55" i="149"/>
  <c r="AK55" i="149" s="1"/>
  <c r="AL55" i="149" s="1"/>
  <c r="AG55" i="149"/>
  <c r="AI8" i="149"/>
  <c r="AK8" i="149" s="1"/>
  <c r="AL8" i="149" s="1"/>
  <c r="AG8" i="149"/>
  <c r="AI17" i="149"/>
  <c r="AK17" i="149" s="1"/>
  <c r="AL17" i="149" s="1"/>
  <c r="AG17" i="149"/>
  <c r="AI62" i="149"/>
  <c r="AK62" i="149" s="1"/>
  <c r="AL62" i="149" s="1"/>
  <c r="AG62" i="149"/>
  <c r="AI20" i="149"/>
  <c r="AK20" i="149" s="1"/>
  <c r="AL20" i="149" s="1"/>
  <c r="AG20" i="149"/>
  <c r="AI34" i="149"/>
  <c r="AK34" i="149" s="1"/>
  <c r="AL34" i="149" s="1"/>
  <c r="AC35" i="149"/>
  <c r="AG35" i="149" s="1"/>
  <c r="AG34" i="149"/>
  <c r="AI11" i="149"/>
  <c r="AK11" i="149" s="1"/>
  <c r="AL11" i="149" s="1"/>
  <c r="AG11" i="149"/>
  <c r="AI38" i="149"/>
  <c r="AK38" i="149" s="1"/>
  <c r="AL38" i="149" s="1"/>
  <c r="AG38" i="149"/>
  <c r="AI9" i="149"/>
  <c r="AK9" i="149" s="1"/>
  <c r="AL9" i="149" s="1"/>
  <c r="AG9" i="149"/>
  <c r="AI18" i="149"/>
  <c r="AK18" i="149" s="1"/>
  <c r="AL18" i="149" s="1"/>
  <c r="AG18" i="149"/>
  <c r="AI10" i="149"/>
  <c r="AK10" i="149" s="1"/>
  <c r="AL10" i="149" s="1"/>
  <c r="AG10" i="149"/>
  <c r="AI19" i="149"/>
  <c r="AK19" i="149" s="1"/>
  <c r="AL19" i="149" s="1"/>
  <c r="AG19" i="149"/>
  <c r="AD80" i="149"/>
  <c r="AH35" i="149"/>
  <c r="AI29" i="149" l="1"/>
  <c r="AC80" i="149"/>
  <c r="AI43" i="149"/>
  <c r="AK43" i="149" s="1"/>
  <c r="AL43" i="149" s="1"/>
  <c r="AG43" i="149"/>
  <c r="AL27" i="149"/>
  <c r="AK29" i="149"/>
  <c r="AL29" i="149" l="1"/>
  <c r="AJ30" i="149"/>
  <c r="AK30" i="149"/>
  <c r="U1036" i="70"/>
  <c r="BG1017" i="170" s="1"/>
  <c r="T1036" i="70"/>
  <c r="BF1017" i="170" s="1"/>
  <c r="S1036" i="70"/>
  <c r="BE1017" i="170" s="1"/>
  <c r="R1036" i="70"/>
  <c r="BD1017" i="170" s="1"/>
  <c r="O1036" i="70"/>
  <c r="BA1017" i="170" s="1"/>
  <c r="N1036" i="70"/>
  <c r="AZ1017" i="170" s="1"/>
  <c r="M1036" i="70"/>
  <c r="AY1017" i="170" s="1"/>
  <c r="L1036" i="70"/>
  <c r="AX1017" i="170" s="1"/>
  <c r="AW1017" i="170"/>
  <c r="AV1017" i="170"/>
  <c r="AU1017" i="170"/>
  <c r="AT1017" i="170"/>
  <c r="AS1017" i="170"/>
  <c r="AR1017" i="170"/>
  <c r="P1036" i="70" l="1"/>
  <c r="Q1036" i="70"/>
  <c r="U939" i="70"/>
  <c r="BG921" i="170" s="1"/>
  <c r="T939" i="70"/>
  <c r="BF921" i="170" s="1"/>
  <c r="S939" i="70"/>
  <c r="BE921" i="170" s="1"/>
  <c r="R939" i="70"/>
  <c r="BD921" i="170" s="1"/>
  <c r="O939" i="70"/>
  <c r="BA921" i="170" s="1"/>
  <c r="N939" i="70"/>
  <c r="AZ921" i="170" s="1"/>
  <c r="M939" i="70"/>
  <c r="AY921" i="170" s="1"/>
  <c r="L939" i="70"/>
  <c r="AX921" i="170" s="1"/>
  <c r="AW921" i="170"/>
  <c r="AV921" i="170"/>
  <c r="AU921" i="170"/>
  <c r="AT921" i="170"/>
  <c r="AS921" i="170"/>
  <c r="AR921" i="170"/>
  <c r="V1036" i="70" l="1"/>
  <c r="BB1017" i="170"/>
  <c r="W1036" i="70"/>
  <c r="BC1017" i="170"/>
  <c r="Q939" i="70"/>
  <c r="P939" i="70"/>
  <c r="U274" i="70"/>
  <c r="BG264" i="170" s="1"/>
  <c r="T274" i="70"/>
  <c r="BF264" i="170" s="1"/>
  <c r="S274" i="70"/>
  <c r="BE264" i="170" s="1"/>
  <c r="R274" i="70"/>
  <c r="BD264" i="170" s="1"/>
  <c r="O274" i="70"/>
  <c r="BA264" i="170" s="1"/>
  <c r="N274" i="70"/>
  <c r="AZ264" i="170" s="1"/>
  <c r="M274" i="70"/>
  <c r="AY264" i="170" s="1"/>
  <c r="L274" i="70"/>
  <c r="AX264" i="170" s="1"/>
  <c r="AW264" i="170"/>
  <c r="AV264" i="170"/>
  <c r="AU264" i="170"/>
  <c r="AT264" i="170"/>
  <c r="AS264" i="170"/>
  <c r="AR264" i="170"/>
  <c r="U84" i="70"/>
  <c r="BG76" i="170" s="1"/>
  <c r="T84" i="70"/>
  <c r="BF76" i="170" s="1"/>
  <c r="S84" i="70"/>
  <c r="BE76" i="170" s="1"/>
  <c r="R84" i="70"/>
  <c r="BD76" i="170" s="1"/>
  <c r="O84" i="70"/>
  <c r="BA76" i="170" s="1"/>
  <c r="N84" i="70"/>
  <c r="AZ76" i="170" s="1"/>
  <c r="M84" i="70"/>
  <c r="AY76" i="170" s="1"/>
  <c r="L84" i="70"/>
  <c r="AX76" i="170" s="1"/>
  <c r="AW76" i="170"/>
  <c r="AV76" i="170"/>
  <c r="AU76" i="170"/>
  <c r="AT76" i="170"/>
  <c r="AS76" i="170"/>
  <c r="AR76" i="170"/>
  <c r="U32" i="70"/>
  <c r="BG25" i="170" s="1"/>
  <c r="T32" i="70"/>
  <c r="BF25" i="170" s="1"/>
  <c r="S32" i="70"/>
  <c r="BE25" i="170" s="1"/>
  <c r="R32" i="70"/>
  <c r="BD25" i="170" s="1"/>
  <c r="O32" i="70"/>
  <c r="BA25" i="170" s="1"/>
  <c r="N32" i="70"/>
  <c r="AZ25" i="170" s="1"/>
  <c r="M32" i="70"/>
  <c r="AY25" i="170" s="1"/>
  <c r="L32" i="70"/>
  <c r="AX25" i="170" s="1"/>
  <c r="AW25" i="170"/>
  <c r="AV25" i="170"/>
  <c r="AU25" i="170"/>
  <c r="AT25" i="170"/>
  <c r="AS25" i="170"/>
  <c r="AR25" i="170"/>
  <c r="W939" i="70" l="1"/>
  <c r="BC921" i="170"/>
  <c r="X663" i="88"/>
  <c r="BH1017" i="170"/>
  <c r="Y663" i="88"/>
  <c r="BI1017" i="170"/>
  <c r="V939" i="70"/>
  <c r="BB921" i="170"/>
  <c r="Q274" i="70"/>
  <c r="P84" i="70"/>
  <c r="P274" i="70"/>
  <c r="Q32" i="70"/>
  <c r="Q84" i="70"/>
  <c r="P32" i="70"/>
  <c r="L555" i="97"/>
  <c r="K555" i="97"/>
  <c r="L554" i="97"/>
  <c r="K554" i="97"/>
  <c r="L553" i="97"/>
  <c r="K553" i="97"/>
  <c r="L552" i="97"/>
  <c r="K552" i="97"/>
  <c r="L551" i="97"/>
  <c r="K551" i="97"/>
  <c r="D555" i="97"/>
  <c r="I555" i="97" s="1"/>
  <c r="W32" i="70" l="1"/>
  <c r="BC25" i="170"/>
  <c r="V32" i="70"/>
  <c r="Z19" i="88" s="1"/>
  <c r="BB25" i="170"/>
  <c r="V274" i="70"/>
  <c r="BH264" i="170" s="1"/>
  <c r="BB264" i="170"/>
  <c r="V84" i="70"/>
  <c r="Z49" i="88" s="1"/>
  <c r="BB76" i="170"/>
  <c r="W84" i="70"/>
  <c r="AA49" i="88" s="1"/>
  <c r="BC76" i="170"/>
  <c r="W274" i="70"/>
  <c r="BI264" i="170" s="1"/>
  <c r="BC264" i="170"/>
  <c r="X594" i="88"/>
  <c r="BH921" i="170"/>
  <c r="Y594" i="88"/>
  <c r="BI921" i="170"/>
  <c r="O555" i="97"/>
  <c r="M555" i="97"/>
  <c r="M556" i="97" s="1"/>
  <c r="I554" i="97"/>
  <c r="O554" i="97" s="1"/>
  <c r="H555" i="97"/>
  <c r="J555" i="97" s="1"/>
  <c r="J556" i="97" s="1"/>
  <c r="H551" i="97"/>
  <c r="N551" i="97" s="1"/>
  <c r="M552" i="97"/>
  <c r="I551" i="97"/>
  <c r="O551" i="97" s="1"/>
  <c r="I553" i="97"/>
  <c r="O553" i="97" s="1"/>
  <c r="H554" i="97"/>
  <c r="G112" i="19" s="1"/>
  <c r="T59" i="70" s="1"/>
  <c r="H552" i="97"/>
  <c r="N552" i="97" s="1"/>
  <c r="I552" i="97"/>
  <c r="O552" i="97" s="1"/>
  <c r="H553" i="97"/>
  <c r="N553" i="97" s="1"/>
  <c r="M553" i="97"/>
  <c r="M554" i="97"/>
  <c r="M551" i="97"/>
  <c r="AA19" i="88" l="1"/>
  <c r="Y19" i="88"/>
  <c r="BI76" i="170"/>
  <c r="Y49" i="88"/>
  <c r="BH76" i="170"/>
  <c r="X49" i="88"/>
  <c r="BH25" i="170"/>
  <c r="X19" i="88"/>
  <c r="BI25" i="170"/>
  <c r="N555" i="97"/>
  <c r="P555" i="97"/>
  <c r="N554" i="97"/>
  <c r="J554" i="97"/>
  <c r="P554" i="97" s="1"/>
  <c r="J553" i="97"/>
  <c r="P553" i="97" s="1"/>
  <c r="F112" i="19"/>
  <c r="R59" i="70" s="1"/>
  <c r="J551" i="97"/>
  <c r="P551" i="97" s="1"/>
  <c r="E112" i="19"/>
  <c r="N59" i="70" s="1"/>
  <c r="J552" i="97"/>
  <c r="P552" i="97" s="1"/>
  <c r="H112" i="19" l="1"/>
  <c r="I112" i="19" l="1"/>
  <c r="Q555" i="97"/>
  <c r="J42" i="23" l="1"/>
  <c r="H42" i="23"/>
  <c r="H136" i="58" s="1"/>
  <c r="D42" i="23"/>
  <c r="D136" i="58" s="1"/>
  <c r="B42" i="23"/>
  <c r="B136" i="58" s="1"/>
  <c r="U442" i="70"/>
  <c r="BG431" i="170" s="1"/>
  <c r="T442" i="70"/>
  <c r="BF431" i="170" s="1"/>
  <c r="S442" i="70"/>
  <c r="BE431" i="170" s="1"/>
  <c r="R442" i="70"/>
  <c r="BD431" i="170" s="1"/>
  <c r="O442" i="70"/>
  <c r="BA431" i="170" s="1"/>
  <c r="N442" i="70"/>
  <c r="AZ431" i="170" s="1"/>
  <c r="M442" i="70"/>
  <c r="AY431" i="170" s="1"/>
  <c r="L442" i="70"/>
  <c r="AX431" i="170" s="1"/>
  <c r="AV431" i="170"/>
  <c r="AU431" i="170"/>
  <c r="AT431" i="170"/>
  <c r="AR431" i="170"/>
  <c r="J94" i="23"/>
  <c r="J188" i="58" s="1"/>
  <c r="H94" i="23"/>
  <c r="H188" i="58" s="1"/>
  <c r="D94" i="23"/>
  <c r="D188" i="58" s="1"/>
  <c r="B94" i="23"/>
  <c r="B188" i="58" s="1"/>
  <c r="U298" i="70"/>
  <c r="BG288" i="170" s="1"/>
  <c r="T298" i="70"/>
  <c r="BF288" i="170" s="1"/>
  <c r="S298" i="70"/>
  <c r="BE288" i="170" s="1"/>
  <c r="R298" i="70"/>
  <c r="BD288" i="170" s="1"/>
  <c r="O298" i="70"/>
  <c r="BA288" i="170" s="1"/>
  <c r="N298" i="70"/>
  <c r="AZ288" i="170" s="1"/>
  <c r="M298" i="70"/>
  <c r="AY288" i="170" s="1"/>
  <c r="L298" i="70"/>
  <c r="AX288" i="170" s="1"/>
  <c r="AV288" i="170"/>
  <c r="AU288" i="170"/>
  <c r="AT288" i="170"/>
  <c r="AS288" i="170"/>
  <c r="AR288" i="170"/>
  <c r="J93" i="23"/>
  <c r="H93" i="23"/>
  <c r="F93" i="23"/>
  <c r="F187" i="58" s="1"/>
  <c r="D93" i="23"/>
  <c r="D187" i="58" s="1"/>
  <c r="B93" i="23"/>
  <c r="B187" i="58" s="1"/>
  <c r="BF52" i="170"/>
  <c r="AZ52" i="170"/>
  <c r="U58" i="70"/>
  <c r="BG51" i="170" s="1"/>
  <c r="T58" i="70"/>
  <c r="BF51" i="170" s="1"/>
  <c r="S58" i="70"/>
  <c r="BE51" i="170" s="1"/>
  <c r="R58" i="70"/>
  <c r="BD51" i="170" s="1"/>
  <c r="O58" i="70"/>
  <c r="BA51" i="170" s="1"/>
  <c r="N58" i="70"/>
  <c r="M58" i="70"/>
  <c r="AY51" i="170" s="1"/>
  <c r="L58" i="70"/>
  <c r="AX51" i="170" s="1"/>
  <c r="AV51" i="170"/>
  <c r="AR51" i="170"/>
  <c r="J92" i="23"/>
  <c r="J186" i="58" s="1"/>
  <c r="H92" i="23"/>
  <c r="H186" i="58" s="1"/>
  <c r="D92" i="23"/>
  <c r="D186" i="58" s="1"/>
  <c r="U296" i="70"/>
  <c r="BG286" i="170" s="1"/>
  <c r="T296" i="70"/>
  <c r="BF286" i="170" s="1"/>
  <c r="S296" i="70"/>
  <c r="BE286" i="170" s="1"/>
  <c r="R296" i="70"/>
  <c r="BD286" i="170" s="1"/>
  <c r="O296" i="70"/>
  <c r="BA286" i="170" s="1"/>
  <c r="N296" i="70"/>
  <c r="AZ286" i="170" s="1"/>
  <c r="M296" i="70"/>
  <c r="L296" i="70"/>
  <c r="AX286" i="170" s="1"/>
  <c r="AV286" i="170"/>
  <c r="AU286" i="170"/>
  <c r="AT286" i="170"/>
  <c r="AR286" i="170"/>
  <c r="B92" i="23"/>
  <c r="B186" i="58" s="1"/>
  <c r="N95" i="23"/>
  <c r="N189" i="58" s="1"/>
  <c r="R189" i="58"/>
  <c r="Q189" i="58"/>
  <c r="P189" i="58"/>
  <c r="O189" i="58"/>
  <c r="L189" i="58"/>
  <c r="J189" i="58"/>
  <c r="I189" i="58"/>
  <c r="H189" i="58"/>
  <c r="G189" i="58"/>
  <c r="F189" i="58"/>
  <c r="E189" i="58"/>
  <c r="D189" i="58"/>
  <c r="C189" i="58"/>
  <c r="K95" i="23"/>
  <c r="V95" i="23" s="1"/>
  <c r="B95" i="23"/>
  <c r="B189" i="58" s="1"/>
  <c r="J106" i="23"/>
  <c r="H106" i="23"/>
  <c r="F106" i="23"/>
  <c r="D106" i="23"/>
  <c r="W241" i="70"/>
  <c r="BI231" i="170" s="1"/>
  <c r="V241" i="70"/>
  <c r="BH231" i="170" s="1"/>
  <c r="U241" i="70"/>
  <c r="BG231" i="170" s="1"/>
  <c r="T241" i="70"/>
  <c r="BF231" i="170" s="1"/>
  <c r="S241" i="70"/>
  <c r="BE231" i="170" s="1"/>
  <c r="R241" i="70"/>
  <c r="BD231" i="170" s="1"/>
  <c r="Q241" i="70"/>
  <c r="BC231" i="170" s="1"/>
  <c r="P241" i="70"/>
  <c r="BB231" i="170" s="1"/>
  <c r="O241" i="70"/>
  <c r="BA231" i="170" s="1"/>
  <c r="N241" i="70"/>
  <c r="AZ231" i="170" s="1"/>
  <c r="M241" i="70"/>
  <c r="L241" i="70"/>
  <c r="AX231" i="170" s="1"/>
  <c r="AV231" i="170"/>
  <c r="AT231" i="170"/>
  <c r="AR231" i="170"/>
  <c r="AZ51" i="170" l="1"/>
  <c r="AA58" i="70"/>
  <c r="M264" i="70"/>
  <c r="AY254" i="170" s="1"/>
  <c r="AY286" i="170"/>
  <c r="M205" i="70"/>
  <c r="AY195" i="170" s="1"/>
  <c r="AY231" i="170"/>
  <c r="AT51" i="170"/>
  <c r="AS254" i="170"/>
  <c r="AS286" i="170"/>
  <c r="AU11" i="169"/>
  <c r="AU51" i="170"/>
  <c r="AS376" i="170"/>
  <c r="AS431" i="170"/>
  <c r="AS195" i="170"/>
  <c r="AS231" i="170"/>
  <c r="AW11" i="170"/>
  <c r="AW51" i="170"/>
  <c r="AU195" i="170"/>
  <c r="AU231" i="170"/>
  <c r="AW254" i="170"/>
  <c r="AW286" i="170"/>
  <c r="AW247" i="170"/>
  <c r="AW288" i="170"/>
  <c r="AW376" i="170"/>
  <c r="AW431" i="170"/>
  <c r="AW195" i="170"/>
  <c r="AW231" i="170"/>
  <c r="AS11" i="170"/>
  <c r="AS51" i="170"/>
  <c r="H187" i="58"/>
  <c r="P42" i="23"/>
  <c r="P136" i="58" s="1"/>
  <c r="BE432" i="170"/>
  <c r="P92" i="23"/>
  <c r="P186" i="58" s="1"/>
  <c r="BE287" i="170"/>
  <c r="BC289" i="170"/>
  <c r="BA289" i="170"/>
  <c r="P94" i="23"/>
  <c r="P188" i="58" s="1"/>
  <c r="BE289" i="170"/>
  <c r="R94" i="23"/>
  <c r="R188" i="58" s="1"/>
  <c r="BG289" i="170"/>
  <c r="R42" i="23"/>
  <c r="R136" i="58" s="1"/>
  <c r="BG432" i="170"/>
  <c r="BC52" i="170"/>
  <c r="BA52" i="170"/>
  <c r="R93" i="23"/>
  <c r="R187" i="58" s="1"/>
  <c r="BG52" i="170"/>
  <c r="BC287" i="170"/>
  <c r="BA287" i="170"/>
  <c r="R92" i="23"/>
  <c r="R186" i="58" s="1"/>
  <c r="BG287" i="170"/>
  <c r="P93" i="23"/>
  <c r="P187" i="58" s="1"/>
  <c r="BE52" i="170"/>
  <c r="L42" i="23"/>
  <c r="N42" i="23" s="1"/>
  <c r="BA432" i="170"/>
  <c r="O93" i="23"/>
  <c r="O187" i="58" s="1"/>
  <c r="BD52" i="170"/>
  <c r="K93" i="23"/>
  <c r="P58" i="70"/>
  <c r="M18" i="70"/>
  <c r="Q58" i="70"/>
  <c r="O387" i="70"/>
  <c r="BA376" i="170" s="1"/>
  <c r="S257" i="70"/>
  <c r="BE247" i="170" s="1"/>
  <c r="O264" i="70"/>
  <c r="Q442" i="70"/>
  <c r="J136" i="58"/>
  <c r="T95" i="23"/>
  <c r="T189" i="58" s="1"/>
  <c r="U387" i="70"/>
  <c r="BG376" i="170" s="1"/>
  <c r="O257" i="70"/>
  <c r="P442" i="70"/>
  <c r="S387" i="70"/>
  <c r="BE376" i="170" s="1"/>
  <c r="M387" i="70"/>
  <c r="AY376" i="170" s="1"/>
  <c r="P298" i="70"/>
  <c r="Q298" i="70"/>
  <c r="S264" i="70"/>
  <c r="BE254" i="170" s="1"/>
  <c r="U257" i="70"/>
  <c r="BG247" i="170" s="1"/>
  <c r="M257" i="70"/>
  <c r="AY247" i="170" s="1"/>
  <c r="F94" i="23"/>
  <c r="F188" i="58" s="1"/>
  <c r="S18" i="70"/>
  <c r="AS247" i="170"/>
  <c r="L94" i="23"/>
  <c r="L188" i="58" s="1"/>
  <c r="R18" i="70"/>
  <c r="L93" i="23"/>
  <c r="L187" i="58" s="1"/>
  <c r="U18" i="70"/>
  <c r="N18" i="70"/>
  <c r="O18" i="70"/>
  <c r="T18" i="70"/>
  <c r="J187" i="58"/>
  <c r="Q93" i="23"/>
  <c r="Q187" i="58" s="1"/>
  <c r="U264" i="70"/>
  <c r="BG254" i="170" s="1"/>
  <c r="P296" i="70"/>
  <c r="Q296" i="70"/>
  <c r="L92" i="23"/>
  <c r="AU287" i="170"/>
  <c r="K189" i="58"/>
  <c r="M95" i="23"/>
  <c r="R24" i="23"/>
  <c r="R108" i="58" s="1"/>
  <c r="Q24" i="23"/>
  <c r="Q108" i="58" s="1"/>
  <c r="P24" i="23"/>
  <c r="P108" i="58" s="1"/>
  <c r="O24" i="23"/>
  <c r="O108" i="58" s="1"/>
  <c r="L24" i="23"/>
  <c r="L108" i="58" s="1"/>
  <c r="K24" i="23"/>
  <c r="J24" i="23"/>
  <c r="J108" i="58" s="1"/>
  <c r="H24" i="23"/>
  <c r="H108" i="58" s="1"/>
  <c r="F24" i="23"/>
  <c r="E24" i="23"/>
  <c r="D24" i="23"/>
  <c r="D108" i="58" s="1"/>
  <c r="C24" i="23"/>
  <c r="C108" i="58" s="1"/>
  <c r="B24" i="23"/>
  <c r="B108" i="58" s="1"/>
  <c r="BA247" i="170" l="1"/>
  <c r="K187" i="58"/>
  <c r="V93" i="23"/>
  <c r="K108" i="58"/>
  <c r="V24" i="23"/>
  <c r="AU11" i="170"/>
  <c r="AS11" i="169"/>
  <c r="AW11" i="169"/>
  <c r="W58" i="70"/>
  <c r="BI51" i="170" s="1"/>
  <c r="BC51" i="170"/>
  <c r="BI287" i="170"/>
  <c r="W298" i="70"/>
  <c r="BI288" i="170" s="1"/>
  <c r="BC288" i="170"/>
  <c r="AY11" i="169"/>
  <c r="AY11" i="170"/>
  <c r="V298" i="70"/>
  <c r="BH288" i="170" s="1"/>
  <c r="BB288" i="170"/>
  <c r="W442" i="70"/>
  <c r="BI431" i="170" s="1"/>
  <c r="BC431" i="170"/>
  <c r="V58" i="70"/>
  <c r="BH51" i="170" s="1"/>
  <c r="BB51" i="170"/>
  <c r="V442" i="70"/>
  <c r="BH431" i="170" s="1"/>
  <c r="BB431" i="170"/>
  <c r="W296" i="70"/>
  <c r="BI286" i="170" s="1"/>
  <c r="BC286" i="170"/>
  <c r="F42" i="23"/>
  <c r="F136" i="58" s="1"/>
  <c r="AU432" i="170"/>
  <c r="V296" i="70"/>
  <c r="BH286" i="170" s="1"/>
  <c r="BB286" i="170"/>
  <c r="BI52" i="170"/>
  <c r="T42" i="23"/>
  <c r="BI289" i="170"/>
  <c r="Q264" i="70"/>
  <c r="BC254" i="170" s="1"/>
  <c r="BA254" i="170"/>
  <c r="BI432" i="170"/>
  <c r="BC432" i="170"/>
  <c r="L136" i="58"/>
  <c r="N136" i="58" s="1"/>
  <c r="T136" i="58" s="1"/>
  <c r="BA11" i="169"/>
  <c r="BA11" i="170"/>
  <c r="BE11" i="170"/>
  <c r="BE11" i="169"/>
  <c r="BG11" i="170"/>
  <c r="BG11" i="169"/>
  <c r="BF11" i="170"/>
  <c r="BF11" i="169"/>
  <c r="AZ11" i="169"/>
  <c r="AZ11" i="170"/>
  <c r="BD11" i="170"/>
  <c r="BD11" i="169"/>
  <c r="Q18" i="70"/>
  <c r="Q387" i="70"/>
  <c r="AU376" i="170"/>
  <c r="Q257" i="70"/>
  <c r="AU247" i="170"/>
  <c r="N94" i="23"/>
  <c r="N93" i="23"/>
  <c r="F92" i="23"/>
  <c r="F186" i="58" s="1"/>
  <c r="AU254" i="170"/>
  <c r="N92" i="23"/>
  <c r="L186" i="58"/>
  <c r="M189" i="58"/>
  <c r="S95" i="23"/>
  <c r="S189" i="58" s="1"/>
  <c r="N108" i="58"/>
  <c r="N24" i="23"/>
  <c r="T24" i="23" s="1"/>
  <c r="W264" i="70" l="1"/>
  <c r="BI254" i="170" s="1"/>
  <c r="W257" i="70"/>
  <c r="BI247" i="170" s="1"/>
  <c r="BC247" i="170"/>
  <c r="W387" i="70"/>
  <c r="BI376" i="170" s="1"/>
  <c r="BC376" i="170"/>
  <c r="W18" i="70"/>
  <c r="BC11" i="170"/>
  <c r="BC11" i="169"/>
  <c r="T108" i="58"/>
  <c r="T94" i="23"/>
  <c r="T188" i="58" s="1"/>
  <c r="N188" i="58"/>
  <c r="T93" i="23"/>
  <c r="T187" i="58" s="1"/>
  <c r="N187" i="58"/>
  <c r="T92" i="23"/>
  <c r="T186" i="58" s="1"/>
  <c r="N186" i="58"/>
  <c r="Y10" i="88" l="1"/>
  <c r="AB18" i="70"/>
  <c r="AA10" i="88"/>
  <c r="BI11" i="170"/>
  <c r="BI11" i="169"/>
  <c r="R25" i="23"/>
  <c r="R109" i="58" s="1"/>
  <c r="Q25" i="23"/>
  <c r="Q109" i="58" s="1"/>
  <c r="P25" i="23"/>
  <c r="P109" i="58" s="1"/>
  <c r="O25" i="23"/>
  <c r="O109" i="58" s="1"/>
  <c r="L25" i="23"/>
  <c r="L109" i="58" s="1"/>
  <c r="K25" i="23"/>
  <c r="J25" i="23"/>
  <c r="H25" i="23"/>
  <c r="H109" i="58" s="1"/>
  <c r="F25" i="23"/>
  <c r="E25" i="23"/>
  <c r="D25" i="23"/>
  <c r="D109" i="58" s="1"/>
  <c r="C25" i="23"/>
  <c r="C109" i="58" s="1"/>
  <c r="B25" i="23"/>
  <c r="B109" i="58" s="1"/>
  <c r="U601" i="70"/>
  <c r="BG585" i="170" s="1"/>
  <c r="T601" i="70"/>
  <c r="BF585" i="170" s="1"/>
  <c r="S601" i="70"/>
  <c r="BE585" i="170" s="1"/>
  <c r="R601" i="70"/>
  <c r="O601" i="70"/>
  <c r="BA585" i="170" s="1"/>
  <c r="M601" i="70"/>
  <c r="AY585" i="170" s="1"/>
  <c r="AW585" i="170"/>
  <c r="U811" i="70"/>
  <c r="BG795" i="170" s="1"/>
  <c r="T811" i="70"/>
  <c r="BF795" i="170" s="1"/>
  <c r="S811" i="70"/>
  <c r="BE795" i="170" s="1"/>
  <c r="R811" i="70"/>
  <c r="BD795" i="170" s="1"/>
  <c r="O811" i="70"/>
  <c r="BA795" i="170" s="1"/>
  <c r="N811" i="70"/>
  <c r="AZ795" i="170" s="1"/>
  <c r="M811" i="70"/>
  <c r="AY795" i="170" s="1"/>
  <c r="AW795" i="170"/>
  <c r="Q819" i="70"/>
  <c r="Q622" i="70"/>
  <c r="BD585" i="170" l="1"/>
  <c r="V25" i="23"/>
  <c r="W622" i="70"/>
  <c r="BI606" i="170" s="1"/>
  <c r="BC606" i="170"/>
  <c r="W819" i="70"/>
  <c r="BC803" i="170"/>
  <c r="Z601" i="70"/>
  <c r="Q811" i="70"/>
  <c r="Q601" i="70"/>
  <c r="J109" i="58"/>
  <c r="N109" i="58" s="1"/>
  <c r="N25" i="23"/>
  <c r="T25" i="23" s="1"/>
  <c r="T109" i="58" s="1"/>
  <c r="K109" i="58"/>
  <c r="AX803" i="170"/>
  <c r="AX606" i="170"/>
  <c r="J75" i="23"/>
  <c r="J169" i="58" s="1"/>
  <c r="H75" i="23"/>
  <c r="H169" i="58" s="1"/>
  <c r="F75" i="23"/>
  <c r="F169" i="58" s="1"/>
  <c r="E75" i="23"/>
  <c r="E169" i="58" s="1"/>
  <c r="D75" i="23"/>
  <c r="D169" i="58" s="1"/>
  <c r="J74" i="23"/>
  <c r="H74" i="23"/>
  <c r="H168" i="58" s="1"/>
  <c r="F74" i="23"/>
  <c r="F168" i="58" s="1"/>
  <c r="E74" i="23"/>
  <c r="E168" i="58" s="1"/>
  <c r="D74" i="23"/>
  <c r="D168" i="58" s="1"/>
  <c r="J73" i="23"/>
  <c r="J167" i="58" s="1"/>
  <c r="H73" i="23"/>
  <c r="H167" i="58" s="1"/>
  <c r="F73" i="23"/>
  <c r="F167" i="58" s="1"/>
  <c r="E73" i="23"/>
  <c r="E167" i="58" s="1"/>
  <c r="D73" i="23"/>
  <c r="D167" i="58" s="1"/>
  <c r="B72" i="23"/>
  <c r="B75" i="23"/>
  <c r="B169" i="58" s="1"/>
  <c r="B74" i="23"/>
  <c r="B168" i="58" s="1"/>
  <c r="B73" i="23"/>
  <c r="B167" i="58" s="1"/>
  <c r="BE43" i="170"/>
  <c r="BG49" i="170"/>
  <c r="U55" i="70"/>
  <c r="BG48" i="170" s="1"/>
  <c r="T55" i="70"/>
  <c r="BF48" i="170" s="1"/>
  <c r="S55" i="70"/>
  <c r="BE48" i="170" s="1"/>
  <c r="R55" i="70"/>
  <c r="BD48" i="170" s="1"/>
  <c r="O55" i="70"/>
  <c r="BA48" i="170" s="1"/>
  <c r="N55" i="70"/>
  <c r="AZ48" i="170" s="1"/>
  <c r="M55" i="70"/>
  <c r="L55" i="70"/>
  <c r="AX48" i="170" s="1"/>
  <c r="AV48" i="170"/>
  <c r="U52" i="70"/>
  <c r="BG45" i="170" s="1"/>
  <c r="T52" i="70"/>
  <c r="BF45" i="170" s="1"/>
  <c r="S52" i="70"/>
  <c r="BE45" i="170" s="1"/>
  <c r="R52" i="70"/>
  <c r="BD45" i="170" s="1"/>
  <c r="O52" i="70"/>
  <c r="BA45" i="170" s="1"/>
  <c r="N52" i="70"/>
  <c r="AZ45" i="170" s="1"/>
  <c r="M52" i="70"/>
  <c r="L52" i="70"/>
  <c r="AX45" i="170" s="1"/>
  <c r="AV45" i="170"/>
  <c r="U49" i="70"/>
  <c r="BG42" i="170" s="1"/>
  <c r="T49" i="70"/>
  <c r="BF42" i="170" s="1"/>
  <c r="S49" i="70"/>
  <c r="BE42" i="170" s="1"/>
  <c r="R49" i="70"/>
  <c r="BD42" i="170" s="1"/>
  <c r="O49" i="70"/>
  <c r="BA42" i="170" s="1"/>
  <c r="N49" i="70"/>
  <c r="AZ42" i="170" s="1"/>
  <c r="M49" i="70"/>
  <c r="AY42" i="170" s="1"/>
  <c r="L49" i="70"/>
  <c r="AX42" i="170" s="1"/>
  <c r="AV42" i="170"/>
  <c r="AR48" i="170"/>
  <c r="AR45" i="170"/>
  <c r="AR42" i="170"/>
  <c r="L602" i="70" l="1"/>
  <c r="AX586" i="170" s="1"/>
  <c r="AX607" i="170"/>
  <c r="BI803" i="170"/>
  <c r="AU45" i="170"/>
  <c r="AS42" i="170"/>
  <c r="AT42" i="170"/>
  <c r="AW45" i="170"/>
  <c r="M12" i="70"/>
  <c r="AY45" i="170"/>
  <c r="AT48" i="170"/>
  <c r="AW42" i="170"/>
  <c r="W601" i="70"/>
  <c r="BC585" i="170"/>
  <c r="AS45" i="170"/>
  <c r="W811" i="70"/>
  <c r="BI795" i="170" s="1"/>
  <c r="BC795" i="170"/>
  <c r="M13" i="70"/>
  <c r="AY48" i="170"/>
  <c r="AU42" i="170"/>
  <c r="AS48" i="170"/>
  <c r="AU48" i="170"/>
  <c r="AT45" i="170"/>
  <c r="AW48" i="170"/>
  <c r="P75" i="23"/>
  <c r="P169" i="58" s="1"/>
  <c r="BE49" i="170"/>
  <c r="P74" i="23"/>
  <c r="P168" i="58" s="1"/>
  <c r="BE46" i="170"/>
  <c r="BC46" i="170"/>
  <c r="BA46" i="170"/>
  <c r="R74" i="23"/>
  <c r="R168" i="58" s="1"/>
  <c r="BG46" i="170"/>
  <c r="BC49" i="170"/>
  <c r="BA49" i="170"/>
  <c r="BC43" i="170"/>
  <c r="BA43" i="170"/>
  <c r="R73" i="23"/>
  <c r="R167" i="58" s="1"/>
  <c r="BG43" i="170"/>
  <c r="P819" i="70"/>
  <c r="L811" i="70"/>
  <c r="I25" i="23"/>
  <c r="G24" i="23"/>
  <c r="AV585" i="170"/>
  <c r="AV795" i="170"/>
  <c r="G25" i="23"/>
  <c r="P622" i="70"/>
  <c r="I24" i="23"/>
  <c r="L601" i="70"/>
  <c r="U13" i="70"/>
  <c r="P49" i="70"/>
  <c r="P55" i="70"/>
  <c r="Q49" i="70"/>
  <c r="P52" i="70"/>
  <c r="Q52" i="70"/>
  <c r="S11" i="70"/>
  <c r="R75" i="23"/>
  <c r="R169" i="58" s="1"/>
  <c r="M11" i="70"/>
  <c r="Q55" i="70"/>
  <c r="P73" i="23"/>
  <c r="P167" i="58" s="1"/>
  <c r="L75" i="23"/>
  <c r="L169" i="58" s="1"/>
  <c r="L74" i="23"/>
  <c r="L168" i="58" s="1"/>
  <c r="J168" i="58"/>
  <c r="L73" i="23"/>
  <c r="U12" i="70"/>
  <c r="S13" i="70"/>
  <c r="O13" i="70"/>
  <c r="O11" i="70"/>
  <c r="O12" i="70"/>
  <c r="U11" i="70"/>
  <c r="S12" i="70"/>
  <c r="V622" i="70" l="1"/>
  <c r="BH606" i="170" s="1"/>
  <c r="BB606" i="170"/>
  <c r="V819" i="70"/>
  <c r="BB803" i="170"/>
  <c r="AU4" i="170"/>
  <c r="AU4" i="169"/>
  <c r="AW5" i="170"/>
  <c r="AW5" i="169"/>
  <c r="V52" i="70"/>
  <c r="BH45" i="170" s="1"/>
  <c r="BB45" i="170"/>
  <c r="AT5" i="170"/>
  <c r="AT5" i="169"/>
  <c r="AY6" i="169"/>
  <c r="AY6" i="170"/>
  <c r="AW4" i="169"/>
  <c r="AW4" i="170"/>
  <c r="W55" i="70"/>
  <c r="BI48" i="170" s="1"/>
  <c r="BC48" i="170"/>
  <c r="V49" i="70"/>
  <c r="BH42" i="170" s="1"/>
  <c r="BB42" i="170"/>
  <c r="AU6" i="169"/>
  <c r="AU6" i="170"/>
  <c r="AT6" i="170"/>
  <c r="AT6" i="169"/>
  <c r="AS4" i="170"/>
  <c r="AS4" i="169"/>
  <c r="AY4" i="169"/>
  <c r="AY4" i="170"/>
  <c r="P811" i="70"/>
  <c r="AX795" i="170"/>
  <c r="W52" i="70"/>
  <c r="BI45" i="170" s="1"/>
  <c r="BC45" i="170"/>
  <c r="AW6" i="169"/>
  <c r="AW6" i="170"/>
  <c r="AB601" i="70"/>
  <c r="BI585" i="170"/>
  <c r="W49" i="70"/>
  <c r="BI42" i="170" s="1"/>
  <c r="BC42" i="170"/>
  <c r="AT4" i="170"/>
  <c r="AT4" i="169"/>
  <c r="V55" i="70"/>
  <c r="BH48" i="170" s="1"/>
  <c r="BB48" i="170"/>
  <c r="P601" i="70"/>
  <c r="AX585" i="170"/>
  <c r="AS6" i="170"/>
  <c r="AS6" i="169"/>
  <c r="AS5" i="169"/>
  <c r="AS5" i="170"/>
  <c r="AY5" i="170"/>
  <c r="AY5" i="169"/>
  <c r="AU5" i="170"/>
  <c r="AU5" i="169"/>
  <c r="BI43" i="170"/>
  <c r="BG4" i="170"/>
  <c r="BG4" i="169"/>
  <c r="BA4" i="169"/>
  <c r="BA4" i="170"/>
  <c r="Q13" i="70"/>
  <c r="W13" i="70" s="1"/>
  <c r="BA6" i="170"/>
  <c r="BA6" i="169"/>
  <c r="BI49" i="170"/>
  <c r="BE6" i="170"/>
  <c r="BE6" i="169"/>
  <c r="BG6" i="170"/>
  <c r="BG6" i="169"/>
  <c r="BI46" i="170"/>
  <c r="BG5" i="169"/>
  <c r="BG5" i="170"/>
  <c r="Q12" i="70"/>
  <c r="W12" i="70" s="1"/>
  <c r="BA5" i="170"/>
  <c r="BA5" i="169"/>
  <c r="BE5" i="169"/>
  <c r="BE5" i="170"/>
  <c r="BE4" i="170"/>
  <c r="BE4" i="169"/>
  <c r="M24" i="23"/>
  <c r="S24" i="23" s="1"/>
  <c r="I108" i="58"/>
  <c r="M108" i="58" s="1"/>
  <c r="I109" i="58"/>
  <c r="M109" i="58" s="1"/>
  <c r="M25" i="23"/>
  <c r="S25" i="23" s="1"/>
  <c r="S109" i="58" s="1"/>
  <c r="G108" i="58"/>
  <c r="G109" i="58"/>
  <c r="N75" i="23"/>
  <c r="T75" i="23" s="1"/>
  <c r="T169" i="58" s="1"/>
  <c r="Q11" i="70"/>
  <c r="N74" i="23"/>
  <c r="T74" i="23" s="1"/>
  <c r="T168" i="58" s="1"/>
  <c r="L167" i="58"/>
  <c r="N73" i="23"/>
  <c r="BH803" i="170" l="1"/>
  <c r="V601" i="70"/>
  <c r="BH585" i="170" s="1"/>
  <c r="BB585" i="170"/>
  <c r="V811" i="70"/>
  <c r="BB795" i="170"/>
  <c r="BI5" i="169"/>
  <c r="BI5" i="170"/>
  <c r="BC5" i="170"/>
  <c r="BC5" i="169"/>
  <c r="W11" i="70"/>
  <c r="Y4" i="88" s="1"/>
  <c r="BC4" i="170"/>
  <c r="BC4" i="169"/>
  <c r="BC6" i="170"/>
  <c r="BC6" i="169"/>
  <c r="BI6" i="170"/>
  <c r="BI6" i="169"/>
  <c r="Y6" i="88"/>
  <c r="AA6" i="88"/>
  <c r="Y5" i="88"/>
  <c r="AA5" i="88"/>
  <c r="N169" i="58"/>
  <c r="S108" i="58"/>
  <c r="N168" i="58"/>
  <c r="N167" i="58"/>
  <c r="T73" i="23"/>
  <c r="T167" i="58" s="1"/>
  <c r="BH795" i="170" l="1"/>
  <c r="X509" i="88"/>
  <c r="AA601" i="70"/>
  <c r="BI4" i="170"/>
  <c r="BI4" i="169"/>
  <c r="AA4" i="88"/>
  <c r="B166" i="58"/>
  <c r="J72" i="23"/>
  <c r="J166" i="58" s="1"/>
  <c r="H72" i="23"/>
  <c r="H166" i="58" s="1"/>
  <c r="F72" i="23"/>
  <c r="F166" i="58" s="1"/>
  <c r="E72" i="23"/>
  <c r="E166" i="58" s="1"/>
  <c r="D72" i="23"/>
  <c r="D166" i="58" s="1"/>
  <c r="U46" i="70"/>
  <c r="BG39" i="170" s="1"/>
  <c r="T46" i="70"/>
  <c r="BF39" i="170" s="1"/>
  <c r="S46" i="70"/>
  <c r="BE39" i="170" s="1"/>
  <c r="R46" i="70"/>
  <c r="BD39" i="170" s="1"/>
  <c r="O46" i="70"/>
  <c r="BA39" i="170" s="1"/>
  <c r="N46" i="70"/>
  <c r="AZ39" i="170" s="1"/>
  <c r="M46" i="70"/>
  <c r="AY39" i="170" s="1"/>
  <c r="L46" i="70"/>
  <c r="AX39" i="170" s="1"/>
  <c r="AV39" i="170"/>
  <c r="AR39" i="170"/>
  <c r="U1175" i="70"/>
  <c r="BG1151" i="170" s="1"/>
  <c r="T1175" i="70"/>
  <c r="BF1151" i="170" s="1"/>
  <c r="S1175" i="70"/>
  <c r="BE1151" i="170" s="1"/>
  <c r="R1175" i="70"/>
  <c r="BD1151" i="170" s="1"/>
  <c r="O1175" i="70"/>
  <c r="BA1151" i="170" s="1"/>
  <c r="N1175" i="70"/>
  <c r="AZ1151" i="170" s="1"/>
  <c r="M1175" i="70"/>
  <c r="AY1151" i="170" s="1"/>
  <c r="L1175" i="70"/>
  <c r="AX1151" i="170" s="1"/>
  <c r="AV1151" i="170"/>
  <c r="U1149" i="70"/>
  <c r="BG1129" i="170" s="1"/>
  <c r="T1149" i="70"/>
  <c r="BF1129" i="170" s="1"/>
  <c r="S1149" i="70"/>
  <c r="BE1129" i="170" s="1"/>
  <c r="R1149" i="70"/>
  <c r="BD1129" i="170" s="1"/>
  <c r="O1149" i="70"/>
  <c r="BA1129" i="170" s="1"/>
  <c r="N1149" i="70"/>
  <c r="AZ1129" i="170" s="1"/>
  <c r="M1149" i="70"/>
  <c r="L1149" i="70"/>
  <c r="AX1129" i="170" s="1"/>
  <c r="AV1129" i="170"/>
  <c r="U1145" i="70"/>
  <c r="BG1125" i="170" s="1"/>
  <c r="T1145" i="70"/>
  <c r="BF1125" i="170" s="1"/>
  <c r="S1145" i="70"/>
  <c r="BE1125" i="170" s="1"/>
  <c r="R1145" i="70"/>
  <c r="BD1125" i="170" s="1"/>
  <c r="O1145" i="70"/>
  <c r="BA1125" i="170" s="1"/>
  <c r="N1145" i="70"/>
  <c r="AZ1125" i="170" s="1"/>
  <c r="M1145" i="70"/>
  <c r="L1145" i="70"/>
  <c r="AX1125" i="170" s="1"/>
  <c r="AV1125" i="170"/>
  <c r="U1141" i="70"/>
  <c r="BG1121" i="170" s="1"/>
  <c r="T1141" i="70"/>
  <c r="BF1121" i="170" s="1"/>
  <c r="S1141" i="70"/>
  <c r="BE1121" i="170" s="1"/>
  <c r="R1141" i="70"/>
  <c r="BD1121" i="170" s="1"/>
  <c r="O1141" i="70"/>
  <c r="BA1121" i="170" s="1"/>
  <c r="N1141" i="70"/>
  <c r="AZ1121" i="170" s="1"/>
  <c r="M1141" i="70"/>
  <c r="L1141" i="70"/>
  <c r="AX1121" i="170" s="1"/>
  <c r="AV1121" i="170"/>
  <c r="U1137" i="70"/>
  <c r="BG1117" i="170" s="1"/>
  <c r="T1137" i="70"/>
  <c r="BF1117" i="170" s="1"/>
  <c r="S1137" i="70"/>
  <c r="BE1117" i="170" s="1"/>
  <c r="R1137" i="70"/>
  <c r="BD1117" i="170" s="1"/>
  <c r="O1137" i="70"/>
  <c r="BA1117" i="170" s="1"/>
  <c r="N1137" i="70"/>
  <c r="AZ1117" i="170" s="1"/>
  <c r="M1137" i="70"/>
  <c r="L1137" i="70"/>
  <c r="AX1117" i="170" s="1"/>
  <c r="AV1117" i="170"/>
  <c r="K96" i="23"/>
  <c r="AU39" i="170" l="1"/>
  <c r="AW39" i="170"/>
  <c r="AS39" i="170"/>
  <c r="AT39" i="170"/>
  <c r="AR1117" i="170"/>
  <c r="AT1121" i="170"/>
  <c r="AS1059" i="170"/>
  <c r="AS1117" i="170"/>
  <c r="AU1061" i="170"/>
  <c r="AU1121" i="170"/>
  <c r="M1082" i="70"/>
  <c r="AY1063" i="170" s="1"/>
  <c r="AY1129" i="170"/>
  <c r="AR1125" i="170"/>
  <c r="AT1129" i="170"/>
  <c r="AR1151" i="170"/>
  <c r="AT1151" i="170"/>
  <c r="M1081" i="70"/>
  <c r="AY1062" i="170" s="1"/>
  <c r="AY1125" i="170"/>
  <c r="AW1059" i="170"/>
  <c r="AW1117" i="170"/>
  <c r="M1080" i="70"/>
  <c r="AY1061" i="170" s="1"/>
  <c r="AY1121" i="170"/>
  <c r="AS1062" i="170"/>
  <c r="AS1125" i="170"/>
  <c r="AU1063" i="170"/>
  <c r="AU1129" i="170"/>
  <c r="AW1065" i="170"/>
  <c r="AW1151" i="170"/>
  <c r="AW1062" i="170"/>
  <c r="AW1125" i="170"/>
  <c r="AS1065" i="170"/>
  <c r="AS1151" i="170"/>
  <c r="AT1117" i="170"/>
  <c r="AS1063" i="170"/>
  <c r="AS1129" i="170"/>
  <c r="AR1121" i="170"/>
  <c r="AT1125" i="170"/>
  <c r="AR1129" i="170"/>
  <c r="AU1059" i="170"/>
  <c r="AU1117" i="170"/>
  <c r="AW1061" i="170"/>
  <c r="AW1121" i="170"/>
  <c r="AU1065" i="170"/>
  <c r="AU1151" i="170"/>
  <c r="M1078" i="70"/>
  <c r="AY1059" i="170" s="1"/>
  <c r="AY1117" i="170"/>
  <c r="AS1061" i="170"/>
  <c r="AS1121" i="170"/>
  <c r="AU1062" i="170"/>
  <c r="AU1125" i="170"/>
  <c r="AW1063" i="170"/>
  <c r="AW1129" i="170"/>
  <c r="L72" i="23"/>
  <c r="L166" i="58" s="1"/>
  <c r="BA40" i="170"/>
  <c r="P72" i="23"/>
  <c r="P166" i="58" s="1"/>
  <c r="BE40" i="170"/>
  <c r="R72" i="23"/>
  <c r="R166" i="58" s="1"/>
  <c r="BG40" i="170"/>
  <c r="P46" i="70"/>
  <c r="M10" i="70"/>
  <c r="Q46" i="70"/>
  <c r="O10" i="70"/>
  <c r="P1175" i="70"/>
  <c r="Q1175" i="70"/>
  <c r="S10" i="70"/>
  <c r="U10" i="70"/>
  <c r="M1084" i="70"/>
  <c r="AY1065" i="170" s="1"/>
  <c r="P1149" i="70"/>
  <c r="Q1149" i="70"/>
  <c r="P1145" i="70"/>
  <c r="Q1145" i="70"/>
  <c r="P1141" i="70"/>
  <c r="Q1141" i="70"/>
  <c r="Q1137" i="70"/>
  <c r="P1137" i="70"/>
  <c r="AT3" i="170" l="1"/>
  <c r="AT3" i="169"/>
  <c r="AS3" i="169"/>
  <c r="AS3" i="170"/>
  <c r="AY3" i="169"/>
  <c r="AY3" i="170"/>
  <c r="AW3" i="170"/>
  <c r="AW3" i="169"/>
  <c r="W46" i="70"/>
  <c r="BI39" i="170" s="1"/>
  <c r="BC39" i="170"/>
  <c r="V46" i="70"/>
  <c r="BH39" i="170" s="1"/>
  <c r="BB39" i="170"/>
  <c r="AU3" i="169"/>
  <c r="AU3" i="170"/>
  <c r="W1141" i="70"/>
  <c r="BI1121" i="170" s="1"/>
  <c r="BC1121" i="170"/>
  <c r="V1175" i="70"/>
  <c r="BH1151" i="170" s="1"/>
  <c r="BB1151" i="170"/>
  <c r="W1149" i="70"/>
  <c r="BI1129" i="170" s="1"/>
  <c r="BC1129" i="170"/>
  <c r="W1175" i="70"/>
  <c r="BI1151" i="170" s="1"/>
  <c r="BC1151" i="170"/>
  <c r="V1149" i="70"/>
  <c r="BH1129" i="170" s="1"/>
  <c r="BB1129" i="170"/>
  <c r="V1141" i="70"/>
  <c r="BH1121" i="170" s="1"/>
  <c r="BB1121" i="170"/>
  <c r="V1137" i="70"/>
  <c r="BH1117" i="170" s="1"/>
  <c r="BB1117" i="170"/>
  <c r="W1145" i="70"/>
  <c r="BI1125" i="170" s="1"/>
  <c r="BC1125" i="170"/>
  <c r="V1145" i="70"/>
  <c r="BH1125" i="170" s="1"/>
  <c r="BB1125" i="170"/>
  <c r="W1137" i="70"/>
  <c r="BI1117" i="170" s="1"/>
  <c r="BC1117" i="170"/>
  <c r="N72" i="23"/>
  <c r="T72" i="23" s="1"/>
  <c r="T166" i="58" s="1"/>
  <c r="BI40" i="170"/>
  <c r="BC40" i="170"/>
  <c r="BG3" i="170"/>
  <c r="BG3" i="169"/>
  <c r="BE3" i="170"/>
  <c r="BE3" i="169"/>
  <c r="BA3" i="169"/>
  <c r="BA3" i="170"/>
  <c r="Q10" i="70"/>
  <c r="AU139" i="170"/>
  <c r="AT139" i="170"/>
  <c r="AS139" i="170"/>
  <c r="AR139" i="170"/>
  <c r="N166" i="58" l="1"/>
  <c r="W10" i="70"/>
  <c r="BC3" i="170"/>
  <c r="BC3" i="169"/>
  <c r="BI3" i="169" l="1"/>
  <c r="BI3" i="170"/>
  <c r="AA3" i="88"/>
  <c r="Y3" i="88"/>
  <c r="F32" i="42"/>
  <c r="F33" i="42"/>
  <c r="F34" i="42"/>
  <c r="F35" i="42"/>
  <c r="F36" i="42"/>
  <c r="E36" i="42"/>
  <c r="E35" i="42"/>
  <c r="E34" i="42"/>
  <c r="E33" i="42"/>
  <c r="E32" i="42"/>
  <c r="D36" i="42"/>
  <c r="D35" i="42"/>
  <c r="D34" i="42"/>
  <c r="H34" i="42" s="1"/>
  <c r="D33" i="42"/>
  <c r="D32" i="42"/>
  <c r="F24" i="42"/>
  <c r="E24" i="42"/>
  <c r="D24" i="42"/>
  <c r="F22" i="42"/>
  <c r="E22" i="42"/>
  <c r="D22" i="42"/>
  <c r="H32" i="42" l="1"/>
  <c r="H33" i="42"/>
  <c r="H35" i="42"/>
  <c r="H36" i="42"/>
  <c r="F37" i="42"/>
  <c r="F25" i="42" s="1"/>
  <c r="I25" i="100"/>
  <c r="I5" i="100"/>
  <c r="I6" i="100"/>
  <c r="I7" i="100"/>
  <c r="I8" i="100"/>
  <c r="I9" i="100"/>
  <c r="I10" i="100"/>
  <c r="I11" i="100"/>
  <c r="I12" i="100"/>
  <c r="I13" i="100"/>
  <c r="I14" i="100"/>
  <c r="I15" i="100"/>
  <c r="I16" i="100"/>
  <c r="I17" i="100"/>
  <c r="I18" i="100"/>
  <c r="I19" i="100"/>
  <c r="I20" i="100"/>
  <c r="I21" i="100"/>
  <c r="I22" i="100"/>
  <c r="I4" i="100"/>
  <c r="I50" i="100"/>
  <c r="I49" i="100"/>
  <c r="I48" i="100"/>
  <c r="I47" i="100"/>
  <c r="I46" i="100"/>
  <c r="I45" i="100"/>
  <c r="I44" i="100"/>
  <c r="I43" i="100"/>
  <c r="I42" i="100"/>
  <c r="I41" i="100"/>
  <c r="I40" i="100"/>
  <c r="I39" i="100"/>
  <c r="I38" i="100"/>
  <c r="I37" i="100"/>
  <c r="I36" i="100"/>
  <c r="I35" i="100"/>
  <c r="I34" i="100"/>
  <c r="I33" i="100"/>
  <c r="I32" i="100"/>
  <c r="R4" i="129"/>
  <c r="R5" i="129"/>
  <c r="R6" i="129"/>
  <c r="R7" i="129"/>
  <c r="R8" i="129"/>
  <c r="R3" i="129"/>
  <c r="H37" i="42" l="1"/>
  <c r="H140" i="89"/>
  <c r="H141" i="89"/>
  <c r="H142" i="89"/>
  <c r="H143" i="89"/>
  <c r="H112" i="89"/>
  <c r="H113" i="89"/>
  <c r="H114" i="89"/>
  <c r="H115" i="89"/>
  <c r="H116" i="89"/>
  <c r="H117" i="89"/>
  <c r="H118" i="89"/>
  <c r="H119" i="89"/>
  <c r="H120" i="89"/>
  <c r="H121" i="89"/>
  <c r="H122" i="89"/>
  <c r="H123" i="89"/>
  <c r="H124" i="89"/>
  <c r="H125" i="89"/>
  <c r="H126" i="89"/>
  <c r="H127" i="89"/>
  <c r="H128" i="89"/>
  <c r="H129" i="89"/>
  <c r="H130" i="89"/>
  <c r="H131" i="89"/>
  <c r="H132" i="89"/>
  <c r="H133" i="89"/>
  <c r="H134" i="89"/>
  <c r="H135" i="89"/>
  <c r="H136" i="89"/>
  <c r="H137" i="89"/>
  <c r="H138" i="89"/>
  <c r="H139" i="89"/>
  <c r="H86" i="89"/>
  <c r="H87" i="89"/>
  <c r="H88" i="89"/>
  <c r="H89" i="89"/>
  <c r="H90" i="89"/>
  <c r="H91" i="89"/>
  <c r="H92" i="89"/>
  <c r="H93" i="89"/>
  <c r="H94" i="89"/>
  <c r="H95" i="89"/>
  <c r="H96" i="89"/>
  <c r="H97" i="89"/>
  <c r="H98" i="89"/>
  <c r="H99" i="89"/>
  <c r="H100" i="89"/>
  <c r="H101" i="89"/>
  <c r="H102" i="89"/>
  <c r="H103" i="89"/>
  <c r="H104" i="89"/>
  <c r="H105" i="89"/>
  <c r="H106" i="89"/>
  <c r="H107" i="89"/>
  <c r="H108" i="89"/>
  <c r="H109" i="89"/>
  <c r="H110" i="89"/>
  <c r="H111" i="89"/>
  <c r="H79" i="89"/>
  <c r="H80" i="89"/>
  <c r="H81" i="89"/>
  <c r="H82" i="89"/>
  <c r="H83" i="89"/>
  <c r="H84" i="89"/>
  <c r="H85" i="89"/>
  <c r="H3" i="89"/>
  <c r="H4" i="89"/>
  <c r="H5" i="89"/>
  <c r="H6" i="89"/>
  <c r="H7" i="89"/>
  <c r="H8" i="89"/>
  <c r="H9" i="89"/>
  <c r="H10" i="89"/>
  <c r="H11" i="89"/>
  <c r="H12" i="89"/>
  <c r="H13" i="89"/>
  <c r="H14" i="89"/>
  <c r="H15" i="89"/>
  <c r="H16" i="89"/>
  <c r="H17" i="89"/>
  <c r="H18" i="89"/>
  <c r="H19" i="89"/>
  <c r="H20" i="89"/>
  <c r="H21" i="89"/>
  <c r="H22" i="89"/>
  <c r="H23" i="89"/>
  <c r="H24" i="89"/>
  <c r="H25" i="89"/>
  <c r="H26" i="89"/>
  <c r="H27" i="89"/>
  <c r="H28" i="89"/>
  <c r="H29" i="89"/>
  <c r="H30" i="89"/>
  <c r="H31" i="89"/>
  <c r="H32" i="89"/>
  <c r="H33" i="89"/>
  <c r="H34" i="89"/>
  <c r="H35" i="89"/>
  <c r="H36" i="89"/>
  <c r="H37" i="89"/>
  <c r="H38" i="89"/>
  <c r="H39" i="89"/>
  <c r="H40" i="89"/>
  <c r="H41" i="89"/>
  <c r="H42" i="89"/>
  <c r="H43" i="89"/>
  <c r="H44" i="89"/>
  <c r="H45" i="89"/>
  <c r="H46" i="89"/>
  <c r="H47" i="89"/>
  <c r="H48" i="89"/>
  <c r="H49" i="89"/>
  <c r="H50" i="89"/>
  <c r="H51" i="89"/>
  <c r="H52" i="89"/>
  <c r="H53" i="89"/>
  <c r="H54" i="89"/>
  <c r="H55" i="89"/>
  <c r="H56" i="89"/>
  <c r="H57" i="89"/>
  <c r="H58" i="89"/>
  <c r="H59" i="89"/>
  <c r="H60" i="89"/>
  <c r="H61" i="89"/>
  <c r="H62" i="89"/>
  <c r="H63" i="89"/>
  <c r="H64" i="89"/>
  <c r="H65" i="89"/>
  <c r="H66" i="89"/>
  <c r="H67" i="89"/>
  <c r="H68" i="89"/>
  <c r="H69" i="89"/>
  <c r="H70" i="89"/>
  <c r="H71" i="89"/>
  <c r="H72" i="89"/>
  <c r="H73" i="89"/>
  <c r="H74" i="89"/>
  <c r="H75" i="89"/>
  <c r="H76" i="89"/>
  <c r="H77" i="89"/>
  <c r="H78" i="89"/>
  <c r="H29" i="43" l="1"/>
  <c r="L29" i="43" s="1"/>
  <c r="M29" i="43" s="1"/>
  <c r="D327" i="97" l="1"/>
  <c r="AA295" i="88"/>
  <c r="AA294" i="88"/>
  <c r="AA292" i="88"/>
  <c r="AB4" i="97"/>
  <c r="AB5" i="97"/>
  <c r="AB6" i="97"/>
  <c r="AB7" i="97"/>
  <c r="AB8" i="97"/>
  <c r="AB9" i="97"/>
  <c r="AB10" i="97"/>
  <c r="AB11" i="97"/>
  <c r="AB12" i="97"/>
  <c r="AB13" i="97"/>
  <c r="AB14" i="97"/>
  <c r="AB15" i="97"/>
  <c r="AB16" i="97"/>
  <c r="AB17" i="97"/>
  <c r="AB18" i="97"/>
  <c r="AB19" i="97"/>
  <c r="AB20" i="97"/>
  <c r="AB21" i="97"/>
  <c r="AB22" i="97"/>
  <c r="AB23" i="97"/>
  <c r="AB24" i="97"/>
  <c r="AB25" i="97"/>
  <c r="AB26" i="97"/>
  <c r="AB27" i="97"/>
  <c r="AB28" i="97"/>
  <c r="AB29" i="97"/>
  <c r="AB30" i="97"/>
  <c r="AB31" i="97"/>
  <c r="AB32" i="97"/>
  <c r="AB33" i="97"/>
  <c r="AB34" i="97"/>
  <c r="AB35" i="97"/>
  <c r="AB36" i="97"/>
  <c r="AB37" i="97"/>
  <c r="AB38" i="97"/>
  <c r="AB39" i="97"/>
  <c r="AB40" i="97"/>
  <c r="AB41" i="97"/>
  <c r="AB42" i="97"/>
  <c r="AB43" i="97"/>
  <c r="AB44" i="97"/>
  <c r="AB45" i="97"/>
  <c r="AB46" i="97"/>
  <c r="AB47" i="97"/>
  <c r="AB48" i="97"/>
  <c r="AB49" i="97"/>
  <c r="AB50" i="97"/>
  <c r="AB51" i="97"/>
  <c r="AB52" i="97"/>
  <c r="AB53" i="97"/>
  <c r="AB54" i="97"/>
  <c r="AB55" i="97"/>
  <c r="AB56" i="97"/>
  <c r="AB57" i="97"/>
  <c r="AB58" i="97"/>
  <c r="AB59" i="97"/>
  <c r="AB60" i="97"/>
  <c r="AB61" i="97"/>
  <c r="AB62" i="97"/>
  <c r="AB63" i="97"/>
  <c r="AB64" i="97"/>
  <c r="AB65" i="97"/>
  <c r="AB66" i="97"/>
  <c r="AB67" i="97"/>
  <c r="AB68" i="97"/>
  <c r="AB69" i="97"/>
  <c r="AB70" i="97"/>
  <c r="AB71" i="97"/>
  <c r="AB72" i="97"/>
  <c r="AB73" i="97"/>
  <c r="AB74" i="97"/>
  <c r="AB75" i="97"/>
  <c r="AB76" i="97"/>
  <c r="AB77" i="97"/>
  <c r="AB78" i="97"/>
  <c r="AB79" i="97"/>
  <c r="AB80" i="97"/>
  <c r="AB81" i="97"/>
  <c r="AB82" i="97"/>
  <c r="AB83" i="97"/>
  <c r="AB84" i="97"/>
  <c r="AB85" i="97"/>
  <c r="AB86" i="97"/>
  <c r="AB87" i="97"/>
  <c r="AB88" i="97"/>
  <c r="AB89" i="97"/>
  <c r="AB90" i="97"/>
  <c r="AB91" i="97"/>
  <c r="AB92" i="97"/>
  <c r="AB93" i="97"/>
  <c r="AB94" i="97"/>
  <c r="AB95" i="97"/>
  <c r="AB96" i="97"/>
  <c r="AB97" i="97"/>
  <c r="AB98" i="97"/>
  <c r="AB99" i="97"/>
  <c r="AB100" i="97"/>
  <c r="AB101" i="97"/>
  <c r="AB102" i="97"/>
  <c r="AB103" i="97"/>
  <c r="AB104" i="97"/>
  <c r="AB105" i="97"/>
  <c r="AB106" i="97"/>
  <c r="AB107" i="97"/>
  <c r="AB108" i="97"/>
  <c r="AB109" i="97"/>
  <c r="AB110" i="97"/>
  <c r="AB111" i="97"/>
  <c r="AB112" i="97"/>
  <c r="AB113" i="97"/>
  <c r="AB114" i="97"/>
  <c r="AB115" i="97"/>
  <c r="AB116" i="97"/>
  <c r="AB117" i="97"/>
  <c r="AB118" i="97"/>
  <c r="AB119" i="97"/>
  <c r="AB120" i="97"/>
  <c r="AB121" i="97"/>
  <c r="AB122" i="97"/>
  <c r="AB123" i="97"/>
  <c r="AB124" i="97"/>
  <c r="AB125" i="97"/>
  <c r="AB126" i="97"/>
  <c r="AB127" i="97"/>
  <c r="AB128" i="97"/>
  <c r="AB129" i="97"/>
  <c r="AB130" i="97"/>
  <c r="AB131" i="97"/>
  <c r="AB132" i="97"/>
  <c r="AB133" i="97"/>
  <c r="AB134" i="97"/>
  <c r="AB135" i="97"/>
  <c r="AB136" i="97"/>
  <c r="AB137" i="97"/>
  <c r="AB138" i="97"/>
  <c r="AB139" i="97"/>
  <c r="AB140" i="97"/>
  <c r="AB141" i="97"/>
  <c r="AB142" i="97"/>
  <c r="AB143" i="97"/>
  <c r="AB144" i="97"/>
  <c r="AB145" i="97"/>
  <c r="AB146" i="97"/>
  <c r="AB147" i="97"/>
  <c r="AB148" i="97"/>
  <c r="AB149" i="97"/>
  <c r="AB150" i="97"/>
  <c r="AB151" i="97"/>
  <c r="AB152" i="97"/>
  <c r="AB153" i="97"/>
  <c r="AB154" i="97"/>
  <c r="AB155" i="97"/>
  <c r="AB156" i="97"/>
  <c r="AB157" i="97"/>
  <c r="AB158" i="97"/>
  <c r="AB159" i="97"/>
  <c r="AB160" i="97"/>
  <c r="AB161" i="97"/>
  <c r="AB162" i="97"/>
  <c r="AB163" i="97"/>
  <c r="AB164" i="97"/>
  <c r="AB165" i="97"/>
  <c r="AB166" i="97"/>
  <c r="AB167" i="97"/>
  <c r="AB168" i="97"/>
  <c r="AB169" i="97"/>
  <c r="AB170" i="97"/>
  <c r="AB171" i="97"/>
  <c r="AB172" i="97"/>
  <c r="AB173" i="97"/>
  <c r="AB174" i="97"/>
  <c r="AB175" i="97"/>
  <c r="AB176" i="97"/>
  <c r="AB177" i="97"/>
  <c r="AB178" i="97"/>
  <c r="AB179" i="97"/>
  <c r="AB180" i="97"/>
  <c r="AB181" i="97"/>
  <c r="AB182" i="97"/>
  <c r="AB183" i="97"/>
  <c r="AB184" i="97"/>
  <c r="AB185" i="97"/>
  <c r="AB186" i="97"/>
  <c r="AB187" i="97"/>
  <c r="AB188" i="97"/>
  <c r="AB189" i="97"/>
  <c r="AB190" i="97"/>
  <c r="AB191" i="97"/>
  <c r="AB192" i="97"/>
  <c r="AB193" i="97"/>
  <c r="AB194" i="97"/>
  <c r="AB195" i="97"/>
  <c r="AB196" i="97"/>
  <c r="AB197" i="97"/>
  <c r="AB198" i="97"/>
  <c r="AB199" i="97"/>
  <c r="AB200" i="97"/>
  <c r="AB201" i="97"/>
  <c r="AB202" i="97"/>
  <c r="AB203" i="97"/>
  <c r="AB204" i="97"/>
  <c r="AB205" i="97"/>
  <c r="AB206" i="97"/>
  <c r="AB207" i="97"/>
  <c r="AB208" i="97"/>
  <c r="AB209" i="97"/>
  <c r="AB210" i="97"/>
  <c r="AB211" i="97"/>
  <c r="AB212" i="97"/>
  <c r="AB213" i="97"/>
  <c r="AB214" i="97"/>
  <c r="AB215" i="97"/>
  <c r="AB216" i="97"/>
  <c r="AB217" i="97"/>
  <c r="AB218" i="97"/>
  <c r="AB219" i="97"/>
  <c r="AB220" i="97"/>
  <c r="AB221" i="97"/>
  <c r="AB222" i="97"/>
  <c r="AB223" i="97"/>
  <c r="AB224" i="97"/>
  <c r="AB225" i="97"/>
  <c r="AB226" i="97"/>
  <c r="AB227" i="97"/>
  <c r="AB228" i="97"/>
  <c r="AB229" i="97"/>
  <c r="AB230" i="97"/>
  <c r="AB231" i="97"/>
  <c r="AB232" i="97"/>
  <c r="AB233" i="97"/>
  <c r="AB234" i="97"/>
  <c r="AB235" i="97"/>
  <c r="AB236" i="97"/>
  <c r="AB237" i="97"/>
  <c r="AB238" i="97"/>
  <c r="AB239" i="97"/>
  <c r="AB240" i="97"/>
  <c r="AB241" i="97"/>
  <c r="AB242" i="97"/>
  <c r="AB243" i="97"/>
  <c r="AB244" i="97"/>
  <c r="AB245" i="97"/>
  <c r="AB246" i="97"/>
  <c r="AB247" i="97"/>
  <c r="AB248" i="97"/>
  <c r="AB249" i="97"/>
  <c r="AB250" i="97"/>
  <c r="AB251" i="97"/>
  <c r="AB252" i="97"/>
  <c r="AB253" i="97"/>
  <c r="AB254" i="97"/>
  <c r="AB255" i="97"/>
  <c r="AB256" i="97"/>
  <c r="AB257" i="97"/>
  <c r="AB258" i="97"/>
  <c r="AB259" i="97"/>
  <c r="AB260" i="97"/>
  <c r="AB261" i="97"/>
  <c r="AB262" i="97"/>
  <c r="AB263" i="97"/>
  <c r="AB264" i="97"/>
  <c r="AB265" i="97"/>
  <c r="AB266" i="97"/>
  <c r="AB267" i="97"/>
  <c r="AB268" i="97"/>
  <c r="AB269" i="97"/>
  <c r="AB270" i="97"/>
  <c r="AB271" i="97"/>
  <c r="AB272" i="97"/>
  <c r="AB273" i="97"/>
  <c r="AB274" i="97"/>
  <c r="AB275" i="97"/>
  <c r="AB276" i="97"/>
  <c r="AB277" i="97"/>
  <c r="AB278" i="97"/>
  <c r="AB279" i="97"/>
  <c r="AB280" i="97"/>
  <c r="AB281" i="97"/>
  <c r="AB282" i="97"/>
  <c r="AB283" i="97"/>
  <c r="AB284" i="97"/>
  <c r="AB285" i="97"/>
  <c r="AB286" i="97"/>
  <c r="AB287" i="97"/>
  <c r="AB288" i="97"/>
  <c r="AB289" i="97"/>
  <c r="AB290" i="97"/>
  <c r="AB291" i="97"/>
  <c r="AB292" i="97"/>
  <c r="AB293" i="97"/>
  <c r="AB294" i="97"/>
  <c r="AB295" i="97"/>
  <c r="AB296" i="97"/>
  <c r="AB297" i="97"/>
  <c r="AB298" i="97"/>
  <c r="AB299" i="97"/>
  <c r="AB300" i="97"/>
  <c r="AB301" i="97"/>
  <c r="AB302" i="97"/>
  <c r="AB303" i="97"/>
  <c r="AB304" i="97"/>
  <c r="AB305" i="97"/>
  <c r="AB306" i="97"/>
  <c r="AB307" i="97"/>
  <c r="AB308" i="97"/>
  <c r="AB309" i="97"/>
  <c r="AB310" i="97"/>
  <c r="AB311" i="97"/>
  <c r="AB312" i="97"/>
  <c r="AB313" i="97"/>
  <c r="AB314" i="97"/>
  <c r="AB315" i="97"/>
  <c r="AB316" i="97"/>
  <c r="AB317" i="97"/>
  <c r="AB318" i="97"/>
  <c r="AB319" i="97"/>
  <c r="AB320" i="97"/>
  <c r="AB321" i="97"/>
  <c r="AB340" i="97"/>
  <c r="AB341" i="97"/>
  <c r="AB342" i="97"/>
  <c r="AB343" i="97"/>
  <c r="AB344" i="97"/>
  <c r="AB345" i="97"/>
  <c r="AB346" i="97"/>
  <c r="AB347" i="97"/>
  <c r="AB348" i="97"/>
  <c r="AB349" i="97"/>
  <c r="AB350" i="97"/>
  <c r="AB351" i="97"/>
  <c r="AB352" i="97"/>
  <c r="AB353" i="97"/>
  <c r="AB354" i="97"/>
  <c r="AB355" i="97"/>
  <c r="AB356" i="97"/>
  <c r="AB357" i="97"/>
  <c r="AB358" i="97"/>
  <c r="AB359" i="97"/>
  <c r="AB360" i="97"/>
  <c r="AB361" i="97"/>
  <c r="AB362" i="97"/>
  <c r="AB363" i="97"/>
  <c r="AB364" i="97"/>
  <c r="AB365" i="97"/>
  <c r="AB366" i="97"/>
  <c r="AB367" i="97"/>
  <c r="AB368" i="97"/>
  <c r="AB369" i="97"/>
  <c r="AB370" i="97"/>
  <c r="AB371" i="97"/>
  <c r="AB372" i="97"/>
  <c r="AB373" i="97"/>
  <c r="AB374" i="97"/>
  <c r="AB375" i="97"/>
  <c r="AB376" i="97"/>
  <c r="AB377" i="97"/>
  <c r="AB378" i="97"/>
  <c r="AB379" i="97"/>
  <c r="AB380" i="97"/>
  <c r="AB381" i="97"/>
  <c r="AB382" i="97"/>
  <c r="AB401" i="97"/>
  <c r="AB402" i="97"/>
  <c r="AB403" i="97"/>
  <c r="AB404" i="97"/>
  <c r="AB405" i="97"/>
  <c r="AB406" i="97"/>
  <c r="AB413" i="97"/>
  <c r="AB414" i="97"/>
  <c r="AB415" i="97"/>
  <c r="AB416" i="97"/>
  <c r="AB417" i="97"/>
  <c r="AB418" i="97"/>
  <c r="AB419" i="97"/>
  <c r="AB420" i="97"/>
  <c r="AB421" i="97"/>
  <c r="AB422" i="97"/>
  <c r="AB423" i="97"/>
  <c r="AB424" i="97"/>
  <c r="AB425" i="97"/>
  <c r="AB426" i="97"/>
  <c r="AB427" i="97"/>
  <c r="AB428" i="97"/>
  <c r="AB429" i="97"/>
  <c r="AB430" i="97"/>
  <c r="AB431" i="97"/>
  <c r="AB432" i="97"/>
  <c r="AB433" i="97"/>
  <c r="AB434" i="97"/>
  <c r="AB435" i="97"/>
  <c r="AB436" i="97"/>
  <c r="AB437" i="97"/>
  <c r="AB438" i="97"/>
  <c r="AB439" i="97"/>
  <c r="AB440" i="97"/>
  <c r="AB441" i="97"/>
  <c r="AB442" i="97"/>
  <c r="AB443" i="97"/>
  <c r="AB444" i="97"/>
  <c r="AB445" i="97"/>
  <c r="AB446" i="97"/>
  <c r="AB447" i="97"/>
  <c r="AB448" i="97"/>
  <c r="AB449" i="97"/>
  <c r="AB450" i="97"/>
  <c r="AB451" i="97"/>
  <c r="AB452" i="97"/>
  <c r="AB453" i="97"/>
  <c r="AB454" i="97"/>
  <c r="AB455" i="97"/>
  <c r="AB456" i="97"/>
  <c r="AB457" i="97"/>
  <c r="AB458" i="97"/>
  <c r="AB459" i="97"/>
  <c r="AB460" i="97"/>
  <c r="AB461" i="97"/>
  <c r="AB462" i="97"/>
  <c r="AB463" i="97"/>
  <c r="AB464" i="97"/>
  <c r="AB465" i="97"/>
  <c r="AB466" i="97"/>
  <c r="AB467" i="97"/>
  <c r="AB468" i="97"/>
  <c r="AB469" i="97"/>
  <c r="AB470" i="97"/>
  <c r="AB471" i="97"/>
  <c r="AB472" i="97"/>
  <c r="AB479" i="97"/>
  <c r="AB480" i="97"/>
  <c r="AB481" i="97"/>
  <c r="AB482" i="97"/>
  <c r="AB483" i="97"/>
  <c r="AB484" i="97"/>
  <c r="AB491" i="97"/>
  <c r="AB492" i="97"/>
  <c r="AB493" i="97"/>
  <c r="AB494" i="97"/>
  <c r="AB495" i="97"/>
  <c r="AB496" i="97"/>
  <c r="AB497" i="97"/>
  <c r="AB498" i="97"/>
  <c r="AB499" i="97"/>
  <c r="AB500" i="97"/>
  <c r="AB501" i="97"/>
  <c r="AB502" i="97"/>
  <c r="AB503" i="97"/>
  <c r="AB504" i="97"/>
  <c r="AB505" i="97"/>
  <c r="AB506" i="97"/>
  <c r="AB507" i="97"/>
  <c r="AB508" i="97"/>
  <c r="AB509" i="97"/>
  <c r="AB510" i="97"/>
  <c r="AB511" i="97"/>
  <c r="AB512" i="97"/>
  <c r="AB513" i="97"/>
  <c r="AB514" i="97"/>
  <c r="AB515" i="97"/>
  <c r="AB516" i="97"/>
  <c r="AB517" i="97"/>
  <c r="AB518" i="97"/>
  <c r="AB519" i="97"/>
  <c r="AB520" i="97"/>
  <c r="AB521" i="97"/>
  <c r="AB522" i="97"/>
  <c r="AB523" i="97"/>
  <c r="AB524" i="97"/>
  <c r="AB525" i="97"/>
  <c r="AB526" i="97"/>
  <c r="AB527" i="97"/>
  <c r="AB529" i="97"/>
  <c r="AB530" i="97"/>
  <c r="AB531" i="97"/>
  <c r="AB532" i="97"/>
  <c r="AB533" i="97"/>
  <c r="AB534" i="97"/>
  <c r="AB535" i="97"/>
  <c r="AB536" i="97"/>
  <c r="AB537" i="97"/>
  <c r="AB538" i="97"/>
  <c r="AB539" i="97"/>
  <c r="AB540" i="97"/>
  <c r="AB541" i="97"/>
  <c r="AB542" i="97"/>
  <c r="AB543" i="97"/>
  <c r="AB544" i="97"/>
  <c r="AB545" i="97"/>
  <c r="AB546" i="97"/>
  <c r="AB547" i="97"/>
  <c r="AB548" i="97"/>
  <c r="AB549" i="97"/>
  <c r="AB550" i="97"/>
  <c r="AB551" i="97"/>
  <c r="AB552" i="97"/>
  <c r="AB553" i="97"/>
  <c r="AB554" i="97"/>
  <c r="AB555" i="97"/>
  <c r="AB556" i="97"/>
  <c r="AB557" i="97"/>
  <c r="AB558" i="97"/>
  <c r="AB559" i="97"/>
  <c r="AB560" i="97"/>
  <c r="AB561" i="97"/>
  <c r="AB562" i="97"/>
  <c r="AB563" i="97"/>
  <c r="AB564" i="97"/>
  <c r="AB565" i="97"/>
  <c r="AB566" i="97"/>
  <c r="AB567" i="97"/>
  <c r="AB568" i="97"/>
  <c r="AB569" i="97"/>
  <c r="AB570" i="97"/>
  <c r="AB571" i="97"/>
  <c r="AB572" i="97"/>
  <c r="AB573" i="97"/>
  <c r="AB574" i="97"/>
  <c r="AB575" i="97"/>
  <c r="AB576" i="97"/>
  <c r="AB577" i="97"/>
  <c r="AB578" i="97"/>
  <c r="AB579" i="97"/>
  <c r="AB580" i="97"/>
  <c r="AB581" i="97"/>
  <c r="AB582" i="97"/>
  <c r="AB583" i="97"/>
  <c r="AB3" i="97"/>
  <c r="L659" i="97"/>
  <c r="K659" i="97"/>
  <c r="L658" i="97"/>
  <c r="K658" i="97"/>
  <c r="L657" i="97"/>
  <c r="K657" i="97"/>
  <c r="L656" i="97"/>
  <c r="K656" i="97"/>
  <c r="L655" i="97"/>
  <c r="K655" i="97"/>
  <c r="D122" i="19"/>
  <c r="L614" i="97"/>
  <c r="K614" i="97"/>
  <c r="L613" i="97"/>
  <c r="K613" i="97"/>
  <c r="L612" i="97"/>
  <c r="K612" i="97"/>
  <c r="L611" i="97"/>
  <c r="K611" i="97"/>
  <c r="L610" i="97"/>
  <c r="K610" i="97"/>
  <c r="D614" i="97"/>
  <c r="I610" i="97" s="1"/>
  <c r="L585" i="97"/>
  <c r="K585" i="97"/>
  <c r="L584" i="97"/>
  <c r="K584" i="97"/>
  <c r="L583" i="97"/>
  <c r="K583" i="97"/>
  <c r="L582" i="97"/>
  <c r="K582" i="97"/>
  <c r="L581" i="97"/>
  <c r="K581" i="97"/>
  <c r="D585" i="97"/>
  <c r="I582" i="97" s="1"/>
  <c r="D659" i="97"/>
  <c r="I659" i="97" s="1"/>
  <c r="D531" i="97"/>
  <c r="D101" i="19"/>
  <c r="L495" i="97"/>
  <c r="K495" i="97"/>
  <c r="L494" i="97"/>
  <c r="K494" i="97"/>
  <c r="L493" i="97"/>
  <c r="K493" i="97"/>
  <c r="L492" i="97"/>
  <c r="K492" i="97"/>
  <c r="L491" i="97"/>
  <c r="K491" i="97"/>
  <c r="D495" i="97"/>
  <c r="I492" i="97" s="1"/>
  <c r="L441" i="97"/>
  <c r="K441" i="97"/>
  <c r="L440" i="97"/>
  <c r="K440" i="97"/>
  <c r="L439" i="97"/>
  <c r="K439" i="97"/>
  <c r="L438" i="97"/>
  <c r="K438" i="97"/>
  <c r="L437" i="97"/>
  <c r="K437" i="97"/>
  <c r="L435" i="97"/>
  <c r="K435" i="97"/>
  <c r="L434" i="97"/>
  <c r="K434" i="97"/>
  <c r="L433" i="97"/>
  <c r="K433" i="97"/>
  <c r="L432" i="97"/>
  <c r="K432" i="97"/>
  <c r="L431" i="97"/>
  <c r="K431" i="97"/>
  <c r="L429" i="97"/>
  <c r="K429" i="97"/>
  <c r="L428" i="97"/>
  <c r="K428" i="97"/>
  <c r="L427" i="97"/>
  <c r="K427" i="97"/>
  <c r="L426" i="97"/>
  <c r="K426" i="97"/>
  <c r="L425" i="97"/>
  <c r="K425" i="97"/>
  <c r="D441" i="97"/>
  <c r="H440" i="97" s="1"/>
  <c r="G93" i="19" s="1"/>
  <c r="T56" i="70" s="1"/>
  <c r="D435" i="97"/>
  <c r="I432" i="97" s="1"/>
  <c r="D429" i="97"/>
  <c r="I427" i="97" s="1"/>
  <c r="L363" i="97"/>
  <c r="K363" i="97"/>
  <c r="L362" i="97"/>
  <c r="K362" i="97"/>
  <c r="L361" i="97"/>
  <c r="K361" i="97"/>
  <c r="L359" i="97"/>
  <c r="K359" i="97"/>
  <c r="L360" i="97"/>
  <c r="K360" i="97"/>
  <c r="D363" i="97"/>
  <c r="D227" i="97"/>
  <c r="D215" i="97"/>
  <c r="H659" i="97" l="1"/>
  <c r="J659" i="97" s="1"/>
  <c r="H655" i="97"/>
  <c r="H362" i="97"/>
  <c r="G80" i="19" s="1"/>
  <c r="T47" i="70" s="1"/>
  <c r="O365" i="97"/>
  <c r="O368" i="97"/>
  <c r="O366" i="97"/>
  <c r="O369" i="97"/>
  <c r="O367" i="97"/>
  <c r="H613" i="97"/>
  <c r="N613" i="97" s="1"/>
  <c r="O622" i="97"/>
  <c r="I428" i="97"/>
  <c r="O428" i="97" s="1"/>
  <c r="M581" i="97"/>
  <c r="M655" i="97"/>
  <c r="AA296" i="88"/>
  <c r="M585" i="97"/>
  <c r="I429" i="97"/>
  <c r="O429" i="97" s="1"/>
  <c r="M614" i="97"/>
  <c r="M611" i="97"/>
  <c r="I437" i="97"/>
  <c r="M492" i="97"/>
  <c r="H583" i="97"/>
  <c r="F117" i="19" s="1"/>
  <c r="R297" i="70" s="1"/>
  <c r="M172" i="97"/>
  <c r="H425" i="97"/>
  <c r="N425" i="97" s="1"/>
  <c r="M491" i="97"/>
  <c r="M495" i="97"/>
  <c r="I440" i="97"/>
  <c r="O440" i="97" s="1"/>
  <c r="O610" i="97"/>
  <c r="H441" i="97"/>
  <c r="N441" i="97" s="1"/>
  <c r="I611" i="97"/>
  <c r="O611" i="97" s="1"/>
  <c r="I439" i="97"/>
  <c r="O439" i="97" s="1"/>
  <c r="M656" i="97"/>
  <c r="M582" i="97"/>
  <c r="M437" i="97"/>
  <c r="M441" i="97"/>
  <c r="I614" i="97"/>
  <c r="O614" i="97" s="1"/>
  <c r="H656" i="97"/>
  <c r="I656" i="97"/>
  <c r="I434" i="97"/>
  <c r="O434" i="97" s="1"/>
  <c r="N610" i="97"/>
  <c r="M610" i="97"/>
  <c r="I657" i="97"/>
  <c r="O657" i="97" s="1"/>
  <c r="M428" i="97"/>
  <c r="H612" i="97"/>
  <c r="F121" i="19" s="1"/>
  <c r="R443" i="70" s="1"/>
  <c r="H359" i="97"/>
  <c r="N359" i="97" s="1"/>
  <c r="I613" i="97"/>
  <c r="M612" i="97"/>
  <c r="I360" i="97"/>
  <c r="O360" i="97" s="1"/>
  <c r="M440" i="97"/>
  <c r="H614" i="97"/>
  <c r="N614" i="97" s="1"/>
  <c r="M613" i="97"/>
  <c r="I655" i="97"/>
  <c r="O655" i="97" s="1"/>
  <c r="I425" i="97"/>
  <c r="M439" i="97"/>
  <c r="I583" i="97"/>
  <c r="O583" i="97" s="1"/>
  <c r="M170" i="97"/>
  <c r="H426" i="97"/>
  <c r="N426" i="97" s="1"/>
  <c r="M431" i="97"/>
  <c r="H584" i="97"/>
  <c r="N584" i="97" s="1"/>
  <c r="M659" i="97"/>
  <c r="H360" i="97"/>
  <c r="I426" i="97"/>
  <c r="O426" i="97" s="1"/>
  <c r="M426" i="97"/>
  <c r="M432" i="97"/>
  <c r="H437" i="97"/>
  <c r="I441" i="97"/>
  <c r="O441" i="97" s="1"/>
  <c r="I584" i="97"/>
  <c r="O584" i="97" s="1"/>
  <c r="M583" i="97"/>
  <c r="H611" i="97"/>
  <c r="N611" i="97" s="1"/>
  <c r="H657" i="97"/>
  <c r="F122" i="19" s="1"/>
  <c r="R445" i="70" s="1"/>
  <c r="I362" i="97"/>
  <c r="O362" i="97" s="1"/>
  <c r="H428" i="97"/>
  <c r="H438" i="97"/>
  <c r="N438" i="97" s="1"/>
  <c r="I581" i="97"/>
  <c r="E117" i="19" s="1"/>
  <c r="N297" i="70" s="1"/>
  <c r="I585" i="97"/>
  <c r="O585" i="97" s="1"/>
  <c r="H658" i="97"/>
  <c r="H581" i="97"/>
  <c r="N581" i="97" s="1"/>
  <c r="M362" i="97"/>
  <c r="H363" i="97"/>
  <c r="N363" i="97" s="1"/>
  <c r="I438" i="97"/>
  <c r="M494" i="97"/>
  <c r="H582" i="97"/>
  <c r="N582" i="97" s="1"/>
  <c r="I612" i="97"/>
  <c r="I658" i="97"/>
  <c r="O658" i="97" s="1"/>
  <c r="H427" i="97"/>
  <c r="J427" i="97" s="1"/>
  <c r="H585" i="97"/>
  <c r="M173" i="97"/>
  <c r="H429" i="97"/>
  <c r="N429" i="97" s="1"/>
  <c r="H439" i="97"/>
  <c r="F93" i="19" s="1"/>
  <c r="R56" i="70" s="1"/>
  <c r="H493" i="97"/>
  <c r="F101" i="19" s="1"/>
  <c r="R299" i="70" s="1"/>
  <c r="N655" i="97"/>
  <c r="M657" i="97"/>
  <c r="M658" i="97"/>
  <c r="O582" i="97"/>
  <c r="M584" i="97"/>
  <c r="I493" i="97"/>
  <c r="H494" i="97"/>
  <c r="I494" i="97"/>
  <c r="O494" i="97" s="1"/>
  <c r="I491" i="97"/>
  <c r="I495" i="97"/>
  <c r="O495" i="97" s="1"/>
  <c r="H495" i="97"/>
  <c r="H492" i="97"/>
  <c r="J492" i="97" s="1"/>
  <c r="H491" i="97"/>
  <c r="N491" i="97" s="1"/>
  <c r="M493" i="97"/>
  <c r="O492" i="97"/>
  <c r="I359" i="97"/>
  <c r="O359" i="97" s="1"/>
  <c r="I363" i="97"/>
  <c r="O363" i="97" s="1"/>
  <c r="M435" i="97"/>
  <c r="H361" i="97"/>
  <c r="F80" i="19" s="1"/>
  <c r="R47" i="70" s="1"/>
  <c r="M427" i="97"/>
  <c r="I361" i="97"/>
  <c r="O361" i="97" s="1"/>
  <c r="M174" i="97"/>
  <c r="M360" i="97"/>
  <c r="M363" i="97"/>
  <c r="M425" i="97"/>
  <c r="M429" i="97"/>
  <c r="M433" i="97"/>
  <c r="M438" i="97"/>
  <c r="H433" i="97"/>
  <c r="F92" i="19" s="1"/>
  <c r="R53" i="70" s="1"/>
  <c r="I433" i="97"/>
  <c r="O433" i="97" s="1"/>
  <c r="H434" i="97"/>
  <c r="N434" i="97" s="1"/>
  <c r="I431" i="97"/>
  <c r="I435" i="97"/>
  <c r="O435" i="97" s="1"/>
  <c r="M434" i="97"/>
  <c r="H435" i="97"/>
  <c r="N435" i="97" s="1"/>
  <c r="H432" i="97"/>
  <c r="N432" i="97" s="1"/>
  <c r="H431" i="97"/>
  <c r="O427" i="97"/>
  <c r="N440" i="97"/>
  <c r="O432" i="97"/>
  <c r="M359" i="97"/>
  <c r="M361" i="97"/>
  <c r="M171" i="97"/>
  <c r="AC280" i="88"/>
  <c r="AD280" i="88"/>
  <c r="AF280" i="88"/>
  <c r="AG280" i="88"/>
  <c r="AC281" i="88"/>
  <c r="AD281" i="88"/>
  <c r="AF281" i="88"/>
  <c r="AG281" i="88"/>
  <c r="AC282" i="88"/>
  <c r="AD282" i="88"/>
  <c r="AF282" i="88"/>
  <c r="AG282" i="88"/>
  <c r="AC283" i="88"/>
  <c r="AD283" i="88"/>
  <c r="AF283" i="88"/>
  <c r="AG283" i="88"/>
  <c r="AC285" i="88"/>
  <c r="AD285" i="88"/>
  <c r="AF285" i="88"/>
  <c r="AG285" i="88"/>
  <c r="AC286" i="88"/>
  <c r="AD286" i="88"/>
  <c r="AF286" i="88"/>
  <c r="AG286" i="88"/>
  <c r="AC287" i="88"/>
  <c r="AD287" i="88"/>
  <c r="AF287" i="88"/>
  <c r="AG287" i="88"/>
  <c r="AC288" i="88"/>
  <c r="AD288" i="88"/>
  <c r="AF288" i="88"/>
  <c r="AG288" i="88"/>
  <c r="AC289" i="88"/>
  <c r="AD289" i="88"/>
  <c r="AF289" i="88"/>
  <c r="AG289" i="88"/>
  <c r="AC290" i="88"/>
  <c r="AD290" i="88"/>
  <c r="AF290" i="88"/>
  <c r="AG290" i="88"/>
  <c r="AC291" i="88"/>
  <c r="AD291" i="88"/>
  <c r="AF291" i="88"/>
  <c r="AG291" i="88"/>
  <c r="AC292" i="88"/>
  <c r="AD292" i="88"/>
  <c r="AF292" i="88"/>
  <c r="AG292" i="88"/>
  <c r="AC294" i="88"/>
  <c r="AD294" i="88"/>
  <c r="AF294" i="88"/>
  <c r="AG294" i="88"/>
  <c r="AC295" i="88"/>
  <c r="AD295" i="88"/>
  <c r="AF295" i="88"/>
  <c r="AG295" i="88"/>
  <c r="AC296" i="88"/>
  <c r="AD296" i="88"/>
  <c r="AF296" i="88"/>
  <c r="AG296" i="88"/>
  <c r="AC297" i="88"/>
  <c r="AD297" i="88"/>
  <c r="AF297" i="88"/>
  <c r="AG297" i="88"/>
  <c r="AC298" i="88"/>
  <c r="AD298" i="88"/>
  <c r="AF298" i="88"/>
  <c r="AG298" i="88"/>
  <c r="AC299" i="88"/>
  <c r="AD299" i="88"/>
  <c r="AF299" i="88"/>
  <c r="AG299" i="88"/>
  <c r="AC300" i="88"/>
  <c r="AD300" i="88"/>
  <c r="AF300" i="88"/>
  <c r="AG300" i="88"/>
  <c r="AC301" i="88"/>
  <c r="AD301" i="88"/>
  <c r="AF301" i="88"/>
  <c r="AG301" i="88"/>
  <c r="AC302" i="88"/>
  <c r="AD302" i="88"/>
  <c r="AF302" i="88"/>
  <c r="AG302" i="88"/>
  <c r="AC303" i="88"/>
  <c r="AD303" i="88"/>
  <c r="AF303" i="88"/>
  <c r="AG303" i="88"/>
  <c r="AC304" i="88"/>
  <c r="AD304" i="88"/>
  <c r="AF304" i="88"/>
  <c r="AG304" i="88"/>
  <c r="AC306" i="88"/>
  <c r="AD306" i="88"/>
  <c r="AF306" i="88"/>
  <c r="AG306" i="88"/>
  <c r="AC307" i="88"/>
  <c r="AD307" i="88"/>
  <c r="AF307" i="88"/>
  <c r="AG307" i="88"/>
  <c r="AC308" i="88"/>
  <c r="AD308" i="88"/>
  <c r="AF308" i="88"/>
  <c r="AG308" i="88"/>
  <c r="AC309" i="88"/>
  <c r="AD309" i="88"/>
  <c r="AF309" i="88"/>
  <c r="AG309" i="88"/>
  <c r="AC310" i="88"/>
  <c r="AD310" i="88"/>
  <c r="AF310" i="88"/>
  <c r="AG310" i="88"/>
  <c r="AC311" i="88"/>
  <c r="AD311" i="88"/>
  <c r="AF311" i="88"/>
  <c r="AG311" i="88"/>
  <c r="AC312" i="88"/>
  <c r="AD312" i="88"/>
  <c r="AF312" i="88"/>
  <c r="AG312" i="88"/>
  <c r="AC313" i="88"/>
  <c r="AD313" i="88"/>
  <c r="AF313" i="88"/>
  <c r="AG313" i="88"/>
  <c r="AC314" i="88"/>
  <c r="AD314" i="88"/>
  <c r="AF314" i="88"/>
  <c r="AG314" i="88"/>
  <c r="AC315" i="88"/>
  <c r="AD315" i="88"/>
  <c r="AF315" i="88"/>
  <c r="AG315" i="88"/>
  <c r="AC316" i="88"/>
  <c r="AD316" i="88"/>
  <c r="AF316" i="88"/>
  <c r="AG316" i="88"/>
  <c r="AC318" i="88"/>
  <c r="AD318" i="88"/>
  <c r="AF318" i="88"/>
  <c r="AG318" i="88"/>
  <c r="AC319" i="88"/>
  <c r="AD319" i="88"/>
  <c r="AF319" i="88"/>
  <c r="AG319" i="88"/>
  <c r="AC320" i="88"/>
  <c r="AD320" i="88"/>
  <c r="AF320" i="88"/>
  <c r="AG320" i="88"/>
  <c r="AC321" i="88"/>
  <c r="AD321" i="88"/>
  <c r="AF321" i="88"/>
  <c r="AG321" i="88"/>
  <c r="AC323" i="88"/>
  <c r="AD323" i="88"/>
  <c r="AF323" i="88"/>
  <c r="AG323" i="88"/>
  <c r="AC324" i="88"/>
  <c r="AD324" i="88"/>
  <c r="AF324" i="88"/>
  <c r="AG324" i="88"/>
  <c r="AF326" i="88"/>
  <c r="AG326" i="88"/>
  <c r="AF327" i="88"/>
  <c r="AG327" i="88"/>
  <c r="AF328" i="88"/>
  <c r="AG328" i="88"/>
  <c r="AC329" i="88"/>
  <c r="AD329" i="88"/>
  <c r="AF329" i="88"/>
  <c r="AG329" i="88"/>
  <c r="AC330" i="88"/>
  <c r="AD330" i="88"/>
  <c r="AF330" i="88"/>
  <c r="AG330" i="88"/>
  <c r="AC331" i="88"/>
  <c r="AD331" i="88"/>
  <c r="AF331" i="88"/>
  <c r="AG331" i="88"/>
  <c r="AC332" i="88"/>
  <c r="AD332" i="88"/>
  <c r="AF332" i="88"/>
  <c r="AG332" i="88"/>
  <c r="AC333" i="88"/>
  <c r="AD333" i="88"/>
  <c r="AF333" i="88"/>
  <c r="AG333" i="88"/>
  <c r="AC334" i="88"/>
  <c r="AD334" i="88"/>
  <c r="AF334" i="88"/>
  <c r="AG334" i="88"/>
  <c r="AC335" i="88"/>
  <c r="AD335" i="88"/>
  <c r="AF335" i="88"/>
  <c r="AG335" i="88"/>
  <c r="AC336" i="88"/>
  <c r="AD336" i="88"/>
  <c r="AF336" i="88"/>
  <c r="AG336" i="88"/>
  <c r="AC337" i="88"/>
  <c r="AD337" i="88"/>
  <c r="AF337" i="88"/>
  <c r="AG337" i="88"/>
  <c r="AC338" i="88"/>
  <c r="AD338" i="88"/>
  <c r="AF338" i="88"/>
  <c r="AG338" i="88"/>
  <c r="AC339" i="88"/>
  <c r="AD339" i="88"/>
  <c r="AF339" i="88"/>
  <c r="AG339" i="88"/>
  <c r="AC340" i="88"/>
  <c r="AD340" i="88"/>
  <c r="AF340" i="88"/>
  <c r="AG340" i="88"/>
  <c r="AC341" i="88"/>
  <c r="AD341" i="88"/>
  <c r="AF341" i="88"/>
  <c r="AG341" i="88"/>
  <c r="AC342" i="88"/>
  <c r="AD342" i="88"/>
  <c r="AF342" i="88"/>
  <c r="AG342" i="88"/>
  <c r="AC343" i="88"/>
  <c r="AD343" i="88"/>
  <c r="AF343" i="88"/>
  <c r="AG343" i="88"/>
  <c r="AC344" i="88"/>
  <c r="AD344" i="88"/>
  <c r="AF344" i="88"/>
  <c r="AG344" i="88"/>
  <c r="AC345" i="88"/>
  <c r="AD345" i="88"/>
  <c r="AF345" i="88"/>
  <c r="AG345" i="88"/>
  <c r="AC346" i="88"/>
  <c r="AD346" i="88"/>
  <c r="AF346" i="88"/>
  <c r="AG346" i="88"/>
  <c r="AC347" i="88"/>
  <c r="AD347" i="88"/>
  <c r="AF347" i="88"/>
  <c r="AG347" i="88"/>
  <c r="AC348" i="88"/>
  <c r="AD348" i="88"/>
  <c r="AF348" i="88"/>
  <c r="AG348" i="88"/>
  <c r="AF349" i="88"/>
  <c r="AG349" i="88"/>
  <c r="AF351" i="88"/>
  <c r="AG351" i="88"/>
  <c r="AF352" i="88"/>
  <c r="AG352" i="88"/>
  <c r="AC354" i="88"/>
  <c r="AD354" i="88"/>
  <c r="AF354" i="88"/>
  <c r="AG354" i="88"/>
  <c r="AC355" i="88"/>
  <c r="AD355" i="88"/>
  <c r="AF355" i="88"/>
  <c r="AG355" i="88"/>
  <c r="AC356" i="88"/>
  <c r="AD356" i="88"/>
  <c r="AF356" i="88"/>
  <c r="AG356" i="88"/>
  <c r="AC357" i="88"/>
  <c r="AD357" i="88"/>
  <c r="AF357" i="88"/>
  <c r="AG357" i="88"/>
  <c r="AC358" i="88"/>
  <c r="AD358" i="88"/>
  <c r="AF358" i="88"/>
  <c r="AG358" i="88"/>
  <c r="AC359" i="88"/>
  <c r="AD359" i="88"/>
  <c r="AF359" i="88"/>
  <c r="AG359" i="88"/>
  <c r="AC361" i="88"/>
  <c r="AD361" i="88"/>
  <c r="AF361" i="88"/>
  <c r="AG361" i="88"/>
  <c r="AC362" i="88"/>
  <c r="AD362" i="88"/>
  <c r="AF362" i="88"/>
  <c r="AG362" i="88"/>
  <c r="AC363" i="88"/>
  <c r="AD363" i="88"/>
  <c r="AF363" i="88"/>
  <c r="AG363" i="88"/>
  <c r="AC364" i="88"/>
  <c r="AD364" i="88"/>
  <c r="AF364" i="88"/>
  <c r="AG364" i="88"/>
  <c r="AC365" i="88"/>
  <c r="AD365" i="88"/>
  <c r="AF365" i="88"/>
  <c r="AG365" i="88"/>
  <c r="AC366" i="88"/>
  <c r="AD366" i="88"/>
  <c r="AF366" i="88"/>
  <c r="AG366" i="88"/>
  <c r="AC367" i="88"/>
  <c r="AD367" i="88"/>
  <c r="AF367" i="88"/>
  <c r="AG367" i="88"/>
  <c r="AC368" i="88"/>
  <c r="AD368" i="88"/>
  <c r="AF368" i="88"/>
  <c r="AG368" i="88"/>
  <c r="AC369" i="88"/>
  <c r="AD369" i="88"/>
  <c r="AF369" i="88"/>
  <c r="AG369" i="88"/>
  <c r="AC370" i="88"/>
  <c r="AD370" i="88"/>
  <c r="AF370" i="88"/>
  <c r="AG370" i="88"/>
  <c r="AC371" i="88"/>
  <c r="AD371" i="88"/>
  <c r="AF371" i="88"/>
  <c r="AG371" i="88"/>
  <c r="AC372" i="88"/>
  <c r="AD372" i="88"/>
  <c r="AF372" i="88"/>
  <c r="AG372" i="88"/>
  <c r="AC373" i="88"/>
  <c r="AD373" i="88"/>
  <c r="AF373" i="88"/>
  <c r="AG373" i="88"/>
  <c r="AC374" i="88"/>
  <c r="AD374" i="88"/>
  <c r="AF374" i="88"/>
  <c r="AG374" i="88"/>
  <c r="AC376" i="88"/>
  <c r="AD376" i="88"/>
  <c r="AF376" i="88"/>
  <c r="AG376" i="88"/>
  <c r="AC377" i="88"/>
  <c r="AD377" i="88"/>
  <c r="AF377" i="88"/>
  <c r="AG377" i="88"/>
  <c r="AC378" i="88"/>
  <c r="AD378" i="88"/>
  <c r="AF378" i="88"/>
  <c r="AG378" i="88"/>
  <c r="AC379" i="88"/>
  <c r="AD379" i="88"/>
  <c r="AF379" i="88"/>
  <c r="AG379" i="88"/>
  <c r="AC380" i="88"/>
  <c r="AD380" i="88"/>
  <c r="AF380" i="88"/>
  <c r="AG380" i="88"/>
  <c r="AC381" i="88"/>
  <c r="AD381" i="88"/>
  <c r="AF381" i="88"/>
  <c r="AG381" i="88"/>
  <c r="AC383" i="88"/>
  <c r="AD383" i="88"/>
  <c r="AF383" i="88"/>
  <c r="AG383" i="88"/>
  <c r="AC384" i="88"/>
  <c r="AD384" i="88"/>
  <c r="AF384" i="88"/>
  <c r="AG384" i="88"/>
  <c r="AC385" i="88"/>
  <c r="AD385" i="88"/>
  <c r="AF385" i="88"/>
  <c r="AG385" i="88"/>
  <c r="AC386" i="88"/>
  <c r="AD386" i="88"/>
  <c r="AF386" i="88"/>
  <c r="AG386" i="88"/>
  <c r="AC387" i="88"/>
  <c r="AD387" i="88"/>
  <c r="AF387" i="88"/>
  <c r="AG387" i="88"/>
  <c r="AC388" i="88"/>
  <c r="AD388" i="88"/>
  <c r="AF388" i="88"/>
  <c r="AG388" i="88"/>
  <c r="AC389" i="88"/>
  <c r="AD389" i="88"/>
  <c r="AF389" i="88"/>
  <c r="AG389" i="88"/>
  <c r="AC390" i="88"/>
  <c r="AD390" i="88"/>
  <c r="AF390" i="88"/>
  <c r="AG390" i="88"/>
  <c r="AC391" i="88"/>
  <c r="AD391" i="88"/>
  <c r="AF391" i="88"/>
  <c r="AG391" i="88"/>
  <c r="AC393" i="88"/>
  <c r="AD393" i="88"/>
  <c r="AF393" i="88"/>
  <c r="AG393" i="88"/>
  <c r="AC394" i="88"/>
  <c r="AD394" i="88"/>
  <c r="AF394" i="88"/>
  <c r="AG394" i="88"/>
  <c r="AF395" i="88"/>
  <c r="AG395" i="88"/>
  <c r="AF396" i="88"/>
  <c r="AG396" i="88"/>
  <c r="AF397" i="88"/>
  <c r="AG397" i="88"/>
  <c r="AF398" i="88"/>
  <c r="AG398" i="88"/>
  <c r="AF400" i="88"/>
  <c r="AG400" i="88"/>
  <c r="AF401" i="88"/>
  <c r="AG401" i="88"/>
  <c r="AF402" i="88"/>
  <c r="AG402" i="88"/>
  <c r="AC403" i="88"/>
  <c r="AD403" i="88"/>
  <c r="AF403" i="88"/>
  <c r="AG403" i="88"/>
  <c r="AC405" i="88"/>
  <c r="AD405" i="88"/>
  <c r="AF405" i="88"/>
  <c r="AG405" i="88"/>
  <c r="AC406" i="88"/>
  <c r="AD406" i="88"/>
  <c r="AF406" i="88"/>
  <c r="AG406" i="88"/>
  <c r="AC407" i="88"/>
  <c r="AD407" i="88"/>
  <c r="AF407" i="88"/>
  <c r="AG407" i="88"/>
  <c r="AC408" i="88"/>
  <c r="AD408" i="88"/>
  <c r="AF408" i="88"/>
  <c r="AG408" i="88"/>
  <c r="AC409" i="88"/>
  <c r="AD409" i="88"/>
  <c r="AF409" i="88"/>
  <c r="AG409" i="88"/>
  <c r="AC410" i="88"/>
  <c r="AD410" i="88"/>
  <c r="AF410" i="88"/>
  <c r="AG410" i="88"/>
  <c r="AC411" i="88"/>
  <c r="AD411" i="88"/>
  <c r="AF411" i="88"/>
  <c r="AG411" i="88"/>
  <c r="AC412" i="88"/>
  <c r="AD412" i="88"/>
  <c r="AF412" i="88"/>
  <c r="AG412" i="88"/>
  <c r="AC413" i="88"/>
  <c r="AD413" i="88"/>
  <c r="AF413" i="88"/>
  <c r="AG413" i="88"/>
  <c r="AC414" i="88"/>
  <c r="AD414" i="88"/>
  <c r="AF414" i="88"/>
  <c r="AG414" i="88"/>
  <c r="AC415" i="88"/>
  <c r="AD415" i="88"/>
  <c r="AF415" i="88"/>
  <c r="AG415" i="88"/>
  <c r="AC416" i="88"/>
  <c r="AD416" i="88"/>
  <c r="AF416" i="88"/>
  <c r="AG416" i="88"/>
  <c r="AC417" i="88"/>
  <c r="AD417" i="88"/>
  <c r="AF417" i="88"/>
  <c r="AG417" i="88"/>
  <c r="AC418" i="88"/>
  <c r="AD418" i="88"/>
  <c r="AF418" i="88"/>
  <c r="AG418" i="88"/>
  <c r="AC419" i="88"/>
  <c r="AD419" i="88"/>
  <c r="AF419" i="88"/>
  <c r="AG419" i="88"/>
  <c r="AC420" i="88"/>
  <c r="AD420" i="88"/>
  <c r="AF420" i="88"/>
  <c r="AG420" i="88"/>
  <c r="AC421" i="88"/>
  <c r="AD421" i="88"/>
  <c r="AF421" i="88"/>
  <c r="AG421" i="88"/>
  <c r="AC422" i="88"/>
  <c r="AD422" i="88"/>
  <c r="AF422" i="88"/>
  <c r="AG422" i="88"/>
  <c r="AC423" i="88"/>
  <c r="AD423" i="88"/>
  <c r="AF423" i="88"/>
  <c r="AG423" i="88"/>
  <c r="AC424" i="88"/>
  <c r="AD424" i="88"/>
  <c r="AF424" i="88"/>
  <c r="AG424" i="88"/>
  <c r="AC425" i="88"/>
  <c r="AD425" i="88"/>
  <c r="AF425" i="88"/>
  <c r="AG425" i="88"/>
  <c r="AC426" i="88"/>
  <c r="AD426" i="88"/>
  <c r="AF426" i="88"/>
  <c r="AG426" i="88"/>
  <c r="AC427" i="88"/>
  <c r="AD427" i="88"/>
  <c r="AF427" i="88"/>
  <c r="AG427" i="88"/>
  <c r="AC428" i="88"/>
  <c r="AD428" i="88"/>
  <c r="AF428" i="88"/>
  <c r="AG428" i="88"/>
  <c r="AC429" i="88"/>
  <c r="AD429" i="88"/>
  <c r="AF429" i="88"/>
  <c r="AG429" i="88"/>
  <c r="AC430" i="88"/>
  <c r="AD430" i="88"/>
  <c r="AF430" i="88"/>
  <c r="AG430" i="88"/>
  <c r="AC431" i="88"/>
  <c r="AD431" i="88"/>
  <c r="AF431" i="88"/>
  <c r="AG431" i="88"/>
  <c r="AC432" i="88"/>
  <c r="AD432" i="88"/>
  <c r="AF432" i="88"/>
  <c r="AG432" i="88"/>
  <c r="AC433" i="88"/>
  <c r="AD433" i="88"/>
  <c r="AF433" i="88"/>
  <c r="AG433" i="88"/>
  <c r="AC434" i="88"/>
  <c r="AD434" i="88"/>
  <c r="AF434" i="88"/>
  <c r="AG434" i="88"/>
  <c r="AC435" i="88"/>
  <c r="AD435" i="88"/>
  <c r="AF435" i="88"/>
  <c r="AG435" i="88"/>
  <c r="AC436" i="88"/>
  <c r="AD436" i="88"/>
  <c r="AF436" i="88"/>
  <c r="AG436" i="88"/>
  <c r="AC437" i="88"/>
  <c r="AD437" i="88"/>
  <c r="AF437" i="88"/>
  <c r="AG437" i="88"/>
  <c r="AC438" i="88"/>
  <c r="AD438" i="88"/>
  <c r="AF438" i="88"/>
  <c r="AG438" i="88"/>
  <c r="AC439" i="88"/>
  <c r="AD439" i="88"/>
  <c r="AF439" i="88"/>
  <c r="AG439" i="88"/>
  <c r="AC440" i="88"/>
  <c r="AD440" i="88"/>
  <c r="AF440" i="88"/>
  <c r="AG440" i="88"/>
  <c r="AC441" i="88"/>
  <c r="AD441" i="88"/>
  <c r="AF441" i="88"/>
  <c r="AG441" i="88"/>
  <c r="AC442" i="88"/>
  <c r="AD442" i="88"/>
  <c r="AF442" i="88"/>
  <c r="AG442" i="88"/>
  <c r="AC443" i="88"/>
  <c r="AD443" i="88"/>
  <c r="AF443" i="88"/>
  <c r="AG443" i="88"/>
  <c r="AC444" i="88"/>
  <c r="AD444" i="88"/>
  <c r="AF444" i="88"/>
  <c r="AG444" i="88"/>
  <c r="AC445" i="88"/>
  <c r="AD445" i="88"/>
  <c r="AF445" i="88"/>
  <c r="AG445" i="88"/>
  <c r="AC446" i="88"/>
  <c r="AD446" i="88"/>
  <c r="AF446" i="88"/>
  <c r="AG446" i="88"/>
  <c r="AC447" i="88"/>
  <c r="AD447" i="88"/>
  <c r="AF447" i="88"/>
  <c r="AG447" i="88"/>
  <c r="AC448" i="88"/>
  <c r="AD448" i="88"/>
  <c r="AF448" i="88"/>
  <c r="AG448" i="88"/>
  <c r="AC449" i="88"/>
  <c r="AD449" i="88"/>
  <c r="AF449" i="88"/>
  <c r="AG449" i="88"/>
  <c r="AC450" i="88"/>
  <c r="AD450" i="88"/>
  <c r="AF450" i="88"/>
  <c r="AG450" i="88"/>
  <c r="AC451" i="88"/>
  <c r="AD451" i="88"/>
  <c r="AF451" i="88"/>
  <c r="AG451" i="88"/>
  <c r="AC452" i="88"/>
  <c r="AD452" i="88"/>
  <c r="AF452" i="88"/>
  <c r="AG452" i="88"/>
  <c r="AC453" i="88"/>
  <c r="AD453" i="88"/>
  <c r="AF453" i="88"/>
  <c r="AG453" i="88"/>
  <c r="AC454" i="88"/>
  <c r="AD454" i="88"/>
  <c r="AF454" i="88"/>
  <c r="AG454" i="88"/>
  <c r="AC455" i="88"/>
  <c r="AD455" i="88"/>
  <c r="AF455" i="88"/>
  <c r="AG455" i="88"/>
  <c r="AC456" i="88"/>
  <c r="AD456" i="88"/>
  <c r="AF456" i="88"/>
  <c r="AG456" i="88"/>
  <c r="AC457" i="88"/>
  <c r="AD457" i="88"/>
  <c r="AF457" i="88"/>
  <c r="AG457" i="88"/>
  <c r="AC458" i="88"/>
  <c r="AD458" i="88"/>
  <c r="AF458" i="88"/>
  <c r="AG458" i="88"/>
  <c r="AC459" i="88"/>
  <c r="AD459" i="88"/>
  <c r="AF459" i="88"/>
  <c r="AG459" i="88"/>
  <c r="AC460" i="88"/>
  <c r="AD460" i="88"/>
  <c r="AF460" i="88"/>
  <c r="AG460" i="88"/>
  <c r="AC461" i="88"/>
  <c r="AD461" i="88"/>
  <c r="AF461" i="88"/>
  <c r="AG461" i="88"/>
  <c r="AC462" i="88"/>
  <c r="AD462" i="88"/>
  <c r="AF462" i="88"/>
  <c r="AG462" i="88"/>
  <c r="AC463" i="88"/>
  <c r="AD463" i="88"/>
  <c r="AF463" i="88"/>
  <c r="AG463" i="88"/>
  <c r="AC464" i="88"/>
  <c r="AD464" i="88"/>
  <c r="AF464" i="88"/>
  <c r="AG464" i="88"/>
  <c r="AC465" i="88"/>
  <c r="AD465" i="88"/>
  <c r="AF465" i="88"/>
  <c r="AG465" i="88"/>
  <c r="AC466" i="88"/>
  <c r="AD466" i="88"/>
  <c r="AF466" i="88"/>
  <c r="AG466" i="88"/>
  <c r="AC467" i="88"/>
  <c r="AD467" i="88"/>
  <c r="AF467" i="88"/>
  <c r="AG467" i="88"/>
  <c r="AC468" i="88"/>
  <c r="AD468" i="88"/>
  <c r="AF468" i="88"/>
  <c r="AG468" i="88"/>
  <c r="AC469" i="88"/>
  <c r="AD469" i="88"/>
  <c r="AF469" i="88"/>
  <c r="AG469" i="88"/>
  <c r="AC470" i="88"/>
  <c r="AD470" i="88"/>
  <c r="AF470" i="88"/>
  <c r="AG470" i="88"/>
  <c r="AC471" i="88"/>
  <c r="AD471" i="88"/>
  <c r="AF471" i="88"/>
  <c r="AG471" i="88"/>
  <c r="AC472" i="88"/>
  <c r="AD472" i="88"/>
  <c r="AF472" i="88"/>
  <c r="AG472" i="88"/>
  <c r="AC473" i="88"/>
  <c r="AD473" i="88"/>
  <c r="AF473" i="88"/>
  <c r="AG473" i="88"/>
  <c r="AC474" i="88"/>
  <c r="AD474" i="88"/>
  <c r="AF474" i="88"/>
  <c r="AG474" i="88"/>
  <c r="AC475" i="88"/>
  <c r="AD475" i="88"/>
  <c r="AF475" i="88"/>
  <c r="AG475" i="88"/>
  <c r="AC476" i="88"/>
  <c r="AD476" i="88"/>
  <c r="AF476" i="88"/>
  <c r="AG476" i="88"/>
  <c r="AC477" i="88"/>
  <c r="AD477" i="88"/>
  <c r="AF477" i="88"/>
  <c r="AG477" i="88"/>
  <c r="AC478" i="88"/>
  <c r="AD478" i="88"/>
  <c r="AF478" i="88"/>
  <c r="AG478" i="88"/>
  <c r="AC479" i="88"/>
  <c r="AD479" i="88"/>
  <c r="AF479" i="88"/>
  <c r="AG479" i="88"/>
  <c r="AC480" i="88"/>
  <c r="AD480" i="88"/>
  <c r="AF480" i="88"/>
  <c r="AG480" i="88"/>
  <c r="AC481" i="88"/>
  <c r="AD481" i="88"/>
  <c r="AF481" i="88"/>
  <c r="AG481" i="88"/>
  <c r="AC482" i="88"/>
  <c r="AD482" i="88"/>
  <c r="AF482" i="88"/>
  <c r="AG482" i="88"/>
  <c r="AC483" i="88"/>
  <c r="AD483" i="88"/>
  <c r="AF483" i="88"/>
  <c r="AG483" i="88"/>
  <c r="AC484" i="88"/>
  <c r="AD484" i="88"/>
  <c r="AF484" i="88"/>
  <c r="AG484" i="88"/>
  <c r="AC485" i="88"/>
  <c r="AD485" i="88"/>
  <c r="AF485" i="88"/>
  <c r="AG485" i="88"/>
  <c r="AC486" i="88"/>
  <c r="AD486" i="88"/>
  <c r="AF486" i="88"/>
  <c r="AG486" i="88"/>
  <c r="AC488" i="88"/>
  <c r="AD488" i="88"/>
  <c r="AF488" i="88"/>
  <c r="AG488" i="88"/>
  <c r="AC489" i="88"/>
  <c r="AD489" i="88"/>
  <c r="AF489" i="88"/>
  <c r="AG489" i="88"/>
  <c r="AC490" i="88"/>
  <c r="AD490" i="88"/>
  <c r="AF490" i="88"/>
  <c r="AG490" i="88"/>
  <c r="AC491" i="88"/>
  <c r="AD491" i="88"/>
  <c r="AF491" i="88"/>
  <c r="AG491" i="88"/>
  <c r="AC492" i="88"/>
  <c r="AD492" i="88"/>
  <c r="AF492" i="88"/>
  <c r="AG492" i="88"/>
  <c r="AC493" i="88"/>
  <c r="AD493" i="88"/>
  <c r="AF493" i="88"/>
  <c r="AG493" i="88"/>
  <c r="AC494" i="88"/>
  <c r="AD494" i="88"/>
  <c r="AF494" i="88"/>
  <c r="AG494" i="88"/>
  <c r="AC495" i="88"/>
  <c r="AD495" i="88"/>
  <c r="AF495" i="88"/>
  <c r="AG495" i="88"/>
  <c r="AC496" i="88"/>
  <c r="AD496" i="88"/>
  <c r="AF496" i="88"/>
  <c r="AG496" i="88"/>
  <c r="AC497" i="88"/>
  <c r="AD497" i="88"/>
  <c r="AF497" i="88"/>
  <c r="AG497" i="88"/>
  <c r="AC498" i="88"/>
  <c r="AD498" i="88"/>
  <c r="AF498" i="88"/>
  <c r="AG498" i="88"/>
  <c r="AC499" i="88"/>
  <c r="AD499" i="88"/>
  <c r="AF499" i="88"/>
  <c r="AG499" i="88"/>
  <c r="AC500" i="88"/>
  <c r="AD500" i="88"/>
  <c r="AF500" i="88"/>
  <c r="AG500" i="88"/>
  <c r="AC501" i="88"/>
  <c r="AD501" i="88"/>
  <c r="AF501" i="88"/>
  <c r="AG501" i="88"/>
  <c r="AC502" i="88"/>
  <c r="AD502" i="88"/>
  <c r="AF502" i="88"/>
  <c r="AG502" i="88"/>
  <c r="AC503" i="88"/>
  <c r="AD503" i="88"/>
  <c r="AF503" i="88"/>
  <c r="AG503" i="88"/>
  <c r="AC504" i="88"/>
  <c r="AD504" i="88"/>
  <c r="AF504" i="88"/>
  <c r="AG504" i="88"/>
  <c r="AC505" i="88"/>
  <c r="AD505" i="88"/>
  <c r="AF505" i="88"/>
  <c r="AG505" i="88"/>
  <c r="AC507" i="88"/>
  <c r="AD507" i="88"/>
  <c r="AF507" i="88"/>
  <c r="AG507" i="88"/>
  <c r="AC508" i="88"/>
  <c r="AD508" i="88"/>
  <c r="AF508" i="88"/>
  <c r="AG508" i="88"/>
  <c r="AC509" i="88"/>
  <c r="AD509" i="88"/>
  <c r="AF509" i="88"/>
  <c r="AG509" i="88"/>
  <c r="AC510" i="88"/>
  <c r="AD510" i="88"/>
  <c r="AF510" i="88"/>
  <c r="AG510" i="88"/>
  <c r="AC511" i="88"/>
  <c r="AD511" i="88"/>
  <c r="AF511" i="88"/>
  <c r="AG511" i="88"/>
  <c r="AC512" i="88"/>
  <c r="AD512" i="88"/>
  <c r="AF512" i="88"/>
  <c r="AG512" i="88"/>
  <c r="AC513" i="88"/>
  <c r="AD513" i="88"/>
  <c r="AF513" i="88"/>
  <c r="AG513" i="88"/>
  <c r="AC514" i="88"/>
  <c r="AD514" i="88"/>
  <c r="AF514" i="88"/>
  <c r="AG514" i="88"/>
  <c r="AC516" i="88"/>
  <c r="AD516" i="88"/>
  <c r="AF516" i="88"/>
  <c r="AG516" i="88"/>
  <c r="AC517" i="88"/>
  <c r="AD517" i="88"/>
  <c r="AF517" i="88"/>
  <c r="AG517" i="88"/>
  <c r="AC518" i="88"/>
  <c r="AD518" i="88"/>
  <c r="AF518" i="88"/>
  <c r="AG518" i="88"/>
  <c r="AC519" i="88"/>
  <c r="AD519" i="88"/>
  <c r="AF519" i="88"/>
  <c r="AG519" i="88"/>
  <c r="AC520" i="88"/>
  <c r="AD520" i="88"/>
  <c r="AF520" i="88"/>
  <c r="AG520" i="88"/>
  <c r="AC521" i="88"/>
  <c r="AD521" i="88"/>
  <c r="AF521" i="88"/>
  <c r="AG521" i="88"/>
  <c r="AC523" i="88"/>
  <c r="AD523" i="88"/>
  <c r="AF523" i="88"/>
  <c r="AG523" i="88"/>
  <c r="AC524" i="88"/>
  <c r="AD524" i="88"/>
  <c r="AF524" i="88"/>
  <c r="AG524" i="88"/>
  <c r="AC525" i="88"/>
  <c r="AD525" i="88"/>
  <c r="AF525" i="88"/>
  <c r="AG525" i="88"/>
  <c r="AC526" i="88"/>
  <c r="AD526" i="88"/>
  <c r="AF526" i="88"/>
  <c r="AG526" i="88"/>
  <c r="AC527" i="88"/>
  <c r="AD527" i="88"/>
  <c r="AF527" i="88"/>
  <c r="AG527" i="88"/>
  <c r="AC528" i="88"/>
  <c r="AD528" i="88"/>
  <c r="AF528" i="88"/>
  <c r="AG528" i="88"/>
  <c r="AF530" i="88"/>
  <c r="AG530" i="88"/>
  <c r="AF531" i="88"/>
  <c r="AG531" i="88"/>
  <c r="AF532" i="88"/>
  <c r="AG532" i="88"/>
  <c r="AF533" i="88"/>
  <c r="AG533" i="88"/>
  <c r="AF534" i="88"/>
  <c r="AG534" i="88"/>
  <c r="AF535" i="88"/>
  <c r="AG535" i="88"/>
  <c r="AF536" i="88"/>
  <c r="AG536" i="88"/>
  <c r="AF538" i="88"/>
  <c r="AG538" i="88"/>
  <c r="AF539" i="88"/>
  <c r="AG539" i="88"/>
  <c r="AF540" i="88"/>
  <c r="AG540" i="88"/>
  <c r="AF541" i="88"/>
  <c r="AG541" i="88"/>
  <c r="AF544" i="88"/>
  <c r="AG544" i="88"/>
  <c r="AF545" i="88"/>
  <c r="AG545" i="88"/>
  <c r="AF547" i="88"/>
  <c r="AG547" i="88"/>
  <c r="AF548" i="88"/>
  <c r="AG548" i="88"/>
  <c r="AF550" i="88"/>
  <c r="AG550" i="88"/>
  <c r="AF551" i="88"/>
  <c r="AG551" i="88"/>
  <c r="AF553" i="88"/>
  <c r="AG553" i="88"/>
  <c r="AF554" i="88"/>
  <c r="AG554" i="88"/>
  <c r="AF555" i="88"/>
  <c r="AG555" i="88"/>
  <c r="AC556" i="88"/>
  <c r="AD556" i="88"/>
  <c r="AF556" i="88"/>
  <c r="AG556" i="88"/>
  <c r="AC557" i="88"/>
  <c r="AD557" i="88"/>
  <c r="AF557" i="88"/>
  <c r="AG557" i="88"/>
  <c r="AC559" i="88"/>
  <c r="AD559" i="88"/>
  <c r="AF559" i="88"/>
  <c r="AG559" i="88"/>
  <c r="AC560" i="88"/>
  <c r="AD560" i="88"/>
  <c r="AF560" i="88"/>
  <c r="AG560" i="88"/>
  <c r="AC561" i="88"/>
  <c r="AD561" i="88"/>
  <c r="AF561" i="88"/>
  <c r="AG561" i="88"/>
  <c r="AC562" i="88"/>
  <c r="AD562" i="88"/>
  <c r="AF562" i="88"/>
  <c r="AG562" i="88"/>
  <c r="AC563" i="88"/>
  <c r="AD563" i="88"/>
  <c r="AF563" i="88"/>
  <c r="AG563" i="88"/>
  <c r="AC564" i="88"/>
  <c r="AD564" i="88"/>
  <c r="AF564" i="88"/>
  <c r="AG564" i="88"/>
  <c r="AC566" i="88"/>
  <c r="AD566" i="88"/>
  <c r="AF566" i="88"/>
  <c r="AG566" i="88"/>
  <c r="AC567" i="88"/>
  <c r="AD567" i="88"/>
  <c r="AF567" i="88"/>
  <c r="AG567" i="88"/>
  <c r="AC568" i="88"/>
  <c r="AD568" i="88"/>
  <c r="AF568" i="88"/>
  <c r="AG568" i="88"/>
  <c r="AC569" i="88"/>
  <c r="AD569" i="88"/>
  <c r="AF569" i="88"/>
  <c r="AG569" i="88"/>
  <c r="AC570" i="88"/>
  <c r="AD570" i="88"/>
  <c r="AF570" i="88"/>
  <c r="AG570" i="88"/>
  <c r="AC571" i="88"/>
  <c r="AD571" i="88"/>
  <c r="AF571" i="88"/>
  <c r="AG571" i="88"/>
  <c r="AC573" i="88"/>
  <c r="AD573" i="88"/>
  <c r="AF573" i="88"/>
  <c r="AG573" i="88"/>
  <c r="AC574" i="88"/>
  <c r="AD574" i="88"/>
  <c r="AF574" i="88"/>
  <c r="AG574" i="88"/>
  <c r="AC575" i="88"/>
  <c r="AD575" i="88"/>
  <c r="AF575" i="88"/>
  <c r="AG575" i="88"/>
  <c r="AF576" i="88"/>
  <c r="AG576" i="88"/>
  <c r="AF577" i="88"/>
  <c r="AG577" i="88"/>
  <c r="AF579" i="88"/>
  <c r="AG579" i="88"/>
  <c r="AF580" i="88"/>
  <c r="AG580" i="88"/>
  <c r="AF581" i="88"/>
  <c r="AG581" i="88"/>
  <c r="AF582" i="88"/>
  <c r="AG582" i="88"/>
  <c r="AF584" i="88"/>
  <c r="AG584" i="88"/>
  <c r="AF585" i="88"/>
  <c r="AG585" i="88"/>
  <c r="AF586" i="88"/>
  <c r="AG586" i="88"/>
  <c r="AF587" i="88"/>
  <c r="AG587" i="88"/>
  <c r="AF588" i="88"/>
  <c r="AG588" i="88"/>
  <c r="AF589" i="88"/>
  <c r="AG589" i="88"/>
  <c r="AF590" i="88"/>
  <c r="AG590" i="88"/>
  <c r="AF591" i="88"/>
  <c r="AG591" i="88"/>
  <c r="AF592" i="88"/>
  <c r="AG592" i="88"/>
  <c r="AF593" i="88"/>
  <c r="AG593" i="88"/>
  <c r="AF595" i="88"/>
  <c r="AG595" i="88"/>
  <c r="AF596" i="88"/>
  <c r="AG596" i="88"/>
  <c r="AF597" i="88"/>
  <c r="AG597" i="88"/>
  <c r="AF599" i="88"/>
  <c r="AG599" i="88"/>
  <c r="AF600" i="88"/>
  <c r="AG600" i="88"/>
  <c r="AF601" i="88"/>
  <c r="AG601" i="88"/>
  <c r="AF602" i="88"/>
  <c r="AG602" i="88"/>
  <c r="AF603" i="88"/>
  <c r="AG603" i="88"/>
  <c r="AF604" i="88"/>
  <c r="AG604" i="88"/>
  <c r="AC605" i="88"/>
  <c r="AD605" i="88"/>
  <c r="AF605" i="88"/>
  <c r="AG605" i="88"/>
  <c r="AC606" i="88"/>
  <c r="AD606" i="88"/>
  <c r="AF606" i="88"/>
  <c r="AG606" i="88"/>
  <c r="AC607" i="88"/>
  <c r="AD607" i="88"/>
  <c r="AF607" i="88"/>
  <c r="AG607" i="88"/>
  <c r="AC608" i="88"/>
  <c r="AD608" i="88"/>
  <c r="AF608" i="88"/>
  <c r="AG608" i="88"/>
  <c r="AC609" i="88"/>
  <c r="AD609" i="88"/>
  <c r="AF609" i="88"/>
  <c r="AG609" i="88"/>
  <c r="AC610" i="88"/>
  <c r="AD610" i="88"/>
  <c r="AF610" i="88"/>
  <c r="AG610" i="88"/>
  <c r="AC611" i="88"/>
  <c r="AD611" i="88"/>
  <c r="AF611" i="88"/>
  <c r="AG611" i="88"/>
  <c r="AC612" i="88"/>
  <c r="AD612" i="88"/>
  <c r="AF612" i="88"/>
  <c r="AG612" i="88"/>
  <c r="AC613" i="88"/>
  <c r="AD613" i="88"/>
  <c r="AF613" i="88"/>
  <c r="AG613" i="88"/>
  <c r="AC614" i="88"/>
  <c r="AD614" i="88"/>
  <c r="AF614" i="88"/>
  <c r="AG614" i="88"/>
  <c r="AC615" i="88"/>
  <c r="AD615" i="88"/>
  <c r="AF615" i="88"/>
  <c r="AG615" i="88"/>
  <c r="AC616" i="88"/>
  <c r="AD616" i="88"/>
  <c r="AF616" i="88"/>
  <c r="AG616" i="88"/>
  <c r="AC618" i="88"/>
  <c r="AD618" i="88"/>
  <c r="AF618" i="88"/>
  <c r="AG618" i="88"/>
  <c r="AC619" i="88"/>
  <c r="AD619" i="88"/>
  <c r="AF619" i="88"/>
  <c r="AG619" i="88"/>
  <c r="AC620" i="88"/>
  <c r="AD620" i="88"/>
  <c r="AF620" i="88"/>
  <c r="AG620" i="88"/>
  <c r="AC622" i="88"/>
  <c r="AD622" i="88"/>
  <c r="AF622" i="88"/>
  <c r="AG622" i="88"/>
  <c r="AC623" i="88"/>
  <c r="AD623" i="88"/>
  <c r="AF623" i="88"/>
  <c r="AG623" i="88"/>
  <c r="AC624" i="88"/>
  <c r="AD624" i="88"/>
  <c r="AF624" i="88"/>
  <c r="AG624" i="88"/>
  <c r="AC625" i="88"/>
  <c r="AD625" i="88"/>
  <c r="AF625" i="88"/>
  <c r="AG625" i="88"/>
  <c r="AC626" i="88"/>
  <c r="AD626" i="88"/>
  <c r="AF626" i="88"/>
  <c r="AG626" i="88"/>
  <c r="AC627" i="88"/>
  <c r="AD627" i="88"/>
  <c r="AF627" i="88"/>
  <c r="AG627" i="88"/>
  <c r="AC628" i="88"/>
  <c r="AD628" i="88"/>
  <c r="AF628" i="88"/>
  <c r="AG628" i="88"/>
  <c r="AC629" i="88"/>
  <c r="AD629" i="88"/>
  <c r="AF629" i="88"/>
  <c r="AG629" i="88"/>
  <c r="AC630" i="88"/>
  <c r="AD630" i="88"/>
  <c r="AF630" i="88"/>
  <c r="AG630" i="88"/>
  <c r="AC631" i="88"/>
  <c r="AD631" i="88"/>
  <c r="AF631" i="88"/>
  <c r="AG631" i="88"/>
  <c r="AC632" i="88"/>
  <c r="AD632" i="88"/>
  <c r="AF632" i="88"/>
  <c r="AG632" i="88"/>
  <c r="AC633" i="88"/>
  <c r="AD633" i="88"/>
  <c r="AF633" i="88"/>
  <c r="AG633" i="88"/>
  <c r="AC634" i="88"/>
  <c r="AD634" i="88"/>
  <c r="AF634" i="88"/>
  <c r="AG634" i="88"/>
  <c r="AC635" i="88"/>
  <c r="AD635" i="88"/>
  <c r="AF635" i="88"/>
  <c r="AG635" i="88"/>
  <c r="AC636" i="88"/>
  <c r="AD636" i="88"/>
  <c r="AF636" i="88"/>
  <c r="AG636" i="88"/>
  <c r="AC637" i="88"/>
  <c r="AD637" i="88"/>
  <c r="AF637" i="88"/>
  <c r="AG637" i="88"/>
  <c r="AC638" i="88"/>
  <c r="AD638" i="88"/>
  <c r="AF638" i="88"/>
  <c r="AG638" i="88"/>
  <c r="AC639" i="88"/>
  <c r="AD639" i="88"/>
  <c r="AF639" i="88"/>
  <c r="AG639" i="88"/>
  <c r="AC640" i="88"/>
  <c r="AD640" i="88"/>
  <c r="AF640" i="88"/>
  <c r="AG640" i="88"/>
  <c r="AC641" i="88"/>
  <c r="AD641" i="88"/>
  <c r="AF641" i="88"/>
  <c r="AG641" i="88"/>
  <c r="AC642" i="88"/>
  <c r="AD642" i="88"/>
  <c r="AF642" i="88"/>
  <c r="AG642" i="88"/>
  <c r="AC643" i="88"/>
  <c r="AD643" i="88"/>
  <c r="AF643" i="88"/>
  <c r="AG643" i="88"/>
  <c r="AC644" i="88"/>
  <c r="AD644" i="88"/>
  <c r="AF644" i="88"/>
  <c r="AG644" i="88"/>
  <c r="AC645" i="88"/>
  <c r="AD645" i="88"/>
  <c r="AF645" i="88"/>
  <c r="AG645" i="88"/>
  <c r="AC646" i="88"/>
  <c r="AD646" i="88"/>
  <c r="AF646" i="88"/>
  <c r="AG646" i="88"/>
  <c r="AC647" i="88"/>
  <c r="AD647" i="88"/>
  <c r="AF647" i="88"/>
  <c r="AG647" i="88"/>
  <c r="AC648" i="88"/>
  <c r="AD648" i="88"/>
  <c r="AF648" i="88"/>
  <c r="AG648" i="88"/>
  <c r="AC649" i="88"/>
  <c r="AD649" i="88"/>
  <c r="AF649" i="88"/>
  <c r="AG649" i="88"/>
  <c r="AC650" i="88"/>
  <c r="AD650" i="88"/>
  <c r="AF650" i="88"/>
  <c r="AG650" i="88"/>
  <c r="AC651" i="88"/>
  <c r="AD651" i="88"/>
  <c r="AF651" i="88"/>
  <c r="AG651" i="88"/>
  <c r="AC652" i="88"/>
  <c r="AD652" i="88"/>
  <c r="AF652" i="88"/>
  <c r="AG652" i="88"/>
  <c r="AC653" i="88"/>
  <c r="AD653" i="88"/>
  <c r="AF653" i="88"/>
  <c r="AG653" i="88"/>
  <c r="AC654" i="88"/>
  <c r="AD654" i="88"/>
  <c r="AF654" i="88"/>
  <c r="AG654" i="88"/>
  <c r="AC655" i="88"/>
  <c r="AD655" i="88"/>
  <c r="AF655" i="88"/>
  <c r="AG655" i="88"/>
  <c r="AC656" i="88"/>
  <c r="AD656" i="88"/>
  <c r="AF656" i="88"/>
  <c r="AG656" i="88"/>
  <c r="AC657" i="88"/>
  <c r="AD657" i="88"/>
  <c r="AF657" i="88"/>
  <c r="AG657" i="88"/>
  <c r="AC658" i="88"/>
  <c r="AD658" i="88"/>
  <c r="AF658" i="88"/>
  <c r="AG658" i="88"/>
  <c r="AC659" i="88"/>
  <c r="AD659" i="88"/>
  <c r="AF659" i="88"/>
  <c r="AG659" i="88"/>
  <c r="AC660" i="88"/>
  <c r="AD660" i="88"/>
  <c r="AF660" i="88"/>
  <c r="AG660" i="88"/>
  <c r="AC661" i="88"/>
  <c r="AD661" i="88"/>
  <c r="AF661" i="88"/>
  <c r="AG661" i="88"/>
  <c r="AF662" i="88"/>
  <c r="AG662" i="88"/>
  <c r="AF664" i="88"/>
  <c r="AG664" i="88"/>
  <c r="AF665" i="88"/>
  <c r="AG665" i="88"/>
  <c r="AF666" i="88"/>
  <c r="AG666" i="88"/>
  <c r="AF667" i="88"/>
  <c r="AG667" i="88"/>
  <c r="AC668" i="88"/>
  <c r="AD668" i="88"/>
  <c r="AF668" i="88"/>
  <c r="AG668" i="88"/>
  <c r="AC669" i="88"/>
  <c r="AD669" i="88"/>
  <c r="AF669" i="88"/>
  <c r="AG669" i="88"/>
  <c r="AC670" i="88"/>
  <c r="AD670" i="88"/>
  <c r="AF670" i="88"/>
  <c r="AG670" i="88"/>
  <c r="AC671" i="88"/>
  <c r="AD671" i="88"/>
  <c r="AF671" i="88"/>
  <c r="AG671" i="88"/>
  <c r="AC672" i="88"/>
  <c r="AD672" i="88"/>
  <c r="AF672" i="88"/>
  <c r="AG672" i="88"/>
  <c r="AC673" i="88"/>
  <c r="AD673" i="88"/>
  <c r="AF673" i="88"/>
  <c r="AG673" i="88"/>
  <c r="AC674" i="88"/>
  <c r="AD674" i="88"/>
  <c r="AF674" i="88"/>
  <c r="AG674" i="88"/>
  <c r="AC675" i="88"/>
  <c r="AD675" i="88"/>
  <c r="AF675" i="88"/>
  <c r="AG675" i="88"/>
  <c r="AC676" i="88"/>
  <c r="AD676" i="88"/>
  <c r="AF676" i="88"/>
  <c r="AG676" i="88"/>
  <c r="AC677" i="88"/>
  <c r="AD677" i="88"/>
  <c r="AF677" i="88"/>
  <c r="AG677" i="88"/>
  <c r="AC678" i="88"/>
  <c r="AD678" i="88"/>
  <c r="AF678" i="88"/>
  <c r="AG678" i="88"/>
  <c r="AC679" i="88"/>
  <c r="AD679" i="88"/>
  <c r="AF679" i="88"/>
  <c r="AG679" i="88"/>
  <c r="AC680" i="88"/>
  <c r="AD680" i="88"/>
  <c r="AF680" i="88"/>
  <c r="AG680" i="88"/>
  <c r="AC681" i="88"/>
  <c r="AD681" i="88"/>
  <c r="AF681" i="88"/>
  <c r="AG681" i="88"/>
  <c r="AC682" i="88"/>
  <c r="AD682" i="88"/>
  <c r="AF682" i="88"/>
  <c r="AG682" i="88"/>
  <c r="AC683" i="88"/>
  <c r="AD683" i="88"/>
  <c r="AF683" i="88"/>
  <c r="AG683" i="88"/>
  <c r="AC684" i="88"/>
  <c r="AD684" i="88"/>
  <c r="AF684" i="88"/>
  <c r="AG684" i="88"/>
  <c r="AC685" i="88"/>
  <c r="AD685" i="88"/>
  <c r="AF685" i="88"/>
  <c r="AG685" i="88"/>
  <c r="AC686" i="88"/>
  <c r="AD686" i="88"/>
  <c r="AF686" i="88"/>
  <c r="AG686" i="88"/>
  <c r="AC687" i="88"/>
  <c r="AD687" i="88"/>
  <c r="AF687" i="88"/>
  <c r="AG687" i="88"/>
  <c r="AC688" i="88"/>
  <c r="AD688" i="88"/>
  <c r="AF688" i="88"/>
  <c r="AG688" i="88"/>
  <c r="AC689" i="88"/>
  <c r="AD689" i="88"/>
  <c r="AF689" i="88"/>
  <c r="AG689" i="88"/>
  <c r="AC690" i="88"/>
  <c r="AD690" i="88"/>
  <c r="AF690" i="88"/>
  <c r="AG690" i="88"/>
  <c r="AC691" i="88"/>
  <c r="AD691" i="88"/>
  <c r="AF691" i="88"/>
  <c r="AG691" i="88"/>
  <c r="AC692" i="88"/>
  <c r="AD692" i="88"/>
  <c r="AF692" i="88"/>
  <c r="AG692" i="88"/>
  <c r="AC693" i="88"/>
  <c r="AD693" i="88"/>
  <c r="AF693" i="88"/>
  <c r="AG693" i="88"/>
  <c r="AC694" i="88"/>
  <c r="AD694" i="88"/>
  <c r="AF694" i="88"/>
  <c r="AG694" i="88"/>
  <c r="AC696" i="88"/>
  <c r="AD696" i="88"/>
  <c r="AF696" i="88"/>
  <c r="AG696" i="88"/>
  <c r="AC702" i="88"/>
  <c r="AD702" i="88"/>
  <c r="AF702" i="88"/>
  <c r="AG702" i="88"/>
  <c r="AC709" i="88"/>
  <c r="AD709" i="88"/>
  <c r="AF709" i="88"/>
  <c r="AG709" i="88"/>
  <c r="AC710" i="88"/>
  <c r="AD710" i="88"/>
  <c r="AF710" i="88"/>
  <c r="AG710" i="88"/>
  <c r="AC711" i="88"/>
  <c r="AD711" i="88"/>
  <c r="AF711" i="88"/>
  <c r="AG711" i="88"/>
  <c r="AC712" i="88"/>
  <c r="AD712" i="88"/>
  <c r="AF712" i="88"/>
  <c r="AG712" i="88"/>
  <c r="AC713" i="88"/>
  <c r="AD713" i="88"/>
  <c r="AF713" i="88"/>
  <c r="AG713" i="88"/>
  <c r="AC714" i="88"/>
  <c r="AD714" i="88"/>
  <c r="AF714" i="88"/>
  <c r="AG714" i="88"/>
  <c r="AD715" i="88"/>
  <c r="AF715" i="88"/>
  <c r="AG715" i="88"/>
  <c r="AC716" i="88"/>
  <c r="AD716" i="88"/>
  <c r="AF716" i="88"/>
  <c r="AG716" i="88"/>
  <c r="AC717" i="88"/>
  <c r="AD717" i="88"/>
  <c r="AF717" i="88"/>
  <c r="AG717" i="88"/>
  <c r="AC718" i="88"/>
  <c r="AD718" i="88"/>
  <c r="AF718" i="88"/>
  <c r="AG718" i="88"/>
  <c r="AC719" i="88"/>
  <c r="AD719" i="88"/>
  <c r="AF719" i="88"/>
  <c r="AG719" i="88"/>
  <c r="AC720" i="88"/>
  <c r="AD720" i="88"/>
  <c r="AF720" i="88"/>
  <c r="AG720" i="88"/>
  <c r="AC722" i="88"/>
  <c r="AD722" i="88"/>
  <c r="AF722" i="88"/>
  <c r="AG722" i="88"/>
  <c r="AC723" i="88"/>
  <c r="AD723" i="88"/>
  <c r="AF723" i="88"/>
  <c r="AG723" i="88"/>
  <c r="AC724" i="88"/>
  <c r="AD724" i="88"/>
  <c r="AF724" i="88"/>
  <c r="AG724" i="88"/>
  <c r="AC727" i="88"/>
  <c r="AD727" i="88"/>
  <c r="AF727" i="88"/>
  <c r="AG727" i="88"/>
  <c r="AC728" i="88"/>
  <c r="AD728" i="88"/>
  <c r="AF728" i="88"/>
  <c r="AG728" i="88"/>
  <c r="AC734" i="88"/>
  <c r="AD734" i="88"/>
  <c r="AF734" i="88"/>
  <c r="AG734" i="88"/>
  <c r="AC735" i="88"/>
  <c r="AD735" i="88"/>
  <c r="AF735" i="88"/>
  <c r="AG735" i="88"/>
  <c r="AC736" i="88"/>
  <c r="AD736" i="88"/>
  <c r="AF736" i="88"/>
  <c r="AG736" i="88"/>
  <c r="AC737" i="88"/>
  <c r="AD737" i="88"/>
  <c r="AF737" i="88"/>
  <c r="AG737" i="88"/>
  <c r="AC738" i="88"/>
  <c r="AD738" i="88"/>
  <c r="AF738" i="88"/>
  <c r="AG738" i="88"/>
  <c r="AG4" i="88"/>
  <c r="AG5" i="88"/>
  <c r="AG6" i="88"/>
  <c r="AG7" i="88"/>
  <c r="AG8" i="88"/>
  <c r="AG9" i="88"/>
  <c r="AG10" i="88"/>
  <c r="AG11" i="88"/>
  <c r="AG12" i="88"/>
  <c r="AG13" i="88"/>
  <c r="AG14" i="88"/>
  <c r="AG15" i="88"/>
  <c r="AG16" i="88"/>
  <c r="AG17" i="88"/>
  <c r="AG18" i="88"/>
  <c r="AG20" i="88"/>
  <c r="AG21" i="88"/>
  <c r="AG22" i="88"/>
  <c r="AG23" i="88"/>
  <c r="AG24" i="88"/>
  <c r="AG26" i="88"/>
  <c r="AG27" i="88"/>
  <c r="AG28" i="88"/>
  <c r="AG29" i="88"/>
  <c r="AG30" i="88"/>
  <c r="AG31" i="88"/>
  <c r="AG32" i="88"/>
  <c r="AG33" i="88"/>
  <c r="AG34" i="88"/>
  <c r="AG35" i="88"/>
  <c r="AG36" i="88"/>
  <c r="AG38" i="88"/>
  <c r="AG39" i="88"/>
  <c r="AG40" i="88"/>
  <c r="AG41" i="88"/>
  <c r="AG42" i="88"/>
  <c r="AG43" i="88"/>
  <c r="AG44" i="88"/>
  <c r="AG45" i="88"/>
  <c r="AG46" i="88"/>
  <c r="AG47" i="88"/>
  <c r="AG48" i="88"/>
  <c r="AG50" i="88"/>
  <c r="AG51" i="88"/>
  <c r="AG52" i="88"/>
  <c r="AG53" i="88"/>
  <c r="AG54" i="88"/>
  <c r="AG55" i="88"/>
  <c r="AG56" i="88"/>
  <c r="AG57" i="88"/>
  <c r="AG58" i="88"/>
  <c r="AG59" i="88"/>
  <c r="AG60" i="88"/>
  <c r="AG61" i="88"/>
  <c r="AG62" i="88"/>
  <c r="AG64" i="88"/>
  <c r="AG65" i="88"/>
  <c r="AG66" i="88"/>
  <c r="AG67" i="88"/>
  <c r="AG68" i="88"/>
  <c r="AG69" i="88"/>
  <c r="AG70" i="88"/>
  <c r="AG72" i="88"/>
  <c r="AG73" i="88"/>
  <c r="AG74" i="88"/>
  <c r="AG76" i="88"/>
  <c r="AG77" i="88"/>
  <c r="AG78" i="88"/>
  <c r="AG79" i="88"/>
  <c r="AG80" i="88"/>
  <c r="AG81" i="88"/>
  <c r="AG82" i="88"/>
  <c r="AG83" i="88"/>
  <c r="AG84" i="88"/>
  <c r="AG85" i="88"/>
  <c r="AG86" i="88"/>
  <c r="AG87" i="88"/>
  <c r="AG88" i="88"/>
  <c r="AG90" i="88"/>
  <c r="AG91" i="88"/>
  <c r="AG92" i="88"/>
  <c r="AG93" i="88"/>
  <c r="AG94" i="88"/>
  <c r="AG97" i="88"/>
  <c r="AG98" i="88"/>
  <c r="AG99" i="88"/>
  <c r="AG100" i="88"/>
  <c r="AG101" i="88"/>
  <c r="AG102" i="88"/>
  <c r="AG103" i="88"/>
  <c r="AG104" i="88"/>
  <c r="AG105" i="88"/>
  <c r="AG106" i="88"/>
  <c r="AG107" i="88"/>
  <c r="AG108" i="88"/>
  <c r="AG109" i="88"/>
  <c r="AG110" i="88"/>
  <c r="AG111" i="88"/>
  <c r="AG112" i="88"/>
  <c r="AG113" i="88"/>
  <c r="AG114" i="88"/>
  <c r="AG115" i="88"/>
  <c r="AG116" i="88"/>
  <c r="AG117" i="88"/>
  <c r="AG119" i="88"/>
  <c r="AG120" i="88"/>
  <c r="AG121" i="88"/>
  <c r="AG122" i="88"/>
  <c r="AG123" i="88"/>
  <c r="AG124" i="88"/>
  <c r="AG125" i="88"/>
  <c r="AG126" i="88"/>
  <c r="AG127" i="88"/>
  <c r="AG128" i="88"/>
  <c r="AG130" i="88"/>
  <c r="AG131" i="88"/>
  <c r="AG132" i="88"/>
  <c r="AG136" i="88"/>
  <c r="AG137" i="88"/>
  <c r="AG138" i="88"/>
  <c r="AG139" i="88"/>
  <c r="AG140" i="88"/>
  <c r="AG141" i="88"/>
  <c r="AG142" i="88"/>
  <c r="AG143" i="88"/>
  <c r="AG144" i="88"/>
  <c r="AG145" i="88"/>
  <c r="AG146" i="88"/>
  <c r="AG147" i="88"/>
  <c r="AG148" i="88"/>
  <c r="AG149" i="88"/>
  <c r="AG150" i="88"/>
  <c r="AG151" i="88"/>
  <c r="AG152" i="88"/>
  <c r="AG153" i="88"/>
  <c r="AG154" i="88"/>
  <c r="AG155" i="88"/>
  <c r="AG156" i="88"/>
  <c r="AG157" i="88"/>
  <c r="AG158" i="88"/>
  <c r="AG159" i="88"/>
  <c r="AG160" i="88"/>
  <c r="AG161" i="88"/>
  <c r="AG162" i="88"/>
  <c r="AG163" i="88"/>
  <c r="AG164" i="88"/>
  <c r="AG165" i="88"/>
  <c r="AG166" i="88"/>
  <c r="AG167" i="88"/>
  <c r="AG169" i="88"/>
  <c r="AG170" i="88"/>
  <c r="AG171" i="88"/>
  <c r="AG172" i="88"/>
  <c r="AG173" i="88"/>
  <c r="AG174" i="88"/>
  <c r="AG175" i="88"/>
  <c r="AG176" i="88"/>
  <c r="AG177" i="88"/>
  <c r="AG178" i="88"/>
  <c r="AG179" i="88"/>
  <c r="AG180" i="88"/>
  <c r="AG181" i="88"/>
  <c r="AG182" i="88"/>
  <c r="AG183" i="88"/>
  <c r="AG184" i="88"/>
  <c r="AG186" i="88"/>
  <c r="AG187" i="88"/>
  <c r="AG188" i="88"/>
  <c r="AG189" i="88"/>
  <c r="AG190" i="88"/>
  <c r="AG191" i="88"/>
  <c r="AG192" i="88"/>
  <c r="AG193" i="88"/>
  <c r="AG194" i="88"/>
  <c r="AG196" i="88"/>
  <c r="AG197" i="88"/>
  <c r="AG198" i="88"/>
  <c r="AG199" i="88"/>
  <c r="AG200" i="88"/>
  <c r="AG201" i="88"/>
  <c r="AG202" i="88"/>
  <c r="AG203" i="88"/>
  <c r="AG204" i="88"/>
  <c r="AG206" i="88"/>
  <c r="AG207" i="88"/>
  <c r="AG208" i="88"/>
  <c r="AG209" i="88"/>
  <c r="AG210" i="88"/>
  <c r="AG211" i="88"/>
  <c r="AG212" i="88"/>
  <c r="AG213" i="88"/>
  <c r="AG214" i="88"/>
  <c r="AG215" i="88"/>
  <c r="AG216" i="88"/>
  <c r="AG218" i="88"/>
  <c r="AG219" i="88"/>
  <c r="AG220" i="88"/>
  <c r="AG222" i="88"/>
  <c r="AG223" i="88"/>
  <c r="AG224" i="88"/>
  <c r="AG225" i="88"/>
  <c r="AG227" i="88"/>
  <c r="AG228" i="88"/>
  <c r="AG229" i="88"/>
  <c r="AG230" i="88"/>
  <c r="AG231" i="88"/>
  <c r="AG232" i="88"/>
  <c r="AG233" i="88"/>
  <c r="AG234" i="88"/>
  <c r="AG235" i="88"/>
  <c r="AG236" i="88"/>
  <c r="AG237" i="88"/>
  <c r="AG238" i="88"/>
  <c r="AG239" i="88"/>
  <c r="AG240" i="88"/>
  <c r="AG241" i="88"/>
  <c r="AG242" i="88"/>
  <c r="AG243" i="88"/>
  <c r="AG244" i="88"/>
  <c r="AG245" i="88"/>
  <c r="AG246" i="88"/>
  <c r="AG247" i="88"/>
  <c r="AG248" i="88"/>
  <c r="AG249" i="88"/>
  <c r="AG250" i="88"/>
  <c r="AG251" i="88"/>
  <c r="AG252" i="88"/>
  <c r="AG253" i="88"/>
  <c r="AG255" i="88"/>
  <c r="AG256" i="88"/>
  <c r="AG257" i="88"/>
  <c r="AG258" i="88"/>
  <c r="AG259" i="88"/>
  <c r="AG260" i="88"/>
  <c r="AG262" i="88"/>
  <c r="AG263" i="88"/>
  <c r="AG264" i="88"/>
  <c r="AG265" i="88"/>
  <c r="AG266" i="88"/>
  <c r="AG267" i="88"/>
  <c r="AG268" i="88"/>
  <c r="AG269" i="88"/>
  <c r="AG270" i="88"/>
  <c r="AG271" i="88"/>
  <c r="AG272" i="88"/>
  <c r="AG273" i="88"/>
  <c r="AG274" i="88"/>
  <c r="AG275" i="88"/>
  <c r="AG276" i="88"/>
  <c r="AG277" i="88"/>
  <c r="AG278" i="88"/>
  <c r="AG279" i="88"/>
  <c r="AF4" i="88"/>
  <c r="AF5" i="88"/>
  <c r="AF6" i="88"/>
  <c r="AF7" i="88"/>
  <c r="AF8" i="88"/>
  <c r="AF9" i="88"/>
  <c r="AF10" i="88"/>
  <c r="AF11" i="88"/>
  <c r="AF12" i="88"/>
  <c r="AF13" i="88"/>
  <c r="AF14" i="88"/>
  <c r="AF15" i="88"/>
  <c r="AF16" i="88"/>
  <c r="AF17" i="88"/>
  <c r="AF18" i="88"/>
  <c r="AF20" i="88"/>
  <c r="AF21" i="88"/>
  <c r="AF22" i="88"/>
  <c r="AF23" i="88"/>
  <c r="AF24" i="88"/>
  <c r="AF26" i="88"/>
  <c r="AF27" i="88"/>
  <c r="AF28" i="88"/>
  <c r="AF29" i="88"/>
  <c r="AF30" i="88"/>
  <c r="AF31" i="88"/>
  <c r="AF32" i="88"/>
  <c r="AF33" i="88"/>
  <c r="AF34" i="88"/>
  <c r="AF35" i="88"/>
  <c r="AF36" i="88"/>
  <c r="AF38" i="88"/>
  <c r="AF39" i="88"/>
  <c r="AF40" i="88"/>
  <c r="AF41" i="88"/>
  <c r="AF42" i="88"/>
  <c r="AF43" i="88"/>
  <c r="AF44" i="88"/>
  <c r="AF45" i="88"/>
  <c r="AF46" i="88"/>
  <c r="AF47" i="88"/>
  <c r="AF48" i="88"/>
  <c r="AF50" i="88"/>
  <c r="AF51" i="88"/>
  <c r="AF52" i="88"/>
  <c r="AF53" i="88"/>
  <c r="AF54" i="88"/>
  <c r="AF55" i="88"/>
  <c r="AF56" i="88"/>
  <c r="AF57" i="88"/>
  <c r="AF58" i="88"/>
  <c r="AF59" i="88"/>
  <c r="AF60" i="88"/>
  <c r="AF61" i="88"/>
  <c r="AF62" i="88"/>
  <c r="AF64" i="88"/>
  <c r="AF65" i="88"/>
  <c r="AF66" i="88"/>
  <c r="AF67" i="88"/>
  <c r="AF68" i="88"/>
  <c r="AF69" i="88"/>
  <c r="AF70" i="88"/>
  <c r="AF72" i="88"/>
  <c r="AF73" i="88"/>
  <c r="AF74" i="88"/>
  <c r="AF76" i="88"/>
  <c r="AF77" i="88"/>
  <c r="AF78" i="88"/>
  <c r="AF79" i="88"/>
  <c r="AF80" i="88"/>
  <c r="AF81" i="88"/>
  <c r="AF82" i="88"/>
  <c r="AF83" i="88"/>
  <c r="AF84" i="88"/>
  <c r="AF85" i="88"/>
  <c r="AF86" i="88"/>
  <c r="AF87" i="88"/>
  <c r="AF88" i="88"/>
  <c r="AF90" i="88"/>
  <c r="AF91" i="88"/>
  <c r="AF92" i="88"/>
  <c r="AF93" i="88"/>
  <c r="AF94" i="88"/>
  <c r="AF97" i="88"/>
  <c r="AF98" i="88"/>
  <c r="AF99" i="88"/>
  <c r="AF100" i="88"/>
  <c r="AF101" i="88"/>
  <c r="AF102" i="88"/>
  <c r="AF103" i="88"/>
  <c r="AF104" i="88"/>
  <c r="AF105" i="88"/>
  <c r="AF106" i="88"/>
  <c r="AF107" i="88"/>
  <c r="AF108" i="88"/>
  <c r="AF109" i="88"/>
  <c r="AF110" i="88"/>
  <c r="AF111" i="88"/>
  <c r="AF112" i="88"/>
  <c r="AF113" i="88"/>
  <c r="AF114" i="88"/>
  <c r="AF115" i="88"/>
  <c r="AF116" i="88"/>
  <c r="AF117" i="88"/>
  <c r="AF119" i="88"/>
  <c r="AF120" i="88"/>
  <c r="AF121" i="88"/>
  <c r="AF122" i="88"/>
  <c r="AF123" i="88"/>
  <c r="AF124" i="88"/>
  <c r="AF125" i="88"/>
  <c r="AF126" i="88"/>
  <c r="AF127" i="88"/>
  <c r="AF128" i="88"/>
  <c r="AF130" i="88"/>
  <c r="AF131" i="88"/>
  <c r="AF132" i="88"/>
  <c r="AF136" i="88"/>
  <c r="AF137" i="88"/>
  <c r="AF138" i="88"/>
  <c r="AF139" i="88"/>
  <c r="AF140" i="88"/>
  <c r="AF141" i="88"/>
  <c r="AF142" i="88"/>
  <c r="AF143" i="88"/>
  <c r="AF144" i="88"/>
  <c r="AF145" i="88"/>
  <c r="AF146" i="88"/>
  <c r="AF147" i="88"/>
  <c r="AF148" i="88"/>
  <c r="AF149" i="88"/>
  <c r="AF150" i="88"/>
  <c r="AF151" i="88"/>
  <c r="AF152" i="88"/>
  <c r="AF153" i="88"/>
  <c r="AF154" i="88"/>
  <c r="AF155" i="88"/>
  <c r="AF156" i="88"/>
  <c r="AF157" i="88"/>
  <c r="AF158" i="88"/>
  <c r="AF159" i="88"/>
  <c r="AF160" i="88"/>
  <c r="AF161" i="88"/>
  <c r="AF162" i="88"/>
  <c r="AF163" i="88"/>
  <c r="AF164" i="88"/>
  <c r="AF165" i="88"/>
  <c r="AF166" i="88"/>
  <c r="AF167" i="88"/>
  <c r="AF169" i="88"/>
  <c r="AF170" i="88"/>
  <c r="AF171" i="88"/>
  <c r="AF172" i="88"/>
  <c r="AF173" i="88"/>
  <c r="AF174" i="88"/>
  <c r="AF175" i="88"/>
  <c r="AF176" i="88"/>
  <c r="AF177" i="88"/>
  <c r="AF178" i="88"/>
  <c r="AF179" i="88"/>
  <c r="AF180" i="88"/>
  <c r="AF181" i="88"/>
  <c r="AF182" i="88"/>
  <c r="AF183" i="88"/>
  <c r="AF184" i="88"/>
  <c r="AF186" i="88"/>
  <c r="AF187" i="88"/>
  <c r="AF188" i="88"/>
  <c r="AF189" i="88"/>
  <c r="AF190" i="88"/>
  <c r="AF191" i="88"/>
  <c r="AF192" i="88"/>
  <c r="AF193" i="88"/>
  <c r="AF194" i="88"/>
  <c r="AF196" i="88"/>
  <c r="AF197" i="88"/>
  <c r="AF198" i="88"/>
  <c r="AF199" i="88"/>
  <c r="AF200" i="88"/>
  <c r="AF201" i="88"/>
  <c r="AF202" i="88"/>
  <c r="AF203" i="88"/>
  <c r="AF204" i="88"/>
  <c r="AF206" i="88"/>
  <c r="AF207" i="88"/>
  <c r="AF208" i="88"/>
  <c r="AF209" i="88"/>
  <c r="AF210" i="88"/>
  <c r="AF211" i="88"/>
  <c r="AF212" i="88"/>
  <c r="AF213" i="88"/>
  <c r="AF214" i="88"/>
  <c r="AF215" i="88"/>
  <c r="AF216" i="88"/>
  <c r="AF218" i="88"/>
  <c r="AF219" i="88"/>
  <c r="AF220" i="88"/>
  <c r="AF222" i="88"/>
  <c r="AF223" i="88"/>
  <c r="AF224" i="88"/>
  <c r="AF225" i="88"/>
  <c r="AF227" i="88"/>
  <c r="AF228" i="88"/>
  <c r="AF229" i="88"/>
  <c r="AF230" i="88"/>
  <c r="AF231" i="88"/>
  <c r="AF232" i="88"/>
  <c r="AF233" i="88"/>
  <c r="AF234" i="88"/>
  <c r="AF235" i="88"/>
  <c r="AF236" i="88"/>
  <c r="AF237" i="88"/>
  <c r="AF238" i="88"/>
  <c r="AF239" i="88"/>
  <c r="AF240" i="88"/>
  <c r="AF241" i="88"/>
  <c r="AF242" i="88"/>
  <c r="AF243" i="88"/>
  <c r="AF244" i="88"/>
  <c r="AF245" i="88"/>
  <c r="AF246" i="88"/>
  <c r="AF247" i="88"/>
  <c r="AF248" i="88"/>
  <c r="AF249" i="88"/>
  <c r="AF250" i="88"/>
  <c r="AF251" i="88"/>
  <c r="AF252" i="88"/>
  <c r="AF253" i="88"/>
  <c r="AF255" i="88"/>
  <c r="AF256" i="88"/>
  <c r="AF257" i="88"/>
  <c r="AF258" i="88"/>
  <c r="AF259" i="88"/>
  <c r="AF260" i="88"/>
  <c r="AF262" i="88"/>
  <c r="AF263" i="88"/>
  <c r="AF264" i="88"/>
  <c r="AF265" i="88"/>
  <c r="AF266" i="88"/>
  <c r="AF267" i="88"/>
  <c r="AF268" i="88"/>
  <c r="AF269" i="88"/>
  <c r="AF270" i="88"/>
  <c r="AF271" i="88"/>
  <c r="AF272" i="88"/>
  <c r="AF273" i="88"/>
  <c r="AF274" i="88"/>
  <c r="AF275" i="88"/>
  <c r="AF276" i="88"/>
  <c r="AF277" i="88"/>
  <c r="AF278" i="88"/>
  <c r="AF279" i="88"/>
  <c r="AC4" i="88"/>
  <c r="AD4" i="88"/>
  <c r="AC5" i="88"/>
  <c r="AD5" i="88"/>
  <c r="AC6" i="88"/>
  <c r="AD6" i="88"/>
  <c r="AC7" i="88"/>
  <c r="AD7" i="88"/>
  <c r="AC8" i="88"/>
  <c r="AD8" i="88"/>
  <c r="AC9" i="88"/>
  <c r="AD9" i="88"/>
  <c r="AC10" i="88"/>
  <c r="AD10" i="88"/>
  <c r="AC11" i="88"/>
  <c r="AD11" i="88"/>
  <c r="AC12" i="88"/>
  <c r="AD12" i="88"/>
  <c r="AC13" i="88"/>
  <c r="AD13" i="88"/>
  <c r="AC14" i="88"/>
  <c r="AD14" i="88"/>
  <c r="AC15" i="88"/>
  <c r="AD15" i="88"/>
  <c r="AC16" i="88"/>
  <c r="AD16" i="88"/>
  <c r="AC17" i="88"/>
  <c r="AD17" i="88"/>
  <c r="AC18" i="88"/>
  <c r="AD18" i="88"/>
  <c r="AC20" i="88"/>
  <c r="AD20" i="88"/>
  <c r="AC21" i="88"/>
  <c r="AD21" i="88"/>
  <c r="AC22" i="88"/>
  <c r="AD22" i="88"/>
  <c r="AC23" i="88"/>
  <c r="AD23" i="88"/>
  <c r="AC24" i="88"/>
  <c r="AD24" i="88"/>
  <c r="AC26" i="88"/>
  <c r="AD26" i="88"/>
  <c r="AC27" i="88"/>
  <c r="AD27" i="88"/>
  <c r="AC28" i="88"/>
  <c r="AD28" i="88"/>
  <c r="AC29" i="88"/>
  <c r="AD29" i="88"/>
  <c r="AC30" i="88"/>
  <c r="AD30" i="88"/>
  <c r="AC31" i="88"/>
  <c r="AD31" i="88"/>
  <c r="AC32" i="88"/>
  <c r="AD32" i="88"/>
  <c r="AC33" i="88"/>
  <c r="AD33" i="88"/>
  <c r="AC34" i="88"/>
  <c r="AD34" i="88"/>
  <c r="AC35" i="88"/>
  <c r="AD35" i="88"/>
  <c r="AC36" i="88"/>
  <c r="AD36" i="88"/>
  <c r="AC38" i="88"/>
  <c r="AD38" i="88"/>
  <c r="AC39" i="88"/>
  <c r="AD39" i="88"/>
  <c r="AC40" i="88"/>
  <c r="AD40" i="88"/>
  <c r="AC41" i="88"/>
  <c r="AD41" i="88"/>
  <c r="AC42" i="88"/>
  <c r="AD42" i="88"/>
  <c r="AC43" i="88"/>
  <c r="AD43" i="88"/>
  <c r="AC44" i="88"/>
  <c r="AD44" i="88"/>
  <c r="AC45" i="88"/>
  <c r="AD45" i="88"/>
  <c r="AC46" i="88"/>
  <c r="AD46" i="88"/>
  <c r="AC47" i="88"/>
  <c r="AD47" i="88"/>
  <c r="AC48" i="88"/>
  <c r="AD48" i="88"/>
  <c r="AC50" i="88"/>
  <c r="AD50" i="88"/>
  <c r="AC51" i="88"/>
  <c r="AD51" i="88"/>
  <c r="AC52" i="88"/>
  <c r="AD52" i="88"/>
  <c r="AC53" i="88"/>
  <c r="AD53" i="88"/>
  <c r="AC54" i="88"/>
  <c r="AD54" i="88"/>
  <c r="AC55" i="88"/>
  <c r="AD55" i="88"/>
  <c r="AC56" i="88"/>
  <c r="AD56" i="88"/>
  <c r="AC57" i="88"/>
  <c r="AD57" i="88"/>
  <c r="AC58" i="88"/>
  <c r="AD58" i="88"/>
  <c r="AC59" i="88"/>
  <c r="AD59" i="88"/>
  <c r="AC60" i="88"/>
  <c r="AD60" i="88"/>
  <c r="AC61" i="88"/>
  <c r="AD61" i="88"/>
  <c r="AC62" i="88"/>
  <c r="AD62" i="88"/>
  <c r="AC64" i="88"/>
  <c r="AD64" i="88"/>
  <c r="AC65" i="88"/>
  <c r="AD65" i="88"/>
  <c r="AC66" i="88"/>
  <c r="AD66" i="88"/>
  <c r="AC67" i="88"/>
  <c r="AD67" i="88"/>
  <c r="AC68" i="88"/>
  <c r="AD68" i="88"/>
  <c r="AC69" i="88"/>
  <c r="AD69" i="88"/>
  <c r="AC70" i="88"/>
  <c r="AD70" i="88"/>
  <c r="AC72" i="88"/>
  <c r="AD72" i="88"/>
  <c r="AC73" i="88"/>
  <c r="AD73" i="88"/>
  <c r="AC74" i="88"/>
  <c r="AD74" i="88"/>
  <c r="AC76" i="88"/>
  <c r="AD76" i="88"/>
  <c r="AC77" i="88"/>
  <c r="AD77" i="88"/>
  <c r="AC78" i="88"/>
  <c r="AD78" i="88"/>
  <c r="AC79" i="88"/>
  <c r="AD79" i="88"/>
  <c r="AC80" i="88"/>
  <c r="AD80" i="88"/>
  <c r="AC81" i="88"/>
  <c r="AD81" i="88"/>
  <c r="AC82" i="88"/>
  <c r="AD82" i="88"/>
  <c r="AC83" i="88"/>
  <c r="AD83" i="88"/>
  <c r="AC84" i="88"/>
  <c r="AD84" i="88"/>
  <c r="AC85" i="88"/>
  <c r="AD85" i="88"/>
  <c r="AC86" i="88"/>
  <c r="AD86" i="88"/>
  <c r="AC87" i="88"/>
  <c r="AD87" i="88"/>
  <c r="AC88" i="88"/>
  <c r="AD88" i="88"/>
  <c r="AC90" i="88"/>
  <c r="AD90" i="88"/>
  <c r="AC91" i="88"/>
  <c r="AD91" i="88"/>
  <c r="AC92" i="88"/>
  <c r="AD92" i="88"/>
  <c r="AC93" i="88"/>
  <c r="AD93" i="88"/>
  <c r="AC94" i="88"/>
  <c r="AD94" i="88"/>
  <c r="AC97" i="88"/>
  <c r="AD97" i="88"/>
  <c r="AC98" i="88"/>
  <c r="AD98" i="88"/>
  <c r="AC99" i="88"/>
  <c r="AD99" i="88"/>
  <c r="AC100" i="88"/>
  <c r="AD100" i="88"/>
  <c r="AC101" i="88"/>
  <c r="AD101" i="88"/>
  <c r="AC102" i="88"/>
  <c r="AD102" i="88"/>
  <c r="AC103" i="88"/>
  <c r="AD103" i="88"/>
  <c r="AC104" i="88"/>
  <c r="AD104" i="88"/>
  <c r="AC105" i="88"/>
  <c r="AD105" i="88"/>
  <c r="AC106" i="88"/>
  <c r="AD106" i="88"/>
  <c r="AC107" i="88"/>
  <c r="AD107" i="88"/>
  <c r="AC108" i="88"/>
  <c r="AD108" i="88"/>
  <c r="AC109" i="88"/>
  <c r="AD109" i="88"/>
  <c r="AC110" i="88"/>
  <c r="AD110" i="88"/>
  <c r="AC111" i="88"/>
  <c r="AD111" i="88"/>
  <c r="AC112" i="88"/>
  <c r="AD112" i="88"/>
  <c r="AC113" i="88"/>
  <c r="AD113" i="88"/>
  <c r="AC114" i="88"/>
  <c r="AD114" i="88"/>
  <c r="AC115" i="88"/>
  <c r="AD115" i="88"/>
  <c r="AC116" i="88"/>
  <c r="AD116" i="88"/>
  <c r="AC117" i="88"/>
  <c r="AD117" i="88"/>
  <c r="AC119" i="88"/>
  <c r="AD119" i="88"/>
  <c r="AC120" i="88"/>
  <c r="AD120" i="88"/>
  <c r="AC121" i="88"/>
  <c r="AD121" i="88"/>
  <c r="AC122" i="88"/>
  <c r="AD122" i="88"/>
  <c r="AC123" i="88"/>
  <c r="AD123" i="88"/>
  <c r="AC124" i="88"/>
  <c r="AD124" i="88"/>
  <c r="AC125" i="88"/>
  <c r="AD125" i="88"/>
  <c r="AC126" i="88"/>
  <c r="AD126" i="88"/>
  <c r="AC127" i="88"/>
  <c r="AD127" i="88"/>
  <c r="AC128" i="88"/>
  <c r="AD128" i="88"/>
  <c r="AC130" i="88"/>
  <c r="AD130" i="88"/>
  <c r="AC131" i="88"/>
  <c r="AD131" i="88"/>
  <c r="AC132" i="88"/>
  <c r="AD132" i="88"/>
  <c r="AC137" i="88"/>
  <c r="AD137" i="88"/>
  <c r="AC138" i="88"/>
  <c r="AD138" i="88"/>
  <c r="AC139" i="88"/>
  <c r="AD139" i="88"/>
  <c r="AC140" i="88"/>
  <c r="AD140" i="88"/>
  <c r="AC141" i="88"/>
  <c r="AD141" i="88"/>
  <c r="AC142" i="88"/>
  <c r="AD142" i="88"/>
  <c r="AC143" i="88"/>
  <c r="AD143" i="88"/>
  <c r="AC144" i="88"/>
  <c r="AD144" i="88"/>
  <c r="AC145" i="88"/>
  <c r="AD145" i="88"/>
  <c r="AC146" i="88"/>
  <c r="AD146" i="88"/>
  <c r="AC147" i="88"/>
  <c r="AD147" i="88"/>
  <c r="AC148" i="88"/>
  <c r="AD148" i="88"/>
  <c r="AC149" i="88"/>
  <c r="AD149" i="88"/>
  <c r="AC150" i="88"/>
  <c r="AD150" i="88"/>
  <c r="AC151" i="88"/>
  <c r="AD151" i="88"/>
  <c r="AC152" i="88"/>
  <c r="AD152" i="88"/>
  <c r="AC153" i="88"/>
  <c r="AD153" i="88"/>
  <c r="AC154" i="88"/>
  <c r="AD154" i="88"/>
  <c r="AC155" i="88"/>
  <c r="AD155" i="88"/>
  <c r="AC156" i="88"/>
  <c r="AD156" i="88"/>
  <c r="AC157" i="88"/>
  <c r="AD157" i="88"/>
  <c r="AC158" i="88"/>
  <c r="AD158" i="88"/>
  <c r="AC159" i="88"/>
  <c r="AD159" i="88"/>
  <c r="AC160" i="88"/>
  <c r="AD160" i="88"/>
  <c r="AC161" i="88"/>
  <c r="AD161" i="88"/>
  <c r="AC162" i="88"/>
  <c r="AD162" i="88"/>
  <c r="AC163" i="88"/>
  <c r="AD163" i="88"/>
  <c r="AC164" i="88"/>
  <c r="AD164" i="88"/>
  <c r="AC165" i="88"/>
  <c r="AD165" i="88"/>
  <c r="AC166" i="88"/>
  <c r="AD166" i="88"/>
  <c r="AC167" i="88"/>
  <c r="AD167" i="88"/>
  <c r="AC169" i="88"/>
  <c r="AD169" i="88"/>
  <c r="AC170" i="88"/>
  <c r="AD170" i="88"/>
  <c r="AC171" i="88"/>
  <c r="AD171" i="88"/>
  <c r="AC172" i="88"/>
  <c r="AD172" i="88"/>
  <c r="AC173" i="88"/>
  <c r="AD173" i="88"/>
  <c r="AC174" i="88"/>
  <c r="AD174" i="88"/>
  <c r="AC175" i="88"/>
  <c r="AD175" i="88"/>
  <c r="AC176" i="88"/>
  <c r="AD176" i="88"/>
  <c r="AC177" i="88"/>
  <c r="AD177" i="88"/>
  <c r="AC178" i="88"/>
  <c r="AD178" i="88"/>
  <c r="AC179" i="88"/>
  <c r="AD179" i="88"/>
  <c r="AC215" i="88"/>
  <c r="AD215" i="88"/>
  <c r="AC216" i="88"/>
  <c r="AD216" i="88"/>
  <c r="AC218" i="88"/>
  <c r="AD218" i="88"/>
  <c r="AC219" i="88"/>
  <c r="AD219" i="88"/>
  <c r="AC220" i="88"/>
  <c r="AD220" i="88"/>
  <c r="AC222" i="88"/>
  <c r="AD222" i="88"/>
  <c r="AC223" i="88"/>
  <c r="AD223" i="88"/>
  <c r="AC224" i="88"/>
  <c r="AD224" i="88"/>
  <c r="AC225" i="88"/>
  <c r="AD225" i="88"/>
  <c r="AC227" i="88"/>
  <c r="AD227" i="88"/>
  <c r="AC228" i="88"/>
  <c r="AD228" i="88"/>
  <c r="AC229" i="88"/>
  <c r="AD229" i="88"/>
  <c r="AC230" i="88"/>
  <c r="AD230" i="88"/>
  <c r="AC231" i="88"/>
  <c r="AD231" i="88"/>
  <c r="AC232" i="88"/>
  <c r="AD232" i="88"/>
  <c r="AC233" i="88"/>
  <c r="AD233" i="88"/>
  <c r="AC234" i="88"/>
  <c r="AD234" i="88"/>
  <c r="AC235" i="88"/>
  <c r="AD235" i="88"/>
  <c r="AC236" i="88"/>
  <c r="AD236" i="88"/>
  <c r="AC237" i="88"/>
  <c r="AD237" i="88"/>
  <c r="AC238" i="88"/>
  <c r="AD238" i="88"/>
  <c r="AC239" i="88"/>
  <c r="AD239" i="88"/>
  <c r="AC240" i="88"/>
  <c r="AD240" i="88"/>
  <c r="AC241" i="88"/>
  <c r="AD241" i="88"/>
  <c r="AC242" i="88"/>
  <c r="AD242" i="88"/>
  <c r="AC243" i="88"/>
  <c r="AD243" i="88"/>
  <c r="AC244" i="88"/>
  <c r="AD244" i="88"/>
  <c r="AC245" i="88"/>
  <c r="AD245" i="88"/>
  <c r="AC246" i="88"/>
  <c r="AD246" i="88"/>
  <c r="AC247" i="88"/>
  <c r="AD247" i="88"/>
  <c r="AC248" i="88"/>
  <c r="AD248" i="88"/>
  <c r="AC249" i="88"/>
  <c r="AD249" i="88"/>
  <c r="AC250" i="88"/>
  <c r="AD250" i="88"/>
  <c r="AC251" i="88"/>
  <c r="AD251" i="88"/>
  <c r="AC252" i="88"/>
  <c r="AD252" i="88"/>
  <c r="AC253" i="88"/>
  <c r="AD253" i="88"/>
  <c r="AC258" i="88"/>
  <c r="AD258" i="88"/>
  <c r="AC259" i="88"/>
  <c r="AD259" i="88"/>
  <c r="AC260" i="88"/>
  <c r="AD260" i="88"/>
  <c r="AC262" i="88"/>
  <c r="AD262" i="88"/>
  <c r="AC263" i="88"/>
  <c r="AD263" i="88"/>
  <c r="AC264" i="88"/>
  <c r="AD264" i="88"/>
  <c r="AC265" i="88"/>
  <c r="AD265" i="88"/>
  <c r="AC266" i="88"/>
  <c r="AD266" i="88"/>
  <c r="AC267" i="88"/>
  <c r="AD267" i="88"/>
  <c r="AC268" i="88"/>
  <c r="AD268" i="88"/>
  <c r="AC269" i="88"/>
  <c r="AD269" i="88"/>
  <c r="AC270" i="88"/>
  <c r="AD270" i="88"/>
  <c r="AC271" i="88"/>
  <c r="AD271" i="88"/>
  <c r="AC272" i="88"/>
  <c r="AD272" i="88"/>
  <c r="AC273" i="88"/>
  <c r="AD273" i="88"/>
  <c r="AC274" i="88"/>
  <c r="AD274" i="88"/>
  <c r="AC275" i="88"/>
  <c r="AD275" i="88"/>
  <c r="AC276" i="88"/>
  <c r="AD276" i="88"/>
  <c r="AC277" i="88"/>
  <c r="AD277" i="88"/>
  <c r="AC278" i="88"/>
  <c r="AD278" i="88"/>
  <c r="AC279" i="88"/>
  <c r="AD279" i="88"/>
  <c r="AC3" i="88"/>
  <c r="N659" i="97" l="1"/>
  <c r="R257" i="70"/>
  <c r="BD247" i="170" s="1"/>
  <c r="BD289" i="170"/>
  <c r="O94" i="23"/>
  <c r="O188" i="58" s="1"/>
  <c r="O92" i="23"/>
  <c r="O186" i="58" s="1"/>
  <c r="BD287" i="170"/>
  <c r="R264" i="70"/>
  <c r="BD254" i="170" s="1"/>
  <c r="O43" i="23"/>
  <c r="R390" i="70"/>
  <c r="AP444" i="70"/>
  <c r="BD432" i="170"/>
  <c r="R387" i="70"/>
  <c r="BD376" i="170" s="1"/>
  <c r="O42" i="23"/>
  <c r="O136" i="58" s="1"/>
  <c r="N362" i="97"/>
  <c r="O659" i="97"/>
  <c r="N368" i="97"/>
  <c r="J368" i="97"/>
  <c r="P368" i="97" s="1"/>
  <c r="J365" i="97"/>
  <c r="P365" i="97" s="1"/>
  <c r="N365" i="97"/>
  <c r="J366" i="97"/>
  <c r="P366" i="97" s="1"/>
  <c r="N366" i="97"/>
  <c r="J367" i="97"/>
  <c r="P367" i="97" s="1"/>
  <c r="N367" i="97"/>
  <c r="J369" i="97"/>
  <c r="N369" i="97"/>
  <c r="J622" i="97"/>
  <c r="P622" i="97" s="1"/>
  <c r="N622" i="97"/>
  <c r="J613" i="97"/>
  <c r="P613" i="97" s="1"/>
  <c r="Q75" i="23"/>
  <c r="Q169" i="58" s="1"/>
  <c r="BF49" i="170"/>
  <c r="T10" i="70"/>
  <c r="BF40" i="170"/>
  <c r="G91" i="19"/>
  <c r="T50" i="70" s="1"/>
  <c r="E91" i="19"/>
  <c r="N50" i="70" s="1"/>
  <c r="Q72" i="23"/>
  <c r="Q166" i="58" s="1"/>
  <c r="T13" i="70"/>
  <c r="J583" i="97"/>
  <c r="P583" i="97" s="1"/>
  <c r="O437" i="97"/>
  <c r="E93" i="19"/>
  <c r="N56" i="70" s="1"/>
  <c r="O425" i="97"/>
  <c r="AA297" i="88"/>
  <c r="N612" i="97"/>
  <c r="P492" i="97"/>
  <c r="N583" i="97"/>
  <c r="J437" i="97"/>
  <c r="P437" i="97" s="1"/>
  <c r="N493" i="97"/>
  <c r="J581" i="97"/>
  <c r="P581" i="97" s="1"/>
  <c r="J614" i="97"/>
  <c r="P614" i="97" s="1"/>
  <c r="J612" i="97"/>
  <c r="P612" i="97" s="1"/>
  <c r="J360" i="97"/>
  <c r="P360" i="97" s="1"/>
  <c r="O613" i="97"/>
  <c r="J582" i="97"/>
  <c r="P582" i="97" s="1"/>
  <c r="J425" i="97"/>
  <c r="P425" i="97" s="1"/>
  <c r="J610" i="97"/>
  <c r="P610" i="97" s="1"/>
  <c r="J440" i="97"/>
  <c r="P440" i="97" s="1"/>
  <c r="P659" i="97"/>
  <c r="E121" i="19"/>
  <c r="N443" i="70" s="1"/>
  <c r="N439" i="97"/>
  <c r="J429" i="97"/>
  <c r="P429" i="97" s="1"/>
  <c r="N360" i="97"/>
  <c r="J656" i="97"/>
  <c r="P656" i="97" s="1"/>
  <c r="N361" i="97"/>
  <c r="J493" i="97"/>
  <c r="P493" i="97" s="1"/>
  <c r="J362" i="97"/>
  <c r="P362" i="97" s="1"/>
  <c r="E122" i="19"/>
  <c r="N657" i="97"/>
  <c r="N656" i="97"/>
  <c r="J439" i="97"/>
  <c r="P439" i="97" s="1"/>
  <c r="J426" i="97"/>
  <c r="P426" i="97" s="1"/>
  <c r="O612" i="97"/>
  <c r="O438" i="97"/>
  <c r="J428" i="97"/>
  <c r="P428" i="97" s="1"/>
  <c r="J611" i="97"/>
  <c r="P611" i="97" s="1"/>
  <c r="O656" i="97"/>
  <c r="P427" i="97"/>
  <c r="N437" i="97"/>
  <c r="J657" i="97"/>
  <c r="P657" i="97" s="1"/>
  <c r="J495" i="97"/>
  <c r="P495" i="97" s="1"/>
  <c r="J655" i="97"/>
  <c r="P655" i="97" s="1"/>
  <c r="N585" i="97"/>
  <c r="G117" i="19"/>
  <c r="T297" i="70" s="1"/>
  <c r="N492" i="97"/>
  <c r="O493" i="97"/>
  <c r="F91" i="19"/>
  <c r="R50" i="70" s="1"/>
  <c r="N427" i="97"/>
  <c r="J441" i="97"/>
  <c r="P441" i="97" s="1"/>
  <c r="J438" i="97"/>
  <c r="P438" i="97" s="1"/>
  <c r="J584" i="97"/>
  <c r="P584" i="97" s="1"/>
  <c r="J491" i="97"/>
  <c r="P491" i="97" s="1"/>
  <c r="E101" i="19"/>
  <c r="N299" i="70" s="1"/>
  <c r="N494" i="97"/>
  <c r="G101" i="19"/>
  <c r="T299" i="70" s="1"/>
  <c r="J658" i="97"/>
  <c r="P658" i="97" s="1"/>
  <c r="J585" i="97"/>
  <c r="P585" i="97" s="1"/>
  <c r="N428" i="97"/>
  <c r="N495" i="97"/>
  <c r="O581" i="97"/>
  <c r="N658" i="97"/>
  <c r="G122" i="19"/>
  <c r="T445" i="70" s="1"/>
  <c r="J494" i="97"/>
  <c r="P494" i="97" s="1"/>
  <c r="O491" i="97"/>
  <c r="J433" i="97"/>
  <c r="P433" i="97" s="1"/>
  <c r="J359" i="97"/>
  <c r="P359" i="97" s="1"/>
  <c r="E80" i="19"/>
  <c r="N47" i="70" s="1"/>
  <c r="J361" i="97"/>
  <c r="P361" i="97" s="1"/>
  <c r="J363" i="97"/>
  <c r="P363" i="97" s="1"/>
  <c r="J432" i="97"/>
  <c r="P432" i="97" s="1"/>
  <c r="J435" i="97"/>
  <c r="P435" i="97" s="1"/>
  <c r="N433" i="97"/>
  <c r="E92" i="19"/>
  <c r="N53" i="70" s="1"/>
  <c r="O431" i="97"/>
  <c r="G92" i="19"/>
  <c r="T53" i="70" s="1"/>
  <c r="J434" i="97"/>
  <c r="P434" i="97" s="1"/>
  <c r="J431" i="97"/>
  <c r="P431" i="97" s="1"/>
  <c r="N431" i="97"/>
  <c r="AH78" i="149"/>
  <c r="AH77" i="149"/>
  <c r="X52" i="21"/>
  <c r="X59" i="21"/>
  <c r="X63" i="21"/>
  <c r="X73" i="21"/>
  <c r="X74" i="21"/>
  <c r="X84" i="21"/>
  <c r="X85" i="21"/>
  <c r="K37" i="21"/>
  <c r="I37" i="21"/>
  <c r="H37" i="21"/>
  <c r="F37" i="21"/>
  <c r="K36" i="21"/>
  <c r="I36" i="21"/>
  <c r="H36" i="21"/>
  <c r="F36" i="21"/>
  <c r="K35" i="21"/>
  <c r="I35" i="21"/>
  <c r="H35" i="21"/>
  <c r="F35" i="21"/>
  <c r="V37" i="21"/>
  <c r="V36" i="21"/>
  <c r="V35" i="21"/>
  <c r="J35" i="21" s="1"/>
  <c r="M35" i="21" s="1"/>
  <c r="S37" i="21"/>
  <c r="G37" i="21" s="1"/>
  <c r="L37" i="21" s="1"/>
  <c r="S36" i="21"/>
  <c r="G36" i="21" s="1"/>
  <c r="S35" i="21"/>
  <c r="G35" i="21" s="1"/>
  <c r="L35" i="21" s="1"/>
  <c r="Q37" i="21"/>
  <c r="E37" i="21" s="1"/>
  <c r="Q36" i="21"/>
  <c r="E36" i="21" s="1"/>
  <c r="Q35" i="21"/>
  <c r="E35" i="21" s="1"/>
  <c r="V70" i="21"/>
  <c r="J70" i="21" s="1"/>
  <c r="Q70" i="21"/>
  <c r="E70" i="21" s="1"/>
  <c r="D112" i="19" s="1"/>
  <c r="Z70" i="21"/>
  <c r="K70" i="21"/>
  <c r="I70" i="21"/>
  <c r="H70" i="21"/>
  <c r="F70" i="21"/>
  <c r="Q66" i="21"/>
  <c r="E66" i="21" s="1"/>
  <c r="Z66" i="21"/>
  <c r="K66" i="21"/>
  <c r="I66" i="21"/>
  <c r="H66" i="21"/>
  <c r="F66" i="21"/>
  <c r="V79" i="21"/>
  <c r="J79" i="21" s="1"/>
  <c r="S79" i="21"/>
  <c r="G79" i="21" s="1"/>
  <c r="Q79" i="21"/>
  <c r="E79" i="21" s="1"/>
  <c r="D121" i="19" s="1"/>
  <c r="Z79" i="21"/>
  <c r="K79" i="21"/>
  <c r="I79" i="21"/>
  <c r="H79" i="21"/>
  <c r="F79" i="21"/>
  <c r="V75" i="21"/>
  <c r="S75" i="21"/>
  <c r="G75" i="21" s="1"/>
  <c r="Q75" i="21"/>
  <c r="E75" i="21" s="1"/>
  <c r="D117" i="19" s="1"/>
  <c r="K75" i="21"/>
  <c r="I75" i="21"/>
  <c r="H75" i="21"/>
  <c r="F75" i="21"/>
  <c r="V58" i="21"/>
  <c r="S58" i="21"/>
  <c r="G58" i="21" s="1"/>
  <c r="Q58" i="21"/>
  <c r="E58" i="21" s="1"/>
  <c r="O58" i="21"/>
  <c r="Z58" i="21" s="1"/>
  <c r="K58" i="21"/>
  <c r="I58" i="21"/>
  <c r="H58" i="21"/>
  <c r="F58" i="21"/>
  <c r="V51" i="21"/>
  <c r="J51" i="21" s="1"/>
  <c r="L56" i="70" s="1"/>
  <c r="Q51" i="21"/>
  <c r="O51" i="21"/>
  <c r="Z51" i="21" s="1"/>
  <c r="K51" i="21"/>
  <c r="F56" i="70" s="1"/>
  <c r="I51" i="21"/>
  <c r="H51" i="21"/>
  <c r="F51" i="21"/>
  <c r="E51" i="21"/>
  <c r="D93" i="19" s="1"/>
  <c r="V50" i="21"/>
  <c r="Q50" i="21"/>
  <c r="O50" i="21"/>
  <c r="Z50" i="21" s="1"/>
  <c r="K50" i="21"/>
  <c r="F53" i="70" s="1"/>
  <c r="I50" i="21"/>
  <c r="H50" i="21"/>
  <c r="F50" i="21"/>
  <c r="E50" i="21"/>
  <c r="D92" i="19" s="1"/>
  <c r="V49" i="21"/>
  <c r="J49" i="21" s="1"/>
  <c r="L50" i="70" s="1"/>
  <c r="Q49" i="21"/>
  <c r="O49" i="21"/>
  <c r="Z49" i="21" s="1"/>
  <c r="K49" i="21"/>
  <c r="F50" i="70" s="1"/>
  <c r="I49" i="21"/>
  <c r="H49" i="21"/>
  <c r="F49" i="21"/>
  <c r="E49" i="21"/>
  <c r="D91" i="19" s="1"/>
  <c r="Q94" i="23" l="1"/>
  <c r="Q188" i="58" s="1"/>
  <c r="T257" i="70"/>
  <c r="BF247" i="170" s="1"/>
  <c r="BF289" i="170"/>
  <c r="K94" i="23"/>
  <c r="N257" i="70"/>
  <c r="AZ247" i="170" s="1"/>
  <c r="AZ289" i="170"/>
  <c r="Q92" i="23"/>
  <c r="Q186" i="58" s="1"/>
  <c r="BF287" i="170"/>
  <c r="T264" i="70"/>
  <c r="BF254" i="170" s="1"/>
  <c r="P50" i="70"/>
  <c r="V50" i="70" s="1"/>
  <c r="P56" i="70"/>
  <c r="V56" i="70" s="1"/>
  <c r="Q43" i="23"/>
  <c r="AR444" i="70"/>
  <c r="T390" i="70"/>
  <c r="N445" i="70"/>
  <c r="AZ432" i="170"/>
  <c r="K42" i="23"/>
  <c r="N387" i="70"/>
  <c r="AZ376" i="170" s="1"/>
  <c r="P369" i="97"/>
  <c r="F13" i="70"/>
  <c r="AR43" i="170"/>
  <c r="F11" i="70"/>
  <c r="F12" i="70"/>
  <c r="O72" i="23"/>
  <c r="O166" i="58" s="1"/>
  <c r="BD40" i="170"/>
  <c r="BF6" i="170"/>
  <c r="BF6" i="169"/>
  <c r="N264" i="70"/>
  <c r="AZ254" i="170" s="1"/>
  <c r="AZ287" i="170"/>
  <c r="BF3" i="170"/>
  <c r="BF3" i="169"/>
  <c r="O75" i="23"/>
  <c r="O169" i="58" s="1"/>
  <c r="BD49" i="170"/>
  <c r="R12" i="70"/>
  <c r="BD46" i="170"/>
  <c r="BF43" i="170"/>
  <c r="K92" i="23"/>
  <c r="O74" i="23"/>
  <c r="O168" i="58" s="1"/>
  <c r="R13" i="70"/>
  <c r="R10" i="70"/>
  <c r="H117" i="19"/>
  <c r="X37" i="21"/>
  <c r="C73" i="23"/>
  <c r="C167" i="58" s="1"/>
  <c r="H93" i="19"/>
  <c r="Q631" i="97" s="1"/>
  <c r="AZ49" i="170"/>
  <c r="X75" i="21"/>
  <c r="X58" i="21"/>
  <c r="X36" i="21"/>
  <c r="H91" i="19"/>
  <c r="H101" i="19"/>
  <c r="H92" i="19"/>
  <c r="J37" i="21"/>
  <c r="M37" i="21" s="1"/>
  <c r="J75" i="21"/>
  <c r="X35" i="21"/>
  <c r="J36" i="21"/>
  <c r="X79" i="21"/>
  <c r="C58" i="21"/>
  <c r="C79" i="21"/>
  <c r="Z75" i="21"/>
  <c r="J58" i="21"/>
  <c r="J50" i="21"/>
  <c r="L53" i="70" s="1"/>
  <c r="P53" i="70" s="1"/>
  <c r="V53" i="70" s="1"/>
  <c r="K188" i="58" l="1"/>
  <c r="V94" i="23"/>
  <c r="K43" i="23"/>
  <c r="V43" i="23" s="1"/>
  <c r="N390" i="70"/>
  <c r="AL444" i="70"/>
  <c r="K136" i="58"/>
  <c r="I122" i="19"/>
  <c r="Q659" i="97"/>
  <c r="J898" i="70"/>
  <c r="J297" i="70"/>
  <c r="J264" i="70" s="1"/>
  <c r="F59" i="70"/>
  <c r="L833" i="70"/>
  <c r="P833" i="70" s="1"/>
  <c r="V833" i="70" s="1"/>
  <c r="F570" i="70"/>
  <c r="H570" i="70" s="1"/>
  <c r="L898" i="70"/>
  <c r="F299" i="70"/>
  <c r="F297" i="70"/>
  <c r="F135" i="70"/>
  <c r="F118" i="70" s="1"/>
  <c r="J443" i="70"/>
  <c r="L59" i="70"/>
  <c r="P59" i="70" s="1"/>
  <c r="V59" i="70" s="1"/>
  <c r="F242" i="70"/>
  <c r="F443" i="70"/>
  <c r="J299" i="70"/>
  <c r="L443" i="70"/>
  <c r="P443" i="70" s="1"/>
  <c r="F898" i="70"/>
  <c r="J833" i="70"/>
  <c r="J834" i="70" s="1"/>
  <c r="L297" i="70"/>
  <c r="P297" i="70" s="1"/>
  <c r="V297" i="70" s="1"/>
  <c r="L299" i="70"/>
  <c r="P299" i="70" s="1"/>
  <c r="V299" i="70" s="1"/>
  <c r="F833" i="70"/>
  <c r="I73" i="23"/>
  <c r="I167" i="58" s="1"/>
  <c r="I75" i="23"/>
  <c r="M51" i="21" s="1"/>
  <c r="L11" i="70"/>
  <c r="AX4" i="170" s="1"/>
  <c r="AX49" i="170"/>
  <c r="L13" i="70"/>
  <c r="AX6" i="170" s="1"/>
  <c r="AX43" i="170"/>
  <c r="C75" i="23"/>
  <c r="C169" i="58" s="1"/>
  <c r="C74" i="23"/>
  <c r="C168" i="58" s="1"/>
  <c r="AR46" i="170"/>
  <c r="AR49" i="170"/>
  <c r="K186" i="58"/>
  <c r="V92" i="23"/>
  <c r="AR6" i="170"/>
  <c r="AR6" i="169"/>
  <c r="AR5" i="169"/>
  <c r="AR5" i="170"/>
  <c r="AR4" i="170"/>
  <c r="AR4" i="169"/>
  <c r="Q74" i="23"/>
  <c r="Q168" i="58" s="1"/>
  <c r="BF46" i="170"/>
  <c r="K73" i="23"/>
  <c r="K167" i="58" s="1"/>
  <c r="AZ43" i="170"/>
  <c r="K74" i="23"/>
  <c r="AZ46" i="170"/>
  <c r="BD5" i="170"/>
  <c r="BD5" i="169"/>
  <c r="O73" i="23"/>
  <c r="O167" i="58" s="1"/>
  <c r="BD43" i="170"/>
  <c r="BD3" i="170"/>
  <c r="BD3" i="169"/>
  <c r="N10" i="70"/>
  <c r="AZ40" i="170"/>
  <c r="BD6" i="170"/>
  <c r="BD6" i="169"/>
  <c r="T11" i="70"/>
  <c r="Q73" i="23"/>
  <c r="Q167" i="58" s="1"/>
  <c r="N11" i="70"/>
  <c r="T12" i="70"/>
  <c r="R11" i="70"/>
  <c r="I117" i="19"/>
  <c r="Q585" i="97"/>
  <c r="N12" i="70"/>
  <c r="K72" i="23"/>
  <c r="V72" i="23" s="1"/>
  <c r="Q441" i="97"/>
  <c r="I91" i="19"/>
  <c r="I93" i="19"/>
  <c r="K75" i="23"/>
  <c r="V75" i="23" s="1"/>
  <c r="N13" i="70"/>
  <c r="Q429" i="97"/>
  <c r="I101" i="19"/>
  <c r="Q495" i="97"/>
  <c r="Q435" i="97"/>
  <c r="I92" i="19"/>
  <c r="AY1106" i="170"/>
  <c r="AW1106" i="170"/>
  <c r="AY1156" i="170"/>
  <c r="AW1156" i="170"/>
  <c r="AY1102" i="170"/>
  <c r="AW1102" i="170"/>
  <c r="P898" i="70" l="1"/>
  <c r="V898" i="70" s="1"/>
  <c r="L888" i="70"/>
  <c r="L890" i="70" s="1"/>
  <c r="F130" i="70"/>
  <c r="AX6" i="169"/>
  <c r="M49" i="21"/>
  <c r="AR287" i="170"/>
  <c r="I169" i="58"/>
  <c r="AX287" i="170"/>
  <c r="AX52" i="170"/>
  <c r="AX4" i="169"/>
  <c r="AX46" i="170"/>
  <c r="AX289" i="170"/>
  <c r="L12" i="70"/>
  <c r="AX5" i="169" s="1"/>
  <c r="H18" i="70"/>
  <c r="AT52" i="170"/>
  <c r="E93" i="23"/>
  <c r="E187" i="58" s="1"/>
  <c r="I74" i="23"/>
  <c r="M74" i="23" s="1"/>
  <c r="M168" i="58" s="1"/>
  <c r="AX1162" i="170"/>
  <c r="G91" i="23"/>
  <c r="G185" i="58" s="1"/>
  <c r="AH897" i="70"/>
  <c r="J888" i="70"/>
  <c r="J890" i="70" s="1"/>
  <c r="J896" i="70" s="1"/>
  <c r="I91" i="23"/>
  <c r="M91" i="23" s="1"/>
  <c r="S91" i="23" s="1"/>
  <c r="AJ897" i="70"/>
  <c r="AK897" i="70" s="1"/>
  <c r="AX551" i="170"/>
  <c r="I71" i="23"/>
  <c r="AX432" i="170"/>
  <c r="J1095" i="70"/>
  <c r="AV1162" i="170"/>
  <c r="F1095" i="70"/>
  <c r="AR1162" i="170"/>
  <c r="AV551" i="170"/>
  <c r="G71" i="23"/>
  <c r="AR551" i="170"/>
  <c r="C71" i="23"/>
  <c r="C91" i="23"/>
  <c r="C185" i="58" s="1"/>
  <c r="AD897" i="70"/>
  <c r="AV287" i="170"/>
  <c r="I34" i="23"/>
  <c r="AX817" i="170"/>
  <c r="F387" i="70"/>
  <c r="AR376" i="170" s="1"/>
  <c r="H387" i="70"/>
  <c r="H396" i="70" s="1"/>
  <c r="H440" i="70" s="1"/>
  <c r="AR432" i="170"/>
  <c r="AR554" i="170"/>
  <c r="J840" i="70"/>
  <c r="AV817" i="170"/>
  <c r="G34" i="23"/>
  <c r="F264" i="70"/>
  <c r="AR254" i="170" s="1"/>
  <c r="H264" i="70"/>
  <c r="AR817" i="170"/>
  <c r="C34" i="23"/>
  <c r="C127" i="58" s="1"/>
  <c r="F114" i="70"/>
  <c r="H114" i="70"/>
  <c r="AR125" i="170"/>
  <c r="F18" i="70"/>
  <c r="AR52" i="170"/>
  <c r="F205" i="70"/>
  <c r="AR195" i="170" s="1"/>
  <c r="H205" i="70"/>
  <c r="J257" i="70"/>
  <c r="AV289" i="170"/>
  <c r="J387" i="70"/>
  <c r="AV432" i="170"/>
  <c r="AR232" i="170"/>
  <c r="F257" i="70"/>
  <c r="AR247" i="170" s="1"/>
  <c r="H257" i="70"/>
  <c r="AR289" i="170"/>
  <c r="M73" i="23"/>
  <c r="M167" i="58" s="1"/>
  <c r="V73" i="23"/>
  <c r="K168" i="58"/>
  <c r="V74" i="23"/>
  <c r="P13" i="70"/>
  <c r="AZ6" i="169"/>
  <c r="AZ6" i="170"/>
  <c r="BD4" i="169"/>
  <c r="BD4" i="170"/>
  <c r="AZ3" i="169"/>
  <c r="AZ3" i="170"/>
  <c r="BH49" i="170"/>
  <c r="BB49" i="170"/>
  <c r="AZ5" i="170"/>
  <c r="AZ5" i="169"/>
  <c r="P11" i="70"/>
  <c r="AZ4" i="170"/>
  <c r="AZ4" i="169"/>
  <c r="BF5" i="169"/>
  <c r="BF5" i="170"/>
  <c r="BH43" i="170"/>
  <c r="BB43" i="170"/>
  <c r="BH46" i="170"/>
  <c r="BB46" i="170"/>
  <c r="BF4" i="170"/>
  <c r="BF4" i="169"/>
  <c r="K166" i="58"/>
  <c r="C106" i="23"/>
  <c r="G92" i="23"/>
  <c r="AV254" i="170"/>
  <c r="I92" i="23"/>
  <c r="L264" i="70"/>
  <c r="C92" i="23"/>
  <c r="C186" i="58" s="1"/>
  <c r="L387" i="70"/>
  <c r="I42" i="23"/>
  <c r="G94" i="23"/>
  <c r="G42" i="23"/>
  <c r="I93" i="23"/>
  <c r="L18" i="70"/>
  <c r="C94" i="23"/>
  <c r="C188" i="58" s="1"/>
  <c r="I94" i="23"/>
  <c r="L257" i="70"/>
  <c r="C42" i="23"/>
  <c r="C136" i="58" s="1"/>
  <c r="C93" i="23"/>
  <c r="C187" i="58" s="1"/>
  <c r="M75" i="23"/>
  <c r="K169" i="58"/>
  <c r="K69" i="21"/>
  <c r="F844" i="70" s="1"/>
  <c r="K65" i="21"/>
  <c r="F235" i="70" s="1"/>
  <c r="K61" i="21"/>
  <c r="F191" i="70" s="1"/>
  <c r="BF273" i="88"/>
  <c r="BF274" i="88"/>
  <c r="BF275" i="88"/>
  <c r="BF276" i="88"/>
  <c r="BF277" i="88"/>
  <c r="BF278" i="88"/>
  <c r="BF279" i="88"/>
  <c r="BF280" i="88"/>
  <c r="BF281" i="88"/>
  <c r="BF282" i="88"/>
  <c r="BF283" i="88"/>
  <c r="BF284" i="88"/>
  <c r="BF285" i="88"/>
  <c r="BF286" i="88"/>
  <c r="BF287" i="88"/>
  <c r="BF288" i="88"/>
  <c r="BF289" i="88"/>
  <c r="BF290" i="88"/>
  <c r="BF291" i="88"/>
  <c r="BF292" i="88"/>
  <c r="BF294" i="88"/>
  <c r="BF295" i="88"/>
  <c r="BF296" i="88"/>
  <c r="BF297" i="88"/>
  <c r="BF298" i="88"/>
  <c r="BF299" i="88"/>
  <c r="BF300" i="88"/>
  <c r="BF301" i="88"/>
  <c r="BF302" i="88"/>
  <c r="BF303" i="88"/>
  <c r="BF304" i="88"/>
  <c r="BF306" i="88"/>
  <c r="BF307" i="88"/>
  <c r="BF308" i="88"/>
  <c r="BF309" i="88"/>
  <c r="BF310" i="88"/>
  <c r="BF311" i="88"/>
  <c r="BF312" i="88"/>
  <c r="BF313" i="88"/>
  <c r="BF314" i="88"/>
  <c r="BF315" i="88"/>
  <c r="BF316" i="88"/>
  <c r="BF318" i="88"/>
  <c r="BF319" i="88"/>
  <c r="BF320" i="88"/>
  <c r="BF321" i="88"/>
  <c r="BF322" i="88"/>
  <c r="BF323" i="88"/>
  <c r="BF324" i="88"/>
  <c r="BF326" i="88"/>
  <c r="BF327" i="88"/>
  <c r="BF328" i="88"/>
  <c r="BF329" i="88"/>
  <c r="BF330" i="88"/>
  <c r="BF331" i="88"/>
  <c r="BF332" i="88"/>
  <c r="BF333" i="88"/>
  <c r="BF334" i="88"/>
  <c r="BF335" i="88"/>
  <c r="BF336" i="88"/>
  <c r="BF337" i="88"/>
  <c r="BF338" i="88"/>
  <c r="BF339" i="88"/>
  <c r="BF340" i="88"/>
  <c r="BF341" i="88"/>
  <c r="BF342" i="88"/>
  <c r="BF343" i="88"/>
  <c r="BF344" i="88"/>
  <c r="BF345" i="88"/>
  <c r="BF346" i="88"/>
  <c r="BF347" i="88"/>
  <c r="BF348" i="88"/>
  <c r="BF349" i="88"/>
  <c r="BF351" i="88"/>
  <c r="BF352" i="88"/>
  <c r="BF353" i="88"/>
  <c r="BF354" i="88"/>
  <c r="BF355" i="88"/>
  <c r="BF356" i="88"/>
  <c r="BF357" i="88"/>
  <c r="BF358" i="88"/>
  <c r="BF359" i="88"/>
  <c r="BF360" i="88"/>
  <c r="BF361" i="88"/>
  <c r="BF362" i="88"/>
  <c r="BF363" i="88"/>
  <c r="BF364" i="88"/>
  <c r="BF365" i="88"/>
  <c r="BF366" i="88"/>
  <c r="BF367" i="88"/>
  <c r="BF368" i="88"/>
  <c r="BF369" i="88"/>
  <c r="BF370" i="88"/>
  <c r="BF371" i="88"/>
  <c r="BF372" i="88"/>
  <c r="BF373" i="88"/>
  <c r="BF374" i="88"/>
  <c r="BF375" i="88"/>
  <c r="BF376" i="88"/>
  <c r="BF377" i="88"/>
  <c r="BF378" i="88"/>
  <c r="BF379" i="88"/>
  <c r="BF380" i="88"/>
  <c r="BF381" i="88"/>
  <c r="BF382" i="88"/>
  <c r="BF383" i="88"/>
  <c r="BF384" i="88"/>
  <c r="BF385" i="88"/>
  <c r="BF386" i="88"/>
  <c r="BF387" i="88"/>
  <c r="BF388" i="88"/>
  <c r="BF389" i="88"/>
  <c r="BF390" i="88"/>
  <c r="BF391" i="88"/>
  <c r="BF392" i="88"/>
  <c r="BF393" i="88"/>
  <c r="BF394" i="88"/>
  <c r="BF395" i="88"/>
  <c r="BF396" i="88"/>
  <c r="BF397" i="88"/>
  <c r="BF398" i="88"/>
  <c r="BF400" i="88"/>
  <c r="BF401" i="88"/>
  <c r="BF402" i="88"/>
  <c r="BF403" i="88"/>
  <c r="BF404" i="88"/>
  <c r="BF405" i="88"/>
  <c r="BF406" i="88"/>
  <c r="BF407" i="88"/>
  <c r="BF408" i="88"/>
  <c r="BF409" i="88"/>
  <c r="BF410" i="88"/>
  <c r="BF411" i="88"/>
  <c r="BF412" i="88"/>
  <c r="BF413" i="88"/>
  <c r="BF414" i="88"/>
  <c r="BF415" i="88"/>
  <c r="BF416" i="88"/>
  <c r="BF417" i="88"/>
  <c r="BF418" i="88"/>
  <c r="BF419" i="88"/>
  <c r="BF420" i="88"/>
  <c r="BF421" i="88"/>
  <c r="BF422" i="88"/>
  <c r="BF423" i="88"/>
  <c r="BF424" i="88"/>
  <c r="BF425" i="88"/>
  <c r="BF426" i="88"/>
  <c r="BF427" i="88"/>
  <c r="BF428" i="88"/>
  <c r="BF429" i="88"/>
  <c r="BF430" i="88"/>
  <c r="BF431" i="88"/>
  <c r="BF432" i="88"/>
  <c r="BF433" i="88"/>
  <c r="BF434" i="88"/>
  <c r="BF435" i="88"/>
  <c r="BF436" i="88"/>
  <c r="BF437" i="88"/>
  <c r="BF438" i="88"/>
  <c r="BF439" i="88"/>
  <c r="BF440" i="88"/>
  <c r="BF441" i="88"/>
  <c r="BF442" i="88"/>
  <c r="BF443" i="88"/>
  <c r="BF444" i="88"/>
  <c r="BF445" i="88"/>
  <c r="BF446" i="88"/>
  <c r="BF447" i="88"/>
  <c r="BF448" i="88"/>
  <c r="BF449" i="88"/>
  <c r="BF450" i="88"/>
  <c r="BF451" i="88"/>
  <c r="BF452" i="88"/>
  <c r="BF453" i="88"/>
  <c r="BF454" i="88"/>
  <c r="BF455" i="88"/>
  <c r="BF456" i="88"/>
  <c r="BF457" i="88"/>
  <c r="BF458" i="88"/>
  <c r="BF459" i="88"/>
  <c r="BF460" i="88"/>
  <c r="BF461" i="88"/>
  <c r="BF462" i="88"/>
  <c r="BF463" i="88"/>
  <c r="BF464" i="88"/>
  <c r="BF465" i="88"/>
  <c r="BF466" i="88"/>
  <c r="BF467" i="88"/>
  <c r="BF468" i="88"/>
  <c r="BF469" i="88"/>
  <c r="BF470" i="88"/>
  <c r="BF471" i="88"/>
  <c r="BF472" i="88"/>
  <c r="BF473" i="88"/>
  <c r="BF474" i="88"/>
  <c r="BF475" i="88"/>
  <c r="BF476" i="88"/>
  <c r="BF477" i="88"/>
  <c r="BF478" i="88"/>
  <c r="BF479" i="88"/>
  <c r="BF480" i="88"/>
  <c r="BF481" i="88"/>
  <c r="BF482" i="88"/>
  <c r="BF483" i="88"/>
  <c r="BF484" i="88"/>
  <c r="BF485" i="88"/>
  <c r="BF486" i="88"/>
  <c r="BF487" i="88"/>
  <c r="BF488" i="88"/>
  <c r="BF489" i="88"/>
  <c r="BF490" i="88"/>
  <c r="BF491" i="88"/>
  <c r="BF492" i="88"/>
  <c r="BF493" i="88"/>
  <c r="BF494" i="88"/>
  <c r="BF495" i="88"/>
  <c r="BF496" i="88"/>
  <c r="BF497" i="88"/>
  <c r="BF498" i="88"/>
  <c r="BF499" i="88"/>
  <c r="BF500" i="88"/>
  <c r="BF501" i="88"/>
  <c r="BF502" i="88"/>
  <c r="BF503" i="88"/>
  <c r="BF504" i="88"/>
  <c r="BF505" i="88"/>
  <c r="BF506" i="88"/>
  <c r="BF507" i="88"/>
  <c r="BF508" i="88"/>
  <c r="BF509" i="88"/>
  <c r="BF510" i="88"/>
  <c r="BF511" i="88"/>
  <c r="BF512" i="88"/>
  <c r="BF513" i="88"/>
  <c r="BF514" i="88"/>
  <c r="BF515" i="88"/>
  <c r="BF516" i="88"/>
  <c r="BF517" i="88"/>
  <c r="BF518" i="88"/>
  <c r="BF519" i="88"/>
  <c r="BF520" i="88"/>
  <c r="BF521" i="88"/>
  <c r="BF522" i="88"/>
  <c r="BF523" i="88"/>
  <c r="BF524" i="88"/>
  <c r="BF525" i="88"/>
  <c r="BF526" i="88"/>
  <c r="BF527" i="88"/>
  <c r="BF528" i="88"/>
  <c r="BF529" i="88"/>
  <c r="BF530" i="88"/>
  <c r="BF531" i="88"/>
  <c r="BF532" i="88"/>
  <c r="BF533" i="88"/>
  <c r="BF534" i="88"/>
  <c r="BF535" i="88"/>
  <c r="BF536" i="88"/>
  <c r="BF537" i="88"/>
  <c r="BF538" i="88"/>
  <c r="BF539" i="88"/>
  <c r="BF540" i="88"/>
  <c r="BF541" i="88"/>
  <c r="BF542" i="88"/>
  <c r="BF544" i="88"/>
  <c r="BF545" i="88"/>
  <c r="BF547" i="88"/>
  <c r="BF548" i="88"/>
  <c r="BF550" i="88"/>
  <c r="BF551" i="88"/>
  <c r="BF552" i="88"/>
  <c r="BF553" i="88"/>
  <c r="BF554" i="88"/>
  <c r="BF555" i="88"/>
  <c r="BF556" i="88"/>
  <c r="BF557" i="88"/>
  <c r="BF558" i="88"/>
  <c r="BF559" i="88"/>
  <c r="BF560" i="88"/>
  <c r="BF561" i="88"/>
  <c r="BF562" i="88"/>
  <c r="BF563" i="88"/>
  <c r="BF564" i="88"/>
  <c r="BF565" i="88"/>
  <c r="BF566" i="88"/>
  <c r="BF567" i="88"/>
  <c r="BF568" i="88"/>
  <c r="BF569" i="88"/>
  <c r="BF570" i="88"/>
  <c r="BF571" i="88"/>
  <c r="BF572" i="88"/>
  <c r="BF573" i="88"/>
  <c r="BF574" i="88"/>
  <c r="BF575" i="88"/>
  <c r="BF576" i="88"/>
  <c r="BF577" i="88"/>
  <c r="BF579" i="88"/>
  <c r="BF580" i="88"/>
  <c r="BF581" i="88"/>
  <c r="BF582" i="88"/>
  <c r="BF583" i="88"/>
  <c r="BF584" i="88"/>
  <c r="BF585" i="88"/>
  <c r="BF586" i="88"/>
  <c r="BF587" i="88"/>
  <c r="BF588" i="88"/>
  <c r="BF589" i="88"/>
  <c r="BF590" i="88"/>
  <c r="BF591" i="88"/>
  <c r="BF592" i="88"/>
  <c r="BF593" i="88"/>
  <c r="BF595" i="88"/>
  <c r="BF596" i="88"/>
  <c r="BF597" i="88"/>
  <c r="BF598" i="88"/>
  <c r="BF599" i="88"/>
  <c r="BF600" i="88"/>
  <c r="BF601" i="88"/>
  <c r="BF602" i="88"/>
  <c r="BF603" i="88"/>
  <c r="BF604" i="88"/>
  <c r="BF605" i="88"/>
  <c r="BF606" i="88"/>
  <c r="BF607" i="88"/>
  <c r="BF608" i="88"/>
  <c r="BF609" i="88"/>
  <c r="BF610" i="88"/>
  <c r="BF611" i="88"/>
  <c r="BF612" i="88"/>
  <c r="BF613" i="88"/>
  <c r="BF614" i="88"/>
  <c r="BF615" i="88"/>
  <c r="BF616" i="88"/>
  <c r="BF618" i="88"/>
  <c r="BF619" i="88"/>
  <c r="BF620" i="88"/>
  <c r="BF621" i="88"/>
  <c r="BF622" i="88"/>
  <c r="BF623" i="88"/>
  <c r="BF624" i="88"/>
  <c r="BF625" i="88"/>
  <c r="BF626" i="88"/>
  <c r="BF627" i="88"/>
  <c r="BF628" i="88"/>
  <c r="BF629" i="88"/>
  <c r="BF630" i="88"/>
  <c r="BF631" i="88"/>
  <c r="BF632" i="88"/>
  <c r="BF633" i="88"/>
  <c r="BF634" i="88"/>
  <c r="BF635" i="88"/>
  <c r="BF636" i="88"/>
  <c r="BF637" i="88"/>
  <c r="BF638" i="88"/>
  <c r="BF639" i="88"/>
  <c r="BF640" i="88"/>
  <c r="BF641" i="88"/>
  <c r="BF642" i="88"/>
  <c r="BF643" i="88"/>
  <c r="BF644" i="88"/>
  <c r="BF645" i="88"/>
  <c r="BF646" i="88"/>
  <c r="BF647" i="88"/>
  <c r="BF648" i="88"/>
  <c r="BF649" i="88"/>
  <c r="BF650" i="88"/>
  <c r="BF651" i="88"/>
  <c r="BF652" i="88"/>
  <c r="BF653" i="88"/>
  <c r="BF654" i="88"/>
  <c r="BF655" i="88"/>
  <c r="BF656" i="88"/>
  <c r="BF657" i="88"/>
  <c r="BF658" i="88"/>
  <c r="BF659" i="88"/>
  <c r="BF660" i="88"/>
  <c r="BF661" i="88"/>
  <c r="BF662" i="88"/>
  <c r="BF664" i="88"/>
  <c r="BF665" i="88"/>
  <c r="BF666" i="88"/>
  <c r="BF667" i="88"/>
  <c r="BF668" i="88"/>
  <c r="BF669" i="88"/>
  <c r="BF670" i="88"/>
  <c r="BF671" i="88"/>
  <c r="BF672" i="88"/>
  <c r="BF673" i="88"/>
  <c r="BF674" i="88"/>
  <c r="BF675" i="88"/>
  <c r="BF676" i="88"/>
  <c r="BF677" i="88"/>
  <c r="BF678" i="88"/>
  <c r="BF679" i="88"/>
  <c r="BF680" i="88"/>
  <c r="BF681" i="88"/>
  <c r="BF682" i="88"/>
  <c r="BF683" i="88"/>
  <c r="BF684" i="88"/>
  <c r="BF685" i="88"/>
  <c r="BF686" i="88"/>
  <c r="BF687" i="88"/>
  <c r="BF688" i="88"/>
  <c r="BF689" i="88"/>
  <c r="BF690" i="88"/>
  <c r="BF691" i="88"/>
  <c r="BF692" i="88"/>
  <c r="BF693" i="88"/>
  <c r="BF694" i="88"/>
  <c r="BF695" i="88"/>
  <c r="BF696" i="88"/>
  <c r="BF702" i="88"/>
  <c r="BF709" i="88"/>
  <c r="BF710" i="88"/>
  <c r="BF711" i="88"/>
  <c r="BF712" i="88"/>
  <c r="BF713" i="88"/>
  <c r="BF714" i="88"/>
  <c r="BF715" i="88"/>
  <c r="BF716" i="88"/>
  <c r="BF717" i="88"/>
  <c r="BF718" i="88"/>
  <c r="BF719" i="88"/>
  <c r="BF720" i="88"/>
  <c r="BF721" i="88"/>
  <c r="BF722" i="88"/>
  <c r="BF723" i="88"/>
  <c r="BF724" i="88"/>
  <c r="BF725" i="88"/>
  <c r="BF726" i="88"/>
  <c r="BF727" i="88"/>
  <c r="BF728" i="88"/>
  <c r="BF729" i="88"/>
  <c r="BF730" i="88"/>
  <c r="BF731" i="88"/>
  <c r="BF732" i="88"/>
  <c r="BF733" i="88"/>
  <c r="BF734" i="88"/>
  <c r="BF735" i="88"/>
  <c r="BF736" i="88"/>
  <c r="BF737" i="88"/>
  <c r="BF738" i="88"/>
  <c r="BF739" i="88"/>
  <c r="BF740" i="88"/>
  <c r="BF741" i="88"/>
  <c r="BF742" i="88"/>
  <c r="BF743" i="88"/>
  <c r="BF744" i="88"/>
  <c r="BF745" i="88"/>
  <c r="BF746" i="88"/>
  <c r="BF271" i="88"/>
  <c r="BF272" i="88"/>
  <c r="U475" i="70"/>
  <c r="BG462" i="170" s="1"/>
  <c r="T475" i="70"/>
  <c r="BF462" i="170" s="1"/>
  <c r="S475" i="70"/>
  <c r="BE462" i="170" s="1"/>
  <c r="R475" i="70"/>
  <c r="BD462" i="170" s="1"/>
  <c r="O475" i="70"/>
  <c r="BA462" i="170" s="1"/>
  <c r="N475" i="70"/>
  <c r="AZ462" i="170" s="1"/>
  <c r="M475" i="70"/>
  <c r="AY462" i="170" s="1"/>
  <c r="L475" i="70"/>
  <c r="AX462" i="170" s="1"/>
  <c r="AW462" i="170"/>
  <c r="AV462" i="170"/>
  <c r="AU462" i="170"/>
  <c r="AT462" i="170"/>
  <c r="AS462" i="170"/>
  <c r="AR462" i="170"/>
  <c r="BF270" i="88"/>
  <c r="BF104" i="88"/>
  <c r="BF105" i="88"/>
  <c r="BF106" i="88"/>
  <c r="BF107" i="88"/>
  <c r="BF108" i="88"/>
  <c r="BF109" i="88"/>
  <c r="BF110" i="88"/>
  <c r="BF111" i="88"/>
  <c r="BF112" i="88"/>
  <c r="BF113" i="88"/>
  <c r="BF114" i="88"/>
  <c r="BF115" i="88"/>
  <c r="BF116" i="88"/>
  <c r="BF117" i="88"/>
  <c r="BF118" i="88"/>
  <c r="BF119" i="88"/>
  <c r="BF120" i="88"/>
  <c r="BF121" i="88"/>
  <c r="BF122" i="88"/>
  <c r="BF123" i="88"/>
  <c r="BF124" i="88"/>
  <c r="BF125" i="88"/>
  <c r="BF126" i="88"/>
  <c r="BF127" i="88"/>
  <c r="BF128" i="88"/>
  <c r="BF129" i="88"/>
  <c r="BF130" i="88"/>
  <c r="BF131" i="88"/>
  <c r="BF132" i="88"/>
  <c r="BF136" i="88"/>
  <c r="BF137" i="88"/>
  <c r="BF138" i="88"/>
  <c r="BF139" i="88"/>
  <c r="BF140" i="88"/>
  <c r="BF141" i="88"/>
  <c r="BF142" i="88"/>
  <c r="BF143" i="88"/>
  <c r="BF144" i="88"/>
  <c r="BF145" i="88"/>
  <c r="BF146" i="88"/>
  <c r="BF147" i="88"/>
  <c r="BF148" i="88"/>
  <c r="BF149" i="88"/>
  <c r="BF150" i="88"/>
  <c r="BF151" i="88"/>
  <c r="BF152" i="88"/>
  <c r="BF153" i="88"/>
  <c r="BF154" i="88"/>
  <c r="BF155" i="88"/>
  <c r="BF156" i="88"/>
  <c r="BF157" i="88"/>
  <c r="BF158" i="88"/>
  <c r="BF159" i="88"/>
  <c r="BF160" i="88"/>
  <c r="BF161" i="88"/>
  <c r="BF162" i="88"/>
  <c r="BF163" i="88"/>
  <c r="BF164" i="88"/>
  <c r="BF165" i="88"/>
  <c r="BF166" i="88"/>
  <c r="BF167" i="88"/>
  <c r="BF168" i="88"/>
  <c r="BF169" i="88"/>
  <c r="BF170" i="88"/>
  <c r="BF171" i="88"/>
  <c r="BF172" i="88"/>
  <c r="BF173" i="88"/>
  <c r="BF174" i="88"/>
  <c r="BF175" i="88"/>
  <c r="BF176" i="88"/>
  <c r="BF177" i="88"/>
  <c r="BF178" i="88"/>
  <c r="BF179" i="88"/>
  <c r="BF180" i="88"/>
  <c r="BF181" i="88"/>
  <c r="BF182" i="88"/>
  <c r="BF183" i="88"/>
  <c r="BF184" i="88"/>
  <c r="BF186" i="88"/>
  <c r="BF187" i="88"/>
  <c r="BF188" i="88"/>
  <c r="BF189" i="88"/>
  <c r="BF190" i="88"/>
  <c r="BF191" i="88"/>
  <c r="BF192" i="88"/>
  <c r="BF193" i="88"/>
  <c r="BF194" i="88"/>
  <c r="BF195" i="88"/>
  <c r="BF196" i="88"/>
  <c r="BF197" i="88"/>
  <c r="BF198" i="88"/>
  <c r="BF199" i="88"/>
  <c r="BF200" i="88"/>
  <c r="BF201" i="88"/>
  <c r="BF202" i="88"/>
  <c r="BF203" i="88"/>
  <c r="BF204" i="88"/>
  <c r="BF206" i="88"/>
  <c r="BF207" i="88"/>
  <c r="BF208" i="88"/>
  <c r="BF209" i="88"/>
  <c r="BF210" i="88"/>
  <c r="BF211" i="88"/>
  <c r="BF212" i="88"/>
  <c r="BF213" i="88"/>
  <c r="BF214" i="88"/>
  <c r="BF215" i="88"/>
  <c r="BF216" i="88"/>
  <c r="BF217" i="88"/>
  <c r="BF218" i="88"/>
  <c r="BF219" i="88"/>
  <c r="BF220" i="88"/>
  <c r="BF221" i="88"/>
  <c r="BF222" i="88"/>
  <c r="BF223" i="88"/>
  <c r="BF224" i="88"/>
  <c r="BF225" i="88"/>
  <c r="BF227" i="88"/>
  <c r="BF228" i="88"/>
  <c r="BF229" i="88"/>
  <c r="BF230" i="88"/>
  <c r="BF231" i="88"/>
  <c r="BF232" i="88"/>
  <c r="BF233" i="88"/>
  <c r="BF234" i="88"/>
  <c r="BF235" i="88"/>
  <c r="BF236" i="88"/>
  <c r="BF237" i="88"/>
  <c r="BF238" i="88"/>
  <c r="BF239" i="88"/>
  <c r="BF240" i="88"/>
  <c r="BF241" i="88"/>
  <c r="BF242" i="88"/>
  <c r="BF243" i="88"/>
  <c r="BF244" i="88"/>
  <c r="BF245" i="88"/>
  <c r="BF246" i="88"/>
  <c r="BF247" i="88"/>
  <c r="BF248" i="88"/>
  <c r="BF249" i="88"/>
  <c r="BF250" i="88"/>
  <c r="BF251" i="88"/>
  <c r="BF252" i="88"/>
  <c r="BF253" i="88"/>
  <c r="BF255" i="88"/>
  <c r="BF256" i="88"/>
  <c r="BF257" i="88"/>
  <c r="BF258" i="88"/>
  <c r="BF259" i="88"/>
  <c r="BF260" i="88"/>
  <c r="BF261" i="88"/>
  <c r="BF262" i="88"/>
  <c r="BF263" i="88"/>
  <c r="BF264" i="88"/>
  <c r="BF265" i="88"/>
  <c r="BF266" i="88"/>
  <c r="BF267" i="88"/>
  <c r="BF268" i="88"/>
  <c r="BF269" i="88"/>
  <c r="AA898" i="70" l="1"/>
  <c r="AV376" i="170"/>
  <c r="H178" i="70"/>
  <c r="H180" i="70" s="1"/>
  <c r="F180" i="70"/>
  <c r="F188" i="70" s="1"/>
  <c r="P12" i="70"/>
  <c r="V12" i="70" s="1"/>
  <c r="X5" i="88" s="1"/>
  <c r="AX5" i="170"/>
  <c r="AT11" i="170"/>
  <c r="AT11" i="169"/>
  <c r="I168" i="58"/>
  <c r="M50" i="21"/>
  <c r="H1095" i="70"/>
  <c r="AT1075" i="170" s="1"/>
  <c r="AT1162" i="170"/>
  <c r="I185" i="58"/>
  <c r="L68" i="21"/>
  <c r="M68" i="21"/>
  <c r="AT551" i="170"/>
  <c r="E71" i="23"/>
  <c r="H888" i="70"/>
  <c r="E91" i="23"/>
  <c r="E185" i="58" s="1"/>
  <c r="AF897" i="70"/>
  <c r="M185" i="58"/>
  <c r="AN897" i="70"/>
  <c r="AO897" i="70" s="1"/>
  <c r="AT287" i="170"/>
  <c r="AT232" i="170"/>
  <c r="AT432" i="170"/>
  <c r="AV247" i="170"/>
  <c r="F178" i="70"/>
  <c r="AR181" i="170"/>
  <c r="I127" i="58"/>
  <c r="M127" i="58" s="1"/>
  <c r="M34" i="23"/>
  <c r="S34" i="23" s="1"/>
  <c r="S127" i="58" s="1"/>
  <c r="M72" i="21"/>
  <c r="F203" i="70"/>
  <c r="H203" i="70"/>
  <c r="F206" i="70"/>
  <c r="F232" i="70" s="1"/>
  <c r="AR225" i="170"/>
  <c r="F845" i="70"/>
  <c r="F851" i="70" s="1"/>
  <c r="H845" i="70"/>
  <c r="H851" i="70" s="1"/>
  <c r="AT289" i="170"/>
  <c r="G127" i="58"/>
  <c r="L72" i="21"/>
  <c r="BH817" i="170"/>
  <c r="BB817" i="170"/>
  <c r="S73" i="23"/>
  <c r="S167" i="58" s="1"/>
  <c r="P264" i="70"/>
  <c r="V264" i="70" s="1"/>
  <c r="BH254" i="170" s="1"/>
  <c r="AX254" i="170"/>
  <c r="P257" i="70"/>
  <c r="BB247" i="170" s="1"/>
  <c r="AX247" i="170"/>
  <c r="P18" i="70"/>
  <c r="V18" i="70" s="1"/>
  <c r="AX11" i="169"/>
  <c r="AX11" i="170"/>
  <c r="P387" i="70"/>
  <c r="AX376" i="170"/>
  <c r="AR11" i="170"/>
  <c r="AR11" i="169"/>
  <c r="BH289" i="170"/>
  <c r="BB289" i="170"/>
  <c r="BH287" i="170"/>
  <c r="BB287" i="170"/>
  <c r="BB4" i="169"/>
  <c r="BB4" i="170"/>
  <c r="BH52" i="170"/>
  <c r="BB52" i="170"/>
  <c r="V11" i="70"/>
  <c r="X4" i="88" s="1"/>
  <c r="BB432" i="170"/>
  <c r="V13" i="70"/>
  <c r="BB6" i="169"/>
  <c r="BB6" i="170"/>
  <c r="S74" i="23"/>
  <c r="S168" i="58" s="1"/>
  <c r="E94" i="23"/>
  <c r="E188" i="58" s="1"/>
  <c r="AT247" i="170"/>
  <c r="L58" i="21"/>
  <c r="G188" i="58"/>
  <c r="I186" i="58"/>
  <c r="M92" i="23"/>
  <c r="M75" i="21"/>
  <c r="I187" i="58"/>
  <c r="M93" i="23"/>
  <c r="M70" i="21"/>
  <c r="AT254" i="170"/>
  <c r="E92" i="23"/>
  <c r="E186" i="58" s="1"/>
  <c r="E106" i="23"/>
  <c r="AT195" i="170"/>
  <c r="G186" i="58"/>
  <c r="L75" i="21"/>
  <c r="I136" i="58"/>
  <c r="M136" i="58" s="1"/>
  <c r="M42" i="23"/>
  <c r="M79" i="21"/>
  <c r="E42" i="23"/>
  <c r="E136" i="58" s="1"/>
  <c r="AT376" i="170"/>
  <c r="I188" i="58"/>
  <c r="M94" i="23"/>
  <c r="M58" i="21"/>
  <c r="G136" i="58"/>
  <c r="L79" i="21"/>
  <c r="M169" i="58"/>
  <c r="S75" i="23"/>
  <c r="S169" i="58" s="1"/>
  <c r="Q475" i="70"/>
  <c r="P475" i="70"/>
  <c r="U911" i="70"/>
  <c r="BG893" i="170" s="1"/>
  <c r="T911" i="70"/>
  <c r="BF893" i="170" s="1"/>
  <c r="S911" i="70"/>
  <c r="BE893" i="170" s="1"/>
  <c r="R911" i="70"/>
  <c r="BD893" i="170" s="1"/>
  <c r="O911" i="70"/>
  <c r="BA893" i="170" s="1"/>
  <c r="N911" i="70"/>
  <c r="AZ893" i="170" s="1"/>
  <c r="M911" i="70"/>
  <c r="AY893" i="170" s="1"/>
  <c r="L911" i="70"/>
  <c r="AX893" i="170" s="1"/>
  <c r="AW893" i="170"/>
  <c r="AV893" i="170"/>
  <c r="AU893" i="170"/>
  <c r="AT893" i="170"/>
  <c r="AS893" i="170"/>
  <c r="AR893" i="170"/>
  <c r="BF4" i="88"/>
  <c r="BF5" i="88"/>
  <c r="BF6" i="88"/>
  <c r="BF7" i="88"/>
  <c r="BF8" i="88"/>
  <c r="BF9" i="88"/>
  <c r="BF10" i="88"/>
  <c r="BF11" i="88"/>
  <c r="BF12" i="88"/>
  <c r="BF13" i="88"/>
  <c r="BF14" i="88"/>
  <c r="BF15" i="88"/>
  <c r="BF16" i="88"/>
  <c r="BF17" i="88"/>
  <c r="BF18" i="88"/>
  <c r="BF20" i="88"/>
  <c r="BF21" i="88"/>
  <c r="BF22" i="88"/>
  <c r="BF23" i="88"/>
  <c r="BF24" i="88"/>
  <c r="BF25" i="88"/>
  <c r="BF26" i="88"/>
  <c r="BF27" i="88"/>
  <c r="BF28" i="88"/>
  <c r="BF29" i="88"/>
  <c r="BF30" i="88"/>
  <c r="BF31" i="88"/>
  <c r="BF32" i="88"/>
  <c r="BF33" i="88"/>
  <c r="BF34" i="88"/>
  <c r="BF35" i="88"/>
  <c r="BF36" i="88"/>
  <c r="BF38" i="88"/>
  <c r="BF39" i="88"/>
  <c r="BF40" i="88"/>
  <c r="BF41" i="88"/>
  <c r="BF42" i="88"/>
  <c r="BF43" i="88"/>
  <c r="BF44" i="88"/>
  <c r="BF45" i="88"/>
  <c r="BF46" i="88"/>
  <c r="BF47" i="88"/>
  <c r="BF48" i="88"/>
  <c r="BF50" i="88"/>
  <c r="BF51" i="88"/>
  <c r="BF52" i="88"/>
  <c r="BF53" i="88"/>
  <c r="BF54" i="88"/>
  <c r="BF55" i="88"/>
  <c r="BF56" i="88"/>
  <c r="BF57" i="88"/>
  <c r="BF58" i="88"/>
  <c r="BF59" i="88"/>
  <c r="BF60" i="88"/>
  <c r="BF61" i="88"/>
  <c r="BF62" i="88"/>
  <c r="BF64" i="88"/>
  <c r="BF65" i="88"/>
  <c r="BF66" i="88"/>
  <c r="BF67" i="88"/>
  <c r="BF68" i="88"/>
  <c r="BF69" i="88"/>
  <c r="BF70" i="88"/>
  <c r="BF71" i="88"/>
  <c r="BF72" i="88"/>
  <c r="BF73" i="88"/>
  <c r="BF74" i="88"/>
  <c r="BF76" i="88"/>
  <c r="BF77" i="88"/>
  <c r="BF78" i="88"/>
  <c r="BF79" i="88"/>
  <c r="BF80" i="88"/>
  <c r="BF81" i="88"/>
  <c r="BF82" i="88"/>
  <c r="BF83" i="88"/>
  <c r="BF84" i="88"/>
  <c r="BF85" i="88"/>
  <c r="BF86" i="88"/>
  <c r="BF87" i="88"/>
  <c r="BF88" i="88"/>
  <c r="BF89" i="88"/>
  <c r="BF90" i="88"/>
  <c r="BF91" i="88"/>
  <c r="BF92" i="88"/>
  <c r="BF93" i="88"/>
  <c r="BF94" i="88"/>
  <c r="BF97" i="88"/>
  <c r="BF98" i="88"/>
  <c r="BF99" i="88"/>
  <c r="BF100" i="88"/>
  <c r="BF101" i="88"/>
  <c r="BF102" i="88"/>
  <c r="BF103" i="88"/>
  <c r="BF3" i="88"/>
  <c r="BB5" i="170" l="1"/>
  <c r="BB5" i="169"/>
  <c r="S185" i="58"/>
  <c r="AT897" i="70"/>
  <c r="AU897" i="70" s="1"/>
  <c r="H188" i="70"/>
  <c r="BB254" i="170"/>
  <c r="V257" i="70"/>
  <c r="BH247" i="170" s="1"/>
  <c r="BB376" i="170"/>
  <c r="Z4" i="88"/>
  <c r="Z5" i="88"/>
  <c r="Z10" i="88"/>
  <c r="X10" i="88"/>
  <c r="V475" i="70"/>
  <c r="BH462" i="170" s="1"/>
  <c r="BB462" i="170"/>
  <c r="W475" i="70"/>
  <c r="BI462" i="170" s="1"/>
  <c r="BC462" i="170"/>
  <c r="BB11" i="169"/>
  <c r="BB11" i="170"/>
  <c r="BH6" i="169"/>
  <c r="BH6" i="170"/>
  <c r="X6" i="88"/>
  <c r="Z6" i="88"/>
  <c r="BH11" i="169"/>
  <c r="BH11" i="170"/>
  <c r="BH4" i="170"/>
  <c r="BH4" i="169"/>
  <c r="BH5" i="169"/>
  <c r="BH5" i="170"/>
  <c r="X280" i="88"/>
  <c r="M186" i="58"/>
  <c r="S92" i="23"/>
  <c r="S186" i="58" s="1"/>
  <c r="M187" i="58"/>
  <c r="S93" i="23"/>
  <c r="S187" i="58" s="1"/>
  <c r="M188" i="58"/>
  <c r="S94" i="23"/>
  <c r="S188" i="58" s="1"/>
  <c r="P911" i="70"/>
  <c r="Q911" i="70"/>
  <c r="AA18" i="70" l="1"/>
  <c r="Y280" i="88"/>
  <c r="W911" i="70"/>
  <c r="BI893" i="170" s="1"/>
  <c r="BC893" i="170"/>
  <c r="V911" i="70"/>
  <c r="BH893" i="170" s="1"/>
  <c r="BB893" i="170"/>
  <c r="V83" i="21"/>
  <c r="S83" i="21"/>
  <c r="V34" i="21"/>
  <c r="S34" i="21"/>
  <c r="X574" i="88" l="1"/>
  <c r="Y574" i="88"/>
  <c r="X83" i="21"/>
  <c r="V82" i="21" l="1"/>
  <c r="V81" i="21"/>
  <c r="V77" i="21"/>
  <c r="S77" i="21"/>
  <c r="V76" i="21"/>
  <c r="S76" i="21"/>
  <c r="V69" i="21"/>
  <c r="S69" i="21"/>
  <c r="V64" i="21"/>
  <c r="V62" i="21"/>
  <c r="V60" i="21"/>
  <c r="S60" i="21"/>
  <c r="V56" i="21"/>
  <c r="S56" i="21"/>
  <c r="V48" i="21"/>
  <c r="V47" i="21"/>
  <c r="V46" i="21"/>
  <c r="V45" i="21"/>
  <c r="V44" i="21"/>
  <c r="S44" i="21"/>
  <c r="V43" i="21"/>
  <c r="S43" i="21"/>
  <c r="V42" i="21"/>
  <c r="V41" i="21"/>
  <c r="V40" i="21"/>
  <c r="V39" i="21"/>
  <c r="BD18" i="88"/>
  <c r="BD20" i="88"/>
  <c r="BD21" i="88"/>
  <c r="BD22" i="88"/>
  <c r="BD23" i="88"/>
  <c r="BD24" i="88"/>
  <c r="BD25" i="88"/>
  <c r="BD14" i="88"/>
  <c r="BD15" i="88"/>
  <c r="BD16" i="88"/>
  <c r="BD17" i="88"/>
  <c r="BE4" i="88"/>
  <c r="BE5" i="88" s="1"/>
  <c r="BE6" i="88" s="1"/>
  <c r="BE7" i="88" s="1"/>
  <c r="BE8" i="88" s="1"/>
  <c r="BE9" i="88" s="1"/>
  <c r="BE10" i="88" s="1"/>
  <c r="BE11" i="88" s="1"/>
  <c r="BE12" i="88" s="1"/>
  <c r="BE13" i="88" s="1"/>
  <c r="BE14" i="88" s="1"/>
  <c r="BE15" i="88" s="1"/>
  <c r="BE16" i="88" s="1"/>
  <c r="BE17" i="88" s="1"/>
  <c r="BE18" i="88" s="1"/>
  <c r="BE20" i="88" s="1"/>
  <c r="BE21" i="88" s="1"/>
  <c r="BE22" i="88" s="1"/>
  <c r="BE23" i="88" s="1"/>
  <c r="BE24" i="88" s="1"/>
  <c r="BE25" i="88" s="1"/>
  <c r="BE26" i="88" s="1"/>
  <c r="BE27" i="88" s="1"/>
  <c r="BE28" i="88" s="1"/>
  <c r="BE29" i="88" s="1"/>
  <c r="BE30" i="88" s="1"/>
  <c r="BE31" i="88" s="1"/>
  <c r="BE32" i="88" s="1"/>
  <c r="BE33" i="88" s="1"/>
  <c r="BE34" i="88" s="1"/>
  <c r="BE35" i="88" s="1"/>
  <c r="BE36" i="88" s="1"/>
  <c r="BE38" i="88" s="1"/>
  <c r="BE39" i="88" s="1"/>
  <c r="BE40" i="88" s="1"/>
  <c r="BE41" i="88" s="1"/>
  <c r="BE42" i="88" s="1"/>
  <c r="BE43" i="88" s="1"/>
  <c r="BE44" i="88" s="1"/>
  <c r="BE45" i="88" s="1"/>
  <c r="BE46" i="88" s="1"/>
  <c r="BE47" i="88" s="1"/>
  <c r="BE48" i="88" s="1"/>
  <c r="BE50" i="88" s="1"/>
  <c r="BE51" i="88" s="1"/>
  <c r="BE52" i="88" s="1"/>
  <c r="BE53" i="88" s="1"/>
  <c r="BE54" i="88" s="1"/>
  <c r="BE55" i="88" s="1"/>
  <c r="BE56" i="88" s="1"/>
  <c r="BE57" i="88" s="1"/>
  <c r="BE58" i="88" s="1"/>
  <c r="BE59" i="88" s="1"/>
  <c r="BE60" i="88" s="1"/>
  <c r="BE61" i="88" s="1"/>
  <c r="BE62" i="88" s="1"/>
  <c r="BE64" i="88" s="1"/>
  <c r="BE65" i="88" s="1"/>
  <c r="BE66" i="88" s="1"/>
  <c r="BE67" i="88" s="1"/>
  <c r="BE68" i="88" s="1"/>
  <c r="BE69" i="88" s="1"/>
  <c r="BE70" i="88" s="1"/>
  <c r="BE71" i="88" s="1"/>
  <c r="BE72" i="88" s="1"/>
  <c r="BE73" i="88" s="1"/>
  <c r="BE74" i="88" s="1"/>
  <c r="BE76" i="88" s="1"/>
  <c r="BE77" i="88" s="1"/>
  <c r="BE78" i="88" s="1"/>
  <c r="BE79" i="88" s="1"/>
  <c r="BE80" i="88" s="1"/>
  <c r="BE81" i="88" s="1"/>
  <c r="BE82" i="88" s="1"/>
  <c r="BE83" i="88" s="1"/>
  <c r="BE84" i="88" s="1"/>
  <c r="BE85" i="88" s="1"/>
  <c r="BE86" i="88" s="1"/>
  <c r="BE87" i="88" s="1"/>
  <c r="BE88" i="88" s="1"/>
  <c r="BE89" i="88" s="1"/>
  <c r="BE90" i="88" s="1"/>
  <c r="BE91" i="88" s="1"/>
  <c r="BE92" i="88" s="1"/>
  <c r="BE93" i="88" s="1"/>
  <c r="BE94" i="88" s="1"/>
  <c r="BE97" i="88" s="1"/>
  <c r="BE98" i="88" s="1"/>
  <c r="BE99" i="88" s="1"/>
  <c r="BE100" i="88" s="1"/>
  <c r="BE101" i="88" s="1"/>
  <c r="BE102" i="88" s="1"/>
  <c r="BE103" i="88" s="1"/>
  <c r="BE104" i="88" s="1"/>
  <c r="BE105" i="88" s="1"/>
  <c r="BE106" i="88" s="1"/>
  <c r="BE107" i="88" s="1"/>
  <c r="BE108" i="88" s="1"/>
  <c r="BE109" i="88" s="1"/>
  <c r="BE110" i="88" s="1"/>
  <c r="BE111" i="88" s="1"/>
  <c r="BE112" i="88" s="1"/>
  <c r="BE113" i="88" s="1"/>
  <c r="BE114" i="88" s="1"/>
  <c r="BE115" i="88" s="1"/>
  <c r="BE116" i="88" s="1"/>
  <c r="BE117" i="88" s="1"/>
  <c r="BE118" i="88" s="1"/>
  <c r="BE119" i="88" s="1"/>
  <c r="BE120" i="88" s="1"/>
  <c r="BE121" i="88" s="1"/>
  <c r="BE122" i="88" s="1"/>
  <c r="BE123" i="88" s="1"/>
  <c r="BE124" i="88" s="1"/>
  <c r="BE125" i="88" s="1"/>
  <c r="BE126" i="88" s="1"/>
  <c r="BE127" i="88" s="1"/>
  <c r="BE128" i="88" s="1"/>
  <c r="BE129" i="88" s="1"/>
  <c r="BE130" i="88" s="1"/>
  <c r="BE131" i="88" s="1"/>
  <c r="BE132" i="88" s="1"/>
  <c r="BE136" i="88" s="1"/>
  <c r="BE137" i="88" s="1"/>
  <c r="BE138" i="88" s="1"/>
  <c r="BE139" i="88" s="1"/>
  <c r="BE140" i="88" s="1"/>
  <c r="BE141" i="88" s="1"/>
  <c r="BE142" i="88" s="1"/>
  <c r="BE143" i="88" s="1"/>
  <c r="BE144" i="88" s="1"/>
  <c r="BE145" i="88" s="1"/>
  <c r="BE146" i="88" s="1"/>
  <c r="BE147" i="88" s="1"/>
  <c r="BE148" i="88" s="1"/>
  <c r="BE149" i="88" s="1"/>
  <c r="BE150" i="88" s="1"/>
  <c r="BE151" i="88" s="1"/>
  <c r="BE152" i="88" s="1"/>
  <c r="BE153" i="88" s="1"/>
  <c r="BE154" i="88" s="1"/>
  <c r="BE155" i="88" s="1"/>
  <c r="BE156" i="88" s="1"/>
  <c r="BE157" i="88" s="1"/>
  <c r="BE158" i="88" s="1"/>
  <c r="BE159" i="88" s="1"/>
  <c r="BE160" i="88" s="1"/>
  <c r="BE161" i="88" s="1"/>
  <c r="BE162" i="88" s="1"/>
  <c r="BE163" i="88" s="1"/>
  <c r="BE164" i="88" s="1"/>
  <c r="BE165" i="88" s="1"/>
  <c r="BE166" i="88" s="1"/>
  <c r="BE167" i="88" s="1"/>
  <c r="BE168" i="88" s="1"/>
  <c r="BE169" i="88" s="1"/>
  <c r="BE170" i="88" s="1"/>
  <c r="BE171" i="88" s="1"/>
  <c r="BE172" i="88" s="1"/>
  <c r="BE173" i="88" s="1"/>
  <c r="BE174" i="88" s="1"/>
  <c r="BE175" i="88" s="1"/>
  <c r="BE176" i="88" s="1"/>
  <c r="BE177" i="88" s="1"/>
  <c r="BE178" i="88" s="1"/>
  <c r="BE179" i="88" s="1"/>
  <c r="BE180" i="88" s="1"/>
  <c r="BE181" i="88" s="1"/>
  <c r="BE182" i="88" s="1"/>
  <c r="BE183" i="88" s="1"/>
  <c r="BE184" i="88" s="1"/>
  <c r="BE186" i="88" s="1"/>
  <c r="BE187" i="88" s="1"/>
  <c r="BE188" i="88" s="1"/>
  <c r="BE189" i="88" s="1"/>
  <c r="BE190" i="88" s="1"/>
  <c r="BE191" i="88" s="1"/>
  <c r="BE192" i="88" s="1"/>
  <c r="BE193" i="88" s="1"/>
  <c r="BE194" i="88" s="1"/>
  <c r="BE195" i="88" s="1"/>
  <c r="BE196" i="88" s="1"/>
  <c r="BE197" i="88" s="1"/>
  <c r="BE198" i="88" s="1"/>
  <c r="BE199" i="88" s="1"/>
  <c r="BE200" i="88" s="1"/>
  <c r="BE201" i="88" s="1"/>
  <c r="BE202" i="88" s="1"/>
  <c r="BE203" i="88" s="1"/>
  <c r="BE204" i="88" s="1"/>
  <c r="BE206" i="88" s="1"/>
  <c r="BE207" i="88" s="1"/>
  <c r="BE208" i="88" s="1"/>
  <c r="BE209" i="88" s="1"/>
  <c r="BE210" i="88" s="1"/>
  <c r="BE211" i="88" s="1"/>
  <c r="BE212" i="88" s="1"/>
  <c r="BE213" i="88" s="1"/>
  <c r="BE214" i="88" s="1"/>
  <c r="BE215" i="88" s="1"/>
  <c r="BE216" i="88" s="1"/>
  <c r="BE217" i="88" s="1"/>
  <c r="BE218" i="88" s="1"/>
  <c r="BE219" i="88" s="1"/>
  <c r="BE220" i="88" s="1"/>
  <c r="BE221" i="88" s="1"/>
  <c r="BE222" i="88" s="1"/>
  <c r="BE223" i="88" s="1"/>
  <c r="BE224" i="88" s="1"/>
  <c r="BE225" i="88" s="1"/>
  <c r="BE227" i="88" s="1"/>
  <c r="BE228" i="88" s="1"/>
  <c r="BE229" i="88" s="1"/>
  <c r="BE230" i="88" s="1"/>
  <c r="BE231" i="88" s="1"/>
  <c r="BE232" i="88" s="1"/>
  <c r="BE233" i="88" s="1"/>
  <c r="BE234" i="88" s="1"/>
  <c r="BE235" i="88" s="1"/>
  <c r="BE236" i="88" s="1"/>
  <c r="BE237" i="88" s="1"/>
  <c r="BE238" i="88" s="1"/>
  <c r="BE239" i="88" s="1"/>
  <c r="BE240" i="88" s="1"/>
  <c r="BE241" i="88" s="1"/>
  <c r="BE242" i="88" s="1"/>
  <c r="BE243" i="88" s="1"/>
  <c r="BE244" i="88" s="1"/>
  <c r="BE245" i="88" s="1"/>
  <c r="BE246" i="88" s="1"/>
  <c r="BE247" i="88" s="1"/>
  <c r="BE248" i="88" s="1"/>
  <c r="BE249" i="88" s="1"/>
  <c r="BE250" i="88" s="1"/>
  <c r="BE251" i="88" s="1"/>
  <c r="BE252" i="88" s="1"/>
  <c r="BE253" i="88" s="1"/>
  <c r="BE255" i="88" s="1"/>
  <c r="BE256" i="88" s="1"/>
  <c r="BE257" i="88" s="1"/>
  <c r="BE258" i="88" s="1"/>
  <c r="BE259" i="88" s="1"/>
  <c r="BE260" i="88" s="1"/>
  <c r="BE261" i="88" s="1"/>
  <c r="BE262" i="88" s="1"/>
  <c r="BE263" i="88" s="1"/>
  <c r="BE264" i="88" s="1"/>
  <c r="BE265" i="88" s="1"/>
  <c r="BE266" i="88" s="1"/>
  <c r="BE267" i="88" s="1"/>
  <c r="BE268" i="88" s="1"/>
  <c r="BE269" i="88" s="1"/>
  <c r="BE270" i="88" s="1"/>
  <c r="BE271" i="88" s="1"/>
  <c r="BE272" i="88" s="1"/>
  <c r="BE273" i="88" s="1"/>
  <c r="BE274" i="88" s="1"/>
  <c r="BE275" i="88" s="1"/>
  <c r="BE276" i="88" s="1"/>
  <c r="BE277" i="88" s="1"/>
  <c r="BE278" i="88" s="1"/>
  <c r="BE279" i="88" s="1"/>
  <c r="BE281" i="88" s="1"/>
  <c r="BE282" i="88" s="1"/>
  <c r="BE283" i="88" s="1"/>
  <c r="BE284" i="88" s="1"/>
  <c r="BE285" i="88" s="1"/>
  <c r="BE286" i="88" s="1"/>
  <c r="BE287" i="88" s="1"/>
  <c r="BE288" i="88" s="1"/>
  <c r="BE289" i="88" s="1"/>
  <c r="BE290" i="88" s="1"/>
  <c r="BE291" i="88" s="1"/>
  <c r="BE292" i="88" s="1"/>
  <c r="BE294" i="88" s="1"/>
  <c r="BE295" i="88" s="1"/>
  <c r="BE296" i="88" s="1"/>
  <c r="BE297" i="88" s="1"/>
  <c r="BE298" i="88" s="1"/>
  <c r="BE299" i="88" s="1"/>
  <c r="BE300" i="88" s="1"/>
  <c r="BE301" i="88" s="1"/>
  <c r="BE302" i="88" s="1"/>
  <c r="BE303" i="88" s="1"/>
  <c r="BE304" i="88" s="1"/>
  <c r="BE306" i="88" s="1"/>
  <c r="BE307" i="88" s="1"/>
  <c r="BE308" i="88" s="1"/>
  <c r="BE309" i="88" s="1"/>
  <c r="BE310" i="88" s="1"/>
  <c r="BE311" i="88" s="1"/>
  <c r="BE312" i="88" s="1"/>
  <c r="BE313" i="88" s="1"/>
  <c r="BE314" i="88" s="1"/>
  <c r="BE315" i="88" s="1"/>
  <c r="BE316" i="88" s="1"/>
  <c r="BE318" i="88" s="1"/>
  <c r="BE319" i="88" s="1"/>
  <c r="BE320" i="88" s="1"/>
  <c r="BE321" i="88" s="1"/>
  <c r="BE322" i="88" s="1"/>
  <c r="BE323" i="88" s="1"/>
  <c r="BE324" i="88" s="1"/>
  <c r="BE326" i="88" s="1"/>
  <c r="BE327" i="88" s="1"/>
  <c r="BE328" i="88" s="1"/>
  <c r="BE329" i="88" s="1"/>
  <c r="BE330" i="88" s="1"/>
  <c r="BE331" i="88" s="1"/>
  <c r="BE332" i="88" s="1"/>
  <c r="BE333" i="88" s="1"/>
  <c r="BE334" i="88" s="1"/>
  <c r="BE335" i="88" s="1"/>
  <c r="BE336" i="88" s="1"/>
  <c r="BE337" i="88" s="1"/>
  <c r="BE338" i="88" s="1"/>
  <c r="BE339" i="88" s="1"/>
  <c r="BE340" i="88" s="1"/>
  <c r="BE341" i="88" s="1"/>
  <c r="BE342" i="88" s="1"/>
  <c r="BE343" i="88" s="1"/>
  <c r="BE344" i="88" s="1"/>
  <c r="BE345" i="88" s="1"/>
  <c r="BE346" i="88" s="1"/>
  <c r="BE347" i="88" s="1"/>
  <c r="BE348" i="88" s="1"/>
  <c r="BE349" i="88" s="1"/>
  <c r="BE351" i="88" s="1"/>
  <c r="BE352" i="88" s="1"/>
  <c r="BE353" i="88" s="1"/>
  <c r="BE354" i="88" s="1"/>
  <c r="BE355" i="88" s="1"/>
  <c r="BE356" i="88" s="1"/>
  <c r="BE357" i="88" s="1"/>
  <c r="BE358" i="88" s="1"/>
  <c r="BE359" i="88" s="1"/>
  <c r="BE360" i="88" s="1"/>
  <c r="BE361" i="88" s="1"/>
  <c r="BE362" i="88" s="1"/>
  <c r="BE363" i="88" s="1"/>
  <c r="BE364" i="88" s="1"/>
  <c r="BE365" i="88" s="1"/>
  <c r="BE366" i="88" s="1"/>
  <c r="BE367" i="88" s="1"/>
  <c r="BE368" i="88" s="1"/>
  <c r="BE369" i="88" s="1"/>
  <c r="BE370" i="88" s="1"/>
  <c r="BE371" i="88" s="1"/>
  <c r="BE372" i="88" s="1"/>
  <c r="BE373" i="88" s="1"/>
  <c r="BE374" i="88" s="1"/>
  <c r="BE375" i="88" s="1"/>
  <c r="BE376" i="88" s="1"/>
  <c r="BE377" i="88" s="1"/>
  <c r="BE378" i="88" s="1"/>
  <c r="BE379" i="88" s="1"/>
  <c r="BE380" i="88" s="1"/>
  <c r="BE381" i="88" s="1"/>
  <c r="BE382" i="88" s="1"/>
  <c r="BE383" i="88" s="1"/>
  <c r="BE384" i="88" s="1"/>
  <c r="BE385" i="88" s="1"/>
  <c r="BE386" i="88" s="1"/>
  <c r="BE387" i="88" s="1"/>
  <c r="BE388" i="88" s="1"/>
  <c r="BE389" i="88" s="1"/>
  <c r="BE390" i="88" s="1"/>
  <c r="BE391" i="88" s="1"/>
  <c r="BE392" i="88" s="1"/>
  <c r="BE393" i="88" s="1"/>
  <c r="BE394" i="88" s="1"/>
  <c r="BE395" i="88" s="1"/>
  <c r="BE396" i="88" s="1"/>
  <c r="BE397" i="88" s="1"/>
  <c r="BE398" i="88" s="1"/>
  <c r="BE400" i="88" s="1"/>
  <c r="BE401" i="88" s="1"/>
  <c r="BE402" i="88" s="1"/>
  <c r="BE403" i="88" s="1"/>
  <c r="BE404" i="88" s="1"/>
  <c r="BE405" i="88" s="1"/>
  <c r="BE406" i="88" s="1"/>
  <c r="BE407" i="88" s="1"/>
  <c r="BE408" i="88" s="1"/>
  <c r="BE409" i="88" s="1"/>
  <c r="BE410" i="88" s="1"/>
  <c r="BE411" i="88" s="1"/>
  <c r="BE412" i="88" s="1"/>
  <c r="BE413" i="88" s="1"/>
  <c r="BE414" i="88" s="1"/>
  <c r="BE415" i="88" s="1"/>
  <c r="BE416" i="88" s="1"/>
  <c r="BE417" i="88" s="1"/>
  <c r="BE418" i="88" s="1"/>
  <c r="BE419" i="88" s="1"/>
  <c r="BE420" i="88" s="1"/>
  <c r="BE421" i="88" s="1"/>
  <c r="BE422" i="88" s="1"/>
  <c r="BE423" i="88" s="1"/>
  <c r="BE424" i="88" s="1"/>
  <c r="BE425" i="88" s="1"/>
  <c r="BE426" i="88" s="1"/>
  <c r="BE427" i="88" s="1"/>
  <c r="BE428" i="88" s="1"/>
  <c r="BE429" i="88" s="1"/>
  <c r="BE430" i="88" s="1"/>
  <c r="BE431" i="88" s="1"/>
  <c r="BE432" i="88" s="1"/>
  <c r="BE433" i="88" s="1"/>
  <c r="BE434" i="88" s="1"/>
  <c r="BE435" i="88" s="1"/>
  <c r="BE436" i="88" s="1"/>
  <c r="BE437" i="88" s="1"/>
  <c r="BE438" i="88" s="1"/>
  <c r="BE439" i="88" s="1"/>
  <c r="BE440" i="88" s="1"/>
  <c r="BE441" i="88" s="1"/>
  <c r="BE442" i="88" s="1"/>
  <c r="BE443" i="88" s="1"/>
  <c r="BE444" i="88" s="1"/>
  <c r="BE445" i="88" s="1"/>
  <c r="BE446" i="88" s="1"/>
  <c r="BE447" i="88" s="1"/>
  <c r="BE448" i="88" s="1"/>
  <c r="BE449" i="88" s="1"/>
  <c r="BE450" i="88" s="1"/>
  <c r="BE451" i="88" s="1"/>
  <c r="BE452" i="88" s="1"/>
  <c r="BE453" i="88" s="1"/>
  <c r="BE454" i="88" s="1"/>
  <c r="BE455" i="88" s="1"/>
  <c r="BE456" i="88" s="1"/>
  <c r="BE457" i="88" s="1"/>
  <c r="BE458" i="88" s="1"/>
  <c r="BE459" i="88" s="1"/>
  <c r="BE460" i="88" s="1"/>
  <c r="BE461" i="88" s="1"/>
  <c r="BE462" i="88" s="1"/>
  <c r="BE463" i="88" s="1"/>
  <c r="BE464" i="88" s="1"/>
  <c r="BE465" i="88" s="1"/>
  <c r="BE466" i="88" s="1"/>
  <c r="BE467" i="88" s="1"/>
  <c r="BE468" i="88" s="1"/>
  <c r="BE469" i="88" s="1"/>
  <c r="BE470" i="88" s="1"/>
  <c r="BE471" i="88" s="1"/>
  <c r="BE472" i="88" s="1"/>
  <c r="BE473" i="88" s="1"/>
  <c r="BE474" i="88" s="1"/>
  <c r="BE475" i="88" s="1"/>
  <c r="BE476" i="88" s="1"/>
  <c r="BE477" i="88" s="1"/>
  <c r="BE478" i="88" s="1"/>
  <c r="BE479" i="88" s="1"/>
  <c r="BE480" i="88" s="1"/>
  <c r="BE481" i="88" s="1"/>
  <c r="BE482" i="88" s="1"/>
  <c r="BE483" i="88" s="1"/>
  <c r="BE484" i="88" s="1"/>
  <c r="BE485" i="88" s="1"/>
  <c r="BE486" i="88" s="1"/>
  <c r="BE487" i="88" s="1"/>
  <c r="BE488" i="88" s="1"/>
  <c r="BE489" i="88" s="1"/>
  <c r="BE490" i="88" s="1"/>
  <c r="BE491" i="88" s="1"/>
  <c r="BE492" i="88" s="1"/>
  <c r="BE493" i="88" s="1"/>
  <c r="BE494" i="88" s="1"/>
  <c r="BE495" i="88" s="1"/>
  <c r="BE496" i="88" s="1"/>
  <c r="BE497" i="88" s="1"/>
  <c r="BE498" i="88" s="1"/>
  <c r="BE499" i="88" s="1"/>
  <c r="BE500" i="88" s="1"/>
  <c r="BE501" i="88" s="1"/>
  <c r="BE502" i="88" s="1"/>
  <c r="BE503" i="88" s="1"/>
  <c r="BE504" i="88" s="1"/>
  <c r="BE505" i="88" s="1"/>
  <c r="BE506" i="88" s="1"/>
  <c r="BE507" i="88" s="1"/>
  <c r="BE508" i="88" s="1"/>
  <c r="BE509" i="88" s="1"/>
  <c r="BE510" i="88" s="1"/>
  <c r="BE511" i="88" s="1"/>
  <c r="BE512" i="88" s="1"/>
  <c r="BE513" i="88" s="1"/>
  <c r="BE514" i="88" s="1"/>
  <c r="BE515" i="88" s="1"/>
  <c r="BE516" i="88" s="1"/>
  <c r="BE517" i="88" s="1"/>
  <c r="BE518" i="88" s="1"/>
  <c r="BE519" i="88" s="1"/>
  <c r="BE520" i="88" s="1"/>
  <c r="BE521" i="88" s="1"/>
  <c r="BE522" i="88" s="1"/>
  <c r="BE523" i="88" s="1"/>
  <c r="BE524" i="88" s="1"/>
  <c r="BE525" i="88" s="1"/>
  <c r="BE526" i="88" s="1"/>
  <c r="BE527" i="88" s="1"/>
  <c r="BE528" i="88" s="1"/>
  <c r="BE529" i="88" s="1"/>
  <c r="BE530" i="88" s="1"/>
  <c r="BE531" i="88" s="1"/>
  <c r="BE532" i="88" s="1"/>
  <c r="BE533" i="88" s="1"/>
  <c r="BE534" i="88" s="1"/>
  <c r="BE535" i="88" s="1"/>
  <c r="BE536" i="88" s="1"/>
  <c r="BE537" i="88" s="1"/>
  <c r="BE538" i="88" s="1"/>
  <c r="BE539" i="88" s="1"/>
  <c r="BE540" i="88" s="1"/>
  <c r="BE541" i="88" s="1"/>
  <c r="BE542" i="88" s="1"/>
  <c r="BE544" i="88" s="1"/>
  <c r="BE545" i="88" s="1"/>
  <c r="BE547" i="88" s="1"/>
  <c r="BE548" i="88" s="1"/>
  <c r="BE550" i="88" s="1"/>
  <c r="BE551" i="88" s="1"/>
  <c r="BE552" i="88" s="1"/>
  <c r="BE553" i="88" s="1"/>
  <c r="BE554" i="88" s="1"/>
  <c r="BE555" i="88" s="1"/>
  <c r="BE556" i="88" s="1"/>
  <c r="BE557" i="88" s="1"/>
  <c r="BE558" i="88" s="1"/>
  <c r="BE559" i="88" s="1"/>
  <c r="BE560" i="88" s="1"/>
  <c r="BE561" i="88" s="1"/>
  <c r="BE562" i="88" s="1"/>
  <c r="BE563" i="88" s="1"/>
  <c r="BE564" i="88" s="1"/>
  <c r="BE565" i="88" s="1"/>
  <c r="BE566" i="88" s="1"/>
  <c r="BE567" i="88" s="1"/>
  <c r="BE568" i="88" s="1"/>
  <c r="BE569" i="88" s="1"/>
  <c r="BE570" i="88" s="1"/>
  <c r="BE571" i="88" s="1"/>
  <c r="BE572" i="88" s="1"/>
  <c r="BE573" i="88" s="1"/>
  <c r="BE574" i="88" s="1"/>
  <c r="BE575" i="88" s="1"/>
  <c r="BE576" i="88" s="1"/>
  <c r="BE577" i="88" s="1"/>
  <c r="BE579" i="88" s="1"/>
  <c r="BE580" i="88" s="1"/>
  <c r="BE581" i="88" s="1"/>
  <c r="BE582" i="88" s="1"/>
  <c r="BE583" i="88" s="1"/>
  <c r="BE584" i="88" s="1"/>
  <c r="BE585" i="88" s="1"/>
  <c r="BE586" i="88" s="1"/>
  <c r="BE587" i="88" s="1"/>
  <c r="BE588" i="88" s="1"/>
  <c r="BE589" i="88" s="1"/>
  <c r="BE590" i="88" s="1"/>
  <c r="BE591" i="88" s="1"/>
  <c r="BE592" i="88" s="1"/>
  <c r="BE593" i="88" s="1"/>
  <c r="BE595" i="88" s="1"/>
  <c r="BE596" i="88" s="1"/>
  <c r="BE597" i="88" s="1"/>
  <c r="BE598" i="88" s="1"/>
  <c r="BE599" i="88" s="1"/>
  <c r="BE600" i="88" s="1"/>
  <c r="BE601" i="88" s="1"/>
  <c r="BE602" i="88" s="1"/>
  <c r="BE603" i="88" s="1"/>
  <c r="BE604" i="88" s="1"/>
  <c r="BE605" i="88" s="1"/>
  <c r="BE606" i="88" s="1"/>
  <c r="BE607" i="88" s="1"/>
  <c r="BE608" i="88" s="1"/>
  <c r="BE609" i="88" s="1"/>
  <c r="BE610" i="88" s="1"/>
  <c r="BE611" i="88" s="1"/>
  <c r="BE612" i="88" s="1"/>
  <c r="BE613" i="88" s="1"/>
  <c r="BE614" i="88" s="1"/>
  <c r="BE615" i="88" s="1"/>
  <c r="BE616" i="88" s="1"/>
  <c r="BE618" i="88" s="1"/>
  <c r="BE619" i="88" s="1"/>
  <c r="BE620" i="88" s="1"/>
  <c r="BE621" i="88" s="1"/>
  <c r="BE622" i="88" s="1"/>
  <c r="BE623" i="88" s="1"/>
  <c r="BE624" i="88" s="1"/>
  <c r="BE625" i="88" s="1"/>
  <c r="BE626" i="88" s="1"/>
  <c r="BE627" i="88" s="1"/>
  <c r="BE628" i="88" s="1"/>
  <c r="BE629" i="88" s="1"/>
  <c r="BE630" i="88" s="1"/>
  <c r="BE631" i="88" s="1"/>
  <c r="BE632" i="88" s="1"/>
  <c r="BE633" i="88" s="1"/>
  <c r="BE634" i="88" s="1"/>
  <c r="BE635" i="88" s="1"/>
  <c r="BE636" i="88" s="1"/>
  <c r="BE637" i="88" s="1"/>
  <c r="BE638" i="88" s="1"/>
  <c r="BE639" i="88" s="1"/>
  <c r="BE640" i="88" s="1"/>
  <c r="BE641" i="88" s="1"/>
  <c r="BE642" i="88" s="1"/>
  <c r="BE643" i="88" s="1"/>
  <c r="BE644" i="88" s="1"/>
  <c r="BE645" i="88" s="1"/>
  <c r="BE646" i="88" s="1"/>
  <c r="BE647" i="88" s="1"/>
  <c r="BE648" i="88" s="1"/>
  <c r="BE649" i="88" s="1"/>
  <c r="BE650" i="88" s="1"/>
  <c r="BE651" i="88" s="1"/>
  <c r="BE652" i="88" s="1"/>
  <c r="BE653" i="88" s="1"/>
  <c r="BE654" i="88" s="1"/>
  <c r="BE655" i="88" s="1"/>
  <c r="BE656" i="88" s="1"/>
  <c r="BE657" i="88" s="1"/>
  <c r="BE658" i="88" s="1"/>
  <c r="BE659" i="88" s="1"/>
  <c r="BE660" i="88" s="1"/>
  <c r="BE661" i="88" s="1"/>
  <c r="BE662" i="88" s="1"/>
  <c r="BE664" i="88" s="1"/>
  <c r="BE665" i="88" s="1"/>
  <c r="BE666" i="88" s="1"/>
  <c r="BE667" i="88" s="1"/>
  <c r="BE668" i="88" s="1"/>
  <c r="BE669" i="88" s="1"/>
  <c r="BE670" i="88" s="1"/>
  <c r="BE671" i="88" s="1"/>
  <c r="BE672" i="88" s="1"/>
  <c r="BE673" i="88" s="1"/>
  <c r="BE674" i="88" s="1"/>
  <c r="BE675" i="88" s="1"/>
  <c r="BE676" i="88" s="1"/>
  <c r="BE677" i="88" s="1"/>
  <c r="BE678" i="88" s="1"/>
  <c r="BE679" i="88" s="1"/>
  <c r="BE680" i="88" s="1"/>
  <c r="BE681" i="88" s="1"/>
  <c r="BE682" i="88" s="1"/>
  <c r="BE683" i="88" s="1"/>
  <c r="BE684" i="88" s="1"/>
  <c r="BE685" i="88" s="1"/>
  <c r="BE686" i="88" s="1"/>
  <c r="BE687" i="88" s="1"/>
  <c r="BE688" i="88" s="1"/>
  <c r="BE689" i="88" s="1"/>
  <c r="BE690" i="88" s="1"/>
  <c r="BE691" i="88" s="1"/>
  <c r="BE692" i="88" s="1"/>
  <c r="BE693" i="88" s="1"/>
  <c r="BE694" i="88" s="1"/>
  <c r="BE695" i="88" s="1"/>
  <c r="BE696" i="88" s="1"/>
  <c r="BE702" i="88" s="1"/>
  <c r="BE709" i="88" s="1"/>
  <c r="BE710" i="88" s="1"/>
  <c r="BE711" i="88" s="1"/>
  <c r="BE712" i="88" s="1"/>
  <c r="BE713" i="88" s="1"/>
  <c r="BE714" i="88" s="1"/>
  <c r="BE715" i="88" s="1"/>
  <c r="BE716" i="88" s="1"/>
  <c r="BE717" i="88" s="1"/>
  <c r="BE718" i="88" s="1"/>
  <c r="BE719" i="88" s="1"/>
  <c r="BE720" i="88" s="1"/>
  <c r="BE721" i="88" s="1"/>
  <c r="BE722" i="88" s="1"/>
  <c r="BE723" i="88" s="1"/>
  <c r="BE724" i="88" s="1"/>
  <c r="BE725" i="88" s="1"/>
  <c r="BE726" i="88" s="1"/>
  <c r="BE727" i="88" s="1"/>
  <c r="BE728" i="88" s="1"/>
  <c r="BE729" i="88" s="1"/>
  <c r="BE730" i="88" s="1"/>
  <c r="BE731" i="88" s="1"/>
  <c r="BE732" i="88" s="1"/>
  <c r="BE733" i="88" s="1"/>
  <c r="BE734" i="88" s="1"/>
  <c r="BE735" i="88" s="1"/>
  <c r="BE736" i="88" s="1"/>
  <c r="BE737" i="88" s="1"/>
  <c r="BE738" i="88" s="1"/>
  <c r="BE739" i="88" s="1"/>
  <c r="BE740" i="88" s="1"/>
  <c r="BE741" i="88" s="1"/>
  <c r="BE742" i="88" s="1"/>
  <c r="BE743" i="88" s="1"/>
  <c r="BE744" i="88" s="1"/>
  <c r="BE745" i="88" s="1"/>
  <c r="BE746" i="88" s="1"/>
  <c r="BE747" i="88" s="1"/>
  <c r="BD11" i="88"/>
  <c r="BD12" i="88"/>
  <c r="BD13" i="88"/>
  <c r="BD4" i="88"/>
  <c r="BD5" i="88"/>
  <c r="BD6" i="88"/>
  <c r="BD7" i="88"/>
  <c r="BD8" i="88"/>
  <c r="BD9" i="88"/>
  <c r="BD10" i="88"/>
  <c r="BD3" i="88"/>
  <c r="X69" i="21" l="1"/>
  <c r="X44" i="21"/>
  <c r="X77" i="21"/>
  <c r="X43" i="21"/>
  <c r="X56" i="21"/>
  <c r="X60" i="21"/>
  <c r="X76" i="21"/>
  <c r="Z39" i="21" l="1"/>
  <c r="Z40" i="21"/>
  <c r="Z41" i="21"/>
  <c r="Z42" i="21"/>
  <c r="Z43" i="21"/>
  <c r="Z44" i="21"/>
  <c r="Z45" i="21"/>
  <c r="Z46" i="21"/>
  <c r="Z47" i="21"/>
  <c r="Z48" i="21"/>
  <c r="Z52" i="21"/>
  <c r="Z56" i="21"/>
  <c r="Z59" i="21"/>
  <c r="Z60" i="21"/>
  <c r="Z61" i="21"/>
  <c r="Z62" i="21"/>
  <c r="Z63" i="21"/>
  <c r="Z64" i="21"/>
  <c r="Z65" i="21"/>
  <c r="Z67" i="21"/>
  <c r="Z69" i="21"/>
  <c r="Z71" i="21"/>
  <c r="Z73" i="21"/>
  <c r="Z74" i="21"/>
  <c r="Z76" i="21"/>
  <c r="Z77" i="21"/>
  <c r="Z80" i="21"/>
  <c r="Z81" i="21"/>
  <c r="Z82" i="21"/>
  <c r="Z83" i="21"/>
  <c r="Z84" i="21"/>
  <c r="Z85" i="21"/>
  <c r="Z86" i="21"/>
  <c r="V38" i="21"/>
  <c r="Q38" i="21"/>
  <c r="O38" i="21"/>
  <c r="Z38" i="21" s="1"/>
  <c r="E38" i="21"/>
  <c r="D80" i="19" s="1"/>
  <c r="Q12" i="149"/>
  <c r="R13" i="149"/>
  <c r="R24" i="149"/>
  <c r="Q30" i="149"/>
  <c r="R30" i="149"/>
  <c r="Q31" i="149"/>
  <c r="R31" i="149"/>
  <c r="Q39" i="149"/>
  <c r="R39" i="149"/>
  <c r="R40" i="149"/>
  <c r="Q41" i="149"/>
  <c r="R41" i="149"/>
  <c r="Q42" i="149"/>
  <c r="R42" i="149"/>
  <c r="Q44" i="149"/>
  <c r="R44" i="149"/>
  <c r="Q45" i="149"/>
  <c r="R45" i="149"/>
  <c r="Q46" i="149"/>
  <c r="R46" i="149"/>
  <c r="Q48" i="149"/>
  <c r="R48" i="149"/>
  <c r="Q49" i="149"/>
  <c r="R49" i="149"/>
  <c r="Q51" i="149"/>
  <c r="R51" i="149"/>
  <c r="Q53" i="149"/>
  <c r="R53" i="149"/>
  <c r="Q54" i="149"/>
  <c r="R55" i="149"/>
  <c r="Q56" i="149"/>
  <c r="R56" i="149"/>
  <c r="Q60" i="149"/>
  <c r="R60" i="149"/>
  <c r="Q61" i="149"/>
  <c r="R61" i="149"/>
  <c r="Q63" i="149"/>
  <c r="R63" i="149"/>
  <c r="Q64" i="149"/>
  <c r="R64" i="149"/>
  <c r="Q65" i="149"/>
  <c r="Q66" i="149"/>
  <c r="R66" i="149"/>
  <c r="Q67" i="149"/>
  <c r="R67" i="149"/>
  <c r="Q68" i="149"/>
  <c r="R68" i="149"/>
  <c r="Q69" i="149"/>
  <c r="R69" i="149"/>
  <c r="Q70" i="149"/>
  <c r="R70" i="149"/>
  <c r="R71" i="149"/>
  <c r="V80" i="21"/>
  <c r="R65" i="149"/>
  <c r="R62" i="149"/>
  <c r="V71" i="21"/>
  <c r="R54" i="149"/>
  <c r="V67" i="21"/>
  <c r="S67" i="21"/>
  <c r="R47" i="149"/>
  <c r="V66" i="21"/>
  <c r="R43" i="149"/>
  <c r="V65" i="21"/>
  <c r="R38" i="149"/>
  <c r="R37" i="149"/>
  <c r="R33" i="149"/>
  <c r="Q29" i="149"/>
  <c r="R28" i="149"/>
  <c r="R27" i="149"/>
  <c r="R20" i="149"/>
  <c r="R19" i="149"/>
  <c r="R18" i="149"/>
  <c r="R17" i="149"/>
  <c r="R16" i="149"/>
  <c r="R14" i="149"/>
  <c r="R11" i="149"/>
  <c r="R10" i="149"/>
  <c r="R9" i="149"/>
  <c r="R8" i="149"/>
  <c r="K38" i="21"/>
  <c r="F47" i="70" s="1"/>
  <c r="I38" i="21"/>
  <c r="H38" i="21"/>
  <c r="F38" i="21"/>
  <c r="K29" i="21"/>
  <c r="F1168" i="70" s="1"/>
  <c r="I29" i="21"/>
  <c r="H29" i="21"/>
  <c r="F29" i="21"/>
  <c r="K28" i="21"/>
  <c r="F1165" i="70" s="1"/>
  <c r="I28" i="21"/>
  <c r="H28" i="21"/>
  <c r="F28" i="21"/>
  <c r="K27" i="21"/>
  <c r="F1162" i="70" s="1"/>
  <c r="I27" i="21"/>
  <c r="H27" i="21"/>
  <c r="F27" i="21"/>
  <c r="K26" i="21"/>
  <c r="F1158" i="70" s="1"/>
  <c r="I26" i="21"/>
  <c r="H26" i="21"/>
  <c r="F26" i="21"/>
  <c r="K25" i="21"/>
  <c r="F1154" i="70" s="1"/>
  <c r="I25" i="21"/>
  <c r="H25" i="21"/>
  <c r="F25" i="21"/>
  <c r="K24" i="21"/>
  <c r="F1126" i="70" s="1"/>
  <c r="I24" i="21"/>
  <c r="H24" i="21"/>
  <c r="F24" i="21"/>
  <c r="K23" i="21"/>
  <c r="F1180" i="70" s="1"/>
  <c r="I23" i="21"/>
  <c r="H23" i="21"/>
  <c r="F23" i="21"/>
  <c r="K22" i="21"/>
  <c r="F1122" i="70" s="1"/>
  <c r="I22" i="21"/>
  <c r="H22" i="21"/>
  <c r="F22" i="21"/>
  <c r="K21" i="21"/>
  <c r="F1176" i="70" s="1"/>
  <c r="I21" i="21"/>
  <c r="H21" i="21"/>
  <c r="F21" i="21"/>
  <c r="K20" i="21"/>
  <c r="F1118" i="70" s="1"/>
  <c r="I20" i="21"/>
  <c r="H20" i="21"/>
  <c r="F20" i="21"/>
  <c r="K19" i="21"/>
  <c r="F1150" i="70" s="1"/>
  <c r="I19" i="21"/>
  <c r="H19" i="21"/>
  <c r="F19" i="21"/>
  <c r="K18" i="21"/>
  <c r="F1146" i="70" s="1"/>
  <c r="I18" i="21"/>
  <c r="H18" i="21"/>
  <c r="F18" i="21"/>
  <c r="K17" i="21"/>
  <c r="F1142" i="70" s="1"/>
  <c r="I17" i="21"/>
  <c r="H17" i="21"/>
  <c r="F17" i="21"/>
  <c r="K16" i="21"/>
  <c r="F1114" i="70" s="1"/>
  <c r="I16" i="21"/>
  <c r="H16" i="21"/>
  <c r="F16" i="21"/>
  <c r="K15" i="21"/>
  <c r="F1138" i="70" s="1"/>
  <c r="I15" i="21"/>
  <c r="H15" i="21"/>
  <c r="F15" i="21"/>
  <c r="K14" i="21"/>
  <c r="F1110" i="70" s="1"/>
  <c r="I14" i="21"/>
  <c r="H14" i="21"/>
  <c r="F14" i="21"/>
  <c r="K13" i="21"/>
  <c r="F1134" i="70" s="1"/>
  <c r="I13" i="21"/>
  <c r="H13" i="21"/>
  <c r="F13" i="21"/>
  <c r="K12" i="21"/>
  <c r="F1130" i="70" s="1"/>
  <c r="I12" i="21"/>
  <c r="H12" i="21"/>
  <c r="F12" i="21"/>
  <c r="K11" i="21"/>
  <c r="F1106" i="70" s="1"/>
  <c r="I11" i="21"/>
  <c r="H11" i="21"/>
  <c r="F11" i="21"/>
  <c r="S29" i="21"/>
  <c r="G29" i="21" s="1"/>
  <c r="J1168" i="70" s="1"/>
  <c r="S28" i="21"/>
  <c r="G28" i="21" s="1"/>
  <c r="J1165" i="70" s="1"/>
  <c r="S27" i="21"/>
  <c r="S26" i="21"/>
  <c r="G26" i="21" s="1"/>
  <c r="J1158" i="70" s="1"/>
  <c r="S25" i="21"/>
  <c r="G25" i="21" s="1"/>
  <c r="J1154" i="70" s="1"/>
  <c r="S24" i="21"/>
  <c r="G24" i="21" s="1"/>
  <c r="J1126" i="70" s="1"/>
  <c r="S23" i="21"/>
  <c r="G23" i="21" s="1"/>
  <c r="J1180" i="70" s="1"/>
  <c r="S22" i="21"/>
  <c r="S21" i="21"/>
  <c r="S20" i="21"/>
  <c r="S19" i="21"/>
  <c r="S18" i="21"/>
  <c r="G18" i="21" s="1"/>
  <c r="J1146" i="70" s="1"/>
  <c r="S17" i="21"/>
  <c r="G17" i="21" s="1"/>
  <c r="J1142" i="70" s="1"/>
  <c r="S16" i="21"/>
  <c r="G16" i="21" s="1"/>
  <c r="J1114" i="70" s="1"/>
  <c r="S15" i="21"/>
  <c r="G15" i="21" s="1"/>
  <c r="J1138" i="70" s="1"/>
  <c r="S14" i="21"/>
  <c r="S13" i="21"/>
  <c r="S12" i="21"/>
  <c r="G12" i="21" s="1"/>
  <c r="J1130" i="70" s="1"/>
  <c r="S11" i="21"/>
  <c r="R27" i="148"/>
  <c r="R28" i="148"/>
  <c r="R29" i="148"/>
  <c r="R30" i="148"/>
  <c r="R32" i="148"/>
  <c r="S10" i="21"/>
  <c r="V15" i="21"/>
  <c r="J15" i="21" s="1"/>
  <c r="L1138" i="70" s="1"/>
  <c r="R37" i="148"/>
  <c r="R38" i="148"/>
  <c r="R39" i="148"/>
  <c r="R40" i="148"/>
  <c r="R41" i="148"/>
  <c r="R42" i="148"/>
  <c r="R43" i="148"/>
  <c r="M31" i="148"/>
  <c r="O33" i="148"/>
  <c r="N33" i="148"/>
  <c r="M23" i="148"/>
  <c r="R23" i="148" s="1"/>
  <c r="V26" i="21"/>
  <c r="J26" i="21" s="1"/>
  <c r="L1158" i="70" s="1"/>
  <c r="I23" i="148"/>
  <c r="C110" i="97" s="1"/>
  <c r="M22" i="148"/>
  <c r="R22" i="148" s="1"/>
  <c r="V25" i="21"/>
  <c r="I22" i="148"/>
  <c r="C104" i="97" s="1"/>
  <c r="M26" i="148"/>
  <c r="R26" i="148" s="1"/>
  <c r="V29" i="21"/>
  <c r="J29" i="21" s="1"/>
  <c r="L1168" i="70" s="1"/>
  <c r="I26" i="148"/>
  <c r="C128" i="97" s="1"/>
  <c r="M25" i="148"/>
  <c r="R25" i="148" s="1"/>
  <c r="V28" i="21"/>
  <c r="J28" i="21" s="1"/>
  <c r="L1165" i="70" s="1"/>
  <c r="M24" i="148"/>
  <c r="R24" i="148" s="1"/>
  <c r="V27" i="21"/>
  <c r="J27" i="21" s="1"/>
  <c r="L1162" i="70" s="1"/>
  <c r="I24" i="148"/>
  <c r="C116" i="97" s="1"/>
  <c r="M21" i="148"/>
  <c r="R21" i="148" s="1"/>
  <c r="V24" i="21"/>
  <c r="I21" i="148"/>
  <c r="C98" i="97" s="1"/>
  <c r="M20" i="148"/>
  <c r="R20" i="148" s="1"/>
  <c r="V23" i="21"/>
  <c r="J23" i="21" s="1"/>
  <c r="L1180" i="70" s="1"/>
  <c r="I20" i="148"/>
  <c r="C92" i="97" s="1"/>
  <c r="M19" i="148"/>
  <c r="R19" i="148" s="1"/>
  <c r="V22" i="21"/>
  <c r="J22" i="21" s="1"/>
  <c r="L1122" i="70" s="1"/>
  <c r="I19" i="148"/>
  <c r="C86" i="97" s="1"/>
  <c r="M18" i="148"/>
  <c r="R18" i="148" s="1"/>
  <c r="V21" i="21"/>
  <c r="J21" i="21" s="1"/>
  <c r="L1176" i="70" s="1"/>
  <c r="I18" i="148"/>
  <c r="C80" i="97" s="1"/>
  <c r="D80" i="97" s="1"/>
  <c r="M17" i="148"/>
  <c r="R17" i="148" s="1"/>
  <c r="V20" i="21"/>
  <c r="J20" i="21" s="1"/>
  <c r="L1118" i="70" s="1"/>
  <c r="I17" i="148"/>
  <c r="C74" i="97" s="1"/>
  <c r="M16" i="148"/>
  <c r="R16" i="148" s="1"/>
  <c r="V19" i="21"/>
  <c r="J19" i="21" s="1"/>
  <c r="L1150" i="70" s="1"/>
  <c r="I16" i="148"/>
  <c r="C68" i="97" s="1"/>
  <c r="D68" i="97" s="1"/>
  <c r="H64" i="97" s="1"/>
  <c r="M15" i="148"/>
  <c r="R15" i="148" s="1"/>
  <c r="V18" i="21"/>
  <c r="J18" i="21" s="1"/>
  <c r="L1146" i="70" s="1"/>
  <c r="I15" i="148"/>
  <c r="C62" i="97" s="1"/>
  <c r="D62" i="97" s="1"/>
  <c r="I58" i="97" s="1"/>
  <c r="M14" i="148"/>
  <c r="R14" i="148" s="1"/>
  <c r="V17" i="21"/>
  <c r="I14" i="148"/>
  <c r="C56" i="97" s="1"/>
  <c r="D56" i="97" s="1"/>
  <c r="I52" i="97" s="1"/>
  <c r="M13" i="148"/>
  <c r="R13" i="148" s="1"/>
  <c r="V16" i="21"/>
  <c r="J16" i="21" s="1"/>
  <c r="L1114" i="70" s="1"/>
  <c r="I13" i="148"/>
  <c r="C50" i="97" s="1"/>
  <c r="M12" i="148"/>
  <c r="R12" i="148" s="1"/>
  <c r="I12" i="148"/>
  <c r="C44" i="97" s="1"/>
  <c r="D44" i="97" s="1"/>
  <c r="H40" i="97" s="1"/>
  <c r="M11" i="148"/>
  <c r="R11" i="148" s="1"/>
  <c r="V14" i="21"/>
  <c r="J14" i="21" s="1"/>
  <c r="L1110" i="70" s="1"/>
  <c r="I11" i="148"/>
  <c r="C38" i="97" s="1"/>
  <c r="M10" i="148"/>
  <c r="R10" i="148" s="1"/>
  <c r="V13" i="21"/>
  <c r="J13" i="21" s="1"/>
  <c r="L1134" i="70" s="1"/>
  <c r="I10" i="148"/>
  <c r="C32" i="97" s="1"/>
  <c r="K28" i="97" s="1"/>
  <c r="M9" i="148"/>
  <c r="R9" i="148" s="1"/>
  <c r="V12" i="21"/>
  <c r="J12" i="21" s="1"/>
  <c r="L1130" i="70" s="1"/>
  <c r="I9" i="148"/>
  <c r="C26" i="97" s="1"/>
  <c r="K22" i="97" s="1"/>
  <c r="M8" i="148"/>
  <c r="R8" i="148" s="1"/>
  <c r="V11" i="21"/>
  <c r="J11" i="21" s="1"/>
  <c r="L1106" i="70" s="1"/>
  <c r="I7" i="148"/>
  <c r="C14" i="97" s="1"/>
  <c r="AC29" i="21" l="1"/>
  <c r="H58" i="97"/>
  <c r="J58" i="97" s="1"/>
  <c r="I40" i="97"/>
  <c r="J40" i="97" s="1"/>
  <c r="K40" i="97"/>
  <c r="N40" i="97" s="1"/>
  <c r="L22" i="97"/>
  <c r="M22" i="97" s="1"/>
  <c r="J1078" i="70"/>
  <c r="AV1059" i="170" s="1"/>
  <c r="J1086" i="70"/>
  <c r="J1079" i="70"/>
  <c r="J1087" i="70"/>
  <c r="J1080" i="70"/>
  <c r="AV1061" i="170" s="1"/>
  <c r="J1088" i="70"/>
  <c r="F1076" i="70"/>
  <c r="AR1114" i="170"/>
  <c r="F1078" i="70"/>
  <c r="AR1059" i="170" s="1"/>
  <c r="AR1118" i="170"/>
  <c r="F1080" i="70"/>
  <c r="AR1061" i="170" s="1"/>
  <c r="AR1122" i="170"/>
  <c r="F1082" i="70"/>
  <c r="AR1063" i="170" s="1"/>
  <c r="AR1130" i="170"/>
  <c r="F1084" i="70"/>
  <c r="AR1065" i="170" s="1"/>
  <c r="AR1152" i="170"/>
  <c r="F1092" i="70"/>
  <c r="J1081" i="70"/>
  <c r="AV1062" i="170" s="1"/>
  <c r="J1089" i="70"/>
  <c r="J1092" i="70"/>
  <c r="H1075" i="70"/>
  <c r="F1075" i="70"/>
  <c r="AR1110" i="170"/>
  <c r="F1081" i="70"/>
  <c r="AR1062" i="170" s="1"/>
  <c r="AR1126" i="170"/>
  <c r="F1091" i="70"/>
  <c r="AR1145" i="170"/>
  <c r="L52" i="97"/>
  <c r="O52" i="97" s="1"/>
  <c r="K20" i="97"/>
  <c r="K16" i="97"/>
  <c r="L19" i="97"/>
  <c r="L18" i="97"/>
  <c r="L17" i="97"/>
  <c r="L20" i="97"/>
  <c r="K19" i="97"/>
  <c r="M19" i="97" s="1"/>
  <c r="K18" i="97"/>
  <c r="K17" i="97"/>
  <c r="L16" i="97"/>
  <c r="K65" i="97"/>
  <c r="L58" i="97"/>
  <c r="O58" i="97" s="1"/>
  <c r="K58" i="97"/>
  <c r="H52" i="97"/>
  <c r="J52" i="97" s="1"/>
  <c r="L64" i="97"/>
  <c r="L28" i="97"/>
  <c r="M28" i="97" s="1"/>
  <c r="K64" i="97"/>
  <c r="N64" i="97" s="1"/>
  <c r="K52" i="97"/>
  <c r="I64" i="97"/>
  <c r="L40" i="97"/>
  <c r="H1077" i="70"/>
  <c r="F1077" i="70"/>
  <c r="F1085" i="70"/>
  <c r="H1088" i="70"/>
  <c r="F1088" i="70"/>
  <c r="H1079" i="70"/>
  <c r="F1079" i="70"/>
  <c r="H1089" i="70"/>
  <c r="F1089" i="70"/>
  <c r="F10" i="70"/>
  <c r="H1074" i="70"/>
  <c r="F1074" i="70"/>
  <c r="F1083" i="70"/>
  <c r="H1083" i="70"/>
  <c r="F1090" i="70"/>
  <c r="H1090" i="70"/>
  <c r="R34" i="148"/>
  <c r="J1075" i="70"/>
  <c r="J1091" i="70"/>
  <c r="AV1122" i="170"/>
  <c r="L1078" i="70"/>
  <c r="AX1059" i="170" s="1"/>
  <c r="AX1118" i="170"/>
  <c r="L1081" i="70"/>
  <c r="AX1062" i="170" s="1"/>
  <c r="AX1126" i="170"/>
  <c r="L1084" i="70"/>
  <c r="AX1065" i="170" s="1"/>
  <c r="AX1152" i="170"/>
  <c r="L1082" i="70"/>
  <c r="AX1063" i="170" s="1"/>
  <c r="AX1130" i="170"/>
  <c r="R31" i="148"/>
  <c r="N42" i="148"/>
  <c r="V10" i="21"/>
  <c r="AD29" i="21" s="1"/>
  <c r="K44" i="148"/>
  <c r="I34" i="148"/>
  <c r="I46" i="148" s="1"/>
  <c r="Q11" i="149"/>
  <c r="S42" i="21"/>
  <c r="X42" i="21" s="1"/>
  <c r="Q17" i="149"/>
  <c r="S48" i="21"/>
  <c r="X48" i="21" s="1"/>
  <c r="J66" i="21"/>
  <c r="L242" i="70" s="1"/>
  <c r="Q62" i="149"/>
  <c r="S71" i="21"/>
  <c r="X71" i="21" s="1"/>
  <c r="Q18" i="149"/>
  <c r="S49" i="21"/>
  <c r="X67" i="21"/>
  <c r="Q9" i="149"/>
  <c r="S40" i="21"/>
  <c r="X40" i="21" s="1"/>
  <c r="Q15" i="149"/>
  <c r="S46" i="21"/>
  <c r="X46" i="21" s="1"/>
  <c r="Q19" i="149"/>
  <c r="S50" i="21"/>
  <c r="Q71" i="149"/>
  <c r="S80" i="21"/>
  <c r="X80" i="21" s="1"/>
  <c r="Q27" i="149"/>
  <c r="S82" i="21"/>
  <c r="X82" i="21" s="1"/>
  <c r="Q8" i="149"/>
  <c r="S39" i="21"/>
  <c r="X39" i="21" s="1"/>
  <c r="Q28" i="149"/>
  <c r="S81" i="21"/>
  <c r="X81" i="21" s="1"/>
  <c r="Q38" i="149"/>
  <c r="S64" i="21"/>
  <c r="X64" i="21" s="1"/>
  <c r="Q10" i="149"/>
  <c r="S41" i="21"/>
  <c r="X41" i="21" s="1"/>
  <c r="Q16" i="149"/>
  <c r="S47" i="21"/>
  <c r="X47" i="21" s="1"/>
  <c r="Q20" i="149"/>
  <c r="S51" i="21"/>
  <c r="Q33" i="149"/>
  <c r="X61" i="21"/>
  <c r="Q37" i="149"/>
  <c r="S62" i="21"/>
  <c r="X62" i="21" s="1"/>
  <c r="Q14" i="149"/>
  <c r="S45" i="21"/>
  <c r="X45" i="21" s="1"/>
  <c r="Q47" i="149"/>
  <c r="S66" i="21"/>
  <c r="G66" i="21" s="1"/>
  <c r="J242" i="70" s="1"/>
  <c r="Q55" i="149"/>
  <c r="S70" i="21"/>
  <c r="R52" i="149"/>
  <c r="Q52" i="149"/>
  <c r="S38" i="21"/>
  <c r="G38" i="21" s="1"/>
  <c r="J47" i="70" s="1"/>
  <c r="J38" i="21"/>
  <c r="L47" i="70" s="1"/>
  <c r="P47" i="70" s="1"/>
  <c r="V47" i="70" s="1"/>
  <c r="Q40" i="149"/>
  <c r="G79" i="149"/>
  <c r="R29" i="149"/>
  <c r="X13" i="21"/>
  <c r="AA13" i="21" s="1"/>
  <c r="X21" i="21"/>
  <c r="AA21" i="21" s="1"/>
  <c r="AC31" i="21"/>
  <c r="X14" i="21"/>
  <c r="AA14" i="21" s="1"/>
  <c r="X22" i="21"/>
  <c r="AA22" i="21" s="1"/>
  <c r="X20" i="21"/>
  <c r="AA20" i="21" s="1"/>
  <c r="X17" i="21"/>
  <c r="AA17" i="21" s="1"/>
  <c r="X25" i="21"/>
  <c r="AA25" i="21" s="1"/>
  <c r="G22" i="21"/>
  <c r="J1122" i="70" s="1"/>
  <c r="X11" i="21"/>
  <c r="AA11" i="21" s="1"/>
  <c r="X19" i="21"/>
  <c r="AA19" i="21" s="1"/>
  <c r="X27" i="21"/>
  <c r="AA27" i="21" s="1"/>
  <c r="X24" i="21"/>
  <c r="AA24" i="21" s="1"/>
  <c r="G14" i="21"/>
  <c r="J1110" i="70" s="1"/>
  <c r="X15" i="21"/>
  <c r="AA15" i="21" s="1"/>
  <c r="X23" i="21"/>
  <c r="AA23" i="21" s="1"/>
  <c r="G11" i="21"/>
  <c r="J1106" i="70" s="1"/>
  <c r="G19" i="21"/>
  <c r="J1150" i="70" s="1"/>
  <c r="G27" i="21"/>
  <c r="J1162" i="70" s="1"/>
  <c r="X18" i="21"/>
  <c r="AA18" i="21" s="1"/>
  <c r="X26" i="21"/>
  <c r="AA26" i="21" s="1"/>
  <c r="J24" i="21"/>
  <c r="L1126" i="70" s="1"/>
  <c r="X12" i="21"/>
  <c r="AA12" i="21" s="1"/>
  <c r="X29" i="21"/>
  <c r="AA29" i="21" s="1"/>
  <c r="G13" i="21"/>
  <c r="J1134" i="70" s="1"/>
  <c r="G21" i="21"/>
  <c r="J1176" i="70" s="1"/>
  <c r="X28" i="21"/>
  <c r="AA28" i="21" s="1"/>
  <c r="G20" i="21"/>
  <c r="J1118" i="70" s="1"/>
  <c r="X16" i="21"/>
  <c r="AA16" i="21" s="1"/>
  <c r="J17" i="21"/>
  <c r="L1142" i="70" s="1"/>
  <c r="J25" i="21"/>
  <c r="L1154" i="70" s="1"/>
  <c r="AZ78" i="31"/>
  <c r="BA79" i="31"/>
  <c r="BA80" i="31"/>
  <c r="BA81" i="31"/>
  <c r="BA82" i="31"/>
  <c r="BA83" i="31"/>
  <c r="BA84" i="31"/>
  <c r="BA85" i="31"/>
  <c r="BA86" i="31"/>
  <c r="BA87" i="31"/>
  <c r="BA88" i="31"/>
  <c r="BA89" i="31"/>
  <c r="BA90" i="31"/>
  <c r="BA91" i="31"/>
  <c r="BA92" i="31"/>
  <c r="BA93" i="31"/>
  <c r="BA94" i="31"/>
  <c r="BA95" i="31"/>
  <c r="BA96" i="31"/>
  <c r="BA78" i="31"/>
  <c r="AZ79" i="31"/>
  <c r="AZ80" i="31"/>
  <c r="AZ81" i="31"/>
  <c r="AZ82" i="31"/>
  <c r="AZ83" i="31"/>
  <c r="AZ84" i="31"/>
  <c r="AZ85" i="31"/>
  <c r="AZ86" i="31"/>
  <c r="AZ87" i="31"/>
  <c r="AZ88" i="31"/>
  <c r="AZ89" i="31"/>
  <c r="AZ90" i="31"/>
  <c r="AZ91" i="31"/>
  <c r="AZ92" i="31"/>
  <c r="AZ93" i="31"/>
  <c r="AZ94" i="31"/>
  <c r="AZ95" i="31"/>
  <c r="AZ96" i="31"/>
  <c r="AY79" i="31"/>
  <c r="AY80" i="31"/>
  <c r="AY81" i="31"/>
  <c r="AY82" i="31"/>
  <c r="AY83" i="31"/>
  <c r="AY84" i="31"/>
  <c r="AY85" i="31"/>
  <c r="AY86" i="31"/>
  <c r="AY87" i="31"/>
  <c r="AY88" i="31"/>
  <c r="AY89" i="31"/>
  <c r="AY90" i="31"/>
  <c r="AY91" i="31"/>
  <c r="AY92" i="31"/>
  <c r="AY93" i="31"/>
  <c r="AY94" i="31"/>
  <c r="AY95" i="31"/>
  <c r="AY96" i="31"/>
  <c r="AY78" i="31"/>
  <c r="BA98" i="31"/>
  <c r="AZ98" i="31"/>
  <c r="AY98" i="31"/>
  <c r="AH79" i="149" l="1"/>
  <c r="G82" i="149"/>
  <c r="M58" i="97"/>
  <c r="M40" i="97"/>
  <c r="AV1126" i="170"/>
  <c r="AV1118" i="170"/>
  <c r="J205" i="70"/>
  <c r="AV40" i="170"/>
  <c r="J1074" i="70"/>
  <c r="J1085" i="70"/>
  <c r="H1082" i="70"/>
  <c r="AT1063" i="170" s="1"/>
  <c r="AT1130" i="170"/>
  <c r="H1086" i="70"/>
  <c r="AT1156" i="170"/>
  <c r="H1076" i="70"/>
  <c r="AT1114" i="170"/>
  <c r="H1091" i="70"/>
  <c r="AT1072" i="170" s="1"/>
  <c r="AT1145" i="170"/>
  <c r="F1086" i="70"/>
  <c r="J1077" i="70"/>
  <c r="H1080" i="70"/>
  <c r="AT1061" i="170" s="1"/>
  <c r="AT1122" i="170"/>
  <c r="J1083" i="70"/>
  <c r="AX1145" i="170"/>
  <c r="H1081" i="70"/>
  <c r="AT1062" i="170" s="1"/>
  <c r="AT1126" i="170"/>
  <c r="H1084" i="70"/>
  <c r="AT1065" i="170" s="1"/>
  <c r="AT1152" i="170"/>
  <c r="J1090" i="70"/>
  <c r="H1078" i="70"/>
  <c r="AT1059" i="170" s="1"/>
  <c r="AT1118" i="170"/>
  <c r="AV1152" i="170"/>
  <c r="J1082" i="70"/>
  <c r="AV1063" i="170" s="1"/>
  <c r="AX1110" i="170"/>
  <c r="H1092" i="70"/>
  <c r="AT1073" i="170" s="1"/>
  <c r="AT1148" i="170"/>
  <c r="AX1114" i="170"/>
  <c r="N58" i="97"/>
  <c r="M17" i="97"/>
  <c r="M18" i="97"/>
  <c r="O64" i="97"/>
  <c r="J64" i="97"/>
  <c r="M64" i="97"/>
  <c r="N52" i="97"/>
  <c r="M16" i="97"/>
  <c r="M20" i="97"/>
  <c r="M52" i="97"/>
  <c r="P52" i="97" s="1"/>
  <c r="O40" i="97"/>
  <c r="C72" i="23"/>
  <c r="C166" i="58" s="1"/>
  <c r="AR40" i="170"/>
  <c r="AV1145" i="170"/>
  <c r="J1076" i="70"/>
  <c r="AV1110" i="170"/>
  <c r="AR3" i="169"/>
  <c r="AR3" i="170"/>
  <c r="L1080" i="70"/>
  <c r="AX1061" i="170" s="1"/>
  <c r="AX1122" i="170"/>
  <c r="H31" i="148"/>
  <c r="C151" i="97" s="1"/>
  <c r="AC32" i="21"/>
  <c r="AD31" i="21"/>
  <c r="AX40" i="170"/>
  <c r="AX232" i="170"/>
  <c r="P58" i="97"/>
  <c r="P40" i="97"/>
  <c r="G70" i="21"/>
  <c r="J59" i="70" s="1"/>
  <c r="X70" i="21"/>
  <c r="G49" i="21"/>
  <c r="J50" i="70" s="1"/>
  <c r="X49" i="21"/>
  <c r="G50" i="21"/>
  <c r="J53" i="70" s="1"/>
  <c r="X50" i="21"/>
  <c r="Q43" i="149"/>
  <c r="S65" i="21"/>
  <c r="X65" i="21" s="1"/>
  <c r="X66" i="21"/>
  <c r="G51" i="21"/>
  <c r="J56" i="70" s="1"/>
  <c r="X51" i="21"/>
  <c r="X38" i="21"/>
  <c r="P64" i="97" l="1"/>
  <c r="AV232" i="170"/>
  <c r="J13" i="70"/>
  <c r="AV1130" i="170"/>
  <c r="J10" i="70"/>
  <c r="J12" i="70"/>
  <c r="J1084" i="70"/>
  <c r="AV1065" i="170" s="1"/>
  <c r="J11" i="70"/>
  <c r="J18" i="70"/>
  <c r="AV52" i="170"/>
  <c r="AV1114" i="170"/>
  <c r="R33" i="148"/>
  <c r="F35" i="148"/>
  <c r="F36" i="148" s="1"/>
  <c r="G93" i="23"/>
  <c r="G72" i="23"/>
  <c r="G106" i="23"/>
  <c r="AV195" i="170"/>
  <c r="I106" i="23"/>
  <c r="L205" i="70"/>
  <c r="AX195" i="170" s="1"/>
  <c r="L10" i="70"/>
  <c r="I72" i="23"/>
  <c r="AV46" i="170"/>
  <c r="AG79" i="149"/>
  <c r="AV49" i="170" l="1"/>
  <c r="AV43" i="170"/>
  <c r="AV3" i="170"/>
  <c r="AV3" i="169"/>
  <c r="P10" i="70"/>
  <c r="V10" i="70" s="1"/>
  <c r="X3" i="88" s="1"/>
  <c r="AX3" i="169"/>
  <c r="AX3" i="170"/>
  <c r="AV11" i="169"/>
  <c r="AV11" i="170"/>
  <c r="L66" i="21"/>
  <c r="BH40" i="170"/>
  <c r="BB40" i="170"/>
  <c r="R35" i="148"/>
  <c r="R36" i="148"/>
  <c r="M66" i="21"/>
  <c r="G74" i="23"/>
  <c r="G75" i="23"/>
  <c r="I166" i="58"/>
  <c r="M72" i="23"/>
  <c r="M38" i="21"/>
  <c r="G166" i="58"/>
  <c r="L38" i="21"/>
  <c r="G73" i="23"/>
  <c r="L70" i="21"/>
  <c r="G187" i="58"/>
  <c r="AH690" i="88"/>
  <c r="AH691" i="88"/>
  <c r="AH692" i="88"/>
  <c r="AH693" i="88"/>
  <c r="AH694" i="88"/>
  <c r="AH695" i="88"/>
  <c r="AH696" i="88"/>
  <c r="AH702" i="88"/>
  <c r="AH709" i="88"/>
  <c r="AH710" i="88"/>
  <c r="AH711" i="88"/>
  <c r="AH712" i="88"/>
  <c r="AH713" i="88"/>
  <c r="AH714" i="88"/>
  <c r="AH715" i="88"/>
  <c r="AH716" i="88"/>
  <c r="AH719" i="88"/>
  <c r="AH720" i="88"/>
  <c r="AH721" i="88"/>
  <c r="AH722" i="88"/>
  <c r="AH723" i="88"/>
  <c r="AH724" i="88"/>
  <c r="AH725" i="88"/>
  <c r="AH726" i="88"/>
  <c r="AH727" i="88"/>
  <c r="AH728" i="88"/>
  <c r="AH729" i="88"/>
  <c r="AH730" i="88"/>
  <c r="AH731" i="88"/>
  <c r="AH732" i="88"/>
  <c r="AH733" i="88"/>
  <c r="AH734" i="88"/>
  <c r="AH735" i="88"/>
  <c r="AH736" i="88"/>
  <c r="AH737" i="88"/>
  <c r="AH738" i="88"/>
  <c r="AH739" i="88"/>
  <c r="AH740" i="88"/>
  <c r="AH741" i="88"/>
  <c r="AH742" i="88"/>
  <c r="AH743" i="88"/>
  <c r="AH744" i="88"/>
  <c r="AH745" i="88"/>
  <c r="AH746" i="88"/>
  <c r="AH747" i="88"/>
  <c r="AH688" i="88"/>
  <c r="AH689" i="88"/>
  <c r="AH673" i="88"/>
  <c r="AH674" i="88"/>
  <c r="AH675" i="88"/>
  <c r="AH676" i="88"/>
  <c r="AH677" i="88"/>
  <c r="AH678" i="88"/>
  <c r="AH679" i="88"/>
  <c r="AH680" i="88"/>
  <c r="AH681" i="88"/>
  <c r="AH682" i="88"/>
  <c r="AH683" i="88"/>
  <c r="AH684" i="88"/>
  <c r="AH685" i="88"/>
  <c r="AH686" i="88"/>
  <c r="AH687" i="88"/>
  <c r="AH649" i="88"/>
  <c r="AH650" i="88"/>
  <c r="AH651" i="88"/>
  <c r="AH652" i="88"/>
  <c r="AH653" i="88"/>
  <c r="AH654" i="88"/>
  <c r="AH655" i="88"/>
  <c r="AH656" i="88"/>
  <c r="AH657" i="88"/>
  <c r="AH658" i="88"/>
  <c r="AH659" i="88"/>
  <c r="AH660" i="88"/>
  <c r="AH661" i="88"/>
  <c r="AH662" i="88"/>
  <c r="AH664" i="88"/>
  <c r="AH665" i="88"/>
  <c r="AH666" i="88"/>
  <c r="AH667" i="88"/>
  <c r="AH668" i="88"/>
  <c r="AH669" i="88"/>
  <c r="AH670" i="88"/>
  <c r="AH671" i="88"/>
  <c r="AH672" i="88"/>
  <c r="U1022" i="70"/>
  <c r="BG1003" i="170" s="1"/>
  <c r="T1022" i="70"/>
  <c r="BF1003" i="170" s="1"/>
  <c r="S1022" i="70"/>
  <c r="BE1003" i="170" s="1"/>
  <c r="R1022" i="70"/>
  <c r="BD1003" i="170" s="1"/>
  <c r="O1022" i="70"/>
  <c r="BA1003" i="170" s="1"/>
  <c r="N1022" i="70"/>
  <c r="AZ1003" i="170" s="1"/>
  <c r="M1022" i="70"/>
  <c r="AY1003" i="170" s="1"/>
  <c r="L1022" i="70"/>
  <c r="AX1003" i="170" s="1"/>
  <c r="AW1003" i="170"/>
  <c r="AV1003" i="170"/>
  <c r="AU1003" i="170"/>
  <c r="AT1003" i="170"/>
  <c r="AS1003" i="170"/>
  <c r="AR1003" i="170"/>
  <c r="AH648" i="88"/>
  <c r="AH599" i="88"/>
  <c r="AH600" i="88"/>
  <c r="AH601" i="88"/>
  <c r="AH602" i="88"/>
  <c r="AH603" i="88"/>
  <c r="AH604" i="88"/>
  <c r="AH605" i="88"/>
  <c r="AH606" i="88"/>
  <c r="AH607" i="88"/>
  <c r="AH608" i="88"/>
  <c r="AH609" i="88"/>
  <c r="AH610" i="88"/>
  <c r="AH611" i="88"/>
  <c r="AH612" i="88"/>
  <c r="AH613" i="88"/>
  <c r="AH614" i="88"/>
  <c r="AH615" i="88"/>
  <c r="AH616" i="88"/>
  <c r="AH618" i="88"/>
  <c r="AH619" i="88"/>
  <c r="AH620" i="88"/>
  <c r="AH621" i="88"/>
  <c r="AH622" i="88"/>
  <c r="AH623" i="88"/>
  <c r="AH624" i="88"/>
  <c r="AH625" i="88"/>
  <c r="AH626" i="88"/>
  <c r="AH627" i="88"/>
  <c r="AH628" i="88"/>
  <c r="AH629" i="88"/>
  <c r="AH630" i="88"/>
  <c r="AH631" i="88"/>
  <c r="AH632" i="88"/>
  <c r="AH633" i="88"/>
  <c r="AH634" i="88"/>
  <c r="AH635" i="88"/>
  <c r="AH636" i="88"/>
  <c r="AH637" i="88"/>
  <c r="AH638" i="88"/>
  <c r="AH639" i="88"/>
  <c r="AH640" i="88"/>
  <c r="AH641" i="88"/>
  <c r="AH642" i="88"/>
  <c r="AH643" i="88"/>
  <c r="AH644" i="88"/>
  <c r="AH645" i="88"/>
  <c r="AH646" i="88"/>
  <c r="AH647" i="88"/>
  <c r="AH595" i="88"/>
  <c r="AH596" i="88"/>
  <c r="AH597" i="88"/>
  <c r="AH598" i="88"/>
  <c r="AH588" i="88"/>
  <c r="AH589" i="88"/>
  <c r="AH590" i="88"/>
  <c r="AH591" i="88"/>
  <c r="AH592" i="88"/>
  <c r="AH593" i="88"/>
  <c r="AH587" i="88"/>
  <c r="AH584" i="88"/>
  <c r="AH585" i="88"/>
  <c r="AH586" i="88"/>
  <c r="AH575" i="88"/>
  <c r="AH576" i="88"/>
  <c r="AH577" i="88"/>
  <c r="AH579" i="88"/>
  <c r="AH580" i="88"/>
  <c r="AH581" i="88"/>
  <c r="AH582" i="88"/>
  <c r="AH583" i="88"/>
  <c r="AH551" i="88"/>
  <c r="AH552" i="88"/>
  <c r="AH553" i="88"/>
  <c r="AH554" i="88"/>
  <c r="AH555" i="88"/>
  <c r="AH556" i="88"/>
  <c r="AH557" i="88"/>
  <c r="AH558" i="88"/>
  <c r="AH559" i="88"/>
  <c r="AH560" i="88"/>
  <c r="AH561" i="88"/>
  <c r="AH562" i="88"/>
  <c r="AH563" i="88"/>
  <c r="AH564" i="88"/>
  <c r="AH565" i="88"/>
  <c r="AH566" i="88"/>
  <c r="AH567" i="88"/>
  <c r="AH568" i="88"/>
  <c r="AH569" i="88"/>
  <c r="AH570" i="88"/>
  <c r="AH571" i="88"/>
  <c r="AH572" i="88"/>
  <c r="AH573" i="88"/>
  <c r="AH574" i="88"/>
  <c r="AH548" i="88"/>
  <c r="AH550" i="88"/>
  <c r="AH536" i="88"/>
  <c r="AH537" i="88"/>
  <c r="AH538" i="88"/>
  <c r="AH539" i="88"/>
  <c r="AH540" i="88"/>
  <c r="AH541" i="88"/>
  <c r="AH542" i="88"/>
  <c r="AH544" i="88"/>
  <c r="AH545" i="88"/>
  <c r="AH547" i="88"/>
  <c r="AH533" i="88"/>
  <c r="AH534" i="88"/>
  <c r="AH535" i="88"/>
  <c r="AU843" i="170"/>
  <c r="AT843" i="170"/>
  <c r="AS843" i="170"/>
  <c r="AR843" i="170"/>
  <c r="U858" i="70"/>
  <c r="BG842" i="170" s="1"/>
  <c r="T858" i="70"/>
  <c r="BF842" i="170" s="1"/>
  <c r="S858" i="70"/>
  <c r="BE842" i="170" s="1"/>
  <c r="R858" i="70"/>
  <c r="BD842" i="170" s="1"/>
  <c r="O858" i="70"/>
  <c r="BA842" i="170" s="1"/>
  <c r="N858" i="70"/>
  <c r="AZ842" i="170" s="1"/>
  <c r="M858" i="70"/>
  <c r="AY842" i="170" s="1"/>
  <c r="L858" i="70"/>
  <c r="AX842" i="170" s="1"/>
  <c r="AW842" i="170"/>
  <c r="AV842" i="170"/>
  <c r="AU842" i="170"/>
  <c r="AT842" i="170"/>
  <c r="AS842" i="170"/>
  <c r="AR842" i="170"/>
  <c r="AH526" i="88"/>
  <c r="AH527" i="88"/>
  <c r="AH528" i="88"/>
  <c r="AH529" i="88"/>
  <c r="AH530" i="88"/>
  <c r="AH531" i="88"/>
  <c r="AH532" i="88"/>
  <c r="AH516" i="88"/>
  <c r="AH517" i="88"/>
  <c r="AH518" i="88"/>
  <c r="AH519" i="88"/>
  <c r="AH520" i="88"/>
  <c r="AH521" i="88"/>
  <c r="AH522" i="88"/>
  <c r="AH523" i="88"/>
  <c r="AH524" i="88"/>
  <c r="AH525" i="88"/>
  <c r="AH515" i="88"/>
  <c r="AU811" i="170"/>
  <c r="AT811" i="170"/>
  <c r="AS811" i="170"/>
  <c r="AR811" i="170"/>
  <c r="U826" i="70"/>
  <c r="T826" i="70"/>
  <c r="S826" i="70"/>
  <c r="R826" i="70"/>
  <c r="O826" i="70"/>
  <c r="N826" i="70"/>
  <c r="M826" i="70"/>
  <c r="AY810" i="170" s="1"/>
  <c r="L826" i="70"/>
  <c r="AU810" i="170"/>
  <c r="AT810" i="170"/>
  <c r="AS810" i="170"/>
  <c r="AR810" i="170"/>
  <c r="AH502" i="88"/>
  <c r="AH503" i="88"/>
  <c r="AH504" i="88"/>
  <c r="AH505" i="88"/>
  <c r="AH506" i="88"/>
  <c r="AH507" i="88"/>
  <c r="AH508" i="88"/>
  <c r="AH509" i="88"/>
  <c r="AH510" i="88"/>
  <c r="AH511" i="88"/>
  <c r="AH512" i="88"/>
  <c r="AH513" i="88"/>
  <c r="AH514" i="88"/>
  <c r="AH497" i="88"/>
  <c r="AH498" i="88"/>
  <c r="AH499" i="88"/>
  <c r="AH500" i="88"/>
  <c r="AH501" i="88"/>
  <c r="AH474" i="88"/>
  <c r="AH475" i="88"/>
  <c r="AH476" i="88"/>
  <c r="AH477" i="88"/>
  <c r="AH478" i="88"/>
  <c r="AH479" i="88"/>
  <c r="AH480" i="88"/>
  <c r="AH481" i="88"/>
  <c r="AH482" i="88"/>
  <c r="AH483" i="88"/>
  <c r="AH484" i="88"/>
  <c r="AH485" i="88"/>
  <c r="AH486" i="88"/>
  <c r="AH487" i="88"/>
  <c r="AH488" i="88"/>
  <c r="AH489" i="88"/>
  <c r="AH490" i="88"/>
  <c r="AH491" i="88"/>
  <c r="AH492" i="88"/>
  <c r="AH493" i="88"/>
  <c r="AH494" i="88"/>
  <c r="AH495" i="88"/>
  <c r="AH496" i="88"/>
  <c r="AH451" i="88"/>
  <c r="AH452" i="88"/>
  <c r="AH453" i="88"/>
  <c r="AH454" i="88"/>
  <c r="AH455" i="88"/>
  <c r="AH456" i="88"/>
  <c r="AH457" i="88"/>
  <c r="AH458" i="88"/>
  <c r="AH459" i="88"/>
  <c r="AH460" i="88"/>
  <c r="AH461" i="88"/>
  <c r="AH462" i="88"/>
  <c r="AH463" i="88"/>
  <c r="AH464" i="88"/>
  <c r="AH465" i="88"/>
  <c r="AH466" i="88"/>
  <c r="AH467" i="88"/>
  <c r="AH468" i="88"/>
  <c r="AH469" i="88"/>
  <c r="AH470" i="88"/>
  <c r="AH471" i="88"/>
  <c r="AH472" i="88"/>
  <c r="AH473" i="88"/>
  <c r="AH449" i="88"/>
  <c r="AH450" i="88"/>
  <c r="AH436" i="88"/>
  <c r="AH437" i="88"/>
  <c r="AH438" i="88"/>
  <c r="AH439" i="88"/>
  <c r="AH440" i="88"/>
  <c r="AH441" i="88"/>
  <c r="AH442" i="88"/>
  <c r="AH443" i="88"/>
  <c r="AH444" i="88"/>
  <c r="AH445" i="88"/>
  <c r="AH446" i="88"/>
  <c r="AH447" i="88"/>
  <c r="AH448" i="88"/>
  <c r="AH401" i="88"/>
  <c r="AH402" i="88"/>
  <c r="AH403" i="88"/>
  <c r="AH404" i="88"/>
  <c r="AH405" i="88"/>
  <c r="AH406" i="88"/>
  <c r="AH407" i="88"/>
  <c r="AH408" i="88"/>
  <c r="AH409" i="88"/>
  <c r="AH410" i="88"/>
  <c r="AH411" i="88"/>
  <c r="AH412" i="88"/>
  <c r="AH413" i="88"/>
  <c r="AH414" i="88"/>
  <c r="AH415" i="88"/>
  <c r="AH416" i="88"/>
  <c r="AH417" i="88"/>
  <c r="AH418" i="88"/>
  <c r="AH419" i="88"/>
  <c r="AH420" i="88"/>
  <c r="AH421" i="88"/>
  <c r="AH422" i="88"/>
  <c r="AH423" i="88"/>
  <c r="AH424" i="88"/>
  <c r="AH425" i="88"/>
  <c r="AH426" i="88"/>
  <c r="AH427" i="88"/>
  <c r="AH428" i="88"/>
  <c r="AH429" i="88"/>
  <c r="AH430" i="88"/>
  <c r="AH431" i="88"/>
  <c r="AH432" i="88"/>
  <c r="AH433" i="88"/>
  <c r="AH434" i="88"/>
  <c r="AH435" i="88"/>
  <c r="AH384" i="88"/>
  <c r="AH385" i="88"/>
  <c r="AH386" i="88"/>
  <c r="AH387" i="88"/>
  <c r="AH388" i="88"/>
  <c r="AH389" i="88"/>
  <c r="AH390" i="88"/>
  <c r="AH391" i="88"/>
  <c r="AH392" i="88"/>
  <c r="AH393" i="88"/>
  <c r="AH394" i="88"/>
  <c r="AH395" i="88"/>
  <c r="AH396" i="88"/>
  <c r="AH397" i="88"/>
  <c r="AH398" i="88"/>
  <c r="AH400" i="88"/>
  <c r="AH373" i="88"/>
  <c r="AH374" i="88"/>
  <c r="AH375" i="88"/>
  <c r="AH376" i="88"/>
  <c r="AH377" i="88"/>
  <c r="AH378" i="88"/>
  <c r="AH379" i="88"/>
  <c r="AH380" i="88"/>
  <c r="AH381" i="88"/>
  <c r="AH382" i="88"/>
  <c r="AH383" i="88"/>
  <c r="AH340" i="88"/>
  <c r="AH341" i="88"/>
  <c r="AH342" i="88"/>
  <c r="AH343" i="88"/>
  <c r="AH344" i="88"/>
  <c r="AH345" i="88"/>
  <c r="AH346" i="88"/>
  <c r="AH347" i="88"/>
  <c r="AH348" i="88"/>
  <c r="AH349" i="88"/>
  <c r="AH351" i="88"/>
  <c r="AH352" i="88"/>
  <c r="AH353" i="88"/>
  <c r="AH354" i="88"/>
  <c r="AH355" i="88"/>
  <c r="AH356" i="88"/>
  <c r="AH357" i="88"/>
  <c r="AH358" i="88"/>
  <c r="AH359" i="88"/>
  <c r="AH360" i="88"/>
  <c r="AH361" i="88"/>
  <c r="AH362" i="88"/>
  <c r="AH363" i="88"/>
  <c r="AH364" i="88"/>
  <c r="AH365" i="88"/>
  <c r="AH366" i="88"/>
  <c r="AH367" i="88"/>
  <c r="AH368" i="88"/>
  <c r="AH369" i="88"/>
  <c r="AH370" i="88"/>
  <c r="AH371" i="88"/>
  <c r="AH372" i="88"/>
  <c r="AH314" i="88"/>
  <c r="AH315" i="88"/>
  <c r="AH316" i="88"/>
  <c r="AH318" i="88"/>
  <c r="AH319" i="88"/>
  <c r="AH320" i="88"/>
  <c r="AH321" i="88"/>
  <c r="AH322" i="88"/>
  <c r="AH323" i="88"/>
  <c r="AH324" i="88"/>
  <c r="AH326" i="88"/>
  <c r="AH327" i="88"/>
  <c r="AH328" i="88"/>
  <c r="AH329" i="88"/>
  <c r="AH330" i="88"/>
  <c r="AH331" i="88"/>
  <c r="AH332" i="88"/>
  <c r="AH333" i="88"/>
  <c r="AH334" i="88"/>
  <c r="AH335" i="88"/>
  <c r="AH336" i="88"/>
  <c r="AH337" i="88"/>
  <c r="AH338" i="88"/>
  <c r="AH339" i="88"/>
  <c r="AH313" i="88"/>
  <c r="AH253" i="88"/>
  <c r="AH255" i="88"/>
  <c r="AH256" i="88"/>
  <c r="AH257" i="88"/>
  <c r="AH258" i="88"/>
  <c r="AH259" i="88"/>
  <c r="AH260" i="88"/>
  <c r="AH261" i="88"/>
  <c r="AH262" i="88"/>
  <c r="AH263" i="88"/>
  <c r="AH264" i="88"/>
  <c r="AH265" i="88"/>
  <c r="AH266" i="88"/>
  <c r="AH267" i="88"/>
  <c r="AH268" i="88"/>
  <c r="AH269" i="88"/>
  <c r="AH270" i="88"/>
  <c r="AH271" i="88"/>
  <c r="AH272" i="88"/>
  <c r="AH273" i="88"/>
  <c r="AH274" i="88"/>
  <c r="AH275" i="88"/>
  <c r="AH276" i="88"/>
  <c r="AH277" i="88"/>
  <c r="AH278" i="88"/>
  <c r="AH279" i="88"/>
  <c r="AH281" i="88"/>
  <c r="AH282" i="88"/>
  <c r="AH283" i="88"/>
  <c r="AH284" i="88"/>
  <c r="AH285" i="88"/>
  <c r="AH286" i="88"/>
  <c r="AH287" i="88"/>
  <c r="AH288" i="88"/>
  <c r="AH289" i="88"/>
  <c r="AH290" i="88"/>
  <c r="AH291" i="88"/>
  <c r="AH292" i="88"/>
  <c r="AH294" i="88"/>
  <c r="AH295" i="88"/>
  <c r="AH296" i="88"/>
  <c r="AH297" i="88"/>
  <c r="AH298" i="88"/>
  <c r="AH299" i="88"/>
  <c r="AH300" i="88"/>
  <c r="AH301" i="88"/>
  <c r="AH302" i="88"/>
  <c r="AH303" i="88"/>
  <c r="AH304" i="88"/>
  <c r="AH306" i="88"/>
  <c r="AH307" i="88"/>
  <c r="AH308" i="88"/>
  <c r="AH309" i="88"/>
  <c r="AH310" i="88"/>
  <c r="AH311" i="88"/>
  <c r="AH312" i="88"/>
  <c r="AH239" i="88"/>
  <c r="AH240" i="88"/>
  <c r="AH241" i="88"/>
  <c r="AH242" i="88"/>
  <c r="AH243" i="88"/>
  <c r="AH244" i="88"/>
  <c r="AH245" i="88"/>
  <c r="AH246" i="88"/>
  <c r="AH247" i="88"/>
  <c r="AH248" i="88"/>
  <c r="AH249" i="88"/>
  <c r="AH250" i="88"/>
  <c r="AH251" i="88"/>
  <c r="AH252" i="88"/>
  <c r="AH236" i="88"/>
  <c r="AH237" i="88"/>
  <c r="AH238" i="88"/>
  <c r="AH231" i="88"/>
  <c r="AH232" i="88"/>
  <c r="AH233" i="88"/>
  <c r="AH234" i="88"/>
  <c r="AH235" i="88"/>
  <c r="U386" i="70"/>
  <c r="BG375" i="170" s="1"/>
  <c r="T386" i="70"/>
  <c r="BF375" i="170" s="1"/>
  <c r="S386" i="70"/>
  <c r="BE375" i="170" s="1"/>
  <c r="R386" i="70"/>
  <c r="BD375" i="170" s="1"/>
  <c r="O386" i="70"/>
  <c r="BA375" i="170" s="1"/>
  <c r="N386" i="70"/>
  <c r="AZ375" i="170" s="1"/>
  <c r="M386" i="70"/>
  <c r="AY375" i="170" s="1"/>
  <c r="L386" i="70"/>
  <c r="AX375" i="170" s="1"/>
  <c r="AW375" i="170"/>
  <c r="AV375" i="170"/>
  <c r="AU375" i="170"/>
  <c r="AT375" i="170"/>
  <c r="AS375" i="170"/>
  <c r="AR375" i="170"/>
  <c r="AH225" i="88"/>
  <c r="AH227" i="88"/>
  <c r="AH228" i="88"/>
  <c r="AH229" i="88"/>
  <c r="AH230" i="88"/>
  <c r="AH218" i="88"/>
  <c r="AH219" i="88"/>
  <c r="AH220" i="88"/>
  <c r="AH221" i="88"/>
  <c r="AH222" i="88"/>
  <c r="AH223" i="88"/>
  <c r="AH224" i="88"/>
  <c r="AH190" i="88"/>
  <c r="AH191" i="88"/>
  <c r="AH192" i="88"/>
  <c r="AH193" i="88"/>
  <c r="AH194" i="88"/>
  <c r="AH195" i="88"/>
  <c r="AH196" i="88"/>
  <c r="AH197" i="88"/>
  <c r="AH198" i="88"/>
  <c r="AH199" i="88"/>
  <c r="AH200" i="88"/>
  <c r="AH201" i="88"/>
  <c r="AH202" i="88"/>
  <c r="AH203" i="88"/>
  <c r="AH204" i="88"/>
  <c r="AH206" i="88"/>
  <c r="AH207" i="88"/>
  <c r="AH208" i="88"/>
  <c r="AH209" i="88"/>
  <c r="AH210" i="88"/>
  <c r="AH211" i="88"/>
  <c r="AH212" i="88"/>
  <c r="AH213" i="88"/>
  <c r="AH214" i="88"/>
  <c r="AH215" i="88"/>
  <c r="AH216" i="88"/>
  <c r="AH217" i="88"/>
  <c r="AH179" i="88"/>
  <c r="AH180" i="88"/>
  <c r="AH181" i="88"/>
  <c r="AH182" i="88"/>
  <c r="AH183" i="88"/>
  <c r="AH184" i="88"/>
  <c r="AH186" i="88"/>
  <c r="AH187" i="88"/>
  <c r="AH188" i="88"/>
  <c r="AH189" i="88"/>
  <c r="AH162" i="88"/>
  <c r="AH163" i="88"/>
  <c r="AH164" i="88"/>
  <c r="AH165" i="88"/>
  <c r="AH166" i="88"/>
  <c r="AH167" i="88"/>
  <c r="AH168" i="88"/>
  <c r="AH169" i="88"/>
  <c r="AH170" i="88"/>
  <c r="AH171" i="88"/>
  <c r="AH172" i="88"/>
  <c r="AH173" i="88"/>
  <c r="AH174" i="88"/>
  <c r="AH175" i="88"/>
  <c r="AH176" i="88"/>
  <c r="AH177" i="88"/>
  <c r="AH178" i="88"/>
  <c r="AH161" i="88"/>
  <c r="AH158" i="88"/>
  <c r="AH159" i="88"/>
  <c r="AH160" i="88"/>
  <c r="AH152" i="88"/>
  <c r="AH153" i="88"/>
  <c r="AH154" i="88"/>
  <c r="AH155" i="88"/>
  <c r="AH156" i="88"/>
  <c r="AH157" i="88"/>
  <c r="AH145" i="88"/>
  <c r="AH146" i="88"/>
  <c r="AH147" i="88"/>
  <c r="AH148" i="88"/>
  <c r="AH149" i="88"/>
  <c r="AH150" i="88"/>
  <c r="AH151" i="88"/>
  <c r="AH136" i="88"/>
  <c r="AH137" i="88"/>
  <c r="AH138" i="88"/>
  <c r="AH139" i="88"/>
  <c r="AH140" i="88"/>
  <c r="AH141" i="88"/>
  <c r="AH142" i="88"/>
  <c r="AH143" i="88"/>
  <c r="AH144" i="88"/>
  <c r="AH130" i="88"/>
  <c r="AH131" i="88"/>
  <c r="AH132" i="88"/>
  <c r="AH120" i="88"/>
  <c r="AH121" i="88"/>
  <c r="AH122" i="88"/>
  <c r="AH123" i="88"/>
  <c r="AH124" i="88"/>
  <c r="AH125" i="88"/>
  <c r="AH126" i="88"/>
  <c r="AH127" i="88"/>
  <c r="AH128" i="88"/>
  <c r="AH129" i="88"/>
  <c r="AH103" i="88"/>
  <c r="AH104" i="88"/>
  <c r="AH105" i="88"/>
  <c r="AH106" i="88"/>
  <c r="AH107" i="88"/>
  <c r="AH108" i="88"/>
  <c r="AH109" i="88"/>
  <c r="AH110" i="88"/>
  <c r="AH111" i="88"/>
  <c r="AH112" i="88"/>
  <c r="AH113" i="88"/>
  <c r="AH114" i="88"/>
  <c r="AH115" i="88"/>
  <c r="AH116" i="88"/>
  <c r="AH117" i="88"/>
  <c r="AH118" i="88"/>
  <c r="AH119" i="88"/>
  <c r="AH91" i="88"/>
  <c r="AH92" i="88"/>
  <c r="AH93" i="88"/>
  <c r="AH94" i="88"/>
  <c r="AH97" i="88"/>
  <c r="AH98" i="88"/>
  <c r="AH99" i="88"/>
  <c r="AH100" i="88"/>
  <c r="AH101" i="88"/>
  <c r="AH102" i="88"/>
  <c r="AH90" i="88"/>
  <c r="U148" i="70"/>
  <c r="T148" i="70"/>
  <c r="S148" i="70"/>
  <c r="R148" i="70"/>
  <c r="O148" i="70"/>
  <c r="N148" i="70"/>
  <c r="M148" i="70"/>
  <c r="L148" i="70"/>
  <c r="AU138" i="170"/>
  <c r="AT138" i="170"/>
  <c r="AS138" i="170"/>
  <c r="AR138" i="170"/>
  <c r="AH86" i="88"/>
  <c r="AH87" i="88"/>
  <c r="AH88" i="88"/>
  <c r="AH89" i="88"/>
  <c r="AH76" i="88"/>
  <c r="AH77" i="88"/>
  <c r="AH78" i="88"/>
  <c r="AH79" i="88"/>
  <c r="AH80" i="88"/>
  <c r="AH81" i="88"/>
  <c r="AH82" i="88"/>
  <c r="AH83" i="88"/>
  <c r="AH84" i="88"/>
  <c r="AH85" i="88"/>
  <c r="AH74" i="88"/>
  <c r="AH59" i="88"/>
  <c r="AH60" i="88"/>
  <c r="AH61" i="88"/>
  <c r="AH62" i="88"/>
  <c r="AH64" i="88"/>
  <c r="AH65" i="88"/>
  <c r="AH66" i="88"/>
  <c r="AH67" i="88"/>
  <c r="AH68" i="88"/>
  <c r="AH69" i="88"/>
  <c r="AH70" i="88"/>
  <c r="AH71" i="88"/>
  <c r="AH72" i="88"/>
  <c r="AH73" i="88"/>
  <c r="AH58" i="88"/>
  <c r="AH55" i="88"/>
  <c r="AH56" i="88"/>
  <c r="AH57" i="88"/>
  <c r="AH50" i="88"/>
  <c r="AH51" i="88"/>
  <c r="AH52" i="88"/>
  <c r="AH53" i="88"/>
  <c r="AH54" i="88"/>
  <c r="AH44" i="88"/>
  <c r="AH45" i="88"/>
  <c r="AH46" i="88"/>
  <c r="AH47" i="88"/>
  <c r="AH48" i="88"/>
  <c r="AH42" i="88"/>
  <c r="AH43" i="88"/>
  <c r="AH33" i="88"/>
  <c r="AH34" i="88"/>
  <c r="AH35" i="88"/>
  <c r="AH36" i="88"/>
  <c r="AH38" i="88"/>
  <c r="AH39" i="88"/>
  <c r="AH40" i="88"/>
  <c r="AH41" i="88"/>
  <c r="AH28" i="88"/>
  <c r="AH29" i="88"/>
  <c r="AH30" i="88"/>
  <c r="AH31" i="88"/>
  <c r="AH32" i="88"/>
  <c r="AH25" i="88"/>
  <c r="AH26" i="88"/>
  <c r="AH27" i="88"/>
  <c r="AH16" i="88"/>
  <c r="AH17" i="88"/>
  <c r="AH18" i="88"/>
  <c r="AH20" i="88"/>
  <c r="AH21" i="88"/>
  <c r="AH22" i="88"/>
  <c r="AH23" i="88"/>
  <c r="AH24" i="88"/>
  <c r="AH6" i="88"/>
  <c r="AH7" i="88"/>
  <c r="AH8" i="88"/>
  <c r="AH9" i="88"/>
  <c r="AH10" i="88"/>
  <c r="AH11" i="88"/>
  <c r="AH12" i="88"/>
  <c r="AH13" i="88"/>
  <c r="AH14" i="88"/>
  <c r="AH15" i="88"/>
  <c r="AH5" i="88"/>
  <c r="AH4" i="88"/>
  <c r="BB3" i="169" l="1"/>
  <c r="BB3" i="170"/>
  <c r="R149" i="70"/>
  <c r="BD139" i="170" s="1"/>
  <c r="BD138" i="170"/>
  <c r="N149" i="70"/>
  <c r="AZ139" i="170" s="1"/>
  <c r="AZ138" i="170"/>
  <c r="AW811" i="170"/>
  <c r="AW810" i="170"/>
  <c r="U827" i="70"/>
  <c r="BG811" i="170" s="1"/>
  <c r="BG810" i="170"/>
  <c r="O149" i="70"/>
  <c r="BA139" i="170" s="1"/>
  <c r="BA138" i="170"/>
  <c r="L827" i="70"/>
  <c r="AX811" i="170" s="1"/>
  <c r="AX810" i="170"/>
  <c r="AV4" i="170"/>
  <c r="AV4" i="169"/>
  <c r="AV6" i="170"/>
  <c r="AV6" i="169"/>
  <c r="AW139" i="170"/>
  <c r="AW138" i="170"/>
  <c r="U149" i="70"/>
  <c r="BG139" i="170" s="1"/>
  <c r="BG138" i="170"/>
  <c r="R827" i="70"/>
  <c r="BD811" i="170" s="1"/>
  <c r="BD810" i="170"/>
  <c r="AV5" i="170"/>
  <c r="AV5" i="169"/>
  <c r="S149" i="70"/>
  <c r="BE139" i="170" s="1"/>
  <c r="BE138" i="170"/>
  <c r="N827" i="70"/>
  <c r="AZ811" i="170" s="1"/>
  <c r="AZ810" i="170"/>
  <c r="T149" i="70"/>
  <c r="BF139" i="170" s="1"/>
  <c r="BF138" i="170"/>
  <c r="L149" i="70"/>
  <c r="AX139" i="170" s="1"/>
  <c r="AX138" i="170"/>
  <c r="S827" i="70"/>
  <c r="BE811" i="170" s="1"/>
  <c r="BE810" i="170"/>
  <c r="AV139" i="170"/>
  <c r="AV138" i="170"/>
  <c r="O827" i="70"/>
  <c r="BA811" i="170" s="1"/>
  <c r="BA810" i="170"/>
  <c r="M149" i="70"/>
  <c r="AY139" i="170" s="1"/>
  <c r="AY138" i="170"/>
  <c r="AV811" i="170"/>
  <c r="AV810" i="170"/>
  <c r="T827" i="70"/>
  <c r="BF811" i="170" s="1"/>
  <c r="BF810" i="170"/>
  <c r="Z3" i="88"/>
  <c r="BH3" i="169"/>
  <c r="BH3" i="170"/>
  <c r="S72" i="23"/>
  <c r="S166" i="58" s="1"/>
  <c r="M166" i="58"/>
  <c r="G169" i="58"/>
  <c r="L51" i="21"/>
  <c r="G167" i="58"/>
  <c r="L49" i="21"/>
  <c r="G168" i="58"/>
  <c r="L50" i="21"/>
  <c r="P1022" i="70"/>
  <c r="Q1022" i="70"/>
  <c r="P858" i="70"/>
  <c r="Q858" i="70"/>
  <c r="Q826" i="70"/>
  <c r="M827" i="70"/>
  <c r="P826" i="70"/>
  <c r="P386" i="70"/>
  <c r="Q386" i="70"/>
  <c r="Q148" i="70"/>
  <c r="P148" i="70"/>
  <c r="Q149" i="70" l="1"/>
  <c r="W149" i="70" s="1"/>
  <c r="W858" i="70"/>
  <c r="BI842" i="170" s="1"/>
  <c r="BC842" i="170"/>
  <c r="W148" i="70"/>
  <c r="BI138" i="170" s="1"/>
  <c r="BC138" i="170"/>
  <c r="Q827" i="70"/>
  <c r="AY811" i="170"/>
  <c r="P827" i="70"/>
  <c r="W826" i="70"/>
  <c r="BC810" i="170"/>
  <c r="V148" i="70"/>
  <c r="BH138" i="170" s="1"/>
  <c r="BB138" i="170"/>
  <c r="W386" i="70"/>
  <c r="BI375" i="170" s="1"/>
  <c r="BC375" i="170"/>
  <c r="V858" i="70"/>
  <c r="BH842" i="170" s="1"/>
  <c r="BB842" i="170"/>
  <c r="V386" i="70"/>
  <c r="BH375" i="170" s="1"/>
  <c r="BB375" i="170"/>
  <c r="V826" i="70"/>
  <c r="BB810" i="170"/>
  <c r="P149" i="70"/>
  <c r="V1022" i="70"/>
  <c r="BH1003" i="170" s="1"/>
  <c r="BB1003" i="170"/>
  <c r="W1022" i="70"/>
  <c r="BI1003" i="170" s="1"/>
  <c r="BC1003" i="170"/>
  <c r="Y540" i="88" l="1"/>
  <c r="BH810" i="170"/>
  <c r="X520" i="88"/>
  <c r="BI810" i="170"/>
  <c r="Y520" i="88"/>
  <c r="X540" i="88"/>
  <c r="X651" i="88"/>
  <c r="BI139" i="170"/>
  <c r="Y98" i="88"/>
  <c r="Y97" i="88"/>
  <c r="BC139" i="170"/>
  <c r="X97" i="88"/>
  <c r="Y238" i="88"/>
  <c r="X238" i="88"/>
  <c r="Y651" i="88"/>
  <c r="V149" i="70"/>
  <c r="BB139" i="170"/>
  <c r="W827" i="70"/>
  <c r="BC811" i="170"/>
  <c r="V827" i="70"/>
  <c r="BB811" i="170"/>
  <c r="Y2" i="116"/>
  <c r="Y106" i="116" s="1"/>
  <c r="X2" i="116"/>
  <c r="X106" i="116" s="1"/>
  <c r="N128" i="116"/>
  <c r="O122" i="116"/>
  <c r="O128" i="116" s="1"/>
  <c r="N123" i="116"/>
  <c r="N129" i="116" s="1"/>
  <c r="O123" i="116"/>
  <c r="O129" i="116" s="1"/>
  <c r="N130" i="116"/>
  <c r="O124" i="116"/>
  <c r="O130" i="116" s="1"/>
  <c r="O127" i="116"/>
  <c r="N127" i="116"/>
  <c r="BI811" i="170" l="1"/>
  <c r="Y521" i="88"/>
  <c r="BH811" i="170"/>
  <c r="X521" i="88"/>
  <c r="BH139" i="170"/>
  <c r="X98" i="88"/>
  <c r="U123" i="116"/>
  <c r="U129" i="116" s="1"/>
  <c r="U127" i="116"/>
  <c r="U124" i="116"/>
  <c r="U130" i="116" s="1"/>
  <c r="T124" i="116"/>
  <c r="T130" i="116" s="1"/>
  <c r="T123" i="116"/>
  <c r="T129" i="116" s="1"/>
  <c r="U122" i="116"/>
  <c r="U128" i="116" s="1"/>
  <c r="T122" i="116"/>
  <c r="T128" i="116" s="1"/>
  <c r="O125" i="116"/>
  <c r="O131" i="116" s="1"/>
  <c r="N125" i="116"/>
  <c r="N131" i="116" s="1"/>
  <c r="T125" i="116" l="1"/>
  <c r="T131" i="116" s="1"/>
  <c r="T127" i="116"/>
  <c r="U125" i="116"/>
  <c r="U131" i="116" s="1"/>
  <c r="S4" i="42" l="1"/>
  <c r="I28" i="19" l="1"/>
  <c r="I29" i="19"/>
  <c r="J96" i="23" l="1"/>
  <c r="H96" i="23"/>
  <c r="H190" i="58" s="1"/>
  <c r="D96" i="23"/>
  <c r="D190" i="58" s="1"/>
  <c r="B96" i="23"/>
  <c r="B190" i="58" s="1"/>
  <c r="H120" i="19"/>
  <c r="C136" i="23" s="1"/>
  <c r="H119" i="19"/>
  <c r="C134" i="23" s="1"/>
  <c r="H102" i="19"/>
  <c r="H90" i="19"/>
  <c r="H78" i="19"/>
  <c r="H75" i="19"/>
  <c r="H74" i="19"/>
  <c r="H73" i="19"/>
  <c r="H72" i="19"/>
  <c r="H71" i="19"/>
  <c r="H70" i="19"/>
  <c r="Q333" i="97" s="1"/>
  <c r="H69" i="19"/>
  <c r="H68" i="19"/>
  <c r="H67" i="19"/>
  <c r="H66" i="19"/>
  <c r="H65" i="19"/>
  <c r="H64" i="19"/>
  <c r="H63" i="19"/>
  <c r="H62" i="19"/>
  <c r="H61" i="19"/>
  <c r="Q162" i="97" s="1"/>
  <c r="H60" i="19"/>
  <c r="H59" i="19"/>
  <c r="H58" i="19"/>
  <c r="H57" i="19"/>
  <c r="H56" i="19"/>
  <c r="H55" i="19"/>
  <c r="H54" i="19"/>
  <c r="H53" i="19"/>
  <c r="H52" i="19"/>
  <c r="H29" i="19"/>
  <c r="H28" i="19"/>
  <c r="AH717" i="88"/>
  <c r="R137" i="58"/>
  <c r="Q137" i="58"/>
  <c r="P137" i="58"/>
  <c r="O137" i="58"/>
  <c r="L137" i="58"/>
  <c r="K137" i="58"/>
  <c r="J137" i="58"/>
  <c r="H137" i="58"/>
  <c r="F137" i="58"/>
  <c r="E137" i="58"/>
  <c r="D137" i="58"/>
  <c r="C137" i="58"/>
  <c r="B137" i="58"/>
  <c r="B195" i="58"/>
  <c r="B194" i="58"/>
  <c r="B193" i="58"/>
  <c r="B192" i="58"/>
  <c r="B191" i="58"/>
  <c r="B162" i="58"/>
  <c r="B138" i="58"/>
  <c r="B135" i="58"/>
  <c r="B134" i="58"/>
  <c r="B133" i="58"/>
  <c r="B132" i="58"/>
  <c r="B131" i="58"/>
  <c r="B130" i="58"/>
  <c r="B129" i="58"/>
  <c r="B128" i="58"/>
  <c r="B126" i="58"/>
  <c r="B125" i="58"/>
  <c r="B124" i="58"/>
  <c r="B123" i="58"/>
  <c r="B122" i="58"/>
  <c r="B121" i="58"/>
  <c r="B120" i="58"/>
  <c r="B119" i="58"/>
  <c r="B118" i="58"/>
  <c r="B117" i="58"/>
  <c r="B116" i="58"/>
  <c r="B115" i="58"/>
  <c r="B114" i="58"/>
  <c r="B113" i="58"/>
  <c r="B112" i="58"/>
  <c r="B110" i="58"/>
  <c r="B107" i="58"/>
  <c r="B106" i="58"/>
  <c r="B105" i="58"/>
  <c r="J90" i="23"/>
  <c r="J184" i="58" s="1"/>
  <c r="H90" i="23"/>
  <c r="H184" i="58" s="1"/>
  <c r="F90" i="23"/>
  <c r="F184" i="58" s="1"/>
  <c r="D90" i="23"/>
  <c r="D184" i="58" s="1"/>
  <c r="J89" i="23"/>
  <c r="J183" i="58" s="1"/>
  <c r="H89" i="23"/>
  <c r="H183" i="58" s="1"/>
  <c r="D89" i="23"/>
  <c r="D183" i="58" s="1"/>
  <c r="B90" i="23"/>
  <c r="B184" i="58" s="1"/>
  <c r="B89" i="23"/>
  <c r="B183" i="58" s="1"/>
  <c r="J88" i="23"/>
  <c r="J182" i="58" s="1"/>
  <c r="H88" i="23"/>
  <c r="H182" i="58" s="1"/>
  <c r="D88" i="23"/>
  <c r="D182" i="58" s="1"/>
  <c r="B88" i="23"/>
  <c r="B182" i="58" s="1"/>
  <c r="J83" i="23"/>
  <c r="J177" i="58" s="1"/>
  <c r="H83" i="23"/>
  <c r="H177" i="58" s="1"/>
  <c r="F83" i="23"/>
  <c r="F177" i="58" s="1"/>
  <c r="E83" i="23"/>
  <c r="E177" i="58" s="1"/>
  <c r="D83" i="23"/>
  <c r="D177" i="58" s="1"/>
  <c r="B83" i="23"/>
  <c r="B177" i="58" s="1"/>
  <c r="J82" i="23"/>
  <c r="J176" i="58" s="1"/>
  <c r="H82" i="23"/>
  <c r="H176" i="58" s="1"/>
  <c r="F82" i="23"/>
  <c r="F176" i="58" s="1"/>
  <c r="E82" i="23"/>
  <c r="E176" i="58" s="1"/>
  <c r="D82" i="23"/>
  <c r="D176" i="58" s="1"/>
  <c r="B82" i="23"/>
  <c r="B176" i="58" s="1"/>
  <c r="J81" i="23"/>
  <c r="J175" i="58" s="1"/>
  <c r="H81" i="23"/>
  <c r="H175" i="58" s="1"/>
  <c r="D81" i="23"/>
  <c r="D175" i="58" s="1"/>
  <c r="B81" i="23"/>
  <c r="B175" i="58" s="1"/>
  <c r="J80" i="23"/>
  <c r="J174" i="58" s="1"/>
  <c r="H80" i="23"/>
  <c r="H174" i="58" s="1"/>
  <c r="D80" i="23"/>
  <c r="D174" i="58" s="1"/>
  <c r="B80" i="23"/>
  <c r="B174" i="58" s="1"/>
  <c r="J79" i="23"/>
  <c r="J173" i="58" s="1"/>
  <c r="H79" i="23"/>
  <c r="H173" i="58" s="1"/>
  <c r="D79" i="23"/>
  <c r="D173" i="58" s="1"/>
  <c r="B79" i="23"/>
  <c r="B173" i="58" s="1"/>
  <c r="J78" i="23"/>
  <c r="J172" i="58" s="1"/>
  <c r="H78" i="23"/>
  <c r="H172" i="58" s="1"/>
  <c r="D78" i="23"/>
  <c r="D172" i="58" s="1"/>
  <c r="B78" i="23"/>
  <c r="B172" i="58" s="1"/>
  <c r="J77" i="23"/>
  <c r="J171" i="58" s="1"/>
  <c r="H77" i="23"/>
  <c r="H171" i="58" s="1"/>
  <c r="D77" i="23"/>
  <c r="D171" i="58" s="1"/>
  <c r="B77" i="23"/>
  <c r="B171" i="58" s="1"/>
  <c r="J76" i="23"/>
  <c r="J170" i="58" s="1"/>
  <c r="H76" i="23"/>
  <c r="H170" i="58" s="1"/>
  <c r="D76" i="23"/>
  <c r="D170" i="58" s="1"/>
  <c r="B76" i="23"/>
  <c r="B170" i="58" s="1"/>
  <c r="J165" i="58"/>
  <c r="H165" i="58"/>
  <c r="F165" i="58"/>
  <c r="E165" i="58"/>
  <c r="D165" i="58"/>
  <c r="C165" i="58"/>
  <c r="B165" i="58"/>
  <c r="R103" i="23"/>
  <c r="J69" i="23"/>
  <c r="H69" i="23"/>
  <c r="D69" i="23"/>
  <c r="D164" i="58" s="1"/>
  <c r="B69" i="23"/>
  <c r="B164" i="58" s="1"/>
  <c r="B67" i="23"/>
  <c r="B161" i="58" s="1"/>
  <c r="B64" i="23"/>
  <c r="B158" i="58" s="1"/>
  <c r="B63" i="23"/>
  <c r="B157" i="58" s="1"/>
  <c r="B62" i="23"/>
  <c r="B156" i="58" s="1"/>
  <c r="B51" i="23"/>
  <c r="B145" i="58" s="1"/>
  <c r="B50" i="23"/>
  <c r="B144" i="58" s="1"/>
  <c r="R165" i="58"/>
  <c r="P165" i="58"/>
  <c r="J62" i="23"/>
  <c r="J156" i="58" s="1"/>
  <c r="H62" i="23"/>
  <c r="H156" i="58" s="1"/>
  <c r="F62" i="23"/>
  <c r="F156" i="58" s="1"/>
  <c r="E62" i="23"/>
  <c r="E156" i="58" s="1"/>
  <c r="D62" i="23"/>
  <c r="D156" i="58" s="1"/>
  <c r="J61" i="23"/>
  <c r="J155" i="58" s="1"/>
  <c r="I61" i="23"/>
  <c r="H61" i="23"/>
  <c r="H155" i="58" s="1"/>
  <c r="G61" i="23"/>
  <c r="F61" i="23"/>
  <c r="F155" i="58" s="1"/>
  <c r="E61" i="23"/>
  <c r="E155" i="58" s="1"/>
  <c r="D61" i="23"/>
  <c r="D155" i="58" s="1"/>
  <c r="C61" i="23"/>
  <c r="C155" i="58" s="1"/>
  <c r="J60" i="23"/>
  <c r="H60" i="23"/>
  <c r="H154" i="58" s="1"/>
  <c r="F60" i="23"/>
  <c r="F154" i="58" s="1"/>
  <c r="D60" i="23"/>
  <c r="D154" i="58" s="1"/>
  <c r="B61" i="23"/>
  <c r="B155" i="58" s="1"/>
  <c r="B60" i="23"/>
  <c r="B154" i="58" s="1"/>
  <c r="N43" i="23"/>
  <c r="T43" i="23" s="1"/>
  <c r="J6" i="42"/>
  <c r="I6" i="42"/>
  <c r="H164" i="58" l="1"/>
  <c r="L168" i="21"/>
  <c r="J190" i="58"/>
  <c r="J154" i="58"/>
  <c r="G165" i="58"/>
  <c r="I165" i="58"/>
  <c r="J164" i="58"/>
  <c r="M168" i="21"/>
  <c r="I155" i="58"/>
  <c r="M28" i="21"/>
  <c r="G155" i="58"/>
  <c r="L28" i="21"/>
  <c r="AH718" i="88"/>
  <c r="L165" i="58"/>
  <c r="N137" i="58"/>
  <c r="T137" i="58" s="1"/>
  <c r="N71" i="23" l="1"/>
  <c r="T71" i="23" s="1"/>
  <c r="AB567" i="70" s="1"/>
  <c r="U993" i="70"/>
  <c r="BG974" i="170" s="1"/>
  <c r="T993" i="70"/>
  <c r="BF974" i="170" s="1"/>
  <c r="S993" i="70"/>
  <c r="BE974" i="170" s="1"/>
  <c r="R993" i="70"/>
  <c r="BD974" i="170" s="1"/>
  <c r="O993" i="70"/>
  <c r="BA974" i="170" s="1"/>
  <c r="N993" i="70"/>
  <c r="AZ974" i="170" s="1"/>
  <c r="M993" i="70"/>
  <c r="AY974" i="170" s="1"/>
  <c r="L993" i="70"/>
  <c r="AX974" i="170" s="1"/>
  <c r="AW974" i="170"/>
  <c r="AV974" i="170"/>
  <c r="AU974" i="170"/>
  <c r="AT974" i="170"/>
  <c r="AS974" i="170"/>
  <c r="AR974" i="170"/>
  <c r="AX873" i="170"/>
  <c r="Q889" i="70" l="1"/>
  <c r="AY873" i="170"/>
  <c r="P889" i="70"/>
  <c r="N165" i="58"/>
  <c r="Q993" i="70"/>
  <c r="T165" i="58"/>
  <c r="P993" i="70"/>
  <c r="M1092" i="70"/>
  <c r="AY1073" i="170" s="1"/>
  <c r="M1091" i="70"/>
  <c r="AY1072" i="170" s="1"/>
  <c r="L1091" i="70"/>
  <c r="AX1072" i="170" s="1"/>
  <c r="AW1072" i="170"/>
  <c r="AV1072" i="170"/>
  <c r="AR1072" i="170"/>
  <c r="BG1145" i="170"/>
  <c r="BE1145" i="170"/>
  <c r="BG1148" i="170"/>
  <c r="BE1148" i="170"/>
  <c r="U1133" i="70"/>
  <c r="BG1113" i="170" s="1"/>
  <c r="T1133" i="70"/>
  <c r="BF1113" i="170" s="1"/>
  <c r="S1133" i="70"/>
  <c r="BE1113" i="170" s="1"/>
  <c r="R1133" i="70"/>
  <c r="BD1113" i="170" s="1"/>
  <c r="O1133" i="70"/>
  <c r="BA1113" i="170" s="1"/>
  <c r="N1133" i="70"/>
  <c r="AZ1113" i="170" s="1"/>
  <c r="M1133" i="70"/>
  <c r="AY1113" i="170" s="1"/>
  <c r="L1133" i="70"/>
  <c r="U1129" i="70"/>
  <c r="BG1109" i="170" s="1"/>
  <c r="T1129" i="70"/>
  <c r="BF1109" i="170" s="1"/>
  <c r="S1129" i="70"/>
  <c r="BE1109" i="170" s="1"/>
  <c r="R1129" i="70"/>
  <c r="BD1109" i="170" s="1"/>
  <c r="O1129" i="70"/>
  <c r="BA1109" i="170" s="1"/>
  <c r="N1129" i="70"/>
  <c r="AZ1109" i="170" s="1"/>
  <c r="M1129" i="70"/>
  <c r="L1129" i="70"/>
  <c r="AX1109" i="170" s="1"/>
  <c r="AT1109" i="170"/>
  <c r="U359" i="70"/>
  <c r="BG349" i="170" s="1"/>
  <c r="T359" i="70"/>
  <c r="BF349" i="170" s="1"/>
  <c r="S359" i="70"/>
  <c r="BE349" i="170" s="1"/>
  <c r="R359" i="70"/>
  <c r="BD349" i="170" s="1"/>
  <c r="O359" i="70"/>
  <c r="BA349" i="170" s="1"/>
  <c r="N359" i="70"/>
  <c r="AZ349" i="170" s="1"/>
  <c r="M359" i="70"/>
  <c r="L359" i="70"/>
  <c r="AX349" i="170" s="1"/>
  <c r="AV349" i="170"/>
  <c r="AU349" i="170"/>
  <c r="AT349" i="170"/>
  <c r="AR349" i="170"/>
  <c r="AE359" i="70"/>
  <c r="AE337" i="70"/>
  <c r="U337" i="70"/>
  <c r="BG327" i="170" s="1"/>
  <c r="T337" i="70"/>
  <c r="BF327" i="170" s="1"/>
  <c r="S337" i="70"/>
  <c r="BE327" i="170" s="1"/>
  <c r="R337" i="70"/>
  <c r="BD327" i="170" s="1"/>
  <c r="O337" i="70"/>
  <c r="BA327" i="170" s="1"/>
  <c r="N337" i="70"/>
  <c r="AZ327" i="170" s="1"/>
  <c r="M337" i="70"/>
  <c r="AY327" i="170" s="1"/>
  <c r="L337" i="70"/>
  <c r="AX327" i="170" s="1"/>
  <c r="AV327" i="170"/>
  <c r="AU327" i="170"/>
  <c r="AT327" i="170"/>
  <c r="AR327" i="170"/>
  <c r="M306" i="70"/>
  <c r="AY296" i="170" s="1"/>
  <c r="L82" i="23"/>
  <c r="M314" i="70" l="1"/>
  <c r="AY304" i="170" s="1"/>
  <c r="AY349" i="170"/>
  <c r="AS304" i="170"/>
  <c r="AS349" i="170"/>
  <c r="AW301" i="170"/>
  <c r="AW327" i="170"/>
  <c r="AW304" i="170"/>
  <c r="AW349" i="170"/>
  <c r="V889" i="70"/>
  <c r="BH873" i="170" s="1"/>
  <c r="BB873" i="170"/>
  <c r="AS301" i="170"/>
  <c r="AS327" i="170"/>
  <c r="W889" i="70"/>
  <c r="BI873" i="170" s="1"/>
  <c r="BC873" i="170"/>
  <c r="L1076" i="70"/>
  <c r="AX1057" i="170" s="1"/>
  <c r="AX1113" i="170"/>
  <c r="AW1056" i="170"/>
  <c r="AW1109" i="170"/>
  <c r="AV1056" i="170"/>
  <c r="AV1109" i="170"/>
  <c r="AR1057" i="170"/>
  <c r="AR1113" i="170"/>
  <c r="M1075" i="70"/>
  <c r="AY1056" i="170" s="1"/>
  <c r="AY1109" i="170"/>
  <c r="AS1057" i="170"/>
  <c r="AS1113" i="170"/>
  <c r="W993" i="70"/>
  <c r="BC974" i="170"/>
  <c r="V993" i="70"/>
  <c r="BB974" i="170"/>
  <c r="AR1056" i="170"/>
  <c r="AR1109" i="170"/>
  <c r="AT1057" i="170"/>
  <c r="AT1113" i="170"/>
  <c r="AU1057" i="170"/>
  <c r="AU1113" i="170"/>
  <c r="AV1057" i="170"/>
  <c r="AV1113" i="170"/>
  <c r="AS1056" i="170"/>
  <c r="AS1109" i="170"/>
  <c r="AU1056" i="170"/>
  <c r="AU1109" i="170"/>
  <c r="AW1057" i="170"/>
  <c r="AW1113" i="170"/>
  <c r="R82" i="23"/>
  <c r="R176" i="58" s="1"/>
  <c r="BG346" i="170"/>
  <c r="O1092" i="70"/>
  <c r="BA1073" i="170" s="1"/>
  <c r="BA1148" i="170"/>
  <c r="P83" i="23"/>
  <c r="P177" i="58" s="1"/>
  <c r="BE347" i="170"/>
  <c r="R83" i="23"/>
  <c r="R177" i="58" s="1"/>
  <c r="BG347" i="170"/>
  <c r="L61" i="23"/>
  <c r="L155" i="58" s="1"/>
  <c r="N155" i="58" s="1"/>
  <c r="BA1145" i="170"/>
  <c r="P82" i="23"/>
  <c r="P176" i="58" s="1"/>
  <c r="BE346" i="170"/>
  <c r="O83" i="23"/>
  <c r="O177" i="58" s="1"/>
  <c r="BD347" i="170"/>
  <c r="Q83" i="23"/>
  <c r="Q177" i="58" s="1"/>
  <c r="BF347" i="170"/>
  <c r="K83" i="23"/>
  <c r="AZ347" i="170"/>
  <c r="X624" i="88"/>
  <c r="Y624" i="88"/>
  <c r="O1091" i="70"/>
  <c r="BA1072" i="170" s="1"/>
  <c r="L83" i="23"/>
  <c r="L176" i="58"/>
  <c r="N82" i="23"/>
  <c r="Q1133" i="70"/>
  <c r="S1092" i="70"/>
  <c r="BE1073" i="170" s="1"/>
  <c r="P62" i="23"/>
  <c r="P156" i="58" s="1"/>
  <c r="U1091" i="70"/>
  <c r="BG1072" i="170" s="1"/>
  <c r="R61" i="23"/>
  <c r="R155" i="58" s="1"/>
  <c r="U1092" i="70"/>
  <c r="BG1073" i="170" s="1"/>
  <c r="R62" i="23"/>
  <c r="R156" i="58" s="1"/>
  <c r="L62" i="23"/>
  <c r="S1091" i="70"/>
  <c r="BE1072" i="170" s="1"/>
  <c r="P61" i="23"/>
  <c r="P155" i="58" s="1"/>
  <c r="P1129" i="70"/>
  <c r="P359" i="70"/>
  <c r="P1133" i="70"/>
  <c r="L1075" i="70"/>
  <c r="AX1056" i="170" s="1"/>
  <c r="AU350" i="170"/>
  <c r="M1076" i="70"/>
  <c r="AY1057" i="170" s="1"/>
  <c r="Q1129" i="70"/>
  <c r="Q359" i="70"/>
  <c r="O306" i="70"/>
  <c r="BA296" i="170" s="1"/>
  <c r="P337" i="70"/>
  <c r="S306" i="70"/>
  <c r="BE296" i="170" s="1"/>
  <c r="Q337" i="70"/>
  <c r="U306" i="70"/>
  <c r="BG296" i="170" s="1"/>
  <c r="M311" i="70"/>
  <c r="AY301" i="170" s="1"/>
  <c r="AU328" i="170"/>
  <c r="AS355" i="70"/>
  <c r="AM355" i="70"/>
  <c r="AG355" i="70"/>
  <c r="AE355" i="70"/>
  <c r="AE340" i="70"/>
  <c r="U343" i="70"/>
  <c r="BG333" i="170" s="1"/>
  <c r="T343" i="70"/>
  <c r="BF333" i="170" s="1"/>
  <c r="S343" i="70"/>
  <c r="BE333" i="170" s="1"/>
  <c r="R343" i="70"/>
  <c r="BD333" i="170" s="1"/>
  <c r="O343" i="70"/>
  <c r="BA333" i="170" s="1"/>
  <c r="N343" i="70"/>
  <c r="AZ333" i="170" s="1"/>
  <c r="M343" i="70"/>
  <c r="L343" i="70"/>
  <c r="AX333" i="170" s="1"/>
  <c r="AV333" i="170"/>
  <c r="AU333" i="170"/>
  <c r="AT333" i="170"/>
  <c r="AS333" i="170"/>
  <c r="AR333" i="170"/>
  <c r="U340" i="70"/>
  <c r="BG330" i="170" s="1"/>
  <c r="T340" i="70"/>
  <c r="BF330" i="170" s="1"/>
  <c r="S340" i="70"/>
  <c r="BE330" i="170" s="1"/>
  <c r="R340" i="70"/>
  <c r="BD330" i="170" s="1"/>
  <c r="O340" i="70"/>
  <c r="BA330" i="170" s="1"/>
  <c r="N340" i="70"/>
  <c r="AZ330" i="170" s="1"/>
  <c r="M340" i="70"/>
  <c r="L340" i="70"/>
  <c r="AX330" i="170" s="1"/>
  <c r="AV330" i="170"/>
  <c r="AU330" i="170"/>
  <c r="AT330" i="170"/>
  <c r="AR330" i="170"/>
  <c r="AE343" i="70"/>
  <c r="AR589" i="170"/>
  <c r="AR519" i="170"/>
  <c r="U437" i="70"/>
  <c r="BG426" i="170" s="1"/>
  <c r="T437" i="70"/>
  <c r="BF426" i="170" s="1"/>
  <c r="S437" i="70"/>
  <c r="BE426" i="170" s="1"/>
  <c r="R437" i="70"/>
  <c r="BD426" i="170" s="1"/>
  <c r="U436" i="70"/>
  <c r="BG425" i="170" s="1"/>
  <c r="T436" i="70"/>
  <c r="BF425" i="170" s="1"/>
  <c r="S436" i="70"/>
  <c r="BE425" i="170" s="1"/>
  <c r="R436" i="70"/>
  <c r="BD425" i="170" s="1"/>
  <c r="O437" i="70"/>
  <c r="BA426" i="170" s="1"/>
  <c r="N437" i="70"/>
  <c r="AZ426" i="170" s="1"/>
  <c r="M437" i="70"/>
  <c r="AY426" i="170" s="1"/>
  <c r="L437" i="70"/>
  <c r="AX426" i="170" s="1"/>
  <c r="AW426" i="170"/>
  <c r="AV426" i="170"/>
  <c r="AU426" i="170"/>
  <c r="AT426" i="170"/>
  <c r="AS426" i="170"/>
  <c r="O436" i="70"/>
  <c r="BA425" i="170" s="1"/>
  <c r="N436" i="70"/>
  <c r="AZ425" i="170" s="1"/>
  <c r="M436" i="70"/>
  <c r="AY425" i="170" s="1"/>
  <c r="L436" i="70"/>
  <c r="AX425" i="170" s="1"/>
  <c r="AW425" i="170"/>
  <c r="AV425" i="170"/>
  <c r="AU425" i="170"/>
  <c r="AT425" i="170"/>
  <c r="AS425" i="170"/>
  <c r="U435" i="70"/>
  <c r="BG424" i="170" s="1"/>
  <c r="T435" i="70"/>
  <c r="BF424" i="170" s="1"/>
  <c r="S435" i="70"/>
  <c r="BE424" i="170" s="1"/>
  <c r="R435" i="70"/>
  <c r="BD424" i="170" s="1"/>
  <c r="O435" i="70"/>
  <c r="BA424" i="170" s="1"/>
  <c r="N435" i="70"/>
  <c r="AZ424" i="170" s="1"/>
  <c r="M435" i="70"/>
  <c r="AY424" i="170" s="1"/>
  <c r="L435" i="70"/>
  <c r="AX424" i="170" s="1"/>
  <c r="AW424" i="170"/>
  <c r="AV424" i="170"/>
  <c r="AU424" i="170"/>
  <c r="AT424" i="170"/>
  <c r="AS424" i="170"/>
  <c r="U428" i="70"/>
  <c r="BG417" i="170" s="1"/>
  <c r="T428" i="70"/>
  <c r="BF417" i="170" s="1"/>
  <c r="S428" i="70"/>
  <c r="BE417" i="170" s="1"/>
  <c r="R428" i="70"/>
  <c r="BD417" i="170" s="1"/>
  <c r="O428" i="70"/>
  <c r="BA417" i="170" s="1"/>
  <c r="N428" i="70"/>
  <c r="AZ417" i="170" s="1"/>
  <c r="M428" i="70"/>
  <c r="AY417" i="170" s="1"/>
  <c r="L428" i="70"/>
  <c r="AX417" i="170" s="1"/>
  <c r="AW417" i="170"/>
  <c r="AV417" i="170"/>
  <c r="AU417" i="170"/>
  <c r="AT417" i="170"/>
  <c r="AS417" i="170"/>
  <c r="U427" i="70"/>
  <c r="BG416" i="170" s="1"/>
  <c r="T427" i="70"/>
  <c r="BF416" i="170" s="1"/>
  <c r="S427" i="70"/>
  <c r="BE416" i="170" s="1"/>
  <c r="R427" i="70"/>
  <c r="BD416" i="170" s="1"/>
  <c r="O427" i="70"/>
  <c r="BA416" i="170" s="1"/>
  <c r="N427" i="70"/>
  <c r="AZ416" i="170" s="1"/>
  <c r="M427" i="70"/>
  <c r="AY416" i="170" s="1"/>
  <c r="L427" i="70"/>
  <c r="AX416" i="170" s="1"/>
  <c r="AW416" i="170"/>
  <c r="AV416" i="170"/>
  <c r="AU416" i="170"/>
  <c r="AT416" i="170"/>
  <c r="AS416" i="170"/>
  <c r="AR425" i="170"/>
  <c r="AR424" i="170"/>
  <c r="AR417" i="170"/>
  <c r="AR426" i="170"/>
  <c r="AU378" i="170"/>
  <c r="AT378" i="170"/>
  <c r="J83" i="21"/>
  <c r="L604" i="70" s="1"/>
  <c r="J82" i="21"/>
  <c r="L570" i="70" s="1"/>
  <c r="J81" i="21"/>
  <c r="J80" i="21"/>
  <c r="L445" i="70" s="1"/>
  <c r="G83" i="21"/>
  <c r="G82" i="21"/>
  <c r="J570" i="70" s="1"/>
  <c r="G81" i="21"/>
  <c r="G80" i="21"/>
  <c r="J445" i="70" s="1"/>
  <c r="U367" i="70"/>
  <c r="BG357" i="170" s="1"/>
  <c r="T367" i="70"/>
  <c r="BF357" i="170" s="1"/>
  <c r="S367" i="70"/>
  <c r="BE357" i="170" s="1"/>
  <c r="R367" i="70"/>
  <c r="BD357" i="170" s="1"/>
  <c r="O367" i="70"/>
  <c r="BA357" i="170" s="1"/>
  <c r="N367" i="70"/>
  <c r="AZ357" i="170" s="1"/>
  <c r="M367" i="70"/>
  <c r="AY357" i="170" s="1"/>
  <c r="L367" i="70"/>
  <c r="AX357" i="170" s="1"/>
  <c r="AW357" i="170"/>
  <c r="AV357" i="170"/>
  <c r="AU357" i="170"/>
  <c r="AT357" i="170"/>
  <c r="AS357" i="170"/>
  <c r="AR357" i="170"/>
  <c r="AE352" i="70"/>
  <c r="AE346" i="70"/>
  <c r="U352" i="70"/>
  <c r="BG342" i="170" s="1"/>
  <c r="T352" i="70"/>
  <c r="BF342" i="170" s="1"/>
  <c r="S352" i="70"/>
  <c r="BE342" i="170" s="1"/>
  <c r="U349" i="70"/>
  <c r="BG339" i="170" s="1"/>
  <c r="T349" i="70"/>
  <c r="BF339" i="170" s="1"/>
  <c r="S349" i="70"/>
  <c r="BE339" i="170" s="1"/>
  <c r="U346" i="70"/>
  <c r="BG336" i="170" s="1"/>
  <c r="T346" i="70"/>
  <c r="BF336" i="170" s="1"/>
  <c r="S346" i="70"/>
  <c r="BE336" i="170" s="1"/>
  <c r="R352" i="70"/>
  <c r="BD342" i="170" s="1"/>
  <c r="R349" i="70"/>
  <c r="BD339" i="170" s="1"/>
  <c r="R346" i="70"/>
  <c r="BD336" i="170" s="1"/>
  <c r="O352" i="70"/>
  <c r="BA342" i="170" s="1"/>
  <c r="N352" i="70"/>
  <c r="AZ342" i="170" s="1"/>
  <c r="M352" i="70"/>
  <c r="AY342" i="170" s="1"/>
  <c r="L352" i="70"/>
  <c r="AX342" i="170" s="1"/>
  <c r="AW342" i="170"/>
  <c r="AV342" i="170"/>
  <c r="AU342" i="170"/>
  <c r="AT342" i="170"/>
  <c r="AS342" i="170"/>
  <c r="O349" i="70"/>
  <c r="BA339" i="170" s="1"/>
  <c r="N349" i="70"/>
  <c r="AZ339" i="170" s="1"/>
  <c r="M349" i="70"/>
  <c r="AY339" i="170" s="1"/>
  <c r="L349" i="70"/>
  <c r="AX339" i="170" s="1"/>
  <c r="AW339" i="170"/>
  <c r="AV339" i="170"/>
  <c r="AU339" i="170"/>
  <c r="AT339" i="170"/>
  <c r="AS339" i="170"/>
  <c r="O346" i="70"/>
  <c r="BA336" i="170" s="1"/>
  <c r="N346" i="70"/>
  <c r="AZ336" i="170" s="1"/>
  <c r="M346" i="70"/>
  <c r="AY336" i="170" s="1"/>
  <c r="L346" i="70"/>
  <c r="AX336" i="170" s="1"/>
  <c r="AW336" i="170"/>
  <c r="AV336" i="170"/>
  <c r="AU336" i="170"/>
  <c r="AT336" i="170"/>
  <c r="AS336" i="170"/>
  <c r="AR342" i="170"/>
  <c r="AR339" i="170"/>
  <c r="AR336" i="170"/>
  <c r="BG101" i="170"/>
  <c r="BF101" i="170"/>
  <c r="BE101" i="170"/>
  <c r="BD101" i="170"/>
  <c r="BA101" i="170"/>
  <c r="AZ101" i="170"/>
  <c r="Z302" i="88"/>
  <c r="H447" i="97"/>
  <c r="H466" i="129"/>
  <c r="I466" i="129"/>
  <c r="U238" i="70"/>
  <c r="BG228" i="170" s="1"/>
  <c r="T238" i="70"/>
  <c r="BF228" i="170" s="1"/>
  <c r="S238" i="70"/>
  <c r="BE228" i="170" s="1"/>
  <c r="R238" i="70"/>
  <c r="BD228" i="170" s="1"/>
  <c r="O238" i="70"/>
  <c r="BA228" i="170" s="1"/>
  <c r="N238" i="70"/>
  <c r="AZ228" i="170" s="1"/>
  <c r="M238" i="70"/>
  <c r="AY228" i="170" s="1"/>
  <c r="L238" i="70"/>
  <c r="AX228" i="170" s="1"/>
  <c r="AW228" i="170"/>
  <c r="AV228" i="170"/>
  <c r="AU228" i="170"/>
  <c r="AT228" i="170"/>
  <c r="AS228" i="170"/>
  <c r="AR228" i="170"/>
  <c r="K466" i="129"/>
  <c r="G43" i="23" l="1"/>
  <c r="AH444" i="70"/>
  <c r="AI444" i="70" s="1"/>
  <c r="J390" i="70"/>
  <c r="J396" i="70" s="1"/>
  <c r="J604" i="70"/>
  <c r="AV588" i="170" s="1"/>
  <c r="I43" i="23"/>
  <c r="P445" i="70"/>
  <c r="AJ444" i="70"/>
  <c r="AK444" i="70" s="1"/>
  <c r="L390" i="70"/>
  <c r="P390" i="70" s="1"/>
  <c r="V390" i="70" s="1"/>
  <c r="BH974" i="170"/>
  <c r="X620" i="88"/>
  <c r="BI974" i="170"/>
  <c r="Y620" i="88"/>
  <c r="AV554" i="170"/>
  <c r="Z243" i="88"/>
  <c r="Z570" i="70"/>
  <c r="J571" i="70"/>
  <c r="AV555" i="170" s="1"/>
  <c r="K177" i="58"/>
  <c r="V83" i="23"/>
  <c r="X625" i="88"/>
  <c r="Y625" i="88"/>
  <c r="V337" i="70"/>
  <c r="BH327" i="170" s="1"/>
  <c r="BB327" i="170"/>
  <c r="V359" i="70"/>
  <c r="BH349" i="170" s="1"/>
  <c r="BB349" i="170"/>
  <c r="AS292" i="170"/>
  <c r="AS330" i="170"/>
  <c r="W359" i="70"/>
  <c r="BI349" i="170" s="1"/>
  <c r="BC349" i="170"/>
  <c r="AW292" i="170"/>
  <c r="AW330" i="170"/>
  <c r="W337" i="70"/>
  <c r="BI327" i="170" s="1"/>
  <c r="BC327" i="170"/>
  <c r="M307" i="70"/>
  <c r="AY297" i="170" s="1"/>
  <c r="AY333" i="170"/>
  <c r="M302" i="70"/>
  <c r="AY292" i="170" s="1"/>
  <c r="AY330" i="170"/>
  <c r="AW297" i="170"/>
  <c r="AW333" i="170"/>
  <c r="W1129" i="70"/>
  <c r="BI1109" i="170" s="1"/>
  <c r="BC1109" i="170"/>
  <c r="V1133" i="70"/>
  <c r="BH1113" i="170" s="1"/>
  <c r="BB1113" i="170"/>
  <c r="AT1056" i="170"/>
  <c r="AT1110" i="170"/>
  <c r="W1133" i="70"/>
  <c r="BI1113" i="170" s="1"/>
  <c r="BC1113" i="170"/>
  <c r="V1129" i="70"/>
  <c r="BH1109" i="170" s="1"/>
  <c r="BB1109" i="170"/>
  <c r="N61" i="23"/>
  <c r="T61" i="23" s="1"/>
  <c r="L90" i="23"/>
  <c r="N90" i="23" s="1"/>
  <c r="BA359" i="170"/>
  <c r="BI1148" i="170"/>
  <c r="BC1148" i="170"/>
  <c r="P90" i="23"/>
  <c r="P184" i="58" s="1"/>
  <c r="BE359" i="170"/>
  <c r="R90" i="23"/>
  <c r="R184" i="58" s="1"/>
  <c r="BG359" i="170"/>
  <c r="BI347" i="170"/>
  <c r="BC347" i="170"/>
  <c r="Q90" i="23"/>
  <c r="Q184" i="58" s="1"/>
  <c r="BF359" i="170"/>
  <c r="K90" i="23"/>
  <c r="AZ359" i="170"/>
  <c r="O90" i="23"/>
  <c r="O184" i="58" s="1"/>
  <c r="BD359" i="170"/>
  <c r="AU331" i="170"/>
  <c r="AU334" i="170"/>
  <c r="L571" i="70"/>
  <c r="T155" i="58"/>
  <c r="T82" i="23"/>
  <c r="N176" i="58"/>
  <c r="N62" i="23"/>
  <c r="T62" i="23" s="1"/>
  <c r="L156" i="58"/>
  <c r="N156" i="58" s="1"/>
  <c r="T156" i="58" s="1"/>
  <c r="N83" i="23"/>
  <c r="L177" i="58"/>
  <c r="AG337" i="70"/>
  <c r="F76" i="23"/>
  <c r="F170" i="58" s="1"/>
  <c r="AG359" i="70"/>
  <c r="F88" i="23"/>
  <c r="F182" i="58" s="1"/>
  <c r="AU304" i="170"/>
  <c r="AU301" i="170"/>
  <c r="Q355" i="70"/>
  <c r="Q306" i="70"/>
  <c r="BC296" i="170" s="1"/>
  <c r="P355" i="70"/>
  <c r="P343" i="70"/>
  <c r="BC346" i="170"/>
  <c r="AQ355" i="70"/>
  <c r="P340" i="70"/>
  <c r="AS297" i="170"/>
  <c r="Q343" i="70"/>
  <c r="Q340" i="70"/>
  <c r="AS188" i="170"/>
  <c r="P352" i="70"/>
  <c r="AW188" i="170"/>
  <c r="AW295" i="170"/>
  <c r="M198" i="70"/>
  <c r="AY188" i="170" s="1"/>
  <c r="Q238" i="70"/>
  <c r="Q349" i="70"/>
  <c r="P346" i="70"/>
  <c r="AS293" i="170"/>
  <c r="AW294" i="170"/>
  <c r="M363" i="70"/>
  <c r="Q352" i="70"/>
  <c r="AW293" i="170"/>
  <c r="AS294" i="170"/>
  <c r="M305" i="70"/>
  <c r="AY295" i="170" s="1"/>
  <c r="AU358" i="170"/>
  <c r="Q367" i="70"/>
  <c r="M303" i="70"/>
  <c r="AY293" i="170" s="1"/>
  <c r="AS353" i="170"/>
  <c r="P367" i="70"/>
  <c r="AS295" i="170"/>
  <c r="AE349" i="70"/>
  <c r="M304" i="70"/>
  <c r="AY294" i="170" s="1"/>
  <c r="Q346" i="70"/>
  <c r="P349" i="70"/>
  <c r="P238" i="70"/>
  <c r="AU229" i="170"/>
  <c r="AX379" i="170" l="1"/>
  <c r="V445" i="70"/>
  <c r="AT444" i="70" s="1"/>
  <c r="AU444" i="70" s="1"/>
  <c r="AN444" i="70"/>
  <c r="AO444" i="70" s="1"/>
  <c r="J529" i="70"/>
  <c r="J535" i="70" s="1"/>
  <c r="J564" i="70" s="1"/>
  <c r="AV379" i="170"/>
  <c r="J440" i="70"/>
  <c r="I69" i="23"/>
  <c r="I164" i="58" s="1"/>
  <c r="AX555" i="170"/>
  <c r="V355" i="70"/>
  <c r="BH345" i="170" s="1"/>
  <c r="BB345" i="170"/>
  <c r="W355" i="70"/>
  <c r="BI345" i="170" s="1"/>
  <c r="BC345" i="170"/>
  <c r="V90" i="23"/>
  <c r="F81" i="23"/>
  <c r="F175" i="58" s="1"/>
  <c r="AU343" i="170"/>
  <c r="AW354" i="170"/>
  <c r="AW353" i="170"/>
  <c r="V352" i="70"/>
  <c r="BH342" i="170" s="1"/>
  <c r="BB342" i="170"/>
  <c r="V343" i="70"/>
  <c r="BH333" i="170" s="1"/>
  <c r="BB333" i="170"/>
  <c r="F80" i="23"/>
  <c r="F174" i="58" s="1"/>
  <c r="AU340" i="170"/>
  <c r="V349" i="70"/>
  <c r="BH339" i="170" s="1"/>
  <c r="BB339" i="170"/>
  <c r="W367" i="70"/>
  <c r="BI357" i="170" s="1"/>
  <c r="BC357" i="170"/>
  <c r="W238" i="70"/>
  <c r="BI228" i="170" s="1"/>
  <c r="BC228" i="170"/>
  <c r="W343" i="70"/>
  <c r="BI333" i="170" s="1"/>
  <c r="BC333" i="170"/>
  <c r="W346" i="70"/>
  <c r="BI336" i="170" s="1"/>
  <c r="BC336" i="170"/>
  <c r="V367" i="70"/>
  <c r="BH357" i="170" s="1"/>
  <c r="BB357" i="170"/>
  <c r="W352" i="70"/>
  <c r="BI342" i="170" s="1"/>
  <c r="BC342" i="170"/>
  <c r="V346" i="70"/>
  <c r="BH336" i="170" s="1"/>
  <c r="BB336" i="170"/>
  <c r="V238" i="70"/>
  <c r="BH228" i="170" s="1"/>
  <c r="BB228" i="170"/>
  <c r="W349" i="70"/>
  <c r="BI339" i="170" s="1"/>
  <c r="BC339" i="170"/>
  <c r="W340" i="70"/>
  <c r="BI330" i="170" s="1"/>
  <c r="BC330" i="170"/>
  <c r="V340" i="70"/>
  <c r="BH330" i="170" s="1"/>
  <c r="BB330" i="170"/>
  <c r="F79" i="23"/>
  <c r="F173" i="58" s="1"/>
  <c r="AU337" i="170"/>
  <c r="M364" i="70"/>
  <c r="AY354" i="170" s="1"/>
  <c r="AY353" i="170"/>
  <c r="L184" i="58"/>
  <c r="AB1168" i="70"/>
  <c r="BI359" i="170"/>
  <c r="BC359" i="170"/>
  <c r="K184" i="58"/>
  <c r="AG349" i="70"/>
  <c r="AG352" i="70"/>
  <c r="F77" i="23"/>
  <c r="F171" i="58" s="1"/>
  <c r="AG340" i="70"/>
  <c r="AU292" i="170"/>
  <c r="M80" i="21"/>
  <c r="G137" i="58"/>
  <c r="L80" i="21"/>
  <c r="G69" i="23"/>
  <c r="G164" i="58" s="1"/>
  <c r="Z572" i="70"/>
  <c r="M43" i="23"/>
  <c r="S43" i="23" s="1"/>
  <c r="I137" i="58"/>
  <c r="M137" i="58" s="1"/>
  <c r="S137" i="58" s="1"/>
  <c r="AU188" i="170"/>
  <c r="F96" i="23"/>
  <c r="F190" i="58" s="1"/>
  <c r="N177" i="58"/>
  <c r="T83" i="23"/>
  <c r="T176" i="58"/>
  <c r="T90" i="23"/>
  <c r="N184" i="58"/>
  <c r="AU297" i="170"/>
  <c r="F78" i="23"/>
  <c r="F172" i="58" s="1"/>
  <c r="AG367" i="70"/>
  <c r="F89" i="23"/>
  <c r="F183" i="58" s="1"/>
  <c r="AF355" i="70"/>
  <c r="W306" i="70"/>
  <c r="BI296" i="170" s="1"/>
  <c r="BI346" i="170"/>
  <c r="AG343" i="70"/>
  <c r="AU295" i="170"/>
  <c r="AU294" i="170"/>
  <c r="AG346" i="70"/>
  <c r="AU293" i="170"/>
  <c r="AU354" i="170" l="1"/>
  <c r="AU353" i="170"/>
  <c r="AB356" i="70"/>
  <c r="T184" i="58"/>
  <c r="AB369" i="70"/>
  <c r="AB357" i="70"/>
  <c r="T177" i="58"/>
  <c r="H327" i="97" l="1"/>
  <c r="H292" i="129"/>
  <c r="H351" i="97"/>
  <c r="AU219" i="170"/>
  <c r="AU218" i="170"/>
  <c r="AU217" i="170"/>
  <c r="AU216" i="170"/>
  <c r="AU215" i="170"/>
  <c r="AU214" i="170"/>
  <c r="AU213" i="170"/>
  <c r="AU212" i="170"/>
  <c r="AU211" i="170"/>
  <c r="AU210" i="170"/>
  <c r="AU209" i="170"/>
  <c r="AU207" i="170"/>
  <c r="AU206" i="170"/>
  <c r="AU205" i="170"/>
  <c r="AU204" i="170"/>
  <c r="AU203" i="170"/>
  <c r="AU202" i="170"/>
  <c r="AU201" i="170"/>
  <c r="AU200" i="170"/>
  <c r="AU199" i="170"/>
  <c r="AU198" i="170"/>
  <c r="AU197" i="170"/>
  <c r="AU192" i="170"/>
  <c r="AU190" i="170"/>
  <c r="AU189" i="170"/>
  <c r="AU184" i="170"/>
  <c r="I274" i="129" l="1"/>
  <c r="Z411" i="88"/>
  <c r="Z431" i="88"/>
  <c r="Z451" i="88"/>
  <c r="Z471" i="88"/>
  <c r="L290" i="97"/>
  <c r="Z425" i="88"/>
  <c r="Z465" i="88"/>
  <c r="Z485" i="88"/>
  <c r="Z443" i="88"/>
  <c r="Z423" i="88"/>
  <c r="Z463" i="88"/>
  <c r="Z483" i="88"/>
  <c r="Z432" i="88"/>
  <c r="Z452" i="88"/>
  <c r="Z472" i="88"/>
  <c r="H339" i="97"/>
  <c r="H145" i="129"/>
  <c r="K151" i="97"/>
  <c r="H151" i="97"/>
  <c r="H80" i="97"/>
  <c r="AA483" i="88" l="1"/>
  <c r="AA485" i="88"/>
  <c r="AA472" i="88"/>
  <c r="AA471" i="88"/>
  <c r="I376" i="129" l="1"/>
  <c r="Z291" i="88"/>
  <c r="BE9" i="169" l="1"/>
  <c r="BE9" i="170"/>
  <c r="BD9" i="170"/>
  <c r="BD9" i="169"/>
  <c r="L298" i="129"/>
  <c r="K298" i="129"/>
  <c r="I298" i="129"/>
  <c r="H298" i="129"/>
  <c r="L297" i="129"/>
  <c r="K297" i="129"/>
  <c r="I297" i="129"/>
  <c r="H297" i="129"/>
  <c r="L296" i="129"/>
  <c r="K296" i="129"/>
  <c r="I296" i="129"/>
  <c r="H296" i="129"/>
  <c r="L295" i="129"/>
  <c r="K295" i="129"/>
  <c r="I295" i="129"/>
  <c r="H295" i="129"/>
  <c r="L294" i="129"/>
  <c r="K294" i="129"/>
  <c r="I294" i="129"/>
  <c r="H294" i="129"/>
  <c r="L292" i="129"/>
  <c r="K292" i="129"/>
  <c r="I292" i="129"/>
  <c r="L291" i="129"/>
  <c r="K291" i="129"/>
  <c r="I291" i="129"/>
  <c r="H291" i="129"/>
  <c r="L290" i="129"/>
  <c r="K290" i="129"/>
  <c r="I290" i="129"/>
  <c r="H290" i="129"/>
  <c r="L289" i="129"/>
  <c r="K289" i="129"/>
  <c r="I289" i="129"/>
  <c r="H289" i="129"/>
  <c r="L288" i="129"/>
  <c r="K288" i="129"/>
  <c r="I288" i="129"/>
  <c r="H288" i="129"/>
  <c r="L286" i="129"/>
  <c r="K286" i="129"/>
  <c r="I286" i="129"/>
  <c r="H286" i="129"/>
  <c r="L285" i="129"/>
  <c r="K285" i="129"/>
  <c r="I285" i="129"/>
  <c r="H285" i="129"/>
  <c r="L284" i="129"/>
  <c r="K284" i="129"/>
  <c r="I284" i="129"/>
  <c r="H284" i="129"/>
  <c r="L283" i="129"/>
  <c r="K283" i="129"/>
  <c r="I283" i="129"/>
  <c r="H283" i="129"/>
  <c r="L282" i="129"/>
  <c r="K282" i="129"/>
  <c r="I282" i="129"/>
  <c r="H282" i="129"/>
  <c r="L280" i="129"/>
  <c r="K280" i="129"/>
  <c r="I280" i="129"/>
  <c r="H280" i="129"/>
  <c r="L279" i="129"/>
  <c r="K279" i="129"/>
  <c r="I279" i="129"/>
  <c r="H279" i="129"/>
  <c r="L278" i="129"/>
  <c r="K278" i="129"/>
  <c r="I278" i="129"/>
  <c r="H278" i="129"/>
  <c r="L277" i="129"/>
  <c r="K277" i="129"/>
  <c r="I277" i="129"/>
  <c r="H277" i="129"/>
  <c r="L276" i="129"/>
  <c r="K276" i="129"/>
  <c r="I276" i="129"/>
  <c r="H276" i="129"/>
  <c r="L274" i="129"/>
  <c r="K274" i="129"/>
  <c r="H274" i="129"/>
  <c r="L273" i="129"/>
  <c r="K273" i="129"/>
  <c r="I273" i="129"/>
  <c r="H273" i="129"/>
  <c r="L272" i="129"/>
  <c r="K272" i="129"/>
  <c r="I272" i="129"/>
  <c r="H272" i="129"/>
  <c r="L271" i="129"/>
  <c r="K271" i="129"/>
  <c r="I271" i="129"/>
  <c r="H271" i="129"/>
  <c r="L270" i="129"/>
  <c r="K270" i="129"/>
  <c r="I270" i="129"/>
  <c r="H270" i="129"/>
  <c r="L376" i="129"/>
  <c r="O376" i="129" s="1"/>
  <c r="K376" i="129"/>
  <c r="L375" i="129"/>
  <c r="K375" i="129"/>
  <c r="L374" i="129"/>
  <c r="K374" i="129"/>
  <c r="L373" i="129"/>
  <c r="K373" i="129"/>
  <c r="L372" i="129"/>
  <c r="K372" i="129"/>
  <c r="H376" i="129"/>
  <c r="J376" i="129" s="1"/>
  <c r="I375" i="129"/>
  <c r="H375" i="129"/>
  <c r="I374" i="129"/>
  <c r="H374" i="129"/>
  <c r="I373" i="129"/>
  <c r="H373" i="129"/>
  <c r="I372" i="129"/>
  <c r="H372" i="129"/>
  <c r="I384" i="129"/>
  <c r="K388" i="129"/>
  <c r="L430" i="129"/>
  <c r="K430" i="129"/>
  <c r="L429" i="129"/>
  <c r="K429" i="129"/>
  <c r="L428" i="129"/>
  <c r="K428" i="129"/>
  <c r="L427" i="129"/>
  <c r="K427" i="129"/>
  <c r="L426" i="129"/>
  <c r="K426" i="129"/>
  <c r="I430" i="129"/>
  <c r="H430" i="129"/>
  <c r="I429" i="129"/>
  <c r="H429" i="129"/>
  <c r="I428" i="129"/>
  <c r="H428" i="129"/>
  <c r="I427" i="129"/>
  <c r="H427" i="129"/>
  <c r="I426" i="129"/>
  <c r="H426" i="129"/>
  <c r="L482" i="129"/>
  <c r="K482" i="129"/>
  <c r="I482" i="129"/>
  <c r="H482" i="129"/>
  <c r="L481" i="129"/>
  <c r="K481" i="129"/>
  <c r="I481" i="129"/>
  <c r="H481" i="129"/>
  <c r="L480" i="129"/>
  <c r="K480" i="129"/>
  <c r="I480" i="129"/>
  <c r="H480" i="129"/>
  <c r="L479" i="129"/>
  <c r="K479" i="129"/>
  <c r="I479" i="129"/>
  <c r="H479" i="129"/>
  <c r="L483" i="129"/>
  <c r="K483" i="129"/>
  <c r="I483" i="129"/>
  <c r="H483" i="129"/>
  <c r="L476" i="129"/>
  <c r="K476" i="129"/>
  <c r="I476" i="129"/>
  <c r="H476" i="129"/>
  <c r="L475" i="129"/>
  <c r="K475" i="129"/>
  <c r="I475" i="129"/>
  <c r="H475" i="129"/>
  <c r="L474" i="129"/>
  <c r="K474" i="129"/>
  <c r="I474" i="129"/>
  <c r="H474" i="129"/>
  <c r="L473" i="129"/>
  <c r="K473" i="129"/>
  <c r="I473" i="129"/>
  <c r="H473" i="129"/>
  <c r="K477" i="129"/>
  <c r="L477" i="129"/>
  <c r="I477" i="129"/>
  <c r="H477" i="129"/>
  <c r="L465" i="129"/>
  <c r="K465" i="129"/>
  <c r="I465" i="129"/>
  <c r="H465" i="129"/>
  <c r="L464" i="129"/>
  <c r="K464" i="129"/>
  <c r="I464" i="129"/>
  <c r="H464" i="129"/>
  <c r="L463" i="129"/>
  <c r="K463" i="129"/>
  <c r="I463" i="129"/>
  <c r="H463" i="129"/>
  <c r="L462" i="129"/>
  <c r="K462" i="129"/>
  <c r="I462" i="129"/>
  <c r="H462" i="129"/>
  <c r="L466" i="129"/>
  <c r="L453" i="129"/>
  <c r="K453" i="129"/>
  <c r="I453" i="129"/>
  <c r="H453" i="129"/>
  <c r="L452" i="129"/>
  <c r="K452" i="129"/>
  <c r="I452" i="129"/>
  <c r="H452" i="129"/>
  <c r="L451" i="129"/>
  <c r="K451" i="129"/>
  <c r="I451" i="129"/>
  <c r="H451" i="129"/>
  <c r="L450" i="129"/>
  <c r="K450" i="129"/>
  <c r="I450" i="129"/>
  <c r="H450" i="129"/>
  <c r="L454" i="129"/>
  <c r="K454" i="129"/>
  <c r="I454" i="129"/>
  <c r="H454" i="129"/>
  <c r="L417" i="129"/>
  <c r="K417" i="129"/>
  <c r="I417" i="129"/>
  <c r="H417" i="129"/>
  <c r="L416" i="129"/>
  <c r="K416" i="129"/>
  <c r="I416" i="129"/>
  <c r="H416" i="129"/>
  <c r="L415" i="129"/>
  <c r="K415" i="129"/>
  <c r="I415" i="129"/>
  <c r="H415" i="129"/>
  <c r="L414" i="129"/>
  <c r="K414" i="129"/>
  <c r="I414" i="129"/>
  <c r="H414" i="129"/>
  <c r="L418" i="129"/>
  <c r="K418" i="129"/>
  <c r="I418" i="129"/>
  <c r="H418" i="129"/>
  <c r="L411" i="129"/>
  <c r="K411" i="129"/>
  <c r="I411" i="129"/>
  <c r="H411" i="129"/>
  <c r="L410" i="129"/>
  <c r="K410" i="129"/>
  <c r="I410" i="129"/>
  <c r="H410" i="129"/>
  <c r="L409" i="129"/>
  <c r="K409" i="129"/>
  <c r="I409" i="129"/>
  <c r="H409" i="129"/>
  <c r="L408" i="129"/>
  <c r="K408" i="129"/>
  <c r="I408" i="129"/>
  <c r="H408" i="129"/>
  <c r="L412" i="129"/>
  <c r="K412" i="129"/>
  <c r="H412" i="129"/>
  <c r="I412" i="129"/>
  <c r="L387" i="129"/>
  <c r="K387" i="129"/>
  <c r="I387" i="129"/>
  <c r="H387" i="129"/>
  <c r="L386" i="129"/>
  <c r="K386" i="129"/>
  <c r="I386" i="129"/>
  <c r="H386" i="129"/>
  <c r="L385" i="129"/>
  <c r="K385" i="129"/>
  <c r="I385" i="129"/>
  <c r="H385" i="129"/>
  <c r="L384" i="129"/>
  <c r="K384" i="129"/>
  <c r="L388" i="129"/>
  <c r="I388" i="129"/>
  <c r="H388" i="129"/>
  <c r="L381" i="129"/>
  <c r="K381" i="129"/>
  <c r="I381" i="129"/>
  <c r="H381" i="129"/>
  <c r="L380" i="129"/>
  <c r="K380" i="129"/>
  <c r="I380" i="129"/>
  <c r="H380" i="129"/>
  <c r="L379" i="129"/>
  <c r="K379" i="129"/>
  <c r="I379" i="129"/>
  <c r="H379" i="129"/>
  <c r="L378" i="129"/>
  <c r="K378" i="129"/>
  <c r="I378" i="129"/>
  <c r="H378" i="129"/>
  <c r="K382" i="129"/>
  <c r="L382" i="129"/>
  <c r="I382" i="129"/>
  <c r="H382" i="129"/>
  <c r="L345" i="129"/>
  <c r="K345" i="129"/>
  <c r="I345" i="129"/>
  <c r="H345" i="129"/>
  <c r="L344" i="129"/>
  <c r="K344" i="129"/>
  <c r="I344" i="129"/>
  <c r="H344" i="129"/>
  <c r="L343" i="129"/>
  <c r="K343" i="129"/>
  <c r="I343" i="129"/>
  <c r="H343" i="129"/>
  <c r="L342" i="129"/>
  <c r="K342" i="129"/>
  <c r="I342" i="129"/>
  <c r="H342" i="129"/>
  <c r="L346" i="129"/>
  <c r="K346" i="129"/>
  <c r="I346" i="129"/>
  <c r="H346" i="129"/>
  <c r="L333" i="129"/>
  <c r="K333" i="129"/>
  <c r="I333" i="129"/>
  <c r="H333" i="129"/>
  <c r="L332" i="129"/>
  <c r="K332" i="129"/>
  <c r="I332" i="129"/>
  <c r="H332" i="129"/>
  <c r="L331" i="129"/>
  <c r="K331" i="129"/>
  <c r="I331" i="129"/>
  <c r="H331" i="129"/>
  <c r="L330" i="129"/>
  <c r="K330" i="129"/>
  <c r="I330" i="129"/>
  <c r="H330" i="129"/>
  <c r="L334" i="129"/>
  <c r="K334" i="129"/>
  <c r="I334" i="129"/>
  <c r="H334" i="129"/>
  <c r="L327" i="129"/>
  <c r="K327" i="129"/>
  <c r="I327" i="129"/>
  <c r="H327" i="129"/>
  <c r="L326" i="129"/>
  <c r="K326" i="129"/>
  <c r="I326" i="129"/>
  <c r="H326" i="129"/>
  <c r="L325" i="129"/>
  <c r="K325" i="129"/>
  <c r="I325" i="129"/>
  <c r="H325" i="129"/>
  <c r="L324" i="129"/>
  <c r="K324" i="129"/>
  <c r="I324" i="129"/>
  <c r="H324" i="129"/>
  <c r="L328" i="129"/>
  <c r="K328" i="129"/>
  <c r="I328" i="129"/>
  <c r="H328" i="129"/>
  <c r="L321" i="129"/>
  <c r="K321" i="129"/>
  <c r="I321" i="129"/>
  <c r="H321" i="129"/>
  <c r="L320" i="129"/>
  <c r="K320" i="129"/>
  <c r="I320" i="129"/>
  <c r="H320" i="129"/>
  <c r="L319" i="129"/>
  <c r="K319" i="129"/>
  <c r="I319" i="129"/>
  <c r="H319" i="129"/>
  <c r="L318" i="129"/>
  <c r="K318" i="129"/>
  <c r="I318" i="129"/>
  <c r="H318" i="129"/>
  <c r="L322" i="129"/>
  <c r="K322" i="129"/>
  <c r="I322" i="129"/>
  <c r="H322" i="129"/>
  <c r="L316" i="129"/>
  <c r="K316" i="129"/>
  <c r="L315" i="129"/>
  <c r="K315" i="129"/>
  <c r="L314" i="129"/>
  <c r="K314" i="129"/>
  <c r="L313" i="129"/>
  <c r="K313" i="129"/>
  <c r="L312" i="129"/>
  <c r="K312" i="129"/>
  <c r="I315" i="129"/>
  <c r="H315" i="129"/>
  <c r="I314" i="129"/>
  <c r="H314" i="129"/>
  <c r="I313" i="129"/>
  <c r="H313" i="129"/>
  <c r="I312" i="129"/>
  <c r="H312" i="129"/>
  <c r="I316" i="129"/>
  <c r="H316" i="129"/>
  <c r="Q251" i="129"/>
  <c r="L145" i="129"/>
  <c r="K145" i="129"/>
  <c r="L144" i="129"/>
  <c r="K144" i="129"/>
  <c r="L143" i="129"/>
  <c r="K143" i="129"/>
  <c r="L142" i="129"/>
  <c r="K142" i="129"/>
  <c r="L141" i="129"/>
  <c r="K141" i="129"/>
  <c r="I145" i="129"/>
  <c r="I144" i="129"/>
  <c r="H144" i="129"/>
  <c r="I143" i="129"/>
  <c r="H143" i="129"/>
  <c r="I142" i="129"/>
  <c r="H142" i="129"/>
  <c r="I141" i="129"/>
  <c r="H141" i="129"/>
  <c r="Q139" i="129"/>
  <c r="Q134" i="129"/>
  <c r="H96" i="129"/>
  <c r="L98" i="129"/>
  <c r="K98" i="129"/>
  <c r="L97" i="129"/>
  <c r="K97" i="129"/>
  <c r="L96" i="129"/>
  <c r="K96" i="129"/>
  <c r="L95" i="129"/>
  <c r="K95" i="129"/>
  <c r="I98" i="129"/>
  <c r="H98" i="129"/>
  <c r="I97" i="129"/>
  <c r="H97" i="129"/>
  <c r="I96" i="129"/>
  <c r="I95" i="129"/>
  <c r="H95" i="129"/>
  <c r="L94" i="129"/>
  <c r="K94" i="129"/>
  <c r="I94" i="129"/>
  <c r="H94" i="129"/>
  <c r="L92" i="129"/>
  <c r="K92" i="129"/>
  <c r="L91" i="129"/>
  <c r="K91" i="129"/>
  <c r="L90" i="129"/>
  <c r="K90" i="129"/>
  <c r="L89" i="129"/>
  <c r="K89" i="129"/>
  <c r="I92" i="129"/>
  <c r="H92" i="129"/>
  <c r="I91" i="129"/>
  <c r="H91" i="129"/>
  <c r="I90" i="129"/>
  <c r="H90" i="129"/>
  <c r="I89" i="129"/>
  <c r="H89" i="129"/>
  <c r="L88" i="129"/>
  <c r="K88" i="129"/>
  <c r="I88" i="129"/>
  <c r="H88" i="129"/>
  <c r="H29" i="129"/>
  <c r="L29" i="129"/>
  <c r="K29" i="129"/>
  <c r="I29" i="129"/>
  <c r="H23" i="129"/>
  <c r="L597" i="97"/>
  <c r="K597" i="97"/>
  <c r="L596" i="97"/>
  <c r="K596" i="97"/>
  <c r="L595" i="97"/>
  <c r="K595" i="97"/>
  <c r="L594" i="97"/>
  <c r="K594" i="97"/>
  <c r="L591" i="97"/>
  <c r="K591" i="97"/>
  <c r="L590" i="97"/>
  <c r="K590" i="97"/>
  <c r="L589" i="97"/>
  <c r="K589" i="97"/>
  <c r="L588" i="97"/>
  <c r="K588" i="97"/>
  <c r="L579" i="97"/>
  <c r="K579" i="97"/>
  <c r="L578" i="97"/>
  <c r="K578" i="97"/>
  <c r="L577" i="97"/>
  <c r="K577" i="97"/>
  <c r="L576" i="97"/>
  <c r="K576" i="97"/>
  <c r="L561" i="97"/>
  <c r="K561" i="97"/>
  <c r="L560" i="97"/>
  <c r="K560" i="97"/>
  <c r="L559" i="97"/>
  <c r="K559" i="97"/>
  <c r="L558" i="97"/>
  <c r="K558" i="97"/>
  <c r="L531" i="97"/>
  <c r="K531" i="97"/>
  <c r="L530" i="97"/>
  <c r="K530" i="97"/>
  <c r="L529" i="97"/>
  <c r="K529" i="97"/>
  <c r="L528" i="97"/>
  <c r="K528" i="97"/>
  <c r="I531" i="97"/>
  <c r="H531" i="97"/>
  <c r="I530" i="97"/>
  <c r="H530" i="97"/>
  <c r="G108" i="19" s="1"/>
  <c r="T242" i="70" s="1"/>
  <c r="I529" i="97"/>
  <c r="H529" i="97"/>
  <c r="F108" i="19" s="1"/>
  <c r="R242" i="70" s="1"/>
  <c r="I528" i="97"/>
  <c r="H528" i="97"/>
  <c r="L519" i="97"/>
  <c r="K519" i="97"/>
  <c r="L518" i="97"/>
  <c r="K518" i="97"/>
  <c r="L517" i="97"/>
  <c r="K517" i="97"/>
  <c r="L516" i="97"/>
  <c r="K516" i="97"/>
  <c r="L513" i="97"/>
  <c r="K513" i="97"/>
  <c r="L512" i="97"/>
  <c r="K512" i="97"/>
  <c r="L511" i="97"/>
  <c r="K511" i="97"/>
  <c r="L510" i="97"/>
  <c r="K510" i="97"/>
  <c r="L489" i="97"/>
  <c r="K489" i="97"/>
  <c r="L488" i="97"/>
  <c r="K488" i="97"/>
  <c r="L487" i="97"/>
  <c r="K487" i="97"/>
  <c r="L486" i="97"/>
  <c r="K486" i="97"/>
  <c r="H443" i="97"/>
  <c r="L446" i="97"/>
  <c r="K446" i="97"/>
  <c r="L445" i="97"/>
  <c r="K445" i="97"/>
  <c r="L444" i="97"/>
  <c r="K444" i="97"/>
  <c r="L443" i="97"/>
  <c r="K443" i="97"/>
  <c r="L447" i="97"/>
  <c r="K447" i="97"/>
  <c r="I446" i="97"/>
  <c r="H446" i="97"/>
  <c r="I445" i="97"/>
  <c r="H445" i="97"/>
  <c r="F94" i="19" s="1"/>
  <c r="R71" i="70" s="1"/>
  <c r="I444" i="97"/>
  <c r="H444" i="97"/>
  <c r="I443" i="97"/>
  <c r="I447" i="97"/>
  <c r="L416" i="97"/>
  <c r="K416" i="97"/>
  <c r="L415" i="97"/>
  <c r="K415" i="97"/>
  <c r="L414" i="97"/>
  <c r="K414" i="97"/>
  <c r="L413" i="97"/>
  <c r="K413" i="97"/>
  <c r="L417" i="97"/>
  <c r="K417" i="97"/>
  <c r="L404" i="97"/>
  <c r="K404" i="97"/>
  <c r="L403" i="97"/>
  <c r="K403" i="97"/>
  <c r="L402" i="97"/>
  <c r="K402" i="97"/>
  <c r="L401" i="97"/>
  <c r="K401" i="97"/>
  <c r="L405" i="97"/>
  <c r="K405" i="97"/>
  <c r="L393" i="97"/>
  <c r="L392" i="97"/>
  <c r="K392" i="97"/>
  <c r="L391" i="97"/>
  <c r="K391" i="97"/>
  <c r="L390" i="97"/>
  <c r="K390" i="97"/>
  <c r="L389" i="97"/>
  <c r="K389" i="97"/>
  <c r="K393" i="97"/>
  <c r="L386" i="97"/>
  <c r="K386" i="97"/>
  <c r="L385" i="97"/>
  <c r="K385" i="97"/>
  <c r="L384" i="97"/>
  <c r="K384" i="97"/>
  <c r="L383" i="97"/>
  <c r="K383" i="97"/>
  <c r="L387" i="97"/>
  <c r="K387" i="97"/>
  <c r="K347" i="97"/>
  <c r="K353" i="97"/>
  <c r="H335" i="97"/>
  <c r="H324" i="97"/>
  <c r="L273" i="97"/>
  <c r="K273" i="97"/>
  <c r="L272" i="97"/>
  <c r="K272" i="97"/>
  <c r="L271" i="97"/>
  <c r="K271" i="97"/>
  <c r="I273" i="97"/>
  <c r="H273" i="97"/>
  <c r="I272" i="97"/>
  <c r="H272" i="97"/>
  <c r="G48" i="19" s="1"/>
  <c r="I271" i="97"/>
  <c r="H271" i="97"/>
  <c r="E48" i="19"/>
  <c r="K575" i="97"/>
  <c r="K569" i="97"/>
  <c r="K557" i="97"/>
  <c r="K547" i="97"/>
  <c r="K536" i="97"/>
  <c r="K522" i="97"/>
  <c r="K503" i="97"/>
  <c r="K497" i="97"/>
  <c r="K473" i="97"/>
  <c r="K420" i="97"/>
  <c r="K409" i="97"/>
  <c r="K377" i="97"/>
  <c r="K371" i="97"/>
  <c r="I357" i="97"/>
  <c r="H357" i="97"/>
  <c r="I356" i="97"/>
  <c r="H356" i="97"/>
  <c r="I355" i="97"/>
  <c r="H355" i="97"/>
  <c r="F79" i="19" s="1"/>
  <c r="I354" i="97"/>
  <c r="H354" i="97"/>
  <c r="I353" i="97"/>
  <c r="H353" i="97"/>
  <c r="L357" i="97"/>
  <c r="K357" i="97"/>
  <c r="L356" i="97"/>
  <c r="K356" i="97"/>
  <c r="L355" i="97"/>
  <c r="K355" i="97"/>
  <c r="L354" i="97"/>
  <c r="K354" i="97"/>
  <c r="L353" i="97"/>
  <c r="L351" i="97"/>
  <c r="K351" i="97"/>
  <c r="L350" i="97"/>
  <c r="K350" i="97"/>
  <c r="L349" i="97"/>
  <c r="K349" i="97"/>
  <c r="L348" i="97"/>
  <c r="K348" i="97"/>
  <c r="L347" i="97"/>
  <c r="I351" i="97"/>
  <c r="I350" i="97"/>
  <c r="H350" i="97"/>
  <c r="I349" i="97"/>
  <c r="H349" i="97"/>
  <c r="I348" i="97"/>
  <c r="H348" i="97"/>
  <c r="I347" i="97"/>
  <c r="H347" i="97"/>
  <c r="L345" i="97"/>
  <c r="K345" i="97"/>
  <c r="L344" i="97"/>
  <c r="K344" i="97"/>
  <c r="L343" i="97"/>
  <c r="K343" i="97"/>
  <c r="L342" i="97"/>
  <c r="K342" i="97"/>
  <c r="L341" i="97"/>
  <c r="K341" i="97"/>
  <c r="I345" i="97"/>
  <c r="H345" i="97"/>
  <c r="I344" i="97"/>
  <c r="H344" i="97"/>
  <c r="G77" i="19" s="1"/>
  <c r="T604" i="70" s="1"/>
  <c r="I343" i="97"/>
  <c r="H343" i="97"/>
  <c r="F77" i="19" s="1"/>
  <c r="R604" i="70" s="1"/>
  <c r="I342" i="97"/>
  <c r="H342" i="97"/>
  <c r="I341" i="97"/>
  <c r="H341" i="97"/>
  <c r="BE586" i="170" l="1"/>
  <c r="BE607" i="170"/>
  <c r="BG586" i="170"/>
  <c r="BG607" i="170"/>
  <c r="P79" i="23"/>
  <c r="P173" i="58" s="1"/>
  <c r="BE337" i="170"/>
  <c r="S303" i="70"/>
  <c r="BE293" i="170" s="1"/>
  <c r="U305" i="70"/>
  <c r="BG295" i="170" s="1"/>
  <c r="R81" i="23"/>
  <c r="R175" i="58" s="1"/>
  <c r="BG343" i="170"/>
  <c r="R79" i="23"/>
  <c r="R173" i="58" s="1"/>
  <c r="U303" i="70"/>
  <c r="BG293" i="170" s="1"/>
  <c r="BG337" i="170"/>
  <c r="S304" i="70"/>
  <c r="BE294" i="170" s="1"/>
  <c r="BE340" i="170"/>
  <c r="P80" i="23"/>
  <c r="P174" i="58" s="1"/>
  <c r="U304" i="70"/>
  <c r="BG294" i="170" s="1"/>
  <c r="R80" i="23"/>
  <c r="R174" i="58" s="1"/>
  <c r="BG340" i="170"/>
  <c r="S305" i="70"/>
  <c r="BE295" i="170" s="1"/>
  <c r="P81" i="23"/>
  <c r="P175" i="58" s="1"/>
  <c r="BE343" i="170"/>
  <c r="BD586" i="170"/>
  <c r="BD607" i="170"/>
  <c r="AC574" i="70"/>
  <c r="AC575" i="70" s="1"/>
  <c r="U570" i="70" s="1"/>
  <c r="BE350" i="170"/>
  <c r="BE587" i="170"/>
  <c r="BG588" i="170"/>
  <c r="BD64" i="170"/>
  <c r="BD588" i="170"/>
  <c r="BE588" i="170"/>
  <c r="BF588" i="170"/>
  <c r="BE64" i="170"/>
  <c r="G79" i="19"/>
  <c r="H80" i="19"/>
  <c r="O90" i="129"/>
  <c r="N90" i="129"/>
  <c r="N98" i="129"/>
  <c r="O89" i="129"/>
  <c r="M282" i="129"/>
  <c r="N91" i="129"/>
  <c r="M475" i="129"/>
  <c r="M482" i="129"/>
  <c r="N349" i="97"/>
  <c r="N89" i="129"/>
  <c r="M297" i="129"/>
  <c r="O96" i="129"/>
  <c r="J341" i="97"/>
  <c r="J345" i="97"/>
  <c r="M344" i="97"/>
  <c r="N384" i="129"/>
  <c r="J475" i="129"/>
  <c r="O351" i="97"/>
  <c r="E79" i="19"/>
  <c r="E94" i="19"/>
  <c r="O372" i="129"/>
  <c r="M376" i="129"/>
  <c r="P376" i="129" s="1"/>
  <c r="M271" i="129"/>
  <c r="M29" i="129"/>
  <c r="O290" i="129"/>
  <c r="N294" i="129"/>
  <c r="O296" i="129"/>
  <c r="E77" i="19"/>
  <c r="N604" i="70" s="1"/>
  <c r="P604" i="70" s="1"/>
  <c r="V604" i="70" s="1"/>
  <c r="O426" i="129"/>
  <c r="M354" i="97"/>
  <c r="J357" i="97"/>
  <c r="M451" i="129"/>
  <c r="J94" i="129"/>
  <c r="M285" i="129"/>
  <c r="N88" i="129"/>
  <c r="N414" i="129"/>
  <c r="N451" i="129"/>
  <c r="O92" i="129"/>
  <c r="M428" i="129"/>
  <c r="O88" i="129"/>
  <c r="O411" i="129"/>
  <c r="O414" i="129"/>
  <c r="O416" i="129"/>
  <c r="N428" i="129"/>
  <c r="N319" i="129"/>
  <c r="N379" i="129"/>
  <c r="N381" i="129"/>
  <c r="O482" i="129"/>
  <c r="N283" i="129"/>
  <c r="J430" i="129"/>
  <c r="O330" i="129"/>
  <c r="M91" i="129"/>
  <c r="M318" i="129"/>
  <c r="M327" i="129"/>
  <c r="M330" i="129"/>
  <c r="N476" i="129"/>
  <c r="N479" i="129"/>
  <c r="O429" i="129"/>
  <c r="N318" i="129"/>
  <c r="M450" i="129"/>
  <c r="O464" i="129"/>
  <c r="O474" i="129"/>
  <c r="O481" i="129"/>
  <c r="N426" i="129"/>
  <c r="M429" i="129"/>
  <c r="N372" i="129"/>
  <c r="O271" i="129"/>
  <c r="O273" i="129"/>
  <c r="M276" i="129"/>
  <c r="M278" i="129"/>
  <c r="M280" i="129"/>
  <c r="M283" i="129"/>
  <c r="M92" i="129"/>
  <c r="N141" i="129"/>
  <c r="J321" i="129"/>
  <c r="M384" i="129"/>
  <c r="M414" i="129"/>
  <c r="O427" i="129"/>
  <c r="O284" i="129"/>
  <c r="O286" i="129"/>
  <c r="O291" i="129"/>
  <c r="N284" i="129"/>
  <c r="M291" i="129"/>
  <c r="N417" i="129"/>
  <c r="N452" i="129"/>
  <c r="N473" i="129"/>
  <c r="O270" i="129"/>
  <c r="O274" i="129"/>
  <c r="O279" i="129"/>
  <c r="M90" i="129"/>
  <c r="N325" i="129"/>
  <c r="J327" i="129"/>
  <c r="N330" i="129"/>
  <c r="N343" i="129"/>
  <c r="N378" i="129"/>
  <c r="M387" i="129"/>
  <c r="M410" i="129"/>
  <c r="O417" i="129"/>
  <c r="O450" i="129"/>
  <c r="O475" i="129"/>
  <c r="J429" i="129"/>
  <c r="M270" i="129"/>
  <c r="M277" i="129"/>
  <c r="N286" i="129"/>
  <c r="N289" i="129"/>
  <c r="M295" i="129"/>
  <c r="O297" i="129"/>
  <c r="N144" i="129"/>
  <c r="N475" i="129"/>
  <c r="N430" i="129"/>
  <c r="O285" i="129"/>
  <c r="O320" i="129"/>
  <c r="O321" i="129"/>
  <c r="O326" i="129"/>
  <c r="O381" i="129"/>
  <c r="M462" i="129"/>
  <c r="M464" i="129"/>
  <c r="M474" i="129"/>
  <c r="O276" i="129"/>
  <c r="N295" i="129"/>
  <c r="M378" i="129"/>
  <c r="N324" i="129"/>
  <c r="M326" i="129"/>
  <c r="M333" i="129"/>
  <c r="M342" i="129"/>
  <c r="J387" i="129"/>
  <c r="O453" i="129"/>
  <c r="M476" i="129"/>
  <c r="M479" i="129"/>
  <c r="M427" i="129"/>
  <c r="J270" i="129"/>
  <c r="J274" i="129"/>
  <c r="J277" i="129"/>
  <c r="M288" i="129"/>
  <c r="O145" i="129"/>
  <c r="M273" i="97"/>
  <c r="M353" i="97"/>
  <c r="M349" i="97"/>
  <c r="O345" i="97"/>
  <c r="M356" i="97"/>
  <c r="M95" i="129"/>
  <c r="M141" i="129"/>
  <c r="N342" i="129"/>
  <c r="J381" i="129"/>
  <c r="N321" i="129"/>
  <c r="N408" i="129"/>
  <c r="N410" i="129"/>
  <c r="O451" i="129"/>
  <c r="N462" i="129"/>
  <c r="N427" i="129"/>
  <c r="N270" i="129"/>
  <c r="N276" i="129"/>
  <c r="O292" i="129"/>
  <c r="O295" i="129"/>
  <c r="N94" i="129"/>
  <c r="J145" i="129"/>
  <c r="M144" i="129"/>
  <c r="M320" i="129"/>
  <c r="O331" i="129"/>
  <c r="O333" i="129"/>
  <c r="N344" i="129"/>
  <c r="O380" i="129"/>
  <c r="O385" i="129"/>
  <c r="O387" i="129"/>
  <c r="O410" i="129"/>
  <c r="M453" i="129"/>
  <c r="J278" i="129"/>
  <c r="N285" i="129"/>
  <c r="O327" i="129"/>
  <c r="N482" i="129"/>
  <c r="N373" i="129"/>
  <c r="N278" i="129"/>
  <c r="N97" i="129"/>
  <c r="O318" i="129"/>
  <c r="M319" i="129"/>
  <c r="N327" i="129"/>
  <c r="O343" i="129"/>
  <c r="O345" i="129"/>
  <c r="O384" i="129"/>
  <c r="O452" i="129"/>
  <c r="O463" i="129"/>
  <c r="O465" i="129"/>
  <c r="M481" i="129"/>
  <c r="N271" i="129"/>
  <c r="N273" i="129"/>
  <c r="N279" i="129"/>
  <c r="O294" i="129"/>
  <c r="O298" i="129"/>
  <c r="N142" i="129"/>
  <c r="O344" i="129"/>
  <c r="M325" i="129"/>
  <c r="M379" i="129"/>
  <c r="Q72" i="70"/>
  <c r="O280" i="129"/>
  <c r="O289" i="129"/>
  <c r="M143" i="129"/>
  <c r="M416" i="129"/>
  <c r="J453" i="129"/>
  <c r="M465" i="129"/>
  <c r="O374" i="129"/>
  <c r="O277" i="129"/>
  <c r="M298" i="129"/>
  <c r="N96" i="129"/>
  <c r="O91" i="129"/>
  <c r="J417" i="129"/>
  <c r="M272" i="129"/>
  <c r="M324" i="129"/>
  <c r="J476" i="129"/>
  <c r="N29" i="129"/>
  <c r="O98" i="129"/>
  <c r="O143" i="129"/>
  <c r="N332" i="129"/>
  <c r="O386" i="129"/>
  <c r="N415" i="129"/>
  <c r="N450" i="129"/>
  <c r="N480" i="129"/>
  <c r="N374" i="129"/>
  <c r="M374" i="129"/>
  <c r="J290" i="129"/>
  <c r="N290" i="129"/>
  <c r="M97" i="129"/>
  <c r="O324" i="129"/>
  <c r="N326" i="129"/>
  <c r="O332" i="129"/>
  <c r="M380" i="129"/>
  <c r="M386" i="129"/>
  <c r="N409" i="129"/>
  <c r="O415" i="129"/>
  <c r="O480" i="129"/>
  <c r="N375" i="129"/>
  <c r="M284" i="129"/>
  <c r="O95" i="129"/>
  <c r="M415" i="129"/>
  <c r="J482" i="129"/>
  <c r="M274" i="129"/>
  <c r="N274" i="129"/>
  <c r="N333" i="129"/>
  <c r="J345" i="129"/>
  <c r="N345" i="129"/>
  <c r="J411" i="129"/>
  <c r="O283" i="129"/>
  <c r="M292" i="129"/>
  <c r="M88" i="129"/>
  <c r="O473" i="129"/>
  <c r="N291" i="129"/>
  <c r="M94" i="129"/>
  <c r="M145" i="129"/>
  <c r="O325" i="129"/>
  <c r="J333" i="129"/>
  <c r="O378" i="129"/>
  <c r="O408" i="129"/>
  <c r="N453" i="129"/>
  <c r="N464" i="129"/>
  <c r="N465" i="129"/>
  <c r="O428" i="129"/>
  <c r="N277" i="129"/>
  <c r="O288" i="129"/>
  <c r="N296" i="129"/>
  <c r="M480" i="129"/>
  <c r="M96" i="129"/>
  <c r="M409" i="129"/>
  <c r="O479" i="129"/>
  <c r="J141" i="129"/>
  <c r="O141" i="129"/>
  <c r="M411" i="129"/>
  <c r="N411" i="129"/>
  <c r="M98" i="129"/>
  <c r="M331" i="129"/>
  <c r="N386" i="129"/>
  <c r="N387" i="129"/>
  <c r="M408" i="129"/>
  <c r="M452" i="129"/>
  <c r="M473" i="129"/>
  <c r="J288" i="129"/>
  <c r="N288" i="129"/>
  <c r="M294" i="129"/>
  <c r="J298" i="129"/>
  <c r="N298" i="129"/>
  <c r="N272" i="129"/>
  <c r="N280" i="129"/>
  <c r="J29" i="129"/>
  <c r="N95" i="129"/>
  <c r="N320" i="129"/>
  <c r="M321" i="129"/>
  <c r="N331" i="129"/>
  <c r="M344" i="129"/>
  <c r="N380" i="129"/>
  <c r="M381" i="129"/>
  <c r="M385" i="129"/>
  <c r="O409" i="129"/>
  <c r="O462" i="129"/>
  <c r="M463" i="129"/>
  <c r="J465" i="129"/>
  <c r="M426" i="129"/>
  <c r="M430" i="129"/>
  <c r="M373" i="129"/>
  <c r="O272" i="129"/>
  <c r="J284" i="129"/>
  <c r="M289" i="129"/>
  <c r="N292" i="129"/>
  <c r="M296" i="129"/>
  <c r="M142" i="129"/>
  <c r="O319" i="129"/>
  <c r="O342" i="129"/>
  <c r="M343" i="129"/>
  <c r="O379" i="129"/>
  <c r="N385" i="129"/>
  <c r="N416" i="129"/>
  <c r="M417" i="129"/>
  <c r="N463" i="129"/>
  <c r="N474" i="129"/>
  <c r="N481" i="129"/>
  <c r="M273" i="129"/>
  <c r="N282" i="129"/>
  <c r="N297" i="129"/>
  <c r="M375" i="129"/>
  <c r="M89" i="129"/>
  <c r="N143" i="129"/>
  <c r="M332" i="129"/>
  <c r="M345" i="129"/>
  <c r="M279" i="129"/>
  <c r="J282" i="129"/>
  <c r="M286" i="129"/>
  <c r="M290" i="129"/>
  <c r="M341" i="97"/>
  <c r="M342" i="97"/>
  <c r="J347" i="97"/>
  <c r="J351" i="97"/>
  <c r="N355" i="97"/>
  <c r="J273" i="97"/>
  <c r="M348" i="97"/>
  <c r="N272" i="97"/>
  <c r="O349" i="97"/>
  <c r="J356" i="97"/>
  <c r="N356" i="97"/>
  <c r="N351" i="97"/>
  <c r="M351" i="97"/>
  <c r="O273" i="97"/>
  <c r="O341" i="97"/>
  <c r="N342" i="97"/>
  <c r="M357" i="97"/>
  <c r="N347" i="97"/>
  <c r="M350" i="97"/>
  <c r="J271" i="97"/>
  <c r="F48" i="19"/>
  <c r="M272" i="97"/>
  <c r="N354" i="97"/>
  <c r="N344" i="97"/>
  <c r="M345" i="97"/>
  <c r="M355" i="97"/>
  <c r="O342" i="97"/>
  <c r="O355" i="97"/>
  <c r="N350" i="97"/>
  <c r="O343" i="97"/>
  <c r="M343" i="97"/>
  <c r="O347" i="97"/>
  <c r="J295" i="129"/>
  <c r="J297" i="129"/>
  <c r="J296" i="129"/>
  <c r="J294" i="129"/>
  <c r="J289" i="129"/>
  <c r="J291" i="129"/>
  <c r="J292" i="129"/>
  <c r="J285" i="129"/>
  <c r="J283" i="129"/>
  <c r="J286" i="129"/>
  <c r="O278" i="129"/>
  <c r="J279" i="129"/>
  <c r="O282" i="129"/>
  <c r="J280" i="129"/>
  <c r="J276" i="129"/>
  <c r="J273" i="129"/>
  <c r="J271" i="129"/>
  <c r="J272" i="129"/>
  <c r="N376" i="129"/>
  <c r="O373" i="129"/>
  <c r="O375" i="129"/>
  <c r="M372" i="129"/>
  <c r="J372" i="129"/>
  <c r="J375" i="129"/>
  <c r="J373" i="129"/>
  <c r="J374" i="129"/>
  <c r="N429" i="129"/>
  <c r="J426" i="129"/>
  <c r="J427" i="129"/>
  <c r="O430" i="129"/>
  <c r="J428" i="129"/>
  <c r="J481" i="129"/>
  <c r="J479" i="129"/>
  <c r="J480" i="129"/>
  <c r="J473" i="129"/>
  <c r="O476" i="129"/>
  <c r="J474" i="129"/>
  <c r="J464" i="129"/>
  <c r="J462" i="129"/>
  <c r="J463" i="129"/>
  <c r="J452" i="129"/>
  <c r="J450" i="129"/>
  <c r="J451" i="129"/>
  <c r="J416" i="129"/>
  <c r="J414" i="129"/>
  <c r="J415" i="129"/>
  <c r="J408" i="129"/>
  <c r="J410" i="129"/>
  <c r="J409" i="129"/>
  <c r="J386" i="129"/>
  <c r="J384" i="129"/>
  <c r="J385" i="129"/>
  <c r="J378" i="129"/>
  <c r="J380" i="129"/>
  <c r="J379" i="129"/>
  <c r="J342" i="129"/>
  <c r="J344" i="129"/>
  <c r="J343" i="129"/>
  <c r="J332" i="129"/>
  <c r="J330" i="129"/>
  <c r="J331" i="129"/>
  <c r="J324" i="129"/>
  <c r="J326" i="129"/>
  <c r="J325" i="129"/>
  <c r="J320" i="129"/>
  <c r="J318" i="129"/>
  <c r="J319" i="129"/>
  <c r="N145" i="129"/>
  <c r="O142" i="129"/>
  <c r="O144" i="129"/>
  <c r="J142" i="129"/>
  <c r="J144" i="129"/>
  <c r="J143" i="129"/>
  <c r="O97" i="129"/>
  <c r="J97" i="129"/>
  <c r="N92" i="129"/>
  <c r="J89" i="129"/>
  <c r="J98" i="129"/>
  <c r="O94" i="129"/>
  <c r="J95" i="129"/>
  <c r="J96" i="129"/>
  <c r="J90" i="129"/>
  <c r="J91" i="129"/>
  <c r="J88" i="129"/>
  <c r="J92" i="129"/>
  <c r="O29" i="129"/>
  <c r="N273" i="97"/>
  <c r="O272" i="97"/>
  <c r="O271" i="97"/>
  <c r="M271" i="97"/>
  <c r="N271" i="97"/>
  <c r="J272" i="97"/>
  <c r="N357" i="97"/>
  <c r="O356" i="97"/>
  <c r="N353" i="97"/>
  <c r="O354" i="97"/>
  <c r="O353" i="97"/>
  <c r="N348" i="97"/>
  <c r="O348" i="97"/>
  <c r="O350" i="97"/>
  <c r="M347" i="97"/>
  <c r="N343" i="97"/>
  <c r="O344" i="97"/>
  <c r="N345" i="97"/>
  <c r="N341" i="97"/>
  <c r="J353" i="97"/>
  <c r="J354" i="97"/>
  <c r="O357" i="97"/>
  <c r="J355" i="97"/>
  <c r="J348" i="97"/>
  <c r="J350" i="97"/>
  <c r="J349" i="97"/>
  <c r="J342" i="97"/>
  <c r="J344" i="97"/>
  <c r="J343" i="97"/>
  <c r="K335" i="97"/>
  <c r="L191" i="97"/>
  <c r="I191" i="97"/>
  <c r="W31" i="19"/>
  <c r="L593" i="97"/>
  <c r="K593" i="97"/>
  <c r="L587" i="97"/>
  <c r="K587" i="97"/>
  <c r="L575" i="97"/>
  <c r="L557" i="97"/>
  <c r="K545" i="97"/>
  <c r="K533" i="97"/>
  <c r="N530" i="97"/>
  <c r="M529" i="97"/>
  <c r="M528" i="97"/>
  <c r="L527" i="97"/>
  <c r="K527" i="97"/>
  <c r="O530" i="97"/>
  <c r="O529" i="97"/>
  <c r="O528" i="97"/>
  <c r="I527" i="97"/>
  <c r="H527" i="97"/>
  <c r="M531" i="97"/>
  <c r="N529" i="97"/>
  <c r="L515" i="97"/>
  <c r="K515" i="97"/>
  <c r="L509" i="97"/>
  <c r="K509" i="97"/>
  <c r="L485" i="97"/>
  <c r="K485" i="97"/>
  <c r="M446" i="97"/>
  <c r="O445" i="97"/>
  <c r="O444" i="97"/>
  <c r="N444" i="97"/>
  <c r="N443" i="97"/>
  <c r="O446" i="97"/>
  <c r="N446" i="97"/>
  <c r="N445" i="97"/>
  <c r="M447" i="97"/>
  <c r="M444" i="97"/>
  <c r="M443" i="97"/>
  <c r="O443" i="97"/>
  <c r="L408" i="97"/>
  <c r="M403" i="97"/>
  <c r="M402" i="97"/>
  <c r="M404" i="97"/>
  <c r="M401" i="97"/>
  <c r="M390" i="97"/>
  <c r="M389" i="97"/>
  <c r="M392" i="97"/>
  <c r="M391" i="97"/>
  <c r="M385" i="97"/>
  <c r="M383" i="97"/>
  <c r="M386" i="97"/>
  <c r="M384" i="97"/>
  <c r="L381" i="97"/>
  <c r="K381" i="97"/>
  <c r="L380" i="97"/>
  <c r="K380" i="97"/>
  <c r="L379" i="97"/>
  <c r="K379" i="97"/>
  <c r="L378" i="97"/>
  <c r="K378" i="97"/>
  <c r="L377" i="97"/>
  <c r="L339" i="97"/>
  <c r="K339" i="97"/>
  <c r="N339" i="97" s="1"/>
  <c r="L338" i="97"/>
  <c r="K338" i="97"/>
  <c r="L337" i="97"/>
  <c r="K337" i="97"/>
  <c r="L336" i="97"/>
  <c r="K336" i="97"/>
  <c r="L335" i="97"/>
  <c r="I339" i="97"/>
  <c r="I338" i="97"/>
  <c r="H338" i="97"/>
  <c r="I337" i="97"/>
  <c r="H337" i="97"/>
  <c r="F76" i="19" s="1"/>
  <c r="R603" i="70" s="1"/>
  <c r="I336" i="97"/>
  <c r="H336" i="97"/>
  <c r="I335" i="97"/>
  <c r="L327" i="97"/>
  <c r="K327" i="97"/>
  <c r="L326" i="97"/>
  <c r="K326" i="97"/>
  <c r="L325" i="97"/>
  <c r="K325" i="97"/>
  <c r="L324" i="97"/>
  <c r="K324" i="97"/>
  <c r="L323" i="97"/>
  <c r="K323" i="97"/>
  <c r="I327" i="97"/>
  <c r="I326" i="97"/>
  <c r="H326" i="97"/>
  <c r="I325" i="97"/>
  <c r="H325" i="97"/>
  <c r="I324" i="97"/>
  <c r="I323" i="97"/>
  <c r="H323" i="97"/>
  <c r="H253" i="97"/>
  <c r="H211" i="97"/>
  <c r="L168" i="97"/>
  <c r="K168" i="97"/>
  <c r="L167" i="97"/>
  <c r="K167" i="97"/>
  <c r="L166" i="97"/>
  <c r="K166" i="97"/>
  <c r="L165" i="97"/>
  <c r="K165" i="97"/>
  <c r="L164" i="97"/>
  <c r="K164" i="97"/>
  <c r="L151" i="97"/>
  <c r="L150" i="97"/>
  <c r="K150" i="97"/>
  <c r="L149" i="97"/>
  <c r="K149" i="97"/>
  <c r="L148" i="97"/>
  <c r="K148" i="97"/>
  <c r="L147" i="97"/>
  <c r="K147" i="97"/>
  <c r="I151" i="97"/>
  <c r="I150" i="97"/>
  <c r="H150" i="97"/>
  <c r="G30" i="19" s="1"/>
  <c r="T1189" i="70" s="1"/>
  <c r="I149" i="97"/>
  <c r="H149" i="97"/>
  <c r="F30" i="19" s="1"/>
  <c r="R1189" i="70" s="1"/>
  <c r="I148" i="97"/>
  <c r="H148" i="97"/>
  <c r="I147" i="97"/>
  <c r="H147" i="97"/>
  <c r="D116" i="97"/>
  <c r="H113" i="97" s="1"/>
  <c r="H76" i="97"/>
  <c r="H65" i="97"/>
  <c r="H59" i="97"/>
  <c r="H53" i="97"/>
  <c r="H41" i="97"/>
  <c r="K29" i="97"/>
  <c r="L29" i="97"/>
  <c r="K10" i="97"/>
  <c r="D168" i="97"/>
  <c r="H164" i="97" s="1"/>
  <c r="P72" i="70" l="1"/>
  <c r="N71" i="70"/>
  <c r="AZ64" i="170" s="1"/>
  <c r="BA343" i="170"/>
  <c r="O305" i="70"/>
  <c r="L81" i="23"/>
  <c r="AZ607" i="170"/>
  <c r="BF586" i="170"/>
  <c r="BF607" i="170"/>
  <c r="BA607" i="170"/>
  <c r="U205" i="70"/>
  <c r="BG195" i="170" s="1"/>
  <c r="BG232" i="170"/>
  <c r="P96" i="23"/>
  <c r="P190" i="58" s="1"/>
  <c r="BE229" i="170"/>
  <c r="U363" i="70"/>
  <c r="BG358" i="170"/>
  <c r="O106" i="23"/>
  <c r="BD232" i="170"/>
  <c r="Q106" i="23"/>
  <c r="BF232" i="170"/>
  <c r="AC576" i="70"/>
  <c r="U571" i="70" s="1"/>
  <c r="BG554" i="170"/>
  <c r="AB574" i="70"/>
  <c r="P88" i="23"/>
  <c r="P182" i="58" s="1"/>
  <c r="S314" i="70"/>
  <c r="BE304" i="170" s="1"/>
  <c r="R106" i="23"/>
  <c r="R89" i="23"/>
  <c r="R183" i="58" s="1"/>
  <c r="R205" i="70"/>
  <c r="BD195" i="170" s="1"/>
  <c r="S198" i="70"/>
  <c r="BE188" i="170" s="1"/>
  <c r="T205" i="70"/>
  <c r="BF195" i="170" s="1"/>
  <c r="BA587" i="170"/>
  <c r="BA1106" i="170"/>
  <c r="BA64" i="170"/>
  <c r="H48" i="19"/>
  <c r="BD587" i="170"/>
  <c r="BE328" i="170"/>
  <c r="H79" i="19"/>
  <c r="Q363" i="97"/>
  <c r="I80" i="19"/>
  <c r="P282" i="129"/>
  <c r="P482" i="129"/>
  <c r="P341" i="97"/>
  <c r="P344" i="97"/>
  <c r="O338" i="97"/>
  <c r="P345" i="97"/>
  <c r="P475" i="129"/>
  <c r="P297" i="129"/>
  <c r="P271" i="129"/>
  <c r="P29" i="129"/>
  <c r="P270" i="129"/>
  <c r="P94" i="129"/>
  <c r="P333" i="129"/>
  <c r="P429" i="129"/>
  <c r="P357" i="97"/>
  <c r="E76" i="19"/>
  <c r="N603" i="70" s="1"/>
  <c r="P272" i="129"/>
  <c r="M338" i="97"/>
  <c r="P353" i="97"/>
  <c r="P428" i="129"/>
  <c r="P330" i="129"/>
  <c r="P451" i="129"/>
  <c r="P326" i="129"/>
  <c r="P462" i="129"/>
  <c r="P385" i="129"/>
  <c r="P280" i="129"/>
  <c r="P273" i="97"/>
  <c r="P354" i="97"/>
  <c r="P277" i="129"/>
  <c r="H77" i="19"/>
  <c r="E30" i="19"/>
  <c r="N1189" i="70" s="1"/>
  <c r="BA588" i="170"/>
  <c r="P450" i="129"/>
  <c r="P276" i="129"/>
  <c r="P91" i="129"/>
  <c r="P430" i="129"/>
  <c r="P291" i="129"/>
  <c r="P384" i="129"/>
  <c r="P473" i="129"/>
  <c r="P285" i="129"/>
  <c r="P327" i="129"/>
  <c r="P296" i="129"/>
  <c r="P90" i="129"/>
  <c r="P318" i="129"/>
  <c r="P386" i="129"/>
  <c r="P480" i="129"/>
  <c r="P464" i="129"/>
  <c r="P145" i="129"/>
  <c r="P278" i="129"/>
  <c r="P283" i="129"/>
  <c r="P88" i="129"/>
  <c r="P95" i="129"/>
  <c r="P465" i="129"/>
  <c r="P408" i="129"/>
  <c r="P321" i="129"/>
  <c r="P295" i="129"/>
  <c r="P325" i="129"/>
  <c r="P379" i="129"/>
  <c r="P274" i="129"/>
  <c r="P89" i="129"/>
  <c r="P378" i="129"/>
  <c r="P414" i="129"/>
  <c r="P474" i="129"/>
  <c r="P427" i="129"/>
  <c r="P416" i="129"/>
  <c r="P387" i="129"/>
  <c r="P324" i="129"/>
  <c r="P415" i="129"/>
  <c r="P298" i="129"/>
  <c r="P141" i="129"/>
  <c r="P345" i="129"/>
  <c r="P143" i="129"/>
  <c r="P409" i="129"/>
  <c r="P479" i="129"/>
  <c r="P288" i="129"/>
  <c r="P144" i="129"/>
  <c r="P342" i="129"/>
  <c r="P410" i="129"/>
  <c r="P343" i="97"/>
  <c r="I168" i="97"/>
  <c r="O168" i="97" s="1"/>
  <c r="H168" i="97"/>
  <c r="N168" i="97" s="1"/>
  <c r="P349" i="97"/>
  <c r="P351" i="97"/>
  <c r="P347" i="97"/>
  <c r="P342" i="97"/>
  <c r="P356" i="97"/>
  <c r="P350" i="97"/>
  <c r="P348" i="97"/>
  <c r="P142" i="129"/>
  <c r="P452" i="129"/>
  <c r="P481" i="129"/>
  <c r="P374" i="129"/>
  <c r="P289" i="129"/>
  <c r="P417" i="129"/>
  <c r="P319" i="129"/>
  <c r="P332" i="129"/>
  <c r="P426" i="129"/>
  <c r="P381" i="129"/>
  <c r="P453" i="129"/>
  <c r="P96" i="129"/>
  <c r="P320" i="129"/>
  <c r="P344" i="129"/>
  <c r="P331" i="129"/>
  <c r="P380" i="129"/>
  <c r="P292" i="129"/>
  <c r="P373" i="129"/>
  <c r="P279" i="129"/>
  <c r="P284" i="129"/>
  <c r="P476" i="129"/>
  <c r="P375" i="129"/>
  <c r="W72" i="70"/>
  <c r="P411" i="129"/>
  <c r="P343" i="129"/>
  <c r="P273" i="129"/>
  <c r="Q274" i="129"/>
  <c r="P286" i="129"/>
  <c r="P290" i="129"/>
  <c r="P294" i="129"/>
  <c r="P97" i="129"/>
  <c r="P463" i="129"/>
  <c r="Q292" i="129"/>
  <c r="N337" i="97"/>
  <c r="P355" i="97"/>
  <c r="N150" i="97"/>
  <c r="O325" i="97"/>
  <c r="J326" i="97"/>
  <c r="M325" i="97"/>
  <c r="M336" i="97"/>
  <c r="P271" i="97"/>
  <c r="N527" i="97"/>
  <c r="M527" i="97"/>
  <c r="M337" i="97"/>
  <c r="O335" i="97"/>
  <c r="P272" i="97"/>
  <c r="O527" i="97"/>
  <c r="E108" i="19"/>
  <c r="N242" i="70" s="1"/>
  <c r="P242" i="70" s="1"/>
  <c r="V242" i="70" s="1"/>
  <c r="O327" i="97"/>
  <c r="M339" i="97"/>
  <c r="P372" i="129"/>
  <c r="P98" i="129"/>
  <c r="P92" i="129"/>
  <c r="J527" i="97"/>
  <c r="I165" i="97"/>
  <c r="O165" i="97" s="1"/>
  <c r="N528" i="97"/>
  <c r="M530" i="97"/>
  <c r="J530" i="97"/>
  <c r="J528" i="97"/>
  <c r="P528" i="97" s="1"/>
  <c r="J529" i="97"/>
  <c r="P529" i="97" s="1"/>
  <c r="M445" i="97"/>
  <c r="J446" i="97"/>
  <c r="J443" i="97"/>
  <c r="P443" i="97" s="1"/>
  <c r="J445" i="97"/>
  <c r="J444" i="97"/>
  <c r="P444" i="97" s="1"/>
  <c r="J147" i="97"/>
  <c r="J151" i="97"/>
  <c r="N148" i="97"/>
  <c r="N164" i="97"/>
  <c r="M147" i="97"/>
  <c r="O149" i="97"/>
  <c r="M151" i="97"/>
  <c r="I167" i="97"/>
  <c r="O167" i="97" s="1"/>
  <c r="H166" i="97"/>
  <c r="F31" i="19" s="1"/>
  <c r="N323" i="97"/>
  <c r="N327" i="97"/>
  <c r="O337" i="97"/>
  <c r="M29" i="97"/>
  <c r="M148" i="97"/>
  <c r="N325" i="97"/>
  <c r="M324" i="97"/>
  <c r="M326" i="97"/>
  <c r="O147" i="97"/>
  <c r="O151" i="97"/>
  <c r="O324" i="97"/>
  <c r="O326" i="97"/>
  <c r="O339" i="97"/>
  <c r="N147" i="97"/>
  <c r="M149" i="97"/>
  <c r="N149" i="97"/>
  <c r="H165" i="97"/>
  <c r="N165" i="97" s="1"/>
  <c r="H167" i="97"/>
  <c r="G31" i="19" s="1"/>
  <c r="M166" i="97"/>
  <c r="M327" i="97"/>
  <c r="Q335" i="97" s="1"/>
  <c r="J338" i="97"/>
  <c r="M150" i="97"/>
  <c r="I164" i="97"/>
  <c r="I166" i="97"/>
  <c r="O166" i="97" s="1"/>
  <c r="N335" i="97"/>
  <c r="O323" i="97"/>
  <c r="M335" i="97"/>
  <c r="N336" i="97"/>
  <c r="N338" i="97"/>
  <c r="O336" i="97"/>
  <c r="J335" i="97"/>
  <c r="J339" i="97"/>
  <c r="J336" i="97"/>
  <c r="J337" i="97"/>
  <c r="N324" i="97"/>
  <c r="N326" i="97"/>
  <c r="M323" i="97"/>
  <c r="J323" i="97"/>
  <c r="J327" i="97"/>
  <c r="Q327" i="97" s="1"/>
  <c r="J324" i="97"/>
  <c r="J325" i="97"/>
  <c r="O148" i="97"/>
  <c r="O150" i="97"/>
  <c r="N151" i="97"/>
  <c r="J148" i="97"/>
  <c r="J149" i="97"/>
  <c r="J150" i="97"/>
  <c r="H112" i="97"/>
  <c r="M168" i="97"/>
  <c r="M167" i="97"/>
  <c r="M164" i="97"/>
  <c r="M165" i="97"/>
  <c r="L125" i="97"/>
  <c r="K125" i="97"/>
  <c r="K124" i="97"/>
  <c r="L128" i="97"/>
  <c r="K128" i="97"/>
  <c r="L127" i="97"/>
  <c r="K127" i="97"/>
  <c r="L126" i="97"/>
  <c r="K126" i="97"/>
  <c r="L124" i="97"/>
  <c r="D128" i="97"/>
  <c r="I113" i="129"/>
  <c r="W25" i="19"/>
  <c r="R567" i="70" l="1"/>
  <c r="BD551" i="170" s="1"/>
  <c r="T567" i="70"/>
  <c r="Q71" i="23" s="1"/>
  <c r="Q165" i="58" s="1"/>
  <c r="Z602" i="70"/>
  <c r="Y37" i="88"/>
  <c r="AA37" i="88"/>
  <c r="N81" i="23"/>
  <c r="L175" i="58"/>
  <c r="BC343" i="170"/>
  <c r="BI343" i="170"/>
  <c r="BA340" i="170"/>
  <c r="L80" i="23"/>
  <c r="O304" i="70"/>
  <c r="BA295" i="170"/>
  <c r="Q305" i="70"/>
  <c r="L79" i="23"/>
  <c r="BA337" i="170"/>
  <c r="O303" i="70"/>
  <c r="BH607" i="170"/>
  <c r="BB607" i="170"/>
  <c r="AZ586" i="170"/>
  <c r="P602" i="70"/>
  <c r="K23" i="23"/>
  <c r="Z604" i="70"/>
  <c r="AZ588" i="170"/>
  <c r="R69" i="23"/>
  <c r="R164" i="58" s="1"/>
  <c r="BG555" i="170"/>
  <c r="BI607" i="170"/>
  <c r="BC607" i="170"/>
  <c r="BA586" i="170"/>
  <c r="Q602" i="70"/>
  <c r="L96" i="23"/>
  <c r="N96" i="23" s="1"/>
  <c r="BA229" i="170"/>
  <c r="L106" i="23"/>
  <c r="N106" i="23" s="1"/>
  <c r="BA232" i="170"/>
  <c r="BC358" i="170"/>
  <c r="BA358" i="170"/>
  <c r="L88" i="23"/>
  <c r="N88" i="23" s="1"/>
  <c r="BA350" i="170"/>
  <c r="P106" i="23"/>
  <c r="BE232" i="170"/>
  <c r="U198" i="70"/>
  <c r="BG188" i="170" s="1"/>
  <c r="BG229" i="170"/>
  <c r="L78" i="23"/>
  <c r="N78" i="23" s="1"/>
  <c r="BA334" i="170"/>
  <c r="U314" i="70"/>
  <c r="BG304" i="170" s="1"/>
  <c r="BG350" i="170"/>
  <c r="P78" i="23"/>
  <c r="P172" i="58" s="1"/>
  <c r="BE334" i="170"/>
  <c r="U364" i="70"/>
  <c r="BG354" i="170" s="1"/>
  <c r="BG353" i="170"/>
  <c r="S363" i="70"/>
  <c r="BE358" i="170"/>
  <c r="R78" i="23"/>
  <c r="R172" i="58" s="1"/>
  <c r="BG334" i="170"/>
  <c r="BC328" i="170"/>
  <c r="BA328" i="170"/>
  <c r="U311" i="70"/>
  <c r="BG301" i="170" s="1"/>
  <c r="BG328" i="170"/>
  <c r="AC577" i="70"/>
  <c r="AB575" i="70"/>
  <c r="S570" i="70" s="1"/>
  <c r="AB576" i="70"/>
  <c r="S571" i="70" s="1"/>
  <c r="AA575" i="70"/>
  <c r="O570" i="70" s="1"/>
  <c r="Q570" i="70" s="1"/>
  <c r="AA576" i="70"/>
  <c r="O571" i="70" s="1"/>
  <c r="BA555" i="170" s="1"/>
  <c r="P89" i="23"/>
  <c r="P183" i="58" s="1"/>
  <c r="O311" i="70"/>
  <c r="R76" i="23"/>
  <c r="R170" i="58" s="1"/>
  <c r="O205" i="70"/>
  <c r="O314" i="70"/>
  <c r="R88" i="23"/>
  <c r="R182" i="58" s="1"/>
  <c r="Q298" i="129"/>
  <c r="BC334" i="170"/>
  <c r="R96" i="23"/>
  <c r="R190" i="58" s="1"/>
  <c r="O307" i="70"/>
  <c r="L89" i="23"/>
  <c r="N89" i="23" s="1"/>
  <c r="S307" i="70"/>
  <c r="BE297" i="170" s="1"/>
  <c r="O363" i="70"/>
  <c r="S205" i="70"/>
  <c r="BE195" i="170" s="1"/>
  <c r="L76" i="23"/>
  <c r="N76" i="23" s="1"/>
  <c r="O198" i="70"/>
  <c r="S311" i="70"/>
  <c r="BE301" i="170" s="1"/>
  <c r="Q430" i="129"/>
  <c r="U307" i="70"/>
  <c r="BG297" i="170" s="1"/>
  <c r="P76" i="23"/>
  <c r="P170" i="58" s="1"/>
  <c r="AZ587" i="170"/>
  <c r="Q92" i="129"/>
  <c r="Q98" i="129"/>
  <c r="Q286" i="129"/>
  <c r="P338" i="97"/>
  <c r="G76" i="19"/>
  <c r="T603" i="70" s="1"/>
  <c r="H108" i="19"/>
  <c r="BG587" i="170"/>
  <c r="BG64" i="170"/>
  <c r="I30" i="19"/>
  <c r="H30" i="19"/>
  <c r="P336" i="97"/>
  <c r="J168" i="97"/>
  <c r="P168" i="97" s="1"/>
  <c r="P527" i="97"/>
  <c r="P147" i="97"/>
  <c r="P148" i="97"/>
  <c r="P326" i="97"/>
  <c r="P337" i="97"/>
  <c r="N166" i="97"/>
  <c r="P325" i="97"/>
  <c r="J165" i="97"/>
  <c r="P165" i="97" s="1"/>
  <c r="P151" i="97"/>
  <c r="J166" i="97"/>
  <c r="P166" i="97" s="1"/>
  <c r="P327" i="97"/>
  <c r="P339" i="97"/>
  <c r="P446" i="97"/>
  <c r="G94" i="19"/>
  <c r="O164" i="97"/>
  <c r="E31" i="19"/>
  <c r="N567" i="70" s="1"/>
  <c r="P530" i="97"/>
  <c r="P445" i="97"/>
  <c r="P149" i="97"/>
  <c r="J167" i="97"/>
  <c r="P167" i="97" s="1"/>
  <c r="P324" i="97"/>
  <c r="J164" i="97"/>
  <c r="P164" i="97" s="1"/>
  <c r="N167" i="97"/>
  <c r="P150" i="97"/>
  <c r="I125" i="97"/>
  <c r="O125" i="97" s="1"/>
  <c r="H124" i="97"/>
  <c r="N124" i="97" s="1"/>
  <c r="P335" i="97"/>
  <c r="P323" i="97"/>
  <c r="M128" i="97"/>
  <c r="H125" i="97"/>
  <c r="H128" i="97"/>
  <c r="N128" i="97" s="1"/>
  <c r="H127" i="97"/>
  <c r="G26" i="19" s="1"/>
  <c r="T1168" i="70" s="1"/>
  <c r="I124" i="97"/>
  <c r="I126" i="97"/>
  <c r="O126" i="97" s="1"/>
  <c r="M126" i="97"/>
  <c r="I128" i="97"/>
  <c r="O128" i="97" s="1"/>
  <c r="I127" i="97"/>
  <c r="O127" i="97" s="1"/>
  <c r="H126" i="97"/>
  <c r="Q145" i="129"/>
  <c r="M127" i="97"/>
  <c r="M124" i="97"/>
  <c r="M125" i="97"/>
  <c r="Z601" i="88"/>
  <c r="AA601" i="88"/>
  <c r="AB601" i="88"/>
  <c r="Z602" i="88"/>
  <c r="AA602" i="88"/>
  <c r="AB602" i="88"/>
  <c r="Z603" i="88"/>
  <c r="AA603" i="88"/>
  <c r="AB603" i="88"/>
  <c r="AA618" i="88"/>
  <c r="AB618" i="88"/>
  <c r="Z599" i="88"/>
  <c r="AA599" i="88"/>
  <c r="AB599" i="88"/>
  <c r="Z600" i="88"/>
  <c r="D597" i="97"/>
  <c r="D591" i="97"/>
  <c r="D579" i="97"/>
  <c r="D573" i="97"/>
  <c r="H569" i="97" s="1"/>
  <c r="D561" i="97"/>
  <c r="D549" i="97"/>
  <c r="D537" i="97"/>
  <c r="D525" i="97"/>
  <c r="D519" i="97"/>
  <c r="D513" i="97"/>
  <c r="D507" i="97"/>
  <c r="D501" i="97"/>
  <c r="D489" i="97"/>
  <c r="L477" i="97"/>
  <c r="K477" i="97"/>
  <c r="L476" i="97"/>
  <c r="K476" i="97"/>
  <c r="L475" i="97"/>
  <c r="K475" i="97"/>
  <c r="L474" i="97"/>
  <c r="K474" i="97"/>
  <c r="L473" i="97"/>
  <c r="D477" i="97"/>
  <c r="H473" i="97" s="1"/>
  <c r="D423" i="97"/>
  <c r="H423" i="97" s="1"/>
  <c r="D417" i="97"/>
  <c r="D411" i="97"/>
  <c r="D405" i="97"/>
  <c r="D393" i="97"/>
  <c r="D387" i="97"/>
  <c r="D381" i="97"/>
  <c r="H378" i="97" s="1"/>
  <c r="D375" i="97"/>
  <c r="H371" i="97" s="1"/>
  <c r="D290" i="97"/>
  <c r="H290" i="97" s="1"/>
  <c r="D284" i="97"/>
  <c r="H281" i="97" s="1"/>
  <c r="D278" i="97"/>
  <c r="H277" i="97" s="1"/>
  <c r="D269" i="97"/>
  <c r="D263" i="97"/>
  <c r="D251" i="97"/>
  <c r="D245" i="97"/>
  <c r="D239" i="97"/>
  <c r="D233" i="97"/>
  <c r="H229" i="97" s="1"/>
  <c r="D198" i="97"/>
  <c r="H197" i="97" s="1"/>
  <c r="D186" i="97"/>
  <c r="D180" i="97"/>
  <c r="H176" i="97" s="1"/>
  <c r="D110" i="97"/>
  <c r="H106" i="97" s="1"/>
  <c r="D104" i="97"/>
  <c r="H100" i="97" s="1"/>
  <c r="D86" i="97"/>
  <c r="H82" i="97" s="1"/>
  <c r="D74" i="97"/>
  <c r="H70" i="97" s="1"/>
  <c r="L65" i="97"/>
  <c r="D50" i="97"/>
  <c r="H46" i="97" s="1"/>
  <c r="D38" i="97"/>
  <c r="H34" i="97" s="1"/>
  <c r="D32" i="97"/>
  <c r="D26" i="97"/>
  <c r="D14" i="97"/>
  <c r="T526" i="70" l="1"/>
  <c r="BF510" i="170" s="1"/>
  <c r="BF551" i="170"/>
  <c r="P567" i="70"/>
  <c r="V567" i="70" s="1"/>
  <c r="N526" i="70"/>
  <c r="V72" i="70"/>
  <c r="Z37" i="88" s="1"/>
  <c r="T71" i="70"/>
  <c r="BF64" i="170" s="1"/>
  <c r="R526" i="70"/>
  <c r="BD510" i="170" s="1"/>
  <c r="O71" i="23"/>
  <c r="O165" i="58" s="1"/>
  <c r="X37" i="88"/>
  <c r="W570" i="70"/>
  <c r="BA294" i="170"/>
  <c r="Q304" i="70"/>
  <c r="BI340" i="170"/>
  <c r="BC340" i="170"/>
  <c r="BA293" i="170"/>
  <c r="Q303" i="70"/>
  <c r="N80" i="23"/>
  <c r="L174" i="58"/>
  <c r="L173" i="58"/>
  <c r="N79" i="23"/>
  <c r="BI337" i="170"/>
  <c r="BC337" i="170"/>
  <c r="W305" i="70"/>
  <c r="BC295" i="170"/>
  <c r="N175" i="58"/>
  <c r="T81" i="23"/>
  <c r="O601" i="97"/>
  <c r="O600" i="97"/>
  <c r="O599" i="97"/>
  <c r="O602" i="97"/>
  <c r="H501" i="97"/>
  <c r="H497" i="97"/>
  <c r="V602" i="70"/>
  <c r="BH586" i="170" s="1"/>
  <c r="BB586" i="170"/>
  <c r="P69" i="23"/>
  <c r="P164" i="58" s="1"/>
  <c r="BE555" i="170"/>
  <c r="W602" i="70"/>
  <c r="BI586" i="170" s="1"/>
  <c r="BC586" i="170"/>
  <c r="BI328" i="170"/>
  <c r="L190" i="58"/>
  <c r="L182" i="58"/>
  <c r="T78" i="23"/>
  <c r="T172" i="58" s="1"/>
  <c r="T106" i="23"/>
  <c r="N172" i="58"/>
  <c r="Q198" i="70"/>
  <c r="BA188" i="170"/>
  <c r="Q307" i="70"/>
  <c r="BC297" i="170" s="1"/>
  <c r="BA297" i="170"/>
  <c r="L172" i="58"/>
  <c r="Q311" i="70"/>
  <c r="BC301" i="170" s="1"/>
  <c r="BA301" i="170"/>
  <c r="BI350" i="170"/>
  <c r="BC350" i="170"/>
  <c r="S364" i="70"/>
  <c r="BE354" i="170" s="1"/>
  <c r="BE353" i="170"/>
  <c r="BI232" i="170"/>
  <c r="BC232" i="170"/>
  <c r="O364" i="70"/>
  <c r="BA353" i="170"/>
  <c r="Q314" i="70"/>
  <c r="BA304" i="170"/>
  <c r="BI358" i="170"/>
  <c r="BI229" i="170"/>
  <c r="BC229" i="170"/>
  <c r="Q205" i="70"/>
  <c r="BC195" i="170" s="1"/>
  <c r="BA195" i="170"/>
  <c r="AZ232" i="170"/>
  <c r="AZ551" i="170"/>
  <c r="Q571" i="70"/>
  <c r="L69" i="23"/>
  <c r="BA554" i="170"/>
  <c r="AA577" i="70"/>
  <c r="BE554" i="170"/>
  <c r="AB577" i="70"/>
  <c r="T96" i="23"/>
  <c r="T190" i="58" s="1"/>
  <c r="L170" i="58"/>
  <c r="L183" i="58"/>
  <c r="K106" i="23"/>
  <c r="Q376" i="129"/>
  <c r="N205" i="70"/>
  <c r="Q280" i="129"/>
  <c r="H177" i="97"/>
  <c r="O170" i="97"/>
  <c r="O172" i="97"/>
  <c r="O173" i="97"/>
  <c r="N171" i="97"/>
  <c r="O174" i="97"/>
  <c r="H10" i="97"/>
  <c r="H19" i="97"/>
  <c r="H20" i="97"/>
  <c r="I16" i="97"/>
  <c r="O16" i="97" s="1"/>
  <c r="I20" i="97"/>
  <c r="O20" i="97" s="1"/>
  <c r="I19" i="97"/>
  <c r="O19" i="97" s="1"/>
  <c r="H18" i="97"/>
  <c r="F8" i="19" s="1"/>
  <c r="R1106" i="70" s="1"/>
  <c r="H16" i="97"/>
  <c r="I17" i="97"/>
  <c r="O17" i="97" s="1"/>
  <c r="H17" i="97"/>
  <c r="I18" i="97"/>
  <c r="O18" i="97" s="1"/>
  <c r="H23" i="97"/>
  <c r="H22" i="97"/>
  <c r="I22" i="97"/>
  <c r="I28" i="97"/>
  <c r="O28" i="97" s="1"/>
  <c r="H28" i="97"/>
  <c r="N170" i="58"/>
  <c r="T76" i="23"/>
  <c r="I31" i="19"/>
  <c r="H31" i="19"/>
  <c r="H94" i="19"/>
  <c r="N183" i="58"/>
  <c r="T89" i="23"/>
  <c r="T88" i="23"/>
  <c r="N182" i="58"/>
  <c r="N190" i="58"/>
  <c r="BF587" i="170"/>
  <c r="H76" i="19"/>
  <c r="I401" i="97"/>
  <c r="O401" i="97" s="1"/>
  <c r="I404" i="97"/>
  <c r="O404" i="97" s="1"/>
  <c r="H401" i="97"/>
  <c r="H404" i="97"/>
  <c r="G86" i="19" s="1"/>
  <c r="T344" i="70" s="1"/>
  <c r="I403" i="97"/>
  <c r="O403" i="97" s="1"/>
  <c r="I405" i="97"/>
  <c r="H403" i="97"/>
  <c r="F86" i="19" s="1"/>
  <c r="R344" i="70" s="1"/>
  <c r="H405" i="97"/>
  <c r="I402" i="97"/>
  <c r="O402" i="97" s="1"/>
  <c r="H402" i="97"/>
  <c r="H576" i="97"/>
  <c r="I579" i="97"/>
  <c r="H579" i="97"/>
  <c r="I578" i="97"/>
  <c r="H578" i="97"/>
  <c r="G116" i="19" s="1"/>
  <c r="T295" i="70" s="1"/>
  <c r="I577" i="97"/>
  <c r="H577" i="97"/>
  <c r="F116" i="19" s="1"/>
  <c r="R295" i="70" s="1"/>
  <c r="I576" i="97"/>
  <c r="H408" i="97"/>
  <c r="H411" i="97"/>
  <c r="I511" i="97"/>
  <c r="I510" i="97"/>
  <c r="H511" i="97"/>
  <c r="F105" i="19" s="1"/>
  <c r="R368" i="70" s="1"/>
  <c r="H510" i="97"/>
  <c r="I513" i="97"/>
  <c r="H513" i="97"/>
  <c r="I512" i="97"/>
  <c r="H512" i="97"/>
  <c r="G105" i="19" s="1"/>
  <c r="T368" i="70" s="1"/>
  <c r="I589" i="97"/>
  <c r="I588" i="97"/>
  <c r="H589" i="97"/>
  <c r="F118" i="19" s="1"/>
  <c r="R133" i="70" s="1"/>
  <c r="H588" i="97"/>
  <c r="I591" i="97"/>
  <c r="H591" i="97"/>
  <c r="I590" i="97"/>
  <c r="H590" i="97"/>
  <c r="H416" i="97"/>
  <c r="G88" i="19" s="1"/>
  <c r="T338" i="70" s="1"/>
  <c r="I413" i="97"/>
  <c r="H413" i="97"/>
  <c r="I417" i="97"/>
  <c r="I416" i="97"/>
  <c r="H417" i="97"/>
  <c r="I415" i="97"/>
  <c r="H415" i="97"/>
  <c r="F88" i="19" s="1"/>
  <c r="R338" i="70" s="1"/>
  <c r="I414" i="97"/>
  <c r="H414" i="97"/>
  <c r="H517" i="97"/>
  <c r="F106" i="19" s="1"/>
  <c r="R360" i="70" s="1"/>
  <c r="I516" i="97"/>
  <c r="I519" i="97"/>
  <c r="I517" i="97"/>
  <c r="H516" i="97"/>
  <c r="H519" i="97"/>
  <c r="I518" i="97"/>
  <c r="H518" i="97"/>
  <c r="G106" i="19" s="1"/>
  <c r="T360" i="70" s="1"/>
  <c r="I595" i="97"/>
  <c r="H596" i="97"/>
  <c r="H595" i="97"/>
  <c r="I594" i="97"/>
  <c r="H594" i="97"/>
  <c r="I597" i="97"/>
  <c r="H597" i="97"/>
  <c r="I596" i="97"/>
  <c r="J125" i="97"/>
  <c r="P125" i="97" s="1"/>
  <c r="H385" i="97"/>
  <c r="F83" i="19" s="1"/>
  <c r="R350" i="70" s="1"/>
  <c r="I384" i="97"/>
  <c r="O384" i="97" s="1"/>
  <c r="H384" i="97"/>
  <c r="I383" i="97"/>
  <c r="H383" i="97"/>
  <c r="I386" i="97"/>
  <c r="O386" i="97" s="1"/>
  <c r="I387" i="97"/>
  <c r="H386" i="97"/>
  <c r="G83" i="19" s="1"/>
  <c r="T350" i="70" s="1"/>
  <c r="H387" i="97"/>
  <c r="I385" i="97"/>
  <c r="O385" i="97" s="1"/>
  <c r="I485" i="97"/>
  <c r="H485" i="97"/>
  <c r="I487" i="97"/>
  <c r="I489" i="97"/>
  <c r="H489" i="97"/>
  <c r="H487" i="97"/>
  <c r="F100" i="19" s="1"/>
  <c r="I488" i="97"/>
  <c r="H488" i="97"/>
  <c r="I486" i="97"/>
  <c r="H486" i="97"/>
  <c r="I559" i="97"/>
  <c r="H559" i="97"/>
  <c r="F113" i="19" s="1"/>
  <c r="R947" i="70" s="1"/>
  <c r="I558" i="97"/>
  <c r="H558" i="97"/>
  <c r="I561" i="97"/>
  <c r="H561" i="97"/>
  <c r="I560" i="97"/>
  <c r="H560" i="97"/>
  <c r="G113" i="19" s="1"/>
  <c r="T947" i="70" s="1"/>
  <c r="I390" i="97"/>
  <c r="H390" i="97"/>
  <c r="I393" i="97"/>
  <c r="I389" i="97"/>
  <c r="O389" i="97" s="1"/>
  <c r="H389" i="97"/>
  <c r="I392" i="97"/>
  <c r="O392" i="97" s="1"/>
  <c r="H393" i="97"/>
  <c r="BF346" i="170" s="1"/>
  <c r="H392" i="97"/>
  <c r="I391" i="97"/>
  <c r="O391" i="97" s="1"/>
  <c r="H391" i="97"/>
  <c r="F84" i="19" s="1"/>
  <c r="R353" i="70" s="1"/>
  <c r="E26" i="19"/>
  <c r="N1168" i="70" s="1"/>
  <c r="P1168" i="70" s="1"/>
  <c r="H509" i="97"/>
  <c r="I509" i="97"/>
  <c r="I419" i="97"/>
  <c r="O447" i="97"/>
  <c r="H515" i="97"/>
  <c r="I515" i="97"/>
  <c r="I557" i="97"/>
  <c r="H557" i="97"/>
  <c r="H593" i="97"/>
  <c r="I593" i="97"/>
  <c r="H372" i="97"/>
  <c r="H474" i="97"/>
  <c r="H475" i="97"/>
  <c r="F99" i="19" s="1"/>
  <c r="R239" i="70" s="1"/>
  <c r="I521" i="97"/>
  <c r="O531" i="97"/>
  <c r="H587" i="97"/>
  <c r="I587" i="97"/>
  <c r="H381" i="97"/>
  <c r="H379" i="97"/>
  <c r="F82" i="19" s="1"/>
  <c r="R347" i="70" s="1"/>
  <c r="I377" i="97"/>
  <c r="I380" i="97"/>
  <c r="I378" i="97"/>
  <c r="H377" i="97"/>
  <c r="H380" i="97"/>
  <c r="G82" i="19" s="1"/>
  <c r="T347" i="70" s="1"/>
  <c r="I381" i="97"/>
  <c r="I379" i="97"/>
  <c r="H504" i="97"/>
  <c r="H503" i="97"/>
  <c r="H575" i="97"/>
  <c r="I575" i="97"/>
  <c r="H29" i="97"/>
  <c r="I29" i="97"/>
  <c r="O29" i="97" s="1"/>
  <c r="J126" i="97"/>
  <c r="P126" i="97" s="1"/>
  <c r="J124" i="97"/>
  <c r="P124" i="97" s="1"/>
  <c r="N125" i="97"/>
  <c r="O124" i="97"/>
  <c r="J128" i="97"/>
  <c r="P128" i="97" s="1"/>
  <c r="N127" i="97"/>
  <c r="J127" i="97"/>
  <c r="P127" i="97" s="1"/>
  <c r="N126" i="97"/>
  <c r="F26" i="19"/>
  <c r="R1168" i="70" s="1"/>
  <c r="M65" i="97"/>
  <c r="H476" i="97"/>
  <c r="I474" i="97"/>
  <c r="I475" i="97"/>
  <c r="H477" i="97"/>
  <c r="I473" i="97"/>
  <c r="I477" i="97"/>
  <c r="I476" i="97"/>
  <c r="Q351" i="97"/>
  <c r="Q273" i="97"/>
  <c r="V97" i="97"/>
  <c r="U96" i="97"/>
  <c r="T94" i="97"/>
  <c r="V91" i="97"/>
  <c r="U90" i="97"/>
  <c r="T88" i="97"/>
  <c r="Q88" i="97"/>
  <c r="Q89" i="97" s="1"/>
  <c r="T16" i="97"/>
  <c r="U17" i="97" s="1"/>
  <c r="AB600" i="88"/>
  <c r="AA600" i="88"/>
  <c r="L114" i="129"/>
  <c r="I116" i="129"/>
  <c r="H116" i="129"/>
  <c r="I115" i="129"/>
  <c r="H115" i="129"/>
  <c r="I114" i="129"/>
  <c r="H114" i="129"/>
  <c r="H113" i="129"/>
  <c r="J113" i="129" s="1"/>
  <c r="I112" i="129"/>
  <c r="H112" i="129"/>
  <c r="V112" i="97"/>
  <c r="W112" i="97"/>
  <c r="T115" i="97" s="1"/>
  <c r="W113" i="97" s="1"/>
  <c r="U112" i="97"/>
  <c r="T113" i="97" s="1"/>
  <c r="AT1077" i="170"/>
  <c r="W26" i="19"/>
  <c r="Z97" i="21"/>
  <c r="Z128" i="21"/>
  <c r="Z129" i="21"/>
  <c r="Z130" i="21"/>
  <c r="Z131" i="21"/>
  <c r="Z133" i="21"/>
  <c r="Z134" i="21"/>
  <c r="Z135" i="21"/>
  <c r="Z138" i="21"/>
  <c r="Z139" i="21"/>
  <c r="Z140" i="21"/>
  <c r="Z148" i="21"/>
  <c r="Z150" i="21"/>
  <c r="Z151" i="21"/>
  <c r="Z153" i="21"/>
  <c r="Z154" i="21"/>
  <c r="Z155" i="21"/>
  <c r="Z159" i="21"/>
  <c r="Z160" i="21"/>
  <c r="Z161" i="21"/>
  <c r="Z162" i="21"/>
  <c r="Z163" i="21"/>
  <c r="Z164" i="21"/>
  <c r="Z165" i="21"/>
  <c r="Z166" i="21"/>
  <c r="Z168" i="21"/>
  <c r="Z169" i="21"/>
  <c r="T172" i="21"/>
  <c r="T87" i="21"/>
  <c r="AS862" i="170"/>
  <c r="K96" i="21"/>
  <c r="G1102" i="70" s="1"/>
  <c r="J96" i="21"/>
  <c r="M1102" i="70" s="1"/>
  <c r="Q1102" i="70" s="1"/>
  <c r="W1102" i="70" s="1"/>
  <c r="I96" i="21"/>
  <c r="H96" i="21"/>
  <c r="G96" i="21"/>
  <c r="F96" i="21"/>
  <c r="Z96" i="21"/>
  <c r="K1102" i="70" l="1"/>
  <c r="G177" i="21"/>
  <c r="G172" i="21"/>
  <c r="V1168" i="70"/>
  <c r="K1073" i="70"/>
  <c r="K1097" i="70" s="1"/>
  <c r="K1099" i="70" s="1"/>
  <c r="J177" i="21"/>
  <c r="AB353" i="70"/>
  <c r="T175" i="58"/>
  <c r="T80" i="23"/>
  <c r="N174" i="58"/>
  <c r="BC293" i="170"/>
  <c r="W303" i="70"/>
  <c r="BI295" i="170"/>
  <c r="Y199" i="88"/>
  <c r="N173" i="58"/>
  <c r="T79" i="23"/>
  <c r="W304" i="70"/>
  <c r="BC294" i="170"/>
  <c r="J599" i="97"/>
  <c r="P599" i="97" s="1"/>
  <c r="N599" i="97"/>
  <c r="N602" i="97"/>
  <c r="J602" i="97"/>
  <c r="P602" i="97" s="1"/>
  <c r="J600" i="97"/>
  <c r="P600" i="97" s="1"/>
  <c r="N600" i="97"/>
  <c r="J601" i="97"/>
  <c r="P601" i="97" s="1"/>
  <c r="N601" i="97"/>
  <c r="G1099" i="70"/>
  <c r="G1073" i="70"/>
  <c r="I1073" i="70"/>
  <c r="W571" i="70"/>
  <c r="BI555" i="170" s="1"/>
  <c r="BC555" i="170"/>
  <c r="M106" i="23"/>
  <c r="S106" i="23" s="1"/>
  <c r="M124" i="23"/>
  <c r="V106" i="23"/>
  <c r="W307" i="70"/>
  <c r="BI297" i="170" s="1"/>
  <c r="W314" i="70"/>
  <c r="BC304" i="170"/>
  <c r="Q364" i="70"/>
  <c r="BC354" i="170" s="1"/>
  <c r="BA354" i="170"/>
  <c r="W205" i="70"/>
  <c r="BI195" i="170" s="1"/>
  <c r="AB344" i="70"/>
  <c r="BI334" i="170"/>
  <c r="W311" i="70"/>
  <c r="W198" i="70"/>
  <c r="BC188" i="170"/>
  <c r="P205" i="70"/>
  <c r="AZ195" i="170"/>
  <c r="T1092" i="70"/>
  <c r="BF1073" i="170" s="1"/>
  <c r="BF1148" i="170"/>
  <c r="BH232" i="170"/>
  <c r="BB232" i="170"/>
  <c r="K71" i="23"/>
  <c r="V71" i="23" s="1"/>
  <c r="BA1142" i="170"/>
  <c r="S24" i="19"/>
  <c r="I172" i="21"/>
  <c r="U172" i="21" s="1"/>
  <c r="L164" i="58"/>
  <c r="N164" i="58" s="1"/>
  <c r="N69" i="23"/>
  <c r="T69" i="23" s="1"/>
  <c r="J172" i="21"/>
  <c r="G84" i="19"/>
  <c r="T353" i="70" s="1"/>
  <c r="BD346" i="170"/>
  <c r="Q82" i="23"/>
  <c r="Q176" i="58" s="1"/>
  <c r="T306" i="70"/>
  <c r="BF296" i="170" s="1"/>
  <c r="AR355" i="70"/>
  <c r="O390" i="97"/>
  <c r="Q62" i="23"/>
  <c r="Q156" i="58" s="1"/>
  <c r="Q168" i="97"/>
  <c r="AB570" i="70"/>
  <c r="AB572" i="70" s="1"/>
  <c r="R571" i="70" s="1"/>
  <c r="J172" i="97"/>
  <c r="P172" i="97" s="1"/>
  <c r="N172" i="97"/>
  <c r="J20" i="97"/>
  <c r="P20" i="97" s="1"/>
  <c r="N20" i="97"/>
  <c r="J16" i="97"/>
  <c r="P16" i="97" s="1"/>
  <c r="N16" i="97"/>
  <c r="N174" i="97"/>
  <c r="J174" i="97"/>
  <c r="P174" i="97" s="1"/>
  <c r="J171" i="97"/>
  <c r="P171" i="97" s="1"/>
  <c r="O171" i="97"/>
  <c r="J19" i="97"/>
  <c r="P19" i="97" s="1"/>
  <c r="N19" i="97"/>
  <c r="J170" i="97"/>
  <c r="P170" i="97" s="1"/>
  <c r="N170" i="97"/>
  <c r="J18" i="97"/>
  <c r="P18" i="97" s="1"/>
  <c r="N18" i="97"/>
  <c r="N173" i="97"/>
  <c r="J173" i="97"/>
  <c r="P173" i="97" s="1"/>
  <c r="J17" i="97"/>
  <c r="P17" i="97" s="1"/>
  <c r="N17" i="97"/>
  <c r="G8" i="19"/>
  <c r="T1106" i="70" s="1"/>
  <c r="O22" i="97"/>
  <c r="N28" i="97"/>
  <c r="J28" i="97"/>
  <c r="P28" i="97" s="1"/>
  <c r="N22" i="97"/>
  <c r="J22" i="97"/>
  <c r="P22" i="97" s="1"/>
  <c r="E105" i="19"/>
  <c r="N368" i="70" s="1"/>
  <c r="K116" i="129"/>
  <c r="N116" i="129" s="1"/>
  <c r="K172" i="21"/>
  <c r="W172" i="21" s="1"/>
  <c r="E116" i="19"/>
  <c r="N295" i="70" s="1"/>
  <c r="I26" i="19"/>
  <c r="H26" i="19"/>
  <c r="AZ1148" i="170"/>
  <c r="AB360" i="70"/>
  <c r="T182" i="58"/>
  <c r="AY862" i="170"/>
  <c r="E99" i="19"/>
  <c r="N239" i="70" s="1"/>
  <c r="AB338" i="70"/>
  <c r="T170" i="58"/>
  <c r="AW862" i="170"/>
  <c r="T183" i="58"/>
  <c r="AB368" i="70"/>
  <c r="Q1092" i="70"/>
  <c r="BC1073" i="170" s="1"/>
  <c r="K115" i="129"/>
  <c r="N115" i="129" s="1"/>
  <c r="L115" i="129"/>
  <c r="O115" i="129" s="1"/>
  <c r="K112" i="129"/>
  <c r="N112" i="129" s="1"/>
  <c r="L112" i="129"/>
  <c r="O112" i="129" s="1"/>
  <c r="K113" i="129"/>
  <c r="N113" i="129" s="1"/>
  <c r="E88" i="19"/>
  <c r="N338" i="70" s="1"/>
  <c r="E106" i="19"/>
  <c r="N360" i="70" s="1"/>
  <c r="E83" i="19"/>
  <c r="N350" i="70" s="1"/>
  <c r="E100" i="19"/>
  <c r="AA570" i="70" s="1"/>
  <c r="J112" i="129"/>
  <c r="L113" i="129"/>
  <c r="O113" i="129" s="1"/>
  <c r="L116" i="129"/>
  <c r="E82" i="19"/>
  <c r="N347" i="70" s="1"/>
  <c r="E8" i="19"/>
  <c r="N1106" i="70" s="1"/>
  <c r="P1106" i="70" s="1"/>
  <c r="E113" i="19"/>
  <c r="N947" i="70" s="1"/>
  <c r="O383" i="97"/>
  <c r="E118" i="19"/>
  <c r="N133" i="70" s="1"/>
  <c r="E84" i="19"/>
  <c r="N353" i="70" s="1"/>
  <c r="E86" i="19"/>
  <c r="N344" i="70" s="1"/>
  <c r="J383" i="97"/>
  <c r="P383" i="97" s="1"/>
  <c r="N383" i="97"/>
  <c r="J404" i="97"/>
  <c r="P404" i="97" s="1"/>
  <c r="N404" i="97"/>
  <c r="J384" i="97"/>
  <c r="P384" i="97" s="1"/>
  <c r="N384" i="97"/>
  <c r="J391" i="97"/>
  <c r="P391" i="97" s="1"/>
  <c r="N391" i="97"/>
  <c r="N403" i="97"/>
  <c r="J403" i="97"/>
  <c r="P403" i="97" s="1"/>
  <c r="N386" i="97"/>
  <c r="J386" i="97"/>
  <c r="P386" i="97" s="1"/>
  <c r="J531" i="97"/>
  <c r="Q531" i="97" s="1"/>
  <c r="N531" i="97"/>
  <c r="N401" i="97"/>
  <c r="J401" i="97"/>
  <c r="P401" i="97" s="1"/>
  <c r="N390" i="97"/>
  <c r="J390" i="97"/>
  <c r="P390" i="97" s="1"/>
  <c r="J392" i="97"/>
  <c r="P392" i="97" s="1"/>
  <c r="N392" i="97"/>
  <c r="N385" i="97"/>
  <c r="J385" i="97"/>
  <c r="P385" i="97" s="1"/>
  <c r="N402" i="97"/>
  <c r="J402" i="97"/>
  <c r="P402" i="97" s="1"/>
  <c r="J447" i="97"/>
  <c r="N447" i="97"/>
  <c r="N389" i="97"/>
  <c r="J389" i="97"/>
  <c r="P389" i="97" s="1"/>
  <c r="J29" i="97"/>
  <c r="P29" i="97" s="1"/>
  <c r="N29" i="97"/>
  <c r="W92" i="97"/>
  <c r="X92" i="97" s="1"/>
  <c r="Y92" i="97" s="1"/>
  <c r="X112" i="97"/>
  <c r="T116" i="97" s="1"/>
  <c r="X113" i="97" s="1"/>
  <c r="U113" i="97"/>
  <c r="W98" i="97"/>
  <c r="X98" i="97" s="1"/>
  <c r="Y98" i="97" s="1"/>
  <c r="T114" i="97"/>
  <c r="V113" i="97" s="1"/>
  <c r="H115" i="97"/>
  <c r="I114" i="97"/>
  <c r="H114" i="97"/>
  <c r="F24" i="19" s="1"/>
  <c r="R1162" i="70" s="1"/>
  <c r="I113" i="97"/>
  <c r="I112" i="97"/>
  <c r="H116" i="97"/>
  <c r="I116" i="97"/>
  <c r="I115" i="97"/>
  <c r="J115" i="129"/>
  <c r="K114" i="129"/>
  <c r="M114" i="129" s="1"/>
  <c r="O114" i="129"/>
  <c r="J114" i="129"/>
  <c r="J116" i="129"/>
  <c r="H85" i="21"/>
  <c r="H84" i="21"/>
  <c r="H83" i="21"/>
  <c r="H82" i="21"/>
  <c r="H81" i="21"/>
  <c r="H80" i="21"/>
  <c r="H77" i="21"/>
  <c r="H76" i="21"/>
  <c r="H74" i="21"/>
  <c r="H73" i="21"/>
  <c r="H71" i="21"/>
  <c r="H69" i="21"/>
  <c r="H67" i="21"/>
  <c r="H65" i="21"/>
  <c r="H64" i="21"/>
  <c r="H63" i="21"/>
  <c r="H62" i="21"/>
  <c r="H61" i="21"/>
  <c r="H60" i="21"/>
  <c r="H59" i="21"/>
  <c r="H56" i="21"/>
  <c r="H52" i="21"/>
  <c r="H48" i="21"/>
  <c r="H47" i="21"/>
  <c r="H46" i="21"/>
  <c r="H45" i="21"/>
  <c r="H44" i="21"/>
  <c r="H43" i="21"/>
  <c r="H42" i="21"/>
  <c r="H41" i="21"/>
  <c r="H40" i="21"/>
  <c r="H39" i="21"/>
  <c r="H34" i="21"/>
  <c r="K80" i="21"/>
  <c r="F445" i="70" s="1"/>
  <c r="I80" i="21"/>
  <c r="F80" i="21"/>
  <c r="K64" i="21"/>
  <c r="F360" i="70" s="1"/>
  <c r="J64" i="21"/>
  <c r="L360" i="70" s="1"/>
  <c r="I64" i="21"/>
  <c r="G64" i="21"/>
  <c r="J360" i="70" s="1"/>
  <c r="F64" i="21"/>
  <c r="K63" i="21"/>
  <c r="F369" i="70" s="1"/>
  <c r="J63" i="21"/>
  <c r="L369" i="70" s="1"/>
  <c r="P369" i="70" s="1"/>
  <c r="V369" i="70" s="1"/>
  <c r="I63" i="21"/>
  <c r="G63" i="21"/>
  <c r="F63" i="21"/>
  <c r="K62" i="21"/>
  <c r="F368" i="70" s="1"/>
  <c r="J62" i="21"/>
  <c r="L368" i="70" s="1"/>
  <c r="I62" i="21"/>
  <c r="G62" i="21"/>
  <c r="J368" i="70" s="1"/>
  <c r="F62" i="21"/>
  <c r="K56" i="21"/>
  <c r="F239" i="70" s="1"/>
  <c r="J56" i="21"/>
  <c r="L239" i="70" s="1"/>
  <c r="I56" i="21"/>
  <c r="G56" i="21"/>
  <c r="J239" i="70" s="1"/>
  <c r="F56" i="21"/>
  <c r="K47" i="21"/>
  <c r="F338" i="70" s="1"/>
  <c r="J47" i="21"/>
  <c r="L338" i="70" s="1"/>
  <c r="I47" i="21"/>
  <c r="G47" i="21"/>
  <c r="J338" i="70" s="1"/>
  <c r="F47" i="21"/>
  <c r="K45" i="21"/>
  <c r="F344" i="70" s="1"/>
  <c r="J45" i="21"/>
  <c r="L344" i="70" s="1"/>
  <c r="I45" i="21"/>
  <c r="G45" i="21"/>
  <c r="J344" i="70" s="1"/>
  <c r="F45" i="21"/>
  <c r="K44" i="21"/>
  <c r="F357" i="70" s="1"/>
  <c r="J44" i="21"/>
  <c r="L357" i="70" s="1"/>
  <c r="P357" i="70" s="1"/>
  <c r="V357" i="70" s="1"/>
  <c r="I44" i="21"/>
  <c r="G44" i="21"/>
  <c r="J357" i="70" s="1"/>
  <c r="F44" i="21"/>
  <c r="K43" i="21"/>
  <c r="F356" i="70" s="1"/>
  <c r="J43" i="21"/>
  <c r="L356" i="70" s="1"/>
  <c r="P356" i="70" s="1"/>
  <c r="V356" i="70" s="1"/>
  <c r="I43" i="21"/>
  <c r="G43" i="21"/>
  <c r="J356" i="70" s="1"/>
  <c r="F43" i="21"/>
  <c r="K42" i="21"/>
  <c r="F353" i="70" s="1"/>
  <c r="J42" i="21"/>
  <c r="L353" i="70" s="1"/>
  <c r="I42" i="21"/>
  <c r="G42" i="21"/>
  <c r="J353" i="70" s="1"/>
  <c r="F42" i="21"/>
  <c r="K41" i="21"/>
  <c r="F350" i="70" s="1"/>
  <c r="J41" i="21"/>
  <c r="L350" i="70" s="1"/>
  <c r="I41" i="21"/>
  <c r="G41" i="21"/>
  <c r="J350" i="70" s="1"/>
  <c r="F41" i="21"/>
  <c r="K40" i="21"/>
  <c r="F347" i="70" s="1"/>
  <c r="J40" i="21"/>
  <c r="L347" i="70" s="1"/>
  <c r="I40" i="21"/>
  <c r="G40" i="21"/>
  <c r="J347" i="70" s="1"/>
  <c r="F40" i="21"/>
  <c r="K39" i="21"/>
  <c r="F341" i="70" s="1"/>
  <c r="J39" i="21"/>
  <c r="L341" i="70" s="1"/>
  <c r="I39" i="21"/>
  <c r="G39" i="21"/>
  <c r="J341" i="70" s="1"/>
  <c r="F39" i="21"/>
  <c r="AR1148" i="170"/>
  <c r="Z11" i="21"/>
  <c r="Z14" i="21"/>
  <c r="Z16" i="21"/>
  <c r="Z20" i="21"/>
  <c r="Z22" i="21"/>
  <c r="Z23" i="21"/>
  <c r="Z24" i="21"/>
  <c r="Z25" i="21"/>
  <c r="Z26" i="21"/>
  <c r="Z27" i="21"/>
  <c r="Z29" i="21"/>
  <c r="Z31" i="21"/>
  <c r="Z32" i="21"/>
  <c r="Z34" i="21"/>
  <c r="X31" i="21"/>
  <c r="X32" i="21"/>
  <c r="S86" i="21"/>
  <c r="Z10" i="21"/>
  <c r="P239" i="70" l="1"/>
  <c r="P368" i="70"/>
  <c r="V368" i="70" s="1"/>
  <c r="P350" i="70"/>
  <c r="V350" i="70" s="1"/>
  <c r="V1106" i="70"/>
  <c r="P360" i="70"/>
  <c r="V360" i="70" s="1"/>
  <c r="P338" i="70"/>
  <c r="V338" i="70" s="1"/>
  <c r="P347" i="70"/>
  <c r="V347" i="70" s="1"/>
  <c r="P353" i="70"/>
  <c r="V353" i="70" s="1"/>
  <c r="P344" i="70"/>
  <c r="V344" i="70" s="1"/>
  <c r="G181" i="21"/>
  <c r="J369" i="70"/>
  <c r="AV359" i="170" s="1"/>
  <c r="F390" i="70"/>
  <c r="AD444" i="70"/>
  <c r="AV347" i="170"/>
  <c r="J198" i="70"/>
  <c r="J303" i="70"/>
  <c r="AV334" i="170"/>
  <c r="J302" i="70"/>
  <c r="J173" i="21"/>
  <c r="J181" i="21"/>
  <c r="J304" i="70"/>
  <c r="J311" i="70"/>
  <c r="BI293" i="170"/>
  <c r="Y197" i="88"/>
  <c r="BI294" i="170"/>
  <c r="Y198" i="88"/>
  <c r="AB350" i="70"/>
  <c r="T174" i="58"/>
  <c r="AB347" i="70"/>
  <c r="T173" i="58"/>
  <c r="C78" i="23"/>
  <c r="C172" i="58" s="1"/>
  <c r="AR337" i="170"/>
  <c r="AR347" i="170"/>
  <c r="AR358" i="170"/>
  <c r="F363" i="70"/>
  <c r="AR353" i="170" s="1"/>
  <c r="AT358" i="170"/>
  <c r="AR359" i="170"/>
  <c r="AR350" i="170"/>
  <c r="F314" i="70"/>
  <c r="AR304" i="170" s="1"/>
  <c r="H314" i="70"/>
  <c r="AR340" i="170"/>
  <c r="F305" i="70"/>
  <c r="AR295" i="170" s="1"/>
  <c r="AR343" i="170"/>
  <c r="H305" i="70"/>
  <c r="AR328" i="170"/>
  <c r="C77" i="23"/>
  <c r="C171" i="58" s="1"/>
  <c r="AR346" i="170"/>
  <c r="C96" i="23"/>
  <c r="C190" i="58" s="1"/>
  <c r="J314" i="70"/>
  <c r="AV350" i="170"/>
  <c r="AV346" i="170"/>
  <c r="J305" i="70"/>
  <c r="AV343" i="170"/>
  <c r="AV358" i="170"/>
  <c r="O69" i="23"/>
  <c r="O164" i="58" s="1"/>
  <c r="BD555" i="170"/>
  <c r="C60" i="23"/>
  <c r="C154" i="58" s="1"/>
  <c r="AR1142" i="170"/>
  <c r="Y200" i="88"/>
  <c r="BI188" i="170"/>
  <c r="Y136" i="88"/>
  <c r="BI304" i="170"/>
  <c r="Y207" i="88"/>
  <c r="BC1145" i="170"/>
  <c r="Y204" i="88"/>
  <c r="BI301" i="170"/>
  <c r="O80" i="23"/>
  <c r="O174" i="58" s="1"/>
  <c r="BD340" i="170"/>
  <c r="Q88" i="23"/>
  <c r="Q182" i="58" s="1"/>
  <c r="BF350" i="170"/>
  <c r="Q80" i="23"/>
  <c r="Q174" i="58" s="1"/>
  <c r="BF340" i="170"/>
  <c r="P526" i="70"/>
  <c r="AZ510" i="170"/>
  <c r="O88" i="23"/>
  <c r="O182" i="58" s="1"/>
  <c r="BD350" i="170"/>
  <c r="BH551" i="170"/>
  <c r="BB551" i="170"/>
  <c r="R1092" i="70"/>
  <c r="BD1073" i="170" s="1"/>
  <c r="BD1148" i="170"/>
  <c r="T363" i="70"/>
  <c r="BF358" i="170"/>
  <c r="AR337" i="70"/>
  <c r="AS337" i="70" s="1"/>
  <c r="BF328" i="170"/>
  <c r="O78" i="23"/>
  <c r="O172" i="58" s="1"/>
  <c r="BD334" i="170"/>
  <c r="O76" i="23"/>
  <c r="O170" i="58" s="1"/>
  <c r="BD328" i="170"/>
  <c r="R305" i="70"/>
  <c r="BD295" i="170" s="1"/>
  <c r="BD343" i="170"/>
  <c r="Q78" i="23"/>
  <c r="Q172" i="58" s="1"/>
  <c r="BF334" i="170"/>
  <c r="O79" i="23"/>
  <c r="O173" i="58" s="1"/>
  <c r="BD337" i="170"/>
  <c r="R363" i="70"/>
  <c r="BD358" i="170"/>
  <c r="T303" i="70"/>
  <c r="BF293" i="170" s="1"/>
  <c r="BF337" i="170"/>
  <c r="O96" i="23"/>
  <c r="BD229" i="170"/>
  <c r="V205" i="70"/>
  <c r="BH195" i="170" s="1"/>
  <c r="BB195" i="170"/>
  <c r="Y575" i="70"/>
  <c r="T164" i="58"/>
  <c r="O81" i="23"/>
  <c r="O175" i="58" s="1"/>
  <c r="R307" i="70"/>
  <c r="BD297" i="170" s="1"/>
  <c r="AP352" i="70"/>
  <c r="AQ352" i="70" s="1"/>
  <c r="AZ346" i="170"/>
  <c r="AR346" i="70"/>
  <c r="AS346" i="70" s="1"/>
  <c r="Q79" i="23"/>
  <c r="Q173" i="58" s="1"/>
  <c r="O82" i="23"/>
  <c r="O176" i="58" s="1"/>
  <c r="R306" i="70"/>
  <c r="BD296" i="170" s="1"/>
  <c r="AP355" i="70"/>
  <c r="AP337" i="70"/>
  <c r="AQ337" i="70" s="1"/>
  <c r="R198" i="70"/>
  <c r="BD188" i="170" s="1"/>
  <c r="Q89" i="23"/>
  <c r="Q183" i="58" s="1"/>
  <c r="R311" i="70"/>
  <c r="BD301" i="170" s="1"/>
  <c r="AP343" i="70"/>
  <c r="AQ343" i="70" s="1"/>
  <c r="AP349" i="70"/>
  <c r="AQ349" i="70" s="1"/>
  <c r="R304" i="70"/>
  <c r="BD294" i="170" s="1"/>
  <c r="O89" i="23"/>
  <c r="O183" i="58" s="1"/>
  <c r="R303" i="70"/>
  <c r="BD293" i="170" s="1"/>
  <c r="T314" i="70"/>
  <c r="BF304" i="170" s="1"/>
  <c r="O62" i="23"/>
  <c r="O156" i="58" s="1"/>
  <c r="AR359" i="70"/>
  <c r="AS359" i="70" s="1"/>
  <c r="AP346" i="70"/>
  <c r="AQ346" i="70" s="1"/>
  <c r="T311" i="70"/>
  <c r="BF301" i="170" s="1"/>
  <c r="AP359" i="70"/>
  <c r="AQ359" i="70" s="1"/>
  <c r="Q76" i="23"/>
  <c r="Q170" i="58" s="1"/>
  <c r="R314" i="70"/>
  <c r="BD304" i="170" s="1"/>
  <c r="H116" i="19"/>
  <c r="Q653" i="97" s="1"/>
  <c r="H113" i="19"/>
  <c r="AR343" i="70"/>
  <c r="AS343" i="70" s="1"/>
  <c r="T304" i="70"/>
  <c r="BF294" i="170" s="1"/>
  <c r="T307" i="70"/>
  <c r="BF297" i="170" s="1"/>
  <c r="AR349" i="70"/>
  <c r="AS349" i="70" s="1"/>
  <c r="H105" i="19"/>
  <c r="Q128" i="97"/>
  <c r="M116" i="129"/>
  <c r="P116" i="129" s="1"/>
  <c r="C89" i="23"/>
  <c r="C183" i="58" s="1"/>
  <c r="AD367" i="70"/>
  <c r="AE367" i="70" s="1"/>
  <c r="AX337" i="170"/>
  <c r="C82" i="23"/>
  <c r="C176" i="58" s="1"/>
  <c r="AD355" i="70"/>
  <c r="AX358" i="170"/>
  <c r="AX350" i="170"/>
  <c r="AX331" i="170"/>
  <c r="AV340" i="170"/>
  <c r="C81" i="23"/>
  <c r="C175" i="58" s="1"/>
  <c r="AD352" i="70"/>
  <c r="AX229" i="170"/>
  <c r="C88" i="23"/>
  <c r="C182" i="58" s="1"/>
  <c r="AD359" i="70"/>
  <c r="H106" i="19"/>
  <c r="AZ350" i="170"/>
  <c r="J31" i="19"/>
  <c r="K165" i="58"/>
  <c r="M71" i="23"/>
  <c r="AX334" i="170"/>
  <c r="AV1148" i="170"/>
  <c r="AX347" i="170"/>
  <c r="I8" i="19"/>
  <c r="H8" i="19"/>
  <c r="H88" i="19"/>
  <c r="AZ328" i="170"/>
  <c r="Y1168" i="70"/>
  <c r="N1092" i="70"/>
  <c r="AZ1073" i="170" s="1"/>
  <c r="K62" i="23"/>
  <c r="AX340" i="170"/>
  <c r="AX359" i="170"/>
  <c r="H82" i="19"/>
  <c r="AZ337" i="170"/>
  <c r="AX343" i="170"/>
  <c r="H83" i="19"/>
  <c r="AZ340" i="170"/>
  <c r="AX1148" i="170"/>
  <c r="AX328" i="170"/>
  <c r="C90" i="23"/>
  <c r="C184" i="58" s="1"/>
  <c r="H86" i="19"/>
  <c r="Q369" i="97" s="1"/>
  <c r="AZ334" i="170"/>
  <c r="AZ229" i="170"/>
  <c r="AR1073" i="170"/>
  <c r="C62" i="23"/>
  <c r="C156" i="58" s="1"/>
  <c r="AX346" i="170"/>
  <c r="H84" i="19"/>
  <c r="AZ343" i="170"/>
  <c r="Q1091" i="70"/>
  <c r="BC1072" i="170" s="1"/>
  <c r="L60" i="23"/>
  <c r="M115" i="129"/>
  <c r="P115" i="129" s="1"/>
  <c r="M113" i="129"/>
  <c r="P113" i="129" s="1"/>
  <c r="M112" i="129"/>
  <c r="P112" i="129" s="1"/>
  <c r="O116" i="129"/>
  <c r="N114" i="129"/>
  <c r="P531" i="97"/>
  <c r="P447" i="97"/>
  <c r="Q447" i="97"/>
  <c r="J114" i="97"/>
  <c r="J116" i="97"/>
  <c r="J113" i="97"/>
  <c r="E24" i="19"/>
  <c r="N1162" i="70" s="1"/>
  <c r="P1162" i="70" s="1"/>
  <c r="K114" i="97"/>
  <c r="L113" i="97"/>
  <c r="O113" i="97" s="1"/>
  <c r="K113" i="97"/>
  <c r="L116" i="97"/>
  <c r="O116" i="97" s="1"/>
  <c r="L112" i="97"/>
  <c r="O112" i="97" s="1"/>
  <c r="K116" i="97"/>
  <c r="N116" i="97" s="1"/>
  <c r="K112" i="97"/>
  <c r="L115" i="97"/>
  <c r="O115" i="97" s="1"/>
  <c r="K115" i="97"/>
  <c r="L114" i="97"/>
  <c r="O114" i="97" s="1"/>
  <c r="G24" i="19"/>
  <c r="T1162" i="70" s="1"/>
  <c r="P114" i="129"/>
  <c r="J115" i="97"/>
  <c r="J112" i="97"/>
  <c r="V1162" i="70" l="1"/>
  <c r="G90" i="23"/>
  <c r="L63" i="21" s="1"/>
  <c r="J363" i="70"/>
  <c r="J364" i="70" s="1"/>
  <c r="J366" i="70" s="1"/>
  <c r="G83" i="23"/>
  <c r="G177" i="58" s="1"/>
  <c r="AV337" i="170"/>
  <c r="AV328" i="170"/>
  <c r="AV229" i="170"/>
  <c r="J306" i="70"/>
  <c r="AV296" i="170" s="1"/>
  <c r="J307" i="70"/>
  <c r="AV297" i="170" s="1"/>
  <c r="AV331" i="170"/>
  <c r="AD343" i="70"/>
  <c r="C133" i="23"/>
  <c r="AT350" i="170"/>
  <c r="AD346" i="70"/>
  <c r="AD337" i="70"/>
  <c r="C80" i="23"/>
  <c r="C174" i="58" s="1"/>
  <c r="C79" i="23"/>
  <c r="C173" i="58" s="1"/>
  <c r="C76" i="23"/>
  <c r="C170" i="58" s="1"/>
  <c r="AD349" i="70"/>
  <c r="F302" i="70"/>
  <c r="AR292" i="170" s="1"/>
  <c r="AF340" i="70"/>
  <c r="AD340" i="70"/>
  <c r="F306" i="70"/>
  <c r="AR296" i="170" s="1"/>
  <c r="F304" i="70"/>
  <c r="AR294" i="170" s="1"/>
  <c r="AF349" i="70"/>
  <c r="F303" i="70"/>
  <c r="AR293" i="170" s="1"/>
  <c r="AF346" i="70"/>
  <c r="F315" i="70"/>
  <c r="F333" i="70" s="1"/>
  <c r="F198" i="70"/>
  <c r="AR188" i="170" s="1"/>
  <c r="E96" i="23"/>
  <c r="E190" i="58" s="1"/>
  <c r="AR229" i="170"/>
  <c r="AR331" i="170"/>
  <c r="E78" i="23"/>
  <c r="E172" i="58" s="1"/>
  <c r="F307" i="70"/>
  <c r="AR297" i="170" s="1"/>
  <c r="AT343" i="170"/>
  <c r="F311" i="70"/>
  <c r="AR301" i="170" s="1"/>
  <c r="H363" i="70"/>
  <c r="H364" i="70" s="1"/>
  <c r="H366" i="70" s="1"/>
  <c r="C83" i="23"/>
  <c r="C177" i="58" s="1"/>
  <c r="AR334" i="170"/>
  <c r="V62" i="23"/>
  <c r="J26" i="19" s="1"/>
  <c r="O190" i="58"/>
  <c r="E90" i="23"/>
  <c r="E184" i="58" s="1"/>
  <c r="AT359" i="170"/>
  <c r="I60" i="23"/>
  <c r="M27" i="21" s="1"/>
  <c r="AX1142" i="170"/>
  <c r="G60" i="23"/>
  <c r="G154" i="58" s="1"/>
  <c r="AV1142" i="170"/>
  <c r="Q116" i="129"/>
  <c r="AB1165" i="70"/>
  <c r="BI1145" i="170"/>
  <c r="T364" i="70"/>
  <c r="BF354" i="170" s="1"/>
  <c r="BF353" i="170"/>
  <c r="R364" i="70"/>
  <c r="BD354" i="170" s="1"/>
  <c r="BD353" i="170"/>
  <c r="N363" i="70"/>
  <c r="AZ358" i="170"/>
  <c r="V526" i="70"/>
  <c r="BB510" i="170"/>
  <c r="T305" i="70"/>
  <c r="BF295" i="170" s="1"/>
  <c r="BF343" i="170"/>
  <c r="AR352" i="70"/>
  <c r="AS352" i="70" s="1"/>
  <c r="Q81" i="23"/>
  <c r="Q175" i="58" s="1"/>
  <c r="K82" i="23"/>
  <c r="V82" i="23" s="1"/>
  <c r="N306" i="70"/>
  <c r="AZ296" i="170" s="1"/>
  <c r="AL355" i="70"/>
  <c r="G184" i="58"/>
  <c r="K89" i="23"/>
  <c r="V89" i="23" s="1"/>
  <c r="L306" i="70"/>
  <c r="AX296" i="170" s="1"/>
  <c r="I82" i="23"/>
  <c r="M43" i="21" s="1"/>
  <c r="AJ355" i="70"/>
  <c r="AK355" i="70" s="1"/>
  <c r="BB346" i="170"/>
  <c r="I80" i="23"/>
  <c r="M41" i="21" s="1"/>
  <c r="AJ349" i="70"/>
  <c r="AK349" i="70" s="1"/>
  <c r="BB340" i="170"/>
  <c r="L304" i="70"/>
  <c r="AX294" i="170" s="1"/>
  <c r="K78" i="23"/>
  <c r="V78" i="23" s="1"/>
  <c r="N307" i="70"/>
  <c r="AZ297" i="170" s="1"/>
  <c r="AL343" i="70"/>
  <c r="AM343" i="70" s="1"/>
  <c r="K80" i="23"/>
  <c r="V80" i="23" s="1"/>
  <c r="N304" i="70"/>
  <c r="AZ294" i="170" s="1"/>
  <c r="AL349" i="70"/>
  <c r="AM349" i="70" s="1"/>
  <c r="G82" i="23"/>
  <c r="AH355" i="70"/>
  <c r="AI355" i="70" s="1"/>
  <c r="I78" i="23"/>
  <c r="BB334" i="170"/>
  <c r="L307" i="70"/>
  <c r="AX297" i="170" s="1"/>
  <c r="AJ343" i="70"/>
  <c r="AK343" i="70" s="1"/>
  <c r="I88" i="23"/>
  <c r="BB350" i="170"/>
  <c r="AJ359" i="70"/>
  <c r="AK359" i="70" s="1"/>
  <c r="L314" i="70"/>
  <c r="AX304" i="170" s="1"/>
  <c r="E88" i="23"/>
  <c r="E182" i="58" s="1"/>
  <c r="AT304" i="170"/>
  <c r="AF359" i="70"/>
  <c r="G81" i="23"/>
  <c r="AH352" i="70"/>
  <c r="AI352" i="70" s="1"/>
  <c r="AV295" i="170"/>
  <c r="N198" i="70"/>
  <c r="AZ188" i="170" s="1"/>
  <c r="G77" i="23"/>
  <c r="AV292" i="170"/>
  <c r="AH340" i="70"/>
  <c r="AI340" i="70" s="1"/>
  <c r="I24" i="19"/>
  <c r="H24" i="19"/>
  <c r="G96" i="23"/>
  <c r="AV188" i="170"/>
  <c r="G89" i="23"/>
  <c r="AH367" i="70"/>
  <c r="AI367" i="70" s="1"/>
  <c r="G79" i="23"/>
  <c r="AH346" i="70"/>
  <c r="AI346" i="70" s="1"/>
  <c r="AV293" i="170"/>
  <c r="K79" i="23"/>
  <c r="V79" i="23" s="1"/>
  <c r="N303" i="70"/>
  <c r="AZ293" i="170" s="1"/>
  <c r="AL346" i="70"/>
  <c r="AM346" i="70" s="1"/>
  <c r="G76" i="23"/>
  <c r="AV301" i="170"/>
  <c r="AH337" i="70"/>
  <c r="AI337" i="70" s="1"/>
  <c r="AV1073" i="170"/>
  <c r="G62" i="23"/>
  <c r="M165" i="58"/>
  <c r="S71" i="23"/>
  <c r="AA567" i="70" s="1"/>
  <c r="AH359" i="70"/>
  <c r="AI359" i="70" s="1"/>
  <c r="G88" i="23"/>
  <c r="AV304" i="170"/>
  <c r="E81" i="23"/>
  <c r="E175" i="58" s="1"/>
  <c r="AT295" i="170"/>
  <c r="AF352" i="70"/>
  <c r="I81" i="23"/>
  <c r="M42" i="21" s="1"/>
  <c r="AJ352" i="70"/>
  <c r="AK352" i="70" s="1"/>
  <c r="L305" i="70"/>
  <c r="AX295" i="170" s="1"/>
  <c r="BB343" i="170"/>
  <c r="K76" i="23"/>
  <c r="V76" i="23" s="1"/>
  <c r="N311" i="70"/>
  <c r="AZ301" i="170" s="1"/>
  <c r="AL337" i="70"/>
  <c r="AM337" i="70" s="1"/>
  <c r="G80" i="23"/>
  <c r="AV294" i="170"/>
  <c r="AH349" i="70"/>
  <c r="AI349" i="70" s="1"/>
  <c r="I79" i="23"/>
  <c r="AJ346" i="70"/>
  <c r="AK346" i="70" s="1"/>
  <c r="L303" i="70"/>
  <c r="AX293" i="170" s="1"/>
  <c r="BB337" i="170"/>
  <c r="E89" i="23"/>
  <c r="E183" i="58" s="1"/>
  <c r="AF367" i="70"/>
  <c r="K156" i="58"/>
  <c r="AJ337" i="70"/>
  <c r="AK337" i="70" s="1"/>
  <c r="I76" i="23"/>
  <c r="L311" i="70"/>
  <c r="AX301" i="170" s="1"/>
  <c r="BB328" i="170"/>
  <c r="I62" i="23"/>
  <c r="M29" i="21" s="1"/>
  <c r="L1092" i="70"/>
  <c r="I90" i="23"/>
  <c r="I83" i="23"/>
  <c r="M44" i="21" s="1"/>
  <c r="I89" i="23"/>
  <c r="L363" i="70"/>
  <c r="AJ367" i="70"/>
  <c r="AK367" i="70" s="1"/>
  <c r="K81" i="23"/>
  <c r="AL352" i="70"/>
  <c r="AM352" i="70" s="1"/>
  <c r="N305" i="70"/>
  <c r="AZ295" i="170" s="1"/>
  <c r="AH343" i="70"/>
  <c r="AI343" i="70" s="1"/>
  <c r="G78" i="23"/>
  <c r="K88" i="23"/>
  <c r="V88" i="23" s="1"/>
  <c r="N314" i="70"/>
  <c r="AZ304" i="170" s="1"/>
  <c r="AL359" i="70"/>
  <c r="AM359" i="70" s="1"/>
  <c r="I96" i="23"/>
  <c r="L198" i="70"/>
  <c r="AX188" i="170" s="1"/>
  <c r="BB229" i="170"/>
  <c r="I77" i="23"/>
  <c r="L302" i="70"/>
  <c r="AX292" i="170" s="1"/>
  <c r="AJ340" i="70"/>
  <c r="AK340" i="70" s="1"/>
  <c r="N60" i="23"/>
  <c r="L154" i="58"/>
  <c r="N154" i="58" s="1"/>
  <c r="M113" i="97"/>
  <c r="P113" i="97" s="1"/>
  <c r="N113" i="97"/>
  <c r="M116" i="97"/>
  <c r="P116" i="97" s="1"/>
  <c r="M112" i="97"/>
  <c r="P112" i="97" s="1"/>
  <c r="N112" i="97"/>
  <c r="N114" i="97"/>
  <c r="M114" i="97"/>
  <c r="P114" i="97" s="1"/>
  <c r="M115" i="97"/>
  <c r="P115" i="97" s="1"/>
  <c r="N115" i="97"/>
  <c r="L44" i="21" l="1"/>
  <c r="E79" i="23"/>
  <c r="E173" i="58" s="1"/>
  <c r="E77" i="23"/>
  <c r="E171" i="58" s="1"/>
  <c r="E80" i="23"/>
  <c r="E174" i="58" s="1"/>
  <c r="AF343" i="70"/>
  <c r="H198" i="70"/>
  <c r="AT229" i="170"/>
  <c r="H303" i="70"/>
  <c r="AT293" i="170" s="1"/>
  <c r="AT337" i="170"/>
  <c r="H311" i="70"/>
  <c r="AT301" i="170" s="1"/>
  <c r="AT328" i="170"/>
  <c r="AF337" i="70"/>
  <c r="H304" i="70"/>
  <c r="AT294" i="170" s="1"/>
  <c r="AT340" i="170"/>
  <c r="H302" i="70"/>
  <c r="AT331" i="170"/>
  <c r="H307" i="70"/>
  <c r="AT297" i="170" s="1"/>
  <c r="AT334" i="170"/>
  <c r="E76" i="23"/>
  <c r="E170" i="58" s="1"/>
  <c r="I154" i="58"/>
  <c r="L27" i="21"/>
  <c r="L364" i="70"/>
  <c r="AX354" i="170" s="1"/>
  <c r="AX353" i="170"/>
  <c r="AV354" i="170"/>
  <c r="AV353" i="170"/>
  <c r="AT354" i="170"/>
  <c r="AT353" i="170"/>
  <c r="P1092" i="70"/>
  <c r="BB1073" i="170" s="1"/>
  <c r="AX1073" i="170"/>
  <c r="X325" i="88"/>
  <c r="BH510" i="170"/>
  <c r="N364" i="70"/>
  <c r="AZ354" i="170" s="1"/>
  <c r="AZ353" i="170"/>
  <c r="BH347" i="170"/>
  <c r="BB347" i="170"/>
  <c r="BH358" i="170"/>
  <c r="BB358" i="170"/>
  <c r="BH1148" i="170"/>
  <c r="BB1148" i="170"/>
  <c r="BH359" i="170"/>
  <c r="BB359" i="170"/>
  <c r="P306" i="70"/>
  <c r="K176" i="58"/>
  <c r="M56" i="21"/>
  <c r="M96" i="23"/>
  <c r="M39" i="21"/>
  <c r="M63" i="21"/>
  <c r="M45" i="21"/>
  <c r="M64" i="21"/>
  <c r="M40" i="21"/>
  <c r="M62" i="21"/>
  <c r="M47" i="21"/>
  <c r="G182" i="58"/>
  <c r="L64" i="21"/>
  <c r="G170" i="58"/>
  <c r="L47" i="21"/>
  <c r="G175" i="58"/>
  <c r="L42" i="21"/>
  <c r="G190" i="58"/>
  <c r="L56" i="21"/>
  <c r="G171" i="58"/>
  <c r="L39" i="21"/>
  <c r="G174" i="58"/>
  <c r="L41" i="21"/>
  <c r="G176" i="58"/>
  <c r="L43" i="21"/>
  <c r="G172" i="58"/>
  <c r="L45" i="21"/>
  <c r="G173" i="58"/>
  <c r="L40" i="21"/>
  <c r="G183" i="58"/>
  <c r="L62" i="21"/>
  <c r="G156" i="58"/>
  <c r="L29" i="21"/>
  <c r="K183" i="58"/>
  <c r="P311" i="70"/>
  <c r="P198" i="70"/>
  <c r="BB188" i="170" s="1"/>
  <c r="P305" i="70"/>
  <c r="Z1168" i="70"/>
  <c r="I175" i="58"/>
  <c r="M81" i="23"/>
  <c r="I173" i="58"/>
  <c r="M79" i="23"/>
  <c r="AN343" i="70"/>
  <c r="AO343" i="70" s="1"/>
  <c r="P304" i="70"/>
  <c r="AN359" i="70"/>
  <c r="AO359" i="70" s="1"/>
  <c r="I174" i="58"/>
  <c r="M80" i="23"/>
  <c r="I190" i="58"/>
  <c r="S165" i="58"/>
  <c r="I183" i="58"/>
  <c r="M89" i="23"/>
  <c r="I182" i="58"/>
  <c r="M88" i="23"/>
  <c r="K173" i="58"/>
  <c r="K182" i="58"/>
  <c r="I177" i="58"/>
  <c r="M83" i="23"/>
  <c r="I170" i="58"/>
  <c r="M76" i="23"/>
  <c r="AN355" i="70"/>
  <c r="AO355" i="70" s="1"/>
  <c r="K190" i="58"/>
  <c r="K172" i="58"/>
  <c r="I172" i="58"/>
  <c r="M78" i="23"/>
  <c r="AN346" i="70"/>
  <c r="AO346" i="70" s="1"/>
  <c r="I171" i="58"/>
  <c r="K175" i="58"/>
  <c r="V81" i="23"/>
  <c r="I184" i="58"/>
  <c r="M90" i="23"/>
  <c r="P303" i="70"/>
  <c r="K170" i="58"/>
  <c r="I176" i="58"/>
  <c r="M82" i="23"/>
  <c r="I156" i="58"/>
  <c r="M156" i="58" s="1"/>
  <c r="S156" i="58" s="1"/>
  <c r="M62" i="23"/>
  <c r="S62" i="23" s="1"/>
  <c r="AN349" i="70"/>
  <c r="AO349" i="70" s="1"/>
  <c r="AN337" i="70"/>
  <c r="AO337" i="70" s="1"/>
  <c r="K174" i="58"/>
  <c r="AN352" i="70"/>
  <c r="AO352" i="70" s="1"/>
  <c r="P314" i="70"/>
  <c r="P307" i="70"/>
  <c r="L460" i="129"/>
  <c r="K460" i="129"/>
  <c r="I460" i="129"/>
  <c r="H460" i="129"/>
  <c r="L459" i="129"/>
  <c r="K459" i="129"/>
  <c r="I459" i="129"/>
  <c r="H459" i="129"/>
  <c r="L458" i="129"/>
  <c r="K458" i="129"/>
  <c r="I458" i="129"/>
  <c r="H458" i="129"/>
  <c r="L457" i="129"/>
  <c r="K457" i="129"/>
  <c r="I457" i="129"/>
  <c r="H457" i="129"/>
  <c r="L456" i="129"/>
  <c r="K456" i="129"/>
  <c r="I456" i="129"/>
  <c r="H456" i="129"/>
  <c r="L442" i="129"/>
  <c r="K442" i="129"/>
  <c r="I442" i="129"/>
  <c r="H442" i="129"/>
  <c r="L441" i="129"/>
  <c r="K441" i="129"/>
  <c r="I441" i="129"/>
  <c r="H441" i="129"/>
  <c r="L440" i="129"/>
  <c r="K440" i="129"/>
  <c r="I440" i="129"/>
  <c r="H440" i="129"/>
  <c r="L439" i="129"/>
  <c r="K439" i="129"/>
  <c r="I439" i="129"/>
  <c r="H439" i="129"/>
  <c r="L438" i="129"/>
  <c r="K438" i="129"/>
  <c r="I438" i="129"/>
  <c r="H438" i="129"/>
  <c r="L436" i="129"/>
  <c r="K436" i="129"/>
  <c r="I436" i="129"/>
  <c r="H436" i="129"/>
  <c r="L435" i="129"/>
  <c r="K435" i="129"/>
  <c r="I435" i="129"/>
  <c r="H435" i="129"/>
  <c r="L434" i="129"/>
  <c r="K434" i="129"/>
  <c r="I434" i="129"/>
  <c r="H434" i="129"/>
  <c r="L433" i="129"/>
  <c r="K433" i="129"/>
  <c r="I433" i="129"/>
  <c r="H433" i="129"/>
  <c r="L432" i="129"/>
  <c r="K432" i="129"/>
  <c r="I432" i="129"/>
  <c r="H432" i="129"/>
  <c r="L424" i="129"/>
  <c r="K424" i="129"/>
  <c r="I424" i="129"/>
  <c r="H424" i="129"/>
  <c r="L423" i="129"/>
  <c r="K423" i="129"/>
  <c r="I423" i="129"/>
  <c r="H423" i="129"/>
  <c r="L422" i="129"/>
  <c r="K422" i="129"/>
  <c r="I422" i="129"/>
  <c r="H422" i="129"/>
  <c r="L421" i="129"/>
  <c r="K421" i="129"/>
  <c r="I421" i="129"/>
  <c r="H421" i="129"/>
  <c r="L420" i="129"/>
  <c r="K420" i="129"/>
  <c r="I420" i="129"/>
  <c r="H420" i="129"/>
  <c r="J412" i="129"/>
  <c r="Q412" i="129" s="1"/>
  <c r="L406" i="129"/>
  <c r="K406" i="129"/>
  <c r="I406" i="129"/>
  <c r="H406" i="129"/>
  <c r="L405" i="129"/>
  <c r="K405" i="129"/>
  <c r="I405" i="129"/>
  <c r="H405" i="129"/>
  <c r="L404" i="129"/>
  <c r="K404" i="129"/>
  <c r="I404" i="129"/>
  <c r="H404" i="129"/>
  <c r="L403" i="129"/>
  <c r="K403" i="129"/>
  <c r="I403" i="129"/>
  <c r="H403" i="129"/>
  <c r="L402" i="129"/>
  <c r="K402" i="129"/>
  <c r="I402" i="129"/>
  <c r="H402" i="129"/>
  <c r="L400" i="129"/>
  <c r="K400" i="129"/>
  <c r="I400" i="129"/>
  <c r="H400" i="129"/>
  <c r="L399" i="129"/>
  <c r="K399" i="129"/>
  <c r="I399" i="129"/>
  <c r="H399" i="129"/>
  <c r="L398" i="129"/>
  <c r="K398" i="129"/>
  <c r="I398" i="129"/>
  <c r="H398" i="129"/>
  <c r="L397" i="129"/>
  <c r="K397" i="129"/>
  <c r="I397" i="129"/>
  <c r="H397" i="129"/>
  <c r="L396" i="129"/>
  <c r="K396" i="129"/>
  <c r="I396" i="129"/>
  <c r="H396" i="129"/>
  <c r="L352" i="129"/>
  <c r="K352" i="129"/>
  <c r="I352" i="129"/>
  <c r="H352" i="129"/>
  <c r="L351" i="129"/>
  <c r="K351" i="129"/>
  <c r="I351" i="129"/>
  <c r="H351" i="129"/>
  <c r="L350" i="129"/>
  <c r="K350" i="129"/>
  <c r="I350" i="129"/>
  <c r="H350" i="129"/>
  <c r="L349" i="129"/>
  <c r="K349" i="129"/>
  <c r="I349" i="129"/>
  <c r="H349" i="129"/>
  <c r="L348" i="129"/>
  <c r="K348" i="129"/>
  <c r="I348" i="129"/>
  <c r="H348" i="129"/>
  <c r="L340" i="129"/>
  <c r="K340" i="129"/>
  <c r="I340" i="129"/>
  <c r="H340" i="129"/>
  <c r="L339" i="129"/>
  <c r="K339" i="129"/>
  <c r="I339" i="129"/>
  <c r="H339" i="129"/>
  <c r="L338" i="129"/>
  <c r="K338" i="129"/>
  <c r="I338" i="129"/>
  <c r="H338" i="129"/>
  <c r="L337" i="129"/>
  <c r="K337" i="129"/>
  <c r="I337" i="129"/>
  <c r="H337" i="129"/>
  <c r="L336" i="129"/>
  <c r="K336" i="129"/>
  <c r="I336" i="129"/>
  <c r="H336" i="129"/>
  <c r="L310" i="129"/>
  <c r="K310" i="129"/>
  <c r="I310" i="129"/>
  <c r="H310" i="129"/>
  <c r="L309" i="129"/>
  <c r="K309" i="129"/>
  <c r="I309" i="129"/>
  <c r="H309" i="129"/>
  <c r="L308" i="129"/>
  <c r="K308" i="129"/>
  <c r="I308" i="129"/>
  <c r="H308" i="129"/>
  <c r="L307" i="129"/>
  <c r="K307" i="129"/>
  <c r="I307" i="129"/>
  <c r="H307" i="129"/>
  <c r="L306" i="129"/>
  <c r="K306" i="129"/>
  <c r="I306" i="129"/>
  <c r="H306" i="129"/>
  <c r="L268" i="129"/>
  <c r="K268" i="129"/>
  <c r="I268" i="129"/>
  <c r="H268" i="129"/>
  <c r="L267" i="129"/>
  <c r="K267" i="129"/>
  <c r="I267" i="129"/>
  <c r="H267" i="129"/>
  <c r="L266" i="129"/>
  <c r="K266" i="129"/>
  <c r="I266" i="129"/>
  <c r="H266" i="129"/>
  <c r="L265" i="129"/>
  <c r="K265" i="129"/>
  <c r="I265" i="129"/>
  <c r="H265" i="129"/>
  <c r="L264" i="129"/>
  <c r="K264" i="129"/>
  <c r="I264" i="129"/>
  <c r="H264" i="129"/>
  <c r="L262" i="129"/>
  <c r="K262" i="129"/>
  <c r="I262" i="129"/>
  <c r="H262" i="129"/>
  <c r="L261" i="129"/>
  <c r="K261" i="129"/>
  <c r="I261" i="129"/>
  <c r="H261" i="129"/>
  <c r="L260" i="129"/>
  <c r="K260" i="129"/>
  <c r="I260" i="129"/>
  <c r="H260" i="129"/>
  <c r="L259" i="129"/>
  <c r="K259" i="129"/>
  <c r="I259" i="129"/>
  <c r="H259" i="129"/>
  <c r="L258" i="129"/>
  <c r="K258" i="129"/>
  <c r="I258" i="129"/>
  <c r="H258" i="129"/>
  <c r="L256" i="129"/>
  <c r="K256" i="129"/>
  <c r="I256" i="129"/>
  <c r="H256" i="129"/>
  <c r="L255" i="129"/>
  <c r="K255" i="129"/>
  <c r="I255" i="129"/>
  <c r="H255" i="129"/>
  <c r="L254" i="129"/>
  <c r="K254" i="129"/>
  <c r="I254" i="129"/>
  <c r="H254" i="129"/>
  <c r="L253" i="129"/>
  <c r="K253" i="129"/>
  <c r="I253" i="129"/>
  <c r="H253" i="129"/>
  <c r="L247" i="129"/>
  <c r="K247" i="129"/>
  <c r="I247" i="129"/>
  <c r="H247" i="129"/>
  <c r="L246" i="129"/>
  <c r="K246" i="129"/>
  <c r="I246" i="129"/>
  <c r="H246" i="129"/>
  <c r="L245" i="129"/>
  <c r="K245" i="129"/>
  <c r="I245" i="129"/>
  <c r="H245" i="129"/>
  <c r="L244" i="129"/>
  <c r="K244" i="129"/>
  <c r="I244" i="129"/>
  <c r="H244" i="129"/>
  <c r="L243" i="129"/>
  <c r="K243" i="129"/>
  <c r="I243" i="129"/>
  <c r="H243" i="129"/>
  <c r="L241" i="129"/>
  <c r="K241" i="129"/>
  <c r="I241" i="129"/>
  <c r="H241" i="129"/>
  <c r="L240" i="129"/>
  <c r="K240" i="129"/>
  <c r="I240" i="129"/>
  <c r="H240" i="129"/>
  <c r="L239" i="129"/>
  <c r="K239" i="129"/>
  <c r="I239" i="129"/>
  <c r="H239" i="129"/>
  <c r="L238" i="129"/>
  <c r="K238" i="129"/>
  <c r="I238" i="129"/>
  <c r="H238" i="129"/>
  <c r="L237" i="129"/>
  <c r="K237" i="129"/>
  <c r="I237" i="129"/>
  <c r="H237" i="129"/>
  <c r="L235" i="129"/>
  <c r="K235" i="129"/>
  <c r="I235" i="129"/>
  <c r="H235" i="129"/>
  <c r="L234" i="129"/>
  <c r="K234" i="129"/>
  <c r="I234" i="129"/>
  <c r="H234" i="129"/>
  <c r="L233" i="129"/>
  <c r="K233" i="129"/>
  <c r="I233" i="129"/>
  <c r="H233" i="129"/>
  <c r="L232" i="129"/>
  <c r="K232" i="129"/>
  <c r="I232" i="129"/>
  <c r="H232" i="129"/>
  <c r="L231" i="129"/>
  <c r="K231" i="129"/>
  <c r="I231" i="129"/>
  <c r="H231" i="129"/>
  <c r="L229" i="129"/>
  <c r="K229" i="129"/>
  <c r="I229" i="129"/>
  <c r="H229" i="129"/>
  <c r="L228" i="129"/>
  <c r="K228" i="129"/>
  <c r="I228" i="129"/>
  <c r="H228" i="129"/>
  <c r="L227" i="129"/>
  <c r="K227" i="129"/>
  <c r="I227" i="129"/>
  <c r="H227" i="129"/>
  <c r="L226" i="129"/>
  <c r="K226" i="129"/>
  <c r="I226" i="129"/>
  <c r="H226" i="129"/>
  <c r="L225" i="129"/>
  <c r="K225" i="129"/>
  <c r="I225" i="129"/>
  <c r="H225" i="129"/>
  <c r="L223" i="129"/>
  <c r="K223" i="129"/>
  <c r="I223" i="129"/>
  <c r="H223" i="129"/>
  <c r="L222" i="129"/>
  <c r="K222" i="129"/>
  <c r="I222" i="129"/>
  <c r="H222" i="129"/>
  <c r="L221" i="129"/>
  <c r="K221" i="129"/>
  <c r="I221" i="129"/>
  <c r="H221" i="129"/>
  <c r="L220" i="129"/>
  <c r="K220" i="129"/>
  <c r="I220" i="129"/>
  <c r="H220" i="129"/>
  <c r="L219" i="129"/>
  <c r="K219" i="129"/>
  <c r="I219" i="129"/>
  <c r="H219" i="129"/>
  <c r="L217" i="129"/>
  <c r="K217" i="129"/>
  <c r="I217" i="129"/>
  <c r="H217" i="129"/>
  <c r="L216" i="129"/>
  <c r="K216" i="129"/>
  <c r="I216" i="129"/>
  <c r="H216" i="129"/>
  <c r="L215" i="129"/>
  <c r="K215" i="129"/>
  <c r="I215" i="129"/>
  <c r="H215" i="129"/>
  <c r="L214" i="129"/>
  <c r="K214" i="129"/>
  <c r="I214" i="129"/>
  <c r="H214" i="129"/>
  <c r="L213" i="129"/>
  <c r="K213" i="129"/>
  <c r="I213" i="129"/>
  <c r="H213" i="129"/>
  <c r="L211" i="129"/>
  <c r="K211" i="129"/>
  <c r="I211" i="129"/>
  <c r="H211" i="129"/>
  <c r="L210" i="129"/>
  <c r="K210" i="129"/>
  <c r="I210" i="129"/>
  <c r="H210" i="129"/>
  <c r="L209" i="129"/>
  <c r="K209" i="129"/>
  <c r="I209" i="129"/>
  <c r="H209" i="129"/>
  <c r="L208" i="129"/>
  <c r="K208" i="129"/>
  <c r="I208" i="129"/>
  <c r="H208" i="129"/>
  <c r="L207" i="129"/>
  <c r="K207" i="129"/>
  <c r="I207" i="129"/>
  <c r="H207" i="129"/>
  <c r="L205" i="129"/>
  <c r="K205" i="129"/>
  <c r="I205" i="129"/>
  <c r="H205" i="129"/>
  <c r="L204" i="129"/>
  <c r="K204" i="129"/>
  <c r="I204" i="129"/>
  <c r="H204" i="129"/>
  <c r="L203" i="129"/>
  <c r="K203" i="129"/>
  <c r="I203" i="129"/>
  <c r="H203" i="129"/>
  <c r="L202" i="129"/>
  <c r="K202" i="129"/>
  <c r="I202" i="129"/>
  <c r="H202" i="129"/>
  <c r="L201" i="129"/>
  <c r="K201" i="129"/>
  <c r="I201" i="129"/>
  <c r="H201" i="129"/>
  <c r="L199" i="129"/>
  <c r="K199" i="129"/>
  <c r="I199" i="129"/>
  <c r="H199" i="129"/>
  <c r="L198" i="129"/>
  <c r="K198" i="129"/>
  <c r="I198" i="129"/>
  <c r="H198" i="129"/>
  <c r="L197" i="129"/>
  <c r="K197" i="129"/>
  <c r="I197" i="129"/>
  <c r="H197" i="129"/>
  <c r="L196" i="129"/>
  <c r="K196" i="129"/>
  <c r="I196" i="129"/>
  <c r="H196" i="129"/>
  <c r="L195" i="129"/>
  <c r="K195" i="129"/>
  <c r="I195" i="129"/>
  <c r="H195" i="129"/>
  <c r="L193" i="129"/>
  <c r="K193" i="129"/>
  <c r="I193" i="129"/>
  <c r="H193" i="129"/>
  <c r="L192" i="129"/>
  <c r="K192" i="129"/>
  <c r="I192" i="129"/>
  <c r="H192" i="129"/>
  <c r="L191" i="129"/>
  <c r="K191" i="129"/>
  <c r="I191" i="129"/>
  <c r="H191" i="129"/>
  <c r="L190" i="129"/>
  <c r="K190" i="129"/>
  <c r="I190" i="129"/>
  <c r="H190" i="129"/>
  <c r="L189" i="129"/>
  <c r="K189" i="129"/>
  <c r="I189" i="129"/>
  <c r="H189" i="129"/>
  <c r="L187" i="129"/>
  <c r="K187" i="129"/>
  <c r="I187" i="129"/>
  <c r="H187" i="129"/>
  <c r="L186" i="129"/>
  <c r="K186" i="129"/>
  <c r="I186" i="129"/>
  <c r="H186" i="129"/>
  <c r="L185" i="129"/>
  <c r="K185" i="129"/>
  <c r="I185" i="129"/>
  <c r="H185" i="129"/>
  <c r="L184" i="129"/>
  <c r="K184" i="129"/>
  <c r="I184" i="129"/>
  <c r="H184" i="129"/>
  <c r="L183" i="129"/>
  <c r="K183" i="129"/>
  <c r="I183" i="129"/>
  <c r="H183" i="129"/>
  <c r="L181" i="129"/>
  <c r="K181" i="129"/>
  <c r="I181" i="129"/>
  <c r="H181" i="129"/>
  <c r="L180" i="129"/>
  <c r="K180" i="129"/>
  <c r="I180" i="129"/>
  <c r="H180" i="129"/>
  <c r="L179" i="129"/>
  <c r="K179" i="129"/>
  <c r="I179" i="129"/>
  <c r="H179" i="129"/>
  <c r="L178" i="129"/>
  <c r="K178" i="129"/>
  <c r="I178" i="129"/>
  <c r="H178" i="129"/>
  <c r="L177" i="129"/>
  <c r="K177" i="129"/>
  <c r="I177" i="129"/>
  <c r="H177" i="129"/>
  <c r="L175" i="129"/>
  <c r="K175" i="129"/>
  <c r="I175" i="129"/>
  <c r="H175" i="129"/>
  <c r="K174" i="129"/>
  <c r="M174" i="129" s="1"/>
  <c r="I174" i="129"/>
  <c r="H174" i="129"/>
  <c r="L173" i="129"/>
  <c r="K173" i="129"/>
  <c r="I173" i="129"/>
  <c r="H173" i="129"/>
  <c r="L172" i="129"/>
  <c r="K172" i="129"/>
  <c r="I172" i="129"/>
  <c r="H172" i="129"/>
  <c r="L171" i="129"/>
  <c r="K171" i="129"/>
  <c r="I171" i="129"/>
  <c r="H171" i="129"/>
  <c r="L169" i="129"/>
  <c r="K169" i="129"/>
  <c r="I169" i="129"/>
  <c r="H169" i="129"/>
  <c r="L168" i="129"/>
  <c r="K168" i="129"/>
  <c r="I168" i="129"/>
  <c r="H168" i="129"/>
  <c r="L167" i="129"/>
  <c r="K167" i="129"/>
  <c r="I167" i="129"/>
  <c r="H167" i="129"/>
  <c r="L166" i="129"/>
  <c r="K166" i="129"/>
  <c r="I166" i="129"/>
  <c r="H166" i="129"/>
  <c r="L165" i="129"/>
  <c r="K165" i="129"/>
  <c r="I165" i="129"/>
  <c r="H165" i="129"/>
  <c r="L163" i="129"/>
  <c r="K163" i="129"/>
  <c r="I163" i="129"/>
  <c r="H163" i="129"/>
  <c r="L162" i="129"/>
  <c r="K162" i="129"/>
  <c r="I162" i="129"/>
  <c r="H162" i="129"/>
  <c r="L161" i="129"/>
  <c r="K161" i="129"/>
  <c r="I161" i="129"/>
  <c r="H161" i="129"/>
  <c r="L160" i="129"/>
  <c r="K160" i="129"/>
  <c r="I160" i="129"/>
  <c r="H160" i="129"/>
  <c r="L159" i="129"/>
  <c r="K159" i="129"/>
  <c r="I159" i="129"/>
  <c r="H159" i="129"/>
  <c r="L157" i="129"/>
  <c r="K157" i="129"/>
  <c r="I157" i="129"/>
  <c r="H157" i="129"/>
  <c r="L156" i="129"/>
  <c r="K156" i="129"/>
  <c r="I156" i="129"/>
  <c r="H156" i="129"/>
  <c r="L155" i="129"/>
  <c r="K155" i="129"/>
  <c r="I155" i="129"/>
  <c r="H155" i="129"/>
  <c r="L154" i="129"/>
  <c r="K154" i="129"/>
  <c r="I154" i="129"/>
  <c r="H154" i="129"/>
  <c r="L153" i="129"/>
  <c r="K153" i="129"/>
  <c r="I153" i="129"/>
  <c r="H153" i="129"/>
  <c r="L110" i="129"/>
  <c r="K110" i="129"/>
  <c r="I110" i="129"/>
  <c r="H110" i="129"/>
  <c r="L109" i="129"/>
  <c r="K109" i="129"/>
  <c r="I109" i="129"/>
  <c r="H109" i="129"/>
  <c r="L108" i="129"/>
  <c r="K108" i="129"/>
  <c r="I108" i="129"/>
  <c r="H108" i="129"/>
  <c r="L107" i="129"/>
  <c r="K107" i="129"/>
  <c r="I107" i="129"/>
  <c r="H107" i="129"/>
  <c r="L106" i="129"/>
  <c r="K106" i="129"/>
  <c r="I106" i="129"/>
  <c r="H106" i="129"/>
  <c r="L104" i="129"/>
  <c r="K104" i="129"/>
  <c r="I104" i="129"/>
  <c r="H104" i="129"/>
  <c r="L103" i="129"/>
  <c r="K103" i="129"/>
  <c r="I103" i="129"/>
  <c r="H103" i="129"/>
  <c r="L102" i="129"/>
  <c r="K102" i="129"/>
  <c r="I102" i="129"/>
  <c r="H102" i="129"/>
  <c r="L101" i="129"/>
  <c r="K101" i="129"/>
  <c r="I101" i="129"/>
  <c r="H101" i="129"/>
  <c r="L100" i="129"/>
  <c r="K100" i="129"/>
  <c r="I100" i="129"/>
  <c r="H100" i="129"/>
  <c r="L86" i="129"/>
  <c r="K86" i="129"/>
  <c r="I86" i="129"/>
  <c r="H86" i="129"/>
  <c r="L85" i="129"/>
  <c r="K85" i="129"/>
  <c r="I85" i="129"/>
  <c r="H85" i="129"/>
  <c r="L84" i="129"/>
  <c r="K84" i="129"/>
  <c r="I84" i="129"/>
  <c r="H84" i="129"/>
  <c r="L83" i="129"/>
  <c r="K83" i="129"/>
  <c r="I83" i="129"/>
  <c r="H83" i="129"/>
  <c r="L82" i="129"/>
  <c r="K82" i="129"/>
  <c r="I82" i="129"/>
  <c r="H82" i="129"/>
  <c r="L80" i="129"/>
  <c r="K80" i="129"/>
  <c r="I80" i="129"/>
  <c r="H80" i="129"/>
  <c r="L79" i="129"/>
  <c r="K79" i="129"/>
  <c r="I79" i="129"/>
  <c r="H79" i="129"/>
  <c r="L78" i="129"/>
  <c r="K78" i="129"/>
  <c r="I78" i="129"/>
  <c r="H78" i="129"/>
  <c r="L77" i="129"/>
  <c r="K77" i="129"/>
  <c r="I77" i="129"/>
  <c r="H77" i="129"/>
  <c r="L76" i="129"/>
  <c r="K76" i="129"/>
  <c r="I76" i="129"/>
  <c r="H76" i="129"/>
  <c r="L74" i="129"/>
  <c r="K74" i="129"/>
  <c r="I74" i="129"/>
  <c r="H74" i="129"/>
  <c r="L73" i="129"/>
  <c r="K73" i="129"/>
  <c r="I73" i="129"/>
  <c r="H73" i="129"/>
  <c r="L72" i="129"/>
  <c r="K72" i="129"/>
  <c r="I72" i="129"/>
  <c r="H72" i="129"/>
  <c r="L71" i="129"/>
  <c r="K71" i="129"/>
  <c r="I71" i="129"/>
  <c r="H71" i="129"/>
  <c r="L70" i="129"/>
  <c r="K70" i="129"/>
  <c r="I70" i="129"/>
  <c r="H70" i="129"/>
  <c r="L68" i="129"/>
  <c r="K68" i="129"/>
  <c r="I68" i="129"/>
  <c r="H68" i="129"/>
  <c r="L67" i="129"/>
  <c r="K67" i="129"/>
  <c r="I67" i="129"/>
  <c r="H67" i="129"/>
  <c r="L66" i="129"/>
  <c r="K66" i="129"/>
  <c r="I66" i="129"/>
  <c r="H66" i="129"/>
  <c r="L62" i="129"/>
  <c r="K62" i="129"/>
  <c r="I62" i="129"/>
  <c r="H62" i="129"/>
  <c r="L61" i="129"/>
  <c r="K61" i="129"/>
  <c r="I61" i="129"/>
  <c r="H61" i="129"/>
  <c r="L60" i="129"/>
  <c r="K60" i="129"/>
  <c r="I60" i="129"/>
  <c r="H60" i="129"/>
  <c r="L59" i="129"/>
  <c r="K59" i="129"/>
  <c r="I59" i="129"/>
  <c r="H59" i="129"/>
  <c r="L56" i="129"/>
  <c r="K56" i="129"/>
  <c r="I56" i="129"/>
  <c r="H56" i="129"/>
  <c r="L55" i="129"/>
  <c r="K55" i="129"/>
  <c r="I55" i="129"/>
  <c r="H55" i="129"/>
  <c r="L54" i="129"/>
  <c r="K54" i="129"/>
  <c r="I54" i="129"/>
  <c r="H54" i="129"/>
  <c r="L53" i="129"/>
  <c r="K53" i="129"/>
  <c r="I53" i="129"/>
  <c r="H53" i="129"/>
  <c r="L50" i="129"/>
  <c r="K50" i="129"/>
  <c r="I50" i="129"/>
  <c r="H50" i="129"/>
  <c r="L49" i="129"/>
  <c r="K49" i="129"/>
  <c r="I49" i="129"/>
  <c r="H49" i="129"/>
  <c r="L48" i="129"/>
  <c r="K48" i="129"/>
  <c r="I48" i="129"/>
  <c r="H48" i="129"/>
  <c r="L47" i="129"/>
  <c r="K47" i="129"/>
  <c r="I47" i="129"/>
  <c r="H47" i="129"/>
  <c r="L46" i="129"/>
  <c r="K46" i="129"/>
  <c r="I46" i="129"/>
  <c r="H46" i="129"/>
  <c r="L44" i="129"/>
  <c r="K44" i="129"/>
  <c r="I44" i="129"/>
  <c r="H44" i="129"/>
  <c r="L43" i="129"/>
  <c r="K43" i="129"/>
  <c r="I43" i="129"/>
  <c r="H43" i="129"/>
  <c r="L42" i="129"/>
  <c r="K42" i="129"/>
  <c r="I42" i="129"/>
  <c r="H42" i="129"/>
  <c r="L41" i="129"/>
  <c r="K41" i="129"/>
  <c r="I41" i="129"/>
  <c r="H41" i="129"/>
  <c r="L38" i="129"/>
  <c r="K38" i="129"/>
  <c r="I38" i="129"/>
  <c r="H38" i="129"/>
  <c r="L37" i="129"/>
  <c r="K37" i="129"/>
  <c r="I37" i="129"/>
  <c r="H37" i="129"/>
  <c r="L36" i="129"/>
  <c r="K36" i="129"/>
  <c r="I36" i="129"/>
  <c r="H36" i="129"/>
  <c r="L35" i="129"/>
  <c r="K35" i="129"/>
  <c r="I35" i="129"/>
  <c r="H35" i="129"/>
  <c r="L34" i="129"/>
  <c r="K34" i="129"/>
  <c r="I34" i="129"/>
  <c r="H34" i="129"/>
  <c r="L32" i="129"/>
  <c r="K32" i="129"/>
  <c r="I32" i="129"/>
  <c r="H32" i="129"/>
  <c r="L31" i="129"/>
  <c r="K31" i="129"/>
  <c r="I31" i="129"/>
  <c r="H31" i="129"/>
  <c r="L30" i="129"/>
  <c r="K30" i="129"/>
  <c r="I30" i="129"/>
  <c r="H30" i="129"/>
  <c r="L26" i="129"/>
  <c r="K26" i="129"/>
  <c r="I26" i="129"/>
  <c r="H26" i="129"/>
  <c r="L25" i="129"/>
  <c r="K25" i="129"/>
  <c r="I25" i="129"/>
  <c r="H25" i="129"/>
  <c r="L24" i="129"/>
  <c r="K24" i="129"/>
  <c r="I24" i="129"/>
  <c r="H24" i="129"/>
  <c r="L23" i="129"/>
  <c r="K23" i="129"/>
  <c r="I23" i="129"/>
  <c r="L20" i="129"/>
  <c r="K20" i="129"/>
  <c r="I20" i="129"/>
  <c r="H20" i="129"/>
  <c r="L19" i="129"/>
  <c r="K19" i="129"/>
  <c r="I19" i="129"/>
  <c r="H19" i="129"/>
  <c r="L18" i="129"/>
  <c r="K18" i="129"/>
  <c r="I18" i="129"/>
  <c r="H18" i="129"/>
  <c r="L17" i="129"/>
  <c r="K17" i="129"/>
  <c r="I17" i="129"/>
  <c r="H17" i="129"/>
  <c r="L16" i="129"/>
  <c r="K16" i="129"/>
  <c r="I16" i="129"/>
  <c r="H16" i="129"/>
  <c r="L14" i="129"/>
  <c r="K14" i="129"/>
  <c r="I14" i="129"/>
  <c r="H14" i="129"/>
  <c r="L13" i="129"/>
  <c r="K13" i="129"/>
  <c r="I13" i="129"/>
  <c r="H13" i="129"/>
  <c r="AH7" i="19" s="1"/>
  <c r="L12" i="129"/>
  <c r="K12" i="129"/>
  <c r="I12" i="129"/>
  <c r="H12" i="129"/>
  <c r="AG7" i="19" s="1"/>
  <c r="L11" i="129"/>
  <c r="K11" i="129"/>
  <c r="I11" i="129"/>
  <c r="H11" i="129"/>
  <c r="L10" i="129"/>
  <c r="K10" i="129"/>
  <c r="I10" i="129"/>
  <c r="H10" i="129"/>
  <c r="J596" i="97"/>
  <c r="N594" i="97"/>
  <c r="J517" i="97"/>
  <c r="J512" i="97"/>
  <c r="J510" i="97"/>
  <c r="L375" i="97"/>
  <c r="L374" i="97"/>
  <c r="L373" i="97"/>
  <c r="L372" i="97"/>
  <c r="L371" i="97"/>
  <c r="K375" i="97"/>
  <c r="K374" i="97"/>
  <c r="K373" i="97"/>
  <c r="K372" i="97"/>
  <c r="I375" i="97"/>
  <c r="I374" i="97"/>
  <c r="I373" i="97"/>
  <c r="I372" i="97"/>
  <c r="I371" i="97"/>
  <c r="H375" i="97"/>
  <c r="H374" i="97"/>
  <c r="G81" i="19" s="1"/>
  <c r="T341" i="70" s="1"/>
  <c r="H373" i="97"/>
  <c r="F81" i="19" s="1"/>
  <c r="R341" i="70" s="1"/>
  <c r="R3" i="97"/>
  <c r="H315" i="70" l="1"/>
  <c r="H333" i="70" s="1"/>
  <c r="AT292" i="170"/>
  <c r="H206" i="70"/>
  <c r="AT188" i="170"/>
  <c r="AA1168" i="70"/>
  <c r="AT343" i="70"/>
  <c r="AU343" i="70" s="1"/>
  <c r="BH334" i="170"/>
  <c r="AT346" i="70"/>
  <c r="AU346" i="70" s="1"/>
  <c r="BH337" i="170"/>
  <c r="V307" i="70"/>
  <c r="BH297" i="170" s="1"/>
  <c r="BB297" i="170"/>
  <c r="V303" i="70"/>
  <c r="BH293" i="170" s="1"/>
  <c r="BB293" i="170"/>
  <c r="AT359" i="70"/>
  <c r="AU359" i="70" s="1"/>
  <c r="BH350" i="170"/>
  <c r="V314" i="70"/>
  <c r="BH304" i="170" s="1"/>
  <c r="BB304" i="170"/>
  <c r="AT349" i="70"/>
  <c r="AU349" i="70" s="1"/>
  <c r="BH340" i="170"/>
  <c r="V304" i="70"/>
  <c r="BH294" i="170" s="1"/>
  <c r="BB294" i="170"/>
  <c r="V305" i="70"/>
  <c r="BH295" i="170" s="1"/>
  <c r="BB295" i="170"/>
  <c r="V311" i="70"/>
  <c r="BH301" i="170" s="1"/>
  <c r="BB301" i="170"/>
  <c r="AT337" i="70"/>
  <c r="AU337" i="70" s="1"/>
  <c r="BH328" i="170"/>
  <c r="AT355" i="70"/>
  <c r="AU355" i="70" s="1"/>
  <c r="BH346" i="170"/>
  <c r="V306" i="70"/>
  <c r="BH296" i="170" s="1"/>
  <c r="BB296" i="170"/>
  <c r="AT352" i="70"/>
  <c r="AU352" i="70" s="1"/>
  <c r="BH343" i="170"/>
  <c r="BE325" i="170"/>
  <c r="BG181" i="170"/>
  <c r="BE225" i="170"/>
  <c r="BG862" i="170"/>
  <c r="BG325" i="170"/>
  <c r="AR367" i="70"/>
  <c r="AS367" i="70" s="1"/>
  <c r="BE181" i="170"/>
  <c r="BG225" i="170"/>
  <c r="BE862" i="170"/>
  <c r="M20" i="129"/>
  <c r="M31" i="129"/>
  <c r="M47" i="129"/>
  <c r="M49" i="129"/>
  <c r="M53" i="129"/>
  <c r="N76" i="129"/>
  <c r="N80" i="129"/>
  <c r="N107" i="129"/>
  <c r="J153" i="129"/>
  <c r="N177" i="129"/>
  <c r="N201" i="129"/>
  <c r="J253" i="129"/>
  <c r="J258" i="129"/>
  <c r="J420" i="129"/>
  <c r="M184" i="58"/>
  <c r="S90" i="23"/>
  <c r="S78" i="23"/>
  <c r="M172" i="58"/>
  <c r="S76" i="23"/>
  <c r="M170" i="58"/>
  <c r="S79" i="23"/>
  <c r="M173" i="58"/>
  <c r="M190" i="58"/>
  <c r="S88" i="23"/>
  <c r="M182" i="58"/>
  <c r="M174" i="58"/>
  <c r="S80" i="23"/>
  <c r="M176" i="58"/>
  <c r="S82" i="23"/>
  <c r="M177" i="58"/>
  <c r="S83" i="23"/>
  <c r="M183" i="58"/>
  <c r="S89" i="23"/>
  <c r="S81" i="23"/>
  <c r="M175" i="58"/>
  <c r="AP367" i="70"/>
  <c r="AQ367" i="70" s="1"/>
  <c r="J109" i="129"/>
  <c r="J162" i="129"/>
  <c r="N179" i="129"/>
  <c r="J191" i="129"/>
  <c r="J246" i="129"/>
  <c r="J308" i="129"/>
  <c r="AF7" i="19"/>
  <c r="E81" i="19"/>
  <c r="N341" i="70" s="1"/>
  <c r="P341" i="70" s="1"/>
  <c r="V341" i="70" s="1"/>
  <c r="M590" i="97"/>
  <c r="O595" i="97"/>
  <c r="O597" i="97"/>
  <c r="J594" i="97"/>
  <c r="N180" i="129"/>
  <c r="N183" i="129"/>
  <c r="J259" i="129"/>
  <c r="J309" i="129"/>
  <c r="J314" i="129"/>
  <c r="J328" i="129"/>
  <c r="Q328" i="129" s="1"/>
  <c r="J397" i="129"/>
  <c r="M576" i="97"/>
  <c r="M596" i="97"/>
  <c r="P596" i="97" s="1"/>
  <c r="J576" i="97"/>
  <c r="J578" i="97"/>
  <c r="N591" i="97"/>
  <c r="N255" i="129"/>
  <c r="N349" i="129"/>
  <c r="J10" i="129"/>
  <c r="J12" i="129"/>
  <c r="J17" i="129"/>
  <c r="J23" i="129"/>
  <c r="J41" i="129"/>
  <c r="M66" i="129"/>
  <c r="M71" i="129"/>
  <c r="M76" i="129"/>
  <c r="M85" i="129"/>
  <c r="M310" i="129"/>
  <c r="M322" i="129"/>
  <c r="M396" i="129"/>
  <c r="M405" i="129"/>
  <c r="M422" i="129"/>
  <c r="M456" i="129"/>
  <c r="M458" i="129"/>
  <c r="M460" i="129"/>
  <c r="M477" i="129"/>
  <c r="O31" i="129"/>
  <c r="J402" i="129"/>
  <c r="J404" i="129"/>
  <c r="J436" i="129"/>
  <c r="J454" i="129"/>
  <c r="Q454" i="129" s="1"/>
  <c r="O66" i="129"/>
  <c r="O85" i="129"/>
  <c r="O102" i="129"/>
  <c r="O310" i="129"/>
  <c r="O313" i="129"/>
  <c r="O322" i="129"/>
  <c r="N14" i="129"/>
  <c r="N35" i="129"/>
  <c r="N43" i="129"/>
  <c r="N48" i="129"/>
  <c r="N50" i="129"/>
  <c r="O258" i="129"/>
  <c r="M48" i="129"/>
  <c r="O166" i="129"/>
  <c r="O185" i="129"/>
  <c r="O245" i="129"/>
  <c r="O309" i="129"/>
  <c r="O314" i="129"/>
  <c r="O336" i="129"/>
  <c r="O340" i="129"/>
  <c r="O348" i="129"/>
  <c r="O406" i="129"/>
  <c r="O418" i="129"/>
  <c r="O466" i="129"/>
  <c r="N308" i="129"/>
  <c r="N38" i="129"/>
  <c r="J47" i="129"/>
  <c r="J53" i="129"/>
  <c r="J55" i="129"/>
  <c r="J59" i="129"/>
  <c r="M67" i="129"/>
  <c r="M154" i="129"/>
  <c r="M163" i="129"/>
  <c r="M166" i="129"/>
  <c r="M175" i="129"/>
  <c r="M183" i="129"/>
  <c r="M226" i="129"/>
  <c r="M228" i="129"/>
  <c r="M245" i="129"/>
  <c r="M259" i="129"/>
  <c r="M261" i="129"/>
  <c r="M307" i="129"/>
  <c r="M312" i="129"/>
  <c r="M314" i="129"/>
  <c r="M336" i="129"/>
  <c r="M388" i="129"/>
  <c r="M404" i="129"/>
  <c r="M406" i="129"/>
  <c r="M418" i="129"/>
  <c r="M441" i="129"/>
  <c r="M457" i="129"/>
  <c r="M466" i="129"/>
  <c r="J13" i="129"/>
  <c r="N398" i="129"/>
  <c r="N197" i="129"/>
  <c r="N223" i="129"/>
  <c r="N247" i="129"/>
  <c r="M10" i="129"/>
  <c r="M12" i="129"/>
  <c r="M19" i="129"/>
  <c r="M37" i="129"/>
  <c r="J82" i="129"/>
  <c r="J84" i="129"/>
  <c r="N103" i="129"/>
  <c r="J108" i="129"/>
  <c r="J154" i="129"/>
  <c r="N168" i="129"/>
  <c r="N173" i="129"/>
  <c r="J175" i="129"/>
  <c r="M186" i="129"/>
  <c r="M189" i="129"/>
  <c r="M201" i="129"/>
  <c r="M203" i="129"/>
  <c r="M205" i="129"/>
  <c r="M208" i="129"/>
  <c r="M210" i="129"/>
  <c r="M227" i="129"/>
  <c r="M237" i="129"/>
  <c r="M239" i="129"/>
  <c r="M246" i="129"/>
  <c r="M253" i="129"/>
  <c r="O308" i="129"/>
  <c r="M352" i="129"/>
  <c r="O402" i="129"/>
  <c r="M432" i="129"/>
  <c r="M436" i="129"/>
  <c r="N216" i="129"/>
  <c r="M44" i="129"/>
  <c r="O47" i="129"/>
  <c r="O187" i="129"/>
  <c r="O192" i="129"/>
  <c r="O238" i="129"/>
  <c r="O240" i="129"/>
  <c r="M173" i="129"/>
  <c r="O477" i="129"/>
  <c r="N160" i="129"/>
  <c r="O266" i="129"/>
  <c r="O307" i="129"/>
  <c r="J441" i="129"/>
  <c r="O349" i="129"/>
  <c r="O14" i="129"/>
  <c r="O19" i="129"/>
  <c r="O37" i="129"/>
  <c r="O162" i="129"/>
  <c r="J203" i="129"/>
  <c r="O208" i="129"/>
  <c r="O210" i="129"/>
  <c r="O213" i="129"/>
  <c r="O239" i="129"/>
  <c r="O253" i="129"/>
  <c r="N306" i="129"/>
  <c r="O44" i="129"/>
  <c r="N61" i="129"/>
  <c r="O84" i="129"/>
  <c r="O101" i="129"/>
  <c r="O103" i="129"/>
  <c r="N106" i="129"/>
  <c r="J179" i="129"/>
  <c r="M204" i="129"/>
  <c r="N261" i="129"/>
  <c r="N264" i="129"/>
  <c r="N382" i="129"/>
  <c r="M18" i="129"/>
  <c r="O20" i="129"/>
  <c r="O49" i="129"/>
  <c r="O53" i="129"/>
  <c r="O55" i="129"/>
  <c r="O61" i="129"/>
  <c r="M77" i="129"/>
  <c r="M82" i="129"/>
  <c r="M86" i="129"/>
  <c r="M101" i="129"/>
  <c r="M103" i="129"/>
  <c r="O154" i="129"/>
  <c r="N184" i="129"/>
  <c r="O189" i="129"/>
  <c r="J213" i="129"/>
  <c r="J225" i="129"/>
  <c r="N234" i="129"/>
  <c r="M256" i="129"/>
  <c r="O261" i="129"/>
  <c r="M337" i="129"/>
  <c r="M339" i="129"/>
  <c r="O382" i="129"/>
  <c r="J398" i="129"/>
  <c r="J400" i="129"/>
  <c r="J160" i="129"/>
  <c r="O183" i="129"/>
  <c r="J192" i="129"/>
  <c r="O203" i="129"/>
  <c r="O225" i="129"/>
  <c r="O229" i="129"/>
  <c r="M234" i="129"/>
  <c r="N340" i="129"/>
  <c r="J350" i="129"/>
  <c r="J424" i="129"/>
  <c r="N436" i="129"/>
  <c r="M59" i="129"/>
  <c r="M106" i="129"/>
  <c r="O35" i="129"/>
  <c r="M43" i="129"/>
  <c r="O107" i="129"/>
  <c r="O153" i="129"/>
  <c r="O168" i="129"/>
  <c r="O175" i="129"/>
  <c r="M185" i="129"/>
  <c r="O197" i="129"/>
  <c r="O199" i="129"/>
  <c r="N204" i="129"/>
  <c r="J216" i="129"/>
  <c r="N228" i="129"/>
  <c r="N231" i="129"/>
  <c r="O265" i="129"/>
  <c r="O267" i="129"/>
  <c r="O328" i="129"/>
  <c r="N388" i="129"/>
  <c r="J406" i="129"/>
  <c r="N420" i="129"/>
  <c r="N424" i="129"/>
  <c r="N440" i="129"/>
  <c r="O454" i="129"/>
  <c r="N18" i="129"/>
  <c r="J20" i="129"/>
  <c r="M50" i="129"/>
  <c r="M56" i="129"/>
  <c r="N70" i="129"/>
  <c r="J72" i="129"/>
  <c r="N74" i="129"/>
  <c r="M78" i="129"/>
  <c r="M107" i="129"/>
  <c r="M155" i="129"/>
  <c r="N169" i="129"/>
  <c r="M192" i="129"/>
  <c r="M195" i="129"/>
  <c r="M199" i="129"/>
  <c r="O219" i="129"/>
  <c r="O221" i="129"/>
  <c r="O235" i="129"/>
  <c r="J247" i="129"/>
  <c r="M262" i="129"/>
  <c r="M265" i="129"/>
  <c r="M308" i="129"/>
  <c r="N322" i="129"/>
  <c r="J337" i="129"/>
  <c r="N418" i="129"/>
  <c r="N442" i="129"/>
  <c r="J31" i="129"/>
  <c r="O205" i="129"/>
  <c r="J231" i="129"/>
  <c r="O262" i="129"/>
  <c r="M165" i="129"/>
  <c r="M315" i="129"/>
  <c r="O10" i="129"/>
  <c r="M14" i="129"/>
  <c r="O25" i="129"/>
  <c r="O38" i="129"/>
  <c r="M46" i="129"/>
  <c r="O50" i="129"/>
  <c r="N55" i="129"/>
  <c r="O77" i="129"/>
  <c r="O82" i="129"/>
  <c r="M84" i="129"/>
  <c r="M109" i="129"/>
  <c r="J166" i="129"/>
  <c r="M169" i="129"/>
  <c r="O172" i="129"/>
  <c r="J177" i="129"/>
  <c r="N198" i="129"/>
  <c r="O209" i="129"/>
  <c r="M231" i="129"/>
  <c r="M235" i="129"/>
  <c r="N243" i="129"/>
  <c r="J255" i="129"/>
  <c r="O334" i="129"/>
  <c r="O339" i="129"/>
  <c r="O352" i="129"/>
  <c r="O423" i="129"/>
  <c r="O434" i="129"/>
  <c r="O436" i="129"/>
  <c r="O442" i="129"/>
  <c r="J459" i="129"/>
  <c r="J460" i="129"/>
  <c r="J46" i="129"/>
  <c r="N175" i="129"/>
  <c r="O184" i="129"/>
  <c r="M254" i="129"/>
  <c r="N178" i="129"/>
  <c r="J16" i="129"/>
  <c r="M23" i="129"/>
  <c r="M25" i="129"/>
  <c r="J35" i="129"/>
  <c r="M38" i="129"/>
  <c r="O109" i="129"/>
  <c r="M153" i="129"/>
  <c r="N154" i="129"/>
  <c r="J185" i="129"/>
  <c r="O198" i="129"/>
  <c r="M207" i="129"/>
  <c r="J214" i="129"/>
  <c r="J243" i="129"/>
  <c r="O259" i="129"/>
  <c r="M334" i="129"/>
  <c r="J346" i="129"/>
  <c r="Q346" i="129" s="1"/>
  <c r="J349" i="129"/>
  <c r="M397" i="129"/>
  <c r="O399" i="129"/>
  <c r="M434" i="129"/>
  <c r="O440" i="129"/>
  <c r="M442" i="129"/>
  <c r="O457" i="129"/>
  <c r="J197" i="129"/>
  <c r="M26" i="129"/>
  <c r="N41" i="129"/>
  <c r="J172" i="129"/>
  <c r="M216" i="129"/>
  <c r="M398" i="129"/>
  <c r="M435" i="129"/>
  <c r="O43" i="129"/>
  <c r="M74" i="129"/>
  <c r="J193" i="129"/>
  <c r="N239" i="129"/>
  <c r="M340" i="129"/>
  <c r="O11" i="129"/>
  <c r="O32" i="129"/>
  <c r="N60" i="129"/>
  <c r="N62" i="129"/>
  <c r="O78" i="129"/>
  <c r="O83" i="129"/>
  <c r="O190" i="129"/>
  <c r="N195" i="129"/>
  <c r="O216" i="129"/>
  <c r="O232" i="129"/>
  <c r="N237" i="129"/>
  <c r="J477" i="129"/>
  <c r="Q477" i="129" s="1"/>
  <c r="M54" i="129"/>
  <c r="J67" i="129"/>
  <c r="M72" i="129"/>
  <c r="N11" i="129"/>
  <c r="M13" i="129"/>
  <c r="J26" i="129"/>
  <c r="M32" i="129"/>
  <c r="M35" i="129"/>
  <c r="O62" i="129"/>
  <c r="M68" i="129"/>
  <c r="O71" i="129"/>
  <c r="N78" i="129"/>
  <c r="M80" i="129"/>
  <c r="J85" i="129"/>
  <c r="O110" i="129"/>
  <c r="O157" i="129"/>
  <c r="O195" i="129"/>
  <c r="N205" i="129"/>
  <c r="J208" i="129"/>
  <c r="N210" i="129"/>
  <c r="J223" i="129"/>
  <c r="M229" i="129"/>
  <c r="M232" i="129"/>
  <c r="O237" i="129"/>
  <c r="M243" i="129"/>
  <c r="N265" i="129"/>
  <c r="O268" i="129"/>
  <c r="J310" i="129"/>
  <c r="M316" i="129"/>
  <c r="M346" i="129"/>
  <c r="M349" i="129"/>
  <c r="O398" i="129"/>
  <c r="O439" i="129"/>
  <c r="O441" i="129"/>
  <c r="N454" i="129"/>
  <c r="J34" i="129"/>
  <c r="N34" i="129"/>
  <c r="M16" i="129"/>
  <c r="O18" i="129"/>
  <c r="N25" i="129"/>
  <c r="O26" i="129"/>
  <c r="O34" i="129"/>
  <c r="N47" i="129"/>
  <c r="O48" i="129"/>
  <c r="N71" i="129"/>
  <c r="O74" i="129"/>
  <c r="J78" i="129"/>
  <c r="N85" i="129"/>
  <c r="M100" i="129"/>
  <c r="J171" i="129"/>
  <c r="N186" i="129"/>
  <c r="M219" i="129"/>
  <c r="N219" i="129"/>
  <c r="N328" i="129"/>
  <c r="N399" i="129"/>
  <c r="J399" i="129"/>
  <c r="O412" i="129"/>
  <c r="J435" i="129"/>
  <c r="N435" i="129"/>
  <c r="M440" i="129"/>
  <c r="N16" i="129"/>
  <c r="J30" i="129"/>
  <c r="M34" i="129"/>
  <c r="N36" i="129"/>
  <c r="O41" i="129"/>
  <c r="M55" i="129"/>
  <c r="O80" i="129"/>
  <c r="N83" i="129"/>
  <c r="J86" i="129"/>
  <c r="N101" i="129"/>
  <c r="N166" i="129"/>
  <c r="M168" i="129"/>
  <c r="J211" i="129"/>
  <c r="M223" i="129"/>
  <c r="N240" i="129"/>
  <c r="N337" i="129"/>
  <c r="J339" i="129"/>
  <c r="N396" i="129"/>
  <c r="O397" i="129"/>
  <c r="M412" i="129"/>
  <c r="P412" i="129" s="1"/>
  <c r="N421" i="129"/>
  <c r="J421" i="129"/>
  <c r="O435" i="129"/>
  <c r="M454" i="129"/>
  <c r="N458" i="129"/>
  <c r="N439" i="129"/>
  <c r="M439" i="129"/>
  <c r="M156" i="129"/>
  <c r="N181" i="129"/>
  <c r="J181" i="129"/>
  <c r="J202" i="129"/>
  <c r="N202" i="129"/>
  <c r="O30" i="129"/>
  <c r="M36" i="129"/>
  <c r="N46" i="129"/>
  <c r="J50" i="129"/>
  <c r="O70" i="129"/>
  <c r="J76" i="129"/>
  <c r="M83" i="129"/>
  <c r="O86" i="129"/>
  <c r="O106" i="129"/>
  <c r="O165" i="129"/>
  <c r="O181" i="129"/>
  <c r="N191" i="129"/>
  <c r="N203" i="129"/>
  <c r="O233" i="129"/>
  <c r="N253" i="129"/>
  <c r="N267" i="129"/>
  <c r="M267" i="129"/>
  <c r="O312" i="129"/>
  <c r="O315" i="129"/>
  <c r="M402" i="129"/>
  <c r="N432" i="129"/>
  <c r="J432" i="129"/>
  <c r="J237" i="129"/>
  <c r="J312" i="129"/>
  <c r="N312" i="129"/>
  <c r="N13" i="129"/>
  <c r="N17" i="129"/>
  <c r="N20" i="129"/>
  <c r="O24" i="129"/>
  <c r="N31" i="129"/>
  <c r="J37" i="129"/>
  <c r="J49" i="129"/>
  <c r="N49" i="129"/>
  <c r="N53" i="129"/>
  <c r="J60" i="129"/>
  <c r="M61" i="129"/>
  <c r="N67" i="129"/>
  <c r="J70" i="129"/>
  <c r="O79" i="129"/>
  <c r="M159" i="129"/>
  <c r="N192" i="129"/>
  <c r="M217" i="129"/>
  <c r="M222" i="129"/>
  <c r="J239" i="129"/>
  <c r="O255" i="129"/>
  <c r="J388" i="129"/>
  <c r="Q388" i="129" s="1"/>
  <c r="O400" i="129"/>
  <c r="J440" i="129"/>
  <c r="O54" i="129"/>
  <c r="J73" i="129"/>
  <c r="N73" i="129"/>
  <c r="J101" i="129"/>
  <c r="N423" i="129"/>
  <c r="M423" i="129"/>
  <c r="O12" i="129"/>
  <c r="O13" i="129"/>
  <c r="O16" i="129"/>
  <c r="O17" i="129"/>
  <c r="M24" i="129"/>
  <c r="M42" i="129"/>
  <c r="O67" i="129"/>
  <c r="M70" i="129"/>
  <c r="O72" i="129"/>
  <c r="O73" i="129"/>
  <c r="M108" i="129"/>
  <c r="J157" i="129"/>
  <c r="O179" i="129"/>
  <c r="M187" i="129"/>
  <c r="J201" i="129"/>
  <c r="N214" i="129"/>
  <c r="J221" i="129"/>
  <c r="O227" i="129"/>
  <c r="O244" i="129"/>
  <c r="J256" i="129"/>
  <c r="N256" i="129"/>
  <c r="O260" i="129"/>
  <c r="N262" i="129"/>
  <c r="N266" i="129"/>
  <c r="M266" i="129"/>
  <c r="J268" i="129"/>
  <c r="N307" i="129"/>
  <c r="O316" i="129"/>
  <c r="M350" i="129"/>
  <c r="M400" i="129"/>
  <c r="M438" i="129"/>
  <c r="N459" i="129"/>
  <c r="N477" i="129"/>
  <c r="J19" i="129"/>
  <c r="O23" i="129"/>
  <c r="M30" i="129"/>
  <c r="J32" i="129"/>
  <c r="J36" i="129"/>
  <c r="J38" i="129"/>
  <c r="J43" i="129"/>
  <c r="O59" i="129"/>
  <c r="O60" i="129"/>
  <c r="M62" i="129"/>
  <c r="M79" i="129"/>
  <c r="O108" i="129"/>
  <c r="N110" i="129"/>
  <c r="J155" i="129"/>
  <c r="N157" i="129"/>
  <c r="M172" i="129"/>
  <c r="J178" i="129"/>
  <c r="O186" i="129"/>
  <c r="J189" i="129"/>
  <c r="M193" i="129"/>
  <c r="J196" i="129"/>
  <c r="N213" i="129"/>
  <c r="M220" i="129"/>
  <c r="J222" i="129"/>
  <c r="M241" i="129"/>
  <c r="M244" i="129"/>
  <c r="O246" i="129"/>
  <c r="O247" i="129"/>
  <c r="M255" i="129"/>
  <c r="M260" i="129"/>
  <c r="J262" i="129"/>
  <c r="J266" i="129"/>
  <c r="J267" i="129"/>
  <c r="M309" i="129"/>
  <c r="N339" i="129"/>
  <c r="N348" i="129"/>
  <c r="N350" i="129"/>
  <c r="M382" i="129"/>
  <c r="N402" i="129"/>
  <c r="O404" i="129"/>
  <c r="J423" i="129"/>
  <c r="N434" i="129"/>
  <c r="N460" i="129"/>
  <c r="M110" i="129"/>
  <c r="O155" i="129"/>
  <c r="M157" i="129"/>
  <c r="M161" i="129"/>
  <c r="J163" i="129"/>
  <c r="O174" i="129"/>
  <c r="M178" i="129"/>
  <c r="O196" i="129"/>
  <c r="J210" i="129"/>
  <c r="O214" i="129"/>
  <c r="M215" i="129"/>
  <c r="O256" i="129"/>
  <c r="J316" i="129"/>
  <c r="Q316" i="129" s="1"/>
  <c r="M328" i="129"/>
  <c r="N338" i="129"/>
  <c r="M348" i="129"/>
  <c r="N422" i="129"/>
  <c r="N456" i="129"/>
  <c r="N156" i="129"/>
  <c r="O160" i="129"/>
  <c r="O167" i="129"/>
  <c r="O171" i="129"/>
  <c r="O173" i="129"/>
  <c r="O177" i="129"/>
  <c r="M180" i="129"/>
  <c r="J184" i="129"/>
  <c r="M198" i="129"/>
  <c r="O201" i="129"/>
  <c r="M211" i="129"/>
  <c r="N309" i="129"/>
  <c r="O346" i="129"/>
  <c r="J403" i="129"/>
  <c r="O420" i="129"/>
  <c r="O422" i="129"/>
  <c r="N433" i="129"/>
  <c r="O483" i="129"/>
  <c r="O104" i="129"/>
  <c r="J156" i="129"/>
  <c r="M167" i="129"/>
  <c r="O169" i="129"/>
  <c r="J183" i="129"/>
  <c r="J190" i="129"/>
  <c r="M191" i="129"/>
  <c r="O207" i="129"/>
  <c r="O223" i="129"/>
  <c r="M225" i="129"/>
  <c r="M306" i="129"/>
  <c r="J313" i="129"/>
  <c r="J338" i="129"/>
  <c r="J340" i="129"/>
  <c r="O350" i="129"/>
  <c r="M399" i="129"/>
  <c r="N403" i="129"/>
  <c r="O405" i="129"/>
  <c r="J422" i="129"/>
  <c r="O438" i="129"/>
  <c r="J456" i="129"/>
  <c r="O458" i="129"/>
  <c r="M483" i="129"/>
  <c r="N238" i="129"/>
  <c r="J238" i="129"/>
  <c r="N79" i="129"/>
  <c r="J79" i="129"/>
  <c r="J110" i="129"/>
  <c r="J198" i="129"/>
  <c r="N235" i="129"/>
  <c r="J235" i="129"/>
  <c r="M420" i="129"/>
  <c r="J62" i="129"/>
  <c r="M160" i="129"/>
  <c r="N313" i="129"/>
  <c r="M313" i="129"/>
  <c r="J18" i="129"/>
  <c r="M41" i="129"/>
  <c r="N56" i="129"/>
  <c r="J56" i="129"/>
  <c r="J61" i="129"/>
  <c r="J165" i="129"/>
  <c r="N165" i="129"/>
  <c r="J168" i="129"/>
  <c r="J169" i="129"/>
  <c r="J173" i="129"/>
  <c r="J187" i="129"/>
  <c r="Q187" i="129" s="1"/>
  <c r="N187" i="129"/>
  <c r="N225" i="129"/>
  <c r="N19" i="129"/>
  <c r="N24" i="129"/>
  <c r="N26" i="129"/>
  <c r="O42" i="129"/>
  <c r="N59" i="129"/>
  <c r="O68" i="129"/>
  <c r="N72" i="129"/>
  <c r="O76" i="129"/>
  <c r="O100" i="129"/>
  <c r="O163" i="129"/>
  <c r="M184" i="129"/>
  <c r="N189" i="129"/>
  <c r="N193" i="129"/>
  <c r="J195" i="129"/>
  <c r="M202" i="129"/>
  <c r="N208" i="129"/>
  <c r="N232" i="129"/>
  <c r="J232" i="129"/>
  <c r="N233" i="129"/>
  <c r="M233" i="129"/>
  <c r="O306" i="129"/>
  <c r="J306" i="129"/>
  <c r="O351" i="129"/>
  <c r="J351" i="129"/>
  <c r="J24" i="129"/>
  <c r="J80" i="129"/>
  <c r="J229" i="129"/>
  <c r="N229" i="129"/>
  <c r="O241" i="129"/>
  <c r="J25" i="129"/>
  <c r="N86" i="129"/>
  <c r="N155" i="129"/>
  <c r="O159" i="129"/>
  <c r="M179" i="129"/>
  <c r="J54" i="129"/>
  <c r="N54" i="129"/>
  <c r="M196" i="129"/>
  <c r="N227" i="129"/>
  <c r="J227" i="129"/>
  <c r="M11" i="129"/>
  <c r="M17" i="129"/>
  <c r="N23" i="129"/>
  <c r="J44" i="129"/>
  <c r="N44" i="129"/>
  <c r="J48" i="129"/>
  <c r="O56" i="129"/>
  <c r="M60" i="129"/>
  <c r="N66" i="129"/>
  <c r="J66" i="129"/>
  <c r="J71" i="129"/>
  <c r="M73" i="129"/>
  <c r="N82" i="129"/>
  <c r="M102" i="129"/>
  <c r="M104" i="129"/>
  <c r="N109" i="129"/>
  <c r="N167" i="129"/>
  <c r="J167" i="129"/>
  <c r="M171" i="129"/>
  <c r="M197" i="129"/>
  <c r="N207" i="129"/>
  <c r="J207" i="129"/>
  <c r="M213" i="129"/>
  <c r="O222" i="129"/>
  <c r="M247" i="129"/>
  <c r="J336" i="129"/>
  <c r="N336" i="129"/>
  <c r="J348" i="129"/>
  <c r="J104" i="129"/>
  <c r="N104" i="129"/>
  <c r="J174" i="129"/>
  <c r="N174" i="129"/>
  <c r="J11" i="129"/>
  <c r="O36" i="129"/>
  <c r="N102" i="129"/>
  <c r="J102" i="129"/>
  <c r="J74" i="129"/>
  <c r="J483" i="129"/>
  <c r="Q483" i="129" s="1"/>
  <c r="J14" i="129"/>
  <c r="N30" i="129"/>
  <c r="N32" i="129"/>
  <c r="N37" i="129"/>
  <c r="N108" i="129"/>
  <c r="J159" i="129"/>
  <c r="N159" i="129"/>
  <c r="J161" i="129"/>
  <c r="N161" i="129"/>
  <c r="N190" i="129"/>
  <c r="O204" i="129"/>
  <c r="J205" i="129"/>
  <c r="N246" i="129"/>
  <c r="O264" i="129"/>
  <c r="J264" i="129"/>
  <c r="O396" i="129"/>
  <c r="J396" i="129"/>
  <c r="M403" i="129"/>
  <c r="O421" i="129"/>
  <c r="O424" i="129"/>
  <c r="M424" i="129"/>
  <c r="N438" i="129"/>
  <c r="J438" i="129"/>
  <c r="J77" i="129"/>
  <c r="N77" i="129"/>
  <c r="J83" i="129"/>
  <c r="J68" i="129"/>
  <c r="N68" i="129"/>
  <c r="J100" i="129"/>
  <c r="N100" i="129"/>
  <c r="J103" i="129"/>
  <c r="J107" i="129"/>
  <c r="O215" i="129"/>
  <c r="N245" i="129"/>
  <c r="J245" i="129"/>
  <c r="J106" i="129"/>
  <c r="O178" i="129"/>
  <c r="J228" i="129"/>
  <c r="O228" i="129"/>
  <c r="N10" i="129"/>
  <c r="N12" i="129"/>
  <c r="N42" i="129"/>
  <c r="J42" i="129"/>
  <c r="O46" i="129"/>
  <c r="N84" i="129"/>
  <c r="N153" i="129"/>
  <c r="O156" i="129"/>
  <c r="O161" i="129"/>
  <c r="N162" i="129"/>
  <c r="M162" i="129"/>
  <c r="N171" i="129"/>
  <c r="J180" i="129"/>
  <c r="J186" i="129"/>
  <c r="O191" i="129"/>
  <c r="N199" i="129"/>
  <c r="J199" i="129"/>
  <c r="J204" i="129"/>
  <c r="O243" i="129"/>
  <c r="N316" i="129"/>
  <c r="N405" i="129"/>
  <c r="J405" i="129"/>
  <c r="N163" i="129"/>
  <c r="O180" i="129"/>
  <c r="O193" i="129"/>
  <c r="N196" i="129"/>
  <c r="N211" i="129"/>
  <c r="J234" i="129"/>
  <c r="O234" i="129"/>
  <c r="M238" i="129"/>
  <c r="J254" i="129"/>
  <c r="N254" i="129"/>
  <c r="N260" i="129"/>
  <c r="J260" i="129"/>
  <c r="N334" i="129"/>
  <c r="J334" i="129"/>
  <c r="Q334" i="129" s="1"/>
  <c r="M421" i="129"/>
  <c r="M181" i="129"/>
  <c r="N209" i="129"/>
  <c r="J209" i="129"/>
  <c r="N215" i="129"/>
  <c r="J215" i="129"/>
  <c r="J217" i="129"/>
  <c r="N217" i="129"/>
  <c r="J220" i="129"/>
  <c r="N220" i="129"/>
  <c r="N258" i="129"/>
  <c r="M258" i="129"/>
  <c r="O432" i="129"/>
  <c r="O433" i="129"/>
  <c r="N172" i="129"/>
  <c r="N185" i="129"/>
  <c r="O202" i="129"/>
  <c r="O211" i="129"/>
  <c r="O220" i="129"/>
  <c r="N226" i="129"/>
  <c r="J226" i="129"/>
  <c r="O231" i="129"/>
  <c r="J241" i="129"/>
  <c r="N241" i="129"/>
  <c r="N315" i="129"/>
  <c r="J315" i="129"/>
  <c r="N352" i="129"/>
  <c r="J352" i="129"/>
  <c r="J433" i="129"/>
  <c r="N441" i="129"/>
  <c r="J442" i="129"/>
  <c r="N457" i="129"/>
  <c r="J457" i="129"/>
  <c r="O459" i="129"/>
  <c r="M459" i="129"/>
  <c r="M177" i="129"/>
  <c r="M190" i="129"/>
  <c r="M209" i="129"/>
  <c r="J219" i="129"/>
  <c r="N221" i="129"/>
  <c r="M221" i="129"/>
  <c r="O226" i="129"/>
  <c r="J240" i="129"/>
  <c r="N244" i="129"/>
  <c r="J244" i="129"/>
  <c r="J265" i="129"/>
  <c r="N466" i="129"/>
  <c r="J466" i="129"/>
  <c r="Q466" i="129" s="1"/>
  <c r="M214" i="129"/>
  <c r="N222" i="129"/>
  <c r="J233" i="129"/>
  <c r="N259" i="129"/>
  <c r="J261" i="129"/>
  <c r="N268" i="129"/>
  <c r="J322" i="129"/>
  <c r="Q322" i="129" s="1"/>
  <c r="N346" i="129"/>
  <c r="N351" i="129"/>
  <c r="N397" i="129"/>
  <c r="N406" i="129"/>
  <c r="M433" i="129"/>
  <c r="O456" i="129"/>
  <c r="O460" i="129"/>
  <c r="N483" i="129"/>
  <c r="O217" i="129"/>
  <c r="O254" i="129"/>
  <c r="M268" i="129"/>
  <c r="O338" i="129"/>
  <c r="M351" i="129"/>
  <c r="M240" i="129"/>
  <c r="M264" i="129"/>
  <c r="J307" i="129"/>
  <c r="N310" i="129"/>
  <c r="N314" i="129"/>
  <c r="O337" i="129"/>
  <c r="N400" i="129"/>
  <c r="N404" i="129"/>
  <c r="N412" i="129"/>
  <c r="M338" i="129"/>
  <c r="J382" i="129"/>
  <c r="Q382" i="129" s="1"/>
  <c r="J418" i="129"/>
  <c r="J434" i="129"/>
  <c r="J439" i="129"/>
  <c r="J458" i="129"/>
  <c r="O388" i="129"/>
  <c r="O403" i="129"/>
  <c r="N577" i="97"/>
  <c r="M578" i="97"/>
  <c r="M595" i="97"/>
  <c r="O475" i="97"/>
  <c r="N519" i="97"/>
  <c r="O576" i="97"/>
  <c r="O578" i="97"/>
  <c r="J511" i="97"/>
  <c r="J516" i="97"/>
  <c r="O575" i="97"/>
  <c r="O577" i="97"/>
  <c r="M587" i="97"/>
  <c r="M591" i="97"/>
  <c r="M594" i="97"/>
  <c r="N593" i="97"/>
  <c r="O593" i="97"/>
  <c r="N579" i="97"/>
  <c r="N590" i="97"/>
  <c r="J379" i="97"/>
  <c r="M509" i="97"/>
  <c r="M575" i="97"/>
  <c r="O579" i="97"/>
  <c r="O590" i="97"/>
  <c r="J593" i="97"/>
  <c r="J587" i="97"/>
  <c r="M588" i="97"/>
  <c r="O589" i="97"/>
  <c r="M579" i="97"/>
  <c r="J575" i="97"/>
  <c r="M589" i="97"/>
  <c r="N578" i="97"/>
  <c r="O587" i="97"/>
  <c r="O588" i="97"/>
  <c r="O591" i="97"/>
  <c r="J589" i="97"/>
  <c r="J590" i="97"/>
  <c r="M593" i="97"/>
  <c r="J595" i="97"/>
  <c r="O596" i="97"/>
  <c r="M560" i="97"/>
  <c r="J577" i="97"/>
  <c r="J588" i="97"/>
  <c r="N597" i="97"/>
  <c r="N589" i="97"/>
  <c r="N596" i="97"/>
  <c r="J475" i="97"/>
  <c r="J486" i="97"/>
  <c r="N557" i="97"/>
  <c r="J559" i="97"/>
  <c r="N561" i="97"/>
  <c r="M577" i="97"/>
  <c r="O594" i="97"/>
  <c r="N595" i="97"/>
  <c r="M597" i="97"/>
  <c r="J597" i="97"/>
  <c r="Q597" i="97" s="1"/>
  <c r="N587" i="97"/>
  <c r="J591" i="97"/>
  <c r="N588" i="97"/>
  <c r="N575" i="97"/>
  <c r="J579" i="97"/>
  <c r="Q579" i="97" s="1"/>
  <c r="N576" i="97"/>
  <c r="N518" i="97"/>
  <c r="O560" i="97"/>
  <c r="O515" i="97"/>
  <c r="O519" i="97"/>
  <c r="M557" i="97"/>
  <c r="O516" i="97"/>
  <c r="J558" i="97"/>
  <c r="O486" i="97"/>
  <c r="M515" i="97"/>
  <c r="M517" i="97"/>
  <c r="P517" i="97" s="1"/>
  <c r="O561" i="97"/>
  <c r="J415" i="97"/>
  <c r="N476" i="97"/>
  <c r="O559" i="97"/>
  <c r="M561" i="97"/>
  <c r="M562" i="97" s="1"/>
  <c r="O476" i="97"/>
  <c r="O485" i="97"/>
  <c r="N509" i="97"/>
  <c r="N560" i="97"/>
  <c r="M413" i="97"/>
  <c r="M485" i="97"/>
  <c r="M487" i="97"/>
  <c r="O513" i="97"/>
  <c r="O558" i="97"/>
  <c r="M518" i="97"/>
  <c r="M510" i="97"/>
  <c r="P510" i="97" s="1"/>
  <c r="J557" i="97"/>
  <c r="J560" i="97"/>
  <c r="O517" i="97"/>
  <c r="M475" i="97"/>
  <c r="M511" i="97"/>
  <c r="N513" i="97"/>
  <c r="N512" i="97"/>
  <c r="O474" i="97"/>
  <c r="J509" i="97"/>
  <c r="O512" i="97"/>
  <c r="O487" i="97"/>
  <c r="M558" i="97"/>
  <c r="O511" i="97"/>
  <c r="O518" i="97"/>
  <c r="M559" i="97"/>
  <c r="J561" i="97"/>
  <c r="Q561" i="97" s="1"/>
  <c r="O557" i="97"/>
  <c r="N558" i="97"/>
  <c r="N559" i="97"/>
  <c r="O477" i="97"/>
  <c r="J518" i="97"/>
  <c r="N477" i="97"/>
  <c r="N488" i="97"/>
  <c r="M519" i="97"/>
  <c r="M488" i="97"/>
  <c r="N517" i="97"/>
  <c r="M372" i="97"/>
  <c r="N381" i="97"/>
  <c r="O473" i="97"/>
  <c r="M476" i="97"/>
  <c r="N487" i="97"/>
  <c r="O510" i="97"/>
  <c r="M513" i="97"/>
  <c r="J374" i="97"/>
  <c r="M473" i="97"/>
  <c r="J515" i="97"/>
  <c r="M516" i="97"/>
  <c r="N515" i="97"/>
  <c r="J519" i="97"/>
  <c r="Q519" i="97" s="1"/>
  <c r="N516" i="97"/>
  <c r="J513" i="97"/>
  <c r="Q513" i="97" s="1"/>
  <c r="O509" i="97"/>
  <c r="N510" i="97"/>
  <c r="N511" i="97"/>
  <c r="M512" i="97"/>
  <c r="P512" i="97" s="1"/>
  <c r="J476" i="97"/>
  <c r="G99" i="19" s="1"/>
  <c r="T239" i="70" s="1"/>
  <c r="V239" i="70" s="1"/>
  <c r="M477" i="97"/>
  <c r="N489" i="97"/>
  <c r="M405" i="97"/>
  <c r="M380" i="97"/>
  <c r="M371" i="97"/>
  <c r="O413" i="97"/>
  <c r="O415" i="97"/>
  <c r="O417" i="97"/>
  <c r="J474" i="97"/>
  <c r="J485" i="97"/>
  <c r="M486" i="97"/>
  <c r="O489" i="97"/>
  <c r="O378" i="97"/>
  <c r="O488" i="97"/>
  <c r="J488" i="97"/>
  <c r="G100" i="19" s="1"/>
  <c r="M489" i="97"/>
  <c r="O375" i="97"/>
  <c r="N475" i="97"/>
  <c r="J473" i="97"/>
  <c r="M474" i="97"/>
  <c r="J487" i="97"/>
  <c r="N485" i="97"/>
  <c r="J489" i="97"/>
  <c r="N486" i="97"/>
  <c r="N473" i="97"/>
  <c r="J477" i="97"/>
  <c r="N474" i="97"/>
  <c r="N405" i="97"/>
  <c r="O405" i="97"/>
  <c r="O387" i="97"/>
  <c r="J413" i="97"/>
  <c r="M414" i="97"/>
  <c r="M416" i="97"/>
  <c r="M415" i="97"/>
  <c r="M379" i="97"/>
  <c r="O372" i="97"/>
  <c r="J414" i="97"/>
  <c r="J416" i="97"/>
  <c r="J373" i="97"/>
  <c r="N380" i="97"/>
  <c r="N415" i="97"/>
  <c r="N416" i="97"/>
  <c r="M387" i="97"/>
  <c r="O380" i="97"/>
  <c r="N417" i="97"/>
  <c r="O414" i="97"/>
  <c r="O377" i="97"/>
  <c r="N375" i="97"/>
  <c r="N373" i="97"/>
  <c r="M417" i="97"/>
  <c r="O416" i="97"/>
  <c r="M377" i="97"/>
  <c r="O379" i="97"/>
  <c r="O381" i="97"/>
  <c r="O371" i="97"/>
  <c r="M374" i="97"/>
  <c r="N413" i="97"/>
  <c r="J417" i="97"/>
  <c r="Q417" i="97" s="1"/>
  <c r="N414" i="97"/>
  <c r="M393" i="97"/>
  <c r="N387" i="97"/>
  <c r="J378" i="97"/>
  <c r="J380" i="97"/>
  <c r="M381" i="97"/>
  <c r="N379" i="97"/>
  <c r="N393" i="97"/>
  <c r="J371" i="97"/>
  <c r="O373" i="97"/>
  <c r="O393" i="97"/>
  <c r="J377" i="97"/>
  <c r="M378" i="97"/>
  <c r="N374" i="97"/>
  <c r="O374" i="97"/>
  <c r="M373" i="97"/>
  <c r="M375" i="97"/>
  <c r="J372" i="97"/>
  <c r="N377" i="97"/>
  <c r="J381" i="97"/>
  <c r="Q381" i="97" s="1"/>
  <c r="N378" i="97"/>
  <c r="N371" i="97"/>
  <c r="J375" i="97"/>
  <c r="N372" i="97"/>
  <c r="J387" i="97"/>
  <c r="Q387" i="97" s="1"/>
  <c r="J393" i="97"/>
  <c r="Q393" i="97" s="1"/>
  <c r="J405" i="97"/>
  <c r="Q405" i="97" s="1"/>
  <c r="H232" i="70" l="1"/>
  <c r="R77" i="23"/>
  <c r="R171" i="58" s="1"/>
  <c r="BG331" i="170"/>
  <c r="X204" i="88"/>
  <c r="X197" i="88"/>
  <c r="Q77" i="23"/>
  <c r="Q171" i="58" s="1"/>
  <c r="BF331" i="170"/>
  <c r="X207" i="88"/>
  <c r="X200" i="88"/>
  <c r="R302" i="70"/>
  <c r="BD292" i="170" s="1"/>
  <c r="BD331" i="170"/>
  <c r="X199" i="88"/>
  <c r="X198" i="88"/>
  <c r="P17" i="129"/>
  <c r="O77" i="23"/>
  <c r="O171" i="58" s="1"/>
  <c r="T302" i="70"/>
  <c r="BF292" i="170" s="1"/>
  <c r="AR340" i="70"/>
  <c r="AS340" i="70" s="1"/>
  <c r="U302" i="70"/>
  <c r="BG292" i="170" s="1"/>
  <c r="Q352" i="129"/>
  <c r="Q235" i="129"/>
  <c r="AI7" i="19"/>
  <c r="Q460" i="129"/>
  <c r="H100" i="19"/>
  <c r="AC570" i="70"/>
  <c r="AC572" i="70" s="1"/>
  <c r="T571" i="70" s="1"/>
  <c r="P310" i="129"/>
  <c r="P436" i="129"/>
  <c r="P153" i="129"/>
  <c r="P420" i="129"/>
  <c r="P31" i="129"/>
  <c r="P47" i="129"/>
  <c r="P258" i="129"/>
  <c r="P253" i="129"/>
  <c r="P53" i="129"/>
  <c r="P49" i="129"/>
  <c r="BF229" i="170"/>
  <c r="H99" i="19"/>
  <c r="S182" i="58"/>
  <c r="AA360" i="70"/>
  <c r="AA344" i="70"/>
  <c r="S172" i="58"/>
  <c r="AA356" i="70"/>
  <c r="S176" i="58"/>
  <c r="S177" i="58"/>
  <c r="AA357" i="70"/>
  <c r="AA347" i="70"/>
  <c r="S173" i="58"/>
  <c r="BA181" i="170"/>
  <c r="S174" i="58"/>
  <c r="AA350" i="70"/>
  <c r="S184" i="58"/>
  <c r="AA369" i="70"/>
  <c r="H81" i="19"/>
  <c r="AZ331" i="170"/>
  <c r="Q370" i="129"/>
  <c r="BA225" i="170"/>
  <c r="S175" i="58"/>
  <c r="AA353" i="70"/>
  <c r="S170" i="58"/>
  <c r="AA338" i="70"/>
  <c r="S183" i="58"/>
  <c r="AA368" i="70"/>
  <c r="BA325" i="170"/>
  <c r="Q56" i="129"/>
  <c r="Q62" i="129"/>
  <c r="P109" i="129"/>
  <c r="Q32" i="129"/>
  <c r="Q26" i="129"/>
  <c r="P402" i="129"/>
  <c r="P404" i="129"/>
  <c r="P104" i="129"/>
  <c r="P72" i="129"/>
  <c r="P23" i="129"/>
  <c r="P162" i="129"/>
  <c r="Q44" i="129"/>
  <c r="P191" i="129"/>
  <c r="P20" i="129"/>
  <c r="P246" i="129"/>
  <c r="P259" i="129"/>
  <c r="P10" i="129"/>
  <c r="P456" i="129"/>
  <c r="P71" i="129"/>
  <c r="P308" i="129"/>
  <c r="P441" i="129"/>
  <c r="Q68" i="129"/>
  <c r="Q256" i="129"/>
  <c r="P590" i="97"/>
  <c r="G118" i="19"/>
  <c r="T133" i="70" s="1"/>
  <c r="P418" i="129"/>
  <c r="Q418" i="129"/>
  <c r="P597" i="97"/>
  <c r="P594" i="97"/>
  <c r="P393" i="97"/>
  <c r="P576" i="97"/>
  <c r="P379" i="97"/>
  <c r="P397" i="129"/>
  <c r="P477" i="129"/>
  <c r="P460" i="129"/>
  <c r="P406" i="129"/>
  <c r="P228" i="129"/>
  <c r="P396" i="129"/>
  <c r="P328" i="129"/>
  <c r="P110" i="129"/>
  <c r="P309" i="129"/>
  <c r="P85" i="129"/>
  <c r="P213" i="129"/>
  <c r="P314" i="129"/>
  <c r="P405" i="129"/>
  <c r="P422" i="129"/>
  <c r="P76" i="129"/>
  <c r="P475" i="97"/>
  <c r="P578" i="97"/>
  <c r="P559" i="97"/>
  <c r="P575" i="97"/>
  <c r="P265" i="129"/>
  <c r="P66" i="129"/>
  <c r="P12" i="129"/>
  <c r="P322" i="129"/>
  <c r="P174" i="129"/>
  <c r="P201" i="129"/>
  <c r="P41" i="129"/>
  <c r="P458" i="129"/>
  <c r="P315" i="129"/>
  <c r="P166" i="129"/>
  <c r="P205" i="129"/>
  <c r="P388" i="129"/>
  <c r="P454" i="129"/>
  <c r="P268" i="129"/>
  <c r="P183" i="129"/>
  <c r="P227" i="129"/>
  <c r="P101" i="129"/>
  <c r="P307" i="129"/>
  <c r="P189" i="129"/>
  <c r="P211" i="129"/>
  <c r="P256" i="129"/>
  <c r="P55" i="129"/>
  <c r="P175" i="129"/>
  <c r="P221" i="129"/>
  <c r="P169" i="129"/>
  <c r="P337" i="129"/>
  <c r="P442" i="129"/>
  <c r="P266" i="129"/>
  <c r="P37" i="129"/>
  <c r="P184" i="129"/>
  <c r="P312" i="129"/>
  <c r="P82" i="129"/>
  <c r="P48" i="129"/>
  <c r="P106" i="129"/>
  <c r="P432" i="129"/>
  <c r="P207" i="129"/>
  <c r="P185" i="129"/>
  <c r="P225" i="129"/>
  <c r="P173" i="129"/>
  <c r="P439" i="129"/>
  <c r="P457" i="129"/>
  <c r="P226" i="129"/>
  <c r="P336" i="129"/>
  <c r="P59" i="129"/>
  <c r="P13" i="129"/>
  <c r="P16" i="129"/>
  <c r="P50" i="129"/>
  <c r="P203" i="129"/>
  <c r="P241" i="129"/>
  <c r="P180" i="129"/>
  <c r="P438" i="129"/>
  <c r="P14" i="129"/>
  <c r="P56" i="129"/>
  <c r="P67" i="129"/>
  <c r="P160" i="129"/>
  <c r="P86" i="129"/>
  <c r="P208" i="129"/>
  <c r="P77" i="129"/>
  <c r="P352" i="129"/>
  <c r="P195" i="129"/>
  <c r="P316" i="129"/>
  <c r="P163" i="129"/>
  <c r="P440" i="129"/>
  <c r="P36" i="129"/>
  <c r="P334" i="129"/>
  <c r="P178" i="129"/>
  <c r="P262" i="129"/>
  <c r="P43" i="129"/>
  <c r="P261" i="129"/>
  <c r="P245" i="129"/>
  <c r="P424" i="129"/>
  <c r="P179" i="129"/>
  <c r="P193" i="129"/>
  <c r="P216" i="129"/>
  <c r="P231" i="129"/>
  <c r="P244" i="129"/>
  <c r="P210" i="129"/>
  <c r="P19" i="129"/>
  <c r="P154" i="129"/>
  <c r="P466" i="129"/>
  <c r="P80" i="129"/>
  <c r="P18" i="129"/>
  <c r="P400" i="129"/>
  <c r="P346" i="129"/>
  <c r="P434" i="129"/>
  <c r="P102" i="129"/>
  <c r="P79" i="129"/>
  <c r="P435" i="129"/>
  <c r="P350" i="129"/>
  <c r="P186" i="129"/>
  <c r="P103" i="129"/>
  <c r="P398" i="129"/>
  <c r="P157" i="129"/>
  <c r="P197" i="129"/>
  <c r="P44" i="129"/>
  <c r="P306" i="129"/>
  <c r="P235" i="129"/>
  <c r="P155" i="129"/>
  <c r="P237" i="129"/>
  <c r="P84" i="129"/>
  <c r="P399" i="129"/>
  <c r="P349" i="129"/>
  <c r="P204" i="129"/>
  <c r="P68" i="129"/>
  <c r="P108" i="129"/>
  <c r="P222" i="129"/>
  <c r="P234" i="129"/>
  <c r="P172" i="129"/>
  <c r="P219" i="129"/>
  <c r="P199" i="129"/>
  <c r="P239" i="129"/>
  <c r="P339" i="129"/>
  <c r="P30" i="129"/>
  <c r="P78" i="129"/>
  <c r="P70" i="129"/>
  <c r="P223" i="129"/>
  <c r="P190" i="129"/>
  <c r="P171" i="129"/>
  <c r="P73" i="129"/>
  <c r="P202" i="129"/>
  <c r="P46" i="129"/>
  <c r="P159" i="129"/>
  <c r="P243" i="129"/>
  <c r="P107" i="129"/>
  <c r="P247" i="129"/>
  <c r="P229" i="129"/>
  <c r="P187" i="129"/>
  <c r="P192" i="129"/>
  <c r="P35" i="129"/>
  <c r="P433" i="129"/>
  <c r="P260" i="129"/>
  <c r="P255" i="129"/>
  <c r="P177" i="129"/>
  <c r="P196" i="129"/>
  <c r="P382" i="129"/>
  <c r="P11" i="129"/>
  <c r="P26" i="129"/>
  <c r="P254" i="129"/>
  <c r="P100" i="129"/>
  <c r="P54" i="129"/>
  <c r="P61" i="129"/>
  <c r="P34" i="129"/>
  <c r="P214" i="129"/>
  <c r="P38" i="129"/>
  <c r="P232" i="129"/>
  <c r="P340" i="129"/>
  <c r="P421" i="129"/>
  <c r="P483" i="129"/>
  <c r="P348" i="129"/>
  <c r="P25" i="129"/>
  <c r="P32" i="129"/>
  <c r="P459" i="129"/>
  <c r="P42" i="129"/>
  <c r="P403" i="129"/>
  <c r="P165" i="129"/>
  <c r="P74" i="129"/>
  <c r="P156" i="129"/>
  <c r="P267" i="129"/>
  <c r="P338" i="129"/>
  <c r="P181" i="129"/>
  <c r="P220" i="129"/>
  <c r="P167" i="129"/>
  <c r="P62" i="129"/>
  <c r="P423" i="129"/>
  <c r="P217" i="129"/>
  <c r="P215" i="129"/>
  <c r="P264" i="129"/>
  <c r="P161" i="129"/>
  <c r="P60" i="129"/>
  <c r="P24" i="129"/>
  <c r="P198" i="129"/>
  <c r="P83" i="129"/>
  <c r="P168" i="129"/>
  <c r="P313" i="129"/>
  <c r="P209" i="129"/>
  <c r="P240" i="129"/>
  <c r="P351" i="129"/>
  <c r="P233" i="129"/>
  <c r="P238" i="129"/>
  <c r="P509" i="97"/>
  <c r="P516" i="97"/>
  <c r="P511" i="97"/>
  <c r="P595" i="97"/>
  <c r="P588" i="97"/>
  <c r="P591" i="97"/>
  <c r="P587" i="97"/>
  <c r="P518" i="97"/>
  <c r="P515" i="97"/>
  <c r="P593" i="97"/>
  <c r="P519" i="97"/>
  <c r="P589" i="97"/>
  <c r="P378" i="97"/>
  <c r="P485" i="97"/>
  <c r="P577" i="97"/>
  <c r="P579" i="97"/>
  <c r="P486" i="97"/>
  <c r="P473" i="97"/>
  <c r="P560" i="97"/>
  <c r="P558" i="97"/>
  <c r="P415" i="97"/>
  <c r="P561" i="97"/>
  <c r="P557" i="97"/>
  <c r="P487" i="97"/>
  <c r="P374" i="97"/>
  <c r="P372" i="97"/>
  <c r="P476" i="97"/>
  <c r="P413" i="97"/>
  <c r="P371" i="97"/>
  <c r="P489" i="97"/>
  <c r="P488" i="97"/>
  <c r="P474" i="97"/>
  <c r="P513" i="97"/>
  <c r="P380" i="97"/>
  <c r="P477" i="97"/>
  <c r="P405" i="97"/>
  <c r="P414" i="97"/>
  <c r="P416" i="97"/>
  <c r="P373" i="97"/>
  <c r="P381" i="97"/>
  <c r="P377" i="97"/>
  <c r="P375" i="97"/>
  <c r="P417" i="97"/>
  <c r="P387" i="97"/>
  <c r="Q69" i="23" l="1"/>
  <c r="Q164" i="58" s="1"/>
  <c r="BF555" i="170"/>
  <c r="BA862" i="170"/>
  <c r="P77" i="23"/>
  <c r="P171" i="58" s="1"/>
  <c r="BE331" i="170"/>
  <c r="L77" i="23"/>
  <c r="L171" i="58" s="1"/>
  <c r="BA331" i="170"/>
  <c r="Q205" i="129"/>
  <c r="Q268" i="129"/>
  <c r="Q223" i="129"/>
  <c r="Q217" i="129"/>
  <c r="Q50" i="129"/>
  <c r="Q199" i="129"/>
  <c r="Q169" i="129"/>
  <c r="Q74" i="129"/>
  <c r="Q229" i="129"/>
  <c r="Q241" i="129"/>
  <c r="Q157" i="129"/>
  <c r="Q489" i="97"/>
  <c r="BC331" i="170"/>
  <c r="O302" i="70"/>
  <c r="Q20" i="129"/>
  <c r="Q375" i="97"/>
  <c r="Q247" i="129"/>
  <c r="Q400" i="129"/>
  <c r="Q424" i="129"/>
  <c r="Q14" i="129"/>
  <c r="Q80" i="129"/>
  <c r="Q477" i="97"/>
  <c r="Q262" i="129"/>
  <c r="Q211" i="129"/>
  <c r="Q193" i="129"/>
  <c r="Q406" i="129"/>
  <c r="S123" i="19"/>
  <c r="Q175" i="129"/>
  <c r="Q110" i="129"/>
  <c r="Q163" i="129"/>
  <c r="Q38" i="129"/>
  <c r="Q181" i="129"/>
  <c r="Q340" i="129"/>
  <c r="Q86" i="129"/>
  <c r="Q104" i="129"/>
  <c r="Q310" i="129"/>
  <c r="Q436" i="129"/>
  <c r="H118" i="19"/>
  <c r="K77" i="23"/>
  <c r="V77" i="23" s="1"/>
  <c r="N302" i="70"/>
  <c r="Q269" i="129"/>
  <c r="AL340" i="70"/>
  <c r="AM340" i="70" s="1"/>
  <c r="Q96" i="23"/>
  <c r="T198" i="70"/>
  <c r="BH229" i="170"/>
  <c r="AP340" i="70"/>
  <c r="AQ340" i="70" s="1"/>
  <c r="S302" i="70"/>
  <c r="BE292" i="170" s="1"/>
  <c r="AL367" i="70"/>
  <c r="AM367" i="70" s="1"/>
  <c r="W109" i="19"/>
  <c r="W111" i="19"/>
  <c r="W113" i="19"/>
  <c r="W115" i="19"/>
  <c r="W116" i="19"/>
  <c r="W118" i="19"/>
  <c r="W119" i="19"/>
  <c r="W120" i="19"/>
  <c r="W123" i="19"/>
  <c r="W124" i="19"/>
  <c r="W125" i="19"/>
  <c r="W126" i="19"/>
  <c r="W127" i="19"/>
  <c r="W128" i="19"/>
  <c r="W129" i="19"/>
  <c r="W130" i="19"/>
  <c r="W131" i="19"/>
  <c r="W132" i="19"/>
  <c r="W89" i="19"/>
  <c r="W90" i="19"/>
  <c r="W94" i="19"/>
  <c r="W99" i="19"/>
  <c r="W100" i="19"/>
  <c r="W102" i="19"/>
  <c r="W103" i="19"/>
  <c r="W104" i="19"/>
  <c r="W105" i="19"/>
  <c r="W106" i="19"/>
  <c r="W107" i="19"/>
  <c r="W108" i="19"/>
  <c r="W81" i="19"/>
  <c r="W82" i="19"/>
  <c r="W83" i="19"/>
  <c r="W84" i="19"/>
  <c r="W87" i="19"/>
  <c r="W88" i="19"/>
  <c r="W73" i="19"/>
  <c r="W74" i="19"/>
  <c r="W75" i="19"/>
  <c r="W76" i="19"/>
  <c r="W77" i="19"/>
  <c r="W78" i="19"/>
  <c r="W79" i="19"/>
  <c r="W67" i="19"/>
  <c r="W68" i="19"/>
  <c r="W69" i="19"/>
  <c r="W70" i="19"/>
  <c r="W71" i="19"/>
  <c r="W72" i="19"/>
  <c r="W61" i="19"/>
  <c r="W62" i="19"/>
  <c r="W63" i="19"/>
  <c r="W64" i="19"/>
  <c r="W65" i="19"/>
  <c r="W66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16" i="19"/>
  <c r="W17" i="19"/>
  <c r="W18" i="19"/>
  <c r="W19" i="19"/>
  <c r="W20" i="19"/>
  <c r="W21" i="19"/>
  <c r="W22" i="19"/>
  <c r="W23" i="19"/>
  <c r="W24" i="19"/>
  <c r="W28" i="19"/>
  <c r="W29" i="19"/>
  <c r="W30" i="19"/>
  <c r="W32" i="19"/>
  <c r="W33" i="19"/>
  <c r="W34" i="19"/>
  <c r="W35" i="19"/>
  <c r="W36" i="19"/>
  <c r="W37" i="19"/>
  <c r="W38" i="19"/>
  <c r="W39" i="19"/>
  <c r="W40" i="19"/>
  <c r="W8" i="19"/>
  <c r="W9" i="19"/>
  <c r="W10" i="19"/>
  <c r="W11" i="19"/>
  <c r="W12" i="19"/>
  <c r="W13" i="19"/>
  <c r="W14" i="19"/>
  <c r="W15" i="19"/>
  <c r="W7" i="19"/>
  <c r="S96" i="23" l="1"/>
  <c r="S190" i="58" s="1"/>
  <c r="V96" i="23"/>
  <c r="N77" i="23"/>
  <c r="N171" i="58" s="1"/>
  <c r="Q302" i="70"/>
  <c r="BC292" i="170" s="1"/>
  <c r="BA292" i="170"/>
  <c r="BI862" i="170"/>
  <c r="BC862" i="170"/>
  <c r="BH331" i="170"/>
  <c r="BB331" i="170"/>
  <c r="P302" i="70"/>
  <c r="AZ292" i="170"/>
  <c r="V198" i="70"/>
  <c r="BH188" i="170" s="1"/>
  <c r="BF188" i="170"/>
  <c r="BI331" i="170"/>
  <c r="Q442" i="129"/>
  <c r="C135" i="23"/>
  <c r="AN340" i="70"/>
  <c r="AO340" i="70" s="1"/>
  <c r="Q190" i="58"/>
  <c r="K171" i="58"/>
  <c r="M77" i="23"/>
  <c r="Q591" i="97"/>
  <c r="AN367" i="70"/>
  <c r="AO367" i="70" s="1"/>
  <c r="AT367" i="70"/>
  <c r="AU367" i="70" s="1"/>
  <c r="T77" i="23" l="1"/>
  <c r="AB341" i="70" s="1"/>
  <c r="W302" i="70"/>
  <c r="BI292" i="170" s="1"/>
  <c r="X136" i="88"/>
  <c r="V302" i="70"/>
  <c r="BB292" i="170"/>
  <c r="AT340" i="70"/>
  <c r="AU340" i="70" s="1"/>
  <c r="M171" i="58"/>
  <c r="S77" i="23"/>
  <c r="T171" i="58" l="1"/>
  <c r="Y196" i="88"/>
  <c r="BH292" i="170"/>
  <c r="X196" i="88"/>
  <c r="AA341" i="70"/>
  <c r="S171" i="58"/>
  <c r="T4" i="42" l="1"/>
  <c r="R4" i="42"/>
  <c r="Q4" i="42"/>
  <c r="I39" i="128"/>
  <c r="I40" i="128"/>
  <c r="I43" i="128"/>
  <c r="I45" i="128"/>
  <c r="I47" i="128"/>
  <c r="I48" i="128"/>
  <c r="I49" i="128"/>
  <c r="I50" i="128"/>
  <c r="I51" i="128"/>
  <c r="I52" i="128"/>
  <c r="I53" i="128"/>
  <c r="I55" i="128"/>
  <c r="I38" i="128"/>
  <c r="M43" i="128"/>
  <c r="M45" i="128"/>
  <c r="M47" i="128"/>
  <c r="M48" i="128"/>
  <c r="M55" i="128"/>
  <c r="H23" i="42"/>
  <c r="M38" i="128"/>
  <c r="M39" i="128" l="1"/>
  <c r="J39" i="128" s="1"/>
  <c r="J38" i="128"/>
  <c r="J43" i="128"/>
  <c r="J45" i="128"/>
  <c r="M53" i="128"/>
  <c r="J53" i="128" s="1"/>
  <c r="M51" i="128"/>
  <c r="J51" i="128" s="1"/>
  <c r="M50" i="128"/>
  <c r="J50" i="128" s="1"/>
  <c r="M40" i="128"/>
  <c r="J40" i="128" s="1"/>
  <c r="M52" i="128"/>
  <c r="J52" i="128" s="1"/>
  <c r="J48" i="128"/>
  <c r="J55" i="128"/>
  <c r="J47" i="128"/>
  <c r="I54" i="128"/>
  <c r="H22" i="42" l="1"/>
  <c r="M49" i="128"/>
  <c r="J49" i="128" s="1"/>
  <c r="I41" i="128"/>
  <c r="H24" i="42"/>
  <c r="M54" i="128"/>
  <c r="J54" i="128" s="1"/>
  <c r="M41" i="128" l="1"/>
  <c r="J41" i="128" s="1"/>
  <c r="I42" i="128"/>
  <c r="M42" i="128" l="1"/>
  <c r="J42" i="128" s="1"/>
  <c r="I44" i="128"/>
  <c r="I46" i="128" l="1"/>
  <c r="M44" i="128"/>
  <c r="J44" i="128" s="1"/>
  <c r="S66" i="65"/>
  <c r="S65" i="65"/>
  <c r="M46" i="128" l="1"/>
  <c r="J46" i="128" s="1"/>
  <c r="E134" i="58" l="1"/>
  <c r="E223" i="58" s="1"/>
  <c r="C61" i="83"/>
  <c r="N23" i="83"/>
  <c r="D23" i="83"/>
  <c r="J22" i="83"/>
  <c r="J21" i="83"/>
  <c r="J20" i="83"/>
  <c r="J19" i="83"/>
  <c r="J18" i="83"/>
  <c r="J17" i="83"/>
  <c r="J16" i="83"/>
  <c r="J15" i="83"/>
  <c r="J14" i="83"/>
  <c r="J13" i="83"/>
  <c r="J12" i="83"/>
  <c r="J11" i="83"/>
  <c r="J10" i="83"/>
  <c r="J9" i="83"/>
  <c r="J8" i="83"/>
  <c r="J7" i="83"/>
  <c r="J6" i="83"/>
  <c r="J5" i="83"/>
  <c r="J4" i="83"/>
  <c r="T3" i="83"/>
  <c r="J3" i="83"/>
  <c r="J2" i="83"/>
  <c r="X12" i="62"/>
  <c r="M698" i="70" s="1"/>
  <c r="AY682" i="170" s="1"/>
  <c r="T12" i="62"/>
  <c r="Q12" i="62"/>
  <c r="O12" i="62"/>
  <c r="D12" i="62"/>
  <c r="L13" i="62"/>
  <c r="I13" i="62"/>
  <c r="H13" i="62"/>
  <c r="Z35" i="64"/>
  <c r="X19" i="62"/>
  <c r="L698" i="70" s="1"/>
  <c r="AX682" i="170" s="1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C19" i="62"/>
  <c r="B19" i="62"/>
  <c r="Z34" i="64"/>
  <c r="X20" i="62"/>
  <c r="W20" i="62"/>
  <c r="V20" i="62"/>
  <c r="T20" i="62"/>
  <c r="S20" i="62"/>
  <c r="R20" i="62"/>
  <c r="Q20" i="62"/>
  <c r="P20" i="62"/>
  <c r="O20" i="62"/>
  <c r="N20" i="62"/>
  <c r="L20" i="62"/>
  <c r="K20" i="62"/>
  <c r="J20" i="62"/>
  <c r="I20" i="62"/>
  <c r="H20" i="62"/>
  <c r="G20" i="62"/>
  <c r="F20" i="62"/>
  <c r="D20" i="62"/>
  <c r="C20" i="62"/>
  <c r="B20" i="62"/>
  <c r="Z33" i="64"/>
  <c r="X18" i="62"/>
  <c r="L697" i="70" s="1"/>
  <c r="AX681" i="170" s="1"/>
  <c r="U18" i="62"/>
  <c r="T18" i="62"/>
  <c r="S18" i="62"/>
  <c r="R18" i="62"/>
  <c r="P18" i="62"/>
  <c r="M18" i="62"/>
  <c r="L18" i="62"/>
  <c r="K18" i="62"/>
  <c r="J18" i="62"/>
  <c r="I18" i="62"/>
  <c r="H18" i="62"/>
  <c r="E18" i="62"/>
  <c r="D18" i="62"/>
  <c r="C18" i="62"/>
  <c r="B18" i="62"/>
  <c r="W13" i="64"/>
  <c r="W16" i="64" s="1"/>
  <c r="W18" i="64" s="1"/>
  <c r="V13" i="64"/>
  <c r="V16" i="64" s="1"/>
  <c r="U13" i="64"/>
  <c r="U16" i="64" s="1"/>
  <c r="T13" i="64"/>
  <c r="T16" i="64" s="1"/>
  <c r="S13" i="64"/>
  <c r="S16" i="64" s="1"/>
  <c r="R13" i="64"/>
  <c r="R16" i="64" s="1"/>
  <c r="Q13" i="64"/>
  <c r="Q16" i="64" s="1"/>
  <c r="P13" i="64"/>
  <c r="P16" i="64" s="1"/>
  <c r="O13" i="64"/>
  <c r="O16" i="64" s="1"/>
  <c r="N13" i="64"/>
  <c r="N16" i="64" s="1"/>
  <c r="M13" i="64"/>
  <c r="M16" i="64" s="1"/>
  <c r="L13" i="64"/>
  <c r="L16" i="64" s="1"/>
  <c r="K13" i="64"/>
  <c r="K16" i="64" s="1"/>
  <c r="J13" i="64"/>
  <c r="J16" i="64" s="1"/>
  <c r="I13" i="64"/>
  <c r="I16" i="64" s="1"/>
  <c r="H13" i="64"/>
  <c r="H16" i="64" s="1"/>
  <c r="G13" i="64"/>
  <c r="G16" i="64" s="1"/>
  <c r="F13" i="64"/>
  <c r="F16" i="64" s="1"/>
  <c r="E13" i="64"/>
  <c r="E16" i="64" s="1"/>
  <c r="D13" i="64"/>
  <c r="D16" i="64" s="1"/>
  <c r="C13" i="64"/>
  <c r="C16" i="64" s="1"/>
  <c r="B13" i="64"/>
  <c r="B16" i="64" s="1"/>
  <c r="U74" i="65"/>
  <c r="S74" i="65"/>
  <c r="U73" i="65"/>
  <c r="S73" i="65"/>
  <c r="R73" i="65"/>
  <c r="P73" i="65"/>
  <c r="U72" i="65"/>
  <c r="S72" i="65"/>
  <c r="R72" i="65"/>
  <c r="P72" i="65"/>
  <c r="U71" i="65"/>
  <c r="S71" i="65"/>
  <c r="R71" i="65"/>
  <c r="P71" i="65"/>
  <c r="U70" i="65"/>
  <c r="S70" i="65"/>
  <c r="R70" i="65"/>
  <c r="P70" i="65"/>
  <c r="U69" i="65"/>
  <c r="S69" i="65"/>
  <c r="R69" i="65"/>
  <c r="P69" i="65"/>
  <c r="U68" i="65"/>
  <c r="S68" i="65"/>
  <c r="R68" i="65"/>
  <c r="P68" i="65"/>
  <c r="U67" i="65"/>
  <c r="S67" i="65"/>
  <c r="R67" i="65"/>
  <c r="P67" i="65"/>
  <c r="W66" i="65"/>
  <c r="U66" i="65"/>
  <c r="R66" i="65"/>
  <c r="P66" i="65"/>
  <c r="U65" i="65"/>
  <c r="R65" i="65"/>
  <c r="P65" i="65"/>
  <c r="U64" i="65"/>
  <c r="P64" i="65"/>
  <c r="N19" i="65"/>
  <c r="S16" i="65" s="1"/>
  <c r="M19" i="65"/>
  <c r="M21" i="65" s="1"/>
  <c r="L19" i="65"/>
  <c r="L21" i="65" s="1"/>
  <c r="K19" i="65"/>
  <c r="K21" i="65" s="1"/>
  <c r="J19" i="65"/>
  <c r="J21" i="65" s="1"/>
  <c r="I19" i="65"/>
  <c r="I21" i="65" s="1"/>
  <c r="H19" i="65"/>
  <c r="H21" i="65" s="1"/>
  <c r="G19" i="65"/>
  <c r="G21" i="65" s="1"/>
  <c r="F19" i="65"/>
  <c r="F21" i="65" s="1"/>
  <c r="E19" i="65"/>
  <c r="E21" i="65" s="1"/>
  <c r="D19" i="65"/>
  <c r="D21" i="65" s="1"/>
  <c r="C19" i="65"/>
  <c r="C21" i="65" s="1"/>
  <c r="B19" i="65"/>
  <c r="O18" i="65"/>
  <c r="P18" i="65" s="1"/>
  <c r="O17" i="65"/>
  <c r="O16" i="65"/>
  <c r="P16" i="65" s="1"/>
  <c r="O15" i="65"/>
  <c r="O14" i="65"/>
  <c r="P14" i="65" s="1"/>
  <c r="O13" i="65"/>
  <c r="O12" i="65"/>
  <c r="P12" i="65" s="1"/>
  <c r="O11" i="65"/>
  <c r="O10" i="65"/>
  <c r="P10" i="65" s="1"/>
  <c r="O9" i="65"/>
  <c r="N4" i="65"/>
  <c r="M4" i="65"/>
  <c r="L4" i="65"/>
  <c r="K4" i="65"/>
  <c r="J4" i="65"/>
  <c r="I4" i="65"/>
  <c r="H4" i="65"/>
  <c r="G4" i="65"/>
  <c r="F4" i="65"/>
  <c r="E4" i="65"/>
  <c r="D4" i="65"/>
  <c r="C4" i="65"/>
  <c r="B4" i="65"/>
  <c r="O3" i="65"/>
  <c r="O2" i="65"/>
  <c r="U745" i="88"/>
  <c r="T745" i="88"/>
  <c r="S745" i="88"/>
  <c r="R745" i="88"/>
  <c r="Q745" i="88"/>
  <c r="P745" i="88"/>
  <c r="O745" i="88"/>
  <c r="N745" i="88"/>
  <c r="M745" i="88"/>
  <c r="L745" i="88"/>
  <c r="K745" i="88"/>
  <c r="J745" i="88"/>
  <c r="I745" i="88"/>
  <c r="H745" i="88"/>
  <c r="G745" i="88"/>
  <c r="F745" i="88"/>
  <c r="E745" i="88"/>
  <c r="D745" i="88"/>
  <c r="U744" i="88"/>
  <c r="T744" i="88"/>
  <c r="S744" i="88"/>
  <c r="R744" i="88"/>
  <c r="Q744" i="88"/>
  <c r="P744" i="88"/>
  <c r="O744" i="88"/>
  <c r="N744" i="88"/>
  <c r="M744" i="88"/>
  <c r="L744" i="88"/>
  <c r="K744" i="88"/>
  <c r="J744" i="88"/>
  <c r="I744" i="88"/>
  <c r="H744" i="88"/>
  <c r="G744" i="88"/>
  <c r="F744" i="88"/>
  <c r="E744" i="88"/>
  <c r="U743" i="88"/>
  <c r="T743" i="88"/>
  <c r="S743" i="88"/>
  <c r="R743" i="88"/>
  <c r="Q743" i="88"/>
  <c r="P743" i="88"/>
  <c r="O743" i="88"/>
  <c r="N743" i="88"/>
  <c r="M743" i="88"/>
  <c r="L743" i="88"/>
  <c r="K743" i="88"/>
  <c r="J743" i="88"/>
  <c r="I743" i="88"/>
  <c r="H743" i="88"/>
  <c r="G743" i="88"/>
  <c r="F743" i="88"/>
  <c r="E743" i="88"/>
  <c r="D743" i="88"/>
  <c r="U742" i="88"/>
  <c r="T742" i="88"/>
  <c r="S742" i="88"/>
  <c r="R742" i="88"/>
  <c r="Q742" i="88"/>
  <c r="P742" i="88"/>
  <c r="O742" i="88"/>
  <c r="N742" i="88"/>
  <c r="M742" i="88"/>
  <c r="L742" i="88"/>
  <c r="K742" i="88"/>
  <c r="J742" i="88"/>
  <c r="I742" i="88"/>
  <c r="H742" i="88"/>
  <c r="G742" i="88"/>
  <c r="F742" i="88"/>
  <c r="E742" i="88"/>
  <c r="D742" i="88"/>
  <c r="U741" i="88"/>
  <c r="T741" i="88"/>
  <c r="S741" i="88"/>
  <c r="R741" i="88"/>
  <c r="Q741" i="88"/>
  <c r="P741" i="88"/>
  <c r="O741" i="88"/>
  <c r="N741" i="88"/>
  <c r="M741" i="88"/>
  <c r="L741" i="88"/>
  <c r="K741" i="88"/>
  <c r="J741" i="88"/>
  <c r="I741" i="88"/>
  <c r="H741" i="88"/>
  <c r="G741" i="88"/>
  <c r="F741" i="88"/>
  <c r="E741" i="88"/>
  <c r="D741" i="88"/>
  <c r="Z316" i="88"/>
  <c r="Z314" i="88"/>
  <c r="Z304" i="88"/>
  <c r="AE278" i="88"/>
  <c r="AE274" i="88"/>
  <c r="AE272" i="88"/>
  <c r="Z289" i="88"/>
  <c r="AG3" i="88"/>
  <c r="AF3" i="88"/>
  <c r="AD3" i="88"/>
  <c r="H115" i="60"/>
  <c r="G115" i="60"/>
  <c r="A115" i="60"/>
  <c r="K114" i="60"/>
  <c r="N114" i="60" s="1"/>
  <c r="A114" i="60"/>
  <c r="N113" i="60"/>
  <c r="P113" i="60" s="1"/>
  <c r="M113" i="60"/>
  <c r="L113" i="60"/>
  <c r="K113" i="60"/>
  <c r="J113" i="60"/>
  <c r="I113" i="60"/>
  <c r="F113" i="60"/>
  <c r="E113" i="60"/>
  <c r="D113" i="60"/>
  <c r="A113" i="60"/>
  <c r="N112" i="60"/>
  <c r="P112" i="60" s="1"/>
  <c r="M112" i="60"/>
  <c r="L112" i="60"/>
  <c r="K112" i="60"/>
  <c r="J112" i="60"/>
  <c r="I112" i="60"/>
  <c r="F112" i="60"/>
  <c r="E112" i="60"/>
  <c r="D112" i="60"/>
  <c r="A112" i="60"/>
  <c r="N111" i="60"/>
  <c r="P111" i="60" s="1"/>
  <c r="M111" i="60"/>
  <c r="L111" i="60"/>
  <c r="K111" i="60"/>
  <c r="J111" i="60"/>
  <c r="I111" i="60"/>
  <c r="F111" i="60"/>
  <c r="E111" i="60"/>
  <c r="D111" i="60"/>
  <c r="A111" i="60"/>
  <c r="N110" i="60"/>
  <c r="P110" i="60" s="1"/>
  <c r="M110" i="60"/>
  <c r="R98" i="58" s="1"/>
  <c r="L110" i="60"/>
  <c r="P98" i="58" s="1"/>
  <c r="K110" i="60"/>
  <c r="J110" i="60"/>
  <c r="I110" i="60"/>
  <c r="J98" i="58" s="1"/>
  <c r="F110" i="60"/>
  <c r="H98" i="58" s="1"/>
  <c r="E110" i="60"/>
  <c r="D110" i="60"/>
  <c r="D98" i="58" s="1"/>
  <c r="A110" i="60"/>
  <c r="N109" i="60"/>
  <c r="P109" i="60" s="1"/>
  <c r="M109" i="60"/>
  <c r="R97" i="58" s="1"/>
  <c r="L109" i="60"/>
  <c r="P97" i="58" s="1"/>
  <c r="K109" i="60"/>
  <c r="J109" i="60"/>
  <c r="L97" i="58" s="1"/>
  <c r="I109" i="60"/>
  <c r="J97" i="58" s="1"/>
  <c r="F109" i="60"/>
  <c r="H97" i="58" s="1"/>
  <c r="E109" i="60"/>
  <c r="D109" i="60"/>
  <c r="D97" i="58" s="1"/>
  <c r="A109" i="60"/>
  <c r="N108" i="60"/>
  <c r="P108" i="60" s="1"/>
  <c r="M108" i="60"/>
  <c r="L108" i="60"/>
  <c r="K108" i="60"/>
  <c r="J108" i="60"/>
  <c r="I108" i="60"/>
  <c r="F108" i="60"/>
  <c r="E108" i="60"/>
  <c r="D108" i="60"/>
  <c r="A108" i="60"/>
  <c r="N107" i="60"/>
  <c r="P107" i="60" s="1"/>
  <c r="M107" i="60"/>
  <c r="R96" i="58" s="1"/>
  <c r="L107" i="60"/>
  <c r="P96" i="58" s="1"/>
  <c r="K107" i="60"/>
  <c r="J107" i="60"/>
  <c r="L96" i="58" s="1"/>
  <c r="I107" i="60"/>
  <c r="J96" i="58" s="1"/>
  <c r="F107" i="60"/>
  <c r="H96" i="58" s="1"/>
  <c r="E107" i="60"/>
  <c r="D107" i="60"/>
  <c r="D96" i="58" s="1"/>
  <c r="A107" i="60"/>
  <c r="N106" i="60"/>
  <c r="P106" i="60" s="1"/>
  <c r="M106" i="60"/>
  <c r="R95" i="58" s="1"/>
  <c r="L106" i="60"/>
  <c r="P95" i="58" s="1"/>
  <c r="K106" i="60"/>
  <c r="J106" i="60"/>
  <c r="L95" i="58" s="1"/>
  <c r="I106" i="60"/>
  <c r="J95" i="58" s="1"/>
  <c r="F106" i="60"/>
  <c r="H95" i="58" s="1"/>
  <c r="E106" i="60"/>
  <c r="D106" i="60"/>
  <c r="D95" i="58" s="1"/>
  <c r="A106" i="60"/>
  <c r="N105" i="60"/>
  <c r="P105" i="60" s="1"/>
  <c r="M105" i="60"/>
  <c r="R94" i="58" s="1"/>
  <c r="L105" i="60"/>
  <c r="P94" i="58" s="1"/>
  <c r="K105" i="60"/>
  <c r="J105" i="60"/>
  <c r="L94" i="58" s="1"/>
  <c r="I105" i="60"/>
  <c r="J94" i="58" s="1"/>
  <c r="F105" i="60"/>
  <c r="H94" i="58" s="1"/>
  <c r="E105" i="60"/>
  <c r="D105" i="60"/>
  <c r="D94" i="58" s="1"/>
  <c r="A105" i="60"/>
  <c r="N104" i="60"/>
  <c r="P104" i="60" s="1"/>
  <c r="M104" i="60"/>
  <c r="R93" i="58" s="1"/>
  <c r="L104" i="60"/>
  <c r="P93" i="58" s="1"/>
  <c r="K104" i="60"/>
  <c r="J104" i="60"/>
  <c r="L93" i="58" s="1"/>
  <c r="I104" i="60"/>
  <c r="J93" i="58" s="1"/>
  <c r="F104" i="60"/>
  <c r="H93" i="58" s="1"/>
  <c r="E104" i="60"/>
  <c r="D104" i="60"/>
  <c r="D93" i="58" s="1"/>
  <c r="A104" i="60"/>
  <c r="N103" i="60"/>
  <c r="P103" i="60" s="1"/>
  <c r="M103" i="60"/>
  <c r="R92" i="58" s="1"/>
  <c r="L103" i="60"/>
  <c r="P92" i="58" s="1"/>
  <c r="K103" i="60"/>
  <c r="J103" i="60"/>
  <c r="L92" i="58" s="1"/>
  <c r="I103" i="60"/>
  <c r="J92" i="58" s="1"/>
  <c r="F103" i="60"/>
  <c r="H92" i="58" s="1"/>
  <c r="E103" i="60"/>
  <c r="D103" i="60"/>
  <c r="D92" i="58" s="1"/>
  <c r="A103" i="60"/>
  <c r="N102" i="60"/>
  <c r="P102" i="60" s="1"/>
  <c r="M102" i="60"/>
  <c r="R91" i="58" s="1"/>
  <c r="L102" i="60"/>
  <c r="P91" i="58" s="1"/>
  <c r="K102" i="60"/>
  <c r="J102" i="60"/>
  <c r="L91" i="58" s="1"/>
  <c r="I102" i="60"/>
  <c r="J91" i="58" s="1"/>
  <c r="F102" i="60"/>
  <c r="H91" i="58" s="1"/>
  <c r="E102" i="60"/>
  <c r="D102" i="60"/>
  <c r="D91" i="58" s="1"/>
  <c r="A102" i="60"/>
  <c r="N101" i="60"/>
  <c r="P101" i="60" s="1"/>
  <c r="M101" i="60"/>
  <c r="R90" i="58" s="1"/>
  <c r="L101" i="60"/>
  <c r="P90" i="58" s="1"/>
  <c r="K101" i="60"/>
  <c r="J101" i="60"/>
  <c r="L90" i="58" s="1"/>
  <c r="I101" i="60"/>
  <c r="J90" i="58" s="1"/>
  <c r="F101" i="60"/>
  <c r="H90" i="58" s="1"/>
  <c r="E101" i="60"/>
  <c r="D101" i="60"/>
  <c r="D90" i="58" s="1"/>
  <c r="A101" i="60"/>
  <c r="N100" i="60"/>
  <c r="P100" i="60" s="1"/>
  <c r="M100" i="60"/>
  <c r="R89" i="58" s="1"/>
  <c r="L100" i="60"/>
  <c r="P89" i="58" s="1"/>
  <c r="K100" i="60"/>
  <c r="J100" i="60"/>
  <c r="L89" i="58" s="1"/>
  <c r="I100" i="60"/>
  <c r="J89" i="58" s="1"/>
  <c r="F100" i="60"/>
  <c r="H89" i="58" s="1"/>
  <c r="E100" i="60"/>
  <c r="D100" i="60"/>
  <c r="D89" i="58" s="1"/>
  <c r="A100" i="60"/>
  <c r="N99" i="60"/>
  <c r="P99" i="60" s="1"/>
  <c r="M99" i="60"/>
  <c r="R88" i="58" s="1"/>
  <c r="L99" i="60"/>
  <c r="P88" i="58" s="1"/>
  <c r="K99" i="60"/>
  <c r="J99" i="60"/>
  <c r="L88" i="58" s="1"/>
  <c r="I99" i="60"/>
  <c r="J88" i="58" s="1"/>
  <c r="F99" i="60"/>
  <c r="H88" i="58" s="1"/>
  <c r="E99" i="60"/>
  <c r="D99" i="60"/>
  <c r="D88" i="58" s="1"/>
  <c r="A99" i="60"/>
  <c r="N98" i="60"/>
  <c r="P98" i="60" s="1"/>
  <c r="M98" i="60"/>
  <c r="R87" i="58" s="1"/>
  <c r="L98" i="60"/>
  <c r="P87" i="58" s="1"/>
  <c r="K98" i="60"/>
  <c r="J98" i="60"/>
  <c r="L87" i="58" s="1"/>
  <c r="I98" i="60"/>
  <c r="J87" i="58" s="1"/>
  <c r="F98" i="60"/>
  <c r="H87" i="58" s="1"/>
  <c r="E98" i="60"/>
  <c r="D98" i="60"/>
  <c r="D87" i="58" s="1"/>
  <c r="A98" i="60"/>
  <c r="N97" i="60"/>
  <c r="P97" i="60" s="1"/>
  <c r="M97" i="60"/>
  <c r="L97" i="60"/>
  <c r="K97" i="60"/>
  <c r="J97" i="60"/>
  <c r="I97" i="60"/>
  <c r="F97" i="60"/>
  <c r="E97" i="60"/>
  <c r="D97" i="60"/>
  <c r="A97" i="60"/>
  <c r="N96" i="60"/>
  <c r="P96" i="60" s="1"/>
  <c r="M96" i="60"/>
  <c r="R86" i="58" s="1"/>
  <c r="L96" i="60"/>
  <c r="P86" i="58" s="1"/>
  <c r="K96" i="60"/>
  <c r="J96" i="60"/>
  <c r="L86" i="58" s="1"/>
  <c r="I96" i="60"/>
  <c r="J86" i="58" s="1"/>
  <c r="F96" i="60"/>
  <c r="H86" i="58" s="1"/>
  <c r="E96" i="60"/>
  <c r="D96" i="60"/>
  <c r="D86" i="58" s="1"/>
  <c r="A96" i="60"/>
  <c r="N95" i="60"/>
  <c r="P95" i="60" s="1"/>
  <c r="M95" i="60"/>
  <c r="R85" i="58" s="1"/>
  <c r="L95" i="60"/>
  <c r="P85" i="58" s="1"/>
  <c r="K95" i="60"/>
  <c r="J95" i="60"/>
  <c r="L85" i="58" s="1"/>
  <c r="I95" i="60"/>
  <c r="J85" i="58" s="1"/>
  <c r="F95" i="60"/>
  <c r="H85" i="58" s="1"/>
  <c r="E95" i="60"/>
  <c r="D95" i="60"/>
  <c r="D85" i="58" s="1"/>
  <c r="A95" i="60"/>
  <c r="N94" i="60"/>
  <c r="P94" i="60" s="1"/>
  <c r="M94" i="60"/>
  <c r="R84" i="58" s="1"/>
  <c r="L94" i="60"/>
  <c r="P84" i="58" s="1"/>
  <c r="K94" i="60"/>
  <c r="J94" i="60"/>
  <c r="L84" i="58" s="1"/>
  <c r="I94" i="60"/>
  <c r="J84" i="58" s="1"/>
  <c r="F94" i="60"/>
  <c r="H84" i="58" s="1"/>
  <c r="E94" i="60"/>
  <c r="D94" i="60"/>
  <c r="D84" i="58" s="1"/>
  <c r="A94" i="60"/>
  <c r="N93" i="60"/>
  <c r="P93" i="60" s="1"/>
  <c r="M93" i="60"/>
  <c r="R83" i="58" s="1"/>
  <c r="L93" i="60"/>
  <c r="P83" i="58" s="1"/>
  <c r="K93" i="60"/>
  <c r="J93" i="60"/>
  <c r="L83" i="58" s="1"/>
  <c r="I93" i="60"/>
  <c r="J83" i="58" s="1"/>
  <c r="F93" i="60"/>
  <c r="H83" i="58" s="1"/>
  <c r="E93" i="60"/>
  <c r="D93" i="60"/>
  <c r="D83" i="58" s="1"/>
  <c r="A93" i="60"/>
  <c r="N92" i="60"/>
  <c r="P92" i="60" s="1"/>
  <c r="M92" i="60"/>
  <c r="R82" i="58" s="1"/>
  <c r="L92" i="60"/>
  <c r="P82" i="58" s="1"/>
  <c r="K92" i="60"/>
  <c r="J92" i="60"/>
  <c r="L82" i="58" s="1"/>
  <c r="I92" i="60"/>
  <c r="J82" i="58" s="1"/>
  <c r="F92" i="60"/>
  <c r="H82" i="58" s="1"/>
  <c r="E92" i="60"/>
  <c r="D92" i="60"/>
  <c r="D82" i="58" s="1"/>
  <c r="A92" i="60"/>
  <c r="N91" i="60"/>
  <c r="P91" i="60" s="1"/>
  <c r="M91" i="60"/>
  <c r="R81" i="58" s="1"/>
  <c r="L91" i="60"/>
  <c r="P81" i="58" s="1"/>
  <c r="K91" i="60"/>
  <c r="J91" i="60"/>
  <c r="L81" i="58" s="1"/>
  <c r="I91" i="60"/>
  <c r="J81" i="58" s="1"/>
  <c r="F91" i="60"/>
  <c r="H81" i="58" s="1"/>
  <c r="E91" i="60"/>
  <c r="D91" i="60"/>
  <c r="D81" i="58" s="1"/>
  <c r="A91" i="60"/>
  <c r="N90" i="60"/>
  <c r="P90" i="60" s="1"/>
  <c r="M90" i="60"/>
  <c r="R80" i="58" s="1"/>
  <c r="L90" i="60"/>
  <c r="P80" i="58" s="1"/>
  <c r="K90" i="60"/>
  <c r="J90" i="60"/>
  <c r="L80" i="58" s="1"/>
  <c r="I90" i="60"/>
  <c r="J80" i="58" s="1"/>
  <c r="F90" i="60"/>
  <c r="H80" i="58" s="1"/>
  <c r="E90" i="60"/>
  <c r="D90" i="60"/>
  <c r="D80" i="58" s="1"/>
  <c r="A90" i="60"/>
  <c r="N89" i="60"/>
  <c r="P89" i="60" s="1"/>
  <c r="M89" i="60"/>
  <c r="L89" i="60"/>
  <c r="K89" i="60"/>
  <c r="J89" i="60"/>
  <c r="I89" i="60"/>
  <c r="F89" i="60"/>
  <c r="E89" i="60"/>
  <c r="D89" i="60"/>
  <c r="A89" i="60"/>
  <c r="N88" i="60"/>
  <c r="P88" i="60" s="1"/>
  <c r="M88" i="60"/>
  <c r="R79" i="58" s="1"/>
  <c r="L88" i="60"/>
  <c r="P79" i="58" s="1"/>
  <c r="K88" i="60"/>
  <c r="J88" i="60"/>
  <c r="L79" i="58" s="1"/>
  <c r="I88" i="60"/>
  <c r="J79" i="58" s="1"/>
  <c r="F88" i="60"/>
  <c r="H79" i="58" s="1"/>
  <c r="E88" i="60"/>
  <c r="D88" i="60"/>
  <c r="D79" i="58" s="1"/>
  <c r="A88" i="60"/>
  <c r="P87" i="60"/>
  <c r="A87" i="60"/>
  <c r="P86" i="60"/>
  <c r="A86" i="60"/>
  <c r="N85" i="60"/>
  <c r="P85" i="60" s="1"/>
  <c r="M85" i="60"/>
  <c r="L85" i="60"/>
  <c r="K85" i="60"/>
  <c r="J85" i="60"/>
  <c r="I85" i="60"/>
  <c r="F85" i="60"/>
  <c r="E85" i="60"/>
  <c r="F77" i="58" s="1"/>
  <c r="I1193" i="70" s="1"/>
  <c r="D85" i="60"/>
  <c r="D77" i="58" s="1"/>
  <c r="G1193" i="70" s="1"/>
  <c r="A85" i="60"/>
  <c r="N84" i="60"/>
  <c r="P84" i="60" s="1"/>
  <c r="M84" i="60"/>
  <c r="R76" i="58" s="1"/>
  <c r="L84" i="60"/>
  <c r="P76" i="58" s="1"/>
  <c r="K84" i="60"/>
  <c r="J84" i="60"/>
  <c r="L76" i="58" s="1"/>
  <c r="I84" i="60"/>
  <c r="J76" i="58" s="1"/>
  <c r="F84" i="60"/>
  <c r="H76" i="58" s="1"/>
  <c r="E84" i="60"/>
  <c r="D84" i="60"/>
  <c r="D76" i="58" s="1"/>
  <c r="A84" i="60"/>
  <c r="N83" i="60"/>
  <c r="P83" i="60" s="1"/>
  <c r="M83" i="60"/>
  <c r="L83" i="60"/>
  <c r="K83" i="60"/>
  <c r="J83" i="60"/>
  <c r="I83" i="60"/>
  <c r="F83" i="60"/>
  <c r="E83" i="60"/>
  <c r="D83" i="60"/>
  <c r="A83" i="60"/>
  <c r="N82" i="60"/>
  <c r="P82" i="60" s="1"/>
  <c r="M82" i="60"/>
  <c r="R74" i="58" s="1"/>
  <c r="L82" i="60"/>
  <c r="P74" i="58" s="1"/>
  <c r="K82" i="60"/>
  <c r="J82" i="60"/>
  <c r="L74" i="58" s="1"/>
  <c r="I82" i="60"/>
  <c r="J74" i="58" s="1"/>
  <c r="F82" i="60"/>
  <c r="H74" i="58" s="1"/>
  <c r="E82" i="60"/>
  <c r="D82" i="60"/>
  <c r="D74" i="58" s="1"/>
  <c r="A82" i="60"/>
  <c r="N81" i="60"/>
  <c r="P81" i="60" s="1"/>
  <c r="M81" i="60"/>
  <c r="R73" i="58" s="1"/>
  <c r="L81" i="60"/>
  <c r="P73" i="58" s="1"/>
  <c r="K81" i="60"/>
  <c r="J81" i="60"/>
  <c r="L73" i="58" s="1"/>
  <c r="I81" i="60"/>
  <c r="J73" i="58" s="1"/>
  <c r="F81" i="60"/>
  <c r="H73" i="58" s="1"/>
  <c r="E81" i="60"/>
  <c r="D81" i="60"/>
  <c r="D73" i="58" s="1"/>
  <c r="A81" i="60"/>
  <c r="N80" i="60"/>
  <c r="P80" i="60" s="1"/>
  <c r="M80" i="60"/>
  <c r="R72" i="58" s="1"/>
  <c r="L80" i="60"/>
  <c r="P72" i="58" s="1"/>
  <c r="K80" i="60"/>
  <c r="J80" i="60"/>
  <c r="L72" i="58" s="1"/>
  <c r="I80" i="60"/>
  <c r="J72" i="58" s="1"/>
  <c r="F80" i="60"/>
  <c r="H72" i="58" s="1"/>
  <c r="E80" i="60"/>
  <c r="D80" i="60"/>
  <c r="D72" i="58" s="1"/>
  <c r="A80" i="60"/>
  <c r="N79" i="60"/>
  <c r="P79" i="60" s="1"/>
  <c r="M79" i="60"/>
  <c r="R71" i="58" s="1"/>
  <c r="L79" i="60"/>
  <c r="P71" i="58" s="1"/>
  <c r="K79" i="60"/>
  <c r="J79" i="60"/>
  <c r="L71" i="58" s="1"/>
  <c r="I79" i="60"/>
  <c r="J71" i="58" s="1"/>
  <c r="F79" i="60"/>
  <c r="H71" i="58" s="1"/>
  <c r="E79" i="60"/>
  <c r="D79" i="60"/>
  <c r="D71" i="58" s="1"/>
  <c r="A79" i="60"/>
  <c r="N78" i="60"/>
  <c r="P78" i="60" s="1"/>
  <c r="M78" i="60"/>
  <c r="R70" i="58" s="1"/>
  <c r="L78" i="60"/>
  <c r="P70" i="58" s="1"/>
  <c r="K78" i="60"/>
  <c r="J78" i="60"/>
  <c r="L70" i="58" s="1"/>
  <c r="I78" i="60"/>
  <c r="J70" i="58" s="1"/>
  <c r="F78" i="60"/>
  <c r="H70" i="58" s="1"/>
  <c r="E78" i="60"/>
  <c r="D78" i="60"/>
  <c r="D70" i="58" s="1"/>
  <c r="A78" i="60"/>
  <c r="N77" i="60"/>
  <c r="P77" i="60" s="1"/>
  <c r="M77" i="60"/>
  <c r="R69" i="58" s="1"/>
  <c r="L77" i="60"/>
  <c r="P69" i="58" s="1"/>
  <c r="K77" i="60"/>
  <c r="J77" i="60"/>
  <c r="L69" i="58" s="1"/>
  <c r="I77" i="60"/>
  <c r="J69" i="58" s="1"/>
  <c r="F77" i="60"/>
  <c r="H69" i="58" s="1"/>
  <c r="E77" i="60"/>
  <c r="D77" i="60"/>
  <c r="D69" i="58" s="1"/>
  <c r="A77" i="60"/>
  <c r="N76" i="60"/>
  <c r="P76" i="60" s="1"/>
  <c r="M76" i="60"/>
  <c r="R68" i="58" s="1"/>
  <c r="L76" i="60"/>
  <c r="P68" i="58" s="1"/>
  <c r="K76" i="60"/>
  <c r="J76" i="60"/>
  <c r="L68" i="58" s="1"/>
  <c r="I76" i="60"/>
  <c r="J68" i="58" s="1"/>
  <c r="F76" i="60"/>
  <c r="H68" i="58" s="1"/>
  <c r="E76" i="60"/>
  <c r="D76" i="60"/>
  <c r="D68" i="58" s="1"/>
  <c r="A76" i="60"/>
  <c r="N75" i="60"/>
  <c r="P75" i="60" s="1"/>
  <c r="M75" i="60"/>
  <c r="R67" i="58" s="1"/>
  <c r="L75" i="60"/>
  <c r="P67" i="58" s="1"/>
  <c r="K75" i="60"/>
  <c r="J75" i="60"/>
  <c r="L67" i="58" s="1"/>
  <c r="I75" i="60"/>
  <c r="J67" i="58" s="1"/>
  <c r="F75" i="60"/>
  <c r="H67" i="58" s="1"/>
  <c r="E75" i="60"/>
  <c r="D75" i="60"/>
  <c r="D67" i="58" s="1"/>
  <c r="A75" i="60"/>
  <c r="N74" i="60"/>
  <c r="P74" i="60" s="1"/>
  <c r="M74" i="60"/>
  <c r="R66" i="58" s="1"/>
  <c r="L74" i="60"/>
  <c r="P66" i="58" s="1"/>
  <c r="K74" i="60"/>
  <c r="J74" i="60"/>
  <c r="L66" i="58" s="1"/>
  <c r="I74" i="60"/>
  <c r="J66" i="58" s="1"/>
  <c r="F74" i="60"/>
  <c r="H66" i="58" s="1"/>
  <c r="E74" i="60"/>
  <c r="D74" i="60"/>
  <c r="D66" i="58" s="1"/>
  <c r="A74" i="60"/>
  <c r="N73" i="60"/>
  <c r="P73" i="60" s="1"/>
  <c r="M73" i="60"/>
  <c r="R65" i="58" s="1"/>
  <c r="L73" i="60"/>
  <c r="P65" i="58" s="1"/>
  <c r="K73" i="60"/>
  <c r="J73" i="60"/>
  <c r="L65" i="58" s="1"/>
  <c r="I73" i="60"/>
  <c r="J65" i="58" s="1"/>
  <c r="F73" i="60"/>
  <c r="H65" i="58" s="1"/>
  <c r="E73" i="60"/>
  <c r="D73" i="60"/>
  <c r="D65" i="58" s="1"/>
  <c r="A73" i="60"/>
  <c r="N72" i="60"/>
  <c r="P72" i="60" s="1"/>
  <c r="M72" i="60"/>
  <c r="R64" i="58" s="1"/>
  <c r="L72" i="60"/>
  <c r="P64" i="58" s="1"/>
  <c r="K72" i="60"/>
  <c r="J72" i="60"/>
  <c r="L64" i="58" s="1"/>
  <c r="I72" i="60"/>
  <c r="J64" i="58" s="1"/>
  <c r="F72" i="60"/>
  <c r="H64" i="58" s="1"/>
  <c r="E72" i="60"/>
  <c r="D72" i="60"/>
  <c r="D64" i="58" s="1"/>
  <c r="A72" i="60"/>
  <c r="N71" i="60"/>
  <c r="P71" i="60" s="1"/>
  <c r="M71" i="60"/>
  <c r="R63" i="58" s="1"/>
  <c r="L71" i="60"/>
  <c r="P63" i="58" s="1"/>
  <c r="K71" i="60"/>
  <c r="J71" i="60"/>
  <c r="L63" i="58" s="1"/>
  <c r="I71" i="60"/>
  <c r="J63" i="58" s="1"/>
  <c r="F71" i="60"/>
  <c r="H63" i="58" s="1"/>
  <c r="E71" i="60"/>
  <c r="D71" i="60"/>
  <c r="D63" i="58" s="1"/>
  <c r="A71" i="60"/>
  <c r="N70" i="60"/>
  <c r="P70" i="60" s="1"/>
  <c r="M70" i="60"/>
  <c r="L70" i="60"/>
  <c r="K70" i="60"/>
  <c r="J70" i="60"/>
  <c r="I70" i="60"/>
  <c r="F70" i="60"/>
  <c r="E70" i="60"/>
  <c r="D70" i="60"/>
  <c r="A70" i="60"/>
  <c r="N69" i="60"/>
  <c r="P69" i="60" s="1"/>
  <c r="M69" i="60"/>
  <c r="R62" i="58" s="1"/>
  <c r="L69" i="60"/>
  <c r="P62" i="58" s="1"/>
  <c r="K69" i="60"/>
  <c r="J69" i="60"/>
  <c r="L62" i="58" s="1"/>
  <c r="I69" i="60"/>
  <c r="J62" i="58" s="1"/>
  <c r="F69" i="60"/>
  <c r="H62" i="58" s="1"/>
  <c r="E69" i="60"/>
  <c r="D69" i="60"/>
  <c r="D62" i="58" s="1"/>
  <c r="A69" i="60"/>
  <c r="N68" i="60"/>
  <c r="P68" i="60" s="1"/>
  <c r="M68" i="60"/>
  <c r="R61" i="58" s="1"/>
  <c r="L68" i="60"/>
  <c r="P61" i="58" s="1"/>
  <c r="K68" i="60"/>
  <c r="J68" i="60"/>
  <c r="L61" i="58" s="1"/>
  <c r="I68" i="60"/>
  <c r="J61" i="58" s="1"/>
  <c r="F68" i="60"/>
  <c r="H61" i="58" s="1"/>
  <c r="E68" i="60"/>
  <c r="D68" i="60"/>
  <c r="D61" i="58" s="1"/>
  <c r="A68" i="60"/>
  <c r="N67" i="60"/>
  <c r="P67" i="60" s="1"/>
  <c r="M67" i="60"/>
  <c r="R60" i="58" s="1"/>
  <c r="L67" i="60"/>
  <c r="P60" i="58" s="1"/>
  <c r="K67" i="60"/>
  <c r="J67" i="60"/>
  <c r="L60" i="58" s="1"/>
  <c r="I67" i="60"/>
  <c r="J60" i="58" s="1"/>
  <c r="F67" i="60"/>
  <c r="H60" i="58" s="1"/>
  <c r="E67" i="60"/>
  <c r="D67" i="60"/>
  <c r="D60" i="58" s="1"/>
  <c r="A67" i="60"/>
  <c r="N66" i="60"/>
  <c r="P66" i="60" s="1"/>
  <c r="M66" i="60"/>
  <c r="R59" i="58" s="1"/>
  <c r="L66" i="60"/>
  <c r="P59" i="58" s="1"/>
  <c r="K66" i="60"/>
  <c r="J66" i="60"/>
  <c r="L59" i="58" s="1"/>
  <c r="I66" i="60"/>
  <c r="J59" i="58" s="1"/>
  <c r="F66" i="60"/>
  <c r="H59" i="58" s="1"/>
  <c r="E66" i="60"/>
  <c r="D66" i="60"/>
  <c r="D59" i="58" s="1"/>
  <c r="A66" i="60"/>
  <c r="N65" i="60"/>
  <c r="P65" i="60" s="1"/>
  <c r="M65" i="60"/>
  <c r="R58" i="58" s="1"/>
  <c r="L65" i="60"/>
  <c r="P58" i="58" s="1"/>
  <c r="K65" i="60"/>
  <c r="J65" i="60"/>
  <c r="L58" i="58" s="1"/>
  <c r="I65" i="60"/>
  <c r="J58" i="58" s="1"/>
  <c r="F65" i="60"/>
  <c r="H58" i="58" s="1"/>
  <c r="E65" i="60"/>
  <c r="D65" i="60"/>
  <c r="D58" i="58" s="1"/>
  <c r="A65" i="60"/>
  <c r="N64" i="60"/>
  <c r="P64" i="60" s="1"/>
  <c r="M64" i="60"/>
  <c r="R57" i="58" s="1"/>
  <c r="L64" i="60"/>
  <c r="P57" i="58" s="1"/>
  <c r="K64" i="60"/>
  <c r="J64" i="60"/>
  <c r="L57" i="58" s="1"/>
  <c r="I64" i="60"/>
  <c r="J57" i="58" s="1"/>
  <c r="F64" i="60"/>
  <c r="H57" i="58" s="1"/>
  <c r="E64" i="60"/>
  <c r="D64" i="60"/>
  <c r="D57" i="58" s="1"/>
  <c r="A64" i="60"/>
  <c r="N63" i="60"/>
  <c r="P63" i="60" s="1"/>
  <c r="M63" i="60"/>
  <c r="R56" i="58" s="1"/>
  <c r="L63" i="60"/>
  <c r="P56" i="58" s="1"/>
  <c r="K63" i="60"/>
  <c r="J63" i="60"/>
  <c r="L56" i="58" s="1"/>
  <c r="I63" i="60"/>
  <c r="J56" i="58" s="1"/>
  <c r="F63" i="60"/>
  <c r="H56" i="58" s="1"/>
  <c r="E63" i="60"/>
  <c r="D63" i="60"/>
  <c r="D56" i="58" s="1"/>
  <c r="A63" i="60"/>
  <c r="N62" i="60"/>
  <c r="P62" i="60" s="1"/>
  <c r="M62" i="60"/>
  <c r="R55" i="58" s="1"/>
  <c r="L62" i="60"/>
  <c r="P55" i="58" s="1"/>
  <c r="K62" i="60"/>
  <c r="J62" i="60"/>
  <c r="L55" i="58" s="1"/>
  <c r="I62" i="60"/>
  <c r="J55" i="58" s="1"/>
  <c r="F62" i="60"/>
  <c r="H55" i="58" s="1"/>
  <c r="E62" i="60"/>
  <c r="D62" i="60"/>
  <c r="D55" i="58" s="1"/>
  <c r="A62" i="60"/>
  <c r="A61" i="60"/>
  <c r="A60" i="60"/>
  <c r="N59" i="60"/>
  <c r="P59" i="60" s="1"/>
  <c r="M59" i="60"/>
  <c r="L59" i="60"/>
  <c r="K59" i="60"/>
  <c r="J59" i="60"/>
  <c r="I59" i="60"/>
  <c r="F59" i="60"/>
  <c r="E59" i="60"/>
  <c r="F53" i="58" s="1"/>
  <c r="I1192" i="70" s="1"/>
  <c r="D59" i="60"/>
  <c r="D53" i="58" s="1"/>
  <c r="G1192" i="70" s="1"/>
  <c r="A59" i="60"/>
  <c r="N58" i="60"/>
  <c r="P58" i="60" s="1"/>
  <c r="M58" i="60"/>
  <c r="R52" i="58" s="1"/>
  <c r="L58" i="60"/>
  <c r="P52" i="58" s="1"/>
  <c r="K58" i="60"/>
  <c r="J58" i="60"/>
  <c r="L52" i="58" s="1"/>
  <c r="I58" i="60"/>
  <c r="J52" i="58" s="1"/>
  <c r="F58" i="60"/>
  <c r="H52" i="58" s="1"/>
  <c r="E58" i="60"/>
  <c r="D58" i="60"/>
  <c r="D52" i="58" s="1"/>
  <c r="A58" i="60"/>
  <c r="N57" i="60"/>
  <c r="P57" i="60" s="1"/>
  <c r="M57" i="60"/>
  <c r="L57" i="60"/>
  <c r="K57" i="60"/>
  <c r="J57" i="60"/>
  <c r="I57" i="60"/>
  <c r="F57" i="60"/>
  <c r="E57" i="60"/>
  <c r="D57" i="60"/>
  <c r="A57" i="60"/>
  <c r="N56" i="60"/>
  <c r="P56" i="60" s="1"/>
  <c r="M56" i="60"/>
  <c r="R50" i="58" s="1"/>
  <c r="L56" i="60"/>
  <c r="P50" i="58" s="1"/>
  <c r="K56" i="60"/>
  <c r="J56" i="60"/>
  <c r="L50" i="58" s="1"/>
  <c r="I56" i="60"/>
  <c r="J50" i="58" s="1"/>
  <c r="F56" i="60"/>
  <c r="H50" i="58" s="1"/>
  <c r="E56" i="60"/>
  <c r="D56" i="60"/>
  <c r="D50" i="58" s="1"/>
  <c r="A56" i="60"/>
  <c r="N55" i="60"/>
  <c r="P55" i="60" s="1"/>
  <c r="M55" i="60"/>
  <c r="R49" i="58" s="1"/>
  <c r="L55" i="60"/>
  <c r="P49" i="58" s="1"/>
  <c r="K55" i="60"/>
  <c r="J55" i="60"/>
  <c r="L49" i="58" s="1"/>
  <c r="I55" i="60"/>
  <c r="J49" i="58" s="1"/>
  <c r="F55" i="60"/>
  <c r="H49" i="58" s="1"/>
  <c r="E55" i="60"/>
  <c r="D55" i="60"/>
  <c r="D49" i="58" s="1"/>
  <c r="A55" i="60"/>
  <c r="N54" i="60"/>
  <c r="P54" i="60" s="1"/>
  <c r="M54" i="60"/>
  <c r="R48" i="58" s="1"/>
  <c r="L54" i="60"/>
  <c r="P48" i="58" s="1"/>
  <c r="K54" i="60"/>
  <c r="J54" i="60"/>
  <c r="L48" i="58" s="1"/>
  <c r="I54" i="60"/>
  <c r="J48" i="58" s="1"/>
  <c r="F54" i="60"/>
  <c r="H48" i="58" s="1"/>
  <c r="E54" i="60"/>
  <c r="D54" i="60"/>
  <c r="D48" i="58" s="1"/>
  <c r="A54" i="60"/>
  <c r="N53" i="60"/>
  <c r="P53" i="60" s="1"/>
  <c r="M53" i="60"/>
  <c r="R47" i="58" s="1"/>
  <c r="L53" i="60"/>
  <c r="P47" i="58" s="1"/>
  <c r="K53" i="60"/>
  <c r="J53" i="60"/>
  <c r="L47" i="58" s="1"/>
  <c r="I53" i="60"/>
  <c r="J47" i="58" s="1"/>
  <c r="F53" i="60"/>
  <c r="H47" i="58" s="1"/>
  <c r="E53" i="60"/>
  <c r="D53" i="60"/>
  <c r="D47" i="58" s="1"/>
  <c r="A53" i="60"/>
  <c r="N52" i="60"/>
  <c r="P52" i="60" s="1"/>
  <c r="M52" i="60"/>
  <c r="R46" i="58" s="1"/>
  <c r="L52" i="60"/>
  <c r="P46" i="58" s="1"/>
  <c r="K52" i="60"/>
  <c r="J52" i="60"/>
  <c r="L46" i="58" s="1"/>
  <c r="I52" i="60"/>
  <c r="J46" i="58" s="1"/>
  <c r="F52" i="60"/>
  <c r="H46" i="58" s="1"/>
  <c r="E52" i="60"/>
  <c r="D52" i="60"/>
  <c r="D46" i="58" s="1"/>
  <c r="A52" i="60"/>
  <c r="N51" i="60"/>
  <c r="P51" i="60" s="1"/>
  <c r="M51" i="60"/>
  <c r="R45" i="58" s="1"/>
  <c r="L51" i="60"/>
  <c r="P45" i="58" s="1"/>
  <c r="K51" i="60"/>
  <c r="J51" i="60"/>
  <c r="L45" i="58" s="1"/>
  <c r="I51" i="60"/>
  <c r="J45" i="58" s="1"/>
  <c r="F51" i="60"/>
  <c r="H45" i="58" s="1"/>
  <c r="E51" i="60"/>
  <c r="D51" i="60"/>
  <c r="D45" i="58" s="1"/>
  <c r="A51" i="60"/>
  <c r="N50" i="60"/>
  <c r="P50" i="60" s="1"/>
  <c r="M50" i="60"/>
  <c r="R44" i="58" s="1"/>
  <c r="L50" i="60"/>
  <c r="P44" i="58" s="1"/>
  <c r="K50" i="60"/>
  <c r="J50" i="60"/>
  <c r="L44" i="58" s="1"/>
  <c r="I50" i="60"/>
  <c r="J44" i="58" s="1"/>
  <c r="F50" i="60"/>
  <c r="H44" i="58" s="1"/>
  <c r="E50" i="60"/>
  <c r="D50" i="60"/>
  <c r="D44" i="58" s="1"/>
  <c r="A50" i="60"/>
  <c r="N49" i="60"/>
  <c r="P49" i="60" s="1"/>
  <c r="M49" i="60"/>
  <c r="R43" i="58" s="1"/>
  <c r="L49" i="60"/>
  <c r="P43" i="58" s="1"/>
  <c r="K49" i="60"/>
  <c r="J49" i="60"/>
  <c r="L43" i="58" s="1"/>
  <c r="I49" i="60"/>
  <c r="J43" i="58" s="1"/>
  <c r="F49" i="60"/>
  <c r="H43" i="58" s="1"/>
  <c r="E49" i="60"/>
  <c r="D49" i="60"/>
  <c r="D43" i="58" s="1"/>
  <c r="A49" i="60"/>
  <c r="N48" i="60"/>
  <c r="P48" i="60" s="1"/>
  <c r="M48" i="60"/>
  <c r="R42" i="58" s="1"/>
  <c r="L48" i="60"/>
  <c r="P42" i="58" s="1"/>
  <c r="K48" i="60"/>
  <c r="J48" i="60"/>
  <c r="L42" i="58" s="1"/>
  <c r="I48" i="60"/>
  <c r="J42" i="58" s="1"/>
  <c r="F48" i="60"/>
  <c r="H42" i="58" s="1"/>
  <c r="E48" i="60"/>
  <c r="D48" i="60"/>
  <c r="D42" i="58" s="1"/>
  <c r="A48" i="60"/>
  <c r="N47" i="60"/>
  <c r="P47" i="60" s="1"/>
  <c r="M47" i="60"/>
  <c r="R41" i="58" s="1"/>
  <c r="L47" i="60"/>
  <c r="P41" i="58" s="1"/>
  <c r="K47" i="60"/>
  <c r="J47" i="60"/>
  <c r="L41" i="58" s="1"/>
  <c r="I47" i="60"/>
  <c r="J41" i="58" s="1"/>
  <c r="F47" i="60"/>
  <c r="H41" i="58" s="1"/>
  <c r="E47" i="60"/>
  <c r="D47" i="60"/>
  <c r="D41" i="58" s="1"/>
  <c r="A47" i="60"/>
  <c r="N46" i="60"/>
  <c r="P46" i="60" s="1"/>
  <c r="M46" i="60"/>
  <c r="R40" i="58" s="1"/>
  <c r="L46" i="60"/>
  <c r="P40" i="58" s="1"/>
  <c r="K46" i="60"/>
  <c r="J46" i="60"/>
  <c r="L40" i="58" s="1"/>
  <c r="I46" i="60"/>
  <c r="J40" i="58" s="1"/>
  <c r="F46" i="60"/>
  <c r="H40" i="58" s="1"/>
  <c r="E46" i="60"/>
  <c r="D46" i="60"/>
  <c r="D40" i="58" s="1"/>
  <c r="A46" i="60"/>
  <c r="N45" i="60"/>
  <c r="P45" i="60" s="1"/>
  <c r="M45" i="60"/>
  <c r="R39" i="58" s="1"/>
  <c r="L45" i="60"/>
  <c r="P39" i="58" s="1"/>
  <c r="K45" i="60"/>
  <c r="J45" i="60"/>
  <c r="L39" i="58" s="1"/>
  <c r="I45" i="60"/>
  <c r="J39" i="58" s="1"/>
  <c r="F45" i="60"/>
  <c r="H39" i="58" s="1"/>
  <c r="E45" i="60"/>
  <c r="D45" i="60"/>
  <c r="D39" i="58" s="1"/>
  <c r="A45" i="60"/>
  <c r="N44" i="60"/>
  <c r="P44" i="60" s="1"/>
  <c r="M44" i="60"/>
  <c r="L44" i="60"/>
  <c r="K44" i="60"/>
  <c r="J44" i="60"/>
  <c r="I44" i="60"/>
  <c r="F44" i="60"/>
  <c r="E44" i="60"/>
  <c r="D44" i="60"/>
  <c r="A44" i="60"/>
  <c r="N43" i="60"/>
  <c r="P43" i="60" s="1"/>
  <c r="M43" i="60"/>
  <c r="R38" i="58" s="1"/>
  <c r="L43" i="60"/>
  <c r="P38" i="58" s="1"/>
  <c r="K43" i="60"/>
  <c r="J43" i="60"/>
  <c r="L38" i="58" s="1"/>
  <c r="I43" i="60"/>
  <c r="J38" i="58" s="1"/>
  <c r="F43" i="60"/>
  <c r="H38" i="58" s="1"/>
  <c r="E43" i="60"/>
  <c r="D43" i="60"/>
  <c r="D38" i="58" s="1"/>
  <c r="A43" i="60"/>
  <c r="N42" i="60"/>
  <c r="P42" i="60" s="1"/>
  <c r="M42" i="60"/>
  <c r="R37" i="58" s="1"/>
  <c r="L42" i="60"/>
  <c r="P37" i="58" s="1"/>
  <c r="K42" i="60"/>
  <c r="J42" i="60"/>
  <c r="L37" i="58" s="1"/>
  <c r="I42" i="60"/>
  <c r="J37" i="58" s="1"/>
  <c r="F42" i="60"/>
  <c r="H37" i="58" s="1"/>
  <c r="E42" i="60"/>
  <c r="D42" i="60"/>
  <c r="D37" i="58" s="1"/>
  <c r="A42" i="60"/>
  <c r="N41" i="60"/>
  <c r="P41" i="60" s="1"/>
  <c r="M41" i="60"/>
  <c r="R36" i="58" s="1"/>
  <c r="L41" i="60"/>
  <c r="P36" i="58" s="1"/>
  <c r="K41" i="60"/>
  <c r="J41" i="60"/>
  <c r="L36" i="58" s="1"/>
  <c r="I41" i="60"/>
  <c r="J36" i="58" s="1"/>
  <c r="F41" i="60"/>
  <c r="H36" i="58" s="1"/>
  <c r="E41" i="60"/>
  <c r="D41" i="60"/>
  <c r="D36" i="58" s="1"/>
  <c r="A41" i="60"/>
  <c r="N40" i="60"/>
  <c r="P40" i="60" s="1"/>
  <c r="M40" i="60"/>
  <c r="R35" i="58" s="1"/>
  <c r="L40" i="60"/>
  <c r="P35" i="58" s="1"/>
  <c r="K40" i="60"/>
  <c r="J40" i="60"/>
  <c r="L35" i="58" s="1"/>
  <c r="I40" i="60"/>
  <c r="J35" i="58" s="1"/>
  <c r="F40" i="60"/>
  <c r="H35" i="58" s="1"/>
  <c r="E40" i="60"/>
  <c r="D40" i="60"/>
  <c r="D35" i="58" s="1"/>
  <c r="A40" i="60"/>
  <c r="N39" i="60"/>
  <c r="P39" i="60" s="1"/>
  <c r="M39" i="60"/>
  <c r="R34" i="58" s="1"/>
  <c r="L39" i="60"/>
  <c r="P34" i="58" s="1"/>
  <c r="K39" i="60"/>
  <c r="J39" i="60"/>
  <c r="L34" i="58" s="1"/>
  <c r="I39" i="60"/>
  <c r="J34" i="58" s="1"/>
  <c r="F39" i="60"/>
  <c r="H34" i="58" s="1"/>
  <c r="E39" i="60"/>
  <c r="D39" i="60"/>
  <c r="D34" i="58" s="1"/>
  <c r="A39" i="60"/>
  <c r="N38" i="60"/>
  <c r="P38" i="60" s="1"/>
  <c r="M38" i="60"/>
  <c r="R33" i="58" s="1"/>
  <c r="L38" i="60"/>
  <c r="P33" i="58" s="1"/>
  <c r="K38" i="60"/>
  <c r="J38" i="60"/>
  <c r="L33" i="58" s="1"/>
  <c r="I38" i="60"/>
  <c r="J33" i="58" s="1"/>
  <c r="F38" i="60"/>
  <c r="H33" i="58" s="1"/>
  <c r="E38" i="60"/>
  <c r="D38" i="60"/>
  <c r="D33" i="58" s="1"/>
  <c r="A38" i="60"/>
  <c r="N37" i="60"/>
  <c r="P37" i="60" s="1"/>
  <c r="M37" i="60"/>
  <c r="R32" i="58" s="1"/>
  <c r="L37" i="60"/>
  <c r="P32" i="58" s="1"/>
  <c r="K37" i="60"/>
  <c r="J37" i="60"/>
  <c r="L32" i="58" s="1"/>
  <c r="I37" i="60"/>
  <c r="J32" i="58" s="1"/>
  <c r="F37" i="60"/>
  <c r="H32" i="58" s="1"/>
  <c r="E37" i="60"/>
  <c r="D37" i="60"/>
  <c r="D32" i="58" s="1"/>
  <c r="A37" i="60"/>
  <c r="N36" i="60"/>
  <c r="P36" i="60" s="1"/>
  <c r="M36" i="60"/>
  <c r="R31" i="58" s="1"/>
  <c r="L36" i="60"/>
  <c r="P31" i="58" s="1"/>
  <c r="K36" i="60"/>
  <c r="J36" i="60"/>
  <c r="L31" i="58" s="1"/>
  <c r="I36" i="60"/>
  <c r="J31" i="58" s="1"/>
  <c r="F36" i="60"/>
  <c r="H31" i="58" s="1"/>
  <c r="E36" i="60"/>
  <c r="D36" i="60"/>
  <c r="D31" i="58" s="1"/>
  <c r="A36" i="60"/>
  <c r="A35" i="60"/>
  <c r="A34" i="60"/>
  <c r="N33" i="60"/>
  <c r="P33" i="60" s="1"/>
  <c r="M33" i="60"/>
  <c r="L33" i="60"/>
  <c r="K33" i="60"/>
  <c r="J33" i="60"/>
  <c r="I33" i="60"/>
  <c r="F33" i="60"/>
  <c r="E33" i="60"/>
  <c r="F29" i="58" s="1"/>
  <c r="D33" i="60"/>
  <c r="D29" i="58" s="1"/>
  <c r="A33" i="60"/>
  <c r="N32" i="60"/>
  <c r="P32" i="60" s="1"/>
  <c r="M32" i="60"/>
  <c r="L32" i="60"/>
  <c r="K32" i="60"/>
  <c r="J32" i="60"/>
  <c r="I32" i="60"/>
  <c r="F32" i="60"/>
  <c r="E32" i="60"/>
  <c r="D32" i="60"/>
  <c r="A32" i="60"/>
  <c r="N31" i="60"/>
  <c r="P31" i="60" s="1"/>
  <c r="M31" i="60"/>
  <c r="L31" i="60"/>
  <c r="K31" i="60"/>
  <c r="J31" i="60"/>
  <c r="I31" i="60"/>
  <c r="F31" i="60"/>
  <c r="E31" i="60"/>
  <c r="D31" i="60"/>
  <c r="A31" i="60"/>
  <c r="N30" i="60"/>
  <c r="P30" i="60" s="1"/>
  <c r="M30" i="60"/>
  <c r="R26" i="58" s="1"/>
  <c r="L30" i="60"/>
  <c r="P26" i="58" s="1"/>
  <c r="K30" i="60"/>
  <c r="J30" i="60"/>
  <c r="L26" i="58" s="1"/>
  <c r="I30" i="60"/>
  <c r="J26" i="58" s="1"/>
  <c r="F30" i="60"/>
  <c r="H26" i="58" s="1"/>
  <c r="E30" i="60"/>
  <c r="D30" i="60"/>
  <c r="D26" i="58" s="1"/>
  <c r="A30" i="60"/>
  <c r="N29" i="60"/>
  <c r="P29" i="60" s="1"/>
  <c r="M29" i="60"/>
  <c r="R25" i="58" s="1"/>
  <c r="L29" i="60"/>
  <c r="P25" i="58" s="1"/>
  <c r="K29" i="60"/>
  <c r="J29" i="60"/>
  <c r="L25" i="58" s="1"/>
  <c r="I29" i="60"/>
  <c r="J25" i="58" s="1"/>
  <c r="F29" i="60"/>
  <c r="H25" i="58" s="1"/>
  <c r="E29" i="60"/>
  <c r="D29" i="60"/>
  <c r="D25" i="58" s="1"/>
  <c r="A29" i="60"/>
  <c r="N28" i="60"/>
  <c r="P28" i="60" s="1"/>
  <c r="M28" i="60"/>
  <c r="R24" i="58" s="1"/>
  <c r="L28" i="60"/>
  <c r="P24" i="58" s="1"/>
  <c r="K28" i="60"/>
  <c r="J28" i="60"/>
  <c r="L24" i="58" s="1"/>
  <c r="I28" i="60"/>
  <c r="J24" i="58" s="1"/>
  <c r="F28" i="60"/>
  <c r="H24" i="58" s="1"/>
  <c r="E28" i="60"/>
  <c r="D28" i="60"/>
  <c r="D24" i="58" s="1"/>
  <c r="A28" i="60"/>
  <c r="N27" i="60"/>
  <c r="P27" i="60" s="1"/>
  <c r="M27" i="60"/>
  <c r="R23" i="58" s="1"/>
  <c r="L27" i="60"/>
  <c r="P23" i="58" s="1"/>
  <c r="K27" i="60"/>
  <c r="J27" i="60"/>
  <c r="L23" i="58" s="1"/>
  <c r="I27" i="60"/>
  <c r="J23" i="58" s="1"/>
  <c r="F27" i="60"/>
  <c r="H23" i="58" s="1"/>
  <c r="E27" i="60"/>
  <c r="D27" i="60"/>
  <c r="D23" i="58" s="1"/>
  <c r="A27" i="60"/>
  <c r="N26" i="60"/>
  <c r="P26" i="60" s="1"/>
  <c r="M26" i="60"/>
  <c r="R22" i="58" s="1"/>
  <c r="L26" i="60"/>
  <c r="P22" i="58" s="1"/>
  <c r="K26" i="60"/>
  <c r="J26" i="60"/>
  <c r="L22" i="58" s="1"/>
  <c r="I26" i="60"/>
  <c r="J22" i="58" s="1"/>
  <c r="F26" i="60"/>
  <c r="H22" i="58" s="1"/>
  <c r="E26" i="60"/>
  <c r="D26" i="60"/>
  <c r="D22" i="58" s="1"/>
  <c r="A26" i="60"/>
  <c r="N25" i="60"/>
  <c r="P25" i="60" s="1"/>
  <c r="M25" i="60"/>
  <c r="R21" i="58" s="1"/>
  <c r="L25" i="60"/>
  <c r="P21" i="58" s="1"/>
  <c r="K25" i="60"/>
  <c r="J25" i="60"/>
  <c r="L21" i="58" s="1"/>
  <c r="I25" i="60"/>
  <c r="J21" i="58" s="1"/>
  <c r="F25" i="60"/>
  <c r="H21" i="58" s="1"/>
  <c r="E25" i="60"/>
  <c r="D25" i="60"/>
  <c r="D21" i="58" s="1"/>
  <c r="A25" i="60"/>
  <c r="N24" i="60"/>
  <c r="P24" i="60" s="1"/>
  <c r="M24" i="60"/>
  <c r="R20" i="58" s="1"/>
  <c r="L24" i="60"/>
  <c r="P20" i="58" s="1"/>
  <c r="K24" i="60"/>
  <c r="J24" i="60"/>
  <c r="L20" i="58" s="1"/>
  <c r="I24" i="60"/>
  <c r="J20" i="58" s="1"/>
  <c r="F24" i="60"/>
  <c r="H20" i="58" s="1"/>
  <c r="E24" i="60"/>
  <c r="D24" i="60"/>
  <c r="D20" i="58" s="1"/>
  <c r="A24" i="60"/>
  <c r="N23" i="60"/>
  <c r="P23" i="60" s="1"/>
  <c r="M23" i="60"/>
  <c r="R19" i="58" s="1"/>
  <c r="L23" i="60"/>
  <c r="P19" i="58" s="1"/>
  <c r="K23" i="60"/>
  <c r="J23" i="60"/>
  <c r="L19" i="58" s="1"/>
  <c r="I23" i="60"/>
  <c r="J19" i="58" s="1"/>
  <c r="F23" i="60"/>
  <c r="H19" i="58" s="1"/>
  <c r="E23" i="60"/>
  <c r="D23" i="60"/>
  <c r="D19" i="58" s="1"/>
  <c r="A23" i="60"/>
  <c r="N22" i="60"/>
  <c r="P22" i="60" s="1"/>
  <c r="M22" i="60"/>
  <c r="R18" i="58" s="1"/>
  <c r="L22" i="60"/>
  <c r="P18" i="58" s="1"/>
  <c r="K22" i="60"/>
  <c r="J22" i="60"/>
  <c r="L18" i="58" s="1"/>
  <c r="I22" i="60"/>
  <c r="J18" i="58" s="1"/>
  <c r="F22" i="60"/>
  <c r="H18" i="58" s="1"/>
  <c r="E22" i="60"/>
  <c r="D22" i="60"/>
  <c r="D18" i="58" s="1"/>
  <c r="A22" i="60"/>
  <c r="N21" i="60"/>
  <c r="P21" i="60" s="1"/>
  <c r="M21" i="60"/>
  <c r="R17" i="58" s="1"/>
  <c r="L21" i="60"/>
  <c r="P17" i="58" s="1"/>
  <c r="K21" i="60"/>
  <c r="J21" i="60"/>
  <c r="L17" i="58" s="1"/>
  <c r="I21" i="60"/>
  <c r="J17" i="58" s="1"/>
  <c r="F21" i="60"/>
  <c r="H17" i="58" s="1"/>
  <c r="E21" i="60"/>
  <c r="D21" i="60"/>
  <c r="D17" i="58" s="1"/>
  <c r="A21" i="60"/>
  <c r="N20" i="60"/>
  <c r="P20" i="60" s="1"/>
  <c r="M20" i="60"/>
  <c r="R16" i="58" s="1"/>
  <c r="L20" i="60"/>
  <c r="P16" i="58" s="1"/>
  <c r="K20" i="60"/>
  <c r="J20" i="60"/>
  <c r="L16" i="58" s="1"/>
  <c r="I20" i="60"/>
  <c r="J16" i="58" s="1"/>
  <c r="F20" i="60"/>
  <c r="H16" i="58" s="1"/>
  <c r="E20" i="60"/>
  <c r="D20" i="60"/>
  <c r="D16" i="58" s="1"/>
  <c r="A20" i="60"/>
  <c r="N19" i="60"/>
  <c r="P19" i="60" s="1"/>
  <c r="M19" i="60"/>
  <c r="R15" i="58" s="1"/>
  <c r="L19" i="60"/>
  <c r="P15" i="58" s="1"/>
  <c r="K19" i="60"/>
  <c r="J19" i="60"/>
  <c r="L15" i="58" s="1"/>
  <c r="I19" i="60"/>
  <c r="J15" i="58" s="1"/>
  <c r="F19" i="60"/>
  <c r="H15" i="58" s="1"/>
  <c r="E19" i="60"/>
  <c r="D19" i="60"/>
  <c r="D15" i="58" s="1"/>
  <c r="A19" i="60"/>
  <c r="N18" i="60"/>
  <c r="P18" i="60" s="1"/>
  <c r="M18" i="60"/>
  <c r="L18" i="60"/>
  <c r="K18" i="60"/>
  <c r="J18" i="60"/>
  <c r="I18" i="60"/>
  <c r="F18" i="60"/>
  <c r="E18" i="60"/>
  <c r="D18" i="60"/>
  <c r="A18" i="60"/>
  <c r="N17" i="60"/>
  <c r="P17" i="60" s="1"/>
  <c r="M17" i="60"/>
  <c r="R14" i="58" s="1"/>
  <c r="L17" i="60"/>
  <c r="P14" i="58" s="1"/>
  <c r="K17" i="60"/>
  <c r="J17" i="60"/>
  <c r="L14" i="58" s="1"/>
  <c r="I17" i="60"/>
  <c r="J14" i="58" s="1"/>
  <c r="F17" i="60"/>
  <c r="H14" i="58" s="1"/>
  <c r="E17" i="60"/>
  <c r="D17" i="60"/>
  <c r="D14" i="58" s="1"/>
  <c r="A17" i="60"/>
  <c r="N16" i="60"/>
  <c r="P16" i="60" s="1"/>
  <c r="M16" i="60"/>
  <c r="R13" i="58" s="1"/>
  <c r="L16" i="60"/>
  <c r="P13" i="58" s="1"/>
  <c r="K16" i="60"/>
  <c r="J16" i="60"/>
  <c r="L13" i="58" s="1"/>
  <c r="I16" i="60"/>
  <c r="J13" i="58" s="1"/>
  <c r="F16" i="60"/>
  <c r="H13" i="58" s="1"/>
  <c r="E16" i="60"/>
  <c r="D16" i="60"/>
  <c r="D13" i="58" s="1"/>
  <c r="A16" i="60"/>
  <c r="N15" i="60"/>
  <c r="P15" i="60" s="1"/>
  <c r="M15" i="60"/>
  <c r="R12" i="58" s="1"/>
  <c r="L15" i="60"/>
  <c r="P12" i="58" s="1"/>
  <c r="K15" i="60"/>
  <c r="J15" i="60"/>
  <c r="L12" i="58" s="1"/>
  <c r="I15" i="60"/>
  <c r="J12" i="58" s="1"/>
  <c r="F15" i="60"/>
  <c r="H12" i="58" s="1"/>
  <c r="E15" i="60"/>
  <c r="D15" i="60"/>
  <c r="D12" i="58" s="1"/>
  <c r="A15" i="60"/>
  <c r="N14" i="60"/>
  <c r="P14" i="60" s="1"/>
  <c r="M14" i="60"/>
  <c r="R11" i="58" s="1"/>
  <c r="L14" i="60"/>
  <c r="P11" i="58" s="1"/>
  <c r="K14" i="60"/>
  <c r="J14" i="60"/>
  <c r="L11" i="58" s="1"/>
  <c r="I14" i="60"/>
  <c r="J11" i="58" s="1"/>
  <c r="F14" i="60"/>
  <c r="H11" i="58" s="1"/>
  <c r="E14" i="60"/>
  <c r="D14" i="60"/>
  <c r="D11" i="58" s="1"/>
  <c r="A14" i="60"/>
  <c r="N13" i="60"/>
  <c r="P13" i="60" s="1"/>
  <c r="M13" i="60"/>
  <c r="R10" i="58" s="1"/>
  <c r="L13" i="60"/>
  <c r="P10" i="58" s="1"/>
  <c r="K13" i="60"/>
  <c r="J13" i="60"/>
  <c r="L10" i="58" s="1"/>
  <c r="I13" i="60"/>
  <c r="J10" i="58" s="1"/>
  <c r="F13" i="60"/>
  <c r="H10" i="58" s="1"/>
  <c r="E13" i="60"/>
  <c r="D13" i="60"/>
  <c r="D10" i="58" s="1"/>
  <c r="A13" i="60"/>
  <c r="N12" i="60"/>
  <c r="P12" i="60" s="1"/>
  <c r="M12" i="60"/>
  <c r="R9" i="58" s="1"/>
  <c r="L12" i="60"/>
  <c r="P9" i="58" s="1"/>
  <c r="K12" i="60"/>
  <c r="J12" i="60"/>
  <c r="L9" i="58" s="1"/>
  <c r="I12" i="60"/>
  <c r="J9" i="58" s="1"/>
  <c r="F12" i="60"/>
  <c r="H9" i="58" s="1"/>
  <c r="E12" i="60"/>
  <c r="D12" i="60"/>
  <c r="D9" i="58" s="1"/>
  <c r="A12" i="60"/>
  <c r="N11" i="60"/>
  <c r="P11" i="60" s="1"/>
  <c r="M11" i="60"/>
  <c r="R8" i="58" s="1"/>
  <c r="L11" i="60"/>
  <c r="P8" i="58" s="1"/>
  <c r="K11" i="60"/>
  <c r="J11" i="60"/>
  <c r="L8" i="58" s="1"/>
  <c r="I11" i="60"/>
  <c r="J8" i="58" s="1"/>
  <c r="F11" i="60"/>
  <c r="H8" i="58" s="1"/>
  <c r="E11" i="60"/>
  <c r="D11" i="60"/>
  <c r="D8" i="58" s="1"/>
  <c r="A11" i="60"/>
  <c r="N10" i="60"/>
  <c r="P10" i="60" s="1"/>
  <c r="M10" i="60"/>
  <c r="L10" i="60"/>
  <c r="K10" i="60"/>
  <c r="J10" i="60"/>
  <c r="I10" i="60"/>
  <c r="F10" i="60"/>
  <c r="E10" i="60"/>
  <c r="D10" i="60"/>
  <c r="A10" i="60"/>
  <c r="N9" i="60"/>
  <c r="P9" i="60" s="1"/>
  <c r="M9" i="60"/>
  <c r="R7" i="58" s="1"/>
  <c r="L9" i="60"/>
  <c r="P7" i="58" s="1"/>
  <c r="K9" i="60"/>
  <c r="J9" i="60"/>
  <c r="L7" i="58" s="1"/>
  <c r="I9" i="60"/>
  <c r="J7" i="58" s="1"/>
  <c r="F9" i="60"/>
  <c r="H7" i="58" s="1"/>
  <c r="E9" i="60"/>
  <c r="D9" i="60"/>
  <c r="D7" i="58" s="1"/>
  <c r="A9" i="60"/>
  <c r="A8" i="60"/>
  <c r="A7" i="60"/>
  <c r="H115" i="59"/>
  <c r="G115" i="59"/>
  <c r="A115" i="59"/>
  <c r="A114" i="59"/>
  <c r="N113" i="59"/>
  <c r="P113" i="59" s="1"/>
  <c r="M113" i="59"/>
  <c r="L113" i="59"/>
  <c r="K113" i="59"/>
  <c r="J113" i="59"/>
  <c r="I113" i="59"/>
  <c r="F113" i="59"/>
  <c r="E113" i="59"/>
  <c r="A113" i="59"/>
  <c r="N112" i="59"/>
  <c r="P112" i="59" s="1"/>
  <c r="M112" i="59"/>
  <c r="L112" i="59"/>
  <c r="K112" i="59"/>
  <c r="J112" i="59"/>
  <c r="I112" i="59"/>
  <c r="F112" i="59"/>
  <c r="E112" i="59"/>
  <c r="D112" i="59"/>
  <c r="A112" i="59"/>
  <c r="N111" i="59"/>
  <c r="P111" i="59" s="1"/>
  <c r="M111" i="59"/>
  <c r="L111" i="59"/>
  <c r="K111" i="59"/>
  <c r="J111" i="59"/>
  <c r="I111" i="59"/>
  <c r="F111" i="59"/>
  <c r="E111" i="59"/>
  <c r="D111" i="59"/>
  <c r="A111" i="59"/>
  <c r="N110" i="59"/>
  <c r="P110" i="59" s="1"/>
  <c r="M110" i="59"/>
  <c r="Q98" i="58" s="1"/>
  <c r="L110" i="59"/>
  <c r="O98" i="58" s="1"/>
  <c r="K110" i="59"/>
  <c r="J110" i="59"/>
  <c r="K98" i="58" s="1"/>
  <c r="I110" i="59"/>
  <c r="I98" i="58" s="1"/>
  <c r="F110" i="59"/>
  <c r="G98" i="58" s="1"/>
  <c r="E110" i="59"/>
  <c r="D110" i="59"/>
  <c r="C98" i="58" s="1"/>
  <c r="A110" i="59"/>
  <c r="N109" i="59"/>
  <c r="P109" i="59" s="1"/>
  <c r="M109" i="59"/>
  <c r="Q97" i="58" s="1"/>
  <c r="L109" i="59"/>
  <c r="O97" i="58" s="1"/>
  <c r="K109" i="59"/>
  <c r="J109" i="59"/>
  <c r="K97" i="58" s="1"/>
  <c r="I109" i="59"/>
  <c r="I97" i="58" s="1"/>
  <c r="F109" i="59"/>
  <c r="G97" i="58" s="1"/>
  <c r="E109" i="59"/>
  <c r="D109" i="59"/>
  <c r="C97" i="58" s="1"/>
  <c r="A109" i="59"/>
  <c r="N108" i="59"/>
  <c r="P108" i="59" s="1"/>
  <c r="M108" i="59"/>
  <c r="L108" i="59"/>
  <c r="K108" i="59"/>
  <c r="J108" i="59"/>
  <c r="I108" i="59"/>
  <c r="F108" i="59"/>
  <c r="E108" i="59"/>
  <c r="D108" i="59"/>
  <c r="A108" i="59"/>
  <c r="N107" i="59"/>
  <c r="P107" i="59" s="1"/>
  <c r="M107" i="59"/>
  <c r="Q96" i="58" s="1"/>
  <c r="L107" i="59"/>
  <c r="O96" i="58" s="1"/>
  <c r="K107" i="59"/>
  <c r="J107" i="59"/>
  <c r="K96" i="58" s="1"/>
  <c r="I107" i="59"/>
  <c r="I96" i="58" s="1"/>
  <c r="F107" i="59"/>
  <c r="G96" i="58" s="1"/>
  <c r="E107" i="59"/>
  <c r="D107" i="59"/>
  <c r="C96" i="58" s="1"/>
  <c r="A107" i="59"/>
  <c r="N106" i="59"/>
  <c r="P106" i="59" s="1"/>
  <c r="M106" i="59"/>
  <c r="Q95" i="58" s="1"/>
  <c r="L106" i="59"/>
  <c r="O95" i="58" s="1"/>
  <c r="K106" i="59"/>
  <c r="J106" i="59"/>
  <c r="K95" i="58" s="1"/>
  <c r="I106" i="59"/>
  <c r="I95" i="58" s="1"/>
  <c r="F106" i="59"/>
  <c r="G95" i="58" s="1"/>
  <c r="E106" i="59"/>
  <c r="D106" i="59"/>
  <c r="C95" i="58" s="1"/>
  <c r="A106" i="59"/>
  <c r="N105" i="59"/>
  <c r="P105" i="59" s="1"/>
  <c r="M105" i="59"/>
  <c r="Q94" i="58" s="1"/>
  <c r="L105" i="59"/>
  <c r="O94" i="58" s="1"/>
  <c r="K105" i="59"/>
  <c r="J105" i="59"/>
  <c r="K94" i="58" s="1"/>
  <c r="I105" i="59"/>
  <c r="I94" i="58" s="1"/>
  <c r="F105" i="59"/>
  <c r="G94" i="58" s="1"/>
  <c r="E105" i="59"/>
  <c r="D105" i="59"/>
  <c r="C94" i="58" s="1"/>
  <c r="A105" i="59"/>
  <c r="N104" i="59"/>
  <c r="P104" i="59" s="1"/>
  <c r="M104" i="59"/>
  <c r="Q93" i="58" s="1"/>
  <c r="L104" i="59"/>
  <c r="O93" i="58" s="1"/>
  <c r="K104" i="59"/>
  <c r="J104" i="59"/>
  <c r="K93" i="58" s="1"/>
  <c r="I104" i="59"/>
  <c r="I93" i="58" s="1"/>
  <c r="F104" i="59"/>
  <c r="G93" i="58" s="1"/>
  <c r="E104" i="59"/>
  <c r="D104" i="59"/>
  <c r="C93" i="58" s="1"/>
  <c r="A104" i="59"/>
  <c r="N103" i="59"/>
  <c r="P103" i="59" s="1"/>
  <c r="M103" i="59"/>
  <c r="Q92" i="58" s="1"/>
  <c r="L103" i="59"/>
  <c r="O92" i="58" s="1"/>
  <c r="K103" i="59"/>
  <c r="J103" i="59"/>
  <c r="K92" i="58" s="1"/>
  <c r="I103" i="59"/>
  <c r="I92" i="58" s="1"/>
  <c r="F103" i="59"/>
  <c r="G92" i="58" s="1"/>
  <c r="E103" i="59"/>
  <c r="D103" i="59"/>
  <c r="C92" i="58" s="1"/>
  <c r="A103" i="59"/>
  <c r="N102" i="59"/>
  <c r="P102" i="59" s="1"/>
  <c r="M102" i="59"/>
  <c r="Q91" i="58" s="1"/>
  <c r="L102" i="59"/>
  <c r="O91" i="58" s="1"/>
  <c r="K102" i="59"/>
  <c r="J102" i="59"/>
  <c r="K91" i="58" s="1"/>
  <c r="I102" i="59"/>
  <c r="I91" i="58" s="1"/>
  <c r="F102" i="59"/>
  <c r="G91" i="58" s="1"/>
  <c r="E102" i="59"/>
  <c r="D102" i="59"/>
  <c r="C91" i="58" s="1"/>
  <c r="A102" i="59"/>
  <c r="N101" i="59"/>
  <c r="P101" i="59" s="1"/>
  <c r="M101" i="59"/>
  <c r="Q90" i="58" s="1"/>
  <c r="L101" i="59"/>
  <c r="O90" i="58" s="1"/>
  <c r="K101" i="59"/>
  <c r="J101" i="59"/>
  <c r="K90" i="58" s="1"/>
  <c r="I101" i="59"/>
  <c r="I90" i="58" s="1"/>
  <c r="F101" i="59"/>
  <c r="G90" i="58" s="1"/>
  <c r="E101" i="59"/>
  <c r="D101" i="59"/>
  <c r="C90" i="58" s="1"/>
  <c r="A101" i="59"/>
  <c r="N100" i="59"/>
  <c r="P100" i="59" s="1"/>
  <c r="M100" i="59"/>
  <c r="Q89" i="58" s="1"/>
  <c r="L100" i="59"/>
  <c r="O89" i="58" s="1"/>
  <c r="K100" i="59"/>
  <c r="J100" i="59"/>
  <c r="K89" i="58" s="1"/>
  <c r="I100" i="59"/>
  <c r="I89" i="58" s="1"/>
  <c r="F100" i="59"/>
  <c r="G89" i="58" s="1"/>
  <c r="E100" i="59"/>
  <c r="D100" i="59"/>
  <c r="C89" i="58" s="1"/>
  <c r="A100" i="59"/>
  <c r="N99" i="59"/>
  <c r="P99" i="59" s="1"/>
  <c r="M99" i="59"/>
  <c r="Q88" i="58" s="1"/>
  <c r="L99" i="59"/>
  <c r="O88" i="58" s="1"/>
  <c r="K99" i="59"/>
  <c r="J99" i="59"/>
  <c r="K88" i="58" s="1"/>
  <c r="I99" i="59"/>
  <c r="I88" i="58" s="1"/>
  <c r="F99" i="59"/>
  <c r="G88" i="58" s="1"/>
  <c r="E99" i="59"/>
  <c r="D99" i="59"/>
  <c r="C88" i="58" s="1"/>
  <c r="A99" i="59"/>
  <c r="N98" i="59"/>
  <c r="P98" i="59" s="1"/>
  <c r="M98" i="59"/>
  <c r="Q87" i="58" s="1"/>
  <c r="L98" i="59"/>
  <c r="O87" i="58" s="1"/>
  <c r="K98" i="59"/>
  <c r="J98" i="59"/>
  <c r="K87" i="58" s="1"/>
  <c r="I98" i="59"/>
  <c r="I87" i="58" s="1"/>
  <c r="F98" i="59"/>
  <c r="G87" i="58" s="1"/>
  <c r="E98" i="59"/>
  <c r="D98" i="59"/>
  <c r="C87" i="58" s="1"/>
  <c r="A98" i="59"/>
  <c r="N97" i="59"/>
  <c r="P97" i="59" s="1"/>
  <c r="M97" i="59"/>
  <c r="L97" i="59"/>
  <c r="K97" i="59"/>
  <c r="J97" i="59"/>
  <c r="I97" i="59"/>
  <c r="F97" i="59"/>
  <c r="E97" i="59"/>
  <c r="D97" i="59"/>
  <c r="A97" i="59"/>
  <c r="N96" i="59"/>
  <c r="P96" i="59" s="1"/>
  <c r="M96" i="59"/>
  <c r="Q86" i="58" s="1"/>
  <c r="L96" i="59"/>
  <c r="O86" i="58" s="1"/>
  <c r="K96" i="59"/>
  <c r="J96" i="59"/>
  <c r="K86" i="58" s="1"/>
  <c r="I96" i="59"/>
  <c r="I86" i="58" s="1"/>
  <c r="F96" i="59"/>
  <c r="G86" i="58" s="1"/>
  <c r="E96" i="59"/>
  <c r="D96" i="59"/>
  <c r="C86" i="58" s="1"/>
  <c r="A96" i="59"/>
  <c r="N95" i="59"/>
  <c r="P95" i="59" s="1"/>
  <c r="M95" i="59"/>
  <c r="Q85" i="58" s="1"/>
  <c r="L95" i="59"/>
  <c r="O85" i="58" s="1"/>
  <c r="K95" i="59"/>
  <c r="J95" i="59"/>
  <c r="K85" i="58" s="1"/>
  <c r="I95" i="59"/>
  <c r="I85" i="58" s="1"/>
  <c r="F95" i="59"/>
  <c r="G85" i="58" s="1"/>
  <c r="V85" i="58" s="1"/>
  <c r="E95" i="59"/>
  <c r="D95" i="59"/>
  <c r="C85" i="58" s="1"/>
  <c r="A95" i="59"/>
  <c r="N94" i="59"/>
  <c r="P94" i="59" s="1"/>
  <c r="M94" i="59"/>
  <c r="Q84" i="58" s="1"/>
  <c r="L94" i="59"/>
  <c r="O84" i="58" s="1"/>
  <c r="K94" i="59"/>
  <c r="J94" i="59"/>
  <c r="K84" i="58" s="1"/>
  <c r="I94" i="59"/>
  <c r="I84" i="58" s="1"/>
  <c r="F94" i="59"/>
  <c r="G84" i="58" s="1"/>
  <c r="V84" i="58" s="1"/>
  <c r="E94" i="59"/>
  <c r="D94" i="59"/>
  <c r="C84" i="58" s="1"/>
  <c r="A94" i="59"/>
  <c r="N93" i="59"/>
  <c r="P93" i="59" s="1"/>
  <c r="M93" i="59"/>
  <c r="Q83" i="58" s="1"/>
  <c r="L93" i="59"/>
  <c r="O83" i="58" s="1"/>
  <c r="K93" i="59"/>
  <c r="J93" i="59"/>
  <c r="K83" i="58" s="1"/>
  <c r="I93" i="59"/>
  <c r="I83" i="58" s="1"/>
  <c r="F93" i="59"/>
  <c r="G83" i="58" s="1"/>
  <c r="V83" i="58" s="1"/>
  <c r="E93" i="59"/>
  <c r="D93" i="59"/>
  <c r="C83" i="58" s="1"/>
  <c r="A93" i="59"/>
  <c r="N92" i="59"/>
  <c r="P92" i="59" s="1"/>
  <c r="M92" i="59"/>
  <c r="Q82" i="58" s="1"/>
  <c r="L92" i="59"/>
  <c r="O82" i="58" s="1"/>
  <c r="K92" i="59"/>
  <c r="J92" i="59"/>
  <c r="K82" i="58" s="1"/>
  <c r="I92" i="59"/>
  <c r="I82" i="58" s="1"/>
  <c r="F92" i="59"/>
  <c r="G82" i="58" s="1"/>
  <c r="E92" i="59"/>
  <c r="D92" i="59"/>
  <c r="C82" i="58" s="1"/>
  <c r="A92" i="59"/>
  <c r="N91" i="59"/>
  <c r="P91" i="59" s="1"/>
  <c r="M91" i="59"/>
  <c r="Q81" i="58" s="1"/>
  <c r="L91" i="59"/>
  <c r="O81" i="58" s="1"/>
  <c r="K91" i="59"/>
  <c r="J91" i="59"/>
  <c r="K81" i="58" s="1"/>
  <c r="I91" i="59"/>
  <c r="I81" i="58" s="1"/>
  <c r="F91" i="59"/>
  <c r="G81" i="58" s="1"/>
  <c r="E91" i="59"/>
  <c r="D91" i="59"/>
  <c r="C81" i="58" s="1"/>
  <c r="A91" i="59"/>
  <c r="N90" i="59"/>
  <c r="P90" i="59" s="1"/>
  <c r="M90" i="59"/>
  <c r="Q80" i="58" s="1"/>
  <c r="L90" i="59"/>
  <c r="O80" i="58" s="1"/>
  <c r="K90" i="59"/>
  <c r="J90" i="59"/>
  <c r="K80" i="58" s="1"/>
  <c r="I90" i="59"/>
  <c r="I80" i="58" s="1"/>
  <c r="F90" i="59"/>
  <c r="G80" i="58" s="1"/>
  <c r="E90" i="59"/>
  <c r="D90" i="59"/>
  <c r="C80" i="58" s="1"/>
  <c r="A90" i="59"/>
  <c r="N89" i="59"/>
  <c r="P89" i="59" s="1"/>
  <c r="M89" i="59"/>
  <c r="L89" i="59"/>
  <c r="K89" i="59"/>
  <c r="J89" i="59"/>
  <c r="I89" i="59"/>
  <c r="F89" i="59"/>
  <c r="E89" i="59"/>
  <c r="D89" i="59"/>
  <c r="A89" i="59"/>
  <c r="N88" i="59"/>
  <c r="P88" i="59" s="1"/>
  <c r="M88" i="59"/>
  <c r="Q79" i="58" s="1"/>
  <c r="L88" i="59"/>
  <c r="O79" i="58" s="1"/>
  <c r="K88" i="59"/>
  <c r="J88" i="59"/>
  <c r="K79" i="58" s="1"/>
  <c r="I88" i="59"/>
  <c r="I79" i="58" s="1"/>
  <c r="F88" i="59"/>
  <c r="G79" i="58" s="1"/>
  <c r="E88" i="59"/>
  <c r="D88" i="59"/>
  <c r="C79" i="58" s="1"/>
  <c r="A88" i="59"/>
  <c r="A87" i="59"/>
  <c r="A86" i="59"/>
  <c r="N85" i="59"/>
  <c r="P85" i="59" s="1"/>
  <c r="M85" i="59"/>
  <c r="L85" i="59"/>
  <c r="K85" i="59"/>
  <c r="J85" i="59"/>
  <c r="I85" i="59"/>
  <c r="F85" i="59"/>
  <c r="E85" i="59"/>
  <c r="E77" i="58" s="1"/>
  <c r="H1193" i="70" s="1"/>
  <c r="D85" i="59"/>
  <c r="C77" i="58" s="1"/>
  <c r="F1193" i="70" s="1"/>
  <c r="A85" i="59"/>
  <c r="N84" i="59"/>
  <c r="P84" i="59" s="1"/>
  <c r="M84" i="59"/>
  <c r="Q76" i="58" s="1"/>
  <c r="L84" i="59"/>
  <c r="O76" i="58" s="1"/>
  <c r="K84" i="59"/>
  <c r="J84" i="59"/>
  <c r="K76" i="58" s="1"/>
  <c r="I84" i="59"/>
  <c r="I76" i="58" s="1"/>
  <c r="F84" i="59"/>
  <c r="G76" i="58" s="1"/>
  <c r="E84" i="59"/>
  <c r="D84" i="59"/>
  <c r="C76" i="58" s="1"/>
  <c r="A84" i="59"/>
  <c r="N83" i="59"/>
  <c r="P83" i="59" s="1"/>
  <c r="M83" i="59"/>
  <c r="L83" i="59"/>
  <c r="K83" i="59"/>
  <c r="J83" i="59"/>
  <c r="I83" i="59"/>
  <c r="F83" i="59"/>
  <c r="E83" i="59"/>
  <c r="D83" i="59"/>
  <c r="A83" i="59"/>
  <c r="N82" i="59"/>
  <c r="P82" i="59" s="1"/>
  <c r="M82" i="59"/>
  <c r="Q74" i="58" s="1"/>
  <c r="L82" i="59"/>
  <c r="O74" i="58" s="1"/>
  <c r="K82" i="59"/>
  <c r="J82" i="59"/>
  <c r="K74" i="58" s="1"/>
  <c r="I82" i="59"/>
  <c r="I74" i="58" s="1"/>
  <c r="F82" i="59"/>
  <c r="G74" i="58" s="1"/>
  <c r="E82" i="59"/>
  <c r="D82" i="59"/>
  <c r="C74" i="58" s="1"/>
  <c r="A82" i="59"/>
  <c r="N81" i="59"/>
  <c r="P81" i="59" s="1"/>
  <c r="M81" i="59"/>
  <c r="Q73" i="58" s="1"/>
  <c r="L81" i="59"/>
  <c r="O73" i="58" s="1"/>
  <c r="K81" i="59"/>
  <c r="J81" i="59"/>
  <c r="K73" i="58" s="1"/>
  <c r="I81" i="59"/>
  <c r="I73" i="58" s="1"/>
  <c r="F81" i="59"/>
  <c r="G73" i="58" s="1"/>
  <c r="E81" i="59"/>
  <c r="D81" i="59"/>
  <c r="C73" i="58" s="1"/>
  <c r="A81" i="59"/>
  <c r="N80" i="59"/>
  <c r="P80" i="59" s="1"/>
  <c r="M80" i="59"/>
  <c r="Q72" i="58" s="1"/>
  <c r="L80" i="59"/>
  <c r="O72" i="58" s="1"/>
  <c r="K80" i="59"/>
  <c r="J80" i="59"/>
  <c r="K72" i="58" s="1"/>
  <c r="I80" i="59"/>
  <c r="I72" i="58" s="1"/>
  <c r="F80" i="59"/>
  <c r="G72" i="58" s="1"/>
  <c r="E80" i="59"/>
  <c r="D80" i="59"/>
  <c r="C72" i="58" s="1"/>
  <c r="A80" i="59"/>
  <c r="N79" i="59"/>
  <c r="P79" i="59" s="1"/>
  <c r="M79" i="59"/>
  <c r="Q71" i="58" s="1"/>
  <c r="L79" i="59"/>
  <c r="O71" i="58" s="1"/>
  <c r="K79" i="59"/>
  <c r="J79" i="59"/>
  <c r="K71" i="58" s="1"/>
  <c r="I79" i="59"/>
  <c r="I71" i="58" s="1"/>
  <c r="F79" i="59"/>
  <c r="G71" i="58" s="1"/>
  <c r="E79" i="59"/>
  <c r="D79" i="59"/>
  <c r="C71" i="58" s="1"/>
  <c r="A79" i="59"/>
  <c r="N78" i="59"/>
  <c r="P78" i="59" s="1"/>
  <c r="M78" i="59"/>
  <c r="Q70" i="58" s="1"/>
  <c r="L78" i="59"/>
  <c r="O70" i="58" s="1"/>
  <c r="K78" i="59"/>
  <c r="J78" i="59"/>
  <c r="K70" i="58" s="1"/>
  <c r="I78" i="59"/>
  <c r="I70" i="58" s="1"/>
  <c r="F78" i="59"/>
  <c r="G70" i="58" s="1"/>
  <c r="E78" i="59"/>
  <c r="D78" i="59"/>
  <c r="C70" i="58" s="1"/>
  <c r="A78" i="59"/>
  <c r="N77" i="59"/>
  <c r="P77" i="59" s="1"/>
  <c r="M77" i="59"/>
  <c r="Q69" i="58" s="1"/>
  <c r="L77" i="59"/>
  <c r="O69" i="58" s="1"/>
  <c r="K77" i="59"/>
  <c r="J77" i="59"/>
  <c r="K69" i="58" s="1"/>
  <c r="I77" i="59"/>
  <c r="I69" i="58" s="1"/>
  <c r="F77" i="59"/>
  <c r="G69" i="58" s="1"/>
  <c r="E77" i="59"/>
  <c r="D77" i="59"/>
  <c r="C69" i="58" s="1"/>
  <c r="A77" i="59"/>
  <c r="N76" i="59"/>
  <c r="P76" i="59" s="1"/>
  <c r="M76" i="59"/>
  <c r="Q68" i="58" s="1"/>
  <c r="L76" i="59"/>
  <c r="O68" i="58" s="1"/>
  <c r="K76" i="59"/>
  <c r="J76" i="59"/>
  <c r="K68" i="58" s="1"/>
  <c r="I76" i="59"/>
  <c r="I68" i="58" s="1"/>
  <c r="F76" i="59"/>
  <c r="G68" i="58" s="1"/>
  <c r="E76" i="59"/>
  <c r="D76" i="59"/>
  <c r="C68" i="58" s="1"/>
  <c r="A76" i="59"/>
  <c r="N75" i="59"/>
  <c r="P75" i="59" s="1"/>
  <c r="M75" i="59"/>
  <c r="Q67" i="58" s="1"/>
  <c r="L75" i="59"/>
  <c r="O67" i="58" s="1"/>
  <c r="K75" i="59"/>
  <c r="J75" i="59"/>
  <c r="K67" i="58" s="1"/>
  <c r="I75" i="59"/>
  <c r="I67" i="58" s="1"/>
  <c r="F75" i="59"/>
  <c r="G67" i="58" s="1"/>
  <c r="E75" i="59"/>
  <c r="D75" i="59"/>
  <c r="C67" i="58" s="1"/>
  <c r="A75" i="59"/>
  <c r="N74" i="59"/>
  <c r="P74" i="59" s="1"/>
  <c r="M74" i="59"/>
  <c r="Q66" i="58" s="1"/>
  <c r="L74" i="59"/>
  <c r="O66" i="58" s="1"/>
  <c r="K74" i="59"/>
  <c r="J74" i="59"/>
  <c r="K66" i="58" s="1"/>
  <c r="I74" i="59"/>
  <c r="I66" i="58" s="1"/>
  <c r="F74" i="59"/>
  <c r="G66" i="58" s="1"/>
  <c r="E74" i="59"/>
  <c r="D74" i="59"/>
  <c r="C66" i="58" s="1"/>
  <c r="A74" i="59"/>
  <c r="N73" i="59"/>
  <c r="P73" i="59" s="1"/>
  <c r="M73" i="59"/>
  <c r="Q65" i="58" s="1"/>
  <c r="L73" i="59"/>
  <c r="O65" i="58" s="1"/>
  <c r="K73" i="59"/>
  <c r="J73" i="59"/>
  <c r="K65" i="58" s="1"/>
  <c r="I73" i="59"/>
  <c r="I65" i="58" s="1"/>
  <c r="F73" i="59"/>
  <c r="G65" i="58" s="1"/>
  <c r="E73" i="59"/>
  <c r="D73" i="59"/>
  <c r="C65" i="58" s="1"/>
  <c r="A73" i="59"/>
  <c r="N72" i="59"/>
  <c r="P72" i="59" s="1"/>
  <c r="M72" i="59"/>
  <c r="Q64" i="58" s="1"/>
  <c r="L72" i="59"/>
  <c r="O64" i="58" s="1"/>
  <c r="K72" i="59"/>
  <c r="J72" i="59"/>
  <c r="K64" i="58" s="1"/>
  <c r="I72" i="59"/>
  <c r="I64" i="58" s="1"/>
  <c r="F72" i="59"/>
  <c r="G64" i="58" s="1"/>
  <c r="E72" i="59"/>
  <c r="D72" i="59"/>
  <c r="C64" i="58" s="1"/>
  <c r="A72" i="59"/>
  <c r="N71" i="59"/>
  <c r="P71" i="59" s="1"/>
  <c r="M71" i="59"/>
  <c r="Q63" i="58" s="1"/>
  <c r="L71" i="59"/>
  <c r="O63" i="58" s="1"/>
  <c r="K71" i="59"/>
  <c r="J71" i="59"/>
  <c r="K63" i="58" s="1"/>
  <c r="I71" i="59"/>
  <c r="I63" i="58" s="1"/>
  <c r="F71" i="59"/>
  <c r="G63" i="58" s="1"/>
  <c r="E71" i="59"/>
  <c r="D71" i="59"/>
  <c r="C63" i="58" s="1"/>
  <c r="A71" i="59"/>
  <c r="N70" i="59"/>
  <c r="P70" i="59" s="1"/>
  <c r="M70" i="59"/>
  <c r="L70" i="59"/>
  <c r="K70" i="59"/>
  <c r="J70" i="59"/>
  <c r="I70" i="59"/>
  <c r="F70" i="59"/>
  <c r="E70" i="59"/>
  <c r="D70" i="59"/>
  <c r="A70" i="59"/>
  <c r="N69" i="59"/>
  <c r="P69" i="59" s="1"/>
  <c r="M69" i="59"/>
  <c r="Q62" i="58" s="1"/>
  <c r="L69" i="59"/>
  <c r="O62" i="58" s="1"/>
  <c r="K69" i="59"/>
  <c r="J69" i="59"/>
  <c r="K62" i="58" s="1"/>
  <c r="I69" i="59"/>
  <c r="I62" i="58" s="1"/>
  <c r="F69" i="59"/>
  <c r="G62" i="58" s="1"/>
  <c r="E69" i="59"/>
  <c r="D69" i="59"/>
  <c r="C62" i="58" s="1"/>
  <c r="A69" i="59"/>
  <c r="N68" i="59"/>
  <c r="P68" i="59" s="1"/>
  <c r="M68" i="59"/>
  <c r="Q61" i="58" s="1"/>
  <c r="L68" i="59"/>
  <c r="O61" i="58" s="1"/>
  <c r="K68" i="59"/>
  <c r="J68" i="59"/>
  <c r="K61" i="58" s="1"/>
  <c r="I68" i="59"/>
  <c r="I61" i="58" s="1"/>
  <c r="F68" i="59"/>
  <c r="G61" i="58" s="1"/>
  <c r="V61" i="58" s="1"/>
  <c r="E68" i="59"/>
  <c r="D68" i="59"/>
  <c r="C61" i="58" s="1"/>
  <c r="A68" i="59"/>
  <c r="N67" i="59"/>
  <c r="P67" i="59" s="1"/>
  <c r="M67" i="59"/>
  <c r="Q60" i="58" s="1"/>
  <c r="L67" i="59"/>
  <c r="O60" i="58" s="1"/>
  <c r="K67" i="59"/>
  <c r="J67" i="59"/>
  <c r="K60" i="58" s="1"/>
  <c r="I67" i="59"/>
  <c r="I60" i="58" s="1"/>
  <c r="F67" i="59"/>
  <c r="G60" i="58" s="1"/>
  <c r="V60" i="58" s="1"/>
  <c r="E67" i="59"/>
  <c r="D67" i="59"/>
  <c r="C60" i="58" s="1"/>
  <c r="A67" i="59"/>
  <c r="N66" i="59"/>
  <c r="P66" i="59" s="1"/>
  <c r="M66" i="59"/>
  <c r="Q59" i="58" s="1"/>
  <c r="L66" i="59"/>
  <c r="O59" i="58" s="1"/>
  <c r="K66" i="59"/>
  <c r="J66" i="59"/>
  <c r="K59" i="58" s="1"/>
  <c r="I66" i="59"/>
  <c r="I59" i="58" s="1"/>
  <c r="F66" i="59"/>
  <c r="G59" i="58" s="1"/>
  <c r="V59" i="58" s="1"/>
  <c r="E66" i="59"/>
  <c r="D66" i="59"/>
  <c r="C59" i="58" s="1"/>
  <c r="A66" i="59"/>
  <c r="N65" i="59"/>
  <c r="P65" i="59" s="1"/>
  <c r="M65" i="59"/>
  <c r="Q58" i="58" s="1"/>
  <c r="L65" i="59"/>
  <c r="O58" i="58" s="1"/>
  <c r="K65" i="59"/>
  <c r="J65" i="59"/>
  <c r="K58" i="58" s="1"/>
  <c r="I65" i="59"/>
  <c r="I58" i="58" s="1"/>
  <c r="F65" i="59"/>
  <c r="G58" i="58" s="1"/>
  <c r="E65" i="59"/>
  <c r="D65" i="59"/>
  <c r="C58" i="58" s="1"/>
  <c r="A65" i="59"/>
  <c r="N64" i="59"/>
  <c r="P64" i="59" s="1"/>
  <c r="M64" i="59"/>
  <c r="Q57" i="58" s="1"/>
  <c r="L64" i="59"/>
  <c r="O57" i="58" s="1"/>
  <c r="K64" i="59"/>
  <c r="J64" i="59"/>
  <c r="K57" i="58" s="1"/>
  <c r="I64" i="59"/>
  <c r="I57" i="58" s="1"/>
  <c r="F64" i="59"/>
  <c r="G57" i="58" s="1"/>
  <c r="E64" i="59"/>
  <c r="D64" i="59"/>
  <c r="C57" i="58" s="1"/>
  <c r="A64" i="59"/>
  <c r="N63" i="59"/>
  <c r="P63" i="59" s="1"/>
  <c r="M63" i="59"/>
  <c r="Q56" i="58" s="1"/>
  <c r="L63" i="59"/>
  <c r="O56" i="58" s="1"/>
  <c r="K63" i="59"/>
  <c r="J63" i="59"/>
  <c r="K56" i="58" s="1"/>
  <c r="I63" i="59"/>
  <c r="I56" i="58" s="1"/>
  <c r="F63" i="59"/>
  <c r="G56" i="58" s="1"/>
  <c r="E63" i="59"/>
  <c r="D63" i="59"/>
  <c r="C56" i="58" s="1"/>
  <c r="A63" i="59"/>
  <c r="N62" i="59"/>
  <c r="P62" i="59" s="1"/>
  <c r="M62" i="59"/>
  <c r="Q55" i="58" s="1"/>
  <c r="L62" i="59"/>
  <c r="O55" i="58" s="1"/>
  <c r="K62" i="59"/>
  <c r="J62" i="59"/>
  <c r="K55" i="58" s="1"/>
  <c r="I62" i="59"/>
  <c r="I55" i="58" s="1"/>
  <c r="F62" i="59"/>
  <c r="G55" i="58" s="1"/>
  <c r="E62" i="59"/>
  <c r="D62" i="59"/>
  <c r="C55" i="58" s="1"/>
  <c r="A62" i="59"/>
  <c r="A61" i="59"/>
  <c r="A60" i="59"/>
  <c r="N59" i="59"/>
  <c r="P59" i="59" s="1"/>
  <c r="M59" i="59"/>
  <c r="L59" i="59"/>
  <c r="K59" i="59"/>
  <c r="J59" i="59"/>
  <c r="I59" i="59"/>
  <c r="F59" i="59"/>
  <c r="E59" i="59"/>
  <c r="E53" i="58" s="1"/>
  <c r="H1192" i="70" s="1"/>
  <c r="D59" i="59"/>
  <c r="C53" i="58" s="1"/>
  <c r="F1192" i="70" s="1"/>
  <c r="A59" i="59"/>
  <c r="N58" i="59"/>
  <c r="P58" i="59" s="1"/>
  <c r="M58" i="59"/>
  <c r="Q52" i="58" s="1"/>
  <c r="L58" i="59"/>
  <c r="O52" i="58" s="1"/>
  <c r="K58" i="59"/>
  <c r="J58" i="59"/>
  <c r="K52" i="58" s="1"/>
  <c r="I58" i="59"/>
  <c r="I52" i="58" s="1"/>
  <c r="F58" i="59"/>
  <c r="G52" i="58" s="1"/>
  <c r="E58" i="59"/>
  <c r="D58" i="59"/>
  <c r="C52" i="58" s="1"/>
  <c r="A58" i="59"/>
  <c r="N57" i="59"/>
  <c r="P57" i="59" s="1"/>
  <c r="M57" i="59"/>
  <c r="L57" i="59"/>
  <c r="K57" i="59"/>
  <c r="J57" i="59"/>
  <c r="I57" i="59"/>
  <c r="F57" i="59"/>
  <c r="E57" i="59"/>
  <c r="D57" i="59"/>
  <c r="A57" i="59"/>
  <c r="N56" i="59"/>
  <c r="P56" i="59" s="1"/>
  <c r="M56" i="59"/>
  <c r="Q50" i="58" s="1"/>
  <c r="L56" i="59"/>
  <c r="O50" i="58" s="1"/>
  <c r="K56" i="59"/>
  <c r="J56" i="59"/>
  <c r="K50" i="58" s="1"/>
  <c r="I56" i="59"/>
  <c r="I50" i="58" s="1"/>
  <c r="F56" i="59"/>
  <c r="G50" i="58" s="1"/>
  <c r="E56" i="59"/>
  <c r="D56" i="59"/>
  <c r="C50" i="58" s="1"/>
  <c r="A56" i="59"/>
  <c r="N55" i="59"/>
  <c r="P55" i="59" s="1"/>
  <c r="M55" i="59"/>
  <c r="Q49" i="58" s="1"/>
  <c r="L55" i="59"/>
  <c r="O49" i="58" s="1"/>
  <c r="K55" i="59"/>
  <c r="J55" i="59"/>
  <c r="K49" i="58" s="1"/>
  <c r="I55" i="59"/>
  <c r="I49" i="58" s="1"/>
  <c r="F55" i="59"/>
  <c r="G49" i="58" s="1"/>
  <c r="E55" i="59"/>
  <c r="D55" i="59"/>
  <c r="C49" i="58" s="1"/>
  <c r="A55" i="59"/>
  <c r="N54" i="59"/>
  <c r="P54" i="59" s="1"/>
  <c r="M54" i="59"/>
  <c r="Q48" i="58" s="1"/>
  <c r="L54" i="59"/>
  <c r="O48" i="58" s="1"/>
  <c r="K54" i="59"/>
  <c r="J54" i="59"/>
  <c r="K48" i="58" s="1"/>
  <c r="I54" i="59"/>
  <c r="I48" i="58" s="1"/>
  <c r="F54" i="59"/>
  <c r="G48" i="58" s="1"/>
  <c r="E54" i="59"/>
  <c r="D54" i="59"/>
  <c r="C48" i="58" s="1"/>
  <c r="A54" i="59"/>
  <c r="N53" i="59"/>
  <c r="P53" i="59" s="1"/>
  <c r="M53" i="59"/>
  <c r="Q47" i="58" s="1"/>
  <c r="L53" i="59"/>
  <c r="O47" i="58" s="1"/>
  <c r="K53" i="59"/>
  <c r="J53" i="59"/>
  <c r="K47" i="58" s="1"/>
  <c r="I53" i="59"/>
  <c r="I47" i="58" s="1"/>
  <c r="F53" i="59"/>
  <c r="G47" i="58" s="1"/>
  <c r="E53" i="59"/>
  <c r="D53" i="59"/>
  <c r="C47" i="58" s="1"/>
  <c r="A53" i="59"/>
  <c r="N52" i="59"/>
  <c r="P52" i="59" s="1"/>
  <c r="M52" i="59"/>
  <c r="Q46" i="58" s="1"/>
  <c r="L52" i="59"/>
  <c r="O46" i="58" s="1"/>
  <c r="K52" i="59"/>
  <c r="J52" i="59"/>
  <c r="K46" i="58" s="1"/>
  <c r="I52" i="59"/>
  <c r="I46" i="58" s="1"/>
  <c r="F52" i="59"/>
  <c r="G46" i="58" s="1"/>
  <c r="E52" i="59"/>
  <c r="D52" i="59"/>
  <c r="C46" i="58" s="1"/>
  <c r="A52" i="59"/>
  <c r="N51" i="59"/>
  <c r="P51" i="59" s="1"/>
  <c r="M51" i="59"/>
  <c r="Q45" i="58" s="1"/>
  <c r="L51" i="59"/>
  <c r="O45" i="58" s="1"/>
  <c r="K51" i="59"/>
  <c r="J51" i="59"/>
  <c r="K45" i="58" s="1"/>
  <c r="I51" i="59"/>
  <c r="I45" i="58" s="1"/>
  <c r="F51" i="59"/>
  <c r="G45" i="58" s="1"/>
  <c r="E51" i="59"/>
  <c r="D51" i="59"/>
  <c r="C45" i="58" s="1"/>
  <c r="A51" i="59"/>
  <c r="N50" i="59"/>
  <c r="P50" i="59" s="1"/>
  <c r="M50" i="59"/>
  <c r="Q44" i="58" s="1"/>
  <c r="L50" i="59"/>
  <c r="O44" i="58" s="1"/>
  <c r="K50" i="59"/>
  <c r="J50" i="59"/>
  <c r="K44" i="58" s="1"/>
  <c r="I50" i="59"/>
  <c r="I44" i="58" s="1"/>
  <c r="F50" i="59"/>
  <c r="G44" i="58" s="1"/>
  <c r="E50" i="59"/>
  <c r="D50" i="59"/>
  <c r="C44" i="58" s="1"/>
  <c r="A50" i="59"/>
  <c r="N49" i="59"/>
  <c r="P49" i="59" s="1"/>
  <c r="M49" i="59"/>
  <c r="Q43" i="58" s="1"/>
  <c r="L49" i="59"/>
  <c r="O43" i="58" s="1"/>
  <c r="K49" i="59"/>
  <c r="J49" i="59"/>
  <c r="K43" i="58" s="1"/>
  <c r="I49" i="59"/>
  <c r="I43" i="58" s="1"/>
  <c r="F49" i="59"/>
  <c r="G43" i="58" s="1"/>
  <c r="E49" i="59"/>
  <c r="D49" i="59"/>
  <c r="C43" i="58" s="1"/>
  <c r="A49" i="59"/>
  <c r="N48" i="59"/>
  <c r="P48" i="59" s="1"/>
  <c r="M48" i="59"/>
  <c r="Q42" i="58" s="1"/>
  <c r="L48" i="59"/>
  <c r="O42" i="58" s="1"/>
  <c r="K48" i="59"/>
  <c r="J48" i="59"/>
  <c r="K42" i="58" s="1"/>
  <c r="I48" i="59"/>
  <c r="I42" i="58" s="1"/>
  <c r="F48" i="59"/>
  <c r="G42" i="58" s="1"/>
  <c r="E48" i="59"/>
  <c r="D48" i="59"/>
  <c r="C42" i="58" s="1"/>
  <c r="A48" i="59"/>
  <c r="N47" i="59"/>
  <c r="P47" i="59" s="1"/>
  <c r="M47" i="59"/>
  <c r="Q41" i="58" s="1"/>
  <c r="L47" i="59"/>
  <c r="O41" i="58" s="1"/>
  <c r="K47" i="59"/>
  <c r="J47" i="59"/>
  <c r="K41" i="58" s="1"/>
  <c r="I47" i="59"/>
  <c r="I41" i="58" s="1"/>
  <c r="F47" i="59"/>
  <c r="G41" i="58" s="1"/>
  <c r="E47" i="59"/>
  <c r="D47" i="59"/>
  <c r="C41" i="58" s="1"/>
  <c r="A47" i="59"/>
  <c r="N46" i="59"/>
  <c r="P46" i="59" s="1"/>
  <c r="M46" i="59"/>
  <c r="Q40" i="58" s="1"/>
  <c r="L46" i="59"/>
  <c r="O40" i="58" s="1"/>
  <c r="K46" i="59"/>
  <c r="J46" i="59"/>
  <c r="K40" i="58" s="1"/>
  <c r="I46" i="59"/>
  <c r="I40" i="58" s="1"/>
  <c r="F46" i="59"/>
  <c r="G40" i="58" s="1"/>
  <c r="E46" i="59"/>
  <c r="D46" i="59"/>
  <c r="C40" i="58" s="1"/>
  <c r="A46" i="59"/>
  <c r="N45" i="59"/>
  <c r="P45" i="59" s="1"/>
  <c r="M45" i="59"/>
  <c r="Q39" i="58" s="1"/>
  <c r="L45" i="59"/>
  <c r="O39" i="58" s="1"/>
  <c r="K45" i="59"/>
  <c r="J45" i="59"/>
  <c r="K39" i="58" s="1"/>
  <c r="I45" i="59"/>
  <c r="I39" i="58" s="1"/>
  <c r="F45" i="59"/>
  <c r="G39" i="58" s="1"/>
  <c r="E45" i="59"/>
  <c r="D45" i="59"/>
  <c r="C39" i="58" s="1"/>
  <c r="A45" i="59"/>
  <c r="N44" i="59"/>
  <c r="P44" i="59" s="1"/>
  <c r="M44" i="59"/>
  <c r="L44" i="59"/>
  <c r="K44" i="59"/>
  <c r="J44" i="59"/>
  <c r="I44" i="59"/>
  <c r="F44" i="59"/>
  <c r="E44" i="59"/>
  <c r="D44" i="59"/>
  <c r="A44" i="59"/>
  <c r="N43" i="59"/>
  <c r="P43" i="59" s="1"/>
  <c r="M43" i="59"/>
  <c r="Q38" i="58" s="1"/>
  <c r="L43" i="59"/>
  <c r="O38" i="58" s="1"/>
  <c r="K43" i="59"/>
  <c r="J43" i="59"/>
  <c r="K38" i="58" s="1"/>
  <c r="I43" i="59"/>
  <c r="I38" i="58" s="1"/>
  <c r="F43" i="59"/>
  <c r="G38" i="58" s="1"/>
  <c r="E43" i="59"/>
  <c r="D43" i="59"/>
  <c r="C38" i="58" s="1"/>
  <c r="A43" i="59"/>
  <c r="N42" i="59"/>
  <c r="P42" i="59" s="1"/>
  <c r="M42" i="59"/>
  <c r="Q37" i="58" s="1"/>
  <c r="L42" i="59"/>
  <c r="O37" i="58" s="1"/>
  <c r="K42" i="59"/>
  <c r="J42" i="59"/>
  <c r="K37" i="58" s="1"/>
  <c r="I42" i="59"/>
  <c r="I37" i="58" s="1"/>
  <c r="F42" i="59"/>
  <c r="G37" i="58" s="1"/>
  <c r="V37" i="58" s="1"/>
  <c r="E42" i="59"/>
  <c r="D42" i="59"/>
  <c r="C37" i="58" s="1"/>
  <c r="A42" i="59"/>
  <c r="N41" i="59"/>
  <c r="P41" i="59" s="1"/>
  <c r="M41" i="59"/>
  <c r="Q36" i="58" s="1"/>
  <c r="L41" i="59"/>
  <c r="O36" i="58" s="1"/>
  <c r="K41" i="59"/>
  <c r="J41" i="59"/>
  <c r="K36" i="58" s="1"/>
  <c r="I41" i="59"/>
  <c r="I36" i="58" s="1"/>
  <c r="F41" i="59"/>
  <c r="G36" i="58" s="1"/>
  <c r="V36" i="58" s="1"/>
  <c r="E41" i="59"/>
  <c r="D41" i="59"/>
  <c r="C36" i="58" s="1"/>
  <c r="A41" i="59"/>
  <c r="N40" i="59"/>
  <c r="P40" i="59" s="1"/>
  <c r="M40" i="59"/>
  <c r="Q35" i="58" s="1"/>
  <c r="L40" i="59"/>
  <c r="O35" i="58" s="1"/>
  <c r="K40" i="59"/>
  <c r="J40" i="59"/>
  <c r="K35" i="58" s="1"/>
  <c r="I40" i="59"/>
  <c r="I35" i="58" s="1"/>
  <c r="F40" i="59"/>
  <c r="G35" i="58" s="1"/>
  <c r="V35" i="58" s="1"/>
  <c r="E40" i="59"/>
  <c r="D40" i="59"/>
  <c r="C35" i="58" s="1"/>
  <c r="A40" i="59"/>
  <c r="N39" i="59"/>
  <c r="P39" i="59" s="1"/>
  <c r="M39" i="59"/>
  <c r="Q34" i="58" s="1"/>
  <c r="L39" i="59"/>
  <c r="O34" i="58" s="1"/>
  <c r="K39" i="59"/>
  <c r="J39" i="59"/>
  <c r="K34" i="58" s="1"/>
  <c r="I39" i="59"/>
  <c r="I34" i="58" s="1"/>
  <c r="F39" i="59"/>
  <c r="G34" i="58" s="1"/>
  <c r="E39" i="59"/>
  <c r="D39" i="59"/>
  <c r="C34" i="58" s="1"/>
  <c r="A39" i="59"/>
  <c r="N38" i="59"/>
  <c r="P38" i="59" s="1"/>
  <c r="M38" i="59"/>
  <c r="Q33" i="58" s="1"/>
  <c r="L38" i="59"/>
  <c r="O33" i="58" s="1"/>
  <c r="K38" i="59"/>
  <c r="J38" i="59"/>
  <c r="K33" i="58" s="1"/>
  <c r="I38" i="59"/>
  <c r="I33" i="58" s="1"/>
  <c r="F38" i="59"/>
  <c r="G33" i="58" s="1"/>
  <c r="E38" i="59"/>
  <c r="D38" i="59"/>
  <c r="C33" i="58" s="1"/>
  <c r="A38" i="59"/>
  <c r="N37" i="59"/>
  <c r="P37" i="59" s="1"/>
  <c r="M37" i="59"/>
  <c r="Q32" i="58" s="1"/>
  <c r="L37" i="59"/>
  <c r="O32" i="58" s="1"/>
  <c r="K37" i="59"/>
  <c r="J37" i="59"/>
  <c r="K32" i="58" s="1"/>
  <c r="I37" i="59"/>
  <c r="I32" i="58" s="1"/>
  <c r="F37" i="59"/>
  <c r="G32" i="58" s="1"/>
  <c r="E37" i="59"/>
  <c r="D37" i="59"/>
  <c r="C32" i="58" s="1"/>
  <c r="A37" i="59"/>
  <c r="N36" i="59"/>
  <c r="P36" i="59" s="1"/>
  <c r="M36" i="59"/>
  <c r="Q31" i="58" s="1"/>
  <c r="L36" i="59"/>
  <c r="O31" i="58" s="1"/>
  <c r="K36" i="59"/>
  <c r="J36" i="59"/>
  <c r="K31" i="58" s="1"/>
  <c r="I36" i="59"/>
  <c r="I31" i="58" s="1"/>
  <c r="F36" i="59"/>
  <c r="G31" i="58" s="1"/>
  <c r="E36" i="59"/>
  <c r="D36" i="59"/>
  <c r="C31" i="58" s="1"/>
  <c r="A36" i="59"/>
  <c r="A35" i="59"/>
  <c r="A34" i="59"/>
  <c r="N33" i="59"/>
  <c r="P33" i="59" s="1"/>
  <c r="M33" i="59"/>
  <c r="L33" i="59"/>
  <c r="K33" i="59"/>
  <c r="J33" i="59"/>
  <c r="I33" i="59"/>
  <c r="F33" i="59"/>
  <c r="E33" i="59"/>
  <c r="E29" i="58" s="1"/>
  <c r="D33" i="59"/>
  <c r="C29" i="58" s="1"/>
  <c r="D729" i="88" s="1"/>
  <c r="A33" i="59"/>
  <c r="N32" i="59"/>
  <c r="P32" i="59" s="1"/>
  <c r="M32" i="59"/>
  <c r="L32" i="59"/>
  <c r="K32" i="59"/>
  <c r="J32" i="59"/>
  <c r="I32" i="59"/>
  <c r="F32" i="59"/>
  <c r="E32" i="59"/>
  <c r="D32" i="59"/>
  <c r="A32" i="59"/>
  <c r="N31" i="59"/>
  <c r="P31" i="59" s="1"/>
  <c r="M31" i="59"/>
  <c r="L31" i="59"/>
  <c r="K31" i="59"/>
  <c r="J31" i="59"/>
  <c r="I31" i="59"/>
  <c r="F31" i="59"/>
  <c r="E31" i="59"/>
  <c r="D31" i="59"/>
  <c r="A31" i="59"/>
  <c r="N30" i="59"/>
  <c r="P30" i="59" s="1"/>
  <c r="M30" i="59"/>
  <c r="Q26" i="58" s="1"/>
  <c r="L30" i="59"/>
  <c r="O26" i="58" s="1"/>
  <c r="K30" i="59"/>
  <c r="J30" i="59"/>
  <c r="K26" i="58" s="1"/>
  <c r="I30" i="59"/>
  <c r="I26" i="58" s="1"/>
  <c r="F30" i="59"/>
  <c r="G26" i="58" s="1"/>
  <c r="E30" i="59"/>
  <c r="D30" i="59"/>
  <c r="C26" i="58" s="1"/>
  <c r="A30" i="59"/>
  <c r="N29" i="59"/>
  <c r="P29" i="59" s="1"/>
  <c r="M29" i="59"/>
  <c r="Q25" i="58" s="1"/>
  <c r="L29" i="59"/>
  <c r="O25" i="58" s="1"/>
  <c r="K29" i="59"/>
  <c r="J29" i="59"/>
  <c r="K25" i="58" s="1"/>
  <c r="I29" i="59"/>
  <c r="I25" i="58" s="1"/>
  <c r="F29" i="59"/>
  <c r="G25" i="58" s="1"/>
  <c r="E29" i="59"/>
  <c r="D29" i="59"/>
  <c r="C25" i="58" s="1"/>
  <c r="A29" i="59"/>
  <c r="N28" i="59"/>
  <c r="P28" i="59" s="1"/>
  <c r="M28" i="59"/>
  <c r="Q24" i="58" s="1"/>
  <c r="L28" i="59"/>
  <c r="O24" i="58" s="1"/>
  <c r="K28" i="59"/>
  <c r="J28" i="59"/>
  <c r="K24" i="58" s="1"/>
  <c r="I28" i="59"/>
  <c r="I24" i="58" s="1"/>
  <c r="F28" i="59"/>
  <c r="G24" i="58" s="1"/>
  <c r="E28" i="59"/>
  <c r="D28" i="59"/>
  <c r="C24" i="58" s="1"/>
  <c r="A28" i="59"/>
  <c r="N27" i="59"/>
  <c r="P27" i="59" s="1"/>
  <c r="M27" i="59"/>
  <c r="Q23" i="58" s="1"/>
  <c r="L27" i="59"/>
  <c r="O23" i="58" s="1"/>
  <c r="K27" i="59"/>
  <c r="J27" i="59"/>
  <c r="K23" i="58" s="1"/>
  <c r="I27" i="59"/>
  <c r="I23" i="58" s="1"/>
  <c r="F27" i="59"/>
  <c r="G23" i="58" s="1"/>
  <c r="E27" i="59"/>
  <c r="D27" i="59"/>
  <c r="C23" i="58" s="1"/>
  <c r="A27" i="59"/>
  <c r="N26" i="59"/>
  <c r="P26" i="59" s="1"/>
  <c r="M26" i="59"/>
  <c r="Q22" i="58" s="1"/>
  <c r="L26" i="59"/>
  <c r="O22" i="58" s="1"/>
  <c r="K26" i="59"/>
  <c r="J26" i="59"/>
  <c r="K22" i="58" s="1"/>
  <c r="I26" i="59"/>
  <c r="I22" i="58" s="1"/>
  <c r="F26" i="59"/>
  <c r="G22" i="58" s="1"/>
  <c r="E26" i="59"/>
  <c r="D26" i="59"/>
  <c r="C22" i="58" s="1"/>
  <c r="A26" i="59"/>
  <c r="N25" i="59"/>
  <c r="P25" i="59" s="1"/>
  <c r="M25" i="59"/>
  <c r="Q21" i="58" s="1"/>
  <c r="L25" i="59"/>
  <c r="O21" i="58" s="1"/>
  <c r="K25" i="59"/>
  <c r="J25" i="59"/>
  <c r="K21" i="58" s="1"/>
  <c r="I25" i="59"/>
  <c r="I21" i="58" s="1"/>
  <c r="F25" i="59"/>
  <c r="G21" i="58" s="1"/>
  <c r="E25" i="59"/>
  <c r="D25" i="59"/>
  <c r="C21" i="58" s="1"/>
  <c r="A25" i="59"/>
  <c r="N24" i="59"/>
  <c r="P24" i="59" s="1"/>
  <c r="M24" i="59"/>
  <c r="Q20" i="58" s="1"/>
  <c r="L24" i="59"/>
  <c r="O20" i="58" s="1"/>
  <c r="K24" i="59"/>
  <c r="J24" i="59"/>
  <c r="K20" i="58" s="1"/>
  <c r="I24" i="59"/>
  <c r="I20" i="58" s="1"/>
  <c r="F24" i="59"/>
  <c r="G20" i="58" s="1"/>
  <c r="E24" i="59"/>
  <c r="D24" i="59"/>
  <c r="C20" i="58" s="1"/>
  <c r="A24" i="59"/>
  <c r="N23" i="59"/>
  <c r="P23" i="59" s="1"/>
  <c r="M23" i="59"/>
  <c r="Q19" i="58" s="1"/>
  <c r="L23" i="59"/>
  <c r="O19" i="58" s="1"/>
  <c r="K23" i="59"/>
  <c r="J23" i="59"/>
  <c r="K19" i="58" s="1"/>
  <c r="I23" i="59"/>
  <c r="I19" i="58" s="1"/>
  <c r="F23" i="59"/>
  <c r="G19" i="58" s="1"/>
  <c r="E23" i="59"/>
  <c r="D23" i="59"/>
  <c r="C19" i="58" s="1"/>
  <c r="A23" i="59"/>
  <c r="N22" i="59"/>
  <c r="P22" i="59" s="1"/>
  <c r="M22" i="59"/>
  <c r="Q18" i="58" s="1"/>
  <c r="L22" i="59"/>
  <c r="O18" i="58" s="1"/>
  <c r="K22" i="59"/>
  <c r="J22" i="59"/>
  <c r="K18" i="58" s="1"/>
  <c r="I22" i="59"/>
  <c r="I18" i="58" s="1"/>
  <c r="F22" i="59"/>
  <c r="G18" i="58" s="1"/>
  <c r="E22" i="59"/>
  <c r="D22" i="59"/>
  <c r="C18" i="58" s="1"/>
  <c r="A22" i="59"/>
  <c r="N21" i="59"/>
  <c r="P21" i="59" s="1"/>
  <c r="M21" i="59"/>
  <c r="Q17" i="58" s="1"/>
  <c r="L21" i="59"/>
  <c r="O17" i="58" s="1"/>
  <c r="K21" i="59"/>
  <c r="J21" i="59"/>
  <c r="K17" i="58" s="1"/>
  <c r="I21" i="59"/>
  <c r="I17" i="58" s="1"/>
  <c r="F21" i="59"/>
  <c r="G17" i="58" s="1"/>
  <c r="E21" i="59"/>
  <c r="D21" i="59"/>
  <c r="C17" i="58" s="1"/>
  <c r="A21" i="59"/>
  <c r="N20" i="59"/>
  <c r="P20" i="59" s="1"/>
  <c r="M20" i="59"/>
  <c r="Q16" i="58" s="1"/>
  <c r="L20" i="59"/>
  <c r="O16" i="58" s="1"/>
  <c r="K20" i="59"/>
  <c r="J20" i="59"/>
  <c r="K16" i="58" s="1"/>
  <c r="I20" i="59"/>
  <c r="I16" i="58" s="1"/>
  <c r="F20" i="59"/>
  <c r="G16" i="58" s="1"/>
  <c r="E20" i="59"/>
  <c r="D20" i="59"/>
  <c r="C16" i="58" s="1"/>
  <c r="A20" i="59"/>
  <c r="N19" i="59"/>
  <c r="P19" i="59" s="1"/>
  <c r="M19" i="59"/>
  <c r="Q15" i="58" s="1"/>
  <c r="L19" i="59"/>
  <c r="O15" i="58" s="1"/>
  <c r="K19" i="59"/>
  <c r="J19" i="59"/>
  <c r="K15" i="58" s="1"/>
  <c r="I19" i="59"/>
  <c r="I15" i="58" s="1"/>
  <c r="F19" i="59"/>
  <c r="G15" i="58" s="1"/>
  <c r="E19" i="59"/>
  <c r="D19" i="59"/>
  <c r="C15" i="58" s="1"/>
  <c r="A19" i="59"/>
  <c r="N18" i="59"/>
  <c r="P18" i="59" s="1"/>
  <c r="M18" i="59"/>
  <c r="L18" i="59"/>
  <c r="K18" i="59"/>
  <c r="J18" i="59"/>
  <c r="I18" i="59"/>
  <c r="F18" i="59"/>
  <c r="E18" i="59"/>
  <c r="D18" i="59"/>
  <c r="A18" i="59"/>
  <c r="N17" i="59"/>
  <c r="P17" i="59" s="1"/>
  <c r="M17" i="59"/>
  <c r="Q14" i="58" s="1"/>
  <c r="L17" i="59"/>
  <c r="O14" i="58" s="1"/>
  <c r="K17" i="59"/>
  <c r="J17" i="59"/>
  <c r="K14" i="58" s="1"/>
  <c r="I17" i="59"/>
  <c r="I14" i="58" s="1"/>
  <c r="F17" i="59"/>
  <c r="G14" i="58" s="1"/>
  <c r="E17" i="59"/>
  <c r="D17" i="59"/>
  <c r="C14" i="58" s="1"/>
  <c r="A17" i="59"/>
  <c r="N16" i="59"/>
  <c r="P16" i="59" s="1"/>
  <c r="M16" i="59"/>
  <c r="Q13" i="58" s="1"/>
  <c r="L16" i="59"/>
  <c r="O13" i="58" s="1"/>
  <c r="K16" i="59"/>
  <c r="J16" i="59"/>
  <c r="K13" i="58" s="1"/>
  <c r="I16" i="59"/>
  <c r="I13" i="58" s="1"/>
  <c r="F16" i="59"/>
  <c r="G13" i="58" s="1"/>
  <c r="E16" i="59"/>
  <c r="D16" i="59"/>
  <c r="C13" i="58" s="1"/>
  <c r="A16" i="59"/>
  <c r="N15" i="59"/>
  <c r="P15" i="59" s="1"/>
  <c r="M15" i="59"/>
  <c r="Q12" i="58" s="1"/>
  <c r="L15" i="59"/>
  <c r="O12" i="58" s="1"/>
  <c r="K15" i="59"/>
  <c r="J15" i="59"/>
  <c r="K12" i="58" s="1"/>
  <c r="I15" i="59"/>
  <c r="I12" i="58" s="1"/>
  <c r="F15" i="59"/>
  <c r="G12" i="58" s="1"/>
  <c r="V12" i="58" s="1"/>
  <c r="E15" i="59"/>
  <c r="D15" i="59"/>
  <c r="C12" i="58" s="1"/>
  <c r="A15" i="59"/>
  <c r="N14" i="59"/>
  <c r="P14" i="59" s="1"/>
  <c r="M14" i="59"/>
  <c r="Q11" i="58" s="1"/>
  <c r="L14" i="59"/>
  <c r="O11" i="58" s="1"/>
  <c r="K14" i="59"/>
  <c r="J14" i="59"/>
  <c r="K11" i="58" s="1"/>
  <c r="I14" i="59"/>
  <c r="I11" i="58" s="1"/>
  <c r="F14" i="59"/>
  <c r="G11" i="58" s="1"/>
  <c r="V11" i="58" s="1"/>
  <c r="E14" i="59"/>
  <c r="D14" i="59"/>
  <c r="C11" i="58" s="1"/>
  <c r="A14" i="59"/>
  <c r="N13" i="59"/>
  <c r="P13" i="59" s="1"/>
  <c r="M13" i="59"/>
  <c r="Q10" i="58" s="1"/>
  <c r="L13" i="59"/>
  <c r="O10" i="58" s="1"/>
  <c r="K13" i="59"/>
  <c r="J13" i="59"/>
  <c r="K10" i="58" s="1"/>
  <c r="I13" i="59"/>
  <c r="I10" i="58" s="1"/>
  <c r="F13" i="59"/>
  <c r="G10" i="58" s="1"/>
  <c r="E13" i="59"/>
  <c r="D13" i="59"/>
  <c r="C10" i="58" s="1"/>
  <c r="A13" i="59"/>
  <c r="N12" i="59"/>
  <c r="P12" i="59" s="1"/>
  <c r="M12" i="59"/>
  <c r="Q9" i="58" s="1"/>
  <c r="L12" i="59"/>
  <c r="O9" i="58" s="1"/>
  <c r="K12" i="59"/>
  <c r="J12" i="59"/>
  <c r="K9" i="58" s="1"/>
  <c r="I12" i="59"/>
  <c r="I9" i="58" s="1"/>
  <c r="F12" i="59"/>
  <c r="G9" i="58" s="1"/>
  <c r="E12" i="59"/>
  <c r="D12" i="59"/>
  <c r="C9" i="58" s="1"/>
  <c r="A12" i="59"/>
  <c r="N11" i="59"/>
  <c r="P11" i="59" s="1"/>
  <c r="M11" i="59"/>
  <c r="Q8" i="58" s="1"/>
  <c r="L11" i="59"/>
  <c r="O8" i="58" s="1"/>
  <c r="K11" i="59"/>
  <c r="J11" i="59"/>
  <c r="K8" i="58" s="1"/>
  <c r="I11" i="59"/>
  <c r="I8" i="58" s="1"/>
  <c r="F11" i="59"/>
  <c r="G8" i="58" s="1"/>
  <c r="E11" i="59"/>
  <c r="D11" i="59"/>
  <c r="C8" i="58" s="1"/>
  <c r="A11" i="59"/>
  <c r="N10" i="59"/>
  <c r="P10" i="59" s="1"/>
  <c r="M10" i="59"/>
  <c r="L10" i="59"/>
  <c r="K10" i="59"/>
  <c r="J10" i="59"/>
  <c r="I10" i="59"/>
  <c r="F10" i="59"/>
  <c r="E10" i="59"/>
  <c r="D10" i="59"/>
  <c r="A10" i="59"/>
  <c r="N9" i="59"/>
  <c r="P9" i="59" s="1"/>
  <c r="M9" i="59"/>
  <c r="Q7" i="58" s="1"/>
  <c r="L9" i="59"/>
  <c r="O7" i="58" s="1"/>
  <c r="K9" i="59"/>
  <c r="J9" i="59"/>
  <c r="K7" i="58" s="1"/>
  <c r="I9" i="59"/>
  <c r="I7" i="58" s="1"/>
  <c r="F9" i="59"/>
  <c r="G7" i="58" s="1"/>
  <c r="E9" i="59"/>
  <c r="C7" i="58"/>
  <c r="A9" i="59"/>
  <c r="A8" i="59"/>
  <c r="A7" i="59"/>
  <c r="BN63" i="57"/>
  <c r="BN64" i="57" s="1"/>
  <c r="BM63" i="57"/>
  <c r="BM64" i="57" s="1"/>
  <c r="BL63" i="57"/>
  <c r="BL64" i="57" s="1"/>
  <c r="BK63" i="57"/>
  <c r="BK64" i="57" s="1"/>
  <c r="BJ63" i="57"/>
  <c r="BJ64" i="57" s="1"/>
  <c r="BI63" i="57"/>
  <c r="BI64" i="57" s="1"/>
  <c r="BH63" i="57"/>
  <c r="BH64" i="57" s="1"/>
  <c r="BG63" i="57"/>
  <c r="BG64" i="57" s="1"/>
  <c r="BF63" i="57"/>
  <c r="BF64" i="57" s="1"/>
  <c r="BE63" i="57"/>
  <c r="BE64" i="57" s="1"/>
  <c r="BD63" i="57"/>
  <c r="BD64" i="57" s="1"/>
  <c r="AJ63" i="57"/>
  <c r="A32" i="57"/>
  <c r="A58" i="56" s="1"/>
  <c r="F27" i="57"/>
  <c r="F27" i="56" s="1"/>
  <c r="E27" i="57"/>
  <c r="E27" i="56" s="1"/>
  <c r="F26" i="57"/>
  <c r="F26" i="56" s="1"/>
  <c r="F54" i="56" s="1"/>
  <c r="E26" i="57"/>
  <c r="E26" i="56" s="1"/>
  <c r="E54" i="56" s="1"/>
  <c r="W25" i="57"/>
  <c r="V25" i="57"/>
  <c r="BH25" i="57" s="1"/>
  <c r="F25" i="57"/>
  <c r="F25" i="56" s="1"/>
  <c r="F53" i="56" s="1"/>
  <c r="E25" i="57"/>
  <c r="E25" i="56" s="1"/>
  <c r="W24" i="57"/>
  <c r="V24" i="57"/>
  <c r="BH24" i="57" s="1"/>
  <c r="F24" i="57"/>
  <c r="F49" i="110" s="1"/>
  <c r="E24" i="57"/>
  <c r="E24" i="56" s="1"/>
  <c r="E52" i="56" s="1"/>
  <c r="F23" i="57"/>
  <c r="F23" i="56" s="1"/>
  <c r="E23" i="57"/>
  <c r="E23" i="56" s="1"/>
  <c r="F22" i="57"/>
  <c r="F22" i="56" s="1"/>
  <c r="E22" i="57"/>
  <c r="E22" i="56" s="1"/>
  <c r="E50" i="56" s="1"/>
  <c r="F21" i="57"/>
  <c r="F21" i="56" s="1"/>
  <c r="E21" i="57"/>
  <c r="E21" i="56" s="1"/>
  <c r="E49" i="56" s="1"/>
  <c r="F20" i="57"/>
  <c r="F20" i="56" s="1"/>
  <c r="F48" i="56" s="1"/>
  <c r="E20" i="57"/>
  <c r="E20" i="56" s="1"/>
  <c r="E48" i="56" s="1"/>
  <c r="F19" i="57"/>
  <c r="F19" i="56" s="1"/>
  <c r="E19" i="57"/>
  <c r="E19" i="56" s="1"/>
  <c r="E47" i="56" s="1"/>
  <c r="F18" i="57"/>
  <c r="F18" i="56" s="1"/>
  <c r="E18" i="57"/>
  <c r="E43" i="110" s="1"/>
  <c r="F17" i="57"/>
  <c r="F42" i="110" s="1"/>
  <c r="E17" i="57"/>
  <c r="E42" i="110" s="1"/>
  <c r="F16" i="57"/>
  <c r="F16" i="56" s="1"/>
  <c r="F44" i="56" s="1"/>
  <c r="E16" i="57"/>
  <c r="E16" i="56" s="1"/>
  <c r="F15" i="57"/>
  <c r="F15" i="56" s="1"/>
  <c r="F43" i="56" s="1"/>
  <c r="E15" i="57"/>
  <c r="E15" i="56" s="1"/>
  <c r="F14" i="57"/>
  <c r="F14" i="56" s="1"/>
  <c r="F42" i="56" s="1"/>
  <c r="E14" i="57"/>
  <c r="E14" i="56" s="1"/>
  <c r="E42" i="56" s="1"/>
  <c r="F13" i="57"/>
  <c r="E13" i="57"/>
  <c r="F12" i="57"/>
  <c r="E12" i="57"/>
  <c r="F11" i="57"/>
  <c r="E11" i="57"/>
  <c r="F10" i="57"/>
  <c r="F10" i="56" s="1"/>
  <c r="E10" i="57"/>
  <c r="E10" i="56" s="1"/>
  <c r="E38" i="56" s="1"/>
  <c r="F9" i="57"/>
  <c r="F9" i="56" s="1"/>
  <c r="F37" i="56" s="1"/>
  <c r="E9" i="57"/>
  <c r="E9" i="56" s="1"/>
  <c r="F8" i="57"/>
  <c r="F8" i="56" s="1"/>
  <c r="F36" i="56" s="1"/>
  <c r="E8" i="57"/>
  <c r="E8" i="56" s="1"/>
  <c r="E8" i="110" s="1"/>
  <c r="E33" i="110" s="1"/>
  <c r="F7" i="57"/>
  <c r="F7" i="56" s="1"/>
  <c r="F35" i="56" s="1"/>
  <c r="E7" i="57"/>
  <c r="E7" i="56" s="1"/>
  <c r="A2" i="57"/>
  <c r="A63" i="56"/>
  <c r="R59" i="56"/>
  <c r="Q59" i="56"/>
  <c r="P59" i="56"/>
  <c r="O59" i="56"/>
  <c r="K59" i="56"/>
  <c r="H59" i="56"/>
  <c r="G59" i="56"/>
  <c r="F59" i="56"/>
  <c r="E59" i="56"/>
  <c r="D59" i="56"/>
  <c r="C59" i="56"/>
  <c r="F56" i="56"/>
  <c r="E56" i="56"/>
  <c r="A2" i="56"/>
  <c r="R191" i="58"/>
  <c r="Q191" i="58"/>
  <c r="P191" i="58"/>
  <c r="O191" i="58"/>
  <c r="L191" i="58"/>
  <c r="K191" i="58"/>
  <c r="H191" i="58"/>
  <c r="G191" i="58"/>
  <c r="F191" i="58"/>
  <c r="E191" i="58"/>
  <c r="D191" i="58"/>
  <c r="C191" i="58"/>
  <c r="F161" i="58"/>
  <c r="E161" i="58"/>
  <c r="F160" i="58"/>
  <c r="E160" i="58"/>
  <c r="F159" i="58"/>
  <c r="E159" i="58"/>
  <c r="F158" i="58"/>
  <c r="E158" i="58"/>
  <c r="F157" i="58"/>
  <c r="E157" i="58"/>
  <c r="F153" i="58"/>
  <c r="E153" i="58"/>
  <c r="F152" i="58"/>
  <c r="E152" i="58"/>
  <c r="F151" i="58"/>
  <c r="E151" i="58"/>
  <c r="F150" i="58"/>
  <c r="E150" i="58"/>
  <c r="F149" i="58"/>
  <c r="E149" i="58"/>
  <c r="F148" i="58"/>
  <c r="E148" i="58"/>
  <c r="F147" i="58"/>
  <c r="E147" i="58"/>
  <c r="F146" i="58"/>
  <c r="E146" i="58"/>
  <c r="F145" i="58"/>
  <c r="F144" i="58"/>
  <c r="F143" i="58"/>
  <c r="F142" i="58"/>
  <c r="F141" i="58"/>
  <c r="F140" i="58"/>
  <c r="F133" i="58"/>
  <c r="E133" i="58"/>
  <c r="D133" i="58"/>
  <c r="C133" i="58"/>
  <c r="R131" i="58"/>
  <c r="Q131" i="58"/>
  <c r="P131" i="58"/>
  <c r="O131" i="58"/>
  <c r="H131" i="58"/>
  <c r="G131" i="58"/>
  <c r="F131" i="58"/>
  <c r="E131" i="58"/>
  <c r="D131" i="58"/>
  <c r="C131" i="58"/>
  <c r="F107" i="58"/>
  <c r="E107" i="58"/>
  <c r="L98" i="58"/>
  <c r="A60" i="110"/>
  <c r="R56" i="110"/>
  <c r="Q56" i="110"/>
  <c r="P56" i="110"/>
  <c r="O56" i="110"/>
  <c r="K56" i="110"/>
  <c r="H56" i="110"/>
  <c r="G56" i="110"/>
  <c r="F56" i="110"/>
  <c r="E56" i="110"/>
  <c r="D56" i="110"/>
  <c r="C56" i="110"/>
  <c r="A2" i="110"/>
  <c r="U1194" i="70"/>
  <c r="BG1170" i="170" s="1"/>
  <c r="T1194" i="70"/>
  <c r="BF1170" i="170" s="1"/>
  <c r="S1194" i="70"/>
  <c r="R1194" i="70"/>
  <c r="BD1170" i="170" s="1"/>
  <c r="O1194" i="70"/>
  <c r="N1194" i="70"/>
  <c r="AZ1170" i="170" s="1"/>
  <c r="AV1170" i="170"/>
  <c r="AU1170" i="170"/>
  <c r="AT1170" i="170"/>
  <c r="AR1170" i="170"/>
  <c r="BA1165" i="170"/>
  <c r="AK1185" i="70"/>
  <c r="AJ1185" i="70"/>
  <c r="AI1185" i="70"/>
  <c r="AH1185" i="70"/>
  <c r="AE1185" i="70"/>
  <c r="AD1185" i="70"/>
  <c r="BE1159" i="170"/>
  <c r="BG1156" i="170"/>
  <c r="BE1156" i="170"/>
  <c r="BA1156" i="170"/>
  <c r="AF1179" i="70"/>
  <c r="AG1179" i="70" s="1"/>
  <c r="U1179" i="70"/>
  <c r="BG1155" i="170" s="1"/>
  <c r="T1179" i="70"/>
  <c r="BF1155" i="170" s="1"/>
  <c r="S1179" i="70"/>
  <c r="BE1155" i="170" s="1"/>
  <c r="R1179" i="70"/>
  <c r="BD1155" i="170" s="1"/>
  <c r="O1179" i="70"/>
  <c r="BA1155" i="170" s="1"/>
  <c r="N1179" i="70"/>
  <c r="AZ1155" i="170" s="1"/>
  <c r="M1179" i="70"/>
  <c r="L1179" i="70"/>
  <c r="AX1155" i="170" s="1"/>
  <c r="AV1155" i="170"/>
  <c r="AR1155" i="170"/>
  <c r="BA1152" i="170"/>
  <c r="AJ1174" i="70"/>
  <c r="AK1174" i="70" s="1"/>
  <c r="AH1174" i="70"/>
  <c r="AI1174" i="70" s="1"/>
  <c r="AD1174" i="70"/>
  <c r="AE1174" i="70" s="1"/>
  <c r="U1161" i="70"/>
  <c r="BG1141" i="170" s="1"/>
  <c r="T1161" i="70"/>
  <c r="BF1141" i="170" s="1"/>
  <c r="S1161" i="70"/>
  <c r="BE1141" i="170" s="1"/>
  <c r="R1161" i="70"/>
  <c r="BD1141" i="170" s="1"/>
  <c r="O1161" i="70"/>
  <c r="BA1141" i="170" s="1"/>
  <c r="N1161" i="70"/>
  <c r="AZ1141" i="170" s="1"/>
  <c r="M1161" i="70"/>
  <c r="AY1141" i="170" s="1"/>
  <c r="L1161" i="70"/>
  <c r="AX1141" i="170" s="1"/>
  <c r="AW1141" i="170"/>
  <c r="AV1141" i="170"/>
  <c r="AU1141" i="170"/>
  <c r="AT1141" i="170"/>
  <c r="AS1141" i="170"/>
  <c r="AR1141" i="170"/>
  <c r="BG1138" i="170"/>
  <c r="BA1138" i="170"/>
  <c r="U1157" i="70"/>
  <c r="BG1137" i="170" s="1"/>
  <c r="T1157" i="70"/>
  <c r="BF1137" i="170" s="1"/>
  <c r="S1157" i="70"/>
  <c r="BE1137" i="170" s="1"/>
  <c r="R1157" i="70"/>
  <c r="BD1137" i="170" s="1"/>
  <c r="O1157" i="70"/>
  <c r="BA1137" i="170" s="1"/>
  <c r="N1157" i="70"/>
  <c r="AZ1137" i="170" s="1"/>
  <c r="M1157" i="70"/>
  <c r="AY1137" i="170" s="1"/>
  <c r="L1157" i="70"/>
  <c r="AX1137" i="170" s="1"/>
  <c r="AW1137" i="170"/>
  <c r="AV1137" i="170"/>
  <c r="AU1137" i="170"/>
  <c r="AT1137" i="170"/>
  <c r="AS1137" i="170"/>
  <c r="AR1137" i="170"/>
  <c r="BG1134" i="170"/>
  <c r="BE1134" i="170"/>
  <c r="BA1134" i="170"/>
  <c r="AW1134" i="170"/>
  <c r="AS1134" i="170"/>
  <c r="U1153" i="70"/>
  <c r="BG1133" i="170" s="1"/>
  <c r="T1153" i="70"/>
  <c r="BF1133" i="170" s="1"/>
  <c r="S1153" i="70"/>
  <c r="BE1133" i="170" s="1"/>
  <c r="R1153" i="70"/>
  <c r="BD1133" i="170" s="1"/>
  <c r="O1153" i="70"/>
  <c r="BA1133" i="170" s="1"/>
  <c r="N1153" i="70"/>
  <c r="AZ1133" i="170" s="1"/>
  <c r="M1153" i="70"/>
  <c r="AY1133" i="170" s="1"/>
  <c r="L1153" i="70"/>
  <c r="AX1133" i="170" s="1"/>
  <c r="AW1133" i="170"/>
  <c r="AV1133" i="170"/>
  <c r="AU1133" i="170"/>
  <c r="AT1133" i="170"/>
  <c r="AS1133" i="170"/>
  <c r="AR1133" i="170"/>
  <c r="BG1130" i="170"/>
  <c r="BA1130" i="170"/>
  <c r="AG1148" i="70"/>
  <c r="AJ1148" i="70"/>
  <c r="AK1148" i="70" s="1"/>
  <c r="AH1148" i="70"/>
  <c r="AI1148" i="70" s="1"/>
  <c r="AD1148" i="70"/>
  <c r="AE1148" i="70" s="1"/>
  <c r="BG1126" i="170"/>
  <c r="BE1126" i="170"/>
  <c r="AG1144" i="70"/>
  <c r="AJ1144" i="70"/>
  <c r="AK1144" i="70" s="1"/>
  <c r="AH1144" i="70"/>
  <c r="AI1144" i="70" s="1"/>
  <c r="AE1144" i="70"/>
  <c r="AD1144" i="70"/>
  <c r="BE1122" i="170"/>
  <c r="BA1122" i="170"/>
  <c r="AG1140" i="70"/>
  <c r="AJ1140" i="70"/>
  <c r="AK1140" i="70" s="1"/>
  <c r="AH1140" i="70"/>
  <c r="AI1140" i="70" s="1"/>
  <c r="AE1140" i="70"/>
  <c r="AD1140" i="70"/>
  <c r="BA1118" i="170"/>
  <c r="AJ1136" i="70"/>
  <c r="AK1136" i="70" s="1"/>
  <c r="AH1136" i="70"/>
  <c r="AI1136" i="70" s="1"/>
  <c r="AE1136" i="70"/>
  <c r="AD1136" i="70"/>
  <c r="BA1114" i="170"/>
  <c r="AG1132" i="70"/>
  <c r="AF1132" i="70"/>
  <c r="AJ1132" i="70"/>
  <c r="AK1132" i="70" s="1"/>
  <c r="AH1132" i="70"/>
  <c r="AI1132" i="70" s="1"/>
  <c r="AE1132" i="70"/>
  <c r="AD1132" i="70"/>
  <c r="BA1110" i="170"/>
  <c r="AJ1128" i="70"/>
  <c r="AK1128" i="70" s="1"/>
  <c r="AH1128" i="70"/>
  <c r="AI1128" i="70" s="1"/>
  <c r="AD1128" i="70"/>
  <c r="AE1128" i="70" s="1"/>
  <c r="L51" i="23"/>
  <c r="U1125" i="70"/>
  <c r="BG1105" i="170" s="1"/>
  <c r="T1125" i="70"/>
  <c r="BF1105" i="170" s="1"/>
  <c r="S1125" i="70"/>
  <c r="BE1105" i="170" s="1"/>
  <c r="R1125" i="70"/>
  <c r="BD1105" i="170" s="1"/>
  <c r="O1125" i="70"/>
  <c r="BA1105" i="170" s="1"/>
  <c r="N1125" i="70"/>
  <c r="AZ1105" i="170" s="1"/>
  <c r="M1125" i="70"/>
  <c r="L1125" i="70"/>
  <c r="AX1105" i="170" s="1"/>
  <c r="AV1105" i="170"/>
  <c r="AU1105" i="170"/>
  <c r="AT1105" i="170"/>
  <c r="AS1105" i="170"/>
  <c r="AR1105" i="170"/>
  <c r="U1121" i="70"/>
  <c r="BG1101" i="170" s="1"/>
  <c r="T1121" i="70"/>
  <c r="BF1101" i="170" s="1"/>
  <c r="S1121" i="70"/>
  <c r="BE1101" i="170" s="1"/>
  <c r="R1121" i="70"/>
  <c r="BD1101" i="170" s="1"/>
  <c r="O1121" i="70"/>
  <c r="BA1101" i="170" s="1"/>
  <c r="N1121" i="70"/>
  <c r="AZ1101" i="170" s="1"/>
  <c r="M1121" i="70"/>
  <c r="AY1101" i="170" s="1"/>
  <c r="L1121" i="70"/>
  <c r="AX1101" i="170" s="1"/>
  <c r="AV1101" i="170"/>
  <c r="AU1101" i="170"/>
  <c r="AT1101" i="170"/>
  <c r="AR1101" i="170"/>
  <c r="BA1098" i="170"/>
  <c r="AS1098" i="170"/>
  <c r="U1117" i="70"/>
  <c r="BG1097" i="170" s="1"/>
  <c r="T1117" i="70"/>
  <c r="BF1097" i="170" s="1"/>
  <c r="S1117" i="70"/>
  <c r="BE1097" i="170" s="1"/>
  <c r="R1117" i="70"/>
  <c r="BD1097" i="170" s="1"/>
  <c r="O1117" i="70"/>
  <c r="BA1097" i="170" s="1"/>
  <c r="N1117" i="70"/>
  <c r="AZ1097" i="170" s="1"/>
  <c r="M1117" i="70"/>
  <c r="AY1097" i="170" s="1"/>
  <c r="L1117" i="70"/>
  <c r="AX1097" i="170" s="1"/>
  <c r="AW1097" i="170"/>
  <c r="AV1097" i="170"/>
  <c r="AU1097" i="170"/>
  <c r="AT1097" i="170"/>
  <c r="AS1097" i="170"/>
  <c r="AR1097" i="170"/>
  <c r="BG1094" i="170"/>
  <c r="AY1094" i="170"/>
  <c r="AS1094" i="170"/>
  <c r="U1113" i="70"/>
  <c r="BG1093" i="170" s="1"/>
  <c r="T1113" i="70"/>
  <c r="BF1093" i="170" s="1"/>
  <c r="S1113" i="70"/>
  <c r="BE1093" i="170" s="1"/>
  <c r="R1113" i="70"/>
  <c r="BD1093" i="170" s="1"/>
  <c r="O1113" i="70"/>
  <c r="BA1093" i="170" s="1"/>
  <c r="N1113" i="70"/>
  <c r="AZ1093" i="170" s="1"/>
  <c r="M1113" i="70"/>
  <c r="AY1093" i="170" s="1"/>
  <c r="L1113" i="70"/>
  <c r="AX1093" i="170" s="1"/>
  <c r="AW1093" i="170"/>
  <c r="AV1093" i="170"/>
  <c r="AU1093" i="170"/>
  <c r="AT1093" i="170"/>
  <c r="AS1093" i="170"/>
  <c r="AR1093" i="170"/>
  <c r="BG1090" i="170"/>
  <c r="BE1090" i="170"/>
  <c r="BA1090" i="170"/>
  <c r="U1109" i="70"/>
  <c r="BG1089" i="170" s="1"/>
  <c r="T1109" i="70"/>
  <c r="BF1089" i="170" s="1"/>
  <c r="S1109" i="70"/>
  <c r="BE1089" i="170" s="1"/>
  <c r="R1109" i="70"/>
  <c r="BD1089" i="170" s="1"/>
  <c r="O1109" i="70"/>
  <c r="BA1089" i="170" s="1"/>
  <c r="N1109" i="70"/>
  <c r="AZ1089" i="170" s="1"/>
  <c r="M1109" i="70"/>
  <c r="AY1089" i="170" s="1"/>
  <c r="L1109" i="70"/>
  <c r="AX1089" i="170" s="1"/>
  <c r="AW1089" i="170"/>
  <c r="AV1089" i="170"/>
  <c r="AU1089" i="170"/>
  <c r="AT1089" i="170"/>
  <c r="AS1089" i="170"/>
  <c r="AR1089" i="170"/>
  <c r="AY1086" i="170"/>
  <c r="AW1086" i="170"/>
  <c r="U1105" i="70"/>
  <c r="BG1085" i="170" s="1"/>
  <c r="T1105" i="70"/>
  <c r="BF1085" i="170" s="1"/>
  <c r="S1105" i="70"/>
  <c r="BE1085" i="170" s="1"/>
  <c r="R1105" i="70"/>
  <c r="BD1085" i="170" s="1"/>
  <c r="O1105" i="70"/>
  <c r="BA1085" i="170" s="1"/>
  <c r="N1105" i="70"/>
  <c r="AZ1085" i="170" s="1"/>
  <c r="M1105" i="70"/>
  <c r="AY1085" i="170" s="1"/>
  <c r="L1105" i="70"/>
  <c r="AX1085" i="170" s="1"/>
  <c r="AW1085" i="170"/>
  <c r="AV1085" i="170"/>
  <c r="AU1085" i="170"/>
  <c r="AT1085" i="170"/>
  <c r="AS1085" i="170"/>
  <c r="AR1085" i="170"/>
  <c r="BE1082" i="170"/>
  <c r="BA1082" i="170"/>
  <c r="AY1082" i="170"/>
  <c r="AW1082" i="170"/>
  <c r="AS1082" i="170"/>
  <c r="U1101" i="70"/>
  <c r="BG1081" i="170" s="1"/>
  <c r="T1101" i="70"/>
  <c r="BF1081" i="170" s="1"/>
  <c r="S1101" i="70"/>
  <c r="BE1081" i="170" s="1"/>
  <c r="R1101" i="70"/>
  <c r="BD1081" i="170" s="1"/>
  <c r="O1101" i="70"/>
  <c r="BA1081" i="170" s="1"/>
  <c r="N1101" i="70"/>
  <c r="AZ1081" i="170" s="1"/>
  <c r="M1101" i="70"/>
  <c r="AY1081" i="170" s="1"/>
  <c r="L1101" i="70"/>
  <c r="AX1081" i="170" s="1"/>
  <c r="AW1081" i="170"/>
  <c r="AV1081" i="170"/>
  <c r="AU1081" i="170"/>
  <c r="AT1081" i="170"/>
  <c r="AS1081" i="170"/>
  <c r="AR1081" i="170"/>
  <c r="AU1077" i="170"/>
  <c r="AT1079" i="170"/>
  <c r="M1095" i="70"/>
  <c r="L1095" i="70"/>
  <c r="AX1075" i="170" s="1"/>
  <c r="AI1094" i="70"/>
  <c r="AV1075" i="170"/>
  <c r="AE1094" i="70"/>
  <c r="AR1075" i="170"/>
  <c r="AU1068" i="170"/>
  <c r="AT1068" i="170"/>
  <c r="AS1068" i="170"/>
  <c r="AR1068" i="170"/>
  <c r="AU1066" i="170"/>
  <c r="AT1066" i="170"/>
  <c r="AF1075" i="70"/>
  <c r="AG1075" i="70" s="1"/>
  <c r="AF1074" i="70"/>
  <c r="AG1074" i="70" s="1"/>
  <c r="AU1049" i="170"/>
  <c r="AT1049" i="170"/>
  <c r="AS1049" i="170"/>
  <c r="AR1049" i="170"/>
  <c r="T1067" i="70"/>
  <c r="BF1048" i="170" s="1"/>
  <c r="R1067" i="70"/>
  <c r="Q1067" i="70"/>
  <c r="BC1048" i="170" s="1"/>
  <c r="N1067" i="70"/>
  <c r="AS1066" i="70"/>
  <c r="AQ1066" i="70"/>
  <c r="AM1066" i="70"/>
  <c r="AK1066" i="70"/>
  <c r="AJ1066" i="70"/>
  <c r="AI1066" i="70"/>
  <c r="AH1066" i="70"/>
  <c r="AG1066" i="70"/>
  <c r="AF1066" i="70"/>
  <c r="AE1066" i="70"/>
  <c r="AD1066" i="70"/>
  <c r="U1066" i="70"/>
  <c r="T1066" i="70"/>
  <c r="BF1047" i="170" s="1"/>
  <c r="S1066" i="70"/>
  <c r="R1066" i="70"/>
  <c r="BD1047" i="170" s="1"/>
  <c r="O1066" i="70"/>
  <c r="BA1047" i="170" s="1"/>
  <c r="N1066" i="70"/>
  <c r="AZ1047" i="170" s="1"/>
  <c r="M1066" i="70"/>
  <c r="L1066" i="70"/>
  <c r="AX1047" i="170" s="1"/>
  <c r="AT1047" i="170"/>
  <c r="AR1047" i="170"/>
  <c r="U1065" i="70"/>
  <c r="BG1046" i="170" s="1"/>
  <c r="T1065" i="70"/>
  <c r="BF1046" i="170" s="1"/>
  <c r="S1065" i="70"/>
  <c r="BE1046" i="170" s="1"/>
  <c r="R1065" i="70"/>
  <c r="BD1046" i="170" s="1"/>
  <c r="O1065" i="70"/>
  <c r="BA1046" i="170" s="1"/>
  <c r="N1065" i="70"/>
  <c r="AZ1046" i="170" s="1"/>
  <c r="M1065" i="70"/>
  <c r="AY1046" i="170" s="1"/>
  <c r="L1065" i="70"/>
  <c r="AX1046" i="170" s="1"/>
  <c r="AW1046" i="170"/>
  <c r="AV1046" i="170"/>
  <c r="AU1046" i="170"/>
  <c r="AT1046" i="170"/>
  <c r="AS1046" i="170"/>
  <c r="AR1046" i="170"/>
  <c r="U1064" i="70"/>
  <c r="BG1045" i="170" s="1"/>
  <c r="T1064" i="70"/>
  <c r="BF1045" i="170" s="1"/>
  <c r="S1064" i="70"/>
  <c r="BE1045" i="170" s="1"/>
  <c r="R1064" i="70"/>
  <c r="BD1045" i="170" s="1"/>
  <c r="O1064" i="70"/>
  <c r="BA1045" i="170" s="1"/>
  <c r="N1064" i="70"/>
  <c r="AZ1045" i="170" s="1"/>
  <c r="M1064" i="70"/>
  <c r="AY1045" i="170" s="1"/>
  <c r="L1064" i="70"/>
  <c r="AX1045" i="170" s="1"/>
  <c r="AW1045" i="170"/>
  <c r="AU1045" i="170"/>
  <c r="AT1045" i="170"/>
  <c r="AS1045" i="170"/>
  <c r="AR1045" i="170"/>
  <c r="U1063" i="70"/>
  <c r="BG1044" i="170" s="1"/>
  <c r="T1063" i="70"/>
  <c r="BF1044" i="170" s="1"/>
  <c r="S1063" i="70"/>
  <c r="BE1044" i="170" s="1"/>
  <c r="R1063" i="70"/>
  <c r="BD1044" i="170" s="1"/>
  <c r="O1063" i="70"/>
  <c r="BA1044" i="170" s="1"/>
  <c r="N1063" i="70"/>
  <c r="AZ1044" i="170" s="1"/>
  <c r="M1063" i="70"/>
  <c r="AY1044" i="170" s="1"/>
  <c r="L1063" i="70"/>
  <c r="AX1044" i="170" s="1"/>
  <c r="AW1044" i="170"/>
  <c r="AU1044" i="170"/>
  <c r="AT1044" i="170"/>
  <c r="AS1044" i="170"/>
  <c r="AR1044" i="170"/>
  <c r="U1062" i="70"/>
  <c r="BG1043" i="170" s="1"/>
  <c r="T1062" i="70"/>
  <c r="BF1043" i="170" s="1"/>
  <c r="S1062" i="70"/>
  <c r="BE1043" i="170" s="1"/>
  <c r="R1062" i="70"/>
  <c r="BD1043" i="170" s="1"/>
  <c r="O1062" i="70"/>
  <c r="BA1043" i="170" s="1"/>
  <c r="N1062" i="70"/>
  <c r="AZ1043" i="170" s="1"/>
  <c r="M1062" i="70"/>
  <c r="AY1043" i="170" s="1"/>
  <c r="L1062" i="70"/>
  <c r="AX1043" i="170" s="1"/>
  <c r="AW1043" i="170"/>
  <c r="AU1043" i="170"/>
  <c r="AT1043" i="170"/>
  <c r="AS1043" i="170"/>
  <c r="AR1043" i="170"/>
  <c r="U1061" i="70"/>
  <c r="BG1042" i="170" s="1"/>
  <c r="T1061" i="70"/>
  <c r="BF1042" i="170" s="1"/>
  <c r="S1061" i="70"/>
  <c r="BE1042" i="170" s="1"/>
  <c r="R1061" i="70"/>
  <c r="BD1042" i="170" s="1"/>
  <c r="O1061" i="70"/>
  <c r="BA1042" i="170" s="1"/>
  <c r="N1061" i="70"/>
  <c r="AZ1042" i="170" s="1"/>
  <c r="M1061" i="70"/>
  <c r="AY1042" i="170" s="1"/>
  <c r="L1061" i="70"/>
  <c r="AX1042" i="170" s="1"/>
  <c r="AW1042" i="170"/>
  <c r="AU1042" i="170"/>
  <c r="AT1042" i="170"/>
  <c r="AS1042" i="170"/>
  <c r="AR1042" i="170"/>
  <c r="U1060" i="70"/>
  <c r="BG1041" i="170" s="1"/>
  <c r="T1060" i="70"/>
  <c r="BF1041" i="170" s="1"/>
  <c r="S1060" i="70"/>
  <c r="R1060" i="70"/>
  <c r="BD1041" i="170" s="1"/>
  <c r="O1060" i="70"/>
  <c r="N1060" i="70"/>
  <c r="AZ1041" i="170" s="1"/>
  <c r="M1060" i="70"/>
  <c r="AY1041" i="170" s="1"/>
  <c r="L1060" i="70"/>
  <c r="AX1041" i="170" s="1"/>
  <c r="AU1041" i="170"/>
  <c r="AT1041" i="170"/>
  <c r="AS1041" i="170"/>
  <c r="AR1041" i="170"/>
  <c r="U1059" i="70"/>
  <c r="BG1040" i="170" s="1"/>
  <c r="T1059" i="70"/>
  <c r="BF1040" i="170" s="1"/>
  <c r="S1059" i="70"/>
  <c r="BE1040" i="170" s="1"/>
  <c r="R1059" i="70"/>
  <c r="BD1040" i="170" s="1"/>
  <c r="O1059" i="70"/>
  <c r="BA1040" i="170" s="1"/>
  <c r="N1059" i="70"/>
  <c r="AZ1040" i="170" s="1"/>
  <c r="M1059" i="70"/>
  <c r="AY1040" i="170" s="1"/>
  <c r="L1059" i="70"/>
  <c r="AX1040" i="170" s="1"/>
  <c r="AU1040" i="170"/>
  <c r="AT1040" i="170"/>
  <c r="AS1040" i="170"/>
  <c r="AR1040" i="170"/>
  <c r="U1058" i="70"/>
  <c r="BG1039" i="170" s="1"/>
  <c r="T1058" i="70"/>
  <c r="BF1039" i="170" s="1"/>
  <c r="S1058" i="70"/>
  <c r="BE1039" i="170" s="1"/>
  <c r="R1058" i="70"/>
  <c r="BD1039" i="170" s="1"/>
  <c r="O1058" i="70"/>
  <c r="BA1039" i="170" s="1"/>
  <c r="N1058" i="70"/>
  <c r="AZ1039" i="170" s="1"/>
  <c r="M1058" i="70"/>
  <c r="AY1039" i="170" s="1"/>
  <c r="L1058" i="70"/>
  <c r="AX1039" i="170" s="1"/>
  <c r="AU1039" i="170"/>
  <c r="AT1039" i="170"/>
  <c r="AS1039" i="170"/>
  <c r="AR1039" i="170"/>
  <c r="U1057" i="70"/>
  <c r="BG1038" i="170" s="1"/>
  <c r="T1057" i="70"/>
  <c r="BF1038" i="170" s="1"/>
  <c r="S1057" i="70"/>
  <c r="BE1038" i="170" s="1"/>
  <c r="R1057" i="70"/>
  <c r="BD1038" i="170" s="1"/>
  <c r="O1057" i="70"/>
  <c r="BA1038" i="170" s="1"/>
  <c r="N1057" i="70"/>
  <c r="AZ1038" i="170" s="1"/>
  <c r="M1057" i="70"/>
  <c r="AY1038" i="170" s="1"/>
  <c r="L1057" i="70"/>
  <c r="AX1038" i="170" s="1"/>
  <c r="AW1038" i="170"/>
  <c r="AV1038" i="170"/>
  <c r="AU1038" i="170"/>
  <c r="AT1038" i="170"/>
  <c r="AS1038" i="170"/>
  <c r="AR1038" i="170"/>
  <c r="U1056" i="70"/>
  <c r="BG1037" i="170" s="1"/>
  <c r="T1056" i="70"/>
  <c r="BF1037" i="170" s="1"/>
  <c r="S1056" i="70"/>
  <c r="BE1037" i="170" s="1"/>
  <c r="R1056" i="70"/>
  <c r="BD1037" i="170" s="1"/>
  <c r="O1056" i="70"/>
  <c r="BA1037" i="170" s="1"/>
  <c r="N1056" i="70"/>
  <c r="AZ1037" i="170" s="1"/>
  <c r="M1056" i="70"/>
  <c r="AY1037" i="170" s="1"/>
  <c r="L1056" i="70"/>
  <c r="AX1037" i="170" s="1"/>
  <c r="AU1037" i="170"/>
  <c r="AT1037" i="170"/>
  <c r="AS1037" i="170"/>
  <c r="AR1037" i="170"/>
  <c r="U1055" i="70"/>
  <c r="BG1036" i="170" s="1"/>
  <c r="T1055" i="70"/>
  <c r="BF1036" i="170" s="1"/>
  <c r="S1055" i="70"/>
  <c r="BE1036" i="170" s="1"/>
  <c r="R1055" i="70"/>
  <c r="BD1036" i="170" s="1"/>
  <c r="O1055" i="70"/>
  <c r="BA1036" i="170" s="1"/>
  <c r="N1055" i="70"/>
  <c r="AZ1036" i="170" s="1"/>
  <c r="M1055" i="70"/>
  <c r="AY1036" i="170" s="1"/>
  <c r="L1055" i="70"/>
  <c r="AX1036" i="170" s="1"/>
  <c r="AU1036" i="170"/>
  <c r="AT1036" i="170"/>
  <c r="AS1036" i="170"/>
  <c r="AR1036" i="170"/>
  <c r="U1054" i="70"/>
  <c r="BG1035" i="170" s="1"/>
  <c r="T1054" i="70"/>
  <c r="BF1035" i="170" s="1"/>
  <c r="S1054" i="70"/>
  <c r="BE1035" i="170" s="1"/>
  <c r="R1054" i="70"/>
  <c r="BD1035" i="170" s="1"/>
  <c r="O1054" i="70"/>
  <c r="BA1035" i="170" s="1"/>
  <c r="N1054" i="70"/>
  <c r="AZ1035" i="170" s="1"/>
  <c r="M1054" i="70"/>
  <c r="AY1035" i="170" s="1"/>
  <c r="L1054" i="70"/>
  <c r="AX1035" i="170" s="1"/>
  <c r="AU1035" i="170"/>
  <c r="AT1035" i="170"/>
  <c r="AS1035" i="170"/>
  <c r="AR1035" i="170"/>
  <c r="U1053" i="70"/>
  <c r="BG1034" i="170" s="1"/>
  <c r="T1053" i="70"/>
  <c r="BF1034" i="170" s="1"/>
  <c r="S1053" i="70"/>
  <c r="BE1034" i="170" s="1"/>
  <c r="R1053" i="70"/>
  <c r="BD1034" i="170" s="1"/>
  <c r="O1053" i="70"/>
  <c r="BA1034" i="170" s="1"/>
  <c r="N1053" i="70"/>
  <c r="AZ1034" i="170" s="1"/>
  <c r="M1053" i="70"/>
  <c r="AY1034" i="170" s="1"/>
  <c r="L1053" i="70"/>
  <c r="AX1034" i="170" s="1"/>
  <c r="AU1034" i="170"/>
  <c r="AT1034" i="170"/>
  <c r="AS1034" i="170"/>
  <c r="AR1034" i="170"/>
  <c r="U1052" i="70"/>
  <c r="BG1033" i="170" s="1"/>
  <c r="T1052" i="70"/>
  <c r="BF1033" i="170" s="1"/>
  <c r="S1052" i="70"/>
  <c r="BE1033" i="170" s="1"/>
  <c r="R1052" i="70"/>
  <c r="BD1033" i="170" s="1"/>
  <c r="O1052" i="70"/>
  <c r="BA1033" i="170" s="1"/>
  <c r="N1052" i="70"/>
  <c r="AZ1033" i="170" s="1"/>
  <c r="M1052" i="70"/>
  <c r="AY1033" i="170" s="1"/>
  <c r="L1052" i="70"/>
  <c r="AX1033" i="170" s="1"/>
  <c r="AU1033" i="170"/>
  <c r="AT1033" i="170"/>
  <c r="AS1033" i="170"/>
  <c r="AR1033" i="170"/>
  <c r="U1051" i="70"/>
  <c r="BG1032" i="170" s="1"/>
  <c r="T1051" i="70"/>
  <c r="BF1032" i="170" s="1"/>
  <c r="S1051" i="70"/>
  <c r="BE1032" i="170" s="1"/>
  <c r="R1051" i="70"/>
  <c r="BD1032" i="170" s="1"/>
  <c r="O1051" i="70"/>
  <c r="BA1032" i="170" s="1"/>
  <c r="N1051" i="70"/>
  <c r="AZ1032" i="170" s="1"/>
  <c r="M1051" i="70"/>
  <c r="AY1032" i="170" s="1"/>
  <c r="L1051" i="70"/>
  <c r="AX1032" i="170" s="1"/>
  <c r="AU1032" i="170"/>
  <c r="AT1032" i="170"/>
  <c r="AS1032" i="170"/>
  <c r="AR1032" i="170"/>
  <c r="U1050" i="70"/>
  <c r="BG1031" i="170" s="1"/>
  <c r="T1050" i="70"/>
  <c r="BF1031" i="170" s="1"/>
  <c r="S1050" i="70"/>
  <c r="BE1031" i="170" s="1"/>
  <c r="R1050" i="70"/>
  <c r="BD1031" i="170" s="1"/>
  <c r="O1050" i="70"/>
  <c r="BA1031" i="170" s="1"/>
  <c r="N1050" i="70"/>
  <c r="AZ1031" i="170" s="1"/>
  <c r="M1050" i="70"/>
  <c r="AY1031" i="170" s="1"/>
  <c r="L1050" i="70"/>
  <c r="AX1031" i="170" s="1"/>
  <c r="AU1031" i="170"/>
  <c r="AT1031" i="170"/>
  <c r="AS1031" i="170"/>
  <c r="AR1031" i="170"/>
  <c r="U1049" i="70"/>
  <c r="BG1030" i="170" s="1"/>
  <c r="T1049" i="70"/>
  <c r="BF1030" i="170" s="1"/>
  <c r="S1049" i="70"/>
  <c r="BE1030" i="170" s="1"/>
  <c r="R1049" i="70"/>
  <c r="BD1030" i="170" s="1"/>
  <c r="O1049" i="70"/>
  <c r="BA1030" i="170" s="1"/>
  <c r="N1049" i="70"/>
  <c r="AZ1030" i="170" s="1"/>
  <c r="M1049" i="70"/>
  <c r="AY1030" i="170" s="1"/>
  <c r="L1049" i="70"/>
  <c r="AX1030" i="170" s="1"/>
  <c r="AU1030" i="170"/>
  <c r="AT1030" i="170"/>
  <c r="AS1030" i="170"/>
  <c r="AR1030" i="170"/>
  <c r="U1048" i="70"/>
  <c r="BG1029" i="170" s="1"/>
  <c r="T1048" i="70"/>
  <c r="BF1029" i="170" s="1"/>
  <c r="S1048" i="70"/>
  <c r="BE1029" i="170" s="1"/>
  <c r="R1048" i="70"/>
  <c r="BD1029" i="170" s="1"/>
  <c r="O1048" i="70"/>
  <c r="BA1029" i="170" s="1"/>
  <c r="N1048" i="70"/>
  <c r="AZ1029" i="170" s="1"/>
  <c r="M1048" i="70"/>
  <c r="AY1029" i="170" s="1"/>
  <c r="L1048" i="70"/>
  <c r="AX1029" i="170" s="1"/>
  <c r="AU1029" i="170"/>
  <c r="AT1029" i="170"/>
  <c r="AS1029" i="170"/>
  <c r="AR1029" i="170"/>
  <c r="U1047" i="70"/>
  <c r="BG1028" i="170" s="1"/>
  <c r="T1047" i="70"/>
  <c r="BF1028" i="170" s="1"/>
  <c r="S1047" i="70"/>
  <c r="BE1028" i="170" s="1"/>
  <c r="R1047" i="70"/>
  <c r="BD1028" i="170" s="1"/>
  <c r="O1047" i="70"/>
  <c r="BA1028" i="170" s="1"/>
  <c r="N1047" i="70"/>
  <c r="AZ1028" i="170" s="1"/>
  <c r="M1047" i="70"/>
  <c r="AY1028" i="170" s="1"/>
  <c r="L1047" i="70"/>
  <c r="AX1028" i="170" s="1"/>
  <c r="AW1028" i="170"/>
  <c r="AU1028" i="170"/>
  <c r="AT1028" i="170"/>
  <c r="AS1028" i="170"/>
  <c r="AR1028" i="170"/>
  <c r="U1046" i="70"/>
  <c r="BG1027" i="170" s="1"/>
  <c r="T1046" i="70"/>
  <c r="BF1027" i="170" s="1"/>
  <c r="S1046" i="70"/>
  <c r="BE1027" i="170" s="1"/>
  <c r="R1046" i="70"/>
  <c r="BD1027" i="170" s="1"/>
  <c r="O1046" i="70"/>
  <c r="BA1027" i="170" s="1"/>
  <c r="N1046" i="70"/>
  <c r="AZ1027" i="170" s="1"/>
  <c r="M1046" i="70"/>
  <c r="AY1027" i="170" s="1"/>
  <c r="L1046" i="70"/>
  <c r="AX1027" i="170" s="1"/>
  <c r="AW1027" i="170"/>
  <c r="AU1027" i="170"/>
  <c r="AT1027" i="170"/>
  <c r="AS1027" i="170"/>
  <c r="AR1027" i="170"/>
  <c r="U1045" i="70"/>
  <c r="BG1026" i="170" s="1"/>
  <c r="T1045" i="70"/>
  <c r="BF1026" i="170" s="1"/>
  <c r="S1045" i="70"/>
  <c r="BE1026" i="170" s="1"/>
  <c r="R1045" i="70"/>
  <c r="BD1026" i="170" s="1"/>
  <c r="O1045" i="70"/>
  <c r="BA1026" i="170" s="1"/>
  <c r="N1045" i="70"/>
  <c r="AZ1026" i="170" s="1"/>
  <c r="M1045" i="70"/>
  <c r="AY1026" i="170" s="1"/>
  <c r="L1045" i="70"/>
  <c r="AX1026" i="170" s="1"/>
  <c r="AU1026" i="170"/>
  <c r="AT1026" i="170"/>
  <c r="AS1026" i="170"/>
  <c r="AR1026" i="170"/>
  <c r="U1044" i="70"/>
  <c r="BG1025" i="170" s="1"/>
  <c r="T1044" i="70"/>
  <c r="BF1025" i="170" s="1"/>
  <c r="S1044" i="70"/>
  <c r="BE1025" i="170" s="1"/>
  <c r="R1044" i="70"/>
  <c r="BD1025" i="170" s="1"/>
  <c r="O1044" i="70"/>
  <c r="BA1025" i="170" s="1"/>
  <c r="N1044" i="70"/>
  <c r="AZ1025" i="170" s="1"/>
  <c r="M1044" i="70"/>
  <c r="AY1025" i="170" s="1"/>
  <c r="L1044" i="70"/>
  <c r="AX1025" i="170" s="1"/>
  <c r="AU1025" i="170"/>
  <c r="AT1025" i="170"/>
  <c r="AS1025" i="170"/>
  <c r="AR1025" i="170"/>
  <c r="U1043" i="70"/>
  <c r="BG1024" i="170" s="1"/>
  <c r="T1043" i="70"/>
  <c r="BF1024" i="170" s="1"/>
  <c r="S1043" i="70"/>
  <c r="BE1024" i="170" s="1"/>
  <c r="R1043" i="70"/>
  <c r="BD1024" i="170" s="1"/>
  <c r="O1043" i="70"/>
  <c r="BA1024" i="170" s="1"/>
  <c r="N1043" i="70"/>
  <c r="AZ1024" i="170" s="1"/>
  <c r="M1043" i="70"/>
  <c r="AY1024" i="170" s="1"/>
  <c r="L1043" i="70"/>
  <c r="AX1024" i="170" s="1"/>
  <c r="AU1024" i="170"/>
  <c r="AT1024" i="170"/>
  <c r="AS1024" i="170"/>
  <c r="AR1024" i="170"/>
  <c r="U1042" i="70"/>
  <c r="BG1023" i="170" s="1"/>
  <c r="T1042" i="70"/>
  <c r="BF1023" i="170" s="1"/>
  <c r="S1042" i="70"/>
  <c r="BE1023" i="170" s="1"/>
  <c r="R1042" i="70"/>
  <c r="BD1023" i="170" s="1"/>
  <c r="O1042" i="70"/>
  <c r="BA1023" i="170" s="1"/>
  <c r="N1042" i="70"/>
  <c r="AZ1023" i="170" s="1"/>
  <c r="M1042" i="70"/>
  <c r="AY1023" i="170" s="1"/>
  <c r="L1042" i="70"/>
  <c r="AX1023" i="170" s="1"/>
  <c r="AU1023" i="170"/>
  <c r="AT1023" i="170"/>
  <c r="AS1023" i="170"/>
  <c r="AR1023" i="170"/>
  <c r="U1041" i="70"/>
  <c r="BG1022" i="170" s="1"/>
  <c r="T1041" i="70"/>
  <c r="BF1022" i="170" s="1"/>
  <c r="S1041" i="70"/>
  <c r="BE1022" i="170" s="1"/>
  <c r="R1041" i="70"/>
  <c r="BD1022" i="170" s="1"/>
  <c r="O1041" i="70"/>
  <c r="BA1022" i="170" s="1"/>
  <c r="N1041" i="70"/>
  <c r="AZ1022" i="170" s="1"/>
  <c r="M1041" i="70"/>
  <c r="AY1022" i="170" s="1"/>
  <c r="L1041" i="70"/>
  <c r="AX1022" i="170" s="1"/>
  <c r="AU1022" i="170"/>
  <c r="AT1022" i="170"/>
  <c r="AS1022" i="170"/>
  <c r="AR1022" i="170"/>
  <c r="U1040" i="70"/>
  <c r="BG1021" i="170" s="1"/>
  <c r="T1040" i="70"/>
  <c r="BF1021" i="170" s="1"/>
  <c r="S1040" i="70"/>
  <c r="BE1021" i="170" s="1"/>
  <c r="R1040" i="70"/>
  <c r="BD1021" i="170" s="1"/>
  <c r="O1040" i="70"/>
  <c r="BA1021" i="170" s="1"/>
  <c r="N1040" i="70"/>
  <c r="AZ1021" i="170" s="1"/>
  <c r="M1040" i="70"/>
  <c r="AY1021" i="170" s="1"/>
  <c r="L1040" i="70"/>
  <c r="AX1021" i="170" s="1"/>
  <c r="AU1021" i="170"/>
  <c r="AT1021" i="170"/>
  <c r="AS1021" i="170"/>
  <c r="AR1021" i="170"/>
  <c r="U1039" i="70"/>
  <c r="BG1020" i="170" s="1"/>
  <c r="T1039" i="70"/>
  <c r="BF1020" i="170" s="1"/>
  <c r="S1039" i="70"/>
  <c r="BE1020" i="170" s="1"/>
  <c r="R1039" i="70"/>
  <c r="BD1020" i="170" s="1"/>
  <c r="O1039" i="70"/>
  <c r="BA1020" i="170" s="1"/>
  <c r="N1039" i="70"/>
  <c r="AZ1020" i="170" s="1"/>
  <c r="M1039" i="70"/>
  <c r="AY1020" i="170" s="1"/>
  <c r="L1039" i="70"/>
  <c r="AX1020" i="170" s="1"/>
  <c r="AU1020" i="170"/>
  <c r="AT1020" i="170"/>
  <c r="AS1020" i="170"/>
  <c r="AR1020" i="170"/>
  <c r="U1038" i="70"/>
  <c r="BG1019" i="170" s="1"/>
  <c r="T1038" i="70"/>
  <c r="BF1019" i="170" s="1"/>
  <c r="S1038" i="70"/>
  <c r="BE1019" i="170" s="1"/>
  <c r="R1038" i="70"/>
  <c r="BD1019" i="170" s="1"/>
  <c r="O1038" i="70"/>
  <c r="BA1019" i="170" s="1"/>
  <c r="N1038" i="70"/>
  <c r="AZ1019" i="170" s="1"/>
  <c r="M1038" i="70"/>
  <c r="AY1019" i="170" s="1"/>
  <c r="L1038" i="70"/>
  <c r="AX1019" i="170" s="1"/>
  <c r="AU1019" i="170"/>
  <c r="AT1019" i="170"/>
  <c r="AS1019" i="170"/>
  <c r="AR1019" i="170"/>
  <c r="U1037" i="70"/>
  <c r="BG1018" i="170" s="1"/>
  <c r="T1037" i="70"/>
  <c r="BF1018" i="170" s="1"/>
  <c r="S1037" i="70"/>
  <c r="BE1018" i="170" s="1"/>
  <c r="R1037" i="70"/>
  <c r="BD1018" i="170" s="1"/>
  <c r="O1037" i="70"/>
  <c r="BA1018" i="170" s="1"/>
  <c r="N1037" i="70"/>
  <c r="AZ1018" i="170" s="1"/>
  <c r="M1037" i="70"/>
  <c r="AY1018" i="170" s="1"/>
  <c r="L1037" i="70"/>
  <c r="AX1018" i="170" s="1"/>
  <c r="AU1018" i="170"/>
  <c r="AT1018" i="170"/>
  <c r="AS1018" i="170"/>
  <c r="AR1018" i="170"/>
  <c r="U1035" i="70"/>
  <c r="BG1016" i="170" s="1"/>
  <c r="T1035" i="70"/>
  <c r="BF1016" i="170" s="1"/>
  <c r="S1035" i="70"/>
  <c r="BE1016" i="170" s="1"/>
  <c r="R1035" i="70"/>
  <c r="BD1016" i="170" s="1"/>
  <c r="O1035" i="70"/>
  <c r="BA1016" i="170" s="1"/>
  <c r="N1035" i="70"/>
  <c r="AZ1016" i="170" s="1"/>
  <c r="M1035" i="70"/>
  <c r="AY1016" i="170" s="1"/>
  <c r="L1035" i="70"/>
  <c r="AX1016" i="170" s="1"/>
  <c r="AV1016" i="170"/>
  <c r="AU1016" i="170"/>
  <c r="AT1016" i="170"/>
  <c r="AS1016" i="170"/>
  <c r="AR1016" i="170"/>
  <c r="U1034" i="70"/>
  <c r="BG1015" i="170" s="1"/>
  <c r="T1034" i="70"/>
  <c r="BF1015" i="170" s="1"/>
  <c r="S1034" i="70"/>
  <c r="BE1015" i="170" s="1"/>
  <c r="R1034" i="70"/>
  <c r="BD1015" i="170" s="1"/>
  <c r="O1034" i="70"/>
  <c r="BA1015" i="170" s="1"/>
  <c r="N1034" i="70"/>
  <c r="AZ1015" i="170" s="1"/>
  <c r="M1034" i="70"/>
  <c r="AY1015" i="170" s="1"/>
  <c r="L1034" i="70"/>
  <c r="AX1015" i="170" s="1"/>
  <c r="AU1015" i="170"/>
  <c r="AT1015" i="170"/>
  <c r="AS1015" i="170"/>
  <c r="AR1015" i="170"/>
  <c r="U1033" i="70"/>
  <c r="BG1014" i="170" s="1"/>
  <c r="T1033" i="70"/>
  <c r="BF1014" i="170" s="1"/>
  <c r="S1033" i="70"/>
  <c r="BE1014" i="170" s="1"/>
  <c r="R1033" i="70"/>
  <c r="BD1014" i="170" s="1"/>
  <c r="O1033" i="70"/>
  <c r="BA1014" i="170" s="1"/>
  <c r="N1033" i="70"/>
  <c r="AZ1014" i="170" s="1"/>
  <c r="M1033" i="70"/>
  <c r="AY1014" i="170" s="1"/>
  <c r="L1033" i="70"/>
  <c r="AX1014" i="170" s="1"/>
  <c r="AU1014" i="170"/>
  <c r="AT1014" i="170"/>
  <c r="AS1014" i="170"/>
  <c r="AR1014" i="170"/>
  <c r="U1032" i="70"/>
  <c r="BG1013" i="170" s="1"/>
  <c r="T1032" i="70"/>
  <c r="BF1013" i="170" s="1"/>
  <c r="S1032" i="70"/>
  <c r="BE1013" i="170" s="1"/>
  <c r="R1032" i="70"/>
  <c r="BD1013" i="170" s="1"/>
  <c r="O1032" i="70"/>
  <c r="BA1013" i="170" s="1"/>
  <c r="N1032" i="70"/>
  <c r="AZ1013" i="170" s="1"/>
  <c r="M1032" i="70"/>
  <c r="AY1013" i="170" s="1"/>
  <c r="L1032" i="70"/>
  <c r="AX1013" i="170" s="1"/>
  <c r="AU1013" i="170"/>
  <c r="AT1013" i="170"/>
  <c r="AS1013" i="170"/>
  <c r="AR1013" i="170"/>
  <c r="U1031" i="70"/>
  <c r="BG1012" i="170" s="1"/>
  <c r="T1031" i="70"/>
  <c r="BF1012" i="170" s="1"/>
  <c r="S1031" i="70"/>
  <c r="BE1012" i="170" s="1"/>
  <c r="R1031" i="70"/>
  <c r="BD1012" i="170" s="1"/>
  <c r="O1031" i="70"/>
  <c r="BA1012" i="170" s="1"/>
  <c r="N1031" i="70"/>
  <c r="AZ1012" i="170" s="1"/>
  <c r="M1031" i="70"/>
  <c r="AY1012" i="170" s="1"/>
  <c r="L1031" i="70"/>
  <c r="AX1012" i="170" s="1"/>
  <c r="AU1012" i="170"/>
  <c r="AT1012" i="170"/>
  <c r="AS1012" i="170"/>
  <c r="AR1012" i="170"/>
  <c r="U1030" i="70"/>
  <c r="BG1011" i="170" s="1"/>
  <c r="T1030" i="70"/>
  <c r="BF1011" i="170" s="1"/>
  <c r="S1030" i="70"/>
  <c r="BE1011" i="170" s="1"/>
  <c r="R1030" i="70"/>
  <c r="BD1011" i="170" s="1"/>
  <c r="O1030" i="70"/>
  <c r="BA1011" i="170" s="1"/>
  <c r="N1030" i="70"/>
  <c r="AZ1011" i="170" s="1"/>
  <c r="M1030" i="70"/>
  <c r="AY1011" i="170" s="1"/>
  <c r="L1030" i="70"/>
  <c r="AX1011" i="170" s="1"/>
  <c r="AW1011" i="170"/>
  <c r="AV1011" i="170"/>
  <c r="AU1011" i="170"/>
  <c r="AT1011" i="170"/>
  <c r="AS1011" i="170"/>
  <c r="AR1011" i="170"/>
  <c r="AU1010" i="170"/>
  <c r="AT1010" i="170"/>
  <c r="AS1010" i="170"/>
  <c r="AR1010" i="170"/>
  <c r="AU1027" i="70"/>
  <c r="AT1027" i="70"/>
  <c r="AS1027" i="70"/>
  <c r="AR1027" i="70"/>
  <c r="AQ1027" i="70"/>
  <c r="AP1027" i="70"/>
  <c r="AO1027" i="70"/>
  <c r="AN1027" i="70"/>
  <c r="AM1027" i="70"/>
  <c r="AL1027" i="70"/>
  <c r="AK1027" i="70"/>
  <c r="AJ1027" i="70"/>
  <c r="AI1027" i="70"/>
  <c r="AH1027" i="70"/>
  <c r="AG1027" i="70"/>
  <c r="AF1027" i="70"/>
  <c r="AE1027" i="70"/>
  <c r="AD1027" i="70"/>
  <c r="U1027" i="70"/>
  <c r="BG1008" i="170" s="1"/>
  <c r="T1027" i="70"/>
  <c r="BF1008" i="170" s="1"/>
  <c r="S1027" i="70"/>
  <c r="BE1008" i="170" s="1"/>
  <c r="R1027" i="70"/>
  <c r="BD1008" i="170" s="1"/>
  <c r="O1027" i="70"/>
  <c r="BA1008" i="170" s="1"/>
  <c r="N1027" i="70"/>
  <c r="AZ1008" i="170" s="1"/>
  <c r="M1027" i="70"/>
  <c r="AY1008" i="170" s="1"/>
  <c r="L1027" i="70"/>
  <c r="AX1008" i="170" s="1"/>
  <c r="AV1008" i="170"/>
  <c r="AU1008" i="170"/>
  <c r="AT1008" i="170"/>
  <c r="AS1008" i="170"/>
  <c r="AR1008" i="170"/>
  <c r="AU1025" i="70"/>
  <c r="AT1025" i="70"/>
  <c r="AS1025" i="70"/>
  <c r="AR1025" i="70"/>
  <c r="AQ1025" i="70"/>
  <c r="AP1025" i="70"/>
  <c r="AO1025" i="70"/>
  <c r="AN1025" i="70"/>
  <c r="AM1025" i="70"/>
  <c r="AL1025" i="70"/>
  <c r="AK1025" i="70"/>
  <c r="AJ1025" i="70"/>
  <c r="AI1025" i="70"/>
  <c r="AH1025" i="70"/>
  <c r="AG1025" i="70"/>
  <c r="AF1025" i="70"/>
  <c r="AE1025" i="70"/>
  <c r="AD1025" i="70"/>
  <c r="U1025" i="70"/>
  <c r="BG1006" i="170" s="1"/>
  <c r="T1025" i="70"/>
  <c r="BF1006" i="170" s="1"/>
  <c r="S1025" i="70"/>
  <c r="BE1006" i="170" s="1"/>
  <c r="R1025" i="70"/>
  <c r="BD1006" i="170" s="1"/>
  <c r="O1025" i="70"/>
  <c r="BA1006" i="170" s="1"/>
  <c r="N1025" i="70"/>
  <c r="AZ1006" i="170" s="1"/>
  <c r="M1025" i="70"/>
  <c r="AY1006" i="170" s="1"/>
  <c r="L1025" i="70"/>
  <c r="AX1006" i="170" s="1"/>
  <c r="AW1006" i="170"/>
  <c r="AV1006" i="170"/>
  <c r="AU1006" i="170"/>
  <c r="AT1006" i="170"/>
  <c r="AS1006" i="170"/>
  <c r="AR1006" i="170"/>
  <c r="U1024" i="70"/>
  <c r="BG1005" i="170" s="1"/>
  <c r="T1024" i="70"/>
  <c r="BF1005" i="170" s="1"/>
  <c r="S1024" i="70"/>
  <c r="BE1005" i="170" s="1"/>
  <c r="R1024" i="70"/>
  <c r="BD1005" i="170" s="1"/>
  <c r="O1024" i="70"/>
  <c r="BA1005" i="170" s="1"/>
  <c r="N1024" i="70"/>
  <c r="AZ1005" i="170" s="1"/>
  <c r="M1024" i="70"/>
  <c r="AY1005" i="170" s="1"/>
  <c r="L1024" i="70"/>
  <c r="AX1005" i="170" s="1"/>
  <c r="AU1005" i="170"/>
  <c r="AT1005" i="170"/>
  <c r="AS1005" i="170"/>
  <c r="AR1005" i="170"/>
  <c r="U1023" i="70"/>
  <c r="BG1004" i="170" s="1"/>
  <c r="T1023" i="70"/>
  <c r="BF1004" i="170" s="1"/>
  <c r="S1023" i="70"/>
  <c r="BE1004" i="170" s="1"/>
  <c r="R1023" i="70"/>
  <c r="BD1004" i="170" s="1"/>
  <c r="O1023" i="70"/>
  <c r="BA1004" i="170" s="1"/>
  <c r="N1023" i="70"/>
  <c r="AZ1004" i="170" s="1"/>
  <c r="M1023" i="70"/>
  <c r="AY1004" i="170" s="1"/>
  <c r="L1023" i="70"/>
  <c r="AX1004" i="170" s="1"/>
  <c r="AU1004" i="170"/>
  <c r="AT1004" i="170"/>
  <c r="AS1004" i="170"/>
  <c r="AR1004" i="170"/>
  <c r="AU1021" i="70"/>
  <c r="AT1021" i="70"/>
  <c r="AS1021" i="70"/>
  <c r="AR1021" i="70"/>
  <c r="AQ1021" i="70"/>
  <c r="AP1021" i="70"/>
  <c r="AO1021" i="70"/>
  <c r="AN1021" i="70"/>
  <c r="AM1021" i="70"/>
  <c r="AL1021" i="70"/>
  <c r="AK1021" i="70"/>
  <c r="AJ1021" i="70"/>
  <c r="AI1021" i="70"/>
  <c r="AH1021" i="70"/>
  <c r="AG1021" i="70"/>
  <c r="AF1021" i="70"/>
  <c r="AE1021" i="70"/>
  <c r="AD1021" i="70"/>
  <c r="U1021" i="70"/>
  <c r="BG1002" i="170" s="1"/>
  <c r="T1021" i="70"/>
  <c r="BF1002" i="170" s="1"/>
  <c r="S1021" i="70"/>
  <c r="BE1002" i="170" s="1"/>
  <c r="R1021" i="70"/>
  <c r="BD1002" i="170" s="1"/>
  <c r="O1021" i="70"/>
  <c r="BA1002" i="170" s="1"/>
  <c r="N1021" i="70"/>
  <c r="AZ1002" i="170" s="1"/>
  <c r="M1021" i="70"/>
  <c r="AY1002" i="170" s="1"/>
  <c r="L1021" i="70"/>
  <c r="AX1002" i="170" s="1"/>
  <c r="AU1002" i="170"/>
  <c r="AT1002" i="170"/>
  <c r="AS1002" i="170"/>
  <c r="AR1002" i="170"/>
  <c r="U1020" i="70"/>
  <c r="BG1001" i="170" s="1"/>
  <c r="T1020" i="70"/>
  <c r="BF1001" i="170" s="1"/>
  <c r="S1020" i="70"/>
  <c r="BE1001" i="170" s="1"/>
  <c r="R1020" i="70"/>
  <c r="BD1001" i="170" s="1"/>
  <c r="O1020" i="70"/>
  <c r="BA1001" i="170" s="1"/>
  <c r="N1020" i="70"/>
  <c r="AZ1001" i="170" s="1"/>
  <c r="M1020" i="70"/>
  <c r="AY1001" i="170" s="1"/>
  <c r="L1020" i="70"/>
  <c r="AX1001" i="170" s="1"/>
  <c r="AU1001" i="170"/>
  <c r="AT1001" i="170"/>
  <c r="AS1001" i="170"/>
  <c r="AR1001" i="170"/>
  <c r="U1019" i="70"/>
  <c r="BG1000" i="170" s="1"/>
  <c r="T1019" i="70"/>
  <c r="BF1000" i="170" s="1"/>
  <c r="S1019" i="70"/>
  <c r="BE1000" i="170" s="1"/>
  <c r="R1019" i="70"/>
  <c r="BD1000" i="170" s="1"/>
  <c r="O1019" i="70"/>
  <c r="BA1000" i="170" s="1"/>
  <c r="N1019" i="70"/>
  <c r="AZ1000" i="170" s="1"/>
  <c r="M1019" i="70"/>
  <c r="AY1000" i="170" s="1"/>
  <c r="L1019" i="70"/>
  <c r="AX1000" i="170" s="1"/>
  <c r="AV1000" i="170"/>
  <c r="AU1000" i="170"/>
  <c r="AT1000" i="170"/>
  <c r="AS1000" i="170"/>
  <c r="AR1000" i="170"/>
  <c r="U1018" i="70"/>
  <c r="BG999" i="170" s="1"/>
  <c r="T1018" i="70"/>
  <c r="BF999" i="170" s="1"/>
  <c r="S1018" i="70"/>
  <c r="BE999" i="170" s="1"/>
  <c r="R1018" i="70"/>
  <c r="BD999" i="170" s="1"/>
  <c r="O1018" i="70"/>
  <c r="BA999" i="170" s="1"/>
  <c r="N1018" i="70"/>
  <c r="AZ999" i="170" s="1"/>
  <c r="M1018" i="70"/>
  <c r="AY999" i="170" s="1"/>
  <c r="L1018" i="70"/>
  <c r="AX999" i="170" s="1"/>
  <c r="AU999" i="170"/>
  <c r="AT999" i="170"/>
  <c r="AS999" i="170"/>
  <c r="AR999" i="170"/>
  <c r="U1017" i="70"/>
  <c r="BG998" i="170" s="1"/>
  <c r="T1017" i="70"/>
  <c r="BF998" i="170" s="1"/>
  <c r="S1017" i="70"/>
  <c r="BE998" i="170" s="1"/>
  <c r="R1017" i="70"/>
  <c r="BD998" i="170" s="1"/>
  <c r="O1017" i="70"/>
  <c r="BA998" i="170" s="1"/>
  <c r="N1017" i="70"/>
  <c r="AZ998" i="170" s="1"/>
  <c r="M1017" i="70"/>
  <c r="AY998" i="170" s="1"/>
  <c r="L1017" i="70"/>
  <c r="AX998" i="170" s="1"/>
  <c r="AU998" i="170"/>
  <c r="AT998" i="170"/>
  <c r="AS998" i="170"/>
  <c r="AR998" i="170"/>
  <c r="U1016" i="70"/>
  <c r="BG997" i="170" s="1"/>
  <c r="T1016" i="70"/>
  <c r="BF997" i="170" s="1"/>
  <c r="S1016" i="70"/>
  <c r="BE997" i="170" s="1"/>
  <c r="R1016" i="70"/>
  <c r="BD997" i="170" s="1"/>
  <c r="O1016" i="70"/>
  <c r="BA997" i="170" s="1"/>
  <c r="N1016" i="70"/>
  <c r="AZ997" i="170" s="1"/>
  <c r="M1016" i="70"/>
  <c r="AY997" i="170" s="1"/>
  <c r="L1016" i="70"/>
  <c r="AX997" i="170" s="1"/>
  <c r="AU997" i="170"/>
  <c r="AT997" i="170"/>
  <c r="AS997" i="170"/>
  <c r="AR997" i="170"/>
  <c r="U1015" i="70"/>
  <c r="BG996" i="170" s="1"/>
  <c r="T1015" i="70"/>
  <c r="BF996" i="170" s="1"/>
  <c r="S1015" i="70"/>
  <c r="BE996" i="170" s="1"/>
  <c r="R1015" i="70"/>
  <c r="BD996" i="170" s="1"/>
  <c r="O1015" i="70"/>
  <c r="BA996" i="170" s="1"/>
  <c r="N1015" i="70"/>
  <c r="AZ996" i="170" s="1"/>
  <c r="M1015" i="70"/>
  <c r="AY996" i="170" s="1"/>
  <c r="L1015" i="70"/>
  <c r="AX996" i="170" s="1"/>
  <c r="AU996" i="170"/>
  <c r="AT996" i="170"/>
  <c r="AS996" i="170"/>
  <c r="AR996" i="170"/>
  <c r="U1014" i="70"/>
  <c r="BG995" i="170" s="1"/>
  <c r="T1014" i="70"/>
  <c r="BF995" i="170" s="1"/>
  <c r="S1014" i="70"/>
  <c r="BE995" i="170" s="1"/>
  <c r="R1014" i="70"/>
  <c r="BD995" i="170" s="1"/>
  <c r="O1014" i="70"/>
  <c r="BA995" i="170" s="1"/>
  <c r="N1014" i="70"/>
  <c r="AZ995" i="170" s="1"/>
  <c r="M1014" i="70"/>
  <c r="AY995" i="170" s="1"/>
  <c r="L1014" i="70"/>
  <c r="AX995" i="170" s="1"/>
  <c r="AU995" i="170"/>
  <c r="AT995" i="170"/>
  <c r="AS995" i="170"/>
  <c r="AR995" i="170"/>
  <c r="U1013" i="70"/>
  <c r="BG994" i="170" s="1"/>
  <c r="T1013" i="70"/>
  <c r="BF994" i="170" s="1"/>
  <c r="S1013" i="70"/>
  <c r="BE994" i="170" s="1"/>
  <c r="R1013" i="70"/>
  <c r="BD994" i="170" s="1"/>
  <c r="O1013" i="70"/>
  <c r="BA994" i="170" s="1"/>
  <c r="N1013" i="70"/>
  <c r="AZ994" i="170" s="1"/>
  <c r="M1013" i="70"/>
  <c r="AY994" i="170" s="1"/>
  <c r="L1013" i="70"/>
  <c r="AX994" i="170" s="1"/>
  <c r="AU994" i="170"/>
  <c r="AT994" i="170"/>
  <c r="AS994" i="170"/>
  <c r="AR994" i="170"/>
  <c r="U1012" i="70"/>
  <c r="BG993" i="170" s="1"/>
  <c r="T1012" i="70"/>
  <c r="BF993" i="170" s="1"/>
  <c r="S1012" i="70"/>
  <c r="BE993" i="170" s="1"/>
  <c r="R1012" i="70"/>
  <c r="BD993" i="170" s="1"/>
  <c r="O1012" i="70"/>
  <c r="BA993" i="170" s="1"/>
  <c r="N1012" i="70"/>
  <c r="AZ993" i="170" s="1"/>
  <c r="M1012" i="70"/>
  <c r="AY993" i="170" s="1"/>
  <c r="L1012" i="70"/>
  <c r="AX993" i="170" s="1"/>
  <c r="AW993" i="170"/>
  <c r="AU993" i="170"/>
  <c r="AT993" i="170"/>
  <c r="AS993" i="170"/>
  <c r="AR993" i="170"/>
  <c r="U1011" i="70"/>
  <c r="BG992" i="170" s="1"/>
  <c r="T1011" i="70"/>
  <c r="BF992" i="170" s="1"/>
  <c r="S1011" i="70"/>
  <c r="BE992" i="170" s="1"/>
  <c r="R1011" i="70"/>
  <c r="BD992" i="170" s="1"/>
  <c r="O1011" i="70"/>
  <c r="BA992" i="170" s="1"/>
  <c r="N1011" i="70"/>
  <c r="AZ992" i="170" s="1"/>
  <c r="M1011" i="70"/>
  <c r="AY992" i="170" s="1"/>
  <c r="L1011" i="70"/>
  <c r="AX992" i="170" s="1"/>
  <c r="AU992" i="170"/>
  <c r="AT992" i="170"/>
  <c r="AS992" i="170"/>
  <c r="AR992" i="170"/>
  <c r="U1010" i="70"/>
  <c r="BG991" i="170" s="1"/>
  <c r="T1010" i="70"/>
  <c r="BF991" i="170" s="1"/>
  <c r="S1010" i="70"/>
  <c r="BE991" i="170" s="1"/>
  <c r="R1010" i="70"/>
  <c r="BD991" i="170" s="1"/>
  <c r="O1010" i="70"/>
  <c r="BA991" i="170" s="1"/>
  <c r="N1010" i="70"/>
  <c r="AZ991" i="170" s="1"/>
  <c r="M1010" i="70"/>
  <c r="AY991" i="170" s="1"/>
  <c r="L1010" i="70"/>
  <c r="AX991" i="170" s="1"/>
  <c r="AU991" i="170"/>
  <c r="AT991" i="170"/>
  <c r="AS991" i="170"/>
  <c r="AR991" i="170"/>
  <c r="U1009" i="70"/>
  <c r="BG990" i="170" s="1"/>
  <c r="T1009" i="70"/>
  <c r="BF990" i="170" s="1"/>
  <c r="S1009" i="70"/>
  <c r="BE990" i="170" s="1"/>
  <c r="R1009" i="70"/>
  <c r="BD990" i="170" s="1"/>
  <c r="O1009" i="70"/>
  <c r="BA990" i="170" s="1"/>
  <c r="N1009" i="70"/>
  <c r="AZ990" i="170" s="1"/>
  <c r="M1009" i="70"/>
  <c r="AY990" i="170" s="1"/>
  <c r="L1009" i="70"/>
  <c r="AX990" i="170" s="1"/>
  <c r="AU990" i="170"/>
  <c r="AT990" i="170"/>
  <c r="AS990" i="170"/>
  <c r="AR990" i="170"/>
  <c r="U1008" i="70"/>
  <c r="T1008" i="70"/>
  <c r="BF989" i="170" s="1"/>
  <c r="S1008" i="70"/>
  <c r="R1008" i="70"/>
  <c r="BD989" i="170" s="1"/>
  <c r="O1008" i="70"/>
  <c r="BA989" i="170" s="1"/>
  <c r="N1008" i="70"/>
  <c r="AZ989" i="170" s="1"/>
  <c r="M1008" i="70"/>
  <c r="L1008" i="70"/>
  <c r="AX989" i="170" s="1"/>
  <c r="AT989" i="170"/>
  <c r="AR989" i="170"/>
  <c r="U1007" i="70"/>
  <c r="BG988" i="170" s="1"/>
  <c r="T1007" i="70"/>
  <c r="BF988" i="170" s="1"/>
  <c r="S1007" i="70"/>
  <c r="BE988" i="170" s="1"/>
  <c r="R1007" i="70"/>
  <c r="BD988" i="170" s="1"/>
  <c r="O1007" i="70"/>
  <c r="BA988" i="170" s="1"/>
  <c r="N1007" i="70"/>
  <c r="AZ988" i="170" s="1"/>
  <c r="M1007" i="70"/>
  <c r="AY988" i="170" s="1"/>
  <c r="L1007" i="70"/>
  <c r="AX988" i="170" s="1"/>
  <c r="AU988" i="170"/>
  <c r="AT988" i="170"/>
  <c r="AS988" i="170"/>
  <c r="AR988" i="170"/>
  <c r="U1006" i="70"/>
  <c r="BG987" i="170" s="1"/>
  <c r="T1006" i="70"/>
  <c r="BF987" i="170" s="1"/>
  <c r="S1006" i="70"/>
  <c r="BE987" i="170" s="1"/>
  <c r="R1006" i="70"/>
  <c r="BD987" i="170" s="1"/>
  <c r="O1006" i="70"/>
  <c r="BA987" i="170" s="1"/>
  <c r="N1006" i="70"/>
  <c r="AZ987" i="170" s="1"/>
  <c r="M1006" i="70"/>
  <c r="AY987" i="170" s="1"/>
  <c r="L1006" i="70"/>
  <c r="AX987" i="170" s="1"/>
  <c r="AU987" i="170"/>
  <c r="AT987" i="170"/>
  <c r="AS987" i="170"/>
  <c r="AR987" i="170"/>
  <c r="U1005" i="70"/>
  <c r="BG986" i="170" s="1"/>
  <c r="T1005" i="70"/>
  <c r="BF986" i="170" s="1"/>
  <c r="S1005" i="70"/>
  <c r="BE986" i="170" s="1"/>
  <c r="R1005" i="70"/>
  <c r="BD986" i="170" s="1"/>
  <c r="O1005" i="70"/>
  <c r="BA986" i="170" s="1"/>
  <c r="N1005" i="70"/>
  <c r="AZ986" i="170" s="1"/>
  <c r="M1005" i="70"/>
  <c r="AY986" i="170" s="1"/>
  <c r="L1005" i="70"/>
  <c r="AX986" i="170" s="1"/>
  <c r="AU986" i="170"/>
  <c r="AT986" i="170"/>
  <c r="AS986" i="170"/>
  <c r="AR986" i="170"/>
  <c r="U1004" i="70"/>
  <c r="BG985" i="170" s="1"/>
  <c r="T1004" i="70"/>
  <c r="BF985" i="170" s="1"/>
  <c r="S1004" i="70"/>
  <c r="BE985" i="170" s="1"/>
  <c r="R1004" i="70"/>
  <c r="BD985" i="170" s="1"/>
  <c r="O1004" i="70"/>
  <c r="BA985" i="170" s="1"/>
  <c r="N1004" i="70"/>
  <c r="AZ985" i="170" s="1"/>
  <c r="M1004" i="70"/>
  <c r="AY985" i="170" s="1"/>
  <c r="L1004" i="70"/>
  <c r="AX985" i="170" s="1"/>
  <c r="AU985" i="170"/>
  <c r="AT985" i="170"/>
  <c r="AS985" i="170"/>
  <c r="AR985" i="170"/>
  <c r="U1003" i="70"/>
  <c r="BG984" i="170" s="1"/>
  <c r="T1003" i="70"/>
  <c r="BF984" i="170" s="1"/>
  <c r="S1003" i="70"/>
  <c r="BE984" i="170" s="1"/>
  <c r="R1003" i="70"/>
  <c r="BD984" i="170" s="1"/>
  <c r="O1003" i="70"/>
  <c r="BA984" i="170" s="1"/>
  <c r="N1003" i="70"/>
  <c r="AZ984" i="170" s="1"/>
  <c r="M1003" i="70"/>
  <c r="AY984" i="170" s="1"/>
  <c r="L1003" i="70"/>
  <c r="AX984" i="170" s="1"/>
  <c r="AV984" i="170"/>
  <c r="AU984" i="170"/>
  <c r="AT984" i="170"/>
  <c r="AS984" i="170"/>
  <c r="AR984" i="170"/>
  <c r="U1002" i="70"/>
  <c r="BG983" i="170" s="1"/>
  <c r="T1002" i="70"/>
  <c r="BF983" i="170" s="1"/>
  <c r="S1002" i="70"/>
  <c r="BE983" i="170" s="1"/>
  <c r="R1002" i="70"/>
  <c r="BD983" i="170" s="1"/>
  <c r="O1002" i="70"/>
  <c r="BA983" i="170" s="1"/>
  <c r="N1002" i="70"/>
  <c r="AZ983" i="170" s="1"/>
  <c r="M1002" i="70"/>
  <c r="AY983" i="170" s="1"/>
  <c r="L1002" i="70"/>
  <c r="AX983" i="170" s="1"/>
  <c r="AU983" i="170"/>
  <c r="AT983" i="170"/>
  <c r="AS983" i="170"/>
  <c r="AR983" i="170"/>
  <c r="U1001" i="70"/>
  <c r="BG982" i="170" s="1"/>
  <c r="T1001" i="70"/>
  <c r="BF982" i="170" s="1"/>
  <c r="S1001" i="70"/>
  <c r="BE982" i="170" s="1"/>
  <c r="R1001" i="70"/>
  <c r="BD982" i="170" s="1"/>
  <c r="O1001" i="70"/>
  <c r="BA982" i="170" s="1"/>
  <c r="N1001" i="70"/>
  <c r="AZ982" i="170" s="1"/>
  <c r="M1001" i="70"/>
  <c r="AY982" i="170" s="1"/>
  <c r="L1001" i="70"/>
  <c r="AX982" i="170" s="1"/>
  <c r="AU982" i="170"/>
  <c r="AT982" i="170"/>
  <c r="AS982" i="170"/>
  <c r="AR982" i="170"/>
  <c r="U1000" i="70"/>
  <c r="BG981" i="170" s="1"/>
  <c r="T1000" i="70"/>
  <c r="BF981" i="170" s="1"/>
  <c r="S1000" i="70"/>
  <c r="BE981" i="170" s="1"/>
  <c r="R1000" i="70"/>
  <c r="BD981" i="170" s="1"/>
  <c r="O1000" i="70"/>
  <c r="BA981" i="170" s="1"/>
  <c r="N1000" i="70"/>
  <c r="AZ981" i="170" s="1"/>
  <c r="M1000" i="70"/>
  <c r="AY981" i="170" s="1"/>
  <c r="L1000" i="70"/>
  <c r="AX981" i="170" s="1"/>
  <c r="AU981" i="170"/>
  <c r="AT981" i="170"/>
  <c r="AS981" i="170"/>
  <c r="AR981" i="170"/>
  <c r="U999" i="70"/>
  <c r="BG980" i="170" s="1"/>
  <c r="T999" i="70"/>
  <c r="BF980" i="170" s="1"/>
  <c r="S999" i="70"/>
  <c r="BE980" i="170" s="1"/>
  <c r="R999" i="70"/>
  <c r="BD980" i="170" s="1"/>
  <c r="O999" i="70"/>
  <c r="BA980" i="170" s="1"/>
  <c r="N999" i="70"/>
  <c r="AZ980" i="170" s="1"/>
  <c r="M999" i="70"/>
  <c r="AY980" i="170" s="1"/>
  <c r="L999" i="70"/>
  <c r="AX980" i="170" s="1"/>
  <c r="AU980" i="170"/>
  <c r="AT980" i="170"/>
  <c r="AS980" i="170"/>
  <c r="AR980" i="170"/>
  <c r="U998" i="70"/>
  <c r="BG979" i="170" s="1"/>
  <c r="T998" i="70"/>
  <c r="BF979" i="170" s="1"/>
  <c r="S998" i="70"/>
  <c r="BE979" i="170" s="1"/>
  <c r="R998" i="70"/>
  <c r="BD979" i="170" s="1"/>
  <c r="O998" i="70"/>
  <c r="BA979" i="170" s="1"/>
  <c r="N998" i="70"/>
  <c r="AZ979" i="170" s="1"/>
  <c r="M998" i="70"/>
  <c r="AY979" i="170" s="1"/>
  <c r="L998" i="70"/>
  <c r="AX979" i="170" s="1"/>
  <c r="AU979" i="170"/>
  <c r="AT979" i="170"/>
  <c r="AS979" i="170"/>
  <c r="AR979" i="170"/>
  <c r="AU996" i="70"/>
  <c r="AT996" i="70"/>
  <c r="AS996" i="70"/>
  <c r="AR996" i="70"/>
  <c r="AQ996" i="70"/>
  <c r="AP996" i="70"/>
  <c r="AO996" i="70"/>
  <c r="AN996" i="70"/>
  <c r="AM996" i="70"/>
  <c r="AL996" i="70"/>
  <c r="AK996" i="70"/>
  <c r="AJ996" i="70"/>
  <c r="AI996" i="70"/>
  <c r="AH996" i="70"/>
  <c r="AG996" i="70"/>
  <c r="AF996" i="70"/>
  <c r="AE996" i="70"/>
  <c r="AD996" i="70"/>
  <c r="AU995" i="70"/>
  <c r="AT995" i="70"/>
  <c r="AS995" i="70"/>
  <c r="AR995" i="70"/>
  <c r="AQ995" i="70"/>
  <c r="AP995" i="70"/>
  <c r="AO995" i="70"/>
  <c r="AN995" i="70"/>
  <c r="AM995" i="70"/>
  <c r="AL995" i="70"/>
  <c r="AK995" i="70"/>
  <c r="AJ995" i="70"/>
  <c r="AI995" i="70"/>
  <c r="AH995" i="70"/>
  <c r="AG995" i="70"/>
  <c r="AF995" i="70"/>
  <c r="AE995" i="70"/>
  <c r="AD995" i="70"/>
  <c r="AU994" i="70"/>
  <c r="AT994" i="70"/>
  <c r="AS994" i="70"/>
  <c r="AR994" i="70"/>
  <c r="AQ994" i="70"/>
  <c r="AP994" i="70"/>
  <c r="AO994" i="70"/>
  <c r="AN994" i="70"/>
  <c r="AM994" i="70"/>
  <c r="AL994" i="70"/>
  <c r="AK994" i="70"/>
  <c r="AJ994" i="70"/>
  <c r="AI994" i="70"/>
  <c r="AH994" i="70"/>
  <c r="AG994" i="70"/>
  <c r="AF994" i="70"/>
  <c r="AE994" i="70"/>
  <c r="AD994" i="70"/>
  <c r="U994" i="70"/>
  <c r="BG975" i="170" s="1"/>
  <c r="T994" i="70"/>
  <c r="BF975" i="170" s="1"/>
  <c r="S994" i="70"/>
  <c r="BE975" i="170" s="1"/>
  <c r="R994" i="70"/>
  <c r="BD975" i="170" s="1"/>
  <c r="O994" i="70"/>
  <c r="BA975" i="170" s="1"/>
  <c r="N994" i="70"/>
  <c r="AZ975" i="170" s="1"/>
  <c r="M994" i="70"/>
  <c r="AY975" i="170" s="1"/>
  <c r="L994" i="70"/>
  <c r="AX975" i="170" s="1"/>
  <c r="AW975" i="170"/>
  <c r="AV975" i="170"/>
  <c r="AU975" i="170"/>
  <c r="AT975" i="170"/>
  <c r="AS975" i="170"/>
  <c r="AR975" i="170"/>
  <c r="AU992" i="70"/>
  <c r="AT992" i="70"/>
  <c r="AR992" i="70"/>
  <c r="AS992" i="70" s="1"/>
  <c r="AP992" i="70"/>
  <c r="AQ992" i="70" s="1"/>
  <c r="AO992" i="70"/>
  <c r="AN992" i="70"/>
  <c r="AL992" i="70"/>
  <c r="AM992" i="70" s="1"/>
  <c r="AJ992" i="70"/>
  <c r="AK992" i="70" s="1"/>
  <c r="AH992" i="70"/>
  <c r="AI992" i="70" s="1"/>
  <c r="AF992" i="70"/>
  <c r="AG992" i="70" s="1"/>
  <c r="AE992" i="70"/>
  <c r="AD992" i="70"/>
  <c r="AU991" i="70"/>
  <c r="AT991" i="70"/>
  <c r="AS991" i="70"/>
  <c r="AR991" i="70"/>
  <c r="AQ991" i="70"/>
  <c r="AP991" i="70"/>
  <c r="AO991" i="70"/>
  <c r="AN991" i="70"/>
  <c r="AM991" i="70"/>
  <c r="AL991" i="70"/>
  <c r="AK991" i="70"/>
  <c r="AJ991" i="70"/>
  <c r="AI991" i="70"/>
  <c r="AH991" i="70"/>
  <c r="AG991" i="70"/>
  <c r="AF991" i="70"/>
  <c r="AE991" i="70"/>
  <c r="AD991" i="70"/>
  <c r="AU990" i="70"/>
  <c r="AT990" i="70"/>
  <c r="AS990" i="70"/>
  <c r="AR990" i="70"/>
  <c r="AQ990" i="70"/>
  <c r="AP990" i="70"/>
  <c r="AO990" i="70"/>
  <c r="AN990" i="70"/>
  <c r="AM990" i="70"/>
  <c r="AL990" i="70"/>
  <c r="AK990" i="70"/>
  <c r="AJ990" i="70"/>
  <c r="AI990" i="70"/>
  <c r="AH990" i="70"/>
  <c r="AG990" i="70"/>
  <c r="AF990" i="70"/>
  <c r="AE990" i="70"/>
  <c r="AD990" i="70"/>
  <c r="AU989" i="70"/>
  <c r="AT989" i="70"/>
  <c r="AS989" i="70"/>
  <c r="AR989" i="70"/>
  <c r="AQ989" i="70"/>
  <c r="AP989" i="70"/>
  <c r="AO989" i="70"/>
  <c r="AN989" i="70"/>
  <c r="AM989" i="70"/>
  <c r="AL989" i="70"/>
  <c r="AK989" i="70"/>
  <c r="AJ989" i="70"/>
  <c r="AI989" i="70"/>
  <c r="AH989" i="70"/>
  <c r="AG989" i="70"/>
  <c r="AF989" i="70"/>
  <c r="AE989" i="70"/>
  <c r="AD989" i="70"/>
  <c r="AU988" i="70"/>
  <c r="AT988" i="70"/>
  <c r="AS988" i="70"/>
  <c r="AR988" i="70"/>
  <c r="AQ988" i="70"/>
  <c r="AP988" i="70"/>
  <c r="AO988" i="70"/>
  <c r="AN988" i="70"/>
  <c r="AM988" i="70"/>
  <c r="AL988" i="70"/>
  <c r="AK988" i="70"/>
  <c r="AJ988" i="70"/>
  <c r="AI988" i="70"/>
  <c r="AH988" i="70"/>
  <c r="AG988" i="70"/>
  <c r="AF988" i="70"/>
  <c r="AE988" i="70"/>
  <c r="AD988" i="70"/>
  <c r="AU986" i="70"/>
  <c r="AT986" i="70"/>
  <c r="AS986" i="70"/>
  <c r="AR986" i="70"/>
  <c r="AQ986" i="70"/>
  <c r="AP986" i="70"/>
  <c r="AO986" i="70"/>
  <c r="AN986" i="70"/>
  <c r="AM986" i="70"/>
  <c r="AL986" i="70"/>
  <c r="AK986" i="70"/>
  <c r="AJ986" i="70"/>
  <c r="AI986" i="70"/>
  <c r="AH986" i="70"/>
  <c r="AG986" i="70"/>
  <c r="AF986" i="70"/>
  <c r="AE986" i="70"/>
  <c r="AD986" i="70"/>
  <c r="AU985" i="70"/>
  <c r="AT985" i="70"/>
  <c r="AS985" i="70"/>
  <c r="AR985" i="70"/>
  <c r="AQ985" i="70"/>
  <c r="AP985" i="70"/>
  <c r="AO985" i="70"/>
  <c r="AN985" i="70"/>
  <c r="AM985" i="70"/>
  <c r="AL985" i="70"/>
  <c r="AK985" i="70"/>
  <c r="AJ985" i="70"/>
  <c r="AI985" i="70"/>
  <c r="AH985" i="70"/>
  <c r="AG985" i="70"/>
  <c r="AF985" i="70"/>
  <c r="AE985" i="70"/>
  <c r="AD985" i="70"/>
  <c r="AU984" i="70"/>
  <c r="AT984" i="70"/>
  <c r="AS984" i="70"/>
  <c r="AR984" i="70"/>
  <c r="AQ984" i="70"/>
  <c r="AP984" i="70"/>
  <c r="AO984" i="70"/>
  <c r="AN984" i="70"/>
  <c r="AM984" i="70"/>
  <c r="AL984" i="70"/>
  <c r="AK984" i="70"/>
  <c r="AJ984" i="70"/>
  <c r="AI984" i="70"/>
  <c r="AH984" i="70"/>
  <c r="AG984" i="70"/>
  <c r="AF984" i="70"/>
  <c r="AE984" i="70"/>
  <c r="AD984" i="70"/>
  <c r="AU983" i="70"/>
  <c r="AT983" i="70"/>
  <c r="AS983" i="70"/>
  <c r="AR983" i="70"/>
  <c r="AQ983" i="70"/>
  <c r="AP983" i="70"/>
  <c r="AO983" i="70"/>
  <c r="AN983" i="70"/>
  <c r="AM983" i="70"/>
  <c r="AL983" i="70"/>
  <c r="AK983" i="70"/>
  <c r="AJ983" i="70"/>
  <c r="AI983" i="70"/>
  <c r="AH983" i="70"/>
  <c r="AG983" i="70"/>
  <c r="AF983" i="70"/>
  <c r="AE983" i="70"/>
  <c r="AD983" i="70"/>
  <c r="AU982" i="70"/>
  <c r="AT982" i="70"/>
  <c r="AS982" i="70"/>
  <c r="AR982" i="70"/>
  <c r="AQ982" i="70"/>
  <c r="AP982" i="70"/>
  <c r="AO982" i="70"/>
  <c r="AN982" i="70"/>
  <c r="AM982" i="70"/>
  <c r="AL982" i="70"/>
  <c r="AK982" i="70"/>
  <c r="AJ982" i="70"/>
  <c r="AI982" i="70"/>
  <c r="AH982" i="70"/>
  <c r="AG982" i="70"/>
  <c r="AF982" i="70"/>
  <c r="AE982" i="70"/>
  <c r="AD982" i="70"/>
  <c r="AU981" i="70"/>
  <c r="AT981" i="70"/>
  <c r="AS981" i="70"/>
  <c r="AR981" i="70"/>
  <c r="AQ981" i="70"/>
  <c r="AP981" i="70"/>
  <c r="AO981" i="70"/>
  <c r="AN981" i="70"/>
  <c r="AM981" i="70"/>
  <c r="AL981" i="70"/>
  <c r="AK981" i="70"/>
  <c r="AJ981" i="70"/>
  <c r="AI981" i="70"/>
  <c r="AH981" i="70"/>
  <c r="AG981" i="70"/>
  <c r="AF981" i="70"/>
  <c r="AE981" i="70"/>
  <c r="AD981" i="70"/>
  <c r="AU980" i="70"/>
  <c r="AT980" i="70"/>
  <c r="AS980" i="70"/>
  <c r="AR980" i="70"/>
  <c r="AQ980" i="70"/>
  <c r="AP980" i="70"/>
  <c r="AO980" i="70"/>
  <c r="AN980" i="70"/>
  <c r="AM980" i="70"/>
  <c r="AL980" i="70"/>
  <c r="AK980" i="70"/>
  <c r="AJ980" i="70"/>
  <c r="AI980" i="70"/>
  <c r="AH980" i="70"/>
  <c r="AG980" i="70"/>
  <c r="AF980" i="70"/>
  <c r="AE980" i="70"/>
  <c r="AD980" i="70"/>
  <c r="AU979" i="70"/>
  <c r="AT979" i="70"/>
  <c r="AS979" i="70"/>
  <c r="AR979" i="70"/>
  <c r="AQ979" i="70"/>
  <c r="AP979" i="70"/>
  <c r="AO979" i="70"/>
  <c r="AN979" i="70"/>
  <c r="AM979" i="70"/>
  <c r="AL979" i="70"/>
  <c r="AK979" i="70"/>
  <c r="AJ979" i="70"/>
  <c r="AI979" i="70"/>
  <c r="AH979" i="70"/>
  <c r="AG979" i="70"/>
  <c r="AF979" i="70"/>
  <c r="AE979" i="70"/>
  <c r="AD979" i="70"/>
  <c r="AU978" i="70"/>
  <c r="AT978" i="70"/>
  <c r="AS978" i="70"/>
  <c r="AR978" i="70"/>
  <c r="AQ978" i="70"/>
  <c r="AP978" i="70"/>
  <c r="AO978" i="70"/>
  <c r="AN978" i="70"/>
  <c r="AM978" i="70"/>
  <c r="AL978" i="70"/>
  <c r="AK978" i="70"/>
  <c r="AJ978" i="70"/>
  <c r="AI978" i="70"/>
  <c r="AH978" i="70"/>
  <c r="AG978" i="70"/>
  <c r="AF978" i="70"/>
  <c r="AE978" i="70"/>
  <c r="AD978" i="70"/>
  <c r="AU977" i="70"/>
  <c r="AT977" i="70"/>
  <c r="AS977" i="70"/>
  <c r="AR977" i="70"/>
  <c r="AQ977" i="70"/>
  <c r="AP977" i="70"/>
  <c r="AO977" i="70"/>
  <c r="AN977" i="70"/>
  <c r="AM977" i="70"/>
  <c r="AL977" i="70"/>
  <c r="AK977" i="70"/>
  <c r="AJ977" i="70"/>
  <c r="AI977" i="70"/>
  <c r="AH977" i="70"/>
  <c r="AG977" i="70"/>
  <c r="AF977" i="70"/>
  <c r="AE977" i="70"/>
  <c r="AD977" i="70"/>
  <c r="AU976" i="70"/>
  <c r="AT976" i="70"/>
  <c r="AS976" i="70"/>
  <c r="AR976" i="70"/>
  <c r="AQ976" i="70"/>
  <c r="AP976" i="70"/>
  <c r="AO976" i="70"/>
  <c r="AN976" i="70"/>
  <c r="AM976" i="70"/>
  <c r="AL976" i="70"/>
  <c r="AK976" i="70"/>
  <c r="AJ976" i="70"/>
  <c r="AI976" i="70"/>
  <c r="AH976" i="70"/>
  <c r="AG976" i="70"/>
  <c r="AF976" i="70"/>
  <c r="AE976" i="70"/>
  <c r="AD976" i="70"/>
  <c r="AU975" i="70"/>
  <c r="AT975" i="70"/>
  <c r="AS975" i="70"/>
  <c r="AR975" i="70"/>
  <c r="AQ975" i="70"/>
  <c r="AP975" i="70"/>
  <c r="AO975" i="70"/>
  <c r="AN975" i="70"/>
  <c r="AM975" i="70"/>
  <c r="AL975" i="70"/>
  <c r="AK975" i="70"/>
  <c r="AJ975" i="70"/>
  <c r="AI975" i="70"/>
  <c r="AH975" i="70"/>
  <c r="AG975" i="70"/>
  <c r="AF975" i="70"/>
  <c r="AE975" i="70"/>
  <c r="AD975" i="70"/>
  <c r="AU974" i="70"/>
  <c r="AT974" i="70"/>
  <c r="AS974" i="70"/>
  <c r="AR974" i="70"/>
  <c r="AQ974" i="70"/>
  <c r="AP974" i="70"/>
  <c r="AO974" i="70"/>
  <c r="AN974" i="70"/>
  <c r="AM974" i="70"/>
  <c r="AL974" i="70"/>
  <c r="AK974" i="70"/>
  <c r="AJ974" i="70"/>
  <c r="AI974" i="70"/>
  <c r="AH974" i="70"/>
  <c r="AG974" i="70"/>
  <c r="AF974" i="70"/>
  <c r="AE974" i="70"/>
  <c r="AD974" i="70"/>
  <c r="AU973" i="70"/>
  <c r="AT973" i="70"/>
  <c r="AS973" i="70"/>
  <c r="AR973" i="70"/>
  <c r="AQ973" i="70"/>
  <c r="AP973" i="70"/>
  <c r="AO973" i="70"/>
  <c r="AN973" i="70"/>
  <c r="AM973" i="70"/>
  <c r="AL973" i="70"/>
  <c r="AK973" i="70"/>
  <c r="AJ973" i="70"/>
  <c r="AI973" i="70"/>
  <c r="AH973" i="70"/>
  <c r="AG973" i="70"/>
  <c r="AF973" i="70"/>
  <c r="AE973" i="70"/>
  <c r="AD973" i="70"/>
  <c r="AU972" i="70"/>
  <c r="AT972" i="70"/>
  <c r="AS972" i="70"/>
  <c r="AR972" i="70"/>
  <c r="AQ972" i="70"/>
  <c r="AP972" i="70"/>
  <c r="AO972" i="70"/>
  <c r="AN972" i="70"/>
  <c r="AM972" i="70"/>
  <c r="AL972" i="70"/>
  <c r="AK972" i="70"/>
  <c r="AJ972" i="70"/>
  <c r="AI972" i="70"/>
  <c r="AH972" i="70"/>
  <c r="AG972" i="70"/>
  <c r="AF972" i="70"/>
  <c r="AE972" i="70"/>
  <c r="AD972" i="70"/>
  <c r="AU971" i="70"/>
  <c r="AT971" i="70"/>
  <c r="AS971" i="70"/>
  <c r="AR971" i="70"/>
  <c r="AQ971" i="70"/>
  <c r="AP971" i="70"/>
  <c r="AO971" i="70"/>
  <c r="AN971" i="70"/>
  <c r="AM971" i="70"/>
  <c r="AL971" i="70"/>
  <c r="AK971" i="70"/>
  <c r="AJ971" i="70"/>
  <c r="AI971" i="70"/>
  <c r="AH971" i="70"/>
  <c r="AG971" i="70"/>
  <c r="AF971" i="70"/>
  <c r="AE971" i="70"/>
  <c r="AD971" i="70"/>
  <c r="AU970" i="70"/>
  <c r="AT970" i="70"/>
  <c r="AS970" i="70"/>
  <c r="AR970" i="70"/>
  <c r="AQ970" i="70"/>
  <c r="AP970" i="70"/>
  <c r="AO970" i="70"/>
  <c r="AN970" i="70"/>
  <c r="AM970" i="70"/>
  <c r="AL970" i="70"/>
  <c r="AK970" i="70"/>
  <c r="AJ970" i="70"/>
  <c r="AI970" i="70"/>
  <c r="AH970" i="70"/>
  <c r="AG970" i="70"/>
  <c r="AF970" i="70"/>
  <c r="AE970" i="70"/>
  <c r="AD970" i="70"/>
  <c r="AU969" i="70"/>
  <c r="AT969" i="70"/>
  <c r="AS969" i="70"/>
  <c r="AR969" i="70"/>
  <c r="AQ969" i="70"/>
  <c r="AP969" i="70"/>
  <c r="AO969" i="70"/>
  <c r="AN969" i="70"/>
  <c r="AM969" i="70"/>
  <c r="AL969" i="70"/>
  <c r="AK969" i="70"/>
  <c r="AJ969" i="70"/>
  <c r="AI969" i="70"/>
  <c r="AH969" i="70"/>
  <c r="AG969" i="70"/>
  <c r="AF969" i="70"/>
  <c r="AE969" i="70"/>
  <c r="AD969" i="70"/>
  <c r="AU968" i="70"/>
  <c r="AT968" i="70"/>
  <c r="AS968" i="70"/>
  <c r="AR968" i="70"/>
  <c r="AQ968" i="70"/>
  <c r="AP968" i="70"/>
  <c r="AO968" i="70"/>
  <c r="AN968" i="70"/>
  <c r="AM968" i="70"/>
  <c r="AL968" i="70"/>
  <c r="AK968" i="70"/>
  <c r="AJ968" i="70"/>
  <c r="AI968" i="70"/>
  <c r="AH968" i="70"/>
  <c r="AG968" i="70"/>
  <c r="AF968" i="70"/>
  <c r="AE968" i="70"/>
  <c r="AD968" i="70"/>
  <c r="AU967" i="70"/>
  <c r="AT967" i="70"/>
  <c r="AS967" i="70"/>
  <c r="AR967" i="70"/>
  <c r="AQ967" i="70"/>
  <c r="AP967" i="70"/>
  <c r="AO967" i="70"/>
  <c r="AN967" i="70"/>
  <c r="AM967" i="70"/>
  <c r="AL967" i="70"/>
  <c r="AK967" i="70"/>
  <c r="AJ967" i="70"/>
  <c r="AI967" i="70"/>
  <c r="AH967" i="70"/>
  <c r="AG967" i="70"/>
  <c r="AF967" i="70"/>
  <c r="AE967" i="70"/>
  <c r="AD967" i="70"/>
  <c r="AU966" i="70"/>
  <c r="AT966" i="70"/>
  <c r="AS966" i="70"/>
  <c r="AR966" i="70"/>
  <c r="AQ966" i="70"/>
  <c r="AP966" i="70"/>
  <c r="AO966" i="70"/>
  <c r="AN966" i="70"/>
  <c r="AM966" i="70"/>
  <c r="AL966" i="70"/>
  <c r="AK966" i="70"/>
  <c r="AJ966" i="70"/>
  <c r="AI966" i="70"/>
  <c r="AH966" i="70"/>
  <c r="AG966" i="70"/>
  <c r="AF966" i="70"/>
  <c r="AE966" i="70"/>
  <c r="AD966" i="70"/>
  <c r="AU965" i="70"/>
  <c r="AT965" i="70"/>
  <c r="AS965" i="70"/>
  <c r="AR965" i="70"/>
  <c r="AQ965" i="70"/>
  <c r="AP965" i="70"/>
  <c r="AO965" i="70"/>
  <c r="AN965" i="70"/>
  <c r="AM965" i="70"/>
  <c r="AL965" i="70"/>
  <c r="AK965" i="70"/>
  <c r="AJ965" i="70"/>
  <c r="AI965" i="70"/>
  <c r="AH965" i="70"/>
  <c r="AG965" i="70"/>
  <c r="AF965" i="70"/>
  <c r="AE965" i="70"/>
  <c r="AD965" i="70"/>
  <c r="AU964" i="70"/>
  <c r="AT964" i="70"/>
  <c r="AS964" i="70"/>
  <c r="AR964" i="70"/>
  <c r="AQ964" i="70"/>
  <c r="AP964" i="70"/>
  <c r="AO964" i="70"/>
  <c r="AN964" i="70"/>
  <c r="AM964" i="70"/>
  <c r="AL964" i="70"/>
  <c r="AK964" i="70"/>
  <c r="AJ964" i="70"/>
  <c r="AI964" i="70"/>
  <c r="AH964" i="70"/>
  <c r="AG964" i="70"/>
  <c r="AF964" i="70"/>
  <c r="AE964" i="70"/>
  <c r="AD964" i="70"/>
  <c r="AU962" i="70"/>
  <c r="AT962" i="70"/>
  <c r="AS962" i="70"/>
  <c r="AR962" i="70"/>
  <c r="AQ962" i="70"/>
  <c r="AP962" i="70"/>
  <c r="AO962" i="70"/>
  <c r="AN962" i="70"/>
  <c r="AM962" i="70"/>
  <c r="AL962" i="70"/>
  <c r="AK962" i="70"/>
  <c r="AJ962" i="70"/>
  <c r="AI962" i="70"/>
  <c r="AH962" i="70"/>
  <c r="AG962" i="70"/>
  <c r="AF962" i="70"/>
  <c r="AE962" i="70"/>
  <c r="AD962" i="70"/>
  <c r="AU961" i="70"/>
  <c r="AT961" i="70"/>
  <c r="AS961" i="70"/>
  <c r="AR961" i="70"/>
  <c r="AQ961" i="70"/>
  <c r="AP961" i="70"/>
  <c r="AO961" i="70"/>
  <c r="AN961" i="70"/>
  <c r="AM961" i="70"/>
  <c r="AL961" i="70"/>
  <c r="AK961" i="70"/>
  <c r="AJ961" i="70"/>
  <c r="AI961" i="70"/>
  <c r="AH961" i="70"/>
  <c r="AG961" i="70"/>
  <c r="AF961" i="70"/>
  <c r="AE961" i="70"/>
  <c r="AD961" i="70"/>
  <c r="AU960" i="70"/>
  <c r="AT960" i="70"/>
  <c r="AS960" i="70"/>
  <c r="AR960" i="70"/>
  <c r="AQ960" i="70"/>
  <c r="AP960" i="70"/>
  <c r="AO960" i="70"/>
  <c r="AN960" i="70"/>
  <c r="AM960" i="70"/>
  <c r="AL960" i="70"/>
  <c r="AK960" i="70"/>
  <c r="AJ960" i="70"/>
  <c r="AI960" i="70"/>
  <c r="AH960" i="70"/>
  <c r="AG960" i="70"/>
  <c r="AF960" i="70"/>
  <c r="AE960" i="70"/>
  <c r="AD960" i="70"/>
  <c r="AU959" i="70"/>
  <c r="AT959" i="70"/>
  <c r="AS959" i="70"/>
  <c r="AR959" i="70"/>
  <c r="AQ959" i="70"/>
  <c r="AP959" i="70"/>
  <c r="AO959" i="70"/>
  <c r="AN959" i="70"/>
  <c r="AM959" i="70"/>
  <c r="AL959" i="70"/>
  <c r="AK959" i="70"/>
  <c r="AJ959" i="70"/>
  <c r="AI959" i="70"/>
  <c r="AH959" i="70"/>
  <c r="AG959" i="70"/>
  <c r="AF959" i="70"/>
  <c r="AE959" i="70"/>
  <c r="AD959" i="70"/>
  <c r="AU958" i="70"/>
  <c r="AT958" i="70"/>
  <c r="AS958" i="70"/>
  <c r="AR958" i="70"/>
  <c r="AQ958" i="70"/>
  <c r="AP958" i="70"/>
  <c r="AO958" i="70"/>
  <c r="AN958" i="70"/>
  <c r="AM958" i="70"/>
  <c r="AL958" i="70"/>
  <c r="AK958" i="70"/>
  <c r="AJ958" i="70"/>
  <c r="AI958" i="70"/>
  <c r="AH958" i="70"/>
  <c r="AG958" i="70"/>
  <c r="AF958" i="70"/>
  <c r="AE958" i="70"/>
  <c r="AD958" i="70"/>
  <c r="AU957" i="70"/>
  <c r="AT957" i="70"/>
  <c r="AS957" i="70"/>
  <c r="AR957" i="70"/>
  <c r="AQ957" i="70"/>
  <c r="AP957" i="70"/>
  <c r="AO957" i="70"/>
  <c r="AN957" i="70"/>
  <c r="AM957" i="70"/>
  <c r="AL957" i="70"/>
  <c r="AK957" i="70"/>
  <c r="AJ957" i="70"/>
  <c r="AI957" i="70"/>
  <c r="AH957" i="70"/>
  <c r="AG957" i="70"/>
  <c r="AF957" i="70"/>
  <c r="AE957" i="70"/>
  <c r="AD957" i="70"/>
  <c r="BG937" i="170"/>
  <c r="BE937" i="170"/>
  <c r="BA937" i="170"/>
  <c r="AW937" i="170"/>
  <c r="AS937" i="170"/>
  <c r="U954" i="70"/>
  <c r="BG936" i="170" s="1"/>
  <c r="T954" i="70"/>
  <c r="BF936" i="170" s="1"/>
  <c r="S954" i="70"/>
  <c r="R954" i="70"/>
  <c r="BD936" i="170" s="1"/>
  <c r="O954" i="70"/>
  <c r="BA936" i="170" s="1"/>
  <c r="N954" i="70"/>
  <c r="AZ936" i="170" s="1"/>
  <c r="M954" i="70"/>
  <c r="AY936" i="170" s="1"/>
  <c r="L954" i="70"/>
  <c r="AX936" i="170" s="1"/>
  <c r="AW936" i="170"/>
  <c r="AV936" i="170"/>
  <c r="AU936" i="170"/>
  <c r="AT936" i="170"/>
  <c r="AS936" i="170"/>
  <c r="AR936" i="170"/>
  <c r="BG933" i="170"/>
  <c r="BE933" i="170"/>
  <c r="AY933" i="170"/>
  <c r="AW933" i="170"/>
  <c r="AS933" i="170"/>
  <c r="U950" i="70"/>
  <c r="BG932" i="170" s="1"/>
  <c r="T950" i="70"/>
  <c r="BF932" i="170" s="1"/>
  <c r="S950" i="70"/>
  <c r="R950" i="70"/>
  <c r="BD932" i="170" s="1"/>
  <c r="O950" i="70"/>
  <c r="BA932" i="170" s="1"/>
  <c r="N950" i="70"/>
  <c r="AZ932" i="170" s="1"/>
  <c r="M950" i="70"/>
  <c r="AY932" i="170" s="1"/>
  <c r="L950" i="70"/>
  <c r="AX932" i="170" s="1"/>
  <c r="AW932" i="170"/>
  <c r="AV932" i="170"/>
  <c r="AU932" i="170"/>
  <c r="AT932" i="170"/>
  <c r="AS932" i="170"/>
  <c r="AR932" i="170"/>
  <c r="BD929" i="170"/>
  <c r="BA929" i="170"/>
  <c r="AS929" i="170"/>
  <c r="U946" i="70"/>
  <c r="BG928" i="170" s="1"/>
  <c r="T946" i="70"/>
  <c r="BF928" i="170" s="1"/>
  <c r="S946" i="70"/>
  <c r="BE928" i="170" s="1"/>
  <c r="R946" i="70"/>
  <c r="BD928" i="170" s="1"/>
  <c r="O946" i="70"/>
  <c r="BA928" i="170" s="1"/>
  <c r="N946" i="70"/>
  <c r="AZ928" i="170" s="1"/>
  <c r="M946" i="70"/>
  <c r="AY928" i="170" s="1"/>
  <c r="L946" i="70"/>
  <c r="AX928" i="170" s="1"/>
  <c r="AW928" i="170"/>
  <c r="AV928" i="170"/>
  <c r="AU928" i="170"/>
  <c r="AT928" i="170"/>
  <c r="AS928" i="170"/>
  <c r="AR928" i="170"/>
  <c r="AU924" i="170"/>
  <c r="AT924" i="170"/>
  <c r="AS924" i="170"/>
  <c r="AR924" i="170"/>
  <c r="U941" i="70"/>
  <c r="BG923" i="170" s="1"/>
  <c r="T941" i="70"/>
  <c r="BF923" i="170" s="1"/>
  <c r="S941" i="70"/>
  <c r="BE923" i="170" s="1"/>
  <c r="R941" i="70"/>
  <c r="BD923" i="170" s="1"/>
  <c r="O941" i="70"/>
  <c r="BA923" i="170" s="1"/>
  <c r="N941" i="70"/>
  <c r="AZ923" i="170" s="1"/>
  <c r="M941" i="70"/>
  <c r="AY923" i="170" s="1"/>
  <c r="L941" i="70"/>
  <c r="AX923" i="170" s="1"/>
  <c r="AV923" i="170"/>
  <c r="AU923" i="170"/>
  <c r="AT923" i="170"/>
  <c r="AS923" i="170"/>
  <c r="AR923" i="170"/>
  <c r="U940" i="70"/>
  <c r="T940" i="70"/>
  <c r="BF922" i="170" s="1"/>
  <c r="S940" i="70"/>
  <c r="R940" i="70"/>
  <c r="BD922" i="170" s="1"/>
  <c r="O940" i="70"/>
  <c r="N940" i="70"/>
  <c r="AZ922" i="170" s="1"/>
  <c r="M940" i="70"/>
  <c r="AY922" i="170" s="1"/>
  <c r="L940" i="70"/>
  <c r="AX922" i="170" s="1"/>
  <c r="AW922" i="170"/>
  <c r="AU922" i="170"/>
  <c r="AT922" i="170"/>
  <c r="AR922" i="170"/>
  <c r="AT938" i="70"/>
  <c r="AU938" i="70" s="1"/>
  <c r="AR938" i="70"/>
  <c r="AS938" i="70" s="1"/>
  <c r="AQ938" i="70"/>
  <c r="AP938" i="70"/>
  <c r="AN938" i="70"/>
  <c r="AO938" i="70" s="1"/>
  <c r="AL938" i="70"/>
  <c r="AM938" i="70" s="1"/>
  <c r="AJ938" i="70"/>
  <c r="AK938" i="70" s="1"/>
  <c r="AH938" i="70"/>
  <c r="AI938" i="70" s="1"/>
  <c r="AF938" i="70"/>
  <c r="AG938" i="70" s="1"/>
  <c r="AD938" i="70"/>
  <c r="AE938" i="70" s="1"/>
  <c r="U938" i="70"/>
  <c r="BG920" i="170" s="1"/>
  <c r="T938" i="70"/>
  <c r="BF920" i="170" s="1"/>
  <c r="S938" i="70"/>
  <c r="BE920" i="170" s="1"/>
  <c r="R938" i="70"/>
  <c r="BD920" i="170" s="1"/>
  <c r="O938" i="70"/>
  <c r="BA920" i="170" s="1"/>
  <c r="N938" i="70"/>
  <c r="AZ920" i="170" s="1"/>
  <c r="M938" i="70"/>
  <c r="AY920" i="170" s="1"/>
  <c r="L938" i="70"/>
  <c r="AX920" i="170" s="1"/>
  <c r="AU920" i="170"/>
  <c r="AT920" i="170"/>
  <c r="AS920" i="170"/>
  <c r="AR920" i="170"/>
  <c r="AU936" i="70"/>
  <c r="AT936" i="70"/>
  <c r="AS936" i="70"/>
  <c r="AR936" i="70"/>
  <c r="AQ936" i="70"/>
  <c r="AP936" i="70"/>
  <c r="AO936" i="70"/>
  <c r="AN936" i="70"/>
  <c r="AM936" i="70"/>
  <c r="AL936" i="70"/>
  <c r="AK936" i="70"/>
  <c r="AJ936" i="70"/>
  <c r="AI936" i="70"/>
  <c r="AH936" i="70"/>
  <c r="AG936" i="70"/>
  <c r="AF936" i="70"/>
  <c r="AE936" i="70"/>
  <c r="AD936" i="70"/>
  <c r="AU918" i="170"/>
  <c r="AT918" i="170"/>
  <c r="AS918" i="170"/>
  <c r="AR918" i="170"/>
  <c r="U935" i="70"/>
  <c r="T935" i="70"/>
  <c r="S935" i="70"/>
  <c r="R935" i="70"/>
  <c r="BD917" i="170" s="1"/>
  <c r="O935" i="70"/>
  <c r="N935" i="70"/>
  <c r="AZ917" i="170" s="1"/>
  <c r="M935" i="70"/>
  <c r="AY917" i="170" s="1"/>
  <c r="L935" i="70"/>
  <c r="AX917" i="170" s="1"/>
  <c r="AW917" i="170"/>
  <c r="AU917" i="170"/>
  <c r="AT917" i="170"/>
  <c r="AS917" i="170"/>
  <c r="AR917" i="170"/>
  <c r="AU933" i="70"/>
  <c r="AT933" i="70"/>
  <c r="AS933" i="70"/>
  <c r="AR933" i="70"/>
  <c r="AQ933" i="70"/>
  <c r="AP933" i="70"/>
  <c r="AO933" i="70"/>
  <c r="AN933" i="70"/>
  <c r="AM933" i="70"/>
  <c r="AL933" i="70"/>
  <c r="AK933" i="70"/>
  <c r="AJ933" i="70"/>
  <c r="AI933" i="70"/>
  <c r="AH933" i="70"/>
  <c r="AG933" i="70"/>
  <c r="AF933" i="70"/>
  <c r="AE933" i="70"/>
  <c r="AD933" i="70"/>
  <c r="AU932" i="70"/>
  <c r="AT932" i="70"/>
  <c r="AS932" i="70"/>
  <c r="AR932" i="70"/>
  <c r="AQ932" i="70"/>
  <c r="AP932" i="70"/>
  <c r="AO932" i="70"/>
  <c r="AN932" i="70"/>
  <c r="AM932" i="70"/>
  <c r="AL932" i="70"/>
  <c r="AK932" i="70"/>
  <c r="AJ932" i="70"/>
  <c r="AI932" i="70"/>
  <c r="AH932" i="70"/>
  <c r="AG932" i="70"/>
  <c r="AF932" i="70"/>
  <c r="AE932" i="70"/>
  <c r="AD932" i="70"/>
  <c r="AU931" i="70"/>
  <c r="AT931" i="70"/>
  <c r="AS931" i="70"/>
  <c r="AR931" i="70"/>
  <c r="AQ931" i="70"/>
  <c r="AP931" i="70"/>
  <c r="AO931" i="70"/>
  <c r="AN931" i="70"/>
  <c r="AM931" i="70"/>
  <c r="AL931" i="70"/>
  <c r="AK931" i="70"/>
  <c r="AJ931" i="70"/>
  <c r="AI931" i="70"/>
  <c r="AH931" i="70"/>
  <c r="AG931" i="70"/>
  <c r="AF931" i="70"/>
  <c r="AE931" i="70"/>
  <c r="AD931" i="70"/>
  <c r="AU930" i="70"/>
  <c r="AT930" i="70"/>
  <c r="AS930" i="70"/>
  <c r="AR930" i="70"/>
  <c r="AQ930" i="70"/>
  <c r="AP930" i="70"/>
  <c r="AO930" i="70"/>
  <c r="AN930" i="70"/>
  <c r="AM930" i="70"/>
  <c r="AL930" i="70"/>
  <c r="AK930" i="70"/>
  <c r="AJ930" i="70"/>
  <c r="AI930" i="70"/>
  <c r="AH930" i="70"/>
  <c r="AG930" i="70"/>
  <c r="AF930" i="70"/>
  <c r="AE930" i="70"/>
  <c r="AD930" i="70"/>
  <c r="U929" i="70"/>
  <c r="BG911" i="170" s="1"/>
  <c r="T929" i="70"/>
  <c r="BF911" i="170" s="1"/>
  <c r="S929" i="70"/>
  <c r="BE911" i="170" s="1"/>
  <c r="R929" i="70"/>
  <c r="BD911" i="170" s="1"/>
  <c r="O929" i="70"/>
  <c r="BA911" i="170" s="1"/>
  <c r="N929" i="70"/>
  <c r="AZ911" i="170" s="1"/>
  <c r="M929" i="70"/>
  <c r="AY911" i="170" s="1"/>
  <c r="L929" i="70"/>
  <c r="AX911" i="170" s="1"/>
  <c r="AU911" i="170"/>
  <c r="AT911" i="170"/>
  <c r="AS911" i="170"/>
  <c r="AR911" i="170"/>
  <c r="AU927" i="70"/>
  <c r="AT927" i="70"/>
  <c r="AS927" i="70"/>
  <c r="AR927" i="70"/>
  <c r="AQ927" i="70"/>
  <c r="AP927" i="70"/>
  <c r="AO927" i="70"/>
  <c r="AN927" i="70"/>
  <c r="AM927" i="70"/>
  <c r="AL927" i="70"/>
  <c r="AK927" i="70"/>
  <c r="AJ927" i="70"/>
  <c r="AI927" i="70"/>
  <c r="AH927" i="70"/>
  <c r="AG927" i="70"/>
  <c r="AF927" i="70"/>
  <c r="AE927" i="70"/>
  <c r="AD927" i="70"/>
  <c r="AU923" i="70"/>
  <c r="AT923" i="70"/>
  <c r="AS923" i="70"/>
  <c r="AR923" i="70"/>
  <c r="AQ923" i="70"/>
  <c r="AP923" i="70"/>
  <c r="AO923" i="70"/>
  <c r="AN923" i="70"/>
  <c r="AM923" i="70"/>
  <c r="AL923" i="70"/>
  <c r="AK923" i="70"/>
  <c r="AJ923" i="70"/>
  <c r="AI923" i="70"/>
  <c r="AH923" i="70"/>
  <c r="AG923" i="70"/>
  <c r="AF923" i="70"/>
  <c r="AE923" i="70"/>
  <c r="AD923" i="70"/>
  <c r="AU901" i="170"/>
  <c r="AT901" i="170"/>
  <c r="AS901" i="170"/>
  <c r="AR901" i="170"/>
  <c r="U918" i="70"/>
  <c r="BG900" i="170" s="1"/>
  <c r="T918" i="70"/>
  <c r="BF900" i="170" s="1"/>
  <c r="S918" i="70"/>
  <c r="BE900" i="170" s="1"/>
  <c r="R918" i="70"/>
  <c r="BD900" i="170" s="1"/>
  <c r="O918" i="70"/>
  <c r="BA900" i="170" s="1"/>
  <c r="N918" i="70"/>
  <c r="AZ900" i="170" s="1"/>
  <c r="M918" i="70"/>
  <c r="AY900" i="170" s="1"/>
  <c r="L918" i="70"/>
  <c r="AX900" i="170" s="1"/>
  <c r="AU900" i="170"/>
  <c r="AT900" i="170"/>
  <c r="AS900" i="170"/>
  <c r="AR900" i="170"/>
  <c r="U917" i="70"/>
  <c r="BG899" i="170" s="1"/>
  <c r="T917" i="70"/>
  <c r="BF899" i="170" s="1"/>
  <c r="S917" i="70"/>
  <c r="BE899" i="170" s="1"/>
  <c r="R917" i="70"/>
  <c r="BD899" i="170" s="1"/>
  <c r="O917" i="70"/>
  <c r="BA899" i="170" s="1"/>
  <c r="N917" i="70"/>
  <c r="AZ899" i="170" s="1"/>
  <c r="M917" i="70"/>
  <c r="AY899" i="170" s="1"/>
  <c r="L917" i="70"/>
  <c r="AX899" i="170" s="1"/>
  <c r="AW899" i="170"/>
  <c r="AU899" i="170"/>
  <c r="AT899" i="170"/>
  <c r="AS899" i="170"/>
  <c r="AR899" i="170"/>
  <c r="AU898" i="170"/>
  <c r="AT898" i="170"/>
  <c r="AS898" i="170"/>
  <c r="AR898" i="170"/>
  <c r="AT914" i="70"/>
  <c r="AU914" i="70" s="1"/>
  <c r="AR914" i="70"/>
  <c r="AS914" i="70" s="1"/>
  <c r="AP914" i="70"/>
  <c r="AQ914" i="70" s="1"/>
  <c r="AO914" i="70"/>
  <c r="AN914" i="70"/>
  <c r="AL914" i="70"/>
  <c r="AM914" i="70" s="1"/>
  <c r="AJ914" i="70"/>
  <c r="AK914" i="70" s="1"/>
  <c r="AH914" i="70"/>
  <c r="AI914" i="70" s="1"/>
  <c r="AF914" i="70"/>
  <c r="AG914" i="70" s="1"/>
  <c r="AD914" i="70"/>
  <c r="AE914" i="70" s="1"/>
  <c r="U914" i="70"/>
  <c r="T914" i="70"/>
  <c r="BF896" i="170" s="1"/>
  <c r="S914" i="70"/>
  <c r="BE896" i="170" s="1"/>
  <c r="R914" i="70"/>
  <c r="BD896" i="170" s="1"/>
  <c r="O914" i="70"/>
  <c r="BA896" i="170" s="1"/>
  <c r="N914" i="70"/>
  <c r="AZ896" i="170" s="1"/>
  <c r="M914" i="70"/>
  <c r="L914" i="70"/>
  <c r="AX896" i="170" s="1"/>
  <c r="AU896" i="170"/>
  <c r="AT896" i="170"/>
  <c r="AS896" i="170"/>
  <c r="AR896" i="170"/>
  <c r="AU895" i="170"/>
  <c r="AT895" i="170"/>
  <c r="AS895" i="170"/>
  <c r="AR895" i="170"/>
  <c r="U912" i="70"/>
  <c r="BG894" i="170" s="1"/>
  <c r="T912" i="70"/>
  <c r="S912" i="70"/>
  <c r="R912" i="70"/>
  <c r="BD894" i="170" s="1"/>
  <c r="O912" i="70"/>
  <c r="N912" i="70"/>
  <c r="M912" i="70"/>
  <c r="AY894" i="170" s="1"/>
  <c r="L912" i="70"/>
  <c r="AU894" i="170"/>
  <c r="AT894" i="170"/>
  <c r="AS894" i="170"/>
  <c r="AR894" i="170"/>
  <c r="AU910" i="70"/>
  <c r="AT910" i="70"/>
  <c r="AR910" i="70"/>
  <c r="AS910" i="70" s="1"/>
  <c r="AP910" i="70"/>
  <c r="AQ910" i="70" s="1"/>
  <c r="AO910" i="70"/>
  <c r="AN910" i="70"/>
  <c r="AL910" i="70"/>
  <c r="AM910" i="70" s="1"/>
  <c r="AJ910" i="70"/>
  <c r="AK910" i="70" s="1"/>
  <c r="AH910" i="70"/>
  <c r="AI910" i="70" s="1"/>
  <c r="AF910" i="70"/>
  <c r="AG910" i="70" s="1"/>
  <c r="AD910" i="70"/>
  <c r="AE910" i="70" s="1"/>
  <c r="AU888" i="170"/>
  <c r="AT888" i="170"/>
  <c r="AS888" i="170"/>
  <c r="AR888" i="170"/>
  <c r="U905" i="70"/>
  <c r="BG887" i="170" s="1"/>
  <c r="T905" i="70"/>
  <c r="S905" i="70"/>
  <c r="BE887" i="170" s="1"/>
  <c r="R905" i="70"/>
  <c r="O905" i="70"/>
  <c r="BA887" i="170" s="1"/>
  <c r="N905" i="70"/>
  <c r="AZ887" i="170" s="1"/>
  <c r="M905" i="70"/>
  <c r="AY887" i="170" s="1"/>
  <c r="L905" i="70"/>
  <c r="AX887" i="170" s="1"/>
  <c r="AW887" i="170"/>
  <c r="AU887" i="170"/>
  <c r="AT887" i="170"/>
  <c r="AS887" i="170"/>
  <c r="AR887" i="170"/>
  <c r="AU886" i="170"/>
  <c r="AT886" i="170"/>
  <c r="AS886" i="170"/>
  <c r="AR886" i="170"/>
  <c r="U903" i="70"/>
  <c r="T903" i="70"/>
  <c r="S903" i="70"/>
  <c r="R903" i="70"/>
  <c r="O903" i="70"/>
  <c r="N903" i="70"/>
  <c r="AZ885" i="170" s="1"/>
  <c r="M903" i="70"/>
  <c r="L903" i="70"/>
  <c r="AX885" i="170" s="1"/>
  <c r="AU885" i="170"/>
  <c r="AT885" i="170"/>
  <c r="AS885" i="170"/>
  <c r="AR885" i="170"/>
  <c r="AU884" i="170"/>
  <c r="AT884" i="170"/>
  <c r="AS884" i="170"/>
  <c r="AR884" i="170"/>
  <c r="U901" i="70"/>
  <c r="T901" i="70"/>
  <c r="S901" i="70"/>
  <c r="BE883" i="170" s="1"/>
  <c r="R901" i="70"/>
  <c r="O901" i="70"/>
  <c r="N901" i="70"/>
  <c r="AZ883" i="170" s="1"/>
  <c r="M901" i="70"/>
  <c r="L901" i="70"/>
  <c r="AU883" i="170"/>
  <c r="AT883" i="170"/>
  <c r="AS883" i="170"/>
  <c r="AR883" i="170"/>
  <c r="AU878" i="170"/>
  <c r="AT878" i="170"/>
  <c r="AS878" i="170"/>
  <c r="AR878" i="170"/>
  <c r="U893" i="70"/>
  <c r="BG877" i="170" s="1"/>
  <c r="T893" i="70"/>
  <c r="BF877" i="170" s="1"/>
  <c r="S893" i="70"/>
  <c r="BE877" i="170" s="1"/>
  <c r="R893" i="70"/>
  <c r="O893" i="70"/>
  <c r="BA877" i="170" s="1"/>
  <c r="N893" i="70"/>
  <c r="M893" i="70"/>
  <c r="AY877" i="170" s="1"/>
  <c r="L893" i="70"/>
  <c r="AX877" i="170" s="1"/>
  <c r="AU877" i="170"/>
  <c r="AT877" i="170"/>
  <c r="AS877" i="170"/>
  <c r="AR877" i="170"/>
  <c r="AU876" i="170"/>
  <c r="AT876" i="170"/>
  <c r="AS876" i="170"/>
  <c r="AR876" i="170"/>
  <c r="U891" i="70"/>
  <c r="BG875" i="170" s="1"/>
  <c r="T891" i="70"/>
  <c r="S891" i="70"/>
  <c r="BE875" i="170" s="1"/>
  <c r="R891" i="70"/>
  <c r="BD875" i="170" s="1"/>
  <c r="O891" i="70"/>
  <c r="BA875" i="170" s="1"/>
  <c r="N891" i="70"/>
  <c r="AZ875" i="170" s="1"/>
  <c r="M891" i="70"/>
  <c r="AY875" i="170" s="1"/>
  <c r="L891" i="70"/>
  <c r="AX875" i="170" s="1"/>
  <c r="AU875" i="170"/>
  <c r="AT875" i="170"/>
  <c r="AS875" i="170"/>
  <c r="AR875" i="170"/>
  <c r="AU874" i="170"/>
  <c r="AT874" i="170"/>
  <c r="AS874" i="170"/>
  <c r="AR874" i="170"/>
  <c r="AS888" i="70"/>
  <c r="AR888" i="70"/>
  <c r="AQ888" i="70"/>
  <c r="AP888" i="70"/>
  <c r="AM888" i="70"/>
  <c r="AL888" i="70"/>
  <c r="AJ888" i="70"/>
  <c r="AK888" i="70" s="1"/>
  <c r="AI888" i="70"/>
  <c r="AH888" i="70"/>
  <c r="AG888" i="70"/>
  <c r="AF888" i="70"/>
  <c r="AE888" i="70"/>
  <c r="AD888" i="70"/>
  <c r="BF872" i="170"/>
  <c r="BD872" i="170"/>
  <c r="AZ872" i="170"/>
  <c r="AW872" i="170"/>
  <c r="AU872" i="170"/>
  <c r="AT872" i="170"/>
  <c r="AS872" i="170"/>
  <c r="AR872" i="170"/>
  <c r="U883" i="70"/>
  <c r="T883" i="70"/>
  <c r="BF867" i="170" s="1"/>
  <c r="S883" i="70"/>
  <c r="R883" i="70"/>
  <c r="BD867" i="170" s="1"/>
  <c r="O883" i="70"/>
  <c r="N883" i="70"/>
  <c r="AZ867" i="170" s="1"/>
  <c r="AK882" i="70"/>
  <c r="AI882" i="70"/>
  <c r="AU881" i="70"/>
  <c r="AT881" i="70"/>
  <c r="AS881" i="70"/>
  <c r="AR881" i="70"/>
  <c r="AQ881" i="70"/>
  <c r="AP881" i="70"/>
  <c r="AO881" i="70"/>
  <c r="AN881" i="70"/>
  <c r="AM881" i="70"/>
  <c r="AL881" i="70"/>
  <c r="AK881" i="70"/>
  <c r="AJ881" i="70"/>
  <c r="AI881" i="70"/>
  <c r="AH881" i="70"/>
  <c r="AG881" i="70"/>
  <c r="AF881" i="70"/>
  <c r="AE881" i="70"/>
  <c r="AD881" i="70"/>
  <c r="AU865" i="170"/>
  <c r="AT865" i="170"/>
  <c r="AS865" i="170"/>
  <c r="AR865" i="170"/>
  <c r="U880" i="70"/>
  <c r="BG864" i="170" s="1"/>
  <c r="T880" i="70"/>
  <c r="S880" i="70"/>
  <c r="BE864" i="170" s="1"/>
  <c r="R880" i="70"/>
  <c r="BD864" i="170" s="1"/>
  <c r="O880" i="70"/>
  <c r="N880" i="70"/>
  <c r="AZ864" i="170" s="1"/>
  <c r="M880" i="70"/>
  <c r="L880" i="70"/>
  <c r="AW864" i="170"/>
  <c r="AV864" i="170"/>
  <c r="AU864" i="170"/>
  <c r="AT864" i="170"/>
  <c r="AS864" i="170"/>
  <c r="AR864" i="170"/>
  <c r="P12" i="23"/>
  <c r="P119" i="58" s="1"/>
  <c r="H12" i="23"/>
  <c r="L160" i="21" s="1"/>
  <c r="AE877" i="70"/>
  <c r="U877" i="70"/>
  <c r="BG861" i="170" s="1"/>
  <c r="T877" i="70"/>
  <c r="BF861" i="170" s="1"/>
  <c r="S877" i="70"/>
  <c r="BE861" i="170" s="1"/>
  <c r="R877" i="70"/>
  <c r="BD861" i="170" s="1"/>
  <c r="O877" i="70"/>
  <c r="BA861" i="170" s="1"/>
  <c r="N877" i="70"/>
  <c r="AZ861" i="170" s="1"/>
  <c r="M877" i="70"/>
  <c r="AY861" i="170" s="1"/>
  <c r="L877" i="70"/>
  <c r="AX861" i="170" s="1"/>
  <c r="AW861" i="170"/>
  <c r="AU861" i="170"/>
  <c r="AT861" i="170"/>
  <c r="AR861" i="170"/>
  <c r="AU856" i="170"/>
  <c r="AT856" i="170"/>
  <c r="AS856" i="170"/>
  <c r="AR856" i="170"/>
  <c r="U871" i="70"/>
  <c r="T871" i="70"/>
  <c r="S871" i="70"/>
  <c r="R871" i="70"/>
  <c r="O871" i="70"/>
  <c r="N871" i="70"/>
  <c r="M871" i="70"/>
  <c r="L871" i="70"/>
  <c r="AW855" i="170"/>
  <c r="AV855" i="170"/>
  <c r="AU855" i="170"/>
  <c r="AT855" i="170"/>
  <c r="AS855" i="170"/>
  <c r="AR855" i="170"/>
  <c r="AU853" i="170"/>
  <c r="AT853" i="170"/>
  <c r="AS853" i="170"/>
  <c r="AR853" i="170"/>
  <c r="U868" i="70"/>
  <c r="T868" i="70"/>
  <c r="S868" i="70"/>
  <c r="R868" i="70"/>
  <c r="O868" i="70"/>
  <c r="N868" i="70"/>
  <c r="M868" i="70"/>
  <c r="L868" i="70"/>
  <c r="AU852" i="170"/>
  <c r="AT852" i="170"/>
  <c r="AS852" i="170"/>
  <c r="AR852" i="170"/>
  <c r="AU850" i="170"/>
  <c r="AT850" i="170"/>
  <c r="AS850" i="170"/>
  <c r="AR850" i="170"/>
  <c r="U865" i="70"/>
  <c r="T865" i="70"/>
  <c r="S865" i="70"/>
  <c r="R865" i="70"/>
  <c r="O865" i="70"/>
  <c r="N865" i="70"/>
  <c r="M865" i="70"/>
  <c r="L865" i="70"/>
  <c r="AW849" i="170"/>
  <c r="AV849" i="170"/>
  <c r="AU849" i="170"/>
  <c r="AT849" i="170"/>
  <c r="AS849" i="170"/>
  <c r="AR849" i="170"/>
  <c r="U859" i="70"/>
  <c r="BG843" i="170" s="1"/>
  <c r="T859" i="70"/>
  <c r="BF843" i="170" s="1"/>
  <c r="S859" i="70"/>
  <c r="BE843" i="170" s="1"/>
  <c r="R859" i="70"/>
  <c r="BD843" i="170" s="1"/>
  <c r="O859" i="70"/>
  <c r="BA843" i="170" s="1"/>
  <c r="N859" i="70"/>
  <c r="AZ843" i="170" s="1"/>
  <c r="M859" i="70"/>
  <c r="AY843" i="170" s="1"/>
  <c r="L859" i="70"/>
  <c r="AX843" i="170" s="1"/>
  <c r="AW843" i="170"/>
  <c r="AV843" i="170"/>
  <c r="AD858" i="70"/>
  <c r="AE858" i="70" s="1"/>
  <c r="AT857" i="70"/>
  <c r="AU857" i="70" s="1"/>
  <c r="AR857" i="70"/>
  <c r="AS857" i="70" s="1"/>
  <c r="AP857" i="70"/>
  <c r="AQ857" i="70" s="1"/>
  <c r="AN857" i="70"/>
  <c r="AO857" i="70" s="1"/>
  <c r="AL857" i="70"/>
  <c r="AM857" i="70" s="1"/>
  <c r="AJ857" i="70"/>
  <c r="AK857" i="70" s="1"/>
  <c r="AH857" i="70"/>
  <c r="AI857" i="70" s="1"/>
  <c r="AF857" i="70"/>
  <c r="AG857" i="70" s="1"/>
  <c r="AD857" i="70"/>
  <c r="AE857" i="70" s="1"/>
  <c r="U857" i="70"/>
  <c r="T857" i="70"/>
  <c r="BF841" i="170" s="1"/>
  <c r="S857" i="70"/>
  <c r="R857" i="70"/>
  <c r="BD841" i="170" s="1"/>
  <c r="O857" i="70"/>
  <c r="N857" i="70"/>
  <c r="AZ841" i="170" s="1"/>
  <c r="M857" i="70"/>
  <c r="L857" i="70"/>
  <c r="AX841" i="170" s="1"/>
  <c r="AI856" i="70"/>
  <c r="AE856" i="70"/>
  <c r="AD856" i="70"/>
  <c r="AU855" i="70"/>
  <c r="AT855" i="70"/>
  <c r="AS855" i="70"/>
  <c r="AR855" i="70"/>
  <c r="AQ855" i="70"/>
  <c r="AP855" i="70"/>
  <c r="AO855" i="70"/>
  <c r="AN855" i="70"/>
  <c r="AM855" i="70"/>
  <c r="AL855" i="70"/>
  <c r="AK855" i="70"/>
  <c r="AJ855" i="70"/>
  <c r="AI855" i="70"/>
  <c r="AH855" i="70"/>
  <c r="AG855" i="70"/>
  <c r="AF855" i="70"/>
  <c r="AE855" i="70"/>
  <c r="AD855" i="70"/>
  <c r="AU839" i="170"/>
  <c r="AT839" i="170"/>
  <c r="AR839" i="170"/>
  <c r="U854" i="70"/>
  <c r="T854" i="70"/>
  <c r="S854" i="70"/>
  <c r="R854" i="70"/>
  <c r="BD838" i="170" s="1"/>
  <c r="O854" i="70"/>
  <c r="BA838" i="170" s="1"/>
  <c r="N854" i="70"/>
  <c r="M854" i="70"/>
  <c r="L854" i="70"/>
  <c r="AX838" i="170" s="1"/>
  <c r="AV838" i="170"/>
  <c r="AU838" i="170"/>
  <c r="AT838" i="170"/>
  <c r="AS838" i="170"/>
  <c r="AR838" i="170"/>
  <c r="AU833" i="170"/>
  <c r="AT833" i="170"/>
  <c r="AS833" i="170"/>
  <c r="AR833" i="170"/>
  <c r="U848" i="70"/>
  <c r="T848" i="70"/>
  <c r="S848" i="70"/>
  <c r="R848" i="70"/>
  <c r="BD832" i="170" s="1"/>
  <c r="O848" i="70"/>
  <c r="BA832" i="170" s="1"/>
  <c r="N848" i="70"/>
  <c r="M848" i="70"/>
  <c r="L848" i="70"/>
  <c r="AX832" i="170" s="1"/>
  <c r="AV832" i="170"/>
  <c r="AU832" i="170"/>
  <c r="AT832" i="170"/>
  <c r="AS832" i="170"/>
  <c r="AR832" i="170"/>
  <c r="AU831" i="170"/>
  <c r="AT831" i="170"/>
  <c r="AS831" i="170"/>
  <c r="AR831" i="170"/>
  <c r="U846" i="70"/>
  <c r="BG830" i="170" s="1"/>
  <c r="T846" i="70"/>
  <c r="S846" i="70"/>
  <c r="BE830" i="170" s="1"/>
  <c r="R846" i="70"/>
  <c r="O846" i="70"/>
  <c r="BA830" i="170" s="1"/>
  <c r="N846" i="70"/>
  <c r="M846" i="70"/>
  <c r="AY830" i="170" s="1"/>
  <c r="L846" i="70"/>
  <c r="AX830" i="170" s="1"/>
  <c r="AW830" i="170"/>
  <c r="AV830" i="170"/>
  <c r="AU830" i="170"/>
  <c r="AT830" i="170"/>
  <c r="AS830" i="170"/>
  <c r="AR830" i="170"/>
  <c r="BG828" i="170"/>
  <c r="BE828" i="170"/>
  <c r="BA828" i="170"/>
  <c r="AY828" i="170"/>
  <c r="AW828" i="170"/>
  <c r="U843" i="70"/>
  <c r="BG827" i="170" s="1"/>
  <c r="T843" i="70"/>
  <c r="BF827" i="170" s="1"/>
  <c r="S843" i="70"/>
  <c r="BE827" i="170" s="1"/>
  <c r="R843" i="70"/>
  <c r="BD827" i="170" s="1"/>
  <c r="O843" i="70"/>
  <c r="BA827" i="170" s="1"/>
  <c r="N843" i="70"/>
  <c r="AZ827" i="170" s="1"/>
  <c r="M843" i="70"/>
  <c r="AY827" i="170" s="1"/>
  <c r="L843" i="70"/>
  <c r="AX827" i="170" s="1"/>
  <c r="AW827" i="170"/>
  <c r="AV827" i="170"/>
  <c r="AU827" i="170"/>
  <c r="AT827" i="170"/>
  <c r="AS827" i="170"/>
  <c r="AR827" i="170"/>
  <c r="U838" i="70"/>
  <c r="T838" i="70"/>
  <c r="BF822" i="170" s="1"/>
  <c r="S838" i="70"/>
  <c r="R838" i="70"/>
  <c r="BD822" i="170" s="1"/>
  <c r="O838" i="70"/>
  <c r="BA822" i="170" s="1"/>
  <c r="N838" i="70"/>
  <c r="AZ822" i="170" s="1"/>
  <c r="M838" i="70"/>
  <c r="AY822" i="170" s="1"/>
  <c r="L838" i="70"/>
  <c r="AX822" i="170" s="1"/>
  <c r="AV822" i="170"/>
  <c r="AU822" i="170"/>
  <c r="AT822" i="170"/>
  <c r="AS822" i="170"/>
  <c r="AR822" i="170"/>
  <c r="U837" i="70"/>
  <c r="BG821" i="170" s="1"/>
  <c r="T837" i="70"/>
  <c r="BF821" i="170" s="1"/>
  <c r="S837" i="70"/>
  <c r="R837" i="70"/>
  <c r="BD821" i="170" s="1"/>
  <c r="O837" i="70"/>
  <c r="N837" i="70"/>
  <c r="AZ821" i="170" s="1"/>
  <c r="M837" i="70"/>
  <c r="L837" i="70"/>
  <c r="AX821" i="170" s="1"/>
  <c r="AV821" i="170"/>
  <c r="AT821" i="170"/>
  <c r="AS821" i="170"/>
  <c r="AR821" i="170"/>
  <c r="U836" i="70"/>
  <c r="BG820" i="170" s="1"/>
  <c r="T836" i="70"/>
  <c r="BF820" i="170" s="1"/>
  <c r="S836" i="70"/>
  <c r="R836" i="70"/>
  <c r="BD820" i="170" s="1"/>
  <c r="O836" i="70"/>
  <c r="BA820" i="170" s="1"/>
  <c r="N836" i="70"/>
  <c r="AZ820" i="170" s="1"/>
  <c r="M836" i="70"/>
  <c r="L836" i="70"/>
  <c r="AX820" i="170" s="1"/>
  <c r="AW820" i="170"/>
  <c r="AV820" i="170"/>
  <c r="AT820" i="170"/>
  <c r="AR820" i="170"/>
  <c r="U835" i="70"/>
  <c r="T835" i="70"/>
  <c r="BF819" i="170" s="1"/>
  <c r="S835" i="70"/>
  <c r="BE819" i="170" s="1"/>
  <c r="R835" i="70"/>
  <c r="BD819" i="170" s="1"/>
  <c r="O835" i="70"/>
  <c r="BA819" i="170" s="1"/>
  <c r="N835" i="70"/>
  <c r="AZ819" i="170" s="1"/>
  <c r="M835" i="70"/>
  <c r="AY819" i="170" s="1"/>
  <c r="L835" i="70"/>
  <c r="AX819" i="170" s="1"/>
  <c r="AV819" i="170"/>
  <c r="AU819" i="170"/>
  <c r="AT819" i="170"/>
  <c r="AR819" i="170"/>
  <c r="AU818" i="170"/>
  <c r="AT818" i="170"/>
  <c r="AS818" i="170"/>
  <c r="AR818" i="170"/>
  <c r="U832" i="70"/>
  <c r="T832" i="70"/>
  <c r="S832" i="70"/>
  <c r="R832" i="70"/>
  <c r="O832" i="70"/>
  <c r="N832" i="70"/>
  <c r="M832" i="70"/>
  <c r="L832" i="70"/>
  <c r="AW816" i="170"/>
  <c r="AV816" i="170"/>
  <c r="AU816" i="170"/>
  <c r="AS816" i="170"/>
  <c r="AR816" i="170"/>
  <c r="AR826" i="70"/>
  <c r="AS826" i="70" s="1"/>
  <c r="AP826" i="70"/>
  <c r="AQ826" i="70" s="1"/>
  <c r="AL826" i="70"/>
  <c r="AM826" i="70" s="1"/>
  <c r="AJ826" i="70"/>
  <c r="AK826" i="70" s="1"/>
  <c r="AH826" i="70"/>
  <c r="AI826" i="70" s="1"/>
  <c r="AF826" i="70"/>
  <c r="AG826" i="70" s="1"/>
  <c r="AD826" i="70"/>
  <c r="AE826" i="70" s="1"/>
  <c r="AR825" i="70"/>
  <c r="AS825" i="70" s="1"/>
  <c r="AP825" i="70"/>
  <c r="AQ825" i="70" s="1"/>
  <c r="AL825" i="70"/>
  <c r="AM825" i="70" s="1"/>
  <c r="AJ825" i="70"/>
  <c r="AK825" i="70" s="1"/>
  <c r="AH825" i="70"/>
  <c r="AI825" i="70" s="1"/>
  <c r="AF825" i="70"/>
  <c r="AG825" i="70" s="1"/>
  <c r="AD825" i="70"/>
  <c r="AE825" i="70" s="1"/>
  <c r="AR809" i="170"/>
  <c r="U824" i="70"/>
  <c r="BG808" i="170" s="1"/>
  <c r="T824" i="70"/>
  <c r="BF808" i="170" s="1"/>
  <c r="S824" i="70"/>
  <c r="BE808" i="170" s="1"/>
  <c r="R824" i="70"/>
  <c r="O824" i="70"/>
  <c r="N824" i="70"/>
  <c r="M824" i="70"/>
  <c r="AY808" i="170" s="1"/>
  <c r="L824" i="70"/>
  <c r="AW808" i="170"/>
  <c r="AV808" i="170"/>
  <c r="AU808" i="170"/>
  <c r="AT808" i="170"/>
  <c r="AS808" i="170"/>
  <c r="AR808" i="170"/>
  <c r="AJ822" i="70"/>
  <c r="AK822" i="70" s="1"/>
  <c r="AH822" i="70"/>
  <c r="AI822" i="70" s="1"/>
  <c r="AF822" i="70"/>
  <c r="AG822" i="70" s="1"/>
  <c r="AD822" i="70"/>
  <c r="AE822" i="70" s="1"/>
  <c r="AT821" i="70"/>
  <c r="AU821" i="70" s="1"/>
  <c r="AR821" i="70"/>
  <c r="AS821" i="70" s="1"/>
  <c r="AP821" i="70"/>
  <c r="AQ821" i="70" s="1"/>
  <c r="AN821" i="70"/>
  <c r="AO821" i="70" s="1"/>
  <c r="AL821" i="70"/>
  <c r="AM821" i="70" s="1"/>
  <c r="AJ821" i="70"/>
  <c r="AK821" i="70" s="1"/>
  <c r="AH821" i="70"/>
  <c r="AI821" i="70" s="1"/>
  <c r="AF821" i="70"/>
  <c r="AG821" i="70" s="1"/>
  <c r="AD821" i="70"/>
  <c r="AE821" i="70" s="1"/>
  <c r="AU800" i="170"/>
  <c r="AT800" i="170"/>
  <c r="AS800" i="170"/>
  <c r="AR800" i="170"/>
  <c r="U815" i="70"/>
  <c r="BG799" i="170" s="1"/>
  <c r="T815" i="70"/>
  <c r="BF799" i="170" s="1"/>
  <c r="S815" i="70"/>
  <c r="R815" i="70"/>
  <c r="BD799" i="170" s="1"/>
  <c r="O815" i="70"/>
  <c r="BA799" i="170" s="1"/>
  <c r="N815" i="70"/>
  <c r="M815" i="70"/>
  <c r="L815" i="70"/>
  <c r="AX799" i="170" s="1"/>
  <c r="AW799" i="170"/>
  <c r="AU799" i="170"/>
  <c r="AT799" i="170"/>
  <c r="AS799" i="170"/>
  <c r="AR799" i="170"/>
  <c r="AU798" i="170"/>
  <c r="AT798" i="170"/>
  <c r="AS798" i="170"/>
  <c r="AR798" i="170"/>
  <c r="U813" i="70"/>
  <c r="BG797" i="170" s="1"/>
  <c r="T813" i="70"/>
  <c r="S813" i="70"/>
  <c r="R813" i="70"/>
  <c r="O813" i="70"/>
  <c r="BA797" i="170" s="1"/>
  <c r="N813" i="70"/>
  <c r="M813" i="70"/>
  <c r="L813" i="70"/>
  <c r="AX797" i="170" s="1"/>
  <c r="AW797" i="170"/>
  <c r="AU797" i="170"/>
  <c r="AT797" i="170"/>
  <c r="AS797" i="170"/>
  <c r="AR797" i="170"/>
  <c r="AU796" i="170"/>
  <c r="AT796" i="170"/>
  <c r="AS796" i="170"/>
  <c r="AR796" i="170"/>
  <c r="S812" i="70"/>
  <c r="BE796" i="170" s="1"/>
  <c r="R812" i="70"/>
  <c r="BD796" i="170" s="1"/>
  <c r="N812" i="70"/>
  <c r="AZ796" i="170" s="1"/>
  <c r="M812" i="70"/>
  <c r="AY796" i="170" s="1"/>
  <c r="AW796" i="170"/>
  <c r="AU795" i="170"/>
  <c r="AT795" i="170"/>
  <c r="AS795" i="170"/>
  <c r="AR795" i="170"/>
  <c r="AU790" i="170"/>
  <c r="AT790" i="170"/>
  <c r="AS790" i="170"/>
  <c r="AR790" i="170"/>
  <c r="U805" i="70"/>
  <c r="BG789" i="170" s="1"/>
  <c r="T805" i="70"/>
  <c r="BF789" i="170" s="1"/>
  <c r="S805" i="70"/>
  <c r="BE789" i="170" s="1"/>
  <c r="R805" i="70"/>
  <c r="BD789" i="170" s="1"/>
  <c r="O805" i="70"/>
  <c r="BA789" i="170" s="1"/>
  <c r="N805" i="70"/>
  <c r="AZ789" i="170" s="1"/>
  <c r="M805" i="70"/>
  <c r="AY789" i="170" s="1"/>
  <c r="L805" i="70"/>
  <c r="AX789" i="170" s="1"/>
  <c r="AW789" i="170"/>
  <c r="AV789" i="170"/>
  <c r="AU789" i="170"/>
  <c r="AT789" i="170"/>
  <c r="AS789" i="170"/>
  <c r="AR789" i="170"/>
  <c r="U804" i="70"/>
  <c r="BG788" i="170" s="1"/>
  <c r="T804" i="70"/>
  <c r="BF788" i="170" s="1"/>
  <c r="S804" i="70"/>
  <c r="BE788" i="170" s="1"/>
  <c r="R804" i="70"/>
  <c r="BD788" i="170" s="1"/>
  <c r="O804" i="70"/>
  <c r="BA788" i="170" s="1"/>
  <c r="N804" i="70"/>
  <c r="AZ788" i="170" s="1"/>
  <c r="M804" i="70"/>
  <c r="AY788" i="170" s="1"/>
  <c r="L804" i="70"/>
  <c r="AX788" i="170" s="1"/>
  <c r="AW788" i="170"/>
  <c r="AV788" i="170"/>
  <c r="AU788" i="170"/>
  <c r="AT788" i="170"/>
  <c r="AS788" i="170"/>
  <c r="AR788" i="170"/>
  <c r="U803" i="70"/>
  <c r="BG787" i="170" s="1"/>
  <c r="T803" i="70"/>
  <c r="BF787" i="170" s="1"/>
  <c r="S803" i="70"/>
  <c r="BE787" i="170" s="1"/>
  <c r="R803" i="70"/>
  <c r="BD787" i="170" s="1"/>
  <c r="O803" i="70"/>
  <c r="BA787" i="170" s="1"/>
  <c r="N803" i="70"/>
  <c r="AZ787" i="170" s="1"/>
  <c r="M803" i="70"/>
  <c r="AY787" i="170" s="1"/>
  <c r="L803" i="70"/>
  <c r="AX787" i="170" s="1"/>
  <c r="AW787" i="170"/>
  <c r="AV787" i="170"/>
  <c r="AU787" i="170"/>
  <c r="AT787" i="170"/>
  <c r="AS787" i="170"/>
  <c r="AR787" i="170"/>
  <c r="U802" i="70"/>
  <c r="T802" i="70"/>
  <c r="BF786" i="170" s="1"/>
  <c r="S802" i="70"/>
  <c r="BE786" i="170" s="1"/>
  <c r="R802" i="70"/>
  <c r="BD786" i="170" s="1"/>
  <c r="O802" i="70"/>
  <c r="BA786" i="170" s="1"/>
  <c r="N802" i="70"/>
  <c r="AZ786" i="170" s="1"/>
  <c r="M802" i="70"/>
  <c r="AY786" i="170" s="1"/>
  <c r="L802" i="70"/>
  <c r="AX786" i="170" s="1"/>
  <c r="AW786" i="170"/>
  <c r="AV786" i="170"/>
  <c r="AU786" i="170"/>
  <c r="AT786" i="170"/>
  <c r="AS786" i="170"/>
  <c r="AR786" i="170"/>
  <c r="U801" i="70"/>
  <c r="BG785" i="170" s="1"/>
  <c r="T801" i="70"/>
  <c r="BF785" i="170" s="1"/>
  <c r="S801" i="70"/>
  <c r="BE785" i="170" s="1"/>
  <c r="R801" i="70"/>
  <c r="BD785" i="170" s="1"/>
  <c r="O801" i="70"/>
  <c r="BA785" i="170" s="1"/>
  <c r="N801" i="70"/>
  <c r="AZ785" i="170" s="1"/>
  <c r="M801" i="70"/>
  <c r="AY785" i="170" s="1"/>
  <c r="L801" i="70"/>
  <c r="AX785" i="170" s="1"/>
  <c r="AW785" i="170"/>
  <c r="AV785" i="170"/>
  <c r="AU785" i="170"/>
  <c r="AT785" i="170"/>
  <c r="AS785" i="170"/>
  <c r="AR785" i="170"/>
  <c r="AU784" i="170"/>
  <c r="AT784" i="170"/>
  <c r="AS784" i="170"/>
  <c r="AR784" i="170"/>
  <c r="U799" i="70"/>
  <c r="BG783" i="170" s="1"/>
  <c r="T799" i="70"/>
  <c r="BF783" i="170" s="1"/>
  <c r="S799" i="70"/>
  <c r="BE783" i="170" s="1"/>
  <c r="R799" i="70"/>
  <c r="BD783" i="170" s="1"/>
  <c r="O799" i="70"/>
  <c r="BA783" i="170" s="1"/>
  <c r="N799" i="70"/>
  <c r="AZ783" i="170" s="1"/>
  <c r="M799" i="70"/>
  <c r="AY783" i="170" s="1"/>
  <c r="L799" i="70"/>
  <c r="AX783" i="170" s="1"/>
  <c r="AW783" i="170"/>
  <c r="AV783" i="170"/>
  <c r="AU783" i="170"/>
  <c r="AT783" i="170"/>
  <c r="AS783" i="170"/>
  <c r="AR783" i="170"/>
  <c r="U798" i="70"/>
  <c r="BG782" i="170" s="1"/>
  <c r="T798" i="70"/>
  <c r="BF782" i="170" s="1"/>
  <c r="S798" i="70"/>
  <c r="BE782" i="170" s="1"/>
  <c r="R798" i="70"/>
  <c r="BD782" i="170" s="1"/>
  <c r="O798" i="70"/>
  <c r="BA782" i="170" s="1"/>
  <c r="N798" i="70"/>
  <c r="AZ782" i="170" s="1"/>
  <c r="M798" i="70"/>
  <c r="AY782" i="170" s="1"/>
  <c r="L798" i="70"/>
  <c r="AX782" i="170" s="1"/>
  <c r="AW782" i="170"/>
  <c r="AV782" i="170"/>
  <c r="AU782" i="170"/>
  <c r="AT782" i="170"/>
  <c r="AS782" i="170"/>
  <c r="AR782" i="170"/>
  <c r="U797" i="70"/>
  <c r="BG781" i="170" s="1"/>
  <c r="T797" i="70"/>
  <c r="BF781" i="170" s="1"/>
  <c r="S797" i="70"/>
  <c r="BE781" i="170" s="1"/>
  <c r="R797" i="70"/>
  <c r="BD781" i="170" s="1"/>
  <c r="O797" i="70"/>
  <c r="BA781" i="170" s="1"/>
  <c r="N797" i="70"/>
  <c r="AZ781" i="170" s="1"/>
  <c r="M797" i="70"/>
  <c r="AY781" i="170" s="1"/>
  <c r="L797" i="70"/>
  <c r="AX781" i="170" s="1"/>
  <c r="AW781" i="170"/>
  <c r="AV781" i="170"/>
  <c r="AU781" i="170"/>
  <c r="AT781" i="170"/>
  <c r="AS781" i="170"/>
  <c r="AR781" i="170"/>
  <c r="U796" i="70"/>
  <c r="T796" i="70"/>
  <c r="BF780" i="170" s="1"/>
  <c r="S796" i="70"/>
  <c r="R796" i="70"/>
  <c r="BD780" i="170" s="1"/>
  <c r="O796" i="70"/>
  <c r="BA780" i="170" s="1"/>
  <c r="N796" i="70"/>
  <c r="AZ780" i="170" s="1"/>
  <c r="M796" i="70"/>
  <c r="AY780" i="170" s="1"/>
  <c r="L796" i="70"/>
  <c r="AX780" i="170" s="1"/>
  <c r="AW780" i="170"/>
  <c r="AV780" i="170"/>
  <c r="AU780" i="170"/>
  <c r="AT780" i="170"/>
  <c r="AS780" i="170"/>
  <c r="AR780" i="170"/>
  <c r="U795" i="70"/>
  <c r="BG779" i="170" s="1"/>
  <c r="T795" i="70"/>
  <c r="BF779" i="170" s="1"/>
  <c r="S795" i="70"/>
  <c r="BE779" i="170" s="1"/>
  <c r="R795" i="70"/>
  <c r="BD779" i="170" s="1"/>
  <c r="O795" i="70"/>
  <c r="BA779" i="170" s="1"/>
  <c r="N795" i="70"/>
  <c r="AZ779" i="170" s="1"/>
  <c r="M795" i="70"/>
  <c r="AY779" i="170" s="1"/>
  <c r="L795" i="70"/>
  <c r="AX779" i="170" s="1"/>
  <c r="AW779" i="170"/>
  <c r="AV779" i="170"/>
  <c r="AU779" i="170"/>
  <c r="AT779" i="170"/>
  <c r="AS779" i="170"/>
  <c r="AR779" i="170"/>
  <c r="AU778" i="170"/>
  <c r="AT778" i="170"/>
  <c r="AS778" i="170"/>
  <c r="AR778" i="170"/>
  <c r="AU792" i="70"/>
  <c r="AT792" i="70"/>
  <c r="AS792" i="70"/>
  <c r="AR792" i="70"/>
  <c r="AQ792" i="70"/>
  <c r="AP792" i="70"/>
  <c r="AO792" i="70"/>
  <c r="AN792" i="70"/>
  <c r="AM792" i="70"/>
  <c r="AL792" i="70"/>
  <c r="AK792" i="70"/>
  <c r="AJ792" i="70"/>
  <c r="AI792" i="70"/>
  <c r="AH792" i="70"/>
  <c r="AG792" i="70"/>
  <c r="AF792" i="70"/>
  <c r="AE792" i="70"/>
  <c r="AD792" i="70"/>
  <c r="AU791" i="70"/>
  <c r="AT791" i="70"/>
  <c r="AS791" i="70"/>
  <c r="AR791" i="70"/>
  <c r="AQ791" i="70"/>
  <c r="AP791" i="70"/>
  <c r="AO791" i="70"/>
  <c r="AN791" i="70"/>
  <c r="AM791" i="70"/>
  <c r="AL791" i="70"/>
  <c r="AK791" i="70"/>
  <c r="AJ791" i="70"/>
  <c r="AI791" i="70"/>
  <c r="AH791" i="70"/>
  <c r="AG791" i="70"/>
  <c r="AF791" i="70"/>
  <c r="AE791" i="70"/>
  <c r="AD791" i="70"/>
  <c r="W791" i="70"/>
  <c r="BI775" i="170" s="1"/>
  <c r="V791" i="70"/>
  <c r="BH775" i="170" s="1"/>
  <c r="U791" i="70"/>
  <c r="BG775" i="170" s="1"/>
  <c r="T791" i="70"/>
  <c r="BF775" i="170" s="1"/>
  <c r="S791" i="70"/>
  <c r="BE775" i="170" s="1"/>
  <c r="R791" i="70"/>
  <c r="BD775" i="170" s="1"/>
  <c r="O791" i="70"/>
  <c r="BA775" i="170" s="1"/>
  <c r="N791" i="70"/>
  <c r="AZ775" i="170" s="1"/>
  <c r="M791" i="70"/>
  <c r="AY775" i="170" s="1"/>
  <c r="L791" i="70"/>
  <c r="AX775" i="170" s="1"/>
  <c r="AW775" i="170"/>
  <c r="AV775" i="170"/>
  <c r="AU775" i="170"/>
  <c r="AT775" i="170"/>
  <c r="AS775" i="170"/>
  <c r="AR775" i="170"/>
  <c r="W790" i="70"/>
  <c r="BI774" i="170" s="1"/>
  <c r="V790" i="70"/>
  <c r="BH774" i="170" s="1"/>
  <c r="U790" i="70"/>
  <c r="T790" i="70"/>
  <c r="BF774" i="170" s="1"/>
  <c r="S790" i="70"/>
  <c r="R790" i="70"/>
  <c r="BD774" i="170" s="1"/>
  <c r="O790" i="70"/>
  <c r="BA774" i="170" s="1"/>
  <c r="N790" i="70"/>
  <c r="AZ774" i="170" s="1"/>
  <c r="M790" i="70"/>
  <c r="AY774" i="170" s="1"/>
  <c r="L790" i="70"/>
  <c r="AX774" i="170" s="1"/>
  <c r="AW774" i="170"/>
  <c r="AV774" i="170"/>
  <c r="AU774" i="170"/>
  <c r="AT774" i="170"/>
  <c r="AS774" i="170"/>
  <c r="AR774" i="170"/>
  <c r="W789" i="70"/>
  <c r="BI773" i="170" s="1"/>
  <c r="V789" i="70"/>
  <c r="BH773" i="170" s="1"/>
  <c r="U789" i="70"/>
  <c r="BG773" i="170" s="1"/>
  <c r="T789" i="70"/>
  <c r="BF773" i="170" s="1"/>
  <c r="S789" i="70"/>
  <c r="BE773" i="170" s="1"/>
  <c r="R789" i="70"/>
  <c r="BD773" i="170" s="1"/>
  <c r="O789" i="70"/>
  <c r="BA773" i="170" s="1"/>
  <c r="N789" i="70"/>
  <c r="AZ773" i="170" s="1"/>
  <c r="M789" i="70"/>
  <c r="AY773" i="170" s="1"/>
  <c r="L789" i="70"/>
  <c r="AX773" i="170" s="1"/>
  <c r="AW773" i="170"/>
  <c r="AV773" i="170"/>
  <c r="AU773" i="170"/>
  <c r="AT773" i="170"/>
  <c r="AS773" i="170"/>
  <c r="AR773" i="170"/>
  <c r="U784" i="70"/>
  <c r="T784" i="70"/>
  <c r="BF768" i="170" s="1"/>
  <c r="S784" i="70"/>
  <c r="R784" i="70"/>
  <c r="BD768" i="170" s="1"/>
  <c r="O784" i="70"/>
  <c r="BA768" i="170" s="1"/>
  <c r="N784" i="70"/>
  <c r="AZ768" i="170" s="1"/>
  <c r="M784" i="70"/>
  <c r="L784" i="70"/>
  <c r="AX768" i="170" s="1"/>
  <c r="AG783" i="70"/>
  <c r="AE783" i="70"/>
  <c r="U783" i="70"/>
  <c r="T783" i="70"/>
  <c r="BF767" i="170" s="1"/>
  <c r="S783" i="70"/>
  <c r="R783" i="70"/>
  <c r="BD767" i="170" s="1"/>
  <c r="O783" i="70"/>
  <c r="N783" i="70"/>
  <c r="AZ767" i="170" s="1"/>
  <c r="AI782" i="70"/>
  <c r="AG782" i="70"/>
  <c r="AE782" i="70"/>
  <c r="U782" i="70"/>
  <c r="T782" i="70"/>
  <c r="BF766" i="170" s="1"/>
  <c r="S782" i="70"/>
  <c r="R782" i="70"/>
  <c r="BD766" i="170" s="1"/>
  <c r="O782" i="70"/>
  <c r="N782" i="70"/>
  <c r="AZ766" i="170" s="1"/>
  <c r="AI781" i="70"/>
  <c r="AG781" i="70"/>
  <c r="AE781" i="70"/>
  <c r="U781" i="70"/>
  <c r="BG765" i="170" s="1"/>
  <c r="T781" i="70"/>
  <c r="BF765" i="170" s="1"/>
  <c r="S781" i="70"/>
  <c r="R781" i="70"/>
  <c r="BD765" i="170" s="1"/>
  <c r="O781" i="70"/>
  <c r="BA765" i="170" s="1"/>
  <c r="N781" i="70"/>
  <c r="AZ765" i="170" s="1"/>
  <c r="AI780" i="70"/>
  <c r="AG780" i="70"/>
  <c r="AE780" i="70"/>
  <c r="AU760" i="70"/>
  <c r="AT760" i="70"/>
  <c r="AS760" i="70"/>
  <c r="AR760" i="70"/>
  <c r="AQ760" i="70"/>
  <c r="AP760" i="70"/>
  <c r="AO760" i="70"/>
  <c r="AN760" i="70"/>
  <c r="AM760" i="70"/>
  <c r="AL760" i="70"/>
  <c r="AK760" i="70"/>
  <c r="AJ760" i="70"/>
  <c r="AI760" i="70"/>
  <c r="AH760" i="70"/>
  <c r="AG760" i="70"/>
  <c r="AF760" i="70"/>
  <c r="AE760" i="70"/>
  <c r="AD760" i="70"/>
  <c r="AU744" i="170"/>
  <c r="AT744" i="170"/>
  <c r="AS744" i="170"/>
  <c r="AR744" i="170"/>
  <c r="AU758" i="70"/>
  <c r="AT758" i="70"/>
  <c r="AS758" i="70"/>
  <c r="AR758" i="70"/>
  <c r="AQ758" i="70"/>
  <c r="AP758" i="70"/>
  <c r="AO758" i="70"/>
  <c r="AN758" i="70"/>
  <c r="AM758" i="70"/>
  <c r="AL758" i="70"/>
  <c r="AK758" i="70"/>
  <c r="AJ758" i="70"/>
  <c r="AI758" i="70"/>
  <c r="AH758" i="70"/>
  <c r="AG758" i="70"/>
  <c r="AF758" i="70"/>
  <c r="AE758" i="70"/>
  <c r="AD758" i="70"/>
  <c r="U758" i="70"/>
  <c r="BG742" i="170" s="1"/>
  <c r="T758" i="70"/>
  <c r="BF742" i="170" s="1"/>
  <c r="S758" i="70"/>
  <c r="BE742" i="170" s="1"/>
  <c r="R758" i="70"/>
  <c r="BD742" i="170" s="1"/>
  <c r="O758" i="70"/>
  <c r="BA742" i="170" s="1"/>
  <c r="N758" i="70"/>
  <c r="AZ742" i="170" s="1"/>
  <c r="M758" i="70"/>
  <c r="AY742" i="170" s="1"/>
  <c r="L758" i="70"/>
  <c r="AX742" i="170" s="1"/>
  <c r="AW742" i="170"/>
  <c r="AV742" i="170"/>
  <c r="AU742" i="170"/>
  <c r="AT742" i="170"/>
  <c r="AS742" i="170"/>
  <c r="AR742" i="170"/>
  <c r="U757" i="70"/>
  <c r="BG741" i="170" s="1"/>
  <c r="T757" i="70"/>
  <c r="BF741" i="170" s="1"/>
  <c r="S757" i="70"/>
  <c r="BE741" i="170" s="1"/>
  <c r="R757" i="70"/>
  <c r="BD741" i="170" s="1"/>
  <c r="O757" i="70"/>
  <c r="BA741" i="170" s="1"/>
  <c r="N757" i="70"/>
  <c r="AZ741" i="170" s="1"/>
  <c r="M757" i="70"/>
  <c r="AY741" i="170" s="1"/>
  <c r="L757" i="70"/>
  <c r="AX741" i="170" s="1"/>
  <c r="AW741" i="170"/>
  <c r="AV741" i="170"/>
  <c r="AU741" i="170"/>
  <c r="AT741" i="170"/>
  <c r="AS741" i="170"/>
  <c r="AR741" i="170"/>
  <c r="U756" i="70"/>
  <c r="BG740" i="170" s="1"/>
  <c r="T756" i="70"/>
  <c r="BF740" i="170" s="1"/>
  <c r="S756" i="70"/>
  <c r="R756" i="70"/>
  <c r="BD740" i="170" s="1"/>
  <c r="O756" i="70"/>
  <c r="BA740" i="170" s="1"/>
  <c r="N756" i="70"/>
  <c r="AZ740" i="170" s="1"/>
  <c r="M756" i="70"/>
  <c r="AY740" i="170" s="1"/>
  <c r="L756" i="70"/>
  <c r="AX740" i="170" s="1"/>
  <c r="AW740" i="170"/>
  <c r="AV740" i="170"/>
  <c r="AU740" i="170"/>
  <c r="AT740" i="170"/>
  <c r="AS740" i="170"/>
  <c r="AR740" i="170"/>
  <c r="U755" i="70"/>
  <c r="BG739" i="170" s="1"/>
  <c r="T755" i="70"/>
  <c r="BF739" i="170" s="1"/>
  <c r="S755" i="70"/>
  <c r="BE739" i="170" s="1"/>
  <c r="R755" i="70"/>
  <c r="BD739" i="170" s="1"/>
  <c r="O755" i="70"/>
  <c r="BA739" i="170" s="1"/>
  <c r="N755" i="70"/>
  <c r="AZ739" i="170" s="1"/>
  <c r="M755" i="70"/>
  <c r="AY739" i="170" s="1"/>
  <c r="L755" i="70"/>
  <c r="AX739" i="170" s="1"/>
  <c r="AW739" i="170"/>
  <c r="AV739" i="170"/>
  <c r="AU739" i="170"/>
  <c r="AT739" i="170"/>
  <c r="AS739" i="170"/>
  <c r="AR739" i="170"/>
  <c r="U754" i="70"/>
  <c r="BG738" i="170" s="1"/>
  <c r="T754" i="70"/>
  <c r="BF738" i="170" s="1"/>
  <c r="S754" i="70"/>
  <c r="BE738" i="170" s="1"/>
  <c r="R754" i="70"/>
  <c r="BD738" i="170" s="1"/>
  <c r="O754" i="70"/>
  <c r="BA738" i="170" s="1"/>
  <c r="N754" i="70"/>
  <c r="AZ738" i="170" s="1"/>
  <c r="M754" i="70"/>
  <c r="AY738" i="170" s="1"/>
  <c r="L754" i="70"/>
  <c r="AX738" i="170" s="1"/>
  <c r="AW738" i="170"/>
  <c r="AV738" i="170"/>
  <c r="AU738" i="170"/>
  <c r="AT738" i="170"/>
  <c r="AS738" i="170"/>
  <c r="AR738" i="170"/>
  <c r="U753" i="70"/>
  <c r="BG737" i="170" s="1"/>
  <c r="T753" i="70"/>
  <c r="BF737" i="170" s="1"/>
  <c r="S753" i="70"/>
  <c r="BE737" i="170" s="1"/>
  <c r="R753" i="70"/>
  <c r="BD737" i="170" s="1"/>
  <c r="O753" i="70"/>
  <c r="BA737" i="170" s="1"/>
  <c r="N753" i="70"/>
  <c r="AZ737" i="170" s="1"/>
  <c r="M753" i="70"/>
  <c r="AY737" i="170" s="1"/>
  <c r="L753" i="70"/>
  <c r="AX737" i="170" s="1"/>
  <c r="AW737" i="170"/>
  <c r="AV737" i="170"/>
  <c r="AU737" i="170"/>
  <c r="AT737" i="170"/>
  <c r="AS737" i="170"/>
  <c r="AR737" i="170"/>
  <c r="U752" i="70"/>
  <c r="BG736" i="170" s="1"/>
  <c r="T752" i="70"/>
  <c r="BF736" i="170" s="1"/>
  <c r="S752" i="70"/>
  <c r="BE736" i="170" s="1"/>
  <c r="R752" i="70"/>
  <c r="BD736" i="170" s="1"/>
  <c r="O752" i="70"/>
  <c r="BA736" i="170" s="1"/>
  <c r="N752" i="70"/>
  <c r="AZ736" i="170" s="1"/>
  <c r="M752" i="70"/>
  <c r="AY736" i="170" s="1"/>
  <c r="L752" i="70"/>
  <c r="AX736" i="170" s="1"/>
  <c r="AW736" i="170"/>
  <c r="AV736" i="170"/>
  <c r="AU736" i="170"/>
  <c r="AT736" i="170"/>
  <c r="AS736" i="170"/>
  <c r="AR736" i="170"/>
  <c r="U751" i="70"/>
  <c r="BG735" i="170" s="1"/>
  <c r="T751" i="70"/>
  <c r="BF735" i="170" s="1"/>
  <c r="S751" i="70"/>
  <c r="BE735" i="170" s="1"/>
  <c r="R751" i="70"/>
  <c r="BD735" i="170" s="1"/>
  <c r="O751" i="70"/>
  <c r="BA735" i="170" s="1"/>
  <c r="N751" i="70"/>
  <c r="AZ735" i="170" s="1"/>
  <c r="M751" i="70"/>
  <c r="AY735" i="170" s="1"/>
  <c r="L751" i="70"/>
  <c r="AX735" i="170" s="1"/>
  <c r="AW735" i="170"/>
  <c r="AV735" i="170"/>
  <c r="AU735" i="170"/>
  <c r="AT735" i="170"/>
  <c r="AS735" i="170"/>
  <c r="AR735" i="170"/>
  <c r="U750" i="70"/>
  <c r="BG734" i="170" s="1"/>
  <c r="T750" i="70"/>
  <c r="BF734" i="170" s="1"/>
  <c r="S750" i="70"/>
  <c r="BE734" i="170" s="1"/>
  <c r="R750" i="70"/>
  <c r="BD734" i="170" s="1"/>
  <c r="O750" i="70"/>
  <c r="BA734" i="170" s="1"/>
  <c r="N750" i="70"/>
  <c r="AZ734" i="170" s="1"/>
  <c r="M750" i="70"/>
  <c r="AY734" i="170" s="1"/>
  <c r="L750" i="70"/>
  <c r="AX734" i="170" s="1"/>
  <c r="AW734" i="170"/>
  <c r="AV734" i="170"/>
  <c r="AU734" i="170"/>
  <c r="AT734" i="170"/>
  <c r="AS734" i="170"/>
  <c r="AR734" i="170"/>
  <c r="U749" i="70"/>
  <c r="BG733" i="170" s="1"/>
  <c r="T749" i="70"/>
  <c r="BF733" i="170" s="1"/>
  <c r="S749" i="70"/>
  <c r="BE733" i="170" s="1"/>
  <c r="R749" i="70"/>
  <c r="BD733" i="170" s="1"/>
  <c r="O749" i="70"/>
  <c r="BA733" i="170" s="1"/>
  <c r="N749" i="70"/>
  <c r="AZ733" i="170" s="1"/>
  <c r="M749" i="70"/>
  <c r="AY733" i="170" s="1"/>
  <c r="L749" i="70"/>
  <c r="AX733" i="170" s="1"/>
  <c r="AW733" i="170"/>
  <c r="AV733" i="170"/>
  <c r="AU733" i="170"/>
  <c r="AT733" i="170"/>
  <c r="AS733" i="170"/>
  <c r="AR733" i="170"/>
  <c r="U748" i="70"/>
  <c r="BG732" i="170" s="1"/>
  <c r="T748" i="70"/>
  <c r="BF732" i="170" s="1"/>
  <c r="S748" i="70"/>
  <c r="BE732" i="170" s="1"/>
  <c r="R748" i="70"/>
  <c r="BD732" i="170" s="1"/>
  <c r="O748" i="70"/>
  <c r="BA732" i="170" s="1"/>
  <c r="N748" i="70"/>
  <c r="AZ732" i="170" s="1"/>
  <c r="M748" i="70"/>
  <c r="AY732" i="170" s="1"/>
  <c r="L748" i="70"/>
  <c r="AX732" i="170" s="1"/>
  <c r="AW732" i="170"/>
  <c r="AV732" i="170"/>
  <c r="AU732" i="170"/>
  <c r="AT732" i="170"/>
  <c r="AS732" i="170"/>
  <c r="AR732" i="170"/>
  <c r="U747" i="70"/>
  <c r="BG731" i="170" s="1"/>
  <c r="T747" i="70"/>
  <c r="BF731" i="170" s="1"/>
  <c r="S747" i="70"/>
  <c r="BE731" i="170" s="1"/>
  <c r="R747" i="70"/>
  <c r="BD731" i="170" s="1"/>
  <c r="O747" i="70"/>
  <c r="BA731" i="170" s="1"/>
  <c r="N747" i="70"/>
  <c r="AZ731" i="170" s="1"/>
  <c r="M747" i="70"/>
  <c r="AY731" i="170" s="1"/>
  <c r="L747" i="70"/>
  <c r="AX731" i="170" s="1"/>
  <c r="AW731" i="170"/>
  <c r="AV731" i="170"/>
  <c r="AU731" i="170"/>
  <c r="AT731" i="170"/>
  <c r="AS731" i="170"/>
  <c r="AR731" i="170"/>
  <c r="U746" i="70"/>
  <c r="BG730" i="170" s="1"/>
  <c r="T746" i="70"/>
  <c r="BF730" i="170" s="1"/>
  <c r="S746" i="70"/>
  <c r="BE730" i="170" s="1"/>
  <c r="R746" i="70"/>
  <c r="BD730" i="170" s="1"/>
  <c r="O746" i="70"/>
  <c r="BA730" i="170" s="1"/>
  <c r="N746" i="70"/>
  <c r="AZ730" i="170" s="1"/>
  <c r="M746" i="70"/>
  <c r="AY730" i="170" s="1"/>
  <c r="L746" i="70"/>
  <c r="AX730" i="170" s="1"/>
  <c r="AW730" i="170"/>
  <c r="AV730" i="170"/>
  <c r="AU730" i="170"/>
  <c r="AT730" i="170"/>
  <c r="AS730" i="170"/>
  <c r="AR730" i="170"/>
  <c r="U745" i="70"/>
  <c r="BG729" i="170" s="1"/>
  <c r="T745" i="70"/>
  <c r="BF729" i="170" s="1"/>
  <c r="S745" i="70"/>
  <c r="R745" i="70"/>
  <c r="BD729" i="170" s="1"/>
  <c r="O745" i="70"/>
  <c r="BA729" i="170" s="1"/>
  <c r="N745" i="70"/>
  <c r="AZ729" i="170" s="1"/>
  <c r="M745" i="70"/>
  <c r="AY729" i="170" s="1"/>
  <c r="L745" i="70"/>
  <c r="AX729" i="170" s="1"/>
  <c r="AW729" i="170"/>
  <c r="AV729" i="170"/>
  <c r="AU729" i="170"/>
  <c r="AT729" i="170"/>
  <c r="AS729" i="170"/>
  <c r="AR729" i="170"/>
  <c r="U744" i="70"/>
  <c r="BG728" i="170" s="1"/>
  <c r="T744" i="70"/>
  <c r="BF728" i="170" s="1"/>
  <c r="S744" i="70"/>
  <c r="BE728" i="170" s="1"/>
  <c r="R744" i="70"/>
  <c r="BD728" i="170" s="1"/>
  <c r="O744" i="70"/>
  <c r="BA728" i="170" s="1"/>
  <c r="N744" i="70"/>
  <c r="AZ728" i="170" s="1"/>
  <c r="M744" i="70"/>
  <c r="AY728" i="170" s="1"/>
  <c r="L744" i="70"/>
  <c r="AX728" i="170" s="1"/>
  <c r="AW728" i="170"/>
  <c r="AV728" i="170"/>
  <c r="AU728" i="170"/>
  <c r="AT728" i="170"/>
  <c r="AS728" i="170"/>
  <c r="AR728" i="170"/>
  <c r="U743" i="70"/>
  <c r="BG727" i="170" s="1"/>
  <c r="T743" i="70"/>
  <c r="BF727" i="170" s="1"/>
  <c r="S743" i="70"/>
  <c r="BE727" i="170" s="1"/>
  <c r="R743" i="70"/>
  <c r="BD727" i="170" s="1"/>
  <c r="O743" i="70"/>
  <c r="BA727" i="170" s="1"/>
  <c r="N743" i="70"/>
  <c r="AZ727" i="170" s="1"/>
  <c r="M743" i="70"/>
  <c r="AY727" i="170" s="1"/>
  <c r="L743" i="70"/>
  <c r="AX727" i="170" s="1"/>
  <c r="AW727" i="170"/>
  <c r="AV727" i="170"/>
  <c r="AU727" i="170"/>
  <c r="AT727" i="170"/>
  <c r="AS727" i="170"/>
  <c r="AR727" i="170"/>
  <c r="U742" i="70"/>
  <c r="BG726" i="170" s="1"/>
  <c r="T742" i="70"/>
  <c r="BF726" i="170" s="1"/>
  <c r="S742" i="70"/>
  <c r="BE726" i="170" s="1"/>
  <c r="R742" i="70"/>
  <c r="BD726" i="170" s="1"/>
  <c r="O742" i="70"/>
  <c r="BA726" i="170" s="1"/>
  <c r="N742" i="70"/>
  <c r="AZ726" i="170" s="1"/>
  <c r="M742" i="70"/>
  <c r="AY726" i="170" s="1"/>
  <c r="L742" i="70"/>
  <c r="AX726" i="170" s="1"/>
  <c r="AW726" i="170"/>
  <c r="AV726" i="170"/>
  <c r="AU726" i="170"/>
  <c r="AT726" i="170"/>
  <c r="AS726" i="170"/>
  <c r="AR726" i="170"/>
  <c r="U741" i="70"/>
  <c r="BG725" i="170" s="1"/>
  <c r="T741" i="70"/>
  <c r="BF725" i="170" s="1"/>
  <c r="S741" i="70"/>
  <c r="BE725" i="170" s="1"/>
  <c r="R741" i="70"/>
  <c r="BD725" i="170" s="1"/>
  <c r="O741" i="70"/>
  <c r="BA725" i="170" s="1"/>
  <c r="N741" i="70"/>
  <c r="AZ725" i="170" s="1"/>
  <c r="M741" i="70"/>
  <c r="AY725" i="170" s="1"/>
  <c r="L741" i="70"/>
  <c r="AX725" i="170" s="1"/>
  <c r="AW725" i="170"/>
  <c r="AV725" i="170"/>
  <c r="AU725" i="170"/>
  <c r="AT725" i="170"/>
  <c r="AS725" i="170"/>
  <c r="AR725" i="170"/>
  <c r="U740" i="70"/>
  <c r="BG724" i="170" s="1"/>
  <c r="T740" i="70"/>
  <c r="BF724" i="170" s="1"/>
  <c r="S740" i="70"/>
  <c r="BE724" i="170" s="1"/>
  <c r="R740" i="70"/>
  <c r="BD724" i="170" s="1"/>
  <c r="O740" i="70"/>
  <c r="BA724" i="170" s="1"/>
  <c r="N740" i="70"/>
  <c r="AZ724" i="170" s="1"/>
  <c r="M740" i="70"/>
  <c r="AY724" i="170" s="1"/>
  <c r="L740" i="70"/>
  <c r="AX724" i="170" s="1"/>
  <c r="AW724" i="170"/>
  <c r="AV724" i="170"/>
  <c r="AU724" i="170"/>
  <c r="AT724" i="170"/>
  <c r="AS724" i="170"/>
  <c r="AR724" i="170"/>
  <c r="AU723" i="170"/>
  <c r="AT723" i="170"/>
  <c r="AS723" i="170"/>
  <c r="AR723" i="170"/>
  <c r="U738" i="70"/>
  <c r="BG722" i="170" s="1"/>
  <c r="T738" i="70"/>
  <c r="BF722" i="170" s="1"/>
  <c r="S738" i="70"/>
  <c r="BE722" i="170" s="1"/>
  <c r="R738" i="70"/>
  <c r="BD722" i="170" s="1"/>
  <c r="O738" i="70"/>
  <c r="BA722" i="170" s="1"/>
  <c r="N738" i="70"/>
  <c r="AZ722" i="170" s="1"/>
  <c r="M738" i="70"/>
  <c r="AY722" i="170" s="1"/>
  <c r="L738" i="70"/>
  <c r="AX722" i="170" s="1"/>
  <c r="AW722" i="170"/>
  <c r="AV722" i="170"/>
  <c r="AU722" i="170"/>
  <c r="AT722" i="170"/>
  <c r="AS722" i="170"/>
  <c r="AR722" i="170"/>
  <c r="U737" i="70"/>
  <c r="BG721" i="170" s="1"/>
  <c r="T737" i="70"/>
  <c r="BF721" i="170" s="1"/>
  <c r="S737" i="70"/>
  <c r="BE721" i="170" s="1"/>
  <c r="R737" i="70"/>
  <c r="BD721" i="170" s="1"/>
  <c r="O737" i="70"/>
  <c r="BA721" i="170" s="1"/>
  <c r="N737" i="70"/>
  <c r="AZ721" i="170" s="1"/>
  <c r="M737" i="70"/>
  <c r="AY721" i="170" s="1"/>
  <c r="L737" i="70"/>
  <c r="AX721" i="170" s="1"/>
  <c r="AW721" i="170"/>
  <c r="AV721" i="170"/>
  <c r="AU721" i="170"/>
  <c r="AT721" i="170"/>
  <c r="AS721" i="170"/>
  <c r="AR721" i="170"/>
  <c r="U736" i="70"/>
  <c r="T736" i="70"/>
  <c r="BF720" i="170" s="1"/>
  <c r="S736" i="70"/>
  <c r="BE720" i="170" s="1"/>
  <c r="R736" i="70"/>
  <c r="BD720" i="170" s="1"/>
  <c r="O736" i="70"/>
  <c r="N736" i="70"/>
  <c r="AZ720" i="170" s="1"/>
  <c r="M736" i="70"/>
  <c r="AY720" i="170" s="1"/>
  <c r="L736" i="70"/>
  <c r="AX720" i="170" s="1"/>
  <c r="AW720" i="170"/>
  <c r="AV720" i="170"/>
  <c r="AT720" i="170"/>
  <c r="AR720" i="170"/>
  <c r="U735" i="70"/>
  <c r="BG719" i="170" s="1"/>
  <c r="T735" i="70"/>
  <c r="BF719" i="170" s="1"/>
  <c r="S735" i="70"/>
  <c r="BE719" i="170" s="1"/>
  <c r="R735" i="70"/>
  <c r="BD719" i="170" s="1"/>
  <c r="O735" i="70"/>
  <c r="BA719" i="170" s="1"/>
  <c r="N735" i="70"/>
  <c r="AZ719" i="170" s="1"/>
  <c r="M735" i="70"/>
  <c r="AY719" i="170" s="1"/>
  <c r="L735" i="70"/>
  <c r="AX719" i="170" s="1"/>
  <c r="AW719" i="170"/>
  <c r="AV719" i="170"/>
  <c r="AU719" i="170"/>
  <c r="AT719" i="170"/>
  <c r="AS719" i="170"/>
  <c r="AR719" i="170"/>
  <c r="U734" i="70"/>
  <c r="BG718" i="170" s="1"/>
  <c r="T734" i="70"/>
  <c r="BF718" i="170" s="1"/>
  <c r="S734" i="70"/>
  <c r="BE718" i="170" s="1"/>
  <c r="R734" i="70"/>
  <c r="BD718" i="170" s="1"/>
  <c r="O734" i="70"/>
  <c r="BA718" i="170" s="1"/>
  <c r="N734" i="70"/>
  <c r="AZ718" i="170" s="1"/>
  <c r="M734" i="70"/>
  <c r="AY718" i="170" s="1"/>
  <c r="L734" i="70"/>
  <c r="AX718" i="170" s="1"/>
  <c r="AW718" i="170"/>
  <c r="AV718" i="170"/>
  <c r="AU718" i="170"/>
  <c r="AT718" i="170"/>
  <c r="AS718" i="170"/>
  <c r="AR718" i="170"/>
  <c r="U733" i="70"/>
  <c r="BG717" i="170" s="1"/>
  <c r="T733" i="70"/>
  <c r="BF717" i="170" s="1"/>
  <c r="S733" i="70"/>
  <c r="R733" i="70"/>
  <c r="BD717" i="170" s="1"/>
  <c r="O733" i="70"/>
  <c r="N733" i="70"/>
  <c r="AZ717" i="170" s="1"/>
  <c r="M733" i="70"/>
  <c r="AY717" i="170" s="1"/>
  <c r="L733" i="70"/>
  <c r="AX717" i="170" s="1"/>
  <c r="AV717" i="170"/>
  <c r="AT717" i="170"/>
  <c r="AR717" i="170"/>
  <c r="U732" i="70"/>
  <c r="BG716" i="170" s="1"/>
  <c r="T732" i="70"/>
  <c r="BF716" i="170" s="1"/>
  <c r="S732" i="70"/>
  <c r="BE716" i="170" s="1"/>
  <c r="R732" i="70"/>
  <c r="BD716" i="170" s="1"/>
  <c r="O732" i="70"/>
  <c r="BA716" i="170" s="1"/>
  <c r="N732" i="70"/>
  <c r="AZ716" i="170" s="1"/>
  <c r="M732" i="70"/>
  <c r="AY716" i="170" s="1"/>
  <c r="L732" i="70"/>
  <c r="AX716" i="170" s="1"/>
  <c r="AW716" i="170"/>
  <c r="AV716" i="170"/>
  <c r="AU716" i="170"/>
  <c r="AT716" i="170"/>
  <c r="AS716" i="170"/>
  <c r="AR716" i="170"/>
  <c r="U731" i="70"/>
  <c r="BG715" i="170" s="1"/>
  <c r="T731" i="70"/>
  <c r="BF715" i="170" s="1"/>
  <c r="S731" i="70"/>
  <c r="BE715" i="170" s="1"/>
  <c r="R731" i="70"/>
  <c r="BD715" i="170" s="1"/>
  <c r="O731" i="70"/>
  <c r="BA715" i="170" s="1"/>
  <c r="N731" i="70"/>
  <c r="AZ715" i="170" s="1"/>
  <c r="M731" i="70"/>
  <c r="AY715" i="170" s="1"/>
  <c r="L731" i="70"/>
  <c r="AX715" i="170" s="1"/>
  <c r="AW715" i="170"/>
  <c r="AV715" i="170"/>
  <c r="AU715" i="170"/>
  <c r="AT715" i="170"/>
  <c r="AS715" i="170"/>
  <c r="AR715" i="170"/>
  <c r="U730" i="70"/>
  <c r="BG714" i="170" s="1"/>
  <c r="T730" i="70"/>
  <c r="BF714" i="170" s="1"/>
  <c r="S730" i="70"/>
  <c r="BE714" i="170" s="1"/>
  <c r="R730" i="70"/>
  <c r="BD714" i="170" s="1"/>
  <c r="O730" i="70"/>
  <c r="BA714" i="170" s="1"/>
  <c r="N730" i="70"/>
  <c r="AZ714" i="170" s="1"/>
  <c r="M730" i="70"/>
  <c r="AY714" i="170" s="1"/>
  <c r="L730" i="70"/>
  <c r="AX714" i="170" s="1"/>
  <c r="AW714" i="170"/>
  <c r="AV714" i="170"/>
  <c r="AU714" i="170"/>
  <c r="AT714" i="170"/>
  <c r="AS714" i="170"/>
  <c r="AR714" i="170"/>
  <c r="U729" i="70"/>
  <c r="BG713" i="170" s="1"/>
  <c r="T729" i="70"/>
  <c r="BF713" i="170" s="1"/>
  <c r="S729" i="70"/>
  <c r="BE713" i="170" s="1"/>
  <c r="R729" i="70"/>
  <c r="BD713" i="170" s="1"/>
  <c r="O729" i="70"/>
  <c r="BA713" i="170" s="1"/>
  <c r="N729" i="70"/>
  <c r="AZ713" i="170" s="1"/>
  <c r="M729" i="70"/>
  <c r="AY713" i="170" s="1"/>
  <c r="L729" i="70"/>
  <c r="AX713" i="170" s="1"/>
  <c r="AW713" i="170"/>
  <c r="AV713" i="170"/>
  <c r="AU713" i="170"/>
  <c r="AT713" i="170"/>
  <c r="AS713" i="170"/>
  <c r="AR713" i="170"/>
  <c r="U728" i="70"/>
  <c r="BG712" i="170" s="1"/>
  <c r="T728" i="70"/>
  <c r="BF712" i="170" s="1"/>
  <c r="S728" i="70"/>
  <c r="BE712" i="170" s="1"/>
  <c r="R728" i="70"/>
  <c r="BD712" i="170" s="1"/>
  <c r="O728" i="70"/>
  <c r="BA712" i="170" s="1"/>
  <c r="N728" i="70"/>
  <c r="AZ712" i="170" s="1"/>
  <c r="M728" i="70"/>
  <c r="AY712" i="170" s="1"/>
  <c r="L728" i="70"/>
  <c r="AX712" i="170" s="1"/>
  <c r="AW712" i="170"/>
  <c r="AV712" i="170"/>
  <c r="AU712" i="170"/>
  <c r="AT712" i="170"/>
  <c r="AS712" i="170"/>
  <c r="AR712" i="170"/>
  <c r="U727" i="70"/>
  <c r="BG711" i="170" s="1"/>
  <c r="T727" i="70"/>
  <c r="BF711" i="170" s="1"/>
  <c r="S727" i="70"/>
  <c r="BE711" i="170" s="1"/>
  <c r="R727" i="70"/>
  <c r="BD711" i="170" s="1"/>
  <c r="O727" i="70"/>
  <c r="BA711" i="170" s="1"/>
  <c r="N727" i="70"/>
  <c r="AZ711" i="170" s="1"/>
  <c r="M727" i="70"/>
  <c r="AY711" i="170" s="1"/>
  <c r="L727" i="70"/>
  <c r="AX711" i="170" s="1"/>
  <c r="AW711" i="170"/>
  <c r="AV711" i="170"/>
  <c r="AU711" i="170"/>
  <c r="AT711" i="170"/>
  <c r="AS711" i="170"/>
  <c r="AR711" i="170"/>
  <c r="U726" i="70"/>
  <c r="BG710" i="170" s="1"/>
  <c r="T726" i="70"/>
  <c r="BF710" i="170" s="1"/>
  <c r="S726" i="70"/>
  <c r="BE710" i="170" s="1"/>
  <c r="R726" i="70"/>
  <c r="BD710" i="170" s="1"/>
  <c r="O726" i="70"/>
  <c r="BA710" i="170" s="1"/>
  <c r="N726" i="70"/>
  <c r="AZ710" i="170" s="1"/>
  <c r="M726" i="70"/>
  <c r="AY710" i="170" s="1"/>
  <c r="L726" i="70"/>
  <c r="AX710" i="170" s="1"/>
  <c r="AW710" i="170"/>
  <c r="AV710" i="170"/>
  <c r="AU710" i="170"/>
  <c r="AT710" i="170"/>
  <c r="AS710" i="170"/>
  <c r="AR710" i="170"/>
  <c r="U725" i="70"/>
  <c r="BG709" i="170" s="1"/>
  <c r="T725" i="70"/>
  <c r="BF709" i="170" s="1"/>
  <c r="S725" i="70"/>
  <c r="R725" i="70"/>
  <c r="BD709" i="170" s="1"/>
  <c r="O725" i="70"/>
  <c r="BA709" i="170" s="1"/>
  <c r="N725" i="70"/>
  <c r="AZ709" i="170" s="1"/>
  <c r="M725" i="70"/>
  <c r="AY709" i="170" s="1"/>
  <c r="L725" i="70"/>
  <c r="AX709" i="170" s="1"/>
  <c r="AW709" i="170"/>
  <c r="AV709" i="170"/>
  <c r="AU709" i="170"/>
  <c r="AT709" i="170"/>
  <c r="AS709" i="170"/>
  <c r="AR709" i="170"/>
  <c r="U724" i="70"/>
  <c r="BG708" i="170" s="1"/>
  <c r="T724" i="70"/>
  <c r="BF708" i="170" s="1"/>
  <c r="S724" i="70"/>
  <c r="BE708" i="170" s="1"/>
  <c r="R724" i="70"/>
  <c r="BD708" i="170" s="1"/>
  <c r="O724" i="70"/>
  <c r="BA708" i="170" s="1"/>
  <c r="N724" i="70"/>
  <c r="AZ708" i="170" s="1"/>
  <c r="M724" i="70"/>
  <c r="AY708" i="170" s="1"/>
  <c r="L724" i="70"/>
  <c r="AX708" i="170" s="1"/>
  <c r="AW708" i="170"/>
  <c r="AV708" i="170"/>
  <c r="AU708" i="170"/>
  <c r="AT708" i="170"/>
  <c r="AS708" i="170"/>
  <c r="AR708" i="170"/>
  <c r="U723" i="70"/>
  <c r="BG707" i="170" s="1"/>
  <c r="T723" i="70"/>
  <c r="BF707" i="170" s="1"/>
  <c r="S723" i="70"/>
  <c r="BE707" i="170" s="1"/>
  <c r="R723" i="70"/>
  <c r="BD707" i="170" s="1"/>
  <c r="O723" i="70"/>
  <c r="BA707" i="170" s="1"/>
  <c r="N723" i="70"/>
  <c r="AZ707" i="170" s="1"/>
  <c r="M723" i="70"/>
  <c r="AY707" i="170" s="1"/>
  <c r="L723" i="70"/>
  <c r="AX707" i="170" s="1"/>
  <c r="AW707" i="170"/>
  <c r="AV707" i="170"/>
  <c r="AU707" i="170"/>
  <c r="AT707" i="170"/>
  <c r="AS707" i="170"/>
  <c r="AR707" i="170"/>
  <c r="U722" i="70"/>
  <c r="BG706" i="170" s="1"/>
  <c r="T722" i="70"/>
  <c r="BF706" i="170" s="1"/>
  <c r="S722" i="70"/>
  <c r="BE706" i="170" s="1"/>
  <c r="R722" i="70"/>
  <c r="BD706" i="170" s="1"/>
  <c r="O722" i="70"/>
  <c r="BA706" i="170" s="1"/>
  <c r="N722" i="70"/>
  <c r="AZ706" i="170" s="1"/>
  <c r="M722" i="70"/>
  <c r="AY706" i="170" s="1"/>
  <c r="L722" i="70"/>
  <c r="AX706" i="170" s="1"/>
  <c r="AW706" i="170"/>
  <c r="AV706" i="170"/>
  <c r="AU706" i="170"/>
  <c r="AT706" i="170"/>
  <c r="AS706" i="170"/>
  <c r="AR706" i="170"/>
  <c r="U721" i="70"/>
  <c r="BG705" i="170" s="1"/>
  <c r="T721" i="70"/>
  <c r="BF705" i="170" s="1"/>
  <c r="S721" i="70"/>
  <c r="BE705" i="170" s="1"/>
  <c r="R721" i="70"/>
  <c r="BD705" i="170" s="1"/>
  <c r="O721" i="70"/>
  <c r="BA705" i="170" s="1"/>
  <c r="N721" i="70"/>
  <c r="AZ705" i="170" s="1"/>
  <c r="M721" i="70"/>
  <c r="AY705" i="170" s="1"/>
  <c r="L721" i="70"/>
  <c r="AX705" i="170" s="1"/>
  <c r="AW705" i="170"/>
  <c r="AV705" i="170"/>
  <c r="AU705" i="170"/>
  <c r="AT705" i="170"/>
  <c r="AS705" i="170"/>
  <c r="AR705" i="170"/>
  <c r="U720" i="70"/>
  <c r="BG704" i="170" s="1"/>
  <c r="T720" i="70"/>
  <c r="BF704" i="170" s="1"/>
  <c r="S720" i="70"/>
  <c r="BE704" i="170" s="1"/>
  <c r="R720" i="70"/>
  <c r="BD704" i="170" s="1"/>
  <c r="O720" i="70"/>
  <c r="BA704" i="170" s="1"/>
  <c r="N720" i="70"/>
  <c r="AZ704" i="170" s="1"/>
  <c r="M720" i="70"/>
  <c r="AY704" i="170" s="1"/>
  <c r="L720" i="70"/>
  <c r="AW704" i="170"/>
  <c r="AV704" i="170"/>
  <c r="AU704" i="170"/>
  <c r="AT704" i="170"/>
  <c r="AS704" i="170"/>
  <c r="AR704" i="170"/>
  <c r="AU703" i="170"/>
  <c r="AT703" i="170"/>
  <c r="AS703" i="170"/>
  <c r="AR703" i="170"/>
  <c r="U718" i="70"/>
  <c r="BG702" i="170" s="1"/>
  <c r="T718" i="70"/>
  <c r="BF702" i="170" s="1"/>
  <c r="S718" i="70"/>
  <c r="BE702" i="170" s="1"/>
  <c r="R718" i="70"/>
  <c r="BD702" i="170" s="1"/>
  <c r="O718" i="70"/>
  <c r="BA702" i="170" s="1"/>
  <c r="N718" i="70"/>
  <c r="AZ702" i="170" s="1"/>
  <c r="M718" i="70"/>
  <c r="AY702" i="170" s="1"/>
  <c r="L718" i="70"/>
  <c r="AX702" i="170" s="1"/>
  <c r="AW702" i="170"/>
  <c r="AV702" i="170"/>
  <c r="AU702" i="170"/>
  <c r="AT702" i="170"/>
  <c r="AS702" i="170"/>
  <c r="AR702" i="170"/>
  <c r="U717" i="70"/>
  <c r="BG701" i="170" s="1"/>
  <c r="T717" i="70"/>
  <c r="BF701" i="170" s="1"/>
  <c r="S717" i="70"/>
  <c r="BE701" i="170" s="1"/>
  <c r="R717" i="70"/>
  <c r="BD701" i="170" s="1"/>
  <c r="O717" i="70"/>
  <c r="BA701" i="170" s="1"/>
  <c r="N717" i="70"/>
  <c r="AZ701" i="170" s="1"/>
  <c r="M717" i="70"/>
  <c r="AY701" i="170" s="1"/>
  <c r="L717" i="70"/>
  <c r="AX701" i="170" s="1"/>
  <c r="AW701" i="170"/>
  <c r="AV701" i="170"/>
  <c r="AU701" i="170"/>
  <c r="AT701" i="170"/>
  <c r="AS701" i="170"/>
  <c r="AR701" i="170"/>
  <c r="U716" i="70"/>
  <c r="T716" i="70"/>
  <c r="BF700" i="170" s="1"/>
  <c r="S716" i="70"/>
  <c r="R716" i="70"/>
  <c r="BD700" i="170" s="1"/>
  <c r="O716" i="70"/>
  <c r="BA700" i="170" s="1"/>
  <c r="N716" i="70"/>
  <c r="AZ700" i="170" s="1"/>
  <c r="M716" i="70"/>
  <c r="L716" i="70"/>
  <c r="AX700" i="170" s="1"/>
  <c r="AV700" i="170"/>
  <c r="AT700" i="170"/>
  <c r="AR700" i="170"/>
  <c r="U715" i="70"/>
  <c r="BG699" i="170" s="1"/>
  <c r="T715" i="70"/>
  <c r="BF699" i="170" s="1"/>
  <c r="S715" i="70"/>
  <c r="BE699" i="170" s="1"/>
  <c r="R715" i="70"/>
  <c r="BD699" i="170" s="1"/>
  <c r="O715" i="70"/>
  <c r="BA699" i="170" s="1"/>
  <c r="N715" i="70"/>
  <c r="AZ699" i="170" s="1"/>
  <c r="M715" i="70"/>
  <c r="AY699" i="170" s="1"/>
  <c r="L715" i="70"/>
  <c r="AX699" i="170" s="1"/>
  <c r="AW699" i="170"/>
  <c r="AV699" i="170"/>
  <c r="AU699" i="170"/>
  <c r="AT699" i="170"/>
  <c r="AS699" i="170"/>
  <c r="AR699" i="170"/>
  <c r="U714" i="70"/>
  <c r="BG698" i="170" s="1"/>
  <c r="T714" i="70"/>
  <c r="BF698" i="170" s="1"/>
  <c r="S714" i="70"/>
  <c r="BE698" i="170" s="1"/>
  <c r="R714" i="70"/>
  <c r="BD698" i="170" s="1"/>
  <c r="O714" i="70"/>
  <c r="BA698" i="170" s="1"/>
  <c r="N714" i="70"/>
  <c r="AZ698" i="170" s="1"/>
  <c r="M714" i="70"/>
  <c r="AY698" i="170" s="1"/>
  <c r="L714" i="70"/>
  <c r="AX698" i="170" s="1"/>
  <c r="AW698" i="170"/>
  <c r="AV698" i="170"/>
  <c r="AU698" i="170"/>
  <c r="AT698" i="170"/>
  <c r="AS698" i="170"/>
  <c r="AR698" i="170"/>
  <c r="U713" i="70"/>
  <c r="BG697" i="170" s="1"/>
  <c r="T713" i="70"/>
  <c r="BF697" i="170" s="1"/>
  <c r="S713" i="70"/>
  <c r="BE697" i="170" s="1"/>
  <c r="R713" i="70"/>
  <c r="BD697" i="170" s="1"/>
  <c r="O713" i="70"/>
  <c r="BA697" i="170" s="1"/>
  <c r="N713" i="70"/>
  <c r="AZ697" i="170" s="1"/>
  <c r="M713" i="70"/>
  <c r="AY697" i="170" s="1"/>
  <c r="L713" i="70"/>
  <c r="AX697" i="170" s="1"/>
  <c r="AW697" i="170"/>
  <c r="AV697" i="170"/>
  <c r="AU697" i="170"/>
  <c r="AT697" i="170"/>
  <c r="AS697" i="170"/>
  <c r="AR697" i="170"/>
  <c r="U712" i="70"/>
  <c r="BG696" i="170" s="1"/>
  <c r="T712" i="70"/>
  <c r="BF696" i="170" s="1"/>
  <c r="S712" i="70"/>
  <c r="BE696" i="170" s="1"/>
  <c r="R712" i="70"/>
  <c r="BD696" i="170" s="1"/>
  <c r="O712" i="70"/>
  <c r="BA696" i="170" s="1"/>
  <c r="N712" i="70"/>
  <c r="AZ696" i="170" s="1"/>
  <c r="M712" i="70"/>
  <c r="AY696" i="170" s="1"/>
  <c r="L712" i="70"/>
  <c r="AX696" i="170" s="1"/>
  <c r="AW696" i="170"/>
  <c r="AV696" i="170"/>
  <c r="AU696" i="170"/>
  <c r="AT696" i="170"/>
  <c r="AS696" i="170"/>
  <c r="AR696" i="170"/>
  <c r="U711" i="70"/>
  <c r="BG695" i="170" s="1"/>
  <c r="T711" i="70"/>
  <c r="BF695" i="170" s="1"/>
  <c r="S711" i="70"/>
  <c r="BE695" i="170" s="1"/>
  <c r="R711" i="70"/>
  <c r="BD695" i="170" s="1"/>
  <c r="O711" i="70"/>
  <c r="BA695" i="170" s="1"/>
  <c r="N711" i="70"/>
  <c r="AZ695" i="170" s="1"/>
  <c r="M711" i="70"/>
  <c r="AY695" i="170" s="1"/>
  <c r="L711" i="70"/>
  <c r="AX695" i="170" s="1"/>
  <c r="AW695" i="170"/>
  <c r="AV695" i="170"/>
  <c r="AU695" i="170"/>
  <c r="AT695" i="170"/>
  <c r="AS695" i="170"/>
  <c r="AR695" i="170"/>
  <c r="U710" i="70"/>
  <c r="BG694" i="170" s="1"/>
  <c r="T710" i="70"/>
  <c r="BF694" i="170" s="1"/>
  <c r="S710" i="70"/>
  <c r="BE694" i="170" s="1"/>
  <c r="R710" i="70"/>
  <c r="BD694" i="170" s="1"/>
  <c r="O710" i="70"/>
  <c r="BA694" i="170" s="1"/>
  <c r="N710" i="70"/>
  <c r="AZ694" i="170" s="1"/>
  <c r="M710" i="70"/>
  <c r="AY694" i="170" s="1"/>
  <c r="L710" i="70"/>
  <c r="AX694" i="170" s="1"/>
  <c r="AW694" i="170"/>
  <c r="AV694" i="170"/>
  <c r="AU694" i="170"/>
  <c r="AT694" i="170"/>
  <c r="AS694" i="170"/>
  <c r="AR694" i="170"/>
  <c r="U709" i="70"/>
  <c r="BG693" i="170" s="1"/>
  <c r="T709" i="70"/>
  <c r="BF693" i="170" s="1"/>
  <c r="S709" i="70"/>
  <c r="BE693" i="170" s="1"/>
  <c r="R709" i="70"/>
  <c r="BD693" i="170" s="1"/>
  <c r="O709" i="70"/>
  <c r="BA693" i="170" s="1"/>
  <c r="N709" i="70"/>
  <c r="AZ693" i="170" s="1"/>
  <c r="M709" i="70"/>
  <c r="AY693" i="170" s="1"/>
  <c r="L709" i="70"/>
  <c r="AX693" i="170" s="1"/>
  <c r="AW693" i="170"/>
  <c r="AV693" i="170"/>
  <c r="AU693" i="170"/>
  <c r="AT693" i="170"/>
  <c r="AS693" i="170"/>
  <c r="AR693" i="170"/>
  <c r="U708" i="70"/>
  <c r="BG692" i="170" s="1"/>
  <c r="T708" i="70"/>
  <c r="BF692" i="170" s="1"/>
  <c r="S708" i="70"/>
  <c r="BE692" i="170" s="1"/>
  <c r="R708" i="70"/>
  <c r="BD692" i="170" s="1"/>
  <c r="O708" i="70"/>
  <c r="BA692" i="170" s="1"/>
  <c r="N708" i="70"/>
  <c r="AZ692" i="170" s="1"/>
  <c r="M708" i="70"/>
  <c r="AY692" i="170" s="1"/>
  <c r="L708" i="70"/>
  <c r="AX692" i="170" s="1"/>
  <c r="AW692" i="170"/>
  <c r="AV692" i="170"/>
  <c r="AU692" i="170"/>
  <c r="AT692" i="170"/>
  <c r="AS692" i="170"/>
  <c r="AR692" i="170"/>
  <c r="U707" i="70"/>
  <c r="BG691" i="170" s="1"/>
  <c r="T707" i="70"/>
  <c r="BF691" i="170" s="1"/>
  <c r="S707" i="70"/>
  <c r="BE691" i="170" s="1"/>
  <c r="R707" i="70"/>
  <c r="BD691" i="170" s="1"/>
  <c r="O707" i="70"/>
  <c r="BA691" i="170" s="1"/>
  <c r="N707" i="70"/>
  <c r="AZ691" i="170" s="1"/>
  <c r="M707" i="70"/>
  <c r="AY691" i="170" s="1"/>
  <c r="L707" i="70"/>
  <c r="AX691" i="170" s="1"/>
  <c r="AW691" i="170"/>
  <c r="AV691" i="170"/>
  <c r="AU691" i="170"/>
  <c r="AT691" i="170"/>
  <c r="AS691" i="170"/>
  <c r="AR691" i="170"/>
  <c r="U706" i="70"/>
  <c r="BG690" i="170" s="1"/>
  <c r="T706" i="70"/>
  <c r="BF690" i="170" s="1"/>
  <c r="S706" i="70"/>
  <c r="BE690" i="170" s="1"/>
  <c r="R706" i="70"/>
  <c r="BD690" i="170" s="1"/>
  <c r="O706" i="70"/>
  <c r="BA690" i="170" s="1"/>
  <c r="N706" i="70"/>
  <c r="AZ690" i="170" s="1"/>
  <c r="M706" i="70"/>
  <c r="AY690" i="170" s="1"/>
  <c r="L706" i="70"/>
  <c r="AX690" i="170" s="1"/>
  <c r="AW690" i="170"/>
  <c r="AV690" i="170"/>
  <c r="AU690" i="170"/>
  <c r="AT690" i="170"/>
  <c r="AS690" i="170"/>
  <c r="AR690" i="170"/>
  <c r="U705" i="70"/>
  <c r="BG689" i="170" s="1"/>
  <c r="T705" i="70"/>
  <c r="BF689" i="170" s="1"/>
  <c r="S705" i="70"/>
  <c r="BE689" i="170" s="1"/>
  <c r="R705" i="70"/>
  <c r="BD689" i="170" s="1"/>
  <c r="O705" i="70"/>
  <c r="BA689" i="170" s="1"/>
  <c r="N705" i="70"/>
  <c r="AZ689" i="170" s="1"/>
  <c r="M705" i="70"/>
  <c r="AY689" i="170" s="1"/>
  <c r="L705" i="70"/>
  <c r="AX689" i="170" s="1"/>
  <c r="AW689" i="170"/>
  <c r="AV689" i="170"/>
  <c r="AU689" i="170"/>
  <c r="AT689" i="170"/>
  <c r="AS689" i="170"/>
  <c r="AR689" i="170"/>
  <c r="U704" i="70"/>
  <c r="BG688" i="170" s="1"/>
  <c r="T704" i="70"/>
  <c r="BF688" i="170" s="1"/>
  <c r="S704" i="70"/>
  <c r="BE688" i="170" s="1"/>
  <c r="R704" i="70"/>
  <c r="BD688" i="170" s="1"/>
  <c r="O704" i="70"/>
  <c r="BA688" i="170" s="1"/>
  <c r="N704" i="70"/>
  <c r="AZ688" i="170" s="1"/>
  <c r="M704" i="70"/>
  <c r="AY688" i="170" s="1"/>
  <c r="L704" i="70"/>
  <c r="AX688" i="170" s="1"/>
  <c r="AW688" i="170"/>
  <c r="AV688" i="170"/>
  <c r="AU688" i="170"/>
  <c r="AT688" i="170"/>
  <c r="AS688" i="170"/>
  <c r="AR688" i="170"/>
  <c r="U703" i="70"/>
  <c r="BG687" i="170" s="1"/>
  <c r="T703" i="70"/>
  <c r="BF687" i="170" s="1"/>
  <c r="S703" i="70"/>
  <c r="BE687" i="170" s="1"/>
  <c r="R703" i="70"/>
  <c r="BD687" i="170" s="1"/>
  <c r="O703" i="70"/>
  <c r="BA687" i="170" s="1"/>
  <c r="N703" i="70"/>
  <c r="AZ687" i="170" s="1"/>
  <c r="M703" i="70"/>
  <c r="AY687" i="170" s="1"/>
  <c r="L703" i="70"/>
  <c r="AX687" i="170" s="1"/>
  <c r="AW687" i="170"/>
  <c r="AV687" i="170"/>
  <c r="AU687" i="170"/>
  <c r="AT687" i="170"/>
  <c r="AS687" i="170"/>
  <c r="AR687" i="170"/>
  <c r="U702" i="70"/>
  <c r="BG686" i="170" s="1"/>
  <c r="T702" i="70"/>
  <c r="BF686" i="170" s="1"/>
  <c r="S702" i="70"/>
  <c r="BE686" i="170" s="1"/>
  <c r="R702" i="70"/>
  <c r="BD686" i="170" s="1"/>
  <c r="O702" i="70"/>
  <c r="BA686" i="170" s="1"/>
  <c r="N702" i="70"/>
  <c r="AZ686" i="170" s="1"/>
  <c r="M702" i="70"/>
  <c r="AY686" i="170" s="1"/>
  <c r="L702" i="70"/>
  <c r="AX686" i="170" s="1"/>
  <c r="AW686" i="170"/>
  <c r="AV686" i="170"/>
  <c r="AU686" i="170"/>
  <c r="AT686" i="170"/>
  <c r="AS686" i="170"/>
  <c r="AR686" i="170"/>
  <c r="U701" i="70"/>
  <c r="BG685" i="170" s="1"/>
  <c r="T701" i="70"/>
  <c r="BF685" i="170" s="1"/>
  <c r="S701" i="70"/>
  <c r="BE685" i="170" s="1"/>
  <c r="R701" i="70"/>
  <c r="BD685" i="170" s="1"/>
  <c r="O701" i="70"/>
  <c r="BA685" i="170" s="1"/>
  <c r="N701" i="70"/>
  <c r="AZ685" i="170" s="1"/>
  <c r="M701" i="70"/>
  <c r="AY685" i="170" s="1"/>
  <c r="L701" i="70"/>
  <c r="AX685" i="170" s="1"/>
  <c r="AW685" i="170"/>
  <c r="AV685" i="170"/>
  <c r="AU685" i="170"/>
  <c r="AT685" i="170"/>
  <c r="AS685" i="170"/>
  <c r="AR685" i="170"/>
  <c r="U700" i="70"/>
  <c r="BG684" i="170" s="1"/>
  <c r="T700" i="70"/>
  <c r="BF684" i="170" s="1"/>
  <c r="S700" i="70"/>
  <c r="BE684" i="170" s="1"/>
  <c r="R700" i="70"/>
  <c r="BD684" i="170" s="1"/>
  <c r="O700" i="70"/>
  <c r="BA684" i="170" s="1"/>
  <c r="N700" i="70"/>
  <c r="AZ684" i="170" s="1"/>
  <c r="M700" i="70"/>
  <c r="AY684" i="170" s="1"/>
  <c r="L700" i="70"/>
  <c r="AX684" i="170" s="1"/>
  <c r="AW684" i="170"/>
  <c r="AV684" i="170"/>
  <c r="AU684" i="170"/>
  <c r="AT684" i="170"/>
  <c r="AS684" i="170"/>
  <c r="AR684" i="170"/>
  <c r="AS697" i="70"/>
  <c r="AR697" i="70"/>
  <c r="AQ697" i="70"/>
  <c r="AP697" i="70"/>
  <c r="AM697" i="70"/>
  <c r="AL697" i="70"/>
  <c r="AI697" i="70"/>
  <c r="AH697" i="70"/>
  <c r="AG697" i="70"/>
  <c r="AF697" i="70"/>
  <c r="AE697" i="70"/>
  <c r="AD697" i="70"/>
  <c r="AS696" i="70"/>
  <c r="AR696" i="70"/>
  <c r="AQ696" i="70"/>
  <c r="AP696" i="70"/>
  <c r="AM696" i="70"/>
  <c r="AL696" i="70"/>
  <c r="AI696" i="70"/>
  <c r="AH696" i="70"/>
  <c r="AG696" i="70"/>
  <c r="AF696" i="70"/>
  <c r="AE696" i="70"/>
  <c r="AD696" i="70"/>
  <c r="AS695" i="70"/>
  <c r="AR695" i="70"/>
  <c r="AQ695" i="70"/>
  <c r="AP695" i="70"/>
  <c r="AM695" i="70"/>
  <c r="AL695" i="70"/>
  <c r="AI695" i="70"/>
  <c r="AH695" i="70"/>
  <c r="AG695" i="70"/>
  <c r="AF695" i="70"/>
  <c r="AE695" i="70"/>
  <c r="AD695" i="70"/>
  <c r="AU656" i="170"/>
  <c r="AT656" i="170"/>
  <c r="AS656" i="170"/>
  <c r="AR656" i="170"/>
  <c r="U671" i="70"/>
  <c r="BG655" i="170" s="1"/>
  <c r="T671" i="70"/>
  <c r="BF655" i="170" s="1"/>
  <c r="S671" i="70"/>
  <c r="BE655" i="170" s="1"/>
  <c r="R671" i="70"/>
  <c r="BD655" i="170" s="1"/>
  <c r="O671" i="70"/>
  <c r="BA655" i="170" s="1"/>
  <c r="N671" i="70"/>
  <c r="AZ655" i="170" s="1"/>
  <c r="M671" i="70"/>
  <c r="AY655" i="170" s="1"/>
  <c r="L671" i="70"/>
  <c r="AX655" i="170" s="1"/>
  <c r="AW655" i="170"/>
  <c r="AV655" i="170"/>
  <c r="AU655" i="170"/>
  <c r="AT655" i="170"/>
  <c r="AS655" i="170"/>
  <c r="AR655" i="170"/>
  <c r="U670" i="70"/>
  <c r="BG654" i="170" s="1"/>
  <c r="T670" i="70"/>
  <c r="BF654" i="170" s="1"/>
  <c r="S670" i="70"/>
  <c r="BE654" i="170" s="1"/>
  <c r="R670" i="70"/>
  <c r="BD654" i="170" s="1"/>
  <c r="O670" i="70"/>
  <c r="BA654" i="170" s="1"/>
  <c r="N670" i="70"/>
  <c r="AZ654" i="170" s="1"/>
  <c r="M670" i="70"/>
  <c r="AY654" i="170" s="1"/>
  <c r="L670" i="70"/>
  <c r="AX654" i="170" s="1"/>
  <c r="AW654" i="170"/>
  <c r="AV654" i="170"/>
  <c r="AU654" i="170"/>
  <c r="AT654" i="170"/>
  <c r="AS654" i="170"/>
  <c r="AR654" i="170"/>
  <c r="AU653" i="170"/>
  <c r="AT653" i="170"/>
  <c r="AS653" i="170"/>
  <c r="AR653" i="170"/>
  <c r="U667" i="70"/>
  <c r="T667" i="70"/>
  <c r="S667" i="70"/>
  <c r="R667" i="70"/>
  <c r="O667" i="70"/>
  <c r="N667" i="70"/>
  <c r="M667" i="70"/>
  <c r="L667" i="70"/>
  <c r="AU651" i="170"/>
  <c r="AT651" i="170"/>
  <c r="AS651" i="170"/>
  <c r="AR651" i="170"/>
  <c r="AU650" i="170"/>
  <c r="AT650" i="170"/>
  <c r="AS650" i="170"/>
  <c r="AR650" i="170"/>
  <c r="U665" i="70"/>
  <c r="BG649" i="170" s="1"/>
  <c r="T665" i="70"/>
  <c r="BF649" i="170" s="1"/>
  <c r="S665" i="70"/>
  <c r="BE649" i="170" s="1"/>
  <c r="R665" i="70"/>
  <c r="BD649" i="170" s="1"/>
  <c r="O665" i="70"/>
  <c r="BA649" i="170" s="1"/>
  <c r="N665" i="70"/>
  <c r="AZ649" i="170" s="1"/>
  <c r="M665" i="70"/>
  <c r="AY649" i="170" s="1"/>
  <c r="L665" i="70"/>
  <c r="AX649" i="170" s="1"/>
  <c r="AW649" i="170"/>
  <c r="AV649" i="170"/>
  <c r="AU649" i="170"/>
  <c r="AT649" i="170"/>
  <c r="AS649" i="170"/>
  <c r="AR649" i="170"/>
  <c r="U664" i="70"/>
  <c r="BG648" i="170" s="1"/>
  <c r="T664" i="70"/>
  <c r="BF648" i="170" s="1"/>
  <c r="S664" i="70"/>
  <c r="BE648" i="170" s="1"/>
  <c r="R664" i="70"/>
  <c r="BD648" i="170" s="1"/>
  <c r="O664" i="70"/>
  <c r="BA648" i="170" s="1"/>
  <c r="N664" i="70"/>
  <c r="AZ648" i="170" s="1"/>
  <c r="M664" i="70"/>
  <c r="AY648" i="170" s="1"/>
  <c r="L664" i="70"/>
  <c r="AX648" i="170" s="1"/>
  <c r="AW648" i="170"/>
  <c r="AV648" i="170"/>
  <c r="AU648" i="170"/>
  <c r="AT648" i="170"/>
  <c r="AS648" i="170"/>
  <c r="AR648" i="170"/>
  <c r="AU643" i="170"/>
  <c r="AT643" i="170"/>
  <c r="AS643" i="170"/>
  <c r="AR643" i="170"/>
  <c r="AU657" i="70"/>
  <c r="AT657" i="70"/>
  <c r="AS657" i="70"/>
  <c r="AR657" i="70"/>
  <c r="AQ657" i="70"/>
  <c r="AP657" i="70"/>
  <c r="AO657" i="70"/>
  <c r="AN657" i="70"/>
  <c r="AM657" i="70"/>
  <c r="AL657" i="70"/>
  <c r="AK657" i="70"/>
  <c r="AJ657" i="70"/>
  <c r="AI657" i="70"/>
  <c r="AH657" i="70"/>
  <c r="AG657" i="70"/>
  <c r="AF657" i="70"/>
  <c r="AE657" i="70"/>
  <c r="AD657" i="70"/>
  <c r="U657" i="70"/>
  <c r="BG641" i="170" s="1"/>
  <c r="T657" i="70"/>
  <c r="BF641" i="170" s="1"/>
  <c r="S657" i="70"/>
  <c r="BE641" i="170" s="1"/>
  <c r="R657" i="70"/>
  <c r="BD641" i="170" s="1"/>
  <c r="O657" i="70"/>
  <c r="BA641" i="170" s="1"/>
  <c r="N657" i="70"/>
  <c r="AZ641" i="170" s="1"/>
  <c r="M657" i="70"/>
  <c r="AY641" i="170" s="1"/>
  <c r="L657" i="70"/>
  <c r="AX641" i="170" s="1"/>
  <c r="AW641" i="170"/>
  <c r="AV641" i="170"/>
  <c r="AU641" i="170"/>
  <c r="AT641" i="170"/>
  <c r="AS641" i="170"/>
  <c r="AR641" i="170"/>
  <c r="U656" i="70"/>
  <c r="BG640" i="170" s="1"/>
  <c r="T656" i="70"/>
  <c r="BF640" i="170" s="1"/>
  <c r="S656" i="70"/>
  <c r="BE640" i="170" s="1"/>
  <c r="R656" i="70"/>
  <c r="BD640" i="170" s="1"/>
  <c r="O656" i="70"/>
  <c r="BA640" i="170" s="1"/>
  <c r="N656" i="70"/>
  <c r="AZ640" i="170" s="1"/>
  <c r="M656" i="70"/>
  <c r="AY640" i="170" s="1"/>
  <c r="L656" i="70"/>
  <c r="AX640" i="170" s="1"/>
  <c r="AW640" i="170"/>
  <c r="AV640" i="170"/>
  <c r="AU640" i="170"/>
  <c r="AT640" i="170"/>
  <c r="AS640" i="170"/>
  <c r="AR640" i="170"/>
  <c r="AU639" i="170"/>
  <c r="AT639" i="170"/>
  <c r="AS639" i="170"/>
  <c r="AR639" i="170"/>
  <c r="AU653" i="70"/>
  <c r="AT653" i="70"/>
  <c r="AS653" i="70"/>
  <c r="AR653" i="70"/>
  <c r="AQ653" i="70"/>
  <c r="AP653" i="70"/>
  <c r="AO653" i="70"/>
  <c r="AN653" i="70"/>
  <c r="AM653" i="70"/>
  <c r="AL653" i="70"/>
  <c r="AK653" i="70"/>
  <c r="AJ653" i="70"/>
  <c r="AI653" i="70"/>
  <c r="AH653" i="70"/>
  <c r="AG653" i="70"/>
  <c r="AF653" i="70"/>
  <c r="AE653" i="70"/>
  <c r="AD653" i="70"/>
  <c r="U653" i="70"/>
  <c r="BG637" i="170" s="1"/>
  <c r="T653" i="70"/>
  <c r="BF637" i="170" s="1"/>
  <c r="S653" i="70"/>
  <c r="BE637" i="170" s="1"/>
  <c r="R653" i="70"/>
  <c r="BD637" i="170" s="1"/>
  <c r="O653" i="70"/>
  <c r="BA637" i="170" s="1"/>
  <c r="N653" i="70"/>
  <c r="AZ637" i="170" s="1"/>
  <c r="M653" i="70"/>
  <c r="AY637" i="170" s="1"/>
  <c r="L653" i="70"/>
  <c r="AX637" i="170" s="1"/>
  <c r="AW637" i="170"/>
  <c r="AV637" i="170"/>
  <c r="AU637" i="170"/>
  <c r="AT637" i="170"/>
  <c r="AS637" i="170"/>
  <c r="AR637" i="170"/>
  <c r="U652" i="70"/>
  <c r="BG636" i="170" s="1"/>
  <c r="T652" i="70"/>
  <c r="BF636" i="170" s="1"/>
  <c r="S652" i="70"/>
  <c r="BE636" i="170" s="1"/>
  <c r="R652" i="70"/>
  <c r="BD636" i="170" s="1"/>
  <c r="O652" i="70"/>
  <c r="BA636" i="170" s="1"/>
  <c r="N652" i="70"/>
  <c r="AZ636" i="170" s="1"/>
  <c r="M652" i="70"/>
  <c r="AY636" i="170" s="1"/>
  <c r="L652" i="70"/>
  <c r="AX636" i="170" s="1"/>
  <c r="AW636" i="170"/>
  <c r="AV636" i="170"/>
  <c r="AU636" i="170"/>
  <c r="AT636" i="170"/>
  <c r="AS636" i="170"/>
  <c r="AR636" i="170"/>
  <c r="AU635" i="170"/>
  <c r="AT635" i="170"/>
  <c r="AS635" i="170"/>
  <c r="AR635" i="170"/>
  <c r="U650" i="70"/>
  <c r="BG634" i="170" s="1"/>
  <c r="T650" i="70"/>
  <c r="BF634" i="170" s="1"/>
  <c r="S650" i="70"/>
  <c r="BE634" i="170" s="1"/>
  <c r="R650" i="70"/>
  <c r="BD634" i="170" s="1"/>
  <c r="O650" i="70"/>
  <c r="BA634" i="170" s="1"/>
  <c r="N650" i="70"/>
  <c r="AZ634" i="170" s="1"/>
  <c r="M650" i="70"/>
  <c r="AY634" i="170" s="1"/>
  <c r="L650" i="70"/>
  <c r="AX634" i="170" s="1"/>
  <c r="AW634" i="170"/>
  <c r="AV634" i="170"/>
  <c r="AU634" i="170"/>
  <c r="AT634" i="170"/>
  <c r="AS634" i="170"/>
  <c r="AR634" i="170"/>
  <c r="U649" i="70"/>
  <c r="T649" i="70"/>
  <c r="S649" i="70"/>
  <c r="R649" i="70"/>
  <c r="O649" i="70"/>
  <c r="N649" i="70"/>
  <c r="M649" i="70"/>
  <c r="AW633" i="170"/>
  <c r="AU633" i="170"/>
  <c r="AT633" i="170"/>
  <c r="AS633" i="170"/>
  <c r="AR633" i="170"/>
  <c r="U644" i="70"/>
  <c r="T644" i="70"/>
  <c r="BF628" i="170" s="1"/>
  <c r="S644" i="70"/>
  <c r="R644" i="70"/>
  <c r="BD628" i="170" s="1"/>
  <c r="O644" i="70"/>
  <c r="N644" i="70"/>
  <c r="AZ628" i="170" s="1"/>
  <c r="M644" i="70"/>
  <c r="AY628" i="170" s="1"/>
  <c r="L644" i="70"/>
  <c r="AX628" i="170" s="1"/>
  <c r="AI643" i="70"/>
  <c r="AG643" i="70"/>
  <c r="AE643" i="70"/>
  <c r="AD643" i="70"/>
  <c r="Q643" i="70"/>
  <c r="P643" i="70"/>
  <c r="AS642" i="70"/>
  <c r="AR642" i="70"/>
  <c r="AQ642" i="70"/>
  <c r="AP642" i="70"/>
  <c r="AM642" i="70"/>
  <c r="AL642" i="70"/>
  <c r="AK642" i="70"/>
  <c r="AJ642" i="70"/>
  <c r="AI642" i="70"/>
  <c r="AH642" i="70"/>
  <c r="AG642" i="70"/>
  <c r="AF642" i="70"/>
  <c r="AE642" i="70"/>
  <c r="AD642" i="70"/>
  <c r="Q642" i="70"/>
  <c r="BC626" i="170" s="1"/>
  <c r="P642" i="70"/>
  <c r="BB626" i="170" s="1"/>
  <c r="AS641" i="70"/>
  <c r="AR641" i="70"/>
  <c r="AQ641" i="70"/>
  <c r="AP641" i="70"/>
  <c r="AM641" i="70"/>
  <c r="AL641" i="70"/>
  <c r="AK641" i="70"/>
  <c r="AJ641" i="70"/>
  <c r="AI641" i="70"/>
  <c r="AH641" i="70"/>
  <c r="AG641" i="70"/>
  <c r="AF641" i="70"/>
  <c r="AE641" i="70"/>
  <c r="AD641" i="70"/>
  <c r="Q641" i="70"/>
  <c r="P641" i="70"/>
  <c r="BB625" i="170" s="1"/>
  <c r="AS640" i="70"/>
  <c r="AR640" i="70"/>
  <c r="AQ640" i="70"/>
  <c r="AP640" i="70"/>
  <c r="AM640" i="70"/>
  <c r="AL640" i="70"/>
  <c r="AK640" i="70"/>
  <c r="AJ640" i="70"/>
  <c r="AI640" i="70"/>
  <c r="AH640" i="70"/>
  <c r="AG640" i="70"/>
  <c r="AF640" i="70"/>
  <c r="AE640" i="70"/>
  <c r="AD640" i="70"/>
  <c r="Q640" i="70"/>
  <c r="BC624" i="170" s="1"/>
  <c r="P640" i="70"/>
  <c r="AS639" i="70"/>
  <c r="AR639" i="70"/>
  <c r="AQ639" i="70"/>
  <c r="AP639" i="70"/>
  <c r="AM639" i="70"/>
  <c r="AL639" i="70"/>
  <c r="AK639" i="70"/>
  <c r="AJ639" i="70"/>
  <c r="AI639" i="70"/>
  <c r="AH639" i="70"/>
  <c r="AG639" i="70"/>
  <c r="AF639" i="70"/>
  <c r="AE639" i="70"/>
  <c r="AD639" i="70"/>
  <c r="Q639" i="70"/>
  <c r="P639" i="70"/>
  <c r="AS638" i="70"/>
  <c r="AR638" i="70"/>
  <c r="AQ638" i="70"/>
  <c r="AP638" i="70"/>
  <c r="AM638" i="70"/>
  <c r="AL638" i="70"/>
  <c r="AK638" i="70"/>
  <c r="AJ638" i="70"/>
  <c r="AI638" i="70"/>
  <c r="AH638" i="70"/>
  <c r="AG638" i="70"/>
  <c r="AF638" i="70"/>
  <c r="AE638" i="70"/>
  <c r="AD638" i="70"/>
  <c r="U638" i="70"/>
  <c r="T638" i="70"/>
  <c r="BF622" i="170" s="1"/>
  <c r="S638" i="70"/>
  <c r="R638" i="70"/>
  <c r="BD622" i="170" s="1"/>
  <c r="O638" i="70"/>
  <c r="N638" i="70"/>
  <c r="AZ622" i="170" s="1"/>
  <c r="M638" i="70"/>
  <c r="AY622" i="170" s="1"/>
  <c r="L638" i="70"/>
  <c r="AX622" i="170" s="1"/>
  <c r="AI637" i="70"/>
  <c r="AG637" i="70"/>
  <c r="AE637" i="70"/>
  <c r="AD637" i="70"/>
  <c r="Q637" i="70"/>
  <c r="BC621" i="170" s="1"/>
  <c r="P637" i="70"/>
  <c r="AS636" i="70"/>
  <c r="AR636" i="70"/>
  <c r="AQ636" i="70"/>
  <c r="AP636" i="70"/>
  <c r="AM636" i="70"/>
  <c r="AL636" i="70"/>
  <c r="AK636" i="70"/>
  <c r="AJ636" i="70"/>
  <c r="AI636" i="70"/>
  <c r="AH636" i="70"/>
  <c r="AG636" i="70"/>
  <c r="AF636" i="70"/>
  <c r="AE636" i="70"/>
  <c r="AD636" i="70"/>
  <c r="Q636" i="70"/>
  <c r="P636" i="70"/>
  <c r="AS635" i="70"/>
  <c r="AR635" i="70"/>
  <c r="AQ635" i="70"/>
  <c r="AP635" i="70"/>
  <c r="AM635" i="70"/>
  <c r="AL635" i="70"/>
  <c r="AK635" i="70"/>
  <c r="AJ635" i="70"/>
  <c r="AI635" i="70"/>
  <c r="AH635" i="70"/>
  <c r="AG635" i="70"/>
  <c r="AF635" i="70"/>
  <c r="AE635" i="70"/>
  <c r="AD635" i="70"/>
  <c r="Q635" i="70"/>
  <c r="BC619" i="170" s="1"/>
  <c r="P635" i="70"/>
  <c r="BB619" i="170" s="1"/>
  <c r="AS634" i="70"/>
  <c r="AR634" i="70"/>
  <c r="AQ634" i="70"/>
  <c r="AP634" i="70"/>
  <c r="AM634" i="70"/>
  <c r="AL634" i="70"/>
  <c r="AK634" i="70"/>
  <c r="AJ634" i="70"/>
  <c r="AI634" i="70"/>
  <c r="AH634" i="70"/>
  <c r="AG634" i="70"/>
  <c r="AF634" i="70"/>
  <c r="AE634" i="70"/>
  <c r="AD634" i="70"/>
  <c r="Q634" i="70"/>
  <c r="P634" i="70"/>
  <c r="BB618" i="170" s="1"/>
  <c r="AS633" i="70"/>
  <c r="AR633" i="70"/>
  <c r="AQ633" i="70"/>
  <c r="AP633" i="70"/>
  <c r="AM633" i="70"/>
  <c r="AL633" i="70"/>
  <c r="AK633" i="70"/>
  <c r="AJ633" i="70"/>
  <c r="AI633" i="70"/>
  <c r="AH633" i="70"/>
  <c r="AG633" i="70"/>
  <c r="AF633" i="70"/>
  <c r="AE633" i="70"/>
  <c r="AD633" i="70"/>
  <c r="Q633" i="70"/>
  <c r="BC617" i="170" s="1"/>
  <c r="P633" i="70"/>
  <c r="BB617" i="170" s="1"/>
  <c r="AS632" i="70"/>
  <c r="AR632" i="70"/>
  <c r="AQ632" i="70"/>
  <c r="AP632" i="70"/>
  <c r="AM632" i="70"/>
  <c r="AL632" i="70"/>
  <c r="AK632" i="70"/>
  <c r="AJ632" i="70"/>
  <c r="AI632" i="70"/>
  <c r="AH632" i="70"/>
  <c r="AG632" i="70"/>
  <c r="AF632" i="70"/>
  <c r="AE632" i="70"/>
  <c r="AD632" i="70"/>
  <c r="AU616" i="170"/>
  <c r="AT616" i="170"/>
  <c r="AR616" i="170"/>
  <c r="U631" i="70"/>
  <c r="BG615" i="170" s="1"/>
  <c r="T631" i="70"/>
  <c r="BF615" i="170" s="1"/>
  <c r="S631" i="70"/>
  <c r="BE615" i="170" s="1"/>
  <c r="R631" i="70"/>
  <c r="BD615" i="170" s="1"/>
  <c r="O631" i="70"/>
  <c r="BA615" i="170" s="1"/>
  <c r="N631" i="70"/>
  <c r="AZ615" i="170" s="1"/>
  <c r="M631" i="70"/>
  <c r="AY615" i="170" s="1"/>
  <c r="L631" i="70"/>
  <c r="AX615" i="170" s="1"/>
  <c r="AW615" i="170"/>
  <c r="AV615" i="170"/>
  <c r="AU615" i="170"/>
  <c r="AT615" i="170"/>
  <c r="AS615" i="170"/>
  <c r="AR615" i="170"/>
  <c r="U630" i="70"/>
  <c r="BG614" i="170" s="1"/>
  <c r="T630" i="70"/>
  <c r="BF614" i="170" s="1"/>
  <c r="S630" i="70"/>
  <c r="BE614" i="170" s="1"/>
  <c r="R630" i="70"/>
  <c r="BD614" i="170" s="1"/>
  <c r="O630" i="70"/>
  <c r="BA614" i="170" s="1"/>
  <c r="N630" i="70"/>
  <c r="AZ614" i="170" s="1"/>
  <c r="M630" i="70"/>
  <c r="AY614" i="170" s="1"/>
  <c r="L630" i="70"/>
  <c r="AX614" i="170" s="1"/>
  <c r="AW614" i="170"/>
  <c r="AV614" i="170"/>
  <c r="AU614" i="170"/>
  <c r="AT614" i="170"/>
  <c r="AS614" i="170"/>
  <c r="AR614" i="170"/>
  <c r="U629" i="70"/>
  <c r="BG613" i="170" s="1"/>
  <c r="T629" i="70"/>
  <c r="BF613" i="170" s="1"/>
  <c r="S629" i="70"/>
  <c r="BE613" i="170" s="1"/>
  <c r="R629" i="70"/>
  <c r="BD613" i="170" s="1"/>
  <c r="O629" i="70"/>
  <c r="BA613" i="170" s="1"/>
  <c r="N629" i="70"/>
  <c r="AZ613" i="170" s="1"/>
  <c r="M629" i="70"/>
  <c r="AY613" i="170" s="1"/>
  <c r="L629" i="70"/>
  <c r="AX613" i="170" s="1"/>
  <c r="AW613" i="170"/>
  <c r="AV613" i="170"/>
  <c r="AU613" i="170"/>
  <c r="AT613" i="170"/>
  <c r="AS613" i="170"/>
  <c r="AR613" i="170"/>
  <c r="U628" i="70"/>
  <c r="BG612" i="170" s="1"/>
  <c r="T628" i="70"/>
  <c r="BF612" i="170" s="1"/>
  <c r="S628" i="70"/>
  <c r="BE612" i="170" s="1"/>
  <c r="R628" i="70"/>
  <c r="BD612" i="170" s="1"/>
  <c r="O628" i="70"/>
  <c r="BA612" i="170" s="1"/>
  <c r="N628" i="70"/>
  <c r="AZ612" i="170" s="1"/>
  <c r="M628" i="70"/>
  <c r="AY612" i="170" s="1"/>
  <c r="L628" i="70"/>
  <c r="AX612" i="170" s="1"/>
  <c r="AW612" i="170"/>
  <c r="AV612" i="170"/>
  <c r="AU612" i="170"/>
  <c r="AT612" i="170"/>
  <c r="AS612" i="170"/>
  <c r="AR612" i="170"/>
  <c r="AU626" i="70"/>
  <c r="AT626" i="70"/>
  <c r="AS626" i="70"/>
  <c r="AR626" i="70"/>
  <c r="AQ626" i="70"/>
  <c r="AP626" i="70"/>
  <c r="AO626" i="70"/>
  <c r="AN626" i="70"/>
  <c r="AM626" i="70"/>
  <c r="AL626" i="70"/>
  <c r="AK626" i="70"/>
  <c r="AJ626" i="70"/>
  <c r="AI626" i="70"/>
  <c r="AH626" i="70"/>
  <c r="AG626" i="70"/>
  <c r="AF626" i="70"/>
  <c r="AE626" i="70"/>
  <c r="AD626" i="70"/>
  <c r="AU603" i="170"/>
  <c r="AT603" i="170"/>
  <c r="AS603" i="170"/>
  <c r="AR603" i="170"/>
  <c r="U618" i="70"/>
  <c r="BG602" i="170" s="1"/>
  <c r="T618" i="70"/>
  <c r="BF602" i="170" s="1"/>
  <c r="S618" i="70"/>
  <c r="BE602" i="170" s="1"/>
  <c r="R618" i="70"/>
  <c r="BD602" i="170" s="1"/>
  <c r="O618" i="70"/>
  <c r="BA602" i="170" s="1"/>
  <c r="N618" i="70"/>
  <c r="AZ602" i="170" s="1"/>
  <c r="M618" i="70"/>
  <c r="AY602" i="170" s="1"/>
  <c r="L618" i="70"/>
  <c r="AX602" i="170" s="1"/>
  <c r="AW602" i="170"/>
  <c r="AV602" i="170"/>
  <c r="AU602" i="170"/>
  <c r="AT602" i="170"/>
  <c r="AS602" i="170"/>
  <c r="AR602" i="170"/>
  <c r="AU616" i="70"/>
  <c r="AT616" i="70"/>
  <c r="AS616" i="70"/>
  <c r="AR616" i="70"/>
  <c r="AQ616" i="70"/>
  <c r="AP616" i="70"/>
  <c r="AO616" i="70"/>
  <c r="AN616" i="70"/>
  <c r="AM616" i="70"/>
  <c r="AL616" i="70"/>
  <c r="AK616" i="70"/>
  <c r="AJ616" i="70"/>
  <c r="AI616" i="70"/>
  <c r="AH616" i="70"/>
  <c r="AG616" i="70"/>
  <c r="AF616" i="70"/>
  <c r="AE616" i="70"/>
  <c r="AD616" i="70"/>
  <c r="AU615" i="70"/>
  <c r="AT615" i="70"/>
  <c r="AS615" i="70"/>
  <c r="AR615" i="70"/>
  <c r="AQ615" i="70"/>
  <c r="AP615" i="70"/>
  <c r="AO615" i="70"/>
  <c r="AN615" i="70"/>
  <c r="AM615" i="70"/>
  <c r="AL615" i="70"/>
  <c r="AK615" i="70"/>
  <c r="AJ615" i="70"/>
  <c r="AI615" i="70"/>
  <c r="AH615" i="70"/>
  <c r="AG615" i="70"/>
  <c r="AF615" i="70"/>
  <c r="AE615" i="70"/>
  <c r="AD615" i="70"/>
  <c r="U615" i="70"/>
  <c r="BG599" i="170" s="1"/>
  <c r="T615" i="70"/>
  <c r="BF599" i="170" s="1"/>
  <c r="S615" i="70"/>
  <c r="BE599" i="170" s="1"/>
  <c r="R615" i="70"/>
  <c r="BD599" i="170" s="1"/>
  <c r="O615" i="70"/>
  <c r="BA599" i="170" s="1"/>
  <c r="N615" i="70"/>
  <c r="AZ599" i="170" s="1"/>
  <c r="M615" i="70"/>
  <c r="AY599" i="170" s="1"/>
  <c r="L615" i="70"/>
  <c r="AX599" i="170" s="1"/>
  <c r="AW599" i="170"/>
  <c r="AV599" i="170"/>
  <c r="AU599" i="170"/>
  <c r="AT599" i="170"/>
  <c r="AS599" i="170"/>
  <c r="AR599" i="170"/>
  <c r="AU613" i="70"/>
  <c r="AT613" i="70"/>
  <c r="AS613" i="70"/>
  <c r="AR613" i="70"/>
  <c r="AQ613" i="70"/>
  <c r="AP613" i="70"/>
  <c r="AO613" i="70"/>
  <c r="AN613" i="70"/>
  <c r="AM613" i="70"/>
  <c r="AL613" i="70"/>
  <c r="AK613" i="70"/>
  <c r="AJ613" i="70"/>
  <c r="AI613" i="70"/>
  <c r="AH613" i="70"/>
  <c r="AG613" i="70"/>
  <c r="AF613" i="70"/>
  <c r="AE613" i="70"/>
  <c r="AD613" i="70"/>
  <c r="AU612" i="70"/>
  <c r="AT612" i="70"/>
  <c r="AS612" i="70"/>
  <c r="AR612" i="70"/>
  <c r="AQ612" i="70"/>
  <c r="AP612" i="70"/>
  <c r="AO612" i="70"/>
  <c r="AN612" i="70"/>
  <c r="AM612" i="70"/>
  <c r="AL612" i="70"/>
  <c r="AK612" i="70"/>
  <c r="AJ612" i="70"/>
  <c r="AI612" i="70"/>
  <c r="AH612" i="70"/>
  <c r="AG612" i="70"/>
  <c r="AF612" i="70"/>
  <c r="AE612" i="70"/>
  <c r="AD612" i="70"/>
  <c r="AU596" i="170"/>
  <c r="AT596" i="170"/>
  <c r="AS596" i="170"/>
  <c r="AR596" i="170"/>
  <c r="U611" i="70"/>
  <c r="BG595" i="170" s="1"/>
  <c r="T611" i="70"/>
  <c r="BF595" i="170" s="1"/>
  <c r="S611" i="70"/>
  <c r="BE595" i="170" s="1"/>
  <c r="R611" i="70"/>
  <c r="BD595" i="170" s="1"/>
  <c r="O611" i="70"/>
  <c r="BA595" i="170" s="1"/>
  <c r="N611" i="70"/>
  <c r="M611" i="70"/>
  <c r="AY595" i="170" s="1"/>
  <c r="L611" i="70"/>
  <c r="AX595" i="170" s="1"/>
  <c r="AW595" i="170"/>
  <c r="AV595" i="170"/>
  <c r="AU595" i="170"/>
  <c r="AT595" i="170"/>
  <c r="AS595" i="170"/>
  <c r="AR595" i="170"/>
  <c r="AU609" i="70"/>
  <c r="AT609" i="70"/>
  <c r="AS609" i="70"/>
  <c r="AR609" i="70"/>
  <c r="AQ609" i="70"/>
  <c r="AP609" i="70"/>
  <c r="AO609" i="70"/>
  <c r="AN609" i="70"/>
  <c r="AM609" i="70"/>
  <c r="AL609" i="70"/>
  <c r="AK609" i="70"/>
  <c r="AJ609" i="70"/>
  <c r="AI609" i="70"/>
  <c r="AH609" i="70"/>
  <c r="AG609" i="70"/>
  <c r="AF609" i="70"/>
  <c r="AE609" i="70"/>
  <c r="AD609" i="70"/>
  <c r="AU608" i="70"/>
  <c r="AT608" i="70"/>
  <c r="AS608" i="70"/>
  <c r="AR608" i="70"/>
  <c r="AQ608" i="70"/>
  <c r="AP608" i="70"/>
  <c r="AO608" i="70"/>
  <c r="AN608" i="70"/>
  <c r="AM608" i="70"/>
  <c r="AL608" i="70"/>
  <c r="AK608" i="70"/>
  <c r="AJ608" i="70"/>
  <c r="AI608" i="70"/>
  <c r="AH608" i="70"/>
  <c r="AG608" i="70"/>
  <c r="AF608" i="70"/>
  <c r="AE608" i="70"/>
  <c r="AD608" i="70"/>
  <c r="U608" i="70"/>
  <c r="BG592" i="170" s="1"/>
  <c r="T608" i="70"/>
  <c r="BF592" i="170" s="1"/>
  <c r="S608" i="70"/>
  <c r="BE592" i="170" s="1"/>
  <c r="R608" i="70"/>
  <c r="BD592" i="170" s="1"/>
  <c r="O608" i="70"/>
  <c r="BA592" i="170" s="1"/>
  <c r="N608" i="70"/>
  <c r="AZ592" i="170" s="1"/>
  <c r="M608" i="70"/>
  <c r="AY592" i="170" s="1"/>
  <c r="L608" i="70"/>
  <c r="AX592" i="170" s="1"/>
  <c r="AW592" i="170"/>
  <c r="AV592" i="170"/>
  <c r="AU592" i="170"/>
  <c r="AT592" i="170"/>
  <c r="AS592" i="170"/>
  <c r="AR592" i="170"/>
  <c r="AU606" i="70"/>
  <c r="AT606" i="70"/>
  <c r="AS606" i="70"/>
  <c r="AR606" i="70"/>
  <c r="AQ606" i="70"/>
  <c r="AP606" i="70"/>
  <c r="AO606" i="70"/>
  <c r="AN606" i="70"/>
  <c r="AM606" i="70"/>
  <c r="AL606" i="70"/>
  <c r="AK606" i="70"/>
  <c r="AJ606" i="70"/>
  <c r="AI606" i="70"/>
  <c r="AH606" i="70"/>
  <c r="AG606" i="70"/>
  <c r="AF606" i="70"/>
  <c r="AE606" i="70"/>
  <c r="AD606" i="70"/>
  <c r="U606" i="70"/>
  <c r="BG590" i="170" s="1"/>
  <c r="T606" i="70"/>
  <c r="BF590" i="170" s="1"/>
  <c r="S606" i="70"/>
  <c r="BE590" i="170" s="1"/>
  <c r="R606" i="70"/>
  <c r="BD590" i="170" s="1"/>
  <c r="O606" i="70"/>
  <c r="BA590" i="170" s="1"/>
  <c r="N606" i="70"/>
  <c r="AZ590" i="170" s="1"/>
  <c r="M606" i="70"/>
  <c r="AY590" i="170" s="1"/>
  <c r="L606" i="70"/>
  <c r="AX590" i="170" s="1"/>
  <c r="AW590" i="170"/>
  <c r="AV590" i="170"/>
  <c r="AU590" i="170"/>
  <c r="AT590" i="170"/>
  <c r="AS590" i="170"/>
  <c r="AR590" i="170"/>
  <c r="AS589" i="170"/>
  <c r="R14" i="23"/>
  <c r="R121" i="58" s="1"/>
  <c r="P14" i="23"/>
  <c r="P121" i="58" s="1"/>
  <c r="L14" i="23"/>
  <c r="AY588" i="170"/>
  <c r="H14" i="23"/>
  <c r="AG603" i="70"/>
  <c r="AF603" i="70"/>
  <c r="AE603" i="70"/>
  <c r="L13" i="23"/>
  <c r="AY587" i="170"/>
  <c r="H13" i="23"/>
  <c r="AG602" i="70"/>
  <c r="AF602" i="70"/>
  <c r="AE602" i="70"/>
  <c r="AR601" i="70"/>
  <c r="AS601" i="70" s="1"/>
  <c r="O23" i="23"/>
  <c r="AJ601" i="70"/>
  <c r="AK601" i="70" s="1"/>
  <c r="AH601" i="70"/>
  <c r="AI601" i="70" s="1"/>
  <c r="AG601" i="70"/>
  <c r="AF601" i="70"/>
  <c r="AE601" i="70"/>
  <c r="AD601" i="70"/>
  <c r="AU585" i="170"/>
  <c r="AT585" i="170"/>
  <c r="AS585" i="170"/>
  <c r="AR585" i="170"/>
  <c r="AG599" i="70"/>
  <c r="AF599" i="70"/>
  <c r="AE599" i="70"/>
  <c r="AD599" i="70"/>
  <c r="AU598" i="70"/>
  <c r="AT598" i="70"/>
  <c r="AS598" i="70"/>
  <c r="AR598" i="70"/>
  <c r="AQ598" i="70"/>
  <c r="AP598" i="70"/>
  <c r="AO598" i="70"/>
  <c r="AN598" i="70"/>
  <c r="AM598" i="70"/>
  <c r="AL598" i="70"/>
  <c r="AK598" i="70"/>
  <c r="AJ598" i="70"/>
  <c r="AI598" i="70"/>
  <c r="AH598" i="70"/>
  <c r="AG598" i="70"/>
  <c r="AF598" i="70"/>
  <c r="AE598" i="70"/>
  <c r="AD598" i="70"/>
  <c r="U598" i="70"/>
  <c r="BG582" i="170" s="1"/>
  <c r="T598" i="70"/>
  <c r="BF582" i="170" s="1"/>
  <c r="S598" i="70"/>
  <c r="BE582" i="170" s="1"/>
  <c r="R598" i="70"/>
  <c r="BD582" i="170" s="1"/>
  <c r="O598" i="70"/>
  <c r="BA582" i="170" s="1"/>
  <c r="N598" i="70"/>
  <c r="AZ582" i="170" s="1"/>
  <c r="M598" i="70"/>
  <c r="AY582" i="170" s="1"/>
  <c r="L598" i="70"/>
  <c r="AX582" i="170" s="1"/>
  <c r="AW582" i="170"/>
  <c r="AV582" i="170"/>
  <c r="AU582" i="170"/>
  <c r="AT582" i="170"/>
  <c r="AS582" i="170"/>
  <c r="AR582" i="170"/>
  <c r="U597" i="70"/>
  <c r="BG581" i="170" s="1"/>
  <c r="T597" i="70"/>
  <c r="BF581" i="170" s="1"/>
  <c r="S597" i="70"/>
  <c r="BE581" i="170" s="1"/>
  <c r="R597" i="70"/>
  <c r="BD581" i="170" s="1"/>
  <c r="O597" i="70"/>
  <c r="BA581" i="170" s="1"/>
  <c r="N597" i="70"/>
  <c r="AZ581" i="170" s="1"/>
  <c r="M597" i="70"/>
  <c r="AY581" i="170" s="1"/>
  <c r="L597" i="70"/>
  <c r="AX581" i="170" s="1"/>
  <c r="AW581" i="170"/>
  <c r="AV581" i="170"/>
  <c r="AU581" i="170"/>
  <c r="AT581" i="170"/>
  <c r="AS581" i="170"/>
  <c r="AR581" i="170"/>
  <c r="U596" i="70"/>
  <c r="BG580" i="170" s="1"/>
  <c r="T596" i="70"/>
  <c r="BF580" i="170" s="1"/>
  <c r="S596" i="70"/>
  <c r="BE580" i="170" s="1"/>
  <c r="R596" i="70"/>
  <c r="BD580" i="170" s="1"/>
  <c r="O596" i="70"/>
  <c r="BA580" i="170" s="1"/>
  <c r="N596" i="70"/>
  <c r="AZ580" i="170" s="1"/>
  <c r="M596" i="70"/>
  <c r="AY580" i="170" s="1"/>
  <c r="L596" i="70"/>
  <c r="AX580" i="170" s="1"/>
  <c r="AW580" i="170"/>
  <c r="AV580" i="170"/>
  <c r="AU580" i="170"/>
  <c r="AT580" i="170"/>
  <c r="AS580" i="170"/>
  <c r="AR580" i="170"/>
  <c r="U591" i="70"/>
  <c r="T591" i="70"/>
  <c r="BF575" i="170" s="1"/>
  <c r="S591" i="70"/>
  <c r="R591" i="70"/>
  <c r="BD575" i="170" s="1"/>
  <c r="O591" i="70"/>
  <c r="BA575" i="170" s="1"/>
  <c r="N591" i="70"/>
  <c r="AZ575" i="170" s="1"/>
  <c r="M591" i="70"/>
  <c r="L591" i="70"/>
  <c r="AX575" i="170" s="1"/>
  <c r="AI590" i="70"/>
  <c r="AG590" i="70"/>
  <c r="AE590" i="70"/>
  <c r="AD590" i="70"/>
  <c r="Q590" i="70"/>
  <c r="P590" i="70"/>
  <c r="AS589" i="70"/>
  <c r="AR589" i="70"/>
  <c r="AQ589" i="70"/>
  <c r="AP589" i="70"/>
  <c r="AM589" i="70"/>
  <c r="AL589" i="70"/>
  <c r="AK589" i="70"/>
  <c r="AJ589" i="70"/>
  <c r="AI589" i="70"/>
  <c r="AH589" i="70"/>
  <c r="AG589" i="70"/>
  <c r="AF589" i="70"/>
  <c r="AE589" i="70"/>
  <c r="AD589" i="70"/>
  <c r="Q589" i="70"/>
  <c r="P589" i="70"/>
  <c r="AS588" i="70"/>
  <c r="AR588" i="70"/>
  <c r="AQ588" i="70"/>
  <c r="AP588" i="70"/>
  <c r="AM588" i="70"/>
  <c r="AL588" i="70"/>
  <c r="AK588" i="70"/>
  <c r="AJ588" i="70"/>
  <c r="AI588" i="70"/>
  <c r="AH588" i="70"/>
  <c r="AG588" i="70"/>
  <c r="AF588" i="70"/>
  <c r="AE588" i="70"/>
  <c r="AD588" i="70"/>
  <c r="Q588" i="70"/>
  <c r="BC572" i="170" s="1"/>
  <c r="P588" i="70"/>
  <c r="AS587" i="70"/>
  <c r="AR587" i="70"/>
  <c r="AQ587" i="70"/>
  <c r="AP587" i="70"/>
  <c r="AM587" i="70"/>
  <c r="AL587" i="70"/>
  <c r="AK587" i="70"/>
  <c r="AJ587" i="70"/>
  <c r="AI587" i="70"/>
  <c r="AH587" i="70"/>
  <c r="AG587" i="70"/>
  <c r="AF587" i="70"/>
  <c r="AE587" i="70"/>
  <c r="AD587" i="70"/>
  <c r="Q587" i="70"/>
  <c r="BC571" i="170" s="1"/>
  <c r="P587" i="70"/>
  <c r="BB571" i="170" s="1"/>
  <c r="AS586" i="70"/>
  <c r="AR586" i="70"/>
  <c r="AQ586" i="70"/>
  <c r="AP586" i="70"/>
  <c r="AM586" i="70"/>
  <c r="AL586" i="70"/>
  <c r="AK586" i="70"/>
  <c r="AJ586" i="70"/>
  <c r="AI586" i="70"/>
  <c r="AH586" i="70"/>
  <c r="AG586" i="70"/>
  <c r="AF586" i="70"/>
  <c r="AE586" i="70"/>
  <c r="AD586" i="70"/>
  <c r="Q586" i="70"/>
  <c r="BC570" i="170" s="1"/>
  <c r="P586" i="70"/>
  <c r="AS585" i="70"/>
  <c r="AR585" i="70"/>
  <c r="AQ585" i="70"/>
  <c r="AP585" i="70"/>
  <c r="AM585" i="70"/>
  <c r="AL585" i="70"/>
  <c r="AK585" i="70"/>
  <c r="AJ585" i="70"/>
  <c r="AI585" i="70"/>
  <c r="AH585" i="70"/>
  <c r="AG585" i="70"/>
  <c r="AF585" i="70"/>
  <c r="AE585" i="70"/>
  <c r="AD585" i="70"/>
  <c r="U585" i="70"/>
  <c r="T585" i="70"/>
  <c r="BF569" i="170" s="1"/>
  <c r="S585" i="70"/>
  <c r="R585" i="70"/>
  <c r="BD569" i="170" s="1"/>
  <c r="O585" i="70"/>
  <c r="BA569" i="170" s="1"/>
  <c r="N585" i="70"/>
  <c r="AZ569" i="170" s="1"/>
  <c r="M585" i="70"/>
  <c r="AY569" i="170" s="1"/>
  <c r="L585" i="70"/>
  <c r="AX569" i="170" s="1"/>
  <c r="AI584" i="70"/>
  <c r="AG584" i="70"/>
  <c r="AE584" i="70"/>
  <c r="AD584" i="70"/>
  <c r="Q584" i="70"/>
  <c r="BC568" i="170" s="1"/>
  <c r="P584" i="70"/>
  <c r="AS583" i="70"/>
  <c r="AR583" i="70"/>
  <c r="AQ583" i="70"/>
  <c r="AP583" i="70"/>
  <c r="AM583" i="70"/>
  <c r="AL583" i="70"/>
  <c r="AK583" i="70"/>
  <c r="AJ583" i="70"/>
  <c r="AI583" i="70"/>
  <c r="AH583" i="70"/>
  <c r="AG583" i="70"/>
  <c r="AF583" i="70"/>
  <c r="AE583" i="70"/>
  <c r="AD583" i="70"/>
  <c r="Q583" i="70"/>
  <c r="BC567" i="170" s="1"/>
  <c r="P583" i="70"/>
  <c r="AS582" i="70"/>
  <c r="AR582" i="70"/>
  <c r="AQ582" i="70"/>
  <c r="AP582" i="70"/>
  <c r="AM582" i="70"/>
  <c r="AL582" i="70"/>
  <c r="AK582" i="70"/>
  <c r="AJ582" i="70"/>
  <c r="AI582" i="70"/>
  <c r="AH582" i="70"/>
  <c r="AG582" i="70"/>
  <c r="AF582" i="70"/>
  <c r="AE582" i="70"/>
  <c r="AD582" i="70"/>
  <c r="Q582" i="70"/>
  <c r="BC566" i="170" s="1"/>
  <c r="P582" i="70"/>
  <c r="BB566" i="170" s="1"/>
  <c r="AS581" i="70"/>
  <c r="AR581" i="70"/>
  <c r="AQ581" i="70"/>
  <c r="AP581" i="70"/>
  <c r="AM581" i="70"/>
  <c r="AL581" i="70"/>
  <c r="AK581" i="70"/>
  <c r="AJ581" i="70"/>
  <c r="AI581" i="70"/>
  <c r="AH581" i="70"/>
  <c r="AG581" i="70"/>
  <c r="AF581" i="70"/>
  <c r="AE581" i="70"/>
  <c r="AD581" i="70"/>
  <c r="Q581" i="70"/>
  <c r="BC565" i="170" s="1"/>
  <c r="P581" i="70"/>
  <c r="AS580" i="70"/>
  <c r="AR580" i="70"/>
  <c r="AQ580" i="70"/>
  <c r="AP580" i="70"/>
  <c r="AM580" i="70"/>
  <c r="AL580" i="70"/>
  <c r="AK580" i="70"/>
  <c r="AJ580" i="70"/>
  <c r="AI580" i="70"/>
  <c r="AH580" i="70"/>
  <c r="AG580" i="70"/>
  <c r="AF580" i="70"/>
  <c r="AE580" i="70"/>
  <c r="AD580" i="70"/>
  <c r="Q580" i="70"/>
  <c r="BC564" i="170" s="1"/>
  <c r="P580" i="70"/>
  <c r="BB564" i="170" s="1"/>
  <c r="AS579" i="70"/>
  <c r="AR579" i="70"/>
  <c r="AQ579" i="70"/>
  <c r="AP579" i="70"/>
  <c r="AM579" i="70"/>
  <c r="AL579" i="70"/>
  <c r="AK579" i="70"/>
  <c r="AJ579" i="70"/>
  <c r="AI579" i="70"/>
  <c r="AH579" i="70"/>
  <c r="AG579" i="70"/>
  <c r="AF579" i="70"/>
  <c r="AE579" i="70"/>
  <c r="AD579" i="70"/>
  <c r="AU563" i="170"/>
  <c r="AT563" i="170"/>
  <c r="U578" i="70"/>
  <c r="BG562" i="170" s="1"/>
  <c r="T578" i="70"/>
  <c r="BF562" i="170" s="1"/>
  <c r="S578" i="70"/>
  <c r="BE562" i="170" s="1"/>
  <c r="R578" i="70"/>
  <c r="BD562" i="170" s="1"/>
  <c r="O578" i="70"/>
  <c r="BA562" i="170" s="1"/>
  <c r="N578" i="70"/>
  <c r="AZ562" i="170" s="1"/>
  <c r="M578" i="70"/>
  <c r="AY562" i="170" s="1"/>
  <c r="L578" i="70"/>
  <c r="AX562" i="170" s="1"/>
  <c r="AW562" i="170"/>
  <c r="AV562" i="170"/>
  <c r="AU562" i="170"/>
  <c r="AT562" i="170"/>
  <c r="AS562" i="170"/>
  <c r="AR562" i="170"/>
  <c r="U577" i="70"/>
  <c r="BG561" i="170" s="1"/>
  <c r="T577" i="70"/>
  <c r="BF561" i="170" s="1"/>
  <c r="S577" i="70"/>
  <c r="BE561" i="170" s="1"/>
  <c r="R577" i="70"/>
  <c r="BD561" i="170" s="1"/>
  <c r="O577" i="70"/>
  <c r="BA561" i="170" s="1"/>
  <c r="N577" i="70"/>
  <c r="AZ561" i="170" s="1"/>
  <c r="M577" i="70"/>
  <c r="AY561" i="170" s="1"/>
  <c r="L577" i="70"/>
  <c r="AX561" i="170" s="1"/>
  <c r="AW561" i="170"/>
  <c r="AV561" i="170"/>
  <c r="AU561" i="170"/>
  <c r="AT561" i="170"/>
  <c r="AS561" i="170"/>
  <c r="AR561" i="170"/>
  <c r="U576" i="70"/>
  <c r="BG560" i="170" s="1"/>
  <c r="T576" i="70"/>
  <c r="BF560" i="170" s="1"/>
  <c r="S576" i="70"/>
  <c r="BE560" i="170" s="1"/>
  <c r="R576" i="70"/>
  <c r="BD560" i="170" s="1"/>
  <c r="O576" i="70"/>
  <c r="BA560" i="170" s="1"/>
  <c r="N576" i="70"/>
  <c r="AZ560" i="170" s="1"/>
  <c r="M576" i="70"/>
  <c r="AY560" i="170" s="1"/>
  <c r="L576" i="70"/>
  <c r="AX560" i="170" s="1"/>
  <c r="AW560" i="170"/>
  <c r="AV560" i="170"/>
  <c r="AU560" i="170"/>
  <c r="AT560" i="170"/>
  <c r="AS560" i="170"/>
  <c r="AR560" i="170"/>
  <c r="U575" i="70"/>
  <c r="BG559" i="170" s="1"/>
  <c r="T575" i="70"/>
  <c r="BF559" i="170" s="1"/>
  <c r="S575" i="70"/>
  <c r="BE559" i="170" s="1"/>
  <c r="R575" i="70"/>
  <c r="BD559" i="170" s="1"/>
  <c r="O575" i="70"/>
  <c r="BA559" i="170" s="1"/>
  <c r="N575" i="70"/>
  <c r="AZ559" i="170" s="1"/>
  <c r="M575" i="70"/>
  <c r="AY559" i="170" s="1"/>
  <c r="L575" i="70"/>
  <c r="AX559" i="170" s="1"/>
  <c r="AW559" i="170"/>
  <c r="AV559" i="170"/>
  <c r="AU559" i="170"/>
  <c r="AT559" i="170"/>
  <c r="AS559" i="170"/>
  <c r="AR559" i="170"/>
  <c r="U574" i="70"/>
  <c r="BG558" i="170" s="1"/>
  <c r="T574" i="70"/>
  <c r="BF558" i="170" s="1"/>
  <c r="S574" i="70"/>
  <c r="BE558" i="170" s="1"/>
  <c r="R574" i="70"/>
  <c r="BD558" i="170" s="1"/>
  <c r="O574" i="70"/>
  <c r="BA558" i="170" s="1"/>
  <c r="N574" i="70"/>
  <c r="AZ558" i="170" s="1"/>
  <c r="M574" i="70"/>
  <c r="AY558" i="170" s="1"/>
  <c r="L574" i="70"/>
  <c r="AX558" i="170" s="1"/>
  <c r="AW558" i="170"/>
  <c r="AV558" i="170"/>
  <c r="AU558" i="170"/>
  <c r="AT558" i="170"/>
  <c r="AS558" i="170"/>
  <c r="AR558" i="170"/>
  <c r="R68" i="23"/>
  <c r="R163" i="58" s="1"/>
  <c r="U569" i="70"/>
  <c r="BG553" i="170" s="1"/>
  <c r="T569" i="70"/>
  <c r="BF553" i="170" s="1"/>
  <c r="S569" i="70"/>
  <c r="BE553" i="170" s="1"/>
  <c r="R569" i="70"/>
  <c r="BD553" i="170" s="1"/>
  <c r="O569" i="70"/>
  <c r="BA553" i="170" s="1"/>
  <c r="N569" i="70"/>
  <c r="M569" i="70"/>
  <c r="L569" i="70"/>
  <c r="AX553" i="170" s="1"/>
  <c r="AW553" i="170"/>
  <c r="AV553" i="170"/>
  <c r="AU553" i="170"/>
  <c r="AT553" i="170"/>
  <c r="AS553" i="170"/>
  <c r="AR553" i="170"/>
  <c r="AV546" i="170"/>
  <c r="AU546" i="170"/>
  <c r="AT546" i="170"/>
  <c r="AS546" i="170"/>
  <c r="AR546" i="170"/>
  <c r="U561" i="70"/>
  <c r="T561" i="70"/>
  <c r="S561" i="70"/>
  <c r="S562" i="70" s="1"/>
  <c r="R561" i="70"/>
  <c r="O561" i="70"/>
  <c r="N561" i="70"/>
  <c r="M561" i="70"/>
  <c r="M562" i="70" s="1"/>
  <c r="AY546" i="170" s="1"/>
  <c r="L561" i="70"/>
  <c r="AW545" i="170"/>
  <c r="AV545" i="170"/>
  <c r="AU545" i="170"/>
  <c r="AT545" i="170"/>
  <c r="AS545" i="170"/>
  <c r="AR545" i="170"/>
  <c r="AU543" i="170"/>
  <c r="AT543" i="170"/>
  <c r="AS543" i="170"/>
  <c r="AR543" i="170"/>
  <c r="U558" i="70"/>
  <c r="BG542" i="170" s="1"/>
  <c r="T558" i="70"/>
  <c r="BF542" i="170" s="1"/>
  <c r="S558" i="70"/>
  <c r="R558" i="70"/>
  <c r="BD542" i="170" s="1"/>
  <c r="O558" i="70"/>
  <c r="BA542" i="170" s="1"/>
  <c r="N558" i="70"/>
  <c r="AZ542" i="170" s="1"/>
  <c r="M558" i="70"/>
  <c r="AY542" i="170" s="1"/>
  <c r="L558" i="70"/>
  <c r="AX542" i="170" s="1"/>
  <c r="AW542" i="170"/>
  <c r="AV542" i="170"/>
  <c r="AU542" i="170"/>
  <c r="AT542" i="170"/>
  <c r="AS542" i="170"/>
  <c r="AR542" i="170"/>
  <c r="U557" i="70"/>
  <c r="BG541" i="170" s="1"/>
  <c r="T557" i="70"/>
  <c r="BF541" i="170" s="1"/>
  <c r="S557" i="70"/>
  <c r="BE541" i="170" s="1"/>
  <c r="R557" i="70"/>
  <c r="BD541" i="170" s="1"/>
  <c r="O557" i="70"/>
  <c r="BA541" i="170" s="1"/>
  <c r="N557" i="70"/>
  <c r="AZ541" i="170" s="1"/>
  <c r="M557" i="70"/>
  <c r="AY541" i="170" s="1"/>
  <c r="L557" i="70"/>
  <c r="AX541" i="170" s="1"/>
  <c r="AW541" i="170"/>
  <c r="AV541" i="170"/>
  <c r="AU541" i="170"/>
  <c r="AT541" i="170"/>
  <c r="AS541" i="170"/>
  <c r="AR541" i="170"/>
  <c r="AU555" i="70"/>
  <c r="AT555" i="70"/>
  <c r="AS555" i="70"/>
  <c r="AR555" i="70"/>
  <c r="AQ555" i="70"/>
  <c r="AP555" i="70"/>
  <c r="AO555" i="70"/>
  <c r="AN555" i="70"/>
  <c r="AM555" i="70"/>
  <c r="AL555" i="70"/>
  <c r="AK555" i="70"/>
  <c r="AJ555" i="70"/>
  <c r="AI555" i="70"/>
  <c r="AH555" i="70"/>
  <c r="AG555" i="70"/>
  <c r="AF555" i="70"/>
  <c r="AE555" i="70"/>
  <c r="AD555" i="70"/>
  <c r="AU554" i="70"/>
  <c r="AT554" i="70"/>
  <c r="AS554" i="70"/>
  <c r="AR554" i="70"/>
  <c r="AQ554" i="70"/>
  <c r="AP554" i="70"/>
  <c r="AO554" i="70"/>
  <c r="AN554" i="70"/>
  <c r="AM554" i="70"/>
  <c r="AL554" i="70"/>
  <c r="AK554" i="70"/>
  <c r="AJ554" i="70"/>
  <c r="AI554" i="70"/>
  <c r="AH554" i="70"/>
  <c r="AG554" i="70"/>
  <c r="AF554" i="70"/>
  <c r="AE554" i="70"/>
  <c r="AD554" i="70"/>
  <c r="U554" i="70"/>
  <c r="BG538" i="170" s="1"/>
  <c r="T554" i="70"/>
  <c r="BF538" i="170" s="1"/>
  <c r="S554" i="70"/>
  <c r="BE538" i="170" s="1"/>
  <c r="R554" i="70"/>
  <c r="BD538" i="170" s="1"/>
  <c r="O554" i="70"/>
  <c r="BA538" i="170" s="1"/>
  <c r="N554" i="70"/>
  <c r="AZ538" i="170" s="1"/>
  <c r="M554" i="70"/>
  <c r="AY538" i="170" s="1"/>
  <c r="L554" i="70"/>
  <c r="AX538" i="170" s="1"/>
  <c r="AW538" i="170"/>
  <c r="AV538" i="170"/>
  <c r="AU538" i="170"/>
  <c r="AT538" i="170"/>
  <c r="AS538" i="170"/>
  <c r="AR538" i="170"/>
  <c r="AU552" i="70"/>
  <c r="AT552" i="70"/>
  <c r="AS552" i="70"/>
  <c r="AR552" i="70"/>
  <c r="AQ552" i="70"/>
  <c r="AP552" i="70"/>
  <c r="AO552" i="70"/>
  <c r="AN552" i="70"/>
  <c r="AM552" i="70"/>
  <c r="AL552" i="70"/>
  <c r="AK552" i="70"/>
  <c r="AJ552" i="70"/>
  <c r="AI552" i="70"/>
  <c r="AH552" i="70"/>
  <c r="AG552" i="70"/>
  <c r="AF552" i="70"/>
  <c r="AE552" i="70"/>
  <c r="AD552" i="70"/>
  <c r="U552" i="70"/>
  <c r="BG536" i="170" s="1"/>
  <c r="T552" i="70"/>
  <c r="BF536" i="170" s="1"/>
  <c r="S552" i="70"/>
  <c r="BE536" i="170" s="1"/>
  <c r="R552" i="70"/>
  <c r="BD536" i="170" s="1"/>
  <c r="O552" i="70"/>
  <c r="BA536" i="170" s="1"/>
  <c r="N552" i="70"/>
  <c r="AZ536" i="170" s="1"/>
  <c r="M552" i="70"/>
  <c r="AY536" i="170" s="1"/>
  <c r="L552" i="70"/>
  <c r="AX536" i="170" s="1"/>
  <c r="AW536" i="170"/>
  <c r="AV536" i="170"/>
  <c r="AU536" i="170"/>
  <c r="AT536" i="170"/>
  <c r="AS536" i="170"/>
  <c r="AR536" i="170"/>
  <c r="U551" i="70"/>
  <c r="BG535" i="170" s="1"/>
  <c r="T551" i="70"/>
  <c r="BF535" i="170" s="1"/>
  <c r="S551" i="70"/>
  <c r="BE535" i="170" s="1"/>
  <c r="R551" i="70"/>
  <c r="BD535" i="170" s="1"/>
  <c r="O551" i="70"/>
  <c r="BA535" i="170" s="1"/>
  <c r="N551" i="70"/>
  <c r="AZ535" i="170" s="1"/>
  <c r="M551" i="70"/>
  <c r="AY535" i="170" s="1"/>
  <c r="L551" i="70"/>
  <c r="AX535" i="170" s="1"/>
  <c r="AW535" i="170"/>
  <c r="AV535" i="170"/>
  <c r="AU535" i="170"/>
  <c r="AT535" i="170"/>
  <c r="AS535" i="170"/>
  <c r="AR535" i="170"/>
  <c r="U550" i="70"/>
  <c r="BG534" i="170" s="1"/>
  <c r="T550" i="70"/>
  <c r="BF534" i="170" s="1"/>
  <c r="S550" i="70"/>
  <c r="BE534" i="170" s="1"/>
  <c r="R550" i="70"/>
  <c r="BD534" i="170" s="1"/>
  <c r="O550" i="70"/>
  <c r="BA534" i="170" s="1"/>
  <c r="N550" i="70"/>
  <c r="AZ534" i="170" s="1"/>
  <c r="M550" i="70"/>
  <c r="AY534" i="170" s="1"/>
  <c r="L550" i="70"/>
  <c r="AX534" i="170" s="1"/>
  <c r="AW534" i="170"/>
  <c r="AV534" i="170"/>
  <c r="AU534" i="170"/>
  <c r="AT534" i="170"/>
  <c r="AS534" i="170"/>
  <c r="AR534" i="170"/>
  <c r="U549" i="70"/>
  <c r="BG533" i="170" s="1"/>
  <c r="T549" i="70"/>
  <c r="BF533" i="170" s="1"/>
  <c r="S549" i="70"/>
  <c r="BE533" i="170" s="1"/>
  <c r="R549" i="70"/>
  <c r="BD533" i="170" s="1"/>
  <c r="O549" i="70"/>
  <c r="BA533" i="170" s="1"/>
  <c r="N549" i="70"/>
  <c r="AZ533" i="170" s="1"/>
  <c r="M549" i="70"/>
  <c r="AY533" i="170" s="1"/>
  <c r="L549" i="70"/>
  <c r="AX533" i="170" s="1"/>
  <c r="AW533" i="170"/>
  <c r="AV533" i="170"/>
  <c r="AU533" i="170"/>
  <c r="AT533" i="170"/>
  <c r="AS533" i="170"/>
  <c r="AR533" i="170"/>
  <c r="AU547" i="70"/>
  <c r="AT547" i="70"/>
  <c r="AS547" i="70"/>
  <c r="AR547" i="70"/>
  <c r="AQ547" i="70"/>
  <c r="AP547" i="70"/>
  <c r="AO547" i="70"/>
  <c r="AN547" i="70"/>
  <c r="AM547" i="70"/>
  <c r="AL547" i="70"/>
  <c r="AK547" i="70"/>
  <c r="AJ547" i="70"/>
  <c r="AI547" i="70"/>
  <c r="AH547" i="70"/>
  <c r="AG547" i="70"/>
  <c r="AF547" i="70"/>
  <c r="AE547" i="70"/>
  <c r="AD547" i="70"/>
  <c r="AU531" i="170"/>
  <c r="AT531" i="170"/>
  <c r="AS531" i="170"/>
  <c r="AR531" i="170"/>
  <c r="AU545" i="70"/>
  <c r="AT545" i="70"/>
  <c r="AS545" i="70"/>
  <c r="AR545" i="70"/>
  <c r="AQ545" i="70"/>
  <c r="AP545" i="70"/>
  <c r="AO545" i="70"/>
  <c r="AN545" i="70"/>
  <c r="AM545" i="70"/>
  <c r="AL545" i="70"/>
  <c r="AK545" i="70"/>
  <c r="AJ545" i="70"/>
  <c r="AI545" i="70"/>
  <c r="AH545" i="70"/>
  <c r="AG545" i="70"/>
  <c r="AF545" i="70"/>
  <c r="AE545" i="70"/>
  <c r="AD545" i="70"/>
  <c r="AU544" i="70"/>
  <c r="AT544" i="70"/>
  <c r="AS544" i="70"/>
  <c r="AR544" i="70"/>
  <c r="AQ544" i="70"/>
  <c r="AP544" i="70"/>
  <c r="AO544" i="70"/>
  <c r="AN544" i="70"/>
  <c r="AM544" i="70"/>
  <c r="AL544" i="70"/>
  <c r="AK544" i="70"/>
  <c r="AJ544" i="70"/>
  <c r="AI544" i="70"/>
  <c r="AH544" i="70"/>
  <c r="AG544" i="70"/>
  <c r="AF544" i="70"/>
  <c r="AD544" i="70"/>
  <c r="AE544" i="70" s="1"/>
  <c r="U544" i="70"/>
  <c r="BG528" i="170" s="1"/>
  <c r="T544" i="70"/>
  <c r="BF528" i="170" s="1"/>
  <c r="S544" i="70"/>
  <c r="BE528" i="170" s="1"/>
  <c r="R544" i="70"/>
  <c r="BD528" i="170" s="1"/>
  <c r="O544" i="70"/>
  <c r="BA528" i="170" s="1"/>
  <c r="N544" i="70"/>
  <c r="AZ528" i="170" s="1"/>
  <c r="M544" i="70"/>
  <c r="AY528" i="170" s="1"/>
  <c r="L544" i="70"/>
  <c r="AX528" i="170" s="1"/>
  <c r="AW528" i="170"/>
  <c r="AV528" i="170"/>
  <c r="AU528" i="170"/>
  <c r="AT528" i="170"/>
  <c r="AS528" i="170"/>
  <c r="AR528" i="170"/>
  <c r="AU542" i="70"/>
  <c r="AT542" i="70"/>
  <c r="AS542" i="70"/>
  <c r="AR542" i="70"/>
  <c r="AQ542" i="70"/>
  <c r="AP542" i="70"/>
  <c r="AO542" i="70"/>
  <c r="AN542" i="70"/>
  <c r="AM542" i="70"/>
  <c r="AL542" i="70"/>
  <c r="AK542" i="70"/>
  <c r="AJ542" i="70"/>
  <c r="AI542" i="70"/>
  <c r="AH542" i="70"/>
  <c r="AG542" i="70"/>
  <c r="AF542" i="70"/>
  <c r="AE542" i="70"/>
  <c r="AD542" i="70"/>
  <c r="U542" i="70"/>
  <c r="T542" i="70"/>
  <c r="BF526" i="170" s="1"/>
  <c r="S542" i="70"/>
  <c r="BE526" i="170" s="1"/>
  <c r="R542" i="70"/>
  <c r="BD526" i="170" s="1"/>
  <c r="O542" i="70"/>
  <c r="N542" i="70"/>
  <c r="AZ526" i="170" s="1"/>
  <c r="M542" i="70"/>
  <c r="AY526" i="170" s="1"/>
  <c r="L542" i="70"/>
  <c r="AX526" i="170" s="1"/>
  <c r="AV526" i="170"/>
  <c r="AT526" i="170"/>
  <c r="AS526" i="170"/>
  <c r="AR526" i="170"/>
  <c r="AU540" i="70"/>
  <c r="AT540" i="70"/>
  <c r="AS540" i="70"/>
  <c r="AR540" i="70"/>
  <c r="AQ540" i="70"/>
  <c r="AP540" i="70"/>
  <c r="AO540" i="70"/>
  <c r="AN540" i="70"/>
  <c r="AM540" i="70"/>
  <c r="AL540" i="70"/>
  <c r="AK540" i="70"/>
  <c r="AJ540" i="70"/>
  <c r="AI540" i="70"/>
  <c r="AH540" i="70"/>
  <c r="AG540" i="70"/>
  <c r="AF540" i="70"/>
  <c r="AE540" i="70"/>
  <c r="AD540" i="70"/>
  <c r="U540" i="70"/>
  <c r="BG524" i="170" s="1"/>
  <c r="T540" i="70"/>
  <c r="BF524" i="170" s="1"/>
  <c r="S540" i="70"/>
  <c r="BE524" i="170" s="1"/>
  <c r="R540" i="70"/>
  <c r="BD524" i="170" s="1"/>
  <c r="O540" i="70"/>
  <c r="BA524" i="170" s="1"/>
  <c r="N540" i="70"/>
  <c r="AZ524" i="170" s="1"/>
  <c r="M540" i="70"/>
  <c r="AY524" i="170" s="1"/>
  <c r="L540" i="70"/>
  <c r="AX524" i="170" s="1"/>
  <c r="AW524" i="170"/>
  <c r="AV524" i="170"/>
  <c r="AU524" i="170"/>
  <c r="AT524" i="170"/>
  <c r="AS524" i="170"/>
  <c r="AR524" i="170"/>
  <c r="U539" i="70"/>
  <c r="BG523" i="170" s="1"/>
  <c r="T539" i="70"/>
  <c r="BF523" i="170" s="1"/>
  <c r="S539" i="70"/>
  <c r="BE523" i="170" s="1"/>
  <c r="R539" i="70"/>
  <c r="BD523" i="170" s="1"/>
  <c r="O539" i="70"/>
  <c r="BA523" i="170" s="1"/>
  <c r="N539" i="70"/>
  <c r="AZ523" i="170" s="1"/>
  <c r="M539" i="70"/>
  <c r="AY523" i="170" s="1"/>
  <c r="L539" i="70"/>
  <c r="AX523" i="170" s="1"/>
  <c r="AW523" i="170"/>
  <c r="AV523" i="170"/>
  <c r="AU523" i="170"/>
  <c r="AT523" i="170"/>
  <c r="AS523" i="170"/>
  <c r="AR523" i="170"/>
  <c r="U538" i="70"/>
  <c r="BG522" i="170" s="1"/>
  <c r="T538" i="70"/>
  <c r="BF522" i="170" s="1"/>
  <c r="S538" i="70"/>
  <c r="BE522" i="170" s="1"/>
  <c r="R538" i="70"/>
  <c r="BD522" i="170" s="1"/>
  <c r="O538" i="70"/>
  <c r="BA522" i="170" s="1"/>
  <c r="N538" i="70"/>
  <c r="AZ522" i="170" s="1"/>
  <c r="M538" i="70"/>
  <c r="AY522" i="170" s="1"/>
  <c r="L538" i="70"/>
  <c r="AX522" i="170" s="1"/>
  <c r="AW522" i="170"/>
  <c r="AV522" i="170"/>
  <c r="AU522" i="170"/>
  <c r="AT522" i="170"/>
  <c r="AS522" i="170"/>
  <c r="AR522" i="170"/>
  <c r="U537" i="70"/>
  <c r="BG521" i="170" s="1"/>
  <c r="T537" i="70"/>
  <c r="BF521" i="170" s="1"/>
  <c r="S537" i="70"/>
  <c r="BE521" i="170" s="1"/>
  <c r="R537" i="70"/>
  <c r="BD521" i="170" s="1"/>
  <c r="O537" i="70"/>
  <c r="BA521" i="170" s="1"/>
  <c r="N537" i="70"/>
  <c r="AZ521" i="170" s="1"/>
  <c r="M537" i="70"/>
  <c r="AY521" i="170" s="1"/>
  <c r="L537" i="70"/>
  <c r="AX521" i="170" s="1"/>
  <c r="AW521" i="170"/>
  <c r="AV521" i="170"/>
  <c r="AU521" i="170"/>
  <c r="AT521" i="170"/>
  <c r="AS521" i="170"/>
  <c r="AR521" i="170"/>
  <c r="AU535" i="70"/>
  <c r="AT535" i="70"/>
  <c r="AS535" i="70"/>
  <c r="AR535" i="70"/>
  <c r="AQ535" i="70"/>
  <c r="AP535" i="70"/>
  <c r="AO535" i="70"/>
  <c r="AN535" i="70"/>
  <c r="AM535" i="70"/>
  <c r="AL535" i="70"/>
  <c r="AK535" i="70"/>
  <c r="AJ535" i="70"/>
  <c r="AI535" i="70"/>
  <c r="AH535" i="70"/>
  <c r="AG535" i="70"/>
  <c r="AF535" i="70"/>
  <c r="AE535" i="70"/>
  <c r="AD535" i="70"/>
  <c r="AU519" i="170"/>
  <c r="AT519" i="170"/>
  <c r="AS519" i="170"/>
  <c r="U534" i="70"/>
  <c r="BG518" i="170" s="1"/>
  <c r="T534" i="70"/>
  <c r="BF518" i="170" s="1"/>
  <c r="S534" i="70"/>
  <c r="R534" i="70"/>
  <c r="BD518" i="170" s="1"/>
  <c r="O534" i="70"/>
  <c r="BA518" i="170" s="1"/>
  <c r="N534" i="70"/>
  <c r="AZ518" i="170" s="1"/>
  <c r="M534" i="70"/>
  <c r="AY518" i="170" s="1"/>
  <c r="L534" i="70"/>
  <c r="AX518" i="170" s="1"/>
  <c r="AW518" i="170"/>
  <c r="AV518" i="170"/>
  <c r="AU518" i="170"/>
  <c r="AT518" i="170"/>
  <c r="AS518" i="170"/>
  <c r="AR518" i="170"/>
  <c r="U533" i="70"/>
  <c r="BG517" i="170" s="1"/>
  <c r="T533" i="70"/>
  <c r="BF517" i="170" s="1"/>
  <c r="S533" i="70"/>
  <c r="BE517" i="170" s="1"/>
  <c r="R533" i="70"/>
  <c r="BD517" i="170" s="1"/>
  <c r="O533" i="70"/>
  <c r="BA517" i="170" s="1"/>
  <c r="N533" i="70"/>
  <c r="AZ517" i="170" s="1"/>
  <c r="M533" i="70"/>
  <c r="AY517" i="170" s="1"/>
  <c r="L533" i="70"/>
  <c r="AX517" i="170" s="1"/>
  <c r="AW517" i="170"/>
  <c r="AV517" i="170"/>
  <c r="AU517" i="170"/>
  <c r="AT517" i="170"/>
  <c r="AS517" i="170"/>
  <c r="AR517" i="170"/>
  <c r="U532" i="70"/>
  <c r="BG516" i="170" s="1"/>
  <c r="T532" i="70"/>
  <c r="BF516" i="170" s="1"/>
  <c r="S532" i="70"/>
  <c r="BE516" i="170" s="1"/>
  <c r="R532" i="70"/>
  <c r="BD516" i="170" s="1"/>
  <c r="O532" i="70"/>
  <c r="BA516" i="170" s="1"/>
  <c r="N532" i="70"/>
  <c r="AZ516" i="170" s="1"/>
  <c r="M532" i="70"/>
  <c r="AY516" i="170" s="1"/>
  <c r="L532" i="70"/>
  <c r="AX516" i="170" s="1"/>
  <c r="AW516" i="170"/>
  <c r="AV516" i="170"/>
  <c r="AU516" i="170"/>
  <c r="AT516" i="170"/>
  <c r="AS516" i="170"/>
  <c r="AR516" i="170"/>
  <c r="U531" i="70"/>
  <c r="BG515" i="170" s="1"/>
  <c r="T531" i="70"/>
  <c r="BF515" i="170" s="1"/>
  <c r="S531" i="70"/>
  <c r="BE515" i="170" s="1"/>
  <c r="R531" i="70"/>
  <c r="BD515" i="170" s="1"/>
  <c r="O531" i="70"/>
  <c r="BA515" i="170" s="1"/>
  <c r="N531" i="70"/>
  <c r="AZ515" i="170" s="1"/>
  <c r="M531" i="70"/>
  <c r="AY515" i="170" s="1"/>
  <c r="L531" i="70"/>
  <c r="AX515" i="170" s="1"/>
  <c r="AW515" i="170"/>
  <c r="AV515" i="170"/>
  <c r="AU515" i="170"/>
  <c r="AT515" i="170"/>
  <c r="AS515" i="170"/>
  <c r="AR515" i="170"/>
  <c r="U530" i="70"/>
  <c r="BG514" i="170" s="1"/>
  <c r="T530" i="70"/>
  <c r="BF514" i="170" s="1"/>
  <c r="S530" i="70"/>
  <c r="BE514" i="170" s="1"/>
  <c r="R530" i="70"/>
  <c r="BD514" i="170" s="1"/>
  <c r="O530" i="70"/>
  <c r="BA514" i="170" s="1"/>
  <c r="N530" i="70"/>
  <c r="AZ514" i="170" s="1"/>
  <c r="M530" i="70"/>
  <c r="AY514" i="170" s="1"/>
  <c r="L530" i="70"/>
  <c r="AX514" i="170" s="1"/>
  <c r="AW514" i="170"/>
  <c r="AV514" i="170"/>
  <c r="AU514" i="170"/>
  <c r="AT514" i="170"/>
  <c r="AS514" i="170"/>
  <c r="AR514" i="170"/>
  <c r="AU513" i="170"/>
  <c r="AT513" i="170"/>
  <c r="AS513" i="170"/>
  <c r="AR513" i="170"/>
  <c r="U528" i="70"/>
  <c r="BG512" i="170" s="1"/>
  <c r="T528" i="70"/>
  <c r="BF512" i="170" s="1"/>
  <c r="S528" i="70"/>
  <c r="BE512" i="170" s="1"/>
  <c r="R528" i="70"/>
  <c r="BD512" i="170" s="1"/>
  <c r="O528" i="70"/>
  <c r="BA512" i="170" s="1"/>
  <c r="N528" i="70"/>
  <c r="AZ512" i="170" s="1"/>
  <c r="M528" i="70"/>
  <c r="AY512" i="170" s="1"/>
  <c r="L528" i="70"/>
  <c r="AX512" i="170" s="1"/>
  <c r="AW512" i="170"/>
  <c r="AV512" i="170"/>
  <c r="AU512" i="170"/>
  <c r="AT512" i="170"/>
  <c r="AS512" i="170"/>
  <c r="AR512" i="170"/>
  <c r="U527" i="70"/>
  <c r="BG511" i="170" s="1"/>
  <c r="T527" i="70"/>
  <c r="BF511" i="170" s="1"/>
  <c r="S527" i="70"/>
  <c r="BE511" i="170" s="1"/>
  <c r="R527" i="70"/>
  <c r="BD511" i="170" s="1"/>
  <c r="O527" i="70"/>
  <c r="BA511" i="170" s="1"/>
  <c r="N527" i="70"/>
  <c r="AZ511" i="170" s="1"/>
  <c r="M527" i="70"/>
  <c r="AY511" i="170" s="1"/>
  <c r="L527" i="70"/>
  <c r="AX511" i="170" s="1"/>
  <c r="AW511" i="170"/>
  <c r="AV511" i="170"/>
  <c r="AU511" i="170"/>
  <c r="AT511" i="170"/>
  <c r="AS511" i="170"/>
  <c r="AR511" i="170"/>
  <c r="U525" i="70"/>
  <c r="T525" i="70"/>
  <c r="BF509" i="170" s="1"/>
  <c r="S525" i="70"/>
  <c r="R525" i="70"/>
  <c r="BD509" i="170" s="1"/>
  <c r="O525" i="70"/>
  <c r="N525" i="70"/>
  <c r="AZ509" i="170" s="1"/>
  <c r="M525" i="70"/>
  <c r="AY509" i="170" s="1"/>
  <c r="L525" i="70"/>
  <c r="AX509" i="170" s="1"/>
  <c r="AV509" i="170"/>
  <c r="AT509" i="170"/>
  <c r="AR509" i="170"/>
  <c r="U524" i="70"/>
  <c r="BG508" i="170" s="1"/>
  <c r="T524" i="70"/>
  <c r="BF508" i="170" s="1"/>
  <c r="S524" i="70"/>
  <c r="BE508" i="170" s="1"/>
  <c r="R524" i="70"/>
  <c r="BD508" i="170" s="1"/>
  <c r="O524" i="70"/>
  <c r="BA508" i="170" s="1"/>
  <c r="N524" i="70"/>
  <c r="AZ508" i="170" s="1"/>
  <c r="M524" i="70"/>
  <c r="AY508" i="170" s="1"/>
  <c r="L524" i="70"/>
  <c r="AX508" i="170" s="1"/>
  <c r="AW508" i="170"/>
  <c r="AV508" i="170"/>
  <c r="AU508" i="170"/>
  <c r="AT508" i="170"/>
  <c r="AS508" i="170"/>
  <c r="AR508" i="170"/>
  <c r="AU522" i="70"/>
  <c r="AT522" i="70"/>
  <c r="AS522" i="70"/>
  <c r="AR522" i="70"/>
  <c r="AQ522" i="70"/>
  <c r="AP522" i="70"/>
  <c r="AO522" i="70"/>
  <c r="AN522" i="70"/>
  <c r="AM522" i="70"/>
  <c r="AL522" i="70"/>
  <c r="AK522" i="70"/>
  <c r="AJ522" i="70"/>
  <c r="AI522" i="70"/>
  <c r="AH522" i="70"/>
  <c r="AG522" i="70"/>
  <c r="AF522" i="70"/>
  <c r="AE522" i="70"/>
  <c r="AD522" i="70"/>
  <c r="AU502" i="170"/>
  <c r="AT502" i="170"/>
  <c r="AS502" i="170"/>
  <c r="AR502" i="170"/>
  <c r="U517" i="70"/>
  <c r="BG501" i="170" s="1"/>
  <c r="T517" i="70"/>
  <c r="BF501" i="170" s="1"/>
  <c r="S517" i="70"/>
  <c r="BE501" i="170" s="1"/>
  <c r="R517" i="70"/>
  <c r="BD501" i="170" s="1"/>
  <c r="O517" i="70"/>
  <c r="BA501" i="170" s="1"/>
  <c r="N517" i="70"/>
  <c r="AZ501" i="170" s="1"/>
  <c r="M517" i="70"/>
  <c r="AY501" i="170" s="1"/>
  <c r="L517" i="70"/>
  <c r="AX501" i="170" s="1"/>
  <c r="AW501" i="170"/>
  <c r="AV501" i="170"/>
  <c r="AU501" i="170"/>
  <c r="AT501" i="170"/>
  <c r="AS501" i="170"/>
  <c r="AR501" i="170"/>
  <c r="U516" i="70"/>
  <c r="BG500" i="170" s="1"/>
  <c r="T516" i="70"/>
  <c r="BF500" i="170" s="1"/>
  <c r="S516" i="70"/>
  <c r="BE500" i="170" s="1"/>
  <c r="R516" i="70"/>
  <c r="BD500" i="170" s="1"/>
  <c r="O516" i="70"/>
  <c r="BA500" i="170" s="1"/>
  <c r="N516" i="70"/>
  <c r="AZ500" i="170" s="1"/>
  <c r="M516" i="70"/>
  <c r="AY500" i="170" s="1"/>
  <c r="L516" i="70"/>
  <c r="AX500" i="170" s="1"/>
  <c r="AW500" i="170"/>
  <c r="AV500" i="170"/>
  <c r="AU500" i="170"/>
  <c r="AT500" i="170"/>
  <c r="AS500" i="170"/>
  <c r="AR500" i="170"/>
  <c r="U515" i="70"/>
  <c r="BG499" i="170" s="1"/>
  <c r="T515" i="70"/>
  <c r="BF499" i="170" s="1"/>
  <c r="S515" i="70"/>
  <c r="BE499" i="170" s="1"/>
  <c r="R515" i="70"/>
  <c r="BD499" i="170" s="1"/>
  <c r="O515" i="70"/>
  <c r="BA499" i="170" s="1"/>
  <c r="N515" i="70"/>
  <c r="AZ499" i="170" s="1"/>
  <c r="M515" i="70"/>
  <c r="AY499" i="170" s="1"/>
  <c r="L515" i="70"/>
  <c r="AX499" i="170" s="1"/>
  <c r="AW499" i="170"/>
  <c r="AV499" i="170"/>
  <c r="AU499" i="170"/>
  <c r="AT499" i="170"/>
  <c r="AS499" i="170"/>
  <c r="AR499" i="170"/>
  <c r="U513" i="70"/>
  <c r="BG498" i="170" s="1"/>
  <c r="T513" i="70"/>
  <c r="BF498" i="170" s="1"/>
  <c r="S513" i="70"/>
  <c r="BE498" i="170" s="1"/>
  <c r="R513" i="70"/>
  <c r="BD498" i="170" s="1"/>
  <c r="O513" i="70"/>
  <c r="BA498" i="170" s="1"/>
  <c r="N513" i="70"/>
  <c r="AZ498" i="170" s="1"/>
  <c r="M513" i="70"/>
  <c r="AY498" i="170" s="1"/>
  <c r="L513" i="70"/>
  <c r="AX498" i="170" s="1"/>
  <c r="AW498" i="170"/>
  <c r="AV498" i="170"/>
  <c r="AU498" i="170"/>
  <c r="AT498" i="170"/>
  <c r="AS498" i="170"/>
  <c r="AR498" i="170"/>
  <c r="U512" i="70"/>
  <c r="BG497" i="170" s="1"/>
  <c r="T512" i="70"/>
  <c r="BF497" i="170" s="1"/>
  <c r="S512" i="70"/>
  <c r="BE497" i="170" s="1"/>
  <c r="R512" i="70"/>
  <c r="BD497" i="170" s="1"/>
  <c r="O512" i="70"/>
  <c r="BA497" i="170" s="1"/>
  <c r="N512" i="70"/>
  <c r="AZ497" i="170" s="1"/>
  <c r="M512" i="70"/>
  <c r="AY497" i="170" s="1"/>
  <c r="L512" i="70"/>
  <c r="AX497" i="170" s="1"/>
  <c r="AW497" i="170"/>
  <c r="AV497" i="170"/>
  <c r="AU497" i="170"/>
  <c r="AT497" i="170"/>
  <c r="AS497" i="170"/>
  <c r="AR497" i="170"/>
  <c r="U511" i="70"/>
  <c r="BG496" i="170" s="1"/>
  <c r="T511" i="70"/>
  <c r="BF496" i="170" s="1"/>
  <c r="S511" i="70"/>
  <c r="BE496" i="170" s="1"/>
  <c r="R511" i="70"/>
  <c r="BD496" i="170" s="1"/>
  <c r="O511" i="70"/>
  <c r="BA496" i="170" s="1"/>
  <c r="N511" i="70"/>
  <c r="AZ496" i="170" s="1"/>
  <c r="M511" i="70"/>
  <c r="AY496" i="170" s="1"/>
  <c r="L511" i="70"/>
  <c r="AX496" i="170" s="1"/>
  <c r="AW496" i="170"/>
  <c r="AV496" i="170"/>
  <c r="AU496" i="170"/>
  <c r="AT496" i="170"/>
  <c r="AS496" i="170"/>
  <c r="AR496" i="170"/>
  <c r="U510" i="70"/>
  <c r="BG495" i="170" s="1"/>
  <c r="T510" i="70"/>
  <c r="BF495" i="170" s="1"/>
  <c r="S510" i="70"/>
  <c r="BE495" i="170" s="1"/>
  <c r="R510" i="70"/>
  <c r="BD495" i="170" s="1"/>
  <c r="O510" i="70"/>
  <c r="BA495" i="170" s="1"/>
  <c r="N510" i="70"/>
  <c r="AZ495" i="170" s="1"/>
  <c r="M510" i="70"/>
  <c r="AY495" i="170" s="1"/>
  <c r="L510" i="70"/>
  <c r="AX495" i="170" s="1"/>
  <c r="AW495" i="170"/>
  <c r="AV495" i="170"/>
  <c r="AU495" i="170"/>
  <c r="AT495" i="170"/>
  <c r="AS495" i="170"/>
  <c r="AR495" i="170"/>
  <c r="U509" i="70"/>
  <c r="BG494" i="170" s="1"/>
  <c r="T509" i="70"/>
  <c r="BF494" i="170" s="1"/>
  <c r="S509" i="70"/>
  <c r="BE494" i="170" s="1"/>
  <c r="R509" i="70"/>
  <c r="BD494" i="170" s="1"/>
  <c r="O509" i="70"/>
  <c r="BA494" i="170" s="1"/>
  <c r="N509" i="70"/>
  <c r="AZ494" i="170" s="1"/>
  <c r="M509" i="70"/>
  <c r="AY494" i="170" s="1"/>
  <c r="L509" i="70"/>
  <c r="AX494" i="170" s="1"/>
  <c r="AW494" i="170"/>
  <c r="AV494" i="170"/>
  <c r="AU494" i="170"/>
  <c r="AT494" i="170"/>
  <c r="AS494" i="170"/>
  <c r="AR494" i="170"/>
  <c r="U508" i="70"/>
  <c r="BG493" i="170" s="1"/>
  <c r="T508" i="70"/>
  <c r="BF493" i="170" s="1"/>
  <c r="S508" i="70"/>
  <c r="BE493" i="170" s="1"/>
  <c r="R508" i="70"/>
  <c r="BD493" i="170" s="1"/>
  <c r="O508" i="70"/>
  <c r="BA493" i="170" s="1"/>
  <c r="N508" i="70"/>
  <c r="AZ493" i="170" s="1"/>
  <c r="M508" i="70"/>
  <c r="AY493" i="170" s="1"/>
  <c r="L508" i="70"/>
  <c r="AX493" i="170" s="1"/>
  <c r="AW493" i="170"/>
  <c r="AV493" i="170"/>
  <c r="AU493" i="170"/>
  <c r="AT493" i="170"/>
  <c r="AS493" i="170"/>
  <c r="AR493" i="170"/>
  <c r="U507" i="70"/>
  <c r="BG492" i="170" s="1"/>
  <c r="T507" i="70"/>
  <c r="BF492" i="170" s="1"/>
  <c r="S507" i="70"/>
  <c r="BE492" i="170" s="1"/>
  <c r="R507" i="70"/>
  <c r="BD492" i="170" s="1"/>
  <c r="O507" i="70"/>
  <c r="BA492" i="170" s="1"/>
  <c r="N507" i="70"/>
  <c r="AZ492" i="170" s="1"/>
  <c r="M507" i="70"/>
  <c r="AY492" i="170" s="1"/>
  <c r="L507" i="70"/>
  <c r="AX492" i="170" s="1"/>
  <c r="AW492" i="170"/>
  <c r="AV492" i="170"/>
  <c r="AU492" i="170"/>
  <c r="AT492" i="170"/>
  <c r="AS492" i="170"/>
  <c r="AR492" i="170"/>
  <c r="AU491" i="170"/>
  <c r="AT491" i="170"/>
  <c r="AS491" i="170"/>
  <c r="AR491" i="170"/>
  <c r="U505" i="70"/>
  <c r="BG490" i="170" s="1"/>
  <c r="T505" i="70"/>
  <c r="BF490" i="170" s="1"/>
  <c r="S505" i="70"/>
  <c r="BE490" i="170" s="1"/>
  <c r="R505" i="70"/>
  <c r="BD490" i="170" s="1"/>
  <c r="O505" i="70"/>
  <c r="BA490" i="170" s="1"/>
  <c r="N505" i="70"/>
  <c r="AZ490" i="170" s="1"/>
  <c r="M505" i="70"/>
  <c r="AY490" i="170" s="1"/>
  <c r="L505" i="70"/>
  <c r="AX490" i="170" s="1"/>
  <c r="AW490" i="170"/>
  <c r="AV490" i="170"/>
  <c r="AU490" i="170"/>
  <c r="AT490" i="170"/>
  <c r="AS490" i="170"/>
  <c r="AR490" i="170"/>
  <c r="U504" i="70"/>
  <c r="BG489" i="170" s="1"/>
  <c r="T504" i="70"/>
  <c r="BF489" i="170" s="1"/>
  <c r="S504" i="70"/>
  <c r="BE489" i="170" s="1"/>
  <c r="R504" i="70"/>
  <c r="BD489" i="170" s="1"/>
  <c r="O504" i="70"/>
  <c r="BA489" i="170" s="1"/>
  <c r="N504" i="70"/>
  <c r="AZ489" i="170" s="1"/>
  <c r="M504" i="70"/>
  <c r="AY489" i="170" s="1"/>
  <c r="L504" i="70"/>
  <c r="AX489" i="170" s="1"/>
  <c r="AW489" i="170"/>
  <c r="AV489" i="170"/>
  <c r="AU489" i="170"/>
  <c r="AT489" i="170"/>
  <c r="AS489" i="170"/>
  <c r="AR489" i="170"/>
  <c r="U503" i="70"/>
  <c r="BG488" i="170" s="1"/>
  <c r="T503" i="70"/>
  <c r="BF488" i="170" s="1"/>
  <c r="S503" i="70"/>
  <c r="BE488" i="170" s="1"/>
  <c r="R503" i="70"/>
  <c r="BD488" i="170" s="1"/>
  <c r="O503" i="70"/>
  <c r="BA488" i="170" s="1"/>
  <c r="N503" i="70"/>
  <c r="AZ488" i="170" s="1"/>
  <c r="M503" i="70"/>
  <c r="AY488" i="170" s="1"/>
  <c r="L503" i="70"/>
  <c r="AX488" i="170" s="1"/>
  <c r="AW488" i="170"/>
  <c r="AV488" i="170"/>
  <c r="AU488" i="170"/>
  <c r="AT488" i="170"/>
  <c r="AS488" i="170"/>
  <c r="AR488" i="170"/>
  <c r="U501" i="70"/>
  <c r="BG487" i="170" s="1"/>
  <c r="T501" i="70"/>
  <c r="BF487" i="170" s="1"/>
  <c r="S501" i="70"/>
  <c r="BE487" i="170" s="1"/>
  <c r="R501" i="70"/>
  <c r="BD487" i="170" s="1"/>
  <c r="O501" i="70"/>
  <c r="BA487" i="170" s="1"/>
  <c r="N501" i="70"/>
  <c r="AZ487" i="170" s="1"/>
  <c r="M501" i="70"/>
  <c r="AY487" i="170" s="1"/>
  <c r="L501" i="70"/>
  <c r="AX487" i="170" s="1"/>
  <c r="AW487" i="170"/>
  <c r="AV487" i="170"/>
  <c r="AU487" i="170"/>
  <c r="AT487" i="170"/>
  <c r="AS487" i="170"/>
  <c r="AR487" i="170"/>
  <c r="U500" i="70"/>
  <c r="BG486" i="170" s="1"/>
  <c r="T500" i="70"/>
  <c r="BF486" i="170" s="1"/>
  <c r="S500" i="70"/>
  <c r="BE486" i="170" s="1"/>
  <c r="R500" i="70"/>
  <c r="BD486" i="170" s="1"/>
  <c r="O500" i="70"/>
  <c r="BA486" i="170" s="1"/>
  <c r="N500" i="70"/>
  <c r="AZ486" i="170" s="1"/>
  <c r="M500" i="70"/>
  <c r="AY486" i="170" s="1"/>
  <c r="L500" i="70"/>
  <c r="AX486" i="170" s="1"/>
  <c r="AW486" i="170"/>
  <c r="AV486" i="170"/>
  <c r="AU486" i="170"/>
  <c r="AT486" i="170"/>
  <c r="AS486" i="170"/>
  <c r="AR486" i="170"/>
  <c r="U499" i="70"/>
  <c r="BG485" i="170" s="1"/>
  <c r="T499" i="70"/>
  <c r="BF485" i="170" s="1"/>
  <c r="S499" i="70"/>
  <c r="BE485" i="170" s="1"/>
  <c r="R499" i="70"/>
  <c r="BD485" i="170" s="1"/>
  <c r="O499" i="70"/>
  <c r="BA485" i="170" s="1"/>
  <c r="N499" i="70"/>
  <c r="AZ485" i="170" s="1"/>
  <c r="M499" i="70"/>
  <c r="AY485" i="170" s="1"/>
  <c r="L499" i="70"/>
  <c r="AX485" i="170" s="1"/>
  <c r="AW485" i="170"/>
  <c r="AV485" i="170"/>
  <c r="AU485" i="170"/>
  <c r="AT485" i="170"/>
  <c r="AS485" i="170"/>
  <c r="AR485" i="170"/>
  <c r="U498" i="70"/>
  <c r="BG484" i="170" s="1"/>
  <c r="T498" i="70"/>
  <c r="BF484" i="170" s="1"/>
  <c r="S498" i="70"/>
  <c r="BE484" i="170" s="1"/>
  <c r="R498" i="70"/>
  <c r="BD484" i="170" s="1"/>
  <c r="O498" i="70"/>
  <c r="BA484" i="170" s="1"/>
  <c r="N498" i="70"/>
  <c r="AZ484" i="170" s="1"/>
  <c r="M498" i="70"/>
  <c r="AY484" i="170" s="1"/>
  <c r="L498" i="70"/>
  <c r="AX484" i="170" s="1"/>
  <c r="AW484" i="170"/>
  <c r="AV484" i="170"/>
  <c r="AU484" i="170"/>
  <c r="AT484" i="170"/>
  <c r="AS484" i="170"/>
  <c r="AR484" i="170"/>
  <c r="U497" i="70"/>
  <c r="BG483" i="170" s="1"/>
  <c r="T497" i="70"/>
  <c r="BF483" i="170" s="1"/>
  <c r="S497" i="70"/>
  <c r="BE483" i="170" s="1"/>
  <c r="R497" i="70"/>
  <c r="BD483" i="170" s="1"/>
  <c r="O497" i="70"/>
  <c r="BA483" i="170" s="1"/>
  <c r="N497" i="70"/>
  <c r="AZ483" i="170" s="1"/>
  <c r="M497" i="70"/>
  <c r="AY483" i="170" s="1"/>
  <c r="L497" i="70"/>
  <c r="AX483" i="170" s="1"/>
  <c r="AW483" i="170"/>
  <c r="AV483" i="170"/>
  <c r="AU483" i="170"/>
  <c r="AT483" i="170"/>
  <c r="AS483" i="170"/>
  <c r="AR483" i="170"/>
  <c r="U496" i="70"/>
  <c r="BG482" i="170" s="1"/>
  <c r="T496" i="70"/>
  <c r="BF482" i="170" s="1"/>
  <c r="S496" i="70"/>
  <c r="BE482" i="170" s="1"/>
  <c r="R496" i="70"/>
  <c r="BD482" i="170" s="1"/>
  <c r="O496" i="70"/>
  <c r="BA482" i="170" s="1"/>
  <c r="N496" i="70"/>
  <c r="AZ482" i="170" s="1"/>
  <c r="M496" i="70"/>
  <c r="AY482" i="170" s="1"/>
  <c r="L496" i="70"/>
  <c r="AX482" i="170" s="1"/>
  <c r="AW482" i="170"/>
  <c r="AV482" i="170"/>
  <c r="AU482" i="170"/>
  <c r="AT482" i="170"/>
  <c r="AS482" i="170"/>
  <c r="AR482" i="170"/>
  <c r="U495" i="70"/>
  <c r="BG481" i="170" s="1"/>
  <c r="T495" i="70"/>
  <c r="BF481" i="170" s="1"/>
  <c r="S495" i="70"/>
  <c r="BE481" i="170" s="1"/>
  <c r="R495" i="70"/>
  <c r="BD481" i="170" s="1"/>
  <c r="O495" i="70"/>
  <c r="BA481" i="170" s="1"/>
  <c r="N495" i="70"/>
  <c r="AZ481" i="170" s="1"/>
  <c r="M495" i="70"/>
  <c r="AY481" i="170" s="1"/>
  <c r="L495" i="70"/>
  <c r="AX481" i="170" s="1"/>
  <c r="AW481" i="170"/>
  <c r="AV481" i="170"/>
  <c r="AU481" i="170"/>
  <c r="AT481" i="170"/>
  <c r="AS481" i="170"/>
  <c r="AR481" i="170"/>
  <c r="AU480" i="170"/>
  <c r="AT480" i="170"/>
  <c r="AS480" i="170"/>
  <c r="AR480" i="170"/>
  <c r="U493" i="70"/>
  <c r="BG479" i="170" s="1"/>
  <c r="T493" i="70"/>
  <c r="BF479" i="170" s="1"/>
  <c r="S493" i="70"/>
  <c r="BE479" i="170" s="1"/>
  <c r="R493" i="70"/>
  <c r="BD479" i="170" s="1"/>
  <c r="O493" i="70"/>
  <c r="BA479" i="170" s="1"/>
  <c r="N493" i="70"/>
  <c r="AZ479" i="170" s="1"/>
  <c r="M493" i="70"/>
  <c r="AY479" i="170" s="1"/>
  <c r="L493" i="70"/>
  <c r="AX479" i="170" s="1"/>
  <c r="AW479" i="170"/>
  <c r="AV479" i="170"/>
  <c r="AU479" i="170"/>
  <c r="AT479" i="170"/>
  <c r="AS479" i="170"/>
  <c r="AR479" i="170"/>
  <c r="U492" i="70"/>
  <c r="BG478" i="170" s="1"/>
  <c r="T492" i="70"/>
  <c r="BF478" i="170" s="1"/>
  <c r="S492" i="70"/>
  <c r="BE478" i="170" s="1"/>
  <c r="R492" i="70"/>
  <c r="BD478" i="170" s="1"/>
  <c r="O492" i="70"/>
  <c r="BA478" i="170" s="1"/>
  <c r="N492" i="70"/>
  <c r="AZ478" i="170" s="1"/>
  <c r="M492" i="70"/>
  <c r="AY478" i="170" s="1"/>
  <c r="L492" i="70"/>
  <c r="AX478" i="170" s="1"/>
  <c r="AW478" i="170"/>
  <c r="AV478" i="170"/>
  <c r="AU478" i="170"/>
  <c r="AT478" i="170"/>
  <c r="AS478" i="170"/>
  <c r="AR478" i="170"/>
  <c r="U491" i="70"/>
  <c r="BG477" i="170" s="1"/>
  <c r="T491" i="70"/>
  <c r="BF477" i="170" s="1"/>
  <c r="S491" i="70"/>
  <c r="BE477" i="170" s="1"/>
  <c r="R491" i="70"/>
  <c r="BD477" i="170" s="1"/>
  <c r="O491" i="70"/>
  <c r="BA477" i="170" s="1"/>
  <c r="N491" i="70"/>
  <c r="AZ477" i="170" s="1"/>
  <c r="M491" i="70"/>
  <c r="AY477" i="170" s="1"/>
  <c r="L491" i="70"/>
  <c r="AX477" i="170" s="1"/>
  <c r="AW477" i="170"/>
  <c r="AV477" i="170"/>
  <c r="AU477" i="170"/>
  <c r="AT477" i="170"/>
  <c r="AS477" i="170"/>
  <c r="AR477" i="170"/>
  <c r="U489" i="70"/>
  <c r="BG476" i="170" s="1"/>
  <c r="T489" i="70"/>
  <c r="BF476" i="170" s="1"/>
  <c r="S489" i="70"/>
  <c r="BE476" i="170" s="1"/>
  <c r="R489" i="70"/>
  <c r="BD476" i="170" s="1"/>
  <c r="O489" i="70"/>
  <c r="BA476" i="170" s="1"/>
  <c r="N489" i="70"/>
  <c r="AZ476" i="170" s="1"/>
  <c r="M489" i="70"/>
  <c r="AY476" i="170" s="1"/>
  <c r="L489" i="70"/>
  <c r="AX476" i="170" s="1"/>
  <c r="AW476" i="170"/>
  <c r="AV476" i="170"/>
  <c r="AU476" i="170"/>
  <c r="AT476" i="170"/>
  <c r="AS476" i="170"/>
  <c r="AR476" i="170"/>
  <c r="U488" i="70"/>
  <c r="BG475" i="170" s="1"/>
  <c r="T488" i="70"/>
  <c r="BF475" i="170" s="1"/>
  <c r="S488" i="70"/>
  <c r="BE475" i="170" s="1"/>
  <c r="R488" i="70"/>
  <c r="BD475" i="170" s="1"/>
  <c r="O488" i="70"/>
  <c r="BA475" i="170" s="1"/>
  <c r="N488" i="70"/>
  <c r="AZ475" i="170" s="1"/>
  <c r="M488" i="70"/>
  <c r="AY475" i="170" s="1"/>
  <c r="L488" i="70"/>
  <c r="AX475" i="170" s="1"/>
  <c r="AW475" i="170"/>
  <c r="AV475" i="170"/>
  <c r="AU475" i="170"/>
  <c r="AT475" i="170"/>
  <c r="AS475" i="170"/>
  <c r="AR475" i="170"/>
  <c r="U487" i="70"/>
  <c r="BG474" i="170" s="1"/>
  <c r="T487" i="70"/>
  <c r="BF474" i="170" s="1"/>
  <c r="S487" i="70"/>
  <c r="BE474" i="170" s="1"/>
  <c r="R487" i="70"/>
  <c r="BD474" i="170" s="1"/>
  <c r="O487" i="70"/>
  <c r="BA474" i="170" s="1"/>
  <c r="N487" i="70"/>
  <c r="AZ474" i="170" s="1"/>
  <c r="M487" i="70"/>
  <c r="AY474" i="170" s="1"/>
  <c r="L487" i="70"/>
  <c r="AX474" i="170" s="1"/>
  <c r="AW474" i="170"/>
  <c r="AV474" i="170"/>
  <c r="AU474" i="170"/>
  <c r="AT474" i="170"/>
  <c r="AS474" i="170"/>
  <c r="AR474" i="170"/>
  <c r="U486" i="70"/>
  <c r="BG473" i="170" s="1"/>
  <c r="T486" i="70"/>
  <c r="BF473" i="170" s="1"/>
  <c r="S486" i="70"/>
  <c r="BE473" i="170" s="1"/>
  <c r="R486" i="70"/>
  <c r="BD473" i="170" s="1"/>
  <c r="O486" i="70"/>
  <c r="BA473" i="170" s="1"/>
  <c r="N486" i="70"/>
  <c r="AZ473" i="170" s="1"/>
  <c r="M486" i="70"/>
  <c r="AY473" i="170" s="1"/>
  <c r="L486" i="70"/>
  <c r="AX473" i="170" s="1"/>
  <c r="AW473" i="170"/>
  <c r="AV473" i="170"/>
  <c r="AU473" i="170"/>
  <c r="AT473" i="170"/>
  <c r="AS473" i="170"/>
  <c r="AR473" i="170"/>
  <c r="U485" i="70"/>
  <c r="BG472" i="170" s="1"/>
  <c r="T485" i="70"/>
  <c r="BF472" i="170" s="1"/>
  <c r="S485" i="70"/>
  <c r="BE472" i="170" s="1"/>
  <c r="R485" i="70"/>
  <c r="BD472" i="170" s="1"/>
  <c r="O485" i="70"/>
  <c r="BA472" i="170" s="1"/>
  <c r="N485" i="70"/>
  <c r="AZ472" i="170" s="1"/>
  <c r="M485" i="70"/>
  <c r="AY472" i="170" s="1"/>
  <c r="L485" i="70"/>
  <c r="AX472" i="170" s="1"/>
  <c r="AW472" i="170"/>
  <c r="AV472" i="170"/>
  <c r="AU472" i="170"/>
  <c r="AT472" i="170"/>
  <c r="AS472" i="170"/>
  <c r="AR472" i="170"/>
  <c r="U484" i="70"/>
  <c r="BG471" i="170" s="1"/>
  <c r="T484" i="70"/>
  <c r="BF471" i="170" s="1"/>
  <c r="S484" i="70"/>
  <c r="BE471" i="170" s="1"/>
  <c r="R484" i="70"/>
  <c r="BD471" i="170" s="1"/>
  <c r="O484" i="70"/>
  <c r="BA471" i="170" s="1"/>
  <c r="N484" i="70"/>
  <c r="AZ471" i="170" s="1"/>
  <c r="M484" i="70"/>
  <c r="AY471" i="170" s="1"/>
  <c r="L484" i="70"/>
  <c r="AX471" i="170" s="1"/>
  <c r="AW471" i="170"/>
  <c r="AV471" i="170"/>
  <c r="AU471" i="170"/>
  <c r="AT471" i="170"/>
  <c r="AS471" i="170"/>
  <c r="AR471" i="170"/>
  <c r="U483" i="70"/>
  <c r="BG470" i="170" s="1"/>
  <c r="T483" i="70"/>
  <c r="BF470" i="170" s="1"/>
  <c r="S483" i="70"/>
  <c r="BE470" i="170" s="1"/>
  <c r="R483" i="70"/>
  <c r="BD470" i="170" s="1"/>
  <c r="O483" i="70"/>
  <c r="BA470" i="170" s="1"/>
  <c r="N483" i="70"/>
  <c r="AZ470" i="170" s="1"/>
  <c r="M483" i="70"/>
  <c r="AY470" i="170" s="1"/>
  <c r="L483" i="70"/>
  <c r="AX470" i="170" s="1"/>
  <c r="AW470" i="170"/>
  <c r="AV470" i="170"/>
  <c r="AU470" i="170"/>
  <c r="AT470" i="170"/>
  <c r="AS470" i="170"/>
  <c r="AR470" i="170"/>
  <c r="AU465" i="170"/>
  <c r="AT465" i="170"/>
  <c r="AS465" i="170"/>
  <c r="AR465" i="170"/>
  <c r="U477" i="70"/>
  <c r="BG464" i="170" s="1"/>
  <c r="T477" i="70"/>
  <c r="BF464" i="170" s="1"/>
  <c r="S477" i="70"/>
  <c r="R477" i="70"/>
  <c r="BD464" i="170" s="1"/>
  <c r="O477" i="70"/>
  <c r="BA464" i="170" s="1"/>
  <c r="N477" i="70"/>
  <c r="AZ464" i="170" s="1"/>
  <c r="M477" i="70"/>
  <c r="AY464" i="170" s="1"/>
  <c r="L477" i="70"/>
  <c r="AX464" i="170" s="1"/>
  <c r="AW464" i="170"/>
  <c r="AV464" i="170"/>
  <c r="AU464" i="170"/>
  <c r="AT464" i="170"/>
  <c r="AS464" i="170"/>
  <c r="AR464" i="170"/>
  <c r="U476" i="70"/>
  <c r="T476" i="70"/>
  <c r="BF463" i="170" s="1"/>
  <c r="S476" i="70"/>
  <c r="R476" i="70"/>
  <c r="BD463" i="170" s="1"/>
  <c r="O476" i="70"/>
  <c r="BA463" i="170" s="1"/>
  <c r="N476" i="70"/>
  <c r="AZ463" i="170" s="1"/>
  <c r="M476" i="70"/>
  <c r="AY463" i="170" s="1"/>
  <c r="L476" i="70"/>
  <c r="AX463" i="170" s="1"/>
  <c r="AV463" i="170"/>
  <c r="AT463" i="170"/>
  <c r="AR463" i="170"/>
  <c r="U474" i="70"/>
  <c r="BG461" i="170" s="1"/>
  <c r="T474" i="70"/>
  <c r="BF461" i="170" s="1"/>
  <c r="S474" i="70"/>
  <c r="R474" i="70"/>
  <c r="BD461" i="170" s="1"/>
  <c r="O474" i="70"/>
  <c r="BA461" i="170" s="1"/>
  <c r="N474" i="70"/>
  <c r="AZ461" i="170" s="1"/>
  <c r="M474" i="70"/>
  <c r="AY461" i="170" s="1"/>
  <c r="L474" i="70"/>
  <c r="AX461" i="170" s="1"/>
  <c r="AW461" i="170"/>
  <c r="AV461" i="170"/>
  <c r="AU461" i="170"/>
  <c r="AT461" i="170"/>
  <c r="AS461" i="170"/>
  <c r="AR461" i="170"/>
  <c r="AU472" i="70"/>
  <c r="AT472" i="70"/>
  <c r="AS472" i="70"/>
  <c r="AR472" i="70"/>
  <c r="AQ472" i="70"/>
  <c r="AP472" i="70"/>
  <c r="AO472" i="70"/>
  <c r="AN472" i="70"/>
  <c r="AM472" i="70"/>
  <c r="AL472" i="70"/>
  <c r="AK472" i="70"/>
  <c r="AJ472" i="70"/>
  <c r="AI472" i="70"/>
  <c r="AH472" i="70"/>
  <c r="AG472" i="70"/>
  <c r="AF472" i="70"/>
  <c r="AE472" i="70"/>
  <c r="AD472" i="70"/>
  <c r="AU471" i="70"/>
  <c r="AT471" i="70"/>
  <c r="AS471" i="70"/>
  <c r="AR471" i="70"/>
  <c r="AQ471" i="70"/>
  <c r="AP471" i="70"/>
  <c r="AO471" i="70"/>
  <c r="AN471" i="70"/>
  <c r="AM471" i="70"/>
  <c r="AL471" i="70"/>
  <c r="AK471" i="70"/>
  <c r="AJ471" i="70"/>
  <c r="AI471" i="70"/>
  <c r="AH471" i="70"/>
  <c r="AG471" i="70"/>
  <c r="AF471" i="70"/>
  <c r="AE471" i="70"/>
  <c r="AD471" i="70"/>
  <c r="U471" i="70"/>
  <c r="BG458" i="170" s="1"/>
  <c r="T471" i="70"/>
  <c r="BF458" i="170" s="1"/>
  <c r="S471" i="70"/>
  <c r="BE458" i="170" s="1"/>
  <c r="R471" i="70"/>
  <c r="BD458" i="170" s="1"/>
  <c r="O471" i="70"/>
  <c r="BA458" i="170" s="1"/>
  <c r="N471" i="70"/>
  <c r="AZ458" i="170" s="1"/>
  <c r="M471" i="70"/>
  <c r="AY458" i="170" s="1"/>
  <c r="L471" i="70"/>
  <c r="AX458" i="170" s="1"/>
  <c r="AW458" i="170"/>
  <c r="AV458" i="170"/>
  <c r="AU458" i="170"/>
  <c r="AT458" i="170"/>
  <c r="AS458" i="170"/>
  <c r="AR458" i="170"/>
  <c r="AU469" i="70"/>
  <c r="AT469" i="70"/>
  <c r="AS469" i="70"/>
  <c r="AR469" i="70"/>
  <c r="AQ469" i="70"/>
  <c r="AP469" i="70"/>
  <c r="AO469" i="70"/>
  <c r="AN469" i="70"/>
  <c r="AM469" i="70"/>
  <c r="AL469" i="70"/>
  <c r="AK469" i="70"/>
  <c r="AJ469" i="70"/>
  <c r="AI469" i="70"/>
  <c r="AH469" i="70"/>
  <c r="AG469" i="70"/>
  <c r="AF469" i="70"/>
  <c r="AE469" i="70"/>
  <c r="AD469" i="70"/>
  <c r="U469" i="70"/>
  <c r="BG456" i="170" s="1"/>
  <c r="T469" i="70"/>
  <c r="BF456" i="170" s="1"/>
  <c r="S469" i="70"/>
  <c r="BE456" i="170" s="1"/>
  <c r="R469" i="70"/>
  <c r="BD456" i="170" s="1"/>
  <c r="O469" i="70"/>
  <c r="BA456" i="170" s="1"/>
  <c r="N469" i="70"/>
  <c r="AZ456" i="170" s="1"/>
  <c r="M469" i="70"/>
  <c r="AY456" i="170" s="1"/>
  <c r="L469" i="70"/>
  <c r="AX456" i="170" s="1"/>
  <c r="AW456" i="170"/>
  <c r="AV456" i="170"/>
  <c r="AU456" i="170"/>
  <c r="AT456" i="170"/>
  <c r="AS456" i="170"/>
  <c r="AR456" i="170"/>
  <c r="AU455" i="170"/>
  <c r="AT455" i="170"/>
  <c r="AS455" i="170"/>
  <c r="AR455" i="170"/>
  <c r="U467" i="70"/>
  <c r="BG454" i="170" s="1"/>
  <c r="T467" i="70"/>
  <c r="BF454" i="170" s="1"/>
  <c r="S467" i="70"/>
  <c r="R467" i="70"/>
  <c r="BD454" i="170" s="1"/>
  <c r="O467" i="70"/>
  <c r="BA454" i="170" s="1"/>
  <c r="N467" i="70"/>
  <c r="AZ454" i="170" s="1"/>
  <c r="M467" i="70"/>
  <c r="AY454" i="170" s="1"/>
  <c r="L467" i="70"/>
  <c r="AX454" i="170" s="1"/>
  <c r="AW454" i="170"/>
  <c r="AV454" i="170"/>
  <c r="AU454" i="170"/>
  <c r="AT454" i="170"/>
  <c r="AS454" i="170"/>
  <c r="AR454" i="170"/>
  <c r="AU465" i="70"/>
  <c r="AT465" i="70"/>
  <c r="AS465" i="70"/>
  <c r="AR465" i="70"/>
  <c r="AQ465" i="70"/>
  <c r="AP465" i="70"/>
  <c r="AO465" i="70"/>
  <c r="AN465" i="70"/>
  <c r="AM465" i="70"/>
  <c r="AL465" i="70"/>
  <c r="AK465" i="70"/>
  <c r="AJ465" i="70"/>
  <c r="AI465" i="70"/>
  <c r="AH465" i="70"/>
  <c r="AG465" i="70"/>
  <c r="AF465" i="70"/>
  <c r="AE465" i="70"/>
  <c r="AD465" i="70"/>
  <c r="U465" i="70"/>
  <c r="BG452" i="170" s="1"/>
  <c r="T465" i="70"/>
  <c r="BF452" i="170" s="1"/>
  <c r="S465" i="70"/>
  <c r="R465" i="70"/>
  <c r="BD452" i="170" s="1"/>
  <c r="O465" i="70"/>
  <c r="BA452" i="170" s="1"/>
  <c r="N465" i="70"/>
  <c r="AZ452" i="170" s="1"/>
  <c r="M465" i="70"/>
  <c r="AY452" i="170" s="1"/>
  <c r="L465" i="70"/>
  <c r="AX452" i="170" s="1"/>
  <c r="AW452" i="170"/>
  <c r="AV452" i="170"/>
  <c r="AU452" i="170"/>
  <c r="AT452" i="170"/>
  <c r="AS452" i="170"/>
  <c r="AR452" i="170"/>
  <c r="AU463" i="70"/>
  <c r="AT463" i="70"/>
  <c r="AS463" i="70"/>
  <c r="AR463" i="70"/>
  <c r="AQ463" i="70"/>
  <c r="AP463" i="70"/>
  <c r="AO463" i="70"/>
  <c r="AN463" i="70"/>
  <c r="AM463" i="70"/>
  <c r="AL463" i="70"/>
  <c r="AK463" i="70"/>
  <c r="AJ463" i="70"/>
  <c r="AI463" i="70"/>
  <c r="AH463" i="70"/>
  <c r="AG463" i="70"/>
  <c r="AF463" i="70"/>
  <c r="AE463" i="70"/>
  <c r="AD463" i="70"/>
  <c r="AU462" i="70"/>
  <c r="AT462" i="70"/>
  <c r="AS462" i="70"/>
  <c r="AR462" i="70"/>
  <c r="AQ462" i="70"/>
  <c r="AP462" i="70"/>
  <c r="AO462" i="70"/>
  <c r="AN462" i="70"/>
  <c r="AM462" i="70"/>
  <c r="AL462" i="70"/>
  <c r="AK462" i="70"/>
  <c r="AJ462" i="70"/>
  <c r="AI462" i="70"/>
  <c r="AH462" i="70"/>
  <c r="AG462" i="70"/>
  <c r="AF462" i="70"/>
  <c r="AE462" i="70"/>
  <c r="AD462" i="70"/>
  <c r="U462" i="70"/>
  <c r="BG449" i="170" s="1"/>
  <c r="T462" i="70"/>
  <c r="BF449" i="170" s="1"/>
  <c r="S462" i="70"/>
  <c r="R462" i="70"/>
  <c r="BD449" i="170" s="1"/>
  <c r="O462" i="70"/>
  <c r="BA449" i="170" s="1"/>
  <c r="N462" i="70"/>
  <c r="AZ449" i="170" s="1"/>
  <c r="M462" i="70"/>
  <c r="AY449" i="170" s="1"/>
  <c r="L462" i="70"/>
  <c r="AX449" i="170" s="1"/>
  <c r="AW449" i="170"/>
  <c r="AV449" i="170"/>
  <c r="AU449" i="170"/>
  <c r="AT449" i="170"/>
  <c r="AS449" i="170"/>
  <c r="AR449" i="170"/>
  <c r="AU460" i="70"/>
  <c r="AT460" i="70"/>
  <c r="AS460" i="70"/>
  <c r="AR460" i="70"/>
  <c r="AQ460" i="70"/>
  <c r="AP460" i="70"/>
  <c r="AO460" i="70"/>
  <c r="AN460" i="70"/>
  <c r="AM460" i="70"/>
  <c r="AL460" i="70"/>
  <c r="AK460" i="70"/>
  <c r="AJ460" i="70"/>
  <c r="AI460" i="70"/>
  <c r="AH460" i="70"/>
  <c r="AG460" i="70"/>
  <c r="AF460" i="70"/>
  <c r="AE460" i="70"/>
  <c r="AD460" i="70"/>
  <c r="U460" i="70"/>
  <c r="BG447" i="170" s="1"/>
  <c r="T460" i="70"/>
  <c r="BF447" i="170" s="1"/>
  <c r="S460" i="70"/>
  <c r="BE447" i="170" s="1"/>
  <c r="R460" i="70"/>
  <c r="BD447" i="170" s="1"/>
  <c r="O460" i="70"/>
  <c r="BA447" i="170" s="1"/>
  <c r="N460" i="70"/>
  <c r="AZ447" i="170" s="1"/>
  <c r="M460" i="70"/>
  <c r="AY447" i="170" s="1"/>
  <c r="L460" i="70"/>
  <c r="AX447" i="170" s="1"/>
  <c r="AW447" i="170"/>
  <c r="AV447" i="170"/>
  <c r="AU447" i="170"/>
  <c r="AT447" i="170"/>
  <c r="AS447" i="170"/>
  <c r="AR447" i="170"/>
  <c r="AU446" i="170"/>
  <c r="AT446" i="170"/>
  <c r="AS446" i="170"/>
  <c r="AR446" i="170"/>
  <c r="U458" i="70"/>
  <c r="BG445" i="170" s="1"/>
  <c r="T458" i="70"/>
  <c r="BF445" i="170" s="1"/>
  <c r="S458" i="70"/>
  <c r="BE445" i="170" s="1"/>
  <c r="R458" i="70"/>
  <c r="BD445" i="170" s="1"/>
  <c r="O458" i="70"/>
  <c r="BA445" i="170" s="1"/>
  <c r="N458" i="70"/>
  <c r="AZ445" i="170" s="1"/>
  <c r="M458" i="70"/>
  <c r="AY445" i="170" s="1"/>
  <c r="L458" i="70"/>
  <c r="AX445" i="170" s="1"/>
  <c r="AW445" i="170"/>
  <c r="AV445" i="170"/>
  <c r="AU445" i="170"/>
  <c r="AT445" i="170"/>
  <c r="AS445" i="170"/>
  <c r="AR445" i="170"/>
  <c r="U457" i="70"/>
  <c r="BG444" i="170" s="1"/>
  <c r="T457" i="70"/>
  <c r="BF444" i="170" s="1"/>
  <c r="S457" i="70"/>
  <c r="R457" i="70"/>
  <c r="BD444" i="170" s="1"/>
  <c r="O457" i="70"/>
  <c r="BA444" i="170" s="1"/>
  <c r="N457" i="70"/>
  <c r="AZ444" i="170" s="1"/>
  <c r="M457" i="70"/>
  <c r="AY444" i="170" s="1"/>
  <c r="L457" i="70"/>
  <c r="AX444" i="170" s="1"/>
  <c r="AW444" i="170"/>
  <c r="AV444" i="170"/>
  <c r="AU444" i="170"/>
  <c r="AT444" i="170"/>
  <c r="AS444" i="170"/>
  <c r="AR444" i="170"/>
  <c r="U456" i="70"/>
  <c r="BG443" i="170" s="1"/>
  <c r="T456" i="70"/>
  <c r="BF443" i="170" s="1"/>
  <c r="S456" i="70"/>
  <c r="BE443" i="170" s="1"/>
  <c r="R456" i="70"/>
  <c r="BD443" i="170" s="1"/>
  <c r="O456" i="70"/>
  <c r="BA443" i="170" s="1"/>
  <c r="N456" i="70"/>
  <c r="AZ443" i="170" s="1"/>
  <c r="M456" i="70"/>
  <c r="AY443" i="170" s="1"/>
  <c r="L456" i="70"/>
  <c r="AX443" i="170" s="1"/>
  <c r="AW443" i="170"/>
  <c r="AV443" i="170"/>
  <c r="AU443" i="170"/>
  <c r="AT443" i="170"/>
  <c r="AS443" i="170"/>
  <c r="AR443" i="170"/>
  <c r="U455" i="70"/>
  <c r="BG442" i="170" s="1"/>
  <c r="T455" i="70"/>
  <c r="BF442" i="170" s="1"/>
  <c r="S455" i="70"/>
  <c r="BE442" i="170" s="1"/>
  <c r="R455" i="70"/>
  <c r="BD442" i="170" s="1"/>
  <c r="O455" i="70"/>
  <c r="BA442" i="170" s="1"/>
  <c r="N455" i="70"/>
  <c r="AZ442" i="170" s="1"/>
  <c r="M455" i="70"/>
  <c r="AY442" i="170" s="1"/>
  <c r="L455" i="70"/>
  <c r="AX442" i="170" s="1"/>
  <c r="AW442" i="170"/>
  <c r="AV442" i="170"/>
  <c r="AU442" i="170"/>
  <c r="AT442" i="170"/>
  <c r="AS442" i="170"/>
  <c r="AR442" i="170"/>
  <c r="U454" i="70"/>
  <c r="BG441" i="170" s="1"/>
  <c r="T454" i="70"/>
  <c r="BF441" i="170" s="1"/>
  <c r="S454" i="70"/>
  <c r="BE441" i="170" s="1"/>
  <c r="R454" i="70"/>
  <c r="BD441" i="170" s="1"/>
  <c r="O454" i="70"/>
  <c r="BA441" i="170" s="1"/>
  <c r="N454" i="70"/>
  <c r="AZ441" i="170" s="1"/>
  <c r="M454" i="70"/>
  <c r="AY441" i="170" s="1"/>
  <c r="L454" i="70"/>
  <c r="AX441" i="170" s="1"/>
  <c r="AW441" i="170"/>
  <c r="AV441" i="170"/>
  <c r="AU441" i="170"/>
  <c r="AT441" i="170"/>
  <c r="AS441" i="170"/>
  <c r="AR441" i="170"/>
  <c r="U453" i="70"/>
  <c r="BG440" i="170" s="1"/>
  <c r="T453" i="70"/>
  <c r="BF440" i="170" s="1"/>
  <c r="S453" i="70"/>
  <c r="R453" i="70"/>
  <c r="BD440" i="170" s="1"/>
  <c r="O453" i="70"/>
  <c r="BA440" i="170" s="1"/>
  <c r="N453" i="70"/>
  <c r="AZ440" i="170" s="1"/>
  <c r="M453" i="70"/>
  <c r="AY440" i="170" s="1"/>
  <c r="L453" i="70"/>
  <c r="AX440" i="170" s="1"/>
  <c r="AW440" i="170"/>
  <c r="AV440" i="170"/>
  <c r="AU440" i="170"/>
  <c r="AT440" i="170"/>
  <c r="AS440" i="170"/>
  <c r="AR440" i="170"/>
  <c r="U452" i="70"/>
  <c r="BG439" i="170" s="1"/>
  <c r="T452" i="70"/>
  <c r="BF439" i="170" s="1"/>
  <c r="S452" i="70"/>
  <c r="R452" i="70"/>
  <c r="BD439" i="170" s="1"/>
  <c r="O452" i="70"/>
  <c r="BA439" i="170" s="1"/>
  <c r="N452" i="70"/>
  <c r="AZ439" i="170" s="1"/>
  <c r="M452" i="70"/>
  <c r="AY439" i="170" s="1"/>
  <c r="L452" i="70"/>
  <c r="AX439" i="170" s="1"/>
  <c r="AW439" i="170"/>
  <c r="AV439" i="170"/>
  <c r="AU439" i="170"/>
  <c r="AT439" i="170"/>
  <c r="AS439" i="170"/>
  <c r="AR439" i="170"/>
  <c r="U451" i="70"/>
  <c r="BG438" i="170" s="1"/>
  <c r="T451" i="70"/>
  <c r="BF438" i="170" s="1"/>
  <c r="S451" i="70"/>
  <c r="R451" i="70"/>
  <c r="BD438" i="170" s="1"/>
  <c r="O451" i="70"/>
  <c r="BA438" i="170" s="1"/>
  <c r="N451" i="70"/>
  <c r="AZ438" i="170" s="1"/>
  <c r="M451" i="70"/>
  <c r="AY438" i="170" s="1"/>
  <c r="L451" i="70"/>
  <c r="AX438" i="170" s="1"/>
  <c r="AW438" i="170"/>
  <c r="AV438" i="170"/>
  <c r="AU438" i="170"/>
  <c r="AT438" i="170"/>
  <c r="AS438" i="170"/>
  <c r="AR438" i="170"/>
  <c r="U450" i="70"/>
  <c r="BG437" i="170" s="1"/>
  <c r="T450" i="70"/>
  <c r="BF437" i="170" s="1"/>
  <c r="S450" i="70"/>
  <c r="BE437" i="170" s="1"/>
  <c r="R450" i="70"/>
  <c r="BD437" i="170" s="1"/>
  <c r="O450" i="70"/>
  <c r="BA437" i="170" s="1"/>
  <c r="N450" i="70"/>
  <c r="AZ437" i="170" s="1"/>
  <c r="M450" i="70"/>
  <c r="AY437" i="170" s="1"/>
  <c r="L450" i="70"/>
  <c r="AX437" i="170" s="1"/>
  <c r="AW437" i="170"/>
  <c r="AV437" i="170"/>
  <c r="AU437" i="170"/>
  <c r="AT437" i="170"/>
  <c r="AS437" i="170"/>
  <c r="AR437" i="170"/>
  <c r="AX434" i="170"/>
  <c r="AS446" i="70"/>
  <c r="AR446" i="70"/>
  <c r="AQ446" i="70"/>
  <c r="AP446" i="70"/>
  <c r="AM446" i="70"/>
  <c r="AL446" i="70"/>
  <c r="AI446" i="70"/>
  <c r="AH446" i="70"/>
  <c r="AG446" i="70"/>
  <c r="AF446" i="70"/>
  <c r="AE446" i="70"/>
  <c r="AD446" i="70"/>
  <c r="Q446" i="70"/>
  <c r="BC433" i="170" s="1"/>
  <c r="P446" i="70"/>
  <c r="BB433" i="170" s="1"/>
  <c r="AS443" i="70"/>
  <c r="AR443" i="70"/>
  <c r="AQ443" i="70"/>
  <c r="AP443" i="70"/>
  <c r="AM443" i="70"/>
  <c r="AL443" i="70"/>
  <c r="AK443" i="70"/>
  <c r="AJ443" i="70"/>
  <c r="AI443" i="70"/>
  <c r="AH443" i="70"/>
  <c r="AG443" i="70"/>
  <c r="AF443" i="70"/>
  <c r="AE443" i="70"/>
  <c r="AD443" i="70"/>
  <c r="AS442" i="70"/>
  <c r="AQ442" i="70"/>
  <c r="AP442" i="70"/>
  <c r="AM442" i="70"/>
  <c r="AL442" i="70"/>
  <c r="AJ442" i="70"/>
  <c r="AK442" i="70" s="1"/>
  <c r="AH442" i="70"/>
  <c r="AI442" i="70" s="1"/>
  <c r="AG442" i="70"/>
  <c r="AF442" i="70"/>
  <c r="AE442" i="70"/>
  <c r="AD442" i="70"/>
  <c r="AR441" i="70"/>
  <c r="AS441" i="70" s="1"/>
  <c r="AP441" i="70"/>
  <c r="AQ441" i="70" s="1"/>
  <c r="AL441" i="70"/>
  <c r="AM441" i="70" s="1"/>
  <c r="AJ441" i="70"/>
  <c r="AK441" i="70" s="1"/>
  <c r="AH441" i="70"/>
  <c r="AI441" i="70" s="1"/>
  <c r="AF441" i="70"/>
  <c r="AG441" i="70" s="1"/>
  <c r="AD441" i="70"/>
  <c r="AE441" i="70" s="1"/>
  <c r="AU440" i="70"/>
  <c r="AT440" i="70"/>
  <c r="AS440" i="70"/>
  <c r="AR440" i="70"/>
  <c r="AQ440" i="70"/>
  <c r="AP440" i="70"/>
  <c r="AO440" i="70"/>
  <c r="AN440" i="70"/>
  <c r="AM440" i="70"/>
  <c r="AL440" i="70"/>
  <c r="AK440" i="70"/>
  <c r="AJ440" i="70"/>
  <c r="AI440" i="70"/>
  <c r="AH440" i="70"/>
  <c r="AG440" i="70"/>
  <c r="AF440" i="70"/>
  <c r="AE440" i="70"/>
  <c r="AD440" i="70"/>
  <c r="AS427" i="170"/>
  <c r="AR427" i="170"/>
  <c r="AU433" i="70"/>
  <c r="AT433" i="70"/>
  <c r="AS433" i="70"/>
  <c r="AR433" i="70"/>
  <c r="AQ433" i="70"/>
  <c r="AP433" i="70"/>
  <c r="AO433" i="70"/>
  <c r="AN433" i="70"/>
  <c r="AM433" i="70"/>
  <c r="AL433" i="70"/>
  <c r="AK433" i="70"/>
  <c r="AJ433" i="70"/>
  <c r="AI433" i="70"/>
  <c r="AH433" i="70"/>
  <c r="AG433" i="70"/>
  <c r="AF433" i="70"/>
  <c r="AE433" i="70"/>
  <c r="AD433" i="70"/>
  <c r="AU432" i="70"/>
  <c r="AT432" i="70"/>
  <c r="AS432" i="70"/>
  <c r="AR432" i="70"/>
  <c r="AQ432" i="70"/>
  <c r="AP432" i="70"/>
  <c r="AO432" i="70"/>
  <c r="AN432" i="70"/>
  <c r="AM432" i="70"/>
  <c r="AL432" i="70"/>
  <c r="AK432" i="70"/>
  <c r="AJ432" i="70"/>
  <c r="AI432" i="70"/>
  <c r="AH432" i="70"/>
  <c r="AG432" i="70"/>
  <c r="AF432" i="70"/>
  <c r="AE432" i="70"/>
  <c r="AD432" i="70"/>
  <c r="AU431" i="70"/>
  <c r="AT431" i="70"/>
  <c r="AS431" i="70"/>
  <c r="AR431" i="70"/>
  <c r="AQ431" i="70"/>
  <c r="AP431" i="70"/>
  <c r="AO431" i="70"/>
  <c r="AN431" i="70"/>
  <c r="AM431" i="70"/>
  <c r="AL431" i="70"/>
  <c r="AK431" i="70"/>
  <c r="AJ431" i="70"/>
  <c r="AI431" i="70"/>
  <c r="AH431" i="70"/>
  <c r="AG431" i="70"/>
  <c r="AF431" i="70"/>
  <c r="AE431" i="70"/>
  <c r="AD431" i="70"/>
  <c r="AU430" i="70"/>
  <c r="AT430" i="70"/>
  <c r="AS430" i="70"/>
  <c r="AR430" i="70"/>
  <c r="AQ430" i="70"/>
  <c r="AP430" i="70"/>
  <c r="AO430" i="70"/>
  <c r="AN430" i="70"/>
  <c r="AM430" i="70"/>
  <c r="AL430" i="70"/>
  <c r="AK430" i="70"/>
  <c r="AJ430" i="70"/>
  <c r="AI430" i="70"/>
  <c r="AH430" i="70"/>
  <c r="AG430" i="70"/>
  <c r="AF430" i="70"/>
  <c r="AE430" i="70"/>
  <c r="AD430" i="70"/>
  <c r="AU429" i="70"/>
  <c r="AT429" i="70"/>
  <c r="AS429" i="70"/>
  <c r="AR429" i="70"/>
  <c r="AQ429" i="70"/>
  <c r="AP429" i="70"/>
  <c r="AO429" i="70"/>
  <c r="AN429" i="70"/>
  <c r="AM429" i="70"/>
  <c r="AL429" i="70"/>
  <c r="AK429" i="70"/>
  <c r="AJ429" i="70"/>
  <c r="AI429" i="70"/>
  <c r="AH429" i="70"/>
  <c r="AG429" i="70"/>
  <c r="AF429" i="70"/>
  <c r="AE429" i="70"/>
  <c r="AD429" i="70"/>
  <c r="AU428" i="70"/>
  <c r="AT428" i="70"/>
  <c r="AS428" i="70"/>
  <c r="AR428" i="70"/>
  <c r="AQ428" i="70"/>
  <c r="AP428" i="70"/>
  <c r="AO428" i="70"/>
  <c r="AN428" i="70"/>
  <c r="AM428" i="70"/>
  <c r="AL428" i="70"/>
  <c r="AK428" i="70"/>
  <c r="AJ428" i="70"/>
  <c r="AI428" i="70"/>
  <c r="AH428" i="70"/>
  <c r="AG428" i="70"/>
  <c r="AF428" i="70"/>
  <c r="AE428" i="70"/>
  <c r="AD428" i="70"/>
  <c r="AR416" i="170"/>
  <c r="AU425" i="70"/>
  <c r="AT425" i="70"/>
  <c r="AS425" i="70"/>
  <c r="AR425" i="70"/>
  <c r="AQ425" i="70"/>
  <c r="AP425" i="70"/>
  <c r="AO425" i="70"/>
  <c r="AN425" i="70"/>
  <c r="AM425" i="70"/>
  <c r="AL425" i="70"/>
  <c r="AK425" i="70"/>
  <c r="AJ425" i="70"/>
  <c r="AI425" i="70"/>
  <c r="AH425" i="70"/>
  <c r="AG425" i="70"/>
  <c r="AF425" i="70"/>
  <c r="AE425" i="70"/>
  <c r="AD425" i="70"/>
  <c r="AT424" i="70"/>
  <c r="AU424" i="70" s="1"/>
  <c r="AR424" i="70"/>
  <c r="AS424" i="70" s="1"/>
  <c r="AP424" i="70"/>
  <c r="AQ424" i="70" s="1"/>
  <c r="AN424" i="70"/>
  <c r="AO424" i="70" s="1"/>
  <c r="AL424" i="70"/>
  <c r="AM424" i="70" s="1"/>
  <c r="AJ424" i="70"/>
  <c r="AK424" i="70" s="1"/>
  <c r="AH424" i="70"/>
  <c r="AI424" i="70" s="1"/>
  <c r="AF424" i="70"/>
  <c r="AG424" i="70" s="1"/>
  <c r="AD424" i="70"/>
  <c r="AE424" i="70" s="1"/>
  <c r="AU423" i="70"/>
  <c r="AT423" i="70"/>
  <c r="AS423" i="70"/>
  <c r="AR423" i="70"/>
  <c r="AQ423" i="70"/>
  <c r="AP423" i="70"/>
  <c r="AO423" i="70"/>
  <c r="AN423" i="70"/>
  <c r="AM423" i="70"/>
  <c r="AL423" i="70"/>
  <c r="AK423" i="70"/>
  <c r="AJ423" i="70"/>
  <c r="AI423" i="70"/>
  <c r="AH423" i="70"/>
  <c r="AG423" i="70"/>
  <c r="AF423" i="70"/>
  <c r="AE423" i="70"/>
  <c r="AD423" i="70"/>
  <c r="U423" i="70"/>
  <c r="BG412" i="170" s="1"/>
  <c r="T423" i="70"/>
  <c r="BF412" i="170" s="1"/>
  <c r="S423" i="70"/>
  <c r="R423" i="70"/>
  <c r="BD412" i="170" s="1"/>
  <c r="O423" i="70"/>
  <c r="N423" i="70"/>
  <c r="AZ412" i="170" s="1"/>
  <c r="M423" i="70"/>
  <c r="AY412" i="170" s="1"/>
  <c r="L423" i="70"/>
  <c r="AX412" i="170" s="1"/>
  <c r="AW412" i="170"/>
  <c r="AV412" i="170"/>
  <c r="AT412" i="170"/>
  <c r="AR412" i="170"/>
  <c r="AU421" i="70"/>
  <c r="AT421" i="70"/>
  <c r="AS421" i="70"/>
  <c r="AR421" i="70"/>
  <c r="AQ421" i="70"/>
  <c r="AP421" i="70"/>
  <c r="AO421" i="70"/>
  <c r="AN421" i="70"/>
  <c r="AM421" i="70"/>
  <c r="AL421" i="70"/>
  <c r="AK421" i="70"/>
  <c r="AJ421" i="70"/>
  <c r="AI421" i="70"/>
  <c r="AH421" i="70"/>
  <c r="AG421" i="70"/>
  <c r="AF421" i="70"/>
  <c r="AE421" i="70"/>
  <c r="AD421" i="70"/>
  <c r="AU420" i="70"/>
  <c r="AT420" i="70"/>
  <c r="AS420" i="70"/>
  <c r="AR420" i="70"/>
  <c r="AQ420" i="70"/>
  <c r="AP420" i="70"/>
  <c r="AO420" i="70"/>
  <c r="AN420" i="70"/>
  <c r="AM420" i="70"/>
  <c r="AL420" i="70"/>
  <c r="AK420" i="70"/>
  <c r="AJ420" i="70"/>
  <c r="AI420" i="70"/>
  <c r="AH420" i="70"/>
  <c r="AG420" i="70"/>
  <c r="AF420" i="70"/>
  <c r="AE420" i="70"/>
  <c r="AD420" i="70"/>
  <c r="AU419" i="70"/>
  <c r="AT419" i="70"/>
  <c r="AS419" i="70"/>
  <c r="AR419" i="70"/>
  <c r="AQ419" i="70"/>
  <c r="AP419" i="70"/>
  <c r="AO419" i="70"/>
  <c r="AN419" i="70"/>
  <c r="AM419" i="70"/>
  <c r="AL419" i="70"/>
  <c r="AK419" i="70"/>
  <c r="AJ419" i="70"/>
  <c r="AI419" i="70"/>
  <c r="AH419" i="70"/>
  <c r="AG419" i="70"/>
  <c r="AF419" i="70"/>
  <c r="AE419" i="70"/>
  <c r="AD419" i="70"/>
  <c r="U419" i="70"/>
  <c r="BG408" i="170" s="1"/>
  <c r="T419" i="70"/>
  <c r="BF408" i="170" s="1"/>
  <c r="S419" i="70"/>
  <c r="BE408" i="170" s="1"/>
  <c r="R419" i="70"/>
  <c r="BD408" i="170" s="1"/>
  <c r="O419" i="70"/>
  <c r="BA408" i="170" s="1"/>
  <c r="N419" i="70"/>
  <c r="AZ408" i="170" s="1"/>
  <c r="M419" i="70"/>
  <c r="AY408" i="170" s="1"/>
  <c r="L419" i="70"/>
  <c r="AX408" i="170" s="1"/>
  <c r="AW408" i="170"/>
  <c r="AV408" i="170"/>
  <c r="AU408" i="170"/>
  <c r="AT408" i="170"/>
  <c r="AS408" i="170"/>
  <c r="AR408" i="170"/>
  <c r="AU417" i="70"/>
  <c r="AT417" i="70"/>
  <c r="AS417" i="70"/>
  <c r="AR417" i="70"/>
  <c r="AQ417" i="70"/>
  <c r="AP417" i="70"/>
  <c r="AO417" i="70"/>
  <c r="AN417" i="70"/>
  <c r="AM417" i="70"/>
  <c r="AL417" i="70"/>
  <c r="AK417" i="70"/>
  <c r="AJ417" i="70"/>
  <c r="AI417" i="70"/>
  <c r="AH417" i="70"/>
  <c r="AG417" i="70"/>
  <c r="AF417" i="70"/>
  <c r="AE417" i="70"/>
  <c r="AD417" i="70"/>
  <c r="AU406" i="170"/>
  <c r="AT406" i="170"/>
  <c r="AS406" i="170"/>
  <c r="AR406" i="170"/>
  <c r="AU415" i="70"/>
  <c r="AT415" i="70"/>
  <c r="AS415" i="70"/>
  <c r="AR415" i="70"/>
  <c r="AQ415" i="70"/>
  <c r="AP415" i="70"/>
  <c r="AO415" i="70"/>
  <c r="AN415" i="70"/>
  <c r="AM415" i="70"/>
  <c r="AL415" i="70"/>
  <c r="AK415" i="70"/>
  <c r="AJ415" i="70"/>
  <c r="AI415" i="70"/>
  <c r="AH415" i="70"/>
  <c r="AG415" i="70"/>
  <c r="AF415" i="70"/>
  <c r="AE415" i="70"/>
  <c r="AD415" i="70"/>
  <c r="AU414" i="70"/>
  <c r="AT414" i="70"/>
  <c r="AS414" i="70"/>
  <c r="AR414" i="70"/>
  <c r="AQ414" i="70"/>
  <c r="AP414" i="70"/>
  <c r="AO414" i="70"/>
  <c r="AN414" i="70"/>
  <c r="AM414" i="70"/>
  <c r="AL414" i="70"/>
  <c r="AK414" i="70"/>
  <c r="AJ414" i="70"/>
  <c r="AI414" i="70"/>
  <c r="AH414" i="70"/>
  <c r="AG414" i="70"/>
  <c r="AF414" i="70"/>
  <c r="AE414" i="70"/>
  <c r="AD414" i="70"/>
  <c r="U414" i="70"/>
  <c r="T414" i="70"/>
  <c r="BF403" i="170" s="1"/>
  <c r="S414" i="70"/>
  <c r="R414" i="70"/>
  <c r="BD403" i="170" s="1"/>
  <c r="O414" i="70"/>
  <c r="N414" i="70"/>
  <c r="AZ403" i="170" s="1"/>
  <c r="M414" i="70"/>
  <c r="L414" i="70"/>
  <c r="AX403" i="170" s="1"/>
  <c r="AV403" i="170"/>
  <c r="AT403" i="170"/>
  <c r="AS403" i="170"/>
  <c r="AR403" i="170"/>
  <c r="AU412" i="70"/>
  <c r="AT412" i="70"/>
  <c r="AS412" i="70"/>
  <c r="AR412" i="70"/>
  <c r="AQ412" i="70"/>
  <c r="AP412" i="70"/>
  <c r="AO412" i="70"/>
  <c r="AN412" i="70"/>
  <c r="AM412" i="70"/>
  <c r="AL412" i="70"/>
  <c r="AK412" i="70"/>
  <c r="AJ412" i="70"/>
  <c r="AI412" i="70"/>
  <c r="AH412" i="70"/>
  <c r="AG412" i="70"/>
  <c r="AF412" i="70"/>
  <c r="AE412" i="70"/>
  <c r="AD412" i="70"/>
  <c r="AU411" i="70"/>
  <c r="AT411" i="70"/>
  <c r="AS411" i="70"/>
  <c r="AR411" i="70"/>
  <c r="AQ411" i="70"/>
  <c r="AP411" i="70"/>
  <c r="AO411" i="70"/>
  <c r="AN411" i="70"/>
  <c r="AM411" i="70"/>
  <c r="AL411" i="70"/>
  <c r="AK411" i="70"/>
  <c r="AJ411" i="70"/>
  <c r="AI411" i="70"/>
  <c r="AH411" i="70"/>
  <c r="AG411" i="70"/>
  <c r="AF411" i="70"/>
  <c r="AE411" i="70"/>
  <c r="AD411" i="70"/>
  <c r="AU410" i="70"/>
  <c r="AT410" i="70"/>
  <c r="AS410" i="70"/>
  <c r="AR410" i="70"/>
  <c r="AQ410" i="70"/>
  <c r="AP410" i="70"/>
  <c r="AO410" i="70"/>
  <c r="AN410" i="70"/>
  <c r="AM410" i="70"/>
  <c r="AL410" i="70"/>
  <c r="AK410" i="70"/>
  <c r="AJ410" i="70"/>
  <c r="AI410" i="70"/>
  <c r="AH410" i="70"/>
  <c r="AG410" i="70"/>
  <c r="AF410" i="70"/>
  <c r="AE410" i="70"/>
  <c r="AD410" i="70"/>
  <c r="AU409" i="70"/>
  <c r="AT409" i="70"/>
  <c r="AS409" i="70"/>
  <c r="AR409" i="70"/>
  <c r="AQ409" i="70"/>
  <c r="AP409" i="70"/>
  <c r="AO409" i="70"/>
  <c r="AN409" i="70"/>
  <c r="AM409" i="70"/>
  <c r="AL409" i="70"/>
  <c r="AK409" i="70"/>
  <c r="AJ409" i="70"/>
  <c r="AI409" i="70"/>
  <c r="AH409" i="70"/>
  <c r="AG409" i="70"/>
  <c r="AF409" i="70"/>
  <c r="AE409" i="70"/>
  <c r="AD409" i="70"/>
  <c r="AU408" i="70"/>
  <c r="AT408" i="70"/>
  <c r="AS408" i="70"/>
  <c r="AR408" i="70"/>
  <c r="AQ408" i="70"/>
  <c r="AP408" i="70"/>
  <c r="AO408" i="70"/>
  <c r="AN408" i="70"/>
  <c r="AM408" i="70"/>
  <c r="AL408" i="70"/>
  <c r="AK408" i="70"/>
  <c r="AJ408" i="70"/>
  <c r="AI408" i="70"/>
  <c r="AH408" i="70"/>
  <c r="AG408" i="70"/>
  <c r="AF408" i="70"/>
  <c r="AE408" i="70"/>
  <c r="AD408" i="70"/>
  <c r="AU407" i="70"/>
  <c r="AT407" i="70"/>
  <c r="AS407" i="70"/>
  <c r="AR407" i="70"/>
  <c r="AQ407" i="70"/>
  <c r="AP407" i="70"/>
  <c r="AO407" i="70"/>
  <c r="AN407" i="70"/>
  <c r="AM407" i="70"/>
  <c r="AL407" i="70"/>
  <c r="AK407" i="70"/>
  <c r="AJ407" i="70"/>
  <c r="AI407" i="70"/>
  <c r="AH407" i="70"/>
  <c r="AG407" i="70"/>
  <c r="AF407" i="70"/>
  <c r="AE407" i="70"/>
  <c r="AD407" i="70"/>
  <c r="AU406" i="70"/>
  <c r="AT406" i="70"/>
  <c r="AS406" i="70"/>
  <c r="AR406" i="70"/>
  <c r="AQ406" i="70"/>
  <c r="AP406" i="70"/>
  <c r="AO406" i="70"/>
  <c r="AN406" i="70"/>
  <c r="AM406" i="70"/>
  <c r="AL406" i="70"/>
  <c r="AK406" i="70"/>
  <c r="AJ406" i="70"/>
  <c r="AI406" i="70"/>
  <c r="AH406" i="70"/>
  <c r="AG406" i="70"/>
  <c r="AF406" i="70"/>
  <c r="AE406" i="70"/>
  <c r="AD406" i="70"/>
  <c r="U406" i="70"/>
  <c r="BG395" i="170" s="1"/>
  <c r="T406" i="70"/>
  <c r="BF395" i="170" s="1"/>
  <c r="S406" i="70"/>
  <c r="BE395" i="170" s="1"/>
  <c r="R406" i="70"/>
  <c r="BD395" i="170" s="1"/>
  <c r="O406" i="70"/>
  <c r="BA395" i="170" s="1"/>
  <c r="N406" i="70"/>
  <c r="AZ395" i="170" s="1"/>
  <c r="M406" i="70"/>
  <c r="AY395" i="170" s="1"/>
  <c r="L406" i="70"/>
  <c r="AX395" i="170" s="1"/>
  <c r="AW395" i="170"/>
  <c r="AV395" i="170"/>
  <c r="AU395" i="170"/>
  <c r="AT395" i="170"/>
  <c r="AS395" i="170"/>
  <c r="AR395" i="170"/>
  <c r="AU404" i="70"/>
  <c r="AT404" i="70"/>
  <c r="AS404" i="70"/>
  <c r="AR404" i="70"/>
  <c r="AQ404" i="70"/>
  <c r="AP404" i="70"/>
  <c r="AO404" i="70"/>
  <c r="AN404" i="70"/>
  <c r="AM404" i="70"/>
  <c r="AL404" i="70"/>
  <c r="AK404" i="70"/>
  <c r="AJ404" i="70"/>
  <c r="AI404" i="70"/>
  <c r="AH404" i="70"/>
  <c r="AG404" i="70"/>
  <c r="AF404" i="70"/>
  <c r="AE404" i="70"/>
  <c r="AD404" i="70"/>
  <c r="U404" i="70"/>
  <c r="BG393" i="170" s="1"/>
  <c r="T404" i="70"/>
  <c r="BF393" i="170" s="1"/>
  <c r="S404" i="70"/>
  <c r="BE393" i="170" s="1"/>
  <c r="R404" i="70"/>
  <c r="BD393" i="170" s="1"/>
  <c r="O404" i="70"/>
  <c r="BA393" i="170" s="1"/>
  <c r="N404" i="70"/>
  <c r="AZ393" i="170" s="1"/>
  <c r="M404" i="70"/>
  <c r="AY393" i="170" s="1"/>
  <c r="L404" i="70"/>
  <c r="AX393" i="170" s="1"/>
  <c r="AW393" i="170"/>
  <c r="AV393" i="170"/>
  <c r="AU393" i="170"/>
  <c r="AT393" i="170"/>
  <c r="AS393" i="170"/>
  <c r="AR393" i="170"/>
  <c r="AU402" i="70"/>
  <c r="AT402" i="70"/>
  <c r="AS402" i="70"/>
  <c r="AR402" i="70"/>
  <c r="AQ402" i="70"/>
  <c r="AP402" i="70"/>
  <c r="AO402" i="70"/>
  <c r="AN402" i="70"/>
  <c r="AM402" i="70"/>
  <c r="AL402" i="70"/>
  <c r="AK402" i="70"/>
  <c r="AJ402" i="70"/>
  <c r="AI402" i="70"/>
  <c r="AH402" i="70"/>
  <c r="AG402" i="70"/>
  <c r="AF402" i="70"/>
  <c r="AE402" i="70"/>
  <c r="AD402" i="70"/>
  <c r="AU401" i="70"/>
  <c r="AT401" i="70"/>
  <c r="AS401" i="70"/>
  <c r="AR401" i="70"/>
  <c r="AQ401" i="70"/>
  <c r="AP401" i="70"/>
  <c r="AO401" i="70"/>
  <c r="AN401" i="70"/>
  <c r="AM401" i="70"/>
  <c r="AL401" i="70"/>
  <c r="AK401" i="70"/>
  <c r="AJ401" i="70"/>
  <c r="AI401" i="70"/>
  <c r="AH401" i="70"/>
  <c r="AG401" i="70"/>
  <c r="AF401" i="70"/>
  <c r="AE401" i="70"/>
  <c r="AD401" i="70"/>
  <c r="AU400" i="70"/>
  <c r="AT400" i="70"/>
  <c r="AS400" i="70"/>
  <c r="AR400" i="70"/>
  <c r="AQ400" i="70"/>
  <c r="AP400" i="70"/>
  <c r="AO400" i="70"/>
  <c r="AN400" i="70"/>
  <c r="AM400" i="70"/>
  <c r="AL400" i="70"/>
  <c r="AK400" i="70"/>
  <c r="AJ400" i="70"/>
  <c r="AI400" i="70"/>
  <c r="AH400" i="70"/>
  <c r="AG400" i="70"/>
  <c r="AF400" i="70"/>
  <c r="AE400" i="70"/>
  <c r="AD400" i="70"/>
  <c r="AU399" i="70"/>
  <c r="AT399" i="70"/>
  <c r="AS399" i="70"/>
  <c r="AR399" i="70"/>
  <c r="AQ399" i="70"/>
  <c r="AP399" i="70"/>
  <c r="AO399" i="70"/>
  <c r="AN399" i="70"/>
  <c r="AM399" i="70"/>
  <c r="AL399" i="70"/>
  <c r="AK399" i="70"/>
  <c r="AJ399" i="70"/>
  <c r="AI399" i="70"/>
  <c r="AH399" i="70"/>
  <c r="AG399" i="70"/>
  <c r="AF399" i="70"/>
  <c r="AE399" i="70"/>
  <c r="AD399" i="70"/>
  <c r="AU398" i="70"/>
  <c r="AT398" i="70"/>
  <c r="AS398" i="70"/>
  <c r="AR398" i="70"/>
  <c r="AQ398" i="70"/>
  <c r="AP398" i="70"/>
  <c r="AO398" i="70"/>
  <c r="AN398" i="70"/>
  <c r="AM398" i="70"/>
  <c r="AL398" i="70"/>
  <c r="AK398" i="70"/>
  <c r="AJ398" i="70"/>
  <c r="AI398" i="70"/>
  <c r="AH398" i="70"/>
  <c r="AG398" i="70"/>
  <c r="AF398" i="70"/>
  <c r="AE398" i="70"/>
  <c r="AD398" i="70"/>
  <c r="AU397" i="70"/>
  <c r="AT397" i="70"/>
  <c r="AS397" i="70"/>
  <c r="AR397" i="70"/>
  <c r="AQ397" i="70"/>
  <c r="AP397" i="70"/>
  <c r="AO397" i="70"/>
  <c r="AN397" i="70"/>
  <c r="AM397" i="70"/>
  <c r="AL397" i="70"/>
  <c r="AK397" i="70"/>
  <c r="AJ397" i="70"/>
  <c r="AI397" i="70"/>
  <c r="AH397" i="70"/>
  <c r="AG397" i="70"/>
  <c r="AF397" i="70"/>
  <c r="AE397" i="70"/>
  <c r="AD397" i="70"/>
  <c r="U397" i="70"/>
  <c r="BG386" i="170" s="1"/>
  <c r="T397" i="70"/>
  <c r="BF386" i="170" s="1"/>
  <c r="S397" i="70"/>
  <c r="BE386" i="170" s="1"/>
  <c r="R397" i="70"/>
  <c r="BD386" i="170" s="1"/>
  <c r="O397" i="70"/>
  <c r="BA386" i="170" s="1"/>
  <c r="N397" i="70"/>
  <c r="AZ386" i="170" s="1"/>
  <c r="M397" i="70"/>
  <c r="AY386" i="170" s="1"/>
  <c r="L397" i="70"/>
  <c r="AX386" i="170" s="1"/>
  <c r="AW386" i="170"/>
  <c r="AV386" i="170"/>
  <c r="AU386" i="170"/>
  <c r="AT386" i="170"/>
  <c r="AS386" i="170"/>
  <c r="AR386" i="170"/>
  <c r="AS385" i="170"/>
  <c r="AR385" i="170"/>
  <c r="AS394" i="70"/>
  <c r="AR394" i="70"/>
  <c r="AQ394" i="70"/>
  <c r="AP394" i="70"/>
  <c r="AM394" i="70"/>
  <c r="AL394" i="70"/>
  <c r="AI394" i="70"/>
  <c r="AH394" i="70"/>
  <c r="AG394" i="70"/>
  <c r="AF394" i="70"/>
  <c r="AE394" i="70"/>
  <c r="AD394" i="70"/>
  <c r="AK393" i="70"/>
  <c r="AJ393" i="70"/>
  <c r="AI393" i="70"/>
  <c r="AH393" i="70"/>
  <c r="AG393" i="70"/>
  <c r="AF393" i="70"/>
  <c r="AD393" i="70"/>
  <c r="AE393" i="70" s="1"/>
  <c r="U393" i="70"/>
  <c r="BG382" i="170" s="1"/>
  <c r="T393" i="70"/>
  <c r="BF382" i="170" s="1"/>
  <c r="S393" i="70"/>
  <c r="BE382" i="170" s="1"/>
  <c r="R393" i="70"/>
  <c r="BD382" i="170" s="1"/>
  <c r="O393" i="70"/>
  <c r="BA382" i="170" s="1"/>
  <c r="N393" i="70"/>
  <c r="AZ382" i="170" s="1"/>
  <c r="M393" i="70"/>
  <c r="AY382" i="170" s="1"/>
  <c r="L393" i="70"/>
  <c r="AX382" i="170" s="1"/>
  <c r="AW382" i="170"/>
  <c r="AV382" i="170"/>
  <c r="AU382" i="170"/>
  <c r="AT382" i="170"/>
  <c r="AS382" i="170"/>
  <c r="AR382" i="170"/>
  <c r="U392" i="70"/>
  <c r="BG381" i="170" s="1"/>
  <c r="T392" i="70"/>
  <c r="BF381" i="170" s="1"/>
  <c r="S392" i="70"/>
  <c r="BE381" i="170" s="1"/>
  <c r="R392" i="70"/>
  <c r="BD381" i="170" s="1"/>
  <c r="O392" i="70"/>
  <c r="BA381" i="170" s="1"/>
  <c r="N392" i="70"/>
  <c r="AZ381" i="170" s="1"/>
  <c r="M392" i="70"/>
  <c r="AY381" i="170" s="1"/>
  <c r="L392" i="70"/>
  <c r="AX381" i="170" s="1"/>
  <c r="AW381" i="170"/>
  <c r="AV381" i="170"/>
  <c r="AU381" i="170"/>
  <c r="AT381" i="170"/>
  <c r="AS381" i="170"/>
  <c r="AR381" i="170"/>
  <c r="U391" i="70"/>
  <c r="BG380" i="170" s="1"/>
  <c r="T391" i="70"/>
  <c r="BF380" i="170" s="1"/>
  <c r="S391" i="70"/>
  <c r="BE380" i="170" s="1"/>
  <c r="R391" i="70"/>
  <c r="BD380" i="170" s="1"/>
  <c r="O391" i="70"/>
  <c r="BA380" i="170" s="1"/>
  <c r="N391" i="70"/>
  <c r="AZ380" i="170" s="1"/>
  <c r="M391" i="70"/>
  <c r="AY380" i="170" s="1"/>
  <c r="L391" i="70"/>
  <c r="AX380" i="170" s="1"/>
  <c r="AW380" i="170"/>
  <c r="AV380" i="170"/>
  <c r="AU380" i="170"/>
  <c r="AT380" i="170"/>
  <c r="AS380" i="170"/>
  <c r="AR380" i="170"/>
  <c r="BG379" i="170"/>
  <c r="BF379" i="170"/>
  <c r="BE379" i="170"/>
  <c r="BD379" i="170"/>
  <c r="BA379" i="170"/>
  <c r="AZ379" i="170"/>
  <c r="AY379" i="170"/>
  <c r="AW379" i="170"/>
  <c r="AU379" i="170"/>
  <c r="AT379" i="170"/>
  <c r="AS379" i="170"/>
  <c r="AR379" i="170"/>
  <c r="AX378" i="170"/>
  <c r="AV378" i="170"/>
  <c r="AS378" i="170"/>
  <c r="AR378" i="170"/>
  <c r="AG388" i="70"/>
  <c r="AF388" i="70"/>
  <c r="U388" i="70"/>
  <c r="BG377" i="170" s="1"/>
  <c r="T388" i="70"/>
  <c r="BF377" i="170" s="1"/>
  <c r="S388" i="70"/>
  <c r="BE377" i="170" s="1"/>
  <c r="R388" i="70"/>
  <c r="BD377" i="170" s="1"/>
  <c r="O388" i="70"/>
  <c r="BA377" i="170" s="1"/>
  <c r="N388" i="70"/>
  <c r="AZ377" i="170" s="1"/>
  <c r="M388" i="70"/>
  <c r="AY377" i="170" s="1"/>
  <c r="L388" i="70"/>
  <c r="AX377" i="170" s="1"/>
  <c r="AW377" i="170"/>
  <c r="AV377" i="170"/>
  <c r="AU377" i="170"/>
  <c r="AT377" i="170"/>
  <c r="AS377" i="170"/>
  <c r="AR377" i="170"/>
  <c r="U385" i="70"/>
  <c r="BG374" i="170" s="1"/>
  <c r="T385" i="70"/>
  <c r="BF374" i="170" s="1"/>
  <c r="S385" i="70"/>
  <c r="BE374" i="170" s="1"/>
  <c r="R385" i="70"/>
  <c r="BD374" i="170" s="1"/>
  <c r="O385" i="70"/>
  <c r="BA374" i="170" s="1"/>
  <c r="N385" i="70"/>
  <c r="AZ374" i="170" s="1"/>
  <c r="M385" i="70"/>
  <c r="AY374" i="170" s="1"/>
  <c r="L385" i="70"/>
  <c r="AX374" i="170" s="1"/>
  <c r="AW374" i="170"/>
  <c r="AV374" i="170"/>
  <c r="AU374" i="170"/>
  <c r="AT374" i="170"/>
  <c r="AS374" i="170"/>
  <c r="AR374" i="170"/>
  <c r="U384" i="70"/>
  <c r="T384" i="70"/>
  <c r="BF373" i="170" s="1"/>
  <c r="S384" i="70"/>
  <c r="R384" i="70"/>
  <c r="BD373" i="170" s="1"/>
  <c r="O384" i="70"/>
  <c r="BA373" i="170" s="1"/>
  <c r="N384" i="70"/>
  <c r="AZ373" i="170" s="1"/>
  <c r="M384" i="70"/>
  <c r="AY373" i="170" s="1"/>
  <c r="L384" i="70"/>
  <c r="AX373" i="170" s="1"/>
  <c r="AW373" i="170"/>
  <c r="AV373" i="170"/>
  <c r="AT373" i="170"/>
  <c r="AS373" i="170"/>
  <c r="AR373" i="170"/>
  <c r="U383" i="70"/>
  <c r="BG372" i="170" s="1"/>
  <c r="T383" i="70"/>
  <c r="BF372" i="170" s="1"/>
  <c r="S383" i="70"/>
  <c r="BE372" i="170" s="1"/>
  <c r="R383" i="70"/>
  <c r="BD372" i="170" s="1"/>
  <c r="O383" i="70"/>
  <c r="BA372" i="170" s="1"/>
  <c r="N383" i="70"/>
  <c r="AZ372" i="170" s="1"/>
  <c r="M383" i="70"/>
  <c r="AY372" i="170" s="1"/>
  <c r="L383" i="70"/>
  <c r="AX372" i="170" s="1"/>
  <c r="AW372" i="170"/>
  <c r="AV372" i="170"/>
  <c r="AU372" i="170"/>
  <c r="AT372" i="170"/>
  <c r="AS372" i="170"/>
  <c r="AR372" i="170"/>
  <c r="U382" i="70"/>
  <c r="BG371" i="170" s="1"/>
  <c r="T382" i="70"/>
  <c r="BF371" i="170" s="1"/>
  <c r="S382" i="70"/>
  <c r="BE371" i="170" s="1"/>
  <c r="R382" i="70"/>
  <c r="BD371" i="170" s="1"/>
  <c r="O382" i="70"/>
  <c r="BA371" i="170" s="1"/>
  <c r="N382" i="70"/>
  <c r="AZ371" i="170" s="1"/>
  <c r="M382" i="70"/>
  <c r="AY371" i="170" s="1"/>
  <c r="L382" i="70"/>
  <c r="AX371" i="170" s="1"/>
  <c r="AW371" i="170"/>
  <c r="AV371" i="170"/>
  <c r="AU371" i="170"/>
  <c r="AT371" i="170"/>
  <c r="AS371" i="170"/>
  <c r="AR371" i="170"/>
  <c r="U381" i="70"/>
  <c r="BG370" i="170" s="1"/>
  <c r="T381" i="70"/>
  <c r="BF370" i="170" s="1"/>
  <c r="S381" i="70"/>
  <c r="BE370" i="170" s="1"/>
  <c r="R381" i="70"/>
  <c r="BD370" i="170" s="1"/>
  <c r="O381" i="70"/>
  <c r="BA370" i="170" s="1"/>
  <c r="N381" i="70"/>
  <c r="AZ370" i="170" s="1"/>
  <c r="M381" i="70"/>
  <c r="AY370" i="170" s="1"/>
  <c r="L381" i="70"/>
  <c r="AX370" i="170" s="1"/>
  <c r="AW370" i="170"/>
  <c r="AV370" i="170"/>
  <c r="AU370" i="170"/>
  <c r="AT370" i="170"/>
  <c r="AS370" i="170"/>
  <c r="AR370" i="170"/>
  <c r="U380" i="70"/>
  <c r="BG369" i="170" s="1"/>
  <c r="T380" i="70"/>
  <c r="BF369" i="170" s="1"/>
  <c r="S380" i="70"/>
  <c r="BE369" i="170" s="1"/>
  <c r="R380" i="70"/>
  <c r="BD369" i="170" s="1"/>
  <c r="O380" i="70"/>
  <c r="BA369" i="170" s="1"/>
  <c r="N380" i="70"/>
  <c r="AZ369" i="170" s="1"/>
  <c r="M380" i="70"/>
  <c r="AY369" i="170" s="1"/>
  <c r="L380" i="70"/>
  <c r="AX369" i="170" s="1"/>
  <c r="AW369" i="170"/>
  <c r="AV369" i="170"/>
  <c r="AU369" i="170"/>
  <c r="AT369" i="170"/>
  <c r="AS369" i="170"/>
  <c r="AR369" i="170"/>
  <c r="U379" i="70"/>
  <c r="BG368" i="170" s="1"/>
  <c r="T379" i="70"/>
  <c r="BF368" i="170" s="1"/>
  <c r="S379" i="70"/>
  <c r="BE368" i="170" s="1"/>
  <c r="R379" i="70"/>
  <c r="BD368" i="170" s="1"/>
  <c r="O379" i="70"/>
  <c r="BA368" i="170" s="1"/>
  <c r="N379" i="70"/>
  <c r="AZ368" i="170" s="1"/>
  <c r="M379" i="70"/>
  <c r="AY368" i="170" s="1"/>
  <c r="L379" i="70"/>
  <c r="AX368" i="170" s="1"/>
  <c r="AW368" i="170"/>
  <c r="AV368" i="170"/>
  <c r="AU368" i="170"/>
  <c r="AT368" i="170"/>
  <c r="AS368" i="170"/>
  <c r="AR368" i="170"/>
  <c r="U378" i="70"/>
  <c r="BG367" i="170" s="1"/>
  <c r="T378" i="70"/>
  <c r="BF367" i="170" s="1"/>
  <c r="S378" i="70"/>
  <c r="BE367" i="170" s="1"/>
  <c r="R378" i="70"/>
  <c r="BD367" i="170" s="1"/>
  <c r="O378" i="70"/>
  <c r="BA367" i="170" s="1"/>
  <c r="N378" i="70"/>
  <c r="AZ367" i="170" s="1"/>
  <c r="M378" i="70"/>
  <c r="AY367" i="170" s="1"/>
  <c r="L378" i="70"/>
  <c r="AX367" i="170" s="1"/>
  <c r="AW367" i="170"/>
  <c r="AV367" i="170"/>
  <c r="AU367" i="170"/>
  <c r="AT367" i="170"/>
  <c r="AS367" i="170"/>
  <c r="AR367" i="170"/>
  <c r="U377" i="70"/>
  <c r="BG366" i="170" s="1"/>
  <c r="T377" i="70"/>
  <c r="BF366" i="170" s="1"/>
  <c r="S377" i="70"/>
  <c r="BE366" i="170" s="1"/>
  <c r="R377" i="70"/>
  <c r="BD366" i="170" s="1"/>
  <c r="O377" i="70"/>
  <c r="BA366" i="170" s="1"/>
  <c r="N377" i="70"/>
  <c r="AZ366" i="170" s="1"/>
  <c r="M377" i="70"/>
  <c r="AY366" i="170" s="1"/>
  <c r="L377" i="70"/>
  <c r="AX366" i="170" s="1"/>
  <c r="AW366" i="170"/>
  <c r="AV366" i="170"/>
  <c r="AU366" i="170"/>
  <c r="AT366" i="170"/>
  <c r="AS366" i="170"/>
  <c r="AR366" i="170"/>
  <c r="U376" i="70"/>
  <c r="BG365" i="170" s="1"/>
  <c r="T376" i="70"/>
  <c r="BF365" i="170" s="1"/>
  <c r="S376" i="70"/>
  <c r="BE365" i="170" s="1"/>
  <c r="R376" i="70"/>
  <c r="BD365" i="170" s="1"/>
  <c r="O376" i="70"/>
  <c r="BA365" i="170" s="1"/>
  <c r="N376" i="70"/>
  <c r="AZ365" i="170" s="1"/>
  <c r="M376" i="70"/>
  <c r="AY365" i="170" s="1"/>
  <c r="L376" i="70"/>
  <c r="AX365" i="170" s="1"/>
  <c r="AW365" i="170"/>
  <c r="AV365" i="170"/>
  <c r="AU365" i="170"/>
  <c r="AT365" i="170"/>
  <c r="AS365" i="170"/>
  <c r="AR365" i="170"/>
  <c r="U375" i="70"/>
  <c r="BG364" i="170" s="1"/>
  <c r="T375" i="70"/>
  <c r="BF364" i="170" s="1"/>
  <c r="S375" i="70"/>
  <c r="BE364" i="170" s="1"/>
  <c r="R375" i="70"/>
  <c r="BD364" i="170" s="1"/>
  <c r="O375" i="70"/>
  <c r="BA364" i="170" s="1"/>
  <c r="N375" i="70"/>
  <c r="AZ364" i="170" s="1"/>
  <c r="M375" i="70"/>
  <c r="AY364" i="170" s="1"/>
  <c r="L375" i="70"/>
  <c r="AX364" i="170" s="1"/>
  <c r="AW364" i="170"/>
  <c r="AV364" i="170"/>
  <c r="AU364" i="170"/>
  <c r="AT364" i="170"/>
  <c r="AS364" i="170"/>
  <c r="AR364" i="170"/>
  <c r="U373" i="70"/>
  <c r="BG363" i="170" s="1"/>
  <c r="T373" i="70"/>
  <c r="BF363" i="170" s="1"/>
  <c r="S373" i="70"/>
  <c r="BE363" i="170" s="1"/>
  <c r="R373" i="70"/>
  <c r="BD363" i="170" s="1"/>
  <c r="O373" i="70"/>
  <c r="BA363" i="170" s="1"/>
  <c r="N373" i="70"/>
  <c r="AZ363" i="170" s="1"/>
  <c r="M373" i="70"/>
  <c r="AY363" i="170" s="1"/>
  <c r="L373" i="70"/>
  <c r="AX363" i="170" s="1"/>
  <c r="AW363" i="170"/>
  <c r="AV363" i="170"/>
  <c r="AU363" i="170"/>
  <c r="AT363" i="170"/>
  <c r="AS363" i="170"/>
  <c r="AR363" i="170"/>
  <c r="U372" i="70"/>
  <c r="BG362" i="170" s="1"/>
  <c r="T372" i="70"/>
  <c r="BF362" i="170" s="1"/>
  <c r="S372" i="70"/>
  <c r="BE362" i="170" s="1"/>
  <c r="R372" i="70"/>
  <c r="BD362" i="170" s="1"/>
  <c r="O372" i="70"/>
  <c r="BA362" i="170" s="1"/>
  <c r="N372" i="70"/>
  <c r="AZ362" i="170" s="1"/>
  <c r="M372" i="70"/>
  <c r="AY362" i="170" s="1"/>
  <c r="L372" i="70"/>
  <c r="AX362" i="170" s="1"/>
  <c r="AW362" i="170"/>
  <c r="AV362" i="170"/>
  <c r="AU362" i="170"/>
  <c r="AT362" i="170"/>
  <c r="AS362" i="170"/>
  <c r="AR362" i="170"/>
  <c r="U366" i="70"/>
  <c r="BG356" i="170" s="1"/>
  <c r="S366" i="70"/>
  <c r="BE356" i="170" s="1"/>
  <c r="O366" i="70"/>
  <c r="BA356" i="170" s="1"/>
  <c r="M366" i="70"/>
  <c r="AY356" i="170" s="1"/>
  <c r="AW356" i="170"/>
  <c r="AP363" i="70"/>
  <c r="AQ363" i="70" s="1"/>
  <c r="AV356" i="170"/>
  <c r="AU356" i="170"/>
  <c r="AS354" i="170"/>
  <c r="AR354" i="170"/>
  <c r="AP362" i="70"/>
  <c r="AQ362" i="70" s="1"/>
  <c r="Q363" i="70"/>
  <c r="BC353" i="170" s="1"/>
  <c r="AL362" i="70"/>
  <c r="AM362" i="70" s="1"/>
  <c r="AH362" i="70"/>
  <c r="AI362" i="70" s="1"/>
  <c r="U334" i="70"/>
  <c r="BG324" i="170" s="1"/>
  <c r="T334" i="70"/>
  <c r="BF324" i="170" s="1"/>
  <c r="S334" i="70"/>
  <c r="BE324" i="170" s="1"/>
  <c r="R334" i="70"/>
  <c r="BD324" i="170" s="1"/>
  <c r="O334" i="70"/>
  <c r="BA324" i="170" s="1"/>
  <c r="N334" i="70"/>
  <c r="AZ324" i="170" s="1"/>
  <c r="M334" i="70"/>
  <c r="AY324" i="170" s="1"/>
  <c r="L334" i="70"/>
  <c r="AX324" i="170" s="1"/>
  <c r="AW324" i="170"/>
  <c r="AV324" i="170"/>
  <c r="AU324" i="170"/>
  <c r="AT324" i="170"/>
  <c r="AS324" i="170"/>
  <c r="AR324" i="170"/>
  <c r="AS321" i="170"/>
  <c r="AR321" i="170"/>
  <c r="AU329" i="70"/>
  <c r="AT329" i="70"/>
  <c r="AS329" i="70"/>
  <c r="AR329" i="70"/>
  <c r="AQ329" i="70"/>
  <c r="AP329" i="70"/>
  <c r="AO329" i="70"/>
  <c r="AN329" i="70"/>
  <c r="AM329" i="70"/>
  <c r="AL329" i="70"/>
  <c r="AK329" i="70"/>
  <c r="AJ329" i="70"/>
  <c r="AI329" i="70"/>
  <c r="AH329" i="70"/>
  <c r="AG329" i="70"/>
  <c r="AF329" i="70"/>
  <c r="AE329" i="70"/>
  <c r="AD329" i="70"/>
  <c r="U329" i="70"/>
  <c r="BG319" i="170" s="1"/>
  <c r="T329" i="70"/>
  <c r="BF319" i="170" s="1"/>
  <c r="S329" i="70"/>
  <c r="BE319" i="170" s="1"/>
  <c r="R329" i="70"/>
  <c r="BD319" i="170" s="1"/>
  <c r="O329" i="70"/>
  <c r="BA319" i="170" s="1"/>
  <c r="N329" i="70"/>
  <c r="AZ319" i="170" s="1"/>
  <c r="M329" i="70"/>
  <c r="AY319" i="170" s="1"/>
  <c r="L329" i="70"/>
  <c r="AX319" i="170" s="1"/>
  <c r="AW319" i="170"/>
  <c r="AV319" i="170"/>
  <c r="AU319" i="170"/>
  <c r="AT319" i="170"/>
  <c r="AS319" i="170"/>
  <c r="AR319" i="170"/>
  <c r="AU327" i="70"/>
  <c r="AT327" i="70"/>
  <c r="AS327" i="70"/>
  <c r="AR327" i="70"/>
  <c r="AQ327" i="70"/>
  <c r="AP327" i="70"/>
  <c r="AO327" i="70"/>
  <c r="AN327" i="70"/>
  <c r="AM327" i="70"/>
  <c r="AL327" i="70"/>
  <c r="AK327" i="70"/>
  <c r="AJ327" i="70"/>
  <c r="AI327" i="70"/>
  <c r="AH327" i="70"/>
  <c r="AG327" i="70"/>
  <c r="AF327" i="70"/>
  <c r="AE327" i="70"/>
  <c r="AD327" i="70"/>
  <c r="AU326" i="70"/>
  <c r="AT326" i="70"/>
  <c r="AS326" i="70"/>
  <c r="AR326" i="70"/>
  <c r="AQ326" i="70"/>
  <c r="AP326" i="70"/>
  <c r="AO326" i="70"/>
  <c r="AN326" i="70"/>
  <c r="AM326" i="70"/>
  <c r="AL326" i="70"/>
  <c r="AK326" i="70"/>
  <c r="AJ326" i="70"/>
  <c r="AI326" i="70"/>
  <c r="AH326" i="70"/>
  <c r="AG326" i="70"/>
  <c r="AF326" i="70"/>
  <c r="AE326" i="70"/>
  <c r="AD326" i="70"/>
  <c r="AU325" i="70"/>
  <c r="AT325" i="70"/>
  <c r="AS325" i="70"/>
  <c r="AR325" i="70"/>
  <c r="AQ325" i="70"/>
  <c r="AP325" i="70"/>
  <c r="AO325" i="70"/>
  <c r="AN325" i="70"/>
  <c r="AM325" i="70"/>
  <c r="AL325" i="70"/>
  <c r="AK325" i="70"/>
  <c r="AJ325" i="70"/>
  <c r="AI325" i="70"/>
  <c r="AH325" i="70"/>
  <c r="AG325" i="70"/>
  <c r="AF325" i="70"/>
  <c r="AE325" i="70"/>
  <c r="AD325" i="70"/>
  <c r="U325" i="70"/>
  <c r="BG315" i="170" s="1"/>
  <c r="T325" i="70"/>
  <c r="BF315" i="170" s="1"/>
  <c r="S325" i="70"/>
  <c r="BE315" i="170" s="1"/>
  <c r="R325" i="70"/>
  <c r="BD315" i="170" s="1"/>
  <c r="O325" i="70"/>
  <c r="BA315" i="170" s="1"/>
  <c r="N325" i="70"/>
  <c r="AZ315" i="170" s="1"/>
  <c r="M325" i="70"/>
  <c r="AY315" i="170" s="1"/>
  <c r="L325" i="70"/>
  <c r="AX315" i="170" s="1"/>
  <c r="AW315" i="170"/>
  <c r="AV315" i="170"/>
  <c r="AU315" i="170"/>
  <c r="AT315" i="170"/>
  <c r="AS315" i="170"/>
  <c r="AR315" i="170"/>
  <c r="U324" i="70"/>
  <c r="BG314" i="170" s="1"/>
  <c r="T324" i="70"/>
  <c r="BF314" i="170" s="1"/>
  <c r="S324" i="70"/>
  <c r="BE314" i="170" s="1"/>
  <c r="R324" i="70"/>
  <c r="BD314" i="170" s="1"/>
  <c r="O324" i="70"/>
  <c r="BA314" i="170" s="1"/>
  <c r="N324" i="70"/>
  <c r="AZ314" i="170" s="1"/>
  <c r="M324" i="70"/>
  <c r="L324" i="70"/>
  <c r="AX314" i="170" s="1"/>
  <c r="AW314" i="170"/>
  <c r="AV314" i="170"/>
  <c r="AU314" i="170"/>
  <c r="AT314" i="170"/>
  <c r="AS314" i="170"/>
  <c r="AR314" i="170"/>
  <c r="AS313" i="170"/>
  <c r="AR313" i="170"/>
  <c r="U322" i="70"/>
  <c r="BG312" i="170" s="1"/>
  <c r="T322" i="70"/>
  <c r="BF312" i="170" s="1"/>
  <c r="S322" i="70"/>
  <c r="BE312" i="170" s="1"/>
  <c r="R322" i="70"/>
  <c r="BD312" i="170" s="1"/>
  <c r="O322" i="70"/>
  <c r="BA312" i="170" s="1"/>
  <c r="N322" i="70"/>
  <c r="AZ312" i="170" s="1"/>
  <c r="M322" i="70"/>
  <c r="AY312" i="170" s="1"/>
  <c r="L322" i="70"/>
  <c r="AX312" i="170" s="1"/>
  <c r="AW312" i="170"/>
  <c r="AV312" i="170"/>
  <c r="AU312" i="170"/>
  <c r="AT312" i="170"/>
  <c r="AS312" i="170"/>
  <c r="AR312" i="170"/>
  <c r="AU320" i="70"/>
  <c r="AT320" i="70"/>
  <c r="AS320" i="70"/>
  <c r="AR320" i="70"/>
  <c r="AQ320" i="70"/>
  <c r="AP320" i="70"/>
  <c r="AO320" i="70"/>
  <c r="AN320" i="70"/>
  <c r="AM320" i="70"/>
  <c r="AL320" i="70"/>
  <c r="AK320" i="70"/>
  <c r="AJ320" i="70"/>
  <c r="AI320" i="70"/>
  <c r="AH320" i="70"/>
  <c r="AG320" i="70"/>
  <c r="AF320" i="70"/>
  <c r="AE320" i="70"/>
  <c r="AD320" i="70"/>
  <c r="AU319" i="70"/>
  <c r="AT319" i="70"/>
  <c r="AS319" i="70"/>
  <c r="AR319" i="70"/>
  <c r="AQ319" i="70"/>
  <c r="AP319" i="70"/>
  <c r="AO319" i="70"/>
  <c r="AN319" i="70"/>
  <c r="AM319" i="70"/>
  <c r="AL319" i="70"/>
  <c r="AK319" i="70"/>
  <c r="AJ319" i="70"/>
  <c r="AI319" i="70"/>
  <c r="AH319" i="70"/>
  <c r="AG319" i="70"/>
  <c r="AF319" i="70"/>
  <c r="AE319" i="70"/>
  <c r="AD319" i="70"/>
  <c r="AU318" i="70"/>
  <c r="AT318" i="70"/>
  <c r="AS318" i="70"/>
  <c r="AR318" i="70"/>
  <c r="AQ318" i="70"/>
  <c r="AP318" i="70"/>
  <c r="AO318" i="70"/>
  <c r="AN318" i="70"/>
  <c r="AM318" i="70"/>
  <c r="AL318" i="70"/>
  <c r="AK318" i="70"/>
  <c r="AJ318" i="70"/>
  <c r="AI318" i="70"/>
  <c r="AH318" i="70"/>
  <c r="AG318" i="70"/>
  <c r="AF318" i="70"/>
  <c r="AE318" i="70"/>
  <c r="AD318" i="70"/>
  <c r="U318" i="70"/>
  <c r="BG308" i="170" s="1"/>
  <c r="T318" i="70"/>
  <c r="BF308" i="170" s="1"/>
  <c r="S318" i="70"/>
  <c r="BE308" i="170" s="1"/>
  <c r="R318" i="70"/>
  <c r="BD308" i="170" s="1"/>
  <c r="O318" i="70"/>
  <c r="BA308" i="170" s="1"/>
  <c r="N318" i="70"/>
  <c r="AZ308" i="170" s="1"/>
  <c r="M318" i="70"/>
  <c r="AY308" i="170" s="1"/>
  <c r="L318" i="70"/>
  <c r="AX308" i="170" s="1"/>
  <c r="AW308" i="170"/>
  <c r="AV308" i="170"/>
  <c r="AU308" i="170"/>
  <c r="AT308" i="170"/>
  <c r="AS308" i="170"/>
  <c r="AR308" i="170"/>
  <c r="AU316" i="70"/>
  <c r="AT316" i="70"/>
  <c r="AS316" i="70"/>
  <c r="AR316" i="70"/>
  <c r="AQ316" i="70"/>
  <c r="AP316" i="70"/>
  <c r="AO316" i="70"/>
  <c r="AN316" i="70"/>
  <c r="AM316" i="70"/>
  <c r="AL316" i="70"/>
  <c r="AK316" i="70"/>
  <c r="AJ316" i="70"/>
  <c r="AI316" i="70"/>
  <c r="AH316" i="70"/>
  <c r="AG316" i="70"/>
  <c r="AF316" i="70"/>
  <c r="AE316" i="70"/>
  <c r="AD316" i="70"/>
  <c r="U316" i="70"/>
  <c r="BG306" i="170" s="1"/>
  <c r="T316" i="70"/>
  <c r="BF306" i="170" s="1"/>
  <c r="S316" i="70"/>
  <c r="BE306" i="170" s="1"/>
  <c r="R316" i="70"/>
  <c r="BD306" i="170" s="1"/>
  <c r="O316" i="70"/>
  <c r="BA306" i="170" s="1"/>
  <c r="N316" i="70"/>
  <c r="AZ306" i="170" s="1"/>
  <c r="M316" i="70"/>
  <c r="AY306" i="170" s="1"/>
  <c r="L316" i="70"/>
  <c r="AX306" i="170" s="1"/>
  <c r="AW306" i="170"/>
  <c r="AV306" i="170"/>
  <c r="AU306" i="170"/>
  <c r="AT306" i="170"/>
  <c r="AS306" i="170"/>
  <c r="AR306" i="170"/>
  <c r="U313" i="70"/>
  <c r="BG303" i="170" s="1"/>
  <c r="T313" i="70"/>
  <c r="BF303" i="170" s="1"/>
  <c r="S313" i="70"/>
  <c r="BE303" i="170" s="1"/>
  <c r="R313" i="70"/>
  <c r="BD303" i="170" s="1"/>
  <c r="O313" i="70"/>
  <c r="BA303" i="170" s="1"/>
  <c r="N313" i="70"/>
  <c r="AZ303" i="170" s="1"/>
  <c r="M313" i="70"/>
  <c r="AY303" i="170" s="1"/>
  <c r="L313" i="70"/>
  <c r="AX303" i="170" s="1"/>
  <c r="AW303" i="170"/>
  <c r="AV303" i="170"/>
  <c r="AU303" i="170"/>
  <c r="AT303" i="170"/>
  <c r="AS303" i="170"/>
  <c r="AR303" i="170"/>
  <c r="U309" i="70"/>
  <c r="BG299" i="170" s="1"/>
  <c r="T309" i="70"/>
  <c r="BF299" i="170" s="1"/>
  <c r="S309" i="70"/>
  <c r="BE299" i="170" s="1"/>
  <c r="R309" i="70"/>
  <c r="BD299" i="170" s="1"/>
  <c r="O309" i="70"/>
  <c r="BA299" i="170" s="1"/>
  <c r="N309" i="70"/>
  <c r="AZ299" i="170" s="1"/>
  <c r="M309" i="70"/>
  <c r="AY299" i="170" s="1"/>
  <c r="L309" i="70"/>
  <c r="AX299" i="170" s="1"/>
  <c r="AW299" i="170"/>
  <c r="AV299" i="170"/>
  <c r="AU299" i="170"/>
  <c r="AT299" i="170"/>
  <c r="AS299" i="170"/>
  <c r="AR299" i="170"/>
  <c r="U308" i="70"/>
  <c r="BG298" i="170" s="1"/>
  <c r="T308" i="70"/>
  <c r="BF298" i="170" s="1"/>
  <c r="S308" i="70"/>
  <c r="BE298" i="170" s="1"/>
  <c r="R308" i="70"/>
  <c r="BD298" i="170" s="1"/>
  <c r="O308" i="70"/>
  <c r="BA298" i="170" s="1"/>
  <c r="N308" i="70"/>
  <c r="AZ298" i="170" s="1"/>
  <c r="M308" i="70"/>
  <c r="AY298" i="170" s="1"/>
  <c r="L308" i="70"/>
  <c r="AX298" i="170" s="1"/>
  <c r="AW298" i="170"/>
  <c r="AV298" i="170"/>
  <c r="AU298" i="170"/>
  <c r="AT298" i="170"/>
  <c r="AS298" i="170"/>
  <c r="AR298" i="170"/>
  <c r="BE285" i="170"/>
  <c r="BD285" i="170"/>
  <c r="BA285" i="170"/>
  <c r="AZ285" i="170"/>
  <c r="U294" i="70"/>
  <c r="BG284" i="170" s="1"/>
  <c r="T294" i="70"/>
  <c r="BF284" i="170" s="1"/>
  <c r="S294" i="70"/>
  <c r="BE284" i="170" s="1"/>
  <c r="R294" i="70"/>
  <c r="BD284" i="170" s="1"/>
  <c r="O294" i="70"/>
  <c r="BA284" i="170" s="1"/>
  <c r="N294" i="70"/>
  <c r="AZ284" i="170" s="1"/>
  <c r="M294" i="70"/>
  <c r="AY284" i="170" s="1"/>
  <c r="L294" i="70"/>
  <c r="AX284" i="170" s="1"/>
  <c r="AW284" i="170"/>
  <c r="AV284" i="170"/>
  <c r="AU284" i="170"/>
  <c r="AT284" i="170"/>
  <c r="AS284" i="170"/>
  <c r="AR284" i="170"/>
  <c r="BE283" i="170"/>
  <c r="AW283" i="170"/>
  <c r="AS283" i="170"/>
  <c r="U292" i="70"/>
  <c r="BG282" i="170" s="1"/>
  <c r="T292" i="70"/>
  <c r="BF282" i="170" s="1"/>
  <c r="S292" i="70"/>
  <c r="BE282" i="170" s="1"/>
  <c r="R292" i="70"/>
  <c r="BD282" i="170" s="1"/>
  <c r="O292" i="70"/>
  <c r="BA282" i="170" s="1"/>
  <c r="N292" i="70"/>
  <c r="AZ282" i="170" s="1"/>
  <c r="M292" i="70"/>
  <c r="AY282" i="170" s="1"/>
  <c r="L292" i="70"/>
  <c r="AX282" i="170" s="1"/>
  <c r="AW282" i="170"/>
  <c r="AV282" i="170"/>
  <c r="AU282" i="170"/>
  <c r="AT282" i="170"/>
  <c r="AS282" i="170"/>
  <c r="AR282" i="170"/>
  <c r="AU278" i="170"/>
  <c r="AT278" i="170"/>
  <c r="AS278" i="170"/>
  <c r="AR278" i="170"/>
  <c r="AU286" i="70"/>
  <c r="AT286" i="70"/>
  <c r="AS286" i="70"/>
  <c r="AR286" i="70"/>
  <c r="AQ286" i="70"/>
  <c r="AP286" i="70"/>
  <c r="AO286" i="70"/>
  <c r="AN286" i="70"/>
  <c r="AM286" i="70"/>
  <c r="AL286" i="70"/>
  <c r="AK286" i="70"/>
  <c r="AJ286" i="70"/>
  <c r="AI286" i="70"/>
  <c r="AH286" i="70"/>
  <c r="AG286" i="70"/>
  <c r="AF286" i="70"/>
  <c r="AE286" i="70"/>
  <c r="AD286" i="70"/>
  <c r="U286" i="70"/>
  <c r="BG276" i="170" s="1"/>
  <c r="T286" i="70"/>
  <c r="BF276" i="170" s="1"/>
  <c r="S286" i="70"/>
  <c r="BE276" i="170" s="1"/>
  <c r="R286" i="70"/>
  <c r="BD276" i="170" s="1"/>
  <c r="O286" i="70"/>
  <c r="BA276" i="170" s="1"/>
  <c r="AZ276" i="170"/>
  <c r="M286" i="70"/>
  <c r="AY276" i="170" s="1"/>
  <c r="AX276" i="170"/>
  <c r="AW276" i="170"/>
  <c r="AV276" i="170"/>
  <c r="AU276" i="170"/>
  <c r="AT276" i="170"/>
  <c r="AS276" i="170"/>
  <c r="AR276" i="170"/>
  <c r="AU284" i="70"/>
  <c r="AT284" i="70"/>
  <c r="AS284" i="70"/>
  <c r="AR284" i="70"/>
  <c r="AQ284" i="70"/>
  <c r="AP284" i="70"/>
  <c r="AO284" i="70"/>
  <c r="AN284" i="70"/>
  <c r="AM284" i="70"/>
  <c r="AL284" i="70"/>
  <c r="AK284" i="70"/>
  <c r="AJ284" i="70"/>
  <c r="AI284" i="70"/>
  <c r="AH284" i="70"/>
  <c r="AG284" i="70"/>
  <c r="AF284" i="70"/>
  <c r="AE284" i="70"/>
  <c r="AD284" i="70"/>
  <c r="U284" i="70"/>
  <c r="T284" i="70"/>
  <c r="BF274" i="170" s="1"/>
  <c r="S284" i="70"/>
  <c r="R284" i="70"/>
  <c r="BD274" i="170" s="1"/>
  <c r="O284" i="70"/>
  <c r="BA274" i="170" s="1"/>
  <c r="N284" i="70"/>
  <c r="AZ274" i="170" s="1"/>
  <c r="M284" i="70"/>
  <c r="L284" i="70"/>
  <c r="AX274" i="170" s="1"/>
  <c r="AW274" i="170"/>
  <c r="AV274" i="170"/>
  <c r="AT274" i="170"/>
  <c r="AS274" i="170"/>
  <c r="AR274" i="170"/>
  <c r="AU282" i="70"/>
  <c r="AT282" i="70"/>
  <c r="AS282" i="70"/>
  <c r="AR282" i="70"/>
  <c r="AQ282" i="70"/>
  <c r="AP282" i="70"/>
  <c r="AO282" i="70"/>
  <c r="AN282" i="70"/>
  <c r="AM282" i="70"/>
  <c r="AL282" i="70"/>
  <c r="AK282" i="70"/>
  <c r="AJ282" i="70"/>
  <c r="AI282" i="70"/>
  <c r="AH282" i="70"/>
  <c r="AG282" i="70"/>
  <c r="AF282" i="70"/>
  <c r="AE282" i="70"/>
  <c r="AD282" i="70"/>
  <c r="U282" i="70"/>
  <c r="T282" i="70"/>
  <c r="BF272" i="170" s="1"/>
  <c r="S282" i="70"/>
  <c r="R282" i="70"/>
  <c r="BD272" i="170" s="1"/>
  <c r="O282" i="70"/>
  <c r="N282" i="70"/>
  <c r="AZ272" i="170" s="1"/>
  <c r="M282" i="70"/>
  <c r="L282" i="70"/>
  <c r="AX272" i="170" s="1"/>
  <c r="AW272" i="170"/>
  <c r="AV272" i="170"/>
  <c r="AU272" i="170"/>
  <c r="AT272" i="170"/>
  <c r="AR272" i="170"/>
  <c r="U281" i="70"/>
  <c r="BG271" i="170" s="1"/>
  <c r="T281" i="70"/>
  <c r="BF271" i="170" s="1"/>
  <c r="S281" i="70"/>
  <c r="R281" i="70"/>
  <c r="BD271" i="170" s="1"/>
  <c r="O281" i="70"/>
  <c r="N281" i="70"/>
  <c r="AZ271" i="170" s="1"/>
  <c r="M281" i="70"/>
  <c r="AY271" i="170" s="1"/>
  <c r="L281" i="70"/>
  <c r="AX271" i="170" s="1"/>
  <c r="AV271" i="170"/>
  <c r="AT271" i="170"/>
  <c r="AR271" i="170"/>
  <c r="U280" i="70"/>
  <c r="T280" i="70"/>
  <c r="BF270" i="170" s="1"/>
  <c r="S280" i="70"/>
  <c r="R280" i="70"/>
  <c r="BD270" i="170" s="1"/>
  <c r="O280" i="70"/>
  <c r="BA270" i="170" s="1"/>
  <c r="N280" i="70"/>
  <c r="AZ270" i="170" s="1"/>
  <c r="M280" i="70"/>
  <c r="L280" i="70"/>
  <c r="AX270" i="170" s="1"/>
  <c r="AW270" i="170"/>
  <c r="AV270" i="170"/>
  <c r="AT270" i="170"/>
  <c r="AR270" i="170"/>
  <c r="U279" i="70"/>
  <c r="BG269" i="170" s="1"/>
  <c r="T279" i="70"/>
  <c r="BF269" i="170" s="1"/>
  <c r="S279" i="70"/>
  <c r="BE269" i="170" s="1"/>
  <c r="R279" i="70"/>
  <c r="BD269" i="170" s="1"/>
  <c r="O279" i="70"/>
  <c r="N279" i="70"/>
  <c r="AZ269" i="170" s="1"/>
  <c r="M279" i="70"/>
  <c r="AY269" i="170" s="1"/>
  <c r="L279" i="70"/>
  <c r="AX269" i="170" s="1"/>
  <c r="AW269" i="170"/>
  <c r="AV269" i="170"/>
  <c r="AU269" i="170"/>
  <c r="AT269" i="170"/>
  <c r="AS269" i="170"/>
  <c r="AR269" i="170"/>
  <c r="AU268" i="170"/>
  <c r="AT268" i="170"/>
  <c r="AS268" i="170"/>
  <c r="AR268" i="170"/>
  <c r="AU276" i="70"/>
  <c r="AT276" i="70"/>
  <c r="AS276" i="70"/>
  <c r="AR276" i="70"/>
  <c r="AQ276" i="70"/>
  <c r="AP276" i="70"/>
  <c r="AO276" i="70"/>
  <c r="AN276" i="70"/>
  <c r="AM276" i="70"/>
  <c r="AL276" i="70"/>
  <c r="AK276" i="70"/>
  <c r="AJ276" i="70"/>
  <c r="AI276" i="70"/>
  <c r="AH276" i="70"/>
  <c r="AG276" i="70"/>
  <c r="AF276" i="70"/>
  <c r="AE276" i="70"/>
  <c r="AD276" i="70"/>
  <c r="AU275" i="70"/>
  <c r="AT275" i="70"/>
  <c r="AS275" i="70"/>
  <c r="AR275" i="70"/>
  <c r="AQ275" i="70"/>
  <c r="AP275" i="70"/>
  <c r="AO275" i="70"/>
  <c r="AN275" i="70"/>
  <c r="AM275" i="70"/>
  <c r="AL275" i="70"/>
  <c r="AK275" i="70"/>
  <c r="AJ275" i="70"/>
  <c r="AI275" i="70"/>
  <c r="AH275" i="70"/>
  <c r="AG275" i="70"/>
  <c r="AF275" i="70"/>
  <c r="AE275" i="70"/>
  <c r="AD275" i="70"/>
  <c r="U275" i="70"/>
  <c r="BG265" i="170" s="1"/>
  <c r="T275" i="70"/>
  <c r="BF265" i="170" s="1"/>
  <c r="S275" i="70"/>
  <c r="BE265" i="170" s="1"/>
  <c r="R275" i="70"/>
  <c r="BD265" i="170" s="1"/>
  <c r="O275" i="70"/>
  <c r="BA265" i="170" s="1"/>
  <c r="N275" i="70"/>
  <c r="AZ265" i="170" s="1"/>
  <c r="M275" i="70"/>
  <c r="AY265" i="170" s="1"/>
  <c r="L275" i="70"/>
  <c r="AX265" i="170" s="1"/>
  <c r="AW265" i="170"/>
  <c r="AV265" i="170"/>
  <c r="AU265" i="170"/>
  <c r="AT265" i="170"/>
  <c r="AS265" i="170"/>
  <c r="AR265" i="170"/>
  <c r="AT273" i="70"/>
  <c r="AU273" i="70" s="1"/>
  <c r="AR273" i="70"/>
  <c r="AS273" i="70" s="1"/>
  <c r="AP273" i="70"/>
  <c r="AQ273" i="70" s="1"/>
  <c r="AN273" i="70"/>
  <c r="AO273" i="70" s="1"/>
  <c r="AL273" i="70"/>
  <c r="AM273" i="70" s="1"/>
  <c r="AJ273" i="70"/>
  <c r="AK273" i="70" s="1"/>
  <c r="AH273" i="70"/>
  <c r="AI273" i="70" s="1"/>
  <c r="AF273" i="70"/>
  <c r="AG273" i="70" s="1"/>
  <c r="AD273" i="70"/>
  <c r="AE273" i="70" s="1"/>
  <c r="AU272" i="70"/>
  <c r="AT272" i="70"/>
  <c r="AS272" i="70"/>
  <c r="AR272" i="70"/>
  <c r="AQ272" i="70"/>
  <c r="AP272" i="70"/>
  <c r="AO272" i="70"/>
  <c r="AN272" i="70"/>
  <c r="AM272" i="70"/>
  <c r="AL272" i="70"/>
  <c r="AK272" i="70"/>
  <c r="AJ272" i="70"/>
  <c r="AI272" i="70"/>
  <c r="AH272" i="70"/>
  <c r="AG272" i="70"/>
  <c r="AF272" i="70"/>
  <c r="AE272" i="70"/>
  <c r="AD272" i="70"/>
  <c r="AU271" i="70"/>
  <c r="AT271" i="70"/>
  <c r="AS271" i="70"/>
  <c r="AR271" i="70"/>
  <c r="AQ271" i="70"/>
  <c r="AP271" i="70"/>
  <c r="AO271" i="70"/>
  <c r="AN271" i="70"/>
  <c r="AM271" i="70"/>
  <c r="AL271" i="70"/>
  <c r="AK271" i="70"/>
  <c r="AJ271" i="70"/>
  <c r="AI271" i="70"/>
  <c r="AH271" i="70"/>
  <c r="AG271" i="70"/>
  <c r="AF271" i="70"/>
  <c r="AE271" i="70"/>
  <c r="AD271" i="70"/>
  <c r="U271" i="70"/>
  <c r="BG261" i="170" s="1"/>
  <c r="T271" i="70"/>
  <c r="BF261" i="170" s="1"/>
  <c r="S271" i="70"/>
  <c r="BE261" i="170" s="1"/>
  <c r="R271" i="70"/>
  <c r="BD261" i="170" s="1"/>
  <c r="O271" i="70"/>
  <c r="BA261" i="170" s="1"/>
  <c r="N271" i="70"/>
  <c r="AZ261" i="170" s="1"/>
  <c r="M271" i="70"/>
  <c r="AY261" i="170" s="1"/>
  <c r="L271" i="70"/>
  <c r="AX261" i="170" s="1"/>
  <c r="AW261" i="170"/>
  <c r="AV261" i="170"/>
  <c r="AU261" i="170"/>
  <c r="AT261" i="170"/>
  <c r="AS261" i="170"/>
  <c r="AR261" i="170"/>
  <c r="AU269" i="70"/>
  <c r="AT269" i="70"/>
  <c r="AS269" i="70"/>
  <c r="AR269" i="70"/>
  <c r="AQ269" i="70"/>
  <c r="AP269" i="70"/>
  <c r="AO269" i="70"/>
  <c r="AN269" i="70"/>
  <c r="AM269" i="70"/>
  <c r="AL269" i="70"/>
  <c r="AK269" i="70"/>
  <c r="AJ269" i="70"/>
  <c r="AI269" i="70"/>
  <c r="AH269" i="70"/>
  <c r="AG269" i="70"/>
  <c r="AF269" i="70"/>
  <c r="AE269" i="70"/>
  <c r="AD269" i="70"/>
  <c r="U269" i="70"/>
  <c r="BG259" i="170" s="1"/>
  <c r="T269" i="70"/>
  <c r="BF259" i="170" s="1"/>
  <c r="S269" i="70"/>
  <c r="BE259" i="170" s="1"/>
  <c r="R269" i="70"/>
  <c r="BD259" i="170" s="1"/>
  <c r="O269" i="70"/>
  <c r="N269" i="70"/>
  <c r="AZ259" i="170" s="1"/>
  <c r="M269" i="70"/>
  <c r="AY259" i="170" s="1"/>
  <c r="L269" i="70"/>
  <c r="AX259" i="170" s="1"/>
  <c r="AW259" i="170"/>
  <c r="AV259" i="170"/>
  <c r="AU259" i="170"/>
  <c r="AT259" i="170"/>
  <c r="AS259" i="170"/>
  <c r="AR259" i="170"/>
  <c r="U267" i="70"/>
  <c r="BG257" i="170" s="1"/>
  <c r="T267" i="70"/>
  <c r="BF257" i="170" s="1"/>
  <c r="S267" i="70"/>
  <c r="BE257" i="170" s="1"/>
  <c r="R267" i="70"/>
  <c r="BD257" i="170" s="1"/>
  <c r="O267" i="70"/>
  <c r="BA257" i="170" s="1"/>
  <c r="N267" i="70"/>
  <c r="AZ257" i="170" s="1"/>
  <c r="M267" i="70"/>
  <c r="AY257" i="170" s="1"/>
  <c r="L267" i="70"/>
  <c r="AX257" i="170" s="1"/>
  <c r="AW257" i="170"/>
  <c r="AV257" i="170"/>
  <c r="AU257" i="170"/>
  <c r="AT257" i="170"/>
  <c r="AS257" i="170"/>
  <c r="AR257" i="170"/>
  <c r="U266" i="70"/>
  <c r="BG256" i="170" s="1"/>
  <c r="T266" i="70"/>
  <c r="BF256" i="170" s="1"/>
  <c r="S266" i="70"/>
  <c r="BE256" i="170" s="1"/>
  <c r="R266" i="70"/>
  <c r="BD256" i="170" s="1"/>
  <c r="O266" i="70"/>
  <c r="BA256" i="170" s="1"/>
  <c r="N266" i="70"/>
  <c r="AZ256" i="170" s="1"/>
  <c r="M266" i="70"/>
  <c r="AY256" i="170" s="1"/>
  <c r="L266" i="70"/>
  <c r="AX256" i="170" s="1"/>
  <c r="AW256" i="170"/>
  <c r="AV256" i="170"/>
  <c r="AU256" i="170"/>
  <c r="AT256" i="170"/>
  <c r="AS256" i="170"/>
  <c r="AR256" i="170"/>
  <c r="U265" i="70"/>
  <c r="BG255" i="170" s="1"/>
  <c r="T265" i="70"/>
  <c r="BF255" i="170" s="1"/>
  <c r="S265" i="70"/>
  <c r="BE255" i="170" s="1"/>
  <c r="R265" i="70"/>
  <c r="BD255" i="170" s="1"/>
  <c r="O265" i="70"/>
  <c r="BA255" i="170" s="1"/>
  <c r="N265" i="70"/>
  <c r="AZ255" i="170" s="1"/>
  <c r="M265" i="70"/>
  <c r="AY255" i="170" s="1"/>
  <c r="L265" i="70"/>
  <c r="AX255" i="170" s="1"/>
  <c r="AW255" i="170"/>
  <c r="AV255" i="170"/>
  <c r="AU255" i="170"/>
  <c r="AT255" i="170"/>
  <c r="AS255" i="170"/>
  <c r="AR255" i="170"/>
  <c r="U261" i="70"/>
  <c r="BG251" i="170" s="1"/>
  <c r="T261" i="70"/>
  <c r="BF251" i="170" s="1"/>
  <c r="S261" i="70"/>
  <c r="BE251" i="170" s="1"/>
  <c r="R261" i="70"/>
  <c r="BD251" i="170" s="1"/>
  <c r="O261" i="70"/>
  <c r="BA251" i="170" s="1"/>
  <c r="N261" i="70"/>
  <c r="AZ251" i="170" s="1"/>
  <c r="M261" i="70"/>
  <c r="AY251" i="170" s="1"/>
  <c r="L261" i="70"/>
  <c r="AX251" i="170" s="1"/>
  <c r="AW251" i="170"/>
  <c r="AV251" i="170"/>
  <c r="AU251" i="170"/>
  <c r="AT251" i="170"/>
  <c r="AS251" i="170"/>
  <c r="AR251" i="170"/>
  <c r="U260" i="70"/>
  <c r="BG250" i="170" s="1"/>
  <c r="T260" i="70"/>
  <c r="BF250" i="170" s="1"/>
  <c r="S260" i="70"/>
  <c r="BE250" i="170" s="1"/>
  <c r="R260" i="70"/>
  <c r="BD250" i="170" s="1"/>
  <c r="O260" i="70"/>
  <c r="BA250" i="170" s="1"/>
  <c r="N260" i="70"/>
  <c r="AZ250" i="170" s="1"/>
  <c r="M260" i="70"/>
  <c r="AY250" i="170" s="1"/>
  <c r="L260" i="70"/>
  <c r="AX250" i="170" s="1"/>
  <c r="AW250" i="170"/>
  <c r="AV250" i="170"/>
  <c r="AU250" i="170"/>
  <c r="AT250" i="170"/>
  <c r="AS250" i="170"/>
  <c r="AR250" i="170"/>
  <c r="U259" i="70"/>
  <c r="BG249" i="170" s="1"/>
  <c r="T259" i="70"/>
  <c r="BF249" i="170" s="1"/>
  <c r="S259" i="70"/>
  <c r="BE249" i="170" s="1"/>
  <c r="R259" i="70"/>
  <c r="BD249" i="170" s="1"/>
  <c r="O259" i="70"/>
  <c r="BA249" i="170" s="1"/>
  <c r="N259" i="70"/>
  <c r="AZ249" i="170" s="1"/>
  <c r="M259" i="70"/>
  <c r="AY249" i="170" s="1"/>
  <c r="L259" i="70"/>
  <c r="AX249" i="170" s="1"/>
  <c r="AW249" i="170"/>
  <c r="AV249" i="170"/>
  <c r="AU249" i="170"/>
  <c r="AT249" i="170"/>
  <c r="AS249" i="170"/>
  <c r="AR249" i="170"/>
  <c r="U258" i="70"/>
  <c r="BG248" i="170" s="1"/>
  <c r="T258" i="70"/>
  <c r="BF248" i="170" s="1"/>
  <c r="S258" i="70"/>
  <c r="BE248" i="170" s="1"/>
  <c r="R258" i="70"/>
  <c r="BD248" i="170" s="1"/>
  <c r="O258" i="70"/>
  <c r="BA248" i="170" s="1"/>
  <c r="N258" i="70"/>
  <c r="AZ248" i="170" s="1"/>
  <c r="M258" i="70"/>
  <c r="AY248" i="170" s="1"/>
  <c r="L258" i="70"/>
  <c r="AX248" i="170" s="1"/>
  <c r="AW248" i="170"/>
  <c r="AV248" i="170"/>
  <c r="AU248" i="170"/>
  <c r="AT248" i="170"/>
  <c r="AS248" i="170"/>
  <c r="AR248" i="170"/>
  <c r="Q237" i="70"/>
  <c r="BC227" i="170" s="1"/>
  <c r="P237" i="70"/>
  <c r="AS236" i="70"/>
  <c r="AR236" i="70"/>
  <c r="AQ236" i="70"/>
  <c r="AP236" i="70"/>
  <c r="AM236" i="70"/>
  <c r="AL236" i="70"/>
  <c r="AK236" i="70"/>
  <c r="AJ236" i="70"/>
  <c r="AI236" i="70"/>
  <c r="AH236" i="70"/>
  <c r="AG236" i="70"/>
  <c r="AF236" i="70"/>
  <c r="AE236" i="70"/>
  <c r="AD236" i="70"/>
  <c r="AS235" i="70"/>
  <c r="AR235" i="70"/>
  <c r="AQ235" i="70"/>
  <c r="AP235" i="70"/>
  <c r="AM235" i="70"/>
  <c r="AL235" i="70"/>
  <c r="AI235" i="70"/>
  <c r="AH235" i="70"/>
  <c r="AG235" i="70"/>
  <c r="AF235" i="70"/>
  <c r="AD235" i="70"/>
  <c r="AE235" i="70" s="1"/>
  <c r="P9" i="23"/>
  <c r="L9" i="23"/>
  <c r="H9" i="23"/>
  <c r="D9" i="23"/>
  <c r="D114" i="58" s="1"/>
  <c r="U234" i="70"/>
  <c r="BG224" i="170" s="1"/>
  <c r="T234" i="70"/>
  <c r="BF224" i="170" s="1"/>
  <c r="S234" i="70"/>
  <c r="BE224" i="170" s="1"/>
  <c r="R234" i="70"/>
  <c r="BD224" i="170" s="1"/>
  <c r="O234" i="70"/>
  <c r="BA224" i="170" s="1"/>
  <c r="N234" i="70"/>
  <c r="AZ224" i="170" s="1"/>
  <c r="L234" i="70"/>
  <c r="AX224" i="170" s="1"/>
  <c r="AW224" i="170"/>
  <c r="AV224" i="170"/>
  <c r="AU224" i="170"/>
  <c r="AT224" i="170"/>
  <c r="AS224" i="170"/>
  <c r="AR224" i="170"/>
  <c r="AU220" i="170"/>
  <c r="AT220" i="170"/>
  <c r="AS220" i="170"/>
  <c r="AR220" i="170"/>
  <c r="U229" i="70"/>
  <c r="T229" i="70"/>
  <c r="BF219" i="170" s="1"/>
  <c r="S229" i="70"/>
  <c r="R229" i="70"/>
  <c r="BD219" i="170" s="1"/>
  <c r="O229" i="70"/>
  <c r="N229" i="70"/>
  <c r="AZ219" i="170" s="1"/>
  <c r="M229" i="70"/>
  <c r="L229" i="70"/>
  <c r="AX219" i="170" s="1"/>
  <c r="AV219" i="170"/>
  <c r="AG228" i="70"/>
  <c r="AT219" i="170"/>
  <c r="AR219" i="170"/>
  <c r="U228" i="70"/>
  <c r="BG218" i="170" s="1"/>
  <c r="T228" i="70"/>
  <c r="BF218" i="170" s="1"/>
  <c r="S228" i="70"/>
  <c r="BE218" i="170" s="1"/>
  <c r="R228" i="70"/>
  <c r="BD218" i="170" s="1"/>
  <c r="O228" i="70"/>
  <c r="BA218" i="170" s="1"/>
  <c r="N228" i="70"/>
  <c r="AZ218" i="170" s="1"/>
  <c r="M228" i="70"/>
  <c r="AY218" i="170" s="1"/>
  <c r="L228" i="70"/>
  <c r="AX218" i="170" s="1"/>
  <c r="AW218" i="170"/>
  <c r="AV218" i="170"/>
  <c r="AT218" i="170"/>
  <c r="AS218" i="170"/>
  <c r="AR218" i="170"/>
  <c r="U227" i="70"/>
  <c r="T227" i="70"/>
  <c r="BF217" i="170" s="1"/>
  <c r="S227" i="70"/>
  <c r="R227" i="70"/>
  <c r="BD217" i="170" s="1"/>
  <c r="O227" i="70"/>
  <c r="BA217" i="170" s="1"/>
  <c r="N227" i="70"/>
  <c r="AZ217" i="170" s="1"/>
  <c r="M227" i="70"/>
  <c r="AY217" i="170" s="1"/>
  <c r="L227" i="70"/>
  <c r="AX217" i="170" s="1"/>
  <c r="AW217" i="170"/>
  <c r="AV217" i="170"/>
  <c r="AG226" i="70"/>
  <c r="AT217" i="170"/>
  <c r="AR217" i="170"/>
  <c r="U226" i="70"/>
  <c r="BG216" i="170" s="1"/>
  <c r="T226" i="70"/>
  <c r="BF216" i="170" s="1"/>
  <c r="S226" i="70"/>
  <c r="BE216" i="170" s="1"/>
  <c r="R226" i="70"/>
  <c r="BD216" i="170" s="1"/>
  <c r="O226" i="70"/>
  <c r="BA216" i="170" s="1"/>
  <c r="N226" i="70"/>
  <c r="AZ216" i="170" s="1"/>
  <c r="M226" i="70"/>
  <c r="AY216" i="170" s="1"/>
  <c r="L226" i="70"/>
  <c r="AX216" i="170" s="1"/>
  <c r="AW216" i="170"/>
  <c r="AV216" i="170"/>
  <c r="AT216" i="170"/>
  <c r="AS216" i="170"/>
  <c r="AR216" i="170"/>
  <c r="U225" i="70"/>
  <c r="T225" i="70"/>
  <c r="BF215" i="170" s="1"/>
  <c r="S225" i="70"/>
  <c r="R225" i="70"/>
  <c r="BD215" i="170" s="1"/>
  <c r="O225" i="70"/>
  <c r="N225" i="70"/>
  <c r="AZ215" i="170" s="1"/>
  <c r="M225" i="70"/>
  <c r="AY215" i="170" s="1"/>
  <c r="L225" i="70"/>
  <c r="AX215" i="170" s="1"/>
  <c r="AV215" i="170"/>
  <c r="AG224" i="70"/>
  <c r="AT215" i="170"/>
  <c r="AS215" i="170"/>
  <c r="AR215" i="170"/>
  <c r="U224" i="70"/>
  <c r="BG214" i="170" s="1"/>
  <c r="T224" i="70"/>
  <c r="BF214" i="170" s="1"/>
  <c r="S224" i="70"/>
  <c r="BE214" i="170" s="1"/>
  <c r="R224" i="70"/>
  <c r="BD214" i="170" s="1"/>
  <c r="O224" i="70"/>
  <c r="BA214" i="170" s="1"/>
  <c r="N224" i="70"/>
  <c r="AZ214" i="170" s="1"/>
  <c r="M224" i="70"/>
  <c r="AY214" i="170" s="1"/>
  <c r="L224" i="70"/>
  <c r="AX214" i="170" s="1"/>
  <c r="AW214" i="170"/>
  <c r="AV214" i="170"/>
  <c r="AT214" i="170"/>
  <c r="AS214" i="170"/>
  <c r="AR214" i="170"/>
  <c r="U223" i="70"/>
  <c r="BG213" i="170" s="1"/>
  <c r="T223" i="70"/>
  <c r="BF213" i="170" s="1"/>
  <c r="S223" i="70"/>
  <c r="BE213" i="170" s="1"/>
  <c r="R223" i="70"/>
  <c r="BD213" i="170" s="1"/>
  <c r="O223" i="70"/>
  <c r="BA213" i="170" s="1"/>
  <c r="N223" i="70"/>
  <c r="AZ213" i="170" s="1"/>
  <c r="M223" i="70"/>
  <c r="AY213" i="170" s="1"/>
  <c r="L223" i="70"/>
  <c r="AX213" i="170" s="1"/>
  <c r="AW213" i="170"/>
  <c r="AV213" i="170"/>
  <c r="AT213" i="170"/>
  <c r="AS213" i="170"/>
  <c r="AR213" i="170"/>
  <c r="U222" i="70"/>
  <c r="BG212" i="170" s="1"/>
  <c r="T222" i="70"/>
  <c r="BF212" i="170" s="1"/>
  <c r="S222" i="70"/>
  <c r="BE212" i="170" s="1"/>
  <c r="R222" i="70"/>
  <c r="BD212" i="170" s="1"/>
  <c r="O222" i="70"/>
  <c r="BA212" i="170" s="1"/>
  <c r="N222" i="70"/>
  <c r="AZ212" i="170" s="1"/>
  <c r="M222" i="70"/>
  <c r="AY212" i="170" s="1"/>
  <c r="L222" i="70"/>
  <c r="AX212" i="170" s="1"/>
  <c r="AW212" i="170"/>
  <c r="AV212" i="170"/>
  <c r="AT212" i="170"/>
  <c r="AS212" i="170"/>
  <c r="AR212" i="170"/>
  <c r="U221" i="70"/>
  <c r="BG211" i="170" s="1"/>
  <c r="T221" i="70"/>
  <c r="BF211" i="170" s="1"/>
  <c r="S221" i="70"/>
  <c r="BE211" i="170" s="1"/>
  <c r="R221" i="70"/>
  <c r="BD211" i="170" s="1"/>
  <c r="O221" i="70"/>
  <c r="BA211" i="170" s="1"/>
  <c r="N221" i="70"/>
  <c r="AZ211" i="170" s="1"/>
  <c r="M221" i="70"/>
  <c r="AY211" i="170" s="1"/>
  <c r="L221" i="70"/>
  <c r="AX211" i="170" s="1"/>
  <c r="AW211" i="170"/>
  <c r="AV211" i="170"/>
  <c r="AT211" i="170"/>
  <c r="AS211" i="170"/>
  <c r="AR211" i="170"/>
  <c r="U220" i="70"/>
  <c r="BG210" i="170" s="1"/>
  <c r="T220" i="70"/>
  <c r="BF210" i="170" s="1"/>
  <c r="S220" i="70"/>
  <c r="BE210" i="170" s="1"/>
  <c r="R220" i="70"/>
  <c r="BD210" i="170" s="1"/>
  <c r="O220" i="70"/>
  <c r="BA210" i="170" s="1"/>
  <c r="N220" i="70"/>
  <c r="AZ210" i="170" s="1"/>
  <c r="M220" i="70"/>
  <c r="AY210" i="170" s="1"/>
  <c r="L220" i="70"/>
  <c r="AX210" i="170" s="1"/>
  <c r="AW210" i="170"/>
  <c r="AV210" i="170"/>
  <c r="AT210" i="170"/>
  <c r="AS210" i="170"/>
  <c r="AR210" i="170"/>
  <c r="U219" i="70"/>
  <c r="BG209" i="170" s="1"/>
  <c r="T219" i="70"/>
  <c r="BF209" i="170" s="1"/>
  <c r="S219" i="70"/>
  <c r="BE209" i="170" s="1"/>
  <c r="R219" i="70"/>
  <c r="BD209" i="170" s="1"/>
  <c r="O219" i="70"/>
  <c r="BA209" i="170" s="1"/>
  <c r="N219" i="70"/>
  <c r="AZ209" i="170" s="1"/>
  <c r="M219" i="70"/>
  <c r="AY209" i="170" s="1"/>
  <c r="L219" i="70"/>
  <c r="AX209" i="170" s="1"/>
  <c r="AW209" i="170"/>
  <c r="AV209" i="170"/>
  <c r="AT209" i="170"/>
  <c r="AS209" i="170"/>
  <c r="AR209" i="170"/>
  <c r="AU208" i="170"/>
  <c r="AT208" i="170"/>
  <c r="AS208" i="170"/>
  <c r="AR208" i="170"/>
  <c r="U217" i="70"/>
  <c r="T217" i="70"/>
  <c r="BF207" i="170" s="1"/>
  <c r="S217" i="70"/>
  <c r="R217" i="70"/>
  <c r="BD207" i="170" s="1"/>
  <c r="O217" i="70"/>
  <c r="N217" i="70"/>
  <c r="AZ207" i="170" s="1"/>
  <c r="M217" i="70"/>
  <c r="AY207" i="170" s="1"/>
  <c r="L217" i="70"/>
  <c r="AX207" i="170" s="1"/>
  <c r="AV207" i="170"/>
  <c r="AG216" i="70"/>
  <c r="AT207" i="170"/>
  <c r="AS207" i="170"/>
  <c r="AR207" i="170"/>
  <c r="U216" i="70"/>
  <c r="BG206" i="170" s="1"/>
  <c r="T216" i="70"/>
  <c r="BF206" i="170" s="1"/>
  <c r="S216" i="70"/>
  <c r="R216" i="70"/>
  <c r="BD206" i="170" s="1"/>
  <c r="O216" i="70"/>
  <c r="N216" i="70"/>
  <c r="AZ206" i="170" s="1"/>
  <c r="M216" i="70"/>
  <c r="AY206" i="170" s="1"/>
  <c r="L216" i="70"/>
  <c r="AX206" i="170" s="1"/>
  <c r="AV206" i="170"/>
  <c r="AG215" i="70"/>
  <c r="AT206" i="170"/>
  <c r="AR206" i="170"/>
  <c r="U215" i="70"/>
  <c r="T215" i="70"/>
  <c r="BF205" i="170" s="1"/>
  <c r="S215" i="70"/>
  <c r="R215" i="70"/>
  <c r="BD205" i="170" s="1"/>
  <c r="O215" i="70"/>
  <c r="BA205" i="170" s="1"/>
  <c r="N215" i="70"/>
  <c r="AZ205" i="170" s="1"/>
  <c r="M215" i="70"/>
  <c r="L215" i="70"/>
  <c r="AX205" i="170" s="1"/>
  <c r="AW205" i="170"/>
  <c r="AV205" i="170"/>
  <c r="AG214" i="70"/>
  <c r="AT205" i="170"/>
  <c r="AS205" i="170"/>
  <c r="AR205" i="170"/>
  <c r="U214" i="70"/>
  <c r="BG204" i="170" s="1"/>
  <c r="T214" i="70"/>
  <c r="BF204" i="170" s="1"/>
  <c r="S214" i="70"/>
  <c r="BE204" i="170" s="1"/>
  <c r="R214" i="70"/>
  <c r="BD204" i="170" s="1"/>
  <c r="O214" i="70"/>
  <c r="BA204" i="170" s="1"/>
  <c r="N214" i="70"/>
  <c r="AZ204" i="170" s="1"/>
  <c r="M214" i="70"/>
  <c r="AY204" i="170" s="1"/>
  <c r="L214" i="70"/>
  <c r="AX204" i="170" s="1"/>
  <c r="AW204" i="170"/>
  <c r="AV204" i="170"/>
  <c r="AT204" i="170"/>
  <c r="AS204" i="170"/>
  <c r="AR204" i="170"/>
  <c r="U213" i="70"/>
  <c r="T213" i="70"/>
  <c r="BF203" i="170" s="1"/>
  <c r="S213" i="70"/>
  <c r="BE203" i="170" s="1"/>
  <c r="R213" i="70"/>
  <c r="BD203" i="170" s="1"/>
  <c r="O213" i="70"/>
  <c r="N213" i="70"/>
  <c r="AZ203" i="170" s="1"/>
  <c r="M213" i="70"/>
  <c r="AY203" i="170" s="1"/>
  <c r="L213" i="70"/>
  <c r="AX203" i="170" s="1"/>
  <c r="AV203" i="170"/>
  <c r="AG212" i="70"/>
  <c r="AT203" i="170"/>
  <c r="AR203" i="170"/>
  <c r="U212" i="70"/>
  <c r="BG202" i="170" s="1"/>
  <c r="T212" i="70"/>
  <c r="BF202" i="170" s="1"/>
  <c r="S212" i="70"/>
  <c r="BE202" i="170" s="1"/>
  <c r="R212" i="70"/>
  <c r="BD202" i="170" s="1"/>
  <c r="O212" i="70"/>
  <c r="BA202" i="170" s="1"/>
  <c r="N212" i="70"/>
  <c r="AZ202" i="170" s="1"/>
  <c r="M212" i="70"/>
  <c r="AY202" i="170" s="1"/>
  <c r="L212" i="70"/>
  <c r="AX202" i="170" s="1"/>
  <c r="AW202" i="170"/>
  <c r="AV202" i="170"/>
  <c r="AT202" i="170"/>
  <c r="AS202" i="170"/>
  <c r="AR202" i="170"/>
  <c r="U211" i="70"/>
  <c r="BG201" i="170" s="1"/>
  <c r="T211" i="70"/>
  <c r="BF201" i="170" s="1"/>
  <c r="S211" i="70"/>
  <c r="BE201" i="170" s="1"/>
  <c r="R211" i="70"/>
  <c r="BD201" i="170" s="1"/>
  <c r="O211" i="70"/>
  <c r="BA201" i="170" s="1"/>
  <c r="N211" i="70"/>
  <c r="AZ201" i="170" s="1"/>
  <c r="M211" i="70"/>
  <c r="AY201" i="170" s="1"/>
  <c r="L211" i="70"/>
  <c r="AX201" i="170" s="1"/>
  <c r="AW201" i="170"/>
  <c r="AV201" i="170"/>
  <c r="AT201" i="170"/>
  <c r="AS201" i="170"/>
  <c r="AR201" i="170"/>
  <c r="U210" i="70"/>
  <c r="BG200" i="170" s="1"/>
  <c r="T210" i="70"/>
  <c r="BF200" i="170" s="1"/>
  <c r="S210" i="70"/>
  <c r="BE200" i="170" s="1"/>
  <c r="R210" i="70"/>
  <c r="BD200" i="170" s="1"/>
  <c r="O210" i="70"/>
  <c r="BA200" i="170" s="1"/>
  <c r="N210" i="70"/>
  <c r="AZ200" i="170" s="1"/>
  <c r="M210" i="70"/>
  <c r="AY200" i="170" s="1"/>
  <c r="L210" i="70"/>
  <c r="AX200" i="170" s="1"/>
  <c r="AW200" i="170"/>
  <c r="AV200" i="170"/>
  <c r="AT200" i="170"/>
  <c r="AS200" i="170"/>
  <c r="AR200" i="170"/>
  <c r="U209" i="70"/>
  <c r="BG199" i="170" s="1"/>
  <c r="T209" i="70"/>
  <c r="BF199" i="170" s="1"/>
  <c r="S209" i="70"/>
  <c r="BE199" i="170" s="1"/>
  <c r="R209" i="70"/>
  <c r="BD199" i="170" s="1"/>
  <c r="O209" i="70"/>
  <c r="BA199" i="170" s="1"/>
  <c r="N209" i="70"/>
  <c r="AZ199" i="170" s="1"/>
  <c r="M209" i="70"/>
  <c r="AY199" i="170" s="1"/>
  <c r="L209" i="70"/>
  <c r="AX199" i="170" s="1"/>
  <c r="AW199" i="170"/>
  <c r="AV199" i="170"/>
  <c r="AT199" i="170"/>
  <c r="AS199" i="170"/>
  <c r="AR199" i="170"/>
  <c r="U208" i="70"/>
  <c r="BG198" i="170" s="1"/>
  <c r="T208" i="70"/>
  <c r="BF198" i="170" s="1"/>
  <c r="S208" i="70"/>
  <c r="BE198" i="170" s="1"/>
  <c r="R208" i="70"/>
  <c r="BD198" i="170" s="1"/>
  <c r="O208" i="70"/>
  <c r="BA198" i="170" s="1"/>
  <c r="N208" i="70"/>
  <c r="AZ198" i="170" s="1"/>
  <c r="M208" i="70"/>
  <c r="AY198" i="170" s="1"/>
  <c r="L208" i="70"/>
  <c r="AX198" i="170" s="1"/>
  <c r="AW198" i="170"/>
  <c r="AV198" i="170"/>
  <c r="AT198" i="170"/>
  <c r="AS198" i="170"/>
  <c r="AR198" i="170"/>
  <c r="U207" i="70"/>
  <c r="BG197" i="170" s="1"/>
  <c r="T207" i="70"/>
  <c r="BF197" i="170" s="1"/>
  <c r="S207" i="70"/>
  <c r="BE197" i="170" s="1"/>
  <c r="R207" i="70"/>
  <c r="BD197" i="170" s="1"/>
  <c r="O207" i="70"/>
  <c r="BA197" i="170" s="1"/>
  <c r="N207" i="70"/>
  <c r="AZ197" i="170" s="1"/>
  <c r="M207" i="70"/>
  <c r="AY197" i="170" s="1"/>
  <c r="L207" i="70"/>
  <c r="AX197" i="170" s="1"/>
  <c r="AW197" i="170"/>
  <c r="AV197" i="170"/>
  <c r="AT197" i="170"/>
  <c r="AS197" i="170"/>
  <c r="AR197" i="170"/>
  <c r="AR204" i="70"/>
  <c r="AS204" i="70" s="1"/>
  <c r="AL204" i="70"/>
  <c r="AM204" i="70" s="1"/>
  <c r="G118" i="58"/>
  <c r="C118" i="58"/>
  <c r="U204" i="70"/>
  <c r="T204" i="70"/>
  <c r="BF194" i="170" s="1"/>
  <c r="S204" i="70"/>
  <c r="R204" i="70"/>
  <c r="BD194" i="170" s="1"/>
  <c r="O204" i="70"/>
  <c r="N204" i="70"/>
  <c r="AZ194" i="170" s="1"/>
  <c r="M204" i="70"/>
  <c r="AY194" i="170" s="1"/>
  <c r="L204" i="70"/>
  <c r="AX194" i="170" s="1"/>
  <c r="AI203" i="70"/>
  <c r="AG203" i="70"/>
  <c r="AE203" i="70"/>
  <c r="U202" i="70"/>
  <c r="BG192" i="170" s="1"/>
  <c r="T202" i="70"/>
  <c r="BF192" i="170" s="1"/>
  <c r="S202" i="70"/>
  <c r="BE192" i="170" s="1"/>
  <c r="R202" i="70"/>
  <c r="BD192" i="170" s="1"/>
  <c r="O202" i="70"/>
  <c r="BA192" i="170" s="1"/>
  <c r="N202" i="70"/>
  <c r="AZ192" i="170" s="1"/>
  <c r="M202" i="70"/>
  <c r="AY192" i="170" s="1"/>
  <c r="L202" i="70"/>
  <c r="AX192" i="170" s="1"/>
  <c r="AW192" i="170"/>
  <c r="AV192" i="170"/>
  <c r="AT192" i="170"/>
  <c r="AS192" i="170"/>
  <c r="AR192" i="170"/>
  <c r="U200" i="70"/>
  <c r="BG190" i="170" s="1"/>
  <c r="T200" i="70"/>
  <c r="BF190" i="170" s="1"/>
  <c r="S200" i="70"/>
  <c r="BE190" i="170" s="1"/>
  <c r="R200" i="70"/>
  <c r="BD190" i="170" s="1"/>
  <c r="O200" i="70"/>
  <c r="BA190" i="170" s="1"/>
  <c r="N200" i="70"/>
  <c r="AZ190" i="170" s="1"/>
  <c r="M200" i="70"/>
  <c r="AY190" i="170" s="1"/>
  <c r="L200" i="70"/>
  <c r="AX190" i="170" s="1"/>
  <c r="AW190" i="170"/>
  <c r="AV190" i="170"/>
  <c r="AT190" i="170"/>
  <c r="AS190" i="170"/>
  <c r="AR190" i="170"/>
  <c r="U199" i="70"/>
  <c r="BG189" i="170" s="1"/>
  <c r="T199" i="70"/>
  <c r="BF189" i="170" s="1"/>
  <c r="S199" i="70"/>
  <c r="BE189" i="170" s="1"/>
  <c r="R199" i="70"/>
  <c r="BD189" i="170" s="1"/>
  <c r="O199" i="70"/>
  <c r="BA189" i="170" s="1"/>
  <c r="N199" i="70"/>
  <c r="AZ189" i="170" s="1"/>
  <c r="M199" i="70"/>
  <c r="AY189" i="170" s="1"/>
  <c r="L199" i="70"/>
  <c r="AX189" i="170" s="1"/>
  <c r="AW189" i="170"/>
  <c r="AV189" i="170"/>
  <c r="AT189" i="170"/>
  <c r="AS189" i="170"/>
  <c r="AR189" i="170"/>
  <c r="U194" i="70"/>
  <c r="BG184" i="170" s="1"/>
  <c r="T194" i="70"/>
  <c r="BF184" i="170" s="1"/>
  <c r="S194" i="70"/>
  <c r="BE184" i="170" s="1"/>
  <c r="R194" i="70"/>
  <c r="BD184" i="170" s="1"/>
  <c r="O194" i="70"/>
  <c r="BA184" i="170" s="1"/>
  <c r="N194" i="70"/>
  <c r="AZ184" i="170" s="1"/>
  <c r="M194" i="70"/>
  <c r="AY184" i="170" s="1"/>
  <c r="L194" i="70"/>
  <c r="AX184" i="170" s="1"/>
  <c r="AW184" i="170"/>
  <c r="AV184" i="170"/>
  <c r="AT184" i="170"/>
  <c r="AS184" i="170"/>
  <c r="AR184" i="170"/>
  <c r="H8" i="23"/>
  <c r="U190" i="70"/>
  <c r="BG180" i="170" s="1"/>
  <c r="T190" i="70"/>
  <c r="BF180" i="170" s="1"/>
  <c r="S190" i="70"/>
  <c r="BE180" i="170" s="1"/>
  <c r="R190" i="70"/>
  <c r="BD180" i="170" s="1"/>
  <c r="O190" i="70"/>
  <c r="BA180" i="170" s="1"/>
  <c r="N190" i="70"/>
  <c r="AZ180" i="170" s="1"/>
  <c r="M190" i="70"/>
  <c r="AY180" i="170" s="1"/>
  <c r="L190" i="70"/>
  <c r="AX180" i="170" s="1"/>
  <c r="AW180" i="170"/>
  <c r="AV180" i="170"/>
  <c r="AU180" i="170"/>
  <c r="AT180" i="170"/>
  <c r="AS180" i="170"/>
  <c r="AR180" i="170"/>
  <c r="AU176" i="170"/>
  <c r="AT176" i="170"/>
  <c r="AS176" i="170"/>
  <c r="AR176" i="170"/>
  <c r="U185" i="70"/>
  <c r="BG175" i="170" s="1"/>
  <c r="T185" i="70"/>
  <c r="BF175" i="170" s="1"/>
  <c r="S185" i="70"/>
  <c r="BE175" i="170" s="1"/>
  <c r="R185" i="70"/>
  <c r="BD175" i="170" s="1"/>
  <c r="O185" i="70"/>
  <c r="BA175" i="170" s="1"/>
  <c r="N185" i="70"/>
  <c r="AZ175" i="170" s="1"/>
  <c r="M185" i="70"/>
  <c r="AY175" i="170" s="1"/>
  <c r="L185" i="70"/>
  <c r="AX175" i="170" s="1"/>
  <c r="AW175" i="170"/>
  <c r="AV175" i="170"/>
  <c r="AU175" i="170"/>
  <c r="AT175" i="170"/>
  <c r="AS175" i="170"/>
  <c r="AR175" i="170"/>
  <c r="U184" i="70"/>
  <c r="BG174" i="170" s="1"/>
  <c r="T184" i="70"/>
  <c r="BF174" i="170" s="1"/>
  <c r="S184" i="70"/>
  <c r="BE174" i="170" s="1"/>
  <c r="R184" i="70"/>
  <c r="BD174" i="170" s="1"/>
  <c r="O184" i="70"/>
  <c r="BA174" i="170" s="1"/>
  <c r="N184" i="70"/>
  <c r="AZ174" i="170" s="1"/>
  <c r="M184" i="70"/>
  <c r="AY174" i="170" s="1"/>
  <c r="L184" i="70"/>
  <c r="AX174" i="170" s="1"/>
  <c r="AW174" i="170"/>
  <c r="AV174" i="170"/>
  <c r="AU174" i="170"/>
  <c r="AT174" i="170"/>
  <c r="AS174" i="170"/>
  <c r="AR174" i="170"/>
  <c r="AU173" i="170"/>
  <c r="AT173" i="170"/>
  <c r="AS173" i="170"/>
  <c r="AR173" i="170"/>
  <c r="U182" i="70"/>
  <c r="BG172" i="170" s="1"/>
  <c r="T182" i="70"/>
  <c r="BF172" i="170" s="1"/>
  <c r="S182" i="70"/>
  <c r="BE172" i="170" s="1"/>
  <c r="R182" i="70"/>
  <c r="BD172" i="170" s="1"/>
  <c r="O182" i="70"/>
  <c r="BA172" i="170" s="1"/>
  <c r="N182" i="70"/>
  <c r="AZ172" i="170" s="1"/>
  <c r="M182" i="70"/>
  <c r="AY172" i="170" s="1"/>
  <c r="L182" i="70"/>
  <c r="AX172" i="170" s="1"/>
  <c r="AW172" i="170"/>
  <c r="AV172" i="170"/>
  <c r="AU172" i="170"/>
  <c r="AT172" i="170"/>
  <c r="AS172" i="170"/>
  <c r="AR172" i="170"/>
  <c r="U181" i="70"/>
  <c r="BG171" i="170" s="1"/>
  <c r="T181" i="70"/>
  <c r="BF171" i="170" s="1"/>
  <c r="S181" i="70"/>
  <c r="BE171" i="170" s="1"/>
  <c r="R181" i="70"/>
  <c r="BD171" i="170" s="1"/>
  <c r="O181" i="70"/>
  <c r="BA171" i="170" s="1"/>
  <c r="N181" i="70"/>
  <c r="AZ171" i="170" s="1"/>
  <c r="M181" i="70"/>
  <c r="AY171" i="170" s="1"/>
  <c r="L181" i="70"/>
  <c r="AX171" i="170" s="1"/>
  <c r="AW171" i="170"/>
  <c r="AV171" i="170"/>
  <c r="AU171" i="170"/>
  <c r="AT171" i="170"/>
  <c r="AR171" i="170"/>
  <c r="U179" i="70"/>
  <c r="BG169" i="170" s="1"/>
  <c r="T179" i="70"/>
  <c r="BF169" i="170" s="1"/>
  <c r="S179" i="70"/>
  <c r="BE169" i="170" s="1"/>
  <c r="R179" i="70"/>
  <c r="BD169" i="170" s="1"/>
  <c r="O179" i="70"/>
  <c r="BA169" i="170" s="1"/>
  <c r="N179" i="70"/>
  <c r="AZ169" i="170" s="1"/>
  <c r="M179" i="70"/>
  <c r="AY169" i="170" s="1"/>
  <c r="L179" i="70"/>
  <c r="AX169" i="170" s="1"/>
  <c r="AW169" i="170"/>
  <c r="AV169" i="170"/>
  <c r="AU169" i="170"/>
  <c r="AT169" i="170"/>
  <c r="AS169" i="170"/>
  <c r="AR169" i="170"/>
  <c r="AU161" i="170"/>
  <c r="AT161" i="170"/>
  <c r="AS161" i="170"/>
  <c r="AR161" i="170"/>
  <c r="U170" i="70"/>
  <c r="T170" i="70"/>
  <c r="BF160" i="170" s="1"/>
  <c r="S170" i="70"/>
  <c r="R170" i="70"/>
  <c r="BD160" i="170" s="1"/>
  <c r="O170" i="70"/>
  <c r="N170" i="70"/>
  <c r="AZ160" i="170" s="1"/>
  <c r="M170" i="70"/>
  <c r="AY160" i="170" s="1"/>
  <c r="L170" i="70"/>
  <c r="AX160" i="170" s="1"/>
  <c r="AW160" i="170"/>
  <c r="AV160" i="170"/>
  <c r="AT160" i="170"/>
  <c r="AR160" i="170"/>
  <c r="U169" i="70"/>
  <c r="BG159" i="170" s="1"/>
  <c r="T169" i="70"/>
  <c r="BF159" i="170" s="1"/>
  <c r="S169" i="70"/>
  <c r="BE159" i="170" s="1"/>
  <c r="R169" i="70"/>
  <c r="BD159" i="170" s="1"/>
  <c r="O169" i="70"/>
  <c r="BA159" i="170" s="1"/>
  <c r="N169" i="70"/>
  <c r="AZ159" i="170" s="1"/>
  <c r="M169" i="70"/>
  <c r="AY159" i="170" s="1"/>
  <c r="L169" i="70"/>
  <c r="AX159" i="170" s="1"/>
  <c r="AW159" i="170"/>
  <c r="AV159" i="170"/>
  <c r="AU159" i="170"/>
  <c r="AT159" i="170"/>
  <c r="AS159" i="170"/>
  <c r="AR159" i="170"/>
  <c r="U168" i="70"/>
  <c r="BG158" i="170" s="1"/>
  <c r="T168" i="70"/>
  <c r="BF158" i="170" s="1"/>
  <c r="S168" i="70"/>
  <c r="R168" i="70"/>
  <c r="BD158" i="170" s="1"/>
  <c r="O168" i="70"/>
  <c r="BA158" i="170" s="1"/>
  <c r="N168" i="70"/>
  <c r="AZ158" i="170" s="1"/>
  <c r="M168" i="70"/>
  <c r="L168" i="70"/>
  <c r="AX158" i="170" s="1"/>
  <c r="AV158" i="170"/>
  <c r="AT158" i="170"/>
  <c r="AR158" i="170"/>
  <c r="U167" i="70"/>
  <c r="BG157" i="170" s="1"/>
  <c r="T167" i="70"/>
  <c r="BF157" i="170" s="1"/>
  <c r="S167" i="70"/>
  <c r="BE157" i="170" s="1"/>
  <c r="R167" i="70"/>
  <c r="BD157" i="170" s="1"/>
  <c r="O167" i="70"/>
  <c r="BA157" i="170" s="1"/>
  <c r="N167" i="70"/>
  <c r="AZ157" i="170" s="1"/>
  <c r="M167" i="70"/>
  <c r="AY157" i="170" s="1"/>
  <c r="L167" i="70"/>
  <c r="AX157" i="170" s="1"/>
  <c r="AW157" i="170"/>
  <c r="AV157" i="170"/>
  <c r="AU157" i="170"/>
  <c r="AT157" i="170"/>
  <c r="AS157" i="170"/>
  <c r="AR157" i="170"/>
  <c r="AS165" i="70"/>
  <c r="AK165" i="70"/>
  <c r="AG165" i="70"/>
  <c r="AE165" i="70"/>
  <c r="AU155" i="170"/>
  <c r="AT155" i="170"/>
  <c r="AS155" i="170"/>
  <c r="AR155" i="170"/>
  <c r="U164" i="70"/>
  <c r="BG154" i="170" s="1"/>
  <c r="T164" i="70"/>
  <c r="BF154" i="170" s="1"/>
  <c r="S164" i="70"/>
  <c r="BE154" i="170" s="1"/>
  <c r="R164" i="70"/>
  <c r="BD154" i="170" s="1"/>
  <c r="O164" i="70"/>
  <c r="BA154" i="170" s="1"/>
  <c r="N164" i="70"/>
  <c r="AZ154" i="170" s="1"/>
  <c r="M164" i="70"/>
  <c r="AY154" i="170" s="1"/>
  <c r="L164" i="70"/>
  <c r="AX154" i="170" s="1"/>
  <c r="AW154" i="170"/>
  <c r="AV154" i="170"/>
  <c r="AU154" i="170"/>
  <c r="AT154" i="170"/>
  <c r="AS154" i="170"/>
  <c r="AR154" i="170"/>
  <c r="U163" i="70"/>
  <c r="BG153" i="170" s="1"/>
  <c r="T163" i="70"/>
  <c r="BF153" i="170" s="1"/>
  <c r="S163" i="70"/>
  <c r="BE153" i="170" s="1"/>
  <c r="R163" i="70"/>
  <c r="BD153" i="170" s="1"/>
  <c r="O163" i="70"/>
  <c r="BA153" i="170" s="1"/>
  <c r="N163" i="70"/>
  <c r="AZ153" i="170" s="1"/>
  <c r="M163" i="70"/>
  <c r="AY153" i="170" s="1"/>
  <c r="L163" i="70"/>
  <c r="AX153" i="170" s="1"/>
  <c r="AW153" i="170"/>
  <c r="AV153" i="170"/>
  <c r="AU153" i="170"/>
  <c r="AT153" i="170"/>
  <c r="AS153" i="170"/>
  <c r="AR153" i="170"/>
  <c r="U162" i="70"/>
  <c r="BG152" i="170" s="1"/>
  <c r="T162" i="70"/>
  <c r="BF152" i="170" s="1"/>
  <c r="S162" i="70"/>
  <c r="BE152" i="170" s="1"/>
  <c r="R162" i="70"/>
  <c r="BD152" i="170" s="1"/>
  <c r="O162" i="70"/>
  <c r="BA152" i="170" s="1"/>
  <c r="N162" i="70"/>
  <c r="AZ152" i="170" s="1"/>
  <c r="M162" i="70"/>
  <c r="AY152" i="170" s="1"/>
  <c r="L162" i="70"/>
  <c r="AX152" i="170" s="1"/>
  <c r="AW152" i="170"/>
  <c r="AV152" i="170"/>
  <c r="AU152" i="170"/>
  <c r="AT152" i="170"/>
  <c r="AS152" i="170"/>
  <c r="AR152" i="170"/>
  <c r="U161" i="70"/>
  <c r="BG151" i="170" s="1"/>
  <c r="T161" i="70"/>
  <c r="BF151" i="170" s="1"/>
  <c r="S161" i="70"/>
  <c r="BE151" i="170" s="1"/>
  <c r="R161" i="70"/>
  <c r="BD151" i="170" s="1"/>
  <c r="O161" i="70"/>
  <c r="BA151" i="170" s="1"/>
  <c r="N161" i="70"/>
  <c r="AZ151" i="170" s="1"/>
  <c r="M161" i="70"/>
  <c r="AY151" i="170" s="1"/>
  <c r="L161" i="70"/>
  <c r="AX151" i="170" s="1"/>
  <c r="AW151" i="170"/>
  <c r="AV151" i="170"/>
  <c r="AU151" i="170"/>
  <c r="AT151" i="170"/>
  <c r="AS151" i="170"/>
  <c r="AR151" i="170"/>
  <c r="AS159" i="70"/>
  <c r="AQ159" i="70"/>
  <c r="AM159" i="70"/>
  <c r="AI159" i="70"/>
  <c r="AG159" i="70"/>
  <c r="AE159" i="70"/>
  <c r="AU149" i="170"/>
  <c r="AT149" i="170"/>
  <c r="AS149" i="170"/>
  <c r="AR149" i="170"/>
  <c r="U158" i="70"/>
  <c r="BG148" i="170" s="1"/>
  <c r="T158" i="70"/>
  <c r="BF148" i="170" s="1"/>
  <c r="S158" i="70"/>
  <c r="BE148" i="170" s="1"/>
  <c r="R158" i="70"/>
  <c r="BD148" i="170" s="1"/>
  <c r="O158" i="70"/>
  <c r="BA148" i="170" s="1"/>
  <c r="N158" i="70"/>
  <c r="AZ148" i="170" s="1"/>
  <c r="M158" i="70"/>
  <c r="AY148" i="170" s="1"/>
  <c r="L158" i="70"/>
  <c r="AX148" i="170" s="1"/>
  <c r="AW148" i="170"/>
  <c r="AV148" i="170"/>
  <c r="AU148" i="170"/>
  <c r="AT148" i="170"/>
  <c r="AS148" i="170"/>
  <c r="AR148" i="170"/>
  <c r="U157" i="70"/>
  <c r="BG147" i="170" s="1"/>
  <c r="T157" i="70"/>
  <c r="BF147" i="170" s="1"/>
  <c r="S157" i="70"/>
  <c r="BE147" i="170" s="1"/>
  <c r="R157" i="70"/>
  <c r="BD147" i="170" s="1"/>
  <c r="O157" i="70"/>
  <c r="BA147" i="170" s="1"/>
  <c r="N157" i="70"/>
  <c r="AZ147" i="170" s="1"/>
  <c r="M157" i="70"/>
  <c r="AY147" i="170" s="1"/>
  <c r="L157" i="70"/>
  <c r="AX147" i="170" s="1"/>
  <c r="AW147" i="170"/>
  <c r="AV147" i="170"/>
  <c r="AU147" i="170"/>
  <c r="AT147" i="170"/>
  <c r="AS147" i="170"/>
  <c r="AR147" i="170"/>
  <c r="U156" i="70"/>
  <c r="BG146" i="170" s="1"/>
  <c r="T156" i="70"/>
  <c r="BF146" i="170" s="1"/>
  <c r="S156" i="70"/>
  <c r="BE146" i="170" s="1"/>
  <c r="R156" i="70"/>
  <c r="BD146" i="170" s="1"/>
  <c r="O156" i="70"/>
  <c r="BA146" i="170" s="1"/>
  <c r="N156" i="70"/>
  <c r="AZ146" i="170" s="1"/>
  <c r="M156" i="70"/>
  <c r="AY146" i="170" s="1"/>
  <c r="L156" i="70"/>
  <c r="AX146" i="170" s="1"/>
  <c r="AW146" i="170"/>
  <c r="AV146" i="170"/>
  <c r="AU146" i="170"/>
  <c r="AT146" i="170"/>
  <c r="AS146" i="170"/>
  <c r="AR146" i="170"/>
  <c r="U155" i="70"/>
  <c r="BG145" i="170" s="1"/>
  <c r="T155" i="70"/>
  <c r="BF145" i="170" s="1"/>
  <c r="S155" i="70"/>
  <c r="BE145" i="170" s="1"/>
  <c r="R155" i="70"/>
  <c r="BD145" i="170" s="1"/>
  <c r="O155" i="70"/>
  <c r="BA145" i="170" s="1"/>
  <c r="N155" i="70"/>
  <c r="AZ145" i="170" s="1"/>
  <c r="M155" i="70"/>
  <c r="AY145" i="170" s="1"/>
  <c r="L155" i="70"/>
  <c r="AX145" i="170" s="1"/>
  <c r="AW145" i="170"/>
  <c r="AV145" i="170"/>
  <c r="AU145" i="170"/>
  <c r="AT145" i="170"/>
  <c r="AS145" i="170"/>
  <c r="AR145" i="170"/>
  <c r="AT148" i="70"/>
  <c r="AU148" i="70" s="1"/>
  <c r="AR148" i="70"/>
  <c r="AS148" i="70" s="1"/>
  <c r="AP148" i="70"/>
  <c r="AQ148" i="70" s="1"/>
  <c r="AN148" i="70"/>
  <c r="AO148" i="70" s="1"/>
  <c r="AL148" i="70"/>
  <c r="AM148" i="70" s="1"/>
  <c r="AJ148" i="70"/>
  <c r="AK148" i="70" s="1"/>
  <c r="AH148" i="70"/>
  <c r="AI148" i="70" s="1"/>
  <c r="AF148" i="70"/>
  <c r="AG148" i="70" s="1"/>
  <c r="AD148" i="70"/>
  <c r="AE148" i="70" s="1"/>
  <c r="AT147" i="70"/>
  <c r="AU147" i="70" s="1"/>
  <c r="AR147" i="70"/>
  <c r="AS147" i="70" s="1"/>
  <c r="AP147" i="70"/>
  <c r="AQ147" i="70" s="1"/>
  <c r="AN147" i="70"/>
  <c r="AO147" i="70" s="1"/>
  <c r="AL147" i="70"/>
  <c r="AM147" i="70" s="1"/>
  <c r="AJ147" i="70"/>
  <c r="AK147" i="70" s="1"/>
  <c r="AH147" i="70"/>
  <c r="AI147" i="70" s="1"/>
  <c r="AF147" i="70"/>
  <c r="AG147" i="70" s="1"/>
  <c r="AD147" i="70"/>
  <c r="AE147" i="70" s="1"/>
  <c r="AU146" i="70"/>
  <c r="AT146" i="70"/>
  <c r="AS146" i="70"/>
  <c r="AR146" i="70"/>
  <c r="AQ146" i="70"/>
  <c r="AP146" i="70"/>
  <c r="AO146" i="70"/>
  <c r="AN146" i="70"/>
  <c r="AM146" i="70"/>
  <c r="AL146" i="70"/>
  <c r="AK146" i="70"/>
  <c r="AJ146" i="70"/>
  <c r="AI146" i="70"/>
  <c r="AH146" i="70"/>
  <c r="AG146" i="70"/>
  <c r="AF146" i="70"/>
  <c r="AE146" i="70"/>
  <c r="AD146" i="70"/>
  <c r="AU145" i="70"/>
  <c r="AT145" i="70"/>
  <c r="AS145" i="70"/>
  <c r="AR145" i="70"/>
  <c r="AQ145" i="70"/>
  <c r="AP145" i="70"/>
  <c r="AO145" i="70"/>
  <c r="AN145" i="70"/>
  <c r="AM145" i="70"/>
  <c r="AL145" i="70"/>
  <c r="AK145" i="70"/>
  <c r="AJ145" i="70"/>
  <c r="AI145" i="70"/>
  <c r="AH145" i="70"/>
  <c r="AG145" i="70"/>
  <c r="AF145" i="70"/>
  <c r="AE145" i="70"/>
  <c r="AD145" i="70"/>
  <c r="AU144" i="70"/>
  <c r="AT144" i="70"/>
  <c r="AS144" i="70"/>
  <c r="AR144" i="70"/>
  <c r="AQ144" i="70"/>
  <c r="AP144" i="70"/>
  <c r="AO144" i="70"/>
  <c r="AN144" i="70"/>
  <c r="AM144" i="70"/>
  <c r="AL144" i="70"/>
  <c r="AK144" i="70"/>
  <c r="AJ144" i="70"/>
  <c r="AI144" i="70"/>
  <c r="AH144" i="70"/>
  <c r="AF144" i="70"/>
  <c r="AG144" i="70" s="1"/>
  <c r="AE144" i="70"/>
  <c r="AD144" i="70"/>
  <c r="AT143" i="70"/>
  <c r="AU143" i="70" s="1"/>
  <c r="AR143" i="70"/>
  <c r="AS143" i="70" s="1"/>
  <c r="AP143" i="70"/>
  <c r="AQ143" i="70" s="1"/>
  <c r="AN143" i="70"/>
  <c r="AO143" i="70" s="1"/>
  <c r="AL143" i="70"/>
  <c r="AM143" i="70" s="1"/>
  <c r="AJ143" i="70"/>
  <c r="AK143" i="70" s="1"/>
  <c r="AH143" i="70"/>
  <c r="AI143" i="70" s="1"/>
  <c r="AF143" i="70"/>
  <c r="AG143" i="70" s="1"/>
  <c r="AD143" i="70"/>
  <c r="AE143" i="70" s="1"/>
  <c r="AU142" i="70"/>
  <c r="AT142" i="70"/>
  <c r="AS142" i="70"/>
  <c r="AR142" i="70"/>
  <c r="AQ142" i="70"/>
  <c r="AP142" i="70"/>
  <c r="AO142" i="70"/>
  <c r="AN142" i="70"/>
  <c r="AM142" i="70"/>
  <c r="AL142" i="70"/>
  <c r="AK142" i="70"/>
  <c r="AJ142" i="70"/>
  <c r="AI142" i="70"/>
  <c r="AH142" i="70"/>
  <c r="AG142" i="70"/>
  <c r="AF142" i="70"/>
  <c r="AE142" i="70"/>
  <c r="AD142" i="70"/>
  <c r="AU141" i="70"/>
  <c r="AT141" i="70"/>
  <c r="AS141" i="70"/>
  <c r="AR141" i="70"/>
  <c r="AQ141" i="70"/>
  <c r="AP141" i="70"/>
  <c r="AO141" i="70"/>
  <c r="AN141" i="70"/>
  <c r="AM141" i="70"/>
  <c r="AL141" i="70"/>
  <c r="AK141" i="70"/>
  <c r="AJ141" i="70"/>
  <c r="AI141" i="70"/>
  <c r="AH141" i="70"/>
  <c r="AG141" i="70"/>
  <c r="AF141" i="70"/>
  <c r="AE141" i="70"/>
  <c r="AD141" i="70"/>
  <c r="AU131" i="170"/>
  <c r="AR131" i="170"/>
  <c r="U140" i="70"/>
  <c r="BG130" i="170" s="1"/>
  <c r="T140" i="70"/>
  <c r="BF130" i="170" s="1"/>
  <c r="S140" i="70"/>
  <c r="BE130" i="170" s="1"/>
  <c r="R140" i="70"/>
  <c r="BD130" i="170" s="1"/>
  <c r="O140" i="70"/>
  <c r="BA130" i="170" s="1"/>
  <c r="N140" i="70"/>
  <c r="AZ130" i="170" s="1"/>
  <c r="M140" i="70"/>
  <c r="AY130" i="170" s="1"/>
  <c r="L140" i="70"/>
  <c r="AX130" i="170" s="1"/>
  <c r="AW130" i="170"/>
  <c r="AV130" i="170"/>
  <c r="AU130" i="170"/>
  <c r="AT130" i="170"/>
  <c r="AS130" i="170"/>
  <c r="AR130" i="170"/>
  <c r="U139" i="70"/>
  <c r="BG129" i="170" s="1"/>
  <c r="T139" i="70"/>
  <c r="BF129" i="170" s="1"/>
  <c r="S139" i="70"/>
  <c r="R139" i="70"/>
  <c r="BD129" i="170" s="1"/>
  <c r="O139" i="70"/>
  <c r="N139" i="70"/>
  <c r="AZ129" i="170" s="1"/>
  <c r="M139" i="70"/>
  <c r="AY129" i="170" s="1"/>
  <c r="L139" i="70"/>
  <c r="AX129" i="170" s="1"/>
  <c r="AW129" i="170"/>
  <c r="AV129" i="170"/>
  <c r="AT129" i="170"/>
  <c r="AR129" i="170"/>
  <c r="U138" i="70"/>
  <c r="BG128" i="170" s="1"/>
  <c r="T138" i="70"/>
  <c r="BF128" i="170" s="1"/>
  <c r="S138" i="70"/>
  <c r="BE128" i="170" s="1"/>
  <c r="R138" i="70"/>
  <c r="BD128" i="170" s="1"/>
  <c r="O138" i="70"/>
  <c r="BA128" i="170" s="1"/>
  <c r="N138" i="70"/>
  <c r="AZ128" i="170" s="1"/>
  <c r="M138" i="70"/>
  <c r="AY128" i="170" s="1"/>
  <c r="L138" i="70"/>
  <c r="AX128" i="170" s="1"/>
  <c r="AW128" i="170"/>
  <c r="AV128" i="170"/>
  <c r="AU128" i="170"/>
  <c r="AT128" i="170"/>
  <c r="AS128" i="170"/>
  <c r="AR128" i="170"/>
  <c r="BD125" i="170"/>
  <c r="AZ125" i="170"/>
  <c r="H38" i="23"/>
  <c r="D38" i="23"/>
  <c r="D132" i="58" s="1"/>
  <c r="U134" i="70"/>
  <c r="BG124" i="170" s="1"/>
  <c r="T134" i="70"/>
  <c r="BF124" i="170" s="1"/>
  <c r="S134" i="70"/>
  <c r="BE124" i="170" s="1"/>
  <c r="R134" i="70"/>
  <c r="BD124" i="170" s="1"/>
  <c r="O134" i="70"/>
  <c r="BA124" i="170" s="1"/>
  <c r="N134" i="70"/>
  <c r="AZ124" i="170" s="1"/>
  <c r="M134" i="70"/>
  <c r="AY124" i="170" s="1"/>
  <c r="L134" i="70"/>
  <c r="AX124" i="170" s="1"/>
  <c r="AW124" i="170"/>
  <c r="AV124" i="170"/>
  <c r="AU124" i="170"/>
  <c r="AT124" i="170"/>
  <c r="AS124" i="170"/>
  <c r="AR124" i="170"/>
  <c r="BG123" i="170"/>
  <c r="BF123" i="170"/>
  <c r="BE123" i="170"/>
  <c r="AZ123" i="170"/>
  <c r="AY123" i="170"/>
  <c r="AW123" i="170"/>
  <c r="AS123" i="170"/>
  <c r="U132" i="70"/>
  <c r="BG122" i="170" s="1"/>
  <c r="T132" i="70"/>
  <c r="BF122" i="170" s="1"/>
  <c r="S132" i="70"/>
  <c r="BE122" i="170" s="1"/>
  <c r="R132" i="70"/>
  <c r="BD122" i="170" s="1"/>
  <c r="O132" i="70"/>
  <c r="BA122" i="170" s="1"/>
  <c r="N132" i="70"/>
  <c r="AZ122" i="170" s="1"/>
  <c r="M132" i="70"/>
  <c r="AY122" i="170" s="1"/>
  <c r="L132" i="70"/>
  <c r="AX122" i="170" s="1"/>
  <c r="AW122" i="170"/>
  <c r="AV122" i="170"/>
  <c r="AU122" i="170"/>
  <c r="AT122" i="170"/>
  <c r="AS122" i="170"/>
  <c r="AR122" i="170"/>
  <c r="AU118" i="170"/>
  <c r="AT118" i="170"/>
  <c r="AS118" i="170"/>
  <c r="AR118" i="170"/>
  <c r="U127" i="70"/>
  <c r="BG117" i="170" s="1"/>
  <c r="T127" i="70"/>
  <c r="BF117" i="170" s="1"/>
  <c r="S127" i="70"/>
  <c r="BE117" i="170" s="1"/>
  <c r="R127" i="70"/>
  <c r="BD117" i="170" s="1"/>
  <c r="O127" i="70"/>
  <c r="BA117" i="170" s="1"/>
  <c r="N127" i="70"/>
  <c r="AZ117" i="170" s="1"/>
  <c r="M127" i="70"/>
  <c r="AY117" i="170" s="1"/>
  <c r="L127" i="70"/>
  <c r="AX117" i="170" s="1"/>
  <c r="AW117" i="170"/>
  <c r="AV117" i="170"/>
  <c r="AU117" i="170"/>
  <c r="AT117" i="170"/>
  <c r="AS117" i="170"/>
  <c r="AR117" i="170"/>
  <c r="U126" i="70"/>
  <c r="T126" i="70"/>
  <c r="BF116" i="170" s="1"/>
  <c r="S126" i="70"/>
  <c r="R126" i="70"/>
  <c r="BD116" i="170" s="1"/>
  <c r="O126" i="70"/>
  <c r="N126" i="70"/>
  <c r="AZ116" i="170" s="1"/>
  <c r="M126" i="70"/>
  <c r="L126" i="70"/>
  <c r="AX116" i="170" s="1"/>
  <c r="AW116" i="170"/>
  <c r="AV116" i="170"/>
  <c r="AT116" i="170"/>
  <c r="AR116" i="170"/>
  <c r="U125" i="70"/>
  <c r="BG115" i="170" s="1"/>
  <c r="T125" i="70"/>
  <c r="BF115" i="170" s="1"/>
  <c r="S125" i="70"/>
  <c r="R125" i="70"/>
  <c r="BD115" i="170" s="1"/>
  <c r="O125" i="70"/>
  <c r="BA115" i="170" s="1"/>
  <c r="N125" i="70"/>
  <c r="AZ115" i="170" s="1"/>
  <c r="M125" i="70"/>
  <c r="L125" i="70"/>
  <c r="AX115" i="170" s="1"/>
  <c r="AV115" i="170"/>
  <c r="AT115" i="170"/>
  <c r="AR115" i="170"/>
  <c r="U124" i="70"/>
  <c r="BG114" i="170" s="1"/>
  <c r="T124" i="70"/>
  <c r="BF114" i="170" s="1"/>
  <c r="S124" i="70"/>
  <c r="R124" i="70"/>
  <c r="BD114" i="170" s="1"/>
  <c r="O124" i="70"/>
  <c r="BA114" i="170" s="1"/>
  <c r="N124" i="70"/>
  <c r="AZ114" i="170" s="1"/>
  <c r="M124" i="70"/>
  <c r="L124" i="70"/>
  <c r="AX114" i="170" s="1"/>
  <c r="AW114" i="170"/>
  <c r="AV114" i="170"/>
  <c r="AU114" i="170"/>
  <c r="AT114" i="170"/>
  <c r="AR114" i="170"/>
  <c r="AU113" i="170"/>
  <c r="AT113" i="170"/>
  <c r="AS113" i="170"/>
  <c r="AR113" i="170"/>
  <c r="U122" i="70"/>
  <c r="BG112" i="170" s="1"/>
  <c r="T122" i="70"/>
  <c r="BF112" i="170" s="1"/>
  <c r="S122" i="70"/>
  <c r="R122" i="70"/>
  <c r="BD112" i="170" s="1"/>
  <c r="O122" i="70"/>
  <c r="N122" i="70"/>
  <c r="AZ112" i="170" s="1"/>
  <c r="M122" i="70"/>
  <c r="AY112" i="170" s="1"/>
  <c r="L122" i="70"/>
  <c r="AX112" i="170" s="1"/>
  <c r="AW112" i="170"/>
  <c r="AV112" i="170"/>
  <c r="AU112" i="170"/>
  <c r="AT112" i="170"/>
  <c r="AR112" i="170"/>
  <c r="U121" i="70"/>
  <c r="BG111" i="170" s="1"/>
  <c r="T121" i="70"/>
  <c r="BF111" i="170" s="1"/>
  <c r="S121" i="70"/>
  <c r="R121" i="70"/>
  <c r="BD111" i="170" s="1"/>
  <c r="O121" i="70"/>
  <c r="N121" i="70"/>
  <c r="AZ111" i="170" s="1"/>
  <c r="M121" i="70"/>
  <c r="AY111" i="170" s="1"/>
  <c r="L121" i="70"/>
  <c r="AX111" i="170" s="1"/>
  <c r="AV111" i="170"/>
  <c r="AT111" i="170"/>
  <c r="AR111" i="170"/>
  <c r="U120" i="70"/>
  <c r="BG110" i="170" s="1"/>
  <c r="T120" i="70"/>
  <c r="BF110" i="170" s="1"/>
  <c r="S120" i="70"/>
  <c r="BE110" i="170" s="1"/>
  <c r="R120" i="70"/>
  <c r="BD110" i="170" s="1"/>
  <c r="O120" i="70"/>
  <c r="BA110" i="170" s="1"/>
  <c r="N120" i="70"/>
  <c r="AZ110" i="170" s="1"/>
  <c r="M120" i="70"/>
  <c r="AY110" i="170" s="1"/>
  <c r="L120" i="70"/>
  <c r="AX110" i="170" s="1"/>
  <c r="AW110" i="170"/>
  <c r="AV110" i="170"/>
  <c r="AU110" i="170"/>
  <c r="AT110" i="170"/>
  <c r="AR110" i="170"/>
  <c r="U119" i="70"/>
  <c r="BG109" i="170" s="1"/>
  <c r="T119" i="70"/>
  <c r="BF109" i="170" s="1"/>
  <c r="S119" i="70"/>
  <c r="BE109" i="170" s="1"/>
  <c r="R119" i="70"/>
  <c r="BD109" i="170" s="1"/>
  <c r="O119" i="70"/>
  <c r="BA109" i="170" s="1"/>
  <c r="N119" i="70"/>
  <c r="AZ109" i="170" s="1"/>
  <c r="M119" i="70"/>
  <c r="AY109" i="170" s="1"/>
  <c r="L119" i="70"/>
  <c r="AX109" i="170" s="1"/>
  <c r="AW109" i="170"/>
  <c r="AV109" i="170"/>
  <c r="AU109" i="170"/>
  <c r="AT109" i="170"/>
  <c r="AS109" i="170"/>
  <c r="AR109" i="170"/>
  <c r="AU108" i="170"/>
  <c r="AT108" i="170"/>
  <c r="AS108" i="170"/>
  <c r="AR108" i="170"/>
  <c r="U117" i="70"/>
  <c r="BG107" i="170" s="1"/>
  <c r="T117" i="70"/>
  <c r="BF107" i="170" s="1"/>
  <c r="S117" i="70"/>
  <c r="BE107" i="170" s="1"/>
  <c r="R117" i="70"/>
  <c r="BD107" i="170" s="1"/>
  <c r="O117" i="70"/>
  <c r="BA107" i="170" s="1"/>
  <c r="N117" i="70"/>
  <c r="AZ107" i="170" s="1"/>
  <c r="M117" i="70"/>
  <c r="AY107" i="170" s="1"/>
  <c r="L117" i="70"/>
  <c r="AX107" i="170" s="1"/>
  <c r="AW107" i="170"/>
  <c r="AV107" i="170"/>
  <c r="AU107" i="170"/>
  <c r="AT107" i="170"/>
  <c r="AS107" i="170"/>
  <c r="AR107" i="170"/>
  <c r="U116" i="70"/>
  <c r="BG106" i="170" s="1"/>
  <c r="T116" i="70"/>
  <c r="BF106" i="170" s="1"/>
  <c r="S116" i="70"/>
  <c r="R116" i="70"/>
  <c r="BD106" i="170" s="1"/>
  <c r="O116" i="70"/>
  <c r="N116" i="70"/>
  <c r="AZ106" i="170" s="1"/>
  <c r="M116" i="70"/>
  <c r="AY106" i="170" s="1"/>
  <c r="L116" i="70"/>
  <c r="AX106" i="170" s="1"/>
  <c r="AW106" i="170"/>
  <c r="AV106" i="170"/>
  <c r="AU106" i="170"/>
  <c r="AT106" i="170"/>
  <c r="AR106" i="170"/>
  <c r="O7" i="23"/>
  <c r="AY101" i="170"/>
  <c r="AF109" i="70"/>
  <c r="AG109" i="70" s="1"/>
  <c r="U109" i="70"/>
  <c r="BG100" i="170" s="1"/>
  <c r="T109" i="70"/>
  <c r="BF100" i="170" s="1"/>
  <c r="S109" i="70"/>
  <c r="BE100" i="170" s="1"/>
  <c r="R109" i="70"/>
  <c r="BD100" i="170" s="1"/>
  <c r="O109" i="70"/>
  <c r="BA100" i="170" s="1"/>
  <c r="N109" i="70"/>
  <c r="AZ100" i="170" s="1"/>
  <c r="M109" i="70"/>
  <c r="AY100" i="170" s="1"/>
  <c r="L109" i="70"/>
  <c r="AX100" i="170" s="1"/>
  <c r="AW100" i="170"/>
  <c r="AV100" i="170"/>
  <c r="AT100" i="170"/>
  <c r="AS100" i="170"/>
  <c r="AR100" i="170"/>
  <c r="AU96" i="170"/>
  <c r="AT96" i="170"/>
  <c r="AS96" i="170"/>
  <c r="AR96" i="170"/>
  <c r="U104" i="70"/>
  <c r="T104" i="70"/>
  <c r="BF95" i="170" s="1"/>
  <c r="S104" i="70"/>
  <c r="R104" i="70"/>
  <c r="BD95" i="170" s="1"/>
  <c r="O104" i="70"/>
  <c r="BA95" i="170" s="1"/>
  <c r="N104" i="70"/>
  <c r="AZ95" i="170" s="1"/>
  <c r="M104" i="70"/>
  <c r="AY95" i="170" s="1"/>
  <c r="L104" i="70"/>
  <c r="AX95" i="170" s="1"/>
  <c r="AV95" i="170"/>
  <c r="AT95" i="170"/>
  <c r="AS95" i="170"/>
  <c r="AR95" i="170"/>
  <c r="U103" i="70"/>
  <c r="BG94" i="170" s="1"/>
  <c r="T103" i="70"/>
  <c r="BF94" i="170" s="1"/>
  <c r="S103" i="70"/>
  <c r="BE94" i="170" s="1"/>
  <c r="R103" i="70"/>
  <c r="BD94" i="170" s="1"/>
  <c r="O103" i="70"/>
  <c r="BA94" i="170" s="1"/>
  <c r="N103" i="70"/>
  <c r="AZ94" i="170" s="1"/>
  <c r="M103" i="70"/>
  <c r="AY94" i="170" s="1"/>
  <c r="L103" i="70"/>
  <c r="AX94" i="170" s="1"/>
  <c r="AW94" i="170"/>
  <c r="AV94" i="170"/>
  <c r="AU94" i="170"/>
  <c r="AT94" i="170"/>
  <c r="AR94" i="170"/>
  <c r="U102" i="70"/>
  <c r="BG93" i="170" s="1"/>
  <c r="T102" i="70"/>
  <c r="BF93" i="170" s="1"/>
  <c r="S102" i="70"/>
  <c r="BE93" i="170" s="1"/>
  <c r="R102" i="70"/>
  <c r="BD93" i="170" s="1"/>
  <c r="O102" i="70"/>
  <c r="BA93" i="170" s="1"/>
  <c r="N102" i="70"/>
  <c r="AZ93" i="170" s="1"/>
  <c r="M102" i="70"/>
  <c r="AY93" i="170" s="1"/>
  <c r="L102" i="70"/>
  <c r="AX93" i="170" s="1"/>
  <c r="AW93" i="170"/>
  <c r="AV93" i="170"/>
  <c r="AU93" i="170"/>
  <c r="AT93" i="170"/>
  <c r="AS93" i="170"/>
  <c r="AR93" i="170"/>
  <c r="U101" i="70"/>
  <c r="T101" i="70"/>
  <c r="BF92" i="170" s="1"/>
  <c r="S101" i="70"/>
  <c r="R101" i="70"/>
  <c r="BD92" i="170" s="1"/>
  <c r="O101" i="70"/>
  <c r="N101" i="70"/>
  <c r="AZ92" i="170" s="1"/>
  <c r="M101" i="70"/>
  <c r="L101" i="70"/>
  <c r="AX92" i="170" s="1"/>
  <c r="AV92" i="170"/>
  <c r="AU92" i="170"/>
  <c r="AT92" i="170"/>
  <c r="AR92" i="170"/>
  <c r="U100" i="70"/>
  <c r="BG91" i="170" s="1"/>
  <c r="T100" i="70"/>
  <c r="BF91" i="170" s="1"/>
  <c r="S100" i="70"/>
  <c r="R100" i="70"/>
  <c r="BD91" i="170" s="1"/>
  <c r="O100" i="70"/>
  <c r="N100" i="70"/>
  <c r="AZ91" i="170" s="1"/>
  <c r="M100" i="70"/>
  <c r="AY91" i="170" s="1"/>
  <c r="L100" i="70"/>
  <c r="AX91" i="170" s="1"/>
  <c r="AW91" i="170"/>
  <c r="AV91" i="170"/>
  <c r="AT91" i="170"/>
  <c r="AR91" i="170"/>
  <c r="U99" i="70"/>
  <c r="BG90" i="170" s="1"/>
  <c r="T99" i="70"/>
  <c r="BF90" i="170" s="1"/>
  <c r="S99" i="70"/>
  <c r="BE90" i="170" s="1"/>
  <c r="R99" i="70"/>
  <c r="BD90" i="170" s="1"/>
  <c r="O99" i="70"/>
  <c r="BA90" i="170" s="1"/>
  <c r="N99" i="70"/>
  <c r="AZ90" i="170" s="1"/>
  <c r="M99" i="70"/>
  <c r="AY90" i="170" s="1"/>
  <c r="L99" i="70"/>
  <c r="AX90" i="170" s="1"/>
  <c r="AW90" i="170"/>
  <c r="AV90" i="170"/>
  <c r="AU90" i="170"/>
  <c r="AT90" i="170"/>
  <c r="AS90" i="170"/>
  <c r="AR90" i="170"/>
  <c r="U97" i="70"/>
  <c r="BG89" i="170" s="1"/>
  <c r="T97" i="70"/>
  <c r="BF89" i="170" s="1"/>
  <c r="S97" i="70"/>
  <c r="BE89" i="170" s="1"/>
  <c r="R97" i="70"/>
  <c r="BD89" i="170" s="1"/>
  <c r="O97" i="70"/>
  <c r="BA89" i="170" s="1"/>
  <c r="N97" i="70"/>
  <c r="AZ89" i="170" s="1"/>
  <c r="M97" i="70"/>
  <c r="AY89" i="170" s="1"/>
  <c r="L97" i="70"/>
  <c r="AX89" i="170" s="1"/>
  <c r="AW89" i="170"/>
  <c r="AV89" i="170"/>
  <c r="AU89" i="170"/>
  <c r="AT89" i="170"/>
  <c r="AS89" i="170"/>
  <c r="AR89" i="170"/>
  <c r="U96" i="70"/>
  <c r="BG88" i="170" s="1"/>
  <c r="T96" i="70"/>
  <c r="BF88" i="170" s="1"/>
  <c r="S96" i="70"/>
  <c r="BE88" i="170" s="1"/>
  <c r="R96" i="70"/>
  <c r="BD88" i="170" s="1"/>
  <c r="O96" i="70"/>
  <c r="BA88" i="170" s="1"/>
  <c r="N96" i="70"/>
  <c r="AZ88" i="170" s="1"/>
  <c r="M96" i="70"/>
  <c r="AY88" i="170" s="1"/>
  <c r="L96" i="70"/>
  <c r="AX88" i="170" s="1"/>
  <c r="AW88" i="170"/>
  <c r="AV88" i="170"/>
  <c r="AU88" i="170"/>
  <c r="AT88" i="170"/>
  <c r="AS88" i="170"/>
  <c r="AR88" i="170"/>
  <c r="U95" i="70"/>
  <c r="BG87" i="170" s="1"/>
  <c r="T95" i="70"/>
  <c r="BF87" i="170" s="1"/>
  <c r="S95" i="70"/>
  <c r="BE87" i="170" s="1"/>
  <c r="R95" i="70"/>
  <c r="BD87" i="170" s="1"/>
  <c r="O95" i="70"/>
  <c r="BA87" i="170" s="1"/>
  <c r="N95" i="70"/>
  <c r="AZ87" i="170" s="1"/>
  <c r="M95" i="70"/>
  <c r="AY87" i="170" s="1"/>
  <c r="L95" i="70"/>
  <c r="AX87" i="170" s="1"/>
  <c r="AW87" i="170"/>
  <c r="AV87" i="170"/>
  <c r="AU87" i="170"/>
  <c r="AT87" i="170"/>
  <c r="AS87" i="170"/>
  <c r="AR87" i="170"/>
  <c r="U94" i="70"/>
  <c r="BG86" i="170" s="1"/>
  <c r="T94" i="70"/>
  <c r="BF86" i="170" s="1"/>
  <c r="S94" i="70"/>
  <c r="R94" i="70"/>
  <c r="BD86" i="170" s="1"/>
  <c r="O94" i="70"/>
  <c r="BA86" i="170" s="1"/>
  <c r="N94" i="70"/>
  <c r="AZ86" i="170" s="1"/>
  <c r="M94" i="70"/>
  <c r="AY86" i="170" s="1"/>
  <c r="L94" i="70"/>
  <c r="AX86" i="170" s="1"/>
  <c r="AV86" i="170"/>
  <c r="AT86" i="170"/>
  <c r="AS86" i="170"/>
  <c r="AR86" i="170"/>
  <c r="U93" i="70"/>
  <c r="T93" i="70"/>
  <c r="BF85" i="170" s="1"/>
  <c r="S93" i="70"/>
  <c r="R93" i="70"/>
  <c r="BD85" i="170" s="1"/>
  <c r="O93" i="70"/>
  <c r="N93" i="70"/>
  <c r="AZ85" i="170" s="1"/>
  <c r="M93" i="70"/>
  <c r="L93" i="70"/>
  <c r="AX85" i="170" s="1"/>
  <c r="AW85" i="170"/>
  <c r="AV85" i="170"/>
  <c r="AT85" i="170"/>
  <c r="AS85" i="170"/>
  <c r="AR85" i="170"/>
  <c r="U92" i="70"/>
  <c r="BG84" i="170" s="1"/>
  <c r="T92" i="70"/>
  <c r="BF84" i="170" s="1"/>
  <c r="S92" i="70"/>
  <c r="BE84" i="170" s="1"/>
  <c r="R92" i="70"/>
  <c r="BD84" i="170" s="1"/>
  <c r="O92" i="70"/>
  <c r="BA84" i="170" s="1"/>
  <c r="N92" i="70"/>
  <c r="AZ84" i="170" s="1"/>
  <c r="M92" i="70"/>
  <c r="AY84" i="170" s="1"/>
  <c r="L92" i="70"/>
  <c r="AX84" i="170" s="1"/>
  <c r="AW84" i="170"/>
  <c r="AV84" i="170"/>
  <c r="AU84" i="170"/>
  <c r="AT84" i="170"/>
  <c r="AS84" i="170"/>
  <c r="AR84" i="170"/>
  <c r="AU83" i="170"/>
  <c r="AT83" i="170"/>
  <c r="AS83" i="170"/>
  <c r="AR83" i="170"/>
  <c r="U90" i="70"/>
  <c r="BG82" i="170" s="1"/>
  <c r="T90" i="70"/>
  <c r="BF82" i="170" s="1"/>
  <c r="S90" i="70"/>
  <c r="BE82" i="170" s="1"/>
  <c r="R90" i="70"/>
  <c r="BD82" i="170" s="1"/>
  <c r="O90" i="70"/>
  <c r="BA82" i="170" s="1"/>
  <c r="N90" i="70"/>
  <c r="AZ82" i="170" s="1"/>
  <c r="M90" i="70"/>
  <c r="AY82" i="170" s="1"/>
  <c r="L90" i="70"/>
  <c r="AX82" i="170" s="1"/>
  <c r="AW82" i="170"/>
  <c r="AV82" i="170"/>
  <c r="AU82" i="170"/>
  <c r="AT82" i="170"/>
  <c r="AS82" i="170"/>
  <c r="AR82" i="170"/>
  <c r="U89" i="70"/>
  <c r="T89" i="70"/>
  <c r="BF81" i="170" s="1"/>
  <c r="S89" i="70"/>
  <c r="R89" i="70"/>
  <c r="BD81" i="170" s="1"/>
  <c r="O89" i="70"/>
  <c r="N89" i="70"/>
  <c r="AZ81" i="170" s="1"/>
  <c r="M89" i="70"/>
  <c r="L89" i="70"/>
  <c r="AX81" i="170" s="1"/>
  <c r="AW81" i="170"/>
  <c r="AV81" i="170"/>
  <c r="AT81" i="170"/>
  <c r="AR81" i="170"/>
  <c r="U88" i="70"/>
  <c r="BG80" i="170" s="1"/>
  <c r="T88" i="70"/>
  <c r="BF80" i="170" s="1"/>
  <c r="S88" i="70"/>
  <c r="BE80" i="170" s="1"/>
  <c r="R88" i="70"/>
  <c r="BD80" i="170" s="1"/>
  <c r="O88" i="70"/>
  <c r="BA80" i="170" s="1"/>
  <c r="N88" i="70"/>
  <c r="AZ80" i="170" s="1"/>
  <c r="M88" i="70"/>
  <c r="AY80" i="170" s="1"/>
  <c r="L88" i="70"/>
  <c r="AX80" i="170" s="1"/>
  <c r="AW80" i="170"/>
  <c r="AV80" i="170"/>
  <c r="AU80" i="170"/>
  <c r="AT80" i="170"/>
  <c r="AS80" i="170"/>
  <c r="AR80" i="170"/>
  <c r="U87" i="70"/>
  <c r="T87" i="70"/>
  <c r="BF79" i="170" s="1"/>
  <c r="S87" i="70"/>
  <c r="R87" i="70"/>
  <c r="BD79" i="170" s="1"/>
  <c r="O87" i="70"/>
  <c r="N87" i="70"/>
  <c r="AZ79" i="170" s="1"/>
  <c r="M87" i="70"/>
  <c r="AY79" i="170" s="1"/>
  <c r="L87" i="70"/>
  <c r="AX79" i="170" s="1"/>
  <c r="AV79" i="170"/>
  <c r="AT79" i="170"/>
  <c r="AR79" i="170"/>
  <c r="U86" i="70"/>
  <c r="T86" i="70"/>
  <c r="BF78" i="170" s="1"/>
  <c r="S86" i="70"/>
  <c r="BE78" i="170" s="1"/>
  <c r="R86" i="70"/>
  <c r="BD78" i="170" s="1"/>
  <c r="O86" i="70"/>
  <c r="BA78" i="170" s="1"/>
  <c r="N86" i="70"/>
  <c r="AZ78" i="170" s="1"/>
  <c r="M86" i="70"/>
  <c r="L86" i="70"/>
  <c r="AX78" i="170" s="1"/>
  <c r="AV78" i="170"/>
  <c r="AT78" i="170"/>
  <c r="AS78" i="170"/>
  <c r="AR78" i="170"/>
  <c r="U85" i="70"/>
  <c r="BG77" i="170" s="1"/>
  <c r="T85" i="70"/>
  <c r="BF77" i="170" s="1"/>
  <c r="S85" i="70"/>
  <c r="BE77" i="170" s="1"/>
  <c r="R85" i="70"/>
  <c r="BD77" i="170" s="1"/>
  <c r="O85" i="70"/>
  <c r="BA77" i="170" s="1"/>
  <c r="N85" i="70"/>
  <c r="AZ77" i="170" s="1"/>
  <c r="M85" i="70"/>
  <c r="AY77" i="170" s="1"/>
  <c r="L85" i="70"/>
  <c r="AX77" i="170" s="1"/>
  <c r="AW77" i="170"/>
  <c r="AV77" i="170"/>
  <c r="AU77" i="170"/>
  <c r="AT77" i="170"/>
  <c r="AS77" i="170"/>
  <c r="AR77" i="170"/>
  <c r="U83" i="70"/>
  <c r="BG75" i="170" s="1"/>
  <c r="T83" i="70"/>
  <c r="BF75" i="170" s="1"/>
  <c r="S83" i="70"/>
  <c r="R83" i="70"/>
  <c r="BD75" i="170" s="1"/>
  <c r="O83" i="70"/>
  <c r="N83" i="70"/>
  <c r="AZ75" i="170" s="1"/>
  <c r="M83" i="70"/>
  <c r="L83" i="70"/>
  <c r="AX75" i="170" s="1"/>
  <c r="AV75" i="170"/>
  <c r="AU75" i="170"/>
  <c r="AT75" i="170"/>
  <c r="AR75" i="170"/>
  <c r="U82" i="70"/>
  <c r="BG74" i="170" s="1"/>
  <c r="T82" i="70"/>
  <c r="BF74" i="170" s="1"/>
  <c r="S82" i="70"/>
  <c r="BE74" i="170" s="1"/>
  <c r="R82" i="70"/>
  <c r="BD74" i="170" s="1"/>
  <c r="O82" i="70"/>
  <c r="BA74" i="170" s="1"/>
  <c r="N82" i="70"/>
  <c r="AZ74" i="170" s="1"/>
  <c r="M82" i="70"/>
  <c r="AY74" i="170" s="1"/>
  <c r="L82" i="70"/>
  <c r="AX74" i="170" s="1"/>
  <c r="AW74" i="170"/>
  <c r="AV74" i="170"/>
  <c r="AU74" i="170"/>
  <c r="AT74" i="170"/>
  <c r="AS74" i="170"/>
  <c r="AR74" i="170"/>
  <c r="U81" i="70"/>
  <c r="BG73" i="170" s="1"/>
  <c r="T81" i="70"/>
  <c r="BF73" i="170" s="1"/>
  <c r="S81" i="70"/>
  <c r="BE73" i="170" s="1"/>
  <c r="R81" i="70"/>
  <c r="BD73" i="170" s="1"/>
  <c r="O81" i="70"/>
  <c r="BA73" i="170" s="1"/>
  <c r="N81" i="70"/>
  <c r="AZ73" i="170" s="1"/>
  <c r="M81" i="70"/>
  <c r="AY73" i="170" s="1"/>
  <c r="L81" i="70"/>
  <c r="AX73" i="170" s="1"/>
  <c r="AW73" i="170"/>
  <c r="AV73" i="170"/>
  <c r="AU73" i="170"/>
  <c r="AT73" i="170"/>
  <c r="AS73" i="170"/>
  <c r="AR73" i="170"/>
  <c r="U80" i="70"/>
  <c r="BG72" i="170" s="1"/>
  <c r="T80" i="70"/>
  <c r="BF72" i="170" s="1"/>
  <c r="S80" i="70"/>
  <c r="BE72" i="170" s="1"/>
  <c r="R80" i="70"/>
  <c r="BD72" i="170" s="1"/>
  <c r="O80" i="70"/>
  <c r="BA72" i="170" s="1"/>
  <c r="N80" i="70"/>
  <c r="AZ72" i="170" s="1"/>
  <c r="M80" i="70"/>
  <c r="AY72" i="170" s="1"/>
  <c r="L80" i="70"/>
  <c r="AX72" i="170" s="1"/>
  <c r="AW72" i="170"/>
  <c r="AV72" i="170"/>
  <c r="AU72" i="170"/>
  <c r="AT72" i="170"/>
  <c r="AS72" i="170"/>
  <c r="AR72" i="170"/>
  <c r="U79" i="70"/>
  <c r="BG71" i="170" s="1"/>
  <c r="T79" i="70"/>
  <c r="BF71" i="170" s="1"/>
  <c r="S79" i="70"/>
  <c r="BE71" i="170" s="1"/>
  <c r="R79" i="70"/>
  <c r="BD71" i="170" s="1"/>
  <c r="O79" i="70"/>
  <c r="BA71" i="170" s="1"/>
  <c r="N79" i="70"/>
  <c r="AZ71" i="170" s="1"/>
  <c r="M79" i="70"/>
  <c r="AY71" i="170" s="1"/>
  <c r="L79" i="70"/>
  <c r="AX71" i="170" s="1"/>
  <c r="AW71" i="170"/>
  <c r="AV71" i="170"/>
  <c r="AU71" i="170"/>
  <c r="AT71" i="170"/>
  <c r="AS71" i="170"/>
  <c r="AR71" i="170"/>
  <c r="U78" i="70"/>
  <c r="BG70" i="170" s="1"/>
  <c r="T78" i="70"/>
  <c r="BF70" i="170" s="1"/>
  <c r="S78" i="70"/>
  <c r="BE70" i="170" s="1"/>
  <c r="R78" i="70"/>
  <c r="BD70" i="170" s="1"/>
  <c r="O78" i="70"/>
  <c r="BA70" i="170" s="1"/>
  <c r="N78" i="70"/>
  <c r="AZ70" i="170" s="1"/>
  <c r="M78" i="70"/>
  <c r="AY70" i="170" s="1"/>
  <c r="L78" i="70"/>
  <c r="AX70" i="170" s="1"/>
  <c r="AW70" i="170"/>
  <c r="AV70" i="170"/>
  <c r="AU70" i="170"/>
  <c r="AT70" i="170"/>
  <c r="AS70" i="170"/>
  <c r="AR70" i="170"/>
  <c r="AU69" i="170"/>
  <c r="AT69" i="170"/>
  <c r="AS69" i="170"/>
  <c r="AR69" i="170"/>
  <c r="U76" i="70"/>
  <c r="BG68" i="170" s="1"/>
  <c r="T76" i="70"/>
  <c r="BF68" i="170" s="1"/>
  <c r="S76" i="70"/>
  <c r="BE68" i="170" s="1"/>
  <c r="R76" i="70"/>
  <c r="BD68" i="170" s="1"/>
  <c r="O76" i="70"/>
  <c r="BA68" i="170" s="1"/>
  <c r="N76" i="70"/>
  <c r="AZ68" i="170" s="1"/>
  <c r="M76" i="70"/>
  <c r="AY68" i="170" s="1"/>
  <c r="L76" i="70"/>
  <c r="AX68" i="170" s="1"/>
  <c r="AW68" i="170"/>
  <c r="AV68" i="170"/>
  <c r="AU68" i="170"/>
  <c r="AT68" i="170"/>
  <c r="AS68" i="170"/>
  <c r="AR68" i="170"/>
  <c r="U75" i="70"/>
  <c r="BG67" i="170" s="1"/>
  <c r="T75" i="70"/>
  <c r="BF67" i="170" s="1"/>
  <c r="S75" i="70"/>
  <c r="R75" i="70"/>
  <c r="BD67" i="170" s="1"/>
  <c r="O75" i="70"/>
  <c r="N75" i="70"/>
  <c r="AZ67" i="170" s="1"/>
  <c r="M75" i="70"/>
  <c r="L75" i="70"/>
  <c r="AX67" i="170" s="1"/>
  <c r="AW67" i="170"/>
  <c r="AV67" i="170"/>
  <c r="AT67" i="170"/>
  <c r="AS67" i="170"/>
  <c r="AR67" i="170"/>
  <c r="U74" i="70"/>
  <c r="BG66" i="170" s="1"/>
  <c r="T74" i="70"/>
  <c r="BF66" i="170" s="1"/>
  <c r="S74" i="70"/>
  <c r="BE66" i="170" s="1"/>
  <c r="R74" i="70"/>
  <c r="BD66" i="170" s="1"/>
  <c r="O74" i="70"/>
  <c r="BA66" i="170" s="1"/>
  <c r="N74" i="70"/>
  <c r="AZ66" i="170" s="1"/>
  <c r="M74" i="70"/>
  <c r="AY66" i="170" s="1"/>
  <c r="L74" i="70"/>
  <c r="AX66" i="170" s="1"/>
  <c r="AW66" i="170"/>
  <c r="AV66" i="170"/>
  <c r="AU66" i="170"/>
  <c r="AT66" i="170"/>
  <c r="AS66" i="170"/>
  <c r="AR66" i="170"/>
  <c r="U73" i="70"/>
  <c r="BG65" i="170" s="1"/>
  <c r="T73" i="70"/>
  <c r="BF65" i="170" s="1"/>
  <c r="S73" i="70"/>
  <c r="BE65" i="170" s="1"/>
  <c r="R73" i="70"/>
  <c r="BD65" i="170" s="1"/>
  <c r="O73" i="70"/>
  <c r="BA65" i="170" s="1"/>
  <c r="N73" i="70"/>
  <c r="AZ65" i="170" s="1"/>
  <c r="M73" i="70"/>
  <c r="AY65" i="170" s="1"/>
  <c r="L73" i="70"/>
  <c r="AX65" i="170" s="1"/>
  <c r="AW65" i="170"/>
  <c r="AV65" i="170"/>
  <c r="AU65" i="170"/>
  <c r="AT65" i="170"/>
  <c r="AS65" i="170"/>
  <c r="AR65" i="170"/>
  <c r="M71" i="70"/>
  <c r="AY64" i="170" s="1"/>
  <c r="L71" i="70"/>
  <c r="AW64" i="170"/>
  <c r="AV64" i="170"/>
  <c r="U70" i="70"/>
  <c r="BG63" i="170" s="1"/>
  <c r="T70" i="70"/>
  <c r="BF63" i="170" s="1"/>
  <c r="S70" i="70"/>
  <c r="BE63" i="170" s="1"/>
  <c r="R70" i="70"/>
  <c r="BD63" i="170" s="1"/>
  <c r="O70" i="70"/>
  <c r="BA63" i="170" s="1"/>
  <c r="N70" i="70"/>
  <c r="AZ63" i="170" s="1"/>
  <c r="M70" i="70"/>
  <c r="AY63" i="170" s="1"/>
  <c r="L70" i="70"/>
  <c r="AX63" i="170" s="1"/>
  <c r="AW63" i="170"/>
  <c r="AV63" i="170"/>
  <c r="AU63" i="170"/>
  <c r="AT63" i="170"/>
  <c r="AS63" i="170"/>
  <c r="AR63" i="170"/>
  <c r="U69" i="70"/>
  <c r="BG62" i="170" s="1"/>
  <c r="T69" i="70"/>
  <c r="BF62" i="170" s="1"/>
  <c r="S69" i="70"/>
  <c r="BE62" i="170" s="1"/>
  <c r="R69" i="70"/>
  <c r="BD62" i="170" s="1"/>
  <c r="O69" i="70"/>
  <c r="BA62" i="170" s="1"/>
  <c r="N69" i="70"/>
  <c r="AZ62" i="170" s="1"/>
  <c r="M69" i="70"/>
  <c r="AY62" i="170" s="1"/>
  <c r="L69" i="70"/>
  <c r="AX62" i="170" s="1"/>
  <c r="AW62" i="170"/>
  <c r="AV62" i="170"/>
  <c r="AU62" i="170"/>
  <c r="AT62" i="170"/>
  <c r="AS62" i="170"/>
  <c r="AR62" i="170"/>
  <c r="U68" i="70"/>
  <c r="BG61" i="170" s="1"/>
  <c r="T68" i="70"/>
  <c r="BF61" i="170" s="1"/>
  <c r="S68" i="70"/>
  <c r="BE61" i="170" s="1"/>
  <c r="R68" i="70"/>
  <c r="BD61" i="170" s="1"/>
  <c r="O68" i="70"/>
  <c r="BA61" i="170" s="1"/>
  <c r="N68" i="70"/>
  <c r="AZ61" i="170" s="1"/>
  <c r="M68" i="70"/>
  <c r="AY61" i="170" s="1"/>
  <c r="L68" i="70"/>
  <c r="AX61" i="170" s="1"/>
  <c r="AW61" i="170"/>
  <c r="AV61" i="170"/>
  <c r="AU61" i="170"/>
  <c r="AT61" i="170"/>
  <c r="AS61" i="170"/>
  <c r="AR61" i="170"/>
  <c r="U66" i="70"/>
  <c r="BG59" i="170" s="1"/>
  <c r="T66" i="70"/>
  <c r="BF59" i="170" s="1"/>
  <c r="S66" i="70"/>
  <c r="BE59" i="170" s="1"/>
  <c r="R66" i="70"/>
  <c r="BD59" i="170" s="1"/>
  <c r="O66" i="70"/>
  <c r="BA59" i="170" s="1"/>
  <c r="N66" i="70"/>
  <c r="AZ59" i="170" s="1"/>
  <c r="M66" i="70"/>
  <c r="AY59" i="170" s="1"/>
  <c r="L66" i="70"/>
  <c r="AX59" i="170" s="1"/>
  <c r="AW59" i="170"/>
  <c r="AV59" i="170"/>
  <c r="AU59" i="170"/>
  <c r="AT59" i="170"/>
  <c r="AS59" i="170"/>
  <c r="AR59" i="170"/>
  <c r="U65" i="70"/>
  <c r="BG58" i="170" s="1"/>
  <c r="T65" i="70"/>
  <c r="BF58" i="170" s="1"/>
  <c r="S65" i="70"/>
  <c r="BE58" i="170" s="1"/>
  <c r="R65" i="70"/>
  <c r="BD58" i="170" s="1"/>
  <c r="O65" i="70"/>
  <c r="BA58" i="170" s="1"/>
  <c r="N65" i="70"/>
  <c r="AZ58" i="170" s="1"/>
  <c r="M65" i="70"/>
  <c r="AY58" i="170" s="1"/>
  <c r="L65" i="70"/>
  <c r="AX58" i="170" s="1"/>
  <c r="AW58" i="170"/>
  <c r="AV58" i="170"/>
  <c r="AU58" i="170"/>
  <c r="AT58" i="170"/>
  <c r="AS58" i="170"/>
  <c r="AR58" i="170"/>
  <c r="U64" i="70"/>
  <c r="BG57" i="170" s="1"/>
  <c r="T64" i="70"/>
  <c r="BF57" i="170" s="1"/>
  <c r="S64" i="70"/>
  <c r="BE57" i="170" s="1"/>
  <c r="R64" i="70"/>
  <c r="BD57" i="170" s="1"/>
  <c r="O64" i="70"/>
  <c r="BA57" i="170" s="1"/>
  <c r="N64" i="70"/>
  <c r="AZ57" i="170" s="1"/>
  <c r="M64" i="70"/>
  <c r="AY57" i="170" s="1"/>
  <c r="L64" i="70"/>
  <c r="AX57" i="170" s="1"/>
  <c r="AW57" i="170"/>
  <c r="AV57" i="170"/>
  <c r="AU57" i="170"/>
  <c r="AT57" i="170"/>
  <c r="AS57" i="170"/>
  <c r="AR57" i="170"/>
  <c r="U63" i="70"/>
  <c r="T63" i="70"/>
  <c r="BF56" i="170" s="1"/>
  <c r="S63" i="70"/>
  <c r="R63" i="70"/>
  <c r="BD56" i="170" s="1"/>
  <c r="O63" i="70"/>
  <c r="BA56" i="170" s="1"/>
  <c r="N63" i="70"/>
  <c r="AZ56" i="170" s="1"/>
  <c r="M63" i="70"/>
  <c r="L63" i="70"/>
  <c r="AX56" i="170" s="1"/>
  <c r="AV56" i="170"/>
  <c r="AT56" i="170"/>
  <c r="AS56" i="170"/>
  <c r="AR56" i="170"/>
  <c r="U62" i="70"/>
  <c r="BG55" i="170" s="1"/>
  <c r="T62" i="70"/>
  <c r="BF55" i="170" s="1"/>
  <c r="S62" i="70"/>
  <c r="BE55" i="170" s="1"/>
  <c r="R62" i="70"/>
  <c r="BD55" i="170" s="1"/>
  <c r="O62" i="70"/>
  <c r="BA55" i="170" s="1"/>
  <c r="N62" i="70"/>
  <c r="AZ55" i="170" s="1"/>
  <c r="M62" i="70"/>
  <c r="AY55" i="170" s="1"/>
  <c r="L62" i="70"/>
  <c r="AW55" i="170"/>
  <c r="AV55" i="170"/>
  <c r="AU55" i="170"/>
  <c r="AT55" i="170"/>
  <c r="AS55" i="170"/>
  <c r="AR55" i="170"/>
  <c r="AS44" i="70"/>
  <c r="AR44" i="70"/>
  <c r="AQ44" i="70"/>
  <c r="AP44" i="70"/>
  <c r="AM44" i="70"/>
  <c r="AL44" i="70"/>
  <c r="AI44" i="70"/>
  <c r="AH44" i="70"/>
  <c r="AG44" i="70"/>
  <c r="AF44" i="70"/>
  <c r="AE44" i="70"/>
  <c r="AD44" i="70"/>
  <c r="AX37" i="170"/>
  <c r="AU34" i="170"/>
  <c r="AT34" i="170"/>
  <c r="AS34" i="170"/>
  <c r="AR34" i="170"/>
  <c r="U40" i="70"/>
  <c r="BG33" i="170" s="1"/>
  <c r="T40" i="70"/>
  <c r="BF33" i="170" s="1"/>
  <c r="S40" i="70"/>
  <c r="BE33" i="170" s="1"/>
  <c r="R40" i="70"/>
  <c r="BD33" i="170" s="1"/>
  <c r="O40" i="70"/>
  <c r="BA33" i="170" s="1"/>
  <c r="N40" i="70"/>
  <c r="AZ33" i="170" s="1"/>
  <c r="M40" i="70"/>
  <c r="AY33" i="170" s="1"/>
  <c r="L40" i="70"/>
  <c r="AX33" i="170" s="1"/>
  <c r="AW33" i="170"/>
  <c r="AV33" i="170"/>
  <c r="AU33" i="170"/>
  <c r="AT33" i="170"/>
  <c r="AS33" i="170"/>
  <c r="AR33" i="170"/>
  <c r="AU39" i="70"/>
  <c r="AT39" i="70"/>
  <c r="AS39" i="70"/>
  <c r="AR39" i="70"/>
  <c r="AQ39" i="70"/>
  <c r="AP39" i="70"/>
  <c r="AO39" i="70"/>
  <c r="AN39" i="70"/>
  <c r="AM39" i="70"/>
  <c r="AL39" i="70"/>
  <c r="AK39" i="70"/>
  <c r="AJ39" i="70"/>
  <c r="AI39" i="70"/>
  <c r="AH39" i="70"/>
  <c r="AG39" i="70"/>
  <c r="AF39" i="70"/>
  <c r="AE39" i="70"/>
  <c r="AD39" i="70"/>
  <c r="AU38" i="70"/>
  <c r="AT38" i="70"/>
  <c r="AS38" i="70"/>
  <c r="AR38" i="70"/>
  <c r="AQ38" i="70"/>
  <c r="AP38" i="70"/>
  <c r="AO38" i="70"/>
  <c r="AN38" i="70"/>
  <c r="AM38" i="70"/>
  <c r="AL38" i="70"/>
  <c r="AK38" i="70"/>
  <c r="AJ38" i="70"/>
  <c r="AI38" i="70"/>
  <c r="AH38" i="70"/>
  <c r="AG38" i="70"/>
  <c r="AF38" i="70"/>
  <c r="AE38" i="70"/>
  <c r="AD38" i="70"/>
  <c r="U37" i="70"/>
  <c r="BG30" i="170" s="1"/>
  <c r="T37" i="70"/>
  <c r="BF30" i="170" s="1"/>
  <c r="S37" i="70"/>
  <c r="BE30" i="170" s="1"/>
  <c r="R37" i="70"/>
  <c r="BD30" i="170" s="1"/>
  <c r="O37" i="70"/>
  <c r="BA30" i="170" s="1"/>
  <c r="N37" i="70"/>
  <c r="AZ30" i="170" s="1"/>
  <c r="M37" i="70"/>
  <c r="AY30" i="170" s="1"/>
  <c r="L37" i="70"/>
  <c r="AX30" i="170" s="1"/>
  <c r="AW30" i="170"/>
  <c r="AV30" i="170"/>
  <c r="AU30" i="170"/>
  <c r="AT30" i="170"/>
  <c r="AS30" i="170"/>
  <c r="AR30" i="170"/>
  <c r="AU36" i="70"/>
  <c r="AT36" i="70"/>
  <c r="AS36" i="70"/>
  <c r="AR36" i="70"/>
  <c r="AQ36" i="70"/>
  <c r="AP36" i="70"/>
  <c r="AO36" i="70"/>
  <c r="AN36" i="70"/>
  <c r="AM36" i="70"/>
  <c r="AL36" i="70"/>
  <c r="AK36" i="70"/>
  <c r="AJ36" i="70"/>
  <c r="AI36" i="70"/>
  <c r="AH36" i="70"/>
  <c r="AG36" i="70"/>
  <c r="AF36" i="70"/>
  <c r="AE36" i="70"/>
  <c r="AD36" i="70"/>
  <c r="U35" i="70"/>
  <c r="BG28" i="170" s="1"/>
  <c r="T35" i="70"/>
  <c r="BF28" i="170" s="1"/>
  <c r="S35" i="70"/>
  <c r="BE28" i="170" s="1"/>
  <c r="R35" i="70"/>
  <c r="BD28" i="170" s="1"/>
  <c r="O35" i="70"/>
  <c r="BA28" i="170" s="1"/>
  <c r="N35" i="70"/>
  <c r="AZ28" i="170" s="1"/>
  <c r="M35" i="70"/>
  <c r="AY28" i="170" s="1"/>
  <c r="L35" i="70"/>
  <c r="AX28" i="170" s="1"/>
  <c r="AW28" i="170"/>
  <c r="AV28" i="170"/>
  <c r="AU28" i="170"/>
  <c r="AT28" i="170"/>
  <c r="AS28" i="170"/>
  <c r="AR28" i="170"/>
  <c r="AU34" i="70"/>
  <c r="AT34" i="70"/>
  <c r="AS34" i="70"/>
  <c r="AR34" i="70"/>
  <c r="AQ34" i="70"/>
  <c r="AP34" i="70"/>
  <c r="AO34" i="70"/>
  <c r="AN34" i="70"/>
  <c r="AM34" i="70"/>
  <c r="AL34" i="70"/>
  <c r="AK34" i="70"/>
  <c r="AJ34" i="70"/>
  <c r="AI34" i="70"/>
  <c r="AH34" i="70"/>
  <c r="AG34" i="70"/>
  <c r="AF34" i="70"/>
  <c r="AE34" i="70"/>
  <c r="AD34" i="70"/>
  <c r="U33" i="70"/>
  <c r="BG26" i="170" s="1"/>
  <c r="T33" i="70"/>
  <c r="BF26" i="170" s="1"/>
  <c r="S33" i="70"/>
  <c r="BE26" i="170" s="1"/>
  <c r="R33" i="70"/>
  <c r="BD26" i="170" s="1"/>
  <c r="O33" i="70"/>
  <c r="BA26" i="170" s="1"/>
  <c r="N33" i="70"/>
  <c r="AZ26" i="170" s="1"/>
  <c r="M33" i="70"/>
  <c r="AY26" i="170" s="1"/>
  <c r="L33" i="70"/>
  <c r="AX26" i="170" s="1"/>
  <c r="AW26" i="170"/>
  <c r="AV26" i="170"/>
  <c r="AU26" i="170"/>
  <c r="AT26" i="170"/>
  <c r="AS26" i="170"/>
  <c r="AR26" i="170"/>
  <c r="AU24" i="170"/>
  <c r="AT24" i="170"/>
  <c r="AS24" i="170"/>
  <c r="AR24" i="170"/>
  <c r="U30" i="70"/>
  <c r="BG23" i="170" s="1"/>
  <c r="T30" i="70"/>
  <c r="BF23" i="170" s="1"/>
  <c r="S30" i="70"/>
  <c r="BE23" i="170" s="1"/>
  <c r="R30" i="70"/>
  <c r="BD23" i="170" s="1"/>
  <c r="O30" i="70"/>
  <c r="BA23" i="170" s="1"/>
  <c r="N30" i="70"/>
  <c r="AZ23" i="170" s="1"/>
  <c r="M30" i="70"/>
  <c r="AY23" i="170" s="1"/>
  <c r="L30" i="70"/>
  <c r="AX23" i="170" s="1"/>
  <c r="AW23" i="170"/>
  <c r="AV23" i="170"/>
  <c r="AU23" i="170"/>
  <c r="AT23" i="170"/>
  <c r="AS23" i="170"/>
  <c r="AR23" i="170"/>
  <c r="AU29" i="70"/>
  <c r="AT29" i="70"/>
  <c r="AS29" i="70"/>
  <c r="AR29" i="70"/>
  <c r="AQ29" i="70"/>
  <c r="AP29" i="70"/>
  <c r="AO29" i="70"/>
  <c r="AN29" i="70"/>
  <c r="AM29" i="70"/>
  <c r="AL29" i="70"/>
  <c r="AK29" i="70"/>
  <c r="AJ29" i="70"/>
  <c r="AI29" i="70"/>
  <c r="AH29" i="70"/>
  <c r="AG29" i="70"/>
  <c r="AF29" i="70"/>
  <c r="AE29" i="70"/>
  <c r="AD29" i="70"/>
  <c r="AU28" i="70"/>
  <c r="AT28" i="70"/>
  <c r="AS28" i="70"/>
  <c r="AR28" i="70"/>
  <c r="AQ28" i="70"/>
  <c r="AP28" i="70"/>
  <c r="AO28" i="70"/>
  <c r="AN28" i="70"/>
  <c r="AM28" i="70"/>
  <c r="AL28" i="70"/>
  <c r="AK28" i="70"/>
  <c r="AJ28" i="70"/>
  <c r="AI28" i="70"/>
  <c r="AH28" i="70"/>
  <c r="AG28" i="70"/>
  <c r="AF28" i="70"/>
  <c r="AE28" i="70"/>
  <c r="AD28" i="70"/>
  <c r="AU27" i="70"/>
  <c r="AT27" i="70"/>
  <c r="AS27" i="70"/>
  <c r="AR27" i="70"/>
  <c r="AQ27" i="70"/>
  <c r="AP27" i="70"/>
  <c r="AO27" i="70"/>
  <c r="AN27" i="70"/>
  <c r="AM27" i="70"/>
  <c r="AL27" i="70"/>
  <c r="AK27" i="70"/>
  <c r="AJ27" i="70"/>
  <c r="AI27" i="70"/>
  <c r="AH27" i="70"/>
  <c r="AG27" i="70"/>
  <c r="AF27" i="70"/>
  <c r="AE27" i="70"/>
  <c r="AD27" i="70"/>
  <c r="AU26" i="70"/>
  <c r="AT26" i="70"/>
  <c r="AS26" i="70"/>
  <c r="AR26" i="70"/>
  <c r="AQ26" i="70"/>
  <c r="AP26" i="70"/>
  <c r="AO26" i="70"/>
  <c r="AN26" i="70"/>
  <c r="AM26" i="70"/>
  <c r="AL26" i="70"/>
  <c r="AK26" i="70"/>
  <c r="AJ26" i="70"/>
  <c r="AI26" i="70"/>
  <c r="AH26" i="70"/>
  <c r="AG26" i="70"/>
  <c r="AF26" i="70"/>
  <c r="AE26" i="70"/>
  <c r="AD26" i="70"/>
  <c r="U25" i="70"/>
  <c r="BG18" i="170" s="1"/>
  <c r="T25" i="70"/>
  <c r="BF18" i="170" s="1"/>
  <c r="S25" i="70"/>
  <c r="BE18" i="170" s="1"/>
  <c r="R25" i="70"/>
  <c r="BD18" i="170" s="1"/>
  <c r="O25" i="70"/>
  <c r="BA18" i="170" s="1"/>
  <c r="N25" i="70"/>
  <c r="AZ18" i="170" s="1"/>
  <c r="M25" i="70"/>
  <c r="AY18" i="170" s="1"/>
  <c r="L25" i="70"/>
  <c r="AX18" i="170" s="1"/>
  <c r="AW18" i="170"/>
  <c r="AV18" i="170"/>
  <c r="AU18" i="170"/>
  <c r="AT18" i="170"/>
  <c r="AS18" i="170"/>
  <c r="AR18" i="170"/>
  <c r="AU24" i="70"/>
  <c r="AT24" i="70"/>
  <c r="AS24" i="70"/>
  <c r="AR24" i="70"/>
  <c r="AQ24" i="70"/>
  <c r="AP24" i="70"/>
  <c r="AO24" i="70"/>
  <c r="AN24" i="70"/>
  <c r="AM24" i="70"/>
  <c r="AL24" i="70"/>
  <c r="AK24" i="70"/>
  <c r="AJ24" i="70"/>
  <c r="AI24" i="70"/>
  <c r="AH24" i="70"/>
  <c r="AG24" i="70"/>
  <c r="AF24" i="70"/>
  <c r="AE24" i="70"/>
  <c r="AD24" i="70"/>
  <c r="U23" i="70"/>
  <c r="BG16" i="170" s="1"/>
  <c r="T23" i="70"/>
  <c r="BF16" i="170" s="1"/>
  <c r="S23" i="70"/>
  <c r="BE16" i="170" s="1"/>
  <c r="R23" i="70"/>
  <c r="BD16" i="170" s="1"/>
  <c r="O23" i="70"/>
  <c r="BA16" i="170" s="1"/>
  <c r="N23" i="70"/>
  <c r="AZ16" i="170" s="1"/>
  <c r="M23" i="70"/>
  <c r="AY16" i="170" s="1"/>
  <c r="L23" i="70"/>
  <c r="AX16" i="170" s="1"/>
  <c r="AW16" i="170"/>
  <c r="AV16" i="170"/>
  <c r="AU16" i="170"/>
  <c r="AT16" i="170"/>
  <c r="AS16" i="170"/>
  <c r="AR16" i="170"/>
  <c r="U22" i="70"/>
  <c r="BG15" i="170" s="1"/>
  <c r="T22" i="70"/>
  <c r="BF15" i="170" s="1"/>
  <c r="S22" i="70"/>
  <c r="BE15" i="170" s="1"/>
  <c r="R22" i="70"/>
  <c r="BD15" i="170" s="1"/>
  <c r="O22" i="70"/>
  <c r="BA15" i="170" s="1"/>
  <c r="N22" i="70"/>
  <c r="AZ15" i="170" s="1"/>
  <c r="M22" i="70"/>
  <c r="AY15" i="170" s="1"/>
  <c r="L22" i="70"/>
  <c r="AX15" i="170" s="1"/>
  <c r="AW15" i="170"/>
  <c r="AV15" i="170"/>
  <c r="AU15" i="170"/>
  <c r="AT15" i="170"/>
  <c r="AS15" i="170"/>
  <c r="AR15" i="170"/>
  <c r="U20" i="70"/>
  <c r="T20" i="70"/>
  <c r="S20" i="70"/>
  <c r="R20" i="70"/>
  <c r="O20" i="70"/>
  <c r="N20" i="70"/>
  <c r="M20" i="70"/>
  <c r="L20" i="70"/>
  <c r="U19" i="70"/>
  <c r="T19" i="70"/>
  <c r="S19" i="70"/>
  <c r="R19" i="70"/>
  <c r="O19" i="70"/>
  <c r="N19" i="70"/>
  <c r="M19" i="70"/>
  <c r="L19" i="70"/>
  <c r="U17" i="70"/>
  <c r="T17" i="70"/>
  <c r="S17" i="70"/>
  <c r="R17" i="70"/>
  <c r="O17" i="70"/>
  <c r="N17" i="70"/>
  <c r="M17" i="70"/>
  <c r="L17" i="70"/>
  <c r="AR10" i="170"/>
  <c r="U15" i="70"/>
  <c r="T15" i="70"/>
  <c r="S15" i="70"/>
  <c r="R15" i="70"/>
  <c r="O15" i="70"/>
  <c r="N15" i="70"/>
  <c r="M15" i="70"/>
  <c r="L15" i="70"/>
  <c r="U14" i="70"/>
  <c r="T14" i="70"/>
  <c r="S14" i="70"/>
  <c r="R14" i="70"/>
  <c r="L14" i="70"/>
  <c r="H2" i="89"/>
  <c r="A60" i="43"/>
  <c r="A59" i="43"/>
  <c r="E68" i="43"/>
  <c r="E67" i="43"/>
  <c r="A58" i="43"/>
  <c r="H57" i="43"/>
  <c r="H56" i="43"/>
  <c r="A56" i="43"/>
  <c r="A55" i="43"/>
  <c r="A54" i="43"/>
  <c r="A53" i="43"/>
  <c r="A52" i="43"/>
  <c r="A51" i="43"/>
  <c r="A50" i="43"/>
  <c r="A49" i="43"/>
  <c r="A48" i="43"/>
  <c r="A47" i="43"/>
  <c r="D68" i="43"/>
  <c r="D67" i="43"/>
  <c r="A46" i="43"/>
  <c r="H45" i="43"/>
  <c r="A45" i="43"/>
  <c r="H44" i="43"/>
  <c r="A44" i="43"/>
  <c r="H43" i="43"/>
  <c r="A43" i="43"/>
  <c r="A42" i="43"/>
  <c r="A41" i="43"/>
  <c r="A40" i="43"/>
  <c r="A39" i="43"/>
  <c r="A38" i="43"/>
  <c r="A37" i="43"/>
  <c r="A36" i="43"/>
  <c r="A35" i="43"/>
  <c r="A34" i="43"/>
  <c r="A33" i="43"/>
  <c r="A32" i="43"/>
  <c r="A31" i="43"/>
  <c r="A30" i="43"/>
  <c r="A28" i="43"/>
  <c r="H27" i="43"/>
  <c r="A27" i="43"/>
  <c r="A26" i="43"/>
  <c r="A25" i="43"/>
  <c r="A24" i="43"/>
  <c r="H23" i="43"/>
  <c r="A23" i="43"/>
  <c r="A22" i="43"/>
  <c r="A21" i="43"/>
  <c r="A20" i="43"/>
  <c r="A19" i="43"/>
  <c r="A18" i="43"/>
  <c r="A17" i="43"/>
  <c r="A16" i="43"/>
  <c r="A15" i="43"/>
  <c r="A14" i="43"/>
  <c r="A13" i="43"/>
  <c r="A12" i="43"/>
  <c r="A11" i="43"/>
  <c r="A10" i="43"/>
  <c r="A9" i="43"/>
  <c r="A8" i="43"/>
  <c r="A7" i="43"/>
  <c r="A6" i="43"/>
  <c r="A5" i="43"/>
  <c r="S22" i="100"/>
  <c r="V22" i="100" s="1"/>
  <c r="S21" i="100"/>
  <c r="V21" i="100" s="1"/>
  <c r="S20" i="100"/>
  <c r="V20" i="100" s="1"/>
  <c r="S19" i="100"/>
  <c r="V19" i="100" s="1"/>
  <c r="S18" i="100"/>
  <c r="V18" i="100" s="1"/>
  <c r="S17" i="100"/>
  <c r="V17" i="100" s="1"/>
  <c r="S16" i="100"/>
  <c r="V16" i="100" s="1"/>
  <c r="S15" i="100"/>
  <c r="V15" i="100" s="1"/>
  <c r="S14" i="100"/>
  <c r="V14" i="100" s="1"/>
  <c r="S13" i="100"/>
  <c r="V13" i="100" s="1"/>
  <c r="S12" i="100"/>
  <c r="V12" i="100" s="1"/>
  <c r="S11" i="100"/>
  <c r="V11" i="100" s="1"/>
  <c r="S10" i="100"/>
  <c r="V10" i="100" s="1"/>
  <c r="S9" i="100"/>
  <c r="V9" i="100" s="1"/>
  <c r="S8" i="100"/>
  <c r="V8" i="100" s="1"/>
  <c r="S7" i="100"/>
  <c r="V7" i="100" s="1"/>
  <c r="S6" i="100"/>
  <c r="V6" i="100" s="1"/>
  <c r="S5" i="100"/>
  <c r="V5" i="100" s="1"/>
  <c r="S4" i="100"/>
  <c r="V4" i="100" s="1"/>
  <c r="T50" i="31"/>
  <c r="T49" i="31"/>
  <c r="T48" i="31"/>
  <c r="T47" i="31"/>
  <c r="T46" i="31"/>
  <c r="T45" i="31"/>
  <c r="T44" i="31"/>
  <c r="T43" i="31"/>
  <c r="T42" i="31"/>
  <c r="T41" i="31"/>
  <c r="T40" i="31"/>
  <c r="T39" i="31"/>
  <c r="T38" i="31"/>
  <c r="T37" i="31"/>
  <c r="T36" i="31"/>
  <c r="T35" i="31"/>
  <c r="T33" i="31"/>
  <c r="T32" i="31"/>
  <c r="T31" i="31"/>
  <c r="T30" i="31"/>
  <c r="BN28" i="31"/>
  <c r="BM28" i="31"/>
  <c r="AJ29" i="31"/>
  <c r="AI29" i="31"/>
  <c r="AH29" i="31"/>
  <c r="AG29" i="31"/>
  <c r="AD28" i="31"/>
  <c r="AD29" i="31" s="1"/>
  <c r="AC28" i="31"/>
  <c r="AC29" i="31" s="1"/>
  <c r="AB28" i="31"/>
  <c r="AB29" i="31" s="1"/>
  <c r="AA28" i="31"/>
  <c r="Z28" i="31"/>
  <c r="Z29" i="31" s="1"/>
  <c r="Y28" i="31"/>
  <c r="Y29" i="31" s="1"/>
  <c r="X28" i="31"/>
  <c r="X29" i="31" s="1"/>
  <c r="W28" i="31"/>
  <c r="V28" i="31"/>
  <c r="V29" i="31" s="1"/>
  <c r="U28" i="31"/>
  <c r="U29" i="31" s="1"/>
  <c r="BV26" i="31"/>
  <c r="BU26" i="31"/>
  <c r="BT26" i="31"/>
  <c r="BS26" i="31"/>
  <c r="BP26" i="31"/>
  <c r="BR26" i="31" s="1"/>
  <c r="BO26" i="31"/>
  <c r="BQ26" i="31" s="1"/>
  <c r="BL26" i="31"/>
  <c r="BK26" i="31"/>
  <c r="BJ26" i="31"/>
  <c r="BI26" i="31"/>
  <c r="BE26" i="31"/>
  <c r="BC26" i="31"/>
  <c r="AY26" i="31"/>
  <c r="AJ26" i="31"/>
  <c r="AI26" i="31"/>
  <c r="AH26" i="31"/>
  <c r="AG26" i="31"/>
  <c r="AD26" i="31"/>
  <c r="AC26" i="31"/>
  <c r="AB26" i="31"/>
  <c r="AA26" i="31"/>
  <c r="Z26" i="31"/>
  <c r="Y26" i="31"/>
  <c r="X26" i="31"/>
  <c r="W26" i="31"/>
  <c r="V26" i="31"/>
  <c r="U26" i="31"/>
  <c r="BV25" i="31"/>
  <c r="BU25" i="31"/>
  <c r="BT25" i="31"/>
  <c r="BS25" i="31"/>
  <c r="BP25" i="31"/>
  <c r="BR25" i="31" s="1"/>
  <c r="BO25" i="31"/>
  <c r="BQ25" i="31" s="1"/>
  <c r="BL25" i="31"/>
  <c r="BK25" i="31"/>
  <c r="BJ25" i="31"/>
  <c r="BI25" i="31"/>
  <c r="BE25" i="31"/>
  <c r="BC25" i="31"/>
  <c r="AY25" i="31"/>
  <c r="AJ25" i="31"/>
  <c r="AI25" i="31"/>
  <c r="AH25" i="31"/>
  <c r="AG25" i="31"/>
  <c r="AD25" i="31"/>
  <c r="AC25" i="31"/>
  <c r="AB25" i="31"/>
  <c r="AA25" i="31"/>
  <c r="Z25" i="31"/>
  <c r="Y25" i="31"/>
  <c r="X25" i="31"/>
  <c r="W25" i="31"/>
  <c r="V25" i="31"/>
  <c r="U25" i="31"/>
  <c r="BV24" i="31"/>
  <c r="BU24" i="31"/>
  <c r="BT24" i="31"/>
  <c r="BS24" i="31"/>
  <c r="BP24" i="31"/>
  <c r="BR24" i="31" s="1"/>
  <c r="BO24" i="31"/>
  <c r="BQ24" i="31" s="1"/>
  <c r="BL24" i="31"/>
  <c r="BK24" i="31"/>
  <c r="BJ24" i="31"/>
  <c r="BI24" i="31"/>
  <c r="BE24" i="31"/>
  <c r="BC24" i="31"/>
  <c r="AY24" i="31"/>
  <c r="AJ24" i="31"/>
  <c r="AI24" i="31"/>
  <c r="AH24" i="31"/>
  <c r="AG24" i="31"/>
  <c r="AD24" i="31"/>
  <c r="AC24" i="31"/>
  <c r="AB24" i="31"/>
  <c r="AA24" i="31"/>
  <c r="Z24" i="31"/>
  <c r="Y24" i="31"/>
  <c r="X24" i="31"/>
  <c r="W24" i="31"/>
  <c r="V24" i="31"/>
  <c r="U24" i="31"/>
  <c r="BV23" i="31"/>
  <c r="BU23" i="31"/>
  <c r="BT23" i="31"/>
  <c r="BS23" i="31"/>
  <c r="BP23" i="31"/>
  <c r="BR23" i="31" s="1"/>
  <c r="BO23" i="31"/>
  <c r="BQ23" i="31" s="1"/>
  <c r="BL23" i="31"/>
  <c r="BK23" i="31"/>
  <c r="BJ23" i="31"/>
  <c r="BI23" i="31"/>
  <c r="BE23" i="31"/>
  <c r="BC23" i="31"/>
  <c r="AY23" i="31"/>
  <c r="AJ23" i="31"/>
  <c r="AI23" i="31"/>
  <c r="AH23" i="31"/>
  <c r="AG23" i="31"/>
  <c r="AD23" i="31"/>
  <c r="AC23" i="31"/>
  <c r="AB23" i="31"/>
  <c r="AA23" i="31"/>
  <c r="Z23" i="31"/>
  <c r="Y23" i="31"/>
  <c r="X23" i="31"/>
  <c r="W23" i="31"/>
  <c r="V23" i="31"/>
  <c r="U23" i="31"/>
  <c r="BV22" i="31"/>
  <c r="BU22" i="31"/>
  <c r="BT22" i="31"/>
  <c r="BS22" i="31"/>
  <c r="BP22" i="31"/>
  <c r="BR22" i="31" s="1"/>
  <c r="BO22" i="31"/>
  <c r="BQ22" i="31" s="1"/>
  <c r="BL22" i="31"/>
  <c r="BK22" i="31"/>
  <c r="BJ22" i="31"/>
  <c r="BI22" i="31"/>
  <c r="BE22" i="31"/>
  <c r="BC22" i="31"/>
  <c r="AY22" i="31"/>
  <c r="AJ22" i="31"/>
  <c r="AI22" i="31"/>
  <c r="AH22" i="31"/>
  <c r="AG22" i="31"/>
  <c r="AD22" i="31"/>
  <c r="AC22" i="31"/>
  <c r="AB22" i="31"/>
  <c r="AA22" i="31"/>
  <c r="Z22" i="31"/>
  <c r="Y22" i="31"/>
  <c r="X22" i="31"/>
  <c r="W22" i="31"/>
  <c r="V22" i="31"/>
  <c r="U22" i="31"/>
  <c r="BV21" i="31"/>
  <c r="BU21" i="31"/>
  <c r="BT21" i="31"/>
  <c r="BS21" i="31"/>
  <c r="BP21" i="31"/>
  <c r="BR21" i="31" s="1"/>
  <c r="BO21" i="31"/>
  <c r="BQ21" i="31" s="1"/>
  <c r="BL21" i="31"/>
  <c r="BK21" i="31"/>
  <c r="BJ21" i="31"/>
  <c r="BI21" i="31"/>
  <c r="BE21" i="31"/>
  <c r="BC21" i="31"/>
  <c r="AY21" i="31"/>
  <c r="AJ21" i="31"/>
  <c r="AI21" i="31"/>
  <c r="AH21" i="31"/>
  <c r="AG21" i="31"/>
  <c r="AD21" i="31"/>
  <c r="AC21" i="31"/>
  <c r="AB21" i="31"/>
  <c r="AA21" i="31"/>
  <c r="Z21" i="31"/>
  <c r="Y21" i="31"/>
  <c r="X21" i="31"/>
  <c r="W21" i="31"/>
  <c r="V21" i="31"/>
  <c r="U21" i="31"/>
  <c r="BV20" i="31"/>
  <c r="BU20" i="31"/>
  <c r="BT20" i="31"/>
  <c r="BS20" i="31"/>
  <c r="BP20" i="31"/>
  <c r="BR20" i="31" s="1"/>
  <c r="BO20" i="31"/>
  <c r="BQ20" i="31" s="1"/>
  <c r="BL20" i="31"/>
  <c r="BK20" i="31"/>
  <c r="BJ20" i="31"/>
  <c r="BI20" i="31"/>
  <c r="BE20" i="31"/>
  <c r="BC20" i="31"/>
  <c r="AY20" i="31"/>
  <c r="AJ20" i="31"/>
  <c r="AI20" i="31"/>
  <c r="AH20" i="31"/>
  <c r="AG20" i="31"/>
  <c r="AD20" i="31"/>
  <c r="AC20" i="31"/>
  <c r="AB20" i="31"/>
  <c r="AA20" i="31"/>
  <c r="Z20" i="31"/>
  <c r="Y20" i="31"/>
  <c r="X20" i="31"/>
  <c r="W20" i="31"/>
  <c r="V20" i="31"/>
  <c r="U20" i="31"/>
  <c r="BV19" i="31"/>
  <c r="BU19" i="31"/>
  <c r="BT19" i="31"/>
  <c r="BS19" i="31"/>
  <c r="BP19" i="31"/>
  <c r="BR19" i="31" s="1"/>
  <c r="BO19" i="31"/>
  <c r="BQ19" i="31" s="1"/>
  <c r="BL19" i="31"/>
  <c r="BK19" i="31"/>
  <c r="BJ19" i="31"/>
  <c r="BI19" i="31"/>
  <c r="BE19" i="31"/>
  <c r="BC19" i="31"/>
  <c r="AY19" i="31"/>
  <c r="AJ19" i="31"/>
  <c r="AI19" i="31"/>
  <c r="AH19" i="31"/>
  <c r="AG19" i="31"/>
  <c r="AD19" i="31"/>
  <c r="AC19" i="31"/>
  <c r="AB19" i="31"/>
  <c r="AA19" i="31"/>
  <c r="Z19" i="31"/>
  <c r="Y19" i="31"/>
  <c r="X19" i="31"/>
  <c r="W19" i="31"/>
  <c r="V19" i="31"/>
  <c r="U19" i="31"/>
  <c r="BV18" i="31"/>
  <c r="BU18" i="31"/>
  <c r="BT18" i="31"/>
  <c r="BS18" i="31"/>
  <c r="BP18" i="31"/>
  <c r="BR18" i="31" s="1"/>
  <c r="BO18" i="31"/>
  <c r="BQ18" i="31" s="1"/>
  <c r="BL18" i="31"/>
  <c r="BK18" i="31"/>
  <c r="BJ18" i="31"/>
  <c r="BI18" i="31"/>
  <c r="BE18" i="31"/>
  <c r="BC18" i="31"/>
  <c r="AY18" i="31"/>
  <c r="AJ18" i="31"/>
  <c r="AI18" i="31"/>
  <c r="AH18" i="31"/>
  <c r="AG18" i="31"/>
  <c r="AD18" i="31"/>
  <c r="AC18" i="31"/>
  <c r="AB18" i="31"/>
  <c r="AA18" i="31"/>
  <c r="Z18" i="31"/>
  <c r="Y18" i="31"/>
  <c r="X18" i="31"/>
  <c r="W18" i="31"/>
  <c r="V18" i="31"/>
  <c r="U18" i="31"/>
  <c r="BV17" i="31"/>
  <c r="BU17" i="31"/>
  <c r="BT17" i="31"/>
  <c r="BS17" i="31"/>
  <c r="BP17" i="31"/>
  <c r="BO17" i="31"/>
  <c r="BQ17" i="31" s="1"/>
  <c r="BL17" i="31"/>
  <c r="BK17" i="31"/>
  <c r="BJ17" i="31"/>
  <c r="BI17" i="31"/>
  <c r="BE17" i="31"/>
  <c r="BC17" i="31"/>
  <c r="AY17" i="31"/>
  <c r="AJ17" i="31"/>
  <c r="AI17" i="31"/>
  <c r="AH17" i="31"/>
  <c r="AG17" i="31"/>
  <c r="AD17" i="31"/>
  <c r="AC17" i="31"/>
  <c r="AB17" i="31"/>
  <c r="AA17" i="31"/>
  <c r="Z17" i="31"/>
  <c r="Y17" i="31"/>
  <c r="X17" i="31"/>
  <c r="W17" i="31"/>
  <c r="V17" i="31"/>
  <c r="U17" i="31"/>
  <c r="BV16" i="31"/>
  <c r="BU16" i="31"/>
  <c r="BT16" i="31"/>
  <c r="BS16" i="31"/>
  <c r="BP16" i="31"/>
  <c r="BO16" i="31"/>
  <c r="BQ16" i="31" s="1"/>
  <c r="BL16" i="31"/>
  <c r="BK16" i="31"/>
  <c r="BJ16" i="31"/>
  <c r="BI16" i="31"/>
  <c r="BE16" i="31"/>
  <c r="BC16" i="31"/>
  <c r="AY16" i="31"/>
  <c r="AJ16" i="31"/>
  <c r="AI16" i="31"/>
  <c r="AH16" i="31"/>
  <c r="AG16" i="31"/>
  <c r="AD16" i="31"/>
  <c r="AC16" i="31"/>
  <c r="AB16" i="31"/>
  <c r="AA16" i="31"/>
  <c r="Z16" i="31"/>
  <c r="Y16" i="31"/>
  <c r="X16" i="31"/>
  <c r="W16" i="31"/>
  <c r="V16" i="31"/>
  <c r="U16" i="31"/>
  <c r="BV15" i="31"/>
  <c r="BU15" i="31"/>
  <c r="BT15" i="31"/>
  <c r="BS15" i="31"/>
  <c r="BP15" i="31"/>
  <c r="BR15" i="31" s="1"/>
  <c r="BO15" i="31"/>
  <c r="BQ15" i="31" s="1"/>
  <c r="BL15" i="31"/>
  <c r="BK15" i="31"/>
  <c r="BJ15" i="31"/>
  <c r="BI15" i="31"/>
  <c r="BE15" i="31"/>
  <c r="BC15" i="31"/>
  <c r="AY15" i="31"/>
  <c r="AJ15" i="31"/>
  <c r="AI15" i="31"/>
  <c r="AH15" i="31"/>
  <c r="AG15" i="31"/>
  <c r="AD15" i="31"/>
  <c r="AC15" i="31"/>
  <c r="AB15" i="31"/>
  <c r="AA15" i="31"/>
  <c r="Z15" i="31"/>
  <c r="Y15" i="31"/>
  <c r="X15" i="31"/>
  <c r="W15" i="31"/>
  <c r="V15" i="31"/>
  <c r="U15" i="31"/>
  <c r="BV14" i="31"/>
  <c r="BU14" i="31"/>
  <c r="BT14" i="31"/>
  <c r="BS14" i="31"/>
  <c r="BP14" i="31"/>
  <c r="BR14" i="31" s="1"/>
  <c r="BO14" i="31"/>
  <c r="BQ14" i="31" s="1"/>
  <c r="BL14" i="31"/>
  <c r="BK14" i="31"/>
  <c r="BJ14" i="31"/>
  <c r="BI14" i="31"/>
  <c r="BE14" i="31"/>
  <c r="BC14" i="31"/>
  <c r="AY14" i="31"/>
  <c r="AJ14" i="31"/>
  <c r="AI14" i="31"/>
  <c r="AH14" i="31"/>
  <c r="AG14" i="31"/>
  <c r="AD14" i="31"/>
  <c r="AC14" i="31"/>
  <c r="AB14" i="31"/>
  <c r="AA14" i="31"/>
  <c r="Z14" i="31"/>
  <c r="Y14" i="31"/>
  <c r="X14" i="31"/>
  <c r="W14" i="31"/>
  <c r="V14" i="31"/>
  <c r="U14" i="31"/>
  <c r="BV13" i="31"/>
  <c r="BU13" i="31"/>
  <c r="BT13" i="31"/>
  <c r="BS13" i="31"/>
  <c r="BP13" i="31"/>
  <c r="BR13" i="31" s="1"/>
  <c r="BO13" i="31"/>
  <c r="BQ13" i="31" s="1"/>
  <c r="BL13" i="31"/>
  <c r="BK13" i="31"/>
  <c r="BJ13" i="31"/>
  <c r="BI13" i="31"/>
  <c r="BE13" i="31"/>
  <c r="BC13" i="31"/>
  <c r="AY13" i="31"/>
  <c r="AJ13" i="31"/>
  <c r="AI13" i="31"/>
  <c r="AH13" i="31"/>
  <c r="AG13" i="31"/>
  <c r="AD13" i="31"/>
  <c r="AC13" i="31"/>
  <c r="AB13" i="31"/>
  <c r="AA13" i="31"/>
  <c r="Z13" i="31"/>
  <c r="Y13" i="31"/>
  <c r="X13" i="31"/>
  <c r="W13" i="31"/>
  <c r="V13" i="31"/>
  <c r="U13" i="31"/>
  <c r="BV12" i="31"/>
  <c r="BU12" i="31"/>
  <c r="BT12" i="31"/>
  <c r="BS12" i="31"/>
  <c r="BP12" i="31"/>
  <c r="BR12" i="31" s="1"/>
  <c r="BO12" i="31"/>
  <c r="BQ12" i="31" s="1"/>
  <c r="BL12" i="31"/>
  <c r="BK12" i="31"/>
  <c r="BJ12" i="31"/>
  <c r="BI12" i="31"/>
  <c r="BE12" i="31"/>
  <c r="BC12" i="31"/>
  <c r="AY12" i="31"/>
  <c r="AJ12" i="31"/>
  <c r="AI12" i="31"/>
  <c r="AH12" i="31"/>
  <c r="AG12" i="31"/>
  <c r="AD12" i="31"/>
  <c r="AC12" i="31"/>
  <c r="AB12" i="31"/>
  <c r="AA12" i="31"/>
  <c r="Z12" i="31"/>
  <c r="Y12" i="31"/>
  <c r="X12" i="31"/>
  <c r="W12" i="31"/>
  <c r="V12" i="31"/>
  <c r="U12" i="31"/>
  <c r="BV11" i="31"/>
  <c r="BU11" i="31"/>
  <c r="BT11" i="31"/>
  <c r="BS11" i="31"/>
  <c r="BP11" i="31"/>
  <c r="BR11" i="31" s="1"/>
  <c r="BO11" i="31"/>
  <c r="BQ11" i="31" s="1"/>
  <c r="BL11" i="31"/>
  <c r="BK11" i="31"/>
  <c r="BJ11" i="31"/>
  <c r="BI11" i="31"/>
  <c r="BE11" i="31"/>
  <c r="BC11" i="31"/>
  <c r="AY11" i="31"/>
  <c r="AJ11" i="31"/>
  <c r="AI11" i="31"/>
  <c r="AH11" i="31"/>
  <c r="AG11" i="31"/>
  <c r="AD11" i="31"/>
  <c r="AC11" i="31"/>
  <c r="AB11" i="31"/>
  <c r="AA11" i="31"/>
  <c r="H11" i="31" s="1"/>
  <c r="Z11" i="31"/>
  <c r="Y11" i="31"/>
  <c r="X11" i="31"/>
  <c r="W11" i="31"/>
  <c r="V11" i="31"/>
  <c r="U11" i="31"/>
  <c r="BV10" i="31"/>
  <c r="BU10" i="31"/>
  <c r="BT10" i="31"/>
  <c r="BS10" i="31"/>
  <c r="BP10" i="31"/>
  <c r="BR10" i="31" s="1"/>
  <c r="BO10" i="31"/>
  <c r="BQ10" i="31" s="1"/>
  <c r="BL10" i="31"/>
  <c r="BK10" i="31"/>
  <c r="BJ10" i="31"/>
  <c r="BI10" i="31"/>
  <c r="BE10" i="31"/>
  <c r="BC10" i="31"/>
  <c r="AY10" i="31"/>
  <c r="AJ10" i="31"/>
  <c r="AI10" i="31"/>
  <c r="AH10" i="31"/>
  <c r="AG10" i="31"/>
  <c r="AD10" i="31"/>
  <c r="AC10" i="31"/>
  <c r="AB10" i="31"/>
  <c r="AA10" i="31"/>
  <c r="Z10" i="31"/>
  <c r="Y10" i="31"/>
  <c r="X10" i="31"/>
  <c r="W10" i="31"/>
  <c r="V10" i="31"/>
  <c r="U10" i="31"/>
  <c r="BV9" i="31"/>
  <c r="BU9" i="31"/>
  <c r="BT9" i="31"/>
  <c r="BS9" i="31"/>
  <c r="BP9" i="31"/>
  <c r="BR9" i="31" s="1"/>
  <c r="BO9" i="31"/>
  <c r="BQ9" i="31" s="1"/>
  <c r="BL9" i="31"/>
  <c r="BK9" i="31"/>
  <c r="BJ9" i="31"/>
  <c r="BI9" i="31"/>
  <c r="BE9" i="31"/>
  <c r="BC9" i="31"/>
  <c r="AY9" i="31"/>
  <c r="AJ9" i="31"/>
  <c r="AI9" i="31"/>
  <c r="AH9" i="31"/>
  <c r="AG9" i="31"/>
  <c r="AD9" i="31"/>
  <c r="AC9" i="31"/>
  <c r="AB9" i="31"/>
  <c r="AA9" i="31"/>
  <c r="Z9" i="31"/>
  <c r="Y9" i="31"/>
  <c r="X9" i="31"/>
  <c r="W9" i="31"/>
  <c r="V9" i="31"/>
  <c r="U9" i="31"/>
  <c r="BV8" i="31"/>
  <c r="BU8" i="31"/>
  <c r="BT8" i="31"/>
  <c r="BS8" i="31"/>
  <c r="BP8" i="31"/>
  <c r="BR8" i="31" s="1"/>
  <c r="BO8" i="31"/>
  <c r="BQ8" i="31" s="1"/>
  <c r="BL8" i="31"/>
  <c r="BK8" i="31"/>
  <c r="BJ8" i="31"/>
  <c r="BI8" i="31"/>
  <c r="BE8" i="31"/>
  <c r="BC8" i="31"/>
  <c r="AY8" i="31"/>
  <c r="AJ8" i="31"/>
  <c r="AI8" i="31"/>
  <c r="AH8" i="31"/>
  <c r="AG8" i="31"/>
  <c r="AD8" i="31"/>
  <c r="AC8" i="31"/>
  <c r="AB8" i="31"/>
  <c r="AA8" i="31"/>
  <c r="Z8" i="31"/>
  <c r="Y8" i="31"/>
  <c r="X8" i="31"/>
  <c r="W8" i="31"/>
  <c r="V8" i="31"/>
  <c r="U8" i="31"/>
  <c r="A1" i="31"/>
  <c r="AR1" i="31" s="1"/>
  <c r="G27" i="42"/>
  <c r="G40" i="42" s="1"/>
  <c r="F27" i="42"/>
  <c r="F40" i="42" s="1"/>
  <c r="E37" i="42"/>
  <c r="E25" i="42" s="1"/>
  <c r="D37" i="42"/>
  <c r="D25" i="42" s="1"/>
  <c r="J25" i="42"/>
  <c r="I25" i="42"/>
  <c r="M23" i="42"/>
  <c r="N23" i="42" s="1"/>
  <c r="M22" i="42"/>
  <c r="N22" i="42" s="1"/>
  <c r="J21" i="42"/>
  <c r="I21" i="42"/>
  <c r="H21" i="42"/>
  <c r="M21" i="42" s="1"/>
  <c r="N21" i="42" s="1"/>
  <c r="J20" i="42"/>
  <c r="I20" i="42"/>
  <c r="H20" i="42"/>
  <c r="M20" i="42" s="1"/>
  <c r="J19" i="42"/>
  <c r="I19" i="42"/>
  <c r="H19" i="42"/>
  <c r="M19" i="42" s="1"/>
  <c r="N19" i="42" s="1"/>
  <c r="J18" i="42"/>
  <c r="I18" i="42"/>
  <c r="H18" i="42"/>
  <c r="M18" i="42" s="1"/>
  <c r="J17" i="42"/>
  <c r="I17" i="42"/>
  <c r="H17" i="42"/>
  <c r="M17" i="42" s="1"/>
  <c r="J16" i="42"/>
  <c r="I16" i="42"/>
  <c r="H16" i="42"/>
  <c r="M16" i="42" s="1"/>
  <c r="J15" i="42"/>
  <c r="I15" i="42"/>
  <c r="H15" i="42"/>
  <c r="M15" i="42" s="1"/>
  <c r="J14" i="42"/>
  <c r="I14" i="42"/>
  <c r="H14" i="42"/>
  <c r="M14" i="42" s="1"/>
  <c r="J13" i="42"/>
  <c r="I13" i="42"/>
  <c r="H13" i="42"/>
  <c r="M13" i="42" s="1"/>
  <c r="J12" i="42"/>
  <c r="I12" i="42"/>
  <c r="H12" i="42"/>
  <c r="M12" i="42" s="1"/>
  <c r="J11" i="42"/>
  <c r="I11" i="42"/>
  <c r="M11" i="42"/>
  <c r="N11" i="42" s="1"/>
  <c r="J10" i="42"/>
  <c r="I10" i="42"/>
  <c r="H10" i="42"/>
  <c r="M10" i="42" s="1"/>
  <c r="J9" i="42"/>
  <c r="I9" i="42"/>
  <c r="H9" i="42"/>
  <c r="M9" i="42" s="1"/>
  <c r="I8" i="42"/>
  <c r="H8" i="42"/>
  <c r="M8" i="42" s="1"/>
  <c r="J7" i="42"/>
  <c r="I7" i="42"/>
  <c r="H7" i="42"/>
  <c r="M7" i="42" s="1"/>
  <c r="M6" i="42"/>
  <c r="N6" i="42" s="1"/>
  <c r="J5" i="42"/>
  <c r="I5" i="42"/>
  <c r="H5" i="42"/>
  <c r="M5" i="42" s="1"/>
  <c r="L573" i="97"/>
  <c r="K573" i="97"/>
  <c r="I573" i="97"/>
  <c r="H573" i="97"/>
  <c r="L572" i="97"/>
  <c r="K572" i="97"/>
  <c r="I572" i="97"/>
  <c r="H572" i="97"/>
  <c r="G115" i="19" s="1"/>
  <c r="T293" i="70" s="1"/>
  <c r="L571" i="97"/>
  <c r="K571" i="97"/>
  <c r="I571" i="97"/>
  <c r="H571" i="97"/>
  <c r="F115" i="19" s="1"/>
  <c r="R293" i="70" s="1"/>
  <c r="L570" i="97"/>
  <c r="K570" i="97"/>
  <c r="I570" i="97"/>
  <c r="H570" i="97"/>
  <c r="L569" i="97"/>
  <c r="I569" i="97"/>
  <c r="L549" i="97"/>
  <c r="K549" i="97"/>
  <c r="I549" i="97"/>
  <c r="H549" i="97"/>
  <c r="L548" i="97"/>
  <c r="K548" i="97"/>
  <c r="I548" i="97"/>
  <c r="H548" i="97"/>
  <c r="L547" i="97"/>
  <c r="I547" i="97"/>
  <c r="H547" i="97"/>
  <c r="L546" i="97"/>
  <c r="K546" i="97"/>
  <c r="I546" i="97"/>
  <c r="H546" i="97"/>
  <c r="L545" i="97"/>
  <c r="I545" i="97"/>
  <c r="H545" i="97"/>
  <c r="L537" i="97"/>
  <c r="K537" i="97"/>
  <c r="I537" i="97"/>
  <c r="H537" i="97"/>
  <c r="L536" i="97"/>
  <c r="I536" i="97"/>
  <c r="H536" i="97"/>
  <c r="G109" i="19" s="1"/>
  <c r="T878" i="70" s="1"/>
  <c r="L535" i="97"/>
  <c r="K535" i="97"/>
  <c r="I535" i="97"/>
  <c r="H535" i="97"/>
  <c r="F109" i="19" s="1"/>
  <c r="R878" i="70" s="1"/>
  <c r="L534" i="97"/>
  <c r="K534" i="97"/>
  <c r="I534" i="97"/>
  <c r="H534" i="97"/>
  <c r="L533" i="97"/>
  <c r="I533" i="97"/>
  <c r="H533" i="97"/>
  <c r="L525" i="97"/>
  <c r="K525" i="97"/>
  <c r="I525" i="97"/>
  <c r="H525" i="97"/>
  <c r="L524" i="97"/>
  <c r="K524" i="97"/>
  <c r="I524" i="97"/>
  <c r="H524" i="97"/>
  <c r="L523" i="97"/>
  <c r="K523" i="97"/>
  <c r="I523" i="97"/>
  <c r="H523" i="97"/>
  <c r="L522" i="97"/>
  <c r="I522" i="97"/>
  <c r="H522" i="97"/>
  <c r="L521" i="97"/>
  <c r="K521" i="97"/>
  <c r="H521" i="97"/>
  <c r="L507" i="97"/>
  <c r="K507" i="97"/>
  <c r="I507" i="97"/>
  <c r="H507" i="97"/>
  <c r="L506" i="97"/>
  <c r="K506" i="97"/>
  <c r="I506" i="97"/>
  <c r="H506" i="97"/>
  <c r="L505" i="97"/>
  <c r="K505" i="97"/>
  <c r="I505" i="97"/>
  <c r="H505" i="97"/>
  <c r="F104" i="19" s="1"/>
  <c r="R191" i="70" s="1"/>
  <c r="L504" i="97"/>
  <c r="K504" i="97"/>
  <c r="I504" i="97"/>
  <c r="L503" i="97"/>
  <c r="I503" i="97"/>
  <c r="L501" i="97"/>
  <c r="K501" i="97"/>
  <c r="I501" i="97"/>
  <c r="L500" i="97"/>
  <c r="K500" i="97"/>
  <c r="I500" i="97"/>
  <c r="H500" i="97"/>
  <c r="G103" i="19" s="1"/>
  <c r="T955" i="70" s="1"/>
  <c r="L499" i="97"/>
  <c r="K499" i="97"/>
  <c r="I499" i="97"/>
  <c r="H499" i="97"/>
  <c r="F103" i="19" s="1"/>
  <c r="R955" i="70" s="1"/>
  <c r="L498" i="97"/>
  <c r="K498" i="97"/>
  <c r="I498" i="97"/>
  <c r="H498" i="97"/>
  <c r="L497" i="97"/>
  <c r="I497" i="97"/>
  <c r="L423" i="97"/>
  <c r="K423" i="97"/>
  <c r="I423" i="97"/>
  <c r="L422" i="97"/>
  <c r="K422" i="97"/>
  <c r="I422" i="97"/>
  <c r="H422" i="97"/>
  <c r="G89" i="19" s="1"/>
  <c r="T951" i="70" s="1"/>
  <c r="L421" i="97"/>
  <c r="K421" i="97"/>
  <c r="I421" i="97"/>
  <c r="H421" i="97"/>
  <c r="L420" i="97"/>
  <c r="I420" i="97"/>
  <c r="H420" i="97"/>
  <c r="L419" i="97"/>
  <c r="K419" i="97"/>
  <c r="H419" i="97"/>
  <c r="L411" i="97"/>
  <c r="K411" i="97"/>
  <c r="I411" i="97"/>
  <c r="L410" i="97"/>
  <c r="K410" i="97"/>
  <c r="I410" i="97"/>
  <c r="H410" i="97"/>
  <c r="G87" i="19" s="1"/>
  <c r="T335" i="70" s="1"/>
  <c r="L409" i="97"/>
  <c r="I409" i="97"/>
  <c r="H409" i="97"/>
  <c r="F87" i="19" s="1"/>
  <c r="R335" i="70" s="1"/>
  <c r="K408" i="97"/>
  <c r="I408" i="97"/>
  <c r="L407" i="97"/>
  <c r="K407" i="97"/>
  <c r="I407" i="97"/>
  <c r="H407" i="97"/>
  <c r="K290" i="97"/>
  <c r="M290" i="97" s="1"/>
  <c r="I290" i="97"/>
  <c r="L289" i="97"/>
  <c r="K289" i="97"/>
  <c r="I289" i="97"/>
  <c r="H289" i="97"/>
  <c r="G51" i="19" s="1"/>
  <c r="L288" i="97"/>
  <c r="K288" i="97"/>
  <c r="I288" i="97"/>
  <c r="H288" i="97"/>
  <c r="F51" i="19" s="1"/>
  <c r="L287" i="97"/>
  <c r="K287" i="97"/>
  <c r="I287" i="97"/>
  <c r="H287" i="97"/>
  <c r="L286" i="97"/>
  <c r="K286" i="97"/>
  <c r="I286" i="97"/>
  <c r="H286" i="97"/>
  <c r="L284" i="97"/>
  <c r="K284" i="97"/>
  <c r="I284" i="97"/>
  <c r="H284" i="97"/>
  <c r="L283" i="97"/>
  <c r="K283" i="97"/>
  <c r="I283" i="97"/>
  <c r="H283" i="97"/>
  <c r="L282" i="97"/>
  <c r="K282" i="97"/>
  <c r="I282" i="97"/>
  <c r="H282" i="97"/>
  <c r="F50" i="19" s="1"/>
  <c r="L281" i="97"/>
  <c r="K281" i="97"/>
  <c r="I281" i="97"/>
  <c r="L280" i="97"/>
  <c r="K280" i="97"/>
  <c r="I280" i="97"/>
  <c r="H280" i="97"/>
  <c r="L278" i="97"/>
  <c r="K278" i="97"/>
  <c r="I278" i="97"/>
  <c r="H278" i="97"/>
  <c r="L277" i="97"/>
  <c r="K277" i="97"/>
  <c r="I277" i="97"/>
  <c r="G49" i="19"/>
  <c r="L276" i="97"/>
  <c r="K276" i="97"/>
  <c r="I276" i="97"/>
  <c r="H276" i="97"/>
  <c r="L275" i="97"/>
  <c r="K275" i="97"/>
  <c r="I275" i="97"/>
  <c r="E49" i="19" s="1"/>
  <c r="H275" i="97"/>
  <c r="L269" i="97"/>
  <c r="K269" i="97"/>
  <c r="I269" i="97"/>
  <c r="H269" i="97"/>
  <c r="L268" i="97"/>
  <c r="K268" i="97"/>
  <c r="I268" i="97"/>
  <c r="H268" i="97"/>
  <c r="G47" i="19" s="1"/>
  <c r="L267" i="97"/>
  <c r="K267" i="97"/>
  <c r="I267" i="97"/>
  <c r="H267" i="97"/>
  <c r="F47" i="19" s="1"/>
  <c r="L266" i="97"/>
  <c r="K266" i="97"/>
  <c r="I266" i="97"/>
  <c r="H266" i="97"/>
  <c r="L265" i="97"/>
  <c r="K265" i="97"/>
  <c r="I265" i="97"/>
  <c r="H265" i="97"/>
  <c r="L263" i="97"/>
  <c r="K263" i="97"/>
  <c r="I263" i="97"/>
  <c r="H263" i="97"/>
  <c r="L262" i="97"/>
  <c r="K262" i="97"/>
  <c r="I262" i="97"/>
  <c r="H262" i="97"/>
  <c r="G46" i="19" s="1"/>
  <c r="L261" i="97"/>
  <c r="K261" i="97"/>
  <c r="I261" i="97"/>
  <c r="H261" i="97"/>
  <c r="L260" i="97"/>
  <c r="K260" i="97"/>
  <c r="I260" i="97"/>
  <c r="H260" i="97"/>
  <c r="L259" i="97"/>
  <c r="K259" i="97"/>
  <c r="I259" i="97"/>
  <c r="H259" i="97"/>
  <c r="L257" i="97"/>
  <c r="K257" i="97"/>
  <c r="I257" i="97"/>
  <c r="H257" i="97"/>
  <c r="L256" i="97"/>
  <c r="K256" i="97"/>
  <c r="I256" i="97"/>
  <c r="H256" i="97"/>
  <c r="L255" i="97"/>
  <c r="K255" i="97"/>
  <c r="I255" i="97"/>
  <c r="H255" i="97"/>
  <c r="F45" i="19" s="1"/>
  <c r="L254" i="97"/>
  <c r="K254" i="97"/>
  <c r="I254" i="97"/>
  <c r="H254" i="97"/>
  <c r="L253" i="97"/>
  <c r="K253" i="97"/>
  <c r="I253" i="97"/>
  <c r="L251" i="97"/>
  <c r="K251" i="97"/>
  <c r="I251" i="97"/>
  <c r="H251" i="97"/>
  <c r="L250" i="97"/>
  <c r="K250" i="97"/>
  <c r="I250" i="97"/>
  <c r="H250" i="97"/>
  <c r="L249" i="97"/>
  <c r="K249" i="97"/>
  <c r="I249" i="97"/>
  <c r="H249" i="97"/>
  <c r="F44" i="19" s="1"/>
  <c r="L248" i="97"/>
  <c r="K248" i="97"/>
  <c r="I248" i="97"/>
  <c r="H248" i="97"/>
  <c r="L247" i="97"/>
  <c r="K247" i="97"/>
  <c r="I247" i="97"/>
  <c r="H247" i="97"/>
  <c r="L245" i="97"/>
  <c r="K245" i="97"/>
  <c r="I245" i="97"/>
  <c r="H245" i="97"/>
  <c r="L244" i="97"/>
  <c r="K244" i="97"/>
  <c r="I244" i="97"/>
  <c r="H244" i="97"/>
  <c r="G43" i="19" s="1"/>
  <c r="L243" i="97"/>
  <c r="K243" i="97"/>
  <c r="I243" i="97"/>
  <c r="H243" i="97"/>
  <c r="L242" i="97"/>
  <c r="K242" i="97"/>
  <c r="I242" i="97"/>
  <c r="H242" i="97"/>
  <c r="L241" i="97"/>
  <c r="K241" i="97"/>
  <c r="I241" i="97"/>
  <c r="H241" i="97"/>
  <c r="L239" i="97"/>
  <c r="K239" i="97"/>
  <c r="I239" i="97"/>
  <c r="H239" i="97"/>
  <c r="L238" i="97"/>
  <c r="K238" i="97"/>
  <c r="I238" i="97"/>
  <c r="H238" i="97"/>
  <c r="G42" i="19" s="1"/>
  <c r="L237" i="97"/>
  <c r="K237" i="97"/>
  <c r="I237" i="97"/>
  <c r="H237" i="97"/>
  <c r="L236" i="97"/>
  <c r="K236" i="97"/>
  <c r="I236" i="97"/>
  <c r="H236" i="97"/>
  <c r="L235" i="97"/>
  <c r="K235" i="97"/>
  <c r="I235" i="97"/>
  <c r="H235" i="97"/>
  <c r="L233" i="97"/>
  <c r="K233" i="97"/>
  <c r="I233" i="97"/>
  <c r="H233" i="97"/>
  <c r="L232" i="97"/>
  <c r="K232" i="97"/>
  <c r="I232" i="97"/>
  <c r="H232" i="97"/>
  <c r="G41" i="19" s="1"/>
  <c r="L231" i="97"/>
  <c r="K231" i="97"/>
  <c r="I231" i="97"/>
  <c r="H231" i="97"/>
  <c r="F41" i="19" s="1"/>
  <c r="L230" i="97"/>
  <c r="K230" i="97"/>
  <c r="I230" i="97"/>
  <c r="H230" i="97"/>
  <c r="L229" i="97"/>
  <c r="K229" i="97"/>
  <c r="I229" i="97"/>
  <c r="L227" i="97"/>
  <c r="K227" i="97"/>
  <c r="I227" i="97"/>
  <c r="H227" i="97"/>
  <c r="L226" i="97"/>
  <c r="K226" i="97"/>
  <c r="I226" i="97"/>
  <c r="H226" i="97"/>
  <c r="L225" i="97"/>
  <c r="K225" i="97"/>
  <c r="I225" i="97"/>
  <c r="H225" i="97"/>
  <c r="L224" i="97"/>
  <c r="K224" i="97"/>
  <c r="I224" i="97"/>
  <c r="H224" i="97"/>
  <c r="L223" i="97"/>
  <c r="K223" i="97"/>
  <c r="I223" i="97"/>
  <c r="H223" i="97"/>
  <c r="L221" i="97"/>
  <c r="K221" i="97"/>
  <c r="I221" i="97"/>
  <c r="H221" i="97"/>
  <c r="L220" i="97"/>
  <c r="K220" i="97"/>
  <c r="I220" i="97"/>
  <c r="H220" i="97"/>
  <c r="G39" i="19" s="1"/>
  <c r="L219" i="97"/>
  <c r="K219" i="97"/>
  <c r="I219" i="97"/>
  <c r="H219" i="97"/>
  <c r="L218" i="97"/>
  <c r="K218" i="97"/>
  <c r="I218" i="97"/>
  <c r="H218" i="97"/>
  <c r="L217" i="97"/>
  <c r="K217" i="97"/>
  <c r="I217" i="97"/>
  <c r="H217" i="97"/>
  <c r="L215" i="97"/>
  <c r="K215" i="97"/>
  <c r="I215" i="97"/>
  <c r="H215" i="97"/>
  <c r="L214" i="97"/>
  <c r="K214" i="97"/>
  <c r="I214" i="97"/>
  <c r="H214" i="97"/>
  <c r="L213" i="97"/>
  <c r="K213" i="97"/>
  <c r="I213" i="97"/>
  <c r="H213" i="97"/>
  <c r="F38" i="19" s="1"/>
  <c r="L212" i="97"/>
  <c r="K212" i="97"/>
  <c r="I212" i="97"/>
  <c r="H212" i="97"/>
  <c r="L211" i="97"/>
  <c r="K211" i="97"/>
  <c r="I211" i="97"/>
  <c r="G37" i="19"/>
  <c r="F37" i="19"/>
  <c r="L198" i="97"/>
  <c r="K198" i="97"/>
  <c r="I198" i="97"/>
  <c r="H198" i="97"/>
  <c r="L197" i="97"/>
  <c r="K197" i="97"/>
  <c r="I197" i="97"/>
  <c r="L196" i="97"/>
  <c r="K196" i="97"/>
  <c r="I196" i="97"/>
  <c r="H196" i="97"/>
  <c r="L195" i="97"/>
  <c r="K195" i="97"/>
  <c r="I195" i="97"/>
  <c r="H195" i="97"/>
  <c r="L194" i="97"/>
  <c r="K194" i="97"/>
  <c r="I194" i="97"/>
  <c r="H194" i="97"/>
  <c r="L192" i="97"/>
  <c r="K192" i="97"/>
  <c r="I192" i="97"/>
  <c r="H192" i="97"/>
  <c r="K191" i="97"/>
  <c r="H191" i="97"/>
  <c r="L190" i="97"/>
  <c r="K190" i="97"/>
  <c r="I190" i="97"/>
  <c r="H190" i="97"/>
  <c r="F35" i="19" s="1"/>
  <c r="L189" i="97"/>
  <c r="K189" i="97"/>
  <c r="I189" i="97"/>
  <c r="H189" i="97"/>
  <c r="L188" i="97"/>
  <c r="K188" i="97"/>
  <c r="I188" i="97"/>
  <c r="H188" i="97"/>
  <c r="L186" i="97"/>
  <c r="K186" i="97"/>
  <c r="I186" i="97"/>
  <c r="H186" i="97"/>
  <c r="L185" i="97"/>
  <c r="K185" i="97"/>
  <c r="I185" i="97"/>
  <c r="H185" i="97"/>
  <c r="L184" i="97"/>
  <c r="K184" i="97"/>
  <c r="I184" i="97"/>
  <c r="H184" i="97"/>
  <c r="F34" i="19" s="1"/>
  <c r="L183" i="97"/>
  <c r="K183" i="97"/>
  <c r="I183" i="97"/>
  <c r="H183" i="97"/>
  <c r="L182" i="97"/>
  <c r="K182" i="97"/>
  <c r="I182" i="97"/>
  <c r="H182" i="97"/>
  <c r="L180" i="97"/>
  <c r="K180" i="97"/>
  <c r="I180" i="97"/>
  <c r="H180" i="97"/>
  <c r="L179" i="97"/>
  <c r="K179" i="97"/>
  <c r="I179" i="97"/>
  <c r="H179" i="97"/>
  <c r="L178" i="97"/>
  <c r="K178" i="97"/>
  <c r="I178" i="97"/>
  <c r="H178" i="97"/>
  <c r="L177" i="97"/>
  <c r="K177" i="97"/>
  <c r="I177" i="97"/>
  <c r="L176" i="97"/>
  <c r="K176" i="97"/>
  <c r="I176" i="97"/>
  <c r="G32" i="19"/>
  <c r="F32" i="19"/>
  <c r="L110" i="97"/>
  <c r="K110" i="97"/>
  <c r="I110" i="97"/>
  <c r="H110" i="97"/>
  <c r="L109" i="97"/>
  <c r="K109" i="97"/>
  <c r="I109" i="97"/>
  <c r="H109" i="97"/>
  <c r="L108" i="97"/>
  <c r="K108" i="97"/>
  <c r="I108" i="97"/>
  <c r="H108" i="97"/>
  <c r="L107" i="97"/>
  <c r="K107" i="97"/>
  <c r="I107" i="97"/>
  <c r="H107" i="97"/>
  <c r="L106" i="97"/>
  <c r="K106" i="97"/>
  <c r="I106" i="97"/>
  <c r="L104" i="97"/>
  <c r="K104" i="97"/>
  <c r="I104" i="97"/>
  <c r="H104" i="97"/>
  <c r="L103" i="97"/>
  <c r="K103" i="97"/>
  <c r="I103" i="97"/>
  <c r="H103" i="97"/>
  <c r="L102" i="97"/>
  <c r="K102" i="97"/>
  <c r="I102" i="97"/>
  <c r="H102" i="97"/>
  <c r="L101" i="97"/>
  <c r="K101" i="97"/>
  <c r="I101" i="97"/>
  <c r="H101" i="97"/>
  <c r="L100" i="97"/>
  <c r="K100" i="97"/>
  <c r="I100" i="97"/>
  <c r="L86" i="97"/>
  <c r="K86" i="97"/>
  <c r="I86" i="97"/>
  <c r="H86" i="97"/>
  <c r="L85" i="97"/>
  <c r="K85" i="97"/>
  <c r="I85" i="97"/>
  <c r="H85" i="97"/>
  <c r="L84" i="97"/>
  <c r="K84" i="97"/>
  <c r="I84" i="97"/>
  <c r="H84" i="97"/>
  <c r="L83" i="97"/>
  <c r="K83" i="97"/>
  <c r="I83" i="97"/>
  <c r="H83" i="97"/>
  <c r="G121" i="19" s="1"/>
  <c r="T443" i="70" s="1"/>
  <c r="AR442" i="70" s="1"/>
  <c r="L82" i="97"/>
  <c r="K82" i="97"/>
  <c r="I82" i="97"/>
  <c r="L80" i="97"/>
  <c r="K80" i="97"/>
  <c r="I80" i="97"/>
  <c r="L79" i="97"/>
  <c r="K79" i="97"/>
  <c r="I79" i="97"/>
  <c r="H79" i="97"/>
  <c r="G18" i="19" s="1"/>
  <c r="T1176" i="70" s="1"/>
  <c r="L78" i="97"/>
  <c r="K78" i="97"/>
  <c r="I78" i="97"/>
  <c r="H78" i="97"/>
  <c r="F18" i="19" s="1"/>
  <c r="R1176" i="70" s="1"/>
  <c r="L77" i="97"/>
  <c r="K77" i="97"/>
  <c r="I77" i="97"/>
  <c r="H77" i="97"/>
  <c r="L76" i="97"/>
  <c r="K76" i="97"/>
  <c r="I76" i="97"/>
  <c r="L74" i="97"/>
  <c r="K74" i="97"/>
  <c r="I74" i="97"/>
  <c r="H74" i="97"/>
  <c r="L73" i="97"/>
  <c r="K73" i="97"/>
  <c r="I73" i="97"/>
  <c r="H73" i="97"/>
  <c r="G17" i="19" s="1"/>
  <c r="T1118" i="70" s="1"/>
  <c r="L72" i="97"/>
  <c r="K72" i="97"/>
  <c r="I72" i="97"/>
  <c r="H72" i="97"/>
  <c r="L71" i="97"/>
  <c r="K71" i="97"/>
  <c r="I71" i="97"/>
  <c r="H71" i="97"/>
  <c r="L70" i="97"/>
  <c r="K70" i="97"/>
  <c r="I70" i="97"/>
  <c r="L68" i="97"/>
  <c r="K68" i="97"/>
  <c r="I68" i="97"/>
  <c r="H68" i="97"/>
  <c r="L67" i="97"/>
  <c r="K67" i="97"/>
  <c r="I67" i="97"/>
  <c r="H67" i="97"/>
  <c r="G16" i="19" s="1"/>
  <c r="T1150" i="70" s="1"/>
  <c r="L66" i="97"/>
  <c r="K66" i="97"/>
  <c r="I66" i="97"/>
  <c r="H66" i="97"/>
  <c r="F16" i="19" s="1"/>
  <c r="R1150" i="70" s="1"/>
  <c r="I65" i="97"/>
  <c r="N65" i="97"/>
  <c r="L62" i="97"/>
  <c r="K62" i="97"/>
  <c r="I62" i="97"/>
  <c r="H62" i="97"/>
  <c r="L61" i="97"/>
  <c r="K61" i="97"/>
  <c r="I61" i="97"/>
  <c r="H61" i="97"/>
  <c r="G15" i="19" s="1"/>
  <c r="T1146" i="70" s="1"/>
  <c r="L60" i="97"/>
  <c r="K60" i="97"/>
  <c r="I60" i="97"/>
  <c r="H60" i="97"/>
  <c r="L59" i="97"/>
  <c r="K59" i="97"/>
  <c r="I59" i="97"/>
  <c r="E15" i="19" s="1"/>
  <c r="N1146" i="70" s="1"/>
  <c r="P1146" i="70" s="1"/>
  <c r="L56" i="97"/>
  <c r="K56" i="97"/>
  <c r="I56" i="97"/>
  <c r="H56" i="97"/>
  <c r="L55" i="97"/>
  <c r="K55" i="97"/>
  <c r="I55" i="97"/>
  <c r="H55" i="97"/>
  <c r="L54" i="97"/>
  <c r="K54" i="97"/>
  <c r="I54" i="97"/>
  <c r="H54" i="97"/>
  <c r="L53" i="97"/>
  <c r="K53" i="97"/>
  <c r="I53" i="97"/>
  <c r="E14" i="19" s="1"/>
  <c r="N1142" i="70" s="1"/>
  <c r="P1142" i="70" s="1"/>
  <c r="L50" i="97"/>
  <c r="K50" i="97"/>
  <c r="I50" i="97"/>
  <c r="H50" i="97"/>
  <c r="L49" i="97"/>
  <c r="K49" i="97"/>
  <c r="I49" i="97"/>
  <c r="H49" i="97"/>
  <c r="L48" i="97"/>
  <c r="K48" i="97"/>
  <c r="I48" i="97"/>
  <c r="H48" i="97"/>
  <c r="F13" i="19" s="1"/>
  <c r="R1114" i="70" s="1"/>
  <c r="L47" i="97"/>
  <c r="K47" i="97"/>
  <c r="I47" i="97"/>
  <c r="H47" i="97"/>
  <c r="L46" i="97"/>
  <c r="K46" i="97"/>
  <c r="I46" i="97"/>
  <c r="L44" i="97"/>
  <c r="K44" i="97"/>
  <c r="I44" i="97"/>
  <c r="H44" i="97"/>
  <c r="L43" i="97"/>
  <c r="K43" i="97"/>
  <c r="I43" i="97"/>
  <c r="H43" i="97"/>
  <c r="G12" i="19" s="1"/>
  <c r="T1138" i="70" s="1"/>
  <c r="L42" i="97"/>
  <c r="K42" i="97"/>
  <c r="I42" i="97"/>
  <c r="H42" i="97"/>
  <c r="L41" i="97"/>
  <c r="K41" i="97"/>
  <c r="I41" i="97"/>
  <c r="E12" i="19" s="1"/>
  <c r="N1138" i="70" s="1"/>
  <c r="P1138" i="70" s="1"/>
  <c r="L38" i="97"/>
  <c r="K38" i="97"/>
  <c r="I38" i="97"/>
  <c r="H38" i="97"/>
  <c r="L37" i="97"/>
  <c r="K37" i="97"/>
  <c r="I37" i="97"/>
  <c r="H37" i="97"/>
  <c r="L36" i="97"/>
  <c r="K36" i="97"/>
  <c r="I36" i="97"/>
  <c r="H36" i="97"/>
  <c r="F11" i="19" s="1"/>
  <c r="R1110" i="70" s="1"/>
  <c r="L35" i="97"/>
  <c r="K35" i="97"/>
  <c r="I35" i="97"/>
  <c r="H35" i="97"/>
  <c r="L34" i="97"/>
  <c r="K34" i="97"/>
  <c r="I34" i="97"/>
  <c r="L32" i="97"/>
  <c r="K32" i="97"/>
  <c r="I32" i="97"/>
  <c r="E10" i="19" s="1"/>
  <c r="N1134" i="70" s="1"/>
  <c r="P1134" i="70" s="1"/>
  <c r="H32" i="97"/>
  <c r="L31" i="97"/>
  <c r="K31" i="97"/>
  <c r="I31" i="97"/>
  <c r="H31" i="97"/>
  <c r="L30" i="97"/>
  <c r="K30" i="97"/>
  <c r="I30" i="97"/>
  <c r="H30" i="97"/>
  <c r="F10" i="19" s="1"/>
  <c r="R1134" i="70" s="1"/>
  <c r="L26" i="97"/>
  <c r="K26" i="97"/>
  <c r="I26" i="97"/>
  <c r="H26" i="97"/>
  <c r="L25" i="97"/>
  <c r="K25" i="97"/>
  <c r="I25" i="97"/>
  <c r="H25" i="97"/>
  <c r="G9" i="19" s="1"/>
  <c r="T1130" i="70" s="1"/>
  <c r="L24" i="97"/>
  <c r="K24" i="97"/>
  <c r="I24" i="97"/>
  <c r="H24" i="97"/>
  <c r="L23" i="97"/>
  <c r="K23" i="97"/>
  <c r="I23" i="97"/>
  <c r="E9" i="19" s="1"/>
  <c r="N1130" i="70" s="1"/>
  <c r="P1130" i="70" s="1"/>
  <c r="L14" i="97"/>
  <c r="K14" i="97"/>
  <c r="I14" i="97"/>
  <c r="H14" i="97"/>
  <c r="L13" i="97"/>
  <c r="K13" i="97"/>
  <c r="I13" i="97"/>
  <c r="H13" i="97"/>
  <c r="G7" i="19" s="1"/>
  <c r="L12" i="97"/>
  <c r="K12" i="97"/>
  <c r="I12" i="97"/>
  <c r="H12" i="97"/>
  <c r="L11" i="97"/>
  <c r="K11" i="97"/>
  <c r="I11" i="97"/>
  <c r="H11" i="97"/>
  <c r="L10" i="97"/>
  <c r="I10" i="97"/>
  <c r="F134" i="19"/>
  <c r="E134" i="19"/>
  <c r="O129" i="19"/>
  <c r="E129" i="19"/>
  <c r="N128" i="19"/>
  <c r="D128" i="19"/>
  <c r="R127" i="19"/>
  <c r="Q127" i="19"/>
  <c r="P127" i="19"/>
  <c r="O127" i="19"/>
  <c r="R124" i="19"/>
  <c r="S124" i="19" s="1"/>
  <c r="Q124" i="19"/>
  <c r="P124" i="19"/>
  <c r="O124" i="19"/>
  <c r="K120" i="19"/>
  <c r="A120" i="19"/>
  <c r="K119" i="19"/>
  <c r="A119" i="19"/>
  <c r="K118" i="19"/>
  <c r="A118" i="19"/>
  <c r="K115" i="19"/>
  <c r="A115" i="19"/>
  <c r="K111" i="19"/>
  <c r="A111" i="19"/>
  <c r="K109" i="19"/>
  <c r="A109" i="19"/>
  <c r="K107" i="19"/>
  <c r="A107" i="19"/>
  <c r="K104" i="19"/>
  <c r="A104" i="19"/>
  <c r="K103" i="19"/>
  <c r="A103" i="19"/>
  <c r="K102" i="19"/>
  <c r="A102" i="19"/>
  <c r="K90" i="19"/>
  <c r="A90" i="19"/>
  <c r="K89" i="19"/>
  <c r="A89" i="19"/>
  <c r="K87" i="19"/>
  <c r="A87" i="19"/>
  <c r="K77" i="19"/>
  <c r="O14" i="23"/>
  <c r="O121" i="58" s="1"/>
  <c r="A77" i="19"/>
  <c r="K76" i="19"/>
  <c r="A76" i="19"/>
  <c r="K71" i="19"/>
  <c r="A71" i="19"/>
  <c r="K70" i="19"/>
  <c r="A70" i="19"/>
  <c r="K69" i="19"/>
  <c r="A69" i="19"/>
  <c r="K68" i="19"/>
  <c r="A68" i="19"/>
  <c r="K67" i="19"/>
  <c r="A67" i="19"/>
  <c r="K66" i="19"/>
  <c r="A66" i="19"/>
  <c r="K65" i="19"/>
  <c r="A65" i="19"/>
  <c r="K64" i="19"/>
  <c r="A64" i="19"/>
  <c r="K63" i="19"/>
  <c r="A63" i="19"/>
  <c r="K62" i="19"/>
  <c r="A62" i="19"/>
  <c r="K61" i="19"/>
  <c r="A61" i="19"/>
  <c r="K60" i="19"/>
  <c r="A60" i="19"/>
  <c r="K59" i="19"/>
  <c r="A59" i="19"/>
  <c r="K58" i="19"/>
  <c r="A58" i="19"/>
  <c r="K57" i="19"/>
  <c r="A57" i="19"/>
  <c r="K56" i="19"/>
  <c r="A56" i="19"/>
  <c r="K55" i="19"/>
  <c r="A55" i="19"/>
  <c r="K54" i="19"/>
  <c r="A54" i="19"/>
  <c r="K53" i="19"/>
  <c r="A53" i="19"/>
  <c r="K52" i="19"/>
  <c r="A52" i="19"/>
  <c r="K51" i="19"/>
  <c r="A51" i="19"/>
  <c r="K50" i="19"/>
  <c r="A50" i="19"/>
  <c r="K49" i="19"/>
  <c r="A49" i="19"/>
  <c r="K47" i="19"/>
  <c r="A47" i="19"/>
  <c r="K46" i="19"/>
  <c r="A46" i="19"/>
  <c r="K45" i="19"/>
  <c r="A45" i="19"/>
  <c r="K44" i="19"/>
  <c r="A44" i="19"/>
  <c r="K43" i="19"/>
  <c r="A43" i="19"/>
  <c r="K42" i="19"/>
  <c r="A42" i="19"/>
  <c r="K41" i="19"/>
  <c r="A41" i="19"/>
  <c r="K40" i="19"/>
  <c r="A40" i="19"/>
  <c r="K39" i="19"/>
  <c r="A39" i="19"/>
  <c r="K38" i="19"/>
  <c r="A38" i="19"/>
  <c r="K37" i="19"/>
  <c r="A37" i="19"/>
  <c r="K36" i="19"/>
  <c r="A36" i="19"/>
  <c r="K35" i="19"/>
  <c r="A35" i="19"/>
  <c r="K34" i="19"/>
  <c r="A34" i="19"/>
  <c r="K33" i="19"/>
  <c r="A33" i="19"/>
  <c r="K32" i="19"/>
  <c r="A32" i="19"/>
  <c r="K30" i="19"/>
  <c r="A30" i="19"/>
  <c r="K29" i="19"/>
  <c r="K28" i="19"/>
  <c r="BF1159" i="170"/>
  <c r="K23" i="19"/>
  <c r="K22" i="19"/>
  <c r="K21" i="19"/>
  <c r="K20" i="19"/>
  <c r="K19" i="19"/>
  <c r="K18" i="19"/>
  <c r="K17" i="19"/>
  <c r="A17" i="19"/>
  <c r="K16" i="19"/>
  <c r="A16" i="19"/>
  <c r="K15" i="19"/>
  <c r="A15" i="19"/>
  <c r="K14" i="19"/>
  <c r="A14" i="19"/>
  <c r="K13" i="19"/>
  <c r="A13" i="19"/>
  <c r="K12" i="19"/>
  <c r="A12" i="19"/>
  <c r="K11" i="19"/>
  <c r="A11" i="19"/>
  <c r="K10" i="19"/>
  <c r="A10" i="19"/>
  <c r="K9" i="19"/>
  <c r="A9" i="19"/>
  <c r="K8" i="19"/>
  <c r="AZ1086" i="170"/>
  <c r="A8" i="19"/>
  <c r="K7" i="19"/>
  <c r="A7" i="19"/>
  <c r="O5" i="19"/>
  <c r="E5" i="19"/>
  <c r="C91" i="21"/>
  <c r="F91" i="21" s="1"/>
  <c r="K83" i="21"/>
  <c r="F604" i="70" s="1"/>
  <c r="AR588" i="170" s="1"/>
  <c r="I83" i="21"/>
  <c r="F83" i="21"/>
  <c r="K81" i="21"/>
  <c r="I81" i="21"/>
  <c r="F81" i="21"/>
  <c r="E81" i="21"/>
  <c r="C38" i="23"/>
  <c r="C132" i="58" s="1"/>
  <c r="J77" i="21"/>
  <c r="L135" i="70" s="1"/>
  <c r="P135" i="70" s="1"/>
  <c r="V135" i="70" s="1"/>
  <c r="I77" i="21"/>
  <c r="G77" i="21"/>
  <c r="J135" i="70" s="1"/>
  <c r="F77" i="21"/>
  <c r="K76" i="21"/>
  <c r="F133" i="70" s="1"/>
  <c r="J76" i="21"/>
  <c r="L133" i="70" s="1"/>
  <c r="P133" i="70" s="1"/>
  <c r="V133" i="70" s="1"/>
  <c r="I76" i="21"/>
  <c r="G76" i="21"/>
  <c r="J133" i="70" s="1"/>
  <c r="F76" i="21"/>
  <c r="K74" i="21"/>
  <c r="F295" i="70" s="1"/>
  <c r="J74" i="21"/>
  <c r="L295" i="70" s="1"/>
  <c r="P295" i="70" s="1"/>
  <c r="V295" i="70" s="1"/>
  <c r="I74" i="21"/>
  <c r="G74" i="21"/>
  <c r="F74" i="21"/>
  <c r="K73" i="21"/>
  <c r="F293" i="70" s="1"/>
  <c r="J73" i="21"/>
  <c r="L293" i="70" s="1"/>
  <c r="I73" i="21"/>
  <c r="G73" i="21"/>
  <c r="F73" i="21"/>
  <c r="K71" i="21"/>
  <c r="F947" i="70" s="1"/>
  <c r="J71" i="21"/>
  <c r="L947" i="70" s="1"/>
  <c r="P947" i="70" s="1"/>
  <c r="V947" i="70" s="1"/>
  <c r="I71" i="21"/>
  <c r="G71" i="21"/>
  <c r="J947" i="70" s="1"/>
  <c r="J927" i="70" s="1"/>
  <c r="F71" i="21"/>
  <c r="AR828" i="170"/>
  <c r="J69" i="21"/>
  <c r="L844" i="70" s="1"/>
  <c r="I69" i="21"/>
  <c r="G69" i="21"/>
  <c r="J844" i="70" s="1"/>
  <c r="F69" i="21"/>
  <c r="K67" i="21"/>
  <c r="F878" i="70" s="1"/>
  <c r="J67" i="21"/>
  <c r="L878" i="70" s="1"/>
  <c r="I67" i="21"/>
  <c r="G67" i="21"/>
  <c r="J878" i="70" s="1"/>
  <c r="F67" i="21"/>
  <c r="AR196" i="170"/>
  <c r="J65" i="21"/>
  <c r="L235" i="70" s="1"/>
  <c r="I65" i="21"/>
  <c r="G65" i="21"/>
  <c r="J235" i="70" s="1"/>
  <c r="F65" i="21"/>
  <c r="C8" i="23"/>
  <c r="C113" i="58" s="1"/>
  <c r="J61" i="21"/>
  <c r="L191" i="70" s="1"/>
  <c r="I61" i="21"/>
  <c r="G61" i="21"/>
  <c r="J191" i="70" s="1"/>
  <c r="F61" i="21"/>
  <c r="K60" i="21"/>
  <c r="F955" i="70" s="1"/>
  <c r="J60" i="21"/>
  <c r="L955" i="70" s="1"/>
  <c r="I60" i="21"/>
  <c r="G60" i="21"/>
  <c r="J955" i="70" s="1"/>
  <c r="F60" i="21"/>
  <c r="K59" i="21"/>
  <c r="F16" i="70" s="1"/>
  <c r="J59" i="21"/>
  <c r="L16" i="70" s="1"/>
  <c r="P16" i="70" s="1"/>
  <c r="V16" i="70" s="1"/>
  <c r="I59" i="21"/>
  <c r="G59" i="21"/>
  <c r="J16" i="70" s="1"/>
  <c r="J21" i="70" s="1"/>
  <c r="J43" i="70" s="1"/>
  <c r="F59" i="21"/>
  <c r="K52" i="21"/>
  <c r="F110" i="70" s="1"/>
  <c r="J52" i="21"/>
  <c r="L110" i="70" s="1"/>
  <c r="P110" i="70" s="1"/>
  <c r="V110" i="70" s="1"/>
  <c r="I52" i="21"/>
  <c r="G52" i="21"/>
  <c r="J110" i="70" s="1"/>
  <c r="F52" i="21"/>
  <c r="K48" i="21"/>
  <c r="F951" i="70" s="1"/>
  <c r="J48" i="21"/>
  <c r="L951" i="70" s="1"/>
  <c r="I48" i="21"/>
  <c r="G48" i="21"/>
  <c r="J951" i="70" s="1"/>
  <c r="F48" i="21"/>
  <c r="J46" i="21"/>
  <c r="L335" i="70" s="1"/>
  <c r="I46" i="21"/>
  <c r="G46" i="21"/>
  <c r="J335" i="70" s="1"/>
  <c r="F46" i="21"/>
  <c r="K34" i="21"/>
  <c r="F603" i="70" s="1"/>
  <c r="AR587" i="170" s="1"/>
  <c r="G34" i="21"/>
  <c r="G88" i="21" s="1"/>
  <c r="F34" i="21"/>
  <c r="I32" i="21"/>
  <c r="K32" i="21"/>
  <c r="F1189" i="70" s="1"/>
  <c r="J32" i="21"/>
  <c r="L1189" i="70" s="1"/>
  <c r="P1189" i="70" s="1"/>
  <c r="V1189" i="70" s="1"/>
  <c r="G32" i="21"/>
  <c r="J1189" i="70" s="1"/>
  <c r="F32" i="21"/>
  <c r="I31" i="21"/>
  <c r="K31" i="21"/>
  <c r="F1183" i="70" s="1"/>
  <c r="J31" i="21"/>
  <c r="L1183" i="70" s="1"/>
  <c r="P1183" i="70" s="1"/>
  <c r="V1183" i="70" s="1"/>
  <c r="G31" i="21"/>
  <c r="J1183" i="70" s="1"/>
  <c r="F31" i="21"/>
  <c r="AR1138" i="170"/>
  <c r="AR1134" i="170"/>
  <c r="AR1106" i="170"/>
  <c r="AR1156" i="170"/>
  <c r="AR1102" i="170"/>
  <c r="AR1090" i="170"/>
  <c r="X10" i="21"/>
  <c r="AA10" i="21" s="1"/>
  <c r="I10" i="21"/>
  <c r="H10" i="21"/>
  <c r="K10" i="21"/>
  <c r="F1102" i="70" s="1"/>
  <c r="J10" i="21"/>
  <c r="L1102" i="70" s="1"/>
  <c r="G10" i="21"/>
  <c r="F10" i="21"/>
  <c r="C5" i="21"/>
  <c r="I5" i="21" s="1"/>
  <c r="B2" i="21"/>
  <c r="D2" i="19" s="1"/>
  <c r="D136" i="23"/>
  <c r="E136" i="23" s="1"/>
  <c r="D126" i="23"/>
  <c r="E126" i="23" s="1"/>
  <c r="E125" i="23"/>
  <c r="D124" i="23"/>
  <c r="E124" i="23" s="1"/>
  <c r="N114" i="23"/>
  <c r="T114" i="23" s="1"/>
  <c r="J109" i="23"/>
  <c r="I109" i="23"/>
  <c r="R108" i="23"/>
  <c r="R117" i="58" s="1"/>
  <c r="P108" i="23"/>
  <c r="P117" i="58" s="1"/>
  <c r="L108" i="23"/>
  <c r="R195" i="58"/>
  <c r="Q195" i="58"/>
  <c r="P195" i="58"/>
  <c r="L195" i="58"/>
  <c r="J195" i="58"/>
  <c r="D195" i="58"/>
  <c r="R118" i="58"/>
  <c r="P118" i="58"/>
  <c r="R112" i="23"/>
  <c r="Q103" i="23"/>
  <c r="Q112" i="23" s="1"/>
  <c r="Q133" i="58" s="1"/>
  <c r="P103" i="23"/>
  <c r="P112" i="23" s="1"/>
  <c r="P133" i="58" s="1"/>
  <c r="O103" i="23"/>
  <c r="O112" i="23" s="1"/>
  <c r="L103" i="23"/>
  <c r="L112" i="23" s="1"/>
  <c r="L133" i="58" s="1"/>
  <c r="K103" i="23"/>
  <c r="J103" i="23"/>
  <c r="J112" i="23" s="1"/>
  <c r="J133" i="58" s="1"/>
  <c r="I103" i="23"/>
  <c r="H103" i="23"/>
  <c r="H112" i="23" s="1"/>
  <c r="H133" i="58" s="1"/>
  <c r="G103" i="23"/>
  <c r="G112" i="23" s="1"/>
  <c r="G133" i="58" s="1"/>
  <c r="J68" i="23"/>
  <c r="M169" i="21" s="1"/>
  <c r="H68" i="23"/>
  <c r="D68" i="23"/>
  <c r="D163" i="58" s="1"/>
  <c r="B68" i="23"/>
  <c r="B163" i="58" s="1"/>
  <c r="J66" i="23"/>
  <c r="J160" i="58" s="1"/>
  <c r="I66" i="23"/>
  <c r="I160" i="58" s="1"/>
  <c r="H66" i="23"/>
  <c r="H160" i="58" s="1"/>
  <c r="G66" i="23"/>
  <c r="G160" i="58" s="1"/>
  <c r="D66" i="23"/>
  <c r="D160" i="58" s="1"/>
  <c r="C66" i="23"/>
  <c r="C160" i="58" s="1"/>
  <c r="B66" i="23"/>
  <c r="B160" i="58" s="1"/>
  <c r="B65" i="23"/>
  <c r="B159" i="58" s="1"/>
  <c r="J64" i="23"/>
  <c r="H64" i="23"/>
  <c r="D64" i="23"/>
  <c r="D158" i="58" s="1"/>
  <c r="J63" i="23"/>
  <c r="J157" i="58" s="1"/>
  <c r="I63" i="23"/>
  <c r="H63" i="23"/>
  <c r="H157" i="58" s="1"/>
  <c r="G63" i="23"/>
  <c r="D63" i="23"/>
  <c r="D157" i="58" s="1"/>
  <c r="C63" i="23"/>
  <c r="C157" i="58" s="1"/>
  <c r="B59" i="23"/>
  <c r="B153" i="58" s="1"/>
  <c r="B58" i="23"/>
  <c r="B152" i="58" s="1"/>
  <c r="J57" i="23"/>
  <c r="J151" i="58" s="1"/>
  <c r="I57" i="23"/>
  <c r="H57" i="23"/>
  <c r="H151" i="58" s="1"/>
  <c r="G57" i="23"/>
  <c r="D57" i="23"/>
  <c r="D151" i="58" s="1"/>
  <c r="C57" i="23"/>
  <c r="C151" i="58" s="1"/>
  <c r="B57" i="23"/>
  <c r="B151" i="58" s="1"/>
  <c r="J56" i="23"/>
  <c r="J150" i="58" s="1"/>
  <c r="I56" i="23"/>
  <c r="H56" i="23"/>
  <c r="H150" i="58" s="1"/>
  <c r="G56" i="23"/>
  <c r="D56" i="23"/>
  <c r="D150" i="58" s="1"/>
  <c r="C56" i="23"/>
  <c r="C150" i="58" s="1"/>
  <c r="B56" i="23"/>
  <c r="B150" i="58" s="1"/>
  <c r="J55" i="23"/>
  <c r="I55" i="23"/>
  <c r="H55" i="23"/>
  <c r="H149" i="58" s="1"/>
  <c r="G55" i="23"/>
  <c r="D55" i="23"/>
  <c r="D149" i="58" s="1"/>
  <c r="C55" i="23"/>
  <c r="C149" i="58" s="1"/>
  <c r="B55" i="23"/>
  <c r="B149" i="58" s="1"/>
  <c r="J54" i="23"/>
  <c r="I54" i="23"/>
  <c r="H54" i="23"/>
  <c r="H148" i="58" s="1"/>
  <c r="G54" i="23"/>
  <c r="D54" i="23"/>
  <c r="D148" i="58" s="1"/>
  <c r="C54" i="23"/>
  <c r="C148" i="58" s="1"/>
  <c r="B54" i="23"/>
  <c r="B148" i="58" s="1"/>
  <c r="J53" i="23"/>
  <c r="J147" i="58" s="1"/>
  <c r="I53" i="23"/>
  <c r="H53" i="23"/>
  <c r="H147" i="58" s="1"/>
  <c r="G53" i="23"/>
  <c r="D53" i="23"/>
  <c r="D147" i="58" s="1"/>
  <c r="C53" i="23"/>
  <c r="C147" i="58" s="1"/>
  <c r="B53" i="23"/>
  <c r="B147" i="58" s="1"/>
  <c r="J52" i="23"/>
  <c r="J146" i="58" s="1"/>
  <c r="I52" i="23"/>
  <c r="H52" i="23"/>
  <c r="H146" i="58" s="1"/>
  <c r="G52" i="23"/>
  <c r="D52" i="23"/>
  <c r="D146" i="58" s="1"/>
  <c r="C52" i="23"/>
  <c r="C146" i="58" s="1"/>
  <c r="B52" i="23"/>
  <c r="B146" i="58" s="1"/>
  <c r="J51" i="23"/>
  <c r="M133" i="21" s="1"/>
  <c r="H51" i="23"/>
  <c r="D51" i="23"/>
  <c r="D145" i="58" s="1"/>
  <c r="J50" i="23"/>
  <c r="H50" i="23"/>
  <c r="D50" i="23"/>
  <c r="D144" i="58" s="1"/>
  <c r="B49" i="23"/>
  <c r="B143" i="58" s="1"/>
  <c r="B48" i="23"/>
  <c r="B142" i="58" s="1"/>
  <c r="B47" i="23"/>
  <c r="B141" i="58" s="1"/>
  <c r="B46" i="23"/>
  <c r="B140" i="58" s="1"/>
  <c r="B45" i="23"/>
  <c r="B139" i="58" s="1"/>
  <c r="H138" i="58"/>
  <c r="F138" i="58"/>
  <c r="E138" i="58"/>
  <c r="D138" i="58"/>
  <c r="C138" i="58"/>
  <c r="R41" i="23"/>
  <c r="R135" i="58" s="1"/>
  <c r="Q41" i="23"/>
  <c r="Q135" i="58" s="1"/>
  <c r="P41" i="23"/>
  <c r="P135" i="58" s="1"/>
  <c r="O41" i="23"/>
  <c r="O135" i="58" s="1"/>
  <c r="L41" i="23"/>
  <c r="L135" i="58" s="1"/>
  <c r="K41" i="23"/>
  <c r="H41" i="23"/>
  <c r="H135" i="58" s="1"/>
  <c r="G41" i="23"/>
  <c r="F41" i="23"/>
  <c r="F135" i="58" s="1"/>
  <c r="E41" i="23"/>
  <c r="E135" i="58" s="1"/>
  <c r="D41" i="23"/>
  <c r="D135" i="58" s="1"/>
  <c r="C41" i="23"/>
  <c r="C135" i="58" s="1"/>
  <c r="N40" i="23"/>
  <c r="T40" i="23" s="1"/>
  <c r="M40" i="23"/>
  <c r="S40" i="23" s="1"/>
  <c r="F29" i="23"/>
  <c r="F106" i="58" s="1"/>
  <c r="E29" i="23"/>
  <c r="E106" i="58" s="1"/>
  <c r="R27" i="23"/>
  <c r="R111" i="58" s="1"/>
  <c r="P27" i="23"/>
  <c r="P111" i="58" s="1"/>
  <c r="L27" i="23"/>
  <c r="L111" i="58" s="1"/>
  <c r="J27" i="23"/>
  <c r="J111" i="58" s="1"/>
  <c r="I27" i="23"/>
  <c r="H27" i="23"/>
  <c r="H111" i="58" s="1"/>
  <c r="G27" i="23"/>
  <c r="F27" i="23"/>
  <c r="E27" i="23"/>
  <c r="D27" i="23"/>
  <c r="D111" i="58" s="1"/>
  <c r="C27" i="23"/>
  <c r="C111" i="58" s="1"/>
  <c r="B27" i="23"/>
  <c r="B111" i="58" s="1"/>
  <c r="R26" i="23"/>
  <c r="R110" i="58" s="1"/>
  <c r="Q26" i="23"/>
  <c r="Q110" i="58" s="1"/>
  <c r="P26" i="23"/>
  <c r="P110" i="58" s="1"/>
  <c r="O26" i="23"/>
  <c r="O110" i="58" s="1"/>
  <c r="L26" i="23"/>
  <c r="L110" i="58" s="1"/>
  <c r="K26" i="23"/>
  <c r="J26" i="23"/>
  <c r="I26" i="23"/>
  <c r="H26" i="23"/>
  <c r="H110" i="58" s="1"/>
  <c r="G26" i="23"/>
  <c r="F26" i="23"/>
  <c r="E26" i="23"/>
  <c r="D26" i="23"/>
  <c r="D110" i="58" s="1"/>
  <c r="C26" i="23"/>
  <c r="C110" i="58" s="1"/>
  <c r="R23" i="23"/>
  <c r="R107" i="58" s="1"/>
  <c r="P23" i="23"/>
  <c r="P107" i="58" s="1"/>
  <c r="L23" i="23"/>
  <c r="J23" i="23"/>
  <c r="J107" i="58" s="1"/>
  <c r="I23" i="23"/>
  <c r="M23" i="23" s="1"/>
  <c r="H23" i="23"/>
  <c r="H107" i="58" s="1"/>
  <c r="G23" i="23"/>
  <c r="F23" i="23"/>
  <c r="E23" i="23"/>
  <c r="D23" i="23"/>
  <c r="D107" i="58" s="1"/>
  <c r="C23" i="23"/>
  <c r="C107" i="58" s="1"/>
  <c r="R22" i="23"/>
  <c r="Q22" i="23"/>
  <c r="Q122" i="58" s="1"/>
  <c r="Q213" i="58" s="1"/>
  <c r="P22" i="23"/>
  <c r="O22" i="23"/>
  <c r="L22" i="23"/>
  <c r="K22" i="23"/>
  <c r="H22" i="23"/>
  <c r="G22" i="23"/>
  <c r="F22" i="23"/>
  <c r="E22" i="23"/>
  <c r="D22" i="23"/>
  <c r="C22" i="23"/>
  <c r="R18" i="23"/>
  <c r="R192" i="58" s="1"/>
  <c r="Q18" i="23"/>
  <c r="Q192" i="58" s="1"/>
  <c r="P18" i="23"/>
  <c r="P192" i="58" s="1"/>
  <c r="O18" i="23"/>
  <c r="O192" i="58" s="1"/>
  <c r="L18" i="23"/>
  <c r="L192" i="58" s="1"/>
  <c r="K18" i="23"/>
  <c r="K192" i="58" s="1"/>
  <c r="H18" i="23"/>
  <c r="H192" i="58" s="1"/>
  <c r="G18" i="23"/>
  <c r="G192" i="58" s="1"/>
  <c r="F18" i="23"/>
  <c r="F192" i="58" s="1"/>
  <c r="E18" i="23"/>
  <c r="E192" i="58" s="1"/>
  <c r="D18" i="23"/>
  <c r="D192" i="58" s="1"/>
  <c r="C18" i="23"/>
  <c r="C192" i="58" s="1"/>
  <c r="R17" i="23"/>
  <c r="R193" i="58" s="1"/>
  <c r="Q17" i="23"/>
  <c r="Q193" i="58" s="1"/>
  <c r="P17" i="23"/>
  <c r="P193" i="58" s="1"/>
  <c r="O17" i="23"/>
  <c r="O193" i="58" s="1"/>
  <c r="L17" i="23"/>
  <c r="L193" i="58" s="1"/>
  <c r="K17" i="23"/>
  <c r="K193" i="58" s="1"/>
  <c r="H17" i="23"/>
  <c r="H193" i="58" s="1"/>
  <c r="G17" i="23"/>
  <c r="F17" i="23"/>
  <c r="F193" i="58" s="1"/>
  <c r="E17" i="23"/>
  <c r="E193" i="58" s="1"/>
  <c r="D17" i="23"/>
  <c r="D193" i="58" s="1"/>
  <c r="C17" i="23"/>
  <c r="C193" i="58" s="1"/>
  <c r="R16" i="23"/>
  <c r="R194" i="58" s="1"/>
  <c r="Q16" i="23"/>
  <c r="Q194" i="58" s="1"/>
  <c r="P16" i="23"/>
  <c r="P194" i="58" s="1"/>
  <c r="O16" i="23"/>
  <c r="O194" i="58" s="1"/>
  <c r="L16" i="23"/>
  <c r="L194" i="58" s="1"/>
  <c r="K16" i="23"/>
  <c r="H16" i="23"/>
  <c r="H194" i="58" s="1"/>
  <c r="G16" i="23"/>
  <c r="F16" i="23"/>
  <c r="F194" i="58" s="1"/>
  <c r="E16" i="23"/>
  <c r="E194" i="58" s="1"/>
  <c r="D16" i="23"/>
  <c r="D194" i="58" s="1"/>
  <c r="C16" i="23"/>
  <c r="C194" i="58" s="1"/>
  <c r="F14" i="23"/>
  <c r="F121" i="58" s="1"/>
  <c r="E14" i="23"/>
  <c r="E121" i="58" s="1"/>
  <c r="D14" i="23"/>
  <c r="D121" i="58" s="1"/>
  <c r="C14" i="23"/>
  <c r="C121" i="58" s="1"/>
  <c r="F13" i="23"/>
  <c r="F120" i="58" s="1"/>
  <c r="E13" i="23"/>
  <c r="E120" i="58" s="1"/>
  <c r="D13" i="23"/>
  <c r="D120" i="58" s="1"/>
  <c r="D12" i="23"/>
  <c r="D119" i="58" s="1"/>
  <c r="R11" i="23"/>
  <c r="R116" i="58" s="1"/>
  <c r="Q11" i="23"/>
  <c r="Q116" i="58" s="1"/>
  <c r="P11" i="23"/>
  <c r="P116" i="58" s="1"/>
  <c r="O11" i="23"/>
  <c r="O116" i="58" s="1"/>
  <c r="L11" i="23"/>
  <c r="L116" i="58" s="1"/>
  <c r="K11" i="23"/>
  <c r="J11" i="23"/>
  <c r="J116" i="58" s="1"/>
  <c r="I11" i="23"/>
  <c r="I116" i="58" s="1"/>
  <c r="H11" i="23"/>
  <c r="H116" i="58" s="1"/>
  <c r="G11" i="23"/>
  <c r="G116" i="58" s="1"/>
  <c r="F11" i="23"/>
  <c r="F116" i="58" s="1"/>
  <c r="E11" i="23"/>
  <c r="E116" i="58" s="1"/>
  <c r="D11" i="23"/>
  <c r="D116" i="58" s="1"/>
  <c r="C11" i="23"/>
  <c r="C116" i="58" s="1"/>
  <c r="R10" i="23"/>
  <c r="R115" i="58" s="1"/>
  <c r="Q10" i="23"/>
  <c r="Q115" i="58" s="1"/>
  <c r="P10" i="23"/>
  <c r="P115" i="58" s="1"/>
  <c r="O10" i="23"/>
  <c r="O115" i="58" s="1"/>
  <c r="L10" i="23"/>
  <c r="L115" i="58" s="1"/>
  <c r="K10" i="23"/>
  <c r="H10" i="23"/>
  <c r="H115" i="58" s="1"/>
  <c r="G10" i="23"/>
  <c r="G115" i="58" s="1"/>
  <c r="F10" i="23"/>
  <c r="F115" i="58" s="1"/>
  <c r="E10" i="23"/>
  <c r="E115" i="58" s="1"/>
  <c r="D10" i="23"/>
  <c r="D115" i="58" s="1"/>
  <c r="C10" i="23"/>
  <c r="C115" i="58" s="1"/>
  <c r="F7" i="23"/>
  <c r="F112" i="58" s="1"/>
  <c r="E7" i="23"/>
  <c r="E112" i="58" s="1"/>
  <c r="B2" i="23"/>
  <c r="D7" i="30"/>
  <c r="I7" i="70" s="1"/>
  <c r="F5" i="58" s="1"/>
  <c r="F5" i="57" s="1"/>
  <c r="C7" i="30"/>
  <c r="B3" i="30"/>
  <c r="H31" i="33"/>
  <c r="B31" i="33"/>
  <c r="H30" i="33"/>
  <c r="B30" i="33"/>
  <c r="H29" i="33"/>
  <c r="B29" i="33"/>
  <c r="H28" i="33"/>
  <c r="B28" i="33"/>
  <c r="H27" i="33"/>
  <c r="B27" i="33"/>
  <c r="N4" i="33"/>
  <c r="B4" i="33"/>
  <c r="N3" i="33"/>
  <c r="F3" i="37"/>
  <c r="F2" i="37"/>
  <c r="F1" i="37"/>
  <c r="A5" i="36"/>
  <c r="A4" i="36"/>
  <c r="J1102" i="70" l="1"/>
  <c r="J1073" i="70" s="1"/>
  <c r="G89" i="21"/>
  <c r="G87" i="21"/>
  <c r="AC7" i="19"/>
  <c r="T1102" i="70"/>
  <c r="Q42" i="23"/>
  <c r="T387" i="70"/>
  <c r="AR385" i="70" s="1"/>
  <c r="AS385" i="70" s="1"/>
  <c r="BF432" i="170"/>
  <c r="V443" i="70"/>
  <c r="BH432" i="170" s="1"/>
  <c r="AD603" i="70"/>
  <c r="C13" i="23"/>
  <c r="C120" i="58" s="1"/>
  <c r="J293" i="70"/>
  <c r="J262" i="70" s="1"/>
  <c r="F268" i="70"/>
  <c r="J295" i="70"/>
  <c r="J263" i="70" s="1"/>
  <c r="AD602" i="70"/>
  <c r="W14" i="70"/>
  <c r="H222" i="58"/>
  <c r="R222" i="58"/>
  <c r="C222" i="58"/>
  <c r="O222" i="58"/>
  <c r="D222" i="58"/>
  <c r="P222" i="58"/>
  <c r="F222" i="58"/>
  <c r="L222" i="58"/>
  <c r="E222" i="58"/>
  <c r="Q222" i="58"/>
  <c r="AM48" i="57"/>
  <c r="D220" i="58"/>
  <c r="BD545" i="170"/>
  <c r="R562" i="70"/>
  <c r="BD546" i="170" s="1"/>
  <c r="R133" i="58"/>
  <c r="BF545" i="170"/>
  <c r="T562" i="70"/>
  <c r="BF546" i="170" s="1"/>
  <c r="BG545" i="170"/>
  <c r="U562" i="70"/>
  <c r="BG546" i="170" s="1"/>
  <c r="AX545" i="170"/>
  <c r="L562" i="70"/>
  <c r="AX546" i="170" s="1"/>
  <c r="Y618" i="70"/>
  <c r="N14" i="70"/>
  <c r="P14" i="70" s="1"/>
  <c r="AZ545" i="170"/>
  <c r="N562" i="70"/>
  <c r="AZ546" i="170" s="1"/>
  <c r="BA545" i="170"/>
  <c r="O562" i="70"/>
  <c r="BA546" i="170" s="1"/>
  <c r="J603" i="70"/>
  <c r="AH602" i="70" s="1"/>
  <c r="AI602" i="70" s="1"/>
  <c r="C212" i="58"/>
  <c r="E212" i="58"/>
  <c r="Q212" i="58"/>
  <c r="Q215" i="58" s="1"/>
  <c r="Q221" i="58"/>
  <c r="R212" i="58"/>
  <c r="L696" i="70"/>
  <c r="AX680" i="170" s="1"/>
  <c r="D3" i="70"/>
  <c r="F31" i="33" s="1"/>
  <c r="A3" i="58"/>
  <c r="AX704" i="170"/>
  <c r="L739" i="70"/>
  <c r="AX723" i="170" s="1"/>
  <c r="AZ595" i="170"/>
  <c r="AX55" i="170"/>
  <c r="AZ553" i="170"/>
  <c r="BA259" i="170"/>
  <c r="O278" i="70"/>
  <c r="BA268" i="170" s="1"/>
  <c r="AY314" i="170"/>
  <c r="M331" i="70"/>
  <c r="AY321" i="170" s="1"/>
  <c r="BA269" i="170"/>
  <c r="O288" i="70"/>
  <c r="BA278" i="170" s="1"/>
  <c r="J845" i="70"/>
  <c r="J851" i="70" s="1"/>
  <c r="J879" i="70"/>
  <c r="J885" i="70" s="1"/>
  <c r="J926" i="70"/>
  <c r="J113" i="70"/>
  <c r="J925" i="70"/>
  <c r="H1096" i="70"/>
  <c r="AT1076" i="170" s="1"/>
  <c r="AT1165" i="170"/>
  <c r="F1073" i="70"/>
  <c r="AV325" i="170"/>
  <c r="J1094" i="70"/>
  <c r="J1096" i="70"/>
  <c r="AR1159" i="170"/>
  <c r="AV181" i="170"/>
  <c r="J89" i="21"/>
  <c r="V41" i="23"/>
  <c r="F136" i="23" s="1"/>
  <c r="G136" i="23" s="1"/>
  <c r="F11" i="31"/>
  <c r="J680" i="70" s="1"/>
  <c r="J765" i="70" s="1"/>
  <c r="AD109" i="70"/>
  <c r="AE109" i="70" s="1"/>
  <c r="AR283" i="170"/>
  <c r="H925" i="70"/>
  <c r="F925" i="70"/>
  <c r="AR907" i="170" s="1"/>
  <c r="AR929" i="170"/>
  <c r="AD1101" i="70"/>
  <c r="AE1101" i="70" s="1"/>
  <c r="F571" i="70"/>
  <c r="C69" i="23" s="1"/>
  <c r="C164" i="58" s="1"/>
  <c r="AV101" i="170"/>
  <c r="J67" i="70"/>
  <c r="H879" i="70"/>
  <c r="H885" i="70" s="1"/>
  <c r="F879" i="70"/>
  <c r="F885" i="70" s="1"/>
  <c r="AR285" i="170"/>
  <c r="F1096" i="70"/>
  <c r="AR1076" i="170" s="1"/>
  <c r="F926" i="70"/>
  <c r="AR908" i="170" s="1"/>
  <c r="AR123" i="170"/>
  <c r="J203" i="70"/>
  <c r="J206" i="70" s="1"/>
  <c r="J232" i="70" s="1"/>
  <c r="AV225" i="170"/>
  <c r="J114" i="70"/>
  <c r="AV105" i="170" s="1"/>
  <c r="AV125" i="170"/>
  <c r="J38" i="23"/>
  <c r="J132" i="58" s="1"/>
  <c r="AY125" i="170"/>
  <c r="BI181" i="170"/>
  <c r="AY181" i="170"/>
  <c r="BC225" i="170"/>
  <c r="AY225" i="170"/>
  <c r="AX1082" i="170"/>
  <c r="I68" i="23"/>
  <c r="M81" i="21" s="1"/>
  <c r="AX554" i="170"/>
  <c r="AQ882" i="70"/>
  <c r="BE867" i="170"/>
  <c r="AS584" i="70"/>
  <c r="BG569" i="170"/>
  <c r="AO588" i="70"/>
  <c r="BC573" i="170"/>
  <c r="AO589" i="70"/>
  <c r="BC574" i="170"/>
  <c r="AQ782" i="70"/>
  <c r="BE767" i="170"/>
  <c r="AK856" i="70"/>
  <c r="AY841" i="170"/>
  <c r="K115" i="58"/>
  <c r="V10" i="23"/>
  <c r="V26" i="23"/>
  <c r="AQ203" i="70"/>
  <c r="BE194" i="170"/>
  <c r="V237" i="70"/>
  <c r="BH227" i="170" s="1"/>
  <c r="BB227" i="170"/>
  <c r="AQ643" i="70"/>
  <c r="BE628" i="170"/>
  <c r="AS781" i="70"/>
  <c r="BG766" i="170"/>
  <c r="AS882" i="70"/>
  <c r="BG867" i="170"/>
  <c r="V588" i="70"/>
  <c r="BH572" i="170" s="1"/>
  <c r="BB572" i="170"/>
  <c r="V589" i="70"/>
  <c r="BH573" i="170" s="1"/>
  <c r="BB573" i="170"/>
  <c r="V590" i="70"/>
  <c r="BH574" i="170" s="1"/>
  <c r="BB574" i="170"/>
  <c r="AM643" i="70"/>
  <c r="BA628" i="170"/>
  <c r="K116" i="58"/>
  <c r="M116" i="58" s="1"/>
  <c r="V11" i="23"/>
  <c r="AM203" i="70"/>
  <c r="BA194" i="170"/>
  <c r="AS637" i="70"/>
  <c r="BG622" i="170"/>
  <c r="AO638" i="70"/>
  <c r="BC623" i="170"/>
  <c r="AQ781" i="70"/>
  <c r="BE766" i="170"/>
  <c r="AQ590" i="70"/>
  <c r="BE575" i="170"/>
  <c r="V636" i="70"/>
  <c r="BH620" i="170" s="1"/>
  <c r="BB620" i="170"/>
  <c r="V637" i="70"/>
  <c r="BH621" i="170" s="1"/>
  <c r="BB621" i="170"/>
  <c r="AS782" i="70"/>
  <c r="BG767" i="170"/>
  <c r="K194" i="58"/>
  <c r="K222" i="58" s="1"/>
  <c r="V16" i="23"/>
  <c r="AS590" i="70"/>
  <c r="BG575" i="170"/>
  <c r="AS783" i="70"/>
  <c r="BG768" i="170"/>
  <c r="AQ856" i="70"/>
  <c r="BE841" i="170"/>
  <c r="W641" i="70"/>
  <c r="BC625" i="170"/>
  <c r="W643" i="70"/>
  <c r="BC627" i="170"/>
  <c r="AS203" i="70"/>
  <c r="BG194" i="170"/>
  <c r="V581" i="70"/>
  <c r="BH565" i="170" s="1"/>
  <c r="BB565" i="170"/>
  <c r="V584" i="70"/>
  <c r="BH568" i="170" s="1"/>
  <c r="BB568" i="170"/>
  <c r="W634" i="70"/>
  <c r="BC618" i="170"/>
  <c r="AM637" i="70"/>
  <c r="BA622" i="170"/>
  <c r="AQ637" i="70"/>
  <c r="BE622" i="170"/>
  <c r="AM781" i="70"/>
  <c r="BA766" i="170"/>
  <c r="AM882" i="70"/>
  <c r="BA867" i="170"/>
  <c r="V586" i="70"/>
  <c r="BH570" i="170" s="1"/>
  <c r="BB570" i="170"/>
  <c r="AQ783" i="70"/>
  <c r="BE768" i="170"/>
  <c r="AM856" i="70"/>
  <c r="BA841" i="170"/>
  <c r="V583" i="70"/>
  <c r="BH567" i="170" s="1"/>
  <c r="BB567" i="170"/>
  <c r="AO635" i="70"/>
  <c r="BC620" i="170"/>
  <c r="AS643" i="70"/>
  <c r="BG628" i="170"/>
  <c r="AK1094" i="70"/>
  <c r="AY1075" i="170"/>
  <c r="AQ584" i="70"/>
  <c r="BE569" i="170"/>
  <c r="AK590" i="70"/>
  <c r="AY575" i="170"/>
  <c r="V639" i="70"/>
  <c r="BH623" i="170" s="1"/>
  <c r="BB623" i="170"/>
  <c r="V640" i="70"/>
  <c r="BH624" i="170" s="1"/>
  <c r="BB624" i="170"/>
  <c r="V643" i="70"/>
  <c r="BH627" i="170" s="1"/>
  <c r="BB627" i="170"/>
  <c r="AQ780" i="70"/>
  <c r="BE765" i="170"/>
  <c r="AM782" i="70"/>
  <c r="BA767" i="170"/>
  <c r="AK783" i="70"/>
  <c r="AY768" i="170"/>
  <c r="AS856" i="70"/>
  <c r="BG841" i="170"/>
  <c r="AE276" i="88"/>
  <c r="AU8" i="170"/>
  <c r="AU8" i="169"/>
  <c r="AR12" i="169"/>
  <c r="AR12" i="170"/>
  <c r="AG383" i="70"/>
  <c r="AU373" i="170"/>
  <c r="AW526" i="170"/>
  <c r="AQ557" i="70"/>
  <c r="BE542" i="170"/>
  <c r="AG715" i="70"/>
  <c r="AU700" i="170"/>
  <c r="AQ789" i="70"/>
  <c r="BE774" i="170"/>
  <c r="BG780" i="170"/>
  <c r="D32" i="23"/>
  <c r="D125" i="58" s="1"/>
  <c r="AS828" i="170"/>
  <c r="R847" i="70"/>
  <c r="BD831" i="170" s="1"/>
  <c r="BD830" i="170"/>
  <c r="R866" i="70"/>
  <c r="BD850" i="170" s="1"/>
  <c r="BD849" i="170"/>
  <c r="AV8" i="170"/>
  <c r="AV8" i="169"/>
  <c r="AS12" i="170"/>
  <c r="AS12" i="169"/>
  <c r="BE13" i="170"/>
  <c r="BE13" i="169"/>
  <c r="AG92" i="70"/>
  <c r="AU85" i="170"/>
  <c r="AI93" i="70"/>
  <c r="AW86" i="170"/>
  <c r="AE100" i="70"/>
  <c r="AS92" i="170"/>
  <c r="AI120" i="70"/>
  <c r="AW111" i="170"/>
  <c r="AY115" i="170"/>
  <c r="AS141" i="170"/>
  <c r="AS131" i="170"/>
  <c r="BE160" i="170"/>
  <c r="AS171" i="170"/>
  <c r="AS216" i="70"/>
  <c r="BG207" i="170"/>
  <c r="AK283" i="70"/>
  <c r="AY274" i="170"/>
  <c r="AR305" i="170"/>
  <c r="AR325" i="170"/>
  <c r="G195" i="58"/>
  <c r="AW7" i="170"/>
  <c r="AW7" i="169"/>
  <c r="AS8" i="170"/>
  <c r="AS8" i="169"/>
  <c r="BA8" i="169"/>
  <c r="BA8" i="170"/>
  <c r="AZ9" i="170"/>
  <c r="AZ9" i="169"/>
  <c r="AV10" i="170"/>
  <c r="AV10" i="169"/>
  <c r="BF10" i="170"/>
  <c r="BF10" i="169"/>
  <c r="AX12" i="170"/>
  <c r="AX12" i="169"/>
  <c r="AR13" i="169"/>
  <c r="AR13" i="170"/>
  <c r="AZ13" i="169"/>
  <c r="AZ13" i="170"/>
  <c r="AT14" i="169"/>
  <c r="AT14" i="170"/>
  <c r="AX64" i="170"/>
  <c r="AE212" i="70"/>
  <c r="AS203" i="170"/>
  <c r="AM212" i="70"/>
  <c r="BA203" i="170"/>
  <c r="J35" i="23"/>
  <c r="J128" i="58" s="1"/>
  <c r="AY283" i="170"/>
  <c r="AK413" i="70"/>
  <c r="AY403" i="170"/>
  <c r="AG422" i="70"/>
  <c r="AU412" i="170"/>
  <c r="AQ422" i="70"/>
  <c r="BE412" i="170"/>
  <c r="AU526" i="170"/>
  <c r="AY545" i="170"/>
  <c r="AS616" i="170"/>
  <c r="P97" i="23"/>
  <c r="P196" i="58" s="1"/>
  <c r="BE633" i="170"/>
  <c r="M669" i="70"/>
  <c r="AY653" i="170" s="1"/>
  <c r="AY651" i="170"/>
  <c r="AE715" i="70"/>
  <c r="AS700" i="170"/>
  <c r="AW717" i="170"/>
  <c r="AU720" i="170"/>
  <c r="AQ795" i="70"/>
  <c r="BE780" i="170"/>
  <c r="N814" i="70"/>
  <c r="AZ798" i="170" s="1"/>
  <c r="AZ797" i="170"/>
  <c r="AS809" i="170"/>
  <c r="L834" i="70"/>
  <c r="AX818" i="170" s="1"/>
  <c r="AX816" i="170"/>
  <c r="N847" i="70"/>
  <c r="AZ831" i="170" s="1"/>
  <c r="AZ830" i="170"/>
  <c r="T855" i="70"/>
  <c r="BF839" i="170" s="1"/>
  <c r="BF838" i="170"/>
  <c r="N866" i="70"/>
  <c r="AZ850" i="170" s="1"/>
  <c r="AZ849" i="170"/>
  <c r="L869" i="70"/>
  <c r="AX853" i="170" s="1"/>
  <c r="AX852" i="170"/>
  <c r="T872" i="70"/>
  <c r="BF856" i="170" s="1"/>
  <c r="BF855" i="170"/>
  <c r="O881" i="70"/>
  <c r="BA865" i="170" s="1"/>
  <c r="BA864" i="170"/>
  <c r="U890" i="70"/>
  <c r="BG874" i="170" s="1"/>
  <c r="BG872" i="170"/>
  <c r="AD877" i="70"/>
  <c r="AR862" i="170"/>
  <c r="AX7" i="169"/>
  <c r="AX7" i="170"/>
  <c r="AT8" i="170"/>
  <c r="AT8" i="169"/>
  <c r="BD8" i="170"/>
  <c r="BD8" i="169"/>
  <c r="BA9" i="170"/>
  <c r="BA9" i="169"/>
  <c r="AW10" i="170"/>
  <c r="AW10" i="169"/>
  <c r="BG10" i="170"/>
  <c r="BG10" i="169"/>
  <c r="AY12" i="170"/>
  <c r="AY12" i="169"/>
  <c r="AS13" i="169"/>
  <c r="AS13" i="170"/>
  <c r="BA13" i="169"/>
  <c r="BA13" i="170"/>
  <c r="AU14" i="169"/>
  <c r="AU14" i="170"/>
  <c r="AG74" i="70"/>
  <c r="AU67" i="170"/>
  <c r="AQ74" i="70"/>
  <c r="BE67" i="170"/>
  <c r="AI82" i="70"/>
  <c r="AW75" i="170"/>
  <c r="AU79" i="170"/>
  <c r="BE79" i="170"/>
  <c r="AY81" i="170"/>
  <c r="AM92" i="70"/>
  <c r="BA85" i="170"/>
  <c r="AG93" i="70"/>
  <c r="AU86" i="170"/>
  <c r="AQ93" i="70"/>
  <c r="BE86" i="170"/>
  <c r="AK100" i="70"/>
  <c r="AY92" i="170"/>
  <c r="AI103" i="70"/>
  <c r="AW95" i="170"/>
  <c r="AS103" i="70"/>
  <c r="BG95" i="170"/>
  <c r="AU60" i="170"/>
  <c r="AU100" i="170"/>
  <c r="AS110" i="170"/>
  <c r="AG120" i="70"/>
  <c r="AU111" i="170"/>
  <c r="AQ120" i="70"/>
  <c r="BE111" i="170"/>
  <c r="AQ123" i="70"/>
  <c r="BE114" i="170"/>
  <c r="AW115" i="170"/>
  <c r="AK125" i="70"/>
  <c r="AY116" i="170"/>
  <c r="AG138" i="70"/>
  <c r="AU129" i="170"/>
  <c r="AQ138" i="70"/>
  <c r="BE129" i="170"/>
  <c r="AW158" i="170"/>
  <c r="AS160" i="170"/>
  <c r="BA160" i="170"/>
  <c r="AK214" i="70"/>
  <c r="AY205" i="170"/>
  <c r="AE215" i="70"/>
  <c r="AS206" i="170"/>
  <c r="AM215" i="70"/>
  <c r="BA206" i="170"/>
  <c r="AQ216" i="70"/>
  <c r="BE207" i="170"/>
  <c r="AQ224" i="70"/>
  <c r="BE215" i="170"/>
  <c r="AI228" i="70"/>
  <c r="AW219" i="170"/>
  <c r="AS228" i="70"/>
  <c r="BG219" i="170"/>
  <c r="AE279" i="70"/>
  <c r="AS270" i="170"/>
  <c r="AG280" i="70"/>
  <c r="AU271" i="170"/>
  <c r="AQ280" i="70"/>
  <c r="BE271" i="170"/>
  <c r="AS281" i="70"/>
  <c r="BG272" i="170"/>
  <c r="AS283" i="70"/>
  <c r="BG274" i="170"/>
  <c r="AQ452" i="70"/>
  <c r="BE440" i="170"/>
  <c r="AQ456" i="70"/>
  <c r="BE444" i="170"/>
  <c r="AQ461" i="70"/>
  <c r="BE449" i="170"/>
  <c r="Q97" i="23"/>
  <c r="Q196" i="58" s="1"/>
  <c r="BF633" i="170"/>
  <c r="N669" i="70"/>
  <c r="AZ653" i="170" s="1"/>
  <c r="AZ651" i="170"/>
  <c r="M816" i="70"/>
  <c r="AY800" i="170" s="1"/>
  <c r="AY799" i="170"/>
  <c r="N825" i="70"/>
  <c r="AZ809" i="170" s="1"/>
  <c r="AZ808" i="170"/>
  <c r="AT813" i="170"/>
  <c r="AT809" i="170"/>
  <c r="M834" i="70"/>
  <c r="AY818" i="170" s="1"/>
  <c r="AY816" i="170"/>
  <c r="AW819" i="170"/>
  <c r="BG819" i="170"/>
  <c r="AY820" i="170"/>
  <c r="BA821" i="170"/>
  <c r="AQ837" i="70"/>
  <c r="BE822" i="170"/>
  <c r="M849" i="70"/>
  <c r="AY833" i="170" s="1"/>
  <c r="AY832" i="170"/>
  <c r="AW839" i="170"/>
  <c r="AW838" i="170"/>
  <c r="U855" i="70"/>
  <c r="BG839" i="170" s="1"/>
  <c r="BG838" i="170"/>
  <c r="O866" i="70"/>
  <c r="BA850" i="170" s="1"/>
  <c r="BA849" i="170"/>
  <c r="M869" i="70"/>
  <c r="AY853" i="170" s="1"/>
  <c r="AY852" i="170"/>
  <c r="U872" i="70"/>
  <c r="BG856" i="170" s="1"/>
  <c r="BG855" i="170"/>
  <c r="AX874" i="170"/>
  <c r="AX872" i="170"/>
  <c r="AY7" i="170"/>
  <c r="AY7" i="169"/>
  <c r="Q15" i="23"/>
  <c r="Q123" i="58" s="1"/>
  <c r="BF9" i="170"/>
  <c r="BF9" i="169"/>
  <c r="AZ12" i="170"/>
  <c r="AZ12" i="169"/>
  <c r="BD13" i="169"/>
  <c r="BD13" i="170"/>
  <c r="AE294" i="70"/>
  <c r="AS285" i="170"/>
  <c r="AQ383" i="70"/>
  <c r="BE373" i="170"/>
  <c r="BG526" i="170"/>
  <c r="S1221" i="70"/>
  <c r="BE546" i="170"/>
  <c r="R97" i="23"/>
  <c r="R196" i="58" s="1"/>
  <c r="BG633" i="170"/>
  <c r="O669" i="70"/>
  <c r="BA653" i="170" s="1"/>
  <c r="BA651" i="170"/>
  <c r="BE700" i="170"/>
  <c r="O825" i="70"/>
  <c r="BA809" i="170" s="1"/>
  <c r="BA808" i="170"/>
  <c r="L872" i="70"/>
  <c r="AX856" i="170" s="1"/>
  <c r="AX855" i="170"/>
  <c r="AV861" i="170"/>
  <c r="AR7" i="169"/>
  <c r="AR7" i="170"/>
  <c r="BF8" i="170"/>
  <c r="BF8" i="169"/>
  <c r="BA12" i="170"/>
  <c r="BA12" i="169"/>
  <c r="AG63" i="70"/>
  <c r="AU56" i="170"/>
  <c r="AQ63" i="70"/>
  <c r="BE56" i="170"/>
  <c r="AU160" i="170"/>
  <c r="AK228" i="70"/>
  <c r="AY219" i="170"/>
  <c r="AQ464" i="70"/>
  <c r="BE452" i="170"/>
  <c r="AQ466" i="70"/>
  <c r="BE454" i="170"/>
  <c r="AM524" i="70"/>
  <c r="BA509" i="170"/>
  <c r="AE835" i="70"/>
  <c r="AS820" i="170"/>
  <c r="BE821" i="170"/>
  <c r="S866" i="70"/>
  <c r="BE850" i="170" s="1"/>
  <c r="BE849" i="170"/>
  <c r="O869" i="70"/>
  <c r="BA853" i="170" s="1"/>
  <c r="BA852" i="170"/>
  <c r="M872" i="70"/>
  <c r="AY856" i="170" s="1"/>
  <c r="AY855" i="170"/>
  <c r="T881" i="70"/>
  <c r="BF865" i="170" s="1"/>
  <c r="BF864" i="170"/>
  <c r="AW8" i="169"/>
  <c r="AW8" i="170"/>
  <c r="AZ10" i="169"/>
  <c r="AZ10" i="170"/>
  <c r="AV13" i="170"/>
  <c r="AV13" i="169"/>
  <c r="E108" i="23"/>
  <c r="E117" i="58" s="1"/>
  <c r="AT64" i="170"/>
  <c r="AI212" i="70"/>
  <c r="AW203" i="170"/>
  <c r="AQ226" i="70"/>
  <c r="BE217" i="170"/>
  <c r="J36" i="23"/>
  <c r="J129" i="58" s="1"/>
  <c r="AY285" i="170"/>
  <c r="AS305" i="170"/>
  <c r="AS325" i="170"/>
  <c r="AS383" i="70"/>
  <c r="BG373" i="170"/>
  <c r="K1221" i="70"/>
  <c r="AW546" i="170"/>
  <c r="M529" i="70"/>
  <c r="AY513" i="170" s="1"/>
  <c r="AY553" i="170"/>
  <c r="BG700" i="170"/>
  <c r="AS717" i="170"/>
  <c r="BA717" i="170"/>
  <c r="BG774" i="170"/>
  <c r="BG786" i="170"/>
  <c r="AV798" i="170"/>
  <c r="AV797" i="170"/>
  <c r="AT816" i="170"/>
  <c r="T866" i="70"/>
  <c r="BF850" i="170" s="1"/>
  <c r="BF849" i="170"/>
  <c r="R869" i="70"/>
  <c r="BD853" i="170" s="1"/>
  <c r="BD852" i="170"/>
  <c r="O890" i="70"/>
  <c r="BA874" i="170" s="1"/>
  <c r="BA872" i="170"/>
  <c r="AR9" i="170"/>
  <c r="AR9" i="169"/>
  <c r="AR10" i="169"/>
  <c r="AT7" i="170"/>
  <c r="AT7" i="169"/>
  <c r="BF7" i="169"/>
  <c r="BF7" i="170"/>
  <c r="AX8" i="170"/>
  <c r="AX8" i="169"/>
  <c r="AS9" i="170"/>
  <c r="AS9" i="169"/>
  <c r="AS10" i="169"/>
  <c r="AS10" i="170"/>
  <c r="BA10" i="169"/>
  <c r="BA10" i="170"/>
  <c r="AU12" i="169"/>
  <c r="AU12" i="170"/>
  <c r="BE12" i="169"/>
  <c r="BE12" i="170"/>
  <c r="AW13" i="169"/>
  <c r="AW13" i="170"/>
  <c r="BG13" i="170"/>
  <c r="BG13" i="169"/>
  <c r="AI63" i="70"/>
  <c r="AW56" i="170"/>
  <c r="AS63" i="70"/>
  <c r="BG56" i="170"/>
  <c r="AG70" i="70"/>
  <c r="AU64" i="170"/>
  <c r="AK74" i="70"/>
  <c r="AY67" i="170"/>
  <c r="AE82" i="70"/>
  <c r="AS75" i="170"/>
  <c r="AM82" i="70"/>
  <c r="BA75" i="170"/>
  <c r="AI85" i="70"/>
  <c r="AW78" i="170"/>
  <c r="AS85" i="70"/>
  <c r="BG78" i="170"/>
  <c r="AU81" i="170"/>
  <c r="BE81" i="170"/>
  <c r="AS92" i="70"/>
  <c r="BG85" i="170"/>
  <c r="AE99" i="70"/>
  <c r="AS91" i="170"/>
  <c r="AM99" i="70"/>
  <c r="BA91" i="170"/>
  <c r="AQ100" i="70"/>
  <c r="BE92" i="170"/>
  <c r="AQ114" i="70"/>
  <c r="BE106" i="170"/>
  <c r="AE121" i="70"/>
  <c r="AS112" i="170"/>
  <c r="BA112" i="170"/>
  <c r="AK123" i="70"/>
  <c r="AY114" i="170"/>
  <c r="AE124" i="70"/>
  <c r="AS115" i="170"/>
  <c r="AG125" i="70"/>
  <c r="AU116" i="170"/>
  <c r="AQ125" i="70"/>
  <c r="BE116" i="170"/>
  <c r="AS158" i="170"/>
  <c r="BG160" i="170"/>
  <c r="AQ214" i="70"/>
  <c r="BE205" i="170"/>
  <c r="AI215" i="70"/>
  <c r="AW206" i="170"/>
  <c r="AE228" i="70"/>
  <c r="AS219" i="170"/>
  <c r="AM228" i="70"/>
  <c r="BA219" i="170"/>
  <c r="AS279" i="70"/>
  <c r="BG270" i="170"/>
  <c r="AE281" i="70"/>
  <c r="AS272" i="170"/>
  <c r="AM281" i="70"/>
  <c r="BA272" i="170"/>
  <c r="H29" i="23"/>
  <c r="L148" i="21" s="1"/>
  <c r="AW325" i="170"/>
  <c r="BE438" i="170"/>
  <c r="AG474" i="70"/>
  <c r="AU463" i="170"/>
  <c r="AQ474" i="70"/>
  <c r="BE463" i="170"/>
  <c r="AG524" i="70"/>
  <c r="AU509" i="170"/>
  <c r="AQ524" i="70"/>
  <c r="BE509" i="170"/>
  <c r="K97" i="23"/>
  <c r="M97" i="23" s="1"/>
  <c r="AZ633" i="170"/>
  <c r="AV653" i="170"/>
  <c r="AV651" i="170"/>
  <c r="T669" i="70"/>
  <c r="BF653" i="170" s="1"/>
  <c r="BF651" i="170"/>
  <c r="S816" i="70"/>
  <c r="BE800" i="170" s="1"/>
  <c r="BE799" i="170"/>
  <c r="S834" i="70"/>
  <c r="BE818" i="170" s="1"/>
  <c r="BE816" i="170"/>
  <c r="AS819" i="170"/>
  <c r="AU820" i="170"/>
  <c r="BE820" i="170"/>
  <c r="AW821" i="170"/>
  <c r="S849" i="70"/>
  <c r="BE833" i="170" s="1"/>
  <c r="BE832" i="170"/>
  <c r="U866" i="70"/>
  <c r="BG850" i="170" s="1"/>
  <c r="BG849" i="170"/>
  <c r="S869" i="70"/>
  <c r="BE853" i="170" s="1"/>
  <c r="BE852" i="170"/>
  <c r="O872" i="70"/>
  <c r="BA856" i="170" s="1"/>
  <c r="BA855" i="170"/>
  <c r="L881" i="70"/>
  <c r="AX865" i="170" s="1"/>
  <c r="AX864" i="170"/>
  <c r="BE8" i="170"/>
  <c r="BE8" i="169"/>
  <c r="AX10" i="169"/>
  <c r="AX10" i="170"/>
  <c r="AT13" i="170"/>
  <c r="AT13" i="169"/>
  <c r="C108" i="23"/>
  <c r="C117" i="58" s="1"/>
  <c r="AR64" i="170"/>
  <c r="AE226" i="70"/>
  <c r="AS217" i="170"/>
  <c r="AM413" i="70"/>
  <c r="BA403" i="170"/>
  <c r="AR563" i="170"/>
  <c r="BG720" i="170"/>
  <c r="R814" i="70"/>
  <c r="BD798" i="170" s="1"/>
  <c r="BD797" i="170"/>
  <c r="N816" i="70"/>
  <c r="AZ800" i="170" s="1"/>
  <c r="AZ799" i="170"/>
  <c r="AU813" i="170"/>
  <c r="AU809" i="170"/>
  <c r="N834" i="70"/>
  <c r="AZ818" i="170" s="1"/>
  <c r="AZ816" i="170"/>
  <c r="N849" i="70"/>
  <c r="AZ833" i="170" s="1"/>
  <c r="AZ832" i="170"/>
  <c r="N869" i="70"/>
  <c r="AZ853" i="170" s="1"/>
  <c r="AZ852" i="170"/>
  <c r="M890" i="70"/>
  <c r="AY874" i="170" s="1"/>
  <c r="AY872" i="170"/>
  <c r="BD7" i="170"/>
  <c r="BD7" i="169"/>
  <c r="AY10" i="170"/>
  <c r="AY10" i="169"/>
  <c r="AE70" i="70"/>
  <c r="AS64" i="170"/>
  <c r="AK82" i="70"/>
  <c r="AY75" i="170"/>
  <c r="AG85" i="70"/>
  <c r="AU78" i="170"/>
  <c r="BG79" i="170"/>
  <c r="BA81" i="170"/>
  <c r="AQ92" i="70"/>
  <c r="BE85" i="170"/>
  <c r="AM100" i="70"/>
  <c r="BA92" i="170"/>
  <c r="AM114" i="70"/>
  <c r="BA106" i="170"/>
  <c r="AM125" i="70"/>
  <c r="BA116" i="170"/>
  <c r="AI216" i="70"/>
  <c r="AW207" i="170"/>
  <c r="AS224" i="70"/>
  <c r="BG215" i="170"/>
  <c r="AG279" i="70"/>
  <c r="AU270" i="170"/>
  <c r="AI280" i="70"/>
  <c r="AW271" i="170"/>
  <c r="AK281" i="70"/>
  <c r="AY272" i="170"/>
  <c r="AQ451" i="70"/>
  <c r="BE439" i="170"/>
  <c r="AS509" i="170"/>
  <c r="AU821" i="170"/>
  <c r="AI837" i="70"/>
  <c r="AW822" i="170"/>
  <c r="AS837" i="70"/>
  <c r="BG822" i="170"/>
  <c r="D27" i="30"/>
  <c r="AS839" i="170"/>
  <c r="AS7" i="170"/>
  <c r="AS7" i="169"/>
  <c r="BG8" i="170"/>
  <c r="BG8" i="169"/>
  <c r="AT12" i="169"/>
  <c r="AT12" i="170"/>
  <c r="BF13" i="170"/>
  <c r="BF13" i="169"/>
  <c r="AT141" i="170"/>
  <c r="AT131" i="170"/>
  <c r="AS212" i="70"/>
  <c r="BG203" i="170"/>
  <c r="AQ413" i="70"/>
  <c r="BE403" i="170"/>
  <c r="BE545" i="170"/>
  <c r="J97" i="23"/>
  <c r="AY633" i="170"/>
  <c r="AQ744" i="70"/>
  <c r="BE729" i="170"/>
  <c r="T814" i="70"/>
  <c r="BF798" i="170" s="1"/>
  <c r="BF797" i="170"/>
  <c r="R834" i="70"/>
  <c r="BD818" i="170" s="1"/>
  <c r="BD816" i="170"/>
  <c r="T847" i="70"/>
  <c r="BF831" i="170" s="1"/>
  <c r="BF830" i="170"/>
  <c r="N872" i="70"/>
  <c r="AZ856" i="170" s="1"/>
  <c r="AZ855" i="170"/>
  <c r="AU7" i="170"/>
  <c r="AU7" i="169"/>
  <c r="AS14" i="70"/>
  <c r="BG7" i="170"/>
  <c r="BG7" i="169"/>
  <c r="AY8" i="169"/>
  <c r="AY8" i="170"/>
  <c r="AW9" i="170"/>
  <c r="AW9" i="169"/>
  <c r="AT10" i="170"/>
  <c r="AT10" i="169"/>
  <c r="BD10" i="170"/>
  <c r="BD10" i="169"/>
  <c r="AV12" i="170"/>
  <c r="AV12" i="169"/>
  <c r="BF12" i="169"/>
  <c r="BF12" i="170"/>
  <c r="AX13" i="170"/>
  <c r="AX13" i="169"/>
  <c r="AR14" i="170"/>
  <c r="AR14" i="169"/>
  <c r="AS226" i="70"/>
  <c r="BG217" i="170"/>
  <c r="BI325" i="170"/>
  <c r="AY325" i="170"/>
  <c r="AI413" i="70"/>
  <c r="AW403" i="170"/>
  <c r="AS413" i="70"/>
  <c r="BG403" i="170"/>
  <c r="AE422" i="70"/>
  <c r="AS412" i="170"/>
  <c r="AM422" i="70"/>
  <c r="BA412" i="170"/>
  <c r="BA526" i="170"/>
  <c r="L97" i="23"/>
  <c r="L196" i="58" s="1"/>
  <c r="BA633" i="170"/>
  <c r="AW653" i="170"/>
  <c r="AW651" i="170"/>
  <c r="U669" i="70"/>
  <c r="BG653" i="170" s="1"/>
  <c r="BG651" i="170"/>
  <c r="AY700" i="170"/>
  <c r="BE709" i="170"/>
  <c r="AU717" i="170"/>
  <c r="BE717" i="170"/>
  <c r="AS720" i="170"/>
  <c r="BA720" i="170"/>
  <c r="AQ755" i="70"/>
  <c r="BE740" i="170"/>
  <c r="AV800" i="170"/>
  <c r="AV799" i="170"/>
  <c r="T834" i="70"/>
  <c r="BF818" i="170" s="1"/>
  <c r="BF816" i="170"/>
  <c r="T849" i="70"/>
  <c r="BF833" i="170" s="1"/>
  <c r="BF832" i="170"/>
  <c r="L866" i="70"/>
  <c r="AX850" i="170" s="1"/>
  <c r="AX849" i="170"/>
  <c r="AV853" i="170"/>
  <c r="AV852" i="170"/>
  <c r="T869" i="70"/>
  <c r="BF853" i="170" s="1"/>
  <c r="BF852" i="170"/>
  <c r="R872" i="70"/>
  <c r="BD856" i="170" s="1"/>
  <c r="BD855" i="170"/>
  <c r="M881" i="70"/>
  <c r="AY865" i="170" s="1"/>
  <c r="AY864" i="170"/>
  <c r="S890" i="70"/>
  <c r="BE874" i="170" s="1"/>
  <c r="BE872" i="170"/>
  <c r="BG9" i="170"/>
  <c r="BG9" i="169"/>
  <c r="AU13" i="169"/>
  <c r="AU13" i="170"/>
  <c r="AW79" i="170"/>
  <c r="AS81" i="170"/>
  <c r="AE114" i="70"/>
  <c r="AS106" i="170"/>
  <c r="AE125" i="70"/>
  <c r="AS116" i="170"/>
  <c r="AY158" i="170"/>
  <c r="AQ215" i="70"/>
  <c r="BE206" i="170"/>
  <c r="AI224" i="70"/>
  <c r="AW215" i="170"/>
  <c r="AQ279" i="70"/>
  <c r="BE270" i="170"/>
  <c r="H36" i="23"/>
  <c r="L164" i="21" s="1"/>
  <c r="AW285" i="170"/>
  <c r="AE474" i="70"/>
  <c r="AS463" i="170"/>
  <c r="AQ476" i="70"/>
  <c r="BE464" i="170"/>
  <c r="BE518" i="170"/>
  <c r="AS563" i="170"/>
  <c r="R669" i="70"/>
  <c r="BD653" i="170" s="1"/>
  <c r="BD651" i="170"/>
  <c r="S814" i="70"/>
  <c r="BE798" i="170" s="1"/>
  <c r="BE797" i="170"/>
  <c r="R825" i="70"/>
  <c r="BD809" i="170" s="1"/>
  <c r="BD808" i="170"/>
  <c r="O834" i="70"/>
  <c r="BA818" i="170" s="1"/>
  <c r="BA816" i="170"/>
  <c r="M855" i="70"/>
  <c r="AY839" i="170" s="1"/>
  <c r="AY838" i="170"/>
  <c r="V107" i="23"/>
  <c r="M125" i="23"/>
  <c r="AQ14" i="70"/>
  <c r="BE7" i="170"/>
  <c r="BE7" i="169"/>
  <c r="BD12" i="170"/>
  <c r="BD12" i="169"/>
  <c r="AG413" i="70"/>
  <c r="AU403" i="170"/>
  <c r="S669" i="70"/>
  <c r="BE653" i="170" s="1"/>
  <c r="BE651" i="170"/>
  <c r="AW700" i="170"/>
  <c r="N855" i="70"/>
  <c r="AZ839" i="170" s="1"/>
  <c r="AZ838" i="170"/>
  <c r="AV7" i="170"/>
  <c r="AV7" i="169"/>
  <c r="AR8" i="170"/>
  <c r="AR8" i="169"/>
  <c r="AZ8" i="170"/>
  <c r="AZ8" i="169"/>
  <c r="AY9" i="170"/>
  <c r="AY9" i="169"/>
  <c r="AU10" i="169"/>
  <c r="AU10" i="170"/>
  <c r="BE10" i="170"/>
  <c r="BE10" i="169"/>
  <c r="AW12" i="169"/>
  <c r="AW12" i="170"/>
  <c r="BG12" i="169"/>
  <c r="BG12" i="170"/>
  <c r="AY13" i="170"/>
  <c r="AY13" i="169"/>
  <c r="AS14" i="169"/>
  <c r="AS14" i="170"/>
  <c r="AK63" i="70"/>
  <c r="AY56" i="170"/>
  <c r="AM74" i="70"/>
  <c r="BA67" i="170"/>
  <c r="AQ82" i="70"/>
  <c r="BE75" i="170"/>
  <c r="AK85" i="70"/>
  <c r="AY78" i="170"/>
  <c r="AS79" i="170"/>
  <c r="BA79" i="170"/>
  <c r="BG81" i="170"/>
  <c r="AK92" i="70"/>
  <c r="AY85" i="170"/>
  <c r="AG99" i="70"/>
  <c r="AU91" i="170"/>
  <c r="AQ99" i="70"/>
  <c r="BE91" i="170"/>
  <c r="AI100" i="70"/>
  <c r="AW92" i="170"/>
  <c r="AS100" i="70"/>
  <c r="BG92" i="170"/>
  <c r="AS94" i="170"/>
  <c r="AG103" i="70"/>
  <c r="AU95" i="170"/>
  <c r="AQ103" i="70"/>
  <c r="BE95" i="170"/>
  <c r="AE120" i="70"/>
  <c r="AS111" i="170"/>
  <c r="AM120" i="70"/>
  <c r="BA111" i="170"/>
  <c r="BE112" i="170"/>
  <c r="AE123" i="70"/>
  <c r="AS114" i="170"/>
  <c r="AU115" i="170"/>
  <c r="BE115" i="170"/>
  <c r="AS125" i="70"/>
  <c r="BG116" i="170"/>
  <c r="AE138" i="70"/>
  <c r="AS129" i="170"/>
  <c r="AM138" i="70"/>
  <c r="BA129" i="170"/>
  <c r="AU158" i="170"/>
  <c r="BE158" i="170"/>
  <c r="AS214" i="70"/>
  <c r="BG205" i="170"/>
  <c r="AM216" i="70"/>
  <c r="BA207" i="170"/>
  <c r="AM224" i="70"/>
  <c r="BA215" i="170"/>
  <c r="AQ228" i="70"/>
  <c r="BE219" i="170"/>
  <c r="AK279" i="70"/>
  <c r="AY270" i="170"/>
  <c r="AE280" i="70"/>
  <c r="AS271" i="170"/>
  <c r="AM280" i="70"/>
  <c r="BA271" i="170"/>
  <c r="AQ281" i="70"/>
  <c r="BE272" i="170"/>
  <c r="AG283" i="70"/>
  <c r="AU274" i="170"/>
  <c r="AQ283" i="70"/>
  <c r="BE274" i="170"/>
  <c r="AQ473" i="70"/>
  <c r="BE461" i="170"/>
  <c r="AI474" i="70"/>
  <c r="AW463" i="170"/>
  <c r="AS474" i="70"/>
  <c r="BG463" i="170"/>
  <c r="AW509" i="170"/>
  <c r="BG509" i="170"/>
  <c r="O97" i="23"/>
  <c r="O196" i="58" s="1"/>
  <c r="BD633" i="170"/>
  <c r="L669" i="70"/>
  <c r="AX653" i="170" s="1"/>
  <c r="AX651" i="170"/>
  <c r="M814" i="70"/>
  <c r="AY798" i="170" s="1"/>
  <c r="AY797" i="170"/>
  <c r="L825" i="70"/>
  <c r="AX809" i="170" s="1"/>
  <c r="AX808" i="170"/>
  <c r="U834" i="70"/>
  <c r="BG818" i="170" s="1"/>
  <c r="BG816" i="170"/>
  <c r="AY821" i="170"/>
  <c r="AW833" i="170"/>
  <c r="AW832" i="170"/>
  <c r="U849" i="70"/>
  <c r="BG833" i="170" s="1"/>
  <c r="BG832" i="170"/>
  <c r="S855" i="70"/>
  <c r="BE839" i="170" s="1"/>
  <c r="BE838" i="170"/>
  <c r="M866" i="70"/>
  <c r="AY850" i="170" s="1"/>
  <c r="AY849" i="170"/>
  <c r="AW853" i="170"/>
  <c r="AW852" i="170"/>
  <c r="U869" i="70"/>
  <c r="BG853" i="170" s="1"/>
  <c r="BG852" i="170"/>
  <c r="S872" i="70"/>
  <c r="BE856" i="170" s="1"/>
  <c r="BE855" i="170"/>
  <c r="AS863" i="170"/>
  <c r="AS861" i="170"/>
  <c r="AV874" i="170"/>
  <c r="AV872" i="170"/>
  <c r="AK446" i="70"/>
  <c r="AY434" i="170"/>
  <c r="P236" i="70"/>
  <c r="AX226" i="170"/>
  <c r="J22" i="23"/>
  <c r="N22" i="23" s="1"/>
  <c r="T22" i="23" s="1"/>
  <c r="AY37" i="170"/>
  <c r="J10" i="23"/>
  <c r="J115" i="58" s="1"/>
  <c r="AY226" i="170"/>
  <c r="AW883" i="170"/>
  <c r="U902" i="70"/>
  <c r="BG884" i="170" s="1"/>
  <c r="BG883" i="170"/>
  <c r="AQ902" i="70"/>
  <c r="BE885" i="170"/>
  <c r="S913" i="70"/>
  <c r="BE895" i="170" s="1"/>
  <c r="BE894" i="170"/>
  <c r="S936" i="70"/>
  <c r="BE918" i="170" s="1"/>
  <c r="BE917" i="170"/>
  <c r="H33" i="23"/>
  <c r="H126" i="58" s="1"/>
  <c r="AW929" i="170"/>
  <c r="AV981" i="170"/>
  <c r="AV985" i="170"/>
  <c r="AV989" i="170"/>
  <c r="AV993" i="170"/>
  <c r="AV997" i="170"/>
  <c r="AV1001" i="170"/>
  <c r="AV1014" i="170"/>
  <c r="AV1019" i="170"/>
  <c r="AV1023" i="170"/>
  <c r="AV1027" i="170"/>
  <c r="AV1031" i="170"/>
  <c r="AV1035" i="170"/>
  <c r="AV1039" i="170"/>
  <c r="AV1043" i="170"/>
  <c r="AV1047" i="170"/>
  <c r="J47" i="23"/>
  <c r="J141" i="58" s="1"/>
  <c r="AY1090" i="170"/>
  <c r="J49" i="23"/>
  <c r="J143" i="58" s="1"/>
  <c r="AY1098" i="170"/>
  <c r="AG1182" i="70"/>
  <c r="AS1159" i="170"/>
  <c r="AW1076" i="170"/>
  <c r="AW1165" i="170"/>
  <c r="N894" i="70"/>
  <c r="AZ878" i="170" s="1"/>
  <c r="AZ877" i="170"/>
  <c r="L902" i="70"/>
  <c r="AX884" i="170" s="1"/>
  <c r="AX883" i="170"/>
  <c r="AV885" i="170"/>
  <c r="T904" i="70"/>
  <c r="BF886" i="170" s="1"/>
  <c r="BF885" i="170"/>
  <c r="R906" i="70"/>
  <c r="BD888" i="170" s="1"/>
  <c r="BD887" i="170"/>
  <c r="AV894" i="170"/>
  <c r="T913" i="70"/>
  <c r="BF895" i="170" s="1"/>
  <c r="BF894" i="170"/>
  <c r="AV917" i="170"/>
  <c r="T936" i="70"/>
  <c r="BF918" i="170" s="1"/>
  <c r="BF917" i="170"/>
  <c r="J33" i="23"/>
  <c r="M162" i="21" s="1"/>
  <c r="AY929" i="170"/>
  <c r="AW981" i="170"/>
  <c r="AW985" i="170"/>
  <c r="AW989" i="170"/>
  <c r="BG989" i="170"/>
  <c r="AW997" i="170"/>
  <c r="AW1001" i="170"/>
  <c r="AW1014" i="170"/>
  <c r="AW1019" i="170"/>
  <c r="AW1023" i="170"/>
  <c r="AW1031" i="170"/>
  <c r="AW1035" i="170"/>
  <c r="AW1039" i="170"/>
  <c r="BA1041" i="170"/>
  <c r="AW1047" i="170"/>
  <c r="BG1047" i="170"/>
  <c r="AW1066" i="170"/>
  <c r="AW1101" i="170"/>
  <c r="AW1067" i="170"/>
  <c r="AW1155" i="170"/>
  <c r="AW1159" i="170"/>
  <c r="M1096" i="70"/>
  <c r="AY1076" i="170" s="1"/>
  <c r="AY1165" i="170"/>
  <c r="K33" i="23"/>
  <c r="K126" i="58" s="1"/>
  <c r="AZ929" i="170"/>
  <c r="AV1018" i="170"/>
  <c r="D46" i="23"/>
  <c r="D140" i="58" s="1"/>
  <c r="AS1086" i="170"/>
  <c r="C48" i="23"/>
  <c r="C142" i="58" s="1"/>
  <c r="AR1094" i="170"/>
  <c r="C28" i="23"/>
  <c r="AR933" i="170"/>
  <c r="T892" i="70"/>
  <c r="BF876" i="170" s="1"/>
  <c r="BF875" i="170"/>
  <c r="T906" i="70"/>
  <c r="BF888" i="170" s="1"/>
  <c r="BF887" i="170"/>
  <c r="AV896" i="170"/>
  <c r="AQ949" i="70"/>
  <c r="BE932" i="170"/>
  <c r="AW988" i="170"/>
  <c r="AY989" i="170"/>
  <c r="AW1000" i="170"/>
  <c r="AW1008" i="170"/>
  <c r="AW1018" i="170"/>
  <c r="AW1026" i="170"/>
  <c r="AW875" i="170"/>
  <c r="U916" i="70"/>
  <c r="BG898" i="170" s="1"/>
  <c r="BG896" i="170"/>
  <c r="AW911" i="170"/>
  <c r="AW923" i="170"/>
  <c r="AV979" i="170"/>
  <c r="AV1037" i="170"/>
  <c r="C46" i="23"/>
  <c r="C140" i="58" s="1"/>
  <c r="AR1086" i="170"/>
  <c r="AV877" i="170"/>
  <c r="R902" i="70"/>
  <c r="BD884" i="170" s="1"/>
  <c r="BD883" i="170"/>
  <c r="N913" i="70"/>
  <c r="AZ895" i="170" s="1"/>
  <c r="AZ894" i="170"/>
  <c r="AV900" i="170"/>
  <c r="AV920" i="170"/>
  <c r="AV922" i="170"/>
  <c r="AW979" i="170"/>
  <c r="AW983" i="170"/>
  <c r="AW987" i="170"/>
  <c r="AS989" i="170"/>
  <c r="AW991" i="170"/>
  <c r="AW995" i="170"/>
  <c r="AW999" i="170"/>
  <c r="AW1005" i="170"/>
  <c r="AW1012" i="170"/>
  <c r="AW1016" i="170"/>
  <c r="AW1021" i="170"/>
  <c r="AW1025" i="170"/>
  <c r="AW1029" i="170"/>
  <c r="AW1033" i="170"/>
  <c r="AW1037" i="170"/>
  <c r="AW1041" i="170"/>
  <c r="AS1047" i="170"/>
  <c r="P1067" i="70"/>
  <c r="BB1048" i="170" s="1"/>
  <c r="AZ1048" i="170"/>
  <c r="AS1066" i="170"/>
  <c r="AS1101" i="170"/>
  <c r="AS1138" i="170"/>
  <c r="AS1067" i="170"/>
  <c r="AS1155" i="170"/>
  <c r="AW894" i="170"/>
  <c r="U936" i="70"/>
  <c r="BG918" i="170" s="1"/>
  <c r="BG917" i="170"/>
  <c r="BA922" i="170"/>
  <c r="AV1026" i="170"/>
  <c r="AV1030" i="170"/>
  <c r="AK1182" i="70"/>
  <c r="AY1159" i="170"/>
  <c r="AI1193" i="70"/>
  <c r="AW1170" i="170"/>
  <c r="AV875" i="170"/>
  <c r="R894" i="70"/>
  <c r="BD878" i="170" s="1"/>
  <c r="BD877" i="170"/>
  <c r="AV887" i="170"/>
  <c r="L913" i="70"/>
  <c r="AX895" i="170" s="1"/>
  <c r="AX894" i="170"/>
  <c r="AV911" i="170"/>
  <c r="AW980" i="170"/>
  <c r="AW984" i="170"/>
  <c r="AW992" i="170"/>
  <c r="AW996" i="170"/>
  <c r="AW1013" i="170"/>
  <c r="AW1022" i="170"/>
  <c r="AW1030" i="170"/>
  <c r="AW1034" i="170"/>
  <c r="BE1041" i="170"/>
  <c r="AY1047" i="170"/>
  <c r="H48" i="23"/>
  <c r="H142" i="58" s="1"/>
  <c r="AW1094" i="170"/>
  <c r="J58" i="23"/>
  <c r="M134" i="21" s="1"/>
  <c r="AY1134" i="170"/>
  <c r="M1086" i="70"/>
  <c r="AY1067" i="170" s="1"/>
  <c r="AY1155" i="170"/>
  <c r="O902" i="70"/>
  <c r="BA884" i="170" s="1"/>
  <c r="BA883" i="170"/>
  <c r="M904" i="70"/>
  <c r="AY886" i="170" s="1"/>
  <c r="AY885" i="170"/>
  <c r="AW896" i="170"/>
  <c r="AQ939" i="70"/>
  <c r="BE922" i="170"/>
  <c r="J31" i="23"/>
  <c r="J124" i="58" s="1"/>
  <c r="AY937" i="170"/>
  <c r="AV983" i="170"/>
  <c r="AV987" i="170"/>
  <c r="AV991" i="170"/>
  <c r="AV1005" i="170"/>
  <c r="AV1021" i="170"/>
  <c r="AV1025" i="170"/>
  <c r="AV1029" i="170"/>
  <c r="AV1033" i="170"/>
  <c r="AV1041" i="170"/>
  <c r="AV1045" i="170"/>
  <c r="AW1068" i="170"/>
  <c r="AW1105" i="170"/>
  <c r="AM1193" i="70"/>
  <c r="BA1170" i="170"/>
  <c r="C49" i="23"/>
  <c r="C143" i="58" s="1"/>
  <c r="AR1098" i="170"/>
  <c r="AW877" i="170"/>
  <c r="O904" i="70"/>
  <c r="BA886" i="170" s="1"/>
  <c r="BA885" i="170"/>
  <c r="O913" i="70"/>
  <c r="BA895" i="170" s="1"/>
  <c r="BA894" i="170"/>
  <c r="M916" i="70"/>
  <c r="AY898" i="170" s="1"/>
  <c r="AY896" i="170"/>
  <c r="AW900" i="170"/>
  <c r="O936" i="70"/>
  <c r="BA918" i="170" s="1"/>
  <c r="BA917" i="170"/>
  <c r="AW920" i="170"/>
  <c r="BG922" i="170"/>
  <c r="Q33" i="23"/>
  <c r="Q126" i="58" s="1"/>
  <c r="BF929" i="170"/>
  <c r="AV982" i="170"/>
  <c r="AV986" i="170"/>
  <c r="AV990" i="170"/>
  <c r="AV994" i="170"/>
  <c r="AV998" i="170"/>
  <c r="AV1002" i="170"/>
  <c r="AV1004" i="170"/>
  <c r="AV1015" i="170"/>
  <c r="AV1020" i="170"/>
  <c r="AV1024" i="170"/>
  <c r="AV1028" i="170"/>
  <c r="AV1032" i="170"/>
  <c r="AV1036" i="170"/>
  <c r="AV1040" i="170"/>
  <c r="AV1044" i="170"/>
  <c r="AS1090" i="170"/>
  <c r="M1087" i="70"/>
  <c r="AY1068" i="170" s="1"/>
  <c r="AY1105" i="170"/>
  <c r="H59" i="23"/>
  <c r="H153" i="58" s="1"/>
  <c r="AW1138" i="170"/>
  <c r="AT1067" i="170"/>
  <c r="AT1155" i="170"/>
  <c r="AE1193" i="70"/>
  <c r="AS1170" i="170"/>
  <c r="AQ1193" i="70"/>
  <c r="BE1170" i="170"/>
  <c r="M902" i="70"/>
  <c r="AY884" i="170" s="1"/>
  <c r="AY883" i="170"/>
  <c r="AW885" i="170"/>
  <c r="U904" i="70"/>
  <c r="BG886" i="170" s="1"/>
  <c r="BG885" i="170"/>
  <c r="AS922" i="170"/>
  <c r="AV980" i="170"/>
  <c r="AV988" i="170"/>
  <c r="AV992" i="170"/>
  <c r="AV996" i="170"/>
  <c r="AV1013" i="170"/>
  <c r="AV1022" i="170"/>
  <c r="AV1034" i="170"/>
  <c r="AV1042" i="170"/>
  <c r="AV995" i="170"/>
  <c r="AV999" i="170"/>
  <c r="AV1012" i="170"/>
  <c r="AV883" i="170"/>
  <c r="T902" i="70"/>
  <c r="BF884" i="170" s="1"/>
  <c r="BF883" i="170"/>
  <c r="R904" i="70"/>
  <c r="BD886" i="170" s="1"/>
  <c r="BD885" i="170"/>
  <c r="AV899" i="170"/>
  <c r="AQ953" i="70"/>
  <c r="BE936" i="170"/>
  <c r="AW982" i="170"/>
  <c r="AW986" i="170"/>
  <c r="AU989" i="170"/>
  <c r="BE989" i="170"/>
  <c r="AW990" i="170"/>
  <c r="AW994" i="170"/>
  <c r="AW998" i="170"/>
  <c r="AW1002" i="170"/>
  <c r="AW1004" i="170"/>
  <c r="AW1015" i="170"/>
  <c r="AW1020" i="170"/>
  <c r="AW1024" i="170"/>
  <c r="AW1032" i="170"/>
  <c r="AW1036" i="170"/>
  <c r="AW1040" i="170"/>
  <c r="AU1047" i="170"/>
  <c r="BE1047" i="170"/>
  <c r="O27" i="23"/>
  <c r="O111" i="58" s="1"/>
  <c r="BD1048" i="170"/>
  <c r="H47" i="23"/>
  <c r="AW1090" i="170"/>
  <c r="H49" i="23"/>
  <c r="H143" i="58" s="1"/>
  <c r="AW1098" i="170"/>
  <c r="J59" i="23"/>
  <c r="J153" i="58" s="1"/>
  <c r="AY1138" i="170"/>
  <c r="AU1067" i="170"/>
  <c r="AU1155" i="170"/>
  <c r="AG1188" i="70"/>
  <c r="AS1165" i="170"/>
  <c r="P33" i="23"/>
  <c r="P126" i="58" s="1"/>
  <c r="BE929" i="170"/>
  <c r="R33" i="23"/>
  <c r="R126" i="58" s="1"/>
  <c r="BG929" i="170"/>
  <c r="L28" i="23"/>
  <c r="BA933" i="170"/>
  <c r="R36" i="23"/>
  <c r="R129" i="58" s="1"/>
  <c r="BG285" i="170"/>
  <c r="R51" i="23"/>
  <c r="R145" i="58" s="1"/>
  <c r="BG1106" i="170"/>
  <c r="S1075" i="70"/>
  <c r="BE1056" i="170" s="1"/>
  <c r="BE1110" i="170"/>
  <c r="R35" i="23"/>
  <c r="R128" i="58" s="1"/>
  <c r="BG283" i="170"/>
  <c r="U1075" i="70"/>
  <c r="BG1056" i="170" s="1"/>
  <c r="BG1110" i="170"/>
  <c r="S1082" i="70"/>
  <c r="BE1063" i="170" s="1"/>
  <c r="BE1130" i="170"/>
  <c r="P59" i="23"/>
  <c r="P153" i="58" s="1"/>
  <c r="BE1138" i="170"/>
  <c r="P60" i="23"/>
  <c r="P154" i="58" s="1"/>
  <c r="BE1142" i="170"/>
  <c r="L38" i="23"/>
  <c r="BA125" i="170"/>
  <c r="P49" i="23"/>
  <c r="P143" i="58" s="1"/>
  <c r="BE1098" i="170"/>
  <c r="R60" i="23"/>
  <c r="R154" i="58" s="1"/>
  <c r="BG1142" i="170"/>
  <c r="S1084" i="70"/>
  <c r="BE1065" i="170" s="1"/>
  <c r="BE1152" i="170"/>
  <c r="L37" i="23"/>
  <c r="L130" i="58" s="1"/>
  <c r="BA123" i="170"/>
  <c r="S1076" i="70"/>
  <c r="BE1057" i="170" s="1"/>
  <c r="BE1114" i="170"/>
  <c r="U1084" i="70"/>
  <c r="BG1065" i="170" s="1"/>
  <c r="BG1152" i="170"/>
  <c r="O1094" i="70"/>
  <c r="BA1074" i="170" s="1"/>
  <c r="BA1159" i="170"/>
  <c r="P38" i="23"/>
  <c r="P132" i="58" s="1"/>
  <c r="BE125" i="170"/>
  <c r="L50" i="23"/>
  <c r="N50" i="23" s="1"/>
  <c r="BA1102" i="170"/>
  <c r="U1076" i="70"/>
  <c r="BG1057" i="170" s="1"/>
  <c r="BG1114" i="170"/>
  <c r="S1078" i="70"/>
  <c r="BE1059" i="170" s="1"/>
  <c r="BE1118" i="170"/>
  <c r="R67" i="23"/>
  <c r="R161" i="58" s="1"/>
  <c r="BG1165" i="170"/>
  <c r="L46" i="23"/>
  <c r="L140" i="58" s="1"/>
  <c r="BA1086" i="170"/>
  <c r="L48" i="23"/>
  <c r="L142" i="58" s="1"/>
  <c r="BA1094" i="170"/>
  <c r="P50" i="23"/>
  <c r="P144" i="58" s="1"/>
  <c r="BE1102" i="170"/>
  <c r="U1078" i="70"/>
  <c r="BG1059" i="170" s="1"/>
  <c r="BG1118" i="170"/>
  <c r="AS1182" i="70"/>
  <c r="BG1159" i="170"/>
  <c r="AQ1185" i="70"/>
  <c r="BE1162" i="170"/>
  <c r="AS134" i="70"/>
  <c r="BG125" i="170"/>
  <c r="P46" i="23"/>
  <c r="P140" i="58" s="1"/>
  <c r="BE1086" i="170"/>
  <c r="P48" i="23"/>
  <c r="P142" i="58" s="1"/>
  <c r="BE1094" i="170"/>
  <c r="R50" i="23"/>
  <c r="R144" i="58" s="1"/>
  <c r="BG1102" i="170"/>
  <c r="R66" i="23"/>
  <c r="R160" i="58" s="1"/>
  <c r="BG1162" i="170"/>
  <c r="R45" i="23"/>
  <c r="R139" i="58" s="1"/>
  <c r="BG1082" i="170"/>
  <c r="R49" i="23"/>
  <c r="R143" i="58" s="1"/>
  <c r="BG1098" i="170"/>
  <c r="S1096" i="70"/>
  <c r="BE1076" i="170" s="1"/>
  <c r="BE1165" i="170"/>
  <c r="O1095" i="70"/>
  <c r="BA1075" i="170" s="1"/>
  <c r="BA1162" i="170"/>
  <c r="L35" i="23"/>
  <c r="L128" i="58" s="1"/>
  <c r="BA283" i="170"/>
  <c r="R46" i="23"/>
  <c r="R140" i="58" s="1"/>
  <c r="BG1086" i="170"/>
  <c r="P51" i="23"/>
  <c r="P145" i="58" s="1"/>
  <c r="BE1106" i="170"/>
  <c r="U1080" i="70"/>
  <c r="BG1061" i="170" s="1"/>
  <c r="BG1122" i="170"/>
  <c r="O1081" i="70"/>
  <c r="BA1126" i="170"/>
  <c r="O67" i="23"/>
  <c r="O161" i="58" s="1"/>
  <c r="BD1165" i="170"/>
  <c r="O65" i="23"/>
  <c r="O159" i="58" s="1"/>
  <c r="BD1159" i="170"/>
  <c r="T1096" i="70"/>
  <c r="BF1076" i="170" s="1"/>
  <c r="BF1165" i="170"/>
  <c r="Q60" i="23"/>
  <c r="Q154" i="58" s="1"/>
  <c r="BF1142" i="170"/>
  <c r="Q66" i="23"/>
  <c r="Q160" i="58" s="1"/>
  <c r="BF1162" i="170"/>
  <c r="Q38" i="23"/>
  <c r="Q132" i="58" s="1"/>
  <c r="BF125" i="170"/>
  <c r="O37" i="23"/>
  <c r="O130" i="58" s="1"/>
  <c r="BD123" i="170"/>
  <c r="BB1162" i="170"/>
  <c r="AZ1162" i="170"/>
  <c r="Q46" i="23"/>
  <c r="Q140" i="58" s="1"/>
  <c r="BF1086" i="170"/>
  <c r="Q36" i="23"/>
  <c r="Q129" i="58" s="1"/>
  <c r="BF285" i="170"/>
  <c r="H97" i="23"/>
  <c r="AW818" i="170"/>
  <c r="AV818" i="170"/>
  <c r="E195" i="58"/>
  <c r="F195" i="58"/>
  <c r="AU933" i="170"/>
  <c r="AU929" i="170"/>
  <c r="I16" i="23"/>
  <c r="M16" i="23" s="1"/>
  <c r="S16" i="23" s="1"/>
  <c r="AU554" i="170"/>
  <c r="H144" i="58"/>
  <c r="L131" i="21"/>
  <c r="H158" i="58"/>
  <c r="L132" i="21"/>
  <c r="H132" i="58"/>
  <c r="L166" i="21"/>
  <c r="H120" i="58"/>
  <c r="L140" i="21"/>
  <c r="H145" i="58"/>
  <c r="L133" i="21"/>
  <c r="H113" i="58"/>
  <c r="L155" i="21"/>
  <c r="H114" i="58"/>
  <c r="L159" i="21"/>
  <c r="H121" i="58"/>
  <c r="H163" i="58"/>
  <c r="L169" i="21"/>
  <c r="E104" i="19"/>
  <c r="N191" i="70" s="1"/>
  <c r="P191" i="70" s="1"/>
  <c r="G104" i="19"/>
  <c r="T191" i="70" s="1"/>
  <c r="AR658" i="170"/>
  <c r="AV856" i="170"/>
  <c r="AW856" i="170"/>
  <c r="AW850" i="170"/>
  <c r="AV850" i="170"/>
  <c r="N41" i="70"/>
  <c r="AZ34" i="170" s="1"/>
  <c r="O41" i="70"/>
  <c r="BA34" i="170" s="1"/>
  <c r="AV34" i="170"/>
  <c r="T41" i="70"/>
  <c r="BF34" i="170" s="1"/>
  <c r="U41" i="70"/>
  <c r="BG34" i="170" s="1"/>
  <c r="AR1169" i="170"/>
  <c r="E731" i="88"/>
  <c r="AU1169" i="170"/>
  <c r="AT1169" i="170"/>
  <c r="AU1168" i="170"/>
  <c r="AR1168" i="170"/>
  <c r="AT1168" i="170"/>
  <c r="AS1168" i="170"/>
  <c r="C30" i="58"/>
  <c r="X490" i="88"/>
  <c r="X491" i="88"/>
  <c r="X492" i="88"/>
  <c r="Y490" i="88"/>
  <c r="Y491" i="88"/>
  <c r="Y492" i="88"/>
  <c r="R41" i="70"/>
  <c r="BD34" i="170" s="1"/>
  <c r="S41" i="70"/>
  <c r="BE34" i="170" s="1"/>
  <c r="AW34" i="170"/>
  <c r="L41" i="70"/>
  <c r="AX34" i="170" s="1"/>
  <c r="M41" i="70"/>
  <c r="AY34" i="170" s="1"/>
  <c r="BB23" i="31"/>
  <c r="N23" i="31" s="1"/>
  <c r="R692" i="70" s="1"/>
  <c r="BB10" i="31"/>
  <c r="N10" i="31" s="1"/>
  <c r="N32" i="31" s="1"/>
  <c r="BB17" i="31"/>
  <c r="N17" i="31" s="1"/>
  <c r="N39" i="31" s="1"/>
  <c r="BB13" i="31"/>
  <c r="N13" i="31" s="1"/>
  <c r="N35" i="31" s="1"/>
  <c r="BB25" i="31"/>
  <c r="N25" i="31" s="1"/>
  <c r="R694" i="70" s="1"/>
  <c r="BD26" i="31"/>
  <c r="P26" i="31" s="1"/>
  <c r="T695" i="70" s="1"/>
  <c r="BD13" i="31"/>
  <c r="P13" i="31" s="1"/>
  <c r="P35" i="31" s="1"/>
  <c r="BB26" i="31"/>
  <c r="N26" i="31" s="1"/>
  <c r="R695" i="70" s="1"/>
  <c r="BD679" i="170" s="1"/>
  <c r="BB21" i="31"/>
  <c r="N21" i="31" s="1"/>
  <c r="R690" i="70" s="1"/>
  <c r="BD674" i="170" s="1"/>
  <c r="BD22" i="31"/>
  <c r="P22" i="31" s="1"/>
  <c r="P44" i="31" s="1"/>
  <c r="AM109" i="70"/>
  <c r="BD18" i="31"/>
  <c r="P18" i="31" s="1"/>
  <c r="T687" i="70" s="1"/>
  <c r="BD23" i="31"/>
  <c r="P23" i="31" s="1"/>
  <c r="T692" i="70" s="1"/>
  <c r="BF676" i="170" s="1"/>
  <c r="BD24" i="31"/>
  <c r="P24" i="31" s="1"/>
  <c r="P46" i="31" s="1"/>
  <c r="BB11" i="31"/>
  <c r="N11" i="31" s="1"/>
  <c r="N33" i="31" s="1"/>
  <c r="BD17" i="31"/>
  <c r="P17" i="31" s="1"/>
  <c r="T686" i="70" s="1"/>
  <c r="BD19" i="31"/>
  <c r="P19" i="31" s="1"/>
  <c r="T688" i="70" s="1"/>
  <c r="H121" i="19"/>
  <c r="Q614" i="97" s="1"/>
  <c r="BB14" i="31"/>
  <c r="N14" i="31" s="1"/>
  <c r="R683" i="70" s="1"/>
  <c r="BD667" i="170" s="1"/>
  <c r="BD15" i="31"/>
  <c r="P15" i="31" s="1"/>
  <c r="T684" i="70" s="1"/>
  <c r="BF668" i="170" s="1"/>
  <c r="BR17" i="31"/>
  <c r="BX17" i="31" s="1"/>
  <c r="BP28" i="31"/>
  <c r="BP33" i="31" s="1"/>
  <c r="P126" i="19"/>
  <c r="I195" i="58"/>
  <c r="AO24" i="31"/>
  <c r="AQ24" i="31" s="1"/>
  <c r="C24" i="31" s="1"/>
  <c r="G693" i="70" s="1"/>
  <c r="G778" i="70" s="1"/>
  <c r="I111" i="58"/>
  <c r="G135" i="58"/>
  <c r="I110" i="58"/>
  <c r="G110" i="58"/>
  <c r="J149" i="58"/>
  <c r="J148" i="58"/>
  <c r="G111" i="58"/>
  <c r="G138" i="58"/>
  <c r="J158" i="58"/>
  <c r="M132" i="21"/>
  <c r="E37" i="19"/>
  <c r="J145" i="58"/>
  <c r="J144" i="58"/>
  <c r="M131" i="21"/>
  <c r="I134" i="58"/>
  <c r="Z571" i="70"/>
  <c r="AB571" i="70" s="1"/>
  <c r="R570" i="70" s="1"/>
  <c r="I107" i="58"/>
  <c r="M36" i="21"/>
  <c r="G107" i="58"/>
  <c r="L36" i="21"/>
  <c r="AA297" i="70"/>
  <c r="G194" i="58"/>
  <c r="G193" i="58"/>
  <c r="L63" i="23"/>
  <c r="N63" i="23" s="1"/>
  <c r="O1084" i="70"/>
  <c r="G157" i="58"/>
  <c r="L21" i="21"/>
  <c r="I157" i="58"/>
  <c r="M21" i="21"/>
  <c r="R57" i="23"/>
  <c r="R151" i="58" s="1"/>
  <c r="U1082" i="70"/>
  <c r="BG1063" i="170" s="1"/>
  <c r="L57" i="23"/>
  <c r="N57" i="23" s="1"/>
  <c r="O1082" i="70"/>
  <c r="P56" i="23"/>
  <c r="P150" i="58" s="1"/>
  <c r="S1081" i="70"/>
  <c r="BE1062" i="170" s="1"/>
  <c r="R56" i="23"/>
  <c r="R150" i="58" s="1"/>
  <c r="U1081" i="70"/>
  <c r="BG1062" i="170" s="1"/>
  <c r="I151" i="58"/>
  <c r="M19" i="21"/>
  <c r="O1080" i="70"/>
  <c r="G151" i="58"/>
  <c r="L19" i="21"/>
  <c r="P55" i="23"/>
  <c r="P149" i="58" s="1"/>
  <c r="S1080" i="70"/>
  <c r="BE1061" i="170" s="1"/>
  <c r="I150" i="58"/>
  <c r="M18" i="21"/>
  <c r="G150" i="58"/>
  <c r="L18" i="21"/>
  <c r="I149" i="58"/>
  <c r="M17" i="21"/>
  <c r="G149" i="58"/>
  <c r="L17" i="21"/>
  <c r="L54" i="23"/>
  <c r="N54" i="23" s="1"/>
  <c r="O1078" i="70"/>
  <c r="I147" i="58"/>
  <c r="M13" i="21"/>
  <c r="I146" i="58"/>
  <c r="M12" i="21"/>
  <c r="G147" i="58"/>
  <c r="L13" i="21"/>
  <c r="G146" i="58"/>
  <c r="L12" i="21"/>
  <c r="I148" i="58"/>
  <c r="M15" i="21"/>
  <c r="G148" i="58"/>
  <c r="L15" i="21"/>
  <c r="S172" i="21"/>
  <c r="V172" i="21"/>
  <c r="H19" i="30"/>
  <c r="AR36" i="170"/>
  <c r="O65" i="97"/>
  <c r="E16" i="19"/>
  <c r="N1150" i="70" s="1"/>
  <c r="P1150" i="70" s="1"/>
  <c r="V1150" i="70" s="1"/>
  <c r="AM285" i="70"/>
  <c r="AG102" i="70"/>
  <c r="AS102" i="70"/>
  <c r="AQ119" i="70"/>
  <c r="AM1056" i="70"/>
  <c r="AS119" i="70"/>
  <c r="E12" i="62"/>
  <c r="I100" i="58"/>
  <c r="R27" i="58"/>
  <c r="R100" i="58"/>
  <c r="O27" i="58"/>
  <c r="S11" i="65"/>
  <c r="AW378" i="170"/>
  <c r="S13" i="62"/>
  <c r="J75" i="58"/>
  <c r="J77" i="58" s="1"/>
  <c r="H27" i="58"/>
  <c r="P75" i="58"/>
  <c r="P77" i="58" s="1"/>
  <c r="C12" i="62"/>
  <c r="S11" i="62"/>
  <c r="P28" i="58"/>
  <c r="C13" i="62"/>
  <c r="AH1077" i="70"/>
  <c r="AI1077" i="70" s="1"/>
  <c r="L28" i="58"/>
  <c r="BX11" i="31"/>
  <c r="S10" i="65"/>
  <c r="H21" i="43"/>
  <c r="L21" i="43" s="1"/>
  <c r="M21" i="43" s="1"/>
  <c r="K75" i="58"/>
  <c r="K77" i="58" s="1"/>
  <c r="H99" i="58"/>
  <c r="S17" i="65"/>
  <c r="S19" i="65"/>
  <c r="W68" i="65"/>
  <c r="C33" i="65" s="1"/>
  <c r="AI52" i="57" s="1"/>
  <c r="AL858" i="70"/>
  <c r="AM858" i="70" s="1"/>
  <c r="O100" i="58"/>
  <c r="G99" i="58"/>
  <c r="R28" i="58"/>
  <c r="H100" i="58"/>
  <c r="C12" i="23"/>
  <c r="C119" i="58" s="1"/>
  <c r="H17" i="43"/>
  <c r="L17" i="43" s="1"/>
  <c r="M17" i="43" s="1"/>
  <c r="H55" i="43"/>
  <c r="S14" i="65"/>
  <c r="H20" i="31"/>
  <c r="L689" i="70" s="1"/>
  <c r="C75" i="58"/>
  <c r="O75" i="58"/>
  <c r="O77" i="58" s="1"/>
  <c r="G75" i="58"/>
  <c r="G77" i="58" s="1"/>
  <c r="BW25" i="31"/>
  <c r="BX13" i="31"/>
  <c r="I28" i="58"/>
  <c r="L51" i="58"/>
  <c r="L53" i="58" s="1"/>
  <c r="H75" i="58"/>
  <c r="H77" i="58" s="1"/>
  <c r="P100" i="58"/>
  <c r="O13" i="62"/>
  <c r="AD1193" i="70"/>
  <c r="AP1193" i="70"/>
  <c r="P11" i="62"/>
  <c r="R75" i="58"/>
  <c r="R77" i="58" s="1"/>
  <c r="G25" i="31"/>
  <c r="BX26" i="31"/>
  <c r="F31" i="43"/>
  <c r="L23" i="43"/>
  <c r="M23" i="43" s="1"/>
  <c r="K99" i="58"/>
  <c r="I11" i="31"/>
  <c r="M680" i="70" s="1"/>
  <c r="E23" i="31"/>
  <c r="BW23" i="31"/>
  <c r="I25" i="31"/>
  <c r="M694" i="70" s="1"/>
  <c r="E17" i="110"/>
  <c r="E44" i="110" s="1"/>
  <c r="BX23" i="31"/>
  <c r="Q27" i="58"/>
  <c r="Q51" i="58"/>
  <c r="Q53" i="58" s="1"/>
  <c r="C100" i="58"/>
  <c r="I115" i="59"/>
  <c r="I37" i="43"/>
  <c r="BW20" i="31"/>
  <c r="I22" i="31"/>
  <c r="M691" i="70" s="1"/>
  <c r="H36" i="43"/>
  <c r="L36" i="43" s="1"/>
  <c r="M36" i="43" s="1"/>
  <c r="L41" i="43"/>
  <c r="H59" i="43"/>
  <c r="L59" i="43" s="1"/>
  <c r="M59" i="43" s="1"/>
  <c r="Q100" i="58"/>
  <c r="D75" i="58"/>
  <c r="J100" i="58"/>
  <c r="S12" i="62"/>
  <c r="BX10" i="31"/>
  <c r="BW19" i="31"/>
  <c r="E71" i="43"/>
  <c r="S394" i="70" s="1"/>
  <c r="BW13" i="31"/>
  <c r="AW28" i="31"/>
  <c r="BW16" i="31"/>
  <c r="BA19" i="31"/>
  <c r="BG19" i="31" s="1"/>
  <c r="H10" i="43"/>
  <c r="L10" i="43" s="1"/>
  <c r="M10" i="43" s="1"/>
  <c r="G11" i="31"/>
  <c r="BW11" i="31"/>
  <c r="G11" i="43"/>
  <c r="H28" i="43"/>
  <c r="L28" i="43" s="1"/>
  <c r="M28" i="43" s="1"/>
  <c r="L42" i="43"/>
  <c r="M42" i="43" s="1"/>
  <c r="D72" i="43"/>
  <c r="T394" i="70" s="1"/>
  <c r="H47" i="43"/>
  <c r="L47" i="43" s="1"/>
  <c r="BW12" i="31"/>
  <c r="BW24" i="31"/>
  <c r="I11" i="43"/>
  <c r="I31" i="43"/>
  <c r="L56" i="43"/>
  <c r="M56" i="43" s="1"/>
  <c r="BW9" i="31"/>
  <c r="BW18" i="31"/>
  <c r="BW21" i="31"/>
  <c r="BX24" i="31"/>
  <c r="H25" i="43"/>
  <c r="L25" i="43" s="1"/>
  <c r="M25" i="43" s="1"/>
  <c r="L44" i="43"/>
  <c r="BX9" i="31"/>
  <c r="H17" i="31"/>
  <c r="H39" i="31" s="1"/>
  <c r="I20" i="31"/>
  <c r="M689" i="70" s="1"/>
  <c r="J49" i="43"/>
  <c r="L99" i="58"/>
  <c r="BW10" i="31"/>
  <c r="F15" i="31"/>
  <c r="I17" i="31"/>
  <c r="M686" i="70" s="1"/>
  <c r="BX25" i="31"/>
  <c r="L27" i="43"/>
  <c r="M27" i="43" s="1"/>
  <c r="H48" i="43"/>
  <c r="L48" i="43" s="1"/>
  <c r="K27" i="58"/>
  <c r="G100" i="58"/>
  <c r="Q99" i="58"/>
  <c r="D28" i="58"/>
  <c r="P51" i="58"/>
  <c r="P53" i="58" s="1"/>
  <c r="K28" i="58"/>
  <c r="K51" i="58"/>
  <c r="K53" i="58" s="1"/>
  <c r="K100" i="58"/>
  <c r="D31" i="65"/>
  <c r="AJ50" i="57" s="1"/>
  <c r="AM50" i="57" s="1"/>
  <c r="D33" i="65"/>
  <c r="AJ52" i="57" s="1"/>
  <c r="D35" i="65"/>
  <c r="AJ54" i="57" s="1"/>
  <c r="D37" i="65"/>
  <c r="AJ56" i="57" s="1"/>
  <c r="H28" i="58"/>
  <c r="L100" i="58"/>
  <c r="S36" i="64"/>
  <c r="S37" i="64" s="1"/>
  <c r="C27" i="58"/>
  <c r="O28" i="58"/>
  <c r="I99" i="58"/>
  <c r="P27" i="58"/>
  <c r="N21" i="65"/>
  <c r="G12" i="62"/>
  <c r="G27" i="58"/>
  <c r="C28" i="58"/>
  <c r="I51" i="58"/>
  <c r="I53" i="58" s="1"/>
  <c r="I75" i="58"/>
  <c r="L27" i="58"/>
  <c r="D27" i="58"/>
  <c r="D99" i="58"/>
  <c r="O4" i="65"/>
  <c r="BW15" i="31"/>
  <c r="BA18" i="31"/>
  <c r="BG18" i="31" s="1"/>
  <c r="H18" i="43"/>
  <c r="L18" i="43" s="1"/>
  <c r="M18" i="43" s="1"/>
  <c r="H54" i="43"/>
  <c r="L54" i="43" s="1"/>
  <c r="M54" i="43" s="1"/>
  <c r="AH781" i="70"/>
  <c r="N115" i="60"/>
  <c r="J11" i="43"/>
  <c r="F101" i="58"/>
  <c r="E115" i="60"/>
  <c r="J7" i="30"/>
  <c r="AT28" i="31"/>
  <c r="BU28" i="31"/>
  <c r="BU33" i="31" s="1"/>
  <c r="E10" i="31"/>
  <c r="D14" i="31"/>
  <c r="F16" i="31"/>
  <c r="BA16" i="31"/>
  <c r="BG16" i="31" s="1"/>
  <c r="E24" i="31"/>
  <c r="H9" i="43"/>
  <c r="L9" i="43" s="1"/>
  <c r="M9" i="43" s="1"/>
  <c r="H24" i="43"/>
  <c r="L24" i="43" s="1"/>
  <c r="M24" i="43" s="1"/>
  <c r="J31" i="43"/>
  <c r="H30" i="43"/>
  <c r="L30" i="43" s="1"/>
  <c r="M30" i="43" s="1"/>
  <c r="H58" i="43"/>
  <c r="AH1083" i="70"/>
  <c r="AI1083" i="70" s="1"/>
  <c r="O51" i="58"/>
  <c r="O53" i="58" s="1"/>
  <c r="E72" i="43"/>
  <c r="U394" i="70" s="1"/>
  <c r="I27" i="42"/>
  <c r="AU28" i="31"/>
  <c r="H21" i="31"/>
  <c r="L690" i="70" s="1"/>
  <c r="F37" i="43"/>
  <c r="BX12" i="31"/>
  <c r="BW14" i="31"/>
  <c r="F19" i="31"/>
  <c r="BX19" i="31"/>
  <c r="AV28" i="31"/>
  <c r="G10" i="31"/>
  <c r="D13" i="31"/>
  <c r="BX15" i="31"/>
  <c r="H16" i="31"/>
  <c r="L685" i="70" s="1"/>
  <c r="BW17" i="31"/>
  <c r="I21" i="31"/>
  <c r="I43" i="31" s="1"/>
  <c r="G24" i="31"/>
  <c r="H8" i="43"/>
  <c r="L8" i="43" s="1"/>
  <c r="M8" i="43" s="1"/>
  <c r="H20" i="43"/>
  <c r="L20" i="43" s="1"/>
  <c r="M20" i="43" s="1"/>
  <c r="H26" i="43"/>
  <c r="L26" i="43" s="1"/>
  <c r="M26" i="43" s="1"/>
  <c r="H35" i="43"/>
  <c r="L35" i="43" s="1"/>
  <c r="M35" i="43" s="1"/>
  <c r="H60" i="43"/>
  <c r="L60" i="43" s="1"/>
  <c r="M60" i="43" s="1"/>
  <c r="AD781" i="70"/>
  <c r="AD1094" i="70"/>
  <c r="M115" i="59"/>
  <c r="J28" i="58"/>
  <c r="J27" i="58"/>
  <c r="L75" i="58"/>
  <c r="F115" i="60"/>
  <c r="G18" i="64"/>
  <c r="BV28" i="31"/>
  <c r="BV33" i="31" s="1"/>
  <c r="H10" i="31"/>
  <c r="L679" i="70" s="1"/>
  <c r="E13" i="31"/>
  <c r="D15" i="31"/>
  <c r="H684" i="70" s="1"/>
  <c r="H769" i="70" s="1"/>
  <c r="I16" i="31"/>
  <c r="M685" i="70" s="1"/>
  <c r="H24" i="31"/>
  <c r="L693" i="70" s="1"/>
  <c r="J115" i="59"/>
  <c r="B11" i="62"/>
  <c r="J11" i="62"/>
  <c r="R11" i="62"/>
  <c r="B13" i="62"/>
  <c r="J13" i="62"/>
  <c r="R13" i="62"/>
  <c r="B12" i="62"/>
  <c r="J12" i="62"/>
  <c r="I12" i="31"/>
  <c r="M681" i="70" s="1"/>
  <c r="F13" i="31"/>
  <c r="D18" i="31"/>
  <c r="F20" i="31"/>
  <c r="BA20" i="31"/>
  <c r="BG20" i="31" s="1"/>
  <c r="BX20" i="31"/>
  <c r="BX22" i="31"/>
  <c r="I26" i="31"/>
  <c r="M695" i="70" s="1"/>
  <c r="H7" i="43"/>
  <c r="L7" i="43" s="1"/>
  <c r="M7" i="43" s="1"/>
  <c r="H16" i="43"/>
  <c r="L16" i="43" s="1"/>
  <c r="M16" i="43" s="1"/>
  <c r="H19" i="43"/>
  <c r="L19" i="43" s="1"/>
  <c r="M19" i="43" s="1"/>
  <c r="H22" i="43"/>
  <c r="L22" i="43" s="1"/>
  <c r="M22" i="43" s="1"/>
  <c r="J37" i="43"/>
  <c r="L45" i="43"/>
  <c r="Q7" i="70"/>
  <c r="N5" i="58" s="1"/>
  <c r="N5" i="57" s="1"/>
  <c r="N5" i="56" s="1"/>
  <c r="AH1080" i="70"/>
  <c r="AI1080" i="70" s="1"/>
  <c r="AJ1081" i="70"/>
  <c r="AK1081" i="70" s="1"/>
  <c r="O99" i="58"/>
  <c r="E115" i="59"/>
  <c r="E101" i="58"/>
  <c r="D51" i="58"/>
  <c r="B18" i="64"/>
  <c r="R18" i="64"/>
  <c r="R12" i="62"/>
  <c r="I36" i="64"/>
  <c r="I37" i="64" s="1"/>
  <c r="Q36" i="64"/>
  <c r="Q37" i="64" s="1"/>
  <c r="J51" i="58"/>
  <c r="J53" i="58" s="1"/>
  <c r="S15" i="65"/>
  <c r="S18" i="65"/>
  <c r="D18" i="64"/>
  <c r="C11" i="62"/>
  <c r="K13" i="62"/>
  <c r="G28" i="58"/>
  <c r="J99" i="58"/>
  <c r="S9" i="65"/>
  <c r="S12" i="65"/>
  <c r="W71" i="65"/>
  <c r="C36" i="65" s="1"/>
  <c r="AI55" i="57" s="1"/>
  <c r="Q18" i="62"/>
  <c r="Q22" i="62" s="1"/>
  <c r="L41" i="62" s="1"/>
  <c r="N13" i="62"/>
  <c r="K36" i="64"/>
  <c r="K37" i="64" s="1"/>
  <c r="M115" i="60"/>
  <c r="D30" i="65"/>
  <c r="AJ49" i="57" s="1"/>
  <c r="D32" i="65"/>
  <c r="AJ51" i="57" s="1"/>
  <c r="D34" i="65"/>
  <c r="AJ53" i="57" s="1"/>
  <c r="D36" i="65"/>
  <c r="AJ55" i="57" s="1"/>
  <c r="D38" i="65"/>
  <c r="AJ57" i="57" s="1"/>
  <c r="K12" i="62"/>
  <c r="D22" i="62"/>
  <c r="L22" i="62"/>
  <c r="G51" i="58"/>
  <c r="G53" i="58" s="1"/>
  <c r="R51" i="58"/>
  <c r="R53" i="58" s="1"/>
  <c r="S13" i="65"/>
  <c r="U389" i="70"/>
  <c r="F115" i="59"/>
  <c r="V7" i="70"/>
  <c r="S5" i="58" s="1"/>
  <c r="S5" i="57" s="1"/>
  <c r="S5" i="56" s="1"/>
  <c r="N7" i="70"/>
  <c r="K5" i="58" s="1"/>
  <c r="K5" i="57" s="1"/>
  <c r="F7" i="70"/>
  <c r="C5" i="58" s="1"/>
  <c r="C5" i="57" s="1"/>
  <c r="T7" i="70"/>
  <c r="Q5" i="58" s="1"/>
  <c r="Q5" i="57" s="1"/>
  <c r="Q5" i="110" s="1"/>
  <c r="L7" i="70"/>
  <c r="I5" i="58" s="1"/>
  <c r="I5" i="57" s="1"/>
  <c r="R7" i="70"/>
  <c r="O5" i="58" s="1"/>
  <c r="J7" i="70"/>
  <c r="G5" i="58" s="1"/>
  <c r="G5" i="57" s="1"/>
  <c r="P7" i="70"/>
  <c r="M5" i="58" s="1"/>
  <c r="M5" i="57" s="1"/>
  <c r="M5" i="110" s="1"/>
  <c r="H7" i="70"/>
  <c r="E5" i="58" s="1"/>
  <c r="E5" i="57" s="1"/>
  <c r="K7" i="30"/>
  <c r="I12" i="19"/>
  <c r="BK28" i="31"/>
  <c r="BX21" i="31"/>
  <c r="T389" i="70"/>
  <c r="W7" i="70"/>
  <c r="T5" i="58" s="1"/>
  <c r="T5" i="57" s="1"/>
  <c r="T5" i="56" s="1"/>
  <c r="C51" i="58"/>
  <c r="C99" i="58"/>
  <c r="I10" i="19"/>
  <c r="P9" i="65"/>
  <c r="L7" i="30"/>
  <c r="I14" i="19"/>
  <c r="BX8" i="31"/>
  <c r="BT28" i="31"/>
  <c r="BT33" i="31" s="1"/>
  <c r="BX18" i="31"/>
  <c r="BW26" i="31"/>
  <c r="E7" i="30"/>
  <c r="D9" i="33"/>
  <c r="F7" i="30"/>
  <c r="N7" i="30"/>
  <c r="F9" i="33"/>
  <c r="G7" i="30"/>
  <c r="BW8" i="31"/>
  <c r="BJ28" i="31"/>
  <c r="BJ33" i="31" s="1"/>
  <c r="BX14" i="31"/>
  <c r="BR16" i="31"/>
  <c r="BX16" i="31" s="1"/>
  <c r="BW22" i="31"/>
  <c r="G49" i="43"/>
  <c r="G7" i="70"/>
  <c r="D5" i="58" s="1"/>
  <c r="D5" i="57" s="1"/>
  <c r="AM3" i="57" s="1"/>
  <c r="M7" i="30"/>
  <c r="AR28" i="31"/>
  <c r="BS28" i="31"/>
  <c r="BS33" i="31" s="1"/>
  <c r="I49" i="43"/>
  <c r="S389" i="70"/>
  <c r="Q75" i="58"/>
  <c r="Q77" i="58" s="1"/>
  <c r="U7" i="70"/>
  <c r="R5" i="58" s="1"/>
  <c r="R5" i="57" s="1"/>
  <c r="R5" i="110" s="1"/>
  <c r="M7" i="70"/>
  <c r="J5" i="58" s="1"/>
  <c r="J5" i="57" s="1"/>
  <c r="J5" i="110" s="1"/>
  <c r="S7" i="70"/>
  <c r="P5" i="58" s="1"/>
  <c r="P5" i="57" s="1"/>
  <c r="P5" i="110" s="1"/>
  <c r="K7" i="70"/>
  <c r="H5" i="58" s="1"/>
  <c r="H5" i="57" s="1"/>
  <c r="H5" i="110" s="1"/>
  <c r="R579" i="70"/>
  <c r="BD563" i="170" s="1"/>
  <c r="H7" i="30"/>
  <c r="I7" i="30"/>
  <c r="AS28" i="31"/>
  <c r="BI28" i="31"/>
  <c r="BI33" i="31" s="1"/>
  <c r="BL28" i="31"/>
  <c r="BL33" i="31" s="1"/>
  <c r="F11" i="43"/>
  <c r="G31" i="43"/>
  <c r="G37" i="43"/>
  <c r="D71" i="43"/>
  <c r="L57" i="43"/>
  <c r="M57" i="43" s="1"/>
  <c r="O7" i="70"/>
  <c r="L5" i="58" s="1"/>
  <c r="L5" i="57" s="1"/>
  <c r="L5" i="110" s="1"/>
  <c r="I115" i="60"/>
  <c r="AX24" i="31"/>
  <c r="AZ24" i="31" s="1"/>
  <c r="D9" i="31"/>
  <c r="H678" i="70" s="1"/>
  <c r="H763" i="70" s="1"/>
  <c r="F10" i="31"/>
  <c r="E15" i="31"/>
  <c r="G16" i="31"/>
  <c r="E19" i="31"/>
  <c r="G20" i="31"/>
  <c r="D23" i="31"/>
  <c r="H692" i="70" s="1"/>
  <c r="H777" i="70" s="1"/>
  <c r="F24" i="31"/>
  <c r="O579" i="70"/>
  <c r="AR822" i="70"/>
  <c r="AS822" i="70" s="1"/>
  <c r="AH1079" i="70"/>
  <c r="AI1079" i="70" s="1"/>
  <c r="H51" i="58"/>
  <c r="J115" i="60"/>
  <c r="J27" i="42"/>
  <c r="D8" i="31"/>
  <c r="F9" i="31"/>
  <c r="J678" i="70" s="1"/>
  <c r="J763" i="70" s="1"/>
  <c r="D12" i="31"/>
  <c r="E14" i="31"/>
  <c r="I683" i="70" s="1"/>
  <c r="I768" i="70" s="1"/>
  <c r="G15" i="31"/>
  <c r="E18" i="31"/>
  <c r="G19" i="31"/>
  <c r="D22" i="31"/>
  <c r="F23" i="31"/>
  <c r="BA23" i="31"/>
  <c r="BG23" i="31" s="1"/>
  <c r="D26" i="31"/>
  <c r="BQ28" i="31"/>
  <c r="Q28" i="58"/>
  <c r="D100" i="58"/>
  <c r="L115" i="60"/>
  <c r="O19" i="65"/>
  <c r="R14" i="65" s="1"/>
  <c r="B21" i="65"/>
  <c r="F11" i="62"/>
  <c r="N11" i="62"/>
  <c r="V11" i="62"/>
  <c r="F13" i="62"/>
  <c r="V13" i="62"/>
  <c r="F12" i="62"/>
  <c r="N12" i="62"/>
  <c r="V12" i="62"/>
  <c r="E8" i="31"/>
  <c r="G9" i="31"/>
  <c r="I10" i="31"/>
  <c r="M679" i="70" s="1"/>
  <c r="E12" i="31"/>
  <c r="G13" i="31"/>
  <c r="BA13" i="31"/>
  <c r="BG13" i="31" s="1"/>
  <c r="F14" i="31"/>
  <c r="D17" i="31"/>
  <c r="H686" i="70" s="1"/>
  <c r="H771" i="70" s="1"/>
  <c r="F18" i="31"/>
  <c r="H19" i="31"/>
  <c r="L688" i="70" s="1"/>
  <c r="D21" i="31"/>
  <c r="H690" i="70" s="1"/>
  <c r="H775" i="70" s="1"/>
  <c r="E22" i="31"/>
  <c r="I691" i="70" s="1"/>
  <c r="I776" i="70" s="1"/>
  <c r="G23" i="31"/>
  <c r="I24" i="31"/>
  <c r="M693" i="70" s="1"/>
  <c r="E26" i="31"/>
  <c r="I15" i="19"/>
  <c r="E18" i="19"/>
  <c r="N1176" i="70" s="1"/>
  <c r="P1176" i="70" s="1"/>
  <c r="V1176" i="70" s="1"/>
  <c r="E27" i="42"/>
  <c r="E40" i="42" s="1"/>
  <c r="F8" i="31"/>
  <c r="H9" i="31"/>
  <c r="L678" i="70" s="1"/>
  <c r="AX662" i="170" s="1"/>
  <c r="D11" i="31"/>
  <c r="F12" i="31"/>
  <c r="BA12" i="31"/>
  <c r="BG12" i="31" s="1"/>
  <c r="G14" i="31"/>
  <c r="E17" i="31"/>
  <c r="I686" i="70" s="1"/>
  <c r="I771" i="70" s="1"/>
  <c r="G18" i="31"/>
  <c r="I19" i="31"/>
  <c r="M688" i="70" s="1"/>
  <c r="E21" i="31"/>
  <c r="I690" i="70" s="1"/>
  <c r="I775" i="70" s="1"/>
  <c r="F22" i="31"/>
  <c r="D25" i="31"/>
  <c r="F26" i="31"/>
  <c r="BA26" i="31"/>
  <c r="BG26" i="31" s="1"/>
  <c r="H15" i="43"/>
  <c r="L15" i="43" s="1"/>
  <c r="R389" i="70"/>
  <c r="AP856" i="70"/>
  <c r="I27" i="58"/>
  <c r="L115" i="59"/>
  <c r="D101" i="58"/>
  <c r="D115" i="60"/>
  <c r="G8" i="31"/>
  <c r="I9" i="31"/>
  <c r="M678" i="70" s="1"/>
  <c r="E11" i="31"/>
  <c r="G12" i="31"/>
  <c r="I13" i="31"/>
  <c r="I35" i="31" s="1"/>
  <c r="D16" i="31"/>
  <c r="F17" i="31"/>
  <c r="H18" i="31"/>
  <c r="L687" i="70" s="1"/>
  <c r="D20" i="31"/>
  <c r="F21" i="31"/>
  <c r="G22" i="31"/>
  <c r="I23" i="31"/>
  <c r="M692" i="70" s="1"/>
  <c r="E25" i="31"/>
  <c r="G26" i="31"/>
  <c r="P99" i="58"/>
  <c r="P17" i="65"/>
  <c r="AX862" i="170"/>
  <c r="D10" i="31"/>
  <c r="H12" i="31"/>
  <c r="L681" i="70" s="1"/>
  <c r="I14" i="31"/>
  <c r="M683" i="70" s="1"/>
  <c r="E16" i="31"/>
  <c r="G17" i="31"/>
  <c r="I18" i="31"/>
  <c r="M687" i="70" s="1"/>
  <c r="AY671" i="170" s="1"/>
  <c r="E20" i="31"/>
  <c r="G21" i="31"/>
  <c r="H22" i="31"/>
  <c r="H44" i="31" s="1"/>
  <c r="D24" i="31"/>
  <c r="F25" i="31"/>
  <c r="H26" i="31"/>
  <c r="H48" i="31" s="1"/>
  <c r="L43" i="43"/>
  <c r="M43" i="43" s="1"/>
  <c r="H46" i="43"/>
  <c r="D66" i="43" s="1"/>
  <c r="AP822" i="70"/>
  <c r="AQ822" i="70" s="1"/>
  <c r="R99" i="58"/>
  <c r="P11" i="65"/>
  <c r="J18" i="64"/>
  <c r="C18" i="64"/>
  <c r="K18" i="64"/>
  <c r="S18" i="64"/>
  <c r="L18" i="64"/>
  <c r="T18" i="64"/>
  <c r="P15" i="65"/>
  <c r="U18" i="64"/>
  <c r="P13" i="65"/>
  <c r="O18" i="64"/>
  <c r="E13" i="62"/>
  <c r="M13" i="62"/>
  <c r="U13" i="62"/>
  <c r="M12" i="62"/>
  <c r="U12" i="62"/>
  <c r="C31" i="65"/>
  <c r="AI50" i="57" s="1"/>
  <c r="W74" i="65"/>
  <c r="Y74" i="65" s="1"/>
  <c r="C22" i="62"/>
  <c r="L38" i="62" s="1"/>
  <c r="C36" i="64"/>
  <c r="C37" i="64" s="1"/>
  <c r="W73" i="65"/>
  <c r="E18" i="64"/>
  <c r="M18" i="64"/>
  <c r="H36" i="64"/>
  <c r="H37" i="64" s="1"/>
  <c r="P36" i="64"/>
  <c r="P37" i="64" s="1"/>
  <c r="X36" i="64"/>
  <c r="W70" i="65"/>
  <c r="S22" i="62"/>
  <c r="F18" i="64"/>
  <c r="N18" i="64"/>
  <c r="V18" i="64"/>
  <c r="Z74" i="65"/>
  <c r="W67" i="65"/>
  <c r="B36" i="64"/>
  <c r="B37" i="64" s="1"/>
  <c r="J36" i="64"/>
  <c r="J37" i="64" s="1"/>
  <c r="R36" i="64"/>
  <c r="R37" i="64" s="1"/>
  <c r="W72" i="65"/>
  <c r="K22" i="62"/>
  <c r="H18" i="64"/>
  <c r="P18" i="64"/>
  <c r="W69" i="65"/>
  <c r="I18" i="64"/>
  <c r="Q18" i="64"/>
  <c r="AZ1" i="31"/>
  <c r="BF1" i="31"/>
  <c r="BQ1" i="31"/>
  <c r="BW1" i="31"/>
  <c r="AE1" i="31"/>
  <c r="BI1" i="31"/>
  <c r="R1" i="31"/>
  <c r="U1" i="31"/>
  <c r="AK1" i="31"/>
  <c r="AL781" i="70"/>
  <c r="AV83" i="170"/>
  <c r="M579" i="70"/>
  <c r="AY563" i="170" s="1"/>
  <c r="O122" i="58"/>
  <c r="O213" i="58" s="1"/>
  <c r="N579" i="70"/>
  <c r="AZ563" i="170" s="1"/>
  <c r="D122" i="58"/>
  <c r="D213" i="58" s="1"/>
  <c r="P122" i="58"/>
  <c r="P213" i="58" s="1"/>
  <c r="F122" i="58"/>
  <c r="F213" i="58" s="1"/>
  <c r="S579" i="70"/>
  <c r="AV563" i="170"/>
  <c r="T579" i="70"/>
  <c r="BF563" i="170" s="1"/>
  <c r="R122" i="58"/>
  <c r="R213" i="58" s="1"/>
  <c r="U579" i="70"/>
  <c r="BG563" i="170" s="1"/>
  <c r="L122" i="58"/>
  <c r="L213" i="58" s="1"/>
  <c r="E122" i="58"/>
  <c r="E221" i="58" s="1"/>
  <c r="AV96" i="170"/>
  <c r="K122" i="58"/>
  <c r="K213" i="58" s="1"/>
  <c r="L579" i="70"/>
  <c r="AX563" i="170" s="1"/>
  <c r="AH584" i="70"/>
  <c r="AD780" i="70"/>
  <c r="A55" i="110"/>
  <c r="F43" i="110"/>
  <c r="K135" i="58"/>
  <c r="I191" i="58"/>
  <c r="M109" i="23"/>
  <c r="S109" i="23" s="1"/>
  <c r="S191" i="58" s="1"/>
  <c r="J191" i="58"/>
  <c r="N191" i="58" s="1"/>
  <c r="N109" i="23"/>
  <c r="T109" i="23" s="1"/>
  <c r="T191" i="58" s="1"/>
  <c r="H122" i="58"/>
  <c r="H213" i="58" s="1"/>
  <c r="G122" i="58"/>
  <c r="G213" i="58" s="1"/>
  <c r="K112" i="23"/>
  <c r="K110" i="58"/>
  <c r="L118" i="58"/>
  <c r="L117" i="58"/>
  <c r="C134" i="58"/>
  <c r="D134" i="58"/>
  <c r="N41" i="58"/>
  <c r="T41" i="58" s="1"/>
  <c r="F8" i="110"/>
  <c r="F33" i="110" s="1"/>
  <c r="M15" i="58"/>
  <c r="S15" i="58" s="1"/>
  <c r="M19" i="58"/>
  <c r="S19" i="58" s="1"/>
  <c r="M21" i="58"/>
  <c r="S21" i="58" s="1"/>
  <c r="M23" i="58"/>
  <c r="S23" i="58" s="1"/>
  <c r="M34" i="58"/>
  <c r="S34" i="58" s="1"/>
  <c r="M42" i="58"/>
  <c r="S42" i="58" s="1"/>
  <c r="M44" i="58"/>
  <c r="S44" i="58" s="1"/>
  <c r="M50" i="58"/>
  <c r="S50" i="58" s="1"/>
  <c r="M52" i="58"/>
  <c r="S52" i="58" s="1"/>
  <c r="M65" i="58"/>
  <c r="S65" i="58" s="1"/>
  <c r="M67" i="58"/>
  <c r="S67" i="58" s="1"/>
  <c r="M69" i="58"/>
  <c r="S69" i="58" s="1"/>
  <c r="M71" i="58"/>
  <c r="S71" i="58" s="1"/>
  <c r="M96" i="58"/>
  <c r="S96" i="58" s="1"/>
  <c r="M98" i="58"/>
  <c r="S98" i="58" s="1"/>
  <c r="N11" i="58"/>
  <c r="T11" i="58" s="1"/>
  <c r="N38" i="58"/>
  <c r="T38" i="58" s="1"/>
  <c r="N40" i="58"/>
  <c r="T40" i="58" s="1"/>
  <c r="N67" i="58"/>
  <c r="T67" i="58" s="1"/>
  <c r="N71" i="58"/>
  <c r="T71" i="58" s="1"/>
  <c r="N72" i="58"/>
  <c r="T72" i="58" s="1"/>
  <c r="N76" i="58"/>
  <c r="T76" i="58" s="1"/>
  <c r="M31" i="58"/>
  <c r="S31" i="58" s="1"/>
  <c r="N49" i="58"/>
  <c r="T49" i="58" s="1"/>
  <c r="N68" i="58"/>
  <c r="T68" i="58" s="1"/>
  <c r="E49" i="110"/>
  <c r="M14" i="58"/>
  <c r="S14" i="58" s="1"/>
  <c r="M61" i="58"/>
  <c r="S61" i="58" s="1"/>
  <c r="F24" i="56"/>
  <c r="F52" i="56" s="1"/>
  <c r="P9" i="57"/>
  <c r="J10" i="57"/>
  <c r="D11" i="57"/>
  <c r="I25" i="57"/>
  <c r="BI25" i="57" s="1"/>
  <c r="M35" i="58"/>
  <c r="S35" i="58" s="1"/>
  <c r="M41" i="58"/>
  <c r="S41" i="58" s="1"/>
  <c r="N48" i="58"/>
  <c r="T48" i="58" s="1"/>
  <c r="N35" i="58"/>
  <c r="T35" i="58" s="1"/>
  <c r="M68" i="58"/>
  <c r="S68" i="58" s="1"/>
  <c r="M79" i="58"/>
  <c r="S79" i="58" s="1"/>
  <c r="M81" i="58"/>
  <c r="S81" i="58" s="1"/>
  <c r="F20" i="110"/>
  <c r="F47" i="110" s="1"/>
  <c r="F50" i="56"/>
  <c r="D12" i="57"/>
  <c r="N55" i="58"/>
  <c r="T55" i="58" s="1"/>
  <c r="M73" i="58"/>
  <c r="S73" i="58" s="1"/>
  <c r="M60" i="58"/>
  <c r="S60" i="58" s="1"/>
  <c r="M62" i="58"/>
  <c r="S62" i="58" s="1"/>
  <c r="M64" i="58"/>
  <c r="S64" i="58" s="1"/>
  <c r="M66" i="58"/>
  <c r="S66" i="58" s="1"/>
  <c r="N73" i="58"/>
  <c r="T73" i="58" s="1"/>
  <c r="N86" i="58"/>
  <c r="T86" i="58" s="1"/>
  <c r="N96" i="58"/>
  <c r="T96" i="58" s="1"/>
  <c r="M9" i="58"/>
  <c r="S9" i="58" s="1"/>
  <c r="P12" i="57"/>
  <c r="H12" i="57"/>
  <c r="R12" i="57"/>
  <c r="M17" i="58"/>
  <c r="S17" i="58" s="1"/>
  <c r="N32" i="58"/>
  <c r="T32" i="58" s="1"/>
  <c r="M49" i="58"/>
  <c r="S49" i="58" s="1"/>
  <c r="N64" i="58"/>
  <c r="T64" i="58" s="1"/>
  <c r="M70" i="58"/>
  <c r="S70" i="58" s="1"/>
  <c r="M72" i="58"/>
  <c r="S72" i="58" s="1"/>
  <c r="M76" i="58"/>
  <c r="S76" i="58" s="1"/>
  <c r="M92" i="58"/>
  <c r="S92" i="58" s="1"/>
  <c r="M94" i="58"/>
  <c r="S94" i="58" s="1"/>
  <c r="Q9" i="57"/>
  <c r="O15" i="57"/>
  <c r="C17" i="57"/>
  <c r="C17" i="56" s="1"/>
  <c r="C45" i="56" s="1"/>
  <c r="H7" i="57"/>
  <c r="L8" i="57"/>
  <c r="N18" i="58"/>
  <c r="T18" i="58" s="1"/>
  <c r="N42" i="58"/>
  <c r="T42" i="58" s="1"/>
  <c r="N50" i="58"/>
  <c r="T50" i="58" s="1"/>
  <c r="N89" i="58"/>
  <c r="T89" i="58" s="1"/>
  <c r="N91" i="58"/>
  <c r="T91" i="58" s="1"/>
  <c r="N93" i="58"/>
  <c r="T93" i="58" s="1"/>
  <c r="N95" i="58"/>
  <c r="T95" i="58" s="1"/>
  <c r="M18" i="58"/>
  <c r="S18" i="58" s="1"/>
  <c r="N36" i="58"/>
  <c r="T36" i="58" s="1"/>
  <c r="M85" i="58"/>
  <c r="S85" i="58" s="1"/>
  <c r="M87" i="58"/>
  <c r="S87" i="58" s="1"/>
  <c r="M89" i="58"/>
  <c r="S89" i="58" s="1"/>
  <c r="F23" i="110"/>
  <c r="F51" i="110" s="1"/>
  <c r="R24" i="57"/>
  <c r="R49" i="110" s="1"/>
  <c r="F19" i="110"/>
  <c r="F46" i="110" s="1"/>
  <c r="F49" i="56"/>
  <c r="D25" i="57"/>
  <c r="D25" i="56" s="1"/>
  <c r="D53" i="56" s="1"/>
  <c r="O12" i="57"/>
  <c r="W11" i="58"/>
  <c r="P14" i="57"/>
  <c r="J15" i="57"/>
  <c r="I17" i="57"/>
  <c r="P22" i="57"/>
  <c r="D24" i="57"/>
  <c r="D24" i="56" s="1"/>
  <c r="D52" i="56" s="1"/>
  <c r="N37" i="58"/>
  <c r="T37" i="58" s="1"/>
  <c r="M45" i="58"/>
  <c r="S45" i="58" s="1"/>
  <c r="M47" i="58"/>
  <c r="S47" i="58" s="1"/>
  <c r="N52" i="58"/>
  <c r="T52" i="58" s="1"/>
  <c r="M63" i="58"/>
  <c r="S63" i="58" s="1"/>
  <c r="N69" i="58"/>
  <c r="T69" i="58" s="1"/>
  <c r="N79" i="58"/>
  <c r="T79" i="58" s="1"/>
  <c r="N81" i="58"/>
  <c r="T81" i="58" s="1"/>
  <c r="N83" i="58"/>
  <c r="T83" i="58" s="1"/>
  <c r="N90" i="58"/>
  <c r="T90" i="58" s="1"/>
  <c r="E18" i="56"/>
  <c r="E46" i="56" s="1"/>
  <c r="E14" i="110"/>
  <c r="E39" i="110" s="1"/>
  <c r="D10" i="57"/>
  <c r="D10" i="56" s="1"/>
  <c r="F17" i="56"/>
  <c r="F45" i="56" s="1"/>
  <c r="F18" i="110"/>
  <c r="F45" i="110" s="1"/>
  <c r="V98" i="58"/>
  <c r="U18" i="58"/>
  <c r="L19" i="57"/>
  <c r="K25" i="57"/>
  <c r="M40" i="58"/>
  <c r="S40" i="58" s="1"/>
  <c r="N43" i="58"/>
  <c r="T43" i="58" s="1"/>
  <c r="N45" i="58"/>
  <c r="T45" i="58" s="1"/>
  <c r="N47" i="58"/>
  <c r="T47" i="58" s="1"/>
  <c r="N63" i="58"/>
  <c r="T63" i="58" s="1"/>
  <c r="M91" i="58"/>
  <c r="S91" i="58" s="1"/>
  <c r="M93" i="58"/>
  <c r="S93" i="58" s="1"/>
  <c r="M95" i="58"/>
  <c r="S95" i="58" s="1"/>
  <c r="K14" i="57"/>
  <c r="P15" i="57"/>
  <c r="M37" i="58"/>
  <c r="S37" i="58" s="1"/>
  <c r="N58" i="58"/>
  <c r="T58" i="58" s="1"/>
  <c r="N65" i="58"/>
  <c r="T65" i="58" s="1"/>
  <c r="M74" i="58"/>
  <c r="S74" i="58" s="1"/>
  <c r="M90" i="58"/>
  <c r="S90" i="58" s="1"/>
  <c r="N97" i="58"/>
  <c r="T97" i="58" s="1"/>
  <c r="V97" i="58"/>
  <c r="J24" i="57"/>
  <c r="J49" i="110" s="1"/>
  <c r="M33" i="58"/>
  <c r="S33" i="58" s="1"/>
  <c r="U13" i="58"/>
  <c r="N87" i="58"/>
  <c r="T87" i="58" s="1"/>
  <c r="M97" i="58"/>
  <c r="S97" i="58" s="1"/>
  <c r="E10" i="110"/>
  <c r="E35" i="110" s="1"/>
  <c r="D8" i="57"/>
  <c r="D8" i="56" s="1"/>
  <c r="D36" i="56" s="1"/>
  <c r="H15" i="57"/>
  <c r="H23" i="57"/>
  <c r="N25" i="58"/>
  <c r="T25" i="58" s="1"/>
  <c r="R25" i="57"/>
  <c r="E17" i="56"/>
  <c r="E45" i="56" s="1"/>
  <c r="E37" i="56"/>
  <c r="E9" i="110"/>
  <c r="E34" i="110" s="1"/>
  <c r="F47" i="56"/>
  <c r="F17" i="110"/>
  <c r="F44" i="110" s="1"/>
  <c r="F51" i="56"/>
  <c r="F21" i="110"/>
  <c r="F48" i="110" s="1"/>
  <c r="E44" i="56"/>
  <c r="E16" i="110"/>
  <c r="E41" i="110" s="1"/>
  <c r="E55" i="56"/>
  <c r="E24" i="110"/>
  <c r="E52" i="110" s="1"/>
  <c r="F38" i="56"/>
  <c r="F10" i="110"/>
  <c r="F35" i="110" s="1"/>
  <c r="F15" i="110"/>
  <c r="F40" i="110" s="1"/>
  <c r="F46" i="56"/>
  <c r="E53" i="56"/>
  <c r="E22" i="110"/>
  <c r="E50" i="110" s="1"/>
  <c r="F24" i="110"/>
  <c r="F52" i="110" s="1"/>
  <c r="F55" i="56"/>
  <c r="E35" i="56"/>
  <c r="E7" i="110"/>
  <c r="E32" i="110" s="1"/>
  <c r="E43" i="56"/>
  <c r="E51" i="56"/>
  <c r="E21" i="110"/>
  <c r="E48" i="110" s="1"/>
  <c r="AS1169" i="170"/>
  <c r="D7" i="57"/>
  <c r="J8" i="57"/>
  <c r="Q10" i="57"/>
  <c r="L12" i="57"/>
  <c r="P13" i="57"/>
  <c r="R14" i="57"/>
  <c r="Q16" i="57"/>
  <c r="K17" i="57"/>
  <c r="K42" i="110" s="1"/>
  <c r="P18" i="57"/>
  <c r="P43" i="110" s="1"/>
  <c r="N20" i="58"/>
  <c r="T20" i="58" s="1"/>
  <c r="D20" i="57"/>
  <c r="D20" i="56" s="1"/>
  <c r="O20" i="57"/>
  <c r="N46" i="58"/>
  <c r="T46" i="58" s="1"/>
  <c r="M48" i="58"/>
  <c r="S48" i="58" s="1"/>
  <c r="W59" i="58"/>
  <c r="M82" i="58"/>
  <c r="S82" i="58" s="1"/>
  <c r="M84" i="58"/>
  <c r="S84" i="58" s="1"/>
  <c r="N94" i="58"/>
  <c r="T94" i="58" s="1"/>
  <c r="F7" i="110"/>
  <c r="F32" i="110" s="1"/>
  <c r="F14" i="110"/>
  <c r="F39" i="110" s="1"/>
  <c r="E18" i="110"/>
  <c r="E45" i="110" s="1"/>
  <c r="K8" i="57"/>
  <c r="L11" i="57"/>
  <c r="N12" i="58"/>
  <c r="Q13" i="57"/>
  <c r="J14" i="57"/>
  <c r="H16" i="57"/>
  <c r="H18" i="57"/>
  <c r="H43" i="110" s="1"/>
  <c r="K19" i="57"/>
  <c r="P20" i="57"/>
  <c r="J21" i="57"/>
  <c r="D22" i="57"/>
  <c r="D22" i="56" s="1"/>
  <c r="O22" i="57"/>
  <c r="Q25" i="57"/>
  <c r="M38" i="58"/>
  <c r="S38" i="58" s="1"/>
  <c r="O18" i="57"/>
  <c r="O43" i="110" s="1"/>
  <c r="M43" i="58"/>
  <c r="S43" i="58" s="1"/>
  <c r="N84" i="58"/>
  <c r="T84" i="58" s="1"/>
  <c r="H9" i="57"/>
  <c r="O11" i="57"/>
  <c r="O19" i="57"/>
  <c r="Q22" i="57"/>
  <c r="P11" i="57"/>
  <c r="Q15" i="57"/>
  <c r="K18" i="57"/>
  <c r="K43" i="110" s="1"/>
  <c r="F16" i="110"/>
  <c r="F41" i="110" s="1"/>
  <c r="K7" i="57"/>
  <c r="P8" i="57"/>
  <c r="N10" i="58"/>
  <c r="T10" i="58" s="1"/>
  <c r="H11" i="57"/>
  <c r="Q11" i="57"/>
  <c r="K13" i="57"/>
  <c r="D14" i="57"/>
  <c r="D14" i="56" s="1"/>
  <c r="L16" i="57"/>
  <c r="L18" i="57"/>
  <c r="L43" i="110" s="1"/>
  <c r="K20" i="57"/>
  <c r="D21" i="57"/>
  <c r="O23" i="57"/>
  <c r="U11" i="58"/>
  <c r="N56" i="58"/>
  <c r="T56" i="58" s="1"/>
  <c r="N60" i="58"/>
  <c r="T60" i="58" s="1"/>
  <c r="D78" i="58"/>
  <c r="M86" i="58"/>
  <c r="S86" i="58" s="1"/>
  <c r="E19" i="110"/>
  <c r="E46" i="110" s="1"/>
  <c r="O17" i="57"/>
  <c r="O42" i="110" s="1"/>
  <c r="H22" i="57"/>
  <c r="E23" i="110"/>
  <c r="E51" i="110" s="1"/>
  <c r="J7" i="57"/>
  <c r="P19" i="57"/>
  <c r="U15" i="58"/>
  <c r="U23" i="58"/>
  <c r="E20" i="110"/>
  <c r="E47" i="110" s="1"/>
  <c r="H8" i="57"/>
  <c r="Q8" i="57"/>
  <c r="O10" i="57"/>
  <c r="R11" i="57"/>
  <c r="L13" i="57"/>
  <c r="O16" i="57"/>
  <c r="R17" i="57"/>
  <c r="R42" i="110" s="1"/>
  <c r="U19" i="58"/>
  <c r="H19" i="57"/>
  <c r="Q21" i="57"/>
  <c r="K22" i="57"/>
  <c r="P23" i="57"/>
  <c r="M26" i="58"/>
  <c r="W36" i="58"/>
  <c r="M39" i="58"/>
  <c r="S39" i="58" s="1"/>
  <c r="N44" i="58"/>
  <c r="T44" i="58" s="1"/>
  <c r="M57" i="58"/>
  <c r="S57" i="58" s="1"/>
  <c r="W60" i="58"/>
  <c r="W61" i="58"/>
  <c r="N62" i="58"/>
  <c r="T62" i="58" s="1"/>
  <c r="N66" i="58"/>
  <c r="T66" i="58" s="1"/>
  <c r="N70" i="58"/>
  <c r="T70" i="58" s="1"/>
  <c r="N74" i="58"/>
  <c r="T74" i="58" s="1"/>
  <c r="W83" i="58"/>
  <c r="W84" i="58"/>
  <c r="N88" i="58"/>
  <c r="T88" i="58" s="1"/>
  <c r="F22" i="110"/>
  <c r="F50" i="110" s="1"/>
  <c r="N8" i="58"/>
  <c r="T8" i="58" s="1"/>
  <c r="K10" i="57"/>
  <c r="R9" i="57"/>
  <c r="J20" i="57"/>
  <c r="O7" i="57"/>
  <c r="R8" i="57"/>
  <c r="L9" i="57"/>
  <c r="P10" i="57"/>
  <c r="J11" i="57"/>
  <c r="AJ11" i="57" s="1"/>
  <c r="K12" i="57"/>
  <c r="O13" i="57"/>
  <c r="H14" i="57"/>
  <c r="Q14" i="57"/>
  <c r="K15" i="57"/>
  <c r="D16" i="57"/>
  <c r="P16" i="57"/>
  <c r="J17" i="57"/>
  <c r="U17" i="58"/>
  <c r="N21" i="58"/>
  <c r="M36" i="58"/>
  <c r="S36" i="58" s="1"/>
  <c r="N39" i="58"/>
  <c r="T39" i="58" s="1"/>
  <c r="M46" i="58"/>
  <c r="S46" i="58" s="1"/>
  <c r="N59" i="58"/>
  <c r="T59" i="58" s="1"/>
  <c r="N61" i="58"/>
  <c r="T61" i="58" s="1"/>
  <c r="U14" i="58"/>
  <c r="U22" i="58"/>
  <c r="W85" i="58"/>
  <c r="M88" i="58"/>
  <c r="S88" i="58" s="1"/>
  <c r="N92" i="58"/>
  <c r="T92" i="58" s="1"/>
  <c r="N98" i="58"/>
  <c r="T98" i="58" s="1"/>
  <c r="C9" i="57"/>
  <c r="C9" i="56" s="1"/>
  <c r="I13" i="57"/>
  <c r="N19" i="58"/>
  <c r="K24" i="57"/>
  <c r="K49" i="110" s="1"/>
  <c r="M25" i="58"/>
  <c r="C25" i="57"/>
  <c r="C25" i="56" s="1"/>
  <c r="U26" i="58"/>
  <c r="F9" i="110"/>
  <c r="F34" i="110" s="1"/>
  <c r="O9" i="57"/>
  <c r="G11" i="57"/>
  <c r="C12" i="57"/>
  <c r="M12" i="58"/>
  <c r="U12" i="58"/>
  <c r="N13" i="58"/>
  <c r="I14" i="57"/>
  <c r="I22" i="57"/>
  <c r="O25" i="57"/>
  <c r="N80" i="58"/>
  <c r="T80" i="58" s="1"/>
  <c r="I15" i="57"/>
  <c r="Q7" i="57"/>
  <c r="G9" i="57"/>
  <c r="G12" i="57"/>
  <c r="C18" i="57"/>
  <c r="C43" i="110" s="1"/>
  <c r="I10" i="57"/>
  <c r="M10" i="58"/>
  <c r="D17" i="57"/>
  <c r="G19" i="57"/>
  <c r="G24" i="57"/>
  <c r="G49" i="110" s="1"/>
  <c r="L7" i="57"/>
  <c r="J9" i="57"/>
  <c r="N9" i="58"/>
  <c r="K11" i="57"/>
  <c r="C14" i="57"/>
  <c r="C14" i="56" s="1"/>
  <c r="C15" i="57"/>
  <c r="G17" i="57"/>
  <c r="G42" i="110" s="1"/>
  <c r="C22" i="57"/>
  <c r="C22" i="56" s="1"/>
  <c r="J25" i="57"/>
  <c r="N26" i="58"/>
  <c r="E36" i="56"/>
  <c r="G7" i="57"/>
  <c r="I7" i="57"/>
  <c r="G10" i="57"/>
  <c r="G20" i="57"/>
  <c r="I21" i="57"/>
  <c r="R7" i="57"/>
  <c r="I8" i="57"/>
  <c r="W12" i="58"/>
  <c r="R10" i="57"/>
  <c r="L14" i="57"/>
  <c r="L15" i="57"/>
  <c r="N15" i="58"/>
  <c r="N16" i="58"/>
  <c r="N17" i="58"/>
  <c r="L22" i="57"/>
  <c r="N23" i="58"/>
  <c r="C7" i="57"/>
  <c r="M7" i="58"/>
  <c r="U7" i="58"/>
  <c r="K9" i="57"/>
  <c r="J12" i="57"/>
  <c r="G13" i="57"/>
  <c r="V13" i="58"/>
  <c r="V99" i="58" s="1"/>
  <c r="N14" i="58"/>
  <c r="G16" i="57"/>
  <c r="H17" i="57"/>
  <c r="H42" i="110" s="1"/>
  <c r="Q18" i="57"/>
  <c r="Q43" i="110" s="1"/>
  <c r="M20" i="58"/>
  <c r="C21" i="57"/>
  <c r="M22" i="58"/>
  <c r="G23" i="57"/>
  <c r="M32" i="58"/>
  <c r="S32" i="58" s="1"/>
  <c r="K16" i="57"/>
  <c r="M16" i="58"/>
  <c r="K23" i="57"/>
  <c r="M24" i="58"/>
  <c r="H10" i="57"/>
  <c r="I11" i="57"/>
  <c r="R21" i="57"/>
  <c r="L23" i="57"/>
  <c r="N24" i="58"/>
  <c r="D730" i="88"/>
  <c r="C54" i="58"/>
  <c r="I9" i="57"/>
  <c r="C13" i="57"/>
  <c r="M13" i="58"/>
  <c r="W13" i="58"/>
  <c r="R20" i="57"/>
  <c r="N7" i="58"/>
  <c r="C8" i="57"/>
  <c r="C8" i="56" s="1"/>
  <c r="M8" i="58"/>
  <c r="U8" i="58"/>
  <c r="U9" i="58"/>
  <c r="L10" i="57"/>
  <c r="C11" i="57"/>
  <c r="M11" i="58"/>
  <c r="H13" i="57"/>
  <c r="G15" i="57"/>
  <c r="AF15" i="57" s="1"/>
  <c r="I18" i="57"/>
  <c r="N22" i="58"/>
  <c r="N57" i="58"/>
  <c r="T57" i="58" s="1"/>
  <c r="P7" i="57"/>
  <c r="O8" i="57"/>
  <c r="D9" i="57"/>
  <c r="D9" i="56" s="1"/>
  <c r="C10" i="57"/>
  <c r="C10" i="56" s="1"/>
  <c r="U10" i="58"/>
  <c r="I12" i="57"/>
  <c r="Q12" i="57"/>
  <c r="D13" i="57"/>
  <c r="R15" i="57"/>
  <c r="I16" i="57"/>
  <c r="P17" i="57"/>
  <c r="P42" i="110" s="1"/>
  <c r="D18" i="57"/>
  <c r="D43" i="110" s="1"/>
  <c r="C19" i="57"/>
  <c r="U20" i="58"/>
  <c r="L20" i="57"/>
  <c r="K21" i="57"/>
  <c r="J22" i="57"/>
  <c r="R22" i="57"/>
  <c r="I23" i="57"/>
  <c r="Q23" i="57"/>
  <c r="H24" i="57"/>
  <c r="H49" i="110" s="1"/>
  <c r="P24" i="57"/>
  <c r="P49" i="110" s="1"/>
  <c r="G25" i="57"/>
  <c r="P25" i="57"/>
  <c r="N34" i="58"/>
  <c r="T34" i="58" s="1"/>
  <c r="W35" i="58"/>
  <c r="N82" i="58"/>
  <c r="T82" i="58" s="1"/>
  <c r="G8" i="57"/>
  <c r="AF8" i="57" s="1"/>
  <c r="J16" i="57"/>
  <c r="R16" i="57"/>
  <c r="Q17" i="57"/>
  <c r="Q42" i="110" s="1"/>
  <c r="G18" i="57"/>
  <c r="D19" i="57"/>
  <c r="C20" i="57"/>
  <c r="C20" i="56" s="1"/>
  <c r="U21" i="58"/>
  <c r="L21" i="57"/>
  <c r="J23" i="57"/>
  <c r="R23" i="57"/>
  <c r="I24" i="57"/>
  <c r="Q24" i="57"/>
  <c r="Q49" i="110" s="1"/>
  <c r="H25" i="57"/>
  <c r="N33" i="58"/>
  <c r="T33" i="58" s="1"/>
  <c r="W37" i="58"/>
  <c r="J13" i="57"/>
  <c r="R13" i="57"/>
  <c r="G14" i="57"/>
  <c r="O14" i="57"/>
  <c r="D15" i="57"/>
  <c r="C16" i="57"/>
  <c r="U16" i="58"/>
  <c r="L17" i="57"/>
  <c r="L42" i="110" s="1"/>
  <c r="J18" i="57"/>
  <c r="R18" i="57"/>
  <c r="R43" i="110" s="1"/>
  <c r="I19" i="57"/>
  <c r="Q19" i="57"/>
  <c r="H20" i="57"/>
  <c r="G21" i="57"/>
  <c r="O21" i="57"/>
  <c r="C23" i="57"/>
  <c r="U24" i="58"/>
  <c r="L24" i="57"/>
  <c r="L49" i="110" s="1"/>
  <c r="E730" i="88"/>
  <c r="D54" i="58"/>
  <c r="M56" i="58"/>
  <c r="S56" i="58" s="1"/>
  <c r="D731" i="88"/>
  <c r="C78" i="58"/>
  <c r="M83" i="58"/>
  <c r="S83" i="58" s="1"/>
  <c r="N85" i="58"/>
  <c r="T85" i="58" s="1"/>
  <c r="J19" i="57"/>
  <c r="R19" i="57"/>
  <c r="I20" i="57"/>
  <c r="Q20" i="57"/>
  <c r="H21" i="57"/>
  <c r="P21" i="57"/>
  <c r="G22" i="57"/>
  <c r="D23" i="57"/>
  <c r="C24" i="57"/>
  <c r="U25" i="58"/>
  <c r="L25" i="57"/>
  <c r="E729" i="88"/>
  <c r="D30" i="58"/>
  <c r="M59" i="58"/>
  <c r="S59" i="58" s="1"/>
  <c r="N31" i="58"/>
  <c r="M58" i="58"/>
  <c r="S58" i="58" s="1"/>
  <c r="M80" i="58"/>
  <c r="O24" i="57"/>
  <c r="O49" i="110" s="1"/>
  <c r="M55" i="58"/>
  <c r="G729" i="88"/>
  <c r="G731" i="88"/>
  <c r="C122" i="58"/>
  <c r="C221" i="58" s="1"/>
  <c r="C195" i="58"/>
  <c r="J163" i="58"/>
  <c r="AS1077" i="170"/>
  <c r="AH203" i="70"/>
  <c r="AR203" i="70"/>
  <c r="W11" i="62"/>
  <c r="W12" i="62"/>
  <c r="Y12" i="62" s="1"/>
  <c r="Q11" i="62"/>
  <c r="J22" i="62"/>
  <c r="T22" i="62"/>
  <c r="G13" i="62"/>
  <c r="T36" i="64"/>
  <c r="T37" i="64" s="1"/>
  <c r="B22" i="62"/>
  <c r="W13" i="62"/>
  <c r="D11" i="62"/>
  <c r="T11" i="62"/>
  <c r="F36" i="64"/>
  <c r="F37" i="64" s="1"/>
  <c r="F18" i="62"/>
  <c r="F22" i="62" s="1"/>
  <c r="N36" i="64"/>
  <c r="N37" i="64" s="1"/>
  <c r="N18" i="62"/>
  <c r="N22" i="62" s="1"/>
  <c r="V36" i="64"/>
  <c r="V37" i="64" s="1"/>
  <c r="V18" i="62"/>
  <c r="V22" i="62" s="1"/>
  <c r="L47" i="62" s="1"/>
  <c r="E36" i="64"/>
  <c r="E37" i="64" s="1"/>
  <c r="E20" i="62"/>
  <c r="E22" i="62" s="1"/>
  <c r="L33" i="62" s="1"/>
  <c r="M20" i="62"/>
  <c r="M22" i="62" s="1"/>
  <c r="M36" i="64"/>
  <c r="M37" i="64" s="1"/>
  <c r="U36" i="64"/>
  <c r="U37" i="64" s="1"/>
  <c r="U20" i="62"/>
  <c r="U22" i="62" s="1"/>
  <c r="L30" i="62" s="1"/>
  <c r="D36" i="64"/>
  <c r="D37" i="64" s="1"/>
  <c r="G36" i="64"/>
  <c r="G37" i="64" s="1"/>
  <c r="G18" i="62"/>
  <c r="G22" i="62" s="1"/>
  <c r="L39" i="62" s="1"/>
  <c r="O36" i="64"/>
  <c r="O37" i="64" s="1"/>
  <c r="O18" i="62"/>
  <c r="O22" i="62" s="1"/>
  <c r="L42" i="62" s="1"/>
  <c r="W18" i="62"/>
  <c r="Y18" i="62" s="1"/>
  <c r="R22" i="62"/>
  <c r="L36" i="64"/>
  <c r="L37" i="64" s="1"/>
  <c r="H11" i="62"/>
  <c r="X11" i="62"/>
  <c r="P13" i="62"/>
  <c r="X13" i="62"/>
  <c r="M696" i="70" s="1"/>
  <c r="AY680" i="170" s="1"/>
  <c r="H12" i="62"/>
  <c r="P12" i="62"/>
  <c r="J16" i="23"/>
  <c r="J194" i="58" s="1"/>
  <c r="N194" i="58" s="1"/>
  <c r="H22" i="62"/>
  <c r="L46" i="62" s="1"/>
  <c r="P22" i="62"/>
  <c r="Y20" i="62"/>
  <c r="D13" i="62"/>
  <c r="T13" i="62"/>
  <c r="L12" i="62"/>
  <c r="I22" i="62"/>
  <c r="Q13" i="62"/>
  <c r="I12" i="62"/>
  <c r="X22" i="62"/>
  <c r="I17" i="23"/>
  <c r="Y19" i="62"/>
  <c r="O1075" i="70"/>
  <c r="L53" i="23"/>
  <c r="N53" i="23" s="1"/>
  <c r="O1076" i="70"/>
  <c r="P52" i="23"/>
  <c r="P146" i="58" s="1"/>
  <c r="R52" i="23"/>
  <c r="R146" i="58" s="1"/>
  <c r="J14" i="23"/>
  <c r="J13" i="23"/>
  <c r="AJ1074" i="70"/>
  <c r="AK1074" i="70" s="1"/>
  <c r="W1091" i="70"/>
  <c r="BI1072" i="170" s="1"/>
  <c r="AD1075" i="70"/>
  <c r="AE1075" i="70" s="1"/>
  <c r="AD1077" i="70"/>
  <c r="AE1077" i="70" s="1"/>
  <c r="AH1081" i="70"/>
  <c r="AI1081" i="70" s="1"/>
  <c r="AJ1094" i="70"/>
  <c r="O529" i="70"/>
  <c r="BA513" i="170" s="1"/>
  <c r="AH1074" i="70"/>
  <c r="AI1074" i="70" s="1"/>
  <c r="AJ1083" i="70"/>
  <c r="AK1083" i="70" s="1"/>
  <c r="AL637" i="70"/>
  <c r="AH780" i="70"/>
  <c r="AD782" i="70"/>
  <c r="AG1174" i="70"/>
  <c r="AJ1077" i="70"/>
  <c r="AK1077" i="70" s="1"/>
  <c r="AJ1080" i="70"/>
  <c r="AK1080" i="70" s="1"/>
  <c r="I108" i="23"/>
  <c r="I110" i="23" s="1"/>
  <c r="P71" i="70"/>
  <c r="S529" i="70"/>
  <c r="Q71" i="70"/>
  <c r="U529" i="70"/>
  <c r="BG513" i="170" s="1"/>
  <c r="L529" i="70"/>
  <c r="F19" i="30"/>
  <c r="AN14" i="31"/>
  <c r="AP14" i="31" s="1"/>
  <c r="B14" i="31" s="1"/>
  <c r="AW513" i="170"/>
  <c r="AO25" i="31"/>
  <c r="AQ25" i="31" s="1"/>
  <c r="C25" i="31" s="1"/>
  <c r="AT554" i="170"/>
  <c r="AL1193" i="70"/>
  <c r="D118" i="58"/>
  <c r="Q204" i="70"/>
  <c r="AH1193" i="70"/>
  <c r="T31" i="70"/>
  <c r="BF24" i="170" s="1"/>
  <c r="K14" i="23"/>
  <c r="K13" i="23"/>
  <c r="Q591" i="70"/>
  <c r="AF590" i="70"/>
  <c r="AH882" i="70"/>
  <c r="AR882" i="70"/>
  <c r="P859" i="70"/>
  <c r="AE23" i="31"/>
  <c r="AK23" i="31" s="1"/>
  <c r="AO15" i="31"/>
  <c r="AQ15" i="31" s="1"/>
  <c r="C15" i="31" s="1"/>
  <c r="G684" i="70" s="1"/>
  <c r="G769" i="70" s="1"/>
  <c r="AF158" i="70"/>
  <c r="AG158" i="70" s="1"/>
  <c r="AL452" i="70"/>
  <c r="AM452" i="70" s="1"/>
  <c r="AJ455" i="70"/>
  <c r="AK455" i="70" s="1"/>
  <c r="AN10" i="31"/>
  <c r="AP10" i="31" s="1"/>
  <c r="B10" i="31" s="1"/>
  <c r="F679" i="70" s="1"/>
  <c r="F764" i="70" s="1"/>
  <c r="AO26" i="31"/>
  <c r="AQ26" i="31" s="1"/>
  <c r="C26" i="31" s="1"/>
  <c r="AE13" i="31"/>
  <c r="AK13" i="31" s="1"/>
  <c r="AN16" i="31"/>
  <c r="AP16" i="31" s="1"/>
  <c r="B16" i="31" s="1"/>
  <c r="F685" i="70" s="1"/>
  <c r="F770" i="70" s="1"/>
  <c r="AD476" i="70"/>
  <c r="AE476" i="70" s="1"/>
  <c r="AJ482" i="70"/>
  <c r="AK482" i="70" s="1"/>
  <c r="AR489" i="70"/>
  <c r="AS489" i="70" s="1"/>
  <c r="AD492" i="70"/>
  <c r="AE492" i="70" s="1"/>
  <c r="AJ498" i="70"/>
  <c r="AK498" i="70" s="1"/>
  <c r="AR501" i="70"/>
  <c r="AS501" i="70" s="1"/>
  <c r="AJ503" i="70"/>
  <c r="AK503" i="70" s="1"/>
  <c r="AJ510" i="70"/>
  <c r="AK510" i="70" s="1"/>
  <c r="Q741" i="70"/>
  <c r="AF23" i="31"/>
  <c r="AL23" i="31" s="1"/>
  <c r="AL422" i="70"/>
  <c r="AR426" i="70"/>
  <c r="AS426" i="70" s="1"/>
  <c r="AJ427" i="70"/>
  <c r="AK427" i="70" s="1"/>
  <c r="AE14" i="31"/>
  <c r="AK14" i="31" s="1"/>
  <c r="AE15" i="31"/>
  <c r="AK15" i="31" s="1"/>
  <c r="AF9" i="31"/>
  <c r="AL9" i="31" s="1"/>
  <c r="AJ1000" i="70"/>
  <c r="AK1000" i="70" s="1"/>
  <c r="AP1002" i="70"/>
  <c r="AQ1002" i="70" s="1"/>
  <c r="O9" i="31"/>
  <c r="S678" i="70" s="1"/>
  <c r="BE662" i="170" s="1"/>
  <c r="AP116" i="70"/>
  <c r="AQ116" i="70" s="1"/>
  <c r="AJ228" i="70"/>
  <c r="AD229" i="70"/>
  <c r="AE229" i="70" s="1"/>
  <c r="AJ258" i="70"/>
  <c r="AK258" i="70" s="1"/>
  <c r="AF17" i="31"/>
  <c r="AL17" i="31" s="1"/>
  <c r="AF21" i="31"/>
  <c r="AL21" i="31" s="1"/>
  <c r="AO9" i="31"/>
  <c r="AQ9" i="31" s="1"/>
  <c r="C9" i="31" s="1"/>
  <c r="G678" i="70" s="1"/>
  <c r="G763" i="70" s="1"/>
  <c r="AN17" i="31"/>
  <c r="AP17" i="31" s="1"/>
  <c r="B17" i="31" s="1"/>
  <c r="F686" i="70" s="1"/>
  <c r="F771" i="70" s="1"/>
  <c r="AE22" i="31"/>
  <c r="AK22" i="31" s="1"/>
  <c r="AE25" i="31"/>
  <c r="AK25" i="31" s="1"/>
  <c r="H14" i="31"/>
  <c r="H36" i="31" s="1"/>
  <c r="AN9" i="31"/>
  <c r="AP9" i="31" s="1"/>
  <c r="B9" i="31" s="1"/>
  <c r="F678" i="70" s="1"/>
  <c r="F763" i="70" s="1"/>
  <c r="AO21" i="31"/>
  <c r="AQ21" i="31" s="1"/>
  <c r="C21" i="31" s="1"/>
  <c r="G690" i="70" s="1"/>
  <c r="G775" i="70" s="1"/>
  <c r="H118" i="58"/>
  <c r="AF8" i="31"/>
  <c r="AL8" i="31" s="1"/>
  <c r="E9" i="31"/>
  <c r="I678" i="70" s="1"/>
  <c r="I763" i="70" s="1"/>
  <c r="AO10" i="31"/>
  <c r="AQ10" i="31" s="1"/>
  <c r="C10" i="31" s="1"/>
  <c r="G679" i="70" s="1"/>
  <c r="G764" i="70" s="1"/>
  <c r="AE11" i="31"/>
  <c r="AK11" i="31" s="1"/>
  <c r="AN20" i="31"/>
  <c r="AP20" i="31" s="1"/>
  <c r="B20" i="31" s="1"/>
  <c r="F689" i="70" s="1"/>
  <c r="F774" i="70" s="1"/>
  <c r="AN22" i="31"/>
  <c r="AP22" i="31" s="1"/>
  <c r="B22" i="31" s="1"/>
  <c r="F691" i="70" s="1"/>
  <c r="F776" i="70" s="1"/>
  <c r="AN8" i="31"/>
  <c r="AP8" i="31" s="1"/>
  <c r="B8" i="31" s="1"/>
  <c r="H33" i="31"/>
  <c r="O16" i="31"/>
  <c r="O38" i="31" s="1"/>
  <c r="AN19" i="31"/>
  <c r="AP19" i="31" s="1"/>
  <c r="B19" i="31" s="1"/>
  <c r="AO20" i="31"/>
  <c r="AQ20" i="31" s="1"/>
  <c r="C20" i="31" s="1"/>
  <c r="G689" i="70" s="1"/>
  <c r="G774" i="70" s="1"/>
  <c r="AO22" i="31"/>
  <c r="AQ22" i="31" s="1"/>
  <c r="C22" i="31" s="1"/>
  <c r="G691" i="70" s="1"/>
  <c r="G776" i="70" s="1"/>
  <c r="AR998" i="70"/>
  <c r="AS998" i="70" s="1"/>
  <c r="AN15" i="31"/>
  <c r="AP15" i="31" s="1"/>
  <c r="B15" i="31" s="1"/>
  <c r="F684" i="70" s="1"/>
  <c r="F769" i="70" s="1"/>
  <c r="AN13" i="31"/>
  <c r="AP13" i="31" s="1"/>
  <c r="B13" i="31" s="1"/>
  <c r="F682" i="70" s="1"/>
  <c r="F767" i="70" s="1"/>
  <c r="H15" i="31"/>
  <c r="L684" i="70" s="1"/>
  <c r="AF15" i="31"/>
  <c r="AL15" i="31" s="1"/>
  <c r="AO16" i="31"/>
  <c r="AQ16" i="31" s="1"/>
  <c r="C16" i="31" s="1"/>
  <c r="G685" i="70" s="1"/>
  <c r="G770" i="70" s="1"/>
  <c r="AE19" i="31"/>
  <c r="AK19" i="31" s="1"/>
  <c r="AP595" i="70"/>
  <c r="AQ595" i="70" s="1"/>
  <c r="H13" i="31"/>
  <c r="L682" i="70" s="1"/>
  <c r="AE9" i="31"/>
  <c r="AK9" i="31" s="1"/>
  <c r="AE21" i="31"/>
  <c r="AK21" i="31" s="1"/>
  <c r="AO13" i="31"/>
  <c r="AQ13" i="31" s="1"/>
  <c r="C13" i="31" s="1"/>
  <c r="G682" i="70" s="1"/>
  <c r="G767" i="70" s="1"/>
  <c r="AF13" i="31"/>
  <c r="AL13" i="31" s="1"/>
  <c r="AF19" i="31"/>
  <c r="AL19" i="31" s="1"/>
  <c r="Q20" i="31"/>
  <c r="U689" i="70" s="1"/>
  <c r="BG673" i="170" s="1"/>
  <c r="AN25" i="31"/>
  <c r="AP25" i="31" s="1"/>
  <c r="B25" i="31" s="1"/>
  <c r="F694" i="70" s="1"/>
  <c r="F779" i="70" s="1"/>
  <c r="AK29" i="31"/>
  <c r="AR281" i="70"/>
  <c r="AE8" i="31"/>
  <c r="AK8" i="31" s="1"/>
  <c r="Q9" i="31"/>
  <c r="Q31" i="31" s="1"/>
  <c r="AN12" i="31"/>
  <c r="AP12" i="31" s="1"/>
  <c r="B12" i="31" s="1"/>
  <c r="Q13" i="31"/>
  <c r="U682" i="70" s="1"/>
  <c r="BG666" i="170" s="1"/>
  <c r="AE16" i="31"/>
  <c r="AK16" i="31" s="1"/>
  <c r="Q16" i="31"/>
  <c r="U685" i="70" s="1"/>
  <c r="Q21" i="31"/>
  <c r="U690" i="70" s="1"/>
  <c r="BG674" i="170" s="1"/>
  <c r="Q23" i="31"/>
  <c r="U692" i="70" s="1"/>
  <c r="AF25" i="31"/>
  <c r="AL25" i="31" s="1"/>
  <c r="AF26" i="31"/>
  <c r="AL26" i="31" s="1"/>
  <c r="AD1045" i="70"/>
  <c r="AE1045" i="70" s="1"/>
  <c r="AJ1048" i="70"/>
  <c r="AK1048" i="70" s="1"/>
  <c r="G730" i="88"/>
  <c r="AO17" i="31"/>
  <c r="AQ17" i="31" s="1"/>
  <c r="C17" i="31" s="1"/>
  <c r="G686" i="70" s="1"/>
  <c r="G771" i="70" s="1"/>
  <c r="O18" i="31"/>
  <c r="O40" i="31" s="1"/>
  <c r="AE26" i="31"/>
  <c r="AK26" i="31" s="1"/>
  <c r="AF12" i="31"/>
  <c r="AL12" i="31" s="1"/>
  <c r="Q11" i="31"/>
  <c r="Q33" i="31" s="1"/>
  <c r="AF16" i="31"/>
  <c r="AL16" i="31" s="1"/>
  <c r="Q24" i="31"/>
  <c r="U693" i="70" s="1"/>
  <c r="AE17" i="31"/>
  <c r="AK17" i="31" s="1"/>
  <c r="AE18" i="31"/>
  <c r="AK18" i="31" s="1"/>
  <c r="AF20" i="31"/>
  <c r="AL20" i="31" s="1"/>
  <c r="AO23" i="31"/>
  <c r="AQ23" i="31" s="1"/>
  <c r="C23" i="31" s="1"/>
  <c r="G692" i="70" s="1"/>
  <c r="G777" i="70" s="1"/>
  <c r="H25" i="31"/>
  <c r="H47" i="31" s="1"/>
  <c r="D19" i="31"/>
  <c r="H688" i="70" s="1"/>
  <c r="H773" i="70" s="1"/>
  <c r="AL29" i="31"/>
  <c r="M103" i="23"/>
  <c r="M112" i="23" s="1"/>
  <c r="AF10" i="31"/>
  <c r="AL10" i="31" s="1"/>
  <c r="AO11" i="31"/>
  <c r="AQ11" i="31" s="1"/>
  <c r="C11" i="31" s="1"/>
  <c r="G680" i="70" s="1"/>
  <c r="G765" i="70" s="1"/>
  <c r="O14" i="31"/>
  <c r="S683" i="70" s="1"/>
  <c r="BE667" i="170" s="1"/>
  <c r="AO18" i="31"/>
  <c r="AQ18" i="31" s="1"/>
  <c r="C18" i="31" s="1"/>
  <c r="G687" i="70" s="1"/>
  <c r="G772" i="70" s="1"/>
  <c r="AF22" i="31"/>
  <c r="AL22" i="31" s="1"/>
  <c r="AN24" i="31"/>
  <c r="AP24" i="31" s="1"/>
  <c r="B24" i="31" s="1"/>
  <c r="F693" i="70" s="1"/>
  <c r="F778" i="70" s="1"/>
  <c r="AO19" i="31"/>
  <c r="AQ19" i="31" s="1"/>
  <c r="C19" i="31" s="1"/>
  <c r="G688" i="70" s="1"/>
  <c r="G773" i="70" s="1"/>
  <c r="AN23" i="31"/>
  <c r="AP23" i="31" s="1"/>
  <c r="B23" i="31" s="1"/>
  <c r="I112" i="23"/>
  <c r="I133" i="58" s="1"/>
  <c r="AE10" i="31"/>
  <c r="AK10" i="31" s="1"/>
  <c r="AN11" i="31"/>
  <c r="AP11" i="31" s="1"/>
  <c r="B11" i="31" s="1"/>
  <c r="F680" i="70" s="1"/>
  <c r="F765" i="70" s="1"/>
  <c r="Q17" i="31"/>
  <c r="U686" i="70" s="1"/>
  <c r="BG670" i="170" s="1"/>
  <c r="AF24" i="31"/>
  <c r="AL24" i="31" s="1"/>
  <c r="AP1104" i="70"/>
  <c r="AQ1104" i="70" s="1"/>
  <c r="AF1120" i="70"/>
  <c r="AG1120" i="70" s="1"/>
  <c r="I15" i="31"/>
  <c r="N103" i="23"/>
  <c r="AN18" i="31"/>
  <c r="AP18" i="31" s="1"/>
  <c r="B18" i="31" s="1"/>
  <c r="F687" i="70" s="1"/>
  <c r="F772" i="70" s="1"/>
  <c r="AO14" i="31"/>
  <c r="AQ14" i="31" s="1"/>
  <c r="C14" i="31" s="1"/>
  <c r="G683" i="70" s="1"/>
  <c r="G768" i="70" s="1"/>
  <c r="H23" i="31"/>
  <c r="N133" i="58"/>
  <c r="Q8" i="31"/>
  <c r="Q30" i="31" s="1"/>
  <c r="AF14" i="31"/>
  <c r="AL14" i="31" s="1"/>
  <c r="O20" i="31"/>
  <c r="S689" i="70" s="1"/>
  <c r="BE673" i="170" s="1"/>
  <c r="F731" i="88"/>
  <c r="AO12" i="31"/>
  <c r="AQ12" i="31" s="1"/>
  <c r="C12" i="31" s="1"/>
  <c r="G681" i="70" s="1"/>
  <c r="G766" i="70" s="1"/>
  <c r="AF18" i="31"/>
  <c r="AL18" i="31" s="1"/>
  <c r="AN21" i="31"/>
  <c r="AP21" i="31" s="1"/>
  <c r="B21" i="31" s="1"/>
  <c r="F690" i="70" s="1"/>
  <c r="F775" i="70" s="1"/>
  <c r="O24" i="31"/>
  <c r="S693" i="70" s="1"/>
  <c r="W29" i="31"/>
  <c r="Q25" i="31"/>
  <c r="U694" i="70" s="1"/>
  <c r="BG678" i="170" s="1"/>
  <c r="AF11" i="31"/>
  <c r="AL11" i="31" s="1"/>
  <c r="AE20" i="31"/>
  <c r="AK20" i="31" s="1"/>
  <c r="AN26" i="31"/>
  <c r="AP26" i="31" s="1"/>
  <c r="B26" i="31" s="1"/>
  <c r="F695" i="70" s="1"/>
  <c r="F780" i="70" s="1"/>
  <c r="AN28" i="31"/>
  <c r="H8" i="31"/>
  <c r="I8" i="31"/>
  <c r="AO8" i="31"/>
  <c r="AQ8" i="31" s="1"/>
  <c r="C8" i="31" s="1"/>
  <c r="G677" i="70" s="1"/>
  <c r="O10" i="31"/>
  <c r="O32" i="31" s="1"/>
  <c r="AE12" i="31"/>
  <c r="AK12" i="31" s="1"/>
  <c r="Q15" i="31"/>
  <c r="Q37" i="31" s="1"/>
  <c r="O22" i="31"/>
  <c r="S691" i="70" s="1"/>
  <c r="AE24" i="31"/>
  <c r="AK24" i="31" s="1"/>
  <c r="AO28" i="31"/>
  <c r="AA29" i="31"/>
  <c r="O11" i="31"/>
  <c r="S680" i="70" s="1"/>
  <c r="BE664" i="170" s="1"/>
  <c r="Q19" i="31"/>
  <c r="U688" i="70" s="1"/>
  <c r="BG672" i="170" s="1"/>
  <c r="O26" i="31"/>
  <c r="O48" i="31" s="1"/>
  <c r="Q10" i="31"/>
  <c r="Q32" i="31" s="1"/>
  <c r="O15" i="31"/>
  <c r="O37" i="31" s="1"/>
  <c r="O19" i="31"/>
  <c r="S688" i="70" s="1"/>
  <c r="BE672" i="170" s="1"/>
  <c r="O23" i="31"/>
  <c r="O45" i="31" s="1"/>
  <c r="AR226" i="70"/>
  <c r="AH291" i="70"/>
  <c r="AI291" i="70" s="1"/>
  <c r="AR291" i="70"/>
  <c r="AS291" i="70" s="1"/>
  <c r="N651" i="70"/>
  <c r="AZ635" i="170" s="1"/>
  <c r="O8" i="31"/>
  <c r="O30" i="31" s="1"/>
  <c r="O12" i="31"/>
  <c r="O34" i="31" s="1"/>
  <c r="O13" i="31"/>
  <c r="O35" i="31" s="1"/>
  <c r="Q14" i="31"/>
  <c r="U683" i="70" s="1"/>
  <c r="BG667" i="170" s="1"/>
  <c r="Q18" i="31"/>
  <c r="U687" i="70" s="1"/>
  <c r="Q22" i="31"/>
  <c r="Q44" i="31" s="1"/>
  <c r="Q26" i="31"/>
  <c r="U695" i="70" s="1"/>
  <c r="F729" i="88"/>
  <c r="Q12" i="31"/>
  <c r="U681" i="70" s="1"/>
  <c r="BG665" i="170" s="1"/>
  <c r="O17" i="31"/>
  <c r="O39" i="31" s="1"/>
  <c r="O21" i="31"/>
  <c r="O43" i="31" s="1"/>
  <c r="O25" i="31"/>
  <c r="O47" i="31" s="1"/>
  <c r="P877" i="70"/>
  <c r="AJ77" i="70"/>
  <c r="AK77" i="70" s="1"/>
  <c r="AF165" i="70"/>
  <c r="AP165" i="70"/>
  <c r="AF169" i="70"/>
  <c r="AG169" i="70" s="1"/>
  <c r="AF596" i="70"/>
  <c r="AG596" i="70" s="1"/>
  <c r="AP596" i="70"/>
  <c r="AQ596" i="70" s="1"/>
  <c r="AR597" i="70"/>
  <c r="AS597" i="70" s="1"/>
  <c r="AR702" i="70"/>
  <c r="AS702" i="70" s="1"/>
  <c r="AD719" i="70"/>
  <c r="AE719" i="70" s="1"/>
  <c r="AP720" i="70"/>
  <c r="AQ720" i="70" s="1"/>
  <c r="AF755" i="70"/>
  <c r="AG755" i="70" s="1"/>
  <c r="AP755" i="70"/>
  <c r="AH1046" i="70"/>
  <c r="AI1046" i="70" s="1"/>
  <c r="F730" i="88"/>
  <c r="AJ199" i="70"/>
  <c r="AK199" i="70" s="1"/>
  <c r="Q550" i="70"/>
  <c r="AD903" i="70"/>
  <c r="AE903" i="70" s="1"/>
  <c r="AL1007" i="70"/>
  <c r="AM1007" i="70" s="1"/>
  <c r="AP1003" i="70"/>
  <c r="AQ1003" i="70" s="1"/>
  <c r="AD1006" i="70"/>
  <c r="AE1006" i="70" s="1"/>
  <c r="AH74" i="70"/>
  <c r="AR77" i="70"/>
  <c r="AS77" i="70" s="1"/>
  <c r="AL83" i="70"/>
  <c r="AM83" i="70" s="1"/>
  <c r="AF163" i="70"/>
  <c r="AG163" i="70" s="1"/>
  <c r="AP166" i="70"/>
  <c r="AQ166" i="70" s="1"/>
  <c r="AH167" i="70"/>
  <c r="AI167" i="70" s="1"/>
  <c r="AR178" i="70"/>
  <c r="AS178" i="70" s="1"/>
  <c r="AD307" i="70"/>
  <c r="AE307" i="70" s="1"/>
  <c r="AL307" i="70"/>
  <c r="AM307" i="70" s="1"/>
  <c r="AF308" i="70"/>
  <c r="AG308" i="70" s="1"/>
  <c r="AJ945" i="70"/>
  <c r="AK945" i="70" s="1"/>
  <c r="E87" i="19"/>
  <c r="N335" i="70" s="1"/>
  <c r="P335" i="70" s="1"/>
  <c r="V335" i="70" s="1"/>
  <c r="J269" i="97"/>
  <c r="M499" i="97"/>
  <c r="AZ1118" i="170"/>
  <c r="M570" i="97"/>
  <c r="M545" i="97"/>
  <c r="M534" i="97"/>
  <c r="M525" i="97"/>
  <c r="M506" i="97"/>
  <c r="G23" i="19"/>
  <c r="T1158" i="70" s="1"/>
  <c r="P76" i="70"/>
  <c r="AF168" i="70"/>
  <c r="AG168" i="70" s="1"/>
  <c r="AD178" i="70"/>
  <c r="AE178" i="70" s="1"/>
  <c r="AL178" i="70"/>
  <c r="AM178" i="70" s="1"/>
  <c r="AD291" i="70"/>
  <c r="AE291" i="70" s="1"/>
  <c r="AL584" i="70"/>
  <c r="P638" i="70"/>
  <c r="P656" i="70"/>
  <c r="AH782" i="70"/>
  <c r="AL30" i="70"/>
  <c r="AM30" i="70" s="1"/>
  <c r="AF31" i="70"/>
  <c r="AG31" i="70" s="1"/>
  <c r="AF71" i="70"/>
  <c r="AG71" i="70" s="1"/>
  <c r="AK203" i="70"/>
  <c r="AR590" i="70"/>
  <c r="AJ637" i="70"/>
  <c r="AL782" i="70"/>
  <c r="P1153" i="70"/>
  <c r="P1161" i="70"/>
  <c r="AD832" i="70"/>
  <c r="AE832" i="70" s="1"/>
  <c r="AR856" i="70"/>
  <c r="P1049" i="70"/>
  <c r="AJ1075" i="70"/>
  <c r="AK1075" i="70" s="1"/>
  <c r="AJ1079" i="70"/>
  <c r="AK1079" i="70" s="1"/>
  <c r="AF1140" i="70"/>
  <c r="AL780" i="70"/>
  <c r="AP783" i="70"/>
  <c r="AD203" i="70"/>
  <c r="AL203" i="70"/>
  <c r="AD233" i="70"/>
  <c r="AE233" i="70" s="1"/>
  <c r="AJ256" i="70"/>
  <c r="AK256" i="70" s="1"/>
  <c r="AJ436" i="70"/>
  <c r="AK436" i="70" s="1"/>
  <c r="AH456" i="70"/>
  <c r="AI456" i="70" s="1"/>
  <c r="AR456" i="70"/>
  <c r="AS456" i="70" s="1"/>
  <c r="P458" i="70"/>
  <c r="AR461" i="70"/>
  <c r="AS461" i="70" s="1"/>
  <c r="AF464" i="70"/>
  <c r="AG464" i="70" s="1"/>
  <c r="AP464" i="70"/>
  <c r="AP466" i="70"/>
  <c r="AL468" i="70"/>
  <c r="AM468" i="70" s="1"/>
  <c r="AP483" i="70"/>
  <c r="AQ483" i="70" s="1"/>
  <c r="AJ485" i="70"/>
  <c r="AK485" i="70" s="1"/>
  <c r="AP529" i="70"/>
  <c r="AQ529" i="70" s="1"/>
  <c r="AH530" i="70"/>
  <c r="AI530" i="70" s="1"/>
  <c r="AR530" i="70"/>
  <c r="AS530" i="70" s="1"/>
  <c r="AJ531" i="70"/>
  <c r="AK531" i="70" s="1"/>
  <c r="AP533" i="70"/>
  <c r="AQ533" i="70" s="1"/>
  <c r="AJ536" i="70"/>
  <c r="AK536" i="70" s="1"/>
  <c r="AH548" i="70"/>
  <c r="AI548" i="70" s="1"/>
  <c r="AR548" i="70"/>
  <c r="AS548" i="70" s="1"/>
  <c r="AU630" i="170"/>
  <c r="AP637" i="70"/>
  <c r="AF643" i="70"/>
  <c r="AP643" i="70"/>
  <c r="P650" i="70"/>
  <c r="AD650" i="70"/>
  <c r="AE650" i="70" s="1"/>
  <c r="AD740" i="70"/>
  <c r="AE740" i="70" s="1"/>
  <c r="AD744" i="70"/>
  <c r="AE744" i="70" s="1"/>
  <c r="AL744" i="70"/>
  <c r="AM744" i="70" s="1"/>
  <c r="AR754" i="70"/>
  <c r="AS754" i="70" s="1"/>
  <c r="AF882" i="70"/>
  <c r="AR1069" i="170"/>
  <c r="P585" i="70"/>
  <c r="AH856" i="70"/>
  <c r="AD1074" i="70"/>
  <c r="AE1074" i="70" s="1"/>
  <c r="AL643" i="70"/>
  <c r="AM780" i="70"/>
  <c r="AF1077" i="70"/>
  <c r="AG1077" i="70" s="1"/>
  <c r="AH387" i="70"/>
  <c r="AI387" i="70" s="1"/>
  <c r="AH396" i="70"/>
  <c r="AI396" i="70" s="1"/>
  <c r="P462" i="70"/>
  <c r="AP510" i="70"/>
  <c r="AQ510" i="70" s="1"/>
  <c r="AR511" i="70"/>
  <c r="AS511" i="70" s="1"/>
  <c r="AF537" i="70"/>
  <c r="AG537" i="70" s="1"/>
  <c r="AP537" i="70"/>
  <c r="AQ537" i="70" s="1"/>
  <c r="P540" i="70"/>
  <c r="AF556" i="70"/>
  <c r="AG556" i="70" s="1"/>
  <c r="AH643" i="70"/>
  <c r="AF725" i="70"/>
  <c r="AG725" i="70" s="1"/>
  <c r="AJ727" i="70"/>
  <c r="AK727" i="70" s="1"/>
  <c r="AJ750" i="70"/>
  <c r="AK750" i="70" s="1"/>
  <c r="AD751" i="70"/>
  <c r="AE751" i="70" s="1"/>
  <c r="AL751" i="70"/>
  <c r="AM751" i="70" s="1"/>
  <c r="AJ783" i="70"/>
  <c r="P798" i="70"/>
  <c r="AP1008" i="70"/>
  <c r="AQ1008" i="70" s="1"/>
  <c r="AD1019" i="70"/>
  <c r="AE1019" i="70" s="1"/>
  <c r="AD1081" i="70"/>
  <c r="AE1081" i="70" s="1"/>
  <c r="AD1083" i="70"/>
  <c r="AE1083" i="70" s="1"/>
  <c r="AD206" i="70"/>
  <c r="AE206" i="70" s="1"/>
  <c r="AL385" i="70"/>
  <c r="AM385" i="70" s="1"/>
  <c r="AR744" i="70"/>
  <c r="AS744" i="70" s="1"/>
  <c r="AF782" i="70"/>
  <c r="AD811" i="70"/>
  <c r="AE811" i="70" s="1"/>
  <c r="AW865" i="170"/>
  <c r="AP882" i="70"/>
  <c r="AI939" i="70"/>
  <c r="AJ882" i="70"/>
  <c r="AH1094" i="70"/>
  <c r="AF1116" i="70"/>
  <c r="AG1116" i="70" s="1"/>
  <c r="AG1094" i="70"/>
  <c r="AG1185" i="70"/>
  <c r="AI783" i="70"/>
  <c r="AH783" i="70"/>
  <c r="AG1136" i="70"/>
  <c r="AF1136" i="70"/>
  <c r="W364" i="70"/>
  <c r="BI354" i="170" s="1"/>
  <c r="Q200" i="70"/>
  <c r="J19" i="30"/>
  <c r="P124" i="70"/>
  <c r="Q366" i="70"/>
  <c r="BC356" i="170" s="1"/>
  <c r="AJ584" i="70"/>
  <c r="AF610" i="70"/>
  <c r="AG610" i="70" s="1"/>
  <c r="AP610" i="70"/>
  <c r="AQ610" i="70" s="1"/>
  <c r="AF629" i="70"/>
  <c r="AG629" i="70" s="1"/>
  <c r="AO633" i="70"/>
  <c r="AP10" i="70"/>
  <c r="AQ10" i="70" s="1"/>
  <c r="AF14" i="70"/>
  <c r="AG14" i="70" s="1"/>
  <c r="AR194" i="70"/>
  <c r="AS194" i="70" s="1"/>
  <c r="AJ203" i="70"/>
  <c r="AD281" i="70"/>
  <c r="AL281" i="70"/>
  <c r="AF362" i="70"/>
  <c r="AG362" i="70" s="1"/>
  <c r="AH371" i="70"/>
  <c r="AI371" i="70" s="1"/>
  <c r="AJ372" i="70"/>
  <c r="AK372" i="70" s="1"/>
  <c r="AH449" i="70"/>
  <c r="AI449" i="70" s="1"/>
  <c r="P451" i="70"/>
  <c r="AD451" i="70"/>
  <c r="AE451" i="70" s="1"/>
  <c r="AF456" i="70"/>
  <c r="AG456" i="70" s="1"/>
  <c r="AD517" i="70"/>
  <c r="AE517" i="70" s="1"/>
  <c r="AH524" i="70"/>
  <c r="AI524" i="70" s="1"/>
  <c r="AD527" i="70"/>
  <c r="AE527" i="70" s="1"/>
  <c r="AH556" i="70"/>
  <c r="AI556" i="70" s="1"/>
  <c r="AR556" i="70"/>
  <c r="AS556" i="70" s="1"/>
  <c r="AR584" i="70"/>
  <c r="AH595" i="70"/>
  <c r="AI595" i="70" s="1"/>
  <c r="AR595" i="70"/>
  <c r="AS595" i="70" s="1"/>
  <c r="AJ596" i="70"/>
  <c r="AK596" i="70" s="1"/>
  <c r="AD610" i="70"/>
  <c r="AE610" i="70" s="1"/>
  <c r="AL610" i="70"/>
  <c r="AM610" i="70" s="1"/>
  <c r="AF630" i="70"/>
  <c r="AG630" i="70" s="1"/>
  <c r="AF637" i="70"/>
  <c r="P644" i="70"/>
  <c r="AD664" i="70"/>
  <c r="AE664" i="70" s="1"/>
  <c r="AL722" i="70"/>
  <c r="AM722" i="70" s="1"/>
  <c r="P726" i="70"/>
  <c r="AH728" i="70"/>
  <c r="AI728" i="70" s="1"/>
  <c r="AD734" i="70"/>
  <c r="AE734" i="70" s="1"/>
  <c r="AL734" i="70"/>
  <c r="AM734" i="70" s="1"/>
  <c r="AD753" i="70"/>
  <c r="AE753" i="70" s="1"/>
  <c r="AF781" i="70"/>
  <c r="AH1010" i="70"/>
  <c r="AI1010" i="70" s="1"/>
  <c r="AH1018" i="70"/>
  <c r="AI1018" i="70" s="1"/>
  <c r="AL1051" i="70"/>
  <c r="AM1051" i="70" s="1"/>
  <c r="AD1055" i="70"/>
  <c r="AE1055" i="70" s="1"/>
  <c r="AL1055" i="70"/>
  <c r="AM1055" i="70" s="1"/>
  <c r="AP1056" i="70"/>
  <c r="AQ1056" i="70" s="1"/>
  <c r="AH1075" i="70"/>
  <c r="AI1075" i="70" s="1"/>
  <c r="AD1080" i="70"/>
  <c r="AE1080" i="70" s="1"/>
  <c r="AP1124" i="70"/>
  <c r="AQ1124" i="70" s="1"/>
  <c r="AF1185" i="70"/>
  <c r="P64" i="70"/>
  <c r="AJ194" i="70"/>
  <c r="AK194" i="70" s="1"/>
  <c r="AD257" i="70"/>
  <c r="AE257" i="70" s="1"/>
  <c r="AH274" i="70"/>
  <c r="AI274" i="70" s="1"/>
  <c r="AF277" i="70"/>
  <c r="AG277" i="70" s="1"/>
  <c r="P385" i="70"/>
  <c r="AL551" i="70"/>
  <c r="AM551" i="70" s="1"/>
  <c r="Q578" i="70"/>
  <c r="AM584" i="70"/>
  <c r="AR637" i="70"/>
  <c r="AF783" i="70"/>
  <c r="AL835" i="70"/>
  <c r="AM835" i="70" s="1"/>
  <c r="AL882" i="70"/>
  <c r="AF160" i="70"/>
  <c r="AG160" i="70" s="1"/>
  <c r="AF203" i="70"/>
  <c r="AP203" i="70"/>
  <c r="AD215" i="70"/>
  <c r="AL215" i="70"/>
  <c r="AJ225" i="70"/>
  <c r="AK225" i="70" s="1"/>
  <c r="AF270" i="70"/>
  <c r="AG270" i="70" s="1"/>
  <c r="AF279" i="70"/>
  <c r="AJ373" i="70"/>
  <c r="AK373" i="70" s="1"/>
  <c r="AH385" i="70"/>
  <c r="AI385" i="70" s="1"/>
  <c r="AH464" i="70"/>
  <c r="AI464" i="70" s="1"/>
  <c r="AR464" i="70"/>
  <c r="AS464" i="70" s="1"/>
  <c r="AR466" i="70"/>
  <c r="AS466" i="70" s="1"/>
  <c r="AF468" i="70"/>
  <c r="AG468" i="70" s="1"/>
  <c r="AR483" i="70"/>
  <c r="AS483" i="70" s="1"/>
  <c r="AJ489" i="70"/>
  <c r="AK489" i="70" s="1"/>
  <c r="AR496" i="70"/>
  <c r="AS496" i="70" s="1"/>
  <c r="Q498" i="70"/>
  <c r="AF584" i="70"/>
  <c r="AD630" i="70"/>
  <c r="AE630" i="70" s="1"/>
  <c r="AL630" i="70"/>
  <c r="AM630" i="70" s="1"/>
  <c r="AT630" i="170"/>
  <c r="Q638" i="70"/>
  <c r="AF780" i="70"/>
  <c r="AR783" i="70"/>
  <c r="AH797" i="70"/>
  <c r="AI797" i="70" s="1"/>
  <c r="AL856" i="70"/>
  <c r="AF865" i="70"/>
  <c r="AG865" i="70" s="1"/>
  <c r="AF1041" i="70"/>
  <c r="AG1041" i="70" s="1"/>
  <c r="AJ702" i="70"/>
  <c r="AK702" i="70" s="1"/>
  <c r="AL707" i="70"/>
  <c r="AM707" i="70" s="1"/>
  <c r="Q857" i="70"/>
  <c r="AD1043" i="70"/>
  <c r="AE1043" i="70" s="1"/>
  <c r="Q90" i="70"/>
  <c r="AP139" i="70"/>
  <c r="AQ139" i="70" s="1"/>
  <c r="P162" i="70"/>
  <c r="AP375" i="70"/>
  <c r="AQ375" i="70" s="1"/>
  <c r="AR376" i="70"/>
  <c r="AS376" i="70" s="1"/>
  <c r="AD382" i="70"/>
  <c r="AE382" i="70" s="1"/>
  <c r="AP383" i="70"/>
  <c r="AD391" i="70"/>
  <c r="AE391" i="70" s="1"/>
  <c r="P497" i="70"/>
  <c r="AH590" i="70"/>
  <c r="AH858" i="70"/>
  <c r="AI858" i="70" s="1"/>
  <c r="AH574" i="70"/>
  <c r="AI574" i="70" s="1"/>
  <c r="AP584" i="70"/>
  <c r="AD729" i="70"/>
  <c r="AE729" i="70" s="1"/>
  <c r="AL729" i="70"/>
  <c r="AM729" i="70" s="1"/>
  <c r="AD733" i="70"/>
  <c r="AE733" i="70" s="1"/>
  <c r="AF1148" i="70"/>
  <c r="AG1193" i="70"/>
  <c r="AF1193" i="70"/>
  <c r="AS1193" i="70"/>
  <c r="AR1193" i="70"/>
  <c r="AJ666" i="70"/>
  <c r="AK666" i="70" s="1"/>
  <c r="M847" i="70"/>
  <c r="AY831" i="170" s="1"/>
  <c r="AD159" i="70"/>
  <c r="AI422" i="70"/>
  <c r="AM590" i="70"/>
  <c r="P591" i="70"/>
  <c r="AJ590" i="70"/>
  <c r="AH637" i="70"/>
  <c r="Q644" i="70"/>
  <c r="AK643" i="70"/>
  <c r="AJ643" i="70"/>
  <c r="P784" i="70"/>
  <c r="P857" i="70"/>
  <c r="Q883" i="70"/>
  <c r="AD1028" i="70"/>
  <c r="AE1028" i="70" s="1"/>
  <c r="AL822" i="70"/>
  <c r="AM822" i="70" s="1"/>
  <c r="AD607" i="70"/>
  <c r="AE607" i="70" s="1"/>
  <c r="AF90" i="70"/>
  <c r="AG90" i="70" s="1"/>
  <c r="AF1144" i="70"/>
  <c r="AF1080" i="70"/>
  <c r="AG1080" i="70" s="1"/>
  <c r="AF126" i="70"/>
  <c r="AG126" i="70" s="1"/>
  <c r="AP137" i="70"/>
  <c r="AQ137" i="70" s="1"/>
  <c r="AP590" i="70"/>
  <c r="AR858" i="70"/>
  <c r="AS858" i="70" s="1"/>
  <c r="AJ953" i="70"/>
  <c r="AK953" i="70" s="1"/>
  <c r="AF997" i="70"/>
  <c r="AG997" i="70" s="1"/>
  <c r="Q784" i="70"/>
  <c r="AM783" i="70"/>
  <c r="Q859" i="70"/>
  <c r="BC843" i="170" s="1"/>
  <c r="AJ858" i="70"/>
  <c r="AK858" i="70" s="1"/>
  <c r="AR79" i="70"/>
  <c r="AS79" i="70" s="1"/>
  <c r="AR89" i="70"/>
  <c r="AS89" i="70" s="1"/>
  <c r="Q585" i="70"/>
  <c r="AL590" i="70"/>
  <c r="AR643" i="70"/>
  <c r="AD746" i="70"/>
  <c r="AE746" i="70" s="1"/>
  <c r="AD783" i="70"/>
  <c r="AL783" i="70"/>
  <c r="AP858" i="70"/>
  <c r="AQ858" i="70" s="1"/>
  <c r="AF937" i="70"/>
  <c r="AG937" i="70" s="1"/>
  <c r="AR1054" i="70"/>
  <c r="AS1054" i="70" s="1"/>
  <c r="AF1057" i="70"/>
  <c r="AG1057" i="70" s="1"/>
  <c r="AP1057" i="70"/>
  <c r="AQ1057" i="70" s="1"/>
  <c r="AF1174" i="70"/>
  <c r="AD90" i="70"/>
  <c r="AE90" i="70" s="1"/>
  <c r="P170" i="70"/>
  <c r="P204" i="70"/>
  <c r="BB194" i="170" s="1"/>
  <c r="AF265" i="70"/>
  <c r="AG265" i="70" s="1"/>
  <c r="AP265" i="70"/>
  <c r="AQ265" i="70" s="1"/>
  <c r="AR362" i="70"/>
  <c r="AS362" i="70" s="1"/>
  <c r="AJ405" i="70"/>
  <c r="AK405" i="70" s="1"/>
  <c r="AF413" i="70"/>
  <c r="AP413" i="70"/>
  <c r="AD416" i="70"/>
  <c r="AE416" i="70" s="1"/>
  <c r="AH422" i="70"/>
  <c r="AH486" i="70"/>
  <c r="AI486" i="70" s="1"/>
  <c r="AR486" i="70"/>
  <c r="AS486" i="70" s="1"/>
  <c r="P488" i="70"/>
  <c r="AF532" i="70"/>
  <c r="AG532" i="70" s="1"/>
  <c r="AU577" i="170"/>
  <c r="AK584" i="70"/>
  <c r="AD629" i="70"/>
  <c r="AE629" i="70" s="1"/>
  <c r="AK637" i="70"/>
  <c r="AP707" i="70"/>
  <c r="AQ707" i="70" s="1"/>
  <c r="P745" i="70"/>
  <c r="AF746" i="70"/>
  <c r="AG746" i="70" s="1"/>
  <c r="AJ748" i="70"/>
  <c r="AK748" i="70" s="1"/>
  <c r="AP750" i="70"/>
  <c r="AQ750" i="70" s="1"/>
  <c r="AH751" i="70"/>
  <c r="AI751" i="70" s="1"/>
  <c r="Q754" i="70"/>
  <c r="AD799" i="70"/>
  <c r="AE799" i="70" s="1"/>
  <c r="AR800" i="70"/>
  <c r="AS800" i="70" s="1"/>
  <c r="AJ856" i="70"/>
  <c r="P865" i="70"/>
  <c r="P883" i="70"/>
  <c r="AP916" i="70"/>
  <c r="AQ916" i="70" s="1"/>
  <c r="AH949" i="70"/>
  <c r="AI949" i="70" s="1"/>
  <c r="AR949" i="70"/>
  <c r="AS949" i="70" s="1"/>
  <c r="AD999" i="70"/>
  <c r="AE999" i="70" s="1"/>
  <c r="AL1030" i="70"/>
  <c r="AM1030" i="70" s="1"/>
  <c r="AF1031" i="70"/>
  <c r="AG1031" i="70" s="1"/>
  <c r="P1034" i="70"/>
  <c r="Q702" i="70"/>
  <c r="AF706" i="70"/>
  <c r="AG706" i="70" s="1"/>
  <c r="AH750" i="70"/>
  <c r="AI750" i="70" s="1"/>
  <c r="AD928" i="70"/>
  <c r="AE928" i="70" s="1"/>
  <c r="Q929" i="70"/>
  <c r="AR1057" i="70"/>
  <c r="AS1057" i="70" s="1"/>
  <c r="AF1064" i="70"/>
  <c r="AG1064" i="70" s="1"/>
  <c r="AP1064" i="70"/>
  <c r="AQ1064" i="70" s="1"/>
  <c r="Q211" i="70"/>
  <c r="P525" i="70"/>
  <c r="Q534" i="70"/>
  <c r="Q544" i="70"/>
  <c r="AL797" i="70"/>
  <c r="AM797" i="70" s="1"/>
  <c r="Q946" i="70"/>
  <c r="AD33" i="70"/>
  <c r="AE33" i="70" s="1"/>
  <c r="AF75" i="70"/>
  <c r="AG75" i="70" s="1"/>
  <c r="AH85" i="70"/>
  <c r="AR85" i="70"/>
  <c r="AJ86" i="70"/>
  <c r="AK86" i="70" s="1"/>
  <c r="AJ124" i="70"/>
  <c r="AK124" i="70" s="1"/>
  <c r="AP153" i="70"/>
  <c r="AQ153" i="70" s="1"/>
  <c r="AJ155" i="70"/>
  <c r="AK155" i="70" s="1"/>
  <c r="AF161" i="70"/>
  <c r="AG161" i="70" s="1"/>
  <c r="AF233" i="70"/>
  <c r="AG233" i="70" s="1"/>
  <c r="AF257" i="70"/>
  <c r="AG257" i="70" s="1"/>
  <c r="AH321" i="70"/>
  <c r="AI321" i="70" s="1"/>
  <c r="AL333" i="70"/>
  <c r="AM333" i="70" s="1"/>
  <c r="AH365" i="70"/>
  <c r="AI365" i="70" s="1"/>
  <c r="AH405" i="70"/>
  <c r="AI405" i="70" s="1"/>
  <c r="AF504" i="70"/>
  <c r="AG504" i="70" s="1"/>
  <c r="AF507" i="70"/>
  <c r="AG507" i="70" s="1"/>
  <c r="AJ523" i="70"/>
  <c r="AK523" i="70" s="1"/>
  <c r="AR531" i="70"/>
  <c r="AS531" i="70" s="1"/>
  <c r="AD538" i="70"/>
  <c r="AE538" i="70" s="1"/>
  <c r="AF539" i="70"/>
  <c r="AG539" i="70" s="1"/>
  <c r="AP539" i="70"/>
  <c r="AQ539" i="70" s="1"/>
  <c r="AP548" i="70"/>
  <c r="AQ548" i="70" s="1"/>
  <c r="Q615" i="70"/>
  <c r="AH801" i="70"/>
  <c r="AI801" i="70" s="1"/>
  <c r="AR801" i="70"/>
  <c r="AS801" i="70" s="1"/>
  <c r="AW845" i="170"/>
  <c r="AR876" i="70"/>
  <c r="AS876" i="70" s="1"/>
  <c r="AD945" i="70"/>
  <c r="AE945" i="70" s="1"/>
  <c r="AL945" i="70"/>
  <c r="AM945" i="70" s="1"/>
  <c r="AJ1013" i="70"/>
  <c r="AK1013" i="70" s="1"/>
  <c r="AP1015" i="70"/>
  <c r="AQ1015" i="70" s="1"/>
  <c r="AR1016" i="70"/>
  <c r="AS1016" i="70" s="1"/>
  <c r="AD1024" i="70"/>
  <c r="AE1024" i="70" s="1"/>
  <c r="AD1026" i="70"/>
  <c r="AE1026" i="70" s="1"/>
  <c r="AL1026" i="70"/>
  <c r="AM1026" i="70" s="1"/>
  <c r="P1058" i="70"/>
  <c r="AF648" i="70"/>
  <c r="AG648" i="70" s="1"/>
  <c r="AH649" i="70"/>
  <c r="AI649" i="70" s="1"/>
  <c r="AF651" i="70"/>
  <c r="AG651" i="70" s="1"/>
  <c r="AP651" i="70"/>
  <c r="AQ651" i="70" s="1"/>
  <c r="AD655" i="70"/>
  <c r="AE655" i="70" s="1"/>
  <c r="AR1011" i="70"/>
  <c r="AS1011" i="70" s="1"/>
  <c r="AR1015" i="70"/>
  <c r="AS1015" i="70" s="1"/>
  <c r="AP17" i="70"/>
  <c r="AQ17" i="70" s="1"/>
  <c r="AH118" i="70"/>
  <c r="AI118" i="70" s="1"/>
  <c r="AP157" i="70"/>
  <c r="AQ157" i="70" s="1"/>
  <c r="AW800" i="170"/>
  <c r="AH814" i="70"/>
  <c r="AI814" i="70" s="1"/>
  <c r="K27" i="23"/>
  <c r="AR17" i="70"/>
  <c r="AS17" i="70" s="1"/>
  <c r="AD20" i="70"/>
  <c r="AE20" i="70" s="1"/>
  <c r="AD37" i="70"/>
  <c r="AE37" i="70" s="1"/>
  <c r="AL37" i="70"/>
  <c r="AM37" i="70" s="1"/>
  <c r="AH69" i="70"/>
  <c r="AI69" i="70" s="1"/>
  <c r="AJ92" i="70"/>
  <c r="Q99" i="70"/>
  <c r="AP100" i="70"/>
  <c r="AH101" i="70"/>
  <c r="AI101" i="70" s="1"/>
  <c r="AJ102" i="70"/>
  <c r="AK102" i="70" s="1"/>
  <c r="AD116" i="70"/>
  <c r="AE116" i="70" s="1"/>
  <c r="AL116" i="70"/>
  <c r="AM116" i="70" s="1"/>
  <c r="AJ118" i="70"/>
  <c r="AK118" i="70" s="1"/>
  <c r="AR265" i="70"/>
  <c r="AS265" i="70" s="1"/>
  <c r="AF280" i="70"/>
  <c r="AP280" i="70"/>
  <c r="AF302" i="70"/>
  <c r="AG302" i="70" s="1"/>
  <c r="AD497" i="70"/>
  <c r="AE497" i="70" s="1"/>
  <c r="AL501" i="70"/>
  <c r="AM501" i="70" s="1"/>
  <c r="AJ509" i="70"/>
  <c r="AK509" i="70" s="1"/>
  <c r="AR575" i="70"/>
  <c r="AS575" i="70" s="1"/>
  <c r="AL607" i="70"/>
  <c r="AM607" i="70" s="1"/>
  <c r="AU645" i="170"/>
  <c r="AJ801" i="70"/>
  <c r="AK801" i="70" s="1"/>
  <c r="AR837" i="70"/>
  <c r="AD1048" i="70"/>
  <c r="AE1048" i="70" s="1"/>
  <c r="AP1049" i="70"/>
  <c r="AQ1049" i="70" s="1"/>
  <c r="AH15" i="70"/>
  <c r="AI15" i="70" s="1"/>
  <c r="M31" i="70"/>
  <c r="AY24" i="170" s="1"/>
  <c r="Q33" i="70"/>
  <c r="AD78" i="70"/>
  <c r="AE78" i="70" s="1"/>
  <c r="AR80" i="70"/>
  <c r="AS80" i="70" s="1"/>
  <c r="AJ81" i="70"/>
  <c r="AK81" i="70" s="1"/>
  <c r="AI114" i="70"/>
  <c r="AR126" i="70"/>
  <c r="AS126" i="70" s="1"/>
  <c r="AR474" i="70"/>
  <c r="P515" i="70"/>
  <c r="AH553" i="70"/>
  <c r="AI553" i="70" s="1"/>
  <c r="AF597" i="70"/>
  <c r="AG597" i="70" s="1"/>
  <c r="AD600" i="70"/>
  <c r="AE600" i="70" s="1"/>
  <c r="AF753" i="70"/>
  <c r="AG753" i="70" s="1"/>
  <c r="AP753" i="70"/>
  <c r="AQ753" i="70" s="1"/>
  <c r="AD789" i="70"/>
  <c r="AE789" i="70" s="1"/>
  <c r="AL789" i="70"/>
  <c r="AM789" i="70" s="1"/>
  <c r="AD998" i="70"/>
  <c r="AE998" i="70" s="1"/>
  <c r="AL998" i="70"/>
  <c r="AM998" i="70" s="1"/>
  <c r="AF999" i="70"/>
  <c r="AG999" i="70" s="1"/>
  <c r="AR1112" i="70"/>
  <c r="AS1112" i="70" s="1"/>
  <c r="P185" i="70"/>
  <c r="AD193" i="70"/>
  <c r="AE193" i="70" s="1"/>
  <c r="AL193" i="70"/>
  <c r="AM193" i="70" s="1"/>
  <c r="AP194" i="70"/>
  <c r="AQ194" i="70" s="1"/>
  <c r="AD204" i="70"/>
  <c r="AE204" i="70" s="1"/>
  <c r="AF416" i="70"/>
  <c r="AG416" i="70" s="1"/>
  <c r="AR418" i="70"/>
  <c r="AS418" i="70" s="1"/>
  <c r="AF434" i="70"/>
  <c r="AG434" i="70" s="1"/>
  <c r="AR457" i="70"/>
  <c r="AS457" i="70" s="1"/>
  <c r="AH473" i="70"/>
  <c r="AI473" i="70" s="1"/>
  <c r="AR473" i="70"/>
  <c r="AS473" i="70" s="1"/>
  <c r="Q802" i="70"/>
  <c r="AR1062" i="70"/>
  <c r="AS1062" i="70" s="1"/>
  <c r="AK70" i="70"/>
  <c r="E31" i="23"/>
  <c r="AH10" i="70"/>
  <c r="AI10" i="70" s="1"/>
  <c r="AR10" i="70"/>
  <c r="AS10" i="70" s="1"/>
  <c r="AF13" i="70"/>
  <c r="AG13" i="70" s="1"/>
  <c r="AP13" i="70"/>
  <c r="AQ13" i="70" s="1"/>
  <c r="AR20" i="70"/>
  <c r="AS20" i="70" s="1"/>
  <c r="AR537" i="70"/>
  <c r="AS537" i="70" s="1"/>
  <c r="P746" i="70"/>
  <c r="BB730" i="170" s="1"/>
  <c r="P750" i="70"/>
  <c r="P1018" i="70"/>
  <c r="Q88" i="70"/>
  <c r="AD92" i="70"/>
  <c r="AP96" i="70"/>
  <c r="AQ96" i="70" s="1"/>
  <c r="AR97" i="70"/>
  <c r="AS97" i="70" s="1"/>
  <c r="AD126" i="70"/>
  <c r="AE126" i="70" s="1"/>
  <c r="AL126" i="70"/>
  <c r="AM126" i="70" s="1"/>
  <c r="AF138" i="70"/>
  <c r="AP138" i="70"/>
  <c r="AR139" i="70"/>
  <c r="AS139" i="70" s="1"/>
  <c r="Q161" i="70"/>
  <c r="AP576" i="70"/>
  <c r="AQ576" i="70" s="1"/>
  <c r="AL628" i="70"/>
  <c r="AM628" i="70" s="1"/>
  <c r="AF702" i="70"/>
  <c r="AG702" i="70" s="1"/>
  <c r="AD705" i="70"/>
  <c r="AE705" i="70" s="1"/>
  <c r="AL705" i="70"/>
  <c r="AM705" i="70" s="1"/>
  <c r="AF710" i="70"/>
  <c r="AG710" i="70" s="1"/>
  <c r="AD713" i="70"/>
  <c r="AE713" i="70" s="1"/>
  <c r="AF718" i="70"/>
  <c r="AG718" i="70" s="1"/>
  <c r="AL725" i="70"/>
  <c r="AM725" i="70" s="1"/>
  <c r="AH727" i="70"/>
  <c r="AI727" i="70" s="1"/>
  <c r="AF756" i="70"/>
  <c r="AG756" i="70" s="1"/>
  <c r="AH794" i="70"/>
  <c r="AI794" i="70" s="1"/>
  <c r="AD796" i="70"/>
  <c r="AE796" i="70" s="1"/>
  <c r="AP797" i="70"/>
  <c r="AQ797" i="70" s="1"/>
  <c r="AF1001" i="70"/>
  <c r="AG1001" i="70" s="1"/>
  <c r="AL1005" i="70"/>
  <c r="AM1005" i="70" s="1"/>
  <c r="AH63" i="70"/>
  <c r="AR63" i="70"/>
  <c r="AF66" i="70"/>
  <c r="AG66" i="70" s="1"/>
  <c r="AD73" i="70"/>
  <c r="AE73" i="70" s="1"/>
  <c r="AF74" i="70"/>
  <c r="AP74" i="70"/>
  <c r="AP78" i="70"/>
  <c r="AQ78" i="70" s="1"/>
  <c r="AD86" i="70"/>
  <c r="AE86" i="70" s="1"/>
  <c r="AL86" i="70"/>
  <c r="AM86" i="70" s="1"/>
  <c r="AP87" i="70"/>
  <c r="AQ87" i="70" s="1"/>
  <c r="AF92" i="70"/>
  <c r="AP92" i="70"/>
  <c r="AP102" i="70"/>
  <c r="AQ102" i="70" s="1"/>
  <c r="AP114" i="70"/>
  <c r="AR119" i="70"/>
  <c r="AD122" i="70"/>
  <c r="AE122" i="70" s="1"/>
  <c r="AJ137" i="70"/>
  <c r="AK137" i="70" s="1"/>
  <c r="AP206" i="70"/>
  <c r="AQ206" i="70" s="1"/>
  <c r="AF264" i="70"/>
  <c r="AG264" i="70" s="1"/>
  <c r="AP264" i="70"/>
  <c r="AQ264" i="70" s="1"/>
  <c r="AD283" i="70"/>
  <c r="AE283" i="70" s="1"/>
  <c r="AD301" i="70"/>
  <c r="AE301" i="70" s="1"/>
  <c r="AR308" i="70"/>
  <c r="AS308" i="70" s="1"/>
  <c r="AH377" i="70"/>
  <c r="AI377" i="70" s="1"/>
  <c r="AR377" i="70"/>
  <c r="AS377" i="70" s="1"/>
  <c r="AD379" i="70"/>
  <c r="AE379" i="70" s="1"/>
  <c r="AD426" i="70"/>
  <c r="AE426" i="70" s="1"/>
  <c r="AF427" i="70"/>
  <c r="AG427" i="70" s="1"/>
  <c r="AD461" i="70"/>
  <c r="AE461" i="70" s="1"/>
  <c r="AH523" i="70"/>
  <c r="AI523" i="70" s="1"/>
  <c r="AR523" i="70"/>
  <c r="AS523" i="70" s="1"/>
  <c r="Q538" i="70"/>
  <c r="AP549" i="70"/>
  <c r="AQ549" i="70" s="1"/>
  <c r="AP605" i="70"/>
  <c r="AQ605" i="70" s="1"/>
  <c r="AJ607" i="70"/>
  <c r="AK607" i="70" s="1"/>
  <c r="L619" i="70"/>
  <c r="AX603" i="170" s="1"/>
  <c r="AP628" i="70"/>
  <c r="AQ628" i="70" s="1"/>
  <c r="Q714" i="70"/>
  <c r="AJ717" i="70"/>
  <c r="AK717" i="70" s="1"/>
  <c r="AL721" i="70"/>
  <c r="AM721" i="70" s="1"/>
  <c r="AP739" i="70"/>
  <c r="AQ739" i="70" s="1"/>
  <c r="AR740" i="70"/>
  <c r="AS740" i="70" s="1"/>
  <c r="AP743" i="70"/>
  <c r="AQ743" i="70" s="1"/>
  <c r="AR753" i="70"/>
  <c r="AS753" i="70" s="1"/>
  <c r="AH754" i="70"/>
  <c r="AI754" i="70" s="1"/>
  <c r="AJ755" i="70"/>
  <c r="AK755" i="70" s="1"/>
  <c r="AF788" i="70"/>
  <c r="AG788" i="70" s="1"/>
  <c r="AF790" i="70"/>
  <c r="AG790" i="70" s="1"/>
  <c r="AP798" i="70"/>
  <c r="AQ798" i="70" s="1"/>
  <c r="AD801" i="70"/>
  <c r="AE801" i="70" s="1"/>
  <c r="AF802" i="70"/>
  <c r="AG802" i="70" s="1"/>
  <c r="AP802" i="70"/>
  <c r="AQ802" i="70" s="1"/>
  <c r="AD805" i="70"/>
  <c r="AE805" i="70" s="1"/>
  <c r="AT825" i="70"/>
  <c r="AU825" i="70" s="1"/>
  <c r="Q903" i="70"/>
  <c r="AF941" i="70"/>
  <c r="AG941" i="70" s="1"/>
  <c r="AJ997" i="70"/>
  <c r="AK997" i="70" s="1"/>
  <c r="P1004" i="70"/>
  <c r="P1033" i="70"/>
  <c r="AF1033" i="70"/>
  <c r="AG1033" i="70" s="1"/>
  <c r="AF1039" i="70"/>
  <c r="AG1039" i="70" s="1"/>
  <c r="AF1043" i="70"/>
  <c r="AG1043" i="70" s="1"/>
  <c r="AP1043" i="70"/>
  <c r="AQ1043" i="70" s="1"/>
  <c r="P1047" i="70"/>
  <c r="AR1049" i="70"/>
  <c r="AS1049" i="70" s="1"/>
  <c r="Q1052" i="70"/>
  <c r="P1157" i="70"/>
  <c r="AL1031" i="70"/>
  <c r="AM1031" i="70" s="1"/>
  <c r="AD1041" i="70"/>
  <c r="AE1041" i="70" s="1"/>
  <c r="Q1125" i="70"/>
  <c r="AW1069" i="170"/>
  <c r="Q190" i="70"/>
  <c r="AD199" i="70"/>
  <c r="AE199" i="70" s="1"/>
  <c r="AF217" i="70"/>
  <c r="AG217" i="70" s="1"/>
  <c r="AH225" i="70"/>
  <c r="AI225" i="70" s="1"/>
  <c r="AJ227" i="70"/>
  <c r="AK227" i="70" s="1"/>
  <c r="Q266" i="70"/>
  <c r="BC256" i="170" s="1"/>
  <c r="L478" i="70"/>
  <c r="AX465" i="170" s="1"/>
  <c r="AJ492" i="70"/>
  <c r="AK492" i="70" s="1"/>
  <c r="AH494" i="70"/>
  <c r="AI494" i="70" s="1"/>
  <c r="AJ495" i="70"/>
  <c r="AK495" i="70" s="1"/>
  <c r="AR498" i="70"/>
  <c r="AS498" i="70" s="1"/>
  <c r="AF501" i="70"/>
  <c r="AG501" i="70" s="1"/>
  <c r="AR504" i="70"/>
  <c r="AS504" i="70" s="1"/>
  <c r="AF506" i="70"/>
  <c r="AG506" i="70" s="1"/>
  <c r="Q509" i="70"/>
  <c r="AD574" i="70"/>
  <c r="AE574" i="70" s="1"/>
  <c r="AJ577" i="70"/>
  <c r="AK577" i="70" s="1"/>
  <c r="AD617" i="70"/>
  <c r="AE617" i="70" s="1"/>
  <c r="AL617" i="70"/>
  <c r="AM617" i="70" s="1"/>
  <c r="M651" i="70"/>
  <c r="AY635" i="170" s="1"/>
  <c r="U655" i="70"/>
  <c r="BG639" i="170" s="1"/>
  <c r="AH656" i="70"/>
  <c r="AI656" i="70" s="1"/>
  <c r="AV656" i="170"/>
  <c r="AR670" i="70"/>
  <c r="AS670" i="70" s="1"/>
  <c r="Q700" i="70"/>
  <c r="AP730" i="70"/>
  <c r="AQ730" i="70" s="1"/>
  <c r="AD745" i="70"/>
  <c r="AE745" i="70" s="1"/>
  <c r="AD749" i="70"/>
  <c r="AE749" i="70" s="1"/>
  <c r="AL749" i="70"/>
  <c r="AM749" i="70" s="1"/>
  <c r="P799" i="70"/>
  <c r="BB783" i="170" s="1"/>
  <c r="P994" i="70"/>
  <c r="Q1016" i="70"/>
  <c r="P1030" i="70"/>
  <c r="Q1113" i="70"/>
  <c r="AR169" i="70"/>
  <c r="AS169" i="70" s="1"/>
  <c r="AF181" i="70"/>
  <c r="AG181" i="70" s="1"/>
  <c r="AD189" i="70"/>
  <c r="AE189" i="70" s="1"/>
  <c r="AL189" i="70"/>
  <c r="AM189" i="70" s="1"/>
  <c r="AF212" i="70"/>
  <c r="AR213" i="70"/>
  <c r="AS213" i="70" s="1"/>
  <c r="AD228" i="70"/>
  <c r="AF229" i="70"/>
  <c r="AG229" i="70" s="1"/>
  <c r="AH256" i="70"/>
  <c r="AI256" i="70" s="1"/>
  <c r="AR256" i="70"/>
  <c r="AS256" i="70" s="1"/>
  <c r="AF259" i="70"/>
  <c r="AG259" i="70" s="1"/>
  <c r="AD265" i="70"/>
  <c r="AE265" i="70" s="1"/>
  <c r="AL265" i="70"/>
  <c r="AM265" i="70" s="1"/>
  <c r="AV268" i="170"/>
  <c r="AR285" i="70"/>
  <c r="AS285" i="70" s="1"/>
  <c r="AH311" i="70"/>
  <c r="AI311" i="70" s="1"/>
  <c r="AR311" i="70"/>
  <c r="AS311" i="70" s="1"/>
  <c r="AP323" i="70"/>
  <c r="AQ323" i="70" s="1"/>
  <c r="AJ333" i="70"/>
  <c r="AK333" i="70" s="1"/>
  <c r="AJ426" i="70"/>
  <c r="AK426" i="70" s="1"/>
  <c r="AD436" i="70"/>
  <c r="AE436" i="70" s="1"/>
  <c r="AD449" i="70"/>
  <c r="AE449" i="70" s="1"/>
  <c r="AP450" i="70"/>
  <c r="AQ450" i="70" s="1"/>
  <c r="P454" i="70"/>
  <c r="AD483" i="70"/>
  <c r="AE483" i="70" s="1"/>
  <c r="AF509" i="70"/>
  <c r="AG509" i="70" s="1"/>
  <c r="AP509" i="70"/>
  <c r="AQ509" i="70" s="1"/>
  <c r="AF524" i="70"/>
  <c r="AP524" i="70"/>
  <c r="AR529" i="70"/>
  <c r="AS529" i="70" s="1"/>
  <c r="AJ530" i="70"/>
  <c r="AK530" i="70" s="1"/>
  <c r="AD559" i="70"/>
  <c r="AE559" i="70" s="1"/>
  <c r="O619" i="70"/>
  <c r="BA603" i="170" s="1"/>
  <c r="AD652" i="70"/>
  <c r="AE652" i="70" s="1"/>
  <c r="AL699" i="70"/>
  <c r="AM699" i="70" s="1"/>
  <c r="AP700" i="70"/>
  <c r="AQ700" i="70" s="1"/>
  <c r="AP708" i="70"/>
  <c r="AQ708" i="70" s="1"/>
  <c r="P711" i="70"/>
  <c r="AD711" i="70"/>
  <c r="AE711" i="70" s="1"/>
  <c r="AL711" i="70"/>
  <c r="AM711" i="70" s="1"/>
  <c r="AR713" i="70"/>
  <c r="AS713" i="70" s="1"/>
  <c r="P715" i="70"/>
  <c r="AJ726" i="70"/>
  <c r="AK726" i="70" s="1"/>
  <c r="AL727" i="70"/>
  <c r="AM727" i="70" s="1"/>
  <c r="AP729" i="70"/>
  <c r="AQ729" i="70" s="1"/>
  <c r="AF749" i="70"/>
  <c r="AG749" i="70" s="1"/>
  <c r="AP749" i="70"/>
  <c r="AQ749" i="70" s="1"/>
  <c r="AP754" i="70"/>
  <c r="AQ754" i="70" s="1"/>
  <c r="Q799" i="70"/>
  <c r="AP945" i="70"/>
  <c r="AQ945" i="70" s="1"/>
  <c r="U925" i="70"/>
  <c r="BG907" i="170" s="1"/>
  <c r="Q954" i="70"/>
  <c r="AP1012" i="70"/>
  <c r="AQ1012" i="70" s="1"/>
  <c r="AH1013" i="70"/>
  <c r="AI1013" i="70" s="1"/>
  <c r="AD1015" i="70"/>
  <c r="AE1015" i="70" s="1"/>
  <c r="AL1015" i="70"/>
  <c r="AM1015" i="70" s="1"/>
  <c r="AH1024" i="70"/>
  <c r="AI1024" i="70" s="1"/>
  <c r="AH1026" i="70"/>
  <c r="AI1026" i="70" s="1"/>
  <c r="Q1030" i="70"/>
  <c r="AD1049" i="70"/>
  <c r="AE1049" i="70" s="1"/>
  <c r="AJ1052" i="70"/>
  <c r="AK1052" i="70" s="1"/>
  <c r="AD1060" i="70"/>
  <c r="AE1060" i="70" s="1"/>
  <c r="AL1060" i="70"/>
  <c r="AM1060" i="70" s="1"/>
  <c r="AR1064" i="70"/>
  <c r="AS1064" i="70" s="1"/>
  <c r="AD1112" i="70"/>
  <c r="AE1112" i="70" s="1"/>
  <c r="AD1120" i="70"/>
  <c r="AE1120" i="70" s="1"/>
  <c r="AL1120" i="70"/>
  <c r="AM1120" i="70" s="1"/>
  <c r="AD69" i="70"/>
  <c r="AE69" i="70" s="1"/>
  <c r="AH180" i="70"/>
  <c r="AI180" i="70" s="1"/>
  <c r="AV176" i="170"/>
  <c r="Q222" i="70"/>
  <c r="AF256" i="70"/>
  <c r="AG256" i="70" s="1"/>
  <c r="AP256" i="70"/>
  <c r="AQ256" i="70" s="1"/>
  <c r="AD64" i="70"/>
  <c r="AE64" i="70" s="1"/>
  <c r="AF65" i="70"/>
  <c r="AG65" i="70" s="1"/>
  <c r="AP65" i="70"/>
  <c r="AQ65" i="70" s="1"/>
  <c r="AR66" i="70"/>
  <c r="AS66" i="70" s="1"/>
  <c r="AL71" i="70"/>
  <c r="AM71" i="70" s="1"/>
  <c r="AP73" i="70"/>
  <c r="AQ73" i="70" s="1"/>
  <c r="AF77" i="70"/>
  <c r="AG77" i="70" s="1"/>
  <c r="AH78" i="70"/>
  <c r="AI78" i="70" s="1"/>
  <c r="AR78" i="70"/>
  <c r="AS78" i="70" s="1"/>
  <c r="AP93" i="70"/>
  <c r="AR94" i="70"/>
  <c r="AS94" i="70" s="1"/>
  <c r="AD114" i="70"/>
  <c r="AL114" i="70"/>
  <c r="Q162" i="70"/>
  <c r="BC152" i="170" s="1"/>
  <c r="AH168" i="70"/>
  <c r="AI168" i="70" s="1"/>
  <c r="AL213" i="70"/>
  <c r="AM213" i="70" s="1"/>
  <c r="AH216" i="70"/>
  <c r="AR280" i="70"/>
  <c r="AF310" i="70"/>
  <c r="AG310" i="70" s="1"/>
  <c r="AD362" i="70"/>
  <c r="AE362" i="70" s="1"/>
  <c r="AF380" i="70"/>
  <c r="AG380" i="70" s="1"/>
  <c r="AF655" i="70"/>
  <c r="AG655" i="70" s="1"/>
  <c r="AH1034" i="70"/>
  <c r="AI1034" i="70" s="1"/>
  <c r="P1037" i="70"/>
  <c r="AD1038" i="70"/>
  <c r="AE1038" i="70" s="1"/>
  <c r="AL1038" i="70"/>
  <c r="AM1038" i="70" s="1"/>
  <c r="AH70" i="70"/>
  <c r="H108" i="23"/>
  <c r="H117" i="58" s="1"/>
  <c r="AR99" i="70"/>
  <c r="U183" i="70"/>
  <c r="BG173" i="170" s="1"/>
  <c r="I10" i="23"/>
  <c r="I115" i="58" s="1"/>
  <c r="D108" i="23"/>
  <c r="AT98" i="170"/>
  <c r="Q181" i="70"/>
  <c r="AH426" i="70"/>
  <c r="AI426" i="70" s="1"/>
  <c r="P447" i="70"/>
  <c r="P486" i="70"/>
  <c r="AH655" i="70"/>
  <c r="AI655" i="70" s="1"/>
  <c r="AF732" i="70"/>
  <c r="AG732" i="70" s="1"/>
  <c r="AL753" i="70"/>
  <c r="AM753" i="70" s="1"/>
  <c r="P754" i="70"/>
  <c r="BB738" i="170" s="1"/>
  <c r="AL1058" i="70"/>
  <c r="AM1058" i="70" s="1"/>
  <c r="AN888" i="70"/>
  <c r="AO888" i="70" s="1"/>
  <c r="O892" i="70"/>
  <c r="BA876" i="170" s="1"/>
  <c r="AW888" i="170"/>
  <c r="AH99" i="70"/>
  <c r="AH788" i="70"/>
  <c r="AI788" i="70" s="1"/>
  <c r="AR798" i="70"/>
  <c r="AS798" i="70" s="1"/>
  <c r="P66" i="23"/>
  <c r="P160" i="58" s="1"/>
  <c r="G108" i="23"/>
  <c r="G110" i="23" s="1"/>
  <c r="AF22" i="70"/>
  <c r="AG22" i="70" s="1"/>
  <c r="AP22" i="70"/>
  <c r="AQ22" i="70" s="1"/>
  <c r="AR25" i="70"/>
  <c r="AS25" i="70" s="1"/>
  <c r="AF41" i="70"/>
  <c r="AG41" i="70" s="1"/>
  <c r="AD82" i="70"/>
  <c r="AJ93" i="70"/>
  <c r="P94" i="70"/>
  <c r="AD94" i="70"/>
  <c r="AE94" i="70" s="1"/>
  <c r="AH97" i="70"/>
  <c r="AI97" i="70" s="1"/>
  <c r="AH114" i="70"/>
  <c r="AD127" i="70"/>
  <c r="AE127" i="70" s="1"/>
  <c r="AD139" i="70"/>
  <c r="AE139" i="70" s="1"/>
  <c r="AL139" i="70"/>
  <c r="AM139" i="70" s="1"/>
  <c r="AH153" i="70"/>
  <c r="AI153" i="70" s="1"/>
  <c r="AR153" i="70"/>
  <c r="AS153" i="70" s="1"/>
  <c r="AR310" i="70"/>
  <c r="AS310" i="70" s="1"/>
  <c r="AP378" i="70"/>
  <c r="AQ378" i="70" s="1"/>
  <c r="Q381" i="70"/>
  <c r="AD381" i="70"/>
  <c r="AE381" i="70" s="1"/>
  <c r="AF382" i="70"/>
  <c r="AG382" i="70" s="1"/>
  <c r="AR434" i="70"/>
  <c r="AS434" i="70" s="1"/>
  <c r="AW455" i="170"/>
  <c r="L659" i="70"/>
  <c r="AX643" i="170" s="1"/>
  <c r="AJ655" i="70"/>
  <c r="AK655" i="70" s="1"/>
  <c r="L672" i="70"/>
  <c r="AX656" i="170" s="1"/>
  <c r="AH890" i="70"/>
  <c r="AI890" i="70" s="1"/>
  <c r="AH934" i="70"/>
  <c r="AI934" i="70" s="1"/>
  <c r="AH1002" i="70"/>
  <c r="AI1002" i="70" s="1"/>
  <c r="W640" i="70"/>
  <c r="AO639" i="70"/>
  <c r="AN639" i="70"/>
  <c r="AI279" i="70"/>
  <c r="AH413" i="70"/>
  <c r="O847" i="70"/>
  <c r="BA831" i="170" s="1"/>
  <c r="AH1056" i="70"/>
  <c r="AI1056" i="70" s="1"/>
  <c r="AR33" i="70"/>
  <c r="AS33" i="70" s="1"/>
  <c r="AH35" i="70"/>
  <c r="AI35" i="70" s="1"/>
  <c r="Q74" i="70"/>
  <c r="AD121" i="70"/>
  <c r="AL121" i="70"/>
  <c r="AM121" i="70" s="1"/>
  <c r="Q127" i="70"/>
  <c r="AD138" i="70"/>
  <c r="AD164" i="70"/>
  <c r="AE164" i="70" s="1"/>
  <c r="AP189" i="70"/>
  <c r="AQ189" i="70" s="1"/>
  <c r="AJ193" i="70"/>
  <c r="AK193" i="70" s="1"/>
  <c r="AP199" i="70"/>
  <c r="AQ199" i="70" s="1"/>
  <c r="AH200" i="70"/>
  <c r="AI200" i="70" s="1"/>
  <c r="AD216" i="70"/>
  <c r="AR223" i="70"/>
  <c r="AS223" i="70" s="1"/>
  <c r="AF283" i="70"/>
  <c r="AJ310" i="70"/>
  <c r="AK310" i="70" s="1"/>
  <c r="AH392" i="70"/>
  <c r="AI392" i="70" s="1"/>
  <c r="AP812" i="70"/>
  <c r="AQ812" i="70" s="1"/>
  <c r="N892" i="70"/>
  <c r="AZ876" i="170" s="1"/>
  <c r="AL890" i="70"/>
  <c r="AM890" i="70" s="1"/>
  <c r="AD911" i="70"/>
  <c r="AE911" i="70" s="1"/>
  <c r="Q940" i="70"/>
  <c r="AP35" i="70"/>
  <c r="AQ35" i="70" s="1"/>
  <c r="AP69" i="70"/>
  <c r="AQ69" i="70" s="1"/>
  <c r="AL73" i="70"/>
  <c r="AM73" i="70" s="1"/>
  <c r="AL82" i="70"/>
  <c r="P89" i="70"/>
  <c r="AD89" i="70"/>
  <c r="AE89" i="70" s="1"/>
  <c r="AL89" i="70"/>
  <c r="AM89" i="70" s="1"/>
  <c r="AR100" i="70"/>
  <c r="AP103" i="70"/>
  <c r="Q117" i="70"/>
  <c r="AJ126" i="70"/>
  <c r="AK126" i="70" s="1"/>
  <c r="AP131" i="70"/>
  <c r="AQ131" i="70" s="1"/>
  <c r="Q156" i="70"/>
  <c r="AF157" i="70"/>
  <c r="AG157" i="70" s="1"/>
  <c r="AD163" i="70"/>
  <c r="AE163" i="70" s="1"/>
  <c r="AL163" i="70"/>
  <c r="AM163" i="70" s="1"/>
  <c r="P179" i="70"/>
  <c r="AH181" i="70"/>
  <c r="AI181" i="70" s="1"/>
  <c r="AR181" i="70"/>
  <c r="AS181" i="70" s="1"/>
  <c r="AD198" i="70"/>
  <c r="AE198" i="70" s="1"/>
  <c r="AL224" i="70"/>
  <c r="AP233" i="70"/>
  <c r="AQ233" i="70" s="1"/>
  <c r="AH258" i="70"/>
  <c r="AI258" i="70" s="1"/>
  <c r="AR258" i="70"/>
  <c r="AS258" i="70" s="1"/>
  <c r="P267" i="70"/>
  <c r="AD268" i="70"/>
  <c r="AE268" i="70" s="1"/>
  <c r="AP274" i="70"/>
  <c r="AQ274" i="70" s="1"/>
  <c r="AP281" i="70"/>
  <c r="AD285" i="70"/>
  <c r="AE285" i="70" s="1"/>
  <c r="AL285" i="70"/>
  <c r="AL317" i="70"/>
  <c r="AM317" i="70" s="1"/>
  <c r="S331" i="70"/>
  <c r="BE321" i="170" s="1"/>
  <c r="AF324" i="70"/>
  <c r="AG324" i="70" s="1"/>
  <c r="AH328" i="70"/>
  <c r="AI328" i="70" s="1"/>
  <c r="AR328" i="70"/>
  <c r="AS328" i="70" s="1"/>
  <c r="AR372" i="70"/>
  <c r="AS372" i="70" s="1"/>
  <c r="AL375" i="70"/>
  <c r="AM375" i="70" s="1"/>
  <c r="AP377" i="70"/>
  <c r="AQ377" i="70" s="1"/>
  <c r="AJ379" i="70"/>
  <c r="AK379" i="70" s="1"/>
  <c r="AP387" i="70"/>
  <c r="AQ387" i="70" s="1"/>
  <c r="AJ389" i="70"/>
  <c r="AK389" i="70" s="1"/>
  <c r="AD390" i="70"/>
  <c r="AE390" i="70" s="1"/>
  <c r="AP392" i="70"/>
  <c r="AQ392" i="70" s="1"/>
  <c r="AF459" i="70"/>
  <c r="AG459" i="70" s="1"/>
  <c r="Q701" i="70"/>
  <c r="AF705" i="70"/>
  <c r="AG705" i="70" s="1"/>
  <c r="AF717" i="70"/>
  <c r="AG717" i="70" s="1"/>
  <c r="AF742" i="70"/>
  <c r="AG742" i="70" s="1"/>
  <c r="AP742" i="70"/>
  <c r="AQ742" i="70" s="1"/>
  <c r="AH892" i="70"/>
  <c r="AI892" i="70" s="1"/>
  <c r="AD917" i="70"/>
  <c r="AE917" i="70" s="1"/>
  <c r="AP1007" i="70"/>
  <c r="AQ1007" i="70" s="1"/>
  <c r="AJ1009" i="70"/>
  <c r="AK1009" i="70" s="1"/>
  <c r="AF1047" i="70"/>
  <c r="AG1047" i="70" s="1"/>
  <c r="AP1047" i="70"/>
  <c r="AQ1047" i="70" s="1"/>
  <c r="AJ1062" i="70"/>
  <c r="AK1062" i="70" s="1"/>
  <c r="AH1104" i="70"/>
  <c r="AI1104" i="70" s="1"/>
  <c r="AN826" i="70"/>
  <c r="AO826" i="70" s="1"/>
  <c r="AH1012" i="70"/>
  <c r="AI1012" i="70" s="1"/>
  <c r="Q19" i="70"/>
  <c r="AR22" i="70"/>
  <c r="AS22" i="70" s="1"/>
  <c r="P65" i="70"/>
  <c r="BB58" i="170" s="1"/>
  <c r="P119" i="70"/>
  <c r="Q125" i="70"/>
  <c r="AJ153" i="70"/>
  <c r="AK153" i="70" s="1"/>
  <c r="AL154" i="70"/>
  <c r="AM154" i="70" s="1"/>
  <c r="AH199" i="70"/>
  <c r="AI199" i="70" s="1"/>
  <c r="P220" i="70"/>
  <c r="AL311" i="70"/>
  <c r="AM311" i="70" s="1"/>
  <c r="AF313" i="70"/>
  <c r="AG313" i="70" s="1"/>
  <c r="AJ321" i="70"/>
  <c r="AK321" i="70" s="1"/>
  <c r="AD322" i="70"/>
  <c r="AE322" i="70" s="1"/>
  <c r="P382" i="70"/>
  <c r="AP541" i="70"/>
  <c r="AQ541" i="70" s="1"/>
  <c r="AR708" i="70"/>
  <c r="AS708" i="70" s="1"/>
  <c r="AP745" i="70"/>
  <c r="AQ745" i="70" s="1"/>
  <c r="AR746" i="70"/>
  <c r="AS746" i="70" s="1"/>
  <c r="AU792" i="170"/>
  <c r="AR797" i="70"/>
  <c r="AS797" i="70" s="1"/>
  <c r="Q17" i="70"/>
  <c r="AP30" i="70"/>
  <c r="AQ30" i="70" s="1"/>
  <c r="Q65" i="70"/>
  <c r="AH71" i="70"/>
  <c r="AI71" i="70" s="1"/>
  <c r="AR71" i="70"/>
  <c r="AS71" i="70" s="1"/>
  <c r="AF80" i="70"/>
  <c r="AG80" i="70" s="1"/>
  <c r="AR81" i="70"/>
  <c r="AS81" i="70" s="1"/>
  <c r="AF93" i="70"/>
  <c r="AD99" i="70"/>
  <c r="AL99" i="70"/>
  <c r="AJ103" i="70"/>
  <c r="AH108" i="70"/>
  <c r="AI108" i="70" s="1"/>
  <c r="AP120" i="70"/>
  <c r="AP124" i="70"/>
  <c r="AQ124" i="70" s="1"/>
  <c r="AF125" i="70"/>
  <c r="AP126" i="70"/>
  <c r="AQ126" i="70" s="1"/>
  <c r="AD131" i="70"/>
  <c r="AE131" i="70" s="1"/>
  <c r="AJ189" i="70"/>
  <c r="AK189" i="70" s="1"/>
  <c r="AR198" i="70"/>
  <c r="AS198" i="70" s="1"/>
  <c r="AL200" i="70"/>
  <c r="AM200" i="70" s="1"/>
  <c r="Q214" i="70"/>
  <c r="Q220" i="70"/>
  <c r="AH223" i="70"/>
  <c r="AI223" i="70" s="1"/>
  <c r="U278" i="70"/>
  <c r="BG268" i="170" s="1"/>
  <c r="AD280" i="70"/>
  <c r="AL280" i="70"/>
  <c r="AH302" i="70"/>
  <c r="AI302" i="70" s="1"/>
  <c r="Q325" i="70"/>
  <c r="BC315" i="170" s="1"/>
  <c r="AH380" i="70"/>
  <c r="AI380" i="70" s="1"/>
  <c r="AH403" i="70"/>
  <c r="AI403" i="70" s="1"/>
  <c r="Q428" i="70"/>
  <c r="AF536" i="70"/>
  <c r="AG536" i="70" s="1"/>
  <c r="AF538" i="70"/>
  <c r="AG538" i="70" s="1"/>
  <c r="AP538" i="70"/>
  <c r="AQ538" i="70" s="1"/>
  <c r="T612" i="70"/>
  <c r="BF596" i="170" s="1"/>
  <c r="U651" i="70"/>
  <c r="BG635" i="170" s="1"/>
  <c r="AH749" i="70"/>
  <c r="AI749" i="70" s="1"/>
  <c r="AL1052" i="70"/>
  <c r="AM1052" i="70" s="1"/>
  <c r="AP1053" i="70"/>
  <c r="AQ1053" i="70" s="1"/>
  <c r="AR427" i="70"/>
  <c r="AS427" i="70" s="1"/>
  <c r="AF454" i="70"/>
  <c r="AG454" i="70" s="1"/>
  <c r="AR455" i="70"/>
  <c r="AS455" i="70" s="1"/>
  <c r="AJ456" i="70"/>
  <c r="AK456" i="70" s="1"/>
  <c r="AJ457" i="70"/>
  <c r="AK457" i="70" s="1"/>
  <c r="P469" i="70"/>
  <c r="AP473" i="70"/>
  <c r="AP494" i="70"/>
  <c r="AQ494" i="70" s="1"/>
  <c r="AF495" i="70"/>
  <c r="AG495" i="70" s="1"/>
  <c r="AR500" i="70"/>
  <c r="AS500" i="70" s="1"/>
  <c r="AF541" i="70"/>
  <c r="AG541" i="70" s="1"/>
  <c r="AR553" i="70"/>
  <c r="AS553" i="70" s="1"/>
  <c r="AP617" i="70"/>
  <c r="AQ617" i="70" s="1"/>
  <c r="AR649" i="70"/>
  <c r="AS649" i="70" s="1"/>
  <c r="AF654" i="70"/>
  <c r="AG654" i="70" s="1"/>
  <c r="AD663" i="70"/>
  <c r="AE663" i="70" s="1"/>
  <c r="AD667" i="70"/>
  <c r="AE667" i="70" s="1"/>
  <c r="AJ709" i="70"/>
  <c r="AK709" i="70" s="1"/>
  <c r="AJ713" i="70"/>
  <c r="AK713" i="70" s="1"/>
  <c r="AD715" i="70"/>
  <c r="AL715" i="70"/>
  <c r="Q720" i="70"/>
  <c r="AF730" i="70"/>
  <c r="AG730" i="70" s="1"/>
  <c r="AF735" i="70"/>
  <c r="AG735" i="70" s="1"/>
  <c r="AH736" i="70"/>
  <c r="AI736" i="70" s="1"/>
  <c r="P738" i="70"/>
  <c r="P747" i="70"/>
  <c r="AP782" i="70"/>
  <c r="AJ790" i="70"/>
  <c r="AK790" i="70" s="1"/>
  <c r="AT790" i="70"/>
  <c r="AU790" i="70" s="1"/>
  <c r="AF793" i="70"/>
  <c r="AG793" i="70" s="1"/>
  <c r="AJ794" i="70"/>
  <c r="AK794" i="70" s="1"/>
  <c r="AD795" i="70"/>
  <c r="AE795" i="70" s="1"/>
  <c r="AP796" i="70"/>
  <c r="AQ796" i="70" s="1"/>
  <c r="AH798" i="70"/>
  <c r="AI798" i="70" s="1"/>
  <c r="AL804" i="70"/>
  <c r="AM804" i="70" s="1"/>
  <c r="AH863" i="70"/>
  <c r="AI863" i="70" s="1"/>
  <c r="Q891" i="70"/>
  <c r="AH904" i="70"/>
  <c r="AI904" i="70" s="1"/>
  <c r="AD905" i="70"/>
  <c r="AE905" i="70" s="1"/>
  <c r="AJ913" i="70"/>
  <c r="AK913" i="70" s="1"/>
  <c r="U919" i="70"/>
  <c r="BG901" i="170" s="1"/>
  <c r="AR939" i="70"/>
  <c r="AS939" i="70" s="1"/>
  <c r="AD941" i="70"/>
  <c r="AE941" i="70" s="1"/>
  <c r="AJ1003" i="70"/>
  <c r="AK1003" i="70" s="1"/>
  <c r="AD1004" i="70"/>
  <c r="AE1004" i="70" s="1"/>
  <c r="AL1004" i="70"/>
  <c r="AM1004" i="70" s="1"/>
  <c r="P1009" i="70"/>
  <c r="AD1009" i="70"/>
  <c r="AE1009" i="70" s="1"/>
  <c r="AP1011" i="70"/>
  <c r="AQ1011" i="70" s="1"/>
  <c r="AP1016" i="70"/>
  <c r="AQ1016" i="70" s="1"/>
  <c r="AH1017" i="70"/>
  <c r="AI1017" i="70" s="1"/>
  <c r="AP1032" i="70"/>
  <c r="AQ1032" i="70" s="1"/>
  <c r="AJ1035" i="70"/>
  <c r="AK1035" i="70" s="1"/>
  <c r="Q1047" i="70"/>
  <c r="BC1028" i="170" s="1"/>
  <c r="Q1053" i="70"/>
  <c r="AH1055" i="70"/>
  <c r="AI1055" i="70" s="1"/>
  <c r="AD1063" i="70"/>
  <c r="AE1063" i="70" s="1"/>
  <c r="AL1063" i="70"/>
  <c r="AM1063" i="70" s="1"/>
  <c r="AD1086" i="70"/>
  <c r="AE1086" i="70" s="1"/>
  <c r="AF1108" i="70"/>
  <c r="AG1108" i="70" s="1"/>
  <c r="AP1108" i="70"/>
  <c r="AQ1108" i="70" s="1"/>
  <c r="Q457" i="70"/>
  <c r="AJ500" i="70"/>
  <c r="AK500" i="70" s="1"/>
  <c r="AF575" i="70"/>
  <c r="AG575" i="70" s="1"/>
  <c r="AH576" i="70"/>
  <c r="AI576" i="70" s="1"/>
  <c r="AD614" i="70"/>
  <c r="AE614" i="70" s="1"/>
  <c r="AD627" i="70"/>
  <c r="AE627" i="70" s="1"/>
  <c r="Q628" i="70"/>
  <c r="BC612" i="170" s="1"/>
  <c r="AH629" i="70"/>
  <c r="AI629" i="70" s="1"/>
  <c r="AR629" i="70"/>
  <c r="AS629" i="70" s="1"/>
  <c r="AV639" i="170"/>
  <c r="AF663" i="70"/>
  <c r="AG663" i="70" s="1"/>
  <c r="AL703" i="70"/>
  <c r="AM703" i="70" s="1"/>
  <c r="AJ708" i="70"/>
  <c r="AK708" i="70" s="1"/>
  <c r="Q710" i="70"/>
  <c r="AR719" i="70"/>
  <c r="AS719" i="70" s="1"/>
  <c r="AJ720" i="70"/>
  <c r="AK720" i="70" s="1"/>
  <c r="AP723" i="70"/>
  <c r="AQ723" i="70" s="1"/>
  <c r="AD732" i="70"/>
  <c r="AE732" i="70" s="1"/>
  <c r="AF733" i="70"/>
  <c r="AG733" i="70" s="1"/>
  <c r="AL737" i="70"/>
  <c r="AM737" i="70" s="1"/>
  <c r="AF795" i="70"/>
  <c r="AG795" i="70" s="1"/>
  <c r="AJ842" i="70"/>
  <c r="AK842" i="70" s="1"/>
  <c r="AF845" i="70"/>
  <c r="AG845" i="70" s="1"/>
  <c r="AT858" i="170"/>
  <c r="AP876" i="70"/>
  <c r="AQ876" i="70" s="1"/>
  <c r="AD902" i="70"/>
  <c r="AE902" i="70" s="1"/>
  <c r="AD915" i="70"/>
  <c r="AE915" i="70" s="1"/>
  <c r="AD935" i="70"/>
  <c r="AE935" i="70" s="1"/>
  <c r="AD940" i="70"/>
  <c r="AE940" i="70" s="1"/>
  <c r="AL1002" i="70"/>
  <c r="AM1002" i="70" s="1"/>
  <c r="AF1003" i="70"/>
  <c r="AG1003" i="70" s="1"/>
  <c r="AF1030" i="70"/>
  <c r="AG1030" i="70" s="1"/>
  <c r="AP1030" i="70"/>
  <c r="AQ1030" i="70" s="1"/>
  <c r="P1035" i="70"/>
  <c r="AP1035" i="70"/>
  <c r="AQ1035" i="70" s="1"/>
  <c r="P1044" i="70"/>
  <c r="AL1050" i="70"/>
  <c r="AM1050" i="70" s="1"/>
  <c r="AH1061" i="70"/>
  <c r="AI1061" i="70" s="1"/>
  <c r="AF1063" i="70"/>
  <c r="AG1063" i="70" s="1"/>
  <c r="AR1100" i="70"/>
  <c r="AS1100" i="70" s="1"/>
  <c r="AH1116" i="70"/>
  <c r="AI1116" i="70" s="1"/>
  <c r="AR1116" i="70"/>
  <c r="AS1116" i="70" s="1"/>
  <c r="AJ434" i="70"/>
  <c r="AK434" i="70" s="1"/>
  <c r="Q451" i="70"/>
  <c r="Q455" i="70"/>
  <c r="AH513" i="70"/>
  <c r="AI513" i="70" s="1"/>
  <c r="AJ539" i="70"/>
  <c r="AK539" i="70" s="1"/>
  <c r="Q708" i="70"/>
  <c r="P709" i="70"/>
  <c r="Q750" i="70"/>
  <c r="AT824" i="170"/>
  <c r="AF887" i="70"/>
  <c r="AG887" i="70" s="1"/>
  <c r="AF913" i="70"/>
  <c r="AG913" i="70" s="1"/>
  <c r="AF915" i="70"/>
  <c r="AG915" i="70" s="1"/>
  <c r="T919" i="70"/>
  <c r="BF901" i="170" s="1"/>
  <c r="P946" i="70"/>
  <c r="P1039" i="70"/>
  <c r="Q447" i="70"/>
  <c r="BC434" i="170" s="1"/>
  <c r="AF451" i="70"/>
  <c r="AG451" i="70" s="1"/>
  <c r="AP451" i="70"/>
  <c r="AL461" i="70"/>
  <c r="AM461" i="70" s="1"/>
  <c r="AH487" i="70"/>
  <c r="AI487" i="70" s="1"/>
  <c r="AR487" i="70"/>
  <c r="AS487" i="70" s="1"/>
  <c r="AF493" i="70"/>
  <c r="AG493" i="70" s="1"/>
  <c r="P510" i="70"/>
  <c r="AD510" i="70"/>
  <c r="AE510" i="70" s="1"/>
  <c r="AH559" i="70"/>
  <c r="AI559" i="70" s="1"/>
  <c r="AD577" i="70"/>
  <c r="AE577" i="70" s="1"/>
  <c r="AF650" i="70"/>
  <c r="AG650" i="70" s="1"/>
  <c r="M655" i="70"/>
  <c r="AY639" i="170" s="1"/>
  <c r="AD707" i="70"/>
  <c r="AE707" i="70" s="1"/>
  <c r="AP722" i="70"/>
  <c r="AQ722" i="70" s="1"/>
  <c r="AP740" i="70"/>
  <c r="AQ740" i="70" s="1"/>
  <c r="AH741" i="70"/>
  <c r="AI741" i="70" s="1"/>
  <c r="AR741" i="70"/>
  <c r="AS741" i="70" s="1"/>
  <c r="AD743" i="70"/>
  <c r="AE743" i="70" s="1"/>
  <c r="AL743" i="70"/>
  <c r="AM743" i="70" s="1"/>
  <c r="AF745" i="70"/>
  <c r="AG745" i="70" s="1"/>
  <c r="AL750" i="70"/>
  <c r="AM750" i="70" s="1"/>
  <c r="AP751" i="70"/>
  <c r="AQ751" i="70" s="1"/>
  <c r="AH757" i="70"/>
  <c r="AI757" i="70" s="1"/>
  <c r="AR781" i="70"/>
  <c r="Q797" i="70"/>
  <c r="AR804" i="70"/>
  <c r="AS804" i="70" s="1"/>
  <c r="S847" i="70"/>
  <c r="BE831" i="170" s="1"/>
  <c r="AD865" i="70"/>
  <c r="AE865" i="70" s="1"/>
  <c r="AG882" i="70"/>
  <c r="Q918" i="70"/>
  <c r="AS909" i="170"/>
  <c r="AF993" i="70"/>
  <c r="AG993" i="70" s="1"/>
  <c r="AP993" i="70"/>
  <c r="AQ993" i="70" s="1"/>
  <c r="AP1001" i="70"/>
  <c r="AQ1001" i="70" s="1"/>
  <c r="AD1012" i="70"/>
  <c r="AE1012" i="70" s="1"/>
  <c r="AR1014" i="70"/>
  <c r="AS1014" i="70" s="1"/>
  <c r="AD1017" i="70"/>
  <c r="AE1017" i="70" s="1"/>
  <c r="AP1018" i="70"/>
  <c r="AQ1018" i="70" s="1"/>
  <c r="Q1024" i="70"/>
  <c r="AH1035" i="70"/>
  <c r="AI1035" i="70" s="1"/>
  <c r="AR1035" i="70"/>
  <c r="AS1035" i="70" s="1"/>
  <c r="AF1044" i="70"/>
  <c r="AG1044" i="70" s="1"/>
  <c r="AF1045" i="70"/>
  <c r="AG1045" i="70" s="1"/>
  <c r="Q1049" i="70"/>
  <c r="AJ1053" i="70"/>
  <c r="AK1053" i="70" s="1"/>
  <c r="AF1084" i="70"/>
  <c r="AG1084" i="70" s="1"/>
  <c r="Q168" i="70"/>
  <c r="BC158" i="170" s="1"/>
  <c r="AR1124" i="70"/>
  <c r="AS1124" i="70" s="1"/>
  <c r="AW24" i="170"/>
  <c r="AR82" i="70"/>
  <c r="AS82" i="70"/>
  <c r="P85" i="70"/>
  <c r="P100" i="70"/>
  <c r="AG123" i="70"/>
  <c r="AF123" i="70"/>
  <c r="O141" i="70"/>
  <c r="AR157" i="70"/>
  <c r="AS157" i="70" s="1"/>
  <c r="AJ178" i="70"/>
  <c r="AK178" i="70" s="1"/>
  <c r="AJ211" i="70"/>
  <c r="AK211" i="70" s="1"/>
  <c r="AD223" i="70"/>
  <c r="AE223" i="70" s="1"/>
  <c r="AD224" i="70"/>
  <c r="AP260" i="70"/>
  <c r="AQ260" i="70" s="1"/>
  <c r="AF333" i="70"/>
  <c r="AG333" i="70" s="1"/>
  <c r="AJ381" i="70"/>
  <c r="AK381" i="70" s="1"/>
  <c r="AL383" i="70"/>
  <c r="W446" i="70"/>
  <c r="AO443" i="70"/>
  <c r="AJ459" i="70"/>
  <c r="AK459" i="70" s="1"/>
  <c r="P485" i="70"/>
  <c r="BB472" i="170" s="1"/>
  <c r="AJ496" i="70"/>
  <c r="AK496" i="70" s="1"/>
  <c r="Q497" i="70"/>
  <c r="Q656" i="70"/>
  <c r="BC640" i="170" s="1"/>
  <c r="M659" i="70"/>
  <c r="AY643" i="170" s="1"/>
  <c r="AJ669" i="70"/>
  <c r="AK669" i="70" s="1"/>
  <c r="AH740" i="70"/>
  <c r="AI740" i="70" s="1"/>
  <c r="AJ19" i="70"/>
  <c r="AK19" i="70" s="1"/>
  <c r="AL20" i="70"/>
  <c r="AM20" i="70" s="1"/>
  <c r="AH33" i="70"/>
  <c r="AI33" i="70" s="1"/>
  <c r="AD40" i="70"/>
  <c r="AE40" i="70" s="1"/>
  <c r="P40" i="70"/>
  <c r="AF64" i="70"/>
  <c r="AG64" i="70" s="1"/>
  <c r="AR65" i="70"/>
  <c r="AS65" i="70" s="1"/>
  <c r="AD68" i="70"/>
  <c r="AE68" i="70" s="1"/>
  <c r="AH73" i="70"/>
  <c r="AI73" i="70" s="1"/>
  <c r="AR73" i="70"/>
  <c r="AS73" i="70" s="1"/>
  <c r="AP79" i="70"/>
  <c r="AQ79" i="70" s="1"/>
  <c r="AP80" i="70"/>
  <c r="AQ80" i="70" s="1"/>
  <c r="AF91" i="70"/>
  <c r="AG91" i="70" s="1"/>
  <c r="AP91" i="70"/>
  <c r="AQ91" i="70" s="1"/>
  <c r="P96" i="70"/>
  <c r="AJ95" i="70"/>
  <c r="AK95" i="70" s="1"/>
  <c r="AJ120" i="70"/>
  <c r="AR156" i="70"/>
  <c r="AS156" i="70" s="1"/>
  <c r="P221" i="70"/>
  <c r="AP218" i="70"/>
  <c r="AQ218" i="70" s="1"/>
  <c r="AF227" i="70"/>
  <c r="AG227" i="70" s="1"/>
  <c r="AF228" i="70"/>
  <c r="P258" i="70"/>
  <c r="AD258" i="70"/>
  <c r="AE258" i="70" s="1"/>
  <c r="Q282" i="70"/>
  <c r="BC272" i="170" s="1"/>
  <c r="AR283" i="70"/>
  <c r="AR630" i="170"/>
  <c r="AD631" i="70"/>
  <c r="AE631" i="70" s="1"/>
  <c r="AD723" i="70"/>
  <c r="AE723" i="70" s="1"/>
  <c r="AL723" i="70"/>
  <c r="AM723" i="70" s="1"/>
  <c r="AP917" i="70"/>
  <c r="AQ917" i="70" s="1"/>
  <c r="AT165" i="170"/>
  <c r="AF154" i="70"/>
  <c r="AG154" i="70" s="1"/>
  <c r="AJ511" i="70"/>
  <c r="AK511" i="70" s="1"/>
  <c r="Q512" i="70"/>
  <c r="Q1063" i="70"/>
  <c r="BC1044" i="170" s="1"/>
  <c r="AH218" i="70"/>
  <c r="AI218" i="70" s="1"/>
  <c r="P261" i="70"/>
  <c r="AJ260" i="70"/>
  <c r="AK260" i="70" s="1"/>
  <c r="AP704" i="70"/>
  <c r="AQ704" i="70" s="1"/>
  <c r="AR716" i="70"/>
  <c r="AS716" i="70" s="1"/>
  <c r="N107" i="23"/>
  <c r="AR1070" i="170"/>
  <c r="P15" i="70"/>
  <c r="Q68" i="70"/>
  <c r="AD74" i="70"/>
  <c r="P79" i="70"/>
  <c r="AF88" i="70"/>
  <c r="AG88" i="70" s="1"/>
  <c r="AL95" i="70"/>
  <c r="AM95" i="70" s="1"/>
  <c r="AR103" i="70"/>
  <c r="AR166" i="70"/>
  <c r="AS166" i="70" s="1"/>
  <c r="AP212" i="70"/>
  <c r="AL218" i="70"/>
  <c r="AM218" i="70" s="1"/>
  <c r="AF1004" i="70"/>
  <c r="AG1004" i="70" s="1"/>
  <c r="E19" i="30"/>
  <c r="AH77" i="70"/>
  <c r="AI77" i="70" s="1"/>
  <c r="AR93" i="70"/>
  <c r="AE388" i="70"/>
  <c r="AD388" i="70"/>
  <c r="AJ488" i="70"/>
  <c r="AK488" i="70" s="1"/>
  <c r="Q558" i="70"/>
  <c r="AL557" i="70"/>
  <c r="AM557" i="70" s="1"/>
  <c r="N11" i="23"/>
  <c r="T11" i="23" s="1"/>
  <c r="AF17" i="70"/>
  <c r="AG17" i="70" s="1"/>
  <c r="AP19" i="70"/>
  <c r="AQ19" i="70" s="1"/>
  <c r="AF23" i="70"/>
  <c r="AG23" i="70" s="1"/>
  <c r="AF25" i="70"/>
  <c r="AG25" i="70" s="1"/>
  <c r="Q35" i="70"/>
  <c r="AR40" i="70"/>
  <c r="AS40" i="70" s="1"/>
  <c r="AD65" i="70"/>
  <c r="AE65" i="70" s="1"/>
  <c r="AR68" i="70"/>
  <c r="AS68" i="70" s="1"/>
  <c r="AD71" i="70"/>
  <c r="AE71" i="70" s="1"/>
  <c r="AJ78" i="70"/>
  <c r="AK78" i="70" s="1"/>
  <c r="AL79" i="70"/>
  <c r="AM79" i="70" s="1"/>
  <c r="AP85" i="70"/>
  <c r="AR87" i="70"/>
  <c r="AS87" i="70" s="1"/>
  <c r="AR108" i="70"/>
  <c r="AS108" i="70" s="1"/>
  <c r="AF118" i="70"/>
  <c r="AG118" i="70" s="1"/>
  <c r="AP118" i="70"/>
  <c r="AQ118" i="70" s="1"/>
  <c r="AD123" i="70"/>
  <c r="AL123" i="70"/>
  <c r="AH161" i="70"/>
  <c r="AI161" i="70" s="1"/>
  <c r="AL168" i="70"/>
  <c r="AM168" i="70" s="1"/>
  <c r="Y142" i="88"/>
  <c r="AW208" i="170"/>
  <c r="Q209" i="70"/>
  <c r="AE224" i="70"/>
  <c r="AI226" i="70"/>
  <c r="AD256" i="70"/>
  <c r="AE256" i="70" s="1"/>
  <c r="AL256" i="70"/>
  <c r="AM256" i="70" s="1"/>
  <c r="AP257" i="70"/>
  <c r="AQ257" i="70" s="1"/>
  <c r="AD278" i="70"/>
  <c r="AE278" i="70" s="1"/>
  <c r="AP315" i="70"/>
  <c r="AQ315" i="70" s="1"/>
  <c r="R323" i="70"/>
  <c r="BD313" i="170" s="1"/>
  <c r="AR375" i="70"/>
  <c r="AS375" i="70" s="1"/>
  <c r="P384" i="70"/>
  <c r="BB373" i="170" s="1"/>
  <c r="AL466" i="70"/>
  <c r="AM466" i="70" s="1"/>
  <c r="P467" i="70"/>
  <c r="AR866" i="70"/>
  <c r="AS866" i="70" s="1"/>
  <c r="AR124" i="70"/>
  <c r="AS124" i="70" s="1"/>
  <c r="AP310" i="70"/>
  <c r="AQ310" i="70" s="1"/>
  <c r="AH363" i="70"/>
  <c r="AI363" i="70" s="1"/>
  <c r="N478" i="70"/>
  <c r="AZ465" i="170" s="1"/>
  <c r="AD484" i="70"/>
  <c r="AE484" i="70" s="1"/>
  <c r="AR509" i="70"/>
  <c r="AS509" i="70" s="1"/>
  <c r="AH716" i="70"/>
  <c r="AI716" i="70" s="1"/>
  <c r="AP11" i="70"/>
  <c r="AQ11" i="70" s="1"/>
  <c r="AH12" i="70"/>
  <c r="AI12" i="70" s="1"/>
  <c r="AR12" i="70"/>
  <c r="AS12" i="70" s="1"/>
  <c r="AD14" i="70"/>
  <c r="AE14" i="70" s="1"/>
  <c r="AF15" i="70"/>
  <c r="AG15" i="70" s="1"/>
  <c r="AP15" i="70"/>
  <c r="AQ15" i="70" s="1"/>
  <c r="AH62" i="70"/>
  <c r="AI62" i="70" s="1"/>
  <c r="AR83" i="70"/>
  <c r="AS83" i="70" s="1"/>
  <c r="AL92" i="70"/>
  <c r="AF94" i="70"/>
  <c r="AG94" i="70" s="1"/>
  <c r="AS114" i="70"/>
  <c r="AR114" i="70"/>
  <c r="P117" i="70"/>
  <c r="AH120" i="70"/>
  <c r="AM123" i="70"/>
  <c r="O128" i="70"/>
  <c r="BA118" i="170" s="1"/>
  <c r="AD124" i="70"/>
  <c r="AL124" i="70"/>
  <c r="AM124" i="70" s="1"/>
  <c r="L165" i="70"/>
  <c r="AX155" i="170" s="1"/>
  <c r="AD162" i="70"/>
  <c r="AE162" i="70" s="1"/>
  <c r="AL162" i="70"/>
  <c r="AM162" i="70" s="1"/>
  <c r="O183" i="70"/>
  <c r="BA173" i="170" s="1"/>
  <c r="O230" i="70"/>
  <c r="BA220" i="170" s="1"/>
  <c r="AD218" i="70"/>
  <c r="AE218" i="70" s="1"/>
  <c r="Q227" i="70"/>
  <c r="AK226" i="70"/>
  <c r="Q267" i="70"/>
  <c r="Q275" i="70"/>
  <c r="BC265" i="170" s="1"/>
  <c r="AP301" i="70"/>
  <c r="AQ301" i="70" s="1"/>
  <c r="AD324" i="70"/>
  <c r="AE324" i="70" s="1"/>
  <c r="AP371" i="70"/>
  <c r="AQ371" i="70" s="1"/>
  <c r="Q378" i="70"/>
  <c r="AP427" i="70"/>
  <c r="AQ427" i="70" s="1"/>
  <c r="AP436" i="70"/>
  <c r="AQ436" i="70" s="1"/>
  <c r="AF12" i="70"/>
  <c r="AG12" i="70" s="1"/>
  <c r="AP12" i="70"/>
  <c r="AQ12" i="70" s="1"/>
  <c r="AR13" i="70"/>
  <c r="AS13" i="70" s="1"/>
  <c r="AD17" i="70"/>
  <c r="AE17" i="70" s="1"/>
  <c r="AD19" i="70"/>
  <c r="AE19" i="70" s="1"/>
  <c r="AL19" i="70"/>
  <c r="AM19" i="70" s="1"/>
  <c r="AF20" i="70"/>
  <c r="AG20" i="70" s="1"/>
  <c r="AP20" i="70"/>
  <c r="AQ20" i="70" s="1"/>
  <c r="AD23" i="70"/>
  <c r="AE23" i="70" s="1"/>
  <c r="P23" i="70"/>
  <c r="P25" i="70"/>
  <c r="AR35" i="70"/>
  <c r="AS35" i="70" s="1"/>
  <c r="AR37" i="70"/>
  <c r="AS37" i="70" s="1"/>
  <c r="AJ65" i="70"/>
  <c r="AK65" i="70" s="1"/>
  <c r="AD66" i="70"/>
  <c r="AE66" i="70" s="1"/>
  <c r="AF68" i="70"/>
  <c r="AG68" i="70" s="1"/>
  <c r="P74" i="70"/>
  <c r="BB66" i="170" s="1"/>
  <c r="P75" i="70"/>
  <c r="AF78" i="70"/>
  <c r="AG78" i="70" s="1"/>
  <c r="AD79" i="70"/>
  <c r="AE79" i="70" s="1"/>
  <c r="P80" i="70"/>
  <c r="AL80" i="70"/>
  <c r="AM80" i="70" s="1"/>
  <c r="AF81" i="70"/>
  <c r="AG81" i="70" s="1"/>
  <c r="AP82" i="70"/>
  <c r="AF83" i="70"/>
  <c r="AG83" i="70" s="1"/>
  <c r="AJ87" i="70"/>
  <c r="AK87" i="70" s="1"/>
  <c r="AJ94" i="70"/>
  <c r="AK94" i="70" s="1"/>
  <c r="AD97" i="70"/>
  <c r="AE97" i="70" s="1"/>
  <c r="AD100" i="70"/>
  <c r="AL100" i="70"/>
  <c r="AF102" i="70"/>
  <c r="Q103" i="70"/>
  <c r="BC94" i="170" s="1"/>
  <c r="AJ108" i="70"/>
  <c r="AK108" i="70" s="1"/>
  <c r="AF119" i="70"/>
  <c r="AG119" i="70" s="1"/>
  <c r="Q122" i="70"/>
  <c r="AP123" i="70"/>
  <c r="AR125" i="70"/>
  <c r="AR155" i="70"/>
  <c r="AS155" i="70" s="1"/>
  <c r="AJ157" i="70"/>
  <c r="AK157" i="70" s="1"/>
  <c r="AL160" i="70"/>
  <c r="AM160" i="70" s="1"/>
  <c r="AR161" i="70"/>
  <c r="AS161" i="70" s="1"/>
  <c r="Q163" i="70"/>
  <c r="P164" i="70"/>
  <c r="AD180" i="70"/>
  <c r="AE180" i="70" s="1"/>
  <c r="P182" i="70"/>
  <c r="BB172" i="170" s="1"/>
  <c r="U186" i="70"/>
  <c r="BG176" i="170" s="1"/>
  <c r="Q194" i="70"/>
  <c r="AD194" i="70"/>
  <c r="AE194" i="70" s="1"/>
  <c r="AL194" i="70"/>
  <c r="AM194" i="70" s="1"/>
  <c r="P208" i="70"/>
  <c r="AH212" i="70"/>
  <c r="AH213" i="70"/>
  <c r="AI213" i="70" s="1"/>
  <c r="AF216" i="70"/>
  <c r="AP216" i="70"/>
  <c r="Q221" i="70"/>
  <c r="AF218" i="70"/>
  <c r="AG218" i="70" s="1"/>
  <c r="AH227" i="70"/>
  <c r="AI227" i="70" s="1"/>
  <c r="AR227" i="70"/>
  <c r="AS227" i="70" s="1"/>
  <c r="AF258" i="70"/>
  <c r="AG258" i="70" s="1"/>
  <c r="AP258" i="70"/>
  <c r="AQ258" i="70" s="1"/>
  <c r="AJ264" i="70"/>
  <c r="AK264" i="70" s="1"/>
  <c r="AJ278" i="70"/>
  <c r="AK278" i="70" s="1"/>
  <c r="AH280" i="70"/>
  <c r="AH283" i="70"/>
  <c r="AP285" i="70"/>
  <c r="AQ285" i="70" s="1"/>
  <c r="AF287" i="70"/>
  <c r="AG287" i="70" s="1"/>
  <c r="AL301" i="70"/>
  <c r="AM301" i="70" s="1"/>
  <c r="AD302" i="70"/>
  <c r="AE302" i="70" s="1"/>
  <c r="AL302" i="70"/>
  <c r="AM302" i="70" s="1"/>
  <c r="AP307" i="70"/>
  <c r="AQ307" i="70" s="1"/>
  <c r="AP311" i="70"/>
  <c r="AQ311" i="70" s="1"/>
  <c r="AP313" i="70"/>
  <c r="AQ313" i="70" s="1"/>
  <c r="AV321" i="170"/>
  <c r="AD328" i="70"/>
  <c r="AE328" i="70" s="1"/>
  <c r="AR333" i="70"/>
  <c r="AS333" i="70" s="1"/>
  <c r="U310" i="70"/>
  <c r="AL377" i="70"/>
  <c r="AM377" i="70" s="1"/>
  <c r="AF378" i="70"/>
  <c r="AG378" i="70" s="1"/>
  <c r="AP385" i="70"/>
  <c r="AQ385" i="70" s="1"/>
  <c r="AF387" i="70"/>
  <c r="AG387" i="70" s="1"/>
  <c r="AR389" i="70"/>
  <c r="AS389" i="70" s="1"/>
  <c r="AJ391" i="70"/>
  <c r="AK391" i="70" s="1"/>
  <c r="Q392" i="70"/>
  <c r="P397" i="70"/>
  <c r="AR436" i="70"/>
  <c r="AS436" i="70" s="1"/>
  <c r="AD464" i="70"/>
  <c r="AE464" i="70" s="1"/>
  <c r="AD467" i="70"/>
  <c r="AE467" i="70" s="1"/>
  <c r="Q474" i="70"/>
  <c r="AP487" i="70"/>
  <c r="AQ487" i="70" s="1"/>
  <c r="Q513" i="70"/>
  <c r="AL524" i="70"/>
  <c r="P534" i="70"/>
  <c r="Q618" i="70"/>
  <c r="U672" i="70"/>
  <c r="BG656" i="170" s="1"/>
  <c r="P701" i="70"/>
  <c r="BB685" i="170" s="1"/>
  <c r="AJ700" i="70"/>
  <c r="AK700" i="70" s="1"/>
  <c r="AJ706" i="70"/>
  <c r="AK706" i="70" s="1"/>
  <c r="AF713" i="70"/>
  <c r="AG713" i="70" s="1"/>
  <c r="Q1003" i="70"/>
  <c r="AF1054" i="70"/>
  <c r="AG1054" i="70" s="1"/>
  <c r="AP1054" i="70"/>
  <c r="AQ1054" i="70" s="1"/>
  <c r="AL1062" i="70"/>
  <c r="AM1062" i="70" s="1"/>
  <c r="AP94" i="70"/>
  <c r="AQ94" i="70" s="1"/>
  <c r="AF95" i="70"/>
  <c r="AG95" i="70" s="1"/>
  <c r="AF96" i="70"/>
  <c r="AG96" i="70" s="1"/>
  <c r="AP97" i="70"/>
  <c r="AQ97" i="70" s="1"/>
  <c r="AF99" i="70"/>
  <c r="AP99" i="70"/>
  <c r="AR102" i="70"/>
  <c r="AP121" i="70"/>
  <c r="AQ121" i="70" s="1"/>
  <c r="AJ125" i="70"/>
  <c r="Q158" i="70"/>
  <c r="AF159" i="70"/>
  <c r="AP159" i="70"/>
  <c r="AP162" i="70"/>
  <c r="AQ162" i="70" s="1"/>
  <c r="AF164" i="70"/>
  <c r="AG164" i="70" s="1"/>
  <c r="AR168" i="70"/>
  <c r="AS168" i="70" s="1"/>
  <c r="AF184" i="70"/>
  <c r="AG184" i="70" s="1"/>
  <c r="AF193" i="70"/>
  <c r="AG193" i="70" s="1"/>
  <c r="AR199" i="70"/>
  <c r="AS199" i="70" s="1"/>
  <c r="AD211" i="70"/>
  <c r="AE211" i="70" s="1"/>
  <c r="AD213" i="70"/>
  <c r="AE213" i="70" s="1"/>
  <c r="P215" i="70"/>
  <c r="AP224" i="70"/>
  <c r="AP225" i="70"/>
  <c r="AQ225" i="70" s="1"/>
  <c r="AR257" i="70"/>
  <c r="AS257" i="70" s="1"/>
  <c r="AD263" i="70"/>
  <c r="AE263" i="70" s="1"/>
  <c r="AL263" i="70"/>
  <c r="AM263" i="70" s="1"/>
  <c r="AD277" i="70"/>
  <c r="AE277" i="70" s="1"/>
  <c r="AP279" i="70"/>
  <c r="AR301" i="70"/>
  <c r="AS301" i="70" s="1"/>
  <c r="AR313" i="70"/>
  <c r="AS313" i="70" s="1"/>
  <c r="P322" i="70"/>
  <c r="AF376" i="70"/>
  <c r="AG376" i="70" s="1"/>
  <c r="AD380" i="70"/>
  <c r="AE380" i="70" s="1"/>
  <c r="AF383" i="70"/>
  <c r="P423" i="70"/>
  <c r="AH427" i="70"/>
  <c r="AI427" i="70" s="1"/>
  <c r="Q435" i="70"/>
  <c r="AD459" i="70"/>
  <c r="AE459" i="70" s="1"/>
  <c r="AJ461" i="70"/>
  <c r="AK461" i="70" s="1"/>
  <c r="AF466" i="70"/>
  <c r="AG466" i="70" s="1"/>
  <c r="AF605" i="70"/>
  <c r="AG605" i="70" s="1"/>
  <c r="AH610" i="70"/>
  <c r="AI610" i="70" s="1"/>
  <c r="AF649" i="70"/>
  <c r="AG649" i="70" s="1"/>
  <c r="N659" i="70"/>
  <c r="AZ643" i="170" s="1"/>
  <c r="AD739" i="70"/>
  <c r="AE739" i="70" s="1"/>
  <c r="AL739" i="70"/>
  <c r="AM739" i="70" s="1"/>
  <c r="M175" i="70"/>
  <c r="AY165" i="170" s="1"/>
  <c r="Q260" i="70"/>
  <c r="P284" i="70"/>
  <c r="P318" i="70"/>
  <c r="P324" i="70"/>
  <c r="P373" i="70"/>
  <c r="P527" i="70"/>
  <c r="AD596" i="70"/>
  <c r="AE596" i="70" s="1"/>
  <c r="Q1008" i="70"/>
  <c r="AH1047" i="70"/>
  <c r="AI1047" i="70" s="1"/>
  <c r="Q40" i="70"/>
  <c r="BC33" i="170" s="1"/>
  <c r="AD41" i="70"/>
  <c r="AE41" i="70" s="1"/>
  <c r="P62" i="70"/>
  <c r="AJ68" i="70"/>
  <c r="AK68" i="70" s="1"/>
  <c r="AP71" i="70"/>
  <c r="AQ71" i="70" s="1"/>
  <c r="AF73" i="70"/>
  <c r="AG73" i="70" s="1"/>
  <c r="AH75" i="70"/>
  <c r="AI75" i="70" s="1"/>
  <c r="P78" i="70"/>
  <c r="Q79" i="70"/>
  <c r="BC71" i="170" s="1"/>
  <c r="AJ80" i="70"/>
  <c r="AK80" i="70" s="1"/>
  <c r="AR86" i="70"/>
  <c r="AS86" i="70" s="1"/>
  <c r="AJ89" i="70"/>
  <c r="AK89" i="70" s="1"/>
  <c r="AR92" i="70"/>
  <c r="AH94" i="70"/>
  <c r="AI94" i="70" s="1"/>
  <c r="AR95" i="70"/>
  <c r="AS95" i="70" s="1"/>
  <c r="AP108" i="70"/>
  <c r="AQ108" i="70" s="1"/>
  <c r="Q126" i="70"/>
  <c r="AR131" i="70"/>
  <c r="AS131" i="70" s="1"/>
  <c r="U141" i="70"/>
  <c r="AD153" i="70"/>
  <c r="AE153" i="70" s="1"/>
  <c r="AL153" i="70"/>
  <c r="AM153" i="70" s="1"/>
  <c r="AD154" i="70"/>
  <c r="AE154" i="70" s="1"/>
  <c r="N175" i="70"/>
  <c r="AZ165" i="170" s="1"/>
  <c r="AF155" i="70"/>
  <c r="AG155" i="70" s="1"/>
  <c r="AH162" i="70"/>
  <c r="AI162" i="70" s="1"/>
  <c r="AR162" i="70"/>
  <c r="AS162" i="70" s="1"/>
  <c r="AJ165" i="70"/>
  <c r="Q169" i="70"/>
  <c r="AD170" i="70"/>
  <c r="AE170" i="70" s="1"/>
  <c r="AF178" i="70"/>
  <c r="AG178" i="70" s="1"/>
  <c r="R186" i="70"/>
  <c r="BD176" i="170" s="1"/>
  <c r="Q202" i="70"/>
  <c r="AP213" i="70"/>
  <c r="AQ213" i="70" s="1"/>
  <c r="AF214" i="70"/>
  <c r="AD217" i="70"/>
  <c r="AE217" i="70" s="1"/>
  <c r="AH224" i="70"/>
  <c r="AR224" i="70"/>
  <c r="AR225" i="70"/>
  <c r="AS225" i="70" s="1"/>
  <c r="AR233" i="70"/>
  <c r="AS233" i="70" s="1"/>
  <c r="Y171" i="88"/>
  <c r="AJ257" i="70"/>
  <c r="AK257" i="70" s="1"/>
  <c r="AD259" i="70"/>
  <c r="AE259" i="70" s="1"/>
  <c r="AJ274" i="70"/>
  <c r="AK274" i="70" s="1"/>
  <c r="AR278" i="70"/>
  <c r="AS278" i="70" s="1"/>
  <c r="AP291" i="70"/>
  <c r="AQ291" i="70" s="1"/>
  <c r="AD310" i="70"/>
  <c r="AE310" i="70" s="1"/>
  <c r="AL310" i="70"/>
  <c r="AM310" i="70" s="1"/>
  <c r="Q313" i="70"/>
  <c r="AJ313" i="70"/>
  <c r="AK313" i="70" s="1"/>
  <c r="AF321" i="70"/>
  <c r="AG321" i="70" s="1"/>
  <c r="AR324" i="70"/>
  <c r="AS324" i="70" s="1"/>
  <c r="M310" i="70"/>
  <c r="AD371" i="70"/>
  <c r="AE371" i="70" s="1"/>
  <c r="AL371" i="70"/>
  <c r="AM371" i="70" s="1"/>
  <c r="AP373" i="70"/>
  <c r="AQ373" i="70" s="1"/>
  <c r="AF390" i="70"/>
  <c r="AG390" i="70" s="1"/>
  <c r="AP390" i="70"/>
  <c r="AQ390" i="70" s="1"/>
  <c r="AH391" i="70"/>
  <c r="AI391" i="70" s="1"/>
  <c r="AF396" i="70"/>
  <c r="AG396" i="70" s="1"/>
  <c r="AP418" i="70"/>
  <c r="AQ418" i="70" s="1"/>
  <c r="AF422" i="70"/>
  <c r="AF455" i="70"/>
  <c r="AG455" i="70" s="1"/>
  <c r="AP455" i="70"/>
  <c r="AH457" i="70"/>
  <c r="AI457" i="70" s="1"/>
  <c r="AH495" i="70"/>
  <c r="AI495" i="70" s="1"/>
  <c r="AR495" i="70"/>
  <c r="AS495" i="70" s="1"/>
  <c r="AD498" i="70"/>
  <c r="AE498" i="70" s="1"/>
  <c r="AD505" i="70"/>
  <c r="AE505" i="70" s="1"/>
  <c r="AR506" i="70"/>
  <c r="AS506" i="70" s="1"/>
  <c r="AD515" i="70"/>
  <c r="AE515" i="70" s="1"/>
  <c r="AL515" i="70"/>
  <c r="AM515" i="70" s="1"/>
  <c r="AF516" i="70"/>
  <c r="AG516" i="70" s="1"/>
  <c r="AP516" i="70"/>
  <c r="AQ516" i="70" s="1"/>
  <c r="AQ543" i="70"/>
  <c r="AP543" i="70"/>
  <c r="AJ553" i="70"/>
  <c r="AK553" i="70" s="1"/>
  <c r="P554" i="70"/>
  <c r="AF578" i="70"/>
  <c r="AG578" i="70" s="1"/>
  <c r="AT577" i="170"/>
  <c r="AN581" i="70"/>
  <c r="T619" i="70"/>
  <c r="BF603" i="170" s="1"/>
  <c r="W642" i="70"/>
  <c r="AO641" i="70"/>
  <c r="R651" i="70"/>
  <c r="BD635" i="170" s="1"/>
  <c r="P723" i="70"/>
  <c r="AH726" i="70"/>
  <c r="AI726" i="70" s="1"/>
  <c r="AH737" i="70"/>
  <c r="AI737" i="70" s="1"/>
  <c r="AL436" i="70"/>
  <c r="AM436" i="70" s="1"/>
  <c r="AJ449" i="70"/>
  <c r="AK449" i="70" s="1"/>
  <c r="AF452" i="70"/>
  <c r="AG452" i="70" s="1"/>
  <c r="AP452" i="70"/>
  <c r="AH466" i="70"/>
  <c r="AI466" i="70" s="1"/>
  <c r="AF473" i="70"/>
  <c r="AG473" i="70" s="1"/>
  <c r="AP474" i="70"/>
  <c r="AF484" i="70"/>
  <c r="AG484" i="70" s="1"/>
  <c r="AH485" i="70"/>
  <c r="AI485" i="70" s="1"/>
  <c r="AD488" i="70"/>
  <c r="AE488" i="70" s="1"/>
  <c r="AF498" i="70"/>
  <c r="AG498" i="70" s="1"/>
  <c r="AP498" i="70"/>
  <c r="AQ498" i="70" s="1"/>
  <c r="AD504" i="70"/>
  <c r="AE504" i="70" s="1"/>
  <c r="AL504" i="70"/>
  <c r="AM504" i="70" s="1"/>
  <c r="AF505" i="70"/>
  <c r="AG505" i="70" s="1"/>
  <c r="AD511" i="70"/>
  <c r="AE511" i="70" s="1"/>
  <c r="AP513" i="70"/>
  <c r="AQ513" i="70" s="1"/>
  <c r="AH516" i="70"/>
  <c r="AI516" i="70" s="1"/>
  <c r="AR516" i="70"/>
  <c r="AS516" i="70" s="1"/>
  <c r="R547" i="70"/>
  <c r="BD531" i="170" s="1"/>
  <c r="AL541" i="70"/>
  <c r="AM541" i="70" s="1"/>
  <c r="AR576" i="70"/>
  <c r="AS576" i="70" s="1"/>
  <c r="AH577" i="70"/>
  <c r="AI577" i="70" s="1"/>
  <c r="AP652" i="70"/>
  <c r="AQ652" i="70" s="1"/>
  <c r="AH730" i="70"/>
  <c r="AI730" i="70" s="1"/>
  <c r="AR739" i="70"/>
  <c r="AS739" i="70" s="1"/>
  <c r="AP744" i="70"/>
  <c r="AW831" i="170"/>
  <c r="AP1037" i="70"/>
  <c r="AQ1037" i="70" s="1"/>
  <c r="AR1038" i="70"/>
  <c r="AS1038" i="70" s="1"/>
  <c r="AF1060" i="70"/>
  <c r="AG1060" i="70" s="1"/>
  <c r="AD378" i="70"/>
  <c r="AE378" i="70" s="1"/>
  <c r="Q379" i="70"/>
  <c r="AD385" i="70"/>
  <c r="AE385" i="70" s="1"/>
  <c r="M417" i="70"/>
  <c r="AY406" i="170" s="1"/>
  <c r="Q414" i="70"/>
  <c r="AH434" i="70"/>
  <c r="AI434" i="70" s="1"/>
  <c r="AR435" i="70"/>
  <c r="AS435" i="70" s="1"/>
  <c r="AF436" i="70"/>
  <c r="AG436" i="70" s="1"/>
  <c r="AD454" i="70"/>
  <c r="AE454" i="70" s="1"/>
  <c r="Q456" i="70"/>
  <c r="AF458" i="70"/>
  <c r="AG458" i="70" s="1"/>
  <c r="AP461" i="70"/>
  <c r="AD468" i="70"/>
  <c r="AE468" i="70" s="1"/>
  <c r="AP482" i="70"/>
  <c r="AQ482" i="70" s="1"/>
  <c r="AR484" i="70"/>
  <c r="AS484" i="70" s="1"/>
  <c r="AP488" i="70"/>
  <c r="AQ488" i="70" s="1"/>
  <c r="AP489" i="70"/>
  <c r="AQ489" i="70" s="1"/>
  <c r="AP503" i="70"/>
  <c r="AQ503" i="70" s="1"/>
  <c r="AD509" i="70"/>
  <c r="AE509" i="70" s="1"/>
  <c r="AL509" i="70"/>
  <c r="AM509" i="70" s="1"/>
  <c r="AF512" i="70"/>
  <c r="AG512" i="70" s="1"/>
  <c r="AH536" i="70"/>
  <c r="AI536" i="70" s="1"/>
  <c r="AD541" i="70"/>
  <c r="AE541" i="70" s="1"/>
  <c r="AD550" i="70"/>
  <c r="AE550" i="70" s="1"/>
  <c r="AF573" i="70"/>
  <c r="AG573" i="70" s="1"/>
  <c r="AP573" i="70"/>
  <c r="AQ573" i="70" s="1"/>
  <c r="AP574" i="70"/>
  <c r="AQ574" i="70" s="1"/>
  <c r="AP607" i="70"/>
  <c r="AQ607" i="70" s="1"/>
  <c r="AF611" i="70"/>
  <c r="AG611" i="70" s="1"/>
  <c r="Q630" i="70"/>
  <c r="P649" i="70"/>
  <c r="P657" i="70"/>
  <c r="AL664" i="70"/>
  <c r="AM664" i="70" s="1"/>
  <c r="AJ714" i="70"/>
  <c r="AK714" i="70" s="1"/>
  <c r="AP726" i="70"/>
  <c r="AQ726" i="70" s="1"/>
  <c r="AD731" i="70"/>
  <c r="AE731" i="70" s="1"/>
  <c r="AP733" i="70"/>
  <c r="AQ733" i="70" s="1"/>
  <c r="P740" i="70"/>
  <c r="AH745" i="70"/>
  <c r="AI745" i="70" s="1"/>
  <c r="O794" i="70"/>
  <c r="BA778" i="170" s="1"/>
  <c r="Q791" i="70"/>
  <c r="BC775" i="170" s="1"/>
  <c r="AH831" i="70"/>
  <c r="AI831" i="70" s="1"/>
  <c r="P891" i="70"/>
  <c r="L892" i="70"/>
  <c r="AX876" i="170" s="1"/>
  <c r="Q486" i="70"/>
  <c r="AD486" i="70"/>
  <c r="AE486" i="70" s="1"/>
  <c r="AL486" i="70"/>
  <c r="AM486" i="70" s="1"/>
  <c r="AF487" i="70"/>
  <c r="AG487" i="70" s="1"/>
  <c r="AH496" i="70"/>
  <c r="AI496" i="70" s="1"/>
  <c r="P508" i="70"/>
  <c r="AD524" i="70"/>
  <c r="AE524" i="70" s="1"/>
  <c r="AH527" i="70"/>
  <c r="AI527" i="70" s="1"/>
  <c r="AP531" i="70"/>
  <c r="AQ531" i="70" s="1"/>
  <c r="AF533" i="70"/>
  <c r="AG533" i="70" s="1"/>
  <c r="AF551" i="70"/>
  <c r="AG551" i="70" s="1"/>
  <c r="AF553" i="70"/>
  <c r="AG553" i="70" s="1"/>
  <c r="P596" i="70"/>
  <c r="AD597" i="70"/>
  <c r="AE597" i="70" s="1"/>
  <c r="AL597" i="70"/>
  <c r="AM597" i="70" s="1"/>
  <c r="AR701" i="70"/>
  <c r="AS701" i="70" s="1"/>
  <c r="AD704" i="70"/>
  <c r="AE704" i="70" s="1"/>
  <c r="AL704" i="70"/>
  <c r="AM704" i="70" s="1"/>
  <c r="AL736" i="70"/>
  <c r="AM736" i="70" s="1"/>
  <c r="AD741" i="70"/>
  <c r="AE741" i="70" s="1"/>
  <c r="AL741" i="70"/>
  <c r="AM741" i="70" s="1"/>
  <c r="AP756" i="70"/>
  <c r="AQ756" i="70" s="1"/>
  <c r="AD937" i="70"/>
  <c r="AE937" i="70" s="1"/>
  <c r="AL937" i="70"/>
  <c r="AM937" i="70" s="1"/>
  <c r="Q1066" i="70"/>
  <c r="AR525" i="70"/>
  <c r="AS525" i="70" s="1"/>
  <c r="AH531" i="70"/>
  <c r="AI531" i="70" s="1"/>
  <c r="AH532" i="70"/>
  <c r="AI532" i="70" s="1"/>
  <c r="AH533" i="70"/>
  <c r="AI533" i="70" s="1"/>
  <c r="P537" i="70"/>
  <c r="AH537" i="70"/>
  <c r="AI537" i="70" s="1"/>
  <c r="AH538" i="70"/>
  <c r="AI538" i="70" s="1"/>
  <c r="AH549" i="70"/>
  <c r="AI549" i="70" s="1"/>
  <c r="AD551" i="70"/>
  <c r="AE551" i="70" s="1"/>
  <c r="AD556" i="70"/>
  <c r="AE556" i="70" s="1"/>
  <c r="AD557" i="70"/>
  <c r="AE557" i="70" s="1"/>
  <c r="AD573" i="70"/>
  <c r="AE573" i="70" s="1"/>
  <c r="AL573" i="70"/>
  <c r="AM573" i="70" s="1"/>
  <c r="P597" i="70"/>
  <c r="P611" i="70"/>
  <c r="M619" i="70"/>
  <c r="AY603" i="170" s="1"/>
  <c r="AP629" i="70"/>
  <c r="AQ629" i="70" s="1"/>
  <c r="AP666" i="70"/>
  <c r="AQ666" i="70" s="1"/>
  <c r="AD671" i="70"/>
  <c r="AE671" i="70" s="1"/>
  <c r="AJ701" i="70"/>
  <c r="AK701" i="70" s="1"/>
  <c r="AD703" i="70"/>
  <c r="AE703" i="70" s="1"/>
  <c r="AR706" i="70"/>
  <c r="AS706" i="70" s="1"/>
  <c r="AR717" i="70"/>
  <c r="AS717" i="70" s="1"/>
  <c r="Q722" i="70"/>
  <c r="AP725" i="70"/>
  <c r="AQ725" i="70" s="1"/>
  <c r="AR728" i="70"/>
  <c r="AS728" i="70" s="1"/>
  <c r="P731" i="70"/>
  <c r="AF736" i="70"/>
  <c r="AG736" i="70" s="1"/>
  <c r="AP736" i="70"/>
  <c r="AQ736" i="70" s="1"/>
  <c r="AH743" i="70"/>
  <c r="AI743" i="70" s="1"/>
  <c r="AR743" i="70"/>
  <c r="AS743" i="70" s="1"/>
  <c r="AH746" i="70"/>
  <c r="AI746" i="70" s="1"/>
  <c r="AJ747" i="70"/>
  <c r="AK747" i="70" s="1"/>
  <c r="AH752" i="70"/>
  <c r="AI752" i="70" s="1"/>
  <c r="AR752" i="70"/>
  <c r="AS752" i="70" s="1"/>
  <c r="AD754" i="70"/>
  <c r="AE754" i="70" s="1"/>
  <c r="AD755" i="70"/>
  <c r="AE755" i="70" s="1"/>
  <c r="Q757" i="70"/>
  <c r="AP757" i="70"/>
  <c r="AQ757" i="70" s="1"/>
  <c r="AP789" i="70"/>
  <c r="AP823" i="70"/>
  <c r="AQ823" i="70" s="1"/>
  <c r="AP892" i="70"/>
  <c r="AQ892" i="70" s="1"/>
  <c r="AJ892" i="70"/>
  <c r="AK892" i="70" s="1"/>
  <c r="AH900" i="70"/>
  <c r="AI900" i="70" s="1"/>
  <c r="AR945" i="70"/>
  <c r="AS945" i="70" s="1"/>
  <c r="AH998" i="70"/>
  <c r="AI998" i="70" s="1"/>
  <c r="AP1005" i="70"/>
  <c r="AQ1005" i="70" s="1"/>
  <c r="AP1046" i="70"/>
  <c r="AQ1046" i="70" s="1"/>
  <c r="AF1067" i="70"/>
  <c r="AG1067" i="70" s="1"/>
  <c r="AF701" i="70"/>
  <c r="AG701" i="70" s="1"/>
  <c r="AR703" i="70"/>
  <c r="AS703" i="70" s="1"/>
  <c r="AH704" i="70"/>
  <c r="AI704" i="70" s="1"/>
  <c r="AF709" i="70"/>
  <c r="AG709" i="70" s="1"/>
  <c r="AR711" i="70"/>
  <c r="AS711" i="70" s="1"/>
  <c r="AR715" i="70"/>
  <c r="AS715" i="70" s="1"/>
  <c r="AJ716" i="70"/>
  <c r="AK716" i="70" s="1"/>
  <c r="AF721" i="70"/>
  <c r="AG721" i="70" s="1"/>
  <c r="AH724" i="70"/>
  <c r="AI724" i="70" s="1"/>
  <c r="AP732" i="70"/>
  <c r="AQ732" i="70" s="1"/>
  <c r="AH733" i="70"/>
  <c r="AI733" i="70" s="1"/>
  <c r="AH734" i="70"/>
  <c r="AI734" i="70" s="1"/>
  <c r="AR736" i="70"/>
  <c r="AS736" i="70" s="1"/>
  <c r="AF739" i="70"/>
  <c r="AG739" i="70" s="1"/>
  <c r="AF748" i="70"/>
  <c r="AG748" i="70" s="1"/>
  <c r="AP748" i="70"/>
  <c r="AQ748" i="70" s="1"/>
  <c r="AR751" i="70"/>
  <c r="AS751" i="70" s="1"/>
  <c r="AH756" i="70"/>
  <c r="AI756" i="70" s="1"/>
  <c r="AR756" i="70"/>
  <c r="AS756" i="70" s="1"/>
  <c r="AH812" i="70"/>
  <c r="AI812" i="70" s="1"/>
  <c r="AW798" i="170"/>
  <c r="AF814" i="70"/>
  <c r="AG814" i="70" s="1"/>
  <c r="AF823" i="70"/>
  <c r="AG823" i="70" s="1"/>
  <c r="U942" i="70"/>
  <c r="BG924" i="170" s="1"/>
  <c r="AH940" i="70"/>
  <c r="AI940" i="70" s="1"/>
  <c r="AR940" i="70"/>
  <c r="AS940" i="70" s="1"/>
  <c r="AD949" i="70"/>
  <c r="AE949" i="70" s="1"/>
  <c r="P950" i="70"/>
  <c r="AL949" i="70"/>
  <c r="AM949" i="70" s="1"/>
  <c r="AJ998" i="70"/>
  <c r="AK998" i="70" s="1"/>
  <c r="Q999" i="70"/>
  <c r="Q1032" i="70"/>
  <c r="AJ1031" i="70"/>
  <c r="AK1031" i="70" s="1"/>
  <c r="AH1040" i="70"/>
  <c r="AI1040" i="70" s="1"/>
  <c r="AD1042" i="70"/>
  <c r="AE1042" i="70" s="1"/>
  <c r="AH1057" i="70"/>
  <c r="AI1057" i="70" s="1"/>
  <c r="S672" i="70"/>
  <c r="BE656" i="170" s="1"/>
  <c r="P737" i="70"/>
  <c r="S894" i="70"/>
  <c r="BE878" i="170" s="1"/>
  <c r="AL1008" i="70"/>
  <c r="AM1008" i="70" s="1"/>
  <c r="Q1009" i="70"/>
  <c r="AR1052" i="70"/>
  <c r="AS1052" i="70" s="1"/>
  <c r="Q1054" i="70"/>
  <c r="AL491" i="70"/>
  <c r="AM491" i="70" s="1"/>
  <c r="AH503" i="70"/>
  <c r="AI503" i="70" s="1"/>
  <c r="AH504" i="70"/>
  <c r="AI504" i="70" s="1"/>
  <c r="AF508" i="70"/>
  <c r="AG508" i="70" s="1"/>
  <c r="AH512" i="70"/>
  <c r="AI512" i="70" s="1"/>
  <c r="AD516" i="70"/>
  <c r="AE516" i="70" s="1"/>
  <c r="Q525" i="70"/>
  <c r="AF527" i="70"/>
  <c r="AG527" i="70" s="1"/>
  <c r="AD529" i="70"/>
  <c r="AE529" i="70" s="1"/>
  <c r="AL529" i="70"/>
  <c r="AM529" i="70" s="1"/>
  <c r="AD537" i="70"/>
  <c r="AE537" i="70" s="1"/>
  <c r="AD546" i="70"/>
  <c r="AE546" i="70" s="1"/>
  <c r="AF549" i="70"/>
  <c r="AG549" i="70" s="1"/>
  <c r="AH551" i="70"/>
  <c r="AI551" i="70" s="1"/>
  <c r="AP559" i="70"/>
  <c r="AQ559" i="70" s="1"/>
  <c r="Q577" i="70"/>
  <c r="AV603" i="170"/>
  <c r="P629" i="70"/>
  <c r="AL629" i="70"/>
  <c r="AM629" i="70" s="1"/>
  <c r="AD654" i="70"/>
  <c r="AE654" i="70" s="1"/>
  <c r="AP663" i="70"/>
  <c r="AQ663" i="70" s="1"/>
  <c r="AF664" i="70"/>
  <c r="AG664" i="70" s="1"/>
  <c r="AF714" i="70"/>
  <c r="AG714" i="70" s="1"/>
  <c r="AL717" i="70"/>
  <c r="AM717" i="70" s="1"/>
  <c r="AR720" i="70"/>
  <c r="AS720" i="70" s="1"/>
  <c r="AR721" i="70"/>
  <c r="AS721" i="70" s="1"/>
  <c r="AH722" i="70"/>
  <c r="AI722" i="70" s="1"/>
  <c r="AD726" i="70"/>
  <c r="AE726" i="70" s="1"/>
  <c r="Q727" i="70"/>
  <c r="AD727" i="70"/>
  <c r="AE727" i="70" s="1"/>
  <c r="AP728" i="70"/>
  <c r="AQ728" i="70" s="1"/>
  <c r="AH731" i="70"/>
  <c r="AI731" i="70" s="1"/>
  <c r="AR731" i="70"/>
  <c r="AS731" i="70" s="1"/>
  <c r="AH732" i="70"/>
  <c r="AI732" i="70" s="1"/>
  <c r="P735" i="70"/>
  <c r="AD737" i="70"/>
  <c r="AE737" i="70" s="1"/>
  <c r="Q742" i="70"/>
  <c r="AD742" i="70"/>
  <c r="AE742" i="70" s="1"/>
  <c r="AF747" i="70"/>
  <c r="AG747" i="70" s="1"/>
  <c r="AR748" i="70"/>
  <c r="AS748" i="70" s="1"/>
  <c r="AD788" i="70"/>
  <c r="AE788" i="70" s="1"/>
  <c r="AJ789" i="70"/>
  <c r="AK789" i="70" s="1"/>
  <c r="AJ800" i="70"/>
  <c r="AK800" i="70" s="1"/>
  <c r="AF834" i="70"/>
  <c r="AG834" i="70" s="1"/>
  <c r="S892" i="70"/>
  <c r="BE876" i="170" s="1"/>
  <c r="AF912" i="70"/>
  <c r="AG912" i="70" s="1"/>
  <c r="AH939" i="70"/>
  <c r="AD1007" i="70"/>
  <c r="AE1007" i="70" s="1"/>
  <c r="AL1013" i="70"/>
  <c r="AM1013" i="70" s="1"/>
  <c r="AH1016" i="70"/>
  <c r="AI1016" i="70" s="1"/>
  <c r="AF1019" i="70"/>
  <c r="AG1019" i="70" s="1"/>
  <c r="AD1067" i="70"/>
  <c r="AE1067" i="70" s="1"/>
  <c r="AD790" i="70"/>
  <c r="AE790" i="70" s="1"/>
  <c r="AD794" i="70"/>
  <c r="AE794" i="70" s="1"/>
  <c r="AL794" i="70"/>
  <c r="AM794" i="70" s="1"/>
  <c r="Q805" i="70"/>
  <c r="AD814" i="70"/>
  <c r="AE814" i="70" s="1"/>
  <c r="AL814" i="70"/>
  <c r="AM814" i="70" s="1"/>
  <c r="AD823" i="70"/>
  <c r="AE823" i="70" s="1"/>
  <c r="AF835" i="70"/>
  <c r="AG835" i="70" s="1"/>
  <c r="AP835" i="70"/>
  <c r="AQ835" i="70" s="1"/>
  <c r="AJ847" i="70"/>
  <c r="AK847" i="70" s="1"/>
  <c r="AD848" i="70"/>
  <c r="AE848" i="70" s="1"/>
  <c r="AD863" i="70"/>
  <c r="AE863" i="70" s="1"/>
  <c r="AF866" i="70"/>
  <c r="AG866" i="70" s="1"/>
  <c r="AF879" i="70"/>
  <c r="AG879" i="70" s="1"/>
  <c r="AT880" i="170"/>
  <c r="AF900" i="70"/>
  <c r="AG900" i="70" s="1"/>
  <c r="AD916" i="70"/>
  <c r="AE916" i="70" s="1"/>
  <c r="AL916" i="70"/>
  <c r="AM916" i="70" s="1"/>
  <c r="AL928" i="70"/>
  <c r="AM928" i="70" s="1"/>
  <c r="AP939" i="70"/>
  <c r="AF949" i="70"/>
  <c r="AG949" i="70" s="1"/>
  <c r="Q1001" i="70"/>
  <c r="AD1001" i="70"/>
  <c r="AE1001" i="70" s="1"/>
  <c r="AF1006" i="70"/>
  <c r="AG1006" i="70" s="1"/>
  <c r="AD1010" i="70"/>
  <c r="AE1010" i="70" s="1"/>
  <c r="AL1010" i="70"/>
  <c r="AM1010" i="70" s="1"/>
  <c r="P1012" i="70"/>
  <c r="Q1013" i="70"/>
  <c r="AF1013" i="70"/>
  <c r="AG1013" i="70" s="1"/>
  <c r="P1014" i="70"/>
  <c r="AF1014" i="70"/>
  <c r="AG1014" i="70" s="1"/>
  <c r="AH1015" i="70"/>
  <c r="AI1015" i="70" s="1"/>
  <c r="AP1017" i="70"/>
  <c r="AQ1017" i="70" s="1"/>
  <c r="AF1024" i="70"/>
  <c r="AG1024" i="70" s="1"/>
  <c r="AP1024" i="70"/>
  <c r="AQ1024" i="70" s="1"/>
  <c r="P1032" i="70"/>
  <c r="AL1033" i="70"/>
  <c r="AM1033" i="70" s="1"/>
  <c r="AF1034" i="70"/>
  <c r="AG1034" i="70" s="1"/>
  <c r="AP1034" i="70"/>
  <c r="AQ1034" i="70" s="1"/>
  <c r="AH1039" i="70"/>
  <c r="AI1039" i="70" s="1"/>
  <c r="AR1039" i="70"/>
  <c r="AS1039" i="70" s="1"/>
  <c r="AP1042" i="70"/>
  <c r="AQ1042" i="70" s="1"/>
  <c r="AH1048" i="70"/>
  <c r="AI1048" i="70" s="1"/>
  <c r="AR1050" i="70"/>
  <c r="AS1050" i="70" s="1"/>
  <c r="AP1055" i="70"/>
  <c r="AQ1055" i="70" s="1"/>
  <c r="AF1059" i="70"/>
  <c r="AG1059" i="70" s="1"/>
  <c r="AP1059" i="70"/>
  <c r="AQ1059" i="70" s="1"/>
  <c r="AF1062" i="70"/>
  <c r="AG1062" i="70" s="1"/>
  <c r="P1063" i="70"/>
  <c r="P1065" i="70"/>
  <c r="AD1064" i="70"/>
  <c r="AE1064" i="70" s="1"/>
  <c r="AT1051" i="170"/>
  <c r="AJ1100" i="70"/>
  <c r="AK1100" i="70" s="1"/>
  <c r="AF1104" i="70"/>
  <c r="AG1104" i="70" s="1"/>
  <c r="AL1112" i="70"/>
  <c r="AM1112" i="70" s="1"/>
  <c r="M1079" i="70"/>
  <c r="AY1060" i="170" s="1"/>
  <c r="AP1116" i="70"/>
  <c r="AQ1116" i="70" s="1"/>
  <c r="Q1157" i="70"/>
  <c r="AD798" i="70"/>
  <c r="AE798" i="70" s="1"/>
  <c r="AL798" i="70"/>
  <c r="AM798" i="70" s="1"/>
  <c r="AP804" i="70"/>
  <c r="AQ804" i="70" s="1"/>
  <c r="AF848" i="70"/>
  <c r="AG848" i="70" s="1"/>
  <c r="AJ853" i="70"/>
  <c r="AK853" i="70" s="1"/>
  <c r="AD871" i="70"/>
  <c r="AE871" i="70" s="1"/>
  <c r="AJ876" i="70"/>
  <c r="AK876" i="70" s="1"/>
  <c r="AD889" i="70"/>
  <c r="AE889" i="70" s="1"/>
  <c r="AD891" i="70"/>
  <c r="AE891" i="70" s="1"/>
  <c r="AD904" i="70"/>
  <c r="AE904" i="70" s="1"/>
  <c r="AF911" i="70"/>
  <c r="AG911" i="70" s="1"/>
  <c r="S919" i="70"/>
  <c r="BE901" i="170" s="1"/>
  <c r="AR917" i="70"/>
  <c r="AS917" i="70" s="1"/>
  <c r="AP1000" i="70"/>
  <c r="AQ1000" i="70" s="1"/>
  <c r="AF1002" i="70"/>
  <c r="AG1002" i="70" s="1"/>
  <c r="AH1004" i="70"/>
  <c r="AI1004" i="70" s="1"/>
  <c r="AR1013" i="70"/>
  <c r="AS1013" i="70" s="1"/>
  <c r="AJ1014" i="70"/>
  <c r="AK1014" i="70" s="1"/>
  <c r="AR1017" i="70"/>
  <c r="AS1017" i="70" s="1"/>
  <c r="AD1023" i="70"/>
  <c r="AE1023" i="70" s="1"/>
  <c r="AL1023" i="70"/>
  <c r="AM1023" i="70" s="1"/>
  <c r="AD1031" i="70"/>
  <c r="AE1031" i="70" s="1"/>
  <c r="AH1033" i="70"/>
  <c r="AI1033" i="70" s="1"/>
  <c r="AP1033" i="70"/>
  <c r="AQ1033" i="70" s="1"/>
  <c r="AJ1050" i="70"/>
  <c r="AK1050" i="70" s="1"/>
  <c r="AD1061" i="70"/>
  <c r="AE1061" i="70" s="1"/>
  <c r="AL1061" i="70"/>
  <c r="AM1061" i="70" s="1"/>
  <c r="AP1062" i="70"/>
  <c r="AQ1062" i="70" s="1"/>
  <c r="Q1065" i="70"/>
  <c r="AF1100" i="70"/>
  <c r="AG1100" i="70" s="1"/>
  <c r="AP1100" i="70"/>
  <c r="AQ1100" i="70" s="1"/>
  <c r="O1077" i="70"/>
  <c r="BA1058" i="170" s="1"/>
  <c r="Q941" i="70"/>
  <c r="Q1017" i="70"/>
  <c r="Q1019" i="70"/>
  <c r="Q1050" i="70"/>
  <c r="Q1059" i="70"/>
  <c r="Q1153" i="70"/>
  <c r="AR794" i="70"/>
  <c r="AS794" i="70" s="1"/>
  <c r="AF797" i="70"/>
  <c r="AG797" i="70" s="1"/>
  <c r="AF798" i="70"/>
  <c r="AG798" i="70" s="1"/>
  <c r="AF810" i="70"/>
  <c r="AG810" i="70" s="1"/>
  <c r="AD836" i="70"/>
  <c r="AE836" i="70" s="1"/>
  <c r="AD842" i="70"/>
  <c r="AE842" i="70" s="1"/>
  <c r="AL842" i="70"/>
  <c r="AM842" i="70" s="1"/>
  <c r="M845" i="70"/>
  <c r="AY829" i="170" s="1"/>
  <c r="AD845" i="70"/>
  <c r="AE845" i="70" s="1"/>
  <c r="AF854" i="70"/>
  <c r="AG854" i="70" s="1"/>
  <c r="AR863" i="70"/>
  <c r="AS863" i="70" s="1"/>
  <c r="AL876" i="70"/>
  <c r="AM876" i="70" s="1"/>
  <c r="AD879" i="70"/>
  <c r="AE879" i="70" s="1"/>
  <c r="AD900" i="70"/>
  <c r="AE900" i="70" s="1"/>
  <c r="AL900" i="70"/>
  <c r="AM900" i="70" s="1"/>
  <c r="AR928" i="70"/>
  <c r="AS928" i="70" s="1"/>
  <c r="AD939" i="70"/>
  <c r="AE939" i="70" s="1"/>
  <c r="AL940" i="70"/>
  <c r="AM940" i="70" s="1"/>
  <c r="AP998" i="70"/>
  <c r="AQ998" i="70" s="1"/>
  <c r="AH1000" i="70"/>
  <c r="AI1000" i="70" s="1"/>
  <c r="AR1000" i="70"/>
  <c r="AS1000" i="70" s="1"/>
  <c r="AR1003" i="70"/>
  <c r="AS1003" i="70" s="1"/>
  <c r="AL1016" i="70"/>
  <c r="AM1016" i="70" s="1"/>
  <c r="AD1018" i="70"/>
  <c r="AE1018" i="70" s="1"/>
  <c r="AF1020" i="70"/>
  <c r="AG1020" i="70" s="1"/>
  <c r="AP1023" i="70"/>
  <c r="AQ1023" i="70" s="1"/>
  <c r="AH1032" i="70"/>
  <c r="AI1032" i="70" s="1"/>
  <c r="AR1032" i="70"/>
  <c r="AS1032" i="70" s="1"/>
  <c r="AL1035" i="70"/>
  <c r="AM1035" i="70" s="1"/>
  <c r="Q1040" i="70"/>
  <c r="AD1046" i="70"/>
  <c r="AE1046" i="70" s="1"/>
  <c r="AL1047" i="70"/>
  <c r="AM1047" i="70" s="1"/>
  <c r="AL1049" i="70"/>
  <c r="AM1049" i="70" s="1"/>
  <c r="AD1058" i="70"/>
  <c r="AE1058" i="70" s="1"/>
  <c r="AH1063" i="70"/>
  <c r="AI1063" i="70" s="1"/>
  <c r="AR1063" i="70"/>
  <c r="AS1063" i="70" s="1"/>
  <c r="AD1116" i="70"/>
  <c r="AE1116" i="70" s="1"/>
  <c r="AL1116" i="70"/>
  <c r="AM1116" i="70" s="1"/>
  <c r="Q1161" i="70"/>
  <c r="AD15" i="70"/>
  <c r="AE15" i="70" s="1"/>
  <c r="AH23" i="70"/>
  <c r="AI23" i="70" s="1"/>
  <c r="P33" i="70"/>
  <c r="BB26" i="170" s="1"/>
  <c r="AJ33" i="70"/>
  <c r="AK33" i="70" s="1"/>
  <c r="Q66" i="70"/>
  <c r="BC59" i="170" s="1"/>
  <c r="AP86" i="70"/>
  <c r="AQ86" i="70" s="1"/>
  <c r="AL88" i="70"/>
  <c r="AM88" i="70" s="1"/>
  <c r="AD91" i="70"/>
  <c r="AE91" i="70" s="1"/>
  <c r="AL91" i="70"/>
  <c r="AM91" i="70" s="1"/>
  <c r="AH93" i="70"/>
  <c r="AJ99" i="70"/>
  <c r="AF100" i="70"/>
  <c r="AL103" i="70"/>
  <c r="AV113" i="170"/>
  <c r="Q120" i="70"/>
  <c r="AL119" i="70"/>
  <c r="AM119" i="70" s="1"/>
  <c r="P121" i="70"/>
  <c r="N128" i="70"/>
  <c r="AZ118" i="170" s="1"/>
  <c r="AH155" i="70"/>
  <c r="AI155" i="70" s="1"/>
  <c r="P161" i="70"/>
  <c r="U165" i="70"/>
  <c r="BG155" i="170" s="1"/>
  <c r="AR165" i="70"/>
  <c r="AP180" i="70"/>
  <c r="AQ180" i="70" s="1"/>
  <c r="S183" i="70"/>
  <c r="BE173" i="170" s="1"/>
  <c r="P184" i="70"/>
  <c r="L186" i="70"/>
  <c r="AX176" i="170" s="1"/>
  <c r="AJ183" i="70"/>
  <c r="AK183" i="70" s="1"/>
  <c r="AH184" i="70"/>
  <c r="AI184" i="70" s="1"/>
  <c r="P222" i="70"/>
  <c r="AD225" i="70"/>
  <c r="AE225" i="70" s="1"/>
  <c r="AH233" i="70"/>
  <c r="AI233" i="70" s="1"/>
  <c r="P266" i="70"/>
  <c r="BB256" i="170" s="1"/>
  <c r="AJ265" i="70"/>
  <c r="AK265" i="70" s="1"/>
  <c r="AR268" i="70"/>
  <c r="AS268" i="70" s="1"/>
  <c r="Q280" i="70"/>
  <c r="BC270" i="170" s="1"/>
  <c r="P281" i="70"/>
  <c r="BB271" i="170" s="1"/>
  <c r="AJ280" i="70"/>
  <c r="AD311" i="70"/>
  <c r="AE311" i="70" s="1"/>
  <c r="AH323" i="70"/>
  <c r="AI323" i="70" s="1"/>
  <c r="AP382" i="70"/>
  <c r="AQ382" i="70" s="1"/>
  <c r="L438" i="70"/>
  <c r="AX427" i="170" s="1"/>
  <c r="P419" i="70"/>
  <c r="AV427" i="170"/>
  <c r="AV446" i="170"/>
  <c r="T459" i="70"/>
  <c r="BF446" i="170" s="1"/>
  <c r="Q598" i="70"/>
  <c r="AR607" i="70"/>
  <c r="AS607" i="70" s="1"/>
  <c r="AH708" i="70"/>
  <c r="AI708" i="70" s="1"/>
  <c r="AJ159" i="70"/>
  <c r="AD165" i="70"/>
  <c r="AL165" i="70"/>
  <c r="AL166" i="70"/>
  <c r="AM166" i="70" s="1"/>
  <c r="AR167" i="70"/>
  <c r="AS167" i="70" s="1"/>
  <c r="AD184" i="70"/>
  <c r="AE184" i="70" s="1"/>
  <c r="AL184" i="70"/>
  <c r="AM184" i="70" s="1"/>
  <c r="AH206" i="70"/>
  <c r="AI206" i="70" s="1"/>
  <c r="AJ223" i="70"/>
  <c r="AK223" i="70" s="1"/>
  <c r="AD264" i="70"/>
  <c r="AE264" i="70" s="1"/>
  <c r="AF274" i="70"/>
  <c r="AG274" i="70" s="1"/>
  <c r="AD279" i="70"/>
  <c r="Q281" i="70"/>
  <c r="BC271" i="170" s="1"/>
  <c r="AK280" i="70"/>
  <c r="AD287" i="70"/>
  <c r="AE287" i="70" s="1"/>
  <c r="AF291" i="70"/>
  <c r="AG291" i="70" s="1"/>
  <c r="AH384" i="70"/>
  <c r="AI384" i="70" s="1"/>
  <c r="AD395" i="70"/>
  <c r="AE395" i="70" s="1"/>
  <c r="U417" i="70"/>
  <c r="BG406" i="170" s="1"/>
  <c r="AD458" i="70"/>
  <c r="AE458" i="70" s="1"/>
  <c r="AP630" i="70"/>
  <c r="AQ630" i="70" s="1"/>
  <c r="W633" i="70"/>
  <c r="BI617" i="170" s="1"/>
  <c r="AO632" i="70"/>
  <c r="AD701" i="70"/>
  <c r="AE701" i="70" s="1"/>
  <c r="AR790" i="70"/>
  <c r="AS790" i="70" s="1"/>
  <c r="N906" i="70"/>
  <c r="AZ888" i="170" s="1"/>
  <c r="AL904" i="70"/>
  <c r="AM904" i="70" s="1"/>
  <c r="AJ114" i="70"/>
  <c r="Q116" i="70"/>
  <c r="AH165" i="70"/>
  <c r="AI165" i="70"/>
  <c r="Q329" i="70"/>
  <c r="BC319" i="170" s="1"/>
  <c r="Q384" i="70"/>
  <c r="AK383" i="70"/>
  <c r="AR163" i="70"/>
  <c r="AS163" i="70" s="1"/>
  <c r="AH215" i="70"/>
  <c r="AH260" i="70"/>
  <c r="AI260" i="70" s="1"/>
  <c r="AJ268" i="70"/>
  <c r="AK268" i="70" s="1"/>
  <c r="P269" i="70"/>
  <c r="L278" i="70"/>
  <c r="AX268" i="170" s="1"/>
  <c r="AJ317" i="70"/>
  <c r="AK317" i="70" s="1"/>
  <c r="AH455" i="70"/>
  <c r="AI455" i="70" s="1"/>
  <c r="Q7" i="23"/>
  <c r="Q112" i="58" s="1"/>
  <c r="T67" i="70"/>
  <c r="AF124" i="70"/>
  <c r="AG124" i="70" s="1"/>
  <c r="AF30" i="70"/>
  <c r="AG30" i="70" s="1"/>
  <c r="AJ62" i="70"/>
  <c r="AK62" i="70" s="1"/>
  <c r="AI70" i="70"/>
  <c r="AI74" i="70"/>
  <c r="AH100" i="70"/>
  <c r="AF121" i="70"/>
  <c r="AG121" i="70" s="1"/>
  <c r="AW220" i="170"/>
  <c r="P265" i="70"/>
  <c r="M288" i="70"/>
  <c r="AY278" i="170" s="1"/>
  <c r="Q279" i="70"/>
  <c r="AD372" i="70"/>
  <c r="AE372" i="70" s="1"/>
  <c r="AJ450" i="70"/>
  <c r="AK450" i="70" s="1"/>
  <c r="W635" i="70"/>
  <c r="AO634" i="70"/>
  <c r="AD725" i="70"/>
  <c r="AE725" i="70" s="1"/>
  <c r="AD11" i="70"/>
  <c r="AE11" i="70" s="1"/>
  <c r="R21" i="70"/>
  <c r="AU36" i="170"/>
  <c r="AH25" i="70"/>
  <c r="AI25" i="70" s="1"/>
  <c r="AJ37" i="70"/>
  <c r="AK37" i="70" s="1"/>
  <c r="AF40" i="70"/>
  <c r="AG40" i="70" s="1"/>
  <c r="AP40" i="70"/>
  <c r="AQ40" i="70" s="1"/>
  <c r="Q64" i="70"/>
  <c r="AJ70" i="70"/>
  <c r="AS93" i="70"/>
  <c r="Q94" i="70"/>
  <c r="BC86" i="170" s="1"/>
  <c r="AK93" i="70"/>
  <c r="AS99" i="70"/>
  <c r="Q100" i="70"/>
  <c r="BC91" i="170" s="1"/>
  <c r="AK99" i="70"/>
  <c r="AF103" i="70"/>
  <c r="M123" i="70"/>
  <c r="AY113" i="170" s="1"/>
  <c r="AJ121" i="70"/>
  <c r="AK121" i="70" s="1"/>
  <c r="Q124" i="70"/>
  <c r="BC114" i="170" s="1"/>
  <c r="AJ131" i="70"/>
  <c r="AK131" i="70" s="1"/>
  <c r="AD137" i="70"/>
  <c r="AE137" i="70" s="1"/>
  <c r="N141" i="70"/>
  <c r="N151" i="70" s="1"/>
  <c r="AP156" i="70"/>
  <c r="AQ156" i="70" s="1"/>
  <c r="P158" i="70"/>
  <c r="BB148" i="170" s="1"/>
  <c r="AD160" i="70"/>
  <c r="AE160" i="70" s="1"/>
  <c r="AH263" i="70"/>
  <c r="AI263" i="70" s="1"/>
  <c r="R278" i="70"/>
  <c r="BD268" i="170" s="1"/>
  <c r="AR274" i="70"/>
  <c r="AS274" i="70" s="1"/>
  <c r="AR279" i="70"/>
  <c r="AL283" i="70"/>
  <c r="AR302" i="70"/>
  <c r="AS302" i="70" s="1"/>
  <c r="AJ308" i="70"/>
  <c r="AK308" i="70" s="1"/>
  <c r="W363" i="70"/>
  <c r="R366" i="70"/>
  <c r="BD356" i="170" s="1"/>
  <c r="AP372" i="70"/>
  <c r="AQ372" i="70" s="1"/>
  <c r="AR379" i="70"/>
  <c r="AS379" i="70" s="1"/>
  <c r="AF403" i="70"/>
  <c r="AG403" i="70" s="1"/>
  <c r="AP403" i="70"/>
  <c r="AQ403" i="70" s="1"/>
  <c r="AR449" i="70"/>
  <c r="AS449" i="70" s="1"/>
  <c r="T468" i="70"/>
  <c r="BF455" i="170" s="1"/>
  <c r="AR459" i="70"/>
  <c r="AS459" i="70" s="1"/>
  <c r="AF461" i="70"/>
  <c r="AG461" i="70" s="1"/>
  <c r="M494" i="70"/>
  <c r="AY480" i="170" s="1"/>
  <c r="AJ484" i="70"/>
  <c r="AK484" i="70" s="1"/>
  <c r="AP492" i="70"/>
  <c r="AQ492" i="70" s="1"/>
  <c r="AK541" i="70"/>
  <c r="Q542" i="70"/>
  <c r="AP597" i="70"/>
  <c r="AQ597" i="70" s="1"/>
  <c r="P608" i="70"/>
  <c r="AD709" i="70"/>
  <c r="AE709" i="70" s="1"/>
  <c r="P805" i="70"/>
  <c r="AJ804" i="70"/>
  <c r="AK804" i="70" s="1"/>
  <c r="AF470" i="70"/>
  <c r="AG470" i="70" s="1"/>
  <c r="AQ470" i="70"/>
  <c r="S478" i="70"/>
  <c r="AP614" i="70"/>
  <c r="R619" i="70"/>
  <c r="BD603" i="170" s="1"/>
  <c r="AJ1124" i="70"/>
  <c r="AK1124" i="70" s="1"/>
  <c r="P1125" i="70"/>
  <c r="BB1105" i="170" s="1"/>
  <c r="AL17" i="70"/>
  <c r="AM17" i="70" s="1"/>
  <c r="P17" i="70"/>
  <c r="M105" i="70"/>
  <c r="AY96" i="170" s="1"/>
  <c r="AR264" i="70"/>
  <c r="AS264" i="70" s="1"/>
  <c r="AR11" i="70"/>
  <c r="AS11" i="70" s="1"/>
  <c r="AT36" i="170"/>
  <c r="AF21" i="70"/>
  <c r="AG21" i="70" s="1"/>
  <c r="AH80" i="70"/>
  <c r="AI80" i="70" s="1"/>
  <c r="AQ85" i="70"/>
  <c r="AH86" i="70"/>
  <c r="AI86" i="70" s="1"/>
  <c r="AT163" i="170"/>
  <c r="AV208" i="170"/>
  <c r="AH270" i="70"/>
  <c r="AI270" i="70" s="1"/>
  <c r="AM474" i="70"/>
  <c r="AL474" i="70"/>
  <c r="R659" i="70"/>
  <c r="BD643" i="170" s="1"/>
  <c r="AP655" i="70"/>
  <c r="AQ655" i="70" s="1"/>
  <c r="AH748" i="70"/>
  <c r="AI748" i="70" s="1"/>
  <c r="AP37" i="70"/>
  <c r="AQ37" i="70" s="1"/>
  <c r="S91" i="70"/>
  <c r="BE83" i="170" s="1"/>
  <c r="P87" i="70"/>
  <c r="T105" i="70"/>
  <c r="BF96" i="170" s="1"/>
  <c r="AR91" i="70"/>
  <c r="AS91" i="70" s="1"/>
  <c r="AJ96" i="70"/>
  <c r="AK96" i="70" s="1"/>
  <c r="AJ119" i="70"/>
  <c r="AK119" i="70" s="1"/>
  <c r="P210" i="70"/>
  <c r="AL223" i="70"/>
  <c r="AM223" i="70" s="1"/>
  <c r="AR228" i="70"/>
  <c r="AM279" i="70"/>
  <c r="AJ328" i="70"/>
  <c r="AK328" i="70" s="1"/>
  <c r="AD363" i="70"/>
  <c r="AE363" i="70" s="1"/>
  <c r="AH375" i="70"/>
  <c r="AI375" i="70" s="1"/>
  <c r="AJ383" i="70"/>
  <c r="AD456" i="70"/>
  <c r="AE456" i="70" s="1"/>
  <c r="Q458" i="70"/>
  <c r="BC445" i="170" s="1"/>
  <c r="Q495" i="70"/>
  <c r="BC481" i="170" s="1"/>
  <c r="AJ494" i="70"/>
  <c r="AK494" i="70" s="1"/>
  <c r="AF500" i="70"/>
  <c r="AG500" i="70" s="1"/>
  <c r="AO585" i="70"/>
  <c r="W586" i="70"/>
  <c r="Q865" i="70"/>
  <c r="U128" i="70"/>
  <c r="BG118" i="170" s="1"/>
  <c r="AS123" i="70"/>
  <c r="U159" i="70"/>
  <c r="BG149" i="170" s="1"/>
  <c r="T165" i="70"/>
  <c r="BF155" i="170" s="1"/>
  <c r="AR160" i="70"/>
  <c r="AS160" i="70" s="1"/>
  <c r="AJ163" i="70"/>
  <c r="AK163" i="70" s="1"/>
  <c r="Q164" i="70"/>
  <c r="AD181" i="70"/>
  <c r="AE181" i="70" s="1"/>
  <c r="N323" i="70"/>
  <c r="AZ313" i="170" s="1"/>
  <c r="P316" i="70"/>
  <c r="S417" i="70"/>
  <c r="BE406" i="170" s="1"/>
  <c r="AQ449" i="70"/>
  <c r="S459" i="70"/>
  <c r="BE446" i="170" s="1"/>
  <c r="F118" i="58"/>
  <c r="AL66" i="70"/>
  <c r="AM66" i="70" s="1"/>
  <c r="P66" i="70"/>
  <c r="AJ30" i="70"/>
  <c r="AK30" i="70" s="1"/>
  <c r="P30" i="70"/>
  <c r="S123" i="70"/>
  <c r="BE113" i="170" s="1"/>
  <c r="AL138" i="70"/>
  <c r="P139" i="70"/>
  <c r="AD140" i="70"/>
  <c r="AE140" i="70" s="1"/>
  <c r="U230" i="70"/>
  <c r="BG220" i="170" s="1"/>
  <c r="AI281" i="70"/>
  <c r="AH281" i="70"/>
  <c r="N366" i="70"/>
  <c r="AZ356" i="170" s="1"/>
  <c r="AL363" i="70"/>
  <c r="AM363" i="70" s="1"/>
  <c r="M478" i="70"/>
  <c r="AY465" i="170" s="1"/>
  <c r="Q489" i="70"/>
  <c r="AV643" i="170"/>
  <c r="N881" i="70"/>
  <c r="AZ865" i="170" s="1"/>
  <c r="AL879" i="70"/>
  <c r="AM879" i="70" s="1"/>
  <c r="M11" i="23"/>
  <c r="S11" i="23" s="1"/>
  <c r="AD10" i="70"/>
  <c r="AE10" i="70" s="1"/>
  <c r="AL10" i="70"/>
  <c r="AM10" i="70" s="1"/>
  <c r="AH14" i="70"/>
  <c r="AI14" i="70" s="1"/>
  <c r="AR15" i="70"/>
  <c r="AS15" i="70" s="1"/>
  <c r="AR19" i="70"/>
  <c r="AS19" i="70" s="1"/>
  <c r="AL22" i="70"/>
  <c r="AM22" i="70" s="1"/>
  <c r="AH40" i="70"/>
  <c r="AI40" i="70" s="1"/>
  <c r="AH66" i="70"/>
  <c r="AI66" i="70" s="1"/>
  <c r="AF69" i="70"/>
  <c r="AG69" i="70" s="1"/>
  <c r="AD80" i="70"/>
  <c r="AE80" i="70" s="1"/>
  <c r="AF85" i="70"/>
  <c r="AR88" i="70"/>
  <c r="AS88" i="70" s="1"/>
  <c r="AJ91" i="70"/>
  <c r="AK91" i="70" s="1"/>
  <c r="AE93" i="70"/>
  <c r="AD93" i="70"/>
  <c r="P97" i="70"/>
  <c r="P104" i="70"/>
  <c r="AD104" i="70"/>
  <c r="AE104" i="70" s="1"/>
  <c r="AF108" i="70"/>
  <c r="AG108" i="70" s="1"/>
  <c r="P109" i="70"/>
  <c r="O123" i="70"/>
  <c r="BA113" i="170" s="1"/>
  <c r="P122" i="70"/>
  <c r="AJ123" i="70"/>
  <c r="P127" i="70"/>
  <c r="BB117" i="170" s="1"/>
  <c r="P169" i="70"/>
  <c r="BB159" i="170" s="1"/>
  <c r="AL181" i="70"/>
  <c r="AM181" i="70" s="1"/>
  <c r="AF199" i="70"/>
  <c r="AG199" i="70" s="1"/>
  <c r="AF200" i="70"/>
  <c r="AG200" i="70" s="1"/>
  <c r="AP215" i="70"/>
  <c r="AL216" i="70"/>
  <c r="AF223" i="70"/>
  <c r="AG223" i="70" s="1"/>
  <c r="P224" i="70"/>
  <c r="BB214" i="170" s="1"/>
  <c r="P226" i="70"/>
  <c r="AH226" i="70"/>
  <c r="P229" i="70"/>
  <c r="AH259" i="70"/>
  <c r="AI259" i="70" s="1"/>
  <c r="AR259" i="70"/>
  <c r="AS259" i="70" s="1"/>
  <c r="AR260" i="70"/>
  <c r="AS260" i="70" s="1"/>
  <c r="AJ263" i="70"/>
  <c r="AK263" i="70" s="1"/>
  <c r="X178" i="88"/>
  <c r="AH264" i="70"/>
  <c r="AI264" i="70" s="1"/>
  <c r="AD270" i="70"/>
  <c r="AE270" i="70" s="1"/>
  <c r="AL270" i="70"/>
  <c r="AM270" i="70" s="1"/>
  <c r="AF278" i="70"/>
  <c r="AG278" i="70" s="1"/>
  <c r="AP278" i="70"/>
  <c r="AQ278" i="70" s="1"/>
  <c r="P286" i="70"/>
  <c r="Q292" i="70"/>
  <c r="AJ324" i="70"/>
  <c r="AK324" i="70" s="1"/>
  <c r="P329" i="70"/>
  <c r="AH373" i="70"/>
  <c r="AI373" i="70" s="1"/>
  <c r="AR373" i="70"/>
  <c r="AS373" i="70" s="1"/>
  <c r="AH379" i="70"/>
  <c r="AI379" i="70" s="1"/>
  <c r="AL391" i="70"/>
  <c r="AM391" i="70" s="1"/>
  <c r="P392" i="70"/>
  <c r="AF405" i="70"/>
  <c r="AG405" i="70" s="1"/>
  <c r="AP405" i="70"/>
  <c r="AQ405" i="70" s="1"/>
  <c r="AJ418" i="70"/>
  <c r="AK418" i="70" s="1"/>
  <c r="AN441" i="70"/>
  <c r="AO441" i="70" s="1"/>
  <c r="AJ473" i="70"/>
  <c r="AK473" i="70" s="1"/>
  <c r="AH476" i="70"/>
  <c r="AI476" i="70" s="1"/>
  <c r="AD648" i="70"/>
  <c r="AE648" i="70" s="1"/>
  <c r="M672" i="70"/>
  <c r="AY656" i="170" s="1"/>
  <c r="P749" i="70"/>
  <c r="AL748" i="70"/>
  <c r="AM748" i="70" s="1"/>
  <c r="N27" i="23"/>
  <c r="T27" i="23" s="1"/>
  <c r="AB11" i="70" s="1"/>
  <c r="M107" i="23"/>
  <c r="AJ11" i="70"/>
  <c r="AK11" i="70" s="1"/>
  <c r="AJ17" i="70"/>
  <c r="AK17" i="70" s="1"/>
  <c r="AH19" i="70"/>
  <c r="AI19" i="70" s="1"/>
  <c r="AH20" i="70"/>
  <c r="AI20" i="70" s="1"/>
  <c r="AJ25" i="70"/>
  <c r="AK25" i="70" s="1"/>
  <c r="AR30" i="70"/>
  <c r="AS30" i="70" s="1"/>
  <c r="AD35" i="70"/>
  <c r="AE35" i="70" s="1"/>
  <c r="AL35" i="70"/>
  <c r="AM35" i="70" s="1"/>
  <c r="AR64" i="70"/>
  <c r="AS64" i="70" s="1"/>
  <c r="AL69" i="70"/>
  <c r="AM69" i="70" s="1"/>
  <c r="AR75" i="70"/>
  <c r="AS75" i="70" s="1"/>
  <c r="U91" i="70"/>
  <c r="BG83" i="170" s="1"/>
  <c r="P81" i="70"/>
  <c r="AF86" i="70"/>
  <c r="AG86" i="70" s="1"/>
  <c r="AD87" i="70"/>
  <c r="AE87" i="70" s="1"/>
  <c r="AP88" i="70"/>
  <c r="AQ88" i="70" s="1"/>
  <c r="AF89" i="70"/>
  <c r="AG89" i="70" s="1"/>
  <c r="P90" i="70"/>
  <c r="AF101" i="70"/>
  <c r="AG101" i="70" s="1"/>
  <c r="AP101" i="70"/>
  <c r="AQ101" i="70" s="1"/>
  <c r="M128" i="70"/>
  <c r="AY118" i="170" s="1"/>
  <c r="S128" i="70"/>
  <c r="BE118" i="170" s="1"/>
  <c r="R128" i="70"/>
  <c r="BD118" i="170" s="1"/>
  <c r="AH139" i="70"/>
  <c r="AI139" i="70" s="1"/>
  <c r="AH156" i="70"/>
  <c r="AI156" i="70" s="1"/>
  <c r="T175" i="70"/>
  <c r="BF165" i="170" s="1"/>
  <c r="N165" i="70"/>
  <c r="AZ155" i="170" s="1"/>
  <c r="AP163" i="70"/>
  <c r="AQ163" i="70" s="1"/>
  <c r="AU163" i="170"/>
  <c r="AF167" i="70"/>
  <c r="AG167" i="70" s="1"/>
  <c r="AP167" i="70"/>
  <c r="AQ167" i="70" s="1"/>
  <c r="T171" i="70"/>
  <c r="BF161" i="170" s="1"/>
  <c r="AD185" i="70"/>
  <c r="AE185" i="70" s="1"/>
  <c r="AH189" i="70"/>
  <c r="AI189" i="70" s="1"/>
  <c r="AR189" i="70"/>
  <c r="AS189" i="70" s="1"/>
  <c r="AR193" i="70"/>
  <c r="AS193" i="70" s="1"/>
  <c r="Q199" i="70"/>
  <c r="AD200" i="70"/>
  <c r="AE200" i="70" s="1"/>
  <c r="Q208" i="70"/>
  <c r="AF213" i="70"/>
  <c r="AG213" i="70" s="1"/>
  <c r="T230" i="70"/>
  <c r="BF220" i="170" s="1"/>
  <c r="AJ218" i="70"/>
  <c r="AK218" i="70" s="1"/>
  <c r="AF224" i="70"/>
  <c r="AF225" i="70"/>
  <c r="AG225" i="70" s="1"/>
  <c r="P227" i="70"/>
  <c r="AJ233" i="70"/>
  <c r="AK233" i="70" s="1"/>
  <c r="AW268" i="170"/>
  <c r="T278" i="70"/>
  <c r="BF268" i="170" s="1"/>
  <c r="AP270" i="70"/>
  <c r="AQ270" i="70" s="1"/>
  <c r="AJ270" i="70"/>
  <c r="AK270" i="70" s="1"/>
  <c r="AJ283" i="70"/>
  <c r="AJ307" i="70"/>
  <c r="AK307" i="70" s="1"/>
  <c r="P309" i="70"/>
  <c r="AH310" i="70"/>
  <c r="AI310" i="70" s="1"/>
  <c r="L323" i="70"/>
  <c r="AX313" i="170" s="1"/>
  <c r="S323" i="70"/>
  <c r="BE313" i="170" s="1"/>
  <c r="AJ323" i="70"/>
  <c r="AK323" i="70" s="1"/>
  <c r="AR323" i="70"/>
  <c r="AS323" i="70" s="1"/>
  <c r="U331" i="70"/>
  <c r="BG321" i="170" s="1"/>
  <c r="AJ363" i="70"/>
  <c r="AK363" i="70" s="1"/>
  <c r="L366" i="70"/>
  <c r="AX356" i="170" s="1"/>
  <c r="AD376" i="70"/>
  <c r="AE376" i="70" s="1"/>
  <c r="AL376" i="70"/>
  <c r="AM376" i="70" s="1"/>
  <c r="AL378" i="70"/>
  <c r="AM378" i="70" s="1"/>
  <c r="AM383" i="70"/>
  <c r="AR383" i="70"/>
  <c r="AP435" i="70"/>
  <c r="AQ435" i="70" s="1"/>
  <c r="R468" i="70"/>
  <c r="BD455" i="170" s="1"/>
  <c r="R478" i="70"/>
  <c r="BD465" i="170" s="1"/>
  <c r="AP470" i="70"/>
  <c r="Q491" i="70"/>
  <c r="U559" i="70"/>
  <c r="BG543" i="170" s="1"/>
  <c r="Q608" i="70"/>
  <c r="BC592" i="170" s="1"/>
  <c r="AJ651" i="70"/>
  <c r="AK651" i="70" s="1"/>
  <c r="Q652" i="70"/>
  <c r="AW703" i="170"/>
  <c r="AF707" i="70"/>
  <c r="AG707" i="70" s="1"/>
  <c r="L904" i="70"/>
  <c r="P903" i="70"/>
  <c r="BB885" i="170" s="1"/>
  <c r="AP934" i="70"/>
  <c r="AQ934" i="70" s="1"/>
  <c r="R936" i="70"/>
  <c r="R31" i="70"/>
  <c r="BD24" i="170" s="1"/>
  <c r="P95" i="70"/>
  <c r="AL96" i="70"/>
  <c r="AM96" i="70" s="1"/>
  <c r="P102" i="70"/>
  <c r="Q132" i="70"/>
  <c r="AW173" i="170"/>
  <c r="AF182" i="70"/>
  <c r="AG182" i="70" s="1"/>
  <c r="AH194" i="70"/>
  <c r="AI194" i="70" s="1"/>
  <c r="Q207" i="70"/>
  <c r="M218" i="70"/>
  <c r="AY208" i="170" s="1"/>
  <c r="P219" i="70"/>
  <c r="AU313" i="170"/>
  <c r="AL328" i="70"/>
  <c r="AM328" i="70" s="1"/>
  <c r="AP380" i="70"/>
  <c r="AQ380" i="70" s="1"/>
  <c r="AE383" i="70"/>
  <c r="AD383" i="70"/>
  <c r="AD387" i="70"/>
  <c r="AE387" i="70" s="1"/>
  <c r="AD418" i="70"/>
  <c r="AE418" i="70" s="1"/>
  <c r="AL418" i="70"/>
  <c r="AM418" i="70" s="1"/>
  <c r="AD427" i="70"/>
  <c r="AE427" i="70" s="1"/>
  <c r="P437" i="70"/>
  <c r="BB426" i="170" s="1"/>
  <c r="Q476" i="70"/>
  <c r="AK474" i="70"/>
  <c r="AF499" i="70"/>
  <c r="AG499" i="70" s="1"/>
  <c r="AP508" i="70"/>
  <c r="AQ508" i="70" s="1"/>
  <c r="AO579" i="70"/>
  <c r="W580" i="70"/>
  <c r="Q734" i="70"/>
  <c r="AJ733" i="70"/>
  <c r="AK733" i="70" s="1"/>
  <c r="Q746" i="70"/>
  <c r="U794" i="70"/>
  <c r="BG778" i="170" s="1"/>
  <c r="AD813" i="70"/>
  <c r="AE813" i="70" s="1"/>
  <c r="AF10" i="70"/>
  <c r="AG10" i="70" s="1"/>
  <c r="AH11" i="70"/>
  <c r="AI11" i="70" s="1"/>
  <c r="AH13" i="70"/>
  <c r="AI13" i="70" s="1"/>
  <c r="AR14" i="70"/>
  <c r="AH22" i="70"/>
  <c r="AI22" i="70" s="1"/>
  <c r="S31" i="70"/>
  <c r="BE24" i="170" s="1"/>
  <c r="AL33" i="70"/>
  <c r="AM33" i="70" s="1"/>
  <c r="AF62" i="70"/>
  <c r="AG62" i="70" s="1"/>
  <c r="AP62" i="70"/>
  <c r="AQ62" i="70" s="1"/>
  <c r="AF63" i="70"/>
  <c r="AP63" i="70"/>
  <c r="AP66" i="70"/>
  <c r="AQ66" i="70" s="1"/>
  <c r="AD70" i="70"/>
  <c r="AL74" i="70"/>
  <c r="AD75" i="70"/>
  <c r="AE75" i="70" s="1"/>
  <c r="AP77" i="70"/>
  <c r="AQ77" i="70" s="1"/>
  <c r="AF79" i="70"/>
  <c r="AG79" i="70" s="1"/>
  <c r="AH81" i="70"/>
  <c r="AI81" i="70" s="1"/>
  <c r="AD83" i="70"/>
  <c r="AE83" i="70" s="1"/>
  <c r="AJ88" i="70"/>
  <c r="AK88" i="70" s="1"/>
  <c r="AL97" i="70"/>
  <c r="AM97" i="70" s="1"/>
  <c r="AJ101" i="70"/>
  <c r="AK101" i="70" s="1"/>
  <c r="AH102" i="70"/>
  <c r="AI102" i="70" s="1"/>
  <c r="R123" i="70"/>
  <c r="BD113" i="170" s="1"/>
  <c r="AF120" i="70"/>
  <c r="AD125" i="70"/>
  <c r="AL125" i="70"/>
  <c r="AH126" i="70"/>
  <c r="AI126" i="70" s="1"/>
  <c r="AF131" i="70"/>
  <c r="AG131" i="70" s="1"/>
  <c r="AF137" i="70"/>
  <c r="AG137" i="70" s="1"/>
  <c r="AD155" i="70"/>
  <c r="AE155" i="70" s="1"/>
  <c r="AR159" i="70"/>
  <c r="AH160" i="70"/>
  <c r="AI160" i="70" s="1"/>
  <c r="AP181" i="70"/>
  <c r="AQ181" i="70" s="1"/>
  <c r="AR183" i="70"/>
  <c r="AS183" i="70" s="1"/>
  <c r="AP184" i="70"/>
  <c r="AQ184" i="70" s="1"/>
  <c r="AF204" i="70"/>
  <c r="AG204" i="70" s="1"/>
  <c r="P209" i="70"/>
  <c r="Q210" i="70"/>
  <c r="AL206" i="70"/>
  <c r="AM206" i="70" s="1"/>
  <c r="P212" i="70"/>
  <c r="AP214" i="70"/>
  <c r="P216" i="70"/>
  <c r="AF226" i="70"/>
  <c r="AP226" i="70"/>
  <c r="AD227" i="70"/>
  <c r="AE227" i="70" s="1"/>
  <c r="AH228" i="70"/>
  <c r="AF268" i="70"/>
  <c r="AG268" i="70" s="1"/>
  <c r="U288" i="70"/>
  <c r="BG278" i="170" s="1"/>
  <c r="AR307" i="70"/>
  <c r="AS307" i="70" s="1"/>
  <c r="AP308" i="70"/>
  <c r="AQ308" i="70" s="1"/>
  <c r="AH313" i="70"/>
  <c r="AI313" i="70" s="1"/>
  <c r="R331" i="70"/>
  <c r="BD321" i="170" s="1"/>
  <c r="AV385" i="170"/>
  <c r="AR371" i="70"/>
  <c r="AS371" i="70" s="1"/>
  <c r="AR381" i="70"/>
  <c r="AS381" i="70" s="1"/>
  <c r="AP396" i="70"/>
  <c r="AQ396" i="70" s="1"/>
  <c r="Q419" i="70"/>
  <c r="BC408" i="170" s="1"/>
  <c r="AF449" i="70"/>
  <c r="AG449" i="70" s="1"/>
  <c r="AF450" i="70"/>
  <c r="AG450" i="70" s="1"/>
  <c r="AF453" i="70"/>
  <c r="AG453" i="70" s="1"/>
  <c r="AP454" i="70"/>
  <c r="AQ454" i="70" s="1"/>
  <c r="M468" i="70"/>
  <c r="AY455" i="170" s="1"/>
  <c r="AP485" i="70"/>
  <c r="AQ485" i="70" s="1"/>
  <c r="AR492" i="70"/>
  <c r="AS492" i="70" s="1"/>
  <c r="AD528" i="70"/>
  <c r="AE528" i="70" s="1"/>
  <c r="AF530" i="70"/>
  <c r="AG530" i="70" s="1"/>
  <c r="AF574" i="70"/>
  <c r="AG574" i="70" s="1"/>
  <c r="AH617" i="70"/>
  <c r="AI617" i="70" s="1"/>
  <c r="AP711" i="70"/>
  <c r="AQ711" i="70" s="1"/>
  <c r="AF715" i="70"/>
  <c r="AD31" i="70"/>
  <c r="AE31" i="70" s="1"/>
  <c r="AF33" i="70"/>
  <c r="AG33" i="70" s="1"/>
  <c r="AF37" i="70"/>
  <c r="AG37" i="70" s="1"/>
  <c r="AL62" i="70"/>
  <c r="AM62" i="70" s="1"/>
  <c r="AJ64" i="70"/>
  <c r="AK64" i="70" s="1"/>
  <c r="AJ66" i="70"/>
  <c r="AK66" i="70" s="1"/>
  <c r="Q69" i="70"/>
  <c r="Q70" i="70"/>
  <c r="Q75" i="70"/>
  <c r="BC67" i="170" s="1"/>
  <c r="AL77" i="70"/>
  <c r="AM77" i="70" s="1"/>
  <c r="AD81" i="70"/>
  <c r="AE81" i="70" s="1"/>
  <c r="AL81" i="70"/>
  <c r="AM81" i="70" s="1"/>
  <c r="AD88" i="70"/>
  <c r="AE88" i="70" s="1"/>
  <c r="P93" i="70"/>
  <c r="AP95" i="70"/>
  <c r="AQ95" i="70" s="1"/>
  <c r="AR96" i="70"/>
  <c r="AS96" i="70" s="1"/>
  <c r="L123" i="70"/>
  <c r="AX113" i="170" s="1"/>
  <c r="AR118" i="70"/>
  <c r="AS118" i="70" s="1"/>
  <c r="AD119" i="70"/>
  <c r="AE119" i="70" s="1"/>
  <c r="N123" i="70"/>
  <c r="AZ113" i="170" s="1"/>
  <c r="AH121" i="70"/>
  <c r="AI121" i="70" s="1"/>
  <c r="AH138" i="70"/>
  <c r="AF139" i="70"/>
  <c r="AG139" i="70" s="1"/>
  <c r="S141" i="70"/>
  <c r="AF153" i="70"/>
  <c r="AG153" i="70" s="1"/>
  <c r="O165" i="70"/>
  <c r="BA155" i="170" s="1"/>
  <c r="AF166" i="70"/>
  <c r="AG166" i="70" s="1"/>
  <c r="AD168" i="70"/>
  <c r="AE168" i="70" s="1"/>
  <c r="AP178" i="70"/>
  <c r="AQ178" i="70" s="1"/>
  <c r="AF180" i="70"/>
  <c r="AG180" i="70" s="1"/>
  <c r="AF189" i="70"/>
  <c r="AG189" i="70" s="1"/>
  <c r="AP193" i="70"/>
  <c r="AQ193" i="70" s="1"/>
  <c r="AH198" i="70"/>
  <c r="AI198" i="70" s="1"/>
  <c r="R218" i="70"/>
  <c r="BD208" i="170" s="1"/>
  <c r="AR211" i="70"/>
  <c r="AS211" i="70" s="1"/>
  <c r="AD212" i="70"/>
  <c r="AD214" i="70"/>
  <c r="AF215" i="70"/>
  <c r="M203" i="70"/>
  <c r="AY193" i="170" s="1"/>
  <c r="AJ235" i="70"/>
  <c r="AF260" i="70"/>
  <c r="AG260" i="70" s="1"/>
  <c r="AF263" i="70"/>
  <c r="AG263" i="70" s="1"/>
  <c r="Q269" i="70"/>
  <c r="BC259" i="170" s="1"/>
  <c r="M323" i="70"/>
  <c r="AY313" i="170" s="1"/>
  <c r="AD330" i="70"/>
  <c r="AE330" i="70" s="1"/>
  <c r="AF371" i="70"/>
  <c r="AG371" i="70" s="1"/>
  <c r="P376" i="70"/>
  <c r="BB365" i="170" s="1"/>
  <c r="AL387" i="70"/>
  <c r="AM387" i="70" s="1"/>
  <c r="AH390" i="70"/>
  <c r="AI390" i="70" s="1"/>
  <c r="AF391" i="70"/>
  <c r="AG391" i="70" s="1"/>
  <c r="P393" i="70"/>
  <c r="AR405" i="70"/>
  <c r="AS405" i="70" s="1"/>
  <c r="AP426" i="70"/>
  <c r="AQ426" i="70" s="1"/>
  <c r="AD434" i="70"/>
  <c r="AE434" i="70" s="1"/>
  <c r="Q437" i="70"/>
  <c r="BC426" i="170" s="1"/>
  <c r="AD452" i="70"/>
  <c r="AE452" i="70" s="1"/>
  <c r="AL454" i="70"/>
  <c r="AM454" i="70" s="1"/>
  <c r="AQ455" i="70"/>
  <c r="AP456" i="70"/>
  <c r="AP459" i="70"/>
  <c r="AD466" i="70"/>
  <c r="AE466" i="70" s="1"/>
  <c r="AH470" i="70"/>
  <c r="AI470" i="70" s="1"/>
  <c r="AD474" i="70"/>
  <c r="AJ483" i="70"/>
  <c r="AK483" i="70" s="1"/>
  <c r="AF486" i="70"/>
  <c r="AG486" i="70" s="1"/>
  <c r="P495" i="70"/>
  <c r="AP497" i="70"/>
  <c r="AQ497" i="70" s="1"/>
  <c r="AR499" i="70"/>
  <c r="AS499" i="70" s="1"/>
  <c r="AR503" i="70"/>
  <c r="AS503" i="70" s="1"/>
  <c r="Q507" i="70"/>
  <c r="Q510" i="70"/>
  <c r="BC495" i="170" s="1"/>
  <c r="AH543" i="70"/>
  <c r="AI543" i="70" s="1"/>
  <c r="AR550" i="70"/>
  <c r="AS550" i="70" s="1"/>
  <c r="W587" i="70"/>
  <c r="AO586" i="70"/>
  <c r="L612" i="70"/>
  <c r="AX596" i="170" s="1"/>
  <c r="AH663" i="70"/>
  <c r="AI663" i="70" s="1"/>
  <c r="AW650" i="170"/>
  <c r="AF667" i="70"/>
  <c r="AG667" i="70" s="1"/>
  <c r="AJ670" i="70"/>
  <c r="AK670" i="70" s="1"/>
  <c r="AH700" i="70"/>
  <c r="AI700" i="70" s="1"/>
  <c r="AJ723" i="70"/>
  <c r="AK723" i="70" s="1"/>
  <c r="P724" i="70"/>
  <c r="AP724" i="70"/>
  <c r="AQ724" i="70" s="1"/>
  <c r="Q732" i="70"/>
  <c r="Q744" i="70"/>
  <c r="AJ743" i="70"/>
  <c r="AK743" i="70" s="1"/>
  <c r="AF752" i="70"/>
  <c r="AG752" i="70" s="1"/>
  <c r="AP801" i="70"/>
  <c r="AQ801" i="70" s="1"/>
  <c r="AL834" i="70"/>
  <c r="AM834" i="70" s="1"/>
  <c r="R892" i="70"/>
  <c r="BD876" i="170" s="1"/>
  <c r="AP890" i="70"/>
  <c r="AQ890" i="70" s="1"/>
  <c r="AD375" i="70"/>
  <c r="AE375" i="70" s="1"/>
  <c r="AP379" i="70"/>
  <c r="AQ379" i="70" s="1"/>
  <c r="AF384" i="70"/>
  <c r="AG384" i="70" s="1"/>
  <c r="AD389" i="70"/>
  <c r="AE389" i="70" s="1"/>
  <c r="P391" i="70"/>
  <c r="AP391" i="70"/>
  <c r="AQ391" i="70" s="1"/>
  <c r="AD392" i="70"/>
  <c r="AE392" i="70" s="1"/>
  <c r="AP434" i="70"/>
  <c r="AQ434" i="70" s="1"/>
  <c r="AJ446" i="70"/>
  <c r="AR450" i="70"/>
  <c r="AS450" i="70" s="1"/>
  <c r="AP453" i="70"/>
  <c r="AQ453" i="70" s="1"/>
  <c r="P465" i="70"/>
  <c r="AF482" i="70"/>
  <c r="AG482" i="70" s="1"/>
  <c r="Q485" i="70"/>
  <c r="AF517" i="70"/>
  <c r="AG517" i="70" s="1"/>
  <c r="AT504" i="170"/>
  <c r="AF531" i="70"/>
  <c r="AG531" i="70" s="1"/>
  <c r="AL537" i="70"/>
  <c r="AM537" i="70" s="1"/>
  <c r="AD543" i="70"/>
  <c r="AE543" i="70" s="1"/>
  <c r="AR559" i="70"/>
  <c r="AS559" i="70" s="1"/>
  <c r="O612" i="70"/>
  <c r="BA596" i="170" s="1"/>
  <c r="AP669" i="70"/>
  <c r="AQ669" i="70" s="1"/>
  <c r="R672" i="70"/>
  <c r="BD656" i="170" s="1"/>
  <c r="AP727" i="70"/>
  <c r="AQ727" i="70" s="1"/>
  <c r="AH729" i="70"/>
  <c r="AI729" i="70" s="1"/>
  <c r="AP814" i="70"/>
  <c r="AQ814" i="70" s="1"/>
  <c r="R816" i="70"/>
  <c r="P914" i="70"/>
  <c r="BB896" i="170" s="1"/>
  <c r="L916" i="70"/>
  <c r="AJ934" i="70"/>
  <c r="AK934" i="70" s="1"/>
  <c r="L936" i="70"/>
  <c r="AX918" i="170" s="1"/>
  <c r="Y239" i="88"/>
  <c r="AD405" i="70"/>
  <c r="AE405" i="70" s="1"/>
  <c r="P427" i="70"/>
  <c r="AD450" i="70"/>
  <c r="AE450" i="70" s="1"/>
  <c r="AR452" i="70"/>
  <c r="AS452" i="70" s="1"/>
  <c r="AH453" i="70"/>
  <c r="AI453" i="70" s="1"/>
  <c r="AR454" i="70"/>
  <c r="AS454" i="70" s="1"/>
  <c r="AP457" i="70"/>
  <c r="AQ457" i="70" s="1"/>
  <c r="AD470" i="70"/>
  <c r="AE470" i="70" s="1"/>
  <c r="P471" i="70"/>
  <c r="AH474" i="70"/>
  <c r="AF476" i="70"/>
  <c r="AG476" i="70" s="1"/>
  <c r="AP476" i="70"/>
  <c r="AR485" i="70"/>
  <c r="AS485" i="70" s="1"/>
  <c r="AJ497" i="70"/>
  <c r="AK497" i="70" s="1"/>
  <c r="P498" i="70"/>
  <c r="BB484" i="170" s="1"/>
  <c r="AD499" i="70"/>
  <c r="AE499" i="70" s="1"/>
  <c r="AD501" i="70"/>
  <c r="AE501" i="70" s="1"/>
  <c r="AF511" i="70"/>
  <c r="AG511" i="70" s="1"/>
  <c r="AP511" i="70"/>
  <c r="AQ511" i="70" s="1"/>
  <c r="AP512" i="70"/>
  <c r="AQ512" i="70" s="1"/>
  <c r="AF515" i="70"/>
  <c r="AG515" i="70" s="1"/>
  <c r="AR536" i="70"/>
  <c r="AS536" i="70" s="1"/>
  <c r="AP557" i="70"/>
  <c r="AJ595" i="70"/>
  <c r="AK595" i="70" s="1"/>
  <c r="AH597" i="70"/>
  <c r="AI597" i="70" s="1"/>
  <c r="AF600" i="70"/>
  <c r="AG600" i="70" s="1"/>
  <c r="AP600" i="70"/>
  <c r="AQ600" i="70" s="1"/>
  <c r="AF617" i="70"/>
  <c r="AG617" i="70" s="1"/>
  <c r="AF627" i="70"/>
  <c r="AG627" i="70" s="1"/>
  <c r="AF628" i="70"/>
  <c r="AG628" i="70" s="1"/>
  <c r="AN641" i="70"/>
  <c r="V642" i="70"/>
  <c r="BH626" i="170" s="1"/>
  <c r="N719" i="70"/>
  <c r="AZ703" i="170" s="1"/>
  <c r="AJ704" i="70"/>
  <c r="AK704" i="70" s="1"/>
  <c r="Q705" i="70"/>
  <c r="AF724" i="70"/>
  <c r="AG724" i="70" s="1"/>
  <c r="M800" i="70"/>
  <c r="AY784" i="170" s="1"/>
  <c r="Q917" i="70"/>
  <c r="BC899" i="170" s="1"/>
  <c r="AL413" i="70"/>
  <c r="AD422" i="70"/>
  <c r="AH436" i="70"/>
  <c r="AI436" i="70" s="1"/>
  <c r="AR453" i="70"/>
  <c r="AS453" i="70" s="1"/>
  <c r="L468" i="70"/>
  <c r="AX455" i="170" s="1"/>
  <c r="AR468" i="70"/>
  <c r="AS468" i="70" s="1"/>
  <c r="AW480" i="170"/>
  <c r="P489" i="70"/>
  <c r="AF491" i="70"/>
  <c r="AG491" i="70" s="1"/>
  <c r="AP500" i="70"/>
  <c r="AQ500" i="70" s="1"/>
  <c r="AH510" i="70"/>
  <c r="AI510" i="70" s="1"/>
  <c r="AR510" i="70"/>
  <c r="AS510" i="70" s="1"/>
  <c r="AJ529" i="70"/>
  <c r="AK529" i="70" s="1"/>
  <c r="P530" i="70"/>
  <c r="AD549" i="70"/>
  <c r="AE549" i="70" s="1"/>
  <c r="V580" i="70"/>
  <c r="BH564" i="170" s="1"/>
  <c r="AN579" i="70"/>
  <c r="R632" i="70"/>
  <c r="AF631" i="70"/>
  <c r="AG631" i="70" s="1"/>
  <c r="AO640" i="70"/>
  <c r="AF716" i="70"/>
  <c r="AG716" i="70" s="1"/>
  <c r="AP716" i="70"/>
  <c r="AQ716" i="70" s="1"/>
  <c r="AH823" i="70"/>
  <c r="AI823" i="70" s="1"/>
  <c r="T825" i="70"/>
  <c r="AR823" i="70"/>
  <c r="AS823" i="70" s="1"/>
  <c r="AH835" i="70"/>
  <c r="AI835" i="70" s="1"/>
  <c r="AR835" i="70"/>
  <c r="AS835" i="70" s="1"/>
  <c r="AG837" i="70"/>
  <c r="AF837" i="70"/>
  <c r="AD853" i="70"/>
  <c r="AE853" i="70" s="1"/>
  <c r="O855" i="70"/>
  <c r="Q854" i="70"/>
  <c r="R890" i="70"/>
  <c r="AP887" i="70"/>
  <c r="AQ887" i="70" s="1"/>
  <c r="AL1037" i="70"/>
  <c r="AM1037" i="70" s="1"/>
  <c r="Q1038" i="70"/>
  <c r="BC1019" i="170" s="1"/>
  <c r="Y178" i="88"/>
  <c r="AL264" i="70"/>
  <c r="AM264" i="70" s="1"/>
  <c r="AH265" i="70"/>
  <c r="AI265" i="70" s="1"/>
  <c r="AH268" i="70"/>
  <c r="AI268" i="70" s="1"/>
  <c r="S278" i="70"/>
  <c r="BE268" i="170" s="1"/>
  <c r="AR270" i="70"/>
  <c r="AS270" i="70" s="1"/>
  <c r="AD274" i="70"/>
  <c r="AE274" i="70" s="1"/>
  <c r="AL274" i="70"/>
  <c r="AM274" i="70" s="1"/>
  <c r="AL279" i="70"/>
  <c r="AP283" i="70"/>
  <c r="AF285" i="70"/>
  <c r="AG285" i="70" s="1"/>
  <c r="AL291" i="70"/>
  <c r="AM291" i="70" s="1"/>
  <c r="AF301" i="70"/>
  <c r="AG301" i="70" s="1"/>
  <c r="AP302" i="70"/>
  <c r="AQ302" i="70" s="1"/>
  <c r="AH315" i="70"/>
  <c r="AI315" i="70" s="1"/>
  <c r="Q318" i="70"/>
  <c r="AP328" i="70"/>
  <c r="AQ328" i="70" s="1"/>
  <c r="AD333" i="70"/>
  <c r="AE333" i="70" s="1"/>
  <c r="AF373" i="70"/>
  <c r="AG373" i="70" s="1"/>
  <c r="AF375" i="70"/>
  <c r="AG375" i="70" s="1"/>
  <c r="AD377" i="70"/>
  <c r="AE377" i="70" s="1"/>
  <c r="AR378" i="70"/>
  <c r="AS378" i="70" s="1"/>
  <c r="AF385" i="70"/>
  <c r="AG385" i="70" s="1"/>
  <c r="AR391" i="70"/>
  <c r="AS391" i="70" s="1"/>
  <c r="AF392" i="70"/>
  <c r="AG392" i="70" s="1"/>
  <c r="AW406" i="170"/>
  <c r="AR413" i="70"/>
  <c r="AF426" i="70"/>
  <c r="AG426" i="70" s="1"/>
  <c r="AF435" i="70"/>
  <c r="AG435" i="70" s="1"/>
  <c r="P455" i="70"/>
  <c r="BB442" i="170" s="1"/>
  <c r="U468" i="70"/>
  <c r="BG455" i="170" s="1"/>
  <c r="Q462" i="70"/>
  <c r="AH468" i="70"/>
  <c r="AI468" i="70" s="1"/>
  <c r="AD477" i="70"/>
  <c r="AE477" i="70" s="1"/>
  <c r="AH483" i="70"/>
  <c r="AI483" i="70" s="1"/>
  <c r="AD489" i="70"/>
  <c r="AE489" i="70" s="1"/>
  <c r="AJ491" i="70"/>
  <c r="AK491" i="70" s="1"/>
  <c r="AH492" i="70"/>
  <c r="AI492" i="70" s="1"/>
  <c r="AW491" i="170"/>
  <c r="AP495" i="70"/>
  <c r="AQ495" i="70" s="1"/>
  <c r="Q503" i="70"/>
  <c r="P504" i="70"/>
  <c r="AD508" i="70"/>
  <c r="AE508" i="70" s="1"/>
  <c r="AL508" i="70"/>
  <c r="AM508" i="70" s="1"/>
  <c r="AP523" i="70"/>
  <c r="AQ523" i="70" s="1"/>
  <c r="Q530" i="70"/>
  <c r="BC514" i="170" s="1"/>
  <c r="AD532" i="70"/>
  <c r="AE532" i="70" s="1"/>
  <c r="AH541" i="70"/>
  <c r="AI541" i="70" s="1"/>
  <c r="AR541" i="70"/>
  <c r="AS541" i="70" s="1"/>
  <c r="AJ543" i="70"/>
  <c r="AK543" i="70" s="1"/>
  <c r="AR557" i="70"/>
  <c r="AS557" i="70" s="1"/>
  <c r="AF561" i="70"/>
  <c r="AG561" i="70" s="1"/>
  <c r="AJ575" i="70"/>
  <c r="AK575" i="70" s="1"/>
  <c r="AJ597" i="70"/>
  <c r="AK597" i="70" s="1"/>
  <c r="AD605" i="70"/>
  <c r="AE605" i="70" s="1"/>
  <c r="O632" i="70"/>
  <c r="AD628" i="70"/>
  <c r="AE628" i="70" s="1"/>
  <c r="AJ629" i="70"/>
  <c r="AK629" i="70" s="1"/>
  <c r="AR630" i="70"/>
  <c r="AS630" i="70" s="1"/>
  <c r="AF656" i="70"/>
  <c r="AG656" i="70" s="1"/>
  <c r="AF669" i="70"/>
  <c r="AG669" i="70" s="1"/>
  <c r="AL701" i="70"/>
  <c r="AM701" i="70" s="1"/>
  <c r="P703" i="70"/>
  <c r="AD721" i="70"/>
  <c r="AE721" i="70" s="1"/>
  <c r="AR723" i="70"/>
  <c r="AS723" i="70" s="1"/>
  <c r="AD730" i="70"/>
  <c r="AE730" i="70" s="1"/>
  <c r="AJ731" i="70"/>
  <c r="AK731" i="70" s="1"/>
  <c r="AD756" i="70"/>
  <c r="AE756" i="70" s="1"/>
  <c r="AH803" i="70"/>
  <c r="AI803" i="70" s="1"/>
  <c r="AR803" i="70"/>
  <c r="AS803" i="70" s="1"/>
  <c r="AD834" i="70"/>
  <c r="AE834" i="70" s="1"/>
  <c r="AR836" i="70"/>
  <c r="AS836" i="70"/>
  <c r="AH876" i="70"/>
  <c r="AI876" i="70" s="1"/>
  <c r="R881" i="70"/>
  <c r="BD865" i="170" s="1"/>
  <c r="AP879" i="70"/>
  <c r="AQ879" i="70" s="1"/>
  <c r="AW878" i="170"/>
  <c r="U894" i="70"/>
  <c r="BG878" i="170" s="1"/>
  <c r="AH1007" i="70"/>
  <c r="AI1007" i="70" s="1"/>
  <c r="AR1007" i="70"/>
  <c r="AS1007" i="70" s="1"/>
  <c r="AH1041" i="70"/>
  <c r="AI1041" i="70" s="1"/>
  <c r="AP627" i="70"/>
  <c r="AQ627" i="70" s="1"/>
  <c r="AV616" i="170"/>
  <c r="AH628" i="70"/>
  <c r="AI628" i="70" s="1"/>
  <c r="AN633" i="70"/>
  <c r="V634" i="70"/>
  <c r="AN638" i="70"/>
  <c r="W639" i="70"/>
  <c r="BI623" i="170" s="1"/>
  <c r="AF652" i="70"/>
  <c r="AG652" i="70" s="1"/>
  <c r="Q665" i="70"/>
  <c r="AT658" i="170"/>
  <c r="AF670" i="70"/>
  <c r="AG670" i="70" s="1"/>
  <c r="AD699" i="70"/>
  <c r="AE699" i="70" s="1"/>
  <c r="O719" i="70"/>
  <c r="BA703" i="170" s="1"/>
  <c r="AH712" i="70"/>
  <c r="AI712" i="70" s="1"/>
  <c r="AJ728" i="70"/>
  <c r="AK728" i="70" s="1"/>
  <c r="P729" i="70"/>
  <c r="AV790" i="170"/>
  <c r="AP834" i="70"/>
  <c r="AQ834" i="70" s="1"/>
  <c r="Q838" i="70"/>
  <c r="AK837" i="70"/>
  <c r="N904" i="70"/>
  <c r="AL902" i="70"/>
  <c r="AM902" i="70" s="1"/>
  <c r="O906" i="70"/>
  <c r="Q1000" i="70"/>
  <c r="AJ999" i="70"/>
  <c r="AK999" i="70" s="1"/>
  <c r="AP496" i="70"/>
  <c r="AQ496" i="70" s="1"/>
  <c r="AL497" i="70"/>
  <c r="AM497" i="70" s="1"/>
  <c r="T518" i="70"/>
  <c r="BF502" i="170" s="1"/>
  <c r="Q511" i="70"/>
  <c r="AF513" i="70"/>
  <c r="AG513" i="70" s="1"/>
  <c r="P524" i="70"/>
  <c r="AD525" i="70"/>
  <c r="AE525" i="70" s="1"/>
  <c r="P552" i="70"/>
  <c r="M1221" i="70"/>
  <c r="W582" i="70"/>
  <c r="AO581" i="70"/>
  <c r="P618" i="70"/>
  <c r="P631" i="70"/>
  <c r="AJ648" i="70"/>
  <c r="AK648" i="70" s="1"/>
  <c r="AJ649" i="70"/>
  <c r="AK649" i="70" s="1"/>
  <c r="S655" i="70"/>
  <c r="BE639" i="170" s="1"/>
  <c r="U659" i="70"/>
  <c r="BG643" i="170" s="1"/>
  <c r="AP702" i="70"/>
  <c r="AQ702" i="70" s="1"/>
  <c r="AD706" i="70"/>
  <c r="AE706" i="70" s="1"/>
  <c r="AR710" i="70"/>
  <c r="AS710" i="70" s="1"/>
  <c r="AL719" i="70"/>
  <c r="AM719" i="70" s="1"/>
  <c r="AF726" i="70"/>
  <c r="AG726" i="70" s="1"/>
  <c r="AH742" i="70"/>
  <c r="AI742" i="70" s="1"/>
  <c r="P752" i="70"/>
  <c r="AR755" i="70"/>
  <c r="AS755" i="70" s="1"/>
  <c r="AW778" i="170"/>
  <c r="O800" i="70"/>
  <c r="BA784" i="170" s="1"/>
  <c r="T816" i="70"/>
  <c r="BF800" i="170" s="1"/>
  <c r="AR814" i="70"/>
  <c r="AS814" i="70" s="1"/>
  <c r="AD880" i="70"/>
  <c r="AE880" i="70" s="1"/>
  <c r="AH916" i="70"/>
  <c r="AI916" i="70" s="1"/>
  <c r="AL488" i="70"/>
  <c r="AM488" i="70" s="1"/>
  <c r="AH489" i="70"/>
  <c r="AI489" i="70" s="1"/>
  <c r="AH491" i="70"/>
  <c r="AI491" i="70" s="1"/>
  <c r="AR491" i="70"/>
  <c r="AS491" i="70" s="1"/>
  <c r="AD493" i="70"/>
  <c r="AE493" i="70" s="1"/>
  <c r="AF494" i="70"/>
  <c r="AG494" i="70" s="1"/>
  <c r="Q499" i="70"/>
  <c r="AH501" i="70"/>
  <c r="AI501" i="70" s="1"/>
  <c r="AW502" i="170"/>
  <c r="AR507" i="70"/>
  <c r="AS507" i="70" s="1"/>
  <c r="AL510" i="70"/>
  <c r="AM510" i="70" s="1"/>
  <c r="AP530" i="70"/>
  <c r="AQ530" i="70" s="1"/>
  <c r="Q532" i="70"/>
  <c r="AV531" i="170"/>
  <c r="P549" i="70"/>
  <c r="AJ548" i="70"/>
  <c r="AK548" i="70" s="1"/>
  <c r="AF559" i="70"/>
  <c r="AG559" i="70" s="1"/>
  <c r="Q569" i="70"/>
  <c r="V582" i="70"/>
  <c r="BH566" i="170" s="1"/>
  <c r="AW596" i="170"/>
  <c r="AD618" i="70"/>
  <c r="AE618" i="70" s="1"/>
  <c r="AH651" i="70"/>
  <c r="AI651" i="70" s="1"/>
  <c r="AH670" i="70"/>
  <c r="AI670" i="70" s="1"/>
  <c r="AP703" i="70"/>
  <c r="AQ703" i="70" s="1"/>
  <c r="Q707" i="70"/>
  <c r="Q709" i="70"/>
  <c r="BC693" i="170" s="1"/>
  <c r="AR709" i="70"/>
  <c r="AS709" i="70" s="1"/>
  <c r="AD717" i="70"/>
  <c r="AE717" i="70" s="1"/>
  <c r="P721" i="70"/>
  <c r="AP734" i="70"/>
  <c r="AQ734" i="70" s="1"/>
  <c r="AJ754" i="70"/>
  <c r="AK754" i="70" s="1"/>
  <c r="AH800" i="70"/>
  <c r="AI800" i="70" s="1"/>
  <c r="AF836" i="70"/>
  <c r="AG836" i="70" s="1"/>
  <c r="AP836" i="70"/>
  <c r="AQ836" i="70" s="1"/>
  <c r="AP869" i="70"/>
  <c r="AQ869" i="70" s="1"/>
  <c r="S906" i="70"/>
  <c r="BE888" i="170" s="1"/>
  <c r="AQ904" i="70"/>
  <c r="AF1010" i="70"/>
  <c r="AG1010" i="70" s="1"/>
  <c r="AP1010" i="70"/>
  <c r="AQ1010" i="70" s="1"/>
  <c r="AR1053" i="70"/>
  <c r="AS1053" i="70" s="1"/>
  <c r="AD1056" i="70"/>
  <c r="AE1056" i="70" s="1"/>
  <c r="AL499" i="70"/>
  <c r="AM499" i="70" s="1"/>
  <c r="AF510" i="70"/>
  <c r="AG510" i="70" s="1"/>
  <c r="AR513" i="70"/>
  <c r="AS513" i="70" s="1"/>
  <c r="AH515" i="70"/>
  <c r="AI515" i="70" s="1"/>
  <c r="AR515" i="70"/>
  <c r="AS515" i="70" s="1"/>
  <c r="AF525" i="70"/>
  <c r="AG525" i="70" s="1"/>
  <c r="AP532" i="70"/>
  <c r="AQ532" i="70" s="1"/>
  <c r="AF550" i="70"/>
  <c r="AG550" i="70" s="1"/>
  <c r="AN588" i="70"/>
  <c r="AH600" i="70"/>
  <c r="AI600" i="70" s="1"/>
  <c r="R612" i="70"/>
  <c r="BD596" i="170" s="1"/>
  <c r="AH614" i="70"/>
  <c r="AI614" i="70" s="1"/>
  <c r="AR628" i="70"/>
  <c r="AS628" i="70" s="1"/>
  <c r="AD651" i="70"/>
  <c r="AE651" i="70" s="1"/>
  <c r="AL655" i="70"/>
  <c r="AM655" i="70" s="1"/>
  <c r="Q706" i="70"/>
  <c r="AL709" i="70"/>
  <c r="AM709" i="70" s="1"/>
  <c r="AJ710" i="70"/>
  <c r="AK710" i="70" s="1"/>
  <c r="AD712" i="70"/>
  <c r="AE712" i="70" s="1"/>
  <c r="AL712" i="70"/>
  <c r="AM712" i="70" s="1"/>
  <c r="AR714" i="70"/>
  <c r="AS714" i="70" s="1"/>
  <c r="Q717" i="70"/>
  <c r="AJ719" i="70"/>
  <c r="AK719" i="70" s="1"/>
  <c r="P722" i="70"/>
  <c r="BB706" i="170" s="1"/>
  <c r="AJ721" i="70"/>
  <c r="AK721" i="70" s="1"/>
  <c r="AF722" i="70"/>
  <c r="AG722" i="70" s="1"/>
  <c r="AL726" i="70"/>
  <c r="AM726" i="70" s="1"/>
  <c r="AL731" i="70"/>
  <c r="AM731" i="70" s="1"/>
  <c r="AF734" i="70"/>
  <c r="AG734" i="70" s="1"/>
  <c r="AD735" i="70"/>
  <c r="AE735" i="70" s="1"/>
  <c r="AJ745" i="70"/>
  <c r="AK745" i="70" s="1"/>
  <c r="AR745" i="70"/>
  <c r="AS745" i="70" s="1"/>
  <c r="AP746" i="70"/>
  <c r="AQ746" i="70" s="1"/>
  <c r="AR795" i="70"/>
  <c r="AS795" i="70" s="1"/>
  <c r="AH796" i="70"/>
  <c r="AI796" i="70" s="1"/>
  <c r="P801" i="70"/>
  <c r="AJ835" i="70"/>
  <c r="AK835" i="70" s="1"/>
  <c r="AH836" i="70"/>
  <c r="AI836" i="70" s="1"/>
  <c r="AL845" i="70"/>
  <c r="AM845" i="70" s="1"/>
  <c r="AL853" i="70"/>
  <c r="AM853" i="70" s="1"/>
  <c r="P880" i="70"/>
  <c r="AD893" i="70"/>
  <c r="AE893" i="70" s="1"/>
  <c r="AH928" i="70"/>
  <c r="AI928" i="70" s="1"/>
  <c r="AF945" i="70"/>
  <c r="AG945" i="70" s="1"/>
  <c r="AP949" i="70"/>
  <c r="AH1049" i="70"/>
  <c r="AI1049" i="70" s="1"/>
  <c r="Q1121" i="70"/>
  <c r="M1085" i="70"/>
  <c r="AY1066" i="170" s="1"/>
  <c r="AD736" i="70"/>
  <c r="AE736" i="70" s="1"/>
  <c r="AL745" i="70"/>
  <c r="AM745" i="70" s="1"/>
  <c r="AD748" i="70"/>
  <c r="AE748" i="70" s="1"/>
  <c r="AF750" i="70"/>
  <c r="AG750" i="70" s="1"/>
  <c r="AP780" i="70"/>
  <c r="AR782" i="70"/>
  <c r="AJ796" i="70"/>
  <c r="AK796" i="70" s="1"/>
  <c r="AD803" i="70"/>
  <c r="AE803" i="70" s="1"/>
  <c r="AL803" i="70"/>
  <c r="AM803" i="70" s="1"/>
  <c r="P813" i="70"/>
  <c r="L814" i="70"/>
  <c r="AH834" i="70"/>
  <c r="AI834" i="70" s="1"/>
  <c r="AR834" i="70"/>
  <c r="AS834" i="70" s="1"/>
  <c r="AD835" i="70"/>
  <c r="O845" i="70"/>
  <c r="BA829" i="170" s="1"/>
  <c r="AF853" i="70"/>
  <c r="AG853" i="70" s="1"/>
  <c r="AF863" i="70"/>
  <c r="AG863" i="70" s="1"/>
  <c r="AD876" i="70"/>
  <c r="AE876" i="70" s="1"/>
  <c r="AL917" i="70"/>
  <c r="AM917" i="70" s="1"/>
  <c r="AT903" i="170"/>
  <c r="AF953" i="70"/>
  <c r="AG953" i="70" s="1"/>
  <c r="AP953" i="70"/>
  <c r="AF1000" i="70"/>
  <c r="AG1000" i="70" s="1"/>
  <c r="AD1008" i="70"/>
  <c r="AE1008" i="70" s="1"/>
  <c r="AH1019" i="70"/>
  <c r="AI1019" i="70" s="1"/>
  <c r="AR1019" i="70"/>
  <c r="AS1019" i="70" s="1"/>
  <c r="AR1023" i="70"/>
  <c r="AS1023" i="70" s="1"/>
  <c r="AD1037" i="70"/>
  <c r="AE1037" i="70" s="1"/>
  <c r="AH1112" i="70"/>
  <c r="AI1112" i="70" s="1"/>
  <c r="Q758" i="70"/>
  <c r="AF789" i="70"/>
  <c r="AG789" i="70" s="1"/>
  <c r="AL831" i="70"/>
  <c r="AM831" i="70" s="1"/>
  <c r="P835" i="70"/>
  <c r="P905" i="70"/>
  <c r="U913" i="70"/>
  <c r="BG895" i="170" s="1"/>
  <c r="AR911" i="70"/>
  <c r="AS911" i="70" s="1"/>
  <c r="T916" i="70"/>
  <c r="BF898" i="170" s="1"/>
  <c r="AR913" i="70"/>
  <c r="AS913" i="70" s="1"/>
  <c r="Q935" i="70"/>
  <c r="M936" i="70"/>
  <c r="U1068" i="70"/>
  <c r="BG1049" i="170" s="1"/>
  <c r="AD1033" i="70"/>
  <c r="AE1033" i="70" s="1"/>
  <c r="AL1046" i="70"/>
  <c r="AM1046" i="70" s="1"/>
  <c r="AR712" i="70"/>
  <c r="AS712" i="70" s="1"/>
  <c r="AR726" i="70"/>
  <c r="AS726" i="70" s="1"/>
  <c r="AL730" i="70"/>
  <c r="AM730" i="70" s="1"/>
  <c r="AP737" i="70"/>
  <c r="AQ737" i="70" s="1"/>
  <c r="AP741" i="70"/>
  <c r="AQ741" i="70" s="1"/>
  <c r="AF744" i="70"/>
  <c r="AG744" i="70" s="1"/>
  <c r="AF751" i="70"/>
  <c r="AG751" i="70" s="1"/>
  <c r="AP752" i="70"/>
  <c r="AQ752" i="70" s="1"/>
  <c r="AD757" i="70"/>
  <c r="AE757" i="70" s="1"/>
  <c r="AL757" i="70"/>
  <c r="AM757" i="70" s="1"/>
  <c r="Q795" i="70"/>
  <c r="AJ798" i="70"/>
  <c r="AK798" i="70" s="1"/>
  <c r="T800" i="70"/>
  <c r="BF784" i="170" s="1"/>
  <c r="AF801" i="70"/>
  <c r="AG801" i="70" s="1"/>
  <c r="AF803" i="70"/>
  <c r="AG803" i="70" s="1"/>
  <c r="AP810" i="70"/>
  <c r="AQ810" i="70" s="1"/>
  <c r="AD812" i="70"/>
  <c r="AE812" i="70" s="1"/>
  <c r="AF831" i="70"/>
  <c r="AG831" i="70" s="1"/>
  <c r="AH842" i="70"/>
  <c r="AI842" i="70" s="1"/>
  <c r="AR842" i="70"/>
  <c r="AS842" i="70" s="1"/>
  <c r="Q846" i="70"/>
  <c r="BC830" i="170" s="1"/>
  <c r="AD846" i="70"/>
  <c r="AE846" i="70" s="1"/>
  <c r="AU845" i="170"/>
  <c r="Q868" i="70"/>
  <c r="Q871" i="70"/>
  <c r="AF892" i="70"/>
  <c r="AG892" i="70" s="1"/>
  <c r="AF902" i="70"/>
  <c r="AG902" i="70" s="1"/>
  <c r="AH993" i="70"/>
  <c r="AI993" i="70" s="1"/>
  <c r="AD1014" i="70"/>
  <c r="AE1014" i="70" s="1"/>
  <c r="AJ1017" i="70"/>
  <c r="AK1017" i="70" s="1"/>
  <c r="Q1018" i="70"/>
  <c r="AL1041" i="70"/>
  <c r="AM1041" i="70" s="1"/>
  <c r="AH1060" i="70"/>
  <c r="AI1060" i="70" s="1"/>
  <c r="AR1060" i="70"/>
  <c r="AS1060" i="70" s="1"/>
  <c r="S666" i="70"/>
  <c r="BE650" i="170" s="1"/>
  <c r="AP664" i="70"/>
  <c r="AQ664" i="70" s="1"/>
  <c r="AF665" i="70"/>
  <c r="AG665" i="70" s="1"/>
  <c r="AF666" i="70"/>
  <c r="AG666" i="70" s="1"/>
  <c r="AF699" i="70"/>
  <c r="AG699" i="70" s="1"/>
  <c r="S719" i="70"/>
  <c r="BE703" i="170" s="1"/>
  <c r="AR700" i="70"/>
  <c r="AS700" i="70" s="1"/>
  <c r="AJ703" i="70"/>
  <c r="AK703" i="70" s="1"/>
  <c r="AP712" i="70"/>
  <c r="AQ712" i="70" s="1"/>
  <c r="AL713" i="70"/>
  <c r="AM713" i="70" s="1"/>
  <c r="AD716" i="70"/>
  <c r="AE716" i="70" s="1"/>
  <c r="AH721" i="70"/>
  <c r="AI721" i="70" s="1"/>
  <c r="AH723" i="70"/>
  <c r="AI723" i="70" s="1"/>
  <c r="AR733" i="70"/>
  <c r="AS733" i="70" s="1"/>
  <c r="AF738" i="70"/>
  <c r="AG738" i="70" s="1"/>
  <c r="AH744" i="70"/>
  <c r="AI744" i="70" s="1"/>
  <c r="AD747" i="70"/>
  <c r="AE747" i="70" s="1"/>
  <c r="AF754" i="70"/>
  <c r="AG754" i="70" s="1"/>
  <c r="Q756" i="70"/>
  <c r="AR757" i="70"/>
  <c r="AS757" i="70" s="1"/>
  <c r="AP781" i="70"/>
  <c r="AT789" i="70"/>
  <c r="AU789" i="70" s="1"/>
  <c r="AP795" i="70"/>
  <c r="AF796" i="70"/>
  <c r="AG796" i="70" s="1"/>
  <c r="AD797" i="70"/>
  <c r="AE797" i="70" s="1"/>
  <c r="S800" i="70"/>
  <c r="BE784" i="170" s="1"/>
  <c r="AF800" i="70"/>
  <c r="AG800" i="70" s="1"/>
  <c r="AF812" i="70"/>
  <c r="AG812" i="70" s="1"/>
  <c r="AR831" i="70"/>
  <c r="AS831" i="70" s="1"/>
  <c r="AJ887" i="70"/>
  <c r="AK887" i="70" s="1"/>
  <c r="AF903" i="70"/>
  <c r="AG903" i="70" s="1"/>
  <c r="AF904" i="70"/>
  <c r="AG904" i="70" s="1"/>
  <c r="Q914" i="70"/>
  <c r="L919" i="70"/>
  <c r="AX901" i="170" s="1"/>
  <c r="P917" i="70"/>
  <c r="AF917" i="70"/>
  <c r="AG917" i="70" s="1"/>
  <c r="AH945" i="70"/>
  <c r="AI945" i="70" s="1"/>
  <c r="R927" i="70"/>
  <c r="BD909" i="170" s="1"/>
  <c r="AD1005" i="70"/>
  <c r="AE1005" i="70" s="1"/>
  <c r="Q1006" i="70"/>
  <c r="BC987" i="170" s="1"/>
  <c r="AF1011" i="70"/>
  <c r="AG1011" i="70" s="1"/>
  <c r="AD1013" i="70"/>
  <c r="AE1013" i="70" s="1"/>
  <c r="AD1020" i="70"/>
  <c r="AE1020" i="70" s="1"/>
  <c r="AL1020" i="70"/>
  <c r="AM1020" i="70" s="1"/>
  <c r="P1023" i="70"/>
  <c r="AF1040" i="70"/>
  <c r="AG1040" i="70" s="1"/>
  <c r="AP1040" i="70"/>
  <c r="AQ1040" i="70" s="1"/>
  <c r="AH1042" i="70"/>
  <c r="AI1042" i="70" s="1"/>
  <c r="AL1048" i="70"/>
  <c r="AM1048" i="70" s="1"/>
  <c r="AL1056" i="70"/>
  <c r="AJ1059" i="70"/>
  <c r="P1066" i="70"/>
  <c r="AJ1064" i="70"/>
  <c r="AK1064" i="70" s="1"/>
  <c r="AJ866" i="70"/>
  <c r="AK866" i="70" s="1"/>
  <c r="AD869" i="70"/>
  <c r="AE869" i="70" s="1"/>
  <c r="AD890" i="70"/>
  <c r="AE890" i="70" s="1"/>
  <c r="AR904" i="70"/>
  <c r="AS904" i="70" s="1"/>
  <c r="AD912" i="70"/>
  <c r="AE912" i="70" s="1"/>
  <c r="O919" i="70"/>
  <c r="BA901" i="170" s="1"/>
  <c r="AD934" i="70"/>
  <c r="AE934" i="70" s="1"/>
  <c r="AH999" i="70"/>
  <c r="AI999" i="70" s="1"/>
  <c r="AR999" i="70"/>
  <c r="AS999" i="70" s="1"/>
  <c r="AR1001" i="70"/>
  <c r="AS1001" i="70" s="1"/>
  <c r="AH1006" i="70"/>
  <c r="AI1006" i="70" s="1"/>
  <c r="AR1006" i="70"/>
  <c r="AS1006" i="70" s="1"/>
  <c r="AR1009" i="70"/>
  <c r="AS1009" i="70" s="1"/>
  <c r="AP1013" i="70"/>
  <c r="AQ1013" i="70" s="1"/>
  <c r="AL1019" i="70"/>
  <c r="AM1019" i="70" s="1"/>
  <c r="AP1020" i="70"/>
  <c r="AQ1020" i="70" s="1"/>
  <c r="AP1038" i="70"/>
  <c r="AQ1038" i="70" s="1"/>
  <c r="AP1048" i="70"/>
  <c r="AQ1048" i="70" s="1"/>
  <c r="P918" i="70"/>
  <c r="AH1005" i="70"/>
  <c r="AI1005" i="70" s="1"/>
  <c r="AL1042" i="70"/>
  <c r="AM1042" i="70" s="1"/>
  <c r="AL1043" i="70"/>
  <c r="AM1043" i="70" s="1"/>
  <c r="Q1055" i="70"/>
  <c r="AV1071" i="170"/>
  <c r="AD847" i="70"/>
  <c r="AE847" i="70" s="1"/>
  <c r="AJ863" i="70"/>
  <c r="AK863" i="70" s="1"/>
  <c r="AD866" i="70"/>
  <c r="AE866" i="70" s="1"/>
  <c r="AF890" i="70"/>
  <c r="AG890" i="70" s="1"/>
  <c r="M894" i="70"/>
  <c r="AY878" i="170" s="1"/>
  <c r="Q901" i="70"/>
  <c r="AP928" i="70"/>
  <c r="AQ928" i="70" s="1"/>
  <c r="AF934" i="70"/>
  <c r="AG934" i="70" s="1"/>
  <c r="AF935" i="70"/>
  <c r="AG935" i="70" s="1"/>
  <c r="AP940" i="70"/>
  <c r="AQ940" i="70" s="1"/>
  <c r="S925" i="70"/>
  <c r="BE907" i="170" s="1"/>
  <c r="P1006" i="70"/>
  <c r="AF1018" i="70"/>
  <c r="AG1018" i="70" s="1"/>
  <c r="AF1023" i="70"/>
  <c r="AG1023" i="70" s="1"/>
  <c r="AR1037" i="70"/>
  <c r="AS1037" i="70" s="1"/>
  <c r="AF1050" i="70"/>
  <c r="AG1050" i="70" s="1"/>
  <c r="AP1050" i="70"/>
  <c r="AQ1050" i="70" s="1"/>
  <c r="AP1061" i="70"/>
  <c r="AQ1061" i="70" s="1"/>
  <c r="AH917" i="70"/>
  <c r="AI917" i="70" s="1"/>
  <c r="AR934" i="70"/>
  <c r="AS934" i="70" s="1"/>
  <c r="AJ939" i="70"/>
  <c r="AK939" i="70" s="1"/>
  <c r="AD953" i="70"/>
  <c r="AE953" i="70" s="1"/>
  <c r="AJ1005" i="70"/>
  <c r="AK1005" i="70" s="1"/>
  <c r="P1010" i="70"/>
  <c r="AR1010" i="70"/>
  <c r="AS1010" i="70" s="1"/>
  <c r="AD1011" i="70"/>
  <c r="AE1011" i="70" s="1"/>
  <c r="AJ1016" i="70"/>
  <c r="AK1016" i="70" s="1"/>
  <c r="AL1017" i="70"/>
  <c r="AM1017" i="70" s="1"/>
  <c r="AH1023" i="70"/>
  <c r="AI1023" i="70" s="1"/>
  <c r="AP1026" i="70"/>
  <c r="AQ1026" i="70" s="1"/>
  <c r="AD1030" i="70"/>
  <c r="AE1030" i="70" s="1"/>
  <c r="AH1038" i="70"/>
  <c r="AI1038" i="70" s="1"/>
  <c r="AR1040" i="70"/>
  <c r="AS1040" i="70" s="1"/>
  <c r="AP1041" i="70"/>
  <c r="AQ1041" i="70" s="1"/>
  <c r="AR1045" i="70"/>
  <c r="AS1045" i="70" s="1"/>
  <c r="AR1047" i="70"/>
  <c r="AS1047" i="70" s="1"/>
  <c r="AD1050" i="70"/>
  <c r="AE1050" i="70" s="1"/>
  <c r="AD1051" i="70"/>
  <c r="AE1051" i="70" s="1"/>
  <c r="P1053" i="70"/>
  <c r="AD1054" i="70"/>
  <c r="AE1054" i="70" s="1"/>
  <c r="AL1054" i="70"/>
  <c r="AM1054" i="70" s="1"/>
  <c r="AR1055" i="70"/>
  <c r="AS1055" i="70" s="1"/>
  <c r="Q1057" i="70"/>
  <c r="AD1059" i="70"/>
  <c r="AE1059" i="70" s="1"/>
  <c r="P1061" i="70"/>
  <c r="AF1061" i="70"/>
  <c r="AG1061" i="70" s="1"/>
  <c r="AH1062" i="70"/>
  <c r="AI1062" i="70" s="1"/>
  <c r="U1077" i="70"/>
  <c r="BG1058" i="170" s="1"/>
  <c r="AR1071" i="170"/>
  <c r="Q1179" i="70"/>
  <c r="AD1016" i="70"/>
  <c r="AE1016" i="70" s="1"/>
  <c r="AR1026" i="70"/>
  <c r="AS1026" i="70" s="1"/>
  <c r="AD1032" i="70"/>
  <c r="AE1032" i="70" s="1"/>
  <c r="AF1051" i="70"/>
  <c r="AG1051" i="70" s="1"/>
  <c r="U1090" i="70"/>
  <c r="BG1071" i="170" s="1"/>
  <c r="Q998" i="70"/>
  <c r="P1001" i="70"/>
  <c r="BB982" i="170" s="1"/>
  <c r="AD1002" i="70"/>
  <c r="AE1002" i="70" s="1"/>
  <c r="Q1007" i="70"/>
  <c r="AF1012" i="70"/>
  <c r="AG1012" i="70" s="1"/>
  <c r="Q1014" i="70"/>
  <c r="BC995" i="170" s="1"/>
  <c r="Q1020" i="70"/>
  <c r="O1068" i="70"/>
  <c r="BA1049" i="170" s="1"/>
  <c r="AH1030" i="70"/>
  <c r="AI1030" i="70" s="1"/>
  <c r="AR1031" i="70"/>
  <c r="AS1031" i="70" s="1"/>
  <c r="AF1032" i="70"/>
  <c r="AG1032" i="70" s="1"/>
  <c r="AD1035" i="70"/>
  <c r="AE1035" i="70" s="1"/>
  <c r="Q1042" i="70"/>
  <c r="AP1044" i="70"/>
  <c r="AQ1044" i="70" s="1"/>
  <c r="AR1048" i="70"/>
  <c r="AS1048" i="70" s="1"/>
  <c r="AH1054" i="70"/>
  <c r="AI1054" i="70" s="1"/>
  <c r="AH1059" i="70"/>
  <c r="AI1059" i="70" s="1"/>
  <c r="AH1100" i="70"/>
  <c r="AI1100" i="70" s="1"/>
  <c r="AS1060" i="170"/>
  <c r="AR1120" i="70"/>
  <c r="AS1120" i="70" s="1"/>
  <c r="AD997" i="70"/>
  <c r="AE997" i="70" s="1"/>
  <c r="P999" i="70"/>
  <c r="AH1008" i="70"/>
  <c r="AI1008" i="70" s="1"/>
  <c r="AJ1011" i="70"/>
  <c r="AK1011" i="70" s="1"/>
  <c r="Q1015" i="70"/>
  <c r="Q1027" i="70"/>
  <c r="AF1035" i="70"/>
  <c r="AG1035" i="70" s="1"/>
  <c r="AD1039" i="70"/>
  <c r="AE1039" i="70" s="1"/>
  <c r="AL1039" i="70"/>
  <c r="AM1039" i="70" s="1"/>
  <c r="P1051" i="70"/>
  <c r="AR1051" i="70"/>
  <c r="AS1051" i="70" s="1"/>
  <c r="Q1062" i="70"/>
  <c r="AH1064" i="70"/>
  <c r="AI1064" i="70" s="1"/>
  <c r="AF1086" i="70"/>
  <c r="AG1086" i="70" s="1"/>
  <c r="AD1108" i="70"/>
  <c r="AE1108" i="70" s="1"/>
  <c r="AL1108" i="70"/>
  <c r="AM1108" i="70" s="1"/>
  <c r="Q15" i="70"/>
  <c r="AJ15" i="70"/>
  <c r="AK15" i="70" s="1"/>
  <c r="AH17" i="70"/>
  <c r="AI17" i="70" s="1"/>
  <c r="L31" i="70"/>
  <c r="AX24" i="170" s="1"/>
  <c r="P22" i="70"/>
  <c r="BB15" i="170" s="1"/>
  <c r="AJ22" i="70"/>
  <c r="AK22" i="70" s="1"/>
  <c r="Q85" i="70"/>
  <c r="BC77" i="170" s="1"/>
  <c r="AJ83" i="70"/>
  <c r="AK83" i="70" s="1"/>
  <c r="AE85" i="70"/>
  <c r="AD85" i="70"/>
  <c r="AM85" i="70"/>
  <c r="AL85" i="70"/>
  <c r="Q86" i="70"/>
  <c r="BC78" i="170" s="1"/>
  <c r="AI92" i="70"/>
  <c r="AW118" i="170"/>
  <c r="T128" i="70"/>
  <c r="BF118" i="170" s="1"/>
  <c r="AR123" i="70"/>
  <c r="T141" i="70"/>
  <c r="BF131" i="170" s="1"/>
  <c r="AR137" i="70"/>
  <c r="AS137" i="70" s="1"/>
  <c r="M141" i="70"/>
  <c r="AY131" i="170" s="1"/>
  <c r="Q139" i="70"/>
  <c r="BC129" i="170" s="1"/>
  <c r="AK138" i="70"/>
  <c r="P155" i="70"/>
  <c r="BB145" i="170" s="1"/>
  <c r="L159" i="70"/>
  <c r="AX149" i="170" s="1"/>
  <c r="L175" i="70"/>
  <c r="AX165" i="170" s="1"/>
  <c r="AP155" i="70"/>
  <c r="AQ155" i="70" s="1"/>
  <c r="AD156" i="70"/>
  <c r="AE156" i="70" s="1"/>
  <c r="O175" i="70"/>
  <c r="BA165" i="170" s="1"/>
  <c r="Q157" i="70"/>
  <c r="BC147" i="170" s="1"/>
  <c r="AV155" i="170"/>
  <c r="AH159" i="70"/>
  <c r="P260" i="70"/>
  <c r="BB250" i="170" s="1"/>
  <c r="AL259" i="70"/>
  <c r="AM259" i="70" s="1"/>
  <c r="O331" i="70"/>
  <c r="BA321" i="170" s="1"/>
  <c r="J110" i="58"/>
  <c r="N26" i="23"/>
  <c r="T26" i="23" s="1"/>
  <c r="AB10" i="70" s="1"/>
  <c r="J118" i="58"/>
  <c r="P20" i="70"/>
  <c r="AJ20" i="70"/>
  <c r="AK20" i="70" s="1"/>
  <c r="Q22" i="70"/>
  <c r="BC15" i="170" s="1"/>
  <c r="AD25" i="70"/>
  <c r="AE25" i="70" s="1"/>
  <c r="AD62" i="70"/>
  <c r="AE62" i="70" s="1"/>
  <c r="AL68" i="70"/>
  <c r="AM68" i="70" s="1"/>
  <c r="P69" i="70"/>
  <c r="BB62" i="170" s="1"/>
  <c r="AD77" i="70"/>
  <c r="AE77" i="70" s="1"/>
  <c r="AF82" i="70"/>
  <c r="AG82" i="70"/>
  <c r="AH91" i="70"/>
  <c r="AI91" i="70" s="1"/>
  <c r="AH95" i="70"/>
  <c r="AI95" i="70" s="1"/>
  <c r="AD101" i="70"/>
  <c r="AE101" i="70" s="1"/>
  <c r="AL101" i="70"/>
  <c r="AM101" i="70" s="1"/>
  <c r="AF104" i="70"/>
  <c r="AG104" i="70" s="1"/>
  <c r="AF116" i="70"/>
  <c r="AG116" i="70" s="1"/>
  <c r="AL131" i="70"/>
  <c r="AM131" i="70" s="1"/>
  <c r="P132" i="70"/>
  <c r="BB122" i="170" s="1"/>
  <c r="AW165" i="170"/>
  <c r="AJ162" i="70"/>
  <c r="AK162" i="70" s="1"/>
  <c r="AJ168" i="70"/>
  <c r="AK168" i="70" s="1"/>
  <c r="AD183" i="70"/>
  <c r="AE183" i="70" s="1"/>
  <c r="AL183" i="70"/>
  <c r="AM183" i="70" s="1"/>
  <c r="O186" i="70"/>
  <c r="BA176" i="170" s="1"/>
  <c r="Q184" i="70"/>
  <c r="BC174" i="170" s="1"/>
  <c r="T218" i="70"/>
  <c r="BF208" i="170" s="1"/>
  <c r="P213" i="70"/>
  <c r="BB203" i="170" s="1"/>
  <c r="AL212" i="70"/>
  <c r="P228" i="70"/>
  <c r="BB218" i="170" s="1"/>
  <c r="AL227" i="70"/>
  <c r="AM227" i="70" s="1"/>
  <c r="H195" i="58"/>
  <c r="AL11" i="70"/>
  <c r="AM11" i="70" s="1"/>
  <c r="AF19" i="70"/>
  <c r="AG19" i="70" s="1"/>
  <c r="AR23" i="70"/>
  <c r="AS23" i="70" s="1"/>
  <c r="AL25" i="70"/>
  <c r="AM25" i="70" s="1"/>
  <c r="AH30" i="70"/>
  <c r="AI30" i="70" s="1"/>
  <c r="AH64" i="70"/>
  <c r="AI64" i="70" s="1"/>
  <c r="AH65" i="70"/>
  <c r="AI65" i="70" s="1"/>
  <c r="AJ74" i="70"/>
  <c r="AU98" i="170"/>
  <c r="AF76" i="70"/>
  <c r="AG76" i="70" s="1"/>
  <c r="AW96" i="170"/>
  <c r="N105" i="70"/>
  <c r="AZ96" i="170" s="1"/>
  <c r="AJ116" i="70"/>
  <c r="AK116" i="70" s="1"/>
  <c r="AL137" i="70"/>
  <c r="AM137" i="70" s="1"/>
  <c r="S159" i="70"/>
  <c r="BE149" i="170" s="1"/>
  <c r="AP161" i="70"/>
  <c r="AQ161" i="70" s="1"/>
  <c r="R165" i="70"/>
  <c r="BD155" i="170" s="1"/>
  <c r="AR163" i="170"/>
  <c r="Q185" i="70"/>
  <c r="BC175" i="170" s="1"/>
  <c r="M186" i="70"/>
  <c r="AY176" i="170" s="1"/>
  <c r="P199" i="70"/>
  <c r="BB189" i="170" s="1"/>
  <c r="AJ198" i="70"/>
  <c r="AK198" i="70" s="1"/>
  <c r="AD260" i="70"/>
  <c r="AE260" i="70" s="1"/>
  <c r="Q261" i="70"/>
  <c r="BC251" i="170" s="1"/>
  <c r="AL260" i="70"/>
  <c r="AM260" i="70" s="1"/>
  <c r="T323" i="70"/>
  <c r="BF313" i="170" s="1"/>
  <c r="AR317" i="70"/>
  <c r="AS317" i="70" s="1"/>
  <c r="AL379" i="70"/>
  <c r="AM379" i="70" s="1"/>
  <c r="Q380" i="70"/>
  <c r="BC369" i="170" s="1"/>
  <c r="E118" i="58"/>
  <c r="AF11" i="70"/>
  <c r="AG11" i="70" s="1"/>
  <c r="AD21" i="70"/>
  <c r="AE21" i="70" s="1"/>
  <c r="Q23" i="70"/>
  <c r="BC16" i="170" s="1"/>
  <c r="AJ23" i="70"/>
  <c r="AK23" i="70" s="1"/>
  <c r="AP25" i="70"/>
  <c r="AQ25" i="70" s="1"/>
  <c r="AF35" i="70"/>
  <c r="AG35" i="70" s="1"/>
  <c r="AP64" i="70"/>
  <c r="AQ64" i="70" s="1"/>
  <c r="P70" i="70"/>
  <c r="BB63" i="170" s="1"/>
  <c r="AJ69" i="70"/>
  <c r="AK69" i="70" s="1"/>
  <c r="L91" i="70"/>
  <c r="AX83" i="170" s="1"/>
  <c r="AH83" i="70"/>
  <c r="AI83" i="70" s="1"/>
  <c r="AP83" i="70"/>
  <c r="AQ83" i="70" s="1"/>
  <c r="P86" i="70"/>
  <c r="BB78" i="170" s="1"/>
  <c r="AJ85" i="70"/>
  <c r="P88" i="70"/>
  <c r="BB80" i="170" s="1"/>
  <c r="AL87" i="70"/>
  <c r="AM87" i="70" s="1"/>
  <c r="AH92" i="70"/>
  <c r="AL94" i="70"/>
  <c r="AM94" i="70" s="1"/>
  <c r="AD96" i="70"/>
  <c r="AE96" i="70" s="1"/>
  <c r="AR101" i="70"/>
  <c r="AS101" i="70" s="1"/>
  <c r="AG114" i="70"/>
  <c r="AF114" i="70"/>
  <c r="AR121" i="70"/>
  <c r="AS121" i="70" s="1"/>
  <c r="Q140" i="70"/>
  <c r="BC130" i="170" s="1"/>
  <c r="AJ139" i="70"/>
  <c r="AK139" i="70" s="1"/>
  <c r="AW131" i="170"/>
  <c r="AU165" i="170"/>
  <c r="P157" i="70"/>
  <c r="BB147" i="170" s="1"/>
  <c r="AJ156" i="70"/>
  <c r="AK156" i="70" s="1"/>
  <c r="AJ160" i="70"/>
  <c r="AK160" i="70" s="1"/>
  <c r="AR180" i="70"/>
  <c r="AS180" i="70" s="1"/>
  <c r="T183" i="70"/>
  <c r="BF173" i="170" s="1"/>
  <c r="AJ204" i="70"/>
  <c r="AK204" i="70" s="1"/>
  <c r="U218" i="70"/>
  <c r="BG208" i="170" s="1"/>
  <c r="AJ216" i="70"/>
  <c r="P217" i="70"/>
  <c r="BB207" i="170" s="1"/>
  <c r="AD22" i="70"/>
  <c r="AE22" i="70" s="1"/>
  <c r="L1194" i="70"/>
  <c r="AX1170" i="170" s="1"/>
  <c r="AJ44" i="70"/>
  <c r="P44" i="70"/>
  <c r="BB37" i="170" s="1"/>
  <c r="I22" i="23"/>
  <c r="AP75" i="70"/>
  <c r="AQ75" i="70" s="1"/>
  <c r="O91" i="70"/>
  <c r="BA83" i="170" s="1"/>
  <c r="S105" i="70"/>
  <c r="BE96" i="170" s="1"/>
  <c r="AI123" i="70"/>
  <c r="AW149" i="170"/>
  <c r="AR69" i="70"/>
  <c r="AS69" i="70" s="1"/>
  <c r="AE103" i="70"/>
  <c r="AD103" i="70"/>
  <c r="AW113" i="170"/>
  <c r="AD182" i="70"/>
  <c r="AE182" i="70" s="1"/>
  <c r="AP23" i="70"/>
  <c r="AQ23" i="70" s="1"/>
  <c r="AH68" i="70"/>
  <c r="AI68" i="70" s="1"/>
  <c r="AF70" i="70"/>
  <c r="F108" i="23"/>
  <c r="N91" i="70"/>
  <c r="AZ83" i="170" s="1"/>
  <c r="Q80" i="70"/>
  <c r="BC72" i="170" s="1"/>
  <c r="AJ79" i="70"/>
  <c r="AK79" i="70" s="1"/>
  <c r="Q87" i="70"/>
  <c r="BC79" i="170" s="1"/>
  <c r="AH89" i="70"/>
  <c r="AI89" i="70" s="1"/>
  <c r="AP89" i="70"/>
  <c r="AQ89" i="70" s="1"/>
  <c r="AD95" i="70"/>
  <c r="AE95" i="70" s="1"/>
  <c r="Q96" i="70"/>
  <c r="BC88" i="170" s="1"/>
  <c r="P99" i="70"/>
  <c r="BB90" i="170" s="1"/>
  <c r="AJ97" i="70"/>
  <c r="AK97" i="70" s="1"/>
  <c r="AI99" i="70"/>
  <c r="AF122" i="70"/>
  <c r="AG122" i="70" s="1"/>
  <c r="AH125" i="70"/>
  <c r="AH131" i="70"/>
  <c r="AI131" i="70" s="1"/>
  <c r="R141" i="70"/>
  <c r="BD131" i="170" s="1"/>
  <c r="AJ154" i="70"/>
  <c r="AK154" i="70" s="1"/>
  <c r="AH157" i="70"/>
  <c r="AI157" i="70" s="1"/>
  <c r="AS163" i="170"/>
  <c r="AD158" i="70"/>
  <c r="AE158" i="70" s="1"/>
  <c r="AH163" i="70"/>
  <c r="AI163" i="70" s="1"/>
  <c r="AJ169" i="70"/>
  <c r="Q170" i="70"/>
  <c r="BC160" i="170" s="1"/>
  <c r="AK169" i="70"/>
  <c r="M171" i="70"/>
  <c r="AY161" i="170" s="1"/>
  <c r="Q225" i="70"/>
  <c r="BC215" i="170" s="1"/>
  <c r="AK224" i="70"/>
  <c r="AH279" i="70"/>
  <c r="AD13" i="70"/>
  <c r="AE13" i="70" s="1"/>
  <c r="AL13" i="70"/>
  <c r="AM13" i="70" s="1"/>
  <c r="O31" i="70"/>
  <c r="BA24" i="170" s="1"/>
  <c r="AF97" i="70"/>
  <c r="AG97" i="70" s="1"/>
  <c r="AD108" i="70"/>
  <c r="AE108" i="70" s="1"/>
  <c r="AR120" i="70"/>
  <c r="U123" i="70"/>
  <c r="BG113" i="170" s="1"/>
  <c r="M165" i="70"/>
  <c r="AY155" i="170" s="1"/>
  <c r="AK159" i="70"/>
  <c r="AH169" i="70"/>
  <c r="AP183" i="70"/>
  <c r="AQ183" i="70" s="1"/>
  <c r="S186" i="70"/>
  <c r="BE176" i="170" s="1"/>
  <c r="P35" i="70"/>
  <c r="BB28" i="170" s="1"/>
  <c r="AJ35" i="70"/>
  <c r="AK35" i="70" s="1"/>
  <c r="P63" i="70"/>
  <c r="BB56" i="170" s="1"/>
  <c r="AJ63" i="70"/>
  <c r="AP68" i="70"/>
  <c r="AQ68" i="70" s="1"/>
  <c r="Q73" i="70"/>
  <c r="BC65" i="170" s="1"/>
  <c r="AJ71" i="70"/>
  <c r="AK71" i="70" s="1"/>
  <c r="AS74" i="70"/>
  <c r="AR74" i="70"/>
  <c r="Q81" i="70"/>
  <c r="BC73" i="170" s="1"/>
  <c r="P83" i="70"/>
  <c r="BB75" i="170" s="1"/>
  <c r="AJ82" i="70"/>
  <c r="T91" i="70"/>
  <c r="BF83" i="170" s="1"/>
  <c r="T123" i="70"/>
  <c r="BF113" i="170" s="1"/>
  <c r="AS120" i="70"/>
  <c r="AJ138" i="70"/>
  <c r="R175" i="70"/>
  <c r="BD165" i="170" s="1"/>
  <c r="AP154" i="70"/>
  <c r="AQ154" i="70" s="1"/>
  <c r="AL155" i="70"/>
  <c r="AM155" i="70" s="1"/>
  <c r="P156" i="70"/>
  <c r="BB146" i="170" s="1"/>
  <c r="P167" i="70"/>
  <c r="BB157" i="170" s="1"/>
  <c r="L171" i="70"/>
  <c r="AX161" i="170" s="1"/>
  <c r="AJ166" i="70"/>
  <c r="AK166" i="70" s="1"/>
  <c r="Q182" i="70"/>
  <c r="BC172" i="170" s="1"/>
  <c r="M183" i="70"/>
  <c r="AY173" i="170" s="1"/>
  <c r="P214" i="70"/>
  <c r="BB204" i="170" s="1"/>
  <c r="AJ213" i="70"/>
  <c r="AK213" i="70" s="1"/>
  <c r="AW278" i="170"/>
  <c r="AI283" i="70"/>
  <c r="L107" i="58"/>
  <c r="N107" i="58" s="1"/>
  <c r="N23" i="23"/>
  <c r="T23" i="23" s="1"/>
  <c r="AB600" i="70" s="1"/>
  <c r="P110" i="23"/>
  <c r="AJ12" i="70"/>
  <c r="AK12" i="70" s="1"/>
  <c r="AP14" i="70"/>
  <c r="U31" i="70"/>
  <c r="BG24" i="170" s="1"/>
  <c r="AD30" i="70"/>
  <c r="AE30" i="70" s="1"/>
  <c r="Q30" i="70"/>
  <c r="BC23" i="170" s="1"/>
  <c r="AJ40" i="70"/>
  <c r="AK40" i="70" s="1"/>
  <c r="AR62" i="70"/>
  <c r="AS62" i="70" s="1"/>
  <c r="AD63" i="70"/>
  <c r="AE63" i="70"/>
  <c r="AM63" i="70"/>
  <c r="Q63" i="70"/>
  <c r="BC56" i="170" s="1"/>
  <c r="AL63" i="70"/>
  <c r="AR98" i="170"/>
  <c r="AD76" i="70"/>
  <c r="AE76" i="70" s="1"/>
  <c r="AP81" i="70"/>
  <c r="AQ81" i="70" s="1"/>
  <c r="AF87" i="70"/>
  <c r="AG87" i="70" s="1"/>
  <c r="R105" i="70"/>
  <c r="BD96" i="170" s="1"/>
  <c r="AM103" i="70"/>
  <c r="AH103" i="70"/>
  <c r="AF117" i="70"/>
  <c r="AG117" i="70" s="1"/>
  <c r="AT120" i="170"/>
  <c r="AS138" i="70"/>
  <c r="AR138" i="70"/>
  <c r="O159" i="70"/>
  <c r="BA149" i="170" s="1"/>
  <c r="U175" i="70"/>
  <c r="BG165" i="170" s="1"/>
  <c r="AR154" i="70"/>
  <c r="AS154" i="70" s="1"/>
  <c r="AD166" i="70"/>
  <c r="AE166" i="70" s="1"/>
  <c r="AF198" i="70"/>
  <c r="AG198" i="70" s="1"/>
  <c r="AI214" i="70"/>
  <c r="AH214" i="70"/>
  <c r="Q383" i="70"/>
  <c r="BC372" i="170" s="1"/>
  <c r="AD403" i="70"/>
  <c r="AE403" i="70" s="1"/>
  <c r="Q404" i="70"/>
  <c r="BC393" i="170" s="1"/>
  <c r="AL427" i="70"/>
  <c r="AM427" i="70" s="1"/>
  <c r="P428" i="70"/>
  <c r="BB417" i="170" s="1"/>
  <c r="Q505" i="70"/>
  <c r="BC490" i="170" s="1"/>
  <c r="AJ504" i="70"/>
  <c r="AK504" i="70" s="1"/>
  <c r="AR533" i="70"/>
  <c r="AS533" i="70" s="1"/>
  <c r="AJ538" i="70"/>
  <c r="AK538" i="70" s="1"/>
  <c r="Q539" i="70"/>
  <c r="BC523" i="170" s="1"/>
  <c r="AF543" i="70"/>
  <c r="AG543" i="70" s="1"/>
  <c r="Q576" i="70"/>
  <c r="BC560" i="170" s="1"/>
  <c r="AL575" i="70"/>
  <c r="AM575" i="70" s="1"/>
  <c r="W584" i="70"/>
  <c r="BI568" i="170" s="1"/>
  <c r="AO583" i="70"/>
  <c r="AN583" i="70"/>
  <c r="AD595" i="70"/>
  <c r="AE595" i="70" s="1"/>
  <c r="Q596" i="70"/>
  <c r="BC580" i="170" s="1"/>
  <c r="AL595" i="70"/>
  <c r="AM595" i="70" s="1"/>
  <c r="AJ610" i="70"/>
  <c r="AK610" i="70" s="1"/>
  <c r="Q611" i="70"/>
  <c r="BC595" i="170" s="1"/>
  <c r="N619" i="70"/>
  <c r="AZ603" i="170" s="1"/>
  <c r="AL614" i="70"/>
  <c r="AM614" i="70" s="1"/>
  <c r="P615" i="70"/>
  <c r="BB599" i="170" s="1"/>
  <c r="S651" i="70"/>
  <c r="BE635" i="170" s="1"/>
  <c r="AL651" i="70"/>
  <c r="AM651" i="70" s="1"/>
  <c r="N655" i="70"/>
  <c r="AZ639" i="170" s="1"/>
  <c r="P652" i="70"/>
  <c r="BB636" i="170" s="1"/>
  <c r="AF719" i="70"/>
  <c r="AG719" i="70" s="1"/>
  <c r="AP719" i="70"/>
  <c r="AQ719" i="70" s="1"/>
  <c r="R739" i="70"/>
  <c r="BD723" i="170" s="1"/>
  <c r="AR722" i="70"/>
  <c r="AS722" i="70" s="1"/>
  <c r="T739" i="70"/>
  <c r="BF723" i="170" s="1"/>
  <c r="M760" i="70"/>
  <c r="AY744" i="170" s="1"/>
  <c r="Q740" i="70"/>
  <c r="BC724" i="170" s="1"/>
  <c r="F5" i="110"/>
  <c r="F5" i="56"/>
  <c r="AJ13" i="70"/>
  <c r="AK13" i="70" s="1"/>
  <c r="N31" i="70"/>
  <c r="AZ24" i="170" s="1"/>
  <c r="Q62" i="70"/>
  <c r="BC55" i="170" s="1"/>
  <c r="P68" i="70"/>
  <c r="AS98" i="170"/>
  <c r="Q78" i="70"/>
  <c r="BC70" i="170" s="1"/>
  <c r="R91" i="70"/>
  <c r="BD83" i="170" s="1"/>
  <c r="P101" i="70"/>
  <c r="BB92" i="170" s="1"/>
  <c r="Q102" i="70"/>
  <c r="BC93" i="170" s="1"/>
  <c r="AM102" i="70"/>
  <c r="AL102" i="70"/>
  <c r="P120" i="70"/>
  <c r="BB110" i="170" s="1"/>
  <c r="Q121" i="70"/>
  <c r="BC111" i="170" s="1"/>
  <c r="L141" i="70"/>
  <c r="L151" i="70" s="1"/>
  <c r="P138" i="70"/>
  <c r="BB128" i="170" s="1"/>
  <c r="AU141" i="170"/>
  <c r="AF140" i="70"/>
  <c r="AG140" i="70" s="1"/>
  <c r="AV165" i="170"/>
  <c r="AH154" i="70"/>
  <c r="AI154" i="70" s="1"/>
  <c r="S175" i="70"/>
  <c r="BE165" i="170" s="1"/>
  <c r="R159" i="70"/>
  <c r="BD149" i="170" s="1"/>
  <c r="AQ165" i="70"/>
  <c r="S171" i="70"/>
  <c r="BE161" i="170" s="1"/>
  <c r="Q167" i="70"/>
  <c r="BC157" i="170" s="1"/>
  <c r="R183" i="70"/>
  <c r="BD173" i="170" s="1"/>
  <c r="AP211" i="70"/>
  <c r="AQ211" i="70" s="1"/>
  <c r="Q217" i="70"/>
  <c r="BC207" i="170" s="1"/>
  <c r="R230" i="70"/>
  <c r="BD220" i="170" s="1"/>
  <c r="AL225" i="70"/>
  <c r="AM225" i="70" s="1"/>
  <c r="N278" i="70"/>
  <c r="AZ268" i="170" s="1"/>
  <c r="AT321" i="170"/>
  <c r="AF323" i="70"/>
  <c r="AG323" i="70" s="1"/>
  <c r="Q372" i="70"/>
  <c r="BC362" i="170" s="1"/>
  <c r="AL380" i="70"/>
  <c r="AM380" i="70" s="1"/>
  <c r="P381" i="70"/>
  <c r="BB370" i="170" s="1"/>
  <c r="P383" i="70"/>
  <c r="BB372" i="170" s="1"/>
  <c r="AL382" i="70"/>
  <c r="AM382" i="70" s="1"/>
  <c r="AP384" i="70"/>
  <c r="AQ384" i="70" s="1"/>
  <c r="AS429" i="170"/>
  <c r="AJ487" i="70"/>
  <c r="AK487" i="70" s="1"/>
  <c r="Q488" i="70"/>
  <c r="BC475" i="170" s="1"/>
  <c r="AP507" i="70"/>
  <c r="AQ507" i="70" s="1"/>
  <c r="R518" i="70"/>
  <c r="BD502" i="170" s="1"/>
  <c r="AH511" i="70"/>
  <c r="AI511" i="70" s="1"/>
  <c r="AD512" i="70"/>
  <c r="AE512" i="70" s="1"/>
  <c r="AL512" i="70"/>
  <c r="AM512" i="70" s="1"/>
  <c r="Q533" i="70"/>
  <c r="BC517" i="170" s="1"/>
  <c r="AL532" i="70"/>
  <c r="AM532" i="70" s="1"/>
  <c r="AP550" i="70"/>
  <c r="AQ550" i="70" s="1"/>
  <c r="AW543" i="170"/>
  <c r="L632" i="70"/>
  <c r="AX616" i="170" s="1"/>
  <c r="AJ627" i="70"/>
  <c r="AK627" i="70" s="1"/>
  <c r="P628" i="70"/>
  <c r="V641" i="70"/>
  <c r="AN640" i="70"/>
  <c r="O672" i="70"/>
  <c r="BA656" i="170" s="1"/>
  <c r="Q670" i="70"/>
  <c r="BC654" i="170" s="1"/>
  <c r="P706" i="70"/>
  <c r="BB690" i="170" s="1"/>
  <c r="AJ705" i="70"/>
  <c r="AK705" i="70" s="1"/>
  <c r="AF759" i="70"/>
  <c r="AG759" i="70" s="1"/>
  <c r="AH810" i="70"/>
  <c r="AI810" i="70" s="1"/>
  <c r="L110" i="23"/>
  <c r="AD12" i="70"/>
  <c r="AE12" i="70" s="1"/>
  <c r="AL12" i="70"/>
  <c r="AM12" i="70" s="1"/>
  <c r="AJ14" i="70"/>
  <c r="AK14" i="70" s="1"/>
  <c r="P19" i="70"/>
  <c r="P37" i="70"/>
  <c r="BB30" i="170" s="1"/>
  <c r="AJ75" i="70"/>
  <c r="AK75" i="70" s="1"/>
  <c r="AL78" i="70"/>
  <c r="AM78" i="70" s="1"/>
  <c r="AH82" i="70"/>
  <c r="L105" i="70"/>
  <c r="AX96" i="170" s="1"/>
  <c r="P92" i="70"/>
  <c r="BB84" i="170" s="1"/>
  <c r="U105" i="70"/>
  <c r="BG96" i="170" s="1"/>
  <c r="Q93" i="70"/>
  <c r="BC85" i="170" s="1"/>
  <c r="AM93" i="70"/>
  <c r="AL93" i="70"/>
  <c r="AJ100" i="70"/>
  <c r="AD102" i="70"/>
  <c r="AE102" i="70" s="1"/>
  <c r="P103" i="70"/>
  <c r="BB94" i="170" s="1"/>
  <c r="AR116" i="70"/>
  <c r="AS116" i="70" s="1"/>
  <c r="AD118" i="70"/>
  <c r="AE118" i="70" s="1"/>
  <c r="AL118" i="70"/>
  <c r="AM118" i="70" s="1"/>
  <c r="AK120" i="70"/>
  <c r="AD120" i="70"/>
  <c r="AL120" i="70"/>
  <c r="AH123" i="70"/>
  <c r="AH124" i="70"/>
  <c r="AI124" i="70" s="1"/>
  <c r="AI125" i="70"/>
  <c r="P126" i="70"/>
  <c r="BB116" i="170" s="1"/>
  <c r="AS120" i="170"/>
  <c r="AV131" i="170"/>
  <c r="T159" i="70"/>
  <c r="BF149" i="170" s="1"/>
  <c r="AL156" i="70"/>
  <c r="AM156" i="70" s="1"/>
  <c r="AW161" i="170"/>
  <c r="Q179" i="70"/>
  <c r="BC169" i="170" s="1"/>
  <c r="AV173" i="170"/>
  <c r="P190" i="70"/>
  <c r="BB180" i="170" s="1"/>
  <c r="AE214" i="70"/>
  <c r="AK216" i="70"/>
  <c r="O218" i="70"/>
  <c r="BA208" i="170" s="1"/>
  <c r="S230" i="70"/>
  <c r="BE220" i="170" s="1"/>
  <c r="AR218" i="70"/>
  <c r="AS218" i="70" s="1"/>
  <c r="AP223" i="70"/>
  <c r="AQ223" i="70" s="1"/>
  <c r="AJ226" i="70"/>
  <c r="P259" i="70"/>
  <c r="BB249" i="170" s="1"/>
  <c r="AL258" i="70"/>
  <c r="AM258" i="70" s="1"/>
  <c r="P275" i="70"/>
  <c r="BB265" i="170" s="1"/>
  <c r="L288" i="70"/>
  <c r="AX278" i="170" s="1"/>
  <c r="AF281" i="70"/>
  <c r="AG281" i="70"/>
  <c r="AJ301" i="70"/>
  <c r="AK301" i="70" s="1"/>
  <c r="Q308" i="70"/>
  <c r="BC298" i="170" s="1"/>
  <c r="N331" i="70"/>
  <c r="AZ321" i="170" s="1"/>
  <c r="AL324" i="70"/>
  <c r="AM324" i="70" s="1"/>
  <c r="L331" i="70"/>
  <c r="AX321" i="170" s="1"/>
  <c r="AD373" i="70"/>
  <c r="AE373" i="70" s="1"/>
  <c r="AL373" i="70"/>
  <c r="AM373" i="70" s="1"/>
  <c r="Q377" i="70"/>
  <c r="BC366" i="170" s="1"/>
  <c r="AH389" i="70"/>
  <c r="AI389" i="70" s="1"/>
  <c r="AD413" i="70"/>
  <c r="AE413" i="70" s="1"/>
  <c r="N438" i="70"/>
  <c r="AZ427" i="170" s="1"/>
  <c r="AL426" i="70"/>
  <c r="AM426" i="70" s="1"/>
  <c r="O438" i="70"/>
  <c r="BA427" i="170" s="1"/>
  <c r="P435" i="70"/>
  <c r="BB424" i="170" s="1"/>
  <c r="AL434" i="70"/>
  <c r="AM434" i="70" s="1"/>
  <c r="AR429" i="170"/>
  <c r="AD437" i="70"/>
  <c r="AE437" i="70" s="1"/>
  <c r="Q453" i="70"/>
  <c r="BC440" i="170" s="1"/>
  <c r="AJ452" i="70"/>
  <c r="AK452" i="70" s="1"/>
  <c r="AL470" i="70"/>
  <c r="AM470" i="70" s="1"/>
  <c r="AF497" i="70"/>
  <c r="AG497" i="70" s="1"/>
  <c r="AL498" i="70"/>
  <c r="AM498" i="70" s="1"/>
  <c r="P499" i="70"/>
  <c r="BB485" i="170" s="1"/>
  <c r="AL516" i="70"/>
  <c r="AM516" i="70" s="1"/>
  <c r="P517" i="70"/>
  <c r="BB501" i="170" s="1"/>
  <c r="AJ600" i="70"/>
  <c r="AK600" i="70" s="1"/>
  <c r="Q631" i="70"/>
  <c r="AJ630" i="70"/>
  <c r="AK630" i="70" s="1"/>
  <c r="AD666" i="70"/>
  <c r="AE666" i="70" s="1"/>
  <c r="Q667" i="70"/>
  <c r="BC651" i="170" s="1"/>
  <c r="AH211" i="70"/>
  <c r="AI211" i="70" s="1"/>
  <c r="AK215" i="70"/>
  <c r="AJ215" i="70"/>
  <c r="AS215" i="70"/>
  <c r="AR215" i="70"/>
  <c r="S218" i="70"/>
  <c r="BE208" i="170" s="1"/>
  <c r="AV220" i="170"/>
  <c r="AN236" i="70"/>
  <c r="W237" i="70"/>
  <c r="N288" i="70"/>
  <c r="AZ278" i="170" s="1"/>
  <c r="P279" i="70"/>
  <c r="BB269" i="170" s="1"/>
  <c r="AF307" i="70"/>
  <c r="AG307" i="70" s="1"/>
  <c r="AR315" i="70"/>
  <c r="AS315" i="70" s="1"/>
  <c r="U323" i="70"/>
  <c r="BG313" i="170" s="1"/>
  <c r="Q375" i="70"/>
  <c r="BC364" i="170" s="1"/>
  <c r="P378" i="70"/>
  <c r="BB367" i="170" s="1"/>
  <c r="AJ377" i="70"/>
  <c r="AK377" i="70" s="1"/>
  <c r="AH381" i="70"/>
  <c r="AI381" i="70" s="1"/>
  <c r="T417" i="70"/>
  <c r="BF406" i="170" s="1"/>
  <c r="AR403" i="70"/>
  <c r="AS403" i="70" s="1"/>
  <c r="U478" i="70"/>
  <c r="BG465" i="170" s="1"/>
  <c r="AV480" i="170"/>
  <c r="AJ541" i="70"/>
  <c r="P542" i="70"/>
  <c r="BB526" i="170" s="1"/>
  <c r="W581" i="70"/>
  <c r="AO580" i="70"/>
  <c r="AD611" i="70"/>
  <c r="AE611" i="70" s="1"/>
  <c r="AS605" i="170"/>
  <c r="O655" i="70"/>
  <c r="BA639" i="170" s="1"/>
  <c r="Q653" i="70"/>
  <c r="BC637" i="170" s="1"/>
  <c r="Q713" i="70"/>
  <c r="BC697" i="170" s="1"/>
  <c r="AJ712" i="70"/>
  <c r="AK712" i="70" s="1"/>
  <c r="AP735" i="70"/>
  <c r="AQ735" i="70"/>
  <c r="AF846" i="70"/>
  <c r="AG846" i="70" s="1"/>
  <c r="AJ1049" i="70"/>
  <c r="AK1049" i="70" s="1"/>
  <c r="P1050" i="70"/>
  <c r="BB1031" i="170" s="1"/>
  <c r="W1067" i="70"/>
  <c r="AO1066" i="70"/>
  <c r="N116" i="58"/>
  <c r="V17" i="23"/>
  <c r="N111" i="58"/>
  <c r="N195" i="58"/>
  <c r="AL15" i="70"/>
  <c r="AM15" i="70" s="1"/>
  <c r="Q20" i="70"/>
  <c r="AV24" i="170"/>
  <c r="AL65" i="70"/>
  <c r="AM65" i="70" s="1"/>
  <c r="AJ73" i="70"/>
  <c r="AK73" i="70" s="1"/>
  <c r="AH87" i="70"/>
  <c r="AI87" i="70" s="1"/>
  <c r="AH88" i="70"/>
  <c r="AI88" i="70" s="1"/>
  <c r="AE92" i="70"/>
  <c r="Q101" i="70"/>
  <c r="BC92" i="170" s="1"/>
  <c r="AK114" i="70"/>
  <c r="Q119" i="70"/>
  <c r="BC109" i="170" s="1"/>
  <c r="AF127" i="70"/>
  <c r="AG127" i="70" s="1"/>
  <c r="AV118" i="170"/>
  <c r="AU120" i="170"/>
  <c r="Q138" i="70"/>
  <c r="BC128" i="170" s="1"/>
  <c r="M159" i="70"/>
  <c r="AY149" i="170" s="1"/>
  <c r="S165" i="70"/>
  <c r="BE155" i="170" s="1"/>
  <c r="AJ161" i="70"/>
  <c r="AK161" i="70" s="1"/>
  <c r="O171" i="70"/>
  <c r="BA161" i="170" s="1"/>
  <c r="AI169" i="70"/>
  <c r="AF170" i="70"/>
  <c r="AG170" i="70" s="1"/>
  <c r="AF185" i="70"/>
  <c r="AG185" i="70" s="1"/>
  <c r="AL198" i="70"/>
  <c r="AM198" i="70" s="1"/>
  <c r="AQ212" i="70"/>
  <c r="AE216" i="70"/>
  <c r="AP228" i="70"/>
  <c r="AO236" i="70"/>
  <c r="AP259" i="70"/>
  <c r="AQ259" i="70" s="1"/>
  <c r="Q271" i="70"/>
  <c r="BC261" i="170" s="1"/>
  <c r="AL278" i="70"/>
  <c r="AM278" i="70" s="1"/>
  <c r="P282" i="70"/>
  <c r="BB272" i="170" s="1"/>
  <c r="AJ281" i="70"/>
  <c r="AH308" i="70"/>
  <c r="AI308" i="70" s="1"/>
  <c r="AF311" i="70"/>
  <c r="AG311" i="70" s="1"/>
  <c r="AD317" i="70"/>
  <c r="AE317" i="70" s="1"/>
  <c r="AP321" i="70"/>
  <c r="AQ321" i="70" s="1"/>
  <c r="AF363" i="70"/>
  <c r="AG363" i="70" s="1"/>
  <c r="Q376" i="70"/>
  <c r="BC365" i="170" s="1"/>
  <c r="AR387" i="70"/>
  <c r="AS387" i="70" s="1"/>
  <c r="R417" i="70"/>
  <c r="BD406" i="170" s="1"/>
  <c r="AU427" i="170"/>
  <c r="AF418" i="70"/>
  <c r="AG418" i="70" s="1"/>
  <c r="AP422" i="70"/>
  <c r="AN442" i="70"/>
  <c r="AO442" i="70" s="1"/>
  <c r="V446" i="70"/>
  <c r="BH433" i="170" s="1"/>
  <c r="AN443" i="70"/>
  <c r="AL464" i="70"/>
  <c r="AM464" i="70" s="1"/>
  <c r="AF467" i="70"/>
  <c r="AG467" i="70" s="1"/>
  <c r="AT467" i="170"/>
  <c r="Q471" i="70"/>
  <c r="BC458" i="170" s="1"/>
  <c r="AJ470" i="70"/>
  <c r="AK470" i="70" s="1"/>
  <c r="P477" i="70"/>
  <c r="BB464" i="170" s="1"/>
  <c r="AL476" i="70"/>
  <c r="AM476" i="70" s="1"/>
  <c r="AL482" i="70"/>
  <c r="AM482" i="70" s="1"/>
  <c r="T494" i="70"/>
  <c r="BF480" i="170" s="1"/>
  <c r="AF492" i="70"/>
  <c r="AG492" i="70" s="1"/>
  <c r="O494" i="70"/>
  <c r="BA480" i="170" s="1"/>
  <c r="Q500" i="70"/>
  <c r="BC486" i="170" s="1"/>
  <c r="AJ499" i="70"/>
  <c r="AK499" i="70" s="1"/>
  <c r="O506" i="70"/>
  <c r="BA491" i="170" s="1"/>
  <c r="AR508" i="70"/>
  <c r="AS508" i="70" s="1"/>
  <c r="O547" i="70"/>
  <c r="BA531" i="170" s="1"/>
  <c r="AF546" i="70"/>
  <c r="AG546" i="70" s="1"/>
  <c r="AP551" i="70"/>
  <c r="AQ551" i="70" s="1"/>
  <c r="AP577" i="70"/>
  <c r="AQ577" i="70" s="1"/>
  <c r="AN580" i="70"/>
  <c r="AD604" i="70"/>
  <c r="AE604" i="70" s="1"/>
  <c r="AR605" i="170"/>
  <c r="Q606" i="70"/>
  <c r="BC590" i="170" s="1"/>
  <c r="M612" i="70"/>
  <c r="AY596" i="170" s="1"/>
  <c r="AJ605" i="70"/>
  <c r="AK605" i="70" s="1"/>
  <c r="AJ663" i="70"/>
  <c r="AK663" i="70" s="1"/>
  <c r="Q664" i="70"/>
  <c r="BC648" i="170" s="1"/>
  <c r="M666" i="70"/>
  <c r="AY650" i="170" s="1"/>
  <c r="Q671" i="70"/>
  <c r="BC655" i="170" s="1"/>
  <c r="AF704" i="70"/>
  <c r="AG704" i="70" s="1"/>
  <c r="AV744" i="170"/>
  <c r="AH739" i="70"/>
  <c r="AI739" i="70" s="1"/>
  <c r="AL740" i="70"/>
  <c r="AM740" i="70" s="1"/>
  <c r="P741" i="70"/>
  <c r="BB725" i="170" s="1"/>
  <c r="AJ744" i="70"/>
  <c r="AK744" i="70" s="1"/>
  <c r="Q745" i="70"/>
  <c r="BC729" i="170" s="1"/>
  <c r="R110" i="23"/>
  <c r="AL23" i="70"/>
  <c r="AM23" i="70" s="1"/>
  <c r="AH37" i="70"/>
  <c r="AI37" i="70" s="1"/>
  <c r="AL40" i="70"/>
  <c r="AM40" i="70" s="1"/>
  <c r="AL64" i="70"/>
  <c r="AM64" i="70" s="1"/>
  <c r="AL75" i="70"/>
  <c r="AM75" i="70" s="1"/>
  <c r="AH96" i="70"/>
  <c r="AI96" i="70" s="1"/>
  <c r="N171" i="70"/>
  <c r="AZ161" i="170" s="1"/>
  <c r="AJ180" i="70"/>
  <c r="AK180" i="70" s="1"/>
  <c r="P181" i="70"/>
  <c r="BB171" i="170" s="1"/>
  <c r="AM214" i="70"/>
  <c r="AL214" i="70"/>
  <c r="AR263" i="70"/>
  <c r="AS263" i="70" s="1"/>
  <c r="AL403" i="70"/>
  <c r="AM403" i="70" s="1"/>
  <c r="AS422" i="70"/>
  <c r="U438" i="70"/>
  <c r="BG427" i="170" s="1"/>
  <c r="AR422" i="70"/>
  <c r="AT427" i="170"/>
  <c r="AR451" i="70"/>
  <c r="AS451" i="70" s="1"/>
  <c r="Q454" i="70"/>
  <c r="BC441" i="170" s="1"/>
  <c r="AJ453" i="70"/>
  <c r="AK453" i="70" s="1"/>
  <c r="AV455" i="170"/>
  <c r="AH461" i="70"/>
  <c r="AI461" i="70" s="1"/>
  <c r="T478" i="70"/>
  <c r="BF465" i="170" s="1"/>
  <c r="AR482" i="70"/>
  <c r="AS482" i="70" s="1"/>
  <c r="U494" i="70"/>
  <c r="BG480" i="170" s="1"/>
  <c r="Q501" i="70"/>
  <c r="BC487" i="170" s="1"/>
  <c r="AD506" i="70"/>
  <c r="AE506" i="70" s="1"/>
  <c r="U518" i="70"/>
  <c r="BG502" i="170" s="1"/>
  <c r="AJ513" i="70"/>
  <c r="AK513" i="70" s="1"/>
  <c r="Q515" i="70"/>
  <c r="BC499" i="170" s="1"/>
  <c r="AD523" i="70"/>
  <c r="AE523" i="70" s="1"/>
  <c r="AL523" i="70"/>
  <c r="AM523" i="70" s="1"/>
  <c r="Q524" i="70"/>
  <c r="BC508" i="170" s="1"/>
  <c r="Q527" i="70"/>
  <c r="BC511" i="170" s="1"/>
  <c r="AL525" i="70"/>
  <c r="AM525" i="70" s="1"/>
  <c r="P528" i="70"/>
  <c r="BB512" i="170" s="1"/>
  <c r="AL527" i="70"/>
  <c r="AM527" i="70" s="1"/>
  <c r="P757" i="70"/>
  <c r="BB741" i="170" s="1"/>
  <c r="AJ756" i="70"/>
  <c r="AK756" i="70" s="1"/>
  <c r="AJ1007" i="70"/>
  <c r="AK1007" i="70" s="1"/>
  <c r="P1008" i="70"/>
  <c r="BB989" i="170" s="1"/>
  <c r="L212" i="58"/>
  <c r="V18" i="23"/>
  <c r="M26" i="23"/>
  <c r="S26" i="23" s="1"/>
  <c r="AA10" i="70" s="1"/>
  <c r="J108" i="23"/>
  <c r="N108" i="23" s="1"/>
  <c r="AJ10" i="70"/>
  <c r="AK10" i="70" s="1"/>
  <c r="Q25" i="70"/>
  <c r="BC18" i="170" s="1"/>
  <c r="AP33" i="70"/>
  <c r="AQ33" i="70" s="1"/>
  <c r="Q76" i="70"/>
  <c r="BC68" i="170" s="1"/>
  <c r="AH79" i="70"/>
  <c r="AI79" i="70" s="1"/>
  <c r="P82" i="70"/>
  <c r="BB74" i="170" s="1"/>
  <c r="M91" i="70"/>
  <c r="AY83" i="170" s="1"/>
  <c r="Q92" i="70"/>
  <c r="BC84" i="170" s="1"/>
  <c r="Q97" i="70"/>
  <c r="BC89" i="170" s="1"/>
  <c r="Q104" i="70"/>
  <c r="BC95" i="170" s="1"/>
  <c r="AK103" i="70"/>
  <c r="L128" i="70"/>
  <c r="AX118" i="170" s="1"/>
  <c r="AW104" i="170"/>
  <c r="AF156" i="70"/>
  <c r="AG156" i="70" s="1"/>
  <c r="N159" i="70"/>
  <c r="AZ149" i="170" s="1"/>
  <c r="AF162" i="70"/>
  <c r="AG162" i="70" s="1"/>
  <c r="AM165" i="70"/>
  <c r="AH166" i="70"/>
  <c r="AI166" i="70" s="1"/>
  <c r="AV161" i="170"/>
  <c r="AJ167" i="70"/>
  <c r="AK167" i="70" s="1"/>
  <c r="R171" i="70"/>
  <c r="BD161" i="170" s="1"/>
  <c r="AL180" i="70"/>
  <c r="AM180" i="70" s="1"/>
  <c r="N183" i="70"/>
  <c r="AZ173" i="170" s="1"/>
  <c r="L183" i="70"/>
  <c r="AX173" i="170" s="1"/>
  <c r="AL199" i="70"/>
  <c r="AM199" i="70" s="1"/>
  <c r="P200" i="70"/>
  <c r="BB190" i="170" s="1"/>
  <c r="N218" i="70"/>
  <c r="AZ208" i="170" s="1"/>
  <c r="Q219" i="70"/>
  <c r="M230" i="70"/>
  <c r="AY220" i="170" s="1"/>
  <c r="Q224" i="70"/>
  <c r="BC214" i="170" s="1"/>
  <c r="AL228" i="70"/>
  <c r="L230" i="70"/>
  <c r="AX220" i="170" s="1"/>
  <c r="AP268" i="70"/>
  <c r="AQ268" i="70" s="1"/>
  <c r="Q286" i="70"/>
  <c r="BC276" i="170" s="1"/>
  <c r="AJ285" i="70"/>
  <c r="AK285" i="70" s="1"/>
  <c r="R288" i="70"/>
  <c r="BD278" i="170" s="1"/>
  <c r="P292" i="70"/>
  <c r="BB282" i="170" s="1"/>
  <c r="AJ291" i="70"/>
  <c r="AK291" i="70" s="1"/>
  <c r="AJ302" i="70"/>
  <c r="AK302" i="70" s="1"/>
  <c r="O323" i="70"/>
  <c r="BA313" i="170" s="1"/>
  <c r="AH317" i="70"/>
  <c r="AI317" i="70" s="1"/>
  <c r="Q324" i="70"/>
  <c r="BC314" i="170" s="1"/>
  <c r="AL372" i="70"/>
  <c r="AM372" i="70" s="1"/>
  <c r="AH376" i="70"/>
  <c r="AI376" i="70" s="1"/>
  <c r="AH378" i="70"/>
  <c r="AI378" i="70" s="1"/>
  <c r="AH382" i="70"/>
  <c r="AI382" i="70" s="1"/>
  <c r="AI383" i="70"/>
  <c r="AH383" i="70"/>
  <c r="AD384" i="70"/>
  <c r="AE384" i="70" s="1"/>
  <c r="AL384" i="70"/>
  <c r="AM384" i="70" s="1"/>
  <c r="BC379" i="170"/>
  <c r="AL389" i="70"/>
  <c r="AM389" i="70" s="1"/>
  <c r="AD396" i="70"/>
  <c r="AE396" i="70" s="1"/>
  <c r="AL396" i="70"/>
  <c r="AM396" i="70" s="1"/>
  <c r="O417" i="70"/>
  <c r="BA406" i="170" s="1"/>
  <c r="R438" i="70"/>
  <c r="BD427" i="170" s="1"/>
  <c r="T438" i="70"/>
  <c r="BF427" i="170" s="1"/>
  <c r="AJ454" i="70"/>
  <c r="AK454" i="70" s="1"/>
  <c r="Q467" i="70"/>
  <c r="BC454" i="170" s="1"/>
  <c r="AJ466" i="70"/>
  <c r="AK466" i="70" s="1"/>
  <c r="AF474" i="70"/>
  <c r="AF483" i="70"/>
  <c r="AG483" i="70" s="1"/>
  <c r="AF485" i="70"/>
  <c r="AG485" i="70" s="1"/>
  <c r="AH500" i="70"/>
  <c r="AI500" i="70" s="1"/>
  <c r="P509" i="70"/>
  <c r="BB494" i="170" s="1"/>
  <c r="AJ508" i="70"/>
  <c r="AK508" i="70" s="1"/>
  <c r="L518" i="70"/>
  <c r="AX502" i="170" s="1"/>
  <c r="P513" i="70"/>
  <c r="BB498" i="170" s="1"/>
  <c r="AJ512" i="70"/>
  <c r="AK512" i="70" s="1"/>
  <c r="AR512" i="70"/>
  <c r="AS512" i="70" s="1"/>
  <c r="AU504" i="170"/>
  <c r="Q575" i="70"/>
  <c r="AJ574" i="70"/>
  <c r="AK574" i="70" s="1"/>
  <c r="P577" i="70"/>
  <c r="AJ576" i="70"/>
  <c r="AK576" i="70" s="1"/>
  <c r="AR707" i="70"/>
  <c r="AS707" i="70" s="1"/>
  <c r="AH710" i="70"/>
  <c r="AI710" i="70" s="1"/>
  <c r="AD738" i="70"/>
  <c r="AE738" i="70" s="1"/>
  <c r="AH790" i="70"/>
  <c r="AI790" i="70" s="1"/>
  <c r="AV778" i="170"/>
  <c r="L806" i="70"/>
  <c r="AX790" i="170" s="1"/>
  <c r="AJ802" i="70"/>
  <c r="AK802" i="70" s="1"/>
  <c r="P803" i="70"/>
  <c r="BB787" i="170" s="1"/>
  <c r="A3" i="110"/>
  <c r="A3" i="56"/>
  <c r="A3" i="57"/>
  <c r="S21" i="70"/>
  <c r="M1194" i="70"/>
  <c r="AY1170" i="170" s="1"/>
  <c r="Q44" i="70"/>
  <c r="BC37" i="170" s="1"/>
  <c r="AW83" i="170"/>
  <c r="O105" i="70"/>
  <c r="BA96" i="170" s="1"/>
  <c r="AL159" i="70"/>
  <c r="T186" i="70"/>
  <c r="BF176" i="170" s="1"/>
  <c r="P207" i="70"/>
  <c r="L218" i="70"/>
  <c r="AX208" i="170" s="1"/>
  <c r="Q223" i="70"/>
  <c r="BC213" i="170" s="1"/>
  <c r="AP227" i="70"/>
  <c r="AQ227" i="70" s="1"/>
  <c r="Q234" i="70"/>
  <c r="BC224" i="170" s="1"/>
  <c r="AM283" i="70"/>
  <c r="Q284" i="70"/>
  <c r="BC274" i="170" s="1"/>
  <c r="Q316" i="70"/>
  <c r="BC306" i="170" s="1"/>
  <c r="AW465" i="170"/>
  <c r="AJ476" i="70"/>
  <c r="AK476" i="70" s="1"/>
  <c r="Q477" i="70"/>
  <c r="BC464" i="170" s="1"/>
  <c r="AL489" i="70"/>
  <c r="AM489" i="70" s="1"/>
  <c r="P491" i="70"/>
  <c r="BB477" i="170" s="1"/>
  <c r="Q504" i="70"/>
  <c r="BC489" i="170" s="1"/>
  <c r="O518" i="70"/>
  <c r="BA502" i="170" s="1"/>
  <c r="AL506" i="70"/>
  <c r="AM506" i="70" s="1"/>
  <c r="AP1063" i="70"/>
  <c r="AQ1063" i="70" s="1"/>
  <c r="V22" i="23"/>
  <c r="Q37" i="70"/>
  <c r="BC30" i="170" s="1"/>
  <c r="AK44" i="70"/>
  <c r="P73" i="70"/>
  <c r="BB65" i="170" s="1"/>
  <c r="AE74" i="70"/>
  <c r="Q82" i="70"/>
  <c r="BC74" i="170" s="1"/>
  <c r="Q83" i="70"/>
  <c r="BC75" i="170" s="1"/>
  <c r="Q89" i="70"/>
  <c r="BC81" i="170" s="1"/>
  <c r="Q95" i="70"/>
  <c r="BC87" i="170" s="1"/>
  <c r="AG100" i="70"/>
  <c r="AL108" i="70"/>
  <c r="AM108" i="70" s="1"/>
  <c r="P116" i="70"/>
  <c r="BB106" i="170" s="1"/>
  <c r="AH119" i="70"/>
  <c r="AI119" i="70" s="1"/>
  <c r="P125" i="70"/>
  <c r="BB115" i="170" s="1"/>
  <c r="AP125" i="70"/>
  <c r="AI138" i="70"/>
  <c r="P140" i="70"/>
  <c r="BB130" i="170" s="1"/>
  <c r="Q155" i="70"/>
  <c r="BC145" i="170" s="1"/>
  <c r="AD157" i="70"/>
  <c r="AE157" i="70" s="1"/>
  <c r="AL157" i="70"/>
  <c r="AM157" i="70" s="1"/>
  <c r="U171" i="70"/>
  <c r="BG161" i="170" s="1"/>
  <c r="AP169" i="70"/>
  <c r="AQ169" i="70" s="1"/>
  <c r="AH178" i="70"/>
  <c r="AI178" i="70" s="1"/>
  <c r="AJ181" i="70"/>
  <c r="AK181" i="70" s="1"/>
  <c r="AH183" i="70"/>
  <c r="AI183" i="70" s="1"/>
  <c r="N186" i="70"/>
  <c r="AZ176" i="170" s="1"/>
  <c r="AW176" i="170"/>
  <c r="P194" i="70"/>
  <c r="BB184" i="170" s="1"/>
  <c r="AP198" i="70"/>
  <c r="AQ198" i="70" s="1"/>
  <c r="P202" i="70"/>
  <c r="BB192" i="170" s="1"/>
  <c r="AJ200" i="70"/>
  <c r="AK200" i="70" s="1"/>
  <c r="AR200" i="70"/>
  <c r="AS200" i="70" s="1"/>
  <c r="AF206" i="70"/>
  <c r="AG206" i="70" s="1"/>
  <c r="P211" i="70"/>
  <c r="BB201" i="170" s="1"/>
  <c r="Q212" i="70"/>
  <c r="BC202" i="170" s="1"/>
  <c r="AL211" i="70"/>
  <c r="AM211" i="70" s="1"/>
  <c r="Q213" i="70"/>
  <c r="BC203" i="170" s="1"/>
  <c r="AK212" i="70"/>
  <c r="Q216" i="70"/>
  <c r="BC206" i="170" s="1"/>
  <c r="AR216" i="70"/>
  <c r="P223" i="70"/>
  <c r="BB213" i="170" s="1"/>
  <c r="AJ224" i="70"/>
  <c r="P225" i="70"/>
  <c r="BB215" i="170" s="1"/>
  <c r="Q228" i="70"/>
  <c r="BC218" i="170" s="1"/>
  <c r="N230" i="70"/>
  <c r="AZ220" i="170" s="1"/>
  <c r="AL233" i="70"/>
  <c r="AM233" i="70" s="1"/>
  <c r="AH257" i="70"/>
  <c r="AI257" i="70" s="1"/>
  <c r="AV278" i="170"/>
  <c r="AH278" i="70"/>
  <c r="AI278" i="70" s="1"/>
  <c r="S288" i="70"/>
  <c r="BE278" i="170" s="1"/>
  <c r="AJ315" i="70"/>
  <c r="AK315" i="70" s="1"/>
  <c r="AT313" i="170"/>
  <c r="AF315" i="70"/>
  <c r="AG315" i="70" s="1"/>
  <c r="AP317" i="70"/>
  <c r="AQ317" i="70" s="1"/>
  <c r="P363" i="70"/>
  <c r="BB353" i="170" s="1"/>
  <c r="AJ362" i="70"/>
  <c r="AK362" i="70" s="1"/>
  <c r="AJ376" i="70"/>
  <c r="AK376" i="70" s="1"/>
  <c r="P377" i="70"/>
  <c r="BB366" i="170" s="1"/>
  <c r="AJ378" i="70"/>
  <c r="AK378" i="70" s="1"/>
  <c r="P379" i="70"/>
  <c r="BB368" i="170" s="1"/>
  <c r="AJ387" i="70"/>
  <c r="AK387" i="70" s="1"/>
  <c r="P388" i="70"/>
  <c r="BB377" i="170" s="1"/>
  <c r="P406" i="70"/>
  <c r="BB395" i="170" s="1"/>
  <c r="AL405" i="70"/>
  <c r="AM405" i="70" s="1"/>
  <c r="AD435" i="70"/>
  <c r="AE435" i="70" s="1"/>
  <c r="AL435" i="70"/>
  <c r="AM435" i="70" s="1"/>
  <c r="P450" i="70"/>
  <c r="BB437" i="170" s="1"/>
  <c r="AL449" i="70"/>
  <c r="AM449" i="70" s="1"/>
  <c r="AH450" i="70"/>
  <c r="AI450" i="70" s="1"/>
  <c r="M459" i="70"/>
  <c r="AY446" i="170" s="1"/>
  <c r="Q487" i="70"/>
  <c r="BC474" i="170" s="1"/>
  <c r="AJ486" i="70"/>
  <c r="AK486" i="70" s="1"/>
  <c r="AF489" i="70"/>
  <c r="AG489" i="70" s="1"/>
  <c r="AD491" i="70"/>
  <c r="AE491" i="70" s="1"/>
  <c r="AL495" i="70"/>
  <c r="AM495" i="70" s="1"/>
  <c r="AH498" i="70"/>
  <c r="AI498" i="70" s="1"/>
  <c r="AP527" i="70"/>
  <c r="AQ527" i="70" s="1"/>
  <c r="AN582" i="70"/>
  <c r="W583" i="70"/>
  <c r="BI567" i="170" s="1"/>
  <c r="AO582" i="70"/>
  <c r="V635" i="70"/>
  <c r="BH619" i="170" s="1"/>
  <c r="AN634" i="70"/>
  <c r="P665" i="70"/>
  <c r="BB649" i="170" s="1"/>
  <c r="AJ664" i="70"/>
  <c r="AK664" i="70" s="1"/>
  <c r="AF711" i="70"/>
  <c r="AG711" i="70" s="1"/>
  <c r="P725" i="70"/>
  <c r="BB709" i="170" s="1"/>
  <c r="AJ724" i="70"/>
  <c r="AK724" i="70" s="1"/>
  <c r="Q736" i="70"/>
  <c r="BC720" i="170" s="1"/>
  <c r="AJ735" i="70"/>
  <c r="AK735" i="70" s="1"/>
  <c r="M21" i="70"/>
  <c r="Q109" i="70"/>
  <c r="BC100" i="170" s="1"/>
  <c r="S67" i="70"/>
  <c r="AH116" i="70"/>
  <c r="AI116" i="70" s="1"/>
  <c r="AD117" i="70"/>
  <c r="AE117" i="70" s="1"/>
  <c r="AP119" i="70"/>
  <c r="AH137" i="70"/>
  <c r="AI137" i="70" s="1"/>
  <c r="AP160" i="70"/>
  <c r="AQ160" i="70" s="1"/>
  <c r="AP168" i="70"/>
  <c r="AQ168" i="70" s="1"/>
  <c r="AJ184" i="70"/>
  <c r="AK184" i="70" s="1"/>
  <c r="AR184" i="70"/>
  <c r="AS184" i="70" s="1"/>
  <c r="AH193" i="70"/>
  <c r="AI193" i="70" s="1"/>
  <c r="AH204" i="70"/>
  <c r="AI204" i="70" s="1"/>
  <c r="AJ212" i="70"/>
  <c r="AR212" i="70"/>
  <c r="Q215" i="70"/>
  <c r="BC205" i="170" s="1"/>
  <c r="P234" i="70"/>
  <c r="BB224" i="170" s="1"/>
  <c r="AK235" i="70"/>
  <c r="Q236" i="70"/>
  <c r="BC226" i="170" s="1"/>
  <c r="AJ259" i="70"/>
  <c r="AK259" i="70" s="1"/>
  <c r="Q265" i="70"/>
  <c r="BC255" i="170" s="1"/>
  <c r="P271" i="70"/>
  <c r="BB261" i="170" s="1"/>
  <c r="P280" i="70"/>
  <c r="BB270" i="170" s="1"/>
  <c r="S262" i="70"/>
  <c r="BE252" i="170" s="1"/>
  <c r="Q309" i="70"/>
  <c r="BC299" i="170" s="1"/>
  <c r="Q322" i="70"/>
  <c r="BC312" i="170" s="1"/>
  <c r="AV313" i="170"/>
  <c r="AD323" i="70"/>
  <c r="AE323" i="70" s="1"/>
  <c r="AL323" i="70"/>
  <c r="AM323" i="70" s="1"/>
  <c r="AU321" i="170"/>
  <c r="AH333" i="70"/>
  <c r="AI333" i="70" s="1"/>
  <c r="AS356" i="170"/>
  <c r="AR363" i="70"/>
  <c r="AS363" i="70" s="1"/>
  <c r="T366" i="70"/>
  <c r="BF356" i="170" s="1"/>
  <c r="AJ371" i="70"/>
  <c r="AK371" i="70" s="1"/>
  <c r="P372" i="70"/>
  <c r="BB362" i="170" s="1"/>
  <c r="AJ375" i="70"/>
  <c r="AK375" i="70" s="1"/>
  <c r="Q388" i="70"/>
  <c r="BC377" i="170" s="1"/>
  <c r="AP389" i="70"/>
  <c r="AQ389" i="70" s="1"/>
  <c r="AL390" i="70"/>
  <c r="AM390" i="70" s="1"/>
  <c r="AL392" i="70"/>
  <c r="AM392" i="70" s="1"/>
  <c r="Q427" i="70"/>
  <c r="BC416" i="170" s="1"/>
  <c r="AH435" i="70"/>
  <c r="AI435" i="70" s="1"/>
  <c r="AH451" i="70"/>
  <c r="AI451" i="70" s="1"/>
  <c r="N468" i="70"/>
  <c r="AZ455" i="170" s="1"/>
  <c r="P460" i="70"/>
  <c r="BB447" i="170" s="1"/>
  <c r="AL459" i="70"/>
  <c r="AM459" i="70" s="1"/>
  <c r="AS467" i="170"/>
  <c r="Q469" i="70"/>
  <c r="BC456" i="170" s="1"/>
  <c r="AJ468" i="70"/>
  <c r="AK468" i="70" s="1"/>
  <c r="AR476" i="70"/>
  <c r="AS476" i="70" s="1"/>
  <c r="S494" i="70"/>
  <c r="BE480" i="170" s="1"/>
  <c r="AH484" i="70"/>
  <c r="AI484" i="70" s="1"/>
  <c r="AR497" i="70"/>
  <c r="AS497" i="70" s="1"/>
  <c r="AH507" i="70"/>
  <c r="AI507" i="70" s="1"/>
  <c r="AP525" i="70"/>
  <c r="AQ525" i="70" s="1"/>
  <c r="AF529" i="70"/>
  <c r="AG529" i="70" s="1"/>
  <c r="AJ537" i="70"/>
  <c r="AK537" i="70" s="1"/>
  <c r="M547" i="70"/>
  <c r="AY531" i="170" s="1"/>
  <c r="AL538" i="70"/>
  <c r="AM538" i="70" s="1"/>
  <c r="P539" i="70"/>
  <c r="BB523" i="170" s="1"/>
  <c r="AR539" i="70"/>
  <c r="AS539" i="70" s="1"/>
  <c r="AW531" i="170"/>
  <c r="N559" i="70"/>
  <c r="AZ543" i="170" s="1"/>
  <c r="AL549" i="70"/>
  <c r="AM549" i="70" s="1"/>
  <c r="P550" i="70"/>
  <c r="BB534" i="170" s="1"/>
  <c r="P558" i="70"/>
  <c r="BB542" i="170" s="1"/>
  <c r="AJ557" i="70"/>
  <c r="AK557" i="70" s="1"/>
  <c r="AF558" i="70"/>
  <c r="AG558" i="70" s="1"/>
  <c r="AU548" i="170"/>
  <c r="Q561" i="70"/>
  <c r="AJ559" i="70"/>
  <c r="AK559" i="70" s="1"/>
  <c r="AR610" i="70"/>
  <c r="AS610" i="70" s="1"/>
  <c r="AF614" i="70"/>
  <c r="AG614" i="70" s="1"/>
  <c r="S632" i="70"/>
  <c r="BE616" i="170" s="1"/>
  <c r="AL663" i="70"/>
  <c r="AM663" i="70" s="1"/>
  <c r="N666" i="70"/>
  <c r="AZ650" i="170" s="1"/>
  <c r="P664" i="70"/>
  <c r="BB648" i="170" s="1"/>
  <c r="AF671" i="70"/>
  <c r="AG671" i="70" s="1"/>
  <c r="AU658" i="170"/>
  <c r="AH714" i="70"/>
  <c r="AI714" i="70" s="1"/>
  <c r="AF727" i="70"/>
  <c r="AG727" i="70" s="1"/>
  <c r="P728" i="70"/>
  <c r="BB712" i="170" s="1"/>
  <c r="AF757" i="70"/>
  <c r="AG757" i="70" s="1"/>
  <c r="AF918" i="70"/>
  <c r="AG918" i="70" s="1"/>
  <c r="AL939" i="70"/>
  <c r="AM939" i="70" s="1"/>
  <c r="P940" i="70"/>
  <c r="BB922" i="170" s="1"/>
  <c r="N942" i="70"/>
  <c r="AZ924" i="170" s="1"/>
  <c r="AD167" i="70"/>
  <c r="AE167" i="70" s="1"/>
  <c r="AL167" i="70"/>
  <c r="AM167" i="70" s="1"/>
  <c r="AF183" i="70"/>
  <c r="AG183" i="70" s="1"/>
  <c r="U178" i="70"/>
  <c r="AP200" i="70"/>
  <c r="AQ200" i="70" s="1"/>
  <c r="AF211" i="70"/>
  <c r="AG211" i="70" s="1"/>
  <c r="AJ214" i="70"/>
  <c r="AR214" i="70"/>
  <c r="AS280" i="70"/>
  <c r="AH285" i="70"/>
  <c r="AI285" i="70" s="1"/>
  <c r="T288" i="70"/>
  <c r="BF278" i="170" s="1"/>
  <c r="AH301" i="70"/>
  <c r="AI301" i="70" s="1"/>
  <c r="AF317" i="70"/>
  <c r="AG317" i="70" s="1"/>
  <c r="AR321" i="70"/>
  <c r="AS321" i="70" s="1"/>
  <c r="AH324" i="70"/>
  <c r="AI324" i="70" s="1"/>
  <c r="AF328" i="70"/>
  <c r="AG328" i="70" s="1"/>
  <c r="Q334" i="70"/>
  <c r="BC324" i="170" s="1"/>
  <c r="AF372" i="70"/>
  <c r="AG372" i="70" s="1"/>
  <c r="AT300" i="170"/>
  <c r="Q382" i="70"/>
  <c r="BC371" i="170" s="1"/>
  <c r="AL381" i="70"/>
  <c r="AM381" i="70" s="1"/>
  <c r="P404" i="70"/>
  <c r="BB393" i="170" s="1"/>
  <c r="AJ403" i="70"/>
  <c r="AK403" i="70" s="1"/>
  <c r="P414" i="70"/>
  <c r="BB403" i="170" s="1"/>
  <c r="AJ413" i="70"/>
  <c r="AW427" i="170"/>
  <c r="AH418" i="70"/>
  <c r="AI418" i="70" s="1"/>
  <c r="AK422" i="70"/>
  <c r="AJ422" i="70"/>
  <c r="Q423" i="70"/>
  <c r="BC412" i="170" s="1"/>
  <c r="M438" i="70"/>
  <c r="AY427" i="170" s="1"/>
  <c r="AJ451" i="70"/>
  <c r="AK451" i="70" s="1"/>
  <c r="Q452" i="70"/>
  <c r="BC439" i="170" s="1"/>
  <c r="AQ459" i="70"/>
  <c r="S468" i="70"/>
  <c r="BE455" i="170" s="1"/>
  <c r="P483" i="70"/>
  <c r="BB470" i="170" s="1"/>
  <c r="L494" i="70"/>
  <c r="AX480" i="170" s="1"/>
  <c r="Q484" i="70"/>
  <c r="BC471" i="170" s="1"/>
  <c r="Q493" i="70"/>
  <c r="BC479" i="170" s="1"/>
  <c r="M506" i="70"/>
  <c r="AY491" i="170" s="1"/>
  <c r="AR494" i="70"/>
  <c r="AS494" i="70" s="1"/>
  <c r="AH499" i="70"/>
  <c r="AI499" i="70" s="1"/>
  <c r="AH529" i="70"/>
  <c r="AI529" i="70" s="1"/>
  <c r="AR532" i="70"/>
  <c r="AS532" i="70" s="1"/>
  <c r="Q552" i="70"/>
  <c r="BC536" i="170" s="1"/>
  <c r="R559" i="70"/>
  <c r="BD543" i="170" s="1"/>
  <c r="J1221" i="70"/>
  <c r="AH561" i="70"/>
  <c r="AI561" i="70" s="1"/>
  <c r="AL574" i="70"/>
  <c r="AM574" i="70" s="1"/>
  <c r="P575" i="70"/>
  <c r="W590" i="70"/>
  <c r="BI574" i="170" s="1"/>
  <c r="AN589" i="70"/>
  <c r="Q597" i="70"/>
  <c r="BC581" i="170" s="1"/>
  <c r="AV596" i="170"/>
  <c r="AH605" i="70"/>
  <c r="AI605" i="70" s="1"/>
  <c r="Q629" i="70"/>
  <c r="BC613" i="170" s="1"/>
  <c r="AJ628" i="70"/>
  <c r="AK628" i="70" s="1"/>
  <c r="AH699" i="70"/>
  <c r="AI699" i="70" s="1"/>
  <c r="AV703" i="170"/>
  <c r="Q715" i="70"/>
  <c r="BC699" i="170" s="1"/>
  <c r="Q729" i="70"/>
  <c r="BC713" i="170" s="1"/>
  <c r="AD750" i="70"/>
  <c r="AE750" i="70" s="1"/>
  <c r="AP811" i="70"/>
  <c r="AQ811" i="70" s="1"/>
  <c r="Q226" i="70"/>
  <c r="BC216" i="170" s="1"/>
  <c r="AM226" i="70"/>
  <c r="AL226" i="70"/>
  <c r="AP263" i="70"/>
  <c r="AQ263" i="70" s="1"/>
  <c r="AW321" i="170"/>
  <c r="T331" i="70"/>
  <c r="BF321" i="170" s="1"/>
  <c r="AT385" i="170"/>
  <c r="AP376" i="70"/>
  <c r="AQ376" i="70" s="1"/>
  <c r="AJ385" i="70"/>
  <c r="AK385" i="70" s="1"/>
  <c r="Q391" i="70"/>
  <c r="BC380" i="170" s="1"/>
  <c r="AV406" i="170"/>
  <c r="P436" i="70"/>
  <c r="BB425" i="170" s="1"/>
  <c r="AJ435" i="70"/>
  <c r="AK435" i="70" s="1"/>
  <c r="AW446" i="170"/>
  <c r="AL451" i="70"/>
  <c r="AM451" i="70" s="1"/>
  <c r="P452" i="70"/>
  <c r="BB439" i="170" s="1"/>
  <c r="AL483" i="70"/>
  <c r="AM483" i="70" s="1"/>
  <c r="P484" i="70"/>
  <c r="BB471" i="170" s="1"/>
  <c r="Q496" i="70"/>
  <c r="BC482" i="170" s="1"/>
  <c r="AF503" i="70"/>
  <c r="AG503" i="70" s="1"/>
  <c r="S506" i="70"/>
  <c r="BE491" i="170" s="1"/>
  <c r="AJ506" i="70"/>
  <c r="AK506" i="70" s="1"/>
  <c r="AH509" i="70"/>
  <c r="AI509" i="70" s="1"/>
  <c r="Q516" i="70"/>
  <c r="BC500" i="170" s="1"/>
  <c r="AJ515" i="70"/>
  <c r="AK515" i="70" s="1"/>
  <c r="M518" i="70"/>
  <c r="AY502" i="170" s="1"/>
  <c r="P533" i="70"/>
  <c r="BB517" i="170" s="1"/>
  <c r="AJ532" i="70"/>
  <c r="AK532" i="70" s="1"/>
  <c r="AD534" i="70"/>
  <c r="AE534" i="70" s="1"/>
  <c r="S547" i="70"/>
  <c r="BE531" i="170" s="1"/>
  <c r="AL543" i="70"/>
  <c r="AM543" i="70" s="1"/>
  <c r="P544" i="70"/>
  <c r="BB528" i="170" s="1"/>
  <c r="AL548" i="70"/>
  <c r="AM548" i="70" s="1"/>
  <c r="O559" i="70"/>
  <c r="BA543" i="170" s="1"/>
  <c r="P551" i="70"/>
  <c r="BB535" i="170" s="1"/>
  <c r="AJ550" i="70"/>
  <c r="AK550" i="70" s="1"/>
  <c r="AR573" i="70"/>
  <c r="AS573" i="70" s="1"/>
  <c r="AF576" i="70"/>
  <c r="AG576" i="70" s="1"/>
  <c r="V587" i="70"/>
  <c r="BH571" i="170" s="1"/>
  <c r="AN586" i="70"/>
  <c r="AR605" i="70"/>
  <c r="AS605" i="70" s="1"/>
  <c r="U612" i="70"/>
  <c r="BG596" i="170" s="1"/>
  <c r="P653" i="70"/>
  <c r="BB637" i="170" s="1"/>
  <c r="AJ652" i="70"/>
  <c r="AK652" i="70" s="1"/>
  <c r="AL716" i="70"/>
  <c r="AM716" i="70" s="1"/>
  <c r="P717" i="70"/>
  <c r="BB701" i="170" s="1"/>
  <c r="Q726" i="70"/>
  <c r="BC710" i="170" s="1"/>
  <c r="AJ725" i="70"/>
  <c r="AK725" i="70" s="1"/>
  <c r="Q731" i="70"/>
  <c r="BC715" i="170" s="1"/>
  <c r="AR737" i="70"/>
  <c r="AS737" i="70" s="1"/>
  <c r="AF743" i="70"/>
  <c r="AG743" i="70" s="1"/>
  <c r="AH755" i="70"/>
  <c r="AI755" i="70" s="1"/>
  <c r="AL836" i="70"/>
  <c r="AM836" i="70" s="1"/>
  <c r="P837" i="70"/>
  <c r="BB821" i="170" s="1"/>
  <c r="AD161" i="70"/>
  <c r="AE161" i="70" s="1"/>
  <c r="AL161" i="70"/>
  <c r="AM161" i="70" s="1"/>
  <c r="P163" i="70"/>
  <c r="BB153" i="170" s="1"/>
  <c r="P168" i="70"/>
  <c r="BB158" i="170" s="1"/>
  <c r="AD169" i="70"/>
  <c r="AE169" i="70" s="1"/>
  <c r="AL169" i="70"/>
  <c r="AM169" i="70" s="1"/>
  <c r="AJ206" i="70"/>
  <c r="AK206" i="70" s="1"/>
  <c r="AR206" i="70"/>
  <c r="AS206" i="70" s="1"/>
  <c r="AD226" i="70"/>
  <c r="Q229" i="70"/>
  <c r="BC219" i="170" s="1"/>
  <c r="AL257" i="70"/>
  <c r="AM257" i="70" s="1"/>
  <c r="Q259" i="70"/>
  <c r="BC249" i="170" s="1"/>
  <c r="AL268" i="70"/>
  <c r="AM268" i="70" s="1"/>
  <c r="AJ279" i="70"/>
  <c r="P308" i="70"/>
  <c r="BB298" i="170" s="1"/>
  <c r="AD308" i="70"/>
  <c r="AE308" i="70" s="1"/>
  <c r="AL308" i="70"/>
  <c r="AM308" i="70" s="1"/>
  <c r="P313" i="70"/>
  <c r="BB303" i="170" s="1"/>
  <c r="AJ311" i="70"/>
  <c r="AK311" i="70" s="1"/>
  <c r="AD313" i="70"/>
  <c r="AE313" i="70" s="1"/>
  <c r="AL313" i="70"/>
  <c r="AM313" i="70" s="1"/>
  <c r="AW313" i="170"/>
  <c r="AD321" i="70"/>
  <c r="AE321" i="70" s="1"/>
  <c r="AL321" i="70"/>
  <c r="AM321" i="70" s="1"/>
  <c r="AH372" i="70"/>
  <c r="AI372" i="70" s="1"/>
  <c r="AP381" i="70"/>
  <c r="AQ381" i="70" s="1"/>
  <c r="AU385" i="170"/>
  <c r="L417" i="70"/>
  <c r="AX406" i="170" s="1"/>
  <c r="S438" i="70"/>
  <c r="BE427" i="170" s="1"/>
  <c r="AF457" i="70"/>
  <c r="AG457" i="70" s="1"/>
  <c r="L459" i="70"/>
  <c r="AX446" i="170" s="1"/>
  <c r="AH459" i="70"/>
  <c r="AI459" i="70" s="1"/>
  <c r="Q465" i="70"/>
  <c r="BC452" i="170" s="1"/>
  <c r="AJ464" i="70"/>
  <c r="AK464" i="70" s="1"/>
  <c r="AV465" i="170"/>
  <c r="AQ468" i="70"/>
  <c r="AP468" i="70"/>
  <c r="AD473" i="70"/>
  <c r="AE473" i="70" s="1"/>
  <c r="AL473" i="70"/>
  <c r="AM473" i="70" s="1"/>
  <c r="P476" i="70"/>
  <c r="BB463" i="170" s="1"/>
  <c r="AU467" i="170"/>
  <c r="AF477" i="70"/>
  <c r="AG477" i="70" s="1"/>
  <c r="AD482" i="70"/>
  <c r="AE482" i="70" s="1"/>
  <c r="N494" i="70"/>
  <c r="AZ480" i="170" s="1"/>
  <c r="AL484" i="70"/>
  <c r="AM484" i="70" s="1"/>
  <c r="AD495" i="70"/>
  <c r="AE495" i="70" s="1"/>
  <c r="N506" i="70"/>
  <c r="AZ491" i="170" s="1"/>
  <c r="AF496" i="70"/>
  <c r="AG496" i="70" s="1"/>
  <c r="U506" i="70"/>
  <c r="BG491" i="170" s="1"/>
  <c r="AD530" i="70"/>
  <c r="AE530" i="70" s="1"/>
  <c r="AR538" i="70"/>
  <c r="AS538" i="70" s="1"/>
  <c r="U547" i="70"/>
  <c r="BG531" i="170" s="1"/>
  <c r="AD539" i="70"/>
  <c r="AE539" i="70" s="1"/>
  <c r="Q540" i="70"/>
  <c r="BC524" i="170" s="1"/>
  <c r="AD548" i="70"/>
  <c r="AE548" i="70" s="1"/>
  <c r="Q549" i="70"/>
  <c r="BC533" i="170" s="1"/>
  <c r="Q557" i="70"/>
  <c r="BC541" i="170" s="1"/>
  <c r="AJ556" i="70"/>
  <c r="AK556" i="70" s="1"/>
  <c r="AF557" i="70"/>
  <c r="AG557" i="70" s="1"/>
  <c r="AF577" i="70"/>
  <c r="AG577" i="70" s="1"/>
  <c r="W588" i="70"/>
  <c r="AO587" i="70"/>
  <c r="AN587" i="70"/>
  <c r="AL596" i="70"/>
  <c r="AM596" i="70" s="1"/>
  <c r="U619" i="70"/>
  <c r="BG603" i="170" s="1"/>
  <c r="AW616" i="170"/>
  <c r="T632" i="70"/>
  <c r="BF616" i="170" s="1"/>
  <c r="AR627" i="70"/>
  <c r="AS627" i="70" s="1"/>
  <c r="L655" i="70"/>
  <c r="AX639" i="170" s="1"/>
  <c r="AT645" i="170"/>
  <c r="AF658" i="70"/>
  <c r="AG658" i="70" s="1"/>
  <c r="AR704" i="70"/>
  <c r="AS704" i="70" s="1"/>
  <c r="Q712" i="70"/>
  <c r="BC696" i="170" s="1"/>
  <c r="AH717" i="70"/>
  <c r="AI717" i="70" s="1"/>
  <c r="M719" i="70"/>
  <c r="AY703" i="170" s="1"/>
  <c r="P730" i="70"/>
  <c r="BB714" i="170" s="1"/>
  <c r="AJ729" i="70"/>
  <c r="AK729" i="70" s="1"/>
  <c r="AJ737" i="70"/>
  <c r="AK737" i="70" s="1"/>
  <c r="Q738" i="70"/>
  <c r="BC722" i="170" s="1"/>
  <c r="P743" i="70"/>
  <c r="BB727" i="170" s="1"/>
  <c r="AL742" i="70"/>
  <c r="AM742" i="70" s="1"/>
  <c r="P748" i="70"/>
  <c r="BB732" i="170" s="1"/>
  <c r="AL747" i="70"/>
  <c r="AM747" i="70" s="1"/>
  <c r="R800" i="70"/>
  <c r="BD784" i="170" s="1"/>
  <c r="AP794" i="70"/>
  <c r="AQ794" i="70" s="1"/>
  <c r="M178" i="70"/>
  <c r="Q258" i="70"/>
  <c r="BC248" i="170" s="1"/>
  <c r="M278" i="70"/>
  <c r="AY268" i="170" s="1"/>
  <c r="AH307" i="70"/>
  <c r="AI307" i="70" s="1"/>
  <c r="AD315" i="70"/>
  <c r="AE315" i="70" s="1"/>
  <c r="AL315" i="70"/>
  <c r="AM315" i="70" s="1"/>
  <c r="AP324" i="70"/>
  <c r="AQ324" i="70" s="1"/>
  <c r="P334" i="70"/>
  <c r="BB324" i="170" s="1"/>
  <c r="Q373" i="70"/>
  <c r="BC363" i="170" s="1"/>
  <c r="P375" i="70"/>
  <c r="BB364" i="170" s="1"/>
  <c r="AF379" i="70"/>
  <c r="AG379" i="70" s="1"/>
  <c r="P380" i="70"/>
  <c r="BB369" i="170" s="1"/>
  <c r="AJ382" i="70"/>
  <c r="AK382" i="70" s="1"/>
  <c r="AR382" i="70"/>
  <c r="AS382" i="70" s="1"/>
  <c r="Q385" i="70"/>
  <c r="BC374" i="170" s="1"/>
  <c r="AJ390" i="70"/>
  <c r="AK390" i="70" s="1"/>
  <c r="AR390" i="70"/>
  <c r="AS390" i="70" s="1"/>
  <c r="Q393" i="70"/>
  <c r="BC382" i="170" s="1"/>
  <c r="Q397" i="70"/>
  <c r="BC386" i="170" s="1"/>
  <c r="P453" i="70"/>
  <c r="BB440" i="170" s="1"/>
  <c r="AD453" i="70"/>
  <c r="AE453" i="70" s="1"/>
  <c r="AL453" i="70"/>
  <c r="AM453" i="70" s="1"/>
  <c r="AR470" i="70"/>
  <c r="AS470" i="70" s="1"/>
  <c r="P474" i="70"/>
  <c r="BB461" i="170" s="1"/>
  <c r="Q483" i="70"/>
  <c r="BC470" i="170" s="1"/>
  <c r="AP484" i="70"/>
  <c r="AQ484" i="70" s="1"/>
  <c r="AD487" i="70"/>
  <c r="AE487" i="70" s="1"/>
  <c r="AL487" i="70"/>
  <c r="AM487" i="70" s="1"/>
  <c r="AP491" i="70"/>
  <c r="AQ491" i="70" s="1"/>
  <c r="P500" i="70"/>
  <c r="BB486" i="170" s="1"/>
  <c r="P503" i="70"/>
  <c r="BB488" i="170" s="1"/>
  <c r="AJ501" i="70"/>
  <c r="AK501" i="70" s="1"/>
  <c r="N518" i="70"/>
  <c r="AZ502" i="170" s="1"/>
  <c r="P511" i="70"/>
  <c r="BB496" i="170" s="1"/>
  <c r="Q517" i="70"/>
  <c r="BC501" i="170" s="1"/>
  <c r="AJ516" i="70"/>
  <c r="AK516" i="70" s="1"/>
  <c r="AJ525" i="70"/>
  <c r="AK525" i="70" s="1"/>
  <c r="AF528" i="70"/>
  <c r="AG528" i="70" s="1"/>
  <c r="AF534" i="70"/>
  <c r="AG534" i="70" s="1"/>
  <c r="AP536" i="70"/>
  <c r="AQ536" i="70" s="1"/>
  <c r="N547" i="70"/>
  <c r="AZ531" i="170" s="1"/>
  <c r="AH550" i="70"/>
  <c r="AI550" i="70" s="1"/>
  <c r="AP553" i="70"/>
  <c r="AQ553" i="70" s="1"/>
  <c r="M559" i="70"/>
  <c r="AY543" i="170" s="1"/>
  <c r="P569" i="70"/>
  <c r="AH573" i="70"/>
  <c r="AI573" i="70" s="1"/>
  <c r="AR600" i="70"/>
  <c r="AS600" i="70" s="1"/>
  <c r="AF607" i="70"/>
  <c r="AG607" i="70" s="1"/>
  <c r="M632" i="70"/>
  <c r="AY616" i="170" s="1"/>
  <c r="U632" i="70"/>
  <c r="BG616" i="170" s="1"/>
  <c r="V633" i="70"/>
  <c r="BH617" i="170" s="1"/>
  <c r="AN632" i="70"/>
  <c r="AL648" i="70"/>
  <c r="AM648" i="70" s="1"/>
  <c r="O651" i="70"/>
  <c r="BA635" i="170" s="1"/>
  <c r="Q649" i="70"/>
  <c r="BC633" i="170" s="1"/>
  <c r="AW643" i="170"/>
  <c r="S659" i="70"/>
  <c r="BE643" i="170" s="1"/>
  <c r="AD656" i="70"/>
  <c r="AE656" i="70" s="1"/>
  <c r="AL656" i="70"/>
  <c r="AM656" i="70" s="1"/>
  <c r="AD669" i="70"/>
  <c r="AE669" i="70" s="1"/>
  <c r="N672" i="70"/>
  <c r="AZ656" i="170" s="1"/>
  <c r="AL669" i="70"/>
  <c r="AM669" i="70" s="1"/>
  <c r="AP670" i="70"/>
  <c r="AQ670" i="70" s="1"/>
  <c r="AP699" i="70"/>
  <c r="AQ699" i="70" s="1"/>
  <c r="R719" i="70"/>
  <c r="BD703" i="170" s="1"/>
  <c r="AH702" i="70"/>
  <c r="AI702" i="70" s="1"/>
  <c r="Q704" i="70"/>
  <c r="BC688" i="170" s="1"/>
  <c r="AP706" i="70"/>
  <c r="AQ706" i="70" s="1"/>
  <c r="AH707" i="70"/>
  <c r="AI707" i="70" s="1"/>
  <c r="P716" i="70"/>
  <c r="BB700" i="170" s="1"/>
  <c r="AJ715" i="70"/>
  <c r="AK715" i="70" s="1"/>
  <c r="AR734" i="70"/>
  <c r="AS734" i="70" s="1"/>
  <c r="O760" i="70"/>
  <c r="BA744" i="170" s="1"/>
  <c r="AL746" i="70"/>
  <c r="AM746" i="70" s="1"/>
  <c r="Q748" i="70"/>
  <c r="BC732" i="170" s="1"/>
  <c r="Q753" i="70"/>
  <c r="BC737" i="170" s="1"/>
  <c r="AL752" i="70"/>
  <c r="AM752" i="70" s="1"/>
  <c r="AJ753" i="70"/>
  <c r="AK753" i="70" s="1"/>
  <c r="AS780" i="70"/>
  <c r="AR780" i="70"/>
  <c r="AP788" i="70"/>
  <c r="AQ788" i="70" s="1"/>
  <c r="R794" i="70"/>
  <c r="BD778" i="170" s="1"/>
  <c r="AF794" i="70"/>
  <c r="AG794" i="70" s="1"/>
  <c r="AP803" i="70"/>
  <c r="AQ803" i="70" s="1"/>
  <c r="AP847" i="70"/>
  <c r="AQ847" i="70" s="1"/>
  <c r="R849" i="70"/>
  <c r="P325" i="70"/>
  <c r="BB315" i="170" s="1"/>
  <c r="AF381" i="70"/>
  <c r="AG381" i="70" s="1"/>
  <c r="AJ384" i="70"/>
  <c r="AK384" i="70" s="1"/>
  <c r="AR384" i="70"/>
  <c r="AS384" i="70" s="1"/>
  <c r="AF389" i="70"/>
  <c r="AG389" i="70" s="1"/>
  <c r="AJ392" i="70"/>
  <c r="AK392" i="70" s="1"/>
  <c r="AR392" i="70"/>
  <c r="AS392" i="70" s="1"/>
  <c r="AR396" i="70"/>
  <c r="AS396" i="70" s="1"/>
  <c r="O459" i="70"/>
  <c r="BA446" i="170" s="1"/>
  <c r="Q450" i="70"/>
  <c r="BC437" i="170" s="1"/>
  <c r="U459" i="70"/>
  <c r="BG446" i="170" s="1"/>
  <c r="O468" i="70"/>
  <c r="BA455" i="170" s="1"/>
  <c r="O478" i="70"/>
  <c r="BA465" i="170" s="1"/>
  <c r="AL492" i="70"/>
  <c r="AM492" i="70" s="1"/>
  <c r="P493" i="70"/>
  <c r="BB479" i="170" s="1"/>
  <c r="R506" i="70"/>
  <c r="BD491" i="170" s="1"/>
  <c r="AV491" i="170"/>
  <c r="Q508" i="70"/>
  <c r="BC493" i="170" s="1"/>
  <c r="AJ507" i="70"/>
  <c r="AK507" i="70" s="1"/>
  <c r="AH525" i="70"/>
  <c r="AI525" i="70" s="1"/>
  <c r="AL556" i="70"/>
  <c r="AM556" i="70" s="1"/>
  <c r="P557" i="70"/>
  <c r="BB541" i="170" s="1"/>
  <c r="P576" i="70"/>
  <c r="BB560" i="170" s="1"/>
  <c r="AD578" i="70"/>
  <c r="AE578" i="70" s="1"/>
  <c r="AT589" i="170"/>
  <c r="AF595" i="70"/>
  <c r="AG595" i="70" s="1"/>
  <c r="AL600" i="70"/>
  <c r="AM600" i="70" s="1"/>
  <c r="AN636" i="70"/>
  <c r="W637" i="70"/>
  <c r="AO636" i="70"/>
  <c r="AH648" i="70"/>
  <c r="AI648" i="70" s="1"/>
  <c r="AV635" i="170"/>
  <c r="AP656" i="70"/>
  <c r="AQ656" i="70" s="1"/>
  <c r="AH706" i="70"/>
  <c r="AI706" i="70" s="1"/>
  <c r="AF708" i="70"/>
  <c r="AG708" i="70" s="1"/>
  <c r="U719" i="70"/>
  <c r="BG703" i="170" s="1"/>
  <c r="AD724" i="70"/>
  <c r="AE724" i="70" s="1"/>
  <c r="AL724" i="70"/>
  <c r="AM724" i="70" s="1"/>
  <c r="Q728" i="70"/>
  <c r="BC712" i="170" s="1"/>
  <c r="AF728" i="70"/>
  <c r="AG728" i="70" s="1"/>
  <c r="Q737" i="70"/>
  <c r="BC721" i="170" s="1"/>
  <c r="AJ736" i="70"/>
  <c r="AK736" i="70" s="1"/>
  <c r="AJ749" i="70"/>
  <c r="AK749" i="70" s="1"/>
  <c r="AR749" i="70"/>
  <c r="AS749" i="70" s="1"/>
  <c r="AL754" i="70"/>
  <c r="AM754" i="70" s="1"/>
  <c r="T812" i="70"/>
  <c r="BF796" i="170" s="1"/>
  <c r="AR810" i="70"/>
  <c r="AS810" i="70" s="1"/>
  <c r="AR802" i="170"/>
  <c r="AD815" i="70"/>
  <c r="AE815" i="70" s="1"/>
  <c r="Q1011" i="70"/>
  <c r="BC992" i="170" s="1"/>
  <c r="AJ396" i="70"/>
  <c r="AK396" i="70" s="1"/>
  <c r="AH454" i="70"/>
  <c r="AI454" i="70" s="1"/>
  <c r="AD457" i="70"/>
  <c r="AE457" i="70" s="1"/>
  <c r="AL457" i="70"/>
  <c r="AM457" i="70" s="1"/>
  <c r="AJ474" i="70"/>
  <c r="AF488" i="70"/>
  <c r="AG488" i="70" s="1"/>
  <c r="P492" i="70"/>
  <c r="BB478" i="170" s="1"/>
  <c r="R494" i="70"/>
  <c r="BD480" i="170" s="1"/>
  <c r="AD496" i="70"/>
  <c r="AE496" i="70" s="1"/>
  <c r="AL496" i="70"/>
  <c r="AM496" i="70" s="1"/>
  <c r="AP499" i="70"/>
  <c r="AQ499" i="70" s="1"/>
  <c r="AH506" i="70"/>
  <c r="AI506" i="70" s="1"/>
  <c r="AV502" i="170"/>
  <c r="S518" i="70"/>
  <c r="BE502" i="170" s="1"/>
  <c r="AD507" i="70"/>
  <c r="AE507" i="70" s="1"/>
  <c r="AL507" i="70"/>
  <c r="AM507" i="70" s="1"/>
  <c r="AL511" i="70"/>
  <c r="AM511" i="70" s="1"/>
  <c r="P512" i="70"/>
  <c r="BB497" i="170" s="1"/>
  <c r="AR504" i="170"/>
  <c r="Q531" i="70"/>
  <c r="BC515" i="170" s="1"/>
  <c r="AJ533" i="70"/>
  <c r="AK533" i="70" s="1"/>
  <c r="Q537" i="70"/>
  <c r="BC521" i="170" s="1"/>
  <c r="AS548" i="170"/>
  <c r="AV543" i="170"/>
  <c r="S559" i="70"/>
  <c r="BE543" i="170" s="1"/>
  <c r="Q551" i="70"/>
  <c r="BC535" i="170" s="1"/>
  <c r="AL550" i="70"/>
  <c r="AM550" i="70" s="1"/>
  <c r="Q554" i="70"/>
  <c r="BC538" i="170" s="1"/>
  <c r="Q574" i="70"/>
  <c r="AR574" i="70"/>
  <c r="AS574" i="70" s="1"/>
  <c r="AU589" i="170"/>
  <c r="AR663" i="70"/>
  <c r="AS663" i="70" s="1"/>
  <c r="U666" i="70"/>
  <c r="BG650" i="170" s="1"/>
  <c r="AR669" i="70"/>
  <c r="AS669" i="70" s="1"/>
  <c r="T672" i="70"/>
  <c r="BF656" i="170" s="1"/>
  <c r="AF703" i="70"/>
  <c r="AG703" i="70" s="1"/>
  <c r="AF720" i="70"/>
  <c r="AG720" i="70" s="1"/>
  <c r="Q725" i="70"/>
  <c r="BC709" i="170" s="1"/>
  <c r="AL733" i="70"/>
  <c r="AM733" i="70" s="1"/>
  <c r="P734" i="70"/>
  <c r="BB718" i="170" s="1"/>
  <c r="L760" i="70"/>
  <c r="AP747" i="70"/>
  <c r="AQ747" i="70" s="1"/>
  <c r="S760" i="70"/>
  <c r="Q755" i="70"/>
  <c r="BC739" i="170" s="1"/>
  <c r="AD759" i="70"/>
  <c r="AE759" i="70" s="1"/>
  <c r="Q790" i="70"/>
  <c r="BC774" i="170" s="1"/>
  <c r="AD802" i="70"/>
  <c r="AE802" i="70" s="1"/>
  <c r="AL802" i="70"/>
  <c r="AM802" i="70" s="1"/>
  <c r="Q804" i="70"/>
  <c r="BC788" i="170" s="1"/>
  <c r="M806" i="70"/>
  <c r="AY790" i="170" s="1"/>
  <c r="AD837" i="70"/>
  <c r="AE837" i="70" s="1"/>
  <c r="AR824" i="170"/>
  <c r="AL837" i="70"/>
  <c r="AH866" i="70"/>
  <c r="AI866" i="70" s="1"/>
  <c r="AP333" i="70"/>
  <c r="AQ333" i="70" s="1"/>
  <c r="P364" i="70"/>
  <c r="BB354" i="170" s="1"/>
  <c r="AF377" i="70"/>
  <c r="AG377" i="70" s="1"/>
  <c r="AJ380" i="70"/>
  <c r="AK380" i="70" s="1"/>
  <c r="AR380" i="70"/>
  <c r="AS380" i="70" s="1"/>
  <c r="N417" i="70"/>
  <c r="AZ406" i="170" s="1"/>
  <c r="Q406" i="70"/>
  <c r="BC395" i="170" s="1"/>
  <c r="R459" i="70"/>
  <c r="BD446" i="170" s="1"/>
  <c r="AP449" i="70"/>
  <c r="AD455" i="70"/>
  <c r="AE455" i="70" s="1"/>
  <c r="AL455" i="70"/>
  <c r="AM455" i="70" s="1"/>
  <c r="P456" i="70"/>
  <c r="BB443" i="170" s="1"/>
  <c r="Q460" i="70"/>
  <c r="BC447" i="170" s="1"/>
  <c r="AH482" i="70"/>
  <c r="AI482" i="70" s="1"/>
  <c r="AP486" i="70"/>
  <c r="AQ486" i="70" s="1"/>
  <c r="AR488" i="70"/>
  <c r="AS488" i="70" s="1"/>
  <c r="Q492" i="70"/>
  <c r="BC478" i="170" s="1"/>
  <c r="L506" i="70"/>
  <c r="AX491" i="170" s="1"/>
  <c r="T506" i="70"/>
  <c r="BF491" i="170" s="1"/>
  <c r="AD500" i="70"/>
  <c r="AE500" i="70" s="1"/>
  <c r="AL500" i="70"/>
  <c r="AM500" i="70" s="1"/>
  <c r="P501" i="70"/>
  <c r="BB487" i="170" s="1"/>
  <c r="AP501" i="70"/>
  <c r="AQ501" i="70" s="1"/>
  <c r="AS504" i="170"/>
  <c r="Q528" i="70"/>
  <c r="BC512" i="170" s="1"/>
  <c r="AL530" i="70"/>
  <c r="AM530" i="70" s="1"/>
  <c r="AD531" i="70"/>
  <c r="AE531" i="70" s="1"/>
  <c r="AL531" i="70"/>
  <c r="AM531" i="70" s="1"/>
  <c r="P532" i="70"/>
  <c r="BB516" i="170" s="1"/>
  <c r="AL539" i="70"/>
  <c r="AM539" i="70" s="1"/>
  <c r="AR543" i="70"/>
  <c r="AS543" i="70" s="1"/>
  <c r="AP556" i="70"/>
  <c r="AQ556" i="70" s="1"/>
  <c r="AT548" i="170"/>
  <c r="AD561" i="70"/>
  <c r="AE561" i="70" s="1"/>
  <c r="AD575" i="70"/>
  <c r="AE575" i="70" s="1"/>
  <c r="AR577" i="70"/>
  <c r="AS577" i="70" s="1"/>
  <c r="S612" i="70"/>
  <c r="BE596" i="170" s="1"/>
  <c r="AH607" i="70"/>
  <c r="AI607" i="70" s="1"/>
  <c r="AH630" i="70"/>
  <c r="AI630" i="70" s="1"/>
  <c r="AD665" i="70"/>
  <c r="AE665" i="70" s="1"/>
  <c r="AR666" i="70"/>
  <c r="AS666" i="70" s="1"/>
  <c r="AD670" i="70"/>
  <c r="AE670" i="70" s="1"/>
  <c r="AL670" i="70"/>
  <c r="AM670" i="70" s="1"/>
  <c r="P671" i="70"/>
  <c r="BB655" i="170" s="1"/>
  <c r="AR699" i="70"/>
  <c r="AS699" i="70" s="1"/>
  <c r="AF700" i="70"/>
  <c r="AG700" i="70" s="1"/>
  <c r="AP710" i="70"/>
  <c r="AQ710" i="70" s="1"/>
  <c r="AJ711" i="70"/>
  <c r="AK711" i="70" s="1"/>
  <c r="AF712" i="70"/>
  <c r="AG712" i="70" s="1"/>
  <c r="AP714" i="70"/>
  <c r="AQ714" i="70" s="1"/>
  <c r="AD722" i="70"/>
  <c r="AE722" i="70" s="1"/>
  <c r="AR729" i="70"/>
  <c r="AS729" i="70" s="1"/>
  <c r="AJ730" i="70"/>
  <c r="AK730" i="70" s="1"/>
  <c r="AR732" i="70"/>
  <c r="AS732" i="70" s="1"/>
  <c r="Q743" i="70"/>
  <c r="BC727" i="170" s="1"/>
  <c r="AJ742" i="70"/>
  <c r="AK742" i="70" s="1"/>
  <c r="Q749" i="70"/>
  <c r="BC733" i="170" s="1"/>
  <c r="P753" i="70"/>
  <c r="BB737" i="170" s="1"/>
  <c r="AJ752" i="70"/>
  <c r="AK752" i="70" s="1"/>
  <c r="N760" i="70"/>
  <c r="AZ744" i="170" s="1"/>
  <c r="M794" i="70"/>
  <c r="AY778" i="170" s="1"/>
  <c r="Q789" i="70"/>
  <c r="BC773" i="170" s="1"/>
  <c r="AJ788" i="70"/>
  <c r="AK788" i="70" s="1"/>
  <c r="AT792" i="170"/>
  <c r="AF805" i="70"/>
  <c r="AG805" i="70" s="1"/>
  <c r="U203" i="70"/>
  <c r="BG193" i="170" s="1"/>
  <c r="Q436" i="70"/>
  <c r="BC425" i="170" s="1"/>
  <c r="AH452" i="70"/>
  <c r="AI452" i="70" s="1"/>
  <c r="AD485" i="70"/>
  <c r="AE485" i="70" s="1"/>
  <c r="AL485" i="70"/>
  <c r="AM485" i="70" s="1"/>
  <c r="P487" i="70"/>
  <c r="BB474" i="170" s="1"/>
  <c r="AH488" i="70"/>
  <c r="AI488" i="70" s="1"/>
  <c r="AD494" i="70"/>
  <c r="AE494" i="70" s="1"/>
  <c r="AL494" i="70"/>
  <c r="AM494" i="70" s="1"/>
  <c r="P496" i="70"/>
  <c r="BB482" i="170" s="1"/>
  <c r="AH497" i="70"/>
  <c r="AI497" i="70" s="1"/>
  <c r="AD503" i="70"/>
  <c r="AE503" i="70" s="1"/>
  <c r="AL503" i="70"/>
  <c r="AM503" i="70" s="1"/>
  <c r="P505" i="70"/>
  <c r="BB490" i="170" s="1"/>
  <c r="P507" i="70"/>
  <c r="BB492" i="170" s="1"/>
  <c r="AH508" i="70"/>
  <c r="AI508" i="70" s="1"/>
  <c r="AD513" i="70"/>
  <c r="AE513" i="70" s="1"/>
  <c r="AL513" i="70"/>
  <c r="AM513" i="70" s="1"/>
  <c r="P516" i="70"/>
  <c r="BB500" i="170" s="1"/>
  <c r="AF523" i="70"/>
  <c r="AG523" i="70" s="1"/>
  <c r="AJ527" i="70"/>
  <c r="AK527" i="70" s="1"/>
  <c r="AR527" i="70"/>
  <c r="AS527" i="70" s="1"/>
  <c r="AD533" i="70"/>
  <c r="AE533" i="70" s="1"/>
  <c r="AL533" i="70"/>
  <c r="AM533" i="70" s="1"/>
  <c r="AF548" i="70"/>
  <c r="AG548" i="70" s="1"/>
  <c r="AJ551" i="70"/>
  <c r="AK551" i="70" s="1"/>
  <c r="AR551" i="70"/>
  <c r="AS551" i="70" s="1"/>
  <c r="AH557" i="70"/>
  <c r="AI557" i="70" s="1"/>
  <c r="P598" i="70"/>
  <c r="BB582" i="170" s="1"/>
  <c r="AW603" i="170"/>
  <c r="AH627" i="70"/>
  <c r="AI627" i="70" s="1"/>
  <c r="W636" i="70"/>
  <c r="AN635" i="70"/>
  <c r="AP649" i="70"/>
  <c r="AQ649" i="70" s="1"/>
  <c r="AL652" i="70"/>
  <c r="AM652" i="70" s="1"/>
  <c r="AR664" i="70"/>
  <c r="AS664" i="70" s="1"/>
  <c r="O666" i="70"/>
  <c r="BA650" i="170" s="1"/>
  <c r="AH701" i="70"/>
  <c r="AI701" i="70" s="1"/>
  <c r="AR705" i="70"/>
  <c r="AS705" i="70" s="1"/>
  <c r="AH709" i="70"/>
  <c r="AI709" i="70" s="1"/>
  <c r="AH713" i="70"/>
  <c r="AI713" i="70" s="1"/>
  <c r="AH720" i="70"/>
  <c r="AI720" i="70" s="1"/>
  <c r="AP721" i="70"/>
  <c r="AQ721" i="70" s="1"/>
  <c r="AD728" i="70"/>
  <c r="AE728" i="70" s="1"/>
  <c r="Q730" i="70"/>
  <c r="BC714" i="170" s="1"/>
  <c r="AI735" i="70"/>
  <c r="AH735" i="70"/>
  <c r="U760" i="70"/>
  <c r="P751" i="70"/>
  <c r="BB735" i="170" s="1"/>
  <c r="AD752" i="70"/>
  <c r="AE752" i="70" s="1"/>
  <c r="AL788" i="70"/>
  <c r="AM788" i="70" s="1"/>
  <c r="P789" i="70"/>
  <c r="BB773" i="170" s="1"/>
  <c r="AD800" i="70"/>
  <c r="AE800" i="70" s="1"/>
  <c r="O806" i="70"/>
  <c r="BA790" i="170" s="1"/>
  <c r="AL800" i="70"/>
  <c r="AM800" i="70" s="1"/>
  <c r="AH804" i="70"/>
  <c r="AI804" i="70" s="1"/>
  <c r="AF832" i="70"/>
  <c r="AG832" i="70" s="1"/>
  <c r="O849" i="70"/>
  <c r="AL847" i="70"/>
  <c r="AM847" i="70" s="1"/>
  <c r="AD887" i="70"/>
  <c r="AE887" i="70" s="1"/>
  <c r="T894" i="70"/>
  <c r="BF878" i="170" s="1"/>
  <c r="AR892" i="70"/>
  <c r="AS892" i="70" s="1"/>
  <c r="M913" i="70"/>
  <c r="Q912" i="70"/>
  <c r="BC894" i="170" s="1"/>
  <c r="AJ911" i="70"/>
  <c r="AK911" i="70" s="1"/>
  <c r="Q1005" i="70"/>
  <c r="BC986" i="170" s="1"/>
  <c r="L547" i="70"/>
  <c r="AX531" i="170" s="1"/>
  <c r="T547" i="70"/>
  <c r="BF531" i="170" s="1"/>
  <c r="AL605" i="70"/>
  <c r="AM605" i="70" s="1"/>
  <c r="P606" i="70"/>
  <c r="BB590" i="170" s="1"/>
  <c r="AW635" i="170"/>
  <c r="T651" i="70"/>
  <c r="BF635" i="170" s="1"/>
  <c r="T659" i="70"/>
  <c r="BF643" i="170" s="1"/>
  <c r="AR655" i="70"/>
  <c r="AS655" i="70" s="1"/>
  <c r="P667" i="70"/>
  <c r="BB651" i="170" s="1"/>
  <c r="AW656" i="170"/>
  <c r="L719" i="70"/>
  <c r="AX703" i="170" s="1"/>
  <c r="P700" i="70"/>
  <c r="BB684" i="170" s="1"/>
  <c r="AJ699" i="70"/>
  <c r="AK699" i="70" s="1"/>
  <c r="P708" i="70"/>
  <c r="BB692" i="170" s="1"/>
  <c r="AJ707" i="70"/>
  <c r="AK707" i="70" s="1"/>
  <c r="AJ722" i="70"/>
  <c r="AK722" i="70" s="1"/>
  <c r="P736" i="70"/>
  <c r="BB720" i="170" s="1"/>
  <c r="AL735" i="70"/>
  <c r="AM735" i="70" s="1"/>
  <c r="AF740" i="70"/>
  <c r="AG740" i="70" s="1"/>
  <c r="AR750" i="70"/>
  <c r="AS750" i="70" s="1"/>
  <c r="R760" i="70"/>
  <c r="BD744" i="170" s="1"/>
  <c r="S794" i="70"/>
  <c r="BE778" i="170" s="1"/>
  <c r="T794" i="70"/>
  <c r="BF778" i="170" s="1"/>
  <c r="AR789" i="70"/>
  <c r="AS789" i="70" s="1"/>
  <c r="AV784" i="170"/>
  <c r="P796" i="70"/>
  <c r="BB780" i="170" s="1"/>
  <c r="AL795" i="70"/>
  <c r="AM795" i="70" s="1"/>
  <c r="AR796" i="70"/>
  <c r="AS796" i="70" s="1"/>
  <c r="S806" i="70"/>
  <c r="BE790" i="170" s="1"/>
  <c r="AD810" i="70"/>
  <c r="AE810" i="70" s="1"/>
  <c r="O812" i="70"/>
  <c r="BA796" i="170" s="1"/>
  <c r="AL810" i="70"/>
  <c r="AM810" i="70" s="1"/>
  <c r="U814" i="70"/>
  <c r="AR812" i="70"/>
  <c r="AS812" i="70" s="1"/>
  <c r="AL823" i="70"/>
  <c r="AM823" i="70" s="1"/>
  <c r="P824" i="70"/>
  <c r="BB808" i="170" s="1"/>
  <c r="Q836" i="70"/>
  <c r="BC820" i="170" s="1"/>
  <c r="U881" i="70"/>
  <c r="AR879" i="70"/>
  <c r="AS879" i="70" s="1"/>
  <c r="AF880" i="70"/>
  <c r="AG880" i="70" s="1"/>
  <c r="AD901" i="70"/>
  <c r="AE901" i="70" s="1"/>
  <c r="P531" i="70"/>
  <c r="BB515" i="170" s="1"/>
  <c r="L559" i="70"/>
  <c r="T559" i="70"/>
  <c r="BF543" i="170" s="1"/>
  <c r="AR548" i="170"/>
  <c r="AD558" i="70"/>
  <c r="AE558" i="70" s="1"/>
  <c r="P578" i="70"/>
  <c r="S619" i="70"/>
  <c r="BE603" i="170" s="1"/>
  <c r="AQ614" i="70"/>
  <c r="AN642" i="70"/>
  <c r="AR648" i="70"/>
  <c r="AS648" i="70" s="1"/>
  <c r="AR652" i="70"/>
  <c r="AS652" i="70" s="1"/>
  <c r="T655" i="70"/>
  <c r="BF639" i="170" s="1"/>
  <c r="P670" i="70"/>
  <c r="BB654" i="170" s="1"/>
  <c r="AL706" i="70"/>
  <c r="AM706" i="70" s="1"/>
  <c r="P707" i="70"/>
  <c r="BB691" i="170" s="1"/>
  <c r="AM715" i="70"/>
  <c r="Q716" i="70"/>
  <c r="BC700" i="170" s="1"/>
  <c r="Q718" i="70"/>
  <c r="BC702" i="170" s="1"/>
  <c r="Q723" i="70"/>
  <c r="BC707" i="170" s="1"/>
  <c r="AF729" i="70"/>
  <c r="AG729" i="70" s="1"/>
  <c r="AJ732" i="70"/>
  <c r="AK732" i="70" s="1"/>
  <c r="Q733" i="70"/>
  <c r="BC717" i="170" s="1"/>
  <c r="AH747" i="70"/>
  <c r="AI747" i="70" s="1"/>
  <c r="P755" i="70"/>
  <c r="BB739" i="170" s="1"/>
  <c r="AW790" i="170"/>
  <c r="N806" i="70"/>
  <c r="AZ790" i="170" s="1"/>
  <c r="AL801" i="70"/>
  <c r="AM801" i="70" s="1"/>
  <c r="AJ812" i="70"/>
  <c r="AK812" i="70" s="1"/>
  <c r="Q813" i="70"/>
  <c r="BC797" i="170" s="1"/>
  <c r="AD831" i="70"/>
  <c r="AE831" i="70" s="1"/>
  <c r="L847" i="70"/>
  <c r="AX831" i="170" s="1"/>
  <c r="P846" i="70"/>
  <c r="BB830" i="170" s="1"/>
  <c r="AJ845" i="70"/>
  <c r="AK845" i="70" s="1"/>
  <c r="U847" i="70"/>
  <c r="BG831" i="170" s="1"/>
  <c r="AR845" i="70"/>
  <c r="AS845" i="70" s="1"/>
  <c r="AD868" i="70"/>
  <c r="AE868" i="70" s="1"/>
  <c r="AF893" i="70"/>
  <c r="AG893" i="70" s="1"/>
  <c r="AU880" i="170"/>
  <c r="AF939" i="70"/>
  <c r="AG939" i="70" s="1"/>
  <c r="AP504" i="70"/>
  <c r="AQ504" i="70" s="1"/>
  <c r="AP506" i="70"/>
  <c r="AQ506" i="70" s="1"/>
  <c r="AP515" i="70"/>
  <c r="AQ515" i="70" s="1"/>
  <c r="AJ524" i="70"/>
  <c r="AK524" i="70" s="1"/>
  <c r="AR524" i="70"/>
  <c r="AS524" i="70" s="1"/>
  <c r="AD536" i="70"/>
  <c r="AE536" i="70" s="1"/>
  <c r="AL536" i="70"/>
  <c r="AM536" i="70" s="1"/>
  <c r="P538" i="70"/>
  <c r="BB522" i="170" s="1"/>
  <c r="AH539" i="70"/>
  <c r="AI539" i="70" s="1"/>
  <c r="AJ549" i="70"/>
  <c r="AK549" i="70" s="1"/>
  <c r="AR549" i="70"/>
  <c r="AS549" i="70" s="1"/>
  <c r="AD553" i="70"/>
  <c r="AE553" i="70" s="1"/>
  <c r="AL553" i="70"/>
  <c r="AM553" i="70" s="1"/>
  <c r="AH575" i="70"/>
  <c r="AI575" i="70" s="1"/>
  <c r="AN585" i="70"/>
  <c r="W589" i="70"/>
  <c r="AH596" i="70"/>
  <c r="AI596" i="70" s="1"/>
  <c r="AR596" i="70"/>
  <c r="AS596" i="70" s="1"/>
  <c r="N612" i="70"/>
  <c r="AZ596" i="170" s="1"/>
  <c r="AJ614" i="70"/>
  <c r="AK614" i="70" s="1"/>
  <c r="AR614" i="70"/>
  <c r="AS614" i="70" s="1"/>
  <c r="AF618" i="70"/>
  <c r="AG618" i="70" s="1"/>
  <c r="AO642" i="70"/>
  <c r="AR651" i="70"/>
  <c r="AS651" i="70" s="1"/>
  <c r="AL666" i="70"/>
  <c r="AM666" i="70" s="1"/>
  <c r="P705" i="70"/>
  <c r="BB689" i="170" s="1"/>
  <c r="P713" i="70"/>
  <c r="BB697" i="170" s="1"/>
  <c r="AF723" i="70"/>
  <c r="AG723" i="70" s="1"/>
  <c r="AR724" i="70"/>
  <c r="AS724" i="70" s="1"/>
  <c r="AR727" i="70"/>
  <c r="AS727" i="70" s="1"/>
  <c r="AR730" i="70"/>
  <c r="AS730" i="70" s="1"/>
  <c r="P733" i="70"/>
  <c r="BB717" i="170" s="1"/>
  <c r="AL732" i="70"/>
  <c r="AM732" i="70" s="1"/>
  <c r="AF737" i="70"/>
  <c r="AG737" i="70" s="1"/>
  <c r="N739" i="70"/>
  <c r="AZ723" i="170" s="1"/>
  <c r="AR742" i="70"/>
  <c r="AS742" i="70" s="1"/>
  <c r="Q751" i="70"/>
  <c r="BC735" i="170" s="1"/>
  <c r="AF799" i="70"/>
  <c r="AG799" i="70" s="1"/>
  <c r="AF813" i="70"/>
  <c r="AG813" i="70" s="1"/>
  <c r="L816" i="70"/>
  <c r="AX800" i="170" s="1"/>
  <c r="AJ814" i="70"/>
  <c r="AK814" i="70" s="1"/>
  <c r="P815" i="70"/>
  <c r="BB799" i="170" s="1"/>
  <c r="AD824" i="70"/>
  <c r="AE824" i="70" s="1"/>
  <c r="AR813" i="170"/>
  <c r="AP831" i="70"/>
  <c r="AQ831" i="70" s="1"/>
  <c r="Q837" i="70"/>
  <c r="BC821" i="170" s="1"/>
  <c r="AJ836" i="70"/>
  <c r="AK836" i="70" s="1"/>
  <c r="AF842" i="70"/>
  <c r="AG842" i="70" s="1"/>
  <c r="AD892" i="70"/>
  <c r="AE892" i="70" s="1"/>
  <c r="O894" i="70"/>
  <c r="BA878" i="170" s="1"/>
  <c r="Q893" i="70"/>
  <c r="BC877" i="170" s="1"/>
  <c r="P929" i="70"/>
  <c r="BB911" i="170" s="1"/>
  <c r="AJ928" i="70"/>
  <c r="AK928" i="70" s="1"/>
  <c r="AL456" i="70"/>
  <c r="AM456" i="70" s="1"/>
  <c r="P561" i="70"/>
  <c r="P574" i="70"/>
  <c r="AJ573" i="70"/>
  <c r="AK573" i="70" s="1"/>
  <c r="AP575" i="70"/>
  <c r="AQ575" i="70" s="1"/>
  <c r="AD576" i="70"/>
  <c r="AE576" i="70" s="1"/>
  <c r="AL576" i="70"/>
  <c r="AM576" i="70" s="1"/>
  <c r="AJ617" i="70"/>
  <c r="AK617" i="70" s="1"/>
  <c r="AR617" i="70"/>
  <c r="AS617" i="70" s="1"/>
  <c r="AP648" i="70"/>
  <c r="AQ648" i="70" s="1"/>
  <c r="Q650" i="70"/>
  <c r="BC634" i="170" s="1"/>
  <c r="AW639" i="170"/>
  <c r="Q657" i="70"/>
  <c r="BC641" i="170" s="1"/>
  <c r="AD658" i="70"/>
  <c r="AE658" i="70" s="1"/>
  <c r="O659" i="70"/>
  <c r="BA643" i="170" s="1"/>
  <c r="AR645" i="170"/>
  <c r="T719" i="70"/>
  <c r="BF703" i="170" s="1"/>
  <c r="AP701" i="70"/>
  <c r="AQ701" i="70" s="1"/>
  <c r="Q703" i="70"/>
  <c r="BC687" i="170" s="1"/>
  <c r="AP709" i="70"/>
  <c r="AQ709" i="70" s="1"/>
  <c r="Q711" i="70"/>
  <c r="BC695" i="170" s="1"/>
  <c r="AP713" i="70"/>
  <c r="AQ713" i="70" s="1"/>
  <c r="AP717" i="70"/>
  <c r="AQ717" i="70" s="1"/>
  <c r="O739" i="70"/>
  <c r="BA723" i="170" s="1"/>
  <c r="P727" i="70"/>
  <c r="BB711" i="170" s="1"/>
  <c r="AF731" i="70"/>
  <c r="AG731" i="70" s="1"/>
  <c r="AP731" i="70"/>
  <c r="AQ731" i="70" s="1"/>
  <c r="AR735" i="70"/>
  <c r="AS735" i="70" s="1"/>
  <c r="AJ739" i="70"/>
  <c r="AK739" i="70" s="1"/>
  <c r="T760" i="70"/>
  <c r="BF744" i="170" s="1"/>
  <c r="AJ740" i="70"/>
  <c r="AK740" i="70" s="1"/>
  <c r="AF741" i="70"/>
  <c r="AG741" i="70" s="1"/>
  <c r="AR747" i="70"/>
  <c r="AS747" i="70" s="1"/>
  <c r="P790" i="70"/>
  <c r="BB774" i="170" s="1"/>
  <c r="L794" i="70"/>
  <c r="AX778" i="170" s="1"/>
  <c r="AW784" i="170"/>
  <c r="R806" i="70"/>
  <c r="BD790" i="170" s="1"/>
  <c r="AP800" i="70"/>
  <c r="AQ800" i="70" s="1"/>
  <c r="P802" i="70"/>
  <c r="BB786" i="170" s="1"/>
  <c r="AF811" i="70"/>
  <c r="AG811" i="70" s="1"/>
  <c r="M825" i="70"/>
  <c r="Q824" i="70"/>
  <c r="BC808" i="170" s="1"/>
  <c r="AS824" i="170"/>
  <c r="AM837" i="70"/>
  <c r="AP866" i="70"/>
  <c r="AQ866" i="70" s="1"/>
  <c r="AL869" i="70"/>
  <c r="AM869" i="70" s="1"/>
  <c r="P871" i="70"/>
  <c r="BB855" i="170" s="1"/>
  <c r="Q877" i="70"/>
  <c r="BC861" i="170" s="1"/>
  <c r="AE882" i="70"/>
  <c r="AD882" i="70"/>
  <c r="AL911" i="70"/>
  <c r="AM911" i="70" s="1"/>
  <c r="P912" i="70"/>
  <c r="BB894" i="170" s="1"/>
  <c r="P941" i="70"/>
  <c r="BB923" i="170" s="1"/>
  <c r="AJ940" i="70"/>
  <c r="AK940" i="70" s="1"/>
  <c r="AR997" i="70"/>
  <c r="AS997" i="70" s="1"/>
  <c r="AH1052" i="70"/>
  <c r="AI1052" i="70" s="1"/>
  <c r="R655" i="70"/>
  <c r="BD639" i="170" s="1"/>
  <c r="AJ656" i="70"/>
  <c r="AK656" i="70" s="1"/>
  <c r="AR656" i="70"/>
  <c r="AS656" i="70" s="1"/>
  <c r="AD700" i="70"/>
  <c r="AE700" i="70" s="1"/>
  <c r="AL700" i="70"/>
  <c r="AM700" i="70" s="1"/>
  <c r="P702" i="70"/>
  <c r="BB686" i="170" s="1"/>
  <c r="AH703" i="70"/>
  <c r="AI703" i="70" s="1"/>
  <c r="AD708" i="70"/>
  <c r="AE708" i="70" s="1"/>
  <c r="AL708" i="70"/>
  <c r="AM708" i="70" s="1"/>
  <c r="P710" i="70"/>
  <c r="BB694" i="170" s="1"/>
  <c r="AH711" i="70"/>
  <c r="AI711" i="70" s="1"/>
  <c r="P714" i="70"/>
  <c r="BB698" i="170" s="1"/>
  <c r="AD714" i="70"/>
  <c r="AE714" i="70" s="1"/>
  <c r="AL714" i="70"/>
  <c r="AM714" i="70" s="1"/>
  <c r="P718" i="70"/>
  <c r="BB702" i="170" s="1"/>
  <c r="AD718" i="70"/>
  <c r="AE718" i="70" s="1"/>
  <c r="AH719" i="70"/>
  <c r="AI719" i="70" s="1"/>
  <c r="S739" i="70"/>
  <c r="BE723" i="170" s="1"/>
  <c r="AR725" i="70"/>
  <c r="AS725" i="70" s="1"/>
  <c r="AH725" i="70"/>
  <c r="AI725" i="70" s="1"/>
  <c r="P732" i="70"/>
  <c r="BB716" i="170" s="1"/>
  <c r="Q735" i="70"/>
  <c r="BC719" i="170" s="1"/>
  <c r="AJ734" i="70"/>
  <c r="AK734" i="70" s="1"/>
  <c r="P742" i="70"/>
  <c r="BB726" i="170" s="1"/>
  <c r="AJ741" i="70"/>
  <c r="AK741" i="70" s="1"/>
  <c r="AH753" i="70"/>
  <c r="AI753" i="70" s="1"/>
  <c r="AL756" i="70"/>
  <c r="AM756" i="70" s="1"/>
  <c r="N794" i="70"/>
  <c r="AZ778" i="170" s="1"/>
  <c r="AL790" i="70"/>
  <c r="AM790" i="70" s="1"/>
  <c r="P791" i="70"/>
  <c r="BB775" i="170" s="1"/>
  <c r="Q798" i="70"/>
  <c r="BC782" i="170" s="1"/>
  <c r="AJ797" i="70"/>
  <c r="AK797" i="70" s="1"/>
  <c r="U806" i="70"/>
  <c r="BG790" i="170" s="1"/>
  <c r="L812" i="70"/>
  <c r="AX796" i="170" s="1"/>
  <c r="AJ810" i="70"/>
  <c r="AK810" i="70" s="1"/>
  <c r="O814" i="70"/>
  <c r="AL812" i="70"/>
  <c r="AM812" i="70" s="1"/>
  <c r="AF856" i="70"/>
  <c r="AG856" i="70"/>
  <c r="AL934" i="70"/>
  <c r="AM934" i="70" s="1"/>
  <c r="N936" i="70"/>
  <c r="P935" i="70"/>
  <c r="BB917" i="170" s="1"/>
  <c r="AP1004" i="70"/>
  <c r="AQ1004" i="70" s="1"/>
  <c r="R666" i="70"/>
  <c r="BD650" i="170" s="1"/>
  <c r="AP705" i="70"/>
  <c r="AQ705" i="70" s="1"/>
  <c r="AP715" i="70"/>
  <c r="AQ715" i="70" s="1"/>
  <c r="AW723" i="170"/>
  <c r="Q721" i="70"/>
  <c r="BC705" i="170" s="1"/>
  <c r="Q724" i="70"/>
  <c r="BC708" i="170" s="1"/>
  <c r="AV723" i="170"/>
  <c r="Q747" i="70"/>
  <c r="BC731" i="170" s="1"/>
  <c r="AJ746" i="70"/>
  <c r="AK746" i="70" s="1"/>
  <c r="Q752" i="70"/>
  <c r="BC736" i="170" s="1"/>
  <c r="P758" i="70"/>
  <c r="BB742" i="170" s="1"/>
  <c r="AJ757" i="70"/>
  <c r="AK757" i="70" s="1"/>
  <c r="L800" i="70"/>
  <c r="AX784" i="170" s="1"/>
  <c r="N800" i="70"/>
  <c r="AZ784" i="170" s="1"/>
  <c r="Q801" i="70"/>
  <c r="BC785" i="170" s="1"/>
  <c r="O816" i="70"/>
  <c r="BA800" i="170" s="1"/>
  <c r="Q832" i="70"/>
  <c r="BC816" i="170" s="1"/>
  <c r="AJ831" i="70"/>
  <c r="AK831" i="70" s="1"/>
  <c r="AP863" i="70"/>
  <c r="AQ863" i="70" s="1"/>
  <c r="AL866" i="70"/>
  <c r="AM866" i="70" s="1"/>
  <c r="P868" i="70"/>
  <c r="BB852" i="170" s="1"/>
  <c r="AJ890" i="70"/>
  <c r="AK890" i="70" s="1"/>
  <c r="M892" i="70"/>
  <c r="AY876" i="170" s="1"/>
  <c r="AR890" i="70"/>
  <c r="AS890" i="70" s="1"/>
  <c r="U892" i="70"/>
  <c r="S904" i="70"/>
  <c r="BE886" i="170" s="1"/>
  <c r="AP902" i="70"/>
  <c r="R916" i="70"/>
  <c r="BD898" i="170" s="1"/>
  <c r="AP913" i="70"/>
  <c r="AQ913" i="70" s="1"/>
  <c r="AR953" i="70"/>
  <c r="AS953" i="70" s="1"/>
  <c r="AD1040" i="70"/>
  <c r="AE1040" i="70" s="1"/>
  <c r="AL1040" i="70"/>
  <c r="AM1040" i="70" s="1"/>
  <c r="AD649" i="70"/>
  <c r="AE649" i="70" s="1"/>
  <c r="AL649" i="70"/>
  <c r="AM649" i="70" s="1"/>
  <c r="L651" i="70"/>
  <c r="AX635" i="170" s="1"/>
  <c r="AH652" i="70"/>
  <c r="AI652" i="70" s="1"/>
  <c r="L666" i="70"/>
  <c r="AX650" i="170" s="1"/>
  <c r="T666" i="70"/>
  <c r="BF650" i="170" s="1"/>
  <c r="AH664" i="70"/>
  <c r="AI664" i="70" s="1"/>
  <c r="AV650" i="170"/>
  <c r="AH666" i="70"/>
  <c r="AI666" i="70" s="1"/>
  <c r="AH669" i="70"/>
  <c r="AI669" i="70" s="1"/>
  <c r="AD702" i="70"/>
  <c r="AE702" i="70" s="1"/>
  <c r="AL702" i="70"/>
  <c r="AM702" i="70" s="1"/>
  <c r="P704" i="70"/>
  <c r="BB688" i="170" s="1"/>
  <c r="AH705" i="70"/>
  <c r="AI705" i="70" s="1"/>
  <c r="AD710" i="70"/>
  <c r="AE710" i="70" s="1"/>
  <c r="AL710" i="70"/>
  <c r="AM710" i="70" s="1"/>
  <c r="P712" i="70"/>
  <c r="BB696" i="170" s="1"/>
  <c r="AH715" i="70"/>
  <c r="AI715" i="70" s="1"/>
  <c r="P720" i="70"/>
  <c r="BB704" i="170" s="1"/>
  <c r="U739" i="70"/>
  <c r="BG723" i="170" s="1"/>
  <c r="AD720" i="70"/>
  <c r="AE720" i="70" s="1"/>
  <c r="AL720" i="70"/>
  <c r="AM720" i="70" s="1"/>
  <c r="AL728" i="70"/>
  <c r="AM728" i="70" s="1"/>
  <c r="M739" i="70"/>
  <c r="AY723" i="170" s="1"/>
  <c r="P744" i="70"/>
  <c r="BB728" i="170" s="1"/>
  <c r="AJ751" i="70"/>
  <c r="AK751" i="70" s="1"/>
  <c r="AR788" i="70"/>
  <c r="AS788" i="70" s="1"/>
  <c r="AT788" i="70"/>
  <c r="AU788" i="70" s="1"/>
  <c r="AP790" i="70"/>
  <c r="AQ790" i="70" s="1"/>
  <c r="AD793" i="70"/>
  <c r="AE793" i="70" s="1"/>
  <c r="P795" i="70"/>
  <c r="BB779" i="170" s="1"/>
  <c r="Q796" i="70"/>
  <c r="BC780" i="170" s="1"/>
  <c r="AJ795" i="70"/>
  <c r="AK795" i="70" s="1"/>
  <c r="AR802" i="70"/>
  <c r="AS802" i="70" s="1"/>
  <c r="AD804" i="70"/>
  <c r="AE804" i="70" s="1"/>
  <c r="T806" i="70"/>
  <c r="BF790" i="170" s="1"/>
  <c r="AR792" i="170"/>
  <c r="S825" i="70"/>
  <c r="BE809" i="170" s="1"/>
  <c r="AN825" i="70"/>
  <c r="AO825" i="70" s="1"/>
  <c r="P838" i="70"/>
  <c r="BB822" i="170" s="1"/>
  <c r="AJ837" i="70"/>
  <c r="AP842" i="70"/>
  <c r="AQ842" i="70" s="1"/>
  <c r="AH869" i="70"/>
  <c r="AI869" i="70" s="1"/>
  <c r="AL892" i="70"/>
  <c r="AM892" i="70" s="1"/>
  <c r="AW886" i="170"/>
  <c r="AH902" i="70"/>
  <c r="AI902" i="70" s="1"/>
  <c r="AF905" i="70"/>
  <c r="AG905" i="70" s="1"/>
  <c r="AT890" i="170"/>
  <c r="AV898" i="170"/>
  <c r="AH913" i="70"/>
  <c r="AI913" i="70" s="1"/>
  <c r="S916" i="70"/>
  <c r="BE898" i="170" s="1"/>
  <c r="L942" i="70"/>
  <c r="AX924" i="170" s="1"/>
  <c r="AJ937" i="70"/>
  <c r="AK937" i="70" s="1"/>
  <c r="P938" i="70"/>
  <c r="BB920" i="170" s="1"/>
  <c r="AL1018" i="70"/>
  <c r="AM1018" i="70" s="1"/>
  <c r="P1019" i="70"/>
  <c r="BB1000" i="170" s="1"/>
  <c r="AL1024" i="70"/>
  <c r="AM1024" i="70" s="1"/>
  <c r="P1025" i="70"/>
  <c r="BB1006" i="170" s="1"/>
  <c r="AH1037" i="70"/>
  <c r="AI1037" i="70" s="1"/>
  <c r="AH789" i="70"/>
  <c r="AI789" i="70" s="1"/>
  <c r="Q803" i="70"/>
  <c r="BC787" i="170" s="1"/>
  <c r="AF804" i="70"/>
  <c r="AG804" i="70" s="1"/>
  <c r="Q815" i="70"/>
  <c r="BC799" i="170" s="1"/>
  <c r="AF824" i="70"/>
  <c r="AG824" i="70" s="1"/>
  <c r="P836" i="70"/>
  <c r="BB820" i="170" s="1"/>
  <c r="Q843" i="70"/>
  <c r="BC827" i="170" s="1"/>
  <c r="AR847" i="70"/>
  <c r="AS847" i="70" s="1"/>
  <c r="Q848" i="70"/>
  <c r="BC832" i="170" s="1"/>
  <c r="AT845" i="170"/>
  <c r="AF858" i="70"/>
  <c r="AG858" i="70" s="1"/>
  <c r="M879" i="70"/>
  <c r="AY863" i="170" s="1"/>
  <c r="Q880" i="70"/>
  <c r="BC864" i="170" s="1"/>
  <c r="AJ879" i="70"/>
  <c r="AK879" i="70" s="1"/>
  <c r="AF889" i="70"/>
  <c r="AG889" i="70" s="1"/>
  <c r="S902" i="70"/>
  <c r="BE884" i="170" s="1"/>
  <c r="AP900" i="70"/>
  <c r="AQ900" i="70"/>
  <c r="S942" i="70"/>
  <c r="BE924" i="170" s="1"/>
  <c r="AP997" i="70"/>
  <c r="AQ997" i="70" s="1"/>
  <c r="R1029" i="70"/>
  <c r="BD1010" i="170" s="1"/>
  <c r="AF1016" i="70"/>
  <c r="AG1016" i="70" s="1"/>
  <c r="AH795" i="70"/>
  <c r="AI795" i="70" s="1"/>
  <c r="U812" i="70"/>
  <c r="BG796" i="170" s="1"/>
  <c r="U816" i="70"/>
  <c r="BG800" i="170" s="1"/>
  <c r="AT802" i="170"/>
  <c r="Q835" i="70"/>
  <c r="BC819" i="170" s="1"/>
  <c r="AF869" i="70"/>
  <c r="AG869" i="70" s="1"/>
  <c r="AU858" i="170"/>
  <c r="P888" i="70"/>
  <c r="BB872" i="170" s="1"/>
  <c r="M906" i="70"/>
  <c r="AY888" i="170" s="1"/>
  <c r="Q905" i="70"/>
  <c r="BC887" i="170" s="1"/>
  <c r="AF998" i="70"/>
  <c r="AG998" i="70" s="1"/>
  <c r="AF1028" i="70"/>
  <c r="AG1028" i="70" s="1"/>
  <c r="AU1051" i="170"/>
  <c r="AL1034" i="70"/>
  <c r="AM1034" i="70" s="1"/>
  <c r="Q1035" i="70"/>
  <c r="BC1016" i="170" s="1"/>
  <c r="U800" i="70"/>
  <c r="BG784" i="170" s="1"/>
  <c r="AH802" i="70"/>
  <c r="AI802" i="70" s="1"/>
  <c r="AJ803" i="70"/>
  <c r="AK803" i="70" s="1"/>
  <c r="P804" i="70"/>
  <c r="BB788" i="170" s="1"/>
  <c r="AF815" i="70"/>
  <c r="AG815" i="70" s="1"/>
  <c r="AU802" i="170"/>
  <c r="AJ823" i="70"/>
  <c r="AK823" i="70" s="1"/>
  <c r="U825" i="70"/>
  <c r="BG809" i="170" s="1"/>
  <c r="AJ834" i="70"/>
  <c r="AK834" i="70" s="1"/>
  <c r="AH837" i="70"/>
  <c r="AP845" i="70"/>
  <c r="AQ845" i="70" s="1"/>
  <c r="AV831" i="170"/>
  <c r="AH845" i="70"/>
  <c r="AI845" i="70" s="1"/>
  <c r="AH847" i="70"/>
  <c r="AI847" i="70" s="1"/>
  <c r="AV833" i="170"/>
  <c r="AR853" i="70"/>
  <c r="AS853" i="70" s="1"/>
  <c r="L855" i="70"/>
  <c r="AX839" i="170" s="1"/>
  <c r="P854" i="70"/>
  <c r="BB838" i="170" s="1"/>
  <c r="AH879" i="70"/>
  <c r="AI879" i="70" s="1"/>
  <c r="AV865" i="170"/>
  <c r="S881" i="70"/>
  <c r="BE865" i="170" s="1"/>
  <c r="N902" i="70"/>
  <c r="AZ884" i="170" s="1"/>
  <c r="P901" i="70"/>
  <c r="BB883" i="170" s="1"/>
  <c r="N1029" i="70"/>
  <c r="AZ1010" i="170" s="1"/>
  <c r="P1000" i="70"/>
  <c r="BB981" i="170" s="1"/>
  <c r="AL999" i="70"/>
  <c r="AM999" i="70" s="1"/>
  <c r="AF1053" i="70"/>
  <c r="AG1053" i="70" s="1"/>
  <c r="AW809" i="170"/>
  <c r="P832" i="70"/>
  <c r="BB816" i="170" s="1"/>
  <c r="AU824" i="170"/>
  <c r="AP837" i="70"/>
  <c r="AW829" i="170"/>
  <c r="AF847" i="70"/>
  <c r="AG847" i="70" s="1"/>
  <c r="AF868" i="70"/>
  <c r="AG868" i="70" s="1"/>
  <c r="AL887" i="70"/>
  <c r="AM887" i="70" s="1"/>
  <c r="N890" i="70"/>
  <c r="P893" i="70"/>
  <c r="BB877" i="170" s="1"/>
  <c r="L894" i="70"/>
  <c r="AX878" i="170" s="1"/>
  <c r="AW884" i="170"/>
  <c r="AJ904" i="70"/>
  <c r="AK904" i="70" s="1"/>
  <c r="L906" i="70"/>
  <c r="AX888" i="170" s="1"/>
  <c r="U906" i="70"/>
  <c r="BG888" i="170" s="1"/>
  <c r="AU903" i="170"/>
  <c r="T942" i="70"/>
  <c r="BF924" i="170" s="1"/>
  <c r="AR937" i="70"/>
  <c r="AS937" i="70" s="1"/>
  <c r="AD993" i="70"/>
  <c r="AE993" i="70" s="1"/>
  <c r="O1029" i="70"/>
  <c r="BA1010" i="170" s="1"/>
  <c r="AL993" i="70"/>
  <c r="AM993" i="70" s="1"/>
  <c r="AH1003" i="70"/>
  <c r="AI1003" i="70" s="1"/>
  <c r="AL1014" i="70"/>
  <c r="AM1014" i="70" s="1"/>
  <c r="P1015" i="70"/>
  <c r="BB996" i="170" s="1"/>
  <c r="AR1024" i="70"/>
  <c r="AS1024" i="70" s="1"/>
  <c r="Q1039" i="70"/>
  <c r="BC1020" i="170" s="1"/>
  <c r="AJ1038" i="70"/>
  <c r="AK1038" i="70" s="1"/>
  <c r="AH1044" i="70"/>
  <c r="AI1044" i="70" s="1"/>
  <c r="AF1049" i="70"/>
  <c r="AG1049" i="70" s="1"/>
  <c r="AR1058" i="70"/>
  <c r="AS1058" i="70" s="1"/>
  <c r="P843" i="70"/>
  <c r="BB827" i="170" s="1"/>
  <c r="L849" i="70"/>
  <c r="AX833" i="170" s="1"/>
  <c r="P848" i="70"/>
  <c r="BB832" i="170" s="1"/>
  <c r="AP853" i="70"/>
  <c r="AQ853" i="70" s="1"/>
  <c r="R855" i="70"/>
  <c r="BD839" i="170" s="1"/>
  <c r="AD854" i="70"/>
  <c r="AE854" i="70" s="1"/>
  <c r="AR845" i="170"/>
  <c r="AL863" i="70"/>
  <c r="AM863" i="70" s="1"/>
  <c r="AJ869" i="70"/>
  <c r="AK869" i="70" s="1"/>
  <c r="AR869" i="70"/>
  <c r="AS869" i="70" s="1"/>
  <c r="AS858" i="170"/>
  <c r="AR887" i="70"/>
  <c r="AS887" i="70" s="1"/>
  <c r="T890" i="70"/>
  <c r="AU890" i="170"/>
  <c r="AF916" i="70"/>
  <c r="AG916" i="70" s="1"/>
  <c r="Q1002" i="70"/>
  <c r="BC983" i="170" s="1"/>
  <c r="AJ1001" i="70"/>
  <c r="AK1001" i="70" s="1"/>
  <c r="Q1021" i="70"/>
  <c r="BC1002" i="170" s="1"/>
  <c r="AJ1030" i="70"/>
  <c r="AK1030" i="70" s="1"/>
  <c r="P1031" i="70"/>
  <c r="BB1012" i="170" s="1"/>
  <c r="AD1044" i="70"/>
  <c r="AE1044" i="70" s="1"/>
  <c r="AL1044" i="70"/>
  <c r="AM1044" i="70" s="1"/>
  <c r="AH853" i="70"/>
  <c r="AI853" i="70" s="1"/>
  <c r="AV839" i="170"/>
  <c r="AF871" i="70"/>
  <c r="AG871" i="70" s="1"/>
  <c r="AH887" i="70"/>
  <c r="AI887" i="70" s="1"/>
  <c r="AW874" i="170"/>
  <c r="R913" i="70"/>
  <c r="AP911" i="70"/>
  <c r="AQ911" i="70" s="1"/>
  <c r="AD918" i="70"/>
  <c r="AE918" i="70" s="1"/>
  <c r="AR903" i="170"/>
  <c r="Q950" i="70"/>
  <c r="BC932" i="170" s="1"/>
  <c r="U926" i="70"/>
  <c r="BG908" i="170" s="1"/>
  <c r="AH997" i="70"/>
  <c r="AI997" i="70" s="1"/>
  <c r="P1002" i="70"/>
  <c r="BB983" i="170" s="1"/>
  <c r="AL1001" i="70"/>
  <c r="AM1001" i="70" s="1"/>
  <c r="AD1003" i="70"/>
  <c r="AE1003" i="70" s="1"/>
  <c r="AL1003" i="70"/>
  <c r="AM1003" i="70" s="1"/>
  <c r="AH1014" i="70"/>
  <c r="AI1014" i="70" s="1"/>
  <c r="AH1031" i="70"/>
  <c r="AI1031" i="70" s="1"/>
  <c r="AW1049" i="170"/>
  <c r="AP1039" i="70"/>
  <c r="AQ1039" i="70" s="1"/>
  <c r="AP1112" i="70"/>
  <c r="AQ1112" i="70" s="1"/>
  <c r="U845" i="70"/>
  <c r="BG829" i="170" s="1"/>
  <c r="Q888" i="70"/>
  <c r="BC872" i="170" s="1"/>
  <c r="AJ900" i="70"/>
  <c r="AK900" i="70" s="1"/>
  <c r="AR900" i="70"/>
  <c r="AS900" i="70" s="1"/>
  <c r="AS890" i="170"/>
  <c r="AW898" i="170"/>
  <c r="AV901" i="170"/>
  <c r="R919" i="70"/>
  <c r="BD901" i="170" s="1"/>
  <c r="AJ917" i="70"/>
  <c r="AK917" i="70" s="1"/>
  <c r="AW924" i="170"/>
  <c r="AH953" i="70"/>
  <c r="AI953" i="70" s="1"/>
  <c r="AP999" i="70"/>
  <c r="AQ999" i="70" s="1"/>
  <c r="AJ1006" i="70"/>
  <c r="AK1006" i="70" s="1"/>
  <c r="P1007" i="70"/>
  <c r="BB988" i="170" s="1"/>
  <c r="AL1009" i="70"/>
  <c r="AM1009" i="70" s="1"/>
  <c r="AP1019" i="70"/>
  <c r="AQ1019" i="70" s="1"/>
  <c r="AJ1024" i="70"/>
  <c r="AK1024" i="70" s="1"/>
  <c r="Q1025" i="70"/>
  <c r="BC1006" i="170" s="1"/>
  <c r="S1029" i="70"/>
  <c r="BE1010" i="170" s="1"/>
  <c r="Q1031" i="70"/>
  <c r="BC1012" i="170" s="1"/>
  <c r="Q1033" i="70"/>
  <c r="BC1014" i="170" s="1"/>
  <c r="AJ1041" i="70"/>
  <c r="AK1041" i="70" s="1"/>
  <c r="P1042" i="70"/>
  <c r="BB1023" i="170" s="1"/>
  <c r="P1046" i="70"/>
  <c r="BB1027" i="170" s="1"/>
  <c r="AL1045" i="70"/>
  <c r="AM1045" i="70" s="1"/>
  <c r="AF876" i="70"/>
  <c r="AG876" i="70" s="1"/>
  <c r="O879" i="70"/>
  <c r="AF891" i="70"/>
  <c r="AG891" i="70" s="1"/>
  <c r="AR880" i="170"/>
  <c r="AF901" i="70"/>
  <c r="AG901" i="70" s="1"/>
  <c r="AJ902" i="70"/>
  <c r="AK902" i="70" s="1"/>
  <c r="AR902" i="70"/>
  <c r="AS902" i="70" s="1"/>
  <c r="AP904" i="70"/>
  <c r="AD913" i="70"/>
  <c r="AE913" i="70" s="1"/>
  <c r="N916" i="70"/>
  <c r="AZ898" i="170" s="1"/>
  <c r="AL913" i="70"/>
  <c r="AM913" i="70" s="1"/>
  <c r="M919" i="70"/>
  <c r="AY901" i="170" s="1"/>
  <c r="AF928" i="70"/>
  <c r="AG928" i="70" s="1"/>
  <c r="AF940" i="70"/>
  <c r="AG940" i="70" s="1"/>
  <c r="T1029" i="70"/>
  <c r="BF1010" i="170" s="1"/>
  <c r="AR993" i="70"/>
  <c r="AS993" i="70" s="1"/>
  <c r="AH1001" i="70"/>
  <c r="AI1001" i="70" s="1"/>
  <c r="AR1002" i="70"/>
  <c r="AS1002" i="70" s="1"/>
  <c r="P1020" i="70"/>
  <c r="BB1001" i="170" s="1"/>
  <c r="AJ1019" i="70"/>
  <c r="AK1019" i="70" s="1"/>
  <c r="AR1033" i="70"/>
  <c r="AS1033" i="70" s="1"/>
  <c r="AJ1037" i="70"/>
  <c r="AK1037" i="70" s="1"/>
  <c r="P1038" i="70"/>
  <c r="BB1019" i="170" s="1"/>
  <c r="P1045" i="70"/>
  <c r="BB1026" i="170" s="1"/>
  <c r="AJ1044" i="70"/>
  <c r="AK1044" i="70" s="1"/>
  <c r="AP1045" i="70"/>
  <c r="AQ1045" i="70" s="1"/>
  <c r="Q1056" i="70"/>
  <c r="BC1037" i="170" s="1"/>
  <c r="AJ1055" i="70"/>
  <c r="AK1055" i="70" s="1"/>
  <c r="AF1056" i="70"/>
  <c r="AG1056" i="70" s="1"/>
  <c r="AJ1061" i="70"/>
  <c r="AK1061" i="70" s="1"/>
  <c r="P1062" i="70"/>
  <c r="BB1043" i="170" s="1"/>
  <c r="O916" i="70"/>
  <c r="BA898" i="170" s="1"/>
  <c r="N919" i="70"/>
  <c r="AZ901" i="170" s="1"/>
  <c r="Q938" i="70"/>
  <c r="BC920" i="170" s="1"/>
  <c r="O942" i="70"/>
  <c r="BA924" i="170" s="1"/>
  <c r="L1029" i="70"/>
  <c r="AX1010" i="170" s="1"/>
  <c r="AJ993" i="70"/>
  <c r="AK993" i="70" s="1"/>
  <c r="U1029" i="70"/>
  <c r="BG1010" i="170" s="1"/>
  <c r="AJ1002" i="70"/>
  <c r="AK1002" i="70" s="1"/>
  <c r="P1003" i="70"/>
  <c r="BB984" i="170" s="1"/>
  <c r="AP1014" i="70"/>
  <c r="AQ1014" i="70" s="1"/>
  <c r="Q1034" i="70"/>
  <c r="BC1015" i="170" s="1"/>
  <c r="AJ1033" i="70"/>
  <c r="AK1033" i="70" s="1"/>
  <c r="P1043" i="70"/>
  <c r="BB1024" i="170" s="1"/>
  <c r="AJ1042" i="70"/>
  <c r="AK1042" i="70" s="1"/>
  <c r="AD1047" i="70"/>
  <c r="AE1047" i="70" s="1"/>
  <c r="P1121" i="70"/>
  <c r="BB1101" i="170" s="1"/>
  <c r="AJ1120" i="70"/>
  <c r="AK1120" i="70" s="1"/>
  <c r="U879" i="70"/>
  <c r="BG863" i="170" s="1"/>
  <c r="AH911" i="70"/>
  <c r="AI911" i="70" s="1"/>
  <c r="R942" i="70"/>
  <c r="BD924" i="170" s="1"/>
  <c r="M942" i="70"/>
  <c r="AY924" i="170" s="1"/>
  <c r="AJ949" i="70"/>
  <c r="AK949" i="70" s="1"/>
  <c r="M1029" i="70"/>
  <c r="AY1010" i="170" s="1"/>
  <c r="Q994" i="70"/>
  <c r="BC975" i="170" s="1"/>
  <c r="P998" i="70"/>
  <c r="BB979" i="170" s="1"/>
  <c r="AL997" i="70"/>
  <c r="AM997" i="70" s="1"/>
  <c r="AD1000" i="70"/>
  <c r="AE1000" i="70" s="1"/>
  <c r="AL1000" i="70"/>
  <c r="AM1000" i="70" s="1"/>
  <c r="AF1005" i="70"/>
  <c r="AG1005" i="70" s="1"/>
  <c r="AP1006" i="70"/>
  <c r="AQ1006" i="70" s="1"/>
  <c r="AF1008" i="70"/>
  <c r="AG1008" i="70" s="1"/>
  <c r="AH1020" i="70"/>
  <c r="AI1020" i="70" s="1"/>
  <c r="Q1043" i="70"/>
  <c r="BC1024" i="170" s="1"/>
  <c r="AP1051" i="70"/>
  <c r="AQ1051" i="70" s="1"/>
  <c r="P1055" i="70"/>
  <c r="BB1036" i="170" s="1"/>
  <c r="AJ1054" i="70"/>
  <c r="AK1054" i="70" s="1"/>
  <c r="AR1051" i="170"/>
  <c r="S926" i="70"/>
  <c r="BE908" i="170" s="1"/>
  <c r="Q1004" i="70"/>
  <c r="BC985" i="170" s="1"/>
  <c r="Q1010" i="70"/>
  <c r="BC991" i="170" s="1"/>
  <c r="AJ1010" i="70"/>
  <c r="AK1010" i="70" s="1"/>
  <c r="P1011" i="70"/>
  <c r="BB992" i="170" s="1"/>
  <c r="AH1011" i="70"/>
  <c r="AI1011" i="70" s="1"/>
  <c r="P1017" i="70"/>
  <c r="BB998" i="170" s="1"/>
  <c r="M1068" i="70"/>
  <c r="AY1049" i="170" s="1"/>
  <c r="AR1030" i="70"/>
  <c r="AS1030" i="70" s="1"/>
  <c r="AJ1032" i="70"/>
  <c r="AK1032" i="70" s="1"/>
  <c r="AD1034" i="70"/>
  <c r="AE1034" i="70" s="1"/>
  <c r="AR1041" i="70"/>
  <c r="AS1041" i="70" s="1"/>
  <c r="AR1042" i="70"/>
  <c r="AS1042" i="70" s="1"/>
  <c r="AH1043" i="70"/>
  <c r="AI1043" i="70" s="1"/>
  <c r="AJ1046" i="70"/>
  <c r="AK1046" i="70" s="1"/>
  <c r="AH1053" i="70"/>
  <c r="AI1053" i="70" s="1"/>
  <c r="P1059" i="70"/>
  <c r="BB1040" i="170" s="1"/>
  <c r="AJ1058" i="70"/>
  <c r="AK1058" i="70" s="1"/>
  <c r="AL1059" i="70"/>
  <c r="AM1059" i="70" s="1"/>
  <c r="P1060" i="70"/>
  <c r="BB1041" i="170" s="1"/>
  <c r="AJ916" i="70"/>
  <c r="AK916" i="70" s="1"/>
  <c r="AR916" i="70"/>
  <c r="AS916" i="70" s="1"/>
  <c r="AH937" i="70"/>
  <c r="AI937" i="70" s="1"/>
  <c r="AP937" i="70"/>
  <c r="AQ937" i="70" s="1"/>
  <c r="AL1006" i="70"/>
  <c r="AM1006" i="70" s="1"/>
  <c r="AF1007" i="70"/>
  <c r="AG1007" i="70" s="1"/>
  <c r="AP1009" i="70"/>
  <c r="AQ1009" i="70" s="1"/>
  <c r="P1016" i="70"/>
  <c r="BB997" i="170" s="1"/>
  <c r="AJ1015" i="70"/>
  <c r="AK1015" i="70" s="1"/>
  <c r="AL1032" i="70"/>
  <c r="AM1032" i="70" s="1"/>
  <c r="AJ1040" i="70"/>
  <c r="AK1040" i="70" s="1"/>
  <c r="P1041" i="70"/>
  <c r="BB1022" i="170" s="1"/>
  <c r="AH1051" i="70"/>
  <c r="AI1051" i="70" s="1"/>
  <c r="Q1109" i="70"/>
  <c r="BC1089" i="170" s="1"/>
  <c r="AJ1108" i="70"/>
  <c r="AK1108" i="70" s="1"/>
  <c r="M925" i="70"/>
  <c r="AY907" i="170" s="1"/>
  <c r="P954" i="70"/>
  <c r="AJ1008" i="70"/>
  <c r="AK1008" i="70" s="1"/>
  <c r="AR1008" i="70"/>
  <c r="AS1008" i="70" s="1"/>
  <c r="AJ1023" i="70"/>
  <c r="AK1023" i="70" s="1"/>
  <c r="P1027" i="70"/>
  <c r="BB1008" i="170" s="1"/>
  <c r="AJ1026" i="70"/>
  <c r="AK1026" i="70" s="1"/>
  <c r="AF1037" i="70"/>
  <c r="AG1037" i="70" s="1"/>
  <c r="Q1041" i="70"/>
  <c r="BC1022" i="170" s="1"/>
  <c r="AR1046" i="70"/>
  <c r="AS1046" i="70" s="1"/>
  <c r="AJ1047" i="70"/>
  <c r="AK1047" i="70" s="1"/>
  <c r="P1048" i="70"/>
  <c r="BB1029" i="170" s="1"/>
  <c r="AJ1057" i="70"/>
  <c r="AK1057" i="70" s="1"/>
  <c r="Q1058" i="70"/>
  <c r="BC1039" i="170" s="1"/>
  <c r="AP1058" i="70"/>
  <c r="AQ1058" i="70" s="1"/>
  <c r="AJ1063" i="70"/>
  <c r="AK1063" i="70" s="1"/>
  <c r="P1064" i="70"/>
  <c r="BB1045" i="170" s="1"/>
  <c r="AV1049" i="170"/>
  <c r="AD1100" i="70"/>
  <c r="AE1100" i="70" s="1"/>
  <c r="AL1100" i="70"/>
  <c r="AM1100" i="70" s="1"/>
  <c r="P1101" i="70"/>
  <c r="BB1081" i="170" s="1"/>
  <c r="AJ1112" i="70"/>
  <c r="AK1112" i="70" s="1"/>
  <c r="P1113" i="70"/>
  <c r="BB1093" i="170" s="1"/>
  <c r="AW1010" i="170"/>
  <c r="AR1005" i="70"/>
  <c r="AS1005" i="70" s="1"/>
  <c r="AH1009" i="70"/>
  <c r="AI1009" i="70" s="1"/>
  <c r="AL1011" i="70"/>
  <c r="AM1011" i="70" s="1"/>
  <c r="Q1012" i="70"/>
  <c r="BC993" i="170" s="1"/>
  <c r="AL1012" i="70"/>
  <c r="AM1012" i="70" s="1"/>
  <c r="P1013" i="70"/>
  <c r="BB994" i="170" s="1"/>
  <c r="Q1023" i="70"/>
  <c r="BC1004" i="170" s="1"/>
  <c r="AP1031" i="70"/>
  <c r="AQ1031" i="70" s="1"/>
  <c r="AJ1039" i="70"/>
  <c r="AK1039" i="70" s="1"/>
  <c r="P1040" i="70"/>
  <c r="BB1021" i="170" s="1"/>
  <c r="AR1044" i="70"/>
  <c r="AS1044" i="70" s="1"/>
  <c r="Q1048" i="70"/>
  <c r="BC1029" i="170" s="1"/>
  <c r="AF1058" i="70"/>
  <c r="AG1058" i="70" s="1"/>
  <c r="Q1101" i="70"/>
  <c r="BC1081" i="170" s="1"/>
  <c r="AD1104" i="70"/>
  <c r="AE1104" i="70" s="1"/>
  <c r="AL1104" i="70"/>
  <c r="AM1104" i="70" s="1"/>
  <c r="AJ1004" i="70"/>
  <c r="AK1004" i="70" s="1"/>
  <c r="AR1004" i="70"/>
  <c r="AS1004" i="70" s="1"/>
  <c r="AF1017" i="70"/>
  <c r="AG1017" i="70" s="1"/>
  <c r="AJ1020" i="70"/>
  <c r="AK1020" i="70" s="1"/>
  <c r="AR1020" i="70"/>
  <c r="AS1020" i="70" s="1"/>
  <c r="Q1045" i="70"/>
  <c r="BC1026" i="170" s="1"/>
  <c r="AF1048" i="70"/>
  <c r="AG1048" i="70" s="1"/>
  <c r="AH1058" i="70"/>
  <c r="AI1058" i="70" s="1"/>
  <c r="AR1059" i="70"/>
  <c r="AS1059" i="70" s="1"/>
  <c r="Q1044" i="70"/>
  <c r="BC1025" i="170" s="1"/>
  <c r="AJ1051" i="70"/>
  <c r="AK1051" i="70" s="1"/>
  <c r="P1052" i="70"/>
  <c r="BB1033" i="170" s="1"/>
  <c r="AD1052" i="70"/>
  <c r="AE1052" i="70" s="1"/>
  <c r="Q1061" i="70"/>
  <c r="BC1042" i="170" s="1"/>
  <c r="AJ1104" i="70"/>
  <c r="AK1104" i="70" s="1"/>
  <c r="P1105" i="70"/>
  <c r="BB1085" i="170" s="1"/>
  <c r="P1005" i="70"/>
  <c r="BB986" i="170" s="1"/>
  <c r="AF1009" i="70"/>
  <c r="AG1009" i="70" s="1"/>
  <c r="AJ1012" i="70"/>
  <c r="AK1012" i="70" s="1"/>
  <c r="AR1012" i="70"/>
  <c r="AS1012" i="70" s="1"/>
  <c r="P1021" i="70"/>
  <c r="BB1002" i="170" s="1"/>
  <c r="S1068" i="70"/>
  <c r="BE1049" i="170" s="1"/>
  <c r="AJ1034" i="70"/>
  <c r="AK1034" i="70" s="1"/>
  <c r="AR1034" i="70"/>
  <c r="AS1034" i="70" s="1"/>
  <c r="AH1045" i="70"/>
  <c r="AI1045" i="70" s="1"/>
  <c r="AJ1045" i="70"/>
  <c r="AK1045" i="70" s="1"/>
  <c r="AD1053" i="70"/>
  <c r="AE1053" i="70" s="1"/>
  <c r="AL1053" i="70"/>
  <c r="AM1053" i="70" s="1"/>
  <c r="P1054" i="70"/>
  <c r="BB1035" i="170" s="1"/>
  <c r="AJ1060" i="70"/>
  <c r="AK1060" i="70" s="1"/>
  <c r="AP1060" i="70"/>
  <c r="AQ1060" i="70" s="1"/>
  <c r="AD1062" i="70"/>
  <c r="AE1062" i="70" s="1"/>
  <c r="T1068" i="70"/>
  <c r="BF1049" i="170" s="1"/>
  <c r="Q1105" i="70"/>
  <c r="BC1085" i="170" s="1"/>
  <c r="AJ1116" i="70"/>
  <c r="AK1116" i="70" s="1"/>
  <c r="P1117" i="70"/>
  <c r="BB1097" i="170" s="1"/>
  <c r="AF1015" i="70"/>
  <c r="AG1015" i="70" s="1"/>
  <c r="AJ1018" i="70"/>
  <c r="AK1018" i="70" s="1"/>
  <c r="AR1018" i="70"/>
  <c r="AS1018" i="70" s="1"/>
  <c r="P1024" i="70"/>
  <c r="BB1005" i="170" s="1"/>
  <c r="AF1026" i="70"/>
  <c r="AG1026" i="70" s="1"/>
  <c r="L1068" i="70"/>
  <c r="AX1049" i="170" s="1"/>
  <c r="Q1037" i="70"/>
  <c r="BC1018" i="170" s="1"/>
  <c r="AF1038" i="70"/>
  <c r="AG1038" i="70" s="1"/>
  <c r="Q1046" i="70"/>
  <c r="BC1027" i="170" s="1"/>
  <c r="AF1046" i="70"/>
  <c r="AG1046" i="70" s="1"/>
  <c r="AH1050" i="70"/>
  <c r="AI1050" i="70" s="1"/>
  <c r="AP1052" i="70"/>
  <c r="AQ1052" i="70" s="1"/>
  <c r="AF1055" i="70"/>
  <c r="AG1055" i="70" s="1"/>
  <c r="P1056" i="70"/>
  <c r="BB1037" i="170" s="1"/>
  <c r="P1057" i="70"/>
  <c r="BB1038" i="170" s="1"/>
  <c r="AJ1056" i="70"/>
  <c r="AK1056" i="70" s="1"/>
  <c r="AR1056" i="70"/>
  <c r="AS1056" i="70" s="1"/>
  <c r="AL1064" i="70"/>
  <c r="AM1064" i="70" s="1"/>
  <c r="AF1096" i="70"/>
  <c r="AG1096" i="70" s="1"/>
  <c r="AR1108" i="70"/>
  <c r="AS1108" i="70" s="1"/>
  <c r="AU1098" i="170"/>
  <c r="AF1042" i="70"/>
  <c r="AG1042" i="70" s="1"/>
  <c r="Q1051" i="70"/>
  <c r="BC1032" i="170" s="1"/>
  <c r="AF1052" i="70"/>
  <c r="AG1052" i="70" s="1"/>
  <c r="AF1112" i="70"/>
  <c r="AG1112" i="70" s="1"/>
  <c r="AP1120" i="70"/>
  <c r="AQ1120" i="70" s="1"/>
  <c r="AH1124" i="70"/>
  <c r="AI1124" i="70" s="1"/>
  <c r="AJ1043" i="70"/>
  <c r="AK1043" i="70" s="1"/>
  <c r="AR1043" i="70"/>
  <c r="AS1043" i="70" s="1"/>
  <c r="AK1059" i="70"/>
  <c r="Q1060" i="70"/>
  <c r="BC1041" i="170" s="1"/>
  <c r="AR1061" i="70"/>
  <c r="AS1061" i="70" s="1"/>
  <c r="AH1108" i="70"/>
  <c r="AI1108" i="70" s="1"/>
  <c r="U1086" i="70"/>
  <c r="BG1067" i="170" s="1"/>
  <c r="AD1057" i="70"/>
  <c r="AE1057" i="70" s="1"/>
  <c r="AL1057" i="70"/>
  <c r="AM1057" i="70" s="1"/>
  <c r="Q1064" i="70"/>
  <c r="BC1045" i="170" s="1"/>
  <c r="AR1104" i="70"/>
  <c r="AS1104" i="70" s="1"/>
  <c r="P1109" i="70"/>
  <c r="BB1089" i="170" s="1"/>
  <c r="AF1124" i="70"/>
  <c r="AG1124" i="70" s="1"/>
  <c r="AU1082" i="170"/>
  <c r="S1077" i="70"/>
  <c r="BE1058" i="170" s="1"/>
  <c r="Q1117" i="70"/>
  <c r="BC1097" i="170" s="1"/>
  <c r="AH1120" i="70"/>
  <c r="AI1120" i="70" s="1"/>
  <c r="P1179" i="70"/>
  <c r="O1073" i="70"/>
  <c r="BA1054" i="170" s="1"/>
  <c r="U1079" i="70"/>
  <c r="BG1060" i="170" s="1"/>
  <c r="AS1069" i="170"/>
  <c r="S1073" i="70"/>
  <c r="BE1054" i="170" s="1"/>
  <c r="AD1124" i="70"/>
  <c r="AE1124" i="70" s="1"/>
  <c r="AL1124" i="70"/>
  <c r="AM1124" i="70" s="1"/>
  <c r="O1089" i="70"/>
  <c r="BA1070" i="170" s="1"/>
  <c r="S1088" i="70"/>
  <c r="BE1069" i="170" s="1"/>
  <c r="L1090" i="70"/>
  <c r="AX1071" i="170" s="1"/>
  <c r="U1088" i="70"/>
  <c r="BG1069" i="170" s="1"/>
  <c r="U1089" i="70"/>
  <c r="BG1070" i="170" s="1"/>
  <c r="O1083" i="70"/>
  <c r="BA1064" i="170" s="1"/>
  <c r="E36" i="57"/>
  <c r="E57" i="110" s="1"/>
  <c r="L66" i="23"/>
  <c r="L160" i="58" s="1"/>
  <c r="N160" i="58" s="1"/>
  <c r="O927" i="70"/>
  <c r="BA909" i="170" s="1"/>
  <c r="R55" i="23"/>
  <c r="R149" i="58" s="1"/>
  <c r="S1095" i="70"/>
  <c r="O133" i="58"/>
  <c r="D212" i="58"/>
  <c r="F212" i="58"/>
  <c r="G212" i="58"/>
  <c r="O212" i="58"/>
  <c r="H212" i="58"/>
  <c r="P212" i="58"/>
  <c r="D33" i="23"/>
  <c r="D126" i="58" s="1"/>
  <c r="J48" i="23"/>
  <c r="J142" i="58" s="1"/>
  <c r="D49" i="23"/>
  <c r="D143" i="58" s="1"/>
  <c r="C32" i="23"/>
  <c r="C125" i="58" s="1"/>
  <c r="H58" i="23"/>
  <c r="AS168" i="170"/>
  <c r="AS1054" i="170"/>
  <c r="J28" i="23"/>
  <c r="D15" i="23"/>
  <c r="D123" i="58" s="1"/>
  <c r="H32" i="23"/>
  <c r="J9" i="23"/>
  <c r="AK16" i="70"/>
  <c r="AE132" i="70"/>
  <c r="AS1071" i="170"/>
  <c r="AI1182" i="70"/>
  <c r="J29" i="23"/>
  <c r="H65" i="23"/>
  <c r="D36" i="23"/>
  <c r="D129" i="58" s="1"/>
  <c r="AS193" i="170"/>
  <c r="AD16" i="70"/>
  <c r="AE16" i="70" s="1"/>
  <c r="AS1064" i="170"/>
  <c r="AE1117" i="70"/>
  <c r="D48" i="23"/>
  <c r="D142" i="58" s="1"/>
  <c r="C68" i="23"/>
  <c r="C163" i="58" s="1"/>
  <c r="J91" i="21"/>
  <c r="AG1095" i="70"/>
  <c r="D59" i="23"/>
  <c r="D153" i="58" s="1"/>
  <c r="AD133" i="70"/>
  <c r="AE133" i="70" s="1"/>
  <c r="AS253" i="170"/>
  <c r="D67" i="23"/>
  <c r="D161" i="58" s="1"/>
  <c r="J32" i="23"/>
  <c r="H45" i="23"/>
  <c r="AD234" i="70"/>
  <c r="AE234" i="70" s="1"/>
  <c r="AF293" i="70"/>
  <c r="AG293" i="70" s="1"/>
  <c r="AS1070" i="170"/>
  <c r="M262" i="70"/>
  <c r="AY252" i="170" s="1"/>
  <c r="H32" i="21"/>
  <c r="AS104" i="170"/>
  <c r="M1083" i="70"/>
  <c r="AY1064" i="170" s="1"/>
  <c r="AW1071" i="170"/>
  <c r="J12" i="23"/>
  <c r="M263" i="70"/>
  <c r="AY253" i="170" s="1"/>
  <c r="D37" i="23"/>
  <c r="D130" i="58" s="1"/>
  <c r="G9" i="23"/>
  <c r="AS252" i="170"/>
  <c r="AD293" i="70"/>
  <c r="AE293" i="70" s="1"/>
  <c r="H46" i="23"/>
  <c r="E91" i="21"/>
  <c r="AW1064" i="170"/>
  <c r="M1089" i="70"/>
  <c r="AY1070" i="170" s="1"/>
  <c r="J67" i="23"/>
  <c r="M139" i="21" s="1"/>
  <c r="G91" i="21"/>
  <c r="AW193" i="170"/>
  <c r="J8" i="23"/>
  <c r="D65" i="23"/>
  <c r="AE1182" i="70"/>
  <c r="K91" i="21"/>
  <c r="C15" i="23"/>
  <c r="C123" i="58" s="1"/>
  <c r="D45" i="23"/>
  <c r="D139" i="58" s="1"/>
  <c r="M1094" i="70"/>
  <c r="D31" i="23"/>
  <c r="D124" i="58" s="1"/>
  <c r="J65" i="23"/>
  <c r="AW105" i="170"/>
  <c r="AD1105" i="70"/>
  <c r="AH1161" i="70"/>
  <c r="AI1161" i="70" s="1"/>
  <c r="D8" i="23"/>
  <c r="D113" i="58" s="1"/>
  <c r="AR300" i="170"/>
  <c r="AS1058" i="170"/>
  <c r="AW1070" i="170"/>
  <c r="AE1105" i="70"/>
  <c r="H28" i="23"/>
  <c r="L150" i="21" s="1"/>
  <c r="C47" i="23"/>
  <c r="C141" i="58" s="1"/>
  <c r="C50" i="23"/>
  <c r="C144" i="58" s="1"/>
  <c r="H31" i="21"/>
  <c r="H91" i="21"/>
  <c r="AF133" i="70"/>
  <c r="AG133" i="70" s="1"/>
  <c r="AT325" i="170"/>
  <c r="M927" i="70"/>
  <c r="AY909" i="170" s="1"/>
  <c r="AS1055" i="170"/>
  <c r="AJ1161" i="70"/>
  <c r="AK1161" i="70" s="1"/>
  <c r="H31" i="23"/>
  <c r="D47" i="23"/>
  <c r="D141" i="58" s="1"/>
  <c r="J15" i="23"/>
  <c r="C29" i="23"/>
  <c r="C106" i="58" s="1"/>
  <c r="M1090" i="70"/>
  <c r="AY1071" i="170" s="1"/>
  <c r="AU1086" i="170"/>
  <c r="D7" i="23"/>
  <c r="D112" i="58" s="1"/>
  <c r="C58" i="23"/>
  <c r="C152" i="58" s="1"/>
  <c r="H67" i="23"/>
  <c r="AS60" i="170"/>
  <c r="M926" i="70"/>
  <c r="AY908" i="170" s="1"/>
  <c r="AX181" i="170"/>
  <c r="AG1089" i="70"/>
  <c r="AD1109" i="70"/>
  <c r="AE1109" i="70" s="1"/>
  <c r="AE1188" i="70"/>
  <c r="AX225" i="170"/>
  <c r="G68" i="23"/>
  <c r="L81" i="21" s="1"/>
  <c r="AJ293" i="70"/>
  <c r="AK293" i="70" s="1"/>
  <c r="AS829" i="170"/>
  <c r="AU828" i="170"/>
  <c r="M1074" i="70"/>
  <c r="AY1055" i="170" s="1"/>
  <c r="J46" i="23"/>
  <c r="D34" i="57"/>
  <c r="H119" i="58"/>
  <c r="AD950" i="70"/>
  <c r="AE950" i="70" s="1"/>
  <c r="M1073" i="70"/>
  <c r="AY1054" i="170" s="1"/>
  <c r="J45" i="23"/>
  <c r="AS258" i="170"/>
  <c r="D35" i="23"/>
  <c r="D128" i="58" s="1"/>
  <c r="AD1179" i="70"/>
  <c r="AE1179" i="70" s="1"/>
  <c r="C64" i="23"/>
  <c r="C158" i="58" s="1"/>
  <c r="AX1098" i="170"/>
  <c r="AX1156" i="170"/>
  <c r="H37" i="23"/>
  <c r="H5" i="21"/>
  <c r="F5" i="21"/>
  <c r="K5" i="21"/>
  <c r="J5" i="21"/>
  <c r="G5" i="21"/>
  <c r="AR1055" i="170"/>
  <c r="AT1086" i="170"/>
  <c r="AT1094" i="170"/>
  <c r="AD1113" i="70"/>
  <c r="AR1060" i="170"/>
  <c r="AT1098" i="170"/>
  <c r="AD1117" i="70"/>
  <c r="AR1064" i="170"/>
  <c r="AX1102" i="170"/>
  <c r="H15" i="23"/>
  <c r="J37" i="23"/>
  <c r="M113" i="70"/>
  <c r="AY104" i="170" s="1"/>
  <c r="AS196" i="170"/>
  <c r="AU225" i="170"/>
  <c r="AU325" i="170"/>
  <c r="AD334" i="70"/>
  <c r="AE334" i="70" s="1"/>
  <c r="D29" i="23"/>
  <c r="D106" i="58" s="1"/>
  <c r="AS300" i="170"/>
  <c r="H7" i="23"/>
  <c r="AS105" i="170"/>
  <c r="AT225" i="170"/>
  <c r="AR193" i="170"/>
  <c r="C9" i="23"/>
  <c r="C114" i="58" s="1"/>
  <c r="E5" i="21"/>
  <c r="AV1138" i="170"/>
  <c r="U86" i="21"/>
  <c r="AI16" i="70"/>
  <c r="AH133" i="70"/>
  <c r="AI133" i="70" s="1"/>
  <c r="AD1125" i="70"/>
  <c r="AE1125" i="70" s="1"/>
  <c r="AT1106" i="170"/>
  <c r="C51" i="23"/>
  <c r="C145" i="58" s="1"/>
  <c r="M1088" i="70"/>
  <c r="AY1069" i="170" s="1"/>
  <c r="AV1106" i="170"/>
  <c r="M114" i="70"/>
  <c r="AY105" i="170" s="1"/>
  <c r="AJ133" i="70"/>
  <c r="AK133" i="70" s="1"/>
  <c r="AR105" i="170"/>
  <c r="AD134" i="70"/>
  <c r="AE134" i="70" s="1"/>
  <c r="AR170" i="170"/>
  <c r="AT181" i="170"/>
  <c r="AD190" i="70"/>
  <c r="AE190" i="70" s="1"/>
  <c r="AR168" i="170"/>
  <c r="D58" i="23"/>
  <c r="D152" i="58" s="1"/>
  <c r="AU1134" i="170"/>
  <c r="AF1188" i="70"/>
  <c r="AV1134" i="170"/>
  <c r="J7" i="23"/>
  <c r="M67" i="70"/>
  <c r="AY60" i="170" s="1"/>
  <c r="H35" i="23"/>
  <c r="AW252" i="170"/>
  <c r="AH293" i="70"/>
  <c r="AI293" i="70" s="1"/>
  <c r="AW253" i="170"/>
  <c r="AT1138" i="170"/>
  <c r="AX1134" i="170"/>
  <c r="AX929" i="170"/>
  <c r="AV1098" i="170"/>
  <c r="AV1102" i="170"/>
  <c r="AV1156" i="170"/>
  <c r="I34" i="21"/>
  <c r="X34" i="21"/>
  <c r="AR829" i="170"/>
  <c r="AD843" i="70"/>
  <c r="AE843" i="70" s="1"/>
  <c r="Q134" i="70"/>
  <c r="BC124" i="170" s="1"/>
  <c r="AW168" i="170"/>
  <c r="P294" i="70"/>
  <c r="AX937" i="170"/>
  <c r="AR1058" i="170"/>
  <c r="AX1094" i="170"/>
  <c r="AX1106" i="170"/>
  <c r="AD1157" i="70"/>
  <c r="AE1157" i="70" s="1"/>
  <c r="C59" i="23"/>
  <c r="C153" i="58" s="1"/>
  <c r="AT125" i="170"/>
  <c r="AX933" i="170"/>
  <c r="D28" i="23"/>
  <c r="AX1159" i="170"/>
  <c r="I91" i="21"/>
  <c r="M1077" i="70"/>
  <c r="AY1058" i="170" s="1"/>
  <c r="AV1094" i="170"/>
  <c r="AT1134" i="170"/>
  <c r="AD1153" i="70"/>
  <c r="AE1153" i="70" s="1"/>
  <c r="AX1165" i="170"/>
  <c r="P134" i="70"/>
  <c r="AU1094" i="170"/>
  <c r="AE1113" i="70"/>
  <c r="AV1086" i="170"/>
  <c r="AD1121" i="70"/>
  <c r="AE1121" i="70" s="1"/>
  <c r="AT1102" i="170"/>
  <c r="Q294" i="70"/>
  <c r="AS907" i="170"/>
  <c r="AS908" i="170"/>
  <c r="AV1090" i="170"/>
  <c r="AD1161" i="70"/>
  <c r="AE1161" i="70" s="1"/>
  <c r="AW863" i="170"/>
  <c r="M61" i="97"/>
  <c r="J83" i="97"/>
  <c r="J102" i="97"/>
  <c r="J104" i="97"/>
  <c r="M190" i="97"/>
  <c r="M197" i="97"/>
  <c r="M209" i="97"/>
  <c r="M229" i="97"/>
  <c r="M241" i="97"/>
  <c r="F22" i="19"/>
  <c r="R1154" i="70" s="1"/>
  <c r="Q23" i="23"/>
  <c r="Q107" i="58" s="1"/>
  <c r="E32" i="19"/>
  <c r="E33" i="19"/>
  <c r="E35" i="19"/>
  <c r="E36" i="19"/>
  <c r="O207" i="97"/>
  <c r="O229" i="97"/>
  <c r="O233" i="97"/>
  <c r="O241" i="97"/>
  <c r="O255" i="97"/>
  <c r="O278" i="97"/>
  <c r="O290" i="97"/>
  <c r="O408" i="97"/>
  <c r="O423" i="97"/>
  <c r="J14" i="97"/>
  <c r="M104" i="97"/>
  <c r="M107" i="97"/>
  <c r="J177" i="97"/>
  <c r="J179" i="97"/>
  <c r="J239" i="97"/>
  <c r="O79" i="97"/>
  <c r="N34" i="97"/>
  <c r="J501" i="97"/>
  <c r="J506" i="97"/>
  <c r="J523" i="97"/>
  <c r="M54" i="97"/>
  <c r="M60" i="97"/>
  <c r="M242" i="97"/>
  <c r="M244" i="97"/>
  <c r="M249" i="97"/>
  <c r="M277" i="97"/>
  <c r="M280" i="97"/>
  <c r="M289" i="97"/>
  <c r="M422" i="97"/>
  <c r="M262" i="97"/>
  <c r="M281" i="97"/>
  <c r="M288" i="97"/>
  <c r="M421" i="97"/>
  <c r="N522" i="97"/>
  <c r="J251" i="97"/>
  <c r="M507" i="97"/>
  <c r="O522" i="97"/>
  <c r="O179" i="97"/>
  <c r="N572" i="97"/>
  <c r="J53" i="97"/>
  <c r="N185" i="97"/>
  <c r="J209" i="97"/>
  <c r="N219" i="97"/>
  <c r="J229" i="97"/>
  <c r="J241" i="97"/>
  <c r="O497" i="97"/>
  <c r="O570" i="97"/>
  <c r="M34" i="97"/>
  <c r="M268" i="97"/>
  <c r="AL601" i="70"/>
  <c r="AM601" i="70" s="1"/>
  <c r="N32" i="97"/>
  <c r="M49" i="97"/>
  <c r="O53" i="97"/>
  <c r="N192" i="97"/>
  <c r="N421" i="97"/>
  <c r="N423" i="97"/>
  <c r="N549" i="97"/>
  <c r="N60" i="97"/>
  <c r="M100" i="97"/>
  <c r="O107" i="97"/>
  <c r="M185" i="97"/>
  <c r="M248" i="97"/>
  <c r="M253" i="97"/>
  <c r="E89" i="19"/>
  <c r="N951" i="70" s="1"/>
  <c r="P951" i="70" s="1"/>
  <c r="O14" i="97"/>
  <c r="J79" i="97"/>
  <c r="J82" i="97"/>
  <c r="J86" i="97"/>
  <c r="J189" i="97"/>
  <c r="J198" i="97"/>
  <c r="J206" i="97"/>
  <c r="O208" i="97"/>
  <c r="O211" i="97"/>
  <c r="O227" i="97"/>
  <c r="J232" i="97"/>
  <c r="E42" i="19"/>
  <c r="O269" i="97"/>
  <c r="O505" i="97"/>
  <c r="E115" i="19"/>
  <c r="N293" i="70" s="1"/>
  <c r="P293" i="70" s="1"/>
  <c r="V293" i="70" s="1"/>
  <c r="N31" i="97"/>
  <c r="O50" i="97"/>
  <c r="M186" i="97"/>
  <c r="N189" i="97"/>
  <c r="M196" i="97"/>
  <c r="M206" i="97"/>
  <c r="M218" i="97"/>
  <c r="M227" i="97"/>
  <c r="E43" i="19"/>
  <c r="O244" i="97"/>
  <c r="N256" i="97"/>
  <c r="N261" i="97"/>
  <c r="N266" i="97"/>
  <c r="N420" i="97"/>
  <c r="M498" i="97"/>
  <c r="M503" i="97"/>
  <c r="M533" i="97"/>
  <c r="M546" i="97"/>
  <c r="M548" i="97"/>
  <c r="M569" i="97"/>
  <c r="O10" i="97"/>
  <c r="O12" i="97"/>
  <c r="O78" i="97"/>
  <c r="J183" i="97"/>
  <c r="O185" i="97"/>
  <c r="M191" i="97"/>
  <c r="O237" i="97"/>
  <c r="N241" i="97"/>
  <c r="M282" i="97"/>
  <c r="M407" i="97"/>
  <c r="N1068" i="70"/>
  <c r="AZ1049" i="170" s="1"/>
  <c r="G45" i="19"/>
  <c r="M10" i="97"/>
  <c r="M12" i="97"/>
  <c r="M14" i="97"/>
  <c r="M23" i="97"/>
  <c r="M30" i="97"/>
  <c r="O37" i="97"/>
  <c r="O43" i="97"/>
  <c r="O60" i="97"/>
  <c r="M66" i="97"/>
  <c r="M68" i="97"/>
  <c r="M71" i="97"/>
  <c r="N73" i="97"/>
  <c r="M76" i="97"/>
  <c r="M78" i="97"/>
  <c r="E19" i="19"/>
  <c r="N1122" i="70" s="1"/>
  <c r="P1122" i="70" s="1"/>
  <c r="N183" i="97"/>
  <c r="O198" i="97"/>
  <c r="M211" i="97"/>
  <c r="O213" i="97"/>
  <c r="O215" i="97"/>
  <c r="N247" i="97"/>
  <c r="J262" i="97"/>
  <c r="E47" i="19"/>
  <c r="O267" i="97"/>
  <c r="J281" i="97"/>
  <c r="N410" i="97"/>
  <c r="O422" i="97"/>
  <c r="J548" i="97"/>
  <c r="M267" i="97"/>
  <c r="J423" i="97"/>
  <c r="F15" i="19"/>
  <c r="R1146" i="70" s="1"/>
  <c r="V1146" i="70" s="1"/>
  <c r="O11" i="97"/>
  <c r="J34" i="97"/>
  <c r="O67" i="97"/>
  <c r="O72" i="97"/>
  <c r="O188" i="97"/>
  <c r="N205" i="97"/>
  <c r="O247" i="97"/>
  <c r="O283" i="97"/>
  <c r="M410" i="97"/>
  <c r="J573" i="97"/>
  <c r="M35" i="97"/>
  <c r="J36" i="97"/>
  <c r="J61" i="97"/>
  <c r="O84" i="97"/>
  <c r="J108" i="97"/>
  <c r="J110" i="97"/>
  <c r="M182" i="97"/>
  <c r="N184" i="97"/>
  <c r="O197" i="97"/>
  <c r="M214" i="97"/>
  <c r="O217" i="97"/>
  <c r="M221" i="97"/>
  <c r="M238" i="97"/>
  <c r="N245" i="97"/>
  <c r="J284" i="97"/>
  <c r="E38" i="19"/>
  <c r="N36" i="97"/>
  <c r="M38" i="97"/>
  <c r="N82" i="97"/>
  <c r="M103" i="97"/>
  <c r="O108" i="97"/>
  <c r="J223" i="97"/>
  <c r="N227" i="97"/>
  <c r="N253" i="97"/>
  <c r="O259" i="97"/>
  <c r="E50" i="19"/>
  <c r="O284" i="97"/>
  <c r="O498" i="97"/>
  <c r="J503" i="97"/>
  <c r="O525" i="97"/>
  <c r="O534" i="97"/>
  <c r="O545" i="97"/>
  <c r="J59" i="97"/>
  <c r="J408" i="97"/>
  <c r="M535" i="97"/>
  <c r="G33" i="19"/>
  <c r="E41" i="19"/>
  <c r="M41" i="97"/>
  <c r="O46" i="97"/>
  <c r="J48" i="97"/>
  <c r="N54" i="97"/>
  <c r="J65" i="97"/>
  <c r="P65" i="97" s="1"/>
  <c r="J67" i="97"/>
  <c r="M84" i="97"/>
  <c r="M109" i="97"/>
  <c r="M178" i="97"/>
  <c r="J180" i="97"/>
  <c r="M184" i="97"/>
  <c r="M195" i="97"/>
  <c r="O218" i="97"/>
  <c r="M237" i="97"/>
  <c r="J242" i="97"/>
  <c r="M243" i="97"/>
  <c r="M245" i="97"/>
  <c r="M419" i="97"/>
  <c r="O506" i="97"/>
  <c r="O571" i="97"/>
  <c r="AP601" i="70"/>
  <c r="AQ601" i="70" s="1"/>
  <c r="F107" i="19"/>
  <c r="R235" i="70" s="1"/>
  <c r="N48" i="97"/>
  <c r="O109" i="97"/>
  <c r="J227" i="97"/>
  <c r="O235" i="97"/>
  <c r="O239" i="97"/>
  <c r="J261" i="97"/>
  <c r="O265" i="97"/>
  <c r="O280" i="97"/>
  <c r="O419" i="97"/>
  <c r="O500" i="97"/>
  <c r="F23" i="19"/>
  <c r="R1158" i="70" s="1"/>
  <c r="N43" i="97"/>
  <c r="M46" i="97"/>
  <c r="M48" i="97"/>
  <c r="M225" i="97"/>
  <c r="E45" i="19"/>
  <c r="M11" i="97"/>
  <c r="M32" i="97"/>
  <c r="J44" i="97"/>
  <c r="J47" i="97"/>
  <c r="M56" i="97"/>
  <c r="M70" i="97"/>
  <c r="M72" i="97"/>
  <c r="M106" i="97"/>
  <c r="O180" i="97"/>
  <c r="O186" i="97"/>
  <c r="M207" i="97"/>
  <c r="J221" i="97"/>
  <c r="O231" i="97"/>
  <c r="M233" i="97"/>
  <c r="J238" i="97"/>
  <c r="E44" i="19"/>
  <c r="M250" i="97"/>
  <c r="M261" i="97"/>
  <c r="M276" i="97"/>
  <c r="M278" i="97"/>
  <c r="J283" i="97"/>
  <c r="O409" i="97"/>
  <c r="M497" i="97"/>
  <c r="O501" i="97"/>
  <c r="J522" i="97"/>
  <c r="E11" i="19"/>
  <c r="N1110" i="70" s="1"/>
  <c r="P1110" i="70" s="1"/>
  <c r="Q118" i="58"/>
  <c r="O56" i="97"/>
  <c r="O85" i="97"/>
  <c r="N108" i="97"/>
  <c r="O226" i="97"/>
  <c r="J247" i="97"/>
  <c r="O257" i="97"/>
  <c r="O499" i="97"/>
  <c r="N524" i="97"/>
  <c r="N535" i="97"/>
  <c r="M549" i="97"/>
  <c r="O572" i="97"/>
  <c r="F46" i="19"/>
  <c r="N220" i="97"/>
  <c r="M13" i="97"/>
  <c r="O24" i="97"/>
  <c r="O26" i="97"/>
  <c r="J37" i="97"/>
  <c r="O62" i="97"/>
  <c r="N76" i="97"/>
  <c r="J78" i="97"/>
  <c r="O82" i="97"/>
  <c r="O83" i="97"/>
  <c r="O102" i="97"/>
  <c r="O104" i="97"/>
  <c r="O110" i="97"/>
  <c r="O177" i="97"/>
  <c r="M179" i="97"/>
  <c r="O182" i="97"/>
  <c r="O184" i="97"/>
  <c r="O194" i="97"/>
  <c r="N198" i="97"/>
  <c r="J208" i="97"/>
  <c r="O232" i="97"/>
  <c r="O236" i="97"/>
  <c r="N242" i="97"/>
  <c r="O249" i="97"/>
  <c r="O251" i="97"/>
  <c r="M257" i="97"/>
  <c r="M266" i="97"/>
  <c r="J275" i="97"/>
  <c r="N280" i="97"/>
  <c r="E51" i="19"/>
  <c r="O288" i="97"/>
  <c r="N501" i="97"/>
  <c r="O533" i="97"/>
  <c r="O535" i="97"/>
  <c r="E111" i="19"/>
  <c r="N844" i="70" s="1"/>
  <c r="P844" i="70" s="1"/>
  <c r="O548" i="97"/>
  <c r="N290" i="97"/>
  <c r="AL70" i="70"/>
  <c r="AM70" i="70" s="1"/>
  <c r="K108" i="23"/>
  <c r="K110" i="23" s="1"/>
  <c r="G11" i="19"/>
  <c r="T1110" i="70" s="1"/>
  <c r="J54" i="97"/>
  <c r="M55" i="97"/>
  <c r="G19" i="19"/>
  <c r="T1122" i="70" s="1"/>
  <c r="J85" i="97"/>
  <c r="M86" i="97"/>
  <c r="O106" i="97"/>
  <c r="E23" i="19"/>
  <c r="N1158" i="70" s="1"/>
  <c r="P1158" i="70" s="1"/>
  <c r="M110" i="97"/>
  <c r="J186" i="97"/>
  <c r="N186" i="97"/>
  <c r="M188" i="97"/>
  <c r="J505" i="97"/>
  <c r="O537" i="97"/>
  <c r="J537" i="97"/>
  <c r="J49" i="97"/>
  <c r="G13" i="19"/>
  <c r="T1114" i="70" s="1"/>
  <c r="N260" i="97"/>
  <c r="J260" i="97"/>
  <c r="N506" i="97"/>
  <c r="O521" i="97"/>
  <c r="E107" i="19"/>
  <c r="N235" i="70" s="1"/>
  <c r="P235" i="70" s="1"/>
  <c r="G50" i="19"/>
  <c r="E103" i="19"/>
  <c r="N955" i="70" s="1"/>
  <c r="P955" i="70" s="1"/>
  <c r="V955" i="70" s="1"/>
  <c r="N10" i="97"/>
  <c r="J10" i="97"/>
  <c r="M44" i="97"/>
  <c r="O47" i="97"/>
  <c r="M73" i="97"/>
  <c r="N84" i="97"/>
  <c r="F19" i="19"/>
  <c r="R1122" i="70" s="1"/>
  <c r="N85" i="97"/>
  <c r="O100" i="97"/>
  <c r="E22" i="19"/>
  <c r="N1154" i="70" s="1"/>
  <c r="P1154" i="70" s="1"/>
  <c r="N109" i="97"/>
  <c r="J185" i="97"/>
  <c r="G34" i="19"/>
  <c r="E46" i="19"/>
  <c r="O260" i="97"/>
  <c r="J572" i="97"/>
  <c r="M573" i="97"/>
  <c r="AP70" i="70"/>
  <c r="AQ70" i="70" s="1"/>
  <c r="O108" i="23"/>
  <c r="O117" i="58" s="1"/>
  <c r="N38" i="97"/>
  <c r="J38" i="97"/>
  <c r="J42" i="97"/>
  <c r="F12" i="19"/>
  <c r="R1138" i="70" s="1"/>
  <c r="V1138" i="70" s="1"/>
  <c r="E13" i="19"/>
  <c r="N1114" i="70" s="1"/>
  <c r="P1114" i="70" s="1"/>
  <c r="E109" i="19"/>
  <c r="N878" i="70" s="1"/>
  <c r="P878" i="70" s="1"/>
  <c r="V878" i="70" s="1"/>
  <c r="O36" i="97"/>
  <c r="O38" i="97"/>
  <c r="N79" i="97"/>
  <c r="M80" i="97"/>
  <c r="O176" i="97"/>
  <c r="N209" i="97"/>
  <c r="O221" i="97"/>
  <c r="J224" i="97"/>
  <c r="N238" i="97"/>
  <c r="M256" i="97"/>
  <c r="O261" i="97"/>
  <c r="M420" i="97"/>
  <c r="M536" i="97"/>
  <c r="F14" i="19"/>
  <c r="R1142" i="70" s="1"/>
  <c r="E34" i="19"/>
  <c r="F89" i="19"/>
  <c r="R951" i="70" s="1"/>
  <c r="G107" i="19"/>
  <c r="T235" i="70" s="1"/>
  <c r="J43" i="97"/>
  <c r="N47" i="97"/>
  <c r="N107" i="97"/>
  <c r="J107" i="97"/>
  <c r="J191" i="97"/>
  <c r="G35" i="19" s="1"/>
  <c r="O223" i="97"/>
  <c r="E40" i="19"/>
  <c r="M239" i="97"/>
  <c r="N276" i="97"/>
  <c r="F49" i="19"/>
  <c r="J280" i="97"/>
  <c r="J409" i="97"/>
  <c r="N497" i="97"/>
  <c r="J497" i="97"/>
  <c r="J500" i="97"/>
  <c r="M501" i="97"/>
  <c r="N534" i="97"/>
  <c r="J534" i="97"/>
  <c r="N545" i="97"/>
  <c r="J545" i="97"/>
  <c r="Q27" i="23"/>
  <c r="Q111" i="58" s="1"/>
  <c r="AR1066" i="70"/>
  <c r="N37" i="97"/>
  <c r="M37" i="97"/>
  <c r="E39" i="19"/>
  <c r="F39" i="19"/>
  <c r="G111" i="19"/>
  <c r="T844" i="70" s="1"/>
  <c r="G10" i="19"/>
  <c r="T1134" i="70" s="1"/>
  <c r="V1134" i="70" s="1"/>
  <c r="J31" i="97"/>
  <c r="N80" i="97"/>
  <c r="J80" i="97"/>
  <c r="J84" i="97"/>
  <c r="M108" i="97"/>
  <c r="J188" i="97"/>
  <c r="N188" i="97"/>
  <c r="J196" i="97"/>
  <c r="F36" i="19"/>
  <c r="J235" i="97"/>
  <c r="J250" i="97"/>
  <c r="G44" i="19"/>
  <c r="N283" i="97"/>
  <c r="N289" i="97"/>
  <c r="N55" i="97"/>
  <c r="G14" i="19"/>
  <c r="T1142" i="70" s="1"/>
  <c r="O80" i="97"/>
  <c r="N194" i="97"/>
  <c r="M194" i="97"/>
  <c r="N208" i="97"/>
  <c r="J213" i="97"/>
  <c r="J219" i="97"/>
  <c r="O250" i="97"/>
  <c r="O268" i="97"/>
  <c r="J278" i="97"/>
  <c r="O407" i="97"/>
  <c r="N523" i="97"/>
  <c r="M523" i="97"/>
  <c r="J549" i="97"/>
  <c r="O549" i="97"/>
  <c r="J571" i="97"/>
  <c r="J13" i="97"/>
  <c r="N14" i="97"/>
  <c r="O32" i="97"/>
  <c r="O41" i="97"/>
  <c r="M43" i="97"/>
  <c r="N44" i="97"/>
  <c r="O48" i="97"/>
  <c r="O55" i="97"/>
  <c r="O70" i="97"/>
  <c r="O76" i="97"/>
  <c r="O77" i="97"/>
  <c r="O101" i="97"/>
  <c r="O189" i="97"/>
  <c r="J194" i="97"/>
  <c r="O209" i="97"/>
  <c r="M215" i="97"/>
  <c r="J218" i="97"/>
  <c r="O220" i="97"/>
  <c r="M231" i="97"/>
  <c r="M235" i="97"/>
  <c r="N237" i="97"/>
  <c r="N239" i="97"/>
  <c r="M247" i="97"/>
  <c r="N250" i="97"/>
  <c r="O256" i="97"/>
  <c r="M265" i="97"/>
  <c r="O281" i="97"/>
  <c r="O282" i="97"/>
  <c r="M286" i="97"/>
  <c r="M505" i="97"/>
  <c r="M572" i="97"/>
  <c r="O13" i="97"/>
  <c r="M26" i="97"/>
  <c r="M36" i="97"/>
  <c r="M42" i="97"/>
  <c r="N61" i="97"/>
  <c r="O66" i="97"/>
  <c r="O68" i="97"/>
  <c r="N86" i="97"/>
  <c r="N104" i="97"/>
  <c r="J184" i="97"/>
  <c r="N190" i="97"/>
  <c r="J192" i="97"/>
  <c r="N217" i="97"/>
  <c r="M219" i="97"/>
  <c r="N229" i="97"/>
  <c r="O230" i="97"/>
  <c r="O263" i="97"/>
  <c r="O275" i="97"/>
  <c r="O289" i="97"/>
  <c r="O421" i="97"/>
  <c r="N503" i="97"/>
  <c r="M521" i="97"/>
  <c r="N573" i="97"/>
  <c r="O35" i="97"/>
  <c r="O42" i="97"/>
  <c r="O59" i="97"/>
  <c r="O61" i="97"/>
  <c r="N68" i="97"/>
  <c r="O74" i="97"/>
  <c r="M83" i="97"/>
  <c r="N179" i="97"/>
  <c r="O205" i="97"/>
  <c r="O206" i="97"/>
  <c r="M208" i="97"/>
  <c r="N223" i="97"/>
  <c r="O225" i="97"/>
  <c r="M230" i="97"/>
  <c r="O248" i="97"/>
  <c r="M255" i="97"/>
  <c r="N262" i="97"/>
  <c r="M263" i="97"/>
  <c r="O503" i="97"/>
  <c r="O507" i="97"/>
  <c r="O523" i="97"/>
  <c r="M524" i="97"/>
  <c r="M547" i="97"/>
  <c r="AL1066" i="70"/>
  <c r="J11" i="97"/>
  <c r="O30" i="97"/>
  <c r="O31" i="97"/>
  <c r="M53" i="97"/>
  <c r="O71" i="97"/>
  <c r="M180" i="97"/>
  <c r="M205" i="97"/>
  <c r="N221" i="97"/>
  <c r="M236" i="97"/>
  <c r="O242" i="97"/>
  <c r="N257" i="97"/>
  <c r="N286" i="97"/>
  <c r="J498" i="97"/>
  <c r="N546" i="97"/>
  <c r="O569" i="97"/>
  <c r="O23" i="97"/>
  <c r="O25" i="97"/>
  <c r="J25" i="97"/>
  <c r="M59" i="97"/>
  <c r="N59" i="97"/>
  <c r="F17" i="19"/>
  <c r="R1118" i="70" s="1"/>
  <c r="N72" i="97"/>
  <c r="J72" i="97"/>
  <c r="N101" i="97"/>
  <c r="J101" i="97"/>
  <c r="N207" i="97"/>
  <c r="J207" i="97"/>
  <c r="J211" i="97"/>
  <c r="N211" i="97"/>
  <c r="O212" i="97"/>
  <c r="M212" i="97"/>
  <c r="N225" i="97"/>
  <c r="J225" i="97"/>
  <c r="N25" i="97"/>
  <c r="M25" i="97"/>
  <c r="J56" i="97"/>
  <c r="N56" i="97"/>
  <c r="M77" i="97"/>
  <c r="N197" i="97"/>
  <c r="J197" i="97"/>
  <c r="G36" i="19"/>
  <c r="O245" i="97"/>
  <c r="J245" i="97"/>
  <c r="J569" i="97"/>
  <c r="N569" i="97"/>
  <c r="O34" i="97"/>
  <c r="O54" i="97"/>
  <c r="N103" i="97"/>
  <c r="J103" i="97"/>
  <c r="G22" i="19"/>
  <c r="T1154" i="70" s="1"/>
  <c r="M223" i="97"/>
  <c r="F9" i="19"/>
  <c r="R1130" i="70" s="1"/>
  <c r="V1130" i="70" s="1"/>
  <c r="N24" i="97"/>
  <c r="J24" i="97"/>
  <c r="J74" i="97"/>
  <c r="N74" i="97"/>
  <c r="J100" i="97"/>
  <c r="N100" i="97"/>
  <c r="N504" i="97"/>
  <c r="J504" i="97"/>
  <c r="F40" i="19"/>
  <c r="N11" i="97"/>
  <c r="M24" i="97"/>
  <c r="M85" i="97"/>
  <c r="N106" i="97"/>
  <c r="J106" i="97"/>
  <c r="M176" i="97"/>
  <c r="N178" i="97"/>
  <c r="F33" i="19"/>
  <c r="N212" i="97"/>
  <c r="J212" i="97"/>
  <c r="J214" i="97"/>
  <c r="N214" i="97"/>
  <c r="G38" i="19"/>
  <c r="J226" i="97"/>
  <c r="G40" i="19" s="1"/>
  <c r="N226" i="97"/>
  <c r="N254" i="97"/>
  <c r="J254" i="97"/>
  <c r="J289" i="97"/>
  <c r="N411" i="97"/>
  <c r="J411" i="97"/>
  <c r="M67" i="97"/>
  <c r="N67" i="97"/>
  <c r="N70" i="97"/>
  <c r="J70" i="97"/>
  <c r="O73" i="97"/>
  <c r="J73" i="97"/>
  <c r="M224" i="97"/>
  <c r="N224" i="97"/>
  <c r="O286" i="97"/>
  <c r="J286" i="97"/>
  <c r="AP204" i="70"/>
  <c r="AQ204" i="70" s="1"/>
  <c r="N26" i="97"/>
  <c r="J26" i="97"/>
  <c r="N231" i="97"/>
  <c r="J231" i="97"/>
  <c r="J32" i="97"/>
  <c r="J60" i="97"/>
  <c r="O107" i="58"/>
  <c r="E7" i="19"/>
  <c r="J12" i="97"/>
  <c r="F7" i="19"/>
  <c r="N12" i="97"/>
  <c r="N23" i="97"/>
  <c r="J23" i="97"/>
  <c r="N30" i="97"/>
  <c r="J30" i="97"/>
  <c r="N102" i="97"/>
  <c r="M102" i="97"/>
  <c r="J178" i="97"/>
  <c r="J205" i="97"/>
  <c r="N233" i="97"/>
  <c r="J233" i="97"/>
  <c r="J243" i="97"/>
  <c r="N243" i="97"/>
  <c r="F43" i="19"/>
  <c r="M269" i="97"/>
  <c r="N269" i="97"/>
  <c r="O420" i="97"/>
  <c r="J420" i="97"/>
  <c r="N547" i="97"/>
  <c r="J547" i="97"/>
  <c r="F111" i="19"/>
  <c r="R844" i="70" s="1"/>
  <c r="N13" i="97"/>
  <c r="M31" i="97"/>
  <c r="N42" i="97"/>
  <c r="N49" i="97"/>
  <c r="J55" i="97"/>
  <c r="N71" i="97"/>
  <c r="J71" i="97"/>
  <c r="M101" i="97"/>
  <c r="N110" i="97"/>
  <c r="O183" i="97"/>
  <c r="N196" i="97"/>
  <c r="O214" i="97"/>
  <c r="M220" i="97"/>
  <c r="O238" i="97"/>
  <c r="J267" i="97"/>
  <c r="N267" i="97"/>
  <c r="O276" i="97"/>
  <c r="J276" i="97"/>
  <c r="N288" i="97"/>
  <c r="J288" i="97"/>
  <c r="N409" i="97"/>
  <c r="M409" i="97"/>
  <c r="N498" i="97"/>
  <c r="J536" i="97"/>
  <c r="N536" i="97"/>
  <c r="M537" i="97"/>
  <c r="N537" i="97"/>
  <c r="M571" i="97"/>
  <c r="N571" i="97"/>
  <c r="N50" i="97"/>
  <c r="J50" i="97"/>
  <c r="N251" i="97"/>
  <c r="M251" i="97"/>
  <c r="AR70" i="70"/>
  <c r="AS70" i="70" s="1"/>
  <c r="M500" i="97"/>
  <c r="N500" i="97"/>
  <c r="F42" i="19"/>
  <c r="J46" i="97"/>
  <c r="N46" i="97"/>
  <c r="O49" i="97"/>
  <c r="N62" i="97"/>
  <c r="J62" i="97"/>
  <c r="J77" i="97"/>
  <c r="N77" i="97"/>
  <c r="N182" i="97"/>
  <c r="M189" i="97"/>
  <c r="N232" i="97"/>
  <c r="M232" i="97"/>
  <c r="N236" i="97"/>
  <c r="J249" i="97"/>
  <c r="N249" i="97"/>
  <c r="M259" i="97"/>
  <c r="J266" i="97"/>
  <c r="O266" i="97"/>
  <c r="N287" i="97"/>
  <c r="J287" i="97"/>
  <c r="O410" i="97"/>
  <c r="J410" i="97"/>
  <c r="N419" i="97"/>
  <c r="J419" i="97"/>
  <c r="O546" i="97"/>
  <c r="J546" i="97"/>
  <c r="E17" i="19"/>
  <c r="N1118" i="70" s="1"/>
  <c r="P1118" i="70" s="1"/>
  <c r="N41" i="97"/>
  <c r="J41" i="97"/>
  <c r="O44" i="97"/>
  <c r="M50" i="97"/>
  <c r="J66" i="97"/>
  <c r="N66" i="97"/>
  <c r="J68" i="97"/>
  <c r="J76" i="97"/>
  <c r="M79" i="97"/>
  <c r="M82" i="97"/>
  <c r="O86" i="97"/>
  <c r="J109" i="97"/>
  <c r="N176" i="97"/>
  <c r="J176" i="97"/>
  <c r="N177" i="97"/>
  <c r="M177" i="97"/>
  <c r="N180" i="97"/>
  <c r="N206" i="97"/>
  <c r="M217" i="97"/>
  <c r="N235" i="97"/>
  <c r="J237" i="97"/>
  <c r="J256" i="97"/>
  <c r="N284" i="97"/>
  <c r="M284" i="97"/>
  <c r="J507" i="97"/>
  <c r="N507" i="97"/>
  <c r="N533" i="97"/>
  <c r="J533" i="97"/>
  <c r="O536" i="97"/>
  <c r="Q108" i="23"/>
  <c r="Q117" i="58" s="1"/>
  <c r="J35" i="97"/>
  <c r="N35" i="97"/>
  <c r="M47" i="97"/>
  <c r="N53" i="97"/>
  <c r="M62" i="97"/>
  <c r="J182" i="97"/>
  <c r="J195" i="97"/>
  <c r="N195" i="97"/>
  <c r="N213" i="97"/>
  <c r="M213" i="97"/>
  <c r="O219" i="97"/>
  <c r="J236" i="97"/>
  <c r="O253" i="97"/>
  <c r="J253" i="97"/>
  <c r="N255" i="97"/>
  <c r="J255" i="97"/>
  <c r="N265" i="97"/>
  <c r="J265" i="97"/>
  <c r="M275" i="97"/>
  <c r="N275" i="97"/>
  <c r="J282" i="97"/>
  <c r="N282" i="97"/>
  <c r="O524" i="97"/>
  <c r="J524" i="97"/>
  <c r="N78" i="97"/>
  <c r="O103" i="97"/>
  <c r="O178" i="97"/>
  <c r="O191" i="97"/>
  <c r="O192" i="97"/>
  <c r="N218" i="97"/>
  <c r="J230" i="97"/>
  <c r="N230" i="97"/>
  <c r="N244" i="97"/>
  <c r="J244" i="97"/>
  <c r="O277" i="97"/>
  <c r="N281" i="97"/>
  <c r="J570" i="97"/>
  <c r="N570" i="97"/>
  <c r="O190" i="97"/>
  <c r="O195" i="97"/>
  <c r="O196" i="97"/>
  <c r="J248" i="97"/>
  <c r="N248" i="97"/>
  <c r="J259" i="97"/>
  <c r="N259" i="97"/>
  <c r="O287" i="97"/>
  <c r="J407" i="97"/>
  <c r="N407" i="97"/>
  <c r="J422" i="97"/>
  <c r="N422" i="97"/>
  <c r="O504" i="97"/>
  <c r="AT601" i="70"/>
  <c r="AU601" i="70" s="1"/>
  <c r="AN601" i="70"/>
  <c r="AO601" i="70" s="1"/>
  <c r="M74" i="97"/>
  <c r="N83" i="97"/>
  <c r="J190" i="97"/>
  <c r="M198" i="97"/>
  <c r="J217" i="97"/>
  <c r="O224" i="97"/>
  <c r="M226" i="97"/>
  <c r="M254" i="97"/>
  <c r="M260" i="97"/>
  <c r="M408" i="97"/>
  <c r="N408" i="97"/>
  <c r="M411" i="97"/>
  <c r="M423" i="97"/>
  <c r="J521" i="97"/>
  <c r="N521" i="97"/>
  <c r="N548" i="97"/>
  <c r="AP1066" i="70"/>
  <c r="R1068" i="70"/>
  <c r="BD1049" i="170" s="1"/>
  <c r="M192" i="97"/>
  <c r="N215" i="97"/>
  <c r="J215" i="97"/>
  <c r="N263" i="97"/>
  <c r="J263" i="97"/>
  <c r="J290" i="97"/>
  <c r="N525" i="97"/>
  <c r="J525" i="97"/>
  <c r="M183" i="97"/>
  <c r="N191" i="97"/>
  <c r="J220" i="97"/>
  <c r="O243" i="97"/>
  <c r="O254" i="97"/>
  <c r="O262" i="97"/>
  <c r="J268" i="97"/>
  <c r="N268" i="97"/>
  <c r="N278" i="97"/>
  <c r="M283" i="97"/>
  <c r="O411" i="97"/>
  <c r="M504" i="97"/>
  <c r="J535" i="97"/>
  <c r="J257" i="97"/>
  <c r="N277" i="97"/>
  <c r="J277" i="97"/>
  <c r="M287" i="97"/>
  <c r="J421" i="97"/>
  <c r="J499" i="97"/>
  <c r="N499" i="97"/>
  <c r="N505" i="97"/>
  <c r="M522" i="97"/>
  <c r="O547" i="97"/>
  <c r="O573" i="97"/>
  <c r="O15" i="23"/>
  <c r="O123" i="58" s="1"/>
  <c r="R63" i="23"/>
  <c r="R157" i="58" s="1"/>
  <c r="AR1182" i="70"/>
  <c r="AL293" i="70"/>
  <c r="AM293" i="70" s="1"/>
  <c r="L65" i="23"/>
  <c r="L159" i="58" s="1"/>
  <c r="L59" i="23"/>
  <c r="P35" i="23"/>
  <c r="P128" i="58" s="1"/>
  <c r="AR603" i="70"/>
  <c r="AS603" i="70" s="1"/>
  <c r="S1083" i="70"/>
  <c r="BE1064" i="170" s="1"/>
  <c r="P67" i="23"/>
  <c r="P161" i="58" s="1"/>
  <c r="AP133" i="70"/>
  <c r="AQ133" i="70" s="1"/>
  <c r="S1089" i="70"/>
  <c r="BE1070" i="170" s="1"/>
  <c r="P28" i="23"/>
  <c r="P105" i="58" s="1"/>
  <c r="P31" i="23"/>
  <c r="P124" i="58" s="1"/>
  <c r="L68" i="23"/>
  <c r="L163" i="58" s="1"/>
  <c r="R31" i="23"/>
  <c r="R124" i="58" s="1"/>
  <c r="L32" i="23"/>
  <c r="Q67" i="23"/>
  <c r="Q161" i="58" s="1"/>
  <c r="R263" i="70"/>
  <c r="BD253" i="170" s="1"/>
  <c r="S310" i="70"/>
  <c r="P29" i="23"/>
  <c r="P106" i="58" s="1"/>
  <c r="R54" i="23"/>
  <c r="R148" i="58" s="1"/>
  <c r="AP134" i="70"/>
  <c r="R38" i="23"/>
  <c r="R132" i="58" s="1"/>
  <c r="S114" i="70"/>
  <c r="BE105" i="170" s="1"/>
  <c r="AR134" i="70"/>
  <c r="K20" i="31"/>
  <c r="E125" i="19"/>
  <c r="R9" i="23"/>
  <c r="R114" i="58" s="1"/>
  <c r="L12" i="23"/>
  <c r="L119" i="58" s="1"/>
  <c r="D138" i="23"/>
  <c r="E138" i="23" s="1"/>
  <c r="AQ134" i="70"/>
  <c r="R13" i="23"/>
  <c r="R120" i="58" s="1"/>
  <c r="P45" i="23"/>
  <c r="P139" i="58" s="1"/>
  <c r="L47" i="23"/>
  <c r="L141" i="58" s="1"/>
  <c r="R53" i="23"/>
  <c r="R147" i="58" s="1"/>
  <c r="P58" i="23"/>
  <c r="P152" i="58" s="1"/>
  <c r="R37" i="23"/>
  <c r="R130" i="58" s="1"/>
  <c r="R48" i="23"/>
  <c r="R142" i="58" s="1"/>
  <c r="R29" i="23"/>
  <c r="R106" i="58" s="1"/>
  <c r="P53" i="23"/>
  <c r="P147" i="58" s="1"/>
  <c r="R59" i="23"/>
  <c r="R153" i="58" s="1"/>
  <c r="P63" i="23"/>
  <c r="P157" i="58" s="1"/>
  <c r="L64" i="23"/>
  <c r="L158" i="58" s="1"/>
  <c r="Q339" i="97"/>
  <c r="AP294" i="70"/>
  <c r="AQ294" i="70" s="1"/>
  <c r="K15" i="23"/>
  <c r="L36" i="23"/>
  <c r="L129" i="58" s="1"/>
  <c r="P47" i="23"/>
  <c r="P141" i="58" s="1"/>
  <c r="AR109" i="70"/>
  <c r="T263" i="70"/>
  <c r="BF253" i="170" s="1"/>
  <c r="K36" i="23"/>
  <c r="K66" i="23"/>
  <c r="R8" i="23"/>
  <c r="R113" i="58" s="1"/>
  <c r="R32" i="23"/>
  <c r="R125" i="58" s="1"/>
  <c r="P36" i="23"/>
  <c r="P129" i="58" s="1"/>
  <c r="R47" i="23"/>
  <c r="R141" i="58" s="1"/>
  <c r="O33" i="23"/>
  <c r="O126" i="58" s="1"/>
  <c r="P57" i="23"/>
  <c r="P151" i="58" s="1"/>
  <c r="U114" i="70"/>
  <c r="BG105" i="170" s="1"/>
  <c r="L145" i="58"/>
  <c r="N51" i="23"/>
  <c r="L45" i="23"/>
  <c r="L139" i="58" s="1"/>
  <c r="R58" i="23"/>
  <c r="R152" i="58" s="1"/>
  <c r="R113" i="70"/>
  <c r="BD104" i="170" s="1"/>
  <c r="P13" i="23"/>
  <c r="P120" i="58" s="1"/>
  <c r="O36" i="23"/>
  <c r="O129" i="58" s="1"/>
  <c r="O38" i="23"/>
  <c r="O132" i="58" s="1"/>
  <c r="L67" i="23"/>
  <c r="O125" i="19"/>
  <c r="K13" i="31"/>
  <c r="O682" i="70" s="1"/>
  <c r="K18" i="31"/>
  <c r="R114" i="70"/>
  <c r="BD105" i="170" s="1"/>
  <c r="N927" i="70"/>
  <c r="AZ909" i="170" s="1"/>
  <c r="AL946" i="70"/>
  <c r="AM946" i="70" s="1"/>
  <c r="U1074" i="70"/>
  <c r="BG1055" i="170" s="1"/>
  <c r="O1086" i="70"/>
  <c r="BA1067" i="170" s="1"/>
  <c r="O1090" i="70"/>
  <c r="BA1071" i="170" s="1"/>
  <c r="O1096" i="70"/>
  <c r="BA1076" i="170" s="1"/>
  <c r="BC1156" i="170"/>
  <c r="AP603" i="70"/>
  <c r="AQ603" i="70" s="1"/>
  <c r="K26" i="31"/>
  <c r="K48" i="31" s="1"/>
  <c r="U67" i="70"/>
  <c r="BG60" i="170" s="1"/>
  <c r="AQ109" i="70"/>
  <c r="AR293" i="70"/>
  <c r="AS293" i="70" s="1"/>
  <c r="BC1142" i="170"/>
  <c r="O1088" i="70"/>
  <c r="BA1069" i="170" s="1"/>
  <c r="R7" i="23"/>
  <c r="R112" i="58" s="1"/>
  <c r="Q14" i="23"/>
  <c r="Q121" i="58" s="1"/>
  <c r="R28" i="23"/>
  <c r="R105" i="58" s="1"/>
  <c r="P54" i="23"/>
  <c r="P148" i="58" s="1"/>
  <c r="AS109" i="70"/>
  <c r="R12" i="23"/>
  <c r="R119" i="58" s="1"/>
  <c r="L29" i="23"/>
  <c r="L106" i="58" s="1"/>
  <c r="L33" i="23"/>
  <c r="L58" i="23"/>
  <c r="L152" i="58" s="1"/>
  <c r="R65" i="23"/>
  <c r="R159" i="58" s="1"/>
  <c r="AL133" i="70"/>
  <c r="AM133" i="70" s="1"/>
  <c r="BC554" i="170"/>
  <c r="N1095" i="70"/>
  <c r="BD8" i="31"/>
  <c r="P8" i="31" s="1"/>
  <c r="P30" i="31" s="1"/>
  <c r="Q126" i="19"/>
  <c r="BA11" i="31"/>
  <c r="BG11" i="31" s="1"/>
  <c r="K11" i="31"/>
  <c r="O680" i="70" s="1"/>
  <c r="BA664" i="170" s="1"/>
  <c r="U21" i="70"/>
  <c r="R15" i="23"/>
  <c r="R123" i="58" s="1"/>
  <c r="AS16" i="70"/>
  <c r="T114" i="70"/>
  <c r="BF105" i="170" s="1"/>
  <c r="AR133" i="70"/>
  <c r="AS133" i="70" s="1"/>
  <c r="Z603" i="70"/>
  <c r="BC937" i="170"/>
  <c r="O926" i="70"/>
  <c r="BA908" i="170" s="1"/>
  <c r="L31" i="23"/>
  <c r="Q145" i="97"/>
  <c r="BB20" i="31"/>
  <c r="N20" i="31" s="1"/>
  <c r="R689" i="70" s="1"/>
  <c r="BD673" i="170" s="1"/>
  <c r="N113" i="70"/>
  <c r="AZ104" i="170" s="1"/>
  <c r="K37" i="23"/>
  <c r="BD1090" i="170"/>
  <c r="P37" i="23"/>
  <c r="P130" i="58" s="1"/>
  <c r="S113" i="70"/>
  <c r="BE104" i="170" s="1"/>
  <c r="S263" i="70"/>
  <c r="BE253" i="170" s="1"/>
  <c r="R64" i="23"/>
  <c r="R158" i="58" s="1"/>
  <c r="Q151" i="97"/>
  <c r="U1087" i="70"/>
  <c r="BG1068" i="170" s="1"/>
  <c r="L55" i="23"/>
  <c r="BA15" i="31"/>
  <c r="BG15" i="31" s="1"/>
  <c r="K15" i="31"/>
  <c r="U927" i="70"/>
  <c r="BG909" i="170" s="1"/>
  <c r="S1090" i="70"/>
  <c r="BE1071" i="170" s="1"/>
  <c r="P68" i="23"/>
  <c r="P163" i="58" s="1"/>
  <c r="AL1105" i="70"/>
  <c r="AM1105" i="70" s="1"/>
  <c r="L56" i="23"/>
  <c r="L150" i="58" s="1"/>
  <c r="N150" i="58" s="1"/>
  <c r="AR1161" i="70"/>
  <c r="AS1161" i="70" s="1"/>
  <c r="T1090" i="70"/>
  <c r="BF1071" i="170" s="1"/>
  <c r="AQ1182" i="70"/>
  <c r="S1094" i="70"/>
  <c r="P7" i="23"/>
  <c r="P112" i="58" s="1"/>
  <c r="AZ1114" i="170"/>
  <c r="AZ1159" i="170"/>
  <c r="T113" i="70"/>
  <c r="BF104" i="170" s="1"/>
  <c r="AR132" i="70"/>
  <c r="AS132" i="70" s="1"/>
  <c r="BD1130" i="170"/>
  <c r="Q65" i="23"/>
  <c r="Q159" i="58" s="1"/>
  <c r="T1094" i="70"/>
  <c r="BF1074" i="170" s="1"/>
  <c r="K23" i="31"/>
  <c r="K45" i="31" s="1"/>
  <c r="N1074" i="70"/>
  <c r="AZ1055" i="170" s="1"/>
  <c r="BC1098" i="170"/>
  <c r="L49" i="23"/>
  <c r="K46" i="23"/>
  <c r="P65" i="23"/>
  <c r="P159" i="58" s="1"/>
  <c r="K19" i="31"/>
  <c r="K41" i="31" s="1"/>
  <c r="P32" i="23"/>
  <c r="P125" i="58" s="1"/>
  <c r="S845" i="70"/>
  <c r="BE829" i="170" s="1"/>
  <c r="BC933" i="170"/>
  <c r="O925" i="70"/>
  <c r="BA907" i="170" s="1"/>
  <c r="BC1118" i="170"/>
  <c r="Q37" i="23"/>
  <c r="Q130" i="58" s="1"/>
  <c r="Q140" i="97"/>
  <c r="BB8" i="31"/>
  <c r="AP602" i="70"/>
  <c r="AQ602" i="70" s="1"/>
  <c r="O13" i="23"/>
  <c r="O120" i="58" s="1"/>
  <c r="S178" i="70"/>
  <c r="BE168" i="170" s="1"/>
  <c r="P8" i="23"/>
  <c r="P113" i="58" s="1"/>
  <c r="S1086" i="70"/>
  <c r="BE1067" i="170" s="1"/>
  <c r="P64" i="23"/>
  <c r="P158" i="58" s="1"/>
  <c r="AR1105" i="70"/>
  <c r="AS1105" i="70" s="1"/>
  <c r="T1074" i="70"/>
  <c r="BF1055" i="170" s="1"/>
  <c r="BE28" i="31"/>
  <c r="AP109" i="70"/>
  <c r="R67" i="70"/>
  <c r="U113" i="70"/>
  <c r="BG104" i="170" s="1"/>
  <c r="AP132" i="70"/>
  <c r="AQ132" i="70" s="1"/>
  <c r="N263" i="70"/>
  <c r="AZ253" i="170" s="1"/>
  <c r="U1085" i="70"/>
  <c r="BG1066" i="170" s="1"/>
  <c r="BC1152" i="170"/>
  <c r="AS1185" i="70"/>
  <c r="U1095" i="70"/>
  <c r="AP16" i="70"/>
  <c r="O203" i="70"/>
  <c r="BA193" i="170" s="1"/>
  <c r="S1087" i="70"/>
  <c r="BE1068" i="170" s="1"/>
  <c r="AR1185" i="70"/>
  <c r="T1095" i="70"/>
  <c r="BF1075" i="170" s="1"/>
  <c r="AD174" i="70"/>
  <c r="AE174" i="70" s="1"/>
  <c r="AP293" i="70"/>
  <c r="AQ293" i="70" s="1"/>
  <c r="U1094" i="70"/>
  <c r="AM1185" i="70"/>
  <c r="AR16" i="70"/>
  <c r="BC929" i="170"/>
  <c r="L120" i="58"/>
  <c r="BA17" i="31"/>
  <c r="BG17" i="31" s="1"/>
  <c r="K17" i="31"/>
  <c r="BA25" i="31"/>
  <c r="BG25" i="31" s="1"/>
  <c r="K25" i="31"/>
  <c r="BC1110" i="170"/>
  <c r="L8" i="23"/>
  <c r="L121" i="58"/>
  <c r="L52" i="23"/>
  <c r="AY28" i="31"/>
  <c r="K8" i="31"/>
  <c r="BA14" i="31"/>
  <c r="BG14" i="31" s="1"/>
  <c r="K14" i="31"/>
  <c r="L114" i="58"/>
  <c r="N67" i="70"/>
  <c r="AZ60" i="170" s="1"/>
  <c r="AL109" i="70"/>
  <c r="K7" i="23"/>
  <c r="BA8" i="31"/>
  <c r="K24" i="31"/>
  <c r="BA24" i="31"/>
  <c r="BG24" i="31" s="1"/>
  <c r="AL16" i="70"/>
  <c r="AL134" i="70"/>
  <c r="N114" i="70"/>
  <c r="AZ105" i="170" s="1"/>
  <c r="K38" i="23"/>
  <c r="O67" i="70"/>
  <c r="BA60" i="170" s="1"/>
  <c r="L7" i="23"/>
  <c r="AM134" i="70"/>
  <c r="O114" i="70"/>
  <c r="BA105" i="170" s="1"/>
  <c r="BC125" i="170"/>
  <c r="P114" i="58"/>
  <c r="O113" i="70"/>
  <c r="BA104" i="170" s="1"/>
  <c r="BC101" i="170"/>
  <c r="BC123" i="170"/>
  <c r="O112" i="58"/>
  <c r="AM16" i="70"/>
  <c r="L15" i="23"/>
  <c r="U262" i="70"/>
  <c r="BG252" i="170" s="1"/>
  <c r="U263" i="70"/>
  <c r="BG253" i="170" s="1"/>
  <c r="K10" i="31"/>
  <c r="BA10" i="31"/>
  <c r="BG10" i="31" s="1"/>
  <c r="K12" i="31"/>
  <c r="AQ16" i="70"/>
  <c r="P15" i="23"/>
  <c r="P123" i="58" s="1"/>
  <c r="O178" i="70"/>
  <c r="BA168" i="170" s="1"/>
  <c r="K16" i="31"/>
  <c r="AL132" i="70"/>
  <c r="AM132" i="70" s="1"/>
  <c r="BA21" i="31"/>
  <c r="BG21" i="31" s="1"/>
  <c r="K21" i="31"/>
  <c r="BA22" i="31"/>
  <c r="BG22" i="31" s="1"/>
  <c r="K22" i="31"/>
  <c r="BC28" i="31"/>
  <c r="BC283" i="170"/>
  <c r="O262" i="70"/>
  <c r="AP946" i="70"/>
  <c r="AQ946" i="70" s="1"/>
  <c r="S927" i="70"/>
  <c r="BE909" i="170" s="1"/>
  <c r="BC1094" i="170"/>
  <c r="O1079" i="70"/>
  <c r="BA1060" i="170" s="1"/>
  <c r="BC1102" i="170"/>
  <c r="O1085" i="70"/>
  <c r="BA1066" i="170" s="1"/>
  <c r="AR1188" i="70"/>
  <c r="AS1188" i="70" s="1"/>
  <c r="U1096" i="70"/>
  <c r="BG1076" i="170" s="1"/>
  <c r="BA9" i="31"/>
  <c r="BG9" i="31" s="1"/>
  <c r="K9" i="31"/>
  <c r="S203" i="70"/>
  <c r="BE193" i="170" s="1"/>
  <c r="U1073" i="70"/>
  <c r="BG1054" i="170" s="1"/>
  <c r="AR294" i="70"/>
  <c r="AS294" i="70" s="1"/>
  <c r="AL602" i="70"/>
  <c r="AM602" i="70" s="1"/>
  <c r="AL603" i="70"/>
  <c r="AM603" i="70" s="1"/>
  <c r="T21" i="70"/>
  <c r="O263" i="70"/>
  <c r="BA253" i="170" s="1"/>
  <c r="BC285" i="170"/>
  <c r="R1094" i="70"/>
  <c r="BD1074" i="170" s="1"/>
  <c r="AP1182" i="70"/>
  <c r="AL294" i="70"/>
  <c r="AM294" i="70" s="1"/>
  <c r="O310" i="70"/>
  <c r="O1087" i="70"/>
  <c r="BA1068" i="170" s="1"/>
  <c r="BC1106" i="170"/>
  <c r="U1083" i="70"/>
  <c r="BG1064" i="170" s="1"/>
  <c r="S1085" i="70"/>
  <c r="BE1066" i="170" s="1"/>
  <c r="AR946" i="70"/>
  <c r="AS946" i="70" s="1"/>
  <c r="T927" i="70"/>
  <c r="BF909" i="170" s="1"/>
  <c r="S1079" i="70"/>
  <c r="BE1060" i="170" s="1"/>
  <c r="O1074" i="70"/>
  <c r="BA1055" i="170" s="1"/>
  <c r="BC1086" i="170"/>
  <c r="AP1188" i="70"/>
  <c r="AQ1188" i="70" s="1"/>
  <c r="R1096" i="70"/>
  <c r="BD1076" i="170" s="1"/>
  <c r="S1074" i="70"/>
  <c r="BE1055" i="170" s="1"/>
  <c r="BC1114" i="170"/>
  <c r="S879" i="70"/>
  <c r="BE863" i="170" s="1"/>
  <c r="AM1182" i="70"/>
  <c r="BC1159" i="170"/>
  <c r="AL1185" i="70"/>
  <c r="H134" i="58"/>
  <c r="H223" i="58" s="1"/>
  <c r="H111" i="23"/>
  <c r="F134" i="58"/>
  <c r="F223" i="58" s="1"/>
  <c r="G111" i="23"/>
  <c r="G134" i="58"/>
  <c r="G223" i="58" s="1"/>
  <c r="D27" i="42"/>
  <c r="D40" i="42" s="1"/>
  <c r="AL953" i="70"/>
  <c r="AM953" i="70" s="1"/>
  <c r="AL796" i="70"/>
  <c r="AM796" i="70" s="1"/>
  <c r="P797" i="70"/>
  <c r="BB781" i="170" s="1"/>
  <c r="P756" i="70"/>
  <c r="AL755" i="70"/>
  <c r="AM755" i="70" s="1"/>
  <c r="N632" i="70"/>
  <c r="AZ616" i="170" s="1"/>
  <c r="P630" i="70"/>
  <c r="BB614" i="170" s="1"/>
  <c r="AL627" i="70"/>
  <c r="AM627" i="70" s="1"/>
  <c r="AL577" i="70"/>
  <c r="AM577" i="70" s="1"/>
  <c r="AL559" i="70"/>
  <c r="AM559" i="70" s="1"/>
  <c r="N459" i="70"/>
  <c r="AZ446" i="170" s="1"/>
  <c r="P457" i="70"/>
  <c r="BB444" i="170" s="1"/>
  <c r="AL450" i="70"/>
  <c r="AM450" i="70" s="1"/>
  <c r="H100" i="23" l="1"/>
  <c r="D159" i="58"/>
  <c r="D100" i="23"/>
  <c r="J159" i="58"/>
  <c r="J100" i="23"/>
  <c r="AJ58" i="57"/>
  <c r="AM49" i="57"/>
  <c r="AM63" i="57" s="1"/>
  <c r="D15" i="56" s="1"/>
  <c r="D43" i="56" s="1"/>
  <c r="L55" i="43"/>
  <c r="M55" i="43" s="1"/>
  <c r="M48" i="43"/>
  <c r="M47" i="43"/>
  <c r="M45" i="43"/>
  <c r="M44" i="43"/>
  <c r="M41" i="43"/>
  <c r="Y36" i="64"/>
  <c r="Y37" i="64" s="1"/>
  <c r="X37" i="64"/>
  <c r="L105" i="58"/>
  <c r="C105" i="58"/>
  <c r="V1142" i="70"/>
  <c r="I54" i="19"/>
  <c r="H88" i="21"/>
  <c r="F80" i="149"/>
  <c r="AG80" i="149" s="1"/>
  <c r="V1118" i="70"/>
  <c r="V1154" i="70"/>
  <c r="V1122" i="70"/>
  <c r="V1114" i="70"/>
  <c r="V1158" i="70"/>
  <c r="AA7" i="19"/>
  <c r="N1102" i="70"/>
  <c r="P1102" i="70" s="1"/>
  <c r="Q136" i="58"/>
  <c r="S136" i="58" s="1"/>
  <c r="V42" i="23"/>
  <c r="S42" i="23"/>
  <c r="AB7" i="19"/>
  <c r="R1102" i="70"/>
  <c r="V1110" i="70"/>
  <c r="BF376" i="170"/>
  <c r="V387" i="70"/>
  <c r="I53" i="19"/>
  <c r="AY124" i="31"/>
  <c r="AV33" i="31"/>
  <c r="AX124" i="31"/>
  <c r="AT33" i="31"/>
  <c r="AW124" i="31"/>
  <c r="AR33" i="31"/>
  <c r="V191" i="70"/>
  <c r="V844" i="70"/>
  <c r="V951" i="70"/>
  <c r="V235" i="70"/>
  <c r="AV283" i="170"/>
  <c r="AV99" i="31"/>
  <c r="BA99" i="31" s="1"/>
  <c r="AW33" i="31"/>
  <c r="AT99" i="31"/>
  <c r="AU33" i="31"/>
  <c r="AR99" i="31"/>
  <c r="J268" i="70"/>
  <c r="J290" i="70" s="1"/>
  <c r="P696" i="70"/>
  <c r="BB680" i="170" s="1"/>
  <c r="L781" i="70"/>
  <c r="AX765" i="170" s="1"/>
  <c r="I223" i="58"/>
  <c r="AD3" i="70"/>
  <c r="BD378" i="170"/>
  <c r="O44" i="23"/>
  <c r="O138" i="58" s="1"/>
  <c r="BG378" i="170"/>
  <c r="R44" i="23"/>
  <c r="R138" i="58" s="1"/>
  <c r="BF383" i="170"/>
  <c r="Q39" i="23"/>
  <c r="Y395" i="70"/>
  <c r="F29" i="33"/>
  <c r="BG383" i="170"/>
  <c r="R39" i="23"/>
  <c r="R111" i="23" s="1"/>
  <c r="Z395" i="70"/>
  <c r="BE378" i="170"/>
  <c r="P44" i="23"/>
  <c r="P138" i="58" s="1"/>
  <c r="BF378" i="170"/>
  <c r="Q44" i="23"/>
  <c r="Q138" i="58" s="1"/>
  <c r="BE383" i="170"/>
  <c r="P39" i="23"/>
  <c r="Z393" i="70"/>
  <c r="P562" i="70"/>
  <c r="BB546" i="170" s="1"/>
  <c r="G222" i="58"/>
  <c r="U1221" i="70"/>
  <c r="U1222" i="70" s="1"/>
  <c r="P219" i="58"/>
  <c r="P38" i="57" s="1"/>
  <c r="AL561" i="70"/>
  <c r="AM561" i="70" s="1"/>
  <c r="R221" i="58"/>
  <c r="H221" i="58"/>
  <c r="D221" i="58"/>
  <c r="N1221" i="70"/>
  <c r="N1222" i="70" s="1"/>
  <c r="F221" i="58"/>
  <c r="L1221" i="70"/>
  <c r="L1222" i="70" s="1"/>
  <c r="R218" i="58"/>
  <c r="S57" i="83" s="1"/>
  <c r="R24" i="56" s="1"/>
  <c r="R52" i="56" s="1"/>
  <c r="D223" i="58"/>
  <c r="D36" i="57" s="1"/>
  <c r="Q562" i="70"/>
  <c r="W562" i="70" s="1"/>
  <c r="BI546" i="170" s="1"/>
  <c r="C223" i="58"/>
  <c r="C36" i="57" s="1"/>
  <c r="C57" i="110" s="1"/>
  <c r="O221" i="58"/>
  <c r="G221" i="58"/>
  <c r="BA50" i="57"/>
  <c r="BA48" i="57"/>
  <c r="BA49" i="57"/>
  <c r="BA63" i="57" s="1"/>
  <c r="BA64" i="57" s="1"/>
  <c r="R220" i="58"/>
  <c r="D218" i="58"/>
  <c r="E42" i="83" s="1"/>
  <c r="AP561" i="70"/>
  <c r="AQ561" i="70" s="1"/>
  <c r="AQ49" i="57"/>
  <c r="AQ63" i="57" s="1"/>
  <c r="AQ48" i="57"/>
  <c r="AQ50" i="57"/>
  <c r="H220" i="58"/>
  <c r="P218" i="58"/>
  <c r="Q60" i="83" s="1"/>
  <c r="AY49" i="57"/>
  <c r="AY50" i="57"/>
  <c r="AY48" i="57"/>
  <c r="P220" i="58"/>
  <c r="AU49" i="57"/>
  <c r="AU63" i="57" s="1"/>
  <c r="AU50" i="57"/>
  <c r="AU48" i="57"/>
  <c r="L220" i="58"/>
  <c r="R219" i="58"/>
  <c r="O1221" i="70"/>
  <c r="O1222" i="70" s="1"/>
  <c r="R1221" i="70"/>
  <c r="R1222" i="70" s="1"/>
  <c r="AJ561" i="70"/>
  <c r="AK561" i="70" s="1"/>
  <c r="P221" i="58"/>
  <c r="L221" i="58"/>
  <c r="AR561" i="70"/>
  <c r="AS561" i="70" s="1"/>
  <c r="T1221" i="70"/>
  <c r="T1222" i="70" s="1"/>
  <c r="P151" i="70"/>
  <c r="AL50" i="57"/>
  <c r="C19" i="56" s="1"/>
  <c r="C17" i="110" s="1"/>
  <c r="C44" i="110" s="1"/>
  <c r="C220" i="58"/>
  <c r="J212" i="58"/>
  <c r="R215" i="58"/>
  <c r="K212" i="58"/>
  <c r="K215" i="58" s="1"/>
  <c r="K221" i="58"/>
  <c r="N110" i="58"/>
  <c r="M697" i="70"/>
  <c r="AY681" i="170" s="1"/>
  <c r="I18" i="23"/>
  <c r="C31" i="62"/>
  <c r="V11" i="57" s="1"/>
  <c r="BH11" i="57" s="1"/>
  <c r="BI11" i="57" s="1"/>
  <c r="BJ11" i="57" s="1"/>
  <c r="J930" i="70"/>
  <c r="J944" i="70" s="1"/>
  <c r="AX744" i="170"/>
  <c r="AX543" i="170"/>
  <c r="L151" i="21"/>
  <c r="H20" i="23"/>
  <c r="J118" i="70"/>
  <c r="J130" i="70" s="1"/>
  <c r="H196" i="58"/>
  <c r="J77" i="70"/>
  <c r="J107" i="70" s="1"/>
  <c r="BA252" i="170"/>
  <c r="O268" i="70"/>
  <c r="O290" i="70" s="1"/>
  <c r="AX131" i="170"/>
  <c r="AV929" i="170"/>
  <c r="C65" i="23"/>
  <c r="C159" i="58" s="1"/>
  <c r="AV937" i="170"/>
  <c r="AV123" i="170"/>
  <c r="AV862" i="170"/>
  <c r="AV933" i="170"/>
  <c r="AD1182" i="70"/>
  <c r="AV1165" i="170"/>
  <c r="J310" i="70"/>
  <c r="F1094" i="70"/>
  <c r="AR1074" i="170" s="1"/>
  <c r="H1094" i="70"/>
  <c r="AT1074" i="170" s="1"/>
  <c r="AT1159" i="170"/>
  <c r="J1099" i="70"/>
  <c r="J178" i="70"/>
  <c r="J180" i="70" s="1"/>
  <c r="J188" i="70" s="1"/>
  <c r="H141" i="58"/>
  <c r="L128" i="21"/>
  <c r="D70" i="43"/>
  <c r="G66" i="43" s="1"/>
  <c r="J66" i="43" s="1"/>
  <c r="R394" i="70"/>
  <c r="G67" i="43"/>
  <c r="D77" i="43"/>
  <c r="I55" i="19"/>
  <c r="AV60" i="170"/>
  <c r="AD132" i="70"/>
  <c r="AV664" i="170"/>
  <c r="AT933" i="170"/>
  <c r="AN1066" i="70"/>
  <c r="J152" i="58"/>
  <c r="N152" i="58" s="1"/>
  <c r="T152" i="58" s="1"/>
  <c r="AD292" i="70"/>
  <c r="AE292" i="70" s="1"/>
  <c r="BI225" i="170"/>
  <c r="C33" i="23"/>
  <c r="C126" i="58" s="1"/>
  <c r="AD1188" i="70"/>
  <c r="C35" i="23"/>
  <c r="C128" i="58" s="1"/>
  <c r="C45" i="23"/>
  <c r="C139" i="58" s="1"/>
  <c r="AD946" i="70"/>
  <c r="AE946" i="70" s="1"/>
  <c r="C48" i="31"/>
  <c r="G695" i="70"/>
  <c r="G780" i="70" s="1"/>
  <c r="F47" i="31"/>
  <c r="J694" i="70"/>
  <c r="J779" i="70" s="1"/>
  <c r="E42" i="31"/>
  <c r="I689" i="70"/>
  <c r="I774" i="70" s="1"/>
  <c r="E47" i="31"/>
  <c r="I694" i="70"/>
  <c r="I779" i="70" s="1"/>
  <c r="D42" i="31"/>
  <c r="H689" i="70"/>
  <c r="H774" i="70" s="1"/>
  <c r="K677" i="70"/>
  <c r="G36" i="31"/>
  <c r="K683" i="70"/>
  <c r="K768" i="70" s="1"/>
  <c r="E48" i="31"/>
  <c r="I695" i="70"/>
  <c r="I780" i="70" s="1"/>
  <c r="F36" i="31"/>
  <c r="J683" i="70"/>
  <c r="J768" i="70" s="1"/>
  <c r="D44" i="31"/>
  <c r="H691" i="70"/>
  <c r="H776" i="70" s="1"/>
  <c r="K689" i="70"/>
  <c r="K774" i="70" s="1"/>
  <c r="AW758" i="170" s="1"/>
  <c r="F32" i="31"/>
  <c r="J679" i="70"/>
  <c r="J764" i="70" s="1"/>
  <c r="J682" i="70"/>
  <c r="J767" i="70" s="1"/>
  <c r="AV751" i="170" s="1"/>
  <c r="D35" i="31"/>
  <c r="H682" i="70"/>
  <c r="H767" i="70" s="1"/>
  <c r="J688" i="70"/>
  <c r="J773" i="70" s="1"/>
  <c r="AV757" i="170" s="1"/>
  <c r="E32" i="31"/>
  <c r="I679" i="70"/>
  <c r="I764" i="70" s="1"/>
  <c r="F37" i="31"/>
  <c r="J684" i="70"/>
  <c r="J769" i="70" s="1"/>
  <c r="G33" i="31"/>
  <c r="K680" i="70"/>
  <c r="K765" i="70" s="1"/>
  <c r="B36" i="31"/>
  <c r="F683" i="70"/>
  <c r="F768" i="70" s="1"/>
  <c r="K690" i="70"/>
  <c r="K775" i="70" s="1"/>
  <c r="AW759" i="170" s="1"/>
  <c r="D32" i="31"/>
  <c r="H679" i="70"/>
  <c r="H764" i="70" s="1"/>
  <c r="K695" i="70"/>
  <c r="K780" i="70" s="1"/>
  <c r="AW764" i="170" s="1"/>
  <c r="E34" i="31"/>
  <c r="I681" i="70"/>
  <c r="I766" i="70" s="1"/>
  <c r="F45" i="31"/>
  <c r="J692" i="70"/>
  <c r="J777" i="70" s="1"/>
  <c r="K684" i="70"/>
  <c r="K769" i="70" s="1"/>
  <c r="AW753" i="170" s="1"/>
  <c r="D30" i="31"/>
  <c r="H677" i="70"/>
  <c r="E37" i="31"/>
  <c r="I684" i="70"/>
  <c r="I769" i="70" s="1"/>
  <c r="K693" i="70"/>
  <c r="K778" i="70" s="1"/>
  <c r="AW762" i="170" s="1"/>
  <c r="D36" i="31"/>
  <c r="H683" i="70"/>
  <c r="H768" i="70" s="1"/>
  <c r="B45" i="31"/>
  <c r="F692" i="70"/>
  <c r="F777" i="70" s="1"/>
  <c r="B30" i="31"/>
  <c r="F677" i="70"/>
  <c r="C47" i="31"/>
  <c r="G694" i="70"/>
  <c r="G779" i="70" s="1"/>
  <c r="D46" i="31"/>
  <c r="H693" i="70"/>
  <c r="H778" i="70" s="1"/>
  <c r="K681" i="70"/>
  <c r="K766" i="70" s="1"/>
  <c r="AW750" i="170" s="1"/>
  <c r="F48" i="31"/>
  <c r="J695" i="70"/>
  <c r="J780" i="70" s="1"/>
  <c r="J677" i="70"/>
  <c r="K678" i="70"/>
  <c r="K763" i="70" s="1"/>
  <c r="D48" i="31"/>
  <c r="H695" i="70"/>
  <c r="H780" i="70" s="1"/>
  <c r="K688" i="70"/>
  <c r="K773" i="70" s="1"/>
  <c r="AW757" i="170" s="1"/>
  <c r="D34" i="31"/>
  <c r="H681" i="70"/>
  <c r="H766" i="70" s="1"/>
  <c r="E41" i="31"/>
  <c r="I688" i="70"/>
  <c r="I773" i="70" s="1"/>
  <c r="K679" i="70"/>
  <c r="K764" i="70" s="1"/>
  <c r="AW748" i="170" s="1"/>
  <c r="G47" i="31"/>
  <c r="K694" i="70"/>
  <c r="K779" i="70" s="1"/>
  <c r="G762" i="70"/>
  <c r="E38" i="31"/>
  <c r="I685" i="70"/>
  <c r="I770" i="70" s="1"/>
  <c r="J690" i="70"/>
  <c r="J775" i="70" s="1"/>
  <c r="AV759" i="170" s="1"/>
  <c r="D38" i="31"/>
  <c r="H685" i="70"/>
  <c r="H770" i="70" s="1"/>
  <c r="F44" i="31"/>
  <c r="J691" i="70"/>
  <c r="J776" i="70" s="1"/>
  <c r="D33" i="31"/>
  <c r="H680" i="70"/>
  <c r="H765" i="70" s="1"/>
  <c r="D40" i="31"/>
  <c r="H687" i="70"/>
  <c r="H772" i="70" s="1"/>
  <c r="E35" i="31"/>
  <c r="I682" i="70"/>
  <c r="I767" i="70" s="1"/>
  <c r="E46" i="31"/>
  <c r="I693" i="70"/>
  <c r="I778" i="70" s="1"/>
  <c r="E45" i="31"/>
  <c r="I692" i="70"/>
  <c r="I777" i="70" s="1"/>
  <c r="B34" i="31"/>
  <c r="F681" i="70"/>
  <c r="F766" i="70" s="1"/>
  <c r="B41" i="31"/>
  <c r="F688" i="70"/>
  <c r="F773" i="70" s="1"/>
  <c r="G39" i="31"/>
  <c r="K686" i="70"/>
  <c r="K771" i="70" s="1"/>
  <c r="K691" i="70"/>
  <c r="K776" i="70" s="1"/>
  <c r="AW760" i="170" s="1"/>
  <c r="F39" i="31"/>
  <c r="J686" i="70"/>
  <c r="J771" i="70" s="1"/>
  <c r="E33" i="31"/>
  <c r="I680" i="70"/>
  <c r="I765" i="70" s="1"/>
  <c r="D47" i="31"/>
  <c r="H694" i="70"/>
  <c r="H779" i="70" s="1"/>
  <c r="K687" i="70"/>
  <c r="K772" i="70" s="1"/>
  <c r="AW756" i="170" s="1"/>
  <c r="F34" i="31"/>
  <c r="J681" i="70"/>
  <c r="J766" i="70" s="1"/>
  <c r="K692" i="70"/>
  <c r="K777" i="70" s="1"/>
  <c r="AW761" i="170" s="1"/>
  <c r="F40" i="31"/>
  <c r="J687" i="70"/>
  <c r="J772" i="70" s="1"/>
  <c r="K682" i="70"/>
  <c r="K767" i="70" s="1"/>
  <c r="AW751" i="170" s="1"/>
  <c r="I677" i="70"/>
  <c r="E40" i="31"/>
  <c r="I687" i="70"/>
  <c r="I772" i="70" s="1"/>
  <c r="J693" i="70"/>
  <c r="J778" i="70" s="1"/>
  <c r="AV762" i="170" s="1"/>
  <c r="G38" i="31"/>
  <c r="K685" i="70"/>
  <c r="K770" i="70" s="1"/>
  <c r="J689" i="70"/>
  <c r="J774" i="70" s="1"/>
  <c r="AV758" i="170" s="1"/>
  <c r="F38" i="31"/>
  <c r="J685" i="70"/>
  <c r="J770" i="70" s="1"/>
  <c r="C67" i="23"/>
  <c r="C161" i="58" s="1"/>
  <c r="C37" i="23"/>
  <c r="C130" i="58" s="1"/>
  <c r="L1073" i="70"/>
  <c r="AX1054" i="170" s="1"/>
  <c r="I45" i="23"/>
  <c r="I139" i="58" s="1"/>
  <c r="C36" i="23"/>
  <c r="C129" i="58" s="1"/>
  <c r="J126" i="58"/>
  <c r="AR1165" i="170"/>
  <c r="M154" i="21"/>
  <c r="M135" i="21"/>
  <c r="AD294" i="70"/>
  <c r="C31" i="23"/>
  <c r="C124" i="58" s="1"/>
  <c r="AR555" i="170"/>
  <c r="H571" i="70"/>
  <c r="E69" i="23" s="1"/>
  <c r="E164" i="58" s="1"/>
  <c r="F927" i="70"/>
  <c r="AR909" i="170" s="1"/>
  <c r="H927" i="70"/>
  <c r="H930" i="70" s="1"/>
  <c r="H944" i="70" s="1"/>
  <c r="F290" i="70"/>
  <c r="AF292" i="70"/>
  <c r="F262" i="70"/>
  <c r="AR252" i="170" s="1"/>
  <c r="BC181" i="170"/>
  <c r="AR937" i="170"/>
  <c r="H1073" i="70"/>
  <c r="AT1054" i="170" s="1"/>
  <c r="AR1054" i="170"/>
  <c r="AD1096" i="70"/>
  <c r="AE1096" i="70" s="1"/>
  <c r="AR101" i="170"/>
  <c r="F67" i="70"/>
  <c r="AR60" i="170" s="1"/>
  <c r="H263" i="70"/>
  <c r="F263" i="70"/>
  <c r="AR253" i="170" s="1"/>
  <c r="AD954" i="70"/>
  <c r="AE954" i="70" s="1"/>
  <c r="F113" i="70"/>
  <c r="AR104" i="170" s="1"/>
  <c r="AF132" i="70"/>
  <c r="AR1082" i="170"/>
  <c r="C7" i="23"/>
  <c r="C112" i="58" s="1"/>
  <c r="M128" i="21"/>
  <c r="I163" i="58"/>
  <c r="AV587" i="170"/>
  <c r="J605" i="70"/>
  <c r="J621" i="70" s="1"/>
  <c r="M130" i="21"/>
  <c r="M166" i="21"/>
  <c r="N38" i="23"/>
  <c r="T38" i="23" s="1"/>
  <c r="AV1082" i="170"/>
  <c r="AJ1101" i="70"/>
  <c r="AK1101" i="70" s="1"/>
  <c r="BH588" i="170"/>
  <c r="AX588" i="170"/>
  <c r="L114" i="70"/>
  <c r="AX105" i="170" s="1"/>
  <c r="AX125" i="170"/>
  <c r="BB101" i="170"/>
  <c r="AX101" i="170"/>
  <c r="BE9" i="57"/>
  <c r="J160" i="23"/>
  <c r="K160" i="23" s="1"/>
  <c r="L135" i="21"/>
  <c r="AU580" i="70"/>
  <c r="BI565" i="170"/>
  <c r="AU236" i="70"/>
  <c r="BI227" i="170"/>
  <c r="AU639" i="70"/>
  <c r="BI624" i="170"/>
  <c r="AO856" i="70"/>
  <c r="BC841" i="170"/>
  <c r="V644" i="70"/>
  <c r="BH628" i="170" s="1"/>
  <c r="BB628" i="170"/>
  <c r="AT640" i="70"/>
  <c r="BH625" i="170"/>
  <c r="AU581" i="70"/>
  <c r="BI566" i="170"/>
  <c r="AT633" i="70"/>
  <c r="BH618" i="170"/>
  <c r="AU586" i="70"/>
  <c r="BI571" i="170"/>
  <c r="AU634" i="70"/>
  <c r="BI619" i="170"/>
  <c r="W585" i="70"/>
  <c r="BI569" i="170" s="1"/>
  <c r="BC569" i="170"/>
  <c r="W644" i="70"/>
  <c r="BC628" i="170"/>
  <c r="W638" i="70"/>
  <c r="BC622" i="170"/>
  <c r="V585" i="70"/>
  <c r="BH569" i="170" s="1"/>
  <c r="BB569" i="170"/>
  <c r="V638" i="70"/>
  <c r="BH622" i="170" s="1"/>
  <c r="BB622" i="170"/>
  <c r="AO203" i="70"/>
  <c r="BC194" i="170"/>
  <c r="AU633" i="70"/>
  <c r="BI618" i="170"/>
  <c r="AU642" i="70"/>
  <c r="BI627" i="170"/>
  <c r="V38" i="23"/>
  <c r="F134" i="23" s="1"/>
  <c r="N818" i="70"/>
  <c r="AZ802" i="170" s="1"/>
  <c r="AU588" i="70"/>
  <c r="BI573" i="170"/>
  <c r="AU587" i="70"/>
  <c r="BI572" i="170"/>
  <c r="AU579" i="70"/>
  <c r="BI564" i="170"/>
  <c r="AU443" i="70"/>
  <c r="BI433" i="170"/>
  <c r="BI587" i="170"/>
  <c r="BC587" i="170"/>
  <c r="V33" i="23"/>
  <c r="AU1066" i="70"/>
  <c r="BI1048" i="170"/>
  <c r="K120" i="58"/>
  <c r="AT642" i="70"/>
  <c r="V591" i="70"/>
  <c r="BH575" i="170" s="1"/>
  <c r="BB575" i="170"/>
  <c r="W591" i="70"/>
  <c r="BC575" i="170"/>
  <c r="BI588" i="170"/>
  <c r="BC588" i="170"/>
  <c r="V857" i="70"/>
  <c r="BH841" i="170" s="1"/>
  <c r="BB841" i="170"/>
  <c r="AU636" i="70"/>
  <c r="BI621" i="170"/>
  <c r="AU641" i="70"/>
  <c r="BI626" i="170"/>
  <c r="V784" i="70"/>
  <c r="BH768" i="170" s="1"/>
  <c r="BB768" i="170"/>
  <c r="K121" i="58"/>
  <c r="V14" i="23"/>
  <c r="AU585" i="70"/>
  <c r="BI570" i="170"/>
  <c r="AU640" i="70"/>
  <c r="BI625" i="170"/>
  <c r="AU635" i="70"/>
  <c r="BI620" i="170"/>
  <c r="AO783" i="70"/>
  <c r="BC768" i="170"/>
  <c r="T861" i="70"/>
  <c r="BF845" i="170" s="1"/>
  <c r="V23" i="23"/>
  <c r="L129" i="21"/>
  <c r="L162" i="21"/>
  <c r="L130" i="21"/>
  <c r="H160" i="23"/>
  <c r="AH912" i="70"/>
  <c r="AI912" i="70" s="1"/>
  <c r="H129" i="58"/>
  <c r="Q904" i="70"/>
  <c r="BC886" i="170" s="1"/>
  <c r="U861" i="70"/>
  <c r="BG845" i="170" s="1"/>
  <c r="AV890" i="170"/>
  <c r="AJ880" i="70"/>
  <c r="AK880" i="70" s="1"/>
  <c r="O829" i="70"/>
  <c r="J17" i="30" s="1"/>
  <c r="BC325" i="170"/>
  <c r="R829" i="70"/>
  <c r="BD813" i="170" s="1"/>
  <c r="AR854" i="70"/>
  <c r="AS854" i="70" s="1"/>
  <c r="AW824" i="170"/>
  <c r="M861" i="70"/>
  <c r="AY845" i="170" s="1"/>
  <c r="M195" i="58"/>
  <c r="H106" i="58"/>
  <c r="AD592" i="70"/>
  <c r="AE592" i="70" s="1"/>
  <c r="N37" i="23"/>
  <c r="T37" i="23" s="1"/>
  <c r="AV824" i="170"/>
  <c r="S861" i="70"/>
  <c r="BE845" i="170" s="1"/>
  <c r="Q834" i="70"/>
  <c r="BC818" i="170" s="1"/>
  <c r="C11" i="30"/>
  <c r="M164" i="21"/>
  <c r="Q881" i="70"/>
  <c r="BC865" i="170" s="1"/>
  <c r="V1067" i="70"/>
  <c r="BH1048" i="170" s="1"/>
  <c r="F33" i="23"/>
  <c r="F126" i="58" s="1"/>
  <c r="S97" i="23"/>
  <c r="S196" i="58" s="1"/>
  <c r="E110" i="23"/>
  <c r="AR832" i="70"/>
  <c r="AS832" i="70" s="1"/>
  <c r="E197" i="58"/>
  <c r="O874" i="70"/>
  <c r="BA858" i="170" s="1"/>
  <c r="N861" i="70"/>
  <c r="AZ845" i="170" s="1"/>
  <c r="AR865" i="70"/>
  <c r="AS865" i="70" s="1"/>
  <c r="AP871" i="70"/>
  <c r="AQ871" i="70" s="1"/>
  <c r="U840" i="70"/>
  <c r="BG824" i="170" s="1"/>
  <c r="Q669" i="70"/>
  <c r="BC653" i="170" s="1"/>
  <c r="R874" i="70"/>
  <c r="BD858" i="170" s="1"/>
  <c r="U874" i="70"/>
  <c r="AH868" i="70"/>
  <c r="AI868" i="70" s="1"/>
  <c r="N829" i="70"/>
  <c r="AZ813" i="170" s="1"/>
  <c r="D21" i="30"/>
  <c r="F28" i="23"/>
  <c r="F105" i="58" s="1"/>
  <c r="V97" i="23"/>
  <c r="M163" i="21"/>
  <c r="AR848" i="70"/>
  <c r="AS848" i="70" s="1"/>
  <c r="L840" i="70"/>
  <c r="AX824" i="170" s="1"/>
  <c r="AJ871" i="70"/>
  <c r="AK871" i="70" s="1"/>
  <c r="AL824" i="70"/>
  <c r="AM824" i="70" s="1"/>
  <c r="AJ868" i="70"/>
  <c r="AK868" i="70" s="1"/>
  <c r="AS845" i="170"/>
  <c r="AH667" i="70"/>
  <c r="AI667" i="70" s="1"/>
  <c r="T840" i="70"/>
  <c r="BF824" i="170" s="1"/>
  <c r="P834" i="70"/>
  <c r="BB818" i="170" s="1"/>
  <c r="R840" i="70"/>
  <c r="BD824" i="170" s="1"/>
  <c r="L829" i="70"/>
  <c r="AX813" i="170" s="1"/>
  <c r="M818" i="70"/>
  <c r="AY802" i="170" s="1"/>
  <c r="AP813" i="70"/>
  <c r="AQ813" i="70" s="1"/>
  <c r="L874" i="70"/>
  <c r="AX858" i="170" s="1"/>
  <c r="N97" i="23"/>
  <c r="T97" i="23" s="1"/>
  <c r="T196" i="58" s="1"/>
  <c r="W665" i="70"/>
  <c r="BI649" i="170" s="1"/>
  <c r="BC649" i="170"/>
  <c r="T829" i="70"/>
  <c r="BF809" i="170"/>
  <c r="V427" i="70"/>
  <c r="BH416" i="170" s="1"/>
  <c r="BB416" i="170"/>
  <c r="W746" i="70"/>
  <c r="BI730" i="170" s="1"/>
  <c r="BC730" i="170"/>
  <c r="W208" i="70"/>
  <c r="BI198" i="170" s="1"/>
  <c r="BC198" i="170"/>
  <c r="V78" i="70"/>
  <c r="BB70" i="170"/>
  <c r="V284" i="70"/>
  <c r="BH274" i="170" s="1"/>
  <c r="BB274" i="170"/>
  <c r="W158" i="70"/>
  <c r="BI148" i="170" s="1"/>
  <c r="BC148" i="170"/>
  <c r="W474" i="70"/>
  <c r="BI461" i="170" s="1"/>
  <c r="BC461" i="170"/>
  <c r="V267" i="70"/>
  <c r="BH257" i="170" s="1"/>
  <c r="BB257" i="170"/>
  <c r="W799" i="70"/>
  <c r="BI783" i="170" s="1"/>
  <c r="BC783" i="170"/>
  <c r="V27" i="23"/>
  <c r="U770" i="70"/>
  <c r="BG754" i="170" s="1"/>
  <c r="BG669" i="170"/>
  <c r="L767" i="70"/>
  <c r="AX751" i="170" s="1"/>
  <c r="AX666" i="170"/>
  <c r="AV519" i="170"/>
  <c r="AV513" i="170"/>
  <c r="V756" i="70"/>
  <c r="BH740" i="170" s="1"/>
  <c r="BB740" i="170"/>
  <c r="V37" i="23"/>
  <c r="D135" i="23" s="1"/>
  <c r="AU105" i="170"/>
  <c r="AU125" i="170"/>
  <c r="AV253" i="170"/>
  <c r="AV285" i="170"/>
  <c r="AJ901" i="70"/>
  <c r="AK901" i="70" s="1"/>
  <c r="V578" i="70"/>
  <c r="BH562" i="170" s="1"/>
  <c r="BB562" i="170"/>
  <c r="AR813" i="70"/>
  <c r="AS813" i="70" s="1"/>
  <c r="BG798" i="170"/>
  <c r="Q890" i="70"/>
  <c r="BC874" i="170" s="1"/>
  <c r="V577" i="70"/>
  <c r="BH561" i="170" s="1"/>
  <c r="BB561" i="170"/>
  <c r="V68" i="70"/>
  <c r="BH61" i="170" s="1"/>
  <c r="BB61" i="170"/>
  <c r="W871" i="70"/>
  <c r="BI855" i="170" s="1"/>
  <c r="BC855" i="170"/>
  <c r="O646" i="70"/>
  <c r="BA630" i="170" s="1"/>
  <c r="BA616" i="170"/>
  <c r="W462" i="70"/>
  <c r="BI449" i="170" s="1"/>
  <c r="BC449" i="170"/>
  <c r="W318" i="70"/>
  <c r="BI308" i="170" s="1"/>
  <c r="BC308" i="170"/>
  <c r="V489" i="70"/>
  <c r="BH476" i="170" s="1"/>
  <c r="BB476" i="170"/>
  <c r="W744" i="70"/>
  <c r="BI728" i="170" s="1"/>
  <c r="BC728" i="170"/>
  <c r="W507" i="70"/>
  <c r="BI492" i="170" s="1"/>
  <c r="BC492" i="170"/>
  <c r="W69" i="70"/>
  <c r="BI62" i="170" s="1"/>
  <c r="BC62" i="170"/>
  <c r="V212" i="70"/>
  <c r="BH202" i="170" s="1"/>
  <c r="BB202" i="170"/>
  <c r="V95" i="70"/>
  <c r="BB87" i="170"/>
  <c r="W652" i="70"/>
  <c r="BI636" i="170" s="1"/>
  <c r="BC636" i="170"/>
  <c r="V608" i="70"/>
  <c r="BH592" i="170" s="1"/>
  <c r="BB592" i="170"/>
  <c r="V265" i="70"/>
  <c r="BH255" i="170" s="1"/>
  <c r="BB255" i="170"/>
  <c r="V269" i="70"/>
  <c r="BH259" i="170" s="1"/>
  <c r="BB259" i="170"/>
  <c r="W577" i="70"/>
  <c r="BI561" i="170" s="1"/>
  <c r="BC561" i="170"/>
  <c r="W757" i="70"/>
  <c r="BI741" i="170" s="1"/>
  <c r="BC741" i="170"/>
  <c r="V597" i="70"/>
  <c r="BH581" i="170" s="1"/>
  <c r="BB581" i="170"/>
  <c r="V527" i="70"/>
  <c r="BH511" i="170" s="1"/>
  <c r="BB511" i="170"/>
  <c r="V534" i="70"/>
  <c r="BH518" i="170" s="1"/>
  <c r="BB518" i="170"/>
  <c r="V397" i="70"/>
  <c r="BH386" i="170" s="1"/>
  <c r="BB386" i="170"/>
  <c r="W558" i="70"/>
  <c r="BI542" i="170" s="1"/>
  <c r="BC542" i="170"/>
  <c r="W68" i="70"/>
  <c r="BI61" i="170" s="1"/>
  <c r="BC61" i="170"/>
  <c r="V261" i="70"/>
  <c r="BH251" i="170" s="1"/>
  <c r="BB251" i="170"/>
  <c r="V96" i="70"/>
  <c r="BB88" i="170"/>
  <c r="V100" i="70"/>
  <c r="BB91" i="170"/>
  <c r="W750" i="70"/>
  <c r="BI734" i="170" s="1"/>
  <c r="BC734" i="170"/>
  <c r="V738" i="70"/>
  <c r="BH722" i="170" s="1"/>
  <c r="BB722" i="170"/>
  <c r="W701" i="70"/>
  <c r="BI685" i="170" s="1"/>
  <c r="BC685" i="170"/>
  <c r="W156" i="70"/>
  <c r="BI146" i="170" s="1"/>
  <c r="BC146" i="170"/>
  <c r="V89" i="70"/>
  <c r="BB81" i="170"/>
  <c r="W700" i="70"/>
  <c r="BI684" i="170" s="1"/>
  <c r="BC684" i="170"/>
  <c r="W190" i="70"/>
  <c r="BI180" i="170" s="1"/>
  <c r="BC180" i="170"/>
  <c r="W538" i="70"/>
  <c r="BI522" i="170" s="1"/>
  <c r="BC522" i="170"/>
  <c r="W615" i="70"/>
  <c r="BI599" i="170" s="1"/>
  <c r="BC599" i="170"/>
  <c r="V865" i="70"/>
  <c r="BH849" i="170" s="1"/>
  <c r="BB849" i="170"/>
  <c r="W498" i="70"/>
  <c r="BI484" i="170" s="1"/>
  <c r="BC484" i="170"/>
  <c r="V64" i="70"/>
  <c r="BH57" i="170" s="1"/>
  <c r="BB57" i="170"/>
  <c r="W200" i="70"/>
  <c r="BI190" i="170" s="1"/>
  <c r="BC190" i="170"/>
  <c r="V798" i="70"/>
  <c r="BH782" i="170" s="1"/>
  <c r="BB782" i="170"/>
  <c r="AT757" i="170"/>
  <c r="AT672" i="170"/>
  <c r="AU747" i="170"/>
  <c r="AU662" i="170"/>
  <c r="AU862" i="170"/>
  <c r="AT759" i="170"/>
  <c r="AT674" i="170"/>
  <c r="M764" i="70"/>
  <c r="AY748" i="170" s="1"/>
  <c r="AY663" i="170"/>
  <c r="AU752" i="170"/>
  <c r="AU667" i="170"/>
  <c r="C15" i="30"/>
  <c r="AR863" i="170"/>
  <c r="I35" i="23"/>
  <c r="M73" i="21" s="1"/>
  <c r="AX283" i="170"/>
  <c r="T773" i="70"/>
  <c r="BF757" i="170" s="1"/>
  <c r="BF672" i="170"/>
  <c r="R777" i="70"/>
  <c r="BD761" i="170" s="1"/>
  <c r="BD676" i="170"/>
  <c r="AB216" i="169"/>
  <c r="AB356" i="170"/>
  <c r="P669" i="70"/>
  <c r="J196" i="58"/>
  <c r="N196" i="58" s="1"/>
  <c r="V36" i="23"/>
  <c r="D133" i="23" s="1"/>
  <c r="V294" i="70"/>
  <c r="BH284" i="170" s="1"/>
  <c r="BB284" i="170"/>
  <c r="AS178" i="170"/>
  <c r="AS170" i="170"/>
  <c r="AJ16" i="70"/>
  <c r="AX9" i="170"/>
  <c r="AX9" i="169"/>
  <c r="AJ832" i="70"/>
  <c r="AK832" i="70" s="1"/>
  <c r="AP667" i="70"/>
  <c r="AQ667" i="70" s="1"/>
  <c r="AR880" i="70"/>
  <c r="AS880" i="70" s="1"/>
  <c r="BG865" i="170"/>
  <c r="P825" i="70"/>
  <c r="BB809" i="170" s="1"/>
  <c r="N840" i="70"/>
  <c r="AZ824" i="170" s="1"/>
  <c r="M535" i="70"/>
  <c r="AY519" i="170" s="1"/>
  <c r="AU252" i="170"/>
  <c r="AU283" i="170"/>
  <c r="AY14" i="169"/>
  <c r="AY14" i="170"/>
  <c r="W219" i="70"/>
  <c r="BI209" i="170" s="1"/>
  <c r="BC209" i="170"/>
  <c r="BC13" i="169"/>
  <c r="BC13" i="170"/>
  <c r="Q872" i="70"/>
  <c r="BC856" i="170" s="1"/>
  <c r="W868" i="70"/>
  <c r="BI852" i="170" s="1"/>
  <c r="BC852" i="170"/>
  <c r="W706" i="70"/>
  <c r="BI690" i="170" s="1"/>
  <c r="BC690" i="170"/>
  <c r="W569" i="70"/>
  <c r="BI553" i="170" s="1"/>
  <c r="BC553" i="170"/>
  <c r="AO837" i="70"/>
  <c r="BC822" i="170"/>
  <c r="V703" i="70"/>
  <c r="BH687" i="170" s="1"/>
  <c r="BB687" i="170"/>
  <c r="D40" i="30"/>
  <c r="AS645" i="170"/>
  <c r="W485" i="70"/>
  <c r="BI472" i="170" s="1"/>
  <c r="BC472" i="170"/>
  <c r="W732" i="70"/>
  <c r="BI716" i="170" s="1"/>
  <c r="BC716" i="170"/>
  <c r="V93" i="70"/>
  <c r="BB85" i="170"/>
  <c r="D14" i="30"/>
  <c r="AS802" i="170"/>
  <c r="W207" i="70"/>
  <c r="BI197" i="170" s="1"/>
  <c r="BC197" i="170"/>
  <c r="V90" i="70"/>
  <c r="BB82" i="170"/>
  <c r="V109" i="70"/>
  <c r="BH100" i="170" s="1"/>
  <c r="BB100" i="170"/>
  <c r="V66" i="70"/>
  <c r="BH59" i="170" s="1"/>
  <c r="BB59" i="170"/>
  <c r="M874" i="70"/>
  <c r="V87" i="70"/>
  <c r="BB79" i="170"/>
  <c r="W64" i="70"/>
  <c r="BI57" i="170" s="1"/>
  <c r="BC57" i="170"/>
  <c r="AO119" i="70"/>
  <c r="BC110" i="170"/>
  <c r="W525" i="70"/>
  <c r="BI509" i="170" s="1"/>
  <c r="BC509" i="170"/>
  <c r="V537" i="70"/>
  <c r="BH521" i="170" s="1"/>
  <c r="BB521" i="170"/>
  <c r="V508" i="70"/>
  <c r="BH493" i="170" s="1"/>
  <c r="BB493" i="170"/>
  <c r="U151" i="70"/>
  <c r="BG141" i="170" s="1"/>
  <c r="BG131" i="170"/>
  <c r="V62" i="70"/>
  <c r="BB55" i="170"/>
  <c r="V373" i="70"/>
  <c r="BH363" i="170" s="1"/>
  <c r="BB363" i="170"/>
  <c r="W435" i="70"/>
  <c r="BI424" i="170" s="1"/>
  <c r="BC424" i="170"/>
  <c r="V215" i="70"/>
  <c r="BH205" i="170" s="1"/>
  <c r="BB205" i="170"/>
  <c r="W392" i="70"/>
  <c r="BI381" i="170" s="1"/>
  <c r="BC381" i="170"/>
  <c r="V164" i="70"/>
  <c r="BH154" i="170" s="1"/>
  <c r="BB154" i="170"/>
  <c r="AO121" i="70"/>
  <c r="BC112" i="170"/>
  <c r="V25" i="70"/>
  <c r="BH18" i="170" s="1"/>
  <c r="BB18" i="170"/>
  <c r="V117" i="70"/>
  <c r="BH107" i="170" s="1"/>
  <c r="BB107" i="170"/>
  <c r="V467" i="70"/>
  <c r="BH454" i="170" s="1"/>
  <c r="BB454" i="170"/>
  <c r="W35" i="70"/>
  <c r="BI28" i="170" s="1"/>
  <c r="BC28" i="170"/>
  <c r="V15" i="70"/>
  <c r="Z8" i="88" s="1"/>
  <c r="BB8" i="169"/>
  <c r="BB8" i="170"/>
  <c r="V85" i="70"/>
  <c r="BB77" i="170"/>
  <c r="V510" i="70"/>
  <c r="BH495" i="170" s="1"/>
  <c r="BB495" i="170"/>
  <c r="V709" i="70"/>
  <c r="BH693" i="170" s="1"/>
  <c r="BB693" i="170"/>
  <c r="W17" i="70"/>
  <c r="AA9" i="88" s="1"/>
  <c r="BC10" i="169"/>
  <c r="BC10" i="170"/>
  <c r="V382" i="70"/>
  <c r="BH371" i="170" s="1"/>
  <c r="BB371" i="170"/>
  <c r="W161" i="70"/>
  <c r="BI151" i="170" s="1"/>
  <c r="BC151" i="170"/>
  <c r="V488" i="70"/>
  <c r="BH475" i="170" s="1"/>
  <c r="BB475" i="170"/>
  <c r="W578" i="70"/>
  <c r="BI562" i="170" s="1"/>
  <c r="BC562" i="170"/>
  <c r="V726" i="70"/>
  <c r="BH710" i="170" s="1"/>
  <c r="BB710" i="170"/>
  <c r="V540" i="70"/>
  <c r="BH524" i="170" s="1"/>
  <c r="BB524" i="170"/>
  <c r="W550" i="70"/>
  <c r="BI534" i="170" s="1"/>
  <c r="BC534" i="170"/>
  <c r="V877" i="70"/>
  <c r="BH861" i="170" s="1"/>
  <c r="BB861" i="170"/>
  <c r="U772" i="70"/>
  <c r="BG756" i="170" s="1"/>
  <c r="BG671" i="170"/>
  <c r="S778" i="70"/>
  <c r="BE762" i="170" s="1"/>
  <c r="BE677" i="170"/>
  <c r="AS747" i="170"/>
  <c r="AS662" i="170"/>
  <c r="N21" i="70"/>
  <c r="N43" i="70" s="1"/>
  <c r="AZ36" i="170" s="1"/>
  <c r="AZ7" i="169"/>
  <c r="AZ7" i="170"/>
  <c r="L535" i="70"/>
  <c r="AX519" i="170" s="1"/>
  <c r="AX513" i="170"/>
  <c r="AT863" i="170"/>
  <c r="AT862" i="170"/>
  <c r="L772" i="70"/>
  <c r="AX756" i="170" s="1"/>
  <c r="AX671" i="170"/>
  <c r="L773" i="70"/>
  <c r="AX757" i="170" s="1"/>
  <c r="AX672" i="170"/>
  <c r="L778" i="70"/>
  <c r="AX762" i="170" s="1"/>
  <c r="AX677" i="170"/>
  <c r="L775" i="70"/>
  <c r="AX759" i="170" s="1"/>
  <c r="AX674" i="170"/>
  <c r="M774" i="70"/>
  <c r="AY758" i="170" s="1"/>
  <c r="AY673" i="170"/>
  <c r="M765" i="70"/>
  <c r="AY749" i="170" s="1"/>
  <c r="AY664" i="170"/>
  <c r="AC216" i="169"/>
  <c r="AC356" i="170"/>
  <c r="AL848" i="70"/>
  <c r="AM848" i="70" s="1"/>
  <c r="BA833" i="170"/>
  <c r="W294" i="70"/>
  <c r="BI284" i="170" s="1"/>
  <c r="BC284" i="170"/>
  <c r="AL868" i="70"/>
  <c r="AM868" i="70" s="1"/>
  <c r="AS869" i="170"/>
  <c r="V574" i="70"/>
  <c r="BH558" i="170" s="1"/>
  <c r="BB558" i="170"/>
  <c r="W575" i="70"/>
  <c r="BI559" i="170" s="1"/>
  <c r="BC559" i="170"/>
  <c r="AU168" i="170"/>
  <c r="AU181" i="170"/>
  <c r="W707" i="70"/>
  <c r="BI691" i="170" s="1"/>
  <c r="BC691" i="170"/>
  <c r="V752" i="70"/>
  <c r="BH736" i="170" s="1"/>
  <c r="BB736" i="170"/>
  <c r="V530" i="70"/>
  <c r="BH514" i="170" s="1"/>
  <c r="BB514" i="170"/>
  <c r="V391" i="70"/>
  <c r="BH380" i="170" s="1"/>
  <c r="BB380" i="170"/>
  <c r="W210" i="70"/>
  <c r="BI200" i="170" s="1"/>
  <c r="BC200" i="170"/>
  <c r="V229" i="70"/>
  <c r="BH219" i="170" s="1"/>
  <c r="BB219" i="170"/>
  <c r="AD150" i="70"/>
  <c r="AE150" i="70" s="1"/>
  <c r="AR141" i="170"/>
  <c r="W164" i="70"/>
  <c r="BI154" i="170" s="1"/>
  <c r="BC154" i="170"/>
  <c r="W865" i="70"/>
  <c r="BI849" i="170" s="1"/>
  <c r="BC849" i="170"/>
  <c r="V210" i="70"/>
  <c r="BH200" i="170" s="1"/>
  <c r="BB200" i="170"/>
  <c r="AQ477" i="70"/>
  <c r="BE465" i="170"/>
  <c r="AO541" i="70"/>
  <c r="BC526" i="170"/>
  <c r="C20" i="30"/>
  <c r="AR120" i="170"/>
  <c r="W116" i="70"/>
  <c r="BI106" i="170" s="1"/>
  <c r="BC106" i="170"/>
  <c r="W598" i="70"/>
  <c r="BI582" i="170" s="1"/>
  <c r="BC582" i="170"/>
  <c r="V596" i="70"/>
  <c r="BH580" i="170" s="1"/>
  <c r="BB580" i="170"/>
  <c r="W456" i="70"/>
  <c r="BI443" i="170" s="1"/>
  <c r="BC443" i="170"/>
  <c r="W379" i="70"/>
  <c r="BI368" i="170" s="1"/>
  <c r="BC368" i="170"/>
  <c r="V324" i="70"/>
  <c r="BH314" i="170" s="1"/>
  <c r="BB314" i="170"/>
  <c r="W513" i="70"/>
  <c r="BI498" i="170" s="1"/>
  <c r="BC498" i="170"/>
  <c r="V208" i="70"/>
  <c r="BH198" i="170" s="1"/>
  <c r="BB198" i="170"/>
  <c r="W163" i="70"/>
  <c r="BI153" i="170" s="1"/>
  <c r="BC153" i="170"/>
  <c r="V75" i="70"/>
  <c r="BH67" i="170" s="1"/>
  <c r="BB67" i="170"/>
  <c r="V23" i="70"/>
  <c r="BH16" i="170" s="1"/>
  <c r="BB16" i="170"/>
  <c r="V40" i="70"/>
  <c r="BH33" i="170" s="1"/>
  <c r="BB33" i="170"/>
  <c r="W708" i="70"/>
  <c r="BI692" i="170" s="1"/>
  <c r="BC692" i="170"/>
  <c r="W457" i="70"/>
  <c r="BI444" i="170" s="1"/>
  <c r="BC444" i="170"/>
  <c r="AO124" i="70"/>
  <c r="BC115" i="170"/>
  <c r="W74" i="70"/>
  <c r="BI66" i="170" s="1"/>
  <c r="BC66" i="170"/>
  <c r="V94" i="70"/>
  <c r="BB86" i="170"/>
  <c r="BC171" i="170"/>
  <c r="C25" i="30"/>
  <c r="AR858" i="170"/>
  <c r="W509" i="70"/>
  <c r="BI494" i="170" s="1"/>
  <c r="BC494" i="170"/>
  <c r="W714" i="70"/>
  <c r="BI698" i="170" s="1"/>
  <c r="BC698" i="170"/>
  <c r="W88" i="70"/>
  <c r="BC80" i="170"/>
  <c r="V185" i="70"/>
  <c r="BH175" i="170" s="1"/>
  <c r="BB175" i="170"/>
  <c r="W544" i="70"/>
  <c r="BI528" i="170" s="1"/>
  <c r="BC528" i="170"/>
  <c r="V745" i="70"/>
  <c r="BH729" i="170" s="1"/>
  <c r="BB729" i="170"/>
  <c r="D34" i="30"/>
  <c r="AS792" i="170"/>
  <c r="U777" i="70"/>
  <c r="BG761" i="170" s="1"/>
  <c r="BG676" i="170"/>
  <c r="L769" i="70"/>
  <c r="AX753" i="170" s="1"/>
  <c r="AX668" i="170"/>
  <c r="W741" i="70"/>
  <c r="BI725" i="170" s="1"/>
  <c r="BC725" i="170"/>
  <c r="AV747" i="170"/>
  <c r="AV662" i="170"/>
  <c r="O593" i="70"/>
  <c r="BA577" i="170" s="1"/>
  <c r="BA563" i="170"/>
  <c r="AT747" i="170"/>
  <c r="AT662" i="170"/>
  <c r="M770" i="70"/>
  <c r="AY754" i="170" s="1"/>
  <c r="AY669" i="170"/>
  <c r="T771" i="70"/>
  <c r="BF755" i="170" s="1"/>
  <c r="BF670" i="170"/>
  <c r="F69" i="23"/>
  <c r="F164" i="58" s="1"/>
  <c r="AU555" i="170"/>
  <c r="C37" i="30"/>
  <c r="AR577" i="170"/>
  <c r="E34" i="23"/>
  <c r="E127" i="58" s="1"/>
  <c r="AT817" i="170"/>
  <c r="AV828" i="170"/>
  <c r="AW69" i="170"/>
  <c r="AW60" i="170"/>
  <c r="AU253" i="170"/>
  <c r="AU285" i="170"/>
  <c r="AF828" i="70"/>
  <c r="AG828" i="70" s="1"/>
  <c r="S818" i="70"/>
  <c r="BE802" i="170" s="1"/>
  <c r="AJ824" i="70"/>
  <c r="AK824" i="70" s="1"/>
  <c r="AY809" i="170"/>
  <c r="V561" i="70"/>
  <c r="BH545" i="170" s="1"/>
  <c r="BB545" i="170"/>
  <c r="W574" i="70"/>
  <c r="BI558" i="170" s="1"/>
  <c r="BC558" i="170"/>
  <c r="W561" i="70"/>
  <c r="BI545" i="170" s="1"/>
  <c r="BC545" i="170"/>
  <c r="F37" i="23"/>
  <c r="AU123" i="170"/>
  <c r="BC8" i="170"/>
  <c r="BC8" i="169"/>
  <c r="AR871" i="70"/>
  <c r="AS871" i="70" s="1"/>
  <c r="W717" i="70"/>
  <c r="BI701" i="170" s="1"/>
  <c r="BC701" i="170"/>
  <c r="V552" i="70"/>
  <c r="BH536" i="170" s="1"/>
  <c r="BB536" i="170"/>
  <c r="W705" i="70"/>
  <c r="BI689" i="170" s="1"/>
  <c r="BC689" i="170"/>
  <c r="AP815" i="70"/>
  <c r="AQ815" i="70" s="1"/>
  <c r="BD800" i="170"/>
  <c r="V465" i="70"/>
  <c r="BH452" i="170" s="1"/>
  <c r="BB452" i="170"/>
  <c r="V724" i="70"/>
  <c r="BH708" i="170" s="1"/>
  <c r="BB708" i="170"/>
  <c r="V393" i="70"/>
  <c r="BH382" i="170" s="1"/>
  <c r="BB382" i="170"/>
  <c r="V209" i="70"/>
  <c r="BH199" i="170" s="1"/>
  <c r="BB199" i="170"/>
  <c r="AF67" i="70"/>
  <c r="AG67" i="70" s="1"/>
  <c r="AT60" i="170"/>
  <c r="W489" i="70"/>
  <c r="BI476" i="170" s="1"/>
  <c r="BC476" i="170"/>
  <c r="AZ141" i="170"/>
  <c r="AZ131" i="170"/>
  <c r="V222" i="70"/>
  <c r="BH212" i="170" s="1"/>
  <c r="BB212" i="170"/>
  <c r="W742" i="70"/>
  <c r="BI726" i="170" s="1"/>
  <c r="BC726" i="170"/>
  <c r="W727" i="70"/>
  <c r="BI711" i="170" s="1"/>
  <c r="BC711" i="170"/>
  <c r="V731" i="70"/>
  <c r="BH715" i="170" s="1"/>
  <c r="BB715" i="170"/>
  <c r="W313" i="70"/>
  <c r="BI303" i="170" s="1"/>
  <c r="BC303" i="170"/>
  <c r="W202" i="70"/>
  <c r="BI192" i="170" s="1"/>
  <c r="BC192" i="170"/>
  <c r="W126" i="70"/>
  <c r="BI116" i="170" s="1"/>
  <c r="BC116" i="170"/>
  <c r="V318" i="70"/>
  <c r="BH308" i="170" s="1"/>
  <c r="BB308" i="170"/>
  <c r="V423" i="70"/>
  <c r="BH412" i="170" s="1"/>
  <c r="BB412" i="170"/>
  <c r="W267" i="70"/>
  <c r="BI257" i="170" s="1"/>
  <c r="BC257" i="170"/>
  <c r="W512" i="70"/>
  <c r="BI497" i="170" s="1"/>
  <c r="BC497" i="170"/>
  <c r="V221" i="70"/>
  <c r="BH211" i="170" s="1"/>
  <c r="BB211" i="170"/>
  <c r="W497" i="70"/>
  <c r="BI483" i="170" s="1"/>
  <c r="BC483" i="170"/>
  <c r="W428" i="70"/>
  <c r="BI417" i="170" s="1"/>
  <c r="BC417" i="170"/>
  <c r="V119" i="70"/>
  <c r="BH109" i="170" s="1"/>
  <c r="BB109" i="170"/>
  <c r="W117" i="70"/>
  <c r="BI107" i="170" s="1"/>
  <c r="BC107" i="170"/>
  <c r="V715" i="70"/>
  <c r="BH699" i="170" s="1"/>
  <c r="BB699" i="170"/>
  <c r="W534" i="70"/>
  <c r="BI518" i="170" s="1"/>
  <c r="BC518" i="170"/>
  <c r="V385" i="70"/>
  <c r="BH374" i="170" s="1"/>
  <c r="BB374" i="170"/>
  <c r="V458" i="70"/>
  <c r="BH445" i="170" s="1"/>
  <c r="BB445" i="170"/>
  <c r="AR749" i="170"/>
  <c r="AR664" i="170"/>
  <c r="AS759" i="170"/>
  <c r="AS674" i="170"/>
  <c r="C110" i="23"/>
  <c r="V112" i="23"/>
  <c r="S593" i="70"/>
  <c r="BE577" i="170" s="1"/>
  <c r="BE563" i="170"/>
  <c r="I29" i="23"/>
  <c r="M46" i="21" s="1"/>
  <c r="AX325" i="170"/>
  <c r="AT755" i="170"/>
  <c r="AT670" i="170"/>
  <c r="AT753" i="170"/>
  <c r="AT668" i="170"/>
  <c r="AE216" i="169"/>
  <c r="AE356" i="170"/>
  <c r="K196" i="58"/>
  <c r="M196" i="58" s="1"/>
  <c r="D37" i="30"/>
  <c r="AS577" i="170"/>
  <c r="BI828" i="170"/>
  <c r="BC828" i="170"/>
  <c r="V134" i="70"/>
  <c r="BH124" i="170" s="1"/>
  <c r="BB124" i="170"/>
  <c r="M180" i="70"/>
  <c r="AY170" i="170" s="1"/>
  <c r="AY168" i="170"/>
  <c r="V207" i="70"/>
  <c r="BH197" i="170" s="1"/>
  <c r="BB197" i="170"/>
  <c r="W756" i="70"/>
  <c r="BI740" i="170" s="1"/>
  <c r="BC740" i="170"/>
  <c r="V835" i="70"/>
  <c r="BH819" i="170" s="1"/>
  <c r="BB819" i="170"/>
  <c r="W499" i="70"/>
  <c r="BI485" i="170" s="1"/>
  <c r="BC485" i="170"/>
  <c r="R646" i="70"/>
  <c r="BD630" i="170" s="1"/>
  <c r="BD616" i="170"/>
  <c r="V495" i="70"/>
  <c r="BH481" i="170" s="1"/>
  <c r="BB481" i="170"/>
  <c r="AO474" i="70"/>
  <c r="BC463" i="170"/>
  <c r="V226" i="70"/>
  <c r="BH216" i="170" s="1"/>
  <c r="BB216" i="170"/>
  <c r="V17" i="70"/>
  <c r="BB10" i="170"/>
  <c r="BB10" i="169"/>
  <c r="V161" i="70"/>
  <c r="BH151" i="170" s="1"/>
  <c r="BB151" i="170"/>
  <c r="W720" i="70"/>
  <c r="BI704" i="170" s="1"/>
  <c r="BC704" i="170"/>
  <c r="W220" i="70"/>
  <c r="BI210" i="170" s="1"/>
  <c r="BC210" i="170"/>
  <c r="V750" i="70"/>
  <c r="BH734" i="170" s="1"/>
  <c r="BB734" i="170"/>
  <c r="V525" i="70"/>
  <c r="BH509" i="170" s="1"/>
  <c r="BB509" i="170"/>
  <c r="M768" i="70"/>
  <c r="AY752" i="170" s="1"/>
  <c r="AY667" i="170"/>
  <c r="D17" i="30"/>
  <c r="AS813" i="170"/>
  <c r="D39" i="30"/>
  <c r="AS630" i="170"/>
  <c r="BC9" i="170"/>
  <c r="BC9" i="169"/>
  <c r="AV9" i="170"/>
  <c r="AV9" i="169"/>
  <c r="AU9" i="169"/>
  <c r="AU9" i="170"/>
  <c r="I32" i="23"/>
  <c r="I125" i="58" s="1"/>
  <c r="AX828" i="170"/>
  <c r="AP865" i="70"/>
  <c r="AQ865" i="70" s="1"/>
  <c r="V801" i="70"/>
  <c r="BH785" i="170" s="1"/>
  <c r="BB785" i="170"/>
  <c r="V631" i="70"/>
  <c r="BH615" i="170" s="1"/>
  <c r="BB615" i="170"/>
  <c r="O861" i="70"/>
  <c r="BA845" i="170" s="1"/>
  <c r="BA839" i="170"/>
  <c r="V737" i="70"/>
  <c r="BH721" i="170" s="1"/>
  <c r="BB721" i="170"/>
  <c r="V649" i="70"/>
  <c r="BH633" i="170" s="1"/>
  <c r="BB633" i="170"/>
  <c r="W194" i="70"/>
  <c r="BI184" i="170" s="1"/>
  <c r="BC184" i="170"/>
  <c r="AO226" i="70"/>
  <c r="BC217" i="170"/>
  <c r="V469" i="70"/>
  <c r="BH456" i="170" s="1"/>
  <c r="BB456" i="170"/>
  <c r="W754" i="70"/>
  <c r="BI738" i="170" s="1"/>
  <c r="BC738" i="170"/>
  <c r="V76" i="70"/>
  <c r="BH68" i="170" s="1"/>
  <c r="BB68" i="170"/>
  <c r="L766" i="70"/>
  <c r="AX750" i="170" s="1"/>
  <c r="AX665" i="170"/>
  <c r="M777" i="70"/>
  <c r="AY761" i="170" s="1"/>
  <c r="AY676" i="170"/>
  <c r="M773" i="70"/>
  <c r="AY757" i="170" s="1"/>
  <c r="AY672" i="170"/>
  <c r="M778" i="70"/>
  <c r="AY762" i="170" s="1"/>
  <c r="AY677" i="170"/>
  <c r="AV863" i="170"/>
  <c r="AT9" i="170"/>
  <c r="AT9" i="169"/>
  <c r="AL865" i="70"/>
  <c r="AM865" i="70" s="1"/>
  <c r="K1222" i="70"/>
  <c r="AW744" i="170"/>
  <c r="Q902" i="70"/>
  <c r="BC884" i="170" s="1"/>
  <c r="BG744" i="170"/>
  <c r="BB12" i="169"/>
  <c r="BB12" i="170"/>
  <c r="V628" i="70"/>
  <c r="BH612" i="170" s="1"/>
  <c r="BB612" i="170"/>
  <c r="BB13" i="170"/>
  <c r="BB13" i="169"/>
  <c r="W795" i="70"/>
  <c r="BI779" i="170" s="1"/>
  <c r="BC779" i="170"/>
  <c r="Q869" i="70"/>
  <c r="BC853" i="170" s="1"/>
  <c r="V813" i="70"/>
  <c r="BH797" i="170" s="1"/>
  <c r="BB797" i="170"/>
  <c r="V721" i="70"/>
  <c r="BH705" i="170" s="1"/>
  <c r="BB705" i="170"/>
  <c r="W532" i="70"/>
  <c r="BI516" i="170" s="1"/>
  <c r="BC516" i="170"/>
  <c r="V618" i="70"/>
  <c r="BH602" i="170" s="1"/>
  <c r="BB602" i="170"/>
  <c r="V504" i="70"/>
  <c r="BH489" i="170" s="1"/>
  <c r="BB489" i="170"/>
  <c r="E17" i="30"/>
  <c r="AV809" i="170"/>
  <c r="BH379" i="170"/>
  <c r="BB379" i="170"/>
  <c r="V216" i="70"/>
  <c r="BH206" i="170" s="1"/>
  <c r="BB206" i="170"/>
  <c r="W734" i="70"/>
  <c r="BI718" i="170" s="1"/>
  <c r="BC718" i="170"/>
  <c r="V102" i="70"/>
  <c r="BB93" i="170"/>
  <c r="V309" i="70"/>
  <c r="BH299" i="170" s="1"/>
  <c r="BB299" i="170"/>
  <c r="V227" i="70"/>
  <c r="BH217" i="170" s="1"/>
  <c r="BB217" i="170"/>
  <c r="W199" i="70"/>
  <c r="BI189" i="170" s="1"/>
  <c r="BC189" i="170"/>
  <c r="V81" i="70"/>
  <c r="BB73" i="170"/>
  <c r="V749" i="70"/>
  <c r="BH733" i="170" s="1"/>
  <c r="BB733" i="170"/>
  <c r="W292" i="70"/>
  <c r="BI282" i="170" s="1"/>
  <c r="BC282" i="170"/>
  <c r="V97" i="70"/>
  <c r="BB89" i="170"/>
  <c r="V805" i="70"/>
  <c r="BH789" i="170" s="1"/>
  <c r="BB789" i="170"/>
  <c r="W279" i="70"/>
  <c r="BI269" i="170" s="1"/>
  <c r="BC269" i="170"/>
  <c r="AO383" i="70"/>
  <c r="BC373" i="170"/>
  <c r="V419" i="70"/>
  <c r="BH408" i="170" s="1"/>
  <c r="BB408" i="170"/>
  <c r="V629" i="70"/>
  <c r="BH613" i="170" s="1"/>
  <c r="BB613" i="170"/>
  <c r="W722" i="70"/>
  <c r="BI706" i="170" s="1"/>
  <c r="BC706" i="170"/>
  <c r="W486" i="70"/>
  <c r="BI473" i="170" s="1"/>
  <c r="BC473" i="170"/>
  <c r="V740" i="70"/>
  <c r="BH724" i="170" s="1"/>
  <c r="BB724" i="170"/>
  <c r="W630" i="70"/>
  <c r="BI614" i="170" s="1"/>
  <c r="BC614" i="170"/>
  <c r="V723" i="70"/>
  <c r="BH707" i="170" s="1"/>
  <c r="BB707" i="170"/>
  <c r="V554" i="70"/>
  <c r="BH538" i="170" s="1"/>
  <c r="BB538" i="170"/>
  <c r="W378" i="70"/>
  <c r="BI367" i="170" s="1"/>
  <c r="BC367" i="170"/>
  <c r="W209" i="70"/>
  <c r="BI199" i="170" s="1"/>
  <c r="BC199" i="170"/>
  <c r="V79" i="70"/>
  <c r="BB71" i="170"/>
  <c r="W451" i="70"/>
  <c r="BI438" i="170" s="1"/>
  <c r="BC438" i="170"/>
  <c r="V220" i="70"/>
  <c r="BH210" i="170" s="1"/>
  <c r="BB210" i="170"/>
  <c r="D13" i="30"/>
  <c r="AS36" i="170"/>
  <c r="V486" i="70"/>
  <c r="BH473" i="170" s="1"/>
  <c r="BB473" i="170"/>
  <c r="W222" i="70"/>
  <c r="BI212" i="170" s="1"/>
  <c r="BC212" i="170"/>
  <c r="V454" i="70"/>
  <c r="BH441" i="170" s="1"/>
  <c r="BB441" i="170"/>
  <c r="W33" i="70"/>
  <c r="BI26" i="170" s="1"/>
  <c r="BC26" i="170"/>
  <c r="W702" i="70"/>
  <c r="BI686" i="170" s="1"/>
  <c r="BC686" i="170"/>
  <c r="AT829" i="170"/>
  <c r="AT828" i="170"/>
  <c r="V462" i="70"/>
  <c r="BH449" i="170" s="1"/>
  <c r="BB449" i="170"/>
  <c r="V656" i="70"/>
  <c r="BH640" i="170" s="1"/>
  <c r="BB640" i="170"/>
  <c r="U778" i="70"/>
  <c r="BG762" i="170" s="1"/>
  <c r="BG677" i="170"/>
  <c r="T772" i="70"/>
  <c r="BF756" i="170" s="1"/>
  <c r="BF671" i="170"/>
  <c r="AW577" i="170"/>
  <c r="AW563" i="170"/>
  <c r="M766" i="70"/>
  <c r="AY750" i="170" s="1"/>
  <c r="AY665" i="170"/>
  <c r="M779" i="70"/>
  <c r="AY763" i="170" s="1"/>
  <c r="AY678" i="170"/>
  <c r="R779" i="70"/>
  <c r="BD763" i="170" s="1"/>
  <c r="BD678" i="170"/>
  <c r="F34" i="23"/>
  <c r="F127" i="58" s="1"/>
  <c r="AU817" i="170"/>
  <c r="O767" i="70"/>
  <c r="BA751" i="170" s="1"/>
  <c r="BA666" i="170"/>
  <c r="BB285" i="170"/>
  <c r="AX285" i="170"/>
  <c r="AF365" i="70"/>
  <c r="AG365" i="70" s="1"/>
  <c r="AT356" i="170"/>
  <c r="V549" i="70"/>
  <c r="BH533" i="170" s="1"/>
  <c r="BB533" i="170"/>
  <c r="W854" i="70"/>
  <c r="BI838" i="170" s="1"/>
  <c r="BC838" i="170"/>
  <c r="W491" i="70"/>
  <c r="BI477" i="170" s="1"/>
  <c r="BC477" i="170"/>
  <c r="V329" i="70"/>
  <c r="BH319" i="170" s="1"/>
  <c r="BB319" i="170"/>
  <c r="V139" i="70"/>
  <c r="BH129" i="170" s="1"/>
  <c r="BB129" i="170"/>
  <c r="V657" i="70"/>
  <c r="BH641" i="170" s="1"/>
  <c r="BB641" i="170"/>
  <c r="V179" i="70"/>
  <c r="BH169" i="170" s="1"/>
  <c r="BB169" i="170"/>
  <c r="D18" i="30"/>
  <c r="AS658" i="170"/>
  <c r="V451" i="70"/>
  <c r="BH438" i="170" s="1"/>
  <c r="BB438" i="170"/>
  <c r="S776" i="70"/>
  <c r="BE760" i="170" s="1"/>
  <c r="BE675" i="170"/>
  <c r="AS755" i="170"/>
  <c r="AS670" i="170"/>
  <c r="AR753" i="170"/>
  <c r="AR668" i="170"/>
  <c r="AU759" i="170"/>
  <c r="AU674" i="170"/>
  <c r="AT761" i="170"/>
  <c r="AT676" i="170"/>
  <c r="M771" i="70"/>
  <c r="AY755" i="170" s="1"/>
  <c r="AY670" i="170"/>
  <c r="T780" i="70"/>
  <c r="BF764" i="170" s="1"/>
  <c r="BF679" i="170"/>
  <c r="S1222" i="70"/>
  <c r="BE744" i="170"/>
  <c r="P814" i="70"/>
  <c r="AX798" i="170"/>
  <c r="V524" i="70"/>
  <c r="BH508" i="170" s="1"/>
  <c r="BB508" i="170"/>
  <c r="V729" i="70"/>
  <c r="BH713" i="170" s="1"/>
  <c r="BB713" i="170"/>
  <c r="V471" i="70"/>
  <c r="BH458" i="170" s="1"/>
  <c r="BB458" i="170"/>
  <c r="W132" i="70"/>
  <c r="BI122" i="170" s="1"/>
  <c r="BC122" i="170"/>
  <c r="V104" i="70"/>
  <c r="BB95" i="170"/>
  <c r="C19" i="30"/>
  <c r="AR356" i="170"/>
  <c r="V735" i="70"/>
  <c r="BH719" i="170" s="1"/>
  <c r="BB719" i="170"/>
  <c r="W260" i="70"/>
  <c r="BI250" i="170" s="1"/>
  <c r="BC250" i="170"/>
  <c r="W221" i="70"/>
  <c r="BI211" i="170" s="1"/>
  <c r="BC211" i="170"/>
  <c r="O151" i="70"/>
  <c r="BA141" i="170" s="1"/>
  <c r="BA131" i="170"/>
  <c r="W455" i="70"/>
  <c r="BI442" i="170" s="1"/>
  <c r="BC442" i="170"/>
  <c r="W710" i="70"/>
  <c r="BI694" i="170" s="1"/>
  <c r="BC694" i="170"/>
  <c r="W214" i="70"/>
  <c r="BI204" i="170" s="1"/>
  <c r="BC204" i="170"/>
  <c r="W99" i="70"/>
  <c r="BC90" i="170"/>
  <c r="W211" i="70"/>
  <c r="BI201" i="170" s="1"/>
  <c r="BC201" i="170"/>
  <c r="V170" i="70"/>
  <c r="BH160" i="170" s="1"/>
  <c r="BB160" i="170"/>
  <c r="V162" i="70"/>
  <c r="BH152" i="170" s="1"/>
  <c r="BB152" i="170"/>
  <c r="V124" i="70"/>
  <c r="BH114" i="170" s="1"/>
  <c r="BB114" i="170"/>
  <c r="S535" i="70"/>
  <c r="BE519" i="170" s="1"/>
  <c r="BE513" i="170"/>
  <c r="L764" i="70"/>
  <c r="AX748" i="170" s="1"/>
  <c r="AX663" i="170"/>
  <c r="M776" i="70"/>
  <c r="AY760" i="170" s="1"/>
  <c r="AY675" i="170"/>
  <c r="AW305" i="170"/>
  <c r="AW300" i="170"/>
  <c r="Q814" i="70"/>
  <c r="BC798" i="170" s="1"/>
  <c r="BA798" i="170"/>
  <c r="AP848" i="70"/>
  <c r="AQ848" i="70" s="1"/>
  <c r="BD833" i="170"/>
  <c r="W631" i="70"/>
  <c r="BI615" i="170" s="1"/>
  <c r="BC615" i="170"/>
  <c r="AV802" i="170"/>
  <c r="AV796" i="170"/>
  <c r="K123" i="58"/>
  <c r="V15" i="23"/>
  <c r="F126" i="23" s="1"/>
  <c r="G126" i="23" s="1"/>
  <c r="BB123" i="170"/>
  <c r="AX123" i="170"/>
  <c r="T908" i="70"/>
  <c r="BF890" i="170" s="1"/>
  <c r="AP868" i="70"/>
  <c r="AQ868" i="70" s="1"/>
  <c r="P913" i="70"/>
  <c r="BB895" i="170" s="1"/>
  <c r="V569" i="70"/>
  <c r="BH553" i="170" s="1"/>
  <c r="BB553" i="170"/>
  <c r="V575" i="70"/>
  <c r="BH559" i="170" s="1"/>
  <c r="BB559" i="170"/>
  <c r="O21" i="70"/>
  <c r="BA14" i="170" s="1"/>
  <c r="BA7" i="169"/>
  <c r="BA7" i="170"/>
  <c r="W758" i="70"/>
  <c r="BI742" i="170" s="1"/>
  <c r="BC742" i="170"/>
  <c r="V880" i="70"/>
  <c r="BH864" i="170" s="1"/>
  <c r="BB864" i="170"/>
  <c r="W511" i="70"/>
  <c r="BI496" i="170" s="1"/>
  <c r="BC496" i="170"/>
  <c r="W503" i="70"/>
  <c r="BI488" i="170" s="1"/>
  <c r="BC488" i="170"/>
  <c r="S151" i="70"/>
  <c r="BE141" i="170" s="1"/>
  <c r="BE131" i="170"/>
  <c r="W70" i="70"/>
  <c r="BI63" i="170" s="1"/>
  <c r="BC63" i="170"/>
  <c r="V219" i="70"/>
  <c r="BH209" i="170" s="1"/>
  <c r="BB209" i="170"/>
  <c r="V392" i="70"/>
  <c r="BH381" i="170" s="1"/>
  <c r="BB381" i="170"/>
  <c r="V286" i="70"/>
  <c r="BH276" i="170" s="1"/>
  <c r="BB276" i="170"/>
  <c r="V122" i="70"/>
  <c r="BH112" i="170" s="1"/>
  <c r="BB112" i="170"/>
  <c r="V30" i="70"/>
  <c r="BH23" i="170" s="1"/>
  <c r="BB23" i="170"/>
  <c r="V316" i="70"/>
  <c r="BH306" i="170" s="1"/>
  <c r="BB306" i="170"/>
  <c r="V184" i="70"/>
  <c r="BH174" i="170" s="1"/>
  <c r="BB174" i="170"/>
  <c r="V121" i="70"/>
  <c r="BH111" i="170" s="1"/>
  <c r="BB111" i="170"/>
  <c r="W805" i="70"/>
  <c r="BI789" i="170" s="1"/>
  <c r="BC789" i="170"/>
  <c r="V611" i="70"/>
  <c r="BH595" i="170" s="1"/>
  <c r="BB595" i="170"/>
  <c r="AO413" i="70"/>
  <c r="BC403" i="170"/>
  <c r="C28" i="30"/>
  <c r="AR467" i="170"/>
  <c r="M315" i="70"/>
  <c r="AY305" i="170" s="1"/>
  <c r="AY300" i="170"/>
  <c r="W169" i="70"/>
  <c r="BI159" i="170" s="1"/>
  <c r="BC159" i="170"/>
  <c r="V322" i="70"/>
  <c r="BH312" i="170" s="1"/>
  <c r="BB312" i="170"/>
  <c r="W618" i="70"/>
  <c r="BI602" i="170" s="1"/>
  <c r="BC602" i="170"/>
  <c r="V80" i="70"/>
  <c r="BB72" i="170"/>
  <c r="AR868" i="70"/>
  <c r="AS868" i="70" s="1"/>
  <c r="V258" i="70"/>
  <c r="BH248" i="170" s="1"/>
  <c r="BB248" i="170"/>
  <c r="W797" i="70"/>
  <c r="BI781" i="170" s="1"/>
  <c r="BC781" i="170"/>
  <c r="V747" i="70"/>
  <c r="BH731" i="170" s="1"/>
  <c r="BB731" i="170"/>
  <c r="W65" i="70"/>
  <c r="BI58" i="170" s="1"/>
  <c r="BC58" i="170"/>
  <c r="W19" i="70"/>
  <c r="AA11" i="88" s="1"/>
  <c r="BC12" i="169"/>
  <c r="BC12" i="170"/>
  <c r="W127" i="70"/>
  <c r="BI117" i="170" s="1"/>
  <c r="BC117" i="170"/>
  <c r="W381" i="70"/>
  <c r="BI370" i="170" s="1"/>
  <c r="BC370" i="170"/>
  <c r="V711" i="70"/>
  <c r="BH695" i="170" s="1"/>
  <c r="BB695" i="170"/>
  <c r="W802" i="70"/>
  <c r="BI786" i="170" s="1"/>
  <c r="BC786" i="170"/>
  <c r="V515" i="70"/>
  <c r="BH499" i="170" s="1"/>
  <c r="BB499" i="170"/>
  <c r="AU305" i="170"/>
  <c r="AU300" i="170"/>
  <c r="V497" i="70"/>
  <c r="BH483" i="170" s="1"/>
  <c r="BB483" i="170"/>
  <c r="W90" i="70"/>
  <c r="BC82" i="170"/>
  <c r="V650" i="70"/>
  <c r="BH634" i="170" s="1"/>
  <c r="BB634" i="170"/>
  <c r="U780" i="70"/>
  <c r="BG764" i="170" s="1"/>
  <c r="BG679" i="170"/>
  <c r="AS748" i="170"/>
  <c r="AS663" i="170"/>
  <c r="V859" i="70"/>
  <c r="BH843" i="170" s="1"/>
  <c r="BB843" i="170"/>
  <c r="M763" i="70"/>
  <c r="AY747" i="170" s="1"/>
  <c r="AY662" i="170"/>
  <c r="AU755" i="170"/>
  <c r="AU670" i="170"/>
  <c r="AU760" i="170"/>
  <c r="AU675" i="170"/>
  <c r="M780" i="70"/>
  <c r="AY764" i="170" s="1"/>
  <c r="AY679" i="170"/>
  <c r="L770" i="70"/>
  <c r="AX754" i="170" s="1"/>
  <c r="AX669" i="170"/>
  <c r="L774" i="70"/>
  <c r="AX758" i="170" s="1"/>
  <c r="AX673" i="170"/>
  <c r="P869" i="70"/>
  <c r="BB853" i="170" s="1"/>
  <c r="J122" i="58"/>
  <c r="J213" i="58" s="1"/>
  <c r="N115" i="58"/>
  <c r="V447" i="70"/>
  <c r="BH434" i="170" s="1"/>
  <c r="BB434" i="170"/>
  <c r="V236" i="70"/>
  <c r="BH226" i="170" s="1"/>
  <c r="BB226" i="170"/>
  <c r="N10" i="23"/>
  <c r="T10" i="23" s="1"/>
  <c r="T115" i="58" s="1"/>
  <c r="J134" i="58"/>
  <c r="AJ388" i="70"/>
  <c r="AK388" i="70" s="1"/>
  <c r="AY378" i="170"/>
  <c r="AW155" i="170"/>
  <c r="AV149" i="170"/>
  <c r="AW14" i="170"/>
  <c r="AW14" i="169"/>
  <c r="M126" i="23"/>
  <c r="M128" i="23" s="1"/>
  <c r="V108" i="23"/>
  <c r="V1051" i="70"/>
  <c r="BH1032" i="170" s="1"/>
  <c r="BB1032" i="170"/>
  <c r="V999" i="70"/>
  <c r="BH980" i="170" s="1"/>
  <c r="BB980" i="170"/>
  <c r="W1020" i="70"/>
  <c r="BI1001" i="170" s="1"/>
  <c r="BC1001" i="170"/>
  <c r="W1055" i="70"/>
  <c r="BI1036" i="170" s="1"/>
  <c r="BC1036" i="170"/>
  <c r="V1023" i="70"/>
  <c r="BH1004" i="170" s="1"/>
  <c r="BB1004" i="170"/>
  <c r="W1018" i="70"/>
  <c r="BI999" i="170" s="1"/>
  <c r="BC999" i="170"/>
  <c r="V905" i="70"/>
  <c r="BH887" i="170" s="1"/>
  <c r="BB887" i="170"/>
  <c r="W1121" i="70"/>
  <c r="BI1101" i="170" s="1"/>
  <c r="BC1101" i="170"/>
  <c r="C26" i="30"/>
  <c r="AR890" i="170"/>
  <c r="AJ915" i="70"/>
  <c r="AK915" i="70" s="1"/>
  <c r="AX898" i="170"/>
  <c r="W1161" i="70"/>
  <c r="BI1141" i="170" s="1"/>
  <c r="BC1141" i="170"/>
  <c r="W1157" i="70"/>
  <c r="BI1137" i="170" s="1"/>
  <c r="BC1137" i="170"/>
  <c r="V1012" i="70"/>
  <c r="BH993" i="170" s="1"/>
  <c r="BB993" i="170"/>
  <c r="W1054" i="70"/>
  <c r="BI1035" i="170" s="1"/>
  <c r="BC1035" i="170"/>
  <c r="V891" i="70"/>
  <c r="BH875" i="170" s="1"/>
  <c r="BB875" i="170"/>
  <c r="W1024" i="70"/>
  <c r="BI1005" i="170" s="1"/>
  <c r="BC1005" i="170"/>
  <c r="V1039" i="70"/>
  <c r="BH1020" i="170" s="1"/>
  <c r="BB1020" i="170"/>
  <c r="W1016" i="70"/>
  <c r="BI997" i="170" s="1"/>
  <c r="BC997" i="170"/>
  <c r="V1047" i="70"/>
  <c r="BH1028" i="170" s="1"/>
  <c r="BB1028" i="170"/>
  <c r="W929" i="70"/>
  <c r="BI911" i="170" s="1"/>
  <c r="BC911" i="170"/>
  <c r="Q31" i="23"/>
  <c r="Q124" i="58" s="1"/>
  <c r="BF937" i="170"/>
  <c r="AV1010" i="170"/>
  <c r="AV888" i="170"/>
  <c r="AE1089" i="70"/>
  <c r="AS1074" i="170"/>
  <c r="I59" i="23"/>
  <c r="M26" i="21" s="1"/>
  <c r="AX1138" i="170"/>
  <c r="AF1098" i="70"/>
  <c r="AG1098" i="70" s="1"/>
  <c r="AU1079" i="170"/>
  <c r="R908" i="70"/>
  <c r="BD890" i="170" s="1"/>
  <c r="AR891" i="70"/>
  <c r="AS891" i="70" s="1"/>
  <c r="BG876" i="170"/>
  <c r="AL935" i="70"/>
  <c r="AM935" i="70" s="1"/>
  <c r="AZ918" i="170"/>
  <c r="V1061" i="70"/>
  <c r="BH1042" i="170" s="1"/>
  <c r="BB1042" i="170"/>
  <c r="W901" i="70"/>
  <c r="BI883" i="170" s="1"/>
  <c r="BC883" i="170"/>
  <c r="V1066" i="70"/>
  <c r="BH1047" i="170" s="1"/>
  <c r="BB1047" i="170"/>
  <c r="D22" i="30"/>
  <c r="AS903" i="170"/>
  <c r="AP935" i="70"/>
  <c r="AQ935" i="70" s="1"/>
  <c r="BD918" i="170"/>
  <c r="AW901" i="170"/>
  <c r="W1153" i="70"/>
  <c r="BI1133" i="170" s="1"/>
  <c r="BC1133" i="170"/>
  <c r="V1065" i="70"/>
  <c r="BH1046" i="170" s="1"/>
  <c r="BB1046" i="170"/>
  <c r="D30" i="30"/>
  <c r="AS880" i="170"/>
  <c r="W1003" i="70"/>
  <c r="BI984" i="170" s="1"/>
  <c r="BC984" i="170"/>
  <c r="W918" i="70"/>
  <c r="BI900" i="170" s="1"/>
  <c r="BC900" i="170"/>
  <c r="V946" i="70"/>
  <c r="BH928" i="170" s="1"/>
  <c r="BB928" i="170"/>
  <c r="V1035" i="70"/>
  <c r="BH1016" i="170" s="1"/>
  <c r="BB1016" i="170"/>
  <c r="W1053" i="70"/>
  <c r="BI1034" i="170" s="1"/>
  <c r="BC1034" i="170"/>
  <c r="V1009" i="70"/>
  <c r="BH990" i="170" s="1"/>
  <c r="BB990" i="170"/>
  <c r="AW918" i="170"/>
  <c r="W954" i="70"/>
  <c r="BI936" i="170" s="1"/>
  <c r="BC936" i="170"/>
  <c r="V994" i="70"/>
  <c r="BH975" i="170" s="1"/>
  <c r="BB975" i="170"/>
  <c r="W903" i="70"/>
  <c r="BI885" i="170" s="1"/>
  <c r="BC885" i="170"/>
  <c r="AU1058" i="170"/>
  <c r="AU1090" i="170"/>
  <c r="AK1089" i="70"/>
  <c r="AY1074" i="170"/>
  <c r="AE1095" i="70"/>
  <c r="AS1076" i="170"/>
  <c r="V1179" i="70"/>
  <c r="BH1155" i="170" s="1"/>
  <c r="BB1155" i="170"/>
  <c r="AP912" i="70"/>
  <c r="AQ912" i="70" s="1"/>
  <c r="BD895" i="170"/>
  <c r="AR935" i="70"/>
  <c r="AS935" i="70" s="1"/>
  <c r="AJ912" i="70"/>
  <c r="AK912" i="70" s="1"/>
  <c r="AY895" i="170"/>
  <c r="AG1125" i="70"/>
  <c r="AU1106" i="170"/>
  <c r="W1042" i="70"/>
  <c r="BI1023" i="170" s="1"/>
  <c r="BC1023" i="170"/>
  <c r="AV924" i="170"/>
  <c r="V917" i="70"/>
  <c r="BH899" i="170" s="1"/>
  <c r="BB899" i="170"/>
  <c r="Q936" i="70"/>
  <c r="BC918" i="170" s="1"/>
  <c r="AY918" i="170"/>
  <c r="AR903" i="70"/>
  <c r="AS903" i="70" s="1"/>
  <c r="AP889" i="70"/>
  <c r="AQ889" i="70" s="1"/>
  <c r="BD874" i="170"/>
  <c r="W1040" i="70"/>
  <c r="BI1021" i="170" s="1"/>
  <c r="BC1021" i="170"/>
  <c r="W1059" i="70"/>
  <c r="BI1040" i="170" s="1"/>
  <c r="BC1040" i="170"/>
  <c r="V1063" i="70"/>
  <c r="BH1044" i="170" s="1"/>
  <c r="BB1044" i="170"/>
  <c r="W1009" i="70"/>
  <c r="BI990" i="170" s="1"/>
  <c r="BC990" i="170"/>
  <c r="AL912" i="70"/>
  <c r="AM912" i="70" s="1"/>
  <c r="W1030" i="70"/>
  <c r="BI1011" i="170" s="1"/>
  <c r="BC1011" i="170"/>
  <c r="W1125" i="70"/>
  <c r="BI1105" i="170" s="1"/>
  <c r="BC1105" i="170"/>
  <c r="V1058" i="70"/>
  <c r="BH1039" i="170" s="1"/>
  <c r="BB1039" i="170"/>
  <c r="V1049" i="70"/>
  <c r="BH1030" i="170" s="1"/>
  <c r="BB1030" i="170"/>
  <c r="AW895" i="170"/>
  <c r="AI1089" i="70"/>
  <c r="AW1074" i="170"/>
  <c r="AW908" i="170"/>
  <c r="AD1085" i="70"/>
  <c r="AE1085" i="70" s="1"/>
  <c r="AR1067" i="170"/>
  <c r="AW1060" i="170"/>
  <c r="AR889" i="70"/>
  <c r="AS889" i="70" s="1"/>
  <c r="BF874" i="170"/>
  <c r="AO1056" i="70"/>
  <c r="BC1038" i="170"/>
  <c r="V1006" i="70"/>
  <c r="BH987" i="170" s="1"/>
  <c r="BB987" i="170"/>
  <c r="AW1055" i="170"/>
  <c r="W1065" i="70"/>
  <c r="BI1046" i="170" s="1"/>
  <c r="BC1046" i="170"/>
  <c r="AV878" i="170"/>
  <c r="W1027" i="70"/>
  <c r="BI1008" i="170" s="1"/>
  <c r="BC1008" i="170"/>
  <c r="V918" i="70"/>
  <c r="BH900" i="170" s="1"/>
  <c r="BB900" i="170"/>
  <c r="W914" i="70"/>
  <c r="BI896" i="170" s="1"/>
  <c r="BC896" i="170"/>
  <c r="O908" i="70"/>
  <c r="BA890" i="170" s="1"/>
  <c r="BA888" i="170"/>
  <c r="AJ903" i="70"/>
  <c r="AK903" i="70" s="1"/>
  <c r="AX886" i="170"/>
  <c r="W1019" i="70"/>
  <c r="BI1000" i="170" s="1"/>
  <c r="BC1000" i="170"/>
  <c r="AV918" i="170"/>
  <c r="AV876" i="170"/>
  <c r="AW1058" i="170"/>
  <c r="W1015" i="70"/>
  <c r="BI996" i="170" s="1"/>
  <c r="BC996" i="170"/>
  <c r="W1017" i="70"/>
  <c r="BI998" i="170" s="1"/>
  <c r="BC998" i="170"/>
  <c r="AW1054" i="170"/>
  <c r="V1014" i="70"/>
  <c r="BH995" i="170" s="1"/>
  <c r="BB995" i="170"/>
  <c r="W1001" i="70"/>
  <c r="BI982" i="170" s="1"/>
  <c r="BC982" i="170"/>
  <c r="AR901" i="70"/>
  <c r="AS901" i="70" s="1"/>
  <c r="V1157" i="70"/>
  <c r="BH1137" i="170" s="1"/>
  <c r="BB1137" i="170"/>
  <c r="V1033" i="70"/>
  <c r="BH1014" i="170" s="1"/>
  <c r="BB1014" i="170"/>
  <c r="V1161" i="70"/>
  <c r="BH1141" i="170" s="1"/>
  <c r="BB1141" i="170"/>
  <c r="AD1084" i="70"/>
  <c r="AE1084" i="70" s="1"/>
  <c r="AR1066" i="170"/>
  <c r="BB1086" i="170"/>
  <c r="AX1086" i="170"/>
  <c r="AJ1109" i="70"/>
  <c r="AK1109" i="70" s="1"/>
  <c r="AX1090" i="170"/>
  <c r="AL889" i="70"/>
  <c r="AM889" i="70" s="1"/>
  <c r="AZ874" i="170"/>
  <c r="AW907" i="170"/>
  <c r="W1000" i="70"/>
  <c r="BI981" i="170" s="1"/>
  <c r="BC981" i="170"/>
  <c r="W1050" i="70"/>
  <c r="BI1031" i="170" s="1"/>
  <c r="BC1031" i="170"/>
  <c r="W1032" i="70"/>
  <c r="BI1013" i="170" s="1"/>
  <c r="BC1013" i="170"/>
  <c r="D23" i="30"/>
  <c r="AS1051" i="170"/>
  <c r="Q28" i="23"/>
  <c r="Q105" i="58" s="1"/>
  <c r="BF933" i="170"/>
  <c r="AW909" i="170"/>
  <c r="W1179" i="70"/>
  <c r="BI1155" i="170" s="1"/>
  <c r="BC1155" i="170"/>
  <c r="W999" i="70"/>
  <c r="BI980" i="170" s="1"/>
  <c r="BC980" i="170"/>
  <c r="AV886" i="170"/>
  <c r="Q1095" i="70"/>
  <c r="BC1075" i="170" s="1"/>
  <c r="AU1070" i="170"/>
  <c r="AU1138" i="170"/>
  <c r="V954" i="70"/>
  <c r="BH936" i="170" s="1"/>
  <c r="BB936" i="170"/>
  <c r="W1062" i="70"/>
  <c r="BI1043" i="170" s="1"/>
  <c r="BC1043" i="170"/>
  <c r="W998" i="70"/>
  <c r="BI979" i="170" s="1"/>
  <c r="BC979" i="170"/>
  <c r="V1010" i="70"/>
  <c r="BH991" i="170" s="1"/>
  <c r="BB991" i="170"/>
  <c r="AL903" i="70"/>
  <c r="AM903" i="70" s="1"/>
  <c r="AZ886" i="170"/>
  <c r="W1066" i="70"/>
  <c r="BI1047" i="170" s="1"/>
  <c r="BC1047" i="170"/>
  <c r="W1008" i="70"/>
  <c r="BI989" i="170" s="1"/>
  <c r="BC989" i="170"/>
  <c r="BC922" i="170"/>
  <c r="W1113" i="70"/>
  <c r="BI1093" i="170" s="1"/>
  <c r="BC1093" i="170"/>
  <c r="W1052" i="70"/>
  <c r="BI1033" i="170" s="1"/>
  <c r="BC1033" i="170"/>
  <c r="V1004" i="70"/>
  <c r="BH985" i="170" s="1"/>
  <c r="BB985" i="170"/>
  <c r="V1018" i="70"/>
  <c r="BH999" i="170" s="1"/>
  <c r="BB999" i="170"/>
  <c r="V1153" i="70"/>
  <c r="BH1133" i="170" s="1"/>
  <c r="BB1133" i="170"/>
  <c r="AV884" i="170"/>
  <c r="AV895" i="170"/>
  <c r="W1007" i="70"/>
  <c r="BI988" i="170" s="1"/>
  <c r="BC988" i="170"/>
  <c r="W935" i="70"/>
  <c r="BI917" i="170" s="1"/>
  <c r="BC917" i="170"/>
  <c r="W1049" i="70"/>
  <c r="BI1030" i="170" s="1"/>
  <c r="BC1030" i="170"/>
  <c r="W891" i="70"/>
  <c r="BI875" i="170" s="1"/>
  <c r="BC875" i="170"/>
  <c r="E60" i="23"/>
  <c r="E154" i="58" s="1"/>
  <c r="AT1142" i="170"/>
  <c r="AH1182" i="70"/>
  <c r="AV1159" i="170"/>
  <c r="AF1085" i="70"/>
  <c r="AG1085" i="70" s="1"/>
  <c r="V1053" i="70"/>
  <c r="BH1034" i="170" s="1"/>
  <c r="BB1034" i="170"/>
  <c r="W941" i="70"/>
  <c r="BI923" i="170" s="1"/>
  <c r="BC923" i="170"/>
  <c r="V1032" i="70"/>
  <c r="BH1013" i="170" s="1"/>
  <c r="BB1013" i="170"/>
  <c r="W1013" i="70"/>
  <c r="BI994" i="170" s="1"/>
  <c r="BC994" i="170"/>
  <c r="V950" i="70"/>
  <c r="BH932" i="170" s="1"/>
  <c r="BB932" i="170"/>
  <c r="AW876" i="170"/>
  <c r="V1044" i="70"/>
  <c r="BH1025" i="170" s="1"/>
  <c r="BB1025" i="170"/>
  <c r="V1037" i="70"/>
  <c r="BH1018" i="170" s="1"/>
  <c r="BB1018" i="170"/>
  <c r="V1030" i="70"/>
  <c r="BH1011" i="170" s="1"/>
  <c r="BB1011" i="170"/>
  <c r="W946" i="70"/>
  <c r="BI928" i="170" s="1"/>
  <c r="BC928" i="170"/>
  <c r="V1034" i="70"/>
  <c r="BH1015" i="170" s="1"/>
  <c r="BB1015" i="170"/>
  <c r="E47" i="23"/>
  <c r="E141" i="58" s="1"/>
  <c r="AT1090" i="170"/>
  <c r="AP954" i="70"/>
  <c r="AQ954" i="70" s="1"/>
  <c r="BD937" i="170"/>
  <c r="BA300" i="170"/>
  <c r="O315" i="70"/>
  <c r="BA305" i="170" s="1"/>
  <c r="W883" i="70"/>
  <c r="BC867" i="170"/>
  <c r="V883" i="70"/>
  <c r="BH867" i="170" s="1"/>
  <c r="BB867" i="170"/>
  <c r="L132" i="58"/>
  <c r="N132" i="58" s="1"/>
  <c r="T51" i="23"/>
  <c r="T50" i="23"/>
  <c r="T154" i="58"/>
  <c r="AM1089" i="70"/>
  <c r="N35" i="23"/>
  <c r="T35" i="23" s="1"/>
  <c r="T60" i="23"/>
  <c r="L144" i="58"/>
  <c r="N144" i="58" s="1"/>
  <c r="T144" i="58" s="1"/>
  <c r="AM1094" i="70"/>
  <c r="N142" i="58"/>
  <c r="T142" i="58" s="1"/>
  <c r="BI1090" i="170"/>
  <c r="BC1090" i="170"/>
  <c r="S77" i="70"/>
  <c r="BE69" i="170" s="1"/>
  <c r="BE60" i="170"/>
  <c r="AK216" i="169"/>
  <c r="AK356" i="170"/>
  <c r="Q1080" i="70"/>
  <c r="BC1061" i="170" s="1"/>
  <c r="BA1061" i="170"/>
  <c r="Q1082" i="70"/>
  <c r="BC1063" i="170" s="1"/>
  <c r="BA1063" i="170"/>
  <c r="Q1084" i="70"/>
  <c r="BA1065" i="170"/>
  <c r="BI1126" i="170"/>
  <c r="BC1126" i="170"/>
  <c r="BI1082" i="170"/>
  <c r="BC1082" i="170"/>
  <c r="AG216" i="169"/>
  <c r="AG356" i="170"/>
  <c r="BI1122" i="170"/>
  <c r="BC1122" i="170"/>
  <c r="Q1081" i="70"/>
  <c r="BC1062" i="170" s="1"/>
  <c r="BA1062" i="170"/>
  <c r="Y219" i="88"/>
  <c r="BI353" i="170"/>
  <c r="Q1078" i="70"/>
  <c r="BA1059" i="170"/>
  <c r="AS1094" i="70"/>
  <c r="BG1075" i="170"/>
  <c r="O885" i="70"/>
  <c r="BA869" i="170" s="1"/>
  <c r="BA863" i="170"/>
  <c r="Q1076" i="70"/>
  <c r="BA1057" i="170"/>
  <c r="BG14" i="170"/>
  <c r="BG14" i="169"/>
  <c r="AQ1094" i="70"/>
  <c r="BE1075" i="170"/>
  <c r="W71" i="70"/>
  <c r="BI64" i="170" s="1"/>
  <c r="BC64" i="170"/>
  <c r="AQ1089" i="70"/>
  <c r="BE1074" i="170"/>
  <c r="U315" i="70"/>
  <c r="BG305" i="170" s="1"/>
  <c r="BG300" i="170"/>
  <c r="Q1075" i="70"/>
  <c r="BA1056" i="170"/>
  <c r="AS1089" i="70"/>
  <c r="BG1074" i="170"/>
  <c r="S315" i="70"/>
  <c r="BE305" i="170" s="1"/>
  <c r="BE300" i="170"/>
  <c r="BI1138" i="170"/>
  <c r="BC1138" i="170"/>
  <c r="BI1165" i="170"/>
  <c r="BC1165" i="170"/>
  <c r="N46" i="23"/>
  <c r="T46" i="23" s="1"/>
  <c r="U180" i="70"/>
  <c r="BG170" i="170" s="1"/>
  <c r="BG168" i="170"/>
  <c r="AO1185" i="70"/>
  <c r="BC1162" i="170"/>
  <c r="BI1130" i="170"/>
  <c r="BC1130" i="170"/>
  <c r="BI1134" i="170"/>
  <c r="BC1134" i="170"/>
  <c r="BE14" i="170"/>
  <c r="BE14" i="169"/>
  <c r="AM216" i="169"/>
  <c r="AM356" i="170"/>
  <c r="AP1185" i="70"/>
  <c r="BD1162" i="170"/>
  <c r="T77" i="70"/>
  <c r="BF69" i="170" s="1"/>
  <c r="BF60" i="170"/>
  <c r="O12" i="23"/>
  <c r="O119" i="58" s="1"/>
  <c r="BD862" i="170"/>
  <c r="R1084" i="70"/>
  <c r="BD1065" i="170" s="1"/>
  <c r="BD1152" i="170"/>
  <c r="O8" i="23"/>
  <c r="O113" i="58" s="1"/>
  <c r="BD181" i="170"/>
  <c r="Y1106" i="70"/>
  <c r="BD1086" i="170"/>
  <c r="BD14" i="170"/>
  <c r="BD14" i="169"/>
  <c r="O35" i="23"/>
  <c r="O128" i="58" s="1"/>
  <c r="BD283" i="170"/>
  <c r="AR1101" i="70"/>
  <c r="AS1101" i="70" s="1"/>
  <c r="BF1082" i="170"/>
  <c r="O60" i="23"/>
  <c r="O154" i="58" s="1"/>
  <c r="BD1142" i="170"/>
  <c r="T1075" i="70"/>
  <c r="BF1056" i="170" s="1"/>
  <c r="BF1110" i="170"/>
  <c r="T1082" i="70"/>
  <c r="BF1063" i="170" s="1"/>
  <c r="BF1130" i="170"/>
  <c r="T1081" i="70"/>
  <c r="BF1062" i="170" s="1"/>
  <c r="BF1126" i="170"/>
  <c r="N1080" i="70"/>
  <c r="AZ1122" i="170"/>
  <c r="AP1113" i="70"/>
  <c r="AQ1113" i="70" s="1"/>
  <c r="BD1094" i="170"/>
  <c r="O53" i="23"/>
  <c r="O147" i="58" s="1"/>
  <c r="BD1114" i="170"/>
  <c r="R310" i="70"/>
  <c r="BD300" i="170" s="1"/>
  <c r="BD325" i="170"/>
  <c r="AR877" i="70"/>
  <c r="AS877" i="70" s="1"/>
  <c r="BF862" i="170"/>
  <c r="Q49" i="23"/>
  <c r="Q143" i="58" s="1"/>
  <c r="BF1098" i="170"/>
  <c r="N1081" i="70"/>
  <c r="AZ1126" i="170"/>
  <c r="Y1189" i="70"/>
  <c r="AZ1165" i="170"/>
  <c r="P1095" i="70"/>
  <c r="BB1075" i="170" s="1"/>
  <c r="AZ1075" i="170"/>
  <c r="T1078" i="70"/>
  <c r="BF1118" i="170"/>
  <c r="BF14" i="170"/>
  <c r="BF14" i="169"/>
  <c r="R77" i="70"/>
  <c r="BD69" i="170" s="1"/>
  <c r="BD60" i="170"/>
  <c r="V71" i="70"/>
  <c r="BH64" i="170" s="1"/>
  <c r="BB64" i="170"/>
  <c r="T262" i="70"/>
  <c r="BF252" i="170" s="1"/>
  <c r="BF283" i="170"/>
  <c r="AR1174" i="70"/>
  <c r="AS1174" i="70" s="1"/>
  <c r="BF1152" i="170"/>
  <c r="AR334" i="70"/>
  <c r="AS334" i="70" s="1"/>
  <c r="BF325" i="170"/>
  <c r="P698" i="70"/>
  <c r="BB682" i="170" s="1"/>
  <c r="L783" i="70"/>
  <c r="AX767" i="170" s="1"/>
  <c r="AB237" i="70"/>
  <c r="I194" i="58"/>
  <c r="M194" i="58" s="1"/>
  <c r="C43" i="62"/>
  <c r="V23" i="57" s="1"/>
  <c r="BH23" i="57" s="1"/>
  <c r="BI23" i="57" s="1"/>
  <c r="BJ23" i="57" s="1"/>
  <c r="L43" i="62"/>
  <c r="C34" i="62"/>
  <c r="V14" i="57" s="1"/>
  <c r="BH14" i="57" s="1"/>
  <c r="BI14" i="57" s="1"/>
  <c r="BJ14" i="57" s="1"/>
  <c r="L34" i="62"/>
  <c r="C40" i="62"/>
  <c r="V20" i="57" s="1"/>
  <c r="BH20" i="57" s="1"/>
  <c r="BI20" i="57" s="1"/>
  <c r="BJ20" i="57" s="1"/>
  <c r="L40" i="62"/>
  <c r="L31" i="62"/>
  <c r="L37" i="62"/>
  <c r="C37" i="62"/>
  <c r="C32" i="62"/>
  <c r="V12" i="57" s="1"/>
  <c r="BH12" i="57" s="1"/>
  <c r="BI12" i="57" s="1"/>
  <c r="BJ12" i="57" s="1"/>
  <c r="L32" i="62"/>
  <c r="C28" i="62"/>
  <c r="V8" i="57" s="1"/>
  <c r="BH8" i="57" s="1"/>
  <c r="BI8" i="57" s="1"/>
  <c r="BJ8" i="57" s="1"/>
  <c r="L28" i="62"/>
  <c r="C36" i="62"/>
  <c r="V16" i="57" s="1"/>
  <c r="BH16" i="57" s="1"/>
  <c r="BI16" i="57" s="1"/>
  <c r="BJ16" i="57" s="1"/>
  <c r="L36" i="62"/>
  <c r="C27" i="62"/>
  <c r="V7" i="57" s="1"/>
  <c r="L27" i="62"/>
  <c r="L29" i="62"/>
  <c r="C29" i="62"/>
  <c r="V9" i="57" s="1"/>
  <c r="BH9" i="57" s="1"/>
  <c r="BI9" i="57" s="1"/>
  <c r="BJ9" i="57" s="1"/>
  <c r="C35" i="62"/>
  <c r="V15" i="57" s="1"/>
  <c r="BH15" i="57" s="1"/>
  <c r="BI15" i="57" s="1"/>
  <c r="BJ15" i="57" s="1"/>
  <c r="L35" i="62"/>
  <c r="F45" i="148"/>
  <c r="AQ52" i="57"/>
  <c r="H140" i="58"/>
  <c r="L97" i="21"/>
  <c r="H34" i="57"/>
  <c r="H61" i="56" s="1"/>
  <c r="H128" i="58"/>
  <c r="L163" i="21"/>
  <c r="H130" i="58"/>
  <c r="L165" i="21"/>
  <c r="H139" i="58"/>
  <c r="L96" i="21"/>
  <c r="H123" i="58"/>
  <c r="L153" i="21"/>
  <c r="H124" i="58"/>
  <c r="L154" i="21"/>
  <c r="H159" i="58"/>
  <c r="L138" i="21"/>
  <c r="H125" i="58"/>
  <c r="L161" i="21"/>
  <c r="H161" i="58"/>
  <c r="L139" i="21"/>
  <c r="H152" i="58"/>
  <c r="L134" i="21"/>
  <c r="X172" i="21"/>
  <c r="AY99" i="31"/>
  <c r="AH871" i="70"/>
  <c r="AI871" i="70" s="1"/>
  <c r="AR1144" i="70"/>
  <c r="AS1144" i="70" s="1"/>
  <c r="AF1192" i="70"/>
  <c r="AG1192" i="70" s="1"/>
  <c r="Q54" i="23"/>
  <c r="Q148" i="58" s="1"/>
  <c r="AD1192" i="70"/>
  <c r="AE1192" i="70" s="1"/>
  <c r="AF1191" i="70"/>
  <c r="AG1191" i="70" s="1"/>
  <c r="R262" i="70"/>
  <c r="AD1191" i="70"/>
  <c r="AE1191" i="70" s="1"/>
  <c r="AR1136" i="70"/>
  <c r="AS1136" i="70" s="1"/>
  <c r="AR1148" i="70"/>
  <c r="AS1148" i="70" s="1"/>
  <c r="R879" i="70"/>
  <c r="AR950" i="70"/>
  <c r="AS950" i="70" s="1"/>
  <c r="T925" i="70"/>
  <c r="AP877" i="70"/>
  <c r="AQ877" i="70" s="1"/>
  <c r="Q56" i="23"/>
  <c r="Q150" i="58" s="1"/>
  <c r="E732" i="88"/>
  <c r="E733" i="88" s="1"/>
  <c r="F732" i="88"/>
  <c r="F733" i="88" s="1"/>
  <c r="G732" i="88"/>
  <c r="G733" i="88" s="1"/>
  <c r="O78" i="58"/>
  <c r="Q78" i="58"/>
  <c r="J78" i="58"/>
  <c r="P78" i="58"/>
  <c r="R78" i="58"/>
  <c r="H78" i="58"/>
  <c r="G78" i="58"/>
  <c r="K78" i="58"/>
  <c r="G54" i="58"/>
  <c r="I54" i="58"/>
  <c r="K54" i="58"/>
  <c r="Q54" i="58"/>
  <c r="P54" i="58"/>
  <c r="J54" i="58"/>
  <c r="L54" i="58"/>
  <c r="O54" i="58"/>
  <c r="R54" i="58"/>
  <c r="Y220" i="88"/>
  <c r="AI356" i="170"/>
  <c r="X100" i="88"/>
  <c r="L1193" i="70"/>
  <c r="AX1169" i="170" s="1"/>
  <c r="O48" i="23"/>
  <c r="O142" i="58" s="1"/>
  <c r="T1084" i="70"/>
  <c r="Q63" i="23"/>
  <c r="Q157" i="58" s="1"/>
  <c r="Q12" i="23"/>
  <c r="Q119" i="58" s="1"/>
  <c r="R1079" i="70"/>
  <c r="BD16" i="31"/>
  <c r="P16" i="31" s="1"/>
  <c r="T685" i="70" s="1"/>
  <c r="BD11" i="31"/>
  <c r="P11" i="31" s="1"/>
  <c r="P33" i="31" s="1"/>
  <c r="BD25" i="31"/>
  <c r="P25" i="31" s="1"/>
  <c r="T694" i="70" s="1"/>
  <c r="H37" i="19"/>
  <c r="BD12" i="31"/>
  <c r="P12" i="31" s="1"/>
  <c r="P34" i="31" s="1"/>
  <c r="BD14" i="31"/>
  <c r="P14" i="31" s="1"/>
  <c r="P36" i="31" s="1"/>
  <c r="BD21" i="31"/>
  <c r="P21" i="31" s="1"/>
  <c r="T690" i="70" s="1"/>
  <c r="R1076" i="70"/>
  <c r="AR292" i="70"/>
  <c r="AS292" i="70" s="1"/>
  <c r="T879" i="70"/>
  <c r="BB15" i="31"/>
  <c r="N15" i="31" s="1"/>
  <c r="R684" i="70" s="1"/>
  <c r="BD10" i="31"/>
  <c r="P10" i="31" s="1"/>
  <c r="P32" i="31" s="1"/>
  <c r="BB18" i="31"/>
  <c r="N18" i="31" s="1"/>
  <c r="R687" i="70" s="1"/>
  <c r="BB24" i="31"/>
  <c r="N24" i="31" s="1"/>
  <c r="N46" i="31" s="1"/>
  <c r="H47" i="19"/>
  <c r="I121" i="19"/>
  <c r="BD20" i="31"/>
  <c r="P20" i="31" s="1"/>
  <c r="T689" i="70" s="1"/>
  <c r="T1083" i="70"/>
  <c r="Q35" i="23"/>
  <c r="Q128" i="58" s="1"/>
  <c r="AP1132" i="70"/>
  <c r="AQ1132" i="70" s="1"/>
  <c r="H125" i="19"/>
  <c r="BD9" i="31"/>
  <c r="P9" i="31" s="1"/>
  <c r="P31" i="31" s="1"/>
  <c r="T926" i="70"/>
  <c r="BF908" i="170" s="1"/>
  <c r="AR1117" i="70"/>
  <c r="AS1117" i="70" s="1"/>
  <c r="AP292" i="70"/>
  <c r="AQ292" i="70" s="1"/>
  <c r="BB9" i="31"/>
  <c r="N9" i="31" s="1"/>
  <c r="R678" i="70" s="1"/>
  <c r="BB16" i="31"/>
  <c r="N16" i="31" s="1"/>
  <c r="N38" i="31" s="1"/>
  <c r="BB22" i="31"/>
  <c r="N22" i="31" s="1"/>
  <c r="R691" i="70" s="1"/>
  <c r="AR954" i="70"/>
  <c r="AS954" i="70" s="1"/>
  <c r="R926" i="70"/>
  <c r="Q57" i="23"/>
  <c r="Q151" i="58" s="1"/>
  <c r="O31" i="23"/>
  <c r="O124" i="58" s="1"/>
  <c r="BB19" i="31"/>
  <c r="N19" i="31" s="1"/>
  <c r="R688" i="70" s="1"/>
  <c r="BB12" i="31"/>
  <c r="N12" i="31" s="1"/>
  <c r="R681" i="70" s="1"/>
  <c r="BO33" i="31"/>
  <c r="BO29" i="31"/>
  <c r="H119" i="23" s="1"/>
  <c r="F117" i="58"/>
  <c r="F197" i="58"/>
  <c r="N28" i="23"/>
  <c r="T28" i="23" s="1"/>
  <c r="AB12" i="70" s="1"/>
  <c r="H105" i="58"/>
  <c r="AX13" i="31"/>
  <c r="AZ13" i="31" s="1"/>
  <c r="BF13" i="31" s="1"/>
  <c r="M110" i="58"/>
  <c r="N128" i="58"/>
  <c r="J123" i="58"/>
  <c r="I138" i="58"/>
  <c r="N158" i="58"/>
  <c r="T158" i="58" s="1"/>
  <c r="M140" i="21"/>
  <c r="J119" i="58"/>
  <c r="N119" i="58" s="1"/>
  <c r="J114" i="58"/>
  <c r="I117" i="58"/>
  <c r="J125" i="58"/>
  <c r="G117" i="58"/>
  <c r="J138" i="58"/>
  <c r="J121" i="58"/>
  <c r="N121" i="58" s="1"/>
  <c r="J113" i="58"/>
  <c r="G114" i="58"/>
  <c r="S87" i="21"/>
  <c r="AC571" i="70"/>
  <c r="J106" i="58"/>
  <c r="N106" i="58" s="1"/>
  <c r="M148" i="21"/>
  <c r="N145" i="58"/>
  <c r="T145" i="58" s="1"/>
  <c r="M191" i="58"/>
  <c r="AA571" i="70"/>
  <c r="E109" i="58"/>
  <c r="E108" i="58"/>
  <c r="L157" i="58"/>
  <c r="N157" i="58" s="1"/>
  <c r="T157" i="58" s="1"/>
  <c r="L151" i="58"/>
  <c r="N151" i="58" s="1"/>
  <c r="T151" i="58" s="1"/>
  <c r="L148" i="58"/>
  <c r="N148" i="58" s="1"/>
  <c r="T148" i="58" s="1"/>
  <c r="G163" i="58"/>
  <c r="T150" i="58"/>
  <c r="I193" i="58"/>
  <c r="AP1148" i="70"/>
  <c r="AQ1148" i="70" s="1"/>
  <c r="R1082" i="70"/>
  <c r="AL1136" i="70"/>
  <c r="AM1136" i="70" s="1"/>
  <c r="N1078" i="70"/>
  <c r="E127" i="19"/>
  <c r="Q322" i="97"/>
  <c r="AR365" i="70"/>
  <c r="AS365" i="70" s="1"/>
  <c r="AP365" i="70"/>
  <c r="AQ365" i="70" s="1"/>
  <c r="P242" i="97"/>
  <c r="P61" i="97"/>
  <c r="R29" i="58"/>
  <c r="I101" i="58"/>
  <c r="AV749" i="170"/>
  <c r="AH388" i="70"/>
  <c r="AI388" i="70" s="1"/>
  <c r="L691" i="70"/>
  <c r="F33" i="31"/>
  <c r="R101" i="58"/>
  <c r="I34" i="31"/>
  <c r="I42" i="31"/>
  <c r="L686" i="70"/>
  <c r="E103" i="58"/>
  <c r="F103" i="58"/>
  <c r="J111" i="23"/>
  <c r="G7" i="23"/>
  <c r="AH109" i="70"/>
  <c r="AI109" i="70" s="1"/>
  <c r="L215" i="58"/>
  <c r="U396" i="70"/>
  <c r="M20" i="31"/>
  <c r="S20" i="31" s="1"/>
  <c r="S42" i="31" s="1"/>
  <c r="E78" i="43"/>
  <c r="H37" i="43"/>
  <c r="D27" i="57"/>
  <c r="G34" i="31"/>
  <c r="T5" i="110"/>
  <c r="K27" i="57"/>
  <c r="L5" i="56"/>
  <c r="G32" i="31"/>
  <c r="F35" i="31"/>
  <c r="M100" i="58"/>
  <c r="S100" i="58" s="1"/>
  <c r="H42" i="31"/>
  <c r="H40" i="31"/>
  <c r="R178" i="70"/>
  <c r="G40" i="31"/>
  <c r="H27" i="42"/>
  <c r="H40" i="42" s="1"/>
  <c r="AP388" i="70"/>
  <c r="AQ388" i="70" s="1"/>
  <c r="H11" i="43"/>
  <c r="I27" i="57"/>
  <c r="AP190" i="70"/>
  <c r="AQ190" i="70" s="1"/>
  <c r="H29" i="58"/>
  <c r="AJ334" i="70"/>
  <c r="AK334" i="70" s="1"/>
  <c r="O5" i="57"/>
  <c r="O5" i="56" s="1"/>
  <c r="Q27" i="57"/>
  <c r="L310" i="70"/>
  <c r="AW385" i="170"/>
  <c r="I33" i="31"/>
  <c r="O29" i="58"/>
  <c r="I32" i="31"/>
  <c r="D43" i="31"/>
  <c r="H32" i="31"/>
  <c r="L101" i="58"/>
  <c r="N100" i="58"/>
  <c r="T100" i="58" s="1"/>
  <c r="L27" i="57"/>
  <c r="D103" i="58"/>
  <c r="D26" i="57"/>
  <c r="D45" i="31"/>
  <c r="F46" i="31"/>
  <c r="G41" i="31"/>
  <c r="N5" i="110"/>
  <c r="H31" i="43"/>
  <c r="I44" i="31"/>
  <c r="I45" i="31"/>
  <c r="C15" i="62"/>
  <c r="D38" i="62" s="1"/>
  <c r="W18" i="57" s="1"/>
  <c r="J43" i="110" s="1"/>
  <c r="I29" i="58"/>
  <c r="N28" i="58"/>
  <c r="T28" i="58" s="1"/>
  <c r="L29" i="58"/>
  <c r="H38" i="31"/>
  <c r="M75" i="58"/>
  <c r="M77" i="58" s="1"/>
  <c r="J24" i="31"/>
  <c r="N693" i="70" s="1"/>
  <c r="AZ677" i="170" s="1"/>
  <c r="O101" i="58"/>
  <c r="S396" i="70"/>
  <c r="BE385" i="170" s="1"/>
  <c r="P29" i="58"/>
  <c r="G101" i="58"/>
  <c r="G44" i="31"/>
  <c r="J27" i="57"/>
  <c r="D39" i="31"/>
  <c r="D5" i="56"/>
  <c r="N27" i="58"/>
  <c r="T27" i="58" s="1"/>
  <c r="P27" i="57"/>
  <c r="H43" i="31"/>
  <c r="H26" i="57"/>
  <c r="D23" i="62"/>
  <c r="I77" i="58"/>
  <c r="L695" i="70"/>
  <c r="J29" i="58"/>
  <c r="R27" i="57"/>
  <c r="H27" i="57"/>
  <c r="M682" i="70"/>
  <c r="F30" i="31"/>
  <c r="U27" i="58"/>
  <c r="S15" i="62"/>
  <c r="D40" i="62" s="1"/>
  <c r="W20" i="57" s="1"/>
  <c r="R11" i="65"/>
  <c r="R15" i="62"/>
  <c r="D37" i="62" s="1"/>
  <c r="W17" i="57" s="1"/>
  <c r="J42" i="110" s="1"/>
  <c r="H5" i="56"/>
  <c r="I39" i="31"/>
  <c r="P26" i="57"/>
  <c r="E213" i="58"/>
  <c r="F41" i="31"/>
  <c r="E39" i="31"/>
  <c r="M690" i="70"/>
  <c r="R17" i="65"/>
  <c r="G30" i="31"/>
  <c r="E44" i="31"/>
  <c r="H101" i="58"/>
  <c r="P5" i="56"/>
  <c r="AJ680" i="70"/>
  <c r="AK680" i="70" s="1"/>
  <c r="K101" i="58"/>
  <c r="H34" i="31"/>
  <c r="I31" i="31"/>
  <c r="F43" i="31"/>
  <c r="R13" i="65"/>
  <c r="I36" i="31"/>
  <c r="U28" i="58"/>
  <c r="M99" i="58"/>
  <c r="S99" i="58" s="1"/>
  <c r="R15" i="65"/>
  <c r="G26" i="57"/>
  <c r="L26" i="57"/>
  <c r="H15" i="62"/>
  <c r="D46" i="62" s="1"/>
  <c r="W26" i="57" s="1"/>
  <c r="R18" i="65"/>
  <c r="N51" i="58"/>
  <c r="H41" i="31"/>
  <c r="K23" i="62"/>
  <c r="N99" i="58"/>
  <c r="T99" i="58" s="1"/>
  <c r="AR393" i="70"/>
  <c r="AS393" i="70" s="1"/>
  <c r="X23" i="62"/>
  <c r="Y23" i="62"/>
  <c r="M23" i="62"/>
  <c r="J23" i="62"/>
  <c r="AT31" i="31"/>
  <c r="P215" i="58"/>
  <c r="T396" i="70"/>
  <c r="I41" i="31"/>
  <c r="L23" i="62"/>
  <c r="N28" i="64"/>
  <c r="N29" i="64" s="1"/>
  <c r="P101" i="58"/>
  <c r="R16" i="65"/>
  <c r="R10" i="65"/>
  <c r="R12" i="65"/>
  <c r="E77" i="43"/>
  <c r="B15" i="62"/>
  <c r="D35" i="62" s="1"/>
  <c r="W15" i="57" s="1"/>
  <c r="Q26" i="57"/>
  <c r="G37" i="31"/>
  <c r="O27" i="57"/>
  <c r="S28" i="64"/>
  <c r="S29" i="64" s="1"/>
  <c r="H67" i="43"/>
  <c r="L37" i="43"/>
  <c r="AL55" i="57"/>
  <c r="C23" i="56" s="1"/>
  <c r="C51" i="56" s="1"/>
  <c r="L262" i="70"/>
  <c r="AJ292" i="70"/>
  <c r="AK292" i="70" s="1"/>
  <c r="I38" i="31"/>
  <c r="W22" i="62"/>
  <c r="W23" i="62" s="1"/>
  <c r="I47" i="31"/>
  <c r="AP28" i="31"/>
  <c r="B28" i="31" s="1"/>
  <c r="B50" i="31" s="1"/>
  <c r="E36" i="31"/>
  <c r="S23" i="62"/>
  <c r="R23" i="62"/>
  <c r="C27" i="57"/>
  <c r="O26" i="57"/>
  <c r="K29" i="58"/>
  <c r="R5" i="56"/>
  <c r="Q29" i="58"/>
  <c r="D78" i="43"/>
  <c r="Q101" i="58"/>
  <c r="AU54" i="57"/>
  <c r="Z70" i="65"/>
  <c r="AQ55" i="57"/>
  <c r="AM55" i="57"/>
  <c r="D23" i="56" s="1"/>
  <c r="D21" i="110" s="1"/>
  <c r="D48" i="110" s="1"/>
  <c r="C41" i="62"/>
  <c r="V21" i="57" s="1"/>
  <c r="BH21" i="57" s="1"/>
  <c r="BI21" i="57" s="1"/>
  <c r="BJ21" i="57" s="1"/>
  <c r="Q23" i="62"/>
  <c r="D19" i="56"/>
  <c r="D47" i="56" s="1"/>
  <c r="N75" i="58"/>
  <c r="T75" i="58" s="1"/>
  <c r="T77" i="58" s="1"/>
  <c r="K115" i="59"/>
  <c r="C26" i="57"/>
  <c r="H53" i="58"/>
  <c r="G29" i="58"/>
  <c r="AQ28" i="31"/>
  <c r="C28" i="31" s="1"/>
  <c r="C50" i="31" s="1"/>
  <c r="J101" i="58"/>
  <c r="N15" i="62"/>
  <c r="G68" i="43"/>
  <c r="G27" i="57"/>
  <c r="Q5" i="56"/>
  <c r="H46" i="31"/>
  <c r="G46" i="31"/>
  <c r="F42" i="31"/>
  <c r="G42" i="31"/>
  <c r="I40" i="31"/>
  <c r="B23" i="62"/>
  <c r="J26" i="57"/>
  <c r="M27" i="58"/>
  <c r="M28" i="58"/>
  <c r="R26" i="57"/>
  <c r="K26" i="57"/>
  <c r="M51" i="58"/>
  <c r="M53" i="58" s="1"/>
  <c r="C28" i="64"/>
  <c r="C29" i="64" s="1"/>
  <c r="T15" i="62"/>
  <c r="D28" i="62" s="1"/>
  <c r="W8" i="57" s="1"/>
  <c r="D5" i="110"/>
  <c r="G31" i="31"/>
  <c r="G48" i="31"/>
  <c r="E30" i="31"/>
  <c r="I48" i="31"/>
  <c r="L77" i="58"/>
  <c r="P499" i="97"/>
  <c r="I51" i="43"/>
  <c r="J51" i="43"/>
  <c r="AM57" i="57"/>
  <c r="AQ57" i="57"/>
  <c r="AM56" i="57"/>
  <c r="AQ56" i="57"/>
  <c r="Z73" i="65"/>
  <c r="BA56" i="57"/>
  <c r="V15" i="62"/>
  <c r="D47" i="62" s="1"/>
  <c r="W27" i="57" s="1"/>
  <c r="F15" i="62"/>
  <c r="R28" i="64"/>
  <c r="R29" i="64" s="1"/>
  <c r="H49" i="43"/>
  <c r="AY57" i="57"/>
  <c r="Z68" i="65"/>
  <c r="AM53" i="57"/>
  <c r="D7" i="56" s="1"/>
  <c r="D35" i="56" s="1"/>
  <c r="AQ53" i="57"/>
  <c r="AY51" i="57"/>
  <c r="Z67" i="65"/>
  <c r="H15" i="19"/>
  <c r="Y68" i="65"/>
  <c r="D102" i="58"/>
  <c r="Z65" i="65"/>
  <c r="AJ686" i="70"/>
  <c r="AK686" i="70" s="1"/>
  <c r="AJ677" i="70"/>
  <c r="AK677" i="70" s="1"/>
  <c r="AR388" i="70"/>
  <c r="AS388" i="70" s="1"/>
  <c r="D31" i="31"/>
  <c r="F31" i="31"/>
  <c r="F28" i="64"/>
  <c r="F29" i="64" s="1"/>
  <c r="L58" i="43"/>
  <c r="M58" i="43" s="1"/>
  <c r="J15" i="62"/>
  <c r="L11" i="43"/>
  <c r="H68" i="43"/>
  <c r="D37" i="31"/>
  <c r="J28" i="64"/>
  <c r="J29" i="64" s="1"/>
  <c r="Z69" i="65"/>
  <c r="K28" i="64"/>
  <c r="K29" i="64" s="1"/>
  <c r="K11" i="62"/>
  <c r="K15" i="62" s="1"/>
  <c r="D34" i="62" s="1"/>
  <c r="W14" i="57" s="1"/>
  <c r="G43" i="31"/>
  <c r="Q15" i="62"/>
  <c r="D41" i="62" s="1"/>
  <c r="W21" i="57" s="1"/>
  <c r="C23" i="62"/>
  <c r="O394" i="70"/>
  <c r="F23" i="62"/>
  <c r="M5" i="56"/>
  <c r="I9" i="19"/>
  <c r="H9" i="19"/>
  <c r="AX22" i="31"/>
  <c r="AZ22" i="31" s="1"/>
  <c r="H46" i="19"/>
  <c r="Q203" i="97" s="1"/>
  <c r="H107" i="19"/>
  <c r="AX10" i="31"/>
  <c r="AZ10" i="31" s="1"/>
  <c r="H34" i="19"/>
  <c r="I13" i="19"/>
  <c r="H13" i="19"/>
  <c r="H111" i="19"/>
  <c r="AX21" i="31"/>
  <c r="AZ21" i="31" s="1"/>
  <c r="H45" i="19"/>
  <c r="H35" i="19"/>
  <c r="Q156" i="97" s="1"/>
  <c r="O215" i="58"/>
  <c r="AD878" i="70"/>
  <c r="AE878" i="70" s="1"/>
  <c r="M772" i="70"/>
  <c r="G45" i="31"/>
  <c r="P23" i="62"/>
  <c r="V28" i="64"/>
  <c r="V29" i="64" s="1"/>
  <c r="N23" i="62"/>
  <c r="C32" i="65"/>
  <c r="AI51" i="57" s="1"/>
  <c r="AL51" i="57" s="1"/>
  <c r="I18" i="19"/>
  <c r="H18" i="19"/>
  <c r="BX28" i="31"/>
  <c r="H70" i="23"/>
  <c r="H162" i="58" s="1"/>
  <c r="C38" i="65"/>
  <c r="AI57" i="57" s="1"/>
  <c r="Z71" i="65"/>
  <c r="L46" i="43"/>
  <c r="AM52" i="57"/>
  <c r="M18" i="31"/>
  <c r="M40" i="31" s="1"/>
  <c r="I17" i="19"/>
  <c r="H17" i="19"/>
  <c r="I11" i="19"/>
  <c r="H11" i="19"/>
  <c r="H104" i="19"/>
  <c r="I19" i="19"/>
  <c r="H19" i="19"/>
  <c r="H115" i="19"/>
  <c r="H31" i="31"/>
  <c r="C38" i="62"/>
  <c r="P28" i="64"/>
  <c r="P29" i="64" s="1"/>
  <c r="W28" i="64"/>
  <c r="W29" i="64" s="1"/>
  <c r="I26" i="57"/>
  <c r="Z66" i="65"/>
  <c r="U28" i="64"/>
  <c r="U29" i="64" s="1"/>
  <c r="U11" i="62"/>
  <c r="U15" i="62" s="1"/>
  <c r="O21" i="65"/>
  <c r="P19" i="65"/>
  <c r="R19" i="65"/>
  <c r="F70" i="23"/>
  <c r="F162" i="58" s="1"/>
  <c r="O389" i="70"/>
  <c r="H14" i="19"/>
  <c r="H10" i="19"/>
  <c r="BK33" i="31"/>
  <c r="G70" i="23"/>
  <c r="AX9" i="31"/>
  <c r="J9" i="31" s="1"/>
  <c r="H33" i="19"/>
  <c r="AX8" i="31"/>
  <c r="AZ8" i="31" s="1"/>
  <c r="BF8" i="31" s="1"/>
  <c r="H32" i="19"/>
  <c r="I46" i="31"/>
  <c r="AX15" i="31"/>
  <c r="J15" i="31" s="1"/>
  <c r="H39" i="19"/>
  <c r="S5" i="110"/>
  <c r="J5" i="56"/>
  <c r="E43" i="31"/>
  <c r="F28" i="31"/>
  <c r="F50" i="31" s="1"/>
  <c r="E23" i="62"/>
  <c r="Y11" i="62"/>
  <c r="C37" i="65"/>
  <c r="C35" i="65"/>
  <c r="D29" i="31"/>
  <c r="F51" i="43"/>
  <c r="H12" i="19"/>
  <c r="AU31" i="31"/>
  <c r="H103" i="19"/>
  <c r="I23" i="19"/>
  <c r="H23" i="19"/>
  <c r="AX26" i="31"/>
  <c r="AZ26" i="31" s="1"/>
  <c r="BF26" i="31" s="1"/>
  <c r="H51" i="19"/>
  <c r="AX25" i="31"/>
  <c r="J25" i="31" s="1"/>
  <c r="L25" i="31" s="1"/>
  <c r="H50" i="19"/>
  <c r="H89" i="19"/>
  <c r="G28" i="31"/>
  <c r="G50" i="31" s="1"/>
  <c r="Z72" i="65"/>
  <c r="C30" i="65"/>
  <c r="AI49" i="57" s="1"/>
  <c r="AL49" i="57" s="1"/>
  <c r="Y66" i="65"/>
  <c r="M28" i="64"/>
  <c r="M29" i="64" s="1"/>
  <c r="M11" i="62"/>
  <c r="M15" i="62" s="1"/>
  <c r="L31" i="43"/>
  <c r="M15" i="43"/>
  <c r="H49" i="19"/>
  <c r="G51" i="43"/>
  <c r="BW28" i="31"/>
  <c r="AX17" i="31"/>
  <c r="J17" i="31" s="1"/>
  <c r="L17" i="31" s="1"/>
  <c r="R17" i="31" s="1"/>
  <c r="R39" i="31" s="1"/>
  <c r="H41" i="19"/>
  <c r="AX18" i="31"/>
  <c r="J18" i="31" s="1"/>
  <c r="J40" i="31" s="1"/>
  <c r="H42" i="19"/>
  <c r="AF1081" i="70"/>
  <c r="AG1081" i="70" s="1"/>
  <c r="I16" i="19"/>
  <c r="H16" i="19"/>
  <c r="G35" i="31"/>
  <c r="X15" i="62"/>
  <c r="H730" i="88"/>
  <c r="E70" i="23"/>
  <c r="E162" i="58" s="1"/>
  <c r="AX19" i="31"/>
  <c r="AZ19" i="31" s="1"/>
  <c r="H43" i="19"/>
  <c r="H87" i="19"/>
  <c r="I22" i="19"/>
  <c r="H22" i="19"/>
  <c r="AX20" i="31"/>
  <c r="AZ20" i="31" s="1"/>
  <c r="H44" i="19"/>
  <c r="AX16" i="31"/>
  <c r="AZ16" i="31" s="1"/>
  <c r="H40" i="19"/>
  <c r="H109" i="19"/>
  <c r="Q647" i="97" s="1"/>
  <c r="AX14" i="31"/>
  <c r="J14" i="31" s="1"/>
  <c r="H38" i="19"/>
  <c r="AX12" i="31"/>
  <c r="AZ12" i="31" s="1"/>
  <c r="H36" i="19"/>
  <c r="C33" i="62"/>
  <c r="V13" i="57" s="1"/>
  <c r="BH13" i="57" s="1"/>
  <c r="BI13" i="57" s="1"/>
  <c r="BJ13" i="57" s="1"/>
  <c r="C34" i="65"/>
  <c r="E28" i="64"/>
  <c r="E29" i="64" s="1"/>
  <c r="E11" i="62"/>
  <c r="E15" i="62" s="1"/>
  <c r="Y71" i="65"/>
  <c r="D116" i="60"/>
  <c r="K115" i="60"/>
  <c r="BR28" i="31"/>
  <c r="R9" i="65"/>
  <c r="W784" i="70"/>
  <c r="N118" i="58"/>
  <c r="Q19" i="30"/>
  <c r="L782" i="70"/>
  <c r="M27" i="23"/>
  <c r="S27" i="23" s="1"/>
  <c r="AA11" i="70" s="1"/>
  <c r="K107" i="58"/>
  <c r="M107" i="58" s="1"/>
  <c r="T107" i="23"/>
  <c r="T195" i="58" s="1"/>
  <c r="K133" i="58"/>
  <c r="K160" i="58"/>
  <c r="M160" i="58" s="1"/>
  <c r="S107" i="23"/>
  <c r="S195" i="58" s="1"/>
  <c r="K129" i="58"/>
  <c r="K117" i="58"/>
  <c r="M108" i="23"/>
  <c r="S108" i="23" s="1"/>
  <c r="S117" i="58" s="1"/>
  <c r="J131" i="58"/>
  <c r="I131" i="58"/>
  <c r="D22" i="110"/>
  <c r="D50" i="110" s="1"/>
  <c r="BF21" i="57"/>
  <c r="M25" i="57"/>
  <c r="Q730" i="88"/>
  <c r="BE25" i="57"/>
  <c r="BF10" i="57"/>
  <c r="BF11" i="57"/>
  <c r="BF7" i="57"/>
  <c r="S17" i="57"/>
  <c r="X17" i="57" s="1"/>
  <c r="L731" i="88"/>
  <c r="N20" i="57"/>
  <c r="M18" i="57"/>
  <c r="M43" i="110" s="1"/>
  <c r="T21" i="58"/>
  <c r="T20" i="57" s="1"/>
  <c r="P731" i="88"/>
  <c r="BF15" i="57"/>
  <c r="BF20" i="57"/>
  <c r="E15" i="110"/>
  <c r="E40" i="110" s="1"/>
  <c r="D49" i="110"/>
  <c r="C213" i="58"/>
  <c r="BE10" i="57"/>
  <c r="M17" i="57"/>
  <c r="M42" i="110" s="1"/>
  <c r="C42" i="110"/>
  <c r="T10" i="57"/>
  <c r="T24" i="57"/>
  <c r="T49" i="110" s="1"/>
  <c r="H731" i="88"/>
  <c r="N24" i="57"/>
  <c r="N49" i="110" s="1"/>
  <c r="N10" i="57"/>
  <c r="R730" i="88"/>
  <c r="M20" i="57"/>
  <c r="M14" i="57"/>
  <c r="D8" i="110"/>
  <c r="D33" i="110" s="1"/>
  <c r="S26" i="58"/>
  <c r="S25" i="57" s="1"/>
  <c r="X25" i="57" s="1"/>
  <c r="N19" i="57"/>
  <c r="D38" i="56"/>
  <c r="D10" i="110"/>
  <c r="D35" i="110" s="1"/>
  <c r="BF18" i="57"/>
  <c r="S22" i="57"/>
  <c r="X22" i="57" s="1"/>
  <c r="BE18" i="57"/>
  <c r="S14" i="57"/>
  <c r="X14" i="57" s="1"/>
  <c r="BF14" i="57"/>
  <c r="M730" i="88"/>
  <c r="Q731" i="88"/>
  <c r="BF16" i="57"/>
  <c r="BJ25" i="57"/>
  <c r="S20" i="57"/>
  <c r="X20" i="57" s="1"/>
  <c r="M9" i="57"/>
  <c r="BF23" i="57"/>
  <c r="M22" i="57"/>
  <c r="BF19" i="57"/>
  <c r="W98" i="58"/>
  <c r="BF22" i="57"/>
  <c r="D42" i="56"/>
  <c r="D14" i="110"/>
  <c r="D39" i="110" s="1"/>
  <c r="K731" i="88"/>
  <c r="N11" i="57"/>
  <c r="N12" i="57"/>
  <c r="BE23" i="57"/>
  <c r="M15" i="57"/>
  <c r="S9" i="57"/>
  <c r="X9" i="57" s="1"/>
  <c r="BE14" i="57"/>
  <c r="BF8" i="57"/>
  <c r="W97" i="58"/>
  <c r="S15" i="57"/>
  <c r="X15" i="57" s="1"/>
  <c r="D50" i="56"/>
  <c r="D20" i="110"/>
  <c r="D47" i="110" s="1"/>
  <c r="D48" i="56"/>
  <c r="D18" i="110"/>
  <c r="D45" i="110" s="1"/>
  <c r="T19" i="57"/>
  <c r="S730" i="88"/>
  <c r="S18" i="57"/>
  <c r="X18" i="57" s="1"/>
  <c r="BF9" i="57"/>
  <c r="T12" i="58"/>
  <c r="T12" i="57" s="1"/>
  <c r="C24" i="56"/>
  <c r="C52" i="56" s="1"/>
  <c r="C49" i="110"/>
  <c r="C38" i="56"/>
  <c r="C10" i="110"/>
  <c r="C35" i="110" s="1"/>
  <c r="N21" i="57"/>
  <c r="T22" i="58"/>
  <c r="T21" i="57" s="1"/>
  <c r="M11" i="57"/>
  <c r="S11" i="58"/>
  <c r="S11" i="57" s="1"/>
  <c r="X11" i="57" s="1"/>
  <c r="BE22" i="57"/>
  <c r="M24" i="57"/>
  <c r="M49" i="110" s="1"/>
  <c r="S25" i="58"/>
  <c r="S24" i="57" s="1"/>
  <c r="L730" i="88"/>
  <c r="P730" i="88"/>
  <c r="I731" i="88"/>
  <c r="S55" i="58"/>
  <c r="BE20" i="57"/>
  <c r="D37" i="56"/>
  <c r="D9" i="110"/>
  <c r="D34" i="110" s="1"/>
  <c r="N7" i="57"/>
  <c r="T7" i="58"/>
  <c r="N23" i="57"/>
  <c r="T24" i="58"/>
  <c r="T23" i="57" s="1"/>
  <c r="M19" i="57"/>
  <c r="S20" i="58"/>
  <c r="S19" i="57" s="1"/>
  <c r="X19" i="57" s="1"/>
  <c r="N17" i="57"/>
  <c r="N42" i="110" s="1"/>
  <c r="T17" i="58"/>
  <c r="T17" i="57" s="1"/>
  <c r="T42" i="110" s="1"/>
  <c r="N9" i="57"/>
  <c r="T9" i="58"/>
  <c r="T9" i="57" s="1"/>
  <c r="R731" i="88"/>
  <c r="T31" i="58"/>
  <c r="AJ13" i="57"/>
  <c r="BF13" i="57"/>
  <c r="M23" i="57"/>
  <c r="S24" i="58"/>
  <c r="S23" i="57" s="1"/>
  <c r="X23" i="57" s="1"/>
  <c r="BF12" i="57"/>
  <c r="AJ12" i="57"/>
  <c r="N16" i="57"/>
  <c r="T16" i="58"/>
  <c r="T16" i="57" s="1"/>
  <c r="C20" i="110"/>
  <c r="C47" i="110" s="1"/>
  <c r="C50" i="56"/>
  <c r="T11" i="57"/>
  <c r="N15" i="57"/>
  <c r="T15" i="58"/>
  <c r="T15" i="57" s="1"/>
  <c r="S731" i="88"/>
  <c r="BE7" i="57"/>
  <c r="N13" i="57"/>
  <c r="T13" i="58"/>
  <c r="T13" i="57" s="1"/>
  <c r="N18" i="57"/>
  <c r="N43" i="110" s="1"/>
  <c r="T19" i="58"/>
  <c r="T18" i="57" s="1"/>
  <c r="T43" i="110" s="1"/>
  <c r="K730" i="88"/>
  <c r="BE12" i="57"/>
  <c r="AH12" i="57"/>
  <c r="N25" i="57"/>
  <c r="T26" i="58"/>
  <c r="T25" i="57" s="1"/>
  <c r="C42" i="56"/>
  <c r="C14" i="110"/>
  <c r="C39" i="110" s="1"/>
  <c r="D17" i="56"/>
  <c r="D45" i="56" s="1"/>
  <c r="D42" i="110"/>
  <c r="BE15" i="57"/>
  <c r="BF17" i="57"/>
  <c r="BE19" i="57"/>
  <c r="BE24" i="57"/>
  <c r="BI24" i="57"/>
  <c r="BJ24" i="57" s="1"/>
  <c r="I49" i="110"/>
  <c r="BE16" i="57"/>
  <c r="M8" i="57"/>
  <c r="S8" i="58"/>
  <c r="W99" i="58"/>
  <c r="M21" i="57"/>
  <c r="S22" i="58"/>
  <c r="S21" i="57" s="1"/>
  <c r="X21" i="57" s="1"/>
  <c r="N14" i="57"/>
  <c r="T14" i="58"/>
  <c r="T14" i="57" s="1"/>
  <c r="N22" i="57"/>
  <c r="T23" i="58"/>
  <c r="T22" i="57" s="1"/>
  <c r="BE21" i="57"/>
  <c r="BF25" i="57"/>
  <c r="BF24" i="57"/>
  <c r="M10" i="57"/>
  <c r="S10" i="58"/>
  <c r="S10" i="57" s="1"/>
  <c r="X10" i="57" s="1"/>
  <c r="M12" i="57"/>
  <c r="S12" i="58"/>
  <c r="S12" i="57" s="1"/>
  <c r="X12" i="57" s="1"/>
  <c r="BE13" i="57"/>
  <c r="AH13" i="57"/>
  <c r="C37" i="56"/>
  <c r="C9" i="110"/>
  <c r="C34" i="110" s="1"/>
  <c r="C48" i="56"/>
  <c r="C18" i="110"/>
  <c r="C45" i="110" s="1"/>
  <c r="M16" i="57"/>
  <c r="S16" i="58"/>
  <c r="S16" i="57" s="1"/>
  <c r="X16" i="57" s="1"/>
  <c r="BE8" i="57"/>
  <c r="T8" i="57"/>
  <c r="J730" i="88"/>
  <c r="S80" i="58"/>
  <c r="AF18" i="57"/>
  <c r="AF28" i="57" s="1"/>
  <c r="G43" i="110"/>
  <c r="C36" i="56"/>
  <c r="C8" i="110"/>
  <c r="C33" i="110" s="1"/>
  <c r="M13" i="57"/>
  <c r="S13" i="58"/>
  <c r="S13" i="57" s="1"/>
  <c r="X13" i="57" s="1"/>
  <c r="BE11" i="57"/>
  <c r="AH11" i="57"/>
  <c r="AC11" i="57"/>
  <c r="M7" i="57"/>
  <c r="S7" i="58"/>
  <c r="BE17" i="57"/>
  <c r="C53" i="56"/>
  <c r="C22" i="110"/>
  <c r="C50" i="110" s="1"/>
  <c r="N8" i="57"/>
  <c r="N68" i="23"/>
  <c r="T68" i="23" s="1"/>
  <c r="N163" i="58"/>
  <c r="AF877" i="70"/>
  <c r="E12" i="23"/>
  <c r="E119" i="58" s="1"/>
  <c r="AG877" i="70"/>
  <c r="F12" i="23"/>
  <c r="F119" i="58" s="1"/>
  <c r="AG1101" i="70"/>
  <c r="F45" i="23"/>
  <c r="F139" i="58" s="1"/>
  <c r="F218" i="58" s="1"/>
  <c r="T111" i="58"/>
  <c r="AB1067" i="70"/>
  <c r="T107" i="58"/>
  <c r="AB602" i="70"/>
  <c r="T110" i="58"/>
  <c r="AB523" i="70"/>
  <c r="S110" i="58"/>
  <c r="AA523" i="70"/>
  <c r="T122" i="58"/>
  <c r="T213" i="58" s="1"/>
  <c r="T116" i="58"/>
  <c r="S194" i="58"/>
  <c r="S116" i="58"/>
  <c r="AA237" i="70"/>
  <c r="N14" i="23"/>
  <c r="T14" i="23" s="1"/>
  <c r="M17" i="23"/>
  <c r="S17" i="23" s="1"/>
  <c r="L147" i="58"/>
  <c r="N147" i="58" s="1"/>
  <c r="T147" i="58" s="1"/>
  <c r="AJ697" i="70"/>
  <c r="AK697" i="70" s="1"/>
  <c r="P697" i="70"/>
  <c r="V23" i="62"/>
  <c r="C47" i="62"/>
  <c r="C39" i="62"/>
  <c r="V19" i="57" s="1"/>
  <c r="BH19" i="57" s="1"/>
  <c r="BI19" i="57" s="1"/>
  <c r="BJ19" i="57" s="1"/>
  <c r="G23" i="62"/>
  <c r="X28" i="64"/>
  <c r="X29" i="64" s="1"/>
  <c r="Q28" i="64"/>
  <c r="Q29" i="64" s="1"/>
  <c r="M783" i="70"/>
  <c r="D15" i="62"/>
  <c r="D28" i="64"/>
  <c r="D29" i="64" s="1"/>
  <c r="G11" i="62"/>
  <c r="G15" i="62" s="1"/>
  <c r="G28" i="64"/>
  <c r="G29" i="64" s="1"/>
  <c r="I23" i="62"/>
  <c r="N16" i="23"/>
  <c r="T16" i="23" s="1"/>
  <c r="H23" i="62"/>
  <c r="C46" i="62"/>
  <c r="P15" i="62"/>
  <c r="L11" i="62"/>
  <c r="L15" i="62" s="1"/>
  <c r="L28" i="64"/>
  <c r="L29" i="64" s="1"/>
  <c r="O23" i="62"/>
  <c r="Y13" i="62"/>
  <c r="O11" i="62"/>
  <c r="O15" i="62" s="1"/>
  <c r="O28" i="64"/>
  <c r="O29" i="64" s="1"/>
  <c r="C42" i="62"/>
  <c r="Q698" i="70"/>
  <c r="I28" i="64"/>
  <c r="I29" i="64" s="1"/>
  <c r="I11" i="62"/>
  <c r="I15" i="62" s="1"/>
  <c r="H28" i="64"/>
  <c r="H29" i="64" s="1"/>
  <c r="T23" i="62"/>
  <c r="T28" i="64"/>
  <c r="T29" i="64" s="1"/>
  <c r="C30" i="62"/>
  <c r="U23" i="62"/>
  <c r="AL1132" i="70"/>
  <c r="AM1132" i="70" s="1"/>
  <c r="N1076" i="70"/>
  <c r="J120" i="58"/>
  <c r="N13" i="23"/>
  <c r="T13" i="23" s="1"/>
  <c r="Q52" i="23"/>
  <c r="Q146" i="58" s="1"/>
  <c r="W204" i="70"/>
  <c r="AN203" i="70"/>
  <c r="AB573" i="70"/>
  <c r="BD554" i="170"/>
  <c r="W859" i="70"/>
  <c r="BI843" i="170" s="1"/>
  <c r="AN584" i="70"/>
  <c r="AP1161" i="70"/>
  <c r="AQ1161" i="70" s="1"/>
  <c r="AO590" i="70"/>
  <c r="AO584" i="70"/>
  <c r="T108" i="23"/>
  <c r="T117" i="58" s="1"/>
  <c r="AU632" i="70"/>
  <c r="AF1079" i="70"/>
  <c r="AG1079" i="70" s="1"/>
  <c r="AT579" i="70"/>
  <c r="T118" i="58"/>
  <c r="F116" i="59"/>
  <c r="L116" i="59"/>
  <c r="C32" i="31"/>
  <c r="T691" i="70"/>
  <c r="L680" i="70"/>
  <c r="P48" i="31"/>
  <c r="C43" i="31"/>
  <c r="O31" i="31"/>
  <c r="Q45" i="31"/>
  <c r="L683" i="70"/>
  <c r="R680" i="70"/>
  <c r="F68" i="23"/>
  <c r="F163" i="58" s="1"/>
  <c r="E68" i="23"/>
  <c r="O36" i="31"/>
  <c r="V204" i="70"/>
  <c r="BH194" i="170" s="1"/>
  <c r="AN643" i="70"/>
  <c r="AN858" i="70"/>
  <c r="AO858" i="70" s="1"/>
  <c r="I111" i="23"/>
  <c r="S692" i="70"/>
  <c r="P40" i="31"/>
  <c r="K30" i="23"/>
  <c r="V30" i="23" s="1"/>
  <c r="W227" i="70"/>
  <c r="BI217" i="170" s="1"/>
  <c r="Q36" i="31"/>
  <c r="Q41" i="31"/>
  <c r="S694" i="70"/>
  <c r="N45" i="31"/>
  <c r="AF29" i="31"/>
  <c r="U691" i="70"/>
  <c r="I116" i="60"/>
  <c r="U1070" i="70"/>
  <c r="BG1051" i="170" s="1"/>
  <c r="AR185" i="70"/>
  <c r="AS185" i="70" s="1"/>
  <c r="Q46" i="31"/>
  <c r="Q35" i="31"/>
  <c r="U677" i="70"/>
  <c r="N48" i="31"/>
  <c r="S681" i="70"/>
  <c r="R682" i="70"/>
  <c r="AF689" i="70"/>
  <c r="AG689" i="70" s="1"/>
  <c r="S686" i="70"/>
  <c r="AN1124" i="70"/>
  <c r="AO1124" i="70" s="1"/>
  <c r="O33" i="31"/>
  <c r="Q38" i="31"/>
  <c r="B37" i="31"/>
  <c r="AE29" i="31"/>
  <c r="I36" i="57"/>
  <c r="S685" i="70"/>
  <c r="S684" i="70"/>
  <c r="BE668" i="170" s="1"/>
  <c r="O42" i="31"/>
  <c r="Q40" i="31"/>
  <c r="R679" i="70"/>
  <c r="V1125" i="70"/>
  <c r="E116" i="60"/>
  <c r="L694" i="70"/>
  <c r="AN301" i="70"/>
  <c r="AO301" i="70" s="1"/>
  <c r="H37" i="31"/>
  <c r="M116" i="59"/>
  <c r="AN313" i="70"/>
  <c r="AO313" i="70" s="1"/>
  <c r="M116" i="60"/>
  <c r="B35" i="31"/>
  <c r="C31" i="31"/>
  <c r="N47" i="31"/>
  <c r="Q39" i="31"/>
  <c r="S682" i="70"/>
  <c r="U678" i="70"/>
  <c r="O44" i="31"/>
  <c r="H35" i="31"/>
  <c r="R686" i="70"/>
  <c r="O46" i="31"/>
  <c r="T682" i="70"/>
  <c r="Q47" i="31"/>
  <c r="O41" i="31"/>
  <c r="W125" i="70"/>
  <c r="BI115" i="170" s="1"/>
  <c r="C39" i="31"/>
  <c r="N43" i="31"/>
  <c r="AJ658" i="70"/>
  <c r="AK658" i="70" s="1"/>
  <c r="E28" i="31"/>
  <c r="E50" i="31" s="1"/>
  <c r="AF677" i="70"/>
  <c r="AG677" i="70" s="1"/>
  <c r="J116" i="59"/>
  <c r="Q43" i="31"/>
  <c r="AN184" i="70"/>
  <c r="AO184" i="70" s="1"/>
  <c r="AJ687" i="70"/>
  <c r="AK687" i="70" s="1"/>
  <c r="AR685" i="70"/>
  <c r="AS685" i="70" s="1"/>
  <c r="L116" i="60"/>
  <c r="E31" i="31"/>
  <c r="F116" i="60"/>
  <c r="P39" i="31"/>
  <c r="P41" i="31"/>
  <c r="Q42" i="31"/>
  <c r="Q48" i="31"/>
  <c r="AJ688" i="70"/>
  <c r="AK688" i="70" s="1"/>
  <c r="I116" i="59"/>
  <c r="J116" i="60"/>
  <c r="S690" i="70"/>
  <c r="W940" i="70"/>
  <c r="BI922" i="170" s="1"/>
  <c r="D41" i="31"/>
  <c r="D28" i="31"/>
  <c r="D50" i="31" s="1"/>
  <c r="O921" i="70"/>
  <c r="BA903" i="170" s="1"/>
  <c r="AR687" i="70"/>
  <c r="AS687" i="70" s="1"/>
  <c r="N116" i="60"/>
  <c r="E116" i="59"/>
  <c r="S43" i="70"/>
  <c r="BE36" i="170" s="1"/>
  <c r="S687" i="70"/>
  <c r="BE671" i="170" s="1"/>
  <c r="S103" i="23"/>
  <c r="S112" i="23" s="1"/>
  <c r="S133" i="58" s="1"/>
  <c r="L763" i="70"/>
  <c r="B33" i="31"/>
  <c r="U680" i="70"/>
  <c r="Q34" i="31"/>
  <c r="M896" i="70"/>
  <c r="AY880" i="170" s="1"/>
  <c r="AF895" i="70"/>
  <c r="AG895" i="70" s="1"/>
  <c r="AJ684" i="70"/>
  <c r="AK684" i="70" s="1"/>
  <c r="P478" i="70"/>
  <c r="AJ692" i="70"/>
  <c r="AK692" i="70" s="1"/>
  <c r="Q927" i="70"/>
  <c r="AP330" i="70"/>
  <c r="AQ330" i="70" s="1"/>
  <c r="S677" i="70"/>
  <c r="AN1033" i="70"/>
  <c r="AO1033" i="70" s="1"/>
  <c r="AN551" i="70"/>
  <c r="AO551" i="70" s="1"/>
  <c r="AN75" i="70"/>
  <c r="AO75" i="70" s="1"/>
  <c r="AN40" i="70"/>
  <c r="AO40" i="70" s="1"/>
  <c r="AN123" i="70"/>
  <c r="AN485" i="70"/>
  <c r="AO485" i="70" s="1"/>
  <c r="T693" i="70"/>
  <c r="P45" i="31"/>
  <c r="AS661" i="170"/>
  <c r="C30" i="31"/>
  <c r="B40" i="31"/>
  <c r="AR671" i="170"/>
  <c r="AR674" i="170"/>
  <c r="B43" i="31"/>
  <c r="AJ678" i="70"/>
  <c r="AK678" i="70" s="1"/>
  <c r="AF685" i="70"/>
  <c r="AG685" i="70" s="1"/>
  <c r="L677" i="70"/>
  <c r="AX661" i="170" s="1"/>
  <c r="H30" i="31"/>
  <c r="H28" i="31"/>
  <c r="H50" i="31" s="1"/>
  <c r="I70" i="23" s="1"/>
  <c r="C41" i="31"/>
  <c r="AS672" i="170"/>
  <c r="C34" i="31"/>
  <c r="AS665" i="170"/>
  <c r="AR677" i="170"/>
  <c r="B46" i="31"/>
  <c r="N112" i="23"/>
  <c r="T103" i="23"/>
  <c r="T112" i="23" s="1"/>
  <c r="T133" i="58" s="1"/>
  <c r="AD1087" i="70"/>
  <c r="AE1087" i="70" s="1"/>
  <c r="AN876" i="70"/>
  <c r="AO876" i="70" s="1"/>
  <c r="B38" i="31"/>
  <c r="AR669" i="170"/>
  <c r="C40" i="31"/>
  <c r="C33" i="31"/>
  <c r="AS664" i="170"/>
  <c r="AS676" i="170"/>
  <c r="C45" i="31"/>
  <c r="B32" i="31"/>
  <c r="AR663" i="170"/>
  <c r="C38" i="31"/>
  <c r="C44" i="31"/>
  <c r="B42" i="31"/>
  <c r="AR673" i="170"/>
  <c r="AR678" i="170"/>
  <c r="B47" i="31"/>
  <c r="M684" i="70"/>
  <c r="AY668" i="170" s="1"/>
  <c r="I37" i="31"/>
  <c r="B48" i="31"/>
  <c r="AR679" i="170"/>
  <c r="S896" i="70"/>
  <c r="BE880" i="170" s="1"/>
  <c r="C21" i="30"/>
  <c r="AR670" i="170"/>
  <c r="B39" i="31"/>
  <c r="AS668" i="170"/>
  <c r="C37" i="31"/>
  <c r="B44" i="31"/>
  <c r="AR675" i="170"/>
  <c r="C35" i="31"/>
  <c r="AS667" i="170"/>
  <c r="C36" i="31"/>
  <c r="U684" i="70"/>
  <c r="U679" i="70"/>
  <c r="BG663" i="170" s="1"/>
  <c r="N36" i="31"/>
  <c r="S695" i="70"/>
  <c r="P37" i="31"/>
  <c r="AN746" i="70"/>
  <c r="AO746" i="70" s="1"/>
  <c r="M851" i="70"/>
  <c r="AY835" i="170" s="1"/>
  <c r="AR662" i="170"/>
  <c r="B31" i="31"/>
  <c r="L692" i="70"/>
  <c r="AX676" i="170" s="1"/>
  <c r="H45" i="31"/>
  <c r="Q28" i="31"/>
  <c r="Q50" i="31" s="1"/>
  <c r="R70" i="23" s="1"/>
  <c r="O28" i="31"/>
  <c r="O50" i="31" s="1"/>
  <c r="P70" i="23" s="1"/>
  <c r="S679" i="70"/>
  <c r="AT908" i="170"/>
  <c r="AJ185" i="70"/>
  <c r="AK185" i="70" s="1"/>
  <c r="AJ918" i="70"/>
  <c r="AK918" i="70" s="1"/>
  <c r="M677" i="70"/>
  <c r="AY661" i="170" s="1"/>
  <c r="I30" i="31"/>
  <c r="I28" i="31"/>
  <c r="I50" i="31" s="1"/>
  <c r="J70" i="23" s="1"/>
  <c r="AS677" i="170"/>
  <c r="C46" i="31"/>
  <c r="AS673" i="170"/>
  <c r="C42" i="31"/>
  <c r="AR1128" i="70"/>
  <c r="AS1128" i="70" s="1"/>
  <c r="P269" i="97"/>
  <c r="P506" i="97"/>
  <c r="Q20" i="97"/>
  <c r="P241" i="97"/>
  <c r="P525" i="97"/>
  <c r="P104" i="97"/>
  <c r="P534" i="97"/>
  <c r="P570" i="97"/>
  <c r="AZ1130" i="170"/>
  <c r="BB1118" i="170"/>
  <c r="P198" i="97"/>
  <c r="P251" i="97"/>
  <c r="P545" i="97"/>
  <c r="K54" i="23"/>
  <c r="I79" i="19"/>
  <c r="Q357" i="97"/>
  <c r="R1090" i="70"/>
  <c r="BD1071" i="170" s="1"/>
  <c r="P498" i="97"/>
  <c r="P423" i="97"/>
  <c r="P83" i="97"/>
  <c r="C121" i="23"/>
  <c r="Q345" i="97"/>
  <c r="C120" i="23"/>
  <c r="K111" i="58"/>
  <c r="P535" i="97"/>
  <c r="Q116" i="97"/>
  <c r="P184" i="97"/>
  <c r="P280" i="97"/>
  <c r="P218" i="97"/>
  <c r="P268" i="97"/>
  <c r="P255" i="97"/>
  <c r="P102" i="97"/>
  <c r="P407" i="97"/>
  <c r="P48" i="97"/>
  <c r="P229" i="97"/>
  <c r="Q672" i="70"/>
  <c r="AN798" i="70"/>
  <c r="AO798" i="70" s="1"/>
  <c r="W857" i="70"/>
  <c r="BI841" i="170" s="1"/>
  <c r="AR611" i="70"/>
  <c r="AS611" i="70" s="1"/>
  <c r="AN160" i="70"/>
  <c r="AO160" i="70" s="1"/>
  <c r="AL891" i="70"/>
  <c r="AM891" i="70" s="1"/>
  <c r="AF592" i="70"/>
  <c r="AG592" i="70" s="1"/>
  <c r="R43" i="70"/>
  <c r="BD36" i="170" s="1"/>
  <c r="AD873" i="70"/>
  <c r="AE873" i="70" s="1"/>
  <c r="AN1038" i="70"/>
  <c r="AO1038" i="70" s="1"/>
  <c r="AH654" i="70"/>
  <c r="AI654" i="70" s="1"/>
  <c r="R818" i="70"/>
  <c r="BD802" i="170" s="1"/>
  <c r="M43" i="70"/>
  <c r="AY36" i="170" s="1"/>
  <c r="AN94" i="70"/>
  <c r="AO94" i="70" s="1"/>
  <c r="F110" i="23"/>
  <c r="AL799" i="70"/>
  <c r="AM799" i="70" s="1"/>
  <c r="AN302" i="70"/>
  <c r="AO302" i="70" s="1"/>
  <c r="AN450" i="70"/>
  <c r="AO450" i="70" s="1"/>
  <c r="W1038" i="70"/>
  <c r="BI1019" i="170" s="1"/>
  <c r="AN810" i="70"/>
  <c r="AO810" i="70" s="1"/>
  <c r="AO643" i="70"/>
  <c r="AW802" i="170"/>
  <c r="AF660" i="70"/>
  <c r="AG660" i="70" s="1"/>
  <c r="AN453" i="70"/>
  <c r="AO453" i="70" s="1"/>
  <c r="AP104" i="70"/>
  <c r="AQ104" i="70" s="1"/>
  <c r="AR277" i="70"/>
  <c r="AS277" i="70" s="1"/>
  <c r="AF1083" i="70"/>
  <c r="AG1083" i="70" s="1"/>
  <c r="AN856" i="70"/>
  <c r="Q203" i="70"/>
  <c r="AH824" i="70"/>
  <c r="AI824" i="70" s="1"/>
  <c r="Q845" i="70"/>
  <c r="AH813" i="70"/>
  <c r="AI813" i="70" s="1"/>
  <c r="AN1031" i="70"/>
  <c r="AO1031" i="70" s="1"/>
  <c r="AN627" i="70"/>
  <c r="AO627" i="70" s="1"/>
  <c r="AN446" i="70"/>
  <c r="AF645" i="70"/>
  <c r="AG645" i="70" s="1"/>
  <c r="AN265" i="70"/>
  <c r="AO265" i="70" s="1"/>
  <c r="W366" i="70"/>
  <c r="BI356" i="170" s="1"/>
  <c r="L19" i="30"/>
  <c r="S851" i="70"/>
  <c r="BE835" i="170" s="1"/>
  <c r="AN1008" i="70"/>
  <c r="AO1008" i="70" s="1"/>
  <c r="AH815" i="70"/>
  <c r="AI815" i="70" s="1"/>
  <c r="W1006" i="70"/>
  <c r="BI987" i="170" s="1"/>
  <c r="AR182" i="70"/>
  <c r="AS182" i="70" s="1"/>
  <c r="AT641" i="70"/>
  <c r="P659" i="70"/>
  <c r="AF1094" i="70"/>
  <c r="AH330" i="70"/>
  <c r="AI330" i="70" s="1"/>
  <c r="Q926" i="70"/>
  <c r="V799" i="70"/>
  <c r="BH783" i="170" s="1"/>
  <c r="AT632" i="70"/>
  <c r="AN226" i="70"/>
  <c r="U921" i="70"/>
  <c r="BG903" i="170" s="1"/>
  <c r="Q800" i="70"/>
  <c r="AJ322" i="70"/>
  <c r="AK322" i="70" s="1"/>
  <c r="AO637" i="70"/>
  <c r="AN745" i="70"/>
  <c r="AO745" i="70" s="1"/>
  <c r="AN375" i="70"/>
  <c r="AO375" i="70" s="1"/>
  <c r="AH935" i="70"/>
  <c r="AI935" i="70" s="1"/>
  <c r="E32" i="23"/>
  <c r="E111" i="58" s="1"/>
  <c r="AN1005" i="70"/>
  <c r="AO1005" i="70" s="1"/>
  <c r="W917" i="70"/>
  <c r="BI899" i="170" s="1"/>
  <c r="AL813" i="70"/>
  <c r="AM813" i="70" s="1"/>
  <c r="AN637" i="70"/>
  <c r="W838" i="70"/>
  <c r="BI822" i="170" s="1"/>
  <c r="AN372" i="70"/>
  <c r="AO372" i="70" s="1"/>
  <c r="AN214" i="70"/>
  <c r="AN533" i="70"/>
  <c r="AO533" i="70" s="1"/>
  <c r="AN744" i="70"/>
  <c r="AO744" i="70" s="1"/>
  <c r="AN708" i="70"/>
  <c r="AO708" i="70" s="1"/>
  <c r="AL122" i="70"/>
  <c r="AM122" i="70" s="1"/>
  <c r="AP477" i="70"/>
  <c r="AN392" i="70"/>
  <c r="AO392" i="70" s="1"/>
  <c r="AJ611" i="70"/>
  <c r="AK611" i="70" s="1"/>
  <c r="AN595" i="70"/>
  <c r="AO595" i="70" s="1"/>
  <c r="AL846" i="70"/>
  <c r="AM846" i="70" s="1"/>
  <c r="AJ174" i="70"/>
  <c r="AK174" i="70" s="1"/>
  <c r="AN1013" i="70"/>
  <c r="AO1013" i="70" s="1"/>
  <c r="V266" i="70"/>
  <c r="BH256" i="170" s="1"/>
  <c r="AJ618" i="70"/>
  <c r="AK618" i="70" s="1"/>
  <c r="AN1064" i="70"/>
  <c r="AO1064" i="70" s="1"/>
  <c r="AN790" i="70"/>
  <c r="AO790" i="70" s="1"/>
  <c r="AF807" i="70"/>
  <c r="AG807" i="70" s="1"/>
  <c r="W542" i="70"/>
  <c r="BI526" i="170" s="1"/>
  <c r="AN487" i="70"/>
  <c r="AO487" i="70" s="1"/>
  <c r="AR127" i="70"/>
  <c r="AS127" i="70" s="1"/>
  <c r="V1092" i="70"/>
  <c r="BH1073" i="170" s="1"/>
  <c r="AP127" i="70"/>
  <c r="AQ127" i="70" s="1"/>
  <c r="AV880" i="170"/>
  <c r="AT826" i="70"/>
  <c r="AU826" i="70" s="1"/>
  <c r="AP650" i="70"/>
  <c r="AQ650" i="70" s="1"/>
  <c r="U661" i="70"/>
  <c r="BG645" i="170" s="1"/>
  <c r="AT194" i="70"/>
  <c r="AU194" i="70" s="1"/>
  <c r="AN882" i="70"/>
  <c r="AO882" i="70"/>
  <c r="AJ671" i="70"/>
  <c r="AK671" i="70" s="1"/>
  <c r="AL793" i="70"/>
  <c r="AM793" i="70" s="1"/>
  <c r="P800" i="70"/>
  <c r="W628" i="70"/>
  <c r="BI612" i="170" s="1"/>
  <c r="AN381" i="70"/>
  <c r="AO381" i="70" s="1"/>
  <c r="AN328" i="70"/>
  <c r="AO328" i="70" s="1"/>
  <c r="AT441" i="70"/>
  <c r="AU441" i="70" s="1"/>
  <c r="AR918" i="70"/>
  <c r="AS918" i="70" s="1"/>
  <c r="AN169" i="70"/>
  <c r="H110" i="23"/>
  <c r="Q925" i="70"/>
  <c r="T160" i="58"/>
  <c r="AN1052" i="70"/>
  <c r="AO1052" i="70" s="1"/>
  <c r="AN1017" i="70"/>
  <c r="AO1017" i="70" s="1"/>
  <c r="AW880" i="170"/>
  <c r="AF1069" i="70"/>
  <c r="AG1069" i="70" s="1"/>
  <c r="AN1048" i="70"/>
  <c r="AO1048" i="70" s="1"/>
  <c r="AN812" i="70"/>
  <c r="AO812" i="70" s="1"/>
  <c r="V746" i="70"/>
  <c r="BH730" i="170" s="1"/>
  <c r="AL416" i="70"/>
  <c r="AM416" i="70" s="1"/>
  <c r="AN783" i="70"/>
  <c r="AN496" i="70"/>
  <c r="AO496" i="70" s="1"/>
  <c r="AH891" i="70"/>
  <c r="AI891" i="70" s="1"/>
  <c r="M10" i="23"/>
  <c r="S10" i="23" s="1"/>
  <c r="AN590" i="70"/>
  <c r="F27" i="30"/>
  <c r="AN748" i="70"/>
  <c r="AO748" i="70" s="1"/>
  <c r="AR654" i="70"/>
  <c r="AS654" i="70" s="1"/>
  <c r="AH1028" i="70"/>
  <c r="AI1028" i="70" s="1"/>
  <c r="AU907" i="170"/>
  <c r="AN559" i="70"/>
  <c r="AO559" i="70" s="1"/>
  <c r="AN890" i="70"/>
  <c r="AO890" i="70" s="1"/>
  <c r="AP759" i="70"/>
  <c r="AQ759" i="70" s="1"/>
  <c r="AT443" i="70"/>
  <c r="AN822" i="70"/>
  <c r="AO822" i="70" s="1"/>
  <c r="AO125" i="70"/>
  <c r="AP846" i="70"/>
  <c r="AQ846" i="70" s="1"/>
  <c r="L921" i="70"/>
  <c r="AX903" i="170" s="1"/>
  <c r="W1057" i="70"/>
  <c r="BI1038" i="170" s="1"/>
  <c r="AN116" i="70"/>
  <c r="AO116" i="70" s="1"/>
  <c r="W281" i="70"/>
  <c r="BI271" i="170" s="1"/>
  <c r="AO280" i="70"/>
  <c r="V455" i="70"/>
  <c r="BH442" i="170" s="1"/>
  <c r="AN454" i="70"/>
  <c r="AO454" i="70" s="1"/>
  <c r="V903" i="70"/>
  <c r="BH885" i="170" s="1"/>
  <c r="AN902" i="70"/>
  <c r="AO902" i="70" s="1"/>
  <c r="W495" i="70"/>
  <c r="BI481" i="170" s="1"/>
  <c r="AN494" i="70"/>
  <c r="AO494" i="70" s="1"/>
  <c r="Q1077" i="70"/>
  <c r="Q855" i="70"/>
  <c r="Q218" i="70"/>
  <c r="I212" i="58"/>
  <c r="M115" i="58"/>
  <c r="W510" i="70"/>
  <c r="BI495" i="170" s="1"/>
  <c r="AN509" i="70"/>
  <c r="AO509" i="70" s="1"/>
  <c r="AN74" i="70"/>
  <c r="AO74" i="70"/>
  <c r="W275" i="70"/>
  <c r="BI265" i="170" s="1"/>
  <c r="F31" i="23"/>
  <c r="F108" i="58" s="1"/>
  <c r="AG954" i="70"/>
  <c r="AL854" i="70"/>
  <c r="AM854" i="70" s="1"/>
  <c r="Q655" i="70"/>
  <c r="V701" i="70"/>
  <c r="BH685" i="170" s="1"/>
  <c r="AN700" i="70"/>
  <c r="AO700" i="70" s="1"/>
  <c r="AN65" i="70"/>
  <c r="AO65" i="70" s="1"/>
  <c r="V65" i="70"/>
  <c r="BH58" i="170" s="1"/>
  <c r="AV645" i="170"/>
  <c r="AO114" i="70"/>
  <c r="AH437" i="70"/>
  <c r="AI437" i="70" s="1"/>
  <c r="AN153" i="70"/>
  <c r="AO153" i="70" s="1"/>
  <c r="AH905" i="70"/>
  <c r="AI905" i="70" s="1"/>
  <c r="V754" i="70"/>
  <c r="BH738" i="170" s="1"/>
  <c r="AN753" i="70"/>
  <c r="AO753" i="70" s="1"/>
  <c r="D117" i="58"/>
  <c r="D110" i="23"/>
  <c r="O1070" i="70"/>
  <c r="BA1051" i="170" s="1"/>
  <c r="AH671" i="70"/>
  <c r="AI671" i="70" s="1"/>
  <c r="AP493" i="70"/>
  <c r="AQ493" i="70" s="1"/>
  <c r="AL546" i="70"/>
  <c r="AM546" i="70" s="1"/>
  <c r="AL618" i="70"/>
  <c r="AM618" i="70" s="1"/>
  <c r="AR122" i="70"/>
  <c r="AS122" i="70" s="1"/>
  <c r="M1222" i="70"/>
  <c r="AJ935" i="70"/>
  <c r="AK935" i="70" s="1"/>
  <c r="AN607" i="70"/>
  <c r="AO607" i="70" s="1"/>
  <c r="AN93" i="70"/>
  <c r="AN749" i="70"/>
  <c r="AO749" i="70" s="1"/>
  <c r="Q128" i="70"/>
  <c r="M661" i="70"/>
  <c r="AY645" i="170" s="1"/>
  <c r="AH631" i="70"/>
  <c r="AI631" i="70" s="1"/>
  <c r="Q494" i="70"/>
  <c r="W181" i="70"/>
  <c r="BI171" i="170" s="1"/>
  <c r="AL140" i="70"/>
  <c r="AM140" i="70" s="1"/>
  <c r="W266" i="70"/>
  <c r="BI256" i="170" s="1"/>
  <c r="P916" i="70"/>
  <c r="Q894" i="70"/>
  <c r="AR793" i="70"/>
  <c r="AS793" i="70" s="1"/>
  <c r="AN617" i="70"/>
  <c r="AO617" i="70" s="1"/>
  <c r="AP322" i="70"/>
  <c r="AQ322" i="70" s="1"/>
  <c r="AJ477" i="70"/>
  <c r="AK477" i="70" s="1"/>
  <c r="AP671" i="70"/>
  <c r="AQ671" i="70" s="1"/>
  <c r="P892" i="70"/>
  <c r="AN834" i="70"/>
  <c r="AN529" i="70"/>
  <c r="AO529" i="70" s="1"/>
  <c r="AR229" i="70"/>
  <c r="AS229" i="70" s="1"/>
  <c r="AR164" i="70"/>
  <c r="AS164" i="70" s="1"/>
  <c r="AL127" i="70"/>
  <c r="AM127" i="70" s="1"/>
  <c r="AO99" i="70"/>
  <c r="W100" i="70"/>
  <c r="W1047" i="70"/>
  <c r="BI1028" i="170" s="1"/>
  <c r="AN1046" i="70"/>
  <c r="AO1046" i="70" s="1"/>
  <c r="P904" i="70"/>
  <c r="W122" i="70"/>
  <c r="BI112" i="170" s="1"/>
  <c r="AN121" i="70"/>
  <c r="V384" i="70"/>
  <c r="BH373" i="170" s="1"/>
  <c r="AN383" i="70"/>
  <c r="L153" i="58"/>
  <c r="N153" i="58" s="1"/>
  <c r="T153" i="58" s="1"/>
  <c r="N59" i="23"/>
  <c r="T59" i="23" s="1"/>
  <c r="AB1172" i="70" s="1"/>
  <c r="AG1117" i="70"/>
  <c r="AU1064" i="170"/>
  <c r="S1070" i="70"/>
  <c r="BE1051" i="170" s="1"/>
  <c r="AN863" i="70"/>
  <c r="AO863" i="70" s="1"/>
  <c r="AN524" i="70"/>
  <c r="AO524" i="70" s="1"/>
  <c r="AG132" i="70"/>
  <c r="AU104" i="170"/>
  <c r="Q651" i="70"/>
  <c r="AL650" i="70"/>
  <c r="AM650" i="70" s="1"/>
  <c r="AL229" i="70"/>
  <c r="AM229" i="70" s="1"/>
  <c r="AO281" i="70"/>
  <c r="W282" i="70"/>
  <c r="BI272" i="170" s="1"/>
  <c r="V485" i="70"/>
  <c r="BH472" i="170" s="1"/>
  <c r="AN484" i="70"/>
  <c r="AO484" i="70" s="1"/>
  <c r="W168" i="70"/>
  <c r="BI158" i="170" s="1"/>
  <c r="O535" i="70"/>
  <c r="Q529" i="70"/>
  <c r="J1222" i="70"/>
  <c r="AT310" i="70"/>
  <c r="AU310" i="70" s="1"/>
  <c r="AP546" i="70"/>
  <c r="AQ546" i="70" s="1"/>
  <c r="AR618" i="70"/>
  <c r="AS618" i="70" s="1"/>
  <c r="AW835" i="170"/>
  <c r="AG292" i="70"/>
  <c r="AN949" i="70"/>
  <c r="AO949" i="70" s="1"/>
  <c r="Q879" i="70"/>
  <c r="AR650" i="70"/>
  <c r="AS650" i="70" s="1"/>
  <c r="AN728" i="70"/>
  <c r="AO728" i="70" s="1"/>
  <c r="W476" i="70"/>
  <c r="BI463" i="170" s="1"/>
  <c r="AL322" i="70"/>
  <c r="AM322" i="70" s="1"/>
  <c r="W40" i="70"/>
  <c r="BI33" i="170" s="1"/>
  <c r="Q123" i="70"/>
  <c r="W447" i="70"/>
  <c r="AO446" i="70"/>
  <c r="Q847" i="70"/>
  <c r="BC831" i="170" s="1"/>
  <c r="AN161" i="70"/>
  <c r="AO161" i="70" s="1"/>
  <c r="AN183" i="70"/>
  <c r="AO183" i="70" s="1"/>
  <c r="AR941" i="70"/>
  <c r="AS941" i="70" s="1"/>
  <c r="AD1078" i="70"/>
  <c r="AE1078" i="70" s="1"/>
  <c r="AN945" i="70"/>
  <c r="AO945" i="70" s="1"/>
  <c r="AF920" i="70"/>
  <c r="AG920" i="70" s="1"/>
  <c r="AN998" i="70"/>
  <c r="AO998" i="70" s="1"/>
  <c r="AN722" i="70"/>
  <c r="AO722" i="70" s="1"/>
  <c r="AN788" i="70"/>
  <c r="AO788" i="70" s="1"/>
  <c r="V376" i="70"/>
  <c r="BH365" i="170" s="1"/>
  <c r="AR912" i="70"/>
  <c r="AS912" i="70" s="1"/>
  <c r="W384" i="70"/>
  <c r="BI373" i="170" s="1"/>
  <c r="AF322" i="70"/>
  <c r="AG322" i="70" s="1"/>
  <c r="AN88" i="70"/>
  <c r="AO88" i="70" s="1"/>
  <c r="AP170" i="70"/>
  <c r="AQ170" i="70" s="1"/>
  <c r="W162" i="70"/>
  <c r="BI152" i="170" s="1"/>
  <c r="W325" i="70"/>
  <c r="BI315" i="170" s="1"/>
  <c r="AN917" i="70"/>
  <c r="AO917" i="70" s="1"/>
  <c r="AF172" i="70"/>
  <c r="AG172" i="70" s="1"/>
  <c r="AP41" i="70"/>
  <c r="AQ41" i="70" s="1"/>
  <c r="AT639" i="70"/>
  <c r="Q288" i="70"/>
  <c r="AN576" i="70"/>
  <c r="AO576" i="70" s="1"/>
  <c r="AF860" i="70"/>
  <c r="AG860" i="70" s="1"/>
  <c r="AL667" i="70"/>
  <c r="AM667" i="70" s="1"/>
  <c r="AT585" i="70"/>
  <c r="AP718" i="70"/>
  <c r="AQ718" i="70" s="1"/>
  <c r="P619" i="70"/>
  <c r="AN385" i="70"/>
  <c r="AO385" i="70" s="1"/>
  <c r="AR416" i="70"/>
  <c r="AS416" i="70" s="1"/>
  <c r="W414" i="70"/>
  <c r="BI403" i="170" s="1"/>
  <c r="AP182" i="70"/>
  <c r="AQ182" i="70" s="1"/>
  <c r="AF174" i="70"/>
  <c r="AG174" i="70" s="1"/>
  <c r="AN804" i="70"/>
  <c r="AO804" i="70" s="1"/>
  <c r="AP277" i="70"/>
  <c r="AQ277" i="70" s="1"/>
  <c r="AR174" i="70"/>
  <c r="AS174" i="70" s="1"/>
  <c r="T1070" i="70"/>
  <c r="BF1051" i="170" s="1"/>
  <c r="W75" i="70"/>
  <c r="BI67" i="170" s="1"/>
  <c r="AW108" i="170"/>
  <c r="AD1088" i="70"/>
  <c r="AE1088" i="70" s="1"/>
  <c r="AR671" i="70"/>
  <c r="AS671" i="70" s="1"/>
  <c r="AT586" i="70"/>
  <c r="AJ813" i="70"/>
  <c r="AK813" i="70" s="1"/>
  <c r="AH578" i="70"/>
  <c r="AI578" i="70" s="1"/>
  <c r="AF106" i="70"/>
  <c r="AG106" i="70" s="1"/>
  <c r="W1063" i="70"/>
  <c r="BI1044" i="170" s="1"/>
  <c r="AT634" i="70"/>
  <c r="S23" i="23"/>
  <c r="AP941" i="70"/>
  <c r="AQ941" i="70" s="1"/>
  <c r="AR667" i="70"/>
  <c r="AS667" i="70" s="1"/>
  <c r="AV792" i="170"/>
  <c r="AL941" i="70"/>
  <c r="AM941" i="70" s="1"/>
  <c r="Q619" i="70"/>
  <c r="AL217" i="70"/>
  <c r="AM217" i="70" s="1"/>
  <c r="AN457" i="70"/>
  <c r="AO457" i="70" s="1"/>
  <c r="W458" i="70"/>
  <c r="BI445" i="170" s="1"/>
  <c r="W79" i="70"/>
  <c r="AN78" i="70"/>
  <c r="AO78" i="70" s="1"/>
  <c r="V182" i="70"/>
  <c r="BH172" i="170" s="1"/>
  <c r="AN181" i="70"/>
  <c r="AO181" i="70" s="1"/>
  <c r="AN913" i="70"/>
  <c r="AO913" i="70" s="1"/>
  <c r="T874" i="70"/>
  <c r="AP287" i="70"/>
  <c r="AQ287" i="70" s="1"/>
  <c r="AH217" i="70"/>
  <c r="AI217" i="70" s="1"/>
  <c r="AL759" i="70"/>
  <c r="AM759" i="70" s="1"/>
  <c r="AP21" i="70"/>
  <c r="AQ21" i="70" s="1"/>
  <c r="AN1062" i="70"/>
  <c r="AO1062" i="70" s="1"/>
  <c r="AD645" i="70"/>
  <c r="AE645" i="70" s="1"/>
  <c r="C39" i="30"/>
  <c r="AN655" i="70"/>
  <c r="AO655" i="70" s="1"/>
  <c r="W120" i="70"/>
  <c r="BI110" i="170" s="1"/>
  <c r="T520" i="70"/>
  <c r="BF504" i="170" s="1"/>
  <c r="AJ365" i="70"/>
  <c r="AK365" i="70" s="1"/>
  <c r="G19" i="30"/>
  <c r="R19" i="30" s="1"/>
  <c r="AL880" i="70"/>
  <c r="AM880" i="70" s="1"/>
  <c r="P881" i="70"/>
  <c r="AH90" i="70"/>
  <c r="AI90" i="70" s="1"/>
  <c r="AL287" i="70"/>
  <c r="AM287" i="70" s="1"/>
  <c r="P459" i="70"/>
  <c r="AN916" i="70"/>
  <c r="AO916" i="70" s="1"/>
  <c r="Q849" i="70"/>
  <c r="W656" i="70"/>
  <c r="BI640" i="170" s="1"/>
  <c r="AL493" i="70"/>
  <c r="AM493" i="70" s="1"/>
  <c r="AT236" i="70"/>
  <c r="AL182" i="70"/>
  <c r="AM182" i="70" s="1"/>
  <c r="AN64" i="70"/>
  <c r="AO64" i="70" s="1"/>
  <c r="V169" i="70"/>
  <c r="BH159" i="170" s="1"/>
  <c r="AN168" i="70"/>
  <c r="AO168" i="70" s="1"/>
  <c r="AN33" i="70"/>
  <c r="AO33" i="70" s="1"/>
  <c r="V33" i="70"/>
  <c r="BH26" i="170" s="1"/>
  <c r="AT442" i="70"/>
  <c r="AU442" i="70" s="1"/>
  <c r="AN73" i="70"/>
  <c r="AO73" i="70" s="1"/>
  <c r="V74" i="70"/>
  <c r="BH66" i="170" s="1"/>
  <c r="AN755" i="70"/>
  <c r="AO755" i="70" s="1"/>
  <c r="M885" i="70"/>
  <c r="AY869" i="170" s="1"/>
  <c r="Q1089" i="70"/>
  <c r="U930" i="70"/>
  <c r="Q866" i="70"/>
  <c r="AH41" i="70"/>
  <c r="AI41" i="70" s="1"/>
  <c r="AP893" i="70"/>
  <c r="AQ893" i="70" s="1"/>
  <c r="AN310" i="70"/>
  <c r="AO310" i="70" s="1"/>
  <c r="AO102" i="70"/>
  <c r="W103" i="70"/>
  <c r="AL805" i="70"/>
  <c r="AM805" i="70" s="1"/>
  <c r="AR287" i="70"/>
  <c r="AS287" i="70" s="1"/>
  <c r="U173" i="70"/>
  <c r="BG163" i="170" s="1"/>
  <c r="AN15" i="70"/>
  <c r="AO15" i="70" s="1"/>
  <c r="AP122" i="70"/>
  <c r="AQ122" i="70" s="1"/>
  <c r="AL905" i="70"/>
  <c r="AM905" i="70" s="1"/>
  <c r="AN223" i="70"/>
  <c r="AO223" i="70" s="1"/>
  <c r="N1192" i="70"/>
  <c r="AN89" i="70"/>
  <c r="AO89" i="70" s="1"/>
  <c r="W1092" i="70"/>
  <c r="BI1073" i="170" s="1"/>
  <c r="AN1009" i="70"/>
  <c r="AO1009" i="70" s="1"/>
  <c r="AJ865" i="70"/>
  <c r="AK865" i="70" s="1"/>
  <c r="AP891" i="70"/>
  <c r="AQ891" i="70" s="1"/>
  <c r="AL164" i="70"/>
  <c r="AM164" i="70" s="1"/>
  <c r="AN280" i="70"/>
  <c r="AH832" i="70"/>
  <c r="AI832" i="70" s="1"/>
  <c r="S674" i="70"/>
  <c r="BE658" i="170" s="1"/>
  <c r="P123" i="70"/>
  <c r="BB113" i="170" s="1"/>
  <c r="AL14" i="70"/>
  <c r="AM14" i="70" s="1"/>
  <c r="AN263" i="70"/>
  <c r="AO263" i="70" s="1"/>
  <c r="AV429" i="170"/>
  <c r="U43" i="70"/>
  <c r="BG36" i="170" s="1"/>
  <c r="Q1073" i="70"/>
  <c r="P936" i="70"/>
  <c r="AR718" i="70"/>
  <c r="AS718" i="70" s="1"/>
  <c r="AP832" i="70"/>
  <c r="AQ832" i="70" s="1"/>
  <c r="O851" i="70"/>
  <c r="BA835" i="170" s="1"/>
  <c r="W709" i="70"/>
  <c r="BI693" i="170" s="1"/>
  <c r="AN464" i="70"/>
  <c r="AO464" i="70" s="1"/>
  <c r="AT580" i="70"/>
  <c r="Q417" i="70"/>
  <c r="AL330" i="70"/>
  <c r="AM330" i="70" s="1"/>
  <c r="AT888" i="70"/>
  <c r="AU888" i="70" s="1"/>
  <c r="AH893" i="70"/>
  <c r="AI893" i="70" s="1"/>
  <c r="P323" i="70"/>
  <c r="AN163" i="70"/>
  <c r="AO163" i="70" s="1"/>
  <c r="Q105" i="70"/>
  <c r="AT588" i="70"/>
  <c r="AR493" i="70"/>
  <c r="AS493" i="70" s="1"/>
  <c r="AQ905" i="70"/>
  <c r="AP905" i="70"/>
  <c r="V498" i="70"/>
  <c r="BH484" i="170" s="1"/>
  <c r="AN497" i="70"/>
  <c r="AO497" i="70" s="1"/>
  <c r="Q468" i="70"/>
  <c r="W419" i="70"/>
  <c r="BI408" i="170" s="1"/>
  <c r="AP31" i="70"/>
  <c r="AQ31" i="70" s="1"/>
  <c r="AT1071" i="170"/>
  <c r="V158" i="70"/>
  <c r="BH148" i="170" s="1"/>
  <c r="AN157" i="70"/>
  <c r="AO157" i="70" s="1"/>
  <c r="W94" i="70"/>
  <c r="AO93" i="70"/>
  <c r="AN317" i="70"/>
  <c r="AO317" i="70" s="1"/>
  <c r="V437" i="70"/>
  <c r="BH426" i="170" s="1"/>
  <c r="AN436" i="70"/>
  <c r="AO436" i="70" s="1"/>
  <c r="AH277" i="70"/>
  <c r="AI277" i="70" s="1"/>
  <c r="P794" i="70"/>
  <c r="P1068" i="70"/>
  <c r="E60" i="56"/>
  <c r="W1014" i="70"/>
  <c r="BI995" i="170" s="1"/>
  <c r="AN800" i="70"/>
  <c r="AO800" i="70" s="1"/>
  <c r="W846" i="70"/>
  <c r="BI830" i="170" s="1"/>
  <c r="AR558" i="70"/>
  <c r="AS558" i="70" s="1"/>
  <c r="AN418" i="70"/>
  <c r="AO418" i="70" s="1"/>
  <c r="W530" i="70"/>
  <c r="BI514" i="170" s="1"/>
  <c r="AN488" i="70"/>
  <c r="AO488" i="70" s="1"/>
  <c r="AL41" i="70"/>
  <c r="AM41" i="70" s="1"/>
  <c r="AV577" i="170"/>
  <c r="W437" i="70"/>
  <c r="BI426" i="170" s="1"/>
  <c r="AH458" i="70"/>
  <c r="AI458" i="70" s="1"/>
  <c r="V127" i="70"/>
  <c r="BH117" i="170" s="1"/>
  <c r="AN126" i="70"/>
  <c r="AO126" i="70" s="1"/>
  <c r="AN577" i="70"/>
  <c r="AO577" i="70" s="1"/>
  <c r="F35" i="23"/>
  <c r="F128" i="58" s="1"/>
  <c r="AT635" i="70"/>
  <c r="AT587" i="70"/>
  <c r="AP799" i="70"/>
  <c r="AQ799" i="70" s="1"/>
  <c r="V224" i="70"/>
  <c r="BH214" i="170" s="1"/>
  <c r="S268" i="70"/>
  <c r="F8" i="23"/>
  <c r="F113" i="58" s="1"/>
  <c r="AR1028" i="70"/>
  <c r="AS1028" i="70" s="1"/>
  <c r="S1192" i="70"/>
  <c r="U851" i="70"/>
  <c r="BG835" i="170" s="1"/>
  <c r="AR846" i="70"/>
  <c r="AS846" i="70" s="1"/>
  <c r="AJ799" i="70"/>
  <c r="AK799" i="70" s="1"/>
  <c r="AN789" i="70"/>
  <c r="AO789" i="70" s="1"/>
  <c r="AP90" i="70"/>
  <c r="AQ90" i="70" s="1"/>
  <c r="AN17" i="70"/>
  <c r="AO17" i="70" s="1"/>
  <c r="AW504" i="170"/>
  <c r="AJ122" i="70"/>
  <c r="AK122" i="70" s="1"/>
  <c r="AL718" i="70"/>
  <c r="AM718" i="70" s="1"/>
  <c r="AR467" i="70"/>
  <c r="AS467" i="70" s="1"/>
  <c r="P278" i="70"/>
  <c r="W66" i="70"/>
  <c r="BI59" i="170" s="1"/>
  <c r="AN66" i="70"/>
  <c r="AO66" i="70" s="1"/>
  <c r="AN721" i="70"/>
  <c r="AO721" i="70" s="1"/>
  <c r="V722" i="70"/>
  <c r="BH706" i="170" s="1"/>
  <c r="AU638" i="70"/>
  <c r="AT638" i="70"/>
  <c r="R896" i="70"/>
  <c r="BD880" i="170" s="1"/>
  <c r="AR915" i="70"/>
  <c r="AS915" i="70" s="1"/>
  <c r="T921" i="70"/>
  <c r="BF903" i="170" s="1"/>
  <c r="AR41" i="70"/>
  <c r="AS41" i="70" s="1"/>
  <c r="P632" i="70"/>
  <c r="AR1067" i="70"/>
  <c r="AS1067" i="70" s="1"/>
  <c r="AN573" i="70"/>
  <c r="AO573" i="70" s="1"/>
  <c r="AN630" i="70"/>
  <c r="AO630" i="70" s="1"/>
  <c r="N808" i="70"/>
  <c r="AZ792" i="170" s="1"/>
  <c r="AN953" i="70"/>
  <c r="AO953" i="70" s="1"/>
  <c r="V914" i="70"/>
  <c r="BH896" i="170" s="1"/>
  <c r="AJ458" i="70"/>
  <c r="AK458" i="70" s="1"/>
  <c r="L480" i="70"/>
  <c r="AX467" i="170" s="1"/>
  <c r="V281" i="70"/>
  <c r="BH271" i="170" s="1"/>
  <c r="AJ467" i="70"/>
  <c r="AK467" i="70" s="1"/>
  <c r="AN30" i="70"/>
  <c r="AO30" i="70" s="1"/>
  <c r="AN391" i="70"/>
  <c r="AO391" i="70" s="1"/>
  <c r="AP174" i="70"/>
  <c r="AQ174" i="70" s="1"/>
  <c r="P165" i="70"/>
  <c r="AN461" i="70"/>
  <c r="AO461" i="70" s="1"/>
  <c r="W269" i="70"/>
  <c r="BI259" i="170" s="1"/>
  <c r="AN268" i="70"/>
  <c r="AO268" i="70" s="1"/>
  <c r="W124" i="70"/>
  <c r="BI114" i="170" s="1"/>
  <c r="AO123" i="70"/>
  <c r="AN99" i="70"/>
  <c r="AL558" i="70"/>
  <c r="AM558" i="70" s="1"/>
  <c r="AP416" i="70"/>
  <c r="AQ416" i="70" s="1"/>
  <c r="P366" i="70"/>
  <c r="BB356" i="170" s="1"/>
  <c r="AN194" i="70"/>
  <c r="AO194" i="70" s="1"/>
  <c r="W280" i="70"/>
  <c r="BI270" i="170" s="1"/>
  <c r="AO279" i="70"/>
  <c r="AF43" i="70"/>
  <c r="AG43" i="70" s="1"/>
  <c r="W329" i="70"/>
  <c r="BI319" i="170" s="1"/>
  <c r="AR330" i="70"/>
  <c r="AS330" i="70" s="1"/>
  <c r="AH174" i="70"/>
  <c r="AI174" i="70" s="1"/>
  <c r="AF129" i="70"/>
  <c r="AG129" i="70" s="1"/>
  <c r="V1001" i="70"/>
  <c r="BH982" i="170" s="1"/>
  <c r="AN1000" i="70"/>
  <c r="AO1000" i="70" s="1"/>
  <c r="AT581" i="70"/>
  <c r="AV630" i="170"/>
  <c r="W608" i="70"/>
  <c r="BI592" i="170" s="1"/>
  <c r="AL365" i="70"/>
  <c r="AM365" i="70" s="1"/>
  <c r="I19" i="30"/>
  <c r="AP458" i="70"/>
  <c r="AQ458" i="70" s="1"/>
  <c r="R480" i="70"/>
  <c r="BD467" i="170" s="1"/>
  <c r="W1037" i="70"/>
  <c r="BI1018" i="170" s="1"/>
  <c r="AN1004" i="70"/>
  <c r="AO1004" i="70" s="1"/>
  <c r="V1005" i="70"/>
  <c r="BH986" i="170" s="1"/>
  <c r="V1113" i="70"/>
  <c r="AN1112" i="70"/>
  <c r="AO1112" i="70" s="1"/>
  <c r="Q942" i="70"/>
  <c r="BC924" i="170" s="1"/>
  <c r="AL918" i="70"/>
  <c r="AM918" i="70" s="1"/>
  <c r="N921" i="70"/>
  <c r="AZ903" i="170" s="1"/>
  <c r="W1033" i="70"/>
  <c r="BI1014" i="170" s="1"/>
  <c r="AN1032" i="70"/>
  <c r="AO1032" i="70" s="1"/>
  <c r="AW903" i="170"/>
  <c r="AN900" i="70"/>
  <c r="AO900" i="70" s="1"/>
  <c r="V901" i="70"/>
  <c r="BH883" i="170" s="1"/>
  <c r="W1035" i="70"/>
  <c r="BI1016" i="170" s="1"/>
  <c r="W905" i="70"/>
  <c r="BI887" i="170" s="1"/>
  <c r="AN904" i="70"/>
  <c r="AO904" i="70" s="1"/>
  <c r="AD807" i="70"/>
  <c r="AE807" i="70" s="1"/>
  <c r="C34" i="30"/>
  <c r="AN794" i="70"/>
  <c r="AO794" i="70" s="1"/>
  <c r="V795" i="70"/>
  <c r="BH779" i="170" s="1"/>
  <c r="T674" i="70"/>
  <c r="BF658" i="170" s="1"/>
  <c r="AR665" i="70"/>
  <c r="AS665" i="70" s="1"/>
  <c r="AL815" i="70"/>
  <c r="AM815" i="70" s="1"/>
  <c r="O818" i="70"/>
  <c r="BA802" i="170" s="1"/>
  <c r="P812" i="70"/>
  <c r="BB796" i="170" s="1"/>
  <c r="AJ811" i="70"/>
  <c r="AK811" i="70" s="1"/>
  <c r="V702" i="70"/>
  <c r="BH686" i="170" s="1"/>
  <c r="AN701" i="70"/>
  <c r="AO701" i="70" s="1"/>
  <c r="V802" i="70"/>
  <c r="BH786" i="170" s="1"/>
  <c r="AN801" i="70"/>
  <c r="AO801" i="70" s="1"/>
  <c r="W703" i="70"/>
  <c r="BI687" i="170" s="1"/>
  <c r="AN702" i="70"/>
  <c r="AO702" i="70" s="1"/>
  <c r="AD660" i="70"/>
  <c r="AE660" i="70" s="1"/>
  <c r="C40" i="30"/>
  <c r="AN735" i="70"/>
  <c r="V736" i="70"/>
  <c r="BH720" i="170" s="1"/>
  <c r="AN707" i="70"/>
  <c r="AO707" i="70" s="1"/>
  <c r="V708" i="70"/>
  <c r="BH692" i="170" s="1"/>
  <c r="W730" i="70"/>
  <c r="BI714" i="170" s="1"/>
  <c r="V516" i="70"/>
  <c r="BH500" i="170" s="1"/>
  <c r="AN515" i="70"/>
  <c r="AO515" i="70" s="1"/>
  <c r="AN363" i="70"/>
  <c r="AO363" i="70" s="1"/>
  <c r="V364" i="70"/>
  <c r="BH354" i="170" s="1"/>
  <c r="AD519" i="70"/>
  <c r="AE519" i="70" s="1"/>
  <c r="C12" i="30"/>
  <c r="AH517" i="70"/>
  <c r="AI517" i="70" s="1"/>
  <c r="AV504" i="170"/>
  <c r="V492" i="70"/>
  <c r="BH478" i="170" s="1"/>
  <c r="AN491" i="70"/>
  <c r="AO491" i="70" s="1"/>
  <c r="W517" i="70"/>
  <c r="BI501" i="170" s="1"/>
  <c r="AN499" i="70"/>
  <c r="AO499" i="70" s="1"/>
  <c r="V500" i="70"/>
  <c r="BH486" i="170" s="1"/>
  <c r="W397" i="70"/>
  <c r="BI386" i="170" s="1"/>
  <c r="W258" i="70"/>
  <c r="BI248" i="170" s="1"/>
  <c r="AN257" i="70"/>
  <c r="AO257" i="70" s="1"/>
  <c r="W738" i="70"/>
  <c r="BI722" i="170" s="1"/>
  <c r="AN737" i="70"/>
  <c r="AO737" i="70" s="1"/>
  <c r="P417" i="70"/>
  <c r="BB406" i="170" s="1"/>
  <c r="AJ416" i="70"/>
  <c r="AK416" i="70" s="1"/>
  <c r="W726" i="70"/>
  <c r="BI710" i="170" s="1"/>
  <c r="AF673" i="70"/>
  <c r="AG673" i="70" s="1"/>
  <c r="W469" i="70"/>
  <c r="BI456" i="170" s="1"/>
  <c r="AN468" i="70"/>
  <c r="AO468" i="70" s="1"/>
  <c r="P218" i="70"/>
  <c r="BB208" i="170" s="1"/>
  <c r="AJ217" i="70"/>
  <c r="AK217" i="70" s="1"/>
  <c r="AP437" i="70"/>
  <c r="AQ437" i="70" s="1"/>
  <c r="AR477" i="70"/>
  <c r="AS477" i="70" s="1"/>
  <c r="T480" i="70"/>
  <c r="BF467" i="170" s="1"/>
  <c r="V181" i="70"/>
  <c r="BH171" i="170" s="1"/>
  <c r="AN180" i="70"/>
  <c r="AO180" i="70" s="1"/>
  <c r="W271" i="70"/>
  <c r="BI261" i="170" s="1"/>
  <c r="AH127" i="70"/>
  <c r="AI127" i="70" s="1"/>
  <c r="U480" i="70"/>
  <c r="BG467" i="170" s="1"/>
  <c r="AN516" i="70"/>
  <c r="AO516" i="70" s="1"/>
  <c r="V517" i="70"/>
  <c r="BH501" i="170" s="1"/>
  <c r="V706" i="70"/>
  <c r="BH690" i="170" s="1"/>
  <c r="AN705" i="70"/>
  <c r="AO705" i="70" s="1"/>
  <c r="AJ164" i="70"/>
  <c r="AK164" i="70" s="1"/>
  <c r="Q165" i="70"/>
  <c r="BC155" i="170" s="1"/>
  <c r="AN11" i="70"/>
  <c r="AO11" i="70" s="1"/>
  <c r="W157" i="70"/>
  <c r="BI147" i="170" s="1"/>
  <c r="AN154" i="70"/>
  <c r="AO154" i="70" s="1"/>
  <c r="P175" i="70"/>
  <c r="BB165" i="170" s="1"/>
  <c r="V155" i="70"/>
  <c r="BH145" i="170" s="1"/>
  <c r="V1109" i="70"/>
  <c r="BH1089" i="170" s="1"/>
  <c r="AN1108" i="70"/>
  <c r="AO1108" i="70" s="1"/>
  <c r="AN1039" i="70"/>
  <c r="AO1039" i="70" s="1"/>
  <c r="V1040" i="70"/>
  <c r="BH1021" i="170" s="1"/>
  <c r="W1012" i="70"/>
  <c r="BI993" i="170" s="1"/>
  <c r="W1058" i="70"/>
  <c r="BI1039" i="170" s="1"/>
  <c r="W1004" i="70"/>
  <c r="BI985" i="170" s="1"/>
  <c r="AN1003" i="70"/>
  <c r="AO1003" i="70" s="1"/>
  <c r="V998" i="70"/>
  <c r="BH979" i="170" s="1"/>
  <c r="AN997" i="70"/>
  <c r="AO997" i="70" s="1"/>
  <c r="W1034" i="70"/>
  <c r="BI1015" i="170" s="1"/>
  <c r="V1062" i="70"/>
  <c r="BH1043" i="170" s="1"/>
  <c r="AN1061" i="70"/>
  <c r="AO1061" i="70" s="1"/>
  <c r="AD907" i="70"/>
  <c r="AE907" i="70" s="1"/>
  <c r="D26" i="30"/>
  <c r="V848" i="70"/>
  <c r="BH832" i="170" s="1"/>
  <c r="AN847" i="70"/>
  <c r="AO847" i="70" s="1"/>
  <c r="N908" i="70"/>
  <c r="AZ890" i="170" s="1"/>
  <c r="AL901" i="70"/>
  <c r="AM901" i="70" s="1"/>
  <c r="AH848" i="70"/>
  <c r="AI848" i="70" s="1"/>
  <c r="S921" i="70"/>
  <c r="BE903" i="170" s="1"/>
  <c r="AW890" i="170"/>
  <c r="AH903" i="70"/>
  <c r="AI903" i="70" s="1"/>
  <c r="V838" i="70"/>
  <c r="BH822" i="170" s="1"/>
  <c r="AN837" i="70"/>
  <c r="AR805" i="70"/>
  <c r="AS805" i="70" s="1"/>
  <c r="T808" i="70"/>
  <c r="BF792" i="170" s="1"/>
  <c r="L674" i="70"/>
  <c r="AX658" i="170" s="1"/>
  <c r="AJ665" i="70"/>
  <c r="AK665" i="70" s="1"/>
  <c r="P666" i="70"/>
  <c r="BB650" i="170" s="1"/>
  <c r="S908" i="70"/>
  <c r="BE890" i="170" s="1"/>
  <c r="AQ903" i="70"/>
  <c r="AP903" i="70"/>
  <c r="V714" i="70"/>
  <c r="BH698" i="170" s="1"/>
  <c r="AN713" i="70"/>
  <c r="AO713" i="70" s="1"/>
  <c r="O661" i="70"/>
  <c r="BA645" i="170" s="1"/>
  <c r="Q659" i="70"/>
  <c r="BC643" i="170" s="1"/>
  <c r="AL658" i="70"/>
  <c r="AM658" i="70" s="1"/>
  <c r="V796" i="70"/>
  <c r="BH780" i="170" s="1"/>
  <c r="AN795" i="70"/>
  <c r="AO795" i="70" s="1"/>
  <c r="V496" i="70"/>
  <c r="BH482" i="170" s="1"/>
  <c r="AN495" i="70"/>
  <c r="AO495" i="70" s="1"/>
  <c r="W749" i="70"/>
  <c r="BI733" i="170" s="1"/>
  <c r="AJ759" i="70"/>
  <c r="AK759" i="70" s="1"/>
  <c r="U593" i="70"/>
  <c r="BG577" i="170" s="1"/>
  <c r="AH558" i="70"/>
  <c r="AI558" i="70" s="1"/>
  <c r="V511" i="70"/>
  <c r="BH496" i="170" s="1"/>
  <c r="AN510" i="70"/>
  <c r="AO510" i="70" s="1"/>
  <c r="W393" i="70"/>
  <c r="BI382" i="170" s="1"/>
  <c r="V380" i="70"/>
  <c r="BH369" i="170" s="1"/>
  <c r="AN379" i="70"/>
  <c r="AO379" i="70" s="1"/>
  <c r="AN532" i="70"/>
  <c r="AO532" i="70" s="1"/>
  <c r="V533" i="70"/>
  <c r="BH517" i="170" s="1"/>
  <c r="W516" i="70"/>
  <c r="BI500" i="170" s="1"/>
  <c r="AF395" i="70"/>
  <c r="AG395" i="70" s="1"/>
  <c r="W226" i="70"/>
  <c r="BI216" i="170" s="1"/>
  <c r="AN225" i="70"/>
  <c r="AO225" i="70" s="1"/>
  <c r="W334" i="70"/>
  <c r="BI324" i="170" s="1"/>
  <c r="V940" i="70"/>
  <c r="BH922" i="170" s="1"/>
  <c r="AN939" i="70"/>
  <c r="AO939" i="70" s="1"/>
  <c r="D28" i="30"/>
  <c r="AD479" i="70"/>
  <c r="AE479" i="70" s="1"/>
  <c r="AN449" i="70"/>
  <c r="AO449" i="70" s="1"/>
  <c r="V450" i="70"/>
  <c r="BH437" i="170" s="1"/>
  <c r="V388" i="70"/>
  <c r="BH377" i="170" s="1"/>
  <c r="AN387" i="70"/>
  <c r="AO387" i="70" s="1"/>
  <c r="W234" i="70"/>
  <c r="BI224" i="170" s="1"/>
  <c r="Q1194" i="70"/>
  <c r="W44" i="70"/>
  <c r="AO44" i="70"/>
  <c r="AH759" i="70"/>
  <c r="AI759" i="70" s="1"/>
  <c r="AR90" i="70"/>
  <c r="AS90" i="70" s="1"/>
  <c r="T1192" i="70"/>
  <c r="BF1168" i="170" s="1"/>
  <c r="AP185" i="70"/>
  <c r="AQ185" i="70" s="1"/>
  <c r="AL174" i="70"/>
  <c r="AM174" i="70" s="1"/>
  <c r="AU1054" i="170"/>
  <c r="Q1083" i="70"/>
  <c r="W1117" i="70"/>
  <c r="BI1097" i="170" s="1"/>
  <c r="W1051" i="70"/>
  <c r="BI1032" i="170" s="1"/>
  <c r="AN1050" i="70"/>
  <c r="AO1050" i="70" s="1"/>
  <c r="AN1056" i="70"/>
  <c r="V1057" i="70"/>
  <c r="BH1038" i="170" s="1"/>
  <c r="L1070" i="70"/>
  <c r="AX1051" i="170" s="1"/>
  <c r="AJ1067" i="70"/>
  <c r="AK1067" i="70" s="1"/>
  <c r="V1105" i="70"/>
  <c r="BH1085" i="170" s="1"/>
  <c r="AN1104" i="70"/>
  <c r="AO1104" i="70" s="1"/>
  <c r="V1052" i="70"/>
  <c r="BH1033" i="170" s="1"/>
  <c r="AN1051" i="70"/>
  <c r="AO1051" i="70" s="1"/>
  <c r="W1101" i="70"/>
  <c r="BI1081" i="170" s="1"/>
  <c r="V1101" i="70"/>
  <c r="BH1081" i="170" s="1"/>
  <c r="AN1100" i="70"/>
  <c r="AO1100" i="70" s="1"/>
  <c r="W994" i="70"/>
  <c r="BI975" i="170" s="1"/>
  <c r="AN993" i="70"/>
  <c r="AO993" i="70" s="1"/>
  <c r="W1021" i="70"/>
  <c r="BI1002" i="170" s="1"/>
  <c r="D25" i="30"/>
  <c r="AJ848" i="70"/>
  <c r="AK848" i="70" s="1"/>
  <c r="P849" i="70"/>
  <c r="BB833" i="170" s="1"/>
  <c r="AH901" i="70"/>
  <c r="AI901" i="70" s="1"/>
  <c r="AN1057" i="70"/>
  <c r="AO1057" i="70" s="1"/>
  <c r="V1000" i="70"/>
  <c r="BH981" i="170" s="1"/>
  <c r="AN999" i="70"/>
  <c r="AO999" i="70" s="1"/>
  <c r="AN803" i="70"/>
  <c r="AO803" i="70" s="1"/>
  <c r="V804" i="70"/>
  <c r="BH788" i="170" s="1"/>
  <c r="AF817" i="70"/>
  <c r="AG817" i="70" s="1"/>
  <c r="AN835" i="70"/>
  <c r="V836" i="70"/>
  <c r="BH820" i="170" s="1"/>
  <c r="U808" i="70"/>
  <c r="BG792" i="170" s="1"/>
  <c r="V742" i="70"/>
  <c r="BH726" i="170" s="1"/>
  <c r="AN741" i="70"/>
  <c r="AO741" i="70" s="1"/>
  <c r="AN1011" i="70"/>
  <c r="AO1011" i="70" s="1"/>
  <c r="S840" i="70"/>
  <c r="BE824" i="170" s="1"/>
  <c r="AP805" i="70"/>
  <c r="AQ805" i="70" s="1"/>
  <c r="R808" i="70"/>
  <c r="BD792" i="170" s="1"/>
  <c r="AL738" i="70"/>
  <c r="AM738" i="70" s="1"/>
  <c r="V846" i="70"/>
  <c r="AN845" i="70"/>
  <c r="AO845" i="70" s="1"/>
  <c r="AL832" i="70"/>
  <c r="AM832" i="70" s="1"/>
  <c r="O840" i="70"/>
  <c r="BA824" i="170" s="1"/>
  <c r="Q812" i="70"/>
  <c r="BC796" i="170" s="1"/>
  <c r="AL811" i="70"/>
  <c r="AM811" i="70" s="1"/>
  <c r="AH799" i="70"/>
  <c r="AI799" i="70" s="1"/>
  <c r="W804" i="70"/>
  <c r="BI788" i="170" s="1"/>
  <c r="D43" i="30"/>
  <c r="V512" i="70"/>
  <c r="BH497" i="170" s="1"/>
  <c r="AN511" i="70"/>
  <c r="AO511" i="70" s="1"/>
  <c r="AJ654" i="70"/>
  <c r="AK654" i="70" s="1"/>
  <c r="P655" i="70"/>
  <c r="BB639" i="170" s="1"/>
  <c r="L661" i="70"/>
  <c r="AX645" i="170" s="1"/>
  <c r="AN663" i="70"/>
  <c r="AO663" i="70" s="1"/>
  <c r="V664" i="70"/>
  <c r="BH648" i="170" s="1"/>
  <c r="V665" i="70"/>
  <c r="BH649" i="170" s="1"/>
  <c r="AN664" i="70"/>
  <c r="AO664" i="70" s="1"/>
  <c r="W487" i="70"/>
  <c r="BI474" i="170" s="1"/>
  <c r="AK1193" i="70"/>
  <c r="H45" i="30"/>
  <c r="L45" i="30" s="1"/>
  <c r="L520" i="70"/>
  <c r="AX504" i="170" s="1"/>
  <c r="P518" i="70"/>
  <c r="BB502" i="170" s="1"/>
  <c r="AJ517" i="70"/>
  <c r="AK517" i="70" s="1"/>
  <c r="W527" i="70"/>
  <c r="BI511" i="170" s="1"/>
  <c r="AN525" i="70"/>
  <c r="AO525" i="70" s="1"/>
  <c r="AN476" i="70"/>
  <c r="AO476" i="70" s="1"/>
  <c r="V477" i="70"/>
  <c r="BH464" i="170" s="1"/>
  <c r="Y366" i="88"/>
  <c r="W539" i="70"/>
  <c r="BI523" i="170" s="1"/>
  <c r="AO138" i="70"/>
  <c r="W139" i="70"/>
  <c r="BI129" i="170" s="1"/>
  <c r="AN138" i="70"/>
  <c r="W667" i="70"/>
  <c r="BI651" i="170" s="1"/>
  <c r="W93" i="70"/>
  <c r="AO92" i="70"/>
  <c r="V19" i="70"/>
  <c r="AN19" i="70"/>
  <c r="AO19" i="70" s="1"/>
  <c r="S1193" i="70"/>
  <c r="AO82" i="70"/>
  <c r="W83" i="70"/>
  <c r="AN725" i="70"/>
  <c r="AO725" i="70" s="1"/>
  <c r="AF519" i="70"/>
  <c r="AG519" i="70" s="1"/>
  <c r="W286" i="70"/>
  <c r="BI276" i="170" s="1"/>
  <c r="AO285" i="70"/>
  <c r="AN285" i="70"/>
  <c r="AL437" i="70"/>
  <c r="AM437" i="70" s="1"/>
  <c r="T173" i="70"/>
  <c r="BF163" i="170" s="1"/>
  <c r="AR158" i="70"/>
  <c r="AS158" i="70" s="1"/>
  <c r="AR104" i="70"/>
  <c r="AS104" i="70" s="1"/>
  <c r="U1193" i="70"/>
  <c r="AU583" i="70"/>
  <c r="AT583" i="70"/>
  <c r="V199" i="70"/>
  <c r="BH189" i="170" s="1"/>
  <c r="AN198" i="70"/>
  <c r="AO198" i="70" s="1"/>
  <c r="AL458" i="70"/>
  <c r="AM458" i="70" s="1"/>
  <c r="N66" i="23"/>
  <c r="T66" i="23" s="1"/>
  <c r="AO1059" i="70"/>
  <c r="W1060" i="70"/>
  <c r="BI1041" i="170" s="1"/>
  <c r="W1105" i="70"/>
  <c r="BI1085" i="170" s="1"/>
  <c r="W1061" i="70"/>
  <c r="BI1042" i="170" s="1"/>
  <c r="AN1060" i="70"/>
  <c r="AO1060" i="70" s="1"/>
  <c r="W1044" i="70"/>
  <c r="BI1025" i="170" s="1"/>
  <c r="AN1043" i="70"/>
  <c r="AO1043" i="70" s="1"/>
  <c r="AN1035" i="70"/>
  <c r="AO1035" i="70" s="1"/>
  <c r="W1023" i="70"/>
  <c r="BI1004" i="170" s="1"/>
  <c r="AV1051" i="170"/>
  <c r="AH1067" i="70"/>
  <c r="AI1067" i="70" s="1"/>
  <c r="V1048" i="70"/>
  <c r="BH1029" i="170" s="1"/>
  <c r="AN1047" i="70"/>
  <c r="AO1047" i="70" s="1"/>
  <c r="V1041" i="70"/>
  <c r="BH1022" i="170" s="1"/>
  <c r="AN1040" i="70"/>
  <c r="AO1040" i="70" s="1"/>
  <c r="AN1054" i="70"/>
  <c r="AO1054" i="70" s="1"/>
  <c r="V1055" i="70"/>
  <c r="BH1036" i="170" s="1"/>
  <c r="V1038" i="70"/>
  <c r="BH1019" i="170" s="1"/>
  <c r="AN1037" i="70"/>
  <c r="AO1037" i="70" s="1"/>
  <c r="W1025" i="70"/>
  <c r="BI1006" i="170" s="1"/>
  <c r="AP918" i="70"/>
  <c r="AQ918" i="70" s="1"/>
  <c r="R921" i="70"/>
  <c r="BD903" i="170" s="1"/>
  <c r="R861" i="70"/>
  <c r="BD845" i="170" s="1"/>
  <c r="AP854" i="70"/>
  <c r="AQ854" i="70" s="1"/>
  <c r="L908" i="70"/>
  <c r="AX890" i="170" s="1"/>
  <c r="AJ905" i="70"/>
  <c r="AK905" i="70" s="1"/>
  <c r="P906" i="70"/>
  <c r="BB888" i="170" s="1"/>
  <c r="AN892" i="70"/>
  <c r="AO892" i="70" s="1"/>
  <c r="V893" i="70"/>
  <c r="BH877" i="170" s="1"/>
  <c r="AH880" i="70"/>
  <c r="AI880" i="70" s="1"/>
  <c r="V854" i="70"/>
  <c r="BH838" i="170" s="1"/>
  <c r="AN853" i="70"/>
  <c r="AO853" i="70" s="1"/>
  <c r="W848" i="70"/>
  <c r="BI832" i="170" s="1"/>
  <c r="W815" i="70"/>
  <c r="BI799" i="170" s="1"/>
  <c r="V938" i="70"/>
  <c r="BH920" i="170" s="1"/>
  <c r="AN937" i="70"/>
  <c r="AO937" i="70" s="1"/>
  <c r="AF907" i="70"/>
  <c r="AG907" i="70" s="1"/>
  <c r="W752" i="70"/>
  <c r="BI736" i="170" s="1"/>
  <c r="W724" i="70"/>
  <c r="BI708" i="170" s="1"/>
  <c r="AP665" i="70"/>
  <c r="AQ665" i="70" s="1"/>
  <c r="R674" i="70"/>
  <c r="BD658" i="170" s="1"/>
  <c r="AN751" i="70"/>
  <c r="AO751" i="70" s="1"/>
  <c r="AN723" i="70"/>
  <c r="AO723" i="70" s="1"/>
  <c r="AN537" i="70"/>
  <c r="AO537" i="70" s="1"/>
  <c r="V538" i="70"/>
  <c r="BH522" i="170" s="1"/>
  <c r="AN754" i="70"/>
  <c r="AO754" i="70" s="1"/>
  <c r="V755" i="70"/>
  <c r="BH739" i="170" s="1"/>
  <c r="V667" i="70"/>
  <c r="BH651" i="170" s="1"/>
  <c r="AN666" i="70"/>
  <c r="AO666" i="70" s="1"/>
  <c r="N896" i="70"/>
  <c r="AZ880" i="170" s="1"/>
  <c r="AH505" i="70"/>
  <c r="AI505" i="70" s="1"/>
  <c r="O480" i="70"/>
  <c r="BA467" i="170" s="1"/>
  <c r="AL477" i="70"/>
  <c r="AM477" i="70" s="1"/>
  <c r="Q478" i="70"/>
  <c r="BC465" i="170" s="1"/>
  <c r="AW645" i="170"/>
  <c r="AH658" i="70"/>
  <c r="AI658" i="70" s="1"/>
  <c r="W259" i="70"/>
  <c r="BI249" i="170" s="1"/>
  <c r="V168" i="70"/>
  <c r="BH158" i="170" s="1"/>
  <c r="AN167" i="70"/>
  <c r="AO167" i="70" s="1"/>
  <c r="Q816" i="70"/>
  <c r="BC800" i="170" s="1"/>
  <c r="P438" i="70"/>
  <c r="BB427" i="170" s="1"/>
  <c r="AH718" i="70"/>
  <c r="AI718" i="70" s="1"/>
  <c r="AO422" i="70"/>
  <c r="W423" i="70"/>
  <c r="BI412" i="170" s="1"/>
  <c r="AN422" i="70"/>
  <c r="V404" i="70"/>
  <c r="BH393" i="170" s="1"/>
  <c r="AN403" i="70"/>
  <c r="AO403" i="70" s="1"/>
  <c r="W309" i="70"/>
  <c r="BI299" i="170" s="1"/>
  <c r="AN308" i="70"/>
  <c r="AO308" i="70" s="1"/>
  <c r="AN256" i="70"/>
  <c r="AO256" i="70" s="1"/>
  <c r="X171" i="88"/>
  <c r="AL185" i="70"/>
  <c r="AM185" i="70" s="1"/>
  <c r="P186" i="70"/>
  <c r="BB176" i="170" s="1"/>
  <c r="Q175" i="70"/>
  <c r="BC165" i="170" s="1"/>
  <c r="W155" i="70"/>
  <c r="BI145" i="170" s="1"/>
  <c r="W82" i="70"/>
  <c r="Q666" i="70"/>
  <c r="BC650" i="170" s="1"/>
  <c r="M674" i="70"/>
  <c r="AY658" i="170" s="1"/>
  <c r="AD620" i="70"/>
  <c r="AE620" i="70" s="1"/>
  <c r="C10" i="30"/>
  <c r="AP217" i="70"/>
  <c r="AQ217" i="70" s="1"/>
  <c r="W179" i="70"/>
  <c r="BI169" i="170" s="1"/>
  <c r="AN178" i="70"/>
  <c r="AO178" i="70" s="1"/>
  <c r="AV141" i="170"/>
  <c r="AH140" i="70"/>
  <c r="AI140" i="70" s="1"/>
  <c r="V103" i="70"/>
  <c r="AN102" i="70"/>
  <c r="AN91" i="70"/>
  <c r="AO91" i="70" s="1"/>
  <c r="V92" i="70"/>
  <c r="V37" i="70"/>
  <c r="BH30" i="170" s="1"/>
  <c r="AN37" i="70"/>
  <c r="AO37" i="70" s="1"/>
  <c r="AP158" i="70"/>
  <c r="AQ158" i="70" s="1"/>
  <c r="R173" i="70"/>
  <c r="BD163" i="170" s="1"/>
  <c r="AN120" i="70"/>
  <c r="AO120" i="70"/>
  <c r="W121" i="70"/>
  <c r="BI111" i="170" s="1"/>
  <c r="W611" i="70"/>
  <c r="BI595" i="170" s="1"/>
  <c r="AN610" i="70"/>
  <c r="AO610" i="70" s="1"/>
  <c r="O173" i="70"/>
  <c r="BA163" i="170" s="1"/>
  <c r="U1192" i="70"/>
  <c r="BG1168" i="170" s="1"/>
  <c r="AR31" i="70"/>
  <c r="AS31" i="70" s="1"/>
  <c r="AW1168" i="170"/>
  <c r="R151" i="70"/>
  <c r="AP140" i="70"/>
  <c r="AQ140" i="70" s="1"/>
  <c r="P41" i="70"/>
  <c r="BB34" i="170" s="1"/>
  <c r="AJ41" i="70"/>
  <c r="AK41" i="70" s="1"/>
  <c r="V157" i="70"/>
  <c r="BH147" i="170" s="1"/>
  <c r="AN156" i="70"/>
  <c r="AO156" i="70" s="1"/>
  <c r="W23" i="70"/>
  <c r="BI16" i="170" s="1"/>
  <c r="AN23" i="70"/>
  <c r="AO23" i="70" s="1"/>
  <c r="W261" i="70"/>
  <c r="BI251" i="170" s="1"/>
  <c r="AN260" i="70"/>
  <c r="AO260" i="70" s="1"/>
  <c r="W1064" i="70"/>
  <c r="BI1045" i="170" s="1"/>
  <c r="W1045" i="70"/>
  <c r="BI1026" i="170" s="1"/>
  <c r="W1048" i="70"/>
  <c r="BI1029" i="170" s="1"/>
  <c r="AD1069" i="70"/>
  <c r="AE1069" i="70" s="1"/>
  <c r="C23" i="30"/>
  <c r="AN1002" i="70"/>
  <c r="AO1002" i="70" s="1"/>
  <c r="V1003" i="70"/>
  <c r="BH984" i="170" s="1"/>
  <c r="V1045" i="70"/>
  <c r="BH1026" i="170" s="1"/>
  <c r="AN1044" i="70"/>
  <c r="AO1044" i="70" s="1"/>
  <c r="V1046" i="70"/>
  <c r="BH1027" i="170" s="1"/>
  <c r="AN1045" i="70"/>
  <c r="AO1045" i="70" s="1"/>
  <c r="W950" i="70"/>
  <c r="U908" i="70"/>
  <c r="BG890" i="170" s="1"/>
  <c r="AR905" i="70"/>
  <c r="AS905" i="70" s="1"/>
  <c r="AF873" i="70"/>
  <c r="AG873" i="70" s="1"/>
  <c r="U818" i="70"/>
  <c r="BG802" i="170" s="1"/>
  <c r="AR815" i="70"/>
  <c r="AS815" i="70" s="1"/>
  <c r="AH915" i="70"/>
  <c r="AI915" i="70" s="1"/>
  <c r="P651" i="70"/>
  <c r="BB635" i="170" s="1"/>
  <c r="AJ650" i="70"/>
  <c r="AK650" i="70" s="1"/>
  <c r="AN712" i="70"/>
  <c r="AO712" i="70" s="1"/>
  <c r="V713" i="70"/>
  <c r="BH697" i="170" s="1"/>
  <c r="AJ846" i="70"/>
  <c r="AK846" i="70" s="1"/>
  <c r="P847" i="70"/>
  <c r="BB831" i="170" s="1"/>
  <c r="V707" i="70"/>
  <c r="BH691" i="170" s="1"/>
  <c r="AN706" i="70"/>
  <c r="AO706" i="70" s="1"/>
  <c r="AN823" i="70"/>
  <c r="AO823" i="70" s="1"/>
  <c r="V824" i="70"/>
  <c r="W1005" i="70"/>
  <c r="BI986" i="170" s="1"/>
  <c r="V671" i="70"/>
  <c r="BH655" i="170" s="1"/>
  <c r="AN670" i="70"/>
  <c r="AO670" i="70" s="1"/>
  <c r="W450" i="70"/>
  <c r="BI437" i="170" s="1"/>
  <c r="W748" i="70"/>
  <c r="BI732" i="170" s="1"/>
  <c r="W1046" i="70"/>
  <c r="BI1027" i="170" s="1"/>
  <c r="AN1023" i="70"/>
  <c r="AO1023" i="70" s="1"/>
  <c r="V1024" i="70"/>
  <c r="BH1005" i="170" s="1"/>
  <c r="AN1034" i="70"/>
  <c r="AO1034" i="70" s="1"/>
  <c r="P1029" i="70"/>
  <c r="BB1010" i="170" s="1"/>
  <c r="AJ1028" i="70"/>
  <c r="AK1028" i="70" s="1"/>
  <c r="V1042" i="70"/>
  <c r="BH1023" i="170" s="1"/>
  <c r="AN1041" i="70"/>
  <c r="AO1041" i="70" s="1"/>
  <c r="V832" i="70"/>
  <c r="BH816" i="170" s="1"/>
  <c r="AN831" i="70"/>
  <c r="AO831" i="70" s="1"/>
  <c r="AH846" i="70"/>
  <c r="AI846" i="70" s="1"/>
  <c r="W880" i="70"/>
  <c r="BI864" i="170" s="1"/>
  <c r="AN879" i="70"/>
  <c r="AO879" i="70" s="1"/>
  <c r="S829" i="70"/>
  <c r="AP824" i="70"/>
  <c r="AQ824" i="70" s="1"/>
  <c r="V744" i="70"/>
  <c r="BH728" i="170" s="1"/>
  <c r="AN743" i="70"/>
  <c r="AO743" i="70" s="1"/>
  <c r="AJ815" i="70"/>
  <c r="AK815" i="70" s="1"/>
  <c r="L818" i="70"/>
  <c r="AX802" i="170" s="1"/>
  <c r="P816" i="70"/>
  <c r="BB800" i="170" s="1"/>
  <c r="W723" i="70"/>
  <c r="BI707" i="170" s="1"/>
  <c r="W743" i="70"/>
  <c r="BI727" i="170" s="1"/>
  <c r="AR811" i="70"/>
  <c r="AS811" i="70" s="1"/>
  <c r="T818" i="70"/>
  <c r="BF802" i="170" s="1"/>
  <c r="V484" i="70"/>
  <c r="BH471" i="170" s="1"/>
  <c r="AN483" i="70"/>
  <c r="AO483" i="70" s="1"/>
  <c r="W391" i="70"/>
  <c r="BI380" i="170" s="1"/>
  <c r="AN390" i="70"/>
  <c r="AO390" i="70" s="1"/>
  <c r="Q438" i="70"/>
  <c r="BC427" i="170" s="1"/>
  <c r="AJ437" i="70"/>
  <c r="AK437" i="70" s="1"/>
  <c r="AD365" i="70"/>
  <c r="AE365" i="70" s="1"/>
  <c r="D19" i="30"/>
  <c r="AH229" i="70"/>
  <c r="AI229" i="70" s="1"/>
  <c r="AH182" i="70"/>
  <c r="AI182" i="70" s="1"/>
  <c r="P760" i="70"/>
  <c r="N480" i="70"/>
  <c r="AZ467" i="170" s="1"/>
  <c r="AN574" i="70"/>
  <c r="AO574" i="70" s="1"/>
  <c r="V1064" i="70"/>
  <c r="BH1045" i="170" s="1"/>
  <c r="AN1063" i="70"/>
  <c r="AO1063" i="70" s="1"/>
  <c r="W1109" i="70"/>
  <c r="BI1089" i="170" s="1"/>
  <c r="V1060" i="70"/>
  <c r="BH1041" i="170" s="1"/>
  <c r="AN1059" i="70"/>
  <c r="W1056" i="70"/>
  <c r="BI1037" i="170" s="1"/>
  <c r="E26" i="30"/>
  <c r="AV903" i="170"/>
  <c r="AH918" i="70"/>
  <c r="AI918" i="70" s="1"/>
  <c r="W888" i="70"/>
  <c r="BI872" i="170" s="1"/>
  <c r="AW1051" i="170"/>
  <c r="V1031" i="70"/>
  <c r="BH1012" i="170" s="1"/>
  <c r="AN1030" i="70"/>
  <c r="AO1030" i="70" s="1"/>
  <c r="P919" i="70"/>
  <c r="BB901" i="170" s="1"/>
  <c r="AJ854" i="70"/>
  <c r="AK854" i="70" s="1"/>
  <c r="P855" i="70"/>
  <c r="BB839" i="170" s="1"/>
  <c r="L861" i="70"/>
  <c r="AX845" i="170" s="1"/>
  <c r="U829" i="70"/>
  <c r="AR824" i="70"/>
  <c r="AS824" i="70" s="1"/>
  <c r="V888" i="70"/>
  <c r="BH872" i="170" s="1"/>
  <c r="AN887" i="70"/>
  <c r="AO887" i="70" s="1"/>
  <c r="V871" i="70"/>
  <c r="BH855" i="170" s="1"/>
  <c r="AN869" i="70"/>
  <c r="AO869" i="70" s="1"/>
  <c r="W711" i="70"/>
  <c r="BI695" i="170" s="1"/>
  <c r="AN710" i="70"/>
  <c r="AO710" i="70" s="1"/>
  <c r="V929" i="70"/>
  <c r="BH911" i="170" s="1"/>
  <c r="AN928" i="70"/>
  <c r="AO928" i="70" s="1"/>
  <c r="AL611" i="70"/>
  <c r="AM611" i="70" s="1"/>
  <c r="P612" i="70"/>
  <c r="BB596" i="170" s="1"/>
  <c r="W718" i="70"/>
  <c r="BI702" i="170" s="1"/>
  <c r="AJ667" i="70"/>
  <c r="AK667" i="70" s="1"/>
  <c r="AT636" i="70"/>
  <c r="P866" i="70"/>
  <c r="BB850" i="170" s="1"/>
  <c r="AN597" i="70"/>
  <c r="AO597" i="70" s="1"/>
  <c r="V598" i="70"/>
  <c r="BH582" i="170" s="1"/>
  <c r="V501" i="70"/>
  <c r="BH487" i="170" s="1"/>
  <c r="AN500" i="70"/>
  <c r="AO500" i="70" s="1"/>
  <c r="AD839" i="70"/>
  <c r="AE839" i="70" s="1"/>
  <c r="C33" i="30"/>
  <c r="W725" i="70"/>
  <c r="BI709" i="170" s="1"/>
  <c r="AL671" i="70"/>
  <c r="AM671" i="70" s="1"/>
  <c r="P672" i="70"/>
  <c r="BB656" i="170" s="1"/>
  <c r="V308" i="70"/>
  <c r="BH298" i="170" s="1"/>
  <c r="AN307" i="70"/>
  <c r="AO307" i="70" s="1"/>
  <c r="AN162" i="70"/>
  <c r="AO162" i="70" s="1"/>
  <c r="V163" i="70"/>
  <c r="BH153" i="170" s="1"/>
  <c r="V653" i="70"/>
  <c r="BH637" i="170" s="1"/>
  <c r="AN652" i="70"/>
  <c r="AO652" i="70" s="1"/>
  <c r="AT589" i="70"/>
  <c r="AU589" i="70"/>
  <c r="W552" i="70"/>
  <c r="BI536" i="170" s="1"/>
  <c r="AH546" i="70"/>
  <c r="AI546" i="70" s="1"/>
  <c r="W388" i="70"/>
  <c r="BI377" i="170" s="1"/>
  <c r="W236" i="70"/>
  <c r="AO235" i="70"/>
  <c r="AN235" i="70"/>
  <c r="AN724" i="70"/>
  <c r="AO724" i="70" s="1"/>
  <c r="V725" i="70"/>
  <c r="BH709" i="170" s="1"/>
  <c r="AN396" i="70"/>
  <c r="AO396" i="70" s="1"/>
  <c r="V377" i="70"/>
  <c r="BH366" i="170" s="1"/>
  <c r="AN376" i="70"/>
  <c r="AO376" i="70" s="1"/>
  <c r="AN224" i="70"/>
  <c r="V225" i="70"/>
  <c r="BH215" i="170" s="1"/>
  <c r="AR170" i="70"/>
  <c r="AS170" i="70" s="1"/>
  <c r="V140" i="70"/>
  <c r="BH130" i="170" s="1"/>
  <c r="AN139" i="70"/>
  <c r="AO139" i="70" s="1"/>
  <c r="I5" i="110"/>
  <c r="I5" i="56"/>
  <c r="J117" i="58"/>
  <c r="J110" i="23"/>
  <c r="N110" i="23" s="1"/>
  <c r="T110" i="23" s="1"/>
  <c r="AN756" i="70"/>
  <c r="AO756" i="70" s="1"/>
  <c r="V757" i="70"/>
  <c r="BH741" i="170" s="1"/>
  <c r="AH493" i="70"/>
  <c r="AI493" i="70" s="1"/>
  <c r="AN119" i="70"/>
  <c r="V120" i="70"/>
  <c r="BH110" i="170" s="1"/>
  <c r="O1192" i="70"/>
  <c r="Q31" i="70"/>
  <c r="BC24" i="170" s="1"/>
  <c r="AW163" i="170"/>
  <c r="AH158" i="70"/>
  <c r="AI158" i="70" s="1"/>
  <c r="AN92" i="70"/>
  <c r="AO85" i="70"/>
  <c r="W86" i="70"/>
  <c r="L1192" i="70"/>
  <c r="AX1168" i="170" s="1"/>
  <c r="AJ31" i="70"/>
  <c r="AK31" i="70" s="1"/>
  <c r="P31" i="70"/>
  <c r="BB24" i="170" s="1"/>
  <c r="AN1055" i="70"/>
  <c r="AO1055" i="70" s="1"/>
  <c r="V1056" i="70"/>
  <c r="BH1037" i="170" s="1"/>
  <c r="AN1116" i="70"/>
  <c r="AO1116" i="70" s="1"/>
  <c r="V1117" i="70"/>
  <c r="BH1097" i="170" s="1"/>
  <c r="AN1053" i="70"/>
  <c r="AO1053" i="70" s="1"/>
  <c r="V1054" i="70"/>
  <c r="BH1035" i="170" s="1"/>
  <c r="Q1068" i="70"/>
  <c r="M1070" i="70"/>
  <c r="AY1051" i="170" s="1"/>
  <c r="V1007" i="70"/>
  <c r="BH988" i="170" s="1"/>
  <c r="AN1006" i="70"/>
  <c r="AO1006" i="70" s="1"/>
  <c r="AD860" i="70"/>
  <c r="AE860" i="70" s="1"/>
  <c r="C27" i="30"/>
  <c r="AN1018" i="70"/>
  <c r="AO1018" i="70" s="1"/>
  <c r="V1019" i="70"/>
  <c r="BH1000" i="170" s="1"/>
  <c r="V531" i="70"/>
  <c r="BH515" i="170" s="1"/>
  <c r="AN530" i="70"/>
  <c r="AO530" i="70" s="1"/>
  <c r="T896" i="70"/>
  <c r="BF880" i="170" s="1"/>
  <c r="AR893" i="70"/>
  <c r="AS893" i="70" s="1"/>
  <c r="W755" i="70"/>
  <c r="BI739" i="170" s="1"/>
  <c r="W728" i="70"/>
  <c r="BI712" i="170" s="1"/>
  <c r="S661" i="70"/>
  <c r="BE645" i="170" s="1"/>
  <c r="AP658" i="70"/>
  <c r="AQ658" i="70" s="1"/>
  <c r="Q559" i="70"/>
  <c r="BC543" i="170" s="1"/>
  <c r="W557" i="70"/>
  <c r="BI541" i="170" s="1"/>
  <c r="AN543" i="70"/>
  <c r="AO543" i="70" s="1"/>
  <c r="V544" i="70"/>
  <c r="BH528" i="170" s="1"/>
  <c r="AN628" i="70"/>
  <c r="AO628" i="70" s="1"/>
  <c r="W629" i="70"/>
  <c r="BI613" i="170" s="1"/>
  <c r="W597" i="70"/>
  <c r="BI581" i="170" s="1"/>
  <c r="AN596" i="70"/>
  <c r="AO596" i="70" s="1"/>
  <c r="W493" i="70"/>
  <c r="BI479" i="170" s="1"/>
  <c r="AN413" i="70"/>
  <c r="V414" i="70"/>
  <c r="BH403" i="170" s="1"/>
  <c r="AL665" i="70"/>
  <c r="AM665" i="70" s="1"/>
  <c r="N674" i="70"/>
  <c r="AZ658" i="170" s="1"/>
  <c r="AN549" i="70"/>
  <c r="AO549" i="70" s="1"/>
  <c r="V550" i="70"/>
  <c r="BH534" i="170" s="1"/>
  <c r="AO215" i="70"/>
  <c r="W216" i="70"/>
  <c r="BI206" i="170" s="1"/>
  <c r="AN215" i="70"/>
  <c r="AN193" i="70"/>
  <c r="AO193" i="70" s="1"/>
  <c r="V194" i="70"/>
  <c r="BH184" i="170" s="1"/>
  <c r="AN114" i="70"/>
  <c r="V116" i="70"/>
  <c r="BH106" i="170" s="1"/>
  <c r="W89" i="70"/>
  <c r="V73" i="70"/>
  <c r="BH65" i="170" s="1"/>
  <c r="AN71" i="70"/>
  <c r="AO71" i="70" s="1"/>
  <c r="W524" i="70"/>
  <c r="BI508" i="170" s="1"/>
  <c r="AN523" i="70"/>
  <c r="AO523" i="70" s="1"/>
  <c r="U520" i="70"/>
  <c r="BG504" i="170" s="1"/>
  <c r="AR517" i="70"/>
  <c r="AS517" i="70" s="1"/>
  <c r="T1193" i="70"/>
  <c r="AN1020" i="70"/>
  <c r="AO1020" i="70" s="1"/>
  <c r="V1021" i="70"/>
  <c r="BH1002" i="170" s="1"/>
  <c r="AN1010" i="70"/>
  <c r="AO1010" i="70" s="1"/>
  <c r="V1011" i="70"/>
  <c r="BH992" i="170" s="1"/>
  <c r="W1043" i="70"/>
  <c r="BI1024" i="170" s="1"/>
  <c r="AD895" i="70"/>
  <c r="AE895" i="70" s="1"/>
  <c r="C30" i="30"/>
  <c r="AN842" i="70"/>
  <c r="AO842" i="70" s="1"/>
  <c r="V843" i="70"/>
  <c r="BH827" i="170" s="1"/>
  <c r="AP880" i="70"/>
  <c r="AQ880" i="70" s="1"/>
  <c r="W877" i="70"/>
  <c r="BI861" i="170" s="1"/>
  <c r="W824" i="70"/>
  <c r="Q794" i="70"/>
  <c r="AT605" i="170"/>
  <c r="AF604" i="70"/>
  <c r="AG604" i="70" s="1"/>
  <c r="W508" i="70"/>
  <c r="BI493" i="170" s="1"/>
  <c r="AN507" i="70"/>
  <c r="AO507" i="70" s="1"/>
  <c r="Q719" i="70"/>
  <c r="BC703" i="170" s="1"/>
  <c r="AR631" i="70"/>
  <c r="AS631" i="70" s="1"/>
  <c r="T646" i="70"/>
  <c r="BF630" i="170" s="1"/>
  <c r="AP558" i="70"/>
  <c r="AQ558" i="70" s="1"/>
  <c r="V728" i="70"/>
  <c r="BH712" i="170" s="1"/>
  <c r="AN727" i="70"/>
  <c r="AO727" i="70" s="1"/>
  <c r="W228" i="70"/>
  <c r="BI218" i="170" s="1"/>
  <c r="AH185" i="70"/>
  <c r="AI185" i="70" s="1"/>
  <c r="W471" i="70"/>
  <c r="BI458" i="170" s="1"/>
  <c r="AN470" i="70"/>
  <c r="AO470" i="70" s="1"/>
  <c r="AW1169" i="170"/>
  <c r="W22" i="70"/>
  <c r="BI15" i="170" s="1"/>
  <c r="U885" i="70"/>
  <c r="BG869" i="170" s="1"/>
  <c r="AL926" i="70"/>
  <c r="AM926" i="70" s="1"/>
  <c r="AU908" i="170"/>
  <c r="AF954" i="70"/>
  <c r="V1013" i="70"/>
  <c r="BH994" i="170" s="1"/>
  <c r="AN1012" i="70"/>
  <c r="AO1012" i="70" s="1"/>
  <c r="W1010" i="70"/>
  <c r="BI991" i="170" s="1"/>
  <c r="V1121" i="70"/>
  <c r="AN1120" i="70"/>
  <c r="AO1120" i="70" s="1"/>
  <c r="V1043" i="70"/>
  <c r="BH1024" i="170" s="1"/>
  <c r="AN1042" i="70"/>
  <c r="AO1042" i="70" s="1"/>
  <c r="M921" i="70"/>
  <c r="AY903" i="170" s="1"/>
  <c r="Q919" i="70"/>
  <c r="BC901" i="170" s="1"/>
  <c r="AH941" i="70"/>
  <c r="AI941" i="70" s="1"/>
  <c r="V1002" i="70"/>
  <c r="BH983" i="170" s="1"/>
  <c r="AN1001" i="70"/>
  <c r="AO1001" i="70" s="1"/>
  <c r="AD920" i="70"/>
  <c r="AE920" i="70" s="1"/>
  <c r="C22" i="30"/>
  <c r="AH865" i="70"/>
  <c r="AI865" i="70" s="1"/>
  <c r="W1039" i="70"/>
  <c r="BI1020" i="170" s="1"/>
  <c r="P902" i="70"/>
  <c r="BB884" i="170" s="1"/>
  <c r="AR799" i="70"/>
  <c r="AS799" i="70" s="1"/>
  <c r="AJ889" i="70"/>
  <c r="AK889" i="70" s="1"/>
  <c r="P890" i="70"/>
  <c r="BB874" i="170" s="1"/>
  <c r="AO834" i="70"/>
  <c r="W835" i="70"/>
  <c r="BI819" i="170" s="1"/>
  <c r="W843" i="70"/>
  <c r="BI827" i="170" s="1"/>
  <c r="W803" i="70"/>
  <c r="BI787" i="170" s="1"/>
  <c r="AJ941" i="70"/>
  <c r="AK941" i="70" s="1"/>
  <c r="P942" i="70"/>
  <c r="BB924" i="170" s="1"/>
  <c r="AP915" i="70"/>
  <c r="AQ915" i="70" s="1"/>
  <c r="W747" i="70"/>
  <c r="BI731" i="170" s="1"/>
  <c r="R661" i="70"/>
  <c r="BD645" i="170" s="1"/>
  <c r="AP654" i="70"/>
  <c r="AQ654" i="70" s="1"/>
  <c r="AL871" i="70"/>
  <c r="AM871" i="70" s="1"/>
  <c r="N874" i="70"/>
  <c r="P872" i="70"/>
  <c r="BB856" i="170" s="1"/>
  <c r="AR759" i="70"/>
  <c r="AS759" i="70" s="1"/>
  <c r="AD828" i="70"/>
  <c r="AE828" i="70" s="1"/>
  <c r="C17" i="30"/>
  <c r="W704" i="70"/>
  <c r="BI688" i="170" s="1"/>
  <c r="AN501" i="70"/>
  <c r="AO501" i="70" s="1"/>
  <c r="V503" i="70"/>
  <c r="BH488" i="170" s="1"/>
  <c r="AN473" i="70"/>
  <c r="AO473" i="70" s="1"/>
  <c r="V474" i="70"/>
  <c r="BH461" i="170" s="1"/>
  <c r="AN742" i="70"/>
  <c r="AO742" i="70" s="1"/>
  <c r="V743" i="70"/>
  <c r="BH727" i="170" s="1"/>
  <c r="W712" i="70"/>
  <c r="BI696" i="170" s="1"/>
  <c r="AN474" i="70"/>
  <c r="V476" i="70"/>
  <c r="BH463" i="170" s="1"/>
  <c r="AO228" i="70"/>
  <c r="W229" i="70"/>
  <c r="BI219" i="170" s="1"/>
  <c r="AN228" i="70"/>
  <c r="V436" i="70"/>
  <c r="BH425" i="170" s="1"/>
  <c r="AN435" i="70"/>
  <c r="AN279" i="70"/>
  <c r="V280" i="70"/>
  <c r="BH270" i="170" s="1"/>
  <c r="W109" i="70"/>
  <c r="BI100" i="170" s="1"/>
  <c r="AN108" i="70"/>
  <c r="AO108" i="70" s="1"/>
  <c r="W316" i="70"/>
  <c r="BI306" i="170" s="1"/>
  <c r="AN315" i="70"/>
  <c r="AO315" i="70" s="1"/>
  <c r="L808" i="70"/>
  <c r="AX792" i="170" s="1"/>
  <c r="AJ805" i="70"/>
  <c r="AK805" i="70" s="1"/>
  <c r="P806" i="70"/>
  <c r="BB790" i="170" s="1"/>
  <c r="AR437" i="70"/>
  <c r="AS437" i="70" s="1"/>
  <c r="BI379" i="170"/>
  <c r="AN389" i="70"/>
  <c r="AO389" i="70" s="1"/>
  <c r="W62" i="70"/>
  <c r="AN62" i="70"/>
  <c r="AO62" i="70" s="1"/>
  <c r="W182" i="70"/>
  <c r="BI172" i="170" s="1"/>
  <c r="AH122" i="70"/>
  <c r="AI122" i="70" s="1"/>
  <c r="V217" i="70"/>
  <c r="BH207" i="170" s="1"/>
  <c r="AN216" i="70"/>
  <c r="W1041" i="70"/>
  <c r="BI1022" i="170" s="1"/>
  <c r="V1027" i="70"/>
  <c r="BH1008" i="170" s="1"/>
  <c r="AN1026" i="70"/>
  <c r="AO1026" i="70" s="1"/>
  <c r="V1016" i="70"/>
  <c r="BH997" i="170" s="1"/>
  <c r="AN1015" i="70"/>
  <c r="AO1015" i="70" s="1"/>
  <c r="AN1058" i="70"/>
  <c r="AO1058" i="70" s="1"/>
  <c r="V1059" i="70"/>
  <c r="BH1040" i="170" s="1"/>
  <c r="AN1016" i="70"/>
  <c r="AO1016" i="70" s="1"/>
  <c r="V1017" i="70"/>
  <c r="BH998" i="170" s="1"/>
  <c r="Q1029" i="70"/>
  <c r="BC1010" i="170" s="1"/>
  <c r="W938" i="70"/>
  <c r="BI920" i="170" s="1"/>
  <c r="Q916" i="70"/>
  <c r="BC898" i="170" s="1"/>
  <c r="V1020" i="70"/>
  <c r="BH1001" i="170" s="1"/>
  <c r="AN1019" i="70"/>
  <c r="AO1019" i="70" s="1"/>
  <c r="AL915" i="70"/>
  <c r="AM915" i="70" s="1"/>
  <c r="W1031" i="70"/>
  <c r="BI1012" i="170" s="1"/>
  <c r="AH889" i="70"/>
  <c r="AI889" i="70" s="1"/>
  <c r="AV845" i="170"/>
  <c r="AH854" i="70"/>
  <c r="AI854" i="70" s="1"/>
  <c r="W1002" i="70"/>
  <c r="BI983" i="170" s="1"/>
  <c r="V1015" i="70"/>
  <c r="BH996" i="170" s="1"/>
  <c r="AN1014" i="70"/>
  <c r="AO1014" i="70" s="1"/>
  <c r="L896" i="70"/>
  <c r="AX880" i="170" s="1"/>
  <c r="P894" i="70"/>
  <c r="BB878" i="170" s="1"/>
  <c r="AJ893" i="70"/>
  <c r="AK893" i="70" s="1"/>
  <c r="AF839" i="70"/>
  <c r="AG839" i="70" s="1"/>
  <c r="AL1028" i="70"/>
  <c r="AM1028" i="70" s="1"/>
  <c r="M908" i="70"/>
  <c r="AY890" i="170" s="1"/>
  <c r="Q906" i="70"/>
  <c r="BC888" i="170" s="1"/>
  <c r="AP1028" i="70"/>
  <c r="AQ1028" i="70" s="1"/>
  <c r="AP901" i="70"/>
  <c r="AQ901" i="70" s="1"/>
  <c r="AN1024" i="70"/>
  <c r="AO1024" i="70" s="1"/>
  <c r="V1025" i="70"/>
  <c r="BH1006" i="170" s="1"/>
  <c r="V720" i="70"/>
  <c r="BH704" i="170" s="1"/>
  <c r="AN719" i="70"/>
  <c r="AO719" i="70" s="1"/>
  <c r="AN703" i="70"/>
  <c r="AO703" i="70" s="1"/>
  <c r="V704" i="70"/>
  <c r="BH688" i="170" s="1"/>
  <c r="U896" i="70"/>
  <c r="BG880" i="170" s="1"/>
  <c r="AN866" i="70"/>
  <c r="AO866" i="70" s="1"/>
  <c r="V868" i="70"/>
  <c r="BH852" i="170" s="1"/>
  <c r="W721" i="70"/>
  <c r="BI705" i="170" s="1"/>
  <c r="AN720" i="70"/>
  <c r="AO720" i="70" s="1"/>
  <c r="AN934" i="70"/>
  <c r="AO934" i="70" s="1"/>
  <c r="V935" i="70"/>
  <c r="BH917" i="170" s="1"/>
  <c r="W798" i="70"/>
  <c r="BI782" i="170" s="1"/>
  <c r="AN797" i="70"/>
  <c r="AO797" i="70" s="1"/>
  <c r="W735" i="70"/>
  <c r="BI719" i="170" s="1"/>
  <c r="V710" i="70"/>
  <c r="BH694" i="170" s="1"/>
  <c r="AN709" i="70"/>
  <c r="AO709" i="70" s="1"/>
  <c r="M829" i="70"/>
  <c r="Q825" i="70"/>
  <c r="W733" i="70"/>
  <c r="BI717" i="170" s="1"/>
  <c r="AO732" i="70"/>
  <c r="W716" i="70"/>
  <c r="BI700" i="170" s="1"/>
  <c r="V670" i="70"/>
  <c r="BH654" i="170" s="1"/>
  <c r="AN669" i="70"/>
  <c r="AO669" i="70" s="1"/>
  <c r="S808" i="70"/>
  <c r="BE792" i="170" s="1"/>
  <c r="AN699" i="70"/>
  <c r="AO699" i="70" s="1"/>
  <c r="V700" i="70"/>
  <c r="BH684" i="170" s="1"/>
  <c r="O808" i="70"/>
  <c r="BA792" i="170" s="1"/>
  <c r="AP611" i="70"/>
  <c r="AQ611" i="70" s="1"/>
  <c r="W528" i="70"/>
  <c r="BI512" i="170" s="1"/>
  <c r="V734" i="70"/>
  <c r="BH718" i="170" s="1"/>
  <c r="AN733" i="70"/>
  <c r="AO733" i="70" s="1"/>
  <c r="W537" i="70"/>
  <c r="BI521" i="170" s="1"/>
  <c r="AN536" i="70"/>
  <c r="AO536" i="70" s="1"/>
  <c r="W1011" i="70"/>
  <c r="BI992" i="170" s="1"/>
  <c r="W737" i="70"/>
  <c r="BI721" i="170" s="1"/>
  <c r="AN736" i="70"/>
  <c r="AO736" i="70" s="1"/>
  <c r="W649" i="70"/>
  <c r="BI633" i="170" s="1"/>
  <c r="AN648" i="70"/>
  <c r="AO648" i="70" s="1"/>
  <c r="U646" i="70"/>
  <c r="BG630" i="170" s="1"/>
  <c r="N520" i="70"/>
  <c r="AZ504" i="170" s="1"/>
  <c r="AL517" i="70"/>
  <c r="AM517" i="70" s="1"/>
  <c r="V375" i="70"/>
  <c r="BH364" i="170" s="1"/>
  <c r="AN373" i="70"/>
  <c r="AO373" i="70" s="1"/>
  <c r="AW630" i="170"/>
  <c r="W549" i="70"/>
  <c r="BI533" i="170" s="1"/>
  <c r="AN548" i="70"/>
  <c r="AO548" i="70" s="1"/>
  <c r="AN836" i="70"/>
  <c r="V837" i="70"/>
  <c r="BH821" i="170" s="1"/>
  <c r="V551" i="70"/>
  <c r="BH535" i="170" s="1"/>
  <c r="AN550" i="70"/>
  <c r="AO550" i="70" s="1"/>
  <c r="AN451" i="70"/>
  <c r="AO451" i="70" s="1"/>
  <c r="V452" i="70"/>
  <c r="BH439" i="170" s="1"/>
  <c r="AQ467" i="70"/>
  <c r="AP467" i="70"/>
  <c r="S480" i="70"/>
  <c r="BE467" i="170" s="1"/>
  <c r="AT305" i="170"/>
  <c r="AF309" i="70"/>
  <c r="AG309" i="70" s="1"/>
  <c r="AN371" i="70"/>
  <c r="AO371" i="70" s="1"/>
  <c r="V372" i="70"/>
  <c r="BH362" i="170" s="1"/>
  <c r="AN270" i="70"/>
  <c r="AO270" i="70" s="1"/>
  <c r="V271" i="70"/>
  <c r="BH261" i="170" s="1"/>
  <c r="AN233" i="70"/>
  <c r="AO233" i="70" s="1"/>
  <c r="V234" i="70"/>
  <c r="BH224" i="170" s="1"/>
  <c r="Q459" i="70"/>
  <c r="M480" i="70"/>
  <c r="AY467" i="170" s="1"/>
  <c r="V363" i="70"/>
  <c r="AN362" i="70"/>
  <c r="AO362" i="70" s="1"/>
  <c r="AO212" i="70"/>
  <c r="W213" i="70"/>
  <c r="BI203" i="170" s="1"/>
  <c r="AO165" i="70"/>
  <c r="AW467" i="170"/>
  <c r="AN159" i="70"/>
  <c r="Q331" i="70"/>
  <c r="BC321" i="170" s="1"/>
  <c r="W454" i="70"/>
  <c r="BI441" i="170" s="1"/>
  <c r="AL170" i="70"/>
  <c r="AM170" i="70" s="1"/>
  <c r="AN118" i="70"/>
  <c r="AO118" i="70" s="1"/>
  <c r="W119" i="70"/>
  <c r="BI109" i="170" s="1"/>
  <c r="AJ104" i="70"/>
  <c r="AK104" i="70" s="1"/>
  <c r="P105" i="70"/>
  <c r="BB96" i="170" s="1"/>
  <c r="AO63" i="70"/>
  <c r="W63" i="70"/>
  <c r="BI56" i="170" s="1"/>
  <c r="AN97" i="70"/>
  <c r="AO97" i="70" s="1"/>
  <c r="V99" i="70"/>
  <c r="S173" i="70"/>
  <c r="BE163" i="170" s="1"/>
  <c r="AN131" i="70"/>
  <c r="AO131" i="70" s="1"/>
  <c r="V132" i="70"/>
  <c r="AH104" i="70"/>
  <c r="AI104" i="70" s="1"/>
  <c r="AV1169" i="170"/>
  <c r="Q141" i="70"/>
  <c r="BC131" i="170" s="1"/>
  <c r="M151" i="70"/>
  <c r="AY141" i="170" s="1"/>
  <c r="W15" i="70"/>
  <c r="Q739" i="70"/>
  <c r="BC723" i="170" s="1"/>
  <c r="AJ738" i="70"/>
  <c r="AK738" i="70" s="1"/>
  <c r="P739" i="70"/>
  <c r="BB723" i="170" s="1"/>
  <c r="AH738" i="70"/>
  <c r="AI738" i="70" s="1"/>
  <c r="V941" i="70"/>
  <c r="BH923" i="170" s="1"/>
  <c r="AN940" i="70"/>
  <c r="AO940" i="70" s="1"/>
  <c r="W657" i="70"/>
  <c r="BI641" i="170" s="1"/>
  <c r="AN656" i="70"/>
  <c r="AO656" i="70" s="1"/>
  <c r="W893" i="70"/>
  <c r="BI877" i="170" s="1"/>
  <c r="W751" i="70"/>
  <c r="BI735" i="170" s="1"/>
  <c r="W813" i="70"/>
  <c r="BI797" i="170" s="1"/>
  <c r="AW792" i="170"/>
  <c r="AH805" i="70"/>
  <c r="AI805" i="70" s="1"/>
  <c r="AP618" i="70"/>
  <c r="AQ618" i="70" s="1"/>
  <c r="AD563" i="70"/>
  <c r="AE563" i="70" s="1"/>
  <c r="C43" i="30"/>
  <c r="P719" i="70"/>
  <c r="BB703" i="170" s="1"/>
  <c r="AJ718" i="70"/>
  <c r="AK718" i="70" s="1"/>
  <c r="AR658" i="70"/>
  <c r="AS658" i="70" s="1"/>
  <c r="T661" i="70"/>
  <c r="BF645" i="170" s="1"/>
  <c r="AN605" i="70"/>
  <c r="AO605" i="70" s="1"/>
  <c r="V606" i="70"/>
  <c r="BH590" i="170" s="1"/>
  <c r="AR546" i="70"/>
  <c r="AS546" i="70" s="1"/>
  <c r="W912" i="70"/>
  <c r="BI894" i="170" s="1"/>
  <c r="D12" i="30"/>
  <c r="AR505" i="70"/>
  <c r="AS505" i="70" s="1"/>
  <c r="W460" i="70"/>
  <c r="BI447" i="170" s="1"/>
  <c r="W554" i="70"/>
  <c r="BI538" i="170" s="1"/>
  <c r="AD817" i="70"/>
  <c r="AE817" i="70" s="1"/>
  <c r="C14" i="30"/>
  <c r="AH650" i="70"/>
  <c r="AI650" i="70" s="1"/>
  <c r="AJ578" i="70"/>
  <c r="AK578" i="70" s="1"/>
  <c r="L593" i="70"/>
  <c r="AX577" i="170" s="1"/>
  <c r="Q632" i="70"/>
  <c r="M646" i="70"/>
  <c r="AY630" i="170" s="1"/>
  <c r="W373" i="70"/>
  <c r="BI363" i="170" s="1"/>
  <c r="Q278" i="70"/>
  <c r="BC268" i="170" s="1"/>
  <c r="AN734" i="70"/>
  <c r="AO734" i="70" s="1"/>
  <c r="AL505" i="70"/>
  <c r="AM505" i="70" s="1"/>
  <c r="AH477" i="70"/>
  <c r="AI477" i="70" s="1"/>
  <c r="AV467" i="170"/>
  <c r="W731" i="70"/>
  <c r="BI715" i="170" s="1"/>
  <c r="AN730" i="70"/>
  <c r="AO730" i="70" s="1"/>
  <c r="AN714" i="70"/>
  <c r="AO714" i="70" s="1"/>
  <c r="W715" i="70"/>
  <c r="BI699" i="170" s="1"/>
  <c r="AH611" i="70"/>
  <c r="AI611" i="70" s="1"/>
  <c r="W484" i="70"/>
  <c r="BI471" i="170" s="1"/>
  <c r="AN538" i="70"/>
  <c r="AO538" i="70" s="1"/>
  <c r="V539" i="70"/>
  <c r="BH523" i="170" s="1"/>
  <c r="AN459" i="70"/>
  <c r="AO459" i="70" s="1"/>
  <c r="V460" i="70"/>
  <c r="BH447" i="170" s="1"/>
  <c r="AN264" i="70"/>
  <c r="AO264" i="70" s="1"/>
  <c r="W265" i="70"/>
  <c r="BI255" i="170" s="1"/>
  <c r="W215" i="70"/>
  <c r="BI205" i="170" s="1"/>
  <c r="AO214" i="70"/>
  <c r="AN218" i="70"/>
  <c r="AO218" i="70" s="1"/>
  <c r="V223" i="70"/>
  <c r="BH213" i="170" s="1"/>
  <c r="AN200" i="70"/>
  <c r="AO200" i="70" s="1"/>
  <c r="V202" i="70"/>
  <c r="BH192" i="170" s="1"/>
  <c r="W95" i="70"/>
  <c r="W37" i="70"/>
  <c r="BI30" i="170" s="1"/>
  <c r="AN489" i="70"/>
  <c r="AO489" i="70" s="1"/>
  <c r="V491" i="70"/>
  <c r="BH477" i="170" s="1"/>
  <c r="AO283" i="70"/>
  <c r="AN283" i="70"/>
  <c r="W284" i="70"/>
  <c r="BI274" i="170" s="1"/>
  <c r="N173" i="70"/>
  <c r="AZ163" i="170" s="1"/>
  <c r="AL158" i="70"/>
  <c r="AM158" i="70" s="1"/>
  <c r="W104" i="70"/>
  <c r="AO103" i="70"/>
  <c r="AN103" i="70"/>
  <c r="V82" i="70"/>
  <c r="AN81" i="70"/>
  <c r="AO81" i="70" s="1"/>
  <c r="W500" i="70"/>
  <c r="BI486" i="170" s="1"/>
  <c r="W377" i="70"/>
  <c r="BI366" i="170" s="1"/>
  <c r="W533" i="70"/>
  <c r="BI517" i="170" s="1"/>
  <c r="AN382" i="70"/>
  <c r="AO382" i="70" s="1"/>
  <c r="V383" i="70"/>
  <c r="BH372" i="170" s="1"/>
  <c r="AR738" i="70"/>
  <c r="AS738" i="70" s="1"/>
  <c r="W596" i="70"/>
  <c r="BI580" i="170" s="1"/>
  <c r="AD106" i="70"/>
  <c r="AE106" i="70" s="1"/>
  <c r="C36" i="30"/>
  <c r="AW141" i="170"/>
  <c r="W185" i="70"/>
  <c r="BI175" i="170" s="1"/>
  <c r="AN227" i="70"/>
  <c r="AO227" i="70" s="1"/>
  <c r="V228" i="70"/>
  <c r="BH218" i="170" s="1"/>
  <c r="W796" i="70"/>
  <c r="BI780" i="170" s="1"/>
  <c r="AH665" i="70"/>
  <c r="AI665" i="70" s="1"/>
  <c r="AV658" i="170"/>
  <c r="W832" i="70"/>
  <c r="BI816" i="170" s="1"/>
  <c r="W801" i="70"/>
  <c r="BI785" i="170" s="1"/>
  <c r="AN757" i="70"/>
  <c r="AO757" i="70" s="1"/>
  <c r="V758" i="70"/>
  <c r="BH742" i="170" s="1"/>
  <c r="V732" i="70"/>
  <c r="BH716" i="170" s="1"/>
  <c r="AN731" i="70"/>
  <c r="AO731" i="70" s="1"/>
  <c r="V718" i="70"/>
  <c r="BH702" i="170" s="1"/>
  <c r="AN717" i="70"/>
  <c r="AO717" i="70" s="1"/>
  <c r="V912" i="70"/>
  <c r="BH894" i="170" s="1"/>
  <c r="AN911" i="70"/>
  <c r="AO911" i="70" s="1"/>
  <c r="AJ793" i="70"/>
  <c r="AK793" i="70" s="1"/>
  <c r="O896" i="70"/>
  <c r="BA880" i="170" s="1"/>
  <c r="V815" i="70"/>
  <c r="BH799" i="170" s="1"/>
  <c r="AN814" i="70"/>
  <c r="AO814" i="70" s="1"/>
  <c r="P547" i="70"/>
  <c r="BB531" i="170" s="1"/>
  <c r="AJ546" i="70"/>
  <c r="AK546" i="70" s="1"/>
  <c r="Q913" i="70"/>
  <c r="V751" i="70"/>
  <c r="BH735" i="170" s="1"/>
  <c r="AN750" i="70"/>
  <c r="AO750" i="70" s="1"/>
  <c r="O674" i="70"/>
  <c r="BA658" i="170" s="1"/>
  <c r="AN506" i="70"/>
  <c r="AO506" i="70" s="1"/>
  <c r="V507" i="70"/>
  <c r="BH492" i="170" s="1"/>
  <c r="AO435" i="70"/>
  <c r="W436" i="70"/>
  <c r="BI425" i="170" s="1"/>
  <c r="AJ505" i="70"/>
  <c r="AK505" i="70" s="1"/>
  <c r="P506" i="70"/>
  <c r="BB491" i="170" s="1"/>
  <c r="V456" i="70"/>
  <c r="BH443" i="170" s="1"/>
  <c r="AN455" i="70"/>
  <c r="AO455" i="70" s="1"/>
  <c r="W406" i="70"/>
  <c r="BI395" i="170" s="1"/>
  <c r="Q806" i="70"/>
  <c r="BC790" i="170" s="1"/>
  <c r="M808" i="70"/>
  <c r="AY792" i="170" s="1"/>
  <c r="W531" i="70"/>
  <c r="BI515" i="170" s="1"/>
  <c r="AN600" i="70"/>
  <c r="AO600" i="70" s="1"/>
  <c r="X366" i="88"/>
  <c r="AN575" i="70"/>
  <c r="AO575" i="70" s="1"/>
  <c r="V576" i="70"/>
  <c r="BH560" i="170" s="1"/>
  <c r="AP505" i="70"/>
  <c r="AQ505" i="70" s="1"/>
  <c r="AN324" i="70"/>
  <c r="AO324" i="70" s="1"/>
  <c r="V325" i="70"/>
  <c r="BH315" i="170" s="1"/>
  <c r="W753" i="70"/>
  <c r="BI737" i="170" s="1"/>
  <c r="AN715" i="70"/>
  <c r="AO715" i="70" s="1"/>
  <c r="V716" i="70"/>
  <c r="BH700" i="170" s="1"/>
  <c r="AN452" i="70"/>
  <c r="AO452" i="70" s="1"/>
  <c r="V453" i="70"/>
  <c r="BH440" i="170" s="1"/>
  <c r="AN311" i="70"/>
  <c r="AO311" i="70" s="1"/>
  <c r="V313" i="70"/>
  <c r="BH303" i="170" s="1"/>
  <c r="V717" i="70"/>
  <c r="BH701" i="170" s="1"/>
  <c r="AN716" i="70"/>
  <c r="AO716" i="70" s="1"/>
  <c r="T593" i="70"/>
  <c r="BF577" i="170" s="1"/>
  <c r="AR578" i="70"/>
  <c r="AS578" i="70" s="1"/>
  <c r="P494" i="70"/>
  <c r="BB480" i="170" s="1"/>
  <c r="AJ493" i="70"/>
  <c r="AK493" i="70" s="1"/>
  <c r="S646" i="70"/>
  <c r="BE630" i="170" s="1"/>
  <c r="AN557" i="70"/>
  <c r="AO557" i="70" s="1"/>
  <c r="V558" i="70"/>
  <c r="BH542" i="170" s="1"/>
  <c r="AL467" i="70"/>
  <c r="AM467" i="70" s="1"/>
  <c r="AH322" i="70"/>
  <c r="AI322" i="70" s="1"/>
  <c r="AU582" i="70"/>
  <c r="AT582" i="70"/>
  <c r="AH287" i="70"/>
  <c r="AI287" i="70" s="1"/>
  <c r="W212" i="70"/>
  <c r="BI202" i="170" s="1"/>
  <c r="AN211" i="70"/>
  <c r="AO211" i="70" s="1"/>
  <c r="AN124" i="70"/>
  <c r="V125" i="70"/>
  <c r="BH115" i="170" s="1"/>
  <c r="O520" i="70"/>
  <c r="BA504" i="170" s="1"/>
  <c r="W223" i="70"/>
  <c r="BI213" i="170" s="1"/>
  <c r="O1193" i="70"/>
  <c r="AN512" i="70"/>
  <c r="AO512" i="70" s="1"/>
  <c r="V513" i="70"/>
  <c r="BH498" i="170" s="1"/>
  <c r="P468" i="70"/>
  <c r="BB455" i="170" s="1"/>
  <c r="Q323" i="70"/>
  <c r="BC313" i="170" s="1"/>
  <c r="W25" i="70"/>
  <c r="BI18" i="170" s="1"/>
  <c r="AN25" i="70"/>
  <c r="AO25" i="70" s="1"/>
  <c r="K5" i="56"/>
  <c r="K5" i="110"/>
  <c r="Q612" i="70"/>
  <c r="BC596" i="170" s="1"/>
  <c r="AN541" i="70"/>
  <c r="V542" i="70"/>
  <c r="BH526" i="170" s="1"/>
  <c r="AN380" i="70"/>
  <c r="AO380" i="70" s="1"/>
  <c r="V381" i="70"/>
  <c r="BH370" i="170" s="1"/>
  <c r="AF330" i="70"/>
  <c r="AG330" i="70" s="1"/>
  <c r="AP631" i="70"/>
  <c r="AQ631" i="70" s="1"/>
  <c r="W404" i="70"/>
  <c r="BI393" i="170" s="1"/>
  <c r="W383" i="70"/>
  <c r="BI372" i="170" s="1"/>
  <c r="M1193" i="70"/>
  <c r="AY1169" i="170" s="1"/>
  <c r="Q41" i="70"/>
  <c r="BC34" i="170" s="1"/>
  <c r="AN63" i="70"/>
  <c r="V63" i="70"/>
  <c r="BH56" i="170" s="1"/>
  <c r="AN95" i="70"/>
  <c r="AO95" i="70" s="1"/>
  <c r="W96" i="70"/>
  <c r="AL104" i="70"/>
  <c r="AM104" i="70" s="1"/>
  <c r="AN12" i="70"/>
  <c r="AO12" i="70" s="1"/>
  <c r="AN711" i="70"/>
  <c r="AO711" i="70" s="1"/>
  <c r="V712" i="70"/>
  <c r="BH696" i="170" s="1"/>
  <c r="Q892" i="70"/>
  <c r="BC876" i="170" s="1"/>
  <c r="AJ891" i="70"/>
  <c r="AK891" i="70" s="1"/>
  <c r="M840" i="70"/>
  <c r="AY824" i="170" s="1"/>
  <c r="S874" i="70"/>
  <c r="D33" i="30"/>
  <c r="AN726" i="70"/>
  <c r="AO726" i="70" s="1"/>
  <c r="V727" i="70"/>
  <c r="BH711" i="170" s="1"/>
  <c r="W650" i="70"/>
  <c r="BI634" i="170" s="1"/>
  <c r="AN649" i="70"/>
  <c r="AO649" i="70" s="1"/>
  <c r="AO836" i="70"/>
  <c r="W837" i="70"/>
  <c r="BI821" i="170" s="1"/>
  <c r="AN732" i="70"/>
  <c r="V733" i="70"/>
  <c r="BH717" i="170" s="1"/>
  <c r="AN704" i="70"/>
  <c r="AO704" i="70" s="1"/>
  <c r="V705" i="70"/>
  <c r="BH689" i="170" s="1"/>
  <c r="P559" i="70"/>
  <c r="BB543" i="170" s="1"/>
  <c r="AJ558" i="70"/>
  <c r="AK558" i="70" s="1"/>
  <c r="AO835" i="70"/>
  <c r="W836" i="70"/>
  <c r="BI820" i="170" s="1"/>
  <c r="AH618" i="70"/>
  <c r="AI618" i="70" s="1"/>
  <c r="AN504" i="70"/>
  <c r="AO504" i="70" s="1"/>
  <c r="V505" i="70"/>
  <c r="BH490" i="170" s="1"/>
  <c r="AN486" i="70"/>
  <c r="AO486" i="70" s="1"/>
  <c r="V487" i="70"/>
  <c r="BH474" i="170" s="1"/>
  <c r="AN752" i="70"/>
  <c r="AO752" i="70" s="1"/>
  <c r="V753" i="70"/>
  <c r="BH737" i="170" s="1"/>
  <c r="AD673" i="70"/>
  <c r="AE673" i="70" s="1"/>
  <c r="C18" i="30"/>
  <c r="AF563" i="70"/>
  <c r="AG563" i="70" s="1"/>
  <c r="V532" i="70"/>
  <c r="BH516" i="170" s="1"/>
  <c r="AN531" i="70"/>
  <c r="AO531" i="70" s="1"/>
  <c r="W492" i="70"/>
  <c r="BI478" i="170" s="1"/>
  <c r="U674" i="70"/>
  <c r="BG658" i="170" s="1"/>
  <c r="AU605" i="170"/>
  <c r="W551" i="70"/>
  <c r="BI535" i="170" s="1"/>
  <c r="S520" i="70"/>
  <c r="BE504" i="170" s="1"/>
  <c r="AL893" i="70"/>
  <c r="AM893" i="70" s="1"/>
  <c r="AN556" i="70"/>
  <c r="AO556" i="70" s="1"/>
  <c r="V557" i="70"/>
  <c r="BH541" i="170" s="1"/>
  <c r="AN492" i="70"/>
  <c r="AO492" i="70" s="1"/>
  <c r="V493" i="70"/>
  <c r="BH479" i="170" s="1"/>
  <c r="AR458" i="70"/>
  <c r="AS458" i="70" s="1"/>
  <c r="AP793" i="70"/>
  <c r="AQ793" i="70" s="1"/>
  <c r="W483" i="70"/>
  <c r="BI470" i="170" s="1"/>
  <c r="W385" i="70"/>
  <c r="BI374" i="170" s="1"/>
  <c r="AN384" i="70"/>
  <c r="AO384" i="70" s="1"/>
  <c r="AN333" i="70"/>
  <c r="AO333" i="70" s="1"/>
  <c r="V334" i="70"/>
  <c r="BH324" i="170" s="1"/>
  <c r="AN747" i="70"/>
  <c r="AO747" i="70" s="1"/>
  <c r="V748" i="70"/>
  <c r="BH732" i="170" s="1"/>
  <c r="AN729" i="70"/>
  <c r="AO729" i="70" s="1"/>
  <c r="V730" i="70"/>
  <c r="BH714" i="170" s="1"/>
  <c r="W540" i="70"/>
  <c r="BI524" i="170" s="1"/>
  <c r="AN539" i="70"/>
  <c r="AO539" i="70" s="1"/>
  <c r="W465" i="70"/>
  <c r="BI452" i="170" s="1"/>
  <c r="M520" i="70"/>
  <c r="AY504" i="170" s="1"/>
  <c r="Q518" i="70"/>
  <c r="BC502" i="170" s="1"/>
  <c r="W496" i="70"/>
  <c r="BI482" i="170" s="1"/>
  <c r="AH416" i="70"/>
  <c r="AI416" i="70" s="1"/>
  <c r="W729" i="70"/>
  <c r="BI713" i="170" s="1"/>
  <c r="Q506" i="70"/>
  <c r="BC491" i="170" s="1"/>
  <c r="AN482" i="70"/>
  <c r="AO482" i="70" s="1"/>
  <c r="V483" i="70"/>
  <c r="BH470" i="170" s="1"/>
  <c r="W452" i="70"/>
  <c r="BI439" i="170" s="1"/>
  <c r="W382" i="70"/>
  <c r="BI371" i="170" s="1"/>
  <c r="AN553" i="70"/>
  <c r="AO553" i="70" s="1"/>
  <c r="Q547" i="70"/>
  <c r="BC531" i="170" s="1"/>
  <c r="W427" i="70"/>
  <c r="BI416" i="170" s="1"/>
  <c r="AN426" i="70"/>
  <c r="AO426" i="70" s="1"/>
  <c r="AN321" i="70"/>
  <c r="AO321" i="70" s="1"/>
  <c r="W322" i="70"/>
  <c r="BI312" i="170" s="1"/>
  <c r="G5" i="110"/>
  <c r="G5" i="56"/>
  <c r="W736" i="70"/>
  <c r="BI720" i="170" s="1"/>
  <c r="AO735" i="70"/>
  <c r="AN405" i="70"/>
  <c r="AO405" i="70" s="1"/>
  <c r="V406" i="70"/>
  <c r="BH395" i="170" s="1"/>
  <c r="AN378" i="70"/>
  <c r="AO378" i="70" s="1"/>
  <c r="V379" i="70"/>
  <c r="BH368" i="170" s="1"/>
  <c r="V211" i="70"/>
  <c r="BH201" i="170" s="1"/>
  <c r="AN206" i="70"/>
  <c r="AO206" i="70" s="1"/>
  <c r="AN503" i="70"/>
  <c r="AO503" i="70" s="1"/>
  <c r="W504" i="70"/>
  <c r="BI489" i="170" s="1"/>
  <c r="V803" i="70"/>
  <c r="BH787" i="170" s="1"/>
  <c r="AN802" i="70"/>
  <c r="AO802" i="70" s="1"/>
  <c r="V200" i="70"/>
  <c r="BH190" i="170" s="1"/>
  <c r="AN199" i="70"/>
  <c r="AO199" i="70" s="1"/>
  <c r="AH170" i="70"/>
  <c r="AI170" i="70" s="1"/>
  <c r="AV163" i="170"/>
  <c r="AF437" i="70"/>
  <c r="AG437" i="70" s="1"/>
  <c r="AT429" i="170"/>
  <c r="AW658" i="170"/>
  <c r="W606" i="70"/>
  <c r="BI590" i="170" s="1"/>
  <c r="AJ277" i="70"/>
  <c r="AK277" i="70" s="1"/>
  <c r="D10" i="30"/>
  <c r="AN278" i="70"/>
  <c r="AO278" i="70" s="1"/>
  <c r="V279" i="70"/>
  <c r="BH269" i="170" s="1"/>
  <c r="W453" i="70"/>
  <c r="BI440" i="170" s="1"/>
  <c r="L646" i="70"/>
  <c r="AX630" i="170" s="1"/>
  <c r="AJ631" i="70"/>
  <c r="AK631" i="70" s="1"/>
  <c r="AP738" i="70"/>
  <c r="AQ738" i="70" s="1"/>
  <c r="AO224" i="70"/>
  <c r="W225" i="70"/>
  <c r="BI215" i="170" s="1"/>
  <c r="AJ1193" i="70"/>
  <c r="G45" i="30"/>
  <c r="K45" i="30" s="1"/>
  <c r="W140" i="70"/>
  <c r="BI130" i="170" s="1"/>
  <c r="AN212" i="70"/>
  <c r="V213" i="70"/>
  <c r="BH203" i="170" s="1"/>
  <c r="AN13" i="70"/>
  <c r="AO13" i="70" s="1"/>
  <c r="AN22" i="70"/>
  <c r="AO22" i="70" s="1"/>
  <c r="V22" i="70"/>
  <c r="BH15" i="170" s="1"/>
  <c r="W224" i="70"/>
  <c r="BI214" i="170" s="1"/>
  <c r="W745" i="70"/>
  <c r="BI729" i="170" s="1"/>
  <c r="W664" i="70"/>
  <c r="BI648" i="170" s="1"/>
  <c r="AF479" i="70"/>
  <c r="AG479" i="70" s="1"/>
  <c r="M173" i="70"/>
  <c r="AY163" i="170" s="1"/>
  <c r="Q159" i="70"/>
  <c r="BC149" i="170" s="1"/>
  <c r="W653" i="70"/>
  <c r="BI637" i="170" s="1"/>
  <c r="V378" i="70"/>
  <c r="BH367" i="170" s="1"/>
  <c r="AN377" i="70"/>
  <c r="AO377" i="70" s="1"/>
  <c r="AN498" i="70"/>
  <c r="AO498" i="70" s="1"/>
  <c r="V499" i="70"/>
  <c r="BH485" i="170" s="1"/>
  <c r="AD439" i="70"/>
  <c r="AE439" i="70" s="1"/>
  <c r="C41" i="30"/>
  <c r="AN258" i="70"/>
  <c r="AO258" i="70" s="1"/>
  <c r="V259" i="70"/>
  <c r="BH249" i="170" s="1"/>
  <c r="AN189" i="70"/>
  <c r="AO189" i="70" s="1"/>
  <c r="V190" i="70"/>
  <c r="W670" i="70"/>
  <c r="BI654" i="170" s="1"/>
  <c r="W372" i="70"/>
  <c r="BI362" i="170" s="1"/>
  <c r="AP229" i="70"/>
  <c r="AQ229" i="70" s="1"/>
  <c r="W167" i="70"/>
  <c r="BI157" i="170" s="1"/>
  <c r="AN77" i="70"/>
  <c r="AO77" i="70" s="1"/>
  <c r="W78" i="70"/>
  <c r="AL31" i="70"/>
  <c r="AM31" i="70" s="1"/>
  <c r="AN614" i="70"/>
  <c r="AO614" i="70" s="1"/>
  <c r="V615" i="70"/>
  <c r="BH599" i="170" s="1"/>
  <c r="W576" i="70"/>
  <c r="BI560" i="170" s="1"/>
  <c r="W505" i="70"/>
  <c r="BI490" i="170" s="1"/>
  <c r="W73" i="70"/>
  <c r="BI65" i="170" s="1"/>
  <c r="AN35" i="70"/>
  <c r="AO35" i="70" s="1"/>
  <c r="V35" i="70"/>
  <c r="BH28" i="170" s="1"/>
  <c r="Q171" i="70"/>
  <c r="BC161" i="170" s="1"/>
  <c r="W87" i="70"/>
  <c r="AN86" i="70"/>
  <c r="AO86" i="70" s="1"/>
  <c r="AN87" i="70"/>
  <c r="AO87" i="70" s="1"/>
  <c r="V88" i="70"/>
  <c r="AN69" i="70"/>
  <c r="AO69" i="70" s="1"/>
  <c r="V70" i="70"/>
  <c r="BH63" i="170" s="1"/>
  <c r="AD43" i="70"/>
  <c r="AE43" i="70" s="1"/>
  <c r="C13" i="30"/>
  <c r="AR322" i="70"/>
  <c r="AS322" i="70" s="1"/>
  <c r="AD172" i="70"/>
  <c r="AE172" i="70" s="1"/>
  <c r="C35" i="30"/>
  <c r="AN68" i="70"/>
  <c r="AO68" i="70" s="1"/>
  <c r="V69" i="70"/>
  <c r="BH62" i="170" s="1"/>
  <c r="AH793" i="70"/>
  <c r="AI793" i="70" s="1"/>
  <c r="AN508" i="70"/>
  <c r="AO508" i="70" s="1"/>
  <c r="V509" i="70"/>
  <c r="BH494" i="170" s="1"/>
  <c r="W324" i="70"/>
  <c r="BI314" i="170" s="1"/>
  <c r="AN323" i="70"/>
  <c r="AO323" i="70" s="1"/>
  <c r="Q230" i="70"/>
  <c r="BC220" i="170" s="1"/>
  <c r="AJ182" i="70"/>
  <c r="AK182" i="70" s="1"/>
  <c r="P183" i="70"/>
  <c r="BB173" i="170" s="1"/>
  <c r="AN165" i="70"/>
  <c r="W97" i="70"/>
  <c r="AN96" i="70"/>
  <c r="AO96" i="70" s="1"/>
  <c r="W76" i="70"/>
  <c r="BI68" i="170" s="1"/>
  <c r="C5" i="56"/>
  <c r="AL3" i="57"/>
  <c r="C5" i="110"/>
  <c r="V1008" i="70"/>
  <c r="BH989" i="170" s="1"/>
  <c r="AN1007" i="70"/>
  <c r="AO1007" i="70" s="1"/>
  <c r="AN527" i="70"/>
  <c r="AO527" i="70" s="1"/>
  <c r="V528" i="70"/>
  <c r="BH512" i="170" s="1"/>
  <c r="AH467" i="70"/>
  <c r="AI467" i="70" s="1"/>
  <c r="AO100" i="70"/>
  <c r="W101" i="70"/>
  <c r="AV1168" i="170"/>
  <c r="AH31" i="70"/>
  <c r="AI31" i="70" s="1"/>
  <c r="V1050" i="70"/>
  <c r="BH1031" i="170" s="1"/>
  <c r="AN1049" i="70"/>
  <c r="AO1049" i="70" s="1"/>
  <c r="W375" i="70"/>
  <c r="BI364" i="170" s="1"/>
  <c r="P331" i="70"/>
  <c r="BB321" i="170" s="1"/>
  <c r="AJ330" i="70"/>
  <c r="AK330" i="70" s="1"/>
  <c r="AJ287" i="70"/>
  <c r="AK287" i="70" s="1"/>
  <c r="P288" i="70"/>
  <c r="BB278" i="170" s="1"/>
  <c r="D20" i="30"/>
  <c r="AH811" i="70"/>
  <c r="AI811" i="70" s="1"/>
  <c r="W488" i="70"/>
  <c r="BI475" i="170" s="1"/>
  <c r="AO216" i="70"/>
  <c r="W217" i="70"/>
  <c r="BI207" i="170" s="1"/>
  <c r="W102" i="70"/>
  <c r="D36" i="30"/>
  <c r="AN651" i="70"/>
  <c r="AO651" i="70" s="1"/>
  <c r="V652" i="70"/>
  <c r="BH636" i="170" s="1"/>
  <c r="W30" i="70"/>
  <c r="BI23" i="170" s="1"/>
  <c r="AT263" i="70"/>
  <c r="AU263" i="70" s="1"/>
  <c r="P171" i="70"/>
  <c r="BB161" i="170" s="1"/>
  <c r="AJ170" i="70"/>
  <c r="AK170" i="70" s="1"/>
  <c r="AN82" i="70"/>
  <c r="V83" i="70"/>
  <c r="AF150" i="70"/>
  <c r="AG150" i="70" s="1"/>
  <c r="P91" i="70"/>
  <c r="BB83" i="170" s="1"/>
  <c r="AJ90" i="70"/>
  <c r="AK90" i="70" s="1"/>
  <c r="AP164" i="70"/>
  <c r="AQ164" i="70" s="1"/>
  <c r="AR217" i="70"/>
  <c r="AS217" i="70" s="1"/>
  <c r="AN20" i="70"/>
  <c r="AO20" i="70" s="1"/>
  <c r="V20" i="70"/>
  <c r="Z12" i="88" s="1"/>
  <c r="T151" i="70"/>
  <c r="AR140" i="70"/>
  <c r="AS140" i="70" s="1"/>
  <c r="E5" i="110"/>
  <c r="E5" i="56"/>
  <c r="P128" i="70"/>
  <c r="BB118" i="170" s="1"/>
  <c r="AJ127" i="70"/>
  <c r="AK127" i="70" s="1"/>
  <c r="W92" i="70"/>
  <c r="W515" i="70"/>
  <c r="BI499" i="170" s="1"/>
  <c r="AN513" i="70"/>
  <c r="AO513" i="70" s="1"/>
  <c r="W501" i="70"/>
  <c r="BI487" i="170" s="1"/>
  <c r="W671" i="70"/>
  <c r="BI655" i="170" s="1"/>
  <c r="V282" i="70"/>
  <c r="BH272" i="170" s="1"/>
  <c r="AN281" i="70"/>
  <c r="W138" i="70"/>
  <c r="BI128" i="170" s="1"/>
  <c r="W20" i="70"/>
  <c r="AA12" i="88" s="1"/>
  <c r="AN434" i="70"/>
  <c r="AO434" i="70" s="1"/>
  <c r="V435" i="70"/>
  <c r="BH424" i="170" s="1"/>
  <c r="V275" i="70"/>
  <c r="BH265" i="170" s="1"/>
  <c r="AN274" i="70"/>
  <c r="AO274" i="70" s="1"/>
  <c r="V126" i="70"/>
  <c r="BH116" i="170" s="1"/>
  <c r="AN125" i="70"/>
  <c r="AP517" i="70"/>
  <c r="AQ517" i="70" s="1"/>
  <c r="R520" i="70"/>
  <c r="BD504" i="170" s="1"/>
  <c r="D41" i="30"/>
  <c r="AL277" i="70"/>
  <c r="AM277" i="70" s="1"/>
  <c r="AN137" i="70"/>
  <c r="AO137" i="70" s="1"/>
  <c r="V138" i="70"/>
  <c r="BH128" i="170" s="1"/>
  <c r="AN100" i="70"/>
  <c r="V101" i="70"/>
  <c r="W740" i="70"/>
  <c r="BI724" i="170" s="1"/>
  <c r="AN739" i="70"/>
  <c r="AO739" i="70" s="1"/>
  <c r="AL654" i="70"/>
  <c r="AM654" i="70" s="1"/>
  <c r="N661" i="70"/>
  <c r="AZ645" i="170" s="1"/>
  <c r="AN427" i="70"/>
  <c r="AO427" i="70" s="1"/>
  <c r="V428" i="70"/>
  <c r="BH417" i="170" s="1"/>
  <c r="AN166" i="70"/>
  <c r="AO166" i="70" s="1"/>
  <c r="V167" i="70"/>
  <c r="BH157" i="170" s="1"/>
  <c r="AD129" i="70"/>
  <c r="AE129" i="70" s="1"/>
  <c r="AN80" i="70"/>
  <c r="AO80" i="70" s="1"/>
  <c r="W81" i="70"/>
  <c r="AO169" i="70"/>
  <c r="W170" i="70"/>
  <c r="BI160" i="170" s="1"/>
  <c r="D35" i="30"/>
  <c r="W80" i="70"/>
  <c r="AN79" i="70"/>
  <c r="AO79" i="70" s="1"/>
  <c r="I122" i="58"/>
  <c r="I221" i="58" s="1"/>
  <c r="M22" i="23"/>
  <c r="S22" i="23" s="1"/>
  <c r="I118" i="58"/>
  <c r="AN101" i="70"/>
  <c r="AO101" i="70" s="1"/>
  <c r="V86" i="70"/>
  <c r="AN85" i="70"/>
  <c r="W477" i="70"/>
  <c r="BI464" i="170" s="1"/>
  <c r="M593" i="70"/>
  <c r="AY577" i="170" s="1"/>
  <c r="Q579" i="70"/>
  <c r="W467" i="70"/>
  <c r="BI454" i="170" s="1"/>
  <c r="AN291" i="70"/>
  <c r="AO291" i="70" s="1"/>
  <c r="V292" i="70"/>
  <c r="P230" i="70"/>
  <c r="BB220" i="170" s="1"/>
  <c r="AJ229" i="70"/>
  <c r="AK229" i="70" s="1"/>
  <c r="Q91" i="70"/>
  <c r="BC83" i="170" s="1"/>
  <c r="AN10" i="70"/>
  <c r="AO10" i="70" s="1"/>
  <c r="AN740" i="70"/>
  <c r="AO740" i="70" s="1"/>
  <c r="V741" i="70"/>
  <c r="BH725" i="170" s="1"/>
  <c r="R593" i="70"/>
  <c r="BD577" i="170" s="1"/>
  <c r="AP578" i="70"/>
  <c r="AQ578" i="70" s="1"/>
  <c r="AU429" i="170"/>
  <c r="W376" i="70"/>
  <c r="BI365" i="170" s="1"/>
  <c r="W713" i="70"/>
  <c r="BI697" i="170" s="1"/>
  <c r="W308" i="70"/>
  <c r="BI298" i="170" s="1"/>
  <c r="AN466" i="70"/>
  <c r="AO466" i="70" s="1"/>
  <c r="AX141" i="170"/>
  <c r="P141" i="70"/>
  <c r="BB131" i="170" s="1"/>
  <c r="AJ140" i="70"/>
  <c r="AK140" i="70" s="1"/>
  <c r="Q760" i="70"/>
  <c r="V214" i="70"/>
  <c r="BH204" i="170" s="1"/>
  <c r="AN213" i="70"/>
  <c r="AO213" i="70" s="1"/>
  <c r="Q183" i="70"/>
  <c r="BC173" i="170" s="1"/>
  <c r="AN155" i="70"/>
  <c r="AO155" i="70" s="1"/>
  <c r="V156" i="70"/>
  <c r="BH146" i="170" s="1"/>
  <c r="AO159" i="70"/>
  <c r="AL90" i="70"/>
  <c r="AM90" i="70" s="1"/>
  <c r="P1194" i="70"/>
  <c r="BB1170" i="170" s="1"/>
  <c r="V44" i="70"/>
  <c r="BH37" i="170" s="1"/>
  <c r="AN44" i="70"/>
  <c r="L30" i="23"/>
  <c r="W380" i="70"/>
  <c r="BI369" i="170" s="1"/>
  <c r="Q186" i="70"/>
  <c r="BC176" i="170" s="1"/>
  <c r="W184" i="70"/>
  <c r="BI174" i="170" s="1"/>
  <c r="M1192" i="70"/>
  <c r="AY1168" i="170" s="1"/>
  <c r="AN259" i="70"/>
  <c r="AO259" i="70" s="1"/>
  <c r="V260" i="70"/>
  <c r="BH250" i="170" s="1"/>
  <c r="AH164" i="70"/>
  <c r="AI164" i="70" s="1"/>
  <c r="L173" i="70"/>
  <c r="AX163" i="170" s="1"/>
  <c r="P159" i="70"/>
  <c r="BB149" i="170" s="1"/>
  <c r="AJ158" i="70"/>
  <c r="AK158" i="70" s="1"/>
  <c r="W85" i="70"/>
  <c r="AN83" i="70"/>
  <c r="AO83" i="70" s="1"/>
  <c r="R1192" i="70"/>
  <c r="BD1168" i="170" s="1"/>
  <c r="N48" i="23"/>
  <c r="T48" i="23" s="1"/>
  <c r="M129" i="21"/>
  <c r="M159" i="21"/>
  <c r="M150" i="21"/>
  <c r="J105" i="58"/>
  <c r="N105" i="58" s="1"/>
  <c r="AD177" i="70"/>
  <c r="AE177" i="70" s="1"/>
  <c r="M138" i="21"/>
  <c r="N129" i="58"/>
  <c r="AJ843" i="70"/>
  <c r="AK843" i="70" s="1"/>
  <c r="N9" i="23"/>
  <c r="T9" i="23" s="1"/>
  <c r="N32" i="23"/>
  <c r="T32" i="23" s="1"/>
  <c r="M161" i="21"/>
  <c r="AD202" i="70"/>
  <c r="AE202" i="70" s="1"/>
  <c r="I38" i="23"/>
  <c r="M38" i="23" s="1"/>
  <c r="S38" i="23" s="1"/>
  <c r="AD1095" i="70"/>
  <c r="AJ134" i="70"/>
  <c r="AK134" i="70" s="1"/>
  <c r="AF1095" i="70"/>
  <c r="I15" i="23"/>
  <c r="L65" i="21"/>
  <c r="AH234" i="70"/>
  <c r="AI234" i="70" s="1"/>
  <c r="M268" i="70"/>
  <c r="L21" i="70"/>
  <c r="AV193" i="170"/>
  <c r="L845" i="70"/>
  <c r="N159" i="58"/>
  <c r="T159" i="58" s="1"/>
  <c r="AF1109" i="70"/>
  <c r="AJ528" i="70"/>
  <c r="AK528" i="70" s="1"/>
  <c r="AD1082" i="70"/>
  <c r="AE1082" i="70" s="1"/>
  <c r="M930" i="70"/>
  <c r="M160" i="21"/>
  <c r="AG1109" i="70"/>
  <c r="AF16" i="70"/>
  <c r="M155" i="21"/>
  <c r="I87" i="21"/>
  <c r="U87" i="21" s="1"/>
  <c r="G13" i="23"/>
  <c r="L34" i="21" s="1"/>
  <c r="G65" i="23"/>
  <c r="L31" i="21" s="1"/>
  <c r="J161" i="58"/>
  <c r="Q1094" i="70"/>
  <c r="N141" i="58"/>
  <c r="T141" i="58" s="1"/>
  <c r="E15" i="23"/>
  <c r="E123" i="58" s="1"/>
  <c r="Q1090" i="70"/>
  <c r="AD1076" i="70"/>
  <c r="AE1076" i="70" s="1"/>
  <c r="AG946" i="70"/>
  <c r="L1089" i="70"/>
  <c r="AJ1157" i="70"/>
  <c r="AK1157" i="70" s="1"/>
  <c r="AD925" i="70"/>
  <c r="AE925" i="70" s="1"/>
  <c r="AN133" i="70"/>
  <c r="AO133" i="70" s="1"/>
  <c r="AN293" i="70"/>
  <c r="AO293" i="70" s="1"/>
  <c r="M153" i="21"/>
  <c r="AD1073" i="70"/>
  <c r="AE1073" i="70" s="1"/>
  <c r="L178" i="70"/>
  <c r="AX168" i="170" s="1"/>
  <c r="I8" i="23"/>
  <c r="AJ190" i="70"/>
  <c r="AK190" i="70" s="1"/>
  <c r="AL52" i="57"/>
  <c r="AD113" i="70"/>
  <c r="AE113" i="70" s="1"/>
  <c r="I47" i="23"/>
  <c r="L1077" i="70"/>
  <c r="AU1055" i="170"/>
  <c r="AG1105" i="70"/>
  <c r="AG16" i="70"/>
  <c r="F15" i="23"/>
  <c r="F123" i="58" s="1"/>
  <c r="Q1088" i="70"/>
  <c r="W134" i="70"/>
  <c r="D20" i="23"/>
  <c r="AH294" i="70"/>
  <c r="AI294" i="70" s="1"/>
  <c r="G36" i="23"/>
  <c r="AH1179" i="70"/>
  <c r="AI1179" i="70" s="1"/>
  <c r="G64" i="23"/>
  <c r="AJ946" i="70"/>
  <c r="AK946" i="70" s="1"/>
  <c r="L927" i="70"/>
  <c r="I33" i="23"/>
  <c r="AR222" i="170"/>
  <c r="AD205" i="70"/>
  <c r="AE205" i="70" s="1"/>
  <c r="AV1070" i="170"/>
  <c r="AH1157" i="70"/>
  <c r="AI1157" i="70" s="1"/>
  <c r="G59" i="23"/>
  <c r="AF234" i="70"/>
  <c r="AG234" i="70" s="1"/>
  <c r="E9" i="23"/>
  <c r="E114" i="58" s="1"/>
  <c r="AT193" i="170"/>
  <c r="AS323" i="170"/>
  <c r="AD314" i="70"/>
  <c r="AE314" i="70" s="1"/>
  <c r="AS222" i="170"/>
  <c r="L1083" i="70"/>
  <c r="AJ1117" i="70"/>
  <c r="AK1117" i="70" s="1"/>
  <c r="I49" i="23"/>
  <c r="F32" i="23"/>
  <c r="AF843" i="70"/>
  <c r="AG843" i="70" s="1"/>
  <c r="AW869" i="170"/>
  <c r="L1096" i="70"/>
  <c r="AJ1188" i="70"/>
  <c r="AK1188" i="70" s="1"/>
  <c r="I67" i="23"/>
  <c r="AF1157" i="70"/>
  <c r="AG1157" i="70" s="1"/>
  <c r="AH134" i="70"/>
  <c r="AI134" i="70" s="1"/>
  <c r="G38" i="23"/>
  <c r="AH1153" i="70"/>
  <c r="AI1153" i="70" s="1"/>
  <c r="AV1069" i="170"/>
  <c r="G58" i="23"/>
  <c r="AH334" i="70"/>
  <c r="AI334" i="70" s="1"/>
  <c r="G29" i="23"/>
  <c r="AF1125" i="70"/>
  <c r="E51" i="23"/>
  <c r="E145" i="58" s="1"/>
  <c r="AV909" i="170"/>
  <c r="AH946" i="70"/>
  <c r="AI946" i="70" s="1"/>
  <c r="G33" i="23"/>
  <c r="AS280" i="170"/>
  <c r="AD924" i="70"/>
  <c r="AE924" i="70" s="1"/>
  <c r="D61" i="56"/>
  <c r="D58" i="110"/>
  <c r="AS835" i="170"/>
  <c r="AH603" i="70"/>
  <c r="AI603" i="70" s="1"/>
  <c r="G14" i="23"/>
  <c r="I28" i="23"/>
  <c r="L925" i="70"/>
  <c r="AX907" i="170" s="1"/>
  <c r="AJ950" i="70"/>
  <c r="AK950" i="70" s="1"/>
  <c r="L926" i="70"/>
  <c r="I31" i="23"/>
  <c r="AJ954" i="70"/>
  <c r="AK954" i="70" s="1"/>
  <c r="AF1182" i="70"/>
  <c r="AF950" i="70"/>
  <c r="AG950" i="70" s="1"/>
  <c r="AT907" i="170"/>
  <c r="E28" i="23"/>
  <c r="AH1125" i="70"/>
  <c r="AI1125" i="70" s="1"/>
  <c r="G51" i="23"/>
  <c r="J130" i="58"/>
  <c r="N130" i="58" s="1"/>
  <c r="M165" i="21"/>
  <c r="AJ877" i="70"/>
  <c r="AK877" i="70" s="1"/>
  <c r="L879" i="70"/>
  <c r="AX863" i="170" s="1"/>
  <c r="I12" i="23"/>
  <c r="AJ294" i="70"/>
  <c r="AK294" i="70" s="1"/>
  <c r="I36" i="23"/>
  <c r="AF134" i="70"/>
  <c r="AG134" i="70" s="1"/>
  <c r="E38" i="23"/>
  <c r="E132" i="58" s="1"/>
  <c r="AJ132" i="70"/>
  <c r="AK132" i="70" s="1"/>
  <c r="I37" i="23"/>
  <c r="M37" i="23" s="1"/>
  <c r="S37" i="23" s="1"/>
  <c r="L113" i="70"/>
  <c r="AJ1153" i="70"/>
  <c r="AK1153" i="70" s="1"/>
  <c r="L1088" i="70"/>
  <c r="I58" i="23"/>
  <c r="AW258" i="170"/>
  <c r="AF190" i="70"/>
  <c r="AG190" i="70" s="1"/>
  <c r="AT168" i="170"/>
  <c r="E8" i="23"/>
  <c r="AH950" i="70"/>
  <c r="AI950" i="70" s="1"/>
  <c r="AV907" i="170"/>
  <c r="G28" i="23"/>
  <c r="M1097" i="70"/>
  <c r="AY1077" i="170" s="1"/>
  <c r="AH528" i="70"/>
  <c r="AI528" i="70" s="1"/>
  <c r="AJ1113" i="70"/>
  <c r="AK1113" i="70" s="1"/>
  <c r="L1079" i="70"/>
  <c r="I48" i="23"/>
  <c r="M151" i="21"/>
  <c r="J112" i="58"/>
  <c r="AU1069" i="170"/>
  <c r="AG1153" i="70"/>
  <c r="AH1188" i="70"/>
  <c r="AI1188" i="70" s="1"/>
  <c r="G67" i="23"/>
  <c r="AH1101" i="70"/>
  <c r="AI1101" i="70" s="1"/>
  <c r="G45" i="23"/>
  <c r="AV1054" i="170"/>
  <c r="M118" i="70"/>
  <c r="AY108" i="170" s="1"/>
  <c r="AH113" i="70"/>
  <c r="AI113" i="70" s="1"/>
  <c r="J139" i="58"/>
  <c r="M96" i="21"/>
  <c r="AF1121" i="70"/>
  <c r="AG1121" i="70" s="1"/>
  <c r="E50" i="23"/>
  <c r="E144" i="58" s="1"/>
  <c r="AJ109" i="70"/>
  <c r="AK109" i="70" s="1"/>
  <c r="L67" i="70"/>
  <c r="L77" i="70" s="1"/>
  <c r="I7" i="23"/>
  <c r="H112" i="58"/>
  <c r="AG1161" i="70"/>
  <c r="AF1161" i="70"/>
  <c r="AU1071" i="170"/>
  <c r="AS912" i="170"/>
  <c r="AH843" i="70"/>
  <c r="AI843" i="70" s="1"/>
  <c r="G32" i="23"/>
  <c r="AF1153" i="70"/>
  <c r="AT1069" i="170"/>
  <c r="G15" i="23"/>
  <c r="AH16" i="70"/>
  <c r="E124" i="58"/>
  <c r="E110" i="58"/>
  <c r="L1087" i="70"/>
  <c r="AJ1125" i="70"/>
  <c r="AK1125" i="70" s="1"/>
  <c r="I51" i="23"/>
  <c r="AR835" i="170"/>
  <c r="AD844" i="70"/>
  <c r="AE844" i="70" s="1"/>
  <c r="AH1117" i="70"/>
  <c r="AI1117" i="70" s="1"/>
  <c r="AV1064" i="170"/>
  <c r="G49" i="23"/>
  <c r="AS1079" i="170"/>
  <c r="AR178" i="170"/>
  <c r="AD179" i="70"/>
  <c r="AE179" i="70" s="1"/>
  <c r="AH877" i="70"/>
  <c r="AI877" i="70" s="1"/>
  <c r="G12" i="23"/>
  <c r="AF334" i="70"/>
  <c r="AG334" i="70" s="1"/>
  <c r="AH292" i="70"/>
  <c r="AI292" i="70" s="1"/>
  <c r="G35" i="23"/>
  <c r="AV252" i="170"/>
  <c r="AD309" i="70"/>
  <c r="AE309" i="70" s="1"/>
  <c r="AF1113" i="70"/>
  <c r="AT1060" i="170"/>
  <c r="E48" i="23"/>
  <c r="E142" i="58" s="1"/>
  <c r="AJ1179" i="70"/>
  <c r="AK1179" i="70" s="1"/>
  <c r="I64" i="23"/>
  <c r="L1086" i="70"/>
  <c r="AH954" i="70"/>
  <c r="AI954" i="70" s="1"/>
  <c r="AV908" i="170"/>
  <c r="G31" i="23"/>
  <c r="J140" i="58"/>
  <c r="N140" i="58" s="1"/>
  <c r="T140" i="58" s="1"/>
  <c r="M97" i="21"/>
  <c r="AH67" i="70"/>
  <c r="AI67" i="70" s="1"/>
  <c r="AV1058" i="170"/>
  <c r="G47" i="23"/>
  <c r="AH1109" i="70"/>
  <c r="AI1109" i="70" s="1"/>
  <c r="AJ1182" i="70"/>
  <c r="I65" i="23"/>
  <c r="L1094" i="70"/>
  <c r="AJ603" i="70"/>
  <c r="AK603" i="70" s="1"/>
  <c r="I14" i="23"/>
  <c r="AW170" i="170"/>
  <c r="AW36" i="170"/>
  <c r="L1074" i="70"/>
  <c r="I46" i="23"/>
  <c r="AJ1105" i="70"/>
  <c r="AK1105" i="70" s="1"/>
  <c r="AH1121" i="70"/>
  <c r="AI1121" i="70" s="1"/>
  <c r="G50" i="23"/>
  <c r="AT1064" i="170"/>
  <c r="AF1117" i="70"/>
  <c r="E49" i="23"/>
  <c r="E143" i="58" s="1"/>
  <c r="F38" i="23"/>
  <c r="F132" i="58" s="1"/>
  <c r="AH1105" i="70"/>
  <c r="AI1105" i="70" s="1"/>
  <c r="AV1055" i="170"/>
  <c r="G46" i="23"/>
  <c r="AG1113" i="70"/>
  <c r="AU1060" i="170"/>
  <c r="AH1113" i="70"/>
  <c r="AI1113" i="70" s="1"/>
  <c r="AV1060" i="170"/>
  <c r="G48" i="23"/>
  <c r="D105" i="58"/>
  <c r="D219" i="58" s="1"/>
  <c r="J34" i="21"/>
  <c r="L603" i="70" s="1"/>
  <c r="P603" i="70" s="1"/>
  <c r="V603" i="70" s="1"/>
  <c r="V86" i="21"/>
  <c r="X86" i="21" s="1"/>
  <c r="M77" i="70"/>
  <c r="AY69" i="170" s="1"/>
  <c r="C34" i="57"/>
  <c r="AU193" i="170"/>
  <c r="F9" i="23"/>
  <c r="F114" i="58" s="1"/>
  <c r="L1085" i="70"/>
  <c r="AJ1121" i="70"/>
  <c r="AK1121" i="70" s="1"/>
  <c r="I50" i="23"/>
  <c r="AF1105" i="70"/>
  <c r="AT1055" i="170"/>
  <c r="E46" i="23"/>
  <c r="E140" i="58" s="1"/>
  <c r="G37" i="23"/>
  <c r="AH132" i="70"/>
  <c r="AI132" i="70" s="1"/>
  <c r="AH190" i="70"/>
  <c r="AI190" i="70" s="1"/>
  <c r="G8" i="23"/>
  <c r="AG294" i="70"/>
  <c r="F36" i="23"/>
  <c r="F129" i="58" s="1"/>
  <c r="L263" i="70"/>
  <c r="I9" i="23"/>
  <c r="L203" i="70"/>
  <c r="AX193" i="170" s="1"/>
  <c r="AJ234" i="70"/>
  <c r="AK234" i="70" s="1"/>
  <c r="P289" i="97"/>
  <c r="P106" i="97"/>
  <c r="P266" i="97"/>
  <c r="P569" i="97"/>
  <c r="P248" i="97"/>
  <c r="P197" i="97"/>
  <c r="P288" i="97"/>
  <c r="P55" i="97"/>
  <c r="P108" i="97"/>
  <c r="P107" i="97"/>
  <c r="P253" i="97"/>
  <c r="P66" i="97"/>
  <c r="P37" i="97"/>
  <c r="P190" i="97"/>
  <c r="P53" i="97"/>
  <c r="P549" i="97"/>
  <c r="P244" i="97"/>
  <c r="P232" i="97"/>
  <c r="P86" i="97"/>
  <c r="P177" i="97"/>
  <c r="P36" i="97"/>
  <c r="P10" i="97"/>
  <c r="P209" i="97"/>
  <c r="P501" i="97"/>
  <c r="O29" i="23"/>
  <c r="O106" i="58" s="1"/>
  <c r="AX11" i="31"/>
  <c r="AZ11" i="31" s="1"/>
  <c r="P421" i="97"/>
  <c r="P422" i="97"/>
  <c r="P207" i="97"/>
  <c r="P73" i="97"/>
  <c r="P223" i="97"/>
  <c r="P245" i="97"/>
  <c r="P14" i="97"/>
  <c r="P249" i="97"/>
  <c r="P60" i="97"/>
  <c r="P497" i="97"/>
  <c r="P277" i="97"/>
  <c r="P178" i="97"/>
  <c r="P59" i="97"/>
  <c r="P179" i="97"/>
  <c r="P239" i="97"/>
  <c r="P79" i="97"/>
  <c r="P262" i="97"/>
  <c r="P54" i="97"/>
  <c r="P281" i="97"/>
  <c r="P257" i="97"/>
  <c r="P76" i="97"/>
  <c r="P523" i="97"/>
  <c r="N1193" i="70"/>
  <c r="AZ1169" i="170" s="1"/>
  <c r="P208" i="97"/>
  <c r="P215" i="97"/>
  <c r="P206" i="97"/>
  <c r="AP334" i="70"/>
  <c r="AQ334" i="70" s="1"/>
  <c r="P533" i="97"/>
  <c r="P183" i="97"/>
  <c r="P30" i="97"/>
  <c r="P214" i="97"/>
  <c r="P80" i="97"/>
  <c r="P100" i="97"/>
  <c r="P103" i="97"/>
  <c r="P284" i="97"/>
  <c r="P34" i="97"/>
  <c r="P548" i="97"/>
  <c r="P282" i="97"/>
  <c r="P419" i="97"/>
  <c r="P408" i="97"/>
  <c r="P507" i="97"/>
  <c r="P23" i="97"/>
  <c r="P196" i="97"/>
  <c r="P110" i="97"/>
  <c r="P283" i="97"/>
  <c r="P70" i="97"/>
  <c r="AX23" i="31"/>
  <c r="J23" i="31" s="1"/>
  <c r="N692" i="70" s="1"/>
  <c r="P275" i="97"/>
  <c r="P410" i="97"/>
  <c r="P180" i="97"/>
  <c r="P11" i="97"/>
  <c r="P213" i="97"/>
  <c r="P191" i="97"/>
  <c r="P505" i="97"/>
  <c r="P13" i="97"/>
  <c r="P503" i="97"/>
  <c r="P238" i="97"/>
  <c r="P82" i="97"/>
  <c r="P205" i="97"/>
  <c r="P227" i="97"/>
  <c r="P78" i="97"/>
  <c r="Q29" i="23"/>
  <c r="Q106" i="58" s="1"/>
  <c r="P195" i="97"/>
  <c r="P68" i="97"/>
  <c r="P546" i="97"/>
  <c r="P189" i="97"/>
  <c r="P38" i="97"/>
  <c r="P49" i="97"/>
  <c r="P186" i="97"/>
  <c r="P521" i="97"/>
  <c r="P182" i="97"/>
  <c r="P267" i="97"/>
  <c r="P12" i="97"/>
  <c r="P25" i="97"/>
  <c r="P185" i="97"/>
  <c r="P72" i="97"/>
  <c r="T310" i="70"/>
  <c r="P224" i="97"/>
  <c r="P573" i="97"/>
  <c r="P221" i="97"/>
  <c r="P261" i="97"/>
  <c r="P26" i="97"/>
  <c r="P572" i="97"/>
  <c r="P259" i="97"/>
  <c r="P71" i="97"/>
  <c r="P243" i="97"/>
  <c r="P211" i="97"/>
  <c r="P194" i="97"/>
  <c r="P235" i="97"/>
  <c r="N1070" i="70"/>
  <c r="AZ1051" i="170" s="1"/>
  <c r="AL1067" i="70"/>
  <c r="AM1067" i="70" s="1"/>
  <c r="P233" i="97"/>
  <c r="P35" i="97"/>
  <c r="P41" i="97"/>
  <c r="P43" i="97"/>
  <c r="P287" i="97"/>
  <c r="P225" i="97"/>
  <c r="P260" i="97"/>
  <c r="P522" i="97"/>
  <c r="P192" i="97"/>
  <c r="P109" i="97"/>
  <c r="P46" i="97"/>
  <c r="P67" i="97"/>
  <c r="K118" i="58"/>
  <c r="P571" i="97"/>
  <c r="P250" i="97"/>
  <c r="P84" i="97"/>
  <c r="I7" i="19"/>
  <c r="P256" i="97"/>
  <c r="P276" i="97"/>
  <c r="P420" i="97"/>
  <c r="P56" i="97"/>
  <c r="P236" i="97"/>
  <c r="P237" i="97"/>
  <c r="P278" i="97"/>
  <c r="P409" i="97"/>
  <c r="G127" i="19"/>
  <c r="P500" i="97"/>
  <c r="P42" i="97"/>
  <c r="P47" i="97"/>
  <c r="P536" i="97"/>
  <c r="P32" i="97"/>
  <c r="P85" i="97"/>
  <c r="P247" i="97"/>
  <c r="P44" i="97"/>
  <c r="P537" i="97"/>
  <c r="AN70" i="70"/>
  <c r="AO70" i="70" s="1"/>
  <c r="P217" i="97"/>
  <c r="P547" i="97"/>
  <c r="P231" i="97"/>
  <c r="P290" i="97"/>
  <c r="P230" i="97"/>
  <c r="P524" i="97"/>
  <c r="P265" i="97"/>
  <c r="P212" i="97"/>
  <c r="P101" i="97"/>
  <c r="P263" i="97"/>
  <c r="P219" i="97"/>
  <c r="P188" i="97"/>
  <c r="P31" i="97"/>
  <c r="P50" i="97"/>
  <c r="P62" i="97"/>
  <c r="P286" i="97"/>
  <c r="X142" i="88"/>
  <c r="AN204" i="70"/>
  <c r="AO204" i="70" s="1"/>
  <c r="P77" i="97"/>
  <c r="P254" i="97"/>
  <c r="O118" i="58"/>
  <c r="O110" i="23"/>
  <c r="P24" i="97"/>
  <c r="F127" i="19"/>
  <c r="H7" i="19"/>
  <c r="P176" i="97"/>
  <c r="P74" i="97"/>
  <c r="P411" i="97"/>
  <c r="P504" i="97"/>
  <c r="Q110" i="23"/>
  <c r="P220" i="97"/>
  <c r="R1070" i="70"/>
  <c r="BD1051" i="170" s="1"/>
  <c r="R1193" i="70"/>
  <c r="BD1169" i="170" s="1"/>
  <c r="AP1067" i="70"/>
  <c r="AQ1067" i="70" s="1"/>
  <c r="P226" i="97"/>
  <c r="N65" i="23"/>
  <c r="T65" i="23" s="1"/>
  <c r="T677" i="70"/>
  <c r="BF661" i="170" s="1"/>
  <c r="BI1156" i="170"/>
  <c r="BA57" i="57"/>
  <c r="R34" i="57"/>
  <c r="R61" i="56" s="1"/>
  <c r="BA52" i="57"/>
  <c r="T63" i="23"/>
  <c r="N45" i="23"/>
  <c r="T45" i="23" s="1"/>
  <c r="N36" i="23"/>
  <c r="T36" i="23" s="1"/>
  <c r="BA53" i="57"/>
  <c r="BA55" i="57"/>
  <c r="T54" i="23"/>
  <c r="AR262" i="70"/>
  <c r="AS262" i="70" s="1"/>
  <c r="M26" i="31"/>
  <c r="M48" i="31" s="1"/>
  <c r="AU53" i="57"/>
  <c r="S763" i="70"/>
  <c r="BE747" i="170" s="1"/>
  <c r="K42" i="31"/>
  <c r="M66" i="23"/>
  <c r="BH1162" i="170"/>
  <c r="O689" i="70"/>
  <c r="U535" i="70"/>
  <c r="O688" i="70"/>
  <c r="N47" i="23"/>
  <c r="T47" i="23" s="1"/>
  <c r="Y1186" i="70"/>
  <c r="N64" i="23"/>
  <c r="T64" i="23" s="1"/>
  <c r="R125" i="19"/>
  <c r="AR1094" i="70"/>
  <c r="AR1073" i="70"/>
  <c r="AS1073" i="70" s="1"/>
  <c r="AP113" i="70"/>
  <c r="AQ113" i="70" s="1"/>
  <c r="O695" i="70"/>
  <c r="L125" i="58"/>
  <c r="O930" i="70"/>
  <c r="BI1098" i="170"/>
  <c r="R118" i="70"/>
  <c r="O126" i="19"/>
  <c r="AU56" i="57"/>
  <c r="BI1152" i="170"/>
  <c r="BI937" i="170"/>
  <c r="K140" i="58"/>
  <c r="P20" i="23"/>
  <c r="M13" i="31"/>
  <c r="M35" i="31" s="1"/>
  <c r="G138" i="23"/>
  <c r="AL112" i="70"/>
  <c r="AM112" i="70" s="1"/>
  <c r="N12" i="23"/>
  <c r="T12" i="23" s="1"/>
  <c r="N29" i="23"/>
  <c r="T29" i="23" s="1"/>
  <c r="AB13" i="70" s="1"/>
  <c r="BI1142" i="170"/>
  <c r="AY55" i="57"/>
  <c r="O692" i="70"/>
  <c r="M23" i="31"/>
  <c r="S23" i="31" s="1"/>
  <c r="S45" i="31" s="1"/>
  <c r="S118" i="70"/>
  <c r="AP67" i="70"/>
  <c r="AQ67" i="70" s="1"/>
  <c r="AY53" i="57"/>
  <c r="AN1185" i="70"/>
  <c r="AR926" i="70"/>
  <c r="AS926" i="70" s="1"/>
  <c r="Q1096" i="70"/>
  <c r="K40" i="31"/>
  <c r="BI554" i="170"/>
  <c r="AR113" i="70"/>
  <c r="AS113" i="70" s="1"/>
  <c r="T57" i="23"/>
  <c r="T53" i="23"/>
  <c r="BI929" i="170"/>
  <c r="M19" i="31"/>
  <c r="S19" i="31" s="1"/>
  <c r="S41" i="31" s="1"/>
  <c r="R20" i="23"/>
  <c r="L161" i="58"/>
  <c r="N67" i="23"/>
  <c r="T67" i="23" s="1"/>
  <c r="AU52" i="57"/>
  <c r="AU57" i="57"/>
  <c r="AR67" i="70"/>
  <c r="AS67" i="70" s="1"/>
  <c r="Q1086" i="70"/>
  <c r="BC1067" i="170" s="1"/>
  <c r="N58" i="23"/>
  <c r="T58" i="23" s="1"/>
  <c r="N42" i="31"/>
  <c r="AR1089" i="70"/>
  <c r="AU55" i="57"/>
  <c r="L126" i="58"/>
  <c r="N33" i="23"/>
  <c r="T33" i="23" s="1"/>
  <c r="BI1118" i="170"/>
  <c r="U77" i="70"/>
  <c r="K35" i="31"/>
  <c r="O687" i="70"/>
  <c r="AL1094" i="70"/>
  <c r="K130" i="58"/>
  <c r="L124" i="58"/>
  <c r="N124" i="58" s="1"/>
  <c r="N31" i="23"/>
  <c r="T31" i="23" s="1"/>
  <c r="BI933" i="170"/>
  <c r="T1073" i="70"/>
  <c r="Q45" i="23"/>
  <c r="Q139" i="58" s="1"/>
  <c r="AP1105" i="70"/>
  <c r="AQ1105" i="70" s="1"/>
  <c r="R1074" i="70"/>
  <c r="O46" i="23"/>
  <c r="V46" i="23" s="1"/>
  <c r="AY52" i="57"/>
  <c r="AP1174" i="70"/>
  <c r="AQ1174" i="70" s="1"/>
  <c r="AP112" i="70"/>
  <c r="AQ112" i="70" s="1"/>
  <c r="AL1140" i="70"/>
  <c r="AM1140" i="70" s="1"/>
  <c r="BB1122" i="170"/>
  <c r="K55" i="23"/>
  <c r="AR694" i="70"/>
  <c r="AS694" i="70" s="1"/>
  <c r="L149" i="58"/>
  <c r="N149" i="58" s="1"/>
  <c r="T149" i="58" s="1"/>
  <c r="N55" i="23"/>
  <c r="T55" i="23" s="1"/>
  <c r="AP262" i="70"/>
  <c r="AQ262" i="70" s="1"/>
  <c r="AP1109" i="70"/>
  <c r="AQ1109" i="70" s="1"/>
  <c r="R1077" i="70"/>
  <c r="O47" i="23"/>
  <c r="O1097" i="70"/>
  <c r="BA1077" i="170" s="1"/>
  <c r="K37" i="31"/>
  <c r="O684" i="70"/>
  <c r="BA668" i="170" s="1"/>
  <c r="M15" i="31"/>
  <c r="L143" i="58"/>
  <c r="N143" i="58" s="1"/>
  <c r="T143" i="58" s="1"/>
  <c r="N49" i="23"/>
  <c r="T49" i="23" s="1"/>
  <c r="T118" i="70"/>
  <c r="BF108" i="170" s="1"/>
  <c r="AR112" i="70"/>
  <c r="AS112" i="70" s="1"/>
  <c r="BB1165" i="170"/>
  <c r="N1096" i="70"/>
  <c r="AZ1076" i="170" s="1"/>
  <c r="AL1188" i="70"/>
  <c r="AM1188" i="70" s="1"/>
  <c r="K67" i="23"/>
  <c r="V67" i="23" s="1"/>
  <c r="R1095" i="70"/>
  <c r="BD1075" i="170" s="1"/>
  <c r="O66" i="23"/>
  <c r="V66" i="23" s="1"/>
  <c r="N1094" i="70"/>
  <c r="AZ1074" i="170" s="1"/>
  <c r="K65" i="23"/>
  <c r="V65" i="23" s="1"/>
  <c r="AL1182" i="70"/>
  <c r="AP1089" i="70"/>
  <c r="N56" i="23"/>
  <c r="T56" i="23" s="1"/>
  <c r="N8" i="31"/>
  <c r="K53" i="23"/>
  <c r="BB1114" i="170"/>
  <c r="U118" i="70"/>
  <c r="BG108" i="170" s="1"/>
  <c r="O63" i="23"/>
  <c r="AR602" i="70"/>
  <c r="AS602" i="70" s="1"/>
  <c r="Q13" i="23"/>
  <c r="V13" i="23" s="1"/>
  <c r="M11" i="31"/>
  <c r="K33" i="31"/>
  <c r="AR686" i="70"/>
  <c r="AS686" i="70" s="1"/>
  <c r="AL1144" i="70"/>
  <c r="AM1144" i="70" s="1"/>
  <c r="BB1126" i="170"/>
  <c r="K56" i="23"/>
  <c r="Y1183" i="70"/>
  <c r="S180" i="70"/>
  <c r="O57" i="23"/>
  <c r="K132" i="58"/>
  <c r="U1097" i="70"/>
  <c r="BG1077" i="170" s="1"/>
  <c r="AP926" i="70"/>
  <c r="AQ926" i="70" s="1"/>
  <c r="U767" i="70"/>
  <c r="BG751" i="170" s="1"/>
  <c r="R774" i="70"/>
  <c r="BD758" i="170" s="1"/>
  <c r="AP688" i="70"/>
  <c r="AQ688" i="70" s="1"/>
  <c r="K32" i="31"/>
  <c r="M10" i="31"/>
  <c r="O679" i="70"/>
  <c r="BA663" i="170" s="1"/>
  <c r="U268" i="70"/>
  <c r="BG258" i="170" s="1"/>
  <c r="AL113" i="70"/>
  <c r="AM113" i="70" s="1"/>
  <c r="N118" i="70"/>
  <c r="AZ108" i="170" s="1"/>
  <c r="O693" i="70"/>
  <c r="BA677" i="170" s="1"/>
  <c r="K46" i="31"/>
  <c r="M24" i="31"/>
  <c r="U774" i="70"/>
  <c r="BG758" i="170" s="1"/>
  <c r="M17" i="31"/>
  <c r="O686" i="70"/>
  <c r="BA670" i="170" s="1"/>
  <c r="K39" i="31"/>
  <c r="S885" i="70"/>
  <c r="BE869" i="170" s="1"/>
  <c r="S1097" i="70"/>
  <c r="BE1077" i="170" s="1"/>
  <c r="Q1087" i="70"/>
  <c r="BC1068" i="170" s="1"/>
  <c r="AL262" i="70"/>
  <c r="AM262" i="70" s="1"/>
  <c r="Q263" i="70"/>
  <c r="BC253" i="170" s="1"/>
  <c r="AP682" i="70"/>
  <c r="AQ682" i="70" s="1"/>
  <c r="R768" i="70"/>
  <c r="BD752" i="170" s="1"/>
  <c r="Q1079" i="70"/>
  <c r="BC1060" i="170" s="1"/>
  <c r="O685" i="70"/>
  <c r="BA669" i="170" s="1"/>
  <c r="K38" i="31"/>
  <c r="M16" i="31"/>
  <c r="U768" i="70"/>
  <c r="BG752" i="170" s="1"/>
  <c r="U773" i="70"/>
  <c r="O677" i="70"/>
  <c r="BA661" i="170" s="1"/>
  <c r="K30" i="31"/>
  <c r="K28" i="31"/>
  <c r="M8" i="31"/>
  <c r="L113" i="58"/>
  <c r="N8" i="23"/>
  <c r="T8" i="23" s="1"/>
  <c r="AO1182" i="70"/>
  <c r="K31" i="31"/>
  <c r="O678" i="70"/>
  <c r="BA662" i="170" s="1"/>
  <c r="M9" i="31"/>
  <c r="BI1094" i="170"/>
  <c r="R780" i="70"/>
  <c r="BD764" i="170" s="1"/>
  <c r="L146" i="58"/>
  <c r="N52" i="23"/>
  <c r="T52" i="23" s="1"/>
  <c r="BI101" i="170"/>
  <c r="BI125" i="170"/>
  <c r="U775" i="70"/>
  <c r="BG759" i="170" s="1"/>
  <c r="O681" i="70"/>
  <c r="BA665" i="170" s="1"/>
  <c r="K34" i="31"/>
  <c r="M12" i="31"/>
  <c r="L123" i="58"/>
  <c r="N15" i="23"/>
  <c r="T15" i="23" s="1"/>
  <c r="AY56" i="57"/>
  <c r="P34" i="57"/>
  <c r="Q114" i="70"/>
  <c r="BC105" i="170" s="1"/>
  <c r="K36" i="31"/>
  <c r="M14" i="31"/>
  <c r="O683" i="70"/>
  <c r="BA667" i="170" s="1"/>
  <c r="S774" i="70"/>
  <c r="BE758" i="170" s="1"/>
  <c r="Q310" i="70"/>
  <c r="BC300" i="170" s="1"/>
  <c r="Q262" i="70"/>
  <c r="BC252" i="170" s="1"/>
  <c r="BI123" i="170"/>
  <c r="T777" i="70"/>
  <c r="AR691" i="70"/>
  <c r="AS691" i="70" s="1"/>
  <c r="BI283" i="170"/>
  <c r="U766" i="70"/>
  <c r="BG750" i="170" s="1"/>
  <c r="Q1074" i="70"/>
  <c r="BC1055" i="170" s="1"/>
  <c r="AL1073" i="70"/>
  <c r="AM1073" i="70" s="1"/>
  <c r="O765" i="70"/>
  <c r="BA749" i="170" s="1"/>
  <c r="Q680" i="70"/>
  <c r="BC664" i="170" s="1"/>
  <c r="AR1095" i="70"/>
  <c r="AS1095" i="70" s="1"/>
  <c r="AP1095" i="70"/>
  <c r="AQ1095" i="70" s="1"/>
  <c r="AR21" i="70"/>
  <c r="AS21" i="70" s="1"/>
  <c r="T43" i="70"/>
  <c r="BF36" i="170" s="1"/>
  <c r="Q1085" i="70"/>
  <c r="BC1066" i="170" s="1"/>
  <c r="O690" i="70"/>
  <c r="BA674" i="170" s="1"/>
  <c r="M21" i="31"/>
  <c r="K43" i="31"/>
  <c r="AO16" i="70"/>
  <c r="U771" i="70"/>
  <c r="BG755" i="170" s="1"/>
  <c r="Q113" i="70"/>
  <c r="BC104" i="170" s="1"/>
  <c r="O118" i="70"/>
  <c r="BA108" i="170" s="1"/>
  <c r="L112" i="58"/>
  <c r="L20" i="23"/>
  <c r="N7" i="23"/>
  <c r="T7" i="23" s="1"/>
  <c r="T769" i="70"/>
  <c r="BF753" i="170" s="1"/>
  <c r="AL67" i="70"/>
  <c r="AM67" i="70" s="1"/>
  <c r="N77" i="70"/>
  <c r="AZ69" i="170" s="1"/>
  <c r="O694" i="70"/>
  <c r="BA678" i="170" s="1"/>
  <c r="M25" i="31"/>
  <c r="K47" i="31"/>
  <c r="S768" i="70"/>
  <c r="BE752" i="170" s="1"/>
  <c r="S773" i="70"/>
  <c r="BE757" i="170" s="1"/>
  <c r="R775" i="70"/>
  <c r="BD759" i="170" s="1"/>
  <c r="K112" i="58"/>
  <c r="V7" i="23"/>
  <c r="K44" i="31"/>
  <c r="M22" i="31"/>
  <c r="O691" i="70"/>
  <c r="BA675" i="170" s="1"/>
  <c r="Q178" i="70"/>
  <c r="BC168" i="170" s="1"/>
  <c r="O180" i="70"/>
  <c r="BA170" i="170" s="1"/>
  <c r="S930" i="70"/>
  <c r="BE912" i="170" s="1"/>
  <c r="S765" i="70"/>
  <c r="BE749" i="170" s="1"/>
  <c r="O77" i="70"/>
  <c r="BA69" i="170" s="1"/>
  <c r="Q67" i="70"/>
  <c r="BC60" i="170" s="1"/>
  <c r="U779" i="70"/>
  <c r="BG763" i="170" s="1"/>
  <c r="BG8" i="31"/>
  <c r="BG28" i="31" s="1"/>
  <c r="BA28" i="31"/>
  <c r="L34" i="57"/>
  <c r="H25" i="42"/>
  <c r="M25" i="42" s="1"/>
  <c r="N25" i="42" s="1"/>
  <c r="J41" i="23"/>
  <c r="V797" i="70"/>
  <c r="BH781" i="170" s="1"/>
  <c r="AN796" i="70"/>
  <c r="AO796" i="70" s="1"/>
  <c r="N646" i="70"/>
  <c r="AZ630" i="170" s="1"/>
  <c r="AL631" i="70"/>
  <c r="AM631" i="70" s="1"/>
  <c r="V630" i="70"/>
  <c r="BH614" i="170" s="1"/>
  <c r="AN629" i="70"/>
  <c r="AO629" i="70" s="1"/>
  <c r="P579" i="70"/>
  <c r="BB563" i="170" s="1"/>
  <c r="AL578" i="70"/>
  <c r="AM578" i="70" s="1"/>
  <c r="N593" i="70"/>
  <c r="AZ577" i="170" s="1"/>
  <c r="V457" i="70"/>
  <c r="BH444" i="170" s="1"/>
  <c r="AN456" i="70"/>
  <c r="AO456" i="70" s="1"/>
  <c r="F130" i="58" l="1"/>
  <c r="F100" i="23"/>
  <c r="AI53" i="57"/>
  <c r="AL53" i="57" s="1"/>
  <c r="AI54" i="57"/>
  <c r="AL54" i="57" s="1"/>
  <c r="C16" i="56" s="1"/>
  <c r="Y64" i="65"/>
  <c r="AI48" i="57"/>
  <c r="AI56" i="57"/>
  <c r="AL56" i="57" s="1"/>
  <c r="C27" i="56" s="1"/>
  <c r="M46" i="43"/>
  <c r="I100" i="23"/>
  <c r="C100" i="23"/>
  <c r="E163" i="58"/>
  <c r="G100" i="23"/>
  <c r="V696" i="70"/>
  <c r="P781" i="70"/>
  <c r="BB765" i="170" s="1"/>
  <c r="Q641" i="97"/>
  <c r="Q471" i="97"/>
  <c r="N394" i="70"/>
  <c r="K39" i="23" s="1"/>
  <c r="F77" i="43"/>
  <c r="V1102" i="70"/>
  <c r="BH376" i="170"/>
  <c r="X239" i="88"/>
  <c r="AT385" i="70"/>
  <c r="AU385" i="70" s="1"/>
  <c r="AJ696" i="70"/>
  <c r="AK696" i="70" s="1"/>
  <c r="M782" i="70"/>
  <c r="AY766" i="170" s="1"/>
  <c r="Q697" i="70"/>
  <c r="AN696" i="70" s="1"/>
  <c r="AO696" i="70" s="1"/>
  <c r="H157" i="23"/>
  <c r="G175" i="21" s="1"/>
  <c r="V562" i="70"/>
  <c r="BH546" i="170" s="1"/>
  <c r="P1221" i="70"/>
  <c r="P1222" i="70" s="1"/>
  <c r="AN561" i="70"/>
  <c r="AO561" i="70" s="1"/>
  <c r="Q1221" i="70"/>
  <c r="Q1222" i="70" s="1"/>
  <c r="BA383" i="170"/>
  <c r="L39" i="23"/>
  <c r="Z391" i="70"/>
  <c r="BD383" i="170"/>
  <c r="O39" i="23"/>
  <c r="O111" i="23" s="1"/>
  <c r="Y393" i="70"/>
  <c r="BA378" i="170"/>
  <c r="L44" i="23"/>
  <c r="D224" i="58"/>
  <c r="J221" i="58"/>
  <c r="BC546" i="170"/>
  <c r="C60" i="56"/>
  <c r="L218" i="58"/>
  <c r="J218" i="58"/>
  <c r="D57" i="110"/>
  <c r="D60" i="56"/>
  <c r="L58" i="110"/>
  <c r="L61" i="56"/>
  <c r="AO50" i="57"/>
  <c r="AO49" i="57"/>
  <c r="AO48" i="57"/>
  <c r="F220" i="58"/>
  <c r="J219" i="58"/>
  <c r="J38" i="57" s="1"/>
  <c r="H230" i="58"/>
  <c r="H31" i="57" s="1"/>
  <c r="H219" i="58"/>
  <c r="J34" i="57"/>
  <c r="J58" i="110" s="1"/>
  <c r="AS48" i="57"/>
  <c r="AS50" i="57"/>
  <c r="AS49" i="57"/>
  <c r="AS63" i="57" s="1"/>
  <c r="J220" i="58"/>
  <c r="H218" i="58"/>
  <c r="AN50" i="57"/>
  <c r="AN49" i="57"/>
  <c r="E220" i="58"/>
  <c r="L219" i="58"/>
  <c r="C219" i="58"/>
  <c r="C38" i="57" s="1"/>
  <c r="R38" i="57"/>
  <c r="R62" i="56" s="1"/>
  <c r="J223" i="58"/>
  <c r="J36" i="57" s="1"/>
  <c r="M133" i="58"/>
  <c r="C218" i="58"/>
  <c r="AL63" i="57"/>
  <c r="C15" i="56" s="1"/>
  <c r="G34" i="57"/>
  <c r="G61" i="56" s="1"/>
  <c r="AP49" i="57"/>
  <c r="AP63" i="57" s="1"/>
  <c r="AP50" i="57"/>
  <c r="G220" i="58"/>
  <c r="M212" i="58"/>
  <c r="T212" i="58"/>
  <c r="T221" i="58"/>
  <c r="N212" i="58"/>
  <c r="M111" i="58"/>
  <c r="J17" i="23"/>
  <c r="I192" i="58"/>
  <c r="M18" i="23"/>
  <c r="S18" i="23" s="1"/>
  <c r="S192" i="58" s="1"/>
  <c r="BH90" i="170"/>
  <c r="Z64" i="88"/>
  <c r="BI85" i="170"/>
  <c r="AA58" i="88"/>
  <c r="BH87" i="170"/>
  <c r="Z60" i="88"/>
  <c r="BH84" i="170"/>
  <c r="Z57" i="88"/>
  <c r="BH89" i="170"/>
  <c r="Z62" i="88"/>
  <c r="BI89" i="170"/>
  <c r="AA62" i="88"/>
  <c r="BI70" i="170"/>
  <c r="AA43" i="88"/>
  <c r="BI94" i="170"/>
  <c r="AA68" i="88"/>
  <c r="BH55" i="170"/>
  <c r="Z27" i="88"/>
  <c r="BH91" i="170"/>
  <c r="Z65" i="88"/>
  <c r="BI88" i="170"/>
  <c r="AA61" i="88"/>
  <c r="BI87" i="170"/>
  <c r="AA60" i="88"/>
  <c r="BI55" i="170"/>
  <c r="AA27" i="88"/>
  <c r="BH94" i="170"/>
  <c r="Z68" i="88"/>
  <c r="BI91" i="170"/>
  <c r="AA65" i="88"/>
  <c r="BH88" i="170"/>
  <c r="Z61" i="88"/>
  <c r="L564" i="70"/>
  <c r="BH74" i="170"/>
  <c r="Z47" i="88"/>
  <c r="BH79" i="170"/>
  <c r="Z52" i="88"/>
  <c r="BI82" i="170"/>
  <c r="AA55" i="88"/>
  <c r="BH78" i="170"/>
  <c r="Z51" i="88"/>
  <c r="BH80" i="170"/>
  <c r="Z53" i="88"/>
  <c r="BH808" i="170"/>
  <c r="X518" i="88"/>
  <c r="BH72" i="170"/>
  <c r="Z45" i="88"/>
  <c r="BH95" i="170"/>
  <c r="Z69" i="88"/>
  <c r="BH71" i="170"/>
  <c r="Z44" i="88"/>
  <c r="BH85" i="170"/>
  <c r="Z58" i="88"/>
  <c r="BI78" i="170"/>
  <c r="AA51" i="88"/>
  <c r="BI71" i="170"/>
  <c r="AA44" i="88"/>
  <c r="BI90" i="170"/>
  <c r="AA64" i="88"/>
  <c r="BH77" i="170"/>
  <c r="Z50" i="88"/>
  <c r="BH92" i="170"/>
  <c r="Z66" i="88"/>
  <c r="BI75" i="170"/>
  <c r="AA48" i="88"/>
  <c r="BI72" i="170"/>
  <c r="AA45" i="88"/>
  <c r="BH75" i="170"/>
  <c r="Z48" i="88"/>
  <c r="BI92" i="170"/>
  <c r="AA66" i="88"/>
  <c r="BI81" i="170"/>
  <c r="AA54" i="88"/>
  <c r="BI74" i="170"/>
  <c r="AA47" i="88"/>
  <c r="BI80" i="170"/>
  <c r="AA53" i="88"/>
  <c r="BH70" i="170"/>
  <c r="Z43" i="88"/>
  <c r="BI84" i="170"/>
  <c r="AA57" i="88"/>
  <c r="BI79" i="170"/>
  <c r="AA52" i="88"/>
  <c r="BH81" i="170"/>
  <c r="Z54" i="88"/>
  <c r="BI808" i="170"/>
  <c r="Y518" i="88"/>
  <c r="BH830" i="170"/>
  <c r="X533" i="88"/>
  <c r="BI95" i="170"/>
  <c r="AA69" i="88"/>
  <c r="BI77" i="170"/>
  <c r="AA50" i="88"/>
  <c r="BI73" i="170"/>
  <c r="AA46" i="88"/>
  <c r="BI93" i="170"/>
  <c r="AA67" i="88"/>
  <c r="BI86" i="170"/>
  <c r="AA59" i="88"/>
  <c r="BH73" i="170"/>
  <c r="Z46" i="88"/>
  <c r="BH93" i="170"/>
  <c r="Z67" i="88"/>
  <c r="BH86" i="170"/>
  <c r="Z59" i="88"/>
  <c r="BH82" i="170"/>
  <c r="Z55" i="88"/>
  <c r="J315" i="70"/>
  <c r="J333" i="70" s="1"/>
  <c r="G20" i="23"/>
  <c r="G157" i="23"/>
  <c r="AV69" i="170"/>
  <c r="J162" i="58"/>
  <c r="BA258" i="170"/>
  <c r="AF1089" i="70"/>
  <c r="AP393" i="70"/>
  <c r="AQ393" i="70" s="1"/>
  <c r="N570" i="70"/>
  <c r="AC573" i="70"/>
  <c r="T570" i="70"/>
  <c r="J215" i="58"/>
  <c r="R396" i="70"/>
  <c r="R440" i="70" s="1"/>
  <c r="BD429" i="170" s="1"/>
  <c r="AV300" i="170"/>
  <c r="AD1089" i="70"/>
  <c r="Y574" i="70"/>
  <c r="J88" i="21"/>
  <c r="K88" i="21" s="1"/>
  <c r="J87" i="21"/>
  <c r="V87" i="21" s="1"/>
  <c r="AV168" i="170"/>
  <c r="AD7" i="19"/>
  <c r="F104" i="58"/>
  <c r="G721" i="88"/>
  <c r="E104" i="58"/>
  <c r="F721" i="88"/>
  <c r="E721" i="88"/>
  <c r="D104" i="58"/>
  <c r="J67" i="43"/>
  <c r="H77" i="43" s="1"/>
  <c r="G74" i="43"/>
  <c r="AW669" i="170"/>
  <c r="AL533" i="169"/>
  <c r="AT555" i="170"/>
  <c r="AV668" i="170"/>
  <c r="G699" i="70"/>
  <c r="G786" i="70" s="1"/>
  <c r="AH687" i="70"/>
  <c r="AI687" i="70" s="1"/>
  <c r="AV670" i="170"/>
  <c r="AW678" i="170"/>
  <c r="AV679" i="170"/>
  <c r="AV669" i="170"/>
  <c r="AT929" i="170"/>
  <c r="AT1082" i="170"/>
  <c r="AD262" i="70"/>
  <c r="AE262" i="70" s="1"/>
  <c r="AV589" i="170"/>
  <c r="E35" i="23"/>
  <c r="E128" i="58" s="1"/>
  <c r="N126" i="58"/>
  <c r="AD1072" i="70"/>
  <c r="AE1072" i="70" s="1"/>
  <c r="E37" i="23"/>
  <c r="E130" i="58" s="1"/>
  <c r="AF294" i="70"/>
  <c r="E36" i="23"/>
  <c r="E129" i="58" s="1"/>
  <c r="AD67" i="70"/>
  <c r="AE67" i="70" s="1"/>
  <c r="AD926" i="70"/>
  <c r="AE926" i="70" s="1"/>
  <c r="AD261" i="70"/>
  <c r="AE261" i="70" s="1"/>
  <c r="AD112" i="70"/>
  <c r="AE112" i="70" s="1"/>
  <c r="AH677" i="70"/>
  <c r="AI677" i="70" s="1"/>
  <c r="AW664" i="170"/>
  <c r="AH681" i="70"/>
  <c r="AI681" i="70" s="1"/>
  <c r="AH689" i="70"/>
  <c r="AI689" i="70" s="1"/>
  <c r="AV678" i="170"/>
  <c r="I762" i="70"/>
  <c r="AU746" i="170" s="1"/>
  <c r="I699" i="70"/>
  <c r="J762" i="70"/>
  <c r="AV746" i="170" s="1"/>
  <c r="J699" i="70"/>
  <c r="J786" i="70" s="1"/>
  <c r="H762" i="70"/>
  <c r="AT746" i="170" s="1"/>
  <c r="H699" i="70"/>
  <c r="H786" i="70" s="1"/>
  <c r="AV677" i="170"/>
  <c r="AV674" i="170"/>
  <c r="AW663" i="170"/>
  <c r="AW665" i="170"/>
  <c r="AH688" i="70"/>
  <c r="AI688" i="70" s="1"/>
  <c r="AW670" i="170"/>
  <c r="F699" i="70"/>
  <c r="F786" i="70" s="1"/>
  <c r="F762" i="70"/>
  <c r="AR746" i="170" s="1"/>
  <c r="K762" i="70"/>
  <c r="AW746" i="170" s="1"/>
  <c r="K699" i="70"/>
  <c r="AH692" i="70"/>
  <c r="AI692" i="70" s="1"/>
  <c r="AH676" i="70"/>
  <c r="AI676" i="70" s="1"/>
  <c r="AV671" i="170"/>
  <c r="AV665" i="170"/>
  <c r="AV673" i="170"/>
  <c r="AU661" i="170"/>
  <c r="AV661" i="170"/>
  <c r="AW677" i="170"/>
  <c r="AW679" i="170"/>
  <c r="AW674" i="170"/>
  <c r="AW661" i="170"/>
  <c r="AV676" i="170"/>
  <c r="AV675" i="170"/>
  <c r="AV663" i="170"/>
  <c r="AW666" i="170"/>
  <c r="AW676" i="170"/>
  <c r="AW671" i="170"/>
  <c r="AW675" i="170"/>
  <c r="AW672" i="170"/>
  <c r="AW662" i="170"/>
  <c r="AW668" i="170"/>
  <c r="AV672" i="170"/>
  <c r="AV666" i="170"/>
  <c r="AW673" i="170"/>
  <c r="AD266" i="70"/>
  <c r="AE266" i="70" s="1"/>
  <c r="M10" i="21"/>
  <c r="C20" i="23"/>
  <c r="AR258" i="170"/>
  <c r="AF946" i="70"/>
  <c r="AJ1072" i="70"/>
  <c r="AK1072" i="70" s="1"/>
  <c r="E45" i="23"/>
  <c r="E139" i="58" s="1"/>
  <c r="E218" i="58" s="1"/>
  <c r="F930" i="70"/>
  <c r="AF1101" i="70"/>
  <c r="E33" i="23"/>
  <c r="E126" i="58" s="1"/>
  <c r="AT909" i="170"/>
  <c r="AT285" i="170"/>
  <c r="H113" i="70"/>
  <c r="AT104" i="170" s="1"/>
  <c r="AT123" i="170"/>
  <c r="F1099" i="70"/>
  <c r="AR1079" i="170" s="1"/>
  <c r="AR1077" i="170"/>
  <c r="H262" i="70"/>
  <c r="AF261" i="70" s="1"/>
  <c r="AG261" i="70" s="1"/>
  <c r="AT283" i="170"/>
  <c r="AN109" i="70"/>
  <c r="AO109" i="70" s="1"/>
  <c r="AN603" i="70"/>
  <c r="AO603" i="70" s="1"/>
  <c r="BH101" i="170"/>
  <c r="BB588" i="170"/>
  <c r="P114" i="70"/>
  <c r="BB105" i="170" s="1"/>
  <c r="AJ113" i="70"/>
  <c r="AK113" i="70" s="1"/>
  <c r="BH1086" i="170"/>
  <c r="AN1105" i="70"/>
  <c r="AO1105" i="70" s="1"/>
  <c r="V698" i="70"/>
  <c r="BH682" i="170" s="1"/>
  <c r="AF802" i="170"/>
  <c r="AU584" i="70"/>
  <c r="I160" i="23"/>
  <c r="I153" i="58"/>
  <c r="AT637" i="70"/>
  <c r="P783" i="70"/>
  <c r="BB767" i="170" s="1"/>
  <c r="I14" i="30"/>
  <c r="AT882" i="70"/>
  <c r="AT584" i="70"/>
  <c r="AT590" i="70"/>
  <c r="AU643" i="70"/>
  <c r="BI628" i="170"/>
  <c r="AT643" i="70"/>
  <c r="W698" i="70"/>
  <c r="BI682" i="170" s="1"/>
  <c r="BC682" i="170"/>
  <c r="V697" i="70"/>
  <c r="BH681" i="170" s="1"/>
  <c r="BB681" i="170"/>
  <c r="P782" i="70"/>
  <c r="BB766" i="170" s="1"/>
  <c r="AX766" i="170"/>
  <c r="AT783" i="70"/>
  <c r="BI768" i="170"/>
  <c r="Y434" i="88"/>
  <c r="AU590" i="70"/>
  <c r="BI575" i="170"/>
  <c r="Q783" i="70"/>
  <c r="BC767" i="170" s="1"/>
  <c r="AY767" i="170"/>
  <c r="BH680" i="170"/>
  <c r="AU203" i="70"/>
  <c r="BI194" i="170"/>
  <c r="AU637" i="70"/>
  <c r="BI622" i="170"/>
  <c r="AM845" i="170"/>
  <c r="N122" i="58"/>
  <c r="N213" i="58" s="1"/>
  <c r="G160" i="23"/>
  <c r="X363" i="88"/>
  <c r="AU170" i="170"/>
  <c r="Y316" i="88"/>
  <c r="X158" i="88"/>
  <c r="AR860" i="70"/>
  <c r="AS860" i="70" s="1"/>
  <c r="AF520" i="169"/>
  <c r="W904" i="70"/>
  <c r="BI886" i="170" s="1"/>
  <c r="AJ813" i="170"/>
  <c r="AP309" i="70"/>
  <c r="AQ309" i="70" s="1"/>
  <c r="AD513" i="169"/>
  <c r="Y110" i="88"/>
  <c r="Y312" i="88"/>
  <c r="X313" i="88"/>
  <c r="AN294" i="70"/>
  <c r="AO294" i="70" s="1"/>
  <c r="Y39" i="88"/>
  <c r="X245" i="88"/>
  <c r="X145" i="88"/>
  <c r="BA813" i="170"/>
  <c r="X380" i="88"/>
  <c r="X647" i="88"/>
  <c r="G17" i="30"/>
  <c r="X55" i="88"/>
  <c r="X389" i="88"/>
  <c r="Y630" i="88"/>
  <c r="AB824" i="170"/>
  <c r="X383" i="88"/>
  <c r="Y676" i="88"/>
  <c r="Y20" i="88"/>
  <c r="AR323" i="170"/>
  <c r="X46" i="88"/>
  <c r="X338" i="88"/>
  <c r="X500" i="88"/>
  <c r="AB890" i="170"/>
  <c r="X15" i="88"/>
  <c r="Y146" i="88"/>
  <c r="Y481" i="88"/>
  <c r="AJ534" i="70"/>
  <c r="AK534" i="70" s="1"/>
  <c r="E33" i="30"/>
  <c r="X67" i="88"/>
  <c r="X354" i="88"/>
  <c r="X504" i="88"/>
  <c r="Y686" i="88"/>
  <c r="BG858" i="170"/>
  <c r="X107" i="88"/>
  <c r="X678" i="88"/>
  <c r="AJ777" i="70"/>
  <c r="AK777" i="70" s="1"/>
  <c r="AA1067" i="70"/>
  <c r="Y77" i="88"/>
  <c r="X292" i="88"/>
  <c r="X525" i="88"/>
  <c r="AA21" i="88"/>
  <c r="AG513" i="169"/>
  <c r="AT17" i="70"/>
  <c r="AU17" i="70" s="1"/>
  <c r="AT391" i="70"/>
  <c r="AU391" i="70" s="1"/>
  <c r="Z29" i="88"/>
  <c r="W872" i="70"/>
  <c r="BI856" i="170" s="1"/>
  <c r="X58" i="88"/>
  <c r="X436" i="88"/>
  <c r="AK845" i="170"/>
  <c r="AA30" i="88"/>
  <c r="Y30" i="88"/>
  <c r="X263" i="88"/>
  <c r="X364" i="88"/>
  <c r="BH285" i="170"/>
  <c r="AT1066" i="70"/>
  <c r="X149" i="88"/>
  <c r="X370" i="88"/>
  <c r="X638" i="88"/>
  <c r="AU258" i="170"/>
  <c r="F33" i="30"/>
  <c r="Y473" i="88"/>
  <c r="AC520" i="169"/>
  <c r="Y547" i="88"/>
  <c r="AJ543" i="169"/>
  <c r="AH839" i="70"/>
  <c r="AI839" i="70" s="1"/>
  <c r="AR839" i="70"/>
  <c r="AS839" i="70" s="1"/>
  <c r="X289" i="88"/>
  <c r="X450" i="88"/>
  <c r="Y550" i="88"/>
  <c r="Y646" i="88"/>
  <c r="X54" i="88"/>
  <c r="AT1008" i="70"/>
  <c r="AU1008" i="70" s="1"/>
  <c r="X163" i="88"/>
  <c r="D29" i="30"/>
  <c r="O43" i="70"/>
  <c r="BA36" i="170" s="1"/>
  <c r="X65" i="88"/>
  <c r="Y104" i="88"/>
  <c r="X179" i="88"/>
  <c r="Y348" i="88"/>
  <c r="X657" i="88"/>
  <c r="Y102" i="88"/>
  <c r="X237" i="88"/>
  <c r="Y682" i="88"/>
  <c r="AT64" i="70"/>
  <c r="AU64" i="70" s="1"/>
  <c r="W669" i="70"/>
  <c r="BI653" i="170" s="1"/>
  <c r="AT953" i="70"/>
  <c r="AU953" i="70" s="1"/>
  <c r="J37" i="30"/>
  <c r="X29" i="88"/>
  <c r="X202" i="88"/>
  <c r="Y268" i="88"/>
  <c r="Y336" i="88"/>
  <c r="AM824" i="170"/>
  <c r="Y653" i="88"/>
  <c r="Y233" i="88"/>
  <c r="AT630" i="70"/>
  <c r="AU630" i="70" s="1"/>
  <c r="AF770" i="70"/>
  <c r="AG770" i="70" s="1"/>
  <c r="X277" i="88"/>
  <c r="Y380" i="88"/>
  <c r="Y591" i="88"/>
  <c r="Z17" i="88"/>
  <c r="AD884" i="70"/>
  <c r="AE884" i="70" s="1"/>
  <c r="J21" i="30"/>
  <c r="M564" i="70"/>
  <c r="H43" i="30" s="1"/>
  <c r="AL828" i="70"/>
  <c r="AM828" i="70" s="1"/>
  <c r="Y267" i="88"/>
  <c r="Y379" i="88"/>
  <c r="Y459" i="88"/>
  <c r="X674" i="88"/>
  <c r="X680" i="88"/>
  <c r="X643" i="88"/>
  <c r="X8" i="88"/>
  <c r="X561" i="88"/>
  <c r="Y642" i="88"/>
  <c r="X62" i="88"/>
  <c r="X92" i="88"/>
  <c r="X127" i="88"/>
  <c r="Y256" i="88"/>
  <c r="X307" i="88"/>
  <c r="Y351" i="88"/>
  <c r="X378" i="88"/>
  <c r="Y504" i="88"/>
  <c r="X639" i="88"/>
  <c r="Z15" i="88"/>
  <c r="V869" i="70"/>
  <c r="BH853" i="170" s="1"/>
  <c r="H27" i="30"/>
  <c r="X108" i="88"/>
  <c r="X156" i="88"/>
  <c r="X215" i="88"/>
  <c r="Y314" i="88"/>
  <c r="X324" i="88"/>
  <c r="AJ373" i="169"/>
  <c r="X438" i="88"/>
  <c r="X511" i="88"/>
  <c r="Y581" i="88"/>
  <c r="X664" i="88"/>
  <c r="X676" i="88"/>
  <c r="AD824" i="170"/>
  <c r="E14" i="30"/>
  <c r="F37" i="30"/>
  <c r="Y115" i="88"/>
  <c r="X243" i="88"/>
  <c r="Y343" i="88"/>
  <c r="Y577" i="88"/>
  <c r="X17" i="88"/>
  <c r="Y76" i="88"/>
  <c r="Y174" i="88"/>
  <c r="X326" i="88"/>
  <c r="Y396" i="88"/>
  <c r="Y501" i="88"/>
  <c r="X9" i="88"/>
  <c r="Z16" i="88"/>
  <c r="AF513" i="169"/>
  <c r="AR1080" i="70"/>
  <c r="AS1080" i="70" s="1"/>
  <c r="AU323" i="170"/>
  <c r="AT917" i="70"/>
  <c r="AU917" i="70" s="1"/>
  <c r="AG577" i="170"/>
  <c r="X44" i="88"/>
  <c r="Y132" i="88"/>
  <c r="Y188" i="88"/>
  <c r="Y300" i="88"/>
  <c r="X335" i="88"/>
  <c r="Y449" i="88"/>
  <c r="Y485" i="88"/>
  <c r="Y544" i="88"/>
  <c r="X581" i="88"/>
  <c r="Z9" i="88"/>
  <c r="X16" i="88"/>
  <c r="AG543" i="169"/>
  <c r="Q861" i="70"/>
  <c r="BC845" i="170" s="1"/>
  <c r="AT804" i="70"/>
  <c r="AU804" i="70" s="1"/>
  <c r="M333" i="70"/>
  <c r="AY323" i="170" s="1"/>
  <c r="I106" i="58"/>
  <c r="I128" i="58"/>
  <c r="Y33" i="88"/>
  <c r="X147" i="88"/>
  <c r="Y156" i="88"/>
  <c r="Y324" i="88"/>
  <c r="Y358" i="88"/>
  <c r="X442" i="88"/>
  <c r="Y680" i="88"/>
  <c r="AZ14" i="170"/>
  <c r="W881" i="70"/>
  <c r="BI865" i="170" s="1"/>
  <c r="W890" i="70"/>
  <c r="BI874" i="170" s="1"/>
  <c r="AN832" i="70"/>
  <c r="AO832" i="70" s="1"/>
  <c r="P829" i="70"/>
  <c r="V829" i="70" s="1"/>
  <c r="J25" i="30"/>
  <c r="X45" i="88"/>
  <c r="X164" i="88"/>
  <c r="Y447" i="88"/>
  <c r="Y444" i="88"/>
  <c r="Y568" i="88"/>
  <c r="X635" i="88"/>
  <c r="Y11" i="88"/>
  <c r="AZ14" i="169"/>
  <c r="X479" i="88"/>
  <c r="AR779" i="70"/>
  <c r="AS779" i="70" s="1"/>
  <c r="AT293" i="70"/>
  <c r="AU293" i="70" s="1"/>
  <c r="AL150" i="70"/>
  <c r="AM150" i="70" s="1"/>
  <c r="J26" i="30"/>
  <c r="AF878" i="70"/>
  <c r="AG878" i="70" s="1"/>
  <c r="Y86" i="88"/>
  <c r="Y147" i="88"/>
  <c r="Y181" i="88"/>
  <c r="X291" i="88"/>
  <c r="X351" i="88"/>
  <c r="X456" i="88"/>
  <c r="Y477" i="88"/>
  <c r="AL824" i="170"/>
  <c r="Y677" i="88"/>
  <c r="X23" i="88"/>
  <c r="AR869" i="170"/>
  <c r="AT317" i="70"/>
  <c r="AU317" i="70" s="1"/>
  <c r="X116" i="88"/>
  <c r="Y461" i="88"/>
  <c r="X50" i="88"/>
  <c r="Y144" i="88"/>
  <c r="Y365" i="88"/>
  <c r="X467" i="88"/>
  <c r="AN813" i="70"/>
  <c r="AO813" i="70" s="1"/>
  <c r="H14" i="30"/>
  <c r="Y294" i="88"/>
  <c r="X554" i="88"/>
  <c r="X27" i="88"/>
  <c r="X175" i="88"/>
  <c r="Y301" i="88"/>
  <c r="Y484" i="88"/>
  <c r="I33" i="30"/>
  <c r="Z31" i="88"/>
  <c r="AJ769" i="70"/>
  <c r="AK769" i="70" s="1"/>
  <c r="AT496" i="70"/>
  <c r="AU496" i="70" s="1"/>
  <c r="AJ772" i="70"/>
  <c r="AK772" i="70" s="1"/>
  <c r="AT749" i="70"/>
  <c r="AU749" i="70" s="1"/>
  <c r="AT617" i="70"/>
  <c r="AU617" i="70" s="1"/>
  <c r="AA33" i="88"/>
  <c r="AT869" i="170"/>
  <c r="X41" i="88"/>
  <c r="X31" i="88"/>
  <c r="X43" i="88"/>
  <c r="X84" i="88"/>
  <c r="X159" i="88"/>
  <c r="Y140" i="88"/>
  <c r="Y206" i="88"/>
  <c r="X253" i="88"/>
  <c r="X244" i="88"/>
  <c r="X273" i="88"/>
  <c r="Y302" i="88"/>
  <c r="Y333" i="88"/>
  <c r="AK351" i="169"/>
  <c r="Y437" i="88"/>
  <c r="X462" i="88"/>
  <c r="Y469" i="88"/>
  <c r="X476" i="88"/>
  <c r="Y596" i="88"/>
  <c r="Y644" i="88"/>
  <c r="AA35" i="88"/>
  <c r="X144" i="88"/>
  <c r="Y230" i="88"/>
  <c r="Y310" i="88"/>
  <c r="X373" i="88"/>
  <c r="X464" i="88"/>
  <c r="Y496" i="88"/>
  <c r="J27" i="30"/>
  <c r="X40" i="88"/>
  <c r="X126" i="88"/>
  <c r="Y158" i="88"/>
  <c r="Y498" i="88"/>
  <c r="BH123" i="170"/>
  <c r="T268" i="70"/>
  <c r="T290" i="70" s="1"/>
  <c r="BF280" i="170" s="1"/>
  <c r="AT574" i="70"/>
  <c r="AU574" i="70" s="1"/>
  <c r="AL21" i="70"/>
  <c r="AM21" i="70" s="1"/>
  <c r="W814" i="70"/>
  <c r="BI798" i="170" s="1"/>
  <c r="V834" i="70"/>
  <c r="BH818" i="170" s="1"/>
  <c r="AT835" i="170"/>
  <c r="W902" i="70"/>
  <c r="BI884" i="170" s="1"/>
  <c r="Z41" i="88"/>
  <c r="AT524" i="70"/>
  <c r="G33" i="30"/>
  <c r="I27" i="30"/>
  <c r="AT450" i="70"/>
  <c r="AU450" i="70" s="1"/>
  <c r="AU1064" i="70"/>
  <c r="AG373" i="169"/>
  <c r="Y64" i="88"/>
  <c r="X61" i="88"/>
  <c r="X77" i="88"/>
  <c r="Y145" i="88"/>
  <c r="Y138" i="88"/>
  <c r="X172" i="88"/>
  <c r="X211" i="88"/>
  <c r="Y244" i="88"/>
  <c r="X242" i="88"/>
  <c r="Y279" i="88"/>
  <c r="X342" i="88"/>
  <c r="Y357" i="88"/>
  <c r="Y432" i="88"/>
  <c r="Y471" i="88"/>
  <c r="AB802" i="170"/>
  <c r="X541" i="88"/>
  <c r="AG563" i="169"/>
  <c r="Y637" i="88"/>
  <c r="X626" i="88"/>
  <c r="X69" i="88"/>
  <c r="X329" i="88"/>
  <c r="Y151" i="88"/>
  <c r="X333" i="88"/>
  <c r="X465" i="88"/>
  <c r="X152" i="88"/>
  <c r="X274" i="88"/>
  <c r="Y373" i="88"/>
  <c r="AF762" i="70"/>
  <c r="AG762" i="70" s="1"/>
  <c r="V110" i="23"/>
  <c r="AW323" i="170"/>
  <c r="AA39" i="88"/>
  <c r="AT576" i="70"/>
  <c r="AU576" i="70" s="1"/>
  <c r="W869" i="70"/>
  <c r="BI853" i="170" s="1"/>
  <c r="V913" i="70"/>
  <c r="BH895" i="170" s="1"/>
  <c r="I17" i="30"/>
  <c r="P840" i="70"/>
  <c r="BB824" i="170" s="1"/>
  <c r="AT998" i="70"/>
  <c r="AU998" i="70" s="1"/>
  <c r="AT890" i="70"/>
  <c r="AU890" i="70" s="1"/>
  <c r="M188" i="70"/>
  <c r="AY178" i="170" s="1"/>
  <c r="AU524" i="70"/>
  <c r="J39" i="30"/>
  <c r="X710" i="88"/>
  <c r="X60" i="88"/>
  <c r="Y53" i="88"/>
  <c r="Y148" i="88"/>
  <c r="X146" i="88"/>
  <c r="X157" i="88"/>
  <c r="X183" i="88"/>
  <c r="X209" i="88"/>
  <c r="Y257" i="88"/>
  <c r="Y273" i="88"/>
  <c r="Y306" i="88"/>
  <c r="Y331" i="88"/>
  <c r="Y340" i="88"/>
  <c r="Y354" i="88"/>
  <c r="Y372" i="88"/>
  <c r="X384" i="88"/>
  <c r="X448" i="88"/>
  <c r="Y428" i="88"/>
  <c r="X430" i="88"/>
  <c r="Y494" i="88"/>
  <c r="AE802" i="170"/>
  <c r="AJ824" i="170"/>
  <c r="AF533" i="169"/>
  <c r="AL563" i="169"/>
  <c r="Y648" i="88"/>
  <c r="Y627" i="88"/>
  <c r="Z23" i="88"/>
  <c r="AR772" i="70"/>
  <c r="AS772" i="70" s="1"/>
  <c r="BG757" i="170"/>
  <c r="O772" i="70"/>
  <c r="BA756" i="170" s="1"/>
  <c r="BA671" i="170"/>
  <c r="AF113" i="70"/>
  <c r="AG113" i="70" s="1"/>
  <c r="AT105" i="170"/>
  <c r="AX14" i="170"/>
  <c r="AX14" i="169"/>
  <c r="Y12" i="88"/>
  <c r="BI13" i="169"/>
  <c r="BI13" i="170"/>
  <c r="W459" i="70"/>
  <c r="BI446" i="170" s="1"/>
  <c r="BC446" i="170"/>
  <c r="BG813" i="170"/>
  <c r="AT755" i="70"/>
  <c r="AU755" i="70" s="1"/>
  <c r="AU14" i="70"/>
  <c r="BC7" i="169"/>
  <c r="BC7" i="170"/>
  <c r="V459" i="70"/>
  <c r="BH446" i="170" s="1"/>
  <c r="BB446" i="170"/>
  <c r="AT488" i="70"/>
  <c r="AU488" i="70" s="1"/>
  <c r="AR661" i="170"/>
  <c r="T767" i="70"/>
  <c r="BF751" i="170" s="1"/>
  <c r="BF666" i="170"/>
  <c r="U762" i="70"/>
  <c r="BG746" i="170" s="1"/>
  <c r="BG661" i="170"/>
  <c r="AS763" i="170"/>
  <c r="AS678" i="170"/>
  <c r="AT749" i="170"/>
  <c r="AT664" i="170"/>
  <c r="AU749" i="170"/>
  <c r="AU664" i="170"/>
  <c r="AU672" i="170"/>
  <c r="AT758" i="170"/>
  <c r="AT673" i="170"/>
  <c r="L771" i="70"/>
  <c r="AX670" i="170"/>
  <c r="AJ690" i="70"/>
  <c r="AK690" i="70" s="1"/>
  <c r="AX675" i="170"/>
  <c r="R763" i="70"/>
  <c r="BD747" i="170" s="1"/>
  <c r="BD662" i="170"/>
  <c r="R772" i="70"/>
  <c r="BD756" i="170" s="1"/>
  <c r="BD671" i="170"/>
  <c r="Q32" i="23"/>
  <c r="Q125" i="58" s="1"/>
  <c r="BF828" i="170"/>
  <c r="X225" i="88"/>
  <c r="X483" i="88"/>
  <c r="Y629" i="88"/>
  <c r="O773" i="70"/>
  <c r="BA757" i="170" s="1"/>
  <c r="BA672" i="170"/>
  <c r="M69" i="21"/>
  <c r="W760" i="70"/>
  <c r="BI744" i="170" s="1"/>
  <c r="BC744" i="170"/>
  <c r="BE858" i="170"/>
  <c r="AT131" i="70"/>
  <c r="AU131" i="70" s="1"/>
  <c r="BH122" i="170"/>
  <c r="BE813" i="170"/>
  <c r="AW813" i="170"/>
  <c r="AL860" i="70"/>
  <c r="AM860" i="70" s="1"/>
  <c r="AT461" i="70"/>
  <c r="AU461" i="70" s="1"/>
  <c r="W655" i="70"/>
  <c r="BI639" i="170" s="1"/>
  <c r="BC639" i="170"/>
  <c r="AV858" i="170"/>
  <c r="AS751" i="170"/>
  <c r="AS666" i="170"/>
  <c r="AS754" i="170"/>
  <c r="AS669" i="170"/>
  <c r="AS756" i="170"/>
  <c r="AS671" i="170"/>
  <c r="AJ773" i="70"/>
  <c r="AK773" i="70" s="1"/>
  <c r="S779" i="70"/>
  <c r="BE678" i="170"/>
  <c r="AP691" i="70"/>
  <c r="AQ691" i="70" s="1"/>
  <c r="BE676" i="170"/>
  <c r="Y693" i="88"/>
  <c r="T775" i="70"/>
  <c r="BF759" i="170" s="1"/>
  <c r="BF674" i="170"/>
  <c r="X59" i="88"/>
  <c r="X33" i="88"/>
  <c r="Y87" i="88"/>
  <c r="Y107" i="88"/>
  <c r="X110" i="88"/>
  <c r="Y157" i="88"/>
  <c r="X213" i="88"/>
  <c r="Y231" i="88"/>
  <c r="Y263" i="88"/>
  <c r="X390" i="88"/>
  <c r="X474" i="88"/>
  <c r="Y468" i="88"/>
  <c r="X451" i="88"/>
  <c r="Y427" i="88"/>
  <c r="Y433" i="88"/>
  <c r="X666" i="88"/>
  <c r="X652" i="88"/>
  <c r="AV813" i="170"/>
  <c r="AV835" i="170"/>
  <c r="AV829" i="170"/>
  <c r="AU750" i="170"/>
  <c r="AU665" i="170"/>
  <c r="AT667" i="170"/>
  <c r="AT751" i="170"/>
  <c r="AT666" i="170"/>
  <c r="M290" i="70"/>
  <c r="AY280" i="170" s="1"/>
  <c r="AY258" i="170"/>
  <c r="V760" i="70"/>
  <c r="BH744" i="170" s="1"/>
  <c r="BB744" i="170"/>
  <c r="W417" i="70"/>
  <c r="BI406" i="170" s="1"/>
  <c r="BC406" i="170"/>
  <c r="AN880" i="70"/>
  <c r="AO880" i="70" s="1"/>
  <c r="BB865" i="170"/>
  <c r="BF858" i="170"/>
  <c r="W672" i="70"/>
  <c r="BI656" i="170" s="1"/>
  <c r="BC656" i="170"/>
  <c r="AR692" i="70"/>
  <c r="AS692" i="70" s="1"/>
  <c r="BF677" i="170"/>
  <c r="V478" i="70"/>
  <c r="BH465" i="170" s="1"/>
  <c r="BB465" i="170"/>
  <c r="S775" i="70"/>
  <c r="BE759" i="170" s="1"/>
  <c r="BE674" i="170"/>
  <c r="AH762" i="70"/>
  <c r="AI762" i="70" s="1"/>
  <c r="AW747" i="170"/>
  <c r="S770" i="70"/>
  <c r="BE754" i="170" s="1"/>
  <c r="BE669" i="170"/>
  <c r="S771" i="70"/>
  <c r="BE755" i="170" s="1"/>
  <c r="BE670" i="170"/>
  <c r="AU125" i="70"/>
  <c r="AT675" i="170"/>
  <c r="AU748" i="170"/>
  <c r="AU663" i="170"/>
  <c r="AU676" i="170"/>
  <c r="AT764" i="170"/>
  <c r="AT679" i="170"/>
  <c r="X453" i="88"/>
  <c r="AC533" i="169"/>
  <c r="AC845" i="170"/>
  <c r="AY858" i="170"/>
  <c r="O777" i="70"/>
  <c r="BA761" i="170" s="1"/>
  <c r="BA676" i="170"/>
  <c r="P113" i="70"/>
  <c r="BB104" i="170" s="1"/>
  <c r="AX104" i="170"/>
  <c r="AJ844" i="70"/>
  <c r="AK844" i="70" s="1"/>
  <c r="AX829" i="170"/>
  <c r="D15" i="30"/>
  <c r="BI8" i="170"/>
  <c r="BI8" i="169"/>
  <c r="AZ858" i="170"/>
  <c r="AT1052" i="70"/>
  <c r="AU1052" i="70" s="1"/>
  <c r="AP150" i="70"/>
  <c r="AQ150" i="70" s="1"/>
  <c r="BD141" i="170"/>
  <c r="BH12" i="170"/>
  <c r="BH12" i="169"/>
  <c r="AT116" i="70"/>
  <c r="AU116" i="70" s="1"/>
  <c r="AT577" i="70"/>
  <c r="AU577" i="70" s="1"/>
  <c r="W866" i="70"/>
  <c r="BI850" i="170" s="1"/>
  <c r="BC850" i="170"/>
  <c r="AJ763" i="70"/>
  <c r="AK763" i="70" s="1"/>
  <c r="W494" i="70"/>
  <c r="BI480" i="170" s="1"/>
  <c r="BC480" i="170"/>
  <c r="AT559" i="70"/>
  <c r="AU559" i="70" s="1"/>
  <c r="AT533" i="70"/>
  <c r="AU533" i="70" s="1"/>
  <c r="S762" i="70"/>
  <c r="BE746" i="170" s="1"/>
  <c r="BE661" i="170"/>
  <c r="AJ762" i="70"/>
  <c r="AK762" i="70" s="1"/>
  <c r="AX747" i="170"/>
  <c r="L779" i="70"/>
  <c r="AX678" i="170"/>
  <c r="AR752" i="170"/>
  <c r="AR667" i="170"/>
  <c r="Z33" i="88"/>
  <c r="AU114" i="70"/>
  <c r="AJ261" i="70"/>
  <c r="AK261" i="70" s="1"/>
  <c r="AX252" i="170"/>
  <c r="AJ694" i="70"/>
  <c r="AK694" i="70" s="1"/>
  <c r="AX679" i="170"/>
  <c r="L315" i="70"/>
  <c r="AX305" i="170" s="1"/>
  <c r="AX300" i="170"/>
  <c r="AP690" i="70"/>
  <c r="AQ690" i="70" s="1"/>
  <c r="BD675" i="170"/>
  <c r="R769" i="70"/>
  <c r="BD753" i="170" s="1"/>
  <c r="BD668" i="170"/>
  <c r="AR684" i="70"/>
  <c r="AS684" i="70" s="1"/>
  <c r="BF669" i="170"/>
  <c r="Y34" i="88"/>
  <c r="X52" i="88"/>
  <c r="X81" i="88"/>
  <c r="X121" i="88"/>
  <c r="Y137" i="88"/>
  <c r="X166" i="88"/>
  <c r="X193" i="88"/>
  <c r="Y210" i="88"/>
  <c r="X247" i="88"/>
  <c r="X252" i="88"/>
  <c r="Y269" i="88"/>
  <c r="X300" i="88"/>
  <c r="X311" i="88"/>
  <c r="Y289" i="88"/>
  <c r="X323" i="88"/>
  <c r="X345" i="88"/>
  <c r="X357" i="88"/>
  <c r="X369" i="88"/>
  <c r="Y386" i="88"/>
  <c r="X458" i="88"/>
  <c r="Y454" i="88"/>
  <c r="X477" i="88"/>
  <c r="X497" i="88"/>
  <c r="Y538" i="88"/>
  <c r="X556" i="88"/>
  <c r="X690" i="88"/>
  <c r="X633" i="88"/>
  <c r="X685" i="88"/>
  <c r="BH10" i="169"/>
  <c r="BH10" i="170"/>
  <c r="N777" i="70"/>
  <c r="AZ761" i="170" s="1"/>
  <c r="AZ676" i="170"/>
  <c r="AW858" i="170"/>
  <c r="U765" i="70"/>
  <c r="BG749" i="170" s="1"/>
  <c r="BG664" i="170"/>
  <c r="R771" i="70"/>
  <c r="BD755" i="170" s="1"/>
  <c r="BD670" i="170"/>
  <c r="BB828" i="170"/>
  <c r="AZ828" i="170"/>
  <c r="AU756" i="170"/>
  <c r="AU671" i="170"/>
  <c r="T774" i="70"/>
  <c r="BF758" i="170" s="1"/>
  <c r="BF673" i="170"/>
  <c r="AF844" i="70"/>
  <c r="AG844" i="70" s="1"/>
  <c r="AU829" i="170"/>
  <c r="BB9" i="170"/>
  <c r="BB9" i="169"/>
  <c r="V278" i="70"/>
  <c r="BH268" i="170" s="1"/>
  <c r="BB268" i="170"/>
  <c r="W288" i="70"/>
  <c r="BI278" i="170" s="1"/>
  <c r="BC278" i="170"/>
  <c r="W529" i="70"/>
  <c r="BI513" i="170" s="1"/>
  <c r="BC513" i="170"/>
  <c r="S764" i="70"/>
  <c r="BE748" i="170" s="1"/>
  <c r="BE663" i="170"/>
  <c r="AR751" i="170"/>
  <c r="AR666" i="170"/>
  <c r="AR757" i="170"/>
  <c r="AR672" i="170"/>
  <c r="R767" i="70"/>
  <c r="BD751" i="170" s="1"/>
  <c r="BD666" i="170"/>
  <c r="X358" i="88"/>
  <c r="V814" i="70"/>
  <c r="BB798" i="170"/>
  <c r="AM543" i="169"/>
  <c r="AM858" i="170"/>
  <c r="AV14" i="170"/>
  <c r="AV14" i="169"/>
  <c r="BI10" i="169"/>
  <c r="BI10" i="170"/>
  <c r="V669" i="70"/>
  <c r="BH653" i="170" s="1"/>
  <c r="BB653" i="170"/>
  <c r="BF813" i="170"/>
  <c r="AN132" i="70"/>
  <c r="AO132" i="70" s="1"/>
  <c r="AR771" i="70"/>
  <c r="AS771" i="70" s="1"/>
  <c r="AR261" i="70"/>
  <c r="AS261" i="70" s="1"/>
  <c r="P67" i="70"/>
  <c r="BB60" i="170" s="1"/>
  <c r="AX60" i="170"/>
  <c r="AH262" i="70"/>
  <c r="AI262" i="70" s="1"/>
  <c r="AT133" i="70"/>
  <c r="AU133" i="70" s="1"/>
  <c r="BI124" i="170"/>
  <c r="AR150" i="70"/>
  <c r="AS150" i="70" s="1"/>
  <c r="BF141" i="170"/>
  <c r="I21" i="30"/>
  <c r="AT189" i="70"/>
  <c r="AU189" i="70" s="1"/>
  <c r="BH180" i="170"/>
  <c r="H25" i="30"/>
  <c r="AT863" i="70"/>
  <c r="AU863" i="70" s="1"/>
  <c r="AJ765" i="70"/>
  <c r="AK765" i="70" s="1"/>
  <c r="V825" i="70"/>
  <c r="Z40" i="88"/>
  <c r="AA34" i="88"/>
  <c r="AA29" i="88"/>
  <c r="AT485" i="70"/>
  <c r="AU485" i="70" s="1"/>
  <c r="W468" i="70"/>
  <c r="BI455" i="170" s="1"/>
  <c r="BC455" i="170"/>
  <c r="W849" i="70"/>
  <c r="BI833" i="170" s="1"/>
  <c r="BC833" i="170"/>
  <c r="W619" i="70"/>
  <c r="BI603" i="170" s="1"/>
  <c r="BC603" i="170"/>
  <c r="W123" i="70"/>
  <c r="BI113" i="170" s="1"/>
  <c r="BC113" i="170"/>
  <c r="W855" i="70"/>
  <c r="BI839" i="170" s="1"/>
  <c r="BC839" i="170"/>
  <c r="AT89" i="70"/>
  <c r="AU89" i="70" s="1"/>
  <c r="AS764" i="170"/>
  <c r="AS679" i="170"/>
  <c r="AR761" i="170"/>
  <c r="AR676" i="170"/>
  <c r="AR750" i="170"/>
  <c r="AR665" i="170"/>
  <c r="S766" i="70"/>
  <c r="BE750" i="170" s="1"/>
  <c r="BE665" i="170"/>
  <c r="U776" i="70"/>
  <c r="BG760" i="170" s="1"/>
  <c r="BG675" i="170"/>
  <c r="R765" i="70"/>
  <c r="BD749" i="170" s="1"/>
  <c r="BD664" i="170"/>
  <c r="T776" i="70"/>
  <c r="BF760" i="170" s="1"/>
  <c r="BF675" i="170"/>
  <c r="AF683" i="70"/>
  <c r="AG683" i="70" s="1"/>
  <c r="AU668" i="170"/>
  <c r="AT762" i="170"/>
  <c r="AT677" i="170"/>
  <c r="M767" i="70"/>
  <c r="AJ766" i="70" s="1"/>
  <c r="AK766" i="70" s="1"/>
  <c r="AY666" i="170"/>
  <c r="AV752" i="170"/>
  <c r="AV667" i="170"/>
  <c r="X693" i="88"/>
  <c r="R773" i="70"/>
  <c r="BD757" i="170" s="1"/>
  <c r="BD672" i="170"/>
  <c r="T779" i="70"/>
  <c r="BF763" i="170" s="1"/>
  <c r="BF678" i="170"/>
  <c r="O32" i="23"/>
  <c r="O125" i="58" s="1"/>
  <c r="BD828" i="170"/>
  <c r="X36" i="88"/>
  <c r="Y35" i="88"/>
  <c r="Y29" i="88"/>
  <c r="X82" i="88"/>
  <c r="X79" i="88"/>
  <c r="Y109" i="88"/>
  <c r="X153" i="88"/>
  <c r="X192" i="88"/>
  <c r="X255" i="88"/>
  <c r="X234" i="88"/>
  <c r="X278" i="88"/>
  <c r="X266" i="88"/>
  <c r="Y292" i="88"/>
  <c r="X318" i="88"/>
  <c r="X355" i="88"/>
  <c r="Y429" i="88"/>
  <c r="X472" i="88"/>
  <c r="Y566" i="88"/>
  <c r="Y589" i="88"/>
  <c r="Y636" i="88"/>
  <c r="Y669" i="88"/>
  <c r="Y655" i="88"/>
  <c r="Y9" i="88"/>
  <c r="BA14" i="169"/>
  <c r="BI12" i="170"/>
  <c r="BI12" i="169"/>
  <c r="BH8" i="170"/>
  <c r="BH8" i="169"/>
  <c r="C24" i="30"/>
  <c r="AR280" i="170"/>
  <c r="AT291" i="70"/>
  <c r="AU291" i="70" s="1"/>
  <c r="BH282" i="170"/>
  <c r="V794" i="70"/>
  <c r="BH778" i="170" s="1"/>
  <c r="BB778" i="170"/>
  <c r="W800" i="70"/>
  <c r="BI784" i="170" s="1"/>
  <c r="BC784" i="170"/>
  <c r="V659" i="70"/>
  <c r="BH643" i="170" s="1"/>
  <c r="BB643" i="170"/>
  <c r="W845" i="70"/>
  <c r="BI829" i="170" s="1"/>
  <c r="BC829" i="170"/>
  <c r="S780" i="70"/>
  <c r="BE764" i="170" s="1"/>
  <c r="BE679" i="170"/>
  <c r="AT661" i="170"/>
  <c r="AJ771" i="70"/>
  <c r="AK771" i="70" s="1"/>
  <c r="AY756" i="170"/>
  <c r="AT754" i="170"/>
  <c r="AT669" i="170"/>
  <c r="M775" i="70"/>
  <c r="AY674" i="170"/>
  <c r="R766" i="70"/>
  <c r="BD750" i="170" s="1"/>
  <c r="BD665" i="170"/>
  <c r="Q689" i="70"/>
  <c r="BA673" i="170"/>
  <c r="AT163" i="70"/>
  <c r="AU163" i="70" s="1"/>
  <c r="AF262" i="70"/>
  <c r="AG262" i="70" s="1"/>
  <c r="AT253" i="170"/>
  <c r="W579" i="70"/>
  <c r="BI563" i="170" s="1"/>
  <c r="BC563" i="170"/>
  <c r="AN824" i="70"/>
  <c r="AO824" i="70" s="1"/>
  <c r="BC809" i="170"/>
  <c r="W794" i="70"/>
  <c r="BI778" i="170" s="1"/>
  <c r="BC778" i="170"/>
  <c r="W105" i="70"/>
  <c r="BC96" i="170"/>
  <c r="V619" i="70"/>
  <c r="BH603" i="170" s="1"/>
  <c r="BB603" i="170"/>
  <c r="W218" i="70"/>
  <c r="BI208" i="170" s="1"/>
  <c r="BC208" i="170"/>
  <c r="AR683" i="70"/>
  <c r="AS683" i="70" s="1"/>
  <c r="BG668" i="170"/>
  <c r="U763" i="70"/>
  <c r="BG747" i="170" s="1"/>
  <c r="BG662" i="170"/>
  <c r="L765" i="70"/>
  <c r="AX664" i="170"/>
  <c r="AT763" i="170"/>
  <c r="AT678" i="170"/>
  <c r="AU763" i="170"/>
  <c r="AU678" i="170"/>
  <c r="AU762" i="170"/>
  <c r="AU677" i="170"/>
  <c r="AU751" i="170"/>
  <c r="AU666" i="170"/>
  <c r="AD216" i="169"/>
  <c r="AD356" i="170"/>
  <c r="X275" i="88"/>
  <c r="Y315" i="88"/>
  <c r="AU16" i="70"/>
  <c r="BI9" i="170"/>
  <c r="BI9" i="169"/>
  <c r="AR776" i="70"/>
  <c r="AS776" i="70" s="1"/>
  <c r="BF761" i="170"/>
  <c r="Q695" i="70"/>
  <c r="BC679" i="170" s="1"/>
  <c r="BA679" i="170"/>
  <c r="AJ262" i="70"/>
  <c r="AK262" i="70" s="1"/>
  <c r="AX253" i="170"/>
  <c r="AV104" i="170"/>
  <c r="X12" i="88"/>
  <c r="BH13" i="169"/>
  <c r="BH13" i="170"/>
  <c r="Q874" i="70"/>
  <c r="W874" i="70" s="1"/>
  <c r="W632" i="70"/>
  <c r="BI616" i="170" s="1"/>
  <c r="BC616" i="170"/>
  <c r="AY813" i="170"/>
  <c r="Q21" i="70"/>
  <c r="BC14" i="169" s="1"/>
  <c r="S564" i="70"/>
  <c r="BE548" i="170" s="1"/>
  <c r="AT160" i="70"/>
  <c r="AU160" i="70" s="1"/>
  <c r="AF774" i="70"/>
  <c r="AG774" i="70" s="1"/>
  <c r="AT573" i="70"/>
  <c r="AU573" i="70" s="1"/>
  <c r="V632" i="70"/>
  <c r="BH616" i="170" s="1"/>
  <c r="BB616" i="170"/>
  <c r="V323" i="70"/>
  <c r="BH313" i="170" s="1"/>
  <c r="BB313" i="170"/>
  <c r="W651" i="70"/>
  <c r="BI635" i="170" s="1"/>
  <c r="BC635" i="170"/>
  <c r="W128" i="70"/>
  <c r="BI118" i="170" s="1"/>
  <c r="BC118" i="170"/>
  <c r="V800" i="70"/>
  <c r="BH784" i="170" s="1"/>
  <c r="BB784" i="170"/>
  <c r="AS760" i="170"/>
  <c r="AS675" i="170"/>
  <c r="S767" i="70"/>
  <c r="BE751" i="170" s="1"/>
  <c r="BE666" i="170"/>
  <c r="R764" i="70"/>
  <c r="BD748" i="170" s="1"/>
  <c r="BD663" i="170"/>
  <c r="AJ682" i="70"/>
  <c r="AK682" i="70" s="1"/>
  <c r="AX667" i="170"/>
  <c r="AU758" i="170"/>
  <c r="AU673" i="170"/>
  <c r="AT756" i="170"/>
  <c r="AT671" i="170"/>
  <c r="AT748" i="170"/>
  <c r="AT663" i="170"/>
  <c r="AW752" i="170"/>
  <c r="AW667" i="170"/>
  <c r="AU754" i="170"/>
  <c r="AU669" i="170"/>
  <c r="AU764" i="170"/>
  <c r="AU679" i="170"/>
  <c r="AT750" i="170"/>
  <c r="AT665" i="170"/>
  <c r="Y55" i="88"/>
  <c r="Y159" i="88"/>
  <c r="X181" i="88"/>
  <c r="X210" i="88"/>
  <c r="X270" i="88"/>
  <c r="X298" i="88"/>
  <c r="Y288" i="88"/>
  <c r="X346" i="88"/>
  <c r="Y355" i="88"/>
  <c r="X377" i="88"/>
  <c r="Y483" i="88"/>
  <c r="Y441" i="88"/>
  <c r="Y435" i="88"/>
  <c r="X544" i="88"/>
  <c r="X641" i="88"/>
  <c r="Y632" i="88"/>
  <c r="Y21" i="88"/>
  <c r="V14" i="70"/>
  <c r="X7" i="88" s="1"/>
  <c r="BB7" i="170"/>
  <c r="BB7" i="169"/>
  <c r="AU869" i="170"/>
  <c r="AU863" i="170"/>
  <c r="AA236" i="70"/>
  <c r="AB236" i="70"/>
  <c r="BI226" i="170"/>
  <c r="AB44" i="70"/>
  <c r="BI37" i="170"/>
  <c r="AU446" i="70"/>
  <c r="BI434" i="170"/>
  <c r="V165" i="70"/>
  <c r="BH155" i="170" s="1"/>
  <c r="BB155" i="170"/>
  <c r="U188" i="70"/>
  <c r="BG178" i="170" s="1"/>
  <c r="W1095" i="70"/>
  <c r="AU1094" i="70" s="1"/>
  <c r="AW519" i="170"/>
  <c r="U1228" i="70"/>
  <c r="BG1169" i="170"/>
  <c r="V904" i="70"/>
  <c r="BH886" i="170" s="1"/>
  <c r="BB886" i="170"/>
  <c r="O28" i="23"/>
  <c r="O105" i="58" s="1"/>
  <c r="BD933" i="170"/>
  <c r="AJ1089" i="70"/>
  <c r="AX1074" i="170"/>
  <c r="AH1085" i="70"/>
  <c r="AI1085" i="70" s="1"/>
  <c r="AV1067" i="170"/>
  <c r="AJ1076" i="70"/>
  <c r="AK1076" i="70" s="1"/>
  <c r="AX1058" i="170"/>
  <c r="O1228" i="70"/>
  <c r="BA1169" i="170"/>
  <c r="AN912" i="70"/>
  <c r="AO912" i="70" s="1"/>
  <c r="BC895" i="170"/>
  <c r="T1228" i="70"/>
  <c r="BF1169" i="170"/>
  <c r="S1226" i="70"/>
  <c r="BE1168" i="170"/>
  <c r="AT1048" i="70"/>
  <c r="AU1048" i="70" s="1"/>
  <c r="Y692" i="88"/>
  <c r="X628" i="88"/>
  <c r="Y647" i="88"/>
  <c r="AF1088" i="70"/>
  <c r="AG1088" i="70" s="1"/>
  <c r="AT1070" i="170"/>
  <c r="AJ1088" i="70"/>
  <c r="AK1088" i="70" s="1"/>
  <c r="AX1070" i="170"/>
  <c r="AO1193" i="70"/>
  <c r="BC1170" i="170"/>
  <c r="AT1031" i="70"/>
  <c r="AU1031" i="70" s="1"/>
  <c r="V892" i="70"/>
  <c r="BH876" i="170" s="1"/>
  <c r="BB876" i="170"/>
  <c r="AT1017" i="70"/>
  <c r="AU1017" i="70" s="1"/>
  <c r="AF1076" i="70"/>
  <c r="AG1076" i="70" s="1"/>
  <c r="AT1058" i="170"/>
  <c r="AT1124" i="70"/>
  <c r="AU1124" i="70" s="1"/>
  <c r="BH1105" i="170"/>
  <c r="N925" i="70"/>
  <c r="AZ933" i="170"/>
  <c r="Y709" i="88"/>
  <c r="X709" i="88"/>
  <c r="X661" i="88"/>
  <c r="Y659" i="88"/>
  <c r="AT949" i="70"/>
  <c r="AU949" i="70" s="1"/>
  <c r="BI932" i="170"/>
  <c r="AJ1084" i="70"/>
  <c r="AK1084" i="70" s="1"/>
  <c r="AX1066" i="170"/>
  <c r="AJ1087" i="70"/>
  <c r="AK1087" i="70" s="1"/>
  <c r="AX1069" i="170"/>
  <c r="AH1086" i="70"/>
  <c r="AI1086" i="70" s="1"/>
  <c r="AV1068" i="170"/>
  <c r="V936" i="70"/>
  <c r="BH918" i="170" s="1"/>
  <c r="BB918" i="170"/>
  <c r="AT1064" i="70"/>
  <c r="X692" i="88"/>
  <c r="Y681" i="88"/>
  <c r="P1074" i="70"/>
  <c r="BB1055" i="170" s="1"/>
  <c r="AX1055" i="170"/>
  <c r="AF926" i="70"/>
  <c r="AG926" i="70" s="1"/>
  <c r="AU909" i="170"/>
  <c r="S1228" i="70"/>
  <c r="BE1169" i="170"/>
  <c r="AT1112" i="70"/>
  <c r="AU1112" i="70" s="1"/>
  <c r="BH1093" i="170"/>
  <c r="W894" i="70"/>
  <c r="BI878" i="170" s="1"/>
  <c r="BC878" i="170"/>
  <c r="Y561" i="88"/>
  <c r="Y645" i="88"/>
  <c r="X688" i="88"/>
  <c r="Y689" i="88"/>
  <c r="AH1084" i="70"/>
  <c r="AI1084" i="70" s="1"/>
  <c r="AV1066" i="170"/>
  <c r="AJ1085" i="70"/>
  <c r="AK1085" i="70" s="1"/>
  <c r="AX1067" i="170"/>
  <c r="AJ1086" i="70"/>
  <c r="AK1086" i="70" s="1"/>
  <c r="AX1068" i="170"/>
  <c r="BB937" i="170"/>
  <c r="AZ937" i="170"/>
  <c r="P927" i="70"/>
  <c r="BB909" i="170" s="1"/>
  <c r="BB929" i="170"/>
  <c r="V1068" i="70"/>
  <c r="BH1049" i="170" s="1"/>
  <c r="BB1049" i="170"/>
  <c r="AW926" i="170"/>
  <c r="AW912" i="170"/>
  <c r="AJ925" i="70"/>
  <c r="AK925" i="70" s="1"/>
  <c r="AX908" i="170"/>
  <c r="M944" i="70"/>
  <c r="AY926" i="170" s="1"/>
  <c r="AY912" i="170"/>
  <c r="AT1120" i="70"/>
  <c r="AU1120" i="70" s="1"/>
  <c r="BH1101" i="170"/>
  <c r="W1068" i="70"/>
  <c r="BI1049" i="170" s="1"/>
  <c r="BC1049" i="170"/>
  <c r="V916" i="70"/>
  <c r="BH898" i="170" s="1"/>
  <c r="BB898" i="170"/>
  <c r="AJ926" i="70"/>
  <c r="AK926" i="70" s="1"/>
  <c r="AX909" i="170"/>
  <c r="AH1089" i="70"/>
  <c r="AV1074" i="170"/>
  <c r="O1226" i="70"/>
  <c r="BA1168" i="170"/>
  <c r="W936" i="70"/>
  <c r="BI918" i="170" s="1"/>
  <c r="AT945" i="70"/>
  <c r="AU945" i="70" s="1"/>
  <c r="X580" i="88"/>
  <c r="Y679" i="88"/>
  <c r="AO1094" i="70"/>
  <c r="AR1081" i="70"/>
  <c r="AS1081" i="70" s="1"/>
  <c r="N1226" i="70"/>
  <c r="AZ1168" i="170"/>
  <c r="AP925" i="70"/>
  <c r="AQ925" i="70" s="1"/>
  <c r="BD908" i="170"/>
  <c r="X662" i="88"/>
  <c r="X671" i="88"/>
  <c r="X659" i="88"/>
  <c r="Y657" i="88"/>
  <c r="AR924" i="70"/>
  <c r="AS924" i="70" s="1"/>
  <c r="BF907" i="170"/>
  <c r="AH1095" i="70"/>
  <c r="AI1095" i="70" s="1"/>
  <c r="AV1076" i="170"/>
  <c r="AJ1078" i="70"/>
  <c r="AK1078" i="70" s="1"/>
  <c r="AX1060" i="170"/>
  <c r="AJ1095" i="70"/>
  <c r="AK1095" i="70" s="1"/>
  <c r="AX1076" i="170"/>
  <c r="AJ1082" i="70"/>
  <c r="AK1082" i="70" s="1"/>
  <c r="AX1064" i="170"/>
  <c r="Y710" i="88"/>
  <c r="X570" i="88"/>
  <c r="Y638" i="88"/>
  <c r="Y649" i="88"/>
  <c r="X660" i="88"/>
  <c r="Y667" i="88"/>
  <c r="Y628" i="88"/>
  <c r="AW1079" i="170"/>
  <c r="AW1077" i="170"/>
  <c r="AB1110" i="70"/>
  <c r="AU882" i="70"/>
  <c r="BI867" i="170"/>
  <c r="S333" i="70"/>
  <c r="BE323" i="170" s="1"/>
  <c r="W1080" i="70"/>
  <c r="BI1061" i="170" s="1"/>
  <c r="AB1102" i="70"/>
  <c r="AB1150" i="70"/>
  <c r="U944" i="70"/>
  <c r="BG926" i="170" s="1"/>
  <c r="BG912" i="170"/>
  <c r="AB1154" i="70"/>
  <c r="W927" i="70"/>
  <c r="BI909" i="170" s="1"/>
  <c r="BC909" i="170"/>
  <c r="Y36" i="88"/>
  <c r="W925" i="70"/>
  <c r="BI907" i="170" s="1"/>
  <c r="BC907" i="170"/>
  <c r="W926" i="70"/>
  <c r="BI908" i="170" s="1"/>
  <c r="BC908" i="170"/>
  <c r="O944" i="70"/>
  <c r="BA926" i="170" s="1"/>
  <c r="BA912" i="170"/>
  <c r="AB1122" i="70"/>
  <c r="BI1102" i="170"/>
  <c r="W1088" i="70"/>
  <c r="BI1069" i="170" s="1"/>
  <c r="BC1069" i="170"/>
  <c r="AB1146" i="70"/>
  <c r="S130" i="70"/>
  <c r="BE120" i="170" s="1"/>
  <c r="BE108" i="170"/>
  <c r="AB1106" i="70"/>
  <c r="BI1086" i="170"/>
  <c r="AU1182" i="70"/>
  <c r="BI1159" i="170"/>
  <c r="S188" i="70"/>
  <c r="BE178" i="170" s="1"/>
  <c r="BE170" i="170"/>
  <c r="W1090" i="70"/>
  <c r="BI1071" i="170" s="1"/>
  <c r="BC1071" i="170"/>
  <c r="W1083" i="70"/>
  <c r="BI1064" i="170" s="1"/>
  <c r="BC1064" i="170"/>
  <c r="S107" i="70"/>
  <c r="BE98" i="170" s="1"/>
  <c r="J15" i="30"/>
  <c r="W1082" i="70"/>
  <c r="BI1063" i="170" s="1"/>
  <c r="U107" i="70"/>
  <c r="BG98" i="170" s="1"/>
  <c r="BG69" i="170"/>
  <c r="W879" i="70"/>
  <c r="BI863" i="170" s="1"/>
  <c r="BC863" i="170"/>
  <c r="BI1110" i="170"/>
  <c r="W1075" i="70"/>
  <c r="Z1075" i="70" s="1"/>
  <c r="BC1056" i="170"/>
  <c r="W1084" i="70"/>
  <c r="BC1065" i="170"/>
  <c r="AB1126" i="70"/>
  <c r="BI1106" i="170"/>
  <c r="AB1142" i="70"/>
  <c r="W1096" i="70"/>
  <c r="BI1076" i="170" s="1"/>
  <c r="BC1076" i="170"/>
  <c r="AB1158" i="70"/>
  <c r="AA36" i="88"/>
  <c r="W203" i="70"/>
  <c r="BI193" i="170" s="1"/>
  <c r="BC193" i="170"/>
  <c r="BI285" i="170"/>
  <c r="W1073" i="70"/>
  <c r="BI1054" i="170" s="1"/>
  <c r="BC1054" i="170"/>
  <c r="BI1114" i="170"/>
  <c r="U333" i="70"/>
  <c r="BG323" i="170" s="1"/>
  <c r="AO1089" i="70"/>
  <c r="BC1074" i="170"/>
  <c r="S290" i="70"/>
  <c r="BE280" i="170" s="1"/>
  <c r="BE258" i="170"/>
  <c r="O564" i="70"/>
  <c r="J43" i="30" s="1"/>
  <c r="BA519" i="170"/>
  <c r="W1089" i="70"/>
  <c r="BI1070" i="170" s="1"/>
  <c r="BC1070" i="170"/>
  <c r="W1077" i="70"/>
  <c r="BI1058" i="170" s="1"/>
  <c r="BC1058" i="170"/>
  <c r="U564" i="70"/>
  <c r="BG519" i="170"/>
  <c r="W1078" i="70"/>
  <c r="BC1059" i="170"/>
  <c r="AB1189" i="70"/>
  <c r="AU1185" i="70"/>
  <c r="BI1162" i="170"/>
  <c r="U440" i="70"/>
  <c r="BG429" i="170" s="1"/>
  <c r="BG385" i="170"/>
  <c r="W1081" i="70"/>
  <c r="BI1062" i="170" s="1"/>
  <c r="W1076" i="70"/>
  <c r="Z1076" i="70" s="1"/>
  <c r="BC1057" i="170"/>
  <c r="AP1083" i="70"/>
  <c r="AQ1083" i="70" s="1"/>
  <c r="T107" i="70"/>
  <c r="BF98" i="170" s="1"/>
  <c r="R315" i="70"/>
  <c r="BD305" i="170" s="1"/>
  <c r="R107" i="70"/>
  <c r="BD98" i="170" s="1"/>
  <c r="N262" i="70"/>
  <c r="P262" i="70" s="1"/>
  <c r="AZ283" i="170"/>
  <c r="K47" i="23"/>
  <c r="AZ1090" i="170"/>
  <c r="AP1081" i="70"/>
  <c r="AQ1081" i="70" s="1"/>
  <c r="BD1063" i="170"/>
  <c r="T885" i="70"/>
  <c r="BF869" i="170" s="1"/>
  <c r="BF863" i="170"/>
  <c r="AF216" i="169"/>
  <c r="AF356" i="170"/>
  <c r="N1075" i="70"/>
  <c r="AL1074" i="70" s="1"/>
  <c r="AM1074" i="70" s="1"/>
  <c r="AZ1110" i="170"/>
  <c r="AP177" i="70"/>
  <c r="AQ177" i="70" s="1"/>
  <c r="BD168" i="170"/>
  <c r="Q59" i="23"/>
  <c r="Q153" i="58" s="1"/>
  <c r="BF1138" i="170"/>
  <c r="T1077" i="70"/>
  <c r="BF1090" i="170"/>
  <c r="AP76" i="70"/>
  <c r="AQ76" i="70" s="1"/>
  <c r="AP1076" i="70"/>
  <c r="AQ1076" i="70" s="1"/>
  <c r="BD1058" i="170"/>
  <c r="AR1072" i="70"/>
  <c r="AS1072" i="70" s="1"/>
  <c r="BF1054" i="170"/>
  <c r="AL1113" i="70"/>
  <c r="AM1113" i="70" s="1"/>
  <c r="AZ1094" i="170"/>
  <c r="AL334" i="70"/>
  <c r="AM334" i="70" s="1"/>
  <c r="AZ325" i="170"/>
  <c r="T203" i="70"/>
  <c r="BF193" i="170" s="1"/>
  <c r="BF225" i="170"/>
  <c r="K59" i="23"/>
  <c r="AZ1138" i="170"/>
  <c r="AP1075" i="70"/>
  <c r="AQ1075" i="70" s="1"/>
  <c r="BD1057" i="170"/>
  <c r="AP1078" i="70"/>
  <c r="AQ1078" i="70" s="1"/>
  <c r="BD1060" i="170"/>
  <c r="K50" i="23"/>
  <c r="AZ1102" i="170"/>
  <c r="R1088" i="70"/>
  <c r="BD1134" i="170"/>
  <c r="AP1121" i="70"/>
  <c r="AQ1121" i="70" s="1"/>
  <c r="BD1102" i="170"/>
  <c r="N1084" i="70"/>
  <c r="AZ1152" i="170"/>
  <c r="R130" i="70"/>
  <c r="BD120" i="170" s="1"/>
  <c r="BD108" i="170"/>
  <c r="X219" i="88"/>
  <c r="BH353" i="170"/>
  <c r="AR1074" i="70"/>
  <c r="AS1074" i="70" s="1"/>
  <c r="AJ216" i="169"/>
  <c r="AJ356" i="170"/>
  <c r="P1078" i="70"/>
  <c r="BB1059" i="170" s="1"/>
  <c r="AZ1059" i="170"/>
  <c r="R1081" i="70"/>
  <c r="AP1080" i="70" s="1"/>
  <c r="AQ1080" i="70" s="1"/>
  <c r="BD1126" i="170"/>
  <c r="AR1153" i="70"/>
  <c r="AS1153" i="70" s="1"/>
  <c r="BF1134" i="170"/>
  <c r="Y1138" i="70"/>
  <c r="BD1118" i="170"/>
  <c r="T1080" i="70"/>
  <c r="BF1122" i="170"/>
  <c r="AR1083" i="70"/>
  <c r="AS1083" i="70" s="1"/>
  <c r="BF1065" i="170"/>
  <c r="T315" i="70"/>
  <c r="AR314" i="70" s="1"/>
  <c r="AS314" i="70" s="1"/>
  <c r="BF300" i="170"/>
  <c r="AL234" i="70"/>
  <c r="AM234" i="70" s="1"/>
  <c r="AZ225" i="170"/>
  <c r="AR1132" i="70"/>
  <c r="AS1132" i="70" s="1"/>
  <c r="BF1114" i="170"/>
  <c r="AP878" i="70"/>
  <c r="AQ878" i="70" s="1"/>
  <c r="BD863" i="170"/>
  <c r="P1080" i="70"/>
  <c r="BB1061" i="170" s="1"/>
  <c r="AZ1061" i="170"/>
  <c r="AN1094" i="70"/>
  <c r="Y1162" i="70"/>
  <c r="AZ1142" i="170"/>
  <c r="AP234" i="70"/>
  <c r="AQ234" i="70" s="1"/>
  <c r="BD225" i="170"/>
  <c r="AP1157" i="70"/>
  <c r="AQ1157" i="70" s="1"/>
  <c r="BD1138" i="170"/>
  <c r="P1076" i="70"/>
  <c r="BB1057" i="170" s="1"/>
  <c r="AZ1057" i="170"/>
  <c r="AN877" i="70"/>
  <c r="AO877" i="70" s="1"/>
  <c r="AZ862" i="170"/>
  <c r="K58" i="23"/>
  <c r="AZ1134" i="170"/>
  <c r="Q8" i="23"/>
  <c r="Q113" i="58" s="1"/>
  <c r="BF181" i="170"/>
  <c r="O45" i="23"/>
  <c r="O139" i="58" s="1"/>
  <c r="BD1082" i="170"/>
  <c r="N1083" i="70"/>
  <c r="P1083" i="70" s="1"/>
  <c r="AZ1098" i="170"/>
  <c r="Q48" i="23"/>
  <c r="Q142" i="58" s="1"/>
  <c r="BF1094" i="170"/>
  <c r="AR1082" i="70"/>
  <c r="AS1082" i="70" s="1"/>
  <c r="BF1064" i="170"/>
  <c r="AN134" i="70"/>
  <c r="AO134" i="70" s="1"/>
  <c r="BB125" i="170"/>
  <c r="AL190" i="70"/>
  <c r="AM190" i="70" s="1"/>
  <c r="AZ181" i="170"/>
  <c r="T440" i="70"/>
  <c r="BF429" i="170" s="1"/>
  <c r="BF385" i="170"/>
  <c r="BH1159" i="170"/>
  <c r="BB1159" i="170"/>
  <c r="AP1073" i="70"/>
  <c r="AQ1073" i="70" s="1"/>
  <c r="BD1055" i="170"/>
  <c r="K45" i="23"/>
  <c r="M45" i="23" s="1"/>
  <c r="AZ1082" i="170"/>
  <c r="AL216" i="169"/>
  <c r="AL356" i="170"/>
  <c r="R1075" i="70"/>
  <c r="BD1056" i="170" s="1"/>
  <c r="BD1110" i="170"/>
  <c r="O49" i="23"/>
  <c r="O143" i="58" s="1"/>
  <c r="BD1098" i="170"/>
  <c r="Q50" i="23"/>
  <c r="Q144" i="58" s="1"/>
  <c r="BF1102" i="170"/>
  <c r="AP1140" i="70"/>
  <c r="AQ1140" i="70" s="1"/>
  <c r="BD1122" i="170"/>
  <c r="AP261" i="70"/>
  <c r="AQ261" i="70" s="1"/>
  <c r="BD252" i="170"/>
  <c r="AR1077" i="70"/>
  <c r="AS1077" i="70" s="1"/>
  <c r="BF1059" i="170"/>
  <c r="P1081" i="70"/>
  <c r="BB1062" i="170" s="1"/>
  <c r="AZ1062" i="170"/>
  <c r="AJ21" i="70"/>
  <c r="AK21" i="70" s="1"/>
  <c r="BF19" i="31"/>
  <c r="AB135" i="70"/>
  <c r="D29" i="62"/>
  <c r="W9" i="57" s="1"/>
  <c r="L48" i="62"/>
  <c r="C48" i="62"/>
  <c r="AA602" i="70"/>
  <c r="AA600" i="70"/>
  <c r="H58" i="110"/>
  <c r="AD221" i="88"/>
  <c r="AI216" i="169"/>
  <c r="T680" i="70"/>
  <c r="X14" i="88"/>
  <c r="Z14" i="88"/>
  <c r="Y14" i="88"/>
  <c r="AA14" i="88"/>
  <c r="X20" i="88"/>
  <c r="Z22" i="88"/>
  <c r="X22" i="88"/>
  <c r="AA15" i="88"/>
  <c r="Y15" i="88"/>
  <c r="AA22" i="88"/>
  <c r="Y22" i="88"/>
  <c r="X11" i="88"/>
  <c r="Z11" i="88"/>
  <c r="Z21" i="88"/>
  <c r="X21" i="88"/>
  <c r="Y23" i="88"/>
  <c r="AA23" i="88"/>
  <c r="AA16" i="88"/>
  <c r="Y16" i="88"/>
  <c r="Y17" i="88"/>
  <c r="AA17" i="88"/>
  <c r="AA8" i="88"/>
  <c r="Y8" i="88"/>
  <c r="R268" i="70"/>
  <c r="R885" i="70"/>
  <c r="T930" i="70"/>
  <c r="J102" i="58"/>
  <c r="I102" i="58"/>
  <c r="H102" i="58"/>
  <c r="Q102" i="58"/>
  <c r="O102" i="58"/>
  <c r="G102" i="58"/>
  <c r="L102" i="58"/>
  <c r="P102" i="58"/>
  <c r="K102" i="58"/>
  <c r="R102" i="58"/>
  <c r="I78" i="58"/>
  <c r="L78" i="58"/>
  <c r="H54" i="58"/>
  <c r="R729" i="88"/>
  <c r="L729" i="88"/>
  <c r="S729" i="88"/>
  <c r="K729" i="88"/>
  <c r="Q729" i="88"/>
  <c r="E237" i="58"/>
  <c r="O30" i="58"/>
  <c r="M729" i="88"/>
  <c r="I729" i="88"/>
  <c r="I30" i="58"/>
  <c r="Y678" i="88"/>
  <c r="Y640" i="88"/>
  <c r="X646" i="88"/>
  <c r="X670" i="88"/>
  <c r="X691" i="88"/>
  <c r="Y652" i="88"/>
  <c r="X634" i="88"/>
  <c r="X683" i="88"/>
  <c r="X669" i="88"/>
  <c r="Y675" i="88"/>
  <c r="X629" i="88"/>
  <c r="Y641" i="88"/>
  <c r="Y643" i="88"/>
  <c r="X644" i="88"/>
  <c r="X686" i="88"/>
  <c r="X631" i="88"/>
  <c r="X636" i="88"/>
  <c r="X658" i="88"/>
  <c r="X673" i="88"/>
  <c r="Y672" i="88"/>
  <c r="X668" i="88"/>
  <c r="Y626" i="88"/>
  <c r="X689" i="88"/>
  <c r="X667" i="88"/>
  <c r="Y660" i="88"/>
  <c r="Y664" i="88"/>
  <c r="Y673" i="88"/>
  <c r="X682" i="88"/>
  <c r="X679" i="88"/>
  <c r="Y633" i="88"/>
  <c r="Y668" i="88"/>
  <c r="Y658" i="88"/>
  <c r="Y635" i="88"/>
  <c r="Y665" i="88"/>
  <c r="X677" i="88"/>
  <c r="Y631" i="88"/>
  <c r="Y639" i="88"/>
  <c r="Y670" i="88"/>
  <c r="Y683" i="88"/>
  <c r="Y691" i="88"/>
  <c r="Y671" i="88"/>
  <c r="Y661" i="88"/>
  <c r="Y684" i="88"/>
  <c r="X640" i="88"/>
  <c r="X654" i="88"/>
  <c r="X645" i="88"/>
  <c r="Y666" i="88"/>
  <c r="X642" i="88"/>
  <c r="X648" i="88"/>
  <c r="X681" i="88"/>
  <c r="X687" i="88"/>
  <c r="X653" i="88"/>
  <c r="Y634" i="88"/>
  <c r="X632" i="88"/>
  <c r="X627" i="88"/>
  <c r="X630" i="88"/>
  <c r="X655" i="88"/>
  <c r="Y687" i="88"/>
  <c r="Y650" i="88"/>
  <c r="Y685" i="88"/>
  <c r="X649" i="88"/>
  <c r="X672" i="88"/>
  <c r="Y654" i="88"/>
  <c r="X675" i="88"/>
  <c r="X684" i="88"/>
  <c r="Y662" i="88"/>
  <c r="Y690" i="88"/>
  <c r="Y674" i="88"/>
  <c r="X637" i="88"/>
  <c r="X650" i="88"/>
  <c r="X665" i="88"/>
  <c r="Y688" i="88"/>
  <c r="X593" i="88"/>
  <c r="Y593" i="88"/>
  <c r="X595" i="88"/>
  <c r="Y580" i="88"/>
  <c r="X575" i="88"/>
  <c r="Y575" i="88"/>
  <c r="X577" i="88"/>
  <c r="Y570" i="88"/>
  <c r="X566" i="88"/>
  <c r="X568" i="88"/>
  <c r="Y559" i="88"/>
  <c r="X563" i="88"/>
  <c r="X559" i="88"/>
  <c r="Y563" i="88"/>
  <c r="Y554" i="88"/>
  <c r="Y556" i="88"/>
  <c r="X550" i="88"/>
  <c r="X547" i="88"/>
  <c r="X538" i="88"/>
  <c r="Y541" i="88"/>
  <c r="Y535" i="88"/>
  <c r="X531" i="88"/>
  <c r="X535" i="88"/>
  <c r="Y533" i="88"/>
  <c r="Y531" i="88"/>
  <c r="Y523" i="88"/>
  <c r="Y525" i="88"/>
  <c r="X523" i="88"/>
  <c r="Y527" i="88"/>
  <c r="X527" i="88"/>
  <c r="Y526" i="88"/>
  <c r="Y528" i="88"/>
  <c r="X526" i="88"/>
  <c r="X528" i="88"/>
  <c r="Y511" i="88"/>
  <c r="Y513" i="88"/>
  <c r="X513" i="88"/>
  <c r="Y495" i="88"/>
  <c r="X503" i="88"/>
  <c r="Y503" i="88"/>
  <c r="X502" i="88"/>
  <c r="Y502" i="88"/>
  <c r="X495" i="88"/>
  <c r="Y440" i="88"/>
  <c r="X457" i="88"/>
  <c r="Y478" i="88"/>
  <c r="Y474" i="88"/>
  <c r="Y443" i="88"/>
  <c r="X481" i="88"/>
  <c r="X444" i="88"/>
  <c r="Y480" i="88"/>
  <c r="X437" i="88"/>
  <c r="Y448" i="88"/>
  <c r="X447" i="88"/>
  <c r="Y452" i="88"/>
  <c r="Y470" i="88"/>
  <c r="Y475" i="88"/>
  <c r="X441" i="88"/>
  <c r="X433" i="88"/>
  <c r="X435" i="88"/>
  <c r="Y430" i="88"/>
  <c r="X480" i="88"/>
  <c r="X460" i="88"/>
  <c r="X459" i="88"/>
  <c r="Y458" i="88"/>
  <c r="Y462" i="88"/>
  <c r="X452" i="88"/>
  <c r="Y450" i="88"/>
  <c r="X434" i="88"/>
  <c r="Y453" i="88"/>
  <c r="X431" i="88"/>
  <c r="Y465" i="88"/>
  <c r="X449" i="88"/>
  <c r="X482" i="88"/>
  <c r="Y476" i="88"/>
  <c r="X475" i="88"/>
  <c r="X432" i="88"/>
  <c r="X478" i="88"/>
  <c r="Y457" i="88"/>
  <c r="X463" i="88"/>
  <c r="Y467" i="88"/>
  <c r="Y439" i="88"/>
  <c r="Y455" i="88"/>
  <c r="X484" i="88"/>
  <c r="Y436" i="88"/>
  <c r="Y463" i="88"/>
  <c r="X469" i="88"/>
  <c r="X443" i="88"/>
  <c r="Y442" i="88"/>
  <c r="Y464" i="88"/>
  <c r="X471" i="88"/>
  <c r="Y451" i="88"/>
  <c r="X473" i="88"/>
  <c r="X454" i="88"/>
  <c r="X445" i="88"/>
  <c r="Y479" i="88"/>
  <c r="X468" i="88"/>
  <c r="Y472" i="88"/>
  <c r="X485" i="88"/>
  <c r="Y460" i="88"/>
  <c r="Y431" i="88"/>
  <c r="Y438" i="88"/>
  <c r="Y456" i="88"/>
  <c r="X439" i="88"/>
  <c r="X461" i="88"/>
  <c r="X470" i="88"/>
  <c r="X455" i="88"/>
  <c r="Y482" i="88"/>
  <c r="Y445" i="88"/>
  <c r="X440" i="88"/>
  <c r="X429" i="88"/>
  <c r="X428" i="88"/>
  <c r="Y402" i="88"/>
  <c r="Y395" i="88"/>
  <c r="X398" i="88"/>
  <c r="Y401" i="88"/>
  <c r="Y398" i="88"/>
  <c r="X402" i="88"/>
  <c r="X395" i="88"/>
  <c r="X401" i="88"/>
  <c r="X396" i="88"/>
  <c r="Y384" i="88"/>
  <c r="Y389" i="88"/>
  <c r="X386" i="88"/>
  <c r="Y383" i="88"/>
  <c r="Y387" i="88"/>
  <c r="X387" i="88"/>
  <c r="Y390" i="88"/>
  <c r="Y378" i="88"/>
  <c r="X379" i="88"/>
  <c r="Y377" i="88"/>
  <c r="X368" i="88"/>
  <c r="Y368" i="88"/>
  <c r="Y364" i="88"/>
  <c r="X365" i="88"/>
  <c r="Y363" i="88"/>
  <c r="Y369" i="88"/>
  <c r="X372" i="88"/>
  <c r="Y370" i="88"/>
  <c r="Y356" i="88"/>
  <c r="X356" i="88"/>
  <c r="Y345" i="88"/>
  <c r="X347" i="88"/>
  <c r="Y323" i="88"/>
  <c r="X340" i="88"/>
  <c r="X330" i="88"/>
  <c r="X332" i="88"/>
  <c r="Y329" i="88"/>
  <c r="X327" i="88"/>
  <c r="Y346" i="88"/>
  <c r="Y342" i="88"/>
  <c r="X331" i="88"/>
  <c r="Y332" i="88"/>
  <c r="Y347" i="88"/>
  <c r="Y344" i="88"/>
  <c r="X339" i="88"/>
  <c r="Y327" i="88"/>
  <c r="X348" i="88"/>
  <c r="X344" i="88"/>
  <c r="Y337" i="88"/>
  <c r="Y335" i="88"/>
  <c r="Y338" i="88"/>
  <c r="Y326" i="88"/>
  <c r="Y330" i="88"/>
  <c r="X337" i="88"/>
  <c r="X343" i="88"/>
  <c r="X336" i="88"/>
  <c r="Y352" i="88"/>
  <c r="Y308" i="88"/>
  <c r="Y311" i="88"/>
  <c r="X290" i="88"/>
  <c r="Y286" i="88"/>
  <c r="X295" i="88"/>
  <c r="Y304" i="88"/>
  <c r="Y291" i="88"/>
  <c r="X302" i="88"/>
  <c r="X308" i="88"/>
  <c r="Y296" i="88"/>
  <c r="X319" i="88"/>
  <c r="Y298" i="88"/>
  <c r="X312" i="88"/>
  <c r="Y295" i="88"/>
  <c r="X315" i="88"/>
  <c r="X304" i="88"/>
  <c r="X287" i="88"/>
  <c r="Y299" i="88"/>
  <c r="X316" i="88"/>
  <c r="Y303" i="88"/>
  <c r="Y313" i="88"/>
  <c r="Y318" i="88"/>
  <c r="X296" i="88"/>
  <c r="X306" i="88"/>
  <c r="X310" i="88"/>
  <c r="Y320" i="88"/>
  <c r="Y307" i="88"/>
  <c r="X286" i="88"/>
  <c r="X314" i="88"/>
  <c r="X299" i="88"/>
  <c r="X320" i="88"/>
  <c r="X303" i="88"/>
  <c r="X288" i="88"/>
  <c r="X294" i="88"/>
  <c r="Y287" i="88"/>
  <c r="Y290" i="88"/>
  <c r="Y319" i="88"/>
  <c r="X301" i="88"/>
  <c r="X281" i="88"/>
  <c r="Y262" i="88"/>
  <c r="X282" i="88"/>
  <c r="Y272" i="88"/>
  <c r="Y266" i="88"/>
  <c r="X267" i="88"/>
  <c r="Y265" i="88"/>
  <c r="X265" i="88"/>
  <c r="X264" i="88"/>
  <c r="Y277" i="88"/>
  <c r="Y264" i="88"/>
  <c r="Y275" i="88"/>
  <c r="Y274" i="88"/>
  <c r="Y270" i="88"/>
  <c r="X269" i="88"/>
  <c r="Y282" i="88"/>
  <c r="X268" i="88"/>
  <c r="X262" i="88"/>
  <c r="X272" i="88"/>
  <c r="X279" i="88"/>
  <c r="Y278" i="88"/>
  <c r="Y281" i="88"/>
  <c r="Y224" i="88"/>
  <c r="Y237" i="88"/>
  <c r="X233" i="88"/>
  <c r="X224" i="88"/>
  <c r="Y259" i="88"/>
  <c r="X228" i="88"/>
  <c r="Y234" i="88"/>
  <c r="Y229" i="88"/>
  <c r="Y240" i="88"/>
  <c r="X232" i="88"/>
  <c r="X236" i="88"/>
  <c r="Y255" i="88"/>
  <c r="X250" i="88"/>
  <c r="Y228" i="88"/>
  <c r="X256" i="88"/>
  <c r="X258" i="88"/>
  <c r="Y232" i="88"/>
  <c r="X257" i="88"/>
  <c r="Y227" i="88"/>
  <c r="X227" i="88"/>
  <c r="X229" i="88"/>
  <c r="X248" i="88"/>
  <c r="X240" i="88"/>
  <c r="Y245" i="88"/>
  <c r="X259" i="88"/>
  <c r="Y252" i="88"/>
  <c r="X230" i="88"/>
  <c r="Y249" i="88"/>
  <c r="Y236" i="88"/>
  <c r="Y225" i="88"/>
  <c r="Y248" i="88"/>
  <c r="Y258" i="88"/>
  <c r="Y253" i="88"/>
  <c r="X235" i="88"/>
  <c r="X231" i="88"/>
  <c r="Y235" i="88"/>
  <c r="Y242" i="88"/>
  <c r="Y247" i="88"/>
  <c r="X249" i="88"/>
  <c r="Y243" i="88"/>
  <c r="AO356" i="170"/>
  <c r="X220" i="88"/>
  <c r="Y213" i="88"/>
  <c r="Y201" i="88"/>
  <c r="Y202" i="88"/>
  <c r="X214" i="88"/>
  <c r="Y214" i="88"/>
  <c r="X206" i="88"/>
  <c r="X201" i="88"/>
  <c r="Y209" i="88"/>
  <c r="Y211" i="88"/>
  <c r="Y215" i="88"/>
  <c r="Y173" i="88"/>
  <c r="X180" i="88"/>
  <c r="X174" i="88"/>
  <c r="X184" i="88"/>
  <c r="Y191" i="88"/>
  <c r="Y180" i="88"/>
  <c r="Y186" i="88"/>
  <c r="X191" i="88"/>
  <c r="X173" i="88"/>
  <c r="X189" i="88"/>
  <c r="X188" i="88"/>
  <c r="Y179" i="88"/>
  <c r="Y175" i="88"/>
  <c r="Y189" i="88"/>
  <c r="Y190" i="88"/>
  <c r="X186" i="88"/>
  <c r="Y184" i="88"/>
  <c r="Y192" i="88"/>
  <c r="Y193" i="88"/>
  <c r="Y172" i="88"/>
  <c r="X190" i="88"/>
  <c r="Y183" i="88"/>
  <c r="X148" i="88"/>
  <c r="X140" i="88"/>
  <c r="Y153" i="88"/>
  <c r="Y149" i="88"/>
  <c r="Y166" i="88"/>
  <c r="X150" i="88"/>
  <c r="X138" i="88"/>
  <c r="X160" i="88"/>
  <c r="Y163" i="88"/>
  <c r="X137" i="88"/>
  <c r="Y160" i="88"/>
  <c r="Y165" i="88"/>
  <c r="X151" i="88"/>
  <c r="Y150" i="88"/>
  <c r="X161" i="88"/>
  <c r="Y154" i="88"/>
  <c r="Y152" i="88"/>
  <c r="X132" i="88"/>
  <c r="Y162" i="88"/>
  <c r="Y161" i="88"/>
  <c r="X154" i="88"/>
  <c r="Y164" i="88"/>
  <c r="X165" i="88"/>
  <c r="X162" i="88"/>
  <c r="X123" i="88"/>
  <c r="X124" i="88"/>
  <c r="Y126" i="88"/>
  <c r="Y127" i="88"/>
  <c r="Y124" i="88"/>
  <c r="Y121" i="88"/>
  <c r="Y123" i="88"/>
  <c r="Y108" i="88"/>
  <c r="X113" i="88"/>
  <c r="Y113" i="88"/>
  <c r="Y112" i="88"/>
  <c r="X115" i="88"/>
  <c r="X112" i="88"/>
  <c r="X103" i="88"/>
  <c r="Y116" i="88"/>
  <c r="Y106" i="88"/>
  <c r="X106" i="88"/>
  <c r="Y101" i="88"/>
  <c r="X104" i="88"/>
  <c r="Y103" i="88"/>
  <c r="X101" i="88"/>
  <c r="X114" i="88"/>
  <c r="Y100" i="88"/>
  <c r="X102" i="88"/>
  <c r="X109" i="88"/>
  <c r="Y114" i="88"/>
  <c r="X93" i="88"/>
  <c r="X91" i="88"/>
  <c r="Y92" i="88"/>
  <c r="Y93" i="88"/>
  <c r="Y91" i="88"/>
  <c r="X86" i="88"/>
  <c r="Y79" i="88"/>
  <c r="X85" i="88"/>
  <c r="X80" i="88"/>
  <c r="Y82" i="88"/>
  <c r="Y81" i="88"/>
  <c r="Y85" i="88"/>
  <c r="X76" i="88"/>
  <c r="X87" i="88"/>
  <c r="Y80" i="88"/>
  <c r="X34" i="88"/>
  <c r="X53" i="88"/>
  <c r="Y43" i="88"/>
  <c r="Y57" i="88"/>
  <c r="X48" i="88"/>
  <c r="Y61" i="88"/>
  <c r="X64" i="88"/>
  <c r="Y54" i="88"/>
  <c r="Y68" i="88"/>
  <c r="X51" i="88"/>
  <c r="Y45" i="88"/>
  <c r="Y62" i="88"/>
  <c r="Y38" i="88"/>
  <c r="X47" i="88"/>
  <c r="Y58" i="88"/>
  <c r="X30" i="88"/>
  <c r="X35" i="88"/>
  <c r="Y60" i="88"/>
  <c r="X38" i="88"/>
  <c r="Y41" i="88"/>
  <c r="Y48" i="88"/>
  <c r="Y50" i="88"/>
  <c r="X28" i="88"/>
  <c r="Y28" i="88"/>
  <c r="Y47" i="88"/>
  <c r="X39" i="88"/>
  <c r="Y40" i="88"/>
  <c r="Y51" i="88"/>
  <c r="Y46" i="88"/>
  <c r="Y27" i="88"/>
  <c r="X68" i="88"/>
  <c r="X66" i="88"/>
  <c r="Y67" i="88"/>
  <c r="Y31" i="88"/>
  <c r="Y59" i="88"/>
  <c r="Y44" i="88"/>
  <c r="Y66" i="88"/>
  <c r="Y52" i="88"/>
  <c r="Y69" i="88"/>
  <c r="X57" i="88"/>
  <c r="Y65" i="88"/>
  <c r="R25" i="31"/>
  <c r="R47" i="31" s="1"/>
  <c r="N41" i="31"/>
  <c r="R693" i="70"/>
  <c r="AR1157" i="70"/>
  <c r="AS1157" i="70" s="1"/>
  <c r="Q209" i="97"/>
  <c r="P47" i="31"/>
  <c r="AR1109" i="70"/>
  <c r="AS1109" i="70" s="1"/>
  <c r="O52" i="23"/>
  <c r="O146" i="58" s="1"/>
  <c r="AP1128" i="70"/>
  <c r="AQ1128" i="70" s="1"/>
  <c r="T681" i="70"/>
  <c r="R776" i="70"/>
  <c r="AP1117" i="70"/>
  <c r="AQ1117" i="70" s="1"/>
  <c r="R1083" i="70"/>
  <c r="AP843" i="70"/>
  <c r="AQ843" i="70" s="1"/>
  <c r="N37" i="31"/>
  <c r="T1085" i="70"/>
  <c r="AR1121" i="70"/>
  <c r="AS1121" i="70" s="1"/>
  <c r="BF11" i="31"/>
  <c r="P38" i="31"/>
  <c r="AR878" i="70"/>
  <c r="AS878" i="70" s="1"/>
  <c r="BF24" i="31"/>
  <c r="R845" i="70"/>
  <c r="AR693" i="70"/>
  <c r="AS693" i="70" s="1"/>
  <c r="R1078" i="70"/>
  <c r="R1073" i="70"/>
  <c r="T679" i="70"/>
  <c r="BF22" i="31"/>
  <c r="R1080" i="70"/>
  <c r="AP1136" i="70"/>
  <c r="AQ1136" i="70" s="1"/>
  <c r="AR925" i="70"/>
  <c r="AS925" i="70" s="1"/>
  <c r="T678" i="70"/>
  <c r="AR1140" i="70"/>
  <c r="AS1140" i="70" s="1"/>
  <c r="O55" i="23"/>
  <c r="O149" i="58" s="1"/>
  <c r="N34" i="31"/>
  <c r="N44" i="31"/>
  <c r="AP683" i="70"/>
  <c r="AQ683" i="70" s="1"/>
  <c r="J13" i="31"/>
  <c r="N682" i="70" s="1"/>
  <c r="AR1113" i="70"/>
  <c r="AS1113" i="70" s="1"/>
  <c r="R203" i="70"/>
  <c r="P43" i="31"/>
  <c r="BF16" i="31"/>
  <c r="O9" i="23"/>
  <c r="O114" i="58" s="1"/>
  <c r="Q53" i="23"/>
  <c r="Q147" i="58" s="1"/>
  <c r="T1079" i="70"/>
  <c r="O54" i="23"/>
  <c r="O148" i="58" s="1"/>
  <c r="AR688" i="70"/>
  <c r="AS688" i="70" s="1"/>
  <c r="AP687" i="70"/>
  <c r="AQ687" i="70" s="1"/>
  <c r="R685" i="70"/>
  <c r="Q47" i="23"/>
  <c r="Q141" i="58" s="1"/>
  <c r="Q58" i="23"/>
  <c r="Q152" i="58" s="1"/>
  <c r="AR689" i="70"/>
  <c r="AS689" i="70" s="1"/>
  <c r="AP1101" i="70"/>
  <c r="AQ1101" i="70" s="1"/>
  <c r="Y1142" i="70"/>
  <c r="Q55" i="23"/>
  <c r="Q149" i="58" s="1"/>
  <c r="T1089" i="70"/>
  <c r="C129" i="23"/>
  <c r="O50" i="23"/>
  <c r="O144" i="58" s="1"/>
  <c r="BD28" i="31"/>
  <c r="BD31" i="31" s="1"/>
  <c r="AP677" i="70"/>
  <c r="AQ677" i="70" s="1"/>
  <c r="Y1134" i="70"/>
  <c r="Q239" i="97"/>
  <c r="Q110" i="97"/>
  <c r="I51" i="19"/>
  <c r="Q32" i="97"/>
  <c r="AP1144" i="70"/>
  <c r="AQ1144" i="70" s="1"/>
  <c r="O56" i="23"/>
  <c r="O150" i="58" s="1"/>
  <c r="O58" i="23"/>
  <c r="O152" i="58" s="1"/>
  <c r="T1076" i="70"/>
  <c r="BF12" i="31"/>
  <c r="BF20" i="31"/>
  <c r="Q411" i="97"/>
  <c r="Q233" i="97"/>
  <c r="C123" i="23"/>
  <c r="Q86" i="97"/>
  <c r="Q74" i="97"/>
  <c r="Q192" i="97"/>
  <c r="BF10" i="31"/>
  <c r="Q180" i="97"/>
  <c r="Q68" i="97"/>
  <c r="P28" i="31"/>
  <c r="P50" i="31" s="1"/>
  <c r="Q70" i="23" s="1"/>
  <c r="C132" i="23"/>
  <c r="Q26" i="97"/>
  <c r="T1088" i="70"/>
  <c r="Q251" i="97"/>
  <c r="Q186" i="97"/>
  <c r="BB28" i="31"/>
  <c r="BB31" i="31" s="1"/>
  <c r="N40" i="31"/>
  <c r="T683" i="70"/>
  <c r="AP950" i="70"/>
  <c r="AQ950" i="70" s="1"/>
  <c r="R925" i="70"/>
  <c r="T845" i="70"/>
  <c r="P42" i="31"/>
  <c r="AP1153" i="70"/>
  <c r="AQ1153" i="70" s="1"/>
  <c r="Q269" i="97"/>
  <c r="AP686" i="70"/>
  <c r="AQ686" i="70" s="1"/>
  <c r="Q104" i="97"/>
  <c r="Q245" i="97"/>
  <c r="Q80" i="97"/>
  <c r="Q257" i="97"/>
  <c r="C131" i="23"/>
  <c r="Q62" i="97"/>
  <c r="Q278" i="97"/>
  <c r="Q221" i="97"/>
  <c r="Q38" i="97"/>
  <c r="Q50" i="97"/>
  <c r="Q44" i="97"/>
  <c r="Y1146" i="70"/>
  <c r="Q198" i="97"/>
  <c r="R1085" i="70"/>
  <c r="N31" i="31"/>
  <c r="AR843" i="70"/>
  <c r="AS843" i="70" s="1"/>
  <c r="Q56" i="97"/>
  <c r="BF21" i="31"/>
  <c r="P100" i="23"/>
  <c r="P102" i="23" s="1"/>
  <c r="P104" i="23" s="1"/>
  <c r="Q290" i="97"/>
  <c r="C128" i="23"/>
  <c r="H102" i="23"/>
  <c r="H104" i="23" s="1"/>
  <c r="H155" i="23" s="1"/>
  <c r="N120" i="58"/>
  <c r="N114" i="58"/>
  <c r="AP55" i="57"/>
  <c r="AS56" i="57"/>
  <c r="AP52" i="57"/>
  <c r="AS53" i="57"/>
  <c r="G162" i="58"/>
  <c r="AS57" i="57"/>
  <c r="AS55" i="57"/>
  <c r="N113" i="58"/>
  <c r="AP51" i="57"/>
  <c r="AP57" i="57"/>
  <c r="J135" i="58"/>
  <c r="AS52" i="57"/>
  <c r="I162" i="58"/>
  <c r="N125" i="58"/>
  <c r="L52" i="21"/>
  <c r="N123" i="58"/>
  <c r="G120" i="58"/>
  <c r="M46" i="23"/>
  <c r="S46" i="23" s="1"/>
  <c r="M7" i="23"/>
  <c r="S7" i="23" s="1"/>
  <c r="F124" i="58"/>
  <c r="F109" i="58"/>
  <c r="M193" i="58"/>
  <c r="I123" i="58"/>
  <c r="M117" i="58"/>
  <c r="AL1077" i="70"/>
  <c r="AM1077" i="70" s="1"/>
  <c r="Y1150" i="70"/>
  <c r="N1082" i="70"/>
  <c r="J23" i="30"/>
  <c r="I41" i="23"/>
  <c r="H28" i="42"/>
  <c r="I39" i="30"/>
  <c r="AU413" i="70"/>
  <c r="Y250" i="88"/>
  <c r="Y339" i="88"/>
  <c r="H30" i="30"/>
  <c r="J22" i="30"/>
  <c r="AH907" i="70"/>
  <c r="AI907" i="70" s="1"/>
  <c r="H32" i="30"/>
  <c r="J34" i="30"/>
  <c r="H15" i="30"/>
  <c r="AP817" i="70"/>
  <c r="AQ817" i="70" s="1"/>
  <c r="AP860" i="70"/>
  <c r="AQ860" i="70" s="1"/>
  <c r="J32" i="30"/>
  <c r="AL817" i="70"/>
  <c r="AM817" i="70" s="1"/>
  <c r="AH592" i="70"/>
  <c r="AI592" i="70" s="1"/>
  <c r="E25" i="30"/>
  <c r="I34" i="30"/>
  <c r="G22" i="30"/>
  <c r="AP645" i="70"/>
  <c r="AQ645" i="70" s="1"/>
  <c r="AL839" i="70"/>
  <c r="AM839" i="70" s="1"/>
  <c r="E39" i="30"/>
  <c r="AH817" i="70"/>
  <c r="AI817" i="70" s="1"/>
  <c r="AR907" i="70"/>
  <c r="AS907" i="70" s="1"/>
  <c r="AQ907" i="70"/>
  <c r="AR873" i="70"/>
  <c r="AS873" i="70" s="1"/>
  <c r="H40" i="30"/>
  <c r="AP592" i="70"/>
  <c r="AQ592" i="70" s="1"/>
  <c r="G28" i="30"/>
  <c r="J28" i="30"/>
  <c r="E41" i="30"/>
  <c r="V366" i="70"/>
  <c r="BH356" i="170" s="1"/>
  <c r="I13" i="30"/>
  <c r="H13" i="30"/>
  <c r="C127" i="23"/>
  <c r="C130" i="23"/>
  <c r="R30" i="58"/>
  <c r="J732" i="88"/>
  <c r="L776" i="70"/>
  <c r="P28" i="57"/>
  <c r="AH683" i="70"/>
  <c r="AI683" i="70" s="1"/>
  <c r="G112" i="58"/>
  <c r="AH679" i="70"/>
  <c r="AI679" i="70" s="1"/>
  <c r="R103" i="58"/>
  <c r="S732" i="88"/>
  <c r="AM64" i="57"/>
  <c r="D18" i="56" s="1"/>
  <c r="D46" i="56" s="1"/>
  <c r="D28" i="57"/>
  <c r="AH772" i="70"/>
  <c r="AI772" i="70" s="1"/>
  <c r="AJ685" i="70"/>
  <c r="AK685" i="70" s="1"/>
  <c r="F237" i="58"/>
  <c r="G78" i="43"/>
  <c r="AZ18" i="31"/>
  <c r="BF18" i="31" s="1"/>
  <c r="M42" i="31"/>
  <c r="BA54" i="57"/>
  <c r="D27" i="56"/>
  <c r="D55" i="56" s="1"/>
  <c r="AL292" i="70"/>
  <c r="AM292" i="70" s="1"/>
  <c r="L18" i="31"/>
  <c r="R18" i="31" s="1"/>
  <c r="R40" i="31" s="1"/>
  <c r="N687" i="70"/>
  <c r="K28" i="57"/>
  <c r="R180" i="70"/>
  <c r="BD170" i="170" s="1"/>
  <c r="I28" i="57"/>
  <c r="M732" i="88"/>
  <c r="Y1110" i="70"/>
  <c r="BE27" i="57"/>
  <c r="M27" i="57"/>
  <c r="AW429" i="170"/>
  <c r="C16" i="62"/>
  <c r="N203" i="70"/>
  <c r="O5" i="110"/>
  <c r="AL954" i="70"/>
  <c r="AM954" i="70" s="1"/>
  <c r="AS51" i="57"/>
  <c r="AU51" i="57"/>
  <c r="AU58" i="57" s="1"/>
  <c r="H30" i="58"/>
  <c r="P729" i="88"/>
  <c r="O103" i="58"/>
  <c r="D26" i="56"/>
  <c r="D54" i="56" s="1"/>
  <c r="AF681" i="70"/>
  <c r="AG681" i="70" s="1"/>
  <c r="K116" i="60"/>
  <c r="AH395" i="70"/>
  <c r="AI395" i="70" s="1"/>
  <c r="J731" i="88"/>
  <c r="D237" i="58"/>
  <c r="K9" i="23"/>
  <c r="AF694" i="70"/>
  <c r="AG694" i="70" s="1"/>
  <c r="P732" i="88"/>
  <c r="AZ14" i="31"/>
  <c r="BF14" i="31" s="1"/>
  <c r="AJ309" i="70"/>
  <c r="AK309" i="70" s="1"/>
  <c r="N77" i="58"/>
  <c r="R28" i="57"/>
  <c r="N27" i="57"/>
  <c r="J46" i="31"/>
  <c r="L24" i="31"/>
  <c r="R24" i="31" s="1"/>
  <c r="R46" i="31" s="1"/>
  <c r="N29" i="58"/>
  <c r="S51" i="58"/>
  <c r="S53" i="58" s="1"/>
  <c r="AH680" i="70"/>
  <c r="AI680" i="70" s="1"/>
  <c r="Q28" i="57"/>
  <c r="I103" i="58"/>
  <c r="N101" i="58"/>
  <c r="BA51" i="57"/>
  <c r="J729" i="88"/>
  <c r="H732" i="88"/>
  <c r="L30" i="58"/>
  <c r="AF691" i="70"/>
  <c r="AG691" i="70" s="1"/>
  <c r="L28" i="57"/>
  <c r="Q682" i="70"/>
  <c r="S440" i="70"/>
  <c r="BE429" i="170" s="1"/>
  <c r="J16" i="62"/>
  <c r="G103" i="58"/>
  <c r="AH774" i="70"/>
  <c r="AI774" i="70" s="1"/>
  <c r="AF682" i="70"/>
  <c r="AG682" i="70" s="1"/>
  <c r="BE26" i="57"/>
  <c r="AQ64" i="57"/>
  <c r="P30" i="58"/>
  <c r="R16" i="62"/>
  <c r="I732" i="88"/>
  <c r="I67" i="43"/>
  <c r="I77" i="43" s="1"/>
  <c r="J28" i="57"/>
  <c r="AV754" i="170"/>
  <c r="K28" i="23"/>
  <c r="AW763" i="170"/>
  <c r="M101" i="58"/>
  <c r="S28" i="58"/>
  <c r="S27" i="57" s="1"/>
  <c r="X27" i="57" s="1"/>
  <c r="M731" i="88"/>
  <c r="S75" i="58"/>
  <c r="S77" i="58" s="1"/>
  <c r="G77" i="43"/>
  <c r="K35" i="23"/>
  <c r="AH682" i="70"/>
  <c r="AI682" i="70" s="1"/>
  <c r="F78" i="43"/>
  <c r="G28" i="57"/>
  <c r="AV763" i="170"/>
  <c r="N26" i="57"/>
  <c r="BF27" i="57"/>
  <c r="AU783" i="70"/>
  <c r="AH693" i="70"/>
  <c r="AI693" i="70" s="1"/>
  <c r="AH694" i="70"/>
  <c r="AI694" i="70" s="1"/>
  <c r="M29" i="58"/>
  <c r="J103" i="58"/>
  <c r="D70" i="23"/>
  <c r="BF26" i="57"/>
  <c r="L780" i="70"/>
  <c r="AP53" i="57"/>
  <c r="T101" i="58"/>
  <c r="AZ15" i="31"/>
  <c r="BF15" i="31" s="1"/>
  <c r="O28" i="57"/>
  <c r="C70" i="23"/>
  <c r="AF692" i="70"/>
  <c r="AG692" i="70" s="1"/>
  <c r="J30" i="58"/>
  <c r="T27" i="57"/>
  <c r="AH678" i="70"/>
  <c r="AI678" i="70" s="1"/>
  <c r="T51" i="58"/>
  <c r="T26" i="57" s="1"/>
  <c r="AY54" i="57"/>
  <c r="AY58" i="57" s="1"/>
  <c r="K116" i="59"/>
  <c r="F40" i="62"/>
  <c r="G40" i="62" s="1"/>
  <c r="Q111" i="23"/>
  <c r="N115" i="59"/>
  <c r="S16" i="62"/>
  <c r="AJ681" i="70"/>
  <c r="AK681" i="70" s="1"/>
  <c r="S27" i="58"/>
  <c r="J68" i="43"/>
  <c r="H78" i="43" s="1"/>
  <c r="AW755" i="170"/>
  <c r="H28" i="57"/>
  <c r="J21" i="31"/>
  <c r="N690" i="70" s="1"/>
  <c r="AS54" i="57"/>
  <c r="AF680" i="70"/>
  <c r="AG680" i="70" s="1"/>
  <c r="S101" i="58"/>
  <c r="C28" i="57"/>
  <c r="AR395" i="70"/>
  <c r="AS395" i="70" s="1"/>
  <c r="AW754" i="170"/>
  <c r="L103" i="58"/>
  <c r="B16" i="62"/>
  <c r="AL950" i="70"/>
  <c r="AM950" i="70" s="1"/>
  <c r="AH684" i="70"/>
  <c r="AI684" i="70" s="1"/>
  <c r="AF679" i="70"/>
  <c r="AG679" i="70" s="1"/>
  <c r="AF690" i="70"/>
  <c r="AG690" i="70" s="1"/>
  <c r="AJ689" i="70"/>
  <c r="AK689" i="70" s="1"/>
  <c r="N53" i="58"/>
  <c r="R732" i="88"/>
  <c r="AF684" i="70"/>
  <c r="AG684" i="70" s="1"/>
  <c r="N16" i="62"/>
  <c r="L732" i="88"/>
  <c r="J26" i="31"/>
  <c r="N695" i="70" s="1"/>
  <c r="K29" i="23"/>
  <c r="V29" i="23" s="1"/>
  <c r="K49" i="23"/>
  <c r="N310" i="70"/>
  <c r="J16" i="31"/>
  <c r="J38" i="31" s="1"/>
  <c r="K30" i="58"/>
  <c r="AF676" i="70"/>
  <c r="AG676" i="70" s="1"/>
  <c r="AN697" i="70"/>
  <c r="AO697" i="70" s="1"/>
  <c r="AH690" i="70"/>
  <c r="AI690" i="70" s="1"/>
  <c r="F46" i="62"/>
  <c r="G46" i="62" s="1"/>
  <c r="J20" i="31"/>
  <c r="L20" i="31" s="1"/>
  <c r="R20" i="31" s="1"/>
  <c r="R42" i="31" s="1"/>
  <c r="F34" i="62"/>
  <c r="G34" i="62" s="1"/>
  <c r="Q103" i="58"/>
  <c r="J22" i="31"/>
  <c r="J44" i="31" s="1"/>
  <c r="AL1101" i="70"/>
  <c r="AM1101" i="70" s="1"/>
  <c r="N1085" i="70"/>
  <c r="AT858" i="70"/>
  <c r="AU858" i="70" s="1"/>
  <c r="AF678" i="70"/>
  <c r="AG678" i="70" s="1"/>
  <c r="AF687" i="70"/>
  <c r="AG687" i="70" s="1"/>
  <c r="F41" i="62"/>
  <c r="G41" i="62" s="1"/>
  <c r="Q30" i="58"/>
  <c r="Q732" i="88"/>
  <c r="Y1118" i="70"/>
  <c r="AL1117" i="70"/>
  <c r="AM1117" i="70" s="1"/>
  <c r="N1073" i="70"/>
  <c r="J12" i="31"/>
  <c r="L12" i="31" s="1"/>
  <c r="L34" i="31" s="1"/>
  <c r="AF693" i="70"/>
  <c r="AG693" i="70" s="1"/>
  <c r="AF686" i="70"/>
  <c r="AG686" i="70" s="1"/>
  <c r="M26" i="57"/>
  <c r="Y1102" i="70"/>
  <c r="AH686" i="70"/>
  <c r="AI686" i="70" s="1"/>
  <c r="P103" i="58"/>
  <c r="K103" i="58"/>
  <c r="J39" i="31"/>
  <c r="K8" i="23"/>
  <c r="N178" i="70"/>
  <c r="AR234" i="70"/>
  <c r="AS234" i="70" s="1"/>
  <c r="N1088" i="70"/>
  <c r="AL57" i="57"/>
  <c r="C26" i="56" s="1"/>
  <c r="AH691" i="70"/>
  <c r="AI691" i="70" s="1"/>
  <c r="V17" i="57"/>
  <c r="I42" i="110" s="1"/>
  <c r="S18" i="31"/>
  <c r="S40" i="31" s="1"/>
  <c r="F47" i="62"/>
  <c r="G47" i="62" s="1"/>
  <c r="N686" i="70"/>
  <c r="J10" i="31"/>
  <c r="J32" i="31" s="1"/>
  <c r="I730" i="88"/>
  <c r="AZ9" i="31"/>
  <c r="BF9" i="31" s="1"/>
  <c r="L39" i="31"/>
  <c r="F28" i="62"/>
  <c r="G28" i="62" s="1"/>
  <c r="Q16" i="62"/>
  <c r="H729" i="88"/>
  <c r="H103" i="58"/>
  <c r="G30" i="58"/>
  <c r="K732" i="88"/>
  <c r="F16" i="62"/>
  <c r="AZ17" i="31"/>
  <c r="BF17" i="31" s="1"/>
  <c r="N1089" i="70"/>
  <c r="T178" i="70"/>
  <c r="AL1157" i="70"/>
  <c r="AM1157" i="70" s="1"/>
  <c r="AR190" i="70"/>
  <c r="AS190" i="70" s="1"/>
  <c r="F35" i="62"/>
  <c r="G35" i="62" s="1"/>
  <c r="Y73" i="65"/>
  <c r="V16" i="62"/>
  <c r="AM54" i="57"/>
  <c r="D16" i="56" s="1"/>
  <c r="D44" i="56" s="1"/>
  <c r="AQ54" i="57"/>
  <c r="Y67" i="65"/>
  <c r="V27" i="57"/>
  <c r="BH27" i="57" s="1"/>
  <c r="BI27" i="57" s="1"/>
  <c r="BJ27" i="57" s="1"/>
  <c r="H16" i="62"/>
  <c r="Q394" i="70"/>
  <c r="BC383" i="170" s="1"/>
  <c r="K31" i="23"/>
  <c r="J47" i="31"/>
  <c r="Y1154" i="70"/>
  <c r="Q9" i="23"/>
  <c r="Q114" i="58" s="1"/>
  <c r="AF688" i="70"/>
  <c r="AG688" i="70" s="1"/>
  <c r="L49" i="43"/>
  <c r="K16" i="62"/>
  <c r="AV755" i="170"/>
  <c r="D32" i="62"/>
  <c r="AQ51" i="57"/>
  <c r="AM51" i="57"/>
  <c r="K52" i="23"/>
  <c r="Y1130" i="70"/>
  <c r="V18" i="57"/>
  <c r="BH18" i="57" s="1"/>
  <c r="BI18" i="57" s="1"/>
  <c r="BJ18" i="57" s="1"/>
  <c r="AL1128" i="70"/>
  <c r="AM1128" i="70" s="1"/>
  <c r="N694" i="70"/>
  <c r="AL1153" i="70"/>
  <c r="AM1153" i="70" s="1"/>
  <c r="M59" i="21"/>
  <c r="AL1109" i="70"/>
  <c r="AM1109" i="70" s="1"/>
  <c r="AH685" i="70"/>
  <c r="AI685" i="70" s="1"/>
  <c r="F38" i="62"/>
  <c r="G38" i="62" s="1"/>
  <c r="Y65" i="65"/>
  <c r="AB1176" i="70"/>
  <c r="AZ25" i="31"/>
  <c r="BF25" i="31" s="1"/>
  <c r="AL1121" i="70"/>
  <c r="AM1121" i="70" s="1"/>
  <c r="J8" i="31"/>
  <c r="N677" i="70" s="1"/>
  <c r="I68" i="43"/>
  <c r="I78" i="43" s="1"/>
  <c r="M16" i="62"/>
  <c r="E76" i="43"/>
  <c r="N926" i="70"/>
  <c r="N1077" i="70"/>
  <c r="Y1122" i="70"/>
  <c r="V22" i="57"/>
  <c r="BH22" i="57" s="1"/>
  <c r="BI22" i="57" s="1"/>
  <c r="BJ22" i="57" s="1"/>
  <c r="H66" i="43"/>
  <c r="I66" i="43" s="1"/>
  <c r="AL877" i="70"/>
  <c r="AM877" i="70" s="1"/>
  <c r="J19" i="31"/>
  <c r="J41" i="31" s="1"/>
  <c r="Y69" i="65"/>
  <c r="Y72" i="65"/>
  <c r="H51" i="43"/>
  <c r="C40" i="65"/>
  <c r="BB1152" i="170"/>
  <c r="AL1174" i="70"/>
  <c r="AM1174" i="70" s="1"/>
  <c r="K63" i="23"/>
  <c r="V63" i="23" s="1"/>
  <c r="P134" i="58"/>
  <c r="P111" i="23"/>
  <c r="K12" i="23"/>
  <c r="D33" i="62"/>
  <c r="W13" i="57" s="1"/>
  <c r="E16" i="62"/>
  <c r="K32" i="23"/>
  <c r="D134" i="23"/>
  <c r="E134" i="23" s="1"/>
  <c r="Z394" i="70"/>
  <c r="Y70" i="65"/>
  <c r="Y1176" i="70"/>
  <c r="D76" i="43"/>
  <c r="N389" i="70"/>
  <c r="K44" i="23" s="1"/>
  <c r="AL843" i="70"/>
  <c r="AM843" i="70" s="1"/>
  <c r="D40" i="65"/>
  <c r="N845" i="70"/>
  <c r="Q14" i="97"/>
  <c r="N879" i="70"/>
  <c r="D30" i="62"/>
  <c r="W10" i="57" s="1"/>
  <c r="U16" i="62"/>
  <c r="Z64" i="65"/>
  <c r="Q389" i="70"/>
  <c r="O396" i="70"/>
  <c r="M110" i="23"/>
  <c r="S110" i="23" s="1"/>
  <c r="F32" i="57"/>
  <c r="AB1118" i="70"/>
  <c r="J30" i="19"/>
  <c r="N139" i="58"/>
  <c r="N117" i="58"/>
  <c r="M54" i="23"/>
  <c r="AB1186" i="70"/>
  <c r="AB1114" i="70"/>
  <c r="E20" i="23"/>
  <c r="AP29" i="31"/>
  <c r="K131" i="58"/>
  <c r="M131" i="58" s="1"/>
  <c r="D51" i="56"/>
  <c r="C21" i="110"/>
  <c r="C48" i="110" s="1"/>
  <c r="S42" i="110"/>
  <c r="D17" i="110"/>
  <c r="D44" i="110" s="1"/>
  <c r="D7" i="110"/>
  <c r="D32" i="110" s="1"/>
  <c r="AJ28" i="57"/>
  <c r="AK11" i="57" s="1"/>
  <c r="S43" i="110"/>
  <c r="M54" i="58"/>
  <c r="N730" i="88"/>
  <c r="AG8" i="57"/>
  <c r="AG15" i="57"/>
  <c r="AE15" i="57" s="1"/>
  <c r="M78" i="58"/>
  <c r="N731" i="88"/>
  <c r="AH28" i="57"/>
  <c r="AI11" i="57" s="1"/>
  <c r="AG18" i="57"/>
  <c r="AE18" i="57" s="1"/>
  <c r="S7" i="57"/>
  <c r="S8" i="57"/>
  <c r="X8" i="57" s="1"/>
  <c r="T78" i="58"/>
  <c r="U731" i="88"/>
  <c r="T7" i="57"/>
  <c r="T29" i="58"/>
  <c r="X24" i="57"/>
  <c r="S49" i="110"/>
  <c r="T163" i="58"/>
  <c r="AB1138" i="70"/>
  <c r="AB110" i="70"/>
  <c r="AB1130" i="70"/>
  <c r="AB1183" i="70"/>
  <c r="AB1180" i="70"/>
  <c r="K60" i="23"/>
  <c r="AB1134" i="70"/>
  <c r="AB1162" i="70"/>
  <c r="T126" i="58"/>
  <c r="AB947" i="70"/>
  <c r="T130" i="58"/>
  <c r="AB133" i="70"/>
  <c r="S130" i="58"/>
  <c r="T132" i="58"/>
  <c r="T124" i="58"/>
  <c r="AB955" i="70"/>
  <c r="T106" i="58"/>
  <c r="AB335" i="70"/>
  <c r="T128" i="58"/>
  <c r="AB293" i="70"/>
  <c r="S132" i="58"/>
  <c r="T129" i="58"/>
  <c r="AB295" i="70"/>
  <c r="T125" i="58"/>
  <c r="AB844" i="70"/>
  <c r="T105" i="58"/>
  <c r="AB951" i="70"/>
  <c r="S111" i="58"/>
  <c r="S107" i="58"/>
  <c r="S193" i="58"/>
  <c r="S122" i="58"/>
  <c r="S213" i="58" s="1"/>
  <c r="AA44" i="70"/>
  <c r="T120" i="58"/>
  <c r="AB603" i="70"/>
  <c r="T121" i="58"/>
  <c r="AB604" i="70"/>
  <c r="T119" i="58"/>
  <c r="AB878" i="70"/>
  <c r="T194" i="58"/>
  <c r="T123" i="58"/>
  <c r="AB16" i="70"/>
  <c r="T113" i="58"/>
  <c r="AB191" i="70"/>
  <c r="T114" i="58"/>
  <c r="AB235" i="70"/>
  <c r="S115" i="58"/>
  <c r="D27" i="62"/>
  <c r="I16" i="62"/>
  <c r="G16" i="62"/>
  <c r="D39" i="62"/>
  <c r="W19" i="57" s="1"/>
  <c r="J18" i="23"/>
  <c r="M781" i="70"/>
  <c r="AY765" i="170" s="1"/>
  <c r="AK695" i="70"/>
  <c r="Q696" i="70"/>
  <c r="BC680" i="170" s="1"/>
  <c r="AJ695" i="70"/>
  <c r="V26" i="57"/>
  <c r="BH26" i="57" s="1"/>
  <c r="BI26" i="57" s="1"/>
  <c r="BJ26" i="57" s="1"/>
  <c r="Y28" i="64"/>
  <c r="Y29" i="64" s="1"/>
  <c r="D31" i="62"/>
  <c r="L16" i="62"/>
  <c r="AJ782" i="70"/>
  <c r="AK782" i="70" s="1"/>
  <c r="O16" i="62"/>
  <c r="D42" i="62"/>
  <c r="D36" i="62"/>
  <c r="W15" i="62"/>
  <c r="W16" i="62" s="1"/>
  <c r="D16" i="62"/>
  <c r="P16" i="62"/>
  <c r="D43" i="62"/>
  <c r="X16" i="62"/>
  <c r="T16" i="62"/>
  <c r="BH7" i="57"/>
  <c r="BI7" i="57" s="1"/>
  <c r="BJ7" i="57" s="1"/>
  <c r="V10" i="57"/>
  <c r="BH10" i="57" s="1"/>
  <c r="BI10" i="57" s="1"/>
  <c r="BJ10" i="57" s="1"/>
  <c r="AT203" i="70"/>
  <c r="O68" i="23"/>
  <c r="R529" i="70"/>
  <c r="BD513" i="170" s="1"/>
  <c r="AU856" i="70"/>
  <c r="AU216" i="70"/>
  <c r="AU165" i="70"/>
  <c r="AU1059" i="70"/>
  <c r="AT525" i="70"/>
  <c r="AU525" i="70" s="1"/>
  <c r="AU123" i="70"/>
  <c r="Y84" i="88"/>
  <c r="AU119" i="70"/>
  <c r="Y595" i="88"/>
  <c r="AU124" i="70"/>
  <c r="AT800" i="70"/>
  <c r="AU800" i="70" s="1"/>
  <c r="Y500" i="88"/>
  <c r="AT810" i="70"/>
  <c r="AU810" i="70" s="1"/>
  <c r="Y509" i="88"/>
  <c r="AT453" i="70"/>
  <c r="AU453" i="70" s="1"/>
  <c r="AU212" i="70"/>
  <c r="AT610" i="70"/>
  <c r="AU610" i="70" s="1"/>
  <c r="AT178" i="70"/>
  <c r="AU178" i="70" s="1"/>
  <c r="AT1032" i="70"/>
  <c r="AU1032" i="70" s="1"/>
  <c r="AU93" i="70"/>
  <c r="AT655" i="70"/>
  <c r="AU655" i="70" s="1"/>
  <c r="AU383" i="70"/>
  <c r="AU121" i="70"/>
  <c r="AT487" i="70"/>
  <c r="AU487" i="70" s="1"/>
  <c r="AU100" i="70"/>
  <c r="AT1009" i="70"/>
  <c r="AU1009" i="70" s="1"/>
  <c r="AT1033" i="70"/>
  <c r="AU1033" i="70" s="1"/>
  <c r="AT904" i="70"/>
  <c r="AU904" i="70" s="1"/>
  <c r="AT268" i="70"/>
  <c r="AU268" i="70" s="1"/>
  <c r="AT529" i="70"/>
  <c r="AU529" i="70" s="1"/>
  <c r="AT153" i="70"/>
  <c r="AU153" i="70" s="1"/>
  <c r="AU274" i="70"/>
  <c r="AT730" i="70"/>
  <c r="AU730" i="70" s="1"/>
  <c r="AT548" i="70"/>
  <c r="AU548" i="70" s="1"/>
  <c r="AT23" i="70"/>
  <c r="AU23" i="70" s="1"/>
  <c r="AT1038" i="70"/>
  <c r="AU1038" i="70" s="1"/>
  <c r="AU224" i="70"/>
  <c r="AU835" i="70"/>
  <c r="AT95" i="70"/>
  <c r="AU95" i="70" s="1"/>
  <c r="AT15" i="70"/>
  <c r="AU15" i="70" s="1"/>
  <c r="AT734" i="70"/>
  <c r="AU734" i="70" s="1"/>
  <c r="AT723" i="70"/>
  <c r="AU723" i="70" s="1"/>
  <c r="AT392" i="70"/>
  <c r="AU392" i="70" s="1"/>
  <c r="AT468" i="70"/>
  <c r="AU468" i="70" s="1"/>
  <c r="AT257" i="70"/>
  <c r="AU257" i="70" s="1"/>
  <c r="AU474" i="70"/>
  <c r="AT1046" i="70"/>
  <c r="AU1046" i="70" s="1"/>
  <c r="W1221" i="70"/>
  <c r="AU159" i="70"/>
  <c r="AU435" i="70"/>
  <c r="AT737" i="70"/>
  <c r="AU737" i="70" s="1"/>
  <c r="AT536" i="70"/>
  <c r="AU536" i="70" s="1"/>
  <c r="AT507" i="70"/>
  <c r="AU507" i="70" s="1"/>
  <c r="AT523" i="70"/>
  <c r="AU523" i="70" s="1"/>
  <c r="AT710" i="70"/>
  <c r="AU710" i="70" s="1"/>
  <c r="AU92" i="70"/>
  <c r="AT381" i="70"/>
  <c r="AU381" i="70" s="1"/>
  <c r="AU836" i="70"/>
  <c r="AT389" i="70"/>
  <c r="AU389" i="70" s="1"/>
  <c r="AT746" i="70"/>
  <c r="AU746" i="70" s="1"/>
  <c r="AU85" i="70"/>
  <c r="AT751" i="70"/>
  <c r="AU751" i="70" s="1"/>
  <c r="AT225" i="70"/>
  <c r="AU225" i="70" s="1"/>
  <c r="AT748" i="70"/>
  <c r="AU748" i="70" s="1"/>
  <c r="AT1003" i="70"/>
  <c r="AU1003" i="70" s="1"/>
  <c r="AU102" i="70"/>
  <c r="AU99" i="70"/>
  <c r="AT739" i="70"/>
  <c r="AU739" i="70" s="1"/>
  <c r="AT722" i="70"/>
  <c r="AU722" i="70" s="1"/>
  <c r="AT627" i="70"/>
  <c r="AU627" i="70" s="1"/>
  <c r="AU226" i="70"/>
  <c r="AT879" i="70"/>
  <c r="AU879" i="70" s="1"/>
  <c r="AU82" i="70"/>
  <c r="AT457" i="70"/>
  <c r="AU457" i="70" s="1"/>
  <c r="AU837" i="70"/>
  <c r="AT13" i="70"/>
  <c r="AU13" i="70" s="1"/>
  <c r="AT211" i="70"/>
  <c r="AU211" i="70" s="1"/>
  <c r="AT656" i="70"/>
  <c r="AU656" i="70" s="1"/>
  <c r="AT797" i="70"/>
  <c r="AU797" i="70" s="1"/>
  <c r="Y497" i="88"/>
  <c r="AT470" i="70"/>
  <c r="AU470" i="70" s="1"/>
  <c r="AU215" i="70"/>
  <c r="AT725" i="70"/>
  <c r="AU725" i="70" s="1"/>
  <c r="AT702" i="70"/>
  <c r="AU702" i="70" s="1"/>
  <c r="AA31" i="88"/>
  <c r="AT1013" i="70"/>
  <c r="AU1013" i="70" s="1"/>
  <c r="AA40" i="88"/>
  <c r="AU1056" i="70"/>
  <c r="AT302" i="70"/>
  <c r="AU302" i="70" s="1"/>
  <c r="AT301" i="70"/>
  <c r="AU301" i="70" s="1"/>
  <c r="AU283" i="70"/>
  <c r="AU279" i="70"/>
  <c r="AU280" i="70"/>
  <c r="AU281" i="70"/>
  <c r="AT97" i="70"/>
  <c r="AU97" i="70" s="1"/>
  <c r="AT87" i="70"/>
  <c r="AU87" i="70" s="1"/>
  <c r="Z36" i="88"/>
  <c r="AT65" i="70"/>
  <c r="AU65" i="70" s="1"/>
  <c r="AT73" i="70"/>
  <c r="AU73" i="70" s="1"/>
  <c r="AT200" i="70"/>
  <c r="AU200" i="70" s="1"/>
  <c r="AT206" i="70"/>
  <c r="AU206" i="70" s="1"/>
  <c r="AT213" i="70"/>
  <c r="AU213" i="70" s="1"/>
  <c r="AT198" i="70"/>
  <c r="AU198" i="70" s="1"/>
  <c r="AT114" i="70"/>
  <c r="AT168" i="70"/>
  <c r="AU168" i="70" s="1"/>
  <c r="AT157" i="70"/>
  <c r="AU157" i="70" s="1"/>
  <c r="AT193" i="70"/>
  <c r="AU193" i="70" s="1"/>
  <c r="AT162" i="70"/>
  <c r="AU162" i="70" s="1"/>
  <c r="AT155" i="70"/>
  <c r="AU155" i="70" s="1"/>
  <c r="AT125" i="70"/>
  <c r="AT199" i="70"/>
  <c r="AU199" i="70" s="1"/>
  <c r="AT126" i="70"/>
  <c r="AU126" i="70" s="1"/>
  <c r="AT259" i="70"/>
  <c r="AU259" i="70" s="1"/>
  <c r="AT256" i="70"/>
  <c r="AU256" i="70" s="1"/>
  <c r="AT278" i="70"/>
  <c r="AU278" i="70" s="1"/>
  <c r="AT380" i="70"/>
  <c r="AU380" i="70" s="1"/>
  <c r="AT311" i="70"/>
  <c r="AU311" i="70" s="1"/>
  <c r="AT1061" i="70"/>
  <c r="AU1061" i="70" s="1"/>
  <c r="AT377" i="70"/>
  <c r="AU377" i="70" s="1"/>
  <c r="AT427" i="70"/>
  <c r="AU427" i="70" s="1"/>
  <c r="AT362" i="70"/>
  <c r="AU362" i="70" s="1"/>
  <c r="AT378" i="70"/>
  <c r="AU378" i="70" s="1"/>
  <c r="AT434" i="70"/>
  <c r="AU434" i="70" s="1"/>
  <c r="AT363" i="70"/>
  <c r="AU363" i="70" s="1"/>
  <c r="AT1026" i="70"/>
  <c r="AU1026" i="70" s="1"/>
  <c r="AT1006" i="70"/>
  <c r="AU1006" i="70" s="1"/>
  <c r="AT1041" i="70"/>
  <c r="AU1041" i="70" s="1"/>
  <c r="AT1039" i="70"/>
  <c r="AU1039" i="70" s="1"/>
  <c r="AT1016" i="70"/>
  <c r="AU1016" i="70" s="1"/>
  <c r="AT1012" i="70"/>
  <c r="AU1012" i="70" s="1"/>
  <c r="AT1051" i="70"/>
  <c r="AU1051" i="70" s="1"/>
  <c r="AT997" i="70"/>
  <c r="AU997" i="70" s="1"/>
  <c r="AT1058" i="70"/>
  <c r="AU1058" i="70" s="1"/>
  <c r="AT999" i="70"/>
  <c r="AU999" i="70" s="1"/>
  <c r="AT1000" i="70"/>
  <c r="AU1000" i="70" s="1"/>
  <c r="AH777" i="70"/>
  <c r="AI777" i="70" s="1"/>
  <c r="AT1019" i="70"/>
  <c r="AU1019" i="70" s="1"/>
  <c r="AT1002" i="70"/>
  <c r="AU1002" i="70" s="1"/>
  <c r="AT1014" i="70"/>
  <c r="AU1014" i="70" s="1"/>
  <c r="AT1023" i="70"/>
  <c r="AU1023" i="70" s="1"/>
  <c r="AT1054" i="70"/>
  <c r="AU1054" i="70" s="1"/>
  <c r="AT1015" i="70"/>
  <c r="AU1015" i="70" s="1"/>
  <c r="AT1018" i="70"/>
  <c r="AU1018" i="70" s="1"/>
  <c r="AT1053" i="70"/>
  <c r="AU1053" i="70" s="1"/>
  <c r="AT1049" i="70"/>
  <c r="AU1049" i="70" s="1"/>
  <c r="AT1007" i="70"/>
  <c r="AU1007" i="70" s="1"/>
  <c r="AJ679" i="70"/>
  <c r="AK679" i="70" s="1"/>
  <c r="AT726" i="70"/>
  <c r="AU726" i="70" s="1"/>
  <c r="AT597" i="70"/>
  <c r="AU597" i="70" s="1"/>
  <c r="AT743" i="70"/>
  <c r="AU743" i="70" s="1"/>
  <c r="AT664" i="70"/>
  <c r="AU664" i="70" s="1"/>
  <c r="AT713" i="70"/>
  <c r="AU713" i="70" s="1"/>
  <c r="AT798" i="70"/>
  <c r="AU798" i="70" s="1"/>
  <c r="X498" i="88"/>
  <c r="AT614" i="70"/>
  <c r="AU614" i="70" s="1"/>
  <c r="AT934" i="70"/>
  <c r="AU934" i="70" s="1"/>
  <c r="X591" i="88"/>
  <c r="AT801" i="70"/>
  <c r="AU801" i="70" s="1"/>
  <c r="X501" i="88"/>
  <c r="AT913" i="70"/>
  <c r="AU913" i="70" s="1"/>
  <c r="AT629" i="70"/>
  <c r="AU629" i="70" s="1"/>
  <c r="AT651" i="70"/>
  <c r="AU651" i="70" s="1"/>
  <c r="AT928" i="70"/>
  <c r="AU928" i="70" s="1"/>
  <c r="X589" i="88"/>
  <c r="AT741" i="70"/>
  <c r="AU741" i="70" s="1"/>
  <c r="AT794" i="70"/>
  <c r="AU794" i="70" s="1"/>
  <c r="X494" i="88"/>
  <c r="AT721" i="70"/>
  <c r="AU721" i="70" s="1"/>
  <c r="AT902" i="70"/>
  <c r="AU902" i="70" s="1"/>
  <c r="AT706" i="70"/>
  <c r="AU706" i="70" s="1"/>
  <c r="AT757" i="70"/>
  <c r="AU757" i="70" s="1"/>
  <c r="AT699" i="70"/>
  <c r="AU699" i="70" s="1"/>
  <c r="X427" i="88"/>
  <c r="AT866" i="70"/>
  <c r="AU866" i="70" s="1"/>
  <c r="AT853" i="70"/>
  <c r="AU853" i="70" s="1"/>
  <c r="AT940" i="70"/>
  <c r="AU940" i="70" s="1"/>
  <c r="X596" i="88"/>
  <c r="AT705" i="70"/>
  <c r="AU705" i="70" s="1"/>
  <c r="AT731" i="70"/>
  <c r="AU731" i="70" s="1"/>
  <c r="AT719" i="70"/>
  <c r="AU719" i="70" s="1"/>
  <c r="AT756" i="70"/>
  <c r="AU756" i="70" s="1"/>
  <c r="AT796" i="70"/>
  <c r="AU796" i="70" s="1"/>
  <c r="X496" i="88"/>
  <c r="AT740" i="70"/>
  <c r="AU740" i="70" s="1"/>
  <c r="AT716" i="70"/>
  <c r="AU716" i="70" s="1"/>
  <c r="AT869" i="70"/>
  <c r="AU869" i="70" s="1"/>
  <c r="AT704" i="70"/>
  <c r="AU704" i="70" s="1"/>
  <c r="AT701" i="70"/>
  <c r="AU701" i="70" s="1"/>
  <c r="AT745" i="70"/>
  <c r="AU745" i="70" s="1"/>
  <c r="AT709" i="70"/>
  <c r="AU709" i="70" s="1"/>
  <c r="AT543" i="70"/>
  <c r="AU543" i="70" s="1"/>
  <c r="AT900" i="70"/>
  <c r="AU900" i="70" s="1"/>
  <c r="AT700" i="70"/>
  <c r="AU700" i="70" s="1"/>
  <c r="AT733" i="70"/>
  <c r="AU733" i="70" s="1"/>
  <c r="AT707" i="70"/>
  <c r="AU707" i="70" s="1"/>
  <c r="AT753" i="70"/>
  <c r="AU753" i="70" s="1"/>
  <c r="AT557" i="70"/>
  <c r="AU557" i="70" s="1"/>
  <c r="AT549" i="70"/>
  <c r="AU549" i="70" s="1"/>
  <c r="AP679" i="70"/>
  <c r="AQ679" i="70" s="1"/>
  <c r="L768" i="70"/>
  <c r="Q896" i="70"/>
  <c r="BC880" i="170" s="1"/>
  <c r="AT226" i="70"/>
  <c r="AP689" i="70"/>
  <c r="AQ689" i="70" s="1"/>
  <c r="AR690" i="70"/>
  <c r="AS690" i="70" s="1"/>
  <c r="AT124" i="70"/>
  <c r="AT856" i="70"/>
  <c r="AR1069" i="70"/>
  <c r="AS1069" i="70" s="1"/>
  <c r="M30" i="23"/>
  <c r="S30" i="23" s="1"/>
  <c r="F125" i="23"/>
  <c r="G125" i="23" s="1"/>
  <c r="AN477" i="70"/>
  <c r="AO477" i="70" s="1"/>
  <c r="L47" i="31"/>
  <c r="AP693" i="70"/>
  <c r="AQ693" i="70" s="1"/>
  <c r="S777" i="70"/>
  <c r="U769" i="70"/>
  <c r="AP685" i="70"/>
  <c r="AQ685" i="70" s="1"/>
  <c r="AP680" i="70"/>
  <c r="AQ680" i="70" s="1"/>
  <c r="AH766" i="70"/>
  <c r="AI766" i="70" s="1"/>
  <c r="AP681" i="70"/>
  <c r="AQ681" i="70" s="1"/>
  <c r="AT939" i="70"/>
  <c r="AU939" i="70" s="1"/>
  <c r="AR676" i="70"/>
  <c r="AS676" i="70" s="1"/>
  <c r="AJ693" i="70"/>
  <c r="AK693" i="70" s="1"/>
  <c r="AH773" i="70"/>
  <c r="AI773" i="70" s="1"/>
  <c r="AT837" i="70"/>
  <c r="S769" i="70"/>
  <c r="S772" i="70"/>
  <c r="AP678" i="70"/>
  <c r="AQ678" i="70" s="1"/>
  <c r="AT274" i="70"/>
  <c r="AT279" i="70"/>
  <c r="AR681" i="70"/>
  <c r="AS681" i="70" s="1"/>
  <c r="AP694" i="70"/>
  <c r="AQ694" i="70" s="1"/>
  <c r="F14" i="30"/>
  <c r="U699" i="70"/>
  <c r="AF925" i="70"/>
  <c r="AG925" i="70" s="1"/>
  <c r="AP895" i="70"/>
  <c r="AQ895" i="70" s="1"/>
  <c r="AD681" i="70"/>
  <c r="AE681" i="70" s="1"/>
  <c r="T778" i="70"/>
  <c r="AT119" i="70"/>
  <c r="U764" i="70"/>
  <c r="BG748" i="170" s="1"/>
  <c r="S699" i="70"/>
  <c r="AP43" i="70"/>
  <c r="AQ43" i="70" s="1"/>
  <c r="AQ29" i="31"/>
  <c r="AN799" i="70"/>
  <c r="AO799" i="70" s="1"/>
  <c r="AT161" i="70"/>
  <c r="AU161" i="70" s="1"/>
  <c r="AD683" i="70"/>
  <c r="AE683" i="70" s="1"/>
  <c r="AT506" i="70"/>
  <c r="AU506" i="70" s="1"/>
  <c r="AD680" i="70"/>
  <c r="AE680" i="70" s="1"/>
  <c r="AD689" i="70"/>
  <c r="AE689" i="70" s="1"/>
  <c r="AT531" i="70"/>
  <c r="AU531" i="70" s="1"/>
  <c r="AD687" i="70"/>
  <c r="AE687" i="70" s="1"/>
  <c r="AT454" i="70"/>
  <c r="AU454" i="70" s="1"/>
  <c r="AD685" i="70"/>
  <c r="AE685" i="70" s="1"/>
  <c r="M769" i="70"/>
  <c r="AJ683" i="70"/>
  <c r="AK683" i="70" s="1"/>
  <c r="AD686" i="70"/>
  <c r="AE686" i="70" s="1"/>
  <c r="AT473" i="70"/>
  <c r="AU473" i="70" s="1"/>
  <c r="AT537" i="70"/>
  <c r="AU537" i="70" s="1"/>
  <c r="AD690" i="70"/>
  <c r="AE690" i="70" s="1"/>
  <c r="AT489" i="70"/>
  <c r="AU489" i="70" s="1"/>
  <c r="AT510" i="70"/>
  <c r="AU510" i="70" s="1"/>
  <c r="AD694" i="70"/>
  <c r="AE694" i="70" s="1"/>
  <c r="AT455" i="70"/>
  <c r="AU455" i="70" s="1"/>
  <c r="AT511" i="70"/>
  <c r="AU511" i="70" s="1"/>
  <c r="AT484" i="70"/>
  <c r="AU484" i="70" s="1"/>
  <c r="AD677" i="70"/>
  <c r="AE677" i="70" s="1"/>
  <c r="T770" i="70"/>
  <c r="AT512" i="70"/>
  <c r="AU512" i="70" s="1"/>
  <c r="AJ479" i="70"/>
  <c r="AK479" i="70" s="1"/>
  <c r="M699" i="70"/>
  <c r="M762" i="70"/>
  <c r="AY746" i="170" s="1"/>
  <c r="AD693" i="70"/>
  <c r="AE693" i="70" s="1"/>
  <c r="AD684" i="70"/>
  <c r="AE684" i="70" s="1"/>
  <c r="L777" i="70"/>
  <c r="AJ691" i="70"/>
  <c r="AK691" i="70" s="1"/>
  <c r="AD691" i="70"/>
  <c r="AE691" i="70" s="1"/>
  <c r="AR762" i="170"/>
  <c r="AD692" i="70"/>
  <c r="AE692" i="70" s="1"/>
  <c r="AT456" i="70"/>
  <c r="AU456" i="70" s="1"/>
  <c r="AD679" i="70"/>
  <c r="AE679" i="70" s="1"/>
  <c r="AT498" i="70"/>
  <c r="AU498" i="70" s="1"/>
  <c r="AD682" i="70"/>
  <c r="AE682" i="70" s="1"/>
  <c r="AJ676" i="70"/>
  <c r="AK676" i="70" s="1"/>
  <c r="L762" i="70"/>
  <c r="AX746" i="170" s="1"/>
  <c r="L699" i="70"/>
  <c r="AT497" i="70"/>
  <c r="AU497" i="70" s="1"/>
  <c r="AS762" i="170"/>
  <c r="AD678" i="70"/>
  <c r="AE678" i="70" s="1"/>
  <c r="AT508" i="70"/>
  <c r="AU508" i="70" s="1"/>
  <c r="AT501" i="70"/>
  <c r="AU501" i="70" s="1"/>
  <c r="AT1037" i="70"/>
  <c r="AU1037" i="70" s="1"/>
  <c r="AR920" i="70"/>
  <c r="AS920" i="70" s="1"/>
  <c r="AS758" i="170"/>
  <c r="AR758" i="170"/>
  <c r="AD688" i="70"/>
  <c r="AE688" i="70" s="1"/>
  <c r="AD676" i="70"/>
  <c r="AE676" i="70" s="1"/>
  <c r="Q501" i="97"/>
  <c r="Q423" i="97"/>
  <c r="Q537" i="97"/>
  <c r="Q549" i="97"/>
  <c r="Q525" i="97"/>
  <c r="Q573" i="97"/>
  <c r="Q507" i="97"/>
  <c r="Q227" i="97"/>
  <c r="Q263" i="97"/>
  <c r="Q284" i="97"/>
  <c r="Q215" i="97"/>
  <c r="Q174" i="97"/>
  <c r="AN1136" i="70"/>
  <c r="AO1136" i="70" s="1"/>
  <c r="K148" i="58"/>
  <c r="M148" i="58" s="1"/>
  <c r="K57" i="23"/>
  <c r="V57" i="23" s="1"/>
  <c r="AL1148" i="70"/>
  <c r="AM1148" i="70" s="1"/>
  <c r="BB1130" i="170"/>
  <c r="Q535" i="70"/>
  <c r="C122" i="23"/>
  <c r="AL1161" i="70"/>
  <c r="AM1161" i="70" s="1"/>
  <c r="N1090" i="70"/>
  <c r="BB1142" i="170"/>
  <c r="AH873" i="70"/>
  <c r="AI873" i="70" s="1"/>
  <c r="AT74" i="70"/>
  <c r="AT265" i="70"/>
  <c r="AU265" i="70" s="1"/>
  <c r="AT916" i="70"/>
  <c r="AU916" i="70" s="1"/>
  <c r="E125" i="58"/>
  <c r="AT93" i="70"/>
  <c r="AU74" i="70"/>
  <c r="AT754" i="70"/>
  <c r="AU754" i="70" s="1"/>
  <c r="AN903" i="70"/>
  <c r="AO903" i="70" s="1"/>
  <c r="AF1082" i="70"/>
  <c r="AG1082" i="70" s="1"/>
  <c r="AT283" i="70"/>
  <c r="AT1005" i="70"/>
  <c r="AU1005" i="70" s="1"/>
  <c r="AT40" i="70"/>
  <c r="AU40" i="70" s="1"/>
  <c r="AT1056" i="70"/>
  <c r="AH895" i="70"/>
  <c r="AI895" i="70" s="1"/>
  <c r="AT102" i="70"/>
  <c r="P921" i="70"/>
  <c r="BB903" i="170" s="1"/>
  <c r="Z30" i="88"/>
  <c r="AR660" i="70"/>
  <c r="AS660" i="70" s="1"/>
  <c r="E30" i="30"/>
  <c r="AR592" i="70"/>
  <c r="AS592" i="70" s="1"/>
  <c r="AN122" i="70"/>
  <c r="AO122" i="70" s="1"/>
  <c r="N19" i="30"/>
  <c r="AT375" i="70"/>
  <c r="AU375" i="70" s="1"/>
  <c r="F30" i="30"/>
  <c r="AP920" i="70"/>
  <c r="AQ920" i="70" s="1"/>
  <c r="AT1020" i="70"/>
  <c r="AU1020" i="70" s="1"/>
  <c r="AT802" i="70"/>
  <c r="AU802" i="70" s="1"/>
  <c r="Q851" i="70"/>
  <c r="BC835" i="170" s="1"/>
  <c r="AN618" i="70"/>
  <c r="AO618" i="70" s="1"/>
  <c r="AT383" i="70"/>
  <c r="AT452" i="70"/>
  <c r="AU452" i="70" s="1"/>
  <c r="E34" i="30"/>
  <c r="AT418" i="70"/>
  <c r="AU418" i="70" s="1"/>
  <c r="AT333" i="70"/>
  <c r="AU333" i="70" s="1"/>
  <c r="AT750" i="70"/>
  <c r="AU750" i="70" s="1"/>
  <c r="AT822" i="70"/>
  <c r="AU822" i="70" s="1"/>
  <c r="AT541" i="70"/>
  <c r="AU541" i="70" s="1"/>
  <c r="AT156" i="70"/>
  <c r="AU156" i="70" s="1"/>
  <c r="Q661" i="70"/>
  <c r="BC645" i="170" s="1"/>
  <c r="AW120" i="170"/>
  <c r="AL1192" i="70"/>
  <c r="AM1192" i="70" s="1"/>
  <c r="AT527" i="70"/>
  <c r="AU527" i="70" s="1"/>
  <c r="V881" i="70"/>
  <c r="BH865" i="170" s="1"/>
  <c r="AT509" i="70"/>
  <c r="AU509" i="70" s="1"/>
  <c r="AT280" i="70"/>
  <c r="F110" i="58"/>
  <c r="AT459" i="70"/>
  <c r="AU459" i="70" s="1"/>
  <c r="E40" i="30"/>
  <c r="AT99" i="70"/>
  <c r="AT494" i="70"/>
  <c r="AU494" i="70" s="1"/>
  <c r="AT324" i="70"/>
  <c r="AU324" i="70" s="1"/>
  <c r="AT1063" i="70"/>
  <c r="AU1063" i="70" s="1"/>
  <c r="AT180" i="70"/>
  <c r="AU180" i="70" s="1"/>
  <c r="AN915" i="70"/>
  <c r="AO915" i="70" s="1"/>
  <c r="Z39" i="88"/>
  <c r="AP673" i="70"/>
  <c r="AQ673" i="70" s="1"/>
  <c r="AT413" i="70"/>
  <c r="R58" i="110"/>
  <c r="AH807" i="70"/>
  <c r="AI807" i="70" s="1"/>
  <c r="AT270" i="70"/>
  <c r="AU270" i="70" s="1"/>
  <c r="AT515" i="70"/>
  <c r="AU515" i="70" s="1"/>
  <c r="AT446" i="70"/>
  <c r="AT516" i="70"/>
  <c r="AU516" i="70" s="1"/>
  <c r="AT500" i="70"/>
  <c r="AU500" i="70" s="1"/>
  <c r="AT281" i="70"/>
  <c r="F32" i="30"/>
  <c r="W847" i="70"/>
  <c r="BI831" i="170" s="1"/>
  <c r="AT474" i="70"/>
  <c r="AR172" i="70"/>
  <c r="AS172" i="70" s="1"/>
  <c r="AT121" i="70"/>
  <c r="V123" i="70"/>
  <c r="BH113" i="170" s="1"/>
  <c r="AN277" i="70"/>
  <c r="AO277" i="70" s="1"/>
  <c r="AN868" i="70"/>
  <c r="AO868" i="70" s="1"/>
  <c r="AT724" i="70"/>
  <c r="AU724" i="70" s="1"/>
  <c r="AT167" i="70"/>
  <c r="AU167" i="70" s="1"/>
  <c r="AT1062" i="70"/>
  <c r="AU1062" i="70" s="1"/>
  <c r="AF1072" i="70"/>
  <c r="AG1072" i="70" s="1"/>
  <c r="AT1011" i="70"/>
  <c r="AU1011" i="70" s="1"/>
  <c r="AP172" i="70"/>
  <c r="AQ172" i="70" s="1"/>
  <c r="AN164" i="70"/>
  <c r="AO164" i="70" s="1"/>
  <c r="AT492" i="70"/>
  <c r="AU492" i="70" s="1"/>
  <c r="AT752" i="70"/>
  <c r="AU752" i="70" s="1"/>
  <c r="AT732" i="70"/>
  <c r="AU732" i="70" s="1"/>
  <c r="AN322" i="70"/>
  <c r="AO322" i="70" s="1"/>
  <c r="AT715" i="70"/>
  <c r="AU715" i="70" s="1"/>
  <c r="AT371" i="70"/>
  <c r="AU371" i="70" s="1"/>
  <c r="AT1045" i="70"/>
  <c r="AU1045" i="70" s="1"/>
  <c r="AT666" i="70"/>
  <c r="AU666" i="70" s="1"/>
  <c r="AT607" i="70"/>
  <c r="AU607" i="70" s="1"/>
  <c r="AT436" i="70"/>
  <c r="AU436" i="70" s="1"/>
  <c r="P874" i="70"/>
  <c r="AT550" i="70"/>
  <c r="AU550" i="70" s="1"/>
  <c r="AT224" i="70"/>
  <c r="AT742" i="70"/>
  <c r="AU742" i="70" s="1"/>
  <c r="AT307" i="70"/>
  <c r="AU307" i="70" s="1"/>
  <c r="P808" i="70"/>
  <c r="BB792" i="170" s="1"/>
  <c r="AR43" i="70"/>
  <c r="AS43" i="70" s="1"/>
  <c r="AT137" i="70"/>
  <c r="AU137" i="70" s="1"/>
  <c r="AR519" i="70"/>
  <c r="AS519" i="70" s="1"/>
  <c r="P480" i="70"/>
  <c r="BB467" i="170" s="1"/>
  <c r="AT823" i="70"/>
  <c r="AU823" i="70" s="1"/>
  <c r="AT403" i="70"/>
  <c r="AU403" i="70" s="1"/>
  <c r="AT1104" i="70"/>
  <c r="AU1104" i="70" s="1"/>
  <c r="AN14" i="70"/>
  <c r="Q885" i="70"/>
  <c r="BC869" i="170" s="1"/>
  <c r="AT33" i="70"/>
  <c r="AU33" i="70" s="1"/>
  <c r="AT717" i="70"/>
  <c r="AU717" i="70" s="1"/>
  <c r="AT538" i="70"/>
  <c r="AU538" i="70" s="1"/>
  <c r="E37" i="30"/>
  <c r="AP907" i="70"/>
  <c r="AT504" i="70"/>
  <c r="AU504" i="70" s="1"/>
  <c r="AT708" i="70"/>
  <c r="AU708" i="70" s="1"/>
  <c r="AO14" i="70"/>
  <c r="AT845" i="70"/>
  <c r="AU845" i="70" s="1"/>
  <c r="AT328" i="70"/>
  <c r="AU328" i="70" s="1"/>
  <c r="AT78" i="70"/>
  <c r="AU78" i="70" s="1"/>
  <c r="P646" i="70"/>
  <c r="BB630" i="170" s="1"/>
  <c r="AT218" i="70"/>
  <c r="AU218" i="70" s="1"/>
  <c r="AJ873" i="70"/>
  <c r="AK873" i="70" s="1"/>
  <c r="AN935" i="70"/>
  <c r="AO935" i="70" s="1"/>
  <c r="AR817" i="70"/>
  <c r="AS817" i="70" s="1"/>
  <c r="AR479" i="70"/>
  <c r="AS479" i="70" s="1"/>
  <c r="AL1191" i="70"/>
  <c r="AM1191" i="70" s="1"/>
  <c r="AT575" i="70"/>
  <c r="AU575" i="70" s="1"/>
  <c r="AT382" i="70"/>
  <c r="AU382" i="70" s="1"/>
  <c r="AT1042" i="70"/>
  <c r="AU1042" i="70" s="1"/>
  <c r="P1192" i="70"/>
  <c r="AT1044" i="70"/>
  <c r="AU1044" i="70" s="1"/>
  <c r="AT663" i="70"/>
  <c r="AU663" i="70" s="1"/>
  <c r="AT1100" i="70"/>
  <c r="AU1100" i="70" s="1"/>
  <c r="AR673" i="70"/>
  <c r="AS673" i="70" s="1"/>
  <c r="AT123" i="70"/>
  <c r="G25" i="30"/>
  <c r="AT835" i="70"/>
  <c r="AL479" i="70"/>
  <c r="AM479" i="70" s="1"/>
  <c r="AL645" i="70"/>
  <c r="AM645" i="70" s="1"/>
  <c r="M118" i="58"/>
  <c r="AT82" i="70"/>
  <c r="AT814" i="70"/>
  <c r="AU814" i="70" s="1"/>
  <c r="F12" i="30"/>
  <c r="AT836" i="70"/>
  <c r="AR645" i="70"/>
  <c r="AS645" i="70" s="1"/>
  <c r="AT670" i="70"/>
  <c r="AU670" i="70" s="1"/>
  <c r="AT1040" i="70"/>
  <c r="AU1040" i="70" s="1"/>
  <c r="K19" i="30"/>
  <c r="P19" i="30" s="1"/>
  <c r="AN365" i="70"/>
  <c r="AO365" i="70" s="1"/>
  <c r="I28" i="30"/>
  <c r="Q818" i="70"/>
  <c r="BC802" i="170" s="1"/>
  <c r="AN793" i="70"/>
  <c r="AO793" i="70" s="1"/>
  <c r="AT85" i="70"/>
  <c r="AT215" i="70"/>
  <c r="AT495" i="70"/>
  <c r="AU495" i="70" s="1"/>
  <c r="AT1108" i="70"/>
  <c r="AU1108" i="70" s="1"/>
  <c r="AT499" i="70"/>
  <c r="AU499" i="70" s="1"/>
  <c r="AT166" i="70"/>
  <c r="AU166" i="70" s="1"/>
  <c r="AP519" i="70"/>
  <c r="AQ519" i="70" s="1"/>
  <c r="AT747" i="70"/>
  <c r="AU747" i="70" s="1"/>
  <c r="AT486" i="70"/>
  <c r="AU486" i="70" s="1"/>
  <c r="AT92" i="70"/>
  <c r="AT66" i="70"/>
  <c r="AU66" i="70" s="1"/>
  <c r="AT476" i="70"/>
  <c r="AU476" i="70" s="1"/>
  <c r="AT532" i="70"/>
  <c r="AU532" i="70" s="1"/>
  <c r="AJ172" i="70"/>
  <c r="AK172" i="70" s="1"/>
  <c r="P173" i="70"/>
  <c r="BB163" i="170" s="1"/>
  <c r="G35" i="30"/>
  <c r="AA41" i="88"/>
  <c r="Z34" i="88"/>
  <c r="AT68" i="70"/>
  <c r="AU68" i="70" s="1"/>
  <c r="AT714" i="70"/>
  <c r="AU714" i="70" s="1"/>
  <c r="AF314" i="70"/>
  <c r="AG314" i="70" s="1"/>
  <c r="W906" i="70"/>
  <c r="BI888" i="170" s="1"/>
  <c r="AN893" i="70"/>
  <c r="AO893" i="70" s="1"/>
  <c r="V894" i="70"/>
  <c r="BH878" i="170" s="1"/>
  <c r="AN517" i="70"/>
  <c r="AO517" i="70" s="1"/>
  <c r="V518" i="70"/>
  <c r="BH502" i="170" s="1"/>
  <c r="Q593" i="70"/>
  <c r="BC577" i="170" s="1"/>
  <c r="H37" i="30"/>
  <c r="Z35" i="88"/>
  <c r="AT69" i="70"/>
  <c r="AU69" i="70" s="1"/>
  <c r="AH172" i="70"/>
  <c r="AI172" i="70" s="1"/>
  <c r="E35" i="30"/>
  <c r="W278" i="70"/>
  <c r="BI268" i="170" s="1"/>
  <c r="F28" i="30"/>
  <c r="AT373" i="70"/>
  <c r="AU373" i="70" s="1"/>
  <c r="Q829" i="70"/>
  <c r="H17" i="30"/>
  <c r="AT703" i="70"/>
  <c r="AU703" i="70" s="1"/>
  <c r="AT1024" i="70"/>
  <c r="AU1024" i="70" s="1"/>
  <c r="Q908" i="70"/>
  <c r="BC890" i="170" s="1"/>
  <c r="H26" i="30"/>
  <c r="P896" i="70"/>
  <c r="BB880" i="170" s="1"/>
  <c r="AJ895" i="70"/>
  <c r="AK895" i="70" s="1"/>
  <c r="G30" i="30"/>
  <c r="AN941" i="70"/>
  <c r="AO941" i="70" s="1"/>
  <c r="V942" i="70"/>
  <c r="BH924" i="170" s="1"/>
  <c r="Q921" i="70"/>
  <c r="BC903" i="170" s="1"/>
  <c r="H22" i="30"/>
  <c r="K1228" i="70"/>
  <c r="L1226" i="70"/>
  <c r="AJ1191" i="70"/>
  <c r="AK1191" i="70" s="1"/>
  <c r="AU235" i="70"/>
  <c r="AT235" i="70"/>
  <c r="AN667" i="70"/>
  <c r="AO667" i="70" s="1"/>
  <c r="AT390" i="70"/>
  <c r="AU390" i="70" s="1"/>
  <c r="AJ817" i="70"/>
  <c r="AK817" i="70" s="1"/>
  <c r="P818" i="70"/>
  <c r="BB802" i="170" s="1"/>
  <c r="G14" i="30"/>
  <c r="AP828" i="70"/>
  <c r="AQ828" i="70" s="1"/>
  <c r="AJ907" i="70"/>
  <c r="AK907" i="70" s="1"/>
  <c r="P908" i="70"/>
  <c r="BB890" i="170" s="1"/>
  <c r="G26" i="30"/>
  <c r="P520" i="70"/>
  <c r="BB504" i="170" s="1"/>
  <c r="AJ519" i="70"/>
  <c r="AK519" i="70" s="1"/>
  <c r="G12" i="30"/>
  <c r="AJ1069" i="70"/>
  <c r="AK1069" i="70" s="1"/>
  <c r="G23" i="30"/>
  <c r="P674" i="70"/>
  <c r="BB658" i="170" s="1"/>
  <c r="AJ673" i="70"/>
  <c r="AK673" i="70" s="1"/>
  <c r="G18" i="30"/>
  <c r="AT735" i="70"/>
  <c r="AU735" i="70" s="1"/>
  <c r="AP479" i="70"/>
  <c r="AQ479" i="70" s="1"/>
  <c r="AT227" i="70"/>
  <c r="AU227" i="70" s="1"/>
  <c r="AT81" i="70"/>
  <c r="AU81" i="70" s="1"/>
  <c r="AT62" i="70"/>
  <c r="AU62" i="70" s="1"/>
  <c r="AJ920" i="70"/>
  <c r="AK920" i="70" s="1"/>
  <c r="AH150" i="70"/>
  <c r="AI150" i="70" s="1"/>
  <c r="E21" i="30"/>
  <c r="W175" i="70"/>
  <c r="BI165" i="170" s="1"/>
  <c r="AL907" i="70"/>
  <c r="AM907" i="70" s="1"/>
  <c r="N31" i="33" s="1"/>
  <c r="I26" i="30"/>
  <c r="V175" i="70"/>
  <c r="BH165" i="170" s="1"/>
  <c r="AT154" i="70"/>
  <c r="AU154" i="70" s="1"/>
  <c r="AN458" i="70"/>
  <c r="AO458" i="70" s="1"/>
  <c r="AR1192" i="70"/>
  <c r="AS1192" i="70" s="1"/>
  <c r="AN1067" i="70"/>
  <c r="AO1067" i="70" s="1"/>
  <c r="V1194" i="70"/>
  <c r="BH1170" i="170" s="1"/>
  <c r="AT44" i="70"/>
  <c r="AN229" i="70"/>
  <c r="AO229" i="70" s="1"/>
  <c r="V230" i="70"/>
  <c r="BH220" i="170" s="1"/>
  <c r="AT79" i="70"/>
  <c r="AU79" i="70" s="1"/>
  <c r="AT80" i="70"/>
  <c r="AU80" i="70" s="1"/>
  <c r="AT100" i="70"/>
  <c r="AT20" i="70"/>
  <c r="AU20" i="70" s="1"/>
  <c r="AT482" i="70"/>
  <c r="AU482" i="70" s="1"/>
  <c r="AT729" i="70"/>
  <c r="AU729" i="70" s="1"/>
  <c r="AT384" i="70"/>
  <c r="AU384" i="70" s="1"/>
  <c r="W834" i="70"/>
  <c r="BI818" i="170" s="1"/>
  <c r="AT711" i="70"/>
  <c r="AU711" i="70" s="1"/>
  <c r="W323" i="70"/>
  <c r="BI313" i="170" s="1"/>
  <c r="AT600" i="70"/>
  <c r="AU600" i="70" s="1"/>
  <c r="J30" i="30"/>
  <c r="AT911" i="70"/>
  <c r="AU911" i="70" s="1"/>
  <c r="AH673" i="70"/>
  <c r="AI673" i="70" s="1"/>
  <c r="E18" i="30"/>
  <c r="AU214" i="70"/>
  <c r="AT214" i="70"/>
  <c r="AN718" i="70"/>
  <c r="AO718" i="70" s="1"/>
  <c r="V719" i="70"/>
  <c r="BH703" i="170" s="1"/>
  <c r="V105" i="70"/>
  <c r="AN104" i="70"/>
  <c r="AO104" i="70" s="1"/>
  <c r="AT159" i="70"/>
  <c r="AL519" i="70"/>
  <c r="AM519" i="70" s="1"/>
  <c r="I12" i="30"/>
  <c r="AT669" i="70"/>
  <c r="AU669" i="70" s="1"/>
  <c r="AT720" i="70"/>
  <c r="AU720" i="70" s="1"/>
  <c r="W1029" i="70"/>
  <c r="BI1010" i="170" s="1"/>
  <c r="AT396" i="70"/>
  <c r="AU396" i="70" s="1"/>
  <c r="AU228" i="70"/>
  <c r="AT228" i="70"/>
  <c r="AN889" i="70"/>
  <c r="AO889" i="70" s="1"/>
  <c r="V890" i="70"/>
  <c r="AT727" i="70"/>
  <c r="AU727" i="70" s="1"/>
  <c r="W719" i="70"/>
  <c r="BI703" i="170" s="1"/>
  <c r="Z38" i="88"/>
  <c r="AT71" i="70"/>
  <c r="AU71" i="70" s="1"/>
  <c r="W559" i="70"/>
  <c r="BI543" i="170" s="1"/>
  <c r="AR895" i="70"/>
  <c r="AS895" i="70" s="1"/>
  <c r="AT88" i="70"/>
  <c r="AU88" i="70" s="1"/>
  <c r="AT376" i="70"/>
  <c r="AU376" i="70" s="1"/>
  <c r="AT887" i="70"/>
  <c r="AU887" i="70" s="1"/>
  <c r="V855" i="70"/>
  <c r="BH839" i="170" s="1"/>
  <c r="AN854" i="70"/>
  <c r="AO854" i="70" s="1"/>
  <c r="AT1059" i="70"/>
  <c r="AT1035" i="70"/>
  <c r="AU1035" i="70" s="1"/>
  <c r="K1226" i="70"/>
  <c r="AT37" i="70"/>
  <c r="AU37" i="70" s="1"/>
  <c r="F17" i="30"/>
  <c r="Q17" i="30" s="1"/>
  <c r="AH828" i="70"/>
  <c r="AI828" i="70" s="1"/>
  <c r="AT1047" i="70"/>
  <c r="AU1047" i="70" s="1"/>
  <c r="AT1043" i="70"/>
  <c r="AU1043" i="70" s="1"/>
  <c r="AT834" i="70"/>
  <c r="AU834" i="70" s="1"/>
  <c r="AN174" i="70"/>
  <c r="AO174" i="70" s="1"/>
  <c r="AN811" i="70"/>
  <c r="AO811" i="70" s="1"/>
  <c r="V812" i="70"/>
  <c r="BH796" i="170" s="1"/>
  <c r="I213" i="58"/>
  <c r="I215" i="58" s="1"/>
  <c r="M122" i="58"/>
  <c r="M221" i="58" s="1"/>
  <c r="AN182" i="70"/>
  <c r="AO182" i="70" s="1"/>
  <c r="V183" i="70"/>
  <c r="BH173" i="170" s="1"/>
  <c r="W806" i="70"/>
  <c r="BI790" i="170" s="1"/>
  <c r="AL172" i="70"/>
  <c r="AM172" i="70" s="1"/>
  <c r="I35" i="30"/>
  <c r="W331" i="70"/>
  <c r="BI321" i="170" s="1"/>
  <c r="L1228" i="70"/>
  <c r="AJ1192" i="70"/>
  <c r="AK1192" i="70" s="1"/>
  <c r="W666" i="70"/>
  <c r="BI650" i="170" s="1"/>
  <c r="AU138" i="70"/>
  <c r="AT138" i="70"/>
  <c r="V849" i="70"/>
  <c r="BH833" i="170" s="1"/>
  <c r="AN848" i="70"/>
  <c r="AO848" i="70" s="1"/>
  <c r="W1194" i="70"/>
  <c r="BI1170" i="170" s="1"/>
  <c r="AU44" i="70"/>
  <c r="V666" i="70"/>
  <c r="BH650" i="170" s="1"/>
  <c r="AN665" i="70"/>
  <c r="AO665" i="70" s="1"/>
  <c r="F22" i="30"/>
  <c r="AH479" i="70"/>
  <c r="AI479" i="70" s="1"/>
  <c r="E28" i="30"/>
  <c r="F34" i="30"/>
  <c r="AH860" i="70"/>
  <c r="AI860" i="70" s="1"/>
  <c r="E27" i="30"/>
  <c r="Q27" i="30" s="1"/>
  <c r="AT216" i="70"/>
  <c r="AN805" i="70"/>
  <c r="AO805" i="70" s="1"/>
  <c r="V806" i="70"/>
  <c r="BH790" i="170" s="1"/>
  <c r="P861" i="70"/>
  <c r="BB845" i="170" s="1"/>
  <c r="AJ860" i="70"/>
  <c r="AK860" i="70" s="1"/>
  <c r="G27" i="30"/>
  <c r="AN759" i="70"/>
  <c r="AO759" i="70" s="1"/>
  <c r="AN1193" i="70"/>
  <c r="W183" i="70"/>
  <c r="BI173" i="170" s="1"/>
  <c r="V141" i="70"/>
  <c r="BH131" i="170" s="1"/>
  <c r="AN140" i="70"/>
  <c r="AO140" i="70" s="1"/>
  <c r="AT101" i="70"/>
  <c r="AU101" i="70" s="1"/>
  <c r="AT96" i="70"/>
  <c r="AU96" i="70" s="1"/>
  <c r="W171" i="70"/>
  <c r="BI161" i="170" s="1"/>
  <c r="AT77" i="70"/>
  <c r="AU77" i="70" s="1"/>
  <c r="AT258" i="70"/>
  <c r="AU258" i="70" s="1"/>
  <c r="W159" i="70"/>
  <c r="BI149" i="170" s="1"/>
  <c r="AT212" i="70"/>
  <c r="F18" i="30"/>
  <c r="AT321" i="70"/>
  <c r="AU321" i="70" s="1"/>
  <c r="Q840" i="70"/>
  <c r="BC824" i="170" s="1"/>
  <c r="H33" i="30"/>
  <c r="Z28" i="88"/>
  <c r="AT63" i="70"/>
  <c r="V506" i="70"/>
  <c r="BH491" i="170" s="1"/>
  <c r="AN505" i="70"/>
  <c r="AO505" i="70" s="1"/>
  <c r="AN546" i="70"/>
  <c r="AO546" i="70" s="1"/>
  <c r="V547" i="70"/>
  <c r="BH531" i="170" s="1"/>
  <c r="AT264" i="70"/>
  <c r="AU264" i="70" s="1"/>
  <c r="AT605" i="70"/>
  <c r="AU605" i="70" s="1"/>
  <c r="AT812" i="70"/>
  <c r="AU812" i="70" s="1"/>
  <c r="H21" i="30"/>
  <c r="Q151" i="70"/>
  <c r="BC141" i="170" s="1"/>
  <c r="AA28" i="88"/>
  <c r="AU63" i="70"/>
  <c r="AT233" i="70"/>
  <c r="AU233" i="70" s="1"/>
  <c r="AT1057" i="70"/>
  <c r="AU1057" i="70" s="1"/>
  <c r="AT108" i="70"/>
  <c r="AU108" i="70" s="1"/>
  <c r="AJ807" i="70"/>
  <c r="AK807" i="70" s="1"/>
  <c r="G34" i="30"/>
  <c r="V872" i="70"/>
  <c r="BH856" i="170" s="1"/>
  <c r="AN871" i="70"/>
  <c r="AO871" i="70" s="1"/>
  <c r="AT1001" i="70"/>
  <c r="AU1001" i="70" s="1"/>
  <c r="AT372" i="70"/>
  <c r="AU372" i="70" s="1"/>
  <c r="AT842" i="70"/>
  <c r="AU842" i="70" s="1"/>
  <c r="AT1010" i="70"/>
  <c r="AU1010" i="70" s="1"/>
  <c r="AT1055" i="70"/>
  <c r="AU1055" i="70" s="1"/>
  <c r="AT483" i="70"/>
  <c r="AU483" i="70" s="1"/>
  <c r="AT91" i="70"/>
  <c r="AU91" i="70" s="1"/>
  <c r="AT308" i="70"/>
  <c r="AU308" i="70" s="1"/>
  <c r="AU422" i="70"/>
  <c r="AT422" i="70"/>
  <c r="V438" i="70"/>
  <c r="BH427" i="170" s="1"/>
  <c r="AN437" i="70"/>
  <c r="AO437" i="70" s="1"/>
  <c r="AT313" i="70"/>
  <c r="AU313" i="70" s="1"/>
  <c r="P661" i="70"/>
  <c r="BB645" i="170" s="1"/>
  <c r="AJ660" i="70"/>
  <c r="AK660" i="70" s="1"/>
  <c r="G40" i="30"/>
  <c r="W812" i="70"/>
  <c r="BI796" i="170" s="1"/>
  <c r="AR1191" i="70"/>
  <c r="AS1191" i="70" s="1"/>
  <c r="T1226" i="70"/>
  <c r="AT387" i="70"/>
  <c r="AU387" i="70" s="1"/>
  <c r="AT379" i="70"/>
  <c r="AU379" i="70" s="1"/>
  <c r="W659" i="70"/>
  <c r="BI643" i="170" s="1"/>
  <c r="AN658" i="70"/>
  <c r="AO658" i="70" s="1"/>
  <c r="AR807" i="70"/>
  <c r="AS807" i="70" s="1"/>
  <c r="F26" i="30"/>
  <c r="Q26" i="30" s="1"/>
  <c r="V218" i="70"/>
  <c r="BH208" i="170" s="1"/>
  <c r="AN217" i="70"/>
  <c r="AO217" i="70" s="1"/>
  <c r="AT491" i="70"/>
  <c r="AU491" i="70" s="1"/>
  <c r="J14" i="30"/>
  <c r="AT1004" i="70"/>
  <c r="AU1004" i="70" s="1"/>
  <c r="AT10" i="70"/>
  <c r="AU10" i="70" s="1"/>
  <c r="AT169" i="70"/>
  <c r="AU169" i="70" s="1"/>
  <c r="W892" i="70"/>
  <c r="BI876" i="170" s="1"/>
  <c r="AT12" i="70"/>
  <c r="AU12" i="70" s="1"/>
  <c r="Q1193" i="70"/>
  <c r="W41" i="70"/>
  <c r="BI34" i="170" s="1"/>
  <c r="V906" i="70"/>
  <c r="BH888" i="170" s="1"/>
  <c r="AN905" i="70"/>
  <c r="AO905" i="70" s="1"/>
  <c r="AP807" i="70"/>
  <c r="AQ807" i="70" s="1"/>
  <c r="AT11" i="70"/>
  <c r="AU11" i="70" s="1"/>
  <c r="AN416" i="70"/>
  <c r="AO416" i="70" s="1"/>
  <c r="V417" i="70"/>
  <c r="BH406" i="170" s="1"/>
  <c r="AT426" i="70"/>
  <c r="AU426" i="70" s="1"/>
  <c r="W942" i="70"/>
  <c r="BI924" i="170" s="1"/>
  <c r="W91" i="70"/>
  <c r="V288" i="70"/>
  <c r="BH278" i="170" s="1"/>
  <c r="AN287" i="70"/>
  <c r="AO287" i="70" s="1"/>
  <c r="I158" i="58"/>
  <c r="M23" i="21"/>
  <c r="AP1191" i="70"/>
  <c r="AQ1191" i="70" s="1"/>
  <c r="R1226" i="70"/>
  <c r="AN170" i="70"/>
  <c r="AO170" i="70" s="1"/>
  <c r="V171" i="70"/>
  <c r="BH161" i="170" s="1"/>
  <c r="AN493" i="70"/>
  <c r="AO493" i="70" s="1"/>
  <c r="V494" i="70"/>
  <c r="BH480" i="170" s="1"/>
  <c r="AT736" i="70"/>
  <c r="AU736" i="70" s="1"/>
  <c r="AT1116" i="70"/>
  <c r="AU1116" i="70" s="1"/>
  <c r="AH920" i="70"/>
  <c r="AI920" i="70" s="1"/>
  <c r="E22" i="30"/>
  <c r="AN631" i="70"/>
  <c r="AO631" i="70" s="1"/>
  <c r="AT83" i="70"/>
  <c r="AU83" i="70" s="1"/>
  <c r="M1226" i="70"/>
  <c r="BB141" i="170"/>
  <c r="AJ150" i="70"/>
  <c r="AK150" i="70" s="1"/>
  <c r="G21" i="30"/>
  <c r="AT30" i="70"/>
  <c r="AU30" i="70" s="1"/>
  <c r="V331" i="70"/>
  <c r="BH321" i="170" s="1"/>
  <c r="AN330" i="70"/>
  <c r="AO330" i="70" s="1"/>
  <c r="AT165" i="70"/>
  <c r="AT596" i="70"/>
  <c r="AU596" i="70" s="1"/>
  <c r="AT744" i="70"/>
  <c r="AU744" i="70" s="1"/>
  <c r="AF439" i="70"/>
  <c r="AG439" i="70" s="1"/>
  <c r="AT405" i="70"/>
  <c r="AU405" i="70" s="1"/>
  <c r="AT464" i="70"/>
  <c r="AU464" i="70" s="1"/>
  <c r="AN467" i="70"/>
  <c r="AO467" i="70" s="1"/>
  <c r="V468" i="70"/>
  <c r="BH455" i="170" s="1"/>
  <c r="Q808" i="70"/>
  <c r="BC792" i="170" s="1"/>
  <c r="H34" i="30"/>
  <c r="J18" i="30"/>
  <c r="AT184" i="70"/>
  <c r="AU184" i="70" s="1"/>
  <c r="AU103" i="70"/>
  <c r="AT103" i="70"/>
  <c r="AT503" i="70"/>
  <c r="AU503" i="70" s="1"/>
  <c r="AJ592" i="70"/>
  <c r="AK592" i="70" s="1"/>
  <c r="G37" i="30"/>
  <c r="AT553" i="70"/>
  <c r="AU553" i="70" s="1"/>
  <c r="F39" i="30"/>
  <c r="AH645" i="70"/>
  <c r="AI645" i="70" s="1"/>
  <c r="W916" i="70"/>
  <c r="BI898" i="170" s="1"/>
  <c r="AT260" i="70"/>
  <c r="AU260" i="70" s="1"/>
  <c r="AJ828" i="70"/>
  <c r="AK828" i="70" s="1"/>
  <c r="AL873" i="70"/>
  <c r="AM873" i="70" s="1"/>
  <c r="I25" i="30"/>
  <c r="AT223" i="70"/>
  <c r="AU223" i="70" s="1"/>
  <c r="AT530" i="70"/>
  <c r="AU530" i="70" s="1"/>
  <c r="Q1070" i="70"/>
  <c r="BC1051" i="170" s="1"/>
  <c r="H23" i="30"/>
  <c r="AT139" i="70"/>
  <c r="AU139" i="70" s="1"/>
  <c r="AN671" i="70"/>
  <c r="AO671" i="70" s="1"/>
  <c r="V672" i="70"/>
  <c r="BH656" i="170" s="1"/>
  <c r="F23" i="30"/>
  <c r="AU120" i="70"/>
  <c r="AT120" i="70"/>
  <c r="Q674" i="70"/>
  <c r="BC658" i="170" s="1"/>
  <c r="H18" i="30"/>
  <c r="V186" i="70"/>
  <c r="BH176" i="170" s="1"/>
  <c r="AN185" i="70"/>
  <c r="AO185" i="70" s="1"/>
  <c r="W816" i="70"/>
  <c r="BI800" i="170" s="1"/>
  <c r="F40" i="30"/>
  <c r="AT892" i="70"/>
  <c r="AU892" i="70" s="1"/>
  <c r="AN654" i="70"/>
  <c r="AO654" i="70" s="1"/>
  <c r="V655" i="70"/>
  <c r="BH639" i="170" s="1"/>
  <c r="AT803" i="70"/>
  <c r="AU803" i="70" s="1"/>
  <c r="AT449" i="70"/>
  <c r="AU449" i="70" s="1"/>
  <c r="AT847" i="70"/>
  <c r="AU847" i="70" s="1"/>
  <c r="AT1060" i="70"/>
  <c r="AU1060" i="70" s="1"/>
  <c r="W165" i="70"/>
  <c r="BI155" i="170" s="1"/>
  <c r="AH660" i="70"/>
  <c r="AI660" i="70" s="1"/>
  <c r="AN891" i="70"/>
  <c r="AO891" i="70" s="1"/>
  <c r="AP873" i="70"/>
  <c r="AQ873" i="70" s="1"/>
  <c r="AL920" i="70"/>
  <c r="AM920" i="70" s="1"/>
  <c r="N30" i="33" s="1"/>
  <c r="I22" i="30"/>
  <c r="G158" i="58"/>
  <c r="L23" i="21"/>
  <c r="V159" i="70"/>
  <c r="BH149" i="170" s="1"/>
  <c r="AN158" i="70"/>
  <c r="AO158" i="70" s="1"/>
  <c r="AT22" i="70"/>
  <c r="AU22" i="70" s="1"/>
  <c r="W518" i="70"/>
  <c r="BI502" i="170" s="1"/>
  <c r="J1228" i="70"/>
  <c r="AH1192" i="70"/>
  <c r="AI1192" i="70" s="1"/>
  <c r="AT118" i="70"/>
  <c r="AU118" i="70" s="1"/>
  <c r="W825" i="70"/>
  <c r="AL673" i="70"/>
  <c r="AM673" i="70" s="1"/>
  <c r="I18" i="30"/>
  <c r="AN31" i="70"/>
  <c r="AO31" i="70" s="1"/>
  <c r="V31" i="70"/>
  <c r="BH24" i="170" s="1"/>
  <c r="AT551" i="70"/>
  <c r="AU551" i="70" s="1"/>
  <c r="W438" i="70"/>
  <c r="BI427" i="170" s="1"/>
  <c r="AT876" i="70"/>
  <c r="AU876" i="70" s="1"/>
  <c r="AL895" i="70"/>
  <c r="AM895" i="70" s="1"/>
  <c r="I30" i="30"/>
  <c r="AT19" i="70"/>
  <c r="AU19" i="70" s="1"/>
  <c r="AT993" i="70"/>
  <c r="AU993" i="70" s="1"/>
  <c r="W186" i="70"/>
  <c r="BI176" i="170" s="1"/>
  <c r="AT466" i="70"/>
  <c r="AU466" i="70" s="1"/>
  <c r="M1228" i="70"/>
  <c r="W739" i="70"/>
  <c r="BI723" i="170" s="1"/>
  <c r="F25" i="30"/>
  <c r="V902" i="70"/>
  <c r="BH884" i="170" s="1"/>
  <c r="AN901" i="70"/>
  <c r="AO901" i="70" s="1"/>
  <c r="W919" i="70"/>
  <c r="BI901" i="170" s="1"/>
  <c r="AF620" i="70"/>
  <c r="AG620" i="70" s="1"/>
  <c r="Q1192" i="70"/>
  <c r="W31" i="70"/>
  <c r="BI24" i="170" s="1"/>
  <c r="AT1030" i="70"/>
  <c r="AU1030" i="70" s="1"/>
  <c r="AN815" i="70"/>
  <c r="AO815" i="70" s="1"/>
  <c r="V816" i="70"/>
  <c r="BH800" i="170" s="1"/>
  <c r="AT831" i="70"/>
  <c r="AU831" i="70" s="1"/>
  <c r="AN846" i="70"/>
  <c r="AO846" i="70" s="1"/>
  <c r="V847" i="70"/>
  <c r="BH831" i="170" s="1"/>
  <c r="J35" i="30"/>
  <c r="W478" i="70"/>
  <c r="BI465" i="170" s="1"/>
  <c r="AT937" i="70"/>
  <c r="AU937" i="70" s="1"/>
  <c r="AT1034" i="70"/>
  <c r="AU1034" i="70" s="1"/>
  <c r="V91" i="70"/>
  <c r="AN90" i="70"/>
  <c r="AO90" i="70" s="1"/>
  <c r="AA38" i="88"/>
  <c r="AJ645" i="70"/>
  <c r="AK645" i="70" s="1"/>
  <c r="G39" i="30"/>
  <c r="Q520" i="70"/>
  <c r="BC504" i="170" s="1"/>
  <c r="H12" i="30"/>
  <c r="W612" i="70"/>
  <c r="BI596" i="170" s="1"/>
  <c r="AT513" i="70"/>
  <c r="AU513" i="70" s="1"/>
  <c r="W230" i="70"/>
  <c r="BI220" i="170" s="1"/>
  <c r="AT86" i="70"/>
  <c r="AU86" i="70" s="1"/>
  <c r="W547" i="70"/>
  <c r="BI531" i="170" s="1"/>
  <c r="AT728" i="70"/>
  <c r="AU728" i="70" s="1"/>
  <c r="AT648" i="70"/>
  <c r="AU648" i="70" s="1"/>
  <c r="AT25" i="70"/>
  <c r="AU25" i="70" s="1"/>
  <c r="W913" i="70"/>
  <c r="BI895" i="170" s="1"/>
  <c r="AT183" i="70"/>
  <c r="AU183" i="70" s="1"/>
  <c r="AT315" i="70"/>
  <c r="AU315" i="70" s="1"/>
  <c r="AP660" i="70"/>
  <c r="AQ660" i="70" s="1"/>
  <c r="AT628" i="70"/>
  <c r="AU628" i="70" s="1"/>
  <c r="AT712" i="70"/>
  <c r="AU712" i="70" s="1"/>
  <c r="AP839" i="70"/>
  <c r="AQ839" i="70" s="1"/>
  <c r="AL807" i="70"/>
  <c r="AM807" i="70" s="1"/>
  <c r="L131" i="58"/>
  <c r="N30" i="23"/>
  <c r="T30" i="23" s="1"/>
  <c r="AL660" i="70"/>
  <c r="AM660" i="70" s="1"/>
  <c r="I40" i="30"/>
  <c r="V128" i="70"/>
  <c r="BH118" i="170" s="1"/>
  <c r="AN127" i="70"/>
  <c r="AO127" i="70" s="1"/>
  <c r="AH1191" i="70"/>
  <c r="AI1191" i="70" s="1"/>
  <c r="J1226" i="70"/>
  <c r="AT323" i="70"/>
  <c r="AU323" i="70" s="1"/>
  <c r="AT94" i="70"/>
  <c r="AU94" i="70" s="1"/>
  <c r="AT35" i="70"/>
  <c r="AU35" i="70" s="1"/>
  <c r="Q173" i="70"/>
  <c r="BC163" i="170" s="1"/>
  <c r="H35" i="30"/>
  <c r="W506" i="70"/>
  <c r="BI491" i="170" s="1"/>
  <c r="AT556" i="70"/>
  <c r="AU556" i="70" s="1"/>
  <c r="AN558" i="70"/>
  <c r="AO558" i="70" s="1"/>
  <c r="V559" i="70"/>
  <c r="BH543" i="170" s="1"/>
  <c r="AT649" i="70"/>
  <c r="AU649" i="70" s="1"/>
  <c r="J12" i="30"/>
  <c r="F21" i="30"/>
  <c r="AT595" i="70"/>
  <c r="AU595" i="70" s="1"/>
  <c r="Q646" i="70"/>
  <c r="BC630" i="170" s="1"/>
  <c r="H39" i="30"/>
  <c r="V739" i="70"/>
  <c r="BH723" i="170" s="1"/>
  <c r="AN738" i="70"/>
  <c r="AO738" i="70" s="1"/>
  <c r="W141" i="70"/>
  <c r="BI131" i="170" s="1"/>
  <c r="AT75" i="70"/>
  <c r="AU75" i="70" s="1"/>
  <c r="AT181" i="70"/>
  <c r="AU181" i="70" s="1"/>
  <c r="Q480" i="70"/>
  <c r="BC467" i="170" s="1"/>
  <c r="H28" i="30"/>
  <c r="AT451" i="70"/>
  <c r="AU451" i="70" s="1"/>
  <c r="AT435" i="70"/>
  <c r="F35" i="30"/>
  <c r="AT652" i="70"/>
  <c r="AU652" i="70" s="1"/>
  <c r="V866" i="70"/>
  <c r="BH850" i="170" s="1"/>
  <c r="AN865" i="70"/>
  <c r="AO865" i="70" s="1"/>
  <c r="V612" i="70"/>
  <c r="BH596" i="170" s="1"/>
  <c r="AN611" i="70"/>
  <c r="AO611" i="70" s="1"/>
  <c r="AR828" i="70"/>
  <c r="AS828" i="70" s="1"/>
  <c r="AN918" i="70"/>
  <c r="AO918" i="70" s="1"/>
  <c r="V919" i="70"/>
  <c r="BH901" i="170" s="1"/>
  <c r="V1029" i="70"/>
  <c r="BH1010" i="170" s="1"/>
  <c r="AN1028" i="70"/>
  <c r="AO1028" i="70" s="1"/>
  <c r="P1193" i="70"/>
  <c r="BB1169" i="170" s="1"/>
  <c r="AN650" i="70"/>
  <c r="AO650" i="70" s="1"/>
  <c r="V651" i="70"/>
  <c r="BH635" i="170" s="1"/>
  <c r="AN41" i="70"/>
  <c r="AO41" i="70" s="1"/>
  <c r="V41" i="70"/>
  <c r="BH34" i="170" s="1"/>
  <c r="U1226" i="70"/>
  <c r="AT539" i="70"/>
  <c r="AU539" i="70" s="1"/>
  <c r="AH1069" i="70"/>
  <c r="AI1069" i="70" s="1"/>
  <c r="E23" i="30"/>
  <c r="AU285" i="70"/>
  <c r="AT285" i="70"/>
  <c r="J33" i="30"/>
  <c r="AJ839" i="70"/>
  <c r="AK839" i="70" s="1"/>
  <c r="AT795" i="70"/>
  <c r="AU795" i="70" s="1"/>
  <c r="J40" i="30"/>
  <c r="AT1050" i="70"/>
  <c r="AU1050" i="70" s="1"/>
  <c r="AH519" i="70"/>
  <c r="AI519" i="70" s="1"/>
  <c r="E12" i="30"/>
  <c r="D127" i="23"/>
  <c r="C47" i="56"/>
  <c r="M77" i="21"/>
  <c r="AN16" i="70"/>
  <c r="M15" i="23"/>
  <c r="S15" i="23" s="1"/>
  <c r="AH202" i="70"/>
  <c r="AI202" i="70" s="1"/>
  <c r="I132" i="58"/>
  <c r="M132" i="58" s="1"/>
  <c r="L43" i="70"/>
  <c r="AX36" i="170" s="1"/>
  <c r="G159" i="58"/>
  <c r="E41" i="83"/>
  <c r="E38" i="83"/>
  <c r="E58" i="83"/>
  <c r="P21" i="70"/>
  <c r="E59" i="83"/>
  <c r="L851" i="70"/>
  <c r="AX835" i="170" s="1"/>
  <c r="E57" i="83"/>
  <c r="N161" i="58"/>
  <c r="T161" i="58" s="1"/>
  <c r="Q1097" i="70"/>
  <c r="W1094" i="70"/>
  <c r="E48" i="83"/>
  <c r="E46" i="83"/>
  <c r="AT603" i="70"/>
  <c r="AU603" i="70" s="1"/>
  <c r="E45" i="83"/>
  <c r="E40" i="83"/>
  <c r="E50" i="83"/>
  <c r="E51" i="83"/>
  <c r="E44" i="83"/>
  <c r="E54" i="83"/>
  <c r="AF1073" i="70"/>
  <c r="AG1073" i="70" s="1"/>
  <c r="E53" i="83"/>
  <c r="E47" i="83"/>
  <c r="E56" i="83"/>
  <c r="M14" i="21"/>
  <c r="I141" i="58"/>
  <c r="M61" i="21"/>
  <c r="I113" i="58"/>
  <c r="E52" i="83"/>
  <c r="E49" i="83"/>
  <c r="E55" i="83"/>
  <c r="E60" i="83"/>
  <c r="L180" i="70"/>
  <c r="AX170" i="170" s="1"/>
  <c r="AJ177" i="70"/>
  <c r="AK177" i="70" s="1"/>
  <c r="AF1087" i="70"/>
  <c r="AG1087" i="70" s="1"/>
  <c r="E43" i="83"/>
  <c r="D32" i="57"/>
  <c r="D55" i="110" s="1"/>
  <c r="G129" i="58"/>
  <c r="L74" i="21"/>
  <c r="F20" i="23"/>
  <c r="I144" i="58"/>
  <c r="M22" i="21"/>
  <c r="C58" i="110"/>
  <c r="C61" i="56"/>
  <c r="G140" i="58"/>
  <c r="L11" i="21"/>
  <c r="P263" i="70"/>
  <c r="AW178" i="170"/>
  <c r="AV258" i="170"/>
  <c r="AH261" i="70"/>
  <c r="AI261" i="70" s="1"/>
  <c r="AV869" i="170"/>
  <c r="AH878" i="70"/>
  <c r="AI878" i="70" s="1"/>
  <c r="AH1082" i="70"/>
  <c r="AI1082" i="70" s="1"/>
  <c r="AJ67" i="70"/>
  <c r="AK67" i="70" s="1"/>
  <c r="I142" i="58"/>
  <c r="M16" i="21"/>
  <c r="AH534" i="70"/>
  <c r="AI534" i="70" s="1"/>
  <c r="I130" i="58"/>
  <c r="M130" i="58" s="1"/>
  <c r="M76" i="21"/>
  <c r="I161" i="58"/>
  <c r="M32" i="21"/>
  <c r="D11" i="30"/>
  <c r="AD332" i="70"/>
  <c r="AE332" i="70" s="1"/>
  <c r="AD231" i="70"/>
  <c r="AE231" i="70" s="1"/>
  <c r="C38" i="30"/>
  <c r="AH177" i="70"/>
  <c r="AI177" i="70" s="1"/>
  <c r="AV170" i="170"/>
  <c r="AH76" i="70"/>
  <c r="AI76" i="70" s="1"/>
  <c r="AV98" i="170"/>
  <c r="D31" i="30"/>
  <c r="G105" i="58"/>
  <c r="L48" i="21"/>
  <c r="AH1088" i="70"/>
  <c r="AI1088" i="70" s="1"/>
  <c r="G144" i="58"/>
  <c r="L22" i="21"/>
  <c r="F13" i="30"/>
  <c r="G143" i="58"/>
  <c r="L20" i="21"/>
  <c r="I112" i="58"/>
  <c r="M112" i="58" s="1"/>
  <c r="M52" i="21"/>
  <c r="M130" i="70"/>
  <c r="AY120" i="170" s="1"/>
  <c r="G139" i="58"/>
  <c r="L10" i="21"/>
  <c r="AH924" i="70"/>
  <c r="AI924" i="70" s="1"/>
  <c r="AV912" i="170"/>
  <c r="AF177" i="70"/>
  <c r="AG177" i="70" s="1"/>
  <c r="AT170" i="170"/>
  <c r="L118" i="70"/>
  <c r="AJ112" i="70"/>
  <c r="AK112" i="70" s="1"/>
  <c r="G132" i="58"/>
  <c r="L77" i="21"/>
  <c r="F15" i="30"/>
  <c r="H199" i="58"/>
  <c r="M107" i="70"/>
  <c r="AY98" i="170" s="1"/>
  <c r="AH1073" i="70"/>
  <c r="AI1073" i="70" s="1"/>
  <c r="G141" i="58"/>
  <c r="L14" i="21"/>
  <c r="G128" i="58"/>
  <c r="L73" i="21"/>
  <c r="G119" i="58"/>
  <c r="L67" i="21"/>
  <c r="G125" i="58"/>
  <c r="L69" i="21"/>
  <c r="G161" i="58"/>
  <c r="L32" i="21"/>
  <c r="AU178" i="170"/>
  <c r="L268" i="70"/>
  <c r="AX258" i="170" s="1"/>
  <c r="AW280" i="170"/>
  <c r="I119" i="58"/>
  <c r="M67" i="21"/>
  <c r="E105" i="58"/>
  <c r="I124" i="58"/>
  <c r="M60" i="21"/>
  <c r="D24" i="30"/>
  <c r="AD289" i="70"/>
  <c r="AE289" i="70" s="1"/>
  <c r="AH309" i="70"/>
  <c r="AI309" i="70" s="1"/>
  <c r="F125" i="58"/>
  <c r="F111" i="58"/>
  <c r="I143" i="58"/>
  <c r="M20" i="21"/>
  <c r="AF202" i="70"/>
  <c r="AG202" i="70" s="1"/>
  <c r="AV1077" i="170"/>
  <c r="AH1072" i="70"/>
  <c r="AI1072" i="70" s="1"/>
  <c r="E113" i="58"/>
  <c r="I129" i="58"/>
  <c r="M129" i="58" s="1"/>
  <c r="M74" i="21"/>
  <c r="G145" i="58"/>
  <c r="L24" i="21"/>
  <c r="I121" i="58"/>
  <c r="M121" i="58" s="1"/>
  <c r="M83" i="21"/>
  <c r="M14" i="23"/>
  <c r="S14" i="23" s="1"/>
  <c r="AH1076" i="70"/>
  <c r="AI1076" i="70" s="1"/>
  <c r="AH844" i="70"/>
  <c r="AI844" i="70" s="1"/>
  <c r="AJ878" i="70"/>
  <c r="AK878" i="70" s="1"/>
  <c r="L885" i="70"/>
  <c r="AX869" i="170" s="1"/>
  <c r="AF924" i="70"/>
  <c r="AG924" i="70" s="1"/>
  <c r="AT912" i="170"/>
  <c r="G121" i="58"/>
  <c r="L83" i="21"/>
  <c r="G126" i="58"/>
  <c r="L71" i="21"/>
  <c r="G106" i="58"/>
  <c r="L46" i="21"/>
  <c r="E34" i="57"/>
  <c r="AN53" i="57"/>
  <c r="AN57" i="57"/>
  <c r="AN55" i="57"/>
  <c r="AN52" i="57"/>
  <c r="AN51" i="57"/>
  <c r="N112" i="58"/>
  <c r="M36" i="23"/>
  <c r="S36" i="23" s="1"/>
  <c r="G130" i="58"/>
  <c r="L76" i="21"/>
  <c r="F34" i="57"/>
  <c r="AO56" i="57"/>
  <c r="AO52" i="57"/>
  <c r="AO55" i="57"/>
  <c r="AO54" i="57"/>
  <c r="AO51" i="57"/>
  <c r="AO57" i="57"/>
  <c r="AO53" i="57"/>
  <c r="G142" i="58"/>
  <c r="L16" i="21"/>
  <c r="I140" i="58"/>
  <c r="M11" i="21"/>
  <c r="G124" i="58"/>
  <c r="L60" i="21"/>
  <c r="AD850" i="70"/>
  <c r="AE850" i="70" s="1"/>
  <c r="C32" i="30"/>
  <c r="AV36" i="170"/>
  <c r="AH21" i="70"/>
  <c r="AI21" i="70" s="1"/>
  <c r="I126" i="58"/>
  <c r="M126" i="58" s="1"/>
  <c r="M33" i="23"/>
  <c r="S33" i="23" s="1"/>
  <c r="M71" i="21"/>
  <c r="I145" i="58"/>
  <c r="M24" i="21"/>
  <c r="D32" i="30"/>
  <c r="AJ202" i="70"/>
  <c r="AK202" i="70" s="1"/>
  <c r="AH112" i="70"/>
  <c r="AI112" i="70" s="1"/>
  <c r="AH1078" i="70"/>
  <c r="AI1078" i="70" s="1"/>
  <c r="AJ1073" i="70"/>
  <c r="AK1073" i="70" s="1"/>
  <c r="L1097" i="70"/>
  <c r="AX1077" i="170" s="1"/>
  <c r="AH925" i="70"/>
  <c r="AI925" i="70" s="1"/>
  <c r="AF1078" i="70"/>
  <c r="AG1078" i="70" s="1"/>
  <c r="AD187" i="70"/>
  <c r="AE187" i="70" s="1"/>
  <c r="C29" i="30"/>
  <c r="I152" i="58"/>
  <c r="M25" i="21"/>
  <c r="L930" i="70"/>
  <c r="AX912" i="170" s="1"/>
  <c r="AJ924" i="70"/>
  <c r="AK924" i="70" s="1"/>
  <c r="AH926" i="70"/>
  <c r="AI926" i="70" s="1"/>
  <c r="G152" i="58"/>
  <c r="L25" i="21"/>
  <c r="G153" i="58"/>
  <c r="L26" i="21"/>
  <c r="AN946" i="70"/>
  <c r="AO946" i="70" s="1"/>
  <c r="I114" i="58"/>
  <c r="M65" i="21"/>
  <c r="G113" i="58"/>
  <c r="L61" i="21"/>
  <c r="I159" i="58"/>
  <c r="M31" i="21"/>
  <c r="AW98" i="170"/>
  <c r="G123" i="58"/>
  <c r="L59" i="21"/>
  <c r="AS926" i="170"/>
  <c r="M1099" i="70"/>
  <c r="AY1079" i="170" s="1"/>
  <c r="I105" i="58"/>
  <c r="M48" i="21"/>
  <c r="AH1087" i="70"/>
  <c r="AI1087" i="70" s="1"/>
  <c r="D38" i="30"/>
  <c r="J11" i="31"/>
  <c r="N680" i="70" s="1"/>
  <c r="AZ664" i="170" s="1"/>
  <c r="Y1158" i="70"/>
  <c r="D128" i="23"/>
  <c r="R1089" i="70"/>
  <c r="N1228" i="70"/>
  <c r="L23" i="31"/>
  <c r="R23" i="31" s="1"/>
  <c r="R45" i="31" s="1"/>
  <c r="AX28" i="31"/>
  <c r="AX31" i="31" s="1"/>
  <c r="J45" i="31"/>
  <c r="AR309" i="70"/>
  <c r="AS309" i="70" s="1"/>
  <c r="AT70" i="70"/>
  <c r="AU70" i="70" s="1"/>
  <c r="AZ23" i="31"/>
  <c r="BF23" i="31" s="1"/>
  <c r="K48" i="23"/>
  <c r="O59" i="23"/>
  <c r="O153" i="58" s="1"/>
  <c r="N1079" i="70"/>
  <c r="Y1114" i="70"/>
  <c r="AL1069" i="70"/>
  <c r="AM1069" i="70" s="1"/>
  <c r="N28" i="33" s="1"/>
  <c r="I23" i="30"/>
  <c r="P1070" i="70"/>
  <c r="BB1051" i="170" s="1"/>
  <c r="H127" i="19"/>
  <c r="Q626" i="97" s="1"/>
  <c r="AP1069" i="70"/>
  <c r="AQ1069" i="70" s="1"/>
  <c r="AT204" i="70"/>
  <c r="AU204" i="70" s="1"/>
  <c r="S118" i="58"/>
  <c r="R1228" i="70"/>
  <c r="AP1192" i="70"/>
  <c r="AQ1192" i="70" s="1"/>
  <c r="P32" i="57"/>
  <c r="P58" i="56" s="1"/>
  <c r="T762" i="70"/>
  <c r="S58" i="83"/>
  <c r="R25" i="56" s="1"/>
  <c r="R22" i="110" s="1"/>
  <c r="R50" i="110" s="1"/>
  <c r="AT1185" i="70"/>
  <c r="S42" i="83"/>
  <c r="R9" i="56" s="1"/>
  <c r="R37" i="56" s="1"/>
  <c r="S43" i="83"/>
  <c r="R10" i="56" s="1"/>
  <c r="R38" i="56" s="1"/>
  <c r="Q48" i="83"/>
  <c r="S59" i="83"/>
  <c r="R26" i="56" s="1"/>
  <c r="R23" i="110" s="1"/>
  <c r="R51" i="110" s="1"/>
  <c r="R126" i="19"/>
  <c r="O774" i="70"/>
  <c r="S46" i="83"/>
  <c r="S45" i="83"/>
  <c r="S50" i="83"/>
  <c r="R17" i="56" s="1"/>
  <c r="R45" i="56" s="1"/>
  <c r="Q51" i="83"/>
  <c r="Q53" i="83"/>
  <c r="P20" i="56" s="1"/>
  <c r="P48" i="56" s="1"/>
  <c r="F133" i="23"/>
  <c r="G133" i="23" s="1"/>
  <c r="S53" i="83"/>
  <c r="R20" i="56" s="1"/>
  <c r="R18" i="110" s="1"/>
  <c r="R45" i="110" s="1"/>
  <c r="S26" i="31"/>
  <c r="S48" i="31" s="1"/>
  <c r="BA66" i="57"/>
  <c r="BA67" i="57" s="1"/>
  <c r="S51" i="83"/>
  <c r="R18" i="56" s="1"/>
  <c r="R46" i="56" s="1"/>
  <c r="Q46" i="83"/>
  <c r="R32" i="57"/>
  <c r="R58" i="56" s="1"/>
  <c r="S54" i="83"/>
  <c r="S44" i="83"/>
  <c r="S52" i="83"/>
  <c r="R19" i="56" s="1"/>
  <c r="R47" i="56" s="1"/>
  <c r="S60" i="83"/>
  <c r="R27" i="56" s="1"/>
  <c r="R24" i="110" s="1"/>
  <c r="R52" i="110" s="1"/>
  <c r="S38" i="83"/>
  <c r="S47" i="83"/>
  <c r="R14" i="56" s="1"/>
  <c r="R42" i="56" s="1"/>
  <c r="S55" i="83"/>
  <c r="R22" i="56" s="1"/>
  <c r="R20" i="110" s="1"/>
  <c r="R47" i="110" s="1"/>
  <c r="Q688" i="70"/>
  <c r="S40" i="83"/>
  <c r="R7" i="56" s="1"/>
  <c r="S48" i="83"/>
  <c r="R15" i="56" s="1"/>
  <c r="R43" i="56" s="1"/>
  <c r="S56" i="83"/>
  <c r="R23" i="56" s="1"/>
  <c r="R21" i="110" s="1"/>
  <c r="R48" i="110" s="1"/>
  <c r="S41" i="83"/>
  <c r="R8" i="56" s="1"/>
  <c r="R36" i="56" s="1"/>
  <c r="S49" i="83"/>
  <c r="S66" i="23"/>
  <c r="AA1186" i="70" s="1"/>
  <c r="AR76" i="70"/>
  <c r="AS76" i="70" s="1"/>
  <c r="W1086" i="70"/>
  <c r="BI1067" i="170" s="1"/>
  <c r="Q930" i="70"/>
  <c r="AL1075" i="70"/>
  <c r="AM1075" i="70" s="1"/>
  <c r="S13" i="31"/>
  <c r="S35" i="31" s="1"/>
  <c r="AL691" i="70"/>
  <c r="AM691" i="70" s="1"/>
  <c r="M41" i="31"/>
  <c r="AP117" i="70"/>
  <c r="AQ117" i="70" s="1"/>
  <c r="O780" i="70"/>
  <c r="P692" i="70"/>
  <c r="Q692" i="70"/>
  <c r="BC676" i="170" s="1"/>
  <c r="M45" i="31"/>
  <c r="F121" i="23"/>
  <c r="D121" i="23"/>
  <c r="Q687" i="70"/>
  <c r="AN1132" i="70"/>
  <c r="AO1132" i="70" s="1"/>
  <c r="F135" i="23"/>
  <c r="Q55" i="83"/>
  <c r="P22" i="56" s="1"/>
  <c r="P20" i="110" s="1"/>
  <c r="P47" i="110" s="1"/>
  <c r="Q41" i="83"/>
  <c r="P8" i="56" s="1"/>
  <c r="P36" i="56" s="1"/>
  <c r="Q57" i="83"/>
  <c r="P24" i="56" s="1"/>
  <c r="P52" i="56" s="1"/>
  <c r="Q52" i="83"/>
  <c r="P19" i="56" s="1"/>
  <c r="Q43" i="83"/>
  <c r="P10" i="56" s="1"/>
  <c r="P10" i="110" s="1"/>
  <c r="P35" i="110" s="1"/>
  <c r="Q59" i="83"/>
  <c r="P26" i="56" s="1"/>
  <c r="P23" i="110" s="1"/>
  <c r="P51" i="110" s="1"/>
  <c r="Q54" i="83"/>
  <c r="Q45" i="83"/>
  <c r="Q40" i="83"/>
  <c r="P7" i="56" s="1"/>
  <c r="Q56" i="83"/>
  <c r="P23" i="56" s="1"/>
  <c r="P21" i="110" s="1"/>
  <c r="P48" i="110" s="1"/>
  <c r="Q38" i="83"/>
  <c r="Q50" i="83"/>
  <c r="P17" i="56" s="1"/>
  <c r="P45" i="56" s="1"/>
  <c r="Q47" i="83"/>
  <c r="P14" i="56" s="1"/>
  <c r="P42" i="56" s="1"/>
  <c r="Q42" i="83"/>
  <c r="P9" i="56" s="1"/>
  <c r="P37" i="56" s="1"/>
  <c r="Q58" i="83"/>
  <c r="P25" i="56" s="1"/>
  <c r="P53" i="56" s="1"/>
  <c r="Q49" i="83"/>
  <c r="Q44" i="83"/>
  <c r="O1099" i="70"/>
  <c r="BA1079" i="170" s="1"/>
  <c r="AN1144" i="70"/>
  <c r="AO1144" i="70" s="1"/>
  <c r="O157" i="58"/>
  <c r="AN1188" i="70"/>
  <c r="AO1188" i="70" s="1"/>
  <c r="N678" i="70"/>
  <c r="AZ662" i="170" s="1"/>
  <c r="J31" i="31"/>
  <c r="L9" i="31"/>
  <c r="AN1182" i="70"/>
  <c r="O151" i="58"/>
  <c r="M33" i="31"/>
  <c r="S11" i="31"/>
  <c r="S33" i="31" s="1"/>
  <c r="U130" i="70"/>
  <c r="BG120" i="170" s="1"/>
  <c r="N28" i="31"/>
  <c r="R677" i="70"/>
  <c r="BD661" i="170" s="1"/>
  <c r="N30" i="31"/>
  <c r="K149" i="58"/>
  <c r="M149" i="58" s="1"/>
  <c r="M55" i="23"/>
  <c r="K150" i="58"/>
  <c r="M150" i="58" s="1"/>
  <c r="M56" i="23"/>
  <c r="J36" i="31"/>
  <c r="N683" i="70"/>
  <c r="AZ667" i="170" s="1"/>
  <c r="L14" i="31"/>
  <c r="O141" i="58"/>
  <c r="N684" i="70"/>
  <c r="AZ668" i="170" s="1"/>
  <c r="J37" i="31"/>
  <c r="L15" i="31"/>
  <c r="T130" i="70"/>
  <c r="BF120" i="170" s="1"/>
  <c r="AR117" i="70"/>
  <c r="AS117" i="70" s="1"/>
  <c r="AN1140" i="70"/>
  <c r="AO1140" i="70" s="1"/>
  <c r="P1096" i="70"/>
  <c r="BB1076" i="170" s="1"/>
  <c r="AL1095" i="70"/>
  <c r="AM1095" i="70" s="1"/>
  <c r="Q120" i="58"/>
  <c r="P27" i="56"/>
  <c r="P24" i="110" s="1"/>
  <c r="P52" i="110" s="1"/>
  <c r="K159" i="58"/>
  <c r="M65" i="23"/>
  <c r="S65" i="23" s="1"/>
  <c r="J28" i="19"/>
  <c r="S15" i="31"/>
  <c r="S37" i="31" s="1"/>
  <c r="M37" i="31"/>
  <c r="AL1080" i="70"/>
  <c r="AM1080" i="70" s="1"/>
  <c r="AP1094" i="70"/>
  <c r="V1095" i="70"/>
  <c r="K147" i="58"/>
  <c r="M147" i="58" s="1"/>
  <c r="M53" i="23"/>
  <c r="AL1079" i="70"/>
  <c r="AM1079" i="70" s="1"/>
  <c r="AL1089" i="70"/>
  <c r="P1094" i="70"/>
  <c r="BB1074" i="170" s="1"/>
  <c r="O160" i="58"/>
  <c r="S160" i="58" s="1"/>
  <c r="M67" i="23"/>
  <c r="S67" i="23" s="1"/>
  <c r="K161" i="58"/>
  <c r="O769" i="70"/>
  <c r="BA753" i="170" s="1"/>
  <c r="Q684" i="70"/>
  <c r="O140" i="58"/>
  <c r="F124" i="23"/>
  <c r="G124" i="23" s="1"/>
  <c r="M46" i="31"/>
  <c r="S24" i="31"/>
  <c r="S46" i="31" s="1"/>
  <c r="N107" i="70"/>
  <c r="AZ98" i="170" s="1"/>
  <c r="AL76" i="70"/>
  <c r="AM76" i="70" s="1"/>
  <c r="P61" i="56"/>
  <c r="P58" i="110"/>
  <c r="N146" i="58"/>
  <c r="K50" i="31"/>
  <c r="L70" i="23" s="1"/>
  <c r="M38" i="31"/>
  <c r="S16" i="31"/>
  <c r="S38" i="31" s="1"/>
  <c r="S1099" i="70"/>
  <c r="BE1079" i="170" s="1"/>
  <c r="U290" i="70"/>
  <c r="BG280" i="170" s="1"/>
  <c r="O107" i="70"/>
  <c r="BA98" i="170" s="1"/>
  <c r="Q77" i="70"/>
  <c r="BC69" i="170" s="1"/>
  <c r="O776" i="70"/>
  <c r="BA760" i="170" s="1"/>
  <c r="Q691" i="70"/>
  <c r="BC675" i="170" s="1"/>
  <c r="Q118" i="70"/>
  <c r="BC108" i="170" s="1"/>
  <c r="O130" i="70"/>
  <c r="BA120" i="170" s="1"/>
  <c r="W262" i="70"/>
  <c r="BI252" i="170" s="1"/>
  <c r="Q683" i="70"/>
  <c r="BC667" i="170" s="1"/>
  <c r="O768" i="70"/>
  <c r="BA752" i="170" s="1"/>
  <c r="AY63" i="57"/>
  <c r="S9" i="31"/>
  <c r="S31" i="31" s="1"/>
  <c r="M31" i="31"/>
  <c r="W1087" i="70"/>
  <c r="BI1068" i="170" s="1"/>
  <c r="O778" i="70"/>
  <c r="Q693" i="70"/>
  <c r="BC677" i="170" s="1"/>
  <c r="O764" i="70"/>
  <c r="BA748" i="170" s="1"/>
  <c r="Q679" i="70"/>
  <c r="BC663" i="170" s="1"/>
  <c r="W67" i="70"/>
  <c r="BI60" i="170" s="1"/>
  <c r="M30" i="31"/>
  <c r="M28" i="31"/>
  <c r="S8" i="31"/>
  <c r="W113" i="70"/>
  <c r="BI104" i="170" s="1"/>
  <c r="M43" i="31"/>
  <c r="S21" i="31"/>
  <c r="S43" i="31" s="1"/>
  <c r="O770" i="70"/>
  <c r="BA754" i="170" s="1"/>
  <c r="Q685" i="70"/>
  <c r="BC669" i="170" s="1"/>
  <c r="W1079" i="70"/>
  <c r="BI1060" i="170" s="1"/>
  <c r="AL117" i="70"/>
  <c r="AM117" i="70" s="1"/>
  <c r="N130" i="70"/>
  <c r="AZ120" i="170" s="1"/>
  <c r="O188" i="70"/>
  <c r="BA178" i="170" s="1"/>
  <c r="Q180" i="70"/>
  <c r="BC170" i="170" s="1"/>
  <c r="W178" i="70"/>
  <c r="BI168" i="170" s="1"/>
  <c r="O779" i="70"/>
  <c r="BA763" i="170" s="1"/>
  <c r="Q694" i="70"/>
  <c r="BC678" i="170" s="1"/>
  <c r="W680" i="70"/>
  <c r="BI664" i="170" s="1"/>
  <c r="W114" i="70"/>
  <c r="BI105" i="170" s="1"/>
  <c r="Q681" i="70"/>
  <c r="BC665" i="170" s="1"/>
  <c r="O766" i="70"/>
  <c r="BA750" i="170" s="1"/>
  <c r="AP767" i="70"/>
  <c r="AQ767" i="70" s="1"/>
  <c r="AR770" i="70"/>
  <c r="AS770" i="70" s="1"/>
  <c r="W1085" i="70"/>
  <c r="BI1066" i="170" s="1"/>
  <c r="W310" i="70"/>
  <c r="BI300" i="170" s="1"/>
  <c r="S22" i="31"/>
  <c r="S44" i="31" s="1"/>
  <c r="M44" i="31"/>
  <c r="S14" i="31"/>
  <c r="S36" i="31" s="1"/>
  <c r="M36" i="31"/>
  <c r="M34" i="31"/>
  <c r="S12" i="31"/>
  <c r="S34" i="31" s="1"/>
  <c r="R162" i="58"/>
  <c r="R230" i="58" s="1"/>
  <c r="M47" i="31"/>
  <c r="S25" i="31"/>
  <c r="S47" i="31" s="1"/>
  <c r="O775" i="70"/>
  <c r="BA759" i="170" s="1"/>
  <c r="Q690" i="70"/>
  <c r="BC674" i="170" s="1"/>
  <c r="W263" i="70"/>
  <c r="BI253" i="170" s="1"/>
  <c r="W1074" i="70"/>
  <c r="BI1055" i="170" s="1"/>
  <c r="P162" i="58"/>
  <c r="P230" i="58" s="1"/>
  <c r="O771" i="70"/>
  <c r="BA755" i="170" s="1"/>
  <c r="Q686" i="70"/>
  <c r="BC670" i="170" s="1"/>
  <c r="AP773" i="70"/>
  <c r="AQ773" i="70" s="1"/>
  <c r="P62" i="56"/>
  <c r="P59" i="110"/>
  <c r="Q678" i="70"/>
  <c r="BC662" i="170" s="1"/>
  <c r="O763" i="70"/>
  <c r="BA747" i="170" s="1"/>
  <c r="O762" i="70"/>
  <c r="BA746" i="170" s="1"/>
  <c r="Q677" i="70"/>
  <c r="BC661" i="170" s="1"/>
  <c r="O699" i="70"/>
  <c r="S10" i="31"/>
  <c r="S32" i="31" s="1"/>
  <c r="M32" i="31"/>
  <c r="S944" i="70"/>
  <c r="BE926" i="170" s="1"/>
  <c r="E133" i="23"/>
  <c r="T112" i="58"/>
  <c r="Q765" i="70"/>
  <c r="BC749" i="170" s="1"/>
  <c r="BA280" i="170"/>
  <c r="Q268" i="70"/>
  <c r="BC258" i="170" s="1"/>
  <c r="Q315" i="70"/>
  <c r="BC305" i="170" s="1"/>
  <c r="O333" i="70"/>
  <c r="BA323" i="170" s="1"/>
  <c r="N778" i="70"/>
  <c r="AZ762" i="170" s="1"/>
  <c r="P693" i="70"/>
  <c r="BB677" i="170" s="1"/>
  <c r="AL692" i="70"/>
  <c r="AM692" i="70" s="1"/>
  <c r="M39" i="31"/>
  <c r="S17" i="31"/>
  <c r="S39" i="31" s="1"/>
  <c r="U1099" i="70"/>
  <c r="BG1079" i="170" s="1"/>
  <c r="H36" i="57"/>
  <c r="F36" i="57"/>
  <c r="G36" i="57"/>
  <c r="I57" i="110"/>
  <c r="I60" i="56"/>
  <c r="M27" i="42"/>
  <c r="N27" i="42" s="1"/>
  <c r="N41" i="23"/>
  <c r="T41" i="23" s="1"/>
  <c r="M395" i="70"/>
  <c r="AL592" i="70"/>
  <c r="AM592" i="70" s="1"/>
  <c r="P593" i="70"/>
  <c r="BB577" i="170" s="1"/>
  <c r="I37" i="30"/>
  <c r="V579" i="70"/>
  <c r="BH563" i="170" s="1"/>
  <c r="AN578" i="70"/>
  <c r="AO578" i="70" s="1"/>
  <c r="AU64" i="57"/>
  <c r="AJ781" i="70" l="1"/>
  <c r="AK781" i="70" s="1"/>
  <c r="V781" i="70"/>
  <c r="BH765" i="170" s="1"/>
  <c r="E100" i="23"/>
  <c r="E102" i="23" s="1"/>
  <c r="E104" i="23" s="1"/>
  <c r="C102" i="23"/>
  <c r="C104" i="23" s="1"/>
  <c r="AP56" i="57"/>
  <c r="C44" i="56"/>
  <c r="C16" i="110"/>
  <c r="C41" i="110" s="1"/>
  <c r="AI58" i="57"/>
  <c r="AL48" i="57"/>
  <c r="AL58" i="57" s="1"/>
  <c r="AL61" i="57" s="1"/>
  <c r="AN54" i="57"/>
  <c r="AP48" i="57"/>
  <c r="AN56" i="57"/>
  <c r="AP54" i="57"/>
  <c r="AN48" i="57"/>
  <c r="L100" i="23"/>
  <c r="L51" i="43"/>
  <c r="R49" i="43"/>
  <c r="Q782" i="70"/>
  <c r="BC766" i="170" s="1"/>
  <c r="W697" i="70"/>
  <c r="BI681" i="170" s="1"/>
  <c r="AZ383" i="170"/>
  <c r="Y391" i="70"/>
  <c r="P394" i="70"/>
  <c r="V394" i="70" s="1"/>
  <c r="BH383" i="170" s="1"/>
  <c r="AL393" i="70"/>
  <c r="AM393" i="70" s="1"/>
  <c r="G80" i="149"/>
  <c r="AH80" i="149" s="1"/>
  <c r="BC681" i="170"/>
  <c r="AL64" i="57"/>
  <c r="C18" i="56" s="1"/>
  <c r="C15" i="110" s="1"/>
  <c r="AT561" i="70"/>
  <c r="AU561" i="70" s="1"/>
  <c r="Y394" i="70"/>
  <c r="V1221" i="70"/>
  <c r="V1222" i="70" s="1"/>
  <c r="X352" i="88"/>
  <c r="O134" i="58"/>
  <c r="O223" i="58" s="1"/>
  <c r="O36" i="57" s="1"/>
  <c r="Z392" i="70"/>
  <c r="L138" i="58"/>
  <c r="N138" i="58" s="1"/>
  <c r="T138" i="58" s="1"/>
  <c r="N44" i="23"/>
  <c r="T44" i="23" s="1"/>
  <c r="V44" i="23"/>
  <c r="K138" i="58"/>
  <c r="M138" i="58" s="1"/>
  <c r="S138" i="58" s="1"/>
  <c r="M44" i="23"/>
  <c r="S44" i="23" s="1"/>
  <c r="AA389" i="70" s="1"/>
  <c r="J61" i="56"/>
  <c r="BA58" i="57"/>
  <c r="BA61" i="57" s="1"/>
  <c r="J230" i="58"/>
  <c r="J31" i="57" s="1"/>
  <c r="N218" i="58"/>
  <c r="AM58" i="57"/>
  <c r="Q219" i="58"/>
  <c r="Q38" i="57" s="1"/>
  <c r="Q62" i="56" s="1"/>
  <c r="F219" i="58"/>
  <c r="F224" i="58" s="1"/>
  <c r="H224" i="58"/>
  <c r="H225" i="58" s="1"/>
  <c r="H231" i="58" s="1"/>
  <c r="J57" i="110"/>
  <c r="J60" i="56"/>
  <c r="E219" i="58"/>
  <c r="E224" i="58" s="1"/>
  <c r="H38" i="57"/>
  <c r="H62" i="56" s="1"/>
  <c r="F230" i="58"/>
  <c r="F31" i="57" s="1"/>
  <c r="AQ58" i="57"/>
  <c r="AQ61" i="57" s="1"/>
  <c r="J157" i="23"/>
  <c r="J164" i="23" s="1"/>
  <c r="E230" i="58"/>
  <c r="E31" i="57" s="1"/>
  <c r="AZ50" i="57"/>
  <c r="AZ49" i="57"/>
  <c r="AZ63" i="57" s="1"/>
  <c r="AZ64" i="57" s="1"/>
  <c r="AZ48" i="57"/>
  <c r="Q220" i="58"/>
  <c r="N221" i="58"/>
  <c r="N219" i="58"/>
  <c r="N38" i="57" s="1"/>
  <c r="AW11" i="57" s="1"/>
  <c r="BC53" i="57"/>
  <c r="BC49" i="57"/>
  <c r="BC63" i="57" s="1"/>
  <c r="BC48" i="57"/>
  <c r="BC50" i="57"/>
  <c r="G219" i="58"/>
  <c r="I218" i="58"/>
  <c r="AW54" i="57"/>
  <c r="AW50" i="57"/>
  <c r="AW48" i="57"/>
  <c r="AW49" i="57"/>
  <c r="AW63" i="57" s="1"/>
  <c r="N220" i="58"/>
  <c r="S222" i="58"/>
  <c r="G58" i="110"/>
  <c r="C224" i="58"/>
  <c r="AS58" i="57"/>
  <c r="AS61" i="57" s="1"/>
  <c r="O219" i="58"/>
  <c r="O38" i="57" s="1"/>
  <c r="O59" i="110" s="1"/>
  <c r="R59" i="110"/>
  <c r="P223" i="58"/>
  <c r="P224" i="58" s="1"/>
  <c r="AX48" i="57"/>
  <c r="AX50" i="57"/>
  <c r="AX49" i="57"/>
  <c r="O220" i="58"/>
  <c r="AO58" i="57"/>
  <c r="AO61" i="57" s="1"/>
  <c r="D57" i="83"/>
  <c r="AR49" i="57"/>
  <c r="AR63" i="57" s="1"/>
  <c r="AR48" i="57"/>
  <c r="AR50" i="57"/>
  <c r="I220" i="58"/>
  <c r="G218" i="58"/>
  <c r="G230" i="58"/>
  <c r="G31" i="57" s="1"/>
  <c r="M123" i="58"/>
  <c r="I219" i="58"/>
  <c r="S212" i="58"/>
  <c r="S221" i="58"/>
  <c r="T215" i="58"/>
  <c r="M192" i="58"/>
  <c r="M222" i="58" s="1"/>
  <c r="I222" i="58"/>
  <c r="C50" i="62"/>
  <c r="C51" i="62" s="1"/>
  <c r="AV305" i="170"/>
  <c r="AA696" i="70"/>
  <c r="F29" i="62"/>
  <c r="G29" i="62" s="1"/>
  <c r="J193" i="58"/>
  <c r="N193" i="58" s="1"/>
  <c r="N17" i="23"/>
  <c r="T17" i="23" s="1"/>
  <c r="T193" i="58" s="1"/>
  <c r="BI96" i="170"/>
  <c r="AA70" i="88"/>
  <c r="BH96" i="170"/>
  <c r="Z70" i="88"/>
  <c r="BI809" i="170"/>
  <c r="Y519" i="88"/>
  <c r="BH809" i="170"/>
  <c r="X519" i="88"/>
  <c r="BH83" i="170"/>
  <c r="Z56" i="88"/>
  <c r="BI83" i="170"/>
  <c r="AA56" i="88"/>
  <c r="BH874" i="170"/>
  <c r="X560" i="88"/>
  <c r="P570" i="70"/>
  <c r="V570" i="70" s="1"/>
  <c r="AX683" i="170"/>
  <c r="L786" i="70"/>
  <c r="AX770" i="170" s="1"/>
  <c r="AP395" i="70"/>
  <c r="AQ395" i="70" s="1"/>
  <c r="AZ554" i="170"/>
  <c r="BD385" i="170"/>
  <c r="J1191" i="70"/>
  <c r="J1195" i="70" s="1"/>
  <c r="G199" i="58"/>
  <c r="L721" i="88"/>
  <c r="K104" i="58"/>
  <c r="I104" i="58"/>
  <c r="J721" i="88"/>
  <c r="I721" i="88"/>
  <c r="H104" i="58"/>
  <c r="Q721" i="88"/>
  <c r="P104" i="58"/>
  <c r="H721" i="88"/>
  <c r="G104" i="58"/>
  <c r="Q104" i="58"/>
  <c r="R721" i="88"/>
  <c r="M721" i="88"/>
  <c r="L104" i="58"/>
  <c r="J104" i="58"/>
  <c r="K721" i="88"/>
  <c r="O104" i="58"/>
  <c r="P721" i="88"/>
  <c r="R104" i="58"/>
  <c r="S721" i="88"/>
  <c r="AL845" i="170"/>
  <c r="AF506" i="169"/>
  <c r="AA698" i="70"/>
  <c r="AS683" i="170"/>
  <c r="AB698" i="70"/>
  <c r="AT697" i="70"/>
  <c r="AU697" i="70" s="1"/>
  <c r="AM533" i="169"/>
  <c r="AR683" i="170"/>
  <c r="H164" i="23"/>
  <c r="H165" i="23" s="1"/>
  <c r="D38" i="83"/>
  <c r="D43" i="83"/>
  <c r="D44" i="83"/>
  <c r="D54" i="83"/>
  <c r="D47" i="83"/>
  <c r="D55" i="83"/>
  <c r="D48" i="83"/>
  <c r="D58" i="83"/>
  <c r="D40" i="83"/>
  <c r="C7" i="56" s="1"/>
  <c r="C35" i="56" s="1"/>
  <c r="D41" i="83"/>
  <c r="D56" i="83"/>
  <c r="D50" i="83"/>
  <c r="D52" i="83"/>
  <c r="D45" i="83"/>
  <c r="C32" i="57"/>
  <c r="C55" i="110" s="1"/>
  <c r="D60" i="83"/>
  <c r="D49" i="83"/>
  <c r="D51" i="83"/>
  <c r="D42" i="83"/>
  <c r="D53" i="83"/>
  <c r="D59" i="83"/>
  <c r="D46" i="83"/>
  <c r="AD1098" i="70"/>
  <c r="AE1098" i="70" s="1"/>
  <c r="AF112" i="70"/>
  <c r="AG112" i="70" s="1"/>
  <c r="H159" i="23"/>
  <c r="H162" i="23" s="1"/>
  <c r="AH761" i="70"/>
  <c r="AI761" i="70" s="1"/>
  <c r="I786" i="70"/>
  <c r="AU770" i="170" s="1"/>
  <c r="I1191" i="70"/>
  <c r="I1195" i="70" s="1"/>
  <c r="K786" i="70"/>
  <c r="AW770" i="170" s="1"/>
  <c r="K1191" i="70"/>
  <c r="K1195" i="70" s="1"/>
  <c r="K1200" i="70" s="1"/>
  <c r="K1205" i="70" s="1"/>
  <c r="C31" i="30"/>
  <c r="F944" i="70"/>
  <c r="AR926" i="170" s="1"/>
  <c r="AR912" i="170"/>
  <c r="AN113" i="70"/>
  <c r="AO113" i="70" s="1"/>
  <c r="AD929" i="70"/>
  <c r="AE929" i="70" s="1"/>
  <c r="H268" i="70"/>
  <c r="AT252" i="170"/>
  <c r="P926" i="70"/>
  <c r="BB908" i="170" s="1"/>
  <c r="AT1105" i="70"/>
  <c r="AU1105" i="70" s="1"/>
  <c r="AT109" i="70"/>
  <c r="AU109" i="70" s="1"/>
  <c r="AA110" i="70"/>
  <c r="V114" i="70"/>
  <c r="BH105" i="170" s="1"/>
  <c r="G164" i="23"/>
  <c r="BH587" i="170"/>
  <c r="AX587" i="170"/>
  <c r="AA1106" i="70"/>
  <c r="AN954" i="70"/>
  <c r="AO954" i="70" s="1"/>
  <c r="V53" i="23"/>
  <c r="J10" i="19" s="1"/>
  <c r="V782" i="70"/>
  <c r="BH766" i="170" s="1"/>
  <c r="BI1075" i="170"/>
  <c r="V783" i="70"/>
  <c r="BH767" i="170" s="1"/>
  <c r="V48" i="23"/>
  <c r="J13" i="19" s="1"/>
  <c r="V55" i="23"/>
  <c r="Z1142" i="70" s="1"/>
  <c r="W783" i="70"/>
  <c r="BI767" i="170" s="1"/>
  <c r="V31" i="23"/>
  <c r="F127" i="23" s="1"/>
  <c r="G127" i="23" s="1"/>
  <c r="V56" i="23"/>
  <c r="J15" i="19" s="1"/>
  <c r="AT954" i="70"/>
  <c r="AU954" i="70" s="1"/>
  <c r="V49" i="23"/>
  <c r="J17" i="19" s="1"/>
  <c r="V28" i="23"/>
  <c r="D123" i="23" s="1"/>
  <c r="M9" i="23"/>
  <c r="S9" i="23" s="1"/>
  <c r="V9" i="23"/>
  <c r="D129" i="23" s="1"/>
  <c r="E129" i="23" s="1"/>
  <c r="K139" i="58"/>
  <c r="V45" i="23"/>
  <c r="K152" i="58"/>
  <c r="M152" i="58" s="1"/>
  <c r="S152" i="58" s="1"/>
  <c r="V58" i="23"/>
  <c r="J22" i="19" s="1"/>
  <c r="K153" i="58"/>
  <c r="M153" i="58" s="1"/>
  <c r="S153" i="58" s="1"/>
  <c r="V59" i="23"/>
  <c r="AF824" i="170"/>
  <c r="K141" i="58"/>
  <c r="M141" i="58" s="1"/>
  <c r="S141" i="58" s="1"/>
  <c r="V47" i="23"/>
  <c r="J11" i="19" s="1"/>
  <c r="V60" i="23"/>
  <c r="J24" i="19" s="1"/>
  <c r="K146" i="58"/>
  <c r="M146" i="58" s="1"/>
  <c r="S146" i="58" s="1"/>
  <c r="V52" i="23"/>
  <c r="J9" i="19" s="1"/>
  <c r="V8" i="23"/>
  <c r="F128" i="23" s="1"/>
  <c r="G128" i="23" s="1"/>
  <c r="K144" i="58"/>
  <c r="M144" i="58" s="1"/>
  <c r="S144" i="58" s="1"/>
  <c r="V50" i="23"/>
  <c r="J19" i="19" s="1"/>
  <c r="AA697" i="70"/>
  <c r="W782" i="70"/>
  <c r="BI766" i="170" s="1"/>
  <c r="AN782" i="70"/>
  <c r="AO782" i="70" s="1"/>
  <c r="V54" i="23"/>
  <c r="Z1138" i="70" s="1"/>
  <c r="T529" i="70"/>
  <c r="BF513" i="170" s="1"/>
  <c r="BF554" i="170"/>
  <c r="I51" i="83"/>
  <c r="H18" i="56" s="1"/>
  <c r="H46" i="56" s="1"/>
  <c r="I45" i="83"/>
  <c r="R733" i="88"/>
  <c r="AE845" i="170"/>
  <c r="AD543" i="169"/>
  <c r="Y569" i="88"/>
  <c r="AJ513" i="169"/>
  <c r="AP772" i="70"/>
  <c r="AQ772" i="70" s="1"/>
  <c r="AJ630" i="170"/>
  <c r="AD813" i="170"/>
  <c r="AT294" i="70"/>
  <c r="AU294" i="70" s="1"/>
  <c r="Q43" i="70"/>
  <c r="BC36" i="170" s="1"/>
  <c r="AB520" i="169"/>
  <c r="Q14" i="30"/>
  <c r="AG25" i="169"/>
  <c r="AB563" i="169"/>
  <c r="J13" i="30"/>
  <c r="L25" i="30"/>
  <c r="AL43" i="70"/>
  <c r="AM43" i="70" s="1"/>
  <c r="X548" i="88"/>
  <c r="Y400" i="88"/>
  <c r="G43" i="30"/>
  <c r="R43" i="30" s="1"/>
  <c r="Q33" i="30"/>
  <c r="R17" i="30"/>
  <c r="Y88" i="88"/>
  <c r="AI533" i="169"/>
  <c r="AX548" i="170"/>
  <c r="Y493" i="88"/>
  <c r="R27" i="30"/>
  <c r="Y536" i="88"/>
  <c r="AT843" i="70"/>
  <c r="AU843" i="70" s="1"/>
  <c r="AL98" i="170"/>
  <c r="AL520" i="169"/>
  <c r="AD766" i="70"/>
  <c r="AE766" i="70" s="1"/>
  <c r="AT813" i="70"/>
  <c r="AU813" i="70" s="1"/>
  <c r="AG813" i="170"/>
  <c r="Y381" i="88"/>
  <c r="Y551" i="88"/>
  <c r="Y560" i="88"/>
  <c r="AM520" i="169"/>
  <c r="AU280" i="170"/>
  <c r="K33" i="30"/>
  <c r="AF761" i="70"/>
  <c r="AG761" i="70" s="1"/>
  <c r="AK533" i="169"/>
  <c r="AP765" i="70"/>
  <c r="AQ765" i="70" s="1"/>
  <c r="AH824" i="170"/>
  <c r="Q777" i="70"/>
  <c r="BC761" i="170" s="1"/>
  <c r="Q37" i="30"/>
  <c r="V113" i="70"/>
  <c r="BH104" i="170" s="1"/>
  <c r="AR778" i="70"/>
  <c r="AS778" i="70" s="1"/>
  <c r="Y70" i="88"/>
  <c r="Y194" i="88"/>
  <c r="AD858" i="170"/>
  <c r="Q773" i="70"/>
  <c r="BC757" i="170" s="1"/>
  <c r="AP763" i="70"/>
  <c r="AQ763" i="70" s="1"/>
  <c r="AY548" i="170"/>
  <c r="AJ563" i="70"/>
  <c r="AK563" i="70" s="1"/>
  <c r="AE344" i="169"/>
  <c r="AG351" i="169"/>
  <c r="AR266" i="70"/>
  <c r="AS266" i="70" s="1"/>
  <c r="X187" i="88"/>
  <c r="X694" i="88"/>
  <c r="AC824" i="170"/>
  <c r="AJ858" i="170"/>
  <c r="AR774" i="70"/>
  <c r="AS774" i="70" s="1"/>
  <c r="AN112" i="70"/>
  <c r="AO112" i="70" s="1"/>
  <c r="AT868" i="70"/>
  <c r="AU868" i="70" s="1"/>
  <c r="AT903" i="70"/>
  <c r="AU903" i="70" s="1"/>
  <c r="AE212" i="169"/>
  <c r="X576" i="88"/>
  <c r="BF258" i="170"/>
  <c r="AK344" i="169"/>
  <c r="AF813" i="170"/>
  <c r="AP764" i="70"/>
  <c r="AQ764" i="70" s="1"/>
  <c r="AJ520" i="169"/>
  <c r="AG630" i="170"/>
  <c r="W861" i="70"/>
  <c r="BI845" i="170" s="1"/>
  <c r="BB813" i="170"/>
  <c r="Y385" i="88"/>
  <c r="Y548" i="88"/>
  <c r="AE533" i="169"/>
  <c r="AH813" i="170"/>
  <c r="G159" i="23"/>
  <c r="G162" i="23" s="1"/>
  <c r="AD520" i="169"/>
  <c r="AN1073" i="70"/>
  <c r="AO1073" i="70" s="1"/>
  <c r="V840" i="70"/>
  <c r="K17" i="30"/>
  <c r="L27" i="30"/>
  <c r="Y512" i="88"/>
  <c r="AP762" i="70"/>
  <c r="AQ762" i="70" s="1"/>
  <c r="Z7" i="88"/>
  <c r="AL890" i="170"/>
  <c r="AT793" i="70"/>
  <c r="AU793" i="70" s="1"/>
  <c r="AT14" i="70"/>
  <c r="V1074" i="70"/>
  <c r="BH1055" i="170" s="1"/>
  <c r="H16" i="30"/>
  <c r="AT618" i="70"/>
  <c r="AU618" i="70" s="1"/>
  <c r="F31" i="30"/>
  <c r="R14" i="30"/>
  <c r="AG858" i="170"/>
  <c r="Y557" i="88"/>
  <c r="AP779" i="70"/>
  <c r="AQ779" i="70" s="1"/>
  <c r="R25" i="30"/>
  <c r="Y359" i="88"/>
  <c r="X374" i="88"/>
  <c r="AF845" i="170"/>
  <c r="AT631" i="70"/>
  <c r="AU631" i="70" s="1"/>
  <c r="AF771" i="70"/>
  <c r="AG771" i="70" s="1"/>
  <c r="Y403" i="88"/>
  <c r="X524" i="88"/>
  <c r="Y564" i="88"/>
  <c r="AG890" i="170"/>
  <c r="AC522" i="88"/>
  <c r="Y276" i="88"/>
  <c r="H11" i="30"/>
  <c r="Y251" i="88"/>
  <c r="AK577" i="170"/>
  <c r="Y388" i="88"/>
  <c r="L333" i="70"/>
  <c r="AX323" i="170" s="1"/>
  <c r="AP770" i="70"/>
  <c r="AQ770" i="70" s="1"/>
  <c r="AJ314" i="70"/>
  <c r="AK314" i="70" s="1"/>
  <c r="R33" i="30"/>
  <c r="Y539" i="88"/>
  <c r="Y328" i="88"/>
  <c r="AA133" i="70"/>
  <c r="AF884" i="70"/>
  <c r="AG884" i="70" s="1"/>
  <c r="H29" i="30"/>
  <c r="Y567" i="88"/>
  <c r="W1222" i="70"/>
  <c r="Y499" i="88"/>
  <c r="Y7" i="88"/>
  <c r="AE506" i="169"/>
  <c r="AB506" i="169"/>
  <c r="Y271" i="88"/>
  <c r="X562" i="88"/>
  <c r="AT132" i="70"/>
  <c r="AU132" i="70" s="1"/>
  <c r="AP774" i="70"/>
  <c r="AQ774" i="70" s="1"/>
  <c r="AF764" i="70"/>
  <c r="AG764" i="70" s="1"/>
  <c r="AF765" i="70"/>
  <c r="AG765" i="70" s="1"/>
  <c r="AA7" i="88"/>
  <c r="F11" i="30"/>
  <c r="AT799" i="70"/>
  <c r="AU799" i="70" s="1"/>
  <c r="AT458" i="70"/>
  <c r="AU458" i="70" s="1"/>
  <c r="AC212" i="169"/>
  <c r="X283" i="88"/>
  <c r="Y486" i="88"/>
  <c r="AE124" i="169"/>
  <c r="X381" i="88"/>
  <c r="AT759" i="70"/>
  <c r="AU759" i="70" s="1"/>
  <c r="AB14" i="70"/>
  <c r="Q772" i="70"/>
  <c r="BC756" i="170" s="1"/>
  <c r="AR766" i="70"/>
  <c r="AS766" i="70" s="1"/>
  <c r="AL776" i="70"/>
  <c r="AM776" i="70" s="1"/>
  <c r="AF766" i="70"/>
  <c r="AG766" i="70" s="1"/>
  <c r="AM178" i="170"/>
  <c r="X271" i="88"/>
  <c r="X391" i="88"/>
  <c r="X486" i="88"/>
  <c r="AD771" i="70"/>
  <c r="AE771" i="70" s="1"/>
  <c r="AR756" i="170"/>
  <c r="AG497" i="169"/>
  <c r="AG792" i="170"/>
  <c r="T766" i="70"/>
  <c r="BF665" i="170"/>
  <c r="BH9" i="170"/>
  <c r="BH9" i="169"/>
  <c r="AC543" i="169"/>
  <c r="AC858" i="170"/>
  <c r="V32" i="23"/>
  <c r="D131" i="23" s="1"/>
  <c r="E131" i="23" s="1"/>
  <c r="AH765" i="70"/>
  <c r="AI765" i="70" s="1"/>
  <c r="AV750" i="170"/>
  <c r="AB383" i="169"/>
  <c r="AB645" i="170"/>
  <c r="AK313" i="169"/>
  <c r="AK504" i="170"/>
  <c r="AC497" i="169"/>
  <c r="AC792" i="170"/>
  <c r="AJ778" i="70"/>
  <c r="AK778" i="70" s="1"/>
  <c r="AX763" i="170"/>
  <c r="AF767" i="70"/>
  <c r="AG767" i="70" s="1"/>
  <c r="AT752" i="170"/>
  <c r="AK543" i="169"/>
  <c r="AK858" i="170"/>
  <c r="Q778" i="70"/>
  <c r="BA762" i="170"/>
  <c r="V67" i="70"/>
  <c r="BH60" i="170" s="1"/>
  <c r="Q774" i="70"/>
  <c r="BA758" i="170"/>
  <c r="AR761" i="70"/>
  <c r="AS761" i="70" s="1"/>
  <c r="BF746" i="170"/>
  <c r="H24" i="30"/>
  <c r="AF850" i="70"/>
  <c r="AG850" i="70" s="1"/>
  <c r="AU835" i="170"/>
  <c r="AB605" i="170"/>
  <c r="AV605" i="170"/>
  <c r="BH813" i="170"/>
  <c r="AD763" i="70"/>
  <c r="AE763" i="70" s="1"/>
  <c r="AR748" i="170"/>
  <c r="W695" i="70"/>
  <c r="BI679" i="170" s="1"/>
  <c r="AP771" i="70"/>
  <c r="AQ771" i="70" s="1"/>
  <c r="BE756" i="170"/>
  <c r="AF773" i="70"/>
  <c r="AG773" i="70" s="1"/>
  <c r="AH771" i="70"/>
  <c r="AI771" i="70" s="1"/>
  <c r="AV756" i="170"/>
  <c r="AF768" i="70"/>
  <c r="AG768" i="70" s="1"/>
  <c r="AU753" i="170"/>
  <c r="AH767" i="70"/>
  <c r="AI767" i="70" s="1"/>
  <c r="AB373" i="169"/>
  <c r="AB630" i="170"/>
  <c r="AC313" i="169"/>
  <c r="AC504" i="170"/>
  <c r="AG506" i="169"/>
  <c r="AG802" i="170"/>
  <c r="AK278" i="169"/>
  <c r="AK467" i="170"/>
  <c r="AJ313" i="169"/>
  <c r="AJ504" i="170"/>
  <c r="AB313" i="169"/>
  <c r="AB504" i="170"/>
  <c r="AL373" i="169"/>
  <c r="AL630" i="170"/>
  <c r="AM383" i="169"/>
  <c r="AM645" i="170"/>
  <c r="AM497" i="169"/>
  <c r="AM792" i="170"/>
  <c r="AL497" i="169"/>
  <c r="AL792" i="170"/>
  <c r="AK528" i="169"/>
  <c r="AK835" i="170"/>
  <c r="T765" i="70"/>
  <c r="BF664" i="170"/>
  <c r="W21" i="70"/>
  <c r="BI14" i="169" s="1"/>
  <c r="AJ774" i="70"/>
  <c r="AK774" i="70" s="1"/>
  <c r="AY759" i="170"/>
  <c r="AL513" i="169"/>
  <c r="AL813" i="170"/>
  <c r="AT16" i="70"/>
  <c r="W684" i="70"/>
  <c r="BI668" i="170" s="1"/>
  <c r="BC668" i="170"/>
  <c r="AN843" i="70"/>
  <c r="AO843" i="70" s="1"/>
  <c r="P118" i="70"/>
  <c r="BB108" i="170" s="1"/>
  <c r="AX108" i="170"/>
  <c r="BI858" i="170"/>
  <c r="BC813" i="170"/>
  <c r="AF332" i="70"/>
  <c r="AG332" i="70" s="1"/>
  <c r="AT323" i="170"/>
  <c r="AJ776" i="70"/>
  <c r="AK776" i="70" s="1"/>
  <c r="AX761" i="170"/>
  <c r="AD779" i="70"/>
  <c r="AE779" i="70" s="1"/>
  <c r="AR764" i="170"/>
  <c r="AD772" i="70"/>
  <c r="AE772" i="70" s="1"/>
  <c r="AS757" i="170"/>
  <c r="AD768" i="70"/>
  <c r="AE768" i="70" s="1"/>
  <c r="AS753" i="170"/>
  <c r="Q53" i="31"/>
  <c r="Q54" i="31" s="1"/>
  <c r="BG683" i="170"/>
  <c r="AP768" i="70"/>
  <c r="AQ768" i="70" s="1"/>
  <c r="BE753" i="170"/>
  <c r="AN926" i="70"/>
  <c r="AO926" i="70" s="1"/>
  <c r="N762" i="70"/>
  <c r="AZ746" i="170" s="1"/>
  <c r="AZ661" i="170"/>
  <c r="F29" i="31"/>
  <c r="AV683" i="170"/>
  <c r="AF778" i="70"/>
  <c r="AG778" i="70" s="1"/>
  <c r="AJ351" i="169"/>
  <c r="AJ577" i="170"/>
  <c r="AF497" i="169"/>
  <c r="AF792" i="170"/>
  <c r="AP775" i="70"/>
  <c r="AQ775" i="70" s="1"/>
  <c r="BD760" i="170"/>
  <c r="R778" i="70"/>
  <c r="BD677" i="170"/>
  <c r="Y83" i="88"/>
  <c r="Y155" i="88"/>
  <c r="AJ278" i="169"/>
  <c r="AJ467" i="170"/>
  <c r="AD313" i="169"/>
  <c r="AD504" i="170"/>
  <c r="Y297" i="88"/>
  <c r="AE351" i="169"/>
  <c r="AE577" i="170"/>
  <c r="AE373" i="169"/>
  <c r="AE630" i="170"/>
  <c r="AL383" i="169"/>
  <c r="AL645" i="170"/>
  <c r="AJ383" i="169"/>
  <c r="AJ645" i="170"/>
  <c r="AG395" i="169"/>
  <c r="AG658" i="170"/>
  <c r="AD497" i="169"/>
  <c r="AD792" i="170"/>
  <c r="Y532" i="88"/>
  <c r="Y545" i="88"/>
  <c r="X579" i="88"/>
  <c r="Y592" i="88"/>
  <c r="BH7" i="169"/>
  <c r="BH7" i="170"/>
  <c r="AD552" i="88"/>
  <c r="BC858" i="170"/>
  <c r="AJ770" i="70"/>
  <c r="AK770" i="70" s="1"/>
  <c r="AX755" i="170"/>
  <c r="AC552" i="88"/>
  <c r="BB858" i="170"/>
  <c r="AJ768" i="70"/>
  <c r="AK768" i="70" s="1"/>
  <c r="AY753" i="170"/>
  <c r="AD774" i="70"/>
  <c r="AE774" i="70" s="1"/>
  <c r="AR759" i="170"/>
  <c r="AR777" i="70"/>
  <c r="AS777" i="70" s="1"/>
  <c r="BF762" i="170"/>
  <c r="AR768" i="70"/>
  <c r="AS768" i="70" s="1"/>
  <c r="BG753" i="170"/>
  <c r="AJ767" i="70"/>
  <c r="AK767" i="70" s="1"/>
  <c r="AX752" i="170"/>
  <c r="AU683" i="170"/>
  <c r="AH775" i="70"/>
  <c r="AI775" i="70" s="1"/>
  <c r="AV760" i="170"/>
  <c r="W682" i="70"/>
  <c r="BI666" i="170" s="1"/>
  <c r="BC666" i="170"/>
  <c r="AF763" i="70"/>
  <c r="AG763" i="70" s="1"/>
  <c r="AG278" i="169"/>
  <c r="AG467" i="170"/>
  <c r="AE383" i="169"/>
  <c r="AE645" i="170"/>
  <c r="AK373" i="169"/>
  <c r="AK630" i="170"/>
  <c r="AJ533" i="169"/>
  <c r="AJ845" i="170"/>
  <c r="AE528" i="169"/>
  <c r="AE835" i="170"/>
  <c r="AP684" i="70"/>
  <c r="AQ684" i="70" s="1"/>
  <c r="BD669" i="170"/>
  <c r="X212" i="88"/>
  <c r="AM278" i="169"/>
  <c r="AM467" i="170"/>
  <c r="AB278" i="169"/>
  <c r="AB467" i="170"/>
  <c r="AM313" i="169"/>
  <c r="AM504" i="170"/>
  <c r="AL351" i="169"/>
  <c r="AL577" i="170"/>
  <c r="Y374" i="88"/>
  <c r="AF383" i="169"/>
  <c r="AF645" i="170"/>
  <c r="AJ395" i="169"/>
  <c r="AJ658" i="170"/>
  <c r="AF395" i="169"/>
  <c r="AF658" i="170"/>
  <c r="X493" i="88"/>
  <c r="AE497" i="169"/>
  <c r="AE792" i="170"/>
  <c r="AC611" i="169"/>
  <c r="BC14" i="170"/>
  <c r="Q767" i="70"/>
  <c r="AY751" i="170"/>
  <c r="AD764" i="70"/>
  <c r="AE764" i="70" s="1"/>
  <c r="AS749" i="170"/>
  <c r="AD351" i="169"/>
  <c r="AD577" i="170"/>
  <c r="AD373" i="169"/>
  <c r="AD630" i="170"/>
  <c r="V692" i="70"/>
  <c r="BH676" i="170" s="1"/>
  <c r="BB676" i="170"/>
  <c r="AD769" i="70"/>
  <c r="AE769" i="70" s="1"/>
  <c r="AR754" i="170"/>
  <c r="Y389" i="70"/>
  <c r="AZ378" i="170"/>
  <c r="P686" i="70"/>
  <c r="AZ670" i="170"/>
  <c r="Q780" i="70"/>
  <c r="BA764" i="170"/>
  <c r="AD778" i="70"/>
  <c r="AE778" i="70" s="1"/>
  <c r="AR763" i="170"/>
  <c r="AD762" i="70"/>
  <c r="AE762" i="70" s="1"/>
  <c r="AR747" i="170"/>
  <c r="AD775" i="70"/>
  <c r="AE775" i="70" s="1"/>
  <c r="AR760" i="170"/>
  <c r="AD770" i="70"/>
  <c r="AE770" i="70" s="1"/>
  <c r="AR755" i="170"/>
  <c r="AD765" i="70"/>
  <c r="AE765" i="70" s="1"/>
  <c r="AS750" i="170"/>
  <c r="AH776" i="70"/>
  <c r="AI776" i="70" s="1"/>
  <c r="AV761" i="170"/>
  <c r="AF769" i="70"/>
  <c r="AG769" i="70" s="1"/>
  <c r="AH768" i="70"/>
  <c r="AI768" i="70" s="1"/>
  <c r="AV753" i="170"/>
  <c r="AE25" i="169"/>
  <c r="AE36" i="170"/>
  <c r="AB497" i="169"/>
  <c r="AB792" i="170"/>
  <c r="AR773" i="70"/>
  <c r="AS773" i="70" s="1"/>
  <c r="AR677" i="70"/>
  <c r="AS677" i="70" s="1"/>
  <c r="BF662" i="170"/>
  <c r="AK86" i="169"/>
  <c r="AL278" i="169"/>
  <c r="AL467" i="170"/>
  <c r="AF313" i="169"/>
  <c r="AF504" i="170"/>
  <c r="AF351" i="169"/>
  <c r="AF577" i="170"/>
  <c r="AC373" i="169"/>
  <c r="AC630" i="170"/>
  <c r="AD383" i="169"/>
  <c r="AD645" i="170"/>
  <c r="AK395" i="169"/>
  <c r="AK658" i="170"/>
  <c r="AC395" i="169"/>
  <c r="AC658" i="170"/>
  <c r="AM395" i="169"/>
  <c r="AM658" i="170"/>
  <c r="AJ497" i="169"/>
  <c r="AJ792" i="170"/>
  <c r="AM506" i="169"/>
  <c r="AM802" i="170"/>
  <c r="AM528" i="169"/>
  <c r="AM835" i="170"/>
  <c r="AB533" i="169"/>
  <c r="AB845" i="170"/>
  <c r="AJ764" i="70"/>
  <c r="AK764" i="70" s="1"/>
  <c r="AX749" i="170"/>
  <c r="AE543" i="169"/>
  <c r="AE858" i="170"/>
  <c r="AC351" i="169"/>
  <c r="AC577" i="170"/>
  <c r="AC513" i="169"/>
  <c r="AC813" i="170"/>
  <c r="AF772" i="70"/>
  <c r="AG772" i="70" s="1"/>
  <c r="AU757" i="170"/>
  <c r="AR769" i="70"/>
  <c r="AS769" i="70" s="1"/>
  <c r="BF754" i="170"/>
  <c r="AG528" i="169"/>
  <c r="AG835" i="170"/>
  <c r="T764" i="70"/>
  <c r="BF748" i="170" s="1"/>
  <c r="BF663" i="170"/>
  <c r="AK383" i="169"/>
  <c r="AK645" i="170"/>
  <c r="AE395" i="169"/>
  <c r="AE658" i="170"/>
  <c r="AK497" i="169"/>
  <c r="AK792" i="170"/>
  <c r="W689" i="70"/>
  <c r="BC673" i="170"/>
  <c r="AF775" i="70"/>
  <c r="AG775" i="70" s="1"/>
  <c r="AT760" i="170"/>
  <c r="AB513" i="169"/>
  <c r="AB813" i="170"/>
  <c r="AG533" i="169"/>
  <c r="AG845" i="170"/>
  <c r="AM513" i="169"/>
  <c r="AM813" i="170"/>
  <c r="D53" i="31"/>
  <c r="AT683" i="170"/>
  <c r="AF373" i="169"/>
  <c r="AF630" i="170"/>
  <c r="AR844" i="70"/>
  <c r="AS844" i="70" s="1"/>
  <c r="BF829" i="170"/>
  <c r="AE278" i="169"/>
  <c r="AE467" i="170"/>
  <c r="AC383" i="169"/>
  <c r="AC645" i="170"/>
  <c r="AL506" i="169"/>
  <c r="AL802" i="170"/>
  <c r="AE520" i="169"/>
  <c r="AE824" i="170"/>
  <c r="AL543" i="169"/>
  <c r="AL858" i="170"/>
  <c r="W688" i="70"/>
  <c r="BI672" i="170" s="1"/>
  <c r="BC672" i="170"/>
  <c r="K29" i="31"/>
  <c r="BA683" i="170"/>
  <c r="AR775" i="70"/>
  <c r="AS775" i="70" s="1"/>
  <c r="AP766" i="70"/>
  <c r="AQ766" i="70" s="1"/>
  <c r="W687" i="70"/>
  <c r="BI671" i="170" s="1"/>
  <c r="BC671" i="170"/>
  <c r="AD776" i="70"/>
  <c r="AE776" i="70" s="1"/>
  <c r="AS761" i="170"/>
  <c r="AP776" i="70"/>
  <c r="AQ776" i="70" s="1"/>
  <c r="BE761" i="170"/>
  <c r="M12" i="23"/>
  <c r="S12" i="23" s="1"/>
  <c r="S119" i="58" s="1"/>
  <c r="V12" i="23"/>
  <c r="P695" i="70"/>
  <c r="AN694" i="70" s="1"/>
  <c r="AO694" i="70" s="1"/>
  <c r="AZ679" i="170"/>
  <c r="AH763" i="70"/>
  <c r="AI763" i="70" s="1"/>
  <c r="AV748" i="170"/>
  <c r="AJ779" i="70"/>
  <c r="AK779" i="70" s="1"/>
  <c r="AX764" i="170"/>
  <c r="AH779" i="70"/>
  <c r="AI779" i="70" s="1"/>
  <c r="AV764" i="170"/>
  <c r="V35" i="23"/>
  <c r="F132" i="23" s="1"/>
  <c r="AH764" i="70"/>
  <c r="AI764" i="70" s="1"/>
  <c r="AW749" i="170"/>
  <c r="AC506" i="169"/>
  <c r="AC802" i="170"/>
  <c r="AB351" i="169"/>
  <c r="AB577" i="170"/>
  <c r="AJ506" i="169"/>
  <c r="AJ802" i="170"/>
  <c r="AC528" i="169"/>
  <c r="AC835" i="170"/>
  <c r="AR682" i="70"/>
  <c r="AS682" i="70" s="1"/>
  <c r="BF667" i="170"/>
  <c r="R851" i="70"/>
  <c r="BD829" i="170"/>
  <c r="AB94" i="169"/>
  <c r="AB141" i="170"/>
  <c r="X111" i="88"/>
  <c r="AF278" i="169"/>
  <c r="AF467" i="170"/>
  <c r="AE313" i="169"/>
  <c r="AE504" i="170"/>
  <c r="AM351" i="169"/>
  <c r="AM577" i="170"/>
  <c r="AL395" i="169"/>
  <c r="AL658" i="170"/>
  <c r="AB395" i="169"/>
  <c r="AB658" i="170"/>
  <c r="AD506" i="169"/>
  <c r="AD802" i="170"/>
  <c r="AD533" i="169"/>
  <c r="AD845" i="170"/>
  <c r="AE513" i="169"/>
  <c r="AE813" i="170"/>
  <c r="AV108" i="170"/>
  <c r="BH798" i="170"/>
  <c r="X512" i="88"/>
  <c r="AK506" i="169"/>
  <c r="AK802" i="170"/>
  <c r="AF776" i="70"/>
  <c r="AG776" i="70" s="1"/>
  <c r="AU761" i="170"/>
  <c r="AP778" i="70"/>
  <c r="AQ778" i="70" s="1"/>
  <c r="BE763" i="170"/>
  <c r="AN67" i="70"/>
  <c r="AO67" i="70" s="1"/>
  <c r="V927" i="70"/>
  <c r="BH909" i="170" s="1"/>
  <c r="AT935" i="70"/>
  <c r="AU935" i="70" s="1"/>
  <c r="AD761" i="70"/>
  <c r="AE761" i="70" s="1"/>
  <c r="AS746" i="170"/>
  <c r="AD767" i="70"/>
  <c r="AE767" i="70" s="1"/>
  <c r="AS752" i="170"/>
  <c r="M786" i="70"/>
  <c r="AY770" i="170" s="1"/>
  <c r="AY683" i="170"/>
  <c r="S786" i="70"/>
  <c r="BE770" i="170" s="1"/>
  <c r="BE683" i="170"/>
  <c r="P845" i="70"/>
  <c r="BB829" i="170" s="1"/>
  <c r="AZ829" i="170"/>
  <c r="N779" i="70"/>
  <c r="AL778" i="70" s="1"/>
  <c r="AM778" i="70" s="1"/>
  <c r="AZ678" i="170"/>
  <c r="N775" i="70"/>
  <c r="AZ759" i="170" s="1"/>
  <c r="AZ674" i="170"/>
  <c r="G29" i="31"/>
  <c r="AW683" i="170"/>
  <c r="AF777" i="70"/>
  <c r="AG777" i="70" s="1"/>
  <c r="AF779" i="70"/>
  <c r="AG779" i="70" s="1"/>
  <c r="AL686" i="70"/>
  <c r="AM686" i="70" s="1"/>
  <c r="AZ671" i="170"/>
  <c r="AJ775" i="70"/>
  <c r="AK775" i="70" s="1"/>
  <c r="AX760" i="170"/>
  <c r="AD278" i="169"/>
  <c r="AD467" i="170"/>
  <c r="P682" i="70"/>
  <c r="BB666" i="170" s="1"/>
  <c r="AZ666" i="170"/>
  <c r="AC278" i="169"/>
  <c r="AC467" i="170"/>
  <c r="AL313" i="169"/>
  <c r="AL504" i="170"/>
  <c r="AG313" i="169"/>
  <c r="AG504" i="170"/>
  <c r="AM373" i="169"/>
  <c r="AM630" i="170"/>
  <c r="AG383" i="169"/>
  <c r="AG645" i="170"/>
  <c r="AD395" i="169"/>
  <c r="AD658" i="170"/>
  <c r="X499" i="88"/>
  <c r="AF543" i="169"/>
  <c r="AF858" i="170"/>
  <c r="AB543" i="169"/>
  <c r="AB858" i="170"/>
  <c r="AK513" i="169"/>
  <c r="AK813" i="170"/>
  <c r="BI7" i="170"/>
  <c r="BI7" i="169"/>
  <c r="W389" i="70"/>
  <c r="BC378" i="170"/>
  <c r="AK113" i="169"/>
  <c r="AK163" i="170"/>
  <c r="AF113" i="169"/>
  <c r="AF163" i="170"/>
  <c r="AJ113" i="169"/>
  <c r="AJ163" i="170"/>
  <c r="AD113" i="169"/>
  <c r="AD163" i="170"/>
  <c r="AG113" i="169"/>
  <c r="AG163" i="170"/>
  <c r="AM113" i="169"/>
  <c r="AM163" i="170"/>
  <c r="AB113" i="169"/>
  <c r="AB163" i="170"/>
  <c r="AE113" i="169"/>
  <c r="AE163" i="170"/>
  <c r="AL113" i="169"/>
  <c r="AL163" i="170"/>
  <c r="AC113" i="169"/>
  <c r="AC163" i="170"/>
  <c r="AB255" i="169"/>
  <c r="AB429" i="170"/>
  <c r="AC25" i="169"/>
  <c r="AC36" i="170"/>
  <c r="P77" i="70"/>
  <c r="BB69" i="170" s="1"/>
  <c r="AX69" i="170"/>
  <c r="AM323" i="170"/>
  <c r="AD344" i="169"/>
  <c r="AD548" i="170"/>
  <c r="AW548" i="170"/>
  <c r="AV548" i="170"/>
  <c r="AF556" i="169"/>
  <c r="AF880" i="170"/>
  <c r="AF563" i="169"/>
  <c r="AF890" i="170"/>
  <c r="AE563" i="169"/>
  <c r="AE890" i="170"/>
  <c r="AE574" i="169"/>
  <c r="AE903" i="170"/>
  <c r="AJ685" i="169"/>
  <c r="AJ1051" i="170"/>
  <c r="M50" i="23"/>
  <c r="S50" i="23" s="1"/>
  <c r="M59" i="23"/>
  <c r="S59" i="23" s="1"/>
  <c r="AA1172" i="70" s="1"/>
  <c r="AE556" i="169"/>
  <c r="AE880" i="170"/>
  <c r="AL556" i="169"/>
  <c r="AL880" i="170"/>
  <c r="AM556" i="169"/>
  <c r="AM880" i="170"/>
  <c r="AL574" i="169"/>
  <c r="AL903" i="170"/>
  <c r="AF574" i="169"/>
  <c r="AF903" i="170"/>
  <c r="AK685" i="169"/>
  <c r="AK1051" i="170"/>
  <c r="F16" i="30"/>
  <c r="AP924" i="70"/>
  <c r="AQ924" i="70" s="1"/>
  <c r="BD907" i="170"/>
  <c r="AG556" i="169"/>
  <c r="AG880" i="170"/>
  <c r="X569" i="88"/>
  <c r="AC574" i="169"/>
  <c r="AC903" i="170"/>
  <c r="AJ574" i="169"/>
  <c r="AJ903" i="170"/>
  <c r="AC685" i="169"/>
  <c r="AC1051" i="170"/>
  <c r="AD685" i="169"/>
  <c r="AD1051" i="170"/>
  <c r="Q1226" i="70"/>
  <c r="BC1168" i="170"/>
  <c r="AL685" i="169"/>
  <c r="AL1051" i="170"/>
  <c r="AT1067" i="70"/>
  <c r="AU1067" i="70" s="1"/>
  <c r="AC556" i="169"/>
  <c r="AC880" i="170"/>
  <c r="AM563" i="169"/>
  <c r="AM890" i="170"/>
  <c r="AG685" i="169"/>
  <c r="AG1051" i="170"/>
  <c r="AD563" i="169"/>
  <c r="AD890" i="170"/>
  <c r="X592" i="88"/>
  <c r="AE685" i="169"/>
  <c r="AE1051" i="170"/>
  <c r="AL924" i="70"/>
  <c r="AM924" i="70" s="1"/>
  <c r="AZ907" i="170"/>
  <c r="P1226" i="70"/>
  <c r="BB1168" i="170"/>
  <c r="AD556" i="169"/>
  <c r="AD880" i="170"/>
  <c r="AF685" i="169"/>
  <c r="AF1051" i="170"/>
  <c r="AT946" i="70"/>
  <c r="AU946" i="70" s="1"/>
  <c r="BH929" i="170"/>
  <c r="P925" i="70"/>
  <c r="BB907" i="170" s="1"/>
  <c r="BB933" i="170"/>
  <c r="AC563" i="169"/>
  <c r="AC890" i="170"/>
  <c r="N930" i="70"/>
  <c r="N944" i="70" s="1"/>
  <c r="AZ926" i="170" s="1"/>
  <c r="AZ908" i="170"/>
  <c r="AB556" i="169"/>
  <c r="AB880" i="170"/>
  <c r="AG574" i="169"/>
  <c r="AG903" i="170"/>
  <c r="AK556" i="169"/>
  <c r="AK880" i="170"/>
  <c r="AK574" i="169"/>
  <c r="AK903" i="170"/>
  <c r="AB685" i="169"/>
  <c r="AB1051" i="170"/>
  <c r="AM685" i="169"/>
  <c r="AM1051" i="170"/>
  <c r="T944" i="70"/>
  <c r="BF926" i="170" s="1"/>
  <c r="BF912" i="170"/>
  <c r="AM574" i="169"/>
  <c r="AM903" i="170"/>
  <c r="AK563" i="169"/>
  <c r="AK890" i="170"/>
  <c r="Q395" i="70"/>
  <c r="AY384" i="170"/>
  <c r="AU926" i="170"/>
  <c r="AU912" i="170"/>
  <c r="AD574" i="169"/>
  <c r="AD903" i="170"/>
  <c r="AJ556" i="169"/>
  <c r="AJ880" i="170"/>
  <c r="AB574" i="169"/>
  <c r="AB903" i="170"/>
  <c r="Y694" i="88"/>
  <c r="AJ563" i="169"/>
  <c r="AJ890" i="170"/>
  <c r="AR106" i="70"/>
  <c r="AS106" i="70" s="1"/>
  <c r="AK212" i="169"/>
  <c r="AK178" i="170"/>
  <c r="Y606" i="88"/>
  <c r="Y608" i="88"/>
  <c r="Q1228" i="70"/>
  <c r="BC1169" i="170"/>
  <c r="AE549" i="169"/>
  <c r="AE869" i="170"/>
  <c r="AC549" i="169"/>
  <c r="AC869" i="170"/>
  <c r="Y587" i="88"/>
  <c r="Z1073" i="70"/>
  <c r="AM589" i="169"/>
  <c r="Q944" i="70"/>
  <c r="BC926" i="170" s="1"/>
  <c r="J16" i="30"/>
  <c r="Z1077" i="70"/>
  <c r="AG589" i="169"/>
  <c r="Y615" i="88"/>
  <c r="Z1089" i="70"/>
  <c r="Y588" i="88"/>
  <c r="Y599" i="88"/>
  <c r="Z1090" i="70"/>
  <c r="AK190" i="169"/>
  <c r="AK69" i="169"/>
  <c r="Q564" i="70"/>
  <c r="Y555" i="88"/>
  <c r="Y616" i="88"/>
  <c r="W930" i="70"/>
  <c r="BI912" i="170" s="1"/>
  <c r="BC912" i="170"/>
  <c r="Y586" i="88"/>
  <c r="AK25" i="169"/>
  <c r="AK36" i="170"/>
  <c r="AK323" i="170"/>
  <c r="AK549" i="169"/>
  <c r="AK869" i="170"/>
  <c r="W535" i="70"/>
  <c r="BI519" i="170" s="1"/>
  <c r="BC519" i="170"/>
  <c r="AG520" i="169"/>
  <c r="AG824" i="170"/>
  <c r="Y141" i="88"/>
  <c r="BI1065" i="170"/>
  <c r="Y610" i="88"/>
  <c r="Z1088" i="70"/>
  <c r="Y607" i="88"/>
  <c r="O440" i="70"/>
  <c r="BA429" i="170" s="1"/>
  <c r="BA385" i="170"/>
  <c r="BI1056" i="170"/>
  <c r="Y601" i="88"/>
  <c r="Z1083" i="70"/>
  <c r="BI1057" i="170"/>
  <c r="Y602" i="88"/>
  <c r="AU1089" i="70"/>
  <c r="BI1074" i="170"/>
  <c r="AM549" i="169"/>
  <c r="AM869" i="170"/>
  <c r="Y614" i="88"/>
  <c r="Y609" i="88"/>
  <c r="AG549" i="169"/>
  <c r="AG869" i="170"/>
  <c r="AM25" i="169"/>
  <c r="AM36" i="170"/>
  <c r="AK520" i="169"/>
  <c r="AK824" i="170"/>
  <c r="BI1059" i="170"/>
  <c r="Y604" i="88"/>
  <c r="BA548" i="170"/>
  <c r="W1097" i="70"/>
  <c r="BI1077" i="170" s="1"/>
  <c r="BC1077" i="170"/>
  <c r="Y603" i="88"/>
  <c r="BG548" i="170"/>
  <c r="AP1074" i="70"/>
  <c r="AQ1074" i="70" s="1"/>
  <c r="AJ98" i="170"/>
  <c r="AA1183" i="70"/>
  <c r="AP314" i="70"/>
  <c r="AQ314" i="70" s="1"/>
  <c r="R333" i="70"/>
  <c r="BD323" i="170" s="1"/>
  <c r="AJ429" i="170"/>
  <c r="N268" i="70"/>
  <c r="AZ258" i="170" s="1"/>
  <c r="M47" i="23"/>
  <c r="S47" i="23" s="1"/>
  <c r="AR202" i="70"/>
  <c r="AS202" i="70" s="1"/>
  <c r="AP106" i="70"/>
  <c r="AQ106" i="70" s="1"/>
  <c r="AL280" i="170"/>
  <c r="AT1182" i="70"/>
  <c r="P1073" i="70"/>
  <c r="BB1054" i="170" s="1"/>
  <c r="AZ1054" i="170"/>
  <c r="BB1098" i="170"/>
  <c r="N885" i="70"/>
  <c r="AZ869" i="170" s="1"/>
  <c r="AZ863" i="170"/>
  <c r="M58" i="23"/>
  <c r="S58" i="23" s="1"/>
  <c r="BB181" i="170"/>
  <c r="BB1082" i="170"/>
  <c r="AH216" i="169"/>
  <c r="AH356" i="170"/>
  <c r="AR1078" i="70"/>
  <c r="AS1078" i="70" s="1"/>
  <c r="BF1060" i="170"/>
  <c r="P1084" i="70"/>
  <c r="AZ1065" i="170"/>
  <c r="BB283" i="170"/>
  <c r="AT1136" i="70"/>
  <c r="AU1136" i="70" s="1"/>
  <c r="BH1118" i="170"/>
  <c r="AJ25" i="169"/>
  <c r="AJ36" i="170"/>
  <c r="R290" i="70"/>
  <c r="AP289" i="70" s="1"/>
  <c r="AQ289" i="70" s="1"/>
  <c r="BD258" i="170"/>
  <c r="AT134" i="70"/>
  <c r="AU134" i="70" s="1"/>
  <c r="BH125" i="170"/>
  <c r="AT1140" i="70"/>
  <c r="AU1140" i="70" s="1"/>
  <c r="BH1122" i="170"/>
  <c r="AR439" i="70"/>
  <c r="AS439" i="70" s="1"/>
  <c r="P1090" i="70"/>
  <c r="AZ1071" i="170"/>
  <c r="AT1132" i="70"/>
  <c r="AU1132" i="70" s="1"/>
  <c r="BH1114" i="170"/>
  <c r="AP1079" i="70"/>
  <c r="AQ1079" i="70" s="1"/>
  <c r="BD1061" i="170"/>
  <c r="AP1082" i="70"/>
  <c r="AQ1082" i="70" s="1"/>
  <c r="BD1064" i="170"/>
  <c r="AL1082" i="70"/>
  <c r="AM1082" i="70" s="1"/>
  <c r="AZ1064" i="170"/>
  <c r="AT1144" i="70"/>
  <c r="AU1144" i="70" s="1"/>
  <c r="BH1126" i="170"/>
  <c r="AN1113" i="70"/>
  <c r="AO1113" i="70" s="1"/>
  <c r="BB1094" i="170"/>
  <c r="AP1088" i="70"/>
  <c r="AQ1088" i="70" s="1"/>
  <c r="BD1070" i="170"/>
  <c r="AN234" i="70"/>
  <c r="AO234" i="70" s="1"/>
  <c r="BB225" i="170"/>
  <c r="AP1084" i="70"/>
  <c r="AQ1084" i="70" s="1"/>
  <c r="BD1066" i="170"/>
  <c r="P1075" i="70"/>
  <c r="AZ1056" i="170"/>
  <c r="AT1094" i="70"/>
  <c r="BH1075" i="170"/>
  <c r="BB14" i="169"/>
  <c r="BB14" i="170"/>
  <c r="BB1134" i="170"/>
  <c r="P1089" i="70"/>
  <c r="BB1070" i="170" s="1"/>
  <c r="AZ1070" i="170"/>
  <c r="AL1084" i="70"/>
  <c r="AM1084" i="70" s="1"/>
  <c r="AZ1066" i="170"/>
  <c r="AR1075" i="70"/>
  <c r="AS1075" i="70" s="1"/>
  <c r="BF1057" i="170"/>
  <c r="AP1077" i="70"/>
  <c r="AQ1077" i="70" s="1"/>
  <c r="BD1059" i="170"/>
  <c r="AR1084" i="70"/>
  <c r="AS1084" i="70" s="1"/>
  <c r="BF1066" i="170"/>
  <c r="AP1087" i="70"/>
  <c r="AQ1087" i="70" s="1"/>
  <c r="BD1069" i="170"/>
  <c r="AN1075" i="70"/>
  <c r="AO1075" i="70" s="1"/>
  <c r="AT1188" i="70"/>
  <c r="AU1188" i="70" s="1"/>
  <c r="BH1165" i="170"/>
  <c r="AP129" i="70"/>
  <c r="AQ129" i="70" s="1"/>
  <c r="AN1082" i="70"/>
  <c r="AO1082" i="70" s="1"/>
  <c r="BB1064" i="170"/>
  <c r="BH1110" i="170"/>
  <c r="BB1110" i="170"/>
  <c r="AL177" i="70"/>
  <c r="AM177" i="70" s="1"/>
  <c r="AZ168" i="170"/>
  <c r="AR1079" i="70"/>
  <c r="AS1079" i="70" s="1"/>
  <c r="BF1061" i="170"/>
  <c r="V263" i="70"/>
  <c r="BH253" i="170" s="1"/>
  <c r="BB253" i="170"/>
  <c r="S45" i="23"/>
  <c r="BB1102" i="170"/>
  <c r="BB325" i="170"/>
  <c r="AL309" i="70"/>
  <c r="AM309" i="70" s="1"/>
  <c r="AZ300" i="170"/>
  <c r="AL202" i="70"/>
  <c r="AM202" i="70" s="1"/>
  <c r="AZ193" i="170"/>
  <c r="AR1088" i="70"/>
  <c r="AS1088" i="70" s="1"/>
  <c r="BF1070" i="170"/>
  <c r="BB862" i="170"/>
  <c r="AL1076" i="70"/>
  <c r="AM1076" i="70" s="1"/>
  <c r="AZ1058" i="170"/>
  <c r="AF25" i="169"/>
  <c r="AF36" i="170"/>
  <c r="P1082" i="70"/>
  <c r="AZ1063" i="170"/>
  <c r="T333" i="70"/>
  <c r="BF305" i="170"/>
  <c r="AR884" i="70"/>
  <c r="AS884" i="70" s="1"/>
  <c r="AL1078" i="70"/>
  <c r="AM1078" i="70" s="1"/>
  <c r="AZ1060" i="170"/>
  <c r="AN1109" i="70"/>
  <c r="AO1109" i="70" s="1"/>
  <c r="BB1090" i="170"/>
  <c r="AR177" i="70"/>
  <c r="AS177" i="70" s="1"/>
  <c r="BF168" i="170"/>
  <c r="AN1157" i="70"/>
  <c r="AO1157" i="70" s="1"/>
  <c r="BB1138" i="170"/>
  <c r="AL1087" i="70"/>
  <c r="AM1087" i="70" s="1"/>
  <c r="AZ1069" i="170"/>
  <c r="V262" i="70"/>
  <c r="BH252" i="170" s="1"/>
  <c r="BB252" i="170"/>
  <c r="AR1087" i="70"/>
  <c r="AS1087" i="70" s="1"/>
  <c r="BF1069" i="170"/>
  <c r="AP202" i="70"/>
  <c r="AQ202" i="70" s="1"/>
  <c r="BD193" i="170"/>
  <c r="AP1072" i="70"/>
  <c r="AQ1072" i="70" s="1"/>
  <c r="BD1054" i="170"/>
  <c r="AL25" i="169"/>
  <c r="AL36" i="170"/>
  <c r="AP884" i="70"/>
  <c r="AQ884" i="70" s="1"/>
  <c r="BD869" i="170"/>
  <c r="V1081" i="70"/>
  <c r="AT1080" i="70" s="1"/>
  <c r="AU1080" i="70" s="1"/>
  <c r="BD1062" i="170"/>
  <c r="AR1076" i="70"/>
  <c r="AS1076" i="70" s="1"/>
  <c r="BF1058" i="170"/>
  <c r="AL261" i="70"/>
  <c r="AM261" i="70" s="1"/>
  <c r="AZ252" i="170"/>
  <c r="V21" i="70"/>
  <c r="R188" i="70"/>
  <c r="AA135" i="70"/>
  <c r="I38" i="83"/>
  <c r="I54" i="83"/>
  <c r="I52" i="83"/>
  <c r="H19" i="56" s="1"/>
  <c r="H47" i="56" s="1"/>
  <c r="I59" i="83"/>
  <c r="H26" i="56" s="1"/>
  <c r="H54" i="56" s="1"/>
  <c r="I47" i="83"/>
  <c r="H14" i="56" s="1"/>
  <c r="H42" i="56" s="1"/>
  <c r="I41" i="83"/>
  <c r="H8" i="56" s="1"/>
  <c r="H36" i="56" s="1"/>
  <c r="I55" i="83"/>
  <c r="H22" i="56" s="1"/>
  <c r="H50" i="56" s="1"/>
  <c r="I56" i="83"/>
  <c r="H23" i="56" s="1"/>
  <c r="H51" i="56" s="1"/>
  <c r="I60" i="83"/>
  <c r="H27" i="56" s="1"/>
  <c r="H55" i="56" s="1"/>
  <c r="H32" i="57"/>
  <c r="H58" i="56" s="1"/>
  <c r="I58" i="83"/>
  <c r="H25" i="56" s="1"/>
  <c r="H53" i="56" s="1"/>
  <c r="I42" i="83"/>
  <c r="H9" i="56" s="1"/>
  <c r="H37" i="56" s="1"/>
  <c r="I48" i="83"/>
  <c r="H15" i="56" s="1"/>
  <c r="H43" i="56" s="1"/>
  <c r="I49" i="83"/>
  <c r="H16" i="56" s="1"/>
  <c r="H16" i="110" s="1"/>
  <c r="H41" i="110" s="1"/>
  <c r="I43" i="83"/>
  <c r="H10" i="56" s="1"/>
  <c r="H38" i="56" s="1"/>
  <c r="I40" i="83"/>
  <c r="H7" i="56" s="1"/>
  <c r="H7" i="110" s="1"/>
  <c r="H32" i="110" s="1"/>
  <c r="I57" i="83"/>
  <c r="H24" i="56" s="1"/>
  <c r="H52" i="56" s="1"/>
  <c r="I53" i="83"/>
  <c r="H20" i="56" s="1"/>
  <c r="H48" i="56" s="1"/>
  <c r="I50" i="83"/>
  <c r="H17" i="56" s="1"/>
  <c r="H45" i="56" s="1"/>
  <c r="I46" i="83"/>
  <c r="I44" i="83"/>
  <c r="AG221" i="88"/>
  <c r="AO216" i="169"/>
  <c r="F27" i="33"/>
  <c r="AR679" i="70"/>
  <c r="AS679" i="70" s="1"/>
  <c r="L733" i="88"/>
  <c r="Q733" i="88"/>
  <c r="AP266" i="70"/>
  <c r="AQ266" i="70" s="1"/>
  <c r="X24" i="88"/>
  <c r="Z24" i="88"/>
  <c r="Z18" i="88"/>
  <c r="X18" i="88"/>
  <c r="AA18" i="88"/>
  <c r="Y18" i="88"/>
  <c r="AA24" i="88"/>
  <c r="Y24" i="88"/>
  <c r="AP692" i="70"/>
  <c r="AQ692" i="70" s="1"/>
  <c r="AR929" i="70"/>
  <c r="AS929" i="70" s="1"/>
  <c r="M102" i="58"/>
  <c r="T732" i="88"/>
  <c r="U732" i="88"/>
  <c r="O732" i="88"/>
  <c r="AD732" i="88" s="1"/>
  <c r="N78" i="58"/>
  <c r="T730" i="88"/>
  <c r="AF730" i="88" s="1"/>
  <c r="N54" i="58"/>
  <c r="S733" i="88"/>
  <c r="X656" i="88"/>
  <c r="AI1051" i="170"/>
  <c r="AH1051" i="170"/>
  <c r="Y656" i="88"/>
  <c r="Y612" i="88"/>
  <c r="Y600" i="88"/>
  <c r="Y613" i="88"/>
  <c r="Y605" i="88"/>
  <c r="Y597" i="88"/>
  <c r="X597" i="88"/>
  <c r="Y582" i="88"/>
  <c r="AI903" i="170"/>
  <c r="X582" i="88"/>
  <c r="Y576" i="88"/>
  <c r="Y579" i="88"/>
  <c r="X571" i="88"/>
  <c r="AI890" i="170"/>
  <c r="Y571" i="88"/>
  <c r="X567" i="88"/>
  <c r="X564" i="88"/>
  <c r="Y562" i="88"/>
  <c r="AH880" i="170"/>
  <c r="X557" i="88"/>
  <c r="X545" i="88"/>
  <c r="X551" i="88"/>
  <c r="AH845" i="170"/>
  <c r="X539" i="88"/>
  <c r="Y534" i="88"/>
  <c r="X534" i="88"/>
  <c r="X536" i="88"/>
  <c r="Y524" i="88"/>
  <c r="X510" i="88"/>
  <c r="X514" i="88"/>
  <c r="Y514" i="88"/>
  <c r="Y510" i="88"/>
  <c r="AH802" i="170"/>
  <c r="AI792" i="170"/>
  <c r="X505" i="88"/>
  <c r="Y505" i="88"/>
  <c r="Y446" i="88"/>
  <c r="X446" i="88"/>
  <c r="Y410" i="88"/>
  <c r="X466" i="88"/>
  <c r="Y466" i="88"/>
  <c r="Y397" i="88"/>
  <c r="X400" i="88"/>
  <c r="X397" i="88"/>
  <c r="X403" i="88"/>
  <c r="AH658" i="170"/>
  <c r="AI658" i="170"/>
  <c r="Y391" i="88"/>
  <c r="AH645" i="170"/>
  <c r="X385" i="88"/>
  <c r="AI630" i="170"/>
  <c r="Y371" i="88"/>
  <c r="X371" i="88"/>
  <c r="X359" i="88"/>
  <c r="AI577" i="170"/>
  <c r="AH577" i="170"/>
  <c r="X349" i="88"/>
  <c r="Y349" i="88"/>
  <c r="Y321" i="88"/>
  <c r="X297" i="88"/>
  <c r="AH504" i="170"/>
  <c r="X321" i="88"/>
  <c r="AI504" i="170"/>
  <c r="Y309" i="88"/>
  <c r="X309" i="88"/>
  <c r="Y283" i="88"/>
  <c r="AI467" i="170"/>
  <c r="X260" i="88"/>
  <c r="X251" i="88"/>
  <c r="Y260" i="88"/>
  <c r="AN356" i="170"/>
  <c r="Y203" i="88"/>
  <c r="Y216" i="88"/>
  <c r="X216" i="88"/>
  <c r="Y212" i="88"/>
  <c r="Y177" i="88"/>
  <c r="X194" i="88"/>
  <c r="Y176" i="88"/>
  <c r="Y167" i="88"/>
  <c r="X155" i="88"/>
  <c r="X167" i="88"/>
  <c r="Y125" i="88"/>
  <c r="X128" i="88"/>
  <c r="Y120" i="88"/>
  <c r="Y128" i="88"/>
  <c r="X125" i="88"/>
  <c r="AH163" i="170"/>
  <c r="AI163" i="170"/>
  <c r="Y117" i="88"/>
  <c r="X105" i="88"/>
  <c r="Y111" i="88"/>
  <c r="X117" i="88"/>
  <c r="Y105" i="88"/>
  <c r="Y94" i="88"/>
  <c r="X94" i="88"/>
  <c r="Y74" i="88"/>
  <c r="X83" i="88"/>
  <c r="X88" i="88"/>
  <c r="X70" i="88"/>
  <c r="Y32" i="88"/>
  <c r="Y56" i="88"/>
  <c r="X56" i="88"/>
  <c r="Y611" i="88"/>
  <c r="Z1085" i="70"/>
  <c r="O20" i="23"/>
  <c r="S55" i="23"/>
  <c r="AA1142" i="70" s="1"/>
  <c r="S149" i="58"/>
  <c r="T763" i="70"/>
  <c r="AR680" i="70"/>
  <c r="AS680" i="70" s="1"/>
  <c r="AR678" i="70"/>
  <c r="AS678" i="70" s="1"/>
  <c r="V1078" i="70"/>
  <c r="BH1059" i="170" s="1"/>
  <c r="N767" i="70"/>
  <c r="AP844" i="70"/>
  <c r="AQ844" i="70" s="1"/>
  <c r="E128" i="23"/>
  <c r="R770" i="70"/>
  <c r="L13" i="31"/>
  <c r="J35" i="31"/>
  <c r="S147" i="58"/>
  <c r="V1080" i="70"/>
  <c r="BH1061" i="170" s="1"/>
  <c r="AL681" i="70"/>
  <c r="AM681" i="70" s="1"/>
  <c r="S54" i="23"/>
  <c r="AA1138" i="70" s="1"/>
  <c r="S53" i="23"/>
  <c r="AA1134" i="70" s="1"/>
  <c r="S56" i="23"/>
  <c r="AA1146" i="70" s="1"/>
  <c r="T851" i="70"/>
  <c r="BF835" i="170" s="1"/>
  <c r="S148" i="58"/>
  <c r="S150" i="58"/>
  <c r="R930" i="70"/>
  <c r="T699" i="70"/>
  <c r="V1076" i="70"/>
  <c r="BH1057" i="170" s="1"/>
  <c r="T768" i="70"/>
  <c r="N215" i="58"/>
  <c r="AW51" i="57"/>
  <c r="Z396" i="70"/>
  <c r="R100" i="23"/>
  <c r="R102" i="23" s="1"/>
  <c r="R104" i="23" s="1"/>
  <c r="R155" i="23" s="1"/>
  <c r="D102" i="23"/>
  <c r="G1191" i="70" s="1"/>
  <c r="G1195" i="70" s="1"/>
  <c r="O163" i="58"/>
  <c r="Q68" i="23"/>
  <c r="AW55" i="57"/>
  <c r="AW57" i="57"/>
  <c r="AW52" i="57"/>
  <c r="AW53" i="57"/>
  <c r="N135" i="58"/>
  <c r="AW56" i="57"/>
  <c r="N34" i="57"/>
  <c r="N61" i="56" s="1"/>
  <c r="AS64" i="57"/>
  <c r="AS66" i="57" s="1"/>
  <c r="AS67" i="57" s="1"/>
  <c r="L395" i="70"/>
  <c r="S112" i="58"/>
  <c r="Q237" i="58"/>
  <c r="H237" i="58"/>
  <c r="P237" i="58"/>
  <c r="I237" i="58"/>
  <c r="O237" i="58"/>
  <c r="R237" i="58"/>
  <c r="H27" i="110"/>
  <c r="H60" i="110" s="1"/>
  <c r="H30" i="56"/>
  <c r="H63" i="56" s="1"/>
  <c r="M19" i="30"/>
  <c r="Q39" i="30"/>
  <c r="R28" i="30"/>
  <c r="I135" i="58"/>
  <c r="M135" i="58" s="1"/>
  <c r="R22" i="30"/>
  <c r="R30" i="30"/>
  <c r="M41" i="23"/>
  <c r="S41" i="23" s="1"/>
  <c r="S135" i="58" s="1"/>
  <c r="R40" i="30"/>
  <c r="Q25" i="30"/>
  <c r="G32" i="30"/>
  <c r="R32" i="30" s="1"/>
  <c r="L15" i="30"/>
  <c r="AI869" i="170"/>
  <c r="W818" i="70"/>
  <c r="BI802" i="170" s="1"/>
  <c r="AI802" i="170"/>
  <c r="V646" i="70"/>
  <c r="BH630" i="170" s="1"/>
  <c r="K34" i="30"/>
  <c r="V921" i="70"/>
  <c r="BH903" i="170" s="1"/>
  <c r="AC583" i="88"/>
  <c r="W896" i="70"/>
  <c r="BI880" i="170" s="1"/>
  <c r="AN839" i="70"/>
  <c r="AO839" i="70" s="1"/>
  <c r="L32" i="30"/>
  <c r="AD537" i="88"/>
  <c r="AN828" i="70"/>
  <c r="AO828" i="70" s="1"/>
  <c r="V874" i="70"/>
  <c r="W661" i="70"/>
  <c r="BI645" i="170" s="1"/>
  <c r="X388" i="88"/>
  <c r="AT365" i="70"/>
  <c r="AU365" i="70" s="1"/>
  <c r="X341" i="88"/>
  <c r="Y341" i="88"/>
  <c r="X276" i="88"/>
  <c r="K28" i="30"/>
  <c r="AH467" i="170"/>
  <c r="AP439" i="70"/>
  <c r="AQ439" i="70" s="1"/>
  <c r="AC221" i="88"/>
  <c r="AR289" i="70"/>
  <c r="AS289" i="70" s="1"/>
  <c r="Y187" i="88"/>
  <c r="F20" i="30"/>
  <c r="P43" i="70"/>
  <c r="BB36" i="170" s="1"/>
  <c r="C119" i="23"/>
  <c r="Q323" i="97"/>
  <c r="E127" i="23"/>
  <c r="AC730" i="88"/>
  <c r="AC731" i="88"/>
  <c r="K45" i="148"/>
  <c r="K733" i="88"/>
  <c r="D15" i="110"/>
  <c r="D40" i="110" s="1"/>
  <c r="AM66" i="57"/>
  <c r="AM67" i="57" s="1"/>
  <c r="D24" i="110"/>
  <c r="D52" i="110" s="1"/>
  <c r="AP179" i="70"/>
  <c r="AQ179" i="70" s="1"/>
  <c r="L40" i="31"/>
  <c r="R16" i="56"/>
  <c r="R44" i="56" s="1"/>
  <c r="P687" i="70"/>
  <c r="N772" i="70"/>
  <c r="F41" i="30"/>
  <c r="Q41" i="30" s="1"/>
  <c r="M28" i="57"/>
  <c r="AP64" i="57"/>
  <c r="AP66" i="57" s="1"/>
  <c r="AP67" i="57" s="1"/>
  <c r="P203" i="70"/>
  <c r="M733" i="88"/>
  <c r="BE28" i="57"/>
  <c r="N102" i="58"/>
  <c r="AQ66" i="57"/>
  <c r="AQ67" i="57" s="1"/>
  <c r="AN261" i="70"/>
  <c r="AO261" i="70" s="1"/>
  <c r="AH439" i="70"/>
  <c r="AI439" i="70" s="1"/>
  <c r="K114" i="58"/>
  <c r="N28" i="57"/>
  <c r="D23" i="110"/>
  <c r="D51" i="110" s="1"/>
  <c r="S54" i="58"/>
  <c r="N315" i="70"/>
  <c r="M29" i="23"/>
  <c r="S29" i="23" s="1"/>
  <c r="P690" i="70"/>
  <c r="K113" i="58"/>
  <c r="M113" i="58" s="1"/>
  <c r="J43" i="31"/>
  <c r="J733" i="88"/>
  <c r="S29" i="58"/>
  <c r="L22" i="31"/>
  <c r="L44" i="31" s="1"/>
  <c r="O731" i="88"/>
  <c r="AG731" i="88" s="1"/>
  <c r="I733" i="88"/>
  <c r="P733" i="88"/>
  <c r="S102" i="58"/>
  <c r="AL689" i="70"/>
  <c r="AM689" i="70" s="1"/>
  <c r="P310" i="70"/>
  <c r="AN292" i="70"/>
  <c r="AO292" i="70" s="1"/>
  <c r="N30" i="58"/>
  <c r="G53" i="31"/>
  <c r="K128" i="58"/>
  <c r="O729" i="88"/>
  <c r="N732" i="88"/>
  <c r="BH17" i="57"/>
  <c r="BI17" i="57" s="1"/>
  <c r="BJ17" i="57" s="1"/>
  <c r="L46" i="31"/>
  <c r="AN334" i="70"/>
  <c r="AO334" i="70" s="1"/>
  <c r="L10" i="31"/>
  <c r="L32" i="31" s="1"/>
  <c r="AN781" i="70"/>
  <c r="AO781" i="70" s="1"/>
  <c r="D162" i="58"/>
  <c r="D230" i="58" s="1"/>
  <c r="V102" i="58"/>
  <c r="AH778" i="70"/>
  <c r="AI778" i="70" s="1"/>
  <c r="N689" i="70"/>
  <c r="N679" i="70"/>
  <c r="AV770" i="170"/>
  <c r="M35" i="23"/>
  <c r="S35" i="23" s="1"/>
  <c r="S128" i="58" s="1"/>
  <c r="L16" i="31"/>
  <c r="L38" i="31" s="1"/>
  <c r="G237" i="58"/>
  <c r="H733" i="88"/>
  <c r="AZ52" i="57"/>
  <c r="Q134" i="58"/>
  <c r="T102" i="58"/>
  <c r="J237" i="58"/>
  <c r="C55" i="56"/>
  <c r="K105" i="58"/>
  <c r="C24" i="110"/>
  <c r="C52" i="110" s="1"/>
  <c r="S78" i="58"/>
  <c r="T731" i="88"/>
  <c r="AF731" i="88" s="1"/>
  <c r="K106" i="58"/>
  <c r="M106" i="58" s="1"/>
  <c r="M28" i="23"/>
  <c r="S28" i="23" s="1"/>
  <c r="AA12" i="70" s="1"/>
  <c r="N729" i="88"/>
  <c r="AC729" i="88" s="1"/>
  <c r="O730" i="88"/>
  <c r="F30" i="62"/>
  <c r="G30" i="62" s="1"/>
  <c r="M30" i="58"/>
  <c r="AH769" i="70"/>
  <c r="AI769" i="70" s="1"/>
  <c r="AN1101" i="70"/>
  <c r="AO1101" i="70" s="1"/>
  <c r="Y396" i="70"/>
  <c r="BF28" i="57"/>
  <c r="M8" i="23"/>
  <c r="S8" i="23" s="1"/>
  <c r="S113" i="58" s="1"/>
  <c r="N691" i="70"/>
  <c r="N103" i="58"/>
  <c r="C23" i="110"/>
  <c r="C51" i="110" s="1"/>
  <c r="C54" i="56"/>
  <c r="C162" i="58"/>
  <c r="C230" i="58" s="1"/>
  <c r="AL925" i="70"/>
  <c r="AM925" i="70" s="1"/>
  <c r="L42" i="31"/>
  <c r="P16" i="56"/>
  <c r="P16" i="110" s="1"/>
  <c r="P41" i="110" s="1"/>
  <c r="I43" i="110"/>
  <c r="T53" i="58"/>
  <c r="M103" i="58"/>
  <c r="J42" i="31"/>
  <c r="AZ57" i="57"/>
  <c r="AL1072" i="70"/>
  <c r="AM1072" i="70" s="1"/>
  <c r="T180" i="70"/>
  <c r="BF170" i="170" s="1"/>
  <c r="AZ54" i="57"/>
  <c r="K143" i="58"/>
  <c r="M143" i="58" s="1"/>
  <c r="S143" i="58" s="1"/>
  <c r="F33" i="62"/>
  <c r="G33" i="62" s="1"/>
  <c r="AH770" i="70"/>
  <c r="AI770" i="70" s="1"/>
  <c r="AN1121" i="70"/>
  <c r="AO1121" i="70" s="1"/>
  <c r="L21" i="31"/>
  <c r="L43" i="31" s="1"/>
  <c r="M49" i="23"/>
  <c r="S49" i="23" s="1"/>
  <c r="AZ53" i="57"/>
  <c r="Q34" i="57"/>
  <c r="Q61" i="56" s="1"/>
  <c r="K237" i="58"/>
  <c r="S26" i="57"/>
  <c r="X26" i="57" s="1"/>
  <c r="AZ56" i="57"/>
  <c r="I76" i="43"/>
  <c r="L237" i="58"/>
  <c r="Q20" i="23"/>
  <c r="F53" i="31"/>
  <c r="AL685" i="70"/>
  <c r="AM685" i="70" s="1"/>
  <c r="AZ55" i="57"/>
  <c r="AH698" i="70"/>
  <c r="AI698" i="70" s="1"/>
  <c r="N116" i="59"/>
  <c r="N771" i="70"/>
  <c r="AZ51" i="57"/>
  <c r="N685" i="70"/>
  <c r="AL694" i="70"/>
  <c r="AM694" i="70" s="1"/>
  <c r="AN1117" i="70"/>
  <c r="AO1117" i="70" s="1"/>
  <c r="N780" i="70"/>
  <c r="J48" i="31"/>
  <c r="P1077" i="70"/>
  <c r="L26" i="31"/>
  <c r="R26" i="31" s="1"/>
  <c r="R48" i="31" s="1"/>
  <c r="K20" i="23"/>
  <c r="T28" i="57"/>
  <c r="R12" i="31"/>
  <c r="R34" i="31" s="1"/>
  <c r="N180" i="70"/>
  <c r="AZ170" i="170" s="1"/>
  <c r="P1085" i="70"/>
  <c r="AN1153" i="70"/>
  <c r="AO1153" i="70" s="1"/>
  <c r="L19" i="31"/>
  <c r="R19" i="31" s="1"/>
  <c r="R41" i="31" s="1"/>
  <c r="AN950" i="70"/>
  <c r="AO950" i="70" s="1"/>
  <c r="N681" i="70"/>
  <c r="J34" i="31"/>
  <c r="AN1128" i="70"/>
  <c r="AO1128" i="70" s="1"/>
  <c r="AL676" i="70"/>
  <c r="AM676" i="70" s="1"/>
  <c r="P677" i="70"/>
  <c r="K125" i="58"/>
  <c r="M125" i="58" s="1"/>
  <c r="J30" i="31"/>
  <c r="N688" i="70"/>
  <c r="L8" i="31"/>
  <c r="L30" i="31" s="1"/>
  <c r="G134" i="23"/>
  <c r="D16" i="110"/>
  <c r="D41" i="110" s="1"/>
  <c r="P178" i="70"/>
  <c r="AF698" i="70"/>
  <c r="AG698" i="70" s="1"/>
  <c r="AN190" i="70"/>
  <c r="AO190" i="70" s="1"/>
  <c r="BF28" i="31"/>
  <c r="AL844" i="70"/>
  <c r="AM844" i="70" s="1"/>
  <c r="E53" i="31"/>
  <c r="G76" i="43"/>
  <c r="N851" i="70"/>
  <c r="AZ835" i="170" s="1"/>
  <c r="AL1088" i="70"/>
  <c r="AM1088" i="70" s="1"/>
  <c r="P1088" i="70"/>
  <c r="R134" i="58"/>
  <c r="R223" i="58" s="1"/>
  <c r="R224" i="58" s="1"/>
  <c r="W12" i="57"/>
  <c r="F32" i="62"/>
  <c r="G32" i="62" s="1"/>
  <c r="W394" i="70"/>
  <c r="K124" i="58"/>
  <c r="M124" i="58" s="1"/>
  <c r="AL878" i="70"/>
  <c r="AM878" i="70" s="1"/>
  <c r="M31" i="23"/>
  <c r="S31" i="23" s="1"/>
  <c r="S124" i="58" s="1"/>
  <c r="M52" i="23"/>
  <c r="S52" i="23" s="1"/>
  <c r="AL693" i="70"/>
  <c r="AM693" i="70" s="1"/>
  <c r="P694" i="70"/>
  <c r="P879" i="70"/>
  <c r="F76" i="43"/>
  <c r="K157" i="58"/>
  <c r="M157" i="58" s="1"/>
  <c r="S157" i="58" s="1"/>
  <c r="J18" i="19"/>
  <c r="M63" i="23"/>
  <c r="S63" i="23" s="1"/>
  <c r="C137" i="23"/>
  <c r="H76" i="43"/>
  <c r="N396" i="70"/>
  <c r="AZ385" i="170" s="1"/>
  <c r="P389" i="70"/>
  <c r="BB378" i="170" s="1"/>
  <c r="AL388" i="70"/>
  <c r="AM388" i="70" s="1"/>
  <c r="AL1083" i="70"/>
  <c r="AM1083" i="70" s="1"/>
  <c r="AU61" i="57"/>
  <c r="AY61" i="57"/>
  <c r="K119" i="58"/>
  <c r="M119" i="58" s="1"/>
  <c r="AN1174" i="70"/>
  <c r="AO1174" i="70" s="1"/>
  <c r="AA1189" i="70"/>
  <c r="M32" i="23"/>
  <c r="S32" i="23" s="1"/>
  <c r="S125" i="58" s="1"/>
  <c r="F39" i="62"/>
  <c r="G39" i="62" s="1"/>
  <c r="F58" i="56"/>
  <c r="F55" i="110"/>
  <c r="N131" i="58"/>
  <c r="G38" i="83"/>
  <c r="T139" i="58"/>
  <c r="M48" i="23"/>
  <c r="S48" i="23" s="1"/>
  <c r="K154" i="58"/>
  <c r="M154" i="58" s="1"/>
  <c r="S154" i="58" s="1"/>
  <c r="Z1087" i="70"/>
  <c r="Z1086" i="70"/>
  <c r="Q162" i="58"/>
  <c r="BA11" i="57"/>
  <c r="AY11" i="57"/>
  <c r="AK13" i="57"/>
  <c r="AK12" i="57"/>
  <c r="AI12" i="57"/>
  <c r="AI13" i="57"/>
  <c r="AG28" i="57"/>
  <c r="AE8" i="57"/>
  <c r="T30" i="58"/>
  <c r="U729" i="88"/>
  <c r="X7" i="57"/>
  <c r="BC57" i="57"/>
  <c r="BC55" i="57"/>
  <c r="Z1079" i="70"/>
  <c r="T220" i="58"/>
  <c r="M60" i="23"/>
  <c r="S60" i="23" s="1"/>
  <c r="Z1074" i="70"/>
  <c r="BC56" i="57"/>
  <c r="BC52" i="57"/>
  <c r="S126" i="58"/>
  <c r="AA947" i="70"/>
  <c r="S129" i="58"/>
  <c r="AA295" i="70"/>
  <c r="T131" i="58"/>
  <c r="S131" i="58"/>
  <c r="AA14" i="70"/>
  <c r="F43" i="30"/>
  <c r="T219" i="58"/>
  <c r="T38" i="57" s="1"/>
  <c r="BC51" i="57"/>
  <c r="BC54" i="57"/>
  <c r="T34" i="57"/>
  <c r="T58" i="110" s="1"/>
  <c r="S121" i="58"/>
  <c r="AA604" i="70"/>
  <c r="S123" i="58"/>
  <c r="AA16" i="70"/>
  <c r="W11" i="57"/>
  <c r="F31" i="62"/>
  <c r="G31" i="62" s="1"/>
  <c r="AK780" i="70"/>
  <c r="AJ780" i="70"/>
  <c r="Q781" i="70"/>
  <c r="BC765" i="170" s="1"/>
  <c r="V28" i="57"/>
  <c r="I35" i="57" s="1"/>
  <c r="Y16" i="62"/>
  <c r="J192" i="58"/>
  <c r="N18" i="23"/>
  <c r="T18" i="23" s="1"/>
  <c r="J20" i="23"/>
  <c r="N20" i="23" s="1"/>
  <c r="W16" i="57"/>
  <c r="F36" i="62"/>
  <c r="G36" i="62" s="1"/>
  <c r="W23" i="57"/>
  <c r="F43" i="62"/>
  <c r="G43" i="62" s="1"/>
  <c r="W22" i="57"/>
  <c r="F42" i="62"/>
  <c r="G42" i="62" s="1"/>
  <c r="W696" i="70"/>
  <c r="BI680" i="170" s="1"/>
  <c r="AO695" i="70"/>
  <c r="AN695" i="70"/>
  <c r="F27" i="62"/>
  <c r="G27" i="62" s="1"/>
  <c r="D48" i="62"/>
  <c r="F48" i="62" s="1"/>
  <c r="G48" i="62" s="1"/>
  <c r="W7" i="57"/>
  <c r="R535" i="70"/>
  <c r="BD519" i="170" s="1"/>
  <c r="AP528" i="70"/>
  <c r="AQ528" i="70" s="1"/>
  <c r="AT912" i="70"/>
  <c r="AU912" i="70" s="1"/>
  <c r="AT832" i="70"/>
  <c r="AU832" i="70" s="1"/>
  <c r="Y73" i="88"/>
  <c r="AT477" i="70"/>
  <c r="AU477" i="70" s="1"/>
  <c r="AT658" i="70"/>
  <c r="AU658" i="70" s="1"/>
  <c r="AT915" i="70"/>
  <c r="AU915" i="70" s="1"/>
  <c r="AT824" i="70"/>
  <c r="AU824" i="70" s="1"/>
  <c r="AT322" i="70"/>
  <c r="AU322" i="70" s="1"/>
  <c r="AT277" i="70"/>
  <c r="AU277" i="70" s="1"/>
  <c r="AT104" i="70"/>
  <c r="AU104" i="70" s="1"/>
  <c r="AT217" i="70"/>
  <c r="AU217" i="70" s="1"/>
  <c r="AT127" i="70"/>
  <c r="AU127" i="70" s="1"/>
  <c r="AT122" i="70"/>
  <c r="AU122" i="70" s="1"/>
  <c r="AT287" i="70"/>
  <c r="AU287" i="70" s="1"/>
  <c r="AT416" i="70"/>
  <c r="AU416" i="70" s="1"/>
  <c r="AT865" i="70"/>
  <c r="AU865" i="70" s="1"/>
  <c r="AT654" i="70"/>
  <c r="AU654" i="70" s="1"/>
  <c r="AT889" i="70"/>
  <c r="AU889" i="70" s="1"/>
  <c r="AT671" i="70"/>
  <c r="AU671" i="70" s="1"/>
  <c r="AT667" i="70"/>
  <c r="AU667" i="70" s="1"/>
  <c r="AT578" i="70"/>
  <c r="AU578" i="70" s="1"/>
  <c r="AT650" i="70"/>
  <c r="AU650" i="70" s="1"/>
  <c r="AT901" i="70"/>
  <c r="AU901" i="70" s="1"/>
  <c r="AT871" i="70"/>
  <c r="AU871" i="70" s="1"/>
  <c r="AT880" i="70"/>
  <c r="AU880" i="70" s="1"/>
  <c r="AT848" i="70"/>
  <c r="AU848" i="70" s="1"/>
  <c r="AT854" i="70"/>
  <c r="AU854" i="70" s="1"/>
  <c r="L30" i="30"/>
  <c r="AT893" i="70"/>
  <c r="AU893" i="70" s="1"/>
  <c r="Q29" i="31"/>
  <c r="U786" i="70"/>
  <c r="BG770" i="170" s="1"/>
  <c r="AD773" i="70"/>
  <c r="AE773" i="70" s="1"/>
  <c r="K22" i="30"/>
  <c r="O29" i="31"/>
  <c r="O53" i="31"/>
  <c r="O54" i="31" s="1"/>
  <c r="Q769" i="70"/>
  <c r="AT805" i="70"/>
  <c r="AU805" i="70" s="1"/>
  <c r="AN873" i="70"/>
  <c r="AO873" i="70" s="1"/>
  <c r="I53" i="31"/>
  <c r="I54" i="31" s="1"/>
  <c r="AD777" i="70"/>
  <c r="AE777" i="70" s="1"/>
  <c r="AT493" i="70"/>
  <c r="AU493" i="70" s="1"/>
  <c r="C53" i="31"/>
  <c r="AD698" i="70"/>
  <c r="AE698" i="70" s="1"/>
  <c r="B53" i="31"/>
  <c r="AR770" i="170"/>
  <c r="AT467" i="70"/>
  <c r="AU467" i="70" s="1"/>
  <c r="AJ761" i="70"/>
  <c r="AK761" i="70" s="1"/>
  <c r="AJ698" i="70"/>
  <c r="AK698" i="70" s="1"/>
  <c r="H53" i="31"/>
  <c r="H54" i="31" s="1"/>
  <c r="P777" i="70"/>
  <c r="AN920" i="70"/>
  <c r="AO920" i="70" s="1"/>
  <c r="R14" i="110"/>
  <c r="R39" i="110" s="1"/>
  <c r="Q30" i="30"/>
  <c r="AN1077" i="70"/>
  <c r="AO1077" i="70" s="1"/>
  <c r="AN1148" i="70"/>
  <c r="AO1148" i="70" s="1"/>
  <c r="AL1081" i="70"/>
  <c r="AM1081" i="70" s="1"/>
  <c r="K151" i="58"/>
  <c r="M151" i="58" s="1"/>
  <c r="S151" i="58" s="1"/>
  <c r="M57" i="23"/>
  <c r="S57" i="23" s="1"/>
  <c r="W851" i="70"/>
  <c r="BI835" i="170" s="1"/>
  <c r="AN1161" i="70"/>
  <c r="AO1161" i="70" s="1"/>
  <c r="L11" i="31"/>
  <c r="L40" i="30"/>
  <c r="AT158" i="70"/>
  <c r="AU158" i="70" s="1"/>
  <c r="AN807" i="70"/>
  <c r="AO807" i="70" s="1"/>
  <c r="V808" i="70"/>
  <c r="BH792" i="170" s="1"/>
  <c r="Q34" i="30"/>
  <c r="K25" i="30"/>
  <c r="AT846" i="70"/>
  <c r="AU846" i="70" s="1"/>
  <c r="R18" i="30"/>
  <c r="R35" i="30"/>
  <c r="AT611" i="70"/>
  <c r="AU611" i="70" s="1"/>
  <c r="Q40" i="30"/>
  <c r="AT1028" i="70"/>
  <c r="AU1028" i="70" s="1"/>
  <c r="Q22" i="30"/>
  <c r="W885" i="70"/>
  <c r="BI869" i="170" s="1"/>
  <c r="AN479" i="70"/>
  <c r="AO479" i="70" s="1"/>
  <c r="P55" i="110"/>
  <c r="AT546" i="70"/>
  <c r="AU546" i="70" s="1"/>
  <c r="AT665" i="70"/>
  <c r="AU665" i="70" s="1"/>
  <c r="AT140" i="70"/>
  <c r="AU140" i="70" s="1"/>
  <c r="AT815" i="70"/>
  <c r="AU815" i="70" s="1"/>
  <c r="K39" i="30"/>
  <c r="AT558" i="70"/>
  <c r="AU558" i="70" s="1"/>
  <c r="R12" i="30"/>
  <c r="V480" i="70"/>
  <c r="BH467" i="170" s="1"/>
  <c r="AN645" i="70"/>
  <c r="AO645" i="70" s="1"/>
  <c r="Q12" i="30"/>
  <c r="Q18" i="30"/>
  <c r="AT185" i="70"/>
  <c r="AU185" i="70" s="1"/>
  <c r="AN1191" i="70"/>
  <c r="AO1191" i="70" s="1"/>
  <c r="Q23" i="30"/>
  <c r="Q35" i="30"/>
  <c r="Q21" i="30"/>
  <c r="R34" i="30"/>
  <c r="R23" i="30"/>
  <c r="L14" i="30"/>
  <c r="AT330" i="70"/>
  <c r="AU330" i="70" s="1"/>
  <c r="R39" i="30"/>
  <c r="M396" i="70"/>
  <c r="AY385" i="170" s="1"/>
  <c r="AT918" i="70"/>
  <c r="AU918" i="70" s="1"/>
  <c r="P1228" i="70"/>
  <c r="AN1192" i="70"/>
  <c r="AO1192" i="70" s="1"/>
  <c r="M213" i="58"/>
  <c r="M215" i="58" s="1"/>
  <c r="AN907" i="70"/>
  <c r="AO907" i="70" s="1"/>
  <c r="V908" i="70"/>
  <c r="BH890" i="170" s="1"/>
  <c r="K26" i="30"/>
  <c r="W829" i="70"/>
  <c r="L17" i="30"/>
  <c r="V661" i="70"/>
  <c r="BH645" i="170" s="1"/>
  <c r="K40" i="30"/>
  <c r="AN660" i="70"/>
  <c r="AO660" i="70" s="1"/>
  <c r="AT41" i="70"/>
  <c r="AU41" i="70" s="1"/>
  <c r="AT90" i="70"/>
  <c r="AU90" i="70" s="1"/>
  <c r="AT170" i="70"/>
  <c r="AU170" i="70" s="1"/>
  <c r="AT505" i="70"/>
  <c r="AU505" i="70" s="1"/>
  <c r="AT811" i="70"/>
  <c r="AU811" i="70" s="1"/>
  <c r="AT941" i="70"/>
  <c r="AU941" i="70" s="1"/>
  <c r="W908" i="70"/>
  <c r="BI890" i="170" s="1"/>
  <c r="L26" i="30"/>
  <c r="AT31" i="70"/>
  <c r="AU31" i="70" s="1"/>
  <c r="V1192" i="70"/>
  <c r="V861" i="70"/>
  <c r="BH845" i="170" s="1"/>
  <c r="AN860" i="70"/>
  <c r="AO860" i="70" s="1"/>
  <c r="K27" i="30"/>
  <c r="W593" i="70"/>
  <c r="BI577" i="170" s="1"/>
  <c r="L37" i="30"/>
  <c r="AT718" i="70"/>
  <c r="AU718" i="70" s="1"/>
  <c r="W520" i="70"/>
  <c r="BI504" i="170" s="1"/>
  <c r="L12" i="30"/>
  <c r="AT437" i="70"/>
  <c r="AU437" i="70" s="1"/>
  <c r="L21" i="30"/>
  <c r="W151" i="70"/>
  <c r="BI141" i="170" s="1"/>
  <c r="AT517" i="70"/>
  <c r="AU517" i="70" s="1"/>
  <c r="V173" i="70"/>
  <c r="BH163" i="170" s="1"/>
  <c r="AN172" i="70"/>
  <c r="AO172" i="70" s="1"/>
  <c r="K35" i="30"/>
  <c r="V818" i="70"/>
  <c r="AN817" i="70"/>
  <c r="AO817" i="70" s="1"/>
  <c r="K14" i="30"/>
  <c r="V896" i="70"/>
  <c r="BH880" i="170" s="1"/>
  <c r="AN895" i="70"/>
  <c r="AO895" i="70" s="1"/>
  <c r="K30" i="30"/>
  <c r="N25" i="30"/>
  <c r="W1070" i="70"/>
  <c r="BI1051" i="170" s="1"/>
  <c r="L23" i="30"/>
  <c r="M17" i="30"/>
  <c r="W921" i="70"/>
  <c r="BI903" i="170" s="1"/>
  <c r="L22" i="30"/>
  <c r="V1193" i="70"/>
  <c r="BH1169" i="170" s="1"/>
  <c r="W1192" i="70"/>
  <c r="W1193" i="70"/>
  <c r="W840" i="70"/>
  <c r="L33" i="30"/>
  <c r="AT1193" i="70"/>
  <c r="M45" i="30"/>
  <c r="AT891" i="70"/>
  <c r="AU891" i="70" s="1"/>
  <c r="W480" i="70"/>
  <c r="BI467" i="170" s="1"/>
  <c r="L28" i="30"/>
  <c r="AT738" i="70"/>
  <c r="AU738" i="70" s="1"/>
  <c r="W173" i="70"/>
  <c r="BI163" i="170" s="1"/>
  <c r="L35" i="30"/>
  <c r="R21" i="30"/>
  <c r="AT182" i="70"/>
  <c r="AU182" i="70" s="1"/>
  <c r="AT229" i="70"/>
  <c r="AU229" i="70" s="1"/>
  <c r="AN673" i="70"/>
  <c r="AO673" i="70" s="1"/>
  <c r="V674" i="70"/>
  <c r="BH658" i="170" s="1"/>
  <c r="K18" i="30"/>
  <c r="AN519" i="70"/>
  <c r="AO519" i="70" s="1"/>
  <c r="V520" i="70"/>
  <c r="BH504" i="170" s="1"/>
  <c r="K12" i="30"/>
  <c r="Q28" i="30"/>
  <c r="W808" i="70"/>
  <c r="BI792" i="170" s="1"/>
  <c r="L34" i="30"/>
  <c r="AT174" i="70"/>
  <c r="AU174" i="70" s="1"/>
  <c r="R26" i="30"/>
  <c r="AT164" i="70"/>
  <c r="AU164" i="70" s="1"/>
  <c r="W646" i="70"/>
  <c r="BI630" i="170" s="1"/>
  <c r="L39" i="30"/>
  <c r="W674" i="70"/>
  <c r="BI658" i="170" s="1"/>
  <c r="L18" i="30"/>
  <c r="AT905" i="70"/>
  <c r="AU905" i="70" s="1"/>
  <c r="V151" i="70"/>
  <c r="BH141" i="170" s="1"/>
  <c r="AN150" i="70"/>
  <c r="AO150" i="70" s="1"/>
  <c r="K21" i="30"/>
  <c r="AU1193" i="70"/>
  <c r="N45" i="30"/>
  <c r="R37" i="30"/>
  <c r="R54" i="56"/>
  <c r="J33" i="31"/>
  <c r="H105" i="23"/>
  <c r="G13" i="30"/>
  <c r="R13" i="30" s="1"/>
  <c r="AJ43" i="70"/>
  <c r="AK43" i="70" s="1"/>
  <c r="AN21" i="70"/>
  <c r="AO21" i="70" s="1"/>
  <c r="AJ850" i="70"/>
  <c r="AK850" i="70" s="1"/>
  <c r="E10" i="30"/>
  <c r="H30" i="57"/>
  <c r="D58" i="56"/>
  <c r="F102" i="23"/>
  <c r="F104" i="23" s="1"/>
  <c r="F155" i="23" s="1"/>
  <c r="V1083" i="70"/>
  <c r="BH1064" i="170" s="1"/>
  <c r="L188" i="70"/>
  <c r="AX178" i="170" s="1"/>
  <c r="AJ179" i="70"/>
  <c r="AK179" i="70" s="1"/>
  <c r="G102" i="23"/>
  <c r="H201" i="58"/>
  <c r="H204" i="58" s="1"/>
  <c r="H206" i="58" s="1"/>
  <c r="M161" i="58"/>
  <c r="S161" i="58" s="1"/>
  <c r="G15" i="30"/>
  <c r="R15" i="30" s="1"/>
  <c r="AJ884" i="70"/>
  <c r="AK884" i="70" s="1"/>
  <c r="E43" i="30"/>
  <c r="AH563" i="70"/>
  <c r="AI563" i="70" s="1"/>
  <c r="AJ602" i="70"/>
  <c r="AK602" i="70" s="1"/>
  <c r="I13" i="23"/>
  <c r="I157" i="23" s="1"/>
  <c r="AJ929" i="70"/>
  <c r="AK929" i="70" s="1"/>
  <c r="L944" i="70"/>
  <c r="AX926" i="170" s="1"/>
  <c r="AH117" i="70"/>
  <c r="AI117" i="70" s="1"/>
  <c r="E13" i="30"/>
  <c r="Q13" i="30" s="1"/>
  <c r="AH43" i="70"/>
  <c r="AI43" i="70" s="1"/>
  <c r="AV1079" i="170"/>
  <c r="AH1096" i="70"/>
  <c r="AI1096" i="70" s="1"/>
  <c r="AV323" i="170"/>
  <c r="AH314" i="70"/>
  <c r="AI314" i="70" s="1"/>
  <c r="F24" i="30"/>
  <c r="L130" i="70"/>
  <c r="AX120" i="170" s="1"/>
  <c r="AJ117" i="70"/>
  <c r="AK117" i="70" s="1"/>
  <c r="L1099" i="70"/>
  <c r="AX1079" i="170" s="1"/>
  <c r="AJ1096" i="70"/>
  <c r="AK1096" i="70" s="1"/>
  <c r="L290" i="70"/>
  <c r="AX280" i="170" s="1"/>
  <c r="AJ266" i="70"/>
  <c r="AK266" i="70" s="1"/>
  <c r="AF179" i="70"/>
  <c r="AG179" i="70" s="1"/>
  <c r="AH884" i="70"/>
  <c r="AI884" i="70" s="1"/>
  <c r="E15" i="30"/>
  <c r="Q15" i="30" s="1"/>
  <c r="F29" i="30"/>
  <c r="AH179" i="70"/>
  <c r="AI179" i="70" s="1"/>
  <c r="AV178" i="170"/>
  <c r="I34" i="57"/>
  <c r="AR52" i="57"/>
  <c r="AR55" i="57"/>
  <c r="AR53" i="57"/>
  <c r="AR56" i="57"/>
  <c r="AR54" i="57"/>
  <c r="AR57" i="57"/>
  <c r="AR51" i="57"/>
  <c r="F38" i="83"/>
  <c r="E32" i="57"/>
  <c r="D38" i="57"/>
  <c r="H200" i="58"/>
  <c r="AN262" i="70"/>
  <c r="AO262" i="70" s="1"/>
  <c r="AO63" i="57"/>
  <c r="AO64" i="57" s="1"/>
  <c r="E61" i="56"/>
  <c r="E58" i="110"/>
  <c r="E32" i="30"/>
  <c r="Q32" i="30" s="1"/>
  <c r="AH850" i="70"/>
  <c r="AI850" i="70" s="1"/>
  <c r="H36" i="30"/>
  <c r="E36" i="30"/>
  <c r="AH106" i="70"/>
  <c r="AI106" i="70" s="1"/>
  <c r="AJ76" i="70"/>
  <c r="AK76" i="70" s="1"/>
  <c r="L107" i="70"/>
  <c r="AX98" i="170" s="1"/>
  <c r="J62" i="56"/>
  <c r="AS11" i="57"/>
  <c r="J59" i="110"/>
  <c r="L85" i="21"/>
  <c r="M159" i="58"/>
  <c r="S159" i="58" s="1"/>
  <c r="E199" i="58"/>
  <c r="H20" i="30"/>
  <c r="F36" i="30"/>
  <c r="K60" i="83"/>
  <c r="J27" i="56" s="1"/>
  <c r="K56" i="83"/>
  <c r="K52" i="83"/>
  <c r="J19" i="56" s="1"/>
  <c r="K48" i="83"/>
  <c r="J15" i="56" s="1"/>
  <c r="J43" i="56" s="1"/>
  <c r="K44" i="83"/>
  <c r="K40" i="83"/>
  <c r="K58" i="83"/>
  <c r="J25" i="56" s="1"/>
  <c r="K54" i="83"/>
  <c r="K50" i="83"/>
  <c r="J17" i="56" s="1"/>
  <c r="K46" i="83"/>
  <c r="K42" i="83"/>
  <c r="J9" i="56" s="1"/>
  <c r="K57" i="83"/>
  <c r="J24" i="56" s="1"/>
  <c r="K49" i="83"/>
  <c r="K41" i="83"/>
  <c r="J8" i="56" s="1"/>
  <c r="J32" i="57"/>
  <c r="K51" i="83"/>
  <c r="K45" i="83"/>
  <c r="K55" i="83"/>
  <c r="K38" i="83"/>
  <c r="K53" i="83"/>
  <c r="J20" i="56" s="1"/>
  <c r="K47" i="83"/>
  <c r="J14" i="56" s="1"/>
  <c r="K43" i="83"/>
  <c r="J10" i="56" s="1"/>
  <c r="K59" i="83"/>
  <c r="J26" i="56" s="1"/>
  <c r="AF929" i="70"/>
  <c r="AG929" i="70" s="1"/>
  <c r="AH929" i="70"/>
  <c r="AI929" i="70" s="1"/>
  <c r="AV926" i="170"/>
  <c r="AV280" i="170"/>
  <c r="AH266" i="70"/>
  <c r="AI266" i="70" s="1"/>
  <c r="C59" i="110"/>
  <c r="AL11" i="57"/>
  <c r="C62" i="56"/>
  <c r="M140" i="58"/>
  <c r="S140" i="58" s="1"/>
  <c r="D16" i="30"/>
  <c r="AN63" i="57"/>
  <c r="H31" i="30"/>
  <c r="H156" i="23"/>
  <c r="F61" i="56"/>
  <c r="F58" i="110"/>
  <c r="F199" i="58"/>
  <c r="J28" i="31"/>
  <c r="J50" i="31" s="1"/>
  <c r="K70" i="23" s="1"/>
  <c r="AZ28" i="31"/>
  <c r="K142" i="58"/>
  <c r="M142" i="58" s="1"/>
  <c r="S142" i="58" s="1"/>
  <c r="AX29" i="31"/>
  <c r="AX30" i="31" s="1"/>
  <c r="D119" i="23"/>
  <c r="L45" i="31"/>
  <c r="P1079" i="70"/>
  <c r="K23" i="30"/>
  <c r="AN1069" i="70"/>
  <c r="AO1069" i="70" s="1"/>
  <c r="V1070" i="70"/>
  <c r="BH1051" i="170" s="1"/>
  <c r="R15" i="110"/>
  <c r="R40" i="110" s="1"/>
  <c r="R53" i="56"/>
  <c r="R9" i="110"/>
  <c r="R34" i="110" s="1"/>
  <c r="R10" i="110"/>
  <c r="R35" i="110" s="1"/>
  <c r="R55" i="56"/>
  <c r="P18" i="110"/>
  <c r="P45" i="110" s="1"/>
  <c r="R55" i="110"/>
  <c r="R51" i="56"/>
  <c r="R17" i="110"/>
  <c r="R44" i="110" s="1"/>
  <c r="R50" i="56"/>
  <c r="R48" i="56"/>
  <c r="R8" i="110"/>
  <c r="R33" i="110" s="1"/>
  <c r="P38" i="56"/>
  <c r="S63" i="83"/>
  <c r="S64" i="83" s="1"/>
  <c r="AN691" i="70"/>
  <c r="AO691" i="70" s="1"/>
  <c r="P50" i="56"/>
  <c r="W692" i="70"/>
  <c r="BI676" i="170" s="1"/>
  <c r="P54" i="56"/>
  <c r="P14" i="110"/>
  <c r="P39" i="110" s="1"/>
  <c r="P8" i="110"/>
  <c r="P33" i="110" s="1"/>
  <c r="P9" i="110"/>
  <c r="P34" i="110" s="1"/>
  <c r="P55" i="56"/>
  <c r="P51" i="56"/>
  <c r="Q63" i="83"/>
  <c r="Q64" i="83" s="1"/>
  <c r="G121" i="23"/>
  <c r="E121" i="23"/>
  <c r="P47" i="56"/>
  <c r="P17" i="110"/>
  <c r="P44" i="110" s="1"/>
  <c r="P22" i="110"/>
  <c r="P50" i="110" s="1"/>
  <c r="Z1183" i="70"/>
  <c r="AR129" i="70"/>
  <c r="AS129" i="70" s="1"/>
  <c r="J31" i="30"/>
  <c r="Q1099" i="70"/>
  <c r="BC1079" i="170" s="1"/>
  <c r="R15" i="31"/>
  <c r="R37" i="31" s="1"/>
  <c r="L37" i="31"/>
  <c r="AL679" i="70"/>
  <c r="AM679" i="70" s="1"/>
  <c r="N765" i="70"/>
  <c r="AZ749" i="170" s="1"/>
  <c r="P680" i="70"/>
  <c r="BB664" i="170" s="1"/>
  <c r="N50" i="31"/>
  <c r="O70" i="23" s="1"/>
  <c r="J16" i="19"/>
  <c r="Z1150" i="70"/>
  <c r="N763" i="70"/>
  <c r="P678" i="70"/>
  <c r="BB662" i="170" s="1"/>
  <c r="AN1079" i="70"/>
  <c r="AO1079" i="70" s="1"/>
  <c r="AN1089" i="70"/>
  <c r="V1094" i="70"/>
  <c r="V1096" i="70"/>
  <c r="AN1095" i="70"/>
  <c r="AO1095" i="70" s="1"/>
  <c r="AL677" i="70"/>
  <c r="AM677" i="70" s="1"/>
  <c r="P684" i="70"/>
  <c r="BB668" i="170" s="1"/>
  <c r="N769" i="70"/>
  <c r="AZ753" i="170" s="1"/>
  <c r="AL683" i="70"/>
  <c r="AM683" i="70" s="1"/>
  <c r="P683" i="70"/>
  <c r="AL682" i="70"/>
  <c r="AM682" i="70" s="1"/>
  <c r="N768" i="70"/>
  <c r="AZ752" i="170" s="1"/>
  <c r="L31" i="31"/>
  <c r="R9" i="31"/>
  <c r="R31" i="31" s="1"/>
  <c r="J29" i="19"/>
  <c r="Z1186" i="70"/>
  <c r="O34" i="57"/>
  <c r="AX56" i="57"/>
  <c r="AX54" i="57"/>
  <c r="AX51" i="57"/>
  <c r="AX52" i="57"/>
  <c r="AX55" i="57"/>
  <c r="AX53" i="57"/>
  <c r="AX57" i="57"/>
  <c r="AP676" i="70"/>
  <c r="AQ676" i="70" s="1"/>
  <c r="R762" i="70"/>
  <c r="R699" i="70"/>
  <c r="F120" i="23"/>
  <c r="D120" i="23"/>
  <c r="F122" i="23"/>
  <c r="D122" i="23"/>
  <c r="J8" i="19"/>
  <c r="Z1106" i="70"/>
  <c r="Z1189" i="70"/>
  <c r="AN1080" i="70"/>
  <c r="AO1080" i="70" s="1"/>
  <c r="R14" i="31"/>
  <c r="R36" i="31" s="1"/>
  <c r="L36" i="31"/>
  <c r="W765" i="70"/>
  <c r="BI749" i="170" s="1"/>
  <c r="P155" i="23"/>
  <c r="W679" i="70"/>
  <c r="BI663" i="170" s="1"/>
  <c r="P15" i="56"/>
  <c r="Q130" i="70"/>
  <c r="BC120" i="170" s="1"/>
  <c r="J20" i="30"/>
  <c r="W677" i="70"/>
  <c r="BI661" i="170" s="1"/>
  <c r="P199" i="58"/>
  <c r="Q775" i="70"/>
  <c r="BC759" i="170" s="1"/>
  <c r="Q779" i="70"/>
  <c r="BC763" i="170" s="1"/>
  <c r="W685" i="70"/>
  <c r="BI669" i="170" s="1"/>
  <c r="S30" i="31"/>
  <c r="S28" i="31"/>
  <c r="Q764" i="70"/>
  <c r="BC748" i="170" s="1"/>
  <c r="AY64" i="57"/>
  <c r="P18" i="56" s="1"/>
  <c r="P46" i="56" s="1"/>
  <c r="Q762" i="70"/>
  <c r="BC746" i="170" s="1"/>
  <c r="Q770" i="70"/>
  <c r="BC754" i="170" s="1"/>
  <c r="M50" i="31"/>
  <c r="Q768" i="70"/>
  <c r="BC752" i="170" s="1"/>
  <c r="W118" i="70"/>
  <c r="BI108" i="170" s="1"/>
  <c r="P778" i="70"/>
  <c r="BB762" i="170" s="1"/>
  <c r="AL777" i="70"/>
  <c r="AM777" i="70" s="1"/>
  <c r="AA32" i="88"/>
  <c r="W678" i="70"/>
  <c r="BI662" i="170" s="1"/>
  <c r="W180" i="70"/>
  <c r="BI170" i="170" s="1"/>
  <c r="W693" i="70"/>
  <c r="BI677" i="170" s="1"/>
  <c r="L38" i="57"/>
  <c r="W683" i="70"/>
  <c r="BI667" i="170" s="1"/>
  <c r="Q776" i="70"/>
  <c r="BC760" i="170" s="1"/>
  <c r="T146" i="58"/>
  <c r="W315" i="70"/>
  <c r="BI305" i="170" s="1"/>
  <c r="G135" i="23"/>
  <c r="E135" i="23"/>
  <c r="P35" i="56"/>
  <c r="P7" i="110"/>
  <c r="P32" i="110" s="1"/>
  <c r="Q766" i="70"/>
  <c r="BC750" i="170" s="1"/>
  <c r="Q188" i="70"/>
  <c r="BC178" i="170" s="1"/>
  <c r="J29" i="30"/>
  <c r="R35" i="56"/>
  <c r="R7" i="110"/>
  <c r="R32" i="110" s="1"/>
  <c r="K53" i="31"/>
  <c r="K54" i="31" s="1"/>
  <c r="Q771" i="70"/>
  <c r="BC755" i="170" s="1"/>
  <c r="W681" i="70"/>
  <c r="BI665" i="170" s="1"/>
  <c r="W77" i="70"/>
  <c r="BI69" i="170" s="1"/>
  <c r="Q290" i="70"/>
  <c r="BC280" i="170" s="1"/>
  <c r="J24" i="30"/>
  <c r="Q333" i="70"/>
  <c r="BC323" i="170" s="1"/>
  <c r="J11" i="30"/>
  <c r="Q763" i="70"/>
  <c r="BC747" i="170" s="1"/>
  <c r="AL129" i="70"/>
  <c r="AM129" i="70" s="1"/>
  <c r="I20" i="30"/>
  <c r="W691" i="70"/>
  <c r="BI675" i="170" s="1"/>
  <c r="M57" i="83"/>
  <c r="L24" i="56" s="1"/>
  <c r="L52" i="56" s="1"/>
  <c r="M56" i="83"/>
  <c r="L23" i="56" s="1"/>
  <c r="M41" i="83"/>
  <c r="L8" i="56" s="1"/>
  <c r="M40" i="83"/>
  <c r="L7" i="56" s="1"/>
  <c r="M51" i="83"/>
  <c r="L18" i="56" s="1"/>
  <c r="L46" i="56" s="1"/>
  <c r="M50" i="83"/>
  <c r="L17" i="56" s="1"/>
  <c r="L45" i="56" s="1"/>
  <c r="M60" i="83"/>
  <c r="L27" i="56" s="1"/>
  <c r="M45" i="83"/>
  <c r="M44" i="83"/>
  <c r="M59" i="83"/>
  <c r="L26" i="56" s="1"/>
  <c r="M58" i="83"/>
  <c r="L25" i="56" s="1"/>
  <c r="M43" i="83"/>
  <c r="L10" i="56" s="1"/>
  <c r="M42" i="83"/>
  <c r="L9" i="56" s="1"/>
  <c r="M38" i="83"/>
  <c r="L32" i="57"/>
  <c r="M53" i="83"/>
  <c r="L20" i="56" s="1"/>
  <c r="M49" i="83"/>
  <c r="L16" i="56" s="1"/>
  <c r="M55" i="83"/>
  <c r="L22" i="56" s="1"/>
  <c r="M48" i="83"/>
  <c r="L15" i="56" s="1"/>
  <c r="L43" i="56" s="1"/>
  <c r="M46" i="83"/>
  <c r="M52" i="83"/>
  <c r="L19" i="56" s="1"/>
  <c r="M47" i="83"/>
  <c r="L14" i="56" s="1"/>
  <c r="M54" i="83"/>
  <c r="L21" i="56" s="1"/>
  <c r="I36" i="30"/>
  <c r="AL106" i="70"/>
  <c r="AM106" i="70" s="1"/>
  <c r="W686" i="70"/>
  <c r="BI670" i="170" s="1"/>
  <c r="V693" i="70"/>
  <c r="BH677" i="170" s="1"/>
  <c r="AN692" i="70"/>
  <c r="AO692" i="70" s="1"/>
  <c r="W268" i="70"/>
  <c r="BI258" i="170" s="1"/>
  <c r="O786" i="70"/>
  <c r="BA770" i="170" s="1"/>
  <c r="Q699" i="70"/>
  <c r="W690" i="70"/>
  <c r="BI674" i="170" s="1"/>
  <c r="W694" i="70"/>
  <c r="BI678" i="170" s="1"/>
  <c r="Q107" i="70"/>
  <c r="BC98" i="170" s="1"/>
  <c r="J36" i="30"/>
  <c r="L162" i="58"/>
  <c r="N70" i="23"/>
  <c r="T70" i="23" s="1"/>
  <c r="T162" i="58" s="1"/>
  <c r="H60" i="56"/>
  <c r="H57" i="110"/>
  <c r="F60" i="56"/>
  <c r="F57" i="110"/>
  <c r="G60" i="56"/>
  <c r="G57" i="110"/>
  <c r="T135" i="58"/>
  <c r="K37" i="30"/>
  <c r="V593" i="70"/>
  <c r="BH577" i="170" s="1"/>
  <c r="AN592" i="70"/>
  <c r="AO592" i="70" s="1"/>
  <c r="AU66" i="57"/>
  <c r="AU67" i="57" s="1"/>
  <c r="C43" i="56"/>
  <c r="AT696" i="70" l="1"/>
  <c r="AU696" i="70" s="1"/>
  <c r="AP58" i="57"/>
  <c r="AP61" i="57" s="1"/>
  <c r="AN58" i="57"/>
  <c r="AN61" i="57" s="1"/>
  <c r="M51" i="43"/>
  <c r="R51" i="43"/>
  <c r="J23" i="19"/>
  <c r="AN393" i="70"/>
  <c r="AO393" i="70" s="1"/>
  <c r="BB383" i="170"/>
  <c r="C46" i="56"/>
  <c r="I1200" i="70"/>
  <c r="I1205" i="70" s="1"/>
  <c r="AL66" i="57"/>
  <c r="AL67" i="57" s="1"/>
  <c r="L230" i="58"/>
  <c r="E225" i="58"/>
  <c r="J159" i="23"/>
  <c r="J162" i="23" s="1"/>
  <c r="F225" i="58"/>
  <c r="T230" i="58"/>
  <c r="T31" i="57" s="1"/>
  <c r="T27" i="110" s="1"/>
  <c r="T60" i="110" s="1"/>
  <c r="S215" i="58"/>
  <c r="AQ11" i="57"/>
  <c r="H11" i="56" s="1"/>
  <c r="H39" i="56" s="1"/>
  <c r="G224" i="58"/>
  <c r="G225" i="58" s="1"/>
  <c r="K157" i="23"/>
  <c r="L158" i="23" s="1"/>
  <c r="L159" i="23" s="1"/>
  <c r="J222" i="58"/>
  <c r="J224" i="58" s="1"/>
  <c r="H59" i="110"/>
  <c r="J175" i="21"/>
  <c r="O57" i="110"/>
  <c r="O60" i="56"/>
  <c r="P36" i="57"/>
  <c r="P11" i="56" s="1"/>
  <c r="P39" i="56" s="1"/>
  <c r="M105" i="58"/>
  <c r="M219" i="58" s="1"/>
  <c r="M38" i="57" s="1"/>
  <c r="M59" i="110" s="1"/>
  <c r="K219" i="58"/>
  <c r="K38" i="57" s="1"/>
  <c r="K59" i="110" s="1"/>
  <c r="P225" i="58"/>
  <c r="M139" i="58"/>
  <c r="S139" i="58" s="1"/>
  <c r="AB697" i="70"/>
  <c r="AX58" i="57"/>
  <c r="AX61" i="57" s="1"/>
  <c r="AZ58" i="57"/>
  <c r="AZ61" i="57" s="1"/>
  <c r="H725" i="88"/>
  <c r="BC58" i="57"/>
  <c r="BC61" i="57" s="1"/>
  <c r="Q223" i="58"/>
  <c r="AT54" i="57"/>
  <c r="AT48" i="57"/>
  <c r="AT49" i="57"/>
  <c r="AT63" i="57" s="1"/>
  <c r="AT64" i="57" s="1"/>
  <c r="AT50" i="57"/>
  <c r="K220" i="58"/>
  <c r="AW58" i="57"/>
  <c r="AW61" i="57" s="1"/>
  <c r="F30" i="33"/>
  <c r="F28" i="33"/>
  <c r="I224" i="58"/>
  <c r="AR58" i="57"/>
  <c r="AR61" i="57" s="1"/>
  <c r="L62" i="56"/>
  <c r="L59" i="110"/>
  <c r="L53" i="56"/>
  <c r="L22" i="110"/>
  <c r="L50" i="110" s="1"/>
  <c r="L8" i="110"/>
  <c r="L33" i="110" s="1"/>
  <c r="L36" i="56"/>
  <c r="L50" i="56"/>
  <c r="L20" i="110"/>
  <c r="L47" i="110" s="1"/>
  <c r="L23" i="110"/>
  <c r="L51" i="110" s="1"/>
  <c r="L54" i="56"/>
  <c r="L21" i="110"/>
  <c r="L48" i="110" s="1"/>
  <c r="L51" i="56"/>
  <c r="L18" i="110"/>
  <c r="L45" i="110" s="1"/>
  <c r="L48" i="56"/>
  <c r="L24" i="110"/>
  <c r="L52" i="110" s="1"/>
  <c r="L55" i="56"/>
  <c r="L42" i="56"/>
  <c r="L14" i="110"/>
  <c r="L39" i="110" s="1"/>
  <c r="L16" i="110"/>
  <c r="L41" i="110" s="1"/>
  <c r="L44" i="56"/>
  <c r="L49" i="56"/>
  <c r="L19" i="110"/>
  <c r="L46" i="110" s="1"/>
  <c r="L17" i="110"/>
  <c r="L44" i="110" s="1"/>
  <c r="L47" i="56"/>
  <c r="L9" i="110"/>
  <c r="L34" i="110" s="1"/>
  <c r="L37" i="56"/>
  <c r="L15" i="110"/>
  <c r="L40" i="110" s="1"/>
  <c r="L58" i="56"/>
  <c r="L55" i="110"/>
  <c r="L38" i="56"/>
  <c r="L10" i="110"/>
  <c r="L35" i="110" s="1"/>
  <c r="L7" i="110"/>
  <c r="L35" i="56"/>
  <c r="G27" i="110"/>
  <c r="G60" i="110" s="1"/>
  <c r="F30" i="56"/>
  <c r="F31" i="56" s="1"/>
  <c r="J27" i="110"/>
  <c r="J60" i="110" s="1"/>
  <c r="V29" i="57"/>
  <c r="Y241" i="88"/>
  <c r="AB389" i="70"/>
  <c r="G104" i="23"/>
  <c r="J1200" i="70" s="1"/>
  <c r="J1205" i="70" s="1"/>
  <c r="S106" i="58"/>
  <c r="AA13" i="70"/>
  <c r="J7" i="19"/>
  <c r="AF266" i="70"/>
  <c r="AG266" i="70" s="1"/>
  <c r="H1191" i="70"/>
  <c r="H1195" i="70" s="1"/>
  <c r="H1200" i="70" s="1"/>
  <c r="H1205" i="70" s="1"/>
  <c r="F1191" i="70"/>
  <c r="F1195" i="70" s="1"/>
  <c r="I164" i="23"/>
  <c r="N721" i="88"/>
  <c r="AC721" i="88" s="1"/>
  <c r="M104" i="58"/>
  <c r="N104" i="58"/>
  <c r="O721" i="88"/>
  <c r="AD721" i="88" s="1"/>
  <c r="BI824" i="170"/>
  <c r="Y529" i="88"/>
  <c r="BH824" i="170"/>
  <c r="X529" i="88"/>
  <c r="V39" i="23"/>
  <c r="K111" i="23"/>
  <c r="V111" i="23" s="1"/>
  <c r="AD542" i="88"/>
  <c r="AD943" i="70"/>
  <c r="AE943" i="70" s="1"/>
  <c r="E119" i="23"/>
  <c r="C7" i="110"/>
  <c r="C32" i="110" s="1"/>
  <c r="C58" i="56"/>
  <c r="C16" i="30"/>
  <c r="BH937" i="170"/>
  <c r="AN925" i="70"/>
  <c r="AO925" i="70" s="1"/>
  <c r="V926" i="70"/>
  <c r="BH908" i="170" s="1"/>
  <c r="H290" i="70"/>
  <c r="AT280" i="170" s="1"/>
  <c r="AT258" i="170"/>
  <c r="AT113" i="70"/>
  <c r="AU113" i="70" s="1"/>
  <c r="X74" i="88"/>
  <c r="BB587" i="170"/>
  <c r="AT781" i="70"/>
  <c r="AU781" i="70" s="1"/>
  <c r="F123" i="23"/>
  <c r="G123" i="23" s="1"/>
  <c r="AT782" i="70"/>
  <c r="AU782" i="70" s="1"/>
  <c r="AR528" i="70"/>
  <c r="AS528" i="70" s="1"/>
  <c r="T535" i="70"/>
  <c r="BF519" i="170" s="1"/>
  <c r="Z1162" i="70"/>
  <c r="AA235" i="70"/>
  <c r="AC542" i="88"/>
  <c r="AE589" i="169"/>
  <c r="AD583" i="88"/>
  <c r="L13" i="30"/>
  <c r="AG36" i="170"/>
  <c r="AI25" i="169"/>
  <c r="W43" i="70"/>
  <c r="BI36" i="170" s="1"/>
  <c r="P25" i="30"/>
  <c r="AJ69" i="169"/>
  <c r="AI845" i="170"/>
  <c r="Y412" i="88"/>
  <c r="P33" i="30"/>
  <c r="AF522" i="88"/>
  <c r="AL69" i="169"/>
  <c r="Q59" i="110"/>
  <c r="AN117" i="70"/>
  <c r="AO117" i="70" s="1"/>
  <c r="AJ332" i="70"/>
  <c r="AK332" i="70" s="1"/>
  <c r="AZ11" i="57"/>
  <c r="V118" i="70"/>
  <c r="BH108" i="170" s="1"/>
  <c r="X73" i="88"/>
  <c r="G11" i="30"/>
  <c r="R11" i="30" s="1"/>
  <c r="AD323" i="170"/>
  <c r="AT112" i="70"/>
  <c r="AU112" i="70" s="1"/>
  <c r="AA878" i="70"/>
  <c r="AE548" i="170"/>
  <c r="H42" i="30"/>
  <c r="AE323" i="170"/>
  <c r="BH828" i="170"/>
  <c r="X32" i="88"/>
  <c r="AB366" i="169"/>
  <c r="AC529" i="88"/>
  <c r="AD353" i="88"/>
  <c r="AH520" i="169"/>
  <c r="W772" i="70"/>
  <c r="BI756" i="170" s="1"/>
  <c r="P268" i="70"/>
  <c r="AN266" i="70" s="1"/>
  <c r="AO266" i="70" s="1"/>
  <c r="Y425" i="88"/>
  <c r="W777" i="70"/>
  <c r="BI761" i="170" s="1"/>
  <c r="P27" i="30"/>
  <c r="M33" i="30"/>
  <c r="Y1074" i="70"/>
  <c r="AI926" i="170"/>
  <c r="AH513" i="169"/>
  <c r="AK548" i="170"/>
  <c r="AE926" i="170"/>
  <c r="AT1073" i="70"/>
  <c r="AU1073" i="70" s="1"/>
  <c r="V682" i="70"/>
  <c r="BH666" i="170" s="1"/>
  <c r="AO845" i="170"/>
  <c r="AM124" i="169"/>
  <c r="W773" i="70"/>
  <c r="BI757" i="170" s="1"/>
  <c r="N27" i="30"/>
  <c r="X600" i="88"/>
  <c r="AM212" i="169"/>
  <c r="AC323" i="170"/>
  <c r="L16" i="30"/>
  <c r="W944" i="70"/>
  <c r="BI926" i="170" s="1"/>
  <c r="P775" i="70"/>
  <c r="BB759" i="170" s="1"/>
  <c r="AL774" i="70"/>
  <c r="AM774" i="70" s="1"/>
  <c r="AN824" i="170"/>
  <c r="P17" i="30"/>
  <c r="AL761" i="70"/>
  <c r="AM761" i="70" s="1"/>
  <c r="AK120" i="170"/>
  <c r="AE178" i="170"/>
  <c r="AN681" i="70"/>
  <c r="AO681" i="70" s="1"/>
  <c r="V70" i="23"/>
  <c r="V77" i="70"/>
  <c r="BH69" i="170" s="1"/>
  <c r="X422" i="88"/>
  <c r="AA422" i="88" s="1"/>
  <c r="AB422" i="88" s="1"/>
  <c r="AC1079" i="170"/>
  <c r="F131" i="23"/>
  <c r="G131" i="23" s="1"/>
  <c r="AE478" i="169"/>
  <c r="AP761" i="70"/>
  <c r="AQ761" i="70" s="1"/>
  <c r="BD746" i="170"/>
  <c r="T786" i="70"/>
  <c r="BF770" i="170" s="1"/>
  <c r="BF683" i="170"/>
  <c r="Y13" i="88"/>
  <c r="AP850" i="70"/>
  <c r="AQ850" i="70" s="1"/>
  <c r="BD835" i="170"/>
  <c r="D132" i="23"/>
  <c r="E132" i="23" s="1"/>
  <c r="V695" i="70"/>
  <c r="BB679" i="170"/>
  <c r="BI673" i="170"/>
  <c r="Y419" i="88"/>
  <c r="AE190" i="169"/>
  <c r="AE280" i="170"/>
  <c r="W778" i="70"/>
  <c r="BI762" i="170" s="1"/>
  <c r="BC762" i="170"/>
  <c r="AR765" i="70"/>
  <c r="AS765" i="70" s="1"/>
  <c r="BF750" i="170"/>
  <c r="AF515" i="88"/>
  <c r="BH802" i="170"/>
  <c r="AN776" i="70"/>
  <c r="AO776" i="70" s="1"/>
  <c r="BB761" i="170"/>
  <c r="AX13" i="57"/>
  <c r="P688" i="70"/>
  <c r="AN687" i="70" s="1"/>
  <c r="AO687" i="70" s="1"/>
  <c r="AZ672" i="170"/>
  <c r="N770" i="70"/>
  <c r="AL769" i="70" s="1"/>
  <c r="AM769" i="70" s="1"/>
  <c r="AZ669" i="170"/>
  <c r="N776" i="70"/>
  <c r="AL775" i="70" s="1"/>
  <c r="AM775" i="70" s="1"/>
  <c r="AZ675" i="170"/>
  <c r="AL678" i="70"/>
  <c r="AM678" i="70" s="1"/>
  <c r="AZ663" i="170"/>
  <c r="V690" i="70"/>
  <c r="BH674" i="170" s="1"/>
  <c r="BB674" i="170"/>
  <c r="AD528" i="169"/>
  <c r="AD835" i="170"/>
  <c r="AL766" i="70"/>
  <c r="AM766" i="70" s="1"/>
  <c r="AZ751" i="170"/>
  <c r="AE86" i="169"/>
  <c r="AE120" i="170"/>
  <c r="AC190" i="169"/>
  <c r="AC280" i="170"/>
  <c r="W774" i="70"/>
  <c r="BI758" i="170" s="1"/>
  <c r="BC758" i="170"/>
  <c r="M53" i="31"/>
  <c r="M54" i="31" s="1"/>
  <c r="BC683" i="170"/>
  <c r="P772" i="70"/>
  <c r="BB756" i="170" s="1"/>
  <c r="AZ756" i="170"/>
  <c r="AC124" i="169"/>
  <c r="AC178" i="170"/>
  <c r="AJ528" i="169"/>
  <c r="AJ835" i="170"/>
  <c r="V686" i="70"/>
  <c r="BB670" i="170"/>
  <c r="V845" i="70"/>
  <c r="AA13" i="88"/>
  <c r="AI543" i="169"/>
  <c r="AI858" i="170"/>
  <c r="AR764" i="70"/>
  <c r="AS764" i="70" s="1"/>
  <c r="BF749" i="170"/>
  <c r="AN844" i="70"/>
  <c r="AO844" i="70" s="1"/>
  <c r="AB25" i="169"/>
  <c r="AB36" i="170"/>
  <c r="BI14" i="170"/>
  <c r="AX11" i="57"/>
  <c r="P780" i="70"/>
  <c r="AZ764" i="170"/>
  <c r="P689" i="70"/>
  <c r="AZ673" i="170"/>
  <c r="AH373" i="169"/>
  <c r="AH630" i="170"/>
  <c r="AR763" i="70"/>
  <c r="AS763" i="70" s="1"/>
  <c r="AT21" i="70"/>
  <c r="AU21" i="70" s="1"/>
  <c r="AV120" i="170"/>
  <c r="AO543" i="169"/>
  <c r="AO858" i="170"/>
  <c r="AG522" i="88"/>
  <c r="BI813" i="170"/>
  <c r="AH497" i="169"/>
  <c r="AH792" i="170"/>
  <c r="AT67" i="70"/>
  <c r="AU67" i="70" s="1"/>
  <c r="W769" i="70"/>
  <c r="BI753" i="170" s="1"/>
  <c r="BC753" i="170"/>
  <c r="X588" i="88"/>
  <c r="Z32" i="88"/>
  <c r="D42" i="30"/>
  <c r="AS770" i="170"/>
  <c r="AT926" i="70"/>
  <c r="AU926" i="70" s="1"/>
  <c r="AX12" i="57"/>
  <c r="AT393" i="70"/>
  <c r="AU393" i="70" s="1"/>
  <c r="BI383" i="170"/>
  <c r="P771" i="70"/>
  <c r="AN770" i="70" s="1"/>
  <c r="AO770" i="70" s="1"/>
  <c r="AZ755" i="170"/>
  <c r="AC86" i="169"/>
  <c r="AC120" i="170"/>
  <c r="AI383" i="169"/>
  <c r="AI645" i="170"/>
  <c r="AL589" i="169"/>
  <c r="O62" i="56"/>
  <c r="Y418" i="88"/>
  <c r="P779" i="70"/>
  <c r="AN778" i="70" s="1"/>
  <c r="AO778" i="70" s="1"/>
  <c r="AZ763" i="170"/>
  <c r="AH543" i="169"/>
  <c r="AH858" i="170"/>
  <c r="BH858" i="170"/>
  <c r="AP769" i="70"/>
  <c r="AQ769" i="70" s="1"/>
  <c r="BD754" i="170"/>
  <c r="P763" i="70"/>
  <c r="BB747" i="170" s="1"/>
  <c r="AZ747" i="170"/>
  <c r="AF187" i="70"/>
  <c r="AG187" i="70" s="1"/>
  <c r="AT178" i="170"/>
  <c r="AF785" i="70"/>
  <c r="AG785" i="70" s="1"/>
  <c r="AT770" i="170"/>
  <c r="V687" i="70"/>
  <c r="BH671" i="170" s="1"/>
  <c r="BB671" i="170"/>
  <c r="AD25" i="169"/>
  <c r="AD36" i="170"/>
  <c r="AR762" i="70"/>
  <c r="AS762" i="70" s="1"/>
  <c r="BF747" i="170"/>
  <c r="P762" i="70"/>
  <c r="BB746" i="170" s="1"/>
  <c r="N766" i="70"/>
  <c r="AL765" i="70" s="1"/>
  <c r="AM765" i="70" s="1"/>
  <c r="AZ665" i="170"/>
  <c r="AN685" i="70"/>
  <c r="AO685" i="70" s="1"/>
  <c r="AI528" i="169"/>
  <c r="AI835" i="170"/>
  <c r="AR767" i="70"/>
  <c r="AS767" i="70" s="1"/>
  <c r="BF752" i="170"/>
  <c r="AI513" i="169"/>
  <c r="AI813" i="170"/>
  <c r="AN76" i="70"/>
  <c r="AO76" i="70" s="1"/>
  <c r="N29" i="31"/>
  <c r="BD683" i="170"/>
  <c r="V683" i="70"/>
  <c r="BH667" i="170" s="1"/>
  <c r="BB667" i="170"/>
  <c r="V1089" i="70"/>
  <c r="BH1070" i="170" s="1"/>
  <c r="V694" i="70"/>
  <c r="BH678" i="170" s="1"/>
  <c r="BB678" i="170"/>
  <c r="V677" i="70"/>
  <c r="BH661" i="170" s="1"/>
  <c r="BB661" i="170"/>
  <c r="AR943" i="70"/>
  <c r="AS943" i="70" s="1"/>
  <c r="Y414" i="88"/>
  <c r="Y417" i="88"/>
  <c r="AB528" i="169"/>
  <c r="AB835" i="170"/>
  <c r="AG552" i="88"/>
  <c r="N290" i="70"/>
  <c r="AZ280" i="170" s="1"/>
  <c r="W780" i="70"/>
  <c r="BI764" i="170" s="1"/>
  <c r="BC764" i="170"/>
  <c r="BC751" i="170"/>
  <c r="W767" i="70"/>
  <c r="BI751" i="170" s="1"/>
  <c r="AP777" i="70"/>
  <c r="AQ777" i="70" s="1"/>
  <c r="BD762" i="170"/>
  <c r="AN513" i="169"/>
  <c r="AN813" i="170"/>
  <c r="AG926" i="170"/>
  <c r="BI378" i="170"/>
  <c r="AC255" i="169"/>
  <c r="AC429" i="170"/>
  <c r="AC69" i="169"/>
  <c r="AC98" i="170"/>
  <c r="AE69" i="169"/>
  <c r="AE98" i="170"/>
  <c r="AB69" i="169"/>
  <c r="AB98" i="170"/>
  <c r="AK124" i="169"/>
  <c r="AB344" i="169"/>
  <c r="AB548" i="170"/>
  <c r="AC344" i="169"/>
  <c r="AC548" i="170"/>
  <c r="W395" i="70"/>
  <c r="BI384" i="170" s="1"/>
  <c r="BC384" i="170"/>
  <c r="V1226" i="70"/>
  <c r="BH1168" i="170"/>
  <c r="AH563" i="169"/>
  <c r="AH890" i="170"/>
  <c r="AH574" i="169"/>
  <c r="AH903" i="170"/>
  <c r="L396" i="70"/>
  <c r="AJ395" i="70" s="1"/>
  <c r="AK395" i="70" s="1"/>
  <c r="AX384" i="170"/>
  <c r="AB611" i="169"/>
  <c r="AB1079" i="170"/>
  <c r="AL929" i="70"/>
  <c r="AM929" i="70" s="1"/>
  <c r="AZ912" i="170"/>
  <c r="AF943" i="70"/>
  <c r="AG943" i="70" s="1"/>
  <c r="AT926" i="170"/>
  <c r="AT950" i="70"/>
  <c r="AU950" i="70" s="1"/>
  <c r="BH933" i="170"/>
  <c r="P930" i="70"/>
  <c r="BB912" i="170" s="1"/>
  <c r="AE611" i="169"/>
  <c r="AE1079" i="170"/>
  <c r="AM926" i="170"/>
  <c r="AC589" i="169"/>
  <c r="AC926" i="170"/>
  <c r="AI556" i="169"/>
  <c r="AI880" i="170"/>
  <c r="W1226" i="70"/>
  <c r="BI1168" i="170"/>
  <c r="V925" i="70"/>
  <c r="BH907" i="170" s="1"/>
  <c r="AN924" i="70"/>
  <c r="AO924" i="70" s="1"/>
  <c r="R944" i="70"/>
  <c r="BD926" i="170" s="1"/>
  <c r="BD912" i="170"/>
  <c r="AK98" i="170"/>
  <c r="AD549" i="169"/>
  <c r="AD869" i="170"/>
  <c r="AB549" i="169"/>
  <c r="AB869" i="170"/>
  <c r="W1228" i="70"/>
  <c r="BI1169" i="170"/>
  <c r="AK280" i="170"/>
  <c r="W564" i="70"/>
  <c r="L43" i="30"/>
  <c r="AK589" i="169"/>
  <c r="AK926" i="170"/>
  <c r="Y618" i="88"/>
  <c r="Z1097" i="70" s="1"/>
  <c r="BC548" i="170"/>
  <c r="AG429" i="170"/>
  <c r="J41" i="30"/>
  <c r="Y590" i="88"/>
  <c r="AJ212" i="169"/>
  <c r="AP332" i="70"/>
  <c r="AQ332" i="70" s="1"/>
  <c r="AK255" i="169"/>
  <c r="AK429" i="170"/>
  <c r="AM344" i="169"/>
  <c r="AM548" i="170"/>
  <c r="AM69" i="169"/>
  <c r="AM98" i="170"/>
  <c r="AM255" i="169"/>
  <c r="AM429" i="170"/>
  <c r="AM190" i="169"/>
  <c r="AM280" i="170"/>
  <c r="AM86" i="169"/>
  <c r="AM120" i="170"/>
  <c r="AG344" i="169"/>
  <c r="AG548" i="170"/>
  <c r="AG69" i="169"/>
  <c r="AG98" i="170"/>
  <c r="AG212" i="169"/>
  <c r="AG323" i="170"/>
  <c r="Y334" i="88"/>
  <c r="AG611" i="169"/>
  <c r="AG1079" i="170"/>
  <c r="AG190" i="169"/>
  <c r="AG280" i="170"/>
  <c r="AI520" i="169"/>
  <c r="AI824" i="170"/>
  <c r="AG124" i="169"/>
  <c r="AG178" i="170"/>
  <c r="AM611" i="169"/>
  <c r="AM1079" i="170"/>
  <c r="AI344" i="169"/>
  <c r="AI548" i="170"/>
  <c r="AG86" i="169"/>
  <c r="AG120" i="170"/>
  <c r="AK611" i="169"/>
  <c r="AK1079" i="170"/>
  <c r="AL190" i="169"/>
  <c r="AJ255" i="169"/>
  <c r="AN1072" i="70"/>
  <c r="AO1072" i="70" s="1"/>
  <c r="AL266" i="70"/>
  <c r="AM266" i="70" s="1"/>
  <c r="V1073" i="70"/>
  <c r="BH1054" i="170" s="1"/>
  <c r="AA1102" i="70"/>
  <c r="AT262" i="70"/>
  <c r="AU262" i="70" s="1"/>
  <c r="AT1128" i="70"/>
  <c r="AU1128" i="70" s="1"/>
  <c r="AA1130" i="70"/>
  <c r="X176" i="88"/>
  <c r="X177" i="88"/>
  <c r="AT261" i="70"/>
  <c r="AU261" i="70" s="1"/>
  <c r="AA1118" i="70"/>
  <c r="P885" i="70"/>
  <c r="BB869" i="170" s="1"/>
  <c r="Z1118" i="70"/>
  <c r="AA1154" i="70"/>
  <c r="AA1122" i="70"/>
  <c r="V178" i="70"/>
  <c r="BH168" i="170" s="1"/>
  <c r="BB168" i="170"/>
  <c r="AJ86" i="169"/>
  <c r="AJ120" i="170"/>
  <c r="AT1148" i="70"/>
  <c r="AU1148" i="70" s="1"/>
  <c r="BH1130" i="170"/>
  <c r="Z1102" i="70"/>
  <c r="AT1095" i="70"/>
  <c r="AU1095" i="70" s="1"/>
  <c r="BH1076" i="170"/>
  <c r="V1088" i="70"/>
  <c r="BH1069" i="170" s="1"/>
  <c r="BB1069" i="170"/>
  <c r="V1077" i="70"/>
  <c r="BH1058" i="170" s="1"/>
  <c r="BB1058" i="170"/>
  <c r="AF69" i="169"/>
  <c r="AF98" i="170"/>
  <c r="AP187" i="70"/>
  <c r="AQ187" i="70" s="1"/>
  <c r="BD178" i="170"/>
  <c r="BB1056" i="170"/>
  <c r="V1075" i="70"/>
  <c r="AN1074" i="70"/>
  <c r="AO1074" i="70" s="1"/>
  <c r="BB1065" i="170"/>
  <c r="V1084" i="70"/>
  <c r="AT1083" i="70" s="1"/>
  <c r="AU1083" i="70" s="1"/>
  <c r="AT190" i="70"/>
  <c r="AU190" i="70" s="1"/>
  <c r="BH181" i="170"/>
  <c r="AT1089" i="70"/>
  <c r="BH1074" i="170"/>
  <c r="AT1174" i="70"/>
  <c r="AU1174" i="70" s="1"/>
  <c r="BH1152" i="170"/>
  <c r="AN878" i="70"/>
  <c r="AO878" i="70" s="1"/>
  <c r="BB863" i="170"/>
  <c r="AT234" i="70"/>
  <c r="AU234" i="70" s="1"/>
  <c r="BH225" i="170"/>
  <c r="X13" i="88"/>
  <c r="BH14" i="170"/>
  <c r="BH14" i="169"/>
  <c r="AT1109" i="70"/>
  <c r="AU1109" i="70" s="1"/>
  <c r="BH1090" i="170"/>
  <c r="AT1157" i="70"/>
  <c r="AU1157" i="70" s="1"/>
  <c r="BH1138" i="170"/>
  <c r="AN202" i="70"/>
  <c r="AO202" i="70" s="1"/>
  <c r="BB193" i="170"/>
  <c r="AL549" i="169"/>
  <c r="AL869" i="170"/>
  <c r="AT1153" i="70"/>
  <c r="AU1153" i="70" s="1"/>
  <c r="BH1134" i="170"/>
  <c r="AT877" i="70"/>
  <c r="AU877" i="70" s="1"/>
  <c r="BH862" i="170"/>
  <c r="AT334" i="70"/>
  <c r="AU334" i="70" s="1"/>
  <c r="BH325" i="170"/>
  <c r="AT1117" i="70"/>
  <c r="AU1117" i="70" s="1"/>
  <c r="BH1098" i="170"/>
  <c r="V1082" i="70"/>
  <c r="AT1081" i="70" s="1"/>
  <c r="AU1081" i="70" s="1"/>
  <c r="BB1063" i="170"/>
  <c r="V1090" i="70"/>
  <c r="Y1090" i="70" s="1"/>
  <c r="BB1071" i="170"/>
  <c r="BD280" i="170"/>
  <c r="AT292" i="70"/>
  <c r="AU292" i="70" s="1"/>
  <c r="BH283" i="170"/>
  <c r="AT1101" i="70"/>
  <c r="AU1101" i="70" s="1"/>
  <c r="BH1082" i="170"/>
  <c r="AT1113" i="70"/>
  <c r="AU1113" i="70" s="1"/>
  <c r="BH1094" i="170"/>
  <c r="BF323" i="170"/>
  <c r="AR332" i="70"/>
  <c r="AS332" i="70" s="1"/>
  <c r="I15" i="30"/>
  <c r="AL255" i="169"/>
  <c r="AL429" i="170"/>
  <c r="BH1142" i="170"/>
  <c r="V1079" i="70"/>
  <c r="BH1060" i="170" s="1"/>
  <c r="BB1060" i="170"/>
  <c r="AN1088" i="70"/>
  <c r="AO1088" i="70" s="1"/>
  <c r="V310" i="70"/>
  <c r="BH300" i="170" s="1"/>
  <c r="BB300" i="170"/>
  <c r="N333" i="70"/>
  <c r="AZ323" i="170" s="1"/>
  <c r="AZ305" i="170"/>
  <c r="AL884" i="70"/>
  <c r="AM884" i="70" s="1"/>
  <c r="AF86" i="169"/>
  <c r="AF120" i="170"/>
  <c r="AN1084" i="70"/>
  <c r="AO1084" i="70" s="1"/>
  <c r="BB1066" i="170"/>
  <c r="AL86" i="169"/>
  <c r="AL120" i="170"/>
  <c r="AJ549" i="169"/>
  <c r="AJ869" i="170"/>
  <c r="BH1062" i="170"/>
  <c r="X607" i="88"/>
  <c r="AT1121" i="70"/>
  <c r="AU1121" i="70" s="1"/>
  <c r="BH1102" i="170"/>
  <c r="AC572" i="88"/>
  <c r="Z13" i="88"/>
  <c r="T188" i="70"/>
  <c r="N188" i="70"/>
  <c r="I29" i="30" s="1"/>
  <c r="AD506" i="88"/>
  <c r="AI497" i="169"/>
  <c r="AH533" i="169"/>
  <c r="AC392" i="88"/>
  <c r="AH383" i="169"/>
  <c r="AD404" i="88"/>
  <c r="AI395" i="169"/>
  <c r="AC404" i="88"/>
  <c r="AH395" i="169"/>
  <c r="AD695" i="88"/>
  <c r="AI685" i="169"/>
  <c r="AD382" i="88"/>
  <c r="AI373" i="169"/>
  <c r="AD572" i="88"/>
  <c r="AI563" i="169"/>
  <c r="AC565" i="88"/>
  <c r="AH556" i="169"/>
  <c r="AD515" i="88"/>
  <c r="AI506" i="169"/>
  <c r="AI574" i="169"/>
  <c r="AD322" i="88"/>
  <c r="AI313" i="169"/>
  <c r="AC322" i="88"/>
  <c r="AH313" i="169"/>
  <c r="AD284" i="88"/>
  <c r="AI278" i="169"/>
  <c r="AC284" i="88"/>
  <c r="AH278" i="169"/>
  <c r="S114" i="58"/>
  <c r="AD118" i="88"/>
  <c r="AI113" i="169"/>
  <c r="AC118" i="88"/>
  <c r="AH113" i="169"/>
  <c r="H8" i="110"/>
  <c r="H33" i="110" s="1"/>
  <c r="H17" i="110"/>
  <c r="H44" i="110" s="1"/>
  <c r="H20" i="110"/>
  <c r="H47" i="110" s="1"/>
  <c r="AC515" i="88"/>
  <c r="AH506" i="169"/>
  <c r="H23" i="110"/>
  <c r="H51" i="110" s="1"/>
  <c r="H18" i="110"/>
  <c r="H45" i="110" s="1"/>
  <c r="H14" i="110"/>
  <c r="H39" i="110" s="1"/>
  <c r="H39" i="57"/>
  <c r="H40" i="57"/>
  <c r="H41" i="57" s="1"/>
  <c r="H55" i="110"/>
  <c r="H35" i="56"/>
  <c r="H24" i="110"/>
  <c r="H52" i="110" s="1"/>
  <c r="H22" i="110"/>
  <c r="H50" i="110" s="1"/>
  <c r="H10" i="110"/>
  <c r="H35" i="110" s="1"/>
  <c r="H9" i="110"/>
  <c r="H34" i="110" s="1"/>
  <c r="H21" i="110"/>
  <c r="H48" i="110" s="1"/>
  <c r="H15" i="110"/>
  <c r="H40" i="110" s="1"/>
  <c r="I63" i="83"/>
  <c r="I64" i="83" s="1"/>
  <c r="AD558" i="88"/>
  <c r="AI549" i="169"/>
  <c r="AD360" i="88"/>
  <c r="AI351" i="169"/>
  <c r="AC695" i="88"/>
  <c r="AH685" i="169"/>
  <c r="AC360" i="88"/>
  <c r="AH351" i="169"/>
  <c r="AF221" i="88"/>
  <c r="AN216" i="169"/>
  <c r="Z1110" i="70"/>
  <c r="AG732" i="88"/>
  <c r="AF732" i="88"/>
  <c r="T54" i="58"/>
  <c r="T729" i="88"/>
  <c r="AI1079" i="170"/>
  <c r="AN903" i="170"/>
  <c r="AO903" i="170"/>
  <c r="AO890" i="170"/>
  <c r="AN890" i="170"/>
  <c r="AO880" i="170"/>
  <c r="AN880" i="170"/>
  <c r="AN845" i="170"/>
  <c r="AO802" i="170"/>
  <c r="AN792" i="170"/>
  <c r="Y421" i="88"/>
  <c r="Y407" i="88"/>
  <c r="Y416" i="88"/>
  <c r="Y422" i="88"/>
  <c r="Y420" i="88"/>
  <c r="Y411" i="88"/>
  <c r="Y415" i="88"/>
  <c r="Y409" i="88"/>
  <c r="X423" i="88"/>
  <c r="AA423" i="88" s="1"/>
  <c r="AB423" i="88" s="1"/>
  <c r="Y413" i="88"/>
  <c r="Y423" i="88"/>
  <c r="Y424" i="88"/>
  <c r="Y408" i="88"/>
  <c r="AO658" i="170"/>
  <c r="AN658" i="170"/>
  <c r="AN645" i="170"/>
  <c r="AO645" i="170"/>
  <c r="AN630" i="170"/>
  <c r="AN577" i="170"/>
  <c r="AO504" i="170"/>
  <c r="AN504" i="170"/>
  <c r="Y208" i="88"/>
  <c r="AI323" i="170"/>
  <c r="Y182" i="88"/>
  <c r="AI280" i="170"/>
  <c r="Y122" i="88"/>
  <c r="AI178" i="170"/>
  <c r="AN163" i="170"/>
  <c r="AO163" i="170"/>
  <c r="Y78" i="88"/>
  <c r="AI120" i="170"/>
  <c r="Y42" i="88"/>
  <c r="AI98" i="170"/>
  <c r="AN43" i="70"/>
  <c r="AO43" i="70" s="1"/>
  <c r="AT1077" i="70"/>
  <c r="AU1077" i="70" s="1"/>
  <c r="X604" i="88"/>
  <c r="Y1083" i="70"/>
  <c r="X609" i="88"/>
  <c r="Y1076" i="70"/>
  <c r="X602" i="88"/>
  <c r="AT1079" i="70"/>
  <c r="AU1079" i="70" s="1"/>
  <c r="X606" i="88"/>
  <c r="P767" i="70"/>
  <c r="Z1134" i="70"/>
  <c r="Z1146" i="70"/>
  <c r="AP929" i="70"/>
  <c r="AQ929" i="70" s="1"/>
  <c r="AR850" i="70"/>
  <c r="AS850" i="70" s="1"/>
  <c r="J14" i="19"/>
  <c r="P53" i="31"/>
  <c r="P54" i="31" s="1"/>
  <c r="AR698" i="70"/>
  <c r="AS698" i="70" s="1"/>
  <c r="L35" i="31"/>
  <c r="R13" i="31"/>
  <c r="R35" i="31" s="1"/>
  <c r="Z1154" i="70"/>
  <c r="J12" i="19"/>
  <c r="AT1075" i="70"/>
  <c r="AU1075" i="70" s="1"/>
  <c r="Z1122" i="70"/>
  <c r="D104" i="23"/>
  <c r="G1200" i="70" s="1"/>
  <c r="G1205" i="70" s="1"/>
  <c r="J18" i="56"/>
  <c r="J15" i="110" s="1"/>
  <c r="L102" i="23"/>
  <c r="L104" i="23" s="1"/>
  <c r="J30" i="56"/>
  <c r="AC30" i="56" s="1"/>
  <c r="S105" i="58"/>
  <c r="Q163" i="58"/>
  <c r="Q230" i="58" s="1"/>
  <c r="N58" i="110"/>
  <c r="AW64" i="57"/>
  <c r="AW66" i="57" s="1"/>
  <c r="AW67" i="57" s="1"/>
  <c r="AJ394" i="70"/>
  <c r="AK394" i="70" s="1"/>
  <c r="P395" i="70"/>
  <c r="N59" i="110"/>
  <c r="AW13" i="57"/>
  <c r="N62" i="56"/>
  <c r="AW12" i="57"/>
  <c r="C31" i="57"/>
  <c r="D199" i="58"/>
  <c r="D31" i="57"/>
  <c r="Y392" i="70"/>
  <c r="H65" i="56"/>
  <c r="H66" i="56" s="1"/>
  <c r="N40" i="30"/>
  <c r="M128" i="58"/>
  <c r="AT873" i="70"/>
  <c r="AU873" i="70" s="1"/>
  <c r="N14" i="30"/>
  <c r="M25" i="30"/>
  <c r="N30" i="30"/>
  <c r="M23" i="30"/>
  <c r="AN1051" i="170"/>
  <c r="N23" i="30"/>
  <c r="AO1051" i="170"/>
  <c r="N34" i="30"/>
  <c r="AO792" i="170"/>
  <c r="N32" i="30"/>
  <c r="AO835" i="170"/>
  <c r="AC382" i="88"/>
  <c r="N39" i="30"/>
  <c r="AO630" i="170"/>
  <c r="AD522" i="88"/>
  <c r="AD565" i="88"/>
  <c r="I16" i="30"/>
  <c r="P34" i="30"/>
  <c r="M39" i="30"/>
  <c r="N15" i="30"/>
  <c r="AO869" i="170"/>
  <c r="AT839" i="70"/>
  <c r="AU839" i="70" s="1"/>
  <c r="AO824" i="170"/>
  <c r="M22" i="30"/>
  <c r="AT828" i="70"/>
  <c r="AU828" i="70" s="1"/>
  <c r="AL850" i="70"/>
  <c r="AM850" i="70" s="1"/>
  <c r="AC506" i="88"/>
  <c r="AD529" i="88"/>
  <c r="AD392" i="88"/>
  <c r="N37" i="30"/>
  <c r="AO577" i="170"/>
  <c r="M28" i="30"/>
  <c r="AN467" i="170"/>
  <c r="P28" i="30"/>
  <c r="N28" i="30"/>
  <c r="AO467" i="170"/>
  <c r="K13" i="30"/>
  <c r="P130" i="70"/>
  <c r="BB120" i="170" s="1"/>
  <c r="V43" i="70"/>
  <c r="BH36" i="170" s="1"/>
  <c r="AH36" i="170"/>
  <c r="AD731" i="88"/>
  <c r="AC732" i="88"/>
  <c r="AD730" i="88"/>
  <c r="AG729" i="88"/>
  <c r="AD729" i="88"/>
  <c r="AN686" i="70"/>
  <c r="AO686" i="70" s="1"/>
  <c r="R16" i="110"/>
  <c r="R41" i="110" s="1"/>
  <c r="AL771" i="70"/>
  <c r="AM771" i="70" s="1"/>
  <c r="E42" i="30"/>
  <c r="V203" i="70"/>
  <c r="BH193" i="170" s="1"/>
  <c r="AL314" i="70"/>
  <c r="AM314" i="70" s="1"/>
  <c r="P315" i="70"/>
  <c r="F42" i="30"/>
  <c r="AT52" i="57"/>
  <c r="K34" i="57"/>
  <c r="K61" i="56" s="1"/>
  <c r="S30" i="58"/>
  <c r="AA335" i="70"/>
  <c r="AT57" i="57"/>
  <c r="M114" i="58"/>
  <c r="AT53" i="57"/>
  <c r="AT56" i="57"/>
  <c r="R22" i="31"/>
  <c r="R44" i="31" s="1"/>
  <c r="AT51" i="57"/>
  <c r="AT55" i="57"/>
  <c r="AA293" i="70"/>
  <c r="R10" i="31"/>
  <c r="R32" i="31" s="1"/>
  <c r="AN689" i="70"/>
  <c r="AO689" i="70" s="1"/>
  <c r="AH785" i="70"/>
  <c r="AI785" i="70" s="1"/>
  <c r="AL179" i="70"/>
  <c r="AM179" i="70" s="1"/>
  <c r="P180" i="70"/>
  <c r="BB170" i="170" s="1"/>
  <c r="J22" i="56"/>
  <c r="J50" i="56" s="1"/>
  <c r="N774" i="70"/>
  <c r="AN309" i="70"/>
  <c r="AO309" i="70" s="1"/>
  <c r="M237" i="58"/>
  <c r="AR179" i="70"/>
  <c r="AS179" i="70" s="1"/>
  <c r="AL688" i="70"/>
  <c r="AM688" i="70" s="1"/>
  <c r="P679" i="70"/>
  <c r="N733" i="88"/>
  <c r="AC733" i="88" s="1"/>
  <c r="AL770" i="70"/>
  <c r="AM770" i="70" s="1"/>
  <c r="C199" i="58"/>
  <c r="N764" i="70"/>
  <c r="F129" i="23"/>
  <c r="G129" i="23" s="1"/>
  <c r="V20" i="23"/>
  <c r="P851" i="70"/>
  <c r="BB835" i="170" s="1"/>
  <c r="N237" i="58"/>
  <c r="I32" i="30"/>
  <c r="T103" i="58"/>
  <c r="R16" i="31"/>
  <c r="R38" i="31" s="1"/>
  <c r="P44" i="56"/>
  <c r="AZ66" i="57"/>
  <c r="AZ67" i="57" s="1"/>
  <c r="S103" i="58"/>
  <c r="AA191" i="70"/>
  <c r="AL943" i="70"/>
  <c r="AM943" i="70" s="1"/>
  <c r="N29" i="33" s="1"/>
  <c r="P685" i="70"/>
  <c r="Z1176" i="70"/>
  <c r="AL684" i="70"/>
  <c r="AM684" i="70" s="1"/>
  <c r="P944" i="70"/>
  <c r="BB926" i="170" s="1"/>
  <c r="P691" i="70"/>
  <c r="R8" i="31"/>
  <c r="R30" i="31" s="1"/>
  <c r="O733" i="88"/>
  <c r="L111" i="23"/>
  <c r="N111" i="23" s="1"/>
  <c r="T111" i="23" s="1"/>
  <c r="AL690" i="70"/>
  <c r="AM690" i="70" s="1"/>
  <c r="V1085" i="70"/>
  <c r="BH1066" i="170" s="1"/>
  <c r="N39" i="23"/>
  <c r="T39" i="23" s="1"/>
  <c r="L48" i="31"/>
  <c r="AA951" i="70"/>
  <c r="U730" i="88"/>
  <c r="AG730" i="88" s="1"/>
  <c r="AA1158" i="70"/>
  <c r="Q58" i="110"/>
  <c r="AN693" i="70"/>
  <c r="AO693" i="70" s="1"/>
  <c r="AN1087" i="70"/>
  <c r="AO1087" i="70" s="1"/>
  <c r="W20" i="23"/>
  <c r="AL779" i="70"/>
  <c r="AM779" i="70" s="1"/>
  <c r="H44" i="56"/>
  <c r="V103" i="58"/>
  <c r="J16" i="56"/>
  <c r="J16" i="110" s="1"/>
  <c r="R21" i="31"/>
  <c r="R43" i="31" s="1"/>
  <c r="AL680" i="70"/>
  <c r="AM680" i="70" s="1"/>
  <c r="P681" i="70"/>
  <c r="X28" i="57"/>
  <c r="S28" i="57"/>
  <c r="AA1110" i="70"/>
  <c r="AN676" i="70"/>
  <c r="AO676" i="70" s="1"/>
  <c r="AN1076" i="70"/>
  <c r="AO1076" i="70" s="1"/>
  <c r="N773" i="70"/>
  <c r="R199" i="58"/>
  <c r="AN177" i="70"/>
  <c r="AO177" i="70" s="1"/>
  <c r="N699" i="70"/>
  <c r="L41" i="31"/>
  <c r="L28" i="31"/>
  <c r="L50" i="31" s="1"/>
  <c r="L134" i="58"/>
  <c r="AL687" i="70"/>
  <c r="AM687" i="70" s="1"/>
  <c r="AA844" i="70"/>
  <c r="BH28" i="57"/>
  <c r="BI28" i="57" s="1"/>
  <c r="BJ28" i="57" s="1"/>
  <c r="Z1130" i="70"/>
  <c r="J21" i="56"/>
  <c r="J49" i="56" s="1"/>
  <c r="R21" i="56"/>
  <c r="R49" i="56" s="1"/>
  <c r="R36" i="57"/>
  <c r="R11" i="56" s="1"/>
  <c r="AA955" i="70"/>
  <c r="P21" i="56"/>
  <c r="V879" i="70"/>
  <c r="BH863" i="170" s="1"/>
  <c r="V389" i="70"/>
  <c r="AN388" i="70"/>
  <c r="AO388" i="70" s="1"/>
  <c r="AM61" i="57"/>
  <c r="D21" i="56"/>
  <c r="N440" i="70"/>
  <c r="AZ429" i="170" s="1"/>
  <c r="AL395" i="70"/>
  <c r="AM395" i="70" s="1"/>
  <c r="F130" i="23"/>
  <c r="D130" i="23"/>
  <c r="AN1083" i="70"/>
  <c r="AO1083" i="70" s="1"/>
  <c r="M39" i="23"/>
  <c r="S39" i="23" s="1"/>
  <c r="S134" i="58" s="1"/>
  <c r="K134" i="58"/>
  <c r="K223" i="58" s="1"/>
  <c r="H21" i="56"/>
  <c r="C21" i="56"/>
  <c r="AA1176" i="70"/>
  <c r="F27" i="110"/>
  <c r="F60" i="110" s="1"/>
  <c r="T218" i="58"/>
  <c r="U55" i="83" s="1"/>
  <c r="K162" i="58"/>
  <c r="AK14" i="57"/>
  <c r="BA13" i="57"/>
  <c r="R13" i="56" s="1"/>
  <c r="R41" i="56" s="1"/>
  <c r="AS13" i="57"/>
  <c r="J13" i="56" s="1"/>
  <c r="BC12" i="57"/>
  <c r="AS12" i="57"/>
  <c r="J12" i="56" s="1"/>
  <c r="BA12" i="57"/>
  <c r="R12" i="56" s="1"/>
  <c r="AY13" i="57"/>
  <c r="P13" i="56" s="1"/>
  <c r="P41" i="56" s="1"/>
  <c r="AQ13" i="57"/>
  <c r="H13" i="56" s="1"/>
  <c r="H41" i="56" s="1"/>
  <c r="AZ12" i="57"/>
  <c r="AY12" i="57"/>
  <c r="AQ12" i="57"/>
  <c r="AL12" i="57"/>
  <c r="C12" i="56" s="1"/>
  <c r="AL13" i="57"/>
  <c r="C13" i="56" s="1"/>
  <c r="C13" i="110" s="1"/>
  <c r="C38" i="110" s="1"/>
  <c r="AZ13" i="57"/>
  <c r="AI14" i="57"/>
  <c r="AA1150" i="70"/>
  <c r="BC64" i="57"/>
  <c r="BC66" i="57" s="1"/>
  <c r="BC67" i="57" s="1"/>
  <c r="AB696" i="70"/>
  <c r="AA1114" i="70"/>
  <c r="AT1161" i="70"/>
  <c r="AU1161" i="70" s="1"/>
  <c r="AA1162" i="70"/>
  <c r="T59" i="110"/>
  <c r="BC11" i="57"/>
  <c r="Q43" i="30"/>
  <c r="BC13" i="57"/>
  <c r="T62" i="56"/>
  <c r="T61" i="56"/>
  <c r="J102" i="23"/>
  <c r="J104" i="23" s="1"/>
  <c r="J155" i="23" s="1"/>
  <c r="J165" i="23" s="1"/>
  <c r="W781" i="70"/>
  <c r="BI765" i="170" s="1"/>
  <c r="AN780" i="70"/>
  <c r="AO780" i="70"/>
  <c r="W28" i="57"/>
  <c r="J35" i="57" s="1"/>
  <c r="T192" i="58"/>
  <c r="T222" i="58" s="1"/>
  <c r="T20" i="23"/>
  <c r="N192" i="58"/>
  <c r="N222" i="58" s="1"/>
  <c r="D50" i="62"/>
  <c r="J199" i="58"/>
  <c r="J23" i="56"/>
  <c r="J21" i="110" s="1"/>
  <c r="AU695" i="70"/>
  <c r="AT695" i="70"/>
  <c r="I56" i="110"/>
  <c r="I59" i="56"/>
  <c r="M35" i="57"/>
  <c r="AP534" i="70"/>
  <c r="AQ534" i="70" s="1"/>
  <c r="R564" i="70"/>
  <c r="P30" i="30"/>
  <c r="AT691" i="70"/>
  <c r="AU691" i="70" s="1"/>
  <c r="AA42" i="88"/>
  <c r="AT1082" i="70"/>
  <c r="AU1082" i="70" s="1"/>
  <c r="M34" i="30"/>
  <c r="P22" i="30"/>
  <c r="V777" i="70"/>
  <c r="I29" i="31"/>
  <c r="M29" i="31" s="1"/>
  <c r="S29" i="31" s="1"/>
  <c r="G42" i="30"/>
  <c r="AJ785" i="70"/>
  <c r="AK785" i="70" s="1"/>
  <c r="C42" i="30"/>
  <c r="AD785" i="70"/>
  <c r="AE785" i="70" s="1"/>
  <c r="H29" i="31"/>
  <c r="P40" i="30"/>
  <c r="AN1081" i="70"/>
  <c r="AO1081" i="70" s="1"/>
  <c r="R11" i="31"/>
  <c r="R33" i="31" s="1"/>
  <c r="M70" i="23"/>
  <c r="S70" i="23" s="1"/>
  <c r="S162" i="58" s="1"/>
  <c r="L33" i="31"/>
  <c r="P23" i="30"/>
  <c r="AT807" i="70"/>
  <c r="AU807" i="70" s="1"/>
  <c r="AT1191" i="70"/>
  <c r="AU1191" i="70" s="1"/>
  <c r="P39" i="30"/>
  <c r="P12" i="30"/>
  <c r="P14" i="30"/>
  <c r="AT645" i="70"/>
  <c r="AU645" i="70" s="1"/>
  <c r="P26" i="30"/>
  <c r="AT479" i="70"/>
  <c r="AU479" i="70" s="1"/>
  <c r="Q396" i="70"/>
  <c r="M440" i="70"/>
  <c r="AY429" i="170" s="1"/>
  <c r="P37" i="30"/>
  <c r="M21" i="30"/>
  <c r="AT150" i="70"/>
  <c r="AU150" i="70" s="1"/>
  <c r="N35" i="30"/>
  <c r="N22" i="30"/>
  <c r="N21" i="30"/>
  <c r="AT660" i="70"/>
  <c r="AU660" i="70" s="1"/>
  <c r="M40" i="30"/>
  <c r="AT673" i="70"/>
  <c r="AU673" i="70" s="1"/>
  <c r="M18" i="30"/>
  <c r="N33" i="30"/>
  <c r="AT1192" i="70"/>
  <c r="AU1192" i="70" s="1"/>
  <c r="V1228" i="70"/>
  <c r="AT172" i="70"/>
  <c r="AU172" i="70" s="1"/>
  <c r="M35" i="30"/>
  <c r="N26" i="30"/>
  <c r="AT817" i="70"/>
  <c r="AU817" i="70" s="1"/>
  <c r="M14" i="30"/>
  <c r="AT907" i="70"/>
  <c r="AU907" i="70" s="1"/>
  <c r="M26" i="30"/>
  <c r="N18" i="30"/>
  <c r="AT519" i="70"/>
  <c r="AU519" i="70" s="1"/>
  <c r="M12" i="30"/>
  <c r="AT895" i="70"/>
  <c r="AU895" i="70" s="1"/>
  <c r="M30" i="30"/>
  <c r="AT860" i="70"/>
  <c r="AU860" i="70" s="1"/>
  <c r="M27" i="30"/>
  <c r="P35" i="30"/>
  <c r="P18" i="30"/>
  <c r="AT920" i="70"/>
  <c r="AU920" i="70" s="1"/>
  <c r="P21" i="30"/>
  <c r="N17" i="30"/>
  <c r="N12" i="30"/>
  <c r="E155" i="23"/>
  <c r="E156" i="23" s="1"/>
  <c r="Q36" i="30"/>
  <c r="D31" i="33" s="1"/>
  <c r="F38" i="57"/>
  <c r="F40" i="57" s="1"/>
  <c r="AC15" i="56"/>
  <c r="G30" i="56"/>
  <c r="G63" i="56" s="1"/>
  <c r="AJ187" i="70"/>
  <c r="AK187" i="70" s="1"/>
  <c r="G29" i="30"/>
  <c r="R29" i="30" s="1"/>
  <c r="E30" i="57"/>
  <c r="E201" i="58"/>
  <c r="E204" i="58" s="1"/>
  <c r="E206" i="58" s="1"/>
  <c r="E200" i="58"/>
  <c r="AJ106" i="70"/>
  <c r="AK106" i="70" s="1"/>
  <c r="G36" i="30"/>
  <c r="R36" i="30" s="1"/>
  <c r="AH129" i="70"/>
  <c r="AI129" i="70" s="1"/>
  <c r="E20" i="30"/>
  <c r="Q20" i="30" s="1"/>
  <c r="AC9" i="56"/>
  <c r="J37" i="56"/>
  <c r="J9" i="110"/>
  <c r="J47" i="56"/>
  <c r="AC19" i="56"/>
  <c r="J17" i="110"/>
  <c r="J59" i="83"/>
  <c r="I26" i="56" s="1"/>
  <c r="J55" i="83"/>
  <c r="I22" i="56" s="1"/>
  <c r="J51" i="83"/>
  <c r="J47" i="83"/>
  <c r="I14" i="56" s="1"/>
  <c r="J43" i="83"/>
  <c r="I10" i="56" s="1"/>
  <c r="J38" i="83"/>
  <c r="I32" i="57"/>
  <c r="J60" i="83"/>
  <c r="I27" i="56" s="1"/>
  <c r="J56" i="83"/>
  <c r="I23" i="56" s="1"/>
  <c r="J52" i="83"/>
  <c r="I19" i="56" s="1"/>
  <c r="J48" i="83"/>
  <c r="I15" i="56" s="1"/>
  <c r="J44" i="83"/>
  <c r="J40" i="83"/>
  <c r="I7" i="56" s="1"/>
  <c r="J57" i="83"/>
  <c r="I24" i="56" s="1"/>
  <c r="J49" i="83"/>
  <c r="I16" i="56" s="1"/>
  <c r="J41" i="83"/>
  <c r="I8" i="56" s="1"/>
  <c r="J54" i="83"/>
  <c r="I21" i="56" s="1"/>
  <c r="J46" i="83"/>
  <c r="J53" i="83"/>
  <c r="I20" i="56" s="1"/>
  <c r="J45" i="83"/>
  <c r="J50" i="83"/>
  <c r="I17" i="56" s="1"/>
  <c r="J42" i="83"/>
  <c r="I9" i="56" s="1"/>
  <c r="J58" i="83"/>
  <c r="I25" i="56" s="1"/>
  <c r="AJ289" i="70"/>
  <c r="AK289" i="70" s="1"/>
  <c r="G24" i="30"/>
  <c r="R24" i="30" s="1"/>
  <c r="AJ1098" i="70"/>
  <c r="AK1098" i="70" s="1"/>
  <c r="G31" i="30"/>
  <c r="R31" i="30" s="1"/>
  <c r="AH1098" i="70"/>
  <c r="AI1098" i="70" s="1"/>
  <c r="E31" i="30"/>
  <c r="Q31" i="30" s="1"/>
  <c r="AJ943" i="70"/>
  <c r="AK943" i="70" s="1"/>
  <c r="G16" i="30"/>
  <c r="R16" i="30" s="1"/>
  <c r="I120" i="58"/>
  <c r="I230" i="58" s="1"/>
  <c r="M13" i="23"/>
  <c r="S13" i="23" s="1"/>
  <c r="AA603" i="70" s="1"/>
  <c r="I20" i="23"/>
  <c r="M34" i="21"/>
  <c r="M85" i="21" s="1"/>
  <c r="AO66" i="57"/>
  <c r="AO67" i="57" s="1"/>
  <c r="AR64" i="57"/>
  <c r="AR66" i="57" s="1"/>
  <c r="AR67" i="57" s="1"/>
  <c r="I61" i="56"/>
  <c r="I58" i="110"/>
  <c r="H227" i="58"/>
  <c r="H228" i="58" s="1"/>
  <c r="J55" i="56"/>
  <c r="AC27" i="56"/>
  <c r="J24" i="110"/>
  <c r="J11" i="56"/>
  <c r="I38" i="57"/>
  <c r="AM11" i="57"/>
  <c r="D62" i="56"/>
  <c r="AM13" i="57"/>
  <c r="D13" i="56" s="1"/>
  <c r="D59" i="110"/>
  <c r="AM12" i="57"/>
  <c r="D12" i="56" s="1"/>
  <c r="H58" i="83"/>
  <c r="G25" i="56" s="1"/>
  <c r="H54" i="83"/>
  <c r="G21" i="56" s="1"/>
  <c r="H50" i="83"/>
  <c r="G17" i="56" s="1"/>
  <c r="H46" i="83"/>
  <c r="H42" i="83"/>
  <c r="G9" i="56" s="1"/>
  <c r="H59" i="83"/>
  <c r="G26" i="56" s="1"/>
  <c r="H55" i="83"/>
  <c r="G22" i="56" s="1"/>
  <c r="H51" i="83"/>
  <c r="G18" i="56" s="1"/>
  <c r="H47" i="83"/>
  <c r="G14" i="56" s="1"/>
  <c r="H43" i="83"/>
  <c r="G10" i="56" s="1"/>
  <c r="H38" i="83"/>
  <c r="G32" i="57"/>
  <c r="H60" i="83"/>
  <c r="G27" i="56" s="1"/>
  <c r="H52" i="83"/>
  <c r="G19" i="56" s="1"/>
  <c r="H44" i="83"/>
  <c r="H57" i="83"/>
  <c r="G24" i="56" s="1"/>
  <c r="H49" i="83"/>
  <c r="G16" i="56" s="1"/>
  <c r="H41" i="83"/>
  <c r="G8" i="56" s="1"/>
  <c r="H56" i="83"/>
  <c r="G23" i="56" s="1"/>
  <c r="H48" i="83"/>
  <c r="G15" i="56" s="1"/>
  <c r="H40" i="83"/>
  <c r="H45" i="83"/>
  <c r="H53" i="83"/>
  <c r="G20" i="56" s="1"/>
  <c r="AH332" i="70"/>
  <c r="AI332" i="70" s="1"/>
  <c r="E11" i="30"/>
  <c r="Q11" i="30" s="1"/>
  <c r="C11" i="56"/>
  <c r="E16" i="30"/>
  <c r="Q16" i="30" s="1"/>
  <c r="AH943" i="70"/>
  <c r="AI943" i="70" s="1"/>
  <c r="AC24" i="56"/>
  <c r="J52" i="56"/>
  <c r="AN602" i="70"/>
  <c r="AO602" i="70" s="1"/>
  <c r="AT602" i="70"/>
  <c r="AU602" i="70" s="1"/>
  <c r="P107" i="70"/>
  <c r="BB98" i="170" s="1"/>
  <c r="AH289" i="70"/>
  <c r="AI289" i="70" s="1"/>
  <c r="E24" i="30"/>
  <c r="Q24" i="30" s="1"/>
  <c r="J54" i="56"/>
  <c r="AC26" i="56"/>
  <c r="J23" i="110"/>
  <c r="J55" i="110"/>
  <c r="J58" i="56"/>
  <c r="J22" i="110"/>
  <c r="AC25" i="56"/>
  <c r="J53" i="56"/>
  <c r="G201" i="58"/>
  <c r="G204" i="58" s="1"/>
  <c r="G206" i="58" s="1"/>
  <c r="G30" i="57"/>
  <c r="F156" i="23"/>
  <c r="F30" i="57"/>
  <c r="F201" i="58"/>
  <c r="F204" i="58" s="1"/>
  <c r="F206" i="58" s="1"/>
  <c r="F200" i="58"/>
  <c r="J42" i="56"/>
  <c r="AC14" i="56"/>
  <c r="J14" i="110"/>
  <c r="J48" i="56"/>
  <c r="AC20" i="56"/>
  <c r="J18" i="110"/>
  <c r="J45" i="56"/>
  <c r="AC17" i="56"/>
  <c r="AN64" i="57"/>
  <c r="AN66" i="57" s="1"/>
  <c r="AN67" i="57" s="1"/>
  <c r="J38" i="56"/>
  <c r="AC10" i="56"/>
  <c r="J10" i="110"/>
  <c r="J36" i="56"/>
  <c r="J8" i="110"/>
  <c r="AC8" i="56"/>
  <c r="K63" i="83"/>
  <c r="K64" i="83" s="1"/>
  <c r="J7" i="56"/>
  <c r="E38" i="57"/>
  <c r="G38" i="57"/>
  <c r="E58" i="56"/>
  <c r="E55" i="110"/>
  <c r="E29" i="30"/>
  <c r="Q29" i="30" s="1"/>
  <c r="AH187" i="70"/>
  <c r="AI187" i="70" s="1"/>
  <c r="E30" i="56"/>
  <c r="E27" i="110"/>
  <c r="E60" i="110" s="1"/>
  <c r="AJ129" i="70"/>
  <c r="AK129" i="70" s="1"/>
  <c r="G20" i="30"/>
  <c r="R20" i="30" s="1"/>
  <c r="Z1114" i="70"/>
  <c r="AN1078" i="70"/>
  <c r="AO1078" i="70" s="1"/>
  <c r="E123" i="23"/>
  <c r="AT1069" i="70"/>
  <c r="AU1069" i="70" s="1"/>
  <c r="Z1158" i="70"/>
  <c r="S65" i="83"/>
  <c r="Q65" i="83"/>
  <c r="AN682" i="70"/>
  <c r="AO682" i="70" s="1"/>
  <c r="AT692" i="70"/>
  <c r="AU692" i="70" s="1"/>
  <c r="W1099" i="70"/>
  <c r="BI1079" i="170" s="1"/>
  <c r="L31" i="30"/>
  <c r="N15" i="56"/>
  <c r="T15" i="56" s="1"/>
  <c r="N53" i="31"/>
  <c r="N54" i="31" s="1"/>
  <c r="AL762" i="70"/>
  <c r="AM762" i="70" s="1"/>
  <c r="E122" i="23"/>
  <c r="G122" i="23"/>
  <c r="V680" i="70"/>
  <c r="BH664" i="170" s="1"/>
  <c r="AN679" i="70"/>
  <c r="AO679" i="70" s="1"/>
  <c r="O162" i="58"/>
  <c r="O230" i="58" s="1"/>
  <c r="AL767" i="70"/>
  <c r="AM767" i="70" s="1"/>
  <c r="P768" i="70"/>
  <c r="P765" i="70"/>
  <c r="BB749" i="170" s="1"/>
  <c r="AL764" i="70"/>
  <c r="AM764" i="70" s="1"/>
  <c r="AP698" i="70"/>
  <c r="AQ698" i="70" s="1"/>
  <c r="R786" i="70"/>
  <c r="BD770" i="170" s="1"/>
  <c r="AY66" i="57"/>
  <c r="AY67" i="57" s="1"/>
  <c r="AX63" i="57"/>
  <c r="AX64" i="57" s="1"/>
  <c r="P769" i="70"/>
  <c r="BB753" i="170" s="1"/>
  <c r="AL768" i="70"/>
  <c r="AM768" i="70" s="1"/>
  <c r="E120" i="23"/>
  <c r="G120" i="23"/>
  <c r="O58" i="110"/>
  <c r="O61" i="56"/>
  <c r="V684" i="70"/>
  <c r="BH668" i="170" s="1"/>
  <c r="AN683" i="70"/>
  <c r="AO683" i="70" s="1"/>
  <c r="AN677" i="70"/>
  <c r="AO677" i="70" s="1"/>
  <c r="V678" i="70"/>
  <c r="BH662" i="170" s="1"/>
  <c r="N25" i="56"/>
  <c r="W107" i="70"/>
  <c r="BI98" i="170" s="1"/>
  <c r="L36" i="30"/>
  <c r="Q786" i="70"/>
  <c r="BC770" i="170" s="1"/>
  <c r="J42" i="30"/>
  <c r="N14" i="56"/>
  <c r="N17" i="56"/>
  <c r="W762" i="70"/>
  <c r="BI746" i="170" s="1"/>
  <c r="P30" i="57"/>
  <c r="P201" i="58"/>
  <c r="P204" i="58" s="1"/>
  <c r="P206" i="58" s="1"/>
  <c r="P200" i="58"/>
  <c r="P156" i="23"/>
  <c r="N19" i="56"/>
  <c r="N9" i="56"/>
  <c r="W290" i="70"/>
  <c r="BI280" i="170" s="1"/>
  <c r="L24" i="30"/>
  <c r="W188" i="70"/>
  <c r="BI178" i="170" s="1"/>
  <c r="L29" i="30"/>
  <c r="AU13" i="57"/>
  <c r="L13" i="56" s="1"/>
  <c r="AU12" i="57"/>
  <c r="L12" i="56" s="1"/>
  <c r="AU11" i="57"/>
  <c r="P31" i="57"/>
  <c r="W130" i="70"/>
  <c r="BI120" i="170" s="1"/>
  <c r="L20" i="30"/>
  <c r="N10" i="56"/>
  <c r="M63" i="83"/>
  <c r="M64" i="83" s="1"/>
  <c r="O60" i="83"/>
  <c r="O59" i="83"/>
  <c r="O58" i="83"/>
  <c r="O57" i="83"/>
  <c r="O56" i="83"/>
  <c r="O55" i="83"/>
  <c r="O54" i="83"/>
  <c r="O53" i="83"/>
  <c r="O52" i="83"/>
  <c r="O51" i="83"/>
  <c r="O50" i="83"/>
  <c r="O49" i="83"/>
  <c r="O48" i="83"/>
  <c r="O47" i="83"/>
  <c r="O46" i="83"/>
  <c r="O45" i="83"/>
  <c r="O44" i="83"/>
  <c r="O43" i="83"/>
  <c r="O42" i="83"/>
  <c r="O41" i="83"/>
  <c r="O40" i="83"/>
  <c r="O38" i="83"/>
  <c r="N32" i="57"/>
  <c r="AN777" i="70"/>
  <c r="AO777" i="70" s="1"/>
  <c r="V778" i="70"/>
  <c r="W766" i="70"/>
  <c r="N162" i="58"/>
  <c r="N230" i="58" s="1"/>
  <c r="N24" i="56"/>
  <c r="W770" i="70"/>
  <c r="BI754" i="170" s="1"/>
  <c r="S50" i="31"/>
  <c r="W779" i="70"/>
  <c r="BI763" i="170" s="1"/>
  <c r="W699" i="70"/>
  <c r="BI683" i="170" s="1"/>
  <c r="N20" i="56"/>
  <c r="W333" i="70"/>
  <c r="BI323" i="170" s="1"/>
  <c r="L11" i="30"/>
  <c r="W771" i="70"/>
  <c r="BI755" i="170" s="1"/>
  <c r="N8" i="56"/>
  <c r="W763" i="70"/>
  <c r="BI747" i="170" s="1"/>
  <c r="W768" i="70"/>
  <c r="BI752" i="170" s="1"/>
  <c r="W764" i="70"/>
  <c r="BI748" i="170" s="1"/>
  <c r="R31" i="57"/>
  <c r="N26" i="56"/>
  <c r="P43" i="56"/>
  <c r="P15" i="110"/>
  <c r="P40" i="110" s="1"/>
  <c r="W776" i="70"/>
  <c r="N27" i="56"/>
  <c r="W775" i="70"/>
  <c r="BI759" i="170" s="1"/>
  <c r="P105" i="23"/>
  <c r="AT592" i="70"/>
  <c r="AU592" i="70" s="1"/>
  <c r="M37" i="30"/>
  <c r="C40" i="110"/>
  <c r="F1200" i="70" l="1"/>
  <c r="F1205" i="70" s="1"/>
  <c r="AF729" i="88"/>
  <c r="T733" i="88"/>
  <c r="S219" i="58"/>
  <c r="S38" i="57" s="1"/>
  <c r="BB11" i="57" s="1"/>
  <c r="J225" i="58"/>
  <c r="J231" i="58" s="1"/>
  <c r="H62" i="110"/>
  <c r="H63" i="110" s="1"/>
  <c r="S223" i="58"/>
  <c r="S36" i="57" s="1"/>
  <c r="P11" i="110"/>
  <c r="P36" i="110" s="1"/>
  <c r="AT58" i="57"/>
  <c r="AT61" i="57" s="1"/>
  <c r="N134" i="58"/>
  <c r="L223" i="58"/>
  <c r="L224" i="58" s="1"/>
  <c r="P57" i="110"/>
  <c r="P60" i="56"/>
  <c r="Q36" i="57"/>
  <c r="F63" i="56"/>
  <c r="AV54" i="57"/>
  <c r="AV49" i="57"/>
  <c r="AV63" i="57" s="1"/>
  <c r="AV50" i="57"/>
  <c r="AV48" i="57"/>
  <c r="M220" i="58"/>
  <c r="S34" i="57"/>
  <c r="S61" i="56" s="1"/>
  <c r="BB50" i="57"/>
  <c r="BB49" i="57"/>
  <c r="BB63" i="57" s="1"/>
  <c r="BB48" i="57"/>
  <c r="S220" i="58"/>
  <c r="G155" i="23"/>
  <c r="G167" i="23" s="1"/>
  <c r="G168" i="23" s="1"/>
  <c r="R105" i="23"/>
  <c r="R225" i="58"/>
  <c r="C30" i="57"/>
  <c r="C39" i="57" s="1"/>
  <c r="C225" i="58"/>
  <c r="C227" i="58" s="1"/>
  <c r="C228" i="58" s="1"/>
  <c r="D30" i="57"/>
  <c r="D39" i="57" s="1"/>
  <c r="D225" i="58"/>
  <c r="D227" i="58" s="1"/>
  <c r="D228" i="58" s="1"/>
  <c r="AC27" i="110"/>
  <c r="D30" i="56"/>
  <c r="D63" i="56" s="1"/>
  <c r="D65" i="56" s="1"/>
  <c r="D66" i="56" s="1"/>
  <c r="L12" i="110"/>
  <c r="L37" i="110" s="1"/>
  <c r="L40" i="56"/>
  <c r="L41" i="56"/>
  <c r="L13" i="110"/>
  <c r="L38" i="110" s="1"/>
  <c r="G200" i="58"/>
  <c r="G105" i="23"/>
  <c r="BH829" i="170"/>
  <c r="X532" i="88"/>
  <c r="H90" i="21"/>
  <c r="I90" i="21" s="1"/>
  <c r="J90" i="21" s="1"/>
  <c r="W21" i="23"/>
  <c r="I159" i="23"/>
  <c r="I162" i="23" s="1"/>
  <c r="U721" i="88"/>
  <c r="AG721" i="88" s="1"/>
  <c r="T104" i="58"/>
  <c r="T721" i="88"/>
  <c r="AF721" i="88" s="1"/>
  <c r="S104" i="58"/>
  <c r="M111" i="23"/>
  <c r="S111" i="23" s="1"/>
  <c r="AT925" i="70"/>
  <c r="AU925" i="70" s="1"/>
  <c r="AF289" i="70"/>
  <c r="AG289" i="70" s="1"/>
  <c r="X587" i="88"/>
  <c r="AR534" i="70"/>
  <c r="AS534" i="70" s="1"/>
  <c r="T564" i="70"/>
  <c r="AD598" i="88"/>
  <c r="N13" i="30"/>
  <c r="D51" i="62"/>
  <c r="W29" i="57"/>
  <c r="P13" i="30"/>
  <c r="AD25" i="88"/>
  <c r="AI36" i="170"/>
  <c r="AD212" i="169"/>
  <c r="AO36" i="170"/>
  <c r="AI589" i="169"/>
  <c r="AN762" i="70"/>
  <c r="AO762" i="70" s="1"/>
  <c r="R42" i="30"/>
  <c r="M28" i="33" s="1"/>
  <c r="X78" i="88"/>
  <c r="AR785" i="70"/>
  <c r="AS785" i="70" s="1"/>
  <c r="AT117" i="70"/>
  <c r="AU117" i="70" s="1"/>
  <c r="X412" i="88"/>
  <c r="AA412" i="88" s="1"/>
  <c r="AB412" i="88" s="1"/>
  <c r="X417" i="88"/>
  <c r="AA417" i="88" s="1"/>
  <c r="AB417" i="88" s="1"/>
  <c r="V775" i="70"/>
  <c r="BH759" i="170" s="1"/>
  <c r="AE770" i="170"/>
  <c r="AN520" i="169"/>
  <c r="BB258" i="170"/>
  <c r="V268" i="70"/>
  <c r="BH258" i="170" s="1"/>
  <c r="AD195" i="88"/>
  <c r="AN774" i="70"/>
  <c r="AO774" i="70" s="1"/>
  <c r="AL478" i="169"/>
  <c r="AG542" i="88"/>
  <c r="AO926" i="170"/>
  <c r="AT681" i="70"/>
  <c r="AU681" i="70" s="1"/>
  <c r="N16" i="30"/>
  <c r="AF529" i="88"/>
  <c r="AT1088" i="70"/>
  <c r="AU1088" i="70" s="1"/>
  <c r="AO533" i="169"/>
  <c r="AL926" i="170"/>
  <c r="AT76" i="70"/>
  <c r="AU76" i="70" s="1"/>
  <c r="AN771" i="70"/>
  <c r="AO771" i="70" s="1"/>
  <c r="AT689" i="70"/>
  <c r="AU689" i="70" s="1"/>
  <c r="AT693" i="70"/>
  <c r="AU693" i="70" s="1"/>
  <c r="AT924" i="70"/>
  <c r="AU924" i="70" s="1"/>
  <c r="AL289" i="70"/>
  <c r="AM289" i="70" s="1"/>
  <c r="AN761" i="70"/>
  <c r="AO761" i="70" s="1"/>
  <c r="X42" i="88"/>
  <c r="Z42" i="88"/>
  <c r="AJ323" i="170"/>
  <c r="AT844" i="70"/>
  <c r="AU844" i="70" s="1"/>
  <c r="AT686" i="70"/>
  <c r="AU686" i="70" s="1"/>
  <c r="V772" i="70"/>
  <c r="BH756" i="170" s="1"/>
  <c r="K15" i="30"/>
  <c r="P15" i="30" s="1"/>
  <c r="X603" i="88"/>
  <c r="X615" i="88"/>
  <c r="Y1089" i="70"/>
  <c r="V763" i="70"/>
  <c r="BH747" i="170" s="1"/>
  <c r="X420" i="88"/>
  <c r="AA420" i="88" s="1"/>
  <c r="AB420" i="88" s="1"/>
  <c r="X586" i="88"/>
  <c r="P396" i="70"/>
  <c r="AN395" i="70" s="1"/>
  <c r="AO395" i="70" s="1"/>
  <c r="X424" i="88"/>
  <c r="AA424" i="88" s="1"/>
  <c r="AB424" i="88" s="1"/>
  <c r="AX28" i="57"/>
  <c r="AX29" i="57" s="1"/>
  <c r="J53" i="31"/>
  <c r="J54" i="31" s="1"/>
  <c r="AZ683" i="170"/>
  <c r="AB478" i="169"/>
  <c r="AB770" i="170"/>
  <c r="AN543" i="169"/>
  <c r="AN858" i="170"/>
  <c r="V762" i="70"/>
  <c r="BH746" i="170" s="1"/>
  <c r="V768" i="70"/>
  <c r="BH752" i="170" s="1"/>
  <c r="BB752" i="170"/>
  <c r="V689" i="70"/>
  <c r="BB673" i="170"/>
  <c r="BH670" i="170"/>
  <c r="X416" i="88"/>
  <c r="AA416" i="88" s="1"/>
  <c r="AB416" i="88" s="1"/>
  <c r="AN506" i="169"/>
  <c r="AN802" i="170"/>
  <c r="BI760" i="170"/>
  <c r="AT777" i="70"/>
  <c r="AU777" i="70" s="1"/>
  <c r="BH762" i="170"/>
  <c r="P290" i="70"/>
  <c r="BB280" i="170" s="1"/>
  <c r="AN678" i="70"/>
  <c r="AO678" i="70" s="1"/>
  <c r="BB663" i="170"/>
  <c r="AN766" i="70"/>
  <c r="AO766" i="70" s="1"/>
  <c r="BB751" i="170"/>
  <c r="AB190" i="169"/>
  <c r="AB280" i="170"/>
  <c r="AM478" i="169"/>
  <c r="AM770" i="170"/>
  <c r="P766" i="70"/>
  <c r="AZ750" i="170"/>
  <c r="AB212" i="169"/>
  <c r="AB323" i="170"/>
  <c r="AT776" i="70"/>
  <c r="AU776" i="70" s="1"/>
  <c r="BH761" i="170"/>
  <c r="AP943" i="70"/>
  <c r="AQ943" i="70" s="1"/>
  <c r="AC478" i="169"/>
  <c r="AC770" i="170"/>
  <c r="P773" i="70"/>
  <c r="AN772" i="70" s="1"/>
  <c r="AO772" i="70" s="1"/>
  <c r="AZ757" i="170"/>
  <c r="AN688" i="70"/>
  <c r="AO688" i="70" s="1"/>
  <c r="X599" i="88"/>
  <c r="AF552" i="88"/>
  <c r="AF280" i="170"/>
  <c r="BB763" i="170"/>
  <c r="V779" i="70"/>
  <c r="BH763" i="170" s="1"/>
  <c r="AK478" i="169"/>
  <c r="AK770" i="170"/>
  <c r="P770" i="70"/>
  <c r="AZ754" i="170"/>
  <c r="X413" i="88"/>
  <c r="AA413" i="88" s="1"/>
  <c r="AB413" i="88" s="1"/>
  <c r="AN779" i="70"/>
  <c r="AO779" i="70" s="1"/>
  <c r="BB764" i="170"/>
  <c r="AT682" i="70"/>
  <c r="AU682" i="70" s="1"/>
  <c r="AT1072" i="70"/>
  <c r="AU1072" i="70" s="1"/>
  <c r="V681" i="70"/>
  <c r="BH665" i="170" s="1"/>
  <c r="BB665" i="170"/>
  <c r="P774" i="70"/>
  <c r="AN773" i="70" s="1"/>
  <c r="AO773" i="70" s="1"/>
  <c r="AZ758" i="170"/>
  <c r="AD86" i="169"/>
  <c r="AD120" i="170"/>
  <c r="Y1073" i="70"/>
  <c r="AD190" i="169"/>
  <c r="AD280" i="170"/>
  <c r="AD478" i="169"/>
  <c r="AD770" i="170"/>
  <c r="AJ926" i="170"/>
  <c r="I24" i="30"/>
  <c r="V771" i="70"/>
  <c r="BH755" i="170" s="1"/>
  <c r="BB755" i="170"/>
  <c r="AO513" i="169"/>
  <c r="AO813" i="170"/>
  <c r="BH679" i="170"/>
  <c r="AT694" i="70"/>
  <c r="AU694" i="70" s="1"/>
  <c r="X425" i="88"/>
  <c r="AA425" i="88" s="1"/>
  <c r="AB425" i="88" s="1"/>
  <c r="AB124" i="169"/>
  <c r="AB178" i="170"/>
  <c r="AB86" i="169"/>
  <c r="AB120" i="170"/>
  <c r="AG478" i="169"/>
  <c r="AG770" i="170"/>
  <c r="AT685" i="70"/>
  <c r="AU685" i="70" s="1"/>
  <c r="V685" i="70"/>
  <c r="BH669" i="170" s="1"/>
  <c r="BB669" i="170"/>
  <c r="AL528" i="169"/>
  <c r="AL835" i="170"/>
  <c r="P776" i="70"/>
  <c r="AZ760" i="170"/>
  <c r="P764" i="70"/>
  <c r="AN763" i="70" s="1"/>
  <c r="AO763" i="70" s="1"/>
  <c r="AZ748" i="170"/>
  <c r="AF528" i="169"/>
  <c r="AF835" i="170"/>
  <c r="AD124" i="169"/>
  <c r="AD178" i="170"/>
  <c r="BI750" i="170"/>
  <c r="AT676" i="70"/>
  <c r="AU676" i="70" s="1"/>
  <c r="V780" i="70"/>
  <c r="AN690" i="70"/>
  <c r="AO690" i="70" s="1"/>
  <c r="BB675" i="170"/>
  <c r="X407" i="88"/>
  <c r="V688" i="70"/>
  <c r="BB672" i="170"/>
  <c r="G132" i="23"/>
  <c r="X241" i="88"/>
  <c r="BH378" i="170"/>
  <c r="AD69" i="169"/>
  <c r="AD98" i="170"/>
  <c r="AS1171" i="170"/>
  <c r="AS1167" i="170"/>
  <c r="AD611" i="169"/>
  <c r="AD1079" i="170"/>
  <c r="AN929" i="70"/>
  <c r="AO929" i="70" s="1"/>
  <c r="AF589" i="169"/>
  <c r="AF926" i="170"/>
  <c r="V930" i="70"/>
  <c r="BH912" i="170" s="1"/>
  <c r="AT1076" i="70"/>
  <c r="AU1076" i="70" s="1"/>
  <c r="C47" i="30"/>
  <c r="AR1167" i="170"/>
  <c r="Y1077" i="70"/>
  <c r="V395" i="70"/>
  <c r="BB384" i="170"/>
  <c r="AB589" i="169"/>
  <c r="AB926" i="170"/>
  <c r="AD589" i="169"/>
  <c r="AD926" i="170"/>
  <c r="L440" i="70"/>
  <c r="P440" i="70" s="1"/>
  <c r="BB429" i="170" s="1"/>
  <c r="AX385" i="170"/>
  <c r="N43" i="30"/>
  <c r="BI548" i="170"/>
  <c r="AN884" i="70"/>
  <c r="AO884" i="70" s="1"/>
  <c r="AG255" i="169"/>
  <c r="W396" i="70"/>
  <c r="BI385" i="170" s="1"/>
  <c r="BC385" i="170"/>
  <c r="AO344" i="169"/>
  <c r="AO548" i="170"/>
  <c r="AG353" i="88"/>
  <c r="AH549" i="169"/>
  <c r="V885" i="70"/>
  <c r="BH869" i="170" s="1"/>
  <c r="AT177" i="70"/>
  <c r="AU177" i="70" s="1"/>
  <c r="AT309" i="70"/>
  <c r="AU309" i="70" s="1"/>
  <c r="P333" i="70"/>
  <c r="BB323" i="170" s="1"/>
  <c r="AF323" i="170"/>
  <c r="X120" i="88"/>
  <c r="AL332" i="70"/>
  <c r="AM332" i="70" s="1"/>
  <c r="I11" i="30"/>
  <c r="X203" i="88"/>
  <c r="AJ190" i="169"/>
  <c r="AJ280" i="170"/>
  <c r="BD548" i="170"/>
  <c r="BH1063" i="170"/>
  <c r="X608" i="88"/>
  <c r="AR187" i="70"/>
  <c r="AS187" i="70" s="1"/>
  <c r="BF178" i="170"/>
  <c r="AT1078" i="70"/>
  <c r="AU1078" i="70" s="1"/>
  <c r="X605" i="88"/>
  <c r="AJ124" i="169"/>
  <c r="AJ178" i="170"/>
  <c r="BH1056" i="170"/>
  <c r="X601" i="88"/>
  <c r="Y1075" i="70"/>
  <c r="AT1074" i="70"/>
  <c r="AU1074" i="70" s="1"/>
  <c r="AZ178" i="170"/>
  <c r="AL212" i="169"/>
  <c r="AL323" i="170"/>
  <c r="AT1087" i="70"/>
  <c r="AU1087" i="70" s="1"/>
  <c r="Y1088" i="70"/>
  <c r="BH1071" i="170"/>
  <c r="X616" i="88"/>
  <c r="BH1065" i="170"/>
  <c r="X610" i="88"/>
  <c r="V315" i="70"/>
  <c r="BH305" i="170" s="1"/>
  <c r="BB305" i="170"/>
  <c r="AF549" i="169"/>
  <c r="AF869" i="170"/>
  <c r="Y1079" i="70"/>
  <c r="X614" i="88"/>
  <c r="E31" i="33"/>
  <c r="AL187" i="70"/>
  <c r="AM187" i="70" s="1"/>
  <c r="P188" i="70"/>
  <c r="AN179" i="70"/>
  <c r="AO179" i="70" s="1"/>
  <c r="BB55" i="57"/>
  <c r="BB53" i="57"/>
  <c r="BB54" i="57"/>
  <c r="BB51" i="57"/>
  <c r="BB52" i="57"/>
  <c r="BB56" i="57"/>
  <c r="BB57" i="57"/>
  <c r="AF404" i="88"/>
  <c r="AN395" i="169"/>
  <c r="AG583" i="88"/>
  <c r="AO574" i="169"/>
  <c r="AG404" i="88"/>
  <c r="AO395" i="169"/>
  <c r="AF583" i="88"/>
  <c r="AN574" i="169"/>
  <c r="AG572" i="88"/>
  <c r="AO563" i="169"/>
  <c r="AG506" i="88"/>
  <c r="AO497" i="169"/>
  <c r="AF565" i="88"/>
  <c r="AN556" i="169"/>
  <c r="AG382" i="88"/>
  <c r="AO373" i="169"/>
  <c r="AG529" i="88"/>
  <c r="AO520" i="169"/>
  <c r="AF382" i="88"/>
  <c r="AN373" i="169"/>
  <c r="AF506" i="88"/>
  <c r="AN497" i="169"/>
  <c r="AG565" i="88"/>
  <c r="AO556" i="169"/>
  <c r="AF392" i="88"/>
  <c r="AN383" i="169"/>
  <c r="AF542" i="88"/>
  <c r="AN533" i="169"/>
  <c r="AG695" i="88"/>
  <c r="AO685" i="169"/>
  <c r="AG392" i="88"/>
  <c r="AO383" i="169"/>
  <c r="AG515" i="88"/>
  <c r="AO506" i="169"/>
  <c r="AF572" i="88"/>
  <c r="AN563" i="169"/>
  <c r="AF322" i="88"/>
  <c r="AN313" i="169"/>
  <c r="AG322" i="88"/>
  <c r="AO313" i="169"/>
  <c r="AF284" i="88"/>
  <c r="AN278" i="169"/>
  <c r="AG284" i="88"/>
  <c r="AO278" i="169"/>
  <c r="AG118" i="88"/>
  <c r="AO113" i="169"/>
  <c r="AF118" i="88"/>
  <c r="AN113" i="169"/>
  <c r="AC15" i="110"/>
  <c r="H11" i="110"/>
  <c r="H36" i="110" s="1"/>
  <c r="I65" i="83"/>
  <c r="AG537" i="88"/>
  <c r="AO528" i="169"/>
  <c r="AD129" i="88"/>
  <c r="AI124" i="169"/>
  <c r="AD89" i="88"/>
  <c r="AI86" i="169"/>
  <c r="AD217" i="88"/>
  <c r="AI212" i="169"/>
  <c r="AG558" i="88"/>
  <c r="AO549" i="169"/>
  <c r="AI190" i="169"/>
  <c r="AD621" i="88"/>
  <c r="AI611" i="169"/>
  <c r="AD71" i="88"/>
  <c r="AI69" i="169"/>
  <c r="AG360" i="88"/>
  <c r="AO351" i="169"/>
  <c r="AF695" i="88"/>
  <c r="AN685" i="169"/>
  <c r="AF360" i="88"/>
  <c r="AN351" i="169"/>
  <c r="AC25" i="88"/>
  <c r="AH25" i="169"/>
  <c r="E28" i="33"/>
  <c r="AF733" i="88"/>
  <c r="E30" i="33"/>
  <c r="S237" i="58"/>
  <c r="X555" i="88"/>
  <c r="V767" i="70"/>
  <c r="X414" i="88"/>
  <c r="AA414" i="88" s="1"/>
  <c r="AB414" i="88" s="1"/>
  <c r="X410" i="88"/>
  <c r="AA410" i="88" s="1"/>
  <c r="AB410" i="88" s="1"/>
  <c r="X408" i="88"/>
  <c r="AA408" i="88" s="1"/>
  <c r="AB408" i="88" s="1"/>
  <c r="AO323" i="170"/>
  <c r="AO280" i="170"/>
  <c r="AO178" i="170"/>
  <c r="AH120" i="170"/>
  <c r="AO120" i="170"/>
  <c r="C155" i="23"/>
  <c r="C156" i="23" s="1"/>
  <c r="AO98" i="170"/>
  <c r="X611" i="88"/>
  <c r="Y1085" i="70"/>
  <c r="P29" i="31"/>
  <c r="Q31" i="57"/>
  <c r="J46" i="56"/>
  <c r="AC18" i="56"/>
  <c r="N18" i="56"/>
  <c r="N46" i="56" s="1"/>
  <c r="AD1190" i="70"/>
  <c r="AE1190" i="70" s="1"/>
  <c r="D155" i="23"/>
  <c r="D156" i="23" s="1"/>
  <c r="AN394" i="70"/>
  <c r="AO394" i="70" s="1"/>
  <c r="J63" i="56"/>
  <c r="T134" i="58"/>
  <c r="T223" i="58" s="1"/>
  <c r="T36" i="57" s="1"/>
  <c r="T57" i="110" s="1"/>
  <c r="T100" i="23"/>
  <c r="T102" i="23" s="1"/>
  <c r="AI770" i="170"/>
  <c r="AW28" i="57"/>
  <c r="AW29" i="57" s="1"/>
  <c r="AW30" i="57" s="1"/>
  <c r="C40" i="57"/>
  <c r="C30" i="56"/>
  <c r="C63" i="56" s="1"/>
  <c r="C65" i="56" s="1"/>
  <c r="C66" i="56" s="1"/>
  <c r="C27" i="110"/>
  <c r="C60" i="110" s="1"/>
  <c r="D200" i="58"/>
  <c r="D201" i="58"/>
  <c r="D204" i="58" s="1"/>
  <c r="D206" i="58" s="1"/>
  <c r="T237" i="58"/>
  <c r="F119" i="23"/>
  <c r="P227" i="58"/>
  <c r="P228" i="58" s="1"/>
  <c r="P231" i="58"/>
  <c r="K16" i="30"/>
  <c r="P16" i="30" s="1"/>
  <c r="AC598" i="88"/>
  <c r="V851" i="70"/>
  <c r="BH835" i="170" s="1"/>
  <c r="AC537" i="88"/>
  <c r="AP785" i="70"/>
  <c r="AQ785" i="70" s="1"/>
  <c r="AP563" i="70"/>
  <c r="AQ563" i="70" s="1"/>
  <c r="N31" i="30"/>
  <c r="AN129" i="70"/>
  <c r="AO129" i="70" s="1"/>
  <c r="K20" i="30"/>
  <c r="P20" i="30" s="1"/>
  <c r="V130" i="70"/>
  <c r="BH120" i="170" s="1"/>
  <c r="AT202" i="70"/>
  <c r="AU202" i="70" s="1"/>
  <c r="X141" i="88"/>
  <c r="V107" i="70"/>
  <c r="BH98" i="170" s="1"/>
  <c r="X25" i="88"/>
  <c r="AT43" i="70"/>
  <c r="AU43" i="70" s="1"/>
  <c r="M13" i="30"/>
  <c r="AD733" i="88"/>
  <c r="V180" i="70"/>
  <c r="BH170" i="170" s="1"/>
  <c r="AN314" i="70"/>
  <c r="AO314" i="70" s="1"/>
  <c r="K58" i="110"/>
  <c r="Q42" i="30"/>
  <c r="L28" i="33" s="1"/>
  <c r="AT66" i="57"/>
  <c r="AT67" i="57" s="1"/>
  <c r="V691" i="70"/>
  <c r="BH675" i="170" s="1"/>
  <c r="AV51" i="57"/>
  <c r="N22" i="56"/>
  <c r="N50" i="56" s="1"/>
  <c r="AV52" i="57"/>
  <c r="AV55" i="57"/>
  <c r="M34" i="57"/>
  <c r="M58" i="110" s="1"/>
  <c r="AV53" i="57"/>
  <c r="AV57" i="57"/>
  <c r="AV56" i="57"/>
  <c r="K32" i="30"/>
  <c r="P32" i="30" s="1"/>
  <c r="AL773" i="70"/>
  <c r="AM773" i="70" s="1"/>
  <c r="J20" i="110"/>
  <c r="N20" i="110" s="1"/>
  <c r="AC22" i="56"/>
  <c r="D27" i="110"/>
  <c r="D60" i="110" s="1"/>
  <c r="D62" i="110" s="1"/>
  <c r="D63" i="110" s="1"/>
  <c r="R30" i="57"/>
  <c r="R39" i="57" s="1"/>
  <c r="AN684" i="70"/>
  <c r="AO684" i="70" s="1"/>
  <c r="V679" i="70"/>
  <c r="BH663" i="170" s="1"/>
  <c r="AN850" i="70"/>
  <c r="AO850" i="70" s="1"/>
  <c r="D40" i="57"/>
  <c r="P699" i="70"/>
  <c r="AL698" i="70"/>
  <c r="AM698" i="70" s="1"/>
  <c r="AT878" i="70"/>
  <c r="AU878" i="70" s="1"/>
  <c r="AL763" i="70"/>
  <c r="AM763" i="70" s="1"/>
  <c r="C200" i="58"/>
  <c r="AT1084" i="70"/>
  <c r="AU1084" i="70" s="1"/>
  <c r="AT12" i="57"/>
  <c r="AN943" i="70"/>
  <c r="AO943" i="70" s="1"/>
  <c r="V944" i="70"/>
  <c r="BH926" i="170" s="1"/>
  <c r="U733" i="88"/>
  <c r="AG733" i="88" s="1"/>
  <c r="J29" i="31"/>
  <c r="L29" i="31" s="1"/>
  <c r="L155" i="23"/>
  <c r="N100" i="23"/>
  <c r="N786" i="70"/>
  <c r="AZ770" i="170" s="1"/>
  <c r="AN680" i="70"/>
  <c r="AO680" i="70" s="1"/>
  <c r="R201" i="58"/>
  <c r="R204" i="58" s="1"/>
  <c r="R206" i="58" s="1"/>
  <c r="R200" i="58"/>
  <c r="R156" i="23"/>
  <c r="AC16" i="56"/>
  <c r="J44" i="56"/>
  <c r="N16" i="56"/>
  <c r="T16" i="56" s="1"/>
  <c r="T44" i="56" s="1"/>
  <c r="AT11" i="57"/>
  <c r="AL772" i="70"/>
  <c r="AM772" i="70" s="1"/>
  <c r="K62" i="56"/>
  <c r="AT13" i="57"/>
  <c r="N21" i="56"/>
  <c r="N49" i="56" s="1"/>
  <c r="J19" i="110"/>
  <c r="R19" i="110"/>
  <c r="R46" i="110" s="1"/>
  <c r="U45" i="83"/>
  <c r="L199" i="58"/>
  <c r="U54" i="83"/>
  <c r="U49" i="83"/>
  <c r="R39" i="56"/>
  <c r="R11" i="110"/>
  <c r="R36" i="110" s="1"/>
  <c r="R57" i="110"/>
  <c r="R60" i="56"/>
  <c r="P49" i="56"/>
  <c r="P19" i="110"/>
  <c r="P46" i="110" s="1"/>
  <c r="H19" i="110"/>
  <c r="H46" i="110" s="1"/>
  <c r="H49" i="56"/>
  <c r="U51" i="83"/>
  <c r="U44" i="83"/>
  <c r="U46" i="83"/>
  <c r="U60" i="83"/>
  <c r="I41" i="30"/>
  <c r="AL439" i="70"/>
  <c r="AM439" i="70" s="1"/>
  <c r="U47" i="83"/>
  <c r="F137" i="23"/>
  <c r="D137" i="23"/>
  <c r="D49" i="56"/>
  <c r="D19" i="110"/>
  <c r="D46" i="110" s="1"/>
  <c r="M134" i="58"/>
  <c r="K36" i="57"/>
  <c r="U40" i="83"/>
  <c r="U42" i="83"/>
  <c r="U41" i="83"/>
  <c r="AC21" i="56"/>
  <c r="C49" i="56"/>
  <c r="C19" i="110"/>
  <c r="C46" i="110" s="1"/>
  <c r="G130" i="23"/>
  <c r="E130" i="23"/>
  <c r="AT388" i="70"/>
  <c r="AU388" i="70" s="1"/>
  <c r="T32" i="57"/>
  <c r="T58" i="56" s="1"/>
  <c r="U48" i="83"/>
  <c r="U59" i="83"/>
  <c r="N31" i="57"/>
  <c r="M162" i="58"/>
  <c r="U53" i="83"/>
  <c r="U52" i="83"/>
  <c r="U38" i="83"/>
  <c r="U56" i="83"/>
  <c r="U57" i="83"/>
  <c r="U50" i="83"/>
  <c r="U58" i="83"/>
  <c r="U43" i="83"/>
  <c r="G227" i="58"/>
  <c r="G228" i="58" s="1"/>
  <c r="G231" i="58"/>
  <c r="R13" i="110"/>
  <c r="R38" i="110" s="1"/>
  <c r="E29" i="33"/>
  <c r="BA28" i="57"/>
  <c r="BA29" i="57" s="1"/>
  <c r="AS28" i="57"/>
  <c r="AS29" i="57" s="1"/>
  <c r="AS30" i="57" s="1"/>
  <c r="R12" i="110"/>
  <c r="R37" i="110" s="1"/>
  <c r="R40" i="56"/>
  <c r="P13" i="110"/>
  <c r="P38" i="110" s="1"/>
  <c r="H13" i="110"/>
  <c r="H38" i="110" s="1"/>
  <c r="C41" i="56"/>
  <c r="AC13" i="56"/>
  <c r="AZ28" i="57"/>
  <c r="AZ29" i="57" s="1"/>
  <c r="H12" i="56"/>
  <c r="AC12" i="56" s="1"/>
  <c r="AQ28" i="57"/>
  <c r="AQ29" i="57" s="1"/>
  <c r="C12" i="110"/>
  <c r="C37" i="110" s="1"/>
  <c r="C40" i="56"/>
  <c r="P12" i="56"/>
  <c r="AY28" i="57"/>
  <c r="AY29" i="57" s="1"/>
  <c r="AL28" i="57"/>
  <c r="AL29" i="57" s="1"/>
  <c r="R28" i="56"/>
  <c r="R56" i="56" s="1"/>
  <c r="BC28" i="57"/>
  <c r="BC29" i="57" s="1"/>
  <c r="BC30" i="57" s="1"/>
  <c r="N102" i="23"/>
  <c r="J156" i="23"/>
  <c r="N104" i="23"/>
  <c r="N23" i="56"/>
  <c r="T23" i="56" s="1"/>
  <c r="T51" i="56" s="1"/>
  <c r="AC23" i="56"/>
  <c r="J51" i="56"/>
  <c r="J105" i="23"/>
  <c r="J56" i="110"/>
  <c r="J62" i="110" s="1"/>
  <c r="J63" i="110" s="1"/>
  <c r="N35" i="57"/>
  <c r="J59" i="56"/>
  <c r="J201" i="58"/>
  <c r="J204" i="58" s="1"/>
  <c r="J206" i="58" s="1"/>
  <c r="J200" i="58"/>
  <c r="J30" i="57"/>
  <c r="J40" i="57"/>
  <c r="AU780" i="70"/>
  <c r="AT780" i="70"/>
  <c r="M59" i="56"/>
  <c r="M56" i="110"/>
  <c r="S35" i="57"/>
  <c r="E39" i="57"/>
  <c r="S53" i="31"/>
  <c r="S54" i="31" s="1"/>
  <c r="Y426" i="88"/>
  <c r="AT677" i="70"/>
  <c r="AU677" i="70" s="1"/>
  <c r="AT679" i="70"/>
  <c r="AU679" i="70" s="1"/>
  <c r="AT683" i="70"/>
  <c r="AU683" i="70" s="1"/>
  <c r="R28" i="31"/>
  <c r="R50" i="31" s="1"/>
  <c r="H41" i="30"/>
  <c r="Q440" i="70"/>
  <c r="BC429" i="170" s="1"/>
  <c r="F59" i="110"/>
  <c r="F62" i="110" s="1"/>
  <c r="F63" i="110" s="1"/>
  <c r="AO11" i="57"/>
  <c r="F11" i="56" s="1"/>
  <c r="AV13" i="57"/>
  <c r="AO13" i="57"/>
  <c r="F13" i="56" s="1"/>
  <c r="F41" i="56" s="1"/>
  <c r="N15" i="110"/>
  <c r="N40" i="110" s="1"/>
  <c r="F62" i="56"/>
  <c r="F39" i="57"/>
  <c r="AN106" i="70"/>
  <c r="AO106" i="70" s="1"/>
  <c r="AO12" i="57"/>
  <c r="F12" i="56" s="1"/>
  <c r="F12" i="110" s="1"/>
  <c r="F37" i="110" s="1"/>
  <c r="K36" i="30"/>
  <c r="P36" i="30" s="1"/>
  <c r="C31" i="33" s="1"/>
  <c r="J40" i="110"/>
  <c r="M62" i="56"/>
  <c r="AV11" i="57"/>
  <c r="F41" i="57"/>
  <c r="J41" i="56"/>
  <c r="AV12" i="57"/>
  <c r="J13" i="110"/>
  <c r="E227" i="58"/>
  <c r="E228" i="58" s="1"/>
  <c r="E231" i="58"/>
  <c r="I44" i="56"/>
  <c r="AB16" i="56"/>
  <c r="AE16" i="56" s="1"/>
  <c r="I16" i="110"/>
  <c r="AF16" i="56"/>
  <c r="AH16" i="56" s="1"/>
  <c r="AI16" i="56" s="1"/>
  <c r="AF15" i="56"/>
  <c r="AH15" i="56" s="1"/>
  <c r="AI15" i="56" s="1"/>
  <c r="AB15" i="56"/>
  <c r="AE15" i="56" s="1"/>
  <c r="I43" i="56"/>
  <c r="I24" i="110"/>
  <c r="AB27" i="56"/>
  <c r="AE27" i="56" s="1"/>
  <c r="I55" i="56"/>
  <c r="AF27" i="56"/>
  <c r="AH27" i="56" s="1"/>
  <c r="AI27" i="56" s="1"/>
  <c r="G44" i="56"/>
  <c r="G16" i="110"/>
  <c r="G41" i="110" s="1"/>
  <c r="G42" i="56"/>
  <c r="G14" i="110"/>
  <c r="G39" i="110" s="1"/>
  <c r="G53" i="56"/>
  <c r="G22" i="110"/>
  <c r="G50" i="110" s="1"/>
  <c r="I102" i="23"/>
  <c r="I104" i="23" s="1"/>
  <c r="M20" i="23"/>
  <c r="AF25" i="56"/>
  <c r="AH25" i="56" s="1"/>
  <c r="AI25" i="56" s="1"/>
  <c r="I22" i="110"/>
  <c r="I53" i="56"/>
  <c r="AB25" i="56"/>
  <c r="I58" i="56"/>
  <c r="I55" i="110"/>
  <c r="AN11" i="57"/>
  <c r="E62" i="56"/>
  <c r="AN13" i="57"/>
  <c r="E13" i="56" s="1"/>
  <c r="E59" i="110"/>
  <c r="E62" i="110" s="1"/>
  <c r="E63" i="110" s="1"/>
  <c r="AN12" i="57"/>
  <c r="E12" i="56" s="1"/>
  <c r="AB23" i="56"/>
  <c r="AE23" i="56" s="1"/>
  <c r="AF23" i="56"/>
  <c r="AH23" i="56" s="1"/>
  <c r="AI23" i="56" s="1"/>
  <c r="I21" i="110"/>
  <c r="I51" i="56"/>
  <c r="G52" i="56"/>
  <c r="G46" i="56"/>
  <c r="AM28" i="57"/>
  <c r="AM29" i="57" s="1"/>
  <c r="D11" i="56"/>
  <c r="I18" i="56"/>
  <c r="S120" i="58"/>
  <c r="S20" i="23"/>
  <c r="AB9" i="56"/>
  <c r="AE9" i="56" s="1"/>
  <c r="AF9" i="56"/>
  <c r="AH9" i="56" s="1"/>
  <c r="AI9" i="56" s="1"/>
  <c r="I9" i="110"/>
  <c r="I37" i="56"/>
  <c r="I52" i="56"/>
  <c r="AB24" i="56"/>
  <c r="I35" i="56"/>
  <c r="I7" i="110"/>
  <c r="J35" i="56"/>
  <c r="J7" i="110"/>
  <c r="AC7" i="56"/>
  <c r="J28" i="56"/>
  <c r="G48" i="56"/>
  <c r="G18" i="110"/>
  <c r="G45" i="110" s="1"/>
  <c r="G50" i="56"/>
  <c r="G20" i="110"/>
  <c r="G47" i="110" s="1"/>
  <c r="M120" i="58"/>
  <c r="I199" i="58"/>
  <c r="I225" i="58" s="1"/>
  <c r="AB17" i="56"/>
  <c r="I45" i="56"/>
  <c r="J63" i="83"/>
  <c r="J64" i="83" s="1"/>
  <c r="AF10" i="56"/>
  <c r="AH10" i="56" s="1"/>
  <c r="AI10" i="56" s="1"/>
  <c r="I38" i="56"/>
  <c r="AB10" i="56"/>
  <c r="AE10" i="56" s="1"/>
  <c r="I10" i="110"/>
  <c r="J34" i="110"/>
  <c r="AC9" i="110"/>
  <c r="G23" i="110"/>
  <c r="G51" i="110" s="1"/>
  <c r="G54" i="56"/>
  <c r="J50" i="110"/>
  <c r="AC22" i="110"/>
  <c r="G24" i="110"/>
  <c r="G52" i="110" s="1"/>
  <c r="G55" i="56"/>
  <c r="AC21" i="110"/>
  <c r="J48" i="110"/>
  <c r="E40" i="57"/>
  <c r="J33" i="110"/>
  <c r="AC8" i="110"/>
  <c r="F227" i="58"/>
  <c r="F228" i="58" s="1"/>
  <c r="F231" i="58"/>
  <c r="C11" i="110"/>
  <c r="C39" i="56"/>
  <c r="C28" i="56"/>
  <c r="G15" i="110"/>
  <c r="G40" i="110" s="1"/>
  <c r="G43" i="56"/>
  <c r="G58" i="56"/>
  <c r="G55" i="110"/>
  <c r="G40" i="57"/>
  <c r="G43" i="57" s="1"/>
  <c r="G39" i="57"/>
  <c r="D40" i="56"/>
  <c r="D12" i="110"/>
  <c r="D37" i="110" s="1"/>
  <c r="AB21" i="56"/>
  <c r="AE21" i="56" s="1"/>
  <c r="AF21" i="56"/>
  <c r="AH21" i="56" s="1"/>
  <c r="AI21" i="56" s="1"/>
  <c r="I19" i="110"/>
  <c r="I49" i="56"/>
  <c r="I50" i="56"/>
  <c r="I20" i="110"/>
  <c r="AF22" i="56"/>
  <c r="AH22" i="56" s="1"/>
  <c r="AI22" i="56" s="1"/>
  <c r="AB22" i="56"/>
  <c r="AE22" i="56" s="1"/>
  <c r="K65" i="83"/>
  <c r="AC16" i="110"/>
  <c r="J41" i="110"/>
  <c r="J40" i="56"/>
  <c r="J12" i="110"/>
  <c r="G17" i="110"/>
  <c r="G44" i="110" s="1"/>
  <c r="G47" i="56"/>
  <c r="AB14" i="56"/>
  <c r="AE14" i="56" s="1"/>
  <c r="AF14" i="56"/>
  <c r="AH14" i="56" s="1"/>
  <c r="AI14" i="56" s="1"/>
  <c r="I14" i="110"/>
  <c r="I42" i="56"/>
  <c r="H63" i="83"/>
  <c r="H64" i="83" s="1"/>
  <c r="G7" i="56"/>
  <c r="AB7" i="56" s="1"/>
  <c r="AE7" i="56" s="1"/>
  <c r="G37" i="56"/>
  <c r="G9" i="110"/>
  <c r="G34" i="110" s="1"/>
  <c r="J11" i="110"/>
  <c r="J36" i="110" s="1"/>
  <c r="J39" i="56"/>
  <c r="AB20" i="56"/>
  <c r="AE20" i="56" s="1"/>
  <c r="I18" i="110"/>
  <c r="AF20" i="56"/>
  <c r="AH20" i="56" s="1"/>
  <c r="AI20" i="56" s="1"/>
  <c r="I48" i="56"/>
  <c r="E63" i="56"/>
  <c r="E31" i="56"/>
  <c r="AC14" i="110"/>
  <c r="J39" i="110"/>
  <c r="G51" i="56"/>
  <c r="G21" i="110"/>
  <c r="G48" i="110" s="1"/>
  <c r="G45" i="56"/>
  <c r="AC24" i="110"/>
  <c r="J52" i="110"/>
  <c r="I47" i="56"/>
  <c r="AB19" i="56"/>
  <c r="AE19" i="56" s="1"/>
  <c r="I17" i="110"/>
  <c r="AF19" i="56"/>
  <c r="AH19" i="56" s="1"/>
  <c r="AI19" i="56" s="1"/>
  <c r="J45" i="110"/>
  <c r="AC18" i="110"/>
  <c r="AR13" i="57"/>
  <c r="I13" i="56" s="1"/>
  <c r="AR11" i="57"/>
  <c r="I62" i="56"/>
  <c r="AR12" i="57"/>
  <c r="I12" i="56" s="1"/>
  <c r="I59" i="110"/>
  <c r="AC11" i="56"/>
  <c r="AP12" i="57"/>
  <c r="G12" i="56" s="1"/>
  <c r="G62" i="56"/>
  <c r="AP11" i="57"/>
  <c r="G59" i="110"/>
  <c r="AP13" i="57"/>
  <c r="G13" i="56" s="1"/>
  <c r="AC10" i="110"/>
  <c r="J35" i="110"/>
  <c r="AC23" i="110"/>
  <c r="J51" i="110"/>
  <c r="G36" i="56"/>
  <c r="G8" i="110"/>
  <c r="G33" i="110" s="1"/>
  <c r="G38" i="56"/>
  <c r="G10" i="110"/>
  <c r="G35" i="110" s="1"/>
  <c r="G49" i="56"/>
  <c r="G19" i="110"/>
  <c r="G46" i="110" s="1"/>
  <c r="D41" i="56"/>
  <c r="D13" i="110"/>
  <c r="D38" i="110" s="1"/>
  <c r="AB26" i="56"/>
  <c r="AE26" i="56" s="1"/>
  <c r="AF26" i="56"/>
  <c r="AH26" i="56" s="1"/>
  <c r="AI26" i="56" s="1"/>
  <c r="I23" i="110"/>
  <c r="I54" i="56"/>
  <c r="AB8" i="56"/>
  <c r="AE8" i="56" s="1"/>
  <c r="AF8" i="56"/>
  <c r="AH8" i="56" s="1"/>
  <c r="AI8" i="56" s="1"/>
  <c r="I8" i="110"/>
  <c r="I36" i="56"/>
  <c r="J44" i="110"/>
  <c r="AC17" i="110"/>
  <c r="N43" i="56"/>
  <c r="AN767" i="70"/>
  <c r="AO767" i="70" s="1"/>
  <c r="T30" i="56"/>
  <c r="T63" i="56" s="1"/>
  <c r="AX66" i="57"/>
  <c r="AX67" i="57" s="1"/>
  <c r="V769" i="70"/>
  <c r="AN768" i="70"/>
  <c r="AO768" i="70" s="1"/>
  <c r="M65" i="83"/>
  <c r="V765" i="70"/>
  <c r="AN764" i="70"/>
  <c r="AO764" i="70" s="1"/>
  <c r="N16" i="110"/>
  <c r="T10" i="56"/>
  <c r="N38" i="56"/>
  <c r="N10" i="110"/>
  <c r="N35" i="110" s="1"/>
  <c r="AU28" i="57"/>
  <c r="AU29" i="57" s="1"/>
  <c r="N23" i="110"/>
  <c r="R27" i="110"/>
  <c r="R60" i="110" s="1"/>
  <c r="R30" i="56"/>
  <c r="R63" i="56" s="1"/>
  <c r="R40" i="57"/>
  <c r="L31" i="57"/>
  <c r="O63" i="83"/>
  <c r="O64" i="83" s="1"/>
  <c r="N12" i="56"/>
  <c r="N37" i="56"/>
  <c r="T9" i="56"/>
  <c r="N9" i="110"/>
  <c r="N34" i="110" s="1"/>
  <c r="N11" i="30"/>
  <c r="N13" i="56"/>
  <c r="N14" i="110"/>
  <c r="N39" i="110" s="1"/>
  <c r="N42" i="56"/>
  <c r="T14" i="56"/>
  <c r="W786" i="70"/>
  <c r="BI770" i="170" s="1"/>
  <c r="L42" i="30"/>
  <c r="P30" i="56"/>
  <c r="P63" i="56" s="1"/>
  <c r="P27" i="110"/>
  <c r="P60" i="110" s="1"/>
  <c r="P40" i="57"/>
  <c r="N22" i="110"/>
  <c r="N55" i="56"/>
  <c r="T27" i="56"/>
  <c r="T55" i="56" s="1"/>
  <c r="N7" i="56"/>
  <c r="N17" i="110"/>
  <c r="N36" i="30"/>
  <c r="N24" i="30"/>
  <c r="P39" i="57"/>
  <c r="T8" i="56"/>
  <c r="N36" i="56"/>
  <c r="N8" i="110"/>
  <c r="N33" i="110" s="1"/>
  <c r="N18" i="110"/>
  <c r="N52" i="56"/>
  <c r="T24" i="56"/>
  <c r="T52" i="56" s="1"/>
  <c r="N29" i="30"/>
  <c r="N53" i="56"/>
  <c r="T25" i="56"/>
  <c r="T53" i="56" s="1"/>
  <c r="N54" i="56"/>
  <c r="T26" i="56"/>
  <c r="T54" i="56" s="1"/>
  <c r="N47" i="56"/>
  <c r="T19" i="56"/>
  <c r="T47" i="56" s="1"/>
  <c r="N24" i="110"/>
  <c r="N21" i="110"/>
  <c r="T20" i="56"/>
  <c r="T48" i="56" s="1"/>
  <c r="N48" i="56"/>
  <c r="N58" i="56"/>
  <c r="N55" i="110"/>
  <c r="N20" i="30"/>
  <c r="N45" i="56"/>
  <c r="T17" i="56"/>
  <c r="T45" i="56" s="1"/>
  <c r="T43" i="56"/>
  <c r="P65" i="56" l="1"/>
  <c r="P66" i="56" s="1"/>
  <c r="F65" i="56"/>
  <c r="F66" i="56" s="1"/>
  <c r="S60" i="56"/>
  <c r="S57" i="110"/>
  <c r="Q57" i="110"/>
  <c r="Q60" i="56"/>
  <c r="M223" i="58"/>
  <c r="M36" i="57" s="1"/>
  <c r="M60" i="56" s="1"/>
  <c r="N223" i="58"/>
  <c r="N224" i="58" s="1"/>
  <c r="L36" i="57"/>
  <c r="L60" i="56" s="1"/>
  <c r="P62" i="110"/>
  <c r="P63" i="110" s="1"/>
  <c r="S58" i="110"/>
  <c r="G156" i="23"/>
  <c r="BB58" i="57"/>
  <c r="BB61" i="57" s="1"/>
  <c r="AV58" i="57"/>
  <c r="AV61" i="57" s="1"/>
  <c r="D30" i="33"/>
  <c r="L30" i="33"/>
  <c r="L105" i="23"/>
  <c r="L225" i="58"/>
  <c r="G165" i="23"/>
  <c r="C62" i="110"/>
  <c r="C63" i="110" s="1"/>
  <c r="Q30" i="56"/>
  <c r="Q63" i="56" s="1"/>
  <c r="L27" i="110"/>
  <c r="L60" i="110" s="1"/>
  <c r="L30" i="56"/>
  <c r="L63" i="56" s="1"/>
  <c r="S62" i="56"/>
  <c r="BB12" i="57"/>
  <c r="BB13" i="57"/>
  <c r="S59" i="110"/>
  <c r="AR563" i="70"/>
  <c r="AS563" i="70" s="1"/>
  <c r="BF548" i="170"/>
  <c r="AG25" i="88"/>
  <c r="AO25" i="169"/>
  <c r="AT266" i="70"/>
  <c r="AU266" i="70" s="1"/>
  <c r="X182" i="88"/>
  <c r="AL770" i="170"/>
  <c r="AO589" i="169"/>
  <c r="AT774" i="70"/>
  <c r="AU774" i="70" s="1"/>
  <c r="AN289" i="70"/>
  <c r="AO289" i="70" s="1"/>
  <c r="AC195" i="88"/>
  <c r="AG598" i="88"/>
  <c r="AT762" i="70"/>
  <c r="AU762" i="70" s="1"/>
  <c r="AA407" i="88"/>
  <c r="AB407" i="88" s="1"/>
  <c r="AT684" i="70"/>
  <c r="AU684" i="70" s="1"/>
  <c r="AJ589" i="169"/>
  <c r="AT771" i="70"/>
  <c r="AU771" i="70" s="1"/>
  <c r="V396" i="70"/>
  <c r="BH385" i="170" s="1"/>
  <c r="AT314" i="70"/>
  <c r="AU314" i="70" s="1"/>
  <c r="C43" i="57"/>
  <c r="C207" i="58"/>
  <c r="C55" i="57" s="1"/>
  <c r="BB385" i="170"/>
  <c r="AN869" i="170"/>
  <c r="AT884" i="70"/>
  <c r="AU884" i="70" s="1"/>
  <c r="AC558" i="88"/>
  <c r="AT680" i="70"/>
  <c r="AU680" i="70" s="1"/>
  <c r="M15" i="30"/>
  <c r="AT767" i="70"/>
  <c r="AU767" i="70" s="1"/>
  <c r="X415" i="88"/>
  <c r="AA415" i="88" s="1"/>
  <c r="AB415" i="88" s="1"/>
  <c r="AT761" i="70"/>
  <c r="AU761" i="70" s="1"/>
  <c r="X411" i="88"/>
  <c r="AA411" i="88" s="1"/>
  <c r="AB411" i="88" s="1"/>
  <c r="AT778" i="70"/>
  <c r="AU778" i="70" s="1"/>
  <c r="AT770" i="70"/>
  <c r="AU770" i="70" s="1"/>
  <c r="AT779" i="70"/>
  <c r="AU779" i="70" s="1"/>
  <c r="BH764" i="170"/>
  <c r="AH528" i="169"/>
  <c r="AH835" i="170"/>
  <c r="AH869" i="170"/>
  <c r="V776" i="70"/>
  <c r="BB760" i="170"/>
  <c r="AN775" i="70"/>
  <c r="AO775" i="70" s="1"/>
  <c r="V773" i="70"/>
  <c r="BB757" i="170"/>
  <c r="AT764" i="70"/>
  <c r="AU764" i="70" s="1"/>
  <c r="BH749" i="170"/>
  <c r="K24" i="30"/>
  <c r="P24" i="30" s="1"/>
  <c r="V290" i="70"/>
  <c r="BH280" i="170" s="1"/>
  <c r="AF190" i="169"/>
  <c r="AT766" i="70"/>
  <c r="AU766" i="70" s="1"/>
  <c r="BH751" i="170"/>
  <c r="AJ478" i="169"/>
  <c r="AJ770" i="170"/>
  <c r="AT768" i="70"/>
  <c r="AU768" i="70" s="1"/>
  <c r="BH753" i="170"/>
  <c r="V774" i="70"/>
  <c r="BB758" i="170"/>
  <c r="AN698" i="70"/>
  <c r="AO698" i="70" s="1"/>
  <c r="BB683" i="170"/>
  <c r="V766" i="70"/>
  <c r="BB750" i="170"/>
  <c r="AN765" i="70"/>
  <c r="AO765" i="70" s="1"/>
  <c r="V764" i="70"/>
  <c r="BB748" i="170"/>
  <c r="BB754" i="170"/>
  <c r="AN769" i="70"/>
  <c r="AO769" i="70" s="1"/>
  <c r="V770" i="70"/>
  <c r="BH673" i="170"/>
  <c r="X419" i="88"/>
  <c r="AA419" i="88" s="1"/>
  <c r="AB419" i="88" s="1"/>
  <c r="AT688" i="70"/>
  <c r="AU688" i="70" s="1"/>
  <c r="BH672" i="170"/>
  <c r="AT687" i="70"/>
  <c r="AU687" i="70" s="1"/>
  <c r="X418" i="88"/>
  <c r="AA418" i="88" s="1"/>
  <c r="AB418" i="88" s="1"/>
  <c r="AJ439" i="70"/>
  <c r="AK439" i="70" s="1"/>
  <c r="D207" i="58"/>
  <c r="D210" i="58" s="1"/>
  <c r="D43" i="57"/>
  <c r="AD1194" i="70"/>
  <c r="AE1194" i="70" s="1"/>
  <c r="D47" i="30"/>
  <c r="D1174" i="170" s="1"/>
  <c r="D1177" i="170" s="1"/>
  <c r="D1180" i="170" s="1"/>
  <c r="E725" i="88"/>
  <c r="E726" i="88" s="1"/>
  <c r="AE255" i="169"/>
  <c r="AE429" i="170"/>
  <c r="AX429" i="170"/>
  <c r="G41" i="30"/>
  <c r="R41" i="30" s="1"/>
  <c r="M30" i="33" s="1"/>
  <c r="X590" i="88"/>
  <c r="AT929" i="70"/>
  <c r="AU929" i="70" s="1"/>
  <c r="D725" i="88"/>
  <c r="D726" i="88" s="1"/>
  <c r="AR1171" i="170"/>
  <c r="AT394" i="70"/>
  <c r="AU394" i="70" s="1"/>
  <c r="BH384" i="170"/>
  <c r="AH589" i="169"/>
  <c r="AH926" i="170"/>
  <c r="C1174" i="170"/>
  <c r="C1177" i="170" s="1"/>
  <c r="C1180" i="170" s="1"/>
  <c r="X1173" i="170"/>
  <c r="Y246" i="88"/>
  <c r="AO611" i="169"/>
  <c r="AO1079" i="170"/>
  <c r="V333" i="70"/>
  <c r="BH323" i="170" s="1"/>
  <c r="AF212" i="169"/>
  <c r="AN332" i="70"/>
  <c r="AO332" i="70" s="1"/>
  <c r="K11" i="30"/>
  <c r="P11" i="30" s="1"/>
  <c r="AH323" i="170"/>
  <c r="AH69" i="169"/>
  <c r="AH98" i="170"/>
  <c r="AF255" i="169"/>
  <c r="AF429" i="170"/>
  <c r="AF124" i="169"/>
  <c r="AF178" i="170"/>
  <c r="AJ344" i="169"/>
  <c r="AJ548" i="170"/>
  <c r="X208" i="88"/>
  <c r="AH178" i="170"/>
  <c r="BB178" i="170"/>
  <c r="AN25" i="169"/>
  <c r="AN36" i="170"/>
  <c r="AL124" i="169"/>
  <c r="AL178" i="170"/>
  <c r="AL344" i="169"/>
  <c r="AL548" i="170"/>
  <c r="V188" i="70"/>
  <c r="BH178" i="170" s="1"/>
  <c r="K29" i="30"/>
  <c r="P29" i="30" s="1"/>
  <c r="AN187" i="70"/>
  <c r="AO187" i="70" s="1"/>
  <c r="BB64" i="57"/>
  <c r="BB66" i="57" s="1"/>
  <c r="BB67" i="57" s="1"/>
  <c r="C52" i="30"/>
  <c r="C700" i="169"/>
  <c r="C703" i="169" s="1"/>
  <c r="C706" i="169" s="1"/>
  <c r="X699" i="169"/>
  <c r="AD487" i="88"/>
  <c r="AI478" i="169"/>
  <c r="AG217" i="88"/>
  <c r="AO212" i="169"/>
  <c r="AG195" i="88"/>
  <c r="AO190" i="169"/>
  <c r="AG71" i="88"/>
  <c r="AO69" i="169"/>
  <c r="AG89" i="88"/>
  <c r="AO86" i="169"/>
  <c r="AG129" i="88"/>
  <c r="AO124" i="169"/>
  <c r="AC89" i="88"/>
  <c r="AH86" i="169"/>
  <c r="D28" i="33"/>
  <c r="D29" i="33"/>
  <c r="AN835" i="170"/>
  <c r="R29" i="31"/>
  <c r="AO770" i="170"/>
  <c r="AH429" i="170"/>
  <c r="X122" i="88"/>
  <c r="AN120" i="170"/>
  <c r="AN98" i="170"/>
  <c r="T18" i="56"/>
  <c r="T46" i="56" s="1"/>
  <c r="T60" i="56"/>
  <c r="Q27" i="110"/>
  <c r="Q60" i="110" s="1"/>
  <c r="J65" i="56"/>
  <c r="J66" i="56" s="1"/>
  <c r="T199" i="58"/>
  <c r="T30" i="57" s="1"/>
  <c r="T224" i="58"/>
  <c r="T104" i="23"/>
  <c r="D231" i="58"/>
  <c r="R227" i="58"/>
  <c r="R228" i="58" s="1"/>
  <c r="R231" i="58"/>
  <c r="AF25" i="88"/>
  <c r="M32" i="30"/>
  <c r="AT850" i="70"/>
  <c r="AU850" i="70" s="1"/>
  <c r="N42" i="30"/>
  <c r="K41" i="30"/>
  <c r="AT678" i="70"/>
  <c r="AU678" i="70" s="1"/>
  <c r="X409" i="88"/>
  <c r="AA409" i="88" s="1"/>
  <c r="V440" i="70"/>
  <c r="BH429" i="170" s="1"/>
  <c r="AG621" i="88"/>
  <c r="AT943" i="70"/>
  <c r="AU943" i="70" s="1"/>
  <c r="AN926" i="170"/>
  <c r="AT690" i="70"/>
  <c r="AU690" i="70" s="1"/>
  <c r="X421" i="88"/>
  <c r="AA421" i="88" s="1"/>
  <c r="AB421" i="88" s="1"/>
  <c r="AT129" i="70"/>
  <c r="AU129" i="70" s="1"/>
  <c r="I42" i="30"/>
  <c r="AN439" i="70"/>
  <c r="AO439" i="70" s="1"/>
  <c r="M20" i="30"/>
  <c r="AT106" i="70"/>
  <c r="AU106" i="70" s="1"/>
  <c r="M36" i="30"/>
  <c r="AC71" i="88"/>
  <c r="AV64" i="57"/>
  <c r="AV66" i="57" s="1"/>
  <c r="AV67" i="57" s="1"/>
  <c r="AT179" i="70"/>
  <c r="AU179" i="70" s="1"/>
  <c r="M61" i="56"/>
  <c r="D41" i="57"/>
  <c r="T22" i="56"/>
  <c r="T50" i="56" s="1"/>
  <c r="N199" i="58"/>
  <c r="AC20" i="110"/>
  <c r="M16" i="30"/>
  <c r="R65" i="56"/>
  <c r="R66" i="56" s="1"/>
  <c r="J47" i="110"/>
  <c r="L201" i="58"/>
  <c r="L204" i="58" s="1"/>
  <c r="L206" i="58" s="1"/>
  <c r="L200" i="58"/>
  <c r="L30" i="57"/>
  <c r="C231" i="58"/>
  <c r="V699" i="70"/>
  <c r="BH683" i="170" s="1"/>
  <c r="L53" i="31"/>
  <c r="L54" i="31" s="1"/>
  <c r="L156" i="23"/>
  <c r="R62" i="110"/>
  <c r="R63" i="110" s="1"/>
  <c r="P786" i="70"/>
  <c r="BB770" i="170" s="1"/>
  <c r="N44" i="56"/>
  <c r="AT28" i="57"/>
  <c r="AT29" i="57" s="1"/>
  <c r="T21" i="56"/>
  <c r="T49" i="56" s="1"/>
  <c r="N19" i="110"/>
  <c r="N46" i="110" s="1"/>
  <c r="AL785" i="70"/>
  <c r="AM785" i="70" s="1"/>
  <c r="AC19" i="110"/>
  <c r="J46" i="110"/>
  <c r="E137" i="23"/>
  <c r="G137" i="23"/>
  <c r="K57" i="110"/>
  <c r="K60" i="56"/>
  <c r="T55" i="110"/>
  <c r="U63" i="83"/>
  <c r="U65" i="83" s="1"/>
  <c r="N27" i="110"/>
  <c r="N60" i="110" s="1"/>
  <c r="N30" i="56"/>
  <c r="N63" i="56" s="1"/>
  <c r="G119" i="23"/>
  <c r="I119" i="23" s="1"/>
  <c r="R25" i="110"/>
  <c r="R53" i="110" s="1"/>
  <c r="AC13" i="110"/>
  <c r="P12" i="110"/>
  <c r="P40" i="56"/>
  <c r="P28" i="56"/>
  <c r="P56" i="56" s="1"/>
  <c r="H12" i="110"/>
  <c r="AC12" i="110" s="1"/>
  <c r="H28" i="56"/>
  <c r="AC28" i="56" s="1"/>
  <c r="H40" i="56"/>
  <c r="N155" i="23"/>
  <c r="N51" i="56"/>
  <c r="J227" i="58"/>
  <c r="J228" i="58" s="1"/>
  <c r="BF40" i="57"/>
  <c r="J41" i="57"/>
  <c r="BF30" i="57"/>
  <c r="J39" i="57"/>
  <c r="T35" i="57"/>
  <c r="N56" i="110"/>
  <c r="N59" i="56"/>
  <c r="S59" i="56"/>
  <c r="S56" i="110"/>
  <c r="L41" i="30"/>
  <c r="W440" i="70"/>
  <c r="BI429" i="170" s="1"/>
  <c r="F13" i="110"/>
  <c r="F38" i="110" s="1"/>
  <c r="T15" i="110"/>
  <c r="T40" i="110" s="1"/>
  <c r="F40" i="56"/>
  <c r="J38" i="110"/>
  <c r="AO28" i="57"/>
  <c r="AO29" i="57" s="1"/>
  <c r="H65" i="83"/>
  <c r="AV28" i="57"/>
  <c r="AV29" i="57" s="1"/>
  <c r="AV30" i="57" s="1"/>
  <c r="E65" i="56"/>
  <c r="E66" i="56" s="1"/>
  <c r="J65" i="83"/>
  <c r="G62" i="110"/>
  <c r="G63" i="110" s="1"/>
  <c r="C36" i="110"/>
  <c r="C25" i="110"/>
  <c r="C53" i="110" s="1"/>
  <c r="AF18" i="56"/>
  <c r="AH18" i="56" s="1"/>
  <c r="AI18" i="56" s="1"/>
  <c r="I46" i="56"/>
  <c r="AB18" i="56"/>
  <c r="AE18" i="56" s="1"/>
  <c r="G41" i="56"/>
  <c r="G13" i="110"/>
  <c r="G38" i="110" s="1"/>
  <c r="G65" i="56"/>
  <c r="G66" i="56" s="1"/>
  <c r="AB10" i="110"/>
  <c r="AE10" i="110" s="1"/>
  <c r="AF10" i="110"/>
  <c r="AH10" i="110" s="1"/>
  <c r="AI10" i="110" s="1"/>
  <c r="I35" i="110"/>
  <c r="I32" i="110"/>
  <c r="AB9" i="110"/>
  <c r="AE9" i="110" s="1"/>
  <c r="AF9" i="110"/>
  <c r="AH9" i="110" s="1"/>
  <c r="AI9" i="110" s="1"/>
  <c r="I34" i="110"/>
  <c r="D39" i="56"/>
  <c r="D11" i="110"/>
  <c r="D28" i="56"/>
  <c r="AC11" i="110"/>
  <c r="AF23" i="110"/>
  <c r="AH23" i="110" s="1"/>
  <c r="AI23" i="110" s="1"/>
  <c r="AB23" i="110"/>
  <c r="AE23" i="110" s="1"/>
  <c r="I51" i="110"/>
  <c r="G7" i="110"/>
  <c r="G35" i="56"/>
  <c r="AF7" i="56"/>
  <c r="AH7" i="56" s="1"/>
  <c r="AI7" i="56" s="1"/>
  <c r="I48" i="110"/>
  <c r="AF21" i="110"/>
  <c r="AH21" i="110" s="1"/>
  <c r="AI21" i="110" s="1"/>
  <c r="AB21" i="110"/>
  <c r="AE21" i="110" s="1"/>
  <c r="E40" i="56"/>
  <c r="E12" i="110"/>
  <c r="E37" i="110" s="1"/>
  <c r="I155" i="23"/>
  <c r="I105" i="23"/>
  <c r="AP28" i="57"/>
  <c r="AP29" i="57" s="1"/>
  <c r="G11" i="56"/>
  <c r="G28" i="56" s="1"/>
  <c r="J31" i="56"/>
  <c r="J56" i="56"/>
  <c r="I31" i="57"/>
  <c r="E41" i="56"/>
  <c r="E13" i="110"/>
  <c r="E38" i="110" s="1"/>
  <c r="G40" i="56"/>
  <c r="G12" i="110"/>
  <c r="G37" i="110" s="1"/>
  <c r="AB19" i="110"/>
  <c r="AE19" i="110" s="1"/>
  <c r="AF19" i="110"/>
  <c r="AH19" i="110" s="1"/>
  <c r="AI19" i="110" s="1"/>
  <c r="I46" i="110"/>
  <c r="C56" i="56"/>
  <c r="C31" i="56"/>
  <c r="C69" i="56" s="1"/>
  <c r="I30" i="57"/>
  <c r="BE30" i="57" s="1"/>
  <c r="I201" i="58"/>
  <c r="I204" i="58" s="1"/>
  <c r="I206" i="58" s="1"/>
  <c r="I200" i="58"/>
  <c r="J32" i="110"/>
  <c r="AC7" i="110"/>
  <c r="J25" i="110"/>
  <c r="I52" i="110"/>
  <c r="AB24" i="110"/>
  <c r="AE24" i="110" s="1"/>
  <c r="AF24" i="110"/>
  <c r="AH24" i="110" s="1"/>
  <c r="AI24" i="110" s="1"/>
  <c r="I12" i="110"/>
  <c r="I40" i="56"/>
  <c r="AF12" i="56"/>
  <c r="AH12" i="56" s="1"/>
  <c r="AI12" i="56" s="1"/>
  <c r="AB12" i="56"/>
  <c r="AE12" i="56" s="1"/>
  <c r="AR28" i="57"/>
  <c r="AR29" i="57" s="1"/>
  <c r="AR30" i="57" s="1"/>
  <c r="I11" i="56"/>
  <c r="AB17" i="110"/>
  <c r="AE17" i="110" s="1"/>
  <c r="AF17" i="110"/>
  <c r="AH17" i="110" s="1"/>
  <c r="AI17" i="110" s="1"/>
  <c r="I44" i="110"/>
  <c r="AN28" i="57"/>
  <c r="AN29" i="57" s="1"/>
  <c r="E11" i="56"/>
  <c r="I50" i="110"/>
  <c r="AB22" i="110"/>
  <c r="AF22" i="110"/>
  <c r="AH22" i="110" s="1"/>
  <c r="AI22" i="110" s="1"/>
  <c r="I41" i="110"/>
  <c r="AF16" i="110"/>
  <c r="AH16" i="110" s="1"/>
  <c r="AI16" i="110" s="1"/>
  <c r="AB16" i="110"/>
  <c r="AE16" i="110" s="1"/>
  <c r="AF8" i="110"/>
  <c r="AH8" i="110" s="1"/>
  <c r="AI8" i="110" s="1"/>
  <c r="AB8" i="110"/>
  <c r="AE8" i="110" s="1"/>
  <c r="I33" i="110"/>
  <c r="AF13" i="56"/>
  <c r="AH13" i="56" s="1"/>
  <c r="AI13" i="56" s="1"/>
  <c r="AB13" i="56"/>
  <c r="AE13" i="56" s="1"/>
  <c r="I41" i="56"/>
  <c r="I13" i="110"/>
  <c r="AB18" i="110"/>
  <c r="AE18" i="110" s="1"/>
  <c r="I45" i="110"/>
  <c r="AF18" i="110"/>
  <c r="AH18" i="110" s="1"/>
  <c r="AI18" i="110" s="1"/>
  <c r="AF14" i="110"/>
  <c r="AH14" i="110" s="1"/>
  <c r="AI14" i="110" s="1"/>
  <c r="I39" i="110"/>
  <c r="AB14" i="110"/>
  <c r="AE14" i="110" s="1"/>
  <c r="J37" i="110"/>
  <c r="I47" i="110"/>
  <c r="AB20" i="110"/>
  <c r="AE20" i="110" s="1"/>
  <c r="AF20" i="110"/>
  <c r="AH20" i="110" s="1"/>
  <c r="AI20" i="110" s="1"/>
  <c r="G41" i="57"/>
  <c r="E41" i="57"/>
  <c r="F11" i="110"/>
  <c r="F39" i="56"/>
  <c r="I15" i="110"/>
  <c r="R31" i="56"/>
  <c r="R69" i="56" s="1"/>
  <c r="O31" i="57"/>
  <c r="N41" i="56"/>
  <c r="T13" i="56"/>
  <c r="N13" i="110"/>
  <c r="N38" i="110" s="1"/>
  <c r="T21" i="110"/>
  <c r="T48" i="110" s="1"/>
  <c r="N48" i="110"/>
  <c r="T42" i="56"/>
  <c r="T14" i="110"/>
  <c r="T39" i="110" s="1"/>
  <c r="T38" i="56"/>
  <c r="T10" i="110"/>
  <c r="T35" i="110" s="1"/>
  <c r="T12" i="56"/>
  <c r="N12" i="110"/>
  <c r="N37" i="110" s="1"/>
  <c r="N40" i="56"/>
  <c r="N51" i="110"/>
  <c r="T23" i="110"/>
  <c r="T51" i="110" s="1"/>
  <c r="O65" i="83"/>
  <c r="T36" i="56"/>
  <c r="T8" i="110"/>
  <c r="T33" i="110" s="1"/>
  <c r="T22" i="110"/>
  <c r="T50" i="110" s="1"/>
  <c r="N50" i="110"/>
  <c r="N52" i="110"/>
  <c r="T24" i="110"/>
  <c r="T52" i="110" s="1"/>
  <c r="T7" i="56"/>
  <c r="N35" i="56"/>
  <c r="N47" i="110"/>
  <c r="T20" i="110"/>
  <c r="T47" i="110" s="1"/>
  <c r="N44" i="110"/>
  <c r="T17" i="110"/>
  <c r="T44" i="110" s="1"/>
  <c r="N7" i="110"/>
  <c r="N41" i="110"/>
  <c r="T16" i="110"/>
  <c r="T41" i="110" s="1"/>
  <c r="N45" i="110"/>
  <c r="T18" i="110"/>
  <c r="T45" i="110" s="1"/>
  <c r="P41" i="57"/>
  <c r="T37" i="56"/>
  <c r="T9" i="110"/>
  <c r="T34" i="110" s="1"/>
  <c r="R41" i="57"/>
  <c r="L40" i="57" l="1"/>
  <c r="L41" i="57" s="1"/>
  <c r="L11" i="56"/>
  <c r="N11" i="56" s="1"/>
  <c r="N28" i="56" s="1"/>
  <c r="N31" i="56" s="1"/>
  <c r="M57" i="110"/>
  <c r="L39" i="57"/>
  <c r="L57" i="110"/>
  <c r="L62" i="110" s="1"/>
  <c r="L63" i="110" s="1"/>
  <c r="N225" i="58"/>
  <c r="N231" i="58" s="1"/>
  <c r="N36" i="57"/>
  <c r="T225" i="58"/>
  <c r="T231" i="58" s="1"/>
  <c r="L65" i="56"/>
  <c r="L66" i="56" s="1"/>
  <c r="L28" i="56"/>
  <c r="L231" i="58"/>
  <c r="L227" i="58"/>
  <c r="L228" i="58" s="1"/>
  <c r="BB28" i="57"/>
  <c r="BB29" i="57" s="1"/>
  <c r="BB30" i="57" s="1"/>
  <c r="AT395" i="70"/>
  <c r="AU395" i="70" s="1"/>
  <c r="AH190" i="169"/>
  <c r="AH280" i="170"/>
  <c r="X246" i="88"/>
  <c r="AN323" i="170"/>
  <c r="AT332" i="70"/>
  <c r="AU332" i="70" s="1"/>
  <c r="AN549" i="169"/>
  <c r="AF558" i="88"/>
  <c r="M11" i="30"/>
  <c r="D208" i="58"/>
  <c r="D209" i="58" s="1"/>
  <c r="D55" i="57"/>
  <c r="BH760" i="170"/>
  <c r="AT775" i="70"/>
  <c r="AU775" i="70" s="1"/>
  <c r="BH748" i="170"/>
  <c r="AT763" i="70"/>
  <c r="AU763" i="70" s="1"/>
  <c r="AT773" i="70"/>
  <c r="AU773" i="70" s="1"/>
  <c r="BH758" i="170"/>
  <c r="AT289" i="70"/>
  <c r="AU289" i="70" s="1"/>
  <c r="BH750" i="170"/>
  <c r="AT765" i="70"/>
  <c r="AU765" i="70" s="1"/>
  <c r="AN280" i="170"/>
  <c r="BH754" i="170"/>
  <c r="AT769" i="70"/>
  <c r="AU769" i="70" s="1"/>
  <c r="AT772" i="70"/>
  <c r="AU772" i="70" s="1"/>
  <c r="BH757" i="170"/>
  <c r="AF478" i="169"/>
  <c r="AF770" i="170"/>
  <c r="M24" i="30"/>
  <c r="Y699" i="169"/>
  <c r="D700" i="169"/>
  <c r="D703" i="169" s="1"/>
  <c r="D706" i="169" s="1"/>
  <c r="D52" i="30"/>
  <c r="Y1173" i="170"/>
  <c r="C49" i="30"/>
  <c r="I156" i="23"/>
  <c r="I165" i="23"/>
  <c r="AD255" i="169"/>
  <c r="AD429" i="170"/>
  <c r="AI255" i="169"/>
  <c r="AI429" i="170"/>
  <c r="AH212" i="169"/>
  <c r="AC217" i="88"/>
  <c r="AC129" i="88"/>
  <c r="AN178" i="170"/>
  <c r="AT187" i="70"/>
  <c r="AU187" i="70" s="1"/>
  <c r="M29" i="30"/>
  <c r="AH124" i="169"/>
  <c r="AG487" i="88"/>
  <c r="AO478" i="169"/>
  <c r="AF537" i="88"/>
  <c r="AN528" i="169"/>
  <c r="AA426" i="88"/>
  <c r="AB426" i="88" s="1"/>
  <c r="AF598" i="88"/>
  <c r="AN589" i="169"/>
  <c r="AF89" i="88"/>
  <c r="AN86" i="169"/>
  <c r="AC261" i="88"/>
  <c r="AH255" i="169"/>
  <c r="AF71" i="88"/>
  <c r="AN69" i="169"/>
  <c r="X426" i="88"/>
  <c r="AH770" i="170"/>
  <c r="AN429" i="170"/>
  <c r="AB409" i="88"/>
  <c r="T200" i="58"/>
  <c r="T201" i="58"/>
  <c r="T204" i="58" s="1"/>
  <c r="T206" i="58" s="1"/>
  <c r="T105" i="23"/>
  <c r="N30" i="57"/>
  <c r="V199" i="58"/>
  <c r="T155" i="23"/>
  <c r="T156" i="23" s="1"/>
  <c r="I227" i="58"/>
  <c r="I228" i="58" s="1"/>
  <c r="I231" i="58"/>
  <c r="V786" i="70"/>
  <c r="BH770" i="170" s="1"/>
  <c r="M41" i="30"/>
  <c r="N41" i="30"/>
  <c r="AO429" i="170"/>
  <c r="AD261" i="88"/>
  <c r="N201" i="58"/>
  <c r="N200" i="58"/>
  <c r="V200" i="58" s="1"/>
  <c r="N105" i="23"/>
  <c r="R53" i="31"/>
  <c r="R54" i="31" s="1"/>
  <c r="N156" i="23"/>
  <c r="T19" i="110"/>
  <c r="T46" i="110" s="1"/>
  <c r="AN785" i="70"/>
  <c r="AO785" i="70" s="1"/>
  <c r="AT698" i="70"/>
  <c r="AU698" i="70" s="1"/>
  <c r="K42" i="30"/>
  <c r="P42" i="30" s="1"/>
  <c r="R28" i="110"/>
  <c r="R66" i="110" s="1"/>
  <c r="P31" i="56"/>
  <c r="P69" i="56" s="1"/>
  <c r="H56" i="56"/>
  <c r="H31" i="56"/>
  <c r="H69" i="56" s="1"/>
  <c r="H37" i="110"/>
  <c r="H25" i="110"/>
  <c r="P37" i="110"/>
  <c r="P25" i="110"/>
  <c r="T56" i="110"/>
  <c r="T62" i="110" s="1"/>
  <c r="T63" i="110" s="1"/>
  <c r="T59" i="56"/>
  <c r="T65" i="56" s="1"/>
  <c r="T66" i="56" s="1"/>
  <c r="T39" i="57"/>
  <c r="P41" i="30"/>
  <c r="K30" i="33" s="1"/>
  <c r="AT439" i="70"/>
  <c r="AU439" i="70" s="1"/>
  <c r="AB13" i="110"/>
  <c r="AE13" i="110" s="1"/>
  <c r="I38" i="110"/>
  <c r="AF13" i="110"/>
  <c r="AH13" i="110" s="1"/>
  <c r="AI13" i="110" s="1"/>
  <c r="E11" i="110"/>
  <c r="E39" i="56"/>
  <c r="F36" i="110"/>
  <c r="F25" i="110"/>
  <c r="I37" i="110"/>
  <c r="AF12" i="110"/>
  <c r="AH12" i="110" s="1"/>
  <c r="AI12" i="110" s="1"/>
  <c r="AB12" i="110"/>
  <c r="AE12" i="110" s="1"/>
  <c r="G31" i="56"/>
  <c r="G69" i="56" s="1"/>
  <c r="W20" i="56"/>
  <c r="W26" i="56"/>
  <c r="W19" i="56"/>
  <c r="W14" i="56"/>
  <c r="W15" i="56"/>
  <c r="W24" i="56"/>
  <c r="W25" i="56"/>
  <c r="W17" i="56"/>
  <c r="W7" i="56"/>
  <c r="W28" i="56" s="1"/>
  <c r="W10" i="56"/>
  <c r="W13" i="56"/>
  <c r="W21" i="56"/>
  <c r="W22" i="56"/>
  <c r="W18" i="56"/>
  <c r="W8" i="56"/>
  <c r="W9" i="56"/>
  <c r="W16" i="56"/>
  <c r="W27" i="56"/>
  <c r="W12" i="56"/>
  <c r="G56" i="56"/>
  <c r="W23" i="56"/>
  <c r="J53" i="110"/>
  <c r="J28" i="110"/>
  <c r="J69" i="56"/>
  <c r="G32" i="110"/>
  <c r="AF7" i="110"/>
  <c r="AH7" i="110" s="1"/>
  <c r="AI7" i="110" s="1"/>
  <c r="I39" i="57"/>
  <c r="I27" i="110"/>
  <c r="I30" i="56"/>
  <c r="I40" i="57"/>
  <c r="I40" i="110"/>
  <c r="AB15" i="110"/>
  <c r="AE15" i="110" s="1"/>
  <c r="AF15" i="110"/>
  <c r="AH15" i="110" s="1"/>
  <c r="AI15" i="110" s="1"/>
  <c r="AB11" i="56"/>
  <c r="AE11" i="56" s="1"/>
  <c r="G39" i="56"/>
  <c r="G11" i="110"/>
  <c r="G25" i="110" s="1"/>
  <c r="W11" i="56"/>
  <c r="D31" i="56"/>
  <c r="D69" i="56" s="1"/>
  <c r="D56" i="56"/>
  <c r="AB7" i="110"/>
  <c r="AE7" i="110" s="1"/>
  <c r="C28" i="110"/>
  <c r="C70" i="110" s="1"/>
  <c r="I11" i="110"/>
  <c r="I39" i="56"/>
  <c r="AF11" i="56"/>
  <c r="AH11" i="56" s="1"/>
  <c r="AI11" i="56" s="1"/>
  <c r="AI28" i="56" s="1"/>
  <c r="I28" i="56"/>
  <c r="D36" i="110"/>
  <c r="D25" i="110"/>
  <c r="O30" i="56"/>
  <c r="O63" i="56" s="1"/>
  <c r="O27" i="110"/>
  <c r="O60" i="110" s="1"/>
  <c r="T40" i="56"/>
  <c r="T12" i="110"/>
  <c r="T37" i="110" s="1"/>
  <c r="T41" i="56"/>
  <c r="T13" i="110"/>
  <c r="T38" i="110" s="1"/>
  <c r="N32" i="110"/>
  <c r="T7" i="110"/>
  <c r="T35" i="56"/>
  <c r="T11" i="56" l="1"/>
  <c r="T28" i="56" s="1"/>
  <c r="T56" i="56" s="1"/>
  <c r="N56" i="56"/>
  <c r="N39" i="56"/>
  <c r="N11" i="110"/>
  <c r="N36" i="110" s="1"/>
  <c r="L11" i="110"/>
  <c r="L25" i="110" s="1"/>
  <c r="N39" i="57"/>
  <c r="L39" i="56"/>
  <c r="N60" i="56"/>
  <c r="N65" i="56" s="1"/>
  <c r="N66" i="56" s="1"/>
  <c r="N57" i="110"/>
  <c r="N62" i="110" s="1"/>
  <c r="N63" i="110" s="1"/>
  <c r="N40" i="57"/>
  <c r="T40" i="57" s="1"/>
  <c r="T41" i="57" s="1"/>
  <c r="L56" i="56"/>
  <c r="L31" i="56"/>
  <c r="L69" i="56" s="1"/>
  <c r="AN212" i="169"/>
  <c r="AF217" i="88"/>
  <c r="AN190" i="169"/>
  <c r="AF195" i="88"/>
  <c r="AF129" i="88"/>
  <c r="AN124" i="169"/>
  <c r="AG261" i="88"/>
  <c r="AO255" i="169"/>
  <c r="AC487" i="88"/>
  <c r="AH478" i="169"/>
  <c r="AF261" i="88"/>
  <c r="AN255" i="169"/>
  <c r="C29" i="33"/>
  <c r="T227" i="58"/>
  <c r="T228" i="58" s="1"/>
  <c r="N204" i="58"/>
  <c r="N206" i="58" s="1"/>
  <c r="V201" i="58"/>
  <c r="AT785" i="70"/>
  <c r="AU785" i="70" s="1"/>
  <c r="AN770" i="170"/>
  <c r="M42" i="30"/>
  <c r="N227" i="58"/>
  <c r="N228" i="58" s="1"/>
  <c r="AC31" i="56"/>
  <c r="P28" i="110"/>
  <c r="P53" i="110"/>
  <c r="H28" i="110"/>
  <c r="H53" i="110"/>
  <c r="AC25" i="110"/>
  <c r="W8" i="110"/>
  <c r="G53" i="110"/>
  <c r="W18" i="110"/>
  <c r="W19" i="110"/>
  <c r="W24" i="110"/>
  <c r="W16" i="110"/>
  <c r="W23" i="110"/>
  <c r="W22" i="110"/>
  <c r="W21" i="110"/>
  <c r="W12" i="110"/>
  <c r="W17" i="110"/>
  <c r="W15" i="110"/>
  <c r="W14" i="110"/>
  <c r="W13" i="110"/>
  <c r="G28" i="110"/>
  <c r="G70" i="110" s="1"/>
  <c r="W20" i="110"/>
  <c r="W9" i="110"/>
  <c r="W10" i="110"/>
  <c r="W7" i="110"/>
  <c r="W25" i="110" s="1"/>
  <c r="AF11" i="110"/>
  <c r="AH11" i="110" s="1"/>
  <c r="AI11" i="110" s="1"/>
  <c r="AI25" i="110" s="1"/>
  <c r="I36" i="110"/>
  <c r="AB11" i="110"/>
  <c r="AE11" i="110" s="1"/>
  <c r="I25" i="110"/>
  <c r="I28" i="110" s="1"/>
  <c r="D28" i="110"/>
  <c r="D53" i="110"/>
  <c r="AB30" i="56"/>
  <c r="I63" i="56"/>
  <c r="I65" i="56" s="1"/>
  <c r="I66" i="56" s="1"/>
  <c r="G36" i="110"/>
  <c r="W11" i="110"/>
  <c r="AB27" i="110"/>
  <c r="I60" i="110"/>
  <c r="I62" i="110" s="1"/>
  <c r="I63" i="110" s="1"/>
  <c r="I41" i="57"/>
  <c r="BE40" i="57"/>
  <c r="E25" i="110"/>
  <c r="E36" i="110"/>
  <c r="I56" i="56"/>
  <c r="I31" i="56"/>
  <c r="AB28" i="56"/>
  <c r="AE28" i="56" s="1"/>
  <c r="C66" i="110"/>
  <c r="J66" i="110"/>
  <c r="F28" i="110"/>
  <c r="F53" i="110"/>
  <c r="T31" i="56"/>
  <c r="T32" i="110"/>
  <c r="N69" i="56" l="1"/>
  <c r="L36" i="110"/>
  <c r="T11" i="110"/>
  <c r="T36" i="110" s="1"/>
  <c r="T39" i="56"/>
  <c r="N25" i="110"/>
  <c r="N53" i="110" s="1"/>
  <c r="T69" i="56"/>
  <c r="L28" i="110"/>
  <c r="L66" i="110" s="1"/>
  <c r="L53" i="110"/>
  <c r="AF487" i="88"/>
  <c r="AN478" i="169"/>
  <c r="N41" i="57"/>
  <c r="H66" i="110"/>
  <c r="AC28" i="110"/>
  <c r="P66" i="110"/>
  <c r="G66" i="110"/>
  <c r="E53" i="110"/>
  <c r="E28" i="110"/>
  <c r="D66" i="110"/>
  <c r="D70" i="110"/>
  <c r="I53" i="110"/>
  <c r="AB25" i="110"/>
  <c r="AE25" i="110" s="1"/>
  <c r="I66" i="110"/>
  <c r="AB28" i="110"/>
  <c r="I69" i="56"/>
  <c r="AB31" i="56"/>
  <c r="T25" i="110" l="1"/>
  <c r="T53" i="110" s="1"/>
  <c r="N28" i="110"/>
  <c r="N66" i="110" s="1"/>
  <c r="T28" i="110" l="1"/>
  <c r="T66" i="110" s="1"/>
  <c r="L91" i="97" l="1"/>
  <c r="L90" i="97"/>
  <c r="L89" i="97"/>
  <c r="L92" i="97"/>
  <c r="K88" i="97"/>
  <c r="K89" i="97"/>
  <c r="K92" i="97"/>
  <c r="K90" i="97"/>
  <c r="K91" i="97"/>
  <c r="D92" i="97"/>
  <c r="L88" i="97"/>
  <c r="M91" i="97" l="1"/>
  <c r="H90" i="97"/>
  <c r="H88" i="97"/>
  <c r="N88" i="97" s="1"/>
  <c r="M89" i="97"/>
  <c r="M92" i="97"/>
  <c r="I91" i="97"/>
  <c r="O91" i="97" s="1"/>
  <c r="M88" i="97"/>
  <c r="H92" i="97"/>
  <c r="I88" i="97"/>
  <c r="H91" i="97"/>
  <c r="G20" i="19" s="1"/>
  <c r="T1180" i="70" s="1"/>
  <c r="I92" i="97"/>
  <c r="O92" i="97" s="1"/>
  <c r="I89" i="97"/>
  <c r="O89" i="97" s="1"/>
  <c r="H89" i="97"/>
  <c r="I90" i="97"/>
  <c r="O90" i="97" s="1"/>
  <c r="M90" i="97"/>
  <c r="O88" i="97" l="1"/>
  <c r="E20" i="19"/>
  <c r="N1180" i="70" s="1"/>
  <c r="P1180" i="70" s="1"/>
  <c r="N90" i="97"/>
  <c r="F20" i="19"/>
  <c r="R1180" i="70" s="1"/>
  <c r="N91" i="97"/>
  <c r="J91" i="97"/>
  <c r="P91" i="97" s="1"/>
  <c r="J88" i="97"/>
  <c r="P88" i="97" s="1"/>
  <c r="J92" i="97"/>
  <c r="N92" i="97"/>
  <c r="J89" i="97"/>
  <c r="P89" i="97" s="1"/>
  <c r="N89" i="97"/>
  <c r="J90" i="97"/>
  <c r="P90" i="97" s="1"/>
  <c r="V1180" i="70" l="1"/>
  <c r="AR1179" i="70"/>
  <c r="AS1179" i="70" s="1"/>
  <c r="BF1156" i="170"/>
  <c r="Q64" i="23"/>
  <c r="Q158" i="58" s="1"/>
  <c r="AZ1156" i="170"/>
  <c r="T1086" i="70"/>
  <c r="I20" i="19"/>
  <c r="H20" i="19"/>
  <c r="P92" i="97"/>
  <c r="R1086" i="70" l="1"/>
  <c r="BD1156" i="170"/>
  <c r="AR1085" i="70"/>
  <c r="AS1085" i="70" s="1"/>
  <c r="BF1067" i="170"/>
  <c r="Y1180" i="70"/>
  <c r="AP1179" i="70"/>
  <c r="AQ1179" i="70" s="1"/>
  <c r="AL1179" i="70"/>
  <c r="AM1179" i="70" s="1"/>
  <c r="N1086" i="70"/>
  <c r="O64" i="23"/>
  <c r="O158" i="58" s="1"/>
  <c r="K64" i="23"/>
  <c r="Q92" i="97"/>
  <c r="V64" i="23" l="1"/>
  <c r="Z1180" i="70" s="1"/>
  <c r="AP1085" i="70"/>
  <c r="AQ1085" i="70" s="1"/>
  <c r="BD1067" i="170"/>
  <c r="BB1156" i="170"/>
  <c r="AL1085" i="70"/>
  <c r="AM1085" i="70" s="1"/>
  <c r="AZ1067" i="170"/>
  <c r="K158" i="58"/>
  <c r="P1086" i="70"/>
  <c r="M64" i="23"/>
  <c r="S64" i="23" s="1"/>
  <c r="AN1179" i="70"/>
  <c r="AO1179" i="70" s="1"/>
  <c r="M158" i="58" l="1"/>
  <c r="S158" i="58" s="1"/>
  <c r="AA1180" i="70"/>
  <c r="AT1179" i="70"/>
  <c r="AU1179" i="70" s="1"/>
  <c r="BH1156" i="170"/>
  <c r="AN1085" i="70"/>
  <c r="AO1085" i="70" s="1"/>
  <c r="BB1067" i="170"/>
  <c r="J20" i="19"/>
  <c r="V1086" i="70"/>
  <c r="BH1067" i="170" s="1"/>
  <c r="Y1086" i="70" l="1"/>
  <c r="X612" i="88"/>
  <c r="AT1085" i="70"/>
  <c r="AU1085" i="70" s="1"/>
  <c r="L98" i="97"/>
  <c r="L97" i="97"/>
  <c r="L94" i="97"/>
  <c r="L96" i="97"/>
  <c r="L95" i="97"/>
  <c r="K98" i="97"/>
  <c r="K97" i="97"/>
  <c r="K96" i="97"/>
  <c r="K94" i="97"/>
  <c r="D98" i="97"/>
  <c r="K95" i="97"/>
  <c r="I95" i="97" l="1"/>
  <c r="O95" i="97" s="1"/>
  <c r="H95" i="97"/>
  <c r="N95" i="97" s="1"/>
  <c r="H94" i="97"/>
  <c r="N94" i="97" s="1"/>
  <c r="M95" i="97"/>
  <c r="M94" i="97"/>
  <c r="H97" i="97"/>
  <c r="M96" i="97"/>
  <c r="M97" i="97"/>
  <c r="I94" i="97"/>
  <c r="M98" i="97"/>
  <c r="I96" i="97"/>
  <c r="O96" i="97" s="1"/>
  <c r="H96" i="97"/>
  <c r="F21" i="19" s="1"/>
  <c r="R1126" i="70" s="1"/>
  <c r="I97" i="97"/>
  <c r="H98" i="97"/>
  <c r="I98" i="97"/>
  <c r="O98" i="97" s="1"/>
  <c r="O94" i="97" l="1"/>
  <c r="E21" i="19"/>
  <c r="N1126" i="70" s="1"/>
  <c r="P1126" i="70" s="1"/>
  <c r="N97" i="97"/>
  <c r="G21" i="19"/>
  <c r="T1126" i="70" s="1"/>
  <c r="J95" i="97"/>
  <c r="P95" i="97" s="1"/>
  <c r="J94" i="97"/>
  <c r="P94" i="97" s="1"/>
  <c r="N96" i="97"/>
  <c r="J96" i="97"/>
  <c r="P96" i="97" s="1"/>
  <c r="J98" i="97"/>
  <c r="N98" i="97"/>
  <c r="O97" i="97"/>
  <c r="J97" i="97"/>
  <c r="P97" i="97" s="1"/>
  <c r="V1126" i="70" l="1"/>
  <c r="AP1125" i="70"/>
  <c r="AQ1125" i="70" s="1"/>
  <c r="BD1106" i="170"/>
  <c r="R1087" i="70"/>
  <c r="O51" i="23"/>
  <c r="I21" i="19"/>
  <c r="H21" i="19"/>
  <c r="AZ1106" i="170"/>
  <c r="P98" i="97"/>
  <c r="L122" i="97"/>
  <c r="L118" i="97"/>
  <c r="L120" i="97"/>
  <c r="L119" i="97"/>
  <c r="L121" i="97"/>
  <c r="K122" i="97"/>
  <c r="K118" i="97"/>
  <c r="K120" i="97"/>
  <c r="K119" i="97"/>
  <c r="K121" i="97"/>
  <c r="D122" i="97"/>
  <c r="O145" i="58" l="1"/>
  <c r="AP1086" i="70"/>
  <c r="AQ1086" i="70" s="1"/>
  <c r="BD1068" i="170"/>
  <c r="AR1125" i="70"/>
  <c r="AS1125" i="70" s="1"/>
  <c r="BF1106" i="170"/>
  <c r="T1087" i="70"/>
  <c r="Q51" i="23"/>
  <c r="Q145" i="58" s="1"/>
  <c r="AL1125" i="70"/>
  <c r="AM1125" i="70" s="1"/>
  <c r="K51" i="23"/>
  <c r="BB1106" i="170"/>
  <c r="Y1126" i="70"/>
  <c r="N1087" i="70"/>
  <c r="AZ1068" i="170" s="1"/>
  <c r="Q98" i="97"/>
  <c r="H121" i="97"/>
  <c r="G25" i="19" s="1"/>
  <c r="T1165" i="70" s="1"/>
  <c r="H118" i="97"/>
  <c r="M121" i="97"/>
  <c r="I120" i="97"/>
  <c r="O120" i="97" s="1"/>
  <c r="I121" i="97"/>
  <c r="O121" i="97" s="1"/>
  <c r="I118" i="97"/>
  <c r="O118" i="97" s="1"/>
  <c r="I119" i="97"/>
  <c r="O119" i="97" s="1"/>
  <c r="M122" i="97"/>
  <c r="H122" i="97"/>
  <c r="N122" i="97" s="1"/>
  <c r="M120" i="97"/>
  <c r="M118" i="97"/>
  <c r="I122" i="97"/>
  <c r="M119" i="97"/>
  <c r="H119" i="97"/>
  <c r="H120" i="97"/>
  <c r="F25" i="19" s="1"/>
  <c r="R1165" i="70" s="1"/>
  <c r="V51" i="23" l="1"/>
  <c r="AR1086" i="70"/>
  <c r="AS1086" i="70" s="1"/>
  <c r="BF1068" i="170"/>
  <c r="G124" i="19"/>
  <c r="BF1145" i="170"/>
  <c r="F124" i="19"/>
  <c r="BD1145" i="170"/>
  <c r="M51" i="23"/>
  <c r="S51" i="23" s="1"/>
  <c r="K145" i="58"/>
  <c r="N121" i="97"/>
  <c r="P1087" i="70"/>
  <c r="BB1068" i="170" s="1"/>
  <c r="AL1086" i="70"/>
  <c r="AM1086" i="70" s="1"/>
  <c r="AN1125" i="70"/>
  <c r="AO1125" i="70" s="1"/>
  <c r="J121" i="97"/>
  <c r="P121" i="97" s="1"/>
  <c r="E25" i="19"/>
  <c r="N1165" i="70" s="1"/>
  <c r="O122" i="97"/>
  <c r="J122" i="97"/>
  <c r="N118" i="97"/>
  <c r="J118" i="97"/>
  <c r="P118" i="97" s="1"/>
  <c r="N120" i="97"/>
  <c r="J120" i="97"/>
  <c r="P120" i="97" s="1"/>
  <c r="N119" i="97"/>
  <c r="J119" i="97"/>
  <c r="P119" i="97" s="1"/>
  <c r="Y1165" i="70" l="1"/>
  <c r="P1165" i="70"/>
  <c r="V1165" i="70" s="1"/>
  <c r="AT1125" i="70"/>
  <c r="AU1125" i="70" s="1"/>
  <c r="BH1106" i="170"/>
  <c r="F126" i="19"/>
  <c r="G126" i="19"/>
  <c r="I25" i="19"/>
  <c r="H25" i="19"/>
  <c r="E124" i="19"/>
  <c r="O61" i="23"/>
  <c r="O100" i="23" s="1"/>
  <c r="R1091" i="70"/>
  <c r="R1097" i="70" s="1"/>
  <c r="T1091" i="70"/>
  <c r="Q61" i="23"/>
  <c r="Q100" i="23" s="1"/>
  <c r="AA1126" i="70"/>
  <c r="Z1126" i="70"/>
  <c r="M145" i="58"/>
  <c r="J21" i="19"/>
  <c r="V1087" i="70"/>
  <c r="BH1068" i="170" s="1"/>
  <c r="AN1086" i="70"/>
  <c r="AO1086" i="70" s="1"/>
  <c r="P122" i="97"/>
  <c r="I123" i="19" l="1"/>
  <c r="I32" i="19"/>
  <c r="AZ1145" i="170"/>
  <c r="BD1077" i="170"/>
  <c r="BD1072" i="170"/>
  <c r="T1097" i="70"/>
  <c r="BF1077" i="170" s="1"/>
  <c r="BF1072" i="170"/>
  <c r="Y1087" i="70"/>
  <c r="X613" i="88"/>
  <c r="E126" i="19"/>
  <c r="H124" i="19"/>
  <c r="H144" i="19" s="1"/>
  <c r="O155" i="58"/>
  <c r="O218" i="58" s="1"/>
  <c r="O224" i="58" s="1"/>
  <c r="O102" i="23"/>
  <c r="O104" i="23" s="1"/>
  <c r="K61" i="23"/>
  <c r="V61" i="23" s="1"/>
  <c r="W67" i="23" s="1"/>
  <c r="F118" i="23" s="1"/>
  <c r="N1091" i="70"/>
  <c r="AZ1072" i="170" s="1"/>
  <c r="Q155" i="58"/>
  <c r="Q218" i="58" s="1"/>
  <c r="Q224" i="58" s="1"/>
  <c r="Q102" i="23"/>
  <c r="Q104" i="23" s="1"/>
  <c r="Q122" i="97"/>
  <c r="AT1086" i="70"/>
  <c r="AU1086" i="70" s="1"/>
  <c r="S145" i="58"/>
  <c r="C118" i="23" l="1"/>
  <c r="C139" i="23" s="1"/>
  <c r="C146" i="23" s="1"/>
  <c r="I124" i="19"/>
  <c r="T1099" i="70"/>
  <c r="BF1079" i="170" s="1"/>
  <c r="AR1096" i="70"/>
  <c r="AS1096" i="70" s="1"/>
  <c r="BH1145" i="170"/>
  <c r="BB1145" i="170"/>
  <c r="AP1096" i="70"/>
  <c r="AQ1096" i="70" s="1"/>
  <c r="R1099" i="70"/>
  <c r="BD1079" i="170" s="1"/>
  <c r="D118" i="23"/>
  <c r="J32" i="19" s="1"/>
  <c r="H126" i="19"/>
  <c r="P1091" i="70"/>
  <c r="N1097" i="70"/>
  <c r="AZ1077" i="170" s="1"/>
  <c r="Q155" i="23"/>
  <c r="K155" i="58"/>
  <c r="K218" i="58" s="1"/>
  <c r="K224" i="58" s="1"/>
  <c r="M61" i="23"/>
  <c r="S61" i="23" s="1"/>
  <c r="Q199" i="58"/>
  <c r="Q225" i="58" s="1"/>
  <c r="O155" i="23"/>
  <c r="O199" i="58"/>
  <c r="O225" i="58" l="1"/>
  <c r="O231" i="58" s="1"/>
  <c r="O156" i="23"/>
  <c r="H121" i="23"/>
  <c r="E118" i="23"/>
  <c r="D139" i="23"/>
  <c r="E139" i="23" s="1"/>
  <c r="AR1098" i="70"/>
  <c r="AS1098" i="70" s="1"/>
  <c r="AL1079" i="170"/>
  <c r="AP1098" i="70"/>
  <c r="AQ1098" i="70" s="1"/>
  <c r="V1091" i="70"/>
  <c r="BH1072" i="170" s="1"/>
  <c r="BB1072" i="170"/>
  <c r="AA1165" i="70"/>
  <c r="J25" i="19"/>
  <c r="G118" i="23"/>
  <c r="Q105" i="23"/>
  <c r="Q201" i="58"/>
  <c r="Q204" i="58" s="1"/>
  <c r="Q206" i="58" s="1"/>
  <c r="Q30" i="57"/>
  <c r="Q200" i="58"/>
  <c r="M155" i="58"/>
  <c r="M218" i="58" s="1"/>
  <c r="M224" i="58" s="1"/>
  <c r="R59" i="83"/>
  <c r="Q26" i="56" s="1"/>
  <c r="R38" i="83"/>
  <c r="R45" i="83"/>
  <c r="Q12" i="56" s="1"/>
  <c r="R54" i="83"/>
  <c r="Q21" i="56" s="1"/>
  <c r="R46" i="83"/>
  <c r="Q13" i="56" s="1"/>
  <c r="R51" i="83"/>
  <c r="Q18" i="56" s="1"/>
  <c r="Q46" i="56" s="1"/>
  <c r="R57" i="83"/>
  <c r="Q24" i="56" s="1"/>
  <c r="Q52" i="56" s="1"/>
  <c r="R42" i="83"/>
  <c r="Q9" i="56" s="1"/>
  <c r="Q32" i="57"/>
  <c r="R43" i="83"/>
  <c r="Q10" i="56" s="1"/>
  <c r="R49" i="83"/>
  <c r="Q16" i="56" s="1"/>
  <c r="R44" i="83"/>
  <c r="Q11" i="56" s="1"/>
  <c r="R47" i="83"/>
  <c r="Q14" i="56" s="1"/>
  <c r="R40" i="83"/>
  <c r="R50" i="83"/>
  <c r="Q17" i="56" s="1"/>
  <c r="Q45" i="56" s="1"/>
  <c r="R55" i="83"/>
  <c r="Q22" i="56" s="1"/>
  <c r="R60" i="83"/>
  <c r="Q27" i="56" s="1"/>
  <c r="Q231" i="58"/>
  <c r="R58" i="83"/>
  <c r="Q25" i="56" s="1"/>
  <c r="R41" i="83"/>
  <c r="Q8" i="56" s="1"/>
  <c r="R52" i="83"/>
  <c r="Q19" i="56" s="1"/>
  <c r="R56" i="83"/>
  <c r="Q23" i="56" s="1"/>
  <c r="R53" i="83"/>
  <c r="Q20" i="56" s="1"/>
  <c r="R48" i="83"/>
  <c r="Q15" i="56" s="1"/>
  <c r="Q156" i="23"/>
  <c r="O200" i="58"/>
  <c r="O30" i="57"/>
  <c r="O201" i="58"/>
  <c r="O204" i="58" s="1"/>
  <c r="O206" i="58" s="1"/>
  <c r="P1097" i="70"/>
  <c r="BB1077" i="170" s="1"/>
  <c r="N1099" i="70"/>
  <c r="AZ1079" i="170" s="1"/>
  <c r="AL1096" i="70"/>
  <c r="AM1096" i="70" s="1"/>
  <c r="P48" i="83"/>
  <c r="O15" i="56" s="1"/>
  <c r="P59" i="83"/>
  <c r="O26" i="56" s="1"/>
  <c r="P49" i="83"/>
  <c r="O16" i="56" s="1"/>
  <c r="P42" i="83"/>
  <c r="O9" i="56" s="1"/>
  <c r="P60" i="83"/>
  <c r="O27" i="56" s="1"/>
  <c r="P55" i="83"/>
  <c r="O22" i="56" s="1"/>
  <c r="P40" i="83"/>
  <c r="O32" i="57"/>
  <c r="P57" i="83"/>
  <c r="O24" i="56" s="1"/>
  <c r="O52" i="56" s="1"/>
  <c r="P50" i="83"/>
  <c r="O17" i="56" s="1"/>
  <c r="O45" i="56" s="1"/>
  <c r="P53" i="83"/>
  <c r="O20" i="56" s="1"/>
  <c r="P43" i="83"/>
  <c r="O10" i="56" s="1"/>
  <c r="P58" i="83"/>
  <c r="O25" i="56" s="1"/>
  <c r="P51" i="83"/>
  <c r="O18" i="56" s="1"/>
  <c r="O46" i="56" s="1"/>
  <c r="P54" i="83"/>
  <c r="O21" i="56" s="1"/>
  <c r="P46" i="83"/>
  <c r="O13" i="56" s="1"/>
  <c r="P41" i="83"/>
  <c r="O8" i="56" s="1"/>
  <c r="P38" i="83"/>
  <c r="P44" i="83"/>
  <c r="O11" i="56" s="1"/>
  <c r="P56" i="83"/>
  <c r="O23" i="56" s="1"/>
  <c r="P47" i="83"/>
  <c r="O14" i="56" s="1"/>
  <c r="P45" i="83"/>
  <c r="O12" i="56" s="1"/>
  <c r="P52" i="83"/>
  <c r="O19" i="56" s="1"/>
  <c r="O105" i="23"/>
  <c r="Z1165" i="70"/>
  <c r="AL611" i="169" l="1"/>
  <c r="AJ611" i="169"/>
  <c r="AJ1079" i="170"/>
  <c r="AN1096" i="70"/>
  <c r="AO1096" i="70" s="1"/>
  <c r="V1097" i="70"/>
  <c r="BH1077" i="170" s="1"/>
  <c r="Q43" i="56"/>
  <c r="Q15" i="110"/>
  <c r="Q40" i="110" s="1"/>
  <c r="Q20" i="110"/>
  <c r="Q47" i="110" s="1"/>
  <c r="Q50" i="56"/>
  <c r="Q37" i="56"/>
  <c r="Q9" i="110"/>
  <c r="Q34" i="110" s="1"/>
  <c r="L49" i="83"/>
  <c r="K16" i="56" s="1"/>
  <c r="L51" i="83"/>
  <c r="K18" i="56" s="1"/>
  <c r="L42" i="83"/>
  <c r="K9" i="56" s="1"/>
  <c r="L47" i="83"/>
  <c r="K14" i="56" s="1"/>
  <c r="L59" i="83"/>
  <c r="K26" i="56" s="1"/>
  <c r="L52" i="83"/>
  <c r="K19" i="56" s="1"/>
  <c r="L44" i="83"/>
  <c r="K11" i="56" s="1"/>
  <c r="L55" i="83"/>
  <c r="K22" i="56" s="1"/>
  <c r="L58" i="83"/>
  <c r="K25" i="56" s="1"/>
  <c r="L45" i="83"/>
  <c r="K12" i="56" s="1"/>
  <c r="L46" i="83"/>
  <c r="K13" i="56" s="1"/>
  <c r="L57" i="83"/>
  <c r="K24" i="56" s="1"/>
  <c r="L53" i="83"/>
  <c r="K20" i="56" s="1"/>
  <c r="L41" i="83"/>
  <c r="K8" i="56" s="1"/>
  <c r="L43" i="83"/>
  <c r="K10" i="56" s="1"/>
  <c r="L38" i="83"/>
  <c r="L40" i="83"/>
  <c r="L48" i="83"/>
  <c r="K15" i="56" s="1"/>
  <c r="L56" i="83"/>
  <c r="K23" i="56" s="1"/>
  <c r="K32" i="57"/>
  <c r="L60" i="83"/>
  <c r="K27" i="56" s="1"/>
  <c r="L54" i="83"/>
  <c r="K21" i="56" s="1"/>
  <c r="L50" i="83"/>
  <c r="K17" i="56" s="1"/>
  <c r="O21" i="110"/>
  <c r="O48" i="110" s="1"/>
  <c r="O51" i="56"/>
  <c r="O22" i="110"/>
  <c r="O50" i="110" s="1"/>
  <c r="O53" i="56"/>
  <c r="O24" i="110"/>
  <c r="O52" i="110" s="1"/>
  <c r="O55" i="56"/>
  <c r="Q48" i="56"/>
  <c r="Q18" i="110"/>
  <c r="Q45" i="110" s="1"/>
  <c r="S155" i="58"/>
  <c r="S218" i="58" s="1"/>
  <c r="S224" i="58" s="1"/>
  <c r="O10" i="110"/>
  <c r="O35" i="110" s="1"/>
  <c r="O38" i="56"/>
  <c r="O18" i="110"/>
  <c r="O45" i="110" s="1"/>
  <c r="O48" i="56"/>
  <c r="O44" i="56"/>
  <c r="O16" i="110"/>
  <c r="O41" i="110" s="1"/>
  <c r="Q47" i="56"/>
  <c r="Q17" i="110"/>
  <c r="Q44" i="110" s="1"/>
  <c r="Q42" i="56"/>
  <c r="Q14" i="110"/>
  <c r="Q39" i="110" s="1"/>
  <c r="Q13" i="110"/>
  <c r="Q38" i="110" s="1"/>
  <c r="Q41" i="56"/>
  <c r="O9" i="110"/>
  <c r="O34" i="110" s="1"/>
  <c r="O37" i="56"/>
  <c r="O8" i="110"/>
  <c r="O33" i="110" s="1"/>
  <c r="O36" i="56"/>
  <c r="O23" i="110"/>
  <c r="O51" i="110" s="1"/>
  <c r="O54" i="56"/>
  <c r="Q8" i="110"/>
  <c r="Q33" i="110" s="1"/>
  <c r="Q36" i="56"/>
  <c r="Q11" i="110"/>
  <c r="Q36" i="110" s="1"/>
  <c r="Q39" i="56"/>
  <c r="Q19" i="110"/>
  <c r="Q46" i="110" s="1"/>
  <c r="Q49" i="56"/>
  <c r="O11" i="110"/>
  <c r="O36" i="110" s="1"/>
  <c r="O39" i="56"/>
  <c r="Q7" i="56"/>
  <c r="R63" i="83"/>
  <c r="R64" i="83" s="1"/>
  <c r="O41" i="56"/>
  <c r="O13" i="110"/>
  <c r="O38" i="110" s="1"/>
  <c r="O43" i="56"/>
  <c r="O15" i="110"/>
  <c r="O40" i="110" s="1"/>
  <c r="Q53" i="56"/>
  <c r="Q22" i="110"/>
  <c r="Q50" i="110" s="1"/>
  <c r="Q44" i="56"/>
  <c r="Q16" i="110"/>
  <c r="Q41" i="110" s="1"/>
  <c r="Q40" i="56"/>
  <c r="Q12" i="110"/>
  <c r="Q37" i="110" s="1"/>
  <c r="O14" i="110"/>
  <c r="O39" i="110" s="1"/>
  <c r="O42" i="56"/>
  <c r="O49" i="56"/>
  <c r="O19" i="110"/>
  <c r="O46" i="110" s="1"/>
  <c r="O40" i="57"/>
  <c r="O39" i="57"/>
  <c r="O55" i="110"/>
  <c r="O62" i="110" s="1"/>
  <c r="O63" i="110" s="1"/>
  <c r="O58" i="56"/>
  <c r="O65" i="56" s="1"/>
  <c r="O66" i="56" s="1"/>
  <c r="Q227" i="58"/>
  <c r="Q228" i="58" s="1"/>
  <c r="Q10" i="110"/>
  <c r="Q35" i="110" s="1"/>
  <c r="Q38" i="56"/>
  <c r="O20" i="110"/>
  <c r="O47" i="110" s="1"/>
  <c r="O50" i="56"/>
  <c r="Q51" i="56"/>
  <c r="Q21" i="110"/>
  <c r="Q48" i="110" s="1"/>
  <c r="O47" i="56"/>
  <c r="O17" i="110"/>
  <c r="O44" i="110" s="1"/>
  <c r="O40" i="56"/>
  <c r="O12" i="110"/>
  <c r="O37" i="110" s="1"/>
  <c r="O227" i="58"/>
  <c r="O228" i="58" s="1"/>
  <c r="O7" i="56"/>
  <c r="P63" i="83"/>
  <c r="P64" i="83" s="1"/>
  <c r="P1099" i="70"/>
  <c r="BB1079" i="170" s="1"/>
  <c r="AL1098" i="70"/>
  <c r="AM1098" i="70" s="1"/>
  <c r="N27" i="33" s="1"/>
  <c r="I31" i="30"/>
  <c r="Q24" i="110"/>
  <c r="Q52" i="110" s="1"/>
  <c r="Q55" i="56"/>
  <c r="Q39" i="57"/>
  <c r="Q40" i="57"/>
  <c r="Q55" i="110"/>
  <c r="Q62" i="110" s="1"/>
  <c r="Q63" i="110" s="1"/>
  <c r="Q58" i="56"/>
  <c r="Q65" i="56" s="1"/>
  <c r="Q66" i="56" s="1"/>
  <c r="Q23" i="110"/>
  <c r="Q51" i="110" s="1"/>
  <c r="Q54" i="56"/>
  <c r="AF1079" i="170" l="1"/>
  <c r="Z620" i="88"/>
  <c r="Z621" i="88" s="1"/>
  <c r="AF611" i="169"/>
  <c r="AH1079" i="170"/>
  <c r="X618" i="88"/>
  <c r="Y1097" i="70" s="1"/>
  <c r="R65" i="83"/>
  <c r="M17" i="56"/>
  <c r="K45" i="56"/>
  <c r="M10" i="56"/>
  <c r="K38" i="56"/>
  <c r="K10" i="110"/>
  <c r="K35" i="110" s="1"/>
  <c r="K20" i="110"/>
  <c r="K50" i="56"/>
  <c r="M22" i="56"/>
  <c r="Q41" i="57"/>
  <c r="O28" i="56"/>
  <c r="O7" i="110"/>
  <c r="O35" i="56"/>
  <c r="P65" i="83"/>
  <c r="K19" i="110"/>
  <c r="K49" i="56"/>
  <c r="M21" i="56"/>
  <c r="K11" i="110"/>
  <c r="K36" i="110" s="1"/>
  <c r="M11" i="56"/>
  <c r="K39" i="56"/>
  <c r="K8" i="110"/>
  <c r="K33" i="110" s="1"/>
  <c r="M8" i="56"/>
  <c r="K36" i="56"/>
  <c r="K55" i="110"/>
  <c r="K58" i="56"/>
  <c r="K48" i="56"/>
  <c r="K18" i="110"/>
  <c r="M20" i="56"/>
  <c r="K54" i="56"/>
  <c r="K23" i="110"/>
  <c r="M26" i="56"/>
  <c r="K24" i="110"/>
  <c r="M27" i="56"/>
  <c r="K55" i="56"/>
  <c r="M23" i="56"/>
  <c r="K51" i="56"/>
  <c r="K21" i="110"/>
  <c r="K52" i="56"/>
  <c r="M24" i="56"/>
  <c r="K42" i="56"/>
  <c r="K14" i="110"/>
  <c r="K39" i="110" s="1"/>
  <c r="M14" i="56"/>
  <c r="K17" i="110"/>
  <c r="K47" i="56"/>
  <c r="M19" i="56"/>
  <c r="K43" i="56"/>
  <c r="K15" i="110"/>
  <c r="M15" i="56"/>
  <c r="K13" i="110"/>
  <c r="K38" i="110" s="1"/>
  <c r="M13" i="56"/>
  <c r="K41" i="56"/>
  <c r="K37" i="56"/>
  <c r="K9" i="110"/>
  <c r="K34" i="110" s="1"/>
  <c r="M9" i="56"/>
  <c r="O41" i="57"/>
  <c r="T58" i="83"/>
  <c r="T60" i="83"/>
  <c r="T54" i="83"/>
  <c r="T40" i="83"/>
  <c r="T51" i="83"/>
  <c r="T52" i="83"/>
  <c r="T45" i="83"/>
  <c r="T48" i="83"/>
  <c r="T53" i="83"/>
  <c r="T41" i="83"/>
  <c r="T56" i="83"/>
  <c r="T57" i="83"/>
  <c r="T42" i="83"/>
  <c r="T46" i="83"/>
  <c r="T38" i="83"/>
  <c r="T44" i="83"/>
  <c r="S32" i="57"/>
  <c r="T59" i="83"/>
  <c r="T47" i="83"/>
  <c r="T55" i="83"/>
  <c r="T50" i="83"/>
  <c r="T43" i="83"/>
  <c r="T49" i="83"/>
  <c r="K7" i="56"/>
  <c r="L63" i="83"/>
  <c r="L64" i="83" s="1"/>
  <c r="M12" i="56"/>
  <c r="K12" i="110"/>
  <c r="K37" i="110" s="1"/>
  <c r="K40" i="56"/>
  <c r="M18" i="56"/>
  <c r="K46" i="56"/>
  <c r="AT1096" i="70"/>
  <c r="AU1096" i="70" s="1"/>
  <c r="AN1098" i="70"/>
  <c r="AO1098" i="70" s="1"/>
  <c r="V1099" i="70"/>
  <c r="BH1079" i="170" s="1"/>
  <c r="K31" i="30"/>
  <c r="P31" i="30" s="1"/>
  <c r="Q7" i="110"/>
  <c r="Q28" i="56"/>
  <c r="Q35" i="56"/>
  <c r="N56" i="83"/>
  <c r="N49" i="83"/>
  <c r="N57" i="83"/>
  <c r="N50" i="83"/>
  <c r="N58" i="83"/>
  <c r="N48" i="83"/>
  <c r="N59" i="83"/>
  <c r="N46" i="83"/>
  <c r="N43" i="83"/>
  <c r="N53" i="83"/>
  <c r="N45" i="83"/>
  <c r="N40" i="83"/>
  <c r="M32" i="57"/>
  <c r="N52" i="83"/>
  <c r="N54" i="83"/>
  <c r="N38" i="83"/>
  <c r="N42" i="83"/>
  <c r="N47" i="83"/>
  <c r="N60" i="83"/>
  <c r="N55" i="83"/>
  <c r="N44" i="83"/>
  <c r="N51" i="83"/>
  <c r="N41" i="83"/>
  <c r="K53" i="56"/>
  <c r="K22" i="110"/>
  <c r="M25" i="56"/>
  <c r="K44" i="56"/>
  <c r="M16" i="56"/>
  <c r="K16" i="110"/>
  <c r="AN611" i="169" l="1"/>
  <c r="AN1079" i="170"/>
  <c r="AC621" i="88"/>
  <c r="AH611" i="169"/>
  <c r="AF621" i="88"/>
  <c r="L65" i="83"/>
  <c r="M36" i="56"/>
  <c r="M8" i="110"/>
  <c r="M33" i="110" s="1"/>
  <c r="S8" i="56"/>
  <c r="M21" i="110"/>
  <c r="K48" i="110"/>
  <c r="K41" i="110"/>
  <c r="M16" i="110"/>
  <c r="Q25" i="110"/>
  <c r="Q32" i="110"/>
  <c r="M58" i="56"/>
  <c r="M55" i="110"/>
  <c r="M53" i="56"/>
  <c r="S25" i="56"/>
  <c r="N63" i="83"/>
  <c r="N64" i="83" s="1"/>
  <c r="M31" i="30"/>
  <c r="AT1098" i="70"/>
  <c r="AU1098" i="70" s="1"/>
  <c r="S18" i="56"/>
  <c r="M46" i="56"/>
  <c r="K40" i="110"/>
  <c r="M15" i="110"/>
  <c r="S24" i="56"/>
  <c r="M52" i="56"/>
  <c r="S26" i="56"/>
  <c r="M54" i="56"/>
  <c r="M19" i="110"/>
  <c r="K46" i="110"/>
  <c r="M50" i="56"/>
  <c r="S22" i="56"/>
  <c r="S12" i="56"/>
  <c r="M40" i="56"/>
  <c r="M12" i="110"/>
  <c r="M37" i="110" s="1"/>
  <c r="M48" i="56"/>
  <c r="S20" i="56"/>
  <c r="O25" i="110"/>
  <c r="O32" i="110"/>
  <c r="M23" i="110"/>
  <c r="K51" i="110"/>
  <c r="S58" i="56"/>
  <c r="S55" i="110"/>
  <c r="M17" i="110"/>
  <c r="K44" i="110"/>
  <c r="S23" i="56"/>
  <c r="M51" i="56"/>
  <c r="K45" i="110"/>
  <c r="M18" i="110"/>
  <c r="M39" i="56"/>
  <c r="S11" i="56"/>
  <c r="M11" i="110"/>
  <c r="M36" i="110" s="1"/>
  <c r="O31" i="56"/>
  <c r="O69" i="56" s="1"/>
  <c r="O56" i="56"/>
  <c r="T63" i="83"/>
  <c r="M47" i="56"/>
  <c r="S19" i="56"/>
  <c r="K35" i="56"/>
  <c r="M7" i="56"/>
  <c r="K28" i="56"/>
  <c r="K56" i="56" s="1"/>
  <c r="K7" i="110"/>
  <c r="S13" i="56"/>
  <c r="M41" i="56"/>
  <c r="M13" i="110"/>
  <c r="M38" i="110" s="1"/>
  <c r="M14" i="110"/>
  <c r="M39" i="110" s="1"/>
  <c r="S14" i="56"/>
  <c r="M42" i="56"/>
  <c r="M10" i="110"/>
  <c r="M35" i="110" s="1"/>
  <c r="M38" i="56"/>
  <c r="S10" i="56"/>
  <c r="S27" i="56"/>
  <c r="M55" i="56"/>
  <c r="S21" i="56"/>
  <c r="M49" i="56"/>
  <c r="K50" i="110"/>
  <c r="M22" i="110"/>
  <c r="M9" i="110"/>
  <c r="M34" i="110" s="1"/>
  <c r="M37" i="56"/>
  <c r="S9" i="56"/>
  <c r="M20" i="110"/>
  <c r="K47" i="110"/>
  <c r="Q31" i="56"/>
  <c r="Q69" i="56" s="1"/>
  <c r="Q56" i="56"/>
  <c r="M44" i="56"/>
  <c r="S16" i="56"/>
  <c r="M43" i="56"/>
  <c r="S15" i="56"/>
  <c r="K52" i="110"/>
  <c r="M24" i="110"/>
  <c r="S17" i="56"/>
  <c r="M45" i="56"/>
  <c r="N65" i="83" l="1"/>
  <c r="V26" i="56"/>
  <c r="X26" i="56" s="1"/>
  <c r="Z26" i="56" s="1"/>
  <c r="S54" i="56"/>
  <c r="M41" i="110"/>
  <c r="S16" i="110"/>
  <c r="V17" i="56"/>
  <c r="X17" i="56" s="1"/>
  <c r="Z17" i="56" s="1"/>
  <c r="S45" i="56"/>
  <c r="V14" i="56"/>
  <c r="X14" i="56" s="1"/>
  <c r="Z14" i="56" s="1"/>
  <c r="S42" i="56"/>
  <c r="S14" i="110"/>
  <c r="S39" i="56"/>
  <c r="V11" i="56"/>
  <c r="X11" i="56" s="1"/>
  <c r="Z11" i="56" s="1"/>
  <c r="S11" i="110"/>
  <c r="S47" i="56"/>
  <c r="V19" i="56"/>
  <c r="X19" i="56" s="1"/>
  <c r="Z19" i="56" s="1"/>
  <c r="V25" i="56"/>
  <c r="X25" i="56" s="1"/>
  <c r="Z25" i="56" s="1"/>
  <c r="S53" i="56"/>
  <c r="M47" i="110"/>
  <c r="S20" i="110"/>
  <c r="S23" i="110"/>
  <c r="M51" i="110"/>
  <c r="V22" i="56"/>
  <c r="X22" i="56" s="1"/>
  <c r="Z22" i="56" s="1"/>
  <c r="S50" i="56"/>
  <c r="M40" i="110"/>
  <c r="S15" i="110"/>
  <c r="M28" i="56"/>
  <c r="M56" i="56" s="1"/>
  <c r="S7" i="56"/>
  <c r="M35" i="56"/>
  <c r="S49" i="56"/>
  <c r="V21" i="56"/>
  <c r="X21" i="56" s="1"/>
  <c r="Z21" i="56" s="1"/>
  <c r="S52" i="56"/>
  <c r="V24" i="56"/>
  <c r="X24" i="56" s="1"/>
  <c r="Z24" i="56" s="1"/>
  <c r="S55" i="56"/>
  <c r="V27" i="56"/>
  <c r="X27" i="56" s="1"/>
  <c r="Z27" i="56" s="1"/>
  <c r="M52" i="110"/>
  <c r="S24" i="110"/>
  <c r="S18" i="110"/>
  <c r="M45" i="110"/>
  <c r="S12" i="110"/>
  <c r="V12" i="56"/>
  <c r="X12" i="56" s="1"/>
  <c r="Z12" i="56" s="1"/>
  <c r="S40" i="56"/>
  <c r="V15" i="56"/>
  <c r="X15" i="56" s="1"/>
  <c r="Z15" i="56" s="1"/>
  <c r="S43" i="56"/>
  <c r="S9" i="110"/>
  <c r="V9" i="56"/>
  <c r="X9" i="56" s="1"/>
  <c r="Z9" i="56" s="1"/>
  <c r="S37" i="56"/>
  <c r="T64" i="83"/>
  <c r="T65" i="83"/>
  <c r="S21" i="110"/>
  <c r="M48" i="110"/>
  <c r="S10" i="110"/>
  <c r="S38" i="56"/>
  <c r="V10" i="56"/>
  <c r="X10" i="56" s="1"/>
  <c r="Z10" i="56" s="1"/>
  <c r="S13" i="110"/>
  <c r="S41" i="56"/>
  <c r="V13" i="56"/>
  <c r="X13" i="56" s="1"/>
  <c r="Z13" i="56" s="1"/>
  <c r="S51" i="56"/>
  <c r="V23" i="56"/>
  <c r="X23" i="56" s="1"/>
  <c r="Z23" i="56" s="1"/>
  <c r="O53" i="110"/>
  <c r="O28" i="110"/>
  <c r="S36" i="56"/>
  <c r="S8" i="110"/>
  <c r="V8" i="56"/>
  <c r="X8" i="56" s="1"/>
  <c r="Z8" i="56" s="1"/>
  <c r="V20" i="56"/>
  <c r="X20" i="56" s="1"/>
  <c r="Z20" i="56" s="1"/>
  <c r="S48" i="56"/>
  <c r="S19" i="110"/>
  <c r="M46" i="110"/>
  <c r="S46" i="56"/>
  <c r="V18" i="56"/>
  <c r="X18" i="56" s="1"/>
  <c r="Z18" i="56" s="1"/>
  <c r="S44" i="56"/>
  <c r="V16" i="56"/>
  <c r="X16" i="56" s="1"/>
  <c r="Z16" i="56" s="1"/>
  <c r="K32" i="110"/>
  <c r="M7" i="110"/>
  <c r="K25" i="110"/>
  <c r="S22" i="110"/>
  <c r="M50" i="110"/>
  <c r="S17" i="110"/>
  <c r="M44" i="110"/>
  <c r="Q28" i="110"/>
  <c r="Q53" i="110"/>
  <c r="K53" i="110" l="1"/>
  <c r="O66" i="110"/>
  <c r="V9" i="110"/>
  <c r="X9" i="110" s="1"/>
  <c r="Z9" i="110" s="1"/>
  <c r="S34" i="110"/>
  <c r="M25" i="110"/>
  <c r="M53" i="110" s="1"/>
  <c r="S7" i="110"/>
  <c r="M32" i="110"/>
  <c r="S48" i="110"/>
  <c r="V21" i="110"/>
  <c r="X21" i="110" s="1"/>
  <c r="Z21" i="110" s="1"/>
  <c r="S40" i="110"/>
  <c r="V15" i="110"/>
  <c r="X15" i="110" s="1"/>
  <c r="Z15" i="110" s="1"/>
  <c r="Q66" i="110"/>
  <c r="S44" i="110"/>
  <c r="V17" i="110"/>
  <c r="X17" i="110" s="1"/>
  <c r="Z17" i="110" s="1"/>
  <c r="S45" i="110"/>
  <c r="V18" i="110"/>
  <c r="X18" i="110" s="1"/>
  <c r="Z18" i="110" s="1"/>
  <c r="S36" i="110"/>
  <c r="V11" i="110"/>
  <c r="X11" i="110" s="1"/>
  <c r="Z11" i="110" s="1"/>
  <c r="S41" i="110"/>
  <c r="V16" i="110"/>
  <c r="X16" i="110" s="1"/>
  <c r="Z16" i="110" s="1"/>
  <c r="V12" i="110"/>
  <c r="X12" i="110" s="1"/>
  <c r="Z12" i="110" s="1"/>
  <c r="S37" i="110"/>
  <c r="V24" i="110"/>
  <c r="X24" i="110" s="1"/>
  <c r="Z24" i="110" s="1"/>
  <c r="S52" i="110"/>
  <c r="V22" i="110"/>
  <c r="X22" i="110" s="1"/>
  <c r="Z22" i="110" s="1"/>
  <c r="S50" i="110"/>
  <c r="V10" i="110"/>
  <c r="X10" i="110" s="1"/>
  <c r="Z10" i="110" s="1"/>
  <c r="S35" i="110"/>
  <c r="S35" i="56"/>
  <c r="V7" i="56"/>
  <c r="S28" i="56"/>
  <c r="S56" i="56" s="1"/>
  <c r="V20" i="110"/>
  <c r="X20" i="110" s="1"/>
  <c r="Z20" i="110" s="1"/>
  <c r="S47" i="110"/>
  <c r="V8" i="110"/>
  <c r="X8" i="110" s="1"/>
  <c r="Z8" i="110" s="1"/>
  <c r="S33" i="110"/>
  <c r="V13" i="110"/>
  <c r="X13" i="110" s="1"/>
  <c r="Z13" i="110" s="1"/>
  <c r="S38" i="110"/>
  <c r="S51" i="110"/>
  <c r="V23" i="110"/>
  <c r="X23" i="110" s="1"/>
  <c r="Z23" i="110" s="1"/>
  <c r="V19" i="110"/>
  <c r="X19" i="110" s="1"/>
  <c r="Z19" i="110" s="1"/>
  <c r="S46" i="110"/>
  <c r="S39" i="110"/>
  <c r="V14" i="110"/>
  <c r="X14" i="110" s="1"/>
  <c r="Z14" i="110" s="1"/>
  <c r="S32" i="110" l="1"/>
  <c r="S25" i="110"/>
  <c r="S53" i="110" s="1"/>
  <c r="V7" i="110"/>
  <c r="V28" i="56"/>
  <c r="X7" i="56"/>
  <c r="AF194" i="70"/>
  <c r="AG194" i="70" s="1"/>
  <c r="AU196" i="170"/>
  <c r="AT1167" i="170" l="1"/>
  <c r="AT196" i="170"/>
  <c r="X7" i="110"/>
  <c r="V25" i="110"/>
  <c r="Z7" i="56"/>
  <c r="Z28" i="56" s="1"/>
  <c r="X28" i="56"/>
  <c r="AU1167" i="170"/>
  <c r="AF205" i="70"/>
  <c r="AG205" i="70" s="1"/>
  <c r="AT222" i="170"/>
  <c r="AU222" i="170"/>
  <c r="AT1171" i="170" l="1"/>
  <c r="X25" i="110"/>
  <c r="Z7" i="110"/>
  <c r="Z25" i="110" s="1"/>
  <c r="AF1190" i="70"/>
  <c r="AG1190" i="70" s="1"/>
  <c r="AF231" i="70"/>
  <c r="AG231" i="70" s="1"/>
  <c r="E700" i="169" l="1"/>
  <c r="E703" i="169" s="1"/>
  <c r="E706" i="169" s="1"/>
  <c r="E207" i="58"/>
  <c r="E55" i="57" s="1"/>
  <c r="E43" i="57"/>
  <c r="E1174" i="170"/>
  <c r="E1177" i="170" s="1"/>
  <c r="E1180" i="170" s="1"/>
  <c r="E70" i="110"/>
  <c r="F725" i="88"/>
  <c r="F700" i="169"/>
  <c r="F703" i="169" s="1"/>
  <c r="F706" i="169" s="1"/>
  <c r="AU1171" i="170"/>
  <c r="F1174" i="170"/>
  <c r="F1177" i="170" s="1"/>
  <c r="F1180" i="170" s="1"/>
  <c r="AF1194" i="70"/>
  <c r="AG1194" i="70" s="1"/>
  <c r="F70" i="110"/>
  <c r="F43" i="57"/>
  <c r="F207" i="58"/>
  <c r="F210" i="58" s="1"/>
  <c r="G725" i="88"/>
  <c r="E208" i="58" l="1"/>
  <c r="E209" i="58" s="1"/>
  <c r="E210" i="58"/>
  <c r="F208" i="58"/>
  <c r="F209" i="58" s="1"/>
  <c r="F55" i="57"/>
  <c r="K68" i="23" l="1"/>
  <c r="AA572" i="70"/>
  <c r="N571" i="70" s="1"/>
  <c r="BB554" i="170"/>
  <c r="V68" i="23" l="1"/>
  <c r="AZ555" i="170"/>
  <c r="N529" i="70"/>
  <c r="AZ513" i="170" s="1"/>
  <c r="P571" i="70"/>
  <c r="K69" i="23"/>
  <c r="K100" i="23" s="1"/>
  <c r="M68" i="23"/>
  <c r="S68" i="23" s="1"/>
  <c r="AA573" i="70"/>
  <c r="K163" i="58"/>
  <c r="BH554" i="170"/>
  <c r="Y570" i="70" l="1"/>
  <c r="V571" i="70"/>
  <c r="BH555" i="170" s="1"/>
  <c r="BB555" i="170"/>
  <c r="W100" i="23"/>
  <c r="V69" i="23"/>
  <c r="V100" i="23" s="1"/>
  <c r="AL528" i="70"/>
  <c r="AM528" i="70" s="1"/>
  <c r="N535" i="70"/>
  <c r="AZ519" i="170" s="1"/>
  <c r="K164" i="58"/>
  <c r="M164" i="58" s="1"/>
  <c r="M69" i="23"/>
  <c r="S69" i="23" s="1"/>
  <c r="S163" i="58"/>
  <c r="M163" i="58"/>
  <c r="P529" i="70"/>
  <c r="W101" i="23" l="1"/>
  <c r="K230" i="58"/>
  <c r="K31" i="57" s="1"/>
  <c r="M230" i="58"/>
  <c r="M31" i="57" s="1"/>
  <c r="M100" i="23"/>
  <c r="K102" i="23"/>
  <c r="W102" i="23" s="1"/>
  <c r="AN528" i="70"/>
  <c r="AO528" i="70" s="1"/>
  <c r="BB513" i="170"/>
  <c r="K199" i="58"/>
  <c r="S164" i="58"/>
  <c r="S230" i="58" s="1"/>
  <c r="S100" i="23"/>
  <c r="S102" i="23" s="1"/>
  <c r="V102" i="23"/>
  <c r="F139" i="23" s="1"/>
  <c r="Y571" i="70"/>
  <c r="V529" i="70"/>
  <c r="BH513" i="170" s="1"/>
  <c r="N564" i="70"/>
  <c r="AL534" i="70"/>
  <c r="AM534" i="70" s="1"/>
  <c r="P535" i="70"/>
  <c r="K201" i="58" l="1"/>
  <c r="K204" i="58" s="1"/>
  <c r="K206" i="58" s="1"/>
  <c r="K225" i="58"/>
  <c r="K104" i="23"/>
  <c r="M121" i="23"/>
  <c r="M102" i="23"/>
  <c r="C142" i="23"/>
  <c r="G139" i="23"/>
  <c r="V535" i="70"/>
  <c r="BH519" i="170" s="1"/>
  <c r="BB519" i="170"/>
  <c r="AZ548" i="170"/>
  <c r="S31" i="57"/>
  <c r="S199" i="58"/>
  <c r="S225" i="58" s="1"/>
  <c r="P564" i="70"/>
  <c r="AT528" i="70"/>
  <c r="AU528" i="70" s="1"/>
  <c r="X328" i="88"/>
  <c r="K30" i="57"/>
  <c r="K39" i="57" s="1"/>
  <c r="M199" i="58"/>
  <c r="M225" i="58" s="1"/>
  <c r="AN534" i="70"/>
  <c r="AO534" i="70" s="1"/>
  <c r="M27" i="110"/>
  <c r="M30" i="56"/>
  <c r="M31" i="56" s="1"/>
  <c r="S31" i="56" s="1"/>
  <c r="M40" i="57"/>
  <c r="S40" i="57" s="1"/>
  <c r="K40" i="57"/>
  <c r="K30" i="56"/>
  <c r="K27" i="110"/>
  <c r="I43" i="30"/>
  <c r="AL563" i="70"/>
  <c r="AM563" i="70" s="1"/>
  <c r="K105" i="23" l="1"/>
  <c r="V104" i="23"/>
  <c r="W104" i="23" s="1"/>
  <c r="K41" i="57"/>
  <c r="S30" i="56"/>
  <c r="S63" i="56" s="1"/>
  <c r="S65" i="56" s="1"/>
  <c r="S66" i="56" s="1"/>
  <c r="K200" i="58"/>
  <c r="M123" i="23"/>
  <c r="N123" i="23" s="1"/>
  <c r="M104" i="23"/>
  <c r="M155" i="23" s="1"/>
  <c r="M156" i="23" s="1"/>
  <c r="K155" i="23"/>
  <c r="K156" i="23" s="1"/>
  <c r="AT534" i="70"/>
  <c r="AU534" i="70" s="1"/>
  <c r="X334" i="88"/>
  <c r="AF344" i="169"/>
  <c r="AF548" i="170"/>
  <c r="AC353" i="88"/>
  <c r="BB548" i="170"/>
  <c r="S27" i="110"/>
  <c r="S60" i="110" s="1"/>
  <c r="S62" i="110" s="1"/>
  <c r="S63" i="110" s="1"/>
  <c r="S201" i="58"/>
  <c r="S204" i="58" s="1"/>
  <c r="S206" i="58" s="1"/>
  <c r="S30" i="57"/>
  <c r="Y19" i="57" s="1"/>
  <c r="Z19" i="57" s="1"/>
  <c r="AB19" i="57" s="1"/>
  <c r="S227" i="58"/>
  <c r="S228" i="58" s="1"/>
  <c r="M30" i="57"/>
  <c r="M39" i="57" s="1"/>
  <c r="U199" i="58"/>
  <c r="K227" i="58"/>
  <c r="K228" i="58" s="1"/>
  <c r="K231" i="58"/>
  <c r="V564" i="70"/>
  <c r="AN563" i="70"/>
  <c r="AO563" i="70" s="1"/>
  <c r="K43" i="30"/>
  <c r="P43" i="30" s="1"/>
  <c r="M201" i="58"/>
  <c r="S69" i="56"/>
  <c r="M69" i="56"/>
  <c r="K60" i="110"/>
  <c r="K62" i="110" s="1"/>
  <c r="K63" i="110" s="1"/>
  <c r="K28" i="110"/>
  <c r="K31" i="56"/>
  <c r="K69" i="56" s="1"/>
  <c r="K63" i="56"/>
  <c r="K65" i="56" s="1"/>
  <c r="K66" i="56" s="1"/>
  <c r="M63" i="56"/>
  <c r="M65" i="56" s="1"/>
  <c r="M66" i="56" s="1"/>
  <c r="M60" i="110"/>
  <c r="M62" i="110" s="1"/>
  <c r="M63" i="110" s="1"/>
  <c r="M28" i="110"/>
  <c r="S104" i="23" l="1"/>
  <c r="S200" i="58" s="1"/>
  <c r="M200" i="58"/>
  <c r="U200" i="58" s="1"/>
  <c r="M105" i="23"/>
  <c r="K28" i="33"/>
  <c r="AF353" i="88"/>
  <c r="BH548" i="170"/>
  <c r="AH344" i="169"/>
  <c r="AH548" i="170"/>
  <c r="C28" i="33"/>
  <c r="C30" i="33"/>
  <c r="Y15" i="57"/>
  <c r="Z15" i="57" s="1"/>
  <c r="AB15" i="57" s="1"/>
  <c r="Y13" i="57"/>
  <c r="Z13" i="57" s="1"/>
  <c r="AB13" i="57" s="1"/>
  <c r="S39" i="57"/>
  <c r="Y22" i="57"/>
  <c r="Z22" i="57" s="1"/>
  <c r="AB22" i="57" s="1"/>
  <c r="Y12" i="57"/>
  <c r="Z12" i="57" s="1"/>
  <c r="AB12" i="57" s="1"/>
  <c r="S231" i="58"/>
  <c r="Y7" i="57"/>
  <c r="Z7" i="57" s="1"/>
  <c r="AB7" i="57" s="1"/>
  <c r="S41" i="57"/>
  <c r="Y8" i="57"/>
  <c r="Z8" i="57" s="1"/>
  <c r="AB8" i="57" s="1"/>
  <c r="Y17" i="57"/>
  <c r="Z17" i="57" s="1"/>
  <c r="AB17" i="57" s="1"/>
  <c r="Y9" i="57"/>
  <c r="Z9" i="57" s="1"/>
  <c r="AB9" i="57" s="1"/>
  <c r="Y11" i="57"/>
  <c r="Z11" i="57" s="1"/>
  <c r="AB11" i="57" s="1"/>
  <c r="Y27" i="57"/>
  <c r="Z27" i="57" s="1"/>
  <c r="AB27" i="57" s="1"/>
  <c r="Y18" i="57"/>
  <c r="Z18" i="57" s="1"/>
  <c r="AB18" i="57" s="1"/>
  <c r="Y16" i="57"/>
  <c r="Z16" i="57" s="1"/>
  <c r="AB16" i="57" s="1"/>
  <c r="Y20" i="57"/>
  <c r="Z20" i="57" s="1"/>
  <c r="AB20" i="57" s="1"/>
  <c r="Y26" i="57"/>
  <c r="Z26" i="57" s="1"/>
  <c r="AB26" i="57" s="1"/>
  <c r="Y14" i="57"/>
  <c r="Z14" i="57" s="1"/>
  <c r="AB14" i="57" s="1"/>
  <c r="Y21" i="57"/>
  <c r="Z21" i="57" s="1"/>
  <c r="AB21" i="57" s="1"/>
  <c r="Y25" i="57"/>
  <c r="Z25" i="57" s="1"/>
  <c r="AB25" i="57" s="1"/>
  <c r="Y10" i="57"/>
  <c r="Z10" i="57" s="1"/>
  <c r="AB10" i="57" s="1"/>
  <c r="Y24" i="57"/>
  <c r="Z24" i="57" s="1"/>
  <c r="AB24" i="57" s="1"/>
  <c r="Y23" i="57"/>
  <c r="Z23" i="57" s="1"/>
  <c r="AB23" i="57" s="1"/>
  <c r="M204" i="58"/>
  <c r="M206" i="58" s="1"/>
  <c r="U201" i="58"/>
  <c r="M43" i="30"/>
  <c r="M227" i="58"/>
  <c r="M228" i="58" s="1"/>
  <c r="M231" i="58"/>
  <c r="AT563" i="70"/>
  <c r="AU563" i="70" s="1"/>
  <c r="M66" i="110"/>
  <c r="S28" i="110"/>
  <c r="S66" i="110" s="1"/>
  <c r="K66" i="110"/>
  <c r="S105" i="23" l="1"/>
  <c r="S155" i="23"/>
  <c r="S156" i="23" s="1"/>
  <c r="AN344" i="169"/>
  <c r="AN548" i="170"/>
  <c r="Z28" i="57"/>
  <c r="Y28" i="57"/>
  <c r="AB28" i="57"/>
  <c r="M41" i="57"/>
  <c r="AG1128" i="70"/>
  <c r="AF1128" i="70"/>
  <c r="AD1079" i="70" l="1"/>
  <c r="AE1079" i="70" s="1"/>
  <c r="AN599" i="70" l="1"/>
  <c r="AI599" i="70"/>
  <c r="AH599" i="70"/>
  <c r="AQ599" i="70"/>
  <c r="AK599" i="70"/>
  <c r="AS599" i="70"/>
  <c r="AU599" i="70"/>
  <c r="AM599" i="70"/>
  <c r="AP599" i="70"/>
  <c r="AT599" i="70"/>
  <c r="AO599" i="70"/>
  <c r="AL599" i="70"/>
  <c r="AR599" i="70"/>
  <c r="AJ599" i="70"/>
  <c r="O605" i="70"/>
  <c r="BA589" i="170" s="1"/>
  <c r="T605" i="70"/>
  <c r="BF589" i="170" s="1"/>
  <c r="U605" i="70"/>
  <c r="M605" i="70"/>
  <c r="AY589" i="170" s="1"/>
  <c r="S605" i="70"/>
  <c r="N605" i="70"/>
  <c r="AZ589" i="170" s="1"/>
  <c r="L605" i="70"/>
  <c r="AX589" i="170" s="1"/>
  <c r="AH604" i="70" l="1"/>
  <c r="AI604" i="70" s="1"/>
  <c r="AW589" i="170"/>
  <c r="U621" i="70"/>
  <c r="BG605" i="170" s="1"/>
  <c r="BG589" i="170"/>
  <c r="R621" i="70"/>
  <c r="BD605" i="170" s="1"/>
  <c r="BD589" i="170"/>
  <c r="S621" i="70"/>
  <c r="BE605" i="170" s="1"/>
  <c r="BE589" i="170"/>
  <c r="P605" i="70"/>
  <c r="AL604" i="70"/>
  <c r="AM604" i="70" s="1"/>
  <c r="AP604" i="70"/>
  <c r="AQ604" i="70" s="1"/>
  <c r="O621" i="70"/>
  <c r="BA605" i="170" s="1"/>
  <c r="Q605" i="70"/>
  <c r="AJ604" i="70"/>
  <c r="AK604" i="70" s="1"/>
  <c r="N621" i="70"/>
  <c r="AZ605" i="170" s="1"/>
  <c r="T621" i="70"/>
  <c r="BF605" i="170" s="1"/>
  <c r="AR604" i="70"/>
  <c r="AS604" i="70" s="1"/>
  <c r="L621" i="70"/>
  <c r="AX605" i="170" s="1"/>
  <c r="AW605" i="170"/>
  <c r="M621" i="70"/>
  <c r="AY605" i="170" s="1"/>
  <c r="AP620" i="70" l="1"/>
  <c r="AQ620" i="70" s="1"/>
  <c r="AK366" i="169"/>
  <c r="AJ366" i="169"/>
  <c r="V605" i="70"/>
  <c r="BH589" i="170" s="1"/>
  <c r="BB589" i="170"/>
  <c r="W605" i="70"/>
  <c r="BI589" i="170" s="1"/>
  <c r="BC589" i="170"/>
  <c r="J10" i="30"/>
  <c r="AN604" i="70"/>
  <c r="AO604" i="70" s="1"/>
  <c r="AR620" i="70"/>
  <c r="AS620" i="70" s="1"/>
  <c r="F10" i="30"/>
  <c r="AH620" i="70"/>
  <c r="AI620" i="70" s="1"/>
  <c r="G10" i="30"/>
  <c r="AJ620" i="70"/>
  <c r="AK620" i="70" s="1"/>
  <c r="P621" i="70"/>
  <c r="BB605" i="170" s="1"/>
  <c r="Q621" i="70"/>
  <c r="BC605" i="170" s="1"/>
  <c r="H10" i="30"/>
  <c r="I10" i="30"/>
  <c r="AL620" i="70"/>
  <c r="AM620" i="70" s="1"/>
  <c r="AK605" i="170" l="1"/>
  <c r="AJ605" i="170"/>
  <c r="X367" i="88"/>
  <c r="AF366" i="169"/>
  <c r="AF605" i="170"/>
  <c r="AD366" i="169"/>
  <c r="AD605" i="170"/>
  <c r="AE366" i="169"/>
  <c r="AE605" i="170"/>
  <c r="AC366" i="169"/>
  <c r="AC605" i="170"/>
  <c r="Y367" i="88"/>
  <c r="AL366" i="169"/>
  <c r="AL605" i="170"/>
  <c r="AM366" i="169"/>
  <c r="AM605" i="170"/>
  <c r="AT604" i="70"/>
  <c r="AU604" i="70" s="1"/>
  <c r="AG366" i="169"/>
  <c r="AG605" i="170"/>
  <c r="AH605" i="170"/>
  <c r="AI605" i="170"/>
  <c r="L10" i="30"/>
  <c r="W621" i="70"/>
  <c r="BI605" i="170" s="1"/>
  <c r="V621" i="70"/>
  <c r="BH605" i="170" s="1"/>
  <c r="AN620" i="70"/>
  <c r="AO620" i="70" s="1"/>
  <c r="K10" i="30"/>
  <c r="R10" i="30"/>
  <c r="Q10" i="30"/>
  <c r="D27" i="33" l="1"/>
  <c r="L27" i="33"/>
  <c r="E27" i="33"/>
  <c r="M27" i="33"/>
  <c r="AD375" i="88"/>
  <c r="AI366" i="169"/>
  <c r="AC375" i="88"/>
  <c r="AH366" i="169"/>
  <c r="AN605" i="170"/>
  <c r="AO605" i="170"/>
  <c r="P10" i="30"/>
  <c r="M10" i="30"/>
  <c r="AT620" i="70"/>
  <c r="AU620" i="70" s="1"/>
  <c r="N10" i="30"/>
  <c r="C27" i="33" l="1"/>
  <c r="C34" i="33" s="1"/>
  <c r="K27" i="33"/>
  <c r="AG375" i="88"/>
  <c r="AO366" i="169"/>
  <c r="AF375" i="88"/>
  <c r="AN366" i="169"/>
  <c r="D113" i="59"/>
  <c r="D115" i="59" s="1"/>
  <c r="D116" i="59" l="1"/>
  <c r="C101" i="58"/>
  <c r="C102" i="58" l="1"/>
  <c r="D732" i="88"/>
  <c r="D733" i="88" s="1"/>
  <c r="C103" i="58"/>
  <c r="D721" i="88" l="1"/>
  <c r="C104" i="58"/>
  <c r="C237" i="58"/>
  <c r="C201" i="58"/>
  <c r="C204" i="58" s="1"/>
  <c r="C210" i="58" l="1"/>
  <c r="C206" i="58"/>
  <c r="C208" i="58" s="1"/>
  <c r="C209" i="58" s="1"/>
  <c r="C41" i="57"/>
  <c r="P201" i="70" l="1"/>
  <c r="BB191" i="170" s="1"/>
  <c r="Q201" i="70"/>
  <c r="BC191" i="170" s="1"/>
  <c r="O206" i="70"/>
  <c r="BA196" i="170" s="1"/>
  <c r="AW196" i="170"/>
  <c r="AV196" i="170"/>
  <c r="M206" i="70"/>
  <c r="AY196" i="170" s="1"/>
  <c r="L206" i="70"/>
  <c r="N206" i="70"/>
  <c r="L1191" i="70" l="1"/>
  <c r="AX1167" i="170" s="1"/>
  <c r="AX196" i="170"/>
  <c r="N1191" i="70"/>
  <c r="AZ1167" i="170" s="1"/>
  <c r="AZ196" i="170"/>
  <c r="M1191" i="70"/>
  <c r="E38" i="30"/>
  <c r="E47" i="30" s="1"/>
  <c r="O232" i="70"/>
  <c r="O1191" i="70"/>
  <c r="AW222" i="170"/>
  <c r="M232" i="70"/>
  <c r="AY222" i="170" s="1"/>
  <c r="AH205" i="70"/>
  <c r="AI205" i="70" s="1"/>
  <c r="AL205" i="70"/>
  <c r="AM205" i="70" s="1"/>
  <c r="P206" i="70"/>
  <c r="AJ205" i="70"/>
  <c r="AK205" i="70" s="1"/>
  <c r="L232" i="70"/>
  <c r="AX222" i="170" s="1"/>
  <c r="N232" i="70"/>
  <c r="AZ222" i="170" s="1"/>
  <c r="Q206" i="70"/>
  <c r="AV222" i="170" l="1"/>
  <c r="J1223" i="70"/>
  <c r="AV1167" i="170"/>
  <c r="AB1173" i="170"/>
  <c r="G1174" i="170"/>
  <c r="G1177" i="170" s="1"/>
  <c r="G1180" i="170" s="1"/>
  <c r="M1195" i="70"/>
  <c r="AY1167" i="170"/>
  <c r="K1223" i="70"/>
  <c r="AW1167" i="170"/>
  <c r="O1223" i="70"/>
  <c r="BA1167" i="170"/>
  <c r="BA222" i="170"/>
  <c r="Q1191" i="70"/>
  <c r="BC1167" i="170" s="1"/>
  <c r="BC196" i="170"/>
  <c r="P1191" i="70"/>
  <c r="BB1167" i="170" s="1"/>
  <c r="BB196" i="170"/>
  <c r="M1223" i="70"/>
  <c r="J38" i="30"/>
  <c r="J47" i="30" s="1"/>
  <c r="G700" i="169"/>
  <c r="G703" i="169" s="1"/>
  <c r="G706" i="169" s="1"/>
  <c r="AB699" i="169"/>
  <c r="AH231" i="70"/>
  <c r="AI231" i="70" s="1"/>
  <c r="Q232" i="70"/>
  <c r="BC222" i="170" s="1"/>
  <c r="AV1171" i="170"/>
  <c r="H38" i="30"/>
  <c r="H47" i="30" s="1"/>
  <c r="AW1171" i="170"/>
  <c r="F38" i="30"/>
  <c r="F47" i="30" s="1"/>
  <c r="AH1190" i="70"/>
  <c r="AI1190" i="70" s="1"/>
  <c r="AL1190" i="70"/>
  <c r="AM1190" i="70" s="1"/>
  <c r="N1223" i="70"/>
  <c r="N1195" i="70"/>
  <c r="N1200" i="70" s="1"/>
  <c r="N1205" i="70" s="1"/>
  <c r="O1195" i="70"/>
  <c r="AL231" i="70"/>
  <c r="AM231" i="70" s="1"/>
  <c r="AF222" i="170"/>
  <c r="I38" i="30"/>
  <c r="I47" i="30" s="1"/>
  <c r="L1195" i="70"/>
  <c r="L1200" i="70" s="1"/>
  <c r="L1205" i="70" s="1"/>
  <c r="L1223" i="70"/>
  <c r="AJ1190" i="70"/>
  <c r="AK1190" i="70" s="1"/>
  <c r="D10" i="33"/>
  <c r="AN205" i="70"/>
  <c r="AO205" i="70" s="1"/>
  <c r="P232" i="70"/>
  <c r="BB222" i="170" s="1"/>
  <c r="AJ231" i="70"/>
  <c r="AK231" i="70" s="1"/>
  <c r="G38" i="30"/>
  <c r="G47" i="30" s="1"/>
  <c r="L1201" i="70" l="1"/>
  <c r="L1202" i="70"/>
  <c r="BA1171" i="170"/>
  <c r="O1200" i="70"/>
  <c r="O1205" i="70" s="1"/>
  <c r="AY1171" i="170"/>
  <c r="M1200" i="70"/>
  <c r="M1205" i="70" s="1"/>
  <c r="I43" i="57"/>
  <c r="AD163" i="169"/>
  <c r="AD222" i="170"/>
  <c r="AE163" i="169"/>
  <c r="AE222" i="170"/>
  <c r="Z169" i="88"/>
  <c r="AB222" i="170"/>
  <c r="AC163" i="169"/>
  <c r="AC222" i="170"/>
  <c r="J43" i="57"/>
  <c r="AZ1171" i="170"/>
  <c r="M117" i="23"/>
  <c r="J207" i="58"/>
  <c r="J208" i="58" s="1"/>
  <c r="J209" i="58" s="1"/>
  <c r="AX1171" i="170"/>
  <c r="K117" i="23"/>
  <c r="K725" i="88"/>
  <c r="K726" i="88" s="1"/>
  <c r="J1174" i="170"/>
  <c r="J1177" i="170" s="1"/>
  <c r="J1180" i="170" s="1"/>
  <c r="AE1173" i="170"/>
  <c r="J70" i="110"/>
  <c r="I1174" i="170"/>
  <c r="I1177" i="170" s="1"/>
  <c r="I1180" i="170" s="1"/>
  <c r="AD1173" i="170"/>
  <c r="H1174" i="170"/>
  <c r="H1177" i="170" s="1"/>
  <c r="H1180" i="170" s="1"/>
  <c r="AC1173" i="170"/>
  <c r="L700" i="169"/>
  <c r="L703" i="169" s="1"/>
  <c r="L706" i="169" s="1"/>
  <c r="AG1173" i="170"/>
  <c r="L1174" i="170"/>
  <c r="L1177" i="170" s="1"/>
  <c r="L1180" i="170" s="1"/>
  <c r="AG163" i="169"/>
  <c r="AG222" i="170"/>
  <c r="AN1190" i="70"/>
  <c r="AO1190" i="70" s="1"/>
  <c r="AF1173" i="170"/>
  <c r="K1174" i="170"/>
  <c r="K1177" i="170" s="1"/>
  <c r="K1180" i="170" s="1"/>
  <c r="P1223" i="70"/>
  <c r="P1195" i="70"/>
  <c r="AB163" i="169"/>
  <c r="AG699" i="169"/>
  <c r="F12" i="33"/>
  <c r="AE699" i="169"/>
  <c r="J700" i="169"/>
  <c r="J703" i="169" s="1"/>
  <c r="J706" i="169" s="1"/>
  <c r="F10" i="33"/>
  <c r="H700" i="169"/>
  <c r="H703" i="169" s="1"/>
  <c r="H706" i="169" s="1"/>
  <c r="AC699" i="169"/>
  <c r="I700" i="169"/>
  <c r="I703" i="169" s="1"/>
  <c r="I706" i="169" s="1"/>
  <c r="AD699" i="169"/>
  <c r="AF699" i="169"/>
  <c r="K700" i="169"/>
  <c r="K703" i="169" s="1"/>
  <c r="K706" i="169" s="1"/>
  <c r="AB169" i="88"/>
  <c r="AF163" i="169"/>
  <c r="L38" i="30"/>
  <c r="L47" i="30" s="1"/>
  <c r="AI222" i="170"/>
  <c r="K70" i="110"/>
  <c r="J52" i="30"/>
  <c r="G207" i="58"/>
  <c r="G210" i="58" s="1"/>
  <c r="H726" i="88"/>
  <c r="E52" i="30"/>
  <c r="H43" i="57"/>
  <c r="AH1194" i="70"/>
  <c r="AI1194" i="70" s="1"/>
  <c r="I725" i="88"/>
  <c r="I726" i="88" s="1"/>
  <c r="H70" i="110"/>
  <c r="E49" i="30"/>
  <c r="I10" i="33" s="1"/>
  <c r="Q38" i="30"/>
  <c r="F52" i="30"/>
  <c r="H207" i="58"/>
  <c r="H208" i="58" s="1"/>
  <c r="Q47" i="30"/>
  <c r="K43" i="57"/>
  <c r="L725" i="88"/>
  <c r="L726" i="88" s="1"/>
  <c r="K207" i="58"/>
  <c r="K55" i="57" s="1"/>
  <c r="M725" i="88"/>
  <c r="M726" i="88" s="1"/>
  <c r="L70" i="110"/>
  <c r="L207" i="58"/>
  <c r="L43" i="57"/>
  <c r="AL1194" i="70"/>
  <c r="AM1194" i="70" s="1"/>
  <c r="AN231" i="70"/>
  <c r="AO231" i="70" s="1"/>
  <c r="K38" i="30"/>
  <c r="AH222" i="170"/>
  <c r="AA169" i="88"/>
  <c r="H52" i="30"/>
  <c r="F11" i="33"/>
  <c r="R38" i="30"/>
  <c r="J725" i="88"/>
  <c r="AJ1194" i="70"/>
  <c r="AK1194" i="70" s="1"/>
  <c r="I207" i="58"/>
  <c r="I70" i="110"/>
  <c r="I52" i="30"/>
  <c r="D12" i="33"/>
  <c r="I49" i="30"/>
  <c r="I12" i="33" s="1"/>
  <c r="G52" i="30"/>
  <c r="R47" i="30"/>
  <c r="D11" i="33"/>
  <c r="G49" i="30"/>
  <c r="I11" i="33" s="1"/>
  <c r="Q1223" i="70"/>
  <c r="Q1195" i="70"/>
  <c r="BC1171" i="170" l="1"/>
  <c r="Q1200" i="70"/>
  <c r="Q1205" i="70" s="1"/>
  <c r="BB1171" i="170"/>
  <c r="P1200" i="70"/>
  <c r="P1205" i="70" s="1"/>
  <c r="J55" i="57"/>
  <c r="J239" i="58"/>
  <c r="J210" i="58"/>
  <c r="AI1173" i="170"/>
  <c r="N1174" i="170"/>
  <c r="N1177" i="170" s="1"/>
  <c r="N1180" i="170" s="1"/>
  <c r="M43" i="57"/>
  <c r="M70" i="110"/>
  <c r="M207" i="58"/>
  <c r="M210" i="58" s="1"/>
  <c r="N725" i="88"/>
  <c r="AC725" i="88" s="1"/>
  <c r="F13" i="33"/>
  <c r="F14" i="33" s="1"/>
  <c r="M29" i="33"/>
  <c r="M31" i="33"/>
  <c r="L29" i="33"/>
  <c r="L31" i="33"/>
  <c r="N700" i="169"/>
  <c r="N703" i="169" s="1"/>
  <c r="N706" i="169" s="1"/>
  <c r="AI699" i="169"/>
  <c r="AD168" i="88"/>
  <c r="AI163" i="169"/>
  <c r="AC168" i="88"/>
  <c r="AH163" i="169"/>
  <c r="G55" i="57"/>
  <c r="G208" i="58"/>
  <c r="G239" i="58" s="1"/>
  <c r="H210" i="58"/>
  <c r="H55" i="57"/>
  <c r="K210" i="58"/>
  <c r="K208" i="58"/>
  <c r="K239" i="58" s="1"/>
  <c r="L55" i="57"/>
  <c r="L208" i="58"/>
  <c r="L210" i="58"/>
  <c r="I55" i="57"/>
  <c r="I210" i="58"/>
  <c r="I208" i="58"/>
  <c r="I239" i="58" s="1"/>
  <c r="N70" i="110"/>
  <c r="N43" i="57"/>
  <c r="N207" i="58"/>
  <c r="O725" i="88"/>
  <c r="J726" i="88"/>
  <c r="H239" i="58"/>
  <c r="H209" i="58"/>
  <c r="P38" i="30"/>
  <c r="K47" i="30"/>
  <c r="D13" i="33"/>
  <c r="AN1194" i="70"/>
  <c r="AO1194" i="70" s="1"/>
  <c r="L52" i="30"/>
  <c r="M55" i="57" l="1"/>
  <c r="N726" i="88"/>
  <c r="AC726" i="88" s="1"/>
  <c r="M208" i="58"/>
  <c r="M239" i="58" s="1"/>
  <c r="AH1173" i="170"/>
  <c r="M1174" i="170"/>
  <c r="M1177" i="170" s="1"/>
  <c r="M1180" i="170" s="1"/>
  <c r="K29" i="33"/>
  <c r="K31" i="33"/>
  <c r="M700" i="169"/>
  <c r="M703" i="169" s="1"/>
  <c r="M706" i="169" s="1"/>
  <c r="AH699" i="169"/>
  <c r="G209" i="58"/>
  <c r="K209" i="58"/>
  <c r="L209" i="58"/>
  <c r="L239" i="58"/>
  <c r="N208" i="58"/>
  <c r="N210" i="58"/>
  <c r="N55" i="57"/>
  <c r="O726" i="88"/>
  <c r="AD725" i="88"/>
  <c r="I209" i="58"/>
  <c r="K49" i="30"/>
  <c r="I13" i="33" s="1"/>
  <c r="K52" i="30"/>
  <c r="P47" i="30"/>
  <c r="C35" i="33" s="1"/>
  <c r="D14" i="33"/>
  <c r="M209" i="58" l="1"/>
  <c r="K34" i="33"/>
  <c r="K35" i="33" s="1"/>
  <c r="AD726" i="88"/>
  <c r="N239" i="58"/>
  <c r="N209" i="58"/>
  <c r="T206" i="70"/>
  <c r="W201" i="70"/>
  <c r="BI191" i="170" s="1"/>
  <c r="U206" i="70"/>
  <c r="BG196" i="170" s="1"/>
  <c r="V201" i="70"/>
  <c r="BH191" i="170" s="1"/>
  <c r="S206" i="70"/>
  <c r="R206" i="70"/>
  <c r="S1191" i="70" l="1"/>
  <c r="BE1167" i="170" s="1"/>
  <c r="BE196" i="170"/>
  <c r="R1191" i="70"/>
  <c r="BD1167" i="170" s="1"/>
  <c r="BD196" i="170"/>
  <c r="T1191" i="70"/>
  <c r="BF1167" i="170" s="1"/>
  <c r="BF196" i="170"/>
  <c r="U232" i="70"/>
  <c r="U1191" i="70"/>
  <c r="BG1167" i="170" s="1"/>
  <c r="Y139" i="88"/>
  <c r="X139" i="88"/>
  <c r="AR205" i="70"/>
  <c r="AS205" i="70" s="1"/>
  <c r="AP205" i="70"/>
  <c r="AQ205" i="70" s="1"/>
  <c r="T232" i="70"/>
  <c r="BF222" i="170" s="1"/>
  <c r="W206" i="70"/>
  <c r="R232" i="70"/>
  <c r="BD222" i="170" s="1"/>
  <c r="S232" i="70"/>
  <c r="BE222" i="170" s="1"/>
  <c r="V206" i="70"/>
  <c r="S1195" i="70" l="1"/>
  <c r="S1223" i="70"/>
  <c r="BG222" i="170"/>
  <c r="W1191" i="70"/>
  <c r="BI1167" i="170" s="1"/>
  <c r="BI196" i="170"/>
  <c r="V1191" i="70"/>
  <c r="BH1167" i="170" s="1"/>
  <c r="BH196" i="170"/>
  <c r="AR1190" i="70"/>
  <c r="AS1190" i="70" s="1"/>
  <c r="Y143" i="88"/>
  <c r="AR231" i="70"/>
  <c r="AS231" i="70" s="1"/>
  <c r="T1195" i="70"/>
  <c r="T1223" i="70"/>
  <c r="AT205" i="70"/>
  <c r="AU205" i="70" s="1"/>
  <c r="X143" i="88"/>
  <c r="U1195" i="70"/>
  <c r="U1223" i="70"/>
  <c r="W232" i="70"/>
  <c r="BI222" i="170" s="1"/>
  <c r="AP231" i="70"/>
  <c r="AQ231" i="70" s="1"/>
  <c r="V232" i="70"/>
  <c r="BH222" i="170" s="1"/>
  <c r="R1223" i="70"/>
  <c r="AP1190" i="70"/>
  <c r="AQ1190" i="70" s="1"/>
  <c r="R1195" i="70"/>
  <c r="BG1171" i="170" l="1"/>
  <c r="U1200" i="70"/>
  <c r="U1205" i="70" s="1"/>
  <c r="BD1171" i="170"/>
  <c r="R1200" i="70"/>
  <c r="R1205" i="70" s="1"/>
  <c r="BF1171" i="170"/>
  <c r="T1200" i="70"/>
  <c r="T1205" i="70" s="1"/>
  <c r="BE1171" i="170"/>
  <c r="S1200" i="70"/>
  <c r="S1205" i="70" s="1"/>
  <c r="Q725" i="88"/>
  <c r="Q726" i="88" s="1"/>
  <c r="P70" i="110"/>
  <c r="AK163" i="169"/>
  <c r="AK222" i="170"/>
  <c r="P43" i="57"/>
  <c r="P207" i="58"/>
  <c r="P210" i="58" s="1"/>
  <c r="AM163" i="169"/>
  <c r="AM222" i="170"/>
  <c r="AJ163" i="169"/>
  <c r="AJ222" i="170"/>
  <c r="AL163" i="169"/>
  <c r="AL222" i="170"/>
  <c r="Q43" i="57"/>
  <c r="Q70" i="110"/>
  <c r="Q207" i="58"/>
  <c r="Q117" i="23"/>
  <c r="R725" i="88"/>
  <c r="R726" i="88" s="1"/>
  <c r="W1195" i="70"/>
  <c r="W1200" i="70" s="1"/>
  <c r="W1205" i="70" s="1"/>
  <c r="W1223" i="70"/>
  <c r="S725" i="88"/>
  <c r="S726" i="88" s="1"/>
  <c r="R43" i="57"/>
  <c r="R70" i="110"/>
  <c r="R207" i="58"/>
  <c r="AR1194" i="70"/>
  <c r="AS1194" i="70" s="1"/>
  <c r="AT231" i="70"/>
  <c r="AU231" i="70" s="1"/>
  <c r="M38" i="30"/>
  <c r="M47" i="30" s="1"/>
  <c r="AN222" i="170"/>
  <c r="N38" i="30"/>
  <c r="N47" i="30" s="1"/>
  <c r="AO222" i="170"/>
  <c r="F16" i="33"/>
  <c r="F17" i="33" s="1"/>
  <c r="F18" i="33" s="1"/>
  <c r="V1195" i="70"/>
  <c r="AT1190" i="70"/>
  <c r="AU1190" i="70" s="1"/>
  <c r="V1223" i="70"/>
  <c r="O207" i="58"/>
  <c r="O117" i="23"/>
  <c r="O43" i="57"/>
  <c r="P725" i="88"/>
  <c r="D16" i="33"/>
  <c r="AP1194" i="70"/>
  <c r="AQ1194" i="70" s="1"/>
  <c r="O70" i="110"/>
  <c r="BI1171" i="170" l="1"/>
  <c r="BH1171" i="170"/>
  <c r="V1200" i="70"/>
  <c r="V1205" i="70" s="1"/>
  <c r="P55" i="57"/>
  <c r="P208" i="58"/>
  <c r="P209" i="58" s="1"/>
  <c r="AO1173" i="170"/>
  <c r="T1174" i="170"/>
  <c r="T1177" i="170" s="1"/>
  <c r="T1180" i="170" s="1"/>
  <c r="AN1173" i="170"/>
  <c r="S1174" i="170"/>
  <c r="S1177" i="170" s="1"/>
  <c r="S1180" i="170" s="1"/>
  <c r="AO699" i="169"/>
  <c r="T700" i="169"/>
  <c r="T703" i="169" s="1"/>
  <c r="T706" i="169" s="1"/>
  <c r="S700" i="169"/>
  <c r="S703" i="169" s="1"/>
  <c r="S706" i="169" s="1"/>
  <c r="AN699" i="169"/>
  <c r="AG168" i="88"/>
  <c r="AO163" i="169"/>
  <c r="AF168" i="88"/>
  <c r="AN163" i="169"/>
  <c r="N52" i="30"/>
  <c r="T207" i="58"/>
  <c r="T43" i="57"/>
  <c r="U725" i="88"/>
  <c r="U726" i="88" s="1"/>
  <c r="AG726" i="88" s="1"/>
  <c r="T70" i="110"/>
  <c r="Q208" i="58"/>
  <c r="Q210" i="58"/>
  <c r="Q55" i="57"/>
  <c r="AT1194" i="70"/>
  <c r="AU1194" i="70" s="1"/>
  <c r="S70" i="110"/>
  <c r="S43" i="57"/>
  <c r="S207" i="58"/>
  <c r="T725" i="88"/>
  <c r="T726" i="88" s="1"/>
  <c r="P726" i="88"/>
  <c r="M52" i="30"/>
  <c r="M49" i="30"/>
  <c r="I17" i="33" s="1"/>
  <c r="O210" i="58"/>
  <c r="O55" i="57"/>
  <c r="O208" i="58"/>
  <c r="R55" i="57"/>
  <c r="R210" i="58"/>
  <c r="R208" i="58"/>
  <c r="I16" i="33"/>
  <c r="D17" i="33"/>
  <c r="D18" i="33" s="1"/>
  <c r="P239" i="58" l="1"/>
  <c r="AF725" i="88"/>
  <c r="AF726" i="88"/>
  <c r="AG725" i="88"/>
  <c r="Q209" i="58"/>
  <c r="Q239" i="58"/>
  <c r="T55" i="57"/>
  <c r="T210" i="58"/>
  <c r="T208" i="58"/>
  <c r="S208" i="58"/>
  <c r="S210" i="58"/>
  <c r="S55" i="57"/>
  <c r="O239" i="58"/>
  <c r="O209" i="58"/>
  <c r="R239" i="58"/>
  <c r="R209" i="58"/>
  <c r="T209" i="58" l="1"/>
  <c r="T239" i="58"/>
  <c r="S239" i="58"/>
  <c r="S209" i="58"/>
</calcChain>
</file>

<file path=xl/comments1.xml><?xml version="1.0" encoding="utf-8"?>
<comments xmlns="http://schemas.openxmlformats.org/spreadsheetml/2006/main">
  <authors>
    <author>sdemartinis</author>
  </authors>
  <commentList>
    <comment ref="N14" authorId="0" shapeId="0">
      <text>
        <r>
          <rPr>
            <b/>
            <sz val="8"/>
            <color indexed="81"/>
            <rFont val="Tahoma"/>
            <family val="2"/>
          </rPr>
          <t xml:space="preserve">sdrexel: </t>
        </r>
        <r>
          <rPr>
            <sz val="8"/>
            <color indexed="81"/>
            <rFont val="Tahoma"/>
            <family val="2"/>
          </rPr>
          <t>Make cost = to revenue,
not sure if these cases are really OP or are FC97</t>
        </r>
      </text>
    </comment>
    <comment ref="O14" authorId="0" shapeId="0">
      <text>
        <r>
          <rPr>
            <sz val="8"/>
            <color indexed="81"/>
            <rFont val="Tahoma"/>
            <family val="2"/>
          </rPr>
          <t>sdrexel: Make cost = to revenue,
not sure if these cases are really OP or are FC97</t>
        </r>
      </text>
    </comment>
    <comment ref="A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6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7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D7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10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19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19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5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5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3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6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6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</commentList>
</comments>
</file>

<file path=xl/comments2.xml><?xml version="1.0" encoding="utf-8"?>
<comments xmlns="http://schemas.openxmlformats.org/spreadsheetml/2006/main">
  <authors>
    <author>Singer, Chelsea L</author>
  </authors>
  <commentList>
    <comment ref="A186" authorId="0" shapeId="0">
      <text>
        <r>
          <rPr>
            <b/>
            <sz val="9"/>
            <color indexed="81"/>
            <rFont val="Tahoma"/>
            <family val="2"/>
          </rPr>
          <t>Singer, Chelsea L: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sdemartinis</author>
    <author>bstenshagen</author>
  </authors>
  <commentList>
    <comment ref="I1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Add together from John Hill's NPSR:
O/P Pharmacy + Strong Ties Pharmacy + LTC Pharmacy</t>
        </r>
      </text>
    </comment>
    <comment ref="C117" authorId="1" shapeId="0">
      <text>
        <r>
          <rPr>
            <b/>
            <sz val="8"/>
            <color indexed="81"/>
            <rFont val="Tahoma"/>
            <family val="2"/>
          </rPr>
          <t>bstenshagen:</t>
        </r>
        <r>
          <rPr>
            <sz val="8"/>
            <color indexed="81"/>
            <rFont val="Tahoma"/>
            <family val="2"/>
          </rPr>
          <t xml:space="preserve">
yySMH1_Cost FS Audit-Recon_##M.xls, Tab: "to Global OP PL" from RCCAudit</t>
        </r>
      </text>
    </comment>
  </commentList>
</comments>
</file>

<file path=xl/comments4.xml><?xml version="1.0" encoding="utf-8"?>
<comments xmlns="http://schemas.openxmlformats.org/spreadsheetml/2006/main">
  <authors>
    <author>sdemartinis</author>
  </authors>
  <commentList>
    <comment ref="A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6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9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17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2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2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2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2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2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</commentList>
</comments>
</file>

<file path=xl/comments5.xml><?xml version="1.0" encoding="utf-8"?>
<comments xmlns="http://schemas.openxmlformats.org/spreadsheetml/2006/main">
  <authors>
    <author>sdemartinis</author>
  </authors>
  <commentList>
    <comment ref="A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5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5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6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M6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7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D7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M7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Should be zero going across when excluding OBS and ASC</t>
        </r>
      </text>
    </comment>
    <comment ref="A10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M10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</t>
        </r>
      </text>
    </comment>
    <comment ref="A19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19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19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38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41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4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4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5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25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25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25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34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3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3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3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40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43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46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4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52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55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5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5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59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A36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D36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  <comment ref="M367" authorId="0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NEED TO HIDE ROW
</t>
        </r>
      </text>
    </comment>
  </commentList>
</comments>
</file>

<file path=xl/comments6.xml><?xml version="1.0" encoding="utf-8"?>
<comments xmlns="http://schemas.openxmlformats.org/spreadsheetml/2006/main">
  <authors>
    <author>jparker1</author>
  </authors>
  <commentList>
    <comment ref="E5" authorId="0" shapeId="0">
      <text>
        <r>
          <rPr>
            <b/>
            <sz val="9"/>
            <color indexed="81"/>
            <rFont val="Tahoma"/>
            <family val="2"/>
          </rPr>
          <t>jparker1:</t>
        </r>
        <r>
          <rPr>
            <sz val="9"/>
            <color indexed="81"/>
            <rFont val="Tahoma"/>
            <family val="2"/>
          </rPr>
          <t xml:space="preserve">
One-time award based on 2013 CFR</t>
        </r>
      </text>
    </comment>
    <comment ref="E6" authorId="0" shapeId="0">
      <text>
        <r>
          <rPr>
            <b/>
            <sz val="9"/>
            <color indexed="81"/>
            <rFont val="Tahoma"/>
            <family val="2"/>
          </rPr>
          <t>jparker1:</t>
        </r>
        <r>
          <rPr>
            <sz val="9"/>
            <color indexed="81"/>
            <rFont val="Tahoma"/>
            <family val="2"/>
          </rPr>
          <t xml:space="preserve">
One-time award based on 2013 CFR</t>
        </r>
      </text>
    </comment>
    <comment ref="E11" authorId="0" shapeId="0">
      <text>
        <r>
          <rPr>
            <b/>
            <sz val="9"/>
            <color indexed="81"/>
            <rFont val="Tahoma"/>
            <family val="2"/>
          </rPr>
          <t>jparker1:</t>
        </r>
        <r>
          <rPr>
            <sz val="9"/>
            <color indexed="81"/>
            <rFont val="Tahoma"/>
            <family val="2"/>
          </rPr>
          <t xml:space="preserve">
One-time award based on 2013 CFR</t>
        </r>
      </text>
    </comment>
  </commentList>
</comments>
</file>

<file path=xl/comments7.xml><?xml version="1.0" encoding="utf-8"?>
<comments xmlns="http://schemas.openxmlformats.org/spreadsheetml/2006/main">
  <authors>
    <author>Shrestha, Nabina</author>
  </authors>
  <commentList>
    <comment ref="M161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This comes from Annie's sheet</t>
        </r>
      </text>
    </comment>
    <comment ref="N161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This is in Annie's sheet as well as should match RC11550</t>
        </r>
      </text>
    </comment>
  </commentList>
</comments>
</file>

<file path=xl/comments8.xml><?xml version="1.0" encoding="utf-8"?>
<comments xmlns="http://schemas.openxmlformats.org/spreadsheetml/2006/main">
  <authors>
    <author>bstenshagen</author>
    <author>sdemartinis</author>
  </authors>
  <commentList>
    <comment ref="E131" authorId="0" shapeId="0">
      <text>
        <r>
          <rPr>
            <b/>
            <sz val="8"/>
            <color indexed="81"/>
            <rFont val="Tahoma"/>
            <family val="2"/>
          </rPr>
          <t>bstenshagen:</t>
        </r>
        <r>
          <rPr>
            <sz val="8"/>
            <color indexed="81"/>
            <rFont val="Tahoma"/>
            <family val="2"/>
          </rPr>
          <t xml:space="preserve">
(Cell D32) from FYSMH4_CTRH ADJ Entries_M.xls on Cardiac Rehab tab
</t>
        </r>
      </text>
    </comment>
    <comment ref="O131" authorId="0" shapeId="0">
      <text>
        <r>
          <rPr>
            <b/>
            <sz val="8"/>
            <color indexed="81"/>
            <rFont val="Tahoma"/>
            <family val="2"/>
          </rPr>
          <t>bstenshagen:</t>
        </r>
        <r>
          <rPr>
            <sz val="8"/>
            <color indexed="81"/>
            <rFont val="Tahoma"/>
            <family val="2"/>
          </rPr>
          <t xml:space="preserve">
(Cell D32) from FYSMH4_CTRH ADJ Entries_M.xls</t>
        </r>
      </text>
    </comment>
    <comment ref="E136" authorId="1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Using Trendstar, apply mbe to FY 14 OP database:  F14D638_D640.MBE</t>
        </r>
      </text>
    </comment>
    <comment ref="F136" authorId="1" shapeId="0">
      <text>
        <r>
          <rPr>
            <b/>
            <sz val="8"/>
            <color indexed="81"/>
            <rFont val="Tahoma"/>
            <family val="2"/>
          </rPr>
          <t>sdemartinis:</t>
        </r>
        <r>
          <rPr>
            <sz val="8"/>
            <color indexed="81"/>
            <rFont val="Tahoma"/>
            <family val="2"/>
          </rPr>
          <t xml:space="preserve">
Using Trendstar, apply mbe to FY 13 OP database:  F13D638_D640.MBE</t>
        </r>
      </text>
    </comment>
  </commentList>
</comments>
</file>

<file path=xl/comments9.xml><?xml version="1.0" encoding="utf-8"?>
<comments xmlns="http://schemas.openxmlformats.org/spreadsheetml/2006/main">
  <authors>
    <author>bstenshagen</author>
    <author>jgollon</author>
    <author>U of R</author>
  </authors>
  <commentList>
    <comment ref="F8" authorId="0" shapeId="0">
      <text>
        <r>
          <rPr>
            <b/>
            <sz val="8"/>
            <color indexed="81"/>
            <rFont val="Tahoma"/>
            <family val="2"/>
          </rPr>
          <t>bstenshagen:</t>
        </r>
        <r>
          <rPr>
            <sz val="8"/>
            <color indexed="81"/>
            <rFont val="Tahoma"/>
            <family val="2"/>
          </rPr>
          <t xml:space="preserve">
Query 036 Clinic CFLEX S:\DS_COST_SMH\06SMHCost\06SMHCost_06M</t>
        </r>
      </text>
    </comment>
    <comment ref="S65" authorId="1" shapeId="0">
      <text>
        <r>
          <rPr>
            <b/>
            <sz val="8"/>
            <color indexed="81"/>
            <rFont val="Tahoma"/>
            <family val="2"/>
          </rPr>
          <t>jgollon:</t>
        </r>
        <r>
          <rPr>
            <sz val="8"/>
            <color indexed="81"/>
            <rFont val="Tahoma"/>
            <family val="2"/>
          </rPr>
          <t xml:space="preserve">
FIGURE ADJUSTED FOR IDX CHARGES THAT ARE FOR TRACKING PURPOSES ONLY  Note: INCLUDES FY10_6M ADJ. (NOT UPDATED FOR 9 MOS)</t>
        </r>
      </text>
    </comment>
    <comment ref="N83" authorId="2" shapeId="0">
      <text>
        <r>
          <rPr>
            <sz val="8"/>
            <color indexed="81"/>
            <rFont val="Tahoma"/>
            <family val="2"/>
          </rPr>
          <t xml:space="preserve">Note:  No MCA (omega) charges for INF DIS Pharm so it will not be in query 036
</t>
        </r>
      </text>
    </comment>
    <comment ref="S159" authorId="1" shapeId="0">
      <text>
        <r>
          <rPr>
            <b/>
            <sz val="8"/>
            <color indexed="81"/>
            <rFont val="Tahoma"/>
            <family val="2"/>
          </rPr>
          <t>jgollon:</t>
        </r>
        <r>
          <rPr>
            <sz val="8"/>
            <color indexed="81"/>
            <rFont val="Tahoma"/>
            <family val="2"/>
          </rPr>
          <t xml:space="preserve">
FIGURE ADJUSTED FOR IDX CHARGES THAT ARE FOR TRACKING PURPOSES ONLY  Note: INCLUDES FY10_6M ADJ. (NOT UPDATED FOR 9 MOS)</t>
        </r>
      </text>
    </comment>
  </commentList>
</comments>
</file>

<file path=xl/comments10.xml><?xml version="1.0" encoding="utf-8"?>
<comments xmlns="http://schemas.openxmlformats.org/spreadsheetml/2006/main">
  <authors>
    <author>Shrestha, Nabina</author>
  </authors>
  <commentList>
    <comment ref="D57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Chelsea does not use this for her OP</t>
        </r>
      </text>
    </comment>
    <comment ref="AA57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Chelsea does not use this for her OP</t>
        </r>
      </text>
    </comment>
    <comment ref="AQ57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Chelsea does not use this for her OP</t>
        </r>
      </text>
    </comment>
    <comment ref="AS65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Actual charges from Non-Flowcast charge report</t>
        </r>
      </text>
    </comment>
    <comment ref="AY65" authorId="0" shapeId="0">
      <text>
        <r>
          <rPr>
            <b/>
            <sz val="9"/>
            <color indexed="81"/>
            <rFont val="Tahoma"/>
            <family val="2"/>
          </rPr>
          <t>Shrestha, Nabina:</t>
        </r>
        <r>
          <rPr>
            <sz val="9"/>
            <color indexed="81"/>
            <rFont val="Tahoma"/>
            <family val="2"/>
          </rPr>
          <t xml:space="preserve">
Actual charges from Non-Flowcast charge report</t>
        </r>
      </text>
    </comment>
  </commentList>
</comments>
</file>

<file path=xl/sharedStrings.xml><?xml version="1.0" encoding="utf-8"?>
<sst xmlns="http://schemas.openxmlformats.org/spreadsheetml/2006/main" count="34886" uniqueCount="4201">
  <si>
    <t>reduce P&amp;L revenue by write-offs below</t>
  </si>
  <si>
    <t xml:space="preserve">  700 PSYCH ADULT ID CCC </t>
  </si>
  <si>
    <t xml:space="preserve">  704 PSYCH DEAF WELLNESS CENTER </t>
  </si>
  <si>
    <t xml:space="preserve">  705 PSYCH FAMILY &amp; MARRIAGE </t>
  </si>
  <si>
    <t>STRONG SPECIALTY SHOP</t>
  </si>
  <si>
    <t>O/P PHARMACY</t>
  </si>
  <si>
    <t>Use Non-Omega Cflex Tab</t>
  </si>
  <si>
    <t>TOTAL 003c ENT</t>
  </si>
  <si>
    <t xml:space="preserve">  RETAIL PHARMACIES (SMH/STIES/LTC)</t>
  </si>
  <si>
    <t>Total Decrease in Net Margin Per Bottom Programs</t>
  </si>
  <si>
    <t>Total Increase in Net Margin Per Top Programs</t>
  </si>
  <si>
    <t>SMH</t>
  </si>
  <si>
    <t>Entity:</t>
  </si>
  <si>
    <t>FY:</t>
  </si>
  <si>
    <t>Comparative:</t>
  </si>
  <si>
    <t>Program:</t>
  </si>
  <si>
    <t>Strong Memorial Hospital</t>
  </si>
  <si>
    <t>TABLE OF CONTENTS</t>
  </si>
  <si>
    <t>TOTAL HOSPITAL</t>
  </si>
  <si>
    <t>PAGE</t>
  </si>
  <si>
    <t>2</t>
  </si>
  <si>
    <t>Outpatient Global P&amp;L</t>
  </si>
  <si>
    <t>Global Outpatient P&amp;L Total Analysis</t>
  </si>
  <si>
    <t/>
  </si>
  <si>
    <t>3</t>
  </si>
  <si>
    <t>Previous FY</t>
  </si>
  <si>
    <t>SMHSCPO: MCARELABS07(06).BAT</t>
  </si>
  <si>
    <t>** Program Costs Include:   Program Administration, Interns &amp; Residents, and any Centralized Program Services</t>
  </si>
  <si>
    <t>Global Outpatient P&amp;L Program Summary &amp; Ranking</t>
  </si>
  <si>
    <t xml:space="preserve">  678 ESOPHAGEAL DIAGNOSTIC LAB </t>
  </si>
  <si>
    <t>For cover</t>
  </si>
  <si>
    <t>STRONG MEMORIAL HOSPITAL</t>
  </si>
  <si>
    <t>CASES</t>
  </si>
  <si>
    <t>TOTAL CHARGES</t>
  </si>
  <si>
    <t>TOTAL NET REVENUE</t>
  </si>
  <si>
    <t>TOTAL NET MARGIN</t>
  </si>
  <si>
    <t>TOTAL DIRECT COST</t>
  </si>
  <si>
    <t>TOTAL IND &amp; O/H COST</t>
  </si>
  <si>
    <t>PROGRAM **  COSTS</t>
  </si>
  <si>
    <t xml:space="preserve">  450 ENDOSCOPY </t>
  </si>
  <si>
    <t xml:space="preserve">  458 CARDIAC CATH </t>
  </si>
  <si>
    <t xml:space="preserve">  464 NUCLEAR CARDIOLOGY </t>
  </si>
  <si>
    <t xml:space="preserve">  465 NUCLEAR CARD-CLINTON </t>
  </si>
  <si>
    <t xml:space="preserve">  466 AC CLIN CARDIOLOGY </t>
  </si>
  <si>
    <t xml:space="preserve">  468 HEART STATION </t>
  </si>
  <si>
    <t xml:space="preserve">  470 ELECTROPHYSIOLOGY </t>
  </si>
  <si>
    <t xml:space="preserve">  342 TRANSPLANTATION LAB </t>
  </si>
  <si>
    <t xml:space="preserve">  644 OPD-EAR/NOSE/THROAT </t>
  </si>
  <si>
    <t xml:space="preserve">  674 OPD-SURGERY </t>
  </si>
  <si>
    <t xml:space="preserve">  604 OPD-OB ULTRA </t>
  </si>
  <si>
    <t xml:space="preserve">  480 PEDIATRIC PULMONARY </t>
  </si>
  <si>
    <t xml:space="preserve">  484 AIDS CTR-PEDS </t>
  </si>
  <si>
    <t xml:space="preserve">  723 PSYCH PARTIAL HOSPITAL </t>
  </si>
  <si>
    <t xml:space="preserve">  726 PSYCH CHILD PARTIAL </t>
  </si>
  <si>
    <t xml:space="preserve">  727 PSYCH ECT </t>
  </si>
  <si>
    <t xml:space="preserve">  734 METHODONE CLINIC </t>
  </si>
  <si>
    <t xml:space="preserve">  740 STRONG TIES CLINIC </t>
  </si>
  <si>
    <t xml:space="preserve">  742 STRONG TIES CONTINUING TRT </t>
  </si>
  <si>
    <t xml:space="preserve">  500 ORTHOPEDIC SHOP </t>
  </si>
  <si>
    <t xml:space="preserve">  502 OPD-ORTHOPEDICS </t>
  </si>
  <si>
    <t xml:space="preserve">  440 EEG-NEURO </t>
  </si>
  <si>
    <t xml:space="preserve">  442 EMG-NEURO </t>
  </si>
  <si>
    <t xml:space="preserve">  444 EVOKED POTENTIAL-NEURO </t>
  </si>
  <si>
    <t xml:space="preserve">  612 OPD-MED NEURO </t>
  </si>
  <si>
    <t xml:space="preserve">  620 OPD-PED NEUROLOGY </t>
  </si>
  <si>
    <t xml:space="preserve">  504 PHYSICAL THERAPY </t>
  </si>
  <si>
    <t xml:space="preserve">  508 OCCUPATIONAL THERAPY </t>
  </si>
  <si>
    <t xml:space="preserve">  630 OPD-OCCUP THERAPY </t>
  </si>
  <si>
    <t xml:space="preserve">  400 ULTRASOUND </t>
  </si>
  <si>
    <t xml:space="preserve">  402 CT SCANS </t>
  </si>
  <si>
    <t xml:space="preserve">  404 DIAGNOSTIC X-RAY </t>
  </si>
  <si>
    <t xml:space="preserve">  405 ANGIOGRAPHY </t>
  </si>
  <si>
    <t xml:space="preserve">  406 NUCLEAR MEDICINE </t>
  </si>
  <si>
    <t xml:space="preserve">  408 MAGNETIC RES IMAGING </t>
  </si>
  <si>
    <t xml:space="preserve">  490 RADIATION ONCOLOGY </t>
  </si>
  <si>
    <t xml:space="preserve">  418 CANCER CTR PHARMACY </t>
  </si>
  <si>
    <t xml:space="preserve">  422 PHARMACY-INPATIENT </t>
  </si>
  <si>
    <t xml:space="preserve">  300 BLOOD BANK LAB </t>
  </si>
  <si>
    <t xml:space="preserve">  303 HEMATOLOGY LAB </t>
  </si>
  <si>
    <t xml:space="preserve">  304 MOLECULAR DIAGNOSTICS </t>
  </si>
  <si>
    <t xml:space="preserve">  306 CLINICAL CHEMISTRY LAB </t>
  </si>
  <si>
    <t xml:space="preserve">  318 PHLEBOTOMY LAB </t>
  </si>
  <si>
    <t xml:space="preserve">  320 TOXICOLOGY LAB </t>
  </si>
  <si>
    <t xml:space="preserve">  322 AUTOPSY LAB </t>
  </si>
  <si>
    <t xml:space="preserve">  324 SURG/HISTOPATHOLOGY LAB </t>
  </si>
  <si>
    <t xml:space="preserve">  326 CYTOPATHOLOGY LAB </t>
  </si>
  <si>
    <t xml:space="preserve">  328 IMMUNOPATHOLOGY LAB </t>
  </si>
  <si>
    <t xml:space="preserve">  330 NEUROPATHOLOGY LAB </t>
  </si>
  <si>
    <t xml:space="preserve">  332 BIO GENETICS LAB </t>
  </si>
  <si>
    <t xml:space="preserve">  333 CYTOGENETICS LAB </t>
  </si>
  <si>
    <t xml:space="preserve">  336 RIA/PROTEIN LAB </t>
  </si>
  <si>
    <t xml:space="preserve">  426 OPER RMS -MATERIALS </t>
  </si>
  <si>
    <t xml:space="preserve">  430 ANESTHESIOLOGY </t>
  </si>
  <si>
    <t xml:space="preserve">  432 PACU-RECOVERY </t>
  </si>
  <si>
    <t xml:space="preserve">  434 AMBULATORY SURGERY CENTER </t>
  </si>
  <si>
    <t xml:space="preserve">  652 OPD-DERMATOLOGY </t>
  </si>
  <si>
    <t xml:space="preserve">  642 OPD-EYE </t>
  </si>
  <si>
    <t xml:space="preserve">  438 RESPIRATORY THERAPY </t>
  </si>
  <si>
    <t xml:space="preserve">  436 LITHOTRIPSY THERAPY </t>
  </si>
  <si>
    <t xml:space="preserve">  646 OPD-UROLOGY </t>
  </si>
  <si>
    <t xml:space="preserve">  662 PICC SERVICES </t>
  </si>
  <si>
    <t xml:space="preserve">  664 NUTRITIONAL SUPPORT SVC </t>
  </si>
  <si>
    <t xml:space="preserve">  130 BIRTH CENTER </t>
  </si>
  <si>
    <t xml:space="preserve">  132 3-1400 LABOR &amp; DEL </t>
  </si>
  <si>
    <t xml:space="preserve">  141 4-1400 PEDIATRICS </t>
  </si>
  <si>
    <t xml:space="preserve">  143 4-1600 PEDIATRICS </t>
  </si>
  <si>
    <t xml:space="preserve">  144 4-3600 PEDIATRICS </t>
  </si>
  <si>
    <t xml:space="preserve">  150 5-1200 REHAB UNIT </t>
  </si>
  <si>
    <t xml:space="preserve">  151 5-1400 MED/SURG UNIT </t>
  </si>
  <si>
    <t xml:space="preserve">  153 5-1600 COMP EPIL UNIT </t>
  </si>
  <si>
    <t xml:space="preserve">  154 5-1600 MED/SURG </t>
  </si>
  <si>
    <t xml:space="preserve">  155 5-3400 MED/SURG UNIT </t>
  </si>
  <si>
    <t xml:space="preserve">  156 5-3600 MED/SURG UNIT </t>
  </si>
  <si>
    <t xml:space="preserve">  160 6-1600 MED/SURG UNIT </t>
  </si>
  <si>
    <t xml:space="preserve">  161 6-1400 MED/SURG UNIT </t>
  </si>
  <si>
    <t xml:space="preserve">  162 6-3400 MED/SURG UNIT </t>
  </si>
  <si>
    <t xml:space="preserve">  163 6-3600 MED/SURG UNIT </t>
  </si>
  <si>
    <t xml:space="preserve">  164 6-1200 MED/SURG UNIT </t>
  </si>
  <si>
    <t xml:space="preserve">  170 7-1200 MED/SURG UNIT </t>
  </si>
  <si>
    <t xml:space="preserve">  171 7-1400 MED/SURG UNIT </t>
  </si>
  <si>
    <t xml:space="preserve">  173 7-3400 MED/SURG UNIT </t>
  </si>
  <si>
    <t xml:space="preserve">  174 7-3600 MED/SURG UNIT </t>
  </si>
  <si>
    <t xml:space="preserve">  190 CLINICAL RESEARCH UNIT </t>
  </si>
  <si>
    <t>UNITS</t>
  </si>
  <si>
    <t>DIRECT MARGIN</t>
  </si>
  <si>
    <t xml:space="preserve">  439 PATIENT SPECIALTY EQUIP </t>
  </si>
  <si>
    <t xml:space="preserve">  474 KIDNEY CONTINUUM CARE </t>
  </si>
  <si>
    <t xml:space="preserve">  446 CEP-OUTPATIENT </t>
  </si>
  <si>
    <t xml:space="preserve">001 Medicine </t>
  </si>
  <si>
    <t xml:space="preserve">TOTAL 001 Medicine </t>
  </si>
  <si>
    <t xml:space="preserve">004 OB/GYN </t>
  </si>
  <si>
    <t xml:space="preserve">  602 OPD-OB/GYN </t>
  </si>
  <si>
    <t xml:space="preserve">TOTAL 004 OB/GYN </t>
  </si>
  <si>
    <t xml:space="preserve">005 Pediatrics </t>
  </si>
  <si>
    <t xml:space="preserve">  622 OPD-PEDS </t>
  </si>
  <si>
    <t xml:space="preserve">TOTAL 005 Pediatrics </t>
  </si>
  <si>
    <t xml:space="preserve">006 Orthopedics </t>
  </si>
  <si>
    <t xml:space="preserve">TOTAL 006 Orthopedics </t>
  </si>
  <si>
    <t xml:space="preserve">007 Neurology </t>
  </si>
  <si>
    <t xml:space="preserve">TOTAL 007 Neurology </t>
  </si>
  <si>
    <t xml:space="preserve">TOTAL 008 Psychiatry </t>
  </si>
  <si>
    <t xml:space="preserve">009 Rehabilitation </t>
  </si>
  <si>
    <t xml:space="preserve">  625 PHYS THERAPY-JCC/YMCA </t>
  </si>
  <si>
    <t xml:space="preserve">TOTAL 009 Rehabilitation </t>
  </si>
  <si>
    <t xml:space="preserve">010 Radiology </t>
  </si>
  <si>
    <t xml:space="preserve">  410 RADIOLOGY-CL CROSSING </t>
  </si>
  <si>
    <t xml:space="preserve">TOTAL 010 Radiology </t>
  </si>
  <si>
    <t xml:space="preserve">011 Cancer Center </t>
  </si>
  <si>
    <t xml:space="preserve">  492 MEDICAL ONCOLOGY </t>
  </si>
  <si>
    <t xml:space="preserve">TOTAL 011 Cancer Center </t>
  </si>
  <si>
    <t xml:space="preserve">012 Pharmacy </t>
  </si>
  <si>
    <t xml:space="preserve">TOTAL 012 Pharmacy </t>
  </si>
  <si>
    <t xml:space="preserve">014 Clinical Lab &amp; Path </t>
  </si>
  <si>
    <t xml:space="preserve">TOTAL 014 Clinical Lab &amp; Path </t>
  </si>
  <si>
    <t xml:space="preserve">015 O.R./PeriOp Svcs </t>
  </si>
  <si>
    <t xml:space="preserve">  425 OPER RMS -LABOR </t>
  </si>
  <si>
    <t xml:space="preserve">TOTAL 015 O.R./PeriOp Svcs </t>
  </si>
  <si>
    <t xml:space="preserve">017 Anesthesiology </t>
  </si>
  <si>
    <t xml:space="preserve">TOTAL 017 Anesthesiology </t>
  </si>
  <si>
    <t xml:space="preserve">018 Dentistry </t>
  </si>
  <si>
    <t xml:space="preserve">TOTAL 018 Dentistry </t>
  </si>
  <si>
    <t xml:space="preserve">019 Dermatology </t>
  </si>
  <si>
    <t xml:space="preserve">TOTAL 019 Dermatology </t>
  </si>
  <si>
    <t xml:space="preserve">020 Dialysis </t>
  </si>
  <si>
    <t xml:space="preserve">TOTAL 020 Dialysis </t>
  </si>
  <si>
    <t xml:space="preserve">TOTAL 021 Occ Med </t>
  </si>
  <si>
    <t xml:space="preserve">022 Ophthalmology </t>
  </si>
  <si>
    <t xml:space="preserve">TOTAL 022 Ophthalmology </t>
  </si>
  <si>
    <t xml:space="preserve">023 Respiratory Care </t>
  </si>
  <si>
    <t xml:space="preserve">TOTAL 023 Respiratory Care </t>
  </si>
  <si>
    <t xml:space="preserve">024 Urology </t>
  </si>
  <si>
    <t xml:space="preserve">TOTAL 024 Urology </t>
  </si>
  <si>
    <t xml:space="preserve">025 Other </t>
  </si>
  <si>
    <t xml:space="preserve">TOTAL 025 Other </t>
  </si>
  <si>
    <t xml:space="preserve">026 Nursing Units </t>
  </si>
  <si>
    <t xml:space="preserve">  131 3-1200 HIRISK OB/GYN </t>
  </si>
  <si>
    <t xml:space="preserve">TOTAL 026 Nursing Units </t>
  </si>
  <si>
    <t xml:space="preserve">REPORT TOTAL </t>
  </si>
  <si>
    <t>CY</t>
  </si>
  <si>
    <t>PR UNITS</t>
  </si>
  <si>
    <t>CHARGES</t>
  </si>
  <si>
    <t>NETREV</t>
  </si>
  <si>
    <t>DIR_COST</t>
  </si>
  <si>
    <t>DMARGIN</t>
  </si>
  <si>
    <t>PROG_COST</t>
  </si>
  <si>
    <t>IND/OH_COST</t>
  </si>
  <si>
    <t>NETMARGIN</t>
  </si>
  <si>
    <t xml:space="preserve">  420 PHARMACY-OUTPATIENT CLNICAL</t>
  </si>
  <si>
    <t>EXACT</t>
  </si>
  <si>
    <t>TEST ROW</t>
  </si>
  <si>
    <t>PROGRAM / DEPT</t>
  </si>
  <si>
    <t xml:space="preserve">  676 OPD VASCULAR </t>
  </si>
  <si>
    <t xml:space="preserve">  503 O/P ORTHO PROC-CLCRS </t>
  </si>
  <si>
    <t xml:space="preserve">  510 O/P REHAB-SMH </t>
  </si>
  <si>
    <t xml:space="preserve">  511 O/P REHAB-CLCRS </t>
  </si>
  <si>
    <t xml:space="preserve">  135 3-3400 NEONATAL ICU </t>
  </si>
  <si>
    <t xml:space="preserve">  675 WOUND TREATMENT - IDX Billed</t>
  </si>
  <si>
    <t xml:space="preserve">  456 PULMONARY DISEASE UNIT-SMH </t>
  </si>
  <si>
    <t xml:space="preserve">  783 CPEP-MOBILE/INTERIM CRISIS </t>
  </si>
  <si>
    <t xml:space="preserve">  419 AMBULATORY PHARMACY </t>
  </si>
  <si>
    <t xml:space="preserve">  315 POINT-OF-CARE TESTING </t>
  </si>
  <si>
    <t xml:space="preserve">  316 REF LAB-VIRAL LOAD TESTING </t>
  </si>
  <si>
    <t>INPUT FROM PRN</t>
  </si>
  <si>
    <t xml:space="preserve">  672 OPD-MEDICINE  - MONROE PLAN</t>
  </si>
  <si>
    <t>* CARDIAC REHAB DETAIL</t>
  </si>
  <si>
    <t xml:space="preserve">  462 CARDIAC REHAB PH. III - IDX BILLED</t>
  </si>
  <si>
    <t>* WOUND TREATMENT DETAIL</t>
  </si>
  <si>
    <t>Global Outpatient Net Margin</t>
  </si>
  <si>
    <t>% of Total Change</t>
  </si>
  <si>
    <t xml:space="preserve">Global Outpatient P&amp;L Departmental </t>
  </si>
  <si>
    <t>Global Outpatient P&amp;L Departmental Cost Detail - E-mailed directly to programs due to size of file</t>
  </si>
  <si>
    <t>* OPD OB/GYN DETAIL</t>
  </si>
  <si>
    <t xml:space="preserve">  622 OPD-PEDS - Monroe Plan Net Inc/Loss</t>
  </si>
  <si>
    <t>Line</t>
  </si>
  <si>
    <t>OPD-PEDS</t>
  </si>
  <si>
    <t>CCADept</t>
  </si>
  <si>
    <t>CCA_Name</t>
  </si>
  <si>
    <t>CARDIAC REHAB</t>
  </si>
  <si>
    <t>OPD-OB/GYN</t>
  </si>
  <si>
    <t>OPD-OCC MED</t>
  </si>
  <si>
    <t xml:space="preserve">  641 OPD-OCC MED - CONTRACTS</t>
  </si>
  <si>
    <t xml:space="preserve">TOTALS to Reconciliation </t>
  </si>
  <si>
    <t xml:space="preserve">  732 CHEMICAL DEPENDENCY PROGRAM </t>
  </si>
  <si>
    <t>NON-OMEGA RECONCILIATION</t>
  </si>
  <si>
    <t>PROGRAM COSTS</t>
  </si>
  <si>
    <t>NET MARGIN</t>
  </si>
  <si>
    <t>OUTPATIENT CLINICS</t>
  </si>
  <si>
    <t>PSYCH PARTIAL HOSPITAL</t>
  </si>
  <si>
    <t>PSYCH CHILD PARTIAL</t>
  </si>
  <si>
    <t>PSYCH ECT</t>
  </si>
  <si>
    <t>METHODONE CLINIC</t>
  </si>
  <si>
    <t>STRONG TIES CLINIC</t>
  </si>
  <si>
    <t>STRONG TIES CONTINUING TRT</t>
  </si>
  <si>
    <t>PSYCH MEDICINE PROG</t>
  </si>
  <si>
    <t>CPEP-MOBILE CRISIS</t>
  </si>
  <si>
    <t>NON-OMEGA</t>
  </si>
  <si>
    <t>Charges</t>
  </si>
  <si>
    <t>Net Revenue</t>
  </si>
  <si>
    <t>Direct Margin</t>
  </si>
  <si>
    <t>NET REV.</t>
  </si>
  <si>
    <t>% Growth</t>
  </si>
  <si>
    <t>Increase (Decrease)</t>
  </si>
  <si>
    <t>Ranking Column</t>
  </si>
  <si>
    <t>TOTAL O/P P&amp;L</t>
  </si>
  <si>
    <t xml:space="preserve">  457 CATH/EP PRE-POST CARE </t>
  </si>
  <si>
    <t xml:space="preserve">  180 8-1200 UNIT BMT PROCEDURES</t>
  </si>
  <si>
    <t xml:space="preserve">  200 EMERG DEPT &amp; TCU</t>
  </si>
  <si>
    <t xml:space="preserve"> 010 Radiology </t>
  </si>
  <si>
    <t xml:space="preserve"> 015 O.R./PeriOp Svcs </t>
  </si>
  <si>
    <t xml:space="preserve"> 006 Orthopedics </t>
  </si>
  <si>
    <t xml:space="preserve"> 014 Clinical Lab &amp; Path </t>
  </si>
  <si>
    <t xml:space="preserve"> 005 Pediatrics </t>
  </si>
  <si>
    <t xml:space="preserve"> 001 Medicine </t>
  </si>
  <si>
    <t xml:space="preserve"> 012 Pharmacy </t>
  </si>
  <si>
    <t xml:space="preserve"> 011 Cancer Center </t>
  </si>
  <si>
    <t xml:space="preserve"> 008 Psychiatry </t>
  </si>
  <si>
    <t xml:space="preserve"> 007 Neurology </t>
  </si>
  <si>
    <t xml:space="preserve"> 021 Occ Med </t>
  </si>
  <si>
    <t xml:space="preserve"> 026 Nursing Units </t>
  </si>
  <si>
    <t xml:space="preserve"> 025 Other </t>
  </si>
  <si>
    <t xml:space="preserve"> 019 Dermatology </t>
  </si>
  <si>
    <t xml:space="preserve"> 017 Anesthesiology </t>
  </si>
  <si>
    <t xml:space="preserve"> 004 OB/GYN </t>
  </si>
  <si>
    <t xml:space="preserve"> 009 Rehabilitation </t>
  </si>
  <si>
    <t xml:space="preserve"> 024 Urology </t>
  </si>
  <si>
    <t xml:space="preserve"> 022 Ophthalmology </t>
  </si>
  <si>
    <t xml:space="preserve"> 023 Respiratory Care </t>
  </si>
  <si>
    <t xml:space="preserve"> 018 Dentistry </t>
  </si>
  <si>
    <t xml:space="preserve"> 020 Dialysis </t>
  </si>
  <si>
    <t>CURRENT YR.</t>
  </si>
  <si>
    <t>Total Non-Omega Expenses</t>
  </si>
  <si>
    <t>Per Cost Acctg</t>
  </si>
  <si>
    <t>Recon</t>
  </si>
  <si>
    <t>Per Global</t>
  </si>
  <si>
    <t>OP PL</t>
  </si>
  <si>
    <t>Variance</t>
  </si>
  <si>
    <t xml:space="preserve"> Ref to P4 Dept P&amp;L</t>
  </si>
  <si>
    <t>Cases</t>
  </si>
  <si>
    <t>Net Margin</t>
  </si>
  <si>
    <t>IDX Visits</t>
  </si>
  <si>
    <t xml:space="preserve">  624 AC-PHYSICAL THERAPY </t>
  </si>
  <si>
    <t>col1</t>
  </si>
  <si>
    <t>DIRECT COSTS</t>
  </si>
  <si>
    <t>008 Psychiatry</t>
  </si>
  <si>
    <t>LAB ONLY</t>
  </si>
  <si>
    <t>TOTAL OUTPATIENT LAB P&amp;L</t>
  </si>
  <si>
    <t>Units</t>
  </si>
  <si>
    <t>O/P EPAY</t>
  </si>
  <si>
    <t>DIR_Cost</t>
  </si>
  <si>
    <t>D_Margin</t>
  </si>
  <si>
    <t>PRG_Cost</t>
  </si>
  <si>
    <t>IOH_Cost</t>
  </si>
  <si>
    <t>Net_Margin</t>
  </si>
  <si>
    <t>TOTAL COST</t>
  </si>
  <si>
    <t>LAB OP P&amp;L TOTAL</t>
  </si>
  <si>
    <t xml:space="preserve">  743 PSYCH LAZOS FUERTES </t>
  </si>
  <si>
    <t xml:space="preserve">  499 NATL MARROW PROGRAM </t>
  </si>
  <si>
    <t xml:space="preserve">  452 SMH DIALYSIS </t>
  </si>
  <si>
    <t>EST.</t>
  </si>
  <si>
    <t>TOTAL</t>
  </si>
  <si>
    <t>OMEGA</t>
  </si>
  <si>
    <t>Non-Omega</t>
  </si>
  <si>
    <t>space</t>
  </si>
  <si>
    <t>MCA_CHGS</t>
  </si>
  <si>
    <t>CFLEX %</t>
  </si>
  <si>
    <t>Revenue</t>
  </si>
  <si>
    <t>INFECTIOUS DISEASE PHARMACY</t>
  </si>
  <si>
    <t>999 OTHER ADJ AS REQUIRED</t>
  </si>
  <si>
    <t>Load per RCC Audit db Query 004_3</t>
  </si>
  <si>
    <t>Addback Direct Sal&amp;Ben Costs Reclassed to Phase III via CTRH Direct Adjustment #4</t>
  </si>
  <si>
    <t>MEDICARE LMRP LABS</t>
  </si>
  <si>
    <t>units/cs</t>
  </si>
  <si>
    <t xml:space="preserve">  665 ENDOCRINE MNT </t>
  </si>
  <si>
    <t>Non-Omega Billing Summary per Costing Workpaper</t>
  </si>
  <si>
    <t>CHEMICAL DEPENDENCY</t>
  </si>
  <si>
    <t xml:space="preserve">PSYCH LAZOS FUERTES </t>
  </si>
  <si>
    <t xml:space="preserve">  701 PSYCH CHILD/ADL OFFSITE </t>
  </si>
  <si>
    <t xml:space="preserve">  703 PSYCH OAC OFFSITE </t>
  </si>
  <si>
    <t xml:space="preserve">  506 REHABILITATION </t>
  </si>
  <si>
    <t>OPD-DENTISTRY</t>
  </si>
  <si>
    <t>SLEEP LAB</t>
  </si>
  <si>
    <t>INPUT SECTION PER COSTING "CTRH"  CFLEX CALCULATION TAB</t>
  </si>
  <si>
    <t xml:space="preserve">Book Other Revenue Adj as required per Query 008 in cost accounting db </t>
  </si>
  <si>
    <t>Input Reclass per CTRH #4 &gt;&gt;</t>
  </si>
  <si>
    <t>(Net Revenue Excludes Monroe Plan)</t>
  </si>
  <si>
    <t xml:space="preserve">003a Surgery </t>
  </si>
  <si>
    <t>NON-OMEGA P&amp;LS</t>
  </si>
  <si>
    <t>INCLUDED IN GLOBAL</t>
  </si>
  <si>
    <t xml:space="preserve">  INFECTIOUS DISEASE PHARMACY</t>
  </si>
  <si>
    <t>300 Clinical Labs</t>
  </si>
  <si>
    <t>420 Retail Pharmacy</t>
  </si>
  <si>
    <t>421 Infectious Dis Pharmacy</t>
  </si>
  <si>
    <t>602 IDX - OB/GYN Clinic</t>
  </si>
  <si>
    <t>622 IDX - PEDS Clinic</t>
  </si>
  <si>
    <t>641 Occ-Med Program</t>
  </si>
  <si>
    <t>462 IDX - Cardiac Rehab Ph III Non-Salary</t>
  </si>
  <si>
    <t xml:space="preserve">  MIPS - MONROE PLAN DEFICIT</t>
  </si>
  <si>
    <t xml:space="preserve">  CLINICAL LAB:  NON-OMEGA</t>
  </si>
  <si>
    <t>Other Adjustments</t>
  </si>
  <si>
    <t>Note:  The Inputs on this page reference directly to P4_Departmental PL</t>
  </si>
  <si>
    <t xml:space="preserve"> 003a Surgery </t>
  </si>
  <si>
    <t>Change in</t>
  </si>
  <si>
    <t xml:space="preserve">  338 MICROBIOLOGY/Immuno LAB </t>
  </si>
  <si>
    <t xml:space="preserve">  DERM PATHOLOGY TRANSFER</t>
  </si>
  <si>
    <t>% Increase (Decrease)</t>
  </si>
  <si>
    <t>Direct Cost</t>
  </si>
  <si>
    <t>% Incr (Decr)</t>
  </si>
  <si>
    <t>Top 5 Programs by Improvement in Direct Margin</t>
  </si>
  <si>
    <t>Bottom 5 Programs by Decrease in Direct Margin</t>
  </si>
  <si>
    <t>Program &amp; OH</t>
  </si>
  <si>
    <t>$ in Millions</t>
  </si>
  <si>
    <t>$ in 000's</t>
  </si>
  <si>
    <t>in Direct Margin</t>
  </si>
  <si>
    <t>+ Incr / - (Decr)</t>
  </si>
  <si>
    <t>MCARENUM:  123456789A</t>
  </si>
  <si>
    <t>MR#: 1394798</t>
  </si>
  <si>
    <t xml:space="preserve">  455 PARKES ASTHMA CTR </t>
  </si>
  <si>
    <t xml:space="preserve">  677 NEUROSURGERY CLINIC </t>
  </si>
  <si>
    <t xml:space="preserve">  656 HAND REHAB CC </t>
  </si>
  <si>
    <t xml:space="preserve">  657 HAND REHAB GREECE </t>
  </si>
  <si>
    <t xml:space="preserve">  201 ED-TCU TRANS CARE UNIT </t>
  </si>
  <si>
    <t xml:space="preserve">  338 MICROBIOLOGY LAB </t>
  </si>
  <si>
    <t xml:space="preserve">003c ENT </t>
  </si>
  <si>
    <t xml:space="preserve">003b NeuroSurgery </t>
  </si>
  <si>
    <t xml:space="preserve">TOTAL 003a Surgery </t>
  </si>
  <si>
    <t>TOTAL 003b NeuroSurgery</t>
  </si>
  <si>
    <t>SPORTS MED-BRIGHTON</t>
  </si>
  <si>
    <t>NON-OMEGA LAB:</t>
  </si>
  <si>
    <t>648 OPD-DENTISTRY</t>
  </si>
  <si>
    <t>462 IDX - Cardiac Rehab Ph III Salary (CTRH #4)</t>
  </si>
  <si>
    <t xml:space="preserve">  750 ACT PROGRAM</t>
  </si>
  <si>
    <t xml:space="preserve">  755 BLENDED CASE MANAGEMENT</t>
  </si>
  <si>
    <t>ALL OTHER</t>
  </si>
  <si>
    <t>PSYCH OFFSITE OAC</t>
  </si>
  <si>
    <t>ACT PROGRAM (Billable Volume)</t>
  </si>
  <si>
    <t>BLENDED CASE MGMT (Billable Volume)</t>
  </si>
  <si>
    <t xml:space="preserve">  780 CPEP Combined TRIAGE and EOB</t>
  </si>
  <si>
    <t>SPORTS MED-GREECE</t>
  </si>
  <si>
    <t xml:space="preserve">  638 SPEECH THERAPY SMH-CW </t>
  </si>
  <si>
    <t xml:space="preserve">  639 OFFSITE AUDIOLOGY </t>
  </si>
  <si>
    <t xml:space="preserve">  183 8-1400 SWING UNIT </t>
  </si>
  <si>
    <t xml:space="preserve">MEDICARE LMRP LAB: </t>
  </si>
  <si>
    <t xml:space="preserve">  640 OPD-AUDIOLOGY</t>
  </si>
  <si>
    <t>** COMBINED SPEECH &amp; AUDIOLOGY</t>
  </si>
  <si>
    <t xml:space="preserve">  655 SLEEP LAB - IDX</t>
  </si>
  <si>
    <t xml:space="preserve">  660 SPORTS MED BRIGHTON - Trainers</t>
  </si>
  <si>
    <t xml:space="preserve">  661 SPORTS MED GREECE -Trainers</t>
  </si>
  <si>
    <t>** COMBINED SPEECH &amp; AUDIOLOGY CASE INPUT</t>
  </si>
  <si>
    <t>TOTAL CASES PER FYyyOUTPT (638-640)</t>
  </si>
  <si>
    <t>PROGRAM *  COSTS</t>
  </si>
  <si>
    <t>Direct Margin % of NPSR</t>
  </si>
  <si>
    <t>Net Margin % of NPSR</t>
  </si>
  <si>
    <t xml:space="preserve">PSYCH DEAF WELLNESS CENTER </t>
  </si>
  <si>
    <t xml:space="preserve">PSYCH FAMILY &amp; MARRIAGE </t>
  </si>
  <si>
    <t>* SPORTS MEDICINE DETAIL</t>
  </si>
  <si>
    <t>013 Emergency Medicine</t>
  </si>
  <si>
    <t>TOTAL 013 Emergency Medicine</t>
  </si>
  <si>
    <t xml:space="preserve"> 013 Emergency Medicine</t>
  </si>
  <si>
    <t>* SLEEP LAB DETAIL</t>
  </si>
  <si>
    <t>CCA_NAME</t>
  </si>
  <si>
    <t>559 Strong Specialty Shop</t>
  </si>
  <si>
    <t>* SPECIALTY SHOP DETAIL</t>
  </si>
  <si>
    <t xml:space="preserve">  559 SPECIALTY SHOP - IDX Billed</t>
  </si>
  <si>
    <t>&lt;--- enter as negative</t>
  </si>
  <si>
    <t xml:space="preserve">  188 8-3600 SURGICAL ICU </t>
  </si>
  <si>
    <t>AIDS CENTER</t>
  </si>
  <si>
    <t>550 AIDS Center</t>
  </si>
  <si>
    <t>Load per RCC Audit db Query 004_3a</t>
  </si>
  <si>
    <t xml:space="preserve">  623 PEDS CRANIALFACIAL CLNC </t>
  </si>
  <si>
    <t xml:space="preserve">  679 DEEP BRAIN STIMULATION </t>
  </si>
  <si>
    <t xml:space="preserve">  172 7-1600 MED/SURG UNIT </t>
  </si>
  <si>
    <t>675 IDX - Wound Treatment</t>
  </si>
  <si>
    <t>660 SPORTS MED-BRIGHTON</t>
  </si>
  <si>
    <t>661 SPORTS MED-GREECE</t>
  </si>
  <si>
    <t xml:space="preserve">  648 OPS-DENTISTRY-IDX Billed**</t>
  </si>
  <si>
    <t>Medicare Lab  SMHSCPO: MCARELAByy.PRN / SMHCML:MCARELABSyy.MBE  (Based on Post-discharge Date of Service)</t>
  </si>
  <si>
    <t xml:space="preserve">  672 OPD-MEDICINE</t>
  </si>
  <si>
    <t>OPD PEDS MONROE PLAN</t>
  </si>
  <si>
    <t xml:space="preserve">  785 PSYCH MEDICINE PROG</t>
  </si>
  <si>
    <t xml:space="preserve">  550 INFECTIOUS DISEASE CLINIC </t>
  </si>
  <si>
    <t xml:space="preserve">  621 PEDS SLEEP LAB </t>
  </si>
  <si>
    <t xml:space="preserve">  182 8-3400 MED/SURG UNIT </t>
  </si>
  <si>
    <t xml:space="preserve">  660 SPORTS MED BRIGHTON *</t>
  </si>
  <si>
    <t xml:space="preserve">  661 SPORTS MED GREECE *</t>
  </si>
  <si>
    <t xml:space="preserve">  559 STRONG SPECIALTY SHOP *</t>
  </si>
  <si>
    <t xml:space="preserve">  655 SLEEP LAB *</t>
  </si>
  <si>
    <t xml:space="preserve">  550 INFECTIOUS DISEASE CLINIC - IDX Billed</t>
  </si>
  <si>
    <t xml:space="preserve">  622 OPD-PEDS - Flowcast Billed</t>
  </si>
  <si>
    <t>PGM_COST</t>
  </si>
  <si>
    <t>IOH_COST</t>
  </si>
  <si>
    <t xml:space="preserve">  462 CARDIAC REHAB - FLOWCAST BILLED</t>
  </si>
  <si>
    <t xml:space="preserve">  675 WOUND TREATMENT - FLOWCAST Billed</t>
  </si>
  <si>
    <t xml:space="preserve">  602 OPD-OB/GYN - FLOWCAST BILLED</t>
  </si>
  <si>
    <t xml:space="preserve">  660 SPORTS MED BRIGHTON - FLOWCAST Billed</t>
  </si>
  <si>
    <t xml:space="preserve">  661 SPORTS MED GREECE - FLOWCAST Billed</t>
  </si>
  <si>
    <t xml:space="preserve">  STIES OTHER CS MGT &amp; NON-FLOWCAST</t>
  </si>
  <si>
    <t xml:space="preserve"> </t>
  </si>
  <si>
    <t>SMHCML:MCARELABS.BAT</t>
  </si>
  <si>
    <t xml:space="preserve">    658 PAIN TREATMENT CENTER </t>
  </si>
  <si>
    <t>ASC/OBS</t>
  </si>
  <si>
    <t>COST TABLE</t>
  </si>
  <si>
    <t xml:space="preserve">  460 ECHOCARDIOLOGY </t>
  </si>
  <si>
    <t xml:space="preserve">  462 CARDIAC REHAB</t>
  </si>
  <si>
    <t xml:space="preserve">  462 CARDIAC REHAB *</t>
  </si>
  <si>
    <t xml:space="preserve">  602 OPD-OB/GYN *</t>
  </si>
  <si>
    <t xml:space="preserve">  622 OPD-PEDS *</t>
  </si>
  <si>
    <t xml:space="preserve">  660 SPORTS MED BRIGHTON </t>
  </si>
  <si>
    <t xml:space="preserve">  661 SPORTS MED GREECE </t>
  </si>
  <si>
    <t xml:space="preserve">  648 OPS-DENTISTY</t>
  </si>
  <si>
    <t xml:space="preserve">  641 OPD-OCC MED</t>
  </si>
  <si>
    <t xml:space="preserve">  655 SLEEP LAB</t>
  </si>
  <si>
    <t xml:space="preserve">  559 STRONG SPECIALTY SHOP</t>
  </si>
  <si>
    <t xml:space="preserve">  110 1-9300 BEHAV/MED/SURG UNIT </t>
  </si>
  <si>
    <t xml:space="preserve">  147 3-3400 MED/SURG </t>
  </si>
  <si>
    <t>TOTAL ASC ONLY</t>
  </si>
  <si>
    <t>GRAND TOTAL</t>
  </si>
  <si>
    <t>**All totals in report include ASC &amp; OBS</t>
  </si>
  <si>
    <t xml:space="preserve">**All totals in report include ASC &amp; OBS </t>
  </si>
  <si>
    <t>TOTAL OUTPATIENT AND LAB ONLY</t>
  </si>
  <si>
    <t>TOTAL OBS ONLY</t>
  </si>
  <si>
    <t>TOTAL MONROE PLAN ONLY</t>
  </si>
  <si>
    <t>DIRECT COST</t>
  </si>
  <si>
    <t>NET REVENUE</t>
  </si>
  <si>
    <t>IND &amp; O/H COST</t>
  </si>
  <si>
    <t>#</t>
  </si>
  <si>
    <t>%</t>
  </si>
  <si>
    <t>$</t>
  </si>
  <si>
    <t>+ (-) CASES</t>
  </si>
  <si>
    <t>+ (-)  UNITS</t>
  </si>
  <si>
    <t>+ (-) CHARGES</t>
  </si>
  <si>
    <t>+ (-) NET REVENUE</t>
  </si>
  <si>
    <t>+ (-) DIRECT COST</t>
  </si>
  <si>
    <t>+ (-) DIRECT MARGIN</t>
  </si>
  <si>
    <t>+ (-) PROGRAM COSTS</t>
  </si>
  <si>
    <t>+ (-) IND &amp; O/H COST</t>
  </si>
  <si>
    <t>+ (-) NET MARGIN</t>
  </si>
  <si>
    <t xml:space="preserve">  BLUES PATHOLOGY BONUS REVENUE</t>
  </si>
  <si>
    <t xml:space="preserve">  461 CC ECHOCARDIOLOGY </t>
  </si>
  <si>
    <t xml:space="preserve">  411 BREAST CARE CTR-IMG SVC </t>
  </si>
  <si>
    <t xml:space="preserve">  495 BREAST CARE CTR-ONC SVC </t>
  </si>
  <si>
    <t xml:space="preserve">  448 NEUROLOGY BOTOX CLINIC </t>
  </si>
  <si>
    <t>SUB TOTAL FOR NPSR</t>
  </si>
  <si>
    <t>GRAND TOTAL NON-OMEGA</t>
  </si>
  <si>
    <t>SUB TOTAL NON-NPSR considered Non-Omega</t>
  </si>
  <si>
    <t>Psych Non-Omega</t>
  </si>
  <si>
    <t xml:space="preserve">NON-OMEGA </t>
  </si>
  <si>
    <t>TOTAL EXPENSES</t>
  </si>
  <si>
    <t>RECONCILE NON-OMEGA TOTAL EXPENSES TO COST ACCOUNTING PROCESS</t>
  </si>
  <si>
    <t>REVENUE</t>
  </si>
  <si>
    <t>OPD-SURGERY</t>
  </si>
  <si>
    <t xml:space="preserve">  674 OPD-SURGERY - Flowcast Billed</t>
  </si>
  <si>
    <t xml:space="preserve">  674 OPD-SURGERY - IDX Billed</t>
  </si>
  <si>
    <t xml:space="preserve">  674 OPD-SURGERY * </t>
  </si>
  <si>
    <t>PSYCH OUTPATIENT CLINIC</t>
  </si>
  <si>
    <t>CHILD PSYCH OFFSITE CLINIC</t>
  </si>
  <si>
    <t>CPEP-TRIAGE AND SCREENING</t>
  </si>
  <si>
    <t>CPEP-ED OBSERVATION</t>
  </si>
  <si>
    <t>TOTAL OUTPATIENT</t>
  </si>
  <si>
    <t>PY</t>
  </si>
  <si>
    <t xml:space="preserve">  750 ACT PROGRAM - Flowcast</t>
  </si>
  <si>
    <t xml:space="preserve">  750 ACT PROGRAM *</t>
  </si>
  <si>
    <t>CCA PL VARIANCE BEFORE SHIFT (CCA - HSL C2)</t>
  </si>
  <si>
    <t>Check</t>
  </si>
  <si>
    <t>RUN30 UNITS</t>
  </si>
  <si>
    <t>RUN30 CHARGES</t>
  </si>
  <si>
    <t>SALARY &amp; BENEFITS</t>
  </si>
  <si>
    <t>DIR NONSAL</t>
  </si>
  <si>
    <t>TOTAL DIRECT COSTS</t>
  </si>
  <si>
    <t>IND/OH COSTS</t>
  </si>
  <si>
    <t>TOTAL COSTS</t>
  </si>
  <si>
    <t>TOTAL DIRECT (CCA-HSL)</t>
  </si>
  <si>
    <t>TOTAL PROGRAM (CCA-HSL)</t>
  </si>
  <si>
    <t>TOTAL IND/OH (CCA-HSL)</t>
  </si>
  <si>
    <t xml:space="preserve">INPATIENT </t>
  </si>
  <si>
    <t xml:space="preserve">  104 3-9000 MICA PSYCH </t>
  </si>
  <si>
    <t xml:space="preserve">TOTAL INPATIENT </t>
  </si>
  <si>
    <t xml:space="preserve">PSYCH CLINICS </t>
  </si>
  <si>
    <t xml:space="preserve">  703 PSYCH OLDER ADULT SERV OFFSITE </t>
  </si>
  <si>
    <t xml:space="preserve">  730 ALCOHOL CLINIC </t>
  </si>
  <si>
    <t xml:space="preserve">  785 PSYCH MEDICINE PROG </t>
  </si>
  <si>
    <t xml:space="preserve">TOTAL PSYCH CLINICS </t>
  </si>
  <si>
    <t xml:space="preserve">  780 CPEP TRIAGE/EOB </t>
  </si>
  <si>
    <t xml:space="preserve">TOTAL CPEP </t>
  </si>
  <si>
    <t xml:space="preserve">  750 ACT PROGRAM </t>
  </si>
  <si>
    <t xml:space="preserve">  751 ST CASE ADVOCACY </t>
  </si>
  <si>
    <t xml:space="preserve">  752 ICM STRONG TIES </t>
  </si>
  <si>
    <t xml:space="preserve">  753 SCM STRONG TIES </t>
  </si>
  <si>
    <t xml:space="preserve">  754 STIES CSS CASE MGMT </t>
  </si>
  <si>
    <t xml:space="preserve">  755 BLENDED CASE MGMT </t>
  </si>
  <si>
    <t xml:space="preserve">  756 COURTS PC &amp; E </t>
  </si>
  <si>
    <t xml:space="preserve">  757 PSYCH CRISIS </t>
  </si>
  <si>
    <t xml:space="preserve">TOTAL STIES/NON-OMEGA </t>
  </si>
  <si>
    <t>Data received directly from Psychiatry Dept</t>
  </si>
  <si>
    <t>PSYCH HSL COSTS AND CHARGE AUDIT</t>
  </si>
  <si>
    <t>Monroe Plan</t>
  </si>
  <si>
    <t>SUMMARY TABLES</t>
  </si>
  <si>
    <t>Program Costs</t>
  </si>
  <si>
    <t>Ind OH Costs</t>
  </si>
  <si>
    <t>Direct Costs</t>
  </si>
  <si>
    <t xml:space="preserve">  602 OPD-OB/GYN - NON-TRENDSTAR BILLED</t>
  </si>
  <si>
    <t xml:space="preserve">  622 OPD-PEDS - NON-TRENDSTAR</t>
  </si>
  <si>
    <t xml:space="preserve">  660 SPORTS MED BRIGHTON - NON-TRENDSTAR</t>
  </si>
  <si>
    <t xml:space="preserve">  661 SPORTS MED GREECE - NON-TRENDSTAR</t>
  </si>
  <si>
    <t xml:space="preserve">  650 AIR INFUSTION CENTER</t>
  </si>
  <si>
    <t>700</t>
  </si>
  <si>
    <t>701</t>
  </si>
  <si>
    <t>703</t>
  </si>
  <si>
    <t>704</t>
  </si>
  <si>
    <t>705</t>
  </si>
  <si>
    <t>723</t>
  </si>
  <si>
    <t>726</t>
  </si>
  <si>
    <t>727</t>
  </si>
  <si>
    <t>732</t>
  </si>
  <si>
    <t>734</t>
  </si>
  <si>
    <t>740</t>
  </si>
  <si>
    <t>742</t>
  </si>
  <si>
    <t>743</t>
  </si>
  <si>
    <t>780</t>
  </si>
  <si>
    <t>783</t>
  </si>
  <si>
    <t>785</t>
  </si>
  <si>
    <t>INPATIENT</t>
  </si>
  <si>
    <t>MIPS</t>
  </si>
  <si>
    <t>750</t>
  </si>
  <si>
    <t>755</t>
  </si>
  <si>
    <t xml:space="preserve">  PATHOLOGY PRAC PLAN TRANSFER</t>
  </si>
  <si>
    <t>10</t>
  </si>
  <si>
    <t xml:space="preserve">  100 4-9000 CHILD/ADOL PSYCH </t>
  </si>
  <si>
    <t xml:space="preserve">CPEP </t>
  </si>
  <si>
    <t xml:space="preserve">STIES/NON-OMEGA </t>
  </si>
  <si>
    <t xml:space="preserve">  486 PEDS ECHOCARDIOLOGY </t>
  </si>
  <si>
    <t xml:space="preserve">  681 NEUROSURG PAIN CLINIC </t>
  </si>
  <si>
    <t xml:space="preserve">  192 HIGHLAND ALT LEVEL CARE </t>
  </si>
  <si>
    <t xml:space="preserve">  186 8-1600 MEDICAL ICU </t>
  </si>
  <si>
    <t xml:space="preserve">  Backout Tstar Blended Case Mgmt for PYR </t>
  </si>
  <si>
    <t>Prior Year DB</t>
  </si>
  <si>
    <t xml:space="preserve">    433 ASC - SAWGRASS </t>
  </si>
  <si>
    <t>015a ASC - Sawgrass</t>
  </si>
  <si>
    <t xml:space="preserve">  146 4-1200 PALLIATIVE CARE UNIT </t>
  </si>
  <si>
    <t>Jul-Sept</t>
  </si>
  <si>
    <t>Total</t>
  </si>
  <si>
    <t xml:space="preserve">TOTAL 015a ASC/OP - Sawgrass </t>
  </si>
  <si>
    <t xml:space="preserve">  431 ENDO CENTER AT SAWGRASS </t>
  </si>
  <si>
    <t>679 Deep Brain Stimulation</t>
  </si>
  <si>
    <t>Deficit Funding</t>
  </si>
  <si>
    <t>Jan-Mar</t>
  </si>
  <si>
    <t>Apr-Jun</t>
  </si>
  <si>
    <t>FYTD</t>
  </si>
  <si>
    <t xml:space="preserve">  PSYCH COPS</t>
  </si>
  <si>
    <t xml:space="preserve">  PSYCH DEFICIT FUNDING</t>
  </si>
  <si>
    <t xml:space="preserve"> COPS INCLUDES ABOVE</t>
  </si>
  <si>
    <t xml:space="preserve"> OPHTHALMOLOGY PRECEPTING</t>
  </si>
  <si>
    <t>Mcare labs</t>
  </si>
  <si>
    <t>FY11</t>
  </si>
  <si>
    <t xml:space="preserve">  491 SMH INFUSION AT HH </t>
  </si>
  <si>
    <t xml:space="preserve">  417 CANCER PHARM AT HH </t>
  </si>
  <si>
    <t xml:space="preserve">  209 VIRTUAL IP UNIT </t>
  </si>
  <si>
    <t xml:space="preserve">  142 4-2800 PEDS CARDIAC ICU </t>
  </si>
  <si>
    <t xml:space="preserve">  145 4-1800 PEDS ICU </t>
  </si>
  <si>
    <t xml:space="preserve">  184 3-2800 NEURO ICU </t>
  </si>
  <si>
    <t xml:space="preserve">  102 3-9200 GERIATRIC PSYCH </t>
  </si>
  <si>
    <t xml:space="preserve">  103 2-9200 GENERAL(ADULT)PSYCH </t>
  </si>
  <si>
    <t>Prior year</t>
  </si>
  <si>
    <t>*** Note:  CTRH Entry #1 for IDX Visits Needs to be Updated for this to be complete</t>
  </si>
  <si>
    <t>Review &amp; Compare this section to Prior Period</t>
  </si>
  <si>
    <t>Query 036  MCA CHARGES PER COSTING DB</t>
  </si>
  <si>
    <t>Note This Data SECTION Also Copied to O/P Global PL</t>
  </si>
  <si>
    <t xml:space="preserve">  110 1-9300/1-9200 BEH/MED </t>
  </si>
  <si>
    <t xml:space="preserve">  ADJUST REVENUE COLLECTION</t>
  </si>
  <si>
    <t xml:space="preserve">  626 PT 2180 CLINTON </t>
  </si>
  <si>
    <t xml:space="preserve">  185 3-1800 BURN/TRAUMA ICU </t>
  </si>
  <si>
    <t>Blended case mgmt variance</t>
  </si>
  <si>
    <t>FY12</t>
  </si>
  <si>
    <t>py</t>
  </si>
  <si>
    <t>CY UNITS</t>
  </si>
  <si>
    <t>MEMEORY CARE PROGRAM</t>
  </si>
  <si>
    <t xml:space="preserve">  494 URCC-COAGULATION </t>
  </si>
  <si>
    <t xml:space="preserve">  449 MEMORY CARE PROGRAM *</t>
  </si>
  <si>
    <t xml:space="preserve">  449 MEMORY CARE PROGRAM * - NON-TRENDSTAR BILLED</t>
  </si>
  <si>
    <t>VAR</t>
  </si>
  <si>
    <t>Input per Costing Workpaper 12SMH5_LAB NMRevenue_9M</t>
  </si>
  <si>
    <t>449 Memory Care Program</t>
  </si>
  <si>
    <t xml:space="preserve">MEDICARE </t>
  </si>
  <si>
    <t xml:space="preserve">MCR BLCH </t>
  </si>
  <si>
    <t xml:space="preserve">PC GOLD </t>
  </si>
  <si>
    <t>MCARE COM</t>
  </si>
  <si>
    <t xml:space="preserve">MEDICAID </t>
  </si>
  <si>
    <t xml:space="preserve">BLUE OPTN </t>
  </si>
  <si>
    <t xml:space="preserve">PC OPTION </t>
  </si>
  <si>
    <t xml:space="preserve">OPT OOC </t>
  </si>
  <si>
    <t xml:space="preserve">BL CHOICE </t>
  </si>
  <si>
    <t xml:space="preserve">PREF CARE </t>
  </si>
  <si>
    <t xml:space="preserve">VIAHEALTH </t>
  </si>
  <si>
    <t xml:space="preserve">BLUECROSS </t>
  </si>
  <si>
    <t xml:space="preserve">COMMERCL </t>
  </si>
  <si>
    <t xml:space="preserve">BLCRS-WNY </t>
  </si>
  <si>
    <t xml:space="preserve">AETNA </t>
  </si>
  <si>
    <t xml:space="preserve">WKRS COMP </t>
  </si>
  <si>
    <t xml:space="preserve">NO-FAULT </t>
  </si>
  <si>
    <t xml:space="preserve">CLINRSRCH </t>
  </si>
  <si>
    <t xml:space="preserve">CHAMPUS </t>
  </si>
  <si>
    <t xml:space="preserve">SELF-PAY </t>
  </si>
  <si>
    <t xml:space="preserve">OTHER </t>
  </si>
  <si>
    <t>TRENDSTAR</t>
  </si>
  <si>
    <t>NON-TRENDSTAR</t>
  </si>
  <si>
    <t>check</t>
  </si>
  <si>
    <t>Operating</t>
  </si>
  <si>
    <t>Costs</t>
  </si>
  <si>
    <t>OP TRENDSTAR TOTAL</t>
  </si>
  <si>
    <t>ASC TRENDSTAR TOTAL</t>
  </si>
  <si>
    <t>OBS TRENDSTAR TOTAL</t>
  </si>
  <si>
    <t>LAB TRENDSTAR TOTAL</t>
  </si>
  <si>
    <t xml:space="preserve">  755 BLENDED CASE MANAGEMENT(variance)</t>
  </si>
  <si>
    <t>NON-TRENDSTAR TOTAL</t>
  </si>
  <si>
    <t>GRAND TOTAL WITH LAB ADJUSTMENT</t>
  </si>
  <si>
    <t>GRAND TOTAL- per above less line 131</t>
  </si>
  <si>
    <t>GRAND TOTAL- per global op</t>
  </si>
  <si>
    <t xml:space="preserve">OP </t>
  </si>
  <si>
    <t xml:space="preserve">TOTAL OP </t>
  </si>
  <si>
    <t xml:space="preserve">ASC </t>
  </si>
  <si>
    <t xml:space="preserve">TOTAL ASC </t>
  </si>
  <si>
    <t xml:space="preserve">OBS </t>
  </si>
  <si>
    <t xml:space="preserve">TOTAL OBS </t>
  </si>
  <si>
    <t xml:space="preserve">LAB </t>
  </si>
  <si>
    <t xml:space="preserve">TOTAL LAB </t>
  </si>
  <si>
    <t>Global Outpatient P&amp;L Totals By Payor</t>
  </si>
  <si>
    <t>Global Outpatient P&amp;L Sub-Totals By Payor</t>
  </si>
  <si>
    <t>Global Outpatient P&amp;L By Payor</t>
  </si>
  <si>
    <t>15-17</t>
  </si>
  <si>
    <t>GLOBAL OUTPATIENT P&amp;L REPORT BY DEPARTMENT &amp; PAYOR</t>
  </si>
  <si>
    <t xml:space="preserve">  675 WOUND HEALING CTR </t>
  </si>
  <si>
    <t xml:space="preserve">  675 WOUND HEALING CTR *</t>
  </si>
  <si>
    <t xml:space="preserve">  610 NEURO BALANCE LAB </t>
  </si>
  <si>
    <t>Check to NM_PL Recon tab</t>
  </si>
  <si>
    <t>OP</t>
  </si>
  <si>
    <t>IDX</t>
  </si>
  <si>
    <t>FC</t>
  </si>
  <si>
    <t>NON-TSTAR</t>
  </si>
  <si>
    <t>RCC</t>
  </si>
  <si>
    <t xml:space="preserve"> RATES TO MATCH</t>
  </si>
  <si>
    <t>GRAND TOTAL NON-OMEGA after backout Blended Case Mgmt</t>
  </si>
  <si>
    <t xml:space="preserve">grand total for non trendstar total </t>
  </si>
  <si>
    <t xml:space="preserve">check </t>
  </si>
  <si>
    <t>Path Practivce</t>
  </si>
  <si>
    <t>Path Practice</t>
  </si>
  <si>
    <t>PATH PRACTICE</t>
  </si>
  <si>
    <t xml:space="preserve">VAR </t>
  </si>
  <si>
    <t>BL CHOICE</t>
  </si>
  <si>
    <t>BLUECROSS</t>
  </si>
  <si>
    <t>PC</t>
  </si>
  <si>
    <t>PC OPTION</t>
  </si>
  <si>
    <t>PC GOLD</t>
  </si>
  <si>
    <t>COMMERCL</t>
  </si>
  <si>
    <t>SELF-PAY</t>
  </si>
  <si>
    <t>MCR</t>
  </si>
  <si>
    <t>BLUE OPT</t>
  </si>
  <si>
    <t>OPT OOC</t>
  </si>
  <si>
    <t>MCD</t>
  </si>
  <si>
    <t>WKRS COMP</t>
  </si>
  <si>
    <t>No-Fault</t>
  </si>
  <si>
    <t>Aetna</t>
  </si>
  <si>
    <t>ViaHealth</t>
  </si>
  <si>
    <t>BLCRS-WNY</t>
  </si>
  <si>
    <t>MCR BLCH</t>
  </si>
  <si>
    <t>MCR COM</t>
  </si>
  <si>
    <t>Other</t>
  </si>
  <si>
    <t>O/P</t>
  </si>
  <si>
    <t>BlCh / BlCh</t>
  </si>
  <si>
    <t>BLUE</t>
  </si>
  <si>
    <t>P/C</t>
  </si>
  <si>
    <t xml:space="preserve">HMO- </t>
  </si>
  <si>
    <t>HMO- OOC</t>
  </si>
  <si>
    <t>GRAND</t>
  </si>
  <si>
    <t>Sr / GVGHA</t>
  </si>
  <si>
    <t>CROSS</t>
  </si>
  <si>
    <t>OPTION</t>
  </si>
  <si>
    <t>GOLD</t>
  </si>
  <si>
    <t>COMM</t>
  </si>
  <si>
    <t>SELF</t>
  </si>
  <si>
    <t>MCARE</t>
  </si>
  <si>
    <t>MCAID</t>
  </si>
  <si>
    <t>COMP</t>
  </si>
  <si>
    <t>MVA</t>
  </si>
  <si>
    <t>AETNA</t>
  </si>
  <si>
    <t>ViaHP</t>
  </si>
  <si>
    <t xml:space="preserve">B Cr of </t>
  </si>
  <si>
    <t>MCARE\</t>
  </si>
  <si>
    <t>OTHER</t>
  </si>
  <si>
    <t>1 - 39551</t>
  </si>
  <si>
    <t>1 - 39552</t>
  </si>
  <si>
    <t>1 - 39573</t>
  </si>
  <si>
    <t>1 - 39562</t>
  </si>
  <si>
    <t>1 - 39559</t>
  </si>
  <si>
    <t>1 - 39564</t>
  </si>
  <si>
    <t>1 - 39576</t>
  </si>
  <si>
    <t>1 - 39555</t>
  </si>
  <si>
    <t>1 - 39557</t>
  </si>
  <si>
    <t>1 - 39558</t>
  </si>
  <si>
    <t>WNY</t>
  </si>
  <si>
    <t>Bl Ch</t>
  </si>
  <si>
    <t>PATH PRAC PLAN REVENUE-OUTPT</t>
  </si>
  <si>
    <t>DERM PATH LAB REVENUE</t>
  </si>
  <si>
    <t>BLUE CROSS - PATHOLOGY - O/P(INPUT-END RT)</t>
  </si>
  <si>
    <t>PATH PRAC NET REV</t>
  </si>
  <si>
    <t xml:space="preserve">NUMBERS FROM: NPSR </t>
  </si>
  <si>
    <t>X</t>
  </si>
  <si>
    <t>FY13</t>
  </si>
  <si>
    <t>var</t>
  </si>
  <si>
    <t>FY13 RCC  VAR TO</t>
  </si>
  <si>
    <t xml:space="preserve">  307 OP LAB - RIDGELAND </t>
  </si>
  <si>
    <t xml:space="preserve">  469 LAKESIDE CARDIOLOGY </t>
  </si>
  <si>
    <t xml:space="preserve">  663 UNIV SPORTS MED-EAST SIDE </t>
  </si>
  <si>
    <t xml:space="preserve">  667 HAND REHAB PENFIELD </t>
  </si>
  <si>
    <t xml:space="preserve">  196 BMT-WILMOT CC </t>
  </si>
  <si>
    <t xml:space="preserve">  496 SMH MED ONC AT PLUTA </t>
  </si>
  <si>
    <t xml:space="preserve">  497 SMH RAD ONC AT PLUTA </t>
  </si>
  <si>
    <t xml:space="preserve">  416 SMH CC PHARMACY AT PLUTA </t>
  </si>
  <si>
    <t>CHECK WITH GLOBAL OP BY PAYOR</t>
  </si>
  <si>
    <t xml:space="preserve">13 RATES </t>
  </si>
  <si>
    <t>TO MATCH</t>
  </si>
  <si>
    <t>ck</t>
  </si>
  <si>
    <t>TOTAL BREAKOUT</t>
  </si>
  <si>
    <t>MP</t>
  </si>
  <si>
    <t>*DETAIL BELOW</t>
  </si>
  <si>
    <t>CK TOTAL NON-TRENDSTAR</t>
  </si>
  <si>
    <t>PSYCH</t>
  </si>
  <si>
    <t>TOTAL BREAKOUT &amp; OTHER NON-TRENDSTAR</t>
  </si>
  <si>
    <t>*</t>
  </si>
  <si>
    <t>ASC</t>
  </si>
  <si>
    <t>OBS</t>
  </si>
  <si>
    <t>LAB</t>
  </si>
  <si>
    <t xml:space="preserve">DERM PATH LAB REVENUE </t>
  </si>
  <si>
    <t xml:space="preserve">  482 PED TRT CTR SPEC </t>
  </si>
  <si>
    <t xml:space="preserve">  MED HOME/OTHER</t>
  </si>
  <si>
    <t>PEDS NON-TRENDSTAR</t>
  </si>
  <si>
    <t>CK</t>
  </si>
  <si>
    <t>674 OPD-SURGERY - IDX Billed</t>
  </si>
  <si>
    <t xml:space="preserve">  466 AC CLIN CARDIOLOGY (NO CHARGE'S- ADJ'S TO COST PER J.G.)</t>
  </si>
  <si>
    <t>*OTHER NON-TRENDSTAR (NO PAYOR SPLIT)</t>
  </si>
  <si>
    <t>BREAKOUT 3 WAY PAY SPLIT (MCD,BCO,MVPO)</t>
  </si>
  <si>
    <t>PEDS</t>
  </si>
  <si>
    <t>PATH</t>
  </si>
  <si>
    <t>NO BREAKOUT TOTAL</t>
  </si>
  <si>
    <t xml:space="preserve">  622 OPD-PEDS - NON-TRENDSTAR </t>
  </si>
  <si>
    <t>Outpt - allocated based on charges for BC Commercial lines</t>
  </si>
  <si>
    <t>Outpt - allocated based on charges for all BC &amp; MVP lines and Mcaid</t>
  </si>
  <si>
    <t>Outpt allocated based on charges</t>
  </si>
  <si>
    <t>DERM PATH LAB REVENUE Settlement Jul 06 - Mar 2011</t>
  </si>
  <si>
    <t xml:space="preserve">  197 HEM/ONC-WILMOT CC </t>
  </si>
  <si>
    <t xml:space="preserve">Updated </t>
  </si>
  <si>
    <t>WOUND HEALING CENTER</t>
  </si>
  <si>
    <t>Excellus</t>
  </si>
  <si>
    <t>Commercial</t>
  </si>
  <si>
    <t>Medicaid</t>
  </si>
  <si>
    <t>Medicaid Option</t>
  </si>
  <si>
    <t>Medicare</t>
  </si>
  <si>
    <t>MVP</t>
  </si>
  <si>
    <t>MVA Insurance</t>
  </si>
  <si>
    <t>Self</t>
  </si>
  <si>
    <t>A</t>
  </si>
  <si>
    <t>BC</t>
  </si>
  <si>
    <t>COM</t>
  </si>
  <si>
    <t>BCO</t>
  </si>
  <si>
    <t>NO-FAULT</t>
  </si>
  <si>
    <t>AL44</t>
  </si>
  <si>
    <t>AL45</t>
  </si>
  <si>
    <t>AL46</t>
  </si>
  <si>
    <t>AL47</t>
  </si>
  <si>
    <t>AL48</t>
  </si>
  <si>
    <t>AL59</t>
  </si>
  <si>
    <t>AL50</t>
  </si>
  <si>
    <t>AL51</t>
  </si>
  <si>
    <t>AL52</t>
  </si>
  <si>
    <t>AL53</t>
  </si>
  <si>
    <t>S:\DS_COST_SMH\13SMHCost\13SMHCost_12M\13SMH4_CTRH ADJ Entries_12M.xls</t>
  </si>
  <si>
    <t>PEDIATRICS (S)</t>
  </si>
  <si>
    <t>Charge Amount</t>
  </si>
  <si>
    <t>Payment Amount</t>
  </si>
  <si>
    <t>2012/Jul</t>
  </si>
  <si>
    <t>2012/Aug</t>
  </si>
  <si>
    <t>2012/Sep</t>
  </si>
  <si>
    <t>2012/Oct</t>
  </si>
  <si>
    <t>2012/Nov</t>
  </si>
  <si>
    <t>2012/Dec</t>
  </si>
  <si>
    <t>2013/Jan</t>
  </si>
  <si>
    <t>2013/Feb</t>
  </si>
  <si>
    <t>2013/Mar</t>
  </si>
  <si>
    <t>2013/Apr</t>
  </si>
  <si>
    <t>2013/May</t>
  </si>
  <si>
    <t>2013/Jun</t>
  </si>
  <si>
    <t>FYTD '12</t>
  </si>
  <si>
    <t>FYTD '13</t>
  </si>
  <si>
    <t>Payer</t>
  </si>
  <si>
    <t>FTYD '13</t>
  </si>
  <si>
    <t>SMH Pediactric General  Payer Mix (Payments only) for FYTD '13</t>
  </si>
  <si>
    <t>AL</t>
  </si>
  <si>
    <t>AM</t>
  </si>
  <si>
    <t>AP</t>
  </si>
  <si>
    <t>AQ</t>
  </si>
  <si>
    <t>AR</t>
  </si>
  <si>
    <t>AS</t>
  </si>
  <si>
    <t>AT</t>
  </si>
  <si>
    <t>AU</t>
  </si>
  <si>
    <t>AX</t>
  </si>
  <si>
    <t>AY</t>
  </si>
  <si>
    <t>AZ</t>
  </si>
  <si>
    <t>BA</t>
  </si>
  <si>
    <t>NEEDS TO BE UPDATED</t>
  </si>
  <si>
    <t xml:space="preserve">  459 7-3400 PROCEDURE RM </t>
  </si>
  <si>
    <t>Blue Choice</t>
  </si>
  <si>
    <t>Blue Cross</t>
  </si>
  <si>
    <t>AL49</t>
  </si>
  <si>
    <t>BL CHOICE/ BLCROSS</t>
  </si>
  <si>
    <t>AL60</t>
  </si>
  <si>
    <t>BL CHOICE &amp; BLCROSS</t>
  </si>
  <si>
    <t xml:space="preserve">Peds Non-Trendstar </t>
  </si>
  <si>
    <t>FY14</t>
  </si>
  <si>
    <t xml:space="preserve">RUN DATE: </t>
  </si>
  <si>
    <t xml:space="preserve">Updated: </t>
  </si>
  <si>
    <t xml:space="preserve">UPDATED </t>
  </si>
  <si>
    <t xml:space="preserve">002 Cardio-Vascular Services </t>
  </si>
  <si>
    <t>011a Cancer Center Interlakes</t>
  </si>
  <si>
    <t>012a Pharmacy Interlakes</t>
  </si>
  <si>
    <t xml:space="preserve">013a Urgent Care Satellite Offices </t>
  </si>
  <si>
    <t>015b ASC - Strong West</t>
  </si>
  <si>
    <t>TOTAL 015b ASC/OP - Strong West</t>
  </si>
  <si>
    <t xml:space="preserve">027 Primary Care </t>
  </si>
  <si>
    <t>021 Occupational  Medicine -                                                  Base P&amp;L Before Program P&amp;L Adjustments</t>
  </si>
  <si>
    <t xml:space="preserve">  758 PSYCH HOME HEALTH </t>
  </si>
  <si>
    <t xml:space="preserve">  412 RADIOLOGY LAKESIDE </t>
  </si>
  <si>
    <t xml:space="preserve">  220 SMH WST URG CARE BROCKPORT </t>
  </si>
  <si>
    <t xml:space="preserve">  221 SMH WST URG CARE SPENCERPORT </t>
  </si>
  <si>
    <t xml:space="preserve">  433 ASC - SAWGRASS </t>
  </si>
  <si>
    <t xml:space="preserve">  658 PAIN TREATMENT CENTER </t>
  </si>
  <si>
    <t xml:space="preserve">  230 PC CLINTON CROSS 110 </t>
  </si>
  <si>
    <t xml:space="preserve">  231 PC CLINTON MED ASSOC </t>
  </si>
  <si>
    <t xml:space="preserve">  234 PC OLSAN </t>
  </si>
  <si>
    <t xml:space="preserve">  236 PC PULSIFER </t>
  </si>
  <si>
    <t xml:space="preserve">  240 PC CANALSIDE </t>
  </si>
  <si>
    <t xml:space="preserve">TOTAL 027 Primary Care </t>
  </si>
  <si>
    <t xml:space="preserve">TOTAL 013a Urgent Care Satellite Offices </t>
  </si>
  <si>
    <t xml:space="preserve">TOTAL 002 Cardio-Vascular Services </t>
  </si>
  <si>
    <t>290 MED ONC HIGHLAND INTER</t>
  </si>
  <si>
    <t>291 MED ONC SMH INTERLAKES BROCKPORT</t>
  </si>
  <si>
    <t>292 MED ONC CANADAIGUA  IN</t>
  </si>
  <si>
    <t>293 MED ONC GENEVA INTERLA</t>
  </si>
  <si>
    <t>294 MED ONC GREECE INTERLA</t>
  </si>
  <si>
    <t xml:space="preserve">TOTAL 011a Cancer Center Interlakes </t>
  </si>
  <si>
    <t>TOTAL 012a Pharmacy Interlakes</t>
  </si>
  <si>
    <t>280 PHARM HIGHLANDS INTERNAL</t>
  </si>
  <si>
    <t>281 PHARM BROCKPORT INTERL</t>
  </si>
  <si>
    <t>282 PHARM CANADAIGUA INTE</t>
  </si>
  <si>
    <t>283 PHARM GENEVA SMH INTER</t>
  </si>
  <si>
    <t>284 PHARM GREECE INTERLAKE</t>
  </si>
  <si>
    <t xml:space="preserve">    435 ASC - STRONG WEST</t>
  </si>
  <si>
    <t xml:space="preserve"> EXCLUDED CHARGES (SON)</t>
  </si>
  <si>
    <t xml:space="preserve"> 002 Cardio-Vascular Services </t>
  </si>
  <si>
    <t xml:space="preserve"> 003b NeuroSurgery</t>
  </si>
  <si>
    <t xml:space="preserve"> 003c ENT</t>
  </si>
  <si>
    <t xml:space="preserve"> 011a Cancer Center Interlakes </t>
  </si>
  <si>
    <t xml:space="preserve"> 012a Pharmacy Interlakes</t>
  </si>
  <si>
    <t xml:space="preserve"> 013a Urgent Care Satellite Offices </t>
  </si>
  <si>
    <t xml:space="preserve"> 015a ASC/OP - Sawgrass </t>
  </si>
  <si>
    <t xml:space="preserve"> 015b ASC/OP - Strong West</t>
  </si>
  <si>
    <t xml:space="preserve"> 027 Primary Care </t>
  </si>
  <si>
    <t>OP  001 Medicine  TOTAL</t>
  </si>
  <si>
    <t>ASC  001 Medicine  TOTAL</t>
  </si>
  <si>
    <t>OBS  001 Medicine  TOTAL</t>
  </si>
  <si>
    <t>OP  002 Cardio-Vascular Services  TOTAL</t>
  </si>
  <si>
    <t>ASC  002 Cardio-Vascular Services  TOTAL</t>
  </si>
  <si>
    <t>OBS  002 Cardio-Vascular Services  TOTAL</t>
  </si>
  <si>
    <t>OP  003a Surgery  TOTAL</t>
  </si>
  <si>
    <t>ASC  003a Surgery  TOTAL</t>
  </si>
  <si>
    <t>OBS  003a Surgery  TOTAL</t>
  </si>
  <si>
    <t>OP  003b NeuroSurgery TOTAL</t>
  </si>
  <si>
    <t>ASC  003b NeuroSurgery TOTAL</t>
  </si>
  <si>
    <t>OBS  003b NeuroSurgery TOTAL</t>
  </si>
  <si>
    <t>OP  003c ENT TOTAL</t>
  </si>
  <si>
    <t>ASC  003c ENT TOTAL</t>
  </si>
  <si>
    <t>OBS  003c ENT TOTAL</t>
  </si>
  <si>
    <t>OP  004 OB/GYN  TOTAL</t>
  </si>
  <si>
    <t>ASC  004 OB/GYN  TOTAL</t>
  </si>
  <si>
    <t>OBS  004 OB/GYN  TOTAL</t>
  </si>
  <si>
    <t>OP  005 Pediatrics  TOTAL</t>
  </si>
  <si>
    <t>ASC  005 Pediatrics  TOTAL</t>
  </si>
  <si>
    <t>OBS  005 Pediatrics  TOTAL</t>
  </si>
  <si>
    <t>OP  006 Orthopedics  TOTAL</t>
  </si>
  <si>
    <t>ASC  006 Orthopedics  TOTAL</t>
  </si>
  <si>
    <t>OBS  006 Orthopedics  TOTAL</t>
  </si>
  <si>
    <t>OP  007 Neurology  TOTAL</t>
  </si>
  <si>
    <t>ASC  007 Neurology  TOTAL</t>
  </si>
  <si>
    <t>OBS  007 Neurology  TOTAL</t>
  </si>
  <si>
    <t>OP  008 Psychiatry  TOTAL</t>
  </si>
  <si>
    <t>ASC  008 Psychiatry  TOTAL</t>
  </si>
  <si>
    <t>OBS  008 Psychiatry  TOTAL</t>
  </si>
  <si>
    <t>OP  009 Rehabilitation  TOTAL</t>
  </si>
  <si>
    <t>ASC  009 Rehabilitation  TOTAL</t>
  </si>
  <si>
    <t>OBS  009 Rehabilitation  TOTAL</t>
  </si>
  <si>
    <t>OP  010 Radiology  TOTAL</t>
  </si>
  <si>
    <t>ASC  010 Radiology  TOTAL</t>
  </si>
  <si>
    <t>OBS  010 Radiology  TOTAL</t>
  </si>
  <si>
    <t>OP  011 Cancer Center  TOTAL</t>
  </si>
  <si>
    <t>ASC  011 Cancer Center  TOTAL</t>
  </si>
  <si>
    <t>OBS  011 Cancer Center  TOTAL</t>
  </si>
  <si>
    <t>OP  011a Cancer Center Interlakes  TOTAL</t>
  </si>
  <si>
    <t>ASC  011a Cancer Center Interlakes  TOTAL</t>
  </si>
  <si>
    <t>OBS  011a Cancer Center Interlakes  TOTAL</t>
  </si>
  <si>
    <t>OP  012 Pharmacy  TOTAL</t>
  </si>
  <si>
    <t>ASC  012 Pharmacy  TOTAL</t>
  </si>
  <si>
    <t>OBS  012 Pharmacy  TOTAL</t>
  </si>
  <si>
    <t>OP  012a Pharmacy Interlakes TOTAL</t>
  </si>
  <si>
    <t>ASC  012a Pharmacy Interlakes TOTAL</t>
  </si>
  <si>
    <t>OBS  012a Pharmacy Interlakes TOTAL</t>
  </si>
  <si>
    <t>OP  013 Emergency Medicine TOTAL</t>
  </si>
  <si>
    <t>ASC  013 Emergency Medicine TOTAL</t>
  </si>
  <si>
    <t>OBS  013 Emergency Medicine TOTAL</t>
  </si>
  <si>
    <t>OP  013a Urgent Care Satellite Offices  TOTAL</t>
  </si>
  <si>
    <t>OBS  013a Urgent Care Satellite Offices  TOTAL</t>
  </si>
  <si>
    <t>OP  014 Clinical Lab &amp; Path  TOTAL</t>
  </si>
  <si>
    <t>ASC  014 Clinical Lab &amp; Path  TOTAL</t>
  </si>
  <si>
    <t>OBS  014 Clinical Lab &amp; Path  TOTAL</t>
  </si>
  <si>
    <t>OP  015 O.R./PeriOp Svcs  TOTAL</t>
  </si>
  <si>
    <t>ASC  015 O.R./PeriOp Svcs  TOTAL</t>
  </si>
  <si>
    <t>OBS  015 O.R./PeriOp Svcs  TOTAL</t>
  </si>
  <si>
    <t>OP  017 Anesthesiology  TOTAL</t>
  </si>
  <si>
    <t>ASC  017 Anesthesiology  TOTAL</t>
  </si>
  <si>
    <t>OBS  017 Anesthesiology  TOTAL</t>
  </si>
  <si>
    <t>OP  018 Dentistry  TOTAL</t>
  </si>
  <si>
    <t>ASC  018 Dentistry  TOTAL</t>
  </si>
  <si>
    <t>OBS  018 Dentistry  TOTAL</t>
  </si>
  <si>
    <t>OP  019 Dermatology  TOTAL</t>
  </si>
  <si>
    <t>ASC  019 Dermatology  TOTAL</t>
  </si>
  <si>
    <t>OBS  019 Dermatology  TOTAL</t>
  </si>
  <si>
    <t>OP  020 Dialysis  TOTAL</t>
  </si>
  <si>
    <t>ASC  020 Dialysis  TOTAL</t>
  </si>
  <si>
    <t>OBS  020 Dialysis  TOTAL</t>
  </si>
  <si>
    <t>OP  021 Occ Med  TOTAL</t>
  </si>
  <si>
    <t>ASC  021 Occ Med  TOTAL</t>
  </si>
  <si>
    <t>OBS  021 Occ Med  TOTAL</t>
  </si>
  <si>
    <t>OP  022 Ophthalmology  TOTAL</t>
  </si>
  <si>
    <t>ASC  022 Ophthalmology  TOTAL</t>
  </si>
  <si>
    <t>OBS  022 Ophthalmology  TOTAL</t>
  </si>
  <si>
    <t>OP  024 Urology  TOTAL</t>
  </si>
  <si>
    <t>ASC  024 Urology  TOTAL</t>
  </si>
  <si>
    <t>OBS  024 Urology  TOTAL</t>
  </si>
  <si>
    <t>OP  025 Other  TOTAL</t>
  </si>
  <si>
    <t>ASC  025 Other  TOTAL</t>
  </si>
  <si>
    <t>OBS  025 Other  TOTAL</t>
  </si>
  <si>
    <t>OP  026 Nursing Units  TOTAL</t>
  </si>
  <si>
    <t>ASC  026 Nursing Units  TOTAL</t>
  </si>
  <si>
    <t>OBS  026 Nursing Units  TOTAL</t>
  </si>
  <si>
    <t>OP  027 Primary Care  TOTAL</t>
  </si>
  <si>
    <t>LAB  014 Clinical Lab &amp; Path  TOTAL</t>
  </si>
  <si>
    <t>OP  015a ASC - Sawgrass  TOTAL</t>
  </si>
  <si>
    <t>OP  015b ASC - Strong West TOTAL</t>
  </si>
  <si>
    <t>ASC  015a ASC - Sawgrass  TOTAL</t>
  </si>
  <si>
    <t>ASC  015b ASC - Strong West TOTAL</t>
  </si>
  <si>
    <t>OBS  015a ASC - Sawgrass  TOTAL</t>
  </si>
  <si>
    <t>OBS  015b ASC - Strong West TOTAL</t>
  </si>
  <si>
    <t>VARIANCE ANALYSIS FOR FY'14 GLOBAL OUTPATIENT P&amp;L:   DEPARTMENTAL DIRECT MARGIN</t>
  </si>
  <si>
    <t>BLOOD BANK LAB</t>
  </si>
  <si>
    <t>HEMATOLOGY LAB</t>
  </si>
  <si>
    <t>MOLECULAR DIAGNOSTICS</t>
  </si>
  <si>
    <t>CLINICAL CHEMISTRY LAB</t>
  </si>
  <si>
    <t>REF LAB-VIRAL LOAD TESTING</t>
  </si>
  <si>
    <t>PHLEBOTOMY LAB</t>
  </si>
  <si>
    <t>TOXICOLOGY LAB</t>
  </si>
  <si>
    <t>AUTOPSY LAB</t>
  </si>
  <si>
    <t>SURG/HISTOPATHOLOGY LAB</t>
  </si>
  <si>
    <t>CYTOPATHOLOGY LAB</t>
  </si>
  <si>
    <t>IMMUNOPATHOLOGY LAB</t>
  </si>
  <si>
    <t>NEUROPATHOLOGY LAB</t>
  </si>
  <si>
    <t>BIO GENETICS LAB</t>
  </si>
  <si>
    <t>CYTOGENETICS LAB</t>
  </si>
  <si>
    <t>RIA/PROTEIN LAB</t>
  </si>
  <si>
    <t>MICROBIOLOGY LAB</t>
  </si>
  <si>
    <t>PHARMACY-OUTPATIENT</t>
  </si>
  <si>
    <t>INFECTIOUS DIS PHARM</t>
  </si>
  <si>
    <t>MEMORY CARE PROGRAM</t>
  </si>
  <si>
    <t>OPD-OCC MED INJURY CARE</t>
  </si>
  <si>
    <t>OPS-DENTISTRY</t>
  </si>
  <si>
    <t>SPORTS MED BRIGHTON</t>
  </si>
  <si>
    <t>USE DEPT 200 RCC</t>
  </si>
  <si>
    <t xml:space="preserve">  290 MED ONC HIGHLAND INTER</t>
  </si>
  <si>
    <t xml:space="preserve">  291 MED ONC SMH INTERLAKES BROCKPORT</t>
  </si>
  <si>
    <t xml:space="preserve">  292 MED ONC CANADAIGUA  IN</t>
  </si>
  <si>
    <t xml:space="preserve">  293 MED ONC GENEVA INTERLA</t>
  </si>
  <si>
    <t xml:space="preserve">  294 MED ONC GREECE INTERLA</t>
  </si>
  <si>
    <t xml:space="preserve">  280 PHARM HIGHLANDS INTERNAL</t>
  </si>
  <si>
    <t xml:space="preserve">  281 PHARM BROCKPORT INTERL</t>
  </si>
  <si>
    <t xml:space="preserve">  282 PHARM CANADAIGUA INTE</t>
  </si>
  <si>
    <t xml:space="preserve">  283 PHARM GENEVA SMH INTER</t>
  </si>
  <si>
    <t xml:space="preserve">  284 PHARM GREECE INTERLAKE</t>
  </si>
  <si>
    <t>USE DEPT 410 RCC</t>
  </si>
  <si>
    <t xml:space="preserve">  435 ASC - STRONG WEST</t>
  </si>
  <si>
    <t>ALL OTHER (Detail)</t>
  </si>
  <si>
    <t>Total All Other</t>
  </si>
  <si>
    <t>**</t>
  </si>
  <si>
    <t>Batch file: GLOBAL14OPPD.BAT</t>
  </si>
  <si>
    <t>RUN DATE:</t>
  </si>
  <si>
    <t>PC CLINTON CROSS 110</t>
  </si>
  <si>
    <t>PC CLINTON MED ASSOC</t>
  </si>
  <si>
    <t>PC OLSAN</t>
  </si>
  <si>
    <t>PC PULSIFER</t>
  </si>
  <si>
    <t>PC CANALSIDE</t>
  </si>
  <si>
    <t>GENESEE FAMILY MEDICINE</t>
  </si>
  <si>
    <t>INTERNAL MEDICINE at LAKESIDE</t>
  </si>
  <si>
    <t>PC PFITZNER</t>
  </si>
  <si>
    <t>PC MEDICAL HOME</t>
  </si>
  <si>
    <t>OP LAB - RIDGELAND</t>
  </si>
  <si>
    <t>TRANSPLANTATION LAB</t>
  </si>
  <si>
    <t xml:space="preserve">  412 STRONG WEST IMAGING</t>
  </si>
  <si>
    <t>PC EASTSIDE INT MED</t>
  </si>
  <si>
    <t>PC GATES</t>
  </si>
  <si>
    <t>PC PANORAMA</t>
  </si>
  <si>
    <t>PC RIMA</t>
  </si>
  <si>
    <t>PC SOUTHVIEW</t>
  </si>
  <si>
    <t>PC TWELVE CORNERS</t>
  </si>
  <si>
    <t>PC CULVER</t>
  </si>
  <si>
    <t xml:space="preserve">*240 PC CANALSIDE </t>
  </si>
  <si>
    <t>240 PC CANALSIDE* - FLOWCAST BILLED</t>
  </si>
  <si>
    <t>240 PC CANALSIDE * - NON-TRENDSTAR BILLED</t>
  </si>
  <si>
    <t>*232 PC EASTSIDE INT MED</t>
  </si>
  <si>
    <t>232 PC EASTSIDE INT MED* - NON-TRENDSTAR BILLED</t>
  </si>
  <si>
    <t>*233 PC GATES</t>
  </si>
  <si>
    <t>233 PC GATES* - NON-TRENDSTAR BILLED</t>
  </si>
  <si>
    <t>*235 PC PANORAMA</t>
  </si>
  <si>
    <t>235 PC PANORAMA* - NON-TRENDSTAR BILLED</t>
  </si>
  <si>
    <t>*237 PC RIMA</t>
  </si>
  <si>
    <t>237 PC RIMA* - NON-TRENDSTAR BILLED</t>
  </si>
  <si>
    <t>*238 PC SOUTHVIEW</t>
  </si>
  <si>
    <t>238 PC SOUTHVIEW* - NON-TRENDSTAR BILLED</t>
  </si>
  <si>
    <t>*239 PC TWELVE CORNERS</t>
  </si>
  <si>
    <t>239 PC TWELVE CORNERS* - NON-TRENDSTAR BILLED</t>
  </si>
  <si>
    <t xml:space="preserve">  232 PC EASTSIDE INT MED*</t>
  </si>
  <si>
    <t xml:space="preserve">  233 PC GATES* </t>
  </si>
  <si>
    <t xml:space="preserve">  235 PC PANORAMA* </t>
  </si>
  <si>
    <t xml:space="preserve">  237 PC RIMA*</t>
  </si>
  <si>
    <t xml:space="preserve">  238 PC SOUTHVIEW*</t>
  </si>
  <si>
    <t xml:space="preserve">  239 PC TWELVE CORNERS*</t>
  </si>
  <si>
    <t>245 PC GENESEE FAMILY MEDICINE* - NON-TRENDSTAR BILLED</t>
  </si>
  <si>
    <t>*245 PC GENESEE FAMILY MEDICINE</t>
  </si>
  <si>
    <t>*246 PC INTERNAL MED AT LAKESIDE</t>
  </si>
  <si>
    <t>246 PC INTERNAL MED AT LAKESIDE* - NON-TRENDSTAR BILLED</t>
  </si>
  <si>
    <t>*254 PC PFITZNER</t>
  </si>
  <si>
    <t>254 PC PFITZNER* - NON-TRENDSTAR BILLED</t>
  </si>
  <si>
    <t>*255 PC CULVER</t>
  </si>
  <si>
    <t>255 PC CULVER* - NON-TRENDSTAR BILLED</t>
  </si>
  <si>
    <t>*256 PC MEDICAL HOME</t>
  </si>
  <si>
    <t>256 PC MEDICAL HOME* - NON-TRENDSTAR BILLED</t>
  </si>
  <si>
    <t xml:space="preserve">  245 PC GENESEE FAMILY MEDICINE*</t>
  </si>
  <si>
    <t xml:space="preserve">  246 PC INTERNAL MED AT LAKESIDE*</t>
  </si>
  <si>
    <t xml:space="preserve">  254 PC PFITZNER*</t>
  </si>
  <si>
    <t xml:space="preserve">  255 PC CULVER*</t>
  </si>
  <si>
    <t xml:space="preserve">  256 PC MEDICAL HOME*</t>
  </si>
  <si>
    <t>PRIMARY CARE</t>
  </si>
  <si>
    <r>
      <t xml:space="preserve"> Outpatient LAB    </t>
    </r>
    <r>
      <rPr>
        <b/>
        <sz val="9"/>
        <color rgb="FFFF33CC"/>
        <rFont val="Arial"/>
        <family val="2"/>
      </rPr>
      <t>(GLOBALYYOPPL.prn)</t>
    </r>
  </si>
  <si>
    <t>PAYER</t>
  </si>
  <si>
    <t>Primary Care NPSR Payer Mix</t>
  </si>
  <si>
    <t>01 MEDICARE</t>
  </si>
  <si>
    <t>02 MCR BLCH</t>
  </si>
  <si>
    <t>03 MVP GOLD</t>
  </si>
  <si>
    <t>04 MCR COMM</t>
  </si>
  <si>
    <t>21 MEDICAID</t>
  </si>
  <si>
    <t>22 BCH OPTION</t>
  </si>
  <si>
    <t>23 MVP OPTION</t>
  </si>
  <si>
    <t>24 OPTION OOC</t>
  </si>
  <si>
    <t>26 MCD PENDING</t>
  </si>
  <si>
    <t>27 CHILD HLTH PLUS</t>
  </si>
  <si>
    <t>31 BLUE CROSS</t>
  </si>
  <si>
    <t>32 BLUE CHOICE</t>
  </si>
  <si>
    <t>33 MVP</t>
  </si>
  <si>
    <t>34 AETNA</t>
  </si>
  <si>
    <t>50 COMMERCIAL</t>
  </si>
  <si>
    <t>51 BCWNY</t>
  </si>
  <si>
    <t>60 WORKERS COMP</t>
  </si>
  <si>
    <t>61 NOFAULT/MVA</t>
  </si>
  <si>
    <t>90 CHAMPUS</t>
  </si>
  <si>
    <t>91 SELF PAY</t>
  </si>
  <si>
    <t>00 OTHER</t>
  </si>
  <si>
    <t>TOTAL PRIMARY CARE (STRONG)</t>
  </si>
  <si>
    <t>C</t>
  </si>
  <si>
    <t>D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</si>
  <si>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</si>
  <si>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</si>
  <si>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</si>
  <si>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</si>
  <si>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</si>
  <si>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</si>
  <si>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</si>
  <si>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</si>
  <si>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</si>
  <si>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</si>
  <si>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</si>
  <si>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</si>
  <si>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</si>
  <si>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</si>
  <si>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ONE TIME ADJ  IND&amp;O/H</t>
  </si>
  <si>
    <t>PRN: GLOBAL14OPPD.PRN</t>
  </si>
  <si>
    <t>245 PC GENESEE FAMILY MEDICINE* - FLOWCAST BILLED</t>
  </si>
  <si>
    <t>246 PC INTERNAL MED AT LAKESIDE* - FLOWCAST BILLED</t>
  </si>
  <si>
    <t>785?</t>
  </si>
  <si>
    <t>BLUECROSS NYS</t>
  </si>
  <si>
    <t>MCD PEND</t>
  </si>
  <si>
    <t>CHP</t>
  </si>
  <si>
    <t>.03 IS 93 SELF PAY-- CCARE</t>
  </si>
  <si>
    <t xml:space="preserve">  195 NS WCC5 SURG ONCOLOGY </t>
  </si>
  <si>
    <t xml:space="preserve">  196 NS WCC6 BMT </t>
  </si>
  <si>
    <t xml:space="preserve">  197 NS WCC7 HEM/ONC </t>
  </si>
  <si>
    <t>MED ONC HIGHLAND INTERLAKES</t>
  </si>
  <si>
    <t>MED ONC BROCKPORT INTERLAKES</t>
  </si>
  <si>
    <t>MED ONC GENEVA INTERLAKES</t>
  </si>
  <si>
    <t>MED ONC GREECE INTERLAKES</t>
  </si>
  <si>
    <t xml:space="preserve">  307 OP LAB - RIDGELAND</t>
  </si>
  <si>
    <t>NM UNITS</t>
  </si>
  <si>
    <t>NM Charges</t>
  </si>
  <si>
    <t>NM Revenue</t>
  </si>
  <si>
    <t>dept cost not in 6m CWT</t>
  </si>
  <si>
    <t>752-757</t>
  </si>
  <si>
    <t xml:space="preserve">  758 PSYCH HEALTH HOME</t>
  </si>
  <si>
    <t>NEURO MIGRAINE CTR</t>
  </si>
  <si>
    <t xml:space="preserve">   447 NEURO MIGRAINE CTR  - Flowcast Billed</t>
  </si>
  <si>
    <t xml:space="preserve">   447 NEURO MIGRAINE CTR  - NON-TRENDSTAR</t>
  </si>
  <si>
    <t xml:space="preserve">  447 NEURO MIGRAINE CTR*</t>
  </si>
  <si>
    <t xml:space="preserve">  447 NEURO MIGRAINE CTR  - NON-TRENDSTAR</t>
  </si>
  <si>
    <t>447 NEURO MIGRAINE CTR</t>
  </si>
  <si>
    <t>472 - ORGAN PROC/TRANSPLT</t>
  </si>
  <si>
    <t xml:space="preserve"> 180 8-1200 UNIT BMT PROCEDURES</t>
  </si>
  <si>
    <t xml:space="preserve">OP LAB - RIDGELAND </t>
  </si>
  <si>
    <t xml:space="preserve">TOXICOLOGY LAB </t>
  </si>
  <si>
    <t xml:space="preserve">CYTOGENETICS LAB </t>
  </si>
  <si>
    <t xml:space="preserve">BIO GENETICS LAB </t>
  </si>
  <si>
    <t xml:space="preserve">POINT-OF-CARE TESTING </t>
  </si>
  <si>
    <t>FY15</t>
  </si>
  <si>
    <t>XX/XX/2015</t>
  </si>
  <si>
    <t>PRN: GLOBAL15OPPD.PRN</t>
  </si>
  <si>
    <t>Batch file: GLOBAL15OPPD.BAT</t>
  </si>
  <si>
    <t>CFY CASES</t>
  </si>
  <si>
    <t>PFY CASES</t>
  </si>
  <si>
    <t>CFY UNITS</t>
  </si>
  <si>
    <t>PFY UNITS</t>
  </si>
  <si>
    <t>CFY TOTAL CHARGES</t>
  </si>
  <si>
    <t>PFY TOTAL CHARGES</t>
  </si>
  <si>
    <t>CFY EPAY REFERENCE</t>
  </si>
  <si>
    <t>PFY EPAY REFERENCE</t>
  </si>
  <si>
    <t>CFY TOTAL NET REVENUE</t>
  </si>
  <si>
    <t>PFY TOTAL NET REVENUE</t>
  </si>
  <si>
    <t>CFY DIRECT COST</t>
  </si>
  <si>
    <t>PFY DIRECT COST</t>
  </si>
  <si>
    <t>CFY DIRECT MARGIN</t>
  </si>
  <si>
    <t>PFY DIRECT MARGIN</t>
  </si>
  <si>
    <t>CFY PROGRAM COST</t>
  </si>
  <si>
    <t>PFY PROGRAM COST</t>
  </si>
  <si>
    <t>CFY INDIRECT/ OH COST</t>
  </si>
  <si>
    <t>PFY INDIRECT/ OH COST</t>
  </si>
  <si>
    <t>CFY NET MARGIN</t>
  </si>
  <si>
    <t>PFY NET MARGIN</t>
  </si>
  <si>
    <t xml:space="preserve">  </t>
  </si>
  <si>
    <t>x</t>
  </si>
  <si>
    <t>xxxxx</t>
  </si>
  <si>
    <t>xxx</t>
  </si>
  <si>
    <t>XXX</t>
  </si>
  <si>
    <t>XX</t>
  </si>
  <si>
    <t xml:space="preserve">  666 SPORTS REHAB STRONG WEST  </t>
  </si>
  <si>
    <t xml:space="preserve">  407 NSURG RADIOLOGY  </t>
  </si>
  <si>
    <t>XXXX</t>
  </si>
  <si>
    <t xml:space="preserve">  498  RAD ONC BATAVIA  </t>
  </si>
  <si>
    <t>ASC  013a Urgent Care Satellite Offices  TOTAL</t>
  </si>
  <si>
    <t>Group Psych PL Group Departments</t>
  </si>
  <si>
    <t>Dept Code &amp; Name</t>
  </si>
  <si>
    <t>Group Test Component Group</t>
  </si>
  <si>
    <t>Indirect</t>
  </si>
  <si>
    <t>Direct</t>
  </si>
  <si>
    <t>Inpatient</t>
  </si>
  <si>
    <t>1000 4-9000 CHILD/ADOL PSYCH</t>
  </si>
  <si>
    <t>Direct Labor</t>
  </si>
  <si>
    <t>Direct Non-Labor</t>
  </si>
  <si>
    <t>Indirect and OH</t>
  </si>
  <si>
    <t>1000 4-9000 CHILD/ADOL PSYCH Total</t>
  </si>
  <si>
    <t>1020 3-9200 GERIATRIC PSYCH</t>
  </si>
  <si>
    <t>1020 3-9200 GERIATRIC PSYCH Total</t>
  </si>
  <si>
    <t>1030 2-9200 GENERAL (ADULT) PSYCH</t>
  </si>
  <si>
    <t>1030 2-9200 GENERAL (ADULT) PSYCH Total</t>
  </si>
  <si>
    <t>1040 3-9000 MICA PSYCH</t>
  </si>
  <si>
    <t>1040 3-9000 MICA PSYCH Total</t>
  </si>
  <si>
    <t>Psych Clinics</t>
  </si>
  <si>
    <t>7000 PSYCH ADULT ID CCC</t>
  </si>
  <si>
    <t>7000 PSYCH ADULT ID CCC Total</t>
  </si>
  <si>
    <t>7010 PSYCH CHILD/ADL OFFSITE</t>
  </si>
  <si>
    <t>7010 PSYCH CHILD/ADL OFFSITE Total</t>
  </si>
  <si>
    <t>7030 PSYCH OLDER ADULT SERV OFFSITE</t>
  </si>
  <si>
    <t>7030 PSYCH OLDER ADULT SERV OFFSITE Total</t>
  </si>
  <si>
    <t>7040 PSYCH DEAF WELLNESS CENTER</t>
  </si>
  <si>
    <t>7040 PSYCH DEAF WELLNESS CENTER Total</t>
  </si>
  <si>
    <t>7050 PSYCH FAMILY &amp; MARRIAGE</t>
  </si>
  <si>
    <t>7050 PSYCH FAMILY &amp; MARRIAGE Total</t>
  </si>
  <si>
    <t>7230 PSYCH ADULT PARTIAL HOSP</t>
  </si>
  <si>
    <t>7230 PSYCH ADULT PARTIAL HOSP Total</t>
  </si>
  <si>
    <t>7260 PSYCH CHILD PARTIAL HOSP</t>
  </si>
  <si>
    <t>7260 PSYCH CHILD PARTIAL HOSP Total</t>
  </si>
  <si>
    <t>7270 PSYCH ECT</t>
  </si>
  <si>
    <t>7270 PSYCH ECT Total</t>
  </si>
  <si>
    <t>7300 ALCOHOL CLINIC</t>
  </si>
  <si>
    <t>7300 ALCOHOL CLINIC Total</t>
  </si>
  <si>
    <t>7320 CHEMICAL DEPENDENCY PROGRAM</t>
  </si>
  <si>
    <t>7320 CHEMICAL DEPENDENCY PROGRAM Total</t>
  </si>
  <si>
    <t>7340 METHADONE CLINIC</t>
  </si>
  <si>
    <t>7340 METHADONE CLINIC Total</t>
  </si>
  <si>
    <t>7400 STRONG TIES CLINIC</t>
  </si>
  <si>
    <t>7400 STRONG TIES CLINIC Total</t>
  </si>
  <si>
    <t>7420 STRONG TIES CONTINUING TRT</t>
  </si>
  <si>
    <t>7420 STRONG TIES CONTINUING TRT Total</t>
  </si>
  <si>
    <t>7430 PSYCH LAZOS FUERTES</t>
  </si>
  <si>
    <t>7430 PSYCH LAZOS FUERTES Total</t>
  </si>
  <si>
    <t>7850 PSYCH MEDICINE PROG</t>
  </si>
  <si>
    <t>7850 PSYCH MEDICINE PROG Total</t>
  </si>
  <si>
    <t>CPEP</t>
  </si>
  <si>
    <t>7800 CPEP - TRIAGE/ EOB</t>
  </si>
  <si>
    <t>7800 CPEP - TRIAGE/ EOB Total</t>
  </si>
  <si>
    <t>7830 CPEP - MOBILE/INTERIM CRISIS</t>
  </si>
  <si>
    <t>7830 CPEP - MOBILE/INTERIM CRISIS Total</t>
  </si>
  <si>
    <t>STIES_Non-Omega</t>
  </si>
  <si>
    <t>7500 ACT PROGRAM</t>
  </si>
  <si>
    <t>7500 ACT PROGRAM Total</t>
  </si>
  <si>
    <t>7510 ST CASE ADVOCACY</t>
  </si>
  <si>
    <t>7510 ST CASE ADVOCACY Total</t>
  </si>
  <si>
    <t>7520 ICM STRONG TIES</t>
  </si>
  <si>
    <t>7520 ICM STRONG TIES Total</t>
  </si>
  <si>
    <t>7530 SCM STRONG TIES</t>
  </si>
  <si>
    <t>7530 SCM STRONG TIES Total</t>
  </si>
  <si>
    <t>7540 STIES CSS CASE MGMT</t>
  </si>
  <si>
    <t>7540 STIES CSS CASE MGMT Total</t>
  </si>
  <si>
    <t>7550 BLENDED CASE MGMT</t>
  </si>
  <si>
    <t>7550 BLENDED CASE MGMT Total</t>
  </si>
  <si>
    <t>7560 COURTS PC &amp; E</t>
  </si>
  <si>
    <t>7560 COURTS PC &amp; E Total</t>
  </si>
  <si>
    <t>7570 PSYCH CRISIS</t>
  </si>
  <si>
    <t>7570 PSYCH CRISIS Total</t>
  </si>
  <si>
    <t>Grand Total</t>
  </si>
  <si>
    <t>hpm ck</t>
  </si>
  <si>
    <t>Group SMH_OP_ASC_OBS_LAB</t>
  </si>
  <si>
    <t>010 MEDICARE</t>
  </si>
  <si>
    <t>OUTPATIENT</t>
  </si>
  <si>
    <t>999 ALL OTHER</t>
  </si>
  <si>
    <t>120 MCR BLCH</t>
  </si>
  <si>
    <t>130 MVP GOLD</t>
  </si>
  <si>
    <t>140 MCARE COM</t>
  </si>
  <si>
    <t>210 MEDICAID</t>
  </si>
  <si>
    <t>220 BLUE OPTION</t>
  </si>
  <si>
    <t>230 MVP OPTION</t>
  </si>
  <si>
    <t>240 OPT OOC</t>
  </si>
  <si>
    <t>250 MCAID PENDING</t>
  </si>
  <si>
    <t>320 BL CHOICE</t>
  </si>
  <si>
    <t>330 MVP</t>
  </si>
  <si>
    <t>519 BLUE CROSS NYS</t>
  </si>
  <si>
    <t>520 BLUE CROSS</t>
  </si>
  <si>
    <t>525 COMMERCIAL</t>
  </si>
  <si>
    <t>526 BLCRS WNY</t>
  </si>
  <si>
    <t>527 AETNA</t>
  </si>
  <si>
    <t>610 WKRS COMP</t>
  </si>
  <si>
    <t>615 NO-FAULT</t>
  </si>
  <si>
    <t>650 CHAMPUS</t>
  </si>
  <si>
    <t>660 SELF PAY</t>
  </si>
  <si>
    <t>690 OTHER</t>
  </si>
  <si>
    <t>pY</t>
  </si>
  <si>
    <t xml:space="preserve">  OUTPATIENT      </t>
  </si>
  <si>
    <t xml:space="preserve">  ASC      </t>
  </si>
  <si>
    <t xml:space="preserve">  OBS      </t>
  </si>
  <si>
    <t xml:space="preserve">  LAB      </t>
  </si>
  <si>
    <t xml:space="preserve">  Totals/Averages      </t>
  </si>
  <si>
    <t>007a Stroke Services</t>
  </si>
  <si>
    <t>OP  007a Stroke Services  TOTAL</t>
  </si>
  <si>
    <t>TOTAL 007a Stroke Services</t>
  </si>
  <si>
    <t>ASC  023 Respiratory Care TOTAL</t>
  </si>
  <si>
    <t>CY NPSR vs. Net Rev</t>
  </si>
  <si>
    <t>PY NPSR vs. Net Rev</t>
  </si>
  <si>
    <t xml:space="preserve">  244 PC BROCKPORT MED  </t>
  </si>
  <si>
    <t xml:space="preserve">  242 PC MEDICAL ASSOC OF HENRIETTA  </t>
  </si>
  <si>
    <t>LAB  011 Cancer Center  TOTAL</t>
  </si>
  <si>
    <t>OBS  023 Respiratory Care TOTAL</t>
  </si>
  <si>
    <t>OP  023 Respiratory Care TOTAL</t>
  </si>
  <si>
    <t>OP+LAB</t>
  </si>
  <si>
    <t xml:space="preserve"> 007a Stroke Services</t>
  </si>
  <si>
    <t xml:space="preserve">  Dept Code &amp; Name</t>
  </si>
  <si>
    <t xml:space="preserve">    Group Test Component Group</t>
  </si>
  <si>
    <t xml:space="preserve">  1920 HIGHLAND ALC</t>
  </si>
  <si>
    <t xml:space="preserve">    Total Direct Labor</t>
  </si>
  <si>
    <t xml:space="preserve">    Total Direct Non-Labor</t>
  </si>
  <si>
    <t xml:space="preserve">    Total Program Costs</t>
  </si>
  <si>
    <t xml:space="preserve">    Total Indirect and OH</t>
  </si>
  <si>
    <t xml:space="preserve">  2300 PC CLINTON CROSSINGS 110</t>
  </si>
  <si>
    <t xml:space="preserve">  2310 PC CLINTON MED ASSOC</t>
  </si>
  <si>
    <t xml:space="preserve">  2320 PC EASTSIDE INT MED</t>
  </si>
  <si>
    <t xml:space="preserve">  2330 PC GATES</t>
  </si>
  <si>
    <t xml:space="preserve">  2340 PC OLSAN</t>
  </si>
  <si>
    <t xml:space="preserve">  2350 PC PANORAMA</t>
  </si>
  <si>
    <t xml:space="preserve">  2360 PC PULSIFER</t>
  </si>
  <si>
    <t xml:space="preserve">  2370 PC RIMA</t>
  </si>
  <si>
    <t xml:space="preserve">  2380 PC SOUTHVIEW</t>
  </si>
  <si>
    <t xml:space="preserve">  2390 PC TWELVE CORNERS</t>
  </si>
  <si>
    <t xml:space="preserve">  2400 PC CANALSIDE</t>
  </si>
  <si>
    <t xml:space="preserve">  2410 PC MANHATTAN SQ FAM MED</t>
  </si>
  <si>
    <t xml:space="preserve">  2420 PC MEDICAL ASSOC OF HENRIETTA</t>
  </si>
  <si>
    <t xml:space="preserve">  2430 PC NORTH PONDS FAMILY MEDICINE</t>
  </si>
  <si>
    <t xml:space="preserve">  2440 PC BROCKPORT MED</t>
  </si>
  <si>
    <t xml:space="preserve">  2450 GENESEE FAMILY MEDICINE</t>
  </si>
  <si>
    <t xml:space="preserve">  2460 INTERNAL MEDICINE LAKESIDE</t>
  </si>
  <si>
    <t xml:space="preserve">  2540 PC PFITZNER</t>
  </si>
  <si>
    <t xml:space="preserve">  2550 PC CULVER</t>
  </si>
  <si>
    <t xml:space="preserve">  2560 PC MEDICAL HOME</t>
  </si>
  <si>
    <t xml:space="preserve">  3000 BLOOD BANK</t>
  </si>
  <si>
    <t xml:space="preserve">  3030 HEMATOLOGY</t>
  </si>
  <si>
    <t xml:space="preserve">  3060 CLINICAL CHEM</t>
  </si>
  <si>
    <t xml:space="preserve">  3070 OP LAB - RIDGELAND</t>
  </si>
  <si>
    <t xml:space="preserve">  3150 POINT-OF-CARE TESTING</t>
  </si>
  <si>
    <t xml:space="preserve">  3160 REFERENCE LAB</t>
  </si>
  <si>
    <t xml:space="preserve">  3180 LSS-PHLEBOTOMY</t>
  </si>
  <si>
    <t xml:space="preserve">  3200 TOXICOLOGY LAB</t>
  </si>
  <si>
    <t xml:space="preserve">  3220 AP-AUTOPSY</t>
  </si>
  <si>
    <t xml:space="preserve">  3240 AP-SURGPATH</t>
  </si>
  <si>
    <t xml:space="preserve">  3260 AP-CYTOPATH</t>
  </si>
  <si>
    <t xml:space="preserve">  3280 AP-IMMUNOPATH</t>
  </si>
  <si>
    <t xml:space="preserve">  3300 AP-NEUROPATH</t>
  </si>
  <si>
    <t xml:space="preserve">  3320 BIO GENETICS LAB</t>
  </si>
  <si>
    <t xml:space="preserve">  3330 CYTOGENETICS LAB</t>
  </si>
  <si>
    <t xml:space="preserve">  3340 ENDOCRINOLOGY LAB</t>
  </si>
  <si>
    <t xml:space="preserve">  3360 ENDO/RIA LAB</t>
  </si>
  <si>
    <t xml:space="preserve">  3380 MICROBIOLGY/ IMMUNOSR</t>
  </si>
  <si>
    <t xml:space="preserve">  3420 SURG TISSUE TYPING</t>
  </si>
  <si>
    <t xml:space="preserve">  4070 NSURG RADIOLOGY</t>
  </si>
  <si>
    <t xml:space="preserve">  4200 O/P PHARMACY</t>
  </si>
  <si>
    <t xml:space="preserve">  4210 INFECTIOUS DIS PHARM</t>
  </si>
  <si>
    <t xml:space="preserve">  4220 PHARMACY (I/P)</t>
  </si>
  <si>
    <t xml:space="preserve">  4230 STRONG WEST PHARMACY</t>
  </si>
  <si>
    <t xml:space="preserve">  4470 NEURO MIGRAINE CTR</t>
  </si>
  <si>
    <t xml:space="preserve">  4490 MEMEORY CARE PROGRAM</t>
  </si>
  <si>
    <t xml:space="preserve">  4660 AC CARDIOLOGY</t>
  </si>
  <si>
    <t xml:space="preserve">  5590 STRONG SPECIALTY SHOP</t>
  </si>
  <si>
    <t xml:space="preserve">  6020 OPD-OB/GYN</t>
  </si>
  <si>
    <t xml:space="preserve">  6220 OPD-PEDS</t>
  </si>
  <si>
    <t xml:space="preserve">  6230 PEDS CRANIALFACIAL CLINIC</t>
  </si>
  <si>
    <t xml:space="preserve">  6410 OPD-OCC MED</t>
  </si>
  <si>
    <t xml:space="preserve">  6480 OPD-DENTISTRY</t>
  </si>
  <si>
    <t xml:space="preserve">  6600 SPORTS MED-BRIGHTON</t>
  </si>
  <si>
    <t xml:space="preserve">  7520 ICM STRONG TIES</t>
  </si>
  <si>
    <t xml:space="preserve">  7530 SCM STRONG TIES</t>
  </si>
  <si>
    <t xml:space="preserve">  7540 STIES CSS CASE MGMT</t>
  </si>
  <si>
    <t xml:space="preserve">  7550 BLENDED CASE MGMT</t>
  </si>
  <si>
    <t xml:space="preserve">  7560 COURTS PC &amp; E</t>
  </si>
  <si>
    <t xml:space="preserve">  7570 PSYCH CRISIS</t>
  </si>
  <si>
    <t xml:space="preserve">  7580 PSYCH HEALTH HOME</t>
  </si>
  <si>
    <t xml:space="preserve">  7800 CPEP - TRIAGE/ EOB</t>
  </si>
  <si>
    <t xml:space="preserve">  7830 CPEP - MOBILE/INTERIM CRISIS</t>
  </si>
  <si>
    <t xml:space="preserve">  7850 PSYCH MEDICINE PROG</t>
  </si>
  <si>
    <t>Totals/Averages</t>
  </si>
  <si>
    <t>Worksheet Name:</t>
  </si>
  <si>
    <t xml:space="preserve">Definition Name: </t>
  </si>
  <si>
    <t xml:space="preserve">	Component Audit by Component by dept</t>
  </si>
  <si>
    <t xml:space="preserve">Drill Levels: </t>
  </si>
  <si>
    <t xml:space="preserve">	1 - Dept Code &amp; Name</t>
  </si>
  <si>
    <t xml:space="preserve">	2 - Group Test Component Group</t>
  </si>
  <si>
    <t xml:space="preserve">Columns: </t>
  </si>
  <si>
    <t xml:space="preserve">	1 - Indirect Costs</t>
  </si>
  <si>
    <t xml:space="preserve">		Data reference name: First</t>
  </si>
  <si>
    <t xml:space="preserve">	2 - Direct Costs</t>
  </si>
  <si>
    <t xml:space="preserve">	3 - Total Costs</t>
  </si>
  <si>
    <t xml:space="preserve">Data References (Datasets\Dataset Aliases\Samples\Populations): </t>
  </si>
  <si>
    <t xml:space="preserve">Worksheet Qualification: </t>
  </si>
  <si>
    <t xml:space="preserve">	('Allocation Area Type' is 'Patient Care') </t>
  </si>
  <si>
    <t>Cross Encounter Event Data Limit: None</t>
  </si>
  <si>
    <t>Worksheet is read-only</t>
  </si>
  <si>
    <t xml:space="preserve">Tables: </t>
  </si>
  <si>
    <t xml:space="preserve">		AcuityCode: Acuity Code Default</t>
  </si>
  <si>
    <t xml:space="preserve">		FinancialClass: SMH Financial Class</t>
  </si>
  <si>
    <t xml:space="preserve">		StudiedServiceItemRule: Studied Svc Item Rule Default</t>
  </si>
  <si>
    <t xml:space="preserve">		Entity: URMC Entity</t>
  </si>
  <si>
    <t xml:space="preserve">		ORCode: OR Code Default</t>
  </si>
  <si>
    <t xml:space="preserve">		Enterprise: Default</t>
  </si>
  <si>
    <t xml:space="preserve">		Facility: URMC Facility</t>
  </si>
  <si>
    <t xml:space="preserve">		NurseIntervention: Nurse Intervention Default</t>
  </si>
  <si>
    <t xml:space="preserve">		ChargeCode: SMH Charge Codes</t>
  </si>
  <si>
    <t xml:space="preserve">		Payor: SMH Payor</t>
  </si>
  <si>
    <t>% fc</t>
  </si>
  <si>
    <t>%idx</t>
  </si>
  <si>
    <t>ind</t>
  </si>
  <si>
    <t>idx</t>
  </si>
  <si>
    <t>dc</t>
  </si>
  <si>
    <t>total</t>
  </si>
  <si>
    <t>fc</t>
  </si>
  <si>
    <t>CY CASES</t>
  </si>
  <si>
    <t>CY CHARGES</t>
  </si>
  <si>
    <t>CY DIRECT COST</t>
  </si>
  <si>
    <t>CY PROGRAM COST</t>
  </si>
  <si>
    <t>CY INDIRECT / OH COST</t>
  </si>
  <si>
    <t xml:space="preserve">BLOOD BANK </t>
  </si>
  <si>
    <t xml:space="preserve">. . . </t>
  </si>
  <si>
    <t xml:space="preserve">HEMATOLOGY </t>
  </si>
  <si>
    <t xml:space="preserve">CLINICAL CHEM </t>
  </si>
  <si>
    <t xml:space="preserve">REFERENCE LAB </t>
  </si>
  <si>
    <t xml:space="preserve">LSS-PHLEBOTOMY </t>
  </si>
  <si>
    <t xml:space="preserve">AP-SURGPATH </t>
  </si>
  <si>
    <t xml:space="preserve">AP-CYTOPATH </t>
  </si>
  <si>
    <t xml:space="preserve">AP-IMMUNOPATH </t>
  </si>
  <si>
    <t xml:space="preserve">AP-NEUROPATH </t>
  </si>
  <si>
    <t xml:space="preserve">ENDO/RIA LAB </t>
  </si>
  <si>
    <t xml:space="preserve">MICROBIOLGY/ IMMUNOSR </t>
  </si>
  <si>
    <t xml:space="preserve">SURG TISSUE TYPING </t>
  </si>
  <si>
    <t>Department Name</t>
  </si>
  <si>
    <t>PY CASES</t>
  </si>
  <si>
    <t>PY UNITS</t>
  </si>
  <si>
    <t>PY CHARGES</t>
  </si>
  <si>
    <t>PY DIRECT COST</t>
  </si>
  <si>
    <t>PY PROGRAM COST</t>
  </si>
  <si>
    <t>PY INDIRECT / OH COST</t>
  </si>
  <si>
    <t xml:space="preserve">PC MEDICAL ASSOC OF HENRIETTA  </t>
  </si>
  <si>
    <t xml:space="preserve">PC BROCKPORT MED  </t>
  </si>
  <si>
    <t>new</t>
  </si>
  <si>
    <t>**do not use</t>
  </si>
  <si>
    <t>**per JG less 99530</t>
  </si>
  <si>
    <t>???</t>
  </si>
  <si>
    <t>PC NORTH PONDS FAMILY MED</t>
  </si>
  <si>
    <t>PC MANHATTAN SQ FAM MED</t>
  </si>
  <si>
    <t>NEW</t>
  </si>
  <si>
    <t xml:space="preserve">*242 PC MEDICAL ASSOC OF HENRIETTA  </t>
  </si>
  <si>
    <t>242 PC MEDICAL ASSOC OF HENRIETTA* - NON-TRENDSTAR BILLED</t>
  </si>
  <si>
    <t xml:space="preserve"> 242 PC MEDICAL ASSOC OF HENRIETTA* - FLOWCAST BILLED</t>
  </si>
  <si>
    <t xml:space="preserve">*244 PC BROCKPORT MED  </t>
  </si>
  <si>
    <t>244 PC BROCKPORT MED  * - FLOWCAST BILLED</t>
  </si>
  <si>
    <t>244 PC BROCKPORT MED  * - NON-TRENDSTAR BILLED</t>
  </si>
  <si>
    <t xml:space="preserve">  241 PC MANHATTAN SQ FAM MED</t>
  </si>
  <si>
    <t>*241 PC MANHATTAN SQ FAM MED</t>
  </si>
  <si>
    <t>241 PC MANHATTAN SQ FAM MED* - NON-TRENDSTAR BILLED</t>
  </si>
  <si>
    <t xml:space="preserve">  243 PC NORTH PONDS FAMILY MED</t>
  </si>
  <si>
    <t>*243 PC NORTH PONDS FAMILY MED</t>
  </si>
  <si>
    <t>243 PC NORTH PONDS FAMILY MED* - NON-TRENDSTAR BILLED</t>
  </si>
  <si>
    <t xml:space="preserve">  423 STRONG WEST PHARMACY</t>
  </si>
  <si>
    <t>****CK****</t>
  </si>
  <si>
    <t>fy15 net rev (w/out non tstar)</t>
  </si>
  <si>
    <t>fy15 dc (w/out non tstar)</t>
  </si>
  <si>
    <t>fy15 prog cost  (w/out non tstar)</t>
  </si>
  <si>
    <t>fy15 ind * o/h cost  (w/out non tstar)</t>
  </si>
  <si>
    <t>20</t>
  </si>
  <si>
    <t>*Other Non-Trendstar
(NO PAYOR SPLIT)</t>
  </si>
  <si>
    <t>Estimate a 1  year</t>
  </si>
  <si>
    <t>xx</t>
  </si>
  <si>
    <t>Component Audit by Component by dept</t>
  </si>
  <si>
    <t xml:space="preserve">AND LINK 'GL PERIOD YTD 12 Months' ('Strong Cost') </t>
  </si>
  <si>
    <t>Created by:  Strong Cost 10/23/2015 3:09:58 pm</t>
  </si>
  <si>
    <t>Last modified by:  Strong Cost 10/23/2015 3:09:58 pm</t>
  </si>
  <si>
    <t xml:space="preserve">	First (0 SMH FY15 COST J NON FLOWCAST BILLED COSTS  WORKDAY)</t>
  </si>
  <si>
    <t>AND (Department Code is in 1920 , 1940 , 2300 through 2470 , 2540 through 2560 , 3000 through 3999 , 4070 , 4200 through 4230 , 4660 , 4470 , 4490 , 4900 through 4920 , 5590 , 6020 , 6220 , 6230 , 6410 , 6480 , 6600 , 7500 through 7850)</t>
  </si>
  <si>
    <t xml:space="preserve">	0 SMH FY15 COST J NON FLOWCAST BILLED COSTS  WORKDAY</t>
  </si>
  <si>
    <t xml:space="preserve">		ComponentModel: SMH FY15 COMPONENT ALLOC WORKDAY</t>
  </si>
  <si>
    <t xml:space="preserve">		DepartmentModel: SMH Department Workday</t>
  </si>
  <si>
    <t xml:space="preserve">		AccountModel: SMH Workday COA</t>
  </si>
  <si>
    <t xml:space="preserve">  2470 MED ASSOC PENFIELD YMCA</t>
  </si>
  <si>
    <t>4310 ENDO CENTER at SAWGRASS</t>
  </si>
  <si>
    <t>4500 ENDOSCOPY</t>
  </si>
  <si>
    <t>4550 PARKES ASTHMA CENTER</t>
  </si>
  <si>
    <t>4560 PULMONARY DISEASE UNIT - SMH</t>
  </si>
  <si>
    <t>4740 KIDNEY TRANSPLANT</t>
  </si>
  <si>
    <t>5500 AIDS CENTER</t>
  </si>
  <si>
    <t>6500 AIR INFUSION CENTER</t>
  </si>
  <si>
    <t>6650 ENDOCRINE MNT</t>
  </si>
  <si>
    <t>6720 OPD-MEDICINE</t>
  </si>
  <si>
    <t>001 Medicine</t>
  </si>
  <si>
    <t>4570 CATH/EP PRE-POST CARE</t>
  </si>
  <si>
    <t>4590 VAD MAINT SUPPLIES</t>
  </si>
  <si>
    <t>4600 SMH ECHOCARDIOLOGY</t>
  </si>
  <si>
    <t>4610 CLINTON CROSSINGS ECHOCARDIOLOGY</t>
  </si>
  <si>
    <t>4620 CARDIAC REHAB</t>
  </si>
  <si>
    <t>4640 NUCLEAR CARDIOLOGY</t>
  </si>
  <si>
    <t>4650 NUCLEAR CARDLGY - CLINCRSS</t>
  </si>
  <si>
    <t>4680 HEART STATION</t>
  </si>
  <si>
    <t>4690 LAKESIDE CARDIOLOGY</t>
  </si>
  <si>
    <t>4940 URCC - COAGULATION</t>
  </si>
  <si>
    <t>002 Cardio-Vascular Services</t>
  </si>
  <si>
    <t>4580 CARDIAC CATH</t>
  </si>
  <si>
    <t>4700 ELECTROPHYSIOLOGY</t>
  </si>
  <si>
    <t>6740 OPD-SURGERY</t>
  </si>
  <si>
    <t>6750 WOUND HEALING CENTER</t>
  </si>
  <si>
    <t>6760</t>
  </si>
  <si>
    <t>6780 ESOPHAGEAL DIAGNOSTIC LAB</t>
  </si>
  <si>
    <t>003a Surgery</t>
  </si>
  <si>
    <t>6770 OPD NEUROSURGERY</t>
  </si>
  <si>
    <t>6790</t>
  </si>
  <si>
    <t>6810 NEUROSURG PAIN CLINIC</t>
  </si>
  <si>
    <t>003b NeuroSurgery</t>
  </si>
  <si>
    <t>6100 NEURO BALANCE LAB</t>
  </si>
  <si>
    <t>6380 SPEECH THERAPY (SMH-CW)</t>
  </si>
  <si>
    <t>6390 OFFSITE AUDIOLOGY</t>
  </si>
  <si>
    <t>6400 OPD-AUDIOLOGY</t>
  </si>
  <si>
    <t>6440 OPD-ENT</t>
  </si>
  <si>
    <t>003c ENT</t>
  </si>
  <si>
    <t>6020 OPD-OB/GYN</t>
  </si>
  <si>
    <t>6040 OPD-OB ULTRA</t>
  </si>
  <si>
    <t>004 OB/GYN</t>
  </si>
  <si>
    <t>4800 PED PULMONARY UNIT</t>
  </si>
  <si>
    <t>4820 PED TRT CTR/SPEC</t>
  </si>
  <si>
    <t>4840 AIDS CTR PED</t>
  </si>
  <si>
    <t>4860 PEDS ECHOCARDIOLOGY</t>
  </si>
  <si>
    <t>6210 PEDS SLEEP CENTER</t>
  </si>
  <si>
    <t>6220 OPD-PEDS</t>
  </si>
  <si>
    <t>623 PEDS CRANIALFACIAL CLNC</t>
  </si>
  <si>
    <t>005 Pediatrics</t>
  </si>
  <si>
    <t>5000 ORTHOPEDIC SHOP</t>
  </si>
  <si>
    <t>5020 OPD-ORTHOPEDICS</t>
  </si>
  <si>
    <t>5030 O/P ORTHO PROC - CLCRS</t>
  </si>
  <si>
    <t>6560 HAND REHAB-CC</t>
  </si>
  <si>
    <t>6570 HAND REHAB-GREECE</t>
  </si>
  <si>
    <t>6600 SPORTS MED-BRIGHTON</t>
  </si>
  <si>
    <t>6610 SPORTS MED-GREECE</t>
  </si>
  <si>
    <t>6630 USM - EAST SIDE</t>
  </si>
  <si>
    <t>6660 SPORTS REHAB STRONG WEST</t>
  </si>
  <si>
    <t>6670 HAND REHAB - PENFIELD</t>
  </si>
  <si>
    <t>006 Orthopedics</t>
  </si>
  <si>
    <t>4400 EEG- NEURO</t>
  </si>
  <si>
    <t>4420 EMG-NEURO</t>
  </si>
  <si>
    <t>4440 EVOKED POTENTIAL- NEURO</t>
  </si>
  <si>
    <t>4460 CEP OUTPATIENT</t>
  </si>
  <si>
    <t>4470 NEURO MIGRAINE CTR</t>
  </si>
  <si>
    <t>4480 NEUROLOGY BOTOX CLINIC</t>
  </si>
  <si>
    <t>6120 OPD-MED NEURO</t>
  </si>
  <si>
    <t>6200 OPD-PED NEUROLOGY</t>
  </si>
  <si>
    <t>007 Neurology</t>
  </si>
  <si>
    <t>6110 STROKE SERVICES</t>
  </si>
  <si>
    <t>7420</t>
  </si>
  <si>
    <t>7580 PSYCH HEALTH HOME</t>
  </si>
  <si>
    <t>5040 PHYSICAL THERAPY</t>
  </si>
  <si>
    <t>5060 REHABILITATION</t>
  </si>
  <si>
    <t>5080 OCCUPATIONAL THERAPY</t>
  </si>
  <si>
    <t>5100 O/P REHAB - SMH</t>
  </si>
  <si>
    <t>5110 O/P REHAB - CLCRS</t>
  </si>
  <si>
    <t>6240 PHYSICAL THERAPY</t>
  </si>
  <si>
    <t>6250 JCC/YMCA PHYSICAL THERAPY</t>
  </si>
  <si>
    <t>6260 PHYSICAL THREAPY 2180 CLINTON</t>
  </si>
  <si>
    <t>6300 OPD O/P OCC THERAPY</t>
  </si>
  <si>
    <t>009 Rehabilitation</t>
  </si>
  <si>
    <t>4000 ULTRASOUND</t>
  </si>
  <si>
    <t>4020 CT SCANS</t>
  </si>
  <si>
    <t>4040 DIAGNOSTIC X-RAY</t>
  </si>
  <si>
    <t>4050 ANGIOGRAPHY</t>
  </si>
  <si>
    <t>4060 NUCLEAR MEDICINE</t>
  </si>
  <si>
    <t>4070 NSURG RADIOLOGY</t>
  </si>
  <si>
    <t>4080 MAGNETIC RES IMAGING</t>
  </si>
  <si>
    <t>4100 RADIOLOGY-CLCROSSING</t>
  </si>
  <si>
    <t>4110 BREAST CARE CTR - IMAGING SRVS</t>
  </si>
  <si>
    <t>4120 URMC IMAGING STRONG WEST</t>
  </si>
  <si>
    <t>010 Radiology</t>
  </si>
  <si>
    <t>1960 NS WCC6 BMT</t>
  </si>
  <si>
    <t>1970 NS WCC7 HEM/ONC</t>
  </si>
  <si>
    <t>4900 RADIATION ONCOLOGY</t>
  </si>
  <si>
    <t>4910 SMH INFUSION CENTER at HH</t>
  </si>
  <si>
    <t>4920 MEDICAL ONCOLOGY</t>
  </si>
  <si>
    <t>4950 BREAST CARE CTR - ONCOLOGY SRVS</t>
  </si>
  <si>
    <t>4960 SMH MED ONC at PLUTA</t>
  </si>
  <si>
    <t>4970 SMH RAD ONC at PLUTA</t>
  </si>
  <si>
    <t>4980 RAD ONC BATAVIA</t>
  </si>
  <si>
    <t>4990 NATL MARROW PROGRAM</t>
  </si>
  <si>
    <t>011 Cancer Center</t>
  </si>
  <si>
    <t>1950 NS WCC5 SURG ONCOLOGY</t>
  </si>
  <si>
    <t>2900 MED ONC HIGHLAND INTERLAKES</t>
  </si>
  <si>
    <t>2910 MED ONC BROCKPORT INTERLAKES</t>
  </si>
  <si>
    <t>2920 MED ONC CANANDAIGUA INTERLKS</t>
  </si>
  <si>
    <t>2930 MED ONC GENEVA INTERLAKES</t>
  </si>
  <si>
    <t>2940 MED ONC GREECE INTERLAKES</t>
  </si>
  <si>
    <t>4160 SMH CC PHARMACY at PLUTA</t>
  </si>
  <si>
    <t>4170 CANCER CENTER PHARMACY at HH</t>
  </si>
  <si>
    <t>4180 CANCER CENTER PHARMACY</t>
  </si>
  <si>
    <t>4220 PHARMACY (I/P)</t>
  </si>
  <si>
    <t>012 Pharmacy</t>
  </si>
  <si>
    <t>2810 PHARM BROCKPORT INTERLAKES</t>
  </si>
  <si>
    <t>2820 PHARM CANANDAIGUA INTERLAKES</t>
  </si>
  <si>
    <t>2830 PHARM GENEVA SMH INTERLAKES</t>
  </si>
  <si>
    <t>2840 PHARM GREECE INTERLAKES</t>
  </si>
  <si>
    <t>2000 EMERGENCY DEPARTMENT</t>
  </si>
  <si>
    <t>2010 TCU-TRANSITIONAL CARE</t>
  </si>
  <si>
    <t>2200 STRONG WEST URG CR BROCKPORT</t>
  </si>
  <si>
    <t>2210 STRONG WEST URG CR SPENCERPORT</t>
  </si>
  <si>
    <t>013a Urgent Care Satellite Offices</t>
  </si>
  <si>
    <t>3000 BLOOD BANK</t>
  </si>
  <si>
    <t>3030 HEMATOLOGY</t>
  </si>
  <si>
    <t>3040 MOLECULAR DX / VIRAL LD</t>
  </si>
  <si>
    <t>3060 CLINICAL CHEM</t>
  </si>
  <si>
    <t>3070 OP LAB - RIDGELAND</t>
  </si>
  <si>
    <t>3150 POINT-OF-CARE TESTING</t>
  </si>
  <si>
    <t>3160 REFERENCE LAB</t>
  </si>
  <si>
    <t>3180 LSS-PHLEBOTOMY</t>
  </si>
  <si>
    <t>3200 TOXICOLOGY LAB</t>
  </si>
  <si>
    <t>3220 AP-AUTOPSY</t>
  </si>
  <si>
    <t>3240 AP-SURGPATH</t>
  </si>
  <si>
    <t>3260 AP-CYTOPATH</t>
  </si>
  <si>
    <t>3280 AP-IMMUNOPATH</t>
  </si>
  <si>
    <t>3300 AP-NEUROPATH</t>
  </si>
  <si>
    <t>3320 BIO GENETICS LAB</t>
  </si>
  <si>
    <t>3330 CYTOGENETICS LAB</t>
  </si>
  <si>
    <t>3360 ENDO/RIA LAB</t>
  </si>
  <si>
    <t>3380 MICROBIOLGY/ IMMUNOSR</t>
  </si>
  <si>
    <t>3420 SURG TISSUE TYPING</t>
  </si>
  <si>
    <t>014 Clinical Lab &amp; Path</t>
  </si>
  <si>
    <t>4250 OPERATING RMS -LABOR</t>
  </si>
  <si>
    <t>4260 O.R.-MATERIALS</t>
  </si>
  <si>
    <t>4300 ANESTHESIOLOGY</t>
  </si>
  <si>
    <t>015 O.R./PeriOp Svcs</t>
  </si>
  <si>
    <t>4320 PACU-RECOVERY</t>
  </si>
  <si>
    <t>4340 AMBULATORY SURGERY CENTER</t>
  </si>
  <si>
    <t>4330 ASC - SAWGRASS</t>
  </si>
  <si>
    <t>4350 STRONG WEST ASC</t>
  </si>
  <si>
    <t>6580 PAIN TREAT CENTER</t>
  </si>
  <si>
    <t>017 Anesthesiology</t>
  </si>
  <si>
    <t>6480 OPD-DENTISTRY</t>
  </si>
  <si>
    <t>018 Dentistry</t>
  </si>
  <si>
    <t>6520 OPD-DERMATOLOGY</t>
  </si>
  <si>
    <t>019 Dermatology</t>
  </si>
  <si>
    <t>4520 SMH DIALYSIS</t>
  </si>
  <si>
    <t>020 Dialysis</t>
  </si>
  <si>
    <t>6410 OPD-OCC MED</t>
  </si>
  <si>
    <t>021 Occ Med</t>
  </si>
  <si>
    <t>6420 OPD-EYE</t>
  </si>
  <si>
    <t>022 Ophthalmology</t>
  </si>
  <si>
    <t>4380 RESPIRATORY THERAPY</t>
  </si>
  <si>
    <t>023 Respiratory Care</t>
  </si>
  <si>
    <t>6460 OPD-UROLOGY</t>
  </si>
  <si>
    <t>024 Urology</t>
  </si>
  <si>
    <t>4360 LITHOTRIPSY PROGRAM</t>
  </si>
  <si>
    <t>4490 MEMEORY CARE PROGRAM</t>
  </si>
  <si>
    <t>5590 STRONG SPECIALTY SHOP</t>
  </si>
  <si>
    <t>6550 SLEEP LAB</t>
  </si>
  <si>
    <t>6640 NUTRITIONAL SUPPORT SVC</t>
  </si>
  <si>
    <t>025 Other</t>
  </si>
  <si>
    <t>2300 PC CLINTON CROSSINGS 110</t>
  </si>
  <si>
    <t>2310 PC CLINTON MED ASSOC</t>
  </si>
  <si>
    <t>2340 PC OLSAN</t>
  </si>
  <si>
    <t>2360 PC PULSIFER</t>
  </si>
  <si>
    <t>2400 PC CANALSIDE</t>
  </si>
  <si>
    <t>2420 PC MEDICAL ASSOC OF HENRIETTA</t>
  </si>
  <si>
    <t>2440 PC BROCKPORT MED</t>
  </si>
  <si>
    <t>2450 GENESEE FAMILY MEDICINE</t>
  </si>
  <si>
    <t>2460 INTERNAL MEDICINE LAKESIDE</t>
  </si>
  <si>
    <t>027 Primary Care</t>
  </si>
  <si>
    <t>1100 NS 1-9200 BEHAVIORAL MED SURG UNIT</t>
  </si>
  <si>
    <t>1350 3-3400 NEONATAL</t>
  </si>
  <si>
    <t>1410 4-1400 PEDIATRICS</t>
  </si>
  <si>
    <t>1420 4-2800 PEDS CARDIAC ICU</t>
  </si>
  <si>
    <t>1430 4-1600 PEDIATRICS</t>
  </si>
  <si>
    <t>1440 4-3600 PEDIATRICS</t>
  </si>
  <si>
    <t>1450 4-1800 PEDIATRICS ICU (PICU) (prev. 4-2800)</t>
  </si>
  <si>
    <t>1460 4-1200 PALLIATIVE CARE UNIT</t>
  </si>
  <si>
    <t>1470 4-3400 MED/SURG</t>
  </si>
  <si>
    <t>1510 5-1400 MED/SURG UNIT</t>
  </si>
  <si>
    <t>1530 5-1600 CEP</t>
  </si>
  <si>
    <t>1540 5-1600 MED/SURG</t>
  </si>
  <si>
    <t>1550 5-3400 MED/SURG UNIT</t>
  </si>
  <si>
    <t>1560 5-3600 MED/SURG</t>
  </si>
  <si>
    <t>1610 6-1400 MED/SURG</t>
  </si>
  <si>
    <t>1620 6-3400 MED/SURG</t>
  </si>
  <si>
    <t>1630 6-3600 MED/SURG</t>
  </si>
  <si>
    <t>1640 6-1200 MED/SURG</t>
  </si>
  <si>
    <t>1700 7-1200 MED/SURG</t>
  </si>
  <si>
    <t>1710 7-1400 MED/SURG</t>
  </si>
  <si>
    <t>1720 7-1600 MED/SURG</t>
  </si>
  <si>
    <t>1730 7-3400 MED/SURG</t>
  </si>
  <si>
    <t>1740 7-3600 MED/SURG</t>
  </si>
  <si>
    <t>1830 NS 8-1400 SWING UNIT</t>
  </si>
  <si>
    <t>1840 3-2800 NEURO ICU</t>
  </si>
  <si>
    <t>1850 3-1800 ADULT BURN/TRAUMA ICU (prev. 3-2800)</t>
  </si>
  <si>
    <t>1880 8-3600 SURGICAL ICU</t>
  </si>
  <si>
    <t>026 Nursing Units</t>
  </si>
  <si>
    <t>1300 BIRTH CENTER 3-1600 3-3600</t>
  </si>
  <si>
    <t>1310 HIGH RISK OB/DELIVERY</t>
  </si>
  <si>
    <t>1320 OB/GYN</t>
  </si>
  <si>
    <t>1500 5-1200 REHAB UNIT</t>
  </si>
  <si>
    <t>1600 6-1600 MED/SURG</t>
  </si>
  <si>
    <t>1820 8-3400 MED/SURG</t>
  </si>
  <si>
    <t>1900 CLINICAL RESEARCH</t>
  </si>
  <si>
    <t>9980 S.O.N. CLINIC</t>
  </si>
  <si>
    <t>No Summary Groups</t>
  </si>
  <si>
    <t>6620 PICC SVC O/P</t>
  </si>
  <si>
    <t>2430 PC NORTH PONDS FAMILY MEDICINE</t>
  </si>
  <si>
    <t>1860 8-1600 MEDICAL ICU</t>
  </si>
  <si>
    <t>Group SMH GLOBAL OP SUMMARY</t>
  </si>
  <si>
    <t>CFY NET REVENUE</t>
  </si>
  <si>
    <t>PFY NET REVENUE</t>
  </si>
  <si>
    <t>CFY INDIRECT_OH COST</t>
  </si>
  <si>
    <t>PFY INDIRECT_OH COST</t>
  </si>
  <si>
    <t>MEDICARE</t>
  </si>
  <si>
    <t>ZZZ</t>
  </si>
  <si>
    <t>MVP GOLD</t>
  </si>
  <si>
    <t>MEDICAID</t>
  </si>
  <si>
    <t>BLUE OPTION</t>
  </si>
  <si>
    <t>MVP OPTION</t>
  </si>
  <si>
    <t>EXCELLUS BLUE CROSS COMMERCIAL</t>
  </si>
  <si>
    <t>COMMERCIAL</t>
  </si>
  <si>
    <t>BLCRS WNY</t>
  </si>
  <si>
    <t>CHAMPUS</t>
  </si>
  <si>
    <t>SELF PAY</t>
  </si>
  <si>
    <t>E</t>
  </si>
  <si>
    <t>F</t>
  </si>
  <si>
    <t>U</t>
  </si>
  <si>
    <t>*****</t>
  </si>
  <si>
    <t>*******</t>
  </si>
  <si>
    <t>******</t>
  </si>
  <si>
    <t>****</t>
  </si>
  <si>
    <t>N/A??</t>
  </si>
  <si>
    <t>HIDE**</t>
  </si>
  <si>
    <t xml:space="preserve">P </t>
  </si>
  <si>
    <t xml:space="preserve">CFY CASES  </t>
  </si>
  <si>
    <t>Report Total</t>
  </si>
  <si>
    <t>Hem ONC IP</t>
  </si>
  <si>
    <t>Hem ONC OP</t>
  </si>
  <si>
    <t>OP_12M</t>
  </si>
  <si>
    <t>11..14..15</t>
  </si>
  <si>
    <t>6..10</t>
  </si>
  <si>
    <t>STRONG WEST PHARMACY</t>
  </si>
  <si>
    <t>**new**</t>
  </si>
  <si>
    <t>.</t>
  </si>
  <si>
    <t xml:space="preserve">  110 1-9200 BEHAV/MED/SURG UNIT </t>
  </si>
  <si>
    <t>243 PC NORTH PONDS FAMILY MED* -  FLOWCAST BILLED</t>
  </si>
  <si>
    <t>*should be zero 11/04/2015</t>
  </si>
  <si>
    <t xml:space="preserve">  492 MEDICAL ONCOLOGY *</t>
  </si>
  <si>
    <t>* 492 MEDICAL ONCOLOGY</t>
  </si>
  <si>
    <t>492 MEDICAL ONCOLOGY- FLOWCAST Billed</t>
  </si>
  <si>
    <t>EXCELLUS BLUE CROSS  COMM</t>
  </si>
  <si>
    <t>LVL</t>
  </si>
  <si>
    <t>OUTPT</t>
  </si>
  <si>
    <t>1..21</t>
  </si>
  <si>
    <t>FY16</t>
  </si>
  <si>
    <t>Group SMH_Payor Group (MultiDRGExt) for Global Reports</t>
  </si>
  <si>
    <t>CFY TOTAL NET REVENUE (Mod Pymt 4)</t>
  </si>
  <si>
    <t>PFY TOTAL NET REVENUE (Mod Pymt 4)</t>
  </si>
  <si>
    <t xml:space="preserve">  4310    ENDO CENTER at SAWGRASS  </t>
  </si>
  <si>
    <t xml:space="preserve">  4500    ENDOSCOPY  </t>
  </si>
  <si>
    <t xml:space="preserve">  4550    PARKES ASTHMA CENTER  </t>
  </si>
  <si>
    <t xml:space="preserve">  4560    PULMONARY DISEASE UNIT - SMH  </t>
  </si>
  <si>
    <t xml:space="preserve">  4740    KIDNEY TRANSPLANT  </t>
  </si>
  <si>
    <t xml:space="preserve">  5500    AIDS CENTER  </t>
  </si>
  <si>
    <t xml:space="preserve">  6500    AIR INFUSION CENTER  </t>
  </si>
  <si>
    <t xml:space="preserve">  6650    ENDOCRINE MNT  </t>
  </si>
  <si>
    <t xml:space="preserve">  6720    OPD-MEDICINE  </t>
  </si>
  <si>
    <t xml:space="preserve">  001 Medicine      </t>
  </si>
  <si>
    <t>4630 ROCHESTER CARDPULM GROUP (RCPG)</t>
  </si>
  <si>
    <t>6230 PEDS CRANIALFACIAL CLINIC</t>
  </si>
  <si>
    <t>6680 HAND REHAB STRONG WEST</t>
  </si>
  <si>
    <t>4410 GENERAL NEUROLOGY</t>
  </si>
  <si>
    <t>4411 NEURO IMMUNOLOGY</t>
  </si>
  <si>
    <t>4412 NEURO ONCOLOGY</t>
  </si>
  <si>
    <t>2320 PC EASTSIDE INT MED</t>
  </si>
  <si>
    <t>2330 PC GATES</t>
  </si>
  <si>
    <t>2470 MED ASSOC PENFIELD YMCA</t>
  </si>
  <si>
    <t>1971 NS CH 7N</t>
  </si>
  <si>
    <t>1972 NS CH 7S</t>
  </si>
  <si>
    <t>1981 NS CH 8N</t>
  </si>
  <si>
    <t>1982 NS CH 8S</t>
  </si>
  <si>
    <t>1821 INPATIENT DIALYSIS</t>
  </si>
  <si>
    <t xml:space="preserve">  6680 HAND REHAB STRONG WEST</t>
  </si>
  <si>
    <t>4400 EPILEPSY</t>
  </si>
  <si>
    <t>4420 NEUROMUSCULAR DISEASE</t>
  </si>
  <si>
    <t>4480 MOVEMENT DISORDERS</t>
  </si>
  <si>
    <t>2200 STRONG WEST EMERGENCY BROCKPORT</t>
  </si>
  <si>
    <t>3040 MOLECULAR DIAGNOSTIC LAB</t>
  </si>
  <si>
    <t xml:space="preserve">  2470 MED ASSOC PENFIELD YMCA*</t>
  </si>
  <si>
    <t>**NEW**</t>
  </si>
  <si>
    <t>N/A</t>
  </si>
  <si>
    <t xml:space="preserve">  1982 NS CH 8S</t>
  </si>
  <si>
    <t xml:space="preserve">  1981 NS CH 8N</t>
  </si>
  <si>
    <t xml:space="preserve">  1972 NS CH 7S</t>
  </si>
  <si>
    <t xml:space="preserve">  1971 NS CH 7N</t>
  </si>
  <si>
    <t>1840 3-2800 BURN TRAUMA STEPDOWN</t>
  </si>
  <si>
    <t>1850 3-1800 AICU (ADULT ICU)</t>
  </si>
  <si>
    <t>*2470 MED ASSOC PENFIELD YMCA</t>
  </si>
  <si>
    <t>2470 MED ASSOC PENFIELD YMCA* - FLOWCAST BILLED</t>
  </si>
  <si>
    <t>2470 MED ASSOC PENFIELD YMCA* - NON-TRENDSTAR BILLED</t>
  </si>
  <si>
    <t>*NEW*</t>
  </si>
  <si>
    <t>**J.G VALUES NEEDED**</t>
  </si>
  <si>
    <t>Component Audit by Component Psych Group</t>
  </si>
  <si>
    <t>1 - Group Psych PL Group Departments</t>
  </si>
  <si>
    <t>2 - Dept Code &amp; Name</t>
  </si>
  <si>
    <t>3 - Group Test Component Group</t>
  </si>
  <si>
    <t>1 - Indirect Costs</t>
  </si>
  <si>
    <t>Data reference name: First</t>
  </si>
  <si>
    <t>2 - Direct Costs</t>
  </si>
  <si>
    <t>3 - Total Costs</t>
  </si>
  <si>
    <t xml:space="preserve">('Allocation Area Type' is 'Patient Care') </t>
  </si>
  <si>
    <t xml:space="preserve">AND LINK GL PERIOD YTD (Strong Cost) </t>
  </si>
  <si>
    <t>AND (Department Code is in 1000 through 1040 , 7000 through 7850)</t>
  </si>
  <si>
    <t>AcuityCode: Acuity Code Default</t>
  </si>
  <si>
    <t>FinancialClass: SMH Financial Class</t>
  </si>
  <si>
    <t>StudiedServiceItemRule: Studied Svc Item Rule Default</t>
  </si>
  <si>
    <t>Entity: URMC Entity</t>
  </si>
  <si>
    <t>ORCode: OR Code Default</t>
  </si>
  <si>
    <t>Enterprise: Default</t>
  </si>
  <si>
    <t>Facility: URMC Facility</t>
  </si>
  <si>
    <t>NurseIntervention: Nurse Intervention Default</t>
  </si>
  <si>
    <t>ChargeCode: SMH Charge Codes</t>
  </si>
  <si>
    <t>Payor: SMH Payor</t>
  </si>
  <si>
    <t>Component Audit by Component Psych Group_FY16_5M</t>
  </si>
  <si>
    <t>First (0 SMH FY16 COST J NON FLOWCAST BILLED COSTS  WORKDAY)</t>
  </si>
  <si>
    <t xml:space="preserve">AND LINK 'GL PERIOD YTD' ('Strong Cost') </t>
  </si>
  <si>
    <t>Created by:  Strong Cost 03/01/2016 9:06:17 am</t>
  </si>
  <si>
    <t>Last modified by:  Strong Cost 03/01/2016 9:06:17 am</t>
  </si>
  <si>
    <t>0 SMH FY16 COST J NON FLOWCAST BILLED COSTS  WORKDAY</t>
  </si>
  <si>
    <t>DepartmentModel: SMH Department Workday</t>
  </si>
  <si>
    <t>ComponentModel: SMH FY16 COMPONENT ALLOC WORKDAY</t>
  </si>
  <si>
    <t>AccountModel: SMH Workday COA</t>
  </si>
  <si>
    <t>Information: 
Component Audit by Component Psych Group_FY16_5M</t>
  </si>
  <si>
    <t xml:space="preserve">  3040 MOLECULAR DIAGNOSTIC LAB</t>
  </si>
  <si>
    <t xml:space="preserve">  4400 EPILEPSY</t>
  </si>
  <si>
    <t xml:space="preserve">  4410 GENERAL NEUROLOGY</t>
  </si>
  <si>
    <t xml:space="preserve">  4411 NEURO IMMUNOLOGY</t>
  </si>
  <si>
    <t xml:space="preserve">  4412 NEURO ONCOLOGY</t>
  </si>
  <si>
    <t xml:space="preserve">  4420 NEUROMUSCULAR DISEASE</t>
  </si>
  <si>
    <t xml:space="preserve">  4480 MOVEMENT DISORDERS</t>
  </si>
  <si>
    <t xml:space="preserve">  4820 PED TRT CTR/SPEC</t>
  </si>
  <si>
    <t xml:space="preserve">  4920 MEDICAL ONCOLOGY</t>
  </si>
  <si>
    <t xml:space="preserve">  6110 STROKE SERVICES</t>
  </si>
  <si>
    <t xml:space="preserve">  6200 OPD-PED NEUROLOGY</t>
  </si>
  <si>
    <t xml:space="preserve">  6550 SLEEP LAB</t>
  </si>
  <si>
    <t xml:space="preserve">  6610 SPORTS MED-GREECE</t>
  </si>
  <si>
    <t xml:space="preserve">  6740 OPD-SURGERY</t>
  </si>
  <si>
    <t xml:space="preserve">  6750 WOUND HEALING CENTER</t>
  </si>
  <si>
    <t xml:space="preserve">MOLECULAR DIAGNOSTIC LAB </t>
  </si>
  <si>
    <t>FY16_5M</t>
  </si>
  <si>
    <t>POINT-OF-CARE TESTING</t>
  </si>
  <si>
    <t>MICROBIOLOGY/Immuno LAB</t>
  </si>
  <si>
    <t>DIRECT MARGIN
CK</t>
  </si>
  <si>
    <t>NET MARGIN
CK</t>
  </si>
  <si>
    <t>FYTD '16</t>
  </si>
  <si>
    <t>FY16&amp;15</t>
  </si>
  <si>
    <t>Psychiatry Program Profit &amp; Loss Statement</t>
  </si>
  <si>
    <t>Q1 FY16</t>
  </si>
  <si>
    <t>Q2 FY16</t>
  </si>
  <si>
    <t>Q3 FY16</t>
  </si>
  <si>
    <t>Q4 FY16</t>
  </si>
  <si>
    <t>7/1/15 to 9/30/15</t>
  </si>
  <si>
    <t>1/1/16 to 3/31/16</t>
  </si>
  <si>
    <t>4/1/16 to 6/30/16</t>
  </si>
  <si>
    <t>Profit &amp; Loss Statement by Cost Center</t>
  </si>
  <si>
    <t>Deficit</t>
  </si>
  <si>
    <t>Funding</t>
  </si>
  <si>
    <t>For P&amp;L</t>
  </si>
  <si>
    <t>COMMENT</t>
  </si>
  <si>
    <t>INPATIENT - CHILD &amp; ADOLESCENT</t>
  </si>
  <si>
    <t>INPATIENT - ADULT</t>
  </si>
  <si>
    <t>TOTAL INPATIENT</t>
  </si>
  <si>
    <t>DEAF WELLNESS CTR</t>
  </si>
  <si>
    <t>CPEP OUTPATIENT</t>
  </si>
  <si>
    <t>CPEP ADMIT TO EOB &amp; NO EVALS</t>
  </si>
  <si>
    <t>COMBINED Triage/Screen and EOB</t>
  </si>
  <si>
    <t>PSYCH NON-FLOWCAST</t>
  </si>
  <si>
    <t>ACT PROGRAM</t>
  </si>
  <si>
    <t>ACT PROGRAM (NEW ACT 48-SLOT)</t>
  </si>
  <si>
    <t>NON-MEDICAID HEALTH HOME</t>
  </si>
  <si>
    <t>TOTAL NON-FLOWCAST</t>
  </si>
  <si>
    <t>TOTAL PROGRAM</t>
  </si>
  <si>
    <t>NON-MEDICAID HEALTH HOME SERVICE $'S</t>
  </si>
  <si>
    <t>CRISIS HOUSING</t>
  </si>
  <si>
    <t>COURTS</t>
  </si>
  <si>
    <t>TOTAL ALL OTHER</t>
  </si>
  <si>
    <t>MONTHS</t>
  </si>
  <si>
    <t>new fy16??</t>
  </si>
  <si>
    <t xml:space="preserve">PSYCH HEALTH  HOME </t>
  </si>
  <si>
    <t>751?</t>
  </si>
  <si>
    <t>UPDATED: 03/03/2016</t>
  </si>
  <si>
    <t>Component Audit by Component by dept_FY16_5M_030116</t>
  </si>
  <si>
    <t>1 - Dept Code &amp; Name</t>
  </si>
  <si>
    <t>2 - Group Test Component Group</t>
  </si>
  <si>
    <t>AND (Department Code is in 1920 , 1940 , 2300 , 2310 , 2320 , 2330 , 2340 , 2350 , 2360 , 2370 , 2380 , 2390 , 2400 , 2410 , 2420 , 2430 , 2440 , 2450 , 2460 , 2470 , 2540 , 2550 , 2560 , 3000 , 3030 , 3040 , 3060 , 3070 , 3150 , 3160 , 3180 , 3200 , 3220 , 3240 , 3260 , 3280 , 3300 , 3320 , 3330 , 3340 , 3360 , 3380 , 3420 , 3520 , 3530 , 3540 , 3550 , 3560 , 3570 , 3580 , 3590 , 3600 , 3610 , 3620 , 3630 , 3640 , 3650 , 3660 , 3670 , 3680 , 3690 , 3700 , 3710 , 3720 , 3730 , 4070 , 4200 , 4210 , 4220 , 4230 , 4400 , 4410 , 4411 , 4412 , 4420 , 4470 , 4480 , 4490 , 4660 , 4820 , 4920 , 5590 , 6020 , 6110 , 6200 , 6220 , 6230 , 6410 , 6480 , 6550 , 6600 , 6610 , 6740 , 6750 , 7520 , 7530 , 7540 , 7550 , 7560 , 7570 , 7580 , 7800 , 7830 , 7850)</t>
  </si>
  <si>
    <t>Created by:  Strong Cost 03/01/2016 11:50:44 am</t>
  </si>
  <si>
    <t>Last modified by:  Strong Cost 03/01/2016 11:50:44 am</t>
  </si>
  <si>
    <t>Component Audit by Component by dept_FY15_5M_3316</t>
  </si>
  <si>
    <t>First (1 SMH FY15 COST J NON FLOWCAST BILLED COSTS  WORKDAY)</t>
  </si>
  <si>
    <t>Created by:  Strong Cost 03/03/2016 10:38:03 am</t>
  </si>
  <si>
    <t>Last modified by:  Strong Cost 03/03/2016 10:38:03 am</t>
  </si>
  <si>
    <t>1 SMH FY15 COST J NON FLOWCAST BILLED COSTS  WORKDAY</t>
  </si>
  <si>
    <t>ComponentModel: SMH FY15 COMPONENT ALLOC WORKDAY</t>
  </si>
  <si>
    <t>OP137015 PC Medical Associates Penfield YMCA</t>
  </si>
  <si>
    <t>OP137017 PC Center for Nutrition</t>
  </si>
  <si>
    <t>OP135522 Epilepsy</t>
  </si>
  <si>
    <t>OP135517 General Neurology</t>
  </si>
  <si>
    <t>OP135524 Neuroimmunology</t>
  </si>
  <si>
    <t>OP135528 NeuroOncology</t>
  </si>
  <si>
    <t>OP135523 Neuromedicine ICU</t>
  </si>
  <si>
    <t>I/P</t>
  </si>
  <si>
    <t>OP135530 Neuromuscular Disease</t>
  </si>
  <si>
    <t>OP137548 Movement Disorders</t>
  </si>
  <si>
    <t>OP136570 Pediatric Hematology Oncology</t>
  </si>
  <si>
    <t>OP237549 Stroke Services</t>
  </si>
  <si>
    <t>OP137553 Pediatric Neurology</t>
  </si>
  <si>
    <t>OP134608 Psych Health Home</t>
  </si>
  <si>
    <t>YTD</t>
  </si>
  <si>
    <t xml:space="preserve">  1351    NS CH 3 NICU  </t>
  </si>
  <si>
    <t>MED ASSOC PENFIELD YMCA</t>
  </si>
  <si>
    <t xml:space="preserve">PC CENTER FOR NUTRITION  </t>
  </si>
  <si>
    <t xml:space="preserve">  2490 PC CENTER FOR NUTRITION  *</t>
  </si>
  <si>
    <t>*2490 PC CENTER FOR NUTRITION</t>
  </si>
  <si>
    <t>2490 PC CENTER FOR NUTRITION* - NON-TRENDSTAR BILLED</t>
  </si>
  <si>
    <t>% NEEDS UPDATE!!</t>
  </si>
  <si>
    <t>HPM TOTAL</t>
  </si>
  <si>
    <t>CFY</t>
  </si>
  <si>
    <t>PFY</t>
  </si>
  <si>
    <t>PC PERINTON PEDIATRICS</t>
  </si>
  <si>
    <t xml:space="preserve">  2480 PC PERINTON PEDIATRICS</t>
  </si>
  <si>
    <t xml:space="preserve">  2490 PC CENTER FOR NUTRITION</t>
  </si>
  <si>
    <t>NO FY15</t>
  </si>
  <si>
    <t xml:space="preserve">  2950 MED ONC BATAVIA</t>
  </si>
  <si>
    <t>??</t>
  </si>
  <si>
    <t>ENDOCRINOLOGY LAB</t>
  </si>
  <si>
    <t>NSURG RADIOLOGY</t>
  </si>
  <si>
    <t>PHARMACY (I/P)</t>
  </si>
  <si>
    <t>EPILEPSY</t>
  </si>
  <si>
    <t>NEURO IMMUNOLOGY</t>
  </si>
  <si>
    <t>GENERAL NEUROLOGY</t>
  </si>
  <si>
    <t>NEURO ONCOLOGY</t>
  </si>
  <si>
    <t>NEUROMUSCULAR DISEASE</t>
  </si>
  <si>
    <t>MOVEMENT DISORDERS</t>
  </si>
  <si>
    <t>AC CARDIOLOGY</t>
  </si>
  <si>
    <t>PED TRT CTR/SPEC</t>
  </si>
  <si>
    <t>MEDICAL ONCOLOGY</t>
  </si>
  <si>
    <t>STROKE SERVICES</t>
  </si>
  <si>
    <t>OPD-PED NEUROLOGY</t>
  </si>
  <si>
    <t>PEDS CRANIALFACIAL CLINIC</t>
  </si>
  <si>
    <t xml:space="preserve">  INFECTIOUS DISEASE PHARMACY*-421</t>
  </si>
  <si>
    <t>OK NO COST</t>
  </si>
  <si>
    <t>OK CY -NO COST</t>
  </si>
  <si>
    <t>OK PY - COST</t>
  </si>
  <si>
    <t xml:space="preserve">  482 PED TRT CTR SPEC  - Flowcast Billed</t>
  </si>
  <si>
    <t xml:space="preserve"> 482 PED TRT CTR SPEC  - NON-TRENDSTAR</t>
  </si>
  <si>
    <t>*PRO FEES*</t>
  </si>
  <si>
    <t>********</t>
  </si>
  <si>
    <t xml:space="preserve">   4410 GENERAL NEUROLOGY  - Flowcast Billed</t>
  </si>
  <si>
    <t xml:space="preserve">   4410 GENERAL NEUROLOGY  - NON-TRENDSTAR</t>
  </si>
  <si>
    <t xml:space="preserve">   4411 NEURO IMMUNOLOGY  - Flowcast Billed</t>
  </si>
  <si>
    <t xml:space="preserve">   4411 NEURO IMMUNOLOGY  - NON-TRENDSTAR</t>
  </si>
  <si>
    <t xml:space="preserve">   4412 NEURO ONCOLOGY  - Flowcast Billed</t>
  </si>
  <si>
    <t xml:space="preserve">   4412 NEURO ONCOLOGY  - NON-TRENDSTAR</t>
  </si>
  <si>
    <t xml:space="preserve">  6110    STROKE SERVICES* </t>
  </si>
  <si>
    <t xml:space="preserve">    6110   STROKE SERVICES  - Flowcast Billed</t>
  </si>
  <si>
    <t xml:space="preserve">   6110    STROKE SERVICES  - NON-TRENDSTAR - OUTPATIENT</t>
  </si>
  <si>
    <t xml:space="preserve">   6110    STROKE SERVICES  - NON-TRENDSTAR - INPATIENT</t>
  </si>
  <si>
    <t>492 MEDICAL ONCOLOGY - IDX Billed - OUTPATIENT</t>
  </si>
  <si>
    <t>492 MEDICAL ONCOLOGY - IDX Billed - INPATIENT</t>
  </si>
  <si>
    <t xml:space="preserve">  RETAIL PHARMACIES (SMH/STIES/LTC)*-420</t>
  </si>
  <si>
    <t xml:space="preserve">  482 PED TRT CTR SPEC* </t>
  </si>
  <si>
    <t xml:space="preserve">  4410 GENERAL NEUROLOGY*</t>
  </si>
  <si>
    <t xml:space="preserve">  4411 NEURO IMMUNOLOGY*</t>
  </si>
  <si>
    <t xml:space="preserve">  4412 NEURO ONCOLOGY*</t>
  </si>
  <si>
    <t xml:space="preserve">  4420 NEUROMUSCULAR DISEASE*</t>
  </si>
  <si>
    <t xml:space="preserve">  4400 EPILEPSY* </t>
  </si>
  <si>
    <t xml:space="preserve">   4400 EPILEPSY  - Flowcast Billed</t>
  </si>
  <si>
    <t xml:space="preserve">   4400 EPILEPSY  - NON-TRENDSTAR</t>
  </si>
  <si>
    <t xml:space="preserve">   4420 NEUROMUSCULAR DISEASE  - Flowcast Billed</t>
  </si>
  <si>
    <t xml:space="preserve">   4420 NEUROMUSCULAR DISEASE*  - NON-TRENDSTAR</t>
  </si>
  <si>
    <t>ok</t>
  </si>
  <si>
    <t xml:space="preserve">   4413 Neuromedicine ICU  - Flowcast Billed</t>
  </si>
  <si>
    <t xml:space="preserve">  4413 Neuromedicine ICU`*</t>
  </si>
  <si>
    <t xml:space="preserve">   4413 Neuromedicine ICU  - NON-TRENDSTAR-OUTPATIENT</t>
  </si>
  <si>
    <t xml:space="preserve">   4413 Neuromedicine ICU  - NON-TRENDSTAR- INPATIENT</t>
  </si>
  <si>
    <t xml:space="preserve">  448 MOVEMENT DISORDERS*</t>
  </si>
  <si>
    <t xml:space="preserve">   448 MOVEMENT DISORDERS*  - Flowcast Billed</t>
  </si>
  <si>
    <t xml:space="preserve">   448 MOVEMENT DISORDERS* - NON-TRENDSTAR</t>
  </si>
  <si>
    <t xml:space="preserve">  620 OPD-PED NEUROLOGY* </t>
  </si>
  <si>
    <t xml:space="preserve">    620 OPD-PED NEUROLOGY*  - Flowcast Billed</t>
  </si>
  <si>
    <t xml:space="preserve">    620 OPD-PED NEUROLOGY* - NON-TRENDSTAR</t>
  </si>
  <si>
    <t>232 PC EASTSIDE INT MED  * - FLOWCAST BILLED</t>
  </si>
  <si>
    <t>233 PC GATES* - FLOWCAST BILLED</t>
  </si>
  <si>
    <t xml:space="preserve">  2480 PC PERINTON PEDIATRICS*</t>
  </si>
  <si>
    <t>*2480 PC PERINTON PEDIATRICS</t>
  </si>
  <si>
    <t>2480 PC PERINTON PEDIATRICS* - NON-TRENDSTAR BILLED</t>
  </si>
  <si>
    <t>OPTHAMOLOGY TRANSFER</t>
  </si>
  <si>
    <t>okay</t>
  </si>
  <si>
    <t>no longer</t>
  </si>
  <si>
    <t>double ckeck</t>
  </si>
  <si>
    <t>NEW FY16_5M</t>
  </si>
  <si>
    <t>NEW!</t>
  </si>
  <si>
    <t xml:space="preserve">x </t>
  </si>
  <si>
    <t>all cost</t>
  </si>
  <si>
    <t xml:space="preserve">  6501    AIR RED CREEK  </t>
  </si>
  <si>
    <t>Department Code &amp; Name</t>
  </si>
  <si>
    <t>UniqueCount(CFY Patient Account Number)</t>
  </si>
  <si>
    <t>UniqueCount(PFY Patient Account Number)</t>
  </si>
  <si>
    <t>Sum(CFY TOTAL CHARGES)</t>
  </si>
  <si>
    <t>Sum(PFY TOTAL CHARGES)</t>
  </si>
  <si>
    <t>Sum(CFY DIRECT COST)</t>
  </si>
  <si>
    <t>Sum(PFY DIRECT COST)</t>
  </si>
  <si>
    <t>Sum(CFY DIRECT MARGIN)</t>
  </si>
  <si>
    <t>Sum(PFY DIRECT MARGIN)</t>
  </si>
  <si>
    <t>Sum(CFY PROGRAM COST)</t>
  </si>
  <si>
    <t>Sum(PFY PROGRAM COST)</t>
  </si>
  <si>
    <t>Sum(CFY INDIRECT/ OH COST)</t>
  </si>
  <si>
    <t>Sum(PFY INDIRECT/ OH COST)</t>
  </si>
  <si>
    <t>Sum(CFY NET MARGIN)</t>
  </si>
  <si>
    <t>Sum(PFY NET MARGIN)</t>
  </si>
  <si>
    <t>Subtotal</t>
  </si>
  <si>
    <t>6501 AIR RED CREEK</t>
  </si>
  <si>
    <t>4880 ADULTS W/ SPECIAL HEALTHCARE NEEDS (ASHCN)</t>
  </si>
  <si>
    <t>7450 ACT 48 PROGRAM</t>
  </si>
  <si>
    <t>2350 PC PANORAMA</t>
  </si>
  <si>
    <t>2370 PC RIMA</t>
  </si>
  <si>
    <t>2380 PC SOUTHVIEW</t>
  </si>
  <si>
    <t>2390 PC TWELVE CORNERS</t>
  </si>
  <si>
    <t>2410 PC MANHATTAN SQ FAM MED</t>
  </si>
  <si>
    <t>Grand total</t>
  </si>
  <si>
    <t>Sum(CFY UNITS)</t>
  </si>
  <si>
    <t>Sum(PFY UNITS)</t>
  </si>
  <si>
    <t>Sum(CFY TOTAL NET REVENUE)</t>
  </si>
  <si>
    <t>Sum(PFY TOTAL NET REVENUE)</t>
  </si>
  <si>
    <t>NEW NAME</t>
  </si>
  <si>
    <t>FY16_9M</t>
  </si>
  <si>
    <t>**NEW9M**</t>
  </si>
  <si>
    <t xml:space="preserve">  4310 ENDO CENTER at SAWGRASS</t>
  </si>
  <si>
    <t xml:space="preserve">  4413 NEUROMEDICINE ICU</t>
  </si>
  <si>
    <t xml:space="preserve">  4500 ENDOSCOPY</t>
  </si>
  <si>
    <t xml:space="preserve">  4550 PARKES ASTHMA CENTER</t>
  </si>
  <si>
    <t xml:space="preserve">  4560 PULMONARY DISEASE UNIT - SMH</t>
  </si>
  <si>
    <t xml:space="preserve">  4880 ADULTS W/ SPECIAL HEALTHCARE NEEDS (ASHCN)</t>
  </si>
  <si>
    <t xml:space="preserve">  5000 ORTHOPEDIC SHOP</t>
  </si>
  <si>
    <t xml:space="preserve">  6501 AIR RED CREEK</t>
  </si>
  <si>
    <t xml:space="preserve">  6630 USM - EAST SIDE</t>
  </si>
  <si>
    <t xml:space="preserve">  7450 ACT 48 PROGRAM</t>
  </si>
  <si>
    <t xml:space="preserve">  7500 ACT PROGRAM</t>
  </si>
  <si>
    <t xml:space="preserve">"non-Omega" </t>
  </si>
  <si>
    <t>Flowcast</t>
  </si>
  <si>
    <t>Percent</t>
  </si>
  <si>
    <t>CCA #</t>
  </si>
  <si>
    <t>Primary Care Gross Charges (RC12050)</t>
  </si>
  <si>
    <t>Revenues</t>
  </si>
  <si>
    <t>Incentives</t>
  </si>
  <si>
    <t>UR Operating Program</t>
  </si>
  <si>
    <t>Sum</t>
  </si>
  <si>
    <t>OP137000 PC Clinton Crossings 110</t>
  </si>
  <si>
    <t>OP137001 PC Clinton Medical Associates</t>
  </si>
  <si>
    <t>OP137002 PC Eastside Internal Medicine</t>
  </si>
  <si>
    <t>OP137003 PC Gates</t>
  </si>
  <si>
    <t>OP137004 PC Olsan</t>
  </si>
  <si>
    <t>OP137005 PC Panorama</t>
  </si>
  <si>
    <t>OP137006 PC Pulsifer</t>
  </si>
  <si>
    <t>OP137007 PC RIMA</t>
  </si>
  <si>
    <t>OP137008 PC Southview</t>
  </si>
  <si>
    <t>OP137009 PC Twelve Corners</t>
  </si>
  <si>
    <t>OP137010 PC Canalside</t>
  </si>
  <si>
    <t>OP137011 PC Manhattan Square Family Medicine</t>
  </si>
  <si>
    <t>OP137012 PC Medical Associates Henrietta</t>
  </si>
  <si>
    <t>OP137013 PC North Ponds Family Medicine</t>
  </si>
  <si>
    <t>OP137014 PC Brockport</t>
  </si>
  <si>
    <t>OP137016 PC Perinton Pediatrics</t>
  </si>
  <si>
    <t>OP139682 PC Genesee Family Medicine</t>
  </si>
  <si>
    <t>OP139683 PC Lakeside Internal Medicine</t>
  </si>
  <si>
    <t>OP137056 PC Medical Home</t>
  </si>
  <si>
    <t>FY16_9M_DO NOT USE</t>
  </si>
  <si>
    <t>TOTAL CHARGES / REVENUES</t>
  </si>
  <si>
    <t>OP137053 PC Administration Unallocated</t>
  </si>
  <si>
    <t>Credit Bureau recoveries</t>
  </si>
  <si>
    <t>Offsets to Stepdown Expense</t>
  </si>
  <si>
    <t>OP137000</t>
  </si>
  <si>
    <t>PC Clinton Crossings 110</t>
  </si>
  <si>
    <t>OP137001</t>
  </si>
  <si>
    <t>PC Clinton Medical Associates</t>
  </si>
  <si>
    <t>OP137002</t>
  </si>
  <si>
    <t>PC Eastside Internal Medicine</t>
  </si>
  <si>
    <t>OP137003</t>
  </si>
  <si>
    <t>PC Gates</t>
  </si>
  <si>
    <t>OP137004</t>
  </si>
  <si>
    <t>PC Olsan</t>
  </si>
  <si>
    <t>OP137005</t>
  </si>
  <si>
    <t>PC Panorama</t>
  </si>
  <si>
    <t>OP137006</t>
  </si>
  <si>
    <t>PC Pulsifer</t>
  </si>
  <si>
    <t>OP137007</t>
  </si>
  <si>
    <t>OP137008</t>
  </si>
  <si>
    <t>PC Southview</t>
  </si>
  <si>
    <t>OP137009</t>
  </si>
  <si>
    <t>PC Twelve Corners</t>
  </si>
  <si>
    <t>OP137010</t>
  </si>
  <si>
    <t>PC Canalside</t>
  </si>
  <si>
    <t>OP137011</t>
  </si>
  <si>
    <t>PC Manhattan Square Family Medicine</t>
  </si>
  <si>
    <t>OP137012</t>
  </si>
  <si>
    <t>PC Medical Associates Henrietta</t>
  </si>
  <si>
    <t>OP137013</t>
  </si>
  <si>
    <t>PC North Ponds Family Medicine</t>
  </si>
  <si>
    <t>OP137014</t>
  </si>
  <si>
    <t>PC Brockport</t>
  </si>
  <si>
    <t>OP137015</t>
  </si>
  <si>
    <t>PC Medical Associates Penfield YMCA</t>
  </si>
  <si>
    <t>OP137016</t>
  </si>
  <si>
    <t>PC Perinton Pediatrics</t>
  </si>
  <si>
    <t>OP137017</t>
  </si>
  <si>
    <t>PC Center for Nutrition</t>
  </si>
  <si>
    <t>OP139682</t>
  </si>
  <si>
    <t>PC Genesee Family Medicine</t>
  </si>
  <si>
    <t>OP139683</t>
  </si>
  <si>
    <t>PC Lakeside Internal Medicine</t>
  </si>
  <si>
    <t>CHECK:</t>
  </si>
  <si>
    <t>JG?</t>
  </si>
  <si>
    <t>RC11900</t>
  </si>
  <si>
    <t>OP137523 Gastrointestinal Sawgrass</t>
  </si>
  <si>
    <t>OP135523 Neuromedicine ICU          O/P</t>
  </si>
  <si>
    <t>RC11800</t>
  </si>
  <si>
    <t>OP135523 Neuromedicine ICU           I/P</t>
  </si>
  <si>
    <t>OP137547 Neuro Migraine Center</t>
  </si>
  <si>
    <t>OP137524 Memory Care</t>
  </si>
  <si>
    <t>OP137532 Outpatient Liver &amp; Digestive Disease</t>
  </si>
  <si>
    <t>OP137588 Pulmonary Disease At Mary Parks Center</t>
  </si>
  <si>
    <t>OP135516 Pulmonary Disease</t>
  </si>
  <si>
    <t>Pro fees, revenue = charges</t>
  </si>
  <si>
    <t>NO COST</t>
  </si>
  <si>
    <t>OP136576 Medical Oncology           O/P</t>
  </si>
  <si>
    <t>OP136576 Medical Oncology           I/P</t>
  </si>
  <si>
    <t>RC11200</t>
  </si>
  <si>
    <t>OP136560 Orthotics &amp; Prosthetics Lab</t>
  </si>
  <si>
    <t>Pro fees, revenue = charges ?</t>
  </si>
  <si>
    <t>OP131518 Specialty Shop</t>
  </si>
  <si>
    <t>Revenue = Charges</t>
  </si>
  <si>
    <t>OP137512 Womens Health Practice</t>
  </si>
  <si>
    <t>OP137513 Outpatient Pediatrics</t>
  </si>
  <si>
    <t>RC11550</t>
  </si>
  <si>
    <t xml:space="preserve">Revenue = Charges </t>
  </si>
  <si>
    <t>RC11700</t>
  </si>
  <si>
    <t>OP237537 Craniofacial Anomolies</t>
  </si>
  <si>
    <t>OP136567 Occupational Medicine</t>
  </si>
  <si>
    <t>OP139687 Strong West Occupational and Environmental Medicine</t>
  </si>
  <si>
    <t>OP137519 Outpatient Dentistry</t>
  </si>
  <si>
    <t>A/R Rec</t>
  </si>
  <si>
    <t>OP137527 AIR Red Creek</t>
  </si>
  <si>
    <t>OP137582 Sleep Lab</t>
  </si>
  <si>
    <t>OP137575 University Sports Medicine At Penfield</t>
  </si>
  <si>
    <t>OP137551 Outpatient Surgery</t>
  </si>
  <si>
    <t>OP137536 Wound Center</t>
  </si>
  <si>
    <t>RC11650</t>
  </si>
  <si>
    <t>OP134609 ACT Program</t>
  </si>
  <si>
    <t>ADD TO OUTPATIENT GLOBAL</t>
  </si>
  <si>
    <t xml:space="preserve">CHARGES </t>
  </si>
  <si>
    <t>Journal Entry made by Pharmacy Department (nets to zero)</t>
  </si>
  <si>
    <t>Drugs billed out of Inpatient Pharmacy,</t>
  </si>
  <si>
    <t>Expense for drugs in Strong West Pharm. and ASC - Sawgrass</t>
  </si>
  <si>
    <t>INPUT AS SEPARATES LINE ON GLOBAL</t>
  </si>
  <si>
    <t>IDX VISITS @ SMH for John Gollon</t>
  </si>
  <si>
    <t>OB</t>
  </si>
  <si>
    <t>WOUND</t>
  </si>
  <si>
    <t>DENTAL</t>
  </si>
  <si>
    <t>PRIM CARE</t>
  </si>
  <si>
    <t>CK:</t>
  </si>
  <si>
    <t>TOTAL W/OUT PC</t>
  </si>
  <si>
    <t>7450 ACT 48 PROGRAM Total</t>
  </si>
  <si>
    <r>
      <t>Oct-</t>
    </r>
    <r>
      <rPr>
        <b/>
        <sz val="10"/>
        <rFont val="Arial"/>
        <family val="2"/>
      </rPr>
      <t>Dec</t>
    </r>
    <r>
      <rPr>
        <b/>
        <sz val="10"/>
        <color rgb="FFC00000"/>
        <rFont val="Arial"/>
        <family val="2"/>
      </rPr>
      <t xml:space="preserve">
</t>
    </r>
  </si>
  <si>
    <t>235 PC PANORAMA* - FLOWCAST BILLED</t>
  </si>
  <si>
    <t>237 PC RIMA* - FLOWCAST BILLED</t>
  </si>
  <si>
    <t>238 PC SOUTHVIEW* - FLOWCAST BILLED</t>
  </si>
  <si>
    <t>239 PC TWELVE CORNERS* - FLOWCAST BILLED</t>
  </si>
  <si>
    <t>241 PC MANHATTAN SQ FAM MED* - FLOWCAST BILLED</t>
  </si>
  <si>
    <t xml:space="preserve">* 431 ENDO CENTER AT SAWGRASS </t>
  </si>
  <si>
    <t xml:space="preserve">  431 ENDO CENTER AT SAWGRASS* - FLOWCAST BILLED</t>
  </si>
  <si>
    <t>431 ENDO CENTER AT SAWGRASS* - IDX BILLED</t>
  </si>
  <si>
    <t xml:space="preserve">*  450 ENDOSCOPY </t>
  </si>
  <si>
    <t xml:space="preserve"> 450 ENDOSCOPY * - FLOWCAST BILLED</t>
  </si>
  <si>
    <t xml:space="preserve"> 450 ENDOSCOPY * - IDX BILLED</t>
  </si>
  <si>
    <t xml:space="preserve">*  455 PARKES ASTHMA CTR </t>
  </si>
  <si>
    <t>455 PARKES ASTHMA CTR  * - FLOWCAST BILLED</t>
  </si>
  <si>
    <t>455 PARKES ASTHMA CTR  * - IDX BILLED</t>
  </si>
  <si>
    <t>*  456 PULMONARY DISEASE UNIT-SMH</t>
  </si>
  <si>
    <t>456 PULMONARY DISEASE UNIT-SMH  * - FLOWCAST BILLED</t>
  </si>
  <si>
    <t>456 PULMONARY DISEASE UNIT-SMH  * - IDX BILLED</t>
  </si>
  <si>
    <t>422 PHARMACY (I/P)</t>
  </si>
  <si>
    <t>423 STRONG WEST PHARMACY</t>
  </si>
  <si>
    <t>**FY16_9M ONLY**</t>
  </si>
  <si>
    <t xml:space="preserve"> 623 PEDS CRANIALFACIAL CLNC </t>
  </si>
  <si>
    <t>**new FY16_9M**</t>
  </si>
  <si>
    <t>FY16_9M-- ONE TIME COST ADJ FROM 4820 TO 4180</t>
  </si>
  <si>
    <t>FY16_9M-- ONE TIME COST ADJ FROM 4820 TO 4181</t>
  </si>
  <si>
    <t xml:space="preserve">  663 UNIV SPORTS MED-EAST SIDE - FLOWCAST Billed</t>
  </si>
  <si>
    <t xml:space="preserve">   663 UNIV SPORTS MED-EAST SIDE - NON-TRENDSTAR</t>
  </si>
  <si>
    <t>*  6501 AIR RED CREEK</t>
  </si>
  <si>
    <t>6501 AIR RED CREEK  * - IDX BILLED</t>
  </si>
  <si>
    <t>6501 AIR RED CREEK  * - FLOWCAST BILLED</t>
  </si>
  <si>
    <t xml:space="preserve">   500 ORTHOPEDIC SHOP - NON-TRENDSTAR</t>
  </si>
  <si>
    <t xml:space="preserve">   500 ORTHOPEDIC SHOP - FLOWCAST Billed</t>
  </si>
  <si>
    <t xml:space="preserve">  750 ACT PROGRAM -  NON-TRENDSTAR </t>
  </si>
  <si>
    <t>XXX--FY16_9M NEW</t>
  </si>
  <si>
    <t xml:space="preserve"> NPSR BY PAYER - FISCAL 2016</t>
  </si>
  <si>
    <t>FY 16_12M</t>
  </si>
  <si>
    <t>FY16_12M</t>
  </si>
  <si>
    <t>Exact Tie</t>
  </si>
  <si>
    <t>OP137521 Adults with Special Health Care Needs (ASHCN)</t>
  </si>
  <si>
    <t>Revenue = Charges   ?</t>
  </si>
  <si>
    <t xml:space="preserve">Pro fees, revenue = charges </t>
  </si>
  <si>
    <t>Adj per P Stevens</t>
  </si>
  <si>
    <t>OP136552 Inpatient Pharmacy</t>
  </si>
  <si>
    <t>OP139686 Strong West Pharmacy</t>
  </si>
  <si>
    <t>OP134539 Sawgrass Ambulatory Surgery Center</t>
  </si>
  <si>
    <t>Net to Zero, report each in/with appropriate program grouping/CCA#</t>
  </si>
  <si>
    <t xml:space="preserve">  Inpatient</t>
  </si>
  <si>
    <t xml:space="preserve">    1000 4-9000 CHILD/ADOL PSYCH</t>
  </si>
  <si>
    <t xml:space="preserve">      Total Direct Labor</t>
  </si>
  <si>
    <t xml:space="preserve">      Total Direct Non-Labor</t>
  </si>
  <si>
    <t xml:space="preserve">      Total Program Costs</t>
  </si>
  <si>
    <t xml:space="preserve">      Total Indirect and OH</t>
  </si>
  <si>
    <t xml:space="preserve">    1020 3-9200 GERIATRIC PSYCH</t>
  </si>
  <si>
    <t xml:space="preserve">    1030 2-9200 GENERAL (ADULT) PSYCH</t>
  </si>
  <si>
    <t xml:space="preserve">    1040 3-9000 MICA PSYCH</t>
  </si>
  <si>
    <t xml:space="preserve">  Psych Clinics</t>
  </si>
  <si>
    <t xml:space="preserve">    7000 PSYCH ADULT ID CCC</t>
  </si>
  <si>
    <t xml:space="preserve">    7010 PSYCH CHILD/ADL OFFSITE</t>
  </si>
  <si>
    <t xml:space="preserve">    7030 PSYCH OLDER ADULT SERV OFFSITE</t>
  </si>
  <si>
    <t xml:space="preserve">    7040 PSYCH DEAF WELLNESS CENTER</t>
  </si>
  <si>
    <t xml:space="preserve">    7050 PSYCH FAMILY &amp; MARRIAGE</t>
  </si>
  <si>
    <t xml:space="preserve">    7230 PSYCH ADULT PARTIAL HOSP</t>
  </si>
  <si>
    <t xml:space="preserve">    7260 PSYCH CHILD PARTIAL HOSP</t>
  </si>
  <si>
    <t xml:space="preserve">    7270 PSYCH ECT</t>
  </si>
  <si>
    <t xml:space="preserve">    7300 ALCOHOL CLINIC</t>
  </si>
  <si>
    <t xml:space="preserve">    7320 CHEMICAL DEPENDENCY PROGRAM</t>
  </si>
  <si>
    <t xml:space="preserve">    7340 METHADONE CLINIC</t>
  </si>
  <si>
    <t xml:space="preserve">    7400 STRONG TIES CLINIC</t>
  </si>
  <si>
    <t xml:space="preserve">    7420 STRONG TIES CONTINUING TRT</t>
  </si>
  <si>
    <t xml:space="preserve">    7430 PSYCH LAZOS FUERTES</t>
  </si>
  <si>
    <t xml:space="preserve">    7450 ACT 48 PROGRAM</t>
  </si>
  <si>
    <t xml:space="preserve">    7850 PSYCH MEDICINE PROG</t>
  </si>
  <si>
    <t xml:space="preserve">  CPEP</t>
  </si>
  <si>
    <t xml:space="preserve">    7800 CPEP - TRIAGE/ EOB</t>
  </si>
  <si>
    <t xml:space="preserve">    7830 CPEP - MOBILE/INTERIM CRISIS</t>
  </si>
  <si>
    <t xml:space="preserve">  STIES_Non-Omega</t>
  </si>
  <si>
    <t xml:space="preserve">    7500 ACT PROGRAM</t>
  </si>
  <si>
    <t xml:space="preserve">    7510 ST CASE ADVOCACY</t>
  </si>
  <si>
    <t xml:space="preserve">    7520 ICM STRONG TIES</t>
  </si>
  <si>
    <t xml:space="preserve">    7530 SCM STRONG TIES</t>
  </si>
  <si>
    <t xml:space="preserve">    7540 STIES CSS CASE MGMT</t>
  </si>
  <si>
    <t xml:space="preserve">    7550 BLENDED CASE MGMT</t>
  </si>
  <si>
    <t xml:space="preserve">    7560 COURTS PC &amp; E</t>
  </si>
  <si>
    <t xml:space="preserve">    7570 PSYCH CRISIS</t>
  </si>
  <si>
    <t>**FY16_9M** NEW</t>
  </si>
  <si>
    <t xml:space="preserve">  623 PEDS CRANIALFACIAL CLNC - Flowcast Billed</t>
  </si>
  <si>
    <t xml:space="preserve">  623 PEDS CRANIALFACIAL CLNC - NON-TRENDSTAR</t>
  </si>
  <si>
    <t>SEE **190**</t>
  </si>
  <si>
    <t xml:space="preserve">  4880 ADULTS W/ SPECIAL HEALTHCARE NEEDS (ASHCN) - NON-TRENDSTAR</t>
  </si>
  <si>
    <t xml:space="preserve">  4880 ADULTS W/ SPECIAL HEALTHCARE NEEDS (ASHCN) - Flowcast Billed</t>
  </si>
  <si>
    <t>**new FY16_12M**</t>
  </si>
  <si>
    <t xml:space="preserve">16 RATES </t>
  </si>
  <si>
    <t>FY16 RCC  VAR TO</t>
  </si>
  <si>
    <t>FY16 CHARGES</t>
  </si>
  <si>
    <t>FY16 NET REV</t>
  </si>
  <si>
    <t>FY15 NET REV</t>
  </si>
  <si>
    <t>added 11/7/16</t>
  </si>
  <si>
    <t>17</t>
  </si>
  <si>
    <t>FY17</t>
  </si>
  <si>
    <t>FY 2017</t>
  </si>
  <si>
    <t>FY'17  GLOBAL OUTPATIENT P&amp;L:   TOTALS BY PAYOR</t>
  </si>
  <si>
    <t>4660 AC CARDIOLOGY</t>
  </si>
  <si>
    <t xml:space="preserve">          4810 PEDS PULMONARY      </t>
  </si>
  <si>
    <t xml:space="preserve">          4811 PEDS ENDO      </t>
  </si>
  <si>
    <t xml:space="preserve">          4812 PEDS RHEUMATOLOGY      </t>
  </si>
  <si>
    <t>fy17_6m new</t>
  </si>
  <si>
    <t>FY17_6M NEW</t>
  </si>
  <si>
    <t xml:space="preserve">          6100 NEURO BALANCE LAB      </t>
  </si>
  <si>
    <t xml:space="preserve">  6100 NEURO BALANCE LAB      </t>
  </si>
  <si>
    <t>MOVED **FY17_6M**</t>
  </si>
  <si>
    <t xml:space="preserve">          7270 PSYCH ECT      </t>
  </si>
  <si>
    <t xml:space="preserve">          2950 MED ONC MYERS CANCER CENTER      </t>
  </si>
  <si>
    <t xml:space="preserve">          4900 RADIATION ONCOLOGY      </t>
  </si>
  <si>
    <t xml:space="preserve">          2820 PHARMACY INTERLAKES      </t>
  </si>
  <si>
    <t xml:space="preserve">          2920 MED ONC INTERLAKES      </t>
  </si>
  <si>
    <t xml:space="preserve">          1821 INPATIENT DIALYSIS      </t>
  </si>
  <si>
    <t>MOVED</t>
  </si>
  <si>
    <t xml:space="preserve">  1821 INPATIENT DIALYSIS      </t>
  </si>
  <si>
    <t xml:space="preserve">          1820 8-3400 MED/SURG      </t>
  </si>
  <si>
    <t xml:space="preserve">  1820 8-3400 MED/SURG      </t>
  </si>
  <si>
    <t xml:space="preserve">  No Summary Groups       </t>
  </si>
  <si>
    <t xml:space="preserve">          9960 PAO MISC.      </t>
  </si>
  <si>
    <t xml:space="preserve">          9980 S.O.N. CLINIC      </t>
  </si>
  <si>
    <t xml:space="preserve">      Total OUTPATIENT       </t>
  </si>
  <si>
    <t xml:space="preserve">      Total ASC       </t>
  </si>
  <si>
    <t xml:space="preserve">      Total OBS       </t>
  </si>
  <si>
    <t xml:space="preserve">  Total No Summary Groups       </t>
  </si>
  <si>
    <t>NOT USING MFG CHARGE REPORT FROM HPM FOR THIS</t>
  </si>
  <si>
    <t>FY17_6M</t>
  </si>
  <si>
    <t>From Annies file</t>
  </si>
  <si>
    <t>Non Omega</t>
  </si>
  <si>
    <t>AT FY17_3M</t>
  </si>
  <si>
    <t>y</t>
  </si>
  <si>
    <t>Offsets to Stepdown Expense (RC11550)</t>
  </si>
  <si>
    <t>From RC11550 Tab</t>
  </si>
  <si>
    <t>Check Annie's file</t>
  </si>
  <si>
    <t>Offset to Stepdown CTRH #25</t>
  </si>
  <si>
    <t>Updated 02/10/17</t>
  </si>
  <si>
    <t>CHARGES from HPM</t>
  </si>
  <si>
    <t>OP136576 Medical Oncology</t>
  </si>
  <si>
    <t>OP136501 Pediatric Pulmonary</t>
  </si>
  <si>
    <t>OP136513 Pediatric Endocrinology</t>
  </si>
  <si>
    <t>OP136575 Pediatric Rheumatology</t>
  </si>
  <si>
    <t>OP138501 Emergency Department</t>
  </si>
  <si>
    <t>OP137516 Outpatient Ophthalmology</t>
  </si>
  <si>
    <t>OP137571 Anesthesiology Pain Treatment Center</t>
  </si>
  <si>
    <t>FY16_6M:</t>
  </si>
  <si>
    <t>FY17_6M:</t>
  </si>
  <si>
    <t xml:space="preserve">AP-AUTOPSY </t>
  </si>
  <si>
    <t>Updated: 03/09/2017</t>
  </si>
  <si>
    <t>**FY17_6M NEW**</t>
  </si>
  <si>
    <t xml:space="preserve">          4310 ENDO CENTER at SAWGRASS      </t>
  </si>
  <si>
    <t xml:space="preserve">          4500 ENDOSCOPY      </t>
  </si>
  <si>
    <t xml:space="preserve">          4550 PARKES ASTHMA CENTER      </t>
  </si>
  <si>
    <t xml:space="preserve">          4560 PULMONARY DISEASE UNIT - SMH      </t>
  </si>
  <si>
    <t xml:space="preserve">          4740 KIDNEY TRANSPLANT      </t>
  </si>
  <si>
    <t xml:space="preserve">          5500 AIDS CENTER      </t>
  </si>
  <si>
    <t xml:space="preserve">          6500 AIR INFUSION CENTER      </t>
  </si>
  <si>
    <t xml:space="preserve">          6501 AIR RED CREEK      </t>
  </si>
  <si>
    <t xml:space="preserve">          6650 ENDOCRINE MNT      </t>
  </si>
  <si>
    <t xml:space="preserve">          6720 OPD-MEDICINE      </t>
  </si>
  <si>
    <t xml:space="preserve">          4310 ENDO CENTER at SAWGRASS</t>
  </si>
  <si>
    <t xml:space="preserve">  Total 001 Medicine       </t>
  </si>
  <si>
    <t xml:space="preserve">  002 Cardio-Vascular Services       </t>
  </si>
  <si>
    <t xml:space="preserve">          4570 CATH/EP PRE-POST CARE      </t>
  </si>
  <si>
    <t xml:space="preserve">          4580 CARDIAC CATH</t>
  </si>
  <si>
    <t xml:space="preserve">          4590 VAD MAINT SUPPLIES      </t>
  </si>
  <si>
    <t xml:space="preserve">          4600 SMH ECHOCARDIOLOGY      </t>
  </si>
  <si>
    <t xml:space="preserve">          4610 CLINTON CROSSINGS ECHOCARDIOLOGY      </t>
  </si>
  <si>
    <t xml:space="preserve">          4620 CARDIAC REHAB      </t>
  </si>
  <si>
    <t xml:space="preserve">          4630 ROCHESTER CARDPULM GROUP (RCPG)      </t>
  </si>
  <si>
    <t xml:space="preserve">          4640 NUCLEAR CARDIOLOGY      </t>
  </si>
  <si>
    <t xml:space="preserve">          4680 HEART STATION      </t>
  </si>
  <si>
    <t xml:space="preserve">          4690 LAKESIDE CARDIOLOGY      </t>
  </si>
  <si>
    <t xml:space="preserve">          4940 URCC - COAGULATION      </t>
  </si>
  <si>
    <t xml:space="preserve">          4580 CARDIAC CATH      </t>
  </si>
  <si>
    <t xml:space="preserve">          4700 ELECTROPHYSIOLOGY      </t>
  </si>
  <si>
    <t xml:space="preserve">  Total 002 Cardio-Vascular Services       </t>
  </si>
  <si>
    <t xml:space="preserve">  003a Surgery       </t>
  </si>
  <si>
    <t xml:space="preserve">          6740 OPD-SURGERY      </t>
  </si>
  <si>
    <t xml:space="preserve">          6750 WOUND HEALING CENTER      </t>
  </si>
  <si>
    <t>6760 OPD VASCULAR</t>
  </si>
  <si>
    <t xml:space="preserve">          6780 ESOPHAGEAL DIAGNOSTIC LAB      </t>
  </si>
  <si>
    <t xml:space="preserve">  Total 003a Surgery       </t>
  </si>
  <si>
    <t xml:space="preserve">  003b NeuroSurgery       </t>
  </si>
  <si>
    <t xml:space="preserve">          6770 OPD NEUROSURGERY      </t>
  </si>
  <si>
    <t xml:space="preserve">          6810 NEUROSURG PAIN CLINIC      </t>
  </si>
  <si>
    <t xml:space="preserve">  Total 003b NeuroSurgery       </t>
  </si>
  <si>
    <t xml:space="preserve">          6100 NEURO BALANCE LAB</t>
  </si>
  <si>
    <t xml:space="preserve">          6380 SPEECH THERAPY (SMH-CW)      </t>
  </si>
  <si>
    <t xml:space="preserve">          6390 OFFSITE AUDIOLOGY      </t>
  </si>
  <si>
    <t xml:space="preserve">          6400 OPD-AUDIOLOGY      </t>
  </si>
  <si>
    <t xml:space="preserve">          6440 OPD-ENT      </t>
  </si>
  <si>
    <t xml:space="preserve">  Total 003c ENT       </t>
  </si>
  <si>
    <t xml:space="preserve">          6020 OPD-OB/GYN      </t>
  </si>
  <si>
    <t xml:space="preserve">          6040 OPD-OB ULTRA      </t>
  </si>
  <si>
    <t xml:space="preserve">  Total 004 OB/GYN       </t>
  </si>
  <si>
    <t xml:space="preserve">          4800 PED PULMONARY UNIT      </t>
  </si>
  <si>
    <t>4810 PEDS PULMONARY</t>
  </si>
  <si>
    <t>4811 PEDS ENDO</t>
  </si>
  <si>
    <t>4812 PEDS RHEUMATOLOGY</t>
  </si>
  <si>
    <t xml:space="preserve">          4820 PED TRT CTR/SPEC      </t>
  </si>
  <si>
    <t xml:space="preserve">          4840 AIDS CTR PED      </t>
  </si>
  <si>
    <t xml:space="preserve">          4860 PEDS ECHOCARDIOLOGY      </t>
  </si>
  <si>
    <t xml:space="preserve">          4880 ADULTS W/ SPECIAL HEALTHCARE NEEDS (ASHCN)      </t>
  </si>
  <si>
    <t xml:space="preserve">          6210 PEDS SLEEP CENTER      </t>
  </si>
  <si>
    <t xml:space="preserve">          6220 OPD-PEDS      </t>
  </si>
  <si>
    <t xml:space="preserve">          6230 PEDS CRANIALFACIAL CLINIC      </t>
  </si>
  <si>
    <t xml:space="preserve">          1971 NS CH 7N      </t>
  </si>
  <si>
    <t xml:space="preserve">          1972 NS CH 7S      </t>
  </si>
  <si>
    <t xml:space="preserve">          1981 NS CH 8N      </t>
  </si>
  <si>
    <t xml:space="preserve">          1982 NS CH 8S      </t>
  </si>
  <si>
    <t xml:space="preserve">  Total 005 Pediatrics       </t>
  </si>
  <si>
    <t xml:space="preserve">          5000 ORTHOPEDIC SHOP      </t>
  </si>
  <si>
    <t xml:space="preserve">          5020 OPD-ORTHOPEDICS      </t>
  </si>
  <si>
    <t xml:space="preserve">          5030 O/P ORTHO PROC - CLCRS      </t>
  </si>
  <si>
    <t xml:space="preserve">          6560 HAND REHAB-CC      </t>
  </si>
  <si>
    <t xml:space="preserve">          6570 HAND REHAB-GREECE      </t>
  </si>
  <si>
    <t xml:space="preserve">          6600 SPORTS MED-BRIGHTON      </t>
  </si>
  <si>
    <t xml:space="preserve">          6610 SPORTS MED-GREECE      </t>
  </si>
  <si>
    <t xml:space="preserve">          6630 USM - EAST SIDE      </t>
  </si>
  <si>
    <t xml:space="preserve">          6660 SPORTS REHAB STRONG WEST      </t>
  </si>
  <si>
    <t xml:space="preserve">          6670 HAND REHAB - PENFIELD      </t>
  </si>
  <si>
    <t xml:space="preserve">          6680 HAND REHAB STRONG WEST      </t>
  </si>
  <si>
    <t xml:space="preserve">  Total 006 Orthopedics       </t>
  </si>
  <si>
    <t xml:space="preserve">          4400 EPILEPSY      </t>
  </si>
  <si>
    <t xml:space="preserve">          4410 GENERAL NEUROLOGY      </t>
  </si>
  <si>
    <t xml:space="preserve">          4411 NEURO IMMUNOLOGY      </t>
  </si>
  <si>
    <t xml:space="preserve">          4412 NEURO ONCOLOGY      </t>
  </si>
  <si>
    <t xml:space="preserve">          4420 NEUROMUSCULAR DISEASE      </t>
  </si>
  <si>
    <t xml:space="preserve">          4440 EVOKED POTENTIAL- NEURO      </t>
  </si>
  <si>
    <t xml:space="preserve">          4460 CEP OUTPATIENT      </t>
  </si>
  <si>
    <t xml:space="preserve">          4470 NEURO MIGRAINE CTR      </t>
  </si>
  <si>
    <t xml:space="preserve">          4480 MOVEMENT DISORDERS      </t>
  </si>
  <si>
    <t xml:space="preserve">          6120 OPD-MED NEURO      </t>
  </si>
  <si>
    <t xml:space="preserve">          6200 OPD-PED NEUROLOGY      </t>
  </si>
  <si>
    <t xml:space="preserve">  Total 007 Neurology       </t>
  </si>
  <si>
    <t xml:space="preserve">  007a Stroke Services       </t>
  </si>
  <si>
    <t xml:space="preserve">          6110 STROKE SERVICES      </t>
  </si>
  <si>
    <t xml:space="preserve">  Total 007a Stroke Services       </t>
  </si>
  <si>
    <t xml:space="preserve">  008 Psychiatry       </t>
  </si>
  <si>
    <t xml:space="preserve">          7000 PSYCH ADULT ID CCC      </t>
  </si>
  <si>
    <t xml:space="preserve">          7010 PSYCH CHILD/ADL OFFSITE      </t>
  </si>
  <si>
    <t xml:space="preserve">          7030 PSYCH OLDER ADULT SERV OFFSITE      </t>
  </si>
  <si>
    <t xml:space="preserve">          7040 PSYCH DEAF WELLNESS CENTER      </t>
  </si>
  <si>
    <t xml:space="preserve">          7050 PSYCH FAMILY &amp; MARRIAGE      </t>
  </si>
  <si>
    <t xml:space="preserve">          7230 PSYCH ADULT PARTIAL HOSP      </t>
  </si>
  <si>
    <t xml:space="preserve">          7260 PSYCH CHILD PARTIAL HOSP      </t>
  </si>
  <si>
    <t xml:space="preserve">          7320 CHEMICAL DEPENDENCY PROGRAM      </t>
  </si>
  <si>
    <t xml:space="preserve">          7340 METHADONE CLINIC      </t>
  </si>
  <si>
    <t xml:space="preserve">          7400 STRONG TIES CLINIC      </t>
  </si>
  <si>
    <t xml:space="preserve">          7430 PSYCH LAZOS FUERTES      </t>
  </si>
  <si>
    <t xml:space="preserve">          7450 ACT 48 PROGRAM      </t>
  </si>
  <si>
    <t xml:space="preserve">          7500 ACT PROGRAM      </t>
  </si>
  <si>
    <t xml:space="preserve">          7510 ST CASE ADVOCACY      </t>
  </si>
  <si>
    <t xml:space="preserve">          7550 BLENDED CASE MGMT</t>
  </si>
  <si>
    <t xml:space="preserve">          7580 PSYCH HEALTH HOME      </t>
  </si>
  <si>
    <t xml:space="preserve">          7800 CPEP - TRIAGE/ EOB      </t>
  </si>
  <si>
    <t xml:space="preserve">          7830 CPEP - MOBILE/INTERIM CRISIS      </t>
  </si>
  <si>
    <t xml:space="preserve">          7850 PSYCH MEDICINE PROG      </t>
  </si>
  <si>
    <t xml:space="preserve">  Total 008 Psychiatry       </t>
  </si>
  <si>
    <t xml:space="preserve">          5040 PHYSICAL THERAPY      </t>
  </si>
  <si>
    <t xml:space="preserve">          5060 REHABILITATION      </t>
  </si>
  <si>
    <t xml:space="preserve">          5080 OCCUPATIONAL THERAPY      </t>
  </si>
  <si>
    <t xml:space="preserve">          5100 O/P REHAB - SMH      </t>
  </si>
  <si>
    <t xml:space="preserve">          5110 O/P REHAB - CLCRS      </t>
  </si>
  <si>
    <t xml:space="preserve">          6240 PHYSICAL THERAPY      </t>
  </si>
  <si>
    <t xml:space="preserve">          6250 JCC/YMCA PHYSICAL THERAPY      </t>
  </si>
  <si>
    <t xml:space="preserve">          6260 PHYSICAL THREAPY 2180 CLINTON</t>
  </si>
  <si>
    <t xml:space="preserve">          6300 OPD O/P OCC THERAPY      </t>
  </si>
  <si>
    <t xml:space="preserve">  Total 009 Rehabilitation       </t>
  </si>
  <si>
    <t xml:space="preserve">  010 Radiology       </t>
  </si>
  <si>
    <t xml:space="preserve">          4000 ULTRASOUND      </t>
  </si>
  <si>
    <t xml:space="preserve">          4020 CT SCANS      </t>
  </si>
  <si>
    <t xml:space="preserve">          4040 DIAGNOSTIC X-RAY      </t>
  </si>
  <si>
    <t xml:space="preserve">          4050 ANGIOGRAPHY      </t>
  </si>
  <si>
    <t xml:space="preserve">          4060 NUCLEAR MEDICINE      </t>
  </si>
  <si>
    <t xml:space="preserve">          4070 NSURG RADIOLOGY      </t>
  </si>
  <si>
    <t xml:space="preserve">          4080 MAGNETIC RES IMAGING      </t>
  </si>
  <si>
    <t xml:space="preserve">          4100 RADIOLOGY-CLCROSSING      </t>
  </si>
  <si>
    <t xml:space="preserve">          4110 BREAST CARE CTR - IMAGING SRVS      </t>
  </si>
  <si>
    <t xml:space="preserve">          4120 URMC IMAGING STRONG WEST      </t>
  </si>
  <si>
    <t xml:space="preserve">  Total 010 Radiology       </t>
  </si>
  <si>
    <t xml:space="preserve">          1960 NS WCC6 BMT      </t>
  </si>
  <si>
    <t xml:space="preserve">          1970 NS WCC7 HEM/ONC      </t>
  </si>
  <si>
    <t>2950 MED ONC MYERS CANCER CENTER</t>
  </si>
  <si>
    <t xml:space="preserve">          4910 SMH INFUSION CENTER at HH      </t>
  </si>
  <si>
    <t xml:space="preserve">          4920 MEDICAL ONCOLOGY      </t>
  </si>
  <si>
    <t xml:space="preserve">          4950 BREAST CARE CTR - ONCOLOGY SRVS      </t>
  </si>
  <si>
    <t xml:space="preserve">          4960 SMH MED ONC at PLUTA      </t>
  </si>
  <si>
    <t xml:space="preserve">          4970 SMH RAD ONC at PLUTA      </t>
  </si>
  <si>
    <t xml:space="preserve">          4980 RAD ONC BATAVIA      </t>
  </si>
  <si>
    <t xml:space="preserve">          4990 NATL MARROW PROGRAM      </t>
  </si>
  <si>
    <t xml:space="preserve">          1950 NS WCC5 SURG ONCOLOGY      </t>
  </si>
  <si>
    <t xml:space="preserve">      Total LAB       </t>
  </si>
  <si>
    <t xml:space="preserve">  Total 011 Cancer Center       </t>
  </si>
  <si>
    <t>2920 MED ONC INTERLAKES</t>
  </si>
  <si>
    <t xml:space="preserve">  Total 011a Cancer Center Interlakes       </t>
  </si>
  <si>
    <t xml:space="preserve">  012 Pharmacy       </t>
  </si>
  <si>
    <t xml:space="preserve">          4160 SMH CC PHARMACY at PLUTA      </t>
  </si>
  <si>
    <t xml:space="preserve">          4170 CANCER CENTER PHARMACY at HH      </t>
  </si>
  <si>
    <t xml:space="preserve">          4180 CANCER CENTER PHARMACY      </t>
  </si>
  <si>
    <t xml:space="preserve">          4220 PHARMACY (I/P)      </t>
  </si>
  <si>
    <t xml:space="preserve">  Total 012 Pharmacy       </t>
  </si>
  <si>
    <t xml:space="preserve">  012a Pharmacy Interlakes       </t>
  </si>
  <si>
    <t>2820 PHARMACY INTERLAKES</t>
  </si>
  <si>
    <t xml:space="preserve">  Total 012a Pharmacy Interlakes       </t>
  </si>
  <si>
    <t xml:space="preserve">          2000 EMERGENCY DEPARTMENT      </t>
  </si>
  <si>
    <t xml:space="preserve">          2010 TCU-TRANSITIONAL CARE      </t>
  </si>
  <si>
    <t xml:space="preserve">  Total 013 Emergency Medicine       </t>
  </si>
  <si>
    <t xml:space="preserve">  013a Urgent Care Satellite Offices       </t>
  </si>
  <si>
    <t xml:space="preserve">          2200 STRONG WEST EMERGENCY BROCKPORT      </t>
  </si>
  <si>
    <t xml:space="preserve">          2210 STRONG WEST URG CR SPENCERPORT      </t>
  </si>
  <si>
    <t xml:space="preserve">  Total 013a Urgent Care Satellite Offices       </t>
  </si>
  <si>
    <t xml:space="preserve">  014 Clinical Lab &amp; Path       </t>
  </si>
  <si>
    <t xml:space="preserve">          3000 BLOOD BANK      </t>
  </si>
  <si>
    <t xml:space="preserve">          3030 HEMATOLOGY      </t>
  </si>
  <si>
    <t xml:space="preserve">          3040 MOLECULAR DIAGNOSTIC LAB      </t>
  </si>
  <si>
    <t xml:space="preserve">          3060 CLINICAL CHEM      </t>
  </si>
  <si>
    <t xml:space="preserve">          3070 OP LAB - RIDGELAND      </t>
  </si>
  <si>
    <t xml:space="preserve">          3150 POINT-OF-CARE TESTING      </t>
  </si>
  <si>
    <t xml:space="preserve">          3160 REFERENCE LAB      </t>
  </si>
  <si>
    <t xml:space="preserve">          3180 LSS-PHLEBOTOMY      </t>
  </si>
  <si>
    <t xml:space="preserve">          3200 TOXICOLOGY LAB      </t>
  </si>
  <si>
    <t xml:space="preserve">          3220 AP-AUTOPSY      </t>
  </si>
  <si>
    <t xml:space="preserve">          3240 AP-SURGPATH      </t>
  </si>
  <si>
    <t xml:space="preserve">          3260 AP-CYTOPATH      </t>
  </si>
  <si>
    <t xml:space="preserve">          3280 AP-IMMUNOPATH      </t>
  </si>
  <si>
    <t xml:space="preserve">          3300 AP-NEUROPATH      </t>
  </si>
  <si>
    <t xml:space="preserve">          3320 BIO GENETICS LAB      </t>
  </si>
  <si>
    <t xml:space="preserve">          3330 CYTOGENETICS LAB      </t>
  </si>
  <si>
    <t xml:space="preserve">          3360 ENDO/RIA LAB      </t>
  </si>
  <si>
    <t xml:space="preserve">          3380 MICROBIOLGY/ IMMUNOSR      </t>
  </si>
  <si>
    <t xml:space="preserve">          3420 SURG TISSUE TYPING      </t>
  </si>
  <si>
    <t xml:space="preserve">  Total 014 Clinical Lab &amp; Path       </t>
  </si>
  <si>
    <t xml:space="preserve">  015 O.R./PeriOp Svcs       </t>
  </si>
  <si>
    <t xml:space="preserve">          4250 OPERATING RMS -LABOR      </t>
  </si>
  <si>
    <t xml:space="preserve">          4260 O.R.-MATERIALS      </t>
  </si>
  <si>
    <t xml:space="preserve">          4320 PACU-RECOVERY      </t>
  </si>
  <si>
    <t xml:space="preserve">          4340 AMBULATORY SURGERY CENTER      </t>
  </si>
  <si>
    <t xml:space="preserve">  Total 015 O.R./PeriOp Svcs       </t>
  </si>
  <si>
    <t xml:space="preserve">  015a ASC - Sawgrass       </t>
  </si>
  <si>
    <t xml:space="preserve">          4330 ASC - SAWGRASS      </t>
  </si>
  <si>
    <t xml:space="preserve">  Total 015a ASC - Sawgrass       </t>
  </si>
  <si>
    <t xml:space="preserve">          4350 STRONG WEST ASC      </t>
  </si>
  <si>
    <t xml:space="preserve">  Total 015b ASC - Strong West       </t>
  </si>
  <si>
    <t xml:space="preserve">          6580 PAIN TREAT CENTER      </t>
  </si>
  <si>
    <t xml:space="preserve">  Total 017 Anesthesiology       </t>
  </si>
  <si>
    <t xml:space="preserve">  018 Dentistry       </t>
  </si>
  <si>
    <t xml:space="preserve">          6480 OPD-DENTISTRY      </t>
  </si>
  <si>
    <t xml:space="preserve">  Total 018 Dentistry       </t>
  </si>
  <si>
    <t xml:space="preserve">          6520 OPD-DERMATOLOGY      </t>
  </si>
  <si>
    <t xml:space="preserve">  Total 019 Dermatology       </t>
  </si>
  <si>
    <t xml:space="preserve">          4520 SMH DIALYSIS      </t>
  </si>
  <si>
    <t xml:space="preserve">  Total 020 Dialysis       </t>
  </si>
  <si>
    <t xml:space="preserve">  021 Occ Med       </t>
  </si>
  <si>
    <t xml:space="preserve">          6410 OPD-OCC MED      </t>
  </si>
  <si>
    <t xml:space="preserve">  Total 021 Occ Med       </t>
  </si>
  <si>
    <t xml:space="preserve">          6420 OPD-EYE      </t>
  </si>
  <si>
    <t xml:space="preserve">  Total 022 Ophthalmology       </t>
  </si>
  <si>
    <t xml:space="preserve">          4380 RESPIRATORY THERAPY      </t>
  </si>
  <si>
    <t xml:space="preserve">  Total 023 Respiratory Care       </t>
  </si>
  <si>
    <t xml:space="preserve">  024 Urology       </t>
  </si>
  <si>
    <t xml:space="preserve">          4360 LITHOTRIPSY PROGRAM      </t>
  </si>
  <si>
    <t xml:space="preserve">          6460 OPD-UROLOGY      </t>
  </si>
  <si>
    <t xml:space="preserve">  Total 024 Urology       </t>
  </si>
  <si>
    <t xml:space="preserve">  025 Other       </t>
  </si>
  <si>
    <t xml:space="preserve">          4490 MEMEORY CARE PROGRAM      </t>
  </si>
  <si>
    <t xml:space="preserve">          6550 SLEEP LAB      </t>
  </si>
  <si>
    <t xml:space="preserve">          6640 NUTRITIONAL SUPPORT SVC      </t>
  </si>
  <si>
    <t xml:space="preserve">  Total 025 Other       </t>
  </si>
  <si>
    <t xml:space="preserve">          2300 PC CLINTON CROSSINGS 110      </t>
  </si>
  <si>
    <t xml:space="preserve">          2310 PC CLINTON MED ASSOC      </t>
  </si>
  <si>
    <t xml:space="preserve">          2320 PC EASTSIDE INT MED      </t>
  </si>
  <si>
    <t xml:space="preserve">          2330 PC GATES      </t>
  </si>
  <si>
    <t xml:space="preserve">          2340 PC OLSAN      </t>
  </si>
  <si>
    <t xml:space="preserve">          2350 PC PANORAMA      </t>
  </si>
  <si>
    <t xml:space="preserve">          2360 PC PULSIFER      </t>
  </si>
  <si>
    <t xml:space="preserve">          2370 PC RIMA      </t>
  </si>
  <si>
    <t xml:space="preserve">          2380 PC SOUTHVIEW      </t>
  </si>
  <si>
    <t xml:space="preserve">          2390 PC TWELVE CORNERS      </t>
  </si>
  <si>
    <t xml:space="preserve">          2400 PC CANALSIDE      </t>
  </si>
  <si>
    <t xml:space="preserve">          2410 PC MANHATTAN SQ FAM MED      </t>
  </si>
  <si>
    <t xml:space="preserve">          2420 PC MEDICAL ASSOC OF HENRIETTA      </t>
  </si>
  <si>
    <t xml:space="preserve">          2430 PC NORTH PONDS FAMILY MEDICINE      </t>
  </si>
  <si>
    <t xml:space="preserve">          2440 PC BROCKPORT MED      </t>
  </si>
  <si>
    <t xml:space="preserve">          2450 GENESEE FAMILY MEDICINE      </t>
  </si>
  <si>
    <t xml:space="preserve">          2460 INTERNAL MEDICINE LAKESIDE      </t>
  </si>
  <si>
    <t xml:space="preserve">          2470 MED ASSOC PENFIELD YMCA      </t>
  </si>
  <si>
    <t xml:space="preserve">  Total 027 Primary Care       </t>
  </si>
  <si>
    <t xml:space="preserve">  026 Nursing Units       </t>
  </si>
  <si>
    <t xml:space="preserve">          1100 NS 1-9200 BEHAVIORAL MED SURG UNIT      </t>
  </si>
  <si>
    <t xml:space="preserve">          1410 4-1400 PEDIATRICS      </t>
  </si>
  <si>
    <t xml:space="preserve">          1420 4-2800 PEDS CARDIAC ICU      </t>
  </si>
  <si>
    <t xml:space="preserve">          1430 4-1600 PEDIATRICS      </t>
  </si>
  <si>
    <t xml:space="preserve">          1440 4-3600 PEDIATRICS      </t>
  </si>
  <si>
    <t xml:space="preserve">          1450 4-1800 PEDIATRICS ICU (PICU) (prev. 4-2800)      </t>
  </si>
  <si>
    <t xml:space="preserve">          1470 4-3400 MED/SURG      </t>
  </si>
  <si>
    <t xml:space="preserve">          1500 5-1200 REHAB UNIT      </t>
  </si>
  <si>
    <t xml:space="preserve">          1510 5-1400 MED/SURG UNIT      </t>
  </si>
  <si>
    <t xml:space="preserve">          1540 5-1600 MED/SURG      </t>
  </si>
  <si>
    <t xml:space="preserve">          1550 5-3400 MED/SURG UNIT      </t>
  </si>
  <si>
    <t xml:space="preserve">          1560 5-3600 MED/SURG      </t>
  </si>
  <si>
    <t xml:space="preserve">          1600 6-1600 MED/SURG      </t>
  </si>
  <si>
    <t xml:space="preserve">          1630 6-3600 MED/SURG      </t>
  </si>
  <si>
    <t xml:space="preserve">          1640 6-1200 MED/SURG      </t>
  </si>
  <si>
    <t xml:space="preserve">          1700 7-1200 MED/SURG      </t>
  </si>
  <si>
    <t xml:space="preserve">          1710 7-1400 MED/SURG      </t>
  </si>
  <si>
    <t xml:space="preserve">          1720 7-1600 MED/SURG      </t>
  </si>
  <si>
    <t xml:space="preserve">          1730 7-3400 MED/SURG      </t>
  </si>
  <si>
    <t xml:space="preserve">          1740 7-3600 MED/SURG      </t>
  </si>
  <si>
    <t xml:space="preserve">          1830 NS 8-1400 SWING UNIT      </t>
  </si>
  <si>
    <t xml:space="preserve">          1840 3-2800 BURN TRAUMA STEPDOWN      </t>
  </si>
  <si>
    <t xml:space="preserve">          1880 8-3600 SURGICAL ICU      </t>
  </si>
  <si>
    <t xml:space="preserve">          1300 BIRTH CENTER 3-1600 3-3600      </t>
  </si>
  <si>
    <t xml:space="preserve">          1310 HIGH RISK OB/DELIVERY      </t>
  </si>
  <si>
    <t xml:space="preserve">          1320 OB/GYN      </t>
  </si>
  <si>
    <t>1351    NS CH 3 NICU</t>
  </si>
  <si>
    <t xml:space="preserve">          1460 4-1200 PALLIATIVE CARE UNIT      </t>
  </si>
  <si>
    <t xml:space="preserve">          1530 5-1600 CEP      </t>
  </si>
  <si>
    <t xml:space="preserve">          1610 6-1400 MED/SURG      </t>
  </si>
  <si>
    <t xml:space="preserve">          1620 6-3400 MED/SURG      </t>
  </si>
  <si>
    <t xml:space="preserve">          1850 3-1800 AICU (ADULT ICU)      </t>
  </si>
  <si>
    <t xml:space="preserve">  Total 026 Nursing Units       </t>
  </si>
  <si>
    <t>9960 PAO MISC.</t>
  </si>
  <si>
    <t>Total OUTPATIENT</t>
  </si>
  <si>
    <t>Total ASC</t>
  </si>
  <si>
    <t>Total OBS</t>
  </si>
  <si>
    <t>Total No Summary Groups</t>
  </si>
  <si>
    <t xml:space="preserve">     Direct Labor</t>
  </si>
  <si>
    <t xml:space="preserve">     Direct Non-Labor</t>
  </si>
  <si>
    <t xml:space="preserve">     Program Costs</t>
  </si>
  <si>
    <t xml:space="preserve">     Indirect and OH</t>
  </si>
  <si>
    <t>2950 MED ONC BATAVIA</t>
  </si>
  <si>
    <t xml:space="preserve">2950 MED ONC BATAVIA </t>
  </si>
  <si>
    <t>2480 PC PERINTON PEDIATRICS</t>
  </si>
  <si>
    <t xml:space="preserve">2480 PC PERINTON PEDIATRICS </t>
  </si>
  <si>
    <t>2490 PC CENTER FOR NUTRITION</t>
  </si>
  <si>
    <t xml:space="preserve">2490 PC CENTER FOR NUTRITION </t>
  </si>
  <si>
    <t>n/a</t>
  </si>
  <si>
    <t>VAR TO NM_PLRecon</t>
  </si>
  <si>
    <t>N/A… FY17_6M</t>
  </si>
  <si>
    <t>NAME CHANGE … FY17_6M</t>
  </si>
  <si>
    <t>From RCs and some = charges</t>
  </si>
  <si>
    <t>See Non-Flowcast Charge Report</t>
  </si>
  <si>
    <t>2017 Q2</t>
  </si>
  <si>
    <t>No charges</t>
  </si>
  <si>
    <t>A/R Rec from Rose</t>
  </si>
  <si>
    <t>Not adjusted in Q2 ( Rev=Charges)</t>
  </si>
  <si>
    <t>USED FOR REVENUE RECONCILIATION</t>
  </si>
  <si>
    <t xml:space="preserve">   Ties to Outpatient NPSR</t>
  </si>
  <si>
    <t xml:space="preserve">   Compare to Outpatient Neurology on NPSR  ($5,345K vs $5,327K)</t>
  </si>
  <si>
    <t xml:space="preserve">   Small misc. amounts not included on NPSR, net $76K</t>
  </si>
  <si>
    <t>fy17_6m</t>
  </si>
  <si>
    <t xml:space="preserve">  4810 PEDS PULMONARY      </t>
  </si>
  <si>
    <t xml:space="preserve">  4811 PEDS ENDO      </t>
  </si>
  <si>
    <t xml:space="preserve">  4812 PEDS RHEUMATOLOGY      </t>
  </si>
  <si>
    <t>*2950 MED ONC MYERS CANCER CENTER</t>
  </si>
  <si>
    <t>2950 MED ONC MYERS CANCER CENTER- FLOWCAST Billed</t>
  </si>
  <si>
    <t>2950 MED ONC MYERS CANCER CENTER - IDX Billed</t>
  </si>
  <si>
    <t>FY17_6M  NEW</t>
  </si>
  <si>
    <t>ZZ</t>
  </si>
  <si>
    <t xml:space="preserve"> NPSR BY PAYER - FISCAL 2017</t>
  </si>
  <si>
    <t>2000 OP138501 Emergency Department</t>
  </si>
  <si>
    <t xml:space="preserve">FY17_6M-- </t>
  </si>
  <si>
    <t xml:space="preserve">  4812 PEDS RHEUMATOLOGY   - NON-TRENDSTAR</t>
  </si>
  <si>
    <t xml:space="preserve">  4812 PEDS RHEUMATOLOGY   - Flowcast Billed</t>
  </si>
  <si>
    <t xml:space="preserve">4812 PEDS RHEUMATOLOGY  </t>
  </si>
  <si>
    <t>**new FY17_6M**</t>
  </si>
  <si>
    <t xml:space="preserve">  4811 PEDS ENDO   - NON-TRENDSTAR</t>
  </si>
  <si>
    <t xml:space="preserve">  4811 PEDS ENDO   - Flowcast Billed</t>
  </si>
  <si>
    <t xml:space="preserve">  4811 PEDS ENDO  </t>
  </si>
  <si>
    <t xml:space="preserve">4810 PEDS PULMONARY  </t>
  </si>
  <si>
    <t xml:space="preserve"> 4810 PEDS PULMONARY   - Flowcast Billed</t>
  </si>
  <si>
    <t>4810 PEDS PULMONARY   - NON-TRENDSTAR</t>
  </si>
  <si>
    <t xml:space="preserve">    658 PAIN TREATMENT CENTER-- IDX BILLED</t>
  </si>
  <si>
    <t>4810 PEDS PULMONARY Total</t>
  </si>
  <si>
    <t>4811 PEDS ENDO Total</t>
  </si>
  <si>
    <t>4812 PEDS RHEUMATOLOGY Total</t>
  </si>
  <si>
    <t>FY 2017  Jul 2016 - Jun 2017</t>
  </si>
  <si>
    <t>Q1 FY17</t>
  </si>
  <si>
    <t>Q2 FY17</t>
  </si>
  <si>
    <t>Q3 FY17</t>
  </si>
  <si>
    <t>Q4 FY17</t>
  </si>
  <si>
    <t>7/1/16 to 9/30/16</t>
  </si>
  <si>
    <t>10/1/16 to 12/31/16</t>
  </si>
  <si>
    <t>1/1/17 to 3/31/17</t>
  </si>
  <si>
    <t>4/1/17 to 6/30/17</t>
  </si>
  <si>
    <t xml:space="preserve">PROJECT LINK
</t>
  </si>
  <si>
    <t xml:space="preserve">HOMELESS
</t>
  </si>
  <si>
    <t>FY'17  GLOBAL OUTPATIENT P&amp;L:   OP PROGRAM SUMMARY &amp; RANKING</t>
  </si>
  <si>
    <t>FY'17 GLOBAL OUTPATIENT ONLY P&amp;L:   DEPARTMENTAL DIRECT MARGIN</t>
  </si>
  <si>
    <t>**OLD…NA…CS..051017</t>
  </si>
  <si>
    <t>4-9000 CHILD/ADOL PSYCH</t>
  </si>
  <si>
    <t>3-9200 GERIATRIC PSYCH</t>
  </si>
  <si>
    <t>DSRIP</t>
  </si>
  <si>
    <t>2-9200 GENERAL (ADULT) PSYCH</t>
  </si>
  <si>
    <t>3-9000 MICA PSYCH</t>
  </si>
  <si>
    <t>Interest – Series 2013A</t>
  </si>
  <si>
    <t>NS 1-9200 BEHAVIORAL MED SURG UNIT</t>
  </si>
  <si>
    <t>BIRTH CENTER 3-1600 3-3600</t>
  </si>
  <si>
    <t>HIGH RISK OB/DELIVERY</t>
  </si>
  <si>
    <t>OB/GYN</t>
  </si>
  <si>
    <t>3-3400 NEONATAL</t>
  </si>
  <si>
    <t>NS CH 3 NICU</t>
  </si>
  <si>
    <t>(OLD PICU) 4-1200</t>
  </si>
  <si>
    <t>4-1400 PEDIATRICS</t>
  </si>
  <si>
    <t>NNICU TRANSITION UNIT</t>
  </si>
  <si>
    <t>4-2800 PEDS CARDIAC ICU</t>
  </si>
  <si>
    <t>4-1600 PEDIATRICS</t>
  </si>
  <si>
    <t>4-3600 PEDIATRICS</t>
  </si>
  <si>
    <t>4-1800 PEDIATRICS ICU (PICU) (prev. 4-2800)</t>
  </si>
  <si>
    <t>4-1200 PALLIATIVE CARE UNIT</t>
  </si>
  <si>
    <t>4-3400 MED/SURG</t>
  </si>
  <si>
    <t>5-1200 REHAB UNIT</t>
  </si>
  <si>
    <t>5-1400 MED/SURG UNIT</t>
  </si>
  <si>
    <t>5-1600 CEP</t>
  </si>
  <si>
    <t>5-1600 MED/SURG</t>
  </si>
  <si>
    <t>5-3400 MED/SURG UNIT</t>
  </si>
  <si>
    <t>5-3600 MED/SURG</t>
  </si>
  <si>
    <t>6-1600 MED/SURG</t>
  </si>
  <si>
    <t>6-1400 MED/SURG</t>
  </si>
  <si>
    <t>6-3400 MED/SURG</t>
  </si>
  <si>
    <t>6-3600 MED/SURG</t>
  </si>
  <si>
    <t>6-1200 MED/SURG</t>
  </si>
  <si>
    <t>7-1200 MED/SURG</t>
  </si>
  <si>
    <t>7-1400 MED/SURG</t>
  </si>
  <si>
    <t>7-1600 MED/SURG</t>
  </si>
  <si>
    <t>7-3400 MED/SURG</t>
  </si>
  <si>
    <t>7-3600 MED/SURG</t>
  </si>
  <si>
    <t>8-1200 NEURO ICU</t>
  </si>
  <si>
    <t>8-3400 MED/SURG</t>
  </si>
  <si>
    <t>INPATIENT DIALYSIS</t>
  </si>
  <si>
    <t>NS 8-1400 SWING UNIT</t>
  </si>
  <si>
    <t>3-2800 BURN TRAUMA STEPDOWN</t>
  </si>
  <si>
    <t>3-1800 AICU (ADULT ICU)</t>
  </si>
  <si>
    <t>8-1600 MEDICAL ICU</t>
  </si>
  <si>
    <t>8-3600 SURGICAL ICU</t>
  </si>
  <si>
    <t>CLINICAL RESEARCH</t>
  </si>
  <si>
    <t>HIGHLAND ALC</t>
  </si>
  <si>
    <t>NS WCC5 SURG ONCOLOGY</t>
  </si>
  <si>
    <t>NS WCC6 BMT</t>
  </si>
  <si>
    <t>NS WCC7 HEM/ONC</t>
  </si>
  <si>
    <t>NS CH 7N</t>
  </si>
  <si>
    <t>NS CH 7S</t>
  </si>
  <si>
    <t>NS CH 8N</t>
  </si>
  <si>
    <t>NS CH 8S</t>
  </si>
  <si>
    <t>TRANSITIONAL CARE UNIT</t>
  </si>
  <si>
    <t>EMERGENCY DEPARTMENT</t>
  </si>
  <si>
    <t>TCU-TRANSITIONAL CARE</t>
  </si>
  <si>
    <t>VIRTUAL IP UNIT</t>
  </si>
  <si>
    <t>STRONG WEST EMERGENCY BROCKPORT</t>
  </si>
  <si>
    <t>STRONG WEST URG CR SPENCERPORT</t>
  </si>
  <si>
    <t>GREECE RIDGE URGENT CARE</t>
  </si>
  <si>
    <t>PERINTON URGENT CARE</t>
  </si>
  <si>
    <t>GREECE LATTA URGENT CARE</t>
  </si>
  <si>
    <t>PC CLINTON CROSSINGS 110</t>
  </si>
  <si>
    <t>PC MEDICAL ASSOC OF HENRIETTA</t>
  </si>
  <si>
    <t>PC NORTH PONDS FAMILY MEDICINE</t>
  </si>
  <si>
    <t>PC BROCKPORT MED</t>
  </si>
  <si>
    <t>INTERNAL MEDICINE LAKESIDE</t>
  </si>
  <si>
    <t>PC CENTER FOR NUTRITION</t>
  </si>
  <si>
    <t>PC HORNELL MEDICAL ASSOC</t>
  </si>
  <si>
    <t>PC PINNACLE FAMILY MEDICINE</t>
  </si>
  <si>
    <t>PHARM HIGHLANDS INTERLAKES</t>
  </si>
  <si>
    <t>PHARMACY DANSVILLE</t>
  </si>
  <si>
    <t>PHARMACY INTERLAKES</t>
  </si>
  <si>
    <t>PHARM GENEVA SMH INTERLAKES</t>
  </si>
  <si>
    <t>PHARM GREECE INTERLAKES</t>
  </si>
  <si>
    <t>PHARMACY BATAVIA</t>
  </si>
  <si>
    <t>MED ONC INTERLAKES</t>
  </si>
  <si>
    <t>MED ONC MYERS CANCER CENTER</t>
  </si>
  <si>
    <t>BLOOD BANK</t>
  </si>
  <si>
    <t>HEMATOLOGY</t>
  </si>
  <si>
    <t>MOLECULAR DIAGNOSTIC LAB</t>
  </si>
  <si>
    <t>CLINICAL CHEM</t>
  </si>
  <si>
    <t>211 BAILEY ROAD</t>
  </si>
  <si>
    <t>REFERENCE LAB</t>
  </si>
  <si>
    <t>LSS-PHLEBOTOMY</t>
  </si>
  <si>
    <t>AP-AUTOPSY</t>
  </si>
  <si>
    <t>AP-SURGPATH</t>
  </si>
  <si>
    <t>AP-CYTOPATH</t>
  </si>
  <si>
    <t>AP-IMMUNOPATH</t>
  </si>
  <si>
    <t>AP-NEUROPATH</t>
  </si>
  <si>
    <t>ENDO/RIA LAB</t>
  </si>
  <si>
    <t>MICROBIOLGY/ IMMUNOSR</t>
  </si>
  <si>
    <t>IMMUNOSEROLOGY LAB</t>
  </si>
  <si>
    <t>SURG TISSUE TYPING</t>
  </si>
  <si>
    <t>REPROD ENDO/FETAL LAB</t>
  </si>
  <si>
    <t>Phlebotomy - Meridian</t>
  </si>
  <si>
    <t>Phlebotomy - Penfield</t>
  </si>
  <si>
    <t>Phlebotomy - Holland</t>
  </si>
  <si>
    <t>Phlebotomy - White Spruce</t>
  </si>
  <si>
    <t>Phlebotomy - E. Henrietta</t>
  </si>
  <si>
    <t>Phlebotomy - Panorama</t>
  </si>
  <si>
    <t>Phlebotomy - Ayrault</t>
  </si>
  <si>
    <t>Phlebotomy - E. Ridge</t>
  </si>
  <si>
    <t>Phlebotomy - Westfall</t>
  </si>
  <si>
    <t>Phlebotomy - Senator Keating</t>
  </si>
  <si>
    <t>Phlebotomy - Pitts-Victor</t>
  </si>
  <si>
    <t>Phlebotomy - Long Pond</t>
  </si>
  <si>
    <t>Phlebotomy - S. Clinton</t>
  </si>
  <si>
    <t>Phlebotomy - Buffalo</t>
  </si>
  <si>
    <t>Phlebotomy - Monroe</t>
  </si>
  <si>
    <t>Phlebotomy - S. Clint Bldg G</t>
  </si>
  <si>
    <t>Phlebotomy - S. Clint Bldg H</t>
  </si>
  <si>
    <t>Phlebotomy - Home Draws</t>
  </si>
  <si>
    <t>Phlebotomy - Nursing Homes</t>
  </si>
  <si>
    <t>PHLEBOTOMY - CALKINS CORP PK</t>
  </si>
  <si>
    <t>PHLEBOTOMY - LATTIMORE RD</t>
  </si>
  <si>
    <t>PHLEBOTOMY - LAKEVILLE BIG TREE RD</t>
  </si>
  <si>
    <t>ULTRASOUND</t>
  </si>
  <si>
    <t>CT SCANS</t>
  </si>
  <si>
    <t>DIAGNOSTIC X-RAY</t>
  </si>
  <si>
    <t>ANGIOGRAPHY</t>
  </si>
  <si>
    <t>NUCLEAR MEDICINE</t>
  </si>
  <si>
    <t>MAGNETIC RES IMAGING</t>
  </si>
  <si>
    <t>IMAGING RIVER ROAD</t>
  </si>
  <si>
    <t>RADIOLOGY-CLCROSSING</t>
  </si>
  <si>
    <t>BREAST CARE CTR - IMAGING SRVS</t>
  </si>
  <si>
    <t>URMC IMAGING STRONG WEST</t>
  </si>
  <si>
    <t>SMH CC PHARMACY at PLUTA</t>
  </si>
  <si>
    <t>CANCER CENTER PHARMACY at HH</t>
  </si>
  <si>
    <t>CANCER CENTER PHARMACY</t>
  </si>
  <si>
    <t>AMBULATORY PHARMACY</t>
  </si>
  <si>
    <t>OPERATING RMS -LABOR</t>
  </si>
  <si>
    <t>OPERATING RM MINUTES</t>
  </si>
  <si>
    <t>O.R.-MATERIALS</t>
  </si>
  <si>
    <t>O.R.-PRE OCT00</t>
  </si>
  <si>
    <t>ANESTHESIOLOGY</t>
  </si>
  <si>
    <t>ENDO CENTER at SAWGRASS</t>
  </si>
  <si>
    <t>PACU-RECOVERY</t>
  </si>
  <si>
    <t>PEDIATRIC SURGICAL SUITE</t>
  </si>
  <si>
    <t>ASC - SAWGRASS</t>
  </si>
  <si>
    <t>SAWGRASS OR MINUTES</t>
  </si>
  <si>
    <t>AMBULATORY SURGERY CENTER</t>
  </si>
  <si>
    <t>STRONG WEST ASC</t>
  </si>
  <si>
    <t>LITHOTRIPSY PROGRAM</t>
  </si>
  <si>
    <t>RESPIRATORY THERAPY</t>
  </si>
  <si>
    <t>SPECIAL EQUIPMENT</t>
  </si>
  <si>
    <t>NEUROMEDICINE ICU</t>
  </si>
  <si>
    <t>EVOKED POTENTIAL- NEURO</t>
  </si>
  <si>
    <t>CEP OUTPATIENT</t>
  </si>
  <si>
    <t>ENDOSCOPY</t>
  </si>
  <si>
    <t>SMH DIALYSIS</t>
  </si>
  <si>
    <t>PERITONEAL DIALYSIS</t>
  </si>
  <si>
    <t>PARKES ASTHMA CENTER</t>
  </si>
  <si>
    <t>PULMONARY DISEASE UNIT - SMH</t>
  </si>
  <si>
    <t>CATH/EP PRE-POST CARE</t>
  </si>
  <si>
    <t>CARDIAC CATH</t>
  </si>
  <si>
    <t>VAD MAINT SUPPLIES</t>
  </si>
  <si>
    <t>SMH ECHOCARDIOLOGY</t>
  </si>
  <si>
    <t>CLINTON CROSSINGS ECHOCARDIOLOGY</t>
  </si>
  <si>
    <t>ROCHESTER CARDPULM GROUP (RCPG)</t>
  </si>
  <si>
    <t>NUCLEAR CARDIOLOGY</t>
  </si>
  <si>
    <t>NUCLEAR CARDLGY - CLINCRSS</t>
  </si>
  <si>
    <t>VASCULAR SURGERY CANAL VIEW</t>
  </si>
  <si>
    <t>HEART STATION</t>
  </si>
  <si>
    <t>LAKESIDE CARDIOLOGY</t>
  </si>
  <si>
    <t>ELECTROPHYSIOLOGY</t>
  </si>
  <si>
    <t>OPO ORGANS</t>
  </si>
  <si>
    <t>INCOMING ORGANS</t>
  </si>
  <si>
    <t>KIDNEY TRANSPLANT</t>
  </si>
  <si>
    <t>LIVER TRANSPLANT</t>
  </si>
  <si>
    <t>HEART TRANSPLANT</t>
  </si>
  <si>
    <t>PED PULMONARY UNIT</t>
  </si>
  <si>
    <t>PEDS PULMONARY</t>
  </si>
  <si>
    <t>PEDS ENDO</t>
  </si>
  <si>
    <t>PEDS RHEUMATOLOGY</t>
  </si>
  <si>
    <t>AIDS CTR PED</t>
  </si>
  <si>
    <t>PEDS ECHOCARDIOLOGY</t>
  </si>
  <si>
    <t>ADULTS W/ SPECIAL HEALTHCARE NEEDS (ASHCN)</t>
  </si>
  <si>
    <t>RADIATION ONCOLOGY</t>
  </si>
  <si>
    <t>SMH INFUSION CENTER at HH</t>
  </si>
  <si>
    <t>URCC - COAGULATION</t>
  </si>
  <si>
    <t>BREAST CARE CTR - ONCOLOGY SRVS</t>
  </si>
  <si>
    <t>SMH MED ONC at PLUTA</t>
  </si>
  <si>
    <t>SMH RAD ONC at PLUTA</t>
  </si>
  <si>
    <t>RAD ONC BATAVIA</t>
  </si>
  <si>
    <t>NATL MARROW PROGRAM</t>
  </si>
  <si>
    <t>ORTHOPEDIC SHOP</t>
  </si>
  <si>
    <t>OPD-ORTHOPEDICS</t>
  </si>
  <si>
    <t>O/P ORTHO PROC - CLCRS</t>
  </si>
  <si>
    <t>PHYSICAL THERAPY</t>
  </si>
  <si>
    <t>REHABILITATION</t>
  </si>
  <si>
    <t>OCCUPATIONAL THERAPY</t>
  </si>
  <si>
    <t>O/P REHAB - SMH</t>
  </si>
  <si>
    <t>O/P REHAB - CLCRS</t>
  </si>
  <si>
    <t>O/P REHAB NEUROPSYCH</t>
  </si>
  <si>
    <t>OPD-OB ULTRA</t>
  </si>
  <si>
    <t>NEURO BALANCE LAB</t>
  </si>
  <si>
    <t>OPD-MED NEURO</t>
  </si>
  <si>
    <t>PEDS SLEEP CENTER</t>
  </si>
  <si>
    <t>JCC/YMCA PHYSICAL THERAPY</t>
  </si>
  <si>
    <t>PHYSICAL THREAPY 2180 CLINTON</t>
  </si>
  <si>
    <t>OPD O/P OCC THERAPY</t>
  </si>
  <si>
    <t>SPEECH THERAPY (SMH-CW)</t>
  </si>
  <si>
    <t>OFFSITE AUDIOLOGY</t>
  </si>
  <si>
    <t>OPD-AUDIOLOGY</t>
  </si>
  <si>
    <t>OPD-EYE</t>
  </si>
  <si>
    <t>OPD-ENT</t>
  </si>
  <si>
    <t>OPD-UROLOGY</t>
  </si>
  <si>
    <t>AIR INFUSION CENTER</t>
  </si>
  <si>
    <t>AIR RED CREEK</t>
  </si>
  <si>
    <t>OPD-DERMATOLOGY</t>
  </si>
  <si>
    <t>RHEUMATOLOGY CLINIC</t>
  </si>
  <si>
    <t>HAND REHAB-CC</t>
  </si>
  <si>
    <t>HAND REHAB-GREECE</t>
  </si>
  <si>
    <t>PAIN TREAT CENTER</t>
  </si>
  <si>
    <t>PICC SVC O/P</t>
  </si>
  <si>
    <t>USM - EAST SIDE</t>
  </si>
  <si>
    <t>NUTRITIONAL SUPPORT SVC</t>
  </si>
  <si>
    <t>ENDOCRINE MNT</t>
  </si>
  <si>
    <t>SPORTS REHAB STRONG WEST</t>
  </si>
  <si>
    <t>HAND REHAB - PENFIELD</t>
  </si>
  <si>
    <t>HAND REHAB STRONG WEST</t>
  </si>
  <si>
    <t>AC DIALYSIS</t>
  </si>
  <si>
    <t>OPD-MEDICINE</t>
  </si>
  <si>
    <t>STRONG WEST MULTI-SPECIALITY SUITE</t>
  </si>
  <si>
    <t>OPD-VASCULAR</t>
  </si>
  <si>
    <t>OPD NEUROSURGERY</t>
  </si>
  <si>
    <t>ESOPHAGEAL DIAGNOSTIC LAB</t>
  </si>
  <si>
    <t>DEEP BRAIN STIMULATION</t>
  </si>
  <si>
    <t>NEUROSURG PAIN CLINIC</t>
  </si>
  <si>
    <t>PSYCH ADULT ID CCC</t>
  </si>
  <si>
    <t>PSYCH CHILD/ADL OFFSITE</t>
  </si>
  <si>
    <t>PSYCH CHILD AND ADOLESCENT - EAST RIVER</t>
  </si>
  <si>
    <t>AIDS CTR PSYCH</t>
  </si>
  <si>
    <t>PSYCH OLDER ADULT SERV OFFSITE</t>
  </si>
  <si>
    <t>PSYCH DEAF WELLNESS CENTER</t>
  </si>
  <si>
    <t>PSYCH FAMILY &amp; MARRIAGE</t>
  </si>
  <si>
    <t>PSYCH PARTIAL HOSP (SPECIALIZED)</t>
  </si>
  <si>
    <t>PSYCH PARTIAL HOSP (GENERAL)</t>
  </si>
  <si>
    <t>PSYCH ADULT PARTIAL HOSP</t>
  </si>
  <si>
    <t>PSYCH CHILD PARTIAL HOSP</t>
  </si>
  <si>
    <t>ALCOHOL CLINIC</t>
  </si>
  <si>
    <t>CHEMICAL DEPENDENCY PROGRAM</t>
  </si>
  <si>
    <t>METHADONE CLINIC</t>
  </si>
  <si>
    <t>PSYCH NON-OMEGA PROGRAMS</t>
  </si>
  <si>
    <t>PSYCH LAZOS FUERTES</t>
  </si>
  <si>
    <t>ACT 48 PROGRAM</t>
  </si>
  <si>
    <t>ST CASE ADVOCACY</t>
  </si>
  <si>
    <t>ICM STRONG TIES</t>
  </si>
  <si>
    <t>SCM STRONG TIES</t>
  </si>
  <si>
    <t>STIES CSS CASE MGMT</t>
  </si>
  <si>
    <t>BLENDED CASE MGMT</t>
  </si>
  <si>
    <t>COURTS PC &amp; E</t>
  </si>
  <si>
    <t>PSYCH CRISIS</t>
  </si>
  <si>
    <t>PSYCH HEALTH HOME</t>
  </si>
  <si>
    <t>CPEP - TRIAGE/ EOB</t>
  </si>
  <si>
    <t>old CPEP - EOB</t>
  </si>
  <si>
    <t>CPEP - MOBILE/INTERIM CRISIS</t>
  </si>
  <si>
    <t>CPEP - INTERIM CRISIS</t>
  </si>
  <si>
    <t>LEVEL OF CARE</t>
  </si>
  <si>
    <t>SCHOOL OF NURSING</t>
  </si>
  <si>
    <t>326 depts</t>
  </si>
  <si>
    <t>trim</t>
  </si>
  <si>
    <t>431 ENDO CENTER AT SAWGRASS</t>
  </si>
  <si>
    <t>450 ENDOSCOPY</t>
  </si>
  <si>
    <t>455 PARKES ASTHMA CTR</t>
  </si>
  <si>
    <t>456 PULMONARY DISEASE UNIT-SMH</t>
  </si>
  <si>
    <t>474 KIDNEY CONTINUUM CARE</t>
  </si>
  <si>
    <t>550 INFECTIOUS DISEASE CLINIC</t>
  </si>
  <si>
    <t>650 AIR INFUSTION CENTER</t>
  </si>
  <si>
    <t>665 ENDOCRINE MNT</t>
  </si>
  <si>
    <t>672 OPD-MEDICINE</t>
  </si>
  <si>
    <t>457 CATH/EP PRE-POST CARE</t>
  </si>
  <si>
    <t>458 CARDIAC CATH</t>
  </si>
  <si>
    <t>459 7-3400 PROCEDURE RM</t>
  </si>
  <si>
    <t>460 ECHOCARDIOLOGY</t>
  </si>
  <si>
    <t>461 CC ECHOCARDIOLOGY</t>
  </si>
  <si>
    <t>462 CARDIAC REHAB *</t>
  </si>
  <si>
    <t>464 NUCLEAR CARDIOLOGY</t>
  </si>
  <si>
    <t>465 NUCLEAR CARD-CLINTON</t>
  </si>
  <si>
    <t>466 AC CLIN CARDIOLOGY</t>
  </si>
  <si>
    <t>468 HEART STATION</t>
  </si>
  <si>
    <t>469 LAKESIDE CARDIOLOGY</t>
  </si>
  <si>
    <t>470 ELECTROPHYSIOLOGY</t>
  </si>
  <si>
    <t>494 URCC-COAGULATION</t>
  </si>
  <si>
    <t>674 OPD-SURGERY *</t>
  </si>
  <si>
    <t>675 WOUND HEALING CTR *</t>
  </si>
  <si>
    <t>676 OPD VASCULAR</t>
  </si>
  <si>
    <t>678 ESOPHAGEAL DIAGNOSTIC LAB</t>
  </si>
  <si>
    <t>677 NEUROSURGERY CLINIC</t>
  </si>
  <si>
    <t>679 DEEP BRAIN STIMULATION</t>
  </si>
  <si>
    <t>681 NEUROSURG PAIN CLINIC</t>
  </si>
  <si>
    <t>610 NEURO BALANCE LAB</t>
  </si>
  <si>
    <t>638 SPEECH THERAPY SMH-CW</t>
  </si>
  <si>
    <t>639 OFFSITE AUDIOLOGY</t>
  </si>
  <si>
    <t>640 OPD-AUDIOLOGY</t>
  </si>
  <si>
    <t>644 OPD-EAR/NOSE/THROAT</t>
  </si>
  <si>
    <t>602 OPD-OB/GYN *</t>
  </si>
  <si>
    <t>604 OPD-OB ULTRA</t>
  </si>
  <si>
    <t>480 PEDIATRIC PULMONARY</t>
  </si>
  <si>
    <t>482 PED TRT CTR SPEC</t>
  </si>
  <si>
    <t>484 AIDS CTR-PEDS</t>
  </si>
  <si>
    <t>486 PEDS ECHOCARDIOLOGY</t>
  </si>
  <si>
    <t>621 PEDS SLEEP LAB</t>
  </si>
  <si>
    <t>622 OPD-PEDS *</t>
  </si>
  <si>
    <t>500 ORTHOPEDIC SHOP</t>
  </si>
  <si>
    <t>502 OPD-ORTHOPEDICS</t>
  </si>
  <si>
    <t>503 O/P ORTHO PROC-CLCRS</t>
  </si>
  <si>
    <t>656 HAND REHAB CC</t>
  </si>
  <si>
    <t>657 HAND REHAB GREECE</t>
  </si>
  <si>
    <t>660 SPORTS MED BRIGHTON *</t>
  </si>
  <si>
    <t>661 SPORTS MED GREECE *</t>
  </si>
  <si>
    <t>663 UNIV SPORTS MED-EAST SIDE</t>
  </si>
  <si>
    <t>667 HAND REHAB PENFIELD</t>
  </si>
  <si>
    <t>440 EEG-NEURO</t>
  </si>
  <si>
    <t>442 EMG-NEURO</t>
  </si>
  <si>
    <t>444 EVOKED POTENTIAL-NEURO</t>
  </si>
  <si>
    <t>446 CEP-OUTPATIENT</t>
  </si>
  <si>
    <t>448 NEUROLOGY BOTOX CLINIC</t>
  </si>
  <si>
    <t>612 OPD-MED NEURO</t>
  </si>
  <si>
    <t>620 OPD-PED NEUROLOGY</t>
  </si>
  <si>
    <t>700 PSYCH ADULT ID CCC</t>
  </si>
  <si>
    <t>701 PSYCH CHILD/ADL OFFSITE</t>
  </si>
  <si>
    <t>703 PSYCH OAC OFFSITE</t>
  </si>
  <si>
    <t>704 PSYCH DEAF WELLNESS CENTER</t>
  </si>
  <si>
    <t>705 PSYCH FAMILY &amp; MARRIAGE</t>
  </si>
  <si>
    <t>723 PSYCH PARTIAL HOSPITAL</t>
  </si>
  <si>
    <t>726 PSYCH CHILD PARTIAL</t>
  </si>
  <si>
    <t>727 PSYCH ECT</t>
  </si>
  <si>
    <t>732 CHEMICAL DEPENDENCY PROGRAM</t>
  </si>
  <si>
    <t>734 METHODONE CLINIC</t>
  </si>
  <si>
    <t>740 STRONG TIES CLINIC</t>
  </si>
  <si>
    <t>742 STRONG TIES CONTINUING TRT</t>
  </si>
  <si>
    <t>743 PSYCH LAZOS FUERTES</t>
  </si>
  <si>
    <t>7450</t>
  </si>
  <si>
    <t>750 ACT PROGRAM *</t>
  </si>
  <si>
    <t>751 ST CASE ADVOCACY</t>
  </si>
  <si>
    <t>755 BLENDED CASE MANAGEMENT</t>
  </si>
  <si>
    <t>758 PSYCH HOME HEALTH</t>
  </si>
  <si>
    <t>780 CPEP Combined TRIAGE and EOB</t>
  </si>
  <si>
    <t>783 CPEP-MOBILE/INTERIM CRISIS</t>
  </si>
  <si>
    <t>785 PSYCH MEDICINE PROG</t>
  </si>
  <si>
    <t>504 PHYSICAL THERAPY</t>
  </si>
  <si>
    <t>506 REHABILITATION</t>
  </si>
  <si>
    <t>508 OCCUPATIONAL THERAPY</t>
  </si>
  <si>
    <t>510 O/P REHAB-SMH</t>
  </si>
  <si>
    <t>511 O/P REHAB-CLCRS</t>
  </si>
  <si>
    <t>624 AC-PHYSICAL THERAPY</t>
  </si>
  <si>
    <t>625 PHYS THERAPY-JCC/YMCA</t>
  </si>
  <si>
    <t>626 PT 2180 CLINTON</t>
  </si>
  <si>
    <t>630 OPD-OCCUP THERAPY</t>
  </si>
  <si>
    <t>400 ULTRASOUND</t>
  </si>
  <si>
    <t>402 CT SCANS</t>
  </si>
  <si>
    <t>404 DIAGNOSTIC X-RAY</t>
  </si>
  <si>
    <t>405 ANGIOGRAPHY</t>
  </si>
  <si>
    <t>406 NUCLEAR MEDICINE</t>
  </si>
  <si>
    <t>408 MAGNETIC RES IMAGING</t>
  </si>
  <si>
    <t>410 RADIOLOGY-CL CROSSING</t>
  </si>
  <si>
    <t>411 BREAST CARE CTR-IMG SVC</t>
  </si>
  <si>
    <t>412 RADIOLOGY LAKESIDE</t>
  </si>
  <si>
    <t>180 8-1200 UNIT BMT PROCEDURES</t>
  </si>
  <si>
    <t>196 BMT-WILMOT CC</t>
  </si>
  <si>
    <t>197 HEM/ONC-WILMOT CC</t>
  </si>
  <si>
    <t>490 RADIATION ONCOLOGY</t>
  </si>
  <si>
    <t>491 SMH INFUSION AT HH</t>
  </si>
  <si>
    <t>492 MEDICAL ONCOLOGY</t>
  </si>
  <si>
    <t>495 BREAST CARE CTR-ONC SVC</t>
  </si>
  <si>
    <t>496 SMH MED ONC AT PLUTA</t>
  </si>
  <si>
    <t>497 SMH RAD ONC AT PLUTA</t>
  </si>
  <si>
    <t>499 NATL MARROW PROGRAM</t>
  </si>
  <si>
    <t>292 MED ONC CANADAIGUA IN</t>
  </si>
  <si>
    <t>416 SMH CC PHARMACY AT PLUTA</t>
  </si>
  <si>
    <t>417 CANCER PHARM AT HH</t>
  </si>
  <si>
    <t>418 CANCER CTR PHARMACY</t>
  </si>
  <si>
    <t>419 AMBULATORY PHARMACY</t>
  </si>
  <si>
    <t>420 PHARMACY-OUTPATIENT CLNICAL</t>
  </si>
  <si>
    <t>422 PHARMACY-INPATIENT</t>
  </si>
  <si>
    <t>200 EMERG DEPT &amp; TCU</t>
  </si>
  <si>
    <t>201 ED-TCU TRANS CARE UNIT</t>
  </si>
  <si>
    <t>209 VIRTUAL IP UNIT</t>
  </si>
  <si>
    <t>220 SMH WST URG CARE BROCKPORT</t>
  </si>
  <si>
    <t>221 SMH WST URG CARE SPENCERPORT</t>
  </si>
  <si>
    <t>425 OPER RMS -LABOR</t>
  </si>
  <si>
    <t>426 OPER RMS -MATERIALS</t>
  </si>
  <si>
    <t>430 ANESTHESIOLOGY</t>
  </si>
  <si>
    <t>432 PACU-RECOVERY</t>
  </si>
  <si>
    <t>434 AMBULATORY SURGERY CENTER</t>
  </si>
  <si>
    <t>433 ASC - SAWGRASS</t>
  </si>
  <si>
    <t>435 ASC - STRONG WEST</t>
  </si>
  <si>
    <t>658 PAIN TREATMENT CENTER</t>
  </si>
  <si>
    <t>648 OPS-DENTISTY</t>
  </si>
  <si>
    <t>652 OPD-DERMATOLOGY</t>
  </si>
  <si>
    <t>452 SMH DIALYSIS</t>
  </si>
  <si>
    <t>021 Occupational Medicine - Base P&amp;L Before Program P&amp;L Adjustments</t>
  </si>
  <si>
    <t>641 OPD-OCC MED</t>
  </si>
  <si>
    <t>642 OPD-EYE</t>
  </si>
  <si>
    <t>438 RESPIRATORY THERAPY</t>
  </si>
  <si>
    <t>436 LITHOTRIPSY THERAPY</t>
  </si>
  <si>
    <t>646 OPD-UROLOGY</t>
  </si>
  <si>
    <t>439 PATIENT SPECIALTY EQUIP</t>
  </si>
  <si>
    <t>449 MEMORY CARE PROGRAM *</t>
  </si>
  <si>
    <t>559 STRONG SPECIALTY SHOP *</t>
  </si>
  <si>
    <t>655 SLEEP LAB *</t>
  </si>
  <si>
    <t>662 PICC SERVICES</t>
  </si>
  <si>
    <t>664 NUTRITIONAL SUPPORT SVC</t>
  </si>
  <si>
    <t>559 STRONG SPECIALTY SHOP</t>
  </si>
  <si>
    <t>110 1-9300 BEHAV/MED/SURG UNIT</t>
  </si>
  <si>
    <t>130 BIRTH CENTER</t>
  </si>
  <si>
    <t>131 3-1200 HIRISK OB/GYN</t>
  </si>
  <si>
    <t>132 3-1400 LABOR &amp; DEL</t>
  </si>
  <si>
    <t>135 3-3400 NEONATAL ICU</t>
  </si>
  <si>
    <t>141 4-1400 PEDIATRICS</t>
  </si>
  <si>
    <t>142 4-2800 PEDS CARDIAC ICU</t>
  </si>
  <si>
    <t>143 4-1600 PEDIATRICS</t>
  </si>
  <si>
    <t>144 4-3600 PEDIATRICS</t>
  </si>
  <si>
    <t>145 4-1800 PEDS ICU</t>
  </si>
  <si>
    <t>146 4-1200 PALLIATIVE CARE UNIT</t>
  </si>
  <si>
    <t>147 3-3400 MED/SURG</t>
  </si>
  <si>
    <t>150 5-1200 REHAB UNIT</t>
  </si>
  <si>
    <t>151 5-1400 MED/SURG UNIT</t>
  </si>
  <si>
    <t>153 5-1600 COMP EPIL UNIT</t>
  </si>
  <si>
    <t>154 5-1600 MED/SURG</t>
  </si>
  <si>
    <t>155 5-3400 MED/SURG UNIT</t>
  </si>
  <si>
    <t>156 5-3600 MED/SURG UNIT</t>
  </si>
  <si>
    <t>160 6-1600 MED/SURG UNIT</t>
  </si>
  <si>
    <t>161 6-1400 MED/SURG UNIT</t>
  </si>
  <si>
    <t>162 6-3400 MED/SURG UNIT</t>
  </si>
  <si>
    <t>163 6-3600 MED/SURG UNIT</t>
  </si>
  <si>
    <t>164 6-1200 MED/SURG UNIT</t>
  </si>
  <si>
    <t>170 7-1200 MED/SURG UNIT</t>
  </si>
  <si>
    <t>171 7-1400 MED/SURG UNIT</t>
  </si>
  <si>
    <t>172 7-1600 MED/SURG UNIT</t>
  </si>
  <si>
    <t>173 7-3400 MED/SURG UNIT</t>
  </si>
  <si>
    <t>174 7-3600 MED/SURG UNIT</t>
  </si>
  <si>
    <t>182 8-3400 MED/SURG UNIT</t>
  </si>
  <si>
    <t>183 8-1400 SWING UNIT</t>
  </si>
  <si>
    <t>185 3-1800 BURN/TRAUMA ICU</t>
  </si>
  <si>
    <t>188 8-3600 SURGICAL ICU</t>
  </si>
  <si>
    <t>190 CLINICAL RESEARCH UNIT</t>
  </si>
  <si>
    <t>184 3-2800 NEURO ICU</t>
  </si>
  <si>
    <t>186 8-1600 MEDICAL ICU</t>
  </si>
  <si>
    <t>110 1-9300/1-9200 BEH/MED</t>
  </si>
  <si>
    <t>192 HIGHLAND ALT LEVEL CARE</t>
  </si>
  <si>
    <t>230 PC CLINTON CROSS 110</t>
  </si>
  <si>
    <t>231 PC CLINTON MED ASSOC</t>
  </si>
  <si>
    <t>234 PC OLSAN</t>
  </si>
  <si>
    <t>236 PC PULSIFER</t>
  </si>
  <si>
    <t>240 PC CANALSIDE</t>
  </si>
  <si>
    <t>tri</t>
  </si>
  <si>
    <t>ENDO CENTER AT SAWGRASS</t>
  </si>
  <si>
    <t>PARKES ASTHMA CTR</t>
  </si>
  <si>
    <t>PULMONARY DISEASE UNIT-SMH</t>
  </si>
  <si>
    <t>KIDNEY CONTINUUM CARE</t>
  </si>
  <si>
    <t>INFECTIOUS DISEASE CLINIC</t>
  </si>
  <si>
    <t>AIR INFUSTION CENTER</t>
  </si>
  <si>
    <t>Cardio-Vascular Services</t>
  </si>
  <si>
    <t>7-3400 PROCEDURE RM</t>
  </si>
  <si>
    <t>ECHOCARDIOLOGY</t>
  </si>
  <si>
    <t>CC ECHOCARDIOLOGY</t>
  </si>
  <si>
    <t>CARDIAC REHAB *</t>
  </si>
  <si>
    <t>NUCLEAR CARD-CLINTON</t>
  </si>
  <si>
    <t>AC CLIN CARDIOLOGY</t>
  </si>
  <si>
    <t>URCC-COAGULATION</t>
  </si>
  <si>
    <t>a</t>
  </si>
  <si>
    <t>Surgery</t>
  </si>
  <si>
    <t>OPD-SURGERY *</t>
  </si>
  <si>
    <t>WOUND HEALING CTR *</t>
  </si>
  <si>
    <t>OPD VASCULAR</t>
  </si>
  <si>
    <t>b</t>
  </si>
  <si>
    <t>NeuroSurgery</t>
  </si>
  <si>
    <t>NEUROSURGERY CLINIC</t>
  </si>
  <si>
    <t>c</t>
  </si>
  <si>
    <t>ENT</t>
  </si>
  <si>
    <t>SPEECH THERAPY SMH-CW</t>
  </si>
  <si>
    <t>OPD-EAR/NOSE/THROAT</t>
  </si>
  <si>
    <t>OPD-OB/GYN *</t>
  </si>
  <si>
    <t>Pediatrics</t>
  </si>
  <si>
    <t>PEDIATRIC PULMONARY</t>
  </si>
  <si>
    <t>PED TRT CTR SPEC</t>
  </si>
  <si>
    <t>AIDS CTR-PEDS</t>
  </si>
  <si>
    <t>PEDS SLEEP LAB</t>
  </si>
  <si>
    <t>OPD-PEDS *</t>
  </si>
  <si>
    <t>PEDS CRANIALFACIAL CLNC</t>
  </si>
  <si>
    <t>Orthopedics</t>
  </si>
  <si>
    <t>O/P ORTHO PROC-CLCRS</t>
  </si>
  <si>
    <t>HAND REHAB CC</t>
  </si>
  <si>
    <t>HAND REHAB GREECE</t>
  </si>
  <si>
    <t>SPORTS MED BRIGHTON *</t>
  </si>
  <si>
    <t>SPORTS MED GREECE *</t>
  </si>
  <si>
    <t>UNIV SPORTS MED-EAST SIDE</t>
  </si>
  <si>
    <t>HAND REHAB PENFIELD</t>
  </si>
  <si>
    <t>Neurology</t>
  </si>
  <si>
    <t>EEG-NEURO</t>
  </si>
  <si>
    <t>EMG-NEURO</t>
  </si>
  <si>
    <t>EVOKED POTENTIAL-NEURO</t>
  </si>
  <si>
    <t>CEP-OUTPATIENT</t>
  </si>
  <si>
    <t>NEUROLOGY BOTOX CLINIC</t>
  </si>
  <si>
    <t>Psychiatry</t>
  </si>
  <si>
    <t>PSYCH OAC OFFSITE</t>
  </si>
  <si>
    <t>ACT PROGRAM *</t>
  </si>
  <si>
    <t>BLENDED CASE MANAGEMENT</t>
  </si>
  <si>
    <t>PSYCH HOME HEALTH</t>
  </si>
  <si>
    <t>CPEP Combined TRIAGE and EOB</t>
  </si>
  <si>
    <t>CPEP-MOBILE/INTERIM CRISIS</t>
  </si>
  <si>
    <t>Rehabilitation</t>
  </si>
  <si>
    <t>O/P REHAB-SMH</t>
  </si>
  <si>
    <t>O/P REHAB-CLCRS</t>
  </si>
  <si>
    <t>AC-PHYSICAL THERAPY</t>
  </si>
  <si>
    <t>PHYS THERAPY-JCC/YMCA</t>
  </si>
  <si>
    <t>PT 2180 CLINTON</t>
  </si>
  <si>
    <t>OPD-OCCUP THERAPY</t>
  </si>
  <si>
    <t>Radiology</t>
  </si>
  <si>
    <t>RADIOLOGY-CL CROSSING</t>
  </si>
  <si>
    <t>BREAST CARE CTR-IMG SVC</t>
  </si>
  <si>
    <t>RADIOLOGY LAKESIDE</t>
  </si>
  <si>
    <t>Cancer Center</t>
  </si>
  <si>
    <t>8-1200 UNIT BMT PROCEDURES</t>
  </si>
  <si>
    <t>BMT-WILMOT CC</t>
  </si>
  <si>
    <t>HEM/ONC-WILMOT CC</t>
  </si>
  <si>
    <t>SMH INFUSION AT HH</t>
  </si>
  <si>
    <t>BREAST CARE CTR-ONC SVC</t>
  </si>
  <si>
    <t>SMH MED ONC AT PLUTA</t>
  </si>
  <si>
    <t>SMH RAD ONC AT PLUTA</t>
  </si>
  <si>
    <t>Cancer Center Interlakes</t>
  </si>
  <si>
    <t>MED ONC HIGHLAND INTER</t>
  </si>
  <si>
    <t>MED ONC SMH INTERLAKES BROCKPORT</t>
  </si>
  <si>
    <t>MED ONC CANADAIGUA IN</t>
  </si>
  <si>
    <t>MED ONC GENEVA INTERLA</t>
  </si>
  <si>
    <t>MED ONC GREECE INTERLA</t>
  </si>
  <si>
    <t>Pharmacy</t>
  </si>
  <si>
    <t>SMH CC PHARMACY AT PLUTA</t>
  </si>
  <si>
    <t>CANCER PHARM AT HH</t>
  </si>
  <si>
    <t>CANCER CTR PHARMACY</t>
  </si>
  <si>
    <t>PHARMACY-OUTPATIENT CLNICAL</t>
  </si>
  <si>
    <t>PHARMACY-INPATIENT</t>
  </si>
  <si>
    <t>Pharmacy Interlakes</t>
  </si>
  <si>
    <t>PHARM HIGHLANDS INTERNAL</t>
  </si>
  <si>
    <t>PHARM BROCKPORT INTERL</t>
  </si>
  <si>
    <t>PHARM CANADAIGUA INTE</t>
  </si>
  <si>
    <t>PHARM GENEVA SMH INTER</t>
  </si>
  <si>
    <t>PHARM GREECE INTERLAKE</t>
  </si>
  <si>
    <t>Emergency Medicine</t>
  </si>
  <si>
    <t>EMERG DEPT &amp; TCU</t>
  </si>
  <si>
    <t>ED-TCU TRANS CARE UNIT</t>
  </si>
  <si>
    <t>Urgent Care Satellite Offices</t>
  </si>
  <si>
    <t>SMH WST URG CARE BROCKPORT</t>
  </si>
  <si>
    <t>SMH WST URG CARE SPENCERPORT</t>
  </si>
  <si>
    <t>O.R./PeriOp Svcs</t>
  </si>
  <si>
    <t>OPER RMS -LABOR</t>
  </si>
  <si>
    <t>OPER RMS -MATERIALS</t>
  </si>
  <si>
    <t>ASC - Sawgrass</t>
  </si>
  <si>
    <t>ASC - Strong West</t>
  </si>
  <si>
    <t>ASC - STRONG WEST</t>
  </si>
  <si>
    <t>Anesthesiology</t>
  </si>
  <si>
    <t>PAIN TREATMENT CENTER</t>
  </si>
  <si>
    <t>Dentistry</t>
  </si>
  <si>
    <t>OPS-DENTISTY</t>
  </si>
  <si>
    <t>Dermatology</t>
  </si>
  <si>
    <t>Dialysis</t>
  </si>
  <si>
    <t>Occupational Medicine - Base P&amp;L Before Program P&amp;L Adjustments</t>
  </si>
  <si>
    <t>Ophthalmology</t>
  </si>
  <si>
    <t>Respiratory Care</t>
  </si>
  <si>
    <t>Urology</t>
  </si>
  <si>
    <t>LITHOTRIPSY THERAPY</t>
  </si>
  <si>
    <t>PATIENT SPECIALTY EQUIP</t>
  </si>
  <si>
    <t>MEMORY CARE PROGRAM *</t>
  </si>
  <si>
    <t>STRONG SPECIALTY SHOP *</t>
  </si>
  <si>
    <t>SLEEP LAB *</t>
  </si>
  <si>
    <t>PICC SERVICES</t>
  </si>
  <si>
    <t>Nursing Units</t>
  </si>
  <si>
    <t>1-9300 BEHAV/MED/SURG UNIT</t>
  </si>
  <si>
    <t>BIRTH CENTER</t>
  </si>
  <si>
    <t>3-1200 HIRISK OB/GYN</t>
  </si>
  <si>
    <t>3-1400 LABOR &amp; DEL</t>
  </si>
  <si>
    <t>3-3400 NEONATAL ICU</t>
  </si>
  <si>
    <t>4-1800 PEDS ICU</t>
  </si>
  <si>
    <t>3-3400 MED/SURG</t>
  </si>
  <si>
    <t>5-1600 COMP EPIL UNIT</t>
  </si>
  <si>
    <t>5-3600 MED/SURG UNIT</t>
  </si>
  <si>
    <t>6-1600 MED/SURG UNIT</t>
  </si>
  <si>
    <t>6-1400 MED/SURG UNIT</t>
  </si>
  <si>
    <t>6-3400 MED/SURG UNIT</t>
  </si>
  <si>
    <t>6-3600 MED/SURG UNIT</t>
  </si>
  <si>
    <t>6-1200 MED/SURG UNIT</t>
  </si>
  <si>
    <t>7-1200 MED/SURG UNIT</t>
  </si>
  <si>
    <t>7-1400 MED/SURG UNIT</t>
  </si>
  <si>
    <t>7-1600 MED/SURG UNIT</t>
  </si>
  <si>
    <t>7-3400 MED/SURG UNIT</t>
  </si>
  <si>
    <t>7-3600 MED/SURG UNIT</t>
  </si>
  <si>
    <t>8-3400 MED/SURG UNIT</t>
  </si>
  <si>
    <t>8-1400 SWING UNIT</t>
  </si>
  <si>
    <t>3-1800 BURN/TRAUMA ICU</t>
  </si>
  <si>
    <t>CLINICAL RESEARCH UNIT</t>
  </si>
  <si>
    <t>3-2800 NEURO ICU</t>
  </si>
  <si>
    <t>1-9300/1-9200 BEH/MED</t>
  </si>
  <si>
    <t>HIGHLAND ALT LEVEL CARE</t>
  </si>
  <si>
    <t>Primary Care</t>
  </si>
  <si>
    <t>cca</t>
  </si>
  <si>
    <t>Medicine</t>
  </si>
  <si>
    <t>Group GLOBAL OP SUMMARY</t>
  </si>
  <si>
    <t>Program Hierarchy</t>
  </si>
  <si>
    <t>4310A ENDO CENTER at SAWGRASS  ADJs</t>
  </si>
  <si>
    <t>4500A ENDOSCOPY  ADJs</t>
  </si>
  <si>
    <t>4550A PARKES ASTHMA CENTER  ADJs</t>
  </si>
  <si>
    <t>4560A PULMONARY DISEASE UNIT - SMH  ADJs</t>
  </si>
  <si>
    <t>4740A KIDNEY TRANSPLANT  ADJs</t>
  </si>
  <si>
    <t>6501A AIR RED CREEK  ADJs</t>
  </si>
  <si>
    <t>4660A AC CARDIOLOGY  ADJs</t>
  </si>
  <si>
    <t>6740A OPD-SURGERY  ADJs</t>
  </si>
  <si>
    <t>6750A WOUND HEALING CENTER  ADJs</t>
  </si>
  <si>
    <t>6020A OPD-OB/GYN  ADJs</t>
  </si>
  <si>
    <t>4810A PEDS PULMONARY  ADJs</t>
  </si>
  <si>
    <t>4811A PEDS ENDO  ADJs</t>
  </si>
  <si>
    <t>4812A PEDS RHEUMATOLOGY  ADJs</t>
  </si>
  <si>
    <t>4820A PED TRT CTR/SPEC  ADJs</t>
  </si>
  <si>
    <t>4880A ADULTS W/ SPECIAL HEALTHCARE NEEDS (ASHCN)  ADJs</t>
  </si>
  <si>
    <t>6220A OPD-PEDS  ADJs</t>
  </si>
  <si>
    <t>6230A PEDS CRANIALFACIAL CLINIC  ADJs</t>
  </si>
  <si>
    <t>5000A ORTHOPEDIC SHOP  ADJs</t>
  </si>
  <si>
    <t>6600A SPORTS MED-BRIGHTON  ADJs</t>
  </si>
  <si>
    <t>6610A SPORTS MED-GREECE  ADJs</t>
  </si>
  <si>
    <t>6630A USM - EAST SIDE  ADJs</t>
  </si>
  <si>
    <t>4400A EPILEPSY  ADJs</t>
  </si>
  <si>
    <t>4410A GENERAL NEUROLOGY  ADJs</t>
  </si>
  <si>
    <t>4411A NEURO IMMUNOLOGY  ADJs</t>
  </si>
  <si>
    <t>4412A NEURO ONCOLOGY  ADJs</t>
  </si>
  <si>
    <t>4413A NEUROMEDICINE ICU (IP)  ADJs</t>
  </si>
  <si>
    <t>4413A NEUROMEDICINE ICU (OP)  ADJs</t>
  </si>
  <si>
    <t>4420A NEUROMUSCULAR DISEASE  ADJs</t>
  </si>
  <si>
    <t>4470A NEURO MIGRAINE CTR  ADJs</t>
  </si>
  <si>
    <t>4480A MOVEMENT DISORDERS  ADJs</t>
  </si>
  <si>
    <t>6200A OPD-PED NEUROLOGY  ADJs</t>
  </si>
  <si>
    <t>6110A STROKE SERVICES (IP)  ADJs</t>
  </si>
  <si>
    <t>6110A STROKE SERVICES (OP)  ADJs</t>
  </si>
  <si>
    <t>7000A PSYCH ADULT ID CCC  ADJs</t>
  </si>
  <si>
    <t>7010A PSYCH CHILD/ADL OFFSITE  ADJs</t>
  </si>
  <si>
    <t>7260A PSYCH CHILD PARTIAL HOSP  ADJs</t>
  </si>
  <si>
    <t>7450A ACT 48 PROGRAM  ADJs</t>
  </si>
  <si>
    <t>7500A ACT PROGRAM  ADJs</t>
  </si>
  <si>
    <t>7510A ST CASE ADVOCACY  ADJs</t>
  </si>
  <si>
    <t>7550A BLENDED CASE MGMT  ADJs</t>
  </si>
  <si>
    <t>7580A PSYCH HEALTH HOME  ADJs</t>
  </si>
  <si>
    <t>7830A CPEP - MOBILE/INTERIM CRISIS  ADJs</t>
  </si>
  <si>
    <t>7999A STIES OTHER CS MGT  ADJs</t>
  </si>
  <si>
    <t>4920A MEDICAL ONCOLOGY (IP)  ADJs</t>
  </si>
  <si>
    <t>4920A MEDICAL ONCOLOGY (OP)  ADJs</t>
  </si>
  <si>
    <t>2950A MED ONC MYERS CANCER CENTER  ADJs</t>
  </si>
  <si>
    <t>4180A CANCER CENTER PHARMACY  ADJs</t>
  </si>
  <si>
    <t>4200A O/P PHARMACY  ADJs</t>
  </si>
  <si>
    <t>4210A INFECTIOUS DIS PHARM  ADJs</t>
  </si>
  <si>
    <t>4220A PHARMACY (I/P)  ADJs</t>
  </si>
  <si>
    <t>4230A STRONG WEST PHARMACY  ADJs</t>
  </si>
  <si>
    <t>2000A EMERGENCY DEPARTMENT  ADJs</t>
  </si>
  <si>
    <t>3000A BLOOD BANK  ADJs</t>
  </si>
  <si>
    <t>3030A HEMATOLOGY  ADJs</t>
  </si>
  <si>
    <t>3040A MOLECULAR DX / VIRAL LD  ADJs</t>
  </si>
  <si>
    <t>3060A CLINICAL CHEM  ADJs</t>
  </si>
  <si>
    <t>3070A OP LAB - RIDGELAND  ADJs</t>
  </si>
  <si>
    <t>3150A POINT-OF-CARE TESTING  ADJs</t>
  </si>
  <si>
    <t>3160A REFERENCE LAB  ADJs</t>
  </si>
  <si>
    <t>3180A LSS-PHLEBOTOMY  ADJs</t>
  </si>
  <si>
    <t>3200A TOXICOLOGY LAB  ADJs</t>
  </si>
  <si>
    <t>3220A AP-AUTOPSY  ADJs</t>
  </si>
  <si>
    <t>3240A AP-SURGPATH  ADJs</t>
  </si>
  <si>
    <t>3260A AP-CYTOPATH  ADJs</t>
  </si>
  <si>
    <t>3280A AP-IMMUNOPATH  ADJs</t>
  </si>
  <si>
    <t>3300A AP-NEUROPATH  ADJs</t>
  </si>
  <si>
    <t>3320A BIO GENETICS LAB  ADJs</t>
  </si>
  <si>
    <t>3330A CYTOGENETICS LAB  ADJs</t>
  </si>
  <si>
    <t>3360A ENDO/RIA LAB  ADJs</t>
  </si>
  <si>
    <t>3380A MICROBIOLGY/ IMMUNOSR  ADJs</t>
  </si>
  <si>
    <t>3420A SURG TISSUE TYPING  ADJs</t>
  </si>
  <si>
    <t>3998A DERM PATHOLOGY TRANSFER ADJs</t>
  </si>
  <si>
    <t>3999A PATHOLOGY PRAC PLAN TRANSFER ADJs</t>
  </si>
  <si>
    <t>4330A ASC - SAWGRASS  ADJs</t>
  </si>
  <si>
    <t>6580A PAIN TREAT CENTER  ADJs</t>
  </si>
  <si>
    <t>6480A OPD-DENTISTRY  ADJs</t>
  </si>
  <si>
    <t>021 Occupational  Medicine -</t>
  </si>
  <si>
    <t>6410A OPD-OCC MED  ADJs</t>
  </si>
  <si>
    <t>6999A OPHTHALMOLOGY PRECEPTING ADJs</t>
  </si>
  <si>
    <t>4490A MEMEORY CARE PROGRAM  ADJs</t>
  </si>
  <si>
    <t>5590A STRONG SPECIALTY SHOP  ADJs</t>
  </si>
  <si>
    <t>6550A SLEEP LAB  ADJs</t>
  </si>
  <si>
    <t>1351 NS CH 3 NICU</t>
  </si>
  <si>
    <t>2300A PC CLINTON CROSSINGS 110  ADJs</t>
  </si>
  <si>
    <t>2310A PC CLINTON MED ASSOC  ADJs</t>
  </si>
  <si>
    <t>2320A PC EASTSIDE INT MED  ADJs</t>
  </si>
  <si>
    <t>2330A PC GATES  ADJs</t>
  </si>
  <si>
    <t>2340A PC OLSAN  ADJs</t>
  </si>
  <si>
    <t>2350A PC PANORAMA  ADJs</t>
  </si>
  <si>
    <t>2360A PC PULSIFER  ADJs</t>
  </si>
  <si>
    <t>2370A PC RIMA  ADJs</t>
  </si>
  <si>
    <t>2380A PC SOUTHVIEW  ADJs</t>
  </si>
  <si>
    <t>2390A PC TWELVE CORNERS  ADJs</t>
  </si>
  <si>
    <t>2400A PC CANALSIDE  ADJs</t>
  </si>
  <si>
    <t>2410A PC MANHATTAN SQ FAM MED  ADJs</t>
  </si>
  <si>
    <t>2420A PC MEDICAL ASSOC OF HENRIETTA  ADJs</t>
  </si>
  <si>
    <t>2430A PC NORTH PONDS FAMILY MEDICINE  ADJs</t>
  </si>
  <si>
    <t>2440A PC BROCKPORT MED  ADJs</t>
  </si>
  <si>
    <t>2450A GENESEE FAMILY MEDICINE  ADJs</t>
  </si>
  <si>
    <t>2460A INTERNAL MEDICINE LAKESIDE  ADJs</t>
  </si>
  <si>
    <t>2470A MED ASSOC PENFIELD YMCA  ADJs</t>
  </si>
  <si>
    <t>2480A PC PERINTON PEDIATRICS  ADJs</t>
  </si>
  <si>
    <t>2490A PC CENTER FOR NUTRITION  ADJs</t>
  </si>
  <si>
    <t>2560A PC MEDICAL HOME  ADJs</t>
  </si>
  <si>
    <t>9980A S.O.N. CLINIC  ADJs</t>
  </si>
  <si>
    <t>Prog</t>
  </si>
  <si>
    <t>am Hierarchy</t>
  </si>
  <si>
    <t>EMERGENCY DEPARTMENT  ADJs</t>
  </si>
  <si>
    <t>PC CLINTON CROSSINGS 110  ADJs</t>
  </si>
  <si>
    <t>PC CLINTON MED ASSOC  ADJs</t>
  </si>
  <si>
    <t>PC EASTSIDE INT MED  ADJs</t>
  </si>
  <si>
    <t>PC GATES  ADJs</t>
  </si>
  <si>
    <t>PC OLSAN  ADJs</t>
  </si>
  <si>
    <t>PC PANORAMA  ADJs</t>
  </si>
  <si>
    <t>PC PULSIFER  ADJs</t>
  </si>
  <si>
    <t>PC RIMA  ADJs</t>
  </si>
  <si>
    <t>PC SOUTHVIEW  ADJs</t>
  </si>
  <si>
    <t>PC TWELVE CORNERS  ADJs</t>
  </si>
  <si>
    <t>PC CANALSIDE  ADJs</t>
  </si>
  <si>
    <t>PC MANHATTAN SQ FAM MED  ADJs</t>
  </si>
  <si>
    <t>PC MEDICAL ASSOC OF HENRIETTA  ADJs</t>
  </si>
  <si>
    <t>PC NORTH PONDS FAMILY MEDICINE  ADJs</t>
  </si>
  <si>
    <t>PC BROCKPORT MED  ADJs</t>
  </si>
  <si>
    <t>GENESEE FAMILY MEDICINE  ADJs</t>
  </si>
  <si>
    <t>INTERNAL MEDICINE LAKESIDE  ADJs</t>
  </si>
  <si>
    <t>MED ASSOC PENFIELD YMCA  ADJs</t>
  </si>
  <si>
    <t>PC PERINTON PEDIATRICS  ADJs</t>
  </si>
  <si>
    <t>PC CENTER FOR NUTRITION  ADJs</t>
  </si>
  <si>
    <t>PC MEDICAL HOME  ADJs</t>
  </si>
  <si>
    <t>MED ONC MYERS CANCER CENTER  ADJs</t>
  </si>
  <si>
    <t>BLOOD BANK  ADJs</t>
  </si>
  <si>
    <t>HEMATOLOGY  ADJs</t>
  </si>
  <si>
    <t>MOLECULAR DX / VIRAL LD  ADJs</t>
  </si>
  <si>
    <t>CLINICAL CHEM  ADJs</t>
  </si>
  <si>
    <t>OP LAB - RIDGELAND  ADJs</t>
  </si>
  <si>
    <t>POINT-OF-CARE TESTING  ADJs</t>
  </si>
  <si>
    <t>REFERENCE LAB  ADJs</t>
  </si>
  <si>
    <t>LSS-PHLEBOTOMY  ADJs</t>
  </si>
  <si>
    <t>TOXICOLOGY LAB  ADJs</t>
  </si>
  <si>
    <t>AP-AUTOPSY  ADJs</t>
  </si>
  <si>
    <t>AP-SURGPATH  ADJs</t>
  </si>
  <si>
    <t>AP-CYTOPATH  ADJs</t>
  </si>
  <si>
    <t>AP-IMMUNOPATH  ADJs</t>
  </si>
  <si>
    <t>AP-NEUROPATH  ADJs</t>
  </si>
  <si>
    <t>BIO GENETICS LAB  ADJs</t>
  </si>
  <si>
    <t>CYTOGENETICS LAB  ADJs</t>
  </si>
  <si>
    <t>ENDO/RIA LAB  ADJs</t>
  </si>
  <si>
    <t>MICROBIOLGY/ IMMUNOSR  ADJs</t>
  </si>
  <si>
    <t>SURG TISSUE TYPING  ADJs</t>
  </si>
  <si>
    <t>DERM PATHOLOGY TRANSFER ADJs</t>
  </si>
  <si>
    <t>PATHOLOGY PRAC PLAN TRANSFER ADJs</t>
  </si>
  <si>
    <t>CANCER CENTER PHARMACY  ADJs</t>
  </si>
  <si>
    <t>O/P PHARMACY  ADJs</t>
  </si>
  <si>
    <t>INFECTIOUS DIS PHARM  ADJs</t>
  </si>
  <si>
    <t>PHARMACY (I/P)  ADJs</t>
  </si>
  <si>
    <t>STRONG WEST PHARMACY  ADJs</t>
  </si>
  <si>
    <t>ENDO CENTER at SAWGRASS  ADJs</t>
  </si>
  <si>
    <t>ASC - SAWGRASS  ADJs</t>
  </si>
  <si>
    <t>EPILEPSY  ADJs</t>
  </si>
  <si>
    <t>GENERAL NEUROLOGY  ADJs</t>
  </si>
  <si>
    <t>NEURO IMMUNOLOGY  ADJs</t>
  </si>
  <si>
    <t>NEURO ONCOLOGY  ADJs</t>
  </si>
  <si>
    <t>NEUROMEDICINE ICU (IP)  ADJs</t>
  </si>
  <si>
    <t>NEUROMEDICINE ICU (OP)  ADJs</t>
  </si>
  <si>
    <t>NEUROMUSCULAR DISEASE  ADJs</t>
  </si>
  <si>
    <t>NEURO MIGRAINE CTR  ADJs</t>
  </si>
  <si>
    <t>MOVEMENT DISORDERS  ADJs</t>
  </si>
  <si>
    <t>MEMEORY CARE PROGRAM  ADJs</t>
  </si>
  <si>
    <t>ENDOSCOPY  ADJs</t>
  </si>
  <si>
    <t>PARKES ASTHMA CENTER  ADJs</t>
  </si>
  <si>
    <t>PULMONARY DISEASE UNIT - SMH  ADJs</t>
  </si>
  <si>
    <t>AC CARDIOLOGY  ADJs</t>
  </si>
  <si>
    <t>KIDNEY TRANSPLANT  ADJs</t>
  </si>
  <si>
    <t>PEDS PULMONARY  ADJs</t>
  </si>
  <si>
    <t>PEDS ENDO  ADJs</t>
  </si>
  <si>
    <t>PEDS RHEUMATOLOGY  ADJs</t>
  </si>
  <si>
    <t>PED TRT CTR/SPEC  ADJs</t>
  </si>
  <si>
    <t>ADULTS W/ SPECIAL HEALTHCARE NEEDS (ASHCN)  ADJs</t>
  </si>
  <si>
    <t>MEDICAL ONCOLOGY (IP)  ADJs</t>
  </si>
  <si>
    <t>MEDICAL ONCOLOGY (OP)  ADJs</t>
  </si>
  <si>
    <t>ORTHOPEDIC SHOP  ADJs</t>
  </si>
  <si>
    <t>STRONG SPECIALTY SHOP  ADJs</t>
  </si>
  <si>
    <t>OPD-OB/GYN  ADJs</t>
  </si>
  <si>
    <t>STROKE SERVICES (IP)  ADJs</t>
  </si>
  <si>
    <t>STROKE SERVICES (OP)  ADJs</t>
  </si>
  <si>
    <t>OPD-PED NEUROLOGY  ADJs</t>
  </si>
  <si>
    <t>OPD-PEDS  ADJs</t>
  </si>
  <si>
    <t>PEDS CRANIALFACIAL CLINIC  ADJs</t>
  </si>
  <si>
    <t>OPD-OCC MED  ADJs</t>
  </si>
  <si>
    <t>OPD-DENTISTRY  ADJs</t>
  </si>
  <si>
    <t>AIR RED CREEK  ADJs</t>
  </si>
  <si>
    <t>SLEEP LAB  ADJs</t>
  </si>
  <si>
    <t>PAIN TREAT CENTER  ADJs</t>
  </si>
  <si>
    <t>SPORTS MED-BRIGHTON  ADJs</t>
  </si>
  <si>
    <t>SPORTS MED-GREECE  ADJs</t>
  </si>
  <si>
    <t>USM - EAST SIDE  ADJs</t>
  </si>
  <si>
    <t>OPD-SURGERY  ADJs</t>
  </si>
  <si>
    <t>WOUND HEALING CENTER  ADJs</t>
  </si>
  <si>
    <t>OPHTHALMOLOGY PRECEPTING ADJs</t>
  </si>
  <si>
    <t>PSYCH ADULT ID CCC  ADJs</t>
  </si>
  <si>
    <t>PSYCH CHILD/ADL OFFSITE  ADJs</t>
  </si>
  <si>
    <t>PSYCH CHILD PARTIAL HOSP  ADJs</t>
  </si>
  <si>
    <t>ACT 48 PROGRAM  ADJs</t>
  </si>
  <si>
    <t>ACT PROGRAM  ADJs</t>
  </si>
  <si>
    <t>ST CASE ADVOCACY  ADJs</t>
  </si>
  <si>
    <t>BLENDED CASE MGMT  ADJs</t>
  </si>
  <si>
    <t>PSYCH HEALTH HOME  ADJs</t>
  </si>
  <si>
    <t>CPEP - MOBILE/INTERIM CRISIS  ADJs</t>
  </si>
  <si>
    <t>STIES OTHER CS MGT  ADJs</t>
  </si>
  <si>
    <t>PAO MISC.</t>
  </si>
  <si>
    <t>S.O.N. CLINIC</t>
  </si>
  <si>
    <t>S.O.N. CLINIC  ADJs</t>
  </si>
  <si>
    <t>23xx</t>
  </si>
  <si>
    <t>ENDO</t>
  </si>
  <si>
    <t>PARKES</t>
  </si>
  <si>
    <t>PULMONARY</t>
  </si>
  <si>
    <t>INFECTIOUS</t>
  </si>
  <si>
    <t>AIR</t>
  </si>
  <si>
    <t>MONROE</t>
  </si>
  <si>
    <t>Cardio-Vascular</t>
  </si>
  <si>
    <t>CARDIAC</t>
  </si>
  <si>
    <t>ROCHESTER</t>
  </si>
  <si>
    <t>003a</t>
  </si>
  <si>
    <t>OPD</t>
  </si>
  <si>
    <t>003b</t>
  </si>
  <si>
    <t>003c</t>
  </si>
  <si>
    <t>COMBINED</t>
  </si>
  <si>
    <t>ADULTS</t>
  </si>
  <si>
    <t>SLEEP</t>
  </si>
  <si>
    <t>MED</t>
  </si>
  <si>
    <t>SPORTS</t>
  </si>
  <si>
    <t>STRONG</t>
  </si>
  <si>
    <t>007a</t>
  </si>
  <si>
    <t>Stroke</t>
  </si>
  <si>
    <t>STIES</t>
  </si>
  <si>
    <t>COPS</t>
  </si>
  <si>
    <t>Cancer</t>
  </si>
  <si>
    <t>MEDICAL</t>
  </si>
  <si>
    <t>*2950</t>
  </si>
  <si>
    <t>011a</t>
  </si>
  <si>
    <t>PHARMACY</t>
  </si>
  <si>
    <t>PHARM</t>
  </si>
  <si>
    <t>RETAIL</t>
  </si>
  <si>
    <t>012a</t>
  </si>
  <si>
    <t>Emergency</t>
  </si>
  <si>
    <t>013a</t>
  </si>
  <si>
    <t>Urgent</t>
  </si>
  <si>
    <t>Clinical</t>
  </si>
  <si>
    <t>BLUES</t>
  </si>
  <si>
    <t>PATHOLOGY</t>
  </si>
  <si>
    <t>DERM</t>
  </si>
  <si>
    <t>ADJUST</t>
  </si>
  <si>
    <t>O.R./PeriOp</t>
  </si>
  <si>
    <t>015a</t>
  </si>
  <si>
    <t>015b</t>
  </si>
  <si>
    <t>Occupational</t>
  </si>
  <si>
    <t>OPHTHALMOLOGY</t>
  </si>
  <si>
    <t>Respiratory</t>
  </si>
  <si>
    <t>SPECIALTY</t>
  </si>
  <si>
    <t>Nursing</t>
  </si>
  <si>
    <t>Primary</t>
  </si>
  <si>
    <t>*231</t>
  </si>
  <si>
    <t>*234</t>
  </si>
  <si>
    <t>*236</t>
  </si>
  <si>
    <t>*240</t>
  </si>
  <si>
    <t>*242</t>
  </si>
  <si>
    <t>*244</t>
  </si>
  <si>
    <t>*232</t>
  </si>
  <si>
    <t>*233</t>
  </si>
  <si>
    <t>*235</t>
  </si>
  <si>
    <t>*237</t>
  </si>
  <si>
    <t>*238</t>
  </si>
  <si>
    <t>*239</t>
  </si>
  <si>
    <t>*245</t>
  </si>
  <si>
    <t>*246</t>
  </si>
  <si>
    <t>*2470</t>
  </si>
  <si>
    <t>*2480</t>
  </si>
  <si>
    <t>*2490</t>
  </si>
  <si>
    <t>*241</t>
  </si>
  <si>
    <t>*243</t>
  </si>
  <si>
    <t>*254</t>
  </si>
  <si>
    <t>*255</t>
  </si>
  <si>
    <t>*256</t>
  </si>
  <si>
    <t>431</t>
  </si>
  <si>
    <t>450</t>
  </si>
  <si>
    <t>455</t>
  </si>
  <si>
    <t>456</t>
  </si>
  <si>
    <t>474</t>
  </si>
  <si>
    <t>550</t>
  </si>
  <si>
    <t>650</t>
  </si>
  <si>
    <t>6501</t>
  </si>
  <si>
    <t>665</t>
  </si>
  <si>
    <t>672</t>
  </si>
  <si>
    <t>1</t>
  </si>
  <si>
    <t>457</t>
  </si>
  <si>
    <t>458</t>
  </si>
  <si>
    <t>459</t>
  </si>
  <si>
    <t>460</t>
  </si>
  <si>
    <t>461</t>
  </si>
  <si>
    <t>462</t>
  </si>
  <si>
    <t>464</t>
  </si>
  <si>
    <t>465</t>
  </si>
  <si>
    <t>466</t>
  </si>
  <si>
    <t>468</t>
  </si>
  <si>
    <t>469</t>
  </si>
  <si>
    <t>470</t>
  </si>
  <si>
    <t>494</t>
  </si>
  <si>
    <t>674</t>
  </si>
  <si>
    <t>675</t>
  </si>
  <si>
    <t>676</t>
  </si>
  <si>
    <t>678</t>
  </si>
  <si>
    <t>677</t>
  </si>
  <si>
    <t>679</t>
  </si>
  <si>
    <t>681</t>
  </si>
  <si>
    <t>638</t>
  </si>
  <si>
    <t>639</t>
  </si>
  <si>
    <t>640</t>
  </si>
  <si>
    <t>644</t>
  </si>
  <si>
    <t>602</t>
  </si>
  <si>
    <t>604</t>
  </si>
  <si>
    <t>4</t>
  </si>
  <si>
    <t>480</t>
  </si>
  <si>
    <t>4810</t>
  </si>
  <si>
    <t>4811</t>
  </si>
  <si>
    <t>4812</t>
  </si>
  <si>
    <t>482</t>
  </si>
  <si>
    <t>484</t>
  </si>
  <si>
    <t>486</t>
  </si>
  <si>
    <t>4880</t>
  </si>
  <si>
    <t>621</t>
  </si>
  <si>
    <t>622</t>
  </si>
  <si>
    <t>623</t>
  </si>
  <si>
    <t>5</t>
  </si>
  <si>
    <t>1971</t>
  </si>
  <si>
    <t>1972</t>
  </si>
  <si>
    <t>1981</t>
  </si>
  <si>
    <t>1982</t>
  </si>
  <si>
    <t>500</t>
  </si>
  <si>
    <t>502</t>
  </si>
  <si>
    <t>503</t>
  </si>
  <si>
    <t>656</t>
  </si>
  <si>
    <t>657</t>
  </si>
  <si>
    <t>660</t>
  </si>
  <si>
    <t>661</t>
  </si>
  <si>
    <t>663</t>
  </si>
  <si>
    <t>666</t>
  </si>
  <si>
    <t>667</t>
  </si>
  <si>
    <t>6680</t>
  </si>
  <si>
    <t>6</t>
  </si>
  <si>
    <t>4400</t>
  </si>
  <si>
    <t>4410</t>
  </si>
  <si>
    <t>4411</t>
  </si>
  <si>
    <t>4412</t>
  </si>
  <si>
    <t>4413</t>
  </si>
  <si>
    <t>4420</t>
  </si>
  <si>
    <t>444</t>
  </si>
  <si>
    <t>446</t>
  </si>
  <si>
    <t>447</t>
  </si>
  <si>
    <t>448</t>
  </si>
  <si>
    <t>6100</t>
  </si>
  <si>
    <t>612</t>
  </si>
  <si>
    <t>620</t>
  </si>
  <si>
    <t>7</t>
  </si>
  <si>
    <t>442</t>
  </si>
  <si>
    <t>6110</t>
  </si>
  <si>
    <t>751</t>
  </si>
  <si>
    <t>758</t>
  </si>
  <si>
    <t>8</t>
  </si>
  <si>
    <t>504</t>
  </si>
  <si>
    <t>506</t>
  </si>
  <si>
    <t>508</t>
  </si>
  <si>
    <t>510</t>
  </si>
  <si>
    <t>511</t>
  </si>
  <si>
    <t>624</t>
  </si>
  <si>
    <t>625</t>
  </si>
  <si>
    <t>626</t>
  </si>
  <si>
    <t>630</t>
  </si>
  <si>
    <t>9</t>
  </si>
  <si>
    <t>400</t>
  </si>
  <si>
    <t>402</t>
  </si>
  <si>
    <t>404</t>
  </si>
  <si>
    <t>405</t>
  </si>
  <si>
    <t>406</t>
  </si>
  <si>
    <t>407</t>
  </si>
  <si>
    <t>408</t>
  </si>
  <si>
    <t>410</t>
  </si>
  <si>
    <t>411</t>
  </si>
  <si>
    <t>412</t>
  </si>
  <si>
    <t>180</t>
  </si>
  <si>
    <t>196</t>
  </si>
  <si>
    <t>197</t>
  </si>
  <si>
    <t>2950</t>
  </si>
  <si>
    <t>490</t>
  </si>
  <si>
    <t>491</t>
  </si>
  <si>
    <t>492</t>
  </si>
  <si>
    <t>495</t>
  </si>
  <si>
    <t>496</t>
  </si>
  <si>
    <t>497</t>
  </si>
  <si>
    <t>498</t>
  </si>
  <si>
    <t>499</t>
  </si>
  <si>
    <t>11</t>
  </si>
  <si>
    <t>195</t>
  </si>
  <si>
    <t>416</t>
  </si>
  <si>
    <t>417</t>
  </si>
  <si>
    <t>418</t>
  </si>
  <si>
    <t>419</t>
  </si>
  <si>
    <t>420</t>
  </si>
  <si>
    <t>422</t>
  </si>
  <si>
    <t>423</t>
  </si>
  <si>
    <t>12</t>
  </si>
  <si>
    <t>200</t>
  </si>
  <si>
    <t>201</t>
  </si>
  <si>
    <t>13</t>
  </si>
  <si>
    <t>209</t>
  </si>
  <si>
    <t>220</t>
  </si>
  <si>
    <t>221</t>
  </si>
  <si>
    <t>300</t>
  </si>
  <si>
    <t>303</t>
  </si>
  <si>
    <t>304</t>
  </si>
  <si>
    <t>306</t>
  </si>
  <si>
    <t>307</t>
  </si>
  <si>
    <t>315</t>
  </si>
  <si>
    <t>316</t>
  </si>
  <si>
    <t>318</t>
  </si>
  <si>
    <t>320</t>
  </si>
  <si>
    <t>322</t>
  </si>
  <si>
    <t>324</t>
  </si>
  <si>
    <t>326</t>
  </si>
  <si>
    <t>328</t>
  </si>
  <si>
    <t>330</t>
  </si>
  <si>
    <t>332</t>
  </si>
  <si>
    <t>333</t>
  </si>
  <si>
    <t>336</t>
  </si>
  <si>
    <t>338</t>
  </si>
  <si>
    <t>342</t>
  </si>
  <si>
    <t>14</t>
  </si>
  <si>
    <t>425</t>
  </si>
  <si>
    <t>426</t>
  </si>
  <si>
    <t>430</t>
  </si>
  <si>
    <t>432</t>
  </si>
  <si>
    <t>434</t>
  </si>
  <si>
    <t>15</t>
  </si>
  <si>
    <t>433</t>
  </si>
  <si>
    <t>435</t>
  </si>
  <si>
    <t>658</t>
  </si>
  <si>
    <t>648</t>
  </si>
  <si>
    <t>18</t>
  </si>
  <si>
    <t>652</t>
  </si>
  <si>
    <t>19</t>
  </si>
  <si>
    <t>1821</t>
  </si>
  <si>
    <t>452</t>
  </si>
  <si>
    <t>641</t>
  </si>
  <si>
    <t>21</t>
  </si>
  <si>
    <t>642</t>
  </si>
  <si>
    <t>22</t>
  </si>
  <si>
    <t>438</t>
  </si>
  <si>
    <t>23</t>
  </si>
  <si>
    <t>436</t>
  </si>
  <si>
    <t>646</t>
  </si>
  <si>
    <t>24</t>
  </si>
  <si>
    <t>439</t>
  </si>
  <si>
    <t>449</t>
  </si>
  <si>
    <t>559</t>
  </si>
  <si>
    <t>655</t>
  </si>
  <si>
    <t>662</t>
  </si>
  <si>
    <t>664</t>
  </si>
  <si>
    <t>25</t>
  </si>
  <si>
    <t>110</t>
  </si>
  <si>
    <t>130</t>
  </si>
  <si>
    <t>131</t>
  </si>
  <si>
    <t>132</t>
  </si>
  <si>
    <t>135</t>
  </si>
  <si>
    <t>141</t>
  </si>
  <si>
    <t>142</t>
  </si>
  <si>
    <t>143</t>
  </si>
  <si>
    <t>144</t>
  </si>
  <si>
    <t>145</t>
  </si>
  <si>
    <t>146</t>
  </si>
  <si>
    <t>147</t>
  </si>
  <si>
    <t>150</t>
  </si>
  <si>
    <t>151</t>
  </si>
  <si>
    <t>153</t>
  </si>
  <si>
    <t>154</t>
  </si>
  <si>
    <t>155</t>
  </si>
  <si>
    <t>156</t>
  </si>
  <si>
    <t>160</t>
  </si>
  <si>
    <t>161</t>
  </si>
  <si>
    <t>162</t>
  </si>
  <si>
    <t>163</t>
  </si>
  <si>
    <t>164</t>
  </si>
  <si>
    <t>170</t>
  </si>
  <si>
    <t>171</t>
  </si>
  <si>
    <t>172</t>
  </si>
  <si>
    <t>173</t>
  </si>
  <si>
    <t>174</t>
  </si>
  <si>
    <t>182</t>
  </si>
  <si>
    <t>183</t>
  </si>
  <si>
    <t>185</t>
  </si>
  <si>
    <t>188</t>
  </si>
  <si>
    <t>190</t>
  </si>
  <si>
    <t>26</t>
  </si>
  <si>
    <t>1820</t>
  </si>
  <si>
    <t>184</t>
  </si>
  <si>
    <t>186</t>
  </si>
  <si>
    <t>100</t>
  </si>
  <si>
    <t>1351</t>
  </si>
  <si>
    <t>192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</si>
  <si>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</si>
  <si>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</si>
  <si>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</si>
  <si>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</si>
  <si>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</si>
  <si>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</si>
  <si>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</si>
  <si>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</si>
  <si>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</si>
  <si>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</si>
  <si>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</si>
  <si>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</si>
  <si>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</si>
  <si>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</si>
  <si>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</si>
  <si>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</si>
  <si>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</si>
  <si>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2470</t>
  </si>
  <si>
    <t>2480</t>
  </si>
  <si>
    <t>2490</t>
  </si>
  <si>
    <t>254</t>
  </si>
  <si>
    <t>255</t>
  </si>
  <si>
    <t>256</t>
  </si>
  <si>
    <t>27</t>
  </si>
  <si>
    <t>FY16_xM</t>
  </si>
  <si>
    <t>FY17_xM</t>
  </si>
  <si>
    <t>660 and 250</t>
  </si>
  <si>
    <t>690 and 99</t>
  </si>
  <si>
    <t>LINKED</t>
  </si>
  <si>
    <t>**LINKED** 17NM_Clinic Revenue</t>
  </si>
  <si>
    <t>FY17_9M</t>
  </si>
  <si>
    <t>Gross Charges from Annie's file - CHECK</t>
  </si>
  <si>
    <t>RC11900+ RC11650+RC11750+RC12000+RC12050</t>
  </si>
  <si>
    <t>A/R Rec from Rose for Charges</t>
  </si>
  <si>
    <t>2810 PHARMACY DANSVILLE</t>
  </si>
  <si>
    <t>3080 211 BAILEY ROAD</t>
  </si>
  <si>
    <t>3520 Phlebotomy - Meridian</t>
  </si>
  <si>
    <t>3530 Phlebotomy - Penfield</t>
  </si>
  <si>
    <t>3540 Phlebotomy - Holland</t>
  </si>
  <si>
    <t>3550 Phlebotomy - White Spruce</t>
  </si>
  <si>
    <t>3560 Phlebotomy - E. Henrietta</t>
  </si>
  <si>
    <t>3570 Phlebotomy - Panorama</t>
  </si>
  <si>
    <t>3580 Phlebotomy - Ayrault</t>
  </si>
  <si>
    <t>3590 Phlebotomy - E. Ridge</t>
  </si>
  <si>
    <t>3600 Phlebotomy - Westfall</t>
  </si>
  <si>
    <t>3610 Phlebotomy - Senator Keating</t>
  </si>
  <si>
    <t>3620 Phlebotomy - Pitts-Victor</t>
  </si>
  <si>
    <t>3630 Phlebotomy - Long Pond</t>
  </si>
  <si>
    <t>3640 Phlebotomy - S. Clinton</t>
  </si>
  <si>
    <t>3650 Phlebotomy - Buffalo</t>
  </si>
  <si>
    <t>3660 Phlebotomy - Monroe</t>
  </si>
  <si>
    <t>3670 Phlebotomy - S. Clint Bldg G</t>
  </si>
  <si>
    <t>3680 Phlebotomy - S. Clint Bldg H</t>
  </si>
  <si>
    <t>3680 Phlebotomy - S. Clint Bldg H Total</t>
  </si>
  <si>
    <t>3690 Phlebotomy - Home Draws</t>
  </si>
  <si>
    <t>3690 Phlebotomy - Home Draws Total</t>
  </si>
  <si>
    <t>3700 Phlebotomy - Nursing Homes</t>
  </si>
  <si>
    <t>3700 Phlebotomy - Nursing Homes Total</t>
  </si>
  <si>
    <t>3710 PHLEBOTOMY - CALKINS CORP PK</t>
  </si>
  <si>
    <t>3720 PHLEBOTOMY - LATTIMORE RD</t>
  </si>
  <si>
    <t>3730 PHLEBOTOMY - LAKEVILLE BIG TREE RD</t>
  </si>
  <si>
    <t>4090 IMAGING RIVER ROAD</t>
  </si>
  <si>
    <t>6751 STRONG WEST MULTI-SPECIALTY SUITE</t>
  </si>
  <si>
    <t>**new FY17_9M**</t>
  </si>
  <si>
    <t>UPDATE NAME FY17_9M</t>
  </si>
  <si>
    <t>TOTALS</t>
  </si>
  <si>
    <t>?</t>
  </si>
  <si>
    <t>NON-Omega Charges</t>
  </si>
  <si>
    <t>Client</t>
  </si>
  <si>
    <t>Flex %</t>
  </si>
  <si>
    <t>FY16 Def FD</t>
  </si>
  <si>
    <t>ppy</t>
  </si>
  <si>
    <t>FY 2016  Jul 2015 - Jun 2016</t>
  </si>
  <si>
    <t>10/1/15 to 12/31/15</t>
  </si>
  <si>
    <t>One time funding received 7/22/16 for CY2015.</t>
  </si>
  <si>
    <t>New Program - Separate from above ACT. Funding for capital expenses (2015 funding): To be deposited into OP348569 per Pam Raguso</t>
  </si>
  <si>
    <t>PROJECT LINK</t>
  </si>
  <si>
    <t>HOMELESS</t>
  </si>
  <si>
    <r>
      <t xml:space="preserve">10/1/15 to 12/31/15
</t>
    </r>
    <r>
      <rPr>
        <b/>
        <sz val="10"/>
        <color rgb="FFFF00FF"/>
        <rFont val="Arial"/>
        <family val="2"/>
      </rPr>
      <t>10/01/15 to 11/30/15</t>
    </r>
  </si>
  <si>
    <t>UPDATED : 06/01/2017</t>
  </si>
  <si>
    <t xml:space="preserve">  OUTPT</t>
  </si>
  <si>
    <t>4670 VASCULAR SURGERY CANAL VIEW</t>
  </si>
  <si>
    <t>**NEW FY17_9M**</t>
  </si>
  <si>
    <t>6751 STRONG WEST MULTI-SPECIALITY SUITE</t>
  </si>
  <si>
    <t>7011 PSYCH CHILD AND ADOLESCENT - EAST RIVER</t>
  </si>
  <si>
    <t>11 Radiology</t>
  </si>
  <si>
    <t>6 Pediatrics</t>
  </si>
  <si>
    <t>Total 003a Surgery</t>
  </si>
  <si>
    <t>Total 003b NeuroSurgery</t>
  </si>
  <si>
    <t>Total 003c ENT</t>
  </si>
  <si>
    <t>Total 004 OB/GYN</t>
  </si>
  <si>
    <t>Total 005 Pediatrics</t>
  </si>
  <si>
    <t>Total 007a Stroke Services</t>
  </si>
  <si>
    <t>Total 009 Rehabilitation</t>
  </si>
  <si>
    <t>Total LAB</t>
  </si>
  <si>
    <t>Total 011a Cancer Center Interlakes</t>
  </si>
  <si>
    <t>Total 013 Emergency Medicine</t>
  </si>
  <si>
    <t>Total 013a Urgent Care Satellite Offices</t>
  </si>
  <si>
    <t>Total 014 Clinical Lab &amp; Path</t>
  </si>
  <si>
    <t>Total 015 O.R./PeriOp Svcs</t>
  </si>
  <si>
    <t>Total 015a ASC - Sawgrass</t>
  </si>
  <si>
    <t>Total 015b ASC - Strong West</t>
  </si>
  <si>
    <t>Total 017 Anesthesiology</t>
  </si>
  <si>
    <t>Total 018 Dentistry</t>
  </si>
  <si>
    <t>Total 019 Dermatology</t>
  </si>
  <si>
    <t>Total 020 Dialysis</t>
  </si>
  <si>
    <t>Total 021 Occ Med</t>
  </si>
  <si>
    <t>Total 022 Ophthalmology</t>
  </si>
  <si>
    <t>Total 023 Respiratory Care</t>
  </si>
  <si>
    <t>Total 024 Urology</t>
  </si>
  <si>
    <t>Total 025 Other</t>
  </si>
  <si>
    <t>Total 027 Primary Care</t>
  </si>
  <si>
    <t>Total 026 Nursing Units</t>
  </si>
  <si>
    <t>OP_9M</t>
  </si>
  <si>
    <t>Total 001 Medicine</t>
  </si>
  <si>
    <t>Total 002 Cardio-Vascular Services</t>
  </si>
  <si>
    <t>Total 006 Orthopedics</t>
  </si>
  <si>
    <t>Total 007 Neurology</t>
  </si>
  <si>
    <t>9 Psychiatry</t>
  </si>
  <si>
    <t>Total 008 Psychiatry</t>
  </si>
  <si>
    <t>Total 010 Radiology</t>
  </si>
  <si>
    <t>Total 011 Cancer Center</t>
  </si>
  <si>
    <t>Total 012 Pharmacy</t>
  </si>
  <si>
    <t>Total 012a Pharmacy Interlakes</t>
  </si>
  <si>
    <t>15 Clinical Lab &amp; Path</t>
  </si>
  <si>
    <t>CS updated 06072017</t>
  </si>
  <si>
    <t>Information: 
Component Audit by Component Psych Group_FY16_9M</t>
  </si>
  <si>
    <t>DIR LABOR</t>
  </si>
  <si>
    <t>6420 OPD-EYE - FLOWCAST Billed</t>
  </si>
  <si>
    <t xml:space="preserve"> 6420 OPD-EYE - IDX Billed</t>
  </si>
  <si>
    <t>* 2300 PC CLINTON CROSSINGS 110</t>
  </si>
  <si>
    <t>2300 PC CLINTON CROSSINGS 110  - IDX Billed</t>
  </si>
  <si>
    <t>HPM</t>
  </si>
  <si>
    <t>ADJ</t>
  </si>
  <si>
    <t xml:space="preserve"> 2300 PC CLINTON CROSSINGS 110  - FLOWCAST Billed</t>
  </si>
  <si>
    <t>CS</t>
  </si>
  <si>
    <t xml:space="preserve">*2310 PC CLINTON MED ASSOC </t>
  </si>
  <si>
    <t>2310 PC CLINTON MED ASSOC * - FLOWCAST BILLED</t>
  </si>
  <si>
    <t>2310 PC CLINTON MED ASSOC  * - NON-TRENDSTAR BILLED</t>
  </si>
  <si>
    <t xml:space="preserve">*2340 PC OLSAN </t>
  </si>
  <si>
    <t>2340 PC OLSAN * - FLOWCAST BILLED</t>
  </si>
  <si>
    <t>2340 PC OLSAN * - NON-TRENDSTAR BILLED</t>
  </si>
  <si>
    <t>*2360 PC PULSIFER</t>
  </si>
  <si>
    <t>2360 PC PULSIFER* - FLOWCAST BILLED</t>
  </si>
  <si>
    <t>2360 PC PULSIFER* - NON-TRENDSTAR BILLED</t>
  </si>
  <si>
    <t>AJD</t>
  </si>
  <si>
    <t>DOUBLE CK</t>
  </si>
  <si>
    <t xml:space="preserve">  6480 OPS-DENTISTRY-IDX Billed**</t>
  </si>
  <si>
    <t xml:space="preserve">  6480 OPS-DENTISTRY-FLOWCAST Billed</t>
  </si>
  <si>
    <t xml:space="preserve">  6410 OPD-OCC MED - FLOWCAST BILLED</t>
  </si>
  <si>
    <t xml:space="preserve">  6410 OPD-OCC MED - CONTRACTS</t>
  </si>
  <si>
    <t xml:space="preserve">  6550 SLEEP LAB - FLOWCAST Billed</t>
  </si>
  <si>
    <t xml:space="preserve">  6550 SLEEP LAB - IDX Billed</t>
  </si>
  <si>
    <t xml:space="preserve">*  4490 MEMORY CARE PROGRAM </t>
  </si>
  <si>
    <t xml:space="preserve">  4490 MEMORY CARE PROGRAM * - FLOWCAST BILLED</t>
  </si>
  <si>
    <t xml:space="preserve">  4490 MEMORY CARE PROGRAM * - NON-TRENDSTAR BILLED</t>
  </si>
  <si>
    <t xml:space="preserve">  5590 SPECIALTY SHOP - FLOWCAST Billed</t>
  </si>
  <si>
    <t xml:space="preserve">  5590 SPECIALTY SHOP - IDX Billed</t>
  </si>
  <si>
    <t>zz??</t>
  </si>
  <si>
    <t>????</t>
  </si>
  <si>
    <t>NEW LINE FY17_9M</t>
  </si>
  <si>
    <t xml:space="preserve">  7580 PSYCH HOME HEALTH  - Flowcast</t>
  </si>
  <si>
    <t xml:space="preserve">  7580 PSYCH HOME HEALTH -  NON-TRENDSTAR </t>
  </si>
  <si>
    <t xml:space="preserve">  7580 PSYCH HOME HEALTH </t>
  </si>
  <si>
    <t xml:space="preserve">021 Occupational  Medicine -  </t>
  </si>
  <si>
    <t>2310PC CLINTON MED ASSOC</t>
  </si>
  <si>
    <t>2320PC EASTSIDE INT MED</t>
  </si>
  <si>
    <t>2330PC GATES</t>
  </si>
  <si>
    <t>2340PC OLSAN</t>
  </si>
  <si>
    <t>4413 NEUROMEDICINE ICU (IP)  ADJs</t>
  </si>
  <si>
    <t>4413.1 NEUROMEDICINE ICU (IP)  ADJs</t>
  </si>
  <si>
    <t>6110.1 STROKE SERVICES</t>
  </si>
  <si>
    <t>7550 BLENDED CASE MGMT  ADJs</t>
  </si>
  <si>
    <t xml:space="preserve">7580   7580 PSYCH HOME HEALTH </t>
  </si>
  <si>
    <t>2950 ??</t>
  </si>
  <si>
    <t>4200 O/P PHARMACY  ADJs</t>
  </si>
  <si>
    <t>4230 STRONG WEST PHARMACY  ADJs</t>
  </si>
  <si>
    <t>6420 SLEEP LAB</t>
  </si>
  <si>
    <t>5590 STRONG SPECIALTY SHOP  ADJs</t>
  </si>
  <si>
    <t>2480 PC PERINTON PEDIATRICS  ADJs</t>
  </si>
  <si>
    <t>2490 PC CENTER FOR NUTRITION  ADJs</t>
  </si>
  <si>
    <t>2560 PC MEDICAL HOME  ADJs</t>
  </si>
  <si>
    <t>HPM PC MEDICAL ASSOC OF HENRIETTA</t>
  </si>
  <si>
    <t xml:space="preserve">* 4310 ENDO CENTER AT SAWGRASS </t>
  </si>
  <si>
    <t xml:space="preserve">  4310 ENDO CENTER AT SAWGRASS* - FLOWCAST BILLED</t>
  </si>
  <si>
    <t>4310 ENDO CENTER AT SAWGRASS* - IDX BILLED</t>
  </si>
  <si>
    <t xml:space="preserve">*  4500 ENDOSCOPY </t>
  </si>
  <si>
    <t xml:space="preserve"> 4500 ENDOSCOPY * - FLOWCAST BILLED</t>
  </si>
  <si>
    <t xml:space="preserve"> 4500 ENDOSCOPY * - IDX BILLED</t>
  </si>
  <si>
    <t xml:space="preserve">*  4550 PARKES ASTHMA CTR </t>
  </si>
  <si>
    <t>4550 PARKES ASTHMA CTR  * - FLOWCAST BILLED</t>
  </si>
  <si>
    <t>4550 PARKES ASTHMA CTR  * - IDX BILLED</t>
  </si>
  <si>
    <t>*  4560 PULMONARY DISEASE UNIT-SMH</t>
  </si>
  <si>
    <t>4560 PULMONARY DISEASE UNIT-SMH  * - FLOWCAST BILLED</t>
  </si>
  <si>
    <t>4560 PULMONARY DISEASE UNIT-SMH  * - IDX BILLED</t>
  </si>
  <si>
    <t xml:space="preserve">  6720 OPD-MEDICINE  - MONROE PLAN</t>
  </si>
  <si>
    <t>4620 CARDIAC REHAB*</t>
  </si>
  <si>
    <t>4310 ENDO CENTER at SAWGRASS*</t>
  </si>
  <si>
    <t>4500 ENDOSCOPY*</t>
  </si>
  <si>
    <t>4550 PARKES ASTHMA CENTER*</t>
  </si>
  <si>
    <t>4560 PULMONARY DISEASE UNIT - SMH*</t>
  </si>
  <si>
    <t>5500 AIDS CENTER*</t>
  </si>
  <si>
    <t>6501 AIR RED CREEK*</t>
  </si>
  <si>
    <t xml:space="preserve">4660 AC CARDIOLOGY </t>
  </si>
  <si>
    <t xml:space="preserve">4660 AC CARDIOLOGY  </t>
  </si>
  <si>
    <t xml:space="preserve">  4620 CARDIAC REHAB - FLOWCAST BILLED</t>
  </si>
  <si>
    <t xml:space="preserve">  4620 CARDIAC REHAB PH. III - IDX BILLED</t>
  </si>
  <si>
    <t>6740 OPD-SURGERY*</t>
  </si>
  <si>
    <t xml:space="preserve">  6740 OPD-SURGERY - Flowcast Billed</t>
  </si>
  <si>
    <t xml:space="preserve">  6740 OPD-SURGERY - IDX Billed</t>
  </si>
  <si>
    <t xml:space="preserve">  6750 WOUND TREATMENT - FLOWCAST Billed</t>
  </si>
  <si>
    <t xml:space="preserve">  6750 WOUND TREATMENT - IDX Billed</t>
  </si>
  <si>
    <t>6750 WOUND HEALING CENTER*</t>
  </si>
  <si>
    <t>6020 OPD-OB/GYN*</t>
  </si>
  <si>
    <t xml:space="preserve">  6020 OPD-OB/GYN *</t>
  </si>
  <si>
    <t>6220 OPD-PEDS*</t>
  </si>
  <si>
    <t>6230 PEDS CRANIALFACIAL CLINIC*</t>
  </si>
  <si>
    <t>4800 PED PULMONARY UNIT*</t>
  </si>
  <si>
    <t xml:space="preserve">  4810 PEDS PULMONARY*      </t>
  </si>
  <si>
    <t xml:space="preserve">  4811 PEDS ENDO*      </t>
  </si>
  <si>
    <t xml:space="preserve">  4812 PEDS RHEUMATOLOGY*      </t>
  </si>
  <si>
    <t xml:space="preserve">  4880 ADULTS W/ SPECIAL HEALTHCARE NEEDS (ASHCN)*</t>
  </si>
  <si>
    <t xml:space="preserve">  663 UNIV SPORTS MED-EAST SIDE *</t>
  </si>
  <si>
    <t xml:space="preserve">  500 ORTHOPEDIC SHOP*</t>
  </si>
  <si>
    <t xml:space="preserve">  663 UNIV SPORTS MED-EAST SIDE* </t>
  </si>
  <si>
    <t xml:space="preserve">  5000 ORTHOPEDIC SHOP* </t>
  </si>
  <si>
    <t xml:space="preserve">   4480 MOVEMENT DISORDERS*  - Flowcast Billed</t>
  </si>
  <si>
    <t xml:space="preserve">   4480 MOVEMENT DISORDERS* - NON-TRENDSTAR</t>
  </si>
  <si>
    <t xml:space="preserve">   4470 NEURO MIGRAINE CTR  - Flowcast Billed</t>
  </si>
  <si>
    <t xml:space="preserve">   4470 NEURO MIGRAINE CTR  - NON-TRENDSTAR</t>
  </si>
  <si>
    <t xml:space="preserve">    6200 OPD-PED NEUROLOGY* - NON-TRENDSTAR</t>
  </si>
  <si>
    <t xml:space="preserve">    6200 OPD-PED NEUROLOGY*  - Flowcast Billed</t>
  </si>
  <si>
    <t>6110 STROKE SERVICES*</t>
  </si>
  <si>
    <t xml:space="preserve">  2950 MED ONC MYERS CANCER CENTER*</t>
  </si>
  <si>
    <t>OK</t>
  </si>
  <si>
    <t xml:space="preserve">  PSYCH STIES NON-OMEGA</t>
  </si>
  <si>
    <t>82*</t>
  </si>
  <si>
    <t>5500 AIDS CENTER - IDX Billed*</t>
  </si>
  <si>
    <t xml:space="preserve">  6760 OPD VASCULAR </t>
  </si>
  <si>
    <t xml:space="preserve">6760 OPD VASCULAR </t>
  </si>
  <si>
    <t xml:space="preserve">  6790 DEEP BRAIN STIMULATION </t>
  </si>
  <si>
    <t xml:space="preserve">6790 DEEP BRAIN STIMULATION </t>
  </si>
  <si>
    <t>6020 OPD-OB/GYN *</t>
  </si>
  <si>
    <t xml:space="preserve">  6230 PEDS CRANIALFACIAL CLNC*</t>
  </si>
  <si>
    <t xml:space="preserve">  6210 PEDS SLEEP LAB </t>
  </si>
  <si>
    <t xml:space="preserve">  6220 OPD-PEDS*</t>
  </si>
  <si>
    <t xml:space="preserve">4810 PEDS PULMONARY*      </t>
  </si>
  <si>
    <t xml:space="preserve">4811 PEDS ENDO*      </t>
  </si>
  <si>
    <t xml:space="preserve">4812 PEDS RHEUMATOLOGY*      </t>
  </si>
  <si>
    <t xml:space="preserve">4820 PED TRT CTR SPEC* </t>
  </si>
  <si>
    <t>4880 ADULTS W/ SPECIAL HEALTHCARE NEEDS (ASHCN)*</t>
  </si>
  <si>
    <t xml:space="preserve">6210 PEDS SLEEP LAB </t>
  </si>
  <si>
    <t>MED HOME/OTHER</t>
  </si>
  <si>
    <t>6230 PEDS CRANIALFACIAL CLNC*</t>
  </si>
  <si>
    <t xml:space="preserve">  6220 OPD-PEDS - Flowcast Billed</t>
  </si>
  <si>
    <t xml:space="preserve">  6220 OPD-PEDS - NON-TRENDSTAR</t>
  </si>
  <si>
    <t xml:space="preserve">  6220 OPD-PEDS - Monroe Plan Net Inc/Loss</t>
  </si>
  <si>
    <t xml:space="preserve">  4820 PED TRT CTR SPEC  - Flowcast Billed</t>
  </si>
  <si>
    <t xml:space="preserve"> 4820 PED TRT CTR SPEC  - NON-TRENDSTAR</t>
  </si>
  <si>
    <t xml:space="preserve"> 6230 PEDS CRANIALFACIAL CLNC </t>
  </si>
  <si>
    <t xml:space="preserve">  6230 PEDS CRANIALFACIAL CLNC - Flowcast Billed</t>
  </si>
  <si>
    <t xml:space="preserve">  6230 PEDS CRANIALFACIAL CLNC - NON-TRENDSTAR</t>
  </si>
  <si>
    <t xml:space="preserve">5000 ORTHOPEDIC SHOP* </t>
  </si>
  <si>
    <t>6600 SPORTS MED-BRIGHTON*</t>
  </si>
  <si>
    <t>6630 USM - EAST SIDE*</t>
  </si>
  <si>
    <t>6610 SPORTS MED-GREECE*</t>
  </si>
  <si>
    <t xml:space="preserve">  6600 SPORTS MED BRIGHTON - NON-TRENDSTAR*</t>
  </si>
  <si>
    <t xml:space="preserve">  6600 SPORTS MED BRIGHTON - FLOWCAST Billed</t>
  </si>
  <si>
    <t xml:space="preserve">  6610 SPORTS MED GREECE - FLOWCAST Billed</t>
  </si>
  <si>
    <t xml:space="preserve">  6610 SPORTS MED GREECE - NON-TRENDSTAR*</t>
  </si>
  <si>
    <t xml:space="preserve">  6630 UNIV SPORTS MED-EAST SIDE - FLOWCAST Billed</t>
  </si>
  <si>
    <t xml:space="preserve">   6630 UNIV SPORTS MED-EAST SIDE - NON-TRENDSTAR*</t>
  </si>
  <si>
    <t xml:space="preserve">   5000 ORTHOPEDIC SHOP - FLOWCAST Billed</t>
  </si>
  <si>
    <t xml:space="preserve">   5000 ORTHOPEDIC SHOP - NON-TRENDSTAR*</t>
  </si>
  <si>
    <t>6200 OPD-PED NEUROLOGY*</t>
  </si>
  <si>
    <t>4480 MOVEMENT DISORDERS*</t>
  </si>
  <si>
    <t>4470 NEURO MIGRAINE CTR*</t>
  </si>
  <si>
    <t>4400 EPILEPSY*</t>
  </si>
  <si>
    <t>4410 GENERAL NEUROLOGY*</t>
  </si>
  <si>
    <t>4411 NEURO IMMUNOLOGY*</t>
  </si>
  <si>
    <t>4412 NEURO ONCOLOGY*</t>
  </si>
  <si>
    <t>4420 NEUROMUSCULAR DISEASE*</t>
  </si>
  <si>
    <t>4413 NEUROMEDICINE ICU*</t>
  </si>
  <si>
    <t xml:space="preserve">  7420 STRONG TIES CONTINUING TRT </t>
  </si>
  <si>
    <t xml:space="preserve">7420 STRONG TIES CONTINUING TRT </t>
  </si>
  <si>
    <t>7500 ACT PROGRAM*</t>
  </si>
  <si>
    <t>7580 PSYCH HEALTH HOME*</t>
  </si>
  <si>
    <t xml:space="preserve">  7500 ACT PROGRAM - Flowcast</t>
  </si>
  <si>
    <t xml:space="preserve">  7500 ACT PROGRAM -  NON-TRENDSTAR </t>
  </si>
  <si>
    <t>2950 MED ONC MYERS CANCER CENTER*</t>
  </si>
  <si>
    <t>4920 MEDICAL ONCOLOGY*</t>
  </si>
  <si>
    <t>* 4920 MEDICAL ONCOLOGY</t>
  </si>
  <si>
    <t>4920 MEDICAL ONCOLOGY- FLOWCAST Billed</t>
  </si>
  <si>
    <t>4920 MEDICAL ONCOLOGY - IDX Billed - OUTPATIENT</t>
  </si>
  <si>
    <t>4920 MEDICAL ONCOLOGY - IDX Billed - INPATIENT</t>
  </si>
  <si>
    <t xml:space="preserve">  4190 AMBULATORY PHARMACY </t>
  </si>
  <si>
    <t xml:space="preserve">  4200 PHARMACY-OUTPATIENT CLNICAL</t>
  </si>
  <si>
    <t xml:space="preserve">  4220 PHARMACY-INPATIENT </t>
  </si>
  <si>
    <t xml:space="preserve">4190 AMBULATORY PHARMACY </t>
  </si>
  <si>
    <t xml:space="preserve">4200 O/P PHARMACY </t>
  </si>
  <si>
    <t>4220 PHARMACY (I/P)*</t>
  </si>
  <si>
    <t>4230 STRONG WEST PHARMACY*</t>
  </si>
  <si>
    <t>RETAIL PHARMACIES (SMH/STIES/LTC)*-420*</t>
  </si>
  <si>
    <t>INFECTIOUS DISEASE PHARMACY*-421*</t>
  </si>
  <si>
    <t>2800 PHARM HIGHLANDS INTERNAL</t>
  </si>
  <si>
    <t xml:space="preserve">  2090 VIRTUAL IP UNIT </t>
  </si>
  <si>
    <t xml:space="preserve">2090 VIRTUAL IP UNIT </t>
  </si>
  <si>
    <t>2000 EMERGENCY DEPARTMENT*</t>
  </si>
  <si>
    <t>4330 ASC - SAWGRASS*</t>
  </si>
  <si>
    <t>6580 PAIN TREATMENT CENTER-- IDX BILLED*</t>
  </si>
  <si>
    <t>6480 OPS-DENTISTRY-IDX Billed**</t>
  </si>
  <si>
    <t>6410 OPD-OCC MED - CONTRACTS*</t>
  </si>
  <si>
    <t>6420 OPD-EYE*</t>
  </si>
  <si>
    <t xml:space="preserve"> OPHTHALMOLOGY PRECEPTING*</t>
  </si>
  <si>
    <t>4490 MEMEORY CARE PROGRAM*</t>
  </si>
  <si>
    <t>5590 STRONG SPECIALTY SHOP  ADJs*</t>
  </si>
  <si>
    <t>6550 SLEEP LAB*</t>
  </si>
  <si>
    <t>5590 STRONG SPECIALTY SHOP*</t>
  </si>
  <si>
    <t>6620 PICC SVC O/P*</t>
  </si>
  <si>
    <t xml:space="preserve">  4390 PATIENT SPECIALTY EQUIP </t>
  </si>
  <si>
    <t xml:space="preserve">4390 PATIENT SPECIALTY EQUIP </t>
  </si>
  <si>
    <t xml:space="preserve">  1860 8-1600 MEDICAL ICU </t>
  </si>
  <si>
    <t xml:space="preserve">1860 8-1600 MEDICAL ICU </t>
  </si>
  <si>
    <t xml:space="preserve">  1920 HIGHLAND ALT LEVEL CARE </t>
  </si>
  <si>
    <t xml:space="preserve">1920 HIGHLAND ALT LEVEL CARE </t>
  </si>
  <si>
    <t>2540 PC PFITZNER*</t>
  </si>
  <si>
    <t>2550 PC CULVER*</t>
  </si>
  <si>
    <t>2560 PC MEDICAL HOME*</t>
  </si>
  <si>
    <t>2400 PC CANALSIDE* - FLOWCAST BILLED</t>
  </si>
  <si>
    <t xml:space="preserve">*2400 PC CANALSIDE </t>
  </si>
  <si>
    <t>2400 PC CANALSIDE * - NON-TRENDSTAR BILLED</t>
  </si>
  <si>
    <t xml:space="preserve">*2420 PC MEDICAL ASSOC OF HENRIETTA  </t>
  </si>
  <si>
    <t xml:space="preserve"> 2420 PC MEDICAL ASSOC OF HENRIETTA* - FLOWCAST BILLED</t>
  </si>
  <si>
    <t>2420 PC MEDICAL ASSOC OF HENRIETTA* - NON-TRENDSTAR BILLED</t>
  </si>
  <si>
    <t>*2450 PC GENESEE FAMILY MEDICINE</t>
  </si>
  <si>
    <t>2450 PC GENESEE FAMILY MEDICINE* - FLOWCAST BILLED</t>
  </si>
  <si>
    <t>2450 PC GENESEE FAMILY MEDICINE* - NON-TRENDSTAR BILLED</t>
  </si>
  <si>
    <t>COMPARATIVE PERIODS (FY17 JUL- DEC) vs (FY16 JUL- DEC)</t>
  </si>
  <si>
    <t>***PREUPDATE***</t>
  </si>
  <si>
    <t xml:space="preserve">  6020 OPD-OB/GYN - FLOWCAST BILLED</t>
  </si>
  <si>
    <t xml:space="preserve">  6020 OPD-OB/GYN - NON-TRENDSTAR BILLED</t>
  </si>
  <si>
    <t xml:space="preserve">  623 PEDS CRANIALFACIAL CLNC (</t>
  </si>
  <si>
    <t>`</t>
  </si>
  <si>
    <t>FYTD '17</t>
  </si>
  <si>
    <t>SMH Pediatric General Payer Mix (Payments only) for FYTD '17</t>
  </si>
  <si>
    <t>FTYD '16</t>
  </si>
  <si>
    <t xml:space="preserve">021 Occ Med </t>
  </si>
  <si>
    <t>015b ASC/OP - Strong West</t>
  </si>
  <si>
    <t xml:space="preserve">015a ASC/OP - Sawgrass </t>
  </si>
  <si>
    <t xml:space="preserve">011a Cancer Center Interlakes </t>
  </si>
  <si>
    <t xml:space="preserve">008 Psychiatry </t>
  </si>
  <si>
    <t>JUL- JUN</t>
  </si>
  <si>
    <t>JUL'16 - JUN'17</t>
  </si>
  <si>
    <t>FY17_12M *NEW*</t>
  </si>
  <si>
    <t>2500 PC BUSHNELL'S BASIN</t>
  </si>
  <si>
    <t>One time funding received 8/03/17 for CY2016.</t>
  </si>
  <si>
    <t>UPDATED</t>
  </si>
  <si>
    <r>
      <t xml:space="preserve">( </t>
    </r>
    <r>
      <rPr>
        <b/>
        <sz val="8"/>
        <rFont val="Arial"/>
        <family val="2"/>
      </rPr>
      <t>SMHCSTS HSL</t>
    </r>
    <r>
      <rPr>
        <sz val="8"/>
        <rFont val="Arial"/>
        <family val="2"/>
      </rPr>
      <t>:  PSYyyC2PL.BAT )</t>
    </r>
  </si>
  <si>
    <t>CS INPUT_10/06/17</t>
  </si>
  <si>
    <t>fy16_12m</t>
  </si>
  <si>
    <t>FY16_12M:</t>
  </si>
  <si>
    <t xml:space="preserve">updated: </t>
  </si>
  <si>
    <t>updated:</t>
  </si>
  <si>
    <t>FY17_12M</t>
  </si>
  <si>
    <t>fy17_12m</t>
  </si>
  <si>
    <t>fy17_12m
fy16_12m see below</t>
  </si>
  <si>
    <t>4230 STRONG WEST PHARMACY</t>
  </si>
  <si>
    <t>RC12000</t>
  </si>
  <si>
    <t>OP137546 School Based Health Programs</t>
  </si>
  <si>
    <t>doesn't match NPSR by about 3k</t>
  </si>
  <si>
    <t>Revenue = charges</t>
  </si>
  <si>
    <t>FY17_12M:</t>
  </si>
  <si>
    <t>Excellus Rate add on RC11900</t>
  </si>
  <si>
    <t>**new17_12m**</t>
  </si>
  <si>
    <t>OP137018 PC Bushnell's Basin</t>
  </si>
  <si>
    <t>FY 17_12M</t>
  </si>
  <si>
    <t>**fy17_12m_new**</t>
  </si>
  <si>
    <t>From RC11550 Tab - Financial Statement_FY17 12M</t>
  </si>
  <si>
    <t>NEW**</t>
  </si>
  <si>
    <t>2500 PC BUSHNELL'S BASIN Total</t>
  </si>
  <si>
    <t>2540 PC PFITZNER</t>
  </si>
  <si>
    <t>2550 PC CULVER</t>
  </si>
  <si>
    <t>2560 PC MEDICAL HOME</t>
  </si>
  <si>
    <t>3340 ENDOCRINOLOGY LAB</t>
  </si>
  <si>
    <t>4200 O/P PHARMACY</t>
  </si>
  <si>
    <t>4210 INFECTIOUS DIS PHARM</t>
  </si>
  <si>
    <t>4413 NEUROMEDICINE ICU</t>
  </si>
  <si>
    <t>4813 PEDS GASTROINTESTINAL</t>
  </si>
  <si>
    <t>4813 PEDS GASTROINTESTINAL Total</t>
  </si>
  <si>
    <t>6900 SCHOOL BASED HEALTH PROGRAMS</t>
  </si>
  <si>
    <t>6900 SCHOOL BASED HEALTH PROGRAMS Total</t>
  </si>
  <si>
    <t>2930 MED ONC FALCK &amp; COLE CANCER CENTER</t>
  </si>
  <si>
    <t>2930 MED ONC FALCK &amp; COLE CANCER CENTER Total</t>
  </si>
  <si>
    <t>**new FY17_12M**</t>
  </si>
  <si>
    <t>PC BUSHNELL'S BASIN</t>
  </si>
  <si>
    <t>*250 PC Bushnell's Basin</t>
  </si>
  <si>
    <t>2500 PC Bushnell's Basin* - FLOWCAST BILLED</t>
  </si>
  <si>
    <t>2500 PC Bushnell's Basin* - NON-TRENDSTAR BILLED</t>
  </si>
  <si>
    <t>**NEW** FY17_12M</t>
  </si>
  <si>
    <t>NEW FY17_12M</t>
  </si>
  <si>
    <t>**CS - FY17_12M NOT USED**</t>
  </si>
  <si>
    <t>Q_SMFY16_12M_OUTPT_DEPTS-6380-6400</t>
  </si>
  <si>
    <t>Q_SMFY17_12M_OUTPT_DEPTS-6380-6400</t>
  </si>
  <si>
    <t>Updated: 11/05/2016</t>
  </si>
  <si>
    <t>Updated: 10/11/2017</t>
  </si>
  <si>
    <t>***FY17_12M*****</t>
  </si>
  <si>
    <t>***FY16_12M*****</t>
  </si>
  <si>
    <t>JUNE 2017 NET PATIENT SERVICE REVENUE</t>
  </si>
  <si>
    <t>JUNE 2016 NET PATIENT SERVICE REVENUE</t>
  </si>
  <si>
    <t>UPDATED : 10/12/2017</t>
  </si>
  <si>
    <t>Updated: 10/12/2017</t>
  </si>
  <si>
    <t>FTYD '17</t>
  </si>
  <si>
    <t>FY'17</t>
  </si>
  <si>
    <t>FY'16</t>
  </si>
  <si>
    <t>UPDATED: 10/12/17</t>
  </si>
  <si>
    <t>4-17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</si>
</sst>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_);\(0.0\)"/>
    <numFmt numFmtId="165" formatCode="0.0000_);\(0.0000\)"/>
    <numFmt numFmtId="166" formatCode="#,##0.000_);\(#,##0.000\)"/>
    <numFmt numFmtId="167" formatCode="0.0%"/>
    <numFmt numFmtId="168" formatCode="0_);\(0\)"/>
    <numFmt numFmtId="169" formatCode="0.0%;\(0.0%\)"/>
    <numFmt numFmtId="170" formatCode="_(&quot;$&quot;* #,##0.0_);_(&quot;$&quot;* \(#,##0.0\);_(&quot;$&quot;* &quot;-&quot;?_);_(@_)"/>
    <numFmt numFmtId="171" formatCode="0.0%_);\(0.0%\)"/>
    <numFmt numFmtId="172" formatCode="_(* #,##0_);_(* \(#,##0\);_(* &quot;-&quot;??_);_(@_)"/>
    <numFmt numFmtId="173" formatCode="0.000%"/>
    <numFmt numFmtId="174" formatCode="#,##0.0_);\(#,##0.0\)"/>
    <numFmt numFmtId="175" formatCode="[$-F400]h:mm:ss\ AM/PM"/>
    <numFmt numFmtId="176" formatCode="#,##0.000_);[Red]\(#,##0.000\)"/>
    <numFmt numFmtId="177" formatCode="#,##0;\(#,##0\)"/>
    <numFmt numFmtId="178" formatCode="#,##0.00;\(#,##0.00\)"/>
    <numFmt numFmtId="179" formatCode="0_);[Red]\(0\)"/>
  </numFmts>
  <fonts count="40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name val="Arial Narrow"/>
      <family val="2"/>
    </font>
    <font>
      <b/>
      <sz val="9"/>
      <name val="Arial Narrow"/>
      <family val="2"/>
    </font>
    <font>
      <b/>
      <sz val="9"/>
      <name val="Arial"/>
      <family val="2"/>
    </font>
    <font>
      <b/>
      <u/>
      <sz val="9"/>
      <name val="Arial Narrow"/>
      <family val="2"/>
    </font>
    <font>
      <u/>
      <sz val="9"/>
      <name val="Arial Narrow"/>
      <family val="2"/>
    </font>
    <font>
      <b/>
      <sz val="11"/>
      <name val="Arial"/>
      <family val="2"/>
    </font>
    <font>
      <b/>
      <u val="double"/>
      <sz val="10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10"/>
      <color indexed="12"/>
      <name val="Arial"/>
      <family val="2"/>
    </font>
    <font>
      <u/>
      <sz val="9"/>
      <name val="Arial"/>
      <family val="2"/>
    </font>
    <font>
      <b/>
      <sz val="9"/>
      <color indexed="12"/>
      <name val="Arial"/>
      <family val="2"/>
    </font>
    <font>
      <i/>
      <sz val="9"/>
      <name val="Arial Narrow"/>
      <family val="2"/>
    </font>
    <font>
      <b/>
      <i/>
      <sz val="9"/>
      <name val="Arial Narrow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0"/>
      <color indexed="12"/>
      <name val="Arial"/>
      <family val="2"/>
    </font>
    <font>
      <b/>
      <sz val="8"/>
      <name val="Arial"/>
      <family val="2"/>
    </font>
    <font>
      <b/>
      <sz val="9"/>
      <color indexed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sz val="10"/>
      <name val="Arial"/>
      <family val="2"/>
    </font>
    <font>
      <sz val="8"/>
      <color indexed="14"/>
      <name val="Arial"/>
      <family val="2"/>
    </font>
    <font>
      <b/>
      <sz val="11"/>
      <color indexed="12"/>
      <name val="Arial"/>
      <family val="2"/>
    </font>
    <font>
      <sz val="9"/>
      <color indexed="12"/>
      <name val="Arial"/>
      <family val="2"/>
    </font>
    <font>
      <b/>
      <u/>
      <sz val="11"/>
      <color indexed="12"/>
      <name val="Arial"/>
      <family val="2"/>
    </font>
    <font>
      <b/>
      <u/>
      <sz val="9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u/>
      <sz val="9"/>
      <color indexed="12"/>
      <name val="Arial"/>
      <family val="2"/>
    </font>
    <font>
      <b/>
      <u/>
      <sz val="9"/>
      <color indexed="12"/>
      <name val="Arial"/>
      <family val="2"/>
    </font>
    <font>
      <b/>
      <u/>
      <sz val="14"/>
      <color indexed="12"/>
      <name val="Arial"/>
      <family val="2"/>
    </font>
    <font>
      <b/>
      <sz val="10"/>
      <name val="Arial Narrow"/>
      <family val="2"/>
    </font>
    <font>
      <sz val="9"/>
      <color indexed="10"/>
      <name val="Arial"/>
      <family val="2"/>
    </font>
    <font>
      <sz val="9"/>
      <color indexed="23"/>
      <name val="Arial"/>
      <family val="2"/>
    </font>
    <font>
      <u val="doubleAccounting"/>
      <sz val="9"/>
      <name val="Arial Narrow"/>
      <family val="2"/>
    </font>
    <font>
      <sz val="10"/>
      <color indexed="10"/>
      <name val="Arial"/>
      <family val="2"/>
    </font>
    <font>
      <sz val="8"/>
      <color indexed="12"/>
      <name val="Arial"/>
      <family val="2"/>
    </font>
    <font>
      <b/>
      <u/>
      <sz val="11"/>
      <name val="Arial"/>
      <family val="2"/>
    </font>
    <font>
      <b/>
      <sz val="10"/>
      <color indexed="1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11"/>
      <color indexed="10"/>
      <name val="Arial"/>
      <family val="2"/>
    </font>
    <font>
      <b/>
      <sz val="10"/>
      <color indexed="61"/>
      <name val="Arial"/>
      <family val="2"/>
    </font>
    <font>
      <b/>
      <u/>
      <sz val="10"/>
      <color indexed="12"/>
      <name val="Arial"/>
      <family val="2"/>
    </font>
    <font>
      <u/>
      <sz val="9"/>
      <color indexed="61"/>
      <name val="Arial"/>
      <family val="2"/>
    </font>
    <font>
      <b/>
      <u/>
      <sz val="8"/>
      <color indexed="61"/>
      <name val="Arial"/>
      <family val="2"/>
    </font>
    <font>
      <b/>
      <u/>
      <sz val="8"/>
      <name val="Arial"/>
      <family val="2"/>
    </font>
    <font>
      <sz val="8"/>
      <color indexed="61"/>
      <name val="Arial"/>
      <family val="2"/>
    </font>
    <font>
      <sz val="9"/>
      <color indexed="61"/>
      <name val="Arial"/>
      <family val="2"/>
    </font>
    <font>
      <b/>
      <u/>
      <sz val="10"/>
      <name val="Arial"/>
      <family val="2"/>
    </font>
    <font>
      <b/>
      <sz val="9"/>
      <color indexed="61"/>
      <name val="Arial"/>
      <family val="2"/>
    </font>
    <font>
      <u/>
      <sz val="10"/>
      <name val="Arial"/>
      <family val="2"/>
    </font>
    <font>
      <sz val="9"/>
      <color indexed="53"/>
      <name val="Arial"/>
      <family val="2"/>
    </font>
    <font>
      <b/>
      <u/>
      <sz val="9"/>
      <color indexed="61"/>
      <name val="Arial"/>
      <family val="2"/>
    </font>
    <font>
      <b/>
      <u val="double"/>
      <sz val="10"/>
      <name val="Arial Narrow"/>
      <family val="2"/>
    </font>
    <font>
      <u/>
      <sz val="10"/>
      <color indexed="12"/>
      <name val="Arial"/>
      <family val="2"/>
    </font>
    <font>
      <b/>
      <u/>
      <sz val="8"/>
      <color indexed="10"/>
      <name val="Arial"/>
      <family val="2"/>
    </font>
    <font>
      <b/>
      <sz val="12"/>
      <name val="Arial"/>
      <family val="2"/>
    </font>
    <font>
      <b/>
      <u/>
      <sz val="14"/>
      <name val="Arial"/>
      <family val="2"/>
    </font>
    <font>
      <sz val="12"/>
      <name val="Arial"/>
      <family val="2"/>
    </font>
    <font>
      <b/>
      <sz val="36"/>
      <name val="Arial"/>
      <family val="2"/>
    </font>
    <font>
      <b/>
      <sz val="28"/>
      <name val="Arial"/>
      <family val="2"/>
    </font>
    <font>
      <b/>
      <sz val="26"/>
      <name val="Arial"/>
      <family val="2"/>
    </font>
    <font>
      <b/>
      <sz val="24"/>
      <name val="Arial"/>
      <family val="2"/>
    </font>
    <font>
      <b/>
      <u/>
      <sz val="16"/>
      <name val="Arial"/>
      <family val="2"/>
    </font>
    <font>
      <b/>
      <u/>
      <sz val="20"/>
      <name val="Arial"/>
      <family val="2"/>
    </font>
    <font>
      <sz val="20"/>
      <name val="Arial"/>
      <family val="2"/>
    </font>
    <font>
      <b/>
      <sz val="20"/>
      <name val="Arial"/>
      <family val="2"/>
    </font>
    <font>
      <sz val="11"/>
      <name val="Arial"/>
      <family val="2"/>
    </font>
    <font>
      <b/>
      <sz val="11"/>
      <name val="Arial Narrow"/>
      <family val="2"/>
    </font>
    <font>
      <sz val="11"/>
      <name val="Arial"/>
      <family val="2"/>
    </font>
    <font>
      <sz val="11"/>
      <name val="Arial Narrow"/>
      <family val="2"/>
    </font>
    <font>
      <b/>
      <sz val="8"/>
      <name val="Arial Narrow"/>
      <family val="2"/>
    </font>
    <font>
      <sz val="14"/>
      <name val="Arial"/>
      <family val="2"/>
    </font>
    <font>
      <b/>
      <sz val="14"/>
      <name val="Arial Narrow"/>
      <family val="2"/>
    </font>
    <font>
      <b/>
      <sz val="18"/>
      <name val="Arial"/>
      <family val="2"/>
    </font>
    <font>
      <sz val="18"/>
      <name val="Arial"/>
      <family val="2"/>
    </font>
    <font>
      <i/>
      <sz val="16"/>
      <name val="Arial"/>
      <family val="2"/>
    </font>
    <font>
      <b/>
      <i/>
      <sz val="14"/>
      <name val="Arial"/>
      <family val="2"/>
    </font>
    <font>
      <b/>
      <sz val="20"/>
      <name val="Times New Roman"/>
      <family val="1"/>
    </font>
    <font>
      <sz val="9"/>
      <color indexed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sz val="8"/>
      <color indexed="53"/>
      <name val="Arial"/>
      <family val="2"/>
    </font>
    <font>
      <b/>
      <u/>
      <sz val="11"/>
      <color indexed="10"/>
      <name val="Arial"/>
      <family val="2"/>
    </font>
    <font>
      <sz val="10"/>
      <color indexed="14"/>
      <name val="Arial"/>
      <family val="2"/>
    </font>
    <font>
      <sz val="10"/>
      <color indexed="62"/>
      <name val="Arial"/>
      <family val="2"/>
    </font>
    <font>
      <b/>
      <sz val="10"/>
      <color indexed="62"/>
      <name val="Arial Narrow"/>
      <family val="2"/>
    </font>
    <font>
      <u val="doubleAccounting"/>
      <sz val="9"/>
      <color indexed="62"/>
      <name val="Arial Narrow"/>
      <family val="2"/>
    </font>
    <font>
      <sz val="10"/>
      <color indexed="23"/>
      <name val="Arial"/>
      <family val="2"/>
    </font>
    <font>
      <sz val="10"/>
      <color indexed="8"/>
      <name val="Arial"/>
      <family val="2"/>
    </font>
    <font>
      <b/>
      <u/>
      <sz val="9"/>
      <color indexed="10"/>
      <name val="Arial"/>
      <family val="2"/>
    </font>
    <font>
      <sz val="11"/>
      <color indexed="10"/>
      <name val="Arial"/>
      <family val="2"/>
    </font>
    <font>
      <sz val="11"/>
      <color indexed="14"/>
      <name val="Arial"/>
      <family val="2"/>
    </font>
    <font>
      <sz val="10"/>
      <color rgb="FFFF000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16"/>
      <name val="Arial"/>
      <family val="2"/>
    </font>
    <font>
      <u/>
      <sz val="10"/>
      <color indexed="20"/>
      <name val="Arial"/>
      <family val="2"/>
    </font>
    <font>
      <b/>
      <sz val="10"/>
      <color indexed="20"/>
      <name val="Arial"/>
      <family val="2"/>
    </font>
    <font>
      <sz val="10"/>
      <color indexed="20"/>
      <name val="Arial"/>
      <family val="2"/>
    </font>
    <font>
      <b/>
      <sz val="10"/>
      <color indexed="53"/>
      <name val="Arial"/>
      <family val="2"/>
    </font>
    <font>
      <sz val="10"/>
      <color indexed="53"/>
      <name val="Arial"/>
      <family val="2"/>
    </font>
    <font>
      <sz val="10"/>
      <color indexed="40"/>
      <name val="Arial"/>
      <family val="2"/>
    </font>
    <font>
      <u/>
      <sz val="8"/>
      <name val="Arial"/>
      <family val="2"/>
    </font>
    <font>
      <sz val="8"/>
      <name val="Arial Narrow"/>
      <family val="2"/>
    </font>
    <font>
      <sz val="8"/>
      <name val="Calibri"/>
      <family val="2"/>
      <scheme val="minor"/>
    </font>
    <font>
      <sz val="12"/>
      <color indexed="16"/>
      <name val="Arial"/>
      <family val="2"/>
    </font>
    <font>
      <sz val="12"/>
      <color indexed="10"/>
      <name val="Arial"/>
      <family val="2"/>
    </font>
    <font>
      <sz val="7.5"/>
      <name val="Calibri"/>
      <family val="2"/>
      <scheme val="minor"/>
    </font>
    <font>
      <b/>
      <sz val="12"/>
      <color indexed="16"/>
      <name val="Arial"/>
      <family val="2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i/>
      <sz val="10"/>
      <name val="Calibri"/>
      <family val="2"/>
      <scheme val="minor"/>
    </font>
    <font>
      <i/>
      <sz val="8"/>
      <name val="Calibri"/>
      <family val="2"/>
      <scheme val="minor"/>
    </font>
    <font>
      <u/>
      <sz val="8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i/>
      <sz val="8"/>
      <name val="Calibri"/>
      <family val="2"/>
      <scheme val="minor"/>
    </font>
    <font>
      <sz val="8"/>
      <color theme="0"/>
      <name val="Arial"/>
      <family val="2"/>
    </font>
    <font>
      <sz val="9"/>
      <color theme="0" tint="-0.14999847407452621"/>
      <name val="Arial"/>
      <family val="2"/>
    </font>
    <font>
      <b/>
      <sz val="10"/>
      <color rgb="FFFF0000"/>
      <name val="Arial"/>
      <family val="2"/>
    </font>
    <font>
      <sz val="10"/>
      <color theme="0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u/>
      <sz val="8"/>
      <color theme="0"/>
      <name val="Arial"/>
      <family val="2"/>
    </font>
    <font>
      <b/>
      <sz val="8"/>
      <color theme="1"/>
      <name val="Arial"/>
      <family val="2"/>
    </font>
    <font>
      <b/>
      <u/>
      <sz val="8"/>
      <color rgb="FFFF0000"/>
      <name val="Arial"/>
      <family val="2"/>
    </font>
    <font>
      <b/>
      <u/>
      <sz val="8"/>
      <color theme="1"/>
      <name val="Arial"/>
      <family val="2"/>
    </font>
    <font>
      <sz val="9"/>
      <color theme="0"/>
      <name val="Arial Narrow"/>
      <family val="2"/>
    </font>
    <font>
      <sz val="8"/>
      <color rgb="FFFF33CC"/>
      <name val="Arial"/>
      <family val="2"/>
    </font>
    <font>
      <sz val="9"/>
      <color rgb="FFFF0000"/>
      <name val="Arial Narrow"/>
      <family val="2"/>
    </font>
    <font>
      <i/>
      <sz val="8"/>
      <name val="Arial Narrow"/>
      <family val="2"/>
    </font>
    <font>
      <b/>
      <i/>
      <sz val="8"/>
      <name val="Arial Narrow"/>
      <family val="2"/>
    </font>
    <font>
      <u/>
      <sz val="8"/>
      <name val="Arial Narrow"/>
      <family val="2"/>
    </font>
    <font>
      <b/>
      <u val="double"/>
      <sz val="8"/>
      <name val="Arial Narrow"/>
      <family val="2"/>
    </font>
    <font>
      <b/>
      <sz val="9"/>
      <color rgb="FFFF0000"/>
      <name val="Arial Narrow"/>
      <family val="2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rgb="FFFF33CC"/>
      <name val="Arial"/>
      <family val="2"/>
    </font>
    <font>
      <b/>
      <sz val="8"/>
      <color indexed="23"/>
      <name val="Arial"/>
      <family val="2"/>
    </font>
    <font>
      <sz val="8"/>
      <color indexed="23"/>
      <name val="Arial"/>
      <family val="2"/>
    </font>
    <font>
      <b/>
      <sz val="8"/>
      <color rgb="FFFF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0"/>
      <name val="Arial"/>
      <family val="2"/>
    </font>
    <font>
      <b/>
      <sz val="11"/>
      <color rgb="FFFF0000"/>
      <name val="Arial"/>
      <family val="2"/>
    </font>
    <font>
      <b/>
      <sz val="11"/>
      <color rgb="FFFF33CC"/>
      <name val="Calibri"/>
      <family val="2"/>
      <scheme val="minor"/>
    </font>
    <font>
      <b/>
      <sz val="11"/>
      <color rgb="FFFF33CC"/>
      <name val="Arial"/>
      <family val="2"/>
    </font>
    <font>
      <sz val="10"/>
      <color rgb="FFE204B2"/>
      <name val="Arial"/>
      <family val="2"/>
    </font>
    <font>
      <sz val="10"/>
      <color rgb="FF7030A0"/>
      <name val="Arial"/>
      <family val="2"/>
    </font>
    <font>
      <sz val="10"/>
      <name val="Book Antiqua"/>
      <family val="1"/>
    </font>
    <font>
      <b/>
      <u/>
      <sz val="9"/>
      <color rgb="FFFF33CC"/>
      <name val="Arial Narrow"/>
      <family val="2"/>
    </font>
    <font>
      <sz val="10"/>
      <color rgb="FFFF33CC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33CC"/>
      <name val="Calibri"/>
      <family val="2"/>
      <scheme val="minor"/>
    </font>
    <font>
      <sz val="8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rgb="FFFF33CC"/>
      <name val="Arial Narrow"/>
      <family val="2"/>
    </font>
    <font>
      <b/>
      <sz val="9"/>
      <color rgb="FFFF33CC"/>
      <name val="Arial Narrow"/>
      <family val="2"/>
    </font>
    <font>
      <sz val="9"/>
      <color theme="1"/>
      <name val="Calibri"/>
      <family val="2"/>
      <scheme val="minor"/>
    </font>
    <font>
      <b/>
      <sz val="8"/>
      <color rgb="FFFF33CC"/>
      <name val="Arial"/>
      <family val="2"/>
    </font>
    <font>
      <b/>
      <sz val="11"/>
      <color rgb="FF66FF99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u/>
      <sz val="11"/>
      <color rgb="FFFF33CC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u/>
      <sz val="11"/>
      <color theme="9"/>
      <name val="Calibri"/>
      <family val="2"/>
      <scheme val="minor"/>
    </font>
    <font>
      <b/>
      <u/>
      <sz val="11"/>
      <color rgb="FF7030A0"/>
      <name val="Calibri"/>
      <family val="2"/>
      <scheme val="minor"/>
    </font>
    <font>
      <b/>
      <u/>
      <sz val="11"/>
      <color theme="2" tint="-0.749992370372631"/>
      <name val="Calibri"/>
      <family val="2"/>
      <scheme val="minor"/>
    </font>
    <font>
      <u/>
      <sz val="11"/>
      <color theme="2" tint="-0.749992370372631"/>
      <name val="Calibri"/>
      <family val="2"/>
      <scheme val="minor"/>
    </font>
    <font>
      <b/>
      <sz val="11"/>
      <color rgb="FFFFFF66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9"/>
      <color rgb="FF66FF99"/>
      <name val="Arial"/>
      <family val="2"/>
    </font>
    <font>
      <sz val="9"/>
      <color rgb="FFFF33CC"/>
      <name val="Arial"/>
      <family val="2"/>
    </font>
    <font>
      <b/>
      <u/>
      <sz val="9"/>
      <color rgb="FF66FF99"/>
      <name val="Arial"/>
      <family val="2"/>
    </font>
    <font>
      <b/>
      <sz val="8"/>
      <color rgb="FF66FF99"/>
      <name val="Arial"/>
      <family val="2"/>
    </font>
    <font>
      <b/>
      <u/>
      <sz val="9"/>
      <color rgb="FFFF33CC"/>
      <name val="Arial"/>
      <family val="2"/>
    </font>
    <font>
      <b/>
      <sz val="10"/>
      <color rgb="FFFF33CC"/>
      <name val="Arial"/>
      <family val="2"/>
    </font>
    <font>
      <b/>
      <strike/>
      <u/>
      <sz val="11"/>
      <color rgb="FFC00000"/>
      <name val="Calibri"/>
      <family val="2"/>
      <scheme val="minor"/>
    </font>
    <font>
      <sz val="11"/>
      <color rgb="FFFF33CC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8"/>
      <color rgb="FFC00000"/>
      <name val="Arial"/>
      <family val="2"/>
    </font>
    <font>
      <sz val="10"/>
      <color rgb="FFC00000"/>
      <name val="Arial"/>
      <family val="2"/>
    </font>
    <font>
      <sz val="9"/>
      <color rgb="FFC00000"/>
      <name val="Arial Narrow"/>
      <family val="2"/>
    </font>
    <font>
      <sz val="8"/>
      <color rgb="FFC00000"/>
      <name val="Calibri"/>
      <family val="2"/>
      <scheme val="minor"/>
    </font>
    <font>
      <b/>
      <i/>
      <sz val="9"/>
      <color rgb="FFFF0000"/>
      <name val="Arial Narrow"/>
      <family val="2"/>
    </font>
    <font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2"/>
      <color rgb="FFFF0000"/>
      <name val="Arial"/>
      <family val="2"/>
    </font>
    <font>
      <sz val="8"/>
      <color theme="1"/>
      <name val="Arial Narrow"/>
      <family val="2"/>
    </font>
    <font>
      <sz val="8"/>
      <color rgb="FF000000"/>
      <name val="Arial Narrow"/>
      <family val="2"/>
    </font>
    <font>
      <sz val="8"/>
      <color rgb="FFFF33CC"/>
      <name val="Arial Narrow"/>
      <family val="2"/>
    </font>
    <font>
      <b/>
      <sz val="8"/>
      <color rgb="FF000000"/>
      <name val="Calibri"/>
      <family val="2"/>
      <scheme val="minor"/>
    </font>
    <font>
      <b/>
      <sz val="9"/>
      <color indexed="16"/>
      <name val="Arial"/>
      <family val="2"/>
    </font>
    <font>
      <b/>
      <sz val="11"/>
      <color rgb="FFFF33CC"/>
      <name val="Arial Narrow"/>
      <family val="2"/>
    </font>
    <font>
      <b/>
      <sz val="9"/>
      <color theme="1"/>
      <name val="Arial Narrow"/>
      <family val="2"/>
    </font>
    <font>
      <b/>
      <sz val="10"/>
      <color rgb="FFC00000"/>
      <name val="Arial"/>
      <family val="2"/>
    </font>
    <font>
      <b/>
      <sz val="11"/>
      <color rgb="FFFF00FF"/>
      <name val="Calibri"/>
      <family val="2"/>
      <scheme val="minor"/>
    </font>
    <font>
      <b/>
      <sz val="12"/>
      <color indexed="10"/>
      <name val="Arial"/>
      <family val="2"/>
    </font>
    <font>
      <b/>
      <sz val="10"/>
      <name val="Book Antiqua"/>
      <family val="1"/>
    </font>
    <font>
      <b/>
      <u/>
      <sz val="10"/>
      <color rgb="FFFF33CC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sz val="12"/>
      <color theme="1"/>
      <name val="Arial"/>
      <family val="2"/>
    </font>
    <font>
      <b/>
      <sz val="8"/>
      <color theme="0"/>
      <name val="Arial"/>
      <family val="2"/>
    </font>
    <font>
      <b/>
      <strike/>
      <sz val="10"/>
      <color rgb="FFC00000"/>
      <name val="Arial"/>
      <family val="2"/>
    </font>
    <font>
      <u/>
      <sz val="11"/>
      <name val="Arial Narrow"/>
      <family val="2"/>
    </font>
    <font>
      <b/>
      <sz val="10"/>
      <color indexed="8"/>
      <name val="Arial"/>
      <family val="2"/>
    </font>
    <font>
      <b/>
      <sz val="11"/>
      <color rgb="FF99FFCC"/>
      <name val="Calibri"/>
      <family val="2"/>
      <scheme val="minor"/>
    </font>
    <font>
      <b/>
      <sz val="11"/>
      <color rgb="FFCC0099"/>
      <name val="Calibri"/>
      <family val="2"/>
      <scheme val="minor"/>
    </font>
    <font>
      <b/>
      <sz val="10"/>
      <color rgb="FF99FFCC"/>
      <name val="Arial"/>
      <family val="2"/>
    </font>
    <font>
      <b/>
      <u/>
      <sz val="11"/>
      <name val="Calibri"/>
      <family val="2"/>
      <scheme val="minor"/>
    </font>
    <font>
      <sz val="10"/>
      <color theme="0" tint="-0.14999847407452621"/>
      <name val="Arial"/>
      <family val="2"/>
    </font>
    <font>
      <i/>
      <sz val="9"/>
      <color rgb="FFFF0000"/>
      <name val="Arial Narrow"/>
      <family val="2"/>
    </font>
    <font>
      <sz val="9"/>
      <color rgb="FFFF0000"/>
      <name val="Arial"/>
      <family val="2"/>
    </font>
    <font>
      <i/>
      <sz val="9"/>
      <color rgb="FFFF0000"/>
      <name val="Arial"/>
      <family val="2"/>
    </font>
    <font>
      <b/>
      <sz val="11"/>
      <color rgb="FF3333FF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sz val="10"/>
      <color theme="9" tint="-0.499984740745262"/>
      <name val="Arial"/>
      <family val="2"/>
    </font>
    <font>
      <b/>
      <sz val="10"/>
      <color rgb="FF00B0F0"/>
      <name val="Arial"/>
      <family val="2"/>
    </font>
    <font>
      <strike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indexed="23"/>
      <name val="Arial"/>
      <family val="2"/>
    </font>
    <font>
      <b/>
      <sz val="14"/>
      <color rgb="FFFF00FF"/>
      <name val="Arial"/>
      <family val="2"/>
    </font>
    <font>
      <sz val="11"/>
      <color indexed="12"/>
      <name val="Arial"/>
      <family val="2"/>
    </font>
    <font>
      <i/>
      <sz val="10"/>
      <name val="Arial"/>
      <family val="2"/>
    </font>
    <font>
      <u/>
      <sz val="11"/>
      <color theme="1"/>
      <name val="Calibri"/>
      <family val="2"/>
      <scheme val="minor"/>
    </font>
    <font>
      <b/>
      <sz val="10"/>
      <color indexed="14"/>
      <name val="Arial"/>
      <family val="2"/>
    </font>
    <font>
      <u val="singleAccounting"/>
      <sz val="11"/>
      <name val="Arial"/>
      <family val="2"/>
    </font>
    <font>
      <b/>
      <i/>
      <sz val="11"/>
      <name val="Arial Narrow"/>
      <family val="2"/>
    </font>
    <font>
      <sz val="9"/>
      <color theme="0"/>
      <name val="Arial"/>
      <family val="2"/>
    </font>
    <font>
      <b/>
      <i/>
      <sz val="11"/>
      <color theme="0"/>
      <name val="Arial Narrow"/>
      <family val="2"/>
    </font>
    <font>
      <sz val="8"/>
      <color rgb="FFFF0000"/>
      <name val="Arial Narrow"/>
      <family val="2"/>
    </font>
    <font>
      <b/>
      <u val="singleAccounting"/>
      <sz val="10"/>
      <name val="Arial"/>
      <family val="2"/>
    </font>
    <font>
      <sz val="11"/>
      <color indexed="8"/>
      <name val="Calibri"/>
      <family val="2"/>
    </font>
    <font>
      <sz val="9"/>
      <color theme="0" tint="-0.34998626667073579"/>
      <name val="Arial"/>
      <family val="2"/>
    </font>
    <font>
      <sz val="9"/>
      <color rgb="FFFF00FF"/>
      <name val="Arial"/>
      <family val="2"/>
    </font>
    <font>
      <b/>
      <sz val="9"/>
      <color rgb="FFFF00FF"/>
      <name val="Arial Narrow"/>
      <family val="2"/>
    </font>
    <font>
      <b/>
      <sz val="9"/>
      <color rgb="FFFF00FF"/>
      <name val="Arial"/>
      <family val="2"/>
    </font>
    <font>
      <b/>
      <u/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0"/>
      <color rgb="FF0000FF"/>
      <name val="Arial"/>
      <family val="2"/>
    </font>
    <font>
      <strike/>
      <sz val="8"/>
      <name val="Arial Narrow"/>
      <family val="2"/>
    </font>
    <font>
      <sz val="11"/>
      <name val="Calibri"/>
      <family val="2"/>
    </font>
    <font>
      <b/>
      <sz val="9"/>
      <color theme="0"/>
      <name val="Arial"/>
      <family val="2"/>
    </font>
    <font>
      <sz val="10"/>
      <color rgb="FFFF00FF"/>
      <name val="Arial"/>
      <family val="2"/>
    </font>
    <font>
      <b/>
      <i/>
      <sz val="11"/>
      <color rgb="FFFF00FF"/>
      <name val="Arial"/>
      <family val="2"/>
    </font>
    <font>
      <u/>
      <sz val="8"/>
      <color theme="1"/>
      <name val="Arial Narrow"/>
      <family val="2"/>
    </font>
    <font>
      <i/>
      <sz val="8"/>
      <color rgb="FFFF33CC"/>
      <name val="Arial Narrow"/>
      <family val="2"/>
    </font>
    <font>
      <sz val="16"/>
      <color rgb="FFFF00FF"/>
      <name val="Arial"/>
      <family val="2"/>
    </font>
    <font>
      <u/>
      <sz val="9"/>
      <color rgb="FFFF00FF"/>
      <name val="Arial"/>
      <family val="2"/>
    </font>
    <font>
      <sz val="14"/>
      <color rgb="FFFF00FF"/>
      <name val="Arial"/>
      <family val="2"/>
    </font>
    <font>
      <sz val="9"/>
      <color rgb="FFFF00FF"/>
      <name val="Arial Narrow"/>
      <family val="2"/>
    </font>
    <font>
      <u/>
      <sz val="9"/>
      <color rgb="FFFF00FF"/>
      <name val="Arial Narrow"/>
      <family val="2"/>
    </font>
    <font>
      <b/>
      <sz val="14"/>
      <color theme="1"/>
      <name val="Calibri"/>
      <family val="2"/>
      <scheme val="minor"/>
    </font>
    <font>
      <sz val="8"/>
      <color rgb="FFC00000"/>
      <name val="Arial Narrow"/>
      <family val="2"/>
    </font>
    <font>
      <sz val="8"/>
      <color rgb="FFFF00FF"/>
      <name val="Arial Narrow"/>
      <family val="2"/>
    </font>
    <font>
      <i/>
      <sz val="8"/>
      <color rgb="FFFF00FF"/>
      <name val="Arial Narrow"/>
      <family val="2"/>
    </font>
    <font>
      <b/>
      <sz val="11"/>
      <color theme="1"/>
      <name val="Arial Narrow"/>
      <family val="2"/>
    </font>
    <font>
      <u val="doubleAccounting"/>
      <sz val="10"/>
      <name val="Arial Narrow"/>
      <family val="2"/>
    </font>
    <font>
      <i/>
      <strike/>
      <sz val="8"/>
      <color theme="9" tint="-0.499984740745262"/>
      <name val="Arial"/>
      <family val="2"/>
    </font>
    <font>
      <sz val="6"/>
      <name val="Arial"/>
      <family val="2"/>
    </font>
    <font>
      <b/>
      <sz val="9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0"/>
      <color rgb="FFFF00FF"/>
      <name val="Arial Narrow"/>
      <family val="2"/>
    </font>
    <font>
      <b/>
      <u/>
      <sz val="12"/>
      <color rgb="FFFF00FF"/>
      <name val="Arial"/>
      <family val="2"/>
    </font>
    <font>
      <b/>
      <sz val="11"/>
      <color indexed="8"/>
      <name val="Arial"/>
      <family val="2"/>
    </font>
    <font>
      <b/>
      <sz val="22"/>
      <name val="Arial"/>
      <family val="2"/>
    </font>
    <font>
      <sz val="12"/>
      <color rgb="FFFF0000"/>
      <name val="Arial"/>
      <family val="2"/>
    </font>
    <font>
      <b/>
      <sz val="9"/>
      <color rgb="FF00B0F0"/>
      <name val="Arial"/>
      <family val="2"/>
    </font>
    <font>
      <sz val="9"/>
      <color rgb="FF7030A0"/>
      <name val="Arial"/>
      <family val="2"/>
    </font>
    <font>
      <b/>
      <sz val="9"/>
      <color rgb="FF7030A0"/>
      <name val="Arial"/>
      <family val="2"/>
    </font>
    <font>
      <b/>
      <sz val="9"/>
      <color indexed="23"/>
      <name val="Arial"/>
      <family val="2"/>
    </font>
    <font>
      <b/>
      <u/>
      <sz val="11"/>
      <color rgb="FFFF00FF"/>
      <name val="Calibri"/>
      <family val="2"/>
      <scheme val="minor"/>
    </font>
    <font>
      <i/>
      <sz val="12"/>
      <color rgb="FF00206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FF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0"/>
      <color rgb="FFFF00FF"/>
      <name val="Arial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u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name val="Arial Narrow"/>
      <family val="2"/>
    </font>
    <font>
      <b/>
      <u/>
      <sz val="12"/>
      <name val="Arial Narrow"/>
      <family val="2"/>
    </font>
    <font>
      <b/>
      <sz val="12"/>
      <color rgb="FFFF33CC"/>
      <name val="Arial"/>
      <family val="2"/>
    </font>
    <font>
      <strike/>
      <sz val="9"/>
      <name val="Arial Narrow"/>
      <family val="2"/>
    </font>
    <font>
      <b/>
      <u val="double"/>
      <sz val="9"/>
      <name val="Arial Narrow"/>
      <family val="2"/>
    </font>
    <font>
      <u/>
      <sz val="9"/>
      <color indexed="12"/>
      <name val="Arial Narrow"/>
      <family val="2"/>
    </font>
    <font>
      <sz val="9"/>
      <color indexed="12"/>
      <name val="Arial Narrow"/>
      <family val="2"/>
    </font>
    <font>
      <sz val="7"/>
      <name val="Arial"/>
      <family val="2"/>
    </font>
    <font>
      <sz val="7"/>
      <name val="Arial Narrow"/>
      <family val="2"/>
    </font>
    <font>
      <u/>
      <sz val="7"/>
      <name val="Arial"/>
      <family val="2"/>
    </font>
    <font>
      <u/>
      <sz val="7"/>
      <name val="Arial Narrow"/>
      <family val="2"/>
    </font>
    <font>
      <i/>
      <sz val="7"/>
      <name val="Arial Narrow"/>
      <family val="2"/>
    </font>
    <font>
      <i/>
      <sz val="7"/>
      <name val="Arial"/>
      <family val="2"/>
    </font>
    <font>
      <i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33CC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"/>
      <name val="Calibri"/>
      <family val="2"/>
      <scheme val="minor"/>
    </font>
    <font>
      <u/>
      <sz val="1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FF00FF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33CC"/>
      <name val="Calibri"/>
      <family val="2"/>
      <scheme val="minor"/>
    </font>
    <font>
      <u/>
      <sz val="10"/>
      <color rgb="FFFF33CC"/>
      <name val="Calibri"/>
      <family val="2"/>
      <scheme val="minor"/>
    </font>
    <font>
      <u/>
      <sz val="10"/>
      <color rgb="FF000000"/>
      <name val="Calibri"/>
      <family val="2"/>
      <scheme val="minor"/>
    </font>
    <font>
      <b/>
      <u/>
      <sz val="10"/>
      <name val="Calibri"/>
      <family val="2"/>
      <scheme val="minor"/>
    </font>
    <font>
      <u/>
      <sz val="10"/>
      <color rgb="FFFF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u val="singleAccounting"/>
      <sz val="10"/>
      <color theme="1"/>
      <name val="Calibri"/>
      <family val="2"/>
      <scheme val="minor"/>
    </font>
    <font>
      <u val="singleAccounting"/>
      <sz val="10"/>
      <name val="Calibri"/>
      <family val="2"/>
      <scheme val="minor"/>
    </font>
    <font>
      <u val="singleAccounting"/>
      <sz val="10"/>
      <color rgb="FF000000"/>
      <name val="Calibri"/>
      <family val="2"/>
      <scheme val="minor"/>
    </font>
    <font>
      <u/>
      <sz val="10"/>
      <color rgb="FFC00000"/>
      <name val="Calibri"/>
      <family val="2"/>
      <scheme val="minor"/>
    </font>
    <font>
      <u val="singleAccounting"/>
      <sz val="10"/>
      <color rgb="FFFF33CC"/>
      <name val="Calibri"/>
      <family val="2"/>
      <scheme val="minor"/>
    </font>
    <font>
      <b/>
      <sz val="10"/>
      <color rgb="FFFF33CC"/>
      <name val="Calibri"/>
      <family val="2"/>
      <scheme val="minor"/>
    </font>
    <font>
      <b/>
      <i/>
      <u val="singleAccounting"/>
      <sz val="10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indexed="61"/>
      <name val="Arial"/>
      <family val="2"/>
    </font>
    <font>
      <b/>
      <i/>
      <sz val="8"/>
      <name val="Arial"/>
      <family val="2"/>
    </font>
    <font>
      <b/>
      <sz val="12"/>
      <color rgb="FFFF33CC"/>
      <name val="Calibri"/>
      <family val="2"/>
      <scheme val="minor"/>
    </font>
    <font>
      <sz val="11"/>
      <color rgb="FFFF33CC"/>
      <name val="Arial"/>
      <family val="2"/>
    </font>
    <font>
      <b/>
      <i/>
      <sz val="10"/>
      <color rgb="FFFF0000"/>
      <name val="Arial"/>
      <family val="2"/>
    </font>
    <font>
      <b/>
      <sz val="11"/>
      <color indexed="10"/>
      <name val="Calibri"/>
      <family val="2"/>
      <scheme val="minor"/>
    </font>
    <font>
      <b/>
      <sz val="8"/>
      <color indexed="53"/>
      <name val="Arial"/>
      <family val="2"/>
    </font>
    <font>
      <b/>
      <sz val="9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7"/>
      <color theme="0"/>
      <name val="Arial"/>
      <family val="2"/>
    </font>
    <font>
      <sz val="7"/>
      <color theme="0"/>
      <name val="Arial Narrow"/>
      <family val="2"/>
    </font>
    <font>
      <u/>
      <sz val="7"/>
      <color theme="0"/>
      <name val="Arial"/>
      <family val="2"/>
    </font>
    <font>
      <u/>
      <sz val="7"/>
      <color theme="0"/>
      <name val="Arial Narrow"/>
      <family val="2"/>
    </font>
    <font>
      <i/>
      <sz val="7"/>
      <color theme="0"/>
      <name val="Arial Narrow"/>
      <family val="2"/>
    </font>
    <font>
      <i/>
      <sz val="7"/>
      <color theme="0"/>
      <name val="Arial"/>
      <family val="2"/>
    </font>
  </fonts>
  <fills count="1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8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8"/>
      </patternFill>
    </fill>
    <fill>
      <patternFill patternType="solid">
        <fgColor rgb="FFFF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8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indexed="8"/>
      </patternFill>
    </fill>
    <fill>
      <patternFill patternType="solid">
        <fgColor theme="7" tint="0.59999389629810485"/>
        <bgColor indexed="8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CCC"/>
        <bgColor indexed="8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59999389629810485"/>
        <bgColor indexed="8"/>
      </patternFill>
    </fill>
    <fill>
      <patternFill patternType="solid">
        <fgColor rgb="FFFFFF99"/>
        <bgColor indexed="8"/>
      </patternFill>
    </fill>
    <fill>
      <patternFill patternType="solid">
        <fgColor rgb="FFCCFF99"/>
        <bgColor indexed="8"/>
      </patternFill>
    </fill>
    <fill>
      <patternFill patternType="solid">
        <fgColor theme="5" tint="0.79998168889431442"/>
        <bgColor indexed="8"/>
      </patternFill>
    </fill>
    <fill>
      <patternFill patternType="solid">
        <fgColor rgb="FF66FF99"/>
        <bgColor indexed="8"/>
      </patternFill>
    </fill>
    <fill>
      <patternFill patternType="solid">
        <fgColor rgb="FFFF66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FFFF"/>
        <bgColor indexed="8"/>
      </patternFill>
    </fill>
    <fill>
      <patternFill patternType="solid">
        <fgColor rgb="FF99FF33"/>
        <bgColor indexed="64"/>
      </patternFill>
    </fill>
    <fill>
      <patternFill patternType="solid">
        <fgColor rgb="FF99FF33"/>
        <bgColor indexed="8"/>
      </patternFill>
    </fill>
    <fill>
      <patternFill patternType="solid">
        <fgColor rgb="FFFFCCFF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FFCC"/>
        <bgColor indexed="0"/>
      </patternFill>
    </fill>
    <fill>
      <patternFill patternType="solid">
        <fgColor rgb="FFFFCC99"/>
        <bgColor indexed="0"/>
      </patternFill>
    </fill>
    <fill>
      <patternFill patternType="solid">
        <fgColor rgb="FFFFCC99"/>
        <bgColor indexed="8"/>
      </patternFill>
    </fill>
    <fill>
      <patternFill patternType="solid">
        <fgColor rgb="FFFF00FF"/>
        <bgColor indexed="8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FFCC"/>
        <bgColor indexed="8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8"/>
      </patternFill>
    </fill>
    <fill>
      <patternFill patternType="solid">
        <fgColor rgb="FF66FFFF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FFFF"/>
        <bgColor indexed="8"/>
      </patternFill>
    </fill>
    <fill>
      <patternFill patternType="solid">
        <fgColor rgb="FFE6A1F1"/>
        <bgColor indexed="64"/>
      </patternFill>
    </fill>
    <fill>
      <patternFill patternType="solid">
        <fgColor rgb="FFD0E6EA"/>
        <bgColor indexed="64"/>
      </patternFill>
    </fill>
    <fill>
      <patternFill patternType="solid">
        <fgColor rgb="FFCCFFFF"/>
        <bgColor indexed="8"/>
      </patternFill>
    </fill>
    <fill>
      <patternFill patternType="solid">
        <fgColor rgb="FFADE7D9"/>
        <bgColor indexed="64"/>
      </patternFill>
    </fill>
  </fills>
  <borders count="13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tted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slantDashDot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tted">
        <color indexed="64"/>
      </bottom>
      <diagonal/>
    </border>
    <border>
      <left style="thick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ck">
        <color indexed="64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indexed="64"/>
      </left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dotted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/>
      <bottom style="medium">
        <color rgb="FFA6A6A6"/>
      </bottom>
      <diagonal/>
    </border>
    <border>
      <left/>
      <right style="medium">
        <color rgb="FFA6A6A6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10">
    <xf numFmtId="0" fontId="0" fillId="0" borderId="0"/>
    <xf numFmtId="43" fontId="29" fillId="0" borderId="0" applyFont="0" applyFill="0" applyBorder="0" applyAlignment="0" applyProtection="0"/>
    <xf numFmtId="44" fontId="29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0"/>
    <xf numFmtId="0" fontId="50" fillId="0" borderId="0"/>
    <xf numFmtId="0" fontId="49" fillId="0" borderId="0"/>
    <xf numFmtId="0" fontId="49" fillId="0" borderId="0"/>
    <xf numFmtId="0" fontId="49" fillId="0" borderId="0"/>
    <xf numFmtId="0" fontId="50" fillId="0" borderId="0"/>
    <xf numFmtId="0" fontId="49" fillId="0" borderId="0"/>
    <xf numFmtId="9" fontId="29" fillId="0" borderId="0" applyFont="0" applyFill="0" applyBorder="0" applyAlignment="0" applyProtection="0"/>
    <xf numFmtId="0" fontId="28" fillId="0" borderId="0"/>
    <xf numFmtId="0" fontId="29" fillId="0" borderId="0"/>
    <xf numFmtId="43" fontId="29" fillId="0" borderId="0" applyFont="0" applyFill="0" applyBorder="0" applyAlignment="0" applyProtection="0"/>
    <xf numFmtId="44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34" fillId="0" borderId="96" applyNumberFormat="0" applyFill="0" applyAlignment="0" applyProtection="0"/>
    <xf numFmtId="0" fontId="135" fillId="0" borderId="97" applyNumberFormat="0" applyFill="0" applyAlignment="0" applyProtection="0"/>
    <xf numFmtId="0" fontId="136" fillId="0" borderId="98" applyNumberFormat="0" applyFill="0" applyAlignment="0" applyProtection="0"/>
    <xf numFmtId="0" fontId="136" fillId="0" borderId="0" applyNumberFormat="0" applyFill="0" applyBorder="0" applyAlignment="0" applyProtection="0"/>
    <xf numFmtId="0" fontId="137" fillId="17" borderId="0" applyNumberFormat="0" applyBorder="0" applyAlignment="0" applyProtection="0"/>
    <xf numFmtId="0" fontId="138" fillId="18" borderId="0" applyNumberFormat="0" applyBorder="0" applyAlignment="0" applyProtection="0"/>
    <xf numFmtId="0" fontId="139" fillId="19" borderId="0" applyNumberFormat="0" applyBorder="0" applyAlignment="0" applyProtection="0"/>
    <xf numFmtId="0" fontId="140" fillId="20" borderId="99" applyNumberFormat="0" applyAlignment="0" applyProtection="0"/>
    <xf numFmtId="0" fontId="141" fillId="21" borderId="100" applyNumberFormat="0" applyAlignment="0" applyProtection="0"/>
    <xf numFmtId="0" fontId="142" fillId="21" borderId="99" applyNumberFormat="0" applyAlignment="0" applyProtection="0"/>
    <xf numFmtId="0" fontId="143" fillId="0" borderId="101" applyNumberFormat="0" applyFill="0" applyAlignment="0" applyProtection="0"/>
    <xf numFmtId="0" fontId="144" fillId="22" borderId="102" applyNumberFormat="0" applyAlignment="0" applyProtection="0"/>
    <xf numFmtId="0" fontId="145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7" fillId="0" borderId="104" applyNumberFormat="0" applyFill="0" applyAlignment="0" applyProtection="0"/>
    <xf numFmtId="0" fontId="148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6" borderId="0" applyNumberFormat="0" applyBorder="0" applyAlignment="0" applyProtection="0"/>
    <xf numFmtId="0" fontId="148" fillId="27" borderId="0" applyNumberFormat="0" applyBorder="0" applyAlignment="0" applyProtection="0"/>
    <xf numFmtId="0" fontId="148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148" fillId="31" borderId="0" applyNumberFormat="0" applyBorder="0" applyAlignment="0" applyProtection="0"/>
    <xf numFmtId="0" fontId="148" fillId="32" borderId="0" applyNumberFormat="0" applyBorder="0" applyAlignment="0" applyProtection="0"/>
    <xf numFmtId="0" fontId="27" fillId="33" borderId="0" applyNumberFormat="0" applyBorder="0" applyAlignment="0" applyProtection="0"/>
    <xf numFmtId="0" fontId="27" fillId="34" borderId="0" applyNumberFormat="0" applyBorder="0" applyAlignment="0" applyProtection="0"/>
    <xf numFmtId="0" fontId="148" fillId="35" borderId="0" applyNumberFormat="0" applyBorder="0" applyAlignment="0" applyProtection="0"/>
    <xf numFmtId="0" fontId="148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148" fillId="39" borderId="0" applyNumberFormat="0" applyBorder="0" applyAlignment="0" applyProtection="0"/>
    <xf numFmtId="0" fontId="148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148" fillId="43" borderId="0" applyNumberFormat="0" applyBorder="0" applyAlignment="0" applyProtection="0"/>
    <xf numFmtId="0" fontId="148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148" fillId="47" borderId="0" applyNumberFormat="0" applyBorder="0" applyAlignment="0" applyProtection="0"/>
    <xf numFmtId="0" fontId="27" fillId="0" borderId="0"/>
    <xf numFmtId="0" fontId="27" fillId="23" borderId="103" applyNumberFormat="0" applyFont="0" applyAlignment="0" applyProtection="0"/>
    <xf numFmtId="0" fontId="29" fillId="0" borderId="0"/>
    <xf numFmtId="44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7" fillId="0" borderId="0"/>
    <xf numFmtId="9" fontId="29" fillId="0" borderId="0" applyFont="0" applyFill="0" applyBorder="0" applyAlignment="0" applyProtection="0"/>
    <xf numFmtId="0" fontId="26" fillId="0" borderId="0"/>
    <xf numFmtId="0" fontId="50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43" fontId="22" fillId="0" borderId="0" applyFont="0" applyFill="0" applyBorder="0" applyAlignment="0" applyProtection="0"/>
    <xf numFmtId="0" fontId="21" fillId="0" borderId="0"/>
    <xf numFmtId="0" fontId="20" fillId="0" borderId="0"/>
    <xf numFmtId="43" fontId="20" fillId="0" borderId="0" applyFont="0" applyFill="0" applyBorder="0" applyAlignment="0" applyProtection="0"/>
    <xf numFmtId="0" fontId="19" fillId="0" borderId="0"/>
    <xf numFmtId="0" fontId="18" fillId="0" borderId="0"/>
    <xf numFmtId="43" fontId="18" fillId="0" borderId="0" applyFont="0" applyFill="0" applyBorder="0" applyAlignment="0" applyProtection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1" fillId="0" borderId="0"/>
    <xf numFmtId="0" fontId="9" fillId="0" borderId="0"/>
    <xf numFmtId="43" fontId="9" fillId="0" borderId="0" applyFont="0" applyFill="0" applyBorder="0" applyAlignment="0" applyProtection="0"/>
    <xf numFmtId="0" fontId="9" fillId="23" borderId="103" applyNumberFormat="0" applyFont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7" borderId="0" applyNumberFormat="0" applyBorder="0" applyAlignment="0" applyProtection="0"/>
    <xf numFmtId="0" fontId="9" fillId="38" borderId="0" applyNumberFormat="0" applyBorder="0" applyAlignment="0" applyProtection="0"/>
    <xf numFmtId="0" fontId="9" fillId="41" borderId="0" applyNumberFormat="0" applyBorder="0" applyAlignment="0" applyProtection="0"/>
    <xf numFmtId="0" fontId="9" fillId="42" borderId="0" applyNumberFormat="0" applyBorder="0" applyAlignment="0" applyProtection="0"/>
    <xf numFmtId="0" fontId="9" fillId="45" borderId="0" applyNumberFormat="0" applyBorder="0" applyAlignment="0" applyProtection="0"/>
    <xf numFmtId="0" fontId="9" fillId="46" borderId="0" applyNumberFormat="0" applyBorder="0" applyAlignment="0" applyProtection="0"/>
    <xf numFmtId="0" fontId="8" fillId="0" borderId="0"/>
    <xf numFmtId="0" fontId="8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294" fillId="0" borderId="0"/>
    <xf numFmtId="0" fontId="294" fillId="0" borderId="0"/>
    <xf numFmtId="0" fontId="294" fillId="0" borderId="0"/>
    <xf numFmtId="43" fontId="29" fillId="0" borderId="0" applyFont="0" applyFill="0" applyBorder="0" applyAlignment="0" applyProtection="0"/>
  </cellStyleXfs>
  <cellXfs count="4069">
    <xf numFmtId="0" fontId="0" fillId="0" borderId="0" xfId="0"/>
    <xf numFmtId="0" fontId="32" fillId="0" borderId="0" xfId="0" applyFont="1"/>
    <xf numFmtId="37" fontId="31" fillId="0" borderId="0" xfId="0" applyNumberFormat="1" applyFont="1"/>
    <xf numFmtId="0" fontId="31" fillId="0" borderId="0" xfId="0" applyFont="1"/>
    <xf numFmtId="37" fontId="32" fillId="2" borderId="2" xfId="0" applyNumberFormat="1" applyFont="1" applyFill="1" applyBorder="1" applyAlignment="1">
      <alignment horizontal="center"/>
    </xf>
    <xf numFmtId="37" fontId="32" fillId="2" borderId="3" xfId="0" applyNumberFormat="1" applyFont="1" applyFill="1" applyBorder="1" applyAlignment="1">
      <alignment horizontal="center"/>
    </xf>
    <xf numFmtId="37" fontId="31" fillId="0" borderId="5" xfId="0" applyNumberFormat="1" applyFont="1" applyBorder="1"/>
    <xf numFmtId="0" fontId="33" fillId="0" borderId="0" xfId="0" applyFont="1"/>
    <xf numFmtId="37" fontId="30" fillId="0" borderId="0" xfId="0" applyNumberFormat="1" applyFont="1"/>
    <xf numFmtId="37" fontId="33" fillId="0" borderId="0" xfId="0" applyNumberFormat="1" applyFont="1"/>
    <xf numFmtId="0" fontId="30" fillId="0" borderId="0" xfId="0" applyFont="1"/>
    <xf numFmtId="0" fontId="35" fillId="0" borderId="0" xfId="0" applyFont="1" applyAlignment="1">
      <alignment vertical="center"/>
    </xf>
    <xf numFmtId="0" fontId="37" fillId="0" borderId="6" xfId="0" applyFont="1" applyFill="1" applyBorder="1" applyAlignment="1">
      <alignment horizontal="center"/>
    </xf>
    <xf numFmtId="0" fontId="37" fillId="0" borderId="6" xfId="0" applyFont="1" applyBorder="1" applyAlignment="1">
      <alignment horizontal="center" vertical="center"/>
    </xf>
    <xf numFmtId="0" fontId="31" fillId="0" borderId="8" xfId="0" applyFont="1" applyFill="1" applyBorder="1"/>
    <xf numFmtId="37" fontId="30" fillId="0" borderId="0" xfId="0" applyNumberFormat="1" applyFont="1" applyAlignment="1">
      <alignment horizontal="centerContinuous"/>
    </xf>
    <xf numFmtId="37" fontId="33" fillId="0" borderId="0" xfId="0" applyNumberFormat="1" applyFont="1" applyAlignment="1">
      <alignment horizontal="centerContinuous"/>
    </xf>
    <xf numFmtId="37" fontId="31" fillId="0" borderId="10" xfId="0" applyNumberFormat="1" applyFont="1" applyBorder="1"/>
    <xf numFmtId="37" fontId="32" fillId="2" borderId="10" xfId="0" applyNumberFormat="1" applyFont="1" applyFill="1" applyBorder="1"/>
    <xf numFmtId="37" fontId="31" fillId="0" borderId="0" xfId="0" applyNumberFormat="1" applyFont="1" applyBorder="1"/>
    <xf numFmtId="0" fontId="30" fillId="2" borderId="0" xfId="0" applyFont="1" applyFill="1"/>
    <xf numFmtId="37" fontId="31" fillId="0" borderId="10" xfId="0" applyNumberFormat="1" applyFont="1" applyBorder="1" applyAlignment="1"/>
    <xf numFmtId="37" fontId="31" fillId="0" borderId="9" xfId="0" applyNumberFormat="1" applyFont="1" applyBorder="1" applyAlignment="1"/>
    <xf numFmtId="0" fontId="31" fillId="0" borderId="0" xfId="0" applyFont="1" applyFill="1" applyBorder="1"/>
    <xf numFmtId="37" fontId="31" fillId="0" borderId="4" xfId="0" applyNumberFormat="1" applyFont="1" applyBorder="1" applyAlignment="1"/>
    <xf numFmtId="37" fontId="31" fillId="0" borderId="5" xfId="0" applyNumberFormat="1" applyFont="1" applyBorder="1" applyAlignment="1"/>
    <xf numFmtId="37" fontId="38" fillId="0" borderId="0" xfId="0" applyNumberFormat="1" applyFont="1" applyAlignment="1">
      <alignment horizontal="center"/>
    </xf>
    <xf numFmtId="37" fontId="31" fillId="0" borderId="11" xfId="0" applyNumberFormat="1" applyFont="1" applyBorder="1"/>
    <xf numFmtId="0" fontId="42" fillId="0" borderId="0" xfId="0" applyFont="1"/>
    <xf numFmtId="0" fontId="30" fillId="0" borderId="0" xfId="0" applyFont="1" applyBorder="1"/>
    <xf numFmtId="0" fontId="54" fillId="0" borderId="0" xfId="0" applyFont="1"/>
    <xf numFmtId="0" fontId="52" fillId="0" borderId="0" xfId="0" applyFont="1"/>
    <xf numFmtId="0" fontId="54" fillId="0" borderId="0" xfId="0" applyFont="1" applyBorder="1"/>
    <xf numFmtId="37" fontId="31" fillId="2" borderId="2" xfId="0" applyNumberFormat="1" applyFont="1" applyFill="1" applyBorder="1" applyAlignment="1">
      <alignment horizontal="center"/>
    </xf>
    <xf numFmtId="37" fontId="31" fillId="2" borderId="3" xfId="0" applyNumberFormat="1" applyFont="1" applyFill="1" applyBorder="1" applyAlignment="1">
      <alignment horizontal="center"/>
    </xf>
    <xf numFmtId="37" fontId="31" fillId="2" borderId="25" xfId="0" applyNumberFormat="1" applyFont="1" applyFill="1" applyBorder="1" applyAlignment="1">
      <alignment horizontal="center"/>
    </xf>
    <xf numFmtId="37" fontId="31" fillId="2" borderId="26" xfId="0" applyNumberFormat="1" applyFont="1" applyFill="1" applyBorder="1" applyAlignment="1">
      <alignment horizontal="center"/>
    </xf>
    <xf numFmtId="37" fontId="31" fillId="0" borderId="17" xfId="0" applyNumberFormat="1" applyFont="1" applyBorder="1"/>
    <xf numFmtId="37" fontId="31" fillId="0" borderId="18" xfId="0" applyNumberFormat="1" applyFont="1" applyBorder="1"/>
    <xf numFmtId="37" fontId="31" fillId="0" borderId="27" xfId="0" applyNumberFormat="1" applyFont="1" applyBorder="1"/>
    <xf numFmtId="0" fontId="55" fillId="0" borderId="0" xfId="0" applyFont="1"/>
    <xf numFmtId="0" fontId="56" fillId="0" borderId="0" xfId="0" applyFont="1"/>
    <xf numFmtId="37" fontId="57" fillId="0" borderId="0" xfId="0" applyNumberFormat="1" applyFont="1"/>
    <xf numFmtId="37" fontId="43" fillId="0" borderId="0" xfId="0" applyNumberFormat="1" applyFont="1" applyAlignment="1"/>
    <xf numFmtId="37" fontId="59" fillId="0" borderId="0" xfId="0" applyNumberFormat="1" applyFont="1" applyAlignment="1">
      <alignment horizontal="centerContinuous"/>
    </xf>
    <xf numFmtId="0" fontId="59" fillId="0" borderId="0" xfId="0" applyFont="1"/>
    <xf numFmtId="37" fontId="42" fillId="0" borderId="0" xfId="0" applyNumberFormat="1" applyFont="1" applyAlignment="1">
      <alignment horizontal="centerContinuous"/>
    </xf>
    <xf numFmtId="0" fontId="29" fillId="0" borderId="0" xfId="0" applyFont="1"/>
    <xf numFmtId="0" fontId="54" fillId="0" borderId="0" xfId="0" applyFont="1" applyFill="1" applyBorder="1"/>
    <xf numFmtId="0" fontId="61" fillId="0" borderId="0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center"/>
    </xf>
    <xf numFmtId="37" fontId="31" fillId="0" borderId="17" xfId="0" applyNumberFormat="1" applyFont="1" applyBorder="1" applyAlignment="1"/>
    <xf numFmtId="37" fontId="31" fillId="0" borderId="28" xfId="0" applyNumberFormat="1" applyFont="1" applyBorder="1" applyAlignment="1"/>
    <xf numFmtId="37" fontId="62" fillId="0" borderId="0" xfId="0" applyNumberFormat="1" applyFont="1" applyAlignment="1" applyProtection="1">
      <alignment horizontal="centerContinuous"/>
      <protection locked="0"/>
    </xf>
    <xf numFmtId="37" fontId="63" fillId="0" borderId="0" xfId="0" applyNumberFormat="1" applyFont="1" applyAlignment="1">
      <alignment horizontal="centerContinuous"/>
    </xf>
    <xf numFmtId="164" fontId="63" fillId="0" borderId="0" xfId="0" applyNumberFormat="1" applyFont="1" applyAlignment="1">
      <alignment horizontal="centerContinuous"/>
    </xf>
    <xf numFmtId="0" fontId="63" fillId="0" borderId="0" xfId="0" applyFont="1" applyAlignment="1">
      <alignment horizontal="centerContinuous"/>
    </xf>
    <xf numFmtId="0" fontId="63" fillId="0" borderId="0" xfId="0" applyFont="1"/>
    <xf numFmtId="37" fontId="64" fillId="0" borderId="0" xfId="0" applyNumberFormat="1" applyFont="1" applyAlignment="1">
      <alignment horizontal="centerContinuous"/>
    </xf>
    <xf numFmtId="164" fontId="64" fillId="0" borderId="0" xfId="0" applyNumberFormat="1" applyFont="1" applyAlignment="1">
      <alignment horizontal="centerContinuous"/>
    </xf>
    <xf numFmtId="0" fontId="64" fillId="0" borderId="0" xfId="0" applyFont="1" applyAlignment="1">
      <alignment horizontal="centerContinuous"/>
    </xf>
    <xf numFmtId="0" fontId="64" fillId="0" borderId="0" xfId="0" applyFont="1"/>
    <xf numFmtId="0" fontId="60" fillId="0" borderId="0" xfId="0" applyFont="1" applyAlignment="1" applyProtection="1">
      <alignment horizontal="centerContinuous"/>
      <protection locked="0"/>
    </xf>
    <xf numFmtId="37" fontId="66" fillId="0" borderId="0" xfId="0" applyNumberFormat="1" applyFont="1" applyAlignment="1">
      <alignment horizontal="centerContinuous"/>
    </xf>
    <xf numFmtId="0" fontId="66" fillId="0" borderId="0" xfId="0" applyFont="1"/>
    <xf numFmtId="37" fontId="67" fillId="0" borderId="0" xfId="0" applyNumberFormat="1" applyFont="1" applyAlignment="1">
      <alignment horizontal="centerContinuous"/>
    </xf>
    <xf numFmtId="37" fontId="65" fillId="0" borderId="0" xfId="0" applyNumberFormat="1" applyFont="1" applyAlignment="1" applyProtection="1">
      <alignment horizontal="centerContinuous"/>
      <protection locked="0"/>
    </xf>
    <xf numFmtId="0" fontId="68" fillId="0" borderId="0" xfId="0" applyFont="1" applyAlignment="1" applyProtection="1">
      <alignment horizontal="centerContinuous"/>
      <protection locked="0"/>
    </xf>
    <xf numFmtId="164" fontId="66" fillId="0" borderId="0" xfId="0" applyNumberFormat="1" applyFont="1" applyAlignment="1">
      <alignment horizontal="centerContinuous"/>
    </xf>
    <xf numFmtId="0" fontId="66" fillId="0" borderId="0" xfId="0" applyFont="1" applyAlignment="1">
      <alignment horizontal="centerContinuous"/>
    </xf>
    <xf numFmtId="37" fontId="31" fillId="0" borderId="22" xfId="0" applyNumberFormat="1" applyFont="1" applyBorder="1"/>
    <xf numFmtId="0" fontId="69" fillId="0" borderId="0" xfId="0" applyFont="1" applyAlignment="1"/>
    <xf numFmtId="0" fontId="47" fillId="0" borderId="0" xfId="0" applyFont="1"/>
    <xf numFmtId="0" fontId="32" fillId="2" borderId="29" xfId="0" applyFont="1" applyFill="1" applyBorder="1" applyAlignment="1">
      <alignment horizontal="center" vertical="center"/>
    </xf>
    <xf numFmtId="0" fontId="32" fillId="0" borderId="30" xfId="0" applyFont="1" applyFill="1" applyBorder="1"/>
    <xf numFmtId="0" fontId="32" fillId="0" borderId="8" xfId="0" applyFont="1" applyFill="1" applyBorder="1"/>
    <xf numFmtId="37" fontId="31" fillId="0" borderId="10" xfId="0" applyNumberFormat="1" applyFont="1" applyFill="1" applyBorder="1"/>
    <xf numFmtId="37" fontId="31" fillId="0" borderId="31" xfId="0" applyNumberFormat="1" applyFont="1" applyFill="1" applyBorder="1"/>
    <xf numFmtId="37" fontId="31" fillId="0" borderId="5" xfId="0" applyNumberFormat="1" applyFont="1" applyFill="1" applyBorder="1"/>
    <xf numFmtId="37" fontId="31" fillId="0" borderId="11" xfId="0" applyNumberFormat="1" applyFont="1" applyFill="1" applyBorder="1"/>
    <xf numFmtId="37" fontId="31" fillId="0" borderId="0" xfId="0" applyNumberFormat="1" applyFont="1" applyFill="1" applyBorder="1"/>
    <xf numFmtId="0" fontId="31" fillId="0" borderId="0" xfId="0" applyFont="1" applyFill="1"/>
    <xf numFmtId="37" fontId="31" fillId="0" borderId="34" xfId="0" applyNumberFormat="1" applyFont="1" applyFill="1" applyBorder="1"/>
    <xf numFmtId="42" fontId="72" fillId="0" borderId="0" xfId="0" applyNumberFormat="1" applyFont="1"/>
    <xf numFmtId="167" fontId="72" fillId="0" borderId="0" xfId="0" applyNumberFormat="1" applyFont="1"/>
    <xf numFmtId="0" fontId="73" fillId="0" borderId="0" xfId="0" applyFont="1"/>
    <xf numFmtId="41" fontId="72" fillId="0" borderId="0" xfId="0" applyNumberFormat="1" applyFont="1"/>
    <xf numFmtId="0" fontId="76" fillId="0" borderId="0" xfId="0" applyFont="1"/>
    <xf numFmtId="0" fontId="30" fillId="4" borderId="0" xfId="0" applyFont="1" applyFill="1"/>
    <xf numFmtId="0" fontId="78" fillId="0" borderId="0" xfId="10" applyFont="1" applyFill="1" applyBorder="1" applyAlignment="1">
      <alignment horizontal="left"/>
    </xf>
    <xf numFmtId="37" fontId="78" fillId="0" borderId="0" xfId="10" applyNumberFormat="1" applyFont="1" applyFill="1" applyBorder="1" applyAlignment="1">
      <alignment horizontal="right"/>
    </xf>
    <xf numFmtId="37" fontId="70" fillId="0" borderId="0" xfId="0" applyNumberFormat="1" applyFont="1"/>
    <xf numFmtId="37" fontId="53" fillId="0" borderId="0" xfId="0" applyNumberFormat="1" applyFont="1"/>
    <xf numFmtId="0" fontId="79" fillId="0" borderId="0" xfId="0" applyFont="1"/>
    <xf numFmtId="37" fontId="71" fillId="0" borderId="22" xfId="10" applyNumberFormat="1" applyFont="1" applyFill="1" applyBorder="1" applyAlignment="1">
      <alignment horizontal="right"/>
    </xf>
    <xf numFmtId="0" fontId="30" fillId="0" borderId="0" xfId="0" applyFont="1" applyFill="1"/>
    <xf numFmtId="37" fontId="71" fillId="0" borderId="0" xfId="10" applyNumberFormat="1" applyFont="1" applyFill="1" applyBorder="1" applyAlignment="1">
      <alignment horizontal="right"/>
    </xf>
    <xf numFmtId="37" fontId="71" fillId="0" borderId="0" xfId="0" applyNumberFormat="1" applyFont="1"/>
    <xf numFmtId="37" fontId="71" fillId="0" borderId="31" xfId="10" applyNumberFormat="1" applyFont="1" applyFill="1" applyBorder="1" applyAlignment="1">
      <alignment horizontal="right"/>
    </xf>
    <xf numFmtId="37" fontId="30" fillId="5" borderId="22" xfId="10" applyNumberFormat="1" applyFont="1" applyFill="1" applyBorder="1" applyAlignment="1">
      <alignment horizontal="right"/>
    </xf>
    <xf numFmtId="0" fontId="74" fillId="0" borderId="0" xfId="0" applyFont="1" applyAlignment="1">
      <alignment horizontal="center"/>
    </xf>
    <xf numFmtId="37" fontId="57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Fill="1"/>
    <xf numFmtId="37" fontId="31" fillId="0" borderId="18" xfId="0" applyNumberFormat="1" applyFont="1" applyBorder="1" applyAlignment="1"/>
    <xf numFmtId="0" fontId="71" fillId="0" borderId="22" xfId="10" applyFont="1" applyFill="1" applyBorder="1" applyAlignment="1">
      <alignment horizontal="left"/>
    </xf>
    <xf numFmtId="0" fontId="81" fillId="0" borderId="21" xfId="0" applyFont="1" applyFill="1" applyBorder="1"/>
    <xf numFmtId="0" fontId="49" fillId="2" borderId="37" xfId="4" applyFont="1" applyFill="1" applyBorder="1" applyAlignment="1">
      <alignment horizontal="center"/>
    </xf>
    <xf numFmtId="0" fontId="51" fillId="0" borderId="1" xfId="4" applyFont="1" applyFill="1" applyBorder="1" applyAlignment="1">
      <alignment horizontal="right" wrapText="1"/>
    </xf>
    <xf numFmtId="0" fontId="51" fillId="0" borderId="1" xfId="4" applyFont="1" applyFill="1" applyBorder="1" applyAlignment="1">
      <alignment horizontal="left" wrapText="1"/>
    </xf>
    <xf numFmtId="0" fontId="82" fillId="0" borderId="0" xfId="0" applyFont="1" applyAlignment="1"/>
    <xf numFmtId="0" fontId="83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54" fillId="0" borderId="0" xfId="0" applyFont="1" applyFill="1"/>
    <xf numFmtId="0" fontId="77" fillId="6" borderId="40" xfId="10" applyFont="1" applyFill="1" applyBorder="1" applyAlignment="1">
      <alignment horizontal="center"/>
    </xf>
    <xf numFmtId="37" fontId="33" fillId="6" borderId="0" xfId="0" applyNumberFormat="1" applyFont="1" applyFill="1" applyBorder="1" applyAlignment="1">
      <alignment horizontal="center"/>
    </xf>
    <xf numFmtId="37" fontId="33" fillId="2" borderId="0" xfId="0" applyNumberFormat="1" applyFont="1" applyFill="1" applyBorder="1" applyAlignment="1">
      <alignment horizontal="center"/>
    </xf>
    <xf numFmtId="0" fontId="33" fillId="4" borderId="0" xfId="0" applyFont="1" applyFill="1"/>
    <xf numFmtId="37" fontId="30" fillId="0" borderId="0" xfId="0" applyNumberFormat="1" applyFont="1" applyFill="1"/>
    <xf numFmtId="37" fontId="86" fillId="2" borderId="0" xfId="0" applyNumberFormat="1" applyFont="1" applyFill="1" applyBorder="1" applyAlignment="1">
      <alignment horizontal="center"/>
    </xf>
    <xf numFmtId="0" fontId="33" fillId="2" borderId="0" xfId="0" applyFont="1" applyFill="1" applyAlignment="1">
      <alignment horizontal="center"/>
    </xf>
    <xf numFmtId="37" fontId="33" fillId="6" borderId="31" xfId="0" applyNumberFormat="1" applyFont="1" applyFill="1" applyBorder="1" applyAlignment="1">
      <alignment horizontal="center"/>
    </xf>
    <xf numFmtId="0" fontId="30" fillId="6" borderId="5" xfId="0" applyFont="1" applyFill="1" applyBorder="1"/>
    <xf numFmtId="0" fontId="30" fillId="6" borderId="23" xfId="0" applyFont="1" applyFill="1" applyBorder="1"/>
    <xf numFmtId="0" fontId="58" fillId="0" borderId="0" xfId="0" applyFont="1"/>
    <xf numFmtId="0" fontId="36" fillId="0" borderId="0" xfId="0" applyFont="1"/>
    <xf numFmtId="0" fontId="51" fillId="2" borderId="1" xfId="4" applyFont="1" applyFill="1" applyBorder="1" applyAlignment="1">
      <alignment horizontal="right" wrapText="1"/>
    </xf>
    <xf numFmtId="0" fontId="51" fillId="2" borderId="0" xfId="4" applyFont="1" applyFill="1" applyBorder="1" applyAlignment="1">
      <alignment horizontal="left" wrapText="1"/>
    </xf>
    <xf numFmtId="0" fontId="51" fillId="2" borderId="1" xfId="4" applyFont="1" applyFill="1" applyBorder="1" applyAlignment="1">
      <alignment horizontal="left" wrapText="1"/>
    </xf>
    <xf numFmtId="37" fontId="56" fillId="2" borderId="0" xfId="5" applyNumberFormat="1" applyFont="1" applyFill="1" applyBorder="1" applyAlignment="1">
      <alignment horizontal="right"/>
    </xf>
    <xf numFmtId="37" fontId="56" fillId="2" borderId="0" xfId="0" applyNumberFormat="1" applyFont="1" applyFill="1"/>
    <xf numFmtId="0" fontId="90" fillId="0" borderId="0" xfId="0" applyFont="1" applyAlignment="1"/>
    <xf numFmtId="0" fontId="90" fillId="2" borderId="0" xfId="0" applyFont="1" applyFill="1" applyAlignment="1"/>
    <xf numFmtId="0" fontId="91" fillId="0" borderId="0" xfId="0" applyFont="1" applyAlignment="1"/>
    <xf numFmtId="0" fontId="38" fillId="0" borderId="0" xfId="0" applyFont="1" applyFill="1"/>
    <xf numFmtId="0" fontId="0" fillId="0" borderId="0" xfId="0" applyAlignment="1">
      <alignment horizontal="center"/>
    </xf>
    <xf numFmtId="37" fontId="31" fillId="2" borderId="22" xfId="0" applyNumberFormat="1" applyFont="1" applyFill="1" applyBorder="1"/>
    <xf numFmtId="0" fontId="41" fillId="0" borderId="0" xfId="0" applyFont="1" applyAlignment="1"/>
    <xf numFmtId="37" fontId="0" fillId="0" borderId="0" xfId="0" applyNumberFormat="1"/>
    <xf numFmtId="37" fontId="32" fillId="2" borderId="41" xfId="0" applyNumberFormat="1" applyFont="1" applyFill="1" applyBorder="1" applyAlignment="1">
      <alignment horizontal="center"/>
    </xf>
    <xf numFmtId="37" fontId="32" fillId="2" borderId="0" xfId="0" applyNumberFormat="1" applyFont="1" applyFill="1" applyBorder="1" applyAlignment="1">
      <alignment horizontal="center"/>
    </xf>
    <xf numFmtId="37" fontId="32" fillId="2" borderId="6" xfId="0" applyNumberFormat="1" applyFont="1" applyFill="1" applyBorder="1" applyAlignment="1">
      <alignment horizontal="center"/>
    </xf>
    <xf numFmtId="0" fontId="32" fillId="2" borderId="42" xfId="0" applyFont="1" applyFill="1" applyBorder="1" applyAlignment="1">
      <alignment horizontal="center" vertical="center"/>
    </xf>
    <xf numFmtId="0" fontId="47" fillId="0" borderId="0" xfId="0" applyFont="1" applyFill="1" applyBorder="1"/>
    <xf numFmtId="0" fontId="32" fillId="2" borderId="43" xfId="0" applyFont="1" applyFill="1" applyBorder="1" applyAlignment="1">
      <alignment horizontal="center" vertical="center"/>
    </xf>
    <xf numFmtId="0" fontId="32" fillId="2" borderId="44" xfId="0" applyFont="1" applyFill="1" applyBorder="1" applyAlignment="1">
      <alignment horizontal="center" vertical="center"/>
    </xf>
    <xf numFmtId="0" fontId="32" fillId="2" borderId="45" xfId="0" applyFont="1" applyFill="1" applyBorder="1" applyAlignment="1">
      <alignment horizontal="center" vertical="center"/>
    </xf>
    <xf numFmtId="0" fontId="32" fillId="2" borderId="46" xfId="0" applyFont="1" applyFill="1" applyBorder="1" applyAlignment="1">
      <alignment horizontal="center" vertical="center"/>
    </xf>
    <xf numFmtId="0" fontId="32" fillId="2" borderId="47" xfId="0" applyFont="1" applyFill="1" applyBorder="1" applyAlignment="1">
      <alignment horizontal="center" vertical="center"/>
    </xf>
    <xf numFmtId="37" fontId="32" fillId="8" borderId="48" xfId="0" applyNumberFormat="1" applyFont="1" applyFill="1" applyBorder="1"/>
    <xf numFmtId="37" fontId="32" fillId="8" borderId="49" xfId="0" applyNumberFormat="1" applyFont="1" applyFill="1" applyBorder="1"/>
    <xf numFmtId="169" fontId="31" fillId="0" borderId="50" xfId="0" applyNumberFormat="1" applyFont="1" applyFill="1" applyBorder="1"/>
    <xf numFmtId="169" fontId="31" fillId="0" borderId="51" xfId="0" applyNumberFormat="1" applyFont="1" applyFill="1" applyBorder="1"/>
    <xf numFmtId="169" fontId="31" fillId="0" borderId="10" xfId="0" applyNumberFormat="1" applyFont="1" applyFill="1" applyBorder="1"/>
    <xf numFmtId="169" fontId="31" fillId="0" borderId="11" xfId="0" applyNumberFormat="1" applyFont="1" applyFill="1" applyBorder="1"/>
    <xf numFmtId="0" fontId="94" fillId="0" borderId="0" xfId="0" applyFont="1" applyAlignment="1">
      <alignment horizontal="center"/>
    </xf>
    <xf numFmtId="169" fontId="72" fillId="0" borderId="0" xfId="0" applyNumberFormat="1" applyFont="1"/>
    <xf numFmtId="37" fontId="33" fillId="6" borderId="0" xfId="0" applyNumberFormat="1" applyFont="1" applyFill="1"/>
    <xf numFmtId="0" fontId="90" fillId="0" borderId="0" xfId="0" applyFont="1" applyFill="1" applyAlignment="1"/>
    <xf numFmtId="37" fontId="54" fillId="0" borderId="0" xfId="0" applyNumberFormat="1" applyFont="1"/>
    <xf numFmtId="37" fontId="32" fillId="9" borderId="24" xfId="0" applyNumberFormat="1" applyFont="1" applyFill="1" applyBorder="1" applyAlignment="1">
      <alignment horizontal="center"/>
    </xf>
    <xf numFmtId="37" fontId="32" fillId="9" borderId="2" xfId="0" applyNumberFormat="1" applyFont="1" applyFill="1" applyBorder="1" applyAlignment="1">
      <alignment horizontal="center"/>
    </xf>
    <xf numFmtId="37" fontId="32" fillId="9" borderId="3" xfId="0" applyNumberFormat="1" applyFont="1" applyFill="1" applyBorder="1" applyAlignment="1">
      <alignment horizontal="center"/>
    </xf>
    <xf numFmtId="37" fontId="32" fillId="9" borderId="25" xfId="0" applyNumberFormat="1" applyFont="1" applyFill="1" applyBorder="1" applyAlignment="1">
      <alignment horizontal="center"/>
    </xf>
    <xf numFmtId="37" fontId="32" fillId="9" borderId="26" xfId="0" applyNumberFormat="1" applyFont="1" applyFill="1" applyBorder="1" applyAlignment="1">
      <alignment horizontal="center"/>
    </xf>
    <xf numFmtId="37" fontId="32" fillId="9" borderId="4" xfId="0" applyNumberFormat="1" applyFont="1" applyFill="1" applyBorder="1"/>
    <xf numFmtId="37" fontId="65" fillId="0" borderId="0" xfId="0" applyNumberFormat="1" applyFont="1" applyAlignment="1" applyProtection="1">
      <alignment horizontal="center"/>
      <protection locked="0"/>
    </xf>
    <xf numFmtId="0" fontId="89" fillId="0" borderId="0" xfId="0" applyFont="1" applyAlignment="1">
      <alignment horizontal="center"/>
    </xf>
    <xf numFmtId="37" fontId="68" fillId="0" borderId="0" xfId="0" applyNumberFormat="1" applyFont="1" applyAlignment="1" applyProtection="1">
      <alignment horizontal="center"/>
      <protection locked="0"/>
    </xf>
    <xf numFmtId="0" fontId="95" fillId="0" borderId="0" xfId="0" applyFont="1" applyBorder="1" applyAlignment="1">
      <alignment horizontal="center"/>
    </xf>
    <xf numFmtId="0" fontId="93" fillId="0" borderId="0" xfId="0" applyFont="1" applyAlignment="1">
      <alignment horizontal="center"/>
    </xf>
    <xf numFmtId="0" fontId="93" fillId="0" borderId="0" xfId="0" applyFont="1" applyAlignment="1"/>
    <xf numFmtId="0" fontId="95" fillId="0" borderId="0" xfId="0" applyFont="1"/>
    <xf numFmtId="0" fontId="98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wrapText="1"/>
    </xf>
    <xf numFmtId="0" fontId="100" fillId="0" borderId="0" xfId="0" applyFont="1" applyAlignment="1">
      <alignment horizontal="center" wrapText="1"/>
    </xf>
    <xf numFmtId="0" fontId="95" fillId="0" borderId="0" xfId="0" applyFont="1" applyAlignment="1">
      <alignment horizontal="right"/>
    </xf>
    <xf numFmtId="0" fontId="56" fillId="0" borderId="0" xfId="0" applyFont="1" applyBorder="1"/>
    <xf numFmtId="0" fontId="102" fillId="0" borderId="0" xfId="0" applyFont="1" applyBorder="1" applyAlignment="1">
      <alignment horizontal="left"/>
    </xf>
    <xf numFmtId="0" fontId="103" fillId="0" borderId="0" xfId="0" applyFont="1" applyBorder="1" applyAlignment="1">
      <alignment horizontal="left"/>
    </xf>
    <xf numFmtId="0" fontId="104" fillId="0" borderId="0" xfId="0" applyFont="1" applyAlignment="1">
      <alignment horizontal="left"/>
    </xf>
    <xf numFmtId="0" fontId="62" fillId="0" borderId="0" xfId="0" applyFont="1" applyBorder="1" applyAlignment="1">
      <alignment horizontal="center"/>
    </xf>
    <xf numFmtId="0" fontId="47" fillId="0" borderId="0" xfId="0" applyFont="1" applyBorder="1" applyAlignment="1">
      <alignment horizontal="center" vertical="center"/>
    </xf>
    <xf numFmtId="0" fontId="65" fillId="0" borderId="0" xfId="0" applyFont="1" applyBorder="1" applyAlignment="1">
      <alignment horizontal="left" vertical="center"/>
    </xf>
    <xf numFmtId="49" fontId="65" fillId="0" borderId="0" xfId="0" applyNumberFormat="1" applyFont="1" applyBorder="1" applyAlignment="1">
      <alignment horizontal="center" vertical="center"/>
    </xf>
    <xf numFmtId="49" fontId="95" fillId="0" borderId="0" xfId="0" applyNumberFormat="1" applyFont="1" applyBorder="1" applyAlignment="1">
      <alignment horizontal="center" vertical="center"/>
    </xf>
    <xf numFmtId="0" fontId="62" fillId="0" borderId="0" xfId="0" applyFont="1" applyBorder="1" applyAlignment="1">
      <alignment horizontal="left" vertical="top"/>
    </xf>
    <xf numFmtId="0" fontId="29" fillId="0" borderId="0" xfId="0" applyFont="1" applyBorder="1" applyAlignment="1">
      <alignment horizontal="center" vertical="center"/>
    </xf>
    <xf numFmtId="0" fontId="95" fillId="0" borderId="0" xfId="0" applyFont="1" applyBorder="1" applyAlignment="1">
      <alignment vertical="center"/>
    </xf>
    <xf numFmtId="0" fontId="97" fillId="0" borderId="0" xfId="0" applyFont="1" applyBorder="1" applyAlignment="1">
      <alignment vertical="center"/>
    </xf>
    <xf numFmtId="0" fontId="29" fillId="0" borderId="0" xfId="0" applyFont="1" applyAlignment="1">
      <alignment vertical="center"/>
    </xf>
    <xf numFmtId="0" fontId="29" fillId="0" borderId="0" xfId="0" applyFont="1" applyBorder="1" applyAlignment="1">
      <alignment horizontal="center" vertical="center" wrapText="1"/>
    </xf>
    <xf numFmtId="0" fontId="29" fillId="0" borderId="0" xfId="0" applyFont="1" applyAlignment="1">
      <alignment wrapText="1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6" fillId="0" borderId="0" xfId="0" applyFont="1" applyBorder="1" applyAlignment="1">
      <alignment horizontal="center"/>
    </xf>
    <xf numFmtId="0" fontId="106" fillId="0" borderId="0" xfId="0" applyFont="1"/>
    <xf numFmtId="0" fontId="36" fillId="0" borderId="38" xfId="0" applyFont="1" applyBorder="1" applyAlignment="1">
      <alignment horizontal="center"/>
    </xf>
    <xf numFmtId="0" fontId="108" fillId="0" borderId="0" xfId="0" applyFont="1"/>
    <xf numFmtId="0" fontId="107" fillId="0" borderId="39" xfId="0" quotePrefix="1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107" fillId="0" borderId="52" xfId="0" applyFont="1" applyBorder="1" applyAlignment="1">
      <alignment horizontal="center"/>
    </xf>
    <xf numFmtId="0" fontId="107" fillId="0" borderId="22" xfId="0" applyFont="1" applyBorder="1" applyAlignment="1">
      <alignment horizontal="center"/>
    </xf>
    <xf numFmtId="0" fontId="107" fillId="0" borderId="0" xfId="0" applyFont="1" applyBorder="1" applyAlignment="1">
      <alignment horizontal="center"/>
    </xf>
    <xf numFmtId="0" fontId="107" fillId="0" borderId="22" xfId="0" applyFont="1" applyBorder="1" applyAlignment="1"/>
    <xf numFmtId="42" fontId="108" fillId="0" borderId="22" xfId="0" applyNumberFormat="1" applyFont="1" applyBorder="1"/>
    <xf numFmtId="167" fontId="108" fillId="0" borderId="22" xfId="0" applyNumberFormat="1" applyFont="1" applyBorder="1"/>
    <xf numFmtId="167" fontId="108" fillId="0" borderId="0" xfId="0" applyNumberFormat="1" applyFont="1" applyBorder="1"/>
    <xf numFmtId="42" fontId="108" fillId="0" borderId="38" xfId="0" applyNumberFormat="1" applyFont="1" applyBorder="1"/>
    <xf numFmtId="0" fontId="108" fillId="0" borderId="39" xfId="0" applyFont="1" applyBorder="1"/>
    <xf numFmtId="42" fontId="36" fillId="0" borderId="52" xfId="0" applyNumberFormat="1" applyFont="1" applyBorder="1"/>
    <xf numFmtId="0" fontId="109" fillId="7" borderId="52" xfId="0" applyFont="1" applyFill="1" applyBorder="1" applyAlignment="1">
      <alignment horizontal="right"/>
    </xf>
    <xf numFmtId="167" fontId="106" fillId="0" borderId="22" xfId="0" applyNumberFormat="1" applyFont="1" applyBorder="1"/>
    <xf numFmtId="0" fontId="97" fillId="0" borderId="0" xfId="0" applyFont="1" applyAlignment="1">
      <alignment horizontal="center" vertical="center"/>
    </xf>
    <xf numFmtId="0" fontId="111" fillId="0" borderId="23" xfId="0" applyFont="1" applyBorder="1" applyAlignment="1"/>
    <xf numFmtId="0" fontId="108" fillId="0" borderId="0" xfId="0" applyFont="1" applyBorder="1" applyAlignment="1">
      <alignment horizontal="center"/>
    </xf>
    <xf numFmtId="0" fontId="111" fillId="0" borderId="0" xfId="0" applyFont="1"/>
    <xf numFmtId="0" fontId="112" fillId="0" borderId="5" xfId="0" applyFont="1" applyBorder="1" applyAlignment="1"/>
    <xf numFmtId="0" fontId="112" fillId="2" borderId="5" xfId="0" applyFont="1" applyFill="1" applyBorder="1" applyAlignment="1"/>
    <xf numFmtId="167" fontId="111" fillId="2" borderId="5" xfId="0" applyNumberFormat="1" applyFont="1" applyFill="1" applyBorder="1" applyAlignment="1"/>
    <xf numFmtId="0" fontId="111" fillId="2" borderId="23" xfId="0" applyFont="1" applyFill="1" applyBorder="1" applyAlignment="1"/>
    <xf numFmtId="0" fontId="111" fillId="2" borderId="31" xfId="0" applyFont="1" applyFill="1" applyBorder="1" applyAlignment="1"/>
    <xf numFmtId="0" fontId="111" fillId="0" borderId="0" xfId="0" applyFont="1" applyAlignment="1"/>
    <xf numFmtId="167" fontId="111" fillId="0" borderId="23" xfId="0" applyNumberFormat="1" applyFont="1" applyBorder="1" applyAlignment="1"/>
    <xf numFmtId="0" fontId="47" fillId="0" borderId="0" xfId="0" applyFont="1" applyAlignment="1">
      <alignment horizontal="right"/>
    </xf>
    <xf numFmtId="37" fontId="113" fillId="0" borderId="0" xfId="0" applyNumberFormat="1" applyFont="1" applyAlignment="1" applyProtection="1">
      <alignment horizontal="centerContinuous"/>
      <protection locked="0"/>
    </xf>
    <xf numFmtId="0" fontId="114" fillId="0" borderId="0" xfId="0" applyFont="1" applyAlignment="1">
      <alignment horizontal="centerContinuous"/>
    </xf>
    <xf numFmtId="0" fontId="0" fillId="0" borderId="0" xfId="0" applyBorder="1"/>
    <xf numFmtId="171" fontId="106" fillId="0" borderId="22" xfId="0" applyNumberFormat="1" applyFont="1" applyBorder="1"/>
    <xf numFmtId="0" fontId="108" fillId="0" borderId="0" xfId="0" applyFont="1" applyAlignment="1">
      <alignment horizontal="right"/>
    </xf>
    <xf numFmtId="0" fontId="31" fillId="0" borderId="0" xfId="0" applyFont="1" applyFill="1" applyAlignment="1">
      <alignment horizontal="right"/>
    </xf>
    <xf numFmtId="0" fontId="117" fillId="0" borderId="0" xfId="0" applyFont="1" applyAlignment="1">
      <alignment horizontal="center" vertical="center" wrapText="1"/>
    </xf>
    <xf numFmtId="0" fontId="118" fillId="0" borderId="0" xfId="0" applyFont="1" applyAlignment="1">
      <alignment horizontal="left"/>
    </xf>
    <xf numFmtId="0" fontId="71" fillId="0" borderId="38" xfId="10" applyFont="1" applyFill="1" applyBorder="1" applyAlignment="1">
      <alignment horizontal="left"/>
    </xf>
    <xf numFmtId="37" fontId="71" fillId="0" borderId="38" xfId="10" applyNumberFormat="1" applyFont="1" applyFill="1" applyBorder="1" applyAlignment="1">
      <alignment horizontal="right"/>
    </xf>
    <xf numFmtId="44" fontId="119" fillId="0" borderId="0" xfId="2" applyFont="1"/>
    <xf numFmtId="0" fontId="94" fillId="0" borderId="0" xfId="0" applyFont="1" applyFill="1"/>
    <xf numFmtId="0" fontId="0" fillId="0" borderId="0" xfId="0" applyFill="1" applyBorder="1"/>
    <xf numFmtId="0" fontId="55" fillId="0" borderId="0" xfId="0" applyFont="1" applyFill="1" applyBorder="1"/>
    <xf numFmtId="0" fontId="37" fillId="0" borderId="0" xfId="0" applyFont="1" applyFill="1" applyBorder="1" applyAlignment="1">
      <alignment horizontal="center"/>
    </xf>
    <xf numFmtId="0" fontId="37" fillId="0" borderId="0" xfId="0" applyFont="1" applyBorder="1" applyAlignment="1">
      <alignment horizontal="center" vertical="center"/>
    </xf>
    <xf numFmtId="0" fontId="55" fillId="0" borderId="0" xfId="0" applyFont="1" applyFill="1"/>
    <xf numFmtId="0" fontId="51" fillId="0" borderId="58" xfId="4" applyFont="1" applyFill="1" applyBorder="1" applyAlignment="1">
      <alignment horizontal="left" wrapText="1"/>
    </xf>
    <xf numFmtId="0" fontId="49" fillId="2" borderId="40" xfId="4" applyFont="1" applyFill="1" applyBorder="1" applyAlignment="1">
      <alignment horizontal="center"/>
    </xf>
    <xf numFmtId="37" fontId="51" fillId="5" borderId="22" xfId="5" applyNumberFormat="1" applyFont="1" applyFill="1" applyBorder="1" applyAlignment="1">
      <alignment horizontal="right"/>
    </xf>
    <xf numFmtId="37" fontId="51" fillId="11" borderId="22" xfId="0" applyNumberFormat="1" applyFont="1" applyFill="1" applyBorder="1"/>
    <xf numFmtId="37" fontId="51" fillId="11" borderId="22" xfId="5" applyNumberFormat="1" applyFont="1" applyFill="1" applyBorder="1" applyAlignment="1">
      <alignment horizontal="right"/>
    </xf>
    <xf numFmtId="0" fontId="92" fillId="0" borderId="6" xfId="0" applyFont="1" applyFill="1" applyBorder="1" applyAlignment="1">
      <alignment horizontal="center"/>
    </xf>
    <xf numFmtId="0" fontId="92" fillId="0" borderId="6" xfId="0" applyFont="1" applyFill="1" applyBorder="1" applyAlignment="1">
      <alignment horizontal="center" vertical="center"/>
    </xf>
    <xf numFmtId="0" fontId="74" fillId="0" borderId="0" xfId="0" applyFont="1" applyFill="1" applyAlignment="1">
      <alignment horizontal="center"/>
    </xf>
    <xf numFmtId="37" fontId="31" fillId="0" borderId="31" xfId="0" applyNumberFormat="1" applyFont="1" applyBorder="1"/>
    <xf numFmtId="169" fontId="31" fillId="0" borderId="0" xfId="0" applyNumberFormat="1" applyFont="1"/>
    <xf numFmtId="37" fontId="30" fillId="0" borderId="0" xfId="0" applyNumberFormat="1" applyFont="1" applyAlignment="1"/>
    <xf numFmtId="0" fontId="30" fillId="0" borderId="0" xfId="0" applyFont="1" applyAlignment="1"/>
    <xf numFmtId="37" fontId="32" fillId="11" borderId="24" xfId="0" quotePrefix="1" applyNumberFormat="1" applyFont="1" applyFill="1" applyBorder="1" applyAlignment="1">
      <alignment horizontal="center"/>
    </xf>
    <xf numFmtId="37" fontId="32" fillId="11" borderId="2" xfId="0" applyNumberFormat="1" applyFont="1" applyFill="1" applyBorder="1" applyAlignment="1">
      <alignment horizontal="center"/>
    </xf>
    <xf numFmtId="37" fontId="32" fillId="11" borderId="3" xfId="0" quotePrefix="1" applyNumberFormat="1" applyFont="1" applyFill="1" applyBorder="1" applyAlignment="1">
      <alignment horizontal="center"/>
    </xf>
    <xf numFmtId="37" fontId="32" fillId="11" borderId="25" xfId="0" applyNumberFormat="1" applyFont="1" applyFill="1" applyBorder="1" applyAlignment="1">
      <alignment horizontal="center"/>
    </xf>
    <xf numFmtId="37" fontId="32" fillId="11" borderId="3" xfId="0" applyNumberFormat="1" applyFont="1" applyFill="1" applyBorder="1" applyAlignment="1">
      <alignment horizontal="center"/>
    </xf>
    <xf numFmtId="37" fontId="32" fillId="11" borderId="26" xfId="0" applyNumberFormat="1" applyFont="1" applyFill="1" applyBorder="1" applyAlignment="1">
      <alignment horizontal="center"/>
    </xf>
    <xf numFmtId="37" fontId="32" fillId="2" borderId="4" xfId="0" applyNumberFormat="1" applyFont="1" applyFill="1" applyBorder="1"/>
    <xf numFmtId="169" fontId="32" fillId="2" borderId="5" xfId="0" applyNumberFormat="1" applyFont="1" applyFill="1" applyBorder="1"/>
    <xf numFmtId="169" fontId="32" fillId="2" borderId="11" xfId="0" applyNumberFormat="1" applyFont="1" applyFill="1" applyBorder="1"/>
    <xf numFmtId="169" fontId="31" fillId="0" borderId="22" xfId="0" applyNumberFormat="1" applyFont="1" applyBorder="1"/>
    <xf numFmtId="37" fontId="31" fillId="0" borderId="22" xfId="0" applyNumberFormat="1" applyFont="1" applyFill="1" applyBorder="1"/>
    <xf numFmtId="0" fontId="32" fillId="12" borderId="35" xfId="0" applyFont="1" applyFill="1" applyBorder="1"/>
    <xf numFmtId="0" fontId="32" fillId="0" borderId="0" xfId="0" applyFont="1" applyFill="1"/>
    <xf numFmtId="37" fontId="32" fillId="0" borderId="63" xfId="0" applyNumberFormat="1" applyFont="1" applyBorder="1"/>
    <xf numFmtId="37" fontId="32" fillId="0" borderId="63" xfId="0" applyNumberFormat="1" applyFont="1" applyFill="1" applyBorder="1"/>
    <xf numFmtId="0" fontId="55" fillId="0" borderId="22" xfId="0" applyFont="1" applyBorder="1"/>
    <xf numFmtId="37" fontId="32" fillId="0" borderId="57" xfId="0" applyNumberFormat="1" applyFont="1" applyFill="1" applyBorder="1"/>
    <xf numFmtId="0" fontId="32" fillId="0" borderId="22" xfId="0" applyFont="1" applyBorder="1"/>
    <xf numFmtId="37" fontId="31" fillId="0" borderId="64" xfId="0" applyNumberFormat="1" applyFont="1" applyFill="1" applyBorder="1"/>
    <xf numFmtId="37" fontId="31" fillId="0" borderId="52" xfId="0" applyNumberFormat="1" applyFont="1" applyFill="1" applyBorder="1"/>
    <xf numFmtId="0" fontId="69" fillId="0" borderId="38" xfId="0" applyFont="1" applyBorder="1" applyAlignment="1">
      <alignment horizontal="center"/>
    </xf>
    <xf numFmtId="0" fontId="69" fillId="0" borderId="52" xfId="0" applyFont="1" applyBorder="1" applyAlignment="1">
      <alignment horizontal="center"/>
    </xf>
    <xf numFmtId="0" fontId="55" fillId="0" borderId="38" xfId="0" applyFont="1" applyBorder="1"/>
    <xf numFmtId="0" fontId="69" fillId="0" borderId="52" xfId="0" applyFont="1" applyFill="1" applyBorder="1" applyAlignment="1">
      <alignment horizontal="center"/>
    </xf>
    <xf numFmtId="0" fontId="69" fillId="11" borderId="62" xfId="0" applyFont="1" applyFill="1" applyBorder="1" applyAlignment="1">
      <alignment horizontal="center"/>
    </xf>
    <xf numFmtId="0" fontId="69" fillId="11" borderId="65" xfId="0" applyFont="1" applyFill="1" applyBorder="1" applyAlignment="1">
      <alignment horizontal="center"/>
    </xf>
    <xf numFmtId="0" fontId="55" fillId="0" borderId="52" xfId="0" applyFont="1" applyBorder="1"/>
    <xf numFmtId="0" fontId="31" fillId="0" borderId="11" xfId="0" applyFont="1" applyFill="1" applyBorder="1"/>
    <xf numFmtId="37" fontId="31" fillId="0" borderId="17" xfId="0" applyNumberFormat="1" applyFont="1" applyFill="1" applyBorder="1"/>
    <xf numFmtId="37" fontId="31" fillId="0" borderId="61" xfId="0" applyNumberFormat="1" applyFont="1" applyBorder="1" applyAlignment="1"/>
    <xf numFmtId="37" fontId="31" fillId="0" borderId="61" xfId="0" applyNumberFormat="1" applyFont="1" applyBorder="1"/>
    <xf numFmtId="37" fontId="71" fillId="0" borderId="62" xfId="10" applyNumberFormat="1" applyFont="1" applyFill="1" applyBorder="1" applyAlignment="1">
      <alignment horizontal="right"/>
    </xf>
    <xf numFmtId="0" fontId="30" fillId="4" borderId="22" xfId="0" applyFont="1" applyFill="1" applyBorder="1"/>
    <xf numFmtId="37" fontId="30" fillId="11" borderId="22" xfId="10" applyNumberFormat="1" applyFont="1" applyFill="1" applyBorder="1" applyAlignment="1">
      <alignment horizontal="right"/>
    </xf>
    <xf numFmtId="0" fontId="30" fillId="4" borderId="5" xfId="0" applyFont="1" applyFill="1" applyBorder="1"/>
    <xf numFmtId="0" fontId="69" fillId="0" borderId="0" xfId="0" applyFont="1" applyFill="1"/>
    <xf numFmtId="0" fontId="33" fillId="0" borderId="0" xfId="0" applyFont="1" applyFill="1" applyBorder="1" applyAlignment="1">
      <alignment horizontal="center"/>
    </xf>
    <xf numFmtId="0" fontId="61" fillId="0" borderId="0" xfId="0" applyFont="1" applyFill="1" applyBorder="1"/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3" fillId="0" borderId="0" xfId="0" applyFont="1" applyFill="1" applyBorder="1"/>
    <xf numFmtId="41" fontId="33" fillId="0" borderId="0" xfId="0" applyNumberFormat="1" applyFont="1" applyFill="1" applyBorder="1"/>
    <xf numFmtId="0" fontId="30" fillId="0" borderId="0" xfId="6" applyFont="1" applyFill="1" applyBorder="1" applyAlignment="1">
      <alignment horizontal="left"/>
    </xf>
    <xf numFmtId="41" fontId="61" fillId="0" borderId="0" xfId="0" applyNumberFormat="1" applyFont="1" applyFill="1" applyBorder="1"/>
    <xf numFmtId="41" fontId="30" fillId="11" borderId="22" xfId="0" applyNumberFormat="1" applyFont="1" applyFill="1" applyBorder="1"/>
    <xf numFmtId="0" fontId="33" fillId="0" borderId="0" xfId="0" applyFont="1" applyFill="1" applyBorder="1" applyAlignment="1">
      <alignment horizontal="left"/>
    </xf>
    <xf numFmtId="0" fontId="61" fillId="0" borderId="22" xfId="0" applyFont="1" applyFill="1" applyBorder="1" applyAlignment="1">
      <alignment horizontal="center"/>
    </xf>
    <xf numFmtId="0" fontId="85" fillId="2" borderId="0" xfId="0" applyFont="1" applyFill="1"/>
    <xf numFmtId="37" fontId="33" fillId="6" borderId="34" xfId="0" applyNumberFormat="1" applyFont="1" applyFill="1" applyBorder="1" applyAlignment="1">
      <alignment horizontal="center"/>
    </xf>
    <xf numFmtId="37" fontId="0" fillId="0" borderId="0" xfId="0" applyNumberFormat="1" applyFill="1"/>
    <xf numFmtId="0" fontId="0" fillId="0" borderId="7" xfId="0" applyBorder="1"/>
    <xf numFmtId="37" fontId="31" fillId="0" borderId="18" xfId="0" applyNumberFormat="1" applyFont="1" applyFill="1" applyBorder="1"/>
    <xf numFmtId="0" fontId="71" fillId="0" borderId="0" xfId="10" applyFont="1" applyFill="1" applyBorder="1" applyAlignment="1">
      <alignment horizontal="left"/>
    </xf>
    <xf numFmtId="39" fontId="71" fillId="0" borderId="68" xfId="10" applyNumberFormat="1" applyFont="1" applyFill="1" applyBorder="1" applyAlignment="1">
      <alignment horizontal="right"/>
    </xf>
    <xf numFmtId="37" fontId="71" fillId="0" borderId="69" xfId="10" applyNumberFormat="1" applyFont="1" applyFill="1" applyBorder="1" applyAlignment="1">
      <alignment horizontal="right"/>
    </xf>
    <xf numFmtId="37" fontId="71" fillId="0" borderId="70" xfId="10" applyNumberFormat="1" applyFont="1" applyFill="1" applyBorder="1" applyAlignment="1">
      <alignment horizontal="right"/>
    </xf>
    <xf numFmtId="37" fontId="71" fillId="0" borderId="71" xfId="10" applyNumberFormat="1" applyFont="1" applyFill="1" applyBorder="1" applyAlignment="1">
      <alignment horizontal="right"/>
    </xf>
    <xf numFmtId="37" fontId="71" fillId="0" borderId="72" xfId="10" applyNumberFormat="1" applyFont="1" applyFill="1" applyBorder="1" applyAlignment="1">
      <alignment horizontal="right"/>
    </xf>
    <xf numFmtId="0" fontId="0" fillId="13" borderId="0" xfId="0" applyFill="1"/>
    <xf numFmtId="0" fontId="124" fillId="0" borderId="0" xfId="0" applyFont="1"/>
    <xf numFmtId="0" fontId="125" fillId="0" borderId="0" xfId="0" applyFont="1" applyAlignment="1"/>
    <xf numFmtId="41" fontId="126" fillId="0" borderId="0" xfId="0" applyNumberFormat="1" applyFont="1"/>
    <xf numFmtId="42" fontId="126" fillId="0" borderId="0" xfId="0" applyNumberFormat="1" applyFont="1"/>
    <xf numFmtId="167" fontId="126" fillId="0" borderId="0" xfId="0" applyNumberFormat="1" applyFont="1"/>
    <xf numFmtId="41" fontId="30" fillId="6" borderId="22" xfId="0" applyNumberFormat="1" applyFont="1" applyFill="1" applyBorder="1"/>
    <xf numFmtId="0" fontId="29" fillId="0" borderId="0" xfId="0" applyFont="1" applyFill="1" applyBorder="1"/>
    <xf numFmtId="172" fontId="0" fillId="0" borderId="0" xfId="0" applyNumberFormat="1"/>
    <xf numFmtId="37" fontId="55" fillId="0" borderId="0" xfId="0" applyNumberFormat="1" applyFont="1"/>
    <xf numFmtId="0" fontId="29" fillId="0" borderId="0" xfId="0" applyFont="1" applyFill="1"/>
    <xf numFmtId="0" fontId="76" fillId="0" borderId="0" xfId="0" applyFont="1" applyAlignment="1">
      <alignment horizontal="right"/>
    </xf>
    <xf numFmtId="0" fontId="80" fillId="13" borderId="0" xfId="0" applyFont="1" applyFill="1" applyAlignment="1"/>
    <xf numFmtId="0" fontId="76" fillId="0" borderId="0" xfId="0" applyFont="1" applyAlignment="1"/>
    <xf numFmtId="0" fontId="49" fillId="10" borderId="37" xfId="9" applyFont="1" applyFill="1" applyBorder="1" applyAlignment="1">
      <alignment horizontal="center"/>
    </xf>
    <xf numFmtId="0" fontId="121" fillId="0" borderId="0" xfId="0" applyFont="1" applyAlignment="1"/>
    <xf numFmtId="37" fontId="127" fillId="0" borderId="0" xfId="0" applyNumberFormat="1" applyFont="1" applyAlignment="1"/>
    <xf numFmtId="37" fontId="29" fillId="2" borderId="0" xfId="0" applyNumberFormat="1" applyFont="1" applyFill="1" applyAlignment="1"/>
    <xf numFmtId="167" fontId="47" fillId="11" borderId="0" xfId="0" applyNumberFormat="1" applyFont="1" applyFill="1" applyAlignment="1"/>
    <xf numFmtId="37" fontId="0" fillId="2" borderId="0" xfId="0" applyNumberFormat="1" applyFill="1" applyAlignment="1"/>
    <xf numFmtId="0" fontId="49" fillId="0" borderId="1" xfId="10" applyFont="1" applyFill="1" applyBorder="1" applyAlignment="1">
      <alignment horizontal="right"/>
    </xf>
    <xf numFmtId="0" fontId="49" fillId="0" borderId="1" xfId="10" applyFont="1" applyFill="1" applyBorder="1" applyAlignment="1"/>
    <xf numFmtId="37" fontId="49" fillId="0" borderId="1" xfId="10" applyNumberFormat="1" applyFont="1" applyFill="1" applyBorder="1" applyAlignment="1">
      <alignment horizontal="right"/>
    </xf>
    <xf numFmtId="0" fontId="127" fillId="0" borderId="0" xfId="0" applyFont="1" applyAlignment="1"/>
    <xf numFmtId="0" fontId="121" fillId="2" borderId="0" xfId="0" applyFont="1" applyFill="1" applyAlignment="1"/>
    <xf numFmtId="0" fontId="40" fillId="14" borderId="1" xfId="4" applyFont="1" applyFill="1" applyBorder="1" applyAlignment="1">
      <alignment horizontal="right"/>
    </xf>
    <xf numFmtId="0" fontId="40" fillId="14" borderId="1" xfId="4" applyFont="1" applyFill="1" applyBorder="1" applyAlignment="1">
      <alignment horizontal="left"/>
    </xf>
    <xf numFmtId="0" fontId="40" fillId="14" borderId="1" xfId="5" applyFont="1" applyFill="1" applyBorder="1" applyAlignment="1">
      <alignment horizontal="left"/>
    </xf>
    <xf numFmtId="37" fontId="40" fillId="0" borderId="1" xfId="5" applyNumberFormat="1" applyFont="1" applyFill="1" applyBorder="1" applyAlignment="1">
      <alignment horizontal="right"/>
    </xf>
    <xf numFmtId="37" fontId="127" fillId="11" borderId="0" xfId="0" applyNumberFormat="1" applyFont="1" applyFill="1" applyAlignment="1"/>
    <xf numFmtId="0" fontId="40" fillId="14" borderId="0" xfId="4" applyFont="1" applyFill="1" applyBorder="1" applyAlignment="1">
      <alignment horizontal="left"/>
    </xf>
    <xf numFmtId="37" fontId="40" fillId="0" borderId="0" xfId="5" applyNumberFormat="1" applyFont="1" applyFill="1" applyBorder="1" applyAlignment="1">
      <alignment horizontal="right"/>
    </xf>
    <xf numFmtId="37" fontId="127" fillId="2" borderId="0" xfId="0" applyNumberFormat="1" applyFont="1" applyFill="1" applyAlignment="1"/>
    <xf numFmtId="167" fontId="47" fillId="2" borderId="0" xfId="0" applyNumberFormat="1" applyFont="1" applyFill="1" applyAlignment="1"/>
    <xf numFmtId="0" fontId="40" fillId="0" borderId="1" xfId="4" applyFont="1" applyFill="1" applyBorder="1" applyAlignment="1">
      <alignment horizontal="right"/>
    </xf>
    <xf numFmtId="0" fontId="40" fillId="0" borderId="1" xfId="4" applyFont="1" applyFill="1" applyBorder="1" applyAlignment="1">
      <alignment horizontal="left"/>
    </xf>
    <xf numFmtId="0" fontId="73" fillId="0" borderId="0" xfId="0" applyFont="1" applyFill="1" applyAlignment="1"/>
    <xf numFmtId="0" fontId="73" fillId="0" borderId="0" xfId="0" applyFont="1" applyAlignment="1"/>
    <xf numFmtId="37" fontId="47" fillId="0" borderId="0" xfId="0" applyNumberFormat="1" applyFont="1" applyAlignment="1"/>
    <xf numFmtId="0" fontId="128" fillId="2" borderId="37" xfId="4" applyFont="1" applyFill="1" applyBorder="1" applyAlignment="1">
      <alignment horizontal="center"/>
    </xf>
    <xf numFmtId="0" fontId="128" fillId="10" borderId="37" xfId="9" applyFont="1" applyFill="1" applyBorder="1" applyAlignment="1">
      <alignment horizontal="center"/>
    </xf>
    <xf numFmtId="0" fontId="129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right"/>
    </xf>
    <xf numFmtId="37" fontId="36" fillId="0" borderId="22" xfId="0" applyNumberFormat="1" applyFont="1" applyFill="1" applyBorder="1"/>
    <xf numFmtId="37" fontId="106" fillId="0" borderId="0" xfId="0" applyNumberFormat="1" applyFont="1"/>
    <xf numFmtId="0" fontId="130" fillId="0" borderId="0" xfId="0" applyFont="1"/>
    <xf numFmtId="0" fontId="106" fillId="0" borderId="0" xfId="0" applyFont="1" applyAlignment="1"/>
    <xf numFmtId="37" fontId="131" fillId="0" borderId="0" xfId="0" applyNumberFormat="1" applyFont="1" applyAlignment="1"/>
    <xf numFmtId="169" fontId="31" fillId="0" borderId="5" xfId="0" applyNumberFormat="1" applyFont="1" applyBorder="1"/>
    <xf numFmtId="41" fontId="54" fillId="0" borderId="0" xfId="0" applyNumberFormat="1" applyFont="1" applyFill="1" applyBorder="1"/>
    <xf numFmtId="14" fontId="76" fillId="0" borderId="0" xfId="0" applyNumberFormat="1" applyFont="1"/>
    <xf numFmtId="0" fontId="55" fillId="0" borderId="89" xfId="0" applyFont="1" applyBorder="1"/>
    <xf numFmtId="0" fontId="55" fillId="0" borderId="90" xfId="0" applyFont="1" applyBorder="1"/>
    <xf numFmtId="0" fontId="55" fillId="0" borderId="91" xfId="0" applyFont="1" applyBorder="1"/>
    <xf numFmtId="0" fontId="55" fillId="0" borderId="92" xfId="0" applyFont="1" applyBorder="1"/>
    <xf numFmtId="0" fontId="55" fillId="0" borderId="93" xfId="0" applyFont="1" applyBorder="1"/>
    <xf numFmtId="0" fontId="55" fillId="0" borderId="93" xfId="0" applyFont="1" applyFill="1" applyBorder="1"/>
    <xf numFmtId="0" fontId="55" fillId="0" borderId="85" xfId="0" applyFont="1" applyFill="1" applyBorder="1"/>
    <xf numFmtId="0" fontId="55" fillId="0" borderId="85" xfId="0" applyFont="1" applyBorder="1"/>
    <xf numFmtId="37" fontId="55" fillId="0" borderId="93" xfId="0" applyNumberFormat="1" applyFont="1" applyBorder="1"/>
    <xf numFmtId="37" fontId="55" fillId="0" borderId="94" xfId="0" applyNumberFormat="1" applyFont="1" applyBorder="1"/>
    <xf numFmtId="37" fontId="55" fillId="0" borderId="85" xfId="0" applyNumberFormat="1" applyFont="1" applyBorder="1"/>
    <xf numFmtId="37" fontId="55" fillId="0" borderId="95" xfId="0" applyNumberFormat="1" applyFont="1" applyBorder="1"/>
    <xf numFmtId="168" fontId="89" fillId="0" borderId="0" xfId="0" applyNumberFormat="1" applyFont="1" applyAlignment="1">
      <alignment horizontal="center"/>
    </xf>
    <xf numFmtId="37" fontId="49" fillId="0" borderId="1" xfId="10" applyNumberFormat="1" applyFont="1" applyFill="1" applyBorder="1" applyAlignment="1">
      <alignment horizontal="right"/>
    </xf>
    <xf numFmtId="0" fontId="0" fillId="0" borderId="0" xfId="0" applyAlignment="1"/>
    <xf numFmtId="37" fontId="31" fillId="0" borderId="36" xfId="0" applyNumberFormat="1" applyFont="1" applyBorder="1" applyAlignment="1"/>
    <xf numFmtId="0" fontId="149" fillId="0" borderId="0" xfId="0" applyFont="1"/>
    <xf numFmtId="0" fontId="47" fillId="0" borderId="0" xfId="0" applyFont="1" applyFill="1"/>
    <xf numFmtId="168" fontId="29" fillId="0" borderId="0" xfId="0" applyNumberFormat="1" applyFont="1"/>
    <xf numFmtId="165" fontId="29" fillId="0" borderId="0" xfId="0" applyNumberFormat="1" applyFont="1"/>
    <xf numFmtId="0" fontId="29" fillId="0" borderId="0" xfId="0" applyFont="1" applyBorder="1"/>
    <xf numFmtId="0" fontId="150" fillId="0" borderId="0" xfId="0" applyFont="1" applyAlignment="1">
      <alignment horizontal="center"/>
    </xf>
    <xf numFmtId="0" fontId="48" fillId="0" borderId="21" xfId="0" applyFont="1" applyBorder="1"/>
    <xf numFmtId="0" fontId="89" fillId="0" borderId="0" xfId="0" applyFont="1" applyBorder="1" applyAlignment="1">
      <alignment horizontal="center"/>
    </xf>
    <xf numFmtId="168" fontId="89" fillId="3" borderId="0" xfId="0" applyNumberFormat="1" applyFont="1" applyFill="1" applyAlignment="1">
      <alignment horizontal="center"/>
    </xf>
    <xf numFmtId="0" fontId="151" fillId="0" borderId="0" xfId="0" applyFont="1" applyAlignment="1">
      <alignment horizontal="center"/>
    </xf>
    <xf numFmtId="0" fontId="151" fillId="0" borderId="21" xfId="0" applyFont="1" applyBorder="1"/>
    <xf numFmtId="0" fontId="47" fillId="0" borderId="0" xfId="0" applyFont="1" applyBorder="1"/>
    <xf numFmtId="168" fontId="29" fillId="3" borderId="0" xfId="0" applyNumberFormat="1" applyFont="1" applyFill="1"/>
    <xf numFmtId="0" fontId="152" fillId="0" borderId="0" xfId="0" applyFont="1" applyFill="1"/>
    <xf numFmtId="0" fontId="29" fillId="11" borderId="22" xfId="0" applyFont="1" applyFill="1" applyBorder="1"/>
    <xf numFmtId="172" fontId="29" fillId="11" borderId="22" xfId="1" applyNumberFormat="1" applyFont="1" applyFill="1" applyBorder="1"/>
    <xf numFmtId="168" fontId="29" fillId="3" borderId="0" xfId="0" applyNumberFormat="1" applyFont="1" applyFill="1" applyBorder="1"/>
    <xf numFmtId="172" fontId="29" fillId="0" borderId="0" xfId="0" applyNumberFormat="1" applyFont="1"/>
    <xf numFmtId="0" fontId="149" fillId="0" borderId="0" xfId="0" applyFont="1" applyFill="1"/>
    <xf numFmtId="168" fontId="47" fillId="3" borderId="0" xfId="0" applyNumberFormat="1" applyFont="1" applyFill="1"/>
    <xf numFmtId="37" fontId="29" fillId="0" borderId="0" xfId="0" applyNumberFormat="1" applyFont="1"/>
    <xf numFmtId="37" fontId="32" fillId="9" borderId="91" xfId="0" applyNumberFormat="1" applyFont="1" applyFill="1" applyBorder="1" applyAlignment="1">
      <alignment horizontal="center"/>
    </xf>
    <xf numFmtId="37" fontId="32" fillId="9" borderId="94" xfId="0" applyNumberFormat="1" applyFont="1" applyFill="1" applyBorder="1" applyAlignment="1">
      <alignment horizontal="center"/>
    </xf>
    <xf numFmtId="0" fontId="31" fillId="0" borderId="22" xfId="0" applyFont="1" applyBorder="1"/>
    <xf numFmtId="172" fontId="31" fillId="0" borderId="22" xfId="1" applyNumberFormat="1" applyFont="1" applyBorder="1"/>
    <xf numFmtId="37" fontId="32" fillId="9" borderId="22" xfId="0" applyNumberFormat="1" applyFont="1" applyFill="1" applyBorder="1"/>
    <xf numFmtId="37" fontId="32" fillId="4" borderId="2" xfId="0" applyNumberFormat="1" applyFont="1" applyFill="1" applyBorder="1" applyAlignment="1">
      <alignment horizontal="center"/>
    </xf>
    <xf numFmtId="37" fontId="31" fillId="0" borderId="52" xfId="0" applyNumberFormat="1" applyFont="1" applyBorder="1"/>
    <xf numFmtId="37" fontId="31" fillId="4" borderId="22" xfId="0" applyNumberFormat="1" applyFont="1" applyFill="1" applyBorder="1"/>
    <xf numFmtId="37" fontId="32" fillId="4" borderId="22" xfId="0" applyNumberFormat="1" applyFont="1" applyFill="1" applyBorder="1"/>
    <xf numFmtId="37" fontId="32" fillId="0" borderId="0" xfId="0" applyNumberFormat="1" applyFont="1"/>
    <xf numFmtId="0" fontId="32" fillId="0" borderId="0" xfId="0" applyFont="1" applyFill="1" applyBorder="1"/>
    <xf numFmtId="37" fontId="32" fillId="0" borderId="0" xfId="0" applyNumberFormat="1" applyFont="1" applyFill="1" applyBorder="1"/>
    <xf numFmtId="0" fontId="31" fillId="0" borderId="5" xfId="0" applyFont="1" applyBorder="1" applyAlignment="1">
      <alignment horizontal="left" wrapText="1"/>
    </xf>
    <xf numFmtId="37" fontId="31" fillId="11" borderId="22" xfId="0" applyNumberFormat="1" applyFont="1" applyFill="1" applyBorder="1"/>
    <xf numFmtId="0" fontId="32" fillId="9" borderId="32" xfId="0" applyFont="1" applyFill="1" applyBorder="1" applyAlignment="1">
      <alignment horizontal="left"/>
    </xf>
    <xf numFmtId="0" fontId="32" fillId="9" borderId="57" xfId="0" applyFont="1" applyFill="1" applyBorder="1" applyAlignment="1">
      <alignment horizontal="left"/>
    </xf>
    <xf numFmtId="0" fontId="149" fillId="0" borderId="21" xfId="0" applyFont="1" applyBorder="1"/>
    <xf numFmtId="0" fontId="154" fillId="0" borderId="0" xfId="0" applyFont="1"/>
    <xf numFmtId="0" fontId="153" fillId="0" borderId="0" xfId="0" applyFont="1"/>
    <xf numFmtId="0" fontId="47" fillId="11" borderId="22" xfId="0" applyFont="1" applyFill="1" applyBorder="1"/>
    <xf numFmtId="172" fontId="47" fillId="11" borderId="22" xfId="1" applyNumberFormat="1" applyFont="1" applyFill="1" applyBorder="1"/>
    <xf numFmtId="0" fontId="155" fillId="3" borderId="0" xfId="0" applyFont="1" applyFill="1"/>
    <xf numFmtId="0" fontId="155" fillId="3" borderId="21" xfId="0" applyFont="1" applyFill="1" applyBorder="1"/>
    <xf numFmtId="168" fontId="155" fillId="3" borderId="0" xfId="0" applyNumberFormat="1" applyFont="1" applyFill="1"/>
    <xf numFmtId="0" fontId="151" fillId="0" borderId="0" xfId="0" applyFont="1" applyFill="1" applyBorder="1"/>
    <xf numFmtId="0" fontId="62" fillId="0" borderId="0" xfId="0" applyFont="1" applyBorder="1" applyAlignment="1">
      <alignment horizontal="left" vertical="top"/>
    </xf>
    <xf numFmtId="0" fontId="0" fillId="0" borderId="0" xfId="0"/>
    <xf numFmtId="0" fontId="0" fillId="0" borderId="0" xfId="0" quotePrefix="1"/>
    <xf numFmtId="41" fontId="30" fillId="16" borderId="0" xfId="0" applyNumberFormat="1" applyFont="1" applyFill="1" applyBorder="1"/>
    <xf numFmtId="0" fontId="30" fillId="16" borderId="0" xfId="0" applyFont="1" applyFill="1" applyBorder="1"/>
    <xf numFmtId="0" fontId="31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172" fontId="47" fillId="0" borderId="0" xfId="0" applyNumberFormat="1" applyFont="1"/>
    <xf numFmtId="0" fontId="32" fillId="0" borderId="106" xfId="0" applyFont="1" applyBorder="1"/>
    <xf numFmtId="37" fontId="32" fillId="0" borderId="107" xfId="0" applyNumberFormat="1" applyFont="1" applyBorder="1"/>
    <xf numFmtId="37" fontId="32" fillId="0" borderId="108" xfId="0" applyNumberFormat="1" applyFont="1" applyBorder="1"/>
    <xf numFmtId="9" fontId="0" fillId="0" borderId="0" xfId="12" applyFont="1"/>
    <xf numFmtId="9" fontId="29" fillId="0" borderId="0" xfId="12" applyFont="1"/>
    <xf numFmtId="0" fontId="156" fillId="0" borderId="0" xfId="0" applyFont="1"/>
    <xf numFmtId="9" fontId="47" fillId="0" borderId="0" xfId="12" applyFont="1"/>
    <xf numFmtId="37" fontId="31" fillId="0" borderId="0" xfId="0" applyNumberFormat="1" applyFont="1" applyBorder="1" applyAlignment="1"/>
    <xf numFmtId="37" fontId="31" fillId="0" borderId="85" xfId="0" applyNumberFormat="1" applyFont="1" applyBorder="1" applyAlignment="1"/>
    <xf numFmtId="37" fontId="31" fillId="0" borderId="85" xfId="0" applyNumberFormat="1" applyFont="1" applyBorder="1"/>
    <xf numFmtId="39" fontId="71" fillId="0" borderId="109" xfId="10" applyNumberFormat="1" applyFont="1" applyFill="1" applyBorder="1" applyAlignment="1">
      <alignment horizontal="right"/>
    </xf>
    <xf numFmtId="39" fontId="71" fillId="0" borderId="110" xfId="10" applyNumberFormat="1" applyFont="1" applyFill="1" applyBorder="1" applyAlignment="1">
      <alignment horizontal="right"/>
    </xf>
    <xf numFmtId="39" fontId="71" fillId="0" borderId="111" xfId="10" applyNumberFormat="1" applyFont="1" applyFill="1" applyBorder="1" applyAlignment="1">
      <alignment horizontal="right"/>
    </xf>
    <xf numFmtId="37" fontId="71" fillId="0" borderId="68" xfId="10" applyNumberFormat="1" applyFont="1" applyFill="1" applyBorder="1" applyAlignment="1">
      <alignment horizontal="right"/>
    </xf>
    <xf numFmtId="37" fontId="71" fillId="0" borderId="109" xfId="10" applyNumberFormat="1" applyFont="1" applyFill="1" applyBorder="1" applyAlignment="1">
      <alignment horizontal="right"/>
    </xf>
    <xf numFmtId="37" fontId="71" fillId="0" borderId="110" xfId="10" applyNumberFormat="1" applyFont="1" applyFill="1" applyBorder="1" applyAlignment="1">
      <alignment horizontal="right"/>
    </xf>
    <xf numFmtId="37" fontId="71" fillId="0" borderId="111" xfId="10" applyNumberFormat="1" applyFont="1" applyFill="1" applyBorder="1" applyAlignment="1">
      <alignment horizontal="right"/>
    </xf>
    <xf numFmtId="37" fontId="30" fillId="11" borderId="31" xfId="10" applyNumberFormat="1" applyFont="1" applyFill="1" applyBorder="1" applyAlignment="1">
      <alignment horizontal="right"/>
    </xf>
    <xf numFmtId="0" fontId="29" fillId="0" borderId="0" xfId="0" applyFont="1"/>
    <xf numFmtId="37" fontId="31" fillId="0" borderId="0" xfId="0" applyNumberFormat="1" applyFont="1" applyFill="1"/>
    <xf numFmtId="172" fontId="29" fillId="0" borderId="0" xfId="1" applyNumberFormat="1" applyFont="1"/>
    <xf numFmtId="0" fontId="157" fillId="0" borderId="0" xfId="0" applyFont="1"/>
    <xf numFmtId="37" fontId="157" fillId="0" borderId="0" xfId="0" applyNumberFormat="1" applyFont="1"/>
    <xf numFmtId="172" fontId="30" fillId="0" borderId="0" xfId="0" applyNumberFormat="1" applyFont="1"/>
    <xf numFmtId="0" fontId="159" fillId="0" borderId="0" xfId="0" applyFont="1"/>
    <xf numFmtId="0" fontId="95" fillId="0" borderId="0" xfId="0" applyFont="1" applyFill="1"/>
    <xf numFmtId="0" fontId="160" fillId="0" borderId="0" xfId="0" applyFont="1" applyFill="1"/>
    <xf numFmtId="167" fontId="158" fillId="0" borderId="0" xfId="12" applyNumberFormat="1" applyFont="1"/>
    <xf numFmtId="167" fontId="158" fillId="0" borderId="92" xfId="12" applyNumberFormat="1" applyFont="1" applyBorder="1" applyAlignment="1">
      <alignment horizontal="center"/>
    </xf>
    <xf numFmtId="167" fontId="158" fillId="0" borderId="95" xfId="12" applyNumberFormat="1" applyFont="1" applyBorder="1" applyAlignment="1">
      <alignment horizontal="center"/>
    </xf>
    <xf numFmtId="167" fontId="158" fillId="0" borderId="106" xfId="12" applyNumberFormat="1" applyFont="1" applyBorder="1"/>
    <xf numFmtId="167" fontId="158" fillId="0" borderId="108" xfId="12" applyNumberFormat="1" applyFont="1" applyBorder="1"/>
    <xf numFmtId="37" fontId="32" fillId="2" borderId="26" xfId="0" applyNumberFormat="1" applyFont="1" applyFill="1" applyBorder="1" applyAlignment="1">
      <alignment horizontal="center"/>
    </xf>
    <xf numFmtId="10" fontId="30" fillId="0" borderId="0" xfId="12" applyNumberFormat="1" applyFont="1" applyAlignment="1">
      <alignment horizontal="center"/>
    </xf>
    <xf numFmtId="10" fontId="29" fillId="0" borderId="0" xfId="12" applyNumberFormat="1" applyFont="1" applyAlignment="1">
      <alignment horizontal="center"/>
    </xf>
    <xf numFmtId="10" fontId="158" fillId="0" borderId="0" xfId="12" applyNumberFormat="1" applyFont="1"/>
    <xf numFmtId="10" fontId="158" fillId="0" borderId="91" xfId="12" applyNumberFormat="1" applyFont="1" applyBorder="1" applyAlignment="1">
      <alignment horizontal="center"/>
    </xf>
    <xf numFmtId="10" fontId="158" fillId="0" borderId="92" xfId="12" applyNumberFormat="1" applyFont="1" applyBorder="1" applyAlignment="1">
      <alignment horizontal="center"/>
    </xf>
    <xf numFmtId="10" fontId="158" fillId="0" borderId="106" xfId="12" applyNumberFormat="1" applyFont="1" applyBorder="1"/>
    <xf numFmtId="10" fontId="158" fillId="0" borderId="93" xfId="12" applyNumberFormat="1" applyFont="1" applyBorder="1" applyAlignment="1">
      <alignment horizontal="center"/>
    </xf>
    <xf numFmtId="10" fontId="158" fillId="0" borderId="85" xfId="12" applyNumberFormat="1" applyFont="1" applyBorder="1" applyAlignment="1">
      <alignment horizontal="center"/>
    </xf>
    <xf numFmtId="10" fontId="158" fillId="0" borderId="108" xfId="12" applyNumberFormat="1" applyFont="1" applyBorder="1"/>
    <xf numFmtId="10" fontId="158" fillId="0" borderId="0" xfId="12" applyNumberFormat="1" applyFont="1" applyAlignment="1">
      <alignment horizontal="center"/>
    </xf>
    <xf numFmtId="10" fontId="157" fillId="50" borderId="0" xfId="12" applyNumberFormat="1" applyFont="1" applyFill="1" applyBorder="1" applyAlignment="1">
      <alignment horizontal="center"/>
    </xf>
    <xf numFmtId="10" fontId="161" fillId="0" borderId="38" xfId="12" applyNumberFormat="1" applyFont="1" applyBorder="1" applyAlignment="1">
      <alignment horizontal="center"/>
    </xf>
    <xf numFmtId="10" fontId="161" fillId="0" borderId="52" xfId="12" applyNumberFormat="1" applyFont="1" applyBorder="1" applyAlignment="1">
      <alignment horizontal="center"/>
    </xf>
    <xf numFmtId="0" fontId="54" fillId="48" borderId="91" xfId="0" applyFont="1" applyFill="1" applyBorder="1"/>
    <xf numFmtId="37" fontId="54" fillId="48" borderId="93" xfId="0" applyNumberFormat="1" applyFont="1" applyFill="1" applyBorder="1"/>
    <xf numFmtId="37" fontId="54" fillId="48" borderId="94" xfId="0" applyNumberFormat="1" applyFont="1" applyFill="1" applyBorder="1"/>
    <xf numFmtId="41" fontId="54" fillId="51" borderId="85" xfId="0" applyNumberFormat="1" applyFont="1" applyFill="1" applyBorder="1"/>
    <xf numFmtId="41" fontId="54" fillId="51" borderId="95" xfId="0" applyNumberFormat="1" applyFont="1" applyFill="1" applyBorder="1"/>
    <xf numFmtId="37" fontId="32" fillId="12" borderId="4" xfId="0" applyNumberFormat="1" applyFont="1" applyFill="1" applyBorder="1" applyAlignment="1"/>
    <xf numFmtId="37" fontId="32" fillId="12" borderId="9" xfId="0" applyNumberFormat="1" applyFont="1" applyFill="1" applyBorder="1" applyAlignment="1"/>
    <xf numFmtId="37" fontId="32" fillId="12" borderId="10" xfId="0" applyNumberFormat="1" applyFont="1" applyFill="1" applyBorder="1" applyAlignment="1"/>
    <xf numFmtId="37" fontId="32" fillId="12" borderId="11" xfId="0" applyNumberFormat="1" applyFont="1" applyFill="1" applyBorder="1" applyAlignment="1"/>
    <xf numFmtId="37" fontId="32" fillId="12" borderId="8" xfId="0" applyNumberFormat="1" applyFont="1" applyFill="1" applyBorder="1" applyAlignment="1"/>
    <xf numFmtId="0" fontId="31" fillId="0" borderId="61" xfId="0" applyFont="1" applyFill="1" applyBorder="1"/>
    <xf numFmtId="37" fontId="31" fillId="0" borderId="61" xfId="0" applyNumberFormat="1" applyFont="1" applyFill="1" applyBorder="1"/>
    <xf numFmtId="0" fontId="31" fillId="0" borderId="0" xfId="0" applyFont="1" applyBorder="1"/>
    <xf numFmtId="37" fontId="31" fillId="0" borderId="38" xfId="0" applyNumberFormat="1" applyFont="1" applyBorder="1"/>
    <xf numFmtId="169" fontId="31" fillId="0" borderId="38" xfId="0" applyNumberFormat="1" applyFont="1" applyBorder="1"/>
    <xf numFmtId="0" fontId="162" fillId="0" borderId="0" xfId="0" applyFont="1"/>
    <xf numFmtId="0" fontId="0" fillId="0" borderId="0" xfId="0"/>
    <xf numFmtId="0" fontId="0" fillId="16" borderId="0" xfId="0" applyFill="1"/>
    <xf numFmtId="43" fontId="0" fillId="0" borderId="0" xfId="0" applyNumberFormat="1"/>
    <xf numFmtId="10" fontId="0" fillId="0" borderId="0" xfId="0" applyNumberFormat="1"/>
    <xf numFmtId="10" fontId="0" fillId="0" borderId="0" xfId="12" applyNumberFormat="1" applyFont="1"/>
    <xf numFmtId="10" fontId="0" fillId="0" borderId="0" xfId="12" applyNumberFormat="1" applyFont="1" applyFill="1"/>
    <xf numFmtId="10" fontId="0" fillId="16" borderId="0" xfId="12" applyNumberFormat="1" applyFont="1" applyFill="1"/>
    <xf numFmtId="0" fontId="0" fillId="0" borderId="0" xfId="0"/>
    <xf numFmtId="0" fontId="158" fillId="0" borderId="0" xfId="14" applyFont="1" applyAlignment="1">
      <alignment horizontal="center"/>
    </xf>
    <xf numFmtId="38" fontId="163" fillId="48" borderId="0" xfId="14" applyNumberFormat="1" applyFont="1" applyFill="1" applyAlignment="1">
      <alignment horizontal="center"/>
    </xf>
    <xf numFmtId="0" fontId="158" fillId="0" borderId="0" xfId="14" applyFont="1"/>
    <xf numFmtId="38" fontId="164" fillId="0" borderId="41" xfId="14" applyNumberFormat="1" applyFont="1" applyBorder="1" applyAlignment="1">
      <alignment horizontal="center"/>
    </xf>
    <xf numFmtId="38" fontId="164" fillId="0" borderId="41" xfId="14" quotePrefix="1" applyNumberFormat="1" applyFont="1" applyBorder="1" applyAlignment="1">
      <alignment horizontal="center"/>
    </xf>
    <xf numFmtId="38" fontId="166" fillId="0" borderId="0" xfId="14" applyNumberFormat="1" applyFont="1"/>
    <xf numFmtId="0" fontId="166" fillId="0" borderId="0" xfId="14" applyFont="1"/>
    <xf numFmtId="38" fontId="158" fillId="0" borderId="0" xfId="14" applyNumberFormat="1" applyFont="1"/>
    <xf numFmtId="0" fontId="158" fillId="48" borderId="0" xfId="14" applyFont="1" applyFill="1"/>
    <xf numFmtId="38" fontId="158" fillId="48" borderId="0" xfId="14" applyNumberFormat="1" applyFont="1" applyFill="1"/>
    <xf numFmtId="0" fontId="31" fillId="0" borderId="22" xfId="14" applyFont="1" applyBorder="1"/>
    <xf numFmtId="172" fontId="157" fillId="0" borderId="22" xfId="1" applyNumberFormat="1" applyFont="1" applyBorder="1"/>
    <xf numFmtId="172" fontId="110" fillId="9" borderId="22" xfId="0" applyNumberFormat="1" applyFont="1" applyFill="1" applyBorder="1"/>
    <xf numFmtId="0" fontId="31" fillId="0" borderId="5" xfId="14" applyFont="1" applyBorder="1"/>
    <xf numFmtId="38" fontId="158" fillId="0" borderId="22" xfId="14" applyNumberFormat="1" applyFont="1" applyBorder="1" applyAlignment="1">
      <alignment horizontal="center"/>
    </xf>
    <xf numFmtId="38" fontId="164" fillId="0" borderId="41" xfId="14" applyNumberFormat="1" applyFont="1" applyFill="1" applyBorder="1" applyAlignment="1">
      <alignment horizontal="center"/>
    </xf>
    <xf numFmtId="38" fontId="167" fillId="0" borderId="0" xfId="14" applyNumberFormat="1" applyFont="1"/>
    <xf numFmtId="38" fontId="168" fillId="16" borderId="0" xfId="14" applyNumberFormat="1" applyFont="1" applyFill="1"/>
    <xf numFmtId="38" fontId="168" fillId="0" borderId="0" xfId="14" applyNumberFormat="1" applyFont="1"/>
    <xf numFmtId="0" fontId="168" fillId="0" borderId="0" xfId="14" applyFont="1"/>
    <xf numFmtId="0" fontId="163" fillId="0" borderId="0" xfId="14" quotePrefix="1" applyFont="1" applyFill="1" applyAlignment="1">
      <alignment horizontal="left"/>
    </xf>
    <xf numFmtId="0" fontId="169" fillId="0" borderId="0" xfId="14" applyFont="1"/>
    <xf numFmtId="0" fontId="170" fillId="0" borderId="0" xfId="14" applyFont="1"/>
    <xf numFmtId="0" fontId="163" fillId="16" borderId="0" xfId="14" quotePrefix="1" applyFont="1" applyFill="1" applyAlignment="1">
      <alignment horizontal="left"/>
    </xf>
    <xf numFmtId="0" fontId="169" fillId="48" borderId="0" xfId="14" applyFont="1" applyFill="1"/>
    <xf numFmtId="38" fontId="158" fillId="0" borderId="0" xfId="14" applyNumberFormat="1" applyFont="1" applyFill="1" applyAlignment="1">
      <alignment horizontal="center"/>
    </xf>
    <xf numFmtId="9" fontId="54" fillId="0" borderId="0" xfId="12" applyFont="1"/>
    <xf numFmtId="0" fontId="31" fillId="0" borderId="22" xfId="0" applyFont="1" applyFill="1" applyBorder="1"/>
    <xf numFmtId="9" fontId="0" fillId="16" borderId="0" xfId="12" applyFont="1" applyFill="1"/>
    <xf numFmtId="167" fontId="158" fillId="16" borderId="91" xfId="12" applyNumberFormat="1" applyFont="1" applyFill="1" applyBorder="1" applyAlignment="1">
      <alignment horizontal="center"/>
    </xf>
    <xf numFmtId="167" fontId="158" fillId="16" borderId="94" xfId="12" applyNumberFormat="1" applyFont="1" applyFill="1" applyBorder="1" applyAlignment="1">
      <alignment horizontal="center"/>
    </xf>
    <xf numFmtId="38" fontId="158" fillId="0" borderId="52" xfId="14" applyNumberFormat="1" applyFont="1" applyBorder="1" applyAlignment="1">
      <alignment horizontal="center"/>
    </xf>
    <xf numFmtId="37" fontId="110" fillId="9" borderId="89" xfId="0" applyNumberFormat="1" applyFont="1" applyFill="1" applyBorder="1" applyAlignment="1">
      <alignment horizontal="center"/>
    </xf>
    <xf numFmtId="37" fontId="110" fillId="9" borderId="90" xfId="0" applyNumberFormat="1" applyFont="1" applyFill="1" applyBorder="1" applyAlignment="1">
      <alignment vertical="center"/>
    </xf>
    <xf numFmtId="0" fontId="30" fillId="16" borderId="0" xfId="0" applyFont="1" applyFill="1"/>
    <xf numFmtId="0" fontId="71" fillId="16" borderId="22" xfId="10" applyFont="1" applyFill="1" applyBorder="1" applyAlignment="1">
      <alignment horizontal="left"/>
    </xf>
    <xf numFmtId="37" fontId="71" fillId="16" borderId="31" xfId="10" applyNumberFormat="1" applyFont="1" applyFill="1" applyBorder="1" applyAlignment="1">
      <alignment horizontal="right"/>
    </xf>
    <xf numFmtId="37" fontId="71" fillId="16" borderId="22" xfId="10" applyNumberFormat="1" applyFont="1" applyFill="1" applyBorder="1" applyAlignment="1">
      <alignment horizontal="right"/>
    </xf>
    <xf numFmtId="0" fontId="0" fillId="0" borderId="0" xfId="0"/>
    <xf numFmtId="38" fontId="158" fillId="16" borderId="0" xfId="14" applyNumberFormat="1" applyFont="1" applyFill="1"/>
    <xf numFmtId="0" fontId="31" fillId="16" borderId="22" xfId="0" applyFont="1" applyFill="1" applyBorder="1"/>
    <xf numFmtId="10" fontId="158" fillId="50" borderId="38" xfId="12" applyNumberFormat="1" applyFont="1" applyFill="1" applyBorder="1" applyAlignment="1">
      <alignment horizontal="center"/>
    </xf>
    <xf numFmtId="10" fontId="158" fillId="50" borderId="52" xfId="12" applyNumberFormat="1" applyFont="1" applyFill="1" applyBorder="1" applyAlignment="1">
      <alignment horizontal="center"/>
    </xf>
    <xf numFmtId="172" fontId="54" fillId="0" borderId="0" xfId="0" applyNumberFormat="1" applyFont="1"/>
    <xf numFmtId="10" fontId="54" fillId="0" borderId="0" xfId="12" applyNumberFormat="1" applyFont="1"/>
    <xf numFmtId="0" fontId="31" fillId="52" borderId="5" xfId="0" applyFont="1" applyFill="1" applyBorder="1" applyAlignment="1">
      <alignment horizontal="left" wrapText="1"/>
    </xf>
    <xf numFmtId="0" fontId="31" fillId="16" borderId="5" xfId="0" applyFont="1" applyFill="1" applyBorder="1" applyAlignment="1">
      <alignment horizontal="left" wrapText="1"/>
    </xf>
    <xf numFmtId="0" fontId="31" fillId="49" borderId="5" xfId="0" applyFont="1" applyFill="1" applyBorder="1" applyAlignment="1">
      <alignment horizontal="left" wrapText="1"/>
    </xf>
    <xf numFmtId="0" fontId="54" fillId="0" borderId="22" xfId="0" applyFont="1" applyBorder="1"/>
    <xf numFmtId="0" fontId="157" fillId="0" borderId="22" xfId="0" applyFont="1" applyBorder="1"/>
    <xf numFmtId="10" fontId="54" fillId="0" borderId="0" xfId="12" applyNumberFormat="1" applyFont="1" applyAlignment="1">
      <alignment horizontal="center"/>
    </xf>
    <xf numFmtId="0" fontId="157" fillId="0" borderId="22" xfId="0" applyFont="1" applyFill="1" applyBorder="1"/>
    <xf numFmtId="172" fontId="31" fillId="0" borderId="22" xfId="1" applyNumberFormat="1" applyFont="1" applyFill="1" applyBorder="1"/>
    <xf numFmtId="0" fontId="157" fillId="0" borderId="5" xfId="0" applyFont="1" applyBorder="1" applyAlignment="1"/>
    <xf numFmtId="0" fontId="157" fillId="0" borderId="31" xfId="0" applyFont="1" applyBorder="1" applyAlignment="1"/>
    <xf numFmtId="0" fontId="31" fillId="53" borderId="5" xfId="0" applyFont="1" applyFill="1" applyBorder="1" applyAlignment="1">
      <alignment horizontal="left" wrapText="1"/>
    </xf>
    <xf numFmtId="38" fontId="171" fillId="48" borderId="0" xfId="14" applyNumberFormat="1" applyFont="1" applyFill="1" applyAlignment="1">
      <alignment horizontal="center"/>
    </xf>
    <xf numFmtId="0" fontId="158" fillId="0" borderId="0" xfId="0" applyFont="1"/>
    <xf numFmtId="37" fontId="168" fillId="0" borderId="0" xfId="0" applyNumberFormat="1" applyFont="1" applyFill="1" applyProtection="1"/>
    <xf numFmtId="0" fontId="31" fillId="56" borderId="5" xfId="0" applyFont="1" applyFill="1" applyBorder="1" applyAlignment="1">
      <alignment horizontal="left" wrapText="1"/>
    </xf>
    <xf numFmtId="10" fontId="31" fillId="0" borderId="0" xfId="12" applyNumberFormat="1" applyFont="1"/>
    <xf numFmtId="0" fontId="44" fillId="0" borderId="0" xfId="0" applyFont="1" applyAlignment="1">
      <alignment horizontal="center"/>
    </xf>
    <xf numFmtId="37" fontId="173" fillId="0" borderId="0" xfId="0" applyNumberFormat="1" applyFont="1"/>
    <xf numFmtId="0" fontId="173" fillId="0" borderId="0" xfId="0" applyFont="1" applyAlignment="1">
      <alignment horizontal="right"/>
    </xf>
    <xf numFmtId="37" fontId="31" fillId="0" borderId="33" xfId="0" applyNumberFormat="1" applyFont="1" applyBorder="1" applyAlignment="1"/>
    <xf numFmtId="37" fontId="31" fillId="0" borderId="34" xfId="0" applyNumberFormat="1" applyFont="1" applyBorder="1" applyAlignment="1"/>
    <xf numFmtId="37" fontId="31" fillId="0" borderId="33" xfId="0" applyNumberFormat="1" applyFont="1" applyBorder="1"/>
    <xf numFmtId="37" fontId="31" fillId="0" borderId="34" xfId="0" applyNumberFormat="1" applyFont="1" applyBorder="1"/>
    <xf numFmtId="37" fontId="31" fillId="0" borderId="35" xfId="0" applyNumberFormat="1" applyFont="1" applyBorder="1"/>
    <xf numFmtId="169" fontId="31" fillId="0" borderId="22" xfId="0" applyNumberFormat="1" applyFont="1" applyFill="1" applyBorder="1"/>
    <xf numFmtId="37" fontId="31" fillId="0" borderId="73" xfId="0" applyNumberFormat="1" applyFont="1" applyBorder="1" applyAlignment="1"/>
    <xf numFmtId="37" fontId="31" fillId="0" borderId="74" xfId="0" applyNumberFormat="1" applyFont="1" applyBorder="1" applyAlignment="1"/>
    <xf numFmtId="0" fontId="31" fillId="0" borderId="5" xfId="0" applyFont="1" applyFill="1" applyBorder="1" applyAlignment="1">
      <alignment horizontal="left" wrapText="1"/>
    </xf>
    <xf numFmtId="0" fontId="157" fillId="52" borderId="5" xfId="0" applyFont="1" applyFill="1" applyBorder="1" applyAlignment="1">
      <alignment horizontal="left" wrapText="1"/>
    </xf>
    <xf numFmtId="0" fontId="157" fillId="56" borderId="5" xfId="0" applyFont="1" applyFill="1" applyBorder="1" applyAlignment="1">
      <alignment horizontal="left" wrapText="1"/>
    </xf>
    <xf numFmtId="0" fontId="157" fillId="49" borderId="5" xfId="0" applyFont="1" applyFill="1" applyBorder="1" applyAlignment="1">
      <alignment horizontal="left" wrapText="1"/>
    </xf>
    <xf numFmtId="0" fontId="157" fillId="16" borderId="5" xfId="0" applyFont="1" applyFill="1" applyBorder="1" applyAlignment="1">
      <alignment horizontal="left" wrapText="1"/>
    </xf>
    <xf numFmtId="0" fontId="157" fillId="53" borderId="5" xfId="0" applyFont="1" applyFill="1" applyBorder="1" applyAlignment="1">
      <alignment horizontal="left" wrapText="1"/>
    </xf>
    <xf numFmtId="0" fontId="0" fillId="0" borderId="0" xfId="0"/>
    <xf numFmtId="9" fontId="158" fillId="0" borderId="0" xfId="12" applyFont="1"/>
    <xf numFmtId="0" fontId="169" fillId="0" borderId="0" xfId="0" applyFont="1"/>
    <xf numFmtId="10" fontId="157" fillId="16" borderId="0" xfId="12" applyNumberFormat="1" applyFont="1" applyFill="1" applyBorder="1" applyAlignment="1">
      <alignment horizontal="center"/>
    </xf>
    <xf numFmtId="0" fontId="168" fillId="0" borderId="0" xfId="0" applyFont="1" applyFill="1" applyAlignment="1">
      <alignment horizontal="left"/>
    </xf>
    <xf numFmtId="0" fontId="158" fillId="0" borderId="0" xfId="0" applyFont="1" applyFill="1"/>
    <xf numFmtId="37" fontId="31" fillId="16" borderId="11" xfId="0" applyNumberFormat="1" applyFont="1" applyFill="1" applyBorder="1"/>
    <xf numFmtId="0" fontId="175" fillId="0" borderId="0" xfId="0" applyFont="1"/>
    <xf numFmtId="0" fontId="0" fillId="0" borderId="0" xfId="0"/>
    <xf numFmtId="0" fontId="178" fillId="0" borderId="20" xfId="0" applyFont="1" applyBorder="1"/>
    <xf numFmtId="172" fontId="177" fillId="0" borderId="0" xfId="1" applyNumberFormat="1" applyFont="1" applyBorder="1"/>
    <xf numFmtId="172" fontId="177" fillId="0" borderId="67" xfId="1" applyNumberFormat="1" applyFont="1" applyBorder="1"/>
    <xf numFmtId="172" fontId="177" fillId="48" borderId="20" xfId="1" applyNumberFormat="1" applyFont="1" applyFill="1" applyBorder="1"/>
    <xf numFmtId="172" fontId="177" fillId="48" borderId="67" xfId="1" applyNumberFormat="1" applyFont="1" applyFill="1" applyBorder="1"/>
    <xf numFmtId="0" fontId="178" fillId="16" borderId="20" xfId="0" applyFont="1" applyFill="1" applyBorder="1"/>
    <xf numFmtId="172" fontId="177" fillId="16" borderId="0" xfId="1" applyNumberFormat="1" applyFont="1" applyFill="1" applyBorder="1"/>
    <xf numFmtId="172" fontId="177" fillId="16" borderId="67" xfId="1" applyNumberFormat="1" applyFont="1" applyFill="1" applyBorder="1"/>
    <xf numFmtId="172" fontId="177" fillId="16" borderId="20" xfId="1" applyNumberFormat="1" applyFont="1" applyFill="1" applyBorder="1"/>
    <xf numFmtId="0" fontId="178" fillId="0" borderId="64" xfId="0" applyFont="1" applyBorder="1"/>
    <xf numFmtId="0" fontId="179" fillId="57" borderId="0" xfId="0" applyFont="1" applyFill="1" applyAlignment="1">
      <alignment horizontal="center"/>
    </xf>
    <xf numFmtId="0" fontId="179" fillId="57" borderId="20" xfId="0" applyFont="1" applyFill="1" applyBorder="1" applyAlignment="1">
      <alignment horizontal="center"/>
    </xf>
    <xf numFmtId="0" fontId="179" fillId="57" borderId="0" xfId="0" applyFont="1" applyFill="1" applyBorder="1" applyAlignment="1">
      <alignment horizontal="center"/>
    </xf>
    <xf numFmtId="10" fontId="177" fillId="0" borderId="7" xfId="12" applyNumberFormat="1" applyFont="1" applyBorder="1"/>
    <xf numFmtId="10" fontId="177" fillId="48" borderId="64" xfId="12" applyNumberFormat="1" applyFont="1" applyFill="1" applyBorder="1"/>
    <xf numFmtId="10" fontId="177" fillId="48" borderId="65" xfId="12" applyNumberFormat="1" applyFont="1" applyFill="1" applyBorder="1"/>
    <xf numFmtId="0" fontId="177" fillId="0" borderId="0" xfId="0" applyFont="1"/>
    <xf numFmtId="0" fontId="172" fillId="57" borderId="0" xfId="0" applyFont="1" applyFill="1"/>
    <xf numFmtId="0" fontId="180" fillId="0" borderId="0" xfId="0" applyFont="1"/>
    <xf numFmtId="172" fontId="177" fillId="0" borderId="0" xfId="1" applyNumberFormat="1" applyFont="1"/>
    <xf numFmtId="172" fontId="177" fillId="48" borderId="0" xfId="1" applyNumberFormat="1" applyFont="1" applyFill="1"/>
    <xf numFmtId="172" fontId="177" fillId="48" borderId="0" xfId="0" applyNumberFormat="1" applyFont="1" applyFill="1"/>
    <xf numFmtId="10" fontId="177" fillId="0" borderId="0" xfId="12" applyNumberFormat="1" applyFont="1"/>
    <xf numFmtId="172" fontId="180" fillId="48" borderId="57" xfId="1" applyNumberFormat="1" applyFont="1" applyFill="1" applyBorder="1"/>
    <xf numFmtId="172" fontId="177" fillId="0" borderId="0" xfId="0" applyNumberFormat="1" applyFont="1"/>
    <xf numFmtId="0" fontId="181" fillId="57" borderId="0" xfId="0" applyFont="1" applyFill="1" applyAlignment="1">
      <alignment horizontal="center"/>
    </xf>
    <xf numFmtId="0" fontId="176" fillId="0" borderId="22" xfId="0" applyFont="1" applyBorder="1"/>
    <xf numFmtId="0" fontId="182" fillId="0" borderId="0" xfId="0" applyFont="1"/>
    <xf numFmtId="10" fontId="180" fillId="0" borderId="0" xfId="12" applyNumberFormat="1" applyFont="1"/>
    <xf numFmtId="172" fontId="180" fillId="16" borderId="57" xfId="1" applyNumberFormat="1" applyFont="1" applyFill="1" applyBorder="1"/>
    <xf numFmtId="10" fontId="54" fillId="0" borderId="0" xfId="12" applyNumberFormat="1" applyFont="1" applyFill="1" applyBorder="1"/>
    <xf numFmtId="37" fontId="127" fillId="16" borderId="0" xfId="0" applyNumberFormat="1" applyFont="1" applyFill="1" applyAlignment="1"/>
    <xf numFmtId="0" fontId="0" fillId="0" borderId="0" xfId="12" applyNumberFormat="1" applyFont="1"/>
    <xf numFmtId="0" fontId="30" fillId="16" borderId="0" xfId="0" applyFont="1" applyFill="1" applyBorder="1" applyAlignment="1">
      <alignment horizontal="center"/>
    </xf>
    <xf numFmtId="37" fontId="183" fillId="0" borderId="0" xfId="0" applyNumberFormat="1" applyFont="1"/>
    <xf numFmtId="37" fontId="110" fillId="16" borderId="91" xfId="0" applyNumberFormat="1" applyFont="1" applyFill="1" applyBorder="1" applyAlignment="1">
      <alignment horizontal="center"/>
    </xf>
    <xf numFmtId="37" fontId="110" fillId="16" borderId="89" xfId="0" applyNumberFormat="1" applyFont="1" applyFill="1" applyBorder="1" applyAlignment="1">
      <alignment horizontal="center"/>
    </xf>
    <xf numFmtId="172" fontId="54" fillId="0" borderId="0" xfId="1" applyNumberFormat="1" applyFont="1"/>
    <xf numFmtId="172" fontId="54" fillId="16" borderId="0" xfId="0" applyNumberFormat="1" applyFont="1" applyFill="1"/>
    <xf numFmtId="0" fontId="29" fillId="0" borderId="0" xfId="0" applyFont="1" applyFill="1" applyBorder="1" applyAlignment="1">
      <alignment horizontal="right"/>
    </xf>
    <xf numFmtId="0" fontId="0" fillId="0" borderId="0" xfId="0"/>
    <xf numFmtId="43" fontId="54" fillId="0" borderId="0" xfId="0" applyNumberFormat="1" applyFont="1"/>
    <xf numFmtId="0" fontId="29" fillId="0" borderId="0" xfId="12" applyNumberFormat="1" applyFont="1"/>
    <xf numFmtId="9" fontId="184" fillId="0" borderId="0" xfId="12" applyFont="1"/>
    <xf numFmtId="10" fontId="158" fillId="0" borderId="0" xfId="12" applyNumberFormat="1" applyFont="1" applyFill="1"/>
    <xf numFmtId="10" fontId="29" fillId="0" borderId="0" xfId="12" applyNumberFormat="1" applyFont="1" applyFill="1" applyAlignment="1">
      <alignment horizontal="center"/>
    </xf>
    <xf numFmtId="9" fontId="184" fillId="0" borderId="0" xfId="12" applyFont="1" applyAlignment="1">
      <alignment wrapText="1"/>
    </xf>
    <xf numFmtId="0" fontId="87" fillId="0" borderId="0" xfId="0" applyFont="1" applyFill="1"/>
    <xf numFmtId="9" fontId="87" fillId="0" borderId="0" xfId="12" applyFont="1"/>
    <xf numFmtId="0" fontId="0" fillId="0" borderId="0" xfId="0"/>
    <xf numFmtId="14" fontId="81" fillId="0" borderId="21" xfId="0" applyNumberFormat="1" applyFont="1" applyFill="1" applyBorder="1"/>
    <xf numFmtId="37" fontId="31" fillId="16" borderId="5" xfId="0" applyNumberFormat="1" applyFont="1" applyFill="1" applyBorder="1"/>
    <xf numFmtId="0" fontId="0" fillId="0" borderId="0" xfId="0"/>
    <xf numFmtId="0" fontId="52" fillId="0" borderId="0" xfId="0" applyFont="1" applyFill="1" applyBorder="1"/>
    <xf numFmtId="0" fontId="54" fillId="16" borderId="0" xfId="0" applyFont="1" applyFill="1" applyBorder="1"/>
    <xf numFmtId="169" fontId="32" fillId="0" borderId="0" xfId="0" applyNumberFormat="1" applyFont="1" applyFill="1" applyBorder="1"/>
    <xf numFmtId="0" fontId="110" fillId="0" borderId="7" xfId="0" applyFont="1" applyFill="1" applyBorder="1" applyAlignment="1">
      <alignment vertical="top"/>
    </xf>
    <xf numFmtId="37" fontId="157" fillId="0" borderId="7" xfId="0" applyNumberFormat="1" applyFont="1" applyBorder="1"/>
    <xf numFmtId="0" fontId="157" fillId="0" borderId="8" xfId="0" applyFont="1" applyFill="1" applyBorder="1"/>
    <xf numFmtId="37" fontId="157" fillId="0" borderId="10" xfId="0" applyNumberFormat="1" applyFont="1" applyBorder="1"/>
    <xf numFmtId="37" fontId="157" fillId="0" borderId="5" xfId="0" quotePrefix="1" applyNumberFormat="1" applyFont="1" applyBorder="1"/>
    <xf numFmtId="37" fontId="157" fillId="0" borderId="5" xfId="0" applyNumberFormat="1" applyFont="1" applyBorder="1"/>
    <xf numFmtId="37" fontId="157" fillId="0" borderId="11" xfId="0" applyNumberFormat="1" applyFont="1" applyBorder="1"/>
    <xf numFmtId="37" fontId="157" fillId="0" borderId="10" xfId="0" quotePrefix="1" applyNumberFormat="1" applyFont="1" applyBorder="1"/>
    <xf numFmtId="0" fontId="157" fillId="4" borderId="8" xfId="0" applyFont="1" applyFill="1" applyBorder="1"/>
    <xf numFmtId="37" fontId="157" fillId="0" borderId="4" xfId="0" quotePrefix="1" applyNumberFormat="1" applyFont="1" applyBorder="1"/>
    <xf numFmtId="37" fontId="157" fillId="0" borderId="10" xfId="0" applyNumberFormat="1" applyFont="1" applyFill="1" applyBorder="1"/>
    <xf numFmtId="37" fontId="157" fillId="0" borderId="9" xfId="0" applyNumberFormat="1" applyFont="1" applyFill="1" applyBorder="1"/>
    <xf numFmtId="0" fontId="110" fillId="9" borderId="8" xfId="0" applyFont="1" applyFill="1" applyBorder="1"/>
    <xf numFmtId="37" fontId="110" fillId="9" borderId="4" xfId="0" quotePrefix="1" applyNumberFormat="1" applyFont="1" applyFill="1" applyBorder="1"/>
    <xf numFmtId="37" fontId="110" fillId="9" borderId="10" xfId="0" applyNumberFormat="1" applyFont="1" applyFill="1" applyBorder="1"/>
    <xf numFmtId="37" fontId="110" fillId="9" borderId="9" xfId="0" applyNumberFormat="1" applyFont="1" applyFill="1" applyBorder="1"/>
    <xf numFmtId="37" fontId="110" fillId="9" borderId="11" xfId="0" applyNumberFormat="1" applyFont="1" applyFill="1" applyBorder="1"/>
    <xf numFmtId="37" fontId="110" fillId="9" borderId="5" xfId="0" quotePrefix="1" applyNumberFormat="1" applyFont="1" applyFill="1" applyBorder="1"/>
    <xf numFmtId="37" fontId="110" fillId="9" borderId="31" xfId="0" applyNumberFormat="1" applyFont="1" applyFill="1" applyBorder="1"/>
    <xf numFmtId="37" fontId="157" fillId="0" borderId="23" xfId="0" applyNumberFormat="1" applyFont="1" applyBorder="1"/>
    <xf numFmtId="37" fontId="157" fillId="0" borderId="31" xfId="0" applyNumberFormat="1" applyFont="1" applyBorder="1"/>
    <xf numFmtId="37" fontId="157" fillId="0" borderId="112" xfId="0" applyNumberFormat="1" applyFont="1" applyBorder="1"/>
    <xf numFmtId="37" fontId="110" fillId="9" borderId="4" xfId="0" applyNumberFormat="1" applyFont="1" applyFill="1" applyBorder="1"/>
    <xf numFmtId="37" fontId="157" fillId="0" borderId="4" xfId="0" applyNumberFormat="1" applyFont="1" applyBorder="1"/>
    <xf numFmtId="37" fontId="157" fillId="0" borderId="9" xfId="0" applyNumberFormat="1" applyFont="1" applyBorder="1"/>
    <xf numFmtId="37" fontId="157" fillId="0" borderId="10" xfId="0" quotePrefix="1" applyNumberFormat="1" applyFont="1" applyFill="1" applyBorder="1"/>
    <xf numFmtId="37" fontId="157" fillId="0" borderId="5" xfId="0" quotePrefix="1" applyNumberFormat="1" applyFont="1" applyFill="1" applyBorder="1"/>
    <xf numFmtId="37" fontId="157" fillId="0" borderId="4" xfId="0" quotePrefix="1" applyNumberFormat="1" applyFont="1" applyFill="1" applyBorder="1"/>
    <xf numFmtId="37" fontId="157" fillId="0" borderId="5" xfId="0" applyNumberFormat="1" applyFont="1" applyFill="1" applyBorder="1"/>
    <xf numFmtId="37" fontId="157" fillId="0" borderId="11" xfId="0" applyNumberFormat="1" applyFont="1" applyFill="1" applyBorder="1"/>
    <xf numFmtId="0" fontId="187" fillId="4" borderId="0" xfId="0" applyFont="1" applyFill="1"/>
    <xf numFmtId="37" fontId="119" fillId="0" borderId="0" xfId="0" applyNumberFormat="1" applyFont="1"/>
    <xf numFmtId="0" fontId="186" fillId="4" borderId="53" xfId="0" applyFont="1" applyFill="1" applyBorder="1"/>
    <xf numFmtId="0" fontId="186" fillId="4" borderId="16" xfId="0" applyFont="1" applyFill="1" applyBorder="1"/>
    <xf numFmtId="166" fontId="157" fillId="0" borderId="7" xfId="0" applyNumberFormat="1" applyFont="1" applyBorder="1"/>
    <xf numFmtId="37" fontId="110" fillId="9" borderId="5" xfId="0" applyNumberFormat="1" applyFont="1" applyFill="1" applyBorder="1"/>
    <xf numFmtId="9" fontId="119" fillId="0" borderId="0" xfId="12" applyFont="1"/>
    <xf numFmtId="9" fontId="54" fillId="0" borderId="0" xfId="0" applyNumberFormat="1" applyFont="1"/>
    <xf numFmtId="37" fontId="157" fillId="0" borderId="7" xfId="0" applyNumberFormat="1" applyFont="1" applyFill="1" applyBorder="1"/>
    <xf numFmtId="37" fontId="157" fillId="0" borderId="23" xfId="0" quotePrefix="1" applyNumberFormat="1" applyFont="1" applyBorder="1"/>
    <xf numFmtId="37" fontId="157" fillId="0" borderId="0" xfId="0" applyNumberFormat="1" applyFont="1" applyBorder="1"/>
    <xf numFmtId="0" fontId="157" fillId="0" borderId="0" xfId="0" applyFont="1" applyFill="1" applyBorder="1"/>
    <xf numFmtId="167" fontId="157" fillId="0" borderId="0" xfId="0" applyNumberFormat="1" applyFont="1" applyBorder="1"/>
    <xf numFmtId="37" fontId="157" fillId="0" borderId="9" xfId="0" quotePrefix="1" applyNumberFormat="1" applyFont="1" applyBorder="1"/>
    <xf numFmtId="37" fontId="157" fillId="0" borderId="4" xfId="0" applyNumberFormat="1" applyFont="1" applyFill="1" applyBorder="1"/>
    <xf numFmtId="37" fontId="186" fillId="0" borderId="13" xfId="0" quotePrefix="1" applyNumberFormat="1" applyFont="1" applyFill="1" applyBorder="1"/>
    <xf numFmtId="37" fontId="186" fillId="0" borderId="14" xfId="0" quotePrefix="1" applyNumberFormat="1" applyFont="1" applyFill="1" applyBorder="1"/>
    <xf numFmtId="37" fontId="186" fillId="0" borderId="14" xfId="0" applyNumberFormat="1" applyFont="1" applyFill="1" applyBorder="1"/>
    <xf numFmtId="37" fontId="186" fillId="0" borderId="13" xfId="0" applyNumberFormat="1" applyFont="1" applyFill="1" applyBorder="1"/>
    <xf numFmtId="37" fontId="186" fillId="0" borderId="15" xfId="0" applyNumberFormat="1" applyFont="1" applyFill="1" applyBorder="1"/>
    <xf numFmtId="37" fontId="186" fillId="0" borderId="36" xfId="0" applyNumberFormat="1" applyFont="1" applyFill="1" applyBorder="1" applyAlignment="1"/>
    <xf numFmtId="37" fontId="186" fillId="0" borderId="18" xfId="0" applyNumberFormat="1" applyFont="1" applyFill="1" applyBorder="1" applyAlignment="1"/>
    <xf numFmtId="37" fontId="186" fillId="0" borderId="17" xfId="0" applyNumberFormat="1" applyFont="1" applyFill="1" applyBorder="1" applyAlignment="1"/>
    <xf numFmtId="37" fontId="186" fillId="0" borderId="28" xfId="0" applyNumberFormat="1" applyFont="1" applyFill="1" applyBorder="1" applyAlignment="1"/>
    <xf numFmtId="37" fontId="186" fillId="0" borderId="17" xfId="0" applyNumberFormat="1" applyFont="1" applyFill="1" applyBorder="1"/>
    <xf numFmtId="37" fontId="186" fillId="0" borderId="18" xfId="0" applyNumberFormat="1" applyFont="1" applyFill="1" applyBorder="1"/>
    <xf numFmtId="37" fontId="186" fillId="0" borderId="19" xfId="0" applyNumberFormat="1" applyFont="1" applyFill="1" applyBorder="1"/>
    <xf numFmtId="37" fontId="157" fillId="0" borderId="23" xfId="0" quotePrefix="1" applyNumberFormat="1" applyFont="1" applyFill="1" applyBorder="1"/>
    <xf numFmtId="0" fontId="110" fillId="0" borderId="0" xfId="0" applyFont="1"/>
    <xf numFmtId="37" fontId="110" fillId="9" borderId="4" xfId="0" quotePrefix="1" applyNumberFormat="1" applyFont="1" applyFill="1" applyBorder="1" applyAlignment="1"/>
    <xf numFmtId="37" fontId="110" fillId="9" borderId="5" xfId="0" quotePrefix="1" applyNumberFormat="1" applyFont="1" applyFill="1" applyBorder="1" applyAlignment="1"/>
    <xf numFmtId="37" fontId="110" fillId="9" borderId="33" xfId="0" applyNumberFormat="1" applyFont="1" applyFill="1" applyBorder="1" applyAlignment="1"/>
    <xf numFmtId="37" fontId="110" fillId="9" borderId="34" xfId="0" applyNumberFormat="1" applyFont="1" applyFill="1" applyBorder="1" applyAlignment="1"/>
    <xf numFmtId="37" fontId="110" fillId="9" borderId="10" xfId="0" applyNumberFormat="1" applyFont="1" applyFill="1" applyBorder="1" applyAlignment="1"/>
    <xf numFmtId="37" fontId="110" fillId="9" borderId="5" xfId="0" applyNumberFormat="1" applyFont="1" applyFill="1" applyBorder="1" applyAlignment="1"/>
    <xf numFmtId="0" fontId="187" fillId="0" borderId="0" xfId="0" applyFont="1"/>
    <xf numFmtId="0" fontId="189" fillId="0" borderId="7" xfId="0" applyFont="1" applyFill="1" applyBorder="1" applyAlignment="1">
      <alignment vertical="top"/>
    </xf>
    <xf numFmtId="0" fontId="110" fillId="4" borderId="8" xfId="0" applyFont="1" applyFill="1" applyBorder="1"/>
    <xf numFmtId="10" fontId="157" fillId="0" borderId="0" xfId="0" applyNumberFormat="1" applyFont="1" applyBorder="1"/>
    <xf numFmtId="37" fontId="110" fillId="9" borderId="10" xfId="0" quotePrefix="1" applyNumberFormat="1" applyFont="1" applyFill="1" applyBorder="1"/>
    <xf numFmtId="37" fontId="110" fillId="9" borderId="31" xfId="0" quotePrefix="1" applyNumberFormat="1" applyFont="1" applyFill="1" applyBorder="1"/>
    <xf numFmtId="0" fontId="189" fillId="0" borderId="7" xfId="0" applyFont="1" applyFill="1" applyBorder="1" applyAlignment="1">
      <alignment vertical="top" wrapText="1"/>
    </xf>
    <xf numFmtId="0" fontId="157" fillId="0" borderId="8" xfId="0" applyFont="1" applyFill="1" applyBorder="1" applyAlignment="1"/>
    <xf numFmtId="0" fontId="110" fillId="9" borderId="114" xfId="0" applyFont="1" applyFill="1" applyBorder="1" applyAlignment="1">
      <alignment horizontal="center"/>
    </xf>
    <xf numFmtId="0" fontId="110" fillId="3" borderId="0" xfId="0" applyFont="1" applyFill="1"/>
    <xf numFmtId="37" fontId="157" fillId="3" borderId="0" xfId="0" applyNumberFormat="1" applyFont="1" applyFill="1"/>
    <xf numFmtId="0" fontId="157" fillId="0" borderId="54" xfId="0" applyFont="1" applyFill="1" applyBorder="1"/>
    <xf numFmtId="0" fontId="110" fillId="9" borderId="54" xfId="0" applyFont="1" applyFill="1" applyBorder="1"/>
    <xf numFmtId="0" fontId="157" fillId="0" borderId="23" xfId="0" applyFont="1" applyFill="1" applyBorder="1"/>
    <xf numFmtId="0" fontId="186" fillId="0" borderId="56" xfId="0" applyFont="1" applyFill="1" applyBorder="1"/>
    <xf numFmtId="0" fontId="186" fillId="4" borderId="55" xfId="0" applyFont="1" applyFill="1" applyBorder="1"/>
    <xf numFmtId="0" fontId="186" fillId="4" borderId="56" xfId="0" applyFont="1" applyFill="1" applyBorder="1"/>
    <xf numFmtId="37" fontId="157" fillId="0" borderId="9" xfId="0" quotePrefix="1" applyNumberFormat="1" applyFont="1" applyFill="1" applyBorder="1"/>
    <xf numFmtId="0" fontId="157" fillId="9" borderId="54" xfId="0" applyFont="1" applyFill="1" applyBorder="1"/>
    <xf numFmtId="0" fontId="186" fillId="0" borderId="55" xfId="0" applyFont="1" applyFill="1" applyBorder="1"/>
    <xf numFmtId="0" fontId="110" fillId="9" borderId="57" xfId="0" applyFont="1" applyFill="1" applyBorder="1" applyAlignment="1">
      <alignment horizontal="center"/>
    </xf>
    <xf numFmtId="0" fontId="31" fillId="16" borderId="11" xfId="0" applyFont="1" applyFill="1" applyBorder="1"/>
    <xf numFmtId="37" fontId="31" fillId="16" borderId="17" xfId="0" applyNumberFormat="1" applyFont="1" applyFill="1" applyBorder="1" applyAlignment="1"/>
    <xf numFmtId="37" fontId="31" fillId="16" borderId="28" xfId="0" applyNumberFormat="1" applyFont="1" applyFill="1" applyBorder="1" applyAlignment="1"/>
    <xf numFmtId="37" fontId="31" fillId="16" borderId="17" xfId="0" applyNumberFormat="1" applyFont="1" applyFill="1" applyBorder="1"/>
    <xf numFmtId="37" fontId="185" fillId="0" borderId="0" xfId="0" applyNumberFormat="1" applyFont="1" applyFill="1" applyBorder="1"/>
    <xf numFmtId="0" fontId="190" fillId="0" borderId="0" xfId="0" applyFont="1" applyFill="1" applyBorder="1" applyAlignment="1"/>
    <xf numFmtId="0" fontId="185" fillId="0" borderId="0" xfId="0" applyFont="1" applyFill="1" applyBorder="1" applyAlignment="1">
      <alignment horizontal="right"/>
    </xf>
    <xf numFmtId="0" fontId="185" fillId="0" borderId="0" xfId="0" applyFont="1" applyFill="1"/>
    <xf numFmtId="14" fontId="174" fillId="0" borderId="0" xfId="0" applyNumberFormat="1" applyFont="1"/>
    <xf numFmtId="38" fontId="54" fillId="0" borderId="0" xfId="0" applyNumberFormat="1" applyFont="1"/>
    <xf numFmtId="0" fontId="165" fillId="52" borderId="7" xfId="0" applyFont="1" applyFill="1" applyBorder="1" applyAlignment="1">
      <alignment vertical="top"/>
    </xf>
    <xf numFmtId="0" fontId="165" fillId="52" borderId="8" xfId="0" applyFont="1" applyFill="1" applyBorder="1" applyAlignment="1">
      <alignment vertical="top"/>
    </xf>
    <xf numFmtId="0" fontId="165" fillId="52" borderId="53" xfId="0" applyFont="1" applyFill="1" applyBorder="1" applyAlignment="1">
      <alignment vertical="top"/>
    </xf>
    <xf numFmtId="0" fontId="165" fillId="52" borderId="16" xfId="0" applyFont="1" applyFill="1" applyBorder="1" applyAlignment="1">
      <alignment vertical="top" wrapText="1"/>
    </xf>
    <xf numFmtId="0" fontId="30" fillId="15" borderId="0" xfId="0" applyFont="1" applyFill="1"/>
    <xf numFmtId="0" fontId="55" fillId="0" borderId="8" xfId="0" applyFont="1" applyFill="1" applyBorder="1"/>
    <xf numFmtId="0" fontId="55" fillId="0" borderId="8" xfId="0" applyFont="1" applyFill="1" applyBorder="1" applyAlignment="1"/>
    <xf numFmtId="0" fontId="55" fillId="15" borderId="8" xfId="0" applyFont="1" applyFill="1" applyBorder="1"/>
    <xf numFmtId="37" fontId="158" fillId="0" borderId="0" xfId="0" applyNumberFormat="1" applyFont="1" applyFill="1"/>
    <xf numFmtId="0" fontId="31" fillId="49" borderId="22" xfId="14" applyFont="1" applyFill="1" applyBorder="1"/>
    <xf numFmtId="0" fontId="31" fillId="49" borderId="5" xfId="14" applyFont="1" applyFill="1" applyBorder="1"/>
    <xf numFmtId="38" fontId="158" fillId="49" borderId="22" xfId="14" applyNumberFormat="1" applyFont="1" applyFill="1" applyBorder="1" applyAlignment="1">
      <alignment horizontal="center"/>
    </xf>
    <xf numFmtId="38" fontId="163" fillId="49" borderId="0" xfId="14" applyNumberFormat="1" applyFont="1" applyFill="1" applyAlignment="1">
      <alignment horizontal="center"/>
    </xf>
    <xf numFmtId="41" fontId="29" fillId="0" borderId="0" xfId="0" applyNumberFormat="1" applyFont="1" applyFill="1" applyBorder="1"/>
    <xf numFmtId="0" fontId="0" fillId="0" borderId="0" xfId="0" applyAlignment="1"/>
    <xf numFmtId="0" fontId="0" fillId="0" borderId="0" xfId="0"/>
    <xf numFmtId="172" fontId="29" fillId="0" borderId="0" xfId="0" applyNumberFormat="1" applyFont="1" applyFill="1" applyBorder="1"/>
    <xf numFmtId="0" fontId="55" fillId="16" borderId="22" xfId="0" applyFont="1" applyFill="1" applyBorder="1"/>
    <xf numFmtId="0" fontId="55" fillId="16" borderId="52" xfId="0" applyFont="1" applyFill="1" applyBorder="1"/>
    <xf numFmtId="0" fontId="31" fillId="16" borderId="8" xfId="0" applyFont="1" applyFill="1" applyBorder="1" applyAlignment="1">
      <alignment wrapText="1"/>
    </xf>
    <xf numFmtId="37" fontId="186" fillId="0" borderId="12" xfId="0" quotePrefix="1" applyNumberFormat="1" applyFont="1" applyFill="1" applyBorder="1"/>
    <xf numFmtId="37" fontId="186" fillId="0" borderId="60" xfId="0" quotePrefix="1" applyNumberFormat="1" applyFont="1" applyFill="1" applyBorder="1"/>
    <xf numFmtId="37" fontId="186" fillId="0" borderId="59" xfId="0" quotePrefix="1" applyNumberFormat="1" applyFont="1" applyFill="1" applyBorder="1"/>
    <xf numFmtId="0" fontId="191" fillId="0" borderId="0" xfId="0" applyFont="1"/>
    <xf numFmtId="0" fontId="31" fillId="52" borderId="0" xfId="0" applyFont="1" applyFill="1" applyBorder="1"/>
    <xf numFmtId="0" fontId="31" fillId="63" borderId="5" xfId="0" applyFont="1" applyFill="1" applyBorder="1" applyAlignment="1">
      <alignment horizontal="left" wrapText="1"/>
    </xf>
    <xf numFmtId="37" fontId="54" fillId="0" borderId="0" xfId="0" applyNumberFormat="1" applyFont="1" applyFill="1"/>
    <xf numFmtId="43" fontId="54" fillId="0" borderId="0" xfId="1" applyFont="1"/>
    <xf numFmtId="0" fontId="31" fillId="16" borderId="0" xfId="0" applyFont="1" applyFill="1"/>
    <xf numFmtId="37" fontId="31" fillId="16" borderId="0" xfId="0" applyNumberFormat="1" applyFont="1" applyFill="1"/>
    <xf numFmtId="0" fontId="0" fillId="0" borderId="0" xfId="0"/>
    <xf numFmtId="0" fontId="31" fillId="52" borderId="11" xfId="0" applyFont="1" applyFill="1" applyBorder="1"/>
    <xf numFmtId="0" fontId="31" fillId="52" borderId="35" xfId="0" applyFont="1" applyFill="1" applyBorder="1"/>
    <xf numFmtId="37" fontId="31" fillId="52" borderId="61" xfId="0" applyNumberFormat="1" applyFont="1" applyFill="1" applyBorder="1" applyAlignment="1"/>
    <xf numFmtId="37" fontId="73" fillId="0" borderId="0" xfId="0" applyNumberFormat="1" applyFont="1"/>
    <xf numFmtId="0" fontId="29" fillId="0" borderId="0" xfId="8" applyFont="1" applyFill="1" applyBorder="1" applyAlignment="1">
      <alignment horizontal="center"/>
    </xf>
    <xf numFmtId="37" fontId="29" fillId="0" borderId="0" xfId="8" applyNumberFormat="1" applyFont="1" applyFill="1" applyBorder="1" applyAlignment="1">
      <alignment horizontal="center"/>
    </xf>
    <xf numFmtId="37" fontId="158" fillId="0" borderId="0" xfId="8" applyNumberFormat="1" applyFont="1" applyFill="1" applyBorder="1" applyAlignment="1">
      <alignment wrapText="1"/>
    </xf>
    <xf numFmtId="37" fontId="158" fillId="0" borderId="0" xfId="8" applyNumberFormat="1" applyFont="1" applyFill="1" applyBorder="1" applyAlignment="1"/>
    <xf numFmtId="37" fontId="184" fillId="15" borderId="0" xfId="0" applyNumberFormat="1" applyFont="1" applyFill="1"/>
    <xf numFmtId="37" fontId="157" fillId="0" borderId="0" xfId="0" applyNumberFormat="1" applyFont="1" applyFill="1" applyBorder="1"/>
    <xf numFmtId="37" fontId="186" fillId="0" borderId="0" xfId="0" applyNumberFormat="1" applyFont="1" applyFill="1" applyBorder="1"/>
    <xf numFmtId="37" fontId="195" fillId="0" borderId="0" xfId="0" applyNumberFormat="1" applyFont="1"/>
    <xf numFmtId="0" fontId="54" fillId="4" borderId="0" xfId="0" applyFont="1" applyFill="1"/>
    <xf numFmtId="37" fontId="196" fillId="0" borderId="22" xfId="10" applyNumberFormat="1" applyFont="1" applyFill="1" applyBorder="1" applyAlignment="1">
      <alignment horizontal="right"/>
    </xf>
    <xf numFmtId="2" fontId="196" fillId="0" borderId="0" xfId="0" applyNumberFormat="1" applyFont="1" applyFill="1"/>
    <xf numFmtId="37" fontId="52" fillId="0" borderId="0" xfId="0" applyNumberFormat="1" applyFont="1"/>
    <xf numFmtId="37" fontId="54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/>
    <xf numFmtId="0" fontId="54" fillId="0" borderId="38" xfId="0" applyFont="1" applyFill="1" applyBorder="1" applyAlignment="1">
      <alignment horizontal="left"/>
    </xf>
    <xf numFmtId="37" fontId="29" fillId="0" borderId="0" xfId="0" applyNumberFormat="1" applyFont="1" applyFill="1" applyBorder="1"/>
    <xf numFmtId="37" fontId="169" fillId="0" borderId="0" xfId="8" applyNumberFormat="1" applyFont="1" applyFill="1" applyBorder="1" applyAlignment="1"/>
    <xf numFmtId="0" fontId="29" fillId="0" borderId="52" xfId="0" applyFont="1" applyBorder="1"/>
    <xf numFmtId="0" fontId="47" fillId="0" borderId="0" xfId="0" applyFont="1" applyFill="1" applyBorder="1" applyAlignment="1">
      <alignment horizontal="right"/>
    </xf>
    <xf numFmtId="37" fontId="54" fillId="0" borderId="0" xfId="0" applyNumberFormat="1" applyFont="1" applyFill="1" applyBorder="1" applyAlignment="1"/>
    <xf numFmtId="37" fontId="29" fillId="0" borderId="0" xfId="0" applyNumberFormat="1" applyFont="1" applyBorder="1" applyAlignment="1"/>
    <xf numFmtId="37" fontId="29" fillId="0" borderId="0" xfId="0" applyNumberFormat="1" applyFont="1" applyFill="1" applyBorder="1" applyAlignment="1"/>
    <xf numFmtId="0" fontId="29" fillId="0" borderId="0" xfId="0" applyFont="1" applyBorder="1" applyAlignment="1"/>
    <xf numFmtId="37" fontId="31" fillId="11" borderId="64" xfId="0" applyNumberFormat="1" applyFont="1" applyFill="1" applyBorder="1"/>
    <xf numFmtId="0" fontId="29" fillId="0" borderId="0" xfId="8" applyFont="1" applyFill="1" applyBorder="1" applyAlignment="1"/>
    <xf numFmtId="0" fontId="29" fillId="0" borderId="0" xfId="8" applyFont="1" applyFill="1" applyBorder="1" applyAlignment="1">
      <alignment horizontal="right"/>
    </xf>
    <xf numFmtId="37" fontId="31" fillId="11" borderId="5" xfId="0" applyNumberFormat="1" applyFont="1" applyFill="1" applyBorder="1"/>
    <xf numFmtId="37" fontId="29" fillId="0" borderId="0" xfId="0" applyNumberFormat="1" applyFont="1" applyBorder="1"/>
    <xf numFmtId="0" fontId="29" fillId="0" borderId="0" xfId="11" applyFont="1" applyFill="1" applyBorder="1" applyAlignment="1"/>
    <xf numFmtId="37" fontId="31" fillId="13" borderId="5" xfId="0" applyNumberFormat="1" applyFont="1" applyFill="1" applyBorder="1"/>
    <xf numFmtId="0" fontId="29" fillId="51" borderId="92" xfId="0" applyFont="1" applyFill="1" applyBorder="1" applyAlignment="1">
      <alignment horizontal="right"/>
    </xf>
    <xf numFmtId="37" fontId="31" fillId="52" borderId="0" xfId="0" applyNumberFormat="1" applyFont="1" applyFill="1" applyBorder="1" applyAlignment="1"/>
    <xf numFmtId="172" fontId="29" fillId="0" borderId="0" xfId="1" applyNumberFormat="1" applyFont="1" applyBorder="1" applyAlignment="1"/>
    <xf numFmtId="43" fontId="47" fillId="0" borderId="0" xfId="1" applyFont="1"/>
    <xf numFmtId="0" fontId="198" fillId="0" borderId="0" xfId="0" applyFont="1" applyAlignment="1">
      <alignment horizontal="center" vertical="center"/>
    </xf>
    <xf numFmtId="0" fontId="198" fillId="0" borderId="107" xfId="0" applyFont="1" applyBorder="1" applyAlignment="1">
      <alignment horizontal="center" vertical="center" wrapText="1"/>
    </xf>
    <xf numFmtId="0" fontId="199" fillId="0" borderId="115" xfId="0" applyFont="1" applyBorder="1" applyAlignment="1">
      <alignment vertical="center"/>
    </xf>
    <xf numFmtId="10" fontId="199" fillId="0" borderId="116" xfId="0" applyNumberFormat="1" applyFont="1" applyBorder="1" applyAlignment="1">
      <alignment horizontal="center" vertical="center" wrapText="1"/>
    </xf>
    <xf numFmtId="0" fontId="199" fillId="0" borderId="117" xfId="0" applyFont="1" applyBorder="1" applyAlignment="1">
      <alignment vertical="center"/>
    </xf>
    <xf numFmtId="10" fontId="199" fillId="0" borderId="118" xfId="0" applyNumberFormat="1" applyFont="1" applyBorder="1" applyAlignment="1">
      <alignment horizontal="center" vertical="center" wrapText="1"/>
    </xf>
    <xf numFmtId="0" fontId="198" fillId="0" borderId="0" xfId="0" applyFont="1" applyAlignment="1">
      <alignment horizontal="right" vertical="center"/>
    </xf>
    <xf numFmtId="10" fontId="198" fillId="0" borderId="93" xfId="0" applyNumberFormat="1" applyFont="1" applyBorder="1" applyAlignment="1">
      <alignment horizontal="center" vertical="center"/>
    </xf>
    <xf numFmtId="0" fontId="0" fillId="0" borderId="0" xfId="0" applyFont="1"/>
    <xf numFmtId="0" fontId="199" fillId="16" borderId="117" xfId="0" applyFont="1" applyFill="1" applyBorder="1" applyAlignment="1">
      <alignment vertical="center"/>
    </xf>
    <xf numFmtId="0" fontId="185" fillId="0" borderId="22" xfId="0" applyFont="1" applyBorder="1"/>
    <xf numFmtId="14" fontId="197" fillId="16" borderId="0" xfId="0" applyNumberFormat="1" applyFont="1" applyFill="1"/>
    <xf numFmtId="43" fontId="0" fillId="0" borderId="0" xfId="1" applyFont="1"/>
    <xf numFmtId="10" fontId="87" fillId="0" borderId="0" xfId="0" applyNumberFormat="1" applyFont="1"/>
    <xf numFmtId="0" fontId="198" fillId="63" borderId="0" xfId="0" applyFont="1" applyFill="1" applyAlignment="1">
      <alignment horizontal="right" vertical="center"/>
    </xf>
    <xf numFmtId="0" fontId="0" fillId="63" borderId="0" xfId="0" applyFill="1"/>
    <xf numFmtId="0" fontId="198" fillId="63" borderId="0" xfId="0" applyFont="1" applyFill="1" applyAlignment="1">
      <alignment horizontal="left" vertical="center"/>
    </xf>
    <xf numFmtId="9" fontId="29" fillId="0" borderId="0" xfId="12" applyFont="1" applyFill="1"/>
    <xf numFmtId="9" fontId="0" fillId="0" borderId="0" xfId="12" applyFont="1" applyFill="1"/>
    <xf numFmtId="167" fontId="158" fillId="0" borderId="0" xfId="12" applyNumberFormat="1" applyFont="1" applyFill="1"/>
    <xf numFmtId="172" fontId="54" fillId="0" borderId="0" xfId="0" applyNumberFormat="1" applyFont="1" applyFill="1"/>
    <xf numFmtId="43" fontId="54" fillId="0" borderId="0" xfId="1" applyFont="1" applyFill="1"/>
    <xf numFmtId="9" fontId="51" fillId="11" borderId="22" xfId="12" applyFont="1" applyFill="1" applyBorder="1"/>
    <xf numFmtId="0" fontId="85" fillId="73" borderId="0" xfId="0" applyFont="1" applyFill="1"/>
    <xf numFmtId="37" fontId="31" fillId="64" borderId="17" xfId="0" applyNumberFormat="1" applyFont="1" applyFill="1" applyBorder="1"/>
    <xf numFmtId="37" fontId="31" fillId="64" borderId="18" xfId="0" applyNumberFormat="1" applyFont="1" applyFill="1" applyBorder="1"/>
    <xf numFmtId="37" fontId="31" fillId="64" borderId="17" xfId="0" applyNumberFormat="1" applyFont="1" applyFill="1" applyBorder="1" applyAlignment="1"/>
    <xf numFmtId="37" fontId="31" fillId="64" borderId="28" xfId="0" applyNumberFormat="1" applyFont="1" applyFill="1" applyBorder="1" applyAlignment="1"/>
    <xf numFmtId="0" fontId="106" fillId="0" borderId="0" xfId="0" applyFont="1" applyFill="1"/>
    <xf numFmtId="0" fontId="55" fillId="61" borderId="8" xfId="0" applyFont="1" applyFill="1" applyBorder="1"/>
    <xf numFmtId="0" fontId="30" fillId="74" borderId="0" xfId="0" applyFont="1" applyFill="1" applyBorder="1" applyAlignment="1">
      <alignment horizontal="center"/>
    </xf>
    <xf numFmtId="0" fontId="154" fillId="16" borderId="0" xfId="0" applyFont="1" applyFill="1"/>
    <xf numFmtId="0" fontId="204" fillId="0" borderId="0" xfId="0" applyFont="1"/>
    <xf numFmtId="0" fontId="205" fillId="0" borderId="0" xfId="0" applyFont="1"/>
    <xf numFmtId="0" fontId="0" fillId="0" borderId="0" xfId="0"/>
    <xf numFmtId="0" fontId="85" fillId="0" borderId="0" xfId="0" applyFont="1" applyFill="1"/>
    <xf numFmtId="0" fontId="31" fillId="71" borderId="22" xfId="0" applyFont="1" applyFill="1" applyBorder="1"/>
    <xf numFmtId="0" fontId="0" fillId="0" borderId="0" xfId="0"/>
    <xf numFmtId="14" fontId="81" fillId="0" borderId="21" xfId="0" applyNumberFormat="1" applyFont="1" applyFill="1" applyBorder="1" applyAlignment="1">
      <alignment horizontal="left"/>
    </xf>
    <xf numFmtId="0" fontId="207" fillId="0" borderId="0" xfId="0" applyFont="1" applyFill="1" applyAlignment="1">
      <alignment horizontal="center"/>
    </xf>
    <xf numFmtId="37" fontId="208" fillId="0" borderId="0" xfId="0" applyNumberFormat="1" applyFont="1"/>
    <xf numFmtId="0" fontId="208" fillId="0" borderId="0" xfId="0" applyFont="1"/>
    <xf numFmtId="0" fontId="32" fillId="52" borderId="35" xfId="0" applyFont="1" applyFill="1" applyBorder="1" applyAlignment="1">
      <alignment horizontal="left" wrapText="1"/>
    </xf>
    <xf numFmtId="0" fontId="47" fillId="0" borderId="0" xfId="0" applyFont="1" applyFill="1" applyAlignment="1">
      <alignment horizontal="left" wrapText="1"/>
    </xf>
    <xf numFmtId="0" fontId="47" fillId="0" borderId="0" xfId="0" applyFont="1" applyAlignment="1">
      <alignment horizontal="left" wrapText="1"/>
    </xf>
    <xf numFmtId="37" fontId="78" fillId="2" borderId="40" xfId="67" applyNumberFormat="1" applyFont="1" applyFill="1" applyBorder="1" applyAlignment="1">
      <alignment horizontal="center"/>
    </xf>
    <xf numFmtId="37" fontId="78" fillId="0" borderId="5" xfId="67" applyNumberFormat="1" applyFont="1" applyFill="1" applyBorder="1" applyAlignment="1">
      <alignment horizontal="left"/>
    </xf>
    <xf numFmtId="37" fontId="51" fillId="75" borderId="22" xfId="5" applyNumberFormat="1" applyFont="1" applyFill="1" applyBorder="1" applyAlignment="1">
      <alignment horizontal="right"/>
    </xf>
    <xf numFmtId="37" fontId="55" fillId="0" borderId="93" xfId="0" applyNumberFormat="1" applyFont="1" applyFill="1" applyBorder="1"/>
    <xf numFmtId="0" fontId="32" fillId="70" borderId="11" xfId="0" applyFont="1" applyFill="1" applyBorder="1"/>
    <xf numFmtId="38" fontId="29" fillId="0" borderId="0" xfId="0" applyNumberFormat="1" applyFont="1"/>
    <xf numFmtId="38" fontId="30" fillId="0" borderId="0" xfId="0" applyNumberFormat="1" applyFont="1"/>
    <xf numFmtId="38" fontId="29" fillId="0" borderId="0" xfId="0" applyNumberFormat="1" applyFont="1" applyFill="1"/>
    <xf numFmtId="42" fontId="108" fillId="0" borderId="0" xfId="0" applyNumberFormat="1" applyFont="1"/>
    <xf numFmtId="44" fontId="108" fillId="0" borderId="0" xfId="0" applyNumberFormat="1" applyFont="1"/>
    <xf numFmtId="0" fontId="47" fillId="0" borderId="0" xfId="0" applyFont="1" applyAlignment="1">
      <alignment wrapText="1"/>
    </xf>
    <xf numFmtId="0" fontId="0" fillId="0" borderId="0" xfId="0"/>
    <xf numFmtId="0" fontId="0" fillId="0" borderId="0" xfId="0"/>
    <xf numFmtId="37" fontId="32" fillId="2" borderId="0" xfId="0" applyNumberFormat="1" applyFont="1" applyFill="1" applyBorder="1"/>
    <xf numFmtId="169" fontId="32" fillId="2" borderId="0" xfId="0" applyNumberFormat="1" applyFont="1" applyFill="1" applyBorder="1"/>
    <xf numFmtId="37" fontId="132" fillId="0" borderId="0" xfId="0" applyNumberFormat="1" applyFont="1"/>
    <xf numFmtId="0" fontId="55" fillId="70" borderId="22" xfId="0" applyFont="1" applyFill="1" applyBorder="1"/>
    <xf numFmtId="0" fontId="31" fillId="15" borderId="35" xfId="0" applyFont="1" applyFill="1" applyBorder="1"/>
    <xf numFmtId="0" fontId="0" fillId="0" borderId="0" xfId="0" applyAlignment="1"/>
    <xf numFmtId="0" fontId="0" fillId="0" borderId="0" xfId="0"/>
    <xf numFmtId="167" fontId="211" fillId="0" borderId="0" xfId="12" applyNumberFormat="1" applyFont="1" applyFill="1"/>
    <xf numFmtId="0" fontId="185" fillId="0" borderId="0" xfId="0" applyFont="1"/>
    <xf numFmtId="37" fontId="213" fillId="0" borderId="0" xfId="0" applyNumberFormat="1" applyFont="1" applyFill="1"/>
    <xf numFmtId="0" fontId="213" fillId="0" borderId="0" xfId="0" applyFont="1" applyFill="1"/>
    <xf numFmtId="10" fontId="213" fillId="0" borderId="0" xfId="12" applyNumberFormat="1" applyFont="1"/>
    <xf numFmtId="10" fontId="185" fillId="0" borderId="0" xfId="12" applyNumberFormat="1" applyFont="1"/>
    <xf numFmtId="10" fontId="213" fillId="0" borderId="0" xfId="12" applyNumberFormat="1" applyFont="1" applyFill="1"/>
    <xf numFmtId="0" fontId="30" fillId="71" borderId="0" xfId="0" applyFont="1" applyFill="1" applyBorder="1" applyAlignment="1">
      <alignment horizontal="center"/>
    </xf>
    <xf numFmtId="0" fontId="30" fillId="71" borderId="0" xfId="0" applyFont="1" applyFill="1" applyBorder="1"/>
    <xf numFmtId="0" fontId="209" fillId="0" borderId="0" xfId="71" applyFont="1"/>
    <xf numFmtId="0" fontId="157" fillId="15" borderId="8" xfId="0" applyFont="1" applyFill="1" applyBorder="1"/>
    <xf numFmtId="0" fontId="31" fillId="15" borderId="8" xfId="0" applyFont="1" applyFill="1" applyBorder="1"/>
    <xf numFmtId="172" fontId="54" fillId="0" borderId="0" xfId="0" applyNumberFormat="1" applyFont="1" applyAlignment="1"/>
    <xf numFmtId="0" fontId="208" fillId="56" borderId="0" xfId="0" applyFont="1" applyFill="1"/>
    <xf numFmtId="0" fontId="208" fillId="56" borderId="22" xfId="0" applyFont="1" applyFill="1" applyBorder="1"/>
    <xf numFmtId="172" fontId="208" fillId="56" borderId="22" xfId="1" applyNumberFormat="1" applyFont="1" applyFill="1" applyBorder="1"/>
    <xf numFmtId="172" fontId="152" fillId="0" borderId="0" xfId="0" applyNumberFormat="1" applyFont="1" applyFill="1"/>
    <xf numFmtId="0" fontId="217" fillId="0" borderId="0" xfId="0" applyFont="1" applyFill="1"/>
    <xf numFmtId="37" fontId="217" fillId="0" borderId="0" xfId="0" applyNumberFormat="1" applyFont="1" applyFill="1"/>
    <xf numFmtId="0" fontId="218" fillId="0" borderId="0" xfId="0" applyFont="1" applyFill="1" applyBorder="1"/>
    <xf numFmtId="0" fontId="217" fillId="0" borderId="22" xfId="0" applyFont="1" applyBorder="1"/>
    <xf numFmtId="37" fontId="217" fillId="0" borderId="22" xfId="0" applyNumberFormat="1" applyFont="1" applyBorder="1"/>
    <xf numFmtId="37" fontId="217" fillId="4" borderId="22" xfId="0" applyNumberFormat="1" applyFont="1" applyFill="1" applyBorder="1"/>
    <xf numFmtId="37" fontId="217" fillId="0" borderId="0" xfId="0" applyNumberFormat="1" applyFont="1"/>
    <xf numFmtId="0" fontId="218" fillId="0" borderId="0" xfId="0" applyFont="1"/>
    <xf numFmtId="0" fontId="210" fillId="0" borderId="0" xfId="0" applyFont="1" applyAlignment="1">
      <alignment vertical="top" wrapText="1"/>
    </xf>
    <xf numFmtId="0" fontId="209" fillId="0" borderId="0" xfId="0" applyFont="1"/>
    <xf numFmtId="172" fontId="209" fillId="0" borderId="0" xfId="1" applyNumberFormat="1" applyFont="1"/>
    <xf numFmtId="3" fontId="54" fillId="0" borderId="0" xfId="0" applyNumberFormat="1" applyFont="1"/>
    <xf numFmtId="4" fontId="54" fillId="0" borderId="0" xfId="0" applyNumberFormat="1" applyFont="1"/>
    <xf numFmtId="0" fontId="52" fillId="0" borderId="0" xfId="0" applyFont="1" applyAlignment="1">
      <alignment vertical="top" wrapText="1"/>
    </xf>
    <xf numFmtId="0" fontId="54" fillId="0" borderId="0" xfId="0" applyFont="1" applyAlignment="1">
      <alignment vertical="top" wrapText="1"/>
    </xf>
    <xf numFmtId="172" fontId="55" fillId="63" borderId="35" xfId="1" applyNumberFormat="1" applyFont="1" applyFill="1" applyBorder="1" applyAlignment="1"/>
    <xf numFmtId="37" fontId="217" fillId="0" borderId="0" xfId="0" applyNumberFormat="1" applyFont="1" applyFill="1" applyBorder="1"/>
    <xf numFmtId="0" fontId="0" fillId="0" borderId="0" xfId="0" applyAlignment="1"/>
    <xf numFmtId="0" fontId="0" fillId="0" borderId="0" xfId="0"/>
    <xf numFmtId="0" fontId="19" fillId="0" borderId="0" xfId="76"/>
    <xf numFmtId="37" fontId="19" fillId="0" borderId="0" xfId="76" applyNumberFormat="1"/>
    <xf numFmtId="0" fontId="222" fillId="59" borderId="0" xfId="76" applyFont="1" applyFill="1"/>
    <xf numFmtId="37" fontId="222" fillId="59" borderId="0" xfId="76" applyNumberFormat="1" applyFont="1" applyFill="1"/>
    <xf numFmtId="0" fontId="193" fillId="48" borderId="0" xfId="76" applyFont="1" applyFill="1"/>
    <xf numFmtId="37" fontId="193" fillId="48" borderId="0" xfId="76" applyNumberFormat="1" applyFont="1" applyFill="1"/>
    <xf numFmtId="0" fontId="192" fillId="48" borderId="0" xfId="76" applyFont="1" applyFill="1"/>
    <xf numFmtId="9" fontId="19" fillId="0" borderId="0" xfId="12" applyFont="1"/>
    <xf numFmtId="37" fontId="224" fillId="59" borderId="0" xfId="76" applyNumberFormat="1" applyFont="1" applyFill="1"/>
    <xf numFmtId="0" fontId="225" fillId="59" borderId="0" xfId="76" applyFont="1" applyFill="1"/>
    <xf numFmtId="37" fontId="225" fillId="59" borderId="0" xfId="76" applyNumberFormat="1" applyFont="1" applyFill="1"/>
    <xf numFmtId="0" fontId="226" fillId="59" borderId="0" xfId="76" applyFont="1" applyFill="1"/>
    <xf numFmtId="37" fontId="226" fillId="59" borderId="0" xfId="76" applyNumberFormat="1" applyFont="1" applyFill="1"/>
    <xf numFmtId="0" fontId="227" fillId="59" borderId="0" xfId="76" applyFont="1" applyFill="1"/>
    <xf numFmtId="9" fontId="227" fillId="59" borderId="0" xfId="12" applyFont="1" applyFill="1"/>
    <xf numFmtId="37" fontId="227" fillId="59" borderId="0" xfId="76" applyNumberFormat="1" applyFont="1" applyFill="1"/>
    <xf numFmtId="0" fontId="228" fillId="59" borderId="0" xfId="76" applyFont="1" applyFill="1"/>
    <xf numFmtId="0" fontId="229" fillId="81" borderId="91" xfId="76" applyFont="1" applyFill="1" applyBorder="1"/>
    <xf numFmtId="0" fontId="229" fillId="81" borderId="93" xfId="76" applyFont="1" applyFill="1" applyBorder="1"/>
    <xf numFmtId="0" fontId="229" fillId="81" borderId="94" xfId="76" applyFont="1" applyFill="1" applyBorder="1"/>
    <xf numFmtId="37" fontId="193" fillId="48" borderId="105" xfId="76" applyNumberFormat="1" applyFont="1" applyFill="1" applyBorder="1"/>
    <xf numFmtId="0" fontId="192" fillId="48" borderId="0" xfId="76" applyFont="1" applyFill="1" applyBorder="1"/>
    <xf numFmtId="0" fontId="192" fillId="48" borderId="66" xfId="76" applyFont="1" applyFill="1" applyBorder="1"/>
    <xf numFmtId="172" fontId="19" fillId="0" borderId="105" xfId="1" applyNumberFormat="1" applyFont="1" applyBorder="1"/>
    <xf numFmtId="172" fontId="19" fillId="0" borderId="0" xfId="1" applyNumberFormat="1" applyFont="1" applyBorder="1"/>
    <xf numFmtId="172" fontId="19" fillId="0" borderId="66" xfId="1" applyNumberFormat="1" applyFont="1" applyBorder="1"/>
    <xf numFmtId="37" fontId="226" fillId="59" borderId="105" xfId="76" applyNumberFormat="1" applyFont="1" applyFill="1" applyBorder="1"/>
    <xf numFmtId="37" fontId="226" fillId="59" borderId="0" xfId="76" applyNumberFormat="1" applyFont="1" applyFill="1" applyBorder="1"/>
    <xf numFmtId="37" fontId="226" fillId="59" borderId="66" xfId="76" applyNumberFormat="1" applyFont="1" applyFill="1" applyBorder="1"/>
    <xf numFmtId="172" fontId="19" fillId="0" borderId="105" xfId="76" applyNumberFormat="1" applyBorder="1"/>
    <xf numFmtId="172" fontId="19" fillId="0" borderId="0" xfId="76" applyNumberFormat="1" applyBorder="1"/>
    <xf numFmtId="172" fontId="19" fillId="0" borderId="66" xfId="76" applyNumberFormat="1" applyBorder="1"/>
    <xf numFmtId="37" fontId="222" fillId="59" borderId="105" xfId="76" applyNumberFormat="1" applyFont="1" applyFill="1" applyBorder="1"/>
    <xf numFmtId="37" fontId="222" fillId="59" borderId="0" xfId="76" applyNumberFormat="1" applyFont="1" applyFill="1" applyBorder="1"/>
    <xf numFmtId="37" fontId="222" fillId="59" borderId="66" xfId="76" applyNumberFormat="1" applyFont="1" applyFill="1" applyBorder="1"/>
    <xf numFmtId="172" fontId="222" fillId="59" borderId="105" xfId="76" applyNumberFormat="1" applyFont="1" applyFill="1" applyBorder="1"/>
    <xf numFmtId="172" fontId="222" fillId="59" borderId="0" xfId="76" applyNumberFormat="1" applyFont="1" applyFill="1" applyBorder="1"/>
    <xf numFmtId="172" fontId="222" fillId="59" borderId="66" xfId="76" applyNumberFormat="1" applyFont="1" applyFill="1" applyBorder="1"/>
    <xf numFmtId="37" fontId="19" fillId="0" borderId="105" xfId="76" applyNumberFormat="1" applyBorder="1"/>
    <xf numFmtId="0" fontId="19" fillId="0" borderId="0" xfId="76" applyBorder="1"/>
    <xf numFmtId="0" fontId="19" fillId="0" borderId="66" xfId="76" applyBorder="1"/>
    <xf numFmtId="37" fontId="225" fillId="59" borderId="105" xfId="76" applyNumberFormat="1" applyFont="1" applyFill="1" applyBorder="1"/>
    <xf numFmtId="37" fontId="225" fillId="59" borderId="0" xfId="76" applyNumberFormat="1" applyFont="1" applyFill="1" applyBorder="1"/>
    <xf numFmtId="37" fontId="225" fillId="59" borderId="66" xfId="76" applyNumberFormat="1" applyFont="1" applyFill="1" applyBorder="1"/>
    <xf numFmtId="172" fontId="225" fillId="59" borderId="105" xfId="76" applyNumberFormat="1" applyFont="1" applyFill="1" applyBorder="1"/>
    <xf numFmtId="172" fontId="225" fillId="59" borderId="0" xfId="76" applyNumberFormat="1" applyFont="1" applyFill="1" applyBorder="1"/>
    <xf numFmtId="172" fontId="226" fillId="59" borderId="105" xfId="1" applyNumberFormat="1" applyFont="1" applyFill="1" applyBorder="1"/>
    <xf numFmtId="172" fontId="226" fillId="59" borderId="0" xfId="1" applyNumberFormat="1" applyFont="1" applyFill="1" applyBorder="1"/>
    <xf numFmtId="172" fontId="226" fillId="59" borderId="66" xfId="1" applyNumberFormat="1" applyFont="1" applyFill="1" applyBorder="1"/>
    <xf numFmtId="172" fontId="222" fillId="59" borderId="105" xfId="1" applyNumberFormat="1" applyFont="1" applyFill="1" applyBorder="1"/>
    <xf numFmtId="172" fontId="222" fillId="59" borderId="0" xfId="1" applyNumberFormat="1" applyFont="1" applyFill="1" applyBorder="1"/>
    <xf numFmtId="172" fontId="222" fillId="59" borderId="66" xfId="1" applyNumberFormat="1" applyFont="1" applyFill="1" applyBorder="1"/>
    <xf numFmtId="172" fontId="222" fillId="59" borderId="92" xfId="1" applyNumberFormat="1" applyFont="1" applyFill="1" applyBorder="1"/>
    <xf numFmtId="172" fontId="222" fillId="59" borderId="85" xfId="1" applyNumberFormat="1" applyFont="1" applyFill="1" applyBorder="1"/>
    <xf numFmtId="172" fontId="222" fillId="59" borderId="95" xfId="1" applyNumberFormat="1" applyFont="1" applyFill="1" applyBorder="1"/>
    <xf numFmtId="0" fontId="221" fillId="73" borderId="91" xfId="76" applyFont="1" applyFill="1" applyBorder="1"/>
    <xf numFmtId="0" fontId="221" fillId="73" borderId="93" xfId="76" applyFont="1" applyFill="1" applyBorder="1"/>
    <xf numFmtId="0" fontId="221" fillId="73" borderId="94" xfId="76" applyFont="1" applyFill="1" applyBorder="1"/>
    <xf numFmtId="0" fontId="192" fillId="48" borderId="105" xfId="76" applyFont="1" applyFill="1" applyBorder="1"/>
    <xf numFmtId="172" fontId="226" fillId="59" borderId="105" xfId="76" applyNumberFormat="1" applyFont="1" applyFill="1" applyBorder="1"/>
    <xf numFmtId="172" fontId="226" fillId="59" borderId="0" xfId="76" applyNumberFormat="1" applyFont="1" applyFill="1" applyBorder="1"/>
    <xf numFmtId="172" fontId="226" fillId="59" borderId="66" xfId="76" applyNumberFormat="1" applyFont="1" applyFill="1" applyBorder="1"/>
    <xf numFmtId="0" fontId="19" fillId="0" borderId="105" xfId="76" applyBorder="1"/>
    <xf numFmtId="0" fontId="230" fillId="56" borderId="93" xfId="76" applyFont="1" applyFill="1" applyBorder="1"/>
    <xf numFmtId="0" fontId="230" fillId="56" borderId="94" xfId="76" applyFont="1" applyFill="1" applyBorder="1"/>
    <xf numFmtId="0" fontId="229" fillId="81" borderId="92" xfId="76" applyFont="1" applyFill="1" applyBorder="1"/>
    <xf numFmtId="0" fontId="229" fillId="81" borderId="85" xfId="76" applyFont="1" applyFill="1" applyBorder="1"/>
    <xf numFmtId="0" fontId="229" fillId="81" borderId="95" xfId="76" applyFont="1" applyFill="1" applyBorder="1"/>
    <xf numFmtId="0" fontId="221" fillId="73" borderId="92" xfId="76" applyFont="1" applyFill="1" applyBorder="1"/>
    <xf numFmtId="0" fontId="221" fillId="73" borderId="85" xfId="76" applyFont="1" applyFill="1" applyBorder="1"/>
    <xf numFmtId="0" fontId="221" fillId="73" borderId="95" xfId="76" applyFont="1" applyFill="1" applyBorder="1"/>
    <xf numFmtId="0" fontId="230" fillId="56" borderId="85" xfId="76" applyFont="1" applyFill="1" applyBorder="1"/>
    <xf numFmtId="0" fontId="230" fillId="56" borderId="95" xfId="76" applyFont="1" applyFill="1" applyBorder="1"/>
    <xf numFmtId="0" fontId="147" fillId="0" borderId="91" xfId="76" applyFont="1" applyBorder="1"/>
    <xf numFmtId="37" fontId="147" fillId="0" borderId="93" xfId="76" applyNumberFormat="1" applyFont="1" applyBorder="1"/>
    <xf numFmtId="37" fontId="147" fillId="0" borderId="94" xfId="76" applyNumberFormat="1" applyFont="1" applyBorder="1"/>
    <xf numFmtId="0" fontId="147" fillId="0" borderId="92" xfId="76" applyFont="1" applyBorder="1"/>
    <xf numFmtId="37" fontId="147" fillId="0" borderId="85" xfId="76" applyNumberFormat="1" applyFont="1" applyBorder="1"/>
    <xf numFmtId="37" fontId="147" fillId="0" borderId="95" xfId="76" applyNumberFormat="1" applyFont="1" applyBorder="1"/>
    <xf numFmtId="0" fontId="230" fillId="56" borderId="91" xfId="76" applyFont="1" applyFill="1" applyBorder="1"/>
    <xf numFmtId="0" fontId="230" fillId="56" borderId="92" xfId="76" applyFont="1" applyFill="1" applyBorder="1"/>
    <xf numFmtId="43" fontId="19" fillId="0" borderId="66" xfId="76" applyNumberFormat="1" applyBorder="1"/>
    <xf numFmtId="43" fontId="225" fillId="59" borderId="105" xfId="1" applyFont="1" applyFill="1" applyBorder="1"/>
    <xf numFmtId="43" fontId="225" fillId="59" borderId="0" xfId="1" applyFont="1" applyFill="1" applyBorder="1"/>
    <xf numFmtId="43" fontId="225" fillId="59" borderId="66" xfId="1" applyFont="1" applyFill="1" applyBorder="1"/>
    <xf numFmtId="0" fontId="193" fillId="48" borderId="105" xfId="76" applyFont="1" applyFill="1" applyBorder="1"/>
    <xf numFmtId="0" fontId="193" fillId="48" borderId="0" xfId="76" applyFont="1" applyFill="1" applyBorder="1"/>
    <xf numFmtId="0" fontId="193" fillId="48" borderId="66" xfId="76" applyFont="1" applyFill="1" applyBorder="1"/>
    <xf numFmtId="9" fontId="226" fillId="59" borderId="105" xfId="12" applyFont="1" applyFill="1" applyBorder="1"/>
    <xf numFmtId="9" fontId="223" fillId="59" borderId="0" xfId="12" applyFont="1" applyFill="1" applyBorder="1"/>
    <xf numFmtId="9" fontId="223" fillId="59" borderId="66" xfId="12" applyFont="1" applyFill="1" applyBorder="1"/>
    <xf numFmtId="9" fontId="222" fillId="59" borderId="105" xfId="12" applyFont="1" applyFill="1" applyBorder="1"/>
    <xf numFmtId="9" fontId="222" fillId="59" borderId="0" xfId="12" applyFont="1" applyFill="1" applyBorder="1"/>
    <xf numFmtId="9" fontId="222" fillId="59" borderId="66" xfId="12" applyFont="1" applyFill="1" applyBorder="1"/>
    <xf numFmtId="9" fontId="224" fillId="59" borderId="105" xfId="12" applyFont="1" applyFill="1" applyBorder="1"/>
    <xf numFmtId="9" fontId="225" fillId="59" borderId="105" xfId="12" applyFont="1" applyFill="1" applyBorder="1"/>
    <xf numFmtId="9" fontId="225" fillId="59" borderId="0" xfId="12" applyFont="1" applyFill="1" applyBorder="1"/>
    <xf numFmtId="9" fontId="225" fillId="59" borderId="66" xfId="12" applyFont="1" applyFill="1" applyBorder="1"/>
    <xf numFmtId="9" fontId="222" fillId="59" borderId="92" xfId="12" applyFont="1" applyFill="1" applyBorder="1"/>
    <xf numFmtId="9" fontId="222" fillId="59" borderId="95" xfId="12" applyFont="1" applyFill="1" applyBorder="1"/>
    <xf numFmtId="172" fontId="31" fillId="2" borderId="22" xfId="1" applyNumberFormat="1" applyFont="1" applyFill="1" applyBorder="1" applyAlignment="1">
      <alignment horizontal="center"/>
    </xf>
    <xf numFmtId="0" fontId="202" fillId="48" borderId="0" xfId="76" applyFont="1" applyFill="1"/>
    <xf numFmtId="167" fontId="73" fillId="0" borderId="0" xfId="0" applyNumberFormat="1" applyFont="1" applyAlignment="1"/>
    <xf numFmtId="37" fontId="73" fillId="0" borderId="0" xfId="0" applyNumberFormat="1" applyFont="1" applyAlignment="1"/>
    <xf numFmtId="10" fontId="106" fillId="0" borderId="0" xfId="12" applyNumberFormat="1" applyFont="1"/>
    <xf numFmtId="10" fontId="84" fillId="0" borderId="0" xfId="12" applyNumberFormat="1" applyFont="1" applyAlignment="1">
      <alignment horizontal="center"/>
    </xf>
    <xf numFmtId="37" fontId="231" fillId="0" borderId="0" xfId="0" applyNumberFormat="1" applyFont="1"/>
    <xf numFmtId="37" fontId="233" fillId="0" borderId="0" xfId="0" applyNumberFormat="1" applyFont="1"/>
    <xf numFmtId="37" fontId="233" fillId="82" borderId="0" xfId="0" applyNumberFormat="1" applyFont="1" applyFill="1"/>
    <xf numFmtId="37" fontId="235" fillId="82" borderId="0" xfId="0" applyNumberFormat="1" applyFont="1" applyFill="1"/>
    <xf numFmtId="37" fontId="232" fillId="82" borderId="0" xfId="0" applyNumberFormat="1" applyFont="1" applyFill="1"/>
    <xf numFmtId="37" fontId="208" fillId="2" borderId="0" xfId="0" applyNumberFormat="1" applyFont="1" applyFill="1" applyAlignment="1"/>
    <xf numFmtId="167" fontId="236" fillId="11" borderId="0" xfId="0" applyNumberFormat="1" applyFont="1" applyFill="1" applyAlignment="1"/>
    <xf numFmtId="37" fontId="236" fillId="5" borderId="22" xfId="5" applyNumberFormat="1" applyFont="1" applyFill="1" applyBorder="1" applyAlignment="1">
      <alignment horizontal="right"/>
    </xf>
    <xf numFmtId="0" fontId="237" fillId="59" borderId="0" xfId="76" applyFont="1" applyFill="1"/>
    <xf numFmtId="9" fontId="237" fillId="59" borderId="105" xfId="12" applyFont="1" applyFill="1" applyBorder="1"/>
    <xf numFmtId="9" fontId="237" fillId="59" borderId="0" xfId="12" applyFont="1" applyFill="1" applyBorder="1"/>
    <xf numFmtId="9" fontId="237" fillId="59" borderId="66" xfId="12" applyFont="1" applyFill="1" applyBorder="1"/>
    <xf numFmtId="37" fontId="237" fillId="59" borderId="0" xfId="76" applyNumberFormat="1" applyFont="1" applyFill="1"/>
    <xf numFmtId="0" fontId="238" fillId="0" borderId="0" xfId="76" applyFont="1"/>
    <xf numFmtId="0" fontId="239" fillId="59" borderId="0" xfId="76" applyFont="1" applyFill="1"/>
    <xf numFmtId="9" fontId="239" fillId="59" borderId="105" xfId="12" applyFont="1" applyFill="1" applyBorder="1"/>
    <xf numFmtId="9" fontId="239" fillId="59" borderId="0" xfId="12" applyFont="1" applyFill="1" applyBorder="1"/>
    <xf numFmtId="9" fontId="239" fillId="59" borderId="66" xfId="12" applyFont="1" applyFill="1" applyBorder="1"/>
    <xf numFmtId="37" fontId="239" fillId="59" borderId="0" xfId="76" applyNumberFormat="1" applyFont="1" applyFill="1"/>
    <xf numFmtId="0" fontId="145" fillId="0" borderId="0" xfId="76" applyFont="1"/>
    <xf numFmtId="37" fontId="208" fillId="0" borderId="0" xfId="0" applyNumberFormat="1" applyFont="1" applyFill="1" applyBorder="1"/>
    <xf numFmtId="0" fontId="55" fillId="15" borderId="22" xfId="0" applyFont="1" applyFill="1" applyBorder="1"/>
    <xf numFmtId="37" fontId="31" fillId="15" borderId="5" xfId="0" applyNumberFormat="1" applyFont="1" applyFill="1" applyBorder="1"/>
    <xf numFmtId="37" fontId="31" fillId="15" borderId="22" xfId="0" applyNumberFormat="1" applyFont="1" applyFill="1" applyBorder="1"/>
    <xf numFmtId="37" fontId="236" fillId="72" borderId="0" xfId="0" applyNumberFormat="1" applyFont="1" applyFill="1"/>
    <xf numFmtId="0" fontId="186" fillId="0" borderId="16" xfId="0" applyFont="1" applyFill="1" applyBorder="1"/>
    <xf numFmtId="174" fontId="29" fillId="0" borderId="0" xfId="0" applyNumberFormat="1" applyFont="1"/>
    <xf numFmtId="9" fontId="213" fillId="0" borderId="0" xfId="12" applyFont="1" applyFill="1"/>
    <xf numFmtId="38" fontId="213" fillId="0" borderId="0" xfId="12" applyNumberFormat="1" applyFont="1" applyFill="1"/>
    <xf numFmtId="0" fontId="241" fillId="0" borderId="0" xfId="0" applyFont="1" applyFill="1" applyBorder="1"/>
    <xf numFmtId="172" fontId="240" fillId="0" borderId="0" xfId="0" applyNumberFormat="1" applyFont="1" applyFill="1" applyBorder="1"/>
    <xf numFmtId="172" fontId="242" fillId="0" borderId="0" xfId="1" applyNumberFormat="1" applyFont="1" applyFill="1" applyBorder="1"/>
    <xf numFmtId="172" fontId="241" fillId="0" borderId="0" xfId="0" applyNumberFormat="1" applyFont="1" applyFill="1" applyBorder="1"/>
    <xf numFmtId="10" fontId="243" fillId="0" borderId="0" xfId="12" applyNumberFormat="1" applyFont="1" applyFill="1" applyBorder="1"/>
    <xf numFmtId="10" fontId="241" fillId="0" borderId="0" xfId="12" applyNumberFormat="1" applyFont="1" applyFill="1" applyBorder="1" applyAlignment="1">
      <alignment horizontal="center"/>
    </xf>
    <xf numFmtId="38" fontId="241" fillId="0" borderId="0" xfId="0" applyNumberFormat="1" applyFont="1" applyFill="1" applyBorder="1"/>
    <xf numFmtId="37" fontId="110" fillId="83" borderId="4" xfId="0" applyNumberFormat="1" applyFont="1" applyFill="1" applyBorder="1"/>
    <xf numFmtId="37" fontId="110" fillId="83" borderId="5" xfId="0" applyNumberFormat="1" applyFont="1" applyFill="1" applyBorder="1"/>
    <xf numFmtId="0" fontId="188" fillId="0" borderId="0" xfId="0" applyFont="1" applyFill="1"/>
    <xf numFmtId="37" fontId="32" fillId="74" borderId="91" xfId="0" applyNumberFormat="1" applyFont="1" applyFill="1" applyBorder="1" applyAlignment="1">
      <alignment horizontal="center"/>
    </xf>
    <xf numFmtId="37" fontId="32" fillId="74" borderId="94" xfId="0" applyNumberFormat="1" applyFont="1" applyFill="1" applyBorder="1" applyAlignment="1">
      <alignment horizontal="center"/>
    </xf>
    <xf numFmtId="37" fontId="32" fillId="74" borderId="2" xfId="0" applyNumberFormat="1" applyFont="1" applyFill="1" applyBorder="1" applyAlignment="1">
      <alignment horizontal="center"/>
    </xf>
    <xf numFmtId="172" fontId="32" fillId="74" borderId="22" xfId="0" applyNumberFormat="1" applyFont="1" applyFill="1" applyBorder="1"/>
    <xf numFmtId="0" fontId="32" fillId="74" borderId="22" xfId="0" applyFont="1" applyFill="1" applyBorder="1"/>
    <xf numFmtId="37" fontId="32" fillId="74" borderId="22" xfId="0" applyNumberFormat="1" applyFont="1" applyFill="1" applyBorder="1"/>
    <xf numFmtId="37" fontId="32" fillId="0" borderId="22" xfId="0" applyNumberFormat="1" applyFont="1" applyFill="1" applyBorder="1"/>
    <xf numFmtId="172" fontId="32" fillId="0" borderId="22" xfId="0" applyNumberFormat="1" applyFont="1" applyFill="1" applyBorder="1"/>
    <xf numFmtId="0" fontId="31" fillId="0" borderId="22" xfId="0" applyFont="1" applyFill="1" applyBorder="1" applyAlignment="1"/>
    <xf numFmtId="0" fontId="30" fillId="0" borderId="31" xfId="0" applyFont="1" applyFill="1" applyBorder="1" applyAlignment="1">
      <alignment wrapText="1"/>
    </xf>
    <xf numFmtId="0" fontId="30" fillId="0" borderId="22" xfId="0" applyFont="1" applyFill="1" applyBorder="1" applyAlignment="1"/>
    <xf numFmtId="0" fontId="132" fillId="0" borderId="0" xfId="0" applyFont="1"/>
    <xf numFmtId="172" fontId="185" fillId="0" borderId="0" xfId="0" applyNumberFormat="1" applyFont="1"/>
    <xf numFmtId="9" fontId="132" fillId="0" borderId="0" xfId="12" applyFont="1"/>
    <xf numFmtId="10" fontId="132" fillId="0" borderId="0" xfId="12" applyNumberFormat="1" applyFont="1"/>
    <xf numFmtId="9" fontId="185" fillId="0" borderId="0" xfId="12" applyFont="1"/>
    <xf numFmtId="167" fontId="211" fillId="0" borderId="0" xfId="12" applyNumberFormat="1" applyFont="1"/>
    <xf numFmtId="0" fontId="132" fillId="0" borderId="0" xfId="0" applyFont="1" applyFill="1"/>
    <xf numFmtId="0" fontId="190" fillId="0" borderId="0" xfId="0" applyFont="1" applyFill="1" applyAlignment="1">
      <alignment horizontal="center"/>
    </xf>
    <xf numFmtId="9" fontId="132" fillId="0" borderId="0" xfId="12" applyFont="1" applyFill="1"/>
    <xf numFmtId="10" fontId="132" fillId="0" borderId="0" xfId="12" applyNumberFormat="1" applyFont="1" applyFill="1"/>
    <xf numFmtId="37" fontId="185" fillId="0" borderId="0" xfId="0" applyNumberFormat="1" applyFont="1"/>
    <xf numFmtId="0" fontId="244" fillId="0" borderId="0" xfId="0" applyFont="1" applyAlignment="1">
      <alignment horizontal="center"/>
    </xf>
    <xf numFmtId="14" fontId="132" fillId="0" borderId="0" xfId="0" applyNumberFormat="1" applyFont="1"/>
    <xf numFmtId="37" fontId="213" fillId="0" borderId="0" xfId="0" applyNumberFormat="1" applyFont="1"/>
    <xf numFmtId="9" fontId="213" fillId="0" borderId="0" xfId="12" applyFont="1"/>
    <xf numFmtId="172" fontId="213" fillId="0" borderId="0" xfId="1" applyNumberFormat="1" applyFont="1"/>
    <xf numFmtId="0" fontId="245" fillId="0" borderId="0" xfId="0" applyFont="1"/>
    <xf numFmtId="10" fontId="245" fillId="0" borderId="0" xfId="12" applyNumberFormat="1" applyFont="1"/>
    <xf numFmtId="9" fontId="245" fillId="0" borderId="0" xfId="12" applyFont="1"/>
    <xf numFmtId="10" fontId="245" fillId="0" borderId="0" xfId="0" applyNumberFormat="1" applyFont="1"/>
    <xf numFmtId="9" fontId="132" fillId="16" borderId="0" xfId="12" applyFont="1" applyFill="1"/>
    <xf numFmtId="172" fontId="213" fillId="16" borderId="0" xfId="1" applyNumberFormat="1" applyFont="1" applyFill="1"/>
    <xf numFmtId="0" fontId="213" fillId="0" borderId="0" xfId="0" applyFont="1"/>
    <xf numFmtId="0" fontId="30" fillId="84" borderId="0" xfId="0" applyFont="1" applyFill="1" applyBorder="1" applyAlignment="1">
      <alignment horizontal="center"/>
    </xf>
    <xf numFmtId="0" fontId="30" fillId="84" borderId="0" xfId="0" applyFont="1" applyFill="1" applyBorder="1"/>
    <xf numFmtId="41" fontId="30" fillId="84" borderId="22" xfId="0" applyNumberFormat="1" applyFont="1" applyFill="1" applyBorder="1"/>
    <xf numFmtId="0" fontId="0" fillId="0" borderId="0" xfId="0"/>
    <xf numFmtId="0" fontId="90" fillId="16" borderId="0" xfId="0" applyFont="1" applyFill="1" applyAlignment="1"/>
    <xf numFmtId="37" fontId="51" fillId="58" borderId="22" xfId="5" applyNumberFormat="1" applyFont="1" applyFill="1" applyBorder="1" applyAlignment="1">
      <alignment horizontal="right"/>
    </xf>
    <xf numFmtId="37" fontId="236" fillId="58" borderId="22" xfId="5" applyNumberFormat="1" applyFont="1" applyFill="1" applyBorder="1" applyAlignment="1">
      <alignment horizontal="right"/>
    </xf>
    <xf numFmtId="37" fontId="51" fillId="16" borderId="22" xfId="0" applyNumberFormat="1" applyFont="1" applyFill="1" applyBorder="1"/>
    <xf numFmtId="0" fontId="121" fillId="16" borderId="0" xfId="0" applyFont="1" applyFill="1" applyAlignment="1"/>
    <xf numFmtId="37" fontId="208" fillId="16" borderId="0" xfId="0" applyNumberFormat="1" applyFont="1" applyFill="1" applyAlignment="1"/>
    <xf numFmtId="167" fontId="236" fillId="16" borderId="0" xfId="0" applyNumberFormat="1" applyFont="1" applyFill="1" applyAlignment="1"/>
    <xf numFmtId="0" fontId="0" fillId="16" borderId="0" xfId="0" applyFill="1" applyAlignment="1"/>
    <xf numFmtId="9" fontId="51" fillId="16" borderId="22" xfId="12" applyFont="1" applyFill="1" applyBorder="1"/>
    <xf numFmtId="0" fontId="0" fillId="0" borderId="0" xfId="0"/>
    <xf numFmtId="0" fontId="54" fillId="0" borderId="0" xfId="0" applyFont="1" applyAlignment="1">
      <alignment wrapText="1"/>
    </xf>
    <xf numFmtId="0" fontId="54" fillId="16" borderId="0" xfId="0" applyFont="1" applyFill="1"/>
    <xf numFmtId="0" fontId="210" fillId="85" borderId="0" xfId="0" applyFont="1" applyFill="1"/>
    <xf numFmtId="0" fontId="210" fillId="0" borderId="0" xfId="0" applyFont="1"/>
    <xf numFmtId="0" fontId="209" fillId="0" borderId="0" xfId="71" applyFont="1" applyAlignment="1">
      <alignment wrapText="1"/>
    </xf>
    <xf numFmtId="172" fontId="210" fillId="0" borderId="0" xfId="1" applyNumberFormat="1" applyFont="1" applyAlignment="1">
      <alignment horizontal="center" vertical="center" wrapText="1"/>
    </xf>
    <xf numFmtId="172" fontId="210" fillId="85" borderId="0" xfId="1" applyNumberFormat="1" applyFont="1" applyFill="1"/>
    <xf numFmtId="0" fontId="210" fillId="86" borderId="0" xfId="0" applyFont="1" applyFill="1"/>
    <xf numFmtId="172" fontId="210" fillId="86" borderId="0" xfId="1" applyNumberFormat="1" applyFont="1" applyFill="1"/>
    <xf numFmtId="172" fontId="210" fillId="85" borderId="0" xfId="1" applyNumberFormat="1" applyFont="1" applyFill="1" applyAlignment="1">
      <alignment horizontal="center" vertical="center"/>
    </xf>
    <xf numFmtId="172" fontId="210" fillId="86" borderId="0" xfId="1" applyNumberFormat="1" applyFont="1" applyFill="1" applyAlignment="1">
      <alignment horizontal="center" vertical="center"/>
    </xf>
    <xf numFmtId="0" fontId="211" fillId="0" borderId="0" xfId="0" applyFont="1"/>
    <xf numFmtId="0" fontId="246" fillId="48" borderId="0" xfId="76" applyFont="1" applyFill="1"/>
    <xf numFmtId="0" fontId="145" fillId="0" borderId="105" xfId="76" applyFont="1" applyBorder="1"/>
    <xf numFmtId="0" fontId="145" fillId="0" borderId="0" xfId="76" applyFont="1" applyBorder="1"/>
    <xf numFmtId="0" fontId="145" fillId="0" borderId="66" xfId="76" applyFont="1" applyBorder="1"/>
    <xf numFmtId="37" fontId="145" fillId="0" borderId="0" xfId="76" applyNumberFormat="1" applyFont="1"/>
    <xf numFmtId="172" fontId="145" fillId="0" borderId="105" xfId="76" applyNumberFormat="1" applyFont="1" applyBorder="1"/>
    <xf numFmtId="172" fontId="145" fillId="0" borderId="0" xfId="76" applyNumberFormat="1" applyFont="1" applyBorder="1"/>
    <xf numFmtId="172" fontId="145" fillId="0" borderId="66" xfId="76" applyNumberFormat="1" applyFont="1" applyBorder="1"/>
    <xf numFmtId="43" fontId="145" fillId="0" borderId="66" xfId="76" applyNumberFormat="1" applyFont="1" applyBorder="1"/>
    <xf numFmtId="0" fontId="147" fillId="0" borderId="0" xfId="76" applyFont="1"/>
    <xf numFmtId="0" fontId="0" fillId="0" borderId="0" xfId="0"/>
    <xf numFmtId="172" fontId="47" fillId="0" borderId="0" xfId="1" applyNumberFormat="1" applyFont="1"/>
    <xf numFmtId="168" fontId="132" fillId="0" borderId="0" xfId="0" applyNumberFormat="1" applyFont="1"/>
    <xf numFmtId="0" fontId="250" fillId="0" borderId="0" xfId="71" applyFont="1" applyAlignment="1">
      <alignment vertical="top"/>
    </xf>
    <xf numFmtId="0" fontId="250" fillId="15" borderId="0" xfId="71" applyFont="1" applyFill="1" applyAlignment="1">
      <alignment vertical="top"/>
    </xf>
    <xf numFmtId="172" fontId="54" fillId="0" borderId="0" xfId="1" applyNumberFormat="1" applyFont="1" applyAlignment="1"/>
    <xf numFmtId="37" fontId="157" fillId="71" borderId="10" xfId="0" quotePrefix="1" applyNumberFormat="1" applyFont="1" applyFill="1" applyBorder="1"/>
    <xf numFmtId="37" fontId="157" fillId="71" borderId="5" xfId="0" quotePrefix="1" applyNumberFormat="1" applyFont="1" applyFill="1" applyBorder="1"/>
    <xf numFmtId="0" fontId="210" fillId="0" borderId="119" xfId="0" applyFont="1" applyBorder="1" applyAlignment="1">
      <alignment horizontal="left" vertical="center" wrapText="1"/>
    </xf>
    <xf numFmtId="172" fontId="154" fillId="0" borderId="0" xfId="0" applyNumberFormat="1" applyFont="1"/>
    <xf numFmtId="0" fontId="253" fillId="0" borderId="119" xfId="0" applyFont="1" applyBorder="1" applyAlignment="1">
      <alignment horizontal="left" wrapText="1"/>
    </xf>
    <xf numFmtId="3" fontId="248" fillId="0" borderId="119" xfId="0" applyNumberFormat="1" applyFont="1" applyBorder="1" applyAlignment="1">
      <alignment horizontal="right" wrapText="1"/>
    </xf>
    <xf numFmtId="3" fontId="211" fillId="0" borderId="119" xfId="0" applyNumberFormat="1" applyFont="1" applyBorder="1" applyAlignment="1">
      <alignment horizontal="right" wrapText="1"/>
    </xf>
    <xf numFmtId="175" fontId="84" fillId="0" borderId="0" xfId="0" applyNumberFormat="1" applyFont="1" applyAlignment="1">
      <alignment horizontal="center"/>
    </xf>
    <xf numFmtId="172" fontId="30" fillId="0" borderId="0" xfId="1" applyNumberFormat="1" applyFont="1"/>
    <xf numFmtId="0" fontId="129" fillId="11" borderId="22" xfId="0" applyFont="1" applyFill="1" applyBorder="1"/>
    <xf numFmtId="0" fontId="30" fillId="0" borderId="0" xfId="0" applyFont="1" applyAlignment="1">
      <alignment horizontal="center"/>
    </xf>
    <xf numFmtId="0" fontId="33" fillId="0" borderId="0" xfId="0" applyFont="1" applyAlignment="1">
      <alignment horizontal="center" wrapText="1"/>
    </xf>
    <xf numFmtId="0" fontId="78" fillId="10" borderId="40" xfId="7" applyFont="1" applyFill="1" applyBorder="1" applyAlignment="1">
      <alignment horizontal="center"/>
    </xf>
    <xf numFmtId="172" fontId="78" fillId="10" borderId="40" xfId="1" applyNumberFormat="1" applyFont="1" applyFill="1" applyBorder="1" applyAlignment="1">
      <alignment horizontal="center"/>
    </xf>
    <xf numFmtId="0" fontId="30" fillId="11" borderId="22" xfId="0" applyFont="1" applyFill="1" applyBorder="1"/>
    <xf numFmtId="172" fontId="30" fillId="11" borderId="22" xfId="1" applyNumberFormat="1" applyFont="1" applyFill="1" applyBorder="1"/>
    <xf numFmtId="0" fontId="254" fillId="0" borderId="0" xfId="0" applyFont="1" applyFill="1" applyAlignment="1">
      <alignment horizontal="right"/>
    </xf>
    <xf numFmtId="172" fontId="254" fillId="0" borderId="22" xfId="1" applyNumberFormat="1" applyFont="1" applyFill="1" applyBorder="1"/>
    <xf numFmtId="0" fontId="67" fillId="0" borderId="0" xfId="0" applyFont="1"/>
    <xf numFmtId="172" fontId="33" fillId="0" borderId="22" xfId="1" applyNumberFormat="1" applyFont="1" applyFill="1" applyBorder="1"/>
    <xf numFmtId="172" fontId="70" fillId="0" borderId="0" xfId="1" applyNumberFormat="1" applyFont="1"/>
    <xf numFmtId="172" fontId="53" fillId="0" borderId="0" xfId="1" applyNumberFormat="1" applyFont="1"/>
    <xf numFmtId="0" fontId="91" fillId="0" borderId="0" xfId="0" applyFont="1"/>
    <xf numFmtId="172" fontId="88" fillId="0" borderId="0" xfId="1" applyNumberFormat="1" applyFont="1" applyBorder="1" applyAlignment="1">
      <alignment horizontal="center"/>
    </xf>
    <xf numFmtId="0" fontId="86" fillId="0" borderId="0" xfId="0" applyFont="1"/>
    <xf numFmtId="0" fontId="30" fillId="0" borderId="0" xfId="0" applyFont="1" applyAlignment="1">
      <alignment horizontal="center" wrapText="1"/>
    </xf>
    <xf numFmtId="172" fontId="30" fillId="0" borderId="23" xfId="1" applyNumberFormat="1" applyFont="1" applyBorder="1"/>
    <xf numFmtId="172" fontId="30" fillId="0" borderId="0" xfId="1" applyNumberFormat="1" applyFont="1" applyBorder="1"/>
    <xf numFmtId="0" fontId="35" fillId="0" borderId="0" xfId="0" applyFont="1" applyFill="1" applyBorder="1" applyAlignment="1">
      <alignment horizontal="right"/>
    </xf>
    <xf numFmtId="37" fontId="31" fillId="88" borderId="17" xfId="0" applyNumberFormat="1" applyFont="1" applyFill="1" applyBorder="1" applyAlignment="1"/>
    <xf numFmtId="37" fontId="31" fillId="88" borderId="28" xfId="0" applyNumberFormat="1" applyFont="1" applyFill="1" applyBorder="1" applyAlignment="1"/>
    <xf numFmtId="0" fontId="49" fillId="88" borderId="1" xfId="10" applyFont="1" applyFill="1" applyBorder="1" applyAlignment="1"/>
    <xf numFmtId="37" fontId="49" fillId="88" borderId="1" xfId="10" applyNumberFormat="1" applyFont="1" applyFill="1" applyBorder="1" applyAlignment="1">
      <alignment horizontal="right"/>
    </xf>
    <xf numFmtId="37" fontId="127" fillId="88" borderId="0" xfId="0" applyNumberFormat="1" applyFont="1" applyFill="1" applyAlignment="1"/>
    <xf numFmtId="167" fontId="47" fillId="88" borderId="0" xfId="0" applyNumberFormat="1" applyFont="1" applyFill="1" applyAlignment="1"/>
    <xf numFmtId="0" fontId="51" fillId="88" borderId="58" xfId="4" applyFont="1" applyFill="1" applyBorder="1" applyAlignment="1">
      <alignment horizontal="left" wrapText="1"/>
    </xf>
    <xf numFmtId="0" fontId="51" fillId="89" borderId="22" xfId="5" applyFont="1" applyFill="1" applyBorder="1" applyAlignment="1">
      <alignment horizontal="right"/>
    </xf>
    <xf numFmtId="9" fontId="51" fillId="88" borderId="22" xfId="12" applyFont="1" applyFill="1" applyBorder="1"/>
    <xf numFmtId="37" fontId="51" fillId="88" borderId="22" xfId="0" applyNumberFormat="1" applyFont="1" applyFill="1" applyBorder="1"/>
    <xf numFmtId="0" fontId="90" fillId="88" borderId="0" xfId="0" applyFont="1" applyFill="1" applyAlignment="1"/>
    <xf numFmtId="37" fontId="51" fillId="89" borderId="22" xfId="5" applyNumberFormat="1" applyFont="1" applyFill="1" applyBorder="1" applyAlignment="1">
      <alignment horizontal="right"/>
    </xf>
    <xf numFmtId="37" fontId="51" fillId="88" borderId="22" xfId="12" applyNumberFormat="1" applyFont="1" applyFill="1" applyBorder="1"/>
    <xf numFmtId="0" fontId="31" fillId="0" borderId="22" xfId="0" applyFont="1" applyBorder="1" applyAlignment="1">
      <alignment wrapText="1"/>
    </xf>
    <xf numFmtId="0" fontId="185" fillId="0" borderId="22" xfId="0" applyFont="1" applyFill="1" applyBorder="1"/>
    <xf numFmtId="0" fontId="107" fillId="0" borderId="0" xfId="0" applyFont="1" applyFill="1" applyBorder="1"/>
    <xf numFmtId="0" fontId="255" fillId="0" borderId="0" xfId="0" applyFont="1" applyFill="1"/>
    <xf numFmtId="37" fontId="255" fillId="0" borderId="0" xfId="0" applyNumberFormat="1" applyFont="1" applyFill="1"/>
    <xf numFmtId="0" fontId="107" fillId="0" borderId="0" xfId="0" applyFont="1" applyFill="1"/>
    <xf numFmtId="0" fontId="253" fillId="0" borderId="119" xfId="0" applyFont="1" applyBorder="1" applyAlignment="1">
      <alignment horizontal="left" vertical="center" wrapText="1"/>
    </xf>
    <xf numFmtId="3" fontId="253" fillId="0" borderId="119" xfId="0" applyNumberFormat="1" applyFont="1" applyBorder="1" applyAlignment="1">
      <alignment horizontal="right" vertical="center" wrapText="1"/>
    </xf>
    <xf numFmtId="172" fontId="29" fillId="11" borderId="22" xfId="0" applyNumberFormat="1" applyFont="1" applyFill="1" applyBorder="1"/>
    <xf numFmtId="0" fontId="210" fillId="52" borderId="119" xfId="0" applyFont="1" applyFill="1" applyBorder="1" applyAlignment="1">
      <alignment horizontal="left" vertical="center" wrapText="1"/>
    </xf>
    <xf numFmtId="0" fontId="54" fillId="0" borderId="0" xfId="0" applyFont="1" applyAlignment="1"/>
    <xf numFmtId="0" fontId="253" fillId="0" borderId="119" xfId="0" applyFont="1" applyBorder="1" applyAlignment="1">
      <alignment horizontal="left"/>
    </xf>
    <xf numFmtId="3" fontId="248" fillId="0" borderId="119" xfId="0" applyNumberFormat="1" applyFont="1" applyBorder="1" applyAlignment="1">
      <alignment horizontal="right"/>
    </xf>
    <xf numFmtId="3" fontId="211" fillId="0" borderId="119" xfId="0" applyNumberFormat="1" applyFont="1" applyBorder="1" applyAlignment="1">
      <alignment horizontal="right"/>
    </xf>
    <xf numFmtId="0" fontId="253" fillId="0" borderId="119" xfId="0" applyFont="1" applyBorder="1" applyAlignment="1">
      <alignment horizontal="left" vertical="center"/>
    </xf>
    <xf numFmtId="3" fontId="253" fillId="0" borderId="119" xfId="0" applyNumberFormat="1" applyFont="1" applyBorder="1" applyAlignment="1">
      <alignment horizontal="right" vertical="center"/>
    </xf>
    <xf numFmtId="0" fontId="210" fillId="0" borderId="119" xfId="0" applyFont="1" applyBorder="1" applyAlignment="1">
      <alignment horizontal="left" vertical="top" wrapText="1"/>
    </xf>
    <xf numFmtId="0" fontId="210" fillId="52" borderId="119" xfId="0" applyFont="1" applyFill="1" applyBorder="1" applyAlignment="1">
      <alignment horizontal="left" vertical="top" wrapText="1"/>
    </xf>
    <xf numFmtId="0" fontId="248" fillId="0" borderId="119" xfId="0" applyFont="1" applyBorder="1" applyAlignment="1">
      <alignment horizontal="right"/>
    </xf>
    <xf numFmtId="0" fontId="209" fillId="0" borderId="0" xfId="0" applyFont="1" applyAlignment="1"/>
    <xf numFmtId="0" fontId="211" fillId="0" borderId="119" xfId="0" applyFont="1" applyBorder="1" applyAlignment="1">
      <alignment horizontal="right"/>
    </xf>
    <xf numFmtId="0" fontId="253" fillId="76" borderId="119" xfId="0" applyFont="1" applyFill="1" applyBorder="1" applyAlignment="1">
      <alignment horizontal="left"/>
    </xf>
    <xf numFmtId="0" fontId="29" fillId="11" borderId="22" xfId="1" applyNumberFormat="1" applyFont="1" applyFill="1" applyBorder="1"/>
    <xf numFmtId="37" fontId="157" fillId="0" borderId="23" xfId="0" applyNumberFormat="1" applyFont="1" applyFill="1" applyBorder="1"/>
    <xf numFmtId="169" fontId="31" fillId="0" borderId="5" xfId="0" applyNumberFormat="1" applyFont="1" applyFill="1" applyBorder="1"/>
    <xf numFmtId="0" fontId="210" fillId="91" borderId="0" xfId="0" applyFont="1" applyFill="1"/>
    <xf numFmtId="0" fontId="210" fillId="71" borderId="0" xfId="0" applyFont="1" applyFill="1"/>
    <xf numFmtId="0" fontId="210" fillId="74" borderId="0" xfId="0" applyFont="1" applyFill="1"/>
    <xf numFmtId="0" fontId="210" fillId="88" borderId="0" xfId="0" applyFont="1" applyFill="1"/>
    <xf numFmtId="37" fontId="32" fillId="2" borderId="31" xfId="0" applyNumberFormat="1" applyFont="1" applyFill="1" applyBorder="1"/>
    <xf numFmtId="0" fontId="174" fillId="16" borderId="0" xfId="0" applyFont="1" applyFill="1"/>
    <xf numFmtId="0" fontId="157" fillId="65" borderId="8" xfId="0" applyFont="1" applyFill="1" applyBorder="1"/>
    <xf numFmtId="38" fontId="0" fillId="0" borderId="0" xfId="0" applyNumberFormat="1"/>
    <xf numFmtId="0" fontId="110" fillId="15" borderId="114" xfId="0" applyFont="1" applyFill="1" applyBorder="1" applyAlignment="1">
      <alignment horizontal="center"/>
    </xf>
    <xf numFmtId="0" fontId="212" fillId="0" borderId="0" xfId="0" applyFont="1"/>
    <xf numFmtId="172" fontId="212" fillId="0" borderId="0" xfId="1" applyNumberFormat="1" applyFont="1"/>
    <xf numFmtId="0" fontId="209" fillId="0" borderId="105" xfId="71" applyFont="1" applyBorder="1"/>
    <xf numFmtId="0" fontId="209" fillId="0" borderId="0" xfId="71" applyFont="1" applyBorder="1"/>
    <xf numFmtId="0" fontId="209" fillId="0" borderId="66" xfId="71" applyFont="1" applyBorder="1"/>
    <xf numFmtId="0" fontId="209" fillId="0" borderId="92" xfId="71" applyFont="1" applyBorder="1"/>
    <xf numFmtId="0" fontId="209" fillId="0" borderId="85" xfId="71" applyFont="1" applyBorder="1"/>
    <xf numFmtId="0" fontId="209" fillId="0" borderId="95" xfId="71" applyFont="1" applyBorder="1"/>
    <xf numFmtId="0" fontId="212" fillId="0" borderId="0" xfId="71" applyFont="1" applyBorder="1"/>
    <xf numFmtId="0" fontId="212" fillId="0" borderId="66" xfId="71" applyFont="1" applyBorder="1"/>
    <xf numFmtId="0" fontId="210" fillId="65" borderId="105" xfId="71" applyFont="1" applyFill="1" applyBorder="1"/>
    <xf numFmtId="0" fontId="210" fillId="65" borderId="0" xfId="71" applyFont="1" applyFill="1" applyBorder="1"/>
    <xf numFmtId="0" fontId="210" fillId="65" borderId="66" xfId="71" applyFont="1" applyFill="1" applyBorder="1"/>
    <xf numFmtId="0" fontId="212" fillId="0" borderId="105" xfId="71" applyFont="1" applyBorder="1"/>
    <xf numFmtId="0" fontId="202" fillId="16" borderId="0" xfId="76" applyFont="1" applyFill="1"/>
    <xf numFmtId="0" fontId="147" fillId="16" borderId="0" xfId="76" applyFont="1" applyFill="1"/>
    <xf numFmtId="172" fontId="52" fillId="0" borderId="0" xfId="1" applyNumberFormat="1" applyFont="1"/>
    <xf numFmtId="0" fontId="0" fillId="0" borderId="0" xfId="0"/>
    <xf numFmtId="0" fontId="52" fillId="0" borderId="106" xfId="0" applyFont="1" applyBorder="1" applyAlignment="1">
      <alignment vertical="top" wrapText="1"/>
    </xf>
    <xf numFmtId="0" fontId="52" fillId="0" borderId="107" xfId="0" applyFont="1" applyBorder="1" applyAlignment="1">
      <alignment vertical="top" wrapText="1"/>
    </xf>
    <xf numFmtId="0" fontId="220" fillId="82" borderId="107" xfId="0" applyFont="1" applyFill="1" applyBorder="1" applyAlignment="1">
      <alignment vertical="top" wrapText="1"/>
    </xf>
    <xf numFmtId="0" fontId="220" fillId="82" borderId="108" xfId="0" applyFont="1" applyFill="1" applyBorder="1" applyAlignment="1">
      <alignment vertical="top" wrapText="1"/>
    </xf>
    <xf numFmtId="0" fontId="234" fillId="82" borderId="107" xfId="0" applyFont="1" applyFill="1" applyBorder="1" applyAlignment="1">
      <alignment vertical="top" wrapText="1"/>
    </xf>
    <xf numFmtId="0" fontId="234" fillId="82" borderId="108" xfId="0" applyFont="1" applyFill="1" applyBorder="1" applyAlignment="1">
      <alignment vertical="top" wrapText="1"/>
    </xf>
    <xf numFmtId="0" fontId="54" fillId="0" borderId="105" xfId="0" applyFont="1" applyBorder="1"/>
    <xf numFmtId="172" fontId="54" fillId="0" borderId="0" xfId="1" applyNumberFormat="1" applyFont="1" applyBorder="1"/>
    <xf numFmtId="172" fontId="54" fillId="0" borderId="66" xfId="1" applyNumberFormat="1" applyFont="1" applyBorder="1"/>
    <xf numFmtId="0" fontId="54" fillId="16" borderId="105" xfId="0" applyFont="1" applyFill="1" applyBorder="1"/>
    <xf numFmtId="172" fontId="54" fillId="16" borderId="0" xfId="1" applyNumberFormat="1" applyFont="1" applyFill="1" applyBorder="1"/>
    <xf numFmtId="172" fontId="54" fillId="16" borderId="66" xfId="1" applyNumberFormat="1" applyFont="1" applyFill="1" applyBorder="1"/>
    <xf numFmtId="0" fontId="54" fillId="0" borderId="92" xfId="0" applyFont="1" applyBorder="1"/>
    <xf numFmtId="0" fontId="54" fillId="0" borderId="85" xfId="0" applyFont="1" applyBorder="1"/>
    <xf numFmtId="172" fontId="54" fillId="0" borderId="85" xfId="1" applyNumberFormat="1" applyFont="1" applyBorder="1"/>
    <xf numFmtId="172" fontId="54" fillId="0" borderId="95" xfId="1" applyNumberFormat="1" applyFont="1" applyBorder="1"/>
    <xf numFmtId="0" fontId="71" fillId="0" borderId="31" xfId="10" applyFont="1" applyFill="1" applyBorder="1" applyAlignment="1">
      <alignment horizontal="left"/>
    </xf>
    <xf numFmtId="0" fontId="71" fillId="16" borderId="31" xfId="10" applyFont="1" applyFill="1" applyBorder="1" applyAlignment="1">
      <alignment horizontal="left"/>
    </xf>
    <xf numFmtId="0" fontId="71" fillId="0" borderId="62" xfId="10" applyFont="1" applyFill="1" applyBorder="1" applyAlignment="1">
      <alignment horizontal="left"/>
    </xf>
    <xf numFmtId="3" fontId="54" fillId="0" borderId="0" xfId="0" applyNumberFormat="1" applyFont="1" applyBorder="1"/>
    <xf numFmtId="3" fontId="54" fillId="0" borderId="66" xfId="0" applyNumberFormat="1" applyFont="1" applyBorder="1"/>
    <xf numFmtId="0" fontId="54" fillId="0" borderId="66" xfId="0" applyFont="1" applyBorder="1"/>
    <xf numFmtId="3" fontId="54" fillId="16" borderId="0" xfId="0" applyNumberFormat="1" applyFont="1" applyFill="1" applyBorder="1"/>
    <xf numFmtId="3" fontId="54" fillId="16" borderId="66" xfId="0" applyNumberFormat="1" applyFont="1" applyFill="1" applyBorder="1"/>
    <xf numFmtId="0" fontId="54" fillId="16" borderId="66" xfId="0" applyFont="1" applyFill="1" applyBorder="1"/>
    <xf numFmtId="3" fontId="54" fillId="0" borderId="85" xfId="0" applyNumberFormat="1" applyFont="1" applyBorder="1"/>
    <xf numFmtId="3" fontId="54" fillId="0" borderId="95" xfId="0" applyNumberFormat="1" applyFont="1" applyBorder="1"/>
    <xf numFmtId="0" fontId="54" fillId="0" borderId="106" xfId="0" applyFont="1" applyBorder="1"/>
    <xf numFmtId="0" fontId="54" fillId="0" borderId="107" xfId="0" applyFont="1" applyBorder="1"/>
    <xf numFmtId="172" fontId="52" fillId="0" borderId="107" xfId="1" applyNumberFormat="1" applyFont="1" applyBorder="1"/>
    <xf numFmtId="172" fontId="52" fillId="0" borderId="108" xfId="1" applyNumberFormat="1" applyFont="1" applyBorder="1"/>
    <xf numFmtId="172" fontId="52" fillId="0" borderId="106" xfId="1" applyNumberFormat="1" applyFont="1" applyBorder="1"/>
    <xf numFmtId="37" fontId="259" fillId="0" borderId="0" xfId="0" applyNumberFormat="1" applyFont="1" applyAlignment="1">
      <alignment horizontal="right"/>
    </xf>
    <xf numFmtId="0" fontId="158" fillId="0" borderId="93" xfId="0" applyFont="1" applyBorder="1"/>
    <xf numFmtId="0" fontId="158" fillId="0" borderId="94" xfId="0" applyFont="1" applyBorder="1"/>
    <xf numFmtId="0" fontId="158" fillId="0" borderId="0" xfId="0" applyFont="1" applyBorder="1"/>
    <xf numFmtId="0" fontId="158" fillId="0" borderId="66" xfId="0" applyFont="1" applyBorder="1"/>
    <xf numFmtId="37" fontId="260" fillId="91" borderId="105" xfId="0" applyNumberFormat="1" applyFont="1" applyFill="1" applyBorder="1" applyAlignment="1">
      <alignment horizontal="center"/>
    </xf>
    <xf numFmtId="0" fontId="165" fillId="16" borderId="105" xfId="0" applyFont="1" applyFill="1" applyBorder="1"/>
    <xf numFmtId="0" fontId="168" fillId="54" borderId="105" xfId="0" quotePrefix="1" applyFont="1" applyFill="1" applyBorder="1" applyAlignment="1">
      <alignment horizontal="left"/>
    </xf>
    <xf numFmtId="37" fontId="168" fillId="54" borderId="0" xfId="0" applyNumberFormat="1" applyFont="1" applyFill="1" applyBorder="1"/>
    <xf numFmtId="37" fontId="168" fillId="54" borderId="0" xfId="1" applyNumberFormat="1" applyFont="1" applyFill="1" applyBorder="1"/>
    <xf numFmtId="37" fontId="168" fillId="0" borderId="0" xfId="0" applyNumberFormat="1" applyFont="1" applyBorder="1" applyProtection="1"/>
    <xf numFmtId="37" fontId="168" fillId="54" borderId="0" xfId="0" applyNumberFormat="1" applyFont="1" applyFill="1" applyBorder="1" applyProtection="1"/>
    <xf numFmtId="37" fontId="206" fillId="0" borderId="0" xfId="0" applyNumberFormat="1" applyFont="1" applyBorder="1"/>
    <xf numFmtId="0" fontId="168" fillId="54" borderId="105" xfId="0" applyFont="1" applyFill="1" applyBorder="1" applyAlignment="1">
      <alignment horizontal="left"/>
    </xf>
    <xf numFmtId="37" fontId="168" fillId="54" borderId="0" xfId="1" applyNumberFormat="1" applyFont="1" applyFill="1" applyBorder="1" applyProtection="1"/>
    <xf numFmtId="0" fontId="168" fillId="0" borderId="105" xfId="0" applyFont="1" applyFill="1" applyBorder="1" applyAlignment="1">
      <alignment horizontal="left"/>
    </xf>
    <xf numFmtId="37" fontId="168" fillId="0" borderId="0" xfId="0" applyNumberFormat="1" applyFont="1" applyFill="1" applyBorder="1" applyProtection="1"/>
    <xf numFmtId="0" fontId="158" fillId="0" borderId="105" xfId="0" applyFont="1" applyBorder="1"/>
    <xf numFmtId="0" fontId="158" fillId="0" borderId="85" xfId="0" applyFont="1" applyBorder="1"/>
    <xf numFmtId="0" fontId="158" fillId="0" borderId="95" xfId="0" applyFont="1" applyBorder="1"/>
    <xf numFmtId="0" fontId="168" fillId="55" borderId="105" xfId="0" quotePrefix="1" applyFont="1" applyFill="1" applyBorder="1" applyAlignment="1">
      <alignment horizontal="left"/>
    </xf>
    <xf numFmtId="37" fontId="168" fillId="55" borderId="0" xfId="0" applyNumberFormat="1" applyFont="1" applyFill="1" applyBorder="1"/>
    <xf numFmtId="37" fontId="168" fillId="55" borderId="0" xfId="0" applyNumberFormat="1" applyFont="1" applyFill="1" applyBorder="1" applyProtection="1"/>
    <xf numFmtId="0" fontId="158" fillId="0" borderId="92" xfId="0" applyFont="1" applyBorder="1"/>
    <xf numFmtId="37" fontId="261" fillId="0" borderId="85" xfId="0" applyNumberFormat="1" applyFont="1" applyBorder="1"/>
    <xf numFmtId="0" fontId="158" fillId="0" borderId="91" xfId="0" applyFont="1" applyBorder="1"/>
    <xf numFmtId="38" fontId="164" fillId="0" borderId="121" xfId="14" applyNumberFormat="1" applyFont="1" applyBorder="1" applyAlignment="1">
      <alignment horizontal="center"/>
    </xf>
    <xf numFmtId="0" fontId="171" fillId="0" borderId="105" xfId="14" quotePrefix="1" applyFont="1" applyFill="1" applyBorder="1" applyAlignment="1">
      <alignment horizontal="left"/>
    </xf>
    <xf numFmtId="38" fontId="158" fillId="0" borderId="0" xfId="14" applyNumberFormat="1" applyFont="1" applyBorder="1"/>
    <xf numFmtId="10" fontId="158" fillId="0" borderId="0" xfId="12" applyNumberFormat="1" applyFont="1" applyBorder="1"/>
    <xf numFmtId="37" fontId="158" fillId="0" borderId="0" xfId="0" applyNumberFormat="1" applyFont="1" applyBorder="1"/>
    <xf numFmtId="0" fontId="171" fillId="0" borderId="105" xfId="0" applyFont="1" applyBorder="1"/>
    <xf numFmtId="0" fontId="169" fillId="0" borderId="0" xfId="0" applyFont="1" applyBorder="1"/>
    <xf numFmtId="0" fontId="169" fillId="0" borderId="66" xfId="0" applyFont="1" applyBorder="1"/>
    <xf numFmtId="0" fontId="158" fillId="0" borderId="0" xfId="0" applyFont="1" applyFill="1" applyBorder="1"/>
    <xf numFmtId="0" fontId="158" fillId="0" borderId="66" xfId="0" applyFont="1" applyFill="1" applyBorder="1"/>
    <xf numFmtId="0" fontId="158" fillId="0" borderId="105" xfId="0" applyFont="1" applyFill="1" applyBorder="1"/>
    <xf numFmtId="0" fontId="168" fillId="0" borderId="0" xfId="0" applyFont="1" applyBorder="1"/>
    <xf numFmtId="0" fontId="168" fillId="55" borderId="92" xfId="0" applyFont="1" applyFill="1" applyBorder="1" applyAlignment="1">
      <alignment horizontal="left"/>
    </xf>
    <xf numFmtId="37" fontId="168" fillId="55" borderId="85" xfId="0" applyNumberFormat="1" applyFont="1" applyFill="1" applyBorder="1"/>
    <xf numFmtId="37" fontId="168" fillId="0" borderId="85" xfId="0" applyNumberFormat="1" applyFont="1" applyBorder="1" applyProtection="1"/>
    <xf numFmtId="37" fontId="168" fillId="55" borderId="85" xfId="0" applyNumberFormat="1" applyFont="1" applyFill="1" applyBorder="1" applyProtection="1"/>
    <xf numFmtId="37" fontId="158" fillId="0" borderId="85" xfId="0" applyNumberFormat="1" applyFont="1" applyBorder="1"/>
    <xf numFmtId="0" fontId="165" fillId="16" borderId="0" xfId="14" applyFont="1" applyFill="1"/>
    <xf numFmtId="0" fontId="262" fillId="0" borderId="0" xfId="14" applyFont="1" applyFill="1"/>
    <xf numFmtId="0" fontId="263" fillId="0" borderId="0" xfId="0" applyFont="1"/>
    <xf numFmtId="0" fontId="264" fillId="94" borderId="0" xfId="0" applyFont="1" applyFill="1"/>
    <xf numFmtId="0" fontId="264" fillId="94" borderId="0" xfId="0" applyFont="1" applyFill="1" applyAlignment="1">
      <alignment horizontal="center"/>
    </xf>
    <xf numFmtId="0" fontId="177" fillId="0" borderId="0" xfId="0" applyFont="1" applyAlignment="1">
      <alignment horizontal="left"/>
    </xf>
    <xf numFmtId="38" fontId="177" fillId="0" borderId="0" xfId="1" applyNumberFormat="1" applyFont="1"/>
    <xf numFmtId="38" fontId="177" fillId="72" borderId="0" xfId="1" applyNumberFormat="1" applyFont="1" applyFill="1"/>
    <xf numFmtId="38" fontId="177" fillId="48" borderId="0" xfId="0" applyNumberFormat="1" applyFont="1" applyFill="1"/>
    <xf numFmtId="38" fontId="180" fillId="0" borderId="57" xfId="1" applyNumberFormat="1" applyFont="1" applyBorder="1"/>
    <xf numFmtId="38" fontId="180" fillId="72" borderId="57" xfId="1" applyNumberFormat="1" applyFont="1" applyFill="1" applyBorder="1"/>
    <xf numFmtId="38" fontId="180" fillId="48" borderId="57" xfId="1" applyNumberFormat="1" applyFont="1" applyFill="1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38" fontId="180" fillId="70" borderId="57" xfId="1" applyNumberFormat="1" applyFont="1" applyFill="1" applyBorder="1"/>
    <xf numFmtId="38" fontId="47" fillId="70" borderId="0" xfId="0" applyNumberFormat="1" applyFont="1" applyFill="1"/>
    <xf numFmtId="0" fontId="264" fillId="93" borderId="0" xfId="0" applyFont="1" applyFill="1" applyAlignment="1">
      <alignment horizontal="center" wrapText="1"/>
    </xf>
    <xf numFmtId="0" fontId="84" fillId="91" borderId="0" xfId="0" applyFont="1" applyFill="1" applyAlignment="1">
      <alignment horizontal="center" vertical="top"/>
    </xf>
    <xf numFmtId="0" fontId="52" fillId="91" borderId="0" xfId="0" applyFont="1" applyFill="1" applyAlignment="1">
      <alignment horizontal="center"/>
    </xf>
    <xf numFmtId="0" fontId="47" fillId="0" borderId="0" xfId="14" applyFont="1"/>
    <xf numFmtId="0" fontId="29" fillId="0" borderId="0" xfId="14"/>
    <xf numFmtId="0" fontId="29" fillId="0" borderId="0" xfId="14" applyFont="1" applyAlignment="1">
      <alignment horizontal="center"/>
    </xf>
    <xf numFmtId="0" fontId="29" fillId="0" borderId="0" xfId="14" applyAlignment="1">
      <alignment horizontal="center"/>
    </xf>
    <xf numFmtId="0" fontId="29" fillId="0" borderId="0" xfId="14" applyFont="1"/>
    <xf numFmtId="0" fontId="200" fillId="0" borderId="0" xfId="14" applyFont="1"/>
    <xf numFmtId="0" fontId="47" fillId="0" borderId="0" xfId="14" applyFont="1" applyAlignment="1">
      <alignment horizontal="left"/>
    </xf>
    <xf numFmtId="41" fontId="0" fillId="0" borderId="0" xfId="1" applyNumberFormat="1" applyFont="1"/>
    <xf numFmtId="41" fontId="29" fillId="0" borderId="0" xfId="1" applyNumberFormat="1" applyFont="1"/>
    <xf numFmtId="41" fontId="47" fillId="80" borderId="0" xfId="0" applyNumberFormat="1" applyFont="1" applyFill="1" applyBorder="1"/>
    <xf numFmtId="41" fontId="0" fillId="0" borderId="0" xfId="1" applyNumberFormat="1" applyFont="1" applyFill="1"/>
    <xf numFmtId="172" fontId="47" fillId="71" borderId="0" xfId="1" applyNumberFormat="1" applyFont="1" applyFill="1"/>
    <xf numFmtId="41" fontId="47" fillId="71" borderId="0" xfId="14" applyNumberFormat="1" applyFont="1" applyFill="1"/>
    <xf numFmtId="43" fontId="54" fillId="0" borderId="0" xfId="1" applyFont="1" applyFill="1" applyBorder="1"/>
    <xf numFmtId="173" fontId="54" fillId="0" borderId="0" xfId="12" applyNumberFormat="1" applyFont="1" applyFill="1" applyBorder="1"/>
    <xf numFmtId="176" fontId="30" fillId="0" borderId="0" xfId="0" applyNumberFormat="1" applyFont="1" applyFill="1" applyBorder="1"/>
    <xf numFmtId="41" fontId="30" fillId="0" borderId="0" xfId="0" applyNumberFormat="1" applyFont="1" applyFill="1" applyBorder="1" applyAlignment="1">
      <alignment horizontal="center"/>
    </xf>
    <xf numFmtId="0" fontId="0" fillId="70" borderId="0" xfId="0" applyFill="1"/>
    <xf numFmtId="0" fontId="55" fillId="91" borderId="8" xfId="0" applyFont="1" applyFill="1" applyBorder="1"/>
    <xf numFmtId="0" fontId="29" fillId="0" borderId="0" xfId="14" applyBorder="1" applyAlignment="1">
      <alignment horizontal="center"/>
    </xf>
    <xf numFmtId="0" fontId="29" fillId="0" borderId="66" xfId="14" applyBorder="1" applyAlignment="1">
      <alignment horizontal="center"/>
    </xf>
    <xf numFmtId="0" fontId="47" fillId="0" borderId="0" xfId="14" applyFont="1" applyBorder="1" applyAlignment="1">
      <alignment horizontal="center"/>
    </xf>
    <xf numFmtId="0" fontId="30" fillId="70" borderId="0" xfId="0" applyFont="1" applyFill="1" applyBorder="1" applyAlignment="1">
      <alignment horizontal="center"/>
    </xf>
    <xf numFmtId="0" fontId="30" fillId="91" borderId="0" xfId="0" applyFont="1" applyFill="1" applyBorder="1" applyAlignment="1">
      <alignment horizontal="center"/>
    </xf>
    <xf numFmtId="0" fontId="30" fillId="91" borderId="0" xfId="0" applyFont="1" applyFill="1" applyBorder="1"/>
    <xf numFmtId="41" fontId="30" fillId="91" borderId="22" xfId="0" applyNumberFormat="1" applyFont="1" applyFill="1" applyBorder="1"/>
    <xf numFmtId="41" fontId="47" fillId="80" borderId="5" xfId="0" applyNumberFormat="1" applyFont="1" applyFill="1" applyBorder="1"/>
    <xf numFmtId="41" fontId="47" fillId="80" borderId="31" xfId="0" applyNumberFormat="1" applyFont="1" applyFill="1" applyBorder="1"/>
    <xf numFmtId="0" fontId="29" fillId="0" borderId="0" xfId="0" applyFont="1" applyAlignment="1"/>
    <xf numFmtId="0" fontId="157" fillId="91" borderId="8" xfId="0" applyFont="1" applyFill="1" applyBorder="1"/>
    <xf numFmtId="0" fontId="47" fillId="0" borderId="0" xfId="0" applyFont="1" applyAlignment="1">
      <alignment horizontal="center" wrapText="1"/>
    </xf>
    <xf numFmtId="0" fontId="36" fillId="0" borderId="0" xfId="0" applyFont="1" applyAlignment="1">
      <alignment horizontal="center" wrapText="1"/>
    </xf>
    <xf numFmtId="0" fontId="266" fillId="0" borderId="0" xfId="0" applyFont="1" applyFill="1" applyBorder="1"/>
    <xf numFmtId="0" fontId="258" fillId="91" borderId="0" xfId="76" applyFont="1" applyFill="1"/>
    <xf numFmtId="0" fontId="222" fillId="70" borderId="0" xfId="76" applyFont="1" applyFill="1"/>
    <xf numFmtId="9" fontId="222" fillId="71" borderId="105" xfId="12" applyFont="1" applyFill="1" applyBorder="1"/>
    <xf numFmtId="9" fontId="222" fillId="71" borderId="0" xfId="12" applyFont="1" applyFill="1" applyBorder="1"/>
    <xf numFmtId="9" fontId="222" fillId="71" borderId="66" xfId="12" applyFont="1" applyFill="1" applyBorder="1"/>
    <xf numFmtId="0" fontId="12" fillId="0" borderId="0" xfId="76" applyFont="1"/>
    <xf numFmtId="9" fontId="191" fillId="0" borderId="0" xfId="12" applyFont="1"/>
    <xf numFmtId="0" fontId="191" fillId="0" borderId="0" xfId="76" applyFont="1"/>
    <xf numFmtId="0" fontId="246" fillId="16" borderId="0" xfId="76" applyFont="1" applyFill="1"/>
    <xf numFmtId="0" fontId="19" fillId="16" borderId="0" xfId="76" applyFill="1"/>
    <xf numFmtId="0" fontId="239" fillId="16" borderId="0" xfId="76" applyFont="1" applyFill="1"/>
    <xf numFmtId="0" fontId="193" fillId="16" borderId="0" xfId="76" applyFont="1" applyFill="1"/>
    <xf numFmtId="0" fontId="226" fillId="16" borderId="0" xfId="76" applyFont="1" applyFill="1"/>
    <xf numFmtId="0" fontId="202" fillId="62" borderId="0" xfId="76" applyFont="1" applyFill="1"/>
    <xf numFmtId="172" fontId="147" fillId="0" borderId="0" xfId="1" applyNumberFormat="1" applyFont="1"/>
    <xf numFmtId="0" fontId="47" fillId="0" borderId="0" xfId="14" applyFont="1" applyAlignment="1">
      <alignment horizontal="center"/>
    </xf>
    <xf numFmtId="0" fontId="29" fillId="0" borderId="0" xfId="14" applyAlignment="1"/>
    <xf numFmtId="37" fontId="29" fillId="0" borderId="0" xfId="14" applyNumberFormat="1" applyAlignment="1">
      <alignment horizontal="right" vertical="top"/>
    </xf>
    <xf numFmtId="37" fontId="29" fillId="0" borderId="0" xfId="14" applyNumberFormat="1" applyFont="1" applyFill="1" applyAlignment="1"/>
    <xf numFmtId="0" fontId="29" fillId="0" borderId="0" xfId="14" applyAlignment="1">
      <alignment vertical="top"/>
    </xf>
    <xf numFmtId="37" fontId="29" fillId="16" borderId="0" xfId="14" applyNumberFormat="1" applyFont="1" applyFill="1" applyAlignment="1"/>
    <xf numFmtId="0" fontId="49" fillId="80" borderId="37" xfId="4" applyFont="1" applyFill="1" applyBorder="1" applyAlignment="1">
      <alignment horizontal="center"/>
    </xf>
    <xf numFmtId="0" fontId="47" fillId="80" borderId="38" xfId="0" applyFont="1" applyFill="1" applyBorder="1" applyAlignment="1">
      <alignment horizontal="center"/>
    </xf>
    <xf numFmtId="0" fontId="29" fillId="80" borderId="22" xfId="0" applyFont="1" applyFill="1" applyBorder="1" applyAlignment="1">
      <alignment horizontal="center"/>
    </xf>
    <xf numFmtId="0" fontId="90" fillId="80" borderId="0" xfId="0" applyFont="1" applyFill="1" applyAlignment="1"/>
    <xf numFmtId="0" fontId="30" fillId="80" borderId="0" xfId="0" applyFont="1" applyFill="1" applyAlignment="1"/>
    <xf numFmtId="0" fontId="47" fillId="80" borderId="39" xfId="0" applyFont="1" applyFill="1" applyBorder="1" applyAlignment="1">
      <alignment horizontal="center"/>
    </xf>
    <xf numFmtId="0" fontId="47" fillId="80" borderId="52" xfId="0" applyFont="1" applyFill="1" applyBorder="1" applyAlignment="1">
      <alignment horizontal="center"/>
    </xf>
    <xf numFmtId="37" fontId="127" fillId="80" borderId="0" xfId="0" applyNumberFormat="1" applyFont="1" applyFill="1" applyAlignment="1"/>
    <xf numFmtId="0" fontId="47" fillId="80" borderId="37" xfId="4" applyFont="1" applyFill="1" applyBorder="1" applyAlignment="1">
      <alignment horizontal="center"/>
    </xf>
    <xf numFmtId="0" fontId="47" fillId="80" borderId="40" xfId="4" applyFont="1" applyFill="1" applyBorder="1" applyAlignment="1">
      <alignment horizontal="center"/>
    </xf>
    <xf numFmtId="0" fontId="56" fillId="80" borderId="38" xfId="0" applyFont="1" applyFill="1" applyBorder="1" applyAlignment="1">
      <alignment horizontal="center"/>
    </xf>
    <xf numFmtId="37" fontId="47" fillId="80" borderId="0" xfId="0" applyNumberFormat="1" applyFont="1" applyFill="1" applyAlignment="1"/>
    <xf numFmtId="37" fontId="106" fillId="80" borderId="0" xfId="0" applyNumberFormat="1" applyFont="1" applyFill="1" applyAlignment="1"/>
    <xf numFmtId="37" fontId="36" fillId="80" borderId="22" xfId="0" applyNumberFormat="1" applyFont="1" applyFill="1" applyBorder="1"/>
    <xf numFmtId="0" fontId="119" fillId="0" borderId="0" xfId="0" applyFont="1" applyFill="1"/>
    <xf numFmtId="0" fontId="236" fillId="16" borderId="58" xfId="4" applyFont="1" applyFill="1" applyBorder="1" applyAlignment="1">
      <alignment horizontal="left"/>
    </xf>
    <xf numFmtId="0" fontId="51" fillId="67" borderId="1" xfId="4" applyFont="1" applyFill="1" applyBorder="1" applyAlignment="1">
      <alignment horizontal="right"/>
    </xf>
    <xf numFmtId="0" fontId="51" fillId="0" borderId="1" xfId="4" applyFont="1" applyFill="1" applyBorder="1" applyAlignment="1">
      <alignment horizontal="left"/>
    </xf>
    <xf numFmtId="0" fontId="51" fillId="0" borderId="58" xfId="4" applyFont="1" applyFill="1" applyBorder="1" applyAlignment="1">
      <alignment horizontal="left"/>
    </xf>
    <xf numFmtId="0" fontId="236" fillId="67" borderId="1" xfId="4" applyFont="1" applyFill="1" applyBorder="1" applyAlignment="1">
      <alignment horizontal="right"/>
    </xf>
    <xf numFmtId="0" fontId="236" fillId="0" borderId="1" xfId="4" applyFont="1" applyFill="1" applyBorder="1" applyAlignment="1">
      <alignment horizontal="left"/>
    </xf>
    <xf numFmtId="0" fontId="236" fillId="0" borderId="58" xfId="4" applyFont="1" applyFill="1" applyBorder="1" applyAlignment="1">
      <alignment horizontal="left"/>
    </xf>
    <xf numFmtId="0" fontId="51" fillId="56" borderId="1" xfId="4" applyFont="1" applyFill="1" applyBorder="1" applyAlignment="1">
      <alignment horizontal="right"/>
    </xf>
    <xf numFmtId="0" fontId="40" fillId="0" borderId="58" xfId="4" applyFont="1" applyFill="1" applyBorder="1" applyAlignment="1">
      <alignment horizontal="left"/>
    </xf>
    <xf numFmtId="0" fontId="236" fillId="16" borderId="1" xfId="4" applyFont="1" applyFill="1" applyBorder="1" applyAlignment="1">
      <alignment horizontal="right"/>
    </xf>
    <xf numFmtId="0" fontId="236" fillId="16" borderId="1" xfId="4" applyFont="1" applyFill="1" applyBorder="1" applyAlignment="1">
      <alignment horizontal="left"/>
    </xf>
    <xf numFmtId="0" fontId="40" fillId="16" borderId="58" xfId="4" applyFont="1" applyFill="1" applyBorder="1" applyAlignment="1">
      <alignment horizontal="left"/>
    </xf>
    <xf numFmtId="0" fontId="51" fillId="0" borderId="1" xfId="4" applyFont="1" applyFill="1" applyBorder="1" applyAlignment="1">
      <alignment horizontal="right"/>
    </xf>
    <xf numFmtId="0" fontId="236" fillId="80" borderId="1" xfId="4" applyFont="1" applyFill="1" applyBorder="1" applyAlignment="1">
      <alignment horizontal="right"/>
    </xf>
    <xf numFmtId="0" fontId="51" fillId="16" borderId="1" xfId="4" applyFont="1" applyFill="1" applyBorder="1" applyAlignment="1">
      <alignment horizontal="right"/>
    </xf>
    <xf numFmtId="0" fontId="51" fillId="16" borderId="58" xfId="4" applyFont="1" applyFill="1" applyBorder="1" applyAlignment="1">
      <alignment horizontal="left"/>
    </xf>
    <xf numFmtId="0" fontId="51" fillId="0" borderId="0" xfId="4" applyFont="1" applyFill="1" applyBorder="1" applyAlignment="1">
      <alignment horizontal="left"/>
    </xf>
    <xf numFmtId="0" fontId="49" fillId="0" borderId="1" xfId="9" applyFont="1" applyFill="1" applyBorder="1" applyAlignment="1">
      <alignment horizontal="right"/>
    </xf>
    <xf numFmtId="0" fontId="49" fillId="0" borderId="1" xfId="9" applyFont="1" applyFill="1" applyBorder="1" applyAlignment="1"/>
    <xf numFmtId="0" fontId="208" fillId="0" borderId="1" xfId="9" applyFont="1" applyFill="1" applyBorder="1" applyAlignment="1">
      <alignment horizontal="right"/>
    </xf>
    <xf numFmtId="0" fontId="208" fillId="0" borderId="1" xfId="9" applyFont="1" applyFill="1" applyBorder="1" applyAlignment="1"/>
    <xf numFmtId="0" fontId="208" fillId="16" borderId="1" xfId="9" applyFont="1" applyFill="1" applyBorder="1" applyAlignment="1">
      <alignment horizontal="right"/>
    </xf>
    <xf numFmtId="0" fontId="208" fillId="16" borderId="1" xfId="9" applyFont="1" applyFill="1" applyBorder="1" applyAlignment="1"/>
    <xf numFmtId="0" fontId="205" fillId="0" borderId="1" xfId="9" applyFont="1" applyFill="1" applyBorder="1" applyAlignment="1">
      <alignment horizontal="right"/>
    </xf>
    <xf numFmtId="0" fontId="49" fillId="70" borderId="1" xfId="9" applyFont="1" applyFill="1" applyBorder="1" applyAlignment="1"/>
    <xf numFmtId="0" fontId="208" fillId="80" borderId="1" xfId="9" applyFont="1" applyFill="1" applyBorder="1" applyAlignment="1">
      <alignment horizontal="right"/>
    </xf>
    <xf numFmtId="0" fontId="208" fillId="80" borderId="1" xfId="9" applyFont="1" applyFill="1" applyBorder="1" applyAlignment="1"/>
    <xf numFmtId="0" fontId="90" fillId="70" borderId="0" xfId="0" applyFont="1" applyFill="1" applyAlignment="1"/>
    <xf numFmtId="0" fontId="236" fillId="70" borderId="1" xfId="4" applyFont="1" applyFill="1" applyBorder="1" applyAlignment="1">
      <alignment horizontal="right"/>
    </xf>
    <xf numFmtId="0" fontId="236" fillId="70" borderId="1" xfId="4" applyFont="1" applyFill="1" applyBorder="1" applyAlignment="1">
      <alignment horizontal="left"/>
    </xf>
    <xf numFmtId="0" fontId="236" fillId="70" borderId="58" xfId="4" applyFont="1" applyFill="1" applyBorder="1" applyAlignment="1">
      <alignment horizontal="left"/>
    </xf>
    <xf numFmtId="37" fontId="51" fillId="96" borderId="22" xfId="5" applyNumberFormat="1" applyFont="1" applyFill="1" applyBorder="1" applyAlignment="1">
      <alignment horizontal="right"/>
    </xf>
    <xf numFmtId="37" fontId="236" fillId="96" borderId="22" xfId="5" applyNumberFormat="1" applyFont="1" applyFill="1" applyBorder="1" applyAlignment="1">
      <alignment horizontal="right"/>
    </xf>
    <xf numFmtId="9" fontId="51" fillId="70" borderId="22" xfId="12" applyFont="1" applyFill="1" applyBorder="1"/>
    <xf numFmtId="37" fontId="51" fillId="70" borderId="22" xfId="0" applyNumberFormat="1" applyFont="1" applyFill="1" applyBorder="1"/>
    <xf numFmtId="0" fontId="121" fillId="70" borderId="0" xfId="0" applyFont="1" applyFill="1" applyAlignment="1"/>
    <xf numFmtId="0" fontId="208" fillId="70" borderId="1" xfId="9" applyFont="1" applyFill="1" applyBorder="1" applyAlignment="1">
      <alignment horizontal="right"/>
    </xf>
    <xf numFmtId="0" fontId="208" fillId="70" borderId="1" xfId="9" applyFont="1" applyFill="1" applyBorder="1" applyAlignment="1"/>
    <xf numFmtId="37" fontId="127" fillId="70" borderId="0" xfId="0" applyNumberFormat="1" applyFont="1" applyFill="1" applyAlignment="1"/>
    <xf numFmtId="37" fontId="208" fillId="70" borderId="0" xfId="0" applyNumberFormat="1" applyFont="1" applyFill="1" applyAlignment="1"/>
    <xf numFmtId="167" fontId="236" fillId="70" borderId="0" xfId="0" applyNumberFormat="1" applyFont="1" applyFill="1" applyAlignment="1"/>
    <xf numFmtId="0" fontId="0" fillId="70" borderId="0" xfId="0" applyFill="1" applyAlignment="1"/>
    <xf numFmtId="10" fontId="0" fillId="70" borderId="0" xfId="12" applyNumberFormat="1" applyFont="1" applyFill="1"/>
    <xf numFmtId="0" fontId="47" fillId="65" borderId="22" xfId="0" applyFont="1" applyFill="1" applyBorder="1" applyAlignment="1"/>
    <xf numFmtId="0" fontId="49" fillId="5" borderId="22" xfId="7" applyFont="1" applyFill="1" applyBorder="1" applyAlignment="1">
      <alignment horizontal="right"/>
    </xf>
    <xf numFmtId="0" fontId="49" fillId="5" borderId="22" xfId="7" applyFont="1" applyFill="1" applyBorder="1" applyAlignment="1"/>
    <xf numFmtId="172" fontId="49" fillId="5" borderId="22" xfId="1" applyNumberFormat="1" applyFont="1" applyFill="1" applyBorder="1" applyAlignment="1">
      <alignment horizontal="right"/>
    </xf>
    <xf numFmtId="37" fontId="123" fillId="0" borderId="0" xfId="0" applyNumberFormat="1" applyFont="1" applyFill="1" applyAlignment="1"/>
    <xf numFmtId="172" fontId="29" fillId="0" borderId="0" xfId="0" applyNumberFormat="1" applyFont="1" applyAlignment="1"/>
    <xf numFmtId="0" fontId="49" fillId="66" borderId="22" xfId="7" applyFont="1" applyFill="1" applyBorder="1" applyAlignment="1">
      <alignment horizontal="right"/>
    </xf>
    <xf numFmtId="0" fontId="49" fillId="66" borderId="22" xfId="7" applyFont="1" applyFill="1" applyBorder="1" applyAlignment="1"/>
    <xf numFmtId="172" fontId="49" fillId="66" borderId="22" xfId="1" applyNumberFormat="1" applyFont="1" applyFill="1" applyBorder="1" applyAlignment="1">
      <alignment horizontal="right"/>
    </xf>
    <xf numFmtId="0" fontId="29" fillId="78" borderId="22" xfId="7" applyFont="1" applyFill="1" applyBorder="1" applyAlignment="1">
      <alignment horizontal="right"/>
    </xf>
    <xf numFmtId="0" fontId="29" fillId="78" borderId="22" xfId="7" applyFont="1" applyFill="1" applyBorder="1" applyAlignment="1"/>
    <xf numFmtId="172" fontId="29" fillId="78" borderId="22" xfId="1" applyNumberFormat="1" applyFont="1" applyFill="1" applyBorder="1" applyAlignment="1">
      <alignment horizontal="right"/>
    </xf>
    <xf numFmtId="172" fontId="123" fillId="0" borderId="0" xfId="0" applyNumberFormat="1" applyFont="1" applyFill="1" applyAlignment="1"/>
    <xf numFmtId="0" fontId="49" fillId="78" borderId="22" xfId="7" applyFont="1" applyFill="1" applyBorder="1" applyAlignment="1">
      <alignment horizontal="right"/>
    </xf>
    <xf numFmtId="0" fontId="49" fillId="78" borderId="22" xfId="7" applyFont="1" applyFill="1" applyBorder="1" applyAlignment="1"/>
    <xf numFmtId="172" fontId="49" fillId="78" borderId="22" xfId="1" applyNumberFormat="1" applyFont="1" applyFill="1" applyBorder="1" applyAlignment="1">
      <alignment horizontal="right"/>
    </xf>
    <xf numFmtId="0" fontId="236" fillId="65" borderId="22" xfId="0" applyFont="1" applyFill="1" applyBorder="1" applyAlignment="1"/>
    <xf numFmtId="0" fontId="236" fillId="5" borderId="22" xfId="7" applyFont="1" applyFill="1" applyBorder="1" applyAlignment="1">
      <alignment horizontal="right"/>
    </xf>
    <xf numFmtId="0" fontId="208" fillId="5" borderId="22" xfId="7" applyFont="1" applyFill="1" applyBorder="1" applyAlignment="1"/>
    <xf numFmtId="0" fontId="49" fillId="68" borderId="22" xfId="7" applyFont="1" applyFill="1" applyBorder="1" applyAlignment="1">
      <alignment horizontal="right"/>
    </xf>
    <xf numFmtId="0" fontId="49" fillId="68" borderId="22" xfId="7" applyFont="1" applyFill="1" applyBorder="1" applyAlignment="1"/>
    <xf numFmtId="172" fontId="49" fillId="77" borderId="22" xfId="1" applyNumberFormat="1" applyFont="1" applyFill="1" applyBorder="1" applyAlignment="1">
      <alignment horizontal="right"/>
    </xf>
    <xf numFmtId="0" fontId="49" fillId="95" borderId="22" xfId="7" applyFont="1" applyFill="1" applyBorder="1" applyAlignment="1">
      <alignment horizontal="right"/>
    </xf>
    <xf numFmtId="37" fontId="123" fillId="0" borderId="0" xfId="0" applyNumberFormat="1" applyFont="1" applyAlignment="1"/>
    <xf numFmtId="0" fontId="29" fillId="0" borderId="0" xfId="0" applyFont="1" applyFill="1" applyAlignment="1"/>
    <xf numFmtId="0" fontId="29" fillId="11" borderId="22" xfId="0" applyFont="1" applyFill="1" applyBorder="1" applyAlignment="1"/>
    <xf numFmtId="172" fontId="29" fillId="11" borderId="22" xfId="1" applyNumberFormat="1" applyFont="1" applyFill="1" applyBorder="1" applyAlignment="1"/>
    <xf numFmtId="0" fontId="49" fillId="0" borderId="0" xfId="7" applyFont="1" applyFill="1" applyBorder="1" applyAlignment="1">
      <alignment horizontal="center"/>
    </xf>
    <xf numFmtId="0" fontId="49" fillId="0" borderId="0" xfId="7" applyFont="1" applyFill="1" applyBorder="1" applyAlignment="1">
      <alignment horizontal="right"/>
    </xf>
    <xf numFmtId="172" fontId="49" fillId="0" borderId="0" xfId="1" applyNumberFormat="1" applyFont="1" applyFill="1" applyBorder="1" applyAlignment="1">
      <alignment horizontal="right"/>
    </xf>
    <xf numFmtId="0" fontId="236" fillId="71" borderId="22" xfId="0" applyFont="1" applyFill="1" applyBorder="1" applyAlignment="1"/>
    <xf numFmtId="0" fontId="49" fillId="58" borderId="22" xfId="7" applyFont="1" applyFill="1" applyBorder="1" applyAlignment="1">
      <alignment horizontal="right"/>
    </xf>
    <xf numFmtId="0" fontId="49" fillId="58" borderId="22" xfId="7" applyFont="1" applyFill="1" applyBorder="1" applyAlignment="1"/>
    <xf numFmtId="37" fontId="123" fillId="70" borderId="0" xfId="0" applyNumberFormat="1" applyFont="1" applyFill="1" applyAlignment="1"/>
    <xf numFmtId="172" fontId="123" fillId="70" borderId="0" xfId="0" applyNumberFormat="1" applyFont="1" applyFill="1" applyAlignment="1"/>
    <xf numFmtId="9" fontId="223" fillId="70" borderId="105" xfId="12" applyFont="1" applyFill="1" applyBorder="1"/>
    <xf numFmtId="9" fontId="223" fillId="70" borderId="0" xfId="12" applyFont="1" applyFill="1" applyBorder="1"/>
    <xf numFmtId="38" fontId="19" fillId="0" borderId="0" xfId="76" applyNumberFormat="1"/>
    <xf numFmtId="43" fontId="19" fillId="0" borderId="0" xfId="1" applyFont="1"/>
    <xf numFmtId="172" fontId="19" fillId="0" borderId="0" xfId="1" applyNumberFormat="1" applyFont="1"/>
    <xf numFmtId="37" fontId="202" fillId="0" borderId="0" xfId="76" applyNumberFormat="1" applyFont="1"/>
    <xf numFmtId="37" fontId="269" fillId="0" borderId="0" xfId="76" applyNumberFormat="1" applyFont="1"/>
    <xf numFmtId="37" fontId="216" fillId="0" borderId="106" xfId="76" applyNumberFormat="1" applyFont="1" applyBorder="1" applyAlignment="1">
      <alignment vertical="top" wrapText="1"/>
    </xf>
    <xf numFmtId="37" fontId="216" fillId="0" borderId="107" xfId="76" applyNumberFormat="1" applyFont="1" applyBorder="1" applyAlignment="1">
      <alignment vertical="top" wrapText="1"/>
    </xf>
    <xf numFmtId="37" fontId="216" fillId="0" borderId="108" xfId="76" applyNumberFormat="1" applyFont="1" applyBorder="1" applyAlignment="1">
      <alignment vertical="top" wrapText="1"/>
    </xf>
    <xf numFmtId="0" fontId="239" fillId="0" borderId="0" xfId="76" applyFont="1"/>
    <xf numFmtId="0" fontId="246" fillId="48" borderId="105" xfId="76" applyFont="1" applyFill="1" applyBorder="1"/>
    <xf numFmtId="0" fontId="246" fillId="48" borderId="0" xfId="76" applyFont="1" applyFill="1" applyBorder="1"/>
    <xf numFmtId="0" fontId="246" fillId="48" borderId="66" xfId="76" applyFont="1" applyFill="1" applyBorder="1"/>
    <xf numFmtId="37" fontId="246" fillId="48" borderId="0" xfId="76" applyNumberFormat="1" applyFont="1" applyFill="1"/>
    <xf numFmtId="37" fontId="246" fillId="48" borderId="105" xfId="76" applyNumberFormat="1" applyFont="1" applyFill="1" applyBorder="1"/>
    <xf numFmtId="0" fontId="145" fillId="48" borderId="0" xfId="76" applyFont="1" applyFill="1" applyBorder="1"/>
    <xf numFmtId="0" fontId="145" fillId="48" borderId="66" xfId="76" applyFont="1" applyFill="1" applyBorder="1"/>
    <xf numFmtId="0" fontId="145" fillId="48" borderId="105" xfId="76" applyFont="1" applyFill="1" applyBorder="1"/>
    <xf numFmtId="172" fontId="268" fillId="82" borderId="0" xfId="1" applyNumberFormat="1" applyFont="1" applyFill="1"/>
    <xf numFmtId="172" fontId="202" fillId="70" borderId="0" xfId="1" applyNumberFormat="1" applyFont="1" applyFill="1" applyAlignment="1">
      <alignment wrapText="1"/>
    </xf>
    <xf numFmtId="172" fontId="147" fillId="0" borderId="0" xfId="1" applyNumberFormat="1" applyFont="1" applyFill="1"/>
    <xf numFmtId="172" fontId="19" fillId="0" borderId="0" xfId="1" applyNumberFormat="1" applyFont="1" applyFill="1"/>
    <xf numFmtId="172" fontId="145" fillId="0" borderId="0" xfId="1" applyNumberFormat="1" applyFont="1"/>
    <xf numFmtId="172" fontId="238" fillId="0" borderId="0" xfId="1" applyNumberFormat="1" applyFont="1"/>
    <xf numFmtId="0" fontId="47" fillId="0" borderId="0" xfId="0" applyFont="1" applyAlignment="1"/>
    <xf numFmtId="0" fontId="270" fillId="70" borderId="0" xfId="0" applyFont="1" applyFill="1" applyAlignment="1"/>
    <xf numFmtId="0" fontId="47" fillId="0" borderId="0" xfId="0" applyFont="1" applyFill="1" applyAlignment="1"/>
    <xf numFmtId="43" fontId="19" fillId="0" borderId="0" xfId="76" applyNumberFormat="1"/>
    <xf numFmtId="0" fontId="47" fillId="70" borderId="0" xfId="0" applyFont="1" applyFill="1" applyAlignment="1"/>
    <xf numFmtId="0" fontId="47" fillId="92" borderId="0" xfId="0" applyFont="1" applyFill="1" applyAlignment="1"/>
    <xf numFmtId="0" fontId="47" fillId="92" borderId="22" xfId="0" applyFont="1" applyFill="1" applyBorder="1" applyAlignment="1"/>
    <xf numFmtId="0" fontId="47" fillId="97" borderId="22" xfId="7" applyFont="1" applyFill="1" applyBorder="1" applyAlignment="1">
      <alignment horizontal="right"/>
    </xf>
    <xf numFmtId="0" fontId="47" fillId="97" borderId="22" xfId="7" applyFont="1" applyFill="1" applyBorder="1" applyAlignment="1"/>
    <xf numFmtId="172" fontId="47" fillId="97" borderId="22" xfId="1" applyNumberFormat="1" applyFont="1" applyFill="1" applyBorder="1" applyAlignment="1">
      <alignment horizontal="right"/>
    </xf>
    <xf numFmtId="37" fontId="47" fillId="92" borderId="0" xfId="0" applyNumberFormat="1" applyFont="1" applyFill="1" applyAlignment="1"/>
    <xf numFmtId="172" fontId="47" fillId="92" borderId="0" xfId="0" applyNumberFormat="1" applyFont="1" applyFill="1" applyAlignment="1"/>
    <xf numFmtId="0" fontId="200" fillId="0" borderId="0" xfId="0" applyFont="1"/>
    <xf numFmtId="0" fontId="193" fillId="92" borderId="0" xfId="76" applyFont="1" applyFill="1"/>
    <xf numFmtId="0" fontId="271" fillId="92" borderId="0" xfId="76" applyFont="1" applyFill="1"/>
    <xf numFmtId="38" fontId="147" fillId="0" borderId="93" xfId="76" applyNumberFormat="1" applyFont="1" applyBorder="1"/>
    <xf numFmtId="38" fontId="147" fillId="0" borderId="94" xfId="76" applyNumberFormat="1" applyFont="1" applyBorder="1"/>
    <xf numFmtId="38" fontId="229" fillId="81" borderId="91" xfId="76" applyNumberFormat="1" applyFont="1" applyFill="1" applyBorder="1"/>
    <xf numFmtId="38" fontId="229" fillId="81" borderId="93" xfId="76" applyNumberFormat="1" applyFont="1" applyFill="1" applyBorder="1"/>
    <xf numFmtId="38" fontId="229" fillId="81" borderId="94" xfId="76" applyNumberFormat="1" applyFont="1" applyFill="1" applyBorder="1"/>
    <xf numFmtId="38" fontId="221" fillId="73" borderId="91" xfId="76" applyNumberFormat="1" applyFont="1" applyFill="1" applyBorder="1"/>
    <xf numFmtId="38" fontId="221" fillId="73" borderId="93" xfId="76" applyNumberFormat="1" applyFont="1" applyFill="1" applyBorder="1"/>
    <xf numFmtId="38" fontId="221" fillId="73" borderId="94" xfId="76" applyNumberFormat="1" applyFont="1" applyFill="1" applyBorder="1"/>
    <xf numFmtId="38" fontId="147" fillId="0" borderId="85" xfId="76" applyNumberFormat="1" applyFont="1" applyBorder="1"/>
    <xf numFmtId="38" fontId="147" fillId="0" borderId="95" xfId="76" applyNumberFormat="1" applyFont="1" applyBorder="1"/>
    <xf numFmtId="38" fontId="229" fillId="81" borderId="92" xfId="76" applyNumberFormat="1" applyFont="1" applyFill="1" applyBorder="1"/>
    <xf numFmtId="38" fontId="229" fillId="81" borderId="85" xfId="76" applyNumberFormat="1" applyFont="1" applyFill="1" applyBorder="1"/>
    <xf numFmtId="38" fontId="229" fillId="81" borderId="95" xfId="76" applyNumberFormat="1" applyFont="1" applyFill="1" applyBorder="1"/>
    <xf numFmtId="38" fontId="221" fillId="73" borderId="92" xfId="76" applyNumberFormat="1" applyFont="1" applyFill="1" applyBorder="1"/>
    <xf numFmtId="38" fontId="221" fillId="73" borderId="85" xfId="76" applyNumberFormat="1" applyFont="1" applyFill="1" applyBorder="1"/>
    <xf numFmtId="38" fontId="221" fillId="73" borderId="95" xfId="76" applyNumberFormat="1" applyFont="1" applyFill="1" applyBorder="1"/>
    <xf numFmtId="38" fontId="193" fillId="48" borderId="0" xfId="76" applyNumberFormat="1" applyFont="1" applyFill="1"/>
    <xf numFmtId="38" fontId="193" fillId="48" borderId="105" xfId="76" applyNumberFormat="1" applyFont="1" applyFill="1" applyBorder="1"/>
    <xf numFmtId="38" fontId="192" fillId="48" borderId="0" xfId="76" applyNumberFormat="1" applyFont="1" applyFill="1" applyBorder="1"/>
    <xf numFmtId="38" fontId="192" fillId="48" borderId="66" xfId="76" applyNumberFormat="1" applyFont="1" applyFill="1" applyBorder="1"/>
    <xf numFmtId="38" fontId="192" fillId="48" borderId="105" xfId="76" applyNumberFormat="1" applyFont="1" applyFill="1" applyBorder="1"/>
    <xf numFmtId="38" fontId="19" fillId="0" borderId="105" xfId="1" applyNumberFormat="1" applyFont="1" applyBorder="1"/>
    <xf numFmtId="38" fontId="19" fillId="0" borderId="0" xfId="1" applyNumberFormat="1" applyFont="1" applyBorder="1"/>
    <xf numFmtId="38" fontId="19" fillId="0" borderId="66" xfId="1" applyNumberFormat="1" applyFont="1" applyBorder="1"/>
    <xf numFmtId="38" fontId="226" fillId="59" borderId="105" xfId="76" applyNumberFormat="1" applyFont="1" applyFill="1" applyBorder="1"/>
    <xf numFmtId="38" fontId="226" fillId="59" borderId="0" xfId="76" applyNumberFormat="1" applyFont="1" applyFill="1" applyBorder="1"/>
    <xf numFmtId="38" fontId="226" fillId="59" borderId="66" xfId="76" applyNumberFormat="1" applyFont="1" applyFill="1" applyBorder="1"/>
    <xf numFmtId="38" fontId="19" fillId="0" borderId="105" xfId="76" applyNumberFormat="1" applyBorder="1"/>
    <xf numFmtId="38" fontId="19" fillId="0" borderId="0" xfId="76" applyNumberFormat="1" applyBorder="1"/>
    <xf numFmtId="38" fontId="19" fillId="0" borderId="66" xfId="76" applyNumberFormat="1" applyBorder="1"/>
    <xf numFmtId="38" fontId="222" fillId="59" borderId="105" xfId="76" applyNumberFormat="1" applyFont="1" applyFill="1" applyBorder="1"/>
    <xf numFmtId="38" fontId="222" fillId="59" borderId="0" xfId="76" applyNumberFormat="1" applyFont="1" applyFill="1" applyBorder="1"/>
    <xf numFmtId="38" fontId="222" fillId="59" borderId="66" xfId="76" applyNumberFormat="1" applyFont="1" applyFill="1" applyBorder="1"/>
    <xf numFmtId="38" fontId="226" fillId="59" borderId="105" xfId="1" applyNumberFormat="1" applyFont="1" applyFill="1" applyBorder="1"/>
    <xf numFmtId="38" fontId="226" fillId="59" borderId="0" xfId="1" applyNumberFormat="1" applyFont="1" applyFill="1" applyBorder="1"/>
    <xf numFmtId="38" fontId="226" fillId="59" borderId="66" xfId="1" applyNumberFormat="1" applyFont="1" applyFill="1" applyBorder="1"/>
    <xf numFmtId="38" fontId="145" fillId="0" borderId="105" xfId="76" applyNumberFormat="1" applyFont="1" applyBorder="1"/>
    <xf numFmtId="38" fontId="145" fillId="0" borderId="0" xfId="76" applyNumberFormat="1" applyFont="1" applyBorder="1"/>
    <xf numFmtId="38" fontId="145" fillId="0" borderId="66" xfId="76" applyNumberFormat="1" applyFont="1" applyBorder="1"/>
    <xf numFmtId="38" fontId="225" fillId="59" borderId="105" xfId="76" applyNumberFormat="1" applyFont="1" applyFill="1" applyBorder="1"/>
    <xf numFmtId="38" fontId="225" fillId="59" borderId="0" xfId="76" applyNumberFormat="1" applyFont="1" applyFill="1" applyBorder="1"/>
    <xf numFmtId="38" fontId="225" fillId="59" borderId="66" xfId="76" applyNumberFormat="1" applyFont="1" applyFill="1" applyBorder="1"/>
    <xf numFmtId="38" fontId="222" fillId="59" borderId="105" xfId="1" applyNumberFormat="1" applyFont="1" applyFill="1" applyBorder="1"/>
    <xf numFmtId="38" fontId="222" fillId="59" borderId="0" xfId="1" applyNumberFormat="1" applyFont="1" applyFill="1" applyBorder="1"/>
    <xf numFmtId="38" fontId="222" fillId="59" borderId="66" xfId="1" applyNumberFormat="1" applyFont="1" applyFill="1" applyBorder="1"/>
    <xf numFmtId="38" fontId="192" fillId="48" borderId="0" xfId="76" applyNumberFormat="1" applyFont="1" applyFill="1"/>
    <xf numFmtId="38" fontId="191" fillId="0" borderId="0" xfId="76" applyNumberFormat="1" applyFont="1"/>
    <xf numFmtId="172" fontId="49" fillId="58" borderId="22" xfId="1" applyNumberFormat="1" applyFont="1" applyFill="1" applyBorder="1" applyAlignment="1">
      <alignment horizontal="right"/>
    </xf>
    <xf numFmtId="37" fontId="123" fillId="16" borderId="0" xfId="0" applyNumberFormat="1" applyFont="1" applyFill="1" applyAlignment="1"/>
    <xf numFmtId="0" fontId="236" fillId="58" borderId="22" xfId="7" applyFont="1" applyFill="1" applyBorder="1" applyAlignment="1">
      <alignment horizontal="right"/>
    </xf>
    <xf numFmtId="0" fontId="47" fillId="16" borderId="22" xfId="0" applyFont="1" applyFill="1" applyBorder="1" applyAlignment="1"/>
    <xf numFmtId="172" fontId="238" fillId="16" borderId="0" xfId="1" applyNumberFormat="1" applyFont="1" applyFill="1"/>
    <xf numFmtId="172" fontId="19" fillId="16" borderId="0" xfId="1" applyNumberFormat="1" applyFont="1" applyFill="1"/>
    <xf numFmtId="0" fontId="236" fillId="16" borderId="22" xfId="0" applyFont="1" applyFill="1" applyBorder="1" applyAlignment="1"/>
    <xf numFmtId="0" fontId="29" fillId="16" borderId="0" xfId="0" applyFont="1" applyFill="1" applyAlignment="1"/>
    <xf numFmtId="43" fontId="123" fillId="16" borderId="0" xfId="1" applyFont="1" applyFill="1" applyAlignment="1"/>
    <xf numFmtId="172" fontId="145" fillId="16" borderId="0" xfId="76" applyNumberFormat="1" applyFont="1" applyFill="1" applyBorder="1"/>
    <xf numFmtId="172" fontId="145" fillId="16" borderId="66" xfId="76" applyNumberFormat="1" applyFont="1" applyFill="1" applyBorder="1"/>
    <xf numFmtId="172" fontId="19" fillId="16" borderId="0" xfId="76" applyNumberFormat="1" applyFill="1" applyBorder="1"/>
    <xf numFmtId="172" fontId="19" fillId="16" borderId="66" xfId="76" applyNumberFormat="1" applyFill="1" applyBorder="1"/>
    <xf numFmtId="0" fontId="29" fillId="16" borderId="0" xfId="0" applyFont="1" applyFill="1" applyBorder="1" applyAlignment="1"/>
    <xf numFmtId="0" fontId="49" fillId="98" borderId="22" xfId="7" applyFont="1" applyFill="1" applyBorder="1" applyAlignment="1">
      <alignment horizontal="right"/>
    </xf>
    <xf numFmtId="0" fontId="49" fillId="98" borderId="22" xfId="7" applyFont="1" applyFill="1" applyBorder="1" applyAlignment="1"/>
    <xf numFmtId="0" fontId="19" fillId="16" borderId="0" xfId="76" applyFill="1" applyBorder="1"/>
    <xf numFmtId="0" fontId="19" fillId="16" borderId="66" xfId="76" applyFill="1" applyBorder="1"/>
    <xf numFmtId="0" fontId="10" fillId="0" borderId="0" xfId="76" applyFont="1"/>
    <xf numFmtId="0" fontId="193" fillId="91" borderId="0" xfId="76" applyFont="1" applyFill="1"/>
    <xf numFmtId="0" fontId="222" fillId="91" borderId="0" xfId="76" applyFont="1" applyFill="1"/>
    <xf numFmtId="9" fontId="222" fillId="91" borderId="105" xfId="12" applyFont="1" applyFill="1" applyBorder="1"/>
    <xf numFmtId="9" fontId="222" fillId="91" borderId="0" xfId="12" applyFont="1" applyFill="1" applyBorder="1"/>
    <xf numFmtId="0" fontId="236" fillId="91" borderId="1" xfId="4" applyFont="1" applyFill="1" applyBorder="1" applyAlignment="1">
      <alignment horizontal="left"/>
    </xf>
    <xf numFmtId="0" fontId="29" fillId="52" borderId="22" xfId="0" applyFont="1" applyFill="1" applyBorder="1" applyAlignment="1"/>
    <xf numFmtId="172" fontId="29" fillId="52" borderId="22" xfId="1" applyNumberFormat="1" applyFont="1" applyFill="1" applyBorder="1" applyAlignment="1"/>
    <xf numFmtId="0" fontId="29" fillId="52" borderId="0" xfId="0" applyFont="1" applyFill="1" applyAlignment="1"/>
    <xf numFmtId="0" fontId="236" fillId="52" borderId="22" xfId="0" applyFont="1" applyFill="1" applyBorder="1" applyAlignment="1"/>
    <xf numFmtId="0" fontId="236" fillId="99" borderId="22" xfId="7" applyFont="1" applyFill="1" applyBorder="1" applyAlignment="1">
      <alignment horizontal="right"/>
    </xf>
    <xf numFmtId="37" fontId="29" fillId="52" borderId="0" xfId="0" applyNumberFormat="1" applyFont="1" applyFill="1" applyAlignment="1"/>
    <xf numFmtId="169" fontId="31" fillId="0" borderId="0" xfId="0" applyNumberFormat="1" applyFont="1" applyBorder="1"/>
    <xf numFmtId="0" fontId="29" fillId="52" borderId="0" xfId="0" applyFont="1" applyFill="1"/>
    <xf numFmtId="37" fontId="31" fillId="70" borderId="17" xfId="0" applyNumberFormat="1" applyFont="1" applyFill="1" applyBorder="1"/>
    <xf numFmtId="37" fontId="31" fillId="70" borderId="18" xfId="0" applyNumberFormat="1" applyFont="1" applyFill="1" applyBorder="1"/>
    <xf numFmtId="37" fontId="31" fillId="60" borderId="17" xfId="0" applyNumberFormat="1" applyFont="1" applyFill="1" applyBorder="1"/>
    <xf numFmtId="37" fontId="31" fillId="60" borderId="18" xfId="0" applyNumberFormat="1" applyFont="1" applyFill="1" applyBorder="1"/>
    <xf numFmtId="37" fontId="31" fillId="70" borderId="17" xfId="0" applyNumberFormat="1" applyFont="1" applyFill="1" applyBorder="1" applyAlignment="1"/>
    <xf numFmtId="37" fontId="31" fillId="70" borderId="28" xfId="0" applyNumberFormat="1" applyFont="1" applyFill="1" applyBorder="1" applyAlignment="1"/>
    <xf numFmtId="37" fontId="31" fillId="92" borderId="17" xfId="0" applyNumberFormat="1" applyFont="1" applyFill="1" applyBorder="1"/>
    <xf numFmtId="0" fontId="110" fillId="4" borderId="0" xfId="0" applyFont="1" applyFill="1"/>
    <xf numFmtId="0" fontId="31" fillId="92" borderId="35" xfId="0" applyFont="1" applyFill="1" applyBorder="1"/>
    <xf numFmtId="0" fontId="31" fillId="88" borderId="35" xfId="0" applyFont="1" applyFill="1" applyBorder="1" applyAlignment="1">
      <alignment wrapText="1"/>
    </xf>
    <xf numFmtId="0" fontId="31" fillId="63" borderId="35" xfId="0" applyFont="1" applyFill="1" applyBorder="1" applyAlignment="1"/>
    <xf numFmtId="0" fontId="31" fillId="92" borderId="35" xfId="0" applyFont="1" applyFill="1" applyBorder="1" applyAlignment="1"/>
    <xf numFmtId="37" fontId="31" fillId="0" borderId="27" xfId="0" applyNumberFormat="1" applyFont="1" applyFill="1" applyBorder="1"/>
    <xf numFmtId="37" fontId="31" fillId="15" borderId="27" xfId="0" applyNumberFormat="1" applyFont="1" applyFill="1" applyBorder="1"/>
    <xf numFmtId="37" fontId="218" fillId="15" borderId="35" xfId="0" applyNumberFormat="1" applyFont="1" applyFill="1" applyBorder="1"/>
    <xf numFmtId="37" fontId="31" fillId="15" borderId="35" xfId="0" applyNumberFormat="1" applyFont="1" applyFill="1" applyBorder="1"/>
    <xf numFmtId="37" fontId="31" fillId="0" borderId="35" xfId="0" applyNumberFormat="1" applyFont="1" applyFill="1" applyBorder="1"/>
    <xf numFmtId="37" fontId="31" fillId="16" borderId="35" xfId="0" applyNumberFormat="1" applyFont="1" applyFill="1" applyBorder="1"/>
    <xf numFmtId="37" fontId="218" fillId="0" borderId="11" xfId="0" applyNumberFormat="1" applyFont="1" applyFill="1" applyBorder="1"/>
    <xf numFmtId="0" fontId="218" fillId="92" borderId="5" xfId="0" applyFont="1" applyFill="1" applyBorder="1" applyAlignment="1">
      <alignment horizontal="left" wrapText="1"/>
    </xf>
    <xf numFmtId="37" fontId="31" fillId="92" borderId="35" xfId="0" applyNumberFormat="1" applyFont="1" applyFill="1" applyBorder="1"/>
    <xf numFmtId="37" fontId="31" fillId="92" borderId="11" xfId="0" applyNumberFormat="1" applyFont="1" applyFill="1" applyBorder="1"/>
    <xf numFmtId="37" fontId="32" fillId="92" borderId="22" xfId="0" applyNumberFormat="1" applyFont="1" applyFill="1" applyBorder="1"/>
    <xf numFmtId="0" fontId="272" fillId="0" borderId="0" xfId="0" applyFont="1"/>
    <xf numFmtId="3" fontId="54" fillId="0" borderId="0" xfId="0" applyNumberFormat="1" applyFont="1" applyAlignment="1"/>
    <xf numFmtId="0" fontId="157" fillId="0" borderId="0" xfId="0" applyFont="1" applyFill="1" applyAlignment="1">
      <alignment wrapText="1"/>
    </xf>
    <xf numFmtId="0" fontId="0" fillId="0" borderId="0" xfId="0" applyAlignment="1"/>
    <xf numFmtId="0" fontId="0" fillId="0" borderId="0" xfId="0"/>
    <xf numFmtId="43" fontId="54" fillId="0" borderId="0" xfId="1" applyNumberFormat="1" applyFont="1" applyAlignment="1"/>
    <xf numFmtId="0" fontId="0" fillId="0" borderId="0" xfId="0"/>
    <xf numFmtId="37" fontId="273" fillId="0" borderId="0" xfId="0" applyNumberFormat="1" applyFont="1" applyFill="1" applyAlignment="1"/>
    <xf numFmtId="37" fontId="274" fillId="0" borderId="0" xfId="0" applyNumberFormat="1" applyFont="1" applyFill="1" applyAlignment="1"/>
    <xf numFmtId="0" fontId="274" fillId="0" borderId="0" xfId="0" applyFont="1" applyFill="1" applyAlignment="1"/>
    <xf numFmtId="37" fontId="275" fillId="0" borderId="0" xfId="0" applyNumberFormat="1" applyFont="1" applyFill="1" applyAlignment="1">
      <alignment horizontal="center"/>
    </xf>
    <xf numFmtId="0" fontId="274" fillId="0" borderId="0" xfId="0" applyFont="1" applyFill="1"/>
    <xf numFmtId="37" fontId="33" fillId="6" borderId="0" xfId="14" applyNumberFormat="1" applyFont="1" applyFill="1" applyAlignment="1">
      <alignment horizontal="center"/>
    </xf>
    <xf numFmtId="37" fontId="30" fillId="6" borderId="0" xfId="14" applyNumberFormat="1" applyFont="1" applyFill="1"/>
    <xf numFmtId="37" fontId="30" fillId="0" borderId="0" xfId="14" applyNumberFormat="1" applyFont="1"/>
    <xf numFmtId="37" fontId="33" fillId="0" borderId="0" xfId="14" applyNumberFormat="1" applyFont="1"/>
    <xf numFmtId="37" fontId="61" fillId="0" borderId="0" xfId="14" applyNumberFormat="1" applyFont="1"/>
    <xf numFmtId="0" fontId="8" fillId="0" borderId="0" xfId="100"/>
    <xf numFmtId="0" fontId="193" fillId="48" borderId="0" xfId="101" applyFont="1" applyFill="1"/>
    <xf numFmtId="0" fontId="8" fillId="0" borderId="0" xfId="101"/>
    <xf numFmtId="0" fontId="276" fillId="92" borderId="0" xfId="101" applyFont="1" applyFill="1"/>
    <xf numFmtId="0" fontId="276" fillId="92" borderId="0" xfId="100" applyFont="1" applyFill="1"/>
    <xf numFmtId="0" fontId="277" fillId="92" borderId="0" xfId="100" applyFont="1" applyFill="1"/>
    <xf numFmtId="37" fontId="29" fillId="0" borderId="0" xfId="14" applyNumberFormat="1" applyAlignment="1"/>
    <xf numFmtId="0" fontId="47" fillId="16" borderId="0" xfId="14" applyFont="1" applyFill="1" applyAlignment="1">
      <alignment horizontal="center"/>
    </xf>
    <xf numFmtId="168" fontId="47" fillId="0" borderId="0" xfId="14" applyNumberFormat="1" applyFont="1" applyFill="1" applyAlignment="1">
      <alignment horizontal="center"/>
    </xf>
    <xf numFmtId="0" fontId="47" fillId="0" borderId="0" xfId="14" applyFont="1" applyAlignment="1">
      <alignment horizontal="center" vertical="top"/>
    </xf>
    <xf numFmtId="37" fontId="47" fillId="0" borderId="0" xfId="14" applyNumberFormat="1" applyFont="1" applyAlignment="1">
      <alignment horizontal="center" vertical="top"/>
    </xf>
    <xf numFmtId="9" fontId="29" fillId="16" borderId="0" xfId="14" applyNumberFormat="1" applyFill="1" applyAlignment="1"/>
    <xf numFmtId="9" fontId="29" fillId="0" borderId="0" xfId="14" applyNumberFormat="1" applyAlignment="1"/>
    <xf numFmtId="0" fontId="47" fillId="0" borderId="0" xfId="14" applyFont="1" applyAlignment="1"/>
    <xf numFmtId="0" fontId="47" fillId="0" borderId="0" xfId="14" applyFont="1" applyAlignment="1">
      <alignment horizontal="right" vertical="top"/>
    </xf>
    <xf numFmtId="37" fontId="47" fillId="101" borderId="0" xfId="14" applyNumberFormat="1" applyFont="1" applyFill="1" applyAlignment="1">
      <alignment horizontal="right" vertical="top"/>
    </xf>
    <xf numFmtId="0" fontId="278" fillId="0" borderId="0" xfId="14" applyFont="1" applyAlignment="1"/>
    <xf numFmtId="9" fontId="278" fillId="16" borderId="0" xfId="14" applyNumberFormat="1" applyFont="1" applyFill="1" applyAlignment="1"/>
    <xf numFmtId="37" fontId="47" fillId="101" borderId="0" xfId="14" applyNumberFormat="1" applyFont="1" applyFill="1" applyAlignment="1"/>
    <xf numFmtId="0" fontId="29" fillId="0" borderId="0" xfId="14" applyFont="1" applyAlignment="1"/>
    <xf numFmtId="0" fontId="47" fillId="92" borderId="0" xfId="14" applyFont="1" applyFill="1" applyAlignment="1">
      <alignment horizontal="center"/>
    </xf>
    <xf numFmtId="0" fontId="47" fillId="92" borderId="0" xfId="14" applyFont="1" applyFill="1" applyAlignment="1">
      <alignment horizontal="right" vertical="top"/>
    </xf>
    <xf numFmtId="0" fontId="279" fillId="92" borderId="0" xfId="14" applyFont="1" applyFill="1" applyAlignment="1"/>
    <xf numFmtId="0" fontId="279" fillId="92" borderId="0" xfId="14" applyFont="1" applyFill="1" applyAlignment="1">
      <alignment vertical="top"/>
    </xf>
    <xf numFmtId="0" fontId="280" fillId="0" borderId="1" xfId="9" applyFont="1" applyFill="1" applyBorder="1" applyAlignment="1">
      <alignment horizontal="right"/>
    </xf>
    <xf numFmtId="37" fontId="49" fillId="0" borderId="0" xfId="10" applyNumberFormat="1" applyFont="1" applyFill="1" applyBorder="1" applyAlignment="1">
      <alignment horizontal="right"/>
    </xf>
    <xf numFmtId="0" fontId="174" fillId="0" borderId="0" xfId="14" applyFont="1" applyAlignment="1"/>
    <xf numFmtId="10" fontId="29" fillId="0" borderId="0" xfId="0" applyNumberFormat="1" applyFont="1"/>
    <xf numFmtId="37" fontId="132" fillId="0" borderId="0" xfId="14" applyNumberFormat="1" applyFont="1" applyAlignment="1"/>
    <xf numFmtId="37" fontId="47" fillId="0" borderId="0" xfId="0" applyNumberFormat="1" applyFont="1"/>
    <xf numFmtId="37" fontId="87" fillId="0" borderId="105" xfId="0" applyNumberFormat="1" applyFont="1" applyBorder="1"/>
    <xf numFmtId="37" fontId="87" fillId="0" borderId="66" xfId="0" applyNumberFormat="1" applyFont="1" applyBorder="1"/>
    <xf numFmtId="37" fontId="87" fillId="92" borderId="92" xfId="0" applyNumberFormat="1" applyFont="1" applyFill="1" applyBorder="1"/>
    <xf numFmtId="37" fontId="87" fillId="92" borderId="95" xfId="0" applyNumberFormat="1" applyFont="1" applyFill="1" applyBorder="1"/>
    <xf numFmtId="167" fontId="47" fillId="76" borderId="0" xfId="0" applyNumberFormat="1" applyFont="1" applyFill="1" applyAlignment="1"/>
    <xf numFmtId="0" fontId="281" fillId="76" borderId="1" xfId="9" applyFont="1" applyFill="1" applyBorder="1" applyAlignment="1">
      <alignment horizontal="right"/>
    </xf>
    <xf numFmtId="0" fontId="267" fillId="76" borderId="1" xfId="9" applyFont="1" applyFill="1" applyBorder="1" applyAlignment="1">
      <alignment horizontal="right"/>
    </xf>
    <xf numFmtId="0" fontId="267" fillId="76" borderId="1" xfId="9" applyFont="1" applyFill="1" applyBorder="1" applyAlignment="1"/>
    <xf numFmtId="37" fontId="282" fillId="76" borderId="0" xfId="0" applyNumberFormat="1" applyFont="1" applyFill="1" applyAlignment="1"/>
    <xf numFmtId="37" fontId="47" fillId="76" borderId="0" xfId="0" applyNumberFormat="1" applyFont="1" applyFill="1" applyAlignment="1"/>
    <xf numFmtId="0" fontId="47" fillId="76" borderId="0" xfId="0" applyFont="1" applyFill="1" applyAlignment="1"/>
    <xf numFmtId="10" fontId="47" fillId="76" borderId="0" xfId="12" applyNumberFormat="1" applyFont="1" applyFill="1"/>
    <xf numFmtId="0" fontId="47" fillId="76" borderId="0" xfId="0" applyFont="1" applyFill="1"/>
    <xf numFmtId="37" fontId="47" fillId="76" borderId="0" xfId="0" applyNumberFormat="1" applyFont="1" applyFill="1"/>
    <xf numFmtId="0" fontId="33" fillId="76" borderId="0" xfId="0" applyFont="1" applyFill="1"/>
    <xf numFmtId="0" fontId="283" fillId="0" borderId="0" xfId="0" applyFont="1" applyAlignment="1"/>
    <xf numFmtId="0" fontId="29" fillId="0" borderId="0" xfId="14" applyFont="1" applyFill="1" applyAlignment="1">
      <alignment horizontal="center"/>
    </xf>
    <xf numFmtId="0" fontId="29" fillId="0" borderId="0" xfId="14" applyFont="1" applyFill="1" applyAlignment="1"/>
    <xf numFmtId="168" fontId="29" fillId="0" borderId="0" xfId="14" applyNumberFormat="1" applyFont="1" applyFill="1" applyAlignment="1">
      <alignment horizontal="center"/>
    </xf>
    <xf numFmtId="9" fontId="29" fillId="0" borderId="0" xfId="14" applyNumberFormat="1" applyFont="1" applyFill="1" applyAlignment="1"/>
    <xf numFmtId="0" fontId="47" fillId="0" borderId="0" xfId="14" applyFont="1" applyFill="1" applyAlignment="1">
      <alignment horizontal="center"/>
    </xf>
    <xf numFmtId="37" fontId="47" fillId="0" borderId="0" xfId="14" applyNumberFormat="1" applyFont="1" applyAlignment="1">
      <alignment horizontal="center"/>
    </xf>
    <xf numFmtId="9" fontId="47" fillId="16" borderId="0" xfId="14" applyNumberFormat="1" applyFont="1" applyFill="1" applyAlignment="1">
      <alignment horizontal="center"/>
    </xf>
    <xf numFmtId="37" fontId="47" fillId="0" borderId="0" xfId="14" applyNumberFormat="1" applyFont="1" applyFill="1" applyAlignment="1">
      <alignment horizontal="center"/>
    </xf>
    <xf numFmtId="168" fontId="47" fillId="0" borderId="0" xfId="14" applyNumberFormat="1" applyFont="1" applyAlignment="1">
      <alignment horizontal="center" vertical="top"/>
    </xf>
    <xf numFmtId="37" fontId="47" fillId="54" borderId="0" xfId="14" applyNumberFormat="1" applyFont="1" applyFill="1" applyAlignment="1">
      <alignment horizontal="right" vertical="top"/>
    </xf>
    <xf numFmtId="165" fontId="29" fillId="0" borderId="0" xfId="14" applyNumberFormat="1" applyFont="1" applyFill="1" applyAlignment="1"/>
    <xf numFmtId="9" fontId="29" fillId="16" borderId="0" xfId="14" applyNumberFormat="1" applyFont="1" applyFill="1" applyAlignment="1"/>
    <xf numFmtId="37" fontId="47" fillId="0" borderId="0" xfId="14" applyNumberFormat="1" applyFont="1" applyAlignment="1">
      <alignment horizontal="right" vertical="top"/>
    </xf>
    <xf numFmtId="37" fontId="29" fillId="16" borderId="0" xfId="14" applyNumberFormat="1" applyFont="1" applyFill="1" applyAlignment="1">
      <alignment horizontal="center"/>
    </xf>
    <xf numFmtId="37" fontId="29" fillId="0" borderId="0" xfId="14" applyNumberFormat="1" applyFont="1" applyFill="1" applyAlignment="1">
      <alignment horizontal="center"/>
    </xf>
    <xf numFmtId="9" fontId="29" fillId="0" borderId="0" xfId="14" applyNumberFormat="1" applyFont="1" applyFill="1" applyAlignment="1">
      <alignment horizontal="center"/>
    </xf>
    <xf numFmtId="168" fontId="47" fillId="76" borderId="0" xfId="14" applyNumberFormat="1" applyFont="1" applyFill="1" applyAlignment="1">
      <alignment horizontal="center" vertical="top"/>
    </xf>
    <xf numFmtId="38" fontId="284" fillId="5" borderId="22" xfId="5" applyNumberFormat="1" applyFont="1" applyFill="1" applyBorder="1" applyAlignment="1">
      <alignment horizontal="right"/>
    </xf>
    <xf numFmtId="38" fontId="203" fillId="5" borderId="22" xfId="5" applyNumberFormat="1" applyFont="1" applyFill="1" applyBorder="1" applyAlignment="1">
      <alignment horizontal="right"/>
    </xf>
    <xf numFmtId="38" fontId="203" fillId="96" borderId="22" xfId="5" applyNumberFormat="1" applyFont="1" applyFill="1" applyBorder="1" applyAlignment="1">
      <alignment horizontal="right"/>
    </xf>
    <xf numFmtId="38" fontId="203" fillId="58" borderId="22" xfId="5" applyNumberFormat="1" applyFont="1" applyFill="1" applyBorder="1" applyAlignment="1">
      <alignment horizontal="right"/>
    </xf>
    <xf numFmtId="38" fontId="284" fillId="75" borderId="22" xfId="5" applyNumberFormat="1" applyFont="1" applyFill="1" applyBorder="1" applyAlignment="1">
      <alignment horizontal="right"/>
    </xf>
    <xf numFmtId="38" fontId="284" fillId="89" borderId="22" xfId="5" applyNumberFormat="1" applyFont="1" applyFill="1" applyBorder="1" applyAlignment="1">
      <alignment horizontal="right"/>
    </xf>
    <xf numFmtId="38" fontId="106" fillId="2" borderId="0" xfId="0" applyNumberFormat="1" applyFont="1" applyFill="1"/>
    <xf numFmtId="38" fontId="130" fillId="0" borderId="0" xfId="0" applyNumberFormat="1" applyFont="1"/>
    <xf numFmtId="0" fontId="209" fillId="0" borderId="0" xfId="100" applyFont="1"/>
    <xf numFmtId="0" fontId="209" fillId="92" borderId="0" xfId="100" applyFont="1" applyFill="1"/>
    <xf numFmtId="0" fontId="47" fillId="54" borderId="0" xfId="0" applyFont="1" applyFill="1"/>
    <xf numFmtId="37" fontId="47" fillId="54" borderId="0" xfId="0" applyNumberFormat="1" applyFont="1" applyFill="1"/>
    <xf numFmtId="37" fontId="47" fillId="0" borderId="0" xfId="0" applyNumberFormat="1" applyFont="1" applyAlignment="1">
      <alignment horizontal="center"/>
    </xf>
    <xf numFmtId="0" fontId="29" fillId="102" borderId="0" xfId="0" applyFont="1" applyFill="1"/>
    <xf numFmtId="0" fontId="47" fillId="102" borderId="0" xfId="0" applyFont="1" applyFill="1"/>
    <xf numFmtId="0" fontId="200" fillId="0" borderId="0" xfId="0" applyFont="1" applyAlignment="1">
      <alignment horizontal="center"/>
    </xf>
    <xf numFmtId="0" fontId="200" fillId="2" borderId="91" xfId="0" applyFont="1" applyFill="1" applyBorder="1" applyAlignment="1">
      <alignment horizontal="center"/>
    </xf>
    <xf numFmtId="0" fontId="200" fillId="2" borderId="92" xfId="0" applyFont="1" applyFill="1" applyBorder="1" applyAlignment="1">
      <alignment horizontal="center"/>
    </xf>
    <xf numFmtId="37" fontId="236" fillId="91" borderId="0" xfId="0" applyNumberFormat="1" applyFont="1" applyFill="1"/>
    <xf numFmtId="0" fontId="49" fillId="104" borderId="1" xfId="10" applyFont="1" applyFill="1" applyBorder="1" applyAlignment="1">
      <alignment horizontal="right"/>
    </xf>
    <xf numFmtId="0" fontId="49" fillId="104" borderId="1" xfId="10" applyFont="1" applyFill="1" applyBorder="1" applyAlignment="1"/>
    <xf numFmtId="37" fontId="49" fillId="104" borderId="1" xfId="10" applyNumberFormat="1" applyFont="1" applyFill="1" applyBorder="1" applyAlignment="1">
      <alignment horizontal="right"/>
    </xf>
    <xf numFmtId="37" fontId="127" fillId="104" borderId="0" xfId="0" applyNumberFormat="1" applyFont="1" applyFill="1" applyAlignment="1"/>
    <xf numFmtId="167" fontId="47" fillId="104" borderId="0" xfId="0" applyNumberFormat="1" applyFont="1" applyFill="1" applyAlignment="1"/>
    <xf numFmtId="0" fontId="283" fillId="104" borderId="0" xfId="0" applyFont="1" applyFill="1" applyAlignment="1"/>
    <xf numFmtId="0" fontId="49" fillId="104" borderId="1" xfId="9" applyFont="1" applyFill="1" applyBorder="1" applyAlignment="1">
      <alignment horizontal="right"/>
    </xf>
    <xf numFmtId="0" fontId="49" fillId="104" borderId="1" xfId="9" applyFont="1" applyFill="1" applyBorder="1" applyAlignment="1"/>
    <xf numFmtId="37" fontId="29" fillId="104" borderId="0" xfId="0" applyNumberFormat="1" applyFont="1" applyFill="1" applyAlignment="1"/>
    <xf numFmtId="37" fontId="0" fillId="104" borderId="0" xfId="0" applyNumberFormat="1" applyFill="1" applyAlignment="1"/>
    <xf numFmtId="37" fontId="208" fillId="104" borderId="0" xfId="0" applyNumberFormat="1" applyFont="1" applyFill="1" applyAlignment="1"/>
    <xf numFmtId="167" fontId="236" fillId="104" borderId="0" xfId="0" applyNumberFormat="1" applyFont="1" applyFill="1" applyAlignment="1"/>
    <xf numFmtId="37" fontId="49" fillId="0" borderId="1" xfId="9" applyNumberFormat="1" applyFont="1" applyFill="1" applyBorder="1" applyAlignment="1"/>
    <xf numFmtId="0" fontId="30" fillId="104" borderId="0" xfId="0" applyFont="1" applyFill="1" applyAlignment="1"/>
    <xf numFmtId="37" fontId="285" fillId="0" borderId="0" xfId="0" applyNumberFormat="1" applyFont="1"/>
    <xf numFmtId="37" fontId="47" fillId="104" borderId="0" xfId="14" applyNumberFormat="1" applyFont="1" applyFill="1" applyAlignment="1"/>
    <xf numFmtId="37" fontId="87" fillId="15" borderId="0" xfId="14" applyNumberFormat="1" applyFont="1" applyFill="1" applyAlignment="1"/>
    <xf numFmtId="37" fontId="285" fillId="0" borderId="0" xfId="14" applyNumberFormat="1" applyFont="1" applyFill="1" applyAlignment="1"/>
    <xf numFmtId="0" fontId="87" fillId="70" borderId="0" xfId="14" applyFont="1" applyFill="1" applyAlignment="1"/>
    <xf numFmtId="0" fontId="219" fillId="0" borderId="0" xfId="0" applyFont="1" applyAlignment="1"/>
    <xf numFmtId="0" fontId="239" fillId="70" borderId="0" xfId="76" applyFont="1" applyFill="1"/>
    <xf numFmtId="0" fontId="239" fillId="92" borderId="0" xfId="76" applyFont="1" applyFill="1"/>
    <xf numFmtId="9" fontId="239" fillId="16" borderId="0" xfId="12" applyFont="1" applyFill="1" applyBorder="1"/>
    <xf numFmtId="9" fontId="222" fillId="92" borderId="105" xfId="12" applyFont="1" applyFill="1" applyBorder="1"/>
    <xf numFmtId="9" fontId="222" fillId="92" borderId="0" xfId="12" applyFont="1" applyFill="1" applyBorder="1"/>
    <xf numFmtId="0" fontId="222" fillId="92" borderId="0" xfId="101" applyFont="1" applyFill="1"/>
    <xf numFmtId="0" fontId="47" fillId="65" borderId="0" xfId="0" applyFont="1" applyFill="1" applyBorder="1" applyAlignment="1"/>
    <xf numFmtId="0" fontId="49" fillId="95" borderId="0" xfId="7" applyFont="1" applyFill="1" applyBorder="1" applyAlignment="1">
      <alignment horizontal="right"/>
    </xf>
    <xf numFmtId="0" fontId="7" fillId="0" borderId="0" xfId="76" applyFont="1"/>
    <xf numFmtId="0" fontId="7" fillId="0" borderId="0" xfId="100" applyFont="1"/>
    <xf numFmtId="0" fontId="7" fillId="71" borderId="0" xfId="76" applyFont="1" applyFill="1"/>
    <xf numFmtId="172" fontId="49" fillId="105" borderId="22" xfId="1" applyNumberFormat="1" applyFont="1" applyFill="1" applyBorder="1" applyAlignment="1">
      <alignment horizontal="right"/>
    </xf>
    <xf numFmtId="0" fontId="49" fillId="105" borderId="22" xfId="7" applyFont="1" applyFill="1" applyBorder="1" applyAlignment="1">
      <alignment horizontal="right"/>
    </xf>
    <xf numFmtId="0" fontId="49" fillId="105" borderId="22" xfId="7" applyFont="1" applyFill="1" applyBorder="1" applyAlignment="1"/>
    <xf numFmtId="37" fontId="123" fillId="104" borderId="0" xfId="0" applyNumberFormat="1" applyFont="1" applyFill="1" applyAlignment="1"/>
    <xf numFmtId="172" fontId="147" fillId="104" borderId="0" xfId="1" applyNumberFormat="1" applyFont="1" applyFill="1"/>
    <xf numFmtId="0" fontId="236" fillId="104" borderId="22" xfId="0" applyFont="1" applyFill="1" applyBorder="1" applyAlignment="1"/>
    <xf numFmtId="37" fontId="287" fillId="104" borderId="0" xfId="0" applyNumberFormat="1" applyFont="1" applyFill="1" applyAlignment="1"/>
    <xf numFmtId="0" fontId="47" fillId="104" borderId="22" xfId="0" applyFont="1" applyFill="1" applyBorder="1" applyAlignment="1"/>
    <xf numFmtId="43" fontId="123" fillId="104" borderId="0" xfId="1" applyFont="1" applyFill="1" applyAlignment="1"/>
    <xf numFmtId="0" fontId="236" fillId="105" borderId="22" xfId="7" applyFont="1" applyFill="1" applyBorder="1" applyAlignment="1">
      <alignment horizontal="right"/>
    </xf>
    <xf numFmtId="0" fontId="29" fillId="104" borderId="22" xfId="0" applyFont="1" applyFill="1" applyBorder="1" applyAlignment="1"/>
    <xf numFmtId="172" fontId="29" fillId="104" borderId="22" xfId="1" applyNumberFormat="1" applyFont="1" applyFill="1" applyBorder="1" applyAlignment="1"/>
    <xf numFmtId="172" fontId="288" fillId="0" borderId="0" xfId="1" applyNumberFormat="1" applyFont="1"/>
    <xf numFmtId="4" fontId="209" fillId="0" borderId="0" xfId="71" applyNumberFormat="1" applyFont="1"/>
    <xf numFmtId="0" fontId="209" fillId="60" borderId="0" xfId="0" applyFont="1" applyFill="1"/>
    <xf numFmtId="172" fontId="209" fillId="60" borderId="0" xfId="1" applyNumberFormat="1" applyFont="1" applyFill="1"/>
    <xf numFmtId="0" fontId="85" fillId="60" borderId="0" xfId="0" applyFont="1" applyFill="1"/>
    <xf numFmtId="9" fontId="239" fillId="60" borderId="85" xfId="12" applyFont="1" applyFill="1" applyBorder="1"/>
    <xf numFmtId="0" fontId="54" fillId="0" borderId="91" xfId="0" applyFont="1" applyBorder="1"/>
    <xf numFmtId="0" fontId="54" fillId="0" borderId="93" xfId="0" applyFont="1" applyBorder="1"/>
    <xf numFmtId="3" fontId="54" fillId="0" borderId="93" xfId="0" applyNumberFormat="1" applyFont="1" applyBorder="1"/>
    <xf numFmtId="3" fontId="54" fillId="0" borderId="94" xfId="0" applyNumberFormat="1" applyFont="1" applyBorder="1"/>
    <xf numFmtId="0" fontId="54" fillId="0" borderId="94" xfId="0" applyFont="1" applyBorder="1"/>
    <xf numFmtId="0" fontId="54" fillId="0" borderId="95" xfId="0" applyFont="1" applyBorder="1"/>
    <xf numFmtId="0" fontId="33" fillId="0" borderId="0" xfId="0" applyFont="1" applyFill="1" applyBorder="1" applyAlignment="1">
      <alignment horizontal="center" vertical="top"/>
    </xf>
    <xf numFmtId="0" fontId="33" fillId="0" borderId="0" xfId="0" applyFont="1" applyFill="1" applyBorder="1" applyAlignment="1">
      <alignment horizontal="center" vertical="top" wrapText="1"/>
    </xf>
    <xf numFmtId="0" fontId="29" fillId="52" borderId="0" xfId="0" applyFont="1" applyFill="1" applyAlignment="1">
      <alignment wrapText="1"/>
    </xf>
    <xf numFmtId="0" fontId="31" fillId="52" borderId="0" xfId="0" applyFont="1" applyFill="1" applyAlignment="1">
      <alignment wrapText="1"/>
    </xf>
    <xf numFmtId="0" fontId="35" fillId="52" borderId="0" xfId="0" applyFont="1" applyFill="1" applyAlignment="1">
      <alignment vertical="center" wrapText="1"/>
    </xf>
    <xf numFmtId="0" fontId="31" fillId="0" borderId="0" xfId="0" applyFont="1" applyAlignment="1">
      <alignment wrapText="1"/>
    </xf>
    <xf numFmtId="0" fontId="31" fillId="16" borderId="11" xfId="0" applyFont="1" applyFill="1" applyBorder="1" applyAlignment="1">
      <alignment wrapText="1"/>
    </xf>
    <xf numFmtId="0" fontId="31" fillId="0" borderId="0" xfId="0" applyFont="1" applyFill="1" applyAlignment="1">
      <alignment wrapText="1"/>
    </xf>
    <xf numFmtId="0" fontId="32" fillId="0" borderId="0" xfId="0" applyFont="1" applyAlignment="1">
      <alignment wrapText="1"/>
    </xf>
    <xf numFmtId="0" fontId="32" fillId="92" borderId="0" xfId="0" applyFont="1" applyFill="1" applyAlignment="1">
      <alignment wrapText="1"/>
    </xf>
    <xf numFmtId="0" fontId="208" fillId="0" borderId="0" xfId="0" applyFont="1" applyAlignment="1">
      <alignment wrapText="1"/>
    </xf>
    <xf numFmtId="0" fontId="55" fillId="0" borderId="0" xfId="0" applyFont="1" applyAlignment="1">
      <alignment wrapText="1"/>
    </xf>
    <xf numFmtId="37" fontId="289" fillId="0" borderId="0" xfId="0" applyNumberFormat="1" applyFont="1" applyFill="1" applyAlignment="1"/>
    <xf numFmtId="0" fontId="31" fillId="16" borderId="35" xfId="0" applyFont="1" applyFill="1" applyBorder="1" applyAlignment="1"/>
    <xf numFmtId="37" fontId="31" fillId="16" borderId="22" xfId="0" applyNumberFormat="1" applyFont="1" applyFill="1" applyBorder="1"/>
    <xf numFmtId="38" fontId="284" fillId="58" borderId="22" xfId="5" applyNumberFormat="1" applyFont="1" applyFill="1" applyBorder="1" applyAlignment="1">
      <alignment horizontal="right"/>
    </xf>
    <xf numFmtId="0" fontId="51" fillId="104" borderId="58" xfId="4" applyFont="1" applyFill="1" applyBorder="1" applyAlignment="1">
      <alignment horizontal="left"/>
    </xf>
    <xf numFmtId="0" fontId="31" fillId="104" borderId="0" xfId="0" applyFont="1" applyFill="1"/>
    <xf numFmtId="37" fontId="31" fillId="104" borderId="35" xfId="0" applyNumberFormat="1" applyFont="1" applyFill="1" applyBorder="1"/>
    <xf numFmtId="0" fontId="31" fillId="104" borderId="35" xfId="0" applyFont="1" applyFill="1" applyBorder="1"/>
    <xf numFmtId="37" fontId="31" fillId="104" borderId="22" xfId="0" applyNumberFormat="1" applyFont="1" applyFill="1" applyBorder="1"/>
    <xf numFmtId="37" fontId="31" fillId="104" borderId="17" xfId="0" applyNumberFormat="1" applyFont="1" applyFill="1" applyBorder="1" applyAlignment="1"/>
    <xf numFmtId="37" fontId="31" fillId="104" borderId="28" xfId="0" applyNumberFormat="1" applyFont="1" applyFill="1" applyBorder="1" applyAlignment="1"/>
    <xf numFmtId="37" fontId="31" fillId="104" borderId="33" xfId="0" applyNumberFormat="1" applyFont="1" applyFill="1" applyBorder="1" applyAlignment="1"/>
    <xf numFmtId="37" fontId="31" fillId="104" borderId="74" xfId="0" applyNumberFormat="1" applyFont="1" applyFill="1" applyBorder="1" applyAlignment="1"/>
    <xf numFmtId="37" fontId="31" fillId="104" borderId="17" xfId="0" applyNumberFormat="1" applyFont="1" applyFill="1" applyBorder="1"/>
    <xf numFmtId="37" fontId="31" fillId="104" borderId="18" xfId="0" applyNumberFormat="1" applyFont="1" applyFill="1" applyBorder="1"/>
    <xf numFmtId="0" fontId="31" fillId="104" borderId="11" xfId="0" applyFont="1" applyFill="1" applyBorder="1"/>
    <xf numFmtId="0" fontId="186" fillId="0" borderId="0" xfId="0" applyFont="1" applyFill="1" applyBorder="1"/>
    <xf numFmtId="0" fontId="32" fillId="104" borderId="0" xfId="0" applyFont="1" applyFill="1" applyAlignment="1">
      <alignment wrapText="1"/>
    </xf>
    <xf numFmtId="39" fontId="157" fillId="0" borderId="10" xfId="0" applyNumberFormat="1" applyFont="1" applyBorder="1"/>
    <xf numFmtId="0" fontId="31" fillId="104" borderId="0" xfId="0" applyFont="1" applyFill="1" applyAlignment="1">
      <alignment wrapText="1"/>
    </xf>
    <xf numFmtId="37" fontId="218" fillId="104" borderId="35" xfId="0" applyNumberFormat="1" applyFont="1" applyFill="1" applyBorder="1"/>
    <xf numFmtId="0" fontId="31" fillId="104" borderId="5" xfId="0" applyFont="1" applyFill="1" applyBorder="1" applyAlignment="1">
      <alignment horizontal="left" wrapText="1"/>
    </xf>
    <xf numFmtId="172" fontId="31" fillId="0" borderId="0" xfId="1" applyNumberFormat="1" applyFont="1"/>
    <xf numFmtId="172" fontId="217" fillId="0" borderId="0" xfId="1" applyNumberFormat="1" applyFont="1"/>
    <xf numFmtId="0" fontId="31" fillId="91" borderId="35" xfId="0" applyFont="1" applyFill="1" applyBorder="1"/>
    <xf numFmtId="37" fontId="31" fillId="91" borderId="35" xfId="0" applyNumberFormat="1" applyFont="1" applyFill="1" applyBorder="1"/>
    <xf numFmtId="37" fontId="31" fillId="91" borderId="22" xfId="0" applyNumberFormat="1" applyFont="1" applyFill="1" applyBorder="1"/>
    <xf numFmtId="3" fontId="31" fillId="91" borderId="35" xfId="0" applyNumberFormat="1" applyFont="1" applyFill="1" applyBorder="1"/>
    <xf numFmtId="0" fontId="32" fillId="91" borderId="0" xfId="0" applyFont="1" applyFill="1" applyAlignment="1">
      <alignment wrapText="1"/>
    </xf>
    <xf numFmtId="0" fontId="31" fillId="91" borderId="0" xfId="0" applyFont="1" applyFill="1"/>
    <xf numFmtId="37" fontId="31" fillId="91" borderId="17" xfId="0" applyNumberFormat="1" applyFont="1" applyFill="1" applyBorder="1"/>
    <xf numFmtId="0" fontId="218" fillId="104" borderId="5" xfId="0" applyFont="1" applyFill="1" applyBorder="1" applyAlignment="1">
      <alignment horizontal="left" wrapText="1"/>
    </xf>
    <xf numFmtId="37" fontId="31" fillId="104" borderId="11" xfId="0" applyNumberFormat="1" applyFont="1" applyFill="1" applyBorder="1"/>
    <xf numFmtId="0" fontId="31" fillId="104" borderId="35" xfId="0" applyFont="1" applyFill="1" applyBorder="1" applyAlignment="1"/>
    <xf numFmtId="37" fontId="206" fillId="0" borderId="91" xfId="0" applyNumberFormat="1" applyFont="1" applyBorder="1"/>
    <xf numFmtId="37" fontId="206" fillId="0" borderId="105" xfId="0" applyNumberFormat="1" applyFont="1" applyBorder="1"/>
    <xf numFmtId="37" fontId="206" fillId="54" borderId="0" xfId="0" applyNumberFormat="1" applyFont="1" applyFill="1" applyBorder="1" applyProtection="1"/>
    <xf numFmtId="37" fontId="206" fillId="0" borderId="0" xfId="0" applyNumberFormat="1" applyFont="1" applyBorder="1" applyProtection="1"/>
    <xf numFmtId="37" fontId="206" fillId="52" borderId="0" xfId="0" applyNumberFormat="1" applyFont="1" applyFill="1" applyBorder="1" applyProtection="1"/>
    <xf numFmtId="37" fontId="206" fillId="0" borderId="66" xfId="0" applyNumberFormat="1" applyFont="1" applyBorder="1"/>
    <xf numFmtId="0" fontId="206" fillId="104" borderId="105" xfId="0" applyFont="1" applyFill="1" applyBorder="1" applyAlignment="1">
      <alignment horizontal="left"/>
    </xf>
    <xf numFmtId="37" fontId="206" fillId="104" borderId="0" xfId="0" applyNumberFormat="1" applyFont="1" applyFill="1" applyBorder="1" applyProtection="1"/>
    <xf numFmtId="37" fontId="206" fillId="104" borderId="0" xfId="0" applyNumberFormat="1" applyFont="1" applyFill="1" applyBorder="1"/>
    <xf numFmtId="37" fontId="206" fillId="104" borderId="66" xfId="0" applyNumberFormat="1" applyFont="1" applyFill="1" applyBorder="1"/>
    <xf numFmtId="37" fontId="31" fillId="104" borderId="10" xfId="0" applyNumberFormat="1" applyFont="1" applyFill="1" applyBorder="1" applyAlignment="1"/>
    <xf numFmtId="37" fontId="291" fillId="0" borderId="0" xfId="0" applyNumberFormat="1" applyFont="1" applyFill="1" applyAlignment="1"/>
    <xf numFmtId="37" fontId="290" fillId="0" borderId="0" xfId="0" applyNumberFormat="1" applyFont="1"/>
    <xf numFmtId="0" fontId="290" fillId="0" borderId="0" xfId="0" applyFont="1"/>
    <xf numFmtId="37" fontId="30" fillId="0" borderId="0" xfId="0" applyNumberFormat="1" applyFont="1" applyFill="1" applyAlignment="1"/>
    <xf numFmtId="0" fontId="29" fillId="0" borderId="0" xfId="14" applyFill="1" applyAlignment="1"/>
    <xf numFmtId="0" fontId="205" fillId="70" borderId="1" xfId="9" applyFont="1" applyFill="1" applyBorder="1" applyAlignment="1">
      <alignment horizontal="right"/>
    </xf>
    <xf numFmtId="37" fontId="278" fillId="70" borderId="0" xfId="14" applyNumberFormat="1" applyFont="1" applyFill="1" applyAlignment="1"/>
    <xf numFmtId="9" fontId="278" fillId="70" borderId="0" xfId="14" applyNumberFormat="1" applyFont="1" applyFill="1" applyAlignment="1"/>
    <xf numFmtId="0" fontId="278" fillId="70" borderId="0" xfId="14" applyFont="1" applyFill="1" applyAlignment="1"/>
    <xf numFmtId="37" fontId="278" fillId="70" borderId="0" xfId="14" applyNumberFormat="1" applyFont="1" applyFill="1" applyAlignment="1">
      <alignment horizontal="right" vertical="top"/>
    </xf>
    <xf numFmtId="0" fontId="174" fillId="70" borderId="0" xfId="14" applyFont="1" applyFill="1" applyAlignment="1"/>
    <xf numFmtId="0" fontId="278" fillId="70" borderId="0" xfId="14" applyFont="1" applyFill="1" applyAlignment="1">
      <alignment vertical="top"/>
    </xf>
    <xf numFmtId="37" fontId="47" fillId="91" borderId="0" xfId="14" applyNumberFormat="1" applyFont="1" applyFill="1" applyAlignment="1"/>
    <xf numFmtId="37" fontId="47" fillId="91" borderId="0" xfId="14" applyNumberFormat="1" applyFont="1" applyFill="1" applyAlignment="1">
      <alignment horizontal="right" vertical="top"/>
    </xf>
    <xf numFmtId="0" fontId="29" fillId="0" borderId="93" xfId="14" applyBorder="1" applyAlignment="1"/>
    <xf numFmtId="37" fontId="29" fillId="0" borderId="93" xfId="14" applyNumberFormat="1" applyBorder="1" applyAlignment="1"/>
    <xf numFmtId="0" fontId="29" fillId="0" borderId="94" xfId="14" applyBorder="1" applyAlignment="1"/>
    <xf numFmtId="0" fontId="29" fillId="0" borderId="105" xfId="14" applyBorder="1" applyAlignment="1"/>
    <xf numFmtId="0" fontId="29" fillId="0" borderId="0" xfId="14" applyBorder="1" applyAlignment="1"/>
    <xf numFmtId="37" fontId="29" fillId="0" borderId="0" xfId="14" applyNumberFormat="1" applyBorder="1" applyAlignment="1"/>
    <xf numFmtId="0" fontId="47" fillId="16" borderId="0" xfId="14" applyFont="1" applyFill="1" applyBorder="1" applyAlignment="1">
      <alignment horizontal="center"/>
    </xf>
    <xf numFmtId="0" fontId="29" fillId="0" borderId="66" xfId="14" applyBorder="1" applyAlignment="1"/>
    <xf numFmtId="168" fontId="47" fillId="0" borderId="0" xfId="14" applyNumberFormat="1" applyFont="1" applyFill="1" applyBorder="1" applyAlignment="1">
      <alignment horizontal="center"/>
    </xf>
    <xf numFmtId="0" fontId="47" fillId="0" borderId="0" xfId="14" applyFont="1" applyBorder="1" applyAlignment="1">
      <alignment horizontal="center" vertical="top"/>
    </xf>
    <xf numFmtId="37" fontId="47" fillId="0" borderId="0" xfId="14" applyNumberFormat="1" applyFont="1" applyBorder="1" applyAlignment="1">
      <alignment horizontal="center" vertical="top"/>
    </xf>
    <xf numFmtId="0" fontId="29" fillId="0" borderId="0" xfId="14" applyFill="1" applyBorder="1" applyAlignment="1"/>
    <xf numFmtId="0" fontId="29" fillId="0" borderId="0" xfId="14" applyFill="1" applyBorder="1" applyAlignment="1">
      <alignment vertical="top"/>
    </xf>
    <xf numFmtId="37" fontId="29" fillId="0" borderId="0" xfId="14" applyNumberFormat="1" applyFill="1" applyBorder="1" applyAlignment="1">
      <alignment horizontal="right" vertical="top"/>
    </xf>
    <xf numFmtId="9" fontId="29" fillId="16" borderId="0" xfId="14" applyNumberFormat="1" applyFill="1" applyBorder="1" applyAlignment="1">
      <alignment horizontal="right" vertical="top"/>
    </xf>
    <xf numFmtId="37" fontId="29" fillId="0" borderId="0" xfId="14" applyNumberFormat="1" applyFill="1" applyBorder="1" applyAlignment="1"/>
    <xf numFmtId="37" fontId="29" fillId="0" borderId="66" xfId="14" applyNumberFormat="1" applyFill="1" applyBorder="1" applyAlignment="1">
      <alignment horizontal="right" vertical="top"/>
    </xf>
    <xf numFmtId="0" fontId="279" fillId="0" borderId="0" xfId="14" applyFont="1" applyFill="1" applyBorder="1" applyAlignment="1"/>
    <xf numFmtId="9" fontId="29" fillId="0" borderId="0" xfId="14" applyNumberFormat="1" applyFill="1" applyBorder="1" applyAlignment="1">
      <alignment horizontal="right" vertical="top"/>
    </xf>
    <xf numFmtId="37" fontId="29" fillId="70" borderId="0" xfId="14" applyNumberFormat="1" applyFill="1" applyBorder="1" applyAlignment="1">
      <alignment horizontal="right" vertical="top"/>
    </xf>
    <xf numFmtId="0" fontId="47" fillId="0" borderId="0" xfId="14" applyFont="1" applyBorder="1" applyAlignment="1"/>
    <xf numFmtId="0" fontId="47" fillId="0" borderId="0" xfId="14" applyFont="1" applyBorder="1" applyAlignment="1">
      <alignment horizontal="right" vertical="top"/>
    </xf>
    <xf numFmtId="37" fontId="29" fillId="0" borderId="0" xfId="14" applyNumberFormat="1" applyBorder="1" applyAlignment="1">
      <alignment horizontal="right" vertical="top"/>
    </xf>
    <xf numFmtId="37" fontId="47" fillId="91" borderId="0" xfId="14" applyNumberFormat="1" applyFont="1" applyFill="1" applyBorder="1" applyAlignment="1">
      <alignment horizontal="right" vertical="top"/>
    </xf>
    <xf numFmtId="37" fontId="47" fillId="0" borderId="0" xfId="14" applyNumberFormat="1" applyFont="1" applyBorder="1" applyAlignment="1">
      <alignment horizontal="right" vertical="top"/>
    </xf>
    <xf numFmtId="0" fontId="47" fillId="0" borderId="0" xfId="14" applyFont="1" applyFill="1" applyBorder="1" applyAlignment="1"/>
    <xf numFmtId="37" fontId="29" fillId="0" borderId="66" xfId="14" applyNumberFormat="1" applyBorder="1" applyAlignment="1"/>
    <xf numFmtId="0" fontId="29" fillId="0" borderId="0" xfId="14" applyBorder="1" applyAlignment="1">
      <alignment vertical="top"/>
    </xf>
    <xf numFmtId="0" fontId="29" fillId="0" borderId="92" xfId="14" applyBorder="1" applyAlignment="1"/>
    <xf numFmtId="0" fontId="29" fillId="0" borderId="85" xfId="14" applyBorder="1" applyAlignment="1"/>
    <xf numFmtId="37" fontId="29" fillId="0" borderId="85" xfId="14" applyNumberFormat="1" applyBorder="1" applyAlignment="1"/>
    <xf numFmtId="37" fontId="47" fillId="91" borderId="85" xfId="14" applyNumberFormat="1" applyFont="1" applyFill="1" applyBorder="1" applyAlignment="1"/>
    <xf numFmtId="0" fontId="29" fillId="0" borderId="95" xfId="14" applyBorder="1" applyAlignment="1"/>
    <xf numFmtId="0" fontId="29" fillId="109" borderId="0" xfId="14" applyFont="1" applyFill="1" applyAlignment="1">
      <alignment horizontal="center"/>
    </xf>
    <xf numFmtId="168" fontId="29" fillId="109" borderId="0" xfId="14" applyNumberFormat="1" applyFont="1" applyFill="1" applyAlignment="1">
      <alignment horizontal="center"/>
    </xf>
    <xf numFmtId="0" fontId="0" fillId="109" borderId="0" xfId="0" applyFill="1"/>
    <xf numFmtId="0" fontId="0" fillId="0" borderId="0" xfId="0"/>
    <xf numFmtId="37" fontId="78" fillId="16" borderId="5" xfId="67" applyNumberFormat="1" applyFont="1" applyFill="1" applyBorder="1" applyAlignment="1">
      <alignment horizontal="left"/>
    </xf>
    <xf numFmtId="37" fontId="57" fillId="0" borderId="0" xfId="14" applyNumberFormat="1" applyFont="1"/>
    <xf numFmtId="37" fontId="33" fillId="16" borderId="0" xfId="0" applyNumberFormat="1" applyFont="1" applyFill="1"/>
    <xf numFmtId="0" fontId="47" fillId="91" borderId="0" xfId="14" applyFont="1" applyFill="1" applyAlignment="1"/>
    <xf numFmtId="9" fontId="47" fillId="91" borderId="0" xfId="14" applyNumberFormat="1" applyFont="1" applyFill="1" applyAlignment="1"/>
    <xf numFmtId="0" fontId="31" fillId="91" borderId="0" xfId="0" applyFont="1" applyFill="1" applyAlignment="1">
      <alignment wrapText="1"/>
    </xf>
    <xf numFmtId="0" fontId="29" fillId="87" borderId="0" xfId="14" applyFont="1" applyFill="1" applyAlignment="1"/>
    <xf numFmtId="10" fontId="211" fillId="0" borderId="0" xfId="12" applyNumberFormat="1" applyFont="1" applyFill="1"/>
    <xf numFmtId="10" fontId="132" fillId="0" borderId="0" xfId="12" applyNumberFormat="1" applyFont="1" applyFill="1" applyAlignment="1">
      <alignment horizontal="center"/>
    </xf>
    <xf numFmtId="38" fontId="132" fillId="0" borderId="0" xfId="0" applyNumberFormat="1" applyFont="1" applyFill="1"/>
    <xf numFmtId="0" fontId="200" fillId="106" borderId="91" xfId="0" applyFont="1" applyFill="1" applyBorder="1" applyAlignment="1">
      <alignment horizontal="center"/>
    </xf>
    <xf numFmtId="0" fontId="200" fillId="106" borderId="92" xfId="0" applyFont="1" applyFill="1" applyBorder="1" applyAlignment="1">
      <alignment horizontal="center"/>
    </xf>
    <xf numFmtId="172" fontId="47" fillId="106" borderId="23" xfId="1" applyNumberFormat="1" applyFont="1" applyFill="1" applyBorder="1"/>
    <xf numFmtId="172" fontId="29" fillId="0" borderId="0" xfId="1" applyNumberFormat="1" applyFont="1" applyFill="1" applyAlignment="1"/>
    <xf numFmtId="172" fontId="293" fillId="106" borderId="0" xfId="0" applyNumberFormat="1" applyFont="1" applyFill="1" applyAlignment="1"/>
    <xf numFmtId="0" fontId="210" fillId="0" borderId="34" xfId="0" applyFont="1" applyBorder="1" applyAlignment="1">
      <alignment vertical="top" wrapText="1"/>
    </xf>
    <xf numFmtId="0" fontId="210" fillId="0" borderId="61" xfId="0" applyFont="1" applyBorder="1" applyAlignment="1">
      <alignment vertical="top" wrapText="1"/>
    </xf>
    <xf numFmtId="172" fontId="210" fillId="0" borderId="61" xfId="1" applyNumberFormat="1" applyFont="1" applyBorder="1" applyAlignment="1">
      <alignment horizontal="center" vertical="center" wrapText="1"/>
    </xf>
    <xf numFmtId="172" fontId="210" fillId="0" borderId="62" xfId="1" applyNumberFormat="1" applyFont="1" applyBorder="1" applyAlignment="1">
      <alignment horizontal="center" vertical="center" wrapText="1"/>
    </xf>
    <xf numFmtId="172" fontId="210" fillId="106" borderId="61" xfId="1" applyNumberFormat="1" applyFont="1" applyFill="1" applyBorder="1" applyAlignment="1">
      <alignment horizontal="center" vertical="center"/>
    </xf>
    <xf numFmtId="0" fontId="0" fillId="0" borderId="20" xfId="0" applyBorder="1"/>
    <xf numFmtId="0" fontId="0" fillId="0" borderId="67" xfId="0" applyBorder="1"/>
    <xf numFmtId="0" fontId="0" fillId="106" borderId="20" xfId="0" applyFill="1" applyBorder="1"/>
    <xf numFmtId="0" fontId="0" fillId="106" borderId="0" xfId="0" applyFill="1" applyBorder="1"/>
    <xf numFmtId="0" fontId="0" fillId="106" borderId="67" xfId="0" applyFill="1" applyBorder="1"/>
    <xf numFmtId="0" fontId="212" fillId="0" borderId="20" xfId="0" applyFont="1" applyBorder="1"/>
    <xf numFmtId="0" fontId="212" fillId="0" borderId="0" xfId="0" applyFont="1" applyBorder="1"/>
    <xf numFmtId="172" fontId="212" fillId="0" borderId="0" xfId="1" applyNumberFormat="1" applyFont="1" applyBorder="1"/>
    <xf numFmtId="172" fontId="212" fillId="0" borderId="67" xfId="1" applyNumberFormat="1" applyFont="1" applyBorder="1"/>
    <xf numFmtId="0" fontId="209" fillId="0" borderId="64" xfId="71" applyFont="1" applyBorder="1"/>
    <xf numFmtId="0" fontId="209" fillId="0" borderId="7" xfId="71" applyFont="1" applyBorder="1"/>
    <xf numFmtId="0" fontId="0" fillId="0" borderId="65" xfId="0" applyBorder="1"/>
    <xf numFmtId="0" fontId="5" fillId="0" borderId="0" xfId="76" applyFont="1"/>
    <xf numFmtId="43" fontId="293" fillId="91" borderId="0" xfId="0" applyNumberFormat="1" applyFont="1" applyFill="1" applyAlignment="1"/>
    <xf numFmtId="0" fontId="29" fillId="0" borderId="0" xfId="14" applyFont="1" applyAlignment="1">
      <alignment horizontal="center" vertical="top" wrapText="1"/>
    </xf>
    <xf numFmtId="0" fontId="265" fillId="0" borderId="0" xfId="14" applyFont="1" applyAlignment="1">
      <alignment horizontal="center" vertical="top" wrapText="1"/>
    </xf>
    <xf numFmtId="0" fontId="30" fillId="106" borderId="0" xfId="0" applyFont="1" applyFill="1" applyBorder="1" applyAlignment="1">
      <alignment horizontal="center"/>
    </xf>
    <xf numFmtId="0" fontId="30" fillId="106" borderId="0" xfId="0" applyFont="1" applyFill="1" applyBorder="1"/>
    <xf numFmtId="41" fontId="30" fillId="106" borderId="22" xfId="0" applyNumberFormat="1" applyFont="1" applyFill="1" applyBorder="1"/>
    <xf numFmtId="172" fontId="120" fillId="110" borderId="40" xfId="1" applyNumberFormat="1" applyFont="1" applyFill="1" applyBorder="1" applyAlignment="1">
      <alignment horizontal="center"/>
    </xf>
    <xf numFmtId="172" fontId="120" fillId="111" borderId="40" xfId="1" applyNumberFormat="1" applyFont="1" applyFill="1" applyBorder="1" applyAlignment="1">
      <alignment horizontal="center"/>
    </xf>
    <xf numFmtId="37" fontId="31" fillId="87" borderId="10" xfId="0" applyNumberFormat="1" applyFont="1" applyFill="1" applyBorder="1" applyAlignment="1"/>
    <xf numFmtId="37" fontId="31" fillId="87" borderId="5" xfId="0" applyNumberFormat="1" applyFont="1" applyFill="1" applyBorder="1" applyAlignment="1"/>
    <xf numFmtId="38" fontId="284" fillId="112" borderId="22" xfId="5" applyNumberFormat="1" applyFont="1" applyFill="1" applyBorder="1" applyAlignment="1">
      <alignment horizontal="right"/>
    </xf>
    <xf numFmtId="37" fontId="31" fillId="0" borderId="33" xfId="0" applyNumberFormat="1" applyFont="1" applyFill="1" applyBorder="1"/>
    <xf numFmtId="37" fontId="31" fillId="91" borderId="33" xfId="0" applyNumberFormat="1" applyFont="1" applyFill="1" applyBorder="1"/>
    <xf numFmtId="0" fontId="30" fillId="93" borderId="0" xfId="0" applyFont="1" applyFill="1" applyAlignment="1"/>
    <xf numFmtId="0" fontId="47" fillId="93" borderId="0" xfId="4" applyFont="1" applyFill="1" applyBorder="1" applyAlignment="1">
      <alignment horizontal="right"/>
    </xf>
    <xf numFmtId="0" fontId="47" fillId="93" borderId="1" xfId="4" applyFont="1" applyFill="1" applyBorder="1" applyAlignment="1">
      <alignment horizontal="left"/>
    </xf>
    <xf numFmtId="37" fontId="29" fillId="113" borderId="22" xfId="5" applyNumberFormat="1" applyFont="1" applyFill="1" applyBorder="1" applyAlignment="1">
      <alignment horizontal="right"/>
    </xf>
    <xf numFmtId="38" fontId="36" fillId="113" borderId="22" xfId="5" applyNumberFormat="1" applyFont="1" applyFill="1" applyBorder="1" applyAlignment="1">
      <alignment horizontal="right"/>
    </xf>
    <xf numFmtId="9" fontId="29" fillId="93" borderId="22" xfId="12" applyFont="1" applyFill="1" applyBorder="1"/>
    <xf numFmtId="37" fontId="47" fillId="113" borderId="22" xfId="5" applyNumberFormat="1" applyFont="1" applyFill="1" applyBorder="1" applyAlignment="1">
      <alignment horizontal="right"/>
    </xf>
    <xf numFmtId="37" fontId="29" fillId="93" borderId="22" xfId="0" applyNumberFormat="1" applyFont="1" applyFill="1" applyBorder="1"/>
    <xf numFmtId="0" fontId="29" fillId="93" borderId="0" xfId="9" applyFont="1" applyFill="1" applyBorder="1" applyAlignment="1">
      <alignment horizontal="right" wrapText="1"/>
    </xf>
    <xf numFmtId="0" fontId="29" fillId="93" borderId="0" xfId="9" applyFont="1" applyFill="1" applyBorder="1" applyAlignment="1">
      <alignment horizontal="right"/>
    </xf>
    <xf numFmtId="0" fontId="29" fillId="93" borderId="1" xfId="9" applyFont="1" applyFill="1" applyBorder="1" applyAlignment="1">
      <alignment horizontal="right"/>
    </xf>
    <xf numFmtId="0" fontId="29" fillId="93" borderId="1" xfId="9" applyFont="1" applyFill="1" applyBorder="1" applyAlignment="1"/>
    <xf numFmtId="37" fontId="29" fillId="93" borderId="0" xfId="0" applyNumberFormat="1" applyFont="1" applyFill="1" applyAlignment="1"/>
    <xf numFmtId="167" fontId="47" fillId="93" borderId="0" xfId="0" applyNumberFormat="1" applyFont="1" applyFill="1" applyAlignment="1"/>
    <xf numFmtId="0" fontId="29" fillId="93" borderId="0" xfId="0" applyFont="1" applyFill="1" applyAlignment="1"/>
    <xf numFmtId="10" fontId="29" fillId="93" borderId="0" xfId="12" applyNumberFormat="1" applyFont="1" applyFill="1"/>
    <xf numFmtId="0" fontId="29" fillId="93" borderId="0" xfId="0" applyFont="1" applyFill="1"/>
    <xf numFmtId="0" fontId="47" fillId="93" borderId="58" xfId="4" applyFont="1" applyFill="1" applyBorder="1" applyAlignment="1">
      <alignment horizontal="left" wrapText="1"/>
    </xf>
    <xf numFmtId="37" fontId="31" fillId="93" borderId="17" xfId="0" applyNumberFormat="1" applyFont="1" applyFill="1" applyBorder="1" applyAlignment="1"/>
    <xf numFmtId="37" fontId="31" fillId="93" borderId="28" xfId="0" applyNumberFormat="1" applyFont="1" applyFill="1" applyBorder="1" applyAlignment="1"/>
    <xf numFmtId="37" fontId="31" fillId="93" borderId="18" xfId="0" applyNumberFormat="1" applyFont="1" applyFill="1" applyBorder="1" applyAlignment="1"/>
    <xf numFmtId="37" fontId="31" fillId="93" borderId="17" xfId="0" applyNumberFormat="1" applyFont="1" applyFill="1" applyBorder="1"/>
    <xf numFmtId="37" fontId="31" fillId="93" borderId="18" xfId="0" applyNumberFormat="1" applyFont="1" applyFill="1" applyBorder="1"/>
    <xf numFmtId="37" fontId="31" fillId="93" borderId="27" xfId="0" applyNumberFormat="1" applyFont="1" applyFill="1" applyBorder="1"/>
    <xf numFmtId="0" fontId="31" fillId="93" borderId="0" xfId="0" applyFont="1" applyFill="1"/>
    <xf numFmtId="37" fontId="31" fillId="93" borderId="22" xfId="0" applyNumberFormat="1" applyFont="1" applyFill="1" applyBorder="1"/>
    <xf numFmtId="0" fontId="32" fillId="93" borderId="35" xfId="0" applyFont="1" applyFill="1" applyBorder="1"/>
    <xf numFmtId="0" fontId="218" fillId="70" borderId="5" xfId="0" applyFont="1" applyFill="1" applyBorder="1" applyAlignment="1">
      <alignment horizontal="left"/>
    </xf>
    <xf numFmtId="37" fontId="32" fillId="70" borderId="35" xfId="0" applyNumberFormat="1" applyFont="1" applyFill="1" applyBorder="1"/>
    <xf numFmtId="37" fontId="31" fillId="70" borderId="22" xfId="0" applyNumberFormat="1" applyFont="1" applyFill="1" applyBorder="1"/>
    <xf numFmtId="0" fontId="218" fillId="70" borderId="5" xfId="0" applyFont="1" applyFill="1" applyBorder="1" applyAlignment="1">
      <alignment horizontal="left" wrapText="1"/>
    </xf>
    <xf numFmtId="0" fontId="32" fillId="70" borderId="35" xfId="0" applyFont="1" applyFill="1" applyBorder="1"/>
    <xf numFmtId="37" fontId="32" fillId="70" borderId="17" xfId="0" applyNumberFormat="1" applyFont="1" applyFill="1" applyBorder="1" applyAlignment="1"/>
    <xf numFmtId="37" fontId="32" fillId="70" borderId="28" xfId="0" applyNumberFormat="1" applyFont="1" applyFill="1" applyBorder="1" applyAlignment="1"/>
    <xf numFmtId="37" fontId="32" fillId="70" borderId="18" xfId="0" applyNumberFormat="1" applyFont="1" applyFill="1" applyBorder="1" applyAlignment="1"/>
    <xf numFmtId="37" fontId="32" fillId="70" borderId="17" xfId="0" applyNumberFormat="1" applyFont="1" applyFill="1" applyBorder="1"/>
    <xf numFmtId="37" fontId="32" fillId="70" borderId="18" xfId="0" applyNumberFormat="1" applyFont="1" applyFill="1" applyBorder="1"/>
    <xf numFmtId="37" fontId="32" fillId="70" borderId="27" xfId="0" applyNumberFormat="1" applyFont="1" applyFill="1" applyBorder="1"/>
    <xf numFmtId="0" fontId="32" fillId="70" borderId="106" xfId="0" applyFont="1" applyFill="1" applyBorder="1"/>
    <xf numFmtId="43" fontId="177" fillId="0" borderId="0" xfId="1" applyFont="1"/>
    <xf numFmtId="40" fontId="177" fillId="0" borderId="0" xfId="0" applyNumberFormat="1" applyFont="1"/>
    <xf numFmtId="40" fontId="177" fillId="0" borderId="57" xfId="0" applyNumberFormat="1" applyFont="1" applyBorder="1"/>
    <xf numFmtId="172" fontId="296" fillId="73" borderId="0" xfId="0" applyNumberFormat="1" applyFont="1" applyFill="1"/>
    <xf numFmtId="37" fontId="297" fillId="92" borderId="17" xfId="0" applyNumberFormat="1" applyFont="1" applyFill="1" applyBorder="1"/>
    <xf numFmtId="14" fontId="33" fillId="56" borderId="0" xfId="1" applyNumberFormat="1" applyFont="1" applyFill="1"/>
    <xf numFmtId="0" fontId="298" fillId="0" borderId="0" xfId="0" applyFont="1"/>
    <xf numFmtId="172" fontId="298" fillId="0" borderId="0" xfId="1" applyNumberFormat="1" applyFont="1"/>
    <xf numFmtId="172" fontId="33" fillId="74" borderId="0" xfId="1" applyNumberFormat="1" applyFont="1" applyFill="1"/>
    <xf numFmtId="172" fontId="33" fillId="0" borderId="0" xfId="1" applyNumberFormat="1" applyFont="1"/>
    <xf numFmtId="0" fontId="300" fillId="91" borderId="0" xfId="76" applyFont="1" applyFill="1"/>
    <xf numFmtId="0" fontId="301" fillId="16" borderId="22" xfId="0" applyFont="1" applyFill="1" applyBorder="1" applyAlignment="1"/>
    <xf numFmtId="0" fontId="301" fillId="58" borderId="22" xfId="7" applyFont="1" applyFill="1" applyBorder="1" applyAlignment="1">
      <alignment horizontal="right"/>
    </xf>
    <xf numFmtId="0" fontId="301" fillId="58" borderId="22" xfId="7" applyFont="1" applyFill="1" applyBorder="1" applyAlignment="1"/>
    <xf numFmtId="172" fontId="301" fillId="58" borderId="22" xfId="1" applyNumberFormat="1" applyFont="1" applyFill="1" applyBorder="1" applyAlignment="1">
      <alignment horizontal="right"/>
    </xf>
    <xf numFmtId="172" fontId="49" fillId="5" borderId="0" xfId="1" applyNumberFormat="1" applyFont="1" applyFill="1" applyBorder="1" applyAlignment="1">
      <alignment horizontal="right"/>
    </xf>
    <xf numFmtId="0" fontId="300" fillId="0" borderId="0" xfId="76" applyFont="1"/>
    <xf numFmtId="0" fontId="302" fillId="0" borderId="8" xfId="0" applyFont="1" applyFill="1" applyBorder="1"/>
    <xf numFmtId="37" fontId="59" fillId="5" borderId="22" xfId="5" applyNumberFormat="1" applyFont="1" applyFill="1" applyBorder="1" applyAlignment="1">
      <alignment horizontal="right"/>
    </xf>
    <xf numFmtId="37" fontId="59" fillId="58" borderId="22" xfId="5" applyNumberFormat="1" applyFont="1" applyFill="1" applyBorder="1" applyAlignment="1">
      <alignment horizontal="right"/>
    </xf>
    <xf numFmtId="37" fontId="59" fillId="75" borderId="22" xfId="5" applyNumberFormat="1" applyFont="1" applyFill="1" applyBorder="1" applyAlignment="1">
      <alignment horizontal="right"/>
    </xf>
    <xf numFmtId="37" fontId="59" fillId="11" borderId="22" xfId="5" applyNumberFormat="1" applyFont="1" applyFill="1" applyBorder="1" applyAlignment="1">
      <alignment horizontal="right"/>
    </xf>
    <xf numFmtId="37" fontId="30" fillId="2" borderId="0" xfId="5" applyNumberFormat="1" applyFont="1" applyFill="1" applyBorder="1" applyAlignment="1">
      <alignment horizontal="right"/>
    </xf>
    <xf numFmtId="0" fontId="59" fillId="67" borderId="1" xfId="4" applyFont="1" applyFill="1" applyBorder="1" applyAlignment="1">
      <alignment horizontal="right"/>
    </xf>
    <xf numFmtId="0" fontId="59" fillId="0" borderId="1" xfId="4" applyFont="1" applyFill="1" applyBorder="1" applyAlignment="1">
      <alignment horizontal="left"/>
    </xf>
    <xf numFmtId="0" fontId="59" fillId="0" borderId="58" xfId="4" applyFont="1" applyFill="1" applyBorder="1" applyAlignment="1">
      <alignment horizontal="left"/>
    </xf>
    <xf numFmtId="0" fontId="59" fillId="16" borderId="58" xfId="4" applyFont="1" applyFill="1" applyBorder="1" applyAlignment="1">
      <alignment horizontal="left"/>
    </xf>
    <xf numFmtId="0" fontId="59" fillId="0" borderId="1" xfId="4" applyFont="1" applyFill="1" applyBorder="1" applyAlignment="1">
      <alignment horizontal="right"/>
    </xf>
    <xf numFmtId="0" fontId="59" fillId="16" borderId="1" xfId="4" applyFont="1" applyFill="1" applyBorder="1" applyAlignment="1">
      <alignment horizontal="right"/>
    </xf>
    <xf numFmtId="0" fontId="59" fillId="0" borderId="0" xfId="4" applyFont="1" applyFill="1" applyBorder="1" applyAlignment="1">
      <alignment horizontal="left"/>
    </xf>
    <xf numFmtId="0" fontId="303" fillId="0" borderId="0" xfId="0" applyFont="1" applyAlignment="1">
      <alignment vertical="center"/>
    </xf>
    <xf numFmtId="40" fontId="192" fillId="48" borderId="66" xfId="76" applyNumberFormat="1" applyFont="1" applyFill="1" applyBorder="1"/>
    <xf numFmtId="0" fontId="253" fillId="0" borderId="123" xfId="0" applyFont="1" applyBorder="1" applyAlignment="1">
      <alignment horizontal="left" vertical="center"/>
    </xf>
    <xf numFmtId="3" fontId="253" fillId="0" borderId="123" xfId="0" applyNumberFormat="1" applyFont="1" applyBorder="1" applyAlignment="1">
      <alignment horizontal="right" vertical="center"/>
    </xf>
    <xf numFmtId="3" fontId="247" fillId="0" borderId="123" xfId="0" applyNumberFormat="1" applyFont="1" applyBorder="1" applyAlignment="1">
      <alignment horizontal="right" vertical="center"/>
    </xf>
    <xf numFmtId="172" fontId="216" fillId="91" borderId="22" xfId="1" applyNumberFormat="1" applyFont="1" applyFill="1" applyBorder="1"/>
    <xf numFmtId="172" fontId="33" fillId="91" borderId="22" xfId="1" applyNumberFormat="1" applyFont="1" applyFill="1" applyBorder="1" applyAlignment="1"/>
    <xf numFmtId="0" fontId="219" fillId="0" borderId="0" xfId="0" applyFont="1"/>
    <xf numFmtId="172" fontId="30" fillId="0" borderId="0" xfId="0" applyNumberFormat="1" applyFont="1" applyAlignment="1"/>
    <xf numFmtId="0" fontId="147" fillId="106" borderId="0" xfId="76" applyFont="1" applyFill="1"/>
    <xf numFmtId="0" fontId="4" fillId="106" borderId="0" xfId="76" applyFont="1" applyFill="1"/>
    <xf numFmtId="0" fontId="191" fillId="106" borderId="0" xfId="76" applyFont="1" applyFill="1"/>
    <xf numFmtId="9" fontId="222" fillId="106" borderId="0" xfId="12" applyFont="1" applyFill="1" applyBorder="1"/>
    <xf numFmtId="9" fontId="157" fillId="0" borderId="7" xfId="12" applyFont="1" applyBorder="1"/>
    <xf numFmtId="167" fontId="54" fillId="0" borderId="0" xfId="12" applyNumberFormat="1" applyFont="1"/>
    <xf numFmtId="0" fontId="0" fillId="0" borderId="0" xfId="0"/>
    <xf numFmtId="0" fontId="87" fillId="0" borderId="0" xfId="14" applyFont="1" applyAlignment="1"/>
    <xf numFmtId="0" fontId="47" fillId="87" borderId="0" xfId="14" applyFont="1" applyFill="1" applyAlignment="1"/>
    <xf numFmtId="172" fontId="29" fillId="0" borderId="0" xfId="1" applyNumberFormat="1" applyAlignment="1"/>
    <xf numFmtId="0" fontId="54" fillId="70" borderId="0" xfId="14" applyFont="1" applyFill="1" applyAlignment="1">
      <alignment horizontal="center"/>
    </xf>
    <xf numFmtId="0" fontId="54" fillId="91" borderId="0" xfId="14" applyFont="1" applyFill="1" applyAlignment="1">
      <alignment horizontal="center"/>
    </xf>
    <xf numFmtId="0" fontId="29" fillId="91" borderId="0" xfId="14" applyFont="1" applyFill="1" applyAlignment="1"/>
    <xf numFmtId="14" fontId="95" fillId="91" borderId="0" xfId="0" applyNumberFormat="1" applyFont="1" applyFill="1"/>
    <xf numFmtId="37" fontId="304" fillId="0" borderId="0" xfId="0" applyNumberFormat="1" applyFont="1" applyFill="1"/>
    <xf numFmtId="37" fontId="304" fillId="0" borderId="0" xfId="14" applyNumberFormat="1" applyFont="1" applyFill="1" applyAlignment="1">
      <alignment horizontal="center"/>
    </xf>
    <xf numFmtId="37" fontId="290" fillId="0" borderId="0" xfId="0" applyNumberFormat="1" applyFont="1" applyFill="1"/>
    <xf numFmtId="37" fontId="304" fillId="0" borderId="0" xfId="0" applyNumberFormat="1" applyFont="1" applyFill="1" applyBorder="1" applyAlignment="1">
      <alignment horizontal="center"/>
    </xf>
    <xf numFmtId="37" fontId="290" fillId="0" borderId="0" xfId="14" applyNumberFormat="1" applyFont="1" applyFill="1"/>
    <xf numFmtId="14" fontId="54" fillId="0" borderId="0" xfId="0" applyNumberFormat="1" applyFont="1"/>
    <xf numFmtId="0" fontId="54" fillId="80" borderId="0" xfId="0" applyFont="1" applyFill="1"/>
    <xf numFmtId="37" fontId="195" fillId="80" borderId="0" xfId="0" applyNumberFormat="1" applyFont="1" applyFill="1"/>
    <xf numFmtId="37" fontId="30" fillId="91" borderId="0" xfId="0" applyNumberFormat="1" applyFont="1" applyFill="1"/>
    <xf numFmtId="37" fontId="33" fillId="64" borderId="0" xfId="0" applyNumberFormat="1" applyFont="1" applyFill="1"/>
    <xf numFmtId="0" fontId="33" fillId="0" borderId="0" xfId="0" applyFont="1" applyFill="1"/>
    <xf numFmtId="37" fontId="306" fillId="0" borderId="0" xfId="0" applyNumberFormat="1" applyFont="1"/>
    <xf numFmtId="0" fontId="200" fillId="0" borderId="0" xfId="0" applyFont="1" applyAlignment="1">
      <alignment horizontal="left"/>
    </xf>
    <xf numFmtId="0" fontId="34" fillId="2" borderId="52" xfId="0" applyFont="1" applyFill="1" applyBorder="1" applyAlignment="1">
      <alignment horizontal="center" vertical="center" wrapText="1"/>
    </xf>
    <xf numFmtId="0" fontId="32" fillId="2" borderId="38" xfId="0" applyFont="1" applyFill="1" applyBorder="1" applyAlignment="1">
      <alignment horizontal="center" vertical="center"/>
    </xf>
    <xf numFmtId="0" fontId="32" fillId="2" borderId="39" xfId="0" applyFont="1" applyFill="1" applyBorder="1" applyAlignment="1">
      <alignment horizontal="center" vertical="center"/>
    </xf>
    <xf numFmtId="0" fontId="236" fillId="91" borderId="0" xfId="0" applyFont="1" applyFill="1" applyAlignment="1">
      <alignment vertical="top" wrapText="1"/>
    </xf>
    <xf numFmtId="0" fontId="56" fillId="91" borderId="0" xfId="0" applyFont="1" applyFill="1" applyBorder="1" applyAlignment="1">
      <alignment horizontal="center"/>
    </xf>
    <xf numFmtId="0" fontId="236" fillId="91" borderId="0" xfId="0" applyFont="1" applyFill="1"/>
    <xf numFmtId="0" fontId="307" fillId="80" borderId="0" xfId="71" applyFont="1" applyFill="1" applyAlignment="1">
      <alignment vertical="top"/>
    </xf>
    <xf numFmtId="0" fontId="250" fillId="60" borderId="0" xfId="71" applyFont="1" applyFill="1" applyAlignment="1">
      <alignment vertical="top"/>
    </xf>
    <xf numFmtId="0" fontId="307" fillId="61" borderId="0" xfId="71" applyFont="1" applyFill="1" applyAlignment="1">
      <alignment vertical="top"/>
    </xf>
    <xf numFmtId="0" fontId="157" fillId="15" borderId="0" xfId="71" applyFont="1" applyFill="1" applyAlignment="1">
      <alignment vertical="top"/>
    </xf>
    <xf numFmtId="0" fontId="308" fillId="15" borderId="0" xfId="71" applyFont="1" applyFill="1" applyAlignment="1">
      <alignment vertical="top"/>
    </xf>
    <xf numFmtId="0" fontId="307" fillId="62" borderId="0" xfId="71" applyFont="1" applyFill="1" applyAlignment="1">
      <alignment vertical="top"/>
    </xf>
    <xf numFmtId="0" fontId="305" fillId="0" borderId="0" xfId="0" applyFont="1"/>
    <xf numFmtId="0" fontId="309" fillId="0" borderId="0" xfId="0" applyFont="1"/>
    <xf numFmtId="0" fontId="310" fillId="0" borderId="0" xfId="0" applyFont="1"/>
    <xf numFmtId="0" fontId="311" fillId="0" borderId="0" xfId="0" applyFont="1"/>
    <xf numFmtId="0" fontId="312" fillId="0" borderId="0" xfId="0" applyFont="1"/>
    <xf numFmtId="0" fontId="313" fillId="0" borderId="0" xfId="0" applyFont="1" applyAlignment="1">
      <alignment vertical="center"/>
    </xf>
    <xf numFmtId="0" fontId="312" fillId="0" borderId="0" xfId="0" applyFont="1" applyFill="1"/>
    <xf numFmtId="0" fontId="148" fillId="0" borderId="0" xfId="76" applyFont="1"/>
    <xf numFmtId="9" fontId="148" fillId="0" borderId="0" xfId="12" applyFont="1"/>
    <xf numFmtId="38" fontId="148" fillId="0" borderId="0" xfId="76" applyNumberFormat="1" applyFont="1"/>
    <xf numFmtId="172" fontId="148" fillId="0" borderId="0" xfId="1" applyNumberFormat="1" applyFont="1"/>
    <xf numFmtId="0" fontId="148" fillId="0" borderId="0" xfId="100" applyFont="1"/>
    <xf numFmtId="0" fontId="47" fillId="103" borderId="22" xfId="7" applyFont="1" applyFill="1" applyBorder="1" applyAlignment="1">
      <alignment horizontal="right"/>
    </xf>
    <xf numFmtId="0" fontId="47" fillId="103" borderId="22" xfId="7" applyFont="1" applyFill="1" applyBorder="1" applyAlignment="1"/>
    <xf numFmtId="172" fontId="47" fillId="103" borderId="22" xfId="1" applyNumberFormat="1" applyFont="1" applyFill="1" applyBorder="1" applyAlignment="1">
      <alignment horizontal="right"/>
    </xf>
    <xf numFmtId="0" fontId="19" fillId="91" borderId="0" xfId="76" applyFill="1"/>
    <xf numFmtId="0" fontId="3" fillId="91" borderId="0" xfId="76" applyFont="1" applyFill="1"/>
    <xf numFmtId="0" fontId="202" fillId="91" borderId="0" xfId="76" applyFont="1" applyFill="1"/>
    <xf numFmtId="0" fontId="147" fillId="91" borderId="0" xfId="76" applyFont="1" applyFill="1"/>
    <xf numFmtId="0" fontId="314" fillId="80" borderId="0" xfId="76" applyFont="1" applyFill="1"/>
    <xf numFmtId="0" fontId="19" fillId="80" borderId="0" xfId="76" applyFill="1"/>
    <xf numFmtId="0" fontId="250" fillId="0" borderId="0" xfId="0" applyFont="1"/>
    <xf numFmtId="0" fontId="250" fillId="104" borderId="0" xfId="0" applyFont="1" applyFill="1"/>
    <xf numFmtId="41" fontId="250" fillId="0" borderId="0" xfId="0" applyNumberFormat="1" applyFont="1"/>
    <xf numFmtId="0" fontId="157" fillId="0" borderId="0" xfId="0" applyFont="1" applyAlignment="1">
      <alignment wrapText="1"/>
    </xf>
    <xf numFmtId="0" fontId="157" fillId="0" borderId="0" xfId="0" applyFont="1" applyAlignment="1">
      <alignment vertical="top" wrapText="1"/>
    </xf>
    <xf numFmtId="38" fontId="157" fillId="0" borderId="0" xfId="0" applyNumberFormat="1" applyFont="1" applyAlignment="1">
      <alignment vertical="top" wrapText="1"/>
    </xf>
    <xf numFmtId="0" fontId="251" fillId="76" borderId="119" xfId="81" applyFont="1" applyFill="1" applyBorder="1" applyAlignment="1">
      <alignment horizontal="left" wrapText="1"/>
    </xf>
    <xf numFmtId="38" fontId="157" fillId="0" borderId="0" xfId="0" applyNumberFormat="1" applyFont="1"/>
    <xf numFmtId="0" fontId="251" fillId="80" borderId="119" xfId="81" applyFont="1" applyFill="1" applyBorder="1" applyAlignment="1">
      <alignment horizontal="left" wrapText="1"/>
    </xf>
    <xf numFmtId="0" fontId="251" fillId="0" borderId="119" xfId="81" applyFont="1" applyBorder="1" applyAlignment="1">
      <alignment horizontal="left" wrapText="1"/>
    </xf>
    <xf numFmtId="0" fontId="251" fillId="104" borderId="119" xfId="81" applyFont="1" applyFill="1" applyBorder="1" applyAlignment="1">
      <alignment horizontal="left" wrapText="1"/>
    </xf>
    <xf numFmtId="0" fontId="250" fillId="91" borderId="0" xfId="0" applyFont="1" applyFill="1"/>
    <xf numFmtId="41" fontId="250" fillId="91" borderId="0" xfId="0" applyNumberFormat="1" applyFont="1" applyFill="1"/>
    <xf numFmtId="0" fontId="252" fillId="65" borderId="119" xfId="81" applyFont="1" applyFill="1" applyBorder="1" applyAlignment="1">
      <alignment horizontal="left" wrapText="1"/>
    </xf>
    <xf numFmtId="0" fontId="250" fillId="84" borderId="0" xfId="0" applyFont="1" applyFill="1"/>
    <xf numFmtId="41" fontId="250" fillId="84" borderId="0" xfId="0" applyNumberFormat="1" applyFont="1" applyFill="1"/>
    <xf numFmtId="0" fontId="250" fillId="108" borderId="0" xfId="0" applyFont="1" applyFill="1"/>
    <xf numFmtId="41" fontId="250" fillId="108" borderId="0" xfId="0" applyNumberFormat="1" applyFont="1" applyFill="1"/>
    <xf numFmtId="0" fontId="250" fillId="92" borderId="0" xfId="0" applyFont="1" applyFill="1"/>
    <xf numFmtId="41" fontId="250" fillId="92" borderId="0" xfId="0" applyNumberFormat="1" applyFont="1" applyFill="1"/>
    <xf numFmtId="0" fontId="250" fillId="73" borderId="119" xfId="81" applyFont="1" applyFill="1" applyBorder="1" applyAlignment="1">
      <alignment wrapText="1"/>
    </xf>
    <xf numFmtId="0" fontId="157" fillId="73" borderId="0" xfId="0" applyFont="1" applyFill="1"/>
    <xf numFmtId="41" fontId="157" fillId="73" borderId="0" xfId="0" applyNumberFormat="1" applyFont="1" applyFill="1"/>
    <xf numFmtId="0" fontId="250" fillId="0" borderId="119" xfId="81" applyFont="1" applyBorder="1" applyAlignment="1">
      <alignment wrapText="1"/>
    </xf>
    <xf numFmtId="0" fontId="250" fillId="15" borderId="0" xfId="0" applyFont="1" applyFill="1"/>
    <xf numFmtId="41" fontId="250" fillId="15" borderId="0" xfId="0" applyNumberFormat="1" applyFont="1" applyFill="1"/>
    <xf numFmtId="0" fontId="251" fillId="108" borderId="119" xfId="81" applyFont="1" applyFill="1" applyBorder="1" applyAlignment="1">
      <alignment horizontal="left" wrapText="1"/>
    </xf>
    <xf numFmtId="0" fontId="315" fillId="70" borderId="0" xfId="0" applyFont="1" applyFill="1"/>
    <xf numFmtId="0" fontId="250" fillId="15" borderId="0" xfId="71" applyFont="1" applyFill="1" applyAlignment="1">
      <alignment horizontal="left" vertical="top"/>
    </xf>
    <xf numFmtId="0" fontId="250" fillId="108" borderId="0" xfId="71" applyFont="1" applyFill="1" applyAlignment="1">
      <alignment horizontal="left" vertical="top"/>
    </xf>
    <xf numFmtId="0" fontId="315" fillId="108" borderId="0" xfId="0" applyFont="1" applyFill="1"/>
    <xf numFmtId="0" fontId="308" fillId="108" borderId="119" xfId="81" applyFont="1" applyFill="1" applyBorder="1" applyAlignment="1">
      <alignment horizontal="left" wrapText="1"/>
    </xf>
    <xf numFmtId="0" fontId="251" fillId="106" borderId="119" xfId="81" applyFont="1" applyFill="1" applyBorder="1" applyAlignment="1">
      <alignment horizontal="left" wrapText="1"/>
    </xf>
    <xf numFmtId="0" fontId="250" fillId="73" borderId="0" xfId="0" applyFont="1" applyFill="1"/>
    <xf numFmtId="41" fontId="250" fillId="73" borderId="0" xfId="0" applyNumberFormat="1" applyFont="1" applyFill="1"/>
    <xf numFmtId="0" fontId="251" fillId="15" borderId="119" xfId="81" applyFont="1" applyFill="1" applyBorder="1" applyAlignment="1">
      <alignment horizontal="left" wrapText="1"/>
    </xf>
    <xf numFmtId="0" fontId="308" fillId="0" borderId="119" xfId="81" applyFont="1" applyBorder="1" applyAlignment="1">
      <alignment horizontal="left" wrapText="1"/>
    </xf>
    <xf numFmtId="0" fontId="251" fillId="73" borderId="119" xfId="81" applyFont="1" applyFill="1" applyBorder="1" applyAlignment="1">
      <alignment horizontal="left" wrapText="1"/>
    </xf>
    <xf numFmtId="0" fontId="251" fillId="91" borderId="0" xfId="81" applyFont="1" applyFill="1" applyBorder="1" applyAlignment="1">
      <alignment horizontal="left" wrapText="1"/>
    </xf>
    <xf numFmtId="0" fontId="251" fillId="91" borderId="119" xfId="81" applyFont="1" applyFill="1" applyBorder="1" applyAlignment="1">
      <alignment horizontal="left" wrapText="1"/>
    </xf>
    <xf numFmtId="49" fontId="316" fillId="0" borderId="0" xfId="0" applyNumberFormat="1" applyFont="1"/>
    <xf numFmtId="0" fontId="315" fillId="104" borderId="0" xfId="0" applyFont="1" applyFill="1"/>
    <xf numFmtId="0" fontId="315" fillId="106" borderId="0" xfId="0" applyFont="1" applyFill="1"/>
    <xf numFmtId="0" fontId="251" fillId="73" borderId="0" xfId="81" applyFont="1" applyFill="1" applyBorder="1" applyAlignment="1">
      <alignment horizontal="left" wrapText="1"/>
    </xf>
    <xf numFmtId="0" fontId="315" fillId="70" borderId="119" xfId="81" applyFont="1" applyFill="1" applyBorder="1" applyAlignment="1">
      <alignment horizontal="left" wrapText="1"/>
    </xf>
    <xf numFmtId="0" fontId="315" fillId="70" borderId="0" xfId="71" applyFont="1" applyFill="1" applyAlignment="1">
      <alignment vertical="top"/>
    </xf>
    <xf numFmtId="0" fontId="250" fillId="91" borderId="0" xfId="101" applyFont="1" applyFill="1"/>
    <xf numFmtId="0" fontId="250" fillId="16" borderId="0" xfId="0" applyFont="1" applyFill="1"/>
    <xf numFmtId="0" fontId="292" fillId="0" borderId="119" xfId="81" applyFont="1" applyBorder="1" applyAlignment="1">
      <alignment horizontal="left" wrapText="1"/>
    </xf>
    <xf numFmtId="0" fontId="250" fillId="88" borderId="0" xfId="0" applyFont="1" applyFill="1"/>
    <xf numFmtId="41" fontId="250" fillId="88" borderId="0" xfId="0" applyNumberFormat="1" applyFont="1" applyFill="1"/>
    <xf numFmtId="0" fontId="292" fillId="0" borderId="0" xfId="0" applyFont="1"/>
    <xf numFmtId="0" fontId="250" fillId="93" borderId="0" xfId="0" applyFont="1" applyFill="1"/>
    <xf numFmtId="0" fontId="251" fillId="93" borderId="119" xfId="81" applyFont="1" applyFill="1" applyBorder="1" applyAlignment="1">
      <alignment horizontal="left" wrapText="1"/>
    </xf>
    <xf numFmtId="0" fontId="292" fillId="16" borderId="0" xfId="0" applyFont="1" applyFill="1"/>
    <xf numFmtId="49" fontId="316" fillId="16" borderId="0" xfId="0" applyNumberFormat="1" applyFont="1" applyFill="1"/>
    <xf numFmtId="0" fontId="292" fillId="91" borderId="0" xfId="0" applyFont="1" applyFill="1"/>
    <xf numFmtId="0" fontId="315" fillId="0" borderId="0" xfId="0" applyFont="1"/>
    <xf numFmtId="0" fontId="250" fillId="0" borderId="0" xfId="81" applyFont="1"/>
    <xf numFmtId="0" fontId="251" fillId="0" borderId="0" xfId="81" applyFont="1" applyFill="1" applyBorder="1" applyAlignment="1">
      <alignment horizontal="left" wrapText="1"/>
    </xf>
    <xf numFmtId="0" fontId="250" fillId="0" borderId="0" xfId="0" applyFont="1" applyFill="1"/>
    <xf numFmtId="41" fontId="250" fillId="0" borderId="0" xfId="0" applyNumberFormat="1" applyFont="1" applyFill="1"/>
    <xf numFmtId="0" fontId="307" fillId="15" borderId="0" xfId="0" applyFont="1" applyFill="1"/>
    <xf numFmtId="41" fontId="307" fillId="0" borderId="0" xfId="0" applyNumberFormat="1" applyFont="1" applyFill="1"/>
    <xf numFmtId="0" fontId="317" fillId="0" borderId="119" xfId="81" applyFont="1" applyBorder="1" applyAlignment="1">
      <alignment horizontal="left" wrapText="1"/>
    </xf>
    <xf numFmtId="0" fontId="251" fillId="15" borderId="119" xfId="81" applyFont="1" applyFill="1" applyBorder="1" applyAlignment="1">
      <alignment horizontal="left"/>
    </xf>
    <xf numFmtId="0" fontId="251" fillId="73" borderId="22" xfId="81" applyFont="1" applyFill="1" applyBorder="1" applyAlignment="1">
      <alignment horizontal="left" wrapText="1"/>
    </xf>
    <xf numFmtId="0" fontId="318" fillId="0" borderId="0" xfId="0" applyFont="1" applyAlignment="1">
      <alignment horizontal="left" vertical="top" wrapText="1"/>
    </xf>
    <xf numFmtId="41" fontId="318" fillId="0" borderId="0" xfId="0" applyNumberFormat="1" applyFont="1" applyAlignment="1">
      <alignment horizontal="left" vertical="top" wrapText="1"/>
    </xf>
    <xf numFmtId="0" fontId="107" fillId="0" borderId="0" xfId="0" applyFont="1" applyAlignment="1">
      <alignment horizontal="left" vertical="top" wrapText="1"/>
    </xf>
    <xf numFmtId="0" fontId="318" fillId="91" borderId="0" xfId="0" applyFont="1" applyFill="1" applyAlignment="1">
      <alignment horizontal="left" vertical="top" wrapText="1"/>
    </xf>
    <xf numFmtId="38" fontId="318" fillId="91" borderId="0" xfId="0" applyNumberFormat="1" applyFont="1" applyFill="1" applyAlignment="1">
      <alignment horizontal="left" vertical="top" wrapText="1"/>
    </xf>
    <xf numFmtId="0" fontId="55" fillId="87" borderId="0" xfId="0" applyFont="1" applyFill="1" applyAlignment="1"/>
    <xf numFmtId="41" fontId="319" fillId="87" borderId="0" xfId="0" applyNumberFormat="1" applyFont="1" applyFill="1"/>
    <xf numFmtId="0" fontId="55" fillId="87" borderId="0" xfId="0" applyFont="1" applyFill="1"/>
    <xf numFmtId="42" fontId="319" fillId="87" borderId="0" xfId="0" applyNumberFormat="1" applyFont="1" applyFill="1"/>
    <xf numFmtId="41" fontId="319" fillId="70" borderId="0" xfId="0" applyNumberFormat="1" applyFont="1" applyFill="1"/>
    <xf numFmtId="42" fontId="319" fillId="106" borderId="0" xfId="0" applyNumberFormat="1" applyFont="1" applyFill="1"/>
    <xf numFmtId="42" fontId="319" fillId="0" borderId="0" xfId="0" applyNumberFormat="1" applyFont="1" applyFill="1"/>
    <xf numFmtId="41" fontId="319" fillId="0" borderId="0" xfId="0" applyNumberFormat="1" applyFont="1" applyFill="1"/>
    <xf numFmtId="41" fontId="319" fillId="106" borderId="0" xfId="0" applyNumberFormat="1" applyFont="1" applyFill="1"/>
    <xf numFmtId="0" fontId="55" fillId="106" borderId="0" xfId="0" applyFont="1" applyFill="1" applyAlignment="1"/>
    <xf numFmtId="0" fontId="55" fillId="0" borderId="0" xfId="0" applyFont="1" applyFill="1" applyAlignment="1"/>
    <xf numFmtId="0" fontId="55" fillId="15" borderId="0" xfId="0" applyFont="1" applyFill="1" applyAlignment="1"/>
    <xf numFmtId="41" fontId="319" fillId="15" borderId="0" xfId="0" applyNumberFormat="1" applyFont="1" applyFill="1"/>
    <xf numFmtId="42" fontId="319" fillId="15" borderId="0" xfId="0" applyNumberFormat="1" applyFont="1" applyFill="1"/>
    <xf numFmtId="0" fontId="55" fillId="15" borderId="0" xfId="0" applyFont="1" applyFill="1"/>
    <xf numFmtId="0" fontId="0" fillId="0" borderId="0" xfId="0"/>
    <xf numFmtId="0" fontId="47" fillId="80" borderId="22" xfId="0" applyFont="1" applyFill="1" applyBorder="1" applyAlignment="1">
      <alignment wrapText="1"/>
    </xf>
    <xf numFmtId="0" fontId="47" fillId="80" borderId="22" xfId="0" applyFont="1" applyFill="1" applyBorder="1" applyAlignment="1"/>
    <xf numFmtId="0" fontId="49" fillId="115" borderId="22" xfId="7" applyFont="1" applyFill="1" applyBorder="1" applyAlignment="1">
      <alignment horizontal="right"/>
    </xf>
    <xf numFmtId="0" fontId="49" fillId="115" borderId="22" xfId="7" applyFont="1" applyFill="1" applyBorder="1" applyAlignment="1"/>
    <xf numFmtId="172" fontId="49" fillId="115" borderId="22" xfId="1" applyNumberFormat="1" applyFont="1" applyFill="1" applyBorder="1" applyAlignment="1">
      <alignment horizontal="right"/>
    </xf>
    <xf numFmtId="37" fontId="47" fillId="80" borderId="0" xfId="14" applyNumberFormat="1" applyFont="1" applyFill="1" applyAlignment="1"/>
    <xf numFmtId="0" fontId="320" fillId="70" borderId="0" xfId="14" applyFont="1" applyFill="1" applyAlignment="1"/>
    <xf numFmtId="0" fontId="29" fillId="0" borderId="91" xfId="14" applyBorder="1" applyAlignment="1"/>
    <xf numFmtId="0" fontId="47" fillId="0" borderId="105" xfId="14" applyFont="1" applyBorder="1" applyAlignment="1"/>
    <xf numFmtId="37" fontId="47" fillId="0" borderId="0" xfId="14" applyNumberFormat="1" applyFont="1" applyBorder="1" applyAlignment="1"/>
    <xf numFmtId="0" fontId="47" fillId="92" borderId="0" xfId="14" applyFont="1" applyFill="1" applyBorder="1" applyAlignment="1">
      <alignment horizontal="center"/>
    </xf>
    <xf numFmtId="0" fontId="47" fillId="0" borderId="66" xfId="14" applyFont="1" applyBorder="1" applyAlignment="1"/>
    <xf numFmtId="0" fontId="47" fillId="91" borderId="0" xfId="14" applyFont="1" applyFill="1" applyBorder="1" applyAlignment="1"/>
    <xf numFmtId="0" fontId="47" fillId="87" borderId="0" xfId="14" applyFont="1" applyFill="1" applyBorder="1" applyAlignment="1"/>
    <xf numFmtId="172" fontId="29" fillId="0" borderId="0" xfId="1" applyNumberFormat="1" applyBorder="1" applyAlignment="1"/>
    <xf numFmtId="9" fontId="29" fillId="16" borderId="0" xfId="12" applyNumberFormat="1" applyFill="1" applyBorder="1" applyAlignment="1"/>
    <xf numFmtId="9" fontId="29" fillId="0" borderId="0" xfId="12" applyNumberFormat="1" applyBorder="1" applyAlignment="1"/>
    <xf numFmtId="0" fontId="29" fillId="16" borderId="0" xfId="14" applyFill="1" applyBorder="1" applyAlignment="1"/>
    <xf numFmtId="0" fontId="279" fillId="92" borderId="0" xfId="14" applyFont="1" applyFill="1" applyBorder="1" applyAlignment="1"/>
    <xf numFmtId="0" fontId="29" fillId="15" borderId="0" xfId="14" applyFill="1" applyBorder="1" applyAlignment="1"/>
    <xf numFmtId="172" fontId="29" fillId="15" borderId="0" xfId="1" applyNumberFormat="1" applyFill="1" applyBorder="1" applyAlignment="1"/>
    <xf numFmtId="9" fontId="29" fillId="15" borderId="0" xfId="12" applyNumberFormat="1" applyFill="1" applyBorder="1" applyAlignment="1"/>
    <xf numFmtId="0" fontId="241" fillId="0" borderId="0" xfId="14" applyFont="1" applyBorder="1" applyAlignment="1"/>
    <xf numFmtId="172" fontId="241" fillId="0" borderId="0" xfId="1" applyNumberFormat="1" applyFont="1" applyBorder="1" applyAlignment="1"/>
    <xf numFmtId="9" fontId="241" fillId="16" borderId="0" xfId="12" applyNumberFormat="1" applyFont="1" applyFill="1" applyBorder="1" applyAlignment="1"/>
    <xf numFmtId="9" fontId="241" fillId="0" borderId="0" xfId="12" applyNumberFormat="1" applyFont="1" applyBorder="1" applyAlignment="1"/>
    <xf numFmtId="0" fontId="241" fillId="16" borderId="0" xfId="14" applyFont="1" applyFill="1" applyBorder="1" applyAlignment="1"/>
    <xf numFmtId="0" fontId="87" fillId="0" borderId="105" xfId="14" applyFont="1" applyBorder="1" applyAlignment="1"/>
    <xf numFmtId="0" fontId="87" fillId="0" borderId="0" xfId="14" applyFont="1" applyBorder="1" applyAlignment="1"/>
    <xf numFmtId="172" fontId="87" fillId="0" borderId="0" xfId="1" applyNumberFormat="1" applyFont="1" applyBorder="1" applyAlignment="1"/>
    <xf numFmtId="9" fontId="87" fillId="16" borderId="0" xfId="12" applyNumberFormat="1" applyFont="1" applyFill="1" applyBorder="1" applyAlignment="1"/>
    <xf numFmtId="9" fontId="87" fillId="0" borderId="0" xfId="12" applyNumberFormat="1" applyFont="1" applyBorder="1" applyAlignment="1"/>
    <xf numFmtId="9" fontId="29" fillId="0" borderId="0" xfId="14" applyNumberFormat="1" applyBorder="1" applyAlignment="1"/>
    <xf numFmtId="37" fontId="47" fillId="87" borderId="0" xfId="14" applyNumberFormat="1" applyFont="1" applyFill="1" applyBorder="1" applyAlignment="1"/>
    <xf numFmtId="172" fontId="29" fillId="0" borderId="0" xfId="14" applyNumberFormat="1" applyBorder="1" applyAlignment="1"/>
    <xf numFmtId="0" fontId="36" fillId="0" borderId="0" xfId="14" applyFont="1" applyBorder="1" applyAlignment="1"/>
    <xf numFmtId="172" fontId="36" fillId="0" borderId="0" xfId="1" applyNumberFormat="1" applyFont="1" applyBorder="1" applyAlignment="1"/>
    <xf numFmtId="172" fontId="47" fillId="0" borderId="0" xfId="1" applyNumberFormat="1" applyFont="1" applyBorder="1" applyAlignment="1"/>
    <xf numFmtId="172" fontId="47" fillId="107" borderId="0" xfId="1" applyNumberFormat="1" applyFont="1" applyFill="1" applyBorder="1" applyAlignment="1"/>
    <xf numFmtId="172" fontId="47" fillId="0" borderId="0" xfId="14" applyNumberFormat="1" applyFont="1" applyBorder="1" applyAlignment="1"/>
    <xf numFmtId="172" fontId="47" fillId="87" borderId="0" xfId="1" applyNumberFormat="1" applyFont="1" applyFill="1" applyBorder="1" applyAlignment="1"/>
    <xf numFmtId="0" fontId="47" fillId="107" borderId="0" xfId="14" applyFont="1" applyFill="1" applyBorder="1" applyAlignment="1"/>
    <xf numFmtId="172" fontId="29" fillId="0" borderId="85" xfId="1" applyNumberFormat="1" applyBorder="1" applyAlignment="1"/>
    <xf numFmtId="0" fontId="29" fillId="0" borderId="0" xfId="14" applyFont="1" applyFill="1" applyBorder="1" applyAlignment="1"/>
    <xf numFmtId="0" fontId="29" fillId="0" borderId="0" xfId="14" applyFont="1" applyFill="1" applyBorder="1" applyAlignment="1">
      <alignment horizontal="center"/>
    </xf>
    <xf numFmtId="168" fontId="29" fillId="0" borderId="0" xfId="14" applyNumberFormat="1" applyFont="1" applyFill="1" applyBorder="1" applyAlignment="1">
      <alignment horizontal="center"/>
    </xf>
    <xf numFmtId="37" fontId="29" fillId="0" borderId="0" xfId="14" applyNumberFormat="1" applyFont="1" applyFill="1" applyBorder="1" applyAlignment="1"/>
    <xf numFmtId="0" fontId="200" fillId="0" borderId="0" xfId="0" applyFont="1" applyFill="1" applyBorder="1" applyAlignment="1">
      <alignment horizontal="center" wrapText="1"/>
    </xf>
    <xf numFmtId="172" fontId="47" fillId="0" borderId="0" xfId="1" applyNumberFormat="1" applyFont="1" applyFill="1" applyBorder="1" applyAlignment="1"/>
    <xf numFmtId="9" fontId="29" fillId="0" borderId="0" xfId="14" applyNumberFormat="1" applyFont="1" applyFill="1" applyBorder="1" applyAlignment="1"/>
    <xf numFmtId="172" fontId="47" fillId="0" borderId="0" xfId="14" applyNumberFormat="1" applyFont="1" applyFill="1" applyAlignment="1"/>
    <xf numFmtId="37" fontId="47" fillId="116" borderId="0" xfId="0" applyNumberFormat="1" applyFont="1" applyFill="1" applyAlignment="1"/>
    <xf numFmtId="37" fontId="106" fillId="116" borderId="0" xfId="0" applyNumberFormat="1" applyFont="1" applyFill="1" applyAlignment="1"/>
    <xf numFmtId="37" fontId="47" fillId="91" borderId="122" xfId="14" applyNumberFormat="1" applyFont="1" applyFill="1" applyBorder="1" applyAlignment="1"/>
    <xf numFmtId="37" fontId="47" fillId="116" borderId="0" xfId="14" applyNumberFormat="1" applyFont="1" applyFill="1" applyAlignment="1"/>
    <xf numFmtId="37" fontId="87" fillId="70" borderId="122" xfId="14" applyNumberFormat="1" applyFont="1" applyFill="1" applyBorder="1" applyAlignment="1"/>
    <xf numFmtId="0" fontId="29" fillId="70" borderId="0" xfId="14" applyFont="1" applyFill="1" applyAlignment="1"/>
    <xf numFmtId="0" fontId="29" fillId="0" borderId="105" xfId="14" applyFont="1" applyFill="1" applyBorder="1" applyAlignment="1"/>
    <xf numFmtId="0" fontId="29" fillId="0" borderId="66" xfId="14" applyFont="1" applyFill="1" applyBorder="1" applyAlignment="1"/>
    <xf numFmtId="37" fontId="47" fillId="0" borderId="0" xfId="14" applyNumberFormat="1" applyFont="1" applyBorder="1" applyAlignment="1">
      <alignment horizontal="center"/>
    </xf>
    <xf numFmtId="9" fontId="47" fillId="16" borderId="0" xfId="14" applyNumberFormat="1" applyFont="1" applyFill="1" applyBorder="1" applyAlignment="1">
      <alignment horizontal="center"/>
    </xf>
    <xf numFmtId="0" fontId="47" fillId="0" borderId="105" xfId="14" applyFont="1" applyBorder="1" applyAlignment="1">
      <alignment horizontal="center" vertical="top"/>
    </xf>
    <xf numFmtId="37" fontId="47" fillId="0" borderId="0" xfId="14" applyNumberFormat="1" applyFont="1" applyFill="1" applyBorder="1" applyAlignment="1">
      <alignment horizontal="center"/>
    </xf>
    <xf numFmtId="168" fontId="47" fillId="0" borderId="0" xfId="14" applyNumberFormat="1" applyFont="1" applyBorder="1" applyAlignment="1">
      <alignment horizontal="center" vertical="top"/>
    </xf>
    <xf numFmtId="37" fontId="47" fillId="0" borderId="0" xfId="14" applyNumberFormat="1" applyFont="1" applyFill="1" applyBorder="1" applyAlignment="1">
      <alignment horizontal="right" vertical="top"/>
    </xf>
    <xf numFmtId="165" fontId="29" fillId="0" borderId="0" xfId="14" applyNumberFormat="1" applyFont="1" applyFill="1" applyBorder="1" applyAlignment="1"/>
    <xf numFmtId="9" fontId="29" fillId="16" borderId="0" xfId="14" applyNumberFormat="1" applyFont="1" applyFill="1" applyBorder="1" applyAlignment="1"/>
    <xf numFmtId="37" fontId="29" fillId="16" borderId="0" xfId="14" applyNumberFormat="1" applyFont="1" applyFill="1" applyBorder="1" applyAlignment="1">
      <alignment horizontal="center"/>
    </xf>
    <xf numFmtId="0" fontId="47" fillId="0" borderId="0" xfId="14" applyFont="1" applyFill="1" applyBorder="1" applyAlignment="1">
      <alignment horizontal="center"/>
    </xf>
    <xf numFmtId="168" fontId="29" fillId="0" borderId="66" xfId="14" applyNumberFormat="1" applyFont="1" applyFill="1" applyBorder="1" applyAlignment="1">
      <alignment horizontal="center"/>
    </xf>
    <xf numFmtId="37" fontId="47" fillId="109" borderId="0" xfId="14" applyNumberFormat="1" applyFont="1" applyFill="1" applyBorder="1" applyAlignment="1">
      <alignment horizontal="right" vertical="top"/>
    </xf>
    <xf numFmtId="0" fontId="29" fillId="109" borderId="0" xfId="14" applyFont="1" applyFill="1" applyBorder="1" applyAlignment="1">
      <alignment horizontal="center"/>
    </xf>
    <xf numFmtId="37" fontId="29" fillId="109" borderId="0" xfId="14" applyNumberFormat="1" applyFont="1" applyFill="1" applyBorder="1" applyAlignment="1"/>
    <xf numFmtId="9" fontId="29" fillId="109" borderId="0" xfId="14" applyNumberFormat="1" applyFont="1" applyFill="1" applyBorder="1" applyAlignment="1"/>
    <xf numFmtId="168" fontId="29" fillId="109" borderId="66" xfId="14" applyNumberFormat="1" applyFont="1" applyFill="1" applyBorder="1" applyAlignment="1">
      <alignment horizontal="center"/>
    </xf>
    <xf numFmtId="9" fontId="29" fillId="106" borderId="0" xfId="14" applyNumberFormat="1" applyFont="1" applyFill="1" applyBorder="1" applyAlignment="1"/>
    <xf numFmtId="9" fontId="29" fillId="106" borderId="0" xfId="12" applyFont="1" applyFill="1" applyBorder="1" applyAlignment="1"/>
    <xf numFmtId="167" fontId="29" fillId="106" borderId="0" xfId="12" applyNumberFormat="1" applyFont="1" applyFill="1" applyBorder="1" applyAlignment="1"/>
    <xf numFmtId="165" fontId="29" fillId="109" borderId="0" xfId="14" applyNumberFormat="1" applyFont="1" applyFill="1" applyBorder="1" applyAlignment="1"/>
    <xf numFmtId="0" fontId="29" fillId="101" borderId="0" xfId="14" applyFont="1" applyFill="1" applyBorder="1" applyAlignment="1"/>
    <xf numFmtId="37" fontId="29" fillId="101" borderId="0" xfId="14" applyNumberFormat="1" applyFont="1" applyFill="1" applyBorder="1" applyAlignment="1"/>
    <xf numFmtId="37" fontId="29" fillId="0" borderId="105" xfId="14" applyNumberFormat="1" applyFont="1" applyFill="1" applyBorder="1" applyAlignment="1"/>
    <xf numFmtId="37" fontId="29" fillId="16" borderId="0" xfId="14" applyNumberFormat="1" applyFont="1" applyFill="1" applyBorder="1" applyAlignment="1"/>
    <xf numFmtId="168" fontId="29" fillId="64" borderId="0" xfId="14" applyNumberFormat="1" applyFont="1" applyFill="1" applyBorder="1" applyAlignment="1">
      <alignment horizontal="center"/>
    </xf>
    <xf numFmtId="37" fontId="47" fillId="64" borderId="0" xfId="14" applyNumberFormat="1" applyFont="1" applyFill="1" applyBorder="1" applyAlignment="1"/>
    <xf numFmtId="0" fontId="29" fillId="0" borderId="92" xfId="14" applyFont="1" applyFill="1" applyBorder="1" applyAlignment="1"/>
    <xf numFmtId="0" fontId="29" fillId="0" borderId="85" xfId="14" applyFont="1" applyFill="1" applyBorder="1" applyAlignment="1"/>
    <xf numFmtId="0" fontId="29" fillId="0" borderId="95" xfId="14" applyFont="1" applyFill="1" applyBorder="1" applyAlignment="1"/>
    <xf numFmtId="0" fontId="47" fillId="91" borderId="91" xfId="14" applyFont="1" applyFill="1" applyBorder="1" applyAlignment="1">
      <alignment horizontal="center" vertical="top"/>
    </xf>
    <xf numFmtId="168" fontId="47" fillId="91" borderId="93" xfId="14" applyNumberFormat="1" applyFont="1" applyFill="1" applyBorder="1" applyAlignment="1">
      <alignment horizontal="center"/>
    </xf>
    <xf numFmtId="37" fontId="47" fillId="91" borderId="93" xfId="14" applyNumberFormat="1" applyFont="1" applyFill="1" applyBorder="1" applyAlignment="1">
      <alignment horizontal="center"/>
    </xf>
    <xf numFmtId="0" fontId="29" fillId="91" borderId="93" xfId="14" applyFont="1" applyFill="1" applyBorder="1" applyAlignment="1"/>
    <xf numFmtId="0" fontId="29" fillId="91" borderId="93" xfId="14" applyFont="1" applyFill="1" applyBorder="1" applyAlignment="1">
      <alignment horizontal="center"/>
    </xf>
    <xf numFmtId="9" fontId="47" fillId="91" borderId="93" xfId="14" applyNumberFormat="1" applyFont="1" applyFill="1" applyBorder="1" applyAlignment="1">
      <alignment horizontal="center"/>
    </xf>
    <xf numFmtId="0" fontId="29" fillId="91" borderId="94" xfId="14" applyFont="1" applyFill="1" applyBorder="1" applyAlignment="1"/>
    <xf numFmtId="0" fontId="321" fillId="0" borderId="0" xfId="14" applyFont="1" applyFill="1" applyAlignment="1"/>
    <xf numFmtId="0" fontId="321" fillId="0" borderId="0" xfId="14" applyFont="1" applyFill="1" applyBorder="1" applyAlignment="1"/>
    <xf numFmtId="0" fontId="29" fillId="91" borderId="0" xfId="14" applyFont="1" applyFill="1" applyAlignment="1">
      <alignment horizontal="center"/>
    </xf>
    <xf numFmtId="37" fontId="29" fillId="91" borderId="0" xfId="14" applyNumberFormat="1" applyFont="1" applyFill="1" applyAlignment="1"/>
    <xf numFmtId="9" fontId="29" fillId="91" borderId="0" xfId="14" applyNumberFormat="1" applyFont="1" applyFill="1" applyAlignment="1"/>
    <xf numFmtId="0" fontId="29" fillId="91" borderId="0" xfId="14" applyFont="1" applyFill="1" applyBorder="1" applyAlignment="1">
      <alignment horizontal="center"/>
    </xf>
    <xf numFmtId="37" fontId="29" fillId="91" borderId="0" xfId="14" applyNumberFormat="1" applyFont="1" applyFill="1" applyBorder="1" applyAlignment="1"/>
    <xf numFmtId="0" fontId="29" fillId="91" borderId="0" xfId="14" applyFont="1" applyFill="1" applyBorder="1" applyAlignment="1"/>
    <xf numFmtId="9" fontId="29" fillId="91" borderId="0" xfId="14" applyNumberFormat="1" applyFont="1" applyFill="1" applyBorder="1" applyAlignment="1"/>
    <xf numFmtId="37" fontId="47" fillId="104" borderId="0" xfId="14" applyNumberFormat="1" applyFont="1" applyFill="1" applyBorder="1" applyAlignment="1">
      <alignment horizontal="right" vertical="top"/>
    </xf>
    <xf numFmtId="172" fontId="29" fillId="0" borderId="0" xfId="1" applyNumberFormat="1" applyFont="1" applyFill="1" applyBorder="1" applyAlignment="1"/>
    <xf numFmtId="172" fontId="29" fillId="109" borderId="0" xfId="1" applyNumberFormat="1" applyFont="1" applyFill="1" applyBorder="1" applyAlignment="1"/>
    <xf numFmtId="172" fontId="29" fillId="91" borderId="0" xfId="1" applyNumberFormat="1" applyFont="1" applyFill="1" applyBorder="1" applyAlignment="1"/>
    <xf numFmtId="172" fontId="29" fillId="101" borderId="0" xfId="1" applyNumberFormat="1" applyFont="1" applyFill="1" applyBorder="1" applyAlignment="1"/>
    <xf numFmtId="165" fontId="29" fillId="91" borderId="0" xfId="14" applyNumberFormat="1" applyFont="1" applyFill="1" applyAlignment="1"/>
    <xf numFmtId="165" fontId="29" fillId="91" borderId="0" xfId="14" applyNumberFormat="1" applyFont="1" applyFill="1" applyBorder="1" applyAlignment="1"/>
    <xf numFmtId="168" fontId="47" fillId="91" borderId="0" xfId="14" applyNumberFormat="1" applyFont="1" applyFill="1" applyAlignment="1">
      <alignment horizontal="center" vertical="top"/>
    </xf>
    <xf numFmtId="168" fontId="47" fillId="91" borderId="0" xfId="14" applyNumberFormat="1" applyFont="1" applyFill="1" applyBorder="1" applyAlignment="1">
      <alignment horizontal="center" vertical="top"/>
    </xf>
    <xf numFmtId="0" fontId="29" fillId="91" borderId="66" xfId="14" applyFont="1" applyFill="1" applyBorder="1" applyAlignment="1"/>
    <xf numFmtId="0" fontId="52" fillId="91" borderId="0" xfId="14" applyFont="1" applyFill="1" applyAlignment="1">
      <alignment vertical="top"/>
    </xf>
    <xf numFmtId="0" fontId="52" fillId="91" borderId="0" xfId="14" applyFont="1" applyFill="1" applyAlignment="1"/>
    <xf numFmtId="177" fontId="52" fillId="91" borderId="0" xfId="14" applyNumberFormat="1" applyFont="1" applyFill="1" applyAlignment="1">
      <alignment horizontal="right" vertical="top"/>
    </xf>
    <xf numFmtId="0" fontId="47" fillId="109" borderId="105" xfId="14" applyFont="1" applyFill="1" applyBorder="1" applyAlignment="1"/>
    <xf numFmtId="168" fontId="47" fillId="109" borderId="0" xfId="14" applyNumberFormat="1" applyFont="1" applyFill="1" applyBorder="1" applyAlignment="1">
      <alignment horizontal="center"/>
    </xf>
    <xf numFmtId="168" fontId="169" fillId="0" borderId="0" xfId="14" applyNumberFormat="1" applyFont="1" applyAlignment="1">
      <alignment horizontal="center" vertical="top"/>
    </xf>
    <xf numFmtId="168" fontId="169" fillId="0" borderId="0" xfId="14" applyNumberFormat="1" applyFont="1" applyFill="1" applyAlignment="1">
      <alignment horizontal="center" vertical="top"/>
    </xf>
    <xf numFmtId="168" fontId="169" fillId="54" borderId="0" xfId="14" applyNumberFormat="1" applyFont="1" applyFill="1" applyAlignment="1">
      <alignment horizontal="center"/>
    </xf>
    <xf numFmtId="168" fontId="169" fillId="0" borderId="0" xfId="14" applyNumberFormat="1" applyFont="1" applyFill="1" applyAlignment="1">
      <alignment horizontal="center"/>
    </xf>
    <xf numFmtId="168" fontId="322" fillId="91" borderId="0" xfId="14" applyNumberFormat="1" applyFont="1" applyFill="1" applyAlignment="1">
      <alignment horizontal="center" vertical="top"/>
    </xf>
    <xf numFmtId="168" fontId="322" fillId="0" borderId="0" xfId="14" applyNumberFormat="1" applyFont="1" applyAlignment="1">
      <alignment horizontal="center" vertical="top"/>
    </xf>
    <xf numFmtId="168" fontId="169" fillId="54" borderId="0" xfId="14" applyNumberFormat="1" applyFont="1" applyFill="1" applyAlignment="1">
      <alignment horizontal="center" vertical="top"/>
    </xf>
    <xf numFmtId="168" fontId="169" fillId="114" borderId="0" xfId="14" applyNumberFormat="1" applyFont="1" applyFill="1" applyAlignment="1">
      <alignment horizontal="center" vertical="top"/>
    </xf>
    <xf numFmtId="0" fontId="169" fillId="0" borderId="0" xfId="14" applyFont="1" applyFill="1" applyAlignment="1"/>
    <xf numFmtId="0" fontId="169" fillId="0" borderId="0" xfId="14" applyFont="1" applyFill="1" applyAlignment="1">
      <alignment horizontal="center"/>
    </xf>
    <xf numFmtId="37" fontId="169" fillId="0" borderId="0" xfId="14" applyNumberFormat="1" applyFont="1" applyFill="1" applyAlignment="1"/>
    <xf numFmtId="37" fontId="169" fillId="16" borderId="0" xfId="14" applyNumberFormat="1" applyFont="1" applyFill="1" applyAlignment="1"/>
    <xf numFmtId="9" fontId="169" fillId="0" borderId="0" xfId="14" applyNumberFormat="1" applyFont="1" applyFill="1" applyAlignment="1"/>
    <xf numFmtId="0" fontId="322" fillId="54" borderId="0" xfId="14" applyFont="1" applyFill="1" applyAlignment="1">
      <alignment horizontal="center"/>
    </xf>
    <xf numFmtId="37" fontId="322" fillId="0" borderId="0" xfId="14" applyNumberFormat="1" applyFont="1" applyFill="1" applyAlignment="1"/>
    <xf numFmtId="0" fontId="322" fillId="16" borderId="0" xfId="14" applyFont="1" applyFill="1" applyAlignment="1"/>
    <xf numFmtId="37" fontId="322" fillId="0" borderId="0" xfId="14" applyNumberFormat="1" applyFont="1" applyAlignment="1">
      <alignment horizontal="center"/>
    </xf>
    <xf numFmtId="37" fontId="322" fillId="0" borderId="0" xfId="14" applyNumberFormat="1" applyFont="1" applyFill="1" applyAlignment="1">
      <alignment horizontal="center"/>
    </xf>
    <xf numFmtId="9" fontId="322" fillId="16" borderId="0" xfId="14" applyNumberFormat="1" applyFont="1" applyFill="1" applyAlignment="1">
      <alignment horizontal="center"/>
    </xf>
    <xf numFmtId="0" fontId="169" fillId="0" borderId="0" xfId="14" applyFont="1" applyFill="1" applyAlignment="1">
      <alignment vertical="top"/>
    </xf>
    <xf numFmtId="0" fontId="169" fillId="0" borderId="0" xfId="14" applyFont="1" applyFill="1" applyAlignment="1">
      <alignment horizontal="center" vertical="top"/>
    </xf>
    <xf numFmtId="0" fontId="322" fillId="0" borderId="0" xfId="14" applyFont="1" applyAlignment="1">
      <alignment horizontal="center" vertical="top"/>
    </xf>
    <xf numFmtId="168" fontId="322" fillId="0" borderId="0" xfId="14" applyNumberFormat="1" applyFont="1" applyFill="1" applyAlignment="1">
      <alignment horizontal="center" vertical="top"/>
    </xf>
    <xf numFmtId="37" fontId="322" fillId="0" borderId="0" xfId="14" applyNumberFormat="1" applyFont="1" applyFill="1" applyAlignment="1">
      <alignment horizontal="center" vertical="top" wrapText="1"/>
    </xf>
    <xf numFmtId="37" fontId="322" fillId="0" borderId="0" xfId="14" applyNumberFormat="1" applyFont="1" applyFill="1" applyAlignment="1">
      <alignment horizontal="center" vertical="top"/>
    </xf>
    <xf numFmtId="37" fontId="322" fillId="0" borderId="0" xfId="14" applyNumberFormat="1" applyFont="1" applyAlignment="1">
      <alignment horizontal="center" vertical="top"/>
    </xf>
    <xf numFmtId="9" fontId="322" fillId="16" borderId="0" xfId="14" applyNumberFormat="1" applyFont="1" applyFill="1" applyAlignment="1">
      <alignment horizontal="center" vertical="top"/>
    </xf>
    <xf numFmtId="0" fontId="169" fillId="0" borderId="0" xfId="14" applyFont="1" applyAlignment="1">
      <alignment vertical="top"/>
    </xf>
    <xf numFmtId="165" fontId="169" fillId="0" borderId="0" xfId="14" applyNumberFormat="1" applyFont="1" applyFill="1" applyAlignment="1"/>
    <xf numFmtId="9" fontId="169" fillId="16" borderId="0" xfId="14" applyNumberFormat="1" applyFont="1" applyFill="1" applyAlignment="1"/>
    <xf numFmtId="0" fontId="322" fillId="0" borderId="0" xfId="14" applyFont="1" applyFill="1" applyAlignment="1">
      <alignment horizontal="center"/>
    </xf>
    <xf numFmtId="37" fontId="169" fillId="16" borderId="0" xfId="14" applyNumberFormat="1" applyFont="1" applyFill="1" applyAlignment="1">
      <alignment horizontal="right" vertical="top"/>
    </xf>
    <xf numFmtId="0" fontId="169" fillId="91" borderId="0" xfId="14" applyFont="1" applyFill="1" applyAlignment="1"/>
    <xf numFmtId="0" fontId="169" fillId="91" borderId="0" xfId="14" applyFont="1" applyFill="1" applyAlignment="1">
      <alignment horizontal="center"/>
    </xf>
    <xf numFmtId="0" fontId="169" fillId="54" borderId="0" xfId="14" applyFont="1" applyFill="1" applyAlignment="1"/>
    <xf numFmtId="37" fontId="322" fillId="0" borderId="0" xfId="14" applyNumberFormat="1" applyFont="1" applyAlignment="1">
      <alignment horizontal="right" vertical="top"/>
    </xf>
    <xf numFmtId="0" fontId="169" fillId="0" borderId="0" xfId="14" applyFont="1" applyAlignment="1"/>
    <xf numFmtId="0" fontId="322" fillId="0" borderId="0" xfId="14" applyFont="1" applyFill="1" applyAlignment="1"/>
    <xf numFmtId="0" fontId="322" fillId="91" borderId="0" xfId="14" applyFont="1" applyFill="1" applyAlignment="1">
      <alignment vertical="top"/>
    </xf>
    <xf numFmtId="37" fontId="322" fillId="91" borderId="0" xfId="14" applyNumberFormat="1" applyFont="1" applyFill="1" applyAlignment="1"/>
    <xf numFmtId="37" fontId="322" fillId="91" borderId="0" xfId="14" applyNumberFormat="1" applyFont="1" applyFill="1" applyAlignment="1">
      <alignment horizontal="right" vertical="top"/>
    </xf>
    <xf numFmtId="0" fontId="322" fillId="91" borderId="0" xfId="14" applyFont="1" applyFill="1" applyAlignment="1">
      <alignment horizontal="center"/>
    </xf>
    <xf numFmtId="165" fontId="322" fillId="91" borderId="0" xfId="14" applyNumberFormat="1" applyFont="1" applyFill="1" applyAlignment="1"/>
    <xf numFmtId="0" fontId="322" fillId="91" borderId="0" xfId="14" applyFont="1" applyFill="1" applyAlignment="1"/>
    <xf numFmtId="37" fontId="322" fillId="0" borderId="0" xfId="14" applyNumberFormat="1" applyFont="1" applyFill="1" applyAlignment="1">
      <alignment horizontal="right" vertical="top"/>
    </xf>
    <xf numFmtId="37" fontId="169" fillId="0" borderId="0" xfId="14" applyNumberFormat="1" applyFont="1" applyAlignment="1">
      <alignment horizontal="right" vertical="top"/>
    </xf>
    <xf numFmtId="0" fontId="322" fillId="0" borderId="0" xfId="14" applyFont="1" applyAlignment="1">
      <alignment vertical="top"/>
    </xf>
    <xf numFmtId="165" fontId="322" fillId="0" borderId="0" xfId="14" applyNumberFormat="1" applyFont="1" applyFill="1" applyAlignment="1"/>
    <xf numFmtId="37" fontId="169" fillId="0" borderId="0" xfId="14" applyNumberFormat="1" applyFont="1" applyFill="1" applyAlignment="1">
      <alignment horizontal="right" vertical="top"/>
    </xf>
    <xf numFmtId="0" fontId="169" fillId="0" borderId="0" xfId="14" applyFont="1" applyAlignment="1">
      <alignment horizontal="center"/>
    </xf>
    <xf numFmtId="0" fontId="169" fillId="54" borderId="0" xfId="14" applyFont="1" applyFill="1" applyAlignment="1">
      <alignment horizontal="center"/>
    </xf>
    <xf numFmtId="0" fontId="169" fillId="54" borderId="0" xfId="14" applyFont="1" applyFill="1" applyAlignment="1">
      <alignment vertical="top"/>
    </xf>
    <xf numFmtId="0" fontId="322" fillId="0" borderId="0" xfId="14" applyFont="1" applyAlignment="1">
      <alignment horizontal="center"/>
    </xf>
    <xf numFmtId="0" fontId="322" fillId="0" borderId="0" xfId="14" applyFont="1" applyAlignment="1"/>
    <xf numFmtId="37" fontId="322" fillId="90" borderId="0" xfId="14" applyNumberFormat="1" applyFont="1" applyFill="1" applyAlignment="1">
      <alignment horizontal="right" vertical="top"/>
    </xf>
    <xf numFmtId="37" fontId="169" fillId="90" borderId="0" xfId="14" applyNumberFormat="1" applyFont="1" applyFill="1" applyAlignment="1">
      <alignment horizontal="right" vertical="top"/>
    </xf>
    <xf numFmtId="37" fontId="169" fillId="91" borderId="0" xfId="14" applyNumberFormat="1" applyFont="1" applyFill="1" applyAlignment="1">
      <alignment horizontal="right" vertical="top"/>
    </xf>
    <xf numFmtId="37" fontId="169" fillId="91" borderId="0" xfId="14" applyNumberFormat="1" applyFont="1" applyFill="1" applyAlignment="1"/>
    <xf numFmtId="9" fontId="169" fillId="91" borderId="0" xfId="14" applyNumberFormat="1" applyFont="1" applyFill="1" applyAlignment="1"/>
    <xf numFmtId="37" fontId="169" fillId="90" borderId="0" xfId="14" applyNumberFormat="1" applyFont="1" applyFill="1" applyAlignment="1"/>
    <xf numFmtId="0" fontId="169" fillId="114" borderId="0" xfId="14" applyFont="1" applyFill="1" applyAlignment="1">
      <alignment horizontal="center"/>
    </xf>
    <xf numFmtId="0" fontId="169" fillId="114" borderId="0" xfId="14" applyFont="1" applyFill="1" applyAlignment="1"/>
    <xf numFmtId="0" fontId="169" fillId="114" borderId="0" xfId="14" applyFont="1" applyFill="1" applyAlignment="1">
      <alignment vertical="top"/>
    </xf>
    <xf numFmtId="37" fontId="322" fillId="114" borderId="0" xfId="14" applyNumberFormat="1" applyFont="1" applyFill="1" applyAlignment="1">
      <alignment horizontal="right" vertical="top"/>
    </xf>
    <xf numFmtId="172" fontId="169" fillId="16" borderId="0" xfId="62" applyNumberFormat="1" applyFont="1" applyFill="1" applyAlignment="1"/>
    <xf numFmtId="0" fontId="169" fillId="0" borderId="0" xfId="14" applyFont="1" applyFill="1" applyAlignment="1">
      <alignment vertical="top" wrapText="1"/>
    </xf>
    <xf numFmtId="0" fontId="169" fillId="0" borderId="0" xfId="14" applyFont="1" applyFill="1" applyAlignment="1">
      <alignment horizontal="center" vertical="top" wrapText="1"/>
    </xf>
    <xf numFmtId="0" fontId="322" fillId="0" borderId="0" xfId="14" applyFont="1" applyFill="1" applyAlignment="1">
      <alignment horizontal="center" vertical="top" wrapText="1"/>
    </xf>
    <xf numFmtId="168" fontId="169" fillId="0" borderId="0" xfId="14" applyNumberFormat="1" applyFont="1" applyFill="1" applyAlignment="1">
      <alignment horizontal="center" vertical="top" wrapText="1"/>
    </xf>
    <xf numFmtId="37" fontId="169" fillId="0" borderId="0" xfId="14" applyNumberFormat="1" applyFont="1" applyFill="1" applyAlignment="1">
      <alignment vertical="top" wrapText="1"/>
    </xf>
    <xf numFmtId="9" fontId="169" fillId="0" borderId="0" xfId="14" applyNumberFormat="1" applyFont="1" applyFill="1" applyAlignment="1">
      <alignment vertical="top" wrapText="1"/>
    </xf>
    <xf numFmtId="0" fontId="0" fillId="0" borderId="0" xfId="0"/>
    <xf numFmtId="37" fontId="169" fillId="0" borderId="0" xfId="14" applyNumberFormat="1" applyFont="1" applyFill="1" applyAlignment="1">
      <alignment horizontal="center" vertical="top"/>
    </xf>
    <xf numFmtId="37" fontId="169" fillId="0" borderId="0" xfId="14" applyNumberFormat="1" applyFont="1" applyAlignment="1">
      <alignment horizontal="center" vertical="top"/>
    </xf>
    <xf numFmtId="37" fontId="169" fillId="114" borderId="0" xfId="14" applyNumberFormat="1" applyFont="1" applyFill="1" applyAlignment="1">
      <alignment horizontal="right" vertical="top"/>
    </xf>
    <xf numFmtId="37" fontId="47" fillId="0" borderId="0" xfId="14" applyNumberFormat="1" applyFont="1" applyFill="1" applyAlignment="1">
      <alignment horizontal="right" vertical="top"/>
    </xf>
    <xf numFmtId="172" fontId="47" fillId="64" borderId="0" xfId="1" applyNumberFormat="1" applyFont="1" applyFill="1" applyBorder="1" applyAlignment="1"/>
    <xf numFmtId="0" fontId="29" fillId="0" borderId="91" xfId="14" applyFont="1" applyFill="1" applyBorder="1" applyAlignment="1"/>
    <xf numFmtId="0" fontId="29" fillId="0" borderId="93" xfId="14" applyFont="1" applyFill="1" applyBorder="1" applyAlignment="1"/>
    <xf numFmtId="0" fontId="29" fillId="0" borderId="94" xfId="14" applyFont="1" applyFill="1" applyBorder="1" applyAlignment="1"/>
    <xf numFmtId="172" fontId="47" fillId="64" borderId="66" xfId="1" applyNumberFormat="1" applyFont="1" applyFill="1" applyBorder="1" applyAlignment="1"/>
    <xf numFmtId="172" fontId="47" fillId="64" borderId="85" xfId="1" applyNumberFormat="1" applyFont="1" applyFill="1" applyBorder="1" applyAlignment="1"/>
    <xf numFmtId="172" fontId="47" fillId="64" borderId="95" xfId="1" applyNumberFormat="1" applyFont="1" applyFill="1" applyBorder="1" applyAlignment="1"/>
    <xf numFmtId="168" fontId="47" fillId="0" borderId="0" xfId="14" applyNumberFormat="1" applyFont="1" applyFill="1" applyAlignment="1">
      <alignment horizontal="center" vertical="top"/>
    </xf>
    <xf numFmtId="0" fontId="54" fillId="0" borderId="0" xfId="14" applyFont="1" applyFill="1" applyAlignment="1">
      <alignment horizontal="center"/>
    </xf>
    <xf numFmtId="0" fontId="52" fillId="0" borderId="0" xfId="14" applyFont="1" applyFill="1" applyAlignment="1">
      <alignment vertical="top"/>
    </xf>
    <xf numFmtId="37" fontId="29" fillId="0" borderId="0" xfId="14" applyNumberFormat="1" applyFont="1" applyAlignment="1">
      <alignment horizontal="right" vertical="top"/>
    </xf>
    <xf numFmtId="37" fontId="29" fillId="91" borderId="0" xfId="14" applyNumberFormat="1" applyFont="1" applyFill="1" applyAlignment="1">
      <alignment horizontal="right" vertical="top"/>
    </xf>
    <xf numFmtId="37" fontId="29" fillId="0" borderId="0" xfId="14" applyNumberFormat="1" applyFont="1" applyFill="1" applyAlignment="1">
      <alignment horizontal="right" vertical="top"/>
    </xf>
    <xf numFmtId="9" fontId="47" fillId="91" borderId="0" xfId="12" applyFont="1" applyFill="1" applyAlignment="1">
      <alignment horizontal="right"/>
    </xf>
    <xf numFmtId="0" fontId="106" fillId="109" borderId="0" xfId="0" applyFont="1" applyFill="1"/>
    <xf numFmtId="37" fontId="49" fillId="104" borderId="0" xfId="10" applyNumberFormat="1" applyFont="1" applyFill="1" applyBorder="1" applyAlignment="1">
      <alignment horizontal="right"/>
    </xf>
    <xf numFmtId="0" fontId="121" fillId="109" borderId="0" xfId="0" applyFont="1" applyFill="1" applyAlignment="1"/>
    <xf numFmtId="0" fontId="49" fillId="109" borderId="1" xfId="10" applyFont="1" applyFill="1" applyBorder="1" applyAlignment="1">
      <alignment horizontal="right"/>
    </xf>
    <xf numFmtId="0" fontId="30" fillId="109" borderId="0" xfId="0" applyFont="1" applyFill="1" applyAlignment="1"/>
    <xf numFmtId="37" fontId="49" fillId="104" borderId="1" xfId="10" applyNumberFormat="1" applyFont="1" applyFill="1" applyBorder="1" applyAlignment="1"/>
    <xf numFmtId="0" fontId="283" fillId="109" borderId="0" xfId="0" applyFont="1" applyFill="1" applyAlignment="1"/>
    <xf numFmtId="0" fontId="51" fillId="109" borderId="58" xfId="4" applyFont="1" applyFill="1" applyBorder="1" applyAlignment="1">
      <alignment horizontal="left"/>
    </xf>
    <xf numFmtId="0" fontId="49" fillId="109" borderId="1" xfId="10" applyFont="1" applyFill="1" applyBorder="1" applyAlignment="1"/>
    <xf numFmtId="172" fontId="49" fillId="104" borderId="1" xfId="1" applyNumberFormat="1" applyFont="1" applyFill="1" applyBorder="1" applyAlignment="1"/>
    <xf numFmtId="0" fontId="157" fillId="16" borderId="8" xfId="0" applyFont="1" applyFill="1" applyBorder="1"/>
    <xf numFmtId="0" fontId="47" fillId="16" borderId="22" xfId="0" applyFont="1" applyFill="1" applyBorder="1" applyAlignment="1">
      <alignment wrapText="1"/>
    </xf>
    <xf numFmtId="0" fontId="47" fillId="58" borderId="22" xfId="7" applyFont="1" applyFill="1" applyBorder="1" applyAlignment="1">
      <alignment horizontal="right"/>
    </xf>
    <xf numFmtId="0" fontId="47" fillId="58" borderId="22" xfId="7" applyFont="1" applyFill="1" applyBorder="1" applyAlignment="1"/>
    <xf numFmtId="172" fontId="47" fillId="58" borderId="22" xfId="1" applyNumberFormat="1" applyFont="1" applyFill="1" applyBorder="1" applyAlignment="1">
      <alignment horizontal="right"/>
    </xf>
    <xf numFmtId="37" fontId="47" fillId="16" borderId="0" xfId="0" applyNumberFormat="1" applyFont="1" applyFill="1" applyAlignment="1"/>
    <xf numFmtId="172" fontId="47" fillId="16" borderId="0" xfId="0" applyNumberFormat="1" applyFont="1" applyFill="1" applyAlignment="1"/>
    <xf numFmtId="37" fontId="31" fillId="16" borderId="18" xfId="0" applyNumberFormat="1" applyFont="1" applyFill="1" applyBorder="1" applyAlignment="1"/>
    <xf numFmtId="37" fontId="31" fillId="16" borderId="18" xfId="0" applyNumberFormat="1" applyFont="1" applyFill="1" applyBorder="1"/>
    <xf numFmtId="37" fontId="31" fillId="16" borderId="27" xfId="0" applyNumberFormat="1" applyFont="1" applyFill="1" applyBorder="1"/>
    <xf numFmtId="0" fontId="47" fillId="16" borderId="0" xfId="0" applyFont="1" applyFill="1"/>
    <xf numFmtId="37" fontId="147" fillId="91" borderId="0" xfId="76" applyNumberFormat="1" applyFont="1" applyFill="1"/>
    <xf numFmtId="0" fontId="31" fillId="87" borderId="27" xfId="0" applyFont="1" applyFill="1" applyBorder="1"/>
    <xf numFmtId="0" fontId="31" fillId="87" borderId="11" xfId="0" applyFont="1" applyFill="1" applyBorder="1"/>
    <xf numFmtId="37" fontId="31" fillId="87" borderId="22" xfId="0" applyNumberFormat="1" applyFont="1" applyFill="1" applyBorder="1"/>
    <xf numFmtId="37" fontId="206" fillId="70" borderId="0" xfId="0" applyNumberFormat="1" applyFont="1" applyFill="1" applyBorder="1" applyProtection="1"/>
    <xf numFmtId="37" fontId="206" fillId="70" borderId="0" xfId="0" applyNumberFormat="1" applyFont="1" applyFill="1" applyBorder="1"/>
    <xf numFmtId="0" fontId="168" fillId="70" borderId="105" xfId="0" quotePrefix="1" applyFont="1" applyFill="1" applyBorder="1" applyAlignment="1">
      <alignment horizontal="left"/>
    </xf>
    <xf numFmtId="37" fontId="206" fillId="70" borderId="66" xfId="0" applyNumberFormat="1" applyFont="1" applyFill="1" applyBorder="1"/>
    <xf numFmtId="0" fontId="168" fillId="70" borderId="105" xfId="0" applyFont="1" applyFill="1" applyBorder="1" applyAlignment="1">
      <alignment horizontal="left"/>
    </xf>
    <xf numFmtId="37" fontId="260" fillId="70" borderId="0" xfId="0" applyNumberFormat="1" applyFont="1" applyFill="1" applyBorder="1" applyAlignment="1">
      <alignment horizontal="center"/>
    </xf>
    <xf numFmtId="0" fontId="158" fillId="70" borderId="0" xfId="0" applyFont="1" applyFill="1"/>
    <xf numFmtId="37" fontId="260" fillId="70" borderId="0" xfId="0" applyNumberFormat="1" applyFont="1" applyFill="1" applyAlignment="1">
      <alignment horizontal="center"/>
    </xf>
    <xf numFmtId="38" fontId="163" fillId="70" borderId="0" xfId="14" applyNumberFormat="1" applyFont="1" applyFill="1" applyAlignment="1">
      <alignment horizontal="center"/>
    </xf>
    <xf numFmtId="172" fontId="236" fillId="109" borderId="0" xfId="1" applyNumberFormat="1" applyFont="1" applyFill="1"/>
    <xf numFmtId="37" fontId="31" fillId="91" borderId="17" xfId="0" applyNumberFormat="1" applyFont="1" applyFill="1" applyBorder="1" applyAlignment="1"/>
    <xf numFmtId="37" fontId="31" fillId="91" borderId="28" xfId="0" applyNumberFormat="1" applyFont="1" applyFill="1" applyBorder="1" applyAlignment="1"/>
    <xf numFmtId="37" fontId="31" fillId="91" borderId="18" xfId="0" applyNumberFormat="1" applyFont="1" applyFill="1" applyBorder="1" applyAlignment="1"/>
    <xf numFmtId="37" fontId="31" fillId="91" borderId="18" xfId="0" applyNumberFormat="1" applyFont="1" applyFill="1" applyBorder="1"/>
    <xf numFmtId="37" fontId="31" fillId="91" borderId="27" xfId="0" applyNumberFormat="1" applyFont="1" applyFill="1" applyBorder="1"/>
    <xf numFmtId="0" fontId="32" fillId="0" borderId="0" xfId="0" applyFont="1" applyFill="1" applyAlignment="1">
      <alignment wrapText="1"/>
    </xf>
    <xf numFmtId="172" fontId="193" fillId="48" borderId="105" xfId="1" applyNumberFormat="1" applyFont="1" applyFill="1" applyBorder="1"/>
    <xf numFmtId="172" fontId="192" fillId="48" borderId="0" xfId="1" applyNumberFormat="1" applyFont="1" applyFill="1" applyBorder="1"/>
    <xf numFmtId="172" fontId="192" fillId="48" borderId="66" xfId="1" applyNumberFormat="1" applyFont="1" applyFill="1" applyBorder="1"/>
    <xf numFmtId="172" fontId="192" fillId="48" borderId="105" xfId="1" applyNumberFormat="1" applyFont="1" applyFill="1" applyBorder="1"/>
    <xf numFmtId="0" fontId="258" fillId="0" borderId="0" xfId="76" applyFont="1" applyFill="1"/>
    <xf numFmtId="0" fontId="19" fillId="0" borderId="0" xfId="76" applyFill="1"/>
    <xf numFmtId="9" fontId="223" fillId="87" borderId="0" xfId="12" applyFont="1" applyFill="1" applyBorder="1"/>
    <xf numFmtId="9" fontId="223" fillId="91" borderId="0" xfId="12" applyFont="1" applyFill="1" applyBorder="1"/>
    <xf numFmtId="0" fontId="226" fillId="91" borderId="0" xfId="76" applyFont="1" applyFill="1"/>
    <xf numFmtId="0" fontId="49" fillId="103" borderId="22" xfId="7" applyFont="1" applyFill="1" applyBorder="1" applyAlignment="1">
      <alignment horizontal="right"/>
    </xf>
    <xf numFmtId="0" fontId="49" fillId="103" borderId="22" xfId="7" applyFont="1" applyFill="1" applyBorder="1" applyAlignment="1"/>
    <xf numFmtId="172" fontId="49" fillId="103" borderId="22" xfId="1" applyNumberFormat="1" applyFont="1" applyFill="1" applyBorder="1" applyAlignment="1">
      <alignment horizontal="right"/>
    </xf>
    <xf numFmtId="0" fontId="29" fillId="91" borderId="0" xfId="0" applyFont="1" applyFill="1" applyAlignment="1"/>
    <xf numFmtId="37" fontId="47" fillId="91" borderId="0" xfId="0" applyNumberFormat="1" applyFont="1" applyFill="1" applyAlignment="1"/>
    <xf numFmtId="0" fontId="29" fillId="91" borderId="0" xfId="0" applyFont="1" applyFill="1" applyBorder="1" applyAlignment="1"/>
    <xf numFmtId="0" fontId="47" fillId="91" borderId="22" xfId="0" applyFont="1" applyFill="1" applyBorder="1" applyAlignment="1"/>
    <xf numFmtId="0" fontId="236" fillId="91" borderId="22" xfId="0" applyFont="1" applyFill="1" applyBorder="1" applyAlignment="1"/>
    <xf numFmtId="0" fontId="30" fillId="91" borderId="0" xfId="0" applyFont="1" applyFill="1"/>
    <xf numFmtId="0" fontId="29" fillId="103" borderId="22" xfId="7" applyFont="1" applyFill="1" applyBorder="1" applyAlignment="1">
      <alignment horizontal="right"/>
    </xf>
    <xf numFmtId="0" fontId="29" fillId="103" borderId="22" xfId="7" applyFont="1" applyFill="1" applyBorder="1" applyAlignment="1"/>
    <xf numFmtId="9" fontId="299" fillId="91" borderId="0" xfId="12" applyFont="1" applyFill="1" applyBorder="1"/>
    <xf numFmtId="37" fontId="287" fillId="91" borderId="0" xfId="0" applyNumberFormat="1" applyFont="1" applyFill="1" applyAlignment="1"/>
    <xf numFmtId="37" fontId="31" fillId="91" borderId="11" xfId="0" applyNumberFormat="1" applyFont="1" applyFill="1" applyBorder="1"/>
    <xf numFmtId="0" fontId="31" fillId="91" borderId="5" xfId="0" applyFont="1" applyFill="1" applyBorder="1" applyAlignment="1">
      <alignment horizontal="left" wrapText="1"/>
    </xf>
    <xf numFmtId="0" fontId="218" fillId="91" borderId="5" xfId="0" applyFont="1" applyFill="1" applyBorder="1" applyAlignment="1">
      <alignment horizontal="left" wrapText="1"/>
    </xf>
    <xf numFmtId="0" fontId="31" fillId="87" borderId="35" xfId="0" applyFont="1" applyFill="1" applyBorder="1"/>
    <xf numFmtId="37" fontId="186" fillId="87" borderId="17" xfId="0" applyNumberFormat="1" applyFont="1" applyFill="1" applyBorder="1"/>
    <xf numFmtId="37" fontId="186" fillId="87" borderId="18" xfId="0" applyNumberFormat="1" applyFont="1" applyFill="1" applyBorder="1"/>
    <xf numFmtId="0" fontId="157" fillId="87" borderId="8" xfId="0" applyFont="1" applyFill="1" applyBorder="1"/>
    <xf numFmtId="172" fontId="157" fillId="0" borderId="10" xfId="1" applyNumberFormat="1" applyFont="1" applyBorder="1"/>
    <xf numFmtId="172" fontId="110" fillId="9" borderId="10" xfId="1" applyNumberFormat="1" applyFont="1" applyFill="1" applyBorder="1"/>
    <xf numFmtId="172" fontId="54" fillId="0" borderId="0" xfId="0" applyNumberFormat="1" applyFont="1" applyFill="1" applyBorder="1"/>
    <xf numFmtId="0" fontId="186" fillId="87" borderId="53" xfId="0" applyFont="1" applyFill="1" applyBorder="1"/>
    <xf numFmtId="0" fontId="186" fillId="87" borderId="16" xfId="0" applyFont="1" applyFill="1" applyBorder="1"/>
    <xf numFmtId="43" fontId="172" fillId="0" borderId="0" xfId="1" applyFont="1"/>
    <xf numFmtId="37" fontId="172" fillId="0" borderId="0" xfId="0" applyNumberFormat="1" applyFont="1"/>
    <xf numFmtId="43" fontId="172" fillId="0" borderId="0" xfId="1" applyFont="1" applyFill="1"/>
    <xf numFmtId="0" fontId="172" fillId="0" borderId="0" xfId="0" applyFont="1"/>
    <xf numFmtId="38" fontId="256" fillId="91" borderId="0" xfId="0" applyNumberFormat="1" applyFont="1" applyFill="1" applyAlignment="1">
      <alignment horizontal="left" vertical="top" wrapText="1"/>
    </xf>
    <xf numFmtId="0" fontId="157" fillId="87" borderId="0" xfId="0" applyFont="1" applyFill="1"/>
    <xf numFmtId="0" fontId="252" fillId="65" borderId="0" xfId="81" applyFont="1" applyFill="1" applyBorder="1" applyAlignment="1">
      <alignment horizontal="left" wrapText="1"/>
    </xf>
    <xf numFmtId="0" fontId="251" fillId="0" borderId="119" xfId="81" applyFont="1" applyFill="1" applyBorder="1" applyAlignment="1">
      <alignment horizontal="left" wrapText="1"/>
    </xf>
    <xf numFmtId="0" fontId="157" fillId="0" borderId="0" xfId="0" applyFont="1" applyFill="1"/>
    <xf numFmtId="38" fontId="157" fillId="0" borderId="0" xfId="0" applyNumberFormat="1" applyFont="1" applyFill="1"/>
    <xf numFmtId="0" fontId="251" fillId="0" borderId="0" xfId="81" applyFont="1" applyBorder="1" applyAlignment="1">
      <alignment horizontal="left" wrapText="1"/>
    </xf>
    <xf numFmtId="38" fontId="256" fillId="87" borderId="0" xfId="0" applyNumberFormat="1" applyFont="1" applyFill="1" applyAlignment="1">
      <alignment horizontal="left" vertical="top" wrapText="1"/>
    </xf>
    <xf numFmtId="37" fontId="157" fillId="87" borderId="0" xfId="0" applyNumberFormat="1" applyFont="1" applyFill="1"/>
    <xf numFmtId="0" fontId="250" fillId="87" borderId="0" xfId="0" applyFont="1" applyFill="1"/>
    <xf numFmtId="0" fontId="236" fillId="112" borderId="22" xfId="7" applyFont="1" applyFill="1" applyBorder="1" applyAlignment="1">
      <alignment horizontal="right"/>
    </xf>
    <xf numFmtId="0" fontId="29" fillId="87" borderId="0" xfId="0" applyFont="1" applyFill="1" applyBorder="1" applyAlignment="1"/>
    <xf numFmtId="43" fontId="123" fillId="87" borderId="0" xfId="1" applyFont="1" applyFill="1" applyAlignment="1"/>
    <xf numFmtId="0" fontId="29" fillId="87" borderId="0" xfId="0" applyFont="1" applyFill="1" applyAlignment="1"/>
    <xf numFmtId="0" fontId="49" fillId="117" borderId="22" xfId="7" applyFont="1" applyFill="1" applyBorder="1" applyAlignment="1"/>
    <xf numFmtId="0" fontId="301" fillId="117" borderId="22" xfId="7" applyFont="1" applyFill="1" applyBorder="1" applyAlignment="1">
      <alignment horizontal="right"/>
    </xf>
    <xf numFmtId="172" fontId="49" fillId="96" borderId="22" xfId="1" applyNumberFormat="1" applyFont="1" applyFill="1" applyBorder="1" applyAlignment="1">
      <alignment horizontal="right"/>
    </xf>
    <xf numFmtId="0" fontId="236" fillId="96" borderId="22" xfId="7" applyFont="1" applyFill="1" applyBorder="1" applyAlignment="1">
      <alignment horizontal="right"/>
    </xf>
    <xf numFmtId="0" fontId="208" fillId="96" borderId="22" xfId="7" applyFont="1" applyFill="1" applyBorder="1" applyAlignment="1"/>
    <xf numFmtId="37" fontId="29" fillId="0" borderId="0" xfId="8" applyNumberFormat="1" applyFont="1" applyFill="1" applyBorder="1" applyAlignment="1">
      <alignment horizontal="right"/>
    </xf>
    <xf numFmtId="37" fontId="29" fillId="70" borderId="0" xfId="8" applyNumberFormat="1" applyFont="1" applyFill="1" applyBorder="1" applyAlignment="1">
      <alignment horizontal="right"/>
    </xf>
    <xf numFmtId="37" fontId="29" fillId="106" borderId="0" xfId="0" applyNumberFormat="1" applyFont="1" applyFill="1"/>
    <xf numFmtId="37" fontId="32" fillId="106" borderId="0" xfId="0" applyNumberFormat="1" applyFont="1" applyFill="1"/>
    <xf numFmtId="37" fontId="47" fillId="104" borderId="0" xfId="0" applyNumberFormat="1" applyFont="1" applyFill="1"/>
    <xf numFmtId="37" fontId="47" fillId="91" borderId="0" xfId="0" applyNumberFormat="1" applyFont="1" applyFill="1"/>
    <xf numFmtId="37" fontId="32" fillId="91" borderId="0" xfId="0" applyNumberFormat="1" applyFont="1" applyFill="1" applyBorder="1"/>
    <xf numFmtId="37" fontId="47" fillId="104" borderId="0" xfId="0" applyNumberFormat="1" applyFont="1" applyFill="1" applyAlignment="1">
      <alignment horizontal="right" wrapText="1"/>
    </xf>
    <xf numFmtId="39" fontId="29" fillId="0" borderId="0" xfId="0" applyNumberFormat="1" applyFont="1"/>
    <xf numFmtId="0" fontId="0" fillId="0" borderId="0" xfId="0"/>
    <xf numFmtId="0" fontId="61" fillId="0" borderId="38" xfId="0" applyFont="1" applyFill="1" applyBorder="1" applyAlignment="1">
      <alignment horizontal="center"/>
    </xf>
    <xf numFmtId="41" fontId="30" fillId="6" borderId="52" xfId="0" applyNumberFormat="1" applyFont="1" applyFill="1" applyBorder="1"/>
    <xf numFmtId="176" fontId="33" fillId="91" borderId="122" xfId="0" applyNumberFormat="1" applyFont="1" applyFill="1" applyBorder="1"/>
    <xf numFmtId="0" fontId="323" fillId="71" borderId="0" xfId="76" applyFont="1" applyFill="1"/>
    <xf numFmtId="0" fontId="193" fillId="0" borderId="0" xfId="76" applyFont="1"/>
    <xf numFmtId="37" fontId="271" fillId="71" borderId="0" xfId="76" applyNumberFormat="1" applyFont="1" applyFill="1"/>
    <xf numFmtId="37" fontId="193" fillId="0" borderId="0" xfId="76" applyNumberFormat="1" applyFont="1"/>
    <xf numFmtId="0" fontId="192" fillId="0" borderId="0" xfId="76" applyFont="1"/>
    <xf numFmtId="0" fontId="323" fillId="0" borderId="0" xfId="76" applyFont="1"/>
    <xf numFmtId="0" fontId="271" fillId="0" borderId="0" xfId="0" applyFont="1"/>
    <xf numFmtId="9" fontId="271" fillId="0" borderId="0" xfId="12" applyFont="1"/>
    <xf numFmtId="37" fontId="271" fillId="0" borderId="0" xfId="76" applyNumberFormat="1" applyFont="1"/>
    <xf numFmtId="0" fontId="271" fillId="0" borderId="0" xfId="76" applyFont="1"/>
    <xf numFmtId="9" fontId="192" fillId="0" borderId="0" xfId="12" applyFont="1"/>
    <xf numFmtId="9" fontId="192" fillId="0" borderId="0" xfId="12" applyFont="1" applyFill="1"/>
    <xf numFmtId="37" fontId="192" fillId="0" borderId="0" xfId="76" applyNumberFormat="1" applyFont="1" applyFill="1"/>
    <xf numFmtId="37" fontId="192" fillId="0" borderId="0" xfId="76" applyNumberFormat="1" applyFont="1"/>
    <xf numFmtId="38" fontId="325" fillId="91" borderId="0" xfId="0" applyNumberFormat="1" applyFont="1" applyFill="1"/>
    <xf numFmtId="37" fontId="213" fillId="91" borderId="0" xfId="0" applyNumberFormat="1" applyFont="1" applyFill="1"/>
    <xf numFmtId="0" fontId="31" fillId="91" borderId="22" xfId="0" applyFont="1" applyFill="1" applyBorder="1"/>
    <xf numFmtId="37" fontId="55" fillId="0" borderId="0" xfId="0" applyNumberFormat="1" applyFont="1" applyFill="1" applyBorder="1" applyAlignment="1">
      <alignment horizontal="left"/>
    </xf>
    <xf numFmtId="37" fontId="119" fillId="0" borderId="0" xfId="0" applyNumberFormat="1" applyFont="1" applyFill="1"/>
    <xf numFmtId="44" fontId="119" fillId="0" borderId="0" xfId="2" applyFont="1" applyFill="1"/>
    <xf numFmtId="0" fontId="186" fillId="87" borderId="56" xfId="0" applyFont="1" applyFill="1" applyBorder="1"/>
    <xf numFmtId="37" fontId="186" fillId="87" borderId="19" xfId="0" applyNumberFormat="1" applyFont="1" applyFill="1" applyBorder="1"/>
    <xf numFmtId="0" fontId="32" fillId="15" borderId="8" xfId="0" applyFont="1" applyFill="1" applyBorder="1"/>
    <xf numFmtId="0" fontId="33" fillId="0" borderId="0" xfId="0" applyFont="1" applyAlignment="1">
      <alignment vertical="top" wrapText="1"/>
    </xf>
    <xf numFmtId="49" fontId="219" fillId="0" borderId="0" xfId="0" applyNumberFormat="1" applyFont="1"/>
    <xf numFmtId="0" fontId="30" fillId="69" borderId="0" xfId="0" applyFont="1" applyFill="1"/>
    <xf numFmtId="0" fontId="55" fillId="69" borderId="8" xfId="0" applyFont="1" applyFill="1" applyBorder="1"/>
    <xf numFmtId="0" fontId="0" fillId="69" borderId="0" xfId="0" applyFill="1"/>
    <xf numFmtId="0" fontId="55" fillId="69" borderId="8" xfId="0" applyFont="1" applyFill="1" applyBorder="1" applyAlignment="1"/>
    <xf numFmtId="0" fontId="54" fillId="69" borderId="0" xfId="0" applyFont="1" applyFill="1"/>
    <xf numFmtId="37" fontId="31" fillId="69" borderId="22" xfId="0" applyNumberFormat="1" applyFont="1" applyFill="1" applyBorder="1"/>
    <xf numFmtId="169" fontId="31" fillId="69" borderId="22" xfId="0" applyNumberFormat="1" applyFont="1" applyFill="1" applyBorder="1"/>
    <xf numFmtId="0" fontId="110" fillId="69" borderId="114" xfId="0" applyFont="1" applyFill="1" applyBorder="1" applyAlignment="1">
      <alignment horizontal="center"/>
    </xf>
    <xf numFmtId="37" fontId="32" fillId="69" borderId="4" xfId="0" applyNumberFormat="1" applyFont="1" applyFill="1" applyBorder="1"/>
    <xf numFmtId="169" fontId="32" fillId="69" borderId="5" xfId="0" applyNumberFormat="1" applyFont="1" applyFill="1" applyBorder="1"/>
    <xf numFmtId="37" fontId="32" fillId="69" borderId="10" xfId="0" applyNumberFormat="1" applyFont="1" applyFill="1" applyBorder="1"/>
    <xf numFmtId="169" fontId="32" fillId="69" borderId="11" xfId="0" applyNumberFormat="1" applyFont="1" applyFill="1" applyBorder="1"/>
    <xf numFmtId="0" fontId="29" fillId="14" borderId="1" xfId="4" applyFont="1" applyFill="1" applyBorder="1" applyAlignment="1">
      <alignment horizontal="right"/>
    </xf>
    <xf numFmtId="0" fontId="47" fillId="71" borderId="1" xfId="10" applyFont="1" applyFill="1" applyBorder="1" applyAlignment="1">
      <alignment horizontal="right"/>
    </xf>
    <xf numFmtId="0" fontId="29" fillId="0" borderId="0" xfId="14" applyFont="1" applyAlignment="1">
      <alignment vertical="top"/>
    </xf>
    <xf numFmtId="0" fontId="47" fillId="92" borderId="0" xfId="14" applyFont="1" applyFill="1" applyAlignment="1"/>
    <xf numFmtId="168" fontId="29" fillId="0" borderId="0" xfId="14" applyNumberFormat="1" applyFont="1" applyAlignment="1">
      <alignment horizontal="center" vertical="top"/>
    </xf>
    <xf numFmtId="0" fontId="29" fillId="0" borderId="105" xfId="14" applyFont="1" applyBorder="1" applyAlignment="1">
      <alignment vertical="top"/>
    </xf>
    <xf numFmtId="168" fontId="29" fillId="0" borderId="0" xfId="14" applyNumberFormat="1" applyFont="1" applyBorder="1" applyAlignment="1">
      <alignment horizontal="center" vertical="top"/>
    </xf>
    <xf numFmtId="168" fontId="29" fillId="0" borderId="66" xfId="14" applyNumberFormat="1" applyFont="1" applyBorder="1" applyAlignment="1">
      <alignment horizontal="center" vertical="top"/>
    </xf>
    <xf numFmtId="172" fontId="169" fillId="0" borderId="0" xfId="15" applyNumberFormat="1" applyFont="1"/>
    <xf numFmtId="0" fontId="29" fillId="16" borderId="1" xfId="9" applyFont="1" applyFill="1" applyBorder="1" applyAlignment="1">
      <alignment horizontal="right"/>
    </xf>
    <xf numFmtId="0" fontId="29" fillId="80" borderId="1" xfId="9" applyFont="1" applyFill="1" applyBorder="1" applyAlignment="1">
      <alignment horizontal="right"/>
    </xf>
    <xf numFmtId="0" fontId="29" fillId="0" borderId="1" xfId="9" applyFont="1" applyFill="1" applyBorder="1" applyAlignment="1">
      <alignment horizontal="right"/>
    </xf>
    <xf numFmtId="168" fontId="29" fillId="91" borderId="0" xfId="14" applyNumberFormat="1" applyFont="1" applyFill="1" applyAlignment="1">
      <alignment horizontal="center" vertical="top"/>
    </xf>
    <xf numFmtId="168" fontId="29" fillId="91" borderId="66" xfId="14" applyNumberFormat="1" applyFont="1" applyFill="1" applyBorder="1" applyAlignment="1">
      <alignment horizontal="center" vertical="top"/>
    </xf>
    <xf numFmtId="0" fontId="29" fillId="0" borderId="0" xfId="14" applyFont="1" applyFill="1" applyAlignment="1">
      <alignment vertical="top"/>
    </xf>
    <xf numFmtId="0" fontId="29" fillId="0" borderId="0" xfId="14" applyFont="1" applyBorder="1" applyAlignment="1"/>
    <xf numFmtId="0" fontId="47" fillId="0" borderId="0" xfId="14" applyFont="1" applyFill="1" applyAlignment="1"/>
    <xf numFmtId="0" fontId="29" fillId="109" borderId="0" xfId="14" applyFont="1" applyFill="1" applyAlignment="1"/>
    <xf numFmtId="168" fontId="36" fillId="109" borderId="0" xfId="14" applyNumberFormat="1" applyFont="1" applyFill="1" applyAlignment="1">
      <alignment horizontal="center"/>
    </xf>
    <xf numFmtId="0" fontId="29" fillId="109" borderId="0" xfId="14" applyFont="1" applyFill="1" applyBorder="1" applyAlignment="1"/>
    <xf numFmtId="0" fontId="29" fillId="0" borderId="1" xfId="10" applyFont="1" applyFill="1" applyBorder="1" applyAlignment="1">
      <alignment horizontal="right"/>
    </xf>
    <xf numFmtId="0" fontId="169" fillId="90" borderId="0" xfId="14" applyFont="1" applyFill="1" applyAlignment="1">
      <alignment horizontal="center"/>
    </xf>
    <xf numFmtId="0" fontId="169" fillId="90" borderId="0" xfId="14" applyFont="1" applyFill="1" applyAlignment="1">
      <alignment vertical="top"/>
    </xf>
    <xf numFmtId="168" fontId="169" fillId="90" borderId="0" xfId="14" applyNumberFormat="1" applyFont="1" applyFill="1" applyAlignment="1">
      <alignment horizontal="center" vertical="top"/>
    </xf>
    <xf numFmtId="37" fontId="29" fillId="0" borderId="0" xfId="14" applyNumberFormat="1" applyFont="1" applyBorder="1" applyAlignment="1">
      <alignment horizontal="right" vertical="top"/>
    </xf>
    <xf numFmtId="168" fontId="29" fillId="109" borderId="0" xfId="14" applyNumberFormat="1" applyFont="1" applyFill="1" applyAlignment="1">
      <alignment horizontal="center" vertical="top"/>
    </xf>
    <xf numFmtId="0" fontId="29" fillId="109" borderId="105" xfId="14" applyFont="1" applyFill="1" applyBorder="1" applyAlignment="1">
      <alignment vertical="top"/>
    </xf>
    <xf numFmtId="168" fontId="29" fillId="109" borderId="0" xfId="14" applyNumberFormat="1" applyFont="1" applyFill="1" applyBorder="1" applyAlignment="1">
      <alignment horizontal="center" vertical="top"/>
    </xf>
    <xf numFmtId="37" fontId="29" fillId="109" borderId="0" xfId="14" applyNumberFormat="1" applyFont="1" applyFill="1" applyBorder="1" applyAlignment="1">
      <alignment horizontal="right" vertical="top"/>
    </xf>
    <xf numFmtId="168" fontId="29" fillId="109" borderId="66" xfId="14" applyNumberFormat="1" applyFont="1" applyFill="1" applyBorder="1" applyAlignment="1">
      <alignment horizontal="center" vertical="top"/>
    </xf>
    <xf numFmtId="168" fontId="29" fillId="76" borderId="0" xfId="14" applyNumberFormat="1" applyFont="1" applyFill="1" applyAlignment="1">
      <alignment horizontal="center" vertical="top"/>
    </xf>
    <xf numFmtId="37" fontId="29" fillId="0" borderId="0" xfId="14" applyNumberFormat="1" applyFont="1" applyFill="1" applyBorder="1" applyAlignment="1">
      <alignment horizontal="right" vertical="top"/>
    </xf>
    <xf numFmtId="0" fontId="29" fillId="0" borderId="0" xfId="14" applyFont="1" applyBorder="1" applyAlignment="1">
      <alignment horizontal="center"/>
    </xf>
    <xf numFmtId="168" fontId="29" fillId="0" borderId="0" xfId="14" applyNumberFormat="1" applyFont="1" applyFill="1" applyAlignment="1">
      <alignment horizontal="center" vertical="top"/>
    </xf>
    <xf numFmtId="0" fontId="29" fillId="0" borderId="105" xfId="14" applyFont="1" applyFill="1" applyBorder="1" applyAlignment="1">
      <alignment vertical="top"/>
    </xf>
    <xf numFmtId="168" fontId="29" fillId="0" borderId="0" xfId="14" applyNumberFormat="1" applyFont="1" applyFill="1" applyBorder="1" applyAlignment="1">
      <alignment horizontal="center" vertical="top"/>
    </xf>
    <xf numFmtId="37" fontId="29" fillId="91" borderId="0" xfId="14" applyNumberFormat="1" applyFont="1" applyFill="1" applyBorder="1" applyAlignment="1">
      <alignment horizontal="right" vertical="top"/>
    </xf>
    <xf numFmtId="0" fontId="29" fillId="91" borderId="105" xfId="14" applyFont="1" applyFill="1" applyBorder="1" applyAlignment="1">
      <alignment vertical="top"/>
    </xf>
    <xf numFmtId="168" fontId="29" fillId="91" borderId="0" xfId="14" applyNumberFormat="1" applyFont="1" applyFill="1" applyBorder="1" applyAlignment="1">
      <alignment horizontal="center" vertical="top"/>
    </xf>
    <xf numFmtId="37" fontId="29" fillId="0" borderId="105" xfId="14" applyNumberFormat="1" applyFont="1" applyBorder="1" applyAlignment="1">
      <alignment horizontal="right" vertical="top"/>
    </xf>
    <xf numFmtId="37" fontId="29" fillId="91" borderId="105" xfId="14" applyNumberFormat="1" applyFont="1" applyFill="1" applyBorder="1" applyAlignment="1">
      <alignment horizontal="right" vertical="top"/>
    </xf>
    <xf numFmtId="0" fontId="169" fillId="90" borderId="0" xfId="14" applyFont="1" applyFill="1" applyAlignment="1"/>
    <xf numFmtId="177" fontId="169" fillId="90" borderId="0" xfId="14" applyNumberFormat="1" applyFont="1" applyFill="1" applyAlignment="1">
      <alignment horizontal="right" vertical="top"/>
    </xf>
    <xf numFmtId="0" fontId="29" fillId="87" borderId="0" xfId="0" applyFont="1" applyFill="1"/>
    <xf numFmtId="37" fontId="29" fillId="102" borderId="0" xfId="0" applyNumberFormat="1" applyFont="1" applyFill="1"/>
    <xf numFmtId="0" fontId="29" fillId="16" borderId="0" xfId="0" applyFont="1" applyFill="1"/>
    <xf numFmtId="1" fontId="29" fillId="0" borderId="0" xfId="0" applyNumberFormat="1" applyFont="1" applyFill="1" applyBorder="1"/>
    <xf numFmtId="172" fontId="29" fillId="0" borderId="0" xfId="1" applyNumberFormat="1" applyFont="1" applyFill="1" applyBorder="1"/>
    <xf numFmtId="0" fontId="31" fillId="69" borderId="5" xfId="0" applyFont="1" applyFill="1" applyBorder="1" applyAlignment="1">
      <alignment horizontal="left" wrapText="1"/>
    </xf>
    <xf numFmtId="37" fontId="31" fillId="69" borderId="11" xfId="0" applyNumberFormat="1" applyFont="1" applyFill="1" applyBorder="1"/>
    <xf numFmtId="0" fontId="31" fillId="69" borderId="0" xfId="0" applyFont="1" applyFill="1"/>
    <xf numFmtId="37" fontId="324" fillId="69" borderId="11" xfId="0" applyNumberFormat="1" applyFont="1" applyFill="1" applyBorder="1"/>
    <xf numFmtId="0" fontId="31" fillId="69" borderId="22" xfId="0" applyFont="1" applyFill="1" applyBorder="1" applyAlignment="1"/>
    <xf numFmtId="0" fontId="30" fillId="69" borderId="22" xfId="0" applyFont="1" applyFill="1" applyBorder="1" applyAlignment="1"/>
    <xf numFmtId="38" fontId="158" fillId="0" borderId="108" xfId="14" applyNumberFormat="1" applyFont="1" applyBorder="1"/>
    <xf numFmtId="38" fontId="158" fillId="0" borderId="122" xfId="14" applyNumberFormat="1" applyFont="1" applyBorder="1"/>
    <xf numFmtId="38" fontId="164" fillId="0" borderId="122" xfId="14" applyNumberFormat="1" applyFont="1" applyBorder="1" applyAlignment="1">
      <alignment horizontal="center" vertical="center"/>
    </xf>
    <xf numFmtId="38" fontId="164" fillId="0" borderId="108" xfId="14" applyNumberFormat="1" applyFont="1" applyBorder="1" applyAlignment="1">
      <alignment horizontal="center" vertical="center"/>
    </xf>
    <xf numFmtId="0" fontId="54" fillId="0" borderId="91" xfId="0" applyFont="1" applyBorder="1" applyAlignment="1">
      <alignment vertical="top"/>
    </xf>
    <xf numFmtId="0" fontId="54" fillId="0" borderId="93" xfId="0" applyFont="1" applyBorder="1" applyAlignment="1">
      <alignment vertical="top"/>
    </xf>
    <xf numFmtId="0" fontId="0" fillId="0" borderId="93" xfId="0" applyBorder="1" applyAlignment="1">
      <alignment vertical="top"/>
    </xf>
    <xf numFmtId="0" fontId="0" fillId="0" borderId="94" xfId="0" applyBorder="1" applyAlignment="1">
      <alignment vertical="top"/>
    </xf>
    <xf numFmtId="0" fontId="0" fillId="0" borderId="0" xfId="0" applyAlignment="1">
      <alignment vertical="top"/>
    </xf>
    <xf numFmtId="0" fontId="54" fillId="70" borderId="91" xfId="0" applyFont="1" applyFill="1" applyBorder="1" applyAlignment="1">
      <alignment vertical="top"/>
    </xf>
    <xf numFmtId="0" fontId="54" fillId="70" borderId="93" xfId="0" applyFont="1" applyFill="1" applyBorder="1" applyAlignment="1">
      <alignment vertical="top"/>
    </xf>
    <xf numFmtId="0" fontId="0" fillId="0" borderId="93" xfId="0" applyFill="1" applyBorder="1" applyAlignment="1">
      <alignment vertical="top"/>
    </xf>
    <xf numFmtId="0" fontId="0" fillId="0" borderId="94" xfId="0" applyFill="1" applyBorder="1" applyAlignment="1">
      <alignment vertical="top"/>
    </xf>
    <xf numFmtId="0" fontId="0" fillId="0" borderId="0" xfId="0" applyFill="1" applyAlignment="1">
      <alignment vertical="top"/>
    </xf>
    <xf numFmtId="0" fontId="54" fillId="0" borderId="0" xfId="0" applyFont="1" applyFill="1" applyAlignment="1">
      <alignment vertical="top"/>
    </xf>
    <xf numFmtId="0" fontId="54" fillId="0" borderId="105" xfId="0" applyFont="1" applyBorder="1" applyAlignment="1">
      <alignment vertical="top"/>
    </xf>
    <xf numFmtId="0" fontId="54" fillId="0" borderId="0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66" xfId="0" applyBorder="1" applyAlignment="1">
      <alignment vertical="top"/>
    </xf>
    <xf numFmtId="0" fontId="54" fillId="0" borderId="105" xfId="0" applyFont="1" applyFill="1" applyBorder="1" applyAlignment="1">
      <alignment vertical="top"/>
    </xf>
    <xf numFmtId="0" fontId="54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66" xfId="0" applyFill="1" applyBorder="1" applyAlignment="1">
      <alignment vertical="top"/>
    </xf>
    <xf numFmtId="0" fontId="54" fillId="71" borderId="0" xfId="0" applyFont="1" applyFill="1" applyBorder="1" applyAlignment="1">
      <alignment vertical="top"/>
    </xf>
    <xf numFmtId="0" fontId="0" fillId="71" borderId="0" xfId="0" applyFill="1" applyBorder="1" applyAlignment="1">
      <alignment vertical="top"/>
    </xf>
    <xf numFmtId="0" fontId="54" fillId="70" borderId="0" xfId="0" applyFont="1" applyFill="1" applyBorder="1" applyAlignment="1">
      <alignment vertical="top"/>
    </xf>
    <xf numFmtId="0" fontId="0" fillId="70" borderId="0" xfId="0" applyFill="1" applyBorder="1" applyAlignment="1">
      <alignment vertical="top"/>
    </xf>
    <xf numFmtId="0" fontId="54" fillId="0" borderId="0" xfId="0" applyFont="1" applyFill="1" applyAlignment="1">
      <alignment horizontal="left" vertical="top"/>
    </xf>
    <xf numFmtId="0" fontId="54" fillId="0" borderId="92" xfId="0" applyFont="1" applyBorder="1" applyAlignment="1">
      <alignment vertical="top"/>
    </xf>
    <xf numFmtId="0" fontId="54" fillId="0" borderId="85" xfId="0" applyFont="1" applyBorder="1" applyAlignment="1">
      <alignment vertical="top"/>
    </xf>
    <xf numFmtId="0" fontId="0" fillId="0" borderId="85" xfId="0" applyBorder="1" applyAlignment="1">
      <alignment vertical="top"/>
    </xf>
    <xf numFmtId="0" fontId="0" fillId="0" borderId="95" xfId="0" applyBorder="1" applyAlignment="1">
      <alignment vertical="top"/>
    </xf>
    <xf numFmtId="0" fontId="54" fillId="0" borderId="92" xfId="0" applyFont="1" applyFill="1" applyBorder="1" applyAlignment="1">
      <alignment vertical="top"/>
    </xf>
    <xf numFmtId="0" fontId="54" fillId="0" borderId="85" xfId="0" applyFont="1" applyFill="1" applyBorder="1" applyAlignment="1">
      <alignment vertical="top"/>
    </xf>
    <xf numFmtId="0" fontId="0" fillId="0" borderId="85" xfId="0" applyFill="1" applyBorder="1" applyAlignment="1">
      <alignment vertical="top"/>
    </xf>
    <xf numFmtId="0" fontId="0" fillId="0" borderId="95" xfId="0" applyFill="1" applyBorder="1" applyAlignment="1">
      <alignment vertical="top"/>
    </xf>
    <xf numFmtId="0" fontId="54" fillId="0" borderId="0" xfId="0" applyFont="1" applyAlignment="1">
      <alignment vertical="top"/>
    </xf>
    <xf numFmtId="0" fontId="209" fillId="0" borderId="89" xfId="76" applyFont="1" applyBorder="1" applyAlignment="1">
      <alignment vertical="top"/>
    </xf>
    <xf numFmtId="0" fontId="209" fillId="0" borderId="125" xfId="76" applyFont="1" applyBorder="1" applyAlignment="1">
      <alignment vertical="top"/>
    </xf>
    <xf numFmtId="0" fontId="209" fillId="85" borderId="125" xfId="76" applyFont="1" applyFill="1" applyBorder="1" applyAlignment="1">
      <alignment vertical="top"/>
    </xf>
    <xf numFmtId="0" fontId="209" fillId="85" borderId="125" xfId="76" applyFont="1" applyFill="1" applyBorder="1" applyAlignment="1">
      <alignment vertical="top" wrapText="1"/>
    </xf>
    <xf numFmtId="0" fontId="209" fillId="0" borderId="90" xfId="76" applyFont="1" applyBorder="1" applyAlignment="1">
      <alignment vertical="top"/>
    </xf>
    <xf numFmtId="0" fontId="267" fillId="91" borderId="37" xfId="4" applyFont="1" applyFill="1" applyBorder="1" applyAlignment="1">
      <alignment horizontal="center"/>
    </xf>
    <xf numFmtId="0" fontId="36" fillId="91" borderId="0" xfId="0" applyFont="1" applyFill="1"/>
    <xf numFmtId="0" fontId="326" fillId="118" borderId="40" xfId="7" applyFont="1" applyFill="1" applyBorder="1" applyAlignment="1">
      <alignment horizontal="center"/>
    </xf>
    <xf numFmtId="0" fontId="0" fillId="0" borderId="0" xfId="0"/>
    <xf numFmtId="0" fontId="29" fillId="16" borderId="0" xfId="14" applyFill="1" applyAlignment="1"/>
    <xf numFmtId="9" fontId="29" fillId="16" borderId="0" xfId="17" applyFont="1" applyFill="1" applyAlignment="1"/>
    <xf numFmtId="0" fontId="95" fillId="54" borderId="0" xfId="14" applyFont="1" applyFill="1" applyAlignment="1">
      <alignment horizontal="center"/>
    </xf>
    <xf numFmtId="0" fontId="328" fillId="0" borderId="0" xfId="14" applyFont="1" applyFill="1" applyAlignment="1"/>
    <xf numFmtId="9" fontId="29" fillId="0" borderId="0" xfId="17" applyFont="1" applyAlignment="1"/>
    <xf numFmtId="9" fontId="47" fillId="16" borderId="0" xfId="17" applyFont="1" applyFill="1" applyAlignment="1">
      <alignment horizontal="center"/>
    </xf>
    <xf numFmtId="9" fontId="47" fillId="0" borderId="0" xfId="17" applyFont="1" applyAlignment="1">
      <alignment horizontal="center"/>
    </xf>
    <xf numFmtId="0" fontId="29" fillId="0" borderId="0" xfId="14" applyFill="1" applyAlignment="1">
      <alignment vertical="top"/>
    </xf>
    <xf numFmtId="9" fontId="29" fillId="16" borderId="0" xfId="17" applyFont="1" applyFill="1" applyAlignment="1">
      <alignment horizontal="right"/>
    </xf>
    <xf numFmtId="9" fontId="29" fillId="0" borderId="0" xfId="17" applyFont="1" applyFill="1" applyAlignment="1">
      <alignment horizontal="right" vertical="top"/>
    </xf>
    <xf numFmtId="0" fontId="132" fillId="0" borderId="0" xfId="14" applyFont="1" applyFill="1" applyAlignment="1"/>
    <xf numFmtId="0" fontId="132" fillId="0" borderId="0" xfId="14" applyFont="1" applyFill="1" applyAlignment="1">
      <alignment vertical="top"/>
    </xf>
    <xf numFmtId="9" fontId="132" fillId="16" borderId="0" xfId="17" applyFont="1" applyFill="1" applyAlignment="1">
      <alignment horizontal="right"/>
    </xf>
    <xf numFmtId="37" fontId="132" fillId="0" borderId="0" xfId="14" applyNumberFormat="1" applyFont="1" applyFill="1" applyAlignment="1"/>
    <xf numFmtId="9" fontId="132" fillId="0" borderId="0" xfId="17" applyFont="1" applyFill="1" applyAlignment="1">
      <alignment horizontal="right" vertical="top"/>
    </xf>
    <xf numFmtId="9" fontId="47" fillId="16" borderId="0" xfId="17" applyFont="1" applyFill="1" applyAlignment="1">
      <alignment horizontal="right"/>
    </xf>
    <xf numFmtId="9" fontId="47" fillId="0" borderId="0" xfId="17" applyFont="1" applyAlignment="1">
      <alignment horizontal="right" vertical="top"/>
    </xf>
    <xf numFmtId="0" fontId="47" fillId="76" borderId="0" xfId="14" applyFont="1" applyFill="1" applyAlignment="1">
      <alignment horizontal="right" vertical="top"/>
    </xf>
    <xf numFmtId="37" fontId="29" fillId="76" borderId="0" xfId="14" applyNumberFormat="1" applyFill="1" applyAlignment="1">
      <alignment horizontal="right" vertical="top"/>
    </xf>
    <xf numFmtId="0" fontId="29" fillId="54" borderId="0" xfId="14" applyFill="1" applyAlignment="1">
      <alignment vertical="top" wrapText="1"/>
    </xf>
    <xf numFmtId="178" fontId="29" fillId="0" borderId="0" xfId="14" applyNumberFormat="1" applyFill="1" applyAlignment="1">
      <alignment horizontal="right" vertical="top"/>
    </xf>
    <xf numFmtId="37" fontId="29" fillId="54" borderId="0" xfId="14" applyNumberFormat="1" applyFill="1" applyAlignment="1">
      <alignment horizontal="right" vertical="top"/>
    </xf>
    <xf numFmtId="0" fontId="29" fillId="119" borderId="0" xfId="14" applyFill="1" applyAlignment="1">
      <alignment vertical="top" wrapText="1"/>
    </xf>
    <xf numFmtId="178" fontId="29" fillId="119" borderId="0" xfId="14" applyNumberFormat="1" applyFill="1" applyAlignment="1">
      <alignment horizontal="right" vertical="top"/>
    </xf>
    <xf numFmtId="37" fontId="47" fillId="0" borderId="0" xfId="14" applyNumberFormat="1" applyFont="1" applyAlignment="1"/>
    <xf numFmtId="178" fontId="29" fillId="54" borderId="0" xfId="14" applyNumberFormat="1" applyFill="1" applyAlignment="1">
      <alignment horizontal="right" vertical="top"/>
    </xf>
    <xf numFmtId="0" fontId="29" fillId="0" borderId="0" xfId="14" applyFill="1" applyAlignment="1">
      <alignment vertical="top" wrapText="1"/>
    </xf>
    <xf numFmtId="0" fontId="29" fillId="104" borderId="0" xfId="14" applyFill="1" applyAlignment="1"/>
    <xf numFmtId="39" fontId="29" fillId="92" borderId="0" xfId="14" applyNumberFormat="1" applyFill="1" applyBorder="1" applyAlignment="1"/>
    <xf numFmtId="175" fontId="0" fillId="16" borderId="0" xfId="0" applyNumberFormat="1" applyFill="1"/>
    <xf numFmtId="14" fontId="174" fillId="16" borderId="0" xfId="0" applyNumberFormat="1" applyFont="1" applyFill="1"/>
    <xf numFmtId="37" fontId="0" fillId="16" borderId="0" xfId="0" applyNumberFormat="1" applyFill="1"/>
    <xf numFmtId="0" fontId="73" fillId="16" borderId="0" xfId="0" applyFont="1" applyFill="1"/>
    <xf numFmtId="37" fontId="33" fillId="91" borderId="0" xfId="0" applyNumberFormat="1" applyFont="1" applyFill="1"/>
    <xf numFmtId="0" fontId="30" fillId="0" borderId="0" xfId="60" applyFont="1"/>
    <xf numFmtId="37" fontId="33" fillId="2" borderId="0" xfId="60" applyNumberFormat="1" applyFont="1" applyFill="1" applyBorder="1" applyAlignment="1">
      <alignment horizontal="center"/>
    </xf>
    <xf numFmtId="16" fontId="52" fillId="0" borderId="106" xfId="0" applyNumberFormat="1" applyFont="1" applyBorder="1" applyAlignment="1">
      <alignment vertical="top" wrapText="1"/>
    </xf>
    <xf numFmtId="0" fontId="49" fillId="0" borderId="37" xfId="4" applyFont="1" applyFill="1" applyBorder="1" applyAlignment="1">
      <alignment horizontal="center"/>
    </xf>
    <xf numFmtId="0" fontId="279" fillId="0" borderId="0" xfId="14" applyFont="1" applyFill="1" applyAlignment="1"/>
    <xf numFmtId="0" fontId="236" fillId="0" borderId="1" xfId="4" applyFont="1" applyFill="1" applyBorder="1" applyAlignment="1">
      <alignment horizontal="right"/>
    </xf>
    <xf numFmtId="0" fontId="200" fillId="16" borderId="0" xfId="60" applyFont="1" applyFill="1" applyAlignment="1">
      <alignment horizontal="center" vertical="center" wrapText="1"/>
    </xf>
    <xf numFmtId="0" fontId="29" fillId="109" borderId="91" xfId="0" applyFont="1" applyFill="1" applyBorder="1"/>
    <xf numFmtId="37" fontId="29" fillId="109" borderId="93" xfId="0" applyNumberFormat="1" applyFont="1" applyFill="1" applyBorder="1"/>
    <xf numFmtId="0" fontId="29" fillId="0" borderId="94" xfId="0" applyFont="1" applyBorder="1"/>
    <xf numFmtId="0" fontId="29" fillId="0" borderId="105" xfId="0" applyFont="1" applyBorder="1"/>
    <xf numFmtId="0" fontId="29" fillId="0" borderId="66" xfId="0" applyFont="1" applyBorder="1"/>
    <xf numFmtId="0" fontId="29" fillId="109" borderId="105" xfId="0" applyFont="1" applyFill="1" applyBorder="1"/>
    <xf numFmtId="37" fontId="29" fillId="109" borderId="0" xfId="0" applyNumberFormat="1" applyFont="1" applyFill="1" applyBorder="1"/>
    <xf numFmtId="0" fontId="29" fillId="109" borderId="92" xfId="0" applyFont="1" applyFill="1" applyBorder="1"/>
    <xf numFmtId="37" fontId="29" fillId="109" borderId="85" xfId="0" applyNumberFormat="1" applyFont="1" applyFill="1" applyBorder="1"/>
    <xf numFmtId="0" fontId="29" fillId="0" borderId="95" xfId="0" applyFont="1" applyBorder="1"/>
    <xf numFmtId="0" fontId="40" fillId="0" borderId="0" xfId="4" applyFont="1" applyFill="1" applyBorder="1" applyAlignment="1">
      <alignment horizontal="right"/>
    </xf>
    <xf numFmtId="0" fontId="90" fillId="0" borderId="0" xfId="60" applyFont="1" applyAlignment="1"/>
    <xf numFmtId="9" fontId="59" fillId="11" borderId="22" xfId="12" applyFont="1" applyFill="1" applyBorder="1"/>
    <xf numFmtId="37" fontId="59" fillId="11" borderId="22" xfId="60" applyNumberFormat="1" applyFont="1" applyFill="1" applyBorder="1"/>
    <xf numFmtId="37" fontId="194" fillId="72" borderId="0" xfId="60" applyNumberFormat="1" applyFont="1" applyFill="1"/>
    <xf numFmtId="0" fontId="78" fillId="0" borderId="1" xfId="9" applyFont="1" applyFill="1" applyBorder="1" applyAlignment="1">
      <alignment horizontal="right"/>
    </xf>
    <xf numFmtId="0" fontId="78" fillId="0" borderId="1" xfId="9" applyFont="1" applyFill="1" applyBorder="1" applyAlignment="1"/>
    <xf numFmtId="37" fontId="71" fillId="0" borderId="0" xfId="60" applyNumberFormat="1" applyFont="1" applyAlignment="1"/>
    <xf numFmtId="37" fontId="30" fillId="2" borderId="0" xfId="60" applyNumberFormat="1" applyFont="1" applyFill="1" applyAlignment="1"/>
    <xf numFmtId="167" fontId="33" fillId="11" borderId="0" xfId="60" applyNumberFormat="1" applyFont="1" applyFill="1" applyAlignment="1"/>
    <xf numFmtId="0" fontId="30" fillId="0" borderId="0" xfId="60" applyFont="1" applyAlignment="1"/>
    <xf numFmtId="10" fontId="30" fillId="0" borderId="0" xfId="12" applyNumberFormat="1" applyFont="1"/>
    <xf numFmtId="0" fontId="329" fillId="92" borderId="0" xfId="14" applyFont="1" applyFill="1" applyAlignment="1"/>
    <xf numFmtId="0" fontId="78" fillId="0" borderId="1" xfId="10" applyFont="1" applyFill="1" applyBorder="1" applyAlignment="1">
      <alignment horizontal="right"/>
    </xf>
    <xf numFmtId="0" fontId="78" fillId="0" borderId="1" xfId="10" applyFont="1" applyFill="1" applyBorder="1" applyAlignment="1"/>
    <xf numFmtId="37" fontId="78" fillId="0" borderId="1" xfId="10" applyNumberFormat="1" applyFont="1" applyFill="1" applyBorder="1" applyAlignment="1">
      <alignment horizontal="right"/>
    </xf>
    <xf numFmtId="0" fontId="71" fillId="0" borderId="0" xfId="60" applyFont="1" applyAlignment="1"/>
    <xf numFmtId="37" fontId="71" fillId="16" borderId="0" xfId="60" applyNumberFormat="1" applyFont="1" applyFill="1" applyAlignment="1"/>
    <xf numFmtId="38" fontId="59" fillId="58" borderId="22" xfId="5" applyNumberFormat="1" applyFont="1" applyFill="1" applyBorder="1" applyAlignment="1">
      <alignment horizontal="right"/>
    </xf>
    <xf numFmtId="38" fontId="59" fillId="5" borderId="22" xfId="5" applyNumberFormat="1" applyFont="1" applyFill="1" applyBorder="1" applyAlignment="1">
      <alignment horizontal="right"/>
    </xf>
    <xf numFmtId="38" fontId="59" fillId="75" borderId="22" xfId="5" applyNumberFormat="1" applyFont="1" applyFill="1" applyBorder="1" applyAlignment="1">
      <alignment horizontal="right"/>
    </xf>
    <xf numFmtId="0" fontId="330" fillId="0" borderId="1" xfId="9" applyFont="1" applyFill="1" applyBorder="1" applyAlignment="1">
      <alignment horizontal="right"/>
    </xf>
    <xf numFmtId="0" fontId="78" fillId="70" borderId="1" xfId="9" applyFont="1" applyFill="1" applyBorder="1" applyAlignment="1"/>
    <xf numFmtId="0" fontId="331" fillId="76" borderId="1" xfId="9" applyFont="1" applyFill="1" applyBorder="1" applyAlignment="1">
      <alignment horizontal="right"/>
    </xf>
    <xf numFmtId="0" fontId="77" fillId="76" borderId="1" xfId="9" applyFont="1" applyFill="1" applyBorder="1" applyAlignment="1">
      <alignment horizontal="right"/>
    </xf>
    <xf numFmtId="0" fontId="77" fillId="76" borderId="1" xfId="9" applyFont="1" applyFill="1" applyBorder="1" applyAlignment="1"/>
    <xf numFmtId="37" fontId="332" fillId="76" borderId="0" xfId="60" applyNumberFormat="1" applyFont="1" applyFill="1" applyAlignment="1"/>
    <xf numFmtId="37" fontId="33" fillId="76" borderId="0" xfId="60" applyNumberFormat="1" applyFont="1" applyFill="1" applyAlignment="1"/>
    <xf numFmtId="167" fontId="33" fillId="76" borderId="0" xfId="60" applyNumberFormat="1" applyFont="1" applyFill="1" applyAlignment="1"/>
    <xf numFmtId="0" fontId="33" fillId="76" borderId="0" xfId="60" applyFont="1" applyFill="1" applyAlignment="1"/>
    <xf numFmtId="10" fontId="33" fillId="76" borderId="0" xfId="12" applyNumberFormat="1" applyFont="1" applyFill="1"/>
    <xf numFmtId="0" fontId="33" fillId="76" borderId="0" xfId="60" applyFont="1" applyFill="1"/>
    <xf numFmtId="168" fontId="90" fillId="109" borderId="0" xfId="0" applyNumberFormat="1" applyFont="1" applyFill="1" applyAlignment="1"/>
    <xf numFmtId="168" fontId="78" fillId="109" borderId="1" xfId="10" applyNumberFormat="1" applyFont="1" applyFill="1" applyBorder="1" applyAlignment="1">
      <alignment horizontal="right"/>
    </xf>
    <xf numFmtId="0" fontId="59" fillId="109" borderId="1" xfId="4" applyFont="1" applyFill="1" applyBorder="1" applyAlignment="1">
      <alignment horizontal="left"/>
    </xf>
    <xf numFmtId="0" fontId="59" fillId="109" borderId="58" xfId="4" applyFont="1" applyFill="1" applyBorder="1" applyAlignment="1">
      <alignment horizontal="left"/>
    </xf>
    <xf numFmtId="37" fontId="59" fillId="120" borderId="22" xfId="5" applyNumberFormat="1" applyFont="1" applyFill="1" applyBorder="1" applyAlignment="1">
      <alignment horizontal="right"/>
    </xf>
    <xf numFmtId="38" fontId="59" fillId="120" borderId="22" xfId="5" applyNumberFormat="1" applyFont="1" applyFill="1" applyBorder="1" applyAlignment="1">
      <alignment horizontal="right"/>
    </xf>
    <xf numFmtId="9" fontId="59" fillId="109" borderId="22" xfId="12" applyFont="1" applyFill="1" applyBorder="1"/>
    <xf numFmtId="37" fontId="59" fillId="109" borderId="22" xfId="60" applyNumberFormat="1" applyFont="1" applyFill="1" applyBorder="1"/>
    <xf numFmtId="37" fontId="194" fillId="109" borderId="0" xfId="60" applyNumberFormat="1" applyFont="1" applyFill="1"/>
    <xf numFmtId="0" fontId="90" fillId="109" borderId="0" xfId="60" applyFont="1" applyFill="1" applyAlignment="1"/>
    <xf numFmtId="0" fontId="331" fillId="109" borderId="1" xfId="9" applyFont="1" applyFill="1" applyBorder="1" applyAlignment="1">
      <alignment horizontal="right"/>
    </xf>
    <xf numFmtId="0" fontId="77" fillId="109" borderId="1" xfId="9" applyFont="1" applyFill="1" applyBorder="1" applyAlignment="1">
      <alignment horizontal="right"/>
    </xf>
    <xf numFmtId="0" fontId="77" fillId="109" borderId="1" xfId="9" applyFont="1" applyFill="1" applyBorder="1" applyAlignment="1"/>
    <xf numFmtId="37" fontId="332" fillId="109" borderId="0" xfId="60" applyNumberFormat="1" applyFont="1" applyFill="1" applyAlignment="1"/>
    <xf numFmtId="37" fontId="33" fillId="109" borderId="0" xfId="60" applyNumberFormat="1" applyFont="1" applyFill="1" applyAlignment="1"/>
    <xf numFmtId="167" fontId="33" fillId="109" borderId="0" xfId="60" applyNumberFormat="1" applyFont="1" applyFill="1" applyAlignment="1"/>
    <xf numFmtId="0" fontId="33" fillId="109" borderId="0" xfId="60" applyFont="1" applyFill="1" applyAlignment="1"/>
    <xf numFmtId="10" fontId="33" fillId="109" borderId="0" xfId="12" applyNumberFormat="1" applyFont="1" applyFill="1"/>
    <xf numFmtId="0" fontId="33" fillId="109" borderId="0" xfId="60" applyFont="1" applyFill="1"/>
    <xf numFmtId="0" fontId="298" fillId="0" borderId="0" xfId="60" applyFont="1" applyAlignment="1"/>
    <xf numFmtId="0" fontId="90" fillId="88" borderId="0" xfId="60" applyFont="1" applyFill="1" applyAlignment="1"/>
    <xf numFmtId="0" fontId="33" fillId="88" borderId="1" xfId="4" applyFont="1" applyFill="1" applyBorder="1" applyAlignment="1">
      <alignment horizontal="right"/>
    </xf>
    <xf numFmtId="0" fontId="33" fillId="88" borderId="1" xfId="4" applyFont="1" applyFill="1" applyBorder="1" applyAlignment="1">
      <alignment horizontal="left"/>
    </xf>
    <xf numFmtId="0" fontId="33" fillId="88" borderId="58" xfId="4" applyFont="1" applyFill="1" applyBorder="1" applyAlignment="1">
      <alignment horizontal="left"/>
    </xf>
    <xf numFmtId="37" fontId="30" fillId="89" borderId="22" xfId="5" applyNumberFormat="1" applyFont="1" applyFill="1" applyBorder="1" applyAlignment="1">
      <alignment horizontal="right"/>
    </xf>
    <xf numFmtId="38" fontId="30" fillId="89" borderId="22" xfId="5" applyNumberFormat="1" applyFont="1" applyFill="1" applyBorder="1" applyAlignment="1">
      <alignment horizontal="right"/>
    </xf>
    <xf numFmtId="9" fontId="30" fillId="88" borderId="22" xfId="12" applyFont="1" applyFill="1" applyBorder="1"/>
    <xf numFmtId="37" fontId="33" fillId="89" borderId="22" xfId="5" applyNumberFormat="1" applyFont="1" applyFill="1" applyBorder="1" applyAlignment="1">
      <alignment horizontal="right"/>
    </xf>
    <xf numFmtId="37" fontId="30" fillId="88" borderId="22" xfId="60" applyNumberFormat="1" applyFont="1" applyFill="1" applyBorder="1"/>
    <xf numFmtId="37" fontId="33" fillId="88" borderId="0" xfId="60" applyNumberFormat="1" applyFont="1" applyFill="1"/>
    <xf numFmtId="0" fontId="30" fillId="88" borderId="0" xfId="60" applyFont="1" applyFill="1" applyAlignment="1"/>
    <xf numFmtId="0" fontId="30" fillId="88" borderId="1" xfId="9" applyFont="1" applyFill="1" applyBorder="1" applyAlignment="1">
      <alignment horizontal="right"/>
    </xf>
    <xf numFmtId="0" fontId="30" fillId="88" borderId="1" xfId="9" applyFont="1" applyFill="1" applyBorder="1" applyAlignment="1"/>
    <xf numFmtId="37" fontId="30" fillId="88" borderId="0" xfId="60" applyNumberFormat="1" applyFont="1" applyFill="1" applyAlignment="1"/>
    <xf numFmtId="167" fontId="33" fillId="88" borderId="0" xfId="60" applyNumberFormat="1" applyFont="1" applyFill="1" applyAlignment="1"/>
    <xf numFmtId="10" fontId="30" fillId="88" borderId="0" xfId="12" applyNumberFormat="1" applyFont="1" applyFill="1"/>
    <xf numFmtId="0" fontId="30" fillId="88" borderId="0" xfId="60" applyFont="1" applyFill="1"/>
    <xf numFmtId="38" fontId="33" fillId="89" borderId="22" xfId="5" applyNumberFormat="1" applyFont="1" applyFill="1" applyBorder="1" applyAlignment="1">
      <alignment horizontal="right"/>
    </xf>
    <xf numFmtId="0" fontId="78" fillId="104" borderId="1" xfId="10" applyFont="1" applyFill="1" applyBorder="1" applyAlignment="1">
      <alignment horizontal="right"/>
    </xf>
    <xf numFmtId="0" fontId="78" fillId="104" borderId="1" xfId="10" applyFont="1" applyFill="1" applyBorder="1" applyAlignment="1"/>
    <xf numFmtId="37" fontId="78" fillId="104" borderId="1" xfId="10" applyNumberFormat="1" applyFont="1" applyFill="1" applyBorder="1" applyAlignment="1">
      <alignment horizontal="right"/>
    </xf>
    <xf numFmtId="37" fontId="71" fillId="104" borderId="0" xfId="60" applyNumberFormat="1" applyFont="1" applyFill="1" applyAlignment="1"/>
    <xf numFmtId="167" fontId="33" fillId="104" borderId="0" xfId="60" applyNumberFormat="1" applyFont="1" applyFill="1" applyAlignment="1"/>
    <xf numFmtId="0" fontId="298" fillId="104" borderId="0" xfId="60" applyFont="1" applyFill="1" applyAlignment="1"/>
    <xf numFmtId="37" fontId="71" fillId="80" borderId="0" xfId="60" applyNumberFormat="1" applyFont="1" applyFill="1" applyAlignment="1"/>
    <xf numFmtId="0" fontId="90" fillId="0" borderId="0" xfId="60" applyFont="1" applyFill="1" applyAlignment="1"/>
    <xf numFmtId="0" fontId="59" fillId="0" borderId="1" xfId="4" applyFont="1" applyFill="1" applyBorder="1" applyAlignment="1">
      <alignment horizontal="right" wrapText="1"/>
    </xf>
    <xf numFmtId="0" fontId="59" fillId="0" borderId="1" xfId="4" applyFont="1" applyFill="1" applyBorder="1" applyAlignment="1">
      <alignment horizontal="left" wrapText="1"/>
    </xf>
    <xf numFmtId="0" fontId="59" fillId="0" borderId="58" xfId="4" applyFont="1" applyFill="1" applyBorder="1" applyAlignment="1">
      <alignment horizontal="left" wrapText="1"/>
    </xf>
    <xf numFmtId="0" fontId="90" fillId="2" borderId="0" xfId="60" applyFont="1" applyFill="1" applyAlignment="1"/>
    <xf numFmtId="0" fontId="59" fillId="14" borderId="1" xfId="4" applyFont="1" applyFill="1" applyBorder="1" applyAlignment="1">
      <alignment horizontal="right"/>
    </xf>
    <xf numFmtId="0" fontId="59" fillId="14" borderId="1" xfId="4" applyFont="1" applyFill="1" applyBorder="1" applyAlignment="1">
      <alignment horizontal="left"/>
    </xf>
    <xf numFmtId="0" fontId="59" fillId="14" borderId="1" xfId="5" applyFont="1" applyFill="1" applyBorder="1" applyAlignment="1">
      <alignment horizontal="left"/>
    </xf>
    <xf numFmtId="37" fontId="59" fillId="0" borderId="1" xfId="5" applyNumberFormat="1" applyFont="1" applyFill="1" applyBorder="1" applyAlignment="1">
      <alignment horizontal="right"/>
    </xf>
    <xf numFmtId="37" fontId="71" fillId="11" borderId="0" xfId="60" applyNumberFormat="1" applyFont="1" applyFill="1" applyAlignment="1"/>
    <xf numFmtId="0" fontId="59" fillId="2" borderId="1" xfId="4" applyFont="1" applyFill="1" applyBorder="1" applyAlignment="1">
      <alignment horizontal="right" wrapText="1"/>
    </xf>
    <xf numFmtId="0" fontId="59" fillId="2" borderId="0" xfId="4" applyFont="1" applyFill="1" applyBorder="1" applyAlignment="1">
      <alignment horizontal="left" wrapText="1"/>
    </xf>
    <xf numFmtId="0" fontId="59" fillId="2" borderId="1" xfId="4" applyFont="1" applyFill="1" applyBorder="1" applyAlignment="1">
      <alignment horizontal="left" wrapText="1"/>
    </xf>
    <xf numFmtId="38" fontId="30" fillId="2" borderId="0" xfId="60" applyNumberFormat="1" applyFont="1" applyFill="1"/>
    <xf numFmtId="37" fontId="30" fillId="2" borderId="0" xfId="60" applyNumberFormat="1" applyFont="1" applyFill="1"/>
    <xf numFmtId="0" fontId="59" fillId="14" borderId="0" xfId="4" applyFont="1" applyFill="1" applyBorder="1" applyAlignment="1">
      <alignment horizontal="left"/>
    </xf>
    <xf numFmtId="37" fontId="59" fillId="0" borderId="0" xfId="5" applyNumberFormat="1" applyFont="1" applyFill="1" applyBorder="1" applyAlignment="1">
      <alignment horizontal="right"/>
    </xf>
    <xf numFmtId="37" fontId="71" fillId="2" borderId="0" xfId="60" applyNumberFormat="1" applyFont="1" applyFill="1" applyAlignment="1"/>
    <xf numFmtId="167" fontId="33" fillId="2" borderId="0" xfId="60" applyNumberFormat="1" applyFont="1" applyFill="1" applyAlignment="1"/>
    <xf numFmtId="37" fontId="70" fillId="0" borderId="0" xfId="60" applyNumberFormat="1" applyFont="1"/>
    <xf numFmtId="38" fontId="70" fillId="0" borderId="0" xfId="60" applyNumberFormat="1" applyFont="1"/>
    <xf numFmtId="0" fontId="70" fillId="0" borderId="0" xfId="60" applyFont="1" applyFill="1" applyAlignment="1"/>
    <xf numFmtId="0" fontId="70" fillId="0" borderId="0" xfId="60" applyFont="1" applyAlignment="1"/>
    <xf numFmtId="167" fontId="70" fillId="0" borderId="0" xfId="60" applyNumberFormat="1" applyFont="1" applyAlignment="1"/>
    <xf numFmtId="37" fontId="70" fillId="0" borderId="0" xfId="60" applyNumberFormat="1" applyFont="1" applyAlignment="1"/>
    <xf numFmtId="0" fontId="258" fillId="92" borderId="0" xfId="100" applyFont="1" applyFill="1"/>
    <xf numFmtId="0" fontId="333" fillId="59" borderId="0" xfId="76" applyFont="1" applyFill="1"/>
    <xf numFmtId="0" fontId="334" fillId="0" borderId="0" xfId="76" applyFont="1"/>
    <xf numFmtId="0" fontId="335" fillId="0" borderId="0" xfId="76" applyFont="1"/>
    <xf numFmtId="0" fontId="336" fillId="0" borderId="0" xfId="76" applyFont="1"/>
    <xf numFmtId="0" fontId="337" fillId="91" borderId="0" xfId="76" applyFont="1" applyFill="1"/>
    <xf numFmtId="9" fontId="338" fillId="91" borderId="105" xfId="12" applyFont="1" applyFill="1" applyBorder="1"/>
    <xf numFmtId="9" fontId="338" fillId="91" borderId="0" xfId="12" applyFont="1" applyFill="1" applyBorder="1"/>
    <xf numFmtId="9" fontId="224" fillId="91" borderId="105" xfId="12" applyFont="1" applyFill="1" applyBorder="1"/>
    <xf numFmtId="9" fontId="226" fillId="91" borderId="105" xfId="12" applyFont="1" applyFill="1" applyBorder="1"/>
    <xf numFmtId="38" fontId="193" fillId="48" borderId="0" xfId="76" applyNumberFormat="1" applyFont="1" applyFill="1" applyBorder="1"/>
    <xf numFmtId="38" fontId="193" fillId="48" borderId="91" xfId="76" applyNumberFormat="1" applyFont="1" applyFill="1" applyBorder="1"/>
    <xf numFmtId="38" fontId="193" fillId="48" borderId="93" xfId="76" applyNumberFormat="1" applyFont="1" applyFill="1" applyBorder="1"/>
    <xf numFmtId="38" fontId="193" fillId="48" borderId="94" xfId="76" applyNumberFormat="1" applyFont="1" applyFill="1" applyBorder="1"/>
    <xf numFmtId="38" fontId="193" fillId="48" borderId="66" xfId="76" applyNumberFormat="1" applyFont="1" applyFill="1" applyBorder="1"/>
    <xf numFmtId="38" fontId="192" fillId="0" borderId="0" xfId="76" applyNumberFormat="1" applyFont="1" applyBorder="1"/>
    <xf numFmtId="38" fontId="192" fillId="0" borderId="66" xfId="76" applyNumberFormat="1" applyFont="1" applyBorder="1"/>
    <xf numFmtId="38" fontId="239" fillId="59" borderId="105" xfId="76" applyNumberFormat="1" applyFont="1" applyFill="1" applyBorder="1"/>
    <xf numFmtId="38" fontId="239" fillId="59" borderId="0" xfId="76" applyNumberFormat="1" applyFont="1" applyFill="1" applyBorder="1"/>
    <xf numFmtId="38" fontId="239" fillId="59" borderId="66" xfId="76" applyNumberFormat="1" applyFont="1" applyFill="1" applyBorder="1"/>
    <xf numFmtId="38" fontId="224" fillId="59" borderId="105" xfId="76" applyNumberFormat="1" applyFont="1" applyFill="1" applyBorder="1"/>
    <xf numFmtId="38" fontId="224" fillId="59" borderId="0" xfId="76" applyNumberFormat="1" applyFont="1" applyFill="1" applyBorder="1"/>
    <xf numFmtId="38" fontId="224" fillId="59" borderId="66" xfId="76" applyNumberFormat="1" applyFont="1" applyFill="1" applyBorder="1"/>
    <xf numFmtId="38" fontId="237" fillId="59" borderId="105" xfId="76" applyNumberFormat="1" applyFont="1" applyFill="1" applyBorder="1"/>
    <xf numFmtId="38" fontId="237" fillId="59" borderId="0" xfId="76" applyNumberFormat="1" applyFont="1" applyFill="1" applyBorder="1"/>
    <xf numFmtId="38" fontId="237" fillId="59" borderId="66" xfId="76" applyNumberFormat="1" applyFont="1" applyFill="1" applyBorder="1"/>
    <xf numFmtId="38" fontId="227" fillId="59" borderId="105" xfId="76" applyNumberFormat="1" applyFont="1" applyFill="1" applyBorder="1"/>
    <xf numFmtId="38" fontId="227" fillId="59" borderId="0" xfId="76" applyNumberFormat="1" applyFont="1" applyFill="1" applyBorder="1"/>
    <xf numFmtId="38" fontId="227" fillId="59" borderId="66" xfId="76" applyNumberFormat="1" applyFont="1" applyFill="1" applyBorder="1"/>
    <xf numFmtId="172" fontId="339" fillId="91" borderId="0" xfId="1" applyNumberFormat="1" applyFont="1" applyFill="1"/>
    <xf numFmtId="38" fontId="193" fillId="48" borderId="106" xfId="76" applyNumberFormat="1" applyFont="1" applyFill="1" applyBorder="1"/>
    <xf numFmtId="38" fontId="193" fillId="48" borderId="107" xfId="76" applyNumberFormat="1" applyFont="1" applyFill="1" applyBorder="1"/>
    <xf numFmtId="38" fontId="193" fillId="48" borderId="108" xfId="76" applyNumberFormat="1" applyFont="1" applyFill="1" applyBorder="1"/>
    <xf numFmtId="0" fontId="7" fillId="71" borderId="92" xfId="76" applyFont="1" applyFill="1" applyBorder="1"/>
    <xf numFmtId="0" fontId="7" fillId="0" borderId="85" xfId="76" applyFont="1" applyBorder="1"/>
    <xf numFmtId="38" fontId="228" fillId="71" borderId="85" xfId="76" applyNumberFormat="1" applyFont="1" applyFill="1" applyBorder="1"/>
    <xf numFmtId="38" fontId="7" fillId="0" borderId="85" xfId="76" applyNumberFormat="1" applyFont="1" applyBorder="1"/>
    <xf numFmtId="172" fontId="286" fillId="0" borderId="95" xfId="1" applyNumberFormat="1" applyFont="1" applyBorder="1"/>
    <xf numFmtId="0" fontId="193" fillId="48" borderId="106" xfId="76" applyFont="1" applyFill="1" applyBorder="1"/>
    <xf numFmtId="0" fontId="193" fillId="48" borderId="107" xfId="76" applyFont="1" applyFill="1" applyBorder="1"/>
    <xf numFmtId="38" fontId="192" fillId="48" borderId="107" xfId="76" applyNumberFormat="1" applyFont="1" applyFill="1" applyBorder="1"/>
    <xf numFmtId="0" fontId="192" fillId="48" borderId="107" xfId="76" applyFont="1" applyFill="1" applyBorder="1"/>
    <xf numFmtId="172" fontId="19" fillId="0" borderId="108" xfId="1" applyNumberFormat="1" applyFont="1" applyBorder="1"/>
    <xf numFmtId="0" fontId="192" fillId="48" borderId="106" xfId="76" applyFont="1" applyFill="1" applyBorder="1"/>
    <xf numFmtId="0" fontId="192" fillId="48" borderId="108" xfId="76" applyFont="1" applyFill="1" applyBorder="1"/>
    <xf numFmtId="38" fontId="192" fillId="48" borderId="106" xfId="76" applyNumberFormat="1" applyFont="1" applyFill="1" applyBorder="1"/>
    <xf numFmtId="38" fontId="192" fillId="48" borderId="108" xfId="76" applyNumberFormat="1" applyFont="1" applyFill="1" applyBorder="1"/>
    <xf numFmtId="0" fontId="193" fillId="48" borderId="122" xfId="76" applyFont="1" applyFill="1" applyBorder="1"/>
    <xf numFmtId="0" fontId="193" fillId="48" borderId="108" xfId="76" applyFont="1" applyFill="1" applyBorder="1"/>
    <xf numFmtId="38" fontId="222" fillId="91" borderId="105" xfId="76" applyNumberFormat="1" applyFont="1" applyFill="1" applyBorder="1"/>
    <xf numFmtId="38" fontId="222" fillId="91" borderId="0" xfId="76" applyNumberFormat="1" applyFont="1" applyFill="1" applyBorder="1"/>
    <xf numFmtId="38" fontId="222" fillId="91" borderId="66" xfId="76" applyNumberFormat="1" applyFont="1" applyFill="1" applyBorder="1"/>
    <xf numFmtId="38" fontId="222" fillId="91" borderId="0" xfId="1" applyNumberFormat="1" applyFont="1" applyFill="1" applyBorder="1"/>
    <xf numFmtId="38" fontId="222" fillId="91" borderId="66" xfId="1" applyNumberFormat="1" applyFont="1" applyFill="1" applyBorder="1"/>
    <xf numFmtId="38" fontId="222" fillId="91" borderId="105" xfId="1" applyNumberFormat="1" applyFont="1" applyFill="1" applyBorder="1"/>
    <xf numFmtId="172" fontId="222" fillId="91" borderId="105" xfId="1" applyNumberFormat="1" applyFont="1" applyFill="1" applyBorder="1"/>
    <xf numFmtId="172" fontId="222" fillId="91" borderId="0" xfId="1" applyNumberFormat="1" applyFont="1" applyFill="1" applyBorder="1"/>
    <xf numFmtId="172" fontId="222" fillId="91" borderId="66" xfId="1" applyNumberFormat="1" applyFont="1" applyFill="1" applyBorder="1"/>
    <xf numFmtId="9" fontId="237" fillId="91" borderId="0" xfId="12" applyFont="1" applyFill="1" applyBorder="1"/>
    <xf numFmtId="172" fontId="193" fillId="91" borderId="0" xfId="1" applyNumberFormat="1" applyFont="1" applyFill="1"/>
    <xf numFmtId="9" fontId="237" fillId="91" borderId="105" xfId="12" applyFont="1" applyFill="1" applyBorder="1"/>
    <xf numFmtId="0" fontId="47" fillId="0" borderId="0" xfId="14" applyFont="1" applyFill="1" applyAlignment="1">
      <alignment horizontal="left"/>
    </xf>
    <xf numFmtId="0" fontId="224" fillId="59" borderId="0" xfId="76" applyFont="1" applyFill="1"/>
    <xf numFmtId="9" fontId="224" fillId="59" borderId="0" xfId="12" applyFont="1" applyFill="1" applyBorder="1"/>
    <xf numFmtId="9" fontId="224" fillId="91" borderId="0" xfId="12" applyFont="1" applyFill="1" applyBorder="1"/>
    <xf numFmtId="9" fontId="224" fillId="91" borderId="0" xfId="12" applyFont="1" applyFill="1"/>
    <xf numFmtId="9" fontId="224" fillId="59" borderId="0" xfId="12" applyFont="1" applyFill="1"/>
    <xf numFmtId="37" fontId="33" fillId="0" borderId="41" xfId="14" applyNumberFormat="1" applyFont="1" applyBorder="1"/>
    <xf numFmtId="37" fontId="33" fillId="0" borderId="0" xfId="14" applyNumberFormat="1" applyFont="1" applyBorder="1"/>
    <xf numFmtId="37" fontId="77" fillId="11" borderId="22" xfId="67" applyNumberFormat="1" applyFont="1" applyFill="1" applyBorder="1" applyAlignment="1">
      <alignment horizontal="center"/>
    </xf>
    <xf numFmtId="37" fontId="77" fillId="11" borderId="127" xfId="67" applyNumberFormat="1" applyFont="1" applyFill="1" applyBorder="1" applyAlignment="1">
      <alignment horizontal="center"/>
    </xf>
    <xf numFmtId="37" fontId="77" fillId="11" borderId="126" xfId="67" applyNumberFormat="1" applyFont="1" applyFill="1" applyBorder="1" applyAlignment="1">
      <alignment horizontal="center"/>
    </xf>
    <xf numFmtId="37" fontId="77" fillId="11" borderId="31" xfId="67" applyNumberFormat="1" applyFont="1" applyFill="1" applyBorder="1" applyAlignment="1">
      <alignment horizontal="center"/>
    </xf>
    <xf numFmtId="37" fontId="77" fillId="11" borderId="128" xfId="67" applyNumberFormat="1" applyFont="1" applyFill="1" applyBorder="1" applyAlignment="1">
      <alignment horizontal="center"/>
    </xf>
    <xf numFmtId="37" fontId="77" fillId="11" borderId="40" xfId="67" applyNumberFormat="1" applyFont="1" applyFill="1" applyBorder="1" applyAlignment="1">
      <alignment horizontal="center"/>
    </xf>
    <xf numFmtId="37" fontId="71" fillId="0" borderId="10" xfId="14" applyNumberFormat="1" applyFont="1" applyBorder="1"/>
    <xf numFmtId="37" fontId="71" fillId="0" borderId="22" xfId="14" applyNumberFormat="1" applyFont="1" applyBorder="1"/>
    <xf numFmtId="37" fontId="30" fillId="11" borderId="22" xfId="14" applyNumberFormat="1" applyFont="1" applyFill="1" applyBorder="1"/>
    <xf numFmtId="9" fontId="30" fillId="11" borderId="22" xfId="14" applyNumberFormat="1" applyFont="1" applyFill="1" applyBorder="1"/>
    <xf numFmtId="37" fontId="30" fillId="11" borderId="0" xfId="14" applyNumberFormat="1" applyFont="1" applyFill="1"/>
    <xf numFmtId="37" fontId="33" fillId="11" borderId="0" xfId="14" applyNumberFormat="1" applyFont="1" applyFill="1"/>
    <xf numFmtId="9" fontId="33" fillId="11" borderId="0" xfId="14" applyNumberFormat="1" applyFont="1" applyFill="1" applyBorder="1"/>
    <xf numFmtId="37" fontId="30" fillId="0" borderId="0" xfId="0" applyNumberFormat="1" applyFont="1" applyAlignment="1">
      <alignment horizontal="center"/>
    </xf>
    <xf numFmtId="9" fontId="30" fillId="0" borderId="0" xfId="12" applyNumberFormat="1" applyFont="1" applyAlignment="1">
      <alignment horizontal="center"/>
    </xf>
    <xf numFmtId="0" fontId="224" fillId="91" borderId="0" xfId="76" applyFont="1" applyFill="1"/>
    <xf numFmtId="37" fontId="29" fillId="102" borderId="93" xfId="60" applyNumberFormat="1" applyFill="1" applyBorder="1"/>
    <xf numFmtId="37" fontId="29" fillId="102" borderId="94" xfId="60" applyNumberFormat="1" applyFill="1" applyBorder="1"/>
    <xf numFmtId="37" fontId="29" fillId="102" borderId="0" xfId="60" applyNumberFormat="1" applyFill="1" applyBorder="1"/>
    <xf numFmtId="37" fontId="29" fillId="102" borderId="66" xfId="60" applyNumberFormat="1" applyFill="1" applyBorder="1"/>
    <xf numFmtId="37" fontId="29" fillId="102" borderId="85" xfId="60" applyNumberFormat="1" applyFill="1" applyBorder="1"/>
    <xf numFmtId="37" fontId="29" fillId="102" borderId="95" xfId="60" applyNumberFormat="1" applyFill="1" applyBorder="1"/>
    <xf numFmtId="0" fontId="29" fillId="0" borderId="0" xfId="60" applyFill="1" applyBorder="1"/>
    <xf numFmtId="37" fontId="29" fillId="0" borderId="0" xfId="60" applyNumberFormat="1" applyFill="1" applyBorder="1"/>
    <xf numFmtId="41" fontId="47" fillId="91" borderId="0" xfId="0" applyNumberFormat="1" applyFont="1" applyFill="1" applyBorder="1"/>
    <xf numFmtId="0" fontId="33" fillId="91" borderId="0" xfId="0" applyFont="1" applyFill="1" applyBorder="1" applyAlignment="1">
      <alignment horizontal="center"/>
    </xf>
    <xf numFmtId="0" fontId="33" fillId="91" borderId="0" xfId="0" applyFont="1" applyFill="1" applyBorder="1" applyAlignment="1">
      <alignment horizontal="center" vertical="top"/>
    </xf>
    <xf numFmtId="0" fontId="47" fillId="0" borderId="91" xfId="14" applyFont="1" applyBorder="1"/>
    <xf numFmtId="0" fontId="29" fillId="0" borderId="93" xfId="14" applyFont="1" applyBorder="1"/>
    <xf numFmtId="0" fontId="29" fillId="0" borderId="93" xfId="14" applyFont="1" applyFill="1" applyBorder="1"/>
    <xf numFmtId="0" fontId="29" fillId="0" borderId="94" xfId="14" applyFont="1" applyFill="1" applyBorder="1"/>
    <xf numFmtId="0" fontId="47" fillId="0" borderId="105" xfId="14" applyFont="1" applyBorder="1"/>
    <xf numFmtId="0" fontId="29" fillId="0" borderId="0" xfId="14" applyFont="1" applyBorder="1"/>
    <xf numFmtId="0" fontId="29" fillId="0" borderId="66" xfId="14" applyFont="1" applyBorder="1" applyAlignment="1">
      <alignment horizontal="center"/>
    </xf>
    <xf numFmtId="0" fontId="47" fillId="16" borderId="105" xfId="14" applyFont="1" applyFill="1" applyBorder="1" applyAlignment="1">
      <alignment vertical="top"/>
    </xf>
    <xf numFmtId="0" fontId="47" fillId="16" borderId="0" xfId="14" applyFont="1" applyFill="1" applyBorder="1" applyAlignment="1">
      <alignment vertical="top" wrapText="1"/>
    </xf>
    <xf numFmtId="0" fontId="47" fillId="0" borderId="0" xfId="14" applyFont="1" applyBorder="1" applyAlignment="1">
      <alignment horizontal="center" vertical="top" wrapText="1"/>
    </xf>
    <xf numFmtId="0" fontId="29" fillId="0" borderId="66" xfId="14" applyFont="1" applyBorder="1" applyAlignment="1">
      <alignment horizontal="center" vertical="top" wrapText="1"/>
    </xf>
    <xf numFmtId="0" fontId="29" fillId="0" borderId="0" xfId="14" applyFont="1" applyAlignment="1">
      <alignment vertical="top" wrapText="1"/>
    </xf>
    <xf numFmtId="0" fontId="29" fillId="0" borderId="105" xfId="14" applyFont="1" applyBorder="1"/>
    <xf numFmtId="0" fontId="29" fillId="0" borderId="66" xfId="14" applyFont="1" applyBorder="1"/>
    <xf numFmtId="0" fontId="47" fillId="70" borderId="0" xfId="14" applyFont="1" applyFill="1" applyBorder="1"/>
    <xf numFmtId="41" fontId="47" fillId="70" borderId="0" xfId="14" applyNumberFormat="1" applyFont="1" applyFill="1" applyBorder="1"/>
    <xf numFmtId="41" fontId="29" fillId="0" borderId="0" xfId="14" applyNumberFormat="1" applyFont="1" applyBorder="1"/>
    <xf numFmtId="41" fontId="29" fillId="0" borderId="66" xfId="14" applyNumberFormat="1" applyFont="1" applyBorder="1"/>
    <xf numFmtId="0" fontId="29" fillId="70" borderId="105" xfId="14" applyFont="1" applyFill="1" applyBorder="1"/>
    <xf numFmtId="0" fontId="29" fillId="70" borderId="0" xfId="14" applyFont="1" applyFill="1" applyBorder="1"/>
    <xf numFmtId="41" fontId="29" fillId="70" borderId="0" xfId="14" applyNumberFormat="1" applyFont="1" applyFill="1" applyBorder="1"/>
    <xf numFmtId="41" fontId="29" fillId="70" borderId="122" xfId="14" applyNumberFormat="1" applyFont="1" applyFill="1" applyBorder="1"/>
    <xf numFmtId="0" fontId="29" fillId="0" borderId="0" xfId="14" applyFont="1" applyFill="1" applyBorder="1"/>
    <xf numFmtId="0" fontId="200" fillId="0" borderId="0" xfId="14" applyFont="1" applyBorder="1"/>
    <xf numFmtId="0" fontId="47" fillId="0" borderId="0" xfId="14" applyFont="1" applyBorder="1"/>
    <xf numFmtId="41" fontId="47" fillId="0" borderId="0" xfId="14" applyNumberFormat="1" applyFont="1" applyBorder="1"/>
    <xf numFmtId="0" fontId="47" fillId="0" borderId="66" xfId="14" applyFont="1" applyBorder="1"/>
    <xf numFmtId="41" fontId="29" fillId="0" borderId="0" xfId="14" applyNumberFormat="1" applyFont="1" applyFill="1" applyBorder="1"/>
    <xf numFmtId="41" fontId="29" fillId="0" borderId="66" xfId="14" applyNumberFormat="1" applyFont="1" applyBorder="1" applyAlignment="1">
      <alignment wrapText="1"/>
    </xf>
    <xf numFmtId="41" fontId="29" fillId="0" borderId="0" xfId="14" applyNumberFormat="1" applyFont="1"/>
    <xf numFmtId="0" fontId="47" fillId="91" borderId="105" xfId="14" applyFont="1" applyFill="1" applyBorder="1"/>
    <xf numFmtId="0" fontId="47" fillId="91" borderId="0" xfId="14" applyFont="1" applyFill="1" applyBorder="1"/>
    <xf numFmtId="41" fontId="29" fillId="71" borderId="0" xfId="14" applyNumberFormat="1" applyFont="1" applyFill="1"/>
    <xf numFmtId="0" fontId="47" fillId="80" borderId="105" xfId="14" applyFont="1" applyFill="1" applyBorder="1"/>
    <xf numFmtId="0" fontId="47" fillId="80" borderId="0" xfId="14" applyFont="1" applyFill="1" applyBorder="1"/>
    <xf numFmtId="0" fontId="29" fillId="106" borderId="0" xfId="14" applyFont="1" applyFill="1" applyBorder="1"/>
    <xf numFmtId="41" fontId="29" fillId="106" borderId="0" xfId="14" applyNumberFormat="1" applyFont="1" applyFill="1" applyBorder="1"/>
    <xf numFmtId="0" fontId="293" fillId="92" borderId="105" xfId="14" applyFont="1" applyFill="1" applyBorder="1"/>
    <xf numFmtId="0" fontId="293" fillId="92" borderId="0" xfId="14" applyFont="1" applyFill="1" applyBorder="1"/>
    <xf numFmtId="41" fontId="293" fillId="92" borderId="0" xfId="14" applyNumberFormat="1" applyFont="1" applyFill="1" applyBorder="1"/>
    <xf numFmtId="41" fontId="293" fillId="91" borderId="0" xfId="14" applyNumberFormat="1" applyFont="1" applyFill="1" applyBorder="1"/>
    <xf numFmtId="0" fontId="29" fillId="0" borderId="92" xfId="14" applyFont="1" applyBorder="1"/>
    <xf numFmtId="0" fontId="29" fillId="106" borderId="85" xfId="14" applyFont="1" applyFill="1" applyBorder="1"/>
    <xf numFmtId="41" fontId="29" fillId="106" borderId="85" xfId="14" applyNumberFormat="1" applyFont="1" applyFill="1" applyBorder="1"/>
    <xf numFmtId="41" fontId="29" fillId="0" borderId="95" xfId="14" applyNumberFormat="1" applyFont="1" applyBorder="1"/>
    <xf numFmtId="41" fontId="29" fillId="80" borderId="0" xfId="14" applyNumberFormat="1" applyFont="1" applyFill="1"/>
    <xf numFmtId="0" fontId="29" fillId="0" borderId="0" xfId="14" applyFont="1" applyAlignment="1">
      <alignment horizontal="left" indent="3"/>
    </xf>
    <xf numFmtId="0" fontId="54" fillId="0" borderId="0" xfId="14" applyFont="1"/>
    <xf numFmtId="0" fontId="54" fillId="0" borderId="0" xfId="14" applyFont="1" applyAlignment="1">
      <alignment vertical="top" wrapText="1"/>
    </xf>
    <xf numFmtId="41" fontId="54" fillId="0" borderId="122" xfId="14" applyNumberFormat="1" applyFont="1" applyBorder="1" applyAlignment="1">
      <alignment vertical="top" wrapText="1"/>
    </xf>
    <xf numFmtId="172" fontId="54" fillId="0" borderId="0" xfId="1" applyNumberFormat="1" applyFont="1" applyFill="1" applyBorder="1"/>
    <xf numFmtId="0" fontId="47" fillId="91" borderId="0" xfId="14" applyFont="1" applyFill="1" applyBorder="1" applyAlignment="1">
      <alignment horizontal="center" vertical="top" wrapText="1"/>
    </xf>
    <xf numFmtId="0" fontId="54" fillId="71" borderId="0" xfId="0" applyFont="1" applyFill="1"/>
    <xf numFmtId="3" fontId="54" fillId="71" borderId="0" xfId="0" applyNumberFormat="1" applyFont="1" applyFill="1"/>
    <xf numFmtId="0" fontId="47" fillId="0" borderId="91" xfId="60" applyFont="1" applyBorder="1"/>
    <xf numFmtId="0" fontId="47" fillId="0" borderId="105" xfId="60" applyFont="1" applyBorder="1"/>
    <xf numFmtId="0" fontId="47" fillId="16" borderId="105" xfId="60" applyFont="1" applyFill="1" applyBorder="1"/>
    <xf numFmtId="0" fontId="47" fillId="0" borderId="92" xfId="60" applyFont="1" applyBorder="1"/>
    <xf numFmtId="0" fontId="47" fillId="0" borderId="94" xfId="60" applyFont="1" applyBorder="1"/>
    <xf numFmtId="0" fontId="47" fillId="0" borderId="66" xfId="60" applyFont="1" applyBorder="1"/>
    <xf numFmtId="0" fontId="47" fillId="16" borderId="66" xfId="60" applyFont="1" applyFill="1" applyBorder="1"/>
    <xf numFmtId="0" fontId="47" fillId="0" borderId="95" xfId="60" applyFont="1" applyBorder="1"/>
    <xf numFmtId="0" fontId="2" fillId="0" borderId="0" xfId="76" applyFont="1"/>
    <xf numFmtId="0" fontId="2" fillId="71" borderId="0" xfId="76" applyFont="1" applyFill="1"/>
    <xf numFmtId="9" fontId="222" fillId="91" borderId="66" xfId="12" applyFont="1" applyFill="1" applyBorder="1"/>
    <xf numFmtId="0" fontId="276" fillId="91" borderId="0" xfId="100" applyFont="1" applyFill="1"/>
    <xf numFmtId="172" fontId="268" fillId="91" borderId="0" xfId="1" applyNumberFormat="1" applyFont="1" applyFill="1"/>
    <xf numFmtId="38" fontId="30" fillId="0" borderId="0" xfId="1" applyNumberFormat="1" applyFont="1"/>
    <xf numFmtId="38" fontId="78" fillId="10" borderId="40" xfId="1" applyNumberFormat="1" applyFont="1" applyFill="1" applyBorder="1" applyAlignment="1">
      <alignment horizontal="center"/>
    </xf>
    <xf numFmtId="38" fontId="49" fillId="5" borderId="22" xfId="1" applyNumberFormat="1" applyFont="1" applyFill="1" applyBorder="1" applyAlignment="1">
      <alignment horizontal="right"/>
    </xf>
    <xf numFmtId="38" fontId="49" fillId="66" borderId="22" xfId="1" applyNumberFormat="1" applyFont="1" applyFill="1" applyBorder="1" applyAlignment="1">
      <alignment horizontal="right"/>
    </xf>
    <xf numFmtId="38" fontId="29" fillId="78" borderId="22" xfId="1" applyNumberFormat="1" applyFont="1" applyFill="1" applyBorder="1" applyAlignment="1">
      <alignment horizontal="right"/>
    </xf>
    <xf numFmtId="38" fontId="49" fillId="78" borderId="22" xfId="1" applyNumberFormat="1" applyFont="1" applyFill="1" applyBorder="1" applyAlignment="1">
      <alignment horizontal="right"/>
    </xf>
    <xf numFmtId="38" fontId="49" fillId="77" borderId="22" xfId="1" applyNumberFormat="1" applyFont="1" applyFill="1" applyBorder="1" applyAlignment="1">
      <alignment horizontal="right"/>
    </xf>
    <xf numFmtId="38" fontId="49" fillId="96" borderId="22" xfId="1" applyNumberFormat="1" applyFont="1" applyFill="1" applyBorder="1" applyAlignment="1">
      <alignment horizontal="right"/>
    </xf>
    <xf numFmtId="38" fontId="47" fillId="103" borderId="22" xfId="1" applyNumberFormat="1" applyFont="1" applyFill="1" applyBorder="1" applyAlignment="1">
      <alignment horizontal="right"/>
    </xf>
    <xf numFmtId="38" fontId="47" fillId="58" borderId="22" xfId="1" applyNumberFormat="1" applyFont="1" applyFill="1" applyBorder="1" applyAlignment="1">
      <alignment horizontal="right"/>
    </xf>
    <xf numFmtId="38" fontId="49" fillId="58" borderId="22" xfId="1" applyNumberFormat="1" applyFont="1" applyFill="1" applyBorder="1" applyAlignment="1">
      <alignment horizontal="right"/>
    </xf>
    <xf numFmtId="38" fontId="29" fillId="11" borderId="22" xfId="1" applyNumberFormat="1" applyFont="1" applyFill="1" applyBorder="1" applyAlignment="1"/>
    <xf numFmtId="38" fontId="29" fillId="52" borderId="22" xfId="1" applyNumberFormat="1" applyFont="1" applyFill="1" applyBorder="1" applyAlignment="1"/>
    <xf numFmtId="38" fontId="47" fillId="103" borderId="22" xfId="7" applyNumberFormat="1" applyFont="1" applyFill="1" applyBorder="1" applyAlignment="1"/>
    <xf numFmtId="38" fontId="49" fillId="117" borderId="22" xfId="1" applyNumberFormat="1" applyFont="1" applyFill="1" applyBorder="1" applyAlignment="1">
      <alignment horizontal="right"/>
    </xf>
    <xf numFmtId="38" fontId="49" fillId="103" borderId="22" xfId="1" applyNumberFormat="1" applyFont="1" applyFill="1" applyBorder="1" applyAlignment="1">
      <alignment horizontal="right"/>
    </xf>
    <xf numFmtId="38" fontId="254" fillId="0" borderId="22" xfId="1" applyNumberFormat="1" applyFont="1" applyFill="1" applyBorder="1"/>
    <xf numFmtId="38" fontId="33" fillId="0" borderId="22" xfId="1" applyNumberFormat="1" applyFont="1" applyFill="1" applyBorder="1"/>
    <xf numFmtId="38" fontId="30" fillId="11" borderId="22" xfId="1" applyNumberFormat="1" applyFont="1" applyFill="1" applyBorder="1"/>
    <xf numFmtId="38" fontId="70" fillId="0" borderId="0" xfId="1" applyNumberFormat="1" applyFont="1"/>
    <xf numFmtId="38" fontId="295" fillId="0" borderId="0" xfId="1" applyNumberFormat="1" applyFont="1"/>
    <xf numFmtId="40" fontId="145" fillId="48" borderId="66" xfId="76" applyNumberFormat="1" applyFont="1" applyFill="1" applyBorder="1"/>
    <xf numFmtId="38" fontId="145" fillId="48" borderId="66" xfId="76" applyNumberFormat="1" applyFont="1" applyFill="1" applyBorder="1"/>
    <xf numFmtId="172" fontId="314" fillId="69" borderId="0" xfId="1" applyNumberFormat="1" applyFont="1" applyFill="1" applyAlignment="1">
      <alignment vertical="top" wrapText="1"/>
    </xf>
    <xf numFmtId="172" fontId="210" fillId="69" borderId="0" xfId="1" applyNumberFormat="1" applyFont="1" applyFill="1"/>
    <xf numFmtId="38" fontId="227" fillId="69" borderId="66" xfId="76" applyNumberFormat="1" applyFont="1" applyFill="1" applyBorder="1"/>
    <xf numFmtId="0" fontId="29" fillId="80" borderId="38" xfId="0" applyFont="1" applyFill="1" applyBorder="1" applyAlignment="1">
      <alignment horizontal="center"/>
    </xf>
    <xf numFmtId="37" fontId="61" fillId="69" borderId="0" xfId="0" applyNumberFormat="1" applyFont="1" applyFill="1"/>
    <xf numFmtId="0" fontId="49" fillId="109" borderId="1" xfId="10" applyNumberFormat="1" applyFont="1" applyFill="1" applyBorder="1" applyAlignment="1">
      <alignment horizontal="right"/>
    </xf>
    <xf numFmtId="0" fontId="279" fillId="92" borderId="0" xfId="14" applyFont="1" applyFill="1" applyAlignment="1">
      <alignment horizontal="right"/>
    </xf>
    <xf numFmtId="0" fontId="279" fillId="104" borderId="0" xfId="14" applyFont="1" applyFill="1" applyAlignment="1">
      <alignment horizontal="right"/>
    </xf>
    <xf numFmtId="37" fontId="47" fillId="91" borderId="0" xfId="14" applyNumberFormat="1" applyFont="1" applyFill="1" applyBorder="1" applyAlignment="1"/>
    <xf numFmtId="0" fontId="47" fillId="92" borderId="93" xfId="14" applyFont="1" applyFill="1" applyBorder="1" applyAlignment="1">
      <alignment horizontal="center"/>
    </xf>
    <xf numFmtId="0" fontId="47" fillId="92" borderId="94" xfId="14" applyFont="1" applyFill="1" applyBorder="1" applyAlignment="1">
      <alignment horizontal="center"/>
    </xf>
    <xf numFmtId="37" fontId="87" fillId="15" borderId="0" xfId="14" applyNumberFormat="1" applyFont="1" applyFill="1" applyBorder="1" applyAlignment="1"/>
    <xf numFmtId="37" fontId="87" fillId="15" borderId="66" xfId="14" applyNumberFormat="1" applyFont="1" applyFill="1" applyBorder="1" applyAlignment="1"/>
    <xf numFmtId="0" fontId="87" fillId="70" borderId="85" xfId="14" applyFont="1" applyFill="1" applyBorder="1" applyAlignment="1"/>
    <xf numFmtId="0" fontId="30" fillId="49" borderId="0" xfId="0" applyFont="1" applyFill="1"/>
    <xf numFmtId="0" fontId="30" fillId="49" borderId="0" xfId="0" applyFont="1" applyFill="1" applyAlignment="1">
      <alignment horizontal="center" wrapText="1"/>
    </xf>
    <xf numFmtId="0" fontId="29" fillId="49" borderId="0" xfId="0" applyFont="1" applyFill="1" applyAlignment="1"/>
    <xf numFmtId="0" fontId="90" fillId="49" borderId="0" xfId="0" applyFont="1" applyFill="1" applyAlignment="1"/>
    <xf numFmtId="0" fontId="90" fillId="49" borderId="0" xfId="60" applyFont="1" applyFill="1" applyAlignment="1"/>
    <xf numFmtId="179" fontId="121" fillId="109" borderId="0" xfId="0" applyNumberFormat="1" applyFont="1" applyFill="1" applyAlignment="1"/>
    <xf numFmtId="37" fontId="31" fillId="87" borderId="11" xfId="0" applyNumberFormat="1" applyFont="1" applyFill="1" applyBorder="1"/>
    <xf numFmtId="37" fontId="31" fillId="87" borderId="17" xfId="0" applyNumberFormat="1" applyFont="1" applyFill="1" applyBorder="1" applyAlignment="1"/>
    <xf numFmtId="37" fontId="31" fillId="87" borderId="33" xfId="0" applyNumberFormat="1" applyFont="1" applyFill="1" applyBorder="1" applyAlignment="1"/>
    <xf numFmtId="0" fontId="157" fillId="92" borderId="8" xfId="0" applyFont="1" applyFill="1" applyBorder="1"/>
    <xf numFmtId="168" fontId="341" fillId="0" borderId="0" xfId="14" applyNumberFormat="1" applyFont="1" applyFill="1" applyAlignment="1">
      <alignment horizontal="left"/>
    </xf>
    <xf numFmtId="37" fontId="342" fillId="0" borderId="0" xfId="14" applyNumberFormat="1" applyFont="1" applyFill="1" applyAlignment="1">
      <alignment horizontal="left"/>
    </xf>
    <xf numFmtId="168" fontId="341" fillId="0" borderId="0" xfId="14" applyNumberFormat="1" applyFont="1" applyAlignment="1">
      <alignment horizontal="left" vertical="top"/>
    </xf>
    <xf numFmtId="0" fontId="341" fillId="92" borderId="0" xfId="14" applyFont="1" applyFill="1" applyAlignment="1">
      <alignment horizontal="left"/>
    </xf>
    <xf numFmtId="0" fontId="341" fillId="91" borderId="0" xfId="14" applyFont="1" applyFill="1" applyAlignment="1">
      <alignment horizontal="left"/>
    </xf>
    <xf numFmtId="168" fontId="341" fillId="0" borderId="0" xfId="14" applyNumberFormat="1" applyFont="1" applyFill="1" applyAlignment="1">
      <alignment horizontal="left" vertical="top"/>
    </xf>
    <xf numFmtId="0" fontId="341" fillId="0" borderId="0" xfId="14" applyFont="1" applyFill="1" applyAlignment="1">
      <alignment horizontal="left"/>
    </xf>
    <xf numFmtId="37" fontId="343" fillId="104" borderId="0" xfId="14" applyNumberFormat="1" applyFont="1" applyFill="1" applyAlignment="1">
      <alignment horizontal="left"/>
    </xf>
    <xf numFmtId="37" fontId="343" fillId="15" borderId="0" xfId="14" applyNumberFormat="1" applyFont="1" applyFill="1" applyAlignment="1">
      <alignment horizontal="left"/>
    </xf>
    <xf numFmtId="0" fontId="341" fillId="0" borderId="0" xfId="0" applyFont="1" applyAlignment="1">
      <alignment horizontal="left"/>
    </xf>
    <xf numFmtId="37" fontId="341" fillId="109" borderId="93" xfId="0" applyNumberFormat="1" applyFont="1" applyFill="1" applyBorder="1" applyAlignment="1">
      <alignment horizontal="left"/>
    </xf>
    <xf numFmtId="0" fontId="341" fillId="0" borderId="0" xfId="0" applyFont="1" applyBorder="1" applyAlignment="1">
      <alignment horizontal="left"/>
    </xf>
    <xf numFmtId="0" fontId="341" fillId="109" borderId="0" xfId="0" applyFont="1" applyFill="1" applyBorder="1" applyAlignment="1">
      <alignment horizontal="left"/>
    </xf>
    <xf numFmtId="0" fontId="341" fillId="109" borderId="85" xfId="0" applyFont="1" applyFill="1" applyBorder="1" applyAlignment="1">
      <alignment horizontal="left"/>
    </xf>
    <xf numFmtId="0" fontId="341" fillId="102" borderId="0" xfId="0" applyFont="1" applyFill="1" applyAlignment="1">
      <alignment horizontal="left"/>
    </xf>
    <xf numFmtId="0" fontId="344" fillId="2" borderId="91" xfId="0" applyFont="1" applyFill="1" applyBorder="1" applyAlignment="1">
      <alignment horizontal="left"/>
    </xf>
    <xf numFmtId="0" fontId="344" fillId="2" borderId="92" xfId="0" applyFont="1" applyFill="1" applyBorder="1" applyAlignment="1">
      <alignment horizontal="left"/>
    </xf>
    <xf numFmtId="0" fontId="341" fillId="0" borderId="5" xfId="0" applyFont="1" applyBorder="1" applyAlignment="1">
      <alignment horizontal="left"/>
    </xf>
    <xf numFmtId="168" fontId="341" fillId="0" borderId="0" xfId="14" applyNumberFormat="1" applyFont="1" applyFill="1" applyBorder="1" applyAlignment="1">
      <alignment horizontal="left"/>
    </xf>
    <xf numFmtId="0" fontId="341" fillId="0" borderId="93" xfId="14" applyFont="1" applyFill="1" applyBorder="1" applyAlignment="1">
      <alignment horizontal="left"/>
    </xf>
    <xf numFmtId="168" fontId="341" fillId="64" borderId="0" xfId="14" applyNumberFormat="1" applyFont="1" applyFill="1" applyBorder="1" applyAlignment="1">
      <alignment horizontal="left"/>
    </xf>
    <xf numFmtId="168" fontId="341" fillId="64" borderId="85" xfId="14" applyNumberFormat="1" applyFont="1" applyFill="1" applyBorder="1" applyAlignment="1">
      <alignment horizontal="left"/>
    </xf>
    <xf numFmtId="168" fontId="341" fillId="114" borderId="0" xfId="14" applyNumberFormat="1" applyFont="1" applyFill="1" applyAlignment="1">
      <alignment horizontal="left" vertical="top"/>
    </xf>
    <xf numFmtId="0" fontId="341" fillId="102" borderId="91" xfId="60" applyFont="1" applyFill="1" applyBorder="1" applyAlignment="1">
      <alignment horizontal="left"/>
    </xf>
    <xf numFmtId="0" fontId="341" fillId="102" borderId="105" xfId="60" applyFont="1" applyFill="1" applyBorder="1" applyAlignment="1">
      <alignment horizontal="left"/>
    </xf>
    <xf numFmtId="0" fontId="341" fillId="102" borderId="92" xfId="60" applyFont="1" applyFill="1" applyBorder="1" applyAlignment="1">
      <alignment horizontal="left"/>
    </xf>
    <xf numFmtId="0" fontId="29" fillId="0" borderId="0" xfId="0" applyFont="1" applyAlignment="1">
      <alignment vertical="top" wrapText="1"/>
    </xf>
    <xf numFmtId="0" fontId="31" fillId="0" borderId="0" xfId="0" applyFont="1" applyAlignment="1">
      <alignment vertical="top" wrapText="1"/>
    </xf>
    <xf numFmtId="0" fontId="35" fillId="0" borderId="0" xfId="0" applyFont="1" applyAlignment="1">
      <alignment vertical="top" wrapText="1"/>
    </xf>
    <xf numFmtId="0" fontId="31" fillId="0" borderId="0" xfId="0" applyFont="1" applyFill="1" applyAlignment="1">
      <alignment vertical="top" wrapText="1"/>
    </xf>
    <xf numFmtId="0" fontId="32" fillId="0" borderId="0" xfId="0" applyFont="1" applyAlignment="1">
      <alignment vertical="top" wrapText="1"/>
    </xf>
    <xf numFmtId="0" fontId="32" fillId="91" borderId="0" xfId="0" applyFont="1" applyFill="1" applyAlignment="1">
      <alignment vertical="top" wrapText="1"/>
    </xf>
    <xf numFmtId="0" fontId="47" fillId="0" borderId="0" xfId="0" applyFont="1" applyAlignment="1">
      <alignment vertical="top" wrapText="1"/>
    </xf>
    <xf numFmtId="0" fontId="47" fillId="0" borderId="0" xfId="0" applyFont="1" applyAlignment="1">
      <alignment horizontal="left" vertical="top" wrapText="1"/>
    </xf>
    <xf numFmtId="0" fontId="208" fillId="0" borderId="0" xfId="0" applyFont="1" applyAlignment="1">
      <alignment vertical="top" wrapText="1"/>
    </xf>
    <xf numFmtId="0" fontId="55" fillId="0" borderId="0" xfId="0" applyFont="1" applyAlignment="1">
      <alignment vertical="top" wrapText="1"/>
    </xf>
    <xf numFmtId="0" fontId="95" fillId="0" borderId="0" xfId="0" applyFont="1" applyAlignment="1">
      <alignment horizontal="center" vertical="center"/>
    </xf>
    <xf numFmtId="0" fontId="345" fillId="0" borderId="0" xfId="0" applyFont="1" applyAlignment="1">
      <alignment horizontal="center" vertical="center"/>
    </xf>
    <xf numFmtId="0" fontId="346" fillId="0" borderId="0" xfId="0" applyFont="1" applyAlignment="1">
      <alignment horizontal="center" vertical="center"/>
    </xf>
    <xf numFmtId="0" fontId="345" fillId="0" borderId="0" xfId="0" applyFont="1" applyFill="1" applyAlignment="1">
      <alignment horizontal="center" vertical="center"/>
    </xf>
    <xf numFmtId="0" fontId="95" fillId="0" borderId="0" xfId="0" applyFont="1" applyAlignment="1">
      <alignment horizontal="center" vertical="center" wrapText="1"/>
    </xf>
    <xf numFmtId="0" fontId="347" fillId="0" borderId="0" xfId="0" applyFont="1" applyAlignment="1">
      <alignment horizontal="center" vertical="center"/>
    </xf>
    <xf numFmtId="0" fontId="345" fillId="87" borderId="0" xfId="0" applyFont="1" applyFill="1" applyAlignment="1">
      <alignment horizontal="center" vertical="center"/>
    </xf>
    <xf numFmtId="0" fontId="345" fillId="16" borderId="0" xfId="0" applyFont="1" applyFill="1" applyAlignment="1">
      <alignment horizontal="center" vertical="center"/>
    </xf>
    <xf numFmtId="0" fontId="95" fillId="16" borderId="0" xfId="0" applyFont="1" applyFill="1" applyAlignment="1">
      <alignment horizontal="center" vertical="center"/>
    </xf>
    <xf numFmtId="37" fontId="55" fillId="0" borderId="85" xfId="0" applyNumberFormat="1" applyFont="1" applyFill="1" applyBorder="1"/>
    <xf numFmtId="0" fontId="31" fillId="0" borderId="0" xfId="0" applyFont="1" applyAlignment="1">
      <alignment horizontal="left"/>
    </xf>
    <xf numFmtId="0" fontId="35" fillId="0" borderId="0" xfId="0" applyFont="1" applyAlignment="1">
      <alignment horizontal="left" vertical="center"/>
    </xf>
    <xf numFmtId="0" fontId="32" fillId="0" borderId="7" xfId="0" applyFont="1" applyFill="1" applyBorder="1" applyAlignment="1">
      <alignment vertical="top"/>
    </xf>
    <xf numFmtId="37" fontId="43" fillId="69" borderId="36" xfId="0" applyNumberFormat="1" applyFont="1" applyFill="1" applyBorder="1" applyAlignment="1"/>
    <xf numFmtId="37" fontId="32" fillId="9" borderId="4" xfId="0" quotePrefix="1" applyNumberFormat="1" applyFont="1" applyFill="1" applyBorder="1" applyAlignment="1"/>
    <xf numFmtId="37" fontId="43" fillId="0" borderId="36" xfId="0" applyNumberFormat="1" applyFont="1" applyFill="1" applyBorder="1" applyAlignment="1"/>
    <xf numFmtId="37" fontId="43" fillId="91" borderId="36" xfId="0" applyNumberFormat="1" applyFont="1" applyFill="1" applyBorder="1" applyAlignment="1"/>
    <xf numFmtId="0" fontId="349" fillId="0" borderId="7" xfId="0" applyFont="1" applyFill="1" applyBorder="1" applyAlignment="1">
      <alignment vertical="top"/>
    </xf>
    <xf numFmtId="37" fontId="31" fillId="0" borderId="0" xfId="0" applyNumberFormat="1" applyFont="1" applyFill="1" applyBorder="1" applyAlignment="1">
      <alignment horizontal="left"/>
    </xf>
    <xf numFmtId="37" fontId="43" fillId="87" borderId="36" xfId="0" applyNumberFormat="1" applyFont="1" applyFill="1" applyBorder="1" applyAlignment="1"/>
    <xf numFmtId="0" fontId="31" fillId="0" borderId="8" xfId="0" applyFont="1" applyFill="1" applyBorder="1" applyAlignment="1"/>
    <xf numFmtId="0" fontId="32" fillId="9" borderId="114" xfId="0" applyFont="1" applyFill="1" applyBorder="1" applyAlignment="1">
      <alignment horizontal="center"/>
    </xf>
    <xf numFmtId="0" fontId="32" fillId="9" borderId="57" xfId="0" applyFont="1" applyFill="1" applyBorder="1" applyAlignment="1">
      <alignment horizontal="center"/>
    </xf>
    <xf numFmtId="0" fontId="32" fillId="69" borderId="114" xfId="0" applyFont="1" applyFill="1" applyBorder="1" applyAlignment="1">
      <alignment horizontal="center"/>
    </xf>
    <xf numFmtId="0" fontId="32" fillId="69" borderId="57" xfId="0" applyFont="1" applyFill="1" applyBorder="1" applyAlignment="1">
      <alignment horizontal="center"/>
    </xf>
    <xf numFmtId="0" fontId="31" fillId="0" borderId="0" xfId="0" applyFont="1" applyAlignment="1"/>
    <xf numFmtId="0" fontId="31" fillId="87" borderId="8" xfId="0" applyFont="1" applyFill="1" applyBorder="1" applyAlignment="1"/>
    <xf numFmtId="0" fontId="31" fillId="0" borderId="23" xfId="0" applyFont="1" applyFill="1" applyBorder="1" applyAlignment="1"/>
    <xf numFmtId="0" fontId="31" fillId="0" borderId="54" xfId="0" applyFont="1" applyFill="1" applyBorder="1" applyAlignment="1"/>
    <xf numFmtId="37" fontId="31" fillId="0" borderId="4" xfId="0" quotePrefix="1" applyNumberFormat="1" applyFont="1" applyBorder="1" applyAlignment="1"/>
    <xf numFmtId="0" fontId="32" fillId="9" borderId="8" xfId="0" applyFont="1" applyFill="1" applyBorder="1" applyAlignment="1"/>
    <xf numFmtId="37" fontId="31" fillId="0" borderId="4" xfId="0" quotePrefix="1" applyNumberFormat="1" applyFont="1" applyFill="1" applyBorder="1" applyAlignment="1"/>
    <xf numFmtId="37" fontId="31" fillId="0" borderId="23" xfId="0" applyNumberFormat="1" applyFont="1" applyBorder="1" applyAlignment="1"/>
    <xf numFmtId="0" fontId="32" fillId="9" borderId="54" xfId="0" applyFont="1" applyFill="1" applyBorder="1" applyAlignment="1"/>
    <xf numFmtId="37" fontId="32" fillId="9" borderId="4" xfId="0" applyNumberFormat="1" applyFont="1" applyFill="1" applyBorder="1" applyAlignment="1"/>
    <xf numFmtId="0" fontId="43" fillId="69" borderId="16" xfId="0" applyFont="1" applyFill="1" applyBorder="1" applyAlignment="1"/>
    <xf numFmtId="0" fontId="43" fillId="69" borderId="56" xfId="0" applyFont="1" applyFill="1" applyBorder="1" applyAlignment="1"/>
    <xf numFmtId="0" fontId="44" fillId="4" borderId="0" xfId="0" applyFont="1" applyFill="1" applyAlignment="1"/>
    <xf numFmtId="0" fontId="44" fillId="0" borderId="0" xfId="0" applyFont="1" applyAlignment="1"/>
    <xf numFmtId="0" fontId="43" fillId="4" borderId="53" xfId="0" applyFont="1" applyFill="1" applyBorder="1" applyAlignment="1"/>
    <xf numFmtId="0" fontId="43" fillId="4" borderId="55" xfId="0" applyFont="1" applyFill="1" applyBorder="1" applyAlignment="1"/>
    <xf numFmtId="37" fontId="43" fillId="0" borderId="12" xfId="0" quotePrefix="1" applyNumberFormat="1" applyFont="1" applyFill="1" applyBorder="1" applyAlignment="1"/>
    <xf numFmtId="0" fontId="43" fillId="87" borderId="16" xfId="0" applyFont="1" applyFill="1" applyBorder="1" applyAlignment="1"/>
    <xf numFmtId="0" fontId="43" fillId="87" borderId="56" xfId="0" applyFont="1" applyFill="1" applyBorder="1" applyAlignment="1"/>
    <xf numFmtId="37" fontId="43" fillId="0" borderId="17" xfId="0" applyNumberFormat="1" applyFont="1" applyFill="1" applyBorder="1" applyAlignment="1"/>
    <xf numFmtId="0" fontId="43" fillId="4" borderId="16" xfId="0" applyFont="1" applyFill="1" applyBorder="1" applyAlignment="1"/>
    <xf numFmtId="37" fontId="31" fillId="0" borderId="7" xfId="0" applyNumberFormat="1" applyFont="1" applyBorder="1" applyAlignment="1"/>
    <xf numFmtId="37" fontId="31" fillId="87" borderId="4" xfId="0" quotePrefix="1" applyNumberFormat="1" applyFont="1" applyFill="1" applyBorder="1" applyAlignment="1"/>
    <xf numFmtId="0" fontId="31" fillId="91" borderId="8" xfId="0" applyFont="1" applyFill="1" applyBorder="1" applyAlignment="1"/>
    <xf numFmtId="37" fontId="31" fillId="0" borderId="4" xfId="0" applyNumberFormat="1" applyFont="1" applyFill="1" applyBorder="1" applyAlignment="1"/>
    <xf numFmtId="0" fontId="43" fillId="87" borderId="53" xfId="0" applyFont="1" applyFill="1" applyBorder="1" applyAlignment="1"/>
    <xf numFmtId="37" fontId="43" fillId="87" borderId="17" xfId="0" applyNumberFormat="1" applyFont="1" applyFill="1" applyBorder="1" applyAlignment="1"/>
    <xf numFmtId="0" fontId="31" fillId="87" borderId="54" xfId="0" applyFont="1" applyFill="1" applyBorder="1" applyAlignment="1"/>
    <xf numFmtId="37" fontId="31" fillId="87" borderId="4" xfId="0" applyNumberFormat="1" applyFont="1" applyFill="1" applyBorder="1" applyAlignment="1"/>
    <xf numFmtId="37" fontId="31" fillId="0" borderId="7" xfId="0" applyNumberFormat="1" applyFont="1" applyFill="1" applyBorder="1" applyAlignment="1"/>
    <xf numFmtId="0" fontId="35" fillId="0" borderId="0" xfId="0" applyFont="1" applyFill="1" applyAlignment="1"/>
    <xf numFmtId="0" fontId="31" fillId="0" borderId="0" xfId="0" applyFont="1" applyFill="1" applyAlignment="1"/>
    <xf numFmtId="37" fontId="31" fillId="0" borderId="0" xfId="0" applyNumberFormat="1" applyFont="1" applyFill="1" applyBorder="1" applyAlignment="1"/>
    <xf numFmtId="0" fontId="31" fillId="0" borderId="0" xfId="0" applyFont="1" applyFill="1" applyBorder="1" applyAlignment="1"/>
    <xf numFmtId="167" fontId="31" fillId="0" borderId="0" xfId="0" applyNumberFormat="1" applyFont="1" applyBorder="1" applyAlignment="1"/>
    <xf numFmtId="0" fontId="43" fillId="0" borderId="56" xfId="0" applyFont="1" applyFill="1" applyBorder="1" applyAlignment="1"/>
    <xf numFmtId="0" fontId="43" fillId="69" borderId="53" xfId="0" applyFont="1" applyFill="1" applyBorder="1" applyAlignment="1"/>
    <xf numFmtId="0" fontId="43" fillId="69" borderId="55" xfId="0" applyFont="1" applyFill="1" applyBorder="1" applyAlignment="1"/>
    <xf numFmtId="37" fontId="43" fillId="69" borderId="12" xfId="0" quotePrefix="1" applyNumberFormat="1" applyFont="1" applyFill="1" applyBorder="1" applyAlignment="1"/>
    <xf numFmtId="0" fontId="43" fillId="0" borderId="0" xfId="0" applyFont="1" applyFill="1" applyBorder="1" applyAlignment="1"/>
    <xf numFmtId="37" fontId="43" fillId="0" borderId="0" xfId="0" applyNumberFormat="1" applyFont="1" applyFill="1" applyBorder="1" applyAlignment="1"/>
    <xf numFmtId="0" fontId="31" fillId="16" borderId="8" xfId="0" applyFont="1" applyFill="1" applyBorder="1" applyAlignment="1"/>
    <xf numFmtId="0" fontId="32" fillId="0" borderId="0" xfId="0" applyFont="1" applyAlignment="1"/>
    <xf numFmtId="0" fontId="31" fillId="15" borderId="8" xfId="0" applyFont="1" applyFill="1" applyBorder="1" applyAlignment="1"/>
    <xf numFmtId="0" fontId="31" fillId="9" borderId="54" xfId="0" applyFont="1" applyFill="1" applyBorder="1" applyAlignment="1"/>
    <xf numFmtId="0" fontId="43" fillId="0" borderId="16" xfId="0" applyFont="1" applyFill="1" applyBorder="1" applyAlignment="1"/>
    <xf numFmtId="0" fontId="43" fillId="16" borderId="56" xfId="0" applyFont="1" applyFill="1" applyBorder="1" applyAlignment="1"/>
    <xf numFmtId="0" fontId="43" fillId="91" borderId="16" xfId="0" applyFont="1" applyFill="1" applyBorder="1" applyAlignment="1"/>
    <xf numFmtId="0" fontId="43" fillId="91" borderId="56" xfId="0" applyFont="1" applyFill="1" applyBorder="1" applyAlignment="1"/>
    <xf numFmtId="0" fontId="348" fillId="87" borderId="8" xfId="0" applyFont="1" applyFill="1" applyBorder="1" applyAlignment="1"/>
    <xf numFmtId="0" fontId="43" fillId="16" borderId="16" xfId="0" applyFont="1" applyFill="1" applyBorder="1" applyAlignment="1"/>
    <xf numFmtId="37" fontId="43" fillId="16" borderId="17" xfId="0" applyNumberFormat="1" applyFont="1" applyFill="1" applyBorder="1" applyAlignment="1"/>
    <xf numFmtId="0" fontId="31" fillId="4" borderId="8" xfId="0" applyFont="1" applyFill="1" applyBorder="1" applyAlignment="1"/>
    <xf numFmtId="0" fontId="32" fillId="4" borderId="8" xfId="0" applyFont="1" applyFill="1" applyBorder="1" applyAlignment="1"/>
    <xf numFmtId="0" fontId="31" fillId="52" borderId="8" xfId="0" applyFont="1" applyFill="1" applyBorder="1" applyAlignment="1"/>
    <xf numFmtId="0" fontId="43" fillId="0" borderId="55" xfId="0" applyFont="1" applyFill="1" applyBorder="1" applyAlignment="1"/>
    <xf numFmtId="0" fontId="31" fillId="52" borderId="54" xfId="0" applyFont="1" applyFill="1" applyBorder="1" applyAlignment="1"/>
    <xf numFmtId="0" fontId="32" fillId="4" borderId="0" xfId="0" applyFont="1" applyFill="1" applyAlignment="1"/>
    <xf numFmtId="0" fontId="43" fillId="87" borderId="55" xfId="0" applyFont="1" applyFill="1" applyBorder="1" applyAlignment="1"/>
    <xf numFmtId="37" fontId="32" fillId="83" borderId="4" xfId="0" applyNumberFormat="1" applyFont="1" applyFill="1" applyBorder="1" applyAlignment="1"/>
    <xf numFmtId="37" fontId="32" fillId="9" borderId="10" xfId="0" applyNumberFormat="1" applyFont="1" applyFill="1" applyBorder="1" applyAlignment="1"/>
    <xf numFmtId="37" fontId="32" fillId="69" borderId="4" xfId="0" applyNumberFormat="1" applyFont="1" applyFill="1" applyBorder="1" applyAlignment="1"/>
    <xf numFmtId="0" fontId="32" fillId="3" borderId="0" xfId="0" applyFont="1" applyFill="1" applyAlignment="1"/>
    <xf numFmtId="37" fontId="31" fillId="0" borderId="0" xfId="0" applyNumberFormat="1" applyFont="1" applyAlignment="1"/>
    <xf numFmtId="0" fontId="350" fillId="0" borderId="0" xfId="0" applyFont="1" applyAlignment="1"/>
    <xf numFmtId="0" fontId="350" fillId="0" borderId="0" xfId="0" applyFont="1" applyAlignment="1">
      <alignment horizontal="left"/>
    </xf>
    <xf numFmtId="0" fontId="351" fillId="0" borderId="0" xfId="0" applyFont="1" applyAlignment="1"/>
    <xf numFmtId="0" fontId="351" fillId="0" borderId="0" xfId="0" applyFont="1" applyAlignment="1">
      <alignment horizontal="left"/>
    </xf>
    <xf numFmtId="0" fontId="185" fillId="0" borderId="0" xfId="0" applyFont="1" applyFill="1" applyAlignment="1">
      <alignment horizontal="left"/>
    </xf>
    <xf numFmtId="0" fontId="185" fillId="0" borderId="0" xfId="0" applyFont="1" applyFill="1" applyAlignment="1"/>
    <xf numFmtId="0" fontId="349" fillId="0" borderId="6" xfId="0" applyFont="1" applyFill="1" applyBorder="1" applyAlignment="1">
      <alignment horizontal="center"/>
    </xf>
    <xf numFmtId="0" fontId="349" fillId="0" borderId="6" xfId="0" applyFont="1" applyBorder="1" applyAlignment="1">
      <alignment horizontal="center" vertical="center"/>
    </xf>
    <xf numFmtId="0" fontId="31" fillId="69" borderId="0" xfId="0" applyFont="1" applyFill="1" applyAlignment="1">
      <alignment horizontal="left"/>
    </xf>
    <xf numFmtId="0" fontId="31" fillId="69" borderId="0" xfId="0" applyFont="1" applyFill="1" applyAlignment="1"/>
    <xf numFmtId="0" fontId="31" fillId="91" borderId="0" xfId="0" applyFont="1" applyFill="1" applyAlignment="1">
      <alignment horizontal="left"/>
    </xf>
    <xf numFmtId="0" fontId="31" fillId="91" borderId="0" xfId="0" applyFont="1" applyFill="1" applyAlignment="1"/>
    <xf numFmtId="0" fontId="31" fillId="16" borderId="0" xfId="0" applyFont="1" applyFill="1" applyAlignment="1">
      <alignment horizontal="left"/>
    </xf>
    <xf numFmtId="0" fontId="31" fillId="16" borderId="0" xfId="0" applyFont="1" applyFill="1" applyAlignment="1"/>
    <xf numFmtId="0" fontId="183" fillId="0" borderId="0" xfId="0" applyFont="1" applyAlignment="1"/>
    <xf numFmtId="0" fontId="183" fillId="0" borderId="0" xfId="0" applyFont="1" applyAlignment="1">
      <alignment horizontal="left"/>
    </xf>
    <xf numFmtId="37" fontId="31" fillId="15" borderId="4" xfId="0" quotePrefix="1" applyNumberFormat="1" applyFont="1" applyFill="1" applyBorder="1" applyAlignment="1"/>
    <xf numFmtId="37" fontId="31" fillId="15" borderId="10" xfId="0" applyNumberFormat="1" applyFont="1" applyFill="1" applyBorder="1" applyAlignment="1"/>
    <xf numFmtId="37" fontId="31" fillId="0" borderId="89" xfId="0" applyNumberFormat="1" applyFont="1" applyBorder="1" applyAlignment="1"/>
    <xf numFmtId="0" fontId="31" fillId="0" borderId="125" xfId="0" applyFont="1" applyBorder="1" applyAlignment="1"/>
    <xf numFmtId="37" fontId="31" fillId="0" borderId="125" xfId="0" applyNumberFormat="1" applyFont="1" applyBorder="1" applyAlignment="1"/>
    <xf numFmtId="37" fontId="273" fillId="0" borderId="125" xfId="0" applyNumberFormat="1" applyFont="1" applyFill="1" applyBorder="1" applyAlignment="1"/>
    <xf numFmtId="37" fontId="43" fillId="0" borderId="125" xfId="0" applyNumberFormat="1" applyFont="1" applyBorder="1" applyAlignment="1"/>
    <xf numFmtId="0" fontId="0" fillId="0" borderId="125" xfId="0" applyBorder="1"/>
    <xf numFmtId="0" fontId="37" fillId="0" borderId="125" xfId="0" applyFont="1" applyFill="1" applyBorder="1" applyAlignment="1">
      <alignment horizontal="center"/>
    </xf>
    <xf numFmtId="0" fontId="37" fillId="0" borderId="125" xfId="0" applyFont="1" applyBorder="1" applyAlignment="1">
      <alignment horizontal="center" vertical="center"/>
    </xf>
    <xf numFmtId="0" fontId="110" fillId="0" borderId="129" xfId="0" applyFont="1" applyFill="1" applyBorder="1" applyAlignment="1">
      <alignment vertical="top"/>
    </xf>
    <xf numFmtId="0" fontId="157" fillId="87" borderId="109" xfId="0" applyFont="1" applyFill="1" applyBorder="1"/>
    <xf numFmtId="0" fontId="157" fillId="0" borderId="109" xfId="0" applyFont="1" applyFill="1" applyBorder="1"/>
    <xf numFmtId="0" fontId="110" fillId="9" borderId="109" xfId="0" applyFont="1" applyFill="1" applyBorder="1"/>
    <xf numFmtId="0" fontId="186" fillId="69" borderId="130" xfId="0" applyFont="1" applyFill="1" applyBorder="1"/>
    <xf numFmtId="0" fontId="187" fillId="4" borderId="125" xfId="0" applyFont="1" applyFill="1" applyBorder="1"/>
    <xf numFmtId="0" fontId="186" fillId="4" borderId="131" xfId="0" applyFont="1" applyFill="1" applyBorder="1"/>
    <xf numFmtId="0" fontId="186" fillId="87" borderId="130" xfId="0" applyFont="1" applyFill="1" applyBorder="1"/>
    <xf numFmtId="0" fontId="54" fillId="0" borderId="125" xfId="0" applyFont="1" applyBorder="1"/>
    <xf numFmtId="0" fontId="157" fillId="91" borderId="109" xfId="0" applyFont="1" applyFill="1" applyBorder="1"/>
    <xf numFmtId="0" fontId="186" fillId="87" borderId="131" xfId="0" applyFont="1" applyFill="1" applyBorder="1"/>
    <xf numFmtId="0" fontId="188" fillId="87" borderId="125" xfId="0" applyFont="1" applyFill="1" applyBorder="1"/>
    <xf numFmtId="0" fontId="157" fillId="0" borderId="125" xfId="0" applyFont="1" applyFill="1" applyBorder="1" applyAlignment="1">
      <alignment wrapText="1"/>
    </xf>
    <xf numFmtId="0" fontId="157" fillId="0" borderId="125" xfId="0" applyFont="1" applyFill="1" applyBorder="1"/>
    <xf numFmtId="0" fontId="186" fillId="69" borderId="131" xfId="0" applyFont="1" applyFill="1" applyBorder="1"/>
    <xf numFmtId="0" fontId="186" fillId="4" borderId="130" xfId="0" applyFont="1" applyFill="1" applyBorder="1"/>
    <xf numFmtId="37" fontId="54" fillId="0" borderId="125" xfId="0" applyNumberFormat="1" applyFont="1" applyBorder="1"/>
    <xf numFmtId="0" fontId="157" fillId="16" borderId="109" xfId="0" applyFont="1" applyFill="1" applyBorder="1"/>
    <xf numFmtId="0" fontId="110" fillId="0" borderId="125" xfId="0" applyFont="1" applyBorder="1"/>
    <xf numFmtId="37" fontId="157" fillId="0" borderId="109" xfId="0" quotePrefix="1" applyNumberFormat="1" applyFont="1" applyFill="1" applyBorder="1"/>
    <xf numFmtId="0" fontId="157" fillId="15" borderId="109" xfId="0" applyFont="1" applyFill="1" applyBorder="1"/>
    <xf numFmtId="0" fontId="187" fillId="0" borderId="125" xfId="0" applyFont="1" applyBorder="1"/>
    <xf numFmtId="0" fontId="186" fillId="0" borderId="130" xfId="0" applyFont="1" applyFill="1" applyBorder="1"/>
    <xf numFmtId="0" fontId="186" fillId="91" borderId="130" xfId="0" applyFont="1" applyFill="1" applyBorder="1"/>
    <xf numFmtId="0" fontId="302" fillId="0" borderId="109" xfId="0" applyFont="1" applyFill="1" applyBorder="1"/>
    <xf numFmtId="0" fontId="186" fillId="16" borderId="130" xfId="0" applyFont="1" applyFill="1" applyBorder="1"/>
    <xf numFmtId="0" fontId="189" fillId="0" borderId="129" xfId="0" applyFont="1" applyFill="1" applyBorder="1" applyAlignment="1">
      <alignment vertical="top"/>
    </xf>
    <xf numFmtId="0" fontId="157" fillId="4" borderId="109" xfId="0" applyFont="1" applyFill="1" applyBorder="1"/>
    <xf numFmtId="0" fontId="110" fillId="4" borderId="109" xfId="0" applyFont="1" applyFill="1" applyBorder="1"/>
    <xf numFmtId="37" fontId="157" fillId="0" borderId="109" xfId="0" applyNumberFormat="1" applyFont="1" applyBorder="1"/>
    <xf numFmtId="0" fontId="189" fillId="0" borderId="129" xfId="0" applyFont="1" applyFill="1" applyBorder="1" applyAlignment="1">
      <alignment vertical="top" wrapText="1"/>
    </xf>
    <xf numFmtId="0" fontId="157" fillId="52" borderId="109" xfId="0" applyFont="1" applyFill="1" applyBorder="1"/>
    <xf numFmtId="0" fontId="157" fillId="0" borderId="109" xfId="0" applyFont="1" applyFill="1" applyBorder="1" applyAlignment="1"/>
    <xf numFmtId="0" fontId="110" fillId="4" borderId="125" xfId="0" applyFont="1" applyFill="1" applyBorder="1"/>
    <xf numFmtId="0" fontId="110" fillId="9" borderId="132" xfId="0" applyFont="1" applyFill="1" applyBorder="1" applyAlignment="1">
      <alignment horizontal="center"/>
    </xf>
    <xf numFmtId="0" fontId="110" fillId="69" borderId="132" xfId="0" applyFont="1" applyFill="1" applyBorder="1" applyAlignment="1">
      <alignment horizontal="center"/>
    </xf>
    <xf numFmtId="0" fontId="110" fillId="3" borderId="125" xfId="0" applyFont="1" applyFill="1" applyBorder="1"/>
    <xf numFmtId="0" fontId="172" fillId="0" borderId="125" xfId="0" applyFont="1" applyBorder="1"/>
    <xf numFmtId="0" fontId="109" fillId="16" borderId="0" xfId="0" applyFont="1" applyFill="1" applyAlignment="1">
      <alignment horizontal="left"/>
    </xf>
    <xf numFmtId="0" fontId="0" fillId="0" borderId="0" xfId="0"/>
    <xf numFmtId="0" fontId="165" fillId="60" borderId="105" xfId="14" applyFont="1" applyFill="1" applyBorder="1"/>
    <xf numFmtId="0" fontId="163" fillId="0" borderId="105" xfId="14" applyFont="1" applyBorder="1"/>
    <xf numFmtId="0" fontId="186" fillId="0" borderId="53" xfId="0" applyFont="1" applyFill="1" applyBorder="1"/>
    <xf numFmtId="169" fontId="31" fillId="0" borderId="0" xfId="0" applyNumberFormat="1" applyFont="1" applyFill="1"/>
    <xf numFmtId="0" fontId="95" fillId="102" borderId="0" xfId="0" applyFont="1" applyFill="1" applyAlignment="1">
      <alignment horizontal="center" vertical="center"/>
    </xf>
    <xf numFmtId="172" fontId="132" fillId="0" borderId="0" xfId="0" applyNumberFormat="1" applyFont="1" applyFill="1"/>
    <xf numFmtId="0" fontId="110" fillId="0" borderId="114" xfId="0" applyFont="1" applyFill="1" applyBorder="1" applyAlignment="1">
      <alignment horizontal="center"/>
    </xf>
    <xf numFmtId="0" fontId="110" fillId="0" borderId="57" xfId="0" applyFont="1" applyFill="1" applyBorder="1" applyAlignment="1">
      <alignment horizontal="center"/>
    </xf>
    <xf numFmtId="37" fontId="110" fillId="0" borderId="4" xfId="0" applyNumberFormat="1" applyFont="1" applyFill="1" applyBorder="1"/>
    <xf numFmtId="37" fontId="110" fillId="0" borderId="5" xfId="0" applyNumberFormat="1" applyFont="1" applyFill="1" applyBorder="1"/>
    <xf numFmtId="37" fontId="110" fillId="0" borderId="10" xfId="0" applyNumberFormat="1" applyFont="1" applyFill="1" applyBorder="1"/>
    <xf numFmtId="37" fontId="110" fillId="0" borderId="31" xfId="0" applyNumberFormat="1" applyFont="1" applyFill="1" applyBorder="1"/>
    <xf numFmtId="37" fontId="110" fillId="0" borderId="11" xfId="0" applyNumberFormat="1" applyFont="1" applyFill="1" applyBorder="1"/>
    <xf numFmtId="37" fontId="32" fillId="52" borderId="4" xfId="0" applyNumberFormat="1" applyFont="1" applyFill="1" applyBorder="1" applyAlignment="1">
      <alignment horizontal="right" wrapText="1"/>
    </xf>
    <xf numFmtId="37" fontId="32" fillId="52" borderId="9" xfId="0" applyNumberFormat="1" applyFont="1" applyFill="1" applyBorder="1" applyAlignment="1">
      <alignment horizontal="right" wrapText="1"/>
    </xf>
    <xf numFmtId="37" fontId="32" fillId="52" borderId="10" xfId="0" applyNumberFormat="1" applyFont="1" applyFill="1" applyBorder="1" applyAlignment="1">
      <alignment horizontal="right" wrapText="1"/>
    </xf>
    <xf numFmtId="37" fontId="32" fillId="52" borderId="11" xfId="0" applyNumberFormat="1" applyFont="1" applyFill="1" applyBorder="1" applyAlignment="1">
      <alignment horizontal="right" wrapText="1"/>
    </xf>
    <xf numFmtId="37" fontId="31" fillId="16" borderId="35" xfId="0" applyNumberFormat="1" applyFont="1" applyFill="1" applyBorder="1" applyAlignment="1">
      <alignment vertical="top" wrapText="1"/>
    </xf>
    <xf numFmtId="37" fontId="353" fillId="0" borderId="0" xfId="0" applyNumberFormat="1" applyFont="1" applyFill="1" applyAlignment="1">
      <alignment horizontal="centerContinuous"/>
    </xf>
    <xf numFmtId="37" fontId="352" fillId="0" borderId="0" xfId="0" applyNumberFormat="1" applyFont="1" applyFill="1" applyAlignment="1">
      <alignment horizontal="centerContinuous"/>
    </xf>
    <xf numFmtId="37" fontId="355" fillId="0" borderId="0" xfId="0" applyNumberFormat="1" applyFont="1" applyFill="1" applyAlignment="1">
      <alignment horizontal="centerContinuous"/>
    </xf>
    <xf numFmtId="37" fontId="354" fillId="0" borderId="0" xfId="0" applyNumberFormat="1" applyFont="1" applyFill="1" applyAlignment="1">
      <alignment horizontal="centerContinuous"/>
    </xf>
    <xf numFmtId="37" fontId="353" fillId="0" borderId="0" xfId="0" applyNumberFormat="1" applyFont="1" applyFill="1"/>
    <xf numFmtId="37" fontId="352" fillId="0" borderId="0" xfId="0" applyNumberFormat="1" applyFont="1" applyFill="1"/>
    <xf numFmtId="37" fontId="353" fillId="0" borderId="0" xfId="0" applyNumberFormat="1" applyFont="1" applyFill="1" applyBorder="1" applyAlignment="1">
      <alignment horizontal="center"/>
    </xf>
    <xf numFmtId="37" fontId="353" fillId="0" borderId="0" xfId="0" applyNumberFormat="1" applyFont="1" applyFill="1" applyBorder="1" applyAlignment="1">
      <alignment horizontal="center" vertical="center"/>
    </xf>
    <xf numFmtId="37" fontId="353" fillId="0" borderId="0" xfId="0" applyNumberFormat="1" applyFont="1" applyFill="1" applyBorder="1"/>
    <xf numFmtId="37" fontId="353" fillId="0" borderId="0" xfId="0" applyNumberFormat="1" applyFont="1" applyFill="1" applyAlignment="1">
      <alignment horizontal="right"/>
    </xf>
    <xf numFmtId="37" fontId="352" fillId="0" borderId="0" xfId="0" applyNumberFormat="1" applyFont="1" applyFill="1" applyAlignment="1">
      <alignment horizontal="right"/>
    </xf>
    <xf numFmtId="0" fontId="352" fillId="0" borderId="0" xfId="0" applyFont="1" applyFill="1"/>
    <xf numFmtId="37" fontId="356" fillId="0" borderId="0" xfId="0" applyNumberFormat="1" applyFont="1" applyFill="1" applyBorder="1"/>
    <xf numFmtId="37" fontId="357" fillId="0" borderId="0" xfId="0" applyNumberFormat="1" applyFont="1" applyFill="1"/>
    <xf numFmtId="0" fontId="353" fillId="0" borderId="0" xfId="0" applyFont="1" applyFill="1"/>
    <xf numFmtId="37" fontId="356" fillId="0" borderId="0" xfId="0" applyNumberFormat="1" applyFont="1" applyFill="1"/>
    <xf numFmtId="44" fontId="356" fillId="0" borderId="0" xfId="2" applyFont="1" applyFill="1"/>
    <xf numFmtId="44" fontId="357" fillId="0" borderId="0" xfId="2" applyFont="1" applyFill="1"/>
    <xf numFmtId="43" fontId="352" fillId="0" borderId="0" xfId="1" applyFont="1" applyFill="1"/>
    <xf numFmtId="43" fontId="353" fillId="0" borderId="0" xfId="1" applyFont="1" applyFill="1"/>
    <xf numFmtId="172" fontId="54" fillId="16" borderId="0" xfId="1" applyNumberFormat="1" applyFont="1" applyFill="1"/>
    <xf numFmtId="42" fontId="132" fillId="0" borderId="0" xfId="0" applyNumberFormat="1" applyFont="1"/>
    <xf numFmtId="0" fontId="190" fillId="0" borderId="8" xfId="0" applyFont="1" applyFill="1" applyBorder="1"/>
    <xf numFmtId="37" fontId="185" fillId="0" borderId="10" xfId="0" applyNumberFormat="1" applyFont="1" applyFill="1" applyBorder="1"/>
    <xf numFmtId="37" fontId="185" fillId="0" borderId="5" xfId="0" applyNumberFormat="1" applyFont="1" applyFill="1" applyBorder="1"/>
    <xf numFmtId="37" fontId="185" fillId="0" borderId="11" xfId="0" applyNumberFormat="1" applyFont="1" applyFill="1" applyBorder="1"/>
    <xf numFmtId="0" fontId="0" fillId="0" borderId="0" xfId="0" applyAlignment="1"/>
    <xf numFmtId="0" fontId="0" fillId="0" borderId="0" xfId="0"/>
    <xf numFmtId="0" fontId="168" fillId="91" borderId="0" xfId="71" applyFont="1" applyFill="1" applyAlignment="1">
      <alignment horizontal="left" vertical="top"/>
    </xf>
    <xf numFmtId="0" fontId="168" fillId="15" borderId="0" xfId="71" applyFont="1" applyFill="1" applyAlignment="1">
      <alignment horizontal="left" vertical="top"/>
    </xf>
    <xf numFmtId="0" fontId="358" fillId="15" borderId="0" xfId="71" applyFont="1" applyFill="1" applyAlignment="1">
      <alignment horizontal="left" vertical="top"/>
    </xf>
    <xf numFmtId="0" fontId="168" fillId="70" borderId="0" xfId="0" applyFont="1" applyFill="1"/>
    <xf numFmtId="0" fontId="168" fillId="106" borderId="0" xfId="0" applyFont="1" applyFill="1"/>
    <xf numFmtId="0" fontId="168" fillId="70" borderId="0" xfId="71" applyFont="1" applyFill="1" applyAlignment="1">
      <alignment vertical="top"/>
    </xf>
    <xf numFmtId="0" fontId="168" fillId="0" borderId="0" xfId="0" applyFont="1"/>
    <xf numFmtId="0" fontId="168" fillId="16" borderId="0" xfId="0" applyFont="1" applyFill="1"/>
    <xf numFmtId="0" fontId="168" fillId="91" borderId="0" xfId="0" applyFont="1" applyFill="1"/>
    <xf numFmtId="0" fontId="168" fillId="15" borderId="0" xfId="0" applyFont="1" applyFill="1"/>
    <xf numFmtId="0" fontId="359" fillId="70" borderId="0" xfId="71" applyFont="1" applyFill="1" applyAlignment="1">
      <alignment vertical="top"/>
    </xf>
    <xf numFmtId="0" fontId="168" fillId="74" borderId="0" xfId="0" applyFont="1" applyFill="1"/>
    <xf numFmtId="0" fontId="168" fillId="48" borderId="0" xfId="0" applyFont="1" applyFill="1"/>
    <xf numFmtId="0" fontId="168" fillId="84" borderId="0" xfId="0" applyFont="1" applyFill="1"/>
    <xf numFmtId="0" fontId="168" fillId="0" borderId="0" xfId="0" applyFont="1" applyFill="1"/>
    <xf numFmtId="0" fontId="168" fillId="90" borderId="0" xfId="0" applyFont="1" applyFill="1"/>
    <xf numFmtId="0" fontId="361" fillId="16" borderId="119" xfId="0" applyFont="1" applyFill="1" applyBorder="1" applyAlignment="1">
      <alignment horizontal="left" vertical="top"/>
    </xf>
    <xf numFmtId="0" fontId="168" fillId="76" borderId="0" xfId="0" applyFont="1" applyFill="1"/>
    <xf numFmtId="0" fontId="359" fillId="15" borderId="0" xfId="71" applyFont="1" applyFill="1" applyAlignment="1">
      <alignment vertical="top"/>
    </xf>
    <xf numFmtId="0" fontId="168" fillId="121" borderId="0" xfId="0" applyFont="1" applyFill="1"/>
    <xf numFmtId="0" fontId="359" fillId="0" borderId="0" xfId="71" applyFont="1" applyFill="1" applyAlignment="1">
      <alignment vertical="top"/>
    </xf>
    <xf numFmtId="0" fontId="359" fillId="15" borderId="0" xfId="71" applyFont="1" applyFill="1" applyAlignment="1">
      <alignment horizontal="right" vertical="top"/>
    </xf>
    <xf numFmtId="0" fontId="168" fillId="122" borderId="0" xfId="0" applyFont="1" applyFill="1"/>
    <xf numFmtId="0" fontId="168" fillId="70" borderId="8" xfId="0" applyFont="1" applyFill="1" applyBorder="1" applyAlignment="1">
      <alignment vertical="top"/>
    </xf>
    <xf numFmtId="0" fontId="359" fillId="15" borderId="0" xfId="71" applyFont="1" applyFill="1" applyAlignment="1">
      <alignment horizontal="left" vertical="top"/>
    </xf>
    <xf numFmtId="38" fontId="359" fillId="0" borderId="0" xfId="1" applyNumberFormat="1" applyFont="1" applyFill="1" applyAlignment="1">
      <alignment vertical="top"/>
    </xf>
    <xf numFmtId="0" fontId="168" fillId="88" borderId="0" xfId="0" applyFont="1" applyFill="1"/>
    <xf numFmtId="0" fontId="359" fillId="71" borderId="0" xfId="71" applyFont="1" applyFill="1" applyAlignment="1">
      <alignment vertical="top"/>
    </xf>
    <xf numFmtId="0" fontId="359" fillId="0" borderId="0" xfId="71" applyFont="1" applyFill="1" applyAlignment="1">
      <alignment vertical="top" wrapText="1"/>
    </xf>
    <xf numFmtId="0" fontId="363" fillId="0" borderId="0" xfId="71" applyFont="1" applyFill="1" applyAlignment="1">
      <alignment vertical="top"/>
    </xf>
    <xf numFmtId="172" fontId="359" fillId="0" borderId="0" xfId="1" applyNumberFormat="1" applyFont="1" applyFill="1" applyAlignment="1">
      <alignment vertical="top"/>
    </xf>
    <xf numFmtId="172" fontId="359" fillId="0" borderId="0" xfId="1" applyNumberFormat="1" applyFont="1" applyFill="1" applyAlignment="1">
      <alignment vertical="top" wrapText="1"/>
    </xf>
    <xf numFmtId="172" fontId="363" fillId="0" borderId="0" xfId="1" applyNumberFormat="1" applyFont="1" applyFill="1" applyAlignment="1">
      <alignment vertical="top"/>
    </xf>
    <xf numFmtId="172" fontId="359" fillId="0" borderId="0" xfId="1" applyNumberFormat="1" applyFont="1" applyAlignment="1">
      <alignment vertical="top"/>
    </xf>
    <xf numFmtId="43" fontId="359" fillId="0" borderId="0" xfId="1" applyFont="1" applyAlignment="1">
      <alignment vertical="top"/>
    </xf>
    <xf numFmtId="0" fontId="359" fillId="0" borderId="0" xfId="71" applyFont="1" applyFill="1" applyAlignment="1"/>
    <xf numFmtId="172" fontId="359" fillId="0" borderId="0" xfId="1" applyNumberFormat="1" applyFont="1" applyFill="1" applyAlignment="1"/>
    <xf numFmtId="172" fontId="168" fillId="0" borderId="0" xfId="1" applyNumberFormat="1" applyFont="1" applyFill="1" applyAlignment="1"/>
    <xf numFmtId="38" fontId="359" fillId="0" borderId="0" xfId="71" applyNumberFormat="1" applyFont="1" applyFill="1" applyAlignment="1">
      <alignment horizontal="right"/>
    </xf>
    <xf numFmtId="38" fontId="359" fillId="0" borderId="0" xfId="1" applyNumberFormat="1" applyFont="1" applyFill="1" applyAlignment="1"/>
    <xf numFmtId="0" fontId="359" fillId="0" borderId="0" xfId="0" applyFont="1"/>
    <xf numFmtId="38" fontId="359" fillId="0" borderId="0" xfId="1" applyNumberFormat="1" applyFont="1"/>
    <xf numFmtId="0" fontId="359" fillId="49" borderId="0" xfId="71" applyFont="1" applyFill="1" applyAlignment="1">
      <alignment horizontal="left" vertical="top" wrapText="1"/>
    </xf>
    <xf numFmtId="0" fontId="359" fillId="0" borderId="0" xfId="71" applyFont="1" applyFill="1" applyAlignment="1">
      <alignment horizontal="left" vertical="top" wrapText="1"/>
    </xf>
    <xf numFmtId="0" fontId="168" fillId="0" borderId="0" xfId="71" applyFont="1" applyAlignment="1">
      <alignment horizontal="left" vertical="top" wrapText="1"/>
    </xf>
    <xf numFmtId="0" fontId="359" fillId="91" borderId="0" xfId="71" applyFont="1" applyFill="1" applyAlignment="1">
      <alignment horizontal="left" vertical="top" wrapText="1"/>
    </xf>
    <xf numFmtId="38" fontId="359" fillId="93" borderId="0" xfId="71" applyNumberFormat="1" applyFont="1" applyFill="1" applyAlignment="1">
      <alignment horizontal="right" vertical="top" wrapText="1"/>
    </xf>
    <xf numFmtId="38" fontId="359" fillId="15" borderId="0" xfId="1" applyNumberFormat="1" applyFont="1" applyFill="1" applyAlignment="1">
      <alignment horizontal="left" vertical="top" wrapText="1"/>
    </xf>
    <xf numFmtId="49" fontId="359" fillId="0" borderId="0" xfId="0" applyNumberFormat="1" applyFont="1" applyAlignment="1">
      <alignment vertical="top" wrapText="1"/>
    </xf>
    <xf numFmtId="38" fontId="359" fillId="0" borderId="0" xfId="1" applyNumberFormat="1" applyFont="1" applyAlignment="1">
      <alignment vertical="top" wrapText="1"/>
    </xf>
    <xf numFmtId="38" fontId="359" fillId="92" borderId="0" xfId="1" applyNumberFormat="1" applyFont="1" applyFill="1" applyAlignment="1">
      <alignment vertical="top" wrapText="1"/>
    </xf>
    <xf numFmtId="0" fontId="359" fillId="0" borderId="0" xfId="71" applyFont="1" applyAlignment="1">
      <alignment vertical="top"/>
    </xf>
    <xf numFmtId="0" fontId="359" fillId="0" borderId="119" xfId="81" applyFont="1" applyBorder="1" applyAlignment="1">
      <alignment wrapText="1"/>
    </xf>
    <xf numFmtId="38" fontId="361" fillId="0" borderId="119" xfId="81" applyNumberFormat="1" applyFont="1" applyBorder="1" applyAlignment="1">
      <alignment horizontal="right" wrapText="1"/>
    </xf>
    <xf numFmtId="38" fontId="364" fillId="0" borderId="119" xfId="81" applyNumberFormat="1" applyFont="1" applyBorder="1" applyAlignment="1">
      <alignment horizontal="right" wrapText="1"/>
    </xf>
    <xf numFmtId="38" fontId="359" fillId="0" borderId="0" xfId="1" applyNumberFormat="1" applyFont="1" applyFill="1" applyAlignment="1">
      <alignment horizontal="right" vertical="top"/>
    </xf>
    <xf numFmtId="49" fontId="359" fillId="0" borderId="0" xfId="0" applyNumberFormat="1" applyFont="1"/>
    <xf numFmtId="49" fontId="359" fillId="0" borderId="0" xfId="0" applyNumberFormat="1" applyFont="1" applyFill="1"/>
    <xf numFmtId="38" fontId="359" fillId="92" borderId="0" xfId="1" applyNumberFormat="1" applyFont="1" applyFill="1"/>
    <xf numFmtId="3" fontId="359" fillId="0" borderId="0" xfId="101" applyNumberFormat="1" applyFont="1"/>
    <xf numFmtId="0" fontId="359" fillId="80" borderId="119" xfId="81" applyFont="1" applyFill="1" applyBorder="1" applyAlignment="1">
      <alignment wrapText="1"/>
    </xf>
    <xf numFmtId="0" fontId="168" fillId="80" borderId="119" xfId="81" applyFont="1" applyFill="1" applyBorder="1" applyAlignment="1">
      <alignment horizontal="left" wrapText="1"/>
    </xf>
    <xf numFmtId="38" fontId="361" fillId="80" borderId="119" xfId="81" applyNumberFormat="1" applyFont="1" applyFill="1" applyBorder="1" applyAlignment="1">
      <alignment horizontal="right" wrapText="1"/>
    </xf>
    <xf numFmtId="38" fontId="361" fillId="91" borderId="119" xfId="81" applyNumberFormat="1" applyFont="1" applyFill="1" applyBorder="1" applyAlignment="1">
      <alignment horizontal="right" wrapText="1"/>
    </xf>
    <xf numFmtId="38" fontId="359" fillId="91" borderId="0" xfId="1" applyNumberFormat="1" applyFont="1" applyFill="1" applyAlignment="1">
      <alignment horizontal="right" vertical="top"/>
    </xf>
    <xf numFmtId="38" fontId="365" fillId="91" borderId="0" xfId="1" applyNumberFormat="1" applyFont="1" applyFill="1" applyAlignment="1">
      <alignment vertical="top"/>
    </xf>
    <xf numFmtId="0" fontId="359" fillId="0" borderId="0" xfId="101" applyFont="1"/>
    <xf numFmtId="38" fontId="364" fillId="80" borderId="119" xfId="81" applyNumberFormat="1" applyFont="1" applyFill="1" applyBorder="1" applyAlignment="1">
      <alignment horizontal="right" wrapText="1"/>
    </xf>
    <xf numFmtId="0" fontId="359" fillId="15" borderId="89" xfId="71" applyFont="1" applyFill="1" applyBorder="1" applyAlignment="1">
      <alignment vertical="top"/>
    </xf>
    <xf numFmtId="0" fontId="168" fillId="0" borderId="119" xfId="81" applyFont="1" applyBorder="1" applyAlignment="1">
      <alignment horizontal="left" wrapText="1"/>
    </xf>
    <xf numFmtId="38" fontId="361" fillId="91" borderId="124" xfId="81" applyNumberFormat="1" applyFont="1" applyFill="1" applyBorder="1" applyAlignment="1">
      <alignment horizontal="right" wrapText="1"/>
    </xf>
    <xf numFmtId="0" fontId="359" fillId="76" borderId="0" xfId="71" applyFont="1" applyFill="1" applyAlignment="1">
      <alignment vertical="top"/>
    </xf>
    <xf numFmtId="0" fontId="168" fillId="104" borderId="119" xfId="81" applyFont="1" applyFill="1" applyBorder="1" applyAlignment="1">
      <alignment horizontal="left" wrapText="1"/>
    </xf>
    <xf numFmtId="38" fontId="361" fillId="92" borderId="119" xfId="81" applyNumberFormat="1" applyFont="1" applyFill="1" applyBorder="1" applyAlignment="1">
      <alignment horizontal="right" wrapText="1"/>
    </xf>
    <xf numFmtId="38" fontId="359" fillId="92" borderId="125" xfId="71" applyNumberFormat="1" applyFont="1" applyFill="1" applyBorder="1" applyAlignment="1">
      <alignment vertical="top"/>
    </xf>
    <xf numFmtId="49" fontId="366" fillId="22" borderId="102" xfId="30" applyNumberFormat="1" applyFont="1"/>
    <xf numFmtId="38" fontId="366" fillId="22" borderId="102" xfId="30" applyNumberFormat="1" applyFont="1"/>
    <xf numFmtId="0" fontId="359" fillId="92" borderId="0" xfId="71" applyFont="1" applyFill="1" applyAlignment="1">
      <alignment vertical="top"/>
    </xf>
    <xf numFmtId="0" fontId="367" fillId="80" borderId="0" xfId="71" applyFont="1" applyFill="1" applyAlignment="1">
      <alignment vertical="top"/>
    </xf>
    <xf numFmtId="0" fontId="368" fillId="80" borderId="0" xfId="71" applyFont="1" applyFill="1" applyAlignment="1">
      <alignment vertical="top"/>
    </xf>
    <xf numFmtId="38" fontId="367" fillId="80" borderId="0" xfId="71" applyNumberFormat="1" applyFont="1" applyFill="1" applyAlignment="1">
      <alignment vertical="top"/>
    </xf>
    <xf numFmtId="49" fontId="359" fillId="86" borderId="0" xfId="0" applyNumberFormat="1" applyFont="1" applyFill="1"/>
    <xf numFmtId="38" fontId="359" fillId="86" borderId="0" xfId="1" applyNumberFormat="1" applyFont="1" applyFill="1"/>
    <xf numFmtId="0" fontId="365" fillId="65" borderId="0" xfId="71" applyFont="1" applyFill="1" applyAlignment="1">
      <alignment vertical="top"/>
    </xf>
    <xf numFmtId="0" fontId="359" fillId="0" borderId="125" xfId="71" applyFont="1" applyFill="1" applyBorder="1" applyAlignment="1">
      <alignment vertical="top"/>
    </xf>
    <xf numFmtId="172" fontId="359" fillId="0" borderId="125" xfId="1" applyNumberFormat="1" applyFont="1" applyFill="1" applyBorder="1" applyAlignment="1">
      <alignment vertical="top"/>
    </xf>
    <xf numFmtId="0" fontId="359" fillId="60" borderId="0" xfId="71" applyFont="1" applyFill="1" applyAlignment="1">
      <alignment vertical="top"/>
    </xf>
    <xf numFmtId="0" fontId="365" fillId="65" borderId="119" xfId="81" applyFont="1" applyFill="1" applyBorder="1" applyAlignment="1">
      <alignment horizontal="left" wrapText="1"/>
    </xf>
    <xf numFmtId="0" fontId="369" fillId="0" borderId="0" xfId="71" applyFont="1" applyFill="1" applyAlignment="1">
      <alignment vertical="top"/>
    </xf>
    <xf numFmtId="0" fontId="168" fillId="60" borderId="0" xfId="71" applyFont="1" applyFill="1" applyAlignment="1">
      <alignment vertical="top"/>
    </xf>
    <xf numFmtId="38" fontId="367" fillId="60" borderId="0" xfId="71" applyNumberFormat="1" applyFont="1" applyFill="1" applyAlignment="1">
      <alignment vertical="top"/>
    </xf>
    <xf numFmtId="49" fontId="359" fillId="70" borderId="0" xfId="0" applyNumberFormat="1" applyFont="1" applyFill="1"/>
    <xf numFmtId="38" fontId="359" fillId="70" borderId="0" xfId="1" applyNumberFormat="1" applyFont="1" applyFill="1"/>
    <xf numFmtId="0" fontId="361" fillId="90" borderId="119" xfId="81" applyFont="1" applyFill="1" applyBorder="1" applyAlignment="1">
      <alignment horizontal="left" wrapText="1"/>
    </xf>
    <xf numFmtId="0" fontId="367" fillId="61" borderId="0" xfId="71" applyFont="1" applyFill="1" applyAlignment="1">
      <alignment vertical="top"/>
    </xf>
    <xf numFmtId="0" fontId="368" fillId="61" borderId="0" xfId="71" applyFont="1" applyFill="1" applyAlignment="1">
      <alignment vertical="top"/>
    </xf>
    <xf numFmtId="38" fontId="367" fillId="61" borderId="0" xfId="71" applyNumberFormat="1" applyFont="1" applyFill="1" applyAlignment="1">
      <alignment vertical="top"/>
    </xf>
    <xf numFmtId="49" fontId="359" fillId="84" borderId="0" xfId="0" applyNumberFormat="1" applyFont="1" applyFill="1"/>
    <xf numFmtId="38" fontId="359" fillId="84" borderId="0" xfId="1" applyNumberFormat="1" applyFont="1" applyFill="1"/>
    <xf numFmtId="0" fontId="361" fillId="73" borderId="119" xfId="81" applyFont="1" applyFill="1" applyBorder="1" applyAlignment="1">
      <alignment horizontal="left" wrapText="1"/>
    </xf>
    <xf numFmtId="0" fontId="361" fillId="73" borderId="119" xfId="81" applyFont="1" applyFill="1" applyBorder="1" applyAlignment="1">
      <alignment horizontal="right" wrapText="1"/>
    </xf>
    <xf numFmtId="38" fontId="361" fillId="73" borderId="119" xfId="81" applyNumberFormat="1" applyFont="1" applyFill="1" applyBorder="1" applyAlignment="1">
      <alignment horizontal="right" wrapText="1"/>
    </xf>
    <xf numFmtId="38" fontId="359" fillId="0" borderId="0" xfId="71" applyNumberFormat="1" applyFont="1" applyFill="1" applyAlignment="1">
      <alignment horizontal="right" vertical="top"/>
    </xf>
    <xf numFmtId="0" fontId="361" fillId="0" borderId="119" xfId="81" applyFont="1" applyBorder="1" applyAlignment="1">
      <alignment horizontal="left" wrapText="1"/>
    </xf>
    <xf numFmtId="0" fontId="168" fillId="0" borderId="119" xfId="81" applyFont="1" applyBorder="1" applyAlignment="1">
      <alignment wrapText="1"/>
    </xf>
    <xf numFmtId="0" fontId="361" fillId="0" borderId="119" xfId="81" applyFont="1" applyBorder="1" applyAlignment="1">
      <alignment horizontal="right" wrapText="1"/>
    </xf>
    <xf numFmtId="3" fontId="361" fillId="0" borderId="119" xfId="81" applyNumberFormat="1" applyFont="1" applyBorder="1" applyAlignment="1">
      <alignment horizontal="right" wrapText="1"/>
    </xf>
    <xf numFmtId="3" fontId="364" fillId="0" borderId="119" xfId="81" applyNumberFormat="1" applyFont="1" applyBorder="1" applyAlignment="1">
      <alignment horizontal="right" wrapText="1"/>
    </xf>
    <xf numFmtId="0" fontId="370" fillId="70" borderId="0" xfId="0" applyFont="1" applyFill="1"/>
    <xf numFmtId="0" fontId="370" fillId="70" borderId="0" xfId="71" applyFont="1" applyFill="1" applyAlignment="1">
      <alignment horizontal="left" vertical="center"/>
    </xf>
    <xf numFmtId="0" fontId="365" fillId="91" borderId="0" xfId="71" applyFont="1" applyFill="1" applyAlignment="1">
      <alignment horizontal="left" vertical="top"/>
    </xf>
    <xf numFmtId="38" fontId="364" fillId="91" borderId="119" xfId="81" applyNumberFormat="1" applyFont="1" applyFill="1" applyBorder="1" applyAlignment="1">
      <alignment horizontal="right" wrapText="1"/>
    </xf>
    <xf numFmtId="38" fontId="359" fillId="0" borderId="119" xfId="81" applyNumberFormat="1" applyFont="1" applyBorder="1" applyAlignment="1">
      <alignment wrapText="1"/>
    </xf>
    <xf numFmtId="0" fontId="168" fillId="73" borderId="119" xfId="81" applyFont="1" applyFill="1" applyBorder="1" applyAlignment="1">
      <alignment horizontal="left" wrapText="1"/>
    </xf>
    <xf numFmtId="0" fontId="359" fillId="73" borderId="119" xfId="81" applyFont="1" applyFill="1" applyBorder="1" applyAlignment="1">
      <alignment wrapText="1"/>
    </xf>
    <xf numFmtId="0" fontId="168" fillId="106" borderId="119" xfId="81" applyFont="1" applyFill="1" applyBorder="1" applyAlignment="1">
      <alignment horizontal="left" wrapText="1"/>
    </xf>
    <xf numFmtId="38" fontId="361" fillId="106" borderId="119" xfId="81" applyNumberFormat="1" applyFont="1" applyFill="1" applyBorder="1" applyAlignment="1">
      <alignment horizontal="right" wrapText="1"/>
    </xf>
    <xf numFmtId="0" fontId="358" fillId="0" borderId="119" xfId="81" applyFont="1" applyBorder="1" applyAlignment="1">
      <alignment horizontal="left" wrapText="1"/>
    </xf>
    <xf numFmtId="0" fontId="364" fillId="0" borderId="119" xfId="81" applyFont="1" applyBorder="1" applyAlignment="1">
      <alignment horizontal="right" wrapText="1"/>
    </xf>
    <xf numFmtId="0" fontId="168" fillId="0" borderId="119" xfId="81" applyFont="1" applyBorder="1" applyAlignment="1">
      <alignment horizontal="left"/>
    </xf>
    <xf numFmtId="37" fontId="359" fillId="0" borderId="0" xfId="71" applyNumberFormat="1" applyFont="1" applyFill="1" applyAlignment="1">
      <alignment vertical="top"/>
    </xf>
    <xf numFmtId="0" fontId="359" fillId="91" borderId="0" xfId="101" applyFont="1" applyFill="1"/>
    <xf numFmtId="3" fontId="359" fillId="91" borderId="0" xfId="101" applyNumberFormat="1" applyFont="1" applyFill="1"/>
    <xf numFmtId="4" fontId="361" fillId="0" borderId="119" xfId="81" applyNumberFormat="1" applyFont="1" applyBorder="1" applyAlignment="1">
      <alignment horizontal="right" wrapText="1"/>
    </xf>
    <xf numFmtId="0" fontId="168" fillId="15" borderId="119" xfId="81" applyFont="1" applyFill="1" applyBorder="1" applyAlignment="1">
      <alignment horizontal="left" wrapText="1"/>
    </xf>
    <xf numFmtId="38" fontId="361" fillId="15" borderId="119" xfId="81" applyNumberFormat="1" applyFont="1" applyFill="1" applyBorder="1" applyAlignment="1">
      <alignment horizontal="right" wrapText="1"/>
    </xf>
    <xf numFmtId="38" fontId="364" fillId="15" borderId="119" xfId="81" applyNumberFormat="1" applyFont="1" applyFill="1" applyBorder="1" applyAlignment="1">
      <alignment horizontal="right" wrapText="1"/>
    </xf>
    <xf numFmtId="0" fontId="359" fillId="91" borderId="119" xfId="81" applyFont="1" applyFill="1" applyBorder="1" applyAlignment="1">
      <alignment wrapText="1"/>
    </xf>
    <xf numFmtId="49" fontId="371" fillId="0" borderId="0" xfId="0" applyNumberFormat="1" applyFont="1"/>
    <xf numFmtId="0" fontId="359" fillId="0" borderId="0" xfId="71" applyFont="1" applyFill="1" applyAlignment="1">
      <alignment horizontal="left" vertical="top"/>
    </xf>
    <xf numFmtId="38" fontId="361" fillId="104" borderId="119" xfId="81" applyNumberFormat="1" applyFont="1" applyFill="1" applyBorder="1" applyAlignment="1">
      <alignment horizontal="right" wrapText="1"/>
    </xf>
    <xf numFmtId="0" fontId="168" fillId="91" borderId="119" xfId="81" applyFont="1" applyFill="1" applyBorder="1" applyAlignment="1">
      <alignment horizontal="left" wrapText="1"/>
    </xf>
    <xf numFmtId="0" fontId="359" fillId="70" borderId="119" xfId="81" applyFont="1" applyFill="1" applyBorder="1" applyAlignment="1">
      <alignment wrapText="1"/>
    </xf>
    <xf numFmtId="38" fontId="361" fillId="70" borderId="119" xfId="81" applyNumberFormat="1" applyFont="1" applyFill="1" applyBorder="1" applyAlignment="1">
      <alignment horizontal="right" wrapText="1"/>
    </xf>
    <xf numFmtId="0" fontId="359" fillId="108" borderId="119" xfId="81" applyFont="1" applyFill="1" applyBorder="1" applyAlignment="1">
      <alignment wrapText="1"/>
    </xf>
    <xf numFmtId="0" fontId="168" fillId="108" borderId="119" xfId="81" applyFont="1" applyFill="1" applyBorder="1" applyAlignment="1">
      <alignment horizontal="left" wrapText="1"/>
    </xf>
    <xf numFmtId="0" fontId="370" fillId="0" borderId="0" xfId="71" applyFont="1" applyFill="1" applyAlignment="1">
      <alignment horizontal="left" vertical="center"/>
    </xf>
    <xf numFmtId="0" fontId="359" fillId="15" borderId="119" xfId="81" applyFont="1" applyFill="1" applyBorder="1" applyAlignment="1">
      <alignment wrapText="1"/>
    </xf>
    <xf numFmtId="0" fontId="359" fillId="70" borderId="0" xfId="101" applyFont="1" applyFill="1"/>
    <xf numFmtId="38" fontId="359" fillId="0" borderId="0" xfId="1" applyNumberFormat="1" applyFont="1" applyFill="1"/>
    <xf numFmtId="172" fontId="365" fillId="0" borderId="0" xfId="1" applyNumberFormat="1" applyFont="1" applyFill="1" applyAlignment="1">
      <alignment vertical="top"/>
    </xf>
    <xf numFmtId="38" fontId="365" fillId="0" borderId="0" xfId="1" applyNumberFormat="1" applyFont="1" applyFill="1" applyAlignment="1">
      <alignment vertical="top"/>
    </xf>
    <xf numFmtId="0" fontId="372" fillId="0" borderId="119" xfId="81" applyFont="1" applyBorder="1" applyAlignment="1">
      <alignment horizontal="right" wrapText="1"/>
    </xf>
    <xf numFmtId="0" fontId="168" fillId="15" borderId="0" xfId="71" applyFont="1" applyFill="1" applyAlignment="1">
      <alignment vertical="top"/>
    </xf>
    <xf numFmtId="38" fontId="359" fillId="15" borderId="119" xfId="81" applyNumberFormat="1" applyFont="1" applyFill="1" applyBorder="1" applyAlignment="1">
      <alignment wrapText="1"/>
    </xf>
    <xf numFmtId="0" fontId="365" fillId="15" borderId="0" xfId="71" applyFont="1" applyFill="1" applyAlignment="1">
      <alignment vertical="top"/>
    </xf>
    <xf numFmtId="0" fontId="373" fillId="15" borderId="0" xfId="71" applyFont="1" applyFill="1" applyAlignment="1">
      <alignment vertical="top"/>
    </xf>
    <xf numFmtId="0" fontId="358" fillId="15" borderId="0" xfId="71" applyFont="1" applyFill="1" applyAlignment="1">
      <alignment vertical="top"/>
    </xf>
    <xf numFmtId="0" fontId="359" fillId="0" borderId="119" xfId="81" applyFont="1" applyBorder="1" applyAlignment="1"/>
    <xf numFmtId="0" fontId="370" fillId="70" borderId="0" xfId="71" applyFont="1" applyFill="1" applyAlignment="1">
      <alignment vertical="top"/>
    </xf>
    <xf numFmtId="0" fontId="168" fillId="70" borderId="119" xfId="81" applyFont="1" applyFill="1" applyBorder="1" applyAlignment="1">
      <alignment horizontal="left" wrapText="1"/>
    </xf>
    <xf numFmtId="0" fontId="359" fillId="15" borderId="119" xfId="81" applyFont="1" applyFill="1" applyBorder="1" applyAlignment="1"/>
    <xf numFmtId="38" fontId="359" fillId="15" borderId="0" xfId="1" applyNumberFormat="1" applyFont="1" applyFill="1" applyAlignment="1">
      <alignment horizontal="right" vertical="top"/>
    </xf>
    <xf numFmtId="38" fontId="359" fillId="106" borderId="0" xfId="1" applyNumberFormat="1" applyFont="1" applyFill="1" applyAlignment="1">
      <alignment horizontal="right" vertical="top"/>
    </xf>
    <xf numFmtId="0" fontId="168" fillId="0" borderId="8" xfId="0" applyFont="1" applyFill="1" applyBorder="1"/>
    <xf numFmtId="0" fontId="370" fillId="0" borderId="8" xfId="0" applyFont="1" applyFill="1" applyBorder="1"/>
    <xf numFmtId="0" fontId="367" fillId="62" borderId="0" xfId="71" applyFont="1" applyFill="1" applyAlignment="1">
      <alignment vertical="top"/>
    </xf>
    <xf numFmtId="0" fontId="168" fillId="108" borderId="0" xfId="0" applyFont="1" applyFill="1"/>
    <xf numFmtId="0" fontId="368" fillId="62" borderId="0" xfId="71" applyFont="1" applyFill="1" applyAlignment="1">
      <alignment vertical="top"/>
    </xf>
    <xf numFmtId="172" fontId="361" fillId="91" borderId="119" xfId="1" applyNumberFormat="1" applyFont="1" applyFill="1" applyBorder="1" applyAlignment="1">
      <alignment horizontal="right" wrapText="1"/>
    </xf>
    <xf numFmtId="0" fontId="367" fillId="0" borderId="0" xfId="71" applyFont="1" applyFill="1" applyAlignment="1">
      <alignment vertical="top"/>
    </xf>
    <xf numFmtId="38" fontId="361" fillId="87" borderId="119" xfId="81" applyNumberFormat="1" applyFont="1" applyFill="1" applyBorder="1" applyAlignment="1">
      <alignment horizontal="right" wrapText="1"/>
    </xf>
    <xf numFmtId="0" fontId="364" fillId="0" borderId="0" xfId="0" applyFont="1"/>
    <xf numFmtId="0" fontId="359" fillId="15" borderId="0" xfId="81" applyFont="1" applyFill="1" applyBorder="1" applyAlignment="1"/>
    <xf numFmtId="38" fontId="361" fillId="0" borderId="0" xfId="81" applyNumberFormat="1" applyFont="1" applyBorder="1" applyAlignment="1">
      <alignment horizontal="right" wrapText="1"/>
    </xf>
    <xf numFmtId="38" fontId="359" fillId="0" borderId="0" xfId="81" applyNumberFormat="1" applyFont="1" applyBorder="1" applyAlignment="1">
      <alignment wrapText="1"/>
    </xf>
    <xf numFmtId="38" fontId="359" fillId="91" borderId="0" xfId="1" applyNumberFormat="1" applyFont="1" applyFill="1" applyAlignment="1">
      <alignment vertical="top"/>
    </xf>
    <xf numFmtId="0" fontId="365" fillId="0" borderId="0" xfId="71" applyFont="1" applyAlignment="1">
      <alignment vertical="top"/>
    </xf>
    <xf numFmtId="38" fontId="359" fillId="91" borderId="119" xfId="81" applyNumberFormat="1" applyFont="1" applyFill="1" applyBorder="1" applyAlignment="1">
      <alignment wrapText="1"/>
    </xf>
    <xf numFmtId="176" fontId="359" fillId="0" borderId="0" xfId="1" applyNumberFormat="1" applyFont="1" applyFill="1" applyAlignment="1">
      <alignment vertical="top"/>
    </xf>
    <xf numFmtId="43" fontId="359" fillId="0" borderId="0" xfId="1" applyNumberFormat="1" applyFont="1" applyFill="1" applyAlignment="1">
      <alignment vertical="top"/>
    </xf>
    <xf numFmtId="0" fontId="361" fillId="91" borderId="119" xfId="81" applyFont="1" applyFill="1" applyBorder="1" applyAlignment="1">
      <alignment horizontal="left" wrapText="1"/>
    </xf>
    <xf numFmtId="0" fontId="168" fillId="91" borderId="119" xfId="81" applyFont="1" applyFill="1" applyBorder="1" applyAlignment="1">
      <alignment wrapText="1"/>
    </xf>
    <xf numFmtId="0" fontId="359" fillId="0" borderId="0" xfId="0" applyFont="1" applyFill="1"/>
    <xf numFmtId="0" fontId="361" fillId="15" borderId="119" xfId="81" applyFont="1" applyFill="1" applyBorder="1" applyAlignment="1">
      <alignment horizontal="left" wrapText="1"/>
    </xf>
    <xf numFmtId="38" fontId="367" fillId="0" borderId="0" xfId="71" applyNumberFormat="1" applyFont="1" applyFill="1" applyAlignment="1">
      <alignment vertical="top"/>
    </xf>
    <xf numFmtId="0" fontId="359" fillId="15" borderId="0" xfId="81" applyFont="1" applyFill="1" applyBorder="1" applyAlignment="1">
      <alignment wrapText="1"/>
    </xf>
    <xf numFmtId="0" fontId="359" fillId="93" borderId="119" xfId="81" applyFont="1" applyFill="1" applyBorder="1" applyAlignment="1">
      <alignment wrapText="1"/>
    </xf>
    <xf numFmtId="0" fontId="168" fillId="93" borderId="119" xfId="81" applyFont="1" applyFill="1" applyBorder="1" applyAlignment="1">
      <alignment horizontal="left" wrapText="1"/>
    </xf>
    <xf numFmtId="0" fontId="364" fillId="16" borderId="0" xfId="0" applyFont="1" applyFill="1"/>
    <xf numFmtId="0" fontId="359" fillId="16" borderId="119" xfId="81" applyFont="1" applyFill="1" applyBorder="1" applyAlignment="1">
      <alignment wrapText="1"/>
    </xf>
    <xf numFmtId="38" fontId="361" fillId="16" borderId="119" xfId="81" applyNumberFormat="1" applyFont="1" applyFill="1" applyBorder="1" applyAlignment="1">
      <alignment horizontal="right" wrapText="1"/>
    </xf>
    <xf numFmtId="38" fontId="364" fillId="16" borderId="119" xfId="81" applyNumberFormat="1" applyFont="1" applyFill="1" applyBorder="1" applyAlignment="1">
      <alignment horizontal="right" wrapText="1"/>
    </xf>
    <xf numFmtId="49" fontId="168" fillId="16" borderId="0" xfId="0" applyNumberFormat="1" applyFont="1" applyFill="1"/>
    <xf numFmtId="38" fontId="361" fillId="52" borderId="119" xfId="81" applyNumberFormat="1" applyFont="1" applyFill="1" applyBorder="1" applyAlignment="1">
      <alignment horizontal="right" wrapText="1"/>
    </xf>
    <xf numFmtId="38" fontId="364" fillId="52" borderId="119" xfId="81" applyNumberFormat="1" applyFont="1" applyFill="1" applyBorder="1" applyAlignment="1">
      <alignment horizontal="right" wrapText="1"/>
    </xf>
    <xf numFmtId="0" fontId="364" fillId="91" borderId="0" xfId="0" applyFont="1" applyFill="1"/>
    <xf numFmtId="38" fontId="364" fillId="91" borderId="0" xfId="0" applyNumberFormat="1" applyFont="1" applyFill="1"/>
    <xf numFmtId="0" fontId="364" fillId="91" borderId="0" xfId="0" applyFont="1" applyFill="1" applyAlignment="1">
      <alignment horizontal="left"/>
    </xf>
    <xf numFmtId="0" fontId="370" fillId="0" borderId="0" xfId="0" applyFont="1"/>
    <xf numFmtId="49" fontId="364" fillId="0" borderId="0" xfId="0" applyNumberFormat="1" applyFont="1"/>
    <xf numFmtId="0" fontId="364" fillId="0" borderId="0" xfId="71" applyFont="1" applyFill="1" applyAlignment="1">
      <alignment vertical="top"/>
    </xf>
    <xf numFmtId="0" fontId="168" fillId="91" borderId="0" xfId="71" applyFont="1" applyFill="1" applyAlignment="1">
      <alignment vertical="top"/>
    </xf>
    <xf numFmtId="0" fontId="359" fillId="0" borderId="0" xfId="81" applyFont="1"/>
    <xf numFmtId="0" fontId="168" fillId="0" borderId="0" xfId="81" applyFont="1"/>
    <xf numFmtId="41" fontId="359" fillId="0" borderId="0" xfId="0" applyNumberFormat="1" applyFont="1"/>
    <xf numFmtId="0" fontId="168" fillId="0" borderId="0" xfId="71" applyFont="1" applyAlignment="1">
      <alignment vertical="top"/>
    </xf>
    <xf numFmtId="38" fontId="359" fillId="0" borderId="0" xfId="71" applyNumberFormat="1" applyFont="1" applyAlignment="1">
      <alignment vertical="top"/>
    </xf>
    <xf numFmtId="38" fontId="359" fillId="0" borderId="0" xfId="1" applyNumberFormat="1" applyFont="1" applyAlignment="1">
      <alignment vertical="top"/>
    </xf>
    <xf numFmtId="0" fontId="368" fillId="15" borderId="0" xfId="0" applyFont="1" applyFill="1"/>
    <xf numFmtId="41" fontId="367" fillId="15" borderId="0" xfId="0" applyNumberFormat="1" applyFont="1" applyFill="1"/>
    <xf numFmtId="0" fontId="367" fillId="15" borderId="0" xfId="0" applyFont="1" applyFill="1"/>
    <xf numFmtId="0" fontId="361" fillId="73" borderId="22" xfId="81" applyFont="1" applyFill="1" applyBorder="1" applyAlignment="1">
      <alignment horizontal="left" wrapText="1"/>
    </xf>
    <xf numFmtId="0" fontId="168" fillId="73" borderId="22" xfId="81" applyFont="1" applyFill="1" applyBorder="1" applyAlignment="1">
      <alignment horizontal="left" wrapText="1"/>
    </xf>
    <xf numFmtId="176" fontId="359" fillId="0" borderId="0" xfId="1" applyNumberFormat="1" applyFont="1" applyAlignment="1">
      <alignment vertical="top"/>
    </xf>
    <xf numFmtId="49" fontId="359" fillId="100" borderId="0" xfId="0" applyNumberFormat="1" applyFont="1" applyFill="1"/>
    <xf numFmtId="38" fontId="359" fillId="100" borderId="0" xfId="1" applyNumberFormat="1" applyFont="1" applyFill="1"/>
    <xf numFmtId="0" fontId="168" fillId="0" borderId="119" xfId="0" applyFont="1" applyBorder="1" applyAlignment="1">
      <alignment horizontal="left" vertical="top" wrapText="1"/>
    </xf>
    <xf numFmtId="38" fontId="359" fillId="0" borderId="119" xfId="0" applyNumberFormat="1" applyFont="1" applyBorder="1" applyAlignment="1">
      <alignment horizontal="left" vertical="top" wrapText="1"/>
    </xf>
    <xf numFmtId="38" fontId="361" fillId="0" borderId="119" xfId="0" applyNumberFormat="1" applyFont="1" applyBorder="1" applyAlignment="1">
      <alignment horizontal="right" wrapText="1"/>
    </xf>
    <xf numFmtId="38" fontId="361" fillId="0" borderId="119" xfId="1" applyNumberFormat="1" applyFont="1" applyBorder="1" applyAlignment="1">
      <alignment horizontal="right" wrapText="1"/>
    </xf>
    <xf numFmtId="38" fontId="364" fillId="0" borderId="119" xfId="0" applyNumberFormat="1" applyFont="1" applyBorder="1" applyAlignment="1">
      <alignment horizontal="right" wrapText="1"/>
    </xf>
    <xf numFmtId="0" fontId="168" fillId="16" borderId="119" xfId="0" applyFont="1" applyFill="1" applyBorder="1" applyAlignment="1">
      <alignment horizontal="left" vertical="center" wrapText="1"/>
    </xf>
    <xf numFmtId="38" fontId="361" fillId="0" borderId="119" xfId="0" applyNumberFormat="1" applyFont="1" applyBorder="1" applyAlignment="1">
      <alignment horizontal="right" vertical="center" wrapText="1"/>
    </xf>
    <xf numFmtId="172" fontId="168" fillId="0" borderId="0" xfId="1" applyNumberFormat="1" applyFont="1" applyAlignment="1">
      <alignment vertical="top"/>
    </xf>
    <xf numFmtId="38" fontId="359" fillId="16" borderId="0" xfId="1" applyNumberFormat="1" applyFont="1" applyFill="1" applyAlignment="1">
      <alignment vertical="top"/>
    </xf>
    <xf numFmtId="38" fontId="359" fillId="0" borderId="0" xfId="0" applyNumberFormat="1" applyFont="1" applyAlignment="1">
      <alignment vertical="top"/>
    </xf>
    <xf numFmtId="38" fontId="374" fillId="0" borderId="0" xfId="1" applyNumberFormat="1" applyFont="1" applyAlignment="1">
      <alignment vertical="top"/>
    </xf>
    <xf numFmtId="38" fontId="365" fillId="15" borderId="0" xfId="1" applyNumberFormat="1" applyFont="1" applyFill="1" applyAlignment="1">
      <alignment vertical="top"/>
    </xf>
    <xf numFmtId="0" fontId="168" fillId="0" borderId="119" xfId="0" applyFont="1" applyBorder="1" applyAlignment="1">
      <alignment horizontal="left" vertical="center"/>
    </xf>
    <xf numFmtId="38" fontId="359" fillId="0" borderId="119" xfId="0" applyNumberFormat="1" applyFont="1" applyBorder="1" applyAlignment="1">
      <alignment horizontal="left" vertical="center"/>
    </xf>
    <xf numFmtId="38" fontId="359" fillId="90" borderId="119" xfId="0" applyNumberFormat="1" applyFont="1" applyFill="1" applyBorder="1" applyAlignment="1">
      <alignment horizontal="left" vertical="center"/>
    </xf>
    <xf numFmtId="0" fontId="359" fillId="0" borderId="0" xfId="0" applyFont="1" applyAlignment="1"/>
    <xf numFmtId="38" fontId="359" fillId="0" borderId="0" xfId="1" applyNumberFormat="1" applyFont="1" applyAlignment="1"/>
    <xf numFmtId="0" fontId="168" fillId="0" borderId="119" xfId="0" applyFont="1" applyBorder="1" applyAlignment="1">
      <alignment horizontal="left" wrapText="1"/>
    </xf>
    <xf numFmtId="0" fontId="168" fillId="0" borderId="119" xfId="0" applyFont="1" applyBorder="1" applyAlignment="1">
      <alignment horizontal="left" vertical="center" wrapText="1"/>
    </xf>
    <xf numFmtId="38" fontId="361" fillId="80" borderId="119" xfId="0" applyNumberFormat="1" applyFont="1" applyFill="1" applyBorder="1" applyAlignment="1">
      <alignment horizontal="right" vertical="center" wrapText="1"/>
    </xf>
    <xf numFmtId="41" fontId="359" fillId="0" borderId="0" xfId="0" applyNumberFormat="1" applyFont="1" applyFill="1"/>
    <xf numFmtId="0" fontId="168" fillId="0" borderId="22" xfId="81" applyFont="1" applyFill="1" applyBorder="1" applyAlignment="1">
      <alignment horizontal="left" wrapText="1"/>
    </xf>
    <xf numFmtId="0" fontId="359" fillId="0" borderId="22" xfId="0" applyFont="1" applyFill="1" applyBorder="1"/>
    <xf numFmtId="41" fontId="359" fillId="0" borderId="22" xfId="0" applyNumberFormat="1" applyFont="1" applyFill="1" applyBorder="1"/>
    <xf numFmtId="0" fontId="168" fillId="0" borderId="0" xfId="71" applyFont="1" applyFill="1" applyAlignment="1">
      <alignment vertical="top"/>
    </xf>
    <xf numFmtId="38" fontId="359" fillId="0" borderId="0" xfId="71" applyNumberFormat="1" applyFont="1" applyFill="1" applyAlignment="1">
      <alignment vertical="top"/>
    </xf>
    <xf numFmtId="0" fontId="368" fillId="0" borderId="0" xfId="0" applyFont="1" applyFill="1"/>
    <xf numFmtId="41" fontId="367" fillId="0" borderId="0" xfId="0" applyNumberFormat="1" applyFont="1" applyFill="1"/>
    <xf numFmtId="0" fontId="168" fillId="0" borderId="119" xfId="81" applyFont="1" applyFill="1" applyBorder="1" applyAlignment="1">
      <alignment horizontal="left" wrapText="1"/>
    </xf>
    <xf numFmtId="0" fontId="168" fillId="0" borderId="119" xfId="81" applyFont="1" applyFill="1" applyBorder="1" applyAlignment="1">
      <alignment wrapText="1"/>
    </xf>
    <xf numFmtId="38" fontId="168" fillId="0" borderId="119" xfId="81" applyNumberFormat="1" applyFont="1" applyFill="1" applyBorder="1" applyAlignment="1">
      <alignment horizontal="right" wrapText="1"/>
    </xf>
    <xf numFmtId="38" fontId="168" fillId="0" borderId="119" xfId="81" applyNumberFormat="1" applyFont="1" applyFill="1" applyBorder="1" applyAlignment="1">
      <alignment wrapText="1"/>
    </xf>
    <xf numFmtId="0" fontId="360" fillId="0" borderId="119" xfId="81" applyFont="1" applyBorder="1" applyAlignment="1">
      <alignment wrapText="1"/>
    </xf>
    <xf numFmtId="0" fontId="367" fillId="0" borderId="0" xfId="71" applyFont="1" applyAlignment="1">
      <alignment vertical="top"/>
    </xf>
    <xf numFmtId="38" fontId="375" fillId="91" borderId="124" xfId="81" applyNumberFormat="1" applyFont="1" applyFill="1" applyBorder="1" applyAlignment="1">
      <alignment horizontal="right" wrapText="1"/>
    </xf>
    <xf numFmtId="38" fontId="367" fillId="0" borderId="0" xfId="1" applyNumberFormat="1" applyFont="1" applyFill="1" applyAlignment="1">
      <alignment vertical="top"/>
    </xf>
    <xf numFmtId="172" fontId="367" fillId="0" borderId="0" xfId="1" applyNumberFormat="1" applyFont="1" applyFill="1" applyAlignment="1">
      <alignment vertical="top"/>
    </xf>
    <xf numFmtId="49" fontId="367" fillId="86" borderId="0" xfId="0" applyNumberFormat="1" applyFont="1" applyFill="1"/>
    <xf numFmtId="38" fontId="367" fillId="86" borderId="0" xfId="1" applyNumberFormat="1" applyFont="1" applyFill="1"/>
    <xf numFmtId="0" fontId="368" fillId="0" borderId="0" xfId="0" applyFont="1"/>
    <xf numFmtId="3" fontId="367" fillId="0" borderId="0" xfId="101" applyNumberFormat="1" applyFont="1"/>
    <xf numFmtId="0" fontId="367" fillId="60" borderId="0" xfId="71" applyFont="1" applyFill="1" applyAlignment="1">
      <alignment vertical="top"/>
    </xf>
    <xf numFmtId="0" fontId="368" fillId="60" borderId="0" xfId="71" applyFont="1" applyFill="1" applyAlignment="1">
      <alignment vertical="top"/>
    </xf>
    <xf numFmtId="0" fontId="368" fillId="74" borderId="0" xfId="0" applyFont="1" applyFill="1"/>
    <xf numFmtId="172" fontId="367" fillId="0" borderId="90" xfId="1" applyNumberFormat="1" applyFont="1" applyFill="1" applyBorder="1" applyAlignment="1">
      <alignment vertical="top"/>
    </xf>
    <xf numFmtId="49" fontId="367" fillId="70" borderId="0" xfId="0" applyNumberFormat="1" applyFont="1" applyFill="1"/>
    <xf numFmtId="38" fontId="367" fillId="70" borderId="0" xfId="1" applyNumberFormat="1" applyFont="1" applyFill="1"/>
    <xf numFmtId="0" fontId="368" fillId="48" borderId="0" xfId="0" applyFont="1" applyFill="1"/>
    <xf numFmtId="0" fontId="367" fillId="0" borderId="0" xfId="101" applyFont="1"/>
    <xf numFmtId="172" fontId="367" fillId="0" borderId="0" xfId="1" applyNumberFormat="1" applyFont="1" applyAlignment="1">
      <alignment vertical="top"/>
    </xf>
    <xf numFmtId="172" fontId="375" fillId="73" borderId="119" xfId="1" applyNumberFormat="1" applyFont="1" applyFill="1" applyBorder="1" applyAlignment="1">
      <alignment horizontal="left" wrapText="1"/>
    </xf>
    <xf numFmtId="172" fontId="376" fillId="73" borderId="119" xfId="1" applyNumberFormat="1" applyFont="1" applyFill="1" applyBorder="1" applyAlignment="1">
      <alignment wrapText="1"/>
    </xf>
    <xf numFmtId="172" fontId="375" fillId="73" borderId="119" xfId="1" applyNumberFormat="1" applyFont="1" applyFill="1" applyBorder="1" applyAlignment="1">
      <alignment horizontal="right" wrapText="1"/>
    </xf>
    <xf numFmtId="172" fontId="377" fillId="73" borderId="119" xfId="1" applyNumberFormat="1" applyFont="1" applyFill="1" applyBorder="1" applyAlignment="1">
      <alignment horizontal="right" wrapText="1"/>
    </xf>
    <xf numFmtId="172" fontId="368" fillId="0" borderId="0" xfId="1" applyNumberFormat="1" applyFont="1" applyFill="1"/>
    <xf numFmtId="172" fontId="367" fillId="104" borderId="0" xfId="1" applyNumberFormat="1" applyFont="1" applyFill="1" applyAlignment="1">
      <alignment horizontal="right" vertical="top"/>
    </xf>
    <xf numFmtId="172" fontId="367" fillId="0" borderId="0" xfId="1" applyNumberFormat="1" applyFont="1" applyFill="1" applyAlignment="1">
      <alignment horizontal="right" vertical="top"/>
    </xf>
    <xf numFmtId="172" fontId="367" fillId="0" borderId="0" xfId="1" applyNumberFormat="1" applyFont="1"/>
    <xf numFmtId="172" fontId="367" fillId="61" borderId="0" xfId="1" applyNumberFormat="1" applyFont="1" applyFill="1" applyAlignment="1">
      <alignment vertical="top"/>
    </xf>
    <xf numFmtId="172" fontId="368" fillId="61" borderId="0" xfId="1" applyNumberFormat="1" applyFont="1" applyFill="1" applyAlignment="1">
      <alignment vertical="top"/>
    </xf>
    <xf numFmtId="172" fontId="368" fillId="84" borderId="0" xfId="1" applyNumberFormat="1" applyFont="1" applyFill="1"/>
    <xf numFmtId="172" fontId="367" fillId="84" borderId="0" xfId="1" applyNumberFormat="1" applyFont="1" applyFill="1"/>
    <xf numFmtId="172" fontId="368" fillId="48" borderId="0" xfId="1" applyNumberFormat="1" applyFont="1" applyFill="1"/>
    <xf numFmtId="172" fontId="367" fillId="60" borderId="0" xfId="1" applyNumberFormat="1" applyFont="1" applyFill="1" applyAlignment="1">
      <alignment vertical="top"/>
    </xf>
    <xf numFmtId="172" fontId="368" fillId="60" borderId="0" xfId="1" applyNumberFormat="1" applyFont="1" applyFill="1" applyAlignment="1">
      <alignment vertical="top"/>
    </xf>
    <xf numFmtId="172" fontId="368" fillId="74" borderId="0" xfId="1" applyNumberFormat="1" applyFont="1" applyFill="1"/>
    <xf numFmtId="172" fontId="367" fillId="70" borderId="0" xfId="1" applyNumberFormat="1" applyFont="1" applyFill="1"/>
    <xf numFmtId="172" fontId="367" fillId="80" borderId="0" xfId="1" applyNumberFormat="1" applyFont="1" applyFill="1" applyAlignment="1">
      <alignment vertical="top"/>
    </xf>
    <xf numFmtId="172" fontId="368" fillId="80" borderId="0" xfId="1" applyNumberFormat="1" applyFont="1" applyFill="1" applyAlignment="1">
      <alignment vertical="top"/>
    </xf>
    <xf numFmtId="172" fontId="368" fillId="15" borderId="0" xfId="1" applyNumberFormat="1" applyFont="1" applyFill="1"/>
    <xf numFmtId="172" fontId="367" fillId="86" borderId="0" xfId="1" applyNumberFormat="1" applyFont="1" applyFill="1"/>
    <xf numFmtId="172" fontId="368" fillId="0" borderId="0" xfId="1" applyNumberFormat="1" applyFont="1"/>
    <xf numFmtId="172" fontId="368" fillId="73" borderId="119" xfId="1" applyNumberFormat="1" applyFont="1" applyFill="1" applyBorder="1" applyAlignment="1">
      <alignment horizontal="left" wrapText="1"/>
    </xf>
    <xf numFmtId="172" fontId="367" fillId="73" borderId="119" xfId="1" applyNumberFormat="1" applyFont="1" applyFill="1" applyBorder="1" applyAlignment="1">
      <alignment wrapText="1"/>
    </xf>
    <xf numFmtId="172" fontId="368" fillId="122" borderId="0" xfId="1" applyNumberFormat="1" applyFont="1" applyFill="1"/>
    <xf numFmtId="172" fontId="367" fillId="73" borderId="0" xfId="1" applyNumberFormat="1" applyFont="1" applyFill="1" applyAlignment="1">
      <alignment vertical="top"/>
    </xf>
    <xf numFmtId="172" fontId="367" fillId="91" borderId="0" xfId="1" applyNumberFormat="1" applyFont="1" applyFill="1" applyAlignment="1">
      <alignment horizontal="right" vertical="top"/>
    </xf>
    <xf numFmtId="0" fontId="363" fillId="0" borderId="119" xfId="81" applyFont="1" applyBorder="1" applyAlignment="1">
      <alignment wrapText="1"/>
    </xf>
    <xf numFmtId="0" fontId="360" fillId="0" borderId="119" xfId="81" applyFont="1" applyBorder="1" applyAlignment="1">
      <alignment horizontal="left" wrapText="1"/>
    </xf>
    <xf numFmtId="3" fontId="378" fillId="0" borderId="119" xfId="81" applyNumberFormat="1" applyFont="1" applyBorder="1" applyAlignment="1">
      <alignment horizontal="right" wrapText="1"/>
    </xf>
    <xf numFmtId="0" fontId="360" fillId="15" borderId="0" xfId="0" applyFont="1" applyFill="1"/>
    <xf numFmtId="38" fontId="363" fillId="0" borderId="0" xfId="71" applyNumberFormat="1" applyFont="1" applyFill="1" applyAlignment="1">
      <alignment horizontal="right" vertical="top"/>
    </xf>
    <xf numFmtId="38" fontId="363" fillId="0" borderId="0" xfId="1" applyNumberFormat="1" applyFont="1" applyFill="1" applyAlignment="1">
      <alignment vertical="top"/>
    </xf>
    <xf numFmtId="49" fontId="363" fillId="0" borderId="0" xfId="0" applyNumberFormat="1" applyFont="1"/>
    <xf numFmtId="38" fontId="363" fillId="0" borderId="0" xfId="1" applyNumberFormat="1" applyFont="1"/>
    <xf numFmtId="172" fontId="367" fillId="91" borderId="0" xfId="1" applyNumberFormat="1" applyFont="1" applyFill="1"/>
    <xf numFmtId="172" fontId="375" fillId="0" borderId="119" xfId="1" applyNumberFormat="1" applyFont="1" applyBorder="1" applyAlignment="1">
      <alignment horizontal="left" wrapText="1"/>
    </xf>
    <xf numFmtId="172" fontId="379" fillId="0" borderId="0" xfId="1" applyNumberFormat="1" applyFont="1" applyAlignment="1">
      <alignment vertical="top"/>
    </xf>
    <xf numFmtId="172" fontId="379" fillId="80" borderId="0" xfId="1" applyNumberFormat="1" applyFont="1" applyFill="1" applyAlignment="1">
      <alignment vertical="top"/>
    </xf>
    <xf numFmtId="172" fontId="380" fillId="80" borderId="0" xfId="1" applyNumberFormat="1" applyFont="1" applyFill="1" applyAlignment="1">
      <alignment vertical="top"/>
    </xf>
    <xf numFmtId="172" fontId="380" fillId="15" borderId="0" xfId="1" applyNumberFormat="1" applyFont="1" applyFill="1"/>
    <xf numFmtId="172" fontId="379" fillId="0" borderId="0" xfId="1" applyNumberFormat="1" applyFont="1" applyFill="1" applyAlignment="1">
      <alignment vertical="top"/>
    </xf>
    <xf numFmtId="172" fontId="379" fillId="91" borderId="0" xfId="1" applyNumberFormat="1" applyFont="1" applyFill="1" applyAlignment="1">
      <alignment horizontal="right" vertical="top"/>
    </xf>
    <xf numFmtId="172" fontId="379" fillId="86" borderId="0" xfId="1" applyNumberFormat="1" applyFont="1" applyFill="1"/>
    <xf numFmtId="172" fontId="380" fillId="0" borderId="0" xfId="1" applyNumberFormat="1" applyFont="1"/>
    <xf numFmtId="172" fontId="379" fillId="0" borderId="0" xfId="1" applyNumberFormat="1" applyFont="1"/>
    <xf numFmtId="172" fontId="379" fillId="60" borderId="0" xfId="1" applyNumberFormat="1" applyFont="1" applyFill="1" applyAlignment="1">
      <alignment vertical="top"/>
    </xf>
    <xf numFmtId="172" fontId="380" fillId="60" borderId="0" xfId="1" applyNumberFormat="1" applyFont="1" applyFill="1" applyAlignment="1">
      <alignment vertical="top"/>
    </xf>
    <xf numFmtId="172" fontId="380" fillId="74" borderId="0" xfId="1" applyNumberFormat="1" applyFont="1" applyFill="1"/>
    <xf numFmtId="172" fontId="379" fillId="70" borderId="0" xfId="1" applyNumberFormat="1" applyFont="1" applyFill="1"/>
    <xf numFmtId="172" fontId="380" fillId="48" borderId="0" xfId="1" applyNumberFormat="1" applyFont="1" applyFill="1"/>
    <xf numFmtId="172" fontId="379" fillId="61" borderId="0" xfId="1" applyNumberFormat="1" applyFont="1" applyFill="1" applyAlignment="1">
      <alignment vertical="top"/>
    </xf>
    <xf numFmtId="172" fontId="380" fillId="61" borderId="0" xfId="1" applyNumberFormat="1" applyFont="1" applyFill="1" applyAlignment="1">
      <alignment vertical="top"/>
    </xf>
    <xf numFmtId="172" fontId="380" fillId="84" borderId="0" xfId="1" applyNumberFormat="1" applyFont="1" applyFill="1"/>
    <xf numFmtId="172" fontId="379" fillId="84" borderId="0" xfId="1" applyNumberFormat="1" applyFont="1" applyFill="1"/>
    <xf numFmtId="172" fontId="381" fillId="0" borderId="119" xfId="1" applyNumberFormat="1" applyFont="1" applyBorder="1" applyAlignment="1">
      <alignment horizontal="left" wrapText="1"/>
    </xf>
    <xf numFmtId="172" fontId="380" fillId="73" borderId="119" xfId="1" applyNumberFormat="1" applyFont="1" applyFill="1" applyBorder="1" applyAlignment="1">
      <alignment horizontal="left" wrapText="1"/>
    </xf>
    <xf numFmtId="172" fontId="381" fillId="73" borderId="119" xfId="1" applyNumberFormat="1" applyFont="1" applyFill="1" applyBorder="1" applyAlignment="1">
      <alignment horizontal="left" wrapText="1"/>
    </xf>
    <xf numFmtId="172" fontId="379" fillId="73" borderId="119" xfId="1" applyNumberFormat="1" applyFont="1" applyFill="1" applyBorder="1" applyAlignment="1">
      <alignment wrapText="1"/>
    </xf>
    <xf numFmtId="172" fontId="381" fillId="73" borderId="119" xfId="1" applyNumberFormat="1" applyFont="1" applyFill="1" applyBorder="1" applyAlignment="1">
      <alignment horizontal="right" wrapText="1"/>
    </xf>
    <xf numFmtId="172" fontId="380" fillId="122" borderId="0" xfId="1" applyNumberFormat="1" applyFont="1" applyFill="1"/>
    <xf numFmtId="172" fontId="379" fillId="0" borderId="0" xfId="1" applyNumberFormat="1" applyFont="1" applyFill="1" applyAlignment="1">
      <alignment horizontal="right" vertical="top"/>
    </xf>
    <xf numFmtId="172" fontId="382" fillId="70" borderId="0" xfId="1" applyNumberFormat="1" applyFont="1" applyFill="1"/>
    <xf numFmtId="172" fontId="382" fillId="70" borderId="0" xfId="1" applyNumberFormat="1" applyFont="1" applyFill="1" applyAlignment="1">
      <alignment horizontal="left" vertical="center"/>
    </xf>
    <xf numFmtId="172" fontId="367" fillId="0" borderId="119" xfId="1" applyNumberFormat="1" applyFont="1" applyBorder="1" applyAlignment="1">
      <alignment wrapText="1"/>
    </xf>
    <xf numFmtId="172" fontId="368" fillId="70" borderId="0" xfId="1" applyNumberFormat="1" applyFont="1" applyFill="1"/>
    <xf numFmtId="172" fontId="375" fillId="0" borderId="119" xfId="1" applyNumberFormat="1" applyFont="1" applyBorder="1" applyAlignment="1">
      <alignment horizontal="right" wrapText="1"/>
    </xf>
    <xf numFmtId="172" fontId="379" fillId="0" borderId="0" xfId="1" applyNumberFormat="1" applyFont="1" applyFill="1"/>
    <xf numFmtId="172" fontId="374" fillId="0" borderId="0" xfId="1" applyNumberFormat="1" applyFont="1" applyFill="1" applyAlignment="1">
      <alignment vertical="top"/>
    </xf>
    <xf numFmtId="172" fontId="367" fillId="0" borderId="0" xfId="1" applyNumberFormat="1" applyFont="1" applyFill="1"/>
    <xf numFmtId="172" fontId="383" fillId="15" borderId="0" xfId="1" applyNumberFormat="1" applyFont="1" applyFill="1" applyAlignment="1">
      <alignment vertical="top"/>
    </xf>
    <xf numFmtId="172" fontId="379" fillId="70" borderId="0" xfId="1" applyNumberFormat="1" applyFont="1" applyFill="1" applyAlignment="1">
      <alignment vertical="top"/>
    </xf>
    <xf numFmtId="172" fontId="367" fillId="62" borderId="0" xfId="1" applyNumberFormat="1" applyFont="1" applyFill="1" applyAlignment="1">
      <alignment vertical="top"/>
    </xf>
    <xf numFmtId="172" fontId="368" fillId="62" borderId="0" xfId="1" applyNumberFormat="1" applyFont="1" applyFill="1" applyAlignment="1">
      <alignment vertical="top"/>
    </xf>
    <xf numFmtId="172" fontId="379" fillId="62" borderId="0" xfId="1" applyNumberFormat="1" applyFont="1" applyFill="1" applyAlignment="1">
      <alignment vertical="top"/>
    </xf>
    <xf numFmtId="172" fontId="380" fillId="62" borderId="0" xfId="1" applyNumberFormat="1" applyFont="1" applyFill="1" applyAlignment="1">
      <alignment vertical="top"/>
    </xf>
    <xf numFmtId="172" fontId="380" fillId="88" borderId="0" xfId="1" applyNumberFormat="1" applyFont="1" applyFill="1"/>
    <xf numFmtId="172" fontId="379" fillId="76" borderId="0" xfId="1" applyNumberFormat="1" applyFont="1" applyFill="1" applyAlignment="1">
      <alignment horizontal="right" vertical="top"/>
    </xf>
    <xf numFmtId="172" fontId="379" fillId="87" borderId="0" xfId="1" applyNumberFormat="1" applyFont="1" applyFill="1"/>
    <xf numFmtId="172" fontId="380" fillId="0" borderId="8" xfId="1" applyNumberFormat="1" applyFont="1" applyFill="1" applyBorder="1"/>
    <xf numFmtId="0" fontId="363" fillId="0" borderId="0" xfId="71" applyFont="1" applyAlignment="1">
      <alignment vertical="top"/>
    </xf>
    <xf numFmtId="0" fontId="378" fillId="0" borderId="119" xfId="81" applyFont="1" applyBorder="1" applyAlignment="1">
      <alignment horizontal="left" wrapText="1"/>
    </xf>
    <xf numFmtId="3" fontId="362" fillId="0" borderId="119" xfId="81" applyNumberFormat="1" applyFont="1" applyBorder="1" applyAlignment="1">
      <alignment horizontal="right" wrapText="1"/>
    </xf>
    <xf numFmtId="38" fontId="363" fillId="0" borderId="0" xfId="1" applyNumberFormat="1" applyFont="1" applyFill="1" applyAlignment="1">
      <alignment horizontal="right" vertical="top"/>
    </xf>
    <xf numFmtId="0" fontId="363" fillId="0" borderId="0" xfId="0" applyFont="1"/>
    <xf numFmtId="0" fontId="168" fillId="0" borderId="119" xfId="81" applyFont="1" applyBorder="1" applyAlignment="1">
      <alignment vertical="top" wrapText="1"/>
    </xf>
    <xf numFmtId="172" fontId="368" fillId="88" borderId="0" xfId="1" applyNumberFormat="1" applyFont="1" applyFill="1"/>
    <xf numFmtId="172" fontId="367" fillId="76" borderId="0" xfId="1" applyNumberFormat="1" applyFont="1" applyFill="1" applyAlignment="1">
      <alignment horizontal="right" vertical="top"/>
    </xf>
    <xf numFmtId="172" fontId="367" fillId="87" borderId="0" xfId="1" applyNumberFormat="1" applyFont="1" applyFill="1"/>
    <xf numFmtId="172" fontId="377" fillId="16" borderId="0" xfId="1" applyNumberFormat="1" applyFont="1" applyFill="1"/>
    <xf numFmtId="0" fontId="384" fillId="0" borderId="119" xfId="81" applyFont="1" applyBorder="1" applyAlignment="1">
      <alignment horizontal="left" wrapText="1"/>
    </xf>
    <xf numFmtId="172" fontId="377" fillId="91" borderId="0" xfId="1" applyNumberFormat="1" applyFont="1" applyFill="1"/>
    <xf numFmtId="172" fontId="368" fillId="90" borderId="0" xfId="1" applyNumberFormat="1" applyFont="1" applyFill="1"/>
    <xf numFmtId="172" fontId="377" fillId="16" borderId="0" xfId="1" applyNumberFormat="1" applyFont="1" applyFill="1" applyAlignment="1">
      <alignment horizontal="left"/>
    </xf>
    <xf numFmtId="172" fontId="368" fillId="91" borderId="0" xfId="1" applyNumberFormat="1" applyFont="1" applyFill="1"/>
    <xf numFmtId="172" fontId="368" fillId="92" borderId="0" xfId="1" applyNumberFormat="1" applyFont="1" applyFill="1"/>
    <xf numFmtId="172" fontId="367" fillId="92" borderId="0" xfId="1" applyNumberFormat="1" applyFont="1" applyFill="1"/>
    <xf numFmtId="172" fontId="368" fillId="73" borderId="22" xfId="1" applyNumberFormat="1" applyFont="1" applyFill="1" applyBorder="1" applyAlignment="1">
      <alignment horizontal="left"/>
    </xf>
    <xf numFmtId="172" fontId="367" fillId="73" borderId="22" xfId="1" applyNumberFormat="1" applyFont="1" applyFill="1" applyBorder="1"/>
    <xf numFmtId="0" fontId="47" fillId="0" borderId="93" xfId="14" applyFont="1" applyFill="1" applyBorder="1"/>
    <xf numFmtId="41" fontId="47" fillId="0" borderId="0" xfId="14" applyNumberFormat="1" applyFont="1" applyFill="1" applyBorder="1"/>
    <xf numFmtId="41" fontId="47" fillId="106" borderId="0" xfId="14" applyNumberFormat="1" applyFont="1" applyFill="1" applyBorder="1"/>
    <xf numFmtId="41" fontId="47" fillId="106" borderId="85" xfId="14" applyNumberFormat="1" applyFont="1" applyFill="1" applyBorder="1"/>
    <xf numFmtId="41" fontId="47" fillId="0" borderId="0" xfId="14" applyNumberFormat="1" applyFont="1"/>
    <xf numFmtId="0" fontId="47" fillId="0" borderId="0" xfId="14" applyFont="1" applyAlignment="1">
      <alignment horizontal="left" indent="3"/>
    </xf>
    <xf numFmtId="0" fontId="385" fillId="92" borderId="0" xfId="14" applyFont="1" applyFill="1" applyBorder="1"/>
    <xf numFmtId="41" fontId="385" fillId="92" borderId="0" xfId="14" applyNumberFormat="1" applyFont="1" applyFill="1" applyBorder="1"/>
    <xf numFmtId="41" fontId="385" fillId="91" borderId="0" xfId="14" applyNumberFormat="1" applyFont="1" applyFill="1" applyBorder="1"/>
    <xf numFmtId="0" fontId="29" fillId="91" borderId="105" xfId="14" applyFont="1" applyFill="1" applyBorder="1"/>
    <xf numFmtId="0" fontId="29" fillId="91" borderId="0" xfId="14" applyFont="1" applyFill="1" applyBorder="1"/>
    <xf numFmtId="0" fontId="29" fillId="80" borderId="105" xfId="14" applyFont="1" applyFill="1" applyBorder="1"/>
    <xf numFmtId="0" fontId="29" fillId="80" borderId="0" xfId="14" applyFont="1" applyFill="1" applyBorder="1"/>
    <xf numFmtId="0" fontId="202" fillId="0" borderId="105" xfId="14" applyFont="1" applyBorder="1"/>
    <xf numFmtId="14" fontId="202" fillId="0" borderId="0" xfId="14" applyNumberFormat="1" applyFont="1" applyBorder="1" applyAlignment="1">
      <alignment horizontal="left"/>
    </xf>
    <xf numFmtId="0" fontId="210" fillId="64" borderId="119" xfId="0" applyFont="1" applyFill="1" applyBorder="1" applyAlignment="1">
      <alignment horizontal="left" vertical="top" wrapText="1"/>
    </xf>
    <xf numFmtId="3" fontId="248" fillId="64" borderId="119" xfId="0" applyNumberFormat="1" applyFont="1" applyFill="1" applyBorder="1" applyAlignment="1">
      <alignment horizontal="right"/>
    </xf>
    <xf numFmtId="3" fontId="211" fillId="64" borderId="119" xfId="0" applyNumberFormat="1" applyFont="1" applyFill="1" applyBorder="1" applyAlignment="1">
      <alignment horizontal="right"/>
    </xf>
    <xf numFmtId="0" fontId="85" fillId="0" borderId="0" xfId="0" applyFont="1"/>
    <xf numFmtId="37" fontId="386" fillId="0" borderId="0" xfId="0" applyNumberFormat="1" applyFont="1"/>
    <xf numFmtId="0" fontId="54" fillId="2" borderId="0" xfId="0" applyFont="1" applyFill="1"/>
    <xf numFmtId="43" fontId="54" fillId="0" borderId="0" xfId="0" applyNumberFormat="1" applyFont="1" applyAlignment="1"/>
    <xf numFmtId="0" fontId="386" fillId="69" borderId="0" xfId="0" applyFont="1" applyFill="1"/>
    <xf numFmtId="0" fontId="387" fillId="0" borderId="0" xfId="0" applyFont="1" applyAlignment="1">
      <alignment horizontal="right"/>
    </xf>
    <xf numFmtId="14" fontId="387" fillId="0" borderId="0" xfId="0" applyNumberFormat="1" applyFont="1" applyAlignment="1">
      <alignment horizontal="center"/>
    </xf>
    <xf numFmtId="0" fontId="54" fillId="7" borderId="0" xfId="0" applyFont="1" applyFill="1"/>
    <xf numFmtId="43" fontId="54" fillId="7" borderId="0" xfId="0" applyNumberFormat="1" applyFont="1" applyFill="1" applyAlignment="1"/>
    <xf numFmtId="0" fontId="85" fillId="7" borderId="0" xfId="0" applyFont="1" applyFill="1"/>
    <xf numFmtId="0" fontId="85" fillId="7" borderId="0" xfId="0" applyFont="1" applyFill="1" applyAlignment="1">
      <alignment horizontal="right"/>
    </xf>
    <xf numFmtId="37" fontId="84" fillId="0" borderId="0" xfId="0" applyNumberFormat="1" applyFont="1" applyAlignment="1">
      <alignment horizontal="center" wrapText="1"/>
    </xf>
    <xf numFmtId="37" fontId="84" fillId="52" borderId="0" xfId="0" applyNumberFormat="1" applyFont="1" applyFill="1" applyAlignment="1">
      <alignment horizontal="center" wrapText="1"/>
    </xf>
    <xf numFmtId="0" fontId="54" fillId="2" borderId="66" xfId="0" applyFont="1" applyFill="1" applyBorder="1"/>
    <xf numFmtId="43" fontId="54" fillId="52" borderId="66" xfId="0" applyNumberFormat="1" applyFont="1" applyFill="1" applyBorder="1" applyAlignment="1"/>
    <xf numFmtId="37" fontId="83" fillId="0" borderId="0" xfId="0" applyNumberFormat="1" applyFont="1" applyAlignment="1">
      <alignment horizontal="center" wrapText="1"/>
    </xf>
    <xf numFmtId="0" fontId="54" fillId="11" borderId="22" xfId="0" applyFont="1" applyFill="1" applyBorder="1"/>
    <xf numFmtId="37" fontId="54" fillId="11" borderId="22" xfId="0" applyNumberFormat="1" applyFont="1" applyFill="1" applyBorder="1"/>
    <xf numFmtId="43" fontId="54" fillId="0" borderId="66" xfId="0" applyNumberFormat="1" applyFont="1" applyFill="1" applyBorder="1" applyAlignment="1"/>
    <xf numFmtId="0" fontId="52" fillId="11" borderId="22" xfId="0" applyFont="1" applyFill="1" applyBorder="1"/>
    <xf numFmtId="43" fontId="184" fillId="0" borderId="66" xfId="0" applyNumberFormat="1" applyFont="1" applyFill="1" applyBorder="1" applyAlignment="1"/>
    <xf numFmtId="37" fontId="388" fillId="0" borderId="0" xfId="0" applyNumberFormat="1" applyFont="1"/>
    <xf numFmtId="37" fontId="85" fillId="0" borderId="0" xfId="0" applyNumberFormat="1" applyFont="1"/>
    <xf numFmtId="0" fontId="54" fillId="16" borderId="22" xfId="0" applyFont="1" applyFill="1" applyBorder="1"/>
    <xf numFmtId="37" fontId="85" fillId="2" borderId="0" xfId="0" applyNumberFormat="1" applyFont="1" applyFill="1"/>
    <xf numFmtId="0" fontId="54" fillId="60" borderId="22" xfId="0" applyFont="1" applyFill="1" applyBorder="1"/>
    <xf numFmtId="37" fontId="54" fillId="60" borderId="22" xfId="0" applyNumberFormat="1" applyFont="1" applyFill="1" applyBorder="1"/>
    <xf numFmtId="0" fontId="54" fillId="60" borderId="66" xfId="0" applyFont="1" applyFill="1" applyBorder="1"/>
    <xf numFmtId="37" fontId="54" fillId="60" borderId="0" xfId="0" applyNumberFormat="1" applyFont="1" applyFill="1"/>
    <xf numFmtId="43" fontId="184" fillId="60" borderId="66" xfId="0" applyNumberFormat="1" applyFont="1" applyFill="1" applyBorder="1" applyAlignment="1"/>
    <xf numFmtId="37" fontId="213" fillId="11" borderId="22" xfId="0" applyNumberFormat="1" applyFont="1" applyFill="1" applyBorder="1"/>
    <xf numFmtId="0" fontId="54" fillId="79" borderId="22" xfId="0" applyFont="1" applyFill="1" applyBorder="1"/>
    <xf numFmtId="37" fontId="54" fillId="76" borderId="22" xfId="0" applyNumberFormat="1" applyFont="1" applyFill="1" applyBorder="1"/>
    <xf numFmtId="37" fontId="54" fillId="63" borderId="22" xfId="0" applyNumberFormat="1" applyFont="1" applyFill="1" applyBorder="1"/>
    <xf numFmtId="37" fontId="54" fillId="52" borderId="22" xfId="0" applyNumberFormat="1" applyFont="1" applyFill="1" applyBorder="1"/>
    <xf numFmtId="0" fontId="54" fillId="73" borderId="22" xfId="0" applyFont="1" applyFill="1" applyBorder="1"/>
    <xf numFmtId="37" fontId="54" fillId="73" borderId="22" xfId="0" applyNumberFormat="1" applyFont="1" applyFill="1" applyBorder="1"/>
    <xf numFmtId="37" fontId="54" fillId="2" borderId="0" xfId="0" applyNumberFormat="1" applyFont="1" applyFill="1"/>
    <xf numFmtId="43" fontId="54" fillId="2" borderId="0" xfId="0" applyNumberFormat="1" applyFont="1" applyFill="1" applyAlignment="1"/>
    <xf numFmtId="0" fontId="54" fillId="13" borderId="0" xfId="0" applyFont="1" applyFill="1" applyBorder="1"/>
    <xf numFmtId="37" fontId="85" fillId="0" borderId="0" xfId="0" applyNumberFormat="1" applyFont="1" applyFill="1"/>
    <xf numFmtId="0" fontId="54" fillId="73" borderId="0" xfId="0" applyFont="1" applyFill="1"/>
    <xf numFmtId="37" fontId="54" fillId="13" borderId="0" xfId="0" applyNumberFormat="1" applyFont="1" applyFill="1"/>
    <xf numFmtId="37" fontId="54" fillId="76" borderId="0" xfId="0" applyNumberFormat="1" applyFont="1" applyFill="1"/>
    <xf numFmtId="0" fontId="54" fillId="79" borderId="0" xfId="0" applyFont="1" applyFill="1"/>
    <xf numFmtId="37" fontId="54" fillId="56" borderId="0" xfId="0" applyNumberFormat="1" applyFont="1" applyFill="1"/>
    <xf numFmtId="0" fontId="54" fillId="73" borderId="0" xfId="0" applyFont="1" applyFill="1" applyBorder="1"/>
    <xf numFmtId="37" fontId="54" fillId="73" borderId="0" xfId="0" applyNumberFormat="1" applyFont="1" applyFill="1"/>
    <xf numFmtId="43" fontId="54" fillId="0" borderId="0" xfId="0" applyNumberFormat="1" applyFont="1" applyFill="1" applyBorder="1" applyAlignment="1"/>
    <xf numFmtId="0" fontId="85" fillId="0" borderId="34" xfId="0" applyFont="1" applyBorder="1"/>
    <xf numFmtId="0" fontId="85" fillId="0" borderId="61" xfId="0" applyFont="1" applyBorder="1"/>
    <xf numFmtId="0" fontId="54" fillId="0" borderId="61" xfId="0" applyFont="1" applyBorder="1"/>
    <xf numFmtId="37" fontId="54" fillId="0" borderId="61" xfId="0" applyNumberFormat="1" applyFont="1" applyBorder="1"/>
    <xf numFmtId="37" fontId="54" fillId="0" borderId="62" xfId="0" applyNumberFormat="1" applyFont="1" applyBorder="1"/>
    <xf numFmtId="37" fontId="389" fillId="0" borderId="0" xfId="0" applyNumberFormat="1" applyFont="1" applyFill="1"/>
    <xf numFmtId="0" fontId="54" fillId="0" borderId="20" xfId="0" applyFont="1" applyBorder="1"/>
    <xf numFmtId="0" fontId="85" fillId="0" borderId="0" xfId="0" applyFont="1" applyBorder="1"/>
    <xf numFmtId="37" fontId="52" fillId="0" borderId="22" xfId="0" applyNumberFormat="1" applyFont="1" applyBorder="1" applyAlignment="1">
      <alignment horizontal="center"/>
    </xf>
    <xf numFmtId="37" fontId="54" fillId="0" borderId="67" xfId="0" applyNumberFormat="1" applyFont="1" applyBorder="1"/>
    <xf numFmtId="0" fontId="85" fillId="0" borderId="20" xfId="0" applyFont="1" applyBorder="1"/>
    <xf numFmtId="37" fontId="54" fillId="0" borderId="0" xfId="0" applyNumberFormat="1" applyFont="1" applyBorder="1"/>
    <xf numFmtId="37" fontId="184" fillId="0" borderId="0" xfId="0" applyNumberFormat="1" applyFont="1"/>
    <xf numFmtId="37" fontId="54" fillId="16" borderId="22" xfId="0" applyNumberFormat="1" applyFont="1" applyFill="1" applyBorder="1"/>
    <xf numFmtId="37" fontId="54" fillId="0" borderId="22" xfId="0" applyNumberFormat="1" applyFont="1" applyBorder="1"/>
    <xf numFmtId="37" fontId="54" fillId="56" borderId="22" xfId="0" applyNumberFormat="1" applyFont="1" applyFill="1" applyBorder="1"/>
    <xf numFmtId="0" fontId="85" fillId="0" borderId="64" xfId="0" applyFont="1" applyBorder="1"/>
    <xf numFmtId="0" fontId="85" fillId="0" borderId="7" xfId="0" applyFont="1" applyBorder="1"/>
    <xf numFmtId="0" fontId="54" fillId="0" borderId="7" xfId="0" applyFont="1" applyBorder="1"/>
    <xf numFmtId="37" fontId="54" fillId="0" borderId="7" xfId="0" applyNumberFormat="1" applyFont="1" applyBorder="1"/>
    <xf numFmtId="37" fontId="54" fillId="0" borderId="65" xfId="0" applyNumberFormat="1" applyFont="1" applyBorder="1"/>
    <xf numFmtId="43" fontId="172" fillId="0" borderId="0" xfId="0" applyNumberFormat="1" applyFont="1" applyAlignment="1"/>
    <xf numFmtId="0" fontId="40" fillId="67" borderId="1" xfId="4" applyFont="1" applyFill="1" applyBorder="1" applyAlignment="1">
      <alignment horizontal="right"/>
    </xf>
    <xf numFmtId="0" fontId="40" fillId="56" borderId="1" xfId="4" applyFont="1" applyFill="1" applyBorder="1" applyAlignment="1">
      <alignment horizontal="right"/>
    </xf>
    <xf numFmtId="0" fontId="279" fillId="104" borderId="0" xfId="14" applyFont="1" applyFill="1" applyAlignment="1"/>
    <xf numFmtId="0" fontId="40" fillId="104" borderId="58" xfId="4" applyFont="1" applyFill="1" applyBorder="1" applyAlignment="1">
      <alignment horizontal="left"/>
    </xf>
    <xf numFmtId="0" fontId="40" fillId="16" borderId="1" xfId="4" applyFont="1" applyFill="1" applyBorder="1" applyAlignment="1">
      <alignment horizontal="right"/>
    </xf>
    <xf numFmtId="0" fontId="40" fillId="0" borderId="0" xfId="4" applyFont="1" applyFill="1" applyBorder="1" applyAlignment="1">
      <alignment horizontal="left"/>
    </xf>
    <xf numFmtId="0" fontId="40" fillId="88" borderId="58" xfId="4" applyFont="1" applyFill="1" applyBorder="1" applyAlignment="1">
      <alignment horizontal="left" wrapText="1"/>
    </xf>
    <xf numFmtId="0" fontId="40" fillId="0" borderId="1" xfId="4" applyFont="1" applyFill="1" applyBorder="1" applyAlignment="1">
      <alignment horizontal="left" wrapText="1"/>
    </xf>
    <xf numFmtId="0" fontId="40" fillId="0" borderId="1" xfId="4" applyFont="1" applyFill="1" applyBorder="1" applyAlignment="1">
      <alignment horizontal="right" wrapText="1"/>
    </xf>
    <xf numFmtId="0" fontId="40" fillId="0" borderId="58" xfId="4" applyFont="1" applyFill="1" applyBorder="1" applyAlignment="1">
      <alignment horizontal="left" wrapText="1"/>
    </xf>
    <xf numFmtId="0" fontId="40" fillId="2" borderId="1" xfId="4" applyFont="1" applyFill="1" applyBorder="1" applyAlignment="1">
      <alignment horizontal="right" wrapText="1"/>
    </xf>
    <xf numFmtId="0" fontId="40" fillId="2" borderId="0" xfId="4" applyFont="1" applyFill="1" applyBorder="1" applyAlignment="1">
      <alignment horizontal="left" wrapText="1"/>
    </xf>
    <xf numFmtId="0" fontId="40" fillId="2" borderId="1" xfId="4" applyFont="1" applyFill="1" applyBorder="1" applyAlignment="1">
      <alignment horizontal="left" wrapText="1"/>
    </xf>
    <xf numFmtId="0" fontId="90" fillId="64" borderId="0" xfId="0" applyFont="1" applyFill="1" applyAlignment="1"/>
    <xf numFmtId="0" fontId="40" fillId="64" borderId="1" xfId="4" applyFont="1" applyFill="1" applyBorder="1" applyAlignment="1">
      <alignment horizontal="right"/>
    </xf>
    <xf numFmtId="0" fontId="40" fillId="64" borderId="1" xfId="4" applyFont="1" applyFill="1" applyBorder="1" applyAlignment="1">
      <alignment horizontal="left"/>
    </xf>
    <xf numFmtId="0" fontId="40" fillId="64" borderId="58" xfId="4" applyFont="1" applyFill="1" applyBorder="1" applyAlignment="1">
      <alignment horizontal="left"/>
    </xf>
    <xf numFmtId="0" fontId="40" fillId="64" borderId="0" xfId="4" applyFont="1" applyFill="1" applyBorder="1" applyAlignment="1">
      <alignment horizontal="left"/>
    </xf>
    <xf numFmtId="0" fontId="47" fillId="70" borderId="122" xfId="0" applyFont="1" applyFill="1" applyBorder="1" applyAlignment="1">
      <alignment horizontal="center" vertical="center" wrapText="1"/>
    </xf>
    <xf numFmtId="0" fontId="203" fillId="0" borderId="0" xfId="14" applyFont="1" applyBorder="1" applyAlignment="1">
      <alignment horizontal="right"/>
    </xf>
    <xf numFmtId="14" fontId="203" fillId="0" borderId="0" xfId="14" applyNumberFormat="1" applyFont="1" applyBorder="1" applyAlignment="1">
      <alignment horizontal="right"/>
    </xf>
    <xf numFmtId="37" fontId="203" fillId="0" borderId="0" xfId="0" applyNumberFormat="1" applyFont="1"/>
    <xf numFmtId="14" fontId="203" fillId="0" borderId="0" xfId="0" applyNumberFormat="1" applyFont="1"/>
    <xf numFmtId="168" fontId="29" fillId="0" borderId="0" xfId="14" applyNumberFormat="1" applyAlignment="1">
      <alignment horizontal="center" vertical="top"/>
    </xf>
    <xf numFmtId="168" fontId="132" fillId="0" borderId="0" xfId="14" applyNumberFormat="1" applyFont="1" applyFill="1" applyAlignment="1">
      <alignment horizontal="center"/>
    </xf>
    <xf numFmtId="168" fontId="132" fillId="106" borderId="0" xfId="14" applyNumberFormat="1" applyFont="1" applyFill="1" applyAlignment="1">
      <alignment horizontal="center" vertical="top"/>
    </xf>
    <xf numFmtId="168" fontId="132" fillId="76" borderId="0" xfId="14" applyNumberFormat="1" applyFont="1" applyFill="1" applyAlignment="1">
      <alignment horizontal="center" vertical="top"/>
    </xf>
    <xf numFmtId="168" fontId="132" fillId="90" borderId="0" xfId="14" applyNumberFormat="1" applyFont="1" applyFill="1" applyAlignment="1">
      <alignment horizontal="center" vertical="top"/>
    </xf>
    <xf numFmtId="168" fontId="29" fillId="0" borderId="0" xfId="14" applyNumberFormat="1" applyFill="1" applyAlignment="1">
      <alignment horizontal="center" vertical="top"/>
    </xf>
    <xf numFmtId="168" fontId="29" fillId="54" borderId="0" xfId="14" applyNumberFormat="1" applyFont="1" applyFill="1" applyAlignment="1">
      <alignment horizontal="center"/>
    </xf>
    <xf numFmtId="0" fontId="236" fillId="0" borderId="0" xfId="14" applyFont="1" applyFill="1" applyAlignment="1"/>
    <xf numFmtId="0" fontId="236" fillId="0" borderId="0" xfId="14" applyFont="1" applyFill="1" applyAlignment="1">
      <alignment horizontal="right"/>
    </xf>
    <xf numFmtId="14" fontId="236" fillId="0" borderId="0" xfId="14" applyNumberFormat="1" applyFont="1" applyFill="1" applyAlignment="1">
      <alignment horizontal="right"/>
    </xf>
    <xf numFmtId="168" fontId="390" fillId="0" borderId="0" xfId="14" applyNumberFormat="1" applyFont="1" applyAlignment="1">
      <alignment horizontal="left" vertical="top"/>
    </xf>
    <xf numFmtId="0" fontId="236" fillId="0" borderId="0" xfId="14" applyFont="1" applyFill="1" applyAlignment="1">
      <alignment horizontal="center"/>
    </xf>
    <xf numFmtId="0" fontId="236" fillId="0" borderId="0" xfId="14" applyFont="1" applyAlignment="1">
      <alignment vertical="top"/>
    </xf>
    <xf numFmtId="168" fontId="178" fillId="0" borderId="0" xfId="14" applyNumberFormat="1" applyFont="1" applyFill="1" applyAlignment="1">
      <alignment horizontal="center"/>
    </xf>
    <xf numFmtId="9" fontId="132" fillId="16" borderId="0" xfId="14" applyNumberFormat="1" applyFont="1" applyFill="1" applyAlignment="1"/>
    <xf numFmtId="168" fontId="236" fillId="0" borderId="0" xfId="14" applyNumberFormat="1" applyFont="1" applyAlignment="1">
      <alignment horizontal="center" vertical="top"/>
    </xf>
    <xf numFmtId="9" fontId="236" fillId="0" borderId="0" xfId="14" applyNumberFormat="1" applyFont="1" applyFill="1" applyAlignment="1"/>
    <xf numFmtId="168" fontId="236" fillId="0" borderId="0" xfId="14" applyNumberFormat="1" applyFont="1" applyFill="1" applyAlignment="1">
      <alignment horizontal="center" vertical="top"/>
    </xf>
    <xf numFmtId="172" fontId="169" fillId="0" borderId="0" xfId="1" applyNumberFormat="1" applyFont="1" applyFill="1" applyAlignment="1"/>
    <xf numFmtId="14" fontId="391" fillId="0" borderId="0" xfId="14" applyNumberFormat="1" applyFont="1" applyFill="1" applyAlignment="1"/>
    <xf numFmtId="37" fontId="392" fillId="0" borderId="0" xfId="14" applyNumberFormat="1" applyFont="1" applyAlignment="1"/>
    <xf numFmtId="0" fontId="285" fillId="15" borderId="0" xfId="14" applyFont="1" applyFill="1" applyAlignment="1"/>
    <xf numFmtId="0" fontId="285" fillId="15" borderId="0" xfId="14" applyFont="1" applyFill="1" applyAlignment="1">
      <alignment vertical="top"/>
    </xf>
    <xf numFmtId="37" fontId="285" fillId="15" borderId="0" xfId="14" applyNumberFormat="1" applyFont="1" applyFill="1" applyAlignment="1">
      <alignment horizontal="right" vertical="top"/>
    </xf>
    <xf numFmtId="0" fontId="200" fillId="15" borderId="105" xfId="14" applyFont="1" applyFill="1" applyBorder="1" applyAlignment="1"/>
    <xf numFmtId="0" fontId="29" fillId="0" borderId="0" xfId="14" applyFont="1" applyFill="1"/>
    <xf numFmtId="0" fontId="200" fillId="15" borderId="0" xfId="14" applyFont="1" applyFill="1" applyAlignment="1"/>
    <xf numFmtId="37" fontId="200" fillId="15" borderId="0" xfId="14" applyNumberFormat="1" applyFont="1" applyFill="1" applyAlignment="1">
      <alignment horizontal="right" vertical="top"/>
    </xf>
    <xf numFmtId="172" fontId="29" fillId="0" borderId="0" xfId="1" applyNumberFormat="1" applyAlignment="1">
      <alignment horizontal="right" vertical="top"/>
    </xf>
    <xf numFmtId="37" fontId="175" fillId="0" borderId="0" xfId="14" applyNumberFormat="1" applyFont="1" applyAlignment="1"/>
    <xf numFmtId="38" fontId="36" fillId="123" borderId="22" xfId="5" applyNumberFormat="1" applyFont="1" applyFill="1" applyBorder="1" applyAlignment="1">
      <alignment horizontal="right"/>
    </xf>
    <xf numFmtId="0" fontId="36" fillId="15" borderId="0" xfId="0" applyFont="1" applyFill="1" applyAlignment="1"/>
    <xf numFmtId="0" fontId="106" fillId="15" borderId="0" xfId="0" applyFont="1" applyFill="1" applyAlignment="1"/>
    <xf numFmtId="0" fontId="36" fillId="15" borderId="1" xfId="4" applyFont="1" applyFill="1" applyBorder="1" applyAlignment="1">
      <alignment horizontal="right"/>
    </xf>
    <xf numFmtId="0" fontId="36" fillId="15" borderId="1" xfId="4" applyFont="1" applyFill="1" applyBorder="1" applyAlignment="1">
      <alignment horizontal="left"/>
    </xf>
    <xf numFmtId="37" fontId="36" fillId="15" borderId="58" xfId="4" applyNumberFormat="1" applyFont="1" applyFill="1" applyBorder="1" applyAlignment="1">
      <alignment horizontal="left"/>
    </xf>
    <xf numFmtId="37" fontId="106" fillId="123" borderId="22" xfId="5" applyNumberFormat="1" applyFont="1" applyFill="1" applyBorder="1" applyAlignment="1">
      <alignment horizontal="right"/>
    </xf>
    <xf numFmtId="9" fontId="106" fillId="15" borderId="22" xfId="12" applyFont="1" applyFill="1" applyBorder="1"/>
    <xf numFmtId="37" fontId="36" fillId="123" borderId="22" xfId="5" applyNumberFormat="1" applyFont="1" applyFill="1" applyBorder="1" applyAlignment="1">
      <alignment horizontal="right"/>
    </xf>
    <xf numFmtId="37" fontId="106" fillId="15" borderId="22" xfId="0" applyNumberFormat="1" applyFont="1" applyFill="1" applyBorder="1"/>
    <xf numFmtId="14" fontId="393" fillId="0" borderId="0" xfId="0" applyNumberFormat="1" applyFont="1"/>
    <xf numFmtId="0" fontId="394" fillId="15" borderId="0" xfId="0" applyFont="1" applyFill="1" applyAlignment="1"/>
    <xf numFmtId="0" fontId="267" fillId="15" borderId="1" xfId="10" applyFont="1" applyFill="1" applyBorder="1" applyAlignment="1"/>
    <xf numFmtId="37" fontId="282" fillId="15" borderId="0" xfId="0" applyNumberFormat="1" applyFont="1" applyFill="1" applyAlignment="1"/>
    <xf numFmtId="167" fontId="47" fillId="15" borderId="0" xfId="0" applyNumberFormat="1" applyFont="1" applyFill="1" applyAlignment="1"/>
    <xf numFmtId="0" fontId="267" fillId="15" borderId="0" xfId="10" applyFont="1" applyFill="1" applyBorder="1" applyAlignment="1">
      <alignment horizontal="right"/>
    </xf>
    <xf numFmtId="37" fontId="267" fillId="15" borderId="0" xfId="10" applyNumberFormat="1" applyFont="1" applyFill="1" applyBorder="1" applyAlignment="1">
      <alignment horizontal="right"/>
    </xf>
    <xf numFmtId="37" fontId="236" fillId="15" borderId="0" xfId="0" applyNumberFormat="1" applyFont="1" applyFill="1"/>
    <xf numFmtId="37" fontId="47" fillId="15" borderId="0" xfId="0" applyNumberFormat="1" applyFont="1" applyFill="1"/>
    <xf numFmtId="0" fontId="54" fillId="15" borderId="0" xfId="0" applyFont="1" applyFill="1" applyAlignment="1"/>
    <xf numFmtId="0" fontId="29" fillId="15" borderId="1" xfId="9" applyFont="1" applyFill="1" applyBorder="1" applyAlignment="1">
      <alignment horizontal="right"/>
    </xf>
    <xf numFmtId="0" fontId="47" fillId="15" borderId="1" xfId="9" applyFont="1" applyFill="1" applyBorder="1" applyAlignment="1">
      <alignment horizontal="left" vertical="top" wrapText="1"/>
    </xf>
    <xf numFmtId="37" fontId="29" fillId="15" borderId="1" xfId="9" applyNumberFormat="1" applyFont="1" applyFill="1" applyBorder="1" applyAlignment="1"/>
    <xf numFmtId="37" fontId="29" fillId="15" borderId="0" xfId="0" applyNumberFormat="1" applyFont="1" applyFill="1" applyAlignment="1"/>
    <xf numFmtId="0" fontId="29" fillId="15" borderId="0" xfId="0" applyFont="1" applyFill="1" applyAlignment="1"/>
    <xf numFmtId="10" fontId="29" fillId="15" borderId="0" xfId="12" applyNumberFormat="1" applyFont="1" applyFill="1"/>
    <xf numFmtId="0" fontId="395" fillId="124" borderId="133" xfId="0" applyFont="1" applyFill="1" applyBorder="1" applyAlignment="1">
      <alignment horizontal="left" vertical="top" wrapText="1"/>
    </xf>
    <xf numFmtId="0" fontId="169" fillId="124" borderId="0" xfId="0" applyFont="1" applyFill="1" applyAlignment="1">
      <alignment horizontal="left" vertical="top" wrapText="1"/>
    </xf>
    <xf numFmtId="0" fontId="216" fillId="124" borderId="134" xfId="0" applyFont="1" applyFill="1" applyBorder="1" applyAlignment="1">
      <alignment horizontal="left" vertical="top" wrapText="1"/>
    </xf>
    <xf numFmtId="0" fontId="19" fillId="124" borderId="0" xfId="76" applyFill="1"/>
    <xf numFmtId="0" fontId="1" fillId="0" borderId="0" xfId="76" applyFont="1"/>
    <xf numFmtId="0" fontId="246" fillId="124" borderId="133" xfId="0" applyFont="1" applyFill="1" applyBorder="1" applyAlignment="1">
      <alignment horizontal="left" vertical="top" wrapText="1"/>
    </xf>
    <xf numFmtId="0" fontId="192" fillId="124" borderId="0" xfId="0" applyFont="1" applyFill="1" applyAlignment="1">
      <alignment horizontal="left" vertical="top" wrapText="1"/>
    </xf>
    <xf numFmtId="0" fontId="147" fillId="124" borderId="134" xfId="0" applyFont="1" applyFill="1" applyBorder="1" applyAlignment="1">
      <alignment horizontal="left" vertical="top" wrapText="1"/>
    </xf>
    <xf numFmtId="172" fontId="268" fillId="16" borderId="0" xfId="1" applyNumberFormat="1" applyFont="1" applyFill="1"/>
    <xf numFmtId="172" fontId="193" fillId="16" borderId="0" xfId="1" applyNumberFormat="1" applyFont="1" applyFill="1"/>
    <xf numFmtId="0" fontId="224" fillId="16" borderId="0" xfId="76" applyFont="1" applyFill="1"/>
    <xf numFmtId="9" fontId="224" fillId="16" borderId="0" xfId="12" applyFont="1" applyFill="1" applyBorder="1"/>
    <xf numFmtId="0" fontId="47" fillId="16" borderId="22" xfId="0" applyFont="1" applyFill="1" applyBorder="1" applyAlignment="1">
      <alignment vertical="top" wrapText="1"/>
    </xf>
    <xf numFmtId="37" fontId="353" fillId="16" borderId="0" xfId="0" applyNumberFormat="1" applyFont="1" applyFill="1"/>
    <xf numFmtId="37" fontId="31" fillId="0" borderId="107" xfId="0" applyNumberFormat="1" applyFont="1" applyBorder="1" applyAlignment="1"/>
    <xf numFmtId="37" fontId="31" fillId="0" borderId="107" xfId="0" applyNumberFormat="1" applyFont="1" applyFill="1" applyBorder="1"/>
    <xf numFmtId="37" fontId="31" fillId="0" borderId="107" xfId="0" applyNumberFormat="1" applyFont="1" applyBorder="1"/>
    <xf numFmtId="37" fontId="31" fillId="91" borderId="107" xfId="0" applyNumberFormat="1" applyFont="1" applyFill="1" applyBorder="1"/>
    <xf numFmtId="37" fontId="31" fillId="92" borderId="107" xfId="0" applyNumberFormat="1" applyFont="1" applyFill="1" applyBorder="1"/>
    <xf numFmtId="37" fontId="31" fillId="0" borderId="108" xfId="0" applyNumberFormat="1" applyFont="1" applyBorder="1"/>
    <xf numFmtId="37" fontId="31" fillId="16" borderId="33" xfId="0" applyNumberFormat="1" applyFont="1" applyFill="1" applyBorder="1"/>
    <xf numFmtId="37" fontId="31" fillId="16" borderId="34" xfId="0" applyNumberFormat="1" applyFont="1" applyFill="1" applyBorder="1"/>
    <xf numFmtId="37" fontId="31" fillId="16" borderId="33" xfId="0" applyNumberFormat="1" applyFont="1" applyFill="1" applyBorder="1" applyAlignment="1"/>
    <xf numFmtId="37" fontId="31" fillId="16" borderId="34" xfId="0" applyNumberFormat="1" applyFont="1" applyFill="1" applyBorder="1" applyAlignment="1"/>
    <xf numFmtId="37" fontId="32" fillId="16" borderId="22" xfId="0" applyNumberFormat="1" applyFont="1" applyFill="1" applyBorder="1"/>
    <xf numFmtId="0" fontId="32" fillId="16" borderId="0" xfId="0" applyFont="1" applyFill="1" applyAlignment="1">
      <alignment vertical="top" wrapText="1"/>
    </xf>
    <xf numFmtId="43" fontId="29" fillId="0" borderId="0" xfId="0" applyNumberFormat="1" applyFont="1" applyAlignment="1"/>
    <xf numFmtId="0" fontId="47" fillId="16" borderId="0" xfId="4" applyFont="1" applyFill="1" applyBorder="1" applyAlignment="1">
      <alignment horizontal="right"/>
    </xf>
    <xf numFmtId="0" fontId="47" fillId="16" borderId="1" xfId="4" applyFont="1" applyFill="1" applyBorder="1" applyAlignment="1">
      <alignment horizontal="left"/>
    </xf>
    <xf numFmtId="0" fontId="47" fillId="16" borderId="1" xfId="10" applyFont="1" applyFill="1" applyBorder="1" applyAlignment="1"/>
    <xf numFmtId="0" fontId="33" fillId="16" borderId="0" xfId="0" applyFont="1" applyFill="1" applyAlignment="1"/>
    <xf numFmtId="0" fontId="236" fillId="16" borderId="0" xfId="14" applyFont="1" applyFill="1" applyAlignment="1"/>
    <xf numFmtId="0" fontId="236" fillId="16" borderId="0" xfId="14" applyFont="1" applyFill="1" applyAlignment="1">
      <alignment horizontal="center"/>
    </xf>
    <xf numFmtId="0" fontId="236" fillId="16" borderId="0" xfId="14" applyFont="1" applyFill="1" applyAlignment="1">
      <alignment vertical="top"/>
    </xf>
    <xf numFmtId="0" fontId="390" fillId="16" borderId="0" xfId="14" applyFont="1" applyFill="1" applyAlignment="1">
      <alignment horizontal="left"/>
    </xf>
    <xf numFmtId="172" fontId="178" fillId="16" borderId="0" xfId="109" applyNumberFormat="1" applyFont="1" applyFill="1"/>
    <xf numFmtId="0" fontId="29" fillId="16" borderId="0" xfId="14" applyFont="1" applyFill="1" applyAlignment="1">
      <alignment horizontal="center"/>
    </xf>
    <xf numFmtId="0" fontId="47" fillId="92" borderId="22" xfId="0" applyFont="1" applyFill="1" applyBorder="1" applyAlignment="1">
      <alignment vertical="top" wrapText="1"/>
    </xf>
    <xf numFmtId="38" fontId="222" fillId="16" borderId="66" xfId="76" applyNumberFormat="1" applyFont="1" applyFill="1" applyBorder="1"/>
    <xf numFmtId="38" fontId="85" fillId="0" borderId="0" xfId="0" applyNumberFormat="1" applyFont="1"/>
    <xf numFmtId="40" fontId="47" fillId="70" borderId="0" xfId="0" applyNumberFormat="1" applyFont="1" applyFill="1"/>
    <xf numFmtId="172" fontId="175" fillId="0" borderId="0" xfId="1" applyNumberFormat="1" applyFont="1" applyFill="1"/>
    <xf numFmtId="172" fontId="396" fillId="0" borderId="0" xfId="1" applyNumberFormat="1" applyFont="1" applyFill="1"/>
    <xf numFmtId="172" fontId="175" fillId="0" borderId="0" xfId="1" applyNumberFormat="1" applyFont="1" applyFill="1" applyAlignment="1">
      <alignment horizontal="center"/>
    </xf>
    <xf numFmtId="37" fontId="172" fillId="0" borderId="0" xfId="0" applyNumberFormat="1" applyFont="1" applyFill="1"/>
    <xf numFmtId="0" fontId="172" fillId="0" borderId="0" xfId="0" applyFont="1" applyFill="1"/>
    <xf numFmtId="9" fontId="172" fillId="0" borderId="0" xfId="12" applyFont="1" applyFill="1"/>
    <xf numFmtId="38" fontId="172" fillId="0" borderId="0" xfId="12" applyNumberFormat="1" applyFont="1" applyFill="1"/>
    <xf numFmtId="167" fontId="396" fillId="0" borderId="0" xfId="12" applyNumberFormat="1" applyFont="1" applyFill="1"/>
    <xf numFmtId="10" fontId="172" fillId="0" borderId="0" xfId="12" applyNumberFormat="1" applyFont="1" applyFill="1"/>
    <xf numFmtId="0" fontId="175" fillId="0" borderId="0" xfId="0" applyFont="1" applyFill="1" applyBorder="1"/>
    <xf numFmtId="172" fontId="172" fillId="0" borderId="0" xfId="0" applyNumberFormat="1" applyFont="1" applyFill="1" applyBorder="1"/>
    <xf numFmtId="172" fontId="183" fillId="0" borderId="0" xfId="1" applyNumberFormat="1" applyFont="1" applyFill="1" applyBorder="1"/>
    <xf numFmtId="172" fontId="175" fillId="0" borderId="0" xfId="0" applyNumberFormat="1" applyFont="1" applyFill="1" applyBorder="1"/>
    <xf numFmtId="10" fontId="396" fillId="0" borderId="0" xfId="12" applyNumberFormat="1" applyFont="1" applyFill="1" applyBorder="1"/>
    <xf numFmtId="10" fontId="175" fillId="0" borderId="0" xfId="12" applyNumberFormat="1" applyFont="1" applyFill="1" applyBorder="1" applyAlignment="1">
      <alignment horizontal="center"/>
    </xf>
    <xf numFmtId="38" fontId="175" fillId="0" borderId="0" xfId="0" applyNumberFormat="1" applyFont="1" applyFill="1" applyBorder="1"/>
    <xf numFmtId="0" fontId="102" fillId="0" borderId="0" xfId="0" applyFont="1" applyBorder="1" applyAlignment="1">
      <alignment horizontal="center"/>
    </xf>
    <xf numFmtId="0" fontId="0" fillId="0" borderId="0" xfId="0" applyAlignment="1"/>
    <xf numFmtId="0" fontId="95" fillId="0" borderId="0" xfId="0" applyFont="1" applyAlignment="1">
      <alignment horizontal="right"/>
    </xf>
    <xf numFmtId="0" fontId="10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62" fillId="0" borderId="0" xfId="3" applyFont="1" applyBorder="1" applyAlignment="1" applyProtection="1">
      <alignment horizontal="left" vertical="center"/>
    </xf>
    <xf numFmtId="0" fontId="62" fillId="0" borderId="0" xfId="3" applyFont="1" applyAlignment="1" applyProtection="1">
      <alignment vertical="center"/>
    </xf>
    <xf numFmtId="0" fontId="62" fillId="0" borderId="0" xfId="3" applyFont="1" applyAlignment="1" applyProtection="1"/>
    <xf numFmtId="0" fontId="65" fillId="0" borderId="0" xfId="0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 wrapText="1"/>
    </xf>
    <xf numFmtId="0" fontId="115" fillId="0" borderId="0" xfId="0" applyFont="1" applyAlignment="1">
      <alignment vertical="center" wrapText="1"/>
    </xf>
    <xf numFmtId="0" fontId="115" fillId="0" borderId="0" xfId="0" applyFont="1" applyAlignment="1">
      <alignment wrapText="1"/>
    </xf>
    <xf numFmtId="37" fontId="116" fillId="0" borderId="0" xfId="0" applyNumberFormat="1" applyFont="1" applyAlignment="1" applyProtection="1">
      <alignment horizontal="center"/>
      <protection locked="0"/>
    </xf>
    <xf numFmtId="0" fontId="116" fillId="0" borderId="0" xfId="0" applyFont="1" applyAlignment="1">
      <alignment horizontal="center"/>
    </xf>
    <xf numFmtId="0" fontId="116" fillId="0" borderId="0" xfId="0" applyFont="1" applyAlignment="1"/>
    <xf numFmtId="0" fontId="36" fillId="0" borderId="34" xfId="0" applyFont="1" applyBorder="1" applyAlignment="1">
      <alignment horizontal="center"/>
    </xf>
    <xf numFmtId="0" fontId="36" fillId="0" borderId="61" xfId="0" applyFont="1" applyBorder="1" applyAlignment="1">
      <alignment horizontal="center"/>
    </xf>
    <xf numFmtId="0" fontId="0" fillId="0" borderId="62" xfId="0" applyBorder="1" applyAlignment="1"/>
    <xf numFmtId="0" fontId="108" fillId="0" borderId="64" xfId="0" applyFont="1" applyBorder="1" applyAlignment="1">
      <alignment horizontal="center"/>
    </xf>
    <xf numFmtId="0" fontId="108" fillId="0" borderId="7" xfId="0" applyFont="1" applyBorder="1" applyAlignment="1">
      <alignment horizontal="center"/>
    </xf>
    <xf numFmtId="0" fontId="0" fillId="0" borderId="65" xfId="0" applyBorder="1" applyAlignment="1"/>
    <xf numFmtId="0" fontId="109" fillId="7" borderId="5" xfId="0" applyFont="1" applyFill="1" applyBorder="1" applyAlignment="1">
      <alignment horizontal="right"/>
    </xf>
    <xf numFmtId="0" fontId="109" fillId="7" borderId="23" xfId="0" applyFont="1" applyFill="1" applyBorder="1" applyAlignment="1">
      <alignment horizontal="right"/>
    </xf>
    <xf numFmtId="0" fontId="108" fillId="0" borderId="31" xfId="0" applyFont="1" applyBorder="1" applyAlignment="1">
      <alignment horizontal="right"/>
    </xf>
    <xf numFmtId="167" fontId="107" fillId="0" borderId="5" xfId="0" applyNumberFormat="1" applyFont="1" applyBorder="1" applyAlignment="1"/>
    <xf numFmtId="167" fontId="107" fillId="0" borderId="23" xfId="0" applyNumberFormat="1" applyFont="1" applyBorder="1" applyAlignment="1"/>
    <xf numFmtId="0" fontId="0" fillId="0" borderId="31" xfId="0" applyBorder="1" applyAlignment="1"/>
    <xf numFmtId="0" fontId="109" fillId="7" borderId="38" xfId="0" applyFont="1" applyFill="1" applyBorder="1" applyAlignment="1">
      <alignment horizontal="right" wrapText="1"/>
    </xf>
    <xf numFmtId="0" fontId="108" fillId="0" borderId="39" xfId="0" applyFont="1" applyBorder="1"/>
    <xf numFmtId="0" fontId="108" fillId="0" borderId="52" xfId="0" applyFont="1" applyBorder="1"/>
    <xf numFmtId="0" fontId="109" fillId="7" borderId="34" xfId="0" applyFont="1" applyFill="1" applyBorder="1" applyAlignment="1">
      <alignment horizontal="right" wrapText="1"/>
    </xf>
    <xf numFmtId="0" fontId="108" fillId="0" borderId="61" xfId="0" applyFont="1" applyBorder="1" applyAlignment="1">
      <alignment horizontal="right" wrapText="1"/>
    </xf>
    <xf numFmtId="0" fontId="0" fillId="0" borderId="62" xfId="0" applyBorder="1" applyAlignment="1">
      <alignment horizontal="right" wrapText="1"/>
    </xf>
    <xf numFmtId="0" fontId="108" fillId="0" borderId="20" xfId="0" applyFont="1" applyBorder="1" applyAlignment="1">
      <alignment horizontal="right" wrapText="1"/>
    </xf>
    <xf numFmtId="0" fontId="108" fillId="0" borderId="0" xfId="0" applyFont="1" applyBorder="1" applyAlignment="1">
      <alignment horizontal="right" wrapText="1"/>
    </xf>
    <xf numFmtId="0" fontId="0" fillId="0" borderId="67" xfId="0" applyBorder="1" applyAlignment="1">
      <alignment horizontal="right" wrapText="1"/>
    </xf>
    <xf numFmtId="0" fontId="108" fillId="0" borderId="64" xfId="0" applyFont="1" applyBorder="1" applyAlignment="1">
      <alignment horizontal="right" wrapText="1"/>
    </xf>
    <xf numFmtId="0" fontId="108" fillId="0" borderId="7" xfId="0" applyFont="1" applyBorder="1" applyAlignment="1">
      <alignment horizontal="right" wrapText="1"/>
    </xf>
    <xf numFmtId="0" fontId="0" fillId="0" borderId="65" xfId="0" applyBorder="1" applyAlignment="1">
      <alignment horizontal="right" wrapText="1"/>
    </xf>
    <xf numFmtId="0" fontId="107" fillId="0" borderId="38" xfId="0" applyFont="1" applyFill="1" applyBorder="1" applyAlignment="1">
      <alignment horizontal="center" vertical="center"/>
    </xf>
    <xf numFmtId="0" fontId="107" fillId="0" borderId="39" xfId="0" applyFont="1" applyBorder="1" applyAlignment="1">
      <alignment horizontal="center" vertical="center"/>
    </xf>
    <xf numFmtId="0" fontId="107" fillId="0" borderId="52" xfId="0" applyFont="1" applyBorder="1" applyAlignment="1">
      <alignment horizontal="center" vertical="center"/>
    </xf>
    <xf numFmtId="0" fontId="107" fillId="0" borderId="34" xfId="0" applyFont="1" applyFill="1" applyBorder="1" applyAlignment="1">
      <alignment horizontal="center" vertical="center"/>
    </xf>
    <xf numFmtId="0" fontId="109" fillId="0" borderId="61" xfId="0" applyFon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109" fillId="0" borderId="20" xfId="0" applyFont="1" applyBorder="1" applyAlignment="1">
      <alignment horizontal="center" vertical="center"/>
    </xf>
    <xf numFmtId="0" fontId="109" fillId="0" borderId="0" xfId="0" applyFont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109" fillId="0" borderId="64" xfId="0" applyFont="1" applyBorder="1" applyAlignment="1">
      <alignment horizontal="center" vertical="center"/>
    </xf>
    <xf numFmtId="0" fontId="109" fillId="0" borderId="7" xfId="0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2" xfId="0" applyBorder="1" applyAlignment="1">
      <alignment horizontal="center"/>
    </xf>
    <xf numFmtId="0" fontId="0" fillId="0" borderId="65" xfId="0" applyBorder="1" applyAlignment="1">
      <alignment horizontal="center"/>
    </xf>
    <xf numFmtId="170" fontId="111" fillId="0" borderId="5" xfId="0" applyNumberFormat="1" applyFont="1" applyBorder="1" applyAlignment="1"/>
    <xf numFmtId="170" fontId="111" fillId="0" borderId="31" xfId="0" applyNumberFormat="1" applyFont="1" applyBorder="1" applyAlignment="1"/>
    <xf numFmtId="167" fontId="64" fillId="0" borderId="5" xfId="0" applyNumberFormat="1" applyFont="1" applyBorder="1" applyAlignment="1"/>
    <xf numFmtId="0" fontId="64" fillId="0" borderId="23" xfId="0" applyFont="1" applyBorder="1" applyAlignment="1"/>
    <xf numFmtId="0" fontId="64" fillId="0" borderId="31" xfId="0" applyFont="1" applyBorder="1" applyAlignment="1"/>
    <xf numFmtId="169" fontId="111" fillId="2" borderId="5" xfId="0" applyNumberFormat="1" applyFont="1" applyFill="1" applyBorder="1" applyAlignment="1"/>
    <xf numFmtId="169" fontId="111" fillId="2" borderId="31" xfId="0" applyNumberFormat="1" applyFont="1" applyFill="1" applyBorder="1" applyAlignment="1"/>
    <xf numFmtId="167" fontId="111" fillId="0" borderId="5" xfId="0" applyNumberFormat="1" applyFont="1" applyBorder="1" applyAlignment="1"/>
    <xf numFmtId="0" fontId="111" fillId="0" borderId="23" xfId="0" applyFont="1" applyBorder="1" applyAlignment="1"/>
    <xf numFmtId="0" fontId="111" fillId="0" borderId="31" xfId="0" applyFont="1" applyBorder="1" applyAlignment="1"/>
    <xf numFmtId="170" fontId="111" fillId="0" borderId="23" xfId="0" applyNumberFormat="1" applyFont="1" applyBorder="1" applyAlignment="1"/>
    <xf numFmtId="0" fontId="95" fillId="0" borderId="0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7" fillId="0" borderId="0" xfId="0" applyFont="1" applyAlignment="1"/>
    <xf numFmtId="37" fontId="97" fillId="0" borderId="0" xfId="0" applyNumberFormat="1" applyFont="1" applyAlignment="1" applyProtection="1">
      <alignment horizontal="center"/>
      <protection locked="0"/>
    </xf>
    <xf numFmtId="0" fontId="97" fillId="0" borderId="0" xfId="0" applyFont="1" applyAlignment="1">
      <alignment horizontal="center"/>
    </xf>
    <xf numFmtId="37" fontId="112" fillId="0" borderId="5" xfId="0" applyNumberFormat="1" applyFont="1" applyBorder="1" applyAlignment="1">
      <alignment horizontal="center"/>
    </xf>
    <xf numFmtId="0" fontId="111" fillId="0" borderId="23" xfId="0" applyFont="1" applyBorder="1" applyAlignment="1">
      <alignment horizontal="center"/>
    </xf>
    <xf numFmtId="0" fontId="111" fillId="0" borderId="31" xfId="0" applyFont="1" applyBorder="1" applyAlignment="1">
      <alignment horizontal="center"/>
    </xf>
    <xf numFmtId="37" fontId="112" fillId="0" borderId="31" xfId="0" applyNumberFormat="1" applyFont="1" applyBorder="1" applyAlignment="1">
      <alignment horizontal="center"/>
    </xf>
    <xf numFmtId="0" fontId="95" fillId="0" borderId="7" xfId="0" applyFont="1" applyBorder="1" applyAlignment="1">
      <alignment horizontal="center"/>
    </xf>
    <xf numFmtId="0" fontId="0" fillId="0" borderId="7" xfId="0" applyBorder="1" applyAlignment="1"/>
    <xf numFmtId="0" fontId="112" fillId="0" borderId="5" xfId="0" applyFont="1" applyBorder="1" applyAlignment="1">
      <alignment horizontal="center"/>
    </xf>
    <xf numFmtId="37" fontId="34" fillId="2" borderId="75" xfId="0" applyNumberFormat="1" applyFont="1" applyFill="1" applyBorder="1" applyAlignment="1">
      <alignment horizontal="center" vertical="center"/>
    </xf>
    <xf numFmtId="37" fontId="34" fillId="2" borderId="76" xfId="0" applyNumberFormat="1" applyFont="1" applyFill="1" applyBorder="1" applyAlignment="1">
      <alignment horizontal="center" vertical="center"/>
    </xf>
    <xf numFmtId="0" fontId="32" fillId="2" borderId="77" xfId="0" applyFont="1" applyFill="1" applyBorder="1" applyAlignment="1">
      <alignment horizontal="center" vertical="center"/>
    </xf>
    <xf numFmtId="0" fontId="32" fillId="2" borderId="78" xfId="0" applyFont="1" applyFill="1" applyBorder="1" applyAlignment="1">
      <alignment horizontal="center" vertical="center"/>
    </xf>
    <xf numFmtId="37" fontId="34" fillId="2" borderId="79" xfId="0" applyNumberFormat="1" applyFont="1" applyFill="1" applyBorder="1" applyAlignment="1">
      <alignment horizontal="center" vertical="center"/>
    </xf>
    <xf numFmtId="37" fontId="36" fillId="0" borderId="0" xfId="0" applyNumberFormat="1" applyFont="1" applyAlignment="1" applyProtection="1">
      <alignment horizontal="center"/>
      <protection locked="0"/>
    </xf>
    <xf numFmtId="0" fontId="122" fillId="0" borderId="0" xfId="0" applyFont="1" applyAlignment="1" applyProtection="1">
      <alignment horizontal="center"/>
      <protection locked="0"/>
    </xf>
    <xf numFmtId="37" fontId="34" fillId="11" borderId="75" xfId="0" quotePrefix="1" applyNumberFormat="1" applyFont="1" applyFill="1" applyBorder="1" applyAlignment="1">
      <alignment horizontal="center" vertical="center"/>
    </xf>
    <xf numFmtId="37" fontId="34" fillId="11" borderId="76" xfId="0" applyNumberFormat="1" applyFont="1" applyFill="1" applyBorder="1" applyAlignment="1">
      <alignment horizontal="center" vertical="center"/>
    </xf>
    <xf numFmtId="37" fontId="34" fillId="11" borderId="79" xfId="0" applyNumberFormat="1" applyFont="1" applyFill="1" applyBorder="1" applyAlignment="1">
      <alignment horizontal="center" vertical="center"/>
    </xf>
    <xf numFmtId="37" fontId="34" fillId="11" borderId="80" xfId="0" quotePrefix="1" applyNumberFormat="1" applyFont="1" applyFill="1" applyBorder="1" applyAlignment="1">
      <alignment horizontal="center" vertical="center"/>
    </xf>
    <xf numFmtId="37" fontId="34" fillId="11" borderId="8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/>
      <protection locked="0"/>
    </xf>
    <xf numFmtId="37" fontId="32" fillId="9" borderId="75" xfId="0" applyNumberFormat="1" applyFont="1" applyFill="1" applyBorder="1" applyAlignment="1">
      <alignment horizontal="center" vertical="center"/>
    </xf>
    <xf numFmtId="37" fontId="32" fillId="9" borderId="76" xfId="0" applyNumberFormat="1" applyFont="1" applyFill="1" applyBorder="1" applyAlignment="1">
      <alignment horizontal="center" vertical="center"/>
    </xf>
    <xf numFmtId="37" fontId="32" fillId="9" borderId="79" xfId="0" applyNumberFormat="1" applyFont="1" applyFill="1" applyBorder="1" applyAlignment="1">
      <alignment horizontal="center" vertical="center"/>
    </xf>
    <xf numFmtId="37" fontId="32" fillId="9" borderId="80" xfId="0" applyNumberFormat="1" applyFont="1" applyFill="1" applyBorder="1" applyAlignment="1">
      <alignment horizontal="center" vertical="center"/>
    </xf>
    <xf numFmtId="37" fontId="32" fillId="9" borderId="81" xfId="0" applyNumberFormat="1" applyFont="1" applyFill="1" applyBorder="1" applyAlignment="1">
      <alignment horizontal="center" vertical="center"/>
    </xf>
    <xf numFmtId="38" fontId="359" fillId="0" borderId="0" xfId="1" applyNumberFormat="1" applyFont="1" applyAlignment="1">
      <alignment vertical="top" wrapText="1"/>
    </xf>
    <xf numFmtId="38" fontId="359" fillId="0" borderId="120" xfId="1" applyNumberFormat="1" applyFont="1" applyBorder="1" applyAlignment="1">
      <alignment vertical="top" wrapText="1"/>
    </xf>
    <xf numFmtId="38" fontId="359" fillId="0" borderId="0" xfId="71" applyNumberFormat="1" applyFont="1" applyAlignment="1">
      <alignment vertical="top" wrapText="1"/>
    </xf>
    <xf numFmtId="38" fontId="359" fillId="0" borderId="120" xfId="71" applyNumberFormat="1" applyFont="1" applyBorder="1" applyAlignment="1">
      <alignment vertical="top" wrapText="1"/>
    </xf>
    <xf numFmtId="38" fontId="359" fillId="0" borderId="0" xfId="1" applyNumberFormat="1" applyFont="1" applyAlignment="1">
      <alignment horizontal="left" vertical="top" wrapText="1"/>
    </xf>
    <xf numFmtId="38" fontId="359" fillId="0" borderId="120" xfId="1" applyNumberFormat="1" applyFont="1" applyBorder="1" applyAlignment="1">
      <alignment horizontal="left" vertical="top" wrapText="1"/>
    </xf>
    <xf numFmtId="172" fontId="359" fillId="70" borderId="0" xfId="1" applyNumberFormat="1" applyFont="1" applyFill="1" applyAlignment="1">
      <alignment horizontal="center" vertical="center" wrapText="1"/>
    </xf>
    <xf numFmtId="172" fontId="359" fillId="70" borderId="0" xfId="1" applyNumberFormat="1" applyFont="1" applyFill="1" applyAlignment="1">
      <alignment horizontal="center" vertical="center"/>
    </xf>
    <xf numFmtId="38" fontId="359" fillId="70" borderId="0" xfId="71" applyNumberFormat="1" applyFont="1" applyFill="1" applyAlignment="1">
      <alignment vertical="top" wrapText="1"/>
    </xf>
    <xf numFmtId="38" fontId="359" fillId="70" borderId="120" xfId="71" applyNumberFormat="1" applyFont="1" applyFill="1" applyBorder="1" applyAlignment="1">
      <alignment vertical="top" wrapText="1"/>
    </xf>
    <xf numFmtId="38" fontId="359" fillId="106" borderId="0" xfId="71" applyNumberFormat="1" applyFont="1" applyFill="1" applyAlignment="1">
      <alignment vertical="top" wrapText="1"/>
    </xf>
    <xf numFmtId="38" fontId="359" fillId="106" borderId="120" xfId="71" applyNumberFormat="1" applyFont="1" applyFill="1" applyBorder="1" applyAlignment="1">
      <alignment vertical="top" wrapText="1"/>
    </xf>
    <xf numFmtId="38" fontId="359" fillId="15" borderId="0" xfId="1" applyNumberFormat="1" applyFont="1" applyFill="1" applyAlignment="1">
      <alignment vertical="top" wrapText="1"/>
    </xf>
    <xf numFmtId="38" fontId="359" fillId="15" borderId="120" xfId="1" applyNumberFormat="1" applyFont="1" applyFill="1" applyBorder="1" applyAlignment="1">
      <alignment vertical="top" wrapText="1"/>
    </xf>
    <xf numFmtId="38" fontId="359" fillId="15" borderId="0" xfId="71" applyNumberFormat="1" applyFont="1" applyFill="1" applyAlignment="1">
      <alignment vertical="top" wrapText="1"/>
    </xf>
    <xf numFmtId="38" fontId="359" fillId="15" borderId="120" xfId="71" applyNumberFormat="1" applyFont="1" applyFill="1" applyBorder="1" applyAlignment="1">
      <alignment vertical="top" wrapText="1"/>
    </xf>
    <xf numFmtId="0" fontId="0" fillId="0" borderId="0" xfId="0"/>
    <xf numFmtId="37" fontId="32" fillId="9" borderId="92" xfId="0" applyNumberFormat="1" applyFont="1" applyFill="1" applyBorder="1" applyAlignment="1">
      <alignment horizontal="center" vertical="center"/>
    </xf>
    <xf numFmtId="37" fontId="32" fillId="9" borderId="95" xfId="0" applyNumberFormat="1" applyFont="1" applyFill="1" applyBorder="1" applyAlignment="1">
      <alignment horizontal="center" vertical="center"/>
    </xf>
    <xf numFmtId="37" fontId="32" fillId="4" borderId="81" xfId="0" applyNumberFormat="1" applyFont="1" applyFill="1" applyBorder="1" applyAlignment="1">
      <alignment horizontal="center" vertical="center"/>
    </xf>
    <xf numFmtId="0" fontId="0" fillId="0" borderId="95" xfId="0" applyBorder="1" applyAlignment="1">
      <alignment horizontal="center" vertical="center"/>
    </xf>
    <xf numFmtId="0" fontId="32" fillId="9" borderId="22" xfId="0" applyFont="1" applyFill="1" applyBorder="1" applyAlignment="1"/>
    <xf numFmtId="0" fontId="0" fillId="9" borderId="22" xfId="0" applyFill="1" applyBorder="1" applyAlignment="1"/>
    <xf numFmtId="0" fontId="32" fillId="92" borderId="22" xfId="0" applyFont="1" applyFill="1" applyBorder="1" applyAlignment="1"/>
    <xf numFmtId="37" fontId="35" fillId="2" borderId="80" xfId="0" applyNumberFormat="1" applyFont="1" applyFill="1" applyBorder="1" applyAlignment="1">
      <alignment horizontal="center" vertical="center"/>
    </xf>
    <xf numFmtId="37" fontId="35" fillId="2" borderId="81" xfId="0" applyNumberFormat="1" applyFont="1" applyFill="1" applyBorder="1" applyAlignment="1">
      <alignment horizontal="center" vertical="center"/>
    </xf>
    <xf numFmtId="37" fontId="35" fillId="2" borderId="75" xfId="0" applyNumberFormat="1" applyFont="1" applyFill="1" applyBorder="1" applyAlignment="1">
      <alignment horizontal="center" vertical="center"/>
    </xf>
    <xf numFmtId="37" fontId="35" fillId="2" borderId="76" xfId="0" applyNumberFormat="1" applyFont="1" applyFill="1" applyBorder="1" applyAlignment="1">
      <alignment horizontal="center" vertical="center"/>
    </xf>
    <xf numFmtId="37" fontId="35" fillId="2" borderId="79" xfId="0" applyNumberFormat="1" applyFont="1" applyFill="1" applyBorder="1" applyAlignment="1">
      <alignment horizontal="center" vertical="center"/>
    </xf>
    <xf numFmtId="9" fontId="147" fillId="0" borderId="91" xfId="76" applyNumberFormat="1" applyFont="1" applyBorder="1" applyAlignment="1">
      <alignment horizontal="center"/>
    </xf>
    <xf numFmtId="9" fontId="147" fillId="0" borderId="92" xfId="76" applyNumberFormat="1" applyFont="1" applyBorder="1" applyAlignment="1">
      <alignment horizontal="center"/>
    </xf>
    <xf numFmtId="0" fontId="221" fillId="73" borderId="93" xfId="76" applyFont="1" applyFill="1" applyBorder="1" applyAlignment="1">
      <alignment horizontal="center"/>
    </xf>
    <xf numFmtId="0" fontId="221" fillId="73" borderId="85" xfId="76" applyFont="1" applyFill="1" applyBorder="1" applyAlignment="1">
      <alignment horizontal="center"/>
    </xf>
    <xf numFmtId="0" fontId="229" fillId="81" borderId="94" xfId="76" applyFont="1" applyFill="1" applyBorder="1" applyAlignment="1">
      <alignment horizontal="center"/>
    </xf>
    <xf numFmtId="0" fontId="229" fillId="81" borderId="95" xfId="76" applyFont="1" applyFill="1" applyBorder="1" applyAlignment="1">
      <alignment horizontal="center"/>
    </xf>
    <xf numFmtId="0" fontId="33" fillId="0" borderId="61" xfId="0" applyFont="1" applyFill="1" applyBorder="1" applyAlignment="1">
      <alignment horizontal="center"/>
    </xf>
    <xf numFmtId="0" fontId="33" fillId="0" borderId="62" xfId="0" applyFont="1" applyFill="1" applyBorder="1" applyAlignment="1">
      <alignment horizontal="center"/>
    </xf>
    <xf numFmtId="0" fontId="33" fillId="0" borderId="7" xfId="0" applyFont="1" applyFill="1" applyBorder="1" applyAlignment="1">
      <alignment horizontal="center"/>
    </xf>
    <xf numFmtId="0" fontId="33" fillId="0" borderId="65" xfId="0" applyFont="1" applyFill="1" applyBorder="1" applyAlignment="1">
      <alignment horizontal="center"/>
    </xf>
    <xf numFmtId="173" fontId="52" fillId="71" borderId="0" xfId="12" applyNumberFormat="1" applyFont="1" applyFill="1" applyBorder="1" applyAlignment="1">
      <alignment horizontal="center"/>
    </xf>
    <xf numFmtId="0" fontId="210" fillId="65" borderId="91" xfId="71" applyFont="1" applyFill="1" applyBorder="1" applyAlignment="1">
      <alignment horizontal="center" vertical="center" wrapText="1"/>
    </xf>
    <xf numFmtId="0" fontId="210" fillId="65" borderId="93" xfId="71" applyFont="1" applyFill="1" applyBorder="1" applyAlignment="1">
      <alignment horizontal="center" vertical="center"/>
    </xf>
    <xf numFmtId="0" fontId="210" fillId="65" borderId="94" xfId="71" applyFont="1" applyFill="1" applyBorder="1" applyAlignment="1">
      <alignment horizontal="center" vertical="center"/>
    </xf>
    <xf numFmtId="37" fontId="32" fillId="74" borderId="105" xfId="0" applyNumberFormat="1" applyFont="1" applyFill="1" applyBorder="1" applyAlignment="1">
      <alignment horizontal="center" vertical="center"/>
    </xf>
    <xf numFmtId="37" fontId="32" fillId="74" borderId="66" xfId="0" applyNumberFormat="1" applyFont="1" applyFill="1" applyBorder="1" applyAlignment="1">
      <alignment horizontal="center" vertical="center"/>
    </xf>
    <xf numFmtId="37" fontId="32" fillId="74" borderId="0" xfId="0" applyNumberFormat="1" applyFont="1" applyFill="1" applyBorder="1" applyAlignment="1">
      <alignment horizontal="center" vertical="center"/>
    </xf>
    <xf numFmtId="37" fontId="110" fillId="9" borderId="105" xfId="0" applyNumberFormat="1" applyFont="1" applyFill="1" applyBorder="1" applyAlignment="1">
      <alignment horizontal="center" vertical="center"/>
    </xf>
    <xf numFmtId="0" fontId="54" fillId="0" borderId="66" xfId="0" applyFont="1" applyBorder="1" applyAlignment="1">
      <alignment horizontal="center" vertical="center"/>
    </xf>
    <xf numFmtId="0" fontId="0" fillId="74" borderId="66" xfId="0" applyFill="1" applyBorder="1" applyAlignment="1">
      <alignment horizontal="center" vertical="center"/>
    </xf>
    <xf numFmtId="37" fontId="110" fillId="9" borderId="66" xfId="0" applyNumberFormat="1" applyFont="1" applyFill="1" applyBorder="1" applyAlignment="1">
      <alignment horizontal="center" vertical="center"/>
    </xf>
    <xf numFmtId="37" fontId="110" fillId="9" borderId="0" xfId="0" applyNumberFormat="1" applyFont="1" applyFill="1" applyBorder="1" applyAlignment="1">
      <alignment horizontal="center" vertical="center"/>
    </xf>
    <xf numFmtId="0" fontId="32" fillId="0" borderId="22" xfId="0" applyFont="1" applyFill="1" applyBorder="1" applyAlignment="1"/>
    <xf numFmtId="0" fontId="31" fillId="0" borderId="22" xfId="0" applyFont="1" applyFill="1" applyBorder="1" applyAlignment="1"/>
    <xf numFmtId="0" fontId="30" fillId="0" borderId="22" xfId="0" applyFont="1" applyFill="1" applyBorder="1" applyAlignment="1"/>
    <xf numFmtId="0" fontId="32" fillId="74" borderId="22" xfId="0" applyFont="1" applyFill="1" applyBorder="1" applyAlignment="1"/>
    <xf numFmtId="0" fontId="0" fillId="74" borderId="22" xfId="0" applyFill="1" applyBorder="1" applyAlignment="1"/>
    <xf numFmtId="0" fontId="31" fillId="0" borderId="5" xfId="0" applyFont="1" applyFill="1" applyBorder="1" applyAlignment="1">
      <alignment horizontal="left" wrapText="1"/>
    </xf>
    <xf numFmtId="0" fontId="30" fillId="0" borderId="31" xfId="0" applyFont="1" applyFill="1" applyBorder="1" applyAlignment="1">
      <alignment horizontal="left" wrapText="1"/>
    </xf>
    <xf numFmtId="0" fontId="31" fillId="0" borderId="5" xfId="0" applyFont="1" applyFill="1" applyBorder="1" applyAlignment="1">
      <alignment horizontal="left"/>
    </xf>
    <xf numFmtId="0" fontId="31" fillId="0" borderId="31" xfId="0" applyFont="1" applyFill="1" applyBorder="1" applyAlignment="1">
      <alignment horizontal="left"/>
    </xf>
    <xf numFmtId="0" fontId="106" fillId="0" borderId="0" xfId="0" applyFont="1" applyAlignment="1"/>
    <xf numFmtId="0" fontId="157" fillId="0" borderId="5" xfId="0" applyFont="1" applyBorder="1" applyAlignment="1">
      <alignment horizontal="left" wrapText="1"/>
    </xf>
    <xf numFmtId="0" fontId="157" fillId="0" borderId="31" xfId="0" applyFont="1" applyBorder="1" applyAlignment="1">
      <alignment horizontal="left" wrapText="1"/>
    </xf>
    <xf numFmtId="0" fontId="30" fillId="74" borderId="66" xfId="0" applyFont="1" applyFill="1" applyBorder="1" applyAlignment="1">
      <alignment horizontal="center" vertical="center"/>
    </xf>
    <xf numFmtId="0" fontId="110" fillId="9" borderId="22" xfId="0" applyFont="1" applyFill="1" applyBorder="1" applyAlignment="1"/>
    <xf numFmtId="0" fontId="32" fillId="0" borderId="0" xfId="0" applyFont="1" applyAlignment="1">
      <alignment horizontal="center"/>
    </xf>
    <xf numFmtId="0" fontId="47" fillId="70" borderId="0" xfId="0" applyFont="1" applyFill="1" applyAlignment="1">
      <alignment horizontal="center"/>
    </xf>
    <xf numFmtId="14" fontId="95" fillId="70" borderId="85" xfId="14" applyNumberFormat="1" applyFont="1" applyFill="1" applyBorder="1" applyAlignment="1">
      <alignment horizontal="center"/>
    </xf>
    <xf numFmtId="0" fontId="95" fillId="70" borderId="85" xfId="14" applyFont="1" applyFill="1" applyBorder="1" applyAlignment="1">
      <alignment horizontal="center"/>
    </xf>
    <xf numFmtId="0" fontId="95" fillId="109" borderId="91" xfId="14" applyFont="1" applyFill="1" applyBorder="1" applyAlignment="1">
      <alignment horizontal="center" vertical="center"/>
    </xf>
    <xf numFmtId="0" fontId="95" fillId="109" borderId="93" xfId="14" applyFont="1" applyFill="1" applyBorder="1" applyAlignment="1">
      <alignment horizontal="center" vertical="center"/>
    </xf>
    <xf numFmtId="0" fontId="29" fillId="16" borderId="0" xfId="14" applyFill="1" applyBorder="1" applyAlignment="1">
      <alignment horizontal="center"/>
    </xf>
    <xf numFmtId="0" fontId="47" fillId="87" borderId="0" xfId="14" applyFont="1" applyFill="1" applyBorder="1" applyAlignment="1">
      <alignment horizontal="center"/>
    </xf>
    <xf numFmtId="37" fontId="327" fillId="104" borderId="0" xfId="14" applyNumberFormat="1" applyFont="1" applyFill="1" applyAlignment="1">
      <alignment horizontal="center"/>
    </xf>
    <xf numFmtId="37" fontId="174" fillId="0" borderId="89" xfId="14" applyNumberFormat="1" applyFont="1" applyBorder="1" applyAlignment="1">
      <alignment horizontal="center" vertical="center"/>
    </xf>
    <xf numFmtId="37" fontId="174" fillId="0" borderId="125" xfId="14" applyNumberFormat="1" applyFont="1" applyBorder="1" applyAlignment="1">
      <alignment horizontal="center" vertical="center"/>
    </xf>
    <xf numFmtId="37" fontId="174" fillId="0" borderId="90" xfId="14" applyNumberFormat="1" applyFont="1" applyBorder="1" applyAlignment="1">
      <alignment horizontal="center" vertical="center"/>
    </xf>
    <xf numFmtId="172" fontId="35" fillId="2" borderId="64" xfId="1" applyNumberFormat="1" applyFont="1" applyFill="1" applyBorder="1" applyAlignment="1">
      <alignment horizontal="center" vertical="center"/>
    </xf>
    <xf numFmtId="172" fontId="35" fillId="2" borderId="65" xfId="1" applyNumberFormat="1" applyFont="1" applyFill="1" applyBorder="1" applyAlignment="1">
      <alignment horizontal="center" vertical="center"/>
    </xf>
    <xf numFmtId="172" fontId="88" fillId="0" borderId="0" xfId="1" applyNumberFormat="1" applyFont="1" applyBorder="1" applyAlignment="1">
      <alignment horizontal="center"/>
    </xf>
    <xf numFmtId="38" fontId="88" fillId="0" borderId="0" xfId="1" applyNumberFormat="1" applyFont="1" applyBorder="1" applyAlignment="1">
      <alignment horizontal="center"/>
    </xf>
    <xf numFmtId="172" fontId="53" fillId="0" borderId="5" xfId="1" applyNumberFormat="1" applyFont="1" applyFill="1" applyBorder="1" applyAlignment="1">
      <alignment horizontal="center"/>
    </xf>
    <xf numFmtId="172" fontId="53" fillId="0" borderId="23" xfId="1" applyNumberFormat="1" applyFont="1" applyFill="1" applyBorder="1" applyAlignment="1">
      <alignment horizontal="center"/>
    </xf>
    <xf numFmtId="172" fontId="53" fillId="0" borderId="31" xfId="1" applyNumberFormat="1" applyFont="1" applyFill="1" applyBorder="1" applyAlignment="1">
      <alignment horizontal="center"/>
    </xf>
    <xf numFmtId="38" fontId="53" fillId="0" borderId="5" xfId="1" applyNumberFormat="1" applyFont="1" applyFill="1" applyBorder="1" applyAlignment="1">
      <alignment horizontal="center"/>
    </xf>
    <xf numFmtId="38" fontId="53" fillId="0" borderId="23" xfId="1" applyNumberFormat="1" applyFont="1" applyFill="1" applyBorder="1" applyAlignment="1">
      <alignment horizontal="center"/>
    </xf>
    <xf numFmtId="38" fontId="53" fillId="0" borderId="31" xfId="1" applyNumberFormat="1" applyFont="1" applyFill="1" applyBorder="1" applyAlignment="1">
      <alignment horizontal="center"/>
    </xf>
    <xf numFmtId="14" fontId="249" fillId="0" borderId="106" xfId="0" applyNumberFormat="1" applyFont="1" applyBorder="1" applyAlignment="1">
      <alignment horizontal="center" wrapText="1"/>
    </xf>
    <xf numFmtId="14" fontId="249" fillId="0" borderId="107" xfId="0" applyNumberFormat="1" applyFont="1" applyBorder="1" applyAlignment="1">
      <alignment horizontal="center" wrapText="1"/>
    </xf>
    <xf numFmtId="14" fontId="249" fillId="0" borderId="108" xfId="0" applyNumberFormat="1" applyFont="1" applyBorder="1" applyAlignment="1">
      <alignment horizontal="center" wrapText="1"/>
    </xf>
    <xf numFmtId="14" fontId="201" fillId="0" borderId="106" xfId="0" applyNumberFormat="1" applyFont="1" applyBorder="1" applyAlignment="1">
      <alignment horizontal="center"/>
    </xf>
    <xf numFmtId="14" fontId="201" fillId="0" borderId="107" xfId="0" applyNumberFormat="1" applyFont="1" applyBorder="1" applyAlignment="1">
      <alignment horizontal="center"/>
    </xf>
    <xf numFmtId="14" fontId="201" fillId="0" borderId="108" xfId="0" applyNumberFormat="1" applyFont="1" applyBorder="1" applyAlignment="1">
      <alignment horizontal="center"/>
    </xf>
    <xf numFmtId="0" fontId="47" fillId="0" borderId="106" xfId="0" applyFont="1" applyBorder="1" applyAlignment="1">
      <alignment horizontal="center"/>
    </xf>
    <xf numFmtId="0" fontId="47" fillId="0" borderId="108" xfId="0" applyFont="1" applyBorder="1" applyAlignment="1">
      <alignment horizontal="center"/>
    </xf>
    <xf numFmtId="0" fontId="113" fillId="104" borderId="0" xfId="0" applyFont="1" applyFill="1" applyAlignment="1">
      <alignment horizontal="center" vertical="center" wrapText="1"/>
    </xf>
    <xf numFmtId="37" fontId="110" fillId="9" borderId="113" xfId="0" applyNumberFormat="1" applyFont="1" applyFill="1" applyBorder="1" applyAlignment="1">
      <alignment horizontal="center" vertical="center"/>
    </xf>
    <xf numFmtId="37" fontId="110" fillId="9" borderId="7" xfId="0" applyNumberFormat="1" applyFont="1" applyFill="1" applyBorder="1" applyAlignment="1">
      <alignment horizontal="center" vertical="center"/>
    </xf>
    <xf numFmtId="0" fontId="206" fillId="104" borderId="105" xfId="0" applyFont="1" applyFill="1" applyBorder="1" applyAlignment="1">
      <alignment horizontal="right"/>
    </xf>
    <xf numFmtId="0" fontId="206" fillId="104" borderId="66" xfId="0" applyFont="1" applyFill="1" applyBorder="1" applyAlignment="1">
      <alignment horizontal="right"/>
    </xf>
    <xf numFmtId="0" fontId="5" fillId="0" borderId="0" xfId="76" applyFont="1" applyFill="1" applyAlignment="1">
      <alignment horizontal="center"/>
    </xf>
    <xf numFmtId="0" fontId="19" fillId="0" borderId="0" xfId="76" applyFill="1" applyAlignment="1">
      <alignment horizontal="center"/>
    </xf>
    <xf numFmtId="0" fontId="174" fillId="70" borderId="105" xfId="14" applyFont="1" applyFill="1" applyBorder="1" applyAlignment="1">
      <alignment horizontal="center"/>
    </xf>
    <xf numFmtId="0" fontId="174" fillId="70" borderId="0" xfId="14" applyFont="1" applyFill="1" applyAlignment="1">
      <alignment horizontal="center"/>
    </xf>
    <xf numFmtId="0" fontId="47" fillId="16" borderId="105" xfId="14" applyFont="1" applyFill="1" applyBorder="1" applyAlignment="1">
      <alignment horizontal="center" vertical="top" wrapText="1"/>
    </xf>
    <xf numFmtId="0" fontId="47" fillId="16" borderId="0" xfId="14" applyFont="1" applyFill="1" applyBorder="1" applyAlignment="1">
      <alignment horizontal="center" vertical="top" wrapText="1"/>
    </xf>
    <xf numFmtId="0" fontId="200" fillId="16" borderId="0" xfId="60" applyFont="1" applyFill="1" applyAlignment="1">
      <alignment horizontal="center" vertical="center" wrapText="1"/>
    </xf>
    <xf numFmtId="0" fontId="36" fillId="16" borderId="89" xfId="0" applyFont="1" applyFill="1" applyBorder="1" applyAlignment="1">
      <alignment horizontal="center" vertical="center" wrapText="1"/>
    </xf>
    <xf numFmtId="0" fontId="36" fillId="16" borderId="125" xfId="0" applyFont="1" applyFill="1" applyBorder="1" applyAlignment="1">
      <alignment horizontal="center" vertical="center" wrapText="1"/>
    </xf>
    <xf numFmtId="0" fontId="36" fillId="16" borderId="90" xfId="0" applyFont="1" applyFill="1" applyBorder="1" applyAlignment="1">
      <alignment horizontal="center" vertical="center" wrapText="1"/>
    </xf>
    <xf numFmtId="0" fontId="47" fillId="91" borderId="89" xfId="14" applyFont="1" applyFill="1" applyBorder="1" applyAlignment="1">
      <alignment horizontal="center" vertical="center"/>
    </xf>
    <xf numFmtId="0" fontId="47" fillId="91" borderId="125" xfId="14" applyFont="1" applyFill="1" applyBorder="1" applyAlignment="1">
      <alignment horizontal="center" vertical="center"/>
    </xf>
    <xf numFmtId="0" fontId="47" fillId="91" borderId="90" xfId="14" applyFont="1" applyFill="1" applyBorder="1" applyAlignment="1">
      <alignment horizontal="center" vertical="center"/>
    </xf>
    <xf numFmtId="37" fontId="77" fillId="2" borderId="106" xfId="67" applyNumberFormat="1" applyFont="1" applyFill="1" applyBorder="1" applyAlignment="1">
      <alignment horizontal="center"/>
    </xf>
    <xf numFmtId="37" fontId="77" fillId="2" borderId="108" xfId="67" applyNumberFormat="1" applyFont="1" applyFill="1" applyBorder="1" applyAlignment="1">
      <alignment horizontal="center"/>
    </xf>
    <xf numFmtId="37" fontId="77" fillId="2" borderId="84" xfId="10" applyNumberFormat="1" applyFont="1" applyFill="1" applyBorder="1" applyAlignment="1">
      <alignment horizontal="center"/>
    </xf>
    <xf numFmtId="37" fontId="77" fillId="2" borderId="87" xfId="10" applyNumberFormat="1" applyFont="1" applyFill="1" applyBorder="1" applyAlignment="1">
      <alignment horizontal="center"/>
    </xf>
    <xf numFmtId="37" fontId="33" fillId="2" borderId="82" xfId="10" applyNumberFormat="1" applyFont="1" applyFill="1" applyBorder="1" applyAlignment="1">
      <alignment horizontal="center"/>
    </xf>
    <xf numFmtId="37" fontId="33" fillId="2" borderId="83" xfId="10" applyNumberFormat="1" applyFont="1" applyFill="1" applyBorder="1" applyAlignment="1">
      <alignment horizontal="center"/>
    </xf>
    <xf numFmtId="37" fontId="86" fillId="2" borderId="5" xfId="0" applyNumberFormat="1" applyFont="1" applyFill="1" applyBorder="1" applyAlignment="1">
      <alignment horizontal="center"/>
    </xf>
    <xf numFmtId="37" fontId="86" fillId="2" borderId="23" xfId="0" applyNumberFormat="1" applyFont="1" applyFill="1" applyBorder="1" applyAlignment="1">
      <alignment horizontal="center"/>
    </xf>
    <xf numFmtId="37" fontId="86" fillId="2" borderId="31" xfId="0" applyNumberFormat="1" applyFont="1" applyFill="1" applyBorder="1" applyAlignment="1">
      <alignment horizontal="center"/>
    </xf>
    <xf numFmtId="37" fontId="88" fillId="2" borderId="5" xfId="0" applyNumberFormat="1" applyFont="1" applyFill="1" applyBorder="1" applyAlignment="1">
      <alignment horizontal="center"/>
    </xf>
    <xf numFmtId="0" fontId="0" fillId="0" borderId="23" xfId="0" applyBorder="1"/>
    <xf numFmtId="0" fontId="0" fillId="0" borderId="31" xfId="0" applyBorder="1"/>
    <xf numFmtId="37" fontId="33" fillId="2" borderId="5" xfId="0" applyNumberFormat="1" applyFont="1" applyFill="1" applyBorder="1" applyAlignment="1">
      <alignment horizontal="center"/>
    </xf>
    <xf numFmtId="37" fontId="33" fillId="2" borderId="23" xfId="0" applyNumberFormat="1" applyFont="1" applyFill="1" applyBorder="1" applyAlignment="1">
      <alignment horizontal="center"/>
    </xf>
    <xf numFmtId="37" fontId="33" fillId="2" borderId="31" xfId="0" applyNumberFormat="1" applyFont="1" applyFill="1" applyBorder="1" applyAlignment="1">
      <alignment horizontal="center"/>
    </xf>
    <xf numFmtId="37" fontId="33" fillId="2" borderId="84" xfId="10" applyNumberFormat="1" applyFont="1" applyFill="1" applyBorder="1" applyAlignment="1">
      <alignment horizontal="center"/>
    </xf>
    <xf numFmtId="37" fontId="33" fillId="2" borderId="0" xfId="10" applyNumberFormat="1" applyFont="1" applyFill="1" applyBorder="1" applyAlignment="1">
      <alignment horizontal="center"/>
    </xf>
    <xf numFmtId="37" fontId="33" fillId="2" borderId="88" xfId="10" applyNumberFormat="1" applyFont="1" applyFill="1" applyBorder="1" applyAlignment="1">
      <alignment horizontal="center"/>
    </xf>
    <xf numFmtId="37" fontId="33" fillId="2" borderId="86" xfId="10" applyNumberFormat="1" applyFont="1" applyFill="1" applyBorder="1" applyAlignment="1">
      <alignment horizontal="center"/>
    </xf>
    <xf numFmtId="37" fontId="77" fillId="2" borderId="82" xfId="10" applyNumberFormat="1" applyFont="1" applyFill="1" applyBorder="1" applyAlignment="1">
      <alignment horizontal="center"/>
    </xf>
    <xf numFmtId="37" fontId="77" fillId="2" borderId="83" xfId="10" applyNumberFormat="1" applyFont="1" applyFill="1" applyBorder="1" applyAlignment="1">
      <alignment horizontal="center"/>
    </xf>
    <xf numFmtId="37" fontId="77" fillId="2" borderId="88" xfId="10" applyNumberFormat="1" applyFont="1" applyFill="1" applyBorder="1" applyAlignment="1">
      <alignment horizontal="center"/>
    </xf>
    <xf numFmtId="37" fontId="77" fillId="2" borderId="86" xfId="10" applyNumberFormat="1" applyFont="1" applyFill="1" applyBorder="1" applyAlignment="1">
      <alignment horizontal="center"/>
    </xf>
    <xf numFmtId="37" fontId="77" fillId="6" borderId="82" xfId="10" applyNumberFormat="1" applyFont="1" applyFill="1" applyBorder="1" applyAlignment="1">
      <alignment horizontal="center"/>
    </xf>
    <xf numFmtId="37" fontId="77" fillId="6" borderId="83" xfId="10" applyNumberFormat="1" applyFont="1" applyFill="1" applyBorder="1" applyAlignment="1">
      <alignment horizontal="center"/>
    </xf>
    <xf numFmtId="37" fontId="53" fillId="6" borderId="84" xfId="10" applyNumberFormat="1" applyFont="1" applyFill="1" applyBorder="1" applyAlignment="1">
      <alignment horizontal="center"/>
    </xf>
    <xf numFmtId="37" fontId="53" fillId="6" borderId="0" xfId="10" applyNumberFormat="1" applyFont="1" applyFill="1" applyBorder="1" applyAlignment="1">
      <alignment horizontal="center"/>
    </xf>
    <xf numFmtId="37" fontId="77" fillId="11" borderId="126" xfId="67" applyNumberFormat="1" applyFont="1" applyFill="1" applyBorder="1" applyAlignment="1">
      <alignment horizontal="center"/>
    </xf>
    <xf numFmtId="37" fontId="77" fillId="11" borderId="23" xfId="67" applyNumberFormat="1" applyFont="1" applyFill="1" applyBorder="1" applyAlignment="1">
      <alignment horizontal="center"/>
    </xf>
    <xf numFmtId="37" fontId="77" fillId="11" borderId="31" xfId="67" applyNumberFormat="1" applyFont="1" applyFill="1" applyBorder="1" applyAlignment="1">
      <alignment horizontal="center"/>
    </xf>
    <xf numFmtId="14" fontId="259" fillId="0" borderId="0" xfId="0" applyNumberFormat="1" applyFont="1" applyFill="1" applyAlignment="1">
      <alignment horizontal="center" wrapText="1"/>
    </xf>
    <xf numFmtId="37" fontId="53" fillId="6" borderId="82" xfId="10" applyNumberFormat="1" applyFont="1" applyFill="1" applyBorder="1" applyAlignment="1">
      <alignment horizontal="center"/>
    </xf>
    <xf numFmtId="37" fontId="53" fillId="6" borderId="83" xfId="10" applyNumberFormat="1" applyFont="1" applyFill="1" applyBorder="1" applyAlignment="1">
      <alignment horizontal="center"/>
    </xf>
    <xf numFmtId="37" fontId="33" fillId="6" borderId="23" xfId="0" applyNumberFormat="1" applyFont="1" applyFill="1" applyBorder="1" applyAlignment="1">
      <alignment horizontal="center"/>
    </xf>
    <xf numFmtId="37" fontId="33" fillId="2" borderId="85" xfId="10" applyNumberFormat="1" applyFont="1" applyFill="1" applyBorder="1" applyAlignment="1">
      <alignment horizontal="center"/>
    </xf>
    <xf numFmtId="0" fontId="54" fillId="0" borderId="105" xfId="0" applyFont="1" applyBorder="1" applyAlignment="1">
      <alignment horizontal="left" vertical="top"/>
    </xf>
    <xf numFmtId="0" fontId="54" fillId="0" borderId="0" xfId="0" applyFont="1" applyBorder="1" applyAlignment="1">
      <alignment horizontal="left" vertical="top"/>
    </xf>
    <xf numFmtId="0" fontId="54" fillId="0" borderId="0" xfId="0" applyFont="1" applyFill="1" applyAlignment="1">
      <alignment horizontal="left" vertical="top"/>
    </xf>
    <xf numFmtId="0" fontId="0" fillId="0" borderId="0" xfId="0" applyFill="1" applyAlignment="1">
      <alignment vertical="top"/>
    </xf>
    <xf numFmtId="0" fontId="54" fillId="0" borderId="105" xfId="0" applyFont="1" applyFill="1" applyBorder="1" applyAlignment="1">
      <alignment horizontal="left" vertical="top"/>
    </xf>
    <xf numFmtId="0" fontId="54" fillId="0" borderId="0" xfId="0" applyFont="1" applyFill="1" applyBorder="1" applyAlignment="1">
      <alignment horizontal="left" vertical="top"/>
    </xf>
    <xf numFmtId="0" fontId="54" fillId="0" borderId="66" xfId="0" applyFont="1" applyFill="1" applyBorder="1" applyAlignment="1">
      <alignment horizontal="left" vertical="top"/>
    </xf>
    <xf numFmtId="37" fontId="397" fillId="0" borderId="0" xfId="0" applyNumberFormat="1" applyFont="1" applyFill="1" applyAlignment="1" applyProtection="1">
      <alignment horizontal="center"/>
      <protection locked="0"/>
    </xf>
    <xf numFmtId="37" fontId="398" fillId="0" borderId="0" xfId="0" applyNumberFormat="1" applyFont="1" applyFill="1" applyAlignment="1">
      <alignment horizontal="left"/>
    </xf>
    <xf numFmtId="37" fontId="398" fillId="0" borderId="0" xfId="0" applyNumberFormat="1" applyFont="1" applyFill="1" applyAlignment="1">
      <alignment horizontal="centerContinuous"/>
    </xf>
    <xf numFmtId="0" fontId="399" fillId="0" borderId="0" xfId="0" applyFont="1" applyFill="1" applyAlignment="1" applyProtection="1">
      <alignment horizontal="center"/>
      <protection locked="0"/>
    </xf>
    <xf numFmtId="37" fontId="400" fillId="0" borderId="0" xfId="0" applyNumberFormat="1" applyFont="1" applyFill="1" applyAlignment="1">
      <alignment horizontal="left"/>
    </xf>
    <xf numFmtId="37" fontId="400" fillId="0" borderId="0" xfId="0" applyNumberFormat="1" applyFont="1" applyFill="1" applyAlignment="1">
      <alignment horizontal="centerContinuous"/>
    </xf>
    <xf numFmtId="37" fontId="401" fillId="0" borderId="0" xfId="0" applyNumberFormat="1" applyFont="1" applyFill="1" applyAlignment="1"/>
    <xf numFmtId="37" fontId="398" fillId="0" borderId="0" xfId="0" applyNumberFormat="1" applyFont="1" applyFill="1"/>
    <xf numFmtId="37" fontId="397" fillId="0" borderId="0" xfId="0" applyNumberFormat="1" applyFont="1" applyFill="1"/>
    <xf numFmtId="37" fontId="398" fillId="0" borderId="0" xfId="0" applyNumberFormat="1" applyFont="1" applyFill="1" applyBorder="1" applyAlignment="1">
      <alignment horizontal="center"/>
    </xf>
    <xf numFmtId="37" fontId="398" fillId="0" borderId="0" xfId="0" applyNumberFormat="1" applyFont="1" applyFill="1" applyBorder="1" applyAlignment="1">
      <alignment horizontal="left"/>
    </xf>
    <xf numFmtId="37" fontId="398" fillId="0" borderId="0" xfId="0" applyNumberFormat="1" applyFont="1" applyFill="1" applyBorder="1" applyAlignment="1">
      <alignment horizontal="center" vertical="center"/>
    </xf>
    <xf numFmtId="37" fontId="398" fillId="0" borderId="0" xfId="0" applyNumberFormat="1" applyFont="1" applyFill="1" applyBorder="1" applyAlignment="1">
      <alignment horizontal="left" vertical="center"/>
    </xf>
    <xf numFmtId="37" fontId="398" fillId="0" borderId="0" xfId="0" applyNumberFormat="1" applyFont="1" applyFill="1" applyBorder="1"/>
    <xf numFmtId="37" fontId="401" fillId="0" borderId="0" xfId="0" applyNumberFormat="1" applyFont="1" applyFill="1" applyBorder="1"/>
    <xf numFmtId="37" fontId="401" fillId="0" borderId="0" xfId="0" applyNumberFormat="1" applyFont="1" applyFill="1" applyBorder="1" applyAlignment="1">
      <alignment horizontal="left"/>
    </xf>
    <xf numFmtId="37" fontId="402" fillId="0" borderId="0" xfId="0" applyNumberFormat="1" applyFont="1" applyFill="1"/>
    <xf numFmtId="0" fontId="397" fillId="0" borderId="0" xfId="0" applyFont="1" applyFill="1" applyAlignment="1">
      <alignment horizontal="left"/>
    </xf>
    <xf numFmtId="9" fontId="398" fillId="0" borderId="0" xfId="12" applyFont="1" applyFill="1" applyAlignment="1">
      <alignment horizontal="left"/>
    </xf>
    <xf numFmtId="0" fontId="397" fillId="0" borderId="0" xfId="0" applyFont="1" applyFill="1"/>
    <xf numFmtId="0" fontId="398" fillId="0" borderId="0" xfId="0" applyFont="1" applyFill="1"/>
    <xf numFmtId="37" fontId="401" fillId="0" borderId="0" xfId="0" applyNumberFormat="1" applyFont="1" applyFill="1" applyAlignment="1">
      <alignment horizontal="left"/>
    </xf>
    <xf numFmtId="37" fontId="401" fillId="0" borderId="0" xfId="0" applyNumberFormat="1" applyFont="1" applyFill="1"/>
    <xf numFmtId="0" fontId="398" fillId="0" borderId="0" xfId="0" applyFont="1" applyFill="1" applyAlignment="1">
      <alignment horizontal="left"/>
    </xf>
    <xf numFmtId="44" fontId="401" fillId="0" borderId="0" xfId="2" applyFont="1" applyFill="1" applyAlignment="1">
      <alignment horizontal="left"/>
    </xf>
    <xf numFmtId="44" fontId="401" fillId="0" borderId="0" xfId="2" applyFont="1" applyFill="1"/>
    <xf numFmtId="44" fontId="402" fillId="0" borderId="0" xfId="2" applyFont="1" applyFill="1"/>
    <xf numFmtId="9" fontId="398" fillId="0" borderId="0" xfId="12" applyFont="1" applyFill="1"/>
    <xf numFmtId="9" fontId="397" fillId="0" borderId="0" xfId="12" applyFont="1" applyFill="1"/>
    <xf numFmtId="37" fontId="400" fillId="0" borderId="0" xfId="0" applyNumberFormat="1" applyFont="1" applyFill="1" applyBorder="1" applyAlignment="1">
      <alignment horizontal="left"/>
    </xf>
    <xf numFmtId="39" fontId="398" fillId="0" borderId="0" xfId="0" applyNumberFormat="1" applyFont="1" applyFill="1"/>
    <xf numFmtId="37" fontId="148" fillId="18" borderId="0" xfId="24" applyNumberFormat="1" applyFont="1" applyBorder="1"/>
    <xf numFmtId="43" fontId="397" fillId="0" borderId="0" xfId="1" applyFont="1" applyFill="1"/>
    <xf numFmtId="43" fontId="398" fillId="0" borderId="0" xfId="1" applyFont="1" applyFill="1" applyAlignment="1">
      <alignment horizontal="left"/>
    </xf>
    <xf numFmtId="43" fontId="398" fillId="0" borderId="0" xfId="1" applyFont="1" applyFill="1"/>
  </cellXfs>
  <cellStyles count="110">
    <cellStyle name="20% - Accent1" xfId="35" builtinId="30" customBuiltin="1"/>
    <cellStyle name="20% - Accent1 2" xfId="88"/>
    <cellStyle name="20% - Accent2" xfId="39" builtinId="34" customBuiltin="1"/>
    <cellStyle name="20% - Accent2 2" xfId="90"/>
    <cellStyle name="20% - Accent3" xfId="43" builtinId="38" customBuiltin="1"/>
    <cellStyle name="20% - Accent3 2" xfId="92"/>
    <cellStyle name="20% - Accent4" xfId="47" builtinId="42" customBuiltin="1"/>
    <cellStyle name="20% - Accent4 2" xfId="94"/>
    <cellStyle name="20% - Accent5" xfId="51" builtinId="46" customBuiltin="1"/>
    <cellStyle name="20% - Accent5 2" xfId="96"/>
    <cellStyle name="20% - Accent6" xfId="55" builtinId="50" customBuiltin="1"/>
    <cellStyle name="20% - Accent6 2" xfId="98"/>
    <cellStyle name="40% - Accent1" xfId="36" builtinId="31" customBuiltin="1"/>
    <cellStyle name="40% - Accent1 2" xfId="89"/>
    <cellStyle name="40% - Accent2" xfId="40" builtinId="35" customBuiltin="1"/>
    <cellStyle name="40% - Accent2 2" xfId="91"/>
    <cellStyle name="40% - Accent3" xfId="44" builtinId="39" customBuiltin="1"/>
    <cellStyle name="40% - Accent3 2" xfId="93"/>
    <cellStyle name="40% - Accent4" xfId="48" builtinId="43" customBuiltin="1"/>
    <cellStyle name="40% - Accent4 2" xfId="95"/>
    <cellStyle name="40% - Accent5" xfId="52" builtinId="47" customBuiltin="1"/>
    <cellStyle name="40% - Accent5 2" xfId="97"/>
    <cellStyle name="40% - Accent6" xfId="56" builtinId="51" customBuiltin="1"/>
    <cellStyle name="40% - Accent6 2" xfId="99"/>
    <cellStyle name="60% - Accent1" xfId="37" builtinId="32" customBuiltin="1"/>
    <cellStyle name="60% - Accent2" xfId="41" builtinId="36" customBuiltin="1"/>
    <cellStyle name="60% - Accent3" xfId="45" builtinId="40" customBuiltin="1"/>
    <cellStyle name="60% - Accent4" xfId="49" builtinId="44" customBuiltin="1"/>
    <cellStyle name="60% - Accent5" xfId="53" builtinId="48" customBuiltin="1"/>
    <cellStyle name="60% - Accent6" xfId="57" builtinId="52" customBuiltin="1"/>
    <cellStyle name="Accent1" xfId="34" builtinId="29" customBuiltin="1"/>
    <cellStyle name="Accent2" xfId="38" builtinId="33" customBuiltin="1"/>
    <cellStyle name="Accent3" xfId="42" builtinId="37" customBuiltin="1"/>
    <cellStyle name="Accent4" xfId="46" builtinId="41" customBuiltin="1"/>
    <cellStyle name="Accent5" xfId="50" builtinId="45" customBuiltin="1"/>
    <cellStyle name="Accent6" xfId="54" builtinId="49" customBuiltin="1"/>
    <cellStyle name="Bad" xfId="24" builtinId="27" customBuiltin="1"/>
    <cellStyle name="Calculation" xfId="28" builtinId="22" customBuiltin="1"/>
    <cellStyle name="Check Cell" xfId="30" builtinId="23" customBuiltin="1"/>
    <cellStyle name="Comma" xfId="1" builtinId="3"/>
    <cellStyle name="Comma 2" xfId="15"/>
    <cellStyle name="Comma 2 3" xfId="109"/>
    <cellStyle name="Comma 3" xfId="62"/>
    <cellStyle name="Comma 4" xfId="72"/>
    <cellStyle name="Comma 5" xfId="75"/>
    <cellStyle name="Comma 6" xfId="78"/>
    <cellStyle name="Comma 7" xfId="86"/>
    <cellStyle name="Currency" xfId="2" builtinId="4"/>
    <cellStyle name="Currency 2" xfId="16"/>
    <cellStyle name="Currency 3" xfId="61"/>
    <cellStyle name="Explanatory Text" xfId="32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Hyperlink" xfId="3" builtinId="8"/>
    <cellStyle name="Input" xfId="26" builtinId="20" customBuiltin="1"/>
    <cellStyle name="Linked Cell" xfId="29" builtinId="24" customBuiltin="1"/>
    <cellStyle name="Neutral" xfId="25" builtinId="28" customBuiltin="1"/>
    <cellStyle name="Normal" xfId="0" builtinId="0"/>
    <cellStyle name="Normal 10" xfId="69"/>
    <cellStyle name="Normal 11" xfId="73"/>
    <cellStyle name="Normal 12" xfId="74"/>
    <cellStyle name="Normal 13" xfId="76"/>
    <cellStyle name="Normal 13 2" xfId="101"/>
    <cellStyle name="Normal 13 3" xfId="104"/>
    <cellStyle name="Normal 13_Sheet20" xfId="106"/>
    <cellStyle name="Normal 14" xfId="77"/>
    <cellStyle name="Normal 15" xfId="79"/>
    <cellStyle name="Normal 16" xfId="80"/>
    <cellStyle name="Normal 17" xfId="81"/>
    <cellStyle name="Normal 18" xfId="82"/>
    <cellStyle name="Normal 19" xfId="83"/>
    <cellStyle name="Normal 2" xfId="14"/>
    <cellStyle name="Normal 20" xfId="84"/>
    <cellStyle name="Normal 21" xfId="85"/>
    <cellStyle name="Normal 22" xfId="100"/>
    <cellStyle name="Normal 23" xfId="102"/>
    <cellStyle name="Normal 3" xfId="13"/>
    <cellStyle name="Normal 3 2" xfId="64"/>
    <cellStyle name="Normal 3 3" xfId="60"/>
    <cellStyle name="Normal 3_Sheet20" xfId="107"/>
    <cellStyle name="Normal 4" xfId="63"/>
    <cellStyle name="Normal 5" xfId="58"/>
    <cellStyle name="Normal 6" xfId="66"/>
    <cellStyle name="Normal 7" xfId="68"/>
    <cellStyle name="Normal 8" xfId="70"/>
    <cellStyle name="Normal 9" xfId="71"/>
    <cellStyle name="Normal 9 2" xfId="103"/>
    <cellStyle name="Normal 9 3" xfId="105"/>
    <cellStyle name="Normal 9_Sheet20" xfId="108"/>
    <cellStyle name="Normal_CFLEX_Clinic&amp;Pharm" xfId="4"/>
    <cellStyle name="Normal_GL Base Review-FY04" xfId="5"/>
    <cellStyle name="Normal_Input Sum" xfId="6"/>
    <cellStyle name="Normal_NM_Flex Cost" xfId="7"/>
    <cellStyle name="Normal_NM_PLRecon" xfId="8"/>
    <cellStyle name="Normal_NonOmega CFlex" xfId="9"/>
    <cellStyle name="Normal_Recalc RCC" xfId="67"/>
    <cellStyle name="Normal_Sheet1" xfId="10"/>
    <cellStyle name="Normal_Sheet2" xfId="11"/>
    <cellStyle name="Note 2" xfId="59"/>
    <cellStyle name="Note 3" xfId="87"/>
    <cellStyle name="Output" xfId="27" builtinId="21" customBuiltin="1"/>
    <cellStyle name="Percent" xfId="12" builtinId="5"/>
    <cellStyle name="Percent 2" xfId="17"/>
    <cellStyle name="Percent 3" xfId="65"/>
    <cellStyle name="Title" xfId="18" builtinId="15" customBuiltin="1"/>
    <cellStyle name="Total" xfId="33" builtinId="25" customBuiltin="1"/>
    <cellStyle name="Warning Text" xfId="31" builtinId="11" customBuiltin="1"/>
  </cellStyles>
  <dxfs count="12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FFCC"/>
        </patternFill>
      </fill>
    </dxf>
    <dxf>
      <fill>
        <patternFill>
          <bgColor rgb="FF66FF99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indexed="46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indexed="46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99FFCC"/>
        </patternFill>
      </fill>
    </dxf>
    <dxf>
      <fill>
        <patternFill>
          <bgColor rgb="FFFFFF99"/>
        </patternFill>
      </fill>
    </dxf>
    <dxf>
      <fill>
        <patternFill>
          <bgColor rgb="FF99FFCC"/>
        </patternFill>
      </fill>
    </dxf>
    <dxf>
      <fill>
        <patternFill>
          <bgColor indexed="46"/>
        </patternFill>
      </fill>
    </dxf>
    <dxf>
      <fill>
        <patternFill>
          <bgColor indexed="46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FF33CC"/>
      <color rgb="FFCCFFFF"/>
      <color rgb="FF66FFFF"/>
      <color rgb="FFFFCC99"/>
      <color rgb="FFCCFF99"/>
      <color rgb="FFFFFF66"/>
      <color rgb="FFFFCCFF"/>
      <color rgb="FFFFFF99"/>
      <color rgb="FF99FF33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723900</xdr:colOff>
      <xdr:row>4</xdr:row>
      <xdr:rowOff>66675</xdr:rowOff>
    </xdr:from>
    <xdr:to>
      <xdr:col>15</xdr:col>
      <xdr:colOff>723900</xdr:colOff>
      <xdr:row>5</xdr:row>
      <xdr:rowOff>104775</xdr:rowOff>
    </xdr:to>
    <xdr:sp macro="" textlink="">
      <xdr:nvSpPr>
        <xdr:cNvPr id="17409" name="Line 1"/>
        <xdr:cNvSpPr>
          <a:spLocks noChangeShapeType="1"/>
        </xdr:cNvSpPr>
      </xdr:nvSpPr>
      <xdr:spPr bwMode="auto">
        <a:xfrm>
          <a:off x="10458450" y="10382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sm"/>
        </a:ln>
      </xdr:spPr>
    </xdr:sp>
    <xdr:clientData/>
  </xdr:twoCellAnchor>
  <xdr:twoCellAnchor>
    <xdr:from>
      <xdr:col>15</xdr:col>
      <xdr:colOff>476250</xdr:colOff>
      <xdr:row>4</xdr:row>
      <xdr:rowOff>66675</xdr:rowOff>
    </xdr:from>
    <xdr:to>
      <xdr:col>15</xdr:col>
      <xdr:colOff>714375</xdr:colOff>
      <xdr:row>4</xdr:row>
      <xdr:rowOff>66675</xdr:rowOff>
    </xdr:to>
    <xdr:sp macro="" textlink="">
      <xdr:nvSpPr>
        <xdr:cNvPr id="17410" name="Line 2"/>
        <xdr:cNvSpPr>
          <a:spLocks noChangeShapeType="1"/>
        </xdr:cNvSpPr>
      </xdr:nvSpPr>
      <xdr:spPr bwMode="auto">
        <a:xfrm flipH="1">
          <a:off x="10210800" y="1038225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reg\Expenses\FY05\March%20nursing%20expense%20trend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S_COST_SMH/17SMHCost/17%20SMHCost_12M/Financial_Statement%200824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ursing total Non-Sal expense"/>
      <sheetName val="3200"/>
      <sheetName val="2880"/>
      <sheetName val="2890"/>
      <sheetName val="March nursing trends"/>
      <sheetName val="nursing total expense trends"/>
      <sheetName val="nursing total expense trend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 Statement"/>
      <sheetName val="NPSR"/>
      <sheetName val="RC11200"/>
      <sheetName val="RC11550"/>
      <sheetName val="RC11650"/>
      <sheetName val="RC12050"/>
      <sheetName val="RC11800"/>
      <sheetName val="RC11900"/>
      <sheetName val="SUMMARY - other FY17 12M"/>
      <sheetName val="Peds and Neuro"/>
      <sheetName val="MFG Charges HPM"/>
      <sheetName val="SUMMARY - PC FY17 12M"/>
      <sheetName val="PC Check"/>
      <sheetName val="Flowcast"/>
      <sheetName val="T02 by CCA"/>
      <sheetName val="PC Summary"/>
    </sheetNames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6"/>
  <sheetViews>
    <sheetView tabSelected="1" workbookViewId="0"/>
  </sheetViews>
  <sheetFormatPr defaultRowHeight="12.75" x14ac:dyDescent="0.2"/>
  <cols>
    <col min="1" max="1" width="119" customWidth="1"/>
  </cols>
  <sheetData>
    <row r="1" spans="1:1" ht="152.25" customHeight="1" x14ac:dyDescent="0.2">
      <c r="A1" s="173" t="s">
        <v>16</v>
      </c>
    </row>
    <row r="2" spans="1:1" ht="164.25" customHeight="1" x14ac:dyDescent="0.2">
      <c r="A2" s="173" t="s">
        <v>668</v>
      </c>
    </row>
    <row r="3" spans="1:1" ht="81.75" customHeight="1" x14ac:dyDescent="0.2">
      <c r="A3" s="232"/>
    </row>
    <row r="4" spans="1:1" ht="47.25" customHeight="1" x14ac:dyDescent="0.5">
      <c r="A4" s="174" t="str">
        <f>Headers!B6</f>
        <v>FY 2017</v>
      </c>
    </row>
    <row r="5" spans="1:1" ht="64.5" customHeight="1" x14ac:dyDescent="0.5">
      <c r="A5" s="175" t="str">
        <f>Headers!B5</f>
        <v>JUL'16 - JUN'17</v>
      </c>
    </row>
    <row r="6" spans="1:1" ht="118.5" customHeight="1" x14ac:dyDescent="0.2">
      <c r="A6" s="233"/>
    </row>
  </sheetData>
  <phoneticPr fontId="0" type="noConversion"/>
  <printOptions horizontalCentered="1" verticalCentered="1"/>
  <pageMargins left="0.75" right="0.75" top="0.33" bottom="1" header="0.18" footer="0.5"/>
  <pageSetup scale="84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39"/>
  <sheetViews>
    <sheetView zoomScale="90" zoomScaleNormal="90" workbookViewId="0">
      <selection activeCell="B15" sqref="B15"/>
    </sheetView>
  </sheetViews>
  <sheetFormatPr defaultColWidth="9.140625" defaultRowHeight="12.75" x14ac:dyDescent="0.2"/>
  <cols>
    <col min="1" max="1" width="11" style="47" customWidth="1"/>
    <col min="2" max="2" width="21.140625" style="47" customWidth="1"/>
    <col min="3" max="3" width="25.7109375" style="47" customWidth="1"/>
    <col min="4" max="4" width="3.7109375" style="47" customWidth="1"/>
    <col min="5" max="5" width="13.5703125" style="47" customWidth="1"/>
    <col min="6" max="6" width="37.5703125" style="194" customWidth="1"/>
    <col min="7" max="7" width="12.85546875" style="47" customWidth="1"/>
    <col min="8" max="8" width="2.42578125" style="47" customWidth="1"/>
    <col min="9" max="16384" width="9.140625" style="47"/>
  </cols>
  <sheetData>
    <row r="1" spans="1:8" ht="30" x14ac:dyDescent="0.25">
      <c r="A1" s="3787"/>
      <c r="B1" s="3788"/>
      <c r="C1" s="3788"/>
      <c r="D1" s="195"/>
      <c r="E1" s="195"/>
      <c r="F1" s="3786" t="str">
        <f>CONCATENATE(Headers!B1&amp;" "&amp;Headers!B4)</f>
        <v>SMH Outpatient Global P&amp;L</v>
      </c>
      <c r="G1" s="3785"/>
      <c r="H1" s="176"/>
    </row>
    <row r="2" spans="1:8" ht="18" customHeight="1" x14ac:dyDescent="0.25">
      <c r="A2" s="195"/>
      <c r="B2" s="195"/>
      <c r="C2" s="195"/>
      <c r="D2" s="195"/>
      <c r="E2" s="195"/>
      <c r="F2" s="3786" t="str">
        <f>Headers!B2</f>
        <v>FY17</v>
      </c>
      <c r="G2" s="3785"/>
      <c r="H2" s="176"/>
    </row>
    <row r="3" spans="1:8" ht="18" customHeight="1" x14ac:dyDescent="0.25">
      <c r="A3" s="195"/>
      <c r="B3" s="195"/>
      <c r="C3" s="195"/>
      <c r="D3" s="195"/>
      <c r="E3" s="195"/>
      <c r="F3" s="3786" t="str">
        <f>Headers!B3</f>
        <v>JUL- JUN</v>
      </c>
      <c r="G3" s="3785"/>
      <c r="H3" s="176"/>
    </row>
    <row r="4" spans="1:8" ht="10.5" customHeight="1" x14ac:dyDescent="0.2">
      <c r="A4" s="177"/>
      <c r="B4" s="177"/>
      <c r="C4" s="177"/>
      <c r="D4" s="177"/>
      <c r="F4" s="197"/>
    </row>
    <row r="5" spans="1:8" ht="42.75" customHeight="1" x14ac:dyDescent="0.2">
      <c r="A5" s="3787" t="s">
        <v>17</v>
      </c>
      <c r="B5" s="3788"/>
      <c r="C5" s="3788"/>
      <c r="D5" s="3788"/>
      <c r="E5" s="3788"/>
      <c r="F5" s="3788"/>
      <c r="G5" s="3789"/>
    </row>
    <row r="6" spans="1:8" ht="32.25" customHeight="1" x14ac:dyDescent="0.3">
      <c r="A6" s="3784" t="s">
        <v>18</v>
      </c>
      <c r="B6" s="3784"/>
      <c r="C6" s="3784"/>
      <c r="D6" s="3784"/>
      <c r="E6" s="3784"/>
      <c r="F6" s="3784"/>
      <c r="G6" s="3785"/>
    </row>
    <row r="7" spans="1:8" ht="29.25" customHeight="1" x14ac:dyDescent="0.4">
      <c r="B7" s="196" t="s">
        <v>19</v>
      </c>
      <c r="C7" s="178"/>
      <c r="D7" s="179"/>
      <c r="E7" s="179"/>
      <c r="F7" s="180"/>
      <c r="G7" s="180"/>
    </row>
    <row r="8" spans="1:8" ht="18.75" customHeight="1" x14ac:dyDescent="0.3">
      <c r="B8" s="181"/>
      <c r="C8" s="181"/>
      <c r="D8" s="181"/>
      <c r="E8" s="181"/>
      <c r="F8" s="181"/>
      <c r="G8" s="182"/>
    </row>
    <row r="9" spans="1:8" ht="45.75" customHeight="1" x14ac:dyDescent="0.3">
      <c r="B9" s="184" t="s">
        <v>20</v>
      </c>
      <c r="C9" s="3790" t="s">
        <v>22</v>
      </c>
      <c r="D9" s="3791"/>
      <c r="E9" s="3791"/>
      <c r="F9" s="3791"/>
      <c r="G9" s="3792"/>
    </row>
    <row r="10" spans="1:8" ht="45.75" customHeight="1" x14ac:dyDescent="0.3">
      <c r="B10" s="184" t="s">
        <v>24</v>
      </c>
      <c r="C10" s="3790" t="s">
        <v>28</v>
      </c>
      <c r="D10" s="3791"/>
      <c r="E10" s="3791"/>
      <c r="F10" s="3791"/>
      <c r="G10" s="3792"/>
    </row>
    <row r="11" spans="1:8" ht="45.75" customHeight="1" x14ac:dyDescent="0.3">
      <c r="B11" s="184" t="s">
        <v>4200</v>
      </c>
      <c r="C11" s="3790" t="s">
        <v>209</v>
      </c>
      <c r="D11" s="3791"/>
      <c r="E11" s="3791"/>
      <c r="F11" s="3791"/>
      <c r="G11" s="3792"/>
    </row>
    <row r="12" spans="1:8" ht="45.75" customHeight="1" x14ac:dyDescent="0.3">
      <c r="B12" s="184" t="s">
        <v>3724</v>
      </c>
      <c r="C12" s="3790" t="s">
        <v>664</v>
      </c>
      <c r="D12" s="3791"/>
      <c r="E12" s="3791"/>
      <c r="F12" s="3791"/>
      <c r="G12" s="3792"/>
    </row>
    <row r="13" spans="1:8" ht="45.75" hidden="1" customHeight="1" x14ac:dyDescent="0.3">
      <c r="B13" s="184" t="s">
        <v>1480</v>
      </c>
      <c r="C13" s="3790" t="s">
        <v>665</v>
      </c>
      <c r="D13" s="3791"/>
      <c r="E13" s="3791"/>
      <c r="F13" s="3791"/>
      <c r="G13" s="3792"/>
    </row>
    <row r="14" spans="1:8" ht="45.75" hidden="1" customHeight="1" x14ac:dyDescent="0.3">
      <c r="B14" s="184" t="s">
        <v>667</v>
      </c>
      <c r="C14" s="3790" t="s">
        <v>666</v>
      </c>
      <c r="D14" s="3791"/>
      <c r="E14" s="3791"/>
      <c r="F14" s="3791"/>
      <c r="G14" s="3792"/>
    </row>
    <row r="15" spans="1:8" ht="45.75" customHeight="1" x14ac:dyDescent="0.2">
      <c r="A15" s="185"/>
      <c r="F15" s="47"/>
      <c r="G15" s="186"/>
    </row>
    <row r="16" spans="1:8" ht="45.75" customHeight="1" x14ac:dyDescent="0.3">
      <c r="A16" s="185"/>
      <c r="B16" s="3794" t="s">
        <v>210</v>
      </c>
      <c r="C16" s="3795"/>
      <c r="D16" s="3795"/>
      <c r="E16" s="3795"/>
      <c r="F16" s="3796"/>
      <c r="G16" s="426"/>
    </row>
    <row r="17" spans="1:7" ht="45.75" customHeight="1" x14ac:dyDescent="0.2">
      <c r="A17" s="3793"/>
      <c r="B17" s="3793"/>
      <c r="C17" s="3793"/>
      <c r="D17" s="3793"/>
      <c r="E17" s="183"/>
      <c r="F17" s="187"/>
    </row>
    <row r="18" spans="1:7" ht="45.75" customHeight="1" x14ac:dyDescent="0.2">
      <c r="A18" s="3793"/>
      <c r="B18" s="3793"/>
      <c r="C18" s="3793"/>
      <c r="D18" s="3793"/>
      <c r="E18" s="183"/>
      <c r="F18" s="187"/>
    </row>
    <row r="19" spans="1:7" ht="45.75" customHeight="1" x14ac:dyDescent="0.2">
      <c r="A19" s="3793"/>
      <c r="B19" s="3793"/>
      <c r="C19" s="3793"/>
      <c r="D19" s="3793"/>
      <c r="E19" s="183"/>
      <c r="F19" s="187"/>
    </row>
    <row r="20" spans="1:7" ht="45.75" customHeight="1" x14ac:dyDescent="0.2">
      <c r="A20" s="3793"/>
      <c r="B20" s="3793"/>
      <c r="C20" s="3793"/>
      <c r="D20" s="3793"/>
      <c r="E20" s="183"/>
      <c r="F20" s="187"/>
    </row>
    <row r="21" spans="1:7" ht="45.75" customHeight="1" x14ac:dyDescent="0.2">
      <c r="A21" s="3793"/>
      <c r="B21" s="3793"/>
      <c r="C21" s="3793"/>
      <c r="D21" s="3793"/>
      <c r="E21" s="183"/>
      <c r="F21" s="187"/>
    </row>
    <row r="22" spans="1:7" ht="45.75" customHeight="1" x14ac:dyDescent="0.2">
      <c r="A22" s="3793"/>
      <c r="B22" s="3793"/>
      <c r="C22" s="3793"/>
      <c r="D22" s="3793"/>
      <c r="E22" s="183"/>
      <c r="F22" s="187"/>
    </row>
    <row r="23" spans="1:7" ht="45.75" customHeight="1" x14ac:dyDescent="0.2">
      <c r="A23" s="3793"/>
      <c r="B23" s="3793"/>
      <c r="C23" s="3793"/>
      <c r="D23" s="3793"/>
      <c r="E23" s="183"/>
      <c r="F23" s="187"/>
    </row>
    <row r="24" spans="1:7" ht="18" x14ac:dyDescent="0.2">
      <c r="A24" s="3793"/>
      <c r="B24" s="3793"/>
      <c r="C24" s="3793"/>
      <c r="D24" s="3793"/>
      <c r="E24" s="188"/>
      <c r="F24" s="187"/>
    </row>
    <row r="25" spans="1:7" ht="18" x14ac:dyDescent="0.2">
      <c r="A25" s="3793"/>
      <c r="B25" s="3793"/>
      <c r="C25" s="3793"/>
      <c r="D25" s="3793"/>
      <c r="E25" s="189"/>
      <c r="F25" s="187"/>
    </row>
    <row r="26" spans="1:7" ht="15.75" x14ac:dyDescent="0.2">
      <c r="A26" s="188"/>
      <c r="B26" s="188"/>
      <c r="C26" s="188"/>
      <c r="D26" s="188"/>
      <c r="E26" s="190"/>
      <c r="F26" s="187"/>
      <c r="G26" s="192"/>
    </row>
    <row r="27" spans="1:7" ht="15" x14ac:dyDescent="0.2">
      <c r="A27" s="189"/>
      <c r="B27" s="189"/>
      <c r="C27" s="189"/>
      <c r="D27" s="189"/>
      <c r="E27" s="190"/>
      <c r="F27" s="191"/>
    </row>
    <row r="28" spans="1:7" x14ac:dyDescent="0.2">
      <c r="A28" s="190"/>
      <c r="B28" s="190"/>
      <c r="C28" s="190"/>
      <c r="D28" s="190"/>
      <c r="E28" s="190"/>
      <c r="F28" s="193"/>
    </row>
    <row r="29" spans="1:7" x14ac:dyDescent="0.2">
      <c r="A29" s="190"/>
      <c r="B29" s="190"/>
      <c r="C29" s="190"/>
      <c r="D29" s="190"/>
      <c r="E29" s="190"/>
      <c r="F29" s="193"/>
    </row>
    <row r="30" spans="1:7" x14ac:dyDescent="0.2">
      <c r="A30" s="190"/>
      <c r="B30" s="190"/>
      <c r="C30" s="190"/>
      <c r="D30" s="190"/>
      <c r="E30" s="190"/>
      <c r="F30" s="193"/>
    </row>
    <row r="31" spans="1:7" x14ac:dyDescent="0.2">
      <c r="A31" s="190"/>
      <c r="B31" s="190"/>
      <c r="C31" s="190"/>
      <c r="D31" s="190"/>
      <c r="E31" s="190"/>
      <c r="F31" s="193"/>
    </row>
    <row r="32" spans="1:7" x14ac:dyDescent="0.2">
      <c r="A32" s="190"/>
      <c r="B32" s="190"/>
      <c r="C32" s="190"/>
      <c r="D32" s="190"/>
      <c r="E32" s="190"/>
      <c r="F32" s="193"/>
    </row>
    <row r="33" spans="1:6" x14ac:dyDescent="0.2">
      <c r="A33" s="190"/>
      <c r="B33" s="190"/>
      <c r="C33" s="190"/>
      <c r="D33" s="190"/>
      <c r="E33" s="190"/>
      <c r="F33" s="193"/>
    </row>
    <row r="34" spans="1:6" x14ac:dyDescent="0.2">
      <c r="A34" s="190"/>
      <c r="B34" s="190"/>
      <c r="C34" s="190"/>
      <c r="D34" s="190"/>
      <c r="E34" s="190"/>
      <c r="F34" s="193"/>
    </row>
    <row r="35" spans="1:6" x14ac:dyDescent="0.2">
      <c r="A35" s="190"/>
      <c r="B35" s="190"/>
      <c r="C35" s="190"/>
      <c r="D35" s="190"/>
      <c r="E35" s="190"/>
      <c r="F35" s="193"/>
    </row>
    <row r="36" spans="1:6" x14ac:dyDescent="0.2">
      <c r="A36" s="190"/>
      <c r="B36" s="190"/>
      <c r="C36" s="190"/>
      <c r="D36" s="190"/>
      <c r="F36" s="193"/>
    </row>
    <row r="37" spans="1:6" x14ac:dyDescent="0.2">
      <c r="A37" s="190"/>
      <c r="B37" s="190"/>
      <c r="C37" s="190"/>
      <c r="D37" s="190"/>
      <c r="F37" s="193"/>
    </row>
    <row r="38" spans="1:6" x14ac:dyDescent="0.2">
      <c r="F38" s="193"/>
    </row>
    <row r="39" spans="1:6" x14ac:dyDescent="0.2">
      <c r="F39" s="193"/>
    </row>
  </sheetData>
  <mergeCells count="22">
    <mergeCell ref="C12:G12"/>
    <mergeCell ref="C13:G13"/>
    <mergeCell ref="C14:G14"/>
    <mergeCell ref="A25:D25"/>
    <mergeCell ref="C9:G9"/>
    <mergeCell ref="C10:G10"/>
    <mergeCell ref="C11:G11"/>
    <mergeCell ref="B16:F16"/>
    <mergeCell ref="A21:D21"/>
    <mergeCell ref="A22:D22"/>
    <mergeCell ref="A18:D18"/>
    <mergeCell ref="A24:D24"/>
    <mergeCell ref="A17:D17"/>
    <mergeCell ref="A19:D19"/>
    <mergeCell ref="A20:D20"/>
    <mergeCell ref="A23:D23"/>
    <mergeCell ref="A6:G6"/>
    <mergeCell ref="F1:G1"/>
    <mergeCell ref="F2:G2"/>
    <mergeCell ref="F3:G3"/>
    <mergeCell ref="A5:G5"/>
    <mergeCell ref="A1:C1"/>
  </mergeCells>
  <phoneticPr fontId="0" type="noConversion"/>
  <hyperlinks>
    <hyperlink ref="C9:G9" location="'OP Global Analysis'!A1" display="Global Outpatient P&amp;L Total Analysis"/>
    <hyperlink ref="C10:G10" location="'OP Program Summary'!A1" display="Global Outpatient P&amp;L Program Summary &amp; Ranking"/>
    <hyperlink ref="C11:G11" location="'Departmental PL'!A1" display="Global Outpatient P&amp;L Departmental "/>
    <hyperlink ref="C12:G12" location="'TOTALPayor_HPM GRP'!Print_Titles" display="Global Outpatient P&amp;L Totals By Payor"/>
    <hyperlink ref="C13:G13" location="'SUB-TOTALS'!A1" display="Global Outpatient P&amp;L Sub-Totals By Payor"/>
    <hyperlink ref="C14:G14" location="'GLOBAL OP BY PAYOR'!A1" display="Global Outpatient P&amp;L By Payor"/>
  </hyperlinks>
  <printOptions horizontalCentered="1"/>
  <pageMargins left="0.25" right="0.05" top="0.46" bottom="0.51" header="0.05" footer="0.19"/>
  <pageSetup orientation="landscape" r:id="rId1"/>
  <headerFooter alignWithMargins="0">
    <oddFooter>&amp;L&amp;9&amp;F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CCFF99"/>
  </sheetPr>
  <dimension ref="A1:BI706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697" sqref="C697"/>
    </sheetView>
  </sheetViews>
  <sheetFormatPr defaultColWidth="9.140625" defaultRowHeight="20.25" customHeight="1" x14ac:dyDescent="0.25"/>
  <cols>
    <col min="1" max="1" width="5.7109375" style="455" hidden="1" customWidth="1"/>
    <col min="2" max="2" width="17.5703125" style="455" customWidth="1"/>
    <col min="3" max="4" width="8.42578125" style="455" customWidth="1"/>
    <col min="5" max="6" width="10.140625" style="455" customWidth="1"/>
    <col min="7" max="8" width="13.7109375" style="455" customWidth="1"/>
    <col min="9" max="10" width="13" style="455" customWidth="1"/>
    <col min="11" max="12" width="13.5703125" style="455" customWidth="1"/>
    <col min="13" max="14" width="23.140625" style="455" bestFit="1" customWidth="1"/>
    <col min="15" max="18" width="0.85546875" style="455" customWidth="1"/>
    <col min="19" max="19" width="20" style="455" bestFit="1" customWidth="1"/>
    <col min="20" max="20" width="11.7109375" style="455" customWidth="1"/>
    <col min="21" max="21" width="25.28515625" style="2061" customWidth="1"/>
    <col min="22" max="22" width="2.140625" style="455" customWidth="1"/>
    <col min="23" max="23" width="9.140625" style="455"/>
    <col min="24" max="25" width="7.7109375" style="2065" customWidth="1"/>
    <col min="26" max="27" width="7.7109375" style="2065" hidden="1" customWidth="1"/>
    <col min="28" max="31" width="12" style="2065" customWidth="1"/>
    <col min="32" max="39" width="2.7109375" style="2065" customWidth="1"/>
    <col min="40" max="41" width="4.28515625" style="2065" customWidth="1"/>
    <col min="42" max="42" width="0.140625" style="455" customWidth="1"/>
    <col min="43" max="43" width="12.7109375" style="455" customWidth="1"/>
    <col min="44" max="16384" width="9.140625" style="455"/>
  </cols>
  <sheetData>
    <row r="1" spans="1:61" ht="20.25" customHeight="1" x14ac:dyDescent="0.25">
      <c r="A1" s="2058"/>
      <c r="B1" s="2059"/>
      <c r="C1" s="2060"/>
      <c r="D1" s="2060"/>
      <c r="E1" s="2060"/>
      <c r="F1" s="2060"/>
      <c r="G1" s="2060"/>
      <c r="H1" s="2060"/>
      <c r="I1" s="2060"/>
      <c r="J1" s="2060"/>
      <c r="K1" s="2060"/>
      <c r="L1" s="2060"/>
      <c r="M1" s="2060"/>
      <c r="N1" s="2060"/>
      <c r="O1" s="2060"/>
      <c r="P1" s="2060"/>
      <c r="Q1" s="2060"/>
      <c r="R1" s="2060"/>
      <c r="S1" s="2060"/>
      <c r="T1" s="2060"/>
      <c r="W1" s="2062"/>
      <c r="X1" s="2063"/>
      <c r="Y1" s="2063"/>
      <c r="Z1" s="2063"/>
      <c r="AA1" s="2063"/>
      <c r="AB1" s="2063"/>
      <c r="AC1" s="2063"/>
      <c r="AD1" s="2063"/>
      <c r="AE1" s="2063"/>
      <c r="AF1" s="2063"/>
      <c r="AG1" s="2063"/>
      <c r="AH1" s="2063"/>
      <c r="AI1" s="2063"/>
      <c r="AJ1" s="2063"/>
      <c r="AK1" s="2063"/>
      <c r="AL1" s="2063"/>
      <c r="AM1" s="2063"/>
      <c r="AN1" s="2063"/>
      <c r="AO1" s="2063"/>
    </row>
    <row r="2" spans="1:61" s="2127" customFormat="1" ht="30" customHeight="1" x14ac:dyDescent="0.2">
      <c r="A2" s="2125"/>
      <c r="B2" s="2125"/>
      <c r="C2" s="2126" t="s">
        <v>1176</v>
      </c>
      <c r="D2" s="2126" t="s">
        <v>1177</v>
      </c>
      <c r="E2" s="2126" t="s">
        <v>1178</v>
      </c>
      <c r="F2" s="2126" t="s">
        <v>1179</v>
      </c>
      <c r="G2" s="2126" t="s">
        <v>1180</v>
      </c>
      <c r="H2" s="2126" t="s">
        <v>1181</v>
      </c>
      <c r="I2" s="2126" t="s">
        <v>1767</v>
      </c>
      <c r="J2" s="2126" t="s">
        <v>1768</v>
      </c>
      <c r="K2" s="2126" t="s">
        <v>1186</v>
      </c>
      <c r="L2" s="2126" t="s">
        <v>1187</v>
      </c>
      <c r="M2" s="2126" t="s">
        <v>1188</v>
      </c>
      <c r="N2" s="2126" t="s">
        <v>1189</v>
      </c>
      <c r="O2" s="2126" t="s">
        <v>1190</v>
      </c>
      <c r="P2" s="2126" t="s">
        <v>1191</v>
      </c>
      <c r="Q2" s="2126" t="s">
        <v>1192</v>
      </c>
      <c r="R2" s="2126" t="s">
        <v>1193</v>
      </c>
      <c r="S2" s="2126" t="s">
        <v>1194</v>
      </c>
      <c r="T2" s="2126" t="s">
        <v>1195</v>
      </c>
      <c r="W2" s="2128"/>
      <c r="X2" s="2129" t="s">
        <v>1176</v>
      </c>
      <c r="Y2" s="2129" t="s">
        <v>1177</v>
      </c>
      <c r="Z2" s="2129" t="s">
        <v>1178</v>
      </c>
      <c r="AA2" s="2129" t="s">
        <v>1179</v>
      </c>
      <c r="AB2" s="2129" t="s">
        <v>1180</v>
      </c>
      <c r="AC2" s="2129" t="s">
        <v>1181</v>
      </c>
      <c r="AD2" s="2129" t="s">
        <v>1767</v>
      </c>
      <c r="AE2" s="2129" t="s">
        <v>1768</v>
      </c>
      <c r="AF2" s="2129" t="s">
        <v>1186</v>
      </c>
      <c r="AG2" s="2129" t="s">
        <v>1187</v>
      </c>
      <c r="AH2" s="2129" t="s">
        <v>1188</v>
      </c>
      <c r="AI2" s="2129" t="s">
        <v>1189</v>
      </c>
      <c r="AJ2" s="2129" t="s">
        <v>1190</v>
      </c>
      <c r="AK2" s="2129" t="s">
        <v>1191</v>
      </c>
      <c r="AL2" s="2129" t="s">
        <v>1192</v>
      </c>
      <c r="AM2" s="2129" t="s">
        <v>1193</v>
      </c>
      <c r="AN2" s="2129" t="s">
        <v>1194</v>
      </c>
      <c r="AO2" s="2129" t="s">
        <v>1195</v>
      </c>
      <c r="AQ2" s="2128"/>
      <c r="AR2" s="2434" t="s">
        <v>1176</v>
      </c>
      <c r="AS2" s="2434" t="s">
        <v>1177</v>
      </c>
      <c r="AT2" s="2434" t="s">
        <v>1178</v>
      </c>
      <c r="AU2" s="2434" t="s">
        <v>1179</v>
      </c>
      <c r="AV2" s="2434" t="s">
        <v>1180</v>
      </c>
      <c r="AW2" s="2434" t="s">
        <v>1181</v>
      </c>
      <c r="AX2" s="2434" t="s">
        <v>1767</v>
      </c>
      <c r="AY2" s="2434" t="s">
        <v>1768</v>
      </c>
      <c r="AZ2" s="2434" t="s">
        <v>1186</v>
      </c>
      <c r="BA2" s="2434" t="s">
        <v>1187</v>
      </c>
      <c r="BB2" s="2434" t="s">
        <v>1188</v>
      </c>
      <c r="BC2" s="2434" t="s">
        <v>1189</v>
      </c>
      <c r="BD2" s="2434" t="s">
        <v>1190</v>
      </c>
      <c r="BE2" s="2434" t="s">
        <v>1191</v>
      </c>
      <c r="BF2" s="2434" t="s">
        <v>1192</v>
      </c>
      <c r="BG2" s="2434" t="s">
        <v>1193</v>
      </c>
      <c r="BH2" s="2434" t="s">
        <v>1194</v>
      </c>
      <c r="BI2" s="2434" t="s">
        <v>1195</v>
      </c>
    </row>
    <row r="3" spans="1:61" ht="20.25" hidden="1" customHeight="1" x14ac:dyDescent="0.25">
      <c r="A3" s="2064" t="s">
        <v>1495</v>
      </c>
      <c r="B3" s="2058" t="s">
        <v>2334</v>
      </c>
      <c r="C3" s="2060">
        <v>4285</v>
      </c>
      <c r="D3" s="2060">
        <v>2627</v>
      </c>
      <c r="E3" s="2060">
        <v>6657</v>
      </c>
      <c r="F3" s="2060">
        <v>3525</v>
      </c>
      <c r="G3" s="2060">
        <v>6755294</v>
      </c>
      <c r="H3" s="2060">
        <v>5049843</v>
      </c>
      <c r="I3" s="2060">
        <v>2956239</v>
      </c>
      <c r="J3" s="2060">
        <v>2289716</v>
      </c>
      <c r="K3" s="2060">
        <v>1445326</v>
      </c>
      <c r="L3" s="2060">
        <v>938032</v>
      </c>
      <c r="M3" s="2060">
        <v>1510912</v>
      </c>
      <c r="N3" s="2060">
        <v>1351683</v>
      </c>
      <c r="O3" s="2060">
        <v>70612</v>
      </c>
      <c r="P3" s="2060">
        <v>40021</v>
      </c>
      <c r="Q3" s="2060">
        <v>274802</v>
      </c>
      <c r="R3" s="2060">
        <v>186094</v>
      </c>
      <c r="S3" s="2060">
        <v>1165498</v>
      </c>
      <c r="T3" s="2060">
        <v>1125568</v>
      </c>
      <c r="U3" s="2061" t="str">
        <f>TRIM(B3)</f>
        <v>4310 ENDO CENTER at SAWGRASS</v>
      </c>
      <c r="W3" s="455" t="b">
        <f>+'17HPM_DATA_INPUT'!C3='XX_17CK AUDITTO INPUT'!U3</f>
        <v>1</v>
      </c>
      <c r="X3" s="2065">
        <f>+'17HPM_DATA_INPUT'!D3-'XX_17CK AUDITTO INPUT'!C3</f>
        <v>4517</v>
      </c>
      <c r="Y3" s="2065">
        <f>+'17HPM_DATA_INPUT'!E3-'XX_17CK AUDITTO INPUT'!D3</f>
        <v>4051</v>
      </c>
      <c r="Z3" s="2065">
        <f>+'17HPM_DATA_INPUT'!F3-'XX_17CK AUDITTO INPUT'!E3</f>
        <v>11169</v>
      </c>
      <c r="AA3" s="2065">
        <f>+'17HPM_DATA_INPUT'!G3-'XX_17CK AUDITTO INPUT'!F3</f>
        <v>6010</v>
      </c>
      <c r="AB3" s="2065">
        <f>+'17HPM_DATA_INPUT'!H3-'XX_17CK AUDITTO INPUT'!G3</f>
        <v>8321318</v>
      </c>
      <c r="AC3" s="2065">
        <f>+'17HPM_DATA_INPUT'!I3-'XX_17CK AUDITTO INPUT'!H3</f>
        <v>6694901</v>
      </c>
      <c r="AD3" s="2065">
        <f>+'17HPM_DATA_INPUT'!J3-'XX_17CK AUDITTO INPUT'!I3</f>
        <v>3496374</v>
      </c>
      <c r="AE3" s="2065">
        <f>+'17HPM_DATA_INPUT'!K3-'XX_17CK AUDITTO INPUT'!J3</f>
        <v>2987208</v>
      </c>
      <c r="AF3" s="2065">
        <f>+'17HPM_DATA_INPUT'!L3-'XX_17CK AUDITTO INPUT'!K3</f>
        <v>1459319</v>
      </c>
      <c r="AG3" s="2065">
        <f>+'17HPM_DATA_INPUT'!M3-'XX_17CK AUDITTO INPUT'!L3</f>
        <v>1186705</v>
      </c>
      <c r="AH3" s="2065">
        <f>+'17HPM_DATA_INPUT'!N3-'XX_17CK AUDITTO INPUT'!M3</f>
        <v>2037056</v>
      </c>
      <c r="AI3" s="2065">
        <f>+'17HPM_DATA_INPUT'!O3-'XX_17CK AUDITTO INPUT'!N3</f>
        <v>1800504</v>
      </c>
      <c r="AJ3" s="2065">
        <f>+'17HPM_DATA_INPUT'!P3-'XX_17CK AUDITTO INPUT'!O3</f>
        <v>66120</v>
      </c>
      <c r="AK3" s="2065">
        <f>+'17HPM_DATA_INPUT'!Q3-'XX_17CK AUDITTO INPUT'!P3</f>
        <v>50631</v>
      </c>
      <c r="AL3" s="2065">
        <f>+'17HPM_DATA_INPUT'!R3-'XX_17CK AUDITTO INPUT'!Q3</f>
        <v>257200</v>
      </c>
      <c r="AM3" s="2065">
        <f>+'17HPM_DATA_INPUT'!S3-'XX_17CK AUDITTO INPUT'!R3</f>
        <v>235428</v>
      </c>
      <c r="AN3" s="2065">
        <f>+'17HPM_DATA_INPUT'!T3-'XX_17CK AUDITTO INPUT'!S3</f>
        <v>1713736</v>
      </c>
      <c r="AO3" s="2065">
        <f>+'17HPM_DATA_INPUT'!U3-'XX_17CK AUDITTO INPUT'!T3</f>
        <v>1514446</v>
      </c>
      <c r="AQ3" s="455" t="str">
        <f>'Departmental PL'!D10</f>
        <v>4310 ENDO CENTER at SAWGRASS*</v>
      </c>
      <c r="AR3" s="456">
        <f>+C3-'Departmental PL'!F10</f>
        <v>-4517</v>
      </c>
      <c r="AS3" s="456">
        <f>+D3-'Departmental PL'!G10</f>
        <v>-4051</v>
      </c>
      <c r="AT3" s="456">
        <f>+E3-'Departmental PL'!H10</f>
        <v>-11169</v>
      </c>
      <c r="AU3" s="456">
        <f>+F3-'Departmental PL'!I10</f>
        <v>-6010</v>
      </c>
      <c r="AV3" s="456">
        <f>+G3-'Departmental PL'!J10</f>
        <v>-20444318</v>
      </c>
      <c r="AW3" s="456">
        <f>+H3-'Departmental PL'!K10</f>
        <v>-11119263.290471995</v>
      </c>
      <c r="AX3" s="456">
        <f>+I3-'Departmental PL'!L10</f>
        <v>-6197987.3100000005</v>
      </c>
      <c r="AY3" s="456">
        <f>+J3-'Departmental PL'!M10</f>
        <v>-3944550</v>
      </c>
      <c r="AZ3" s="456">
        <f>+K3-'Departmental PL'!N10</f>
        <v>-3828292.1947189812</v>
      </c>
      <c r="BA3" s="456">
        <f>+L3-'Departmental PL'!O10</f>
        <v>-1973794.6009</v>
      </c>
      <c r="BB3" s="456">
        <f>+M3-'Departmental PL'!P10</f>
        <v>-2369696.1152810194</v>
      </c>
      <c r="BC3" s="456">
        <f>+N3-'Departmental PL'!Q10</f>
        <v>-1970756.3991</v>
      </c>
      <c r="BD3" s="456">
        <f>+O3-'Departmental PL'!R10</f>
        <v>-177636.00583024914</v>
      </c>
      <c r="BE3" s="456">
        <f>+P3-'Departmental PL'!S10</f>
        <v>-84212.096099999995</v>
      </c>
      <c r="BF3" s="456">
        <f>+Q3-'Departmental PL'!T10</f>
        <v>-691090.90426246985</v>
      </c>
      <c r="BG3" s="456">
        <f>+R3-'Departmental PL'!U10</f>
        <v>-391576.91910000006</v>
      </c>
      <c r="BH3" s="456">
        <f>+S3-'Departmental PL'!V10</f>
        <v>-1500969.2051883005</v>
      </c>
      <c r="BI3" s="456">
        <f>+T3-'Departmental PL'!W10</f>
        <v>-1494967.3838999998</v>
      </c>
    </row>
    <row r="4" spans="1:61" ht="20.25" hidden="1" customHeight="1" x14ac:dyDescent="0.25">
      <c r="A4" s="2064" t="s">
        <v>1496</v>
      </c>
      <c r="B4" s="2058" t="s">
        <v>2335</v>
      </c>
      <c r="C4" s="2060">
        <v>3475</v>
      </c>
      <c r="D4" s="2060">
        <v>2842</v>
      </c>
      <c r="E4" s="2060">
        <v>7751</v>
      </c>
      <c r="F4" s="2060">
        <v>6646</v>
      </c>
      <c r="G4" s="2060">
        <v>8475482</v>
      </c>
      <c r="H4" s="2060">
        <v>8706938</v>
      </c>
      <c r="I4" s="2060">
        <v>3407173</v>
      </c>
      <c r="J4" s="2060">
        <v>3523155</v>
      </c>
      <c r="K4" s="2060">
        <v>2463438</v>
      </c>
      <c r="L4" s="2060">
        <v>2449092</v>
      </c>
      <c r="M4" s="2060">
        <v>943736</v>
      </c>
      <c r="N4" s="2060">
        <v>1074063</v>
      </c>
      <c r="O4" s="2060">
        <v>83045</v>
      </c>
      <c r="P4" s="2060">
        <v>73774</v>
      </c>
      <c r="Q4" s="2060">
        <v>679279</v>
      </c>
      <c r="R4" s="2060">
        <v>754357</v>
      </c>
      <c r="S4" s="2060">
        <v>181412</v>
      </c>
      <c r="T4" s="2060">
        <v>245932</v>
      </c>
      <c r="U4" s="2061" t="str">
        <f t="shared" ref="U4:U67" si="0">TRIM(B4)</f>
        <v>4500 ENDOSCOPY</v>
      </c>
      <c r="W4" s="455" t="b">
        <f>+'17HPM_DATA_INPUT'!C4='XX_17CK AUDITTO INPUT'!U4</f>
        <v>1</v>
      </c>
      <c r="X4" s="2065">
        <f>+'17HPM_DATA_INPUT'!D4-'XX_17CK AUDITTO INPUT'!C4</f>
        <v>3840</v>
      </c>
      <c r="Y4" s="2065">
        <f>+'17HPM_DATA_INPUT'!E4-'XX_17CK AUDITTO INPUT'!D4</f>
        <v>3221</v>
      </c>
      <c r="Z4" s="2065">
        <f>+'17HPM_DATA_INPUT'!F4-'XX_17CK AUDITTO INPUT'!E4</f>
        <v>12460</v>
      </c>
      <c r="AA4" s="2065">
        <f>+'17HPM_DATA_INPUT'!G4-'XX_17CK AUDITTO INPUT'!F4</f>
        <v>7487</v>
      </c>
      <c r="AB4" s="2065">
        <f>+'17HPM_DATA_INPUT'!H4-'XX_17CK AUDITTO INPUT'!G4</f>
        <v>11318754</v>
      </c>
      <c r="AC4" s="2065">
        <f>+'17HPM_DATA_INPUT'!I4-'XX_17CK AUDITTO INPUT'!H4</f>
        <v>8921494</v>
      </c>
      <c r="AD4" s="2065">
        <f>+'17HPM_DATA_INPUT'!J4-'XX_17CK AUDITTO INPUT'!I4</f>
        <v>4214103</v>
      </c>
      <c r="AE4" s="2065">
        <f>+'17HPM_DATA_INPUT'!K4-'XX_17CK AUDITTO INPUT'!J4</f>
        <v>3648004</v>
      </c>
      <c r="AF4" s="2065">
        <f>+'17HPM_DATA_INPUT'!L4-'XX_17CK AUDITTO INPUT'!K4</f>
        <v>2656854</v>
      </c>
      <c r="AG4" s="2065">
        <f>+'17HPM_DATA_INPUT'!M4-'XX_17CK AUDITTO INPUT'!L4</f>
        <v>2399408</v>
      </c>
      <c r="AH4" s="2065">
        <f>+'17HPM_DATA_INPUT'!N4-'XX_17CK AUDITTO INPUT'!M4</f>
        <v>1557248</v>
      </c>
      <c r="AI4" s="2065">
        <f>+'17HPM_DATA_INPUT'!O4-'XX_17CK AUDITTO INPUT'!N4</f>
        <v>1248596</v>
      </c>
      <c r="AJ4" s="2065">
        <f>+'17HPM_DATA_INPUT'!P4-'XX_17CK AUDITTO INPUT'!O4</f>
        <v>83084</v>
      </c>
      <c r="AK4" s="2065">
        <f>+'17HPM_DATA_INPUT'!Q4-'XX_17CK AUDITTO INPUT'!P4</f>
        <v>72278</v>
      </c>
      <c r="AL4" s="2065">
        <f>+'17HPM_DATA_INPUT'!R4-'XX_17CK AUDITTO INPUT'!Q4</f>
        <v>706986</v>
      </c>
      <c r="AM4" s="2065">
        <f>+'17HPM_DATA_INPUT'!S4-'XX_17CK AUDITTO INPUT'!R4</f>
        <v>739054</v>
      </c>
      <c r="AN4" s="2065">
        <f>+'17HPM_DATA_INPUT'!T4-'XX_17CK AUDITTO INPUT'!S4</f>
        <v>767179</v>
      </c>
      <c r="AO4" s="2065">
        <f>+'17HPM_DATA_INPUT'!U4-'XX_17CK AUDITTO INPUT'!T4</f>
        <v>437265</v>
      </c>
      <c r="AQ4" s="455" t="str">
        <f>'Departmental PL'!D11</f>
        <v>4500 ENDOSCOPY*</v>
      </c>
      <c r="AR4" s="456">
        <f>+C4-'Departmental PL'!F11</f>
        <v>-3840</v>
      </c>
      <c r="AS4" s="456">
        <f>+D4-'Departmental PL'!G11</f>
        <v>-3221</v>
      </c>
      <c r="AT4" s="456">
        <f>+E4-'Departmental PL'!H11</f>
        <v>-12460</v>
      </c>
      <c r="AU4" s="456">
        <f>+F4-'Departmental PL'!I11</f>
        <v>-7487</v>
      </c>
      <c r="AV4" s="456">
        <f>+G4-'Departmental PL'!J11</f>
        <v>-28636971.090000004</v>
      </c>
      <c r="AW4" s="456">
        <f>+H4-'Departmental PL'!K11</f>
        <v>-14735427.845245127</v>
      </c>
      <c r="AX4" s="456">
        <f>+I4-'Departmental PL'!L11</f>
        <v>-7609076.8499999996</v>
      </c>
      <c r="AY4" s="456">
        <f>+J4-'Departmental PL'!M11</f>
        <v>-4632303</v>
      </c>
      <c r="AZ4" s="456">
        <f>+K4-'Departmental PL'!N11</f>
        <v>-7179631.3160946295</v>
      </c>
      <c r="BA4" s="456">
        <f>+L4-'Departmental PL'!O11</f>
        <v>-4032629.0702</v>
      </c>
      <c r="BB4" s="456">
        <f>+M4-'Departmental PL'!P11</f>
        <v>-429444.53390537016</v>
      </c>
      <c r="BC4" s="456">
        <f>+N4-'Departmental PL'!Q11</f>
        <v>-599673.92980000004</v>
      </c>
      <c r="BD4" s="456">
        <f>+O4-'Departmental PL'!R11</f>
        <v>-229826.3628946041</v>
      </c>
      <c r="BE4" s="456">
        <f>+P4-'Departmental PL'!S11</f>
        <v>-121475.58740000002</v>
      </c>
      <c r="BF4" s="456">
        <f>+Q4-'Departmental PL'!T11</f>
        <v>-1931479.8440847686</v>
      </c>
      <c r="BG4" s="456">
        <f>+R4-'Departmental PL'!U11</f>
        <v>-1242110.5372000001</v>
      </c>
      <c r="BH4" s="456">
        <f>+S4-'Departmental PL'!V11</f>
        <v>1731861.6730740024</v>
      </c>
      <c r="BI4" s="456">
        <f>+T4-'Departmental PL'!W11</f>
        <v>763912.19480000017</v>
      </c>
    </row>
    <row r="5" spans="1:61" ht="20.25" hidden="1" customHeight="1" x14ac:dyDescent="0.25">
      <c r="A5" s="2064" t="s">
        <v>1497</v>
      </c>
      <c r="B5" s="2058" t="s">
        <v>2336</v>
      </c>
      <c r="C5" s="2060">
        <v>2428</v>
      </c>
      <c r="D5" s="2060">
        <v>2507</v>
      </c>
      <c r="E5" s="2060">
        <v>7572</v>
      </c>
      <c r="F5" s="2060">
        <v>3928</v>
      </c>
      <c r="G5" s="2060">
        <v>1548207</v>
      </c>
      <c r="H5" s="2060">
        <v>1215849</v>
      </c>
      <c r="I5" s="2060">
        <v>543171</v>
      </c>
      <c r="J5" s="2060">
        <v>494321</v>
      </c>
      <c r="K5" s="2060">
        <v>579155</v>
      </c>
      <c r="L5" s="2060">
        <v>356310</v>
      </c>
      <c r="M5" s="2060">
        <v>-35984</v>
      </c>
      <c r="N5" s="2060">
        <v>138011</v>
      </c>
      <c r="O5" s="2060">
        <v>17622</v>
      </c>
      <c r="P5" s="2060">
        <v>10369</v>
      </c>
      <c r="Q5" s="2060">
        <v>99586</v>
      </c>
      <c r="R5" s="2060">
        <v>74996</v>
      </c>
      <c r="S5" s="2060">
        <v>-153192</v>
      </c>
      <c r="T5" s="2060">
        <v>52647</v>
      </c>
      <c r="U5" s="2061" t="str">
        <f t="shared" si="0"/>
        <v>4550 PARKES ASTHMA CENTER</v>
      </c>
      <c r="W5" s="455" t="b">
        <f>+'17HPM_DATA_INPUT'!C5='XX_17CK AUDITTO INPUT'!U5</f>
        <v>1</v>
      </c>
      <c r="X5" s="2065">
        <f>+'17HPM_DATA_INPUT'!D5-'XX_17CK AUDITTO INPUT'!C5</f>
        <v>2655</v>
      </c>
      <c r="Y5" s="2065">
        <f>+'17HPM_DATA_INPUT'!E5-'XX_17CK AUDITTO INPUT'!D5</f>
        <v>2589</v>
      </c>
      <c r="Z5" s="2065">
        <f>+'17HPM_DATA_INPUT'!F5-'XX_17CK AUDITTO INPUT'!E5</f>
        <v>9514</v>
      </c>
      <c r="AA5" s="2065">
        <f>+'17HPM_DATA_INPUT'!G5-'XX_17CK AUDITTO INPUT'!F5</f>
        <v>6467</v>
      </c>
      <c r="AB5" s="2065">
        <f>+'17HPM_DATA_INPUT'!H5-'XX_17CK AUDITTO INPUT'!G5</f>
        <v>1780545</v>
      </c>
      <c r="AC5" s="2065">
        <f>+'17HPM_DATA_INPUT'!I5-'XX_17CK AUDITTO INPUT'!H5</f>
        <v>1570239</v>
      </c>
      <c r="AD5" s="2065">
        <f>+'17HPM_DATA_INPUT'!J5-'XX_17CK AUDITTO INPUT'!I5</f>
        <v>565538</v>
      </c>
      <c r="AE5" s="2065">
        <f>+'17HPM_DATA_INPUT'!K5-'XX_17CK AUDITTO INPUT'!J5</f>
        <v>579512</v>
      </c>
      <c r="AF5" s="2065">
        <f>+'17HPM_DATA_INPUT'!L5-'XX_17CK AUDITTO INPUT'!K5</f>
        <v>551221</v>
      </c>
      <c r="AG5" s="2065">
        <f>+'17HPM_DATA_INPUT'!M5-'XX_17CK AUDITTO INPUT'!L5</f>
        <v>455693</v>
      </c>
      <c r="AH5" s="2065">
        <f>+'17HPM_DATA_INPUT'!N5-'XX_17CK AUDITTO INPUT'!M5</f>
        <v>14317</v>
      </c>
      <c r="AI5" s="2065">
        <f>+'17HPM_DATA_INPUT'!O5-'XX_17CK AUDITTO INPUT'!N5</f>
        <v>123819</v>
      </c>
      <c r="AJ5" s="2065">
        <f>+'17HPM_DATA_INPUT'!P5-'XX_17CK AUDITTO INPUT'!O5</f>
        <v>15486</v>
      </c>
      <c r="AK5" s="2065">
        <f>+'17HPM_DATA_INPUT'!Q5-'XX_17CK AUDITTO INPUT'!P5</f>
        <v>13260</v>
      </c>
      <c r="AL5" s="2065">
        <f>+'17HPM_DATA_INPUT'!R5-'XX_17CK AUDITTO INPUT'!Q5</f>
        <v>84448</v>
      </c>
      <c r="AM5" s="2065">
        <f>+'17HPM_DATA_INPUT'!S5-'XX_17CK AUDITTO INPUT'!R5</f>
        <v>95914</v>
      </c>
      <c r="AN5" s="2065">
        <f>+'17HPM_DATA_INPUT'!T5-'XX_17CK AUDITTO INPUT'!S5</f>
        <v>-85617</v>
      </c>
      <c r="AO5" s="2065">
        <f>+'17HPM_DATA_INPUT'!U5-'XX_17CK AUDITTO INPUT'!T5</f>
        <v>14644</v>
      </c>
      <c r="AQ5" s="455" t="str">
        <f>'Departmental PL'!D12</f>
        <v>4550 PARKES ASTHMA CENTER*</v>
      </c>
      <c r="AR5" s="456">
        <f>+C5-'Departmental PL'!F12</f>
        <v>-2655</v>
      </c>
      <c r="AS5" s="456">
        <f>+D5-'Departmental PL'!G12</f>
        <v>-2589</v>
      </c>
      <c r="AT5" s="456">
        <f>+E5-'Departmental PL'!H12</f>
        <v>-9514</v>
      </c>
      <c r="AU5" s="456">
        <f>+F5-'Departmental PL'!I12</f>
        <v>-6467</v>
      </c>
      <c r="AV5" s="456">
        <f>+G5-'Departmental PL'!J12</f>
        <v>-3797927.8</v>
      </c>
      <c r="AW5" s="456">
        <f>+H5-'Departmental PL'!K12</f>
        <v>-2693129.8461780436</v>
      </c>
      <c r="AX5" s="456">
        <f>+I5-'Departmental PL'!L12</f>
        <v>-1339642.8700000001</v>
      </c>
      <c r="AY5" s="456">
        <f>+J5-'Departmental PL'!M12</f>
        <v>-936479</v>
      </c>
      <c r="AZ5" s="456">
        <f>+K5-'Departmental PL'!N12</f>
        <v>-1239091.1891614308</v>
      </c>
      <c r="BA5" s="456">
        <f>+L5-'Departmental PL'!O12</f>
        <v>-789785.62100000004</v>
      </c>
      <c r="BB5" s="456">
        <f>+M5-'Departmental PL'!P12</f>
        <v>-100551.6808385693</v>
      </c>
      <c r="BC5" s="456">
        <f>+N5-'Departmental PL'!Q12</f>
        <v>-146693.37899999996</v>
      </c>
      <c r="BD5" s="456">
        <f>+O5-'Departmental PL'!R12</f>
        <v>-35633.367878163503</v>
      </c>
      <c r="BE5" s="456">
        <f>+P5-'Departmental PL'!S12</f>
        <v>-22981.989000000001</v>
      </c>
      <c r="BF5" s="456">
        <f>+Q5-'Departmental PL'!T12</f>
        <v>-196438.34601441823</v>
      </c>
      <c r="BG5" s="456">
        <f>+R5-'Departmental PL'!U12</f>
        <v>-166233.81700000001</v>
      </c>
      <c r="BH5" s="456">
        <f>+S5-'Departmental PL'!V12</f>
        <v>131520.03305401246</v>
      </c>
      <c r="BI5" s="456">
        <f>+T5-'Departmental PL'!W12</f>
        <v>42523.427000000054</v>
      </c>
    </row>
    <row r="6" spans="1:61" ht="20.25" hidden="1" customHeight="1" x14ac:dyDescent="0.25">
      <c r="A6" s="2064" t="s">
        <v>1498</v>
      </c>
      <c r="B6" s="2058" t="s">
        <v>2337</v>
      </c>
      <c r="C6" s="2060">
        <v>2714</v>
      </c>
      <c r="D6" s="2060">
        <v>2390</v>
      </c>
      <c r="E6" s="2060">
        <v>6989</v>
      </c>
      <c r="F6" s="2060">
        <v>5844</v>
      </c>
      <c r="G6" s="2060">
        <v>3193492</v>
      </c>
      <c r="H6" s="2060">
        <v>2804030</v>
      </c>
      <c r="I6" s="2060">
        <v>1113817</v>
      </c>
      <c r="J6" s="2060">
        <v>1040451</v>
      </c>
      <c r="K6" s="2060">
        <v>732080</v>
      </c>
      <c r="L6" s="2060">
        <v>635260</v>
      </c>
      <c r="M6" s="2060">
        <v>381737</v>
      </c>
      <c r="N6" s="2060">
        <v>405192</v>
      </c>
      <c r="O6" s="2060">
        <v>32178</v>
      </c>
      <c r="P6" s="2060">
        <v>16671</v>
      </c>
      <c r="Q6" s="2060">
        <v>231507</v>
      </c>
      <c r="R6" s="2060">
        <v>227802</v>
      </c>
      <c r="S6" s="2060">
        <v>118052</v>
      </c>
      <c r="T6" s="2060">
        <v>160718</v>
      </c>
      <c r="U6" s="2061" t="str">
        <f t="shared" si="0"/>
        <v>4560 PULMONARY DISEASE UNIT - SMH</v>
      </c>
      <c r="W6" s="455" t="b">
        <f>+'17HPM_DATA_INPUT'!C6='XX_17CK AUDITTO INPUT'!U6</f>
        <v>1</v>
      </c>
      <c r="X6" s="2065">
        <f>+'17HPM_DATA_INPUT'!D6-'XX_17CK AUDITTO INPUT'!C6</f>
        <v>2895</v>
      </c>
      <c r="Y6" s="2065">
        <f>+'17HPM_DATA_INPUT'!E6-'XX_17CK AUDITTO INPUT'!D6</f>
        <v>2730</v>
      </c>
      <c r="Z6" s="2065">
        <f>+'17HPM_DATA_INPUT'!F6-'XX_17CK AUDITTO INPUT'!E6</f>
        <v>8305</v>
      </c>
      <c r="AA6" s="2065">
        <f>+'17HPM_DATA_INPUT'!G6-'XX_17CK AUDITTO INPUT'!F6</f>
        <v>6605</v>
      </c>
      <c r="AB6" s="2065">
        <f>+'17HPM_DATA_INPUT'!H6-'XX_17CK AUDITTO INPUT'!G6</f>
        <v>4247450</v>
      </c>
      <c r="AC6" s="2065">
        <f>+'17HPM_DATA_INPUT'!I6-'XX_17CK AUDITTO INPUT'!H6</f>
        <v>3482725</v>
      </c>
      <c r="AD6" s="2065">
        <f>+'17HPM_DATA_INPUT'!J6-'XX_17CK AUDITTO INPUT'!I6</f>
        <v>1382770</v>
      </c>
      <c r="AE6" s="2065">
        <f>+'17HPM_DATA_INPUT'!K6-'XX_17CK AUDITTO INPUT'!J6</f>
        <v>1283148</v>
      </c>
      <c r="AF6" s="2065">
        <f>+'17HPM_DATA_INPUT'!L6-'XX_17CK AUDITTO INPUT'!K6</f>
        <v>799679</v>
      </c>
      <c r="AG6" s="2065">
        <f>+'17HPM_DATA_INPUT'!M6-'XX_17CK AUDITTO INPUT'!L6</f>
        <v>759158</v>
      </c>
      <c r="AH6" s="2065">
        <f>+'17HPM_DATA_INPUT'!N6-'XX_17CK AUDITTO INPUT'!M6</f>
        <v>583091</v>
      </c>
      <c r="AI6" s="2065">
        <f>+'17HPM_DATA_INPUT'!O6-'XX_17CK AUDITTO INPUT'!N6</f>
        <v>523989</v>
      </c>
      <c r="AJ6" s="2065">
        <f>+'17HPM_DATA_INPUT'!P6-'XX_17CK AUDITTO INPUT'!O6</f>
        <v>35414</v>
      </c>
      <c r="AK6" s="2065">
        <f>+'17HPM_DATA_INPUT'!Q6-'XX_17CK AUDITTO INPUT'!P6</f>
        <v>19923</v>
      </c>
      <c r="AL6" s="2065">
        <f>+'17HPM_DATA_INPUT'!R6-'XX_17CK AUDITTO INPUT'!Q6</f>
        <v>257741</v>
      </c>
      <c r="AM6" s="2065">
        <f>+'17HPM_DATA_INPUT'!S6-'XX_17CK AUDITTO INPUT'!R6</f>
        <v>272232</v>
      </c>
      <c r="AN6" s="2065">
        <f>+'17HPM_DATA_INPUT'!T6-'XX_17CK AUDITTO INPUT'!S6</f>
        <v>289937</v>
      </c>
      <c r="AO6" s="2065">
        <f>+'17HPM_DATA_INPUT'!U6-'XX_17CK AUDITTO INPUT'!T6</f>
        <v>231835</v>
      </c>
      <c r="AQ6" s="455" t="str">
        <f>'Departmental PL'!D13</f>
        <v>4560 PULMONARY DISEASE UNIT - SMH*</v>
      </c>
      <c r="AR6" s="456">
        <f>+C6-'Departmental PL'!F13</f>
        <v>-2895</v>
      </c>
      <c r="AS6" s="456">
        <f>+D6-'Departmental PL'!G13</f>
        <v>-2730</v>
      </c>
      <c r="AT6" s="456">
        <f>+E6-'Departmental PL'!H13</f>
        <v>-8305</v>
      </c>
      <c r="AU6" s="456">
        <f>+F6-'Departmental PL'!I13</f>
        <v>-6605</v>
      </c>
      <c r="AV6" s="456">
        <f>+G6-'Departmental PL'!J13</f>
        <v>-17742055</v>
      </c>
      <c r="AW6" s="456">
        <f>+H6-'Departmental PL'!K13</f>
        <v>-9318706.6513761468</v>
      </c>
      <c r="AX6" s="456">
        <f>+I6-'Departmental PL'!L13</f>
        <v>-4997497.5999999996</v>
      </c>
      <c r="AY6" s="456">
        <f>+J6-'Departmental PL'!M13</f>
        <v>-2555392</v>
      </c>
      <c r="AZ6" s="456">
        <f>+K6-'Departmental PL'!N13</f>
        <v>-3613457.1397904782</v>
      </c>
      <c r="BA6" s="456">
        <f>+L6-'Departmental PL'!O13</f>
        <v>-2018448.7418</v>
      </c>
      <c r="BB6" s="456">
        <f>+M6-'Departmental PL'!P13</f>
        <v>-1384040.4602095215</v>
      </c>
      <c r="BC6" s="456">
        <f>+N6-'Departmental PL'!Q13</f>
        <v>-536942.25820000004</v>
      </c>
      <c r="BD6" s="456">
        <f>+O6-'Departmental PL'!R13</f>
        <v>-159627.96752663315</v>
      </c>
      <c r="BE6" s="456">
        <f>+P6-'Departmental PL'!S13</f>
        <v>-53218.331999999995</v>
      </c>
      <c r="BF6" s="456">
        <f>+Q6-'Departmental PL'!T13</f>
        <v>-1157990.6075403478</v>
      </c>
      <c r="BG6" s="456">
        <f>+R6-'Departmental PL'!U13</f>
        <v>-736602.77820000006</v>
      </c>
      <c r="BH6" s="456">
        <f>+S6-'Departmental PL'!V13</f>
        <v>-66421.885142540559</v>
      </c>
      <c r="BI6" s="456">
        <f>+T6-'Departmental PL'!W13</f>
        <v>252877.85199999996</v>
      </c>
    </row>
    <row r="7" spans="1:61" ht="20.25" hidden="1" customHeight="1" x14ac:dyDescent="0.25">
      <c r="A7" s="2066" t="s">
        <v>1499</v>
      </c>
      <c r="B7" s="2058" t="s">
        <v>2338</v>
      </c>
      <c r="C7" s="2060">
        <v>1</v>
      </c>
      <c r="D7" s="2060">
        <v>2</v>
      </c>
      <c r="E7" s="2060">
        <v>1</v>
      </c>
      <c r="F7" s="2060">
        <v>2</v>
      </c>
      <c r="G7" s="2060">
        <v>2207</v>
      </c>
      <c r="H7" s="2060">
        <v>2351</v>
      </c>
      <c r="I7" s="2060">
        <v>351</v>
      </c>
      <c r="J7" s="2060">
        <v>1502</v>
      </c>
      <c r="K7" s="2060">
        <v>0</v>
      </c>
      <c r="L7" s="2060">
        <v>0</v>
      </c>
      <c r="M7" s="2060">
        <v>351</v>
      </c>
      <c r="N7" s="2060">
        <v>1502</v>
      </c>
      <c r="O7" s="2060">
        <v>0</v>
      </c>
      <c r="P7" s="2060">
        <v>0</v>
      </c>
      <c r="Q7" s="2060">
        <v>0</v>
      </c>
      <c r="R7" s="2060">
        <v>0</v>
      </c>
      <c r="S7" s="2060">
        <v>351</v>
      </c>
      <c r="T7" s="2060">
        <v>1502</v>
      </c>
      <c r="U7" s="2061" t="str">
        <f t="shared" si="0"/>
        <v>4740 KIDNEY TRANSPLANT</v>
      </c>
      <c r="W7" s="455" t="b">
        <f>+'17HPM_DATA_INPUT'!C7='XX_17CK AUDITTO INPUT'!U7</f>
        <v>1</v>
      </c>
      <c r="X7" s="2065">
        <f>+'17HPM_DATA_INPUT'!D7-'XX_17CK AUDITTO INPUT'!C7</f>
        <v>-1</v>
      </c>
      <c r="Y7" s="2065">
        <f>+'17HPM_DATA_INPUT'!E7-'XX_17CK AUDITTO INPUT'!D7</f>
        <v>1</v>
      </c>
      <c r="Z7" s="2065">
        <f>+'17HPM_DATA_INPUT'!F7-'XX_17CK AUDITTO INPUT'!E7</f>
        <v>-1</v>
      </c>
      <c r="AA7" s="2065">
        <f>+'17HPM_DATA_INPUT'!G7-'XX_17CK AUDITTO INPUT'!F7</f>
        <v>1</v>
      </c>
      <c r="AB7" s="2065">
        <f>+'17HPM_DATA_INPUT'!H7-'XX_17CK AUDITTO INPUT'!G7</f>
        <v>-2207</v>
      </c>
      <c r="AC7" s="2065">
        <f>+'17HPM_DATA_INPUT'!I7-'XX_17CK AUDITTO INPUT'!H7</f>
        <v>2207</v>
      </c>
      <c r="AD7" s="2065">
        <f>+'17HPM_DATA_INPUT'!J7-'XX_17CK AUDITTO INPUT'!I7</f>
        <v>-351</v>
      </c>
      <c r="AE7" s="2065">
        <f>+'17HPM_DATA_INPUT'!K7-'XX_17CK AUDITTO INPUT'!J7</f>
        <v>1052</v>
      </c>
      <c r="AF7" s="2065">
        <f>+'17HPM_DATA_INPUT'!L7-'XX_17CK AUDITTO INPUT'!K7</f>
        <v>0</v>
      </c>
      <c r="AG7" s="2065">
        <f>+'17HPM_DATA_INPUT'!M7-'XX_17CK AUDITTO INPUT'!L7</f>
        <v>0</v>
      </c>
      <c r="AH7" s="2065">
        <f>+'17HPM_DATA_INPUT'!N7-'XX_17CK AUDITTO INPUT'!M7</f>
        <v>-351</v>
      </c>
      <c r="AI7" s="2065">
        <f>+'17HPM_DATA_INPUT'!O7-'XX_17CK AUDITTO INPUT'!N7</f>
        <v>1052</v>
      </c>
      <c r="AJ7" s="2065">
        <f>+'17HPM_DATA_INPUT'!P7-'XX_17CK AUDITTO INPUT'!O7</f>
        <v>0</v>
      </c>
      <c r="AK7" s="2065">
        <f>+'17HPM_DATA_INPUT'!Q7-'XX_17CK AUDITTO INPUT'!P7</f>
        <v>0</v>
      </c>
      <c r="AL7" s="2065">
        <f>+'17HPM_DATA_INPUT'!R7-'XX_17CK AUDITTO INPUT'!Q7</f>
        <v>0</v>
      </c>
      <c r="AM7" s="2065">
        <f>+'17HPM_DATA_INPUT'!S7-'XX_17CK AUDITTO INPUT'!R7</f>
        <v>0</v>
      </c>
      <c r="AN7" s="2065">
        <f>+'17HPM_DATA_INPUT'!T7-'XX_17CK AUDITTO INPUT'!S7</f>
        <v>-351</v>
      </c>
      <c r="AO7" s="2065">
        <f>+'17HPM_DATA_INPUT'!U7-'XX_17CK AUDITTO INPUT'!T7</f>
        <v>1052</v>
      </c>
      <c r="AQ7" s="455" t="str">
        <f>'Departmental PL'!D14</f>
        <v>4740 KIDNEY TRANSPLANT</v>
      </c>
      <c r="AR7" s="456">
        <f>+C7-'Departmental PL'!F14</f>
        <v>1</v>
      </c>
      <c r="AS7" s="456">
        <f>+D7-'Departmental PL'!G14</f>
        <v>-1</v>
      </c>
      <c r="AT7" s="456">
        <f>+E7-'Departmental PL'!H14</f>
        <v>1</v>
      </c>
      <c r="AU7" s="456">
        <f>+F7-'Departmental PL'!I14</f>
        <v>-1</v>
      </c>
      <c r="AV7" s="456">
        <f>+G7-'Departmental PL'!J14</f>
        <v>2207</v>
      </c>
      <c r="AW7" s="456">
        <f>+H7-'Departmental PL'!K14</f>
        <v>-2207</v>
      </c>
      <c r="AX7" s="456">
        <f>+I7-'Departmental PL'!L14</f>
        <v>351</v>
      </c>
      <c r="AY7" s="456">
        <f>+J7-'Departmental PL'!M14</f>
        <v>-1052</v>
      </c>
      <c r="AZ7" s="456">
        <f>+K7-'Departmental PL'!N14</f>
        <v>0</v>
      </c>
      <c r="BA7" s="456">
        <f>+L7-'Departmental PL'!O14</f>
        <v>-2554</v>
      </c>
      <c r="BB7" s="456">
        <f>+M7-'Departmental PL'!P14</f>
        <v>351</v>
      </c>
      <c r="BC7" s="456">
        <f>+N7-'Departmental PL'!Q14</f>
        <v>1502</v>
      </c>
      <c r="BD7" s="456">
        <f>+O7-'Departmental PL'!R14</f>
        <v>0</v>
      </c>
      <c r="BE7" s="456">
        <f>+P7-'Departmental PL'!S14</f>
        <v>0</v>
      </c>
      <c r="BF7" s="456">
        <f>+Q7-'Departmental PL'!T14</f>
        <v>0</v>
      </c>
      <c r="BG7" s="456">
        <f>+R7-'Departmental PL'!U14</f>
        <v>0</v>
      </c>
      <c r="BH7" s="456">
        <f>+S7-'Departmental PL'!V14</f>
        <v>351</v>
      </c>
      <c r="BI7" s="456">
        <f>+T7-'Departmental PL'!W14</f>
        <v>1502</v>
      </c>
    </row>
    <row r="8" spans="1:61" ht="20.25" hidden="1" customHeight="1" x14ac:dyDescent="0.25">
      <c r="A8" s="2066" t="s">
        <v>1500</v>
      </c>
      <c r="B8" s="2058" t="s">
        <v>2339</v>
      </c>
      <c r="C8" s="2060">
        <v>2164</v>
      </c>
      <c r="D8" s="2060">
        <v>2196</v>
      </c>
      <c r="E8" s="2060">
        <v>6583</v>
      </c>
      <c r="F8" s="2060">
        <v>6533</v>
      </c>
      <c r="G8" s="2060">
        <v>1785728</v>
      </c>
      <c r="H8" s="2060">
        <v>1753793</v>
      </c>
      <c r="I8" s="2060">
        <v>534698</v>
      </c>
      <c r="J8" s="2060">
        <v>515806</v>
      </c>
      <c r="K8" s="2060">
        <v>711426</v>
      </c>
      <c r="L8" s="2060">
        <v>842422</v>
      </c>
      <c r="M8" s="2060">
        <v>-176729</v>
      </c>
      <c r="N8" s="2060">
        <v>-326616</v>
      </c>
      <c r="O8" s="2060">
        <v>22223</v>
      </c>
      <c r="P8" s="2060">
        <v>23176</v>
      </c>
      <c r="Q8" s="2060">
        <v>439323</v>
      </c>
      <c r="R8" s="2060">
        <v>332685</v>
      </c>
      <c r="S8" s="2060">
        <v>-638275</v>
      </c>
      <c r="T8" s="2060">
        <v>-682476</v>
      </c>
      <c r="U8" s="2061" t="str">
        <f t="shared" si="0"/>
        <v>5500 AIDS CENTER</v>
      </c>
      <c r="W8" s="455" t="b">
        <f>+'17HPM_DATA_INPUT'!C8='XX_17CK AUDITTO INPUT'!U8</f>
        <v>1</v>
      </c>
      <c r="X8" s="2065">
        <f>+'17HPM_DATA_INPUT'!D8-'XX_17CK AUDITTO INPUT'!C8</f>
        <v>2082</v>
      </c>
      <c r="Y8" s="2065">
        <f>+'17HPM_DATA_INPUT'!E8-'XX_17CK AUDITTO INPUT'!D8</f>
        <v>2122</v>
      </c>
      <c r="Z8" s="2065">
        <f>+'17HPM_DATA_INPUT'!F8-'XX_17CK AUDITTO INPUT'!E8</f>
        <v>5475</v>
      </c>
      <c r="AA8" s="2065">
        <f>+'17HPM_DATA_INPUT'!G8-'XX_17CK AUDITTO INPUT'!F8</f>
        <v>5716</v>
      </c>
      <c r="AB8" s="2065">
        <f>+'17HPM_DATA_INPUT'!H8-'XX_17CK AUDITTO INPUT'!G8</f>
        <v>1675245</v>
      </c>
      <c r="AC8" s="2065">
        <f>+'17HPM_DATA_INPUT'!I8-'XX_17CK AUDITTO INPUT'!H8</f>
        <v>1709410</v>
      </c>
      <c r="AD8" s="2065">
        <f>+'17HPM_DATA_INPUT'!J8-'XX_17CK AUDITTO INPUT'!I8</f>
        <v>470395</v>
      </c>
      <c r="AE8" s="2065">
        <f>+'17HPM_DATA_INPUT'!K8-'XX_17CK AUDITTO INPUT'!J8</f>
        <v>483104</v>
      </c>
      <c r="AF8" s="2065">
        <f>+'17HPM_DATA_INPUT'!L8-'XX_17CK AUDITTO INPUT'!K8</f>
        <v>722680</v>
      </c>
      <c r="AG8" s="2065">
        <f>+'17HPM_DATA_INPUT'!M8-'XX_17CK AUDITTO INPUT'!L8</f>
        <v>809170</v>
      </c>
      <c r="AH8" s="2065">
        <f>+'17HPM_DATA_INPUT'!N8-'XX_17CK AUDITTO INPUT'!M8</f>
        <v>-252284</v>
      </c>
      <c r="AI8" s="2065">
        <f>+'17HPM_DATA_INPUT'!O8-'XX_17CK AUDITTO INPUT'!N8</f>
        <v>-326066</v>
      </c>
      <c r="AJ8" s="2065">
        <f>+'17HPM_DATA_INPUT'!P8-'XX_17CK AUDITTO INPUT'!O8</f>
        <v>21317</v>
      </c>
      <c r="AK8" s="2065">
        <f>+'17HPM_DATA_INPUT'!Q8-'XX_17CK AUDITTO INPUT'!P8</f>
        <v>22261</v>
      </c>
      <c r="AL8" s="2065">
        <f>+'17HPM_DATA_INPUT'!R8-'XX_17CK AUDITTO INPUT'!Q8</f>
        <v>433800</v>
      </c>
      <c r="AM8" s="2065">
        <f>+'17HPM_DATA_INPUT'!S8-'XX_17CK AUDITTO INPUT'!R8</f>
        <v>319552</v>
      </c>
      <c r="AN8" s="2065">
        <f>+'17HPM_DATA_INPUT'!T8-'XX_17CK AUDITTO INPUT'!S8</f>
        <v>-707400</v>
      </c>
      <c r="AO8" s="2065">
        <f>+'17HPM_DATA_INPUT'!U8-'XX_17CK AUDITTO INPUT'!T8</f>
        <v>-667880</v>
      </c>
      <c r="AQ8" s="455" t="str">
        <f>'Departmental PL'!D15</f>
        <v>5500 AIDS CENTER</v>
      </c>
      <c r="AR8" s="456">
        <f>+C8-'Departmental PL'!F15</f>
        <v>-2082</v>
      </c>
      <c r="AS8" s="456">
        <f>+D8-'Departmental PL'!G15</f>
        <v>-2122</v>
      </c>
      <c r="AT8" s="456">
        <f>+E8-'Departmental PL'!H15</f>
        <v>-5475</v>
      </c>
      <c r="AU8" s="456">
        <f>+F8-'Departmental PL'!I15</f>
        <v>-5716</v>
      </c>
      <c r="AV8" s="456">
        <f>+G8-'Departmental PL'!J15</f>
        <v>-1675245</v>
      </c>
      <c r="AW8" s="456">
        <f>+H8-'Departmental PL'!K15</f>
        <v>-1709410</v>
      </c>
      <c r="AX8" s="456">
        <f>+I8-'Departmental PL'!L15</f>
        <v>-470395</v>
      </c>
      <c r="AY8" s="456">
        <f>+J8-'Departmental PL'!M15</f>
        <v>-483104</v>
      </c>
      <c r="AZ8" s="456">
        <f>+K8-'Departmental PL'!N15</f>
        <v>-722680</v>
      </c>
      <c r="BA8" s="456">
        <f>+L8-'Departmental PL'!O15</f>
        <v>-809170</v>
      </c>
      <c r="BB8" s="456">
        <f>+M8-'Departmental PL'!P15</f>
        <v>252284</v>
      </c>
      <c r="BC8" s="456">
        <f>+N8-'Departmental PL'!Q15</f>
        <v>326066</v>
      </c>
      <c r="BD8" s="456">
        <f>+O8-'Departmental PL'!R15</f>
        <v>-21317</v>
      </c>
      <c r="BE8" s="456">
        <f>+P8-'Departmental PL'!S15</f>
        <v>-22261</v>
      </c>
      <c r="BF8" s="456">
        <f>+Q8-'Departmental PL'!T15</f>
        <v>-433800</v>
      </c>
      <c r="BG8" s="456">
        <f>+R8-'Departmental PL'!U15</f>
        <v>-319552</v>
      </c>
      <c r="BH8" s="456">
        <f>+S8-'Departmental PL'!V15</f>
        <v>707401</v>
      </c>
      <c r="BI8" s="456">
        <f>+T8-'Departmental PL'!W15</f>
        <v>667880</v>
      </c>
    </row>
    <row r="9" spans="1:61" ht="20.25" hidden="1" customHeight="1" x14ac:dyDescent="0.25">
      <c r="A9" s="2067" t="s">
        <v>1501</v>
      </c>
      <c r="B9" s="2058" t="s">
        <v>2340</v>
      </c>
      <c r="C9" s="2060">
        <v>2054</v>
      </c>
      <c r="D9" s="2060">
        <v>2093</v>
      </c>
      <c r="E9" s="2060">
        <v>222098</v>
      </c>
      <c r="F9" s="2060">
        <v>217280</v>
      </c>
      <c r="G9" s="2060">
        <v>23003169</v>
      </c>
      <c r="H9" s="2060">
        <v>19586466</v>
      </c>
      <c r="I9" s="2060">
        <v>11066960</v>
      </c>
      <c r="J9" s="2060">
        <v>9264333</v>
      </c>
      <c r="K9" s="2060">
        <v>5015246</v>
      </c>
      <c r="L9" s="2060">
        <v>5267945</v>
      </c>
      <c r="M9" s="2060">
        <v>6051714</v>
      </c>
      <c r="N9" s="2060">
        <v>3996388</v>
      </c>
      <c r="O9" s="2060">
        <v>270333</v>
      </c>
      <c r="P9" s="2060">
        <v>248811</v>
      </c>
      <c r="Q9" s="2060">
        <v>1178086</v>
      </c>
      <c r="R9" s="2060">
        <v>885239</v>
      </c>
      <c r="S9" s="2060">
        <v>4603296</v>
      </c>
      <c r="T9" s="2060">
        <v>2862338</v>
      </c>
      <c r="U9" s="2061" t="str">
        <f t="shared" si="0"/>
        <v>6500 AIR INFUSION CENTER</v>
      </c>
      <c r="W9" s="455" t="b">
        <f>+'17HPM_DATA_INPUT'!C9='XX_17CK AUDITTO INPUT'!U9</f>
        <v>1</v>
      </c>
      <c r="X9" s="2065">
        <f>+'17HPM_DATA_INPUT'!D9-'XX_17CK AUDITTO INPUT'!C9</f>
        <v>2160</v>
      </c>
      <c r="Y9" s="2065">
        <f>+'17HPM_DATA_INPUT'!E9-'XX_17CK AUDITTO INPUT'!D9</f>
        <v>2331</v>
      </c>
      <c r="Z9" s="2065">
        <f>+'17HPM_DATA_INPUT'!F9-'XX_17CK AUDITTO INPUT'!E9</f>
        <v>235063</v>
      </c>
      <c r="AA9" s="2065">
        <f>+'17HPM_DATA_INPUT'!G9-'XX_17CK AUDITTO INPUT'!F9</f>
        <v>229192</v>
      </c>
      <c r="AB9" s="2065">
        <f>+'17HPM_DATA_INPUT'!H9-'XX_17CK AUDITTO INPUT'!G9</f>
        <v>24240333</v>
      </c>
      <c r="AC9" s="2065">
        <f>+'17HPM_DATA_INPUT'!I9-'XX_17CK AUDITTO INPUT'!H9</f>
        <v>22486665</v>
      </c>
      <c r="AD9" s="2065">
        <f>+'17HPM_DATA_INPUT'!J9-'XX_17CK AUDITTO INPUT'!I9</f>
        <v>11188799</v>
      </c>
      <c r="AE9" s="2065">
        <f>+'17HPM_DATA_INPUT'!K9-'XX_17CK AUDITTO INPUT'!J9</f>
        <v>10418244</v>
      </c>
      <c r="AF9" s="2065">
        <f>+'17HPM_DATA_INPUT'!L9-'XX_17CK AUDITTO INPUT'!K9</f>
        <v>5561959</v>
      </c>
      <c r="AG9" s="2065">
        <f>+'17HPM_DATA_INPUT'!M9-'XX_17CK AUDITTO INPUT'!L9</f>
        <v>5485847</v>
      </c>
      <c r="AH9" s="2065">
        <f>+'17HPM_DATA_INPUT'!N9-'XX_17CK AUDITTO INPUT'!M9</f>
        <v>5626840</v>
      </c>
      <c r="AI9" s="2065">
        <f>+'17HPM_DATA_INPUT'!O9-'XX_17CK AUDITTO INPUT'!N9</f>
        <v>4932397</v>
      </c>
      <c r="AJ9" s="2065">
        <f>+'17HPM_DATA_INPUT'!P9-'XX_17CK AUDITTO INPUT'!O9</f>
        <v>263941</v>
      </c>
      <c r="AK9" s="2065">
        <f>+'17HPM_DATA_INPUT'!Q9-'XX_17CK AUDITTO INPUT'!P9</f>
        <v>259103</v>
      </c>
      <c r="AL9" s="2065">
        <f>+'17HPM_DATA_INPUT'!R9-'XX_17CK AUDITTO INPUT'!Q9</f>
        <v>1299169</v>
      </c>
      <c r="AM9" s="2065">
        <f>+'17HPM_DATA_INPUT'!S9-'XX_17CK AUDITTO INPUT'!R9</f>
        <v>921856</v>
      </c>
      <c r="AN9" s="2065">
        <f>+'17HPM_DATA_INPUT'!T9-'XX_17CK AUDITTO INPUT'!S9</f>
        <v>4063729</v>
      </c>
      <c r="AO9" s="2065">
        <f>+'17HPM_DATA_INPUT'!U9-'XX_17CK AUDITTO INPUT'!T9</f>
        <v>3751438</v>
      </c>
      <c r="AQ9" s="455" t="str">
        <f>'Departmental PL'!D16</f>
        <v>5500 AIDS CENTER - IDX Billed*</v>
      </c>
      <c r="AR9" s="456">
        <f>+C9-'Departmental PL'!F16</f>
        <v>2054</v>
      </c>
      <c r="AS9" s="456">
        <f>+D9-'Departmental PL'!G16</f>
        <v>2093</v>
      </c>
      <c r="AT9" s="456">
        <f>+E9-'Departmental PL'!H16</f>
        <v>222098</v>
      </c>
      <c r="AU9" s="456">
        <f>+F9-'Departmental PL'!I16</f>
        <v>217280</v>
      </c>
      <c r="AV9" s="456">
        <f>+G9-'Departmental PL'!J16</f>
        <v>23003169</v>
      </c>
      <c r="AW9" s="456">
        <f>+H9-'Departmental PL'!K16</f>
        <v>19586466</v>
      </c>
      <c r="AX9" s="456">
        <f>+I9-'Departmental PL'!L16</f>
        <v>11066960</v>
      </c>
      <c r="AY9" s="456">
        <f>+J9-'Departmental PL'!M16</f>
        <v>9264333</v>
      </c>
      <c r="AZ9" s="456">
        <f>+K9-'Departmental PL'!N16</f>
        <v>5015246</v>
      </c>
      <c r="BA9" s="456">
        <f>+L9-'Departmental PL'!O16</f>
        <v>5267945</v>
      </c>
      <c r="BB9" s="456">
        <f>+M9-'Departmental PL'!P16</f>
        <v>6051714</v>
      </c>
      <c r="BC9" s="456">
        <f>+N9-'Departmental PL'!Q16</f>
        <v>3996388</v>
      </c>
      <c r="BD9" s="456">
        <f>+O9-'Departmental PL'!R16</f>
        <v>270333</v>
      </c>
      <c r="BE9" s="456">
        <f>+P9-'Departmental PL'!S16</f>
        <v>248811</v>
      </c>
      <c r="BF9" s="456">
        <f>+Q9-'Departmental PL'!T16</f>
        <v>1178086</v>
      </c>
      <c r="BG9" s="456">
        <f>+R9-'Departmental PL'!U16</f>
        <v>885239</v>
      </c>
      <c r="BH9" s="456">
        <f>+S9-'Departmental PL'!V16</f>
        <v>4603296</v>
      </c>
      <c r="BI9" s="456">
        <f>+T9-'Departmental PL'!W16</f>
        <v>2862338</v>
      </c>
    </row>
    <row r="10" spans="1:61" ht="20.25" hidden="1" customHeight="1" x14ac:dyDescent="0.25">
      <c r="A10" s="2068" t="s">
        <v>2032</v>
      </c>
      <c r="B10" s="2058" t="s">
        <v>2341</v>
      </c>
      <c r="C10" s="2060">
        <v>1456</v>
      </c>
      <c r="D10" s="2060">
        <v>0</v>
      </c>
      <c r="E10" s="2060">
        <v>7950</v>
      </c>
      <c r="F10" s="2060">
        <v>0</v>
      </c>
      <c r="G10" s="2060">
        <v>652259</v>
      </c>
      <c r="H10" s="2060">
        <v>0</v>
      </c>
      <c r="I10" s="2060">
        <v>283268</v>
      </c>
      <c r="J10" s="2060">
        <v>0</v>
      </c>
      <c r="K10" s="2060">
        <v>447479</v>
      </c>
      <c r="L10" s="2060">
        <v>0</v>
      </c>
      <c r="M10" s="2060">
        <v>-164211</v>
      </c>
      <c r="N10" s="2060">
        <v>0</v>
      </c>
      <c r="O10" s="2060">
        <v>2140</v>
      </c>
      <c r="P10" s="2060">
        <v>0</v>
      </c>
      <c r="Q10" s="2060">
        <v>55948</v>
      </c>
      <c r="R10" s="2060">
        <v>0</v>
      </c>
      <c r="S10" s="2060">
        <v>-222299</v>
      </c>
      <c r="T10" s="2060">
        <v>0</v>
      </c>
      <c r="U10" s="2061" t="str">
        <f t="shared" si="0"/>
        <v>6501 AIR RED CREEK</v>
      </c>
      <c r="W10" s="455" t="b">
        <f>+'17HPM_DATA_INPUT'!C10='XX_17CK AUDITTO INPUT'!U10</f>
        <v>1</v>
      </c>
      <c r="X10" s="2065">
        <f>+'17HPM_DATA_INPUT'!D10-'XX_17CK AUDITTO INPUT'!C10</f>
        <v>1611</v>
      </c>
      <c r="Y10" s="2065">
        <f>+'17HPM_DATA_INPUT'!E10-'XX_17CK AUDITTO INPUT'!D10</f>
        <v>853</v>
      </c>
      <c r="Z10" s="2065">
        <f>+'17HPM_DATA_INPUT'!F10-'XX_17CK AUDITTO INPUT'!E10</f>
        <v>9009</v>
      </c>
      <c r="AA10" s="2065">
        <f>+'17HPM_DATA_INPUT'!G10-'XX_17CK AUDITTO INPUT'!F10</f>
        <v>4070</v>
      </c>
      <c r="AB10" s="2065">
        <f>+'17HPM_DATA_INPUT'!H10-'XX_17CK AUDITTO INPUT'!G10</f>
        <v>806999</v>
      </c>
      <c r="AC10" s="2065">
        <f>+'17HPM_DATA_INPUT'!I10-'XX_17CK AUDITTO INPUT'!H10</f>
        <v>363169</v>
      </c>
      <c r="AD10" s="2065">
        <f>+'17HPM_DATA_INPUT'!J10-'XX_17CK AUDITTO INPUT'!I10</f>
        <v>333341</v>
      </c>
      <c r="AE10" s="2065">
        <f>+'17HPM_DATA_INPUT'!K10-'XX_17CK AUDITTO INPUT'!J10</f>
        <v>155802</v>
      </c>
      <c r="AF10" s="2065">
        <f>+'17HPM_DATA_INPUT'!L10-'XX_17CK AUDITTO INPUT'!K10</f>
        <v>467188</v>
      </c>
      <c r="AG10" s="2065">
        <f>+'17HPM_DATA_INPUT'!M10-'XX_17CK AUDITTO INPUT'!L10</f>
        <v>170081</v>
      </c>
      <c r="AH10" s="2065">
        <f>+'17HPM_DATA_INPUT'!N10-'XX_17CK AUDITTO INPUT'!M10</f>
        <v>-133848</v>
      </c>
      <c r="AI10" s="2065">
        <f>+'17HPM_DATA_INPUT'!O10-'XX_17CK AUDITTO INPUT'!N10</f>
        <v>-14279</v>
      </c>
      <c r="AJ10" s="2065">
        <f>+'17HPM_DATA_INPUT'!P10-'XX_17CK AUDITTO INPUT'!O10</f>
        <v>2083</v>
      </c>
      <c r="AK10" s="2065">
        <f>+'17HPM_DATA_INPUT'!Q10-'XX_17CK AUDITTO INPUT'!P10</f>
        <v>7</v>
      </c>
      <c r="AL10" s="2065">
        <f>+'17HPM_DATA_INPUT'!R10-'XX_17CK AUDITTO INPUT'!Q10</f>
        <v>61569</v>
      </c>
      <c r="AM10" s="2065">
        <f>+'17HPM_DATA_INPUT'!S10-'XX_17CK AUDITTO INPUT'!R10</f>
        <v>18898</v>
      </c>
      <c r="AN10" s="2065">
        <f>+'17HPM_DATA_INPUT'!T10-'XX_17CK AUDITTO INPUT'!S10</f>
        <v>-197500</v>
      </c>
      <c r="AO10" s="2065">
        <f>+'17HPM_DATA_INPUT'!U10-'XX_17CK AUDITTO INPUT'!T10</f>
        <v>-33184</v>
      </c>
      <c r="AQ10" s="455" t="str">
        <f>'Departmental PL'!D17</f>
        <v>6500 AIR INFUSION CENTER</v>
      </c>
      <c r="AR10" s="456">
        <f>+C10-'Departmental PL'!F16</f>
        <v>1456</v>
      </c>
      <c r="AS10" s="456">
        <f>+D10-'Departmental PL'!G17</f>
        <v>-4424</v>
      </c>
      <c r="AT10" s="456">
        <f>+E10-'Departmental PL'!H17</f>
        <v>-449211</v>
      </c>
      <c r="AU10" s="456">
        <f>+F10-'Departmental PL'!I17</f>
        <v>-446472</v>
      </c>
      <c r="AV10" s="456">
        <f>+G10-'Departmental PL'!J17</f>
        <v>-46591243</v>
      </c>
      <c r="AW10" s="456">
        <f>+H10-'Departmental PL'!K17</f>
        <v>-42073131</v>
      </c>
      <c r="AX10" s="456">
        <f>+I10-'Departmental PL'!L17</f>
        <v>-21972491</v>
      </c>
      <c r="AY10" s="456">
        <f>+J10-'Departmental PL'!M17</f>
        <v>-19682577</v>
      </c>
      <c r="AZ10" s="456">
        <f>+K10-'Departmental PL'!N17</f>
        <v>-10129726</v>
      </c>
      <c r="BA10" s="456">
        <f>+L10-'Departmental PL'!O17</f>
        <v>-10753792</v>
      </c>
      <c r="BB10" s="456">
        <f>+M10-'Departmental PL'!P17</f>
        <v>-11842765</v>
      </c>
      <c r="BC10" s="456">
        <f>+N10-'Departmental PL'!Q17</f>
        <v>-8928785</v>
      </c>
      <c r="BD10" s="456">
        <f>+O10-'Departmental PL'!R17</f>
        <v>-532134</v>
      </c>
      <c r="BE10" s="456">
        <f>+P10-'Departmental PL'!S17</f>
        <v>-507914</v>
      </c>
      <c r="BF10" s="456">
        <f>+Q10-'Departmental PL'!T17</f>
        <v>-2421307</v>
      </c>
      <c r="BG10" s="456">
        <f>+R10-'Departmental PL'!U17</f>
        <v>-1807095</v>
      </c>
      <c r="BH10" s="456">
        <f>+S10-'Departmental PL'!V17</f>
        <v>-8889324</v>
      </c>
      <c r="BI10" s="456">
        <f>+T10-'Departmental PL'!W17</f>
        <v>-6613776</v>
      </c>
    </row>
    <row r="11" spans="1:61" ht="20.25" hidden="1" customHeight="1" x14ac:dyDescent="0.25">
      <c r="A11" s="2067" t="s">
        <v>1502</v>
      </c>
      <c r="B11" s="2058" t="s">
        <v>2342</v>
      </c>
      <c r="C11" s="2060">
        <v>571</v>
      </c>
      <c r="D11" s="2060">
        <v>636</v>
      </c>
      <c r="E11" s="2060">
        <v>1272</v>
      </c>
      <c r="F11" s="2060">
        <v>1340</v>
      </c>
      <c r="G11" s="2060">
        <v>143287</v>
      </c>
      <c r="H11" s="2060">
        <v>157920</v>
      </c>
      <c r="I11" s="2060">
        <v>57320</v>
      </c>
      <c r="J11" s="2060">
        <v>57581</v>
      </c>
      <c r="K11" s="2060">
        <v>346498</v>
      </c>
      <c r="L11" s="2060">
        <v>354099</v>
      </c>
      <c r="M11" s="2060">
        <v>-289178</v>
      </c>
      <c r="N11" s="2060">
        <v>-296518</v>
      </c>
      <c r="O11" s="2060">
        <v>1903</v>
      </c>
      <c r="P11" s="2060">
        <v>2024</v>
      </c>
      <c r="Q11" s="2060">
        <v>51876</v>
      </c>
      <c r="R11" s="2060">
        <v>73309</v>
      </c>
      <c r="S11" s="2060">
        <v>-342957</v>
      </c>
      <c r="T11" s="2060">
        <v>-371850</v>
      </c>
      <c r="U11" s="2061" t="str">
        <f t="shared" si="0"/>
        <v>6650 ENDOCRINE MNT</v>
      </c>
      <c r="W11" s="455" t="b">
        <f>+'17HPM_DATA_INPUT'!C11='XX_17CK AUDITTO INPUT'!U11</f>
        <v>1</v>
      </c>
      <c r="X11" s="2065">
        <f>+'17HPM_DATA_INPUT'!D11-'XX_17CK AUDITTO INPUT'!C11</f>
        <v>492</v>
      </c>
      <c r="Y11" s="2065">
        <f>+'17HPM_DATA_INPUT'!E11-'XX_17CK AUDITTO INPUT'!D11</f>
        <v>636</v>
      </c>
      <c r="Z11" s="2065">
        <f>+'17HPM_DATA_INPUT'!F11-'XX_17CK AUDITTO INPUT'!E11</f>
        <v>933</v>
      </c>
      <c r="AA11" s="2065">
        <f>+'17HPM_DATA_INPUT'!G11-'XX_17CK AUDITTO INPUT'!F11</f>
        <v>1229</v>
      </c>
      <c r="AB11" s="2065">
        <f>+'17HPM_DATA_INPUT'!H11-'XX_17CK AUDITTO INPUT'!G11</f>
        <v>133708</v>
      </c>
      <c r="AC11" s="2065">
        <f>+'17HPM_DATA_INPUT'!I11-'XX_17CK AUDITTO INPUT'!H11</f>
        <v>165573</v>
      </c>
      <c r="AD11" s="2065">
        <f>+'17HPM_DATA_INPUT'!J11-'XX_17CK AUDITTO INPUT'!I11</f>
        <v>47868</v>
      </c>
      <c r="AE11" s="2065">
        <f>+'17HPM_DATA_INPUT'!K11-'XX_17CK AUDITTO INPUT'!J11</f>
        <v>64805</v>
      </c>
      <c r="AF11" s="2065">
        <f>+'17HPM_DATA_INPUT'!L11-'XX_17CK AUDITTO INPUT'!K11</f>
        <v>351625</v>
      </c>
      <c r="AG11" s="2065">
        <f>+'17HPM_DATA_INPUT'!M11-'XX_17CK AUDITTO INPUT'!L11</f>
        <v>360947</v>
      </c>
      <c r="AH11" s="2065">
        <f>+'17HPM_DATA_INPUT'!N11-'XX_17CK AUDITTO INPUT'!M11</f>
        <v>-303757</v>
      </c>
      <c r="AI11" s="2065">
        <f>+'17HPM_DATA_INPUT'!O11-'XX_17CK AUDITTO INPUT'!N11</f>
        <v>-296142</v>
      </c>
      <c r="AJ11" s="2065">
        <f>+'17HPM_DATA_INPUT'!P11-'XX_17CK AUDITTO INPUT'!O11</f>
        <v>1879</v>
      </c>
      <c r="AK11" s="2065">
        <f>+'17HPM_DATA_INPUT'!Q11-'XX_17CK AUDITTO INPUT'!P11</f>
        <v>2062</v>
      </c>
      <c r="AL11" s="2065">
        <f>+'17HPM_DATA_INPUT'!R11-'XX_17CK AUDITTO INPUT'!Q11</f>
        <v>47789</v>
      </c>
      <c r="AM11" s="2065">
        <f>+'17HPM_DATA_INPUT'!S11-'XX_17CK AUDITTO INPUT'!R11</f>
        <v>74726</v>
      </c>
      <c r="AN11" s="2065">
        <f>+'17HPM_DATA_INPUT'!T11-'XX_17CK AUDITTO INPUT'!S11</f>
        <v>-353425</v>
      </c>
      <c r="AO11" s="2065">
        <f>+'17HPM_DATA_INPUT'!U11-'XX_17CK AUDITTO INPUT'!T11</f>
        <v>-372931</v>
      </c>
      <c r="AQ11" s="455" t="str">
        <f>'Departmental PL'!D18</f>
        <v>6501 AIR RED CREEK*</v>
      </c>
      <c r="AR11" s="456">
        <f>+C11-'Departmental PL'!F18</f>
        <v>-2496</v>
      </c>
      <c r="AS11" s="456">
        <f>+D11-'Departmental PL'!G18</f>
        <v>-217</v>
      </c>
      <c r="AT11" s="456">
        <f>+E11-'Departmental PL'!H18</f>
        <v>-15687</v>
      </c>
      <c r="AU11" s="456">
        <f>+F11-'Departmental PL'!I18</f>
        <v>-2730</v>
      </c>
      <c r="AV11" s="456">
        <f>+G11-'Departmental PL'!J18</f>
        <v>-7162937.5700000003</v>
      </c>
      <c r="AW11" s="456">
        <f>+H11-'Departmental PL'!K18</f>
        <v>-2418895.1277557942</v>
      </c>
      <c r="AX11" s="456">
        <f>+I11-'Departmental PL'!L18</f>
        <v>-3495368.61</v>
      </c>
      <c r="AY11" s="456">
        <f>+J11-'Departmental PL'!M18</f>
        <v>-881409</v>
      </c>
      <c r="AZ11" s="456">
        <f>+K11-'Departmental PL'!N18</f>
        <v>-4130584.1143472288</v>
      </c>
      <c r="BA11" s="456">
        <f>+L11-'Departmental PL'!O18</f>
        <v>-903915.39599999995</v>
      </c>
      <c r="BB11" s="456">
        <f>+M11-'Departmental PL'!P18</f>
        <v>635215.50434722891</v>
      </c>
      <c r="BC11" s="456">
        <f>+N11-'Departmental PL'!Q18</f>
        <v>22506.39599999995</v>
      </c>
      <c r="BD11" s="456">
        <f>+O11-'Departmental PL'!R18</f>
        <v>-18766.724465130272</v>
      </c>
      <c r="BE11" s="456">
        <f>+P11-'Departmental PL'!S18</f>
        <v>1971.7328</v>
      </c>
      <c r="BF11" s="456">
        <f>+Q11-'Departmental PL'!T18</f>
        <v>-523343.7646384195</v>
      </c>
      <c r="BG11" s="456">
        <f>+R11-'Departmental PL'!U18</f>
        <v>-66469.24960000001</v>
      </c>
      <c r="BH11" s="456">
        <f>+S11-'Departmental PL'!V18</f>
        <v>1177325.9934507785</v>
      </c>
      <c r="BI11" s="456">
        <f>+T11-'Departmental PL'!W18</f>
        <v>87004.912799999933</v>
      </c>
    </row>
    <row r="12" spans="1:61" ht="20.25" hidden="1" customHeight="1" x14ac:dyDescent="0.25">
      <c r="A12" s="2067" t="s">
        <v>1503</v>
      </c>
      <c r="B12" s="2058" t="s">
        <v>2343</v>
      </c>
      <c r="C12" s="2060">
        <v>8446</v>
      </c>
      <c r="D12" s="2060">
        <v>8038</v>
      </c>
      <c r="E12" s="2060">
        <v>22560</v>
      </c>
      <c r="F12" s="2060">
        <v>21558</v>
      </c>
      <c r="G12" s="2060">
        <v>2369553</v>
      </c>
      <c r="H12" s="2060">
        <v>2184525</v>
      </c>
      <c r="I12" s="2060">
        <v>881856</v>
      </c>
      <c r="J12" s="2060">
        <v>789119</v>
      </c>
      <c r="K12" s="2060">
        <v>1482048</v>
      </c>
      <c r="L12" s="2060">
        <v>1350010</v>
      </c>
      <c r="M12" s="2060">
        <v>-600192</v>
      </c>
      <c r="N12" s="2060">
        <v>-560890</v>
      </c>
      <c r="O12" s="2060">
        <v>629673</v>
      </c>
      <c r="P12" s="2060">
        <v>616064</v>
      </c>
      <c r="Q12" s="2060">
        <v>1050161</v>
      </c>
      <c r="R12" s="2060">
        <v>935870</v>
      </c>
      <c r="S12" s="2060">
        <v>-2280026</v>
      </c>
      <c r="T12" s="2060">
        <v>-2112825</v>
      </c>
      <c r="U12" s="2061" t="str">
        <f t="shared" si="0"/>
        <v>6720 OPD-MEDICINE</v>
      </c>
      <c r="W12" s="455" t="b">
        <f>+'17HPM_DATA_INPUT'!C12='XX_17CK AUDITTO INPUT'!U12</f>
        <v>1</v>
      </c>
      <c r="X12" s="2065">
        <f>+'17HPM_DATA_INPUT'!D12-'XX_17CK AUDITTO INPUT'!C12</f>
        <v>8600</v>
      </c>
      <c r="Y12" s="2065">
        <f>+'17HPM_DATA_INPUT'!E12-'XX_17CK AUDITTO INPUT'!D12</f>
        <v>8346</v>
      </c>
      <c r="Z12" s="2065">
        <f>+'17HPM_DATA_INPUT'!F12-'XX_17CK AUDITTO INPUT'!E12</f>
        <v>20867</v>
      </c>
      <c r="AA12" s="2065">
        <f>+'17HPM_DATA_INPUT'!G12-'XX_17CK AUDITTO INPUT'!F12</f>
        <v>20776</v>
      </c>
      <c r="AB12" s="2065">
        <f>+'17HPM_DATA_INPUT'!H12-'XX_17CK AUDITTO INPUT'!G12</f>
        <v>2260823</v>
      </c>
      <c r="AC12" s="2065">
        <f>+'17HPM_DATA_INPUT'!I12-'XX_17CK AUDITTO INPUT'!H12</f>
        <v>2160009</v>
      </c>
      <c r="AD12" s="2065">
        <f>+'17HPM_DATA_INPUT'!J12-'XX_17CK AUDITTO INPUT'!I12</f>
        <v>792475</v>
      </c>
      <c r="AE12" s="2065">
        <f>+'17HPM_DATA_INPUT'!K12-'XX_17CK AUDITTO INPUT'!J12</f>
        <v>773135</v>
      </c>
      <c r="AF12" s="2065">
        <f>+'17HPM_DATA_INPUT'!L12-'XX_17CK AUDITTO INPUT'!K12</f>
        <v>1469475</v>
      </c>
      <c r="AG12" s="2065">
        <f>+'17HPM_DATA_INPUT'!M12-'XX_17CK AUDITTO INPUT'!L12</f>
        <v>1315108</v>
      </c>
      <c r="AH12" s="2065">
        <f>+'17HPM_DATA_INPUT'!N12-'XX_17CK AUDITTO INPUT'!M12</f>
        <v>-677000</v>
      </c>
      <c r="AI12" s="2065">
        <f>+'17HPM_DATA_INPUT'!O12-'XX_17CK AUDITTO INPUT'!N12</f>
        <v>-541974</v>
      </c>
      <c r="AJ12" s="2065">
        <f>+'17HPM_DATA_INPUT'!P12-'XX_17CK AUDITTO INPUT'!O12</f>
        <v>627905</v>
      </c>
      <c r="AK12" s="2065">
        <f>+'17HPM_DATA_INPUT'!Q12-'XX_17CK AUDITTO INPUT'!P12</f>
        <v>600138</v>
      </c>
      <c r="AL12" s="2065">
        <f>+'17HPM_DATA_INPUT'!R12-'XX_17CK AUDITTO INPUT'!Q12</f>
        <v>1028864</v>
      </c>
      <c r="AM12" s="2065">
        <f>+'17HPM_DATA_INPUT'!S12-'XX_17CK AUDITTO INPUT'!R12</f>
        <v>911675</v>
      </c>
      <c r="AN12" s="2065">
        <f>+'17HPM_DATA_INPUT'!T12-'XX_17CK AUDITTO INPUT'!S12</f>
        <v>-2333769</v>
      </c>
      <c r="AO12" s="2065">
        <f>+'17HPM_DATA_INPUT'!U12-'XX_17CK AUDITTO INPUT'!T12</f>
        <v>-2053786</v>
      </c>
      <c r="AQ12" s="455" t="str">
        <f>'Departmental PL'!D19</f>
        <v>6650 ENDOCRINE MNT</v>
      </c>
      <c r="AR12" s="456">
        <f>+C12-'Departmental PL'!F19</f>
        <v>7383</v>
      </c>
      <c r="AS12" s="456">
        <f>+D12-'Departmental PL'!G19</f>
        <v>6766</v>
      </c>
      <c r="AT12" s="456">
        <f>+E12-'Departmental PL'!H19</f>
        <v>20355</v>
      </c>
      <c r="AU12" s="456">
        <f>+F12-'Departmental PL'!I19</f>
        <v>18989</v>
      </c>
      <c r="AV12" s="456">
        <f>+G12-'Departmental PL'!J19</f>
        <v>2092558</v>
      </c>
      <c r="AW12" s="456">
        <f>+H12-'Departmental PL'!K19</f>
        <v>1861032</v>
      </c>
      <c r="AX12" s="456">
        <f>+I12-'Departmental PL'!L19</f>
        <v>776668</v>
      </c>
      <c r="AY12" s="456">
        <f>+J12-'Departmental PL'!M19</f>
        <v>666733</v>
      </c>
      <c r="AZ12" s="456">
        <f>+K12-'Departmental PL'!N19</f>
        <v>783925</v>
      </c>
      <c r="BA12" s="456">
        <f>+L12-'Departmental PL'!O19</f>
        <v>634964</v>
      </c>
      <c r="BB12" s="456">
        <f>+M12-'Departmental PL'!P19</f>
        <v>-7257</v>
      </c>
      <c r="BC12" s="456">
        <f>+N12-'Departmental PL'!Q19</f>
        <v>31770</v>
      </c>
      <c r="BD12" s="456">
        <f>+O12-'Departmental PL'!R19</f>
        <v>625891</v>
      </c>
      <c r="BE12" s="456">
        <f>+P12-'Departmental PL'!S19</f>
        <v>611978</v>
      </c>
      <c r="BF12" s="456">
        <f>+Q12-'Departmental PL'!T19</f>
        <v>950496</v>
      </c>
      <c r="BG12" s="456">
        <f>+R12-'Departmental PL'!U19</f>
        <v>787835</v>
      </c>
      <c r="BH12" s="456">
        <f>+S12-'Departmental PL'!V19</f>
        <v>-1583644</v>
      </c>
      <c r="BI12" s="456">
        <f>+T12-'Departmental PL'!W19</f>
        <v>-1368044</v>
      </c>
    </row>
    <row r="13" spans="1:61" ht="20.25" hidden="1" customHeight="1" x14ac:dyDescent="0.25">
      <c r="A13" s="2031" t="s">
        <v>1504</v>
      </c>
      <c r="B13" s="2069" t="s">
        <v>2306</v>
      </c>
      <c r="C13" s="2070">
        <v>27453</v>
      </c>
      <c r="D13" s="2070">
        <v>23254</v>
      </c>
      <c r="E13" s="2070">
        <v>289433</v>
      </c>
      <c r="F13" s="2070">
        <v>266656</v>
      </c>
      <c r="G13" s="2070">
        <v>47928678</v>
      </c>
      <c r="H13" s="2070">
        <v>41461714</v>
      </c>
      <c r="I13" s="2070">
        <v>20844852</v>
      </c>
      <c r="J13" s="2070">
        <v>17975984</v>
      </c>
      <c r="K13" s="2070">
        <v>13222696</v>
      </c>
      <c r="L13" s="2070">
        <v>12193169</v>
      </c>
      <c r="M13" s="2070">
        <v>7622156</v>
      </c>
      <c r="N13" s="2070">
        <v>5782816</v>
      </c>
      <c r="O13" s="2070">
        <v>1129729</v>
      </c>
      <c r="P13" s="2070">
        <v>1030910</v>
      </c>
      <c r="Q13" s="2070">
        <v>4060567</v>
      </c>
      <c r="R13" s="2070">
        <v>3470352</v>
      </c>
      <c r="S13" s="2070">
        <v>2431860</v>
      </c>
      <c r="T13" s="2070">
        <v>1281554</v>
      </c>
      <c r="U13" s="2061" t="str">
        <f t="shared" si="0"/>
        <v>Total OUTPATIENT</v>
      </c>
      <c r="W13" s="455" t="b">
        <f>+'17HPM_DATA_INPUT'!C13='XX_17CK AUDITTO INPUT'!U13</f>
        <v>1</v>
      </c>
      <c r="X13" s="2065">
        <f>+'17HPM_DATA_INPUT'!D13-'XX_17CK AUDITTO INPUT'!C13</f>
        <v>28758</v>
      </c>
      <c r="Y13" s="2065">
        <f>+'17HPM_DATA_INPUT'!E13-'XX_17CK AUDITTO INPUT'!D13</f>
        <v>26777</v>
      </c>
      <c r="Z13" s="2065">
        <f>+'17HPM_DATA_INPUT'!F13-'XX_17CK AUDITTO INPUT'!E13</f>
        <v>312794</v>
      </c>
      <c r="AA13" s="2065">
        <f>+'17HPM_DATA_INPUT'!G13-'XX_17CK AUDITTO INPUT'!F13</f>
        <v>287553</v>
      </c>
      <c r="AB13" s="2065">
        <f>+'17HPM_DATA_INPUT'!H13-'XX_17CK AUDITTO INPUT'!G13</f>
        <v>54782968</v>
      </c>
      <c r="AC13" s="2065">
        <f>+'17HPM_DATA_INPUT'!I13-'XX_17CK AUDITTO INPUT'!H13</f>
        <v>47556393</v>
      </c>
      <c r="AD13" s="2065">
        <f>+'17HPM_DATA_INPUT'!J13-'XX_17CK AUDITTO INPUT'!I13</f>
        <v>22491312</v>
      </c>
      <c r="AE13" s="2065">
        <f>+'17HPM_DATA_INPUT'!K13-'XX_17CK AUDITTO INPUT'!J13</f>
        <v>20394013</v>
      </c>
      <c r="AF13" s="2065">
        <f>+'17HPM_DATA_INPUT'!L13-'XX_17CK AUDITTO INPUT'!K13</f>
        <v>14039999</v>
      </c>
      <c r="AG13" s="2065">
        <f>+'17HPM_DATA_INPUT'!M13-'XX_17CK AUDITTO INPUT'!L13</f>
        <v>12942117</v>
      </c>
      <c r="AH13" s="2065">
        <f>+'17HPM_DATA_INPUT'!N13-'XX_17CK AUDITTO INPUT'!M13</f>
        <v>8451313</v>
      </c>
      <c r="AI13" s="2065">
        <f>+'17HPM_DATA_INPUT'!O13-'XX_17CK AUDITTO INPUT'!N13</f>
        <v>7451895</v>
      </c>
      <c r="AJ13" s="2065">
        <f>+'17HPM_DATA_INPUT'!P13-'XX_17CK AUDITTO INPUT'!O13</f>
        <v>1117228</v>
      </c>
      <c r="AK13" s="2065">
        <f>+'17HPM_DATA_INPUT'!Q13-'XX_17CK AUDITTO INPUT'!P13</f>
        <v>1039663</v>
      </c>
      <c r="AL13" s="2065">
        <f>+'17HPM_DATA_INPUT'!R13-'XX_17CK AUDITTO INPUT'!Q13</f>
        <v>4177566</v>
      </c>
      <c r="AM13" s="2065">
        <f>+'17HPM_DATA_INPUT'!S13-'XX_17CK AUDITTO INPUT'!R13</f>
        <v>3589335</v>
      </c>
      <c r="AN13" s="2065">
        <f>+'17HPM_DATA_INPUT'!T13-'XX_17CK AUDITTO INPUT'!S13</f>
        <v>3156519</v>
      </c>
      <c r="AO13" s="2065">
        <f>+'17HPM_DATA_INPUT'!U13-'XX_17CK AUDITTO INPUT'!T13</f>
        <v>2822897</v>
      </c>
      <c r="AQ13" s="455" t="str">
        <f>'Departmental PL'!D20</f>
        <v>6720 OPD-MEDICINE</v>
      </c>
      <c r="AR13" s="456">
        <f>+C13-'Departmental PL'!F20</f>
        <v>10407</v>
      </c>
      <c r="AS13" s="456">
        <f>+D13-'Departmental PL'!G20</f>
        <v>6870</v>
      </c>
      <c r="AT13" s="456">
        <f>+E13-'Departmental PL'!H20</f>
        <v>246006</v>
      </c>
      <c r="AU13" s="456">
        <f>+F13-'Departmental PL'!I20</f>
        <v>224322</v>
      </c>
      <c r="AV13" s="456">
        <f>+G13-'Departmental PL'!J20</f>
        <v>43298302</v>
      </c>
      <c r="AW13" s="456">
        <f>+H13-'Departmental PL'!K20</f>
        <v>37117180</v>
      </c>
      <c r="AX13" s="456">
        <f>+I13-'Departmental PL'!L20</f>
        <v>19170521</v>
      </c>
      <c r="AY13" s="456">
        <f>+J13-'Departmental PL'!M20</f>
        <v>16413730</v>
      </c>
      <c r="AZ13" s="456">
        <f>+K13-'Departmental PL'!N20</f>
        <v>10271173</v>
      </c>
      <c r="BA13" s="456">
        <f>+L13-'Departmental PL'!O20</f>
        <v>9528051</v>
      </c>
      <c r="BB13" s="456">
        <f>+M13-'Departmental PL'!P20</f>
        <v>8899348</v>
      </c>
      <c r="BC13" s="456">
        <f>+N13-'Departmental PL'!Q20</f>
        <v>6885680</v>
      </c>
      <c r="BD13" s="456">
        <f>+O13-'Departmental PL'!R20</f>
        <v>-127849</v>
      </c>
      <c r="BE13" s="456">
        <f>+P13-'Departmental PL'!S20</f>
        <v>-185292</v>
      </c>
      <c r="BF13" s="456">
        <f>+Q13-'Departmental PL'!T20</f>
        <v>1981542</v>
      </c>
      <c r="BG13" s="456">
        <f>+R13-'Departmental PL'!U20</f>
        <v>1622807</v>
      </c>
      <c r="BH13" s="456">
        <f>+S13-'Departmental PL'!V20</f>
        <v>7045655</v>
      </c>
      <c r="BI13" s="456">
        <f>+T13-'Departmental PL'!W20</f>
        <v>5448165</v>
      </c>
    </row>
    <row r="14" spans="1:61" ht="20.25" hidden="1" customHeight="1" x14ac:dyDescent="0.25">
      <c r="A14" s="2067" t="s">
        <v>1495</v>
      </c>
      <c r="B14" s="2058" t="s">
        <v>2334</v>
      </c>
      <c r="C14" s="2060">
        <v>0</v>
      </c>
      <c r="D14" s="2060">
        <v>1</v>
      </c>
      <c r="E14" s="2060">
        <v>0</v>
      </c>
      <c r="F14" s="2060">
        <v>0</v>
      </c>
      <c r="G14" s="2060">
        <v>0</v>
      </c>
      <c r="H14" s="2060">
        <v>0</v>
      </c>
      <c r="I14" s="2060">
        <v>0</v>
      </c>
      <c r="J14" s="2060">
        <v>0</v>
      </c>
      <c r="K14" s="2060">
        <v>0</v>
      </c>
      <c r="L14" s="2060">
        <v>0</v>
      </c>
      <c r="M14" s="2060">
        <v>0</v>
      </c>
      <c r="N14" s="2060">
        <v>0</v>
      </c>
      <c r="O14" s="2060">
        <v>0</v>
      </c>
      <c r="P14" s="2060">
        <v>0</v>
      </c>
      <c r="Q14" s="2060">
        <v>0</v>
      </c>
      <c r="R14" s="2060">
        <v>0</v>
      </c>
      <c r="S14" s="2060">
        <v>0</v>
      </c>
      <c r="T14" s="2060">
        <v>0</v>
      </c>
      <c r="U14" s="2061" t="str">
        <f t="shared" si="0"/>
        <v>4310 ENDO CENTER at SAWGRASS</v>
      </c>
      <c r="W14" s="455" t="b">
        <f>+'17HPM_DATA_INPUT'!C14='XX_17CK AUDITTO INPUT'!U14</f>
        <v>1</v>
      </c>
      <c r="X14" s="2065">
        <f>+'17HPM_DATA_INPUT'!D14-'XX_17CK AUDITTO INPUT'!C14</f>
        <v>0</v>
      </c>
      <c r="Y14" s="2065">
        <f>+'17HPM_DATA_INPUT'!E14-'XX_17CK AUDITTO INPUT'!D14</f>
        <v>1</v>
      </c>
      <c r="Z14" s="2065">
        <f>+'17HPM_DATA_INPUT'!F14-'XX_17CK AUDITTO INPUT'!E14</f>
        <v>0</v>
      </c>
      <c r="AA14" s="2065">
        <f>+'17HPM_DATA_INPUT'!G14-'XX_17CK AUDITTO INPUT'!F14</f>
        <v>1</v>
      </c>
      <c r="AB14" s="2065">
        <f>+'17HPM_DATA_INPUT'!H14-'XX_17CK AUDITTO INPUT'!G14</f>
        <v>0</v>
      </c>
      <c r="AC14" s="2065">
        <f>+'17HPM_DATA_INPUT'!I14-'XX_17CK AUDITTO INPUT'!H14</f>
        <v>2196</v>
      </c>
      <c r="AD14" s="2065">
        <f>+'17HPM_DATA_INPUT'!J14-'XX_17CK AUDITTO INPUT'!I14</f>
        <v>0</v>
      </c>
      <c r="AE14" s="2065">
        <f>+'17HPM_DATA_INPUT'!K14-'XX_17CK AUDITTO INPUT'!J14</f>
        <v>1174</v>
      </c>
      <c r="AF14" s="2065">
        <f>+'17HPM_DATA_INPUT'!L14-'XX_17CK AUDITTO INPUT'!K14</f>
        <v>0</v>
      </c>
      <c r="AG14" s="2065">
        <f>+'17HPM_DATA_INPUT'!M14-'XX_17CK AUDITTO INPUT'!L14</f>
        <v>388</v>
      </c>
      <c r="AH14" s="2065">
        <f>+'17HPM_DATA_INPUT'!N14-'XX_17CK AUDITTO INPUT'!M14</f>
        <v>0</v>
      </c>
      <c r="AI14" s="2065">
        <f>+'17HPM_DATA_INPUT'!O14-'XX_17CK AUDITTO INPUT'!N14</f>
        <v>786</v>
      </c>
      <c r="AJ14" s="2065">
        <f>+'17HPM_DATA_INPUT'!P14-'XX_17CK AUDITTO INPUT'!O14</f>
        <v>0</v>
      </c>
      <c r="AK14" s="2065">
        <f>+'17HPM_DATA_INPUT'!Q14-'XX_17CK AUDITTO INPUT'!P14</f>
        <v>17</v>
      </c>
      <c r="AL14" s="2065">
        <f>+'17HPM_DATA_INPUT'!R14-'XX_17CK AUDITTO INPUT'!Q14</f>
        <v>0</v>
      </c>
      <c r="AM14" s="2065">
        <f>+'17HPM_DATA_INPUT'!S14-'XX_17CK AUDITTO INPUT'!R14</f>
        <v>77</v>
      </c>
      <c r="AN14" s="2065">
        <f>+'17HPM_DATA_INPUT'!T14-'XX_17CK AUDITTO INPUT'!S14</f>
        <v>0</v>
      </c>
      <c r="AO14" s="2065">
        <f>+'17HPM_DATA_INPUT'!U14-'XX_17CK AUDITTO INPUT'!T14</f>
        <v>692</v>
      </c>
      <c r="AQ14" s="455" t="str">
        <f>'Departmental PL'!D21</f>
        <v>Total OUTPATIENT</v>
      </c>
      <c r="AR14" s="456">
        <f>+C14-'Departmental PL'!F21</f>
        <v>-56211</v>
      </c>
      <c r="AS14" s="456">
        <f>+D14-'Departmental PL'!G21</f>
        <v>-50030</v>
      </c>
      <c r="AT14" s="456">
        <f>+E14-'Departmental PL'!H21</f>
        <v>-602227</v>
      </c>
      <c r="AU14" s="456">
        <f>+F14-'Departmental PL'!I21</f>
        <v>-554209</v>
      </c>
      <c r="AV14" s="456">
        <f>+G14-'Departmental PL'!J21</f>
        <v>-153511817.45999998</v>
      </c>
      <c r="AW14" s="456">
        <f>+H14-'Departmental PL'!K21</f>
        <v>-108428921.7610271</v>
      </c>
      <c r="AX14" s="456">
        <f>+I14-'Departmental PL'!L21</f>
        <v>-56757664.240000002</v>
      </c>
      <c r="AY14" s="456">
        <f>+J14-'Departmental PL'!M21</f>
        <v>-42724038</v>
      </c>
      <c r="AZ14" s="456">
        <f>+K14-'Departmental PL'!N21</f>
        <v>-41218509.954112746</v>
      </c>
      <c r="BA14" s="456">
        <f>+L14-'Departmental PL'!O21</f>
        <v>-30239468.429900002</v>
      </c>
      <c r="BB14" s="456">
        <f>+M14-'Departmental PL'!P21</f>
        <v>-15539154.285887256</v>
      </c>
      <c r="BC14" s="456">
        <f>+N14-'Departmental PL'!Q21</f>
        <v>-12484569.570099998</v>
      </c>
      <c r="BD14" s="456">
        <f>+O14-'Departmental PL'!R21</f>
        <v>-2666024.4285947802</v>
      </c>
      <c r="BE14" s="456">
        <f>+P14-'Departmental PL'!S21</f>
        <v>-2196414.2716999999</v>
      </c>
      <c r="BF14" s="456">
        <f>+Q14-'Departmental PL'!T21</f>
        <v>-11366461.466540426</v>
      </c>
      <c r="BG14" s="456">
        <f>+R14-'Departmental PL'!U21</f>
        <v>-8374463.3010999998</v>
      </c>
      <c r="BH14" s="456">
        <f>+S14-'Departmental PL'!V21</f>
        <v>-1506668.390752051</v>
      </c>
      <c r="BI14" s="456">
        <f>+T14-'Departmental PL'!W21</f>
        <v>-1913691.9972999981</v>
      </c>
    </row>
    <row r="15" spans="1:61" ht="20.25" hidden="1" customHeight="1" x14ac:dyDescent="0.25">
      <c r="A15" s="2067" t="s">
        <v>1496</v>
      </c>
      <c r="B15" s="2058" t="s">
        <v>2335</v>
      </c>
      <c r="C15" s="2060">
        <v>398</v>
      </c>
      <c r="D15" s="2060">
        <v>398</v>
      </c>
      <c r="E15" s="2060">
        <v>866</v>
      </c>
      <c r="F15" s="2060">
        <v>806</v>
      </c>
      <c r="G15" s="2060">
        <v>1221670</v>
      </c>
      <c r="H15" s="2060">
        <v>1133054</v>
      </c>
      <c r="I15" s="2060">
        <v>531795</v>
      </c>
      <c r="J15" s="2060">
        <v>492839</v>
      </c>
      <c r="K15" s="2060">
        <v>357944</v>
      </c>
      <c r="L15" s="2060">
        <v>320121</v>
      </c>
      <c r="M15" s="2060">
        <v>173851</v>
      </c>
      <c r="N15" s="2060">
        <v>172719</v>
      </c>
      <c r="O15" s="2060">
        <v>12067</v>
      </c>
      <c r="P15" s="2060">
        <v>9643</v>
      </c>
      <c r="Q15" s="2060">
        <v>98701</v>
      </c>
      <c r="R15" s="2060">
        <v>98602</v>
      </c>
      <c r="S15" s="2060">
        <v>63083</v>
      </c>
      <c r="T15" s="2060">
        <v>64474</v>
      </c>
      <c r="U15" s="2061" t="str">
        <f t="shared" si="0"/>
        <v>4500 ENDOSCOPY</v>
      </c>
      <c r="W15" s="455" t="b">
        <f>+'17HPM_DATA_INPUT'!C15='XX_17CK AUDITTO INPUT'!U15</f>
        <v>1</v>
      </c>
      <c r="X15" s="2065">
        <f>+'17HPM_DATA_INPUT'!D15-'XX_17CK AUDITTO INPUT'!C15</f>
        <v>453</v>
      </c>
      <c r="Y15" s="2065">
        <f>+'17HPM_DATA_INPUT'!E15-'XX_17CK AUDITTO INPUT'!D15</f>
        <v>473</v>
      </c>
      <c r="Z15" s="2065">
        <f>+'17HPM_DATA_INPUT'!F15-'XX_17CK AUDITTO INPUT'!E15</f>
        <v>798</v>
      </c>
      <c r="AA15" s="2065">
        <f>+'17HPM_DATA_INPUT'!G15-'XX_17CK AUDITTO INPUT'!F15</f>
        <v>867</v>
      </c>
      <c r="AB15" s="2065">
        <f>+'17HPM_DATA_INPUT'!H15-'XX_17CK AUDITTO INPUT'!G15</f>
        <v>1368286</v>
      </c>
      <c r="AC15" s="2065">
        <f>+'17HPM_DATA_INPUT'!I15-'XX_17CK AUDITTO INPUT'!H15</f>
        <v>1405687</v>
      </c>
      <c r="AD15" s="2065">
        <f>+'17HPM_DATA_INPUT'!J15-'XX_17CK AUDITTO INPUT'!I15</f>
        <v>580372</v>
      </c>
      <c r="AE15" s="2065">
        <f>+'17HPM_DATA_INPUT'!K15-'XX_17CK AUDITTO INPUT'!J15</f>
        <v>624033</v>
      </c>
      <c r="AF15" s="2065">
        <f>+'17HPM_DATA_INPUT'!L15-'XX_17CK AUDITTO INPUT'!K15</f>
        <v>318334</v>
      </c>
      <c r="AG15" s="2065">
        <f>+'17HPM_DATA_INPUT'!M15-'XX_17CK AUDITTO INPUT'!L15</f>
        <v>384067</v>
      </c>
      <c r="AH15" s="2065">
        <f>+'17HPM_DATA_INPUT'!N15-'XX_17CK AUDITTO INPUT'!M15</f>
        <v>262037</v>
      </c>
      <c r="AI15" s="2065">
        <f>+'17HPM_DATA_INPUT'!O15-'XX_17CK AUDITTO INPUT'!N15</f>
        <v>239965</v>
      </c>
      <c r="AJ15" s="2065">
        <f>+'17HPM_DATA_INPUT'!P15-'XX_17CK AUDITTO INPUT'!O15</f>
        <v>9875</v>
      </c>
      <c r="AK15" s="2065">
        <f>+'17HPM_DATA_INPUT'!Q15-'XX_17CK AUDITTO INPUT'!P15</f>
        <v>11569</v>
      </c>
      <c r="AL15" s="2065">
        <f>+'17HPM_DATA_INPUT'!R15-'XX_17CK AUDITTO INPUT'!Q15</f>
        <v>84394</v>
      </c>
      <c r="AM15" s="2065">
        <f>+'17HPM_DATA_INPUT'!S15-'XX_17CK AUDITTO INPUT'!R15</f>
        <v>118298</v>
      </c>
      <c r="AN15" s="2065">
        <f>+'17HPM_DATA_INPUT'!T15-'XX_17CK AUDITTO INPUT'!S15</f>
        <v>167768</v>
      </c>
      <c r="AO15" s="2065">
        <f>+'17HPM_DATA_INPUT'!U15-'XX_17CK AUDITTO INPUT'!T15</f>
        <v>110098</v>
      </c>
      <c r="AQ15" s="455" t="str">
        <f>'Departmental PL'!D22</f>
        <v>4310 ENDO CENTER at SAWGRASS</v>
      </c>
    </row>
    <row r="16" spans="1:61" ht="20.25" hidden="1" customHeight="1" x14ac:dyDescent="0.25">
      <c r="A16" s="2071" t="s">
        <v>1498</v>
      </c>
      <c r="B16" s="2058" t="s">
        <v>2337</v>
      </c>
      <c r="C16" s="2060">
        <v>0</v>
      </c>
      <c r="D16" s="2060">
        <v>1</v>
      </c>
      <c r="E16" s="2060">
        <v>0</v>
      </c>
      <c r="F16" s="2060">
        <v>4</v>
      </c>
      <c r="G16" s="2060">
        <v>0</v>
      </c>
      <c r="H16" s="2060">
        <v>6106</v>
      </c>
      <c r="I16" s="2060">
        <v>0</v>
      </c>
      <c r="J16" s="2060">
        <v>1161</v>
      </c>
      <c r="K16" s="2060">
        <v>0</v>
      </c>
      <c r="L16" s="2060">
        <v>1365</v>
      </c>
      <c r="M16" s="2060">
        <v>0</v>
      </c>
      <c r="N16" s="2060">
        <v>-204</v>
      </c>
      <c r="O16" s="2060">
        <v>0</v>
      </c>
      <c r="P16" s="2060">
        <v>36</v>
      </c>
      <c r="Q16" s="2060">
        <v>0</v>
      </c>
      <c r="R16" s="2060">
        <v>490</v>
      </c>
      <c r="S16" s="2060">
        <v>0</v>
      </c>
      <c r="T16" s="2060">
        <v>-729</v>
      </c>
      <c r="U16" s="2061" t="str">
        <f t="shared" si="0"/>
        <v>4560 PULMONARY DISEASE UNIT - SMH</v>
      </c>
      <c r="W16" s="455" t="b">
        <f>+'17HPM_DATA_INPUT'!C16='XX_17CK AUDITTO INPUT'!U16</f>
        <v>1</v>
      </c>
      <c r="X16" s="2065">
        <f>+'17HPM_DATA_INPUT'!D16-'XX_17CK AUDITTO INPUT'!C16</f>
        <v>2</v>
      </c>
      <c r="Y16" s="2065">
        <f>+'17HPM_DATA_INPUT'!E16-'XX_17CK AUDITTO INPUT'!D16</f>
        <v>2</v>
      </c>
      <c r="Z16" s="2065">
        <f>+'17HPM_DATA_INPUT'!F16-'XX_17CK AUDITTO INPUT'!E16</f>
        <v>5</v>
      </c>
      <c r="AA16" s="2065">
        <f>+'17HPM_DATA_INPUT'!G16-'XX_17CK AUDITTO INPUT'!F16</f>
        <v>5</v>
      </c>
      <c r="AB16" s="2065">
        <f>+'17HPM_DATA_INPUT'!H16-'XX_17CK AUDITTO INPUT'!G16</f>
        <v>5897</v>
      </c>
      <c r="AC16" s="2065">
        <f>+'17HPM_DATA_INPUT'!I16-'XX_17CK AUDITTO INPUT'!H16</f>
        <v>5115</v>
      </c>
      <c r="AD16" s="2065">
        <f>+'17HPM_DATA_INPUT'!J16-'XX_17CK AUDITTO INPUT'!I16</f>
        <v>2166</v>
      </c>
      <c r="AE16" s="2065">
        <f>+'17HPM_DATA_INPUT'!K16-'XX_17CK AUDITTO INPUT'!J16</f>
        <v>942</v>
      </c>
      <c r="AF16" s="2065">
        <f>+'17HPM_DATA_INPUT'!L16-'XX_17CK AUDITTO INPUT'!K16</f>
        <v>1210</v>
      </c>
      <c r="AG16" s="2065">
        <f>+'17HPM_DATA_INPUT'!M16-'XX_17CK AUDITTO INPUT'!L16</f>
        <v>1107</v>
      </c>
      <c r="AH16" s="2065">
        <f>+'17HPM_DATA_INPUT'!N16-'XX_17CK AUDITTO INPUT'!M16</f>
        <v>957</v>
      </c>
      <c r="AI16" s="2065">
        <f>+'17HPM_DATA_INPUT'!O16-'XX_17CK AUDITTO INPUT'!N16</f>
        <v>-165</v>
      </c>
      <c r="AJ16" s="2065">
        <f>+'17HPM_DATA_INPUT'!P16-'XX_17CK AUDITTO INPUT'!O16</f>
        <v>53</v>
      </c>
      <c r="AK16" s="2065">
        <f>+'17HPM_DATA_INPUT'!Q16-'XX_17CK AUDITTO INPUT'!P16</f>
        <v>29</v>
      </c>
      <c r="AL16" s="2065">
        <f>+'17HPM_DATA_INPUT'!R16-'XX_17CK AUDITTO INPUT'!Q16</f>
        <v>386</v>
      </c>
      <c r="AM16" s="2065">
        <f>+'17HPM_DATA_INPUT'!S16-'XX_17CK AUDITTO INPUT'!R16</f>
        <v>397</v>
      </c>
      <c r="AN16" s="2065">
        <f>+'17HPM_DATA_INPUT'!T16-'XX_17CK AUDITTO INPUT'!S16</f>
        <v>517</v>
      </c>
      <c r="AO16" s="2065">
        <f>+'17HPM_DATA_INPUT'!U16-'XX_17CK AUDITTO INPUT'!T16</f>
        <v>-592</v>
      </c>
      <c r="AQ16" s="455" t="str">
        <f>'Departmental PL'!D23</f>
        <v>4500 ENDOSCOPY</v>
      </c>
    </row>
    <row r="17" spans="1:43" ht="20.25" hidden="1" customHeight="1" x14ac:dyDescent="0.25">
      <c r="A17" s="2071" t="s">
        <v>1503</v>
      </c>
      <c r="B17" s="2058" t="s">
        <v>2343</v>
      </c>
      <c r="C17" s="2060">
        <v>1</v>
      </c>
      <c r="D17" s="2060">
        <v>0</v>
      </c>
      <c r="E17" s="2060">
        <v>2</v>
      </c>
      <c r="F17" s="2060">
        <v>0</v>
      </c>
      <c r="G17" s="2060">
        <v>330</v>
      </c>
      <c r="H17" s="2060">
        <v>0</v>
      </c>
      <c r="I17" s="2060">
        <v>121</v>
      </c>
      <c r="J17" s="2060">
        <v>0</v>
      </c>
      <c r="K17" s="2060">
        <v>206</v>
      </c>
      <c r="L17" s="2060">
        <v>0</v>
      </c>
      <c r="M17" s="2060">
        <v>-86</v>
      </c>
      <c r="N17" s="2060">
        <v>0</v>
      </c>
      <c r="O17" s="2060">
        <v>88</v>
      </c>
      <c r="P17" s="2060">
        <v>0</v>
      </c>
      <c r="Q17" s="2060">
        <v>146</v>
      </c>
      <c r="R17" s="2060">
        <v>0</v>
      </c>
      <c r="S17" s="2060">
        <v>-320</v>
      </c>
      <c r="T17" s="2060">
        <v>0</v>
      </c>
      <c r="U17" s="2061" t="str">
        <f t="shared" si="0"/>
        <v>6720 OPD-MEDICINE</v>
      </c>
      <c r="W17" s="455" t="b">
        <f>+'17HPM_DATA_INPUT'!C17='XX_17CK AUDITTO INPUT'!U17</f>
        <v>1</v>
      </c>
      <c r="X17" s="2065">
        <f>+'17HPM_DATA_INPUT'!D17-'XX_17CK AUDITTO INPUT'!C17</f>
        <v>1</v>
      </c>
      <c r="Y17" s="2065">
        <f>+'17HPM_DATA_INPUT'!E17-'XX_17CK AUDITTO INPUT'!D17</f>
        <v>1</v>
      </c>
      <c r="Z17" s="2065">
        <f>+'17HPM_DATA_INPUT'!F17-'XX_17CK AUDITTO INPUT'!E17</f>
        <v>2</v>
      </c>
      <c r="AA17" s="2065">
        <f>+'17HPM_DATA_INPUT'!G17-'XX_17CK AUDITTO INPUT'!F17</f>
        <v>1</v>
      </c>
      <c r="AB17" s="2065">
        <f>+'17HPM_DATA_INPUT'!H17-'XX_17CK AUDITTO INPUT'!G17</f>
        <v>225</v>
      </c>
      <c r="AC17" s="2065">
        <f>+'17HPM_DATA_INPUT'!I17-'XX_17CK AUDITTO INPUT'!H17</f>
        <v>44</v>
      </c>
      <c r="AD17" s="2065">
        <f>+'17HPM_DATA_INPUT'!J17-'XX_17CK AUDITTO INPUT'!I17</f>
        <v>17</v>
      </c>
      <c r="AE17" s="2065">
        <f>+'17HPM_DATA_INPUT'!K17-'XX_17CK AUDITTO INPUT'!J17</f>
        <v>13</v>
      </c>
      <c r="AF17" s="2065">
        <f>+'17HPM_DATA_INPUT'!L17-'XX_17CK AUDITTO INPUT'!K17</f>
        <v>148</v>
      </c>
      <c r="AG17" s="2065">
        <f>+'17HPM_DATA_INPUT'!M17-'XX_17CK AUDITTO INPUT'!L17</f>
        <v>26</v>
      </c>
      <c r="AH17" s="2065">
        <f>+'17HPM_DATA_INPUT'!N17-'XX_17CK AUDITTO INPUT'!M17</f>
        <v>-130</v>
      </c>
      <c r="AI17" s="2065">
        <f>+'17HPM_DATA_INPUT'!O17-'XX_17CK AUDITTO INPUT'!N17</f>
        <v>-13</v>
      </c>
      <c r="AJ17" s="2065">
        <f>+'17HPM_DATA_INPUT'!P17-'XX_17CK AUDITTO INPUT'!O17</f>
        <v>63</v>
      </c>
      <c r="AK17" s="2065">
        <f>+'17HPM_DATA_INPUT'!Q17-'XX_17CK AUDITTO INPUT'!P17</f>
        <v>12</v>
      </c>
      <c r="AL17" s="2065">
        <f>+'17HPM_DATA_INPUT'!R17-'XX_17CK AUDITTO INPUT'!Q17</f>
        <v>103</v>
      </c>
      <c r="AM17" s="2065">
        <f>+'17HPM_DATA_INPUT'!S17-'XX_17CK AUDITTO INPUT'!R17</f>
        <v>18</v>
      </c>
      <c r="AN17" s="2065">
        <f>+'17HPM_DATA_INPUT'!T17-'XX_17CK AUDITTO INPUT'!S17</f>
        <v>-296</v>
      </c>
      <c r="AO17" s="2065">
        <f>+'17HPM_DATA_INPUT'!U17-'XX_17CK AUDITTO INPUT'!T17</f>
        <v>-43</v>
      </c>
      <c r="AQ17" s="455" t="str">
        <f>'Departmental PL'!D24</f>
        <v>4550 PARKES ASTHMA CENTER</v>
      </c>
    </row>
    <row r="18" spans="1:43" ht="20.25" hidden="1" customHeight="1" x14ac:dyDescent="0.25">
      <c r="A18" s="2032" t="s">
        <v>1504</v>
      </c>
      <c r="B18" s="2072" t="s">
        <v>2307</v>
      </c>
      <c r="C18" s="2073">
        <v>399</v>
      </c>
      <c r="D18" s="2073">
        <v>399</v>
      </c>
      <c r="E18" s="2073">
        <v>868</v>
      </c>
      <c r="F18" s="2073">
        <v>810</v>
      </c>
      <c r="G18" s="2073">
        <v>1222000</v>
      </c>
      <c r="H18" s="2073">
        <v>1139160</v>
      </c>
      <c r="I18" s="2073">
        <v>531916</v>
      </c>
      <c r="J18" s="2073">
        <v>494001</v>
      </c>
      <c r="K18" s="2073">
        <v>358150</v>
      </c>
      <c r="L18" s="2073">
        <v>321486</v>
      </c>
      <c r="M18" s="2073">
        <v>173765</v>
      </c>
      <c r="N18" s="2073">
        <v>172515</v>
      </c>
      <c r="O18" s="2073">
        <v>12154</v>
      </c>
      <c r="P18" s="2073">
        <v>9679</v>
      </c>
      <c r="Q18" s="2073">
        <v>98847</v>
      </c>
      <c r="R18" s="2073">
        <v>99092</v>
      </c>
      <c r="S18" s="2073">
        <v>62764</v>
      </c>
      <c r="T18" s="2073">
        <v>63745</v>
      </c>
      <c r="U18" s="2061" t="str">
        <f t="shared" si="0"/>
        <v>Total ASC</v>
      </c>
      <c r="W18" s="455" t="b">
        <f>+'17HPM_DATA_INPUT'!C18='XX_17CK AUDITTO INPUT'!U18</f>
        <v>1</v>
      </c>
      <c r="X18" s="2065">
        <f>+'17HPM_DATA_INPUT'!D18-'XX_17CK AUDITTO INPUT'!C18</f>
        <v>456</v>
      </c>
      <c r="Y18" s="2065">
        <f>+'17HPM_DATA_INPUT'!E18-'XX_17CK AUDITTO INPUT'!D18</f>
        <v>477</v>
      </c>
      <c r="Z18" s="2065">
        <f>+'17HPM_DATA_INPUT'!F18-'XX_17CK AUDITTO INPUT'!E18</f>
        <v>805</v>
      </c>
      <c r="AA18" s="2065">
        <f>+'17HPM_DATA_INPUT'!G18-'XX_17CK AUDITTO INPUT'!F18</f>
        <v>874</v>
      </c>
      <c r="AB18" s="2065">
        <f>+'17HPM_DATA_INPUT'!H18-'XX_17CK AUDITTO INPUT'!G18</f>
        <v>1374408</v>
      </c>
      <c r="AC18" s="2065">
        <f>+'17HPM_DATA_INPUT'!I18-'XX_17CK AUDITTO INPUT'!H18</f>
        <v>1413042</v>
      </c>
      <c r="AD18" s="2065">
        <f>+'17HPM_DATA_INPUT'!J18-'XX_17CK AUDITTO INPUT'!I18</f>
        <v>582555</v>
      </c>
      <c r="AE18" s="2065">
        <f>+'17HPM_DATA_INPUT'!K18-'XX_17CK AUDITTO INPUT'!J18</f>
        <v>626161</v>
      </c>
      <c r="AF18" s="2065">
        <f>+'17HPM_DATA_INPUT'!L18-'XX_17CK AUDITTO INPUT'!K18</f>
        <v>319692</v>
      </c>
      <c r="AG18" s="2065">
        <f>+'17HPM_DATA_INPUT'!M18-'XX_17CK AUDITTO INPUT'!L18</f>
        <v>385588</v>
      </c>
      <c r="AH18" s="2065">
        <f>+'17HPM_DATA_INPUT'!N18-'XX_17CK AUDITTO INPUT'!M18</f>
        <v>262864</v>
      </c>
      <c r="AI18" s="2065">
        <f>+'17HPM_DATA_INPUT'!O18-'XX_17CK AUDITTO INPUT'!N18</f>
        <v>240573</v>
      </c>
      <c r="AJ18" s="2065">
        <f>+'17HPM_DATA_INPUT'!P18-'XX_17CK AUDITTO INPUT'!O18</f>
        <v>9992</v>
      </c>
      <c r="AK18" s="2065">
        <f>+'17HPM_DATA_INPUT'!Q18-'XX_17CK AUDITTO INPUT'!P18</f>
        <v>11627</v>
      </c>
      <c r="AL18" s="2065">
        <f>+'17HPM_DATA_INPUT'!R18-'XX_17CK AUDITTO INPUT'!Q18</f>
        <v>84884</v>
      </c>
      <c r="AM18" s="2065">
        <f>+'17HPM_DATA_INPUT'!S18-'XX_17CK AUDITTO INPUT'!R18</f>
        <v>118790</v>
      </c>
      <c r="AN18" s="2065">
        <f>+'17HPM_DATA_INPUT'!T18-'XX_17CK AUDITTO INPUT'!S18</f>
        <v>167988</v>
      </c>
      <c r="AO18" s="2065">
        <f>+'17HPM_DATA_INPUT'!U18-'XX_17CK AUDITTO INPUT'!T18</f>
        <v>110156</v>
      </c>
      <c r="AQ18" s="455" t="str">
        <f>'Departmental PL'!D25</f>
        <v>4560 PULMONARY DISEASE UNIT - SMH</v>
      </c>
    </row>
    <row r="19" spans="1:43" ht="20.25" hidden="1" customHeight="1" x14ac:dyDescent="0.25">
      <c r="A19" s="2064" t="s">
        <v>1495</v>
      </c>
      <c r="B19" s="2074" t="s">
        <v>2344</v>
      </c>
      <c r="C19" s="2075"/>
      <c r="D19" s="2075"/>
      <c r="E19" s="2075"/>
      <c r="F19" s="2075"/>
      <c r="G19" s="2075"/>
      <c r="H19" s="2075"/>
      <c r="I19" s="2075"/>
      <c r="J19" s="2075"/>
      <c r="K19" s="2075"/>
      <c r="L19" s="2075"/>
      <c r="M19" s="2075"/>
      <c r="N19" s="2075"/>
      <c r="O19" s="2075"/>
      <c r="P19" s="2075"/>
      <c r="Q19" s="2075"/>
      <c r="R19" s="2075"/>
      <c r="S19" s="2075"/>
      <c r="T19" s="2075"/>
      <c r="U19" s="2061" t="str">
        <f t="shared" si="0"/>
        <v>4310 ENDO CENTER at SAWGRASS</v>
      </c>
      <c r="W19" s="455" t="b">
        <f>+'17HPM_DATA_INPUT'!C19='XX_17CK AUDITTO INPUT'!U19</f>
        <v>1</v>
      </c>
      <c r="X19" s="2065">
        <f>+'17HPM_DATA_INPUT'!D19-'XX_17CK AUDITTO INPUT'!C19</f>
        <v>0</v>
      </c>
      <c r="Y19" s="2065">
        <f>+'17HPM_DATA_INPUT'!E19-'XX_17CK AUDITTO INPUT'!D19</f>
        <v>1</v>
      </c>
      <c r="Z19" s="2065">
        <f>+'17HPM_DATA_INPUT'!F19-'XX_17CK AUDITTO INPUT'!E19</f>
        <v>0</v>
      </c>
      <c r="AA19" s="2065">
        <f>+'17HPM_DATA_INPUT'!G19-'XX_17CK AUDITTO INPUT'!F19</f>
        <v>1</v>
      </c>
      <c r="AB19" s="2065">
        <f>+'17HPM_DATA_INPUT'!H19-'XX_17CK AUDITTO INPUT'!G19</f>
        <v>0</v>
      </c>
      <c r="AC19" s="2065">
        <f>+'17HPM_DATA_INPUT'!I19-'XX_17CK AUDITTO INPUT'!H19</f>
        <v>1563</v>
      </c>
      <c r="AD19" s="2065">
        <f>+'17HPM_DATA_INPUT'!J19-'XX_17CK AUDITTO INPUT'!I19</f>
        <v>0</v>
      </c>
      <c r="AE19" s="2065">
        <f>+'17HPM_DATA_INPUT'!K19-'XX_17CK AUDITTO INPUT'!J19</f>
        <v>117</v>
      </c>
      <c r="AF19" s="2065">
        <f>+'17HPM_DATA_INPUT'!L19-'XX_17CK AUDITTO INPUT'!K19</f>
        <v>0</v>
      </c>
      <c r="AG19" s="2065">
        <f>+'17HPM_DATA_INPUT'!M19-'XX_17CK AUDITTO INPUT'!L19</f>
        <v>278</v>
      </c>
      <c r="AH19" s="2065">
        <f>+'17HPM_DATA_INPUT'!N19-'XX_17CK AUDITTO INPUT'!M19</f>
        <v>0</v>
      </c>
      <c r="AI19" s="2065">
        <f>+'17HPM_DATA_INPUT'!O19-'XX_17CK AUDITTO INPUT'!N19</f>
        <v>-160</v>
      </c>
      <c r="AJ19" s="2065">
        <f>+'17HPM_DATA_INPUT'!P19-'XX_17CK AUDITTO INPUT'!O19</f>
        <v>0</v>
      </c>
      <c r="AK19" s="2065">
        <f>+'17HPM_DATA_INPUT'!Q19-'XX_17CK AUDITTO INPUT'!P19</f>
        <v>12</v>
      </c>
      <c r="AL19" s="2065">
        <f>+'17HPM_DATA_INPUT'!R19-'XX_17CK AUDITTO INPUT'!Q19</f>
        <v>0</v>
      </c>
      <c r="AM19" s="2065">
        <f>+'17HPM_DATA_INPUT'!S19-'XX_17CK AUDITTO INPUT'!R19</f>
        <v>55</v>
      </c>
      <c r="AN19" s="2065">
        <f>+'17HPM_DATA_INPUT'!T19-'XX_17CK AUDITTO INPUT'!S19</f>
        <v>0</v>
      </c>
      <c r="AO19" s="2065">
        <f>+'17HPM_DATA_INPUT'!U19-'XX_17CK AUDITTO INPUT'!T19</f>
        <v>-227</v>
      </c>
      <c r="AQ19" s="455" t="str">
        <f>'Departmental PL'!D26</f>
        <v>4740 KIDNEY TRANSPLANT</v>
      </c>
    </row>
    <row r="20" spans="1:43" ht="20.25" hidden="1" customHeight="1" x14ac:dyDescent="0.25">
      <c r="A20" s="2067" t="s">
        <v>1496</v>
      </c>
      <c r="B20" s="2058" t="s">
        <v>2335</v>
      </c>
      <c r="C20" s="2060">
        <v>69</v>
      </c>
      <c r="D20" s="2060">
        <v>88</v>
      </c>
      <c r="E20" s="2060">
        <v>175</v>
      </c>
      <c r="F20" s="2060">
        <v>227</v>
      </c>
      <c r="G20" s="2060">
        <v>218951</v>
      </c>
      <c r="H20" s="2060">
        <v>287709</v>
      </c>
      <c r="I20" s="2060">
        <v>73034</v>
      </c>
      <c r="J20" s="2060">
        <v>93075</v>
      </c>
      <c r="K20" s="2060">
        <v>63750</v>
      </c>
      <c r="L20" s="2060">
        <v>82089</v>
      </c>
      <c r="M20" s="2060">
        <v>9284</v>
      </c>
      <c r="N20" s="2060">
        <v>10986</v>
      </c>
      <c r="O20" s="2060">
        <v>2149</v>
      </c>
      <c r="P20" s="2060">
        <v>2473</v>
      </c>
      <c r="Q20" s="2060">
        <v>17579</v>
      </c>
      <c r="R20" s="2060">
        <v>25285</v>
      </c>
      <c r="S20" s="2060">
        <v>-10444</v>
      </c>
      <c r="T20" s="2060">
        <v>-16772</v>
      </c>
      <c r="U20" s="2061" t="str">
        <f t="shared" si="0"/>
        <v>4500 ENDOSCOPY</v>
      </c>
      <c r="W20" s="455" t="b">
        <f>+'17HPM_DATA_INPUT'!C20='XX_17CK AUDITTO INPUT'!U20</f>
        <v>1</v>
      </c>
      <c r="X20" s="2065">
        <f>+'17HPM_DATA_INPUT'!D20-'XX_17CK AUDITTO INPUT'!C20</f>
        <v>80</v>
      </c>
      <c r="Y20" s="2065">
        <f>+'17HPM_DATA_INPUT'!E20-'XX_17CK AUDITTO INPUT'!D20</f>
        <v>75</v>
      </c>
      <c r="Z20" s="2065">
        <f>+'17HPM_DATA_INPUT'!F20-'XX_17CK AUDITTO INPUT'!E20</f>
        <v>239</v>
      </c>
      <c r="AA20" s="2065">
        <f>+'17HPM_DATA_INPUT'!G20-'XX_17CK AUDITTO INPUT'!F20</f>
        <v>221</v>
      </c>
      <c r="AB20" s="2065">
        <f>+'17HPM_DATA_INPUT'!H20-'XX_17CK AUDITTO INPUT'!G20</f>
        <v>266036</v>
      </c>
      <c r="AC20" s="2065">
        <f>+'17HPM_DATA_INPUT'!I20-'XX_17CK AUDITTO INPUT'!H20</f>
        <v>263079</v>
      </c>
      <c r="AD20" s="2065">
        <f>+'17HPM_DATA_INPUT'!J20-'XX_17CK AUDITTO INPUT'!I20</f>
        <v>71540</v>
      </c>
      <c r="AE20" s="2065">
        <f>+'17HPM_DATA_INPUT'!K20-'XX_17CK AUDITTO INPUT'!J20</f>
        <v>87803</v>
      </c>
      <c r="AF20" s="2065">
        <f>+'17HPM_DATA_INPUT'!L20-'XX_17CK AUDITTO INPUT'!K20</f>
        <v>62880</v>
      </c>
      <c r="AG20" s="2065">
        <f>+'17HPM_DATA_INPUT'!M20-'XX_17CK AUDITTO INPUT'!L20</f>
        <v>73312</v>
      </c>
      <c r="AH20" s="2065">
        <f>+'17HPM_DATA_INPUT'!N20-'XX_17CK AUDITTO INPUT'!M20</f>
        <v>8659</v>
      </c>
      <c r="AI20" s="2065">
        <f>+'17HPM_DATA_INPUT'!O20-'XX_17CK AUDITTO INPUT'!N20</f>
        <v>14492</v>
      </c>
      <c r="AJ20" s="2065">
        <f>+'17HPM_DATA_INPUT'!P20-'XX_17CK AUDITTO INPUT'!O20</f>
        <v>1960</v>
      </c>
      <c r="AK20" s="2065">
        <f>+'17HPM_DATA_INPUT'!Q20-'XX_17CK AUDITTO INPUT'!P20</f>
        <v>2208</v>
      </c>
      <c r="AL20" s="2065">
        <f>+'17HPM_DATA_INPUT'!R20-'XX_17CK AUDITTO INPUT'!Q20</f>
        <v>16705</v>
      </c>
      <c r="AM20" s="2065">
        <f>+'17HPM_DATA_INPUT'!S20-'XX_17CK AUDITTO INPUT'!R20</f>
        <v>22581</v>
      </c>
      <c r="AN20" s="2065">
        <f>+'17HPM_DATA_INPUT'!T20-'XX_17CK AUDITTO INPUT'!S20</f>
        <v>-10005</v>
      </c>
      <c r="AO20" s="2065">
        <f>+'17HPM_DATA_INPUT'!U20-'XX_17CK AUDITTO INPUT'!T20</f>
        <v>-10297</v>
      </c>
      <c r="AQ20" s="455" t="str">
        <f>'Departmental PL'!D27</f>
        <v>5500 AIDS CENTER</v>
      </c>
    </row>
    <row r="21" spans="1:43" ht="20.25" hidden="1" customHeight="1" x14ac:dyDescent="0.25">
      <c r="A21" s="2067" t="s">
        <v>1498</v>
      </c>
      <c r="B21" s="2058" t="s">
        <v>2337</v>
      </c>
      <c r="C21" s="2060">
        <v>4</v>
      </c>
      <c r="D21" s="2060">
        <v>9</v>
      </c>
      <c r="E21" s="2060">
        <v>19</v>
      </c>
      <c r="F21" s="2060">
        <v>51</v>
      </c>
      <c r="G21" s="2060">
        <v>20244</v>
      </c>
      <c r="H21" s="2060">
        <v>64914</v>
      </c>
      <c r="I21" s="2060">
        <v>9163</v>
      </c>
      <c r="J21" s="2060">
        <v>31320</v>
      </c>
      <c r="K21" s="2060">
        <v>4641</v>
      </c>
      <c r="L21" s="2060">
        <v>14683</v>
      </c>
      <c r="M21" s="2060">
        <v>4522</v>
      </c>
      <c r="N21" s="2060">
        <v>16637</v>
      </c>
      <c r="O21" s="2060">
        <v>204</v>
      </c>
      <c r="P21" s="2060">
        <v>385</v>
      </c>
      <c r="Q21" s="2060">
        <v>1468</v>
      </c>
      <c r="R21" s="2060">
        <v>5265</v>
      </c>
      <c r="S21" s="2060">
        <v>2851</v>
      </c>
      <c r="T21" s="2060">
        <v>10986</v>
      </c>
      <c r="U21" s="2061" t="str">
        <f t="shared" si="0"/>
        <v>4560 PULMONARY DISEASE UNIT - SMH</v>
      </c>
      <c r="W21" s="455" t="b">
        <f>+'17HPM_DATA_INPUT'!C21='XX_17CK AUDITTO INPUT'!U21</f>
        <v>1</v>
      </c>
      <c r="X21" s="2065">
        <f>+'17HPM_DATA_INPUT'!D21-'XX_17CK AUDITTO INPUT'!C21</f>
        <v>5</v>
      </c>
      <c r="Y21" s="2065">
        <f>+'17HPM_DATA_INPUT'!E21-'XX_17CK AUDITTO INPUT'!D21</f>
        <v>4</v>
      </c>
      <c r="Z21" s="2065">
        <f>+'17HPM_DATA_INPUT'!F21-'XX_17CK AUDITTO INPUT'!E21</f>
        <v>55</v>
      </c>
      <c r="AA21" s="2065">
        <f>+'17HPM_DATA_INPUT'!G21-'XX_17CK AUDITTO INPUT'!F21</f>
        <v>23</v>
      </c>
      <c r="AB21" s="2065">
        <f>+'17HPM_DATA_INPUT'!H21-'XX_17CK AUDITTO INPUT'!G21</f>
        <v>45362</v>
      </c>
      <c r="AC21" s="2065">
        <f>+'17HPM_DATA_INPUT'!I21-'XX_17CK AUDITTO INPUT'!H21</f>
        <v>30308</v>
      </c>
      <c r="AD21" s="2065">
        <f>+'17HPM_DATA_INPUT'!J21-'XX_17CK AUDITTO INPUT'!I21</f>
        <v>19214</v>
      </c>
      <c r="AE21" s="2065">
        <f>+'17HPM_DATA_INPUT'!K21-'XX_17CK AUDITTO INPUT'!J21</f>
        <v>8249</v>
      </c>
      <c r="AF21" s="2065">
        <f>+'17HPM_DATA_INPUT'!L21-'XX_17CK AUDITTO INPUT'!K21</f>
        <v>8818</v>
      </c>
      <c r="AG21" s="2065">
        <f>+'17HPM_DATA_INPUT'!M21-'XX_17CK AUDITTO INPUT'!L21</f>
        <v>6616</v>
      </c>
      <c r="AH21" s="2065">
        <f>+'17HPM_DATA_INPUT'!N21-'XX_17CK AUDITTO INPUT'!M21</f>
        <v>10396</v>
      </c>
      <c r="AI21" s="2065">
        <f>+'17HPM_DATA_INPUT'!O21-'XX_17CK AUDITTO INPUT'!N21</f>
        <v>1632</v>
      </c>
      <c r="AJ21" s="2065">
        <f>+'17HPM_DATA_INPUT'!P21-'XX_17CK AUDITTO INPUT'!O21</f>
        <v>390</v>
      </c>
      <c r="AK21" s="2065">
        <f>+'17HPM_DATA_INPUT'!Q21-'XX_17CK AUDITTO INPUT'!P21</f>
        <v>174</v>
      </c>
      <c r="AL21" s="2065">
        <f>+'17HPM_DATA_INPUT'!R21-'XX_17CK AUDITTO INPUT'!Q21</f>
        <v>2831</v>
      </c>
      <c r="AM21" s="2065">
        <f>+'17HPM_DATA_INPUT'!S21-'XX_17CK AUDITTO INPUT'!R21</f>
        <v>2373</v>
      </c>
      <c r="AN21" s="2065">
        <f>+'17HPM_DATA_INPUT'!T21-'XX_17CK AUDITTO INPUT'!S21</f>
        <v>7174</v>
      </c>
      <c r="AO21" s="2065">
        <f>+'17HPM_DATA_INPUT'!U21-'XX_17CK AUDITTO INPUT'!T21</f>
        <v>-913</v>
      </c>
      <c r="AQ21" s="455" t="str">
        <f>'Departmental PL'!D28</f>
        <v>6500 AIR INFUSION CENTER</v>
      </c>
    </row>
    <row r="22" spans="1:43" ht="20.25" hidden="1" customHeight="1" x14ac:dyDescent="0.25">
      <c r="A22" s="2067" t="s">
        <v>1500</v>
      </c>
      <c r="B22" s="2058" t="s">
        <v>2339</v>
      </c>
      <c r="C22" s="2060">
        <v>0</v>
      </c>
      <c r="D22" s="2060">
        <v>1</v>
      </c>
      <c r="E22" s="2060">
        <v>0</v>
      </c>
      <c r="F22" s="2060">
        <v>3</v>
      </c>
      <c r="G22" s="2060">
        <v>0</v>
      </c>
      <c r="H22" s="2060">
        <v>1157</v>
      </c>
      <c r="I22" s="2060">
        <v>0</v>
      </c>
      <c r="J22" s="2060">
        <v>234</v>
      </c>
      <c r="K22" s="2060">
        <v>0</v>
      </c>
      <c r="L22" s="2060">
        <v>554</v>
      </c>
      <c r="M22" s="2060">
        <v>0</v>
      </c>
      <c r="N22" s="2060">
        <v>-320</v>
      </c>
      <c r="O22" s="2060">
        <v>0</v>
      </c>
      <c r="P22" s="2060">
        <v>15</v>
      </c>
      <c r="Q22" s="2060">
        <v>0</v>
      </c>
      <c r="R22" s="2060">
        <v>219</v>
      </c>
      <c r="S22" s="2060">
        <v>0</v>
      </c>
      <c r="T22" s="2060">
        <v>-555</v>
      </c>
      <c r="U22" s="2061" t="str">
        <f t="shared" si="0"/>
        <v>5500 AIDS CENTER</v>
      </c>
      <c r="W22" s="455" t="b">
        <f>+'17HPM_DATA_INPUT'!C22='XX_17CK AUDITTO INPUT'!U22</f>
        <v>1</v>
      </c>
      <c r="X22" s="2065">
        <f>+'17HPM_DATA_INPUT'!D22-'XX_17CK AUDITTO INPUT'!C22</f>
        <v>1</v>
      </c>
      <c r="Y22" s="2065">
        <f>+'17HPM_DATA_INPUT'!E22-'XX_17CK AUDITTO INPUT'!D22</f>
        <v>0</v>
      </c>
      <c r="Z22" s="2065">
        <f>+'17HPM_DATA_INPUT'!F22-'XX_17CK AUDITTO INPUT'!E22</f>
        <v>2</v>
      </c>
      <c r="AA22" s="2065">
        <f>+'17HPM_DATA_INPUT'!G22-'XX_17CK AUDITTO INPUT'!F22</f>
        <v>0</v>
      </c>
      <c r="AB22" s="2065">
        <f>+'17HPM_DATA_INPUT'!H22-'XX_17CK AUDITTO INPUT'!G22</f>
        <v>633</v>
      </c>
      <c r="AC22" s="2065">
        <f>+'17HPM_DATA_INPUT'!I22-'XX_17CK AUDITTO INPUT'!H22</f>
        <v>0</v>
      </c>
      <c r="AD22" s="2065">
        <f>+'17HPM_DATA_INPUT'!J22-'XX_17CK AUDITTO INPUT'!I22</f>
        <v>82</v>
      </c>
      <c r="AE22" s="2065">
        <f>+'17HPM_DATA_INPUT'!K22-'XX_17CK AUDITTO INPUT'!J22</f>
        <v>0</v>
      </c>
      <c r="AF22" s="2065">
        <f>+'17HPM_DATA_INPUT'!L22-'XX_17CK AUDITTO INPUT'!K22</f>
        <v>262</v>
      </c>
      <c r="AG22" s="2065">
        <f>+'17HPM_DATA_INPUT'!M22-'XX_17CK AUDITTO INPUT'!L22</f>
        <v>0</v>
      </c>
      <c r="AH22" s="2065">
        <f>+'17HPM_DATA_INPUT'!N22-'XX_17CK AUDITTO INPUT'!M22</f>
        <v>-180</v>
      </c>
      <c r="AI22" s="2065">
        <f>+'17HPM_DATA_INPUT'!O22-'XX_17CK AUDITTO INPUT'!N22</f>
        <v>0</v>
      </c>
      <c r="AJ22" s="2065">
        <f>+'17HPM_DATA_INPUT'!P22-'XX_17CK AUDITTO INPUT'!O22</f>
        <v>8</v>
      </c>
      <c r="AK22" s="2065">
        <f>+'17HPM_DATA_INPUT'!Q22-'XX_17CK AUDITTO INPUT'!P22</f>
        <v>0</v>
      </c>
      <c r="AL22" s="2065">
        <f>+'17HPM_DATA_INPUT'!R22-'XX_17CK AUDITTO INPUT'!Q22</f>
        <v>160</v>
      </c>
      <c r="AM22" s="2065">
        <f>+'17HPM_DATA_INPUT'!S22-'XX_17CK AUDITTO INPUT'!R22</f>
        <v>0</v>
      </c>
      <c r="AN22" s="2065">
        <f>+'17HPM_DATA_INPUT'!T22-'XX_17CK AUDITTO INPUT'!S22</f>
        <v>-348</v>
      </c>
      <c r="AO22" s="2065">
        <f>+'17HPM_DATA_INPUT'!U22-'XX_17CK AUDITTO INPUT'!T22</f>
        <v>0</v>
      </c>
      <c r="AQ22" s="455" t="str">
        <f>'Departmental PL'!D29</f>
        <v>6650 ENDOCRINE MNT</v>
      </c>
    </row>
    <row r="23" spans="1:43" ht="20.25" hidden="1" customHeight="1" x14ac:dyDescent="0.25">
      <c r="A23" s="2067" t="s">
        <v>1503</v>
      </c>
      <c r="B23" s="2058" t="s">
        <v>2343</v>
      </c>
      <c r="C23" s="2060">
        <v>3</v>
      </c>
      <c r="D23" s="2060">
        <v>2</v>
      </c>
      <c r="E23" s="2060">
        <v>5</v>
      </c>
      <c r="F23" s="2060">
        <v>4</v>
      </c>
      <c r="G23" s="2060">
        <v>646</v>
      </c>
      <c r="H23" s="2060">
        <v>640</v>
      </c>
      <c r="I23" s="2060">
        <v>157</v>
      </c>
      <c r="J23" s="2060">
        <v>90</v>
      </c>
      <c r="K23" s="2060">
        <v>404</v>
      </c>
      <c r="L23" s="2060">
        <v>395</v>
      </c>
      <c r="M23" s="2060">
        <v>-247</v>
      </c>
      <c r="N23" s="2060">
        <v>-305</v>
      </c>
      <c r="O23" s="2060">
        <v>172</v>
      </c>
      <c r="P23" s="2060">
        <v>180</v>
      </c>
      <c r="Q23" s="2060">
        <v>286</v>
      </c>
      <c r="R23" s="2060">
        <v>274</v>
      </c>
      <c r="S23" s="2060">
        <v>-705</v>
      </c>
      <c r="T23" s="2060">
        <v>-759</v>
      </c>
      <c r="U23" s="2061" t="str">
        <f t="shared" si="0"/>
        <v>6720 OPD-MEDICINE</v>
      </c>
      <c r="W23" s="455" t="b">
        <f>+'17HPM_DATA_INPUT'!C23='XX_17CK AUDITTO INPUT'!U23</f>
        <v>1</v>
      </c>
      <c r="X23" s="2065">
        <f>+'17HPM_DATA_INPUT'!D23-'XX_17CK AUDITTO INPUT'!C23</f>
        <v>4</v>
      </c>
      <c r="Y23" s="2065">
        <f>+'17HPM_DATA_INPUT'!E23-'XX_17CK AUDITTO INPUT'!D23</f>
        <v>2</v>
      </c>
      <c r="Z23" s="2065">
        <f>+'17HPM_DATA_INPUT'!F23-'XX_17CK AUDITTO INPUT'!E23</f>
        <v>8</v>
      </c>
      <c r="AA23" s="2065">
        <f>+'17HPM_DATA_INPUT'!G23-'XX_17CK AUDITTO INPUT'!F23</f>
        <v>1</v>
      </c>
      <c r="AB23" s="2065">
        <f>+'17HPM_DATA_INPUT'!H23-'XX_17CK AUDITTO INPUT'!G23</f>
        <v>1390</v>
      </c>
      <c r="AC23" s="2065">
        <f>+'17HPM_DATA_INPUT'!I23-'XX_17CK AUDITTO INPUT'!H23</f>
        <v>44</v>
      </c>
      <c r="AD23" s="2065">
        <f>+'17HPM_DATA_INPUT'!J23-'XX_17CK AUDITTO INPUT'!I23</f>
        <v>361</v>
      </c>
      <c r="AE23" s="2065">
        <f>+'17HPM_DATA_INPUT'!K23-'XX_17CK AUDITTO INPUT'!J23</f>
        <v>6</v>
      </c>
      <c r="AF23" s="2065">
        <f>+'17HPM_DATA_INPUT'!L23-'XX_17CK AUDITTO INPUT'!K23</f>
        <v>895</v>
      </c>
      <c r="AG23" s="2065">
        <f>+'17HPM_DATA_INPUT'!M23-'XX_17CK AUDITTO INPUT'!L23</f>
        <v>26</v>
      </c>
      <c r="AH23" s="2065">
        <f>+'17HPM_DATA_INPUT'!N23-'XX_17CK AUDITTO INPUT'!M23</f>
        <v>-534</v>
      </c>
      <c r="AI23" s="2065">
        <f>+'17HPM_DATA_INPUT'!O23-'XX_17CK AUDITTO INPUT'!N23</f>
        <v>-20</v>
      </c>
      <c r="AJ23" s="2065">
        <f>+'17HPM_DATA_INPUT'!P23-'XX_17CK AUDITTO INPUT'!O23</f>
        <v>382</v>
      </c>
      <c r="AK23" s="2065">
        <f>+'17HPM_DATA_INPUT'!Q23-'XX_17CK AUDITTO INPUT'!P23</f>
        <v>12</v>
      </c>
      <c r="AL23" s="2065">
        <f>+'17HPM_DATA_INPUT'!R23-'XX_17CK AUDITTO INPUT'!Q23</f>
        <v>629</v>
      </c>
      <c r="AM23" s="2065">
        <f>+'17HPM_DATA_INPUT'!S23-'XX_17CK AUDITTO INPUT'!R23</f>
        <v>18</v>
      </c>
      <c r="AN23" s="2065">
        <f>+'17HPM_DATA_INPUT'!T23-'XX_17CK AUDITTO INPUT'!S23</f>
        <v>-1545</v>
      </c>
      <c r="AO23" s="2065">
        <f>+'17HPM_DATA_INPUT'!U23-'XX_17CK AUDITTO INPUT'!T23</f>
        <v>-51</v>
      </c>
      <c r="AQ23" s="455" t="str">
        <f>'Departmental PL'!D30</f>
        <v>6720 OPD-MEDICINE</v>
      </c>
    </row>
    <row r="24" spans="1:43" ht="20.25" hidden="1" customHeight="1" x14ac:dyDescent="0.25">
      <c r="A24" s="2033" t="s">
        <v>1504</v>
      </c>
      <c r="B24" s="2076" t="s">
        <v>2308</v>
      </c>
      <c r="C24" s="2077">
        <v>76</v>
      </c>
      <c r="D24" s="2077">
        <v>99</v>
      </c>
      <c r="E24" s="2077">
        <v>199</v>
      </c>
      <c r="F24" s="2077">
        <v>285</v>
      </c>
      <c r="G24" s="2077">
        <v>239841</v>
      </c>
      <c r="H24" s="2077">
        <v>354420</v>
      </c>
      <c r="I24" s="2077">
        <v>82354</v>
      </c>
      <c r="J24" s="2077">
        <v>124720</v>
      </c>
      <c r="K24" s="2077">
        <v>68794</v>
      </c>
      <c r="L24" s="2077">
        <v>97722</v>
      </c>
      <c r="M24" s="2077">
        <v>13560</v>
      </c>
      <c r="N24" s="2077">
        <v>26997</v>
      </c>
      <c r="O24" s="2077">
        <v>2525</v>
      </c>
      <c r="P24" s="2077">
        <v>3054</v>
      </c>
      <c r="Q24" s="2077">
        <v>19332</v>
      </c>
      <c r="R24" s="2077">
        <v>31043</v>
      </c>
      <c r="S24" s="2077">
        <v>-8298</v>
      </c>
      <c r="T24" s="2077">
        <v>-7099</v>
      </c>
      <c r="U24" s="2061" t="str">
        <f t="shared" si="0"/>
        <v>Total OBS</v>
      </c>
      <c r="W24" s="455" t="b">
        <f>+'17HPM_DATA_INPUT'!C24='XX_17CK AUDITTO INPUT'!U24</f>
        <v>1</v>
      </c>
      <c r="X24" s="2065">
        <f>+'17HPM_DATA_INPUT'!D24-'XX_17CK AUDITTO INPUT'!C24</f>
        <v>90</v>
      </c>
      <c r="Y24" s="2065">
        <f>+'17HPM_DATA_INPUT'!E24-'XX_17CK AUDITTO INPUT'!D24</f>
        <v>82</v>
      </c>
      <c r="Z24" s="2065">
        <f>+'17HPM_DATA_INPUT'!F24-'XX_17CK AUDITTO INPUT'!E24</f>
        <v>304</v>
      </c>
      <c r="AA24" s="2065">
        <f>+'17HPM_DATA_INPUT'!G24-'XX_17CK AUDITTO INPUT'!F24</f>
        <v>246</v>
      </c>
      <c r="AB24" s="2065">
        <f>+'17HPM_DATA_INPUT'!H24-'XX_17CK AUDITTO INPUT'!G24</f>
        <v>313421</v>
      </c>
      <c r="AC24" s="2065">
        <f>+'17HPM_DATA_INPUT'!I24-'XX_17CK AUDITTO INPUT'!H24</f>
        <v>294994</v>
      </c>
      <c r="AD24" s="2065">
        <f>+'17HPM_DATA_INPUT'!J24-'XX_17CK AUDITTO INPUT'!I24</f>
        <v>91197</v>
      </c>
      <c r="AE24" s="2065">
        <f>+'17HPM_DATA_INPUT'!K24-'XX_17CK AUDITTO INPUT'!J24</f>
        <v>96174</v>
      </c>
      <c r="AF24" s="2065">
        <f>+'17HPM_DATA_INPUT'!L24-'XX_17CK AUDITTO INPUT'!K24</f>
        <v>72857</v>
      </c>
      <c r="AG24" s="2065">
        <f>+'17HPM_DATA_INPUT'!M24-'XX_17CK AUDITTO INPUT'!L24</f>
        <v>80231</v>
      </c>
      <c r="AH24" s="2065">
        <f>+'17HPM_DATA_INPUT'!N24-'XX_17CK AUDITTO INPUT'!M24</f>
        <v>18339</v>
      </c>
      <c r="AI24" s="2065">
        <f>+'17HPM_DATA_INPUT'!O24-'XX_17CK AUDITTO INPUT'!N24</f>
        <v>15944</v>
      </c>
      <c r="AJ24" s="2065">
        <f>+'17HPM_DATA_INPUT'!P24-'XX_17CK AUDITTO INPUT'!O24</f>
        <v>2739</v>
      </c>
      <c r="AK24" s="2065">
        <f>+'17HPM_DATA_INPUT'!Q24-'XX_17CK AUDITTO INPUT'!P24</f>
        <v>2405</v>
      </c>
      <c r="AL24" s="2065">
        <f>+'17HPM_DATA_INPUT'!R24-'XX_17CK AUDITTO INPUT'!Q24</f>
        <v>20326</v>
      </c>
      <c r="AM24" s="2065">
        <f>+'17HPM_DATA_INPUT'!S24-'XX_17CK AUDITTO INPUT'!R24</f>
        <v>25027</v>
      </c>
      <c r="AN24" s="2065">
        <f>+'17HPM_DATA_INPUT'!T24-'XX_17CK AUDITTO INPUT'!S24</f>
        <v>-4724</v>
      </c>
      <c r="AO24" s="2065">
        <f>+'17HPM_DATA_INPUT'!U24-'XX_17CK AUDITTO INPUT'!T24</f>
        <v>-11489</v>
      </c>
      <c r="AQ24" s="455" t="str">
        <f>'Departmental PL'!D31</f>
        <v>Total ASC</v>
      </c>
    </row>
    <row r="25" spans="1:43" ht="20.25" hidden="1" customHeight="1" x14ac:dyDescent="0.25">
      <c r="A25" s="2078"/>
      <c r="B25" s="2079" t="s">
        <v>2345</v>
      </c>
      <c r="C25" s="2080">
        <v>27928</v>
      </c>
      <c r="D25" s="2080">
        <v>23752</v>
      </c>
      <c r="E25" s="2080">
        <v>290500</v>
      </c>
      <c r="F25" s="2080">
        <v>267751</v>
      </c>
      <c r="G25" s="2080">
        <v>49390518</v>
      </c>
      <c r="H25" s="2080">
        <v>42955295</v>
      </c>
      <c r="I25" s="2080">
        <v>21459122</v>
      </c>
      <c r="J25" s="2080">
        <v>18594705</v>
      </c>
      <c r="K25" s="2080">
        <v>13649641</v>
      </c>
      <c r="L25" s="2080">
        <v>12612377</v>
      </c>
      <c r="M25" s="2080">
        <v>7809480</v>
      </c>
      <c r="N25" s="2080">
        <v>5982328</v>
      </c>
      <c r="O25" s="2080">
        <v>1144408</v>
      </c>
      <c r="P25" s="2080">
        <v>1043643</v>
      </c>
      <c r="Q25" s="2080">
        <v>4178746</v>
      </c>
      <c r="R25" s="2080">
        <v>3600486</v>
      </c>
      <c r="S25" s="2080">
        <v>2486326</v>
      </c>
      <c r="T25" s="2080">
        <v>1338199</v>
      </c>
      <c r="U25" s="2061" t="str">
        <f t="shared" si="0"/>
        <v>Total 001 Medicine</v>
      </c>
      <c r="W25" s="455" t="b">
        <f>+'17HPM_DATA_INPUT'!C25='XX_17CK AUDITTO INPUT'!U25</f>
        <v>1</v>
      </c>
      <c r="X25" s="2065">
        <f>+'17HPM_DATA_INPUT'!D25-'XX_17CK AUDITTO INPUT'!C25</f>
        <v>29304</v>
      </c>
      <c r="Y25" s="2065">
        <f>+'17HPM_DATA_INPUT'!E25-'XX_17CK AUDITTO INPUT'!D25</f>
        <v>27336</v>
      </c>
      <c r="Z25" s="2065">
        <f>+'17HPM_DATA_INPUT'!F25-'XX_17CK AUDITTO INPUT'!E25</f>
        <v>313903</v>
      </c>
      <c r="AA25" s="2065">
        <f>+'17HPM_DATA_INPUT'!G25-'XX_17CK AUDITTO INPUT'!F25</f>
        <v>288673</v>
      </c>
      <c r="AB25" s="2065">
        <f>+'17HPM_DATA_INPUT'!H25-'XX_17CK AUDITTO INPUT'!G25</f>
        <v>56470798</v>
      </c>
      <c r="AC25" s="2065">
        <f>+'17HPM_DATA_INPUT'!I25-'XX_17CK AUDITTO INPUT'!H25</f>
        <v>49264428</v>
      </c>
      <c r="AD25" s="2065">
        <f>+'17HPM_DATA_INPUT'!J25-'XX_17CK AUDITTO INPUT'!I25</f>
        <v>23165064</v>
      </c>
      <c r="AE25" s="2065">
        <f>+'17HPM_DATA_INPUT'!K25-'XX_17CK AUDITTO INPUT'!J25</f>
        <v>21116349</v>
      </c>
      <c r="AF25" s="2065">
        <f>+'17HPM_DATA_INPUT'!L25-'XX_17CK AUDITTO INPUT'!K25</f>
        <v>14432547</v>
      </c>
      <c r="AG25" s="2065">
        <f>+'17HPM_DATA_INPUT'!M25-'XX_17CK AUDITTO INPUT'!L25</f>
        <v>13407937</v>
      </c>
      <c r="AH25" s="2065">
        <f>+'17HPM_DATA_INPUT'!N25-'XX_17CK AUDITTO INPUT'!M25</f>
        <v>8732517</v>
      </c>
      <c r="AI25" s="2065">
        <f>+'17HPM_DATA_INPUT'!O25-'XX_17CK AUDITTO INPUT'!N25</f>
        <v>7708412</v>
      </c>
      <c r="AJ25" s="2065">
        <f>+'17HPM_DATA_INPUT'!P25-'XX_17CK AUDITTO INPUT'!O25</f>
        <v>1129959</v>
      </c>
      <c r="AK25" s="2065">
        <f>+'17HPM_DATA_INPUT'!Q25-'XX_17CK AUDITTO INPUT'!P25</f>
        <v>1053695</v>
      </c>
      <c r="AL25" s="2065">
        <f>+'17HPM_DATA_INPUT'!R25-'XX_17CK AUDITTO INPUT'!Q25</f>
        <v>4282776</v>
      </c>
      <c r="AM25" s="2065">
        <f>+'17HPM_DATA_INPUT'!S25-'XX_17CK AUDITTO INPUT'!R25</f>
        <v>3733153</v>
      </c>
      <c r="AN25" s="2065">
        <f>+'17HPM_DATA_INPUT'!T25-'XX_17CK AUDITTO INPUT'!S25</f>
        <v>3319782</v>
      </c>
      <c r="AO25" s="2065">
        <f>+'17HPM_DATA_INPUT'!U25-'XX_17CK AUDITTO INPUT'!T25</f>
        <v>2921564</v>
      </c>
      <c r="AQ25" s="455" t="str">
        <f>'Departmental PL'!D32</f>
        <v>4310 ENDO CENTER at SAWGRASS</v>
      </c>
    </row>
    <row r="26" spans="1:43" ht="20.25" hidden="1" customHeight="1" x14ac:dyDescent="0.25">
      <c r="A26" s="2081"/>
      <c r="B26" s="2082" t="s">
        <v>2346</v>
      </c>
      <c r="C26" s="2083" t="s">
        <v>436</v>
      </c>
      <c r="D26" s="2083" t="s">
        <v>436</v>
      </c>
      <c r="E26" s="2083" t="s">
        <v>436</v>
      </c>
      <c r="F26" s="2083" t="s">
        <v>436</v>
      </c>
      <c r="G26" s="2083" t="s">
        <v>436</v>
      </c>
      <c r="H26" s="2083" t="s">
        <v>436</v>
      </c>
      <c r="I26" s="2083" t="s">
        <v>436</v>
      </c>
      <c r="J26" s="2083" t="s">
        <v>436</v>
      </c>
      <c r="K26" s="2083" t="s">
        <v>436</v>
      </c>
      <c r="L26" s="2083" t="s">
        <v>436</v>
      </c>
      <c r="M26" s="2083" t="s">
        <v>436</v>
      </c>
      <c r="N26" s="2083" t="s">
        <v>436</v>
      </c>
      <c r="O26" s="2083" t="s">
        <v>436</v>
      </c>
      <c r="P26" s="2083" t="s">
        <v>436</v>
      </c>
      <c r="Q26" s="2083" t="s">
        <v>436</v>
      </c>
      <c r="R26" s="2083" t="s">
        <v>436</v>
      </c>
      <c r="S26" s="2083" t="s">
        <v>436</v>
      </c>
      <c r="T26" s="2083" t="s">
        <v>436</v>
      </c>
      <c r="U26" s="2061" t="str">
        <f t="shared" si="0"/>
        <v>002 Cardio-Vascular Services</v>
      </c>
      <c r="W26" s="455" t="b">
        <f>+'17HPM_DATA_INPUT'!C26='XX_17CK AUDITTO INPUT'!U26</f>
        <v>1</v>
      </c>
      <c r="X26" s="2065" t="e">
        <f>+'17HPM_DATA_INPUT'!D26-'XX_17CK AUDITTO INPUT'!C26</f>
        <v>#VALUE!</v>
      </c>
      <c r="Y26" s="2065" t="e">
        <f>+'17HPM_DATA_INPUT'!E26-'XX_17CK AUDITTO INPUT'!D26</f>
        <v>#VALUE!</v>
      </c>
      <c r="Z26" s="2065" t="e">
        <f>+'17HPM_DATA_INPUT'!F26-'XX_17CK AUDITTO INPUT'!E26</f>
        <v>#VALUE!</v>
      </c>
      <c r="AA26" s="2065" t="e">
        <f>+'17HPM_DATA_INPUT'!G26-'XX_17CK AUDITTO INPUT'!F26</f>
        <v>#VALUE!</v>
      </c>
      <c r="AB26" s="2065" t="e">
        <f>+'17HPM_DATA_INPUT'!H26-'XX_17CK AUDITTO INPUT'!G26</f>
        <v>#VALUE!</v>
      </c>
      <c r="AC26" s="2065" t="e">
        <f>+'17HPM_DATA_INPUT'!I26-'XX_17CK AUDITTO INPUT'!H26</f>
        <v>#VALUE!</v>
      </c>
      <c r="AD26" s="2065" t="e">
        <f>+'17HPM_DATA_INPUT'!J26-'XX_17CK AUDITTO INPUT'!I26</f>
        <v>#VALUE!</v>
      </c>
      <c r="AE26" s="2065" t="e">
        <f>+'17HPM_DATA_INPUT'!K26-'XX_17CK AUDITTO INPUT'!J26</f>
        <v>#VALUE!</v>
      </c>
      <c r="AF26" s="2065" t="e">
        <f>+'17HPM_DATA_INPUT'!L26-'XX_17CK AUDITTO INPUT'!K26</f>
        <v>#VALUE!</v>
      </c>
      <c r="AG26" s="2065" t="e">
        <f>+'17HPM_DATA_INPUT'!M26-'XX_17CK AUDITTO INPUT'!L26</f>
        <v>#VALUE!</v>
      </c>
      <c r="AH26" s="2065" t="e">
        <f>+'17HPM_DATA_INPUT'!N26-'XX_17CK AUDITTO INPUT'!M26</f>
        <v>#VALUE!</v>
      </c>
      <c r="AI26" s="2065" t="e">
        <f>+'17HPM_DATA_INPUT'!O26-'XX_17CK AUDITTO INPUT'!N26</f>
        <v>#VALUE!</v>
      </c>
      <c r="AJ26" s="2065" t="e">
        <f>+'17HPM_DATA_INPUT'!P26-'XX_17CK AUDITTO INPUT'!O26</f>
        <v>#VALUE!</v>
      </c>
      <c r="AK26" s="2065" t="e">
        <f>+'17HPM_DATA_INPUT'!Q26-'XX_17CK AUDITTO INPUT'!P26</f>
        <v>#VALUE!</v>
      </c>
      <c r="AL26" s="2065" t="e">
        <f>+'17HPM_DATA_INPUT'!R26-'XX_17CK AUDITTO INPUT'!Q26</f>
        <v>#VALUE!</v>
      </c>
      <c r="AM26" s="2065" t="e">
        <f>+'17HPM_DATA_INPUT'!S26-'XX_17CK AUDITTO INPUT'!R26</f>
        <v>#VALUE!</v>
      </c>
      <c r="AN26" s="2065" t="e">
        <f>+'17HPM_DATA_INPUT'!T26-'XX_17CK AUDITTO INPUT'!S26</f>
        <v>#VALUE!</v>
      </c>
      <c r="AO26" s="2065" t="e">
        <f>+'17HPM_DATA_INPUT'!U26-'XX_17CK AUDITTO INPUT'!T26</f>
        <v>#VALUE!</v>
      </c>
      <c r="AQ26" s="455" t="str">
        <f>'Departmental PL'!D33</f>
        <v>4500 ENDOSCOPY</v>
      </c>
    </row>
    <row r="27" spans="1:43" ht="20.25" hidden="1" customHeight="1" x14ac:dyDescent="0.25">
      <c r="A27" s="2067" t="s">
        <v>1505</v>
      </c>
      <c r="B27" s="2058" t="s">
        <v>2347</v>
      </c>
      <c r="C27" s="2060">
        <v>0</v>
      </c>
      <c r="D27" s="2060">
        <v>3</v>
      </c>
      <c r="E27" s="2060">
        <v>0</v>
      </c>
      <c r="F27" s="2060">
        <v>4</v>
      </c>
      <c r="G27" s="2060">
        <v>0</v>
      </c>
      <c r="H27" s="2060">
        <v>1591</v>
      </c>
      <c r="I27" s="2060">
        <v>0</v>
      </c>
      <c r="J27" s="2060">
        <v>790</v>
      </c>
      <c r="K27" s="2060">
        <v>0</v>
      </c>
      <c r="L27" s="2060">
        <v>373</v>
      </c>
      <c r="M27" s="2060">
        <v>0</v>
      </c>
      <c r="N27" s="2060">
        <v>417</v>
      </c>
      <c r="O27" s="2060">
        <v>0</v>
      </c>
      <c r="P27" s="2060">
        <v>64</v>
      </c>
      <c r="Q27" s="2060">
        <v>0</v>
      </c>
      <c r="R27" s="2060">
        <v>157</v>
      </c>
      <c r="S27" s="2060">
        <v>0</v>
      </c>
      <c r="T27" s="2060">
        <v>197</v>
      </c>
      <c r="U27" s="2061" t="str">
        <f t="shared" si="0"/>
        <v>4570 CATH/EP PRE-POST CARE</v>
      </c>
      <c r="W27" s="455" t="b">
        <f>+'17HPM_DATA_INPUT'!C27='XX_17CK AUDITTO INPUT'!U27</f>
        <v>1</v>
      </c>
      <c r="X27" s="2065">
        <f>+'17HPM_DATA_INPUT'!D27-'XX_17CK AUDITTO INPUT'!C27</f>
        <v>0</v>
      </c>
      <c r="Y27" s="2065">
        <f>+'17HPM_DATA_INPUT'!E27-'XX_17CK AUDITTO INPUT'!D27</f>
        <v>1</v>
      </c>
      <c r="Z27" s="2065">
        <f>+'17HPM_DATA_INPUT'!F27-'XX_17CK AUDITTO INPUT'!E27</f>
        <v>0</v>
      </c>
      <c r="AA27" s="2065">
        <f>+'17HPM_DATA_INPUT'!G27-'XX_17CK AUDITTO INPUT'!F27</f>
        <v>1</v>
      </c>
      <c r="AB27" s="2065">
        <f>+'17HPM_DATA_INPUT'!H27-'XX_17CK AUDITTO INPUT'!G27</f>
        <v>0</v>
      </c>
      <c r="AC27" s="2065">
        <f>+'17HPM_DATA_INPUT'!I27-'XX_17CK AUDITTO INPUT'!H27</f>
        <v>434</v>
      </c>
      <c r="AD27" s="2065">
        <f>+'17HPM_DATA_INPUT'!J27-'XX_17CK AUDITTO INPUT'!I27</f>
        <v>0</v>
      </c>
      <c r="AE27" s="2065">
        <f>+'17HPM_DATA_INPUT'!K27-'XX_17CK AUDITTO INPUT'!J27</f>
        <v>96</v>
      </c>
      <c r="AF27" s="2065">
        <f>+'17HPM_DATA_INPUT'!L27-'XX_17CK AUDITTO INPUT'!K27</f>
        <v>0</v>
      </c>
      <c r="AG27" s="2065">
        <f>+'17HPM_DATA_INPUT'!M27-'XX_17CK AUDITTO INPUT'!L27</f>
        <v>87</v>
      </c>
      <c r="AH27" s="2065">
        <f>+'17HPM_DATA_INPUT'!N27-'XX_17CK AUDITTO INPUT'!M27</f>
        <v>0</v>
      </c>
      <c r="AI27" s="2065">
        <f>+'17HPM_DATA_INPUT'!O27-'XX_17CK AUDITTO INPUT'!N27</f>
        <v>9</v>
      </c>
      <c r="AJ27" s="2065">
        <f>+'17HPM_DATA_INPUT'!P27-'XX_17CK AUDITTO INPUT'!O27</f>
        <v>0</v>
      </c>
      <c r="AK27" s="2065">
        <f>+'17HPM_DATA_INPUT'!Q27-'XX_17CK AUDITTO INPUT'!P27</f>
        <v>14</v>
      </c>
      <c r="AL27" s="2065">
        <f>+'17HPM_DATA_INPUT'!R27-'XX_17CK AUDITTO INPUT'!Q27</f>
        <v>0</v>
      </c>
      <c r="AM27" s="2065">
        <f>+'17HPM_DATA_INPUT'!S27-'XX_17CK AUDITTO INPUT'!R27</f>
        <v>36</v>
      </c>
      <c r="AN27" s="2065">
        <f>+'17HPM_DATA_INPUT'!T27-'XX_17CK AUDITTO INPUT'!S27</f>
        <v>0</v>
      </c>
      <c r="AO27" s="2065">
        <f>+'17HPM_DATA_INPUT'!U27-'XX_17CK AUDITTO INPUT'!T27</f>
        <v>-42</v>
      </c>
      <c r="AQ27" s="455" t="str">
        <f>'Departmental PL'!D34</f>
        <v>4550 PARKES ASTHMA CENTER</v>
      </c>
    </row>
    <row r="28" spans="1:43" ht="20.25" hidden="1" customHeight="1" x14ac:dyDescent="0.25">
      <c r="A28" s="2084" t="s">
        <v>1516</v>
      </c>
      <c r="B28" s="2074" t="s">
        <v>2348</v>
      </c>
      <c r="C28" s="2075"/>
      <c r="D28" s="2075"/>
      <c r="E28" s="2075"/>
      <c r="F28" s="2075"/>
      <c r="G28" s="2075"/>
      <c r="H28" s="2075"/>
      <c r="I28" s="2075"/>
      <c r="J28" s="2075"/>
      <c r="K28" s="2075"/>
      <c r="L28" s="2075"/>
      <c r="M28" s="2075"/>
      <c r="N28" s="2075"/>
      <c r="O28" s="2075"/>
      <c r="P28" s="2075"/>
      <c r="Q28" s="2075"/>
      <c r="R28" s="2075"/>
      <c r="S28" s="2075"/>
      <c r="T28" s="2075"/>
      <c r="U28" s="2061" t="str">
        <f t="shared" si="0"/>
        <v>4580 CARDIAC CATH</v>
      </c>
      <c r="W28" s="455" t="b">
        <f>+'17HPM_DATA_INPUT'!C28='XX_17CK AUDITTO INPUT'!U28</f>
        <v>1</v>
      </c>
      <c r="X28" s="2065">
        <f>+'17HPM_DATA_INPUT'!D28-'XX_17CK AUDITTO INPUT'!C28</f>
        <v>0</v>
      </c>
      <c r="Y28" s="2065">
        <f>+'17HPM_DATA_INPUT'!E28-'XX_17CK AUDITTO INPUT'!D28</f>
        <v>0</v>
      </c>
      <c r="Z28" s="2065">
        <f>+'17HPM_DATA_INPUT'!F28-'XX_17CK AUDITTO INPUT'!E28</f>
        <v>0</v>
      </c>
      <c r="AA28" s="2065">
        <f>+'17HPM_DATA_INPUT'!G28-'XX_17CK AUDITTO INPUT'!F28</f>
        <v>0</v>
      </c>
      <c r="AB28" s="2065">
        <f>+'17HPM_DATA_INPUT'!H28-'XX_17CK AUDITTO INPUT'!G28</f>
        <v>0</v>
      </c>
      <c r="AC28" s="2065">
        <f>+'17HPM_DATA_INPUT'!I28-'XX_17CK AUDITTO INPUT'!H28</f>
        <v>0</v>
      </c>
      <c r="AD28" s="2065">
        <f>+'17HPM_DATA_INPUT'!J28-'XX_17CK AUDITTO INPUT'!I28</f>
        <v>0</v>
      </c>
      <c r="AE28" s="2065">
        <f>+'17HPM_DATA_INPUT'!K28-'XX_17CK AUDITTO INPUT'!J28</f>
        <v>0</v>
      </c>
      <c r="AF28" s="2065">
        <f>+'17HPM_DATA_INPUT'!L28-'XX_17CK AUDITTO INPUT'!K28</f>
        <v>0</v>
      </c>
      <c r="AG28" s="2065">
        <f>+'17HPM_DATA_INPUT'!M28-'XX_17CK AUDITTO INPUT'!L28</f>
        <v>0</v>
      </c>
      <c r="AH28" s="2065">
        <f>+'17HPM_DATA_INPUT'!N28-'XX_17CK AUDITTO INPUT'!M28</f>
        <v>0</v>
      </c>
      <c r="AI28" s="2065">
        <f>+'17HPM_DATA_INPUT'!O28-'XX_17CK AUDITTO INPUT'!N28</f>
        <v>0</v>
      </c>
      <c r="AJ28" s="2065">
        <f>+'17HPM_DATA_INPUT'!P28-'XX_17CK AUDITTO INPUT'!O28</f>
        <v>0</v>
      </c>
      <c r="AK28" s="2065">
        <f>+'17HPM_DATA_INPUT'!Q28-'XX_17CK AUDITTO INPUT'!P28</f>
        <v>0</v>
      </c>
      <c r="AL28" s="2065">
        <f>+'17HPM_DATA_INPUT'!R28-'XX_17CK AUDITTO INPUT'!Q28</f>
        <v>0</v>
      </c>
      <c r="AM28" s="2065">
        <f>+'17HPM_DATA_INPUT'!S28-'XX_17CK AUDITTO INPUT'!R28</f>
        <v>0</v>
      </c>
      <c r="AN28" s="2065">
        <f>+'17HPM_DATA_INPUT'!T28-'XX_17CK AUDITTO INPUT'!S28</f>
        <v>0</v>
      </c>
      <c r="AO28" s="2065">
        <f>+'17HPM_DATA_INPUT'!U28-'XX_17CK AUDITTO INPUT'!T28</f>
        <v>0</v>
      </c>
      <c r="AQ28" s="455" t="str">
        <f>'Departmental PL'!D35</f>
        <v>4560 PULMONARY DISEASE UNIT - SMH</v>
      </c>
    </row>
    <row r="29" spans="1:43" ht="20.25" hidden="1" customHeight="1" x14ac:dyDescent="0.25">
      <c r="A29" s="2067" t="s">
        <v>1506</v>
      </c>
      <c r="B29" s="2058" t="s">
        <v>2349</v>
      </c>
      <c r="C29" s="2060">
        <v>50</v>
      </c>
      <c r="D29" s="2060">
        <v>38</v>
      </c>
      <c r="E29" s="2060">
        <v>305</v>
      </c>
      <c r="F29" s="2060">
        <v>311</v>
      </c>
      <c r="G29" s="2060">
        <v>840752</v>
      </c>
      <c r="H29" s="2060">
        <v>767012</v>
      </c>
      <c r="I29" s="2060">
        <v>439764</v>
      </c>
      <c r="J29" s="2060">
        <v>290985</v>
      </c>
      <c r="K29" s="2060">
        <v>383080</v>
      </c>
      <c r="L29" s="2060">
        <v>405458</v>
      </c>
      <c r="M29" s="2060">
        <v>56684</v>
      </c>
      <c r="N29" s="2060">
        <v>-114472</v>
      </c>
      <c r="O29" s="2060">
        <v>9477</v>
      </c>
      <c r="P29" s="2060">
        <v>15579</v>
      </c>
      <c r="Q29" s="2060">
        <v>75068</v>
      </c>
      <c r="R29" s="2060">
        <v>52063</v>
      </c>
      <c r="S29" s="2060">
        <v>-27860</v>
      </c>
      <c r="T29" s="2060">
        <v>-182114</v>
      </c>
      <c r="U29" s="2061" t="str">
        <f t="shared" si="0"/>
        <v>4590 VAD MAINT SUPPLIES</v>
      </c>
      <c r="W29" s="455" t="b">
        <f>+'17HPM_DATA_INPUT'!C29='XX_17CK AUDITTO INPUT'!U29</f>
        <v>1</v>
      </c>
      <c r="X29" s="2065">
        <f>+'17HPM_DATA_INPUT'!D29-'XX_17CK AUDITTO INPUT'!C29</f>
        <v>70</v>
      </c>
      <c r="Y29" s="2065">
        <f>+'17HPM_DATA_INPUT'!E29-'XX_17CK AUDITTO INPUT'!D29</f>
        <v>33</v>
      </c>
      <c r="Z29" s="2065">
        <f>+'17HPM_DATA_INPUT'!F29-'XX_17CK AUDITTO INPUT'!E29</f>
        <v>462</v>
      </c>
      <c r="AA29" s="2065">
        <f>+'17HPM_DATA_INPUT'!G29-'XX_17CK AUDITTO INPUT'!F29</f>
        <v>181</v>
      </c>
      <c r="AB29" s="2065">
        <f>+'17HPM_DATA_INPUT'!H29-'XX_17CK AUDITTO INPUT'!G29</f>
        <v>1233778</v>
      </c>
      <c r="AC29" s="2065">
        <f>+'17HPM_DATA_INPUT'!I29-'XX_17CK AUDITTO INPUT'!H29</f>
        <v>470345</v>
      </c>
      <c r="AD29" s="2065">
        <f>+'17HPM_DATA_INPUT'!J29-'XX_17CK AUDITTO INPUT'!I29</f>
        <v>612940</v>
      </c>
      <c r="AE29" s="2065">
        <f>+'17HPM_DATA_INPUT'!K29-'XX_17CK AUDITTO INPUT'!J29</f>
        <v>273276</v>
      </c>
      <c r="AF29" s="2065">
        <f>+'17HPM_DATA_INPUT'!L29-'XX_17CK AUDITTO INPUT'!K29</f>
        <v>571034</v>
      </c>
      <c r="AG29" s="2065">
        <f>+'17HPM_DATA_INPUT'!M29-'XX_17CK AUDITTO INPUT'!L29</f>
        <v>250089</v>
      </c>
      <c r="AH29" s="2065">
        <f>+'17HPM_DATA_INPUT'!N29-'XX_17CK AUDITTO INPUT'!M29</f>
        <v>41906</v>
      </c>
      <c r="AI29" s="2065">
        <f>+'17HPM_DATA_INPUT'!O29-'XX_17CK AUDITTO INPUT'!N29</f>
        <v>23186</v>
      </c>
      <c r="AJ29" s="2065">
        <f>+'17HPM_DATA_INPUT'!P29-'XX_17CK AUDITTO INPUT'!O29</f>
        <v>11378</v>
      </c>
      <c r="AK29" s="2065">
        <f>+'17HPM_DATA_INPUT'!Q29-'XX_17CK AUDITTO INPUT'!P29</f>
        <v>9609</v>
      </c>
      <c r="AL29" s="2065">
        <f>+'17HPM_DATA_INPUT'!R29-'XX_17CK AUDITTO INPUT'!Q29</f>
        <v>105900</v>
      </c>
      <c r="AM29" s="2065">
        <f>+'17HPM_DATA_INPUT'!S29-'XX_17CK AUDITTO INPUT'!R29</f>
        <v>32113</v>
      </c>
      <c r="AN29" s="2065">
        <f>+'17HPM_DATA_INPUT'!T29-'XX_17CK AUDITTO INPUT'!S29</f>
        <v>-75374</v>
      </c>
      <c r="AO29" s="2065">
        <f>+'17HPM_DATA_INPUT'!U29-'XX_17CK AUDITTO INPUT'!T29</f>
        <v>-18536</v>
      </c>
      <c r="AQ29" s="455" t="str">
        <f>'Departmental PL'!D36</f>
        <v>4740 KIDNEY TRANSPLANT</v>
      </c>
    </row>
    <row r="30" spans="1:43" ht="20.25" hidden="1" customHeight="1" x14ac:dyDescent="0.25">
      <c r="A30" s="2067" t="s">
        <v>1507</v>
      </c>
      <c r="B30" s="2058" t="s">
        <v>2350</v>
      </c>
      <c r="C30" s="2060">
        <v>1635</v>
      </c>
      <c r="D30" s="2060">
        <v>1701</v>
      </c>
      <c r="E30" s="2060">
        <v>3898</v>
      </c>
      <c r="F30" s="2060">
        <v>4040</v>
      </c>
      <c r="G30" s="2060">
        <v>3286478</v>
      </c>
      <c r="H30" s="2060">
        <v>3502971</v>
      </c>
      <c r="I30" s="2060">
        <v>1313637</v>
      </c>
      <c r="J30" s="2060">
        <v>1440213</v>
      </c>
      <c r="K30" s="2060">
        <v>523108</v>
      </c>
      <c r="L30" s="2060">
        <v>541025</v>
      </c>
      <c r="M30" s="2060">
        <v>790529</v>
      </c>
      <c r="N30" s="2060">
        <v>899189</v>
      </c>
      <c r="O30" s="2060">
        <v>20729</v>
      </c>
      <c r="P30" s="2060">
        <v>25704</v>
      </c>
      <c r="Q30" s="2060">
        <v>208829</v>
      </c>
      <c r="R30" s="2060">
        <v>206708</v>
      </c>
      <c r="S30" s="2060">
        <v>560971</v>
      </c>
      <c r="T30" s="2060">
        <v>666776</v>
      </c>
      <c r="U30" s="2061" t="str">
        <f t="shared" si="0"/>
        <v>4600 SMH ECHOCARDIOLOGY</v>
      </c>
      <c r="W30" s="455" t="b">
        <f>+'17HPM_DATA_INPUT'!C30='XX_17CK AUDITTO INPUT'!U30</f>
        <v>1</v>
      </c>
      <c r="X30" s="2065">
        <f>+'17HPM_DATA_INPUT'!D30-'XX_17CK AUDITTO INPUT'!C30</f>
        <v>1744</v>
      </c>
      <c r="Y30" s="2065">
        <f>+'17HPM_DATA_INPUT'!E30-'XX_17CK AUDITTO INPUT'!D30</f>
        <v>1725</v>
      </c>
      <c r="Z30" s="2065">
        <f>+'17HPM_DATA_INPUT'!F30-'XX_17CK AUDITTO INPUT'!E30</f>
        <v>4172</v>
      </c>
      <c r="AA30" s="2065">
        <f>+'17HPM_DATA_INPUT'!G30-'XX_17CK AUDITTO INPUT'!F30</f>
        <v>3817</v>
      </c>
      <c r="AB30" s="2065">
        <f>+'17HPM_DATA_INPUT'!H30-'XX_17CK AUDITTO INPUT'!G30</f>
        <v>3618653</v>
      </c>
      <c r="AC30" s="2065">
        <f>+'17HPM_DATA_INPUT'!I30-'XX_17CK AUDITTO INPUT'!H30</f>
        <v>3445899</v>
      </c>
      <c r="AD30" s="2065">
        <f>+'17HPM_DATA_INPUT'!J30-'XX_17CK AUDITTO INPUT'!I30</f>
        <v>1393881</v>
      </c>
      <c r="AE30" s="2065">
        <f>+'17HPM_DATA_INPUT'!K30-'XX_17CK AUDITTO INPUT'!J30</f>
        <v>1382570</v>
      </c>
      <c r="AF30" s="2065">
        <f>+'17HPM_DATA_INPUT'!L30-'XX_17CK AUDITTO INPUT'!K30</f>
        <v>510558</v>
      </c>
      <c r="AG30" s="2065">
        <f>+'17HPM_DATA_INPUT'!M30-'XX_17CK AUDITTO INPUT'!L30</f>
        <v>531448</v>
      </c>
      <c r="AH30" s="2065">
        <f>+'17HPM_DATA_INPUT'!N30-'XX_17CK AUDITTO INPUT'!M30</f>
        <v>883323</v>
      </c>
      <c r="AI30" s="2065">
        <f>+'17HPM_DATA_INPUT'!O30-'XX_17CK AUDITTO INPUT'!N30</f>
        <v>851120</v>
      </c>
      <c r="AJ30" s="2065">
        <f>+'17HPM_DATA_INPUT'!P30-'XX_17CK AUDITTO INPUT'!O30</f>
        <v>23597</v>
      </c>
      <c r="AK30" s="2065">
        <f>+'17HPM_DATA_INPUT'!Q30-'XX_17CK AUDITTO INPUT'!P30</f>
        <v>25250</v>
      </c>
      <c r="AL30" s="2065">
        <f>+'17HPM_DATA_INPUT'!R30-'XX_17CK AUDITTO INPUT'!Q30</f>
        <v>196376</v>
      </c>
      <c r="AM30" s="2065">
        <f>+'17HPM_DATA_INPUT'!S30-'XX_17CK AUDITTO INPUT'!R30</f>
        <v>203050</v>
      </c>
      <c r="AN30" s="2065">
        <f>+'17HPM_DATA_INPUT'!T30-'XX_17CK AUDITTO INPUT'!S30</f>
        <v>663350</v>
      </c>
      <c r="AO30" s="2065">
        <f>+'17HPM_DATA_INPUT'!U30-'XX_17CK AUDITTO INPUT'!T30</f>
        <v>622822</v>
      </c>
      <c r="AQ30" s="455" t="str">
        <f>'Departmental PL'!D37</f>
        <v>5500 AIDS CENTER</v>
      </c>
    </row>
    <row r="31" spans="1:43" ht="20.25" hidden="1" customHeight="1" x14ac:dyDescent="0.25">
      <c r="A31" s="2067" t="s">
        <v>1508</v>
      </c>
      <c r="B31" s="2058" t="s">
        <v>2351</v>
      </c>
      <c r="C31" s="2060">
        <v>2249</v>
      </c>
      <c r="D31" s="2060">
        <v>2339</v>
      </c>
      <c r="E31" s="2060">
        <v>5946</v>
      </c>
      <c r="F31" s="2060">
        <v>6062</v>
      </c>
      <c r="G31" s="2060">
        <v>4448204</v>
      </c>
      <c r="H31" s="2060">
        <v>4723716</v>
      </c>
      <c r="I31" s="2060">
        <v>1826640</v>
      </c>
      <c r="J31" s="2060">
        <v>2095295</v>
      </c>
      <c r="K31" s="2060">
        <v>700867</v>
      </c>
      <c r="L31" s="2060">
        <v>740295</v>
      </c>
      <c r="M31" s="2060">
        <v>1125773</v>
      </c>
      <c r="N31" s="2060">
        <v>1355001</v>
      </c>
      <c r="O31" s="2060">
        <v>72943</v>
      </c>
      <c r="P31" s="2060">
        <v>79060</v>
      </c>
      <c r="Q31" s="2060">
        <v>157613</v>
      </c>
      <c r="R31" s="2060">
        <v>159130</v>
      </c>
      <c r="S31" s="2060">
        <v>895217</v>
      </c>
      <c r="T31" s="2060">
        <v>1116811</v>
      </c>
      <c r="U31" s="2061" t="str">
        <f t="shared" si="0"/>
        <v>4610 CLINTON CROSSINGS ECHOCARDIOLOGY</v>
      </c>
      <c r="W31" s="455" t="b">
        <f>+'17HPM_DATA_INPUT'!C31='XX_17CK AUDITTO INPUT'!U31</f>
        <v>1</v>
      </c>
      <c r="X31" s="2065">
        <f>+'17HPM_DATA_INPUT'!D31-'XX_17CK AUDITTO INPUT'!C31</f>
        <v>2331</v>
      </c>
      <c r="Y31" s="2065">
        <f>+'17HPM_DATA_INPUT'!E31-'XX_17CK AUDITTO INPUT'!D31</f>
        <v>2347</v>
      </c>
      <c r="Z31" s="2065">
        <f>+'17HPM_DATA_INPUT'!F31-'XX_17CK AUDITTO INPUT'!E31</f>
        <v>5858</v>
      </c>
      <c r="AA31" s="2065">
        <f>+'17HPM_DATA_INPUT'!G31-'XX_17CK AUDITTO INPUT'!F31</f>
        <v>6084</v>
      </c>
      <c r="AB31" s="2065">
        <f>+'17HPM_DATA_INPUT'!H31-'XX_17CK AUDITTO INPUT'!G31</f>
        <v>4618990</v>
      </c>
      <c r="AC31" s="2065">
        <f>+'17HPM_DATA_INPUT'!I31-'XX_17CK AUDITTO INPUT'!H31</f>
        <v>4659895</v>
      </c>
      <c r="AD31" s="2065">
        <f>+'17HPM_DATA_INPUT'!J31-'XX_17CK AUDITTO INPUT'!I31</f>
        <v>1777986</v>
      </c>
      <c r="AE31" s="2065">
        <f>+'17HPM_DATA_INPUT'!K31-'XX_17CK AUDITTO INPUT'!J31</f>
        <v>2091835</v>
      </c>
      <c r="AF31" s="2065">
        <f>+'17HPM_DATA_INPUT'!L31-'XX_17CK AUDITTO INPUT'!K31</f>
        <v>815347</v>
      </c>
      <c r="AG31" s="2065">
        <f>+'17HPM_DATA_INPUT'!M31-'XX_17CK AUDITTO INPUT'!L31</f>
        <v>730291</v>
      </c>
      <c r="AH31" s="2065">
        <f>+'17HPM_DATA_INPUT'!N31-'XX_17CK AUDITTO INPUT'!M31</f>
        <v>962639</v>
      </c>
      <c r="AI31" s="2065">
        <f>+'17HPM_DATA_INPUT'!O31-'XX_17CK AUDITTO INPUT'!N31</f>
        <v>1361543</v>
      </c>
      <c r="AJ31" s="2065">
        <f>+'17HPM_DATA_INPUT'!P31-'XX_17CK AUDITTO INPUT'!O31</f>
        <v>81041</v>
      </c>
      <c r="AK31" s="2065">
        <f>+'17HPM_DATA_INPUT'!Q31-'XX_17CK AUDITTO INPUT'!P31</f>
        <v>77992</v>
      </c>
      <c r="AL31" s="2065">
        <f>+'17HPM_DATA_INPUT'!R31-'XX_17CK AUDITTO INPUT'!Q31</f>
        <v>157742</v>
      </c>
      <c r="AM31" s="2065">
        <f>+'17HPM_DATA_INPUT'!S31-'XX_17CK AUDITTO INPUT'!R31</f>
        <v>156980</v>
      </c>
      <c r="AN31" s="2065">
        <f>+'17HPM_DATA_INPUT'!T31-'XX_17CK AUDITTO INPUT'!S31</f>
        <v>723855</v>
      </c>
      <c r="AO31" s="2065">
        <f>+'17HPM_DATA_INPUT'!U31-'XX_17CK AUDITTO INPUT'!T31</f>
        <v>1126572</v>
      </c>
      <c r="AQ31" s="455" t="str">
        <f>'Departmental PL'!D38</f>
        <v>6500 AIR INFUSION CENTER</v>
      </c>
    </row>
    <row r="32" spans="1:43" ht="20.25" hidden="1" customHeight="1" x14ac:dyDescent="0.25">
      <c r="A32" s="2066" t="s">
        <v>1509</v>
      </c>
      <c r="B32" s="2058" t="s">
        <v>2352</v>
      </c>
      <c r="C32" s="2060">
        <v>1083</v>
      </c>
      <c r="D32" s="2060">
        <v>757</v>
      </c>
      <c r="E32" s="2060">
        <v>4886</v>
      </c>
      <c r="F32" s="2060">
        <v>3742</v>
      </c>
      <c r="G32" s="2060">
        <v>1010960</v>
      </c>
      <c r="H32" s="2060">
        <v>735322</v>
      </c>
      <c r="I32" s="2060">
        <v>465513</v>
      </c>
      <c r="J32" s="2060">
        <v>331191</v>
      </c>
      <c r="K32" s="2060">
        <v>475026</v>
      </c>
      <c r="L32" s="2060">
        <v>363727</v>
      </c>
      <c r="M32" s="2060">
        <v>-9513</v>
      </c>
      <c r="N32" s="2060">
        <v>-32536</v>
      </c>
      <c r="O32" s="2060">
        <v>15051</v>
      </c>
      <c r="P32" s="2060">
        <v>11311</v>
      </c>
      <c r="Q32" s="2060">
        <v>127617</v>
      </c>
      <c r="R32" s="2060">
        <v>155962</v>
      </c>
      <c r="S32" s="2060">
        <v>-152181</v>
      </c>
      <c r="T32" s="2060">
        <v>-199809</v>
      </c>
      <c r="U32" s="2061" t="str">
        <f t="shared" si="0"/>
        <v>4620 CARDIAC REHAB</v>
      </c>
      <c r="W32" s="455" t="b">
        <f>+'17HPM_DATA_INPUT'!C32='XX_17CK AUDITTO INPUT'!U32</f>
        <v>1</v>
      </c>
      <c r="X32" s="2065">
        <f>+'17HPM_DATA_INPUT'!D32-'XX_17CK AUDITTO INPUT'!C32</f>
        <v>1078</v>
      </c>
      <c r="Y32" s="2065">
        <f>+'17HPM_DATA_INPUT'!E32-'XX_17CK AUDITTO INPUT'!D32</f>
        <v>1018</v>
      </c>
      <c r="Z32" s="2065">
        <f>+'17HPM_DATA_INPUT'!F32-'XX_17CK AUDITTO INPUT'!E32</f>
        <v>4596</v>
      </c>
      <c r="AA32" s="2065">
        <f>+'17HPM_DATA_INPUT'!G32-'XX_17CK AUDITTO INPUT'!F32</f>
        <v>4842</v>
      </c>
      <c r="AB32" s="2065">
        <f>+'17HPM_DATA_INPUT'!H32-'XX_17CK AUDITTO INPUT'!G32</f>
        <v>986770</v>
      </c>
      <c r="AC32" s="2065">
        <f>+'17HPM_DATA_INPUT'!I32-'XX_17CK AUDITTO INPUT'!H32</f>
        <v>1001516</v>
      </c>
      <c r="AD32" s="2065">
        <f>+'17HPM_DATA_INPUT'!J32-'XX_17CK AUDITTO INPUT'!I32</f>
        <v>408870</v>
      </c>
      <c r="AE32" s="2065">
        <f>+'17HPM_DATA_INPUT'!K32-'XX_17CK AUDITTO INPUT'!J32</f>
        <v>476306</v>
      </c>
      <c r="AF32" s="2065">
        <f>+'17HPM_DATA_INPUT'!L32-'XX_17CK AUDITTO INPUT'!K32</f>
        <v>490945</v>
      </c>
      <c r="AG32" s="2065">
        <f>+'17HPM_DATA_INPUT'!M32-'XX_17CK AUDITTO INPUT'!L32</f>
        <v>469994</v>
      </c>
      <c r="AH32" s="2065">
        <f>+'17HPM_DATA_INPUT'!N32-'XX_17CK AUDITTO INPUT'!M32</f>
        <v>-82075</v>
      </c>
      <c r="AI32" s="2065">
        <f>+'17HPM_DATA_INPUT'!O32-'XX_17CK AUDITTO INPUT'!N32</f>
        <v>6312</v>
      </c>
      <c r="AJ32" s="2065">
        <f>+'17HPM_DATA_INPUT'!P32-'XX_17CK AUDITTO INPUT'!O32</f>
        <v>16801</v>
      </c>
      <c r="AK32" s="2065">
        <f>+'17HPM_DATA_INPUT'!Q32-'XX_17CK AUDITTO INPUT'!P32</f>
        <v>14616</v>
      </c>
      <c r="AL32" s="2065">
        <f>+'17HPM_DATA_INPUT'!R32-'XX_17CK AUDITTO INPUT'!Q32</f>
        <v>125809</v>
      </c>
      <c r="AM32" s="2065">
        <f>+'17HPM_DATA_INPUT'!S32-'XX_17CK AUDITTO INPUT'!R32</f>
        <v>201529</v>
      </c>
      <c r="AN32" s="2065">
        <f>+'17HPM_DATA_INPUT'!T32-'XX_17CK AUDITTO INPUT'!S32</f>
        <v>-224684</v>
      </c>
      <c r="AO32" s="2065">
        <f>+'17HPM_DATA_INPUT'!U32-'XX_17CK AUDITTO INPUT'!T32</f>
        <v>-209833</v>
      </c>
      <c r="AQ32" s="455" t="str">
        <f>'Departmental PL'!D39</f>
        <v>6650 ENDOCRINE MNT</v>
      </c>
    </row>
    <row r="33" spans="1:43" ht="20.25" hidden="1" customHeight="1" x14ac:dyDescent="0.25">
      <c r="A33" s="2085" t="s">
        <v>1779</v>
      </c>
      <c r="B33" s="2058" t="s">
        <v>2353</v>
      </c>
      <c r="C33" s="2060">
        <v>8297</v>
      </c>
      <c r="D33" s="2060">
        <v>1527</v>
      </c>
      <c r="E33" s="2060">
        <v>15770</v>
      </c>
      <c r="F33" s="2060">
        <v>2554</v>
      </c>
      <c r="G33" s="2060">
        <v>7907108</v>
      </c>
      <c r="H33" s="2060">
        <v>1203937</v>
      </c>
      <c r="I33" s="2060">
        <v>2863405</v>
      </c>
      <c r="J33" s="2060">
        <v>506128</v>
      </c>
      <c r="K33" s="2060">
        <v>2029459</v>
      </c>
      <c r="L33" s="2060">
        <v>326587</v>
      </c>
      <c r="M33" s="2060">
        <v>833945</v>
      </c>
      <c r="N33" s="2060">
        <v>179541</v>
      </c>
      <c r="O33" s="2060">
        <v>73349</v>
      </c>
      <c r="P33" s="2060">
        <v>37</v>
      </c>
      <c r="Q33" s="2060">
        <v>599292</v>
      </c>
      <c r="R33" s="2060">
        <v>102149</v>
      </c>
      <c r="S33" s="2060">
        <v>161304</v>
      </c>
      <c r="T33" s="2060">
        <v>77355</v>
      </c>
      <c r="U33" s="2061" t="str">
        <f t="shared" si="0"/>
        <v>4630 ROCHESTER CARDPULM GROUP (RCPG)</v>
      </c>
      <c r="W33" s="455" t="b">
        <f>+'17HPM_DATA_INPUT'!C33='XX_17CK AUDITTO INPUT'!U33</f>
        <v>1</v>
      </c>
      <c r="X33" s="2065">
        <f>+'17HPM_DATA_INPUT'!D33-'XX_17CK AUDITTO INPUT'!C33</f>
        <v>8363</v>
      </c>
      <c r="Y33" s="2065">
        <f>+'17HPM_DATA_INPUT'!E33-'XX_17CK AUDITTO INPUT'!D33</f>
        <v>8061</v>
      </c>
      <c r="Z33" s="2065">
        <f>+'17HPM_DATA_INPUT'!F33-'XX_17CK AUDITTO INPUT'!E33</f>
        <v>16039</v>
      </c>
      <c r="AA33" s="2065">
        <f>+'17HPM_DATA_INPUT'!G33-'XX_17CK AUDITTO INPUT'!F33</f>
        <v>14969</v>
      </c>
      <c r="AB33" s="2065">
        <f>+'17HPM_DATA_INPUT'!H33-'XX_17CK AUDITTO INPUT'!G33</f>
        <v>8708327</v>
      </c>
      <c r="AC33" s="2065">
        <f>+'17HPM_DATA_INPUT'!I33-'XX_17CK AUDITTO INPUT'!H33</f>
        <v>7908853</v>
      </c>
      <c r="AD33" s="2065">
        <f>+'17HPM_DATA_INPUT'!J33-'XX_17CK AUDITTO INPUT'!I33</f>
        <v>2975552</v>
      </c>
      <c r="AE33" s="2065">
        <f>+'17HPM_DATA_INPUT'!K33-'XX_17CK AUDITTO INPUT'!J33</f>
        <v>3388219</v>
      </c>
      <c r="AF33" s="2065">
        <f>+'17HPM_DATA_INPUT'!L33-'XX_17CK AUDITTO INPUT'!K33</f>
        <v>2099449</v>
      </c>
      <c r="AG33" s="2065">
        <f>+'17HPM_DATA_INPUT'!M33-'XX_17CK AUDITTO INPUT'!L33</f>
        <v>2137030</v>
      </c>
      <c r="AH33" s="2065">
        <f>+'17HPM_DATA_INPUT'!N33-'XX_17CK AUDITTO INPUT'!M33</f>
        <v>876104</v>
      </c>
      <c r="AI33" s="2065">
        <f>+'17HPM_DATA_INPUT'!O33-'XX_17CK AUDITTO INPUT'!N33</f>
        <v>1251189</v>
      </c>
      <c r="AJ33" s="2065">
        <f>+'17HPM_DATA_INPUT'!P33-'XX_17CK AUDITTO INPUT'!O33</f>
        <v>83170</v>
      </c>
      <c r="AK33" s="2065">
        <f>+'17HPM_DATA_INPUT'!Q33-'XX_17CK AUDITTO INPUT'!P33</f>
        <v>240</v>
      </c>
      <c r="AL33" s="2065">
        <f>+'17HPM_DATA_INPUT'!R33-'XX_17CK AUDITTO INPUT'!Q33</f>
        <v>693845</v>
      </c>
      <c r="AM33" s="2065">
        <f>+'17HPM_DATA_INPUT'!S33-'XX_17CK AUDITTO INPUT'!R33</f>
        <v>668414</v>
      </c>
      <c r="AN33" s="2065">
        <f>+'17HPM_DATA_INPUT'!T33-'XX_17CK AUDITTO INPUT'!S33</f>
        <v>99089</v>
      </c>
      <c r="AO33" s="2065">
        <f>+'17HPM_DATA_INPUT'!U33-'XX_17CK AUDITTO INPUT'!T33</f>
        <v>582535</v>
      </c>
      <c r="AQ33" s="455" t="str">
        <f>'Departmental PL'!D40</f>
        <v>6720 OPD-MEDICINE</v>
      </c>
    </row>
    <row r="34" spans="1:43" ht="20.25" hidden="1" customHeight="1" x14ac:dyDescent="0.25">
      <c r="A34" s="2067" t="s">
        <v>1510</v>
      </c>
      <c r="B34" s="2058" t="s">
        <v>2354</v>
      </c>
      <c r="C34" s="2060">
        <v>481</v>
      </c>
      <c r="D34" s="2060">
        <v>459</v>
      </c>
      <c r="E34" s="2060">
        <v>5453</v>
      </c>
      <c r="F34" s="2060">
        <v>5103</v>
      </c>
      <c r="G34" s="2060">
        <v>1798892</v>
      </c>
      <c r="H34" s="2060">
        <v>1676629</v>
      </c>
      <c r="I34" s="2060">
        <v>589198</v>
      </c>
      <c r="J34" s="2060">
        <v>540181</v>
      </c>
      <c r="K34" s="2060">
        <v>464463</v>
      </c>
      <c r="L34" s="2060">
        <v>381896</v>
      </c>
      <c r="M34" s="2060">
        <v>124734</v>
      </c>
      <c r="N34" s="2060">
        <v>158285</v>
      </c>
      <c r="O34" s="2060">
        <v>22657</v>
      </c>
      <c r="P34" s="2060">
        <v>23301</v>
      </c>
      <c r="Q34" s="2060">
        <v>257099</v>
      </c>
      <c r="R34" s="2060">
        <v>216094</v>
      </c>
      <c r="S34" s="2060">
        <v>-155022</v>
      </c>
      <c r="T34" s="2060">
        <v>-81109</v>
      </c>
      <c r="U34" s="2061" t="str">
        <f t="shared" si="0"/>
        <v>4640 NUCLEAR CARDIOLOGY</v>
      </c>
      <c r="W34" s="455" t="b">
        <f>+'17HPM_DATA_INPUT'!C34='XX_17CK AUDITTO INPUT'!U34</f>
        <v>1</v>
      </c>
      <c r="X34" s="2065">
        <f>+'17HPM_DATA_INPUT'!D34-'XX_17CK AUDITTO INPUT'!C34</f>
        <v>445</v>
      </c>
      <c r="Y34" s="2065">
        <f>+'17HPM_DATA_INPUT'!E34-'XX_17CK AUDITTO INPUT'!D34</f>
        <v>477</v>
      </c>
      <c r="Z34" s="2065">
        <f>+'17HPM_DATA_INPUT'!F34-'XX_17CK AUDITTO INPUT'!E34</f>
        <v>4990</v>
      </c>
      <c r="AA34" s="2065">
        <f>+'17HPM_DATA_INPUT'!G34-'XX_17CK AUDITTO INPUT'!F34</f>
        <v>5224</v>
      </c>
      <c r="AB34" s="2065">
        <f>+'17HPM_DATA_INPUT'!H34-'XX_17CK AUDITTO INPUT'!G34</f>
        <v>1746749</v>
      </c>
      <c r="AC34" s="2065">
        <f>+'17HPM_DATA_INPUT'!I34-'XX_17CK AUDITTO INPUT'!H34</f>
        <v>1794377</v>
      </c>
      <c r="AD34" s="2065">
        <f>+'17HPM_DATA_INPUT'!J34-'XX_17CK AUDITTO INPUT'!I34</f>
        <v>535632</v>
      </c>
      <c r="AE34" s="2065">
        <f>+'17HPM_DATA_INPUT'!K34-'XX_17CK AUDITTO INPUT'!J34</f>
        <v>579231</v>
      </c>
      <c r="AF34" s="2065">
        <f>+'17HPM_DATA_INPUT'!L34-'XX_17CK AUDITTO INPUT'!K34</f>
        <v>385430</v>
      </c>
      <c r="AG34" s="2065">
        <f>+'17HPM_DATA_INPUT'!M34-'XX_17CK AUDITTO INPUT'!L34</f>
        <v>391773</v>
      </c>
      <c r="AH34" s="2065">
        <f>+'17HPM_DATA_INPUT'!N34-'XX_17CK AUDITTO INPUT'!M34</f>
        <v>150203</v>
      </c>
      <c r="AI34" s="2065">
        <f>+'17HPM_DATA_INPUT'!O34-'XX_17CK AUDITTO INPUT'!N34</f>
        <v>187458</v>
      </c>
      <c r="AJ34" s="2065">
        <f>+'17HPM_DATA_INPUT'!P34-'XX_17CK AUDITTO INPUT'!O34</f>
        <v>24815</v>
      </c>
      <c r="AK34" s="2065">
        <f>+'17HPM_DATA_INPUT'!Q34-'XX_17CK AUDITTO INPUT'!P34</f>
        <v>23903</v>
      </c>
      <c r="AL34" s="2065">
        <f>+'17HPM_DATA_INPUT'!R34-'XX_17CK AUDITTO INPUT'!Q34</f>
        <v>216716</v>
      </c>
      <c r="AM34" s="2065">
        <f>+'17HPM_DATA_INPUT'!S34-'XX_17CK AUDITTO INPUT'!R34</f>
        <v>221683</v>
      </c>
      <c r="AN34" s="2065">
        <f>+'17HPM_DATA_INPUT'!T34-'XX_17CK AUDITTO INPUT'!S34</f>
        <v>-91328</v>
      </c>
      <c r="AO34" s="2065">
        <f>+'17HPM_DATA_INPUT'!U34-'XX_17CK AUDITTO INPUT'!T34</f>
        <v>-58129</v>
      </c>
      <c r="AQ34" s="455" t="str">
        <f>'Departmental PL'!D41</f>
        <v>Total OBS</v>
      </c>
    </row>
    <row r="35" spans="1:43" ht="20.25" hidden="1" customHeight="1" x14ac:dyDescent="0.25">
      <c r="A35" s="2067" t="s">
        <v>1511</v>
      </c>
      <c r="B35" s="2084" t="s">
        <v>1511</v>
      </c>
      <c r="C35" s="2075"/>
      <c r="D35" s="2075"/>
      <c r="E35" s="2075"/>
      <c r="F35" s="2075"/>
      <c r="G35" s="2075"/>
      <c r="H35" s="2075"/>
      <c r="I35" s="2075"/>
      <c r="J35" s="2075"/>
      <c r="K35" s="2075"/>
      <c r="L35" s="2075"/>
      <c r="M35" s="2075"/>
      <c r="N35" s="2075"/>
      <c r="O35" s="2075"/>
      <c r="P35" s="2075"/>
      <c r="Q35" s="2075"/>
      <c r="R35" s="2075"/>
      <c r="S35" s="2075"/>
      <c r="T35" s="2075"/>
      <c r="U35" s="2061" t="str">
        <f t="shared" si="0"/>
        <v>4650 NUCLEAR CARDLGY - CLINCRSS</v>
      </c>
      <c r="W35" s="455" t="b">
        <f>+'17HPM_DATA_INPUT'!C35='XX_17CK AUDITTO INPUT'!U35</f>
        <v>1</v>
      </c>
      <c r="X35" s="2065">
        <f>+'17HPM_DATA_INPUT'!D35-'XX_17CK AUDITTO INPUT'!C35</f>
        <v>0</v>
      </c>
      <c r="Y35" s="2065">
        <f>+'17HPM_DATA_INPUT'!E35-'XX_17CK AUDITTO INPUT'!D35</f>
        <v>0</v>
      </c>
      <c r="Z35" s="2065">
        <f>+'17HPM_DATA_INPUT'!F35-'XX_17CK AUDITTO INPUT'!E35</f>
        <v>0</v>
      </c>
      <c r="AA35" s="2065">
        <f>+'17HPM_DATA_INPUT'!G35-'XX_17CK AUDITTO INPUT'!F35</f>
        <v>0</v>
      </c>
      <c r="AB35" s="2065">
        <f>+'17HPM_DATA_INPUT'!H35-'XX_17CK AUDITTO INPUT'!G35</f>
        <v>0</v>
      </c>
      <c r="AC35" s="2065">
        <f>+'17HPM_DATA_INPUT'!I35-'XX_17CK AUDITTO INPUT'!H35</f>
        <v>0</v>
      </c>
      <c r="AD35" s="2065">
        <f>+'17HPM_DATA_INPUT'!J35-'XX_17CK AUDITTO INPUT'!I35</f>
        <v>0</v>
      </c>
      <c r="AE35" s="2065">
        <f>+'17HPM_DATA_INPUT'!K35-'XX_17CK AUDITTO INPUT'!J35</f>
        <v>0</v>
      </c>
      <c r="AF35" s="2065">
        <f>+'17HPM_DATA_INPUT'!L35-'XX_17CK AUDITTO INPUT'!K35</f>
        <v>0</v>
      </c>
      <c r="AG35" s="2065">
        <f>+'17HPM_DATA_INPUT'!M35-'XX_17CK AUDITTO INPUT'!L35</f>
        <v>0</v>
      </c>
      <c r="AH35" s="2065">
        <f>+'17HPM_DATA_INPUT'!N35-'XX_17CK AUDITTO INPUT'!M35</f>
        <v>0</v>
      </c>
      <c r="AI35" s="2065">
        <f>+'17HPM_DATA_INPUT'!O35-'XX_17CK AUDITTO INPUT'!N35</f>
        <v>0</v>
      </c>
      <c r="AJ35" s="2065">
        <f>+'17HPM_DATA_INPUT'!P35-'XX_17CK AUDITTO INPUT'!O35</f>
        <v>0</v>
      </c>
      <c r="AK35" s="2065">
        <f>+'17HPM_DATA_INPUT'!Q35-'XX_17CK AUDITTO INPUT'!P35</f>
        <v>0</v>
      </c>
      <c r="AL35" s="2065">
        <f>+'17HPM_DATA_INPUT'!R35-'XX_17CK AUDITTO INPUT'!Q35</f>
        <v>0</v>
      </c>
      <c r="AM35" s="2065">
        <f>+'17HPM_DATA_INPUT'!S35-'XX_17CK AUDITTO INPUT'!R35</f>
        <v>0</v>
      </c>
      <c r="AN35" s="2065">
        <f>+'17HPM_DATA_INPUT'!T35-'XX_17CK AUDITTO INPUT'!S35</f>
        <v>0</v>
      </c>
      <c r="AO35" s="2065">
        <f>+'17HPM_DATA_INPUT'!U35-'XX_17CK AUDITTO INPUT'!T35</f>
        <v>0</v>
      </c>
      <c r="AQ35" s="455">
        <f>'Departmental PL'!D42</f>
        <v>0</v>
      </c>
    </row>
    <row r="36" spans="1:43" ht="20.25" hidden="1" customHeight="1" x14ac:dyDescent="0.25">
      <c r="A36" s="2086" t="s">
        <v>2284</v>
      </c>
      <c r="B36" s="2087" t="s">
        <v>2284</v>
      </c>
      <c r="C36" s="2075"/>
      <c r="D36" s="2075"/>
      <c r="E36" s="2075"/>
      <c r="F36" s="2075"/>
      <c r="G36" s="2075"/>
      <c r="H36" s="2075"/>
      <c r="I36" s="2075"/>
      <c r="J36" s="2075"/>
      <c r="K36" s="2075"/>
      <c r="L36" s="2075"/>
      <c r="M36" s="2075"/>
      <c r="N36" s="2075"/>
      <c r="O36" s="2075"/>
      <c r="P36" s="2075"/>
      <c r="Q36" s="2075"/>
      <c r="R36" s="2075"/>
      <c r="S36" s="2075"/>
      <c r="T36" s="2075"/>
      <c r="U36" s="2061" t="str">
        <f t="shared" si="0"/>
        <v>4660 AC CARDIOLOGY</v>
      </c>
      <c r="W36" s="455" t="b">
        <f>+'17HPM_DATA_INPUT'!C36='XX_17CK AUDITTO INPUT'!U36</f>
        <v>1</v>
      </c>
      <c r="X36" s="2065">
        <f>+'17HPM_DATA_INPUT'!D36-'XX_17CK AUDITTO INPUT'!C36</f>
        <v>0</v>
      </c>
      <c r="Y36" s="2065">
        <f>+'17HPM_DATA_INPUT'!E36-'XX_17CK AUDITTO INPUT'!D36</f>
        <v>0</v>
      </c>
      <c r="Z36" s="2065">
        <f>+'17HPM_DATA_INPUT'!F36-'XX_17CK AUDITTO INPUT'!E36</f>
        <v>0</v>
      </c>
      <c r="AA36" s="2065">
        <f>+'17HPM_DATA_INPUT'!G36-'XX_17CK AUDITTO INPUT'!F36</f>
        <v>0</v>
      </c>
      <c r="AB36" s="2065">
        <f>+'17HPM_DATA_INPUT'!H36-'XX_17CK AUDITTO INPUT'!G36</f>
        <v>0</v>
      </c>
      <c r="AC36" s="2065">
        <f>+'17HPM_DATA_INPUT'!I36-'XX_17CK AUDITTO INPUT'!H36</f>
        <v>0</v>
      </c>
      <c r="AD36" s="2065">
        <f>+'17HPM_DATA_INPUT'!J36-'XX_17CK AUDITTO INPUT'!I36</f>
        <v>0</v>
      </c>
      <c r="AE36" s="2065">
        <f>+'17HPM_DATA_INPUT'!K36-'XX_17CK AUDITTO INPUT'!J36</f>
        <v>0</v>
      </c>
      <c r="AF36" s="2065">
        <f>+'17HPM_DATA_INPUT'!L36-'XX_17CK AUDITTO INPUT'!K36</f>
        <v>0</v>
      </c>
      <c r="AG36" s="2065">
        <f>+'17HPM_DATA_INPUT'!M36-'XX_17CK AUDITTO INPUT'!L36</f>
        <v>0</v>
      </c>
      <c r="AH36" s="2065">
        <f>+'17HPM_DATA_INPUT'!N36-'XX_17CK AUDITTO INPUT'!M36</f>
        <v>0</v>
      </c>
      <c r="AI36" s="2065">
        <f>+'17HPM_DATA_INPUT'!O36-'XX_17CK AUDITTO INPUT'!N36</f>
        <v>0</v>
      </c>
      <c r="AJ36" s="2065">
        <f>+'17HPM_DATA_INPUT'!P36-'XX_17CK AUDITTO INPUT'!O36</f>
        <v>0</v>
      </c>
      <c r="AK36" s="2065">
        <f>+'17HPM_DATA_INPUT'!Q36-'XX_17CK AUDITTO INPUT'!P36</f>
        <v>0</v>
      </c>
      <c r="AL36" s="2065">
        <f>+'17HPM_DATA_INPUT'!R36-'XX_17CK AUDITTO INPUT'!Q36</f>
        <v>0</v>
      </c>
      <c r="AM36" s="2065">
        <f>+'17HPM_DATA_INPUT'!S36-'XX_17CK AUDITTO INPUT'!R36</f>
        <v>0</v>
      </c>
      <c r="AN36" s="2065">
        <f>+'17HPM_DATA_INPUT'!T36-'XX_17CK AUDITTO INPUT'!S36</f>
        <v>0</v>
      </c>
      <c r="AO36" s="2065">
        <f>+'17HPM_DATA_INPUT'!U36-'XX_17CK AUDITTO INPUT'!T36</f>
        <v>0</v>
      </c>
      <c r="AQ36" s="455" t="str">
        <f>'Departmental PL'!D43</f>
        <v xml:space="preserve">TOTAL 001 Medicine </v>
      </c>
    </row>
    <row r="37" spans="1:43" ht="20.25" hidden="1" customHeight="1" x14ac:dyDescent="0.25">
      <c r="A37" s="2067" t="s">
        <v>1512</v>
      </c>
      <c r="B37" s="2058" t="s">
        <v>2355</v>
      </c>
      <c r="C37" s="2060">
        <v>9702</v>
      </c>
      <c r="D37" s="2060">
        <v>10080</v>
      </c>
      <c r="E37" s="2060">
        <v>10799</v>
      </c>
      <c r="F37" s="2060">
        <v>11301</v>
      </c>
      <c r="G37" s="2060">
        <v>1724356</v>
      </c>
      <c r="H37" s="2060">
        <v>1800028</v>
      </c>
      <c r="I37" s="2060">
        <v>572467</v>
      </c>
      <c r="J37" s="2060">
        <v>611399</v>
      </c>
      <c r="K37" s="2060">
        <v>152315</v>
      </c>
      <c r="L37" s="2060">
        <v>164459</v>
      </c>
      <c r="M37" s="2060">
        <v>420151</v>
      </c>
      <c r="N37" s="2060">
        <v>446941</v>
      </c>
      <c r="O37" s="2060">
        <v>18248</v>
      </c>
      <c r="P37" s="2060">
        <v>19222</v>
      </c>
      <c r="Q37" s="2060">
        <v>74612</v>
      </c>
      <c r="R37" s="2060">
        <v>108493</v>
      </c>
      <c r="S37" s="2060">
        <v>327291</v>
      </c>
      <c r="T37" s="2060">
        <v>319226</v>
      </c>
      <c r="U37" s="2061" t="str">
        <f t="shared" si="0"/>
        <v>4680 HEART STATION</v>
      </c>
      <c r="W37" s="455" t="b">
        <f>+'17HPM_DATA_INPUT'!C38='XX_17CK AUDITTO INPUT'!U37</f>
        <v>1</v>
      </c>
      <c r="X37" s="2065">
        <f>+'17HPM_DATA_INPUT'!D38-'XX_17CK AUDITTO INPUT'!C37</f>
        <v>11483</v>
      </c>
      <c r="Y37" s="2065">
        <f>+'17HPM_DATA_INPUT'!E38-'XX_17CK AUDITTO INPUT'!D37</f>
        <v>10934</v>
      </c>
      <c r="Z37" s="2065">
        <f>+'17HPM_DATA_INPUT'!F38-'XX_17CK AUDITTO INPUT'!E37</f>
        <v>12893</v>
      </c>
      <c r="AA37" s="2065">
        <f>+'17HPM_DATA_INPUT'!G38-'XX_17CK AUDITTO INPUT'!F37</f>
        <v>12282</v>
      </c>
      <c r="AB37" s="2065">
        <f>+'17HPM_DATA_INPUT'!H38-'XX_17CK AUDITTO INPUT'!G37</f>
        <v>2083895</v>
      </c>
      <c r="AC37" s="2065">
        <f>+'17HPM_DATA_INPUT'!I38-'XX_17CK AUDITTO INPUT'!H37</f>
        <v>1984624</v>
      </c>
      <c r="AD37" s="2065">
        <f>+'17HPM_DATA_INPUT'!J38-'XX_17CK AUDITTO INPUT'!I37</f>
        <v>657734</v>
      </c>
      <c r="AE37" s="2065">
        <f>+'17HPM_DATA_INPUT'!K38-'XX_17CK AUDITTO INPUT'!J37</f>
        <v>669673</v>
      </c>
      <c r="AF37" s="2065">
        <f>+'17HPM_DATA_INPUT'!L38-'XX_17CK AUDITTO INPUT'!K37</f>
        <v>165890</v>
      </c>
      <c r="AG37" s="2065">
        <f>+'17HPM_DATA_INPUT'!M38-'XX_17CK AUDITTO INPUT'!L37</f>
        <v>178086</v>
      </c>
      <c r="AH37" s="2065">
        <f>+'17HPM_DATA_INPUT'!N38-'XX_17CK AUDITTO INPUT'!M37</f>
        <v>491845</v>
      </c>
      <c r="AI37" s="2065">
        <f>+'17HPM_DATA_INPUT'!O38-'XX_17CK AUDITTO INPUT'!N37</f>
        <v>491586</v>
      </c>
      <c r="AJ37" s="2065">
        <f>+'17HPM_DATA_INPUT'!P38-'XX_17CK AUDITTO INPUT'!O37</f>
        <v>22616</v>
      </c>
      <c r="AK37" s="2065">
        <f>+'17HPM_DATA_INPUT'!Q38-'XX_17CK AUDITTO INPUT'!P37</f>
        <v>20815</v>
      </c>
      <c r="AL37" s="2065">
        <f>+'17HPM_DATA_INPUT'!R38-'XX_17CK AUDITTO INPUT'!Q37</f>
        <v>79044</v>
      </c>
      <c r="AM37" s="2065">
        <f>+'17HPM_DATA_INPUT'!S38-'XX_17CK AUDITTO INPUT'!R37</f>
        <v>117483</v>
      </c>
      <c r="AN37" s="2065">
        <f>+'17HPM_DATA_INPUT'!T38-'XX_17CK AUDITTO INPUT'!S37</f>
        <v>390186</v>
      </c>
      <c r="AO37" s="2065">
        <f>+'17HPM_DATA_INPUT'!U38-'XX_17CK AUDITTO INPUT'!T37</f>
        <v>353288</v>
      </c>
      <c r="AQ37" s="455" t="str">
        <f>'Departmental PL'!D44</f>
        <v xml:space="preserve">  6720 OPD-MEDICINE  - MONROE PLAN</v>
      </c>
    </row>
    <row r="38" spans="1:43" ht="20.25" hidden="1" customHeight="1" x14ac:dyDescent="0.25">
      <c r="A38" s="2067" t="s">
        <v>1513</v>
      </c>
      <c r="B38" s="2058" t="s">
        <v>2356</v>
      </c>
      <c r="C38" s="2060">
        <v>439</v>
      </c>
      <c r="D38" s="2060">
        <v>325</v>
      </c>
      <c r="E38" s="2060">
        <v>1025</v>
      </c>
      <c r="F38" s="2060">
        <v>587</v>
      </c>
      <c r="G38" s="2060">
        <v>765461</v>
      </c>
      <c r="H38" s="2060">
        <v>542704</v>
      </c>
      <c r="I38" s="2060">
        <v>328733</v>
      </c>
      <c r="J38" s="2060">
        <v>241095</v>
      </c>
      <c r="K38" s="2060">
        <v>182947</v>
      </c>
      <c r="L38" s="2060">
        <v>160977</v>
      </c>
      <c r="M38" s="2060">
        <v>145785</v>
      </c>
      <c r="N38" s="2060">
        <v>80118</v>
      </c>
      <c r="O38" s="2060">
        <v>9426</v>
      </c>
      <c r="P38" s="2060">
        <v>8202</v>
      </c>
      <c r="Q38" s="2060">
        <v>48302</v>
      </c>
      <c r="R38" s="2060">
        <v>38314</v>
      </c>
      <c r="S38" s="2060">
        <v>88057</v>
      </c>
      <c r="T38" s="2060">
        <v>33602</v>
      </c>
      <c r="U38" s="2061" t="str">
        <f t="shared" si="0"/>
        <v>4690 LAKESIDE CARDIOLOGY</v>
      </c>
      <c r="W38" s="455" t="b">
        <f>+'17HPM_DATA_INPUT'!C39='XX_17CK AUDITTO INPUT'!U38</f>
        <v>1</v>
      </c>
      <c r="X38" s="2065">
        <f>+'17HPM_DATA_INPUT'!D39-'XX_17CK AUDITTO INPUT'!C38</f>
        <v>420</v>
      </c>
      <c r="Y38" s="2065">
        <f>+'17HPM_DATA_INPUT'!E39-'XX_17CK AUDITTO INPUT'!D38</f>
        <v>366</v>
      </c>
      <c r="Z38" s="2065">
        <f>+'17HPM_DATA_INPUT'!F39-'XX_17CK AUDITTO INPUT'!E38</f>
        <v>739</v>
      </c>
      <c r="AA38" s="2065">
        <f>+'17HPM_DATA_INPUT'!G39-'XX_17CK AUDITTO INPUT'!F38</f>
        <v>724</v>
      </c>
      <c r="AB38" s="2065">
        <f>+'17HPM_DATA_INPUT'!H39-'XX_17CK AUDITTO INPUT'!G38</f>
        <v>694629</v>
      </c>
      <c r="AC38" s="2065">
        <f>+'17HPM_DATA_INPUT'!I39-'XX_17CK AUDITTO INPUT'!H38</f>
        <v>625941</v>
      </c>
      <c r="AD38" s="2065">
        <f>+'17HPM_DATA_INPUT'!J39-'XX_17CK AUDITTO INPUT'!I38</f>
        <v>262960</v>
      </c>
      <c r="AE38" s="2065">
        <f>+'17HPM_DATA_INPUT'!K39-'XX_17CK AUDITTO INPUT'!J38</f>
        <v>282553</v>
      </c>
      <c r="AF38" s="2065">
        <f>+'17HPM_DATA_INPUT'!L39-'XX_17CK AUDITTO INPUT'!K38</f>
        <v>166906</v>
      </c>
      <c r="AG38" s="2065">
        <f>+'17HPM_DATA_INPUT'!M39-'XX_17CK AUDITTO INPUT'!L38</f>
        <v>185575</v>
      </c>
      <c r="AH38" s="2065">
        <f>+'17HPM_DATA_INPUT'!N39-'XX_17CK AUDITTO INPUT'!M38</f>
        <v>96054</v>
      </c>
      <c r="AI38" s="2065">
        <f>+'17HPM_DATA_INPUT'!O39-'XX_17CK AUDITTO INPUT'!N38</f>
        <v>96978</v>
      </c>
      <c r="AJ38" s="2065">
        <f>+'17HPM_DATA_INPUT'!P39-'XX_17CK AUDITTO INPUT'!O38</f>
        <v>10709</v>
      </c>
      <c r="AK38" s="2065">
        <f>+'17HPM_DATA_INPUT'!Q39-'XX_17CK AUDITTO INPUT'!P38</f>
        <v>9455</v>
      </c>
      <c r="AL38" s="2065">
        <f>+'17HPM_DATA_INPUT'!R39-'XX_17CK AUDITTO INPUT'!Q38</f>
        <v>42512</v>
      </c>
      <c r="AM38" s="2065">
        <f>+'17HPM_DATA_INPUT'!S39-'XX_17CK AUDITTO INPUT'!R38</f>
        <v>44169</v>
      </c>
      <c r="AN38" s="2065">
        <f>+'17HPM_DATA_INPUT'!T39-'XX_17CK AUDITTO INPUT'!S38</f>
        <v>42834</v>
      </c>
      <c r="AO38" s="2065">
        <f>+'17HPM_DATA_INPUT'!U39-'XX_17CK AUDITTO INPUT'!T38</f>
        <v>43354</v>
      </c>
      <c r="AQ38" s="455" t="str">
        <f>'Departmental PL'!D45</f>
        <v xml:space="preserve">* 4310 ENDO CENTER AT SAWGRASS </v>
      </c>
    </row>
    <row r="39" spans="1:43" ht="20.25" hidden="1" customHeight="1" x14ac:dyDescent="0.25">
      <c r="A39" s="2067" t="s">
        <v>1517</v>
      </c>
      <c r="B39" s="2084" t="s">
        <v>1517</v>
      </c>
      <c r="C39" s="2075"/>
      <c r="D39" s="2075"/>
      <c r="E39" s="2075"/>
      <c r="F39" s="2075"/>
      <c r="G39" s="2075"/>
      <c r="H39" s="2075"/>
      <c r="I39" s="2075"/>
      <c r="J39" s="2075"/>
      <c r="K39" s="2075"/>
      <c r="L39" s="2075"/>
      <c r="M39" s="2075"/>
      <c r="N39" s="2075"/>
      <c r="O39" s="2075"/>
      <c r="P39" s="2075"/>
      <c r="Q39" s="2075"/>
      <c r="R39" s="2075"/>
      <c r="S39" s="2075"/>
      <c r="T39" s="2075"/>
      <c r="U39" s="2061" t="str">
        <f t="shared" si="0"/>
        <v>4700 ELECTROPHYSIOLOGY</v>
      </c>
      <c r="W39" s="455" t="b">
        <f>+'17HPM_DATA_INPUT'!C40='XX_17CK AUDITTO INPUT'!U39</f>
        <v>1</v>
      </c>
      <c r="X39" s="2065">
        <f>+'17HPM_DATA_INPUT'!D40-'XX_17CK AUDITTO INPUT'!C39</f>
        <v>0</v>
      </c>
      <c r="Y39" s="2065">
        <f>+'17HPM_DATA_INPUT'!E40-'XX_17CK AUDITTO INPUT'!D39</f>
        <v>0</v>
      </c>
      <c r="Z39" s="2065">
        <f>+'17HPM_DATA_INPUT'!F40-'XX_17CK AUDITTO INPUT'!E39</f>
        <v>0</v>
      </c>
      <c r="AA39" s="2065">
        <f>+'17HPM_DATA_INPUT'!G40-'XX_17CK AUDITTO INPUT'!F39</f>
        <v>0</v>
      </c>
      <c r="AB39" s="2065">
        <f>+'17HPM_DATA_INPUT'!H40-'XX_17CK AUDITTO INPUT'!G39</f>
        <v>0</v>
      </c>
      <c r="AC39" s="2065">
        <f>+'17HPM_DATA_INPUT'!I40-'XX_17CK AUDITTO INPUT'!H39</f>
        <v>0</v>
      </c>
      <c r="AD39" s="2065">
        <f>+'17HPM_DATA_INPUT'!J40-'XX_17CK AUDITTO INPUT'!I39</f>
        <v>0</v>
      </c>
      <c r="AE39" s="2065">
        <f>+'17HPM_DATA_INPUT'!K40-'XX_17CK AUDITTO INPUT'!J39</f>
        <v>0</v>
      </c>
      <c r="AF39" s="2065">
        <f>+'17HPM_DATA_INPUT'!L40-'XX_17CK AUDITTO INPUT'!K39</f>
        <v>0</v>
      </c>
      <c r="AG39" s="2065">
        <f>+'17HPM_DATA_INPUT'!M40-'XX_17CK AUDITTO INPUT'!L39</f>
        <v>0</v>
      </c>
      <c r="AH39" s="2065">
        <f>+'17HPM_DATA_INPUT'!N40-'XX_17CK AUDITTO INPUT'!M39</f>
        <v>0</v>
      </c>
      <c r="AI39" s="2065">
        <f>+'17HPM_DATA_INPUT'!O40-'XX_17CK AUDITTO INPUT'!N39</f>
        <v>0</v>
      </c>
      <c r="AJ39" s="2065">
        <f>+'17HPM_DATA_INPUT'!P40-'XX_17CK AUDITTO INPUT'!O39</f>
        <v>0</v>
      </c>
      <c r="AK39" s="2065">
        <f>+'17HPM_DATA_INPUT'!Q40-'XX_17CK AUDITTO INPUT'!P39</f>
        <v>0</v>
      </c>
      <c r="AL39" s="2065">
        <f>+'17HPM_DATA_INPUT'!R40-'XX_17CK AUDITTO INPUT'!Q39</f>
        <v>0</v>
      </c>
      <c r="AM39" s="2065">
        <f>+'17HPM_DATA_INPUT'!S40-'XX_17CK AUDITTO INPUT'!R39</f>
        <v>0</v>
      </c>
      <c r="AN39" s="2065">
        <f>+'17HPM_DATA_INPUT'!T40-'XX_17CK AUDITTO INPUT'!S39</f>
        <v>0</v>
      </c>
      <c r="AO39" s="2065">
        <f>+'17HPM_DATA_INPUT'!U40-'XX_17CK AUDITTO INPUT'!T39</f>
        <v>0</v>
      </c>
      <c r="AQ39" s="455" t="str">
        <f>'Departmental PL'!D46</f>
        <v xml:space="preserve">  4310 ENDO CENTER AT SAWGRASS* - FLOWCAST BILLED</v>
      </c>
    </row>
    <row r="40" spans="1:43" ht="20.25" hidden="1" customHeight="1" x14ac:dyDescent="0.25">
      <c r="A40" s="2067" t="s">
        <v>1514</v>
      </c>
      <c r="B40" s="2058" t="s">
        <v>2357</v>
      </c>
      <c r="C40" s="2060">
        <v>408</v>
      </c>
      <c r="D40" s="2060">
        <v>512</v>
      </c>
      <c r="E40" s="2060">
        <v>411</v>
      </c>
      <c r="F40" s="2060">
        <v>813</v>
      </c>
      <c r="G40" s="2060">
        <v>6987</v>
      </c>
      <c r="H40" s="2060">
        <v>10752</v>
      </c>
      <c r="I40" s="2060">
        <v>3366</v>
      </c>
      <c r="J40" s="2060">
        <v>5186</v>
      </c>
      <c r="K40" s="2060">
        <v>64812</v>
      </c>
      <c r="L40" s="2060">
        <v>68616</v>
      </c>
      <c r="M40" s="2060">
        <v>-61446</v>
      </c>
      <c r="N40" s="2060">
        <v>-63429</v>
      </c>
      <c r="O40" s="2060">
        <v>167</v>
      </c>
      <c r="P40" s="2060">
        <v>212</v>
      </c>
      <c r="Q40" s="2060">
        <v>19303</v>
      </c>
      <c r="R40" s="2060">
        <v>10370</v>
      </c>
      <c r="S40" s="2060">
        <v>-80915</v>
      </c>
      <c r="T40" s="2060">
        <v>-74012</v>
      </c>
      <c r="U40" s="2061" t="str">
        <f t="shared" si="0"/>
        <v>4940 URCC - COAGULATION</v>
      </c>
      <c r="W40" s="455" t="b">
        <f>+'17HPM_DATA_INPUT'!C41='XX_17CK AUDITTO INPUT'!U40</f>
        <v>1</v>
      </c>
      <c r="X40" s="2065">
        <f>+'17HPM_DATA_INPUT'!D41-'XX_17CK AUDITTO INPUT'!C40</f>
        <v>419</v>
      </c>
      <c r="Y40" s="2065">
        <f>+'17HPM_DATA_INPUT'!E41-'XX_17CK AUDITTO INPUT'!D40</f>
        <v>473</v>
      </c>
      <c r="Z40" s="2065">
        <f>+'17HPM_DATA_INPUT'!F41-'XX_17CK AUDITTO INPUT'!E40</f>
        <v>490</v>
      </c>
      <c r="AA40" s="2065">
        <f>+'17HPM_DATA_INPUT'!G41-'XX_17CK AUDITTO INPUT'!F40</f>
        <v>473</v>
      </c>
      <c r="AB40" s="2065">
        <f>+'17HPM_DATA_INPUT'!H41-'XX_17CK AUDITTO INPUT'!G40</f>
        <v>8850</v>
      </c>
      <c r="AC40" s="2065">
        <f>+'17HPM_DATA_INPUT'!I41-'XX_17CK AUDITTO INPUT'!H40</f>
        <v>8041</v>
      </c>
      <c r="AD40" s="2065">
        <f>+'17HPM_DATA_INPUT'!J41-'XX_17CK AUDITTO INPUT'!I40</f>
        <v>3412</v>
      </c>
      <c r="AE40" s="2065">
        <f>+'17HPM_DATA_INPUT'!K41-'XX_17CK AUDITTO INPUT'!J40</f>
        <v>4147</v>
      </c>
      <c r="AF40" s="2065">
        <f>+'17HPM_DATA_INPUT'!L41-'XX_17CK AUDITTO INPUT'!K40</f>
        <v>66389</v>
      </c>
      <c r="AG40" s="2065">
        <f>+'17HPM_DATA_INPUT'!M41-'XX_17CK AUDITTO INPUT'!L40</f>
        <v>63389</v>
      </c>
      <c r="AH40" s="2065">
        <f>+'17HPM_DATA_INPUT'!N41-'XX_17CK AUDITTO INPUT'!M40</f>
        <v>-62977</v>
      </c>
      <c r="AI40" s="2065">
        <f>+'17HPM_DATA_INPUT'!O41-'XX_17CK AUDITTO INPUT'!N40</f>
        <v>-59242</v>
      </c>
      <c r="AJ40" s="2065">
        <f>+'17HPM_DATA_INPUT'!P41-'XX_17CK AUDITTO INPUT'!O40</f>
        <v>190</v>
      </c>
      <c r="AK40" s="2065">
        <f>+'17HPM_DATA_INPUT'!Q41-'XX_17CK AUDITTO INPUT'!P40</f>
        <v>197</v>
      </c>
      <c r="AL40" s="2065">
        <f>+'17HPM_DATA_INPUT'!R41-'XX_17CK AUDITTO INPUT'!Q40</f>
        <v>17284</v>
      </c>
      <c r="AM40" s="2065">
        <f>+'17HPM_DATA_INPUT'!S41-'XX_17CK AUDITTO INPUT'!R40</f>
        <v>9580</v>
      </c>
      <c r="AN40" s="2065">
        <f>+'17HPM_DATA_INPUT'!T41-'XX_17CK AUDITTO INPUT'!S40</f>
        <v>-80452</v>
      </c>
      <c r="AO40" s="2065">
        <f>+'17HPM_DATA_INPUT'!U41-'XX_17CK AUDITTO INPUT'!T40</f>
        <v>-69018</v>
      </c>
      <c r="AQ40" s="455" t="str">
        <f>'Departmental PL'!D47</f>
        <v>4310 ENDO CENTER AT SAWGRASS* - IDX BILLED</v>
      </c>
    </row>
    <row r="41" spans="1:43" ht="20.25" hidden="1" customHeight="1" x14ac:dyDescent="0.25">
      <c r="A41" s="2031" t="s">
        <v>1515</v>
      </c>
      <c r="B41" s="2069" t="s">
        <v>2306</v>
      </c>
      <c r="C41" s="2070">
        <v>24140</v>
      </c>
      <c r="D41" s="2070">
        <v>17531</v>
      </c>
      <c r="E41" s="2070">
        <v>48493</v>
      </c>
      <c r="F41" s="2070">
        <v>34517</v>
      </c>
      <c r="G41" s="2070">
        <v>21789197</v>
      </c>
      <c r="H41" s="2070">
        <v>14964660</v>
      </c>
      <c r="I41" s="2070">
        <v>8402722</v>
      </c>
      <c r="J41" s="2070">
        <v>6062465</v>
      </c>
      <c r="K41" s="2070">
        <v>4976078</v>
      </c>
      <c r="L41" s="2070">
        <v>3153411</v>
      </c>
      <c r="M41" s="2070">
        <v>3426644</v>
      </c>
      <c r="N41" s="2070">
        <v>2909053</v>
      </c>
      <c r="O41" s="2070">
        <v>242047</v>
      </c>
      <c r="P41" s="2070">
        <v>182692</v>
      </c>
      <c r="Q41" s="2070">
        <v>1567735</v>
      </c>
      <c r="R41" s="2070">
        <v>1049440</v>
      </c>
      <c r="S41" s="2070">
        <v>1616862</v>
      </c>
      <c r="T41" s="2070">
        <v>1676921</v>
      </c>
      <c r="U41" s="2061" t="str">
        <f t="shared" si="0"/>
        <v>Total OUTPATIENT</v>
      </c>
      <c r="W41" s="455" t="b">
        <f>+'17HPM_DATA_INPUT'!C42='XX_17CK AUDITTO INPUT'!U41</f>
        <v>1</v>
      </c>
      <c r="X41" s="2065">
        <f>+'17HPM_DATA_INPUT'!D42-'XX_17CK AUDITTO INPUT'!C41</f>
        <v>29479</v>
      </c>
      <c r="Y41" s="2065">
        <f>+'17HPM_DATA_INPUT'!E42-'XX_17CK AUDITTO INPUT'!D41</f>
        <v>25172</v>
      </c>
      <c r="Z41" s="2065">
        <f>+'17HPM_DATA_INPUT'!F42-'XX_17CK AUDITTO INPUT'!E41</f>
        <v>54538</v>
      </c>
      <c r="AA41" s="2065">
        <f>+'17HPM_DATA_INPUT'!G42-'XX_17CK AUDITTO INPUT'!F41</f>
        <v>48597</v>
      </c>
      <c r="AB41" s="2065">
        <f>+'17HPM_DATA_INPUT'!H42-'XX_17CK AUDITTO INPUT'!G41</f>
        <v>26451013</v>
      </c>
      <c r="AC41" s="2065">
        <f>+'17HPM_DATA_INPUT'!I42-'XX_17CK AUDITTO INPUT'!H41</f>
        <v>21899927</v>
      </c>
      <c r="AD41" s="2065">
        <f>+'17HPM_DATA_INPUT'!J42-'XX_17CK AUDITTO INPUT'!I41</f>
        <v>9699573</v>
      </c>
      <c r="AE41" s="2065">
        <f>+'17HPM_DATA_INPUT'!K42-'XX_17CK AUDITTO INPUT'!J41</f>
        <v>9147904</v>
      </c>
      <c r="AF41" s="2065">
        <f>+'17HPM_DATA_INPUT'!L42-'XX_17CK AUDITTO INPUT'!K41</f>
        <v>5781967</v>
      </c>
      <c r="AG41" s="2065">
        <f>+'17HPM_DATA_INPUT'!M42-'XX_17CK AUDITTO INPUT'!L41</f>
        <v>4937764</v>
      </c>
      <c r="AH41" s="2065">
        <f>+'17HPM_DATA_INPUT'!N42-'XX_17CK AUDITTO INPUT'!M41</f>
        <v>3917607</v>
      </c>
      <c r="AI41" s="2065">
        <f>+'17HPM_DATA_INPUT'!O42-'XX_17CK AUDITTO INPUT'!N41</f>
        <v>4210141</v>
      </c>
      <c r="AJ41" s="2065">
        <f>+'17HPM_DATA_INPUT'!P42-'XX_17CK AUDITTO INPUT'!O41</f>
        <v>274319</v>
      </c>
      <c r="AK41" s="2065">
        <f>+'17HPM_DATA_INPUT'!Q42-'XX_17CK AUDITTO INPUT'!P41</f>
        <v>182091</v>
      </c>
      <c r="AL41" s="2065">
        <f>+'17HPM_DATA_INPUT'!R42-'XX_17CK AUDITTO INPUT'!Q41</f>
        <v>1800348</v>
      </c>
      <c r="AM41" s="2065">
        <f>+'17HPM_DATA_INPUT'!S42-'XX_17CK AUDITTO INPUT'!R41</f>
        <v>1655037</v>
      </c>
      <c r="AN41" s="2065">
        <f>+'17HPM_DATA_INPUT'!T42-'XX_17CK AUDITTO INPUT'!S41</f>
        <v>1842940</v>
      </c>
      <c r="AO41" s="2065">
        <f>+'17HPM_DATA_INPUT'!U42-'XX_17CK AUDITTO INPUT'!T41</f>
        <v>2373014</v>
      </c>
      <c r="AQ41" s="455" t="str">
        <f>'Departmental PL'!D48</f>
        <v xml:space="preserve">*  4500 ENDOSCOPY </v>
      </c>
    </row>
    <row r="42" spans="1:43" ht="20.25" hidden="1" customHeight="1" x14ac:dyDescent="0.25">
      <c r="A42" s="2067" t="s">
        <v>1505</v>
      </c>
      <c r="B42" s="2058" t="s">
        <v>2347</v>
      </c>
      <c r="C42" s="2060">
        <v>1914</v>
      </c>
      <c r="D42" s="2060">
        <v>1718</v>
      </c>
      <c r="E42" s="2060">
        <v>2616</v>
      </c>
      <c r="F42" s="2060">
        <v>2600</v>
      </c>
      <c r="G42" s="2060">
        <v>1922196</v>
      </c>
      <c r="H42" s="2060">
        <v>1392383</v>
      </c>
      <c r="I42" s="2060">
        <v>828417</v>
      </c>
      <c r="J42" s="2060">
        <v>631615</v>
      </c>
      <c r="K42" s="2060">
        <v>572029</v>
      </c>
      <c r="L42" s="2060">
        <v>323642</v>
      </c>
      <c r="M42" s="2060">
        <v>256388</v>
      </c>
      <c r="N42" s="2060">
        <v>307973</v>
      </c>
      <c r="O42" s="2060">
        <v>68792</v>
      </c>
      <c r="P42" s="2060">
        <v>55089</v>
      </c>
      <c r="Q42" s="2060">
        <v>138325</v>
      </c>
      <c r="R42" s="2060">
        <v>135736</v>
      </c>
      <c r="S42" s="2060">
        <v>49271</v>
      </c>
      <c r="T42" s="2060">
        <v>117149</v>
      </c>
      <c r="U42" s="2061" t="str">
        <f t="shared" si="0"/>
        <v>4570 CATH/EP PRE-POST CARE</v>
      </c>
      <c r="W42" s="455" t="b">
        <f>+'17HPM_DATA_INPUT'!C43='XX_17CK AUDITTO INPUT'!U42</f>
        <v>1</v>
      </c>
      <c r="X42" s="2065">
        <f>+'17HPM_DATA_INPUT'!D43-'XX_17CK AUDITTO INPUT'!C42</f>
        <v>2110</v>
      </c>
      <c r="Y42" s="2065">
        <f>+'17HPM_DATA_INPUT'!E43-'XX_17CK AUDITTO INPUT'!D42</f>
        <v>1947</v>
      </c>
      <c r="Z42" s="2065">
        <f>+'17HPM_DATA_INPUT'!F43-'XX_17CK AUDITTO INPUT'!E42</f>
        <v>2957</v>
      </c>
      <c r="AA42" s="2065">
        <f>+'17HPM_DATA_INPUT'!G43-'XX_17CK AUDITTO INPUT'!F42</f>
        <v>2198</v>
      </c>
      <c r="AB42" s="2065">
        <f>+'17HPM_DATA_INPUT'!H43-'XX_17CK AUDITTO INPUT'!G42</f>
        <v>2448312</v>
      </c>
      <c r="AC42" s="2065">
        <f>+'17HPM_DATA_INPUT'!I43-'XX_17CK AUDITTO INPUT'!H42</f>
        <v>1681661</v>
      </c>
      <c r="AD42" s="2065">
        <f>+'17HPM_DATA_INPUT'!J43-'XX_17CK AUDITTO INPUT'!I42</f>
        <v>969878</v>
      </c>
      <c r="AE42" s="2065">
        <f>+'17HPM_DATA_INPUT'!K43-'XX_17CK AUDITTO INPUT'!J42</f>
        <v>731598</v>
      </c>
      <c r="AF42" s="2065">
        <f>+'17HPM_DATA_INPUT'!L43-'XX_17CK AUDITTO INPUT'!K42</f>
        <v>693166</v>
      </c>
      <c r="AG42" s="2065">
        <f>+'17HPM_DATA_INPUT'!M43-'XX_17CK AUDITTO INPUT'!L42</f>
        <v>335918</v>
      </c>
      <c r="AH42" s="2065">
        <f>+'17HPM_DATA_INPUT'!N43-'XX_17CK AUDITTO INPUT'!M42</f>
        <v>276712</v>
      </c>
      <c r="AI42" s="2065">
        <f>+'17HPM_DATA_INPUT'!O43-'XX_17CK AUDITTO INPUT'!N42</f>
        <v>395680</v>
      </c>
      <c r="AJ42" s="2065">
        <f>+'17HPM_DATA_INPUT'!P43-'XX_17CK AUDITTO INPUT'!O42</f>
        <v>72648</v>
      </c>
      <c r="AK42" s="2065">
        <f>+'17HPM_DATA_INPUT'!Q43-'XX_17CK AUDITTO INPUT'!P42</f>
        <v>57178</v>
      </c>
      <c r="AL42" s="2065">
        <f>+'17HPM_DATA_INPUT'!R43-'XX_17CK AUDITTO INPUT'!Q42</f>
        <v>155753</v>
      </c>
      <c r="AM42" s="2065">
        <f>+'17HPM_DATA_INPUT'!S43-'XX_17CK AUDITTO INPUT'!R42</f>
        <v>140884</v>
      </c>
      <c r="AN42" s="2065">
        <f>+'17HPM_DATA_INPUT'!T43-'XX_17CK AUDITTO INPUT'!S42</f>
        <v>48311</v>
      </c>
      <c r="AO42" s="2065">
        <f>+'17HPM_DATA_INPUT'!U43-'XX_17CK AUDITTO INPUT'!T42</f>
        <v>197617</v>
      </c>
      <c r="AQ42" s="455" t="str">
        <f>'Departmental PL'!D49</f>
        <v xml:space="preserve"> 4500 ENDOSCOPY * - FLOWCAST BILLED</v>
      </c>
    </row>
    <row r="43" spans="1:43" ht="20.25" hidden="1" customHeight="1" x14ac:dyDescent="0.25">
      <c r="A43" s="2067" t="s">
        <v>1516</v>
      </c>
      <c r="B43" s="2058" t="s">
        <v>2358</v>
      </c>
      <c r="C43" s="2060">
        <v>1628</v>
      </c>
      <c r="D43" s="2060">
        <v>1505</v>
      </c>
      <c r="E43" s="2060">
        <v>124150</v>
      </c>
      <c r="F43" s="2060">
        <v>72283</v>
      </c>
      <c r="G43" s="2060">
        <v>19796254</v>
      </c>
      <c r="H43" s="2060">
        <v>18560083</v>
      </c>
      <c r="I43" s="2060">
        <v>8281627</v>
      </c>
      <c r="J43" s="2060">
        <v>7902731</v>
      </c>
      <c r="K43" s="2060">
        <v>4101287</v>
      </c>
      <c r="L43" s="2060">
        <v>4056553</v>
      </c>
      <c r="M43" s="2060">
        <v>4180340</v>
      </c>
      <c r="N43" s="2060">
        <v>3846179</v>
      </c>
      <c r="O43" s="2060">
        <v>150654</v>
      </c>
      <c r="P43" s="2060">
        <v>154592</v>
      </c>
      <c r="Q43" s="2060">
        <v>1355565</v>
      </c>
      <c r="R43" s="2060">
        <v>1247923</v>
      </c>
      <c r="S43" s="2060">
        <v>2674121</v>
      </c>
      <c r="T43" s="2060">
        <v>2443664</v>
      </c>
      <c r="U43" s="2061" t="str">
        <f t="shared" si="0"/>
        <v>4580 CARDIAC CATH</v>
      </c>
      <c r="W43" s="455" t="b">
        <f>+'17HPM_DATA_INPUT'!C44='XX_17CK AUDITTO INPUT'!U43</f>
        <v>1</v>
      </c>
      <c r="X43" s="2065">
        <f>+'17HPM_DATA_INPUT'!D44-'XX_17CK AUDITTO INPUT'!C43</f>
        <v>1782</v>
      </c>
      <c r="Y43" s="2065">
        <f>+'17HPM_DATA_INPUT'!E44-'XX_17CK AUDITTO INPUT'!D43</f>
        <v>1680</v>
      </c>
      <c r="Z43" s="2065">
        <f>+'17HPM_DATA_INPUT'!F44-'XX_17CK AUDITTO INPUT'!E43</f>
        <v>180212</v>
      </c>
      <c r="AA43" s="2065">
        <f>+'17HPM_DATA_INPUT'!G44-'XX_17CK AUDITTO INPUT'!F43</f>
        <v>92612</v>
      </c>
      <c r="AB43" s="2065">
        <f>+'17HPM_DATA_INPUT'!H44-'XX_17CK AUDITTO INPUT'!G43</f>
        <v>23989831</v>
      </c>
      <c r="AC43" s="2065">
        <f>+'17HPM_DATA_INPUT'!I44-'XX_17CK AUDITTO INPUT'!H43</f>
        <v>20095459</v>
      </c>
      <c r="AD43" s="2065">
        <f>+'17HPM_DATA_INPUT'!J44-'XX_17CK AUDITTO INPUT'!I43</f>
        <v>8879322</v>
      </c>
      <c r="AE43" s="2065">
        <f>+'17HPM_DATA_INPUT'!K44-'XX_17CK AUDITTO INPUT'!J43</f>
        <v>8208102</v>
      </c>
      <c r="AF43" s="2065">
        <f>+'17HPM_DATA_INPUT'!L44-'XX_17CK AUDITTO INPUT'!K43</f>
        <v>4389788</v>
      </c>
      <c r="AG43" s="2065">
        <f>+'17HPM_DATA_INPUT'!M44-'XX_17CK AUDITTO INPUT'!L43</f>
        <v>4281009</v>
      </c>
      <c r="AH43" s="2065">
        <f>+'17HPM_DATA_INPUT'!N44-'XX_17CK AUDITTO INPUT'!M43</f>
        <v>4489535</v>
      </c>
      <c r="AI43" s="2065">
        <f>+'17HPM_DATA_INPUT'!O44-'XX_17CK AUDITTO INPUT'!N43</f>
        <v>3927092</v>
      </c>
      <c r="AJ43" s="2065">
        <f>+'17HPM_DATA_INPUT'!P44-'XX_17CK AUDITTO INPUT'!O43</f>
        <v>176476</v>
      </c>
      <c r="AK43" s="2065">
        <f>+'17HPM_DATA_INPUT'!Q44-'XX_17CK AUDITTO INPUT'!P43</f>
        <v>163146</v>
      </c>
      <c r="AL43" s="2065">
        <f>+'17HPM_DATA_INPUT'!R44-'XX_17CK AUDITTO INPUT'!Q43</f>
        <v>1476703</v>
      </c>
      <c r="AM43" s="2065">
        <f>+'17HPM_DATA_INPUT'!S44-'XX_17CK AUDITTO INPUT'!R43</f>
        <v>1316972</v>
      </c>
      <c r="AN43" s="2065">
        <f>+'17HPM_DATA_INPUT'!T44-'XX_17CK AUDITTO INPUT'!S43</f>
        <v>2836356</v>
      </c>
      <c r="AO43" s="2065">
        <f>+'17HPM_DATA_INPUT'!U44-'XX_17CK AUDITTO INPUT'!T43</f>
        <v>2446974</v>
      </c>
      <c r="AQ43" s="455" t="str">
        <f>'Departmental PL'!D50</f>
        <v xml:space="preserve"> 4500 ENDOSCOPY * - IDX BILLED</v>
      </c>
    </row>
    <row r="44" spans="1:43" ht="20.25" hidden="1" customHeight="1" x14ac:dyDescent="0.25">
      <c r="A44" s="2067" t="s">
        <v>1506</v>
      </c>
      <c r="B44" s="2084" t="s">
        <v>1506</v>
      </c>
      <c r="C44" s="2075"/>
      <c r="D44" s="2075"/>
      <c r="E44" s="2075"/>
      <c r="F44" s="2075"/>
      <c r="G44" s="2075"/>
      <c r="H44" s="2075"/>
      <c r="I44" s="2075"/>
      <c r="J44" s="2075"/>
      <c r="K44" s="2075"/>
      <c r="L44" s="2075"/>
      <c r="M44" s="2075"/>
      <c r="N44" s="2075"/>
      <c r="O44" s="2075"/>
      <c r="P44" s="2075"/>
      <c r="Q44" s="2075"/>
      <c r="R44" s="2075"/>
      <c r="S44" s="2075"/>
      <c r="T44" s="2075"/>
      <c r="U44" s="2061" t="str">
        <f t="shared" si="0"/>
        <v>4590 VAD MAINT SUPPLIES</v>
      </c>
      <c r="W44" s="455" t="b">
        <f>+'17HPM_DATA_INPUT'!C45='XX_17CK AUDITTO INPUT'!U44</f>
        <v>1</v>
      </c>
      <c r="X44" s="2065">
        <f>+'17HPM_DATA_INPUT'!D45-'XX_17CK AUDITTO INPUT'!C44</f>
        <v>0</v>
      </c>
      <c r="Y44" s="2065">
        <f>+'17HPM_DATA_INPUT'!E45-'XX_17CK AUDITTO INPUT'!D44</f>
        <v>0</v>
      </c>
      <c r="Z44" s="2065">
        <f>+'17HPM_DATA_INPUT'!F45-'XX_17CK AUDITTO INPUT'!E44</f>
        <v>0</v>
      </c>
      <c r="AA44" s="2065">
        <f>+'17HPM_DATA_INPUT'!G45-'XX_17CK AUDITTO INPUT'!F44</f>
        <v>0</v>
      </c>
      <c r="AB44" s="2065">
        <f>+'17HPM_DATA_INPUT'!H45-'XX_17CK AUDITTO INPUT'!G44</f>
        <v>0</v>
      </c>
      <c r="AC44" s="2065">
        <f>+'17HPM_DATA_INPUT'!I45-'XX_17CK AUDITTO INPUT'!H44</f>
        <v>0</v>
      </c>
      <c r="AD44" s="2065">
        <f>+'17HPM_DATA_INPUT'!J45-'XX_17CK AUDITTO INPUT'!I44</f>
        <v>0</v>
      </c>
      <c r="AE44" s="2065">
        <f>+'17HPM_DATA_INPUT'!K45-'XX_17CK AUDITTO INPUT'!J44</f>
        <v>0</v>
      </c>
      <c r="AF44" s="2065">
        <f>+'17HPM_DATA_INPUT'!L45-'XX_17CK AUDITTO INPUT'!K44</f>
        <v>0</v>
      </c>
      <c r="AG44" s="2065">
        <f>+'17HPM_DATA_INPUT'!M45-'XX_17CK AUDITTO INPUT'!L44</f>
        <v>0</v>
      </c>
      <c r="AH44" s="2065">
        <f>+'17HPM_DATA_INPUT'!N45-'XX_17CK AUDITTO INPUT'!M44</f>
        <v>0</v>
      </c>
      <c r="AI44" s="2065">
        <f>+'17HPM_DATA_INPUT'!O45-'XX_17CK AUDITTO INPUT'!N44</f>
        <v>0</v>
      </c>
      <c r="AJ44" s="2065">
        <f>+'17HPM_DATA_INPUT'!P45-'XX_17CK AUDITTO INPUT'!O44</f>
        <v>0</v>
      </c>
      <c r="AK44" s="2065">
        <f>+'17HPM_DATA_INPUT'!Q45-'XX_17CK AUDITTO INPUT'!P44</f>
        <v>0</v>
      </c>
      <c r="AL44" s="2065">
        <f>+'17HPM_DATA_INPUT'!R45-'XX_17CK AUDITTO INPUT'!Q44</f>
        <v>0</v>
      </c>
      <c r="AM44" s="2065">
        <f>+'17HPM_DATA_INPUT'!S45-'XX_17CK AUDITTO INPUT'!R44</f>
        <v>0</v>
      </c>
      <c r="AN44" s="2065">
        <f>+'17HPM_DATA_INPUT'!T45-'XX_17CK AUDITTO INPUT'!S44</f>
        <v>0</v>
      </c>
      <c r="AO44" s="2065">
        <f>+'17HPM_DATA_INPUT'!U45-'XX_17CK AUDITTO INPUT'!T44</f>
        <v>0</v>
      </c>
      <c r="AQ44" s="455" t="str">
        <f>'Departmental PL'!D51</f>
        <v xml:space="preserve">*  4550 PARKES ASTHMA CTR </v>
      </c>
    </row>
    <row r="45" spans="1:43" ht="20.25" hidden="1" customHeight="1" x14ac:dyDescent="0.25">
      <c r="A45" s="2067" t="s">
        <v>1507</v>
      </c>
      <c r="B45" s="2058" t="s">
        <v>2350</v>
      </c>
      <c r="C45" s="2060">
        <v>99</v>
      </c>
      <c r="D45" s="2060">
        <v>190</v>
      </c>
      <c r="E45" s="2060">
        <v>268</v>
      </c>
      <c r="F45" s="2060">
        <v>399</v>
      </c>
      <c r="G45" s="2060">
        <v>204758</v>
      </c>
      <c r="H45" s="2060">
        <v>360603</v>
      </c>
      <c r="I45" s="2060">
        <v>84369</v>
      </c>
      <c r="J45" s="2060">
        <v>158080</v>
      </c>
      <c r="K45" s="2060">
        <v>32590</v>
      </c>
      <c r="L45" s="2060">
        <v>55667</v>
      </c>
      <c r="M45" s="2060">
        <v>51779</v>
      </c>
      <c r="N45" s="2060">
        <v>102413</v>
      </c>
      <c r="O45" s="2060">
        <v>1291</v>
      </c>
      <c r="P45" s="2060">
        <v>2645</v>
      </c>
      <c r="Q45" s="2060">
        <v>13010</v>
      </c>
      <c r="R45" s="2060">
        <v>21269</v>
      </c>
      <c r="S45" s="2060">
        <v>37477</v>
      </c>
      <c r="T45" s="2060">
        <v>78499</v>
      </c>
      <c r="U45" s="2061" t="str">
        <f t="shared" si="0"/>
        <v>4600 SMH ECHOCARDIOLOGY</v>
      </c>
      <c r="W45" s="455" t="b">
        <f>+'17HPM_DATA_INPUT'!C46='XX_17CK AUDITTO INPUT'!U45</f>
        <v>1</v>
      </c>
      <c r="X45" s="2065">
        <f>+'17HPM_DATA_INPUT'!D46-'XX_17CK AUDITTO INPUT'!C45</f>
        <v>90</v>
      </c>
      <c r="Y45" s="2065">
        <f>+'17HPM_DATA_INPUT'!E46-'XX_17CK AUDITTO INPUT'!D45</f>
        <v>219</v>
      </c>
      <c r="Z45" s="2065">
        <f>+'17HPM_DATA_INPUT'!F46-'XX_17CK AUDITTO INPUT'!E45</f>
        <v>263</v>
      </c>
      <c r="AA45" s="2065">
        <f>+'17HPM_DATA_INPUT'!G46-'XX_17CK AUDITTO INPUT'!F45</f>
        <v>412</v>
      </c>
      <c r="AB45" s="2065">
        <f>+'17HPM_DATA_INPUT'!H46-'XX_17CK AUDITTO INPUT'!G45</f>
        <v>181649</v>
      </c>
      <c r="AC45" s="2065">
        <f>+'17HPM_DATA_INPUT'!I46-'XX_17CK AUDITTO INPUT'!H45</f>
        <v>389476</v>
      </c>
      <c r="AD45" s="2065">
        <f>+'17HPM_DATA_INPUT'!J46-'XX_17CK AUDITTO INPUT'!I45</f>
        <v>68447</v>
      </c>
      <c r="AE45" s="2065">
        <f>+'17HPM_DATA_INPUT'!K46-'XX_17CK AUDITTO INPUT'!J45</f>
        <v>171735</v>
      </c>
      <c r="AF45" s="2065">
        <f>+'17HPM_DATA_INPUT'!L46-'XX_17CK AUDITTO INPUT'!K45</f>
        <v>25253</v>
      </c>
      <c r="AG45" s="2065">
        <f>+'17HPM_DATA_INPUT'!M46-'XX_17CK AUDITTO INPUT'!L45</f>
        <v>60107</v>
      </c>
      <c r="AH45" s="2065">
        <f>+'17HPM_DATA_INPUT'!N46-'XX_17CK AUDITTO INPUT'!M45</f>
        <v>43194</v>
      </c>
      <c r="AI45" s="2065">
        <f>+'17HPM_DATA_INPUT'!O46-'XX_17CK AUDITTO INPUT'!N45</f>
        <v>111627</v>
      </c>
      <c r="AJ45" s="2065">
        <f>+'17HPM_DATA_INPUT'!P46-'XX_17CK AUDITTO INPUT'!O45</f>
        <v>1189</v>
      </c>
      <c r="AK45" s="2065">
        <f>+'17HPM_DATA_INPUT'!Q46-'XX_17CK AUDITTO INPUT'!P45</f>
        <v>2855</v>
      </c>
      <c r="AL45" s="2065">
        <f>+'17HPM_DATA_INPUT'!R46-'XX_17CK AUDITTO INPUT'!Q45</f>
        <v>9665</v>
      </c>
      <c r="AM45" s="2065">
        <f>+'17HPM_DATA_INPUT'!S46-'XX_17CK AUDITTO INPUT'!R45</f>
        <v>22965</v>
      </c>
      <c r="AN45" s="2065">
        <f>+'17HPM_DATA_INPUT'!T46-'XX_17CK AUDITTO INPUT'!S45</f>
        <v>32341</v>
      </c>
      <c r="AO45" s="2065">
        <f>+'17HPM_DATA_INPUT'!U46-'XX_17CK AUDITTO INPUT'!T45</f>
        <v>85807</v>
      </c>
      <c r="AQ45" s="455" t="str">
        <f>'Departmental PL'!D52</f>
        <v>4550 PARKES ASTHMA CTR  * - FLOWCAST BILLED</v>
      </c>
    </row>
    <row r="46" spans="1:43" ht="20.25" hidden="1" customHeight="1" x14ac:dyDescent="0.25">
      <c r="A46" s="2067" t="s">
        <v>1508</v>
      </c>
      <c r="B46" s="2058" t="s">
        <v>2351</v>
      </c>
      <c r="C46" s="2060">
        <v>1</v>
      </c>
      <c r="D46" s="2060">
        <v>1</v>
      </c>
      <c r="E46" s="2060">
        <v>5</v>
      </c>
      <c r="F46" s="2060">
        <v>5</v>
      </c>
      <c r="G46" s="2060">
        <v>2838</v>
      </c>
      <c r="H46" s="2060">
        <v>2838</v>
      </c>
      <c r="I46" s="2060">
        <v>1028</v>
      </c>
      <c r="J46" s="2060">
        <v>1088</v>
      </c>
      <c r="K46" s="2060">
        <v>447</v>
      </c>
      <c r="L46" s="2060">
        <v>445</v>
      </c>
      <c r="M46" s="2060">
        <v>581</v>
      </c>
      <c r="N46" s="2060">
        <v>643</v>
      </c>
      <c r="O46" s="2060">
        <v>47</v>
      </c>
      <c r="P46" s="2060">
        <v>47</v>
      </c>
      <c r="Q46" s="2060">
        <v>101</v>
      </c>
      <c r="R46" s="2060">
        <v>96</v>
      </c>
      <c r="S46" s="2060">
        <v>434</v>
      </c>
      <c r="T46" s="2060">
        <v>500</v>
      </c>
      <c r="U46" s="2061" t="str">
        <f t="shared" si="0"/>
        <v>4610 CLINTON CROSSINGS ECHOCARDIOLOGY</v>
      </c>
      <c r="W46" s="455" t="b">
        <f>+'17HPM_DATA_INPUT'!C47='XX_17CK AUDITTO INPUT'!U46</f>
        <v>1</v>
      </c>
      <c r="X46" s="2065">
        <f>+'17HPM_DATA_INPUT'!D47-'XX_17CK AUDITTO INPUT'!C46</f>
        <v>3</v>
      </c>
      <c r="Y46" s="2065">
        <f>+'17HPM_DATA_INPUT'!E47-'XX_17CK AUDITTO INPUT'!D46</f>
        <v>1</v>
      </c>
      <c r="Z46" s="2065">
        <f>+'17HPM_DATA_INPUT'!F47-'XX_17CK AUDITTO INPUT'!E46</f>
        <v>8</v>
      </c>
      <c r="AA46" s="2065">
        <f>+'17HPM_DATA_INPUT'!G47-'XX_17CK AUDITTO INPUT'!F46</f>
        <v>1</v>
      </c>
      <c r="AB46" s="2065">
        <f>+'17HPM_DATA_INPUT'!H47-'XX_17CK AUDITTO INPUT'!G46</f>
        <v>7837</v>
      </c>
      <c r="AC46" s="2065">
        <f>+'17HPM_DATA_INPUT'!I47-'XX_17CK AUDITTO INPUT'!H46</f>
        <v>1461</v>
      </c>
      <c r="AD46" s="2065">
        <f>+'17HPM_DATA_INPUT'!J47-'XX_17CK AUDITTO INPUT'!I46</f>
        <v>2935</v>
      </c>
      <c r="AE46" s="2065">
        <f>+'17HPM_DATA_INPUT'!K47-'XX_17CK AUDITTO INPUT'!J46</f>
        <v>296</v>
      </c>
      <c r="AF46" s="2065">
        <f>+'17HPM_DATA_INPUT'!L47-'XX_17CK AUDITTO INPUT'!K46</f>
        <v>1338</v>
      </c>
      <c r="AG46" s="2065">
        <f>+'17HPM_DATA_INPUT'!M47-'XX_17CK AUDITTO INPUT'!L46</f>
        <v>229</v>
      </c>
      <c r="AH46" s="2065">
        <f>+'17HPM_DATA_INPUT'!N47-'XX_17CK AUDITTO INPUT'!M46</f>
        <v>1597</v>
      </c>
      <c r="AI46" s="2065">
        <f>+'17HPM_DATA_INPUT'!O47-'XX_17CK AUDITTO INPUT'!N46</f>
        <v>67</v>
      </c>
      <c r="AJ46" s="2065">
        <f>+'17HPM_DATA_INPUT'!P47-'XX_17CK AUDITTO INPUT'!O46</f>
        <v>134</v>
      </c>
      <c r="AK46" s="2065">
        <f>+'17HPM_DATA_INPUT'!Q47-'XX_17CK AUDITTO INPUT'!P46</f>
        <v>25</v>
      </c>
      <c r="AL46" s="2065">
        <f>+'17HPM_DATA_INPUT'!R47-'XX_17CK AUDITTO INPUT'!Q46</f>
        <v>270</v>
      </c>
      <c r="AM46" s="2065">
        <f>+'17HPM_DATA_INPUT'!S47-'XX_17CK AUDITTO INPUT'!R46</f>
        <v>49</v>
      </c>
      <c r="AN46" s="2065">
        <f>+'17HPM_DATA_INPUT'!T47-'XX_17CK AUDITTO INPUT'!S46</f>
        <v>1192</v>
      </c>
      <c r="AO46" s="2065">
        <f>+'17HPM_DATA_INPUT'!U47-'XX_17CK AUDITTO INPUT'!T46</f>
        <v>-7</v>
      </c>
      <c r="AQ46" s="455" t="str">
        <f>'Departmental PL'!D53</f>
        <v>4550 PARKES ASTHMA CTR  * - IDX BILLED</v>
      </c>
    </row>
    <row r="47" spans="1:43" ht="20.25" hidden="1" customHeight="1" x14ac:dyDescent="0.25">
      <c r="A47" s="2067" t="s">
        <v>1509</v>
      </c>
      <c r="B47" s="2084" t="s">
        <v>1509</v>
      </c>
      <c r="C47" s="2075"/>
      <c r="D47" s="2075"/>
      <c r="E47" s="2075"/>
      <c r="F47" s="2075"/>
      <c r="G47" s="2075"/>
      <c r="H47" s="2075"/>
      <c r="I47" s="2075"/>
      <c r="J47" s="2075"/>
      <c r="K47" s="2075"/>
      <c r="L47" s="2075"/>
      <c r="M47" s="2075"/>
      <c r="N47" s="2075"/>
      <c r="O47" s="2075"/>
      <c r="P47" s="2075"/>
      <c r="Q47" s="2075"/>
      <c r="R47" s="2075"/>
      <c r="S47" s="2075"/>
      <c r="T47" s="2075"/>
      <c r="U47" s="2061" t="str">
        <f t="shared" si="0"/>
        <v>4620 CARDIAC REHAB</v>
      </c>
      <c r="W47" s="455" t="b">
        <f>+'17HPM_DATA_INPUT'!C48='XX_17CK AUDITTO INPUT'!U47</f>
        <v>1</v>
      </c>
      <c r="X47" s="2065">
        <f>+'17HPM_DATA_INPUT'!D48-'XX_17CK AUDITTO INPUT'!C47</f>
        <v>0</v>
      </c>
      <c r="Y47" s="2065">
        <f>+'17HPM_DATA_INPUT'!E48-'XX_17CK AUDITTO INPUT'!D47</f>
        <v>0</v>
      </c>
      <c r="Z47" s="2065">
        <f>+'17HPM_DATA_INPUT'!F48-'XX_17CK AUDITTO INPUT'!E47</f>
        <v>0</v>
      </c>
      <c r="AA47" s="2065">
        <f>+'17HPM_DATA_INPUT'!G48-'XX_17CK AUDITTO INPUT'!F47</f>
        <v>0</v>
      </c>
      <c r="AB47" s="2065">
        <f>+'17HPM_DATA_INPUT'!H48-'XX_17CK AUDITTO INPUT'!G47</f>
        <v>0</v>
      </c>
      <c r="AC47" s="2065">
        <f>+'17HPM_DATA_INPUT'!I48-'XX_17CK AUDITTO INPUT'!H47</f>
        <v>0</v>
      </c>
      <c r="AD47" s="2065">
        <f>+'17HPM_DATA_INPUT'!J48-'XX_17CK AUDITTO INPUT'!I47</f>
        <v>0</v>
      </c>
      <c r="AE47" s="2065">
        <f>+'17HPM_DATA_INPUT'!K48-'XX_17CK AUDITTO INPUT'!J47</f>
        <v>0</v>
      </c>
      <c r="AF47" s="2065">
        <f>+'17HPM_DATA_INPUT'!L48-'XX_17CK AUDITTO INPUT'!K47</f>
        <v>0</v>
      </c>
      <c r="AG47" s="2065">
        <f>+'17HPM_DATA_INPUT'!M48-'XX_17CK AUDITTO INPUT'!L47</f>
        <v>0</v>
      </c>
      <c r="AH47" s="2065">
        <f>+'17HPM_DATA_INPUT'!N48-'XX_17CK AUDITTO INPUT'!M47</f>
        <v>0</v>
      </c>
      <c r="AI47" s="2065">
        <f>+'17HPM_DATA_INPUT'!O48-'XX_17CK AUDITTO INPUT'!N47</f>
        <v>0</v>
      </c>
      <c r="AJ47" s="2065">
        <f>+'17HPM_DATA_INPUT'!P48-'XX_17CK AUDITTO INPUT'!O47</f>
        <v>0</v>
      </c>
      <c r="AK47" s="2065">
        <f>+'17HPM_DATA_INPUT'!Q48-'XX_17CK AUDITTO INPUT'!P47</f>
        <v>0</v>
      </c>
      <c r="AL47" s="2065">
        <f>+'17HPM_DATA_INPUT'!R48-'XX_17CK AUDITTO INPUT'!Q47</f>
        <v>0</v>
      </c>
      <c r="AM47" s="2065">
        <f>+'17HPM_DATA_INPUT'!S48-'XX_17CK AUDITTO INPUT'!R47</f>
        <v>0</v>
      </c>
      <c r="AN47" s="2065">
        <f>+'17HPM_DATA_INPUT'!T48-'XX_17CK AUDITTO INPUT'!S47</f>
        <v>0</v>
      </c>
      <c r="AO47" s="2065">
        <f>+'17HPM_DATA_INPUT'!U48-'XX_17CK AUDITTO INPUT'!T47</f>
        <v>0</v>
      </c>
      <c r="AQ47" s="455" t="str">
        <f>'Departmental PL'!D54</f>
        <v>*  4560 PULMONARY DISEASE UNIT-SMH</v>
      </c>
    </row>
    <row r="48" spans="1:43" ht="20.25" hidden="1" customHeight="1" x14ac:dyDescent="0.25">
      <c r="A48" s="2085" t="s">
        <v>1779</v>
      </c>
      <c r="B48" s="2088" t="s">
        <v>1779</v>
      </c>
      <c r="C48" s="2075"/>
      <c r="D48" s="2075"/>
      <c r="E48" s="2075"/>
      <c r="F48" s="2075"/>
      <c r="G48" s="2075"/>
      <c r="H48" s="2075"/>
      <c r="I48" s="2075"/>
      <c r="J48" s="2075"/>
      <c r="K48" s="2075"/>
      <c r="L48" s="2075"/>
      <c r="M48" s="2075"/>
      <c r="N48" s="2075"/>
      <c r="O48" s="2075"/>
      <c r="P48" s="2075"/>
      <c r="Q48" s="2075"/>
      <c r="R48" s="2075"/>
      <c r="S48" s="2075"/>
      <c r="T48" s="2075"/>
      <c r="U48" s="2061" t="str">
        <f t="shared" si="0"/>
        <v>4630 ROCHESTER CARDPULM GROUP (RCPG)</v>
      </c>
      <c r="W48" s="455" t="b">
        <f>+'17HPM_DATA_INPUT'!C49='XX_17CK AUDITTO INPUT'!U48</f>
        <v>1</v>
      </c>
      <c r="X48" s="2065">
        <f>+'17HPM_DATA_INPUT'!D49-'XX_17CK AUDITTO INPUT'!C48</f>
        <v>0</v>
      </c>
      <c r="Y48" s="2065">
        <f>+'17HPM_DATA_INPUT'!E49-'XX_17CK AUDITTO INPUT'!D48</f>
        <v>2</v>
      </c>
      <c r="Z48" s="2065">
        <f>+'17HPM_DATA_INPUT'!F49-'XX_17CK AUDITTO INPUT'!E48</f>
        <v>0</v>
      </c>
      <c r="AA48" s="2065">
        <f>+'17HPM_DATA_INPUT'!G49-'XX_17CK AUDITTO INPUT'!F48</f>
        <v>8</v>
      </c>
      <c r="AB48" s="2065">
        <f>+'17HPM_DATA_INPUT'!H49-'XX_17CK AUDITTO INPUT'!G48</f>
        <v>0</v>
      </c>
      <c r="AC48" s="2065">
        <f>+'17HPM_DATA_INPUT'!I49-'XX_17CK AUDITTO INPUT'!H48</f>
        <v>4922</v>
      </c>
      <c r="AD48" s="2065">
        <f>+'17HPM_DATA_INPUT'!J49-'XX_17CK AUDITTO INPUT'!I48</f>
        <v>0</v>
      </c>
      <c r="AE48" s="2065">
        <f>+'17HPM_DATA_INPUT'!K49-'XX_17CK AUDITTO INPUT'!J48</f>
        <v>1931</v>
      </c>
      <c r="AF48" s="2065">
        <f>+'17HPM_DATA_INPUT'!L49-'XX_17CK AUDITTO INPUT'!K48</f>
        <v>0</v>
      </c>
      <c r="AG48" s="2065">
        <f>+'17HPM_DATA_INPUT'!M49-'XX_17CK AUDITTO INPUT'!L48</f>
        <v>1335</v>
      </c>
      <c r="AH48" s="2065">
        <f>+'17HPM_DATA_INPUT'!N49-'XX_17CK AUDITTO INPUT'!M48</f>
        <v>0</v>
      </c>
      <c r="AI48" s="2065">
        <f>+'17HPM_DATA_INPUT'!O49-'XX_17CK AUDITTO INPUT'!N48</f>
        <v>596</v>
      </c>
      <c r="AJ48" s="2065">
        <f>+'17HPM_DATA_INPUT'!P49-'XX_17CK AUDITTO INPUT'!O48</f>
        <v>0</v>
      </c>
      <c r="AK48" s="2065">
        <f>+'17HPM_DATA_INPUT'!Q49-'XX_17CK AUDITTO INPUT'!P48</f>
        <v>0</v>
      </c>
      <c r="AL48" s="2065">
        <f>+'17HPM_DATA_INPUT'!R49-'XX_17CK AUDITTO INPUT'!Q48</f>
        <v>0</v>
      </c>
      <c r="AM48" s="2065">
        <f>+'17HPM_DATA_INPUT'!S49-'XX_17CK AUDITTO INPUT'!R48</f>
        <v>418</v>
      </c>
      <c r="AN48" s="2065">
        <f>+'17HPM_DATA_INPUT'!T49-'XX_17CK AUDITTO INPUT'!S48</f>
        <v>0</v>
      </c>
      <c r="AO48" s="2065">
        <f>+'17HPM_DATA_INPUT'!U49-'XX_17CK AUDITTO INPUT'!T48</f>
        <v>178</v>
      </c>
      <c r="AQ48" s="455" t="str">
        <f>'Departmental PL'!D55</f>
        <v>4560 PULMONARY DISEASE UNIT-SMH  * - FLOWCAST BILLED</v>
      </c>
    </row>
    <row r="49" spans="1:43" ht="20.25" hidden="1" customHeight="1" x14ac:dyDescent="0.25">
      <c r="A49" s="2067" t="s">
        <v>1510</v>
      </c>
      <c r="B49" s="2058" t="s">
        <v>2354</v>
      </c>
      <c r="C49" s="2060">
        <v>2</v>
      </c>
      <c r="D49" s="2060">
        <v>5</v>
      </c>
      <c r="E49" s="2060">
        <v>22</v>
      </c>
      <c r="F49" s="2060">
        <v>63</v>
      </c>
      <c r="G49" s="2060">
        <v>8340</v>
      </c>
      <c r="H49" s="2060">
        <v>20197</v>
      </c>
      <c r="I49" s="2060">
        <v>3105</v>
      </c>
      <c r="J49" s="2060">
        <v>4637</v>
      </c>
      <c r="K49" s="2060">
        <v>2157</v>
      </c>
      <c r="L49" s="2060">
        <v>4602</v>
      </c>
      <c r="M49" s="2060">
        <v>949</v>
      </c>
      <c r="N49" s="2060">
        <v>36</v>
      </c>
      <c r="O49" s="2060">
        <v>105</v>
      </c>
      <c r="P49" s="2060">
        <v>281</v>
      </c>
      <c r="Q49" s="2060">
        <v>1194</v>
      </c>
      <c r="R49" s="2060">
        <v>2604</v>
      </c>
      <c r="S49" s="2060">
        <v>-350</v>
      </c>
      <c r="T49" s="2060">
        <v>-2849</v>
      </c>
      <c r="U49" s="2061" t="str">
        <f t="shared" si="0"/>
        <v>4640 NUCLEAR CARDIOLOGY</v>
      </c>
      <c r="W49" s="455" t="b">
        <f>+'17HPM_DATA_INPUT'!C50='XX_17CK AUDITTO INPUT'!U49</f>
        <v>1</v>
      </c>
      <c r="X49" s="2065">
        <f>+'17HPM_DATA_INPUT'!D50-'XX_17CK AUDITTO INPUT'!C49</f>
        <v>2</v>
      </c>
      <c r="Y49" s="2065">
        <f>+'17HPM_DATA_INPUT'!E50-'XX_17CK AUDITTO INPUT'!D49</f>
        <v>6</v>
      </c>
      <c r="Z49" s="2065">
        <f>+'17HPM_DATA_INPUT'!F50-'XX_17CK AUDITTO INPUT'!E49</f>
        <v>22</v>
      </c>
      <c r="AA49" s="2065">
        <f>+'17HPM_DATA_INPUT'!G50-'XX_17CK AUDITTO INPUT'!F49</f>
        <v>86</v>
      </c>
      <c r="AB49" s="2065">
        <f>+'17HPM_DATA_INPUT'!H50-'XX_17CK AUDITTO INPUT'!G49</f>
        <v>8784</v>
      </c>
      <c r="AC49" s="2065">
        <f>+'17HPM_DATA_INPUT'!I50-'XX_17CK AUDITTO INPUT'!H49</f>
        <v>28349</v>
      </c>
      <c r="AD49" s="2065">
        <f>+'17HPM_DATA_INPUT'!J50-'XX_17CK AUDITTO INPUT'!I49</f>
        <v>2100</v>
      </c>
      <c r="AE49" s="2065">
        <f>+'17HPM_DATA_INPUT'!K50-'XX_17CK AUDITTO INPUT'!J49</f>
        <v>5850</v>
      </c>
      <c r="AF49" s="2065">
        <f>+'17HPM_DATA_INPUT'!L50-'XX_17CK AUDITTO INPUT'!K49</f>
        <v>1944</v>
      </c>
      <c r="AG49" s="2065">
        <f>+'17HPM_DATA_INPUT'!M50-'XX_17CK AUDITTO INPUT'!L49</f>
        <v>6187</v>
      </c>
      <c r="AH49" s="2065">
        <f>+'17HPM_DATA_INPUT'!N50-'XX_17CK AUDITTO INPUT'!M49</f>
        <v>154</v>
      </c>
      <c r="AI49" s="2065">
        <f>+'17HPM_DATA_INPUT'!O50-'XX_17CK AUDITTO INPUT'!N49</f>
        <v>-338</v>
      </c>
      <c r="AJ49" s="2065">
        <f>+'17HPM_DATA_INPUT'!P50-'XX_17CK AUDITTO INPUT'!O49</f>
        <v>124</v>
      </c>
      <c r="AK49" s="2065">
        <f>+'17HPM_DATA_INPUT'!Q50-'XX_17CK AUDITTO INPUT'!P49</f>
        <v>377</v>
      </c>
      <c r="AL49" s="2065">
        <f>+'17HPM_DATA_INPUT'!R50-'XX_17CK AUDITTO INPUT'!Q49</f>
        <v>1092</v>
      </c>
      <c r="AM49" s="2065">
        <f>+'17HPM_DATA_INPUT'!S50-'XX_17CK AUDITTO INPUT'!R49</f>
        <v>3501</v>
      </c>
      <c r="AN49" s="2065">
        <f>+'17HPM_DATA_INPUT'!T50-'XX_17CK AUDITTO INPUT'!S49</f>
        <v>-1062</v>
      </c>
      <c r="AO49" s="2065">
        <f>+'17HPM_DATA_INPUT'!U50-'XX_17CK AUDITTO INPUT'!T49</f>
        <v>-4216</v>
      </c>
      <c r="AQ49" s="455" t="str">
        <f>'Departmental PL'!D56</f>
        <v>4560 PULMONARY DISEASE UNIT-SMH  * - IDX BILLED</v>
      </c>
    </row>
    <row r="50" spans="1:43" ht="20.25" hidden="1" customHeight="1" x14ac:dyDescent="0.25">
      <c r="A50" s="2094" t="s">
        <v>1511</v>
      </c>
      <c r="B50" s="2089" t="s">
        <v>1511</v>
      </c>
      <c r="C50" s="2075"/>
      <c r="D50" s="2075"/>
      <c r="E50" s="2075"/>
      <c r="F50" s="2075"/>
      <c r="G50" s="2075"/>
      <c r="H50" s="2075"/>
      <c r="I50" s="2075"/>
      <c r="J50" s="2075"/>
      <c r="K50" s="2075"/>
      <c r="L50" s="2075"/>
      <c r="M50" s="2075"/>
      <c r="N50" s="2075"/>
      <c r="O50" s="2075"/>
      <c r="P50" s="2075"/>
      <c r="Q50" s="2075"/>
      <c r="R50" s="2075"/>
      <c r="S50" s="2075"/>
      <c r="T50" s="2075"/>
      <c r="U50" s="2061" t="str">
        <f t="shared" si="0"/>
        <v>4650 NUCLEAR CARDLGY - CLINCRSS</v>
      </c>
      <c r="W50" s="455" t="b">
        <f>+'17HPM_DATA_INPUT'!C51='XX_17CK AUDITTO INPUT'!U50</f>
        <v>1</v>
      </c>
      <c r="X50" s="2065">
        <f>+'17HPM_DATA_INPUT'!D51-'XX_17CK AUDITTO INPUT'!C50</f>
        <v>0</v>
      </c>
      <c r="Y50" s="2065">
        <f>+'17HPM_DATA_INPUT'!E51-'XX_17CK AUDITTO INPUT'!D50</f>
        <v>0</v>
      </c>
      <c r="Z50" s="2065">
        <f>+'17HPM_DATA_INPUT'!F51-'XX_17CK AUDITTO INPUT'!E50</f>
        <v>0</v>
      </c>
      <c r="AA50" s="2065">
        <f>+'17HPM_DATA_INPUT'!G51-'XX_17CK AUDITTO INPUT'!F50</f>
        <v>0</v>
      </c>
      <c r="AB50" s="2065">
        <f>+'17HPM_DATA_INPUT'!H51-'XX_17CK AUDITTO INPUT'!G50</f>
        <v>0</v>
      </c>
      <c r="AC50" s="2065">
        <f>+'17HPM_DATA_INPUT'!I51-'XX_17CK AUDITTO INPUT'!H50</f>
        <v>0</v>
      </c>
      <c r="AD50" s="2065">
        <f>+'17HPM_DATA_INPUT'!J51-'XX_17CK AUDITTO INPUT'!I50</f>
        <v>0</v>
      </c>
      <c r="AE50" s="2065">
        <f>+'17HPM_DATA_INPUT'!K51-'XX_17CK AUDITTO INPUT'!J50</f>
        <v>0</v>
      </c>
      <c r="AF50" s="2065">
        <f>+'17HPM_DATA_INPUT'!L51-'XX_17CK AUDITTO INPUT'!K50</f>
        <v>0</v>
      </c>
      <c r="AG50" s="2065">
        <f>+'17HPM_DATA_INPUT'!M51-'XX_17CK AUDITTO INPUT'!L50</f>
        <v>0</v>
      </c>
      <c r="AH50" s="2065">
        <f>+'17HPM_DATA_INPUT'!N51-'XX_17CK AUDITTO INPUT'!M50</f>
        <v>0</v>
      </c>
      <c r="AI50" s="2065">
        <f>+'17HPM_DATA_INPUT'!O51-'XX_17CK AUDITTO INPUT'!N50</f>
        <v>0</v>
      </c>
      <c r="AJ50" s="2065">
        <f>+'17HPM_DATA_INPUT'!P51-'XX_17CK AUDITTO INPUT'!O50</f>
        <v>0</v>
      </c>
      <c r="AK50" s="2065">
        <f>+'17HPM_DATA_INPUT'!Q51-'XX_17CK AUDITTO INPUT'!P50</f>
        <v>0</v>
      </c>
      <c r="AL50" s="2065">
        <f>+'17HPM_DATA_INPUT'!R51-'XX_17CK AUDITTO INPUT'!Q50</f>
        <v>0</v>
      </c>
      <c r="AM50" s="2065">
        <f>+'17HPM_DATA_INPUT'!S51-'XX_17CK AUDITTO INPUT'!R50</f>
        <v>0</v>
      </c>
      <c r="AN50" s="2065">
        <f>+'17HPM_DATA_INPUT'!T51-'XX_17CK AUDITTO INPUT'!S50</f>
        <v>0</v>
      </c>
      <c r="AO50" s="2065">
        <f>+'17HPM_DATA_INPUT'!U51-'XX_17CK AUDITTO INPUT'!T50</f>
        <v>0</v>
      </c>
      <c r="AQ50" s="455" t="str">
        <f>'Departmental PL'!D57</f>
        <v>*  6501 AIR RED CREEK</v>
      </c>
    </row>
    <row r="51" spans="1:43" ht="20.25" hidden="1" customHeight="1" x14ac:dyDescent="0.25">
      <c r="A51" s="2086" t="s">
        <v>2284</v>
      </c>
      <c r="B51" s="2087" t="s">
        <v>2284</v>
      </c>
      <c r="C51" s="2075"/>
      <c r="D51" s="2075"/>
      <c r="E51" s="2075"/>
      <c r="F51" s="2075"/>
      <c r="G51" s="2075"/>
      <c r="H51" s="2075"/>
      <c r="I51" s="2075"/>
      <c r="J51" s="2075"/>
      <c r="K51" s="2075"/>
      <c r="L51" s="2075"/>
      <c r="M51" s="2075"/>
      <c r="N51" s="2075"/>
      <c r="O51" s="2075"/>
      <c r="P51" s="2075"/>
      <c r="Q51" s="2075"/>
      <c r="R51" s="2075"/>
      <c r="S51" s="2075"/>
      <c r="T51" s="2075"/>
      <c r="U51" s="2061" t="str">
        <f t="shared" si="0"/>
        <v>4660 AC CARDIOLOGY</v>
      </c>
      <c r="W51" s="455" t="b">
        <f>+'17HPM_DATA_INPUT'!C52='XX_17CK AUDITTO INPUT'!U51</f>
        <v>1</v>
      </c>
      <c r="X51" s="2065">
        <f>+'17HPM_DATA_INPUT'!D52-'XX_17CK AUDITTO INPUT'!C51</f>
        <v>0</v>
      </c>
      <c r="Y51" s="2065">
        <f>+'17HPM_DATA_INPUT'!E52-'XX_17CK AUDITTO INPUT'!D51</f>
        <v>0</v>
      </c>
      <c r="Z51" s="2065">
        <f>+'17HPM_DATA_INPUT'!F52-'XX_17CK AUDITTO INPUT'!E51</f>
        <v>0</v>
      </c>
      <c r="AA51" s="2065">
        <f>+'17HPM_DATA_INPUT'!G52-'XX_17CK AUDITTO INPUT'!F51</f>
        <v>0</v>
      </c>
      <c r="AB51" s="2065">
        <f>+'17HPM_DATA_INPUT'!H52-'XX_17CK AUDITTO INPUT'!G51</f>
        <v>0</v>
      </c>
      <c r="AC51" s="2065">
        <f>+'17HPM_DATA_INPUT'!I52-'XX_17CK AUDITTO INPUT'!H51</f>
        <v>0</v>
      </c>
      <c r="AD51" s="2065">
        <f>+'17HPM_DATA_INPUT'!J52-'XX_17CK AUDITTO INPUT'!I51</f>
        <v>0</v>
      </c>
      <c r="AE51" s="2065">
        <f>+'17HPM_DATA_INPUT'!K52-'XX_17CK AUDITTO INPUT'!J51</f>
        <v>0</v>
      </c>
      <c r="AF51" s="2065">
        <f>+'17HPM_DATA_INPUT'!L52-'XX_17CK AUDITTO INPUT'!K51</f>
        <v>0</v>
      </c>
      <c r="AG51" s="2065">
        <f>+'17HPM_DATA_INPUT'!M52-'XX_17CK AUDITTO INPUT'!L51</f>
        <v>0</v>
      </c>
      <c r="AH51" s="2065">
        <f>+'17HPM_DATA_INPUT'!N52-'XX_17CK AUDITTO INPUT'!M51</f>
        <v>0</v>
      </c>
      <c r="AI51" s="2065">
        <f>+'17HPM_DATA_INPUT'!O52-'XX_17CK AUDITTO INPUT'!N51</f>
        <v>0</v>
      </c>
      <c r="AJ51" s="2065">
        <f>+'17HPM_DATA_INPUT'!P52-'XX_17CK AUDITTO INPUT'!O51</f>
        <v>0</v>
      </c>
      <c r="AK51" s="2065">
        <f>+'17HPM_DATA_INPUT'!Q52-'XX_17CK AUDITTO INPUT'!P51</f>
        <v>0</v>
      </c>
      <c r="AL51" s="2065">
        <f>+'17HPM_DATA_INPUT'!R52-'XX_17CK AUDITTO INPUT'!Q51</f>
        <v>0</v>
      </c>
      <c r="AM51" s="2065">
        <f>+'17HPM_DATA_INPUT'!S52-'XX_17CK AUDITTO INPUT'!R51</f>
        <v>0</v>
      </c>
      <c r="AN51" s="2065">
        <f>+'17HPM_DATA_INPUT'!T52-'XX_17CK AUDITTO INPUT'!S51</f>
        <v>0</v>
      </c>
      <c r="AO51" s="2065">
        <f>+'17HPM_DATA_INPUT'!U52-'XX_17CK AUDITTO INPUT'!T51</f>
        <v>0</v>
      </c>
      <c r="AQ51" s="455" t="str">
        <f>'Departmental PL'!D58</f>
        <v>6501 AIR RED CREEK  * - FLOWCAST BILLED</v>
      </c>
    </row>
    <row r="52" spans="1:43" ht="20.25" hidden="1" customHeight="1" x14ac:dyDescent="0.25">
      <c r="A52" s="2067" t="s">
        <v>1512</v>
      </c>
      <c r="B52" s="2058" t="s">
        <v>2355</v>
      </c>
      <c r="C52" s="2060">
        <v>1039</v>
      </c>
      <c r="D52" s="2060">
        <v>957</v>
      </c>
      <c r="E52" s="2060">
        <v>1518</v>
      </c>
      <c r="F52" s="2060">
        <v>1377</v>
      </c>
      <c r="G52" s="2060">
        <v>208985</v>
      </c>
      <c r="H52" s="2060">
        <v>188628</v>
      </c>
      <c r="I52" s="2060">
        <v>86058</v>
      </c>
      <c r="J52" s="2060">
        <v>81226</v>
      </c>
      <c r="K52" s="2060">
        <v>18460</v>
      </c>
      <c r="L52" s="2060">
        <v>17128</v>
      </c>
      <c r="M52" s="2060">
        <v>67598</v>
      </c>
      <c r="N52" s="2060">
        <v>64098</v>
      </c>
      <c r="O52" s="2060">
        <v>2212</v>
      </c>
      <c r="P52" s="2060">
        <v>2002</v>
      </c>
      <c r="Q52" s="2060">
        <v>9043</v>
      </c>
      <c r="R52" s="2060">
        <v>11299</v>
      </c>
      <c r="S52" s="2060">
        <v>56344</v>
      </c>
      <c r="T52" s="2060">
        <v>50797</v>
      </c>
      <c r="U52" s="2061" t="str">
        <f t="shared" si="0"/>
        <v>4680 HEART STATION</v>
      </c>
      <c r="W52" s="455" t="b">
        <f>+'17HPM_DATA_INPUT'!C53='XX_17CK AUDITTO INPUT'!U52</f>
        <v>1</v>
      </c>
      <c r="X52" s="2065">
        <f>+'17HPM_DATA_INPUT'!D53-'XX_17CK AUDITTO INPUT'!C52</f>
        <v>1077</v>
      </c>
      <c r="Y52" s="2065">
        <f>+'17HPM_DATA_INPUT'!E53-'XX_17CK AUDITTO INPUT'!D52</f>
        <v>1106</v>
      </c>
      <c r="Z52" s="2065">
        <f>+'17HPM_DATA_INPUT'!F53-'XX_17CK AUDITTO INPUT'!E52</f>
        <v>1606</v>
      </c>
      <c r="AA52" s="2065">
        <f>+'17HPM_DATA_INPUT'!G53-'XX_17CK AUDITTO INPUT'!F52</f>
        <v>1630</v>
      </c>
      <c r="AB52" s="2065">
        <f>+'17HPM_DATA_INPUT'!H53-'XX_17CK AUDITTO INPUT'!G52</f>
        <v>230664</v>
      </c>
      <c r="AC52" s="2065">
        <f>+'17HPM_DATA_INPUT'!I53-'XX_17CK AUDITTO INPUT'!H52</f>
        <v>226768</v>
      </c>
      <c r="AD52" s="2065">
        <f>+'17HPM_DATA_INPUT'!J53-'XX_17CK AUDITTO INPUT'!I52</f>
        <v>87356</v>
      </c>
      <c r="AE52" s="2065">
        <f>+'17HPM_DATA_INPUT'!K53-'XX_17CK AUDITTO INPUT'!J52</f>
        <v>92599</v>
      </c>
      <c r="AF52" s="2065">
        <f>+'17HPM_DATA_INPUT'!L53-'XX_17CK AUDITTO INPUT'!K52</f>
        <v>18251</v>
      </c>
      <c r="AG52" s="2065">
        <f>+'17HPM_DATA_INPUT'!M53-'XX_17CK AUDITTO INPUT'!L52</f>
        <v>20485</v>
      </c>
      <c r="AH52" s="2065">
        <f>+'17HPM_DATA_INPUT'!N53-'XX_17CK AUDITTO INPUT'!M52</f>
        <v>69105</v>
      </c>
      <c r="AI52" s="2065">
        <f>+'17HPM_DATA_INPUT'!O53-'XX_17CK AUDITTO INPUT'!N52</f>
        <v>72114</v>
      </c>
      <c r="AJ52" s="2065">
        <f>+'17HPM_DATA_INPUT'!P53-'XX_17CK AUDITTO INPUT'!O52</f>
        <v>2502</v>
      </c>
      <c r="AK52" s="2065">
        <f>+'17HPM_DATA_INPUT'!Q53-'XX_17CK AUDITTO INPUT'!P52</f>
        <v>2394</v>
      </c>
      <c r="AL52" s="2065">
        <f>+'17HPM_DATA_INPUT'!R53-'XX_17CK AUDITTO INPUT'!Q52</f>
        <v>8684</v>
      </c>
      <c r="AM52" s="2065">
        <f>+'17HPM_DATA_INPUT'!S53-'XX_17CK AUDITTO INPUT'!R52</f>
        <v>13514</v>
      </c>
      <c r="AN52" s="2065">
        <f>+'17HPM_DATA_INPUT'!T53-'XX_17CK AUDITTO INPUT'!S52</f>
        <v>57917</v>
      </c>
      <c r="AO52" s="2065">
        <f>+'17HPM_DATA_INPUT'!U53-'XX_17CK AUDITTO INPUT'!T52</f>
        <v>56206</v>
      </c>
      <c r="AQ52" s="455" t="str">
        <f>'Departmental PL'!D59</f>
        <v>6501 AIR RED CREEK  * - IDX BILLED</v>
      </c>
    </row>
    <row r="53" spans="1:43" ht="20.25" hidden="1" customHeight="1" x14ac:dyDescent="0.25">
      <c r="A53" s="2094" t="s">
        <v>1513</v>
      </c>
      <c r="B53" s="2089" t="s">
        <v>1513</v>
      </c>
      <c r="C53" s="2075"/>
      <c r="D53" s="2075"/>
      <c r="E53" s="2075"/>
      <c r="F53" s="2075"/>
      <c r="G53" s="2075"/>
      <c r="H53" s="2075"/>
      <c r="I53" s="2075"/>
      <c r="J53" s="2075"/>
      <c r="K53" s="2075"/>
      <c r="L53" s="2075"/>
      <c r="M53" s="2075"/>
      <c r="N53" s="2075"/>
      <c r="O53" s="2075"/>
      <c r="P53" s="2075"/>
      <c r="Q53" s="2075"/>
      <c r="R53" s="2075"/>
      <c r="S53" s="2075"/>
      <c r="T53" s="2075"/>
      <c r="U53" s="2061" t="str">
        <f t="shared" si="0"/>
        <v>4690 LAKESIDE CARDIOLOGY</v>
      </c>
      <c r="W53" s="455" t="b">
        <f>+'17HPM_DATA_INPUT'!C54='XX_17CK AUDITTO INPUT'!U53</f>
        <v>1</v>
      </c>
      <c r="X53" s="2065">
        <f>+'17HPM_DATA_INPUT'!D54-'XX_17CK AUDITTO INPUT'!C53</f>
        <v>0</v>
      </c>
      <c r="Y53" s="2065">
        <f>+'17HPM_DATA_INPUT'!E54-'XX_17CK AUDITTO INPUT'!D53</f>
        <v>0</v>
      </c>
      <c r="Z53" s="2065">
        <f>+'17HPM_DATA_INPUT'!F54-'XX_17CK AUDITTO INPUT'!E53</f>
        <v>0</v>
      </c>
      <c r="AA53" s="2065">
        <f>+'17HPM_DATA_INPUT'!G54-'XX_17CK AUDITTO INPUT'!F53</f>
        <v>0</v>
      </c>
      <c r="AB53" s="2065">
        <f>+'17HPM_DATA_INPUT'!H54-'XX_17CK AUDITTO INPUT'!G53</f>
        <v>0</v>
      </c>
      <c r="AC53" s="2065">
        <f>+'17HPM_DATA_INPUT'!I54-'XX_17CK AUDITTO INPUT'!H53</f>
        <v>0</v>
      </c>
      <c r="AD53" s="2065">
        <f>+'17HPM_DATA_INPUT'!J54-'XX_17CK AUDITTO INPUT'!I53</f>
        <v>0</v>
      </c>
      <c r="AE53" s="2065">
        <f>+'17HPM_DATA_INPUT'!K54-'XX_17CK AUDITTO INPUT'!J53</f>
        <v>0</v>
      </c>
      <c r="AF53" s="2065">
        <f>+'17HPM_DATA_INPUT'!L54-'XX_17CK AUDITTO INPUT'!K53</f>
        <v>0</v>
      </c>
      <c r="AG53" s="2065">
        <f>+'17HPM_DATA_INPUT'!M54-'XX_17CK AUDITTO INPUT'!L53</f>
        <v>0</v>
      </c>
      <c r="AH53" s="2065">
        <f>+'17HPM_DATA_INPUT'!N54-'XX_17CK AUDITTO INPUT'!M53</f>
        <v>0</v>
      </c>
      <c r="AI53" s="2065">
        <f>+'17HPM_DATA_INPUT'!O54-'XX_17CK AUDITTO INPUT'!N53</f>
        <v>0</v>
      </c>
      <c r="AJ53" s="2065">
        <f>+'17HPM_DATA_INPUT'!P54-'XX_17CK AUDITTO INPUT'!O53</f>
        <v>0</v>
      </c>
      <c r="AK53" s="2065">
        <f>+'17HPM_DATA_INPUT'!Q54-'XX_17CK AUDITTO INPUT'!P53</f>
        <v>0</v>
      </c>
      <c r="AL53" s="2065">
        <f>+'17HPM_DATA_INPUT'!R54-'XX_17CK AUDITTO INPUT'!Q53</f>
        <v>0</v>
      </c>
      <c r="AM53" s="2065">
        <f>+'17HPM_DATA_INPUT'!S54-'XX_17CK AUDITTO INPUT'!R53</f>
        <v>0</v>
      </c>
      <c r="AN53" s="2065">
        <f>+'17HPM_DATA_INPUT'!T54-'XX_17CK AUDITTO INPUT'!S53</f>
        <v>0</v>
      </c>
      <c r="AO53" s="2065">
        <f>+'17HPM_DATA_INPUT'!U54-'XX_17CK AUDITTO INPUT'!T53</f>
        <v>0</v>
      </c>
      <c r="AQ53" s="455">
        <f>'Departmental PL'!D60</f>
        <v>0</v>
      </c>
    </row>
    <row r="54" spans="1:43" ht="20.25" hidden="1" customHeight="1" x14ac:dyDescent="0.25">
      <c r="A54" s="2067" t="s">
        <v>1517</v>
      </c>
      <c r="B54" s="2058" t="s">
        <v>2359</v>
      </c>
      <c r="C54" s="2060">
        <v>880</v>
      </c>
      <c r="D54" s="2060">
        <v>719</v>
      </c>
      <c r="E54" s="2060">
        <v>6264</v>
      </c>
      <c r="F54" s="2060">
        <v>3675</v>
      </c>
      <c r="G54" s="2060">
        <v>30355122</v>
      </c>
      <c r="H54" s="2060">
        <v>22690381</v>
      </c>
      <c r="I54" s="2060">
        <v>13447086</v>
      </c>
      <c r="J54" s="2060">
        <v>10925385</v>
      </c>
      <c r="K54" s="2060">
        <v>8030953</v>
      </c>
      <c r="L54" s="2060">
        <v>5989190</v>
      </c>
      <c r="M54" s="2060">
        <v>5416133</v>
      </c>
      <c r="N54" s="2060">
        <v>4936194</v>
      </c>
      <c r="O54" s="2060">
        <v>329110</v>
      </c>
      <c r="P54" s="2060">
        <v>238181</v>
      </c>
      <c r="Q54" s="2060">
        <v>1469719</v>
      </c>
      <c r="R54" s="2060">
        <v>1130830</v>
      </c>
      <c r="S54" s="2060">
        <v>3617303</v>
      </c>
      <c r="T54" s="2060">
        <v>3567184</v>
      </c>
      <c r="U54" s="2061" t="str">
        <f t="shared" si="0"/>
        <v>4700 ELECTROPHYSIOLOGY</v>
      </c>
      <c r="W54" s="455" t="b">
        <f>+'17HPM_DATA_INPUT'!C55='XX_17CK AUDITTO INPUT'!U54</f>
        <v>1</v>
      </c>
      <c r="X54" s="2065">
        <f>+'17HPM_DATA_INPUT'!D55-'XX_17CK AUDITTO INPUT'!C54</f>
        <v>879</v>
      </c>
      <c r="Y54" s="2065">
        <f>+'17HPM_DATA_INPUT'!E55-'XX_17CK AUDITTO INPUT'!D54</f>
        <v>921</v>
      </c>
      <c r="Z54" s="2065">
        <f>+'17HPM_DATA_INPUT'!F55-'XX_17CK AUDITTO INPUT'!E54</f>
        <v>14192</v>
      </c>
      <c r="AA54" s="2065">
        <f>+'17HPM_DATA_INPUT'!G55-'XX_17CK AUDITTO INPUT'!F54</f>
        <v>4947</v>
      </c>
      <c r="AB54" s="2065">
        <f>+'17HPM_DATA_INPUT'!H55-'XX_17CK AUDITTO INPUT'!G54</f>
        <v>29055310</v>
      </c>
      <c r="AC54" s="2065">
        <f>+'17HPM_DATA_INPUT'!I55-'XX_17CK AUDITTO INPUT'!H54</f>
        <v>29913367</v>
      </c>
      <c r="AD54" s="2065">
        <f>+'17HPM_DATA_INPUT'!J55-'XX_17CK AUDITTO INPUT'!I54</f>
        <v>12648358</v>
      </c>
      <c r="AE54" s="2065">
        <f>+'17HPM_DATA_INPUT'!K55-'XX_17CK AUDITTO INPUT'!J54</f>
        <v>13744190</v>
      </c>
      <c r="AF54" s="2065">
        <f>+'17HPM_DATA_INPUT'!L55-'XX_17CK AUDITTO INPUT'!K54</f>
        <v>8659443</v>
      </c>
      <c r="AG54" s="2065">
        <f>+'17HPM_DATA_INPUT'!M55-'XX_17CK AUDITTO INPUT'!L54</f>
        <v>7873588</v>
      </c>
      <c r="AH54" s="2065">
        <f>+'17HPM_DATA_INPUT'!N55-'XX_17CK AUDITTO INPUT'!M54</f>
        <v>3988916</v>
      </c>
      <c r="AI54" s="2065">
        <f>+'17HPM_DATA_INPUT'!O55-'XX_17CK AUDITTO INPUT'!N54</f>
        <v>5870603</v>
      </c>
      <c r="AJ54" s="2065">
        <f>+'17HPM_DATA_INPUT'!P55-'XX_17CK AUDITTO INPUT'!O54</f>
        <v>371506</v>
      </c>
      <c r="AK54" s="2065">
        <f>+'17HPM_DATA_INPUT'!Q55-'XX_17CK AUDITTO INPUT'!P54</f>
        <v>313120</v>
      </c>
      <c r="AL54" s="2065">
        <f>+'17HPM_DATA_INPUT'!R55-'XX_17CK AUDITTO INPUT'!Q54</f>
        <v>1490326</v>
      </c>
      <c r="AM54" s="2065">
        <f>+'17HPM_DATA_INPUT'!S55-'XX_17CK AUDITTO INPUT'!R54</f>
        <v>1486627</v>
      </c>
      <c r="AN54" s="2065">
        <f>+'17HPM_DATA_INPUT'!T55-'XX_17CK AUDITTO INPUT'!S54</f>
        <v>2127085</v>
      </c>
      <c r="AO54" s="2065">
        <f>+'17HPM_DATA_INPUT'!U55-'XX_17CK AUDITTO INPUT'!T54</f>
        <v>4070855</v>
      </c>
      <c r="AQ54" s="455" t="str">
        <f>'Departmental PL'!D61</f>
        <v xml:space="preserve">002 Cardio-Vascular Services </v>
      </c>
    </row>
    <row r="55" spans="1:43" ht="20.25" hidden="1" customHeight="1" x14ac:dyDescent="0.25">
      <c r="A55" s="2032" t="s">
        <v>1515</v>
      </c>
      <c r="B55" s="2072" t="s">
        <v>2307</v>
      </c>
      <c r="C55" s="2073">
        <v>2568</v>
      </c>
      <c r="D55" s="2073">
        <v>2330</v>
      </c>
      <c r="E55" s="2073">
        <v>134843</v>
      </c>
      <c r="F55" s="2073">
        <v>80402</v>
      </c>
      <c r="G55" s="2073">
        <v>52498493</v>
      </c>
      <c r="H55" s="2073">
        <v>43215114</v>
      </c>
      <c r="I55" s="2073">
        <v>22731690</v>
      </c>
      <c r="J55" s="2073">
        <v>19704762</v>
      </c>
      <c r="K55" s="2073">
        <v>12757923</v>
      </c>
      <c r="L55" s="2073">
        <v>10447227</v>
      </c>
      <c r="M55" s="2073">
        <v>9973767</v>
      </c>
      <c r="N55" s="2073">
        <v>9257536</v>
      </c>
      <c r="O55" s="2073">
        <v>552211</v>
      </c>
      <c r="P55" s="2073">
        <v>452836</v>
      </c>
      <c r="Q55" s="2073">
        <v>2986957</v>
      </c>
      <c r="R55" s="2073">
        <v>2549755</v>
      </c>
      <c r="S55" s="2073">
        <v>6434599</v>
      </c>
      <c r="T55" s="2073">
        <v>6254944</v>
      </c>
      <c r="U55" s="2061" t="str">
        <f t="shared" si="0"/>
        <v>Total ASC</v>
      </c>
      <c r="W55" s="455" t="b">
        <f>+'17HPM_DATA_INPUT'!C56='XX_17CK AUDITTO INPUT'!U55</f>
        <v>1</v>
      </c>
      <c r="X55" s="2065">
        <f>+'17HPM_DATA_INPUT'!D56-'XX_17CK AUDITTO INPUT'!C55</f>
        <v>2677</v>
      </c>
      <c r="Y55" s="2065">
        <f>+'17HPM_DATA_INPUT'!E56-'XX_17CK AUDITTO INPUT'!D55</f>
        <v>2714</v>
      </c>
      <c r="Z55" s="2065">
        <f>+'17HPM_DATA_INPUT'!F56-'XX_17CK AUDITTO INPUT'!E55</f>
        <v>199260</v>
      </c>
      <c r="AA55" s="2065">
        <f>+'17HPM_DATA_INPUT'!G56-'XX_17CK AUDITTO INPUT'!F55</f>
        <v>101894</v>
      </c>
      <c r="AB55" s="2065">
        <f>+'17HPM_DATA_INPUT'!H56-'XX_17CK AUDITTO INPUT'!G55</f>
        <v>55922386</v>
      </c>
      <c r="AC55" s="2065">
        <f>+'17HPM_DATA_INPUT'!I56-'XX_17CK AUDITTO INPUT'!H55</f>
        <v>52341461</v>
      </c>
      <c r="AD55" s="2065">
        <f>+'17HPM_DATA_INPUT'!J56-'XX_17CK AUDITTO INPUT'!I55</f>
        <v>22658397</v>
      </c>
      <c r="AE55" s="2065">
        <f>+'17HPM_DATA_INPUT'!K56-'XX_17CK AUDITTO INPUT'!J55</f>
        <v>22956300</v>
      </c>
      <c r="AF55" s="2065">
        <f>+'17HPM_DATA_INPUT'!L56-'XX_17CK AUDITTO INPUT'!K55</f>
        <v>13789184</v>
      </c>
      <c r="AG55" s="2065">
        <f>+'17HPM_DATA_INPUT'!M56-'XX_17CK AUDITTO INPUT'!L55</f>
        <v>12578859</v>
      </c>
      <c r="AH55" s="2065">
        <f>+'17HPM_DATA_INPUT'!N56-'XX_17CK AUDITTO INPUT'!M55</f>
        <v>8869214</v>
      </c>
      <c r="AI55" s="2065">
        <f>+'17HPM_DATA_INPUT'!O56-'XX_17CK AUDITTO INPUT'!N55</f>
        <v>10377440</v>
      </c>
      <c r="AJ55" s="2065">
        <f>+'17HPM_DATA_INPUT'!P56-'XX_17CK AUDITTO INPUT'!O55</f>
        <v>624581</v>
      </c>
      <c r="AK55" s="2065">
        <f>+'17HPM_DATA_INPUT'!Q56-'XX_17CK AUDITTO INPUT'!P55</f>
        <v>539097</v>
      </c>
      <c r="AL55" s="2065">
        <f>+'17HPM_DATA_INPUT'!R56-'XX_17CK AUDITTO INPUT'!Q55</f>
        <v>3142493</v>
      </c>
      <c r="AM55" s="2065">
        <f>+'17HPM_DATA_INPUT'!S56-'XX_17CK AUDITTO INPUT'!R55</f>
        <v>2984931</v>
      </c>
      <c r="AN55" s="2065">
        <f>+'17HPM_DATA_INPUT'!T56-'XX_17CK AUDITTO INPUT'!S55</f>
        <v>5102140</v>
      </c>
      <c r="AO55" s="2065">
        <f>+'17HPM_DATA_INPUT'!U56-'XX_17CK AUDITTO INPUT'!T55</f>
        <v>6853413</v>
      </c>
      <c r="AQ55" s="455" t="str">
        <f>'Departmental PL'!D62</f>
        <v>4570 CATH/EP PRE-POST CARE</v>
      </c>
    </row>
    <row r="56" spans="1:43" ht="20.25" hidden="1" customHeight="1" x14ac:dyDescent="0.25">
      <c r="A56" s="2067" t="s">
        <v>1505</v>
      </c>
      <c r="B56" s="2058" t="s">
        <v>2347</v>
      </c>
      <c r="C56" s="2060">
        <v>3</v>
      </c>
      <c r="D56" s="2060">
        <v>2</v>
      </c>
      <c r="E56" s="2060">
        <v>3</v>
      </c>
      <c r="F56" s="2060">
        <v>1</v>
      </c>
      <c r="G56" s="2060">
        <v>4200</v>
      </c>
      <c r="H56" s="2060">
        <v>1330</v>
      </c>
      <c r="I56" s="2060">
        <v>1505</v>
      </c>
      <c r="J56" s="2060">
        <v>443</v>
      </c>
      <c r="K56" s="2060">
        <v>1250</v>
      </c>
      <c r="L56" s="2060">
        <v>278</v>
      </c>
      <c r="M56" s="2060">
        <v>256</v>
      </c>
      <c r="N56" s="2060">
        <v>165</v>
      </c>
      <c r="O56" s="2060">
        <v>150</v>
      </c>
      <c r="P56" s="2060">
        <v>47</v>
      </c>
      <c r="Q56" s="2060">
        <v>302</v>
      </c>
      <c r="R56" s="2060">
        <v>117</v>
      </c>
      <c r="S56" s="2060">
        <v>-197</v>
      </c>
      <c r="T56" s="2060">
        <v>1</v>
      </c>
      <c r="U56" s="2061" t="str">
        <f t="shared" si="0"/>
        <v>4570 CATH/EP PRE-POST CARE</v>
      </c>
      <c r="W56" s="455" t="b">
        <f>+'17HPM_DATA_INPUT'!C57='XX_17CK AUDITTO INPUT'!U56</f>
        <v>1</v>
      </c>
      <c r="X56" s="2065">
        <f>+'17HPM_DATA_INPUT'!D57-'XX_17CK AUDITTO INPUT'!C56</f>
        <v>2</v>
      </c>
      <c r="Y56" s="2065">
        <f>+'17HPM_DATA_INPUT'!E57-'XX_17CK AUDITTO INPUT'!D56</f>
        <v>2</v>
      </c>
      <c r="Z56" s="2065">
        <f>+'17HPM_DATA_INPUT'!F57-'XX_17CK AUDITTO INPUT'!E56</f>
        <v>3</v>
      </c>
      <c r="AA56" s="2065">
        <f>+'17HPM_DATA_INPUT'!G57-'XX_17CK AUDITTO INPUT'!F56</f>
        <v>2</v>
      </c>
      <c r="AB56" s="2065">
        <f>+'17HPM_DATA_INPUT'!H57-'XX_17CK AUDITTO INPUT'!G56</f>
        <v>3310</v>
      </c>
      <c r="AC56" s="2065">
        <f>+'17HPM_DATA_INPUT'!I57-'XX_17CK AUDITTO INPUT'!H56</f>
        <v>2800</v>
      </c>
      <c r="AD56" s="2065">
        <f>+'17HPM_DATA_INPUT'!J57-'XX_17CK AUDITTO INPUT'!I56</f>
        <v>1421</v>
      </c>
      <c r="AE56" s="2065">
        <f>+'17HPM_DATA_INPUT'!K57-'XX_17CK AUDITTO INPUT'!J56</f>
        <v>1165</v>
      </c>
      <c r="AF56" s="2065">
        <f>+'17HPM_DATA_INPUT'!L57-'XX_17CK AUDITTO INPUT'!K56</f>
        <v>934</v>
      </c>
      <c r="AG56" s="2065">
        <f>+'17HPM_DATA_INPUT'!M57-'XX_17CK AUDITTO INPUT'!L56</f>
        <v>557</v>
      </c>
      <c r="AH56" s="2065">
        <f>+'17HPM_DATA_INPUT'!N57-'XX_17CK AUDITTO INPUT'!M56</f>
        <v>486</v>
      </c>
      <c r="AI56" s="2065">
        <f>+'17HPM_DATA_INPUT'!O57-'XX_17CK AUDITTO INPUT'!N56</f>
        <v>608</v>
      </c>
      <c r="AJ56" s="2065">
        <f>+'17HPM_DATA_INPUT'!P57-'XX_17CK AUDITTO INPUT'!O56</f>
        <v>94</v>
      </c>
      <c r="AK56" s="2065">
        <f>+'17HPM_DATA_INPUT'!Q57-'XX_17CK AUDITTO INPUT'!P56</f>
        <v>95</v>
      </c>
      <c r="AL56" s="2065">
        <f>+'17HPM_DATA_INPUT'!R57-'XX_17CK AUDITTO INPUT'!Q56</f>
        <v>206</v>
      </c>
      <c r="AM56" s="2065">
        <f>+'17HPM_DATA_INPUT'!S57-'XX_17CK AUDITTO INPUT'!R56</f>
        <v>233</v>
      </c>
      <c r="AN56" s="2065">
        <f>+'17HPM_DATA_INPUT'!T57-'XX_17CK AUDITTO INPUT'!S56</f>
        <v>187</v>
      </c>
      <c r="AO56" s="2065">
        <f>+'17HPM_DATA_INPUT'!U57-'XX_17CK AUDITTO INPUT'!T56</f>
        <v>280</v>
      </c>
      <c r="AQ56" s="455" t="str">
        <f>'Departmental PL'!D63</f>
        <v>4580 CARDIAC CATH</v>
      </c>
    </row>
    <row r="57" spans="1:43" ht="20.25" hidden="1" customHeight="1" x14ac:dyDescent="0.25">
      <c r="A57" s="2094" t="s">
        <v>1516</v>
      </c>
      <c r="B57" s="2074" t="s">
        <v>1516</v>
      </c>
      <c r="C57" s="2075"/>
      <c r="D57" s="2075"/>
      <c r="E57" s="2075"/>
      <c r="F57" s="2075"/>
      <c r="G57" s="2075"/>
      <c r="H57" s="2075"/>
      <c r="I57" s="2075"/>
      <c r="J57" s="2075"/>
      <c r="K57" s="2075"/>
      <c r="L57" s="2075"/>
      <c r="M57" s="2075"/>
      <c r="N57" s="2075"/>
      <c r="O57" s="2075"/>
      <c r="P57" s="2075"/>
      <c r="Q57" s="2075"/>
      <c r="R57" s="2075"/>
      <c r="S57" s="2075"/>
      <c r="T57" s="2075"/>
      <c r="U57" s="2061" t="str">
        <f t="shared" si="0"/>
        <v>4580 CARDIAC CATH</v>
      </c>
      <c r="W57" s="455" t="b">
        <f>+'17HPM_DATA_INPUT'!C58='XX_17CK AUDITTO INPUT'!U57</f>
        <v>1</v>
      </c>
      <c r="X57" s="2065">
        <f>+'17HPM_DATA_INPUT'!D58-'XX_17CK AUDITTO INPUT'!C57</f>
        <v>0</v>
      </c>
      <c r="Y57" s="2065">
        <f>+'17HPM_DATA_INPUT'!E58-'XX_17CK AUDITTO INPUT'!D57</f>
        <v>0</v>
      </c>
      <c r="Z57" s="2065">
        <f>+'17HPM_DATA_INPUT'!F58-'XX_17CK AUDITTO INPUT'!E57</f>
        <v>0</v>
      </c>
      <c r="AA57" s="2065">
        <f>+'17HPM_DATA_INPUT'!G58-'XX_17CK AUDITTO INPUT'!F57</f>
        <v>0</v>
      </c>
      <c r="AB57" s="2065">
        <f>+'17HPM_DATA_INPUT'!H58-'XX_17CK AUDITTO INPUT'!G57</f>
        <v>0</v>
      </c>
      <c r="AC57" s="2065">
        <f>+'17HPM_DATA_INPUT'!I58-'XX_17CK AUDITTO INPUT'!H57</f>
        <v>0</v>
      </c>
      <c r="AD57" s="2065">
        <f>+'17HPM_DATA_INPUT'!J58-'XX_17CK AUDITTO INPUT'!I57</f>
        <v>0</v>
      </c>
      <c r="AE57" s="2065">
        <f>+'17HPM_DATA_INPUT'!K58-'XX_17CK AUDITTO INPUT'!J57</f>
        <v>0</v>
      </c>
      <c r="AF57" s="2065">
        <f>+'17HPM_DATA_INPUT'!L58-'XX_17CK AUDITTO INPUT'!K57</f>
        <v>0</v>
      </c>
      <c r="AG57" s="2065">
        <f>+'17HPM_DATA_INPUT'!M58-'XX_17CK AUDITTO INPUT'!L57</f>
        <v>0</v>
      </c>
      <c r="AH57" s="2065">
        <f>+'17HPM_DATA_INPUT'!N58-'XX_17CK AUDITTO INPUT'!M57</f>
        <v>0</v>
      </c>
      <c r="AI57" s="2065">
        <f>+'17HPM_DATA_INPUT'!O58-'XX_17CK AUDITTO INPUT'!N57</f>
        <v>0</v>
      </c>
      <c r="AJ57" s="2065">
        <f>+'17HPM_DATA_INPUT'!P58-'XX_17CK AUDITTO INPUT'!O57</f>
        <v>0</v>
      </c>
      <c r="AK57" s="2065">
        <f>+'17HPM_DATA_INPUT'!Q58-'XX_17CK AUDITTO INPUT'!P57</f>
        <v>0</v>
      </c>
      <c r="AL57" s="2065">
        <f>+'17HPM_DATA_INPUT'!R58-'XX_17CK AUDITTO INPUT'!Q57</f>
        <v>0</v>
      </c>
      <c r="AM57" s="2065">
        <f>+'17HPM_DATA_INPUT'!S58-'XX_17CK AUDITTO INPUT'!R57</f>
        <v>0</v>
      </c>
      <c r="AN57" s="2065">
        <f>+'17HPM_DATA_INPUT'!T58-'XX_17CK AUDITTO INPUT'!S57</f>
        <v>0</v>
      </c>
      <c r="AO57" s="2065">
        <f>+'17HPM_DATA_INPUT'!U58-'XX_17CK AUDITTO INPUT'!T57</f>
        <v>0</v>
      </c>
      <c r="AQ57" s="455" t="str">
        <f>'Departmental PL'!D64</f>
        <v>4590 VAD MAINT SUPPLIES</v>
      </c>
    </row>
    <row r="58" spans="1:43" ht="20.25" hidden="1" customHeight="1" x14ac:dyDescent="0.25">
      <c r="A58" s="2094" t="s">
        <v>1506</v>
      </c>
      <c r="B58" s="2074" t="s">
        <v>1506</v>
      </c>
      <c r="C58" s="2075"/>
      <c r="D58" s="2075"/>
      <c r="E58" s="2075"/>
      <c r="F58" s="2075"/>
      <c r="G58" s="2075"/>
      <c r="H58" s="2075"/>
      <c r="I58" s="2075"/>
      <c r="J58" s="2075"/>
      <c r="K58" s="2075"/>
      <c r="L58" s="2075"/>
      <c r="M58" s="2075"/>
      <c r="N58" s="2075"/>
      <c r="O58" s="2075"/>
      <c r="P58" s="2075"/>
      <c r="Q58" s="2075"/>
      <c r="R58" s="2075"/>
      <c r="S58" s="2075"/>
      <c r="T58" s="2075"/>
      <c r="U58" s="2061" t="str">
        <f t="shared" si="0"/>
        <v>4590 VAD MAINT SUPPLIES</v>
      </c>
      <c r="W58" s="455" t="b">
        <f>+'17HPM_DATA_INPUT'!C59='XX_17CK AUDITTO INPUT'!U58</f>
        <v>1</v>
      </c>
      <c r="X58" s="2065">
        <f>+'17HPM_DATA_INPUT'!D59-'XX_17CK AUDITTO INPUT'!C58</f>
        <v>0</v>
      </c>
      <c r="Y58" s="2065">
        <f>+'17HPM_DATA_INPUT'!E59-'XX_17CK AUDITTO INPUT'!D58</f>
        <v>0</v>
      </c>
      <c r="Z58" s="2065">
        <f>+'17HPM_DATA_INPUT'!F59-'XX_17CK AUDITTO INPUT'!E58</f>
        <v>0</v>
      </c>
      <c r="AA58" s="2065">
        <f>+'17HPM_DATA_INPUT'!G59-'XX_17CK AUDITTO INPUT'!F58</f>
        <v>0</v>
      </c>
      <c r="AB58" s="2065">
        <f>+'17HPM_DATA_INPUT'!H59-'XX_17CK AUDITTO INPUT'!G58</f>
        <v>0</v>
      </c>
      <c r="AC58" s="2065">
        <f>+'17HPM_DATA_INPUT'!I59-'XX_17CK AUDITTO INPUT'!H58</f>
        <v>0</v>
      </c>
      <c r="AD58" s="2065">
        <f>+'17HPM_DATA_INPUT'!J59-'XX_17CK AUDITTO INPUT'!I58</f>
        <v>0</v>
      </c>
      <c r="AE58" s="2065">
        <f>+'17HPM_DATA_INPUT'!K59-'XX_17CK AUDITTO INPUT'!J58</f>
        <v>0</v>
      </c>
      <c r="AF58" s="2065">
        <f>+'17HPM_DATA_INPUT'!L59-'XX_17CK AUDITTO INPUT'!K58</f>
        <v>0</v>
      </c>
      <c r="AG58" s="2065">
        <f>+'17HPM_DATA_INPUT'!M59-'XX_17CK AUDITTO INPUT'!L58</f>
        <v>0</v>
      </c>
      <c r="AH58" s="2065">
        <f>+'17HPM_DATA_INPUT'!N59-'XX_17CK AUDITTO INPUT'!M58</f>
        <v>0</v>
      </c>
      <c r="AI58" s="2065">
        <f>+'17HPM_DATA_INPUT'!O59-'XX_17CK AUDITTO INPUT'!N58</f>
        <v>0</v>
      </c>
      <c r="AJ58" s="2065">
        <f>+'17HPM_DATA_INPUT'!P59-'XX_17CK AUDITTO INPUT'!O58</f>
        <v>0</v>
      </c>
      <c r="AK58" s="2065">
        <f>+'17HPM_DATA_INPUT'!Q59-'XX_17CK AUDITTO INPUT'!P58</f>
        <v>0</v>
      </c>
      <c r="AL58" s="2065">
        <f>+'17HPM_DATA_INPUT'!R59-'XX_17CK AUDITTO INPUT'!Q58</f>
        <v>0</v>
      </c>
      <c r="AM58" s="2065">
        <f>+'17HPM_DATA_INPUT'!S59-'XX_17CK AUDITTO INPUT'!R58</f>
        <v>0</v>
      </c>
      <c r="AN58" s="2065">
        <f>+'17HPM_DATA_INPUT'!T59-'XX_17CK AUDITTO INPUT'!S58</f>
        <v>0</v>
      </c>
      <c r="AO58" s="2065">
        <f>+'17HPM_DATA_INPUT'!U59-'XX_17CK AUDITTO INPUT'!T58</f>
        <v>0</v>
      </c>
      <c r="AQ58" s="455" t="str">
        <f>'Departmental PL'!D65</f>
        <v>4600 SMH ECHOCARDIOLOGY</v>
      </c>
    </row>
    <row r="59" spans="1:43" ht="20.25" hidden="1" customHeight="1" x14ac:dyDescent="0.25">
      <c r="A59" s="2067" t="s">
        <v>1507</v>
      </c>
      <c r="B59" s="2058" t="s">
        <v>2350</v>
      </c>
      <c r="C59" s="2060">
        <v>397</v>
      </c>
      <c r="D59" s="2060">
        <v>438</v>
      </c>
      <c r="E59" s="2060">
        <v>1042</v>
      </c>
      <c r="F59" s="2060">
        <v>1122</v>
      </c>
      <c r="G59" s="2060">
        <v>819395</v>
      </c>
      <c r="H59" s="2060">
        <v>918398</v>
      </c>
      <c r="I59" s="2060">
        <v>296490</v>
      </c>
      <c r="J59" s="2060">
        <v>309129</v>
      </c>
      <c r="K59" s="2060">
        <v>130421</v>
      </c>
      <c r="L59" s="2060">
        <v>141793</v>
      </c>
      <c r="M59" s="2060">
        <v>166069</v>
      </c>
      <c r="N59" s="2060">
        <v>167336</v>
      </c>
      <c r="O59" s="2060">
        <v>5168</v>
      </c>
      <c r="P59" s="2060">
        <v>6737</v>
      </c>
      <c r="Q59" s="2060">
        <v>52065</v>
      </c>
      <c r="R59" s="2060">
        <v>54175</v>
      </c>
      <c r="S59" s="2060">
        <v>108836</v>
      </c>
      <c r="T59" s="2060">
        <v>106425</v>
      </c>
      <c r="U59" s="2061" t="str">
        <f t="shared" si="0"/>
        <v>4600 SMH ECHOCARDIOLOGY</v>
      </c>
      <c r="W59" s="455" t="b">
        <f>+'17HPM_DATA_INPUT'!C60='XX_17CK AUDITTO INPUT'!U59</f>
        <v>1</v>
      </c>
      <c r="X59" s="2065">
        <f>+'17HPM_DATA_INPUT'!D60-'XX_17CK AUDITTO INPUT'!C59</f>
        <v>423</v>
      </c>
      <c r="Y59" s="2065">
        <f>+'17HPM_DATA_INPUT'!E60-'XX_17CK AUDITTO INPUT'!D59</f>
        <v>450</v>
      </c>
      <c r="Z59" s="2065">
        <f>+'17HPM_DATA_INPUT'!F60-'XX_17CK AUDITTO INPUT'!E59</f>
        <v>1060</v>
      </c>
      <c r="AA59" s="2065">
        <f>+'17HPM_DATA_INPUT'!G60-'XX_17CK AUDITTO INPUT'!F59</f>
        <v>1155</v>
      </c>
      <c r="AB59" s="2065">
        <f>+'17HPM_DATA_INPUT'!H60-'XX_17CK AUDITTO INPUT'!G59</f>
        <v>872848</v>
      </c>
      <c r="AC59" s="2065">
        <f>+'17HPM_DATA_INPUT'!I60-'XX_17CK AUDITTO INPUT'!H59</f>
        <v>926452</v>
      </c>
      <c r="AD59" s="2065">
        <f>+'17HPM_DATA_INPUT'!J60-'XX_17CK AUDITTO INPUT'!I59</f>
        <v>258724</v>
      </c>
      <c r="AE59" s="2065">
        <f>+'17HPM_DATA_INPUT'!K60-'XX_17CK AUDITTO INPUT'!J59</f>
        <v>322756</v>
      </c>
      <c r="AF59" s="2065">
        <f>+'17HPM_DATA_INPUT'!L60-'XX_17CK AUDITTO INPUT'!K59</f>
        <v>122900</v>
      </c>
      <c r="AG59" s="2065">
        <f>+'17HPM_DATA_INPUT'!M60-'XX_17CK AUDITTO INPUT'!L59</f>
        <v>142965</v>
      </c>
      <c r="AH59" s="2065">
        <f>+'17HPM_DATA_INPUT'!N60-'XX_17CK AUDITTO INPUT'!M59</f>
        <v>135824</v>
      </c>
      <c r="AI59" s="2065">
        <f>+'17HPM_DATA_INPUT'!O60-'XX_17CK AUDITTO INPUT'!N59</f>
        <v>179792</v>
      </c>
      <c r="AJ59" s="2065">
        <f>+'17HPM_DATA_INPUT'!P60-'XX_17CK AUDITTO INPUT'!O59</f>
        <v>5695</v>
      </c>
      <c r="AK59" s="2065">
        <f>+'17HPM_DATA_INPUT'!Q60-'XX_17CK AUDITTO INPUT'!P59</f>
        <v>6792</v>
      </c>
      <c r="AL59" s="2065">
        <f>+'17HPM_DATA_INPUT'!R60-'XX_17CK AUDITTO INPUT'!Q59</f>
        <v>47239</v>
      </c>
      <c r="AM59" s="2065">
        <f>+'17HPM_DATA_INPUT'!S60-'XX_17CK AUDITTO INPUT'!R59</f>
        <v>54622</v>
      </c>
      <c r="AN59" s="2065">
        <f>+'17HPM_DATA_INPUT'!T60-'XX_17CK AUDITTO INPUT'!S59</f>
        <v>82890</v>
      </c>
      <c r="AO59" s="2065">
        <f>+'17HPM_DATA_INPUT'!U60-'XX_17CK AUDITTO INPUT'!T59</f>
        <v>118377</v>
      </c>
      <c r="AQ59" s="455" t="str">
        <f>'Departmental PL'!D66</f>
        <v>4610 CLINTON CROSSINGS ECHOCARDIOLOGY</v>
      </c>
    </row>
    <row r="60" spans="1:43" ht="20.25" hidden="1" customHeight="1" x14ac:dyDescent="0.25">
      <c r="A60" s="2067" t="s">
        <v>1508</v>
      </c>
      <c r="B60" s="2074" t="s">
        <v>1508</v>
      </c>
      <c r="C60" s="2075"/>
      <c r="D60" s="2075"/>
      <c r="E60" s="2075"/>
      <c r="F60" s="2075"/>
      <c r="G60" s="2075"/>
      <c r="H60" s="2075"/>
      <c r="I60" s="2075"/>
      <c r="J60" s="2075"/>
      <c r="K60" s="2075"/>
      <c r="L60" s="2075"/>
      <c r="M60" s="2075"/>
      <c r="N60" s="2075"/>
      <c r="O60" s="2075"/>
      <c r="P60" s="2075"/>
      <c r="Q60" s="2075"/>
      <c r="R60" s="2075"/>
      <c r="S60" s="2075"/>
      <c r="T60" s="2075"/>
      <c r="U60" s="2061" t="str">
        <f t="shared" si="0"/>
        <v>4610 CLINTON CROSSINGS ECHOCARDIOLOGY</v>
      </c>
      <c r="W60" s="455" t="b">
        <f>+'17HPM_DATA_INPUT'!C61='XX_17CK AUDITTO INPUT'!U60</f>
        <v>1</v>
      </c>
      <c r="X60" s="2065">
        <f>+'17HPM_DATA_INPUT'!D61-'XX_17CK AUDITTO INPUT'!C60</f>
        <v>6</v>
      </c>
      <c r="Y60" s="2065">
        <f>+'17HPM_DATA_INPUT'!E61-'XX_17CK AUDITTO INPUT'!D60</f>
        <v>0</v>
      </c>
      <c r="Z60" s="2065">
        <f>+'17HPM_DATA_INPUT'!F61-'XX_17CK AUDITTO INPUT'!E60</f>
        <v>22</v>
      </c>
      <c r="AA60" s="2065">
        <f>+'17HPM_DATA_INPUT'!G61-'XX_17CK AUDITTO INPUT'!F60</f>
        <v>0</v>
      </c>
      <c r="AB60" s="2065">
        <f>+'17HPM_DATA_INPUT'!H61-'XX_17CK AUDITTO INPUT'!G60</f>
        <v>13115</v>
      </c>
      <c r="AC60" s="2065">
        <f>+'17HPM_DATA_INPUT'!I61-'XX_17CK AUDITTO INPUT'!H60</f>
        <v>0</v>
      </c>
      <c r="AD60" s="2065">
        <f>+'17HPM_DATA_INPUT'!J61-'XX_17CK AUDITTO INPUT'!I60</f>
        <v>5659</v>
      </c>
      <c r="AE60" s="2065">
        <f>+'17HPM_DATA_INPUT'!K61-'XX_17CK AUDITTO INPUT'!J60</f>
        <v>0</v>
      </c>
      <c r="AF60" s="2065">
        <f>+'17HPM_DATA_INPUT'!L61-'XX_17CK AUDITTO INPUT'!K60</f>
        <v>2193</v>
      </c>
      <c r="AG60" s="2065">
        <f>+'17HPM_DATA_INPUT'!M61-'XX_17CK AUDITTO INPUT'!L60</f>
        <v>0</v>
      </c>
      <c r="AH60" s="2065">
        <f>+'17HPM_DATA_INPUT'!N61-'XX_17CK AUDITTO INPUT'!M60</f>
        <v>3466</v>
      </c>
      <c r="AI60" s="2065">
        <f>+'17HPM_DATA_INPUT'!O61-'XX_17CK AUDITTO INPUT'!N60</f>
        <v>0</v>
      </c>
      <c r="AJ60" s="2065">
        <f>+'17HPM_DATA_INPUT'!P61-'XX_17CK AUDITTO INPUT'!O60</f>
        <v>223</v>
      </c>
      <c r="AK60" s="2065">
        <f>+'17HPM_DATA_INPUT'!Q61-'XX_17CK AUDITTO INPUT'!P60</f>
        <v>0</v>
      </c>
      <c r="AL60" s="2065">
        <f>+'17HPM_DATA_INPUT'!R61-'XX_17CK AUDITTO INPUT'!Q60</f>
        <v>456</v>
      </c>
      <c r="AM60" s="2065">
        <f>+'17HPM_DATA_INPUT'!S61-'XX_17CK AUDITTO INPUT'!R60</f>
        <v>0</v>
      </c>
      <c r="AN60" s="2065">
        <f>+'17HPM_DATA_INPUT'!T61-'XX_17CK AUDITTO INPUT'!S60</f>
        <v>2788</v>
      </c>
      <c r="AO60" s="2065">
        <f>+'17HPM_DATA_INPUT'!U61-'XX_17CK AUDITTO INPUT'!T60</f>
        <v>0</v>
      </c>
      <c r="AQ60" s="455" t="str">
        <f>'Departmental PL'!D67</f>
        <v>4620 CARDIAC REHAB*</v>
      </c>
    </row>
    <row r="61" spans="1:43" ht="20.25" hidden="1" customHeight="1" x14ac:dyDescent="0.25">
      <c r="A61" s="2067" t="s">
        <v>1509</v>
      </c>
      <c r="B61" s="2074" t="s">
        <v>1509</v>
      </c>
      <c r="C61" s="2075"/>
      <c r="D61" s="2075"/>
      <c r="E61" s="2075"/>
      <c r="F61" s="2075"/>
      <c r="G61" s="2075"/>
      <c r="H61" s="2075"/>
      <c r="I61" s="2075"/>
      <c r="J61" s="2075"/>
      <c r="K61" s="2075"/>
      <c r="L61" s="2075"/>
      <c r="M61" s="2075"/>
      <c r="N61" s="2075"/>
      <c r="O61" s="2075"/>
      <c r="P61" s="2075"/>
      <c r="Q61" s="2075"/>
      <c r="R61" s="2075"/>
      <c r="S61" s="2075"/>
      <c r="T61" s="2075"/>
      <c r="U61" s="2061" t="str">
        <f t="shared" si="0"/>
        <v>4620 CARDIAC REHAB</v>
      </c>
      <c r="W61" s="455" t="b">
        <f>+'17HPM_DATA_INPUT'!C62='XX_17CK AUDITTO INPUT'!U61</f>
        <v>1</v>
      </c>
      <c r="X61" s="2065">
        <f>+'17HPM_DATA_INPUT'!D62-'XX_17CK AUDITTO INPUT'!C61</f>
        <v>0</v>
      </c>
      <c r="Y61" s="2065">
        <f>+'17HPM_DATA_INPUT'!E62-'XX_17CK AUDITTO INPUT'!D61</f>
        <v>0</v>
      </c>
      <c r="Z61" s="2065">
        <f>+'17HPM_DATA_INPUT'!F62-'XX_17CK AUDITTO INPUT'!E61</f>
        <v>0</v>
      </c>
      <c r="AA61" s="2065">
        <f>+'17HPM_DATA_INPUT'!G62-'XX_17CK AUDITTO INPUT'!F61</f>
        <v>0</v>
      </c>
      <c r="AB61" s="2065">
        <f>+'17HPM_DATA_INPUT'!H62-'XX_17CK AUDITTO INPUT'!G61</f>
        <v>0</v>
      </c>
      <c r="AC61" s="2065">
        <f>+'17HPM_DATA_INPUT'!I62-'XX_17CK AUDITTO INPUT'!H61</f>
        <v>0</v>
      </c>
      <c r="AD61" s="2065">
        <f>+'17HPM_DATA_INPUT'!J62-'XX_17CK AUDITTO INPUT'!I61</f>
        <v>0</v>
      </c>
      <c r="AE61" s="2065">
        <f>+'17HPM_DATA_INPUT'!K62-'XX_17CK AUDITTO INPUT'!J61</f>
        <v>0</v>
      </c>
      <c r="AF61" s="2065">
        <f>+'17HPM_DATA_INPUT'!L62-'XX_17CK AUDITTO INPUT'!K61</f>
        <v>0</v>
      </c>
      <c r="AG61" s="2065">
        <f>+'17HPM_DATA_INPUT'!M62-'XX_17CK AUDITTO INPUT'!L61</f>
        <v>0</v>
      </c>
      <c r="AH61" s="2065">
        <f>+'17HPM_DATA_INPUT'!N62-'XX_17CK AUDITTO INPUT'!M61</f>
        <v>0</v>
      </c>
      <c r="AI61" s="2065">
        <f>+'17HPM_DATA_INPUT'!O62-'XX_17CK AUDITTO INPUT'!N61</f>
        <v>0</v>
      </c>
      <c r="AJ61" s="2065">
        <f>+'17HPM_DATA_INPUT'!P62-'XX_17CK AUDITTO INPUT'!O61</f>
        <v>0</v>
      </c>
      <c r="AK61" s="2065">
        <f>+'17HPM_DATA_INPUT'!Q62-'XX_17CK AUDITTO INPUT'!P61</f>
        <v>0</v>
      </c>
      <c r="AL61" s="2065">
        <f>+'17HPM_DATA_INPUT'!R62-'XX_17CK AUDITTO INPUT'!Q61</f>
        <v>0</v>
      </c>
      <c r="AM61" s="2065">
        <f>+'17HPM_DATA_INPUT'!S62-'XX_17CK AUDITTO INPUT'!R61</f>
        <v>0</v>
      </c>
      <c r="AN61" s="2065">
        <f>+'17HPM_DATA_INPUT'!T62-'XX_17CK AUDITTO INPUT'!S61</f>
        <v>0</v>
      </c>
      <c r="AO61" s="2065">
        <f>+'17HPM_DATA_INPUT'!U62-'XX_17CK AUDITTO INPUT'!T61</f>
        <v>0</v>
      </c>
      <c r="AQ61" s="455" t="str">
        <f>'Departmental PL'!D68</f>
        <v>4630 ROCHESTER CARDPULM GROUP (RCPG)</v>
      </c>
    </row>
    <row r="62" spans="1:43" ht="20.25" hidden="1" customHeight="1" x14ac:dyDescent="0.25">
      <c r="A62" s="2067" t="s">
        <v>1510</v>
      </c>
      <c r="B62" s="2058" t="s">
        <v>2354</v>
      </c>
      <c r="C62" s="2060">
        <v>70</v>
      </c>
      <c r="D62" s="2060">
        <v>88</v>
      </c>
      <c r="E62" s="2060">
        <v>1068</v>
      </c>
      <c r="F62" s="2060">
        <v>1056</v>
      </c>
      <c r="G62" s="2060">
        <v>307374</v>
      </c>
      <c r="H62" s="2060">
        <v>347821</v>
      </c>
      <c r="I62" s="2060">
        <v>98634</v>
      </c>
      <c r="J62" s="2060">
        <v>118571</v>
      </c>
      <c r="K62" s="2060">
        <v>79356</v>
      </c>
      <c r="L62" s="2060">
        <v>79241</v>
      </c>
      <c r="M62" s="2060">
        <v>19278</v>
      </c>
      <c r="N62" s="2060">
        <v>39330</v>
      </c>
      <c r="O62" s="2060">
        <v>3871</v>
      </c>
      <c r="P62" s="2060">
        <v>4835</v>
      </c>
      <c r="Q62" s="2060">
        <v>43927</v>
      </c>
      <c r="R62" s="2060">
        <v>44838</v>
      </c>
      <c r="S62" s="2060">
        <v>-28520</v>
      </c>
      <c r="T62" s="2060">
        <v>-10343</v>
      </c>
      <c r="U62" s="2061" t="str">
        <f t="shared" si="0"/>
        <v>4640 NUCLEAR CARDIOLOGY</v>
      </c>
      <c r="W62" s="455" t="b">
        <f>+'17HPM_DATA_INPUT'!C64='XX_17CK AUDITTO INPUT'!U62</f>
        <v>1</v>
      </c>
      <c r="X62" s="2065">
        <f>+'17HPM_DATA_INPUT'!D64-'XX_17CK AUDITTO INPUT'!C62</f>
        <v>46</v>
      </c>
      <c r="Y62" s="2065">
        <f>+'17HPM_DATA_INPUT'!E64-'XX_17CK AUDITTO INPUT'!D62</f>
        <v>68</v>
      </c>
      <c r="Z62" s="2065">
        <f>+'17HPM_DATA_INPUT'!F64-'XX_17CK AUDITTO INPUT'!E62</f>
        <v>669</v>
      </c>
      <c r="AA62" s="2065">
        <f>+'17HPM_DATA_INPUT'!G64-'XX_17CK AUDITTO INPUT'!F62</f>
        <v>929</v>
      </c>
      <c r="AB62" s="2065">
        <f>+'17HPM_DATA_INPUT'!H64-'XX_17CK AUDITTO INPUT'!G62</f>
        <v>203142</v>
      </c>
      <c r="AC62" s="2065">
        <f>+'17HPM_DATA_INPUT'!I64-'XX_17CK AUDITTO INPUT'!H62</f>
        <v>297114</v>
      </c>
      <c r="AD62" s="2065">
        <f>+'17HPM_DATA_INPUT'!J64-'XX_17CK AUDITTO INPUT'!I62</f>
        <v>47502</v>
      </c>
      <c r="AE62" s="2065">
        <f>+'17HPM_DATA_INPUT'!K64-'XX_17CK AUDITTO INPUT'!J62</f>
        <v>84565</v>
      </c>
      <c r="AF62" s="2065">
        <f>+'17HPM_DATA_INPUT'!L64-'XX_17CK AUDITTO INPUT'!K62</f>
        <v>43552</v>
      </c>
      <c r="AG62" s="2065">
        <f>+'17HPM_DATA_INPUT'!M64-'XX_17CK AUDITTO INPUT'!L62</f>
        <v>64852</v>
      </c>
      <c r="AH62" s="2065">
        <f>+'17HPM_DATA_INPUT'!N64-'XX_17CK AUDITTO INPUT'!M62</f>
        <v>3950</v>
      </c>
      <c r="AI62" s="2065">
        <f>+'17HPM_DATA_INPUT'!O64-'XX_17CK AUDITTO INPUT'!N62</f>
        <v>19713</v>
      </c>
      <c r="AJ62" s="2065">
        <f>+'17HPM_DATA_INPUT'!P64-'XX_17CK AUDITTO INPUT'!O62</f>
        <v>2994</v>
      </c>
      <c r="AK62" s="2065">
        <f>+'17HPM_DATA_INPUT'!Q64-'XX_17CK AUDITTO INPUT'!P62</f>
        <v>3957</v>
      </c>
      <c r="AL62" s="2065">
        <f>+'17HPM_DATA_INPUT'!R64-'XX_17CK AUDITTO INPUT'!Q62</f>
        <v>24594</v>
      </c>
      <c r="AM62" s="2065">
        <f>+'17HPM_DATA_INPUT'!S64-'XX_17CK AUDITTO INPUT'!R62</f>
        <v>36697</v>
      </c>
      <c r="AN62" s="2065">
        <f>+'17HPM_DATA_INPUT'!T64-'XX_17CK AUDITTO INPUT'!S62</f>
        <v>-23639</v>
      </c>
      <c r="AO62" s="2065">
        <f>+'17HPM_DATA_INPUT'!U64-'XX_17CK AUDITTO INPUT'!T62</f>
        <v>-20940</v>
      </c>
      <c r="AQ62" s="455" t="str">
        <f>'Departmental PL'!D69</f>
        <v>4640 NUCLEAR CARDIOLOGY</v>
      </c>
    </row>
    <row r="63" spans="1:43" ht="20.25" hidden="1" customHeight="1" x14ac:dyDescent="0.25">
      <c r="A63" s="2067" t="s">
        <v>1511</v>
      </c>
      <c r="B63" s="2074" t="s">
        <v>1511</v>
      </c>
      <c r="C63" s="2075"/>
      <c r="D63" s="2075"/>
      <c r="E63" s="2075"/>
      <c r="F63" s="2075"/>
      <c r="G63" s="2075"/>
      <c r="H63" s="2075"/>
      <c r="I63" s="2075"/>
      <c r="J63" s="2075"/>
      <c r="K63" s="2075"/>
      <c r="L63" s="2075"/>
      <c r="M63" s="2075"/>
      <c r="N63" s="2075"/>
      <c r="O63" s="2075"/>
      <c r="P63" s="2075"/>
      <c r="Q63" s="2075"/>
      <c r="R63" s="2075"/>
      <c r="S63" s="2075"/>
      <c r="T63" s="2075"/>
      <c r="U63" s="2061" t="str">
        <f t="shared" si="0"/>
        <v>4650 NUCLEAR CARDLGY - CLINCRSS</v>
      </c>
      <c r="W63" s="455" t="b">
        <f>+'17HPM_DATA_INPUT'!C65='XX_17CK AUDITTO INPUT'!U63</f>
        <v>1</v>
      </c>
      <c r="X63" s="2065">
        <f>+'17HPM_DATA_INPUT'!D65-'XX_17CK AUDITTO INPUT'!C63</f>
        <v>0</v>
      </c>
      <c r="Y63" s="2065">
        <f>+'17HPM_DATA_INPUT'!E65-'XX_17CK AUDITTO INPUT'!D63</f>
        <v>0</v>
      </c>
      <c r="Z63" s="2065">
        <f>+'17HPM_DATA_INPUT'!F65-'XX_17CK AUDITTO INPUT'!E63</f>
        <v>0</v>
      </c>
      <c r="AA63" s="2065">
        <f>+'17HPM_DATA_INPUT'!G65-'XX_17CK AUDITTO INPUT'!F63</f>
        <v>0</v>
      </c>
      <c r="AB63" s="2065">
        <f>+'17HPM_DATA_INPUT'!H65-'XX_17CK AUDITTO INPUT'!G63</f>
        <v>0</v>
      </c>
      <c r="AC63" s="2065">
        <f>+'17HPM_DATA_INPUT'!I65-'XX_17CK AUDITTO INPUT'!H63</f>
        <v>0</v>
      </c>
      <c r="AD63" s="2065">
        <f>+'17HPM_DATA_INPUT'!J65-'XX_17CK AUDITTO INPUT'!I63</f>
        <v>0</v>
      </c>
      <c r="AE63" s="2065">
        <f>+'17HPM_DATA_INPUT'!K65-'XX_17CK AUDITTO INPUT'!J63</f>
        <v>0</v>
      </c>
      <c r="AF63" s="2065">
        <f>+'17HPM_DATA_INPUT'!L65-'XX_17CK AUDITTO INPUT'!K63</f>
        <v>0</v>
      </c>
      <c r="AG63" s="2065">
        <f>+'17HPM_DATA_INPUT'!M65-'XX_17CK AUDITTO INPUT'!L63</f>
        <v>0</v>
      </c>
      <c r="AH63" s="2065">
        <f>+'17HPM_DATA_INPUT'!N65-'XX_17CK AUDITTO INPUT'!M63</f>
        <v>0</v>
      </c>
      <c r="AI63" s="2065">
        <f>+'17HPM_DATA_INPUT'!O65-'XX_17CK AUDITTO INPUT'!N63</f>
        <v>0</v>
      </c>
      <c r="AJ63" s="2065">
        <f>+'17HPM_DATA_INPUT'!P65-'XX_17CK AUDITTO INPUT'!O63</f>
        <v>0</v>
      </c>
      <c r="AK63" s="2065">
        <f>+'17HPM_DATA_INPUT'!Q65-'XX_17CK AUDITTO INPUT'!P63</f>
        <v>0</v>
      </c>
      <c r="AL63" s="2065">
        <f>+'17HPM_DATA_INPUT'!R65-'XX_17CK AUDITTO INPUT'!Q63</f>
        <v>0</v>
      </c>
      <c r="AM63" s="2065">
        <f>+'17HPM_DATA_INPUT'!S65-'XX_17CK AUDITTO INPUT'!R63</f>
        <v>0</v>
      </c>
      <c r="AN63" s="2065">
        <f>+'17HPM_DATA_INPUT'!T65-'XX_17CK AUDITTO INPUT'!S63</f>
        <v>0</v>
      </c>
      <c r="AO63" s="2065">
        <f>+'17HPM_DATA_INPUT'!U65-'XX_17CK AUDITTO INPUT'!T63</f>
        <v>0</v>
      </c>
      <c r="AQ63" s="455" t="str">
        <f>'Departmental PL'!D70</f>
        <v>4650 NUCLEAR CARDLGY - CLINCRSS</v>
      </c>
    </row>
    <row r="64" spans="1:43" ht="20.25" hidden="1" customHeight="1" x14ac:dyDescent="0.25">
      <c r="A64" s="2086" t="s">
        <v>2284</v>
      </c>
      <c r="B64" s="2074" t="s">
        <v>2284</v>
      </c>
      <c r="C64" s="2075"/>
      <c r="D64" s="2075"/>
      <c r="E64" s="2075"/>
      <c r="F64" s="2075"/>
      <c r="G64" s="2075"/>
      <c r="H64" s="2075"/>
      <c r="I64" s="2075"/>
      <c r="J64" s="2075"/>
      <c r="K64" s="2075"/>
      <c r="L64" s="2075"/>
      <c r="M64" s="2075"/>
      <c r="N64" s="2075"/>
      <c r="O64" s="2075"/>
      <c r="P64" s="2075"/>
      <c r="Q64" s="2075"/>
      <c r="R64" s="2075"/>
      <c r="S64" s="2075"/>
      <c r="T64" s="2075"/>
      <c r="U64" s="2061" t="str">
        <f t="shared" si="0"/>
        <v>4660 AC CARDIOLOGY</v>
      </c>
      <c r="W64" s="455" t="b">
        <f>+'17HPM_DATA_INPUT'!C66='XX_17CK AUDITTO INPUT'!U64</f>
        <v>1</v>
      </c>
      <c r="X64" s="2065">
        <f>+'17HPM_DATA_INPUT'!D66-'XX_17CK AUDITTO INPUT'!C64</f>
        <v>0</v>
      </c>
      <c r="Y64" s="2065">
        <f>+'17HPM_DATA_INPUT'!E66-'XX_17CK AUDITTO INPUT'!D64</f>
        <v>0</v>
      </c>
      <c r="Z64" s="2065">
        <f>+'17HPM_DATA_INPUT'!F66-'XX_17CK AUDITTO INPUT'!E64</f>
        <v>0</v>
      </c>
      <c r="AA64" s="2065">
        <f>+'17HPM_DATA_INPUT'!G66-'XX_17CK AUDITTO INPUT'!F64</f>
        <v>0</v>
      </c>
      <c r="AB64" s="2065">
        <f>+'17HPM_DATA_INPUT'!H66-'XX_17CK AUDITTO INPUT'!G64</f>
        <v>0</v>
      </c>
      <c r="AC64" s="2065">
        <f>+'17HPM_DATA_INPUT'!I66-'XX_17CK AUDITTO INPUT'!H64</f>
        <v>0</v>
      </c>
      <c r="AD64" s="2065">
        <f>+'17HPM_DATA_INPUT'!J66-'XX_17CK AUDITTO INPUT'!I64</f>
        <v>0</v>
      </c>
      <c r="AE64" s="2065">
        <f>+'17HPM_DATA_INPUT'!K66-'XX_17CK AUDITTO INPUT'!J64</f>
        <v>0</v>
      </c>
      <c r="AF64" s="2065">
        <f>+'17HPM_DATA_INPUT'!L66-'XX_17CK AUDITTO INPUT'!K64</f>
        <v>0</v>
      </c>
      <c r="AG64" s="2065">
        <f>+'17HPM_DATA_INPUT'!M66-'XX_17CK AUDITTO INPUT'!L64</f>
        <v>0</v>
      </c>
      <c r="AH64" s="2065">
        <f>+'17HPM_DATA_INPUT'!N66-'XX_17CK AUDITTO INPUT'!M64</f>
        <v>0</v>
      </c>
      <c r="AI64" s="2065">
        <f>+'17HPM_DATA_INPUT'!O66-'XX_17CK AUDITTO INPUT'!N64</f>
        <v>0</v>
      </c>
      <c r="AJ64" s="2065">
        <f>+'17HPM_DATA_INPUT'!P66-'XX_17CK AUDITTO INPUT'!O64</f>
        <v>0</v>
      </c>
      <c r="AK64" s="2065">
        <f>+'17HPM_DATA_INPUT'!Q66-'XX_17CK AUDITTO INPUT'!P64</f>
        <v>0</v>
      </c>
      <c r="AL64" s="2065">
        <f>+'17HPM_DATA_INPUT'!R66-'XX_17CK AUDITTO INPUT'!Q64</f>
        <v>0</v>
      </c>
      <c r="AM64" s="2065">
        <f>+'17HPM_DATA_INPUT'!S66-'XX_17CK AUDITTO INPUT'!R64</f>
        <v>0</v>
      </c>
      <c r="AN64" s="2065">
        <f>+'17HPM_DATA_INPUT'!T66-'XX_17CK AUDITTO INPUT'!S64</f>
        <v>0</v>
      </c>
      <c r="AO64" s="2065">
        <f>+'17HPM_DATA_INPUT'!U66-'XX_17CK AUDITTO INPUT'!T64</f>
        <v>0</v>
      </c>
      <c r="AQ64" s="455" t="str">
        <f>'Departmental PL'!D71</f>
        <v>4660 AC CARDIOLOGY</v>
      </c>
    </row>
    <row r="65" spans="1:43" ht="20.25" hidden="1" customHeight="1" x14ac:dyDescent="0.25">
      <c r="A65" s="2067" t="s">
        <v>1512</v>
      </c>
      <c r="B65" s="2058" t="s">
        <v>2355</v>
      </c>
      <c r="C65" s="2060">
        <v>2081</v>
      </c>
      <c r="D65" s="2060">
        <v>2661</v>
      </c>
      <c r="E65" s="2060">
        <v>2720</v>
      </c>
      <c r="F65" s="2060">
        <v>3441</v>
      </c>
      <c r="G65" s="2060">
        <v>414382</v>
      </c>
      <c r="H65" s="2060">
        <v>503763</v>
      </c>
      <c r="I65" s="2060">
        <v>144129</v>
      </c>
      <c r="J65" s="2060">
        <v>168293</v>
      </c>
      <c r="K65" s="2060">
        <v>36603</v>
      </c>
      <c r="L65" s="2060">
        <v>46531</v>
      </c>
      <c r="M65" s="2060">
        <v>107526</v>
      </c>
      <c r="N65" s="2060">
        <v>121762</v>
      </c>
      <c r="O65" s="2060">
        <v>4385</v>
      </c>
      <c r="P65" s="2060">
        <v>5439</v>
      </c>
      <c r="Q65" s="2060">
        <v>17930</v>
      </c>
      <c r="R65" s="2060">
        <v>30697</v>
      </c>
      <c r="S65" s="2060">
        <v>85211</v>
      </c>
      <c r="T65" s="2060">
        <v>85627</v>
      </c>
      <c r="U65" s="2061" t="str">
        <f t="shared" si="0"/>
        <v>4680 HEART STATION</v>
      </c>
      <c r="W65" s="455" t="b">
        <f>+'17HPM_DATA_INPUT'!C67='XX_17CK AUDITTO INPUT'!U65</f>
        <v>1</v>
      </c>
      <c r="X65" s="2065">
        <f>+'17HPM_DATA_INPUT'!D67-'XX_17CK AUDITTO INPUT'!C65</f>
        <v>2243</v>
      </c>
      <c r="Y65" s="2065">
        <f>+'17HPM_DATA_INPUT'!E67-'XX_17CK AUDITTO INPUT'!D65</f>
        <v>2413</v>
      </c>
      <c r="Z65" s="2065">
        <f>+'17HPM_DATA_INPUT'!F67-'XX_17CK AUDITTO INPUT'!E65</f>
        <v>3027</v>
      </c>
      <c r="AA65" s="2065">
        <f>+'17HPM_DATA_INPUT'!G67-'XX_17CK AUDITTO INPUT'!F65</f>
        <v>3152</v>
      </c>
      <c r="AB65" s="2065">
        <f>+'17HPM_DATA_INPUT'!H67-'XX_17CK AUDITTO INPUT'!G65</f>
        <v>464689</v>
      </c>
      <c r="AC65" s="2065">
        <f>+'17HPM_DATA_INPUT'!I67-'XX_17CK AUDITTO INPUT'!H65</f>
        <v>476593</v>
      </c>
      <c r="AD65" s="2065">
        <f>+'17HPM_DATA_INPUT'!J67-'XX_17CK AUDITTO INPUT'!I65</f>
        <v>155606</v>
      </c>
      <c r="AE65" s="2065">
        <f>+'17HPM_DATA_INPUT'!K67-'XX_17CK AUDITTO INPUT'!J65</f>
        <v>163470</v>
      </c>
      <c r="AF65" s="2065">
        <f>+'17HPM_DATA_INPUT'!L67-'XX_17CK AUDITTO INPUT'!K65</f>
        <v>36941</v>
      </c>
      <c r="AG65" s="2065">
        <f>+'17HPM_DATA_INPUT'!M67-'XX_17CK AUDITTO INPUT'!L65</f>
        <v>42364</v>
      </c>
      <c r="AH65" s="2065">
        <f>+'17HPM_DATA_INPUT'!N67-'XX_17CK AUDITTO INPUT'!M65</f>
        <v>118665</v>
      </c>
      <c r="AI65" s="2065">
        <f>+'17HPM_DATA_INPUT'!O67-'XX_17CK AUDITTO INPUT'!N65</f>
        <v>121105</v>
      </c>
      <c r="AJ65" s="2065">
        <f>+'17HPM_DATA_INPUT'!P67-'XX_17CK AUDITTO INPUT'!O65</f>
        <v>5059</v>
      </c>
      <c r="AK65" s="2065">
        <f>+'17HPM_DATA_INPUT'!Q67-'XX_17CK AUDITTO INPUT'!P65</f>
        <v>4951</v>
      </c>
      <c r="AL65" s="2065">
        <f>+'17HPM_DATA_INPUT'!R67-'XX_17CK AUDITTO INPUT'!Q65</f>
        <v>17583</v>
      </c>
      <c r="AM65" s="2065">
        <f>+'17HPM_DATA_INPUT'!S67-'XX_17CK AUDITTO INPUT'!R65</f>
        <v>27947</v>
      </c>
      <c r="AN65" s="2065">
        <f>+'17HPM_DATA_INPUT'!T67-'XX_17CK AUDITTO INPUT'!S65</f>
        <v>96023</v>
      </c>
      <c r="AO65" s="2065">
        <f>+'17HPM_DATA_INPUT'!U67-'XX_17CK AUDITTO INPUT'!T65</f>
        <v>88206</v>
      </c>
      <c r="AQ65" s="455" t="str">
        <f>'Departmental PL'!D73</f>
        <v>4680 HEART STATION</v>
      </c>
    </row>
    <row r="66" spans="1:43" ht="20.25" hidden="1" customHeight="1" x14ac:dyDescent="0.25">
      <c r="A66" s="2067" t="s">
        <v>1513</v>
      </c>
      <c r="B66" s="2074" t="s">
        <v>1513</v>
      </c>
      <c r="C66" s="2075"/>
      <c r="D66" s="2075"/>
      <c r="E66" s="2075"/>
      <c r="F66" s="2075"/>
      <c r="G66" s="2075"/>
      <c r="H66" s="2075"/>
      <c r="I66" s="2075"/>
      <c r="J66" s="2075"/>
      <c r="K66" s="2075"/>
      <c r="L66" s="2075"/>
      <c r="M66" s="2075"/>
      <c r="N66" s="2075"/>
      <c r="O66" s="2075"/>
      <c r="P66" s="2075"/>
      <c r="Q66" s="2075"/>
      <c r="R66" s="2075"/>
      <c r="S66" s="2075"/>
      <c r="T66" s="2075"/>
      <c r="U66" s="2061" t="str">
        <f t="shared" si="0"/>
        <v>4690 LAKESIDE CARDIOLOGY</v>
      </c>
      <c r="W66" s="455" t="b">
        <f>+'17HPM_DATA_INPUT'!C68='XX_17CK AUDITTO INPUT'!U66</f>
        <v>1</v>
      </c>
      <c r="X66" s="2065">
        <f>+'17HPM_DATA_INPUT'!D68-'XX_17CK AUDITTO INPUT'!C66</f>
        <v>0</v>
      </c>
      <c r="Y66" s="2065">
        <f>+'17HPM_DATA_INPUT'!E68-'XX_17CK AUDITTO INPUT'!D66</f>
        <v>1</v>
      </c>
      <c r="Z66" s="2065">
        <f>+'17HPM_DATA_INPUT'!F68-'XX_17CK AUDITTO INPUT'!E66</f>
        <v>0</v>
      </c>
      <c r="AA66" s="2065">
        <f>+'17HPM_DATA_INPUT'!G68-'XX_17CK AUDITTO INPUT'!F66</f>
        <v>0</v>
      </c>
      <c r="AB66" s="2065">
        <f>+'17HPM_DATA_INPUT'!H68-'XX_17CK AUDITTO INPUT'!G66</f>
        <v>0</v>
      </c>
      <c r="AC66" s="2065">
        <f>+'17HPM_DATA_INPUT'!I68-'XX_17CK AUDITTO INPUT'!H66</f>
        <v>0</v>
      </c>
      <c r="AD66" s="2065">
        <f>+'17HPM_DATA_INPUT'!J68-'XX_17CK AUDITTO INPUT'!I66</f>
        <v>0</v>
      </c>
      <c r="AE66" s="2065">
        <f>+'17HPM_DATA_INPUT'!K68-'XX_17CK AUDITTO INPUT'!J66</f>
        <v>0</v>
      </c>
      <c r="AF66" s="2065">
        <f>+'17HPM_DATA_INPUT'!L68-'XX_17CK AUDITTO INPUT'!K66</f>
        <v>0</v>
      </c>
      <c r="AG66" s="2065">
        <f>+'17HPM_DATA_INPUT'!M68-'XX_17CK AUDITTO INPUT'!L66</f>
        <v>0</v>
      </c>
      <c r="AH66" s="2065">
        <f>+'17HPM_DATA_INPUT'!N68-'XX_17CK AUDITTO INPUT'!M66</f>
        <v>0</v>
      </c>
      <c r="AI66" s="2065">
        <f>+'17HPM_DATA_INPUT'!O68-'XX_17CK AUDITTO INPUT'!N66</f>
        <v>0</v>
      </c>
      <c r="AJ66" s="2065">
        <f>+'17HPM_DATA_INPUT'!P68-'XX_17CK AUDITTO INPUT'!O66</f>
        <v>0</v>
      </c>
      <c r="AK66" s="2065">
        <f>+'17HPM_DATA_INPUT'!Q68-'XX_17CK AUDITTO INPUT'!P66</f>
        <v>0</v>
      </c>
      <c r="AL66" s="2065">
        <f>+'17HPM_DATA_INPUT'!R68-'XX_17CK AUDITTO INPUT'!Q66</f>
        <v>0</v>
      </c>
      <c r="AM66" s="2065">
        <f>+'17HPM_DATA_INPUT'!S68-'XX_17CK AUDITTO INPUT'!R66</f>
        <v>0</v>
      </c>
      <c r="AN66" s="2065">
        <f>+'17HPM_DATA_INPUT'!T68-'XX_17CK AUDITTO INPUT'!S66</f>
        <v>0</v>
      </c>
      <c r="AO66" s="2065">
        <f>+'17HPM_DATA_INPUT'!U68-'XX_17CK AUDITTO INPUT'!T66</f>
        <v>0</v>
      </c>
      <c r="AQ66" s="455" t="str">
        <f>'Departmental PL'!D74</f>
        <v>4690 LAKESIDE CARDIOLOGY</v>
      </c>
    </row>
    <row r="67" spans="1:43" ht="20.25" hidden="1" customHeight="1" x14ac:dyDescent="0.25">
      <c r="A67" s="2094" t="s">
        <v>1517</v>
      </c>
      <c r="B67" s="2074" t="s">
        <v>1517</v>
      </c>
      <c r="C67" s="2075"/>
      <c r="D67" s="2075"/>
      <c r="E67" s="2075"/>
      <c r="F67" s="2075"/>
      <c r="G67" s="2075"/>
      <c r="H67" s="2075"/>
      <c r="I67" s="2075"/>
      <c r="J67" s="2075"/>
      <c r="K67" s="2075"/>
      <c r="L67" s="2075"/>
      <c r="M67" s="2075"/>
      <c r="N67" s="2075"/>
      <c r="O67" s="2075"/>
      <c r="P67" s="2075"/>
      <c r="Q67" s="2075"/>
      <c r="R67" s="2075"/>
      <c r="S67" s="2075"/>
      <c r="T67" s="2075"/>
      <c r="U67" s="2061" t="str">
        <f t="shared" si="0"/>
        <v>4700 ELECTROPHYSIOLOGY</v>
      </c>
      <c r="W67" s="455" t="b">
        <f>+'17HPM_DATA_INPUT'!C69='XX_17CK AUDITTO INPUT'!U67</f>
        <v>1</v>
      </c>
      <c r="X67" s="2065">
        <f>+'17HPM_DATA_INPUT'!D69-'XX_17CK AUDITTO INPUT'!C67</f>
        <v>0</v>
      </c>
      <c r="Y67" s="2065">
        <f>+'17HPM_DATA_INPUT'!E69-'XX_17CK AUDITTO INPUT'!D67</f>
        <v>0</v>
      </c>
      <c r="Z67" s="2065">
        <f>+'17HPM_DATA_INPUT'!F69-'XX_17CK AUDITTO INPUT'!E67</f>
        <v>0</v>
      </c>
      <c r="AA67" s="2065">
        <f>+'17HPM_DATA_INPUT'!G69-'XX_17CK AUDITTO INPUT'!F67</f>
        <v>0</v>
      </c>
      <c r="AB67" s="2065">
        <f>+'17HPM_DATA_INPUT'!H69-'XX_17CK AUDITTO INPUT'!G67</f>
        <v>0</v>
      </c>
      <c r="AC67" s="2065">
        <f>+'17HPM_DATA_INPUT'!I69-'XX_17CK AUDITTO INPUT'!H67</f>
        <v>0</v>
      </c>
      <c r="AD67" s="2065">
        <f>+'17HPM_DATA_INPUT'!J69-'XX_17CK AUDITTO INPUT'!I67</f>
        <v>0</v>
      </c>
      <c r="AE67" s="2065">
        <f>+'17HPM_DATA_INPUT'!K69-'XX_17CK AUDITTO INPUT'!J67</f>
        <v>0</v>
      </c>
      <c r="AF67" s="2065">
        <f>+'17HPM_DATA_INPUT'!L69-'XX_17CK AUDITTO INPUT'!K67</f>
        <v>0</v>
      </c>
      <c r="AG67" s="2065">
        <f>+'17HPM_DATA_INPUT'!M69-'XX_17CK AUDITTO INPUT'!L67</f>
        <v>0</v>
      </c>
      <c r="AH67" s="2065">
        <f>+'17HPM_DATA_INPUT'!N69-'XX_17CK AUDITTO INPUT'!M67</f>
        <v>0</v>
      </c>
      <c r="AI67" s="2065">
        <f>+'17HPM_DATA_INPUT'!O69-'XX_17CK AUDITTO INPUT'!N67</f>
        <v>0</v>
      </c>
      <c r="AJ67" s="2065">
        <f>+'17HPM_DATA_INPUT'!P69-'XX_17CK AUDITTO INPUT'!O67</f>
        <v>0</v>
      </c>
      <c r="AK67" s="2065">
        <f>+'17HPM_DATA_INPUT'!Q69-'XX_17CK AUDITTO INPUT'!P67</f>
        <v>0</v>
      </c>
      <c r="AL67" s="2065">
        <f>+'17HPM_DATA_INPUT'!R69-'XX_17CK AUDITTO INPUT'!Q67</f>
        <v>0</v>
      </c>
      <c r="AM67" s="2065">
        <f>+'17HPM_DATA_INPUT'!S69-'XX_17CK AUDITTO INPUT'!R67</f>
        <v>0</v>
      </c>
      <c r="AN67" s="2065">
        <f>+'17HPM_DATA_INPUT'!T69-'XX_17CK AUDITTO INPUT'!S67</f>
        <v>0</v>
      </c>
      <c r="AO67" s="2065">
        <f>+'17HPM_DATA_INPUT'!U69-'XX_17CK AUDITTO INPUT'!T67</f>
        <v>0</v>
      </c>
      <c r="AQ67" s="455" t="str">
        <f>'Departmental PL'!D75</f>
        <v>4700 ELECTROPHYSIOLOGY</v>
      </c>
    </row>
    <row r="68" spans="1:43" ht="20.25" hidden="1" customHeight="1" x14ac:dyDescent="0.25">
      <c r="A68" s="2033" t="s">
        <v>1515</v>
      </c>
      <c r="B68" s="2076" t="s">
        <v>2308</v>
      </c>
      <c r="C68" s="2077">
        <v>2171</v>
      </c>
      <c r="D68" s="2077">
        <v>2726</v>
      </c>
      <c r="E68" s="2077">
        <v>4833</v>
      </c>
      <c r="F68" s="2077">
        <v>5620</v>
      </c>
      <c r="G68" s="2077">
        <v>1545351</v>
      </c>
      <c r="H68" s="2077">
        <v>1771313</v>
      </c>
      <c r="I68" s="2077">
        <v>540758</v>
      </c>
      <c r="J68" s="2077">
        <v>596437</v>
      </c>
      <c r="K68" s="2077">
        <v>247630</v>
      </c>
      <c r="L68" s="2077">
        <v>267844</v>
      </c>
      <c r="M68" s="2077">
        <v>293128</v>
      </c>
      <c r="N68" s="2077">
        <v>328593</v>
      </c>
      <c r="O68" s="2077">
        <v>13575</v>
      </c>
      <c r="P68" s="2077">
        <v>17057</v>
      </c>
      <c r="Q68" s="2077">
        <v>114224</v>
      </c>
      <c r="R68" s="2077">
        <v>129826</v>
      </c>
      <c r="S68" s="2077">
        <v>165329</v>
      </c>
      <c r="T68" s="2077">
        <v>181710</v>
      </c>
      <c r="U68" s="2061" t="str">
        <f t="shared" ref="U68:U131" si="1">TRIM(B68)</f>
        <v>Total OBS</v>
      </c>
      <c r="W68" s="455" t="b">
        <f>+'17HPM_DATA_INPUT'!C70='XX_17CK AUDITTO INPUT'!U68</f>
        <v>1</v>
      </c>
      <c r="X68" s="2065">
        <f>+'17HPM_DATA_INPUT'!D70-'XX_17CK AUDITTO INPUT'!C68</f>
        <v>2319</v>
      </c>
      <c r="Y68" s="2065">
        <f>+'17HPM_DATA_INPUT'!E70-'XX_17CK AUDITTO INPUT'!D68</f>
        <v>2503</v>
      </c>
      <c r="Z68" s="2065">
        <f>+'17HPM_DATA_INPUT'!F70-'XX_17CK AUDITTO INPUT'!E68</f>
        <v>4784</v>
      </c>
      <c r="AA68" s="2065">
        <f>+'17HPM_DATA_INPUT'!G70-'XX_17CK AUDITTO INPUT'!F68</f>
        <v>5238</v>
      </c>
      <c r="AB68" s="2065">
        <f>+'17HPM_DATA_INPUT'!H70-'XX_17CK AUDITTO INPUT'!G68</f>
        <v>1557550</v>
      </c>
      <c r="AC68" s="2065">
        <f>+'17HPM_DATA_INPUT'!I70-'XX_17CK AUDITTO INPUT'!H68</f>
        <v>1702958</v>
      </c>
      <c r="AD68" s="2065">
        <f>+'17HPM_DATA_INPUT'!J70-'XX_17CK AUDITTO INPUT'!I68</f>
        <v>469151</v>
      </c>
      <c r="AE68" s="2065">
        <f>+'17HPM_DATA_INPUT'!K70-'XX_17CK AUDITTO INPUT'!J68</f>
        <v>571955</v>
      </c>
      <c r="AF68" s="2065">
        <f>+'17HPM_DATA_INPUT'!L70-'XX_17CK AUDITTO INPUT'!K68</f>
        <v>206631</v>
      </c>
      <c r="AG68" s="2065">
        <f>+'17HPM_DATA_INPUT'!M70-'XX_17CK AUDITTO INPUT'!L68</f>
        <v>250737</v>
      </c>
      <c r="AH68" s="2065">
        <f>+'17HPM_DATA_INPUT'!N70-'XX_17CK AUDITTO INPUT'!M68</f>
        <v>262520</v>
      </c>
      <c r="AI68" s="2065">
        <f>+'17HPM_DATA_INPUT'!O70-'XX_17CK AUDITTO INPUT'!N68</f>
        <v>321218</v>
      </c>
      <c r="AJ68" s="2065">
        <f>+'17HPM_DATA_INPUT'!P70-'XX_17CK AUDITTO INPUT'!O68</f>
        <v>14069</v>
      </c>
      <c r="AK68" s="2065">
        <f>+'17HPM_DATA_INPUT'!Q70-'XX_17CK AUDITTO INPUT'!P68</f>
        <v>15796</v>
      </c>
      <c r="AL68" s="2065">
        <f>+'17HPM_DATA_INPUT'!R70-'XX_17CK AUDITTO INPUT'!Q68</f>
        <v>90113</v>
      </c>
      <c r="AM68" s="2065">
        <f>+'17HPM_DATA_INPUT'!S70-'XX_17CK AUDITTO INPUT'!R68</f>
        <v>119499</v>
      </c>
      <c r="AN68" s="2065">
        <f>+'17HPM_DATA_INPUT'!T70-'XX_17CK AUDITTO INPUT'!S68</f>
        <v>158339</v>
      </c>
      <c r="AO68" s="2065">
        <f>+'17HPM_DATA_INPUT'!U70-'XX_17CK AUDITTO INPUT'!T68</f>
        <v>185923</v>
      </c>
      <c r="AQ68" s="455" t="str">
        <f>'Departmental PL'!D76</f>
        <v>4940 URCC - COAGULATION</v>
      </c>
    </row>
    <row r="69" spans="1:43" ht="20.25" hidden="1" customHeight="1" x14ac:dyDescent="0.25">
      <c r="A69" s="2095"/>
      <c r="B69" s="2079" t="s">
        <v>2360</v>
      </c>
      <c r="C69" s="2080">
        <v>28879</v>
      </c>
      <c r="D69" s="2080">
        <v>22587</v>
      </c>
      <c r="E69" s="2080">
        <v>188169</v>
      </c>
      <c r="F69" s="2080">
        <v>120539</v>
      </c>
      <c r="G69" s="2080">
        <v>75833040</v>
      </c>
      <c r="H69" s="2080">
        <v>59951087</v>
      </c>
      <c r="I69" s="2080">
        <v>31675171</v>
      </c>
      <c r="J69" s="2080">
        <v>26363664</v>
      </c>
      <c r="K69" s="2080">
        <v>17981631</v>
      </c>
      <c r="L69" s="2080">
        <v>13868482</v>
      </c>
      <c r="M69" s="2080">
        <v>13693539</v>
      </c>
      <c r="N69" s="2080">
        <v>12495182</v>
      </c>
      <c r="O69" s="2080">
        <v>807833</v>
      </c>
      <c r="P69" s="2080">
        <v>652586</v>
      </c>
      <c r="Q69" s="2080">
        <v>4668916</v>
      </c>
      <c r="R69" s="2080">
        <v>3729022</v>
      </c>
      <c r="S69" s="2080">
        <v>8216790</v>
      </c>
      <c r="T69" s="2080">
        <v>8113575</v>
      </c>
      <c r="U69" s="2061" t="str">
        <f t="shared" si="1"/>
        <v>Total 002 Cardio-Vascular Services</v>
      </c>
      <c r="W69" s="455" t="b">
        <f>+'17HPM_DATA_INPUT'!C71='XX_17CK AUDITTO INPUT'!U69</f>
        <v>1</v>
      </c>
      <c r="X69" s="2065">
        <f>+'17HPM_DATA_INPUT'!D71-'XX_17CK AUDITTO INPUT'!C69</f>
        <v>34475</v>
      </c>
      <c r="Y69" s="2065">
        <f>+'17HPM_DATA_INPUT'!E71-'XX_17CK AUDITTO INPUT'!D69</f>
        <v>30389</v>
      </c>
      <c r="Z69" s="2065">
        <f>+'17HPM_DATA_INPUT'!F71-'XX_17CK AUDITTO INPUT'!E69</f>
        <v>258582</v>
      </c>
      <c r="AA69" s="2065">
        <f>+'17HPM_DATA_INPUT'!G71-'XX_17CK AUDITTO INPUT'!F69</f>
        <v>155729</v>
      </c>
      <c r="AB69" s="2065">
        <f>+'17HPM_DATA_INPUT'!H71-'XX_17CK AUDITTO INPUT'!G69</f>
        <v>83930951</v>
      </c>
      <c r="AC69" s="2065">
        <f>+'17HPM_DATA_INPUT'!I71-'XX_17CK AUDITTO INPUT'!H69</f>
        <v>75944347</v>
      </c>
      <c r="AD69" s="2065">
        <f>+'17HPM_DATA_INPUT'!J71-'XX_17CK AUDITTO INPUT'!I69</f>
        <v>32827121</v>
      </c>
      <c r="AE69" s="2065">
        <f>+'17HPM_DATA_INPUT'!K71-'XX_17CK AUDITTO INPUT'!J69</f>
        <v>32676159</v>
      </c>
      <c r="AF69" s="2065">
        <f>+'17HPM_DATA_INPUT'!L71-'XX_17CK AUDITTO INPUT'!K69</f>
        <v>19777781</v>
      </c>
      <c r="AG69" s="2065">
        <f>+'17HPM_DATA_INPUT'!M71-'XX_17CK AUDITTO INPUT'!L69</f>
        <v>17767360</v>
      </c>
      <c r="AH69" s="2065">
        <f>+'17HPM_DATA_INPUT'!N71-'XX_17CK AUDITTO INPUT'!M69</f>
        <v>13049341</v>
      </c>
      <c r="AI69" s="2065">
        <f>+'17HPM_DATA_INPUT'!O71-'XX_17CK AUDITTO INPUT'!N69</f>
        <v>14908799</v>
      </c>
      <c r="AJ69" s="2065">
        <f>+'17HPM_DATA_INPUT'!P71-'XX_17CK AUDITTO INPUT'!O69</f>
        <v>912969</v>
      </c>
      <c r="AK69" s="2065">
        <f>+'17HPM_DATA_INPUT'!Q71-'XX_17CK AUDITTO INPUT'!P69</f>
        <v>736982</v>
      </c>
      <c r="AL69" s="2065">
        <f>+'17HPM_DATA_INPUT'!R71-'XX_17CK AUDITTO INPUT'!Q69</f>
        <v>5032953</v>
      </c>
      <c r="AM69" s="2065">
        <f>+'17HPM_DATA_INPUT'!S71-'XX_17CK AUDITTO INPUT'!R69</f>
        <v>4759466</v>
      </c>
      <c r="AN69" s="2065">
        <f>+'17HPM_DATA_INPUT'!T71-'XX_17CK AUDITTO INPUT'!S69</f>
        <v>7103419</v>
      </c>
      <c r="AO69" s="2065">
        <f>+'17HPM_DATA_INPUT'!U71-'XX_17CK AUDITTO INPUT'!T69</f>
        <v>9412350</v>
      </c>
      <c r="AQ69" s="455" t="str">
        <f>'Departmental PL'!D77</f>
        <v>Total OUTPATIENT</v>
      </c>
    </row>
    <row r="70" spans="1:43" ht="20.25" hidden="1" customHeight="1" x14ac:dyDescent="0.25">
      <c r="A70" s="2067"/>
      <c r="B70" s="2082" t="s">
        <v>2361</v>
      </c>
      <c r="C70" s="2083" t="s">
        <v>436</v>
      </c>
      <c r="D70" s="2083" t="s">
        <v>436</v>
      </c>
      <c r="E70" s="2083" t="s">
        <v>436</v>
      </c>
      <c r="F70" s="2083" t="s">
        <v>436</v>
      </c>
      <c r="G70" s="2083" t="s">
        <v>436</v>
      </c>
      <c r="H70" s="2083" t="s">
        <v>436</v>
      </c>
      <c r="I70" s="2083" t="s">
        <v>436</v>
      </c>
      <c r="J70" s="2083" t="s">
        <v>436</v>
      </c>
      <c r="K70" s="2083" t="s">
        <v>436</v>
      </c>
      <c r="L70" s="2083" t="s">
        <v>436</v>
      </c>
      <c r="M70" s="2083" t="s">
        <v>436</v>
      </c>
      <c r="N70" s="2083" t="s">
        <v>436</v>
      </c>
      <c r="O70" s="2083" t="s">
        <v>436</v>
      </c>
      <c r="P70" s="2083" t="s">
        <v>436</v>
      </c>
      <c r="Q70" s="2083" t="s">
        <v>436</v>
      </c>
      <c r="R70" s="2083" t="s">
        <v>436</v>
      </c>
      <c r="S70" s="2083" t="s">
        <v>436</v>
      </c>
      <c r="T70" s="2083" t="s">
        <v>436</v>
      </c>
      <c r="U70" s="2061" t="str">
        <f t="shared" si="1"/>
        <v>003a Surgery</v>
      </c>
      <c r="W70" s="455" t="b">
        <f>+'17HPM_DATA_INPUT'!C72='XX_17CK AUDITTO INPUT'!U70</f>
        <v>1</v>
      </c>
      <c r="X70" s="2065" t="e">
        <f>+'17HPM_DATA_INPUT'!D72-'XX_17CK AUDITTO INPUT'!C70</f>
        <v>#VALUE!</v>
      </c>
      <c r="Y70" s="2065" t="e">
        <f>+'17HPM_DATA_INPUT'!E72-'XX_17CK AUDITTO INPUT'!D70</f>
        <v>#VALUE!</v>
      </c>
      <c r="Z70" s="2065" t="e">
        <f>+'17HPM_DATA_INPUT'!F72-'XX_17CK AUDITTO INPUT'!E70</f>
        <v>#VALUE!</v>
      </c>
      <c r="AA70" s="2065" t="e">
        <f>+'17HPM_DATA_INPUT'!G72-'XX_17CK AUDITTO INPUT'!F70</f>
        <v>#VALUE!</v>
      </c>
      <c r="AB70" s="2065" t="e">
        <f>+'17HPM_DATA_INPUT'!H72-'XX_17CK AUDITTO INPUT'!G70</f>
        <v>#VALUE!</v>
      </c>
      <c r="AC70" s="2065" t="e">
        <f>+'17HPM_DATA_INPUT'!I72-'XX_17CK AUDITTO INPUT'!H70</f>
        <v>#VALUE!</v>
      </c>
      <c r="AD70" s="2065" t="e">
        <f>+'17HPM_DATA_INPUT'!J72-'XX_17CK AUDITTO INPUT'!I70</f>
        <v>#VALUE!</v>
      </c>
      <c r="AE70" s="2065" t="e">
        <f>+'17HPM_DATA_INPUT'!K72-'XX_17CK AUDITTO INPUT'!J70</f>
        <v>#VALUE!</v>
      </c>
      <c r="AF70" s="2065" t="e">
        <f>+'17HPM_DATA_INPUT'!L72-'XX_17CK AUDITTO INPUT'!K70</f>
        <v>#VALUE!</v>
      </c>
      <c r="AG70" s="2065" t="e">
        <f>+'17HPM_DATA_INPUT'!M72-'XX_17CK AUDITTO INPUT'!L70</f>
        <v>#VALUE!</v>
      </c>
      <c r="AH70" s="2065" t="e">
        <f>+'17HPM_DATA_INPUT'!N72-'XX_17CK AUDITTO INPUT'!M70</f>
        <v>#VALUE!</v>
      </c>
      <c r="AI70" s="2065" t="e">
        <f>+'17HPM_DATA_INPUT'!O72-'XX_17CK AUDITTO INPUT'!N70</f>
        <v>#VALUE!</v>
      </c>
      <c r="AJ70" s="2065" t="e">
        <f>+'17HPM_DATA_INPUT'!P72-'XX_17CK AUDITTO INPUT'!O70</f>
        <v>#VALUE!</v>
      </c>
      <c r="AK70" s="2065" t="e">
        <f>+'17HPM_DATA_INPUT'!Q72-'XX_17CK AUDITTO INPUT'!P70</f>
        <v>#VALUE!</v>
      </c>
      <c r="AL70" s="2065" t="e">
        <f>+'17HPM_DATA_INPUT'!R72-'XX_17CK AUDITTO INPUT'!Q70</f>
        <v>#VALUE!</v>
      </c>
      <c r="AM70" s="2065" t="e">
        <f>+'17HPM_DATA_INPUT'!S72-'XX_17CK AUDITTO INPUT'!R70</f>
        <v>#VALUE!</v>
      </c>
      <c r="AN70" s="2065" t="e">
        <f>+'17HPM_DATA_INPUT'!T72-'XX_17CK AUDITTO INPUT'!S70</f>
        <v>#VALUE!</v>
      </c>
      <c r="AO70" s="2065" t="e">
        <f>+'17HPM_DATA_INPUT'!U72-'XX_17CK AUDITTO INPUT'!T70</f>
        <v>#VALUE!</v>
      </c>
      <c r="AQ70" s="455" t="str">
        <f>'Departmental PL'!D78</f>
        <v>4570 CATH/EP PRE-POST CARE</v>
      </c>
    </row>
    <row r="71" spans="1:43" ht="20.25" hidden="1" customHeight="1" x14ac:dyDescent="0.25">
      <c r="A71" s="2090" t="s">
        <v>1518</v>
      </c>
      <c r="B71" s="2058" t="s">
        <v>2362</v>
      </c>
      <c r="C71" s="2060">
        <v>626</v>
      </c>
      <c r="D71" s="2060">
        <v>540</v>
      </c>
      <c r="E71" s="2060">
        <v>1521</v>
      </c>
      <c r="F71" s="2060">
        <v>1322</v>
      </c>
      <c r="G71" s="2060">
        <v>774606</v>
      </c>
      <c r="H71" s="2060">
        <v>292862</v>
      </c>
      <c r="I71" s="2060">
        <v>303420</v>
      </c>
      <c r="J71" s="2060">
        <v>112392</v>
      </c>
      <c r="K71" s="2060">
        <v>397781</v>
      </c>
      <c r="L71" s="2060">
        <v>305265</v>
      </c>
      <c r="M71" s="2060">
        <v>-94361</v>
      </c>
      <c r="N71" s="2060">
        <v>-192873</v>
      </c>
      <c r="O71" s="2060">
        <v>229822</v>
      </c>
      <c r="P71" s="2060">
        <v>174134</v>
      </c>
      <c r="Q71" s="2060">
        <v>338752</v>
      </c>
      <c r="R71" s="2060">
        <v>254635</v>
      </c>
      <c r="S71" s="2060">
        <v>-662935</v>
      </c>
      <c r="T71" s="2060">
        <v>-621643</v>
      </c>
      <c r="U71" s="2061" t="str">
        <f t="shared" si="1"/>
        <v>6740 OPD-SURGERY</v>
      </c>
      <c r="W71" s="455" t="b">
        <f>+'17HPM_DATA_INPUT'!C73='XX_17CK AUDITTO INPUT'!U71</f>
        <v>1</v>
      </c>
      <c r="X71" s="2065">
        <f>+'17HPM_DATA_INPUT'!D73-'XX_17CK AUDITTO INPUT'!C71</f>
        <v>781</v>
      </c>
      <c r="Y71" s="2065">
        <f>+'17HPM_DATA_INPUT'!E73-'XX_17CK AUDITTO INPUT'!D71</f>
        <v>617</v>
      </c>
      <c r="Z71" s="2065">
        <f>+'17HPM_DATA_INPUT'!F73-'XX_17CK AUDITTO INPUT'!E71</f>
        <v>1844</v>
      </c>
      <c r="AA71" s="2065">
        <f>+'17HPM_DATA_INPUT'!G73-'XX_17CK AUDITTO INPUT'!F71</f>
        <v>1583</v>
      </c>
      <c r="AB71" s="2065">
        <f>+'17HPM_DATA_INPUT'!H73-'XX_17CK AUDITTO INPUT'!G71</f>
        <v>978362</v>
      </c>
      <c r="AC71" s="2065">
        <f>+'17HPM_DATA_INPUT'!I73-'XX_17CK AUDITTO INPUT'!H71</f>
        <v>544036</v>
      </c>
      <c r="AD71" s="2065">
        <f>+'17HPM_DATA_INPUT'!J73-'XX_17CK AUDITTO INPUT'!I71</f>
        <v>360002</v>
      </c>
      <c r="AE71" s="2065">
        <f>+'17HPM_DATA_INPUT'!K73-'XX_17CK AUDITTO INPUT'!J71</f>
        <v>207398</v>
      </c>
      <c r="AF71" s="2065">
        <f>+'17HPM_DATA_INPUT'!L73-'XX_17CK AUDITTO INPUT'!K71</f>
        <v>359294</v>
      </c>
      <c r="AG71" s="2065">
        <f>+'17HPM_DATA_INPUT'!M73-'XX_17CK AUDITTO INPUT'!L71</f>
        <v>561085</v>
      </c>
      <c r="AH71" s="2065">
        <f>+'17HPM_DATA_INPUT'!N73-'XX_17CK AUDITTO INPUT'!M71</f>
        <v>708</v>
      </c>
      <c r="AI71" s="2065">
        <f>+'17HPM_DATA_INPUT'!O73-'XX_17CK AUDITTO INPUT'!N71</f>
        <v>-353687</v>
      </c>
      <c r="AJ71" s="2065">
        <f>+'17HPM_DATA_INPUT'!P73-'XX_17CK AUDITTO INPUT'!O71</f>
        <v>196306</v>
      </c>
      <c r="AK71" s="2065">
        <f>+'17HPM_DATA_INPUT'!Q73-'XX_17CK AUDITTO INPUT'!P71</f>
        <v>320063</v>
      </c>
      <c r="AL71" s="2065">
        <f>+'17HPM_DATA_INPUT'!R73-'XX_17CK AUDITTO INPUT'!Q71</f>
        <v>330818</v>
      </c>
      <c r="AM71" s="2065">
        <f>+'17HPM_DATA_INPUT'!S73-'XX_17CK AUDITTO INPUT'!R71</f>
        <v>468026</v>
      </c>
      <c r="AN71" s="2065">
        <f>+'17HPM_DATA_INPUT'!T73-'XX_17CK AUDITTO INPUT'!S71</f>
        <v>-526416</v>
      </c>
      <c r="AO71" s="2065">
        <f>+'17HPM_DATA_INPUT'!U73-'XX_17CK AUDITTO INPUT'!T71</f>
        <v>-1141774</v>
      </c>
      <c r="AQ71" s="455" t="str">
        <f>'Departmental PL'!D79</f>
        <v>4580 CARDIAC CATH</v>
      </c>
    </row>
    <row r="72" spans="1:43" ht="20.25" hidden="1" customHeight="1" x14ac:dyDescent="0.25">
      <c r="A72" s="2090" t="s">
        <v>1519</v>
      </c>
      <c r="B72" s="2058" t="s">
        <v>2363</v>
      </c>
      <c r="C72" s="2060">
        <v>2994</v>
      </c>
      <c r="D72" s="2060">
        <v>2919</v>
      </c>
      <c r="E72" s="2060">
        <v>10434</v>
      </c>
      <c r="F72" s="2060">
        <v>11001</v>
      </c>
      <c r="G72" s="2060">
        <v>2906148</v>
      </c>
      <c r="H72" s="2060">
        <v>3126416</v>
      </c>
      <c r="I72" s="2060">
        <v>1301034</v>
      </c>
      <c r="J72" s="2060">
        <v>1300147</v>
      </c>
      <c r="K72" s="2060">
        <v>846039</v>
      </c>
      <c r="L72" s="2060">
        <v>763909</v>
      </c>
      <c r="M72" s="2060">
        <v>454995</v>
      </c>
      <c r="N72" s="2060">
        <v>536238</v>
      </c>
      <c r="O72" s="2060">
        <v>179796</v>
      </c>
      <c r="P72" s="2060">
        <v>158219</v>
      </c>
      <c r="Q72" s="2060">
        <v>181179</v>
      </c>
      <c r="R72" s="2060">
        <v>163255</v>
      </c>
      <c r="S72" s="2060">
        <v>94020</v>
      </c>
      <c r="T72" s="2060">
        <v>214763</v>
      </c>
      <c r="U72" s="2061" t="str">
        <f t="shared" si="1"/>
        <v>6750 WOUND HEALING CENTER</v>
      </c>
      <c r="W72" s="455" t="b">
        <f>+'17HPM_DATA_INPUT'!C74='XX_17CK AUDITTO INPUT'!U72</f>
        <v>1</v>
      </c>
      <c r="X72" s="2065">
        <f>+'17HPM_DATA_INPUT'!D74-'XX_17CK AUDITTO INPUT'!C72</f>
        <v>2717</v>
      </c>
      <c r="Y72" s="2065">
        <f>+'17HPM_DATA_INPUT'!E74-'XX_17CK AUDITTO INPUT'!D72</f>
        <v>3135</v>
      </c>
      <c r="Z72" s="2065">
        <f>+'17HPM_DATA_INPUT'!F74-'XX_17CK AUDITTO INPUT'!E72</f>
        <v>9108</v>
      </c>
      <c r="AA72" s="2065">
        <f>+'17HPM_DATA_INPUT'!G74-'XX_17CK AUDITTO INPUT'!F72</f>
        <v>12779</v>
      </c>
      <c r="AB72" s="2065">
        <f>+'17HPM_DATA_INPUT'!H74-'XX_17CK AUDITTO INPUT'!G72</f>
        <v>2741073</v>
      </c>
      <c r="AC72" s="2065">
        <f>+'17HPM_DATA_INPUT'!I74-'XX_17CK AUDITTO INPUT'!H72</f>
        <v>3957574</v>
      </c>
      <c r="AD72" s="2065">
        <f>+'17HPM_DATA_INPUT'!J74-'XX_17CK AUDITTO INPUT'!I72</f>
        <v>1053975</v>
      </c>
      <c r="AE72" s="2065">
        <f>+'17HPM_DATA_INPUT'!K74-'XX_17CK AUDITTO INPUT'!J72</f>
        <v>1582789</v>
      </c>
      <c r="AF72" s="2065">
        <f>+'17HPM_DATA_INPUT'!L74-'XX_17CK AUDITTO INPUT'!K72</f>
        <v>830907</v>
      </c>
      <c r="AG72" s="2065">
        <f>+'17HPM_DATA_INPUT'!M74-'XX_17CK AUDITTO INPUT'!L72</f>
        <v>924331</v>
      </c>
      <c r="AH72" s="2065">
        <f>+'17HPM_DATA_INPUT'!N74-'XX_17CK AUDITTO INPUT'!M72</f>
        <v>223068</v>
      </c>
      <c r="AI72" s="2065">
        <f>+'17HPM_DATA_INPUT'!O74-'XX_17CK AUDITTO INPUT'!N72</f>
        <v>658458</v>
      </c>
      <c r="AJ72" s="2065">
        <f>+'17HPM_DATA_INPUT'!P74-'XX_17CK AUDITTO INPUT'!O72</f>
        <v>-52186</v>
      </c>
      <c r="AK72" s="2065">
        <f>+'17HPM_DATA_INPUT'!Q74-'XX_17CK AUDITTO INPUT'!P72</f>
        <v>191446</v>
      </c>
      <c r="AL72" s="2065">
        <f>+'17HPM_DATA_INPUT'!R74-'XX_17CK AUDITTO INPUT'!Q72</f>
        <v>124106</v>
      </c>
      <c r="AM72" s="2065">
        <f>+'17HPM_DATA_INPUT'!S74-'XX_17CK AUDITTO INPUT'!R72</f>
        <v>197540</v>
      </c>
      <c r="AN72" s="2065">
        <f>+'17HPM_DATA_INPUT'!T74-'XX_17CK AUDITTO INPUT'!S72</f>
        <v>151149</v>
      </c>
      <c r="AO72" s="2065">
        <f>+'17HPM_DATA_INPUT'!U74-'XX_17CK AUDITTO INPUT'!T72</f>
        <v>269473</v>
      </c>
      <c r="AQ72" s="455" t="str">
        <f>'Departmental PL'!D80</f>
        <v>4590 VAD MAINT SUPPLIES</v>
      </c>
    </row>
    <row r="73" spans="1:43" ht="20.25" hidden="1" customHeight="1" x14ac:dyDescent="0.25">
      <c r="A73" s="2086">
        <v>6760</v>
      </c>
      <c r="B73" s="2069">
        <v>6760</v>
      </c>
      <c r="C73" s="2075"/>
      <c r="D73" s="2075"/>
      <c r="E73" s="2075"/>
      <c r="F73" s="2075"/>
      <c r="G73" s="2075"/>
      <c r="H73" s="2075"/>
      <c r="I73" s="2075"/>
      <c r="J73" s="2075"/>
      <c r="K73" s="2075"/>
      <c r="L73" s="2075"/>
      <c r="M73" s="2075"/>
      <c r="N73" s="2075"/>
      <c r="O73" s="2075"/>
      <c r="P73" s="2075"/>
      <c r="Q73" s="2075"/>
      <c r="R73" s="2075"/>
      <c r="S73" s="2075"/>
      <c r="T73" s="2075"/>
      <c r="U73" s="2061" t="str">
        <f t="shared" si="1"/>
        <v>6760</v>
      </c>
      <c r="W73" s="455" t="b">
        <f>+'17HPM_DATA_INPUT'!C76='XX_17CK AUDITTO INPUT'!U73</f>
        <v>1</v>
      </c>
      <c r="X73" s="2065">
        <f>+'17HPM_DATA_INPUT'!D76-'XX_17CK AUDITTO INPUT'!C73</f>
        <v>0</v>
      </c>
      <c r="Y73" s="2065">
        <f>+'17HPM_DATA_INPUT'!E76-'XX_17CK AUDITTO INPUT'!D73</f>
        <v>0</v>
      </c>
      <c r="Z73" s="2065">
        <f>+'17HPM_DATA_INPUT'!F76-'XX_17CK AUDITTO INPUT'!E73</f>
        <v>0</v>
      </c>
      <c r="AA73" s="2065">
        <f>+'17HPM_DATA_INPUT'!G76-'XX_17CK AUDITTO INPUT'!F73</f>
        <v>0</v>
      </c>
      <c r="AB73" s="2065">
        <f>+'17HPM_DATA_INPUT'!H76-'XX_17CK AUDITTO INPUT'!G73</f>
        <v>0</v>
      </c>
      <c r="AC73" s="2065">
        <f>+'17HPM_DATA_INPUT'!I76-'XX_17CK AUDITTO INPUT'!H73</f>
        <v>0</v>
      </c>
      <c r="AD73" s="2065">
        <f>+'17HPM_DATA_INPUT'!J76-'XX_17CK AUDITTO INPUT'!I73</f>
        <v>0</v>
      </c>
      <c r="AE73" s="2065">
        <f>+'17HPM_DATA_INPUT'!K76-'XX_17CK AUDITTO INPUT'!J73</f>
        <v>0</v>
      </c>
      <c r="AF73" s="2065">
        <f>+'17HPM_DATA_INPUT'!L76-'XX_17CK AUDITTO INPUT'!K73</f>
        <v>0</v>
      </c>
      <c r="AG73" s="2065">
        <f>+'17HPM_DATA_INPUT'!M76-'XX_17CK AUDITTO INPUT'!L73</f>
        <v>0</v>
      </c>
      <c r="AH73" s="2065">
        <f>+'17HPM_DATA_INPUT'!N76-'XX_17CK AUDITTO INPUT'!M73</f>
        <v>0</v>
      </c>
      <c r="AI73" s="2065">
        <f>+'17HPM_DATA_INPUT'!O76-'XX_17CK AUDITTO INPUT'!N73</f>
        <v>0</v>
      </c>
      <c r="AJ73" s="2065">
        <f>+'17HPM_DATA_INPUT'!P76-'XX_17CK AUDITTO INPUT'!O73</f>
        <v>0</v>
      </c>
      <c r="AK73" s="2065">
        <f>+'17HPM_DATA_INPUT'!Q76-'XX_17CK AUDITTO INPUT'!P73</f>
        <v>0</v>
      </c>
      <c r="AL73" s="2065">
        <f>+'17HPM_DATA_INPUT'!R76-'XX_17CK AUDITTO INPUT'!Q73</f>
        <v>0</v>
      </c>
      <c r="AM73" s="2065">
        <f>+'17HPM_DATA_INPUT'!S76-'XX_17CK AUDITTO INPUT'!R73</f>
        <v>0</v>
      </c>
      <c r="AN73" s="2065">
        <f>+'17HPM_DATA_INPUT'!T76-'XX_17CK AUDITTO INPUT'!S73</f>
        <v>0</v>
      </c>
      <c r="AO73" s="2065">
        <f>+'17HPM_DATA_INPUT'!U76-'XX_17CK AUDITTO INPUT'!T73</f>
        <v>0</v>
      </c>
      <c r="AQ73" s="455" t="str">
        <f>'Departmental PL'!D81</f>
        <v>4600 SMH ECHOCARDIOLOGY</v>
      </c>
    </row>
    <row r="74" spans="1:43" ht="20.25" hidden="1" customHeight="1" x14ac:dyDescent="0.25">
      <c r="A74" s="2067" t="s">
        <v>1521</v>
      </c>
      <c r="B74" s="2058" t="s">
        <v>2365</v>
      </c>
      <c r="C74" s="2060">
        <v>730</v>
      </c>
      <c r="D74" s="2060">
        <v>712</v>
      </c>
      <c r="E74" s="2060">
        <v>1547</v>
      </c>
      <c r="F74" s="2060">
        <v>1537</v>
      </c>
      <c r="G74" s="2060">
        <v>2038314</v>
      </c>
      <c r="H74" s="2060">
        <v>1898954</v>
      </c>
      <c r="I74" s="2060">
        <v>819036</v>
      </c>
      <c r="J74" s="2060">
        <v>797356</v>
      </c>
      <c r="K74" s="2060">
        <v>424978</v>
      </c>
      <c r="L74" s="2060">
        <v>434583</v>
      </c>
      <c r="M74" s="2060">
        <v>394058</v>
      </c>
      <c r="N74" s="2060">
        <v>362772</v>
      </c>
      <c r="O74" s="2060">
        <v>94176</v>
      </c>
      <c r="P74" s="2060">
        <v>107574</v>
      </c>
      <c r="Q74" s="2060">
        <v>232528</v>
      </c>
      <c r="R74" s="2060">
        <v>255574</v>
      </c>
      <c r="S74" s="2060">
        <v>67354</v>
      </c>
      <c r="T74" s="2060">
        <v>-375</v>
      </c>
      <c r="U74" s="2061" t="str">
        <f t="shared" si="1"/>
        <v>6780 ESOPHAGEAL DIAGNOSTIC LAB</v>
      </c>
      <c r="W74" s="455" t="b">
        <f>+'17HPM_DATA_INPUT'!C77='XX_17CK AUDITTO INPUT'!U74</f>
        <v>1</v>
      </c>
      <c r="X74" s="2065">
        <f>+'17HPM_DATA_INPUT'!D77-'XX_17CK AUDITTO INPUT'!C74</f>
        <v>706</v>
      </c>
      <c r="Y74" s="2065">
        <f>+'17HPM_DATA_INPUT'!E77-'XX_17CK AUDITTO INPUT'!D74</f>
        <v>671</v>
      </c>
      <c r="Z74" s="2065">
        <f>+'17HPM_DATA_INPUT'!F77-'XX_17CK AUDITTO INPUT'!E74</f>
        <v>3010</v>
      </c>
      <c r="AA74" s="2065">
        <f>+'17HPM_DATA_INPUT'!G77-'XX_17CK AUDITTO INPUT'!F74</f>
        <v>1433</v>
      </c>
      <c r="AB74" s="2065">
        <f>+'17HPM_DATA_INPUT'!H77-'XX_17CK AUDITTO INPUT'!G74</f>
        <v>2342502</v>
      </c>
      <c r="AC74" s="2065">
        <f>+'17HPM_DATA_INPUT'!I77-'XX_17CK AUDITTO INPUT'!H74</f>
        <v>1871084</v>
      </c>
      <c r="AD74" s="2065">
        <f>+'17HPM_DATA_INPUT'!J77-'XX_17CK AUDITTO INPUT'!I74</f>
        <v>916758</v>
      </c>
      <c r="AE74" s="2065">
        <f>+'17HPM_DATA_INPUT'!K77-'XX_17CK AUDITTO INPUT'!J74</f>
        <v>772986</v>
      </c>
      <c r="AF74" s="2065">
        <f>+'17HPM_DATA_INPUT'!L77-'XX_17CK AUDITTO INPUT'!K74</f>
        <v>426810</v>
      </c>
      <c r="AG74" s="2065">
        <f>+'17HPM_DATA_INPUT'!M77-'XX_17CK AUDITTO INPUT'!L74</f>
        <v>411081</v>
      </c>
      <c r="AH74" s="2065">
        <f>+'17HPM_DATA_INPUT'!N77-'XX_17CK AUDITTO INPUT'!M74</f>
        <v>489948</v>
      </c>
      <c r="AI74" s="2065">
        <f>+'17HPM_DATA_INPUT'!O77-'XX_17CK AUDITTO INPUT'!N74</f>
        <v>361906</v>
      </c>
      <c r="AJ74" s="2065">
        <f>+'17HPM_DATA_INPUT'!P77-'XX_17CK AUDITTO INPUT'!O74</f>
        <v>-23918</v>
      </c>
      <c r="AK74" s="2065">
        <f>+'17HPM_DATA_INPUT'!Q77-'XX_17CK AUDITTO INPUT'!P74</f>
        <v>101757</v>
      </c>
      <c r="AL74" s="2065">
        <f>+'17HPM_DATA_INPUT'!R77-'XX_17CK AUDITTO INPUT'!Q74</f>
        <v>183528</v>
      </c>
      <c r="AM74" s="2065">
        <f>+'17HPM_DATA_INPUT'!S77-'XX_17CK AUDITTO INPUT'!R74</f>
        <v>241752</v>
      </c>
      <c r="AN74" s="2065">
        <f>+'17HPM_DATA_INPUT'!T77-'XX_17CK AUDITTO INPUT'!S74</f>
        <v>330337</v>
      </c>
      <c r="AO74" s="2065">
        <f>+'17HPM_DATA_INPUT'!U77-'XX_17CK AUDITTO INPUT'!T74</f>
        <v>18396</v>
      </c>
      <c r="AQ74" s="455" t="str">
        <f>'Departmental PL'!D82</f>
        <v>4610 CLINTON CROSSINGS ECHOCARDIOLOGY</v>
      </c>
    </row>
    <row r="75" spans="1:43" ht="20.25" hidden="1" customHeight="1" x14ac:dyDescent="0.25">
      <c r="A75" s="2031" t="s">
        <v>1522</v>
      </c>
      <c r="B75" s="2069" t="s">
        <v>2306</v>
      </c>
      <c r="C75" s="2070">
        <v>4349</v>
      </c>
      <c r="D75" s="2070">
        <v>4169</v>
      </c>
      <c r="E75" s="2070">
        <v>13502</v>
      </c>
      <c r="F75" s="2070">
        <v>13860</v>
      </c>
      <c r="G75" s="2070">
        <v>5719068</v>
      </c>
      <c r="H75" s="2070">
        <v>5318232</v>
      </c>
      <c r="I75" s="2070">
        <v>2423489</v>
      </c>
      <c r="J75" s="2070">
        <v>2209895</v>
      </c>
      <c r="K75" s="2070">
        <v>1668797</v>
      </c>
      <c r="L75" s="2070">
        <v>1503758</v>
      </c>
      <c r="M75" s="2070">
        <v>754692</v>
      </c>
      <c r="N75" s="2070">
        <v>706137</v>
      </c>
      <c r="O75" s="2070">
        <v>503793</v>
      </c>
      <c r="P75" s="2070">
        <v>439928</v>
      </c>
      <c r="Q75" s="2070">
        <v>752459</v>
      </c>
      <c r="R75" s="2070">
        <v>673464</v>
      </c>
      <c r="S75" s="2070">
        <v>-501560</v>
      </c>
      <c r="T75" s="2070">
        <v>-407255</v>
      </c>
      <c r="U75" s="2061" t="str">
        <f t="shared" si="1"/>
        <v>Total OUTPATIENT</v>
      </c>
      <c r="W75" s="455" t="b">
        <f>+'17HPM_DATA_INPUT'!C78='XX_17CK AUDITTO INPUT'!U75</f>
        <v>1</v>
      </c>
      <c r="X75" s="2065">
        <f>+'17HPM_DATA_INPUT'!D78-'XX_17CK AUDITTO INPUT'!C75</f>
        <v>4256</v>
      </c>
      <c r="Y75" s="2065">
        <f>+'17HPM_DATA_INPUT'!E78-'XX_17CK AUDITTO INPUT'!D75</f>
        <v>4419</v>
      </c>
      <c r="Z75" s="2065">
        <f>+'17HPM_DATA_INPUT'!F78-'XX_17CK AUDITTO INPUT'!E75</f>
        <v>14084</v>
      </c>
      <c r="AA75" s="2065">
        <f>+'17HPM_DATA_INPUT'!G78-'XX_17CK AUDITTO INPUT'!F75</f>
        <v>15795</v>
      </c>
      <c r="AB75" s="2065">
        <f>+'17HPM_DATA_INPUT'!H78-'XX_17CK AUDITTO INPUT'!G75</f>
        <v>6091434</v>
      </c>
      <c r="AC75" s="2065">
        <f>+'17HPM_DATA_INPUT'!I78-'XX_17CK AUDITTO INPUT'!H75</f>
        <v>6372694</v>
      </c>
      <c r="AD75" s="2065">
        <f>+'17HPM_DATA_INPUT'!J78-'XX_17CK AUDITTO INPUT'!I75</f>
        <v>2340153</v>
      </c>
      <c r="AE75" s="2065">
        <f>+'17HPM_DATA_INPUT'!K78-'XX_17CK AUDITTO INPUT'!J75</f>
        <v>2563173</v>
      </c>
      <c r="AF75" s="2065">
        <f>+'17HPM_DATA_INPUT'!L78-'XX_17CK AUDITTO INPUT'!K75</f>
        <v>1634214</v>
      </c>
      <c r="AG75" s="2065">
        <f>+'17HPM_DATA_INPUT'!M78-'XX_17CK AUDITTO INPUT'!L75</f>
        <v>1896496</v>
      </c>
      <c r="AH75" s="2065">
        <f>+'17HPM_DATA_INPUT'!N78-'XX_17CK AUDITTO INPUT'!M75</f>
        <v>705939</v>
      </c>
      <c r="AI75" s="2065">
        <f>+'17HPM_DATA_INPUT'!O78-'XX_17CK AUDITTO INPUT'!N75</f>
        <v>666677</v>
      </c>
      <c r="AJ75" s="2065">
        <f>+'17HPM_DATA_INPUT'!P78-'XX_17CK AUDITTO INPUT'!O75</f>
        <v>120203</v>
      </c>
      <c r="AK75" s="2065">
        <f>+'17HPM_DATA_INPUT'!Q78-'XX_17CK AUDITTO INPUT'!P75</f>
        <v>613265</v>
      </c>
      <c r="AL75" s="2065">
        <f>+'17HPM_DATA_INPUT'!R78-'XX_17CK AUDITTO INPUT'!Q75</f>
        <v>653229</v>
      </c>
      <c r="AM75" s="2065">
        <f>+'17HPM_DATA_INPUT'!S78-'XX_17CK AUDITTO INPUT'!R75</f>
        <v>907318</v>
      </c>
      <c r="AN75" s="2065">
        <f>+'17HPM_DATA_INPUT'!T78-'XX_17CK AUDITTO INPUT'!S75</f>
        <v>-67493</v>
      </c>
      <c r="AO75" s="2065">
        <f>+'17HPM_DATA_INPUT'!U78-'XX_17CK AUDITTO INPUT'!T75</f>
        <v>-853905</v>
      </c>
      <c r="AQ75" s="455" t="str">
        <f>'Departmental PL'!D83</f>
        <v>4620 CARDIAC REHAB</v>
      </c>
    </row>
    <row r="76" spans="1:43" ht="20.25" hidden="1" customHeight="1" x14ac:dyDescent="0.25">
      <c r="A76" s="2067" t="s">
        <v>1518</v>
      </c>
      <c r="B76" s="2058" t="s">
        <v>2362</v>
      </c>
      <c r="C76" s="2060">
        <v>0</v>
      </c>
      <c r="D76" s="2060">
        <v>1</v>
      </c>
      <c r="E76" s="2060">
        <v>0</v>
      </c>
      <c r="F76" s="2060">
        <v>2</v>
      </c>
      <c r="G76" s="2060">
        <v>0</v>
      </c>
      <c r="H76" s="2060">
        <v>220</v>
      </c>
      <c r="I76" s="2060">
        <v>0</v>
      </c>
      <c r="J76" s="2060">
        <v>65</v>
      </c>
      <c r="K76" s="2060">
        <v>0</v>
      </c>
      <c r="L76" s="2060">
        <v>229</v>
      </c>
      <c r="M76" s="2060">
        <v>0</v>
      </c>
      <c r="N76" s="2060">
        <v>-164</v>
      </c>
      <c r="O76" s="2060">
        <v>0</v>
      </c>
      <c r="P76" s="2060">
        <v>131</v>
      </c>
      <c r="Q76" s="2060">
        <v>0</v>
      </c>
      <c r="R76" s="2060">
        <v>191</v>
      </c>
      <c r="S76" s="2060">
        <v>0</v>
      </c>
      <c r="T76" s="2060">
        <v>-486</v>
      </c>
      <c r="U76" s="2061" t="str">
        <f t="shared" si="1"/>
        <v>6740 OPD-SURGERY</v>
      </c>
      <c r="W76" s="455" t="b">
        <f>+'17HPM_DATA_INPUT'!C79='XX_17CK AUDITTO INPUT'!U76</f>
        <v>1</v>
      </c>
      <c r="X76" s="2065">
        <f>+'17HPM_DATA_INPUT'!D79-'XX_17CK AUDITTO INPUT'!C76</f>
        <v>1</v>
      </c>
      <c r="Y76" s="2065">
        <f>+'17HPM_DATA_INPUT'!E79-'XX_17CK AUDITTO INPUT'!D76</f>
        <v>1</v>
      </c>
      <c r="Z76" s="2065">
        <f>+'17HPM_DATA_INPUT'!F79-'XX_17CK AUDITTO INPUT'!E76</f>
        <v>1</v>
      </c>
      <c r="AA76" s="2065">
        <f>+'17HPM_DATA_INPUT'!G79-'XX_17CK AUDITTO INPUT'!F76</f>
        <v>1</v>
      </c>
      <c r="AB76" s="2065">
        <f>+'17HPM_DATA_INPUT'!H79-'XX_17CK AUDITTO INPUT'!G76</f>
        <v>525</v>
      </c>
      <c r="AC76" s="2065">
        <f>+'17HPM_DATA_INPUT'!I79-'XX_17CK AUDITTO INPUT'!H76</f>
        <v>352</v>
      </c>
      <c r="AD76" s="2065">
        <f>+'17HPM_DATA_INPUT'!J79-'XX_17CK AUDITTO INPUT'!I76</f>
        <v>97</v>
      </c>
      <c r="AE76" s="2065">
        <f>+'17HPM_DATA_INPUT'!K79-'XX_17CK AUDITTO INPUT'!J76</f>
        <v>92</v>
      </c>
      <c r="AF76" s="2065">
        <f>+'17HPM_DATA_INPUT'!L79-'XX_17CK AUDITTO INPUT'!K76</f>
        <v>225</v>
      </c>
      <c r="AG76" s="2065">
        <f>+'17HPM_DATA_INPUT'!M79-'XX_17CK AUDITTO INPUT'!L76</f>
        <v>364</v>
      </c>
      <c r="AH76" s="2065">
        <f>+'17HPM_DATA_INPUT'!N79-'XX_17CK AUDITTO INPUT'!M76</f>
        <v>-128</v>
      </c>
      <c r="AI76" s="2065">
        <f>+'17HPM_DATA_INPUT'!O79-'XX_17CK AUDITTO INPUT'!N76</f>
        <v>-273</v>
      </c>
      <c r="AJ76" s="2065">
        <f>+'17HPM_DATA_INPUT'!P79-'XX_17CK AUDITTO INPUT'!O76</f>
        <v>127</v>
      </c>
      <c r="AK76" s="2065">
        <f>+'17HPM_DATA_INPUT'!Q79-'XX_17CK AUDITTO INPUT'!P76</f>
        <v>208</v>
      </c>
      <c r="AL76" s="2065">
        <f>+'17HPM_DATA_INPUT'!R79-'XX_17CK AUDITTO INPUT'!Q76</f>
        <v>199</v>
      </c>
      <c r="AM76" s="2065">
        <f>+'17HPM_DATA_INPUT'!S79-'XX_17CK AUDITTO INPUT'!R76</f>
        <v>304</v>
      </c>
      <c r="AN76" s="2065">
        <f>+'17HPM_DATA_INPUT'!T79-'XX_17CK AUDITTO INPUT'!S76</f>
        <v>-454</v>
      </c>
      <c r="AO76" s="2065">
        <f>+'17HPM_DATA_INPUT'!U79-'XX_17CK AUDITTO INPUT'!T76</f>
        <v>-784</v>
      </c>
      <c r="AQ76" s="455" t="str">
        <f>'Departmental PL'!D84</f>
        <v>4630 ROCHESTER CARDPULM GROUP (RCPG)</v>
      </c>
    </row>
    <row r="77" spans="1:43" ht="20.25" hidden="1" customHeight="1" x14ac:dyDescent="0.25">
      <c r="A77" s="2067" t="s">
        <v>1519</v>
      </c>
      <c r="B77" s="2074" t="s">
        <v>1519</v>
      </c>
      <c r="C77" s="2075"/>
      <c r="D77" s="2075"/>
      <c r="E77" s="2075"/>
      <c r="F77" s="2075"/>
      <c r="G77" s="2075"/>
      <c r="H77" s="2075"/>
      <c r="I77" s="2075"/>
      <c r="J77" s="2075"/>
      <c r="K77" s="2075"/>
      <c r="L77" s="2075"/>
      <c r="M77" s="2075"/>
      <c r="N77" s="2075"/>
      <c r="O77" s="2075"/>
      <c r="P77" s="2075"/>
      <c r="Q77" s="2075"/>
      <c r="R77" s="2075"/>
      <c r="S77" s="2075"/>
      <c r="T77" s="2075"/>
      <c r="U77" s="2061" t="str">
        <f t="shared" si="1"/>
        <v>6750 WOUND HEALING CENTER</v>
      </c>
      <c r="W77" s="455" t="b">
        <f>+'17HPM_DATA_INPUT'!C80='XX_17CK AUDITTO INPUT'!U77</f>
        <v>1</v>
      </c>
      <c r="X77" s="2065">
        <f>+'17HPM_DATA_INPUT'!D80-'XX_17CK AUDITTO INPUT'!C77</f>
        <v>0</v>
      </c>
      <c r="Y77" s="2065">
        <f>+'17HPM_DATA_INPUT'!E80-'XX_17CK AUDITTO INPUT'!D77</f>
        <v>1</v>
      </c>
      <c r="Z77" s="2065">
        <f>+'17HPM_DATA_INPUT'!F80-'XX_17CK AUDITTO INPUT'!E77</f>
        <v>0</v>
      </c>
      <c r="AA77" s="2065">
        <f>+'17HPM_DATA_INPUT'!G80-'XX_17CK AUDITTO INPUT'!F77</f>
        <v>0</v>
      </c>
      <c r="AB77" s="2065">
        <f>+'17HPM_DATA_INPUT'!H80-'XX_17CK AUDITTO INPUT'!G77</f>
        <v>0</v>
      </c>
      <c r="AC77" s="2065">
        <f>+'17HPM_DATA_INPUT'!I80-'XX_17CK AUDITTO INPUT'!H77</f>
        <v>0</v>
      </c>
      <c r="AD77" s="2065">
        <f>+'17HPM_DATA_INPUT'!J80-'XX_17CK AUDITTO INPUT'!I77</f>
        <v>0</v>
      </c>
      <c r="AE77" s="2065">
        <f>+'17HPM_DATA_INPUT'!K80-'XX_17CK AUDITTO INPUT'!J77</f>
        <v>0</v>
      </c>
      <c r="AF77" s="2065">
        <f>+'17HPM_DATA_INPUT'!L80-'XX_17CK AUDITTO INPUT'!K77</f>
        <v>0</v>
      </c>
      <c r="AG77" s="2065">
        <f>+'17HPM_DATA_INPUT'!M80-'XX_17CK AUDITTO INPUT'!L77</f>
        <v>0</v>
      </c>
      <c r="AH77" s="2065">
        <f>+'17HPM_DATA_INPUT'!N80-'XX_17CK AUDITTO INPUT'!M77</f>
        <v>0</v>
      </c>
      <c r="AI77" s="2065">
        <f>+'17HPM_DATA_INPUT'!O80-'XX_17CK AUDITTO INPUT'!N77</f>
        <v>0</v>
      </c>
      <c r="AJ77" s="2065">
        <f>+'17HPM_DATA_INPUT'!P80-'XX_17CK AUDITTO INPUT'!O77</f>
        <v>0</v>
      </c>
      <c r="AK77" s="2065">
        <f>+'17HPM_DATA_INPUT'!Q80-'XX_17CK AUDITTO INPUT'!P77</f>
        <v>0</v>
      </c>
      <c r="AL77" s="2065">
        <f>+'17HPM_DATA_INPUT'!R80-'XX_17CK AUDITTO INPUT'!Q77</f>
        <v>0</v>
      </c>
      <c r="AM77" s="2065">
        <f>+'17HPM_DATA_INPUT'!S80-'XX_17CK AUDITTO INPUT'!R77</f>
        <v>0</v>
      </c>
      <c r="AN77" s="2065">
        <f>+'17HPM_DATA_INPUT'!T80-'XX_17CK AUDITTO INPUT'!S77</f>
        <v>0</v>
      </c>
      <c r="AO77" s="2065">
        <f>+'17HPM_DATA_INPUT'!U80-'XX_17CK AUDITTO INPUT'!T77</f>
        <v>0</v>
      </c>
      <c r="AQ77" s="455" t="str">
        <f>'Departmental PL'!D85</f>
        <v>4640 NUCLEAR CARDIOLOGY</v>
      </c>
    </row>
    <row r="78" spans="1:43" ht="20.25" hidden="1" customHeight="1" x14ac:dyDescent="0.25">
      <c r="A78" s="2086" t="s">
        <v>2364</v>
      </c>
      <c r="B78" s="2069">
        <v>6760</v>
      </c>
      <c r="C78" s="2075"/>
      <c r="D78" s="2075"/>
      <c r="E78" s="2075"/>
      <c r="F78" s="2075"/>
      <c r="G78" s="2075"/>
      <c r="H78" s="2075"/>
      <c r="I78" s="2075"/>
      <c r="J78" s="2075"/>
      <c r="K78" s="2075"/>
      <c r="L78" s="2075"/>
      <c r="M78" s="2075"/>
      <c r="N78" s="2075"/>
      <c r="O78" s="2075"/>
      <c r="P78" s="2075"/>
      <c r="Q78" s="2075"/>
      <c r="R78" s="2075"/>
      <c r="S78" s="2075"/>
      <c r="T78" s="2075"/>
      <c r="U78" s="2061" t="str">
        <f t="shared" si="1"/>
        <v>6760</v>
      </c>
      <c r="W78" s="455" t="b">
        <f>+'17HPM_DATA_INPUT'!C81='XX_17CK AUDITTO INPUT'!U78</f>
        <v>1</v>
      </c>
      <c r="X78" s="2065">
        <f>+'17HPM_DATA_INPUT'!D81-'XX_17CK AUDITTO INPUT'!C78</f>
        <v>0</v>
      </c>
      <c r="Y78" s="2065">
        <f>+'17HPM_DATA_INPUT'!E81-'XX_17CK AUDITTO INPUT'!D78</f>
        <v>0</v>
      </c>
      <c r="Z78" s="2065">
        <f>+'17HPM_DATA_INPUT'!F81-'XX_17CK AUDITTO INPUT'!E78</f>
        <v>0</v>
      </c>
      <c r="AA78" s="2065">
        <f>+'17HPM_DATA_INPUT'!G81-'XX_17CK AUDITTO INPUT'!F78</f>
        <v>0</v>
      </c>
      <c r="AB78" s="2065">
        <f>+'17HPM_DATA_INPUT'!H81-'XX_17CK AUDITTO INPUT'!G78</f>
        <v>0</v>
      </c>
      <c r="AC78" s="2065">
        <f>+'17HPM_DATA_INPUT'!I81-'XX_17CK AUDITTO INPUT'!H78</f>
        <v>0</v>
      </c>
      <c r="AD78" s="2065">
        <f>+'17HPM_DATA_INPUT'!J81-'XX_17CK AUDITTO INPUT'!I78</f>
        <v>0</v>
      </c>
      <c r="AE78" s="2065">
        <f>+'17HPM_DATA_INPUT'!K81-'XX_17CK AUDITTO INPUT'!J78</f>
        <v>0</v>
      </c>
      <c r="AF78" s="2065">
        <f>+'17HPM_DATA_INPUT'!L81-'XX_17CK AUDITTO INPUT'!K78</f>
        <v>0</v>
      </c>
      <c r="AG78" s="2065">
        <f>+'17HPM_DATA_INPUT'!M81-'XX_17CK AUDITTO INPUT'!L78</f>
        <v>0</v>
      </c>
      <c r="AH78" s="2065">
        <f>+'17HPM_DATA_INPUT'!N81-'XX_17CK AUDITTO INPUT'!M78</f>
        <v>0</v>
      </c>
      <c r="AI78" s="2065">
        <f>+'17HPM_DATA_INPUT'!O81-'XX_17CK AUDITTO INPUT'!N78</f>
        <v>0</v>
      </c>
      <c r="AJ78" s="2065">
        <f>+'17HPM_DATA_INPUT'!P81-'XX_17CK AUDITTO INPUT'!O78</f>
        <v>0</v>
      </c>
      <c r="AK78" s="2065">
        <f>+'17HPM_DATA_INPUT'!Q81-'XX_17CK AUDITTO INPUT'!P78</f>
        <v>0</v>
      </c>
      <c r="AL78" s="2065">
        <f>+'17HPM_DATA_INPUT'!R81-'XX_17CK AUDITTO INPUT'!Q78</f>
        <v>0</v>
      </c>
      <c r="AM78" s="2065">
        <f>+'17HPM_DATA_INPUT'!S81-'XX_17CK AUDITTO INPUT'!R78</f>
        <v>0</v>
      </c>
      <c r="AN78" s="2065">
        <f>+'17HPM_DATA_INPUT'!T81-'XX_17CK AUDITTO INPUT'!S78</f>
        <v>0</v>
      </c>
      <c r="AO78" s="2065">
        <f>+'17HPM_DATA_INPUT'!U81-'XX_17CK AUDITTO INPUT'!T78</f>
        <v>0</v>
      </c>
      <c r="AQ78" s="455" t="str">
        <f>'Departmental PL'!D86</f>
        <v>4650 NUCLEAR CARDLGY - CLINCRSS</v>
      </c>
    </row>
    <row r="79" spans="1:43" ht="20.25" hidden="1" customHeight="1" x14ac:dyDescent="0.25">
      <c r="A79" s="2094" t="s">
        <v>1521</v>
      </c>
      <c r="B79" s="2058" t="s">
        <v>2365</v>
      </c>
      <c r="C79" s="2060">
        <v>2</v>
      </c>
      <c r="D79" s="2060">
        <v>0</v>
      </c>
      <c r="E79" s="2060">
        <v>3</v>
      </c>
      <c r="F79" s="2060">
        <v>0</v>
      </c>
      <c r="G79" s="2060">
        <v>5090</v>
      </c>
      <c r="H79" s="2060">
        <v>0</v>
      </c>
      <c r="I79" s="2060">
        <v>2722</v>
      </c>
      <c r="J79" s="2060">
        <v>0</v>
      </c>
      <c r="K79" s="2060">
        <v>1060</v>
      </c>
      <c r="L79" s="2060">
        <v>0</v>
      </c>
      <c r="M79" s="2060">
        <v>1662</v>
      </c>
      <c r="N79" s="2060">
        <v>0</v>
      </c>
      <c r="O79" s="2060">
        <v>235</v>
      </c>
      <c r="P79" s="2060">
        <v>0</v>
      </c>
      <c r="Q79" s="2060">
        <v>580</v>
      </c>
      <c r="R79" s="2060">
        <v>0</v>
      </c>
      <c r="S79" s="2060">
        <v>846</v>
      </c>
      <c r="T79" s="2060">
        <v>0</v>
      </c>
      <c r="U79" s="2061" t="str">
        <f t="shared" si="1"/>
        <v>6780 ESOPHAGEAL DIAGNOSTIC LAB</v>
      </c>
      <c r="W79" s="455" t="b">
        <f>+'17HPM_DATA_INPUT'!C82='XX_17CK AUDITTO INPUT'!U79</f>
        <v>1</v>
      </c>
      <c r="X79" s="2065">
        <f>+'17HPM_DATA_INPUT'!D82-'XX_17CK AUDITTO INPUT'!C79</f>
        <v>0</v>
      </c>
      <c r="Y79" s="2065">
        <f>+'17HPM_DATA_INPUT'!E82-'XX_17CK AUDITTO INPUT'!D79</f>
        <v>0</v>
      </c>
      <c r="Z79" s="2065">
        <f>+'17HPM_DATA_INPUT'!F82-'XX_17CK AUDITTO INPUT'!E79</f>
        <v>0</v>
      </c>
      <c r="AA79" s="2065">
        <f>+'17HPM_DATA_INPUT'!G82-'XX_17CK AUDITTO INPUT'!F79</f>
        <v>0</v>
      </c>
      <c r="AB79" s="2065">
        <f>+'17HPM_DATA_INPUT'!H82-'XX_17CK AUDITTO INPUT'!G79</f>
        <v>0</v>
      </c>
      <c r="AC79" s="2065">
        <f>+'17HPM_DATA_INPUT'!I82-'XX_17CK AUDITTO INPUT'!H79</f>
        <v>0</v>
      </c>
      <c r="AD79" s="2065">
        <f>+'17HPM_DATA_INPUT'!J82-'XX_17CK AUDITTO INPUT'!I79</f>
        <v>0</v>
      </c>
      <c r="AE79" s="2065">
        <f>+'17HPM_DATA_INPUT'!K82-'XX_17CK AUDITTO INPUT'!J79</f>
        <v>0</v>
      </c>
      <c r="AF79" s="2065">
        <f>+'17HPM_DATA_INPUT'!L82-'XX_17CK AUDITTO INPUT'!K79</f>
        <v>-46</v>
      </c>
      <c r="AG79" s="2065">
        <f>+'17HPM_DATA_INPUT'!M82-'XX_17CK AUDITTO INPUT'!L79</f>
        <v>0</v>
      </c>
      <c r="AH79" s="2065">
        <f>+'17HPM_DATA_INPUT'!N82-'XX_17CK AUDITTO INPUT'!M79</f>
        <v>47</v>
      </c>
      <c r="AI79" s="2065">
        <f>+'17HPM_DATA_INPUT'!O82-'XX_17CK AUDITTO INPUT'!N79</f>
        <v>0</v>
      </c>
      <c r="AJ79" s="2065">
        <f>+'17HPM_DATA_INPUT'!P82-'XX_17CK AUDITTO INPUT'!O79</f>
        <v>-151</v>
      </c>
      <c r="AK79" s="2065">
        <f>+'17HPM_DATA_INPUT'!Q82-'XX_17CK AUDITTO INPUT'!P79</f>
        <v>0</v>
      </c>
      <c r="AL79" s="2065">
        <f>+'17HPM_DATA_INPUT'!R82-'XX_17CK AUDITTO INPUT'!Q79</f>
        <v>-85</v>
      </c>
      <c r="AM79" s="2065">
        <f>+'17HPM_DATA_INPUT'!S82-'XX_17CK AUDITTO INPUT'!R79</f>
        <v>0</v>
      </c>
      <c r="AN79" s="2065">
        <f>+'17HPM_DATA_INPUT'!T82-'XX_17CK AUDITTO INPUT'!S79</f>
        <v>284</v>
      </c>
      <c r="AO79" s="2065">
        <f>+'17HPM_DATA_INPUT'!U82-'XX_17CK AUDITTO INPUT'!T79</f>
        <v>0</v>
      </c>
      <c r="AQ79" s="455" t="str">
        <f>'Departmental PL'!D87</f>
        <v>4660 AC CARDIOLOGY</v>
      </c>
    </row>
    <row r="80" spans="1:43" ht="20.25" hidden="1" customHeight="1" x14ac:dyDescent="0.25">
      <c r="A80" s="2032" t="s">
        <v>1522</v>
      </c>
      <c r="B80" s="2072" t="s">
        <v>2307</v>
      </c>
      <c r="C80" s="2073">
        <v>2</v>
      </c>
      <c r="D80" s="2073">
        <v>1</v>
      </c>
      <c r="E80" s="2073">
        <v>3</v>
      </c>
      <c r="F80" s="2073">
        <v>2</v>
      </c>
      <c r="G80" s="2073">
        <v>5090</v>
      </c>
      <c r="H80" s="2073">
        <v>220</v>
      </c>
      <c r="I80" s="2073">
        <v>2722</v>
      </c>
      <c r="J80" s="2073">
        <v>65</v>
      </c>
      <c r="K80" s="2073">
        <v>1060</v>
      </c>
      <c r="L80" s="2073">
        <v>229</v>
      </c>
      <c r="M80" s="2073">
        <v>1662</v>
      </c>
      <c r="N80" s="2073">
        <v>-164</v>
      </c>
      <c r="O80" s="2073">
        <v>235</v>
      </c>
      <c r="P80" s="2073">
        <v>131</v>
      </c>
      <c r="Q80" s="2073">
        <v>580</v>
      </c>
      <c r="R80" s="2073">
        <v>191</v>
      </c>
      <c r="S80" s="2073">
        <v>846</v>
      </c>
      <c r="T80" s="2073">
        <v>-486</v>
      </c>
      <c r="U80" s="2061" t="str">
        <f t="shared" si="1"/>
        <v>Total ASC</v>
      </c>
      <c r="W80" s="455" t="b">
        <f>+'17HPM_DATA_INPUT'!C83='XX_17CK AUDITTO INPUT'!U80</f>
        <v>1</v>
      </c>
      <c r="X80" s="2065">
        <f>+'17HPM_DATA_INPUT'!D83-'XX_17CK AUDITTO INPUT'!C80</f>
        <v>1</v>
      </c>
      <c r="Y80" s="2065">
        <f>+'17HPM_DATA_INPUT'!E83-'XX_17CK AUDITTO INPUT'!D80</f>
        <v>2</v>
      </c>
      <c r="Z80" s="2065">
        <f>+'17HPM_DATA_INPUT'!F83-'XX_17CK AUDITTO INPUT'!E80</f>
        <v>1</v>
      </c>
      <c r="AA80" s="2065">
        <f>+'17HPM_DATA_INPUT'!G83-'XX_17CK AUDITTO INPUT'!F80</f>
        <v>1</v>
      </c>
      <c r="AB80" s="2065">
        <f>+'17HPM_DATA_INPUT'!H83-'XX_17CK AUDITTO INPUT'!G80</f>
        <v>525</v>
      </c>
      <c r="AC80" s="2065">
        <f>+'17HPM_DATA_INPUT'!I83-'XX_17CK AUDITTO INPUT'!H80</f>
        <v>352</v>
      </c>
      <c r="AD80" s="2065">
        <f>+'17HPM_DATA_INPUT'!J83-'XX_17CK AUDITTO INPUT'!I80</f>
        <v>97</v>
      </c>
      <c r="AE80" s="2065">
        <f>+'17HPM_DATA_INPUT'!K83-'XX_17CK AUDITTO INPUT'!J80</f>
        <v>92</v>
      </c>
      <c r="AF80" s="2065">
        <f>+'17HPM_DATA_INPUT'!L83-'XX_17CK AUDITTO INPUT'!K80</f>
        <v>179</v>
      </c>
      <c r="AG80" s="2065">
        <f>+'17HPM_DATA_INPUT'!M83-'XX_17CK AUDITTO INPUT'!L80</f>
        <v>364</v>
      </c>
      <c r="AH80" s="2065">
        <f>+'17HPM_DATA_INPUT'!N83-'XX_17CK AUDITTO INPUT'!M80</f>
        <v>-81</v>
      </c>
      <c r="AI80" s="2065">
        <f>+'17HPM_DATA_INPUT'!O83-'XX_17CK AUDITTO INPUT'!N80</f>
        <v>-273</v>
      </c>
      <c r="AJ80" s="2065">
        <f>+'17HPM_DATA_INPUT'!P83-'XX_17CK AUDITTO INPUT'!O80</f>
        <v>-25</v>
      </c>
      <c r="AK80" s="2065">
        <f>+'17HPM_DATA_INPUT'!Q83-'XX_17CK AUDITTO INPUT'!P80</f>
        <v>208</v>
      </c>
      <c r="AL80" s="2065">
        <f>+'17HPM_DATA_INPUT'!R83-'XX_17CK AUDITTO INPUT'!Q80</f>
        <v>114</v>
      </c>
      <c r="AM80" s="2065">
        <f>+'17HPM_DATA_INPUT'!S83-'XX_17CK AUDITTO INPUT'!R80</f>
        <v>304</v>
      </c>
      <c r="AN80" s="2065">
        <f>+'17HPM_DATA_INPUT'!T83-'XX_17CK AUDITTO INPUT'!S80</f>
        <v>-170</v>
      </c>
      <c r="AO80" s="2065">
        <f>+'17HPM_DATA_INPUT'!U83-'XX_17CK AUDITTO INPUT'!T80</f>
        <v>-784</v>
      </c>
      <c r="AQ80" s="455" t="str">
        <f>'Departmental PL'!D88</f>
        <v>4680 HEART STATION</v>
      </c>
    </row>
    <row r="81" spans="1:43" ht="20.25" hidden="1" customHeight="1" x14ac:dyDescent="0.25">
      <c r="A81" s="2094" t="s">
        <v>1518</v>
      </c>
      <c r="B81" s="2074" t="s">
        <v>1518</v>
      </c>
      <c r="C81" s="2075"/>
      <c r="D81" s="2075"/>
      <c r="E81" s="2075"/>
      <c r="F81" s="2075"/>
      <c r="G81" s="2075"/>
      <c r="H81" s="2075"/>
      <c r="I81" s="2075"/>
      <c r="J81" s="2075"/>
      <c r="K81" s="2075"/>
      <c r="L81" s="2075"/>
      <c r="M81" s="2075"/>
      <c r="N81" s="2075"/>
      <c r="O81" s="2075"/>
      <c r="P81" s="2075"/>
      <c r="Q81" s="2075"/>
      <c r="R81" s="2075"/>
      <c r="S81" s="2075"/>
      <c r="T81" s="2075"/>
      <c r="U81" s="2061" t="str">
        <f t="shared" si="1"/>
        <v>6740 OPD-SURGERY</v>
      </c>
      <c r="W81" s="455" t="b">
        <f>+'17HPM_DATA_INPUT'!C84='XX_17CK AUDITTO INPUT'!U81</f>
        <v>1</v>
      </c>
      <c r="X81" s="2065">
        <f>+'17HPM_DATA_INPUT'!D84-'XX_17CK AUDITTO INPUT'!C81</f>
        <v>0</v>
      </c>
      <c r="Y81" s="2065">
        <f>+'17HPM_DATA_INPUT'!E84-'XX_17CK AUDITTO INPUT'!D81</f>
        <v>0</v>
      </c>
      <c r="Z81" s="2065">
        <f>+'17HPM_DATA_INPUT'!F84-'XX_17CK AUDITTO INPUT'!E81</f>
        <v>0</v>
      </c>
      <c r="AA81" s="2065">
        <f>+'17HPM_DATA_INPUT'!G84-'XX_17CK AUDITTO INPUT'!F81</f>
        <v>0</v>
      </c>
      <c r="AB81" s="2065">
        <f>+'17HPM_DATA_INPUT'!H84-'XX_17CK AUDITTO INPUT'!G81</f>
        <v>0</v>
      </c>
      <c r="AC81" s="2065">
        <f>+'17HPM_DATA_INPUT'!I84-'XX_17CK AUDITTO INPUT'!H81</f>
        <v>0</v>
      </c>
      <c r="AD81" s="2065">
        <f>+'17HPM_DATA_INPUT'!J84-'XX_17CK AUDITTO INPUT'!I81</f>
        <v>0</v>
      </c>
      <c r="AE81" s="2065">
        <f>+'17HPM_DATA_INPUT'!K84-'XX_17CK AUDITTO INPUT'!J81</f>
        <v>0</v>
      </c>
      <c r="AF81" s="2065">
        <f>+'17HPM_DATA_INPUT'!L84-'XX_17CK AUDITTO INPUT'!K81</f>
        <v>0</v>
      </c>
      <c r="AG81" s="2065">
        <f>+'17HPM_DATA_INPUT'!M84-'XX_17CK AUDITTO INPUT'!L81</f>
        <v>0</v>
      </c>
      <c r="AH81" s="2065">
        <f>+'17HPM_DATA_INPUT'!N84-'XX_17CK AUDITTO INPUT'!M81</f>
        <v>0</v>
      </c>
      <c r="AI81" s="2065">
        <f>+'17HPM_DATA_INPUT'!O84-'XX_17CK AUDITTO INPUT'!N81</f>
        <v>0</v>
      </c>
      <c r="AJ81" s="2065">
        <f>+'17HPM_DATA_INPUT'!P84-'XX_17CK AUDITTO INPUT'!O81</f>
        <v>0</v>
      </c>
      <c r="AK81" s="2065">
        <f>+'17HPM_DATA_INPUT'!Q84-'XX_17CK AUDITTO INPUT'!P81</f>
        <v>0</v>
      </c>
      <c r="AL81" s="2065">
        <f>+'17HPM_DATA_INPUT'!R84-'XX_17CK AUDITTO INPUT'!Q81</f>
        <v>0</v>
      </c>
      <c r="AM81" s="2065">
        <f>+'17HPM_DATA_INPUT'!S84-'XX_17CK AUDITTO INPUT'!R81</f>
        <v>0</v>
      </c>
      <c r="AN81" s="2065">
        <f>+'17HPM_DATA_INPUT'!T84-'XX_17CK AUDITTO INPUT'!S81</f>
        <v>0</v>
      </c>
      <c r="AO81" s="2065">
        <f>+'17HPM_DATA_INPUT'!U84-'XX_17CK AUDITTO INPUT'!T81</f>
        <v>0</v>
      </c>
      <c r="AQ81" s="455" t="str">
        <f>'Departmental PL'!D89</f>
        <v>4690 LAKESIDE CARDIOLOGY</v>
      </c>
    </row>
    <row r="82" spans="1:43" ht="20.25" hidden="1" customHeight="1" x14ac:dyDescent="0.25">
      <c r="A82" s="2094" t="s">
        <v>1519</v>
      </c>
      <c r="B82" s="2074" t="s">
        <v>1519</v>
      </c>
      <c r="C82" s="2075"/>
      <c r="D82" s="2075"/>
      <c r="E82" s="2075"/>
      <c r="F82" s="2075"/>
      <c r="G82" s="2075"/>
      <c r="H82" s="2075"/>
      <c r="I82" s="2075"/>
      <c r="J82" s="2075"/>
      <c r="K82" s="2075"/>
      <c r="L82" s="2075"/>
      <c r="M82" s="2075"/>
      <c r="N82" s="2075"/>
      <c r="O82" s="2075"/>
      <c r="P82" s="2075"/>
      <c r="Q82" s="2075"/>
      <c r="R82" s="2075"/>
      <c r="S82" s="2075"/>
      <c r="T82" s="2075"/>
      <c r="U82" s="2061" t="str">
        <f t="shared" si="1"/>
        <v>6750 WOUND HEALING CENTER</v>
      </c>
      <c r="W82" s="455" t="b">
        <f>+'17HPM_DATA_INPUT'!C85='XX_17CK AUDITTO INPUT'!U82</f>
        <v>1</v>
      </c>
      <c r="X82" s="2065">
        <f>+'17HPM_DATA_INPUT'!D85-'XX_17CK AUDITTO INPUT'!C82</f>
        <v>1</v>
      </c>
      <c r="Y82" s="2065">
        <f>+'17HPM_DATA_INPUT'!E85-'XX_17CK AUDITTO INPUT'!D82</f>
        <v>0</v>
      </c>
      <c r="Z82" s="2065">
        <f>+'17HPM_DATA_INPUT'!F85-'XX_17CK AUDITTO INPUT'!E82</f>
        <v>0</v>
      </c>
      <c r="AA82" s="2065">
        <f>+'17HPM_DATA_INPUT'!G85-'XX_17CK AUDITTO INPUT'!F82</f>
        <v>0</v>
      </c>
      <c r="AB82" s="2065">
        <f>+'17HPM_DATA_INPUT'!H85-'XX_17CK AUDITTO INPUT'!G82</f>
        <v>0</v>
      </c>
      <c r="AC82" s="2065">
        <f>+'17HPM_DATA_INPUT'!I85-'XX_17CK AUDITTO INPUT'!H82</f>
        <v>0</v>
      </c>
      <c r="AD82" s="2065">
        <f>+'17HPM_DATA_INPUT'!J85-'XX_17CK AUDITTO INPUT'!I82</f>
        <v>0</v>
      </c>
      <c r="AE82" s="2065">
        <f>+'17HPM_DATA_INPUT'!K85-'XX_17CK AUDITTO INPUT'!J82</f>
        <v>0</v>
      </c>
      <c r="AF82" s="2065">
        <f>+'17HPM_DATA_INPUT'!L85-'XX_17CK AUDITTO INPUT'!K82</f>
        <v>0</v>
      </c>
      <c r="AG82" s="2065">
        <f>+'17HPM_DATA_INPUT'!M85-'XX_17CK AUDITTO INPUT'!L82</f>
        <v>0</v>
      </c>
      <c r="AH82" s="2065">
        <f>+'17HPM_DATA_INPUT'!N85-'XX_17CK AUDITTO INPUT'!M82</f>
        <v>0</v>
      </c>
      <c r="AI82" s="2065">
        <f>+'17HPM_DATA_INPUT'!O85-'XX_17CK AUDITTO INPUT'!N82</f>
        <v>0</v>
      </c>
      <c r="AJ82" s="2065">
        <f>+'17HPM_DATA_INPUT'!P85-'XX_17CK AUDITTO INPUT'!O82</f>
        <v>0</v>
      </c>
      <c r="AK82" s="2065">
        <f>+'17HPM_DATA_INPUT'!Q85-'XX_17CK AUDITTO INPUT'!P82</f>
        <v>0</v>
      </c>
      <c r="AL82" s="2065">
        <f>+'17HPM_DATA_INPUT'!R85-'XX_17CK AUDITTO INPUT'!Q82</f>
        <v>0</v>
      </c>
      <c r="AM82" s="2065">
        <f>+'17HPM_DATA_INPUT'!S85-'XX_17CK AUDITTO INPUT'!R82</f>
        <v>0</v>
      </c>
      <c r="AN82" s="2065">
        <f>+'17HPM_DATA_INPUT'!T85-'XX_17CK AUDITTO INPUT'!S82</f>
        <v>0</v>
      </c>
      <c r="AO82" s="2065">
        <f>+'17HPM_DATA_INPUT'!U85-'XX_17CK AUDITTO INPUT'!T82</f>
        <v>0</v>
      </c>
      <c r="AQ82" s="455" t="str">
        <f>'Departmental PL'!D90</f>
        <v>4700 ELECTROPHYSIOLOGY</v>
      </c>
    </row>
    <row r="83" spans="1:43" ht="20.25" hidden="1" customHeight="1" x14ac:dyDescent="0.25">
      <c r="A83" s="2086" t="s">
        <v>2364</v>
      </c>
      <c r="B83" s="2069">
        <v>6760</v>
      </c>
      <c r="C83" s="2075"/>
      <c r="D83" s="2075"/>
      <c r="E83" s="2075"/>
      <c r="F83" s="2075"/>
      <c r="G83" s="2075"/>
      <c r="H83" s="2075"/>
      <c r="I83" s="2075"/>
      <c r="J83" s="2075"/>
      <c r="K83" s="2075"/>
      <c r="L83" s="2075"/>
      <c r="M83" s="2075"/>
      <c r="N83" s="2075"/>
      <c r="O83" s="2075"/>
      <c r="P83" s="2075"/>
      <c r="Q83" s="2075"/>
      <c r="R83" s="2075"/>
      <c r="S83" s="2075"/>
      <c r="T83" s="2075"/>
      <c r="U83" s="2061" t="str">
        <f t="shared" si="1"/>
        <v>6760</v>
      </c>
      <c r="W83" s="455" t="b">
        <f>+'17HPM_DATA_INPUT'!C86='XX_17CK AUDITTO INPUT'!U83</f>
        <v>1</v>
      </c>
      <c r="X83" s="2065">
        <f>+'17HPM_DATA_INPUT'!D86-'XX_17CK AUDITTO INPUT'!C83</f>
        <v>0</v>
      </c>
      <c r="Y83" s="2065">
        <f>+'17HPM_DATA_INPUT'!E86-'XX_17CK AUDITTO INPUT'!D83</f>
        <v>0</v>
      </c>
      <c r="Z83" s="2065">
        <f>+'17HPM_DATA_INPUT'!F86-'XX_17CK AUDITTO INPUT'!E83</f>
        <v>0</v>
      </c>
      <c r="AA83" s="2065">
        <f>+'17HPM_DATA_INPUT'!G86-'XX_17CK AUDITTO INPUT'!F83</f>
        <v>0</v>
      </c>
      <c r="AB83" s="2065">
        <f>+'17HPM_DATA_INPUT'!H86-'XX_17CK AUDITTO INPUT'!G83</f>
        <v>0</v>
      </c>
      <c r="AC83" s="2065">
        <f>+'17HPM_DATA_INPUT'!I86-'XX_17CK AUDITTO INPUT'!H83</f>
        <v>0</v>
      </c>
      <c r="AD83" s="2065">
        <f>+'17HPM_DATA_INPUT'!J86-'XX_17CK AUDITTO INPUT'!I83</f>
        <v>0</v>
      </c>
      <c r="AE83" s="2065">
        <f>+'17HPM_DATA_INPUT'!K86-'XX_17CK AUDITTO INPUT'!J83</f>
        <v>0</v>
      </c>
      <c r="AF83" s="2065">
        <f>+'17HPM_DATA_INPUT'!L86-'XX_17CK AUDITTO INPUT'!K83</f>
        <v>0</v>
      </c>
      <c r="AG83" s="2065">
        <f>+'17HPM_DATA_INPUT'!M86-'XX_17CK AUDITTO INPUT'!L83</f>
        <v>0</v>
      </c>
      <c r="AH83" s="2065">
        <f>+'17HPM_DATA_INPUT'!N86-'XX_17CK AUDITTO INPUT'!M83</f>
        <v>0</v>
      </c>
      <c r="AI83" s="2065">
        <f>+'17HPM_DATA_INPUT'!O86-'XX_17CK AUDITTO INPUT'!N83</f>
        <v>0</v>
      </c>
      <c r="AJ83" s="2065">
        <f>+'17HPM_DATA_INPUT'!P86-'XX_17CK AUDITTO INPUT'!O83</f>
        <v>0</v>
      </c>
      <c r="AK83" s="2065">
        <f>+'17HPM_DATA_INPUT'!Q86-'XX_17CK AUDITTO INPUT'!P83</f>
        <v>0</v>
      </c>
      <c r="AL83" s="2065">
        <f>+'17HPM_DATA_INPUT'!R86-'XX_17CK AUDITTO INPUT'!Q83</f>
        <v>0</v>
      </c>
      <c r="AM83" s="2065">
        <f>+'17HPM_DATA_INPUT'!S86-'XX_17CK AUDITTO INPUT'!R83</f>
        <v>0</v>
      </c>
      <c r="AN83" s="2065">
        <f>+'17HPM_DATA_INPUT'!T86-'XX_17CK AUDITTO INPUT'!S83</f>
        <v>0</v>
      </c>
      <c r="AO83" s="2065">
        <f>+'17HPM_DATA_INPUT'!U86-'XX_17CK AUDITTO INPUT'!T83</f>
        <v>0</v>
      </c>
      <c r="AQ83" s="455" t="str">
        <f>'Departmental PL'!D91</f>
        <v>Total ASC</v>
      </c>
    </row>
    <row r="84" spans="1:43" ht="20.25" hidden="1" customHeight="1" x14ac:dyDescent="0.25">
      <c r="A84" s="2067" t="s">
        <v>1521</v>
      </c>
      <c r="B84" s="2058" t="s">
        <v>2365</v>
      </c>
      <c r="C84" s="2060">
        <v>3</v>
      </c>
      <c r="D84" s="2060">
        <v>7</v>
      </c>
      <c r="E84" s="2060">
        <v>6</v>
      </c>
      <c r="F84" s="2060">
        <v>19</v>
      </c>
      <c r="G84" s="2060">
        <v>8689</v>
      </c>
      <c r="H84" s="2060">
        <v>40146</v>
      </c>
      <c r="I84" s="2060">
        <v>2450</v>
      </c>
      <c r="J84" s="2060">
        <v>15350</v>
      </c>
      <c r="K84" s="2060">
        <v>1820</v>
      </c>
      <c r="L84" s="2060">
        <v>9617</v>
      </c>
      <c r="M84" s="2060">
        <v>630</v>
      </c>
      <c r="N84" s="2060">
        <v>5733</v>
      </c>
      <c r="O84" s="2060">
        <v>403</v>
      </c>
      <c r="P84" s="2060">
        <v>2381</v>
      </c>
      <c r="Q84" s="2060">
        <v>996</v>
      </c>
      <c r="R84" s="2060">
        <v>5656</v>
      </c>
      <c r="S84" s="2060">
        <v>-769</v>
      </c>
      <c r="T84" s="2060">
        <v>-2304</v>
      </c>
      <c r="U84" s="2061" t="str">
        <f t="shared" si="1"/>
        <v>6780 ESOPHAGEAL DIAGNOSTIC LAB</v>
      </c>
      <c r="W84" s="455" t="b">
        <f>+'17HPM_DATA_INPUT'!C87='XX_17CK AUDITTO INPUT'!U84</f>
        <v>1</v>
      </c>
      <c r="X84" s="2065">
        <f>+'17HPM_DATA_INPUT'!D87-'XX_17CK AUDITTO INPUT'!C84</f>
        <v>2</v>
      </c>
      <c r="Y84" s="2065">
        <f>+'17HPM_DATA_INPUT'!E87-'XX_17CK AUDITTO INPUT'!D84</f>
        <v>8</v>
      </c>
      <c r="Z84" s="2065">
        <f>+'17HPM_DATA_INPUT'!F87-'XX_17CK AUDITTO INPUT'!E84</f>
        <v>5</v>
      </c>
      <c r="AA84" s="2065">
        <f>+'17HPM_DATA_INPUT'!G87-'XX_17CK AUDITTO INPUT'!F84</f>
        <v>22</v>
      </c>
      <c r="AB84" s="2065">
        <f>+'17HPM_DATA_INPUT'!H87-'XX_17CK AUDITTO INPUT'!G84</f>
        <v>12496</v>
      </c>
      <c r="AC84" s="2065">
        <f>+'17HPM_DATA_INPUT'!I87-'XX_17CK AUDITTO INPUT'!H84</f>
        <v>42272</v>
      </c>
      <c r="AD84" s="2065">
        <f>+'17HPM_DATA_INPUT'!J87-'XX_17CK AUDITTO INPUT'!I84</f>
        <v>3744</v>
      </c>
      <c r="AE84" s="2065">
        <f>+'17HPM_DATA_INPUT'!K87-'XX_17CK AUDITTO INPUT'!J84</f>
        <v>8914</v>
      </c>
      <c r="AF84" s="2065">
        <f>+'17HPM_DATA_INPUT'!L87-'XX_17CK AUDITTO INPUT'!K84</f>
        <v>2330</v>
      </c>
      <c r="AG84" s="2065">
        <f>+'17HPM_DATA_INPUT'!M87-'XX_17CK AUDITTO INPUT'!L84</f>
        <v>9313</v>
      </c>
      <c r="AH84" s="2065">
        <f>+'17HPM_DATA_INPUT'!N87-'XX_17CK AUDITTO INPUT'!M84</f>
        <v>1414</v>
      </c>
      <c r="AI84" s="2065">
        <f>+'17HPM_DATA_INPUT'!O87-'XX_17CK AUDITTO INPUT'!N84</f>
        <v>-400</v>
      </c>
      <c r="AJ84" s="2065">
        <f>+'17HPM_DATA_INPUT'!P87-'XX_17CK AUDITTO INPUT'!O84</f>
        <v>-61</v>
      </c>
      <c r="AK84" s="2065">
        <f>+'17HPM_DATA_INPUT'!Q87-'XX_17CK AUDITTO INPUT'!P84</f>
        <v>2305</v>
      </c>
      <c r="AL84" s="2065">
        <f>+'17HPM_DATA_INPUT'!R87-'XX_17CK AUDITTO INPUT'!Q84</f>
        <v>1031</v>
      </c>
      <c r="AM84" s="2065">
        <f>+'17HPM_DATA_INPUT'!S87-'XX_17CK AUDITTO INPUT'!R84</f>
        <v>5477</v>
      </c>
      <c r="AN84" s="2065">
        <f>+'17HPM_DATA_INPUT'!T87-'XX_17CK AUDITTO INPUT'!S84</f>
        <v>444</v>
      </c>
      <c r="AO84" s="2065">
        <f>+'17HPM_DATA_INPUT'!U87-'XX_17CK AUDITTO INPUT'!T84</f>
        <v>-8181</v>
      </c>
      <c r="AQ84" s="455" t="str">
        <f>'Departmental PL'!D92</f>
        <v>4570 CATH/EP PRE-POST CARE</v>
      </c>
    </row>
    <row r="85" spans="1:43" ht="20.25" hidden="1" customHeight="1" x14ac:dyDescent="0.25">
      <c r="A85" s="2033" t="s">
        <v>1522</v>
      </c>
      <c r="B85" s="2076" t="s">
        <v>2308</v>
      </c>
      <c r="C85" s="2077">
        <v>3</v>
      </c>
      <c r="D85" s="2077">
        <v>7</v>
      </c>
      <c r="E85" s="2077">
        <v>6</v>
      </c>
      <c r="F85" s="2077">
        <v>19</v>
      </c>
      <c r="G85" s="2077">
        <v>8689</v>
      </c>
      <c r="H85" s="2077">
        <v>40146</v>
      </c>
      <c r="I85" s="2077">
        <v>2450</v>
      </c>
      <c r="J85" s="2077">
        <v>15350</v>
      </c>
      <c r="K85" s="2077">
        <v>1820</v>
      </c>
      <c r="L85" s="2077">
        <v>9617</v>
      </c>
      <c r="M85" s="2077">
        <v>630</v>
      </c>
      <c r="N85" s="2077">
        <v>5733</v>
      </c>
      <c r="O85" s="2077">
        <v>403</v>
      </c>
      <c r="P85" s="2077">
        <v>2381</v>
      </c>
      <c r="Q85" s="2077">
        <v>996</v>
      </c>
      <c r="R85" s="2077">
        <v>5656</v>
      </c>
      <c r="S85" s="2077">
        <v>-769</v>
      </c>
      <c r="T85" s="2077">
        <v>-2304</v>
      </c>
      <c r="U85" s="2061" t="str">
        <f t="shared" si="1"/>
        <v>Total OBS</v>
      </c>
      <c r="W85" s="455" t="b">
        <f>+'17HPM_DATA_INPUT'!C88='XX_17CK AUDITTO INPUT'!U85</f>
        <v>1</v>
      </c>
      <c r="X85" s="2065">
        <f>+'17HPM_DATA_INPUT'!D88-'XX_17CK AUDITTO INPUT'!C85</f>
        <v>3</v>
      </c>
      <c r="Y85" s="2065">
        <f>+'17HPM_DATA_INPUT'!E88-'XX_17CK AUDITTO INPUT'!D85</f>
        <v>8</v>
      </c>
      <c r="Z85" s="2065">
        <f>+'17HPM_DATA_INPUT'!F88-'XX_17CK AUDITTO INPUT'!E85</f>
        <v>5</v>
      </c>
      <c r="AA85" s="2065">
        <f>+'17HPM_DATA_INPUT'!G88-'XX_17CK AUDITTO INPUT'!F85</f>
        <v>22</v>
      </c>
      <c r="AB85" s="2065">
        <f>+'17HPM_DATA_INPUT'!H88-'XX_17CK AUDITTO INPUT'!G85</f>
        <v>12496</v>
      </c>
      <c r="AC85" s="2065">
        <f>+'17HPM_DATA_INPUT'!I88-'XX_17CK AUDITTO INPUT'!H85</f>
        <v>42272</v>
      </c>
      <c r="AD85" s="2065">
        <f>+'17HPM_DATA_INPUT'!J88-'XX_17CK AUDITTO INPUT'!I85</f>
        <v>3744</v>
      </c>
      <c r="AE85" s="2065">
        <f>+'17HPM_DATA_INPUT'!K88-'XX_17CK AUDITTO INPUT'!J85</f>
        <v>8914</v>
      </c>
      <c r="AF85" s="2065">
        <f>+'17HPM_DATA_INPUT'!L88-'XX_17CK AUDITTO INPUT'!K85</f>
        <v>2330</v>
      </c>
      <c r="AG85" s="2065">
        <f>+'17HPM_DATA_INPUT'!M88-'XX_17CK AUDITTO INPUT'!L85</f>
        <v>9313</v>
      </c>
      <c r="AH85" s="2065">
        <f>+'17HPM_DATA_INPUT'!N88-'XX_17CK AUDITTO INPUT'!M85</f>
        <v>1414</v>
      </c>
      <c r="AI85" s="2065">
        <f>+'17HPM_DATA_INPUT'!O88-'XX_17CK AUDITTO INPUT'!N85</f>
        <v>-400</v>
      </c>
      <c r="AJ85" s="2065">
        <f>+'17HPM_DATA_INPUT'!P88-'XX_17CK AUDITTO INPUT'!O85</f>
        <v>-61</v>
      </c>
      <c r="AK85" s="2065">
        <f>+'17HPM_DATA_INPUT'!Q88-'XX_17CK AUDITTO INPUT'!P85</f>
        <v>2305</v>
      </c>
      <c r="AL85" s="2065">
        <f>+'17HPM_DATA_INPUT'!R88-'XX_17CK AUDITTO INPUT'!Q85</f>
        <v>1031</v>
      </c>
      <c r="AM85" s="2065">
        <f>+'17HPM_DATA_INPUT'!S88-'XX_17CK AUDITTO INPUT'!R85</f>
        <v>5477</v>
      </c>
      <c r="AN85" s="2065">
        <f>+'17HPM_DATA_INPUT'!T88-'XX_17CK AUDITTO INPUT'!S85</f>
        <v>444</v>
      </c>
      <c r="AO85" s="2065">
        <f>+'17HPM_DATA_INPUT'!U88-'XX_17CK AUDITTO INPUT'!T85</f>
        <v>-8181</v>
      </c>
      <c r="AQ85" s="455" t="str">
        <f>'Departmental PL'!D93</f>
        <v>4580 CARDIAC CATH</v>
      </c>
    </row>
    <row r="86" spans="1:43" ht="20.25" hidden="1" customHeight="1" x14ac:dyDescent="0.25">
      <c r="A86" s="2095"/>
      <c r="B86" s="2091" t="s">
        <v>2366</v>
      </c>
      <c r="C86" s="2092">
        <v>4354</v>
      </c>
      <c r="D86" s="2092">
        <v>4177</v>
      </c>
      <c r="E86" s="2092">
        <v>13511</v>
      </c>
      <c r="F86" s="2092">
        <v>13881</v>
      </c>
      <c r="G86" s="2092">
        <v>5732847</v>
      </c>
      <c r="H86" s="2092">
        <v>5358598</v>
      </c>
      <c r="I86" s="2092">
        <v>2428661</v>
      </c>
      <c r="J86" s="2092">
        <v>2225310</v>
      </c>
      <c r="K86" s="2092">
        <v>1671678</v>
      </c>
      <c r="L86" s="2092">
        <v>1513604</v>
      </c>
      <c r="M86" s="2092">
        <v>756983</v>
      </c>
      <c r="N86" s="2092">
        <v>711706</v>
      </c>
      <c r="O86" s="2092">
        <v>504432</v>
      </c>
      <c r="P86" s="2092">
        <v>442439</v>
      </c>
      <c r="Q86" s="2092">
        <v>754035</v>
      </c>
      <c r="R86" s="2092">
        <v>679311</v>
      </c>
      <c r="S86" s="2092">
        <v>-501484</v>
      </c>
      <c r="T86" s="2092">
        <v>-410044</v>
      </c>
      <c r="U86" s="2061" t="str">
        <f t="shared" si="1"/>
        <v>Total 003a Surgery</v>
      </c>
      <c r="W86" s="455" t="b">
        <f>+'17HPM_DATA_INPUT'!C89='XX_17CK AUDITTO INPUT'!U86</f>
        <v>1</v>
      </c>
      <c r="X86" s="2065">
        <f>+'17HPM_DATA_INPUT'!D89-'XX_17CK AUDITTO INPUT'!C86</f>
        <v>4260</v>
      </c>
      <c r="Y86" s="2065">
        <f>+'17HPM_DATA_INPUT'!E89-'XX_17CK AUDITTO INPUT'!D86</f>
        <v>4429</v>
      </c>
      <c r="Z86" s="2065">
        <f>+'17HPM_DATA_INPUT'!F89-'XX_17CK AUDITTO INPUT'!E86</f>
        <v>14090</v>
      </c>
      <c r="AA86" s="2065">
        <f>+'17HPM_DATA_INPUT'!G89-'XX_17CK AUDITTO INPUT'!F86</f>
        <v>15818</v>
      </c>
      <c r="AB86" s="2065">
        <f>+'17HPM_DATA_INPUT'!H89-'XX_17CK AUDITTO INPUT'!G86</f>
        <v>6104455</v>
      </c>
      <c r="AC86" s="2065">
        <f>+'17HPM_DATA_INPUT'!I89-'XX_17CK AUDITTO INPUT'!H86</f>
        <v>6415318</v>
      </c>
      <c r="AD86" s="2065">
        <f>+'17HPM_DATA_INPUT'!J89-'XX_17CK AUDITTO INPUT'!I86</f>
        <v>2343994</v>
      </c>
      <c r="AE86" s="2065">
        <f>+'17HPM_DATA_INPUT'!K89-'XX_17CK AUDITTO INPUT'!J86</f>
        <v>2572178</v>
      </c>
      <c r="AF86" s="2065">
        <f>+'17HPM_DATA_INPUT'!L89-'XX_17CK AUDITTO INPUT'!K86</f>
        <v>1636721</v>
      </c>
      <c r="AG86" s="2065">
        <f>+'17HPM_DATA_INPUT'!M89-'XX_17CK AUDITTO INPUT'!L86</f>
        <v>1906174</v>
      </c>
      <c r="AH86" s="2065">
        <f>+'17HPM_DATA_INPUT'!N89-'XX_17CK AUDITTO INPUT'!M86</f>
        <v>707273</v>
      </c>
      <c r="AI86" s="2065">
        <f>+'17HPM_DATA_INPUT'!O89-'XX_17CK AUDITTO INPUT'!N86</f>
        <v>666005</v>
      </c>
      <c r="AJ86" s="2065">
        <f>+'17HPM_DATA_INPUT'!P89-'XX_17CK AUDITTO INPUT'!O86</f>
        <v>120116</v>
      </c>
      <c r="AK86" s="2065">
        <f>+'17HPM_DATA_INPUT'!Q89-'XX_17CK AUDITTO INPUT'!P86</f>
        <v>615778</v>
      </c>
      <c r="AL86" s="2065">
        <f>+'17HPM_DATA_INPUT'!R89-'XX_17CK AUDITTO INPUT'!Q86</f>
        <v>654374</v>
      </c>
      <c r="AM86" s="2065">
        <f>+'17HPM_DATA_INPUT'!S89-'XX_17CK AUDITTO INPUT'!R86</f>
        <v>913098</v>
      </c>
      <c r="AN86" s="2065">
        <f>+'17HPM_DATA_INPUT'!T89-'XX_17CK AUDITTO INPUT'!S86</f>
        <v>-67218</v>
      </c>
      <c r="AO86" s="2065">
        <f>+'17HPM_DATA_INPUT'!U89-'XX_17CK AUDITTO INPUT'!T86</f>
        <v>-862871</v>
      </c>
      <c r="AQ86" s="455" t="str">
        <f>'Departmental PL'!D94</f>
        <v>4590 VAD MAINT SUPPLIES</v>
      </c>
    </row>
    <row r="87" spans="1:43" ht="20.25" hidden="1" customHeight="1" x14ac:dyDescent="0.25">
      <c r="A87" s="2081"/>
      <c r="B87" s="2082" t="s">
        <v>2367</v>
      </c>
      <c r="C87" s="2083" t="s">
        <v>436</v>
      </c>
      <c r="D87" s="2083" t="s">
        <v>436</v>
      </c>
      <c r="E87" s="2083" t="s">
        <v>436</v>
      </c>
      <c r="F87" s="2083" t="s">
        <v>436</v>
      </c>
      <c r="G87" s="2083" t="s">
        <v>436</v>
      </c>
      <c r="H87" s="2083" t="s">
        <v>436</v>
      </c>
      <c r="I87" s="2083" t="s">
        <v>436</v>
      </c>
      <c r="J87" s="2083" t="s">
        <v>436</v>
      </c>
      <c r="K87" s="2083" t="s">
        <v>436</v>
      </c>
      <c r="L87" s="2083" t="s">
        <v>436</v>
      </c>
      <c r="M87" s="2083" t="s">
        <v>436</v>
      </c>
      <c r="N87" s="2083" t="s">
        <v>436</v>
      </c>
      <c r="O87" s="2083" t="s">
        <v>436</v>
      </c>
      <c r="P87" s="2083" t="s">
        <v>436</v>
      </c>
      <c r="Q87" s="2083" t="s">
        <v>436</v>
      </c>
      <c r="R87" s="2083" t="s">
        <v>436</v>
      </c>
      <c r="S87" s="2083" t="s">
        <v>436</v>
      </c>
      <c r="T87" s="2083" t="s">
        <v>436</v>
      </c>
      <c r="U87" s="2061" t="str">
        <f t="shared" si="1"/>
        <v>003b NeuroSurgery</v>
      </c>
      <c r="W87" s="455" t="b">
        <f>+'17HPM_DATA_INPUT'!C90='XX_17CK AUDITTO INPUT'!U87</f>
        <v>1</v>
      </c>
      <c r="X87" s="2065" t="e">
        <f>+'17HPM_DATA_INPUT'!D90-'XX_17CK AUDITTO INPUT'!C87</f>
        <v>#VALUE!</v>
      </c>
      <c r="Y87" s="2065" t="e">
        <f>+'17HPM_DATA_INPUT'!E90-'XX_17CK AUDITTO INPUT'!D87</f>
        <v>#VALUE!</v>
      </c>
      <c r="Z87" s="2065" t="e">
        <f>+'17HPM_DATA_INPUT'!F90-'XX_17CK AUDITTO INPUT'!E87</f>
        <v>#VALUE!</v>
      </c>
      <c r="AA87" s="2065" t="e">
        <f>+'17HPM_DATA_INPUT'!G90-'XX_17CK AUDITTO INPUT'!F87</f>
        <v>#VALUE!</v>
      </c>
      <c r="AB87" s="2065" t="e">
        <f>+'17HPM_DATA_INPUT'!H90-'XX_17CK AUDITTO INPUT'!G87</f>
        <v>#VALUE!</v>
      </c>
      <c r="AC87" s="2065" t="e">
        <f>+'17HPM_DATA_INPUT'!I90-'XX_17CK AUDITTO INPUT'!H87</f>
        <v>#VALUE!</v>
      </c>
      <c r="AD87" s="2065" t="e">
        <f>+'17HPM_DATA_INPUT'!J90-'XX_17CK AUDITTO INPUT'!I87</f>
        <v>#VALUE!</v>
      </c>
      <c r="AE87" s="2065" t="e">
        <f>+'17HPM_DATA_INPUT'!K90-'XX_17CK AUDITTO INPUT'!J87</f>
        <v>#VALUE!</v>
      </c>
      <c r="AF87" s="2065" t="e">
        <f>+'17HPM_DATA_INPUT'!L90-'XX_17CK AUDITTO INPUT'!K87</f>
        <v>#VALUE!</v>
      </c>
      <c r="AG87" s="2065" t="e">
        <f>+'17HPM_DATA_INPUT'!M90-'XX_17CK AUDITTO INPUT'!L87</f>
        <v>#VALUE!</v>
      </c>
      <c r="AH87" s="2065" t="e">
        <f>+'17HPM_DATA_INPUT'!N90-'XX_17CK AUDITTO INPUT'!M87</f>
        <v>#VALUE!</v>
      </c>
      <c r="AI87" s="2065" t="e">
        <f>+'17HPM_DATA_INPUT'!O90-'XX_17CK AUDITTO INPUT'!N87</f>
        <v>#VALUE!</v>
      </c>
      <c r="AJ87" s="2065" t="e">
        <f>+'17HPM_DATA_INPUT'!P90-'XX_17CK AUDITTO INPUT'!O87</f>
        <v>#VALUE!</v>
      </c>
      <c r="AK87" s="2065" t="e">
        <f>+'17HPM_DATA_INPUT'!Q90-'XX_17CK AUDITTO INPUT'!P87</f>
        <v>#VALUE!</v>
      </c>
      <c r="AL87" s="2065" t="e">
        <f>+'17HPM_DATA_INPUT'!R90-'XX_17CK AUDITTO INPUT'!Q87</f>
        <v>#VALUE!</v>
      </c>
      <c r="AM87" s="2065" t="e">
        <f>+'17HPM_DATA_INPUT'!S90-'XX_17CK AUDITTO INPUT'!R87</f>
        <v>#VALUE!</v>
      </c>
      <c r="AN87" s="2065" t="e">
        <f>+'17HPM_DATA_INPUT'!T90-'XX_17CK AUDITTO INPUT'!S87</f>
        <v>#VALUE!</v>
      </c>
      <c r="AO87" s="2065" t="e">
        <f>+'17HPM_DATA_INPUT'!U90-'XX_17CK AUDITTO INPUT'!T87</f>
        <v>#VALUE!</v>
      </c>
      <c r="AQ87" s="455" t="str">
        <f>'Departmental PL'!D95</f>
        <v>4600 SMH ECHOCARDIOLOGY</v>
      </c>
    </row>
    <row r="88" spans="1:43" ht="20.25" hidden="1" customHeight="1" x14ac:dyDescent="0.25">
      <c r="A88" s="2067" t="s">
        <v>1523</v>
      </c>
      <c r="B88" s="2058" t="s">
        <v>2368</v>
      </c>
      <c r="C88" s="2060">
        <v>129</v>
      </c>
      <c r="D88" s="2060">
        <v>127</v>
      </c>
      <c r="E88" s="2060">
        <v>130</v>
      </c>
      <c r="F88" s="2060">
        <v>128</v>
      </c>
      <c r="G88" s="2060">
        <v>28449</v>
      </c>
      <c r="H88" s="2060">
        <v>30056</v>
      </c>
      <c r="I88" s="2060">
        <v>11422</v>
      </c>
      <c r="J88" s="2060">
        <v>10410</v>
      </c>
      <c r="K88" s="2060">
        <v>15928</v>
      </c>
      <c r="L88" s="2060">
        <v>35463</v>
      </c>
      <c r="M88" s="2060">
        <v>-4507</v>
      </c>
      <c r="N88" s="2060">
        <v>-25054</v>
      </c>
      <c r="O88" s="2060">
        <v>5318</v>
      </c>
      <c r="P88" s="2060">
        <v>7626</v>
      </c>
      <c r="Q88" s="2060">
        <v>11827</v>
      </c>
      <c r="R88" s="2060">
        <v>5569</v>
      </c>
      <c r="S88" s="2060">
        <v>-21652</v>
      </c>
      <c r="T88" s="2060">
        <v>-38249</v>
      </c>
      <c r="U88" s="2061" t="str">
        <f t="shared" si="1"/>
        <v>6770 OPD NEUROSURGERY</v>
      </c>
      <c r="W88" s="455" t="b">
        <f>+'17HPM_DATA_INPUT'!C91='XX_17CK AUDITTO INPUT'!U88</f>
        <v>1</v>
      </c>
      <c r="X88" s="2065">
        <f>+'17HPM_DATA_INPUT'!D91-'XX_17CK AUDITTO INPUT'!C88</f>
        <v>117</v>
      </c>
      <c r="Y88" s="2065">
        <f>+'17HPM_DATA_INPUT'!E91-'XX_17CK AUDITTO INPUT'!D88</f>
        <v>32</v>
      </c>
      <c r="Z88" s="2065">
        <f>+'17HPM_DATA_INPUT'!F91-'XX_17CK AUDITTO INPUT'!E88</f>
        <v>117</v>
      </c>
      <c r="AA88" s="2065">
        <f>+'17HPM_DATA_INPUT'!G91-'XX_17CK AUDITTO INPUT'!F88</f>
        <v>32</v>
      </c>
      <c r="AB88" s="2065">
        <f>+'17HPM_DATA_INPUT'!H91-'XX_17CK AUDITTO INPUT'!G88</f>
        <v>30510</v>
      </c>
      <c r="AC88" s="2065">
        <f>+'17HPM_DATA_INPUT'!I91-'XX_17CK AUDITTO INPUT'!H88</f>
        <v>5730</v>
      </c>
      <c r="AD88" s="2065">
        <f>+'17HPM_DATA_INPUT'!J91-'XX_17CK AUDITTO INPUT'!I88</f>
        <v>10431</v>
      </c>
      <c r="AE88" s="2065">
        <f>+'17HPM_DATA_INPUT'!K91-'XX_17CK AUDITTO INPUT'!J88</f>
        <v>1970</v>
      </c>
      <c r="AF88" s="2065">
        <f>+'17HPM_DATA_INPUT'!L91-'XX_17CK AUDITTO INPUT'!K88</f>
        <v>15344</v>
      </c>
      <c r="AG88" s="2065">
        <f>+'17HPM_DATA_INPUT'!M91-'XX_17CK AUDITTO INPUT'!L88</f>
        <v>6732</v>
      </c>
      <c r="AH88" s="2065">
        <f>+'17HPM_DATA_INPUT'!N91-'XX_17CK AUDITTO INPUT'!M88</f>
        <v>-4912</v>
      </c>
      <c r="AI88" s="2065">
        <f>+'17HPM_DATA_INPUT'!O91-'XX_17CK AUDITTO INPUT'!N88</f>
        <v>-4761</v>
      </c>
      <c r="AJ88" s="2065">
        <f>+'17HPM_DATA_INPUT'!P91-'XX_17CK AUDITTO INPUT'!O88</f>
        <v>4632</v>
      </c>
      <c r="AK88" s="2065">
        <f>+'17HPM_DATA_INPUT'!Q91-'XX_17CK AUDITTO INPUT'!P88</f>
        <v>1448</v>
      </c>
      <c r="AL88" s="2065">
        <f>+'17HPM_DATA_INPUT'!R91-'XX_17CK AUDITTO INPUT'!Q88</f>
        <v>10315</v>
      </c>
      <c r="AM88" s="2065">
        <f>+'17HPM_DATA_INPUT'!S91-'XX_17CK AUDITTO INPUT'!R88</f>
        <v>1057</v>
      </c>
      <c r="AN88" s="2065">
        <f>+'17HPM_DATA_INPUT'!T91-'XX_17CK AUDITTO INPUT'!S88</f>
        <v>-19859</v>
      </c>
      <c r="AO88" s="2065">
        <f>+'17HPM_DATA_INPUT'!U91-'XX_17CK AUDITTO INPUT'!T88</f>
        <v>-7266</v>
      </c>
      <c r="AQ88" s="455" t="str">
        <f>'Departmental PL'!D96</f>
        <v>4610 CLINTON CROSSINGS ECHOCARDIOLOGY</v>
      </c>
    </row>
    <row r="89" spans="1:43" ht="20.25" hidden="1" customHeight="1" x14ac:dyDescent="0.25">
      <c r="A89" s="2086" t="s">
        <v>1524</v>
      </c>
      <c r="B89" s="2087" t="s">
        <v>1524</v>
      </c>
      <c r="C89" s="2075"/>
      <c r="D89" s="2075"/>
      <c r="E89" s="2075"/>
      <c r="F89" s="2075"/>
      <c r="G89" s="2075"/>
      <c r="H89" s="2075"/>
      <c r="I89" s="2075"/>
      <c r="J89" s="2075"/>
      <c r="K89" s="2075"/>
      <c r="L89" s="2075"/>
      <c r="M89" s="2075"/>
      <c r="N89" s="2075"/>
      <c r="O89" s="2075"/>
      <c r="P89" s="2075"/>
      <c r="Q89" s="2075"/>
      <c r="R89" s="2075"/>
      <c r="S89" s="2075"/>
      <c r="T89" s="2075"/>
      <c r="U89" s="2061" t="str">
        <f t="shared" si="1"/>
        <v>6790</v>
      </c>
      <c r="W89" s="455" t="b">
        <f>+'17HPM_DATA_INPUT'!C92='XX_17CK AUDITTO INPUT'!U89</f>
        <v>1</v>
      </c>
      <c r="X89" s="2065">
        <f>+'17HPM_DATA_INPUT'!D92-'XX_17CK AUDITTO INPUT'!C89</f>
        <v>0</v>
      </c>
      <c r="Y89" s="2065">
        <f>+'17HPM_DATA_INPUT'!E92-'XX_17CK AUDITTO INPUT'!D89</f>
        <v>0</v>
      </c>
      <c r="Z89" s="2065">
        <f>+'17HPM_DATA_INPUT'!F92-'XX_17CK AUDITTO INPUT'!E89</f>
        <v>0</v>
      </c>
      <c r="AA89" s="2065">
        <f>+'17HPM_DATA_INPUT'!G92-'XX_17CK AUDITTO INPUT'!F89</f>
        <v>0</v>
      </c>
      <c r="AB89" s="2065">
        <f>+'17HPM_DATA_INPUT'!H92-'XX_17CK AUDITTO INPUT'!G89</f>
        <v>0</v>
      </c>
      <c r="AC89" s="2065">
        <f>+'17HPM_DATA_INPUT'!I92-'XX_17CK AUDITTO INPUT'!H89</f>
        <v>0</v>
      </c>
      <c r="AD89" s="2065">
        <f>+'17HPM_DATA_INPUT'!J92-'XX_17CK AUDITTO INPUT'!I89</f>
        <v>0</v>
      </c>
      <c r="AE89" s="2065">
        <f>+'17HPM_DATA_INPUT'!K92-'XX_17CK AUDITTO INPUT'!J89</f>
        <v>0</v>
      </c>
      <c r="AF89" s="2065">
        <f>+'17HPM_DATA_INPUT'!L92-'XX_17CK AUDITTO INPUT'!K89</f>
        <v>0</v>
      </c>
      <c r="AG89" s="2065">
        <f>+'17HPM_DATA_INPUT'!M92-'XX_17CK AUDITTO INPUT'!L89</f>
        <v>0</v>
      </c>
      <c r="AH89" s="2065">
        <f>+'17HPM_DATA_INPUT'!N92-'XX_17CK AUDITTO INPUT'!M89</f>
        <v>0</v>
      </c>
      <c r="AI89" s="2065">
        <f>+'17HPM_DATA_INPUT'!O92-'XX_17CK AUDITTO INPUT'!N89</f>
        <v>0</v>
      </c>
      <c r="AJ89" s="2065">
        <f>+'17HPM_DATA_INPUT'!P92-'XX_17CK AUDITTO INPUT'!O89</f>
        <v>0</v>
      </c>
      <c r="AK89" s="2065">
        <f>+'17HPM_DATA_INPUT'!Q92-'XX_17CK AUDITTO INPUT'!P89</f>
        <v>0</v>
      </c>
      <c r="AL89" s="2065">
        <f>+'17HPM_DATA_INPUT'!R92-'XX_17CK AUDITTO INPUT'!Q89</f>
        <v>0</v>
      </c>
      <c r="AM89" s="2065">
        <f>+'17HPM_DATA_INPUT'!S92-'XX_17CK AUDITTO INPUT'!R89</f>
        <v>0</v>
      </c>
      <c r="AN89" s="2065">
        <f>+'17HPM_DATA_INPUT'!T92-'XX_17CK AUDITTO INPUT'!S89</f>
        <v>0</v>
      </c>
      <c r="AO89" s="2065">
        <f>+'17HPM_DATA_INPUT'!U92-'XX_17CK AUDITTO INPUT'!T89</f>
        <v>0</v>
      </c>
      <c r="AQ89" s="455" t="str">
        <f>'Departmental PL'!D97</f>
        <v>4620 CARDIAC REHAB</v>
      </c>
    </row>
    <row r="90" spans="1:43" ht="20.25" hidden="1" customHeight="1" x14ac:dyDescent="0.25">
      <c r="A90" s="2067" t="s">
        <v>1525</v>
      </c>
      <c r="B90" s="2058" t="s">
        <v>2369</v>
      </c>
      <c r="C90" s="2060">
        <v>1230</v>
      </c>
      <c r="D90" s="2060">
        <v>1228</v>
      </c>
      <c r="E90" s="2060">
        <v>13574</v>
      </c>
      <c r="F90" s="2060">
        <v>11547</v>
      </c>
      <c r="G90" s="2060">
        <v>3216384</v>
      </c>
      <c r="H90" s="2060">
        <v>2841650</v>
      </c>
      <c r="I90" s="2060">
        <v>1331582</v>
      </c>
      <c r="J90" s="2060">
        <v>1142324</v>
      </c>
      <c r="K90" s="2060">
        <v>561285</v>
      </c>
      <c r="L90" s="2060">
        <v>511385</v>
      </c>
      <c r="M90" s="2060">
        <v>770297</v>
      </c>
      <c r="N90" s="2060">
        <v>630939</v>
      </c>
      <c r="O90" s="2060">
        <v>543545</v>
      </c>
      <c r="P90" s="2060">
        <v>381559</v>
      </c>
      <c r="Q90" s="2060">
        <v>243871</v>
      </c>
      <c r="R90" s="2060">
        <v>168762</v>
      </c>
      <c r="S90" s="2060">
        <v>-17119</v>
      </c>
      <c r="T90" s="2060">
        <v>80619</v>
      </c>
      <c r="U90" s="2061" t="str">
        <f t="shared" si="1"/>
        <v>6810 NEUROSURG PAIN CLINIC</v>
      </c>
      <c r="W90" s="455" t="b">
        <f>+'17HPM_DATA_INPUT'!C93='XX_17CK AUDITTO INPUT'!U90</f>
        <v>1</v>
      </c>
      <c r="X90" s="2065">
        <f>+'17HPM_DATA_INPUT'!D93-'XX_17CK AUDITTO INPUT'!C90</f>
        <v>1273</v>
      </c>
      <c r="Y90" s="2065">
        <f>+'17HPM_DATA_INPUT'!E93-'XX_17CK AUDITTO INPUT'!D90</f>
        <v>1255</v>
      </c>
      <c r="Z90" s="2065">
        <f>+'17HPM_DATA_INPUT'!F93-'XX_17CK AUDITTO INPUT'!E90</f>
        <v>14775</v>
      </c>
      <c r="AA90" s="2065">
        <f>+'17HPM_DATA_INPUT'!G93-'XX_17CK AUDITTO INPUT'!F90</f>
        <v>13249</v>
      </c>
      <c r="AB90" s="2065">
        <f>+'17HPM_DATA_INPUT'!H93-'XX_17CK AUDITTO INPUT'!G90</f>
        <v>3122172</v>
      </c>
      <c r="AC90" s="2065">
        <f>+'17HPM_DATA_INPUT'!I93-'XX_17CK AUDITTO INPUT'!H90</f>
        <v>3025488</v>
      </c>
      <c r="AD90" s="2065">
        <f>+'17HPM_DATA_INPUT'!J93-'XX_17CK AUDITTO INPUT'!I90</f>
        <v>1167603</v>
      </c>
      <c r="AE90" s="2065">
        <f>+'17HPM_DATA_INPUT'!K93-'XX_17CK AUDITTO INPUT'!J90</f>
        <v>1212035</v>
      </c>
      <c r="AF90" s="2065">
        <f>+'17HPM_DATA_INPUT'!L93-'XX_17CK AUDITTO INPUT'!K90</f>
        <v>565621</v>
      </c>
      <c r="AG90" s="2065">
        <f>+'17HPM_DATA_INPUT'!M93-'XX_17CK AUDITTO INPUT'!L90</f>
        <v>520848</v>
      </c>
      <c r="AH90" s="2065">
        <f>+'17HPM_DATA_INPUT'!N93-'XX_17CK AUDITTO INPUT'!M90</f>
        <v>601982</v>
      </c>
      <c r="AI90" s="2065">
        <f>+'17HPM_DATA_INPUT'!O93-'XX_17CK AUDITTO INPUT'!N90</f>
        <v>691187</v>
      </c>
      <c r="AJ90" s="2065">
        <f>+'17HPM_DATA_INPUT'!P93-'XX_17CK AUDITTO INPUT'!O90</f>
        <v>388095</v>
      </c>
      <c r="AK90" s="2065">
        <f>+'17HPM_DATA_INPUT'!Q93-'XX_17CK AUDITTO INPUT'!P90</f>
        <v>388619</v>
      </c>
      <c r="AL90" s="2065">
        <f>+'17HPM_DATA_INPUT'!R93-'XX_17CK AUDITTO INPUT'!Q90</f>
        <v>199969</v>
      </c>
      <c r="AM90" s="2065">
        <f>+'17HPM_DATA_INPUT'!S93-'XX_17CK AUDITTO INPUT'!R90</f>
        <v>171884</v>
      </c>
      <c r="AN90" s="2065">
        <f>+'17HPM_DATA_INPUT'!T93-'XX_17CK AUDITTO INPUT'!S90</f>
        <v>13918</v>
      </c>
      <c r="AO90" s="2065">
        <f>+'17HPM_DATA_INPUT'!U93-'XX_17CK AUDITTO INPUT'!T90</f>
        <v>130683</v>
      </c>
      <c r="AQ90" s="455" t="str">
        <f>'Departmental PL'!D99</f>
        <v>4640 NUCLEAR CARDIOLOGY</v>
      </c>
    </row>
    <row r="91" spans="1:43" ht="20.25" hidden="1" customHeight="1" x14ac:dyDescent="0.25">
      <c r="A91" s="2031" t="s">
        <v>1526</v>
      </c>
      <c r="B91" s="2069" t="s">
        <v>2306</v>
      </c>
      <c r="C91" s="2070">
        <v>1359</v>
      </c>
      <c r="D91" s="2070">
        <v>1355</v>
      </c>
      <c r="E91" s="2070">
        <v>13704</v>
      </c>
      <c r="F91" s="2070">
        <v>11675</v>
      </c>
      <c r="G91" s="2070">
        <v>3244833</v>
      </c>
      <c r="H91" s="2070">
        <v>2871706</v>
      </c>
      <c r="I91" s="2070">
        <v>1343003</v>
      </c>
      <c r="J91" s="2070">
        <v>1152734</v>
      </c>
      <c r="K91" s="2070">
        <v>577213</v>
      </c>
      <c r="L91" s="2070">
        <v>546848</v>
      </c>
      <c r="M91" s="2070">
        <v>765790</v>
      </c>
      <c r="N91" s="2070">
        <v>605886</v>
      </c>
      <c r="O91" s="2070">
        <v>548863</v>
      </c>
      <c r="P91" s="2070">
        <v>389185</v>
      </c>
      <c r="Q91" s="2070">
        <v>255698</v>
      </c>
      <c r="R91" s="2070">
        <v>174331</v>
      </c>
      <c r="S91" s="2070">
        <v>-38771</v>
      </c>
      <c r="T91" s="2070">
        <v>42370</v>
      </c>
      <c r="U91" s="2061" t="str">
        <f t="shared" si="1"/>
        <v>Total OUTPATIENT</v>
      </c>
      <c r="W91" s="455" t="b">
        <f>+'17HPM_DATA_INPUT'!C94='XX_17CK AUDITTO INPUT'!U91</f>
        <v>1</v>
      </c>
      <c r="X91" s="2065">
        <f>+'17HPM_DATA_INPUT'!D94-'XX_17CK AUDITTO INPUT'!C91</f>
        <v>1390</v>
      </c>
      <c r="Y91" s="2065">
        <f>+'17HPM_DATA_INPUT'!E94-'XX_17CK AUDITTO INPUT'!D91</f>
        <v>1287</v>
      </c>
      <c r="Z91" s="2065">
        <f>+'17HPM_DATA_INPUT'!F94-'XX_17CK AUDITTO INPUT'!E91</f>
        <v>14892</v>
      </c>
      <c r="AA91" s="2065">
        <f>+'17HPM_DATA_INPUT'!G94-'XX_17CK AUDITTO INPUT'!F91</f>
        <v>13281</v>
      </c>
      <c r="AB91" s="2065">
        <f>+'17HPM_DATA_INPUT'!H94-'XX_17CK AUDITTO INPUT'!G91</f>
        <v>3152682</v>
      </c>
      <c r="AC91" s="2065">
        <f>+'17HPM_DATA_INPUT'!I94-'XX_17CK AUDITTO INPUT'!H91</f>
        <v>3031218</v>
      </c>
      <c r="AD91" s="2065">
        <f>+'17HPM_DATA_INPUT'!J94-'XX_17CK AUDITTO INPUT'!I91</f>
        <v>1178035</v>
      </c>
      <c r="AE91" s="2065">
        <f>+'17HPM_DATA_INPUT'!K94-'XX_17CK AUDITTO INPUT'!J91</f>
        <v>1214004</v>
      </c>
      <c r="AF91" s="2065">
        <f>+'17HPM_DATA_INPUT'!L94-'XX_17CK AUDITTO INPUT'!K91</f>
        <v>580965</v>
      </c>
      <c r="AG91" s="2065">
        <f>+'17HPM_DATA_INPUT'!M94-'XX_17CK AUDITTO INPUT'!L91</f>
        <v>527580</v>
      </c>
      <c r="AH91" s="2065">
        <f>+'17HPM_DATA_INPUT'!N94-'XX_17CK AUDITTO INPUT'!M91</f>
        <v>597070</v>
      </c>
      <c r="AI91" s="2065">
        <f>+'17HPM_DATA_INPUT'!O94-'XX_17CK AUDITTO INPUT'!N91</f>
        <v>686425</v>
      </c>
      <c r="AJ91" s="2065">
        <f>+'17HPM_DATA_INPUT'!P94-'XX_17CK AUDITTO INPUT'!O91</f>
        <v>392727</v>
      </c>
      <c r="AK91" s="2065">
        <f>+'17HPM_DATA_INPUT'!Q94-'XX_17CK AUDITTO INPUT'!P91</f>
        <v>390066</v>
      </c>
      <c r="AL91" s="2065">
        <f>+'17HPM_DATA_INPUT'!R94-'XX_17CK AUDITTO INPUT'!Q91</f>
        <v>210284</v>
      </c>
      <c r="AM91" s="2065">
        <f>+'17HPM_DATA_INPUT'!S94-'XX_17CK AUDITTO INPUT'!R91</f>
        <v>172941</v>
      </c>
      <c r="AN91" s="2065">
        <f>+'17HPM_DATA_INPUT'!T94-'XX_17CK AUDITTO INPUT'!S91</f>
        <v>-5941</v>
      </c>
      <c r="AO91" s="2065">
        <f>+'17HPM_DATA_INPUT'!U94-'XX_17CK AUDITTO INPUT'!T91</f>
        <v>123417</v>
      </c>
      <c r="AQ91" s="455" t="str">
        <f>'Departmental PL'!D100</f>
        <v>4650 NUCLEAR CARDLGY - CLINCRSS</v>
      </c>
    </row>
    <row r="92" spans="1:43" ht="20.25" hidden="1" customHeight="1" x14ac:dyDescent="0.25">
      <c r="A92" s="2067" t="s">
        <v>1525</v>
      </c>
      <c r="B92" s="2058" t="s">
        <v>2369</v>
      </c>
      <c r="C92" s="2060">
        <v>0</v>
      </c>
      <c r="D92" s="2060">
        <v>1</v>
      </c>
      <c r="E92" s="2060">
        <v>0</v>
      </c>
      <c r="F92" s="2060">
        <v>9</v>
      </c>
      <c r="G92" s="2060">
        <v>0</v>
      </c>
      <c r="H92" s="2060">
        <v>3325</v>
      </c>
      <c r="I92" s="2060">
        <v>0</v>
      </c>
      <c r="J92" s="2060">
        <v>1111</v>
      </c>
      <c r="K92" s="2060">
        <v>0</v>
      </c>
      <c r="L92" s="2060">
        <v>593</v>
      </c>
      <c r="M92" s="2060">
        <v>0</v>
      </c>
      <c r="N92" s="2060">
        <v>519</v>
      </c>
      <c r="O92" s="2060">
        <v>0</v>
      </c>
      <c r="P92" s="2060">
        <v>442</v>
      </c>
      <c r="Q92" s="2060">
        <v>0</v>
      </c>
      <c r="R92" s="2060">
        <v>196</v>
      </c>
      <c r="S92" s="2060">
        <v>0</v>
      </c>
      <c r="T92" s="2060">
        <v>-119</v>
      </c>
      <c r="U92" s="2061" t="str">
        <f t="shared" si="1"/>
        <v>6810 NEUROSURG PAIN CLINIC</v>
      </c>
      <c r="W92" s="455" t="b">
        <f>+'17HPM_DATA_INPUT'!C97='XX_17CK AUDITTO INPUT'!U92</f>
        <v>1</v>
      </c>
      <c r="X92" s="2065">
        <f>+'17HPM_DATA_INPUT'!D97-'XX_17CK AUDITTO INPUT'!C92</f>
        <v>2</v>
      </c>
      <c r="Y92" s="2065">
        <f>+'17HPM_DATA_INPUT'!E97-'XX_17CK AUDITTO INPUT'!D92</f>
        <v>0</v>
      </c>
      <c r="Z92" s="2065">
        <f>+'17HPM_DATA_INPUT'!F97-'XX_17CK AUDITTO INPUT'!E92</f>
        <v>7</v>
      </c>
      <c r="AA92" s="2065">
        <f>+'17HPM_DATA_INPUT'!G97-'XX_17CK AUDITTO INPUT'!F92</f>
        <v>0</v>
      </c>
      <c r="AB92" s="2065">
        <f>+'17HPM_DATA_INPUT'!H97-'XX_17CK AUDITTO INPUT'!G92</f>
        <v>1503</v>
      </c>
      <c r="AC92" s="2065">
        <f>+'17HPM_DATA_INPUT'!I97-'XX_17CK AUDITTO INPUT'!H92</f>
        <v>0</v>
      </c>
      <c r="AD92" s="2065">
        <f>+'17HPM_DATA_INPUT'!J97-'XX_17CK AUDITTO INPUT'!I92</f>
        <v>789</v>
      </c>
      <c r="AE92" s="2065">
        <f>+'17HPM_DATA_INPUT'!K97-'XX_17CK AUDITTO INPUT'!J92</f>
        <v>0</v>
      </c>
      <c r="AF92" s="2065">
        <f>+'17HPM_DATA_INPUT'!L97-'XX_17CK AUDITTO INPUT'!K92</f>
        <v>267</v>
      </c>
      <c r="AG92" s="2065">
        <f>+'17HPM_DATA_INPUT'!M97-'XX_17CK AUDITTO INPUT'!L92</f>
        <v>0</v>
      </c>
      <c r="AH92" s="2065">
        <f>+'17HPM_DATA_INPUT'!N97-'XX_17CK AUDITTO INPUT'!M92</f>
        <v>522</v>
      </c>
      <c r="AI92" s="2065">
        <f>+'17HPM_DATA_INPUT'!O97-'XX_17CK AUDITTO INPUT'!N92</f>
        <v>0</v>
      </c>
      <c r="AJ92" s="2065">
        <f>+'17HPM_DATA_INPUT'!P97-'XX_17CK AUDITTO INPUT'!O92</f>
        <v>221</v>
      </c>
      <c r="AK92" s="2065">
        <f>+'17HPM_DATA_INPUT'!Q97-'XX_17CK AUDITTO INPUT'!P92</f>
        <v>0</v>
      </c>
      <c r="AL92" s="2065">
        <f>+'17HPM_DATA_INPUT'!R97-'XX_17CK AUDITTO INPUT'!Q92</f>
        <v>105</v>
      </c>
      <c r="AM92" s="2065">
        <f>+'17HPM_DATA_INPUT'!S97-'XX_17CK AUDITTO INPUT'!R92</f>
        <v>0</v>
      </c>
      <c r="AN92" s="2065">
        <f>+'17HPM_DATA_INPUT'!T97-'XX_17CK AUDITTO INPUT'!S92</f>
        <v>196</v>
      </c>
      <c r="AO92" s="2065">
        <f>+'17HPM_DATA_INPUT'!U97-'XX_17CK AUDITTO INPUT'!T92</f>
        <v>0</v>
      </c>
      <c r="AQ92" s="455" t="str">
        <f>'Departmental PL'!D101</f>
        <v>4660 AC CARDIOLOGY</v>
      </c>
    </row>
    <row r="93" spans="1:43" ht="20.25" hidden="1" customHeight="1" x14ac:dyDescent="0.25">
      <c r="A93" s="2033" t="s">
        <v>1526</v>
      </c>
      <c r="B93" s="2076" t="s">
        <v>2308</v>
      </c>
      <c r="C93" s="2077">
        <v>0</v>
      </c>
      <c r="D93" s="2077">
        <v>1</v>
      </c>
      <c r="E93" s="2077">
        <v>0</v>
      </c>
      <c r="F93" s="2077">
        <v>9</v>
      </c>
      <c r="G93" s="2077">
        <v>0</v>
      </c>
      <c r="H93" s="2077">
        <v>3325</v>
      </c>
      <c r="I93" s="2077">
        <v>0</v>
      </c>
      <c r="J93" s="2077">
        <v>1111</v>
      </c>
      <c r="K93" s="2077">
        <v>0</v>
      </c>
      <c r="L93" s="2077">
        <v>593</v>
      </c>
      <c r="M93" s="2077">
        <v>0</v>
      </c>
      <c r="N93" s="2077">
        <v>519</v>
      </c>
      <c r="O93" s="2077">
        <v>0</v>
      </c>
      <c r="P93" s="2077">
        <v>442</v>
      </c>
      <c r="Q93" s="2077">
        <v>0</v>
      </c>
      <c r="R93" s="2077">
        <v>196</v>
      </c>
      <c r="S93" s="2077">
        <v>0</v>
      </c>
      <c r="T93" s="2077">
        <v>-119</v>
      </c>
      <c r="U93" s="2061" t="str">
        <f t="shared" si="1"/>
        <v>Total OBS</v>
      </c>
      <c r="W93" s="455" t="b">
        <f>+'17HPM_DATA_INPUT'!C98='XX_17CK AUDITTO INPUT'!U93</f>
        <v>1</v>
      </c>
      <c r="X93" s="2065">
        <f>+'17HPM_DATA_INPUT'!D98-'XX_17CK AUDITTO INPUT'!C93</f>
        <v>2</v>
      </c>
      <c r="Y93" s="2065">
        <f>+'17HPM_DATA_INPUT'!E98-'XX_17CK AUDITTO INPUT'!D93</f>
        <v>0</v>
      </c>
      <c r="Z93" s="2065">
        <f>+'17HPM_DATA_INPUT'!F98-'XX_17CK AUDITTO INPUT'!E93</f>
        <v>7</v>
      </c>
      <c r="AA93" s="2065">
        <f>+'17HPM_DATA_INPUT'!G98-'XX_17CK AUDITTO INPUT'!F93</f>
        <v>0</v>
      </c>
      <c r="AB93" s="2065">
        <f>+'17HPM_DATA_INPUT'!H98-'XX_17CK AUDITTO INPUT'!G93</f>
        <v>1503</v>
      </c>
      <c r="AC93" s="2065">
        <f>+'17HPM_DATA_INPUT'!I98-'XX_17CK AUDITTO INPUT'!H93</f>
        <v>0</v>
      </c>
      <c r="AD93" s="2065">
        <f>+'17HPM_DATA_INPUT'!J98-'XX_17CK AUDITTO INPUT'!I93</f>
        <v>789</v>
      </c>
      <c r="AE93" s="2065">
        <f>+'17HPM_DATA_INPUT'!K98-'XX_17CK AUDITTO INPUT'!J93</f>
        <v>0</v>
      </c>
      <c r="AF93" s="2065">
        <f>+'17HPM_DATA_INPUT'!L98-'XX_17CK AUDITTO INPUT'!K93</f>
        <v>267</v>
      </c>
      <c r="AG93" s="2065">
        <f>+'17HPM_DATA_INPUT'!M98-'XX_17CK AUDITTO INPUT'!L93</f>
        <v>0</v>
      </c>
      <c r="AH93" s="2065">
        <f>+'17HPM_DATA_INPUT'!N98-'XX_17CK AUDITTO INPUT'!M93</f>
        <v>522</v>
      </c>
      <c r="AI93" s="2065">
        <f>+'17HPM_DATA_INPUT'!O98-'XX_17CK AUDITTO INPUT'!N93</f>
        <v>0</v>
      </c>
      <c r="AJ93" s="2065">
        <f>+'17HPM_DATA_INPUT'!P98-'XX_17CK AUDITTO INPUT'!O93</f>
        <v>221</v>
      </c>
      <c r="AK93" s="2065">
        <f>+'17HPM_DATA_INPUT'!Q98-'XX_17CK AUDITTO INPUT'!P93</f>
        <v>0</v>
      </c>
      <c r="AL93" s="2065">
        <f>+'17HPM_DATA_INPUT'!R98-'XX_17CK AUDITTO INPUT'!Q93</f>
        <v>105</v>
      </c>
      <c r="AM93" s="2065">
        <f>+'17HPM_DATA_INPUT'!S98-'XX_17CK AUDITTO INPUT'!R93</f>
        <v>0</v>
      </c>
      <c r="AN93" s="2065">
        <f>+'17HPM_DATA_INPUT'!T98-'XX_17CK AUDITTO INPUT'!S93</f>
        <v>196</v>
      </c>
      <c r="AO93" s="2065">
        <f>+'17HPM_DATA_INPUT'!U98-'XX_17CK AUDITTO INPUT'!T93</f>
        <v>0</v>
      </c>
      <c r="AQ93" s="455" t="str">
        <f>'Departmental PL'!D102</f>
        <v>4680 HEART STATION</v>
      </c>
    </row>
    <row r="94" spans="1:43" ht="20.25" hidden="1" customHeight="1" x14ac:dyDescent="0.25">
      <c r="A94" s="2095"/>
      <c r="B94" s="2091" t="s">
        <v>2370</v>
      </c>
      <c r="C94" s="2092">
        <v>1359</v>
      </c>
      <c r="D94" s="2092">
        <v>1356</v>
      </c>
      <c r="E94" s="2092">
        <v>13704</v>
      </c>
      <c r="F94" s="2092">
        <v>11684</v>
      </c>
      <c r="G94" s="2092">
        <v>3244833</v>
      </c>
      <c r="H94" s="2092">
        <v>2875031</v>
      </c>
      <c r="I94" s="2092">
        <v>1343003</v>
      </c>
      <c r="J94" s="2092">
        <v>1153846</v>
      </c>
      <c r="K94" s="2092">
        <v>577213</v>
      </c>
      <c r="L94" s="2092">
        <v>547441</v>
      </c>
      <c r="M94" s="2092">
        <v>765790</v>
      </c>
      <c r="N94" s="2092">
        <v>606404</v>
      </c>
      <c r="O94" s="2092">
        <v>548863</v>
      </c>
      <c r="P94" s="2092">
        <v>389627</v>
      </c>
      <c r="Q94" s="2092">
        <v>255698</v>
      </c>
      <c r="R94" s="2092">
        <v>174526</v>
      </c>
      <c r="S94" s="2092">
        <v>-38771</v>
      </c>
      <c r="T94" s="2092">
        <v>42251</v>
      </c>
      <c r="U94" s="2061" t="str">
        <f t="shared" si="1"/>
        <v>Total 003b NeuroSurgery</v>
      </c>
      <c r="W94" s="455" t="b">
        <f>+'17HPM_DATA_INPUT'!C99='XX_17CK AUDITTO INPUT'!U94</f>
        <v>1</v>
      </c>
      <c r="X94" s="2065">
        <f>+'17HPM_DATA_INPUT'!D99-'XX_17CK AUDITTO INPUT'!C94</f>
        <v>1401</v>
      </c>
      <c r="Y94" s="2065">
        <f>+'17HPM_DATA_INPUT'!E99-'XX_17CK AUDITTO INPUT'!D94</f>
        <v>1287</v>
      </c>
      <c r="Z94" s="2065">
        <f>+'17HPM_DATA_INPUT'!F99-'XX_17CK AUDITTO INPUT'!E94</f>
        <v>14970</v>
      </c>
      <c r="AA94" s="2065">
        <f>+'17HPM_DATA_INPUT'!G99-'XX_17CK AUDITTO INPUT'!F94</f>
        <v>13281</v>
      </c>
      <c r="AB94" s="2065">
        <f>+'17HPM_DATA_INPUT'!H99-'XX_17CK AUDITTO INPUT'!G94</f>
        <v>3169216</v>
      </c>
      <c r="AC94" s="2065">
        <f>+'17HPM_DATA_INPUT'!I99-'XX_17CK AUDITTO INPUT'!H94</f>
        <v>3031218</v>
      </c>
      <c r="AD94" s="2065">
        <f>+'17HPM_DATA_INPUT'!J99-'XX_17CK AUDITTO INPUT'!I94</f>
        <v>1186077</v>
      </c>
      <c r="AE94" s="2065">
        <f>+'17HPM_DATA_INPUT'!K99-'XX_17CK AUDITTO INPUT'!J94</f>
        <v>1214004</v>
      </c>
      <c r="AF94" s="2065">
        <f>+'17HPM_DATA_INPUT'!L99-'XX_17CK AUDITTO INPUT'!K94</f>
        <v>583904</v>
      </c>
      <c r="AG94" s="2065">
        <f>+'17HPM_DATA_INPUT'!M99-'XX_17CK AUDITTO INPUT'!L94</f>
        <v>527579</v>
      </c>
      <c r="AH94" s="2065">
        <f>+'17HPM_DATA_INPUT'!N99-'XX_17CK AUDITTO INPUT'!M94</f>
        <v>602173</v>
      </c>
      <c r="AI94" s="2065">
        <f>+'17HPM_DATA_INPUT'!O99-'XX_17CK AUDITTO INPUT'!N94</f>
        <v>686426</v>
      </c>
      <c r="AJ94" s="2065">
        <f>+'17HPM_DATA_INPUT'!P99-'XX_17CK AUDITTO INPUT'!O94</f>
        <v>395157</v>
      </c>
      <c r="AK94" s="2065">
        <f>+'17HPM_DATA_INPUT'!Q99-'XX_17CK AUDITTO INPUT'!P94</f>
        <v>390067</v>
      </c>
      <c r="AL94" s="2065">
        <f>+'17HPM_DATA_INPUT'!R99-'XX_17CK AUDITTO INPUT'!Q94</f>
        <v>211441</v>
      </c>
      <c r="AM94" s="2065">
        <f>+'17HPM_DATA_INPUT'!S99-'XX_17CK AUDITTO INPUT'!R94</f>
        <v>172942</v>
      </c>
      <c r="AN94" s="2065">
        <f>+'17HPM_DATA_INPUT'!T99-'XX_17CK AUDITTO INPUT'!S94</f>
        <v>-4426</v>
      </c>
      <c r="AO94" s="2065">
        <f>+'17HPM_DATA_INPUT'!U99-'XX_17CK AUDITTO INPUT'!T94</f>
        <v>123417</v>
      </c>
      <c r="AQ94" s="455" t="str">
        <f>'Departmental PL'!D103</f>
        <v>4690 LAKESIDE CARDIOLOGY</v>
      </c>
    </row>
    <row r="95" spans="1:43" ht="20.25" hidden="1" customHeight="1" x14ac:dyDescent="0.25">
      <c r="A95" s="2093" t="s">
        <v>1527</v>
      </c>
      <c r="B95" s="2074" t="s">
        <v>2371</v>
      </c>
      <c r="C95" s="2075"/>
      <c r="D95" s="2075"/>
      <c r="E95" s="2075"/>
      <c r="F95" s="2075"/>
      <c r="G95" s="2075"/>
      <c r="H95" s="2075"/>
      <c r="I95" s="2075"/>
      <c r="J95" s="2075"/>
      <c r="K95" s="2075"/>
      <c r="L95" s="2075"/>
      <c r="M95" s="2075"/>
      <c r="N95" s="2075"/>
      <c r="O95" s="2075"/>
      <c r="P95" s="2075"/>
      <c r="Q95" s="2075"/>
      <c r="R95" s="2075"/>
      <c r="S95" s="2075"/>
      <c r="T95" s="2075"/>
      <c r="U95" s="2061" t="str">
        <f t="shared" si="1"/>
        <v>6100 NEURO BALANCE LAB</v>
      </c>
      <c r="W95" s="455" t="b">
        <f>+'17HPM_DATA_INPUT'!C100='XX_17CK AUDITTO INPUT'!U95</f>
        <v>0</v>
      </c>
      <c r="X95" s="2065">
        <f>+'17HPM_DATA_INPUT'!D100-'XX_17CK AUDITTO INPUT'!C95</f>
        <v>0</v>
      </c>
      <c r="Y95" s="2065">
        <f>+'17HPM_DATA_INPUT'!E100-'XX_17CK AUDITTO INPUT'!D95</f>
        <v>0</v>
      </c>
      <c r="Z95" s="2065">
        <f>+'17HPM_DATA_INPUT'!F100-'XX_17CK AUDITTO INPUT'!E95</f>
        <v>0</v>
      </c>
      <c r="AA95" s="2065">
        <f>+'17HPM_DATA_INPUT'!G100-'XX_17CK AUDITTO INPUT'!F95</f>
        <v>0</v>
      </c>
      <c r="AB95" s="2065">
        <f>+'17HPM_DATA_INPUT'!H100-'XX_17CK AUDITTO INPUT'!G95</f>
        <v>0</v>
      </c>
      <c r="AC95" s="2065">
        <f>+'17HPM_DATA_INPUT'!I100-'XX_17CK AUDITTO INPUT'!H95</f>
        <v>0</v>
      </c>
      <c r="AD95" s="2065">
        <f>+'17HPM_DATA_INPUT'!J100-'XX_17CK AUDITTO INPUT'!I95</f>
        <v>0</v>
      </c>
      <c r="AE95" s="2065">
        <f>+'17HPM_DATA_INPUT'!K100-'XX_17CK AUDITTO INPUT'!J95</f>
        <v>0</v>
      </c>
      <c r="AF95" s="2065">
        <f>+'17HPM_DATA_INPUT'!L100-'XX_17CK AUDITTO INPUT'!K95</f>
        <v>0</v>
      </c>
      <c r="AG95" s="2065">
        <f>+'17HPM_DATA_INPUT'!M100-'XX_17CK AUDITTO INPUT'!L95</f>
        <v>0</v>
      </c>
      <c r="AH95" s="2065">
        <f>+'17HPM_DATA_INPUT'!N100-'XX_17CK AUDITTO INPUT'!M95</f>
        <v>0</v>
      </c>
      <c r="AI95" s="2065">
        <f>+'17HPM_DATA_INPUT'!O100-'XX_17CK AUDITTO INPUT'!N95</f>
        <v>0</v>
      </c>
      <c r="AJ95" s="2065">
        <f>+'17HPM_DATA_INPUT'!P100-'XX_17CK AUDITTO INPUT'!O95</f>
        <v>0</v>
      </c>
      <c r="AK95" s="2065">
        <f>+'17HPM_DATA_INPUT'!Q100-'XX_17CK AUDITTO INPUT'!P95</f>
        <v>0</v>
      </c>
      <c r="AL95" s="2065">
        <f>+'17HPM_DATA_INPUT'!R100-'XX_17CK AUDITTO INPUT'!Q95</f>
        <v>0</v>
      </c>
      <c r="AM95" s="2065">
        <f>+'17HPM_DATA_INPUT'!S100-'XX_17CK AUDITTO INPUT'!R95</f>
        <v>0</v>
      </c>
      <c r="AN95" s="2065">
        <f>+'17HPM_DATA_INPUT'!T100-'XX_17CK AUDITTO INPUT'!S95</f>
        <v>0</v>
      </c>
      <c r="AO95" s="2065">
        <f>+'17HPM_DATA_INPUT'!U100-'XX_17CK AUDITTO INPUT'!T95</f>
        <v>0</v>
      </c>
      <c r="AQ95" s="455" t="str">
        <f>'Departmental PL'!D104</f>
        <v>4700 ELECTROPHYSIOLOGY</v>
      </c>
    </row>
    <row r="96" spans="1:43" ht="20.25" hidden="1" customHeight="1" x14ac:dyDescent="0.25">
      <c r="A96" s="2067" t="s">
        <v>1528</v>
      </c>
      <c r="B96" s="2058" t="s">
        <v>2372</v>
      </c>
      <c r="C96" s="2060">
        <v>2160</v>
      </c>
      <c r="D96" s="2060">
        <v>2646</v>
      </c>
      <c r="E96" s="2060">
        <v>8475</v>
      </c>
      <c r="F96" s="2060">
        <v>8139</v>
      </c>
      <c r="G96" s="2060">
        <v>1339267</v>
      </c>
      <c r="H96" s="2060">
        <v>1205148</v>
      </c>
      <c r="I96" s="2060">
        <v>482397</v>
      </c>
      <c r="J96" s="2060">
        <v>427755</v>
      </c>
      <c r="K96" s="2060">
        <v>306514</v>
      </c>
      <c r="L96" s="2060">
        <v>247504</v>
      </c>
      <c r="M96" s="2060">
        <v>175883</v>
      </c>
      <c r="N96" s="2060">
        <v>180251</v>
      </c>
      <c r="O96" s="2060">
        <v>58871</v>
      </c>
      <c r="P96" s="2060">
        <v>30766</v>
      </c>
      <c r="Q96" s="2060">
        <v>77770</v>
      </c>
      <c r="R96" s="2060">
        <v>59712</v>
      </c>
      <c r="S96" s="2060">
        <v>39241</v>
      </c>
      <c r="T96" s="2060">
        <v>89773</v>
      </c>
      <c r="U96" s="2061" t="str">
        <f t="shared" si="1"/>
        <v>6380 SPEECH THERAPY (SMH-CW)</v>
      </c>
      <c r="W96" s="455" t="b">
        <f>+'17HPM_DATA_INPUT'!C101='XX_17CK AUDITTO INPUT'!U96</f>
        <v>1</v>
      </c>
      <c r="X96" s="2065">
        <f>+'17HPM_DATA_INPUT'!D101-'XX_17CK AUDITTO INPUT'!C96</f>
        <v>2267</v>
      </c>
      <c r="Y96" s="2065">
        <f>+'17HPM_DATA_INPUT'!E101-'XX_17CK AUDITTO INPUT'!D96</f>
        <v>2238</v>
      </c>
      <c r="Z96" s="2065">
        <f>+'17HPM_DATA_INPUT'!F101-'XX_17CK AUDITTO INPUT'!E96</f>
        <v>9268</v>
      </c>
      <c r="AA96" s="2065">
        <f>+'17HPM_DATA_INPUT'!G101-'XX_17CK AUDITTO INPUT'!F96</f>
        <v>8828</v>
      </c>
      <c r="AB96" s="2065">
        <f>+'17HPM_DATA_INPUT'!H101-'XX_17CK AUDITTO INPUT'!G96</f>
        <v>1504609</v>
      </c>
      <c r="AC96" s="2065">
        <f>+'17HPM_DATA_INPUT'!I101-'XX_17CK AUDITTO INPUT'!H96</f>
        <v>1317331</v>
      </c>
      <c r="AD96" s="2065">
        <f>+'17HPM_DATA_INPUT'!J101-'XX_17CK AUDITTO INPUT'!I96</f>
        <v>525797</v>
      </c>
      <c r="AE96" s="2065">
        <f>+'17HPM_DATA_INPUT'!K101-'XX_17CK AUDITTO INPUT'!J96</f>
        <v>481952</v>
      </c>
      <c r="AF96" s="2065">
        <f>+'17HPM_DATA_INPUT'!L101-'XX_17CK AUDITTO INPUT'!K96</f>
        <v>277748</v>
      </c>
      <c r="AG96" s="2065">
        <f>+'17HPM_DATA_INPUT'!M101-'XX_17CK AUDITTO INPUT'!L96</f>
        <v>257576</v>
      </c>
      <c r="AH96" s="2065">
        <f>+'17HPM_DATA_INPUT'!N101-'XX_17CK AUDITTO INPUT'!M96</f>
        <v>248049</v>
      </c>
      <c r="AI96" s="2065">
        <f>+'17HPM_DATA_INPUT'!O101-'XX_17CK AUDITTO INPUT'!N96</f>
        <v>224375</v>
      </c>
      <c r="AJ96" s="2065">
        <f>+'17HPM_DATA_INPUT'!P101-'XX_17CK AUDITTO INPUT'!O96</f>
        <v>25741</v>
      </c>
      <c r="AK96" s="2065">
        <f>+'17HPM_DATA_INPUT'!Q101-'XX_17CK AUDITTO INPUT'!P96</f>
        <v>32018</v>
      </c>
      <c r="AL96" s="2065">
        <f>+'17HPM_DATA_INPUT'!R101-'XX_17CK AUDITTO INPUT'!Q96</f>
        <v>60707</v>
      </c>
      <c r="AM96" s="2065">
        <f>+'17HPM_DATA_INPUT'!S101-'XX_17CK AUDITTO INPUT'!R96</f>
        <v>62141</v>
      </c>
      <c r="AN96" s="2065">
        <f>+'17HPM_DATA_INPUT'!T101-'XX_17CK AUDITTO INPUT'!S96</f>
        <v>161602</v>
      </c>
      <c r="AO96" s="2065">
        <f>+'17HPM_DATA_INPUT'!U101-'XX_17CK AUDITTO INPUT'!T96</f>
        <v>130216</v>
      </c>
      <c r="AQ96" s="455" t="str">
        <f>'Departmental PL'!D105</f>
        <v>Total OBS</v>
      </c>
    </row>
    <row r="97" spans="1:43" ht="20.25" hidden="1" customHeight="1" x14ac:dyDescent="0.25">
      <c r="A97" s="2067" t="s">
        <v>1529</v>
      </c>
      <c r="B97" s="2058" t="s">
        <v>2373</v>
      </c>
      <c r="C97" s="2060">
        <v>6480</v>
      </c>
      <c r="D97" s="2060">
        <v>5884</v>
      </c>
      <c r="E97" s="2060">
        <v>21847</v>
      </c>
      <c r="F97" s="2060">
        <v>19825</v>
      </c>
      <c r="G97" s="2060">
        <v>3506440</v>
      </c>
      <c r="H97" s="2060">
        <v>2958477</v>
      </c>
      <c r="I97" s="2060">
        <v>1623582</v>
      </c>
      <c r="J97" s="2060">
        <v>1608761</v>
      </c>
      <c r="K97" s="2060">
        <v>1170484</v>
      </c>
      <c r="L97" s="2060">
        <v>1083895</v>
      </c>
      <c r="M97" s="2060">
        <v>453098</v>
      </c>
      <c r="N97" s="2060">
        <v>524866</v>
      </c>
      <c r="O97" s="2060">
        <v>310610</v>
      </c>
      <c r="P97" s="2060">
        <v>180491</v>
      </c>
      <c r="Q97" s="2060">
        <v>234867</v>
      </c>
      <c r="R97" s="2060">
        <v>184413</v>
      </c>
      <c r="S97" s="2060">
        <v>-92379</v>
      </c>
      <c r="T97" s="2060">
        <v>159962</v>
      </c>
      <c r="U97" s="2061" t="str">
        <f t="shared" si="1"/>
        <v>6390 OFFSITE AUDIOLOGY</v>
      </c>
      <c r="W97" s="455" t="b">
        <f>+'17HPM_DATA_INPUT'!C102='XX_17CK AUDITTO INPUT'!U97</f>
        <v>1</v>
      </c>
      <c r="X97" s="2065">
        <f>+'17HPM_DATA_INPUT'!D102-'XX_17CK AUDITTO INPUT'!C97</f>
        <v>6903</v>
      </c>
      <c r="Y97" s="2065">
        <f>+'17HPM_DATA_INPUT'!E102-'XX_17CK AUDITTO INPUT'!D97</f>
        <v>5870</v>
      </c>
      <c r="Z97" s="2065">
        <f>+'17HPM_DATA_INPUT'!F102-'XX_17CK AUDITTO INPUT'!E97</f>
        <v>32551</v>
      </c>
      <c r="AA97" s="2065">
        <f>+'17HPM_DATA_INPUT'!G102-'XX_17CK AUDITTO INPUT'!F97</f>
        <v>19724</v>
      </c>
      <c r="AB97" s="2065">
        <f>+'17HPM_DATA_INPUT'!H102-'XX_17CK AUDITTO INPUT'!G97</f>
        <v>3534574</v>
      </c>
      <c r="AC97" s="2065">
        <f>+'17HPM_DATA_INPUT'!I102-'XX_17CK AUDITTO INPUT'!H97</f>
        <v>2717992</v>
      </c>
      <c r="AD97" s="2065">
        <f>+'17HPM_DATA_INPUT'!J102-'XX_17CK AUDITTO INPUT'!I97</f>
        <v>1610376</v>
      </c>
      <c r="AE97" s="2065">
        <f>+'17HPM_DATA_INPUT'!K102-'XX_17CK AUDITTO INPUT'!J97</f>
        <v>1304716</v>
      </c>
      <c r="AF97" s="2065">
        <f>+'17HPM_DATA_INPUT'!L102-'XX_17CK AUDITTO INPUT'!K97</f>
        <v>1229944</v>
      </c>
      <c r="AG97" s="2065">
        <f>+'17HPM_DATA_INPUT'!M102-'XX_17CK AUDITTO INPUT'!L97</f>
        <v>955489</v>
      </c>
      <c r="AH97" s="2065">
        <f>+'17HPM_DATA_INPUT'!N102-'XX_17CK AUDITTO INPUT'!M97</f>
        <v>380432</v>
      </c>
      <c r="AI97" s="2065">
        <f>+'17HPM_DATA_INPUT'!O102-'XX_17CK AUDITTO INPUT'!N97</f>
        <v>349227</v>
      </c>
      <c r="AJ97" s="2065">
        <f>+'17HPM_DATA_INPUT'!P102-'XX_17CK AUDITTO INPUT'!O97</f>
        <v>123109</v>
      </c>
      <c r="AK97" s="2065">
        <f>+'17HPM_DATA_INPUT'!Q102-'XX_17CK AUDITTO INPUT'!P97</f>
        <v>159109</v>
      </c>
      <c r="AL97" s="2065">
        <f>+'17HPM_DATA_INPUT'!R102-'XX_17CK AUDITTO INPUT'!Q97</f>
        <v>192385</v>
      </c>
      <c r="AM97" s="2065">
        <f>+'17HPM_DATA_INPUT'!S102-'XX_17CK AUDITTO INPUT'!R97</f>
        <v>162566</v>
      </c>
      <c r="AN97" s="2065">
        <f>+'17HPM_DATA_INPUT'!T102-'XX_17CK AUDITTO INPUT'!S97</f>
        <v>64938</v>
      </c>
      <c r="AO97" s="2065">
        <f>+'17HPM_DATA_INPUT'!U102-'XX_17CK AUDITTO INPUT'!T97</f>
        <v>27552</v>
      </c>
      <c r="AQ97" s="455">
        <f>'Departmental PL'!D106</f>
        <v>0</v>
      </c>
    </row>
    <row r="98" spans="1:43" ht="20.25" hidden="1" customHeight="1" x14ac:dyDescent="0.25">
      <c r="A98" s="2067" t="s">
        <v>1530</v>
      </c>
      <c r="B98" s="2058" t="s">
        <v>2374</v>
      </c>
      <c r="C98" s="2060">
        <v>125</v>
      </c>
      <c r="D98" s="2060">
        <v>123</v>
      </c>
      <c r="E98" s="2060">
        <v>373</v>
      </c>
      <c r="F98" s="2060">
        <v>305</v>
      </c>
      <c r="G98" s="2060">
        <v>117337</v>
      </c>
      <c r="H98" s="2060">
        <v>84457</v>
      </c>
      <c r="I98" s="2060">
        <v>44758</v>
      </c>
      <c r="J98" s="2060">
        <v>29805</v>
      </c>
      <c r="K98" s="2060">
        <v>29822</v>
      </c>
      <c r="L98" s="2060">
        <v>20580</v>
      </c>
      <c r="M98" s="2060">
        <v>14935</v>
      </c>
      <c r="N98" s="2060">
        <v>9225</v>
      </c>
      <c r="O98" s="2060">
        <v>1335</v>
      </c>
      <c r="P98" s="2060">
        <v>647</v>
      </c>
      <c r="Q98" s="2060">
        <v>11996</v>
      </c>
      <c r="R98" s="2060">
        <v>9628</v>
      </c>
      <c r="S98" s="2060">
        <v>1605</v>
      </c>
      <c r="T98" s="2060">
        <v>-1049</v>
      </c>
      <c r="U98" s="2061" t="str">
        <f t="shared" si="1"/>
        <v>6400 OPD-AUDIOLOGY</v>
      </c>
      <c r="W98" s="455" t="b">
        <f>+'17HPM_DATA_INPUT'!C103='XX_17CK AUDITTO INPUT'!U98</f>
        <v>1</v>
      </c>
      <c r="X98" s="2065">
        <f>+'17HPM_DATA_INPUT'!D103-'XX_17CK AUDITTO INPUT'!C98</f>
        <v>184</v>
      </c>
      <c r="Y98" s="2065">
        <f>+'17HPM_DATA_INPUT'!E103-'XX_17CK AUDITTO INPUT'!D98</f>
        <v>94</v>
      </c>
      <c r="Z98" s="2065">
        <f>+'17HPM_DATA_INPUT'!F103-'XX_17CK AUDITTO INPUT'!E98</f>
        <v>493</v>
      </c>
      <c r="AA98" s="2065">
        <f>+'17HPM_DATA_INPUT'!G103-'XX_17CK AUDITTO INPUT'!F98</f>
        <v>235</v>
      </c>
      <c r="AB98" s="2065">
        <f>+'17HPM_DATA_INPUT'!H103-'XX_17CK AUDITTO INPUT'!G98</f>
        <v>128481</v>
      </c>
      <c r="AC98" s="2065">
        <f>+'17HPM_DATA_INPUT'!I103-'XX_17CK AUDITTO INPUT'!H98</f>
        <v>88850</v>
      </c>
      <c r="AD98" s="2065">
        <f>+'17HPM_DATA_INPUT'!J103-'XX_17CK AUDITTO INPUT'!I98</f>
        <v>45080</v>
      </c>
      <c r="AE98" s="2065">
        <f>+'17HPM_DATA_INPUT'!K103-'XX_17CK AUDITTO INPUT'!J98</f>
        <v>34984</v>
      </c>
      <c r="AF98" s="2065">
        <f>+'17HPM_DATA_INPUT'!L103-'XX_17CK AUDITTO INPUT'!K98</f>
        <v>28856</v>
      </c>
      <c r="AG98" s="2065">
        <f>+'17HPM_DATA_INPUT'!M103-'XX_17CK AUDITTO INPUT'!L98</f>
        <v>20618</v>
      </c>
      <c r="AH98" s="2065">
        <f>+'17HPM_DATA_INPUT'!N103-'XX_17CK AUDITTO INPUT'!M98</f>
        <v>16224</v>
      </c>
      <c r="AI98" s="2065">
        <f>+'17HPM_DATA_INPUT'!O103-'XX_17CK AUDITTO INPUT'!N98</f>
        <v>14366</v>
      </c>
      <c r="AJ98" s="2065">
        <f>+'17HPM_DATA_INPUT'!P103-'XX_17CK AUDITTO INPUT'!O98</f>
        <v>525</v>
      </c>
      <c r="AK98" s="2065">
        <f>+'17HPM_DATA_INPUT'!Q103-'XX_17CK AUDITTO INPUT'!P98</f>
        <v>648</v>
      </c>
      <c r="AL98" s="2065">
        <f>+'17HPM_DATA_INPUT'!R103-'XX_17CK AUDITTO INPUT'!Q98</f>
        <v>11053</v>
      </c>
      <c r="AM98" s="2065">
        <f>+'17HPM_DATA_INPUT'!S103-'XX_17CK AUDITTO INPUT'!R98</f>
        <v>9645</v>
      </c>
      <c r="AN98" s="2065">
        <f>+'17HPM_DATA_INPUT'!T103-'XX_17CK AUDITTO INPUT'!S98</f>
        <v>4646</v>
      </c>
      <c r="AO98" s="2065">
        <f>+'17HPM_DATA_INPUT'!U103-'XX_17CK AUDITTO INPUT'!T98</f>
        <v>4072</v>
      </c>
      <c r="AQ98" s="455" t="str">
        <f>'Departmental PL'!D107</f>
        <v xml:space="preserve">TOTAL 002 Cardio-Vascular Services </v>
      </c>
    </row>
    <row r="99" spans="1:43" ht="20.25" hidden="1" customHeight="1" x14ac:dyDescent="0.25">
      <c r="A99" s="2067" t="s">
        <v>1531</v>
      </c>
      <c r="B99" s="2058" t="s">
        <v>2375</v>
      </c>
      <c r="C99" s="2060">
        <v>815</v>
      </c>
      <c r="D99" s="2060">
        <v>1138</v>
      </c>
      <c r="E99" s="2060">
        <v>1974</v>
      </c>
      <c r="F99" s="2060">
        <v>2347</v>
      </c>
      <c r="G99" s="2060">
        <v>390255</v>
      </c>
      <c r="H99" s="2060">
        <v>598828</v>
      </c>
      <c r="I99" s="2060">
        <v>200741</v>
      </c>
      <c r="J99" s="2060">
        <v>310933</v>
      </c>
      <c r="K99" s="2060">
        <v>240249</v>
      </c>
      <c r="L99" s="2060">
        <v>242021</v>
      </c>
      <c r="M99" s="2060">
        <v>-39509</v>
      </c>
      <c r="N99" s="2060">
        <v>68912</v>
      </c>
      <c r="O99" s="2060">
        <v>225788</v>
      </c>
      <c r="P99" s="2060">
        <v>210686</v>
      </c>
      <c r="Q99" s="2060">
        <v>94612</v>
      </c>
      <c r="R99" s="2060">
        <v>108799</v>
      </c>
      <c r="S99" s="2060">
        <v>-359908</v>
      </c>
      <c r="T99" s="2060">
        <v>-250573</v>
      </c>
      <c r="U99" s="2061" t="str">
        <f t="shared" si="1"/>
        <v>6440 OPD-ENT</v>
      </c>
      <c r="W99" s="455" t="b">
        <f>+'17HPM_DATA_INPUT'!C104='XX_17CK AUDITTO INPUT'!U99</f>
        <v>1</v>
      </c>
      <c r="X99" s="2065">
        <f>+'17HPM_DATA_INPUT'!D104-'XX_17CK AUDITTO INPUT'!C99</f>
        <v>467</v>
      </c>
      <c r="Y99" s="2065">
        <f>+'17HPM_DATA_INPUT'!E104-'XX_17CK AUDITTO INPUT'!D99</f>
        <v>1173</v>
      </c>
      <c r="Z99" s="2065">
        <f>+'17HPM_DATA_INPUT'!F104-'XX_17CK AUDITTO INPUT'!E99</f>
        <v>1122</v>
      </c>
      <c r="AA99" s="2065">
        <f>+'17HPM_DATA_INPUT'!G104-'XX_17CK AUDITTO INPUT'!F99</f>
        <v>1713</v>
      </c>
      <c r="AB99" s="2065">
        <f>+'17HPM_DATA_INPUT'!H104-'XX_17CK AUDITTO INPUT'!G99</f>
        <v>203117</v>
      </c>
      <c r="AC99" s="2065">
        <f>+'17HPM_DATA_INPUT'!I104-'XX_17CK AUDITTO INPUT'!H99</f>
        <v>519772</v>
      </c>
      <c r="AD99" s="2065">
        <f>+'17HPM_DATA_INPUT'!J104-'XX_17CK AUDITTO INPUT'!I99</f>
        <v>93264</v>
      </c>
      <c r="AE99" s="2065">
        <f>+'17HPM_DATA_INPUT'!K104-'XX_17CK AUDITTO INPUT'!J99</f>
        <v>261871</v>
      </c>
      <c r="AF99" s="2065">
        <f>+'17HPM_DATA_INPUT'!L104-'XX_17CK AUDITTO INPUT'!K99</f>
        <v>227593</v>
      </c>
      <c r="AG99" s="2065">
        <f>+'17HPM_DATA_INPUT'!M104-'XX_17CK AUDITTO INPUT'!L99</f>
        <v>205770</v>
      </c>
      <c r="AH99" s="2065">
        <f>+'17HPM_DATA_INPUT'!N104-'XX_17CK AUDITTO INPUT'!M99</f>
        <v>-134328</v>
      </c>
      <c r="AI99" s="2065">
        <f>+'17HPM_DATA_INPUT'!O104-'XX_17CK AUDITTO INPUT'!N99</f>
        <v>56101</v>
      </c>
      <c r="AJ99" s="2065">
        <f>+'17HPM_DATA_INPUT'!P104-'XX_17CK AUDITTO INPUT'!O99</f>
        <v>189248</v>
      </c>
      <c r="AK99" s="2065">
        <f>+'17HPM_DATA_INPUT'!Q104-'XX_17CK AUDITTO INPUT'!P99</f>
        <v>179128</v>
      </c>
      <c r="AL99" s="2065">
        <f>+'17HPM_DATA_INPUT'!R104-'XX_17CK AUDITTO INPUT'!Q99</f>
        <v>89461</v>
      </c>
      <c r="AM99" s="2065">
        <f>+'17HPM_DATA_INPUT'!S104-'XX_17CK AUDITTO INPUT'!R99</f>
        <v>92502</v>
      </c>
      <c r="AN99" s="2065">
        <f>+'17HPM_DATA_INPUT'!T104-'XX_17CK AUDITTO INPUT'!S99</f>
        <v>-413038</v>
      </c>
      <c r="AO99" s="2065">
        <f>+'17HPM_DATA_INPUT'!U104-'XX_17CK AUDITTO INPUT'!T99</f>
        <v>-215528</v>
      </c>
      <c r="AQ99" s="455" t="str">
        <f>'Departmental PL'!D108</f>
        <v>* CARDIAC REHAB DETAIL</v>
      </c>
    </row>
    <row r="100" spans="1:43" ht="20.25" hidden="1" customHeight="1" x14ac:dyDescent="0.25">
      <c r="A100" s="2031" t="s">
        <v>1532</v>
      </c>
      <c r="B100" s="2069" t="s">
        <v>2306</v>
      </c>
      <c r="C100" s="2070">
        <v>9407</v>
      </c>
      <c r="D100" s="2070">
        <v>9498</v>
      </c>
      <c r="E100" s="2070">
        <v>32669</v>
      </c>
      <c r="F100" s="2070">
        <v>30616</v>
      </c>
      <c r="G100" s="2070">
        <v>5353299</v>
      </c>
      <c r="H100" s="2070">
        <v>4846910</v>
      </c>
      <c r="I100" s="2070">
        <v>2351477</v>
      </c>
      <c r="J100" s="2070">
        <v>2377254</v>
      </c>
      <c r="K100" s="2070">
        <v>1747070</v>
      </c>
      <c r="L100" s="2070">
        <v>1594001</v>
      </c>
      <c r="M100" s="2070">
        <v>604407</v>
      </c>
      <c r="N100" s="2070">
        <v>783254</v>
      </c>
      <c r="O100" s="2070">
        <v>596604</v>
      </c>
      <c r="P100" s="2070">
        <v>422590</v>
      </c>
      <c r="Q100" s="2070">
        <v>419244</v>
      </c>
      <c r="R100" s="2070">
        <v>362551</v>
      </c>
      <c r="S100" s="2070">
        <v>-411441</v>
      </c>
      <c r="T100" s="2070">
        <v>-1887</v>
      </c>
      <c r="U100" s="2061" t="str">
        <f t="shared" si="1"/>
        <v>Total OUTPATIENT</v>
      </c>
      <c r="W100" s="455" t="b">
        <f>+'17HPM_DATA_INPUT'!C105='XX_17CK AUDITTO INPUT'!U100</f>
        <v>1</v>
      </c>
      <c r="X100" s="2065">
        <f>+'17HPM_DATA_INPUT'!D105-'XX_17CK AUDITTO INPUT'!C100</f>
        <v>9714</v>
      </c>
      <c r="Y100" s="2065">
        <f>+'17HPM_DATA_INPUT'!E105-'XX_17CK AUDITTO INPUT'!D100</f>
        <v>9086</v>
      </c>
      <c r="Z100" s="2065">
        <f>+'17HPM_DATA_INPUT'!F105-'XX_17CK AUDITTO INPUT'!E100</f>
        <v>43434</v>
      </c>
      <c r="AA100" s="2065">
        <f>+'17HPM_DATA_INPUT'!G105-'XX_17CK AUDITTO INPUT'!F100</f>
        <v>30500</v>
      </c>
      <c r="AB100" s="2065">
        <f>+'17HPM_DATA_INPUT'!H105-'XX_17CK AUDITTO INPUT'!G100</f>
        <v>5370780</v>
      </c>
      <c r="AC100" s="2065">
        <f>+'17HPM_DATA_INPUT'!I105-'XX_17CK AUDITTO INPUT'!H100</f>
        <v>4643945</v>
      </c>
      <c r="AD100" s="2065">
        <f>+'17HPM_DATA_INPUT'!J105-'XX_17CK AUDITTO INPUT'!I100</f>
        <v>2274518</v>
      </c>
      <c r="AE100" s="2065">
        <f>+'17HPM_DATA_INPUT'!K105-'XX_17CK AUDITTO INPUT'!J100</f>
        <v>2083523</v>
      </c>
      <c r="AF100" s="2065">
        <f>+'17HPM_DATA_INPUT'!L105-'XX_17CK AUDITTO INPUT'!K100</f>
        <v>1764140</v>
      </c>
      <c r="AG100" s="2065">
        <f>+'17HPM_DATA_INPUT'!M105-'XX_17CK AUDITTO INPUT'!L100</f>
        <v>1439452</v>
      </c>
      <c r="AH100" s="2065">
        <f>+'17HPM_DATA_INPUT'!N105-'XX_17CK AUDITTO INPUT'!M100</f>
        <v>510378</v>
      </c>
      <c r="AI100" s="2065">
        <f>+'17HPM_DATA_INPUT'!O105-'XX_17CK AUDITTO INPUT'!N100</f>
        <v>644069</v>
      </c>
      <c r="AJ100" s="2065">
        <f>+'17HPM_DATA_INPUT'!P105-'XX_17CK AUDITTO INPUT'!O100</f>
        <v>338623</v>
      </c>
      <c r="AK100" s="2065">
        <f>+'17HPM_DATA_INPUT'!Q105-'XX_17CK AUDITTO INPUT'!P100</f>
        <v>370902</v>
      </c>
      <c r="AL100" s="2065">
        <f>+'17HPM_DATA_INPUT'!R105-'XX_17CK AUDITTO INPUT'!Q100</f>
        <v>353607</v>
      </c>
      <c r="AM100" s="2065">
        <f>+'17HPM_DATA_INPUT'!S105-'XX_17CK AUDITTO INPUT'!R100</f>
        <v>326856</v>
      </c>
      <c r="AN100" s="2065">
        <f>+'17HPM_DATA_INPUT'!T105-'XX_17CK AUDITTO INPUT'!S100</f>
        <v>-181853</v>
      </c>
      <c r="AO100" s="2065">
        <f>+'17HPM_DATA_INPUT'!U105-'XX_17CK AUDITTO INPUT'!T100</f>
        <v>-53688</v>
      </c>
      <c r="AQ100" s="455" t="str">
        <f>'Departmental PL'!D109</f>
        <v xml:space="preserve">  4620 CARDIAC REHAB - FLOWCAST BILLED</v>
      </c>
    </row>
    <row r="101" spans="1:43" ht="20.25" hidden="1" customHeight="1" x14ac:dyDescent="0.25">
      <c r="A101" s="2093" t="s">
        <v>1527</v>
      </c>
      <c r="B101" s="2074" t="s">
        <v>2371</v>
      </c>
      <c r="C101" s="2075"/>
      <c r="D101" s="2075"/>
      <c r="E101" s="2075"/>
      <c r="F101" s="2075"/>
      <c r="G101" s="2075"/>
      <c r="H101" s="2075"/>
      <c r="I101" s="2075"/>
      <c r="J101" s="2075"/>
      <c r="K101" s="2075"/>
      <c r="L101" s="2075"/>
      <c r="M101" s="2075"/>
      <c r="N101" s="2075"/>
      <c r="O101" s="2075"/>
      <c r="P101" s="2075"/>
      <c r="Q101" s="2075"/>
      <c r="R101" s="2075"/>
      <c r="S101" s="2075"/>
      <c r="T101" s="2075"/>
      <c r="U101" s="2061" t="str">
        <f t="shared" si="1"/>
        <v>6100 NEURO BALANCE LAB</v>
      </c>
      <c r="W101" s="455" t="b">
        <f>+'17HPM_DATA_INPUT'!C106='XX_17CK AUDITTO INPUT'!U101</f>
        <v>0</v>
      </c>
      <c r="X101" s="2065">
        <f>+'17HPM_DATA_INPUT'!D106-'XX_17CK AUDITTO INPUT'!C101</f>
        <v>0</v>
      </c>
      <c r="Y101" s="2065">
        <f>+'17HPM_DATA_INPUT'!E106-'XX_17CK AUDITTO INPUT'!D101</f>
        <v>0</v>
      </c>
      <c r="Z101" s="2065">
        <f>+'17HPM_DATA_INPUT'!F106-'XX_17CK AUDITTO INPUT'!E101</f>
        <v>0</v>
      </c>
      <c r="AA101" s="2065">
        <f>+'17HPM_DATA_INPUT'!G106-'XX_17CK AUDITTO INPUT'!F101</f>
        <v>0</v>
      </c>
      <c r="AB101" s="2065">
        <f>+'17HPM_DATA_INPUT'!H106-'XX_17CK AUDITTO INPUT'!G101</f>
        <v>0</v>
      </c>
      <c r="AC101" s="2065">
        <f>+'17HPM_DATA_INPUT'!I106-'XX_17CK AUDITTO INPUT'!H101</f>
        <v>0</v>
      </c>
      <c r="AD101" s="2065">
        <f>+'17HPM_DATA_INPUT'!J106-'XX_17CK AUDITTO INPUT'!I101</f>
        <v>0</v>
      </c>
      <c r="AE101" s="2065">
        <f>+'17HPM_DATA_INPUT'!K106-'XX_17CK AUDITTO INPUT'!J101</f>
        <v>0</v>
      </c>
      <c r="AF101" s="2065">
        <f>+'17HPM_DATA_INPUT'!L106-'XX_17CK AUDITTO INPUT'!K101</f>
        <v>0</v>
      </c>
      <c r="AG101" s="2065">
        <f>+'17HPM_DATA_INPUT'!M106-'XX_17CK AUDITTO INPUT'!L101</f>
        <v>0</v>
      </c>
      <c r="AH101" s="2065">
        <f>+'17HPM_DATA_INPUT'!N106-'XX_17CK AUDITTO INPUT'!M101</f>
        <v>0</v>
      </c>
      <c r="AI101" s="2065">
        <f>+'17HPM_DATA_INPUT'!O106-'XX_17CK AUDITTO INPUT'!N101</f>
        <v>0</v>
      </c>
      <c r="AJ101" s="2065">
        <f>+'17HPM_DATA_INPUT'!P106-'XX_17CK AUDITTO INPUT'!O101</f>
        <v>0</v>
      </c>
      <c r="AK101" s="2065">
        <f>+'17HPM_DATA_INPUT'!Q106-'XX_17CK AUDITTO INPUT'!P101</f>
        <v>0</v>
      </c>
      <c r="AL101" s="2065">
        <f>+'17HPM_DATA_INPUT'!R106-'XX_17CK AUDITTO INPUT'!Q101</f>
        <v>0</v>
      </c>
      <c r="AM101" s="2065">
        <f>+'17HPM_DATA_INPUT'!S106-'XX_17CK AUDITTO INPUT'!R101</f>
        <v>0</v>
      </c>
      <c r="AN101" s="2065">
        <f>+'17HPM_DATA_INPUT'!T106-'XX_17CK AUDITTO INPUT'!S101</f>
        <v>0</v>
      </c>
      <c r="AO101" s="2065">
        <f>+'17HPM_DATA_INPUT'!U106-'XX_17CK AUDITTO INPUT'!T101</f>
        <v>0</v>
      </c>
      <c r="AQ101" s="455" t="str">
        <f>'Departmental PL'!D110</f>
        <v xml:space="preserve">  4620 CARDIAC REHAB PH. III - IDX BILLED</v>
      </c>
    </row>
    <row r="102" spans="1:43" ht="20.25" hidden="1" customHeight="1" x14ac:dyDescent="0.25">
      <c r="A102" s="2067" t="s">
        <v>1528</v>
      </c>
      <c r="B102" s="2058" t="s">
        <v>2372</v>
      </c>
      <c r="C102" s="2060">
        <v>1</v>
      </c>
      <c r="D102" s="2060">
        <v>6</v>
      </c>
      <c r="E102" s="2060">
        <v>4</v>
      </c>
      <c r="F102" s="2060">
        <v>13</v>
      </c>
      <c r="G102" s="2060">
        <v>1054</v>
      </c>
      <c r="H102" s="2060">
        <v>3480</v>
      </c>
      <c r="I102" s="2060">
        <v>544</v>
      </c>
      <c r="J102" s="2060">
        <v>880</v>
      </c>
      <c r="K102" s="2060">
        <v>241</v>
      </c>
      <c r="L102" s="2060">
        <v>716</v>
      </c>
      <c r="M102" s="2060">
        <v>303</v>
      </c>
      <c r="N102" s="2060">
        <v>164</v>
      </c>
      <c r="O102" s="2060">
        <v>46</v>
      </c>
      <c r="P102" s="2060">
        <v>89</v>
      </c>
      <c r="Q102" s="2060">
        <v>61</v>
      </c>
      <c r="R102" s="2060">
        <v>173</v>
      </c>
      <c r="S102" s="2060">
        <v>195</v>
      </c>
      <c r="T102" s="2060">
        <v>-98</v>
      </c>
      <c r="U102" s="2061" t="str">
        <f t="shared" si="1"/>
        <v>6380 SPEECH THERAPY (SMH-CW)</v>
      </c>
      <c r="W102" s="455" t="b">
        <f>+'17HPM_DATA_INPUT'!C107='XX_17CK AUDITTO INPUT'!U102</f>
        <v>1</v>
      </c>
      <c r="X102" s="2065">
        <f>+'17HPM_DATA_INPUT'!D107-'XX_17CK AUDITTO INPUT'!C102</f>
        <v>2</v>
      </c>
      <c r="Y102" s="2065">
        <f>+'17HPM_DATA_INPUT'!E107-'XX_17CK AUDITTO INPUT'!D102</f>
        <v>6</v>
      </c>
      <c r="Z102" s="2065">
        <f>+'17HPM_DATA_INPUT'!F107-'XX_17CK AUDITTO INPUT'!E102</f>
        <v>3</v>
      </c>
      <c r="AA102" s="2065">
        <f>+'17HPM_DATA_INPUT'!G107-'XX_17CK AUDITTO INPUT'!F102</f>
        <v>15</v>
      </c>
      <c r="AB102" s="2065">
        <f>+'17HPM_DATA_INPUT'!H107-'XX_17CK AUDITTO INPUT'!G102</f>
        <v>534</v>
      </c>
      <c r="AC102" s="2065">
        <f>+'17HPM_DATA_INPUT'!I107-'XX_17CK AUDITTO INPUT'!H102</f>
        <v>3155</v>
      </c>
      <c r="AD102" s="2065">
        <f>+'17HPM_DATA_INPUT'!J107-'XX_17CK AUDITTO INPUT'!I102</f>
        <v>45</v>
      </c>
      <c r="AE102" s="2065">
        <f>+'17HPM_DATA_INPUT'!K107-'XX_17CK AUDITTO INPUT'!J102</f>
        <v>1251</v>
      </c>
      <c r="AF102" s="2065">
        <f>+'17HPM_DATA_INPUT'!L107-'XX_17CK AUDITTO INPUT'!K102</f>
        <v>86</v>
      </c>
      <c r="AG102" s="2065">
        <f>+'17HPM_DATA_INPUT'!M107-'XX_17CK AUDITTO INPUT'!L102</f>
        <v>618</v>
      </c>
      <c r="AH102" s="2065">
        <f>+'17HPM_DATA_INPUT'!N107-'XX_17CK AUDITTO INPUT'!M102</f>
        <v>-41</v>
      </c>
      <c r="AI102" s="2065">
        <f>+'17HPM_DATA_INPUT'!O107-'XX_17CK AUDITTO INPUT'!N102</f>
        <v>633</v>
      </c>
      <c r="AJ102" s="2065">
        <f>+'17HPM_DATA_INPUT'!P107-'XX_17CK AUDITTO INPUT'!O102</f>
        <v>1</v>
      </c>
      <c r="AK102" s="2065">
        <f>+'17HPM_DATA_INPUT'!Q107-'XX_17CK AUDITTO INPUT'!P102</f>
        <v>77</v>
      </c>
      <c r="AL102" s="2065">
        <f>+'17HPM_DATA_INPUT'!R107-'XX_17CK AUDITTO INPUT'!Q102</f>
        <v>17</v>
      </c>
      <c r="AM102" s="2065">
        <f>+'17HPM_DATA_INPUT'!S107-'XX_17CK AUDITTO INPUT'!R102</f>
        <v>149</v>
      </c>
      <c r="AN102" s="2065">
        <f>+'17HPM_DATA_INPUT'!T107-'XX_17CK AUDITTO INPUT'!S102</f>
        <v>-58</v>
      </c>
      <c r="AO102" s="2065">
        <f>+'17HPM_DATA_INPUT'!U107-'XX_17CK AUDITTO INPUT'!T102</f>
        <v>408</v>
      </c>
      <c r="AQ102" s="455">
        <f>'Departmental PL'!D111</f>
        <v>0</v>
      </c>
    </row>
    <row r="103" spans="1:43" ht="20.25" hidden="1" customHeight="1" x14ac:dyDescent="0.25">
      <c r="A103" s="2067" t="s">
        <v>1529</v>
      </c>
      <c r="B103" s="2074" t="s">
        <v>2373</v>
      </c>
      <c r="C103" s="2075"/>
      <c r="D103" s="2075"/>
      <c r="E103" s="2075"/>
      <c r="F103" s="2075"/>
      <c r="G103" s="2075"/>
      <c r="H103" s="2075"/>
      <c r="I103" s="2075"/>
      <c r="J103" s="2075"/>
      <c r="K103" s="2075"/>
      <c r="L103" s="2075"/>
      <c r="M103" s="2075"/>
      <c r="N103" s="2075"/>
      <c r="O103" s="2075"/>
      <c r="P103" s="2075"/>
      <c r="Q103" s="2075"/>
      <c r="R103" s="2075"/>
      <c r="S103" s="2075"/>
      <c r="T103" s="2075"/>
      <c r="U103" s="2061" t="str">
        <f t="shared" si="1"/>
        <v>6390 OFFSITE AUDIOLOGY</v>
      </c>
      <c r="W103" s="455" t="b">
        <f>+'17HPM_DATA_INPUT'!C108='XX_17CK AUDITTO INPUT'!U103</f>
        <v>1</v>
      </c>
      <c r="X103" s="2065">
        <f>+'17HPM_DATA_INPUT'!D108-'XX_17CK AUDITTO INPUT'!C103</f>
        <v>0</v>
      </c>
      <c r="Y103" s="2065">
        <f>+'17HPM_DATA_INPUT'!E108-'XX_17CK AUDITTO INPUT'!D103</f>
        <v>1</v>
      </c>
      <c r="Z103" s="2065">
        <f>+'17HPM_DATA_INPUT'!F108-'XX_17CK AUDITTO INPUT'!E103</f>
        <v>0</v>
      </c>
      <c r="AA103" s="2065">
        <f>+'17HPM_DATA_INPUT'!G108-'XX_17CK AUDITTO INPUT'!F103</f>
        <v>2</v>
      </c>
      <c r="AB103" s="2065">
        <f>+'17HPM_DATA_INPUT'!H108-'XX_17CK AUDITTO INPUT'!G103</f>
        <v>0</v>
      </c>
      <c r="AC103" s="2065">
        <f>+'17HPM_DATA_INPUT'!I108-'XX_17CK AUDITTO INPUT'!H103</f>
        <v>350</v>
      </c>
      <c r="AD103" s="2065">
        <f>+'17HPM_DATA_INPUT'!J108-'XX_17CK AUDITTO INPUT'!I103</f>
        <v>0</v>
      </c>
      <c r="AE103" s="2065">
        <f>+'17HPM_DATA_INPUT'!K108-'XX_17CK AUDITTO INPUT'!J103</f>
        <v>193</v>
      </c>
      <c r="AF103" s="2065">
        <f>+'17HPM_DATA_INPUT'!L108-'XX_17CK AUDITTO INPUT'!K103</f>
        <v>0</v>
      </c>
      <c r="AG103" s="2065">
        <f>+'17HPM_DATA_INPUT'!M108-'XX_17CK AUDITTO INPUT'!L103</f>
        <v>123</v>
      </c>
      <c r="AH103" s="2065">
        <f>+'17HPM_DATA_INPUT'!N108-'XX_17CK AUDITTO INPUT'!M103</f>
        <v>0</v>
      </c>
      <c r="AI103" s="2065">
        <f>+'17HPM_DATA_INPUT'!O108-'XX_17CK AUDITTO INPUT'!N103</f>
        <v>70</v>
      </c>
      <c r="AJ103" s="2065">
        <f>+'17HPM_DATA_INPUT'!P108-'XX_17CK AUDITTO INPUT'!O103</f>
        <v>0</v>
      </c>
      <c r="AK103" s="2065">
        <f>+'17HPM_DATA_INPUT'!Q108-'XX_17CK AUDITTO INPUT'!P103</f>
        <v>20</v>
      </c>
      <c r="AL103" s="2065">
        <f>+'17HPM_DATA_INPUT'!R108-'XX_17CK AUDITTO INPUT'!Q103</f>
        <v>0</v>
      </c>
      <c r="AM103" s="2065">
        <f>+'17HPM_DATA_INPUT'!S108-'XX_17CK AUDITTO INPUT'!R103</f>
        <v>21</v>
      </c>
      <c r="AN103" s="2065">
        <f>+'17HPM_DATA_INPUT'!T108-'XX_17CK AUDITTO INPUT'!S103</f>
        <v>0</v>
      </c>
      <c r="AO103" s="2065">
        <f>+'17HPM_DATA_INPUT'!U108-'XX_17CK AUDITTO INPUT'!T103</f>
        <v>29</v>
      </c>
      <c r="AQ103" s="455" t="str">
        <f>'Departmental PL'!D112</f>
        <v xml:space="preserve">003a Surgery </v>
      </c>
    </row>
    <row r="104" spans="1:43" ht="20.25" hidden="1" customHeight="1" x14ac:dyDescent="0.25">
      <c r="A104" s="2067" t="s">
        <v>1530</v>
      </c>
      <c r="B104" s="2058" t="s">
        <v>2374</v>
      </c>
      <c r="C104" s="2060">
        <v>4</v>
      </c>
      <c r="D104" s="2060">
        <v>1</v>
      </c>
      <c r="E104" s="2060">
        <v>10</v>
      </c>
      <c r="F104" s="2060">
        <v>2</v>
      </c>
      <c r="G104" s="2060">
        <v>4679</v>
      </c>
      <c r="H104" s="2060">
        <v>1057</v>
      </c>
      <c r="I104" s="2060">
        <v>2297</v>
      </c>
      <c r="J104" s="2060">
        <v>292</v>
      </c>
      <c r="K104" s="2060">
        <v>1189</v>
      </c>
      <c r="L104" s="2060">
        <v>258</v>
      </c>
      <c r="M104" s="2060">
        <v>1108</v>
      </c>
      <c r="N104" s="2060">
        <v>34</v>
      </c>
      <c r="O104" s="2060">
        <v>53</v>
      </c>
      <c r="P104" s="2060">
        <v>8</v>
      </c>
      <c r="Q104" s="2060">
        <v>478</v>
      </c>
      <c r="R104" s="2060">
        <v>121</v>
      </c>
      <c r="S104" s="2060">
        <v>577</v>
      </c>
      <c r="T104" s="2060">
        <v>-95</v>
      </c>
      <c r="U104" s="2061" t="str">
        <f t="shared" si="1"/>
        <v>6400 OPD-AUDIOLOGY</v>
      </c>
      <c r="W104" s="455" t="b">
        <f>+'17HPM_DATA_INPUT'!C109='XX_17CK AUDITTO INPUT'!U104</f>
        <v>1</v>
      </c>
      <c r="X104" s="2065">
        <f>+'17HPM_DATA_INPUT'!D109-'XX_17CK AUDITTO INPUT'!C104</f>
        <v>5</v>
      </c>
      <c r="Y104" s="2065">
        <f>+'17HPM_DATA_INPUT'!E109-'XX_17CK AUDITTO INPUT'!D104</f>
        <v>3</v>
      </c>
      <c r="Z104" s="2065">
        <f>+'17HPM_DATA_INPUT'!F109-'XX_17CK AUDITTO INPUT'!E104</f>
        <v>9</v>
      </c>
      <c r="AA104" s="2065">
        <f>+'17HPM_DATA_INPUT'!G109-'XX_17CK AUDITTO INPUT'!F104</f>
        <v>4</v>
      </c>
      <c r="AB104" s="2065">
        <f>+'17HPM_DATA_INPUT'!H109-'XX_17CK AUDITTO INPUT'!G104</f>
        <v>4680</v>
      </c>
      <c r="AC104" s="2065">
        <f>+'17HPM_DATA_INPUT'!I109-'XX_17CK AUDITTO INPUT'!H104</f>
        <v>2224</v>
      </c>
      <c r="AD104" s="2065">
        <f>+'17HPM_DATA_INPUT'!J109-'XX_17CK AUDITTO INPUT'!I104</f>
        <v>1677</v>
      </c>
      <c r="AE104" s="2065">
        <f>+'17HPM_DATA_INPUT'!K109-'XX_17CK AUDITTO INPUT'!J104</f>
        <v>1127</v>
      </c>
      <c r="AF104" s="2065">
        <f>+'17HPM_DATA_INPUT'!L109-'XX_17CK AUDITTO INPUT'!K104</f>
        <v>1044</v>
      </c>
      <c r="AG104" s="2065">
        <f>+'17HPM_DATA_INPUT'!M109-'XX_17CK AUDITTO INPUT'!L104</f>
        <v>517</v>
      </c>
      <c r="AH104" s="2065">
        <f>+'17HPM_DATA_INPUT'!N109-'XX_17CK AUDITTO INPUT'!M104</f>
        <v>633</v>
      </c>
      <c r="AI104" s="2065">
        <f>+'17HPM_DATA_INPUT'!O109-'XX_17CK AUDITTO INPUT'!N104</f>
        <v>610</v>
      </c>
      <c r="AJ104" s="2065">
        <f>+'17HPM_DATA_INPUT'!P109-'XX_17CK AUDITTO INPUT'!O104</f>
        <v>18</v>
      </c>
      <c r="AK104" s="2065">
        <f>+'17HPM_DATA_INPUT'!Q109-'XX_17CK AUDITTO INPUT'!P104</f>
        <v>16</v>
      </c>
      <c r="AL104" s="2065">
        <f>+'17HPM_DATA_INPUT'!R109-'XX_17CK AUDITTO INPUT'!Q104</f>
        <v>399</v>
      </c>
      <c r="AM104" s="2065">
        <f>+'17HPM_DATA_INPUT'!S109-'XX_17CK AUDITTO INPUT'!R104</f>
        <v>241</v>
      </c>
      <c r="AN104" s="2065">
        <f>+'17HPM_DATA_INPUT'!T109-'XX_17CK AUDITTO INPUT'!S104</f>
        <v>216</v>
      </c>
      <c r="AO104" s="2065">
        <f>+'17HPM_DATA_INPUT'!U109-'XX_17CK AUDITTO INPUT'!T104</f>
        <v>352</v>
      </c>
      <c r="AQ104" s="455" t="str">
        <f>'Departmental PL'!D113</f>
        <v>6740 OPD-SURGERY*</v>
      </c>
    </row>
    <row r="105" spans="1:43" ht="20.25" hidden="1" customHeight="1" x14ac:dyDescent="0.25">
      <c r="A105" s="2067" t="s">
        <v>1531</v>
      </c>
      <c r="B105" s="2074" t="s">
        <v>2375</v>
      </c>
      <c r="C105" s="2075"/>
      <c r="D105" s="2075"/>
      <c r="E105" s="2075"/>
      <c r="F105" s="2075"/>
      <c r="G105" s="2075"/>
      <c r="H105" s="2075"/>
      <c r="I105" s="2075"/>
      <c r="J105" s="2075"/>
      <c r="K105" s="2075"/>
      <c r="L105" s="2075"/>
      <c r="M105" s="2075"/>
      <c r="N105" s="2075"/>
      <c r="O105" s="2075"/>
      <c r="P105" s="2075"/>
      <c r="Q105" s="2075"/>
      <c r="R105" s="2075"/>
      <c r="S105" s="2075"/>
      <c r="T105" s="2075"/>
      <c r="U105" s="2061" t="str">
        <f t="shared" si="1"/>
        <v>6440 OPD-ENT</v>
      </c>
      <c r="W105" s="455" t="b">
        <f>+'17HPM_DATA_INPUT'!C110='XX_17CK AUDITTO INPUT'!U105</f>
        <v>1</v>
      </c>
      <c r="X105" s="2065">
        <f>+'17HPM_DATA_INPUT'!D110-'XX_17CK AUDITTO INPUT'!C105</f>
        <v>0</v>
      </c>
      <c r="Y105" s="2065">
        <f>+'17HPM_DATA_INPUT'!E110-'XX_17CK AUDITTO INPUT'!D105</f>
        <v>0</v>
      </c>
      <c r="Z105" s="2065">
        <f>+'17HPM_DATA_INPUT'!F110-'XX_17CK AUDITTO INPUT'!E105</f>
        <v>0</v>
      </c>
      <c r="AA105" s="2065">
        <f>+'17HPM_DATA_INPUT'!G110-'XX_17CK AUDITTO INPUT'!F105</f>
        <v>0</v>
      </c>
      <c r="AB105" s="2065">
        <f>+'17HPM_DATA_INPUT'!H110-'XX_17CK AUDITTO INPUT'!G105</f>
        <v>0</v>
      </c>
      <c r="AC105" s="2065">
        <f>+'17HPM_DATA_INPUT'!I110-'XX_17CK AUDITTO INPUT'!H105</f>
        <v>0</v>
      </c>
      <c r="AD105" s="2065">
        <f>+'17HPM_DATA_INPUT'!J110-'XX_17CK AUDITTO INPUT'!I105</f>
        <v>0</v>
      </c>
      <c r="AE105" s="2065">
        <f>+'17HPM_DATA_INPUT'!K110-'XX_17CK AUDITTO INPUT'!J105</f>
        <v>0</v>
      </c>
      <c r="AF105" s="2065">
        <f>+'17HPM_DATA_INPUT'!L110-'XX_17CK AUDITTO INPUT'!K105</f>
        <v>0</v>
      </c>
      <c r="AG105" s="2065">
        <f>+'17HPM_DATA_INPUT'!M110-'XX_17CK AUDITTO INPUT'!L105</f>
        <v>0</v>
      </c>
      <c r="AH105" s="2065">
        <f>+'17HPM_DATA_INPUT'!N110-'XX_17CK AUDITTO INPUT'!M105</f>
        <v>0</v>
      </c>
      <c r="AI105" s="2065">
        <f>+'17HPM_DATA_INPUT'!O110-'XX_17CK AUDITTO INPUT'!N105</f>
        <v>0</v>
      </c>
      <c r="AJ105" s="2065">
        <f>+'17HPM_DATA_INPUT'!P110-'XX_17CK AUDITTO INPUT'!O105</f>
        <v>0</v>
      </c>
      <c r="AK105" s="2065">
        <f>+'17HPM_DATA_INPUT'!Q110-'XX_17CK AUDITTO INPUT'!P105</f>
        <v>0</v>
      </c>
      <c r="AL105" s="2065">
        <f>+'17HPM_DATA_INPUT'!R110-'XX_17CK AUDITTO INPUT'!Q105</f>
        <v>0</v>
      </c>
      <c r="AM105" s="2065">
        <f>+'17HPM_DATA_INPUT'!S110-'XX_17CK AUDITTO INPUT'!R105</f>
        <v>0</v>
      </c>
      <c r="AN105" s="2065">
        <f>+'17HPM_DATA_INPUT'!T110-'XX_17CK AUDITTO INPUT'!S105</f>
        <v>0</v>
      </c>
      <c r="AO105" s="2065">
        <f>+'17HPM_DATA_INPUT'!U110-'XX_17CK AUDITTO INPUT'!T105</f>
        <v>0</v>
      </c>
      <c r="AQ105" s="455" t="str">
        <f>'Departmental PL'!D114</f>
        <v>6750 WOUND HEALING CENTER*</v>
      </c>
    </row>
    <row r="106" spans="1:43" ht="20.25" hidden="1" customHeight="1" x14ac:dyDescent="0.25">
      <c r="A106" s="2032" t="s">
        <v>1532</v>
      </c>
      <c r="B106" s="2072" t="s">
        <v>2307</v>
      </c>
      <c r="C106" s="2073">
        <v>5</v>
      </c>
      <c r="D106" s="2073">
        <v>7</v>
      </c>
      <c r="E106" s="2073">
        <v>14</v>
      </c>
      <c r="F106" s="2073">
        <v>15</v>
      </c>
      <c r="G106" s="2073">
        <v>5733</v>
      </c>
      <c r="H106" s="2073">
        <v>4537</v>
      </c>
      <c r="I106" s="2073">
        <v>2841</v>
      </c>
      <c r="J106" s="2073">
        <v>1172</v>
      </c>
      <c r="K106" s="2073">
        <v>1430</v>
      </c>
      <c r="L106" s="2073">
        <v>974</v>
      </c>
      <c r="M106" s="2073">
        <v>1411</v>
      </c>
      <c r="N106" s="2073">
        <v>198</v>
      </c>
      <c r="O106" s="2073">
        <v>100</v>
      </c>
      <c r="P106" s="2073">
        <v>97</v>
      </c>
      <c r="Q106" s="2073">
        <v>540</v>
      </c>
      <c r="R106" s="2073">
        <v>294</v>
      </c>
      <c r="S106" s="2073">
        <v>772</v>
      </c>
      <c r="T106" s="2073">
        <v>-193</v>
      </c>
      <c r="U106" s="2061" t="str">
        <f t="shared" si="1"/>
        <v>Total ASC</v>
      </c>
      <c r="W106" s="455" t="b">
        <f>+'17HPM_DATA_INPUT'!C111='XX_17CK AUDITTO INPUT'!U106</f>
        <v>1</v>
      </c>
      <c r="X106" s="2065">
        <f>+'17HPM_DATA_INPUT'!D111-'XX_17CK AUDITTO INPUT'!C106</f>
        <v>7</v>
      </c>
      <c r="Y106" s="2065">
        <f>+'17HPM_DATA_INPUT'!E111-'XX_17CK AUDITTO INPUT'!D106</f>
        <v>9</v>
      </c>
      <c r="Z106" s="2065">
        <f>+'17HPM_DATA_INPUT'!F111-'XX_17CK AUDITTO INPUT'!E106</f>
        <v>12</v>
      </c>
      <c r="AA106" s="2065">
        <f>+'17HPM_DATA_INPUT'!G111-'XX_17CK AUDITTO INPUT'!F106</f>
        <v>21</v>
      </c>
      <c r="AB106" s="2065">
        <f>+'17HPM_DATA_INPUT'!H111-'XX_17CK AUDITTO INPUT'!G106</f>
        <v>5214</v>
      </c>
      <c r="AC106" s="2065">
        <f>+'17HPM_DATA_INPUT'!I111-'XX_17CK AUDITTO INPUT'!H106</f>
        <v>5729</v>
      </c>
      <c r="AD106" s="2065">
        <f>+'17HPM_DATA_INPUT'!J111-'XX_17CK AUDITTO INPUT'!I106</f>
        <v>1722</v>
      </c>
      <c r="AE106" s="2065">
        <f>+'17HPM_DATA_INPUT'!K111-'XX_17CK AUDITTO INPUT'!J106</f>
        <v>2570</v>
      </c>
      <c r="AF106" s="2065">
        <f>+'17HPM_DATA_INPUT'!L111-'XX_17CK AUDITTO INPUT'!K106</f>
        <v>1130</v>
      </c>
      <c r="AG106" s="2065">
        <f>+'17HPM_DATA_INPUT'!M111-'XX_17CK AUDITTO INPUT'!L106</f>
        <v>1257</v>
      </c>
      <c r="AH106" s="2065">
        <f>+'17HPM_DATA_INPUT'!N111-'XX_17CK AUDITTO INPUT'!M106</f>
        <v>592</v>
      </c>
      <c r="AI106" s="2065">
        <f>+'17HPM_DATA_INPUT'!O111-'XX_17CK AUDITTO INPUT'!N106</f>
        <v>1313</v>
      </c>
      <c r="AJ106" s="2065">
        <f>+'17HPM_DATA_INPUT'!P111-'XX_17CK AUDITTO INPUT'!O106</f>
        <v>18</v>
      </c>
      <c r="AK106" s="2065">
        <f>+'17HPM_DATA_INPUT'!Q111-'XX_17CK AUDITTO INPUT'!P106</f>
        <v>114</v>
      </c>
      <c r="AL106" s="2065">
        <f>+'17HPM_DATA_INPUT'!R111-'XX_17CK AUDITTO INPUT'!Q106</f>
        <v>414</v>
      </c>
      <c r="AM106" s="2065">
        <f>+'17HPM_DATA_INPUT'!S111-'XX_17CK AUDITTO INPUT'!R106</f>
        <v>411</v>
      </c>
      <c r="AN106" s="2065">
        <f>+'17HPM_DATA_INPUT'!T111-'XX_17CK AUDITTO INPUT'!S106</f>
        <v>159</v>
      </c>
      <c r="AO106" s="2065">
        <f>+'17HPM_DATA_INPUT'!U111-'XX_17CK AUDITTO INPUT'!T106</f>
        <v>789</v>
      </c>
      <c r="AQ106" s="455" t="str">
        <f>'Departmental PL'!D116</f>
        <v xml:space="preserve">6760 OPD VASCULAR </v>
      </c>
    </row>
    <row r="107" spans="1:43" ht="20.25" hidden="1" customHeight="1" x14ac:dyDescent="0.25">
      <c r="A107" s="2093" t="s">
        <v>1527</v>
      </c>
      <c r="B107" s="2074" t="s">
        <v>2371</v>
      </c>
      <c r="C107" s="2075"/>
      <c r="D107" s="2075"/>
      <c r="E107" s="2075"/>
      <c r="F107" s="2075"/>
      <c r="G107" s="2075"/>
      <c r="H107" s="2075"/>
      <c r="I107" s="2075"/>
      <c r="J107" s="2075"/>
      <c r="K107" s="2075"/>
      <c r="L107" s="2075"/>
      <c r="M107" s="2075"/>
      <c r="N107" s="2075"/>
      <c r="O107" s="2075"/>
      <c r="P107" s="2075"/>
      <c r="Q107" s="2075"/>
      <c r="R107" s="2075"/>
      <c r="S107" s="2075"/>
      <c r="T107" s="2075"/>
      <c r="U107" s="2061" t="str">
        <f t="shared" si="1"/>
        <v>6100 NEURO BALANCE LAB</v>
      </c>
      <c r="W107" s="455" t="b">
        <f>+'17HPM_DATA_INPUT'!C112='XX_17CK AUDITTO INPUT'!U107</f>
        <v>0</v>
      </c>
      <c r="X107" s="2065">
        <f>+'17HPM_DATA_INPUT'!D112-'XX_17CK AUDITTO INPUT'!C107</f>
        <v>0</v>
      </c>
      <c r="Y107" s="2065">
        <f>+'17HPM_DATA_INPUT'!E112-'XX_17CK AUDITTO INPUT'!D107</f>
        <v>0</v>
      </c>
      <c r="Z107" s="2065">
        <f>+'17HPM_DATA_INPUT'!F112-'XX_17CK AUDITTO INPUT'!E107</f>
        <v>0</v>
      </c>
      <c r="AA107" s="2065">
        <f>+'17HPM_DATA_INPUT'!G112-'XX_17CK AUDITTO INPUT'!F107</f>
        <v>0</v>
      </c>
      <c r="AB107" s="2065">
        <f>+'17HPM_DATA_INPUT'!H112-'XX_17CK AUDITTO INPUT'!G107</f>
        <v>0</v>
      </c>
      <c r="AC107" s="2065">
        <f>+'17HPM_DATA_INPUT'!I112-'XX_17CK AUDITTO INPUT'!H107</f>
        <v>0</v>
      </c>
      <c r="AD107" s="2065">
        <f>+'17HPM_DATA_INPUT'!J112-'XX_17CK AUDITTO INPUT'!I107</f>
        <v>0</v>
      </c>
      <c r="AE107" s="2065">
        <f>+'17HPM_DATA_INPUT'!K112-'XX_17CK AUDITTO INPUT'!J107</f>
        <v>0</v>
      </c>
      <c r="AF107" s="2065">
        <f>+'17HPM_DATA_INPUT'!L112-'XX_17CK AUDITTO INPUT'!K107</f>
        <v>0</v>
      </c>
      <c r="AG107" s="2065">
        <f>+'17HPM_DATA_INPUT'!M112-'XX_17CK AUDITTO INPUT'!L107</f>
        <v>0</v>
      </c>
      <c r="AH107" s="2065">
        <f>+'17HPM_DATA_INPUT'!N112-'XX_17CK AUDITTO INPUT'!M107</f>
        <v>0</v>
      </c>
      <c r="AI107" s="2065">
        <f>+'17HPM_DATA_INPUT'!O112-'XX_17CK AUDITTO INPUT'!N107</f>
        <v>0</v>
      </c>
      <c r="AJ107" s="2065">
        <f>+'17HPM_DATA_INPUT'!P112-'XX_17CK AUDITTO INPUT'!O107</f>
        <v>0</v>
      </c>
      <c r="AK107" s="2065">
        <f>+'17HPM_DATA_INPUT'!Q112-'XX_17CK AUDITTO INPUT'!P107</f>
        <v>0</v>
      </c>
      <c r="AL107" s="2065">
        <f>+'17HPM_DATA_INPUT'!R112-'XX_17CK AUDITTO INPUT'!Q107</f>
        <v>0</v>
      </c>
      <c r="AM107" s="2065">
        <f>+'17HPM_DATA_INPUT'!S112-'XX_17CK AUDITTO INPUT'!R107</f>
        <v>0</v>
      </c>
      <c r="AN107" s="2065">
        <f>+'17HPM_DATA_INPUT'!T112-'XX_17CK AUDITTO INPUT'!S107</f>
        <v>0</v>
      </c>
      <c r="AO107" s="2065">
        <f>+'17HPM_DATA_INPUT'!U112-'XX_17CK AUDITTO INPUT'!T107</f>
        <v>0</v>
      </c>
      <c r="AQ107" s="455" t="str">
        <f>'Departmental PL'!D117</f>
        <v>6780 ESOPHAGEAL DIAGNOSTIC LAB</v>
      </c>
    </row>
    <row r="108" spans="1:43" ht="20.25" hidden="1" customHeight="1" x14ac:dyDescent="0.25">
      <c r="A108" s="2067" t="s">
        <v>1528</v>
      </c>
      <c r="B108" s="2058" t="s">
        <v>2372</v>
      </c>
      <c r="C108" s="2060">
        <v>49</v>
      </c>
      <c r="D108" s="2060">
        <v>59</v>
      </c>
      <c r="E108" s="2060">
        <v>104</v>
      </c>
      <c r="F108" s="2060">
        <v>162</v>
      </c>
      <c r="G108" s="2060">
        <v>23575</v>
      </c>
      <c r="H108" s="2060">
        <v>26031</v>
      </c>
      <c r="I108" s="2060">
        <v>6552</v>
      </c>
      <c r="J108" s="2060">
        <v>7608</v>
      </c>
      <c r="K108" s="2060">
        <v>5396</v>
      </c>
      <c r="L108" s="2060">
        <v>5344</v>
      </c>
      <c r="M108" s="2060">
        <v>1156</v>
      </c>
      <c r="N108" s="2060">
        <v>2264</v>
      </c>
      <c r="O108" s="2060">
        <v>1036</v>
      </c>
      <c r="P108" s="2060">
        <v>664</v>
      </c>
      <c r="Q108" s="2060">
        <v>1369</v>
      </c>
      <c r="R108" s="2060">
        <v>1289</v>
      </c>
      <c r="S108" s="2060">
        <v>-1249</v>
      </c>
      <c r="T108" s="2060">
        <v>311</v>
      </c>
      <c r="U108" s="2061" t="str">
        <f t="shared" si="1"/>
        <v>6380 SPEECH THERAPY (SMH-CW)</v>
      </c>
      <c r="W108" s="455" t="b">
        <f>+'17HPM_DATA_INPUT'!C113='XX_17CK AUDITTO INPUT'!U108</f>
        <v>1</v>
      </c>
      <c r="X108" s="2065">
        <f>+'17HPM_DATA_INPUT'!D113-'XX_17CK AUDITTO INPUT'!C108</f>
        <v>54</v>
      </c>
      <c r="Y108" s="2065">
        <f>+'17HPM_DATA_INPUT'!E113-'XX_17CK AUDITTO INPUT'!D108</f>
        <v>48</v>
      </c>
      <c r="Z108" s="2065">
        <f>+'17HPM_DATA_INPUT'!F113-'XX_17CK AUDITTO INPUT'!E108</f>
        <v>115</v>
      </c>
      <c r="AA108" s="2065">
        <f>+'17HPM_DATA_INPUT'!G113-'XX_17CK AUDITTO INPUT'!F108</f>
        <v>106</v>
      </c>
      <c r="AB108" s="2065">
        <f>+'17HPM_DATA_INPUT'!H113-'XX_17CK AUDITTO INPUT'!G108</f>
        <v>14332</v>
      </c>
      <c r="AC108" s="2065">
        <f>+'17HPM_DATA_INPUT'!I113-'XX_17CK AUDITTO INPUT'!H108</f>
        <v>25661</v>
      </c>
      <c r="AD108" s="2065">
        <f>+'17HPM_DATA_INPUT'!J113-'XX_17CK AUDITTO INPUT'!I108</f>
        <v>3922</v>
      </c>
      <c r="AE108" s="2065">
        <f>+'17HPM_DATA_INPUT'!K113-'XX_17CK AUDITTO INPUT'!J108</f>
        <v>7364</v>
      </c>
      <c r="AF108" s="2065">
        <f>+'17HPM_DATA_INPUT'!L113-'XX_17CK AUDITTO INPUT'!K108</f>
        <v>2392</v>
      </c>
      <c r="AG108" s="2065">
        <f>+'17HPM_DATA_INPUT'!M113-'XX_17CK AUDITTO INPUT'!L108</f>
        <v>5012</v>
      </c>
      <c r="AH108" s="2065">
        <f>+'17HPM_DATA_INPUT'!N113-'XX_17CK AUDITTO INPUT'!M108</f>
        <v>1529</v>
      </c>
      <c r="AI108" s="2065">
        <f>+'17HPM_DATA_INPUT'!O113-'XX_17CK AUDITTO INPUT'!N108</f>
        <v>2352</v>
      </c>
      <c r="AJ108" s="2065">
        <f>+'17HPM_DATA_INPUT'!P113-'XX_17CK AUDITTO INPUT'!O108</f>
        <v>92</v>
      </c>
      <c r="AK108" s="2065">
        <f>+'17HPM_DATA_INPUT'!Q113-'XX_17CK AUDITTO INPUT'!P108</f>
        <v>623</v>
      </c>
      <c r="AL108" s="2065">
        <f>+'17HPM_DATA_INPUT'!R113-'XX_17CK AUDITTO INPUT'!Q108</f>
        <v>477</v>
      </c>
      <c r="AM108" s="2065">
        <f>+'17HPM_DATA_INPUT'!S113-'XX_17CK AUDITTO INPUT'!R108</f>
        <v>1209</v>
      </c>
      <c r="AN108" s="2065">
        <f>+'17HPM_DATA_INPUT'!T113-'XX_17CK AUDITTO INPUT'!S108</f>
        <v>961</v>
      </c>
      <c r="AO108" s="2065">
        <f>+'17HPM_DATA_INPUT'!U113-'XX_17CK AUDITTO INPUT'!T108</f>
        <v>520</v>
      </c>
      <c r="AQ108" s="455" t="str">
        <f>'Departmental PL'!D118</f>
        <v>Total OUTPATIENT</v>
      </c>
    </row>
    <row r="109" spans="1:43" ht="20.25" hidden="1" customHeight="1" x14ac:dyDescent="0.25">
      <c r="A109" s="2094" t="s">
        <v>1529</v>
      </c>
      <c r="B109" s="2074" t="s">
        <v>2373</v>
      </c>
      <c r="C109" s="2075"/>
      <c r="D109" s="2075"/>
      <c r="E109" s="2075"/>
      <c r="F109" s="2075"/>
      <c r="G109" s="2075"/>
      <c r="H109" s="2075"/>
      <c r="I109" s="2075"/>
      <c r="J109" s="2075"/>
      <c r="K109" s="2075"/>
      <c r="L109" s="2075"/>
      <c r="M109" s="2075"/>
      <c r="N109" s="2075"/>
      <c r="O109" s="2075"/>
      <c r="P109" s="2075"/>
      <c r="Q109" s="2075"/>
      <c r="R109" s="2075"/>
      <c r="S109" s="2075"/>
      <c r="T109" s="2075"/>
      <c r="U109" s="2061" t="str">
        <f t="shared" si="1"/>
        <v>6390 OFFSITE AUDIOLOGY</v>
      </c>
      <c r="W109" s="455" t="b">
        <f>+'17HPM_DATA_INPUT'!C114='XX_17CK AUDITTO INPUT'!U109</f>
        <v>1</v>
      </c>
      <c r="X109" s="2065">
        <f>+'17HPM_DATA_INPUT'!D114-'XX_17CK AUDITTO INPUT'!C109</f>
        <v>1</v>
      </c>
      <c r="Y109" s="2065">
        <f>+'17HPM_DATA_INPUT'!E114-'XX_17CK AUDITTO INPUT'!D109</f>
        <v>0</v>
      </c>
      <c r="Z109" s="2065">
        <f>+'17HPM_DATA_INPUT'!F114-'XX_17CK AUDITTO INPUT'!E109</f>
        <v>1</v>
      </c>
      <c r="AA109" s="2065">
        <f>+'17HPM_DATA_INPUT'!G114-'XX_17CK AUDITTO INPUT'!F109</f>
        <v>0</v>
      </c>
      <c r="AB109" s="2065">
        <f>+'17HPM_DATA_INPUT'!H114-'XX_17CK AUDITTO INPUT'!G109</f>
        <v>0</v>
      </c>
      <c r="AC109" s="2065">
        <f>+'17HPM_DATA_INPUT'!I114-'XX_17CK AUDITTO INPUT'!H109</f>
        <v>0</v>
      </c>
      <c r="AD109" s="2065">
        <f>+'17HPM_DATA_INPUT'!J114-'XX_17CK AUDITTO INPUT'!I109</f>
        <v>0</v>
      </c>
      <c r="AE109" s="2065">
        <f>+'17HPM_DATA_INPUT'!K114-'XX_17CK AUDITTO INPUT'!J109</f>
        <v>0</v>
      </c>
      <c r="AF109" s="2065">
        <f>+'17HPM_DATA_INPUT'!L114-'XX_17CK AUDITTO INPUT'!K109</f>
        <v>0</v>
      </c>
      <c r="AG109" s="2065">
        <f>+'17HPM_DATA_INPUT'!M114-'XX_17CK AUDITTO INPUT'!L109</f>
        <v>0</v>
      </c>
      <c r="AH109" s="2065">
        <f>+'17HPM_DATA_INPUT'!N114-'XX_17CK AUDITTO INPUT'!M109</f>
        <v>0</v>
      </c>
      <c r="AI109" s="2065">
        <f>+'17HPM_DATA_INPUT'!O114-'XX_17CK AUDITTO INPUT'!N109</f>
        <v>0</v>
      </c>
      <c r="AJ109" s="2065">
        <f>+'17HPM_DATA_INPUT'!P114-'XX_17CK AUDITTO INPUT'!O109</f>
        <v>0</v>
      </c>
      <c r="AK109" s="2065">
        <f>+'17HPM_DATA_INPUT'!Q114-'XX_17CK AUDITTO INPUT'!P109</f>
        <v>0</v>
      </c>
      <c r="AL109" s="2065">
        <f>+'17HPM_DATA_INPUT'!R114-'XX_17CK AUDITTO INPUT'!Q109</f>
        <v>0</v>
      </c>
      <c r="AM109" s="2065">
        <f>+'17HPM_DATA_INPUT'!S114-'XX_17CK AUDITTO INPUT'!R109</f>
        <v>0</v>
      </c>
      <c r="AN109" s="2065">
        <f>+'17HPM_DATA_INPUT'!T114-'XX_17CK AUDITTO INPUT'!S109</f>
        <v>0</v>
      </c>
      <c r="AO109" s="2065">
        <f>+'17HPM_DATA_INPUT'!U114-'XX_17CK AUDITTO INPUT'!T109</f>
        <v>0</v>
      </c>
      <c r="AQ109" s="455" t="str">
        <f>'Departmental PL'!D119</f>
        <v>6740 OPD-SURGERY</v>
      </c>
    </row>
    <row r="110" spans="1:43" ht="20.25" hidden="1" customHeight="1" x14ac:dyDescent="0.25">
      <c r="A110" s="2067" t="s">
        <v>1530</v>
      </c>
      <c r="B110" s="2058" t="s">
        <v>2374</v>
      </c>
      <c r="C110" s="2060">
        <v>0</v>
      </c>
      <c r="D110" s="2060">
        <v>2</v>
      </c>
      <c r="E110" s="2060">
        <v>0</v>
      </c>
      <c r="F110" s="2060">
        <v>2</v>
      </c>
      <c r="G110" s="2060">
        <v>0</v>
      </c>
      <c r="H110" s="2060">
        <v>107</v>
      </c>
      <c r="I110" s="2060">
        <v>0</v>
      </c>
      <c r="J110" s="2060">
        <v>0</v>
      </c>
      <c r="K110" s="2060">
        <v>0</v>
      </c>
      <c r="L110" s="2060">
        <v>26</v>
      </c>
      <c r="M110" s="2060">
        <v>0</v>
      </c>
      <c r="N110" s="2060">
        <v>-26</v>
      </c>
      <c r="O110" s="2060">
        <v>0</v>
      </c>
      <c r="P110" s="2060">
        <v>1</v>
      </c>
      <c r="Q110" s="2060">
        <v>0</v>
      </c>
      <c r="R110" s="2060">
        <v>12</v>
      </c>
      <c r="S110" s="2060">
        <v>0</v>
      </c>
      <c r="T110" s="2060">
        <v>-39</v>
      </c>
      <c r="U110" s="2061" t="str">
        <f t="shared" si="1"/>
        <v>6400 OPD-AUDIOLOGY</v>
      </c>
      <c r="W110" s="455" t="b">
        <f>+'17HPM_DATA_INPUT'!C115='XX_17CK AUDITTO INPUT'!U110</f>
        <v>1</v>
      </c>
      <c r="X110" s="2065">
        <f>+'17HPM_DATA_INPUT'!D115-'XX_17CK AUDITTO INPUT'!C110</f>
        <v>0</v>
      </c>
      <c r="Y110" s="2065">
        <f>+'17HPM_DATA_INPUT'!E115-'XX_17CK AUDITTO INPUT'!D110</f>
        <v>4</v>
      </c>
      <c r="Z110" s="2065">
        <f>+'17HPM_DATA_INPUT'!F115-'XX_17CK AUDITTO INPUT'!E110</f>
        <v>0</v>
      </c>
      <c r="AA110" s="2065">
        <f>+'17HPM_DATA_INPUT'!G115-'XX_17CK AUDITTO INPUT'!F110</f>
        <v>11</v>
      </c>
      <c r="AB110" s="2065">
        <f>+'17HPM_DATA_INPUT'!H115-'XX_17CK AUDITTO INPUT'!G110</f>
        <v>0</v>
      </c>
      <c r="AC110" s="2065">
        <f>+'17HPM_DATA_INPUT'!I115-'XX_17CK AUDITTO INPUT'!H110</f>
        <v>2295</v>
      </c>
      <c r="AD110" s="2065">
        <f>+'17HPM_DATA_INPUT'!J115-'XX_17CK AUDITTO INPUT'!I110</f>
        <v>0</v>
      </c>
      <c r="AE110" s="2065">
        <f>+'17HPM_DATA_INPUT'!K115-'XX_17CK AUDITTO INPUT'!J110</f>
        <v>855</v>
      </c>
      <c r="AF110" s="2065">
        <f>+'17HPM_DATA_INPUT'!L115-'XX_17CK AUDITTO INPUT'!K110</f>
        <v>0</v>
      </c>
      <c r="AG110" s="2065">
        <f>+'17HPM_DATA_INPUT'!M115-'XX_17CK AUDITTO INPUT'!L110</f>
        <v>533</v>
      </c>
      <c r="AH110" s="2065">
        <f>+'17HPM_DATA_INPUT'!N115-'XX_17CK AUDITTO INPUT'!M110</f>
        <v>0</v>
      </c>
      <c r="AI110" s="2065">
        <f>+'17HPM_DATA_INPUT'!O115-'XX_17CK AUDITTO INPUT'!N110</f>
        <v>322</v>
      </c>
      <c r="AJ110" s="2065">
        <f>+'17HPM_DATA_INPUT'!P115-'XX_17CK AUDITTO INPUT'!O110</f>
        <v>0</v>
      </c>
      <c r="AK110" s="2065">
        <f>+'17HPM_DATA_INPUT'!Q115-'XX_17CK AUDITTO INPUT'!P110</f>
        <v>17</v>
      </c>
      <c r="AL110" s="2065">
        <f>+'17HPM_DATA_INPUT'!R115-'XX_17CK AUDITTO INPUT'!Q110</f>
        <v>0</v>
      </c>
      <c r="AM110" s="2065">
        <f>+'17HPM_DATA_INPUT'!S115-'XX_17CK AUDITTO INPUT'!R110</f>
        <v>250</v>
      </c>
      <c r="AN110" s="2065">
        <f>+'17HPM_DATA_INPUT'!T115-'XX_17CK AUDITTO INPUT'!S110</f>
        <v>0</v>
      </c>
      <c r="AO110" s="2065">
        <f>+'17HPM_DATA_INPUT'!U115-'XX_17CK AUDITTO INPUT'!T110</f>
        <v>56</v>
      </c>
      <c r="AQ110" s="455" t="str">
        <f>'Departmental PL'!D120</f>
        <v>6750 WOUND HEALING CENTER</v>
      </c>
    </row>
    <row r="111" spans="1:43" ht="20.25" hidden="1" customHeight="1" x14ac:dyDescent="0.25">
      <c r="A111" s="2094" t="s">
        <v>1531</v>
      </c>
      <c r="B111" s="2074" t="s">
        <v>2375</v>
      </c>
      <c r="C111" s="2075"/>
      <c r="D111" s="2075"/>
      <c r="E111" s="2075"/>
      <c r="F111" s="2075"/>
      <c r="G111" s="2075"/>
      <c r="H111" s="2075"/>
      <c r="I111" s="2075"/>
      <c r="J111" s="2075"/>
      <c r="K111" s="2075"/>
      <c r="L111" s="2075"/>
      <c r="M111" s="2075"/>
      <c r="N111" s="2075"/>
      <c r="O111" s="2075"/>
      <c r="P111" s="2075"/>
      <c r="Q111" s="2075"/>
      <c r="R111" s="2075"/>
      <c r="S111" s="2075"/>
      <c r="T111" s="2075"/>
      <c r="U111" s="2061" t="str">
        <f t="shared" si="1"/>
        <v>6440 OPD-ENT</v>
      </c>
      <c r="W111" s="455" t="b">
        <f>+'17HPM_DATA_INPUT'!C116='XX_17CK AUDITTO INPUT'!U111</f>
        <v>1</v>
      </c>
      <c r="X111" s="2065">
        <f>+'17HPM_DATA_INPUT'!D116-'XX_17CK AUDITTO INPUT'!C111</f>
        <v>0</v>
      </c>
      <c r="Y111" s="2065">
        <f>+'17HPM_DATA_INPUT'!E116-'XX_17CK AUDITTO INPUT'!D111</f>
        <v>0</v>
      </c>
      <c r="Z111" s="2065">
        <f>+'17HPM_DATA_INPUT'!F116-'XX_17CK AUDITTO INPUT'!E111</f>
        <v>0</v>
      </c>
      <c r="AA111" s="2065">
        <f>+'17HPM_DATA_INPUT'!G116-'XX_17CK AUDITTO INPUT'!F111</f>
        <v>0</v>
      </c>
      <c r="AB111" s="2065">
        <f>+'17HPM_DATA_INPUT'!H116-'XX_17CK AUDITTO INPUT'!G111</f>
        <v>0</v>
      </c>
      <c r="AC111" s="2065">
        <f>+'17HPM_DATA_INPUT'!I116-'XX_17CK AUDITTO INPUT'!H111</f>
        <v>0</v>
      </c>
      <c r="AD111" s="2065">
        <f>+'17HPM_DATA_INPUT'!J116-'XX_17CK AUDITTO INPUT'!I111</f>
        <v>0</v>
      </c>
      <c r="AE111" s="2065">
        <f>+'17HPM_DATA_INPUT'!K116-'XX_17CK AUDITTO INPUT'!J111</f>
        <v>0</v>
      </c>
      <c r="AF111" s="2065">
        <f>+'17HPM_DATA_INPUT'!L116-'XX_17CK AUDITTO INPUT'!K111</f>
        <v>0</v>
      </c>
      <c r="AG111" s="2065">
        <f>+'17HPM_DATA_INPUT'!M116-'XX_17CK AUDITTO INPUT'!L111</f>
        <v>0</v>
      </c>
      <c r="AH111" s="2065">
        <f>+'17HPM_DATA_INPUT'!N116-'XX_17CK AUDITTO INPUT'!M111</f>
        <v>0</v>
      </c>
      <c r="AI111" s="2065">
        <f>+'17HPM_DATA_INPUT'!O116-'XX_17CK AUDITTO INPUT'!N111</f>
        <v>0</v>
      </c>
      <c r="AJ111" s="2065">
        <f>+'17HPM_DATA_INPUT'!P116-'XX_17CK AUDITTO INPUT'!O111</f>
        <v>0</v>
      </c>
      <c r="AK111" s="2065">
        <f>+'17HPM_DATA_INPUT'!Q116-'XX_17CK AUDITTO INPUT'!P111</f>
        <v>0</v>
      </c>
      <c r="AL111" s="2065">
        <f>+'17HPM_DATA_INPUT'!R116-'XX_17CK AUDITTO INPUT'!Q111</f>
        <v>0</v>
      </c>
      <c r="AM111" s="2065">
        <f>+'17HPM_DATA_INPUT'!S116-'XX_17CK AUDITTO INPUT'!R111</f>
        <v>0</v>
      </c>
      <c r="AN111" s="2065">
        <f>+'17HPM_DATA_INPUT'!T116-'XX_17CK AUDITTO INPUT'!S111</f>
        <v>0</v>
      </c>
      <c r="AO111" s="2065">
        <f>+'17HPM_DATA_INPUT'!U116-'XX_17CK AUDITTO INPUT'!T111</f>
        <v>0</v>
      </c>
      <c r="AQ111" s="455" t="str">
        <f>'Departmental PL'!D121</f>
        <v xml:space="preserve">6760 OPD VASCULAR </v>
      </c>
    </row>
    <row r="112" spans="1:43" ht="20.25" hidden="1" customHeight="1" x14ac:dyDescent="0.25">
      <c r="A112" s="2033" t="s">
        <v>1532</v>
      </c>
      <c r="B112" s="2076" t="s">
        <v>2308</v>
      </c>
      <c r="C112" s="2077">
        <v>49</v>
      </c>
      <c r="D112" s="2077">
        <v>61</v>
      </c>
      <c r="E112" s="2077">
        <v>104</v>
      </c>
      <c r="F112" s="2077">
        <v>164</v>
      </c>
      <c r="G112" s="2077">
        <v>23575</v>
      </c>
      <c r="H112" s="2077">
        <v>26138</v>
      </c>
      <c r="I112" s="2077">
        <v>6552</v>
      </c>
      <c r="J112" s="2077">
        <v>7608</v>
      </c>
      <c r="K112" s="2077">
        <v>5396</v>
      </c>
      <c r="L112" s="2077">
        <v>5370</v>
      </c>
      <c r="M112" s="2077">
        <v>1156</v>
      </c>
      <c r="N112" s="2077">
        <v>2238</v>
      </c>
      <c r="O112" s="2077">
        <v>1036</v>
      </c>
      <c r="P112" s="2077">
        <v>665</v>
      </c>
      <c r="Q112" s="2077">
        <v>1369</v>
      </c>
      <c r="R112" s="2077">
        <v>1301</v>
      </c>
      <c r="S112" s="2077">
        <v>-1249</v>
      </c>
      <c r="T112" s="2077">
        <v>272</v>
      </c>
      <c r="U112" s="2061" t="str">
        <f t="shared" si="1"/>
        <v>Total OBS</v>
      </c>
      <c r="W112" s="455" t="b">
        <f>+'17HPM_DATA_INPUT'!C117='XX_17CK AUDITTO INPUT'!U112</f>
        <v>1</v>
      </c>
      <c r="X112" s="2065">
        <f>+'17HPM_DATA_INPUT'!D117-'XX_17CK AUDITTO INPUT'!C112</f>
        <v>55</v>
      </c>
      <c r="Y112" s="2065">
        <f>+'17HPM_DATA_INPUT'!E117-'XX_17CK AUDITTO INPUT'!D112</f>
        <v>51</v>
      </c>
      <c r="Z112" s="2065">
        <f>+'17HPM_DATA_INPUT'!F117-'XX_17CK AUDITTO INPUT'!E112</f>
        <v>116</v>
      </c>
      <c r="AA112" s="2065">
        <f>+'17HPM_DATA_INPUT'!G117-'XX_17CK AUDITTO INPUT'!F112</f>
        <v>117</v>
      </c>
      <c r="AB112" s="2065">
        <f>+'17HPM_DATA_INPUT'!H117-'XX_17CK AUDITTO INPUT'!G112</f>
        <v>14332</v>
      </c>
      <c r="AC112" s="2065">
        <f>+'17HPM_DATA_INPUT'!I117-'XX_17CK AUDITTO INPUT'!H112</f>
        <v>27956</v>
      </c>
      <c r="AD112" s="2065">
        <f>+'17HPM_DATA_INPUT'!J117-'XX_17CK AUDITTO INPUT'!I112</f>
        <v>3922</v>
      </c>
      <c r="AE112" s="2065">
        <f>+'17HPM_DATA_INPUT'!K117-'XX_17CK AUDITTO INPUT'!J112</f>
        <v>8220</v>
      </c>
      <c r="AF112" s="2065">
        <f>+'17HPM_DATA_INPUT'!L117-'XX_17CK AUDITTO INPUT'!K112</f>
        <v>2392</v>
      </c>
      <c r="AG112" s="2065">
        <f>+'17HPM_DATA_INPUT'!M117-'XX_17CK AUDITTO INPUT'!L112</f>
        <v>5545</v>
      </c>
      <c r="AH112" s="2065">
        <f>+'17HPM_DATA_INPUT'!N117-'XX_17CK AUDITTO INPUT'!M112</f>
        <v>1529</v>
      </c>
      <c r="AI112" s="2065">
        <f>+'17HPM_DATA_INPUT'!O117-'XX_17CK AUDITTO INPUT'!N112</f>
        <v>2674</v>
      </c>
      <c r="AJ112" s="2065">
        <f>+'17HPM_DATA_INPUT'!P117-'XX_17CK AUDITTO INPUT'!O112</f>
        <v>92</v>
      </c>
      <c r="AK112" s="2065">
        <f>+'17HPM_DATA_INPUT'!Q117-'XX_17CK AUDITTO INPUT'!P112</f>
        <v>640</v>
      </c>
      <c r="AL112" s="2065">
        <f>+'17HPM_DATA_INPUT'!R117-'XX_17CK AUDITTO INPUT'!Q112</f>
        <v>477</v>
      </c>
      <c r="AM112" s="2065">
        <f>+'17HPM_DATA_INPUT'!S117-'XX_17CK AUDITTO INPUT'!R112</f>
        <v>1459</v>
      </c>
      <c r="AN112" s="2065">
        <f>+'17HPM_DATA_INPUT'!T117-'XX_17CK AUDITTO INPUT'!S112</f>
        <v>961</v>
      </c>
      <c r="AO112" s="2065">
        <f>+'17HPM_DATA_INPUT'!U117-'XX_17CK AUDITTO INPUT'!T112</f>
        <v>575</v>
      </c>
      <c r="AQ112" s="455" t="str">
        <f>'Departmental PL'!D122</f>
        <v>6780 ESOPHAGEAL DIAGNOSTIC LAB</v>
      </c>
    </row>
    <row r="113" spans="1:43" ht="20.25" hidden="1" customHeight="1" x14ac:dyDescent="0.25">
      <c r="A113" s="2095"/>
      <c r="B113" s="2091" t="s">
        <v>2376</v>
      </c>
      <c r="C113" s="2092">
        <v>9461</v>
      </c>
      <c r="D113" s="2092">
        <v>9566</v>
      </c>
      <c r="E113" s="2092">
        <v>32787</v>
      </c>
      <c r="F113" s="2092">
        <v>30795</v>
      </c>
      <c r="G113" s="2092">
        <v>5382607</v>
      </c>
      <c r="H113" s="2092">
        <v>4877585</v>
      </c>
      <c r="I113" s="2092">
        <v>2360870</v>
      </c>
      <c r="J113" s="2092">
        <v>2386035</v>
      </c>
      <c r="K113" s="2092">
        <v>1753896</v>
      </c>
      <c r="L113" s="2092">
        <v>1600345</v>
      </c>
      <c r="M113" s="2092">
        <v>606975</v>
      </c>
      <c r="N113" s="2092">
        <v>785690</v>
      </c>
      <c r="O113" s="2092">
        <v>597740</v>
      </c>
      <c r="P113" s="2092">
        <v>423352</v>
      </c>
      <c r="Q113" s="2092">
        <v>421153</v>
      </c>
      <c r="R113" s="2092">
        <v>364146</v>
      </c>
      <c r="S113" s="2092">
        <v>-411918</v>
      </c>
      <c r="T113" s="2092">
        <v>-1808</v>
      </c>
      <c r="U113" s="2061" t="str">
        <f t="shared" si="1"/>
        <v>Total 003c ENT</v>
      </c>
      <c r="W113" s="455" t="b">
        <f>+'17HPM_DATA_INPUT'!C118='XX_17CK AUDITTO INPUT'!U113</f>
        <v>1</v>
      </c>
      <c r="X113" s="2065">
        <f>+'17HPM_DATA_INPUT'!D118-'XX_17CK AUDITTO INPUT'!C113</f>
        <v>9776</v>
      </c>
      <c r="Y113" s="2065">
        <f>+'17HPM_DATA_INPUT'!E118-'XX_17CK AUDITTO INPUT'!D113</f>
        <v>9146</v>
      </c>
      <c r="Z113" s="2065">
        <f>+'17HPM_DATA_INPUT'!F118-'XX_17CK AUDITTO INPUT'!E113</f>
        <v>43562</v>
      </c>
      <c r="AA113" s="2065">
        <f>+'17HPM_DATA_INPUT'!G118-'XX_17CK AUDITTO INPUT'!F113</f>
        <v>30638</v>
      </c>
      <c r="AB113" s="2065">
        <f>+'17HPM_DATA_INPUT'!H118-'XX_17CK AUDITTO INPUT'!G113</f>
        <v>5390327</v>
      </c>
      <c r="AC113" s="2065">
        <f>+'17HPM_DATA_INPUT'!I118-'XX_17CK AUDITTO INPUT'!H113</f>
        <v>4677631</v>
      </c>
      <c r="AD113" s="2065">
        <f>+'17HPM_DATA_INPUT'!J118-'XX_17CK AUDITTO INPUT'!I113</f>
        <v>2280162</v>
      </c>
      <c r="AE113" s="2065">
        <f>+'17HPM_DATA_INPUT'!K118-'XX_17CK AUDITTO INPUT'!J113</f>
        <v>2094311</v>
      </c>
      <c r="AF113" s="2065">
        <f>+'17HPM_DATA_INPUT'!L118-'XX_17CK AUDITTO INPUT'!K113</f>
        <v>1767662</v>
      </c>
      <c r="AG113" s="2065">
        <f>+'17HPM_DATA_INPUT'!M118-'XX_17CK AUDITTO INPUT'!L113</f>
        <v>1446254</v>
      </c>
      <c r="AH113" s="2065">
        <f>+'17HPM_DATA_INPUT'!N118-'XX_17CK AUDITTO INPUT'!M113</f>
        <v>512499</v>
      </c>
      <c r="AI113" s="2065">
        <f>+'17HPM_DATA_INPUT'!O118-'XX_17CK AUDITTO INPUT'!N113</f>
        <v>648057</v>
      </c>
      <c r="AJ113" s="2065">
        <f>+'17HPM_DATA_INPUT'!P118-'XX_17CK AUDITTO INPUT'!O113</f>
        <v>338733</v>
      </c>
      <c r="AK113" s="2065">
        <f>+'17HPM_DATA_INPUT'!Q118-'XX_17CK AUDITTO INPUT'!P113</f>
        <v>371655</v>
      </c>
      <c r="AL113" s="2065">
        <f>+'17HPM_DATA_INPUT'!R118-'XX_17CK AUDITTO INPUT'!Q113</f>
        <v>354499</v>
      </c>
      <c r="AM113" s="2065">
        <f>+'17HPM_DATA_INPUT'!S118-'XX_17CK AUDITTO INPUT'!R113</f>
        <v>328726</v>
      </c>
      <c r="AN113" s="2065">
        <f>+'17HPM_DATA_INPUT'!T118-'XX_17CK AUDITTO INPUT'!S113</f>
        <v>-180733</v>
      </c>
      <c r="AO113" s="2065">
        <f>+'17HPM_DATA_INPUT'!U118-'XX_17CK AUDITTO INPUT'!T113</f>
        <v>-52324</v>
      </c>
      <c r="AQ113" s="455" t="str">
        <f>'Departmental PL'!D123</f>
        <v>Total ASC</v>
      </c>
    </row>
    <row r="114" spans="1:43" ht="20.25" hidden="1" customHeight="1" x14ac:dyDescent="0.25">
      <c r="A114" s="2097"/>
      <c r="B114" s="2069"/>
      <c r="C114" s="2070"/>
      <c r="D114" s="2070"/>
      <c r="E114" s="2070"/>
      <c r="F114" s="2070"/>
      <c r="G114" s="2070"/>
      <c r="H114" s="2070"/>
      <c r="I114" s="2070"/>
      <c r="J114" s="2070"/>
      <c r="K114" s="2070"/>
      <c r="L114" s="2070"/>
      <c r="M114" s="2070"/>
      <c r="N114" s="2070"/>
      <c r="O114" s="2070"/>
      <c r="P114" s="2070"/>
      <c r="Q114" s="2070"/>
      <c r="R114" s="2070"/>
      <c r="S114" s="2070"/>
      <c r="T114" s="2070"/>
      <c r="U114" s="2061" t="str">
        <f t="shared" si="1"/>
        <v/>
      </c>
      <c r="W114" s="455" t="b">
        <f>+'17HPM_DATA_INPUT'!C119='XX_17CK AUDITTO INPUT'!U114</f>
        <v>1</v>
      </c>
      <c r="X114" s="2065">
        <f>+'17HPM_DATA_INPUT'!D119-'XX_17CK AUDITTO INPUT'!C114</f>
        <v>0</v>
      </c>
      <c r="Y114" s="2065">
        <f>+'17HPM_DATA_INPUT'!E119-'XX_17CK AUDITTO INPUT'!D114</f>
        <v>0</v>
      </c>
      <c r="Z114" s="2065">
        <f>+'17HPM_DATA_INPUT'!F119-'XX_17CK AUDITTO INPUT'!E114</f>
        <v>0</v>
      </c>
      <c r="AA114" s="2065">
        <f>+'17HPM_DATA_INPUT'!G119-'XX_17CK AUDITTO INPUT'!F114</f>
        <v>0</v>
      </c>
      <c r="AB114" s="2065">
        <f>+'17HPM_DATA_INPUT'!H119-'XX_17CK AUDITTO INPUT'!G114</f>
        <v>0</v>
      </c>
      <c r="AC114" s="2065">
        <f>+'17HPM_DATA_INPUT'!I119-'XX_17CK AUDITTO INPUT'!H114</f>
        <v>0</v>
      </c>
      <c r="AD114" s="2065">
        <f>+'17HPM_DATA_INPUT'!J119-'XX_17CK AUDITTO INPUT'!I114</f>
        <v>0</v>
      </c>
      <c r="AE114" s="2065">
        <f>+'17HPM_DATA_INPUT'!K119-'XX_17CK AUDITTO INPUT'!J114</f>
        <v>0</v>
      </c>
      <c r="AF114" s="2065">
        <f>+'17HPM_DATA_INPUT'!L119-'XX_17CK AUDITTO INPUT'!K114</f>
        <v>0</v>
      </c>
      <c r="AG114" s="2065">
        <f>+'17HPM_DATA_INPUT'!M119-'XX_17CK AUDITTO INPUT'!L114</f>
        <v>0</v>
      </c>
      <c r="AH114" s="2065">
        <f>+'17HPM_DATA_INPUT'!N119-'XX_17CK AUDITTO INPUT'!M114</f>
        <v>0</v>
      </c>
      <c r="AI114" s="2065">
        <f>+'17HPM_DATA_INPUT'!O119-'XX_17CK AUDITTO INPUT'!N114</f>
        <v>0</v>
      </c>
      <c r="AJ114" s="2065">
        <f>+'17HPM_DATA_INPUT'!P119-'XX_17CK AUDITTO INPUT'!O114</f>
        <v>0</v>
      </c>
      <c r="AK114" s="2065">
        <f>+'17HPM_DATA_INPUT'!Q119-'XX_17CK AUDITTO INPUT'!P114</f>
        <v>0</v>
      </c>
      <c r="AL114" s="2065">
        <f>+'17HPM_DATA_INPUT'!R119-'XX_17CK AUDITTO INPUT'!Q114</f>
        <v>0</v>
      </c>
      <c r="AM114" s="2065">
        <f>+'17HPM_DATA_INPUT'!S119-'XX_17CK AUDITTO INPUT'!R114</f>
        <v>0</v>
      </c>
      <c r="AN114" s="2065">
        <f>+'17HPM_DATA_INPUT'!T119-'XX_17CK AUDITTO INPUT'!S114</f>
        <v>0</v>
      </c>
      <c r="AO114" s="2065">
        <f>+'17HPM_DATA_INPUT'!U119-'XX_17CK AUDITTO INPUT'!T114</f>
        <v>0</v>
      </c>
      <c r="AQ114" s="455" t="str">
        <f>'Departmental PL'!D124</f>
        <v>6740 OPD-SURGERY</v>
      </c>
    </row>
    <row r="115" spans="1:43" ht="20.25" hidden="1" customHeight="1" x14ac:dyDescent="0.25">
      <c r="A115" s="2067" t="s">
        <v>1533</v>
      </c>
      <c r="B115" s="2058" t="s">
        <v>2377</v>
      </c>
      <c r="C115" s="2060">
        <v>3788</v>
      </c>
      <c r="D115" s="2060">
        <v>2982</v>
      </c>
      <c r="E115" s="2060">
        <v>39653</v>
      </c>
      <c r="F115" s="2060">
        <v>40317</v>
      </c>
      <c r="G115" s="2060">
        <v>1450158</v>
      </c>
      <c r="H115" s="2060">
        <v>1175765</v>
      </c>
      <c r="I115" s="2060">
        <v>420526</v>
      </c>
      <c r="J115" s="2060">
        <v>324657</v>
      </c>
      <c r="K115" s="2060">
        <v>766833</v>
      </c>
      <c r="L115" s="2060">
        <v>626954</v>
      </c>
      <c r="M115" s="2060">
        <v>-346307</v>
      </c>
      <c r="N115" s="2060">
        <v>-302297</v>
      </c>
      <c r="O115" s="2060">
        <v>312033</v>
      </c>
      <c r="P115" s="2060">
        <v>290351</v>
      </c>
      <c r="Q115" s="2060">
        <v>189787</v>
      </c>
      <c r="R115" s="2060">
        <v>203716</v>
      </c>
      <c r="S115" s="2060">
        <v>-848126</v>
      </c>
      <c r="T115" s="2060">
        <v>-796365</v>
      </c>
      <c r="U115" s="2061" t="str">
        <f t="shared" si="1"/>
        <v>6020 OPD-OB/GYN</v>
      </c>
      <c r="W115" s="455" t="b">
        <f>+'17HPM_DATA_INPUT'!C120='XX_17CK AUDITTO INPUT'!U115</f>
        <v>1</v>
      </c>
      <c r="X115" s="2065">
        <f>+'17HPM_DATA_INPUT'!D120-'XX_17CK AUDITTO INPUT'!C115</f>
        <v>3720</v>
      </c>
      <c r="Y115" s="2065">
        <f>+'17HPM_DATA_INPUT'!E120-'XX_17CK AUDITTO INPUT'!D115</f>
        <v>2992</v>
      </c>
      <c r="Z115" s="2065">
        <f>+'17HPM_DATA_INPUT'!F120-'XX_17CK AUDITTO INPUT'!E115</f>
        <v>40209</v>
      </c>
      <c r="AA115" s="2065">
        <f>+'17HPM_DATA_INPUT'!G120-'XX_17CK AUDITTO INPUT'!F115</f>
        <v>37335</v>
      </c>
      <c r="AB115" s="2065">
        <f>+'17HPM_DATA_INPUT'!H120-'XX_17CK AUDITTO INPUT'!G115</f>
        <v>1394828</v>
      </c>
      <c r="AC115" s="2065">
        <f>+'17HPM_DATA_INPUT'!I120-'XX_17CK AUDITTO INPUT'!H115</f>
        <v>1246475</v>
      </c>
      <c r="AD115" s="2065">
        <f>+'17HPM_DATA_INPUT'!J120-'XX_17CK AUDITTO INPUT'!I115</f>
        <v>386389</v>
      </c>
      <c r="AE115" s="2065">
        <f>+'17HPM_DATA_INPUT'!K120-'XX_17CK AUDITTO INPUT'!J115</f>
        <v>370748</v>
      </c>
      <c r="AF115" s="2065">
        <f>+'17HPM_DATA_INPUT'!L120-'XX_17CK AUDITTO INPUT'!K115</f>
        <v>812151</v>
      </c>
      <c r="AG115" s="2065">
        <f>+'17HPM_DATA_INPUT'!M120-'XX_17CK AUDITTO INPUT'!L115</f>
        <v>655787</v>
      </c>
      <c r="AH115" s="2065">
        <f>+'17HPM_DATA_INPUT'!N120-'XX_17CK AUDITTO INPUT'!M115</f>
        <v>-425762</v>
      </c>
      <c r="AI115" s="2065">
        <f>+'17HPM_DATA_INPUT'!O120-'XX_17CK AUDITTO INPUT'!N115</f>
        <v>-285039</v>
      </c>
      <c r="AJ115" s="2065">
        <f>+'17HPM_DATA_INPUT'!P120-'XX_17CK AUDITTO INPUT'!O115</f>
        <v>325660</v>
      </c>
      <c r="AK115" s="2065">
        <f>+'17HPM_DATA_INPUT'!Q120-'XX_17CK AUDITTO INPUT'!P115</f>
        <v>303704</v>
      </c>
      <c r="AL115" s="2065">
        <f>+'17HPM_DATA_INPUT'!R120-'XX_17CK AUDITTO INPUT'!Q115</f>
        <v>186220</v>
      </c>
      <c r="AM115" s="2065">
        <f>+'17HPM_DATA_INPUT'!S120-'XX_17CK AUDITTO INPUT'!R115</f>
        <v>213085</v>
      </c>
      <c r="AN115" s="2065">
        <f>+'17HPM_DATA_INPUT'!T120-'XX_17CK AUDITTO INPUT'!S115</f>
        <v>-937642</v>
      </c>
      <c r="AO115" s="2065">
        <f>+'17HPM_DATA_INPUT'!U120-'XX_17CK AUDITTO INPUT'!T115</f>
        <v>-801828</v>
      </c>
      <c r="AQ115" s="455" t="str">
        <f>'Departmental PL'!D125</f>
        <v>6750 WOUND HEALING CENTER</v>
      </c>
    </row>
    <row r="116" spans="1:43" ht="20.25" hidden="1" customHeight="1" x14ac:dyDescent="0.25">
      <c r="A116" s="2067" t="s">
        <v>1534</v>
      </c>
      <c r="B116" s="2058" t="s">
        <v>2378</v>
      </c>
      <c r="C116" s="2060">
        <v>6295</v>
      </c>
      <c r="D116" s="2060">
        <v>6961</v>
      </c>
      <c r="E116" s="2060">
        <v>10387</v>
      </c>
      <c r="F116" s="2060">
        <v>14607</v>
      </c>
      <c r="G116" s="2060">
        <v>3059006</v>
      </c>
      <c r="H116" s="2060">
        <v>3254717</v>
      </c>
      <c r="I116" s="2060">
        <v>1192489</v>
      </c>
      <c r="J116" s="2060">
        <v>1244186</v>
      </c>
      <c r="K116" s="2060">
        <v>867672</v>
      </c>
      <c r="L116" s="2060">
        <v>939882</v>
      </c>
      <c r="M116" s="2060">
        <v>324817</v>
      </c>
      <c r="N116" s="2060">
        <v>304304</v>
      </c>
      <c r="O116" s="2060">
        <v>292851</v>
      </c>
      <c r="P116" s="2060">
        <v>290173</v>
      </c>
      <c r="Q116" s="2060">
        <v>326289</v>
      </c>
      <c r="R116" s="2060">
        <v>331546</v>
      </c>
      <c r="S116" s="2060">
        <v>-294324</v>
      </c>
      <c r="T116" s="2060">
        <v>-317414</v>
      </c>
      <c r="U116" s="2061" t="str">
        <f t="shared" si="1"/>
        <v>6040 OPD-OB ULTRA</v>
      </c>
      <c r="W116" s="455" t="b">
        <f>+'17HPM_DATA_INPUT'!C121='XX_17CK AUDITTO INPUT'!U116</f>
        <v>1</v>
      </c>
      <c r="X116" s="2065">
        <f>+'17HPM_DATA_INPUT'!D121-'XX_17CK AUDITTO INPUT'!C116</f>
        <v>6574</v>
      </c>
      <c r="Y116" s="2065">
        <f>+'17HPM_DATA_INPUT'!E121-'XX_17CK AUDITTO INPUT'!D116</f>
        <v>7365</v>
      </c>
      <c r="Z116" s="2065">
        <f>+'17HPM_DATA_INPUT'!F121-'XX_17CK AUDITTO INPUT'!E116</f>
        <v>10689</v>
      </c>
      <c r="AA116" s="2065">
        <f>+'17HPM_DATA_INPUT'!G121-'XX_17CK AUDITTO INPUT'!F116</f>
        <v>17116</v>
      </c>
      <c r="AB116" s="2065">
        <f>+'17HPM_DATA_INPUT'!H121-'XX_17CK AUDITTO INPUT'!G116</f>
        <v>3280425</v>
      </c>
      <c r="AC116" s="2065">
        <f>+'17HPM_DATA_INPUT'!I121-'XX_17CK AUDITTO INPUT'!H116</f>
        <v>3593969</v>
      </c>
      <c r="AD116" s="2065">
        <f>+'17HPM_DATA_INPUT'!J121-'XX_17CK AUDITTO INPUT'!I116</f>
        <v>1240659</v>
      </c>
      <c r="AE116" s="2065">
        <f>+'17HPM_DATA_INPUT'!K121-'XX_17CK AUDITTO INPUT'!J116</f>
        <v>1350725</v>
      </c>
      <c r="AF116" s="2065">
        <f>+'17HPM_DATA_INPUT'!L121-'XX_17CK AUDITTO INPUT'!K116</f>
        <v>871024</v>
      </c>
      <c r="AG116" s="2065">
        <f>+'17HPM_DATA_INPUT'!M121-'XX_17CK AUDITTO INPUT'!L116</f>
        <v>987890</v>
      </c>
      <c r="AH116" s="2065">
        <f>+'17HPM_DATA_INPUT'!N121-'XX_17CK AUDITTO INPUT'!M116</f>
        <v>369634</v>
      </c>
      <c r="AI116" s="2065">
        <f>+'17HPM_DATA_INPUT'!O121-'XX_17CK AUDITTO INPUT'!N116</f>
        <v>362836</v>
      </c>
      <c r="AJ116" s="2065">
        <f>+'17HPM_DATA_INPUT'!P121-'XX_17CK AUDITTO INPUT'!O116</f>
        <v>301507</v>
      </c>
      <c r="AK116" s="2065">
        <f>+'17HPM_DATA_INPUT'!Q121-'XX_17CK AUDITTO INPUT'!P116</f>
        <v>304994</v>
      </c>
      <c r="AL116" s="2065">
        <f>+'17HPM_DATA_INPUT'!R121-'XX_17CK AUDITTO INPUT'!Q116</f>
        <v>278262</v>
      </c>
      <c r="AM116" s="2065">
        <f>+'17HPM_DATA_INPUT'!S121-'XX_17CK AUDITTO INPUT'!R116</f>
        <v>348480</v>
      </c>
      <c r="AN116" s="2065">
        <f>+'17HPM_DATA_INPUT'!T121-'XX_17CK AUDITTO INPUT'!S116</f>
        <v>-210134</v>
      </c>
      <c r="AO116" s="2065">
        <f>+'17HPM_DATA_INPUT'!U121-'XX_17CK AUDITTO INPUT'!T116</f>
        <v>-290639</v>
      </c>
      <c r="AQ116" s="455" t="str">
        <f>'Departmental PL'!D126</f>
        <v xml:space="preserve">6760 OPD VASCULAR </v>
      </c>
    </row>
    <row r="117" spans="1:43" ht="20.25" hidden="1" customHeight="1" x14ac:dyDescent="0.25">
      <c r="A117" s="2031" t="s">
        <v>1535</v>
      </c>
      <c r="B117" s="2069" t="s">
        <v>2306</v>
      </c>
      <c r="C117" s="2070">
        <v>9551</v>
      </c>
      <c r="D117" s="2070">
        <v>9691</v>
      </c>
      <c r="E117" s="2070">
        <v>50040</v>
      </c>
      <c r="F117" s="2070">
        <v>54924</v>
      </c>
      <c r="G117" s="2070">
        <v>4509164</v>
      </c>
      <c r="H117" s="2070">
        <v>4430482</v>
      </c>
      <c r="I117" s="2070">
        <v>1613015</v>
      </c>
      <c r="J117" s="2070">
        <v>1568843</v>
      </c>
      <c r="K117" s="2070">
        <v>1634505</v>
      </c>
      <c r="L117" s="2070">
        <v>1566836</v>
      </c>
      <c r="M117" s="2070">
        <v>-21490</v>
      </c>
      <c r="N117" s="2070">
        <v>2007</v>
      </c>
      <c r="O117" s="2070">
        <v>604883</v>
      </c>
      <c r="P117" s="2070">
        <v>580524</v>
      </c>
      <c r="Q117" s="2070">
        <v>516076</v>
      </c>
      <c r="R117" s="2070">
        <v>535262</v>
      </c>
      <c r="S117" s="2070">
        <v>-1142450</v>
      </c>
      <c r="T117" s="2070">
        <v>-1113779</v>
      </c>
      <c r="U117" s="2061" t="str">
        <f t="shared" si="1"/>
        <v>Total OUTPATIENT</v>
      </c>
      <c r="W117" s="455" t="b">
        <f>+'17HPM_DATA_INPUT'!C122='XX_17CK AUDITTO INPUT'!U117</f>
        <v>1</v>
      </c>
      <c r="X117" s="2065">
        <f>+'17HPM_DATA_INPUT'!D122-'XX_17CK AUDITTO INPUT'!C117</f>
        <v>9760</v>
      </c>
      <c r="Y117" s="2065">
        <f>+'17HPM_DATA_INPUT'!E122-'XX_17CK AUDITTO INPUT'!D117</f>
        <v>10071</v>
      </c>
      <c r="Z117" s="2065">
        <f>+'17HPM_DATA_INPUT'!F122-'XX_17CK AUDITTO INPUT'!E117</f>
        <v>50898</v>
      </c>
      <c r="AA117" s="2065">
        <f>+'17HPM_DATA_INPUT'!G122-'XX_17CK AUDITTO INPUT'!F117</f>
        <v>54451</v>
      </c>
      <c r="AB117" s="2065">
        <f>+'17HPM_DATA_INPUT'!H122-'XX_17CK AUDITTO INPUT'!G117</f>
        <v>4675252</v>
      </c>
      <c r="AC117" s="2065">
        <f>+'17HPM_DATA_INPUT'!I122-'XX_17CK AUDITTO INPUT'!H117</f>
        <v>4840444</v>
      </c>
      <c r="AD117" s="2065">
        <f>+'17HPM_DATA_INPUT'!J122-'XX_17CK AUDITTO INPUT'!I117</f>
        <v>1627048</v>
      </c>
      <c r="AE117" s="2065">
        <f>+'17HPM_DATA_INPUT'!K122-'XX_17CK AUDITTO INPUT'!J117</f>
        <v>1721473</v>
      </c>
      <c r="AF117" s="2065">
        <f>+'17HPM_DATA_INPUT'!L122-'XX_17CK AUDITTO INPUT'!K117</f>
        <v>1683175</v>
      </c>
      <c r="AG117" s="2065">
        <f>+'17HPM_DATA_INPUT'!M122-'XX_17CK AUDITTO INPUT'!L117</f>
        <v>1643677</v>
      </c>
      <c r="AH117" s="2065">
        <f>+'17HPM_DATA_INPUT'!N122-'XX_17CK AUDITTO INPUT'!M117</f>
        <v>-56128</v>
      </c>
      <c r="AI117" s="2065">
        <f>+'17HPM_DATA_INPUT'!O122-'XX_17CK AUDITTO INPUT'!N117</f>
        <v>77796</v>
      </c>
      <c r="AJ117" s="2065">
        <f>+'17HPM_DATA_INPUT'!P122-'XX_17CK AUDITTO INPUT'!O117</f>
        <v>627167</v>
      </c>
      <c r="AK117" s="2065">
        <f>+'17HPM_DATA_INPUT'!Q122-'XX_17CK AUDITTO INPUT'!P117</f>
        <v>608698</v>
      </c>
      <c r="AL117" s="2065">
        <f>+'17HPM_DATA_INPUT'!R122-'XX_17CK AUDITTO INPUT'!Q117</f>
        <v>464482</v>
      </c>
      <c r="AM117" s="2065">
        <f>+'17HPM_DATA_INPUT'!S122-'XX_17CK AUDITTO INPUT'!R117</f>
        <v>561565</v>
      </c>
      <c r="AN117" s="2065">
        <f>+'17HPM_DATA_INPUT'!T122-'XX_17CK AUDITTO INPUT'!S117</f>
        <v>-1147776</v>
      </c>
      <c r="AO117" s="2065">
        <f>+'17HPM_DATA_INPUT'!U122-'XX_17CK AUDITTO INPUT'!T117</f>
        <v>-1092467</v>
      </c>
      <c r="AQ117" s="455" t="str">
        <f>'Departmental PL'!D127</f>
        <v>6780 ESOPHAGEAL DIAGNOSTIC LAB</v>
      </c>
    </row>
    <row r="118" spans="1:43" ht="20.25" hidden="1" customHeight="1" x14ac:dyDescent="0.25">
      <c r="A118" s="2067" t="s">
        <v>1533</v>
      </c>
      <c r="B118" s="2074" t="s">
        <v>2377</v>
      </c>
      <c r="C118" s="2075"/>
      <c r="D118" s="2075"/>
      <c r="E118" s="2075"/>
      <c r="F118" s="2075"/>
      <c r="G118" s="2075"/>
      <c r="H118" s="2075"/>
      <c r="I118" s="2075"/>
      <c r="J118" s="2075"/>
      <c r="K118" s="2075"/>
      <c r="L118" s="2075"/>
      <c r="M118" s="2075"/>
      <c r="N118" s="2075"/>
      <c r="O118" s="2075"/>
      <c r="P118" s="2075"/>
      <c r="Q118" s="2075"/>
      <c r="R118" s="2075"/>
      <c r="S118" s="2075"/>
      <c r="T118" s="2075"/>
      <c r="U118" s="2061" t="str">
        <f t="shared" si="1"/>
        <v>6020 OPD-OB/GYN</v>
      </c>
      <c r="W118" s="455" t="b">
        <f>+'17HPM_DATA_INPUT'!C123='XX_17CK AUDITTO INPUT'!U118</f>
        <v>1</v>
      </c>
      <c r="X118" s="2065">
        <f>+'17HPM_DATA_INPUT'!D123-'XX_17CK AUDITTO INPUT'!C118</f>
        <v>2</v>
      </c>
      <c r="Y118" s="2065">
        <f>+'17HPM_DATA_INPUT'!E123-'XX_17CK AUDITTO INPUT'!D118</f>
        <v>2</v>
      </c>
      <c r="Z118" s="2065">
        <f>+'17HPM_DATA_INPUT'!F123-'XX_17CK AUDITTO INPUT'!E118</f>
        <v>3</v>
      </c>
      <c r="AA118" s="2065">
        <f>+'17HPM_DATA_INPUT'!G123-'XX_17CK AUDITTO INPUT'!F118</f>
        <v>3</v>
      </c>
      <c r="AB118" s="2065">
        <f>+'17HPM_DATA_INPUT'!H123-'XX_17CK AUDITTO INPUT'!G118</f>
        <v>491</v>
      </c>
      <c r="AC118" s="2065">
        <f>+'17HPM_DATA_INPUT'!I123-'XX_17CK AUDITTO INPUT'!H118</f>
        <v>439</v>
      </c>
      <c r="AD118" s="2065">
        <f>+'17HPM_DATA_INPUT'!J123-'XX_17CK AUDITTO INPUT'!I118</f>
        <v>354</v>
      </c>
      <c r="AE118" s="2065">
        <f>+'17HPM_DATA_INPUT'!K123-'XX_17CK AUDITTO INPUT'!J118</f>
        <v>198</v>
      </c>
      <c r="AF118" s="2065">
        <f>+'17HPM_DATA_INPUT'!L123-'XX_17CK AUDITTO INPUT'!K118</f>
        <v>272</v>
      </c>
      <c r="AG118" s="2065">
        <f>+'17HPM_DATA_INPUT'!M123-'XX_17CK AUDITTO INPUT'!L118</f>
        <v>228</v>
      </c>
      <c r="AH118" s="2065">
        <f>+'17HPM_DATA_INPUT'!N123-'XX_17CK AUDITTO INPUT'!M118</f>
        <v>82</v>
      </c>
      <c r="AI118" s="2065">
        <f>+'17HPM_DATA_INPUT'!O123-'XX_17CK AUDITTO INPUT'!N118</f>
        <v>-30</v>
      </c>
      <c r="AJ118" s="2065">
        <f>+'17HPM_DATA_INPUT'!P123-'XX_17CK AUDITTO INPUT'!O118</f>
        <v>110</v>
      </c>
      <c r="AK118" s="2065">
        <f>+'17HPM_DATA_INPUT'!Q123-'XX_17CK AUDITTO INPUT'!P118</f>
        <v>105</v>
      </c>
      <c r="AL118" s="2065">
        <f>+'17HPM_DATA_INPUT'!R123-'XX_17CK AUDITTO INPUT'!Q118</f>
        <v>65</v>
      </c>
      <c r="AM118" s="2065">
        <f>+'17HPM_DATA_INPUT'!S123-'XX_17CK AUDITTO INPUT'!R118</f>
        <v>74</v>
      </c>
      <c r="AN118" s="2065">
        <f>+'17HPM_DATA_INPUT'!T123-'XX_17CK AUDITTO INPUT'!S118</f>
        <v>-92</v>
      </c>
      <c r="AO118" s="2065">
        <f>+'17HPM_DATA_INPUT'!U123-'XX_17CK AUDITTO INPUT'!T118</f>
        <v>-210</v>
      </c>
      <c r="AQ118" s="455" t="str">
        <f>'Departmental PL'!D128</f>
        <v>Total OBS</v>
      </c>
    </row>
    <row r="119" spans="1:43" ht="20.25" hidden="1" customHeight="1" x14ac:dyDescent="0.25">
      <c r="A119" s="2067" t="s">
        <v>1534</v>
      </c>
      <c r="B119" s="2058" t="s">
        <v>2378</v>
      </c>
      <c r="C119" s="2060">
        <v>29</v>
      </c>
      <c r="D119" s="2060">
        <v>26</v>
      </c>
      <c r="E119" s="2060">
        <v>38</v>
      </c>
      <c r="F119" s="2060">
        <v>43</v>
      </c>
      <c r="G119" s="2060">
        <v>10316</v>
      </c>
      <c r="H119" s="2060">
        <v>11137</v>
      </c>
      <c r="I119" s="2060">
        <v>4418</v>
      </c>
      <c r="J119" s="2060">
        <v>4818</v>
      </c>
      <c r="K119" s="2060">
        <v>2926</v>
      </c>
      <c r="L119" s="2060">
        <v>3215</v>
      </c>
      <c r="M119" s="2060">
        <v>1492</v>
      </c>
      <c r="N119" s="2060">
        <v>1604</v>
      </c>
      <c r="O119" s="2060">
        <v>988</v>
      </c>
      <c r="P119" s="2060">
        <v>993</v>
      </c>
      <c r="Q119" s="2060">
        <v>1100</v>
      </c>
      <c r="R119" s="2060">
        <v>1134</v>
      </c>
      <c r="S119" s="2060">
        <v>-596</v>
      </c>
      <c r="T119" s="2060">
        <v>-523</v>
      </c>
      <c r="U119" s="2061" t="str">
        <f t="shared" si="1"/>
        <v>6040 OPD-OB ULTRA</v>
      </c>
      <c r="W119" s="455" t="b">
        <f>+'17HPM_DATA_INPUT'!C124='XX_17CK AUDITTO INPUT'!U119</f>
        <v>1</v>
      </c>
      <c r="X119" s="2065">
        <f>+'17HPM_DATA_INPUT'!D124-'XX_17CK AUDITTO INPUT'!C119</f>
        <v>21</v>
      </c>
      <c r="Y119" s="2065">
        <f>+'17HPM_DATA_INPUT'!E124-'XX_17CK AUDITTO INPUT'!D119</f>
        <v>21</v>
      </c>
      <c r="Z119" s="2065">
        <f>+'17HPM_DATA_INPUT'!F124-'XX_17CK AUDITTO INPUT'!E119</f>
        <v>27</v>
      </c>
      <c r="AA119" s="2065">
        <f>+'17HPM_DATA_INPUT'!G124-'XX_17CK AUDITTO INPUT'!F119</f>
        <v>29</v>
      </c>
      <c r="AB119" s="2065">
        <f>+'17HPM_DATA_INPUT'!H124-'XX_17CK AUDITTO INPUT'!G119</f>
        <v>8119</v>
      </c>
      <c r="AC119" s="2065">
        <f>+'17HPM_DATA_INPUT'!I124-'XX_17CK AUDITTO INPUT'!H119</f>
        <v>7525</v>
      </c>
      <c r="AD119" s="2065">
        <f>+'17HPM_DATA_INPUT'!J124-'XX_17CK AUDITTO INPUT'!I119</f>
        <v>3004</v>
      </c>
      <c r="AE119" s="2065">
        <f>+'17HPM_DATA_INPUT'!K124-'XX_17CK AUDITTO INPUT'!J119</f>
        <v>2929</v>
      </c>
      <c r="AF119" s="2065">
        <f>+'17HPM_DATA_INPUT'!L124-'XX_17CK AUDITTO INPUT'!K119</f>
        <v>2137</v>
      </c>
      <c r="AG119" s="2065">
        <f>+'17HPM_DATA_INPUT'!M124-'XX_17CK AUDITTO INPUT'!L119</f>
        <v>2067</v>
      </c>
      <c r="AH119" s="2065">
        <f>+'17HPM_DATA_INPUT'!N124-'XX_17CK AUDITTO INPUT'!M119</f>
        <v>868</v>
      </c>
      <c r="AI119" s="2065">
        <f>+'17HPM_DATA_INPUT'!O124-'XX_17CK AUDITTO INPUT'!N119</f>
        <v>861</v>
      </c>
      <c r="AJ119" s="2065">
        <f>+'17HPM_DATA_INPUT'!P124-'XX_17CK AUDITTO INPUT'!O119</f>
        <v>743</v>
      </c>
      <c r="AK119" s="2065">
        <f>+'17HPM_DATA_INPUT'!Q124-'XX_17CK AUDITTO INPUT'!P119</f>
        <v>638</v>
      </c>
      <c r="AL119" s="2065">
        <f>+'17HPM_DATA_INPUT'!R124-'XX_17CK AUDITTO INPUT'!Q119</f>
        <v>660</v>
      </c>
      <c r="AM119" s="2065">
        <f>+'17HPM_DATA_INPUT'!S124-'XX_17CK AUDITTO INPUT'!R119</f>
        <v>729</v>
      </c>
      <c r="AN119" s="2065">
        <f>+'17HPM_DATA_INPUT'!T124-'XX_17CK AUDITTO INPUT'!S119</f>
        <v>-535</v>
      </c>
      <c r="AO119" s="2065">
        <f>+'17HPM_DATA_INPUT'!U124-'XX_17CK AUDITTO INPUT'!T119</f>
        <v>-506</v>
      </c>
      <c r="AQ119" s="455">
        <f>'Departmental PL'!D129</f>
        <v>0</v>
      </c>
    </row>
    <row r="120" spans="1:43" ht="20.25" hidden="1" customHeight="1" x14ac:dyDescent="0.25">
      <c r="A120" s="2032" t="s">
        <v>1535</v>
      </c>
      <c r="B120" s="2072" t="s">
        <v>2307</v>
      </c>
      <c r="C120" s="2073">
        <v>29</v>
      </c>
      <c r="D120" s="2073">
        <v>26</v>
      </c>
      <c r="E120" s="2073">
        <v>38</v>
      </c>
      <c r="F120" s="2073">
        <v>43</v>
      </c>
      <c r="G120" s="2073">
        <v>10316</v>
      </c>
      <c r="H120" s="2073">
        <v>11137</v>
      </c>
      <c r="I120" s="2073">
        <v>4418</v>
      </c>
      <c r="J120" s="2073">
        <v>4818</v>
      </c>
      <c r="K120" s="2073">
        <v>2926</v>
      </c>
      <c r="L120" s="2073">
        <v>3215</v>
      </c>
      <c r="M120" s="2073">
        <v>1492</v>
      </c>
      <c r="N120" s="2073">
        <v>1604</v>
      </c>
      <c r="O120" s="2073">
        <v>988</v>
      </c>
      <c r="P120" s="2073">
        <v>993</v>
      </c>
      <c r="Q120" s="2073">
        <v>1100</v>
      </c>
      <c r="R120" s="2073">
        <v>1134</v>
      </c>
      <c r="S120" s="2073">
        <v>-596</v>
      </c>
      <c r="T120" s="2073">
        <v>-523</v>
      </c>
      <c r="U120" s="2061" t="str">
        <f t="shared" si="1"/>
        <v>Total ASC</v>
      </c>
      <c r="W120" s="455" t="b">
        <f>+'17HPM_DATA_INPUT'!C125='XX_17CK AUDITTO INPUT'!U120</f>
        <v>1</v>
      </c>
      <c r="X120" s="2065">
        <f>+'17HPM_DATA_INPUT'!D125-'XX_17CK AUDITTO INPUT'!C120</f>
        <v>23</v>
      </c>
      <c r="Y120" s="2065">
        <f>+'17HPM_DATA_INPUT'!E125-'XX_17CK AUDITTO INPUT'!D120</f>
        <v>23</v>
      </c>
      <c r="Z120" s="2065">
        <f>+'17HPM_DATA_INPUT'!F125-'XX_17CK AUDITTO INPUT'!E120</f>
        <v>30</v>
      </c>
      <c r="AA120" s="2065">
        <f>+'17HPM_DATA_INPUT'!G125-'XX_17CK AUDITTO INPUT'!F120</f>
        <v>32</v>
      </c>
      <c r="AB120" s="2065">
        <f>+'17HPM_DATA_INPUT'!H125-'XX_17CK AUDITTO INPUT'!G120</f>
        <v>8610</v>
      </c>
      <c r="AC120" s="2065">
        <f>+'17HPM_DATA_INPUT'!I125-'XX_17CK AUDITTO INPUT'!H120</f>
        <v>7964</v>
      </c>
      <c r="AD120" s="2065">
        <f>+'17HPM_DATA_INPUT'!J125-'XX_17CK AUDITTO INPUT'!I120</f>
        <v>3358</v>
      </c>
      <c r="AE120" s="2065">
        <f>+'17HPM_DATA_INPUT'!K125-'XX_17CK AUDITTO INPUT'!J120</f>
        <v>3127</v>
      </c>
      <c r="AF120" s="2065">
        <f>+'17HPM_DATA_INPUT'!L125-'XX_17CK AUDITTO INPUT'!K120</f>
        <v>2408</v>
      </c>
      <c r="AG120" s="2065">
        <f>+'17HPM_DATA_INPUT'!M125-'XX_17CK AUDITTO INPUT'!L120</f>
        <v>2295</v>
      </c>
      <c r="AH120" s="2065">
        <f>+'17HPM_DATA_INPUT'!N125-'XX_17CK AUDITTO INPUT'!M120</f>
        <v>950</v>
      </c>
      <c r="AI120" s="2065">
        <f>+'17HPM_DATA_INPUT'!O125-'XX_17CK AUDITTO INPUT'!N120</f>
        <v>831</v>
      </c>
      <c r="AJ120" s="2065">
        <f>+'17HPM_DATA_INPUT'!P125-'XX_17CK AUDITTO INPUT'!O120</f>
        <v>852</v>
      </c>
      <c r="AK120" s="2065">
        <f>+'17HPM_DATA_INPUT'!Q125-'XX_17CK AUDITTO INPUT'!P120</f>
        <v>743</v>
      </c>
      <c r="AL120" s="2065">
        <f>+'17HPM_DATA_INPUT'!R125-'XX_17CK AUDITTO INPUT'!Q120</f>
        <v>725</v>
      </c>
      <c r="AM120" s="2065">
        <f>+'17HPM_DATA_INPUT'!S125-'XX_17CK AUDITTO INPUT'!R120</f>
        <v>803</v>
      </c>
      <c r="AN120" s="2065">
        <f>+'17HPM_DATA_INPUT'!T125-'XX_17CK AUDITTO INPUT'!S120</f>
        <v>-627</v>
      </c>
      <c r="AO120" s="2065">
        <f>+'17HPM_DATA_INPUT'!U125-'XX_17CK AUDITTO INPUT'!T120</f>
        <v>-716</v>
      </c>
      <c r="AQ120" s="455" t="str">
        <f>'Departmental PL'!D130</f>
        <v xml:space="preserve">TOTAL 003a Surgery </v>
      </c>
    </row>
    <row r="121" spans="1:43" ht="20.25" hidden="1" customHeight="1" x14ac:dyDescent="0.25">
      <c r="A121" s="2067" t="s">
        <v>1533</v>
      </c>
      <c r="B121" s="2058" t="s">
        <v>2377</v>
      </c>
      <c r="C121" s="2060">
        <v>2</v>
      </c>
      <c r="D121" s="2060">
        <v>4</v>
      </c>
      <c r="E121" s="2060">
        <v>4</v>
      </c>
      <c r="F121" s="2060">
        <v>12</v>
      </c>
      <c r="G121" s="2060">
        <v>660</v>
      </c>
      <c r="H121" s="2060">
        <v>2533</v>
      </c>
      <c r="I121" s="2060">
        <v>68</v>
      </c>
      <c r="J121" s="2060">
        <v>841</v>
      </c>
      <c r="K121" s="2060">
        <v>349</v>
      </c>
      <c r="L121" s="2060">
        <v>1351</v>
      </c>
      <c r="M121" s="2060">
        <v>-281</v>
      </c>
      <c r="N121" s="2060">
        <v>-510</v>
      </c>
      <c r="O121" s="2060">
        <v>142</v>
      </c>
      <c r="P121" s="2060">
        <v>626</v>
      </c>
      <c r="Q121" s="2060">
        <v>86</v>
      </c>
      <c r="R121" s="2060">
        <v>439</v>
      </c>
      <c r="S121" s="2060">
        <v>-509</v>
      </c>
      <c r="T121" s="2060">
        <v>-1575</v>
      </c>
      <c r="U121" s="2061" t="str">
        <f t="shared" si="1"/>
        <v>6020 OPD-OB/GYN</v>
      </c>
      <c r="W121" s="455" t="b">
        <f>+'17HPM_DATA_INPUT'!C126='XX_17CK AUDITTO INPUT'!U121</f>
        <v>1</v>
      </c>
      <c r="X121" s="2065">
        <f>+'17HPM_DATA_INPUT'!D126-'XX_17CK AUDITTO INPUT'!C121</f>
        <v>5</v>
      </c>
      <c r="Y121" s="2065">
        <f>+'17HPM_DATA_INPUT'!E126-'XX_17CK AUDITTO INPUT'!D121</f>
        <v>4</v>
      </c>
      <c r="Z121" s="2065">
        <f>+'17HPM_DATA_INPUT'!F126-'XX_17CK AUDITTO INPUT'!E121</f>
        <v>9</v>
      </c>
      <c r="AA121" s="2065">
        <f>+'17HPM_DATA_INPUT'!G126-'XX_17CK AUDITTO INPUT'!F121</f>
        <v>7</v>
      </c>
      <c r="AB121" s="2065">
        <f>+'17HPM_DATA_INPUT'!H126-'XX_17CK AUDITTO INPUT'!G121</f>
        <v>1440</v>
      </c>
      <c r="AC121" s="2065">
        <f>+'17HPM_DATA_INPUT'!I126-'XX_17CK AUDITTO INPUT'!H121</f>
        <v>978</v>
      </c>
      <c r="AD121" s="2065">
        <f>+'17HPM_DATA_INPUT'!J126-'XX_17CK AUDITTO INPUT'!I121</f>
        <v>428</v>
      </c>
      <c r="AE121" s="2065">
        <f>+'17HPM_DATA_INPUT'!K126-'XX_17CK AUDITTO INPUT'!J121</f>
        <v>235</v>
      </c>
      <c r="AF121" s="2065">
        <f>+'17HPM_DATA_INPUT'!L126-'XX_17CK AUDITTO INPUT'!K121</f>
        <v>807</v>
      </c>
      <c r="AG121" s="2065">
        <f>+'17HPM_DATA_INPUT'!M126-'XX_17CK AUDITTO INPUT'!L121</f>
        <v>514</v>
      </c>
      <c r="AH121" s="2065">
        <f>+'17HPM_DATA_INPUT'!N126-'XX_17CK AUDITTO INPUT'!M121</f>
        <v>-380</v>
      </c>
      <c r="AI121" s="2065">
        <f>+'17HPM_DATA_INPUT'!O126-'XX_17CK AUDITTO INPUT'!N121</f>
        <v>-279</v>
      </c>
      <c r="AJ121" s="2065">
        <f>+'17HPM_DATA_INPUT'!P126-'XX_17CK AUDITTO INPUT'!O121</f>
        <v>325</v>
      </c>
      <c r="AK121" s="2065">
        <f>+'17HPM_DATA_INPUT'!Q126-'XX_17CK AUDITTO INPUT'!P121</f>
        <v>238</v>
      </c>
      <c r="AL121" s="2065">
        <f>+'17HPM_DATA_INPUT'!R126-'XX_17CK AUDITTO INPUT'!Q121</f>
        <v>189</v>
      </c>
      <c r="AM121" s="2065">
        <f>+'17HPM_DATA_INPUT'!S126-'XX_17CK AUDITTO INPUT'!R121</f>
        <v>167</v>
      </c>
      <c r="AN121" s="2065">
        <f>+'17HPM_DATA_INPUT'!T126-'XX_17CK AUDITTO INPUT'!S121</f>
        <v>-894</v>
      </c>
      <c r="AO121" s="2065">
        <f>+'17HPM_DATA_INPUT'!U126-'XX_17CK AUDITTO INPUT'!T121</f>
        <v>-684</v>
      </c>
      <c r="AQ121" s="455" t="str">
        <f>'Departmental PL'!D131</f>
        <v>* WOUND TREATMENT DETAIL</v>
      </c>
    </row>
    <row r="122" spans="1:43" ht="20.25" hidden="1" customHeight="1" x14ac:dyDescent="0.25">
      <c r="A122" s="2067" t="s">
        <v>1534</v>
      </c>
      <c r="B122" s="2058" t="s">
        <v>2378</v>
      </c>
      <c r="C122" s="2060">
        <v>80</v>
      </c>
      <c r="D122" s="2060">
        <v>71</v>
      </c>
      <c r="E122" s="2060">
        <v>160</v>
      </c>
      <c r="F122" s="2060">
        <v>149</v>
      </c>
      <c r="G122" s="2060">
        <v>46165</v>
      </c>
      <c r="H122" s="2060">
        <v>40389</v>
      </c>
      <c r="I122" s="2060">
        <v>16269</v>
      </c>
      <c r="J122" s="2060">
        <v>14745</v>
      </c>
      <c r="K122" s="2060">
        <v>13092</v>
      </c>
      <c r="L122" s="2060">
        <v>11653</v>
      </c>
      <c r="M122" s="2060">
        <v>3177</v>
      </c>
      <c r="N122" s="2060">
        <v>3092</v>
      </c>
      <c r="O122" s="2060">
        <v>4419</v>
      </c>
      <c r="P122" s="2060">
        <v>3598</v>
      </c>
      <c r="Q122" s="2060">
        <v>4923</v>
      </c>
      <c r="R122" s="2060">
        <v>4111</v>
      </c>
      <c r="S122" s="2060">
        <v>-6165</v>
      </c>
      <c r="T122" s="2060">
        <v>-4616</v>
      </c>
      <c r="U122" s="2061" t="str">
        <f t="shared" si="1"/>
        <v>6040 OPD-OB ULTRA</v>
      </c>
      <c r="W122" s="455" t="b">
        <f>+'17HPM_DATA_INPUT'!C127='XX_17CK AUDITTO INPUT'!U122</f>
        <v>1</v>
      </c>
      <c r="X122" s="2065">
        <f>+'17HPM_DATA_INPUT'!D127-'XX_17CK AUDITTO INPUT'!C122</f>
        <v>84</v>
      </c>
      <c r="Y122" s="2065">
        <f>+'17HPM_DATA_INPUT'!E127-'XX_17CK AUDITTO INPUT'!D122</f>
        <v>84</v>
      </c>
      <c r="Z122" s="2065">
        <f>+'17HPM_DATA_INPUT'!F127-'XX_17CK AUDITTO INPUT'!E122</f>
        <v>159</v>
      </c>
      <c r="AA122" s="2065">
        <f>+'17HPM_DATA_INPUT'!G127-'XX_17CK AUDITTO INPUT'!F122</f>
        <v>159</v>
      </c>
      <c r="AB122" s="2065">
        <f>+'17HPM_DATA_INPUT'!H127-'XX_17CK AUDITTO INPUT'!G122</f>
        <v>45809</v>
      </c>
      <c r="AC122" s="2065">
        <f>+'17HPM_DATA_INPUT'!I127-'XX_17CK AUDITTO INPUT'!H122</f>
        <v>43938</v>
      </c>
      <c r="AD122" s="2065">
        <f>+'17HPM_DATA_INPUT'!J127-'XX_17CK AUDITTO INPUT'!I122</f>
        <v>15281</v>
      </c>
      <c r="AE122" s="2065">
        <f>+'17HPM_DATA_INPUT'!K127-'XX_17CK AUDITTO INPUT'!J122</f>
        <v>16322</v>
      </c>
      <c r="AF122" s="2065">
        <f>+'17HPM_DATA_INPUT'!L127-'XX_17CK AUDITTO INPUT'!K122</f>
        <v>12162</v>
      </c>
      <c r="AG122" s="2065">
        <f>+'17HPM_DATA_INPUT'!M127-'XX_17CK AUDITTO INPUT'!L122</f>
        <v>12072</v>
      </c>
      <c r="AH122" s="2065">
        <f>+'17HPM_DATA_INPUT'!N127-'XX_17CK AUDITTO INPUT'!M122</f>
        <v>3119</v>
      </c>
      <c r="AI122" s="2065">
        <f>+'17HPM_DATA_INPUT'!O127-'XX_17CK AUDITTO INPUT'!N122</f>
        <v>4250</v>
      </c>
      <c r="AJ122" s="2065">
        <f>+'17HPM_DATA_INPUT'!P127-'XX_17CK AUDITTO INPUT'!O122</f>
        <v>4214</v>
      </c>
      <c r="AK122" s="2065">
        <f>+'17HPM_DATA_INPUT'!Q127-'XX_17CK AUDITTO INPUT'!P122</f>
        <v>3727</v>
      </c>
      <c r="AL122" s="2065">
        <f>+'17HPM_DATA_INPUT'!R127-'XX_17CK AUDITTO INPUT'!Q122</f>
        <v>3858</v>
      </c>
      <c r="AM122" s="2065">
        <f>+'17HPM_DATA_INPUT'!S127-'XX_17CK AUDITTO INPUT'!R122</f>
        <v>4258</v>
      </c>
      <c r="AN122" s="2065">
        <f>+'17HPM_DATA_INPUT'!T127-'XX_17CK AUDITTO INPUT'!S122</f>
        <v>-4952</v>
      </c>
      <c r="AO122" s="2065">
        <f>+'17HPM_DATA_INPUT'!U127-'XX_17CK AUDITTO INPUT'!T122</f>
        <v>-3735</v>
      </c>
      <c r="AQ122" s="455" t="str">
        <f>'Departmental PL'!D132</f>
        <v xml:space="preserve">  6740 OPD-SURGERY - Flowcast Billed</v>
      </c>
    </row>
    <row r="123" spans="1:43" ht="20.25" hidden="1" customHeight="1" x14ac:dyDescent="0.25">
      <c r="A123" s="2033" t="s">
        <v>1535</v>
      </c>
      <c r="B123" s="2076" t="s">
        <v>2308</v>
      </c>
      <c r="C123" s="2077">
        <v>81</v>
      </c>
      <c r="D123" s="2077">
        <v>75</v>
      </c>
      <c r="E123" s="2077">
        <v>164</v>
      </c>
      <c r="F123" s="2077">
        <v>161</v>
      </c>
      <c r="G123" s="2077">
        <v>46825</v>
      </c>
      <c r="H123" s="2077">
        <v>42922</v>
      </c>
      <c r="I123" s="2077">
        <v>16337</v>
      </c>
      <c r="J123" s="2077">
        <v>15586</v>
      </c>
      <c r="K123" s="2077">
        <v>13441</v>
      </c>
      <c r="L123" s="2077">
        <v>13004</v>
      </c>
      <c r="M123" s="2077">
        <v>2896</v>
      </c>
      <c r="N123" s="2077">
        <v>2582</v>
      </c>
      <c r="O123" s="2077">
        <v>4561</v>
      </c>
      <c r="P123" s="2077">
        <v>4223</v>
      </c>
      <c r="Q123" s="2077">
        <v>5010</v>
      </c>
      <c r="R123" s="2077">
        <v>4549</v>
      </c>
      <c r="S123" s="2077">
        <v>-6675</v>
      </c>
      <c r="T123" s="2077">
        <v>-6191</v>
      </c>
      <c r="U123" s="2061" t="str">
        <f t="shared" si="1"/>
        <v>Total OBS</v>
      </c>
      <c r="W123" s="455" t="b">
        <f>+'17HPM_DATA_INPUT'!C128='XX_17CK AUDITTO INPUT'!U123</f>
        <v>1</v>
      </c>
      <c r="X123" s="2065">
        <f>+'17HPM_DATA_INPUT'!D128-'XX_17CK AUDITTO INPUT'!C123</f>
        <v>88</v>
      </c>
      <c r="Y123" s="2065">
        <f>+'17HPM_DATA_INPUT'!E128-'XX_17CK AUDITTO INPUT'!D123</f>
        <v>87</v>
      </c>
      <c r="Z123" s="2065">
        <f>+'17HPM_DATA_INPUT'!F128-'XX_17CK AUDITTO INPUT'!E123</f>
        <v>168</v>
      </c>
      <c r="AA123" s="2065">
        <f>+'17HPM_DATA_INPUT'!G128-'XX_17CK AUDITTO INPUT'!F123</f>
        <v>166</v>
      </c>
      <c r="AB123" s="2065">
        <f>+'17HPM_DATA_INPUT'!H128-'XX_17CK AUDITTO INPUT'!G123</f>
        <v>47249</v>
      </c>
      <c r="AC123" s="2065">
        <f>+'17HPM_DATA_INPUT'!I128-'XX_17CK AUDITTO INPUT'!H123</f>
        <v>44916</v>
      </c>
      <c r="AD123" s="2065">
        <f>+'17HPM_DATA_INPUT'!J128-'XX_17CK AUDITTO INPUT'!I123</f>
        <v>15709</v>
      </c>
      <c r="AE123" s="2065">
        <f>+'17HPM_DATA_INPUT'!K128-'XX_17CK AUDITTO INPUT'!J123</f>
        <v>16557</v>
      </c>
      <c r="AF123" s="2065">
        <f>+'17HPM_DATA_INPUT'!L128-'XX_17CK AUDITTO INPUT'!K123</f>
        <v>12969</v>
      </c>
      <c r="AG123" s="2065">
        <f>+'17HPM_DATA_INPUT'!M128-'XX_17CK AUDITTO INPUT'!L123</f>
        <v>12586</v>
      </c>
      <c r="AH123" s="2065">
        <f>+'17HPM_DATA_INPUT'!N128-'XX_17CK AUDITTO INPUT'!M123</f>
        <v>2740</v>
      </c>
      <c r="AI123" s="2065">
        <f>+'17HPM_DATA_INPUT'!O128-'XX_17CK AUDITTO INPUT'!N123</f>
        <v>3971</v>
      </c>
      <c r="AJ123" s="2065">
        <f>+'17HPM_DATA_INPUT'!P128-'XX_17CK AUDITTO INPUT'!O123</f>
        <v>4539</v>
      </c>
      <c r="AK123" s="2065">
        <f>+'17HPM_DATA_INPUT'!Q128-'XX_17CK AUDITTO INPUT'!P123</f>
        <v>3965</v>
      </c>
      <c r="AL123" s="2065">
        <f>+'17HPM_DATA_INPUT'!R128-'XX_17CK AUDITTO INPUT'!Q123</f>
        <v>4046</v>
      </c>
      <c r="AM123" s="2065">
        <f>+'17HPM_DATA_INPUT'!S128-'XX_17CK AUDITTO INPUT'!R123</f>
        <v>4426</v>
      </c>
      <c r="AN123" s="2065">
        <f>+'17HPM_DATA_INPUT'!T128-'XX_17CK AUDITTO INPUT'!S123</f>
        <v>-5845</v>
      </c>
      <c r="AO123" s="2065">
        <f>+'17HPM_DATA_INPUT'!U128-'XX_17CK AUDITTO INPUT'!T123</f>
        <v>-4419</v>
      </c>
      <c r="AQ123" s="455" t="str">
        <f>'Departmental PL'!D133</f>
        <v xml:space="preserve">  6740 OPD-SURGERY - IDX Billed</v>
      </c>
    </row>
    <row r="124" spans="1:43" ht="20.25" hidden="1" customHeight="1" x14ac:dyDescent="0.25">
      <c r="A124" s="2095"/>
      <c r="B124" s="2095" t="s">
        <v>2379</v>
      </c>
      <c r="C124" s="2091">
        <v>9661</v>
      </c>
      <c r="D124" s="2092">
        <v>9792</v>
      </c>
      <c r="E124" s="2092">
        <v>50242</v>
      </c>
      <c r="F124" s="2092">
        <v>55128</v>
      </c>
      <c r="G124" s="2092">
        <v>4566305</v>
      </c>
      <c r="H124" s="2092">
        <v>4484541</v>
      </c>
      <c r="I124" s="2092">
        <v>1633770</v>
      </c>
      <c r="J124" s="2092">
        <v>1589247</v>
      </c>
      <c r="K124" s="2092">
        <v>1650872</v>
      </c>
      <c r="L124" s="2092">
        <v>1583055</v>
      </c>
      <c r="M124" s="2092">
        <v>-17102</v>
      </c>
      <c r="N124" s="2092">
        <v>6192</v>
      </c>
      <c r="O124" s="2092">
        <v>610432</v>
      </c>
      <c r="P124" s="2092">
        <v>585739</v>
      </c>
      <c r="Q124" s="2092">
        <v>522186</v>
      </c>
      <c r="R124" s="2092">
        <v>540945</v>
      </c>
      <c r="S124" s="2092">
        <v>-1149720</v>
      </c>
      <c r="T124" s="2092">
        <v>-1120493</v>
      </c>
      <c r="U124" s="2061" t="str">
        <f t="shared" si="1"/>
        <v>Total 004 OB/GYN</v>
      </c>
      <c r="W124" s="455" t="b">
        <f>+'17HPM_DATA_INPUT'!C129='XX_17CK AUDITTO INPUT'!U124</f>
        <v>1</v>
      </c>
      <c r="X124" s="2065">
        <f>+'17HPM_DATA_INPUT'!D129-'XX_17CK AUDITTO INPUT'!C124</f>
        <v>9871</v>
      </c>
      <c r="Y124" s="2065">
        <f>+'17HPM_DATA_INPUT'!E129-'XX_17CK AUDITTO INPUT'!D124</f>
        <v>10181</v>
      </c>
      <c r="Z124" s="2065">
        <f>+'17HPM_DATA_INPUT'!F129-'XX_17CK AUDITTO INPUT'!E124</f>
        <v>51096</v>
      </c>
      <c r="AA124" s="2065">
        <f>+'17HPM_DATA_INPUT'!G129-'XX_17CK AUDITTO INPUT'!F124</f>
        <v>54649</v>
      </c>
      <c r="AB124" s="2065">
        <f>+'17HPM_DATA_INPUT'!H129-'XX_17CK AUDITTO INPUT'!G124</f>
        <v>4731111</v>
      </c>
      <c r="AC124" s="2065">
        <f>+'17HPM_DATA_INPUT'!I129-'XX_17CK AUDITTO INPUT'!H124</f>
        <v>4893324</v>
      </c>
      <c r="AD124" s="2065">
        <f>+'17HPM_DATA_INPUT'!J129-'XX_17CK AUDITTO INPUT'!I124</f>
        <v>1646115</v>
      </c>
      <c r="AE124" s="2065">
        <f>+'17HPM_DATA_INPUT'!K129-'XX_17CK AUDITTO INPUT'!J124</f>
        <v>1741157</v>
      </c>
      <c r="AF124" s="2065">
        <f>+'17HPM_DATA_INPUT'!L129-'XX_17CK AUDITTO INPUT'!K124</f>
        <v>1698552</v>
      </c>
      <c r="AG124" s="2065">
        <f>+'17HPM_DATA_INPUT'!M129-'XX_17CK AUDITTO INPUT'!L124</f>
        <v>1658558</v>
      </c>
      <c r="AH124" s="2065">
        <f>+'17HPM_DATA_INPUT'!N129-'XX_17CK AUDITTO INPUT'!M124</f>
        <v>-52438</v>
      </c>
      <c r="AI124" s="2065">
        <f>+'17HPM_DATA_INPUT'!O129-'XX_17CK AUDITTO INPUT'!N124</f>
        <v>82599</v>
      </c>
      <c r="AJ124" s="2065">
        <f>+'17HPM_DATA_INPUT'!P129-'XX_17CK AUDITTO INPUT'!O124</f>
        <v>632558</v>
      </c>
      <c r="AK124" s="2065">
        <f>+'17HPM_DATA_INPUT'!Q129-'XX_17CK AUDITTO INPUT'!P124</f>
        <v>613407</v>
      </c>
      <c r="AL124" s="2065">
        <f>+'17HPM_DATA_INPUT'!R129-'XX_17CK AUDITTO INPUT'!Q124</f>
        <v>469253</v>
      </c>
      <c r="AM124" s="2065">
        <f>+'17HPM_DATA_INPUT'!S129-'XX_17CK AUDITTO INPUT'!R124</f>
        <v>566795</v>
      </c>
      <c r="AN124" s="2065">
        <f>+'17HPM_DATA_INPUT'!T129-'XX_17CK AUDITTO INPUT'!S124</f>
        <v>-1154249</v>
      </c>
      <c r="AO124" s="2065">
        <f>+'17HPM_DATA_INPUT'!U129-'XX_17CK AUDITTO INPUT'!T124</f>
        <v>-1097602</v>
      </c>
      <c r="AQ124" s="455" t="str">
        <f>'Departmental PL'!D134</f>
        <v xml:space="preserve">  6750 WOUND TREATMENT - FLOWCAST Billed</v>
      </c>
    </row>
    <row r="125" spans="1:43" ht="20.25" hidden="1" customHeight="1" x14ac:dyDescent="0.25">
      <c r="A125" s="2097"/>
      <c r="B125" s="2096"/>
      <c r="C125" s="2069"/>
      <c r="D125" s="2070"/>
      <c r="E125" s="2070"/>
      <c r="F125" s="2070"/>
      <c r="G125" s="2070"/>
      <c r="H125" s="2070"/>
      <c r="I125" s="2070"/>
      <c r="J125" s="2070"/>
      <c r="K125" s="2070"/>
      <c r="L125" s="2070"/>
      <c r="M125" s="2070"/>
      <c r="N125" s="2070"/>
      <c r="O125" s="2070"/>
      <c r="P125" s="2070"/>
      <c r="Q125" s="2070"/>
      <c r="R125" s="2070"/>
      <c r="S125" s="2070"/>
      <c r="T125" s="2070"/>
      <c r="U125" s="2061" t="str">
        <f t="shared" si="1"/>
        <v/>
      </c>
      <c r="W125" s="455" t="b">
        <f>+'17HPM_DATA_INPUT'!C130='XX_17CK AUDITTO INPUT'!U125</f>
        <v>0</v>
      </c>
      <c r="X125" s="2065">
        <f>+'17HPM_DATA_INPUT'!D130-'XX_17CK AUDITTO INPUT'!C125</f>
        <v>0</v>
      </c>
      <c r="Y125" s="2065">
        <f>+'17HPM_DATA_INPUT'!E130-'XX_17CK AUDITTO INPUT'!D125</f>
        <v>0</v>
      </c>
      <c r="Z125" s="2065">
        <f>+'17HPM_DATA_INPUT'!F130-'XX_17CK AUDITTO INPUT'!E125</f>
        <v>0</v>
      </c>
      <c r="AA125" s="2065">
        <f>+'17HPM_DATA_INPUT'!G130-'XX_17CK AUDITTO INPUT'!F125</f>
        <v>0</v>
      </c>
      <c r="AB125" s="2065">
        <f>+'17HPM_DATA_INPUT'!H130-'XX_17CK AUDITTO INPUT'!G125</f>
        <v>0</v>
      </c>
      <c r="AC125" s="2065">
        <f>+'17HPM_DATA_INPUT'!I130-'XX_17CK AUDITTO INPUT'!H125</f>
        <v>0</v>
      </c>
      <c r="AD125" s="2065">
        <f>+'17HPM_DATA_INPUT'!J130-'XX_17CK AUDITTO INPUT'!I125</f>
        <v>0</v>
      </c>
      <c r="AE125" s="2065">
        <f>+'17HPM_DATA_INPUT'!K130-'XX_17CK AUDITTO INPUT'!J125</f>
        <v>0</v>
      </c>
      <c r="AF125" s="2065">
        <f>+'17HPM_DATA_INPUT'!L130-'XX_17CK AUDITTO INPUT'!K125</f>
        <v>0</v>
      </c>
      <c r="AG125" s="2065">
        <f>+'17HPM_DATA_INPUT'!M130-'XX_17CK AUDITTO INPUT'!L125</f>
        <v>0</v>
      </c>
      <c r="AH125" s="2065">
        <f>+'17HPM_DATA_INPUT'!N130-'XX_17CK AUDITTO INPUT'!M125</f>
        <v>0</v>
      </c>
      <c r="AI125" s="2065">
        <f>+'17HPM_DATA_INPUT'!O130-'XX_17CK AUDITTO INPUT'!N125</f>
        <v>0</v>
      </c>
      <c r="AJ125" s="2065">
        <f>+'17HPM_DATA_INPUT'!P130-'XX_17CK AUDITTO INPUT'!O125</f>
        <v>0</v>
      </c>
      <c r="AK125" s="2065">
        <f>+'17HPM_DATA_INPUT'!Q130-'XX_17CK AUDITTO INPUT'!P125</f>
        <v>0</v>
      </c>
      <c r="AL125" s="2065">
        <f>+'17HPM_DATA_INPUT'!R130-'XX_17CK AUDITTO INPUT'!Q125</f>
        <v>0</v>
      </c>
      <c r="AM125" s="2065">
        <f>+'17HPM_DATA_INPUT'!S130-'XX_17CK AUDITTO INPUT'!R125</f>
        <v>0</v>
      </c>
      <c r="AN125" s="2065">
        <f>+'17HPM_DATA_INPUT'!T130-'XX_17CK AUDITTO INPUT'!S125</f>
        <v>0</v>
      </c>
      <c r="AO125" s="2065">
        <f>+'17HPM_DATA_INPUT'!U130-'XX_17CK AUDITTO INPUT'!T125</f>
        <v>0</v>
      </c>
      <c r="AQ125" s="455" t="str">
        <f>'Departmental PL'!D135</f>
        <v xml:space="preserve">  6750 WOUND TREATMENT - IDX Billed</v>
      </c>
    </row>
    <row r="126" spans="1:43" ht="20.25" hidden="1" customHeight="1" x14ac:dyDescent="0.25">
      <c r="A126" s="2097"/>
      <c r="B126" s="2096"/>
      <c r="C126" s="2069"/>
      <c r="D126" s="2070"/>
      <c r="E126" s="2070"/>
      <c r="F126" s="2070"/>
      <c r="G126" s="2070"/>
      <c r="H126" s="2070"/>
      <c r="I126" s="2070"/>
      <c r="J126" s="2070"/>
      <c r="K126" s="2070"/>
      <c r="L126" s="2070"/>
      <c r="M126" s="2070"/>
      <c r="N126" s="2070"/>
      <c r="O126" s="2070"/>
      <c r="P126" s="2070"/>
      <c r="Q126" s="2070"/>
      <c r="R126" s="2070"/>
      <c r="S126" s="2070"/>
      <c r="T126" s="2070"/>
      <c r="U126" s="2061" t="str">
        <f t="shared" si="1"/>
        <v/>
      </c>
      <c r="W126" s="455" t="b">
        <f>+'17HPM_DATA_INPUT'!C131='XX_17CK AUDITTO INPUT'!U126</f>
        <v>1</v>
      </c>
      <c r="X126" s="2065">
        <f>+'17HPM_DATA_INPUT'!D131-'XX_17CK AUDITTO INPUT'!C126</f>
        <v>0</v>
      </c>
      <c r="Y126" s="2065">
        <f>+'17HPM_DATA_INPUT'!E131-'XX_17CK AUDITTO INPUT'!D126</f>
        <v>0</v>
      </c>
      <c r="Z126" s="2065">
        <f>+'17HPM_DATA_INPUT'!F131-'XX_17CK AUDITTO INPUT'!E126</f>
        <v>0</v>
      </c>
      <c r="AA126" s="2065">
        <f>+'17HPM_DATA_INPUT'!G131-'XX_17CK AUDITTO INPUT'!F126</f>
        <v>0</v>
      </c>
      <c r="AB126" s="2065">
        <f>+'17HPM_DATA_INPUT'!H131-'XX_17CK AUDITTO INPUT'!G126</f>
        <v>0</v>
      </c>
      <c r="AC126" s="2065">
        <f>+'17HPM_DATA_INPUT'!I131-'XX_17CK AUDITTO INPUT'!H126</f>
        <v>0</v>
      </c>
      <c r="AD126" s="2065">
        <f>+'17HPM_DATA_INPUT'!J131-'XX_17CK AUDITTO INPUT'!I126</f>
        <v>0</v>
      </c>
      <c r="AE126" s="2065">
        <f>+'17HPM_DATA_INPUT'!K131-'XX_17CK AUDITTO INPUT'!J126</f>
        <v>0</v>
      </c>
      <c r="AF126" s="2065">
        <f>+'17HPM_DATA_INPUT'!L131-'XX_17CK AUDITTO INPUT'!K126</f>
        <v>0</v>
      </c>
      <c r="AG126" s="2065">
        <f>+'17HPM_DATA_INPUT'!M131-'XX_17CK AUDITTO INPUT'!L126</f>
        <v>0</v>
      </c>
      <c r="AH126" s="2065">
        <f>+'17HPM_DATA_INPUT'!N131-'XX_17CK AUDITTO INPUT'!M126</f>
        <v>0</v>
      </c>
      <c r="AI126" s="2065">
        <f>+'17HPM_DATA_INPUT'!O131-'XX_17CK AUDITTO INPUT'!N126</f>
        <v>0</v>
      </c>
      <c r="AJ126" s="2065">
        <f>+'17HPM_DATA_INPUT'!P131-'XX_17CK AUDITTO INPUT'!O126</f>
        <v>0</v>
      </c>
      <c r="AK126" s="2065">
        <f>+'17HPM_DATA_INPUT'!Q131-'XX_17CK AUDITTO INPUT'!P126</f>
        <v>0</v>
      </c>
      <c r="AL126" s="2065">
        <f>+'17HPM_DATA_INPUT'!R131-'XX_17CK AUDITTO INPUT'!Q126</f>
        <v>0</v>
      </c>
      <c r="AM126" s="2065">
        <f>+'17HPM_DATA_INPUT'!S131-'XX_17CK AUDITTO INPUT'!R126</f>
        <v>0</v>
      </c>
      <c r="AN126" s="2065">
        <f>+'17HPM_DATA_INPUT'!T131-'XX_17CK AUDITTO INPUT'!S126</f>
        <v>0</v>
      </c>
      <c r="AO126" s="2065">
        <f>+'17HPM_DATA_INPUT'!U131-'XX_17CK AUDITTO INPUT'!T126</f>
        <v>0</v>
      </c>
      <c r="AQ126" s="455">
        <f>'Departmental PL'!D136</f>
        <v>0</v>
      </c>
    </row>
    <row r="127" spans="1:43" ht="20.25" hidden="1" customHeight="1" x14ac:dyDescent="0.25">
      <c r="A127" s="2067" t="s">
        <v>1536</v>
      </c>
      <c r="B127" s="2058" t="s">
        <v>2380</v>
      </c>
      <c r="C127" s="2060">
        <v>774</v>
      </c>
      <c r="D127" s="2060">
        <v>771</v>
      </c>
      <c r="E127" s="2060">
        <v>1616</v>
      </c>
      <c r="F127" s="2060">
        <v>1433</v>
      </c>
      <c r="G127" s="2060">
        <v>638638</v>
      </c>
      <c r="H127" s="2060">
        <v>521106</v>
      </c>
      <c r="I127" s="2060">
        <v>245866</v>
      </c>
      <c r="J127" s="2060">
        <v>191923</v>
      </c>
      <c r="K127" s="2060">
        <v>95115</v>
      </c>
      <c r="L127" s="2060">
        <v>81444</v>
      </c>
      <c r="M127" s="2060">
        <v>150752</v>
      </c>
      <c r="N127" s="2060">
        <v>110480</v>
      </c>
      <c r="O127" s="2060">
        <v>13349</v>
      </c>
      <c r="P127" s="2060">
        <v>12664</v>
      </c>
      <c r="Q127" s="2060">
        <v>43009</v>
      </c>
      <c r="R127" s="2060">
        <v>36873</v>
      </c>
      <c r="S127" s="2060">
        <v>94394</v>
      </c>
      <c r="T127" s="2060">
        <v>60943</v>
      </c>
      <c r="U127" s="2061" t="str">
        <f t="shared" si="1"/>
        <v>4800 PED PULMONARY UNIT</v>
      </c>
      <c r="W127" s="455" t="b">
        <f>+'17HPM_DATA_INPUT'!C132='XX_17CK AUDITTO INPUT'!U127</f>
        <v>1</v>
      </c>
      <c r="X127" s="2065">
        <f>+'17HPM_DATA_INPUT'!D132-'XX_17CK AUDITTO INPUT'!C127</f>
        <v>843</v>
      </c>
      <c r="Y127" s="2065">
        <f>+'17HPM_DATA_INPUT'!E132-'XX_17CK AUDITTO INPUT'!D127</f>
        <v>770</v>
      </c>
      <c r="Z127" s="2065">
        <f>+'17HPM_DATA_INPUT'!F132-'XX_17CK AUDITTO INPUT'!E127</f>
        <v>1738</v>
      </c>
      <c r="AA127" s="2065">
        <f>+'17HPM_DATA_INPUT'!G132-'XX_17CK AUDITTO INPUT'!F127</f>
        <v>1469</v>
      </c>
      <c r="AB127" s="2065">
        <f>+'17HPM_DATA_INPUT'!H132-'XX_17CK AUDITTO INPUT'!G127</f>
        <v>720317</v>
      </c>
      <c r="AC127" s="2065">
        <f>+'17HPM_DATA_INPUT'!I132-'XX_17CK AUDITTO INPUT'!H127</f>
        <v>599761</v>
      </c>
      <c r="AD127" s="2065">
        <f>+'17HPM_DATA_INPUT'!J132-'XX_17CK AUDITTO INPUT'!I127</f>
        <v>270299</v>
      </c>
      <c r="AE127" s="2065">
        <f>+'17HPM_DATA_INPUT'!K132-'XX_17CK AUDITTO INPUT'!J127</f>
        <v>231725</v>
      </c>
      <c r="AF127" s="2065">
        <f>+'17HPM_DATA_INPUT'!L132-'XX_17CK AUDITTO INPUT'!K127</f>
        <v>91171</v>
      </c>
      <c r="AG127" s="2065">
        <f>+'17HPM_DATA_INPUT'!M132-'XX_17CK AUDITTO INPUT'!L127</f>
        <v>82392</v>
      </c>
      <c r="AH127" s="2065">
        <f>+'17HPM_DATA_INPUT'!N132-'XX_17CK AUDITTO INPUT'!M127</f>
        <v>179127</v>
      </c>
      <c r="AI127" s="2065">
        <f>+'17HPM_DATA_INPUT'!O132-'XX_17CK AUDITTO INPUT'!N127</f>
        <v>149332</v>
      </c>
      <c r="AJ127" s="2065">
        <f>+'17HPM_DATA_INPUT'!P132-'XX_17CK AUDITTO INPUT'!O127</f>
        <v>12452</v>
      </c>
      <c r="AK127" s="2065">
        <f>+'17HPM_DATA_INPUT'!Q132-'XX_17CK AUDITTO INPUT'!P127</f>
        <v>12811</v>
      </c>
      <c r="AL127" s="2065">
        <f>+'17HPM_DATA_INPUT'!R132-'XX_17CK AUDITTO INPUT'!Q127</f>
        <v>25426</v>
      </c>
      <c r="AM127" s="2065">
        <f>+'17HPM_DATA_INPUT'!S132-'XX_17CK AUDITTO INPUT'!R127</f>
        <v>37302</v>
      </c>
      <c r="AN127" s="2065">
        <f>+'17HPM_DATA_INPUT'!T132-'XX_17CK AUDITTO INPUT'!S127</f>
        <v>141249</v>
      </c>
      <c r="AO127" s="2065">
        <f>+'17HPM_DATA_INPUT'!U132-'XX_17CK AUDITTO INPUT'!T127</f>
        <v>99219</v>
      </c>
      <c r="AQ127" s="455" t="str">
        <f>'Departmental PL'!D137</f>
        <v>003b NeuroSurgery</v>
      </c>
    </row>
    <row r="128" spans="1:43" ht="20.25" hidden="1" customHeight="1" x14ac:dyDescent="0.25">
      <c r="A128" s="2074" t="s">
        <v>2381</v>
      </c>
      <c r="B128" s="2074" t="s">
        <v>2285</v>
      </c>
      <c r="C128" s="2075">
        <v>19</v>
      </c>
      <c r="D128" s="2075">
        <v>0</v>
      </c>
      <c r="E128" s="2075">
        <v>18</v>
      </c>
      <c r="F128" s="2075">
        <v>0</v>
      </c>
      <c r="G128" s="2075">
        <v>3993</v>
      </c>
      <c r="H128" s="2075">
        <v>0</v>
      </c>
      <c r="I128" s="2075">
        <v>1526</v>
      </c>
      <c r="J128" s="2075">
        <v>0</v>
      </c>
      <c r="K128" s="2075">
        <v>1696</v>
      </c>
      <c r="L128" s="2075">
        <v>0</v>
      </c>
      <c r="M128" s="2075">
        <v>-171</v>
      </c>
      <c r="N128" s="2075">
        <v>0</v>
      </c>
      <c r="O128" s="2075">
        <v>0</v>
      </c>
      <c r="P128" s="2075">
        <v>0</v>
      </c>
      <c r="Q128" s="2075">
        <v>231</v>
      </c>
      <c r="R128" s="2075">
        <v>0</v>
      </c>
      <c r="S128" s="2075">
        <v>-402</v>
      </c>
      <c r="T128" s="2075">
        <v>0</v>
      </c>
      <c r="U128" s="2061" t="str">
        <f t="shared" si="1"/>
        <v>4810 PEDS PULMONARY</v>
      </c>
      <c r="W128" s="455" t="b">
        <f>+'17HPM_DATA_INPUT'!C133='XX_17CK AUDITTO INPUT'!U128</f>
        <v>1</v>
      </c>
      <c r="X128" s="2065">
        <f>+'17HPM_DATA_INPUT'!D133-'XX_17CK AUDITTO INPUT'!C128</f>
        <v>91</v>
      </c>
      <c r="Y128" s="2065">
        <f>+'17HPM_DATA_INPUT'!E133-'XX_17CK AUDITTO INPUT'!D128</f>
        <v>0</v>
      </c>
      <c r="Z128" s="2065">
        <f>+'17HPM_DATA_INPUT'!F133-'XX_17CK AUDITTO INPUT'!E128</f>
        <v>91</v>
      </c>
      <c r="AA128" s="2065">
        <f>+'17HPM_DATA_INPUT'!G133-'XX_17CK AUDITTO INPUT'!F128</f>
        <v>0</v>
      </c>
      <c r="AB128" s="2065">
        <f>+'17HPM_DATA_INPUT'!H133-'XX_17CK AUDITTO INPUT'!G128</f>
        <v>19392</v>
      </c>
      <c r="AC128" s="2065">
        <f>+'17HPM_DATA_INPUT'!I133-'XX_17CK AUDITTO INPUT'!H128</f>
        <v>0</v>
      </c>
      <c r="AD128" s="2065">
        <f>+'17HPM_DATA_INPUT'!J133-'XX_17CK AUDITTO INPUT'!I128</f>
        <v>8493</v>
      </c>
      <c r="AE128" s="2065">
        <f>+'17HPM_DATA_INPUT'!K133-'XX_17CK AUDITTO INPUT'!J128</f>
        <v>0</v>
      </c>
      <c r="AF128" s="2065">
        <f>+'17HPM_DATA_INPUT'!L133-'XX_17CK AUDITTO INPUT'!K128</f>
        <v>12832</v>
      </c>
      <c r="AG128" s="2065">
        <f>+'17HPM_DATA_INPUT'!M133-'XX_17CK AUDITTO INPUT'!L128</f>
        <v>0</v>
      </c>
      <c r="AH128" s="2065">
        <f>+'17HPM_DATA_INPUT'!N133-'XX_17CK AUDITTO INPUT'!M128</f>
        <v>-4339</v>
      </c>
      <c r="AI128" s="2065">
        <f>+'17HPM_DATA_INPUT'!O133-'XX_17CK AUDITTO INPUT'!N128</f>
        <v>0</v>
      </c>
      <c r="AJ128" s="2065">
        <f>+'17HPM_DATA_INPUT'!P133-'XX_17CK AUDITTO INPUT'!O128</f>
        <v>1</v>
      </c>
      <c r="AK128" s="2065">
        <f>+'17HPM_DATA_INPUT'!Q133-'XX_17CK AUDITTO INPUT'!P128</f>
        <v>0</v>
      </c>
      <c r="AL128" s="2065">
        <f>+'17HPM_DATA_INPUT'!R133-'XX_17CK AUDITTO INPUT'!Q128</f>
        <v>1590</v>
      </c>
      <c r="AM128" s="2065">
        <f>+'17HPM_DATA_INPUT'!S133-'XX_17CK AUDITTO INPUT'!R128</f>
        <v>0</v>
      </c>
      <c r="AN128" s="2065">
        <f>+'17HPM_DATA_INPUT'!T133-'XX_17CK AUDITTO INPUT'!S128</f>
        <v>-5929</v>
      </c>
      <c r="AO128" s="2065">
        <f>+'17HPM_DATA_INPUT'!U133-'XX_17CK AUDITTO INPUT'!T128</f>
        <v>0</v>
      </c>
      <c r="AQ128" s="455" t="str">
        <f>'Departmental PL'!D138</f>
        <v>6770 OPD NEUROSURGERY</v>
      </c>
    </row>
    <row r="129" spans="1:43" ht="20.25" hidden="1" customHeight="1" x14ac:dyDescent="0.25">
      <c r="A129" s="2074" t="s">
        <v>2382</v>
      </c>
      <c r="B129" s="2074" t="s">
        <v>2286</v>
      </c>
      <c r="C129" s="2075">
        <v>117</v>
      </c>
      <c r="D129" s="2075">
        <v>0</v>
      </c>
      <c r="E129" s="2075">
        <v>177</v>
      </c>
      <c r="F129" s="2075">
        <v>0</v>
      </c>
      <c r="G129" s="2075">
        <v>12028</v>
      </c>
      <c r="H129" s="2075">
        <v>0</v>
      </c>
      <c r="I129" s="2075">
        <v>4843</v>
      </c>
      <c r="J129" s="2075">
        <v>0</v>
      </c>
      <c r="K129" s="2075">
        <v>5123</v>
      </c>
      <c r="L129" s="2075">
        <v>0</v>
      </c>
      <c r="M129" s="2075">
        <v>-280</v>
      </c>
      <c r="N129" s="2075">
        <v>0</v>
      </c>
      <c r="O129" s="2075">
        <v>0</v>
      </c>
      <c r="P129" s="2075">
        <v>0</v>
      </c>
      <c r="Q129" s="2075">
        <v>671</v>
      </c>
      <c r="R129" s="2075">
        <v>0</v>
      </c>
      <c r="S129" s="2075">
        <v>-951</v>
      </c>
      <c r="T129" s="2075">
        <v>0</v>
      </c>
      <c r="U129" s="2061" t="str">
        <f t="shared" si="1"/>
        <v>4811 PEDS ENDO</v>
      </c>
      <c r="W129" s="455" t="b">
        <f>+'17HPM_DATA_INPUT'!C134='XX_17CK AUDITTO INPUT'!U129</f>
        <v>1</v>
      </c>
      <c r="X129" s="2065">
        <f>+'17HPM_DATA_INPUT'!D134-'XX_17CK AUDITTO INPUT'!C129</f>
        <v>541</v>
      </c>
      <c r="Y129" s="2065">
        <f>+'17HPM_DATA_INPUT'!E134-'XX_17CK AUDITTO INPUT'!D129</f>
        <v>0</v>
      </c>
      <c r="Z129" s="2065">
        <f>+'17HPM_DATA_INPUT'!F134-'XX_17CK AUDITTO INPUT'!E129</f>
        <v>835</v>
      </c>
      <c r="AA129" s="2065">
        <f>+'17HPM_DATA_INPUT'!G134-'XX_17CK AUDITTO INPUT'!F129</f>
        <v>0</v>
      </c>
      <c r="AB129" s="2065">
        <f>+'17HPM_DATA_INPUT'!H134-'XX_17CK AUDITTO INPUT'!G129</f>
        <v>60419</v>
      </c>
      <c r="AC129" s="2065">
        <f>+'17HPM_DATA_INPUT'!I134-'XX_17CK AUDITTO INPUT'!H129</f>
        <v>0</v>
      </c>
      <c r="AD129" s="2065">
        <f>+'17HPM_DATA_INPUT'!J134-'XX_17CK AUDITTO INPUT'!I129</f>
        <v>25761</v>
      </c>
      <c r="AE129" s="2065">
        <f>+'17HPM_DATA_INPUT'!K134-'XX_17CK AUDITTO INPUT'!J129</f>
        <v>0</v>
      </c>
      <c r="AF129" s="2065">
        <f>+'17HPM_DATA_INPUT'!L134-'XX_17CK AUDITTO INPUT'!K129</f>
        <v>33781</v>
      </c>
      <c r="AG129" s="2065">
        <f>+'17HPM_DATA_INPUT'!M134-'XX_17CK AUDITTO INPUT'!L129</f>
        <v>0</v>
      </c>
      <c r="AH129" s="2065">
        <f>+'17HPM_DATA_INPUT'!N134-'XX_17CK AUDITTO INPUT'!M129</f>
        <v>-8020</v>
      </c>
      <c r="AI129" s="2065">
        <f>+'17HPM_DATA_INPUT'!O134-'XX_17CK AUDITTO INPUT'!N129</f>
        <v>0</v>
      </c>
      <c r="AJ129" s="2065">
        <f>+'17HPM_DATA_INPUT'!P134-'XX_17CK AUDITTO INPUT'!O129</f>
        <v>1</v>
      </c>
      <c r="AK129" s="2065">
        <f>+'17HPM_DATA_INPUT'!Q134-'XX_17CK AUDITTO INPUT'!P129</f>
        <v>0</v>
      </c>
      <c r="AL129" s="2065">
        <f>+'17HPM_DATA_INPUT'!R134-'XX_17CK AUDITTO INPUT'!Q129</f>
        <v>4016</v>
      </c>
      <c r="AM129" s="2065">
        <f>+'17HPM_DATA_INPUT'!S134-'XX_17CK AUDITTO INPUT'!R129</f>
        <v>0</v>
      </c>
      <c r="AN129" s="2065">
        <f>+'17HPM_DATA_INPUT'!T134-'XX_17CK AUDITTO INPUT'!S129</f>
        <v>-12037</v>
      </c>
      <c r="AO129" s="2065">
        <f>+'17HPM_DATA_INPUT'!U134-'XX_17CK AUDITTO INPUT'!T129</f>
        <v>0</v>
      </c>
      <c r="AQ129" s="455" t="str">
        <f>'Departmental PL'!D139</f>
        <v xml:space="preserve">6790 DEEP BRAIN STIMULATION </v>
      </c>
    </row>
    <row r="130" spans="1:43" ht="20.25" hidden="1" customHeight="1" x14ac:dyDescent="0.25">
      <c r="A130" s="2074" t="s">
        <v>2383</v>
      </c>
      <c r="B130" s="2074" t="s">
        <v>2287</v>
      </c>
      <c r="C130" s="2075">
        <v>5</v>
      </c>
      <c r="D130" s="2075">
        <v>0</v>
      </c>
      <c r="E130" s="2075">
        <v>5</v>
      </c>
      <c r="F130" s="2075">
        <v>0</v>
      </c>
      <c r="G130" s="2075">
        <v>1200</v>
      </c>
      <c r="H130" s="2075">
        <v>0</v>
      </c>
      <c r="I130" s="2075">
        <v>485</v>
      </c>
      <c r="J130" s="2075">
        <v>0</v>
      </c>
      <c r="K130" s="2075">
        <v>716</v>
      </c>
      <c r="L130" s="2075">
        <v>0</v>
      </c>
      <c r="M130" s="2075">
        <v>-231</v>
      </c>
      <c r="N130" s="2075">
        <v>0</v>
      </c>
      <c r="O130" s="2075">
        <v>0</v>
      </c>
      <c r="P130" s="2075">
        <v>0</v>
      </c>
      <c r="Q130" s="2075">
        <v>94</v>
      </c>
      <c r="R130" s="2075">
        <v>0</v>
      </c>
      <c r="S130" s="2075">
        <v>-325</v>
      </c>
      <c r="T130" s="2075">
        <v>0</v>
      </c>
      <c r="U130" s="2061" t="str">
        <f t="shared" si="1"/>
        <v>4812 PEDS RHEUMATOLOGY</v>
      </c>
      <c r="W130" s="455" t="b">
        <f>+'17HPM_DATA_INPUT'!C135='XX_17CK AUDITTO INPUT'!U130</f>
        <v>1</v>
      </c>
      <c r="X130" s="2065">
        <f>+'17HPM_DATA_INPUT'!D135-'XX_17CK AUDITTO INPUT'!C130</f>
        <v>20</v>
      </c>
      <c r="Y130" s="2065">
        <f>+'17HPM_DATA_INPUT'!E135-'XX_17CK AUDITTO INPUT'!D130</f>
        <v>0</v>
      </c>
      <c r="Z130" s="2065">
        <f>+'17HPM_DATA_INPUT'!F135-'XX_17CK AUDITTO INPUT'!E130</f>
        <v>19</v>
      </c>
      <c r="AA130" s="2065">
        <f>+'17HPM_DATA_INPUT'!G135-'XX_17CK AUDITTO INPUT'!F130</f>
        <v>0</v>
      </c>
      <c r="AB130" s="2065">
        <f>+'17HPM_DATA_INPUT'!H135-'XX_17CK AUDITTO INPUT'!G130</f>
        <v>4632</v>
      </c>
      <c r="AC130" s="2065">
        <f>+'17HPM_DATA_INPUT'!I135-'XX_17CK AUDITTO INPUT'!H130</f>
        <v>0</v>
      </c>
      <c r="AD130" s="2065">
        <f>+'17HPM_DATA_INPUT'!J135-'XX_17CK AUDITTO INPUT'!I130</f>
        <v>2049</v>
      </c>
      <c r="AE130" s="2065">
        <f>+'17HPM_DATA_INPUT'!K135-'XX_17CK AUDITTO INPUT'!J130</f>
        <v>0</v>
      </c>
      <c r="AF130" s="2065">
        <f>+'17HPM_DATA_INPUT'!L135-'XX_17CK AUDITTO INPUT'!K130</f>
        <v>2941</v>
      </c>
      <c r="AG130" s="2065">
        <f>+'17HPM_DATA_INPUT'!M135-'XX_17CK AUDITTO INPUT'!L130</f>
        <v>0</v>
      </c>
      <c r="AH130" s="2065">
        <f>+'17HPM_DATA_INPUT'!N135-'XX_17CK AUDITTO INPUT'!M130</f>
        <v>-892</v>
      </c>
      <c r="AI130" s="2065">
        <f>+'17HPM_DATA_INPUT'!O135-'XX_17CK AUDITTO INPUT'!N130</f>
        <v>0</v>
      </c>
      <c r="AJ130" s="2065">
        <f>+'17HPM_DATA_INPUT'!P135-'XX_17CK AUDITTO INPUT'!O130</f>
        <v>0</v>
      </c>
      <c r="AK130" s="2065">
        <f>+'17HPM_DATA_INPUT'!Q135-'XX_17CK AUDITTO INPUT'!P130</f>
        <v>0</v>
      </c>
      <c r="AL130" s="2065">
        <f>+'17HPM_DATA_INPUT'!R135-'XX_17CK AUDITTO INPUT'!Q130</f>
        <v>347</v>
      </c>
      <c r="AM130" s="2065">
        <f>+'17HPM_DATA_INPUT'!S135-'XX_17CK AUDITTO INPUT'!R130</f>
        <v>0</v>
      </c>
      <c r="AN130" s="2065">
        <f>+'17HPM_DATA_INPUT'!T135-'XX_17CK AUDITTO INPUT'!S130</f>
        <v>-1239</v>
      </c>
      <c r="AO130" s="2065">
        <f>+'17HPM_DATA_INPUT'!U135-'XX_17CK AUDITTO INPUT'!T130</f>
        <v>0</v>
      </c>
      <c r="AQ130" s="455" t="str">
        <f>'Departmental PL'!D140</f>
        <v>6810 NEUROSURG PAIN CLINIC</v>
      </c>
    </row>
    <row r="131" spans="1:43" ht="20.25" hidden="1" customHeight="1" x14ac:dyDescent="0.25">
      <c r="A131" s="2097" t="s">
        <v>1537</v>
      </c>
      <c r="B131" s="2058" t="s">
        <v>2384</v>
      </c>
      <c r="C131" s="2060">
        <v>4615</v>
      </c>
      <c r="D131" s="2060">
        <v>4895</v>
      </c>
      <c r="E131" s="2060">
        <v>16197</v>
      </c>
      <c r="F131" s="2060">
        <v>18192</v>
      </c>
      <c r="G131" s="2060">
        <v>3788500</v>
      </c>
      <c r="H131" s="2060">
        <v>4042864</v>
      </c>
      <c r="I131" s="2060">
        <v>1703502</v>
      </c>
      <c r="J131" s="2060">
        <v>1724968</v>
      </c>
      <c r="K131" s="2060">
        <v>1120596</v>
      </c>
      <c r="L131" s="2060">
        <v>729346</v>
      </c>
      <c r="M131" s="2060">
        <v>582905</v>
      </c>
      <c r="N131" s="2060">
        <v>995621</v>
      </c>
      <c r="O131" s="2060">
        <v>108232</v>
      </c>
      <c r="P131" s="2060">
        <v>98887</v>
      </c>
      <c r="Q131" s="2060">
        <v>-56071</v>
      </c>
      <c r="R131" s="2060">
        <v>16033</v>
      </c>
      <c r="S131" s="2060">
        <v>530743</v>
      </c>
      <c r="T131" s="2060">
        <v>880702</v>
      </c>
      <c r="U131" s="2061" t="str">
        <f t="shared" si="1"/>
        <v>4820 PED TRT CTR/SPEC</v>
      </c>
      <c r="W131" s="455" t="b">
        <f>+'17HPM_DATA_INPUT'!C136='XX_17CK AUDITTO INPUT'!U131</f>
        <v>1</v>
      </c>
      <c r="X131" s="2065">
        <f>+'17HPM_DATA_INPUT'!D136-'XX_17CK AUDITTO INPUT'!C131</f>
        <v>4335</v>
      </c>
      <c r="Y131" s="2065">
        <f>+'17HPM_DATA_INPUT'!E136-'XX_17CK AUDITTO INPUT'!D131</f>
        <v>5040</v>
      </c>
      <c r="Z131" s="2065">
        <f>+'17HPM_DATA_INPUT'!F136-'XX_17CK AUDITTO INPUT'!E131</f>
        <v>12509</v>
      </c>
      <c r="AA131" s="2065">
        <f>+'17HPM_DATA_INPUT'!G136-'XX_17CK AUDITTO INPUT'!F131</f>
        <v>18039</v>
      </c>
      <c r="AB131" s="2065">
        <f>+'17HPM_DATA_INPUT'!H136-'XX_17CK AUDITTO INPUT'!G131</f>
        <v>4471004</v>
      </c>
      <c r="AC131" s="2065">
        <f>+'17HPM_DATA_INPUT'!I136-'XX_17CK AUDITTO INPUT'!H131</f>
        <v>4481196</v>
      </c>
      <c r="AD131" s="2065">
        <f>+'17HPM_DATA_INPUT'!J136-'XX_17CK AUDITTO INPUT'!I131</f>
        <v>1635722</v>
      </c>
      <c r="AE131" s="2065">
        <f>+'17HPM_DATA_INPUT'!K136-'XX_17CK AUDITTO INPUT'!J131</f>
        <v>1796421</v>
      </c>
      <c r="AF131" s="2065">
        <f>+'17HPM_DATA_INPUT'!L136-'XX_17CK AUDITTO INPUT'!K131</f>
        <v>899314</v>
      </c>
      <c r="AG131" s="2065">
        <f>+'17HPM_DATA_INPUT'!M136-'XX_17CK AUDITTO INPUT'!L131</f>
        <v>1406954</v>
      </c>
      <c r="AH131" s="2065">
        <f>+'17HPM_DATA_INPUT'!N136-'XX_17CK AUDITTO INPUT'!M131</f>
        <v>736409</v>
      </c>
      <c r="AI131" s="2065">
        <f>+'17HPM_DATA_INPUT'!O136-'XX_17CK AUDITTO INPUT'!N131</f>
        <v>389469</v>
      </c>
      <c r="AJ131" s="2065">
        <f>+'17HPM_DATA_INPUT'!P136-'XX_17CK AUDITTO INPUT'!O131</f>
        <v>106232</v>
      </c>
      <c r="AK131" s="2065">
        <f>+'17HPM_DATA_INPUT'!Q136-'XX_17CK AUDITTO INPUT'!P131</f>
        <v>106181</v>
      </c>
      <c r="AL131" s="2065">
        <f>+'17HPM_DATA_INPUT'!R136-'XX_17CK AUDITTO INPUT'!Q131</f>
        <v>-71623</v>
      </c>
      <c r="AM131" s="2065">
        <f>+'17HPM_DATA_INPUT'!S136-'XX_17CK AUDITTO INPUT'!R131</f>
        <v>17215</v>
      </c>
      <c r="AN131" s="2065">
        <f>+'17HPM_DATA_INPUT'!T136-'XX_17CK AUDITTO INPUT'!S131</f>
        <v>701801</v>
      </c>
      <c r="AO131" s="2065">
        <f>+'17HPM_DATA_INPUT'!U136-'XX_17CK AUDITTO INPUT'!T131</f>
        <v>266071</v>
      </c>
      <c r="AQ131" s="455" t="str">
        <f>'Departmental PL'!D141</f>
        <v>Total OUTPATIENT</v>
      </c>
    </row>
    <row r="132" spans="1:43" ht="20.25" hidden="1" customHeight="1" x14ac:dyDescent="0.25">
      <c r="A132" s="2067" t="s">
        <v>1538</v>
      </c>
      <c r="B132" s="2058" t="s">
        <v>2385</v>
      </c>
      <c r="C132" s="2060">
        <v>34</v>
      </c>
      <c r="D132" s="2060">
        <v>47</v>
      </c>
      <c r="E132" s="2060">
        <v>68</v>
      </c>
      <c r="F132" s="2060">
        <v>94</v>
      </c>
      <c r="G132" s="2060">
        <v>7715</v>
      </c>
      <c r="H132" s="2060">
        <v>12489</v>
      </c>
      <c r="I132" s="2060">
        <v>1983</v>
      </c>
      <c r="J132" s="2060">
        <v>3627</v>
      </c>
      <c r="K132" s="2060">
        <v>-3239</v>
      </c>
      <c r="L132" s="2060">
        <v>15271</v>
      </c>
      <c r="M132" s="2060">
        <v>5222</v>
      </c>
      <c r="N132" s="2060">
        <v>-11644</v>
      </c>
      <c r="O132" s="2060">
        <v>292</v>
      </c>
      <c r="P132" s="2060">
        <v>347</v>
      </c>
      <c r="Q132" s="2060">
        <v>579</v>
      </c>
      <c r="R132" s="2060">
        <v>43871</v>
      </c>
      <c r="S132" s="2060">
        <v>4351</v>
      </c>
      <c r="T132" s="2060">
        <v>-55862</v>
      </c>
      <c r="U132" s="2061" t="str">
        <f t="shared" ref="U132:U195" si="2">TRIM(B132)</f>
        <v>4840 AIDS CTR PED</v>
      </c>
      <c r="W132" s="455" t="b">
        <f>+'17HPM_DATA_INPUT'!C137='XX_17CK AUDITTO INPUT'!U132</f>
        <v>1</v>
      </c>
      <c r="X132" s="2065">
        <f>+'17HPM_DATA_INPUT'!D137-'XX_17CK AUDITTO INPUT'!C132</f>
        <v>53</v>
      </c>
      <c r="Y132" s="2065">
        <f>+'17HPM_DATA_INPUT'!E137-'XX_17CK AUDITTO INPUT'!D132</f>
        <v>40</v>
      </c>
      <c r="Z132" s="2065">
        <f>+'17HPM_DATA_INPUT'!F137-'XX_17CK AUDITTO INPUT'!E132</f>
        <v>98</v>
      </c>
      <c r="AA132" s="2065">
        <f>+'17HPM_DATA_INPUT'!G137-'XX_17CK AUDITTO INPUT'!F132</f>
        <v>80</v>
      </c>
      <c r="AB132" s="2065">
        <f>+'17HPM_DATA_INPUT'!H137-'XX_17CK AUDITTO INPUT'!G132</f>
        <v>14265</v>
      </c>
      <c r="AC132" s="2065">
        <f>+'17HPM_DATA_INPUT'!I137-'XX_17CK AUDITTO INPUT'!H132</f>
        <v>10826</v>
      </c>
      <c r="AD132" s="2065">
        <f>+'17HPM_DATA_INPUT'!J137-'XX_17CK AUDITTO INPUT'!I132</f>
        <v>3374</v>
      </c>
      <c r="AE132" s="2065">
        <f>+'17HPM_DATA_INPUT'!K137-'XX_17CK AUDITTO INPUT'!J132</f>
        <v>2700</v>
      </c>
      <c r="AF132" s="2065">
        <f>+'17HPM_DATA_INPUT'!L137-'XX_17CK AUDITTO INPUT'!K132</f>
        <v>527</v>
      </c>
      <c r="AG132" s="2065">
        <f>+'17HPM_DATA_INPUT'!M137-'XX_17CK AUDITTO INPUT'!L132</f>
        <v>13118</v>
      </c>
      <c r="AH132" s="2065">
        <f>+'17HPM_DATA_INPUT'!N137-'XX_17CK AUDITTO INPUT'!M132</f>
        <v>2847</v>
      </c>
      <c r="AI132" s="2065">
        <f>+'17HPM_DATA_INPUT'!O137-'XX_17CK AUDITTO INPUT'!N132</f>
        <v>-10419</v>
      </c>
      <c r="AJ132" s="2065">
        <f>+'17HPM_DATA_INPUT'!P137-'XX_17CK AUDITTO INPUT'!O132</f>
        <v>283</v>
      </c>
      <c r="AK132" s="2065">
        <f>+'17HPM_DATA_INPUT'!Q137-'XX_17CK AUDITTO INPUT'!P132</f>
        <v>299</v>
      </c>
      <c r="AL132" s="2065">
        <f>+'17HPM_DATA_INPUT'!R137-'XX_17CK AUDITTO INPUT'!Q132</f>
        <v>428</v>
      </c>
      <c r="AM132" s="2065">
        <f>+'17HPM_DATA_INPUT'!S137-'XX_17CK AUDITTO INPUT'!R132</f>
        <v>37684</v>
      </c>
      <c r="AN132" s="2065">
        <f>+'17HPM_DATA_INPUT'!T137-'XX_17CK AUDITTO INPUT'!S132</f>
        <v>2135</v>
      </c>
      <c r="AO132" s="2065">
        <f>+'17HPM_DATA_INPUT'!U137-'XX_17CK AUDITTO INPUT'!T132</f>
        <v>-48401</v>
      </c>
      <c r="AQ132" s="455" t="str">
        <f>'Departmental PL'!D142</f>
        <v>6770 OPD NEUROSURGERY</v>
      </c>
    </row>
    <row r="133" spans="1:43" ht="20.25" hidden="1" customHeight="1" x14ac:dyDescent="0.25">
      <c r="A133" s="2067" t="s">
        <v>1539</v>
      </c>
      <c r="B133" s="2058" t="s">
        <v>2386</v>
      </c>
      <c r="C133" s="2060">
        <v>1836</v>
      </c>
      <c r="D133" s="2060">
        <v>1636</v>
      </c>
      <c r="E133" s="2060">
        <v>12073</v>
      </c>
      <c r="F133" s="2060">
        <v>14506</v>
      </c>
      <c r="G133" s="2060">
        <v>3273598</v>
      </c>
      <c r="H133" s="2060">
        <v>2894843</v>
      </c>
      <c r="I133" s="2060">
        <v>1288849</v>
      </c>
      <c r="J133" s="2060">
        <v>1163206</v>
      </c>
      <c r="K133" s="2060">
        <v>546414</v>
      </c>
      <c r="L133" s="2060">
        <v>385324</v>
      </c>
      <c r="M133" s="2060">
        <v>742435</v>
      </c>
      <c r="N133" s="2060">
        <v>777882</v>
      </c>
      <c r="O133" s="2060">
        <v>51442</v>
      </c>
      <c r="P133" s="2060">
        <v>48894</v>
      </c>
      <c r="Q133" s="2060">
        <v>182563</v>
      </c>
      <c r="R133" s="2060">
        <v>145859</v>
      </c>
      <c r="S133" s="2060">
        <v>508430</v>
      </c>
      <c r="T133" s="2060">
        <v>583130</v>
      </c>
      <c r="U133" s="2061" t="str">
        <f t="shared" si="2"/>
        <v>4860 PEDS ECHOCARDIOLOGY</v>
      </c>
      <c r="W133" s="455" t="b">
        <f>+'17HPM_DATA_INPUT'!C138='XX_17CK AUDITTO INPUT'!U133</f>
        <v>1</v>
      </c>
      <c r="X133" s="2065">
        <f>+'17HPM_DATA_INPUT'!D138-'XX_17CK AUDITTO INPUT'!C133</f>
        <v>1802</v>
      </c>
      <c r="Y133" s="2065">
        <f>+'17HPM_DATA_INPUT'!E138-'XX_17CK AUDITTO INPUT'!D133</f>
        <v>1701</v>
      </c>
      <c r="Z133" s="2065">
        <f>+'17HPM_DATA_INPUT'!F138-'XX_17CK AUDITTO INPUT'!E133</f>
        <v>16785</v>
      </c>
      <c r="AA133" s="2065">
        <f>+'17HPM_DATA_INPUT'!G138-'XX_17CK AUDITTO INPUT'!F133</f>
        <v>17999</v>
      </c>
      <c r="AB133" s="2065">
        <f>+'17HPM_DATA_INPUT'!H138-'XX_17CK AUDITTO INPUT'!G133</f>
        <v>3269742</v>
      </c>
      <c r="AC133" s="2065">
        <f>+'17HPM_DATA_INPUT'!I138-'XX_17CK AUDITTO INPUT'!H133</f>
        <v>3067024</v>
      </c>
      <c r="AD133" s="2065">
        <f>+'17HPM_DATA_INPUT'!J138-'XX_17CK AUDITTO INPUT'!I133</f>
        <v>1209065</v>
      </c>
      <c r="AE133" s="2065">
        <f>+'17HPM_DATA_INPUT'!K138-'XX_17CK AUDITTO INPUT'!J133</f>
        <v>1208427</v>
      </c>
      <c r="AF133" s="2065">
        <f>+'17HPM_DATA_INPUT'!L138-'XX_17CK AUDITTO INPUT'!K133</f>
        <v>310939</v>
      </c>
      <c r="AG133" s="2065">
        <f>+'17HPM_DATA_INPUT'!M138-'XX_17CK AUDITTO INPUT'!L133</f>
        <v>408248</v>
      </c>
      <c r="AH133" s="2065">
        <f>+'17HPM_DATA_INPUT'!N138-'XX_17CK AUDITTO INPUT'!M133</f>
        <v>898126</v>
      </c>
      <c r="AI133" s="2065">
        <f>+'17HPM_DATA_INPUT'!O138-'XX_17CK AUDITTO INPUT'!N133</f>
        <v>800178</v>
      </c>
      <c r="AJ133" s="2065">
        <f>+'17HPM_DATA_INPUT'!P138-'XX_17CK AUDITTO INPUT'!O133</f>
        <v>48557</v>
      </c>
      <c r="AK133" s="2065">
        <f>+'17HPM_DATA_INPUT'!Q138-'XX_17CK AUDITTO INPUT'!P133</f>
        <v>51803</v>
      </c>
      <c r="AL133" s="2065">
        <f>+'17HPM_DATA_INPUT'!R138-'XX_17CK AUDITTO INPUT'!Q133</f>
        <v>176169</v>
      </c>
      <c r="AM133" s="2065">
        <f>+'17HPM_DATA_INPUT'!S138-'XX_17CK AUDITTO INPUT'!R133</f>
        <v>154536</v>
      </c>
      <c r="AN133" s="2065">
        <f>+'17HPM_DATA_INPUT'!T138-'XX_17CK AUDITTO INPUT'!S133</f>
        <v>673400</v>
      </c>
      <c r="AO133" s="2065">
        <f>+'17HPM_DATA_INPUT'!U138-'XX_17CK AUDITTO INPUT'!T133</f>
        <v>593838</v>
      </c>
      <c r="AQ133" s="455" t="str">
        <f>'Departmental PL'!D143</f>
        <v xml:space="preserve">6790 DEEP BRAIN STIMULATION </v>
      </c>
    </row>
    <row r="134" spans="1:43" ht="20.25" hidden="1" customHeight="1" x14ac:dyDescent="0.25">
      <c r="A134" s="2098" t="s">
        <v>2033</v>
      </c>
      <c r="B134" s="2058" t="s">
        <v>2387</v>
      </c>
      <c r="C134" s="2060">
        <v>522</v>
      </c>
      <c r="D134" s="2060">
        <v>0</v>
      </c>
      <c r="E134" s="2060">
        <v>1431</v>
      </c>
      <c r="F134" s="2060">
        <v>0</v>
      </c>
      <c r="G134" s="2060">
        <v>137662</v>
      </c>
      <c r="H134" s="2060">
        <v>0</v>
      </c>
      <c r="I134" s="2060">
        <v>64856</v>
      </c>
      <c r="J134" s="2060">
        <v>0</v>
      </c>
      <c r="K134" s="2060">
        <v>165516</v>
      </c>
      <c r="L134" s="2060">
        <v>0</v>
      </c>
      <c r="M134" s="2060">
        <v>-100660</v>
      </c>
      <c r="N134" s="2060">
        <v>0</v>
      </c>
      <c r="O134" s="2060">
        <v>227</v>
      </c>
      <c r="P134" s="2060">
        <v>0</v>
      </c>
      <c r="Q134" s="2060">
        <v>26328</v>
      </c>
      <c r="R134" s="2060">
        <v>0</v>
      </c>
      <c r="S134" s="2060">
        <v>-127215</v>
      </c>
      <c r="T134" s="2060">
        <v>0</v>
      </c>
      <c r="U134" s="2061" t="str">
        <f t="shared" si="2"/>
        <v>4880 ADULTS W/ SPECIAL HEALTHCARE NEEDS (ASHCN)</v>
      </c>
      <c r="W134" s="455" t="b">
        <f>+'17HPM_DATA_INPUT'!C139='XX_17CK AUDITTO INPUT'!U134</f>
        <v>1</v>
      </c>
      <c r="X134" s="2065">
        <f>+'17HPM_DATA_INPUT'!D139-'XX_17CK AUDITTO INPUT'!C134</f>
        <v>666</v>
      </c>
      <c r="Y134" s="2065">
        <f>+'17HPM_DATA_INPUT'!E139-'XX_17CK AUDITTO INPUT'!D134</f>
        <v>156</v>
      </c>
      <c r="Z134" s="2065">
        <f>+'17HPM_DATA_INPUT'!F139-'XX_17CK AUDITTO INPUT'!E134</f>
        <v>2006</v>
      </c>
      <c r="AA134" s="2065">
        <f>+'17HPM_DATA_INPUT'!G139-'XX_17CK AUDITTO INPUT'!F134</f>
        <v>335</v>
      </c>
      <c r="AB134" s="2065">
        <f>+'17HPM_DATA_INPUT'!H139-'XX_17CK AUDITTO INPUT'!G134</f>
        <v>169980</v>
      </c>
      <c r="AC134" s="2065">
        <f>+'17HPM_DATA_INPUT'!I139-'XX_17CK AUDITTO INPUT'!H134</f>
        <v>48280</v>
      </c>
      <c r="AD134" s="2065">
        <f>+'17HPM_DATA_INPUT'!J139-'XX_17CK AUDITTO INPUT'!I134</f>
        <v>73858</v>
      </c>
      <c r="AE134" s="2065">
        <f>+'17HPM_DATA_INPUT'!K139-'XX_17CK AUDITTO INPUT'!J134</f>
        <v>12389</v>
      </c>
      <c r="AF134" s="2065">
        <f>+'17HPM_DATA_INPUT'!L139-'XX_17CK AUDITTO INPUT'!K134</f>
        <v>179083</v>
      </c>
      <c r="AG134" s="2065">
        <f>+'17HPM_DATA_INPUT'!M139-'XX_17CK AUDITTO INPUT'!L134</f>
        <v>358188</v>
      </c>
      <c r="AH134" s="2065">
        <f>+'17HPM_DATA_INPUT'!N139-'XX_17CK AUDITTO INPUT'!M134</f>
        <v>-105226</v>
      </c>
      <c r="AI134" s="2065">
        <f>+'17HPM_DATA_INPUT'!O139-'XX_17CK AUDITTO INPUT'!N134</f>
        <v>-345799</v>
      </c>
      <c r="AJ134" s="2065">
        <f>+'17HPM_DATA_INPUT'!P139-'XX_17CK AUDITTO INPUT'!O134</f>
        <v>212</v>
      </c>
      <c r="AK134" s="2065">
        <f>+'17HPM_DATA_INPUT'!Q139-'XX_17CK AUDITTO INPUT'!P134</f>
        <v>37</v>
      </c>
      <c r="AL134" s="2065">
        <f>+'17HPM_DATA_INPUT'!R139-'XX_17CK AUDITTO INPUT'!Q134</f>
        <v>33042</v>
      </c>
      <c r="AM134" s="2065">
        <f>+'17HPM_DATA_INPUT'!S139-'XX_17CK AUDITTO INPUT'!R134</f>
        <v>59141</v>
      </c>
      <c r="AN134" s="2065">
        <f>+'17HPM_DATA_INPUT'!T139-'XX_17CK AUDITTO INPUT'!S134</f>
        <v>-138480</v>
      </c>
      <c r="AO134" s="2065">
        <f>+'17HPM_DATA_INPUT'!U139-'XX_17CK AUDITTO INPUT'!T134</f>
        <v>-404977</v>
      </c>
      <c r="AQ134" s="455" t="str">
        <f>'Departmental PL'!D144</f>
        <v>6810 NEUROSURG PAIN CLINIC</v>
      </c>
    </row>
    <row r="135" spans="1:43" ht="20.25" hidden="1" customHeight="1" x14ac:dyDescent="0.25">
      <c r="A135" s="2067" t="s">
        <v>1540</v>
      </c>
      <c r="B135" s="2058" t="s">
        <v>2388</v>
      </c>
      <c r="C135" s="2060">
        <v>2268</v>
      </c>
      <c r="D135" s="2060">
        <v>2363</v>
      </c>
      <c r="E135" s="2060">
        <v>4461</v>
      </c>
      <c r="F135" s="2060">
        <v>4703</v>
      </c>
      <c r="G135" s="2060">
        <v>3336878</v>
      </c>
      <c r="H135" s="2060">
        <v>3325893</v>
      </c>
      <c r="I135" s="2060">
        <v>1198117</v>
      </c>
      <c r="J135" s="2060">
        <v>1178088</v>
      </c>
      <c r="K135" s="2060">
        <v>955491</v>
      </c>
      <c r="L135" s="2060">
        <v>924395</v>
      </c>
      <c r="M135" s="2060">
        <v>242626</v>
      </c>
      <c r="N135" s="2060">
        <v>253693</v>
      </c>
      <c r="O135" s="2060">
        <v>94175</v>
      </c>
      <c r="P135" s="2060">
        <v>84825</v>
      </c>
      <c r="Q135" s="2060">
        <v>305091</v>
      </c>
      <c r="R135" s="2060">
        <v>218766</v>
      </c>
      <c r="S135" s="2060">
        <v>-156639</v>
      </c>
      <c r="T135" s="2060">
        <v>-49897</v>
      </c>
      <c r="U135" s="2061" t="str">
        <f t="shared" si="2"/>
        <v>6210 PEDS SLEEP CENTER</v>
      </c>
      <c r="W135" s="455" t="b">
        <f>+'17HPM_DATA_INPUT'!C140='XX_17CK AUDITTO INPUT'!U135</f>
        <v>1</v>
      </c>
      <c r="X135" s="2065">
        <f>+'17HPM_DATA_INPUT'!D140-'XX_17CK AUDITTO INPUT'!C135</f>
        <v>2321</v>
      </c>
      <c r="Y135" s="2065">
        <f>+'17HPM_DATA_INPUT'!E140-'XX_17CK AUDITTO INPUT'!D135</f>
        <v>2756</v>
      </c>
      <c r="Z135" s="2065">
        <f>+'17HPM_DATA_INPUT'!F140-'XX_17CK AUDITTO INPUT'!E135</f>
        <v>4572</v>
      </c>
      <c r="AA135" s="2065">
        <f>+'17HPM_DATA_INPUT'!G140-'XX_17CK AUDITTO INPUT'!F135</f>
        <v>5454</v>
      </c>
      <c r="AB135" s="2065">
        <f>+'17HPM_DATA_INPUT'!H140-'XX_17CK AUDITTO INPUT'!G135</f>
        <v>3808145</v>
      </c>
      <c r="AC135" s="2065">
        <f>+'17HPM_DATA_INPUT'!I140-'XX_17CK AUDITTO INPUT'!H135</f>
        <v>3967866</v>
      </c>
      <c r="AD135" s="2065">
        <f>+'17HPM_DATA_INPUT'!J140-'XX_17CK AUDITTO INPUT'!I135</f>
        <v>1284940</v>
      </c>
      <c r="AE135" s="2065">
        <f>+'17HPM_DATA_INPUT'!K140-'XX_17CK AUDITTO INPUT'!J135</f>
        <v>1400396</v>
      </c>
      <c r="AF135" s="2065">
        <f>+'17HPM_DATA_INPUT'!L140-'XX_17CK AUDITTO INPUT'!K135</f>
        <v>1001694</v>
      </c>
      <c r="AG135" s="2065">
        <f>+'17HPM_DATA_INPUT'!M140-'XX_17CK AUDITTO INPUT'!L135</f>
        <v>1055554</v>
      </c>
      <c r="AH135" s="2065">
        <f>+'17HPM_DATA_INPUT'!N140-'XX_17CK AUDITTO INPUT'!M135</f>
        <v>283247</v>
      </c>
      <c r="AI135" s="2065">
        <f>+'17HPM_DATA_INPUT'!O140-'XX_17CK AUDITTO INPUT'!N135</f>
        <v>344842</v>
      </c>
      <c r="AJ135" s="2065">
        <f>+'17HPM_DATA_INPUT'!P140-'XX_17CK AUDITTO INPUT'!O135</f>
        <v>91527</v>
      </c>
      <c r="AK135" s="2065">
        <f>+'17HPM_DATA_INPUT'!Q140-'XX_17CK AUDITTO INPUT'!P135</f>
        <v>96860</v>
      </c>
      <c r="AL135" s="2065">
        <f>+'17HPM_DATA_INPUT'!R140-'XX_17CK AUDITTO INPUT'!Q135</f>
        <v>292527</v>
      </c>
      <c r="AM135" s="2065">
        <f>+'17HPM_DATA_INPUT'!S140-'XX_17CK AUDITTO INPUT'!R135</f>
        <v>249805</v>
      </c>
      <c r="AN135" s="2065">
        <f>+'17HPM_DATA_INPUT'!T140-'XX_17CK AUDITTO INPUT'!S135</f>
        <v>-100808</v>
      </c>
      <c r="AO135" s="2065">
        <f>+'17HPM_DATA_INPUT'!U140-'XX_17CK AUDITTO INPUT'!T135</f>
        <v>-1824</v>
      </c>
      <c r="AQ135" s="455" t="str">
        <f>'Departmental PL'!D145</f>
        <v>Total ASC</v>
      </c>
    </row>
    <row r="136" spans="1:43" ht="20.25" hidden="1" customHeight="1" x14ac:dyDescent="0.25">
      <c r="A136" s="2090" t="s">
        <v>1541</v>
      </c>
      <c r="B136" s="2058" t="s">
        <v>2389</v>
      </c>
      <c r="C136" s="2060">
        <v>777</v>
      </c>
      <c r="D136" s="2060">
        <v>857</v>
      </c>
      <c r="E136" s="2060">
        <v>2733</v>
      </c>
      <c r="F136" s="2060">
        <v>3399</v>
      </c>
      <c r="G136" s="2060">
        <v>185980</v>
      </c>
      <c r="H136" s="2060">
        <v>220910</v>
      </c>
      <c r="I136" s="2060">
        <v>115508</v>
      </c>
      <c r="J136" s="2060">
        <v>138582</v>
      </c>
      <c r="K136" s="2060">
        <v>89818</v>
      </c>
      <c r="L136" s="2060">
        <v>112149</v>
      </c>
      <c r="M136" s="2060">
        <v>25690</v>
      </c>
      <c r="N136" s="2060">
        <v>26433</v>
      </c>
      <c r="O136" s="2060">
        <v>40623</v>
      </c>
      <c r="P136" s="2060">
        <v>53006</v>
      </c>
      <c r="Q136" s="2060">
        <v>80903</v>
      </c>
      <c r="R136" s="2060">
        <v>92777</v>
      </c>
      <c r="S136" s="2060">
        <v>-95835</v>
      </c>
      <c r="T136" s="2060">
        <v>-119349</v>
      </c>
      <c r="U136" s="2061" t="str">
        <f t="shared" si="2"/>
        <v>6220 OPD-PEDS</v>
      </c>
      <c r="W136" s="455" t="b">
        <f>+'17HPM_DATA_INPUT'!C141='XX_17CK AUDITTO INPUT'!U136</f>
        <v>1</v>
      </c>
      <c r="X136" s="2065">
        <f>+'17HPM_DATA_INPUT'!D141-'XX_17CK AUDITTO INPUT'!C136</f>
        <v>900</v>
      </c>
      <c r="Y136" s="2065">
        <f>+'17HPM_DATA_INPUT'!E141-'XX_17CK AUDITTO INPUT'!D136</f>
        <v>842</v>
      </c>
      <c r="Z136" s="2065">
        <f>+'17HPM_DATA_INPUT'!F141-'XX_17CK AUDITTO INPUT'!E136</f>
        <v>2440</v>
      </c>
      <c r="AA136" s="2065">
        <f>+'17HPM_DATA_INPUT'!G141-'XX_17CK AUDITTO INPUT'!F136</f>
        <v>2539</v>
      </c>
      <c r="AB136" s="2065">
        <f>+'17HPM_DATA_INPUT'!H141-'XX_17CK AUDITTO INPUT'!G136</f>
        <v>220228</v>
      </c>
      <c r="AC136" s="2065">
        <f>+'17HPM_DATA_INPUT'!I141-'XX_17CK AUDITTO INPUT'!H136</f>
        <v>210501</v>
      </c>
      <c r="AD136" s="2065">
        <f>+'17HPM_DATA_INPUT'!J141-'XX_17CK AUDITTO INPUT'!I136</f>
        <v>135615</v>
      </c>
      <c r="AE136" s="2065">
        <f>+'17HPM_DATA_INPUT'!K141-'XX_17CK AUDITTO INPUT'!J136</f>
        <v>120564</v>
      </c>
      <c r="AF136" s="2065">
        <f>+'17HPM_DATA_INPUT'!L141-'XX_17CK AUDITTO INPUT'!K136</f>
        <v>106443</v>
      </c>
      <c r="AG136" s="2065">
        <f>+'17HPM_DATA_INPUT'!M141-'XX_17CK AUDITTO INPUT'!L136</f>
        <v>104886</v>
      </c>
      <c r="AH136" s="2065">
        <f>+'17HPM_DATA_INPUT'!N141-'XX_17CK AUDITTO INPUT'!M136</f>
        <v>29172</v>
      </c>
      <c r="AI136" s="2065">
        <f>+'17HPM_DATA_INPUT'!O141-'XX_17CK AUDITTO INPUT'!N136</f>
        <v>15678</v>
      </c>
      <c r="AJ136" s="2065">
        <f>+'17HPM_DATA_INPUT'!P141-'XX_17CK AUDITTO INPUT'!O136</f>
        <v>48418</v>
      </c>
      <c r="AK136" s="2065">
        <f>+'17HPM_DATA_INPUT'!Q141-'XX_17CK AUDITTO INPUT'!P136</f>
        <v>49574</v>
      </c>
      <c r="AL136" s="2065">
        <f>+'17HPM_DATA_INPUT'!R141-'XX_17CK AUDITTO INPUT'!Q136</f>
        <v>96666</v>
      </c>
      <c r="AM136" s="2065">
        <f>+'17HPM_DATA_INPUT'!S141-'XX_17CK AUDITTO INPUT'!R136</f>
        <v>86768</v>
      </c>
      <c r="AN136" s="2065">
        <f>+'17HPM_DATA_INPUT'!T141-'XX_17CK AUDITTO INPUT'!S136</f>
        <v>-115913</v>
      </c>
      <c r="AO136" s="2065">
        <f>+'17HPM_DATA_INPUT'!U141-'XX_17CK AUDITTO INPUT'!T136</f>
        <v>-120665</v>
      </c>
      <c r="AQ136" s="455" t="str">
        <f>'Departmental PL'!D146</f>
        <v>6770 OPD NEUROSURGERY</v>
      </c>
    </row>
    <row r="137" spans="1:43" ht="20.25" hidden="1" customHeight="1" x14ac:dyDescent="0.25">
      <c r="A137" s="2099" t="s">
        <v>1780</v>
      </c>
      <c r="B137" s="2058" t="s">
        <v>2390</v>
      </c>
      <c r="C137" s="2060">
        <v>97</v>
      </c>
      <c r="D137" s="2060">
        <v>22</v>
      </c>
      <c r="E137" s="2060">
        <v>99</v>
      </c>
      <c r="F137" s="2060">
        <v>27</v>
      </c>
      <c r="G137" s="2060">
        <v>15127</v>
      </c>
      <c r="H137" s="2060">
        <v>2925</v>
      </c>
      <c r="I137" s="2060">
        <v>7564</v>
      </c>
      <c r="J137" s="2060">
        <v>1319</v>
      </c>
      <c r="K137" s="2060">
        <v>24801</v>
      </c>
      <c r="L137" s="2060">
        <v>9542</v>
      </c>
      <c r="M137" s="2060">
        <v>-17237</v>
      </c>
      <c r="N137" s="2060">
        <v>-8223</v>
      </c>
      <c r="O137" s="2060">
        <v>319</v>
      </c>
      <c r="P137" s="2060">
        <v>1</v>
      </c>
      <c r="Q137" s="2060">
        <v>3286</v>
      </c>
      <c r="R137" s="2060">
        <v>1670</v>
      </c>
      <c r="S137" s="2060">
        <v>-20842</v>
      </c>
      <c r="T137" s="2060">
        <v>-9893</v>
      </c>
      <c r="U137" s="2061" t="str">
        <f t="shared" si="2"/>
        <v>6230 PEDS CRANIALFACIAL CLINIC</v>
      </c>
      <c r="W137" s="455" t="b">
        <f>+'17HPM_DATA_INPUT'!C142='XX_17CK AUDITTO INPUT'!U137</f>
        <v>1</v>
      </c>
      <c r="X137" s="2065">
        <f>+'17HPM_DATA_INPUT'!D142-'XX_17CK AUDITTO INPUT'!C137</f>
        <v>117</v>
      </c>
      <c r="Y137" s="2065">
        <f>+'17HPM_DATA_INPUT'!E142-'XX_17CK AUDITTO INPUT'!D137</f>
        <v>120</v>
      </c>
      <c r="Z137" s="2065">
        <f>+'17HPM_DATA_INPUT'!F142-'XX_17CK AUDITTO INPUT'!E137</f>
        <v>119</v>
      </c>
      <c r="AA137" s="2065">
        <f>+'17HPM_DATA_INPUT'!G142-'XX_17CK AUDITTO INPUT'!F137</f>
        <v>126</v>
      </c>
      <c r="AB137" s="2065">
        <f>+'17HPM_DATA_INPUT'!H142-'XX_17CK AUDITTO INPUT'!G137</f>
        <v>21224</v>
      </c>
      <c r="AC137" s="2065">
        <f>+'17HPM_DATA_INPUT'!I142-'XX_17CK AUDITTO INPUT'!H137</f>
        <v>23001</v>
      </c>
      <c r="AD137" s="2065">
        <f>+'17HPM_DATA_INPUT'!J142-'XX_17CK AUDITTO INPUT'!I137</f>
        <v>9790</v>
      </c>
      <c r="AE137" s="2065">
        <f>+'17HPM_DATA_INPUT'!K142-'XX_17CK AUDITTO INPUT'!J137</f>
        <v>10376</v>
      </c>
      <c r="AF137" s="2065">
        <f>+'17HPM_DATA_INPUT'!L142-'XX_17CK AUDITTO INPUT'!K137</f>
        <v>43730</v>
      </c>
      <c r="AG137" s="2065">
        <f>+'17HPM_DATA_INPUT'!M142-'XX_17CK AUDITTO INPUT'!L137</f>
        <v>72275</v>
      </c>
      <c r="AH137" s="2065">
        <f>+'17HPM_DATA_INPUT'!N142-'XX_17CK AUDITTO INPUT'!M137</f>
        <v>-33941</v>
      </c>
      <c r="AI137" s="2065">
        <f>+'17HPM_DATA_INPUT'!O142-'XX_17CK AUDITTO INPUT'!N137</f>
        <v>-61899</v>
      </c>
      <c r="AJ137" s="2065">
        <f>+'17HPM_DATA_INPUT'!P142-'XX_17CK AUDITTO INPUT'!O137</f>
        <v>506</v>
      </c>
      <c r="AK137" s="2065">
        <f>+'17HPM_DATA_INPUT'!Q142-'XX_17CK AUDITTO INPUT'!P137</f>
        <v>7</v>
      </c>
      <c r="AL137" s="2065">
        <f>+'17HPM_DATA_INPUT'!R142-'XX_17CK AUDITTO INPUT'!Q137</f>
        <v>7017</v>
      </c>
      <c r="AM137" s="2065">
        <f>+'17HPM_DATA_INPUT'!S142-'XX_17CK AUDITTO INPUT'!R137</f>
        <v>12646</v>
      </c>
      <c r="AN137" s="2065">
        <f>+'17HPM_DATA_INPUT'!T142-'XX_17CK AUDITTO INPUT'!S137</f>
        <v>-41464</v>
      </c>
      <c r="AO137" s="2065">
        <f>+'17HPM_DATA_INPUT'!U142-'XX_17CK AUDITTO INPUT'!T137</f>
        <v>-74554</v>
      </c>
      <c r="AQ137" s="455" t="str">
        <f>'Departmental PL'!D147</f>
        <v xml:space="preserve">6790 DEEP BRAIN STIMULATION </v>
      </c>
    </row>
    <row r="138" spans="1:43" ht="20.25" hidden="1" customHeight="1" x14ac:dyDescent="0.25">
      <c r="A138" s="2031" t="s">
        <v>1543</v>
      </c>
      <c r="B138" s="2069" t="s">
        <v>2306</v>
      </c>
      <c r="C138" s="2070">
        <v>10933</v>
      </c>
      <c r="D138" s="2070">
        <v>10467</v>
      </c>
      <c r="E138" s="2070">
        <v>38878</v>
      </c>
      <c r="F138" s="2070">
        <v>42354</v>
      </c>
      <c r="G138" s="2070">
        <v>11401318</v>
      </c>
      <c r="H138" s="2070">
        <v>11021030</v>
      </c>
      <c r="I138" s="2070">
        <v>4633098</v>
      </c>
      <c r="J138" s="2070">
        <v>4401714</v>
      </c>
      <c r="K138" s="2070">
        <v>3002048</v>
      </c>
      <c r="L138" s="2070">
        <v>2257471</v>
      </c>
      <c r="M138" s="2070">
        <v>1631051</v>
      </c>
      <c r="N138" s="2070">
        <v>2144243</v>
      </c>
      <c r="O138" s="2070">
        <v>308659</v>
      </c>
      <c r="P138" s="2070">
        <v>298624</v>
      </c>
      <c r="Q138" s="2070">
        <v>586684</v>
      </c>
      <c r="R138" s="2070">
        <v>555847</v>
      </c>
      <c r="S138" s="2070">
        <v>735708</v>
      </c>
      <c r="T138" s="2070">
        <v>1289773</v>
      </c>
      <c r="U138" s="2061" t="str">
        <f t="shared" si="2"/>
        <v>Total OUTPATIENT</v>
      </c>
      <c r="W138" s="455" t="b">
        <f>+'17HPM_DATA_INPUT'!C143='XX_17CK AUDITTO INPUT'!U138</f>
        <v>1</v>
      </c>
      <c r="X138" s="2065">
        <f>+'17HPM_DATA_INPUT'!D143-'XX_17CK AUDITTO INPUT'!C138</f>
        <v>11524</v>
      </c>
      <c r="Y138" s="2065">
        <f>+'17HPM_DATA_INPUT'!E143-'XX_17CK AUDITTO INPUT'!D138</f>
        <v>11299</v>
      </c>
      <c r="Z138" s="2065">
        <f>+'17HPM_DATA_INPUT'!F143-'XX_17CK AUDITTO INPUT'!E138</f>
        <v>41212</v>
      </c>
      <c r="AA138" s="2065">
        <f>+'17HPM_DATA_INPUT'!G143-'XX_17CK AUDITTO INPUT'!F138</f>
        <v>46041</v>
      </c>
      <c r="AB138" s="2065">
        <f>+'17HPM_DATA_INPUT'!H143-'XX_17CK AUDITTO INPUT'!G138</f>
        <v>12779349</v>
      </c>
      <c r="AC138" s="2065">
        <f>+'17HPM_DATA_INPUT'!I143-'XX_17CK AUDITTO INPUT'!H138</f>
        <v>12408456</v>
      </c>
      <c r="AD138" s="2065">
        <f>+'17HPM_DATA_INPUT'!J143-'XX_17CK AUDITTO INPUT'!I138</f>
        <v>4658966</v>
      </c>
      <c r="AE138" s="2065">
        <f>+'17HPM_DATA_INPUT'!K143-'XX_17CK AUDITTO INPUT'!J138</f>
        <v>4782996</v>
      </c>
      <c r="AF138" s="2065">
        <f>+'17HPM_DATA_INPUT'!L143-'XX_17CK AUDITTO INPUT'!K138</f>
        <v>2682455</v>
      </c>
      <c r="AG138" s="2065">
        <f>+'17HPM_DATA_INPUT'!M143-'XX_17CK AUDITTO INPUT'!L138</f>
        <v>3501615</v>
      </c>
      <c r="AH138" s="2065">
        <f>+'17HPM_DATA_INPUT'!N143-'XX_17CK AUDITTO INPUT'!M138</f>
        <v>1976510</v>
      </c>
      <c r="AI138" s="2065">
        <f>+'17HPM_DATA_INPUT'!O143-'XX_17CK AUDITTO INPUT'!N138</f>
        <v>1281382</v>
      </c>
      <c r="AJ138" s="2065">
        <f>+'17HPM_DATA_INPUT'!P143-'XX_17CK AUDITTO INPUT'!O138</f>
        <v>308189</v>
      </c>
      <c r="AK138" s="2065">
        <f>+'17HPM_DATA_INPUT'!Q143-'XX_17CK AUDITTO INPUT'!P138</f>
        <v>317572</v>
      </c>
      <c r="AL138" s="2065">
        <f>+'17HPM_DATA_INPUT'!R143-'XX_17CK AUDITTO INPUT'!Q138</f>
        <v>565604</v>
      </c>
      <c r="AM138" s="2065">
        <f>+'17HPM_DATA_INPUT'!S143-'XX_17CK AUDITTO INPUT'!R138</f>
        <v>655100</v>
      </c>
      <c r="AN138" s="2065">
        <f>+'17HPM_DATA_INPUT'!T143-'XX_17CK AUDITTO INPUT'!S138</f>
        <v>1102716</v>
      </c>
      <c r="AO138" s="2065">
        <f>+'17HPM_DATA_INPUT'!U143-'XX_17CK AUDITTO INPUT'!T138</f>
        <v>308709</v>
      </c>
      <c r="AQ138" s="455" t="str">
        <f>'Departmental PL'!D148</f>
        <v>6810 NEUROSURG PAIN CLINIC</v>
      </c>
    </row>
    <row r="139" spans="1:43" ht="20.25" hidden="1" customHeight="1" x14ac:dyDescent="0.25">
      <c r="A139" s="2085" t="s">
        <v>1788</v>
      </c>
      <c r="B139" s="2058" t="s">
        <v>2391</v>
      </c>
      <c r="C139" s="2060">
        <v>36</v>
      </c>
      <c r="D139" s="2060">
        <v>52</v>
      </c>
      <c r="E139" s="2060">
        <v>41</v>
      </c>
      <c r="F139" s="2060">
        <v>55</v>
      </c>
      <c r="G139" s="2060">
        <v>56960</v>
      </c>
      <c r="H139" s="2060">
        <v>69160</v>
      </c>
      <c r="I139" s="2060">
        <v>20823</v>
      </c>
      <c r="J139" s="2060">
        <v>28753</v>
      </c>
      <c r="K139" s="2060">
        <v>30605</v>
      </c>
      <c r="L139" s="2060">
        <v>35572</v>
      </c>
      <c r="M139" s="2060">
        <v>-9782</v>
      </c>
      <c r="N139" s="2060">
        <v>-6819</v>
      </c>
      <c r="O139" s="2060">
        <v>3315</v>
      </c>
      <c r="P139" s="2060">
        <v>3581</v>
      </c>
      <c r="Q139" s="2060">
        <v>22203</v>
      </c>
      <c r="R139" s="2060">
        <v>19454</v>
      </c>
      <c r="S139" s="2060">
        <v>-35301</v>
      </c>
      <c r="T139" s="2060">
        <v>-29853</v>
      </c>
      <c r="U139" s="2061" t="str">
        <f t="shared" si="2"/>
        <v>1971 NS CH 7N</v>
      </c>
      <c r="W139" s="455" t="b">
        <f>+'17HPM_DATA_INPUT'!C144='XX_17CK AUDITTO INPUT'!U139</f>
        <v>1</v>
      </c>
      <c r="X139" s="2065">
        <f>+'17HPM_DATA_INPUT'!D144-'XX_17CK AUDITTO INPUT'!C139</f>
        <v>41</v>
      </c>
      <c r="Y139" s="2065">
        <f>+'17HPM_DATA_INPUT'!E144-'XX_17CK AUDITTO INPUT'!D139</f>
        <v>38</v>
      </c>
      <c r="Z139" s="2065">
        <f>+'17HPM_DATA_INPUT'!F144-'XX_17CK AUDITTO INPUT'!E139</f>
        <v>50</v>
      </c>
      <c r="AA139" s="2065">
        <f>+'17HPM_DATA_INPUT'!G144-'XX_17CK AUDITTO INPUT'!F139</f>
        <v>50</v>
      </c>
      <c r="AB139" s="2065">
        <f>+'17HPM_DATA_INPUT'!H144-'XX_17CK AUDITTO INPUT'!G139</f>
        <v>67620</v>
      </c>
      <c r="AC139" s="2065">
        <f>+'17HPM_DATA_INPUT'!I144-'XX_17CK AUDITTO INPUT'!H139</f>
        <v>69610</v>
      </c>
      <c r="AD139" s="2065">
        <f>+'17HPM_DATA_INPUT'!J144-'XX_17CK AUDITTO INPUT'!I139</f>
        <v>26278</v>
      </c>
      <c r="AE139" s="2065">
        <f>+'17HPM_DATA_INPUT'!K144-'XX_17CK AUDITTO INPUT'!J139</f>
        <v>28063</v>
      </c>
      <c r="AF139" s="2065">
        <f>+'17HPM_DATA_INPUT'!L144-'XX_17CK AUDITTO INPUT'!K139</f>
        <v>33192</v>
      </c>
      <c r="AG139" s="2065">
        <f>+'17HPM_DATA_INPUT'!M144-'XX_17CK AUDITTO INPUT'!L139</f>
        <v>33487</v>
      </c>
      <c r="AH139" s="2065">
        <f>+'17HPM_DATA_INPUT'!N144-'XX_17CK AUDITTO INPUT'!M139</f>
        <v>-6914</v>
      </c>
      <c r="AI139" s="2065">
        <f>+'17HPM_DATA_INPUT'!O144-'XX_17CK AUDITTO INPUT'!N139</f>
        <v>-5424</v>
      </c>
      <c r="AJ139" s="2065">
        <f>+'17HPM_DATA_INPUT'!P144-'XX_17CK AUDITTO INPUT'!O139</f>
        <v>3634</v>
      </c>
      <c r="AK139" s="2065">
        <f>+'17HPM_DATA_INPUT'!Q144-'XX_17CK AUDITTO INPUT'!P139</f>
        <v>3370</v>
      </c>
      <c r="AL139" s="2065">
        <f>+'17HPM_DATA_INPUT'!R144-'XX_17CK AUDITTO INPUT'!Q139</f>
        <v>24413</v>
      </c>
      <c r="AM139" s="2065">
        <f>+'17HPM_DATA_INPUT'!S144-'XX_17CK AUDITTO INPUT'!R139</f>
        <v>18313</v>
      </c>
      <c r="AN139" s="2065">
        <f>+'17HPM_DATA_INPUT'!T144-'XX_17CK AUDITTO INPUT'!S139</f>
        <v>-34960</v>
      </c>
      <c r="AO139" s="2065">
        <f>+'17HPM_DATA_INPUT'!U144-'XX_17CK AUDITTO INPUT'!T139</f>
        <v>-27108</v>
      </c>
      <c r="AQ139" s="455" t="str">
        <f>'Departmental PL'!D149</f>
        <v>Total OBS</v>
      </c>
    </row>
    <row r="140" spans="1:43" ht="20.25" hidden="1" customHeight="1" x14ac:dyDescent="0.25">
      <c r="A140" s="2085" t="s">
        <v>1789</v>
      </c>
      <c r="B140" s="2058" t="s">
        <v>2392</v>
      </c>
      <c r="C140" s="2060">
        <v>51</v>
      </c>
      <c r="D140" s="2060">
        <v>48</v>
      </c>
      <c r="E140" s="2060">
        <v>55</v>
      </c>
      <c r="F140" s="2060">
        <v>52</v>
      </c>
      <c r="G140" s="2060">
        <v>74200</v>
      </c>
      <c r="H140" s="2060">
        <v>57190</v>
      </c>
      <c r="I140" s="2060">
        <v>31642</v>
      </c>
      <c r="J140" s="2060">
        <v>21494</v>
      </c>
      <c r="K140" s="2060">
        <v>33129</v>
      </c>
      <c r="L140" s="2060">
        <v>25113</v>
      </c>
      <c r="M140" s="2060">
        <v>-1487</v>
      </c>
      <c r="N140" s="2060">
        <v>-3618</v>
      </c>
      <c r="O140" s="2060">
        <v>4378</v>
      </c>
      <c r="P140" s="2060">
        <v>3371</v>
      </c>
      <c r="Q140" s="2060">
        <v>25252</v>
      </c>
      <c r="R140" s="2060">
        <v>14358</v>
      </c>
      <c r="S140" s="2060">
        <v>-31117</v>
      </c>
      <c r="T140" s="2060">
        <v>-21347</v>
      </c>
      <c r="U140" s="2061" t="str">
        <f t="shared" si="2"/>
        <v>1972 NS CH 7S</v>
      </c>
      <c r="W140" s="455" t="b">
        <f>+'17HPM_DATA_INPUT'!C145='XX_17CK AUDITTO INPUT'!U140</f>
        <v>1</v>
      </c>
      <c r="X140" s="2065">
        <f>+'17HPM_DATA_INPUT'!D145-'XX_17CK AUDITTO INPUT'!C140</f>
        <v>46</v>
      </c>
      <c r="Y140" s="2065">
        <f>+'17HPM_DATA_INPUT'!E145-'XX_17CK AUDITTO INPUT'!D140</f>
        <v>24</v>
      </c>
      <c r="Z140" s="2065">
        <f>+'17HPM_DATA_INPUT'!F145-'XX_17CK AUDITTO INPUT'!E140</f>
        <v>52</v>
      </c>
      <c r="AA140" s="2065">
        <f>+'17HPM_DATA_INPUT'!G145-'XX_17CK AUDITTO INPUT'!F140</f>
        <v>35</v>
      </c>
      <c r="AB140" s="2065">
        <f>+'17HPM_DATA_INPUT'!H145-'XX_17CK AUDITTO INPUT'!G140</f>
        <v>67620</v>
      </c>
      <c r="AC140" s="2065">
        <f>+'17HPM_DATA_INPUT'!I145-'XX_17CK AUDITTO INPUT'!H140</f>
        <v>43260</v>
      </c>
      <c r="AD140" s="2065">
        <f>+'17HPM_DATA_INPUT'!J145-'XX_17CK AUDITTO INPUT'!I140</f>
        <v>28047</v>
      </c>
      <c r="AE140" s="2065">
        <f>+'17HPM_DATA_INPUT'!K145-'XX_17CK AUDITTO INPUT'!J140</f>
        <v>15250</v>
      </c>
      <c r="AF140" s="2065">
        <f>+'17HPM_DATA_INPUT'!L145-'XX_17CK AUDITTO INPUT'!K140</f>
        <v>27333</v>
      </c>
      <c r="AG140" s="2065">
        <f>+'17HPM_DATA_INPUT'!M145-'XX_17CK AUDITTO INPUT'!L140</f>
        <v>18123</v>
      </c>
      <c r="AH140" s="2065">
        <f>+'17HPM_DATA_INPUT'!N145-'XX_17CK AUDITTO INPUT'!M140</f>
        <v>714</v>
      </c>
      <c r="AI140" s="2065">
        <f>+'17HPM_DATA_INPUT'!O145-'XX_17CK AUDITTO INPUT'!N140</f>
        <v>-2875</v>
      </c>
      <c r="AJ140" s="2065">
        <f>+'17HPM_DATA_INPUT'!P145-'XX_17CK AUDITTO INPUT'!O140</f>
        <v>4462</v>
      </c>
      <c r="AK140" s="2065">
        <f>+'17HPM_DATA_INPUT'!Q145-'XX_17CK AUDITTO INPUT'!P140</f>
        <v>2432</v>
      </c>
      <c r="AL140" s="2065">
        <f>+'17HPM_DATA_INPUT'!R145-'XX_17CK AUDITTO INPUT'!Q140</f>
        <v>21717</v>
      </c>
      <c r="AM140" s="2065">
        <f>+'17HPM_DATA_INPUT'!S145-'XX_17CK AUDITTO INPUT'!R140</f>
        <v>10362</v>
      </c>
      <c r="AN140" s="2065">
        <f>+'17HPM_DATA_INPUT'!T145-'XX_17CK AUDITTO INPUT'!S140</f>
        <v>-25465</v>
      </c>
      <c r="AO140" s="2065">
        <f>+'17HPM_DATA_INPUT'!U145-'XX_17CK AUDITTO INPUT'!T140</f>
        <v>-15668</v>
      </c>
      <c r="AQ140" s="455">
        <f>'Departmental PL'!D150</f>
        <v>0</v>
      </c>
    </row>
    <row r="141" spans="1:43" ht="20.25" hidden="1" customHeight="1" x14ac:dyDescent="0.25">
      <c r="A141" s="2085" t="s">
        <v>1790</v>
      </c>
      <c r="B141" s="2058" t="s">
        <v>2393</v>
      </c>
      <c r="C141" s="2060">
        <v>48</v>
      </c>
      <c r="D141" s="2060">
        <v>45</v>
      </c>
      <c r="E141" s="2060">
        <v>48</v>
      </c>
      <c r="F141" s="2060">
        <v>46</v>
      </c>
      <c r="G141" s="2060">
        <v>67200</v>
      </c>
      <c r="H141" s="2060">
        <v>61180</v>
      </c>
      <c r="I141" s="2060">
        <v>28055</v>
      </c>
      <c r="J141" s="2060">
        <v>24653</v>
      </c>
      <c r="K141" s="2060">
        <v>29214</v>
      </c>
      <c r="L141" s="2060">
        <v>28803</v>
      </c>
      <c r="M141" s="2060">
        <v>-1159</v>
      </c>
      <c r="N141" s="2060">
        <v>-4150</v>
      </c>
      <c r="O141" s="2060">
        <v>4182</v>
      </c>
      <c r="P141" s="2060">
        <v>3589</v>
      </c>
      <c r="Q141" s="2060">
        <v>22026</v>
      </c>
      <c r="R141" s="2060">
        <v>15176</v>
      </c>
      <c r="S141" s="2060">
        <v>-27368</v>
      </c>
      <c r="T141" s="2060">
        <v>-22916</v>
      </c>
      <c r="U141" s="2061" t="str">
        <f t="shared" si="2"/>
        <v>1981 NS CH 8N</v>
      </c>
      <c r="W141" s="455" t="b">
        <f>+'17HPM_DATA_INPUT'!C146='XX_17CK AUDITTO INPUT'!U141</f>
        <v>1</v>
      </c>
      <c r="X141" s="2065">
        <f>+'17HPM_DATA_INPUT'!D146-'XX_17CK AUDITTO INPUT'!C141</f>
        <v>32</v>
      </c>
      <c r="Y141" s="2065">
        <f>+'17HPM_DATA_INPUT'!E146-'XX_17CK AUDITTO INPUT'!D141</f>
        <v>48</v>
      </c>
      <c r="Z141" s="2065">
        <f>+'17HPM_DATA_INPUT'!F146-'XX_17CK AUDITTO INPUT'!E141</f>
        <v>32</v>
      </c>
      <c r="AA141" s="2065">
        <f>+'17HPM_DATA_INPUT'!G146-'XX_17CK AUDITTO INPUT'!F141</f>
        <v>50</v>
      </c>
      <c r="AB141" s="2065">
        <f>+'17HPM_DATA_INPUT'!H146-'XX_17CK AUDITTO INPUT'!G141</f>
        <v>47040</v>
      </c>
      <c r="AC141" s="2065">
        <f>+'17HPM_DATA_INPUT'!I146-'XX_17CK AUDITTO INPUT'!H141</f>
        <v>70000</v>
      </c>
      <c r="AD141" s="2065">
        <f>+'17HPM_DATA_INPUT'!J146-'XX_17CK AUDITTO INPUT'!I141</f>
        <v>20546</v>
      </c>
      <c r="AE141" s="2065">
        <f>+'17HPM_DATA_INPUT'!K146-'XX_17CK AUDITTO INPUT'!J141</f>
        <v>27817</v>
      </c>
      <c r="AF141" s="2065">
        <f>+'17HPM_DATA_INPUT'!L146-'XX_17CK AUDITTO INPUT'!K141</f>
        <v>19223</v>
      </c>
      <c r="AG141" s="2065">
        <f>+'17HPM_DATA_INPUT'!M146-'XX_17CK AUDITTO INPUT'!L141</f>
        <v>31309</v>
      </c>
      <c r="AH141" s="2065">
        <f>+'17HPM_DATA_INPUT'!N146-'XX_17CK AUDITTO INPUT'!M141</f>
        <v>1323</v>
      </c>
      <c r="AI141" s="2065">
        <f>+'17HPM_DATA_INPUT'!O146-'XX_17CK AUDITTO INPUT'!N141</f>
        <v>-3491</v>
      </c>
      <c r="AJ141" s="2065">
        <f>+'17HPM_DATA_INPUT'!P146-'XX_17CK AUDITTO INPUT'!O141</f>
        <v>3496</v>
      </c>
      <c r="AK141" s="2065">
        <f>+'17HPM_DATA_INPUT'!Q146-'XX_17CK AUDITTO INPUT'!P141</f>
        <v>3902</v>
      </c>
      <c r="AL141" s="2065">
        <f>+'17HPM_DATA_INPUT'!R146-'XX_17CK AUDITTO INPUT'!Q141</f>
        <v>14971</v>
      </c>
      <c r="AM141" s="2065">
        <f>+'17HPM_DATA_INPUT'!S146-'XX_17CK AUDITTO INPUT'!R141</f>
        <v>16496</v>
      </c>
      <c r="AN141" s="2065">
        <f>+'17HPM_DATA_INPUT'!T146-'XX_17CK AUDITTO INPUT'!S141</f>
        <v>-17142</v>
      </c>
      <c r="AO141" s="2065">
        <f>+'17HPM_DATA_INPUT'!U146-'XX_17CK AUDITTO INPUT'!T141</f>
        <v>-23889</v>
      </c>
      <c r="AQ141" s="455" t="str">
        <f>'Departmental PL'!D151</f>
        <v>TOTAL 003b NeuroSurgery</v>
      </c>
    </row>
    <row r="142" spans="1:43" ht="20.25" hidden="1" customHeight="1" x14ac:dyDescent="0.25">
      <c r="A142" s="2085" t="s">
        <v>1791</v>
      </c>
      <c r="B142" s="2058" t="s">
        <v>2394</v>
      </c>
      <c r="C142" s="2060">
        <v>37</v>
      </c>
      <c r="D142" s="2060">
        <v>42</v>
      </c>
      <c r="E142" s="2060">
        <v>40</v>
      </c>
      <c r="F142" s="2060">
        <v>48</v>
      </c>
      <c r="G142" s="2060">
        <v>50400</v>
      </c>
      <c r="H142" s="2060">
        <v>61180</v>
      </c>
      <c r="I142" s="2060">
        <v>18189</v>
      </c>
      <c r="J142" s="2060">
        <v>26845</v>
      </c>
      <c r="K142" s="2060">
        <v>24974</v>
      </c>
      <c r="L142" s="2060">
        <v>26897</v>
      </c>
      <c r="M142" s="2060">
        <v>-6785</v>
      </c>
      <c r="N142" s="2060">
        <v>-52</v>
      </c>
      <c r="O142" s="2060">
        <v>2482</v>
      </c>
      <c r="P142" s="2060">
        <v>2565</v>
      </c>
      <c r="Q142" s="2060">
        <v>17811</v>
      </c>
      <c r="R142" s="2060">
        <v>14537</v>
      </c>
      <c r="S142" s="2060">
        <v>-27078</v>
      </c>
      <c r="T142" s="2060">
        <v>-17153</v>
      </c>
      <c r="U142" s="2061" t="str">
        <f t="shared" si="2"/>
        <v>1982 NS CH 8S</v>
      </c>
      <c r="W142" s="455" t="b">
        <f>+'17HPM_DATA_INPUT'!C147='XX_17CK AUDITTO INPUT'!U142</f>
        <v>1</v>
      </c>
      <c r="X142" s="2065">
        <f>+'17HPM_DATA_INPUT'!D147-'XX_17CK AUDITTO INPUT'!C142</f>
        <v>30</v>
      </c>
      <c r="Y142" s="2065">
        <f>+'17HPM_DATA_INPUT'!E147-'XX_17CK AUDITTO INPUT'!D142</f>
        <v>29</v>
      </c>
      <c r="Z142" s="2065">
        <f>+'17HPM_DATA_INPUT'!F147-'XX_17CK AUDITTO INPUT'!E142</f>
        <v>34</v>
      </c>
      <c r="AA142" s="2065">
        <f>+'17HPM_DATA_INPUT'!G147-'XX_17CK AUDITTO INPUT'!F142</f>
        <v>36</v>
      </c>
      <c r="AB142" s="2065">
        <f>+'17HPM_DATA_INPUT'!H147-'XX_17CK AUDITTO INPUT'!G142</f>
        <v>46970</v>
      </c>
      <c r="AC142" s="2065">
        <f>+'17HPM_DATA_INPUT'!I147-'XX_17CK AUDITTO INPUT'!H142</f>
        <v>46200</v>
      </c>
      <c r="AD142" s="2065">
        <f>+'17HPM_DATA_INPUT'!J147-'XX_17CK AUDITTO INPUT'!I142</f>
        <v>19179</v>
      </c>
      <c r="AE142" s="2065">
        <f>+'17HPM_DATA_INPUT'!K147-'XX_17CK AUDITTO INPUT'!J142</f>
        <v>15496</v>
      </c>
      <c r="AF142" s="2065">
        <f>+'17HPM_DATA_INPUT'!L147-'XX_17CK AUDITTO INPUT'!K142</f>
        <v>22224</v>
      </c>
      <c r="AG142" s="2065">
        <f>+'17HPM_DATA_INPUT'!M147-'XX_17CK AUDITTO INPUT'!L142</f>
        <v>19324</v>
      </c>
      <c r="AH142" s="2065">
        <f>+'17HPM_DATA_INPUT'!N147-'XX_17CK AUDITTO INPUT'!M142</f>
        <v>-3045</v>
      </c>
      <c r="AI142" s="2065">
        <f>+'17HPM_DATA_INPUT'!O147-'XX_17CK AUDITTO INPUT'!N142</f>
        <v>-3829</v>
      </c>
      <c r="AJ142" s="2065">
        <f>+'17HPM_DATA_INPUT'!P147-'XX_17CK AUDITTO INPUT'!O142</f>
        <v>2194</v>
      </c>
      <c r="AK142" s="2065">
        <f>+'17HPM_DATA_INPUT'!Q147-'XX_17CK AUDITTO INPUT'!P142</f>
        <v>1843</v>
      </c>
      <c r="AL142" s="2065">
        <f>+'17HPM_DATA_INPUT'!R147-'XX_17CK AUDITTO INPUT'!Q142</f>
        <v>15947</v>
      </c>
      <c r="AM142" s="2065">
        <f>+'17HPM_DATA_INPUT'!S147-'XX_17CK AUDITTO INPUT'!R142</f>
        <v>10444</v>
      </c>
      <c r="AN142" s="2065">
        <f>+'17HPM_DATA_INPUT'!T147-'XX_17CK AUDITTO INPUT'!S142</f>
        <v>-21186</v>
      </c>
      <c r="AO142" s="2065">
        <f>+'17HPM_DATA_INPUT'!U147-'XX_17CK AUDITTO INPUT'!T142</f>
        <v>-16116</v>
      </c>
      <c r="AQ142" s="455">
        <f>'Departmental PL'!D152</f>
        <v>0</v>
      </c>
    </row>
    <row r="143" spans="1:43" ht="20.25" hidden="1" customHeight="1" x14ac:dyDescent="0.25">
      <c r="A143" s="2067" t="s">
        <v>1536</v>
      </c>
      <c r="B143" s="2058" t="s">
        <v>2380</v>
      </c>
      <c r="C143" s="2060">
        <v>0</v>
      </c>
      <c r="D143" s="2060">
        <v>1</v>
      </c>
      <c r="E143" s="2060">
        <v>0</v>
      </c>
      <c r="F143" s="2060">
        <v>1</v>
      </c>
      <c r="G143" s="2060">
        <v>0</v>
      </c>
      <c r="H143" s="2060">
        <v>2171</v>
      </c>
      <c r="I143" s="2060">
        <v>0</v>
      </c>
      <c r="J143" s="2060">
        <v>1160</v>
      </c>
      <c r="K143" s="2060">
        <v>0</v>
      </c>
      <c r="L143" s="2060">
        <v>372</v>
      </c>
      <c r="M143" s="2060">
        <v>0</v>
      </c>
      <c r="N143" s="2060">
        <v>788</v>
      </c>
      <c r="O143" s="2060">
        <v>0</v>
      </c>
      <c r="P143" s="2060">
        <v>58</v>
      </c>
      <c r="Q143" s="2060">
        <v>0</v>
      </c>
      <c r="R143" s="2060">
        <v>168</v>
      </c>
      <c r="S143" s="2060">
        <v>0</v>
      </c>
      <c r="T143" s="2060">
        <v>562</v>
      </c>
      <c r="U143" s="2061" t="str">
        <f t="shared" si="2"/>
        <v>4800 PED PULMONARY UNIT</v>
      </c>
      <c r="W143" s="455" t="b">
        <f>+'17HPM_DATA_INPUT'!C148='XX_17CK AUDITTO INPUT'!U143</f>
        <v>1</v>
      </c>
      <c r="X143" s="2065">
        <f>+'17HPM_DATA_INPUT'!D148-'XX_17CK AUDITTO INPUT'!C143</f>
        <v>4</v>
      </c>
      <c r="Y143" s="2065">
        <f>+'17HPM_DATA_INPUT'!E148-'XX_17CK AUDITTO INPUT'!D143</f>
        <v>1</v>
      </c>
      <c r="Z143" s="2065">
        <f>+'17HPM_DATA_INPUT'!F148-'XX_17CK AUDITTO INPUT'!E143</f>
        <v>4</v>
      </c>
      <c r="AA143" s="2065">
        <f>+'17HPM_DATA_INPUT'!G148-'XX_17CK AUDITTO INPUT'!F143</f>
        <v>1</v>
      </c>
      <c r="AB143" s="2065">
        <f>+'17HPM_DATA_INPUT'!H148-'XX_17CK AUDITTO INPUT'!G143</f>
        <v>11684</v>
      </c>
      <c r="AC143" s="2065">
        <f>+'17HPM_DATA_INPUT'!I148-'XX_17CK AUDITTO INPUT'!H143</f>
        <v>2775</v>
      </c>
      <c r="AD143" s="2065">
        <f>+'17HPM_DATA_INPUT'!J148-'XX_17CK AUDITTO INPUT'!I143</f>
        <v>4113</v>
      </c>
      <c r="AE143" s="2065">
        <f>+'17HPM_DATA_INPUT'!K148-'XX_17CK AUDITTO INPUT'!J143</f>
        <v>1484</v>
      </c>
      <c r="AF143" s="2065">
        <f>+'17HPM_DATA_INPUT'!L148-'XX_17CK AUDITTO INPUT'!K143</f>
        <v>1575</v>
      </c>
      <c r="AG143" s="2065">
        <f>+'17HPM_DATA_INPUT'!M148-'XX_17CK AUDITTO INPUT'!L143</f>
        <v>372</v>
      </c>
      <c r="AH143" s="2065">
        <f>+'17HPM_DATA_INPUT'!N148-'XX_17CK AUDITTO INPUT'!M143</f>
        <v>2538</v>
      </c>
      <c r="AI143" s="2065">
        <f>+'17HPM_DATA_INPUT'!O148-'XX_17CK AUDITTO INPUT'!N143</f>
        <v>1112</v>
      </c>
      <c r="AJ143" s="2065">
        <f>+'17HPM_DATA_INPUT'!P148-'XX_17CK AUDITTO INPUT'!O143</f>
        <v>218</v>
      </c>
      <c r="AK143" s="2065">
        <f>+'17HPM_DATA_INPUT'!Q148-'XX_17CK AUDITTO INPUT'!P143</f>
        <v>58</v>
      </c>
      <c r="AL143" s="2065">
        <f>+'17HPM_DATA_INPUT'!R148-'XX_17CK AUDITTO INPUT'!Q143</f>
        <v>579</v>
      </c>
      <c r="AM143" s="2065">
        <f>+'17HPM_DATA_INPUT'!S148-'XX_17CK AUDITTO INPUT'!R143</f>
        <v>169</v>
      </c>
      <c r="AN143" s="2065">
        <f>+'17HPM_DATA_INPUT'!T148-'XX_17CK AUDITTO INPUT'!S143</f>
        <v>1741</v>
      </c>
      <c r="AO143" s="2065">
        <f>+'17HPM_DATA_INPUT'!U148-'XX_17CK AUDITTO INPUT'!T143</f>
        <v>885</v>
      </c>
      <c r="AQ143" s="455" t="str">
        <f>'Departmental PL'!D153</f>
        <v>003c ENT</v>
      </c>
    </row>
    <row r="144" spans="1:43" ht="20.25" hidden="1" customHeight="1" x14ac:dyDescent="0.25">
      <c r="A144" s="2067" t="s">
        <v>1537</v>
      </c>
      <c r="B144" s="2058" t="s">
        <v>2384</v>
      </c>
      <c r="C144" s="2060">
        <v>2</v>
      </c>
      <c r="D144" s="2060">
        <v>2</v>
      </c>
      <c r="E144" s="2060">
        <v>78</v>
      </c>
      <c r="F144" s="2060">
        <v>5</v>
      </c>
      <c r="G144" s="2060">
        <v>17153</v>
      </c>
      <c r="H144" s="2060">
        <v>1303</v>
      </c>
      <c r="I144" s="2060">
        <v>3628</v>
      </c>
      <c r="J144" s="2060">
        <v>241</v>
      </c>
      <c r="K144" s="2060">
        <v>5833</v>
      </c>
      <c r="L144" s="2060">
        <v>119</v>
      </c>
      <c r="M144" s="2060">
        <v>-2205</v>
      </c>
      <c r="N144" s="2060">
        <v>122</v>
      </c>
      <c r="O144" s="2060">
        <v>490</v>
      </c>
      <c r="P144" s="2060">
        <v>32</v>
      </c>
      <c r="Q144" s="2060">
        <v>-254</v>
      </c>
      <c r="R144" s="2060">
        <v>5</v>
      </c>
      <c r="S144" s="2060">
        <v>-2442</v>
      </c>
      <c r="T144" s="2060">
        <v>85</v>
      </c>
      <c r="U144" s="2061" t="str">
        <f t="shared" si="2"/>
        <v>4820 PED TRT CTR/SPEC</v>
      </c>
      <c r="W144" s="455" t="b">
        <f>+'17HPM_DATA_INPUT'!C149='XX_17CK AUDITTO INPUT'!U144</f>
        <v>1</v>
      </c>
      <c r="X144" s="2065">
        <f>+'17HPM_DATA_INPUT'!D149-'XX_17CK AUDITTO INPUT'!C144</f>
        <v>1</v>
      </c>
      <c r="Y144" s="2065">
        <f>+'17HPM_DATA_INPUT'!E149-'XX_17CK AUDITTO INPUT'!D144</f>
        <v>3</v>
      </c>
      <c r="Z144" s="2065">
        <f>+'17HPM_DATA_INPUT'!F149-'XX_17CK AUDITTO INPUT'!E144</f>
        <v>3</v>
      </c>
      <c r="AA144" s="2065">
        <f>+'17HPM_DATA_INPUT'!G149-'XX_17CK AUDITTO INPUT'!F144</f>
        <v>15</v>
      </c>
      <c r="AB144" s="2065">
        <f>+'17HPM_DATA_INPUT'!H149-'XX_17CK AUDITTO INPUT'!G144</f>
        <v>132</v>
      </c>
      <c r="AC144" s="2065">
        <f>+'17HPM_DATA_INPUT'!I149-'XX_17CK AUDITTO INPUT'!H144</f>
        <v>3743</v>
      </c>
      <c r="AD144" s="2065">
        <f>+'17HPM_DATA_INPUT'!J149-'XX_17CK AUDITTO INPUT'!I144</f>
        <v>70</v>
      </c>
      <c r="AE144" s="2065">
        <f>+'17HPM_DATA_INPUT'!K149-'XX_17CK AUDITTO INPUT'!J144</f>
        <v>942</v>
      </c>
      <c r="AF144" s="2065">
        <f>+'17HPM_DATA_INPUT'!L149-'XX_17CK AUDITTO INPUT'!K144</f>
        <v>-961</v>
      </c>
      <c r="AG144" s="2065">
        <f>+'17HPM_DATA_INPUT'!M149-'XX_17CK AUDITTO INPUT'!L144</f>
        <v>1395</v>
      </c>
      <c r="AH144" s="2065">
        <f>+'17HPM_DATA_INPUT'!N149-'XX_17CK AUDITTO INPUT'!M144</f>
        <v>1031</v>
      </c>
      <c r="AI144" s="2065">
        <f>+'17HPM_DATA_INPUT'!O149-'XX_17CK AUDITTO INPUT'!N144</f>
        <v>-453</v>
      </c>
      <c r="AJ144" s="2065">
        <f>+'17HPM_DATA_INPUT'!P149-'XX_17CK AUDITTO INPUT'!O144</f>
        <v>-32</v>
      </c>
      <c r="AK144" s="2065">
        <f>+'17HPM_DATA_INPUT'!Q149-'XX_17CK AUDITTO INPUT'!P144</f>
        <v>89</v>
      </c>
      <c r="AL144" s="2065">
        <f>+'17HPM_DATA_INPUT'!R149-'XX_17CK AUDITTO INPUT'!Q144</f>
        <v>-19</v>
      </c>
      <c r="AM144" s="2065">
        <f>+'17HPM_DATA_INPUT'!S149-'XX_17CK AUDITTO INPUT'!R144</f>
        <v>15</v>
      </c>
      <c r="AN144" s="2065">
        <f>+'17HPM_DATA_INPUT'!T149-'XX_17CK AUDITTO INPUT'!S144</f>
        <v>1082</v>
      </c>
      <c r="AO144" s="2065">
        <f>+'17HPM_DATA_INPUT'!U149-'XX_17CK AUDITTO INPUT'!T144</f>
        <v>-556</v>
      </c>
      <c r="AQ144" s="455">
        <f>'Departmental PL'!D154</f>
        <v>0</v>
      </c>
    </row>
    <row r="145" spans="1:43" ht="20.25" hidden="1" customHeight="1" x14ac:dyDescent="0.25">
      <c r="A145" s="2094" t="s">
        <v>1538</v>
      </c>
      <c r="B145" s="2074" t="s">
        <v>2385</v>
      </c>
      <c r="C145" s="2075"/>
      <c r="D145" s="2075"/>
      <c r="E145" s="2075"/>
      <c r="F145" s="2075"/>
      <c r="G145" s="2075"/>
      <c r="H145" s="2075"/>
      <c r="I145" s="2075"/>
      <c r="J145" s="2075"/>
      <c r="K145" s="2075"/>
      <c r="L145" s="2075"/>
      <c r="M145" s="2075"/>
      <c r="N145" s="2075"/>
      <c r="O145" s="2075"/>
      <c r="P145" s="2075"/>
      <c r="Q145" s="2075"/>
      <c r="R145" s="2075"/>
      <c r="S145" s="2075"/>
      <c r="T145" s="2075"/>
      <c r="U145" s="2061" t="str">
        <f t="shared" si="2"/>
        <v>4840 AIDS CTR PED</v>
      </c>
      <c r="W145" s="455" t="b">
        <f>+'17HPM_DATA_INPUT'!C150='XX_17CK AUDITTO INPUT'!U145</f>
        <v>1</v>
      </c>
      <c r="X145" s="2065">
        <f>+'17HPM_DATA_INPUT'!D150-'XX_17CK AUDITTO INPUT'!C145</f>
        <v>0</v>
      </c>
      <c r="Y145" s="2065">
        <f>+'17HPM_DATA_INPUT'!E150-'XX_17CK AUDITTO INPUT'!D145</f>
        <v>0</v>
      </c>
      <c r="Z145" s="2065">
        <f>+'17HPM_DATA_INPUT'!F150-'XX_17CK AUDITTO INPUT'!E145</f>
        <v>0</v>
      </c>
      <c r="AA145" s="2065">
        <f>+'17HPM_DATA_INPUT'!G150-'XX_17CK AUDITTO INPUT'!F145</f>
        <v>0</v>
      </c>
      <c r="AB145" s="2065">
        <f>+'17HPM_DATA_INPUT'!H150-'XX_17CK AUDITTO INPUT'!G145</f>
        <v>0</v>
      </c>
      <c r="AC145" s="2065">
        <f>+'17HPM_DATA_INPUT'!I150-'XX_17CK AUDITTO INPUT'!H145</f>
        <v>0</v>
      </c>
      <c r="AD145" s="2065">
        <f>+'17HPM_DATA_INPUT'!J150-'XX_17CK AUDITTO INPUT'!I145</f>
        <v>0</v>
      </c>
      <c r="AE145" s="2065">
        <f>+'17HPM_DATA_INPUT'!K150-'XX_17CK AUDITTO INPUT'!J145</f>
        <v>0</v>
      </c>
      <c r="AF145" s="2065">
        <f>+'17HPM_DATA_INPUT'!L150-'XX_17CK AUDITTO INPUT'!K145</f>
        <v>0</v>
      </c>
      <c r="AG145" s="2065">
        <f>+'17HPM_DATA_INPUT'!M150-'XX_17CK AUDITTO INPUT'!L145</f>
        <v>0</v>
      </c>
      <c r="AH145" s="2065">
        <f>+'17HPM_DATA_INPUT'!N150-'XX_17CK AUDITTO INPUT'!M145</f>
        <v>0</v>
      </c>
      <c r="AI145" s="2065">
        <f>+'17HPM_DATA_INPUT'!O150-'XX_17CK AUDITTO INPUT'!N145</f>
        <v>0</v>
      </c>
      <c r="AJ145" s="2065">
        <f>+'17HPM_DATA_INPUT'!P150-'XX_17CK AUDITTO INPUT'!O145</f>
        <v>0</v>
      </c>
      <c r="AK145" s="2065">
        <f>+'17HPM_DATA_INPUT'!Q150-'XX_17CK AUDITTO INPUT'!P145</f>
        <v>0</v>
      </c>
      <c r="AL145" s="2065">
        <f>+'17HPM_DATA_INPUT'!R150-'XX_17CK AUDITTO INPUT'!Q145</f>
        <v>0</v>
      </c>
      <c r="AM145" s="2065">
        <f>+'17HPM_DATA_INPUT'!S150-'XX_17CK AUDITTO INPUT'!R145</f>
        <v>0</v>
      </c>
      <c r="AN145" s="2065">
        <f>+'17HPM_DATA_INPUT'!T150-'XX_17CK AUDITTO INPUT'!S145</f>
        <v>0</v>
      </c>
      <c r="AO145" s="2065">
        <f>+'17HPM_DATA_INPUT'!U150-'XX_17CK AUDITTO INPUT'!T145</f>
        <v>0</v>
      </c>
      <c r="AQ145" s="455" t="str">
        <f>'Departmental PL'!D155</f>
        <v>6380 SPEECH THERAPY (SMH-CW)</v>
      </c>
    </row>
    <row r="146" spans="1:43" ht="20.25" hidden="1" customHeight="1" x14ac:dyDescent="0.25">
      <c r="A146" s="2067" t="s">
        <v>1539</v>
      </c>
      <c r="B146" s="2058" t="s">
        <v>2386</v>
      </c>
      <c r="C146" s="2060">
        <v>62</v>
      </c>
      <c r="D146" s="2060">
        <v>48</v>
      </c>
      <c r="E146" s="2060">
        <v>234</v>
      </c>
      <c r="F146" s="2060">
        <v>150</v>
      </c>
      <c r="G146" s="2060">
        <v>158663</v>
      </c>
      <c r="H146" s="2060">
        <v>102268</v>
      </c>
      <c r="I146" s="2060">
        <v>74457</v>
      </c>
      <c r="J146" s="2060">
        <v>42875</v>
      </c>
      <c r="K146" s="2060">
        <v>26483</v>
      </c>
      <c r="L146" s="2060">
        <v>13613</v>
      </c>
      <c r="M146" s="2060">
        <v>47974</v>
      </c>
      <c r="N146" s="2060">
        <v>29263</v>
      </c>
      <c r="O146" s="2060">
        <v>2493</v>
      </c>
      <c r="P146" s="2060">
        <v>1727</v>
      </c>
      <c r="Q146" s="2060">
        <v>8848</v>
      </c>
      <c r="R146" s="2060">
        <v>5153</v>
      </c>
      <c r="S146" s="2060">
        <v>36632</v>
      </c>
      <c r="T146" s="2060">
        <v>22383</v>
      </c>
      <c r="U146" s="2061" t="str">
        <f t="shared" si="2"/>
        <v>4860 PEDS ECHOCARDIOLOGY</v>
      </c>
      <c r="W146" s="455" t="b">
        <f>+'17HPM_DATA_INPUT'!C151='XX_17CK AUDITTO INPUT'!U146</f>
        <v>1</v>
      </c>
      <c r="X146" s="2065">
        <f>+'17HPM_DATA_INPUT'!D151-'XX_17CK AUDITTO INPUT'!C146</f>
        <v>55</v>
      </c>
      <c r="Y146" s="2065">
        <f>+'17HPM_DATA_INPUT'!E151-'XX_17CK AUDITTO INPUT'!D146</f>
        <v>50</v>
      </c>
      <c r="Z146" s="2065">
        <f>+'17HPM_DATA_INPUT'!F151-'XX_17CK AUDITTO INPUT'!E146</f>
        <v>189</v>
      </c>
      <c r="AA146" s="2065">
        <f>+'17HPM_DATA_INPUT'!G151-'XX_17CK AUDITTO INPUT'!F146</f>
        <v>185</v>
      </c>
      <c r="AB146" s="2065">
        <f>+'17HPM_DATA_INPUT'!H151-'XX_17CK AUDITTO INPUT'!G146</f>
        <v>134003</v>
      </c>
      <c r="AC146" s="2065">
        <f>+'17HPM_DATA_INPUT'!I151-'XX_17CK AUDITTO INPUT'!H146</f>
        <v>128801</v>
      </c>
      <c r="AD146" s="2065">
        <f>+'17HPM_DATA_INPUT'!J151-'XX_17CK AUDITTO INPUT'!I146</f>
        <v>59306</v>
      </c>
      <c r="AE146" s="2065">
        <f>+'17HPM_DATA_INPUT'!K151-'XX_17CK AUDITTO INPUT'!J146</f>
        <v>52023</v>
      </c>
      <c r="AF146" s="2065">
        <f>+'17HPM_DATA_INPUT'!L151-'XX_17CK AUDITTO INPUT'!K146</f>
        <v>11888</v>
      </c>
      <c r="AG146" s="2065">
        <f>+'17HPM_DATA_INPUT'!M151-'XX_17CK AUDITTO INPUT'!L146</f>
        <v>17144</v>
      </c>
      <c r="AH146" s="2065">
        <f>+'17HPM_DATA_INPUT'!N151-'XX_17CK AUDITTO INPUT'!M146</f>
        <v>47418</v>
      </c>
      <c r="AI146" s="2065">
        <f>+'17HPM_DATA_INPUT'!O151-'XX_17CK AUDITTO INPUT'!N146</f>
        <v>34878</v>
      </c>
      <c r="AJ146" s="2065">
        <f>+'17HPM_DATA_INPUT'!P151-'XX_17CK AUDITTO INPUT'!O146</f>
        <v>1982</v>
      </c>
      <c r="AK146" s="2065">
        <f>+'17HPM_DATA_INPUT'!Q151-'XX_17CK AUDITTO INPUT'!P146</f>
        <v>2176</v>
      </c>
      <c r="AL146" s="2065">
        <f>+'17HPM_DATA_INPUT'!R151-'XX_17CK AUDITTO INPUT'!Q146</f>
        <v>7207</v>
      </c>
      <c r="AM146" s="2065">
        <f>+'17HPM_DATA_INPUT'!S151-'XX_17CK AUDITTO INPUT'!R146</f>
        <v>6490</v>
      </c>
      <c r="AN146" s="2065">
        <f>+'17HPM_DATA_INPUT'!T151-'XX_17CK AUDITTO INPUT'!S146</f>
        <v>38229</v>
      </c>
      <c r="AO146" s="2065">
        <f>+'17HPM_DATA_INPUT'!U151-'XX_17CK AUDITTO INPUT'!T146</f>
        <v>26213</v>
      </c>
      <c r="AQ146" s="455" t="str">
        <f>'Departmental PL'!D156</f>
        <v>6390 OFFSITE AUDIOLOGY</v>
      </c>
    </row>
    <row r="147" spans="1:43" ht="20.25" hidden="1" customHeight="1" x14ac:dyDescent="0.25">
      <c r="A147" s="2094" t="s">
        <v>1540</v>
      </c>
      <c r="B147" s="2074" t="s">
        <v>2388</v>
      </c>
      <c r="C147" s="2075"/>
      <c r="D147" s="2075"/>
      <c r="E147" s="2075"/>
      <c r="F147" s="2075"/>
      <c r="G147" s="2075"/>
      <c r="H147" s="2075"/>
      <c r="I147" s="2075"/>
      <c r="J147" s="2075"/>
      <c r="K147" s="2075"/>
      <c r="L147" s="2075"/>
      <c r="M147" s="2075"/>
      <c r="N147" s="2075"/>
      <c r="O147" s="2075"/>
      <c r="P147" s="2075"/>
      <c r="Q147" s="2075"/>
      <c r="R147" s="2075"/>
      <c r="S147" s="2075"/>
      <c r="T147" s="2075"/>
      <c r="U147" s="2061" t="str">
        <f t="shared" si="2"/>
        <v>6210 PEDS SLEEP CENTER</v>
      </c>
      <c r="W147" s="455" t="b">
        <f>+'17HPM_DATA_INPUT'!C152='XX_17CK AUDITTO INPUT'!U147</f>
        <v>1</v>
      </c>
      <c r="X147" s="2065">
        <f>+'17HPM_DATA_INPUT'!D152-'XX_17CK AUDITTO INPUT'!C147</f>
        <v>0</v>
      </c>
      <c r="Y147" s="2065">
        <f>+'17HPM_DATA_INPUT'!E152-'XX_17CK AUDITTO INPUT'!D147</f>
        <v>0</v>
      </c>
      <c r="Z147" s="2065">
        <f>+'17HPM_DATA_INPUT'!F152-'XX_17CK AUDITTO INPUT'!E147</f>
        <v>0</v>
      </c>
      <c r="AA147" s="2065">
        <f>+'17HPM_DATA_INPUT'!G152-'XX_17CK AUDITTO INPUT'!F147</f>
        <v>0</v>
      </c>
      <c r="AB147" s="2065">
        <f>+'17HPM_DATA_INPUT'!H152-'XX_17CK AUDITTO INPUT'!G147</f>
        <v>0</v>
      </c>
      <c r="AC147" s="2065">
        <f>+'17HPM_DATA_INPUT'!I152-'XX_17CK AUDITTO INPUT'!H147</f>
        <v>0</v>
      </c>
      <c r="AD147" s="2065">
        <f>+'17HPM_DATA_INPUT'!J152-'XX_17CK AUDITTO INPUT'!I147</f>
        <v>0</v>
      </c>
      <c r="AE147" s="2065">
        <f>+'17HPM_DATA_INPUT'!K152-'XX_17CK AUDITTO INPUT'!J147</f>
        <v>0</v>
      </c>
      <c r="AF147" s="2065">
        <f>+'17HPM_DATA_INPUT'!L152-'XX_17CK AUDITTO INPUT'!K147</f>
        <v>0</v>
      </c>
      <c r="AG147" s="2065">
        <f>+'17HPM_DATA_INPUT'!M152-'XX_17CK AUDITTO INPUT'!L147</f>
        <v>0</v>
      </c>
      <c r="AH147" s="2065">
        <f>+'17HPM_DATA_INPUT'!N152-'XX_17CK AUDITTO INPUT'!M147</f>
        <v>0</v>
      </c>
      <c r="AI147" s="2065">
        <f>+'17HPM_DATA_INPUT'!O152-'XX_17CK AUDITTO INPUT'!N147</f>
        <v>0</v>
      </c>
      <c r="AJ147" s="2065">
        <f>+'17HPM_DATA_INPUT'!P152-'XX_17CK AUDITTO INPUT'!O147</f>
        <v>0</v>
      </c>
      <c r="AK147" s="2065">
        <f>+'17HPM_DATA_INPUT'!Q152-'XX_17CK AUDITTO INPUT'!P147</f>
        <v>0</v>
      </c>
      <c r="AL147" s="2065">
        <f>+'17HPM_DATA_INPUT'!R152-'XX_17CK AUDITTO INPUT'!Q147</f>
        <v>0</v>
      </c>
      <c r="AM147" s="2065">
        <f>+'17HPM_DATA_INPUT'!S152-'XX_17CK AUDITTO INPUT'!R147</f>
        <v>0</v>
      </c>
      <c r="AN147" s="2065">
        <f>+'17HPM_DATA_INPUT'!T152-'XX_17CK AUDITTO INPUT'!S147</f>
        <v>0</v>
      </c>
      <c r="AO147" s="2065">
        <f>+'17HPM_DATA_INPUT'!U152-'XX_17CK AUDITTO INPUT'!T147</f>
        <v>0</v>
      </c>
      <c r="AQ147" s="455" t="str">
        <f>'Departmental PL'!D157</f>
        <v>6400 OPD-AUDIOLOGY</v>
      </c>
    </row>
    <row r="148" spans="1:43" ht="20.25" hidden="1" customHeight="1" x14ac:dyDescent="0.25">
      <c r="A148" s="2094" t="s">
        <v>1541</v>
      </c>
      <c r="B148" s="2074" t="s">
        <v>2389</v>
      </c>
      <c r="C148" s="2075"/>
      <c r="D148" s="2075"/>
      <c r="E148" s="2075"/>
      <c r="F148" s="2075"/>
      <c r="G148" s="2075"/>
      <c r="H148" s="2075"/>
      <c r="I148" s="2075"/>
      <c r="J148" s="2075"/>
      <c r="K148" s="2075"/>
      <c r="L148" s="2075"/>
      <c r="M148" s="2075"/>
      <c r="N148" s="2075"/>
      <c r="O148" s="2075"/>
      <c r="P148" s="2075"/>
      <c r="Q148" s="2075"/>
      <c r="R148" s="2075"/>
      <c r="S148" s="2075"/>
      <c r="T148" s="2075"/>
      <c r="U148" s="2061" t="str">
        <f t="shared" si="2"/>
        <v>6220 OPD-PEDS</v>
      </c>
      <c r="W148" s="455" t="b">
        <f>+'17HPM_DATA_INPUT'!C153='XX_17CK AUDITTO INPUT'!U148</f>
        <v>1</v>
      </c>
      <c r="X148" s="2065">
        <f>+'17HPM_DATA_INPUT'!D153-'XX_17CK AUDITTO INPUT'!C148</f>
        <v>0</v>
      </c>
      <c r="Y148" s="2065">
        <f>+'17HPM_DATA_INPUT'!E153-'XX_17CK AUDITTO INPUT'!D148</f>
        <v>0</v>
      </c>
      <c r="Z148" s="2065">
        <f>+'17HPM_DATA_INPUT'!F153-'XX_17CK AUDITTO INPUT'!E148</f>
        <v>0</v>
      </c>
      <c r="AA148" s="2065">
        <f>+'17HPM_DATA_INPUT'!G153-'XX_17CK AUDITTO INPUT'!F148</f>
        <v>0</v>
      </c>
      <c r="AB148" s="2065">
        <f>+'17HPM_DATA_INPUT'!H153-'XX_17CK AUDITTO INPUT'!G148</f>
        <v>0</v>
      </c>
      <c r="AC148" s="2065">
        <f>+'17HPM_DATA_INPUT'!I153-'XX_17CK AUDITTO INPUT'!H148</f>
        <v>0</v>
      </c>
      <c r="AD148" s="2065">
        <f>+'17HPM_DATA_INPUT'!J153-'XX_17CK AUDITTO INPUT'!I148</f>
        <v>0</v>
      </c>
      <c r="AE148" s="2065">
        <f>+'17HPM_DATA_INPUT'!K153-'XX_17CK AUDITTO INPUT'!J148</f>
        <v>0</v>
      </c>
      <c r="AF148" s="2065">
        <f>+'17HPM_DATA_INPUT'!L153-'XX_17CK AUDITTO INPUT'!K148</f>
        <v>0</v>
      </c>
      <c r="AG148" s="2065">
        <f>+'17HPM_DATA_INPUT'!M153-'XX_17CK AUDITTO INPUT'!L148</f>
        <v>0</v>
      </c>
      <c r="AH148" s="2065">
        <f>+'17HPM_DATA_INPUT'!N153-'XX_17CK AUDITTO INPUT'!M148</f>
        <v>0</v>
      </c>
      <c r="AI148" s="2065">
        <f>+'17HPM_DATA_INPUT'!O153-'XX_17CK AUDITTO INPUT'!N148</f>
        <v>0</v>
      </c>
      <c r="AJ148" s="2065">
        <f>+'17HPM_DATA_INPUT'!P153-'XX_17CK AUDITTO INPUT'!O148</f>
        <v>0</v>
      </c>
      <c r="AK148" s="2065">
        <f>+'17HPM_DATA_INPUT'!Q153-'XX_17CK AUDITTO INPUT'!P148</f>
        <v>0</v>
      </c>
      <c r="AL148" s="2065">
        <f>+'17HPM_DATA_INPUT'!R153-'XX_17CK AUDITTO INPUT'!Q148</f>
        <v>0</v>
      </c>
      <c r="AM148" s="2065">
        <f>+'17HPM_DATA_INPUT'!S153-'XX_17CK AUDITTO INPUT'!R148</f>
        <v>0</v>
      </c>
      <c r="AN148" s="2065">
        <f>+'17HPM_DATA_INPUT'!T153-'XX_17CK AUDITTO INPUT'!S148</f>
        <v>0</v>
      </c>
      <c r="AO148" s="2065">
        <f>+'17HPM_DATA_INPUT'!U153-'XX_17CK AUDITTO INPUT'!T148</f>
        <v>0</v>
      </c>
      <c r="AQ148" s="455" t="str">
        <f>'Departmental PL'!D158</f>
        <v>6440 OPD-ENT</v>
      </c>
    </row>
    <row r="149" spans="1:43" ht="20.25" hidden="1" customHeight="1" x14ac:dyDescent="0.25">
      <c r="A149" s="2094" t="s">
        <v>1780</v>
      </c>
      <c r="B149" s="2074" t="s">
        <v>2390</v>
      </c>
      <c r="C149" s="2075"/>
      <c r="D149" s="2075"/>
      <c r="E149" s="2075"/>
      <c r="F149" s="2075"/>
      <c r="G149" s="2075"/>
      <c r="H149" s="2075"/>
      <c r="I149" s="2075"/>
      <c r="J149" s="2075"/>
      <c r="K149" s="2075"/>
      <c r="L149" s="2075"/>
      <c r="M149" s="2075"/>
      <c r="N149" s="2075"/>
      <c r="O149" s="2075"/>
      <c r="P149" s="2075"/>
      <c r="Q149" s="2075"/>
      <c r="R149" s="2075"/>
      <c r="S149" s="2075"/>
      <c r="T149" s="2075"/>
      <c r="U149" s="2061" t="str">
        <f t="shared" si="2"/>
        <v>6230 PEDS CRANIALFACIAL CLINIC</v>
      </c>
      <c r="W149" s="455" t="b">
        <f>+'17HPM_DATA_INPUT'!C154='XX_17CK AUDITTO INPUT'!U149</f>
        <v>1</v>
      </c>
      <c r="X149" s="2065">
        <f>+'17HPM_DATA_INPUT'!D154-'XX_17CK AUDITTO INPUT'!C149</f>
        <v>0</v>
      </c>
      <c r="Y149" s="2065">
        <f>+'17HPM_DATA_INPUT'!E154-'XX_17CK AUDITTO INPUT'!D149</f>
        <v>0</v>
      </c>
      <c r="Z149" s="2065">
        <f>+'17HPM_DATA_INPUT'!F154-'XX_17CK AUDITTO INPUT'!E149</f>
        <v>0</v>
      </c>
      <c r="AA149" s="2065">
        <f>+'17HPM_DATA_INPUT'!G154-'XX_17CK AUDITTO INPUT'!F149</f>
        <v>0</v>
      </c>
      <c r="AB149" s="2065">
        <f>+'17HPM_DATA_INPUT'!H154-'XX_17CK AUDITTO INPUT'!G149</f>
        <v>0</v>
      </c>
      <c r="AC149" s="2065">
        <f>+'17HPM_DATA_INPUT'!I154-'XX_17CK AUDITTO INPUT'!H149</f>
        <v>0</v>
      </c>
      <c r="AD149" s="2065">
        <f>+'17HPM_DATA_INPUT'!J154-'XX_17CK AUDITTO INPUT'!I149</f>
        <v>0</v>
      </c>
      <c r="AE149" s="2065">
        <f>+'17HPM_DATA_INPUT'!K154-'XX_17CK AUDITTO INPUT'!J149</f>
        <v>0</v>
      </c>
      <c r="AF149" s="2065">
        <f>+'17HPM_DATA_INPUT'!L154-'XX_17CK AUDITTO INPUT'!K149</f>
        <v>0</v>
      </c>
      <c r="AG149" s="2065">
        <f>+'17HPM_DATA_INPUT'!M154-'XX_17CK AUDITTO INPUT'!L149</f>
        <v>0</v>
      </c>
      <c r="AH149" s="2065">
        <f>+'17HPM_DATA_INPUT'!N154-'XX_17CK AUDITTO INPUT'!M149</f>
        <v>0</v>
      </c>
      <c r="AI149" s="2065">
        <f>+'17HPM_DATA_INPUT'!O154-'XX_17CK AUDITTO INPUT'!N149</f>
        <v>0</v>
      </c>
      <c r="AJ149" s="2065">
        <f>+'17HPM_DATA_INPUT'!P154-'XX_17CK AUDITTO INPUT'!O149</f>
        <v>0</v>
      </c>
      <c r="AK149" s="2065">
        <f>+'17HPM_DATA_INPUT'!Q154-'XX_17CK AUDITTO INPUT'!P149</f>
        <v>0</v>
      </c>
      <c r="AL149" s="2065">
        <f>+'17HPM_DATA_INPUT'!R154-'XX_17CK AUDITTO INPUT'!Q149</f>
        <v>0</v>
      </c>
      <c r="AM149" s="2065">
        <f>+'17HPM_DATA_INPUT'!S154-'XX_17CK AUDITTO INPUT'!R149</f>
        <v>0</v>
      </c>
      <c r="AN149" s="2065">
        <f>+'17HPM_DATA_INPUT'!T154-'XX_17CK AUDITTO INPUT'!S149</f>
        <v>0</v>
      </c>
      <c r="AO149" s="2065">
        <f>+'17HPM_DATA_INPUT'!U154-'XX_17CK AUDITTO INPUT'!T149</f>
        <v>0</v>
      </c>
      <c r="AQ149" s="455" t="str">
        <f>'Departmental PL'!D159</f>
        <v>Total OUTPATIENT</v>
      </c>
    </row>
    <row r="150" spans="1:43" ht="20.25" hidden="1" customHeight="1" x14ac:dyDescent="0.25">
      <c r="A150" s="2032" t="s">
        <v>1543</v>
      </c>
      <c r="B150" s="2072" t="s">
        <v>2307</v>
      </c>
      <c r="C150" s="2073">
        <v>212</v>
      </c>
      <c r="D150" s="2073">
        <v>213</v>
      </c>
      <c r="E150" s="2073">
        <v>496</v>
      </c>
      <c r="F150" s="2073">
        <v>357</v>
      </c>
      <c r="G150" s="2073">
        <v>424576</v>
      </c>
      <c r="H150" s="2073">
        <v>354452</v>
      </c>
      <c r="I150" s="2073">
        <v>176795</v>
      </c>
      <c r="J150" s="2073">
        <v>146022</v>
      </c>
      <c r="K150" s="2073">
        <v>150240</v>
      </c>
      <c r="L150" s="2073">
        <v>130488</v>
      </c>
      <c r="M150" s="2073">
        <v>26555</v>
      </c>
      <c r="N150" s="2073">
        <v>15534</v>
      </c>
      <c r="O150" s="2073">
        <v>17340</v>
      </c>
      <c r="P150" s="2073">
        <v>14922</v>
      </c>
      <c r="Q150" s="2073">
        <v>95887</v>
      </c>
      <c r="R150" s="2073">
        <v>68851</v>
      </c>
      <c r="S150" s="2073">
        <v>-86673</v>
      </c>
      <c r="T150" s="2073">
        <v>-68239</v>
      </c>
      <c r="U150" s="2061" t="str">
        <f t="shared" si="2"/>
        <v>Total ASC</v>
      </c>
      <c r="W150" s="455" t="b">
        <f>+'17HPM_DATA_INPUT'!C155='XX_17CK AUDITTO INPUT'!U150</f>
        <v>1</v>
      </c>
      <c r="X150" s="2065">
        <f>+'17HPM_DATA_INPUT'!D155-'XX_17CK AUDITTO INPUT'!C150</f>
        <v>196</v>
      </c>
      <c r="Y150" s="2065">
        <f>+'17HPM_DATA_INPUT'!E155-'XX_17CK AUDITTO INPUT'!D150</f>
        <v>166</v>
      </c>
      <c r="Z150" s="2065">
        <f>+'17HPM_DATA_INPUT'!F155-'XX_17CK AUDITTO INPUT'!E150</f>
        <v>364</v>
      </c>
      <c r="AA150" s="2065">
        <f>+'17HPM_DATA_INPUT'!G155-'XX_17CK AUDITTO INPUT'!F150</f>
        <v>372</v>
      </c>
      <c r="AB150" s="2065">
        <f>+'17HPM_DATA_INPUT'!H155-'XX_17CK AUDITTO INPUT'!G150</f>
        <v>375069</v>
      </c>
      <c r="AC150" s="2065">
        <f>+'17HPM_DATA_INPUT'!I155-'XX_17CK AUDITTO INPUT'!H150</f>
        <v>364389</v>
      </c>
      <c r="AD150" s="2065">
        <f>+'17HPM_DATA_INPUT'!J155-'XX_17CK AUDITTO INPUT'!I150</f>
        <v>157539</v>
      </c>
      <c r="AE150" s="2065">
        <f>+'17HPM_DATA_INPUT'!K155-'XX_17CK AUDITTO INPUT'!J150</f>
        <v>141074</v>
      </c>
      <c r="AF150" s="2065">
        <f>+'17HPM_DATA_INPUT'!L155-'XX_17CK AUDITTO INPUT'!K150</f>
        <v>114473</v>
      </c>
      <c r="AG150" s="2065">
        <f>+'17HPM_DATA_INPUT'!M155-'XX_17CK AUDITTO INPUT'!L150</f>
        <v>121155</v>
      </c>
      <c r="AH150" s="2065">
        <f>+'17HPM_DATA_INPUT'!N155-'XX_17CK AUDITTO INPUT'!M150</f>
        <v>43066</v>
      </c>
      <c r="AI150" s="2065">
        <f>+'17HPM_DATA_INPUT'!O155-'XX_17CK AUDITTO INPUT'!N150</f>
        <v>19919</v>
      </c>
      <c r="AJ150" s="2065">
        <f>+'17HPM_DATA_INPUT'!P155-'XX_17CK AUDITTO INPUT'!O150</f>
        <v>15954</v>
      </c>
      <c r="AK150" s="2065">
        <f>+'17HPM_DATA_INPUT'!Q155-'XX_17CK AUDITTO INPUT'!P150</f>
        <v>13870</v>
      </c>
      <c r="AL150" s="2065">
        <f>+'17HPM_DATA_INPUT'!R155-'XX_17CK AUDITTO INPUT'!Q150</f>
        <v>84813</v>
      </c>
      <c r="AM150" s="2065">
        <f>+'17HPM_DATA_INPUT'!S155-'XX_17CK AUDITTO INPUT'!R150</f>
        <v>62288</v>
      </c>
      <c r="AN150" s="2065">
        <f>+'17HPM_DATA_INPUT'!T155-'XX_17CK AUDITTO INPUT'!S150</f>
        <v>-57700</v>
      </c>
      <c r="AO150" s="2065">
        <f>+'17HPM_DATA_INPUT'!U155-'XX_17CK AUDITTO INPUT'!T150</f>
        <v>-56239</v>
      </c>
      <c r="AQ150" s="455">
        <f>'Departmental PL'!D160</f>
        <v>0</v>
      </c>
    </row>
    <row r="151" spans="1:43" ht="20.25" hidden="1" customHeight="1" x14ac:dyDescent="0.25">
      <c r="A151" s="2085" t="s">
        <v>1788</v>
      </c>
      <c r="B151" s="2058" t="s">
        <v>2391</v>
      </c>
      <c r="C151" s="2060">
        <v>34</v>
      </c>
      <c r="D151" s="2060">
        <v>48</v>
      </c>
      <c r="E151" s="2060">
        <v>39</v>
      </c>
      <c r="F151" s="2060">
        <v>56</v>
      </c>
      <c r="G151" s="2060">
        <v>28000</v>
      </c>
      <c r="H151" s="2060">
        <v>53200</v>
      </c>
      <c r="I151" s="2060">
        <v>8227</v>
      </c>
      <c r="J151" s="2060">
        <v>21517</v>
      </c>
      <c r="K151" s="2060">
        <v>15045</v>
      </c>
      <c r="L151" s="2060">
        <v>27275</v>
      </c>
      <c r="M151" s="2060">
        <v>-6818</v>
      </c>
      <c r="N151" s="2060">
        <v>-5759</v>
      </c>
      <c r="O151" s="2060">
        <v>1630</v>
      </c>
      <c r="P151" s="2060">
        <v>2746</v>
      </c>
      <c r="Q151" s="2060">
        <v>10915</v>
      </c>
      <c r="R151" s="2060">
        <v>14916</v>
      </c>
      <c r="S151" s="2060">
        <v>-19362</v>
      </c>
      <c r="T151" s="2060">
        <v>-23421</v>
      </c>
      <c r="U151" s="2061" t="str">
        <f t="shared" si="2"/>
        <v>1971 NS CH 7N</v>
      </c>
      <c r="W151" s="455" t="b">
        <f>+'17HPM_DATA_INPUT'!C156='XX_17CK AUDITTO INPUT'!U151</f>
        <v>1</v>
      </c>
      <c r="X151" s="2065">
        <f>+'17HPM_DATA_INPUT'!D156-'XX_17CK AUDITTO INPUT'!C151</f>
        <v>27</v>
      </c>
      <c r="Y151" s="2065">
        <f>+'17HPM_DATA_INPUT'!E156-'XX_17CK AUDITTO INPUT'!D151</f>
        <v>43</v>
      </c>
      <c r="Z151" s="2065">
        <f>+'17HPM_DATA_INPUT'!F156-'XX_17CK AUDITTO INPUT'!E151</f>
        <v>36</v>
      </c>
      <c r="AA151" s="2065">
        <f>+'17HPM_DATA_INPUT'!G156-'XX_17CK AUDITTO INPUT'!F151</f>
        <v>57</v>
      </c>
      <c r="AB151" s="2065">
        <f>+'17HPM_DATA_INPUT'!H156-'XX_17CK AUDITTO INPUT'!G151</f>
        <v>41020</v>
      </c>
      <c r="AC151" s="2065">
        <f>+'17HPM_DATA_INPUT'!I156-'XX_17CK AUDITTO INPUT'!H151</f>
        <v>64480</v>
      </c>
      <c r="AD151" s="2065">
        <f>+'17HPM_DATA_INPUT'!J156-'XX_17CK AUDITTO INPUT'!I151</f>
        <v>11705</v>
      </c>
      <c r="AE151" s="2065">
        <f>+'17HPM_DATA_INPUT'!K156-'XX_17CK AUDITTO INPUT'!J151</f>
        <v>21440</v>
      </c>
      <c r="AF151" s="2065">
        <f>+'17HPM_DATA_INPUT'!L156-'XX_17CK AUDITTO INPUT'!K151</f>
        <v>20140</v>
      </c>
      <c r="AG151" s="2065">
        <f>+'17HPM_DATA_INPUT'!M156-'XX_17CK AUDITTO INPUT'!L151</f>
        <v>31372</v>
      </c>
      <c r="AH151" s="2065">
        <f>+'17HPM_DATA_INPUT'!N156-'XX_17CK AUDITTO INPUT'!M151</f>
        <v>-8435</v>
      </c>
      <c r="AI151" s="2065">
        <f>+'17HPM_DATA_INPUT'!O156-'XX_17CK AUDITTO INPUT'!N151</f>
        <v>-9932</v>
      </c>
      <c r="AJ151" s="2065">
        <f>+'17HPM_DATA_INPUT'!P156-'XX_17CK AUDITTO INPUT'!O151</f>
        <v>2202</v>
      </c>
      <c r="AK151" s="2065">
        <f>+'17HPM_DATA_INPUT'!Q156-'XX_17CK AUDITTO INPUT'!P151</f>
        <v>3157</v>
      </c>
      <c r="AL151" s="2065">
        <f>+'17HPM_DATA_INPUT'!R156-'XX_17CK AUDITTO INPUT'!Q151</f>
        <v>14794</v>
      </c>
      <c r="AM151" s="2065">
        <f>+'17HPM_DATA_INPUT'!S156-'XX_17CK AUDITTO INPUT'!R151</f>
        <v>17157</v>
      </c>
      <c r="AN151" s="2065">
        <f>+'17HPM_DATA_INPUT'!T156-'XX_17CK AUDITTO INPUT'!S151</f>
        <v>-25433</v>
      </c>
      <c r="AO151" s="2065">
        <f>+'17HPM_DATA_INPUT'!U156-'XX_17CK AUDITTO INPUT'!T151</f>
        <v>-30246</v>
      </c>
      <c r="AQ151" s="455" t="str">
        <f>'Departmental PL'!D161</f>
        <v>6380 SPEECH THERAPY (SMH-CW)</v>
      </c>
    </row>
    <row r="152" spans="1:43" ht="20.25" hidden="1" customHeight="1" x14ac:dyDescent="0.25">
      <c r="A152" s="2085" t="s">
        <v>1789</v>
      </c>
      <c r="B152" s="2058" t="s">
        <v>2392</v>
      </c>
      <c r="C152" s="2060">
        <v>242</v>
      </c>
      <c r="D152" s="2060">
        <v>249</v>
      </c>
      <c r="E152" s="2060">
        <v>256</v>
      </c>
      <c r="F152" s="2060">
        <v>268</v>
      </c>
      <c r="G152" s="2060">
        <v>61600</v>
      </c>
      <c r="H152" s="2060">
        <v>81130</v>
      </c>
      <c r="I152" s="2060">
        <v>21664</v>
      </c>
      <c r="J152" s="2060">
        <v>29025</v>
      </c>
      <c r="K152" s="2060">
        <v>27503</v>
      </c>
      <c r="L152" s="2060">
        <v>35786</v>
      </c>
      <c r="M152" s="2060">
        <v>-5839</v>
      </c>
      <c r="N152" s="2060">
        <v>-6760</v>
      </c>
      <c r="O152" s="2060">
        <v>3634</v>
      </c>
      <c r="P152" s="2060">
        <v>4803</v>
      </c>
      <c r="Q152" s="2060">
        <v>20964</v>
      </c>
      <c r="R152" s="2060">
        <v>20460</v>
      </c>
      <c r="S152" s="2060">
        <v>-30438</v>
      </c>
      <c r="T152" s="2060">
        <v>-32023</v>
      </c>
      <c r="U152" s="2061" t="str">
        <f t="shared" si="2"/>
        <v>1972 NS CH 7S</v>
      </c>
      <c r="W152" s="455" t="b">
        <f>+'17HPM_DATA_INPUT'!C157='XX_17CK AUDITTO INPUT'!U152</f>
        <v>1</v>
      </c>
      <c r="X152" s="2065">
        <f>+'17HPM_DATA_INPUT'!D157-'XX_17CK AUDITTO INPUT'!C152</f>
        <v>210</v>
      </c>
      <c r="Y152" s="2065">
        <f>+'17HPM_DATA_INPUT'!E157-'XX_17CK AUDITTO INPUT'!D152</f>
        <v>241</v>
      </c>
      <c r="Z152" s="2065">
        <f>+'17HPM_DATA_INPUT'!F157-'XX_17CK AUDITTO INPUT'!E152</f>
        <v>209</v>
      </c>
      <c r="AA152" s="2065">
        <f>+'17HPM_DATA_INPUT'!G157-'XX_17CK AUDITTO INPUT'!F152</f>
        <v>252</v>
      </c>
      <c r="AB152" s="2065">
        <f>+'17HPM_DATA_INPUT'!H157-'XX_17CK AUDITTO INPUT'!G152</f>
        <v>48510</v>
      </c>
      <c r="AC152" s="2065">
        <f>+'17HPM_DATA_INPUT'!I157-'XX_17CK AUDITTO INPUT'!H152</f>
        <v>54600</v>
      </c>
      <c r="AD152" s="2065">
        <f>+'17HPM_DATA_INPUT'!J157-'XX_17CK AUDITTO INPUT'!I152</f>
        <v>15881</v>
      </c>
      <c r="AE152" s="2065">
        <f>+'17HPM_DATA_INPUT'!K157-'XX_17CK AUDITTO INPUT'!J152</f>
        <v>19947</v>
      </c>
      <c r="AF152" s="2065">
        <f>+'17HPM_DATA_INPUT'!L157-'XX_17CK AUDITTO INPUT'!K152</f>
        <v>19519</v>
      </c>
      <c r="AG152" s="2065">
        <f>+'17HPM_DATA_INPUT'!M157-'XX_17CK AUDITTO INPUT'!L152</f>
        <v>22879</v>
      </c>
      <c r="AH152" s="2065">
        <f>+'17HPM_DATA_INPUT'!N157-'XX_17CK AUDITTO INPUT'!M152</f>
        <v>-3638</v>
      </c>
      <c r="AI152" s="2065">
        <f>+'17HPM_DATA_INPUT'!O157-'XX_17CK AUDITTO INPUT'!N152</f>
        <v>-2933</v>
      </c>
      <c r="AJ152" s="2065">
        <f>+'17HPM_DATA_INPUT'!P157-'XX_17CK AUDITTO INPUT'!O152</f>
        <v>3241</v>
      </c>
      <c r="AK152" s="2065">
        <f>+'17HPM_DATA_INPUT'!Q157-'XX_17CK AUDITTO INPUT'!P152</f>
        <v>3071</v>
      </c>
      <c r="AL152" s="2065">
        <f>+'17HPM_DATA_INPUT'!R157-'XX_17CK AUDITTO INPUT'!Q152</f>
        <v>15565</v>
      </c>
      <c r="AM152" s="2065">
        <f>+'17HPM_DATA_INPUT'!S157-'XX_17CK AUDITTO INPUT'!R152</f>
        <v>13081</v>
      </c>
      <c r="AN152" s="2065">
        <f>+'17HPM_DATA_INPUT'!T157-'XX_17CK AUDITTO INPUT'!S152</f>
        <v>-22443</v>
      </c>
      <c r="AO152" s="2065">
        <f>+'17HPM_DATA_INPUT'!U157-'XX_17CK AUDITTO INPUT'!T152</f>
        <v>-19085</v>
      </c>
      <c r="AQ152" s="455" t="str">
        <f>'Departmental PL'!D162</f>
        <v>6390 OFFSITE AUDIOLOGY</v>
      </c>
    </row>
    <row r="153" spans="1:43" ht="20.25" hidden="1" customHeight="1" x14ac:dyDescent="0.25">
      <c r="A153" s="2085" t="s">
        <v>1790</v>
      </c>
      <c r="B153" s="2058" t="s">
        <v>2393</v>
      </c>
      <c r="C153" s="2060">
        <v>23</v>
      </c>
      <c r="D153" s="2060">
        <v>29</v>
      </c>
      <c r="E153" s="2060">
        <v>28</v>
      </c>
      <c r="F153" s="2060">
        <v>36</v>
      </c>
      <c r="G153" s="2060">
        <v>22400</v>
      </c>
      <c r="H153" s="2060">
        <v>35910</v>
      </c>
      <c r="I153" s="2060">
        <v>7274</v>
      </c>
      <c r="J153" s="2060">
        <v>12152</v>
      </c>
      <c r="K153" s="2060">
        <v>9738</v>
      </c>
      <c r="L153" s="2060">
        <v>16920</v>
      </c>
      <c r="M153" s="2060">
        <v>-2464</v>
      </c>
      <c r="N153" s="2060">
        <v>-4768</v>
      </c>
      <c r="O153" s="2060">
        <v>1394</v>
      </c>
      <c r="P153" s="2060">
        <v>2109</v>
      </c>
      <c r="Q153" s="2060">
        <v>7342</v>
      </c>
      <c r="R153" s="2060">
        <v>8915</v>
      </c>
      <c r="S153" s="2060">
        <v>-11201</v>
      </c>
      <c r="T153" s="2060">
        <v>-15792</v>
      </c>
      <c r="U153" s="2061" t="str">
        <f t="shared" si="2"/>
        <v>1981 NS CH 8N</v>
      </c>
      <c r="W153" s="455" t="b">
        <f>+'17HPM_DATA_INPUT'!C158='XX_17CK AUDITTO INPUT'!U153</f>
        <v>1</v>
      </c>
      <c r="X153" s="2065">
        <f>+'17HPM_DATA_INPUT'!D158-'XX_17CK AUDITTO INPUT'!C153</f>
        <v>32</v>
      </c>
      <c r="Y153" s="2065">
        <f>+'17HPM_DATA_INPUT'!E158-'XX_17CK AUDITTO INPUT'!D153</f>
        <v>23</v>
      </c>
      <c r="Z153" s="2065">
        <f>+'17HPM_DATA_INPUT'!F158-'XX_17CK AUDITTO INPUT'!E153</f>
        <v>39</v>
      </c>
      <c r="AA153" s="2065">
        <f>+'17HPM_DATA_INPUT'!G158-'XX_17CK AUDITTO INPUT'!F153</f>
        <v>26</v>
      </c>
      <c r="AB153" s="2065">
        <f>+'17HPM_DATA_INPUT'!H158-'XX_17CK AUDITTO INPUT'!G153</f>
        <v>41160</v>
      </c>
      <c r="AC153" s="2065">
        <f>+'17HPM_DATA_INPUT'!I158-'XX_17CK AUDITTO INPUT'!H153</f>
        <v>28000</v>
      </c>
      <c r="AD153" s="2065">
        <f>+'17HPM_DATA_INPUT'!J158-'XX_17CK AUDITTO INPUT'!I153</f>
        <v>13526</v>
      </c>
      <c r="AE153" s="2065">
        <f>+'17HPM_DATA_INPUT'!K158-'XX_17CK AUDITTO INPUT'!J153</f>
        <v>7415</v>
      </c>
      <c r="AF153" s="2065">
        <f>+'17HPM_DATA_INPUT'!L158-'XX_17CK AUDITTO INPUT'!K153</f>
        <v>17113</v>
      </c>
      <c r="AG153" s="2065">
        <f>+'17HPM_DATA_INPUT'!M158-'XX_17CK AUDITTO INPUT'!L153</f>
        <v>12533</v>
      </c>
      <c r="AH153" s="2065">
        <f>+'17HPM_DATA_INPUT'!N158-'XX_17CK AUDITTO INPUT'!M153</f>
        <v>-3587</v>
      </c>
      <c r="AI153" s="2065">
        <f>+'17HPM_DATA_INPUT'!O158-'XX_17CK AUDITTO INPUT'!N153</f>
        <v>-5117</v>
      </c>
      <c r="AJ153" s="2065">
        <f>+'17HPM_DATA_INPUT'!P158-'XX_17CK AUDITTO INPUT'!O153</f>
        <v>2862</v>
      </c>
      <c r="AK153" s="2065">
        <f>+'17HPM_DATA_INPUT'!Q158-'XX_17CK AUDITTO INPUT'!P153</f>
        <v>1561</v>
      </c>
      <c r="AL153" s="2065">
        <f>+'17HPM_DATA_INPUT'!R158-'XX_17CK AUDITTO INPUT'!Q153</f>
        <v>13167</v>
      </c>
      <c r="AM153" s="2065">
        <f>+'17HPM_DATA_INPUT'!S158-'XX_17CK AUDITTO INPUT'!R153</f>
        <v>6603</v>
      </c>
      <c r="AN153" s="2065">
        <f>+'17HPM_DATA_INPUT'!T158-'XX_17CK AUDITTO INPUT'!S153</f>
        <v>-19616</v>
      </c>
      <c r="AO153" s="2065">
        <f>+'17HPM_DATA_INPUT'!U158-'XX_17CK AUDITTO INPUT'!T153</f>
        <v>-13282</v>
      </c>
      <c r="AQ153" s="455" t="str">
        <f>'Departmental PL'!D163</f>
        <v>6400 OPD-AUDIOLOGY</v>
      </c>
    </row>
    <row r="154" spans="1:43" ht="20.25" hidden="1" customHeight="1" x14ac:dyDescent="0.25">
      <c r="A154" s="2085" t="s">
        <v>1791</v>
      </c>
      <c r="B154" s="2058" t="s">
        <v>2394</v>
      </c>
      <c r="C154" s="2060">
        <v>43</v>
      </c>
      <c r="D154" s="2060">
        <v>61</v>
      </c>
      <c r="E154" s="2060">
        <v>52</v>
      </c>
      <c r="F154" s="2060">
        <v>77</v>
      </c>
      <c r="G154" s="2060">
        <v>49000</v>
      </c>
      <c r="H154" s="2060">
        <v>81130</v>
      </c>
      <c r="I154" s="2060">
        <v>14411</v>
      </c>
      <c r="J154" s="2060">
        <v>27936</v>
      </c>
      <c r="K154" s="2060">
        <v>24281</v>
      </c>
      <c r="L154" s="2060">
        <v>35884</v>
      </c>
      <c r="M154" s="2060">
        <v>-9870</v>
      </c>
      <c r="N154" s="2060">
        <v>-7948</v>
      </c>
      <c r="O154" s="2060">
        <v>2413</v>
      </c>
      <c r="P154" s="2060">
        <v>3422</v>
      </c>
      <c r="Q154" s="2060">
        <v>17316</v>
      </c>
      <c r="R154" s="2060">
        <v>19394</v>
      </c>
      <c r="S154" s="2060">
        <v>-29599</v>
      </c>
      <c r="T154" s="2060">
        <v>-30763</v>
      </c>
      <c r="U154" s="2061" t="str">
        <f t="shared" si="2"/>
        <v>1982 NS CH 8S</v>
      </c>
      <c r="W154" s="455" t="b">
        <f>+'17HPM_DATA_INPUT'!C159='XX_17CK AUDITTO INPUT'!U154</f>
        <v>1</v>
      </c>
      <c r="X154" s="2065">
        <f>+'17HPM_DATA_INPUT'!D159-'XX_17CK AUDITTO INPUT'!C154</f>
        <v>36</v>
      </c>
      <c r="Y154" s="2065">
        <f>+'17HPM_DATA_INPUT'!E159-'XX_17CK AUDITTO INPUT'!D154</f>
        <v>46</v>
      </c>
      <c r="Z154" s="2065">
        <f>+'17HPM_DATA_INPUT'!F159-'XX_17CK AUDITTO INPUT'!E154</f>
        <v>47</v>
      </c>
      <c r="AA154" s="2065">
        <f>+'17HPM_DATA_INPUT'!G159-'XX_17CK AUDITTO INPUT'!F154</f>
        <v>60</v>
      </c>
      <c r="AB154" s="2065">
        <f>+'17HPM_DATA_INPUT'!H159-'XX_17CK AUDITTO INPUT'!G154</f>
        <v>32340</v>
      </c>
      <c r="AC154" s="2065">
        <f>+'17HPM_DATA_INPUT'!I159-'XX_17CK AUDITTO INPUT'!H154</f>
        <v>63000</v>
      </c>
      <c r="AD154" s="2065">
        <f>+'17HPM_DATA_INPUT'!J159-'XX_17CK AUDITTO INPUT'!I154</f>
        <v>11296</v>
      </c>
      <c r="AE154" s="2065">
        <f>+'17HPM_DATA_INPUT'!K159-'XX_17CK AUDITTO INPUT'!J154</f>
        <v>20569</v>
      </c>
      <c r="AF154" s="2065">
        <f>+'17HPM_DATA_INPUT'!L159-'XX_17CK AUDITTO INPUT'!K154</f>
        <v>15285</v>
      </c>
      <c r="AG154" s="2065">
        <f>+'17HPM_DATA_INPUT'!M159-'XX_17CK AUDITTO INPUT'!L154</f>
        <v>26472</v>
      </c>
      <c r="AH154" s="2065">
        <f>+'17HPM_DATA_INPUT'!N159-'XX_17CK AUDITTO INPUT'!M154</f>
        <v>-3988</v>
      </c>
      <c r="AI154" s="2065">
        <f>+'17HPM_DATA_INPUT'!O159-'XX_17CK AUDITTO INPUT'!N154</f>
        <v>-5903</v>
      </c>
      <c r="AJ154" s="2065">
        <f>+'17HPM_DATA_INPUT'!P159-'XX_17CK AUDITTO INPUT'!O154</f>
        <v>1507</v>
      </c>
      <c r="AK154" s="2065">
        <f>+'17HPM_DATA_INPUT'!Q159-'XX_17CK AUDITTO INPUT'!P154</f>
        <v>2524</v>
      </c>
      <c r="AL154" s="2065">
        <f>+'17HPM_DATA_INPUT'!R159-'XX_17CK AUDITTO INPUT'!Q154</f>
        <v>10983</v>
      </c>
      <c r="AM154" s="2065">
        <f>+'17HPM_DATA_INPUT'!S159-'XX_17CK AUDITTO INPUT'!R154</f>
        <v>14307</v>
      </c>
      <c r="AN154" s="2065">
        <f>+'17HPM_DATA_INPUT'!T159-'XX_17CK AUDITTO INPUT'!S154</f>
        <v>-16479</v>
      </c>
      <c r="AO154" s="2065">
        <f>+'17HPM_DATA_INPUT'!U159-'XX_17CK AUDITTO INPUT'!T154</f>
        <v>-22735</v>
      </c>
      <c r="AQ154" s="455" t="str">
        <f>'Departmental PL'!D164</f>
        <v>6440 OPD-ENT</v>
      </c>
    </row>
    <row r="155" spans="1:43" ht="20.25" hidden="1" customHeight="1" x14ac:dyDescent="0.25">
      <c r="A155" s="2067" t="s">
        <v>1536</v>
      </c>
      <c r="B155" s="2074" t="s">
        <v>2380</v>
      </c>
      <c r="C155" s="2075"/>
      <c r="D155" s="2075"/>
      <c r="E155" s="2075"/>
      <c r="F155" s="2075"/>
      <c r="G155" s="2075"/>
      <c r="H155" s="2075"/>
      <c r="I155" s="2075"/>
      <c r="J155" s="2075"/>
      <c r="K155" s="2075"/>
      <c r="L155" s="2075"/>
      <c r="M155" s="2075"/>
      <c r="N155" s="2075"/>
      <c r="O155" s="2075"/>
      <c r="P155" s="2075"/>
      <c r="Q155" s="2075"/>
      <c r="R155" s="2075"/>
      <c r="S155" s="2075"/>
      <c r="T155" s="2075"/>
      <c r="U155" s="2061" t="str">
        <f t="shared" si="2"/>
        <v>4800 PED PULMONARY UNIT</v>
      </c>
      <c r="W155" s="455" t="b">
        <f>+'17HPM_DATA_INPUT'!C160='XX_17CK AUDITTO INPUT'!U155</f>
        <v>1</v>
      </c>
      <c r="X155" s="2065">
        <f>+'17HPM_DATA_INPUT'!D160-'XX_17CK AUDITTO INPUT'!C155</f>
        <v>0</v>
      </c>
      <c r="Y155" s="2065">
        <f>+'17HPM_DATA_INPUT'!E160-'XX_17CK AUDITTO INPUT'!D155</f>
        <v>0</v>
      </c>
      <c r="Z155" s="2065">
        <f>+'17HPM_DATA_INPUT'!F160-'XX_17CK AUDITTO INPUT'!E155</f>
        <v>0</v>
      </c>
      <c r="AA155" s="2065">
        <f>+'17HPM_DATA_INPUT'!G160-'XX_17CK AUDITTO INPUT'!F155</f>
        <v>0</v>
      </c>
      <c r="AB155" s="2065">
        <f>+'17HPM_DATA_INPUT'!H160-'XX_17CK AUDITTO INPUT'!G155</f>
        <v>0</v>
      </c>
      <c r="AC155" s="2065">
        <f>+'17HPM_DATA_INPUT'!I160-'XX_17CK AUDITTO INPUT'!H155</f>
        <v>0</v>
      </c>
      <c r="AD155" s="2065">
        <f>+'17HPM_DATA_INPUT'!J160-'XX_17CK AUDITTO INPUT'!I155</f>
        <v>0</v>
      </c>
      <c r="AE155" s="2065">
        <f>+'17HPM_DATA_INPUT'!K160-'XX_17CK AUDITTO INPUT'!J155</f>
        <v>0</v>
      </c>
      <c r="AF155" s="2065">
        <f>+'17HPM_DATA_INPUT'!L160-'XX_17CK AUDITTO INPUT'!K155</f>
        <v>0</v>
      </c>
      <c r="AG155" s="2065">
        <f>+'17HPM_DATA_INPUT'!M160-'XX_17CK AUDITTO INPUT'!L155</f>
        <v>0</v>
      </c>
      <c r="AH155" s="2065">
        <f>+'17HPM_DATA_INPUT'!N160-'XX_17CK AUDITTO INPUT'!M155</f>
        <v>0</v>
      </c>
      <c r="AI155" s="2065">
        <f>+'17HPM_DATA_INPUT'!O160-'XX_17CK AUDITTO INPUT'!N155</f>
        <v>0</v>
      </c>
      <c r="AJ155" s="2065">
        <f>+'17HPM_DATA_INPUT'!P160-'XX_17CK AUDITTO INPUT'!O155</f>
        <v>0</v>
      </c>
      <c r="AK155" s="2065">
        <f>+'17HPM_DATA_INPUT'!Q160-'XX_17CK AUDITTO INPUT'!P155</f>
        <v>0</v>
      </c>
      <c r="AL155" s="2065">
        <f>+'17HPM_DATA_INPUT'!R160-'XX_17CK AUDITTO INPUT'!Q155</f>
        <v>0</v>
      </c>
      <c r="AM155" s="2065">
        <f>+'17HPM_DATA_INPUT'!S160-'XX_17CK AUDITTO INPUT'!R155</f>
        <v>0</v>
      </c>
      <c r="AN155" s="2065">
        <f>+'17HPM_DATA_INPUT'!T160-'XX_17CK AUDITTO INPUT'!S155</f>
        <v>0</v>
      </c>
      <c r="AO155" s="2065">
        <f>+'17HPM_DATA_INPUT'!U160-'XX_17CK AUDITTO INPUT'!T155</f>
        <v>0</v>
      </c>
      <c r="AQ155" s="455" t="str">
        <f>'Departmental PL'!D165</f>
        <v>Total ASC</v>
      </c>
    </row>
    <row r="156" spans="1:43" ht="20.25" hidden="1" customHeight="1" x14ac:dyDescent="0.25">
      <c r="A156" s="2067" t="s">
        <v>1537</v>
      </c>
      <c r="B156" s="2058" t="s">
        <v>2384</v>
      </c>
      <c r="C156" s="2060">
        <v>1</v>
      </c>
      <c r="D156" s="2060">
        <v>0</v>
      </c>
      <c r="E156" s="2060">
        <v>1</v>
      </c>
      <c r="F156" s="2060">
        <v>0</v>
      </c>
      <c r="G156" s="2060">
        <v>630</v>
      </c>
      <c r="H156" s="2060">
        <v>0</v>
      </c>
      <c r="I156" s="2060">
        <v>240</v>
      </c>
      <c r="J156" s="2060">
        <v>0</v>
      </c>
      <c r="K156" s="2060">
        <v>214</v>
      </c>
      <c r="L156" s="2060">
        <v>0</v>
      </c>
      <c r="M156" s="2060">
        <v>26</v>
      </c>
      <c r="N156" s="2060">
        <v>0</v>
      </c>
      <c r="O156" s="2060">
        <v>18</v>
      </c>
      <c r="P156" s="2060">
        <v>0</v>
      </c>
      <c r="Q156" s="2060">
        <v>-9</v>
      </c>
      <c r="R156" s="2060">
        <v>0</v>
      </c>
      <c r="S156" s="2060">
        <v>17</v>
      </c>
      <c r="T156" s="2060">
        <v>0</v>
      </c>
      <c r="U156" s="2061" t="str">
        <f t="shared" si="2"/>
        <v>4820 PED TRT CTR/SPEC</v>
      </c>
      <c r="W156" s="455" t="b">
        <f>+'17HPM_DATA_INPUT'!C161='XX_17CK AUDITTO INPUT'!U156</f>
        <v>1</v>
      </c>
      <c r="X156" s="2065">
        <f>+'17HPM_DATA_INPUT'!D161-'XX_17CK AUDITTO INPUT'!C156</f>
        <v>1</v>
      </c>
      <c r="Y156" s="2065">
        <f>+'17HPM_DATA_INPUT'!E161-'XX_17CK AUDITTO INPUT'!D156</f>
        <v>1</v>
      </c>
      <c r="Z156" s="2065">
        <f>+'17HPM_DATA_INPUT'!F161-'XX_17CK AUDITTO INPUT'!E156</f>
        <v>2</v>
      </c>
      <c r="AA156" s="2065">
        <f>+'17HPM_DATA_INPUT'!G161-'XX_17CK AUDITTO INPUT'!F156</f>
        <v>2</v>
      </c>
      <c r="AB156" s="2065">
        <f>+'17HPM_DATA_INPUT'!H161-'XX_17CK AUDITTO INPUT'!G156</f>
        <v>92</v>
      </c>
      <c r="AC156" s="2065">
        <f>+'17HPM_DATA_INPUT'!I161-'XX_17CK AUDITTO INPUT'!H156</f>
        <v>88</v>
      </c>
      <c r="AD156" s="2065">
        <f>+'17HPM_DATA_INPUT'!J161-'XX_17CK AUDITTO INPUT'!I156</f>
        <v>24</v>
      </c>
      <c r="AE156" s="2065">
        <f>+'17HPM_DATA_INPUT'!K161-'XX_17CK AUDITTO INPUT'!J156</f>
        <v>29</v>
      </c>
      <c r="AF156" s="2065">
        <f>+'17HPM_DATA_INPUT'!L161-'XX_17CK AUDITTO INPUT'!K156</f>
        <v>-36</v>
      </c>
      <c r="AG156" s="2065">
        <f>+'17HPM_DATA_INPUT'!M161-'XX_17CK AUDITTO INPUT'!L156</f>
        <v>8</v>
      </c>
      <c r="AH156" s="2065">
        <f>+'17HPM_DATA_INPUT'!N161-'XX_17CK AUDITTO INPUT'!M156</f>
        <v>60</v>
      </c>
      <c r="AI156" s="2065">
        <f>+'17HPM_DATA_INPUT'!O161-'XX_17CK AUDITTO INPUT'!N156</f>
        <v>21</v>
      </c>
      <c r="AJ156" s="2065">
        <f>+'17HPM_DATA_INPUT'!P161-'XX_17CK AUDITTO INPUT'!O156</f>
        <v>1</v>
      </c>
      <c r="AK156" s="2065">
        <f>+'17HPM_DATA_INPUT'!Q161-'XX_17CK AUDITTO INPUT'!P156</f>
        <v>2</v>
      </c>
      <c r="AL156" s="2065">
        <f>+'17HPM_DATA_INPUT'!R161-'XX_17CK AUDITTO INPUT'!Q156</f>
        <v>-2</v>
      </c>
      <c r="AM156" s="2065">
        <f>+'17HPM_DATA_INPUT'!S161-'XX_17CK AUDITTO INPUT'!R156</f>
        <v>0</v>
      </c>
      <c r="AN156" s="2065">
        <f>+'17HPM_DATA_INPUT'!T161-'XX_17CK AUDITTO INPUT'!S156</f>
        <v>61</v>
      </c>
      <c r="AO156" s="2065">
        <f>+'17HPM_DATA_INPUT'!U161-'XX_17CK AUDITTO INPUT'!T156</f>
        <v>19</v>
      </c>
      <c r="AQ156" s="455">
        <f>'Departmental PL'!D166</f>
        <v>0</v>
      </c>
    </row>
    <row r="157" spans="1:43" ht="20.25" hidden="1" customHeight="1" x14ac:dyDescent="0.25">
      <c r="A157" s="2094" t="s">
        <v>1538</v>
      </c>
      <c r="B157" s="2074" t="s">
        <v>2385</v>
      </c>
      <c r="C157" s="2075"/>
      <c r="D157" s="2075"/>
      <c r="E157" s="2075"/>
      <c r="F157" s="2075"/>
      <c r="G157" s="2075"/>
      <c r="H157" s="2075"/>
      <c r="I157" s="2075"/>
      <c r="J157" s="2075"/>
      <c r="K157" s="2075"/>
      <c r="L157" s="2075"/>
      <c r="M157" s="2075"/>
      <c r="N157" s="2075"/>
      <c r="O157" s="2075"/>
      <c r="P157" s="2075"/>
      <c r="Q157" s="2075"/>
      <c r="R157" s="2075"/>
      <c r="S157" s="2075"/>
      <c r="T157" s="2075"/>
      <c r="U157" s="2061" t="str">
        <f t="shared" si="2"/>
        <v>4840 AIDS CTR PED</v>
      </c>
      <c r="W157" s="455" t="b">
        <f>+'17HPM_DATA_INPUT'!C162='XX_17CK AUDITTO INPUT'!U157</f>
        <v>1</v>
      </c>
      <c r="X157" s="2065">
        <f>+'17HPM_DATA_INPUT'!D162-'XX_17CK AUDITTO INPUT'!C157</f>
        <v>0</v>
      </c>
      <c r="Y157" s="2065">
        <f>+'17HPM_DATA_INPUT'!E162-'XX_17CK AUDITTO INPUT'!D157</f>
        <v>0</v>
      </c>
      <c r="Z157" s="2065">
        <f>+'17HPM_DATA_INPUT'!F162-'XX_17CK AUDITTO INPUT'!E157</f>
        <v>0</v>
      </c>
      <c r="AA157" s="2065">
        <f>+'17HPM_DATA_INPUT'!G162-'XX_17CK AUDITTO INPUT'!F157</f>
        <v>0</v>
      </c>
      <c r="AB157" s="2065">
        <f>+'17HPM_DATA_INPUT'!H162-'XX_17CK AUDITTO INPUT'!G157</f>
        <v>0</v>
      </c>
      <c r="AC157" s="2065">
        <f>+'17HPM_DATA_INPUT'!I162-'XX_17CK AUDITTO INPUT'!H157</f>
        <v>0</v>
      </c>
      <c r="AD157" s="2065">
        <f>+'17HPM_DATA_INPUT'!J162-'XX_17CK AUDITTO INPUT'!I157</f>
        <v>0</v>
      </c>
      <c r="AE157" s="2065">
        <f>+'17HPM_DATA_INPUT'!K162-'XX_17CK AUDITTO INPUT'!J157</f>
        <v>0</v>
      </c>
      <c r="AF157" s="2065">
        <f>+'17HPM_DATA_INPUT'!L162-'XX_17CK AUDITTO INPUT'!K157</f>
        <v>0</v>
      </c>
      <c r="AG157" s="2065">
        <f>+'17HPM_DATA_INPUT'!M162-'XX_17CK AUDITTO INPUT'!L157</f>
        <v>0</v>
      </c>
      <c r="AH157" s="2065">
        <f>+'17HPM_DATA_INPUT'!N162-'XX_17CK AUDITTO INPUT'!M157</f>
        <v>0</v>
      </c>
      <c r="AI157" s="2065">
        <f>+'17HPM_DATA_INPUT'!O162-'XX_17CK AUDITTO INPUT'!N157</f>
        <v>0</v>
      </c>
      <c r="AJ157" s="2065">
        <f>+'17HPM_DATA_INPUT'!P162-'XX_17CK AUDITTO INPUT'!O157</f>
        <v>0</v>
      </c>
      <c r="AK157" s="2065">
        <f>+'17HPM_DATA_INPUT'!Q162-'XX_17CK AUDITTO INPUT'!P157</f>
        <v>0</v>
      </c>
      <c r="AL157" s="2065">
        <f>+'17HPM_DATA_INPUT'!R162-'XX_17CK AUDITTO INPUT'!Q157</f>
        <v>0</v>
      </c>
      <c r="AM157" s="2065">
        <f>+'17HPM_DATA_INPUT'!S162-'XX_17CK AUDITTO INPUT'!R157</f>
        <v>0</v>
      </c>
      <c r="AN157" s="2065">
        <f>+'17HPM_DATA_INPUT'!T162-'XX_17CK AUDITTO INPUT'!S157</f>
        <v>0</v>
      </c>
      <c r="AO157" s="2065">
        <f>+'17HPM_DATA_INPUT'!U162-'XX_17CK AUDITTO INPUT'!T157</f>
        <v>0</v>
      </c>
      <c r="AQ157" s="455" t="str">
        <f>'Departmental PL'!D167</f>
        <v>6380 SPEECH THERAPY (SMH-CW)</v>
      </c>
    </row>
    <row r="158" spans="1:43" ht="20.25" hidden="1" customHeight="1" x14ac:dyDescent="0.25">
      <c r="A158" s="2067" t="s">
        <v>1539</v>
      </c>
      <c r="B158" s="2058" t="s">
        <v>2386</v>
      </c>
      <c r="C158" s="2060">
        <v>6</v>
      </c>
      <c r="D158" s="2060">
        <v>7</v>
      </c>
      <c r="E158" s="2060">
        <v>17</v>
      </c>
      <c r="F158" s="2060">
        <v>14</v>
      </c>
      <c r="G158" s="2060">
        <v>11501</v>
      </c>
      <c r="H158" s="2060">
        <v>9592</v>
      </c>
      <c r="I158" s="2060">
        <v>2765</v>
      </c>
      <c r="J158" s="2060">
        <v>2957</v>
      </c>
      <c r="K158" s="2060">
        <v>1920</v>
      </c>
      <c r="L158" s="2060">
        <v>1277</v>
      </c>
      <c r="M158" s="2060">
        <v>845</v>
      </c>
      <c r="N158" s="2060">
        <v>1680</v>
      </c>
      <c r="O158" s="2060">
        <v>181</v>
      </c>
      <c r="P158" s="2060">
        <v>162</v>
      </c>
      <c r="Q158" s="2060">
        <v>641</v>
      </c>
      <c r="R158" s="2060">
        <v>483</v>
      </c>
      <c r="S158" s="2060">
        <v>23</v>
      </c>
      <c r="T158" s="2060">
        <v>1035</v>
      </c>
      <c r="U158" s="2061" t="str">
        <f t="shared" si="2"/>
        <v>4860 PEDS ECHOCARDIOLOGY</v>
      </c>
      <c r="W158" s="455" t="b">
        <f>+'17HPM_DATA_INPUT'!C163='XX_17CK AUDITTO INPUT'!U158</f>
        <v>1</v>
      </c>
      <c r="X158" s="2065">
        <f>+'17HPM_DATA_INPUT'!D163-'XX_17CK AUDITTO INPUT'!C158</f>
        <v>3</v>
      </c>
      <c r="Y158" s="2065">
        <f>+'17HPM_DATA_INPUT'!E163-'XX_17CK AUDITTO INPUT'!D158</f>
        <v>8</v>
      </c>
      <c r="Z158" s="2065">
        <f>+'17HPM_DATA_INPUT'!F163-'XX_17CK AUDITTO INPUT'!E158</f>
        <v>6</v>
      </c>
      <c r="AA158" s="2065">
        <f>+'17HPM_DATA_INPUT'!G163-'XX_17CK AUDITTO INPUT'!F158</f>
        <v>17</v>
      </c>
      <c r="AB158" s="2065">
        <f>+'17HPM_DATA_INPUT'!H163-'XX_17CK AUDITTO INPUT'!G158</f>
        <v>5447</v>
      </c>
      <c r="AC158" s="2065">
        <f>+'17HPM_DATA_INPUT'!I163-'XX_17CK AUDITTO INPUT'!H158</f>
        <v>13754</v>
      </c>
      <c r="AD158" s="2065">
        <f>+'17HPM_DATA_INPUT'!J163-'XX_17CK AUDITTO INPUT'!I158</f>
        <v>1756</v>
      </c>
      <c r="AE158" s="2065">
        <f>+'17HPM_DATA_INPUT'!K163-'XX_17CK AUDITTO INPUT'!J158</f>
        <v>4049</v>
      </c>
      <c r="AF158" s="2065">
        <f>+'17HPM_DATA_INPUT'!L163-'XX_17CK AUDITTO INPUT'!K158</f>
        <v>305</v>
      </c>
      <c r="AG158" s="2065">
        <f>+'17HPM_DATA_INPUT'!M163-'XX_17CK AUDITTO INPUT'!L158</f>
        <v>1831</v>
      </c>
      <c r="AH158" s="2065">
        <f>+'17HPM_DATA_INPUT'!N163-'XX_17CK AUDITTO INPUT'!M158</f>
        <v>1451</v>
      </c>
      <c r="AI158" s="2065">
        <f>+'17HPM_DATA_INPUT'!O163-'XX_17CK AUDITTO INPUT'!N158</f>
        <v>2218</v>
      </c>
      <c r="AJ158" s="2065">
        <f>+'17HPM_DATA_INPUT'!P163-'XX_17CK AUDITTO INPUT'!O158</f>
        <v>79</v>
      </c>
      <c r="AK158" s="2065">
        <f>+'17HPM_DATA_INPUT'!Q163-'XX_17CK AUDITTO INPUT'!P158</f>
        <v>232</v>
      </c>
      <c r="AL158" s="2065">
        <f>+'17HPM_DATA_INPUT'!R163-'XX_17CK AUDITTO INPUT'!Q158</f>
        <v>290</v>
      </c>
      <c r="AM158" s="2065">
        <f>+'17HPM_DATA_INPUT'!S163-'XX_17CK AUDITTO INPUT'!R158</f>
        <v>693</v>
      </c>
      <c r="AN158" s="2065">
        <f>+'17HPM_DATA_INPUT'!T163-'XX_17CK AUDITTO INPUT'!S158</f>
        <v>1082</v>
      </c>
      <c r="AO158" s="2065">
        <f>+'17HPM_DATA_INPUT'!U163-'XX_17CK AUDITTO INPUT'!T158</f>
        <v>1293</v>
      </c>
      <c r="AQ158" s="455" t="str">
        <f>'Departmental PL'!D168</f>
        <v>6390 OFFSITE AUDIOLOGY</v>
      </c>
    </row>
    <row r="159" spans="1:43" ht="20.25" hidden="1" customHeight="1" x14ac:dyDescent="0.25">
      <c r="A159" s="2094" t="s">
        <v>1540</v>
      </c>
      <c r="B159" s="2074" t="s">
        <v>2388</v>
      </c>
      <c r="C159" s="2075"/>
      <c r="D159" s="2075"/>
      <c r="E159" s="2075"/>
      <c r="F159" s="2075"/>
      <c r="G159" s="2075"/>
      <c r="H159" s="2075"/>
      <c r="I159" s="2075"/>
      <c r="J159" s="2075"/>
      <c r="K159" s="2075"/>
      <c r="L159" s="2075"/>
      <c r="M159" s="2075"/>
      <c r="N159" s="2075"/>
      <c r="O159" s="2075"/>
      <c r="P159" s="2075"/>
      <c r="Q159" s="2075"/>
      <c r="R159" s="2075"/>
      <c r="S159" s="2075"/>
      <c r="T159" s="2075"/>
      <c r="U159" s="2061" t="str">
        <f t="shared" si="2"/>
        <v>6210 PEDS SLEEP CENTER</v>
      </c>
      <c r="W159" s="455" t="b">
        <f>+'17HPM_DATA_INPUT'!C164='XX_17CK AUDITTO INPUT'!U159</f>
        <v>1</v>
      </c>
      <c r="X159" s="2065">
        <f>+'17HPM_DATA_INPUT'!D164-'XX_17CK AUDITTO INPUT'!C159</f>
        <v>0</v>
      </c>
      <c r="Y159" s="2065">
        <f>+'17HPM_DATA_INPUT'!E164-'XX_17CK AUDITTO INPUT'!D159</f>
        <v>0</v>
      </c>
      <c r="Z159" s="2065">
        <f>+'17HPM_DATA_INPUT'!F164-'XX_17CK AUDITTO INPUT'!E159</f>
        <v>0</v>
      </c>
      <c r="AA159" s="2065">
        <f>+'17HPM_DATA_INPUT'!G164-'XX_17CK AUDITTO INPUT'!F159</f>
        <v>0</v>
      </c>
      <c r="AB159" s="2065">
        <f>+'17HPM_DATA_INPUT'!H164-'XX_17CK AUDITTO INPUT'!G159</f>
        <v>0</v>
      </c>
      <c r="AC159" s="2065">
        <f>+'17HPM_DATA_INPUT'!I164-'XX_17CK AUDITTO INPUT'!H159</f>
        <v>0</v>
      </c>
      <c r="AD159" s="2065">
        <f>+'17HPM_DATA_INPUT'!J164-'XX_17CK AUDITTO INPUT'!I159</f>
        <v>0</v>
      </c>
      <c r="AE159" s="2065">
        <f>+'17HPM_DATA_INPUT'!K164-'XX_17CK AUDITTO INPUT'!J159</f>
        <v>0</v>
      </c>
      <c r="AF159" s="2065">
        <f>+'17HPM_DATA_INPUT'!L164-'XX_17CK AUDITTO INPUT'!K159</f>
        <v>0</v>
      </c>
      <c r="AG159" s="2065">
        <f>+'17HPM_DATA_INPUT'!M164-'XX_17CK AUDITTO INPUT'!L159</f>
        <v>0</v>
      </c>
      <c r="AH159" s="2065">
        <f>+'17HPM_DATA_INPUT'!N164-'XX_17CK AUDITTO INPUT'!M159</f>
        <v>0</v>
      </c>
      <c r="AI159" s="2065">
        <f>+'17HPM_DATA_INPUT'!O164-'XX_17CK AUDITTO INPUT'!N159</f>
        <v>0</v>
      </c>
      <c r="AJ159" s="2065">
        <f>+'17HPM_DATA_INPUT'!P164-'XX_17CK AUDITTO INPUT'!O159</f>
        <v>0</v>
      </c>
      <c r="AK159" s="2065">
        <f>+'17HPM_DATA_INPUT'!Q164-'XX_17CK AUDITTO INPUT'!P159</f>
        <v>0</v>
      </c>
      <c r="AL159" s="2065">
        <f>+'17HPM_DATA_INPUT'!R164-'XX_17CK AUDITTO INPUT'!Q159</f>
        <v>0</v>
      </c>
      <c r="AM159" s="2065">
        <f>+'17HPM_DATA_INPUT'!S164-'XX_17CK AUDITTO INPUT'!R159</f>
        <v>0</v>
      </c>
      <c r="AN159" s="2065">
        <f>+'17HPM_DATA_INPUT'!T164-'XX_17CK AUDITTO INPUT'!S159</f>
        <v>0</v>
      </c>
      <c r="AO159" s="2065">
        <f>+'17HPM_DATA_INPUT'!U164-'XX_17CK AUDITTO INPUT'!T159</f>
        <v>0</v>
      </c>
      <c r="AQ159" s="455" t="str">
        <f>'Departmental PL'!D169</f>
        <v>6400 OPD-AUDIOLOGY</v>
      </c>
    </row>
    <row r="160" spans="1:43" ht="20.25" hidden="1" customHeight="1" x14ac:dyDescent="0.25">
      <c r="A160" s="2067" t="s">
        <v>1541</v>
      </c>
      <c r="B160" s="2058" t="s">
        <v>2389</v>
      </c>
      <c r="C160" s="2060">
        <v>0</v>
      </c>
      <c r="D160" s="2060">
        <v>1</v>
      </c>
      <c r="E160" s="2060">
        <v>0</v>
      </c>
      <c r="F160" s="2060">
        <v>1</v>
      </c>
      <c r="G160" s="2060">
        <v>0</v>
      </c>
      <c r="H160" s="2060">
        <v>320</v>
      </c>
      <c r="I160" s="2060">
        <v>0</v>
      </c>
      <c r="J160" s="2060">
        <v>18</v>
      </c>
      <c r="K160" s="2060">
        <v>0</v>
      </c>
      <c r="L160" s="2060">
        <v>162</v>
      </c>
      <c r="M160" s="2060">
        <v>0</v>
      </c>
      <c r="N160" s="2060">
        <v>-144</v>
      </c>
      <c r="O160" s="2060">
        <v>0</v>
      </c>
      <c r="P160" s="2060">
        <v>77</v>
      </c>
      <c r="Q160" s="2060">
        <v>0</v>
      </c>
      <c r="R160" s="2060">
        <v>134</v>
      </c>
      <c r="S160" s="2060">
        <v>0</v>
      </c>
      <c r="T160" s="2060">
        <v>-355</v>
      </c>
      <c r="U160" s="2061" t="str">
        <f t="shared" si="2"/>
        <v>6220 OPD-PEDS</v>
      </c>
      <c r="W160" s="455" t="b">
        <f>+'17HPM_DATA_INPUT'!C165='XX_17CK AUDITTO INPUT'!U160</f>
        <v>1</v>
      </c>
      <c r="X160" s="2065">
        <f>+'17HPM_DATA_INPUT'!D165-'XX_17CK AUDITTO INPUT'!C160</f>
        <v>0</v>
      </c>
      <c r="Y160" s="2065">
        <f>+'17HPM_DATA_INPUT'!E165-'XX_17CK AUDITTO INPUT'!D160</f>
        <v>0</v>
      </c>
      <c r="Z160" s="2065">
        <f>+'17HPM_DATA_INPUT'!F165-'XX_17CK AUDITTO INPUT'!E160</f>
        <v>0</v>
      </c>
      <c r="AA160" s="2065">
        <f>+'17HPM_DATA_INPUT'!G165-'XX_17CK AUDITTO INPUT'!F160</f>
        <v>0</v>
      </c>
      <c r="AB160" s="2065">
        <f>+'17HPM_DATA_INPUT'!H165-'XX_17CK AUDITTO INPUT'!G160</f>
        <v>0</v>
      </c>
      <c r="AC160" s="2065">
        <f>+'17HPM_DATA_INPUT'!I165-'XX_17CK AUDITTO INPUT'!H160</f>
        <v>0</v>
      </c>
      <c r="AD160" s="2065">
        <f>+'17HPM_DATA_INPUT'!J165-'XX_17CK AUDITTO INPUT'!I160</f>
        <v>0</v>
      </c>
      <c r="AE160" s="2065">
        <f>+'17HPM_DATA_INPUT'!K165-'XX_17CK AUDITTO INPUT'!J160</f>
        <v>0</v>
      </c>
      <c r="AF160" s="2065">
        <f>+'17HPM_DATA_INPUT'!L165-'XX_17CK AUDITTO INPUT'!K160</f>
        <v>0</v>
      </c>
      <c r="AG160" s="2065">
        <f>+'17HPM_DATA_INPUT'!M165-'XX_17CK AUDITTO INPUT'!L160</f>
        <v>0</v>
      </c>
      <c r="AH160" s="2065">
        <f>+'17HPM_DATA_INPUT'!N165-'XX_17CK AUDITTO INPUT'!M160</f>
        <v>0</v>
      </c>
      <c r="AI160" s="2065">
        <f>+'17HPM_DATA_INPUT'!O165-'XX_17CK AUDITTO INPUT'!N160</f>
        <v>0</v>
      </c>
      <c r="AJ160" s="2065">
        <f>+'17HPM_DATA_INPUT'!P165-'XX_17CK AUDITTO INPUT'!O160</f>
        <v>0</v>
      </c>
      <c r="AK160" s="2065">
        <f>+'17HPM_DATA_INPUT'!Q165-'XX_17CK AUDITTO INPUT'!P160</f>
        <v>0</v>
      </c>
      <c r="AL160" s="2065">
        <f>+'17HPM_DATA_INPUT'!R165-'XX_17CK AUDITTO INPUT'!Q160</f>
        <v>0</v>
      </c>
      <c r="AM160" s="2065">
        <f>+'17HPM_DATA_INPUT'!S165-'XX_17CK AUDITTO INPUT'!R160</f>
        <v>0</v>
      </c>
      <c r="AN160" s="2065">
        <f>+'17HPM_DATA_INPUT'!T165-'XX_17CK AUDITTO INPUT'!S160</f>
        <v>0</v>
      </c>
      <c r="AO160" s="2065">
        <f>+'17HPM_DATA_INPUT'!U165-'XX_17CK AUDITTO INPUT'!T160</f>
        <v>0</v>
      </c>
      <c r="AQ160" s="455" t="str">
        <f>'Departmental PL'!D170</f>
        <v>6440 OPD-ENT</v>
      </c>
    </row>
    <row r="161" spans="1:43" ht="20.25" hidden="1" customHeight="1" x14ac:dyDescent="0.25">
      <c r="A161" s="2094" t="s">
        <v>1780</v>
      </c>
      <c r="B161" s="2074" t="s">
        <v>2390</v>
      </c>
      <c r="C161" s="2075"/>
      <c r="D161" s="2075"/>
      <c r="E161" s="2075"/>
      <c r="F161" s="2075"/>
      <c r="G161" s="2075"/>
      <c r="H161" s="2075"/>
      <c r="I161" s="2075"/>
      <c r="J161" s="2075"/>
      <c r="K161" s="2075"/>
      <c r="L161" s="2075"/>
      <c r="M161" s="2075"/>
      <c r="N161" s="2075"/>
      <c r="O161" s="2075"/>
      <c r="P161" s="2075"/>
      <c r="Q161" s="2075"/>
      <c r="R161" s="2075"/>
      <c r="S161" s="2075"/>
      <c r="T161" s="2075"/>
      <c r="U161" s="2061" t="str">
        <f t="shared" si="2"/>
        <v>6230 PEDS CRANIALFACIAL CLINIC</v>
      </c>
      <c r="W161" s="455" t="b">
        <f>+'17HPM_DATA_INPUT'!C166='XX_17CK AUDITTO INPUT'!U161</f>
        <v>1</v>
      </c>
      <c r="X161" s="2065">
        <f>+'17HPM_DATA_INPUT'!D166-'XX_17CK AUDITTO INPUT'!C161</f>
        <v>0</v>
      </c>
      <c r="Y161" s="2065">
        <f>+'17HPM_DATA_INPUT'!E166-'XX_17CK AUDITTO INPUT'!D161</f>
        <v>0</v>
      </c>
      <c r="Z161" s="2065">
        <f>+'17HPM_DATA_INPUT'!F166-'XX_17CK AUDITTO INPUT'!E161</f>
        <v>0</v>
      </c>
      <c r="AA161" s="2065">
        <f>+'17HPM_DATA_INPUT'!G166-'XX_17CK AUDITTO INPUT'!F161</f>
        <v>0</v>
      </c>
      <c r="AB161" s="2065">
        <f>+'17HPM_DATA_INPUT'!H166-'XX_17CK AUDITTO INPUT'!G161</f>
        <v>0</v>
      </c>
      <c r="AC161" s="2065">
        <f>+'17HPM_DATA_INPUT'!I166-'XX_17CK AUDITTO INPUT'!H161</f>
        <v>0</v>
      </c>
      <c r="AD161" s="2065">
        <f>+'17HPM_DATA_INPUT'!J166-'XX_17CK AUDITTO INPUT'!I161</f>
        <v>0</v>
      </c>
      <c r="AE161" s="2065">
        <f>+'17HPM_DATA_INPUT'!K166-'XX_17CK AUDITTO INPUT'!J161</f>
        <v>0</v>
      </c>
      <c r="AF161" s="2065">
        <f>+'17HPM_DATA_INPUT'!L166-'XX_17CK AUDITTO INPUT'!K161</f>
        <v>0</v>
      </c>
      <c r="AG161" s="2065">
        <f>+'17HPM_DATA_INPUT'!M166-'XX_17CK AUDITTO INPUT'!L161</f>
        <v>0</v>
      </c>
      <c r="AH161" s="2065">
        <f>+'17HPM_DATA_INPUT'!N166-'XX_17CK AUDITTO INPUT'!M161</f>
        <v>0</v>
      </c>
      <c r="AI161" s="2065">
        <f>+'17HPM_DATA_INPUT'!O166-'XX_17CK AUDITTO INPUT'!N161</f>
        <v>0</v>
      </c>
      <c r="AJ161" s="2065">
        <f>+'17HPM_DATA_INPUT'!P166-'XX_17CK AUDITTO INPUT'!O161</f>
        <v>0</v>
      </c>
      <c r="AK161" s="2065">
        <f>+'17HPM_DATA_INPUT'!Q166-'XX_17CK AUDITTO INPUT'!P161</f>
        <v>0</v>
      </c>
      <c r="AL161" s="2065">
        <f>+'17HPM_DATA_INPUT'!R166-'XX_17CK AUDITTO INPUT'!Q161</f>
        <v>0</v>
      </c>
      <c r="AM161" s="2065">
        <f>+'17HPM_DATA_INPUT'!S166-'XX_17CK AUDITTO INPUT'!R161</f>
        <v>0</v>
      </c>
      <c r="AN161" s="2065">
        <f>+'17HPM_DATA_INPUT'!T166-'XX_17CK AUDITTO INPUT'!S161</f>
        <v>0</v>
      </c>
      <c r="AO161" s="2065">
        <f>+'17HPM_DATA_INPUT'!U166-'XX_17CK AUDITTO INPUT'!T161</f>
        <v>0</v>
      </c>
      <c r="AQ161" s="455" t="str">
        <f>'Departmental PL'!D171</f>
        <v>Total OBS</v>
      </c>
    </row>
    <row r="162" spans="1:43" ht="20.25" hidden="1" customHeight="1" x14ac:dyDescent="0.25">
      <c r="A162" s="2033" t="s">
        <v>1543</v>
      </c>
      <c r="B162" s="2076" t="s">
        <v>2308</v>
      </c>
      <c r="C162" s="2077">
        <v>343</v>
      </c>
      <c r="D162" s="2077">
        <v>387</v>
      </c>
      <c r="E162" s="2077">
        <v>393</v>
      </c>
      <c r="F162" s="2077">
        <v>452</v>
      </c>
      <c r="G162" s="2077">
        <v>173131</v>
      </c>
      <c r="H162" s="2077">
        <v>261282</v>
      </c>
      <c r="I162" s="2077">
        <v>54580</v>
      </c>
      <c r="J162" s="2077">
        <v>93605</v>
      </c>
      <c r="K162" s="2077">
        <v>78701</v>
      </c>
      <c r="L162" s="2077">
        <v>117304</v>
      </c>
      <c r="M162" s="2077">
        <v>-24121</v>
      </c>
      <c r="N162" s="2077">
        <v>-23699</v>
      </c>
      <c r="O162" s="2077">
        <v>9270</v>
      </c>
      <c r="P162" s="2077">
        <v>13317</v>
      </c>
      <c r="Q162" s="2077">
        <v>57169</v>
      </c>
      <c r="R162" s="2077">
        <v>64302</v>
      </c>
      <c r="S162" s="2077">
        <v>-90560</v>
      </c>
      <c r="T162" s="2077">
        <v>-101319</v>
      </c>
      <c r="U162" s="2061" t="str">
        <f t="shared" si="2"/>
        <v>Total OBS</v>
      </c>
      <c r="W162" s="455" t="b">
        <f>+'17HPM_DATA_INPUT'!C167='XX_17CK AUDITTO INPUT'!U162</f>
        <v>1</v>
      </c>
      <c r="X162" s="2065">
        <f>+'17HPM_DATA_INPUT'!D167-'XX_17CK AUDITTO INPUT'!C162</f>
        <v>308</v>
      </c>
      <c r="Y162" s="2065">
        <f>+'17HPM_DATA_INPUT'!E167-'XX_17CK AUDITTO INPUT'!D162</f>
        <v>353</v>
      </c>
      <c r="Z162" s="2065">
        <f>+'17HPM_DATA_INPUT'!F167-'XX_17CK AUDITTO INPUT'!E162</f>
        <v>339</v>
      </c>
      <c r="AA162" s="2065">
        <f>+'17HPM_DATA_INPUT'!G167-'XX_17CK AUDITTO INPUT'!F162</f>
        <v>414</v>
      </c>
      <c r="AB162" s="2065">
        <f>+'17HPM_DATA_INPUT'!H167-'XX_17CK AUDITTO INPUT'!G162</f>
        <v>168569</v>
      </c>
      <c r="AC162" s="2065">
        <f>+'17HPM_DATA_INPUT'!I167-'XX_17CK AUDITTO INPUT'!H162</f>
        <v>223922</v>
      </c>
      <c r="AD162" s="2065">
        <f>+'17HPM_DATA_INPUT'!J167-'XX_17CK AUDITTO INPUT'!I162</f>
        <v>54189</v>
      </c>
      <c r="AE162" s="2065">
        <f>+'17HPM_DATA_INPUT'!K167-'XX_17CK AUDITTO INPUT'!J162</f>
        <v>73448</v>
      </c>
      <c r="AF162" s="2065">
        <f>+'17HPM_DATA_INPUT'!L167-'XX_17CK AUDITTO INPUT'!K162</f>
        <v>72327</v>
      </c>
      <c r="AG162" s="2065">
        <f>+'17HPM_DATA_INPUT'!M167-'XX_17CK AUDITTO INPUT'!L162</f>
        <v>95094</v>
      </c>
      <c r="AH162" s="2065">
        <f>+'17HPM_DATA_INPUT'!N167-'XX_17CK AUDITTO INPUT'!M162</f>
        <v>-18137</v>
      </c>
      <c r="AI162" s="2065">
        <f>+'17HPM_DATA_INPUT'!O167-'XX_17CK AUDITTO INPUT'!N162</f>
        <v>-21646</v>
      </c>
      <c r="AJ162" s="2065">
        <f>+'17HPM_DATA_INPUT'!P167-'XX_17CK AUDITTO INPUT'!O162</f>
        <v>9892</v>
      </c>
      <c r="AK162" s="2065">
        <f>+'17HPM_DATA_INPUT'!Q167-'XX_17CK AUDITTO INPUT'!P162</f>
        <v>10550</v>
      </c>
      <c r="AL162" s="2065">
        <f>+'17HPM_DATA_INPUT'!R167-'XX_17CK AUDITTO INPUT'!Q162</f>
        <v>54797</v>
      </c>
      <c r="AM162" s="2065">
        <f>+'17HPM_DATA_INPUT'!S167-'XX_17CK AUDITTO INPUT'!R162</f>
        <v>51842</v>
      </c>
      <c r="AN162" s="2065">
        <f>+'17HPM_DATA_INPUT'!T167-'XX_17CK AUDITTO INPUT'!S162</f>
        <v>-82826</v>
      </c>
      <c r="AO162" s="2065">
        <f>+'17HPM_DATA_INPUT'!U167-'XX_17CK AUDITTO INPUT'!T162</f>
        <v>-84036</v>
      </c>
      <c r="AQ162" s="455">
        <f>'Departmental PL'!D172</f>
        <v>0</v>
      </c>
    </row>
    <row r="163" spans="1:43" ht="20.25" hidden="1" customHeight="1" x14ac:dyDescent="0.25">
      <c r="A163" s="2095"/>
      <c r="B163" s="2095" t="s">
        <v>2395</v>
      </c>
      <c r="C163" s="2091">
        <v>11488</v>
      </c>
      <c r="D163" s="2092">
        <v>11067</v>
      </c>
      <c r="E163" s="2092">
        <v>39767</v>
      </c>
      <c r="F163" s="2092">
        <v>43163</v>
      </c>
      <c r="G163" s="2092">
        <v>11999026</v>
      </c>
      <c r="H163" s="2092">
        <v>11636763</v>
      </c>
      <c r="I163" s="2092">
        <v>4864473</v>
      </c>
      <c r="J163" s="2092">
        <v>4641341</v>
      </c>
      <c r="K163" s="2092">
        <v>3230988</v>
      </c>
      <c r="L163" s="2092">
        <v>2505263</v>
      </c>
      <c r="M163" s="2092">
        <v>1633485</v>
      </c>
      <c r="N163" s="2092">
        <v>2136078</v>
      </c>
      <c r="O163" s="2092">
        <v>335269</v>
      </c>
      <c r="P163" s="2092">
        <v>326864</v>
      </c>
      <c r="Q163" s="2092">
        <v>739740</v>
      </c>
      <c r="R163" s="2092">
        <v>689000</v>
      </c>
      <c r="S163" s="2092">
        <v>558476</v>
      </c>
      <c r="T163" s="2092">
        <v>1120214</v>
      </c>
      <c r="U163" s="2061" t="str">
        <f t="shared" si="2"/>
        <v>Total 005 Pediatrics</v>
      </c>
      <c r="W163" s="455" t="b">
        <f>+'17HPM_DATA_INPUT'!C168='XX_17CK AUDITTO INPUT'!U163</f>
        <v>1</v>
      </c>
      <c r="X163" s="2065">
        <f>+'17HPM_DATA_INPUT'!D168-'XX_17CK AUDITTO INPUT'!C163</f>
        <v>12028</v>
      </c>
      <c r="Y163" s="2065">
        <f>+'17HPM_DATA_INPUT'!E168-'XX_17CK AUDITTO INPUT'!D163</f>
        <v>11818</v>
      </c>
      <c r="Z163" s="2065">
        <f>+'17HPM_DATA_INPUT'!F168-'XX_17CK AUDITTO INPUT'!E163</f>
        <v>41915</v>
      </c>
      <c r="AA163" s="2065">
        <f>+'17HPM_DATA_INPUT'!G168-'XX_17CK AUDITTO INPUT'!F163</f>
        <v>46827</v>
      </c>
      <c r="AB163" s="2065">
        <f>+'17HPM_DATA_INPUT'!H168-'XX_17CK AUDITTO INPUT'!G163</f>
        <v>13322986</v>
      </c>
      <c r="AC163" s="2065">
        <f>+'17HPM_DATA_INPUT'!I168-'XX_17CK AUDITTO INPUT'!H163</f>
        <v>12996767</v>
      </c>
      <c r="AD163" s="2065">
        <f>+'17HPM_DATA_INPUT'!J168-'XX_17CK AUDITTO INPUT'!I163</f>
        <v>4870694</v>
      </c>
      <c r="AE163" s="2065">
        <f>+'17HPM_DATA_INPUT'!K168-'XX_17CK AUDITTO INPUT'!J163</f>
        <v>4997518</v>
      </c>
      <c r="AF163" s="2065">
        <f>+'17HPM_DATA_INPUT'!L168-'XX_17CK AUDITTO INPUT'!K163</f>
        <v>2869255</v>
      </c>
      <c r="AG163" s="2065">
        <f>+'17HPM_DATA_INPUT'!M168-'XX_17CK AUDITTO INPUT'!L163</f>
        <v>3717863</v>
      </c>
      <c r="AH163" s="2065">
        <f>+'17HPM_DATA_INPUT'!N168-'XX_17CK AUDITTO INPUT'!M163</f>
        <v>2001439</v>
      </c>
      <c r="AI163" s="2065">
        <f>+'17HPM_DATA_INPUT'!O168-'XX_17CK AUDITTO INPUT'!N163</f>
        <v>1279655</v>
      </c>
      <c r="AJ163" s="2065">
        <f>+'17HPM_DATA_INPUT'!P168-'XX_17CK AUDITTO INPUT'!O163</f>
        <v>334035</v>
      </c>
      <c r="AK163" s="2065">
        <f>+'17HPM_DATA_INPUT'!Q168-'XX_17CK AUDITTO INPUT'!P163</f>
        <v>341990</v>
      </c>
      <c r="AL163" s="2065">
        <f>+'17HPM_DATA_INPUT'!R168-'XX_17CK AUDITTO INPUT'!Q163</f>
        <v>705215</v>
      </c>
      <c r="AM163" s="2065">
        <f>+'17HPM_DATA_INPUT'!S168-'XX_17CK AUDITTO INPUT'!R163</f>
        <v>769229</v>
      </c>
      <c r="AN163" s="2065">
        <f>+'17HPM_DATA_INPUT'!T168-'XX_17CK AUDITTO INPUT'!S163</f>
        <v>962189</v>
      </c>
      <c r="AO163" s="2065">
        <f>+'17HPM_DATA_INPUT'!U168-'XX_17CK AUDITTO INPUT'!T163</f>
        <v>168435</v>
      </c>
      <c r="AQ163" s="455" t="str">
        <f>'Departmental PL'!D173</f>
        <v>TOTAL 003c ENT</v>
      </c>
    </row>
    <row r="164" spans="1:43" ht="20.25" hidden="1" customHeight="1" x14ac:dyDescent="0.25">
      <c r="A164" s="2097"/>
      <c r="B164" s="2096"/>
      <c r="C164" s="2069"/>
      <c r="D164" s="2070"/>
      <c r="E164" s="2070"/>
      <c r="F164" s="2070"/>
      <c r="G164" s="2070"/>
      <c r="H164" s="2070"/>
      <c r="I164" s="2070"/>
      <c r="J164" s="2070"/>
      <c r="K164" s="2070"/>
      <c r="L164" s="2070"/>
      <c r="M164" s="2070"/>
      <c r="N164" s="2070"/>
      <c r="O164" s="2070"/>
      <c r="P164" s="2070"/>
      <c r="Q164" s="2070"/>
      <c r="R164" s="2070"/>
      <c r="S164" s="2070"/>
      <c r="T164" s="2070"/>
      <c r="U164" s="2061" t="str">
        <f t="shared" si="2"/>
        <v/>
      </c>
      <c r="W164" s="455" t="b">
        <f>+'17HPM_DATA_INPUT'!C169='XX_17CK AUDITTO INPUT'!U164</f>
        <v>0</v>
      </c>
      <c r="X164" s="2065">
        <f>+'17HPM_DATA_INPUT'!D169-'XX_17CK AUDITTO INPUT'!C164</f>
        <v>0</v>
      </c>
      <c r="Y164" s="2065">
        <f>+'17HPM_DATA_INPUT'!E169-'XX_17CK AUDITTO INPUT'!D164</f>
        <v>0</v>
      </c>
      <c r="Z164" s="2065">
        <f>+'17HPM_DATA_INPUT'!F169-'XX_17CK AUDITTO INPUT'!E164</f>
        <v>0</v>
      </c>
      <c r="AA164" s="2065">
        <f>+'17HPM_DATA_INPUT'!G169-'XX_17CK AUDITTO INPUT'!F164</f>
        <v>0</v>
      </c>
      <c r="AB164" s="2065">
        <f>+'17HPM_DATA_INPUT'!H169-'XX_17CK AUDITTO INPUT'!G164</f>
        <v>0</v>
      </c>
      <c r="AC164" s="2065">
        <f>+'17HPM_DATA_INPUT'!I169-'XX_17CK AUDITTO INPUT'!H164</f>
        <v>0</v>
      </c>
      <c r="AD164" s="2065">
        <f>+'17HPM_DATA_INPUT'!J169-'XX_17CK AUDITTO INPUT'!I164</f>
        <v>0</v>
      </c>
      <c r="AE164" s="2065">
        <f>+'17HPM_DATA_INPUT'!K169-'XX_17CK AUDITTO INPUT'!J164</f>
        <v>0</v>
      </c>
      <c r="AF164" s="2065">
        <f>+'17HPM_DATA_INPUT'!L169-'XX_17CK AUDITTO INPUT'!K164</f>
        <v>0</v>
      </c>
      <c r="AG164" s="2065">
        <f>+'17HPM_DATA_INPUT'!M169-'XX_17CK AUDITTO INPUT'!L164</f>
        <v>0</v>
      </c>
      <c r="AH164" s="2065">
        <f>+'17HPM_DATA_INPUT'!N169-'XX_17CK AUDITTO INPUT'!M164</f>
        <v>0</v>
      </c>
      <c r="AI164" s="2065">
        <f>+'17HPM_DATA_INPUT'!O169-'XX_17CK AUDITTO INPUT'!N164</f>
        <v>0</v>
      </c>
      <c r="AJ164" s="2065">
        <f>+'17HPM_DATA_INPUT'!P169-'XX_17CK AUDITTO INPUT'!O164</f>
        <v>0</v>
      </c>
      <c r="AK164" s="2065">
        <f>+'17HPM_DATA_INPUT'!Q169-'XX_17CK AUDITTO INPUT'!P164</f>
        <v>0</v>
      </c>
      <c r="AL164" s="2065">
        <f>+'17HPM_DATA_INPUT'!R169-'XX_17CK AUDITTO INPUT'!Q164</f>
        <v>0</v>
      </c>
      <c r="AM164" s="2065">
        <f>+'17HPM_DATA_INPUT'!S169-'XX_17CK AUDITTO INPUT'!R164</f>
        <v>0</v>
      </c>
      <c r="AN164" s="2065">
        <f>+'17HPM_DATA_INPUT'!T169-'XX_17CK AUDITTO INPUT'!S164</f>
        <v>0</v>
      </c>
      <c r="AO164" s="2065">
        <f>+'17HPM_DATA_INPUT'!U169-'XX_17CK AUDITTO INPUT'!T164</f>
        <v>0</v>
      </c>
      <c r="AQ164" s="455">
        <f>'Departmental PL'!D174</f>
        <v>0</v>
      </c>
    </row>
    <row r="165" spans="1:43" ht="20.25" hidden="1" customHeight="1" x14ac:dyDescent="0.25">
      <c r="A165" s="2097"/>
      <c r="B165" s="2096"/>
      <c r="C165" s="2069"/>
      <c r="D165" s="2070"/>
      <c r="E165" s="2070"/>
      <c r="F165" s="2070"/>
      <c r="G165" s="2070"/>
      <c r="H165" s="2070"/>
      <c r="I165" s="2070"/>
      <c r="J165" s="2070"/>
      <c r="K165" s="2070"/>
      <c r="L165" s="2070"/>
      <c r="M165" s="2070"/>
      <c r="N165" s="2070"/>
      <c r="O165" s="2070"/>
      <c r="P165" s="2070"/>
      <c r="Q165" s="2070"/>
      <c r="R165" s="2070"/>
      <c r="S165" s="2070"/>
      <c r="T165" s="2070"/>
      <c r="U165" s="2061" t="str">
        <f t="shared" si="2"/>
        <v/>
      </c>
      <c r="W165" s="455" t="b">
        <f>+'17HPM_DATA_INPUT'!C170='XX_17CK AUDITTO INPUT'!U165</f>
        <v>0</v>
      </c>
      <c r="X165" s="2065">
        <f>+'17HPM_DATA_INPUT'!D170-'XX_17CK AUDITTO INPUT'!C165</f>
        <v>0</v>
      </c>
      <c r="Y165" s="2065">
        <f>+'17HPM_DATA_INPUT'!E170-'XX_17CK AUDITTO INPUT'!D165</f>
        <v>0</v>
      </c>
      <c r="Z165" s="2065">
        <f>+'17HPM_DATA_INPUT'!F170-'XX_17CK AUDITTO INPUT'!E165</f>
        <v>0</v>
      </c>
      <c r="AA165" s="2065">
        <f>+'17HPM_DATA_INPUT'!G170-'XX_17CK AUDITTO INPUT'!F165</f>
        <v>0</v>
      </c>
      <c r="AB165" s="2065">
        <f>+'17HPM_DATA_INPUT'!H170-'XX_17CK AUDITTO INPUT'!G165</f>
        <v>0</v>
      </c>
      <c r="AC165" s="2065">
        <f>+'17HPM_DATA_INPUT'!I170-'XX_17CK AUDITTO INPUT'!H165</f>
        <v>0</v>
      </c>
      <c r="AD165" s="2065">
        <f>+'17HPM_DATA_INPUT'!J170-'XX_17CK AUDITTO INPUT'!I165</f>
        <v>0</v>
      </c>
      <c r="AE165" s="2065">
        <f>+'17HPM_DATA_INPUT'!K170-'XX_17CK AUDITTO INPUT'!J165</f>
        <v>0</v>
      </c>
      <c r="AF165" s="2065">
        <f>+'17HPM_DATA_INPUT'!L170-'XX_17CK AUDITTO INPUT'!K165</f>
        <v>0</v>
      </c>
      <c r="AG165" s="2065">
        <f>+'17HPM_DATA_INPUT'!M170-'XX_17CK AUDITTO INPUT'!L165</f>
        <v>0</v>
      </c>
      <c r="AH165" s="2065">
        <f>+'17HPM_DATA_INPUT'!N170-'XX_17CK AUDITTO INPUT'!M165</f>
        <v>0</v>
      </c>
      <c r="AI165" s="2065">
        <f>+'17HPM_DATA_INPUT'!O170-'XX_17CK AUDITTO INPUT'!N165</f>
        <v>0</v>
      </c>
      <c r="AJ165" s="2065">
        <f>+'17HPM_DATA_INPUT'!P170-'XX_17CK AUDITTO INPUT'!O165</f>
        <v>0</v>
      </c>
      <c r="AK165" s="2065">
        <f>+'17HPM_DATA_INPUT'!Q170-'XX_17CK AUDITTO INPUT'!P165</f>
        <v>0</v>
      </c>
      <c r="AL165" s="2065">
        <f>+'17HPM_DATA_INPUT'!R170-'XX_17CK AUDITTO INPUT'!Q165</f>
        <v>0</v>
      </c>
      <c r="AM165" s="2065">
        <f>+'17HPM_DATA_INPUT'!S170-'XX_17CK AUDITTO INPUT'!R165</f>
        <v>0</v>
      </c>
      <c r="AN165" s="2065">
        <f>+'17HPM_DATA_INPUT'!T170-'XX_17CK AUDITTO INPUT'!S165</f>
        <v>0</v>
      </c>
      <c r="AO165" s="2065">
        <f>+'17HPM_DATA_INPUT'!U170-'XX_17CK AUDITTO INPUT'!T165</f>
        <v>0</v>
      </c>
      <c r="AQ165" s="455" t="str">
        <f>'Departmental PL'!D175</f>
        <v>** COMBINED SPEECH &amp; AUDIOLOGY</v>
      </c>
    </row>
    <row r="166" spans="1:43" ht="20.25" hidden="1" customHeight="1" x14ac:dyDescent="0.25">
      <c r="A166" s="2068" t="s">
        <v>1544</v>
      </c>
      <c r="B166" s="2058" t="s">
        <v>2396</v>
      </c>
      <c r="C166" s="2060">
        <v>5824</v>
      </c>
      <c r="D166" s="2060">
        <v>5517</v>
      </c>
      <c r="E166" s="2060">
        <v>11941</v>
      </c>
      <c r="F166" s="2060">
        <v>11223</v>
      </c>
      <c r="G166" s="2060">
        <v>3520518</v>
      </c>
      <c r="H166" s="2060">
        <v>3977484</v>
      </c>
      <c r="I166" s="2060">
        <v>1467620</v>
      </c>
      <c r="J166" s="2060">
        <v>1561514</v>
      </c>
      <c r="K166" s="2060">
        <v>1385767</v>
      </c>
      <c r="L166" s="2060">
        <v>1531419</v>
      </c>
      <c r="M166" s="2060">
        <v>81853</v>
      </c>
      <c r="N166" s="2060">
        <v>30095</v>
      </c>
      <c r="O166" s="2060">
        <v>79576</v>
      </c>
      <c r="P166" s="2060">
        <v>79350</v>
      </c>
      <c r="Q166" s="2060">
        <v>204749</v>
      </c>
      <c r="R166" s="2060">
        <v>217313</v>
      </c>
      <c r="S166" s="2060">
        <v>-202473</v>
      </c>
      <c r="T166" s="2060">
        <v>-266568</v>
      </c>
      <c r="U166" s="2061" t="str">
        <f t="shared" si="2"/>
        <v>5000 ORTHOPEDIC SHOP</v>
      </c>
      <c r="W166" s="455" t="b">
        <f>+'17HPM_DATA_INPUT'!C171='XX_17CK AUDITTO INPUT'!U166</f>
        <v>1</v>
      </c>
      <c r="X166" s="2065">
        <f>+'17HPM_DATA_INPUT'!D171-'XX_17CK AUDITTO INPUT'!C166</f>
        <v>6039</v>
      </c>
      <c r="Y166" s="2065">
        <f>+'17HPM_DATA_INPUT'!E171-'XX_17CK AUDITTO INPUT'!D166</f>
        <v>5536</v>
      </c>
      <c r="Z166" s="2065">
        <f>+'17HPM_DATA_INPUT'!F171-'XX_17CK AUDITTO INPUT'!E166</f>
        <v>12942</v>
      </c>
      <c r="AA166" s="2065">
        <f>+'17HPM_DATA_INPUT'!G171-'XX_17CK AUDITTO INPUT'!F166</f>
        <v>11208</v>
      </c>
      <c r="AB166" s="2065">
        <f>+'17HPM_DATA_INPUT'!H171-'XX_17CK AUDITTO INPUT'!G166</f>
        <v>4181562</v>
      </c>
      <c r="AC166" s="2065">
        <f>+'17HPM_DATA_INPUT'!I171-'XX_17CK AUDITTO INPUT'!H166</f>
        <v>3868967</v>
      </c>
      <c r="AD166" s="2065">
        <f>+'17HPM_DATA_INPUT'!J171-'XX_17CK AUDITTO INPUT'!I166</f>
        <v>1675818</v>
      </c>
      <c r="AE166" s="2065">
        <f>+'17HPM_DATA_INPUT'!K171-'XX_17CK AUDITTO INPUT'!J166</f>
        <v>1523451</v>
      </c>
      <c r="AF166" s="2065">
        <f>+'17HPM_DATA_INPUT'!L171-'XX_17CK AUDITTO INPUT'!K166</f>
        <v>1474502</v>
      </c>
      <c r="AG166" s="2065">
        <f>+'17HPM_DATA_INPUT'!M171-'XX_17CK AUDITTO INPUT'!L166</f>
        <v>1426517</v>
      </c>
      <c r="AH166" s="2065">
        <f>+'17HPM_DATA_INPUT'!N171-'XX_17CK AUDITTO INPUT'!M166</f>
        <v>201316</v>
      </c>
      <c r="AI166" s="2065">
        <f>+'17HPM_DATA_INPUT'!O171-'XX_17CK AUDITTO INPUT'!N166</f>
        <v>96935</v>
      </c>
      <c r="AJ166" s="2065">
        <f>+'17HPM_DATA_INPUT'!P171-'XX_17CK AUDITTO INPUT'!O166</f>
        <v>82709</v>
      </c>
      <c r="AK166" s="2065">
        <f>+'17HPM_DATA_INPUT'!Q171-'XX_17CK AUDITTO INPUT'!P166</f>
        <v>73915</v>
      </c>
      <c r="AL166" s="2065">
        <f>+'17HPM_DATA_INPUT'!R171-'XX_17CK AUDITTO INPUT'!Q166</f>
        <v>211660</v>
      </c>
      <c r="AM166" s="2065">
        <f>+'17HPM_DATA_INPUT'!S171-'XX_17CK AUDITTO INPUT'!R166</f>
        <v>202427</v>
      </c>
      <c r="AN166" s="2065">
        <f>+'17HPM_DATA_INPUT'!T171-'XX_17CK AUDITTO INPUT'!S166</f>
        <v>-93052</v>
      </c>
      <c r="AO166" s="2065">
        <f>+'17HPM_DATA_INPUT'!U171-'XX_17CK AUDITTO INPUT'!T166</f>
        <v>-179407</v>
      </c>
      <c r="AQ166" s="455">
        <f>'Departmental PL'!D176</f>
        <v>0</v>
      </c>
    </row>
    <row r="167" spans="1:43" ht="20.25" hidden="1" customHeight="1" x14ac:dyDescent="0.25">
      <c r="A167" s="2067" t="s">
        <v>1545</v>
      </c>
      <c r="B167" s="2058" t="s">
        <v>2397</v>
      </c>
      <c r="C167" s="2060">
        <v>462</v>
      </c>
      <c r="D167" s="2060">
        <v>407</v>
      </c>
      <c r="E167" s="2060">
        <v>508</v>
      </c>
      <c r="F167" s="2060">
        <v>442</v>
      </c>
      <c r="G167" s="2060">
        <v>88313</v>
      </c>
      <c r="H167" s="2060">
        <v>75109</v>
      </c>
      <c r="I167" s="2060">
        <v>33058</v>
      </c>
      <c r="J167" s="2060">
        <v>24315</v>
      </c>
      <c r="K167" s="2060">
        <v>422444</v>
      </c>
      <c r="L167" s="2060">
        <v>408226</v>
      </c>
      <c r="M167" s="2060">
        <v>-389386</v>
      </c>
      <c r="N167" s="2060">
        <v>-383911</v>
      </c>
      <c r="O167" s="2060">
        <v>211257</v>
      </c>
      <c r="P167" s="2060">
        <v>201239</v>
      </c>
      <c r="Q167" s="2060">
        <v>414462</v>
      </c>
      <c r="R167" s="2060">
        <v>197269</v>
      </c>
      <c r="S167" s="2060">
        <v>-1015106</v>
      </c>
      <c r="T167" s="2060">
        <v>-782420</v>
      </c>
      <c r="U167" s="2061" t="str">
        <f t="shared" si="2"/>
        <v>5020 OPD-ORTHOPEDICS</v>
      </c>
      <c r="W167" s="455" t="b">
        <f>+'17HPM_DATA_INPUT'!C172='XX_17CK AUDITTO INPUT'!U167</f>
        <v>1</v>
      </c>
      <c r="X167" s="2065">
        <f>+'17HPM_DATA_INPUT'!D172-'XX_17CK AUDITTO INPUT'!C167</f>
        <v>481</v>
      </c>
      <c r="Y167" s="2065">
        <f>+'17HPM_DATA_INPUT'!E172-'XX_17CK AUDITTO INPUT'!D167</f>
        <v>425</v>
      </c>
      <c r="Z167" s="2065">
        <f>+'17HPM_DATA_INPUT'!F172-'XX_17CK AUDITTO INPUT'!E167</f>
        <v>531</v>
      </c>
      <c r="AA167" s="2065">
        <f>+'17HPM_DATA_INPUT'!G172-'XX_17CK AUDITTO INPUT'!F167</f>
        <v>452</v>
      </c>
      <c r="AB167" s="2065">
        <f>+'17HPM_DATA_INPUT'!H172-'XX_17CK AUDITTO INPUT'!G167</f>
        <v>92309</v>
      </c>
      <c r="AC167" s="2065">
        <f>+'17HPM_DATA_INPUT'!I172-'XX_17CK AUDITTO INPUT'!H167</f>
        <v>77602</v>
      </c>
      <c r="AD167" s="2065">
        <f>+'17HPM_DATA_INPUT'!J172-'XX_17CK AUDITTO INPUT'!I167</f>
        <v>31619</v>
      </c>
      <c r="AE167" s="2065">
        <f>+'17HPM_DATA_INPUT'!K172-'XX_17CK AUDITTO INPUT'!J167</f>
        <v>27932</v>
      </c>
      <c r="AF167" s="2065">
        <f>+'17HPM_DATA_INPUT'!L172-'XX_17CK AUDITTO INPUT'!K167</f>
        <v>397847</v>
      </c>
      <c r="AG167" s="2065">
        <f>+'17HPM_DATA_INPUT'!M172-'XX_17CK AUDITTO INPUT'!L167</f>
        <v>415653</v>
      </c>
      <c r="AH167" s="2065">
        <f>+'17HPM_DATA_INPUT'!N172-'XX_17CK AUDITTO INPUT'!M167</f>
        <v>-366228</v>
      </c>
      <c r="AI167" s="2065">
        <f>+'17HPM_DATA_INPUT'!O172-'XX_17CK AUDITTO INPUT'!N167</f>
        <v>-387721</v>
      </c>
      <c r="AJ167" s="2065">
        <f>+'17HPM_DATA_INPUT'!P172-'XX_17CK AUDITTO INPUT'!O167</f>
        <v>211505</v>
      </c>
      <c r="AK167" s="2065">
        <f>+'17HPM_DATA_INPUT'!Q172-'XX_17CK AUDITTO INPUT'!P167</f>
        <v>204901</v>
      </c>
      <c r="AL167" s="2065">
        <f>+'17HPM_DATA_INPUT'!R172-'XX_17CK AUDITTO INPUT'!Q167</f>
        <v>356738</v>
      </c>
      <c r="AM167" s="2065">
        <f>+'17HPM_DATA_INPUT'!S172-'XX_17CK AUDITTO INPUT'!R167</f>
        <v>200858</v>
      </c>
      <c r="AN167" s="2065">
        <f>+'17HPM_DATA_INPUT'!T172-'XX_17CK AUDITTO INPUT'!S167</f>
        <v>-934470</v>
      </c>
      <c r="AO167" s="2065">
        <f>+'17HPM_DATA_INPUT'!U172-'XX_17CK AUDITTO INPUT'!T167</f>
        <v>-793479</v>
      </c>
      <c r="AQ167" s="455" t="str">
        <f>'Departmental PL'!D177</f>
        <v xml:space="preserve">004 OB/GYN </v>
      </c>
    </row>
    <row r="168" spans="1:43" ht="20.25" hidden="1" customHeight="1" x14ac:dyDescent="0.25">
      <c r="A168" s="2067" t="s">
        <v>1546</v>
      </c>
      <c r="B168" s="2058" t="s">
        <v>2398</v>
      </c>
      <c r="C168" s="2060">
        <v>2687</v>
      </c>
      <c r="D168" s="2060">
        <v>2796</v>
      </c>
      <c r="E168" s="2060">
        <v>28222</v>
      </c>
      <c r="F168" s="2060">
        <v>28622</v>
      </c>
      <c r="G168" s="2060">
        <v>7671827</v>
      </c>
      <c r="H168" s="2060">
        <v>7693958</v>
      </c>
      <c r="I168" s="2060">
        <v>3178608</v>
      </c>
      <c r="J168" s="2060">
        <v>3303382</v>
      </c>
      <c r="K168" s="2060">
        <v>701364</v>
      </c>
      <c r="L168" s="2060">
        <v>692849</v>
      </c>
      <c r="M168" s="2060">
        <v>2477245</v>
      </c>
      <c r="N168" s="2060">
        <v>2610533</v>
      </c>
      <c r="O168" s="2060">
        <v>422963</v>
      </c>
      <c r="P168" s="2060">
        <v>415071</v>
      </c>
      <c r="Q168" s="2060">
        <v>404977</v>
      </c>
      <c r="R168" s="2060">
        <v>276457</v>
      </c>
      <c r="S168" s="2060">
        <v>1649305</v>
      </c>
      <c r="T168" s="2060">
        <v>1919005</v>
      </c>
      <c r="U168" s="2061" t="str">
        <f t="shared" si="2"/>
        <v>5030 O/P ORTHO PROC - CLCRS</v>
      </c>
      <c r="W168" s="455" t="b">
        <f>+'17HPM_DATA_INPUT'!C173='XX_17CK AUDITTO INPUT'!U168</f>
        <v>1</v>
      </c>
      <c r="X168" s="2065">
        <f>+'17HPM_DATA_INPUT'!D173-'XX_17CK AUDITTO INPUT'!C168</f>
        <v>2830</v>
      </c>
      <c r="Y168" s="2065">
        <f>+'17HPM_DATA_INPUT'!E173-'XX_17CK AUDITTO INPUT'!D168</f>
        <v>2710</v>
      </c>
      <c r="Z168" s="2065">
        <f>+'17HPM_DATA_INPUT'!F173-'XX_17CK AUDITTO INPUT'!E168</f>
        <v>28520</v>
      </c>
      <c r="AA168" s="2065">
        <f>+'17HPM_DATA_INPUT'!G173-'XX_17CK AUDITTO INPUT'!F168</f>
        <v>28162</v>
      </c>
      <c r="AB168" s="2065">
        <f>+'17HPM_DATA_INPUT'!H173-'XX_17CK AUDITTO INPUT'!G168</f>
        <v>8571924</v>
      </c>
      <c r="AC168" s="2065">
        <f>+'17HPM_DATA_INPUT'!I173-'XX_17CK AUDITTO INPUT'!H168</f>
        <v>7894951</v>
      </c>
      <c r="AD168" s="2065">
        <f>+'17HPM_DATA_INPUT'!J173-'XX_17CK AUDITTO INPUT'!I168</f>
        <v>3366926</v>
      </c>
      <c r="AE168" s="2065">
        <f>+'17HPM_DATA_INPUT'!K173-'XX_17CK AUDITTO INPUT'!J168</f>
        <v>3371425</v>
      </c>
      <c r="AF168" s="2065">
        <f>+'17HPM_DATA_INPUT'!L173-'XX_17CK AUDITTO INPUT'!K168</f>
        <v>698063</v>
      </c>
      <c r="AG168" s="2065">
        <f>+'17HPM_DATA_INPUT'!M173-'XX_17CK AUDITTO INPUT'!L168</f>
        <v>676510</v>
      </c>
      <c r="AH168" s="2065">
        <f>+'17HPM_DATA_INPUT'!N173-'XX_17CK AUDITTO INPUT'!M168</f>
        <v>2668863</v>
      </c>
      <c r="AI168" s="2065">
        <f>+'17HPM_DATA_INPUT'!O173-'XX_17CK AUDITTO INPUT'!N168</f>
        <v>2694916</v>
      </c>
      <c r="AJ168" s="2065">
        <f>+'17HPM_DATA_INPUT'!P173-'XX_17CK AUDITTO INPUT'!O168</f>
        <v>424444</v>
      </c>
      <c r="AK168" s="2065">
        <f>+'17HPM_DATA_INPUT'!Q173-'XX_17CK AUDITTO INPUT'!P168</f>
        <v>405283</v>
      </c>
      <c r="AL168" s="2065">
        <f>+'17HPM_DATA_INPUT'!R173-'XX_17CK AUDITTO INPUT'!Q168</f>
        <v>407223</v>
      </c>
      <c r="AM168" s="2065">
        <f>+'17HPM_DATA_INPUT'!S173-'XX_17CK AUDITTO INPUT'!R168</f>
        <v>269937</v>
      </c>
      <c r="AN168" s="2065">
        <f>+'17HPM_DATA_INPUT'!T173-'XX_17CK AUDITTO INPUT'!S168</f>
        <v>1837195</v>
      </c>
      <c r="AO168" s="2065">
        <f>+'17HPM_DATA_INPUT'!U173-'XX_17CK AUDITTO INPUT'!T168</f>
        <v>2019696</v>
      </c>
      <c r="AQ168" s="455" t="str">
        <f>'Departmental PL'!D178</f>
        <v>6020 OPD-OB/GYN *</v>
      </c>
    </row>
    <row r="169" spans="1:43" ht="20.25" hidden="1" customHeight="1" x14ac:dyDescent="0.25">
      <c r="A169" s="2067" t="s">
        <v>1547</v>
      </c>
      <c r="B169" s="2058" t="s">
        <v>2399</v>
      </c>
      <c r="C169" s="2060">
        <v>3725</v>
      </c>
      <c r="D169" s="2060">
        <v>3813</v>
      </c>
      <c r="E169" s="2060">
        <v>34705</v>
      </c>
      <c r="F169" s="2060">
        <v>41997</v>
      </c>
      <c r="G169" s="2060">
        <v>2474305</v>
      </c>
      <c r="H169" s="2060">
        <v>2888441</v>
      </c>
      <c r="I169" s="2060">
        <v>858106</v>
      </c>
      <c r="J169" s="2060">
        <v>1024981</v>
      </c>
      <c r="K169" s="2060">
        <v>620734</v>
      </c>
      <c r="L169" s="2060">
        <v>635551</v>
      </c>
      <c r="M169" s="2060">
        <v>237372</v>
      </c>
      <c r="N169" s="2060">
        <v>389430</v>
      </c>
      <c r="O169" s="2060">
        <v>62694</v>
      </c>
      <c r="P169" s="2060">
        <v>68092</v>
      </c>
      <c r="Q169" s="2060">
        <v>162871</v>
      </c>
      <c r="R169" s="2060">
        <v>158660</v>
      </c>
      <c r="S169" s="2060">
        <v>11807</v>
      </c>
      <c r="T169" s="2060">
        <v>162679</v>
      </c>
      <c r="U169" s="2061" t="str">
        <f t="shared" si="2"/>
        <v>6560 HAND REHAB-CC</v>
      </c>
      <c r="W169" s="455" t="b">
        <f>+'17HPM_DATA_INPUT'!C174='XX_17CK AUDITTO INPUT'!U169</f>
        <v>1</v>
      </c>
      <c r="X169" s="2065">
        <f>+'17HPM_DATA_INPUT'!D174-'XX_17CK AUDITTO INPUT'!C169</f>
        <v>3831</v>
      </c>
      <c r="Y169" s="2065">
        <f>+'17HPM_DATA_INPUT'!E174-'XX_17CK AUDITTO INPUT'!D169</f>
        <v>3732</v>
      </c>
      <c r="Z169" s="2065">
        <f>+'17HPM_DATA_INPUT'!F174-'XX_17CK AUDITTO INPUT'!E169</f>
        <v>39071</v>
      </c>
      <c r="AA169" s="2065">
        <f>+'17HPM_DATA_INPUT'!G174-'XX_17CK AUDITTO INPUT'!F169</f>
        <v>37471</v>
      </c>
      <c r="AB169" s="2065">
        <f>+'17HPM_DATA_INPUT'!H174-'XX_17CK AUDITTO INPUT'!G169</f>
        <v>2802783</v>
      </c>
      <c r="AC169" s="2065">
        <f>+'17HPM_DATA_INPUT'!I174-'XX_17CK AUDITTO INPUT'!H169</f>
        <v>2639808</v>
      </c>
      <c r="AD169" s="2065">
        <f>+'17HPM_DATA_INPUT'!J174-'XX_17CK AUDITTO INPUT'!I169</f>
        <v>934414</v>
      </c>
      <c r="AE169" s="2065">
        <f>+'17HPM_DATA_INPUT'!K174-'XX_17CK AUDITTO INPUT'!J169</f>
        <v>895428</v>
      </c>
      <c r="AF169" s="2065">
        <f>+'17HPM_DATA_INPUT'!L174-'XX_17CK AUDITTO INPUT'!K169</f>
        <v>641812</v>
      </c>
      <c r="AG169" s="2065">
        <f>+'17HPM_DATA_INPUT'!M174-'XX_17CK AUDITTO INPUT'!L169</f>
        <v>580842</v>
      </c>
      <c r="AH169" s="2065">
        <f>+'17HPM_DATA_INPUT'!N174-'XX_17CK AUDITTO INPUT'!M169</f>
        <v>292602</v>
      </c>
      <c r="AI169" s="2065">
        <f>+'17HPM_DATA_INPUT'!O174-'XX_17CK AUDITTO INPUT'!N169</f>
        <v>314585</v>
      </c>
      <c r="AJ169" s="2065">
        <f>+'17HPM_DATA_INPUT'!P174-'XX_17CK AUDITTO INPUT'!O169</f>
        <v>63057</v>
      </c>
      <c r="AK169" s="2065">
        <f>+'17HPM_DATA_INPUT'!Q174-'XX_17CK AUDITTO INPUT'!P169</f>
        <v>62230</v>
      </c>
      <c r="AL169" s="2065">
        <f>+'17HPM_DATA_INPUT'!R174-'XX_17CK AUDITTO INPUT'!Q169</f>
        <v>156162</v>
      </c>
      <c r="AM169" s="2065">
        <f>+'17HPM_DATA_INPUT'!S174-'XX_17CK AUDITTO INPUT'!R169</f>
        <v>145003</v>
      </c>
      <c r="AN169" s="2065">
        <f>+'17HPM_DATA_INPUT'!T174-'XX_17CK AUDITTO INPUT'!S169</f>
        <v>73383</v>
      </c>
      <c r="AO169" s="2065">
        <f>+'17HPM_DATA_INPUT'!U174-'XX_17CK AUDITTO INPUT'!T169</f>
        <v>107351</v>
      </c>
      <c r="AQ169" s="455" t="str">
        <f>'Departmental PL'!D179</f>
        <v>6040 OPD-OB ULTRA</v>
      </c>
    </row>
    <row r="170" spans="1:43" ht="20.25" hidden="1" customHeight="1" x14ac:dyDescent="0.25">
      <c r="A170" s="2067" t="s">
        <v>1548</v>
      </c>
      <c r="B170" s="2058" t="s">
        <v>2400</v>
      </c>
      <c r="C170" s="2060">
        <v>366</v>
      </c>
      <c r="D170" s="2060">
        <v>518</v>
      </c>
      <c r="E170" s="2060">
        <v>3312</v>
      </c>
      <c r="F170" s="2060">
        <v>5376</v>
      </c>
      <c r="G170" s="2060">
        <v>227260</v>
      </c>
      <c r="H170" s="2060">
        <v>372804</v>
      </c>
      <c r="I170" s="2060">
        <v>67571</v>
      </c>
      <c r="J170" s="2060">
        <v>114682</v>
      </c>
      <c r="K170" s="2060">
        <v>64889</v>
      </c>
      <c r="L170" s="2060">
        <v>72584</v>
      </c>
      <c r="M170" s="2060">
        <v>2682</v>
      </c>
      <c r="N170" s="2060">
        <v>42097</v>
      </c>
      <c r="O170" s="2060">
        <v>7529</v>
      </c>
      <c r="P170" s="2060">
        <v>9696</v>
      </c>
      <c r="Q170" s="2060">
        <v>16916</v>
      </c>
      <c r="R170" s="2060">
        <v>16139</v>
      </c>
      <c r="S170" s="2060">
        <v>-21762</v>
      </c>
      <c r="T170" s="2060">
        <v>16262</v>
      </c>
      <c r="U170" s="2061" t="str">
        <f t="shared" si="2"/>
        <v>6570 HAND REHAB-GREECE</v>
      </c>
      <c r="W170" s="455" t="b">
        <f>+'17HPM_DATA_INPUT'!C175='XX_17CK AUDITTO INPUT'!U170</f>
        <v>1</v>
      </c>
      <c r="X170" s="2065">
        <f>+'17HPM_DATA_INPUT'!D175-'XX_17CK AUDITTO INPUT'!C170</f>
        <v>328</v>
      </c>
      <c r="Y170" s="2065">
        <f>+'17HPM_DATA_INPUT'!E175-'XX_17CK AUDITTO INPUT'!D170</f>
        <v>427</v>
      </c>
      <c r="Z170" s="2065">
        <f>+'17HPM_DATA_INPUT'!F175-'XX_17CK AUDITTO INPUT'!E170</f>
        <v>3160</v>
      </c>
      <c r="AA170" s="2065">
        <f>+'17HPM_DATA_INPUT'!G175-'XX_17CK AUDITTO INPUT'!F170</f>
        <v>4225</v>
      </c>
      <c r="AB170" s="2065">
        <f>+'17HPM_DATA_INPUT'!H175-'XX_17CK AUDITTO INPUT'!G170</f>
        <v>231715</v>
      </c>
      <c r="AC170" s="2065">
        <f>+'17HPM_DATA_INPUT'!I175-'XX_17CK AUDITTO INPUT'!H170</f>
        <v>290847</v>
      </c>
      <c r="AD170" s="2065">
        <f>+'17HPM_DATA_INPUT'!J175-'XX_17CK AUDITTO INPUT'!I170</f>
        <v>75821</v>
      </c>
      <c r="AE170" s="2065">
        <f>+'17HPM_DATA_INPUT'!K175-'XX_17CK AUDITTO INPUT'!J170</f>
        <v>88121</v>
      </c>
      <c r="AF170" s="2065">
        <f>+'17HPM_DATA_INPUT'!L175-'XX_17CK AUDITTO INPUT'!K170</f>
        <v>56877</v>
      </c>
      <c r="AG170" s="2065">
        <f>+'17HPM_DATA_INPUT'!M175-'XX_17CK AUDITTO INPUT'!L170</f>
        <v>56628</v>
      </c>
      <c r="AH170" s="2065">
        <f>+'17HPM_DATA_INPUT'!N175-'XX_17CK AUDITTO INPUT'!M170</f>
        <v>18944</v>
      </c>
      <c r="AI170" s="2065">
        <f>+'17HPM_DATA_INPUT'!O175-'XX_17CK AUDITTO INPUT'!N170</f>
        <v>31494</v>
      </c>
      <c r="AJ170" s="2065">
        <f>+'17HPM_DATA_INPUT'!P175-'XX_17CK AUDITTO INPUT'!O170</f>
        <v>7571</v>
      </c>
      <c r="AK170" s="2065">
        <f>+'17HPM_DATA_INPUT'!Q175-'XX_17CK AUDITTO INPUT'!P170</f>
        <v>7565</v>
      </c>
      <c r="AL170" s="2065">
        <f>+'17HPM_DATA_INPUT'!R175-'XX_17CK AUDITTO INPUT'!Q170</f>
        <v>14434</v>
      </c>
      <c r="AM170" s="2065">
        <f>+'17HPM_DATA_INPUT'!S175-'XX_17CK AUDITTO INPUT'!R170</f>
        <v>12592</v>
      </c>
      <c r="AN170" s="2065">
        <f>+'17HPM_DATA_INPUT'!T175-'XX_17CK AUDITTO INPUT'!S170</f>
        <v>-3062</v>
      </c>
      <c r="AO170" s="2065">
        <f>+'17HPM_DATA_INPUT'!U175-'XX_17CK AUDITTO INPUT'!T170</f>
        <v>11338</v>
      </c>
      <c r="AQ170" s="455" t="str">
        <f>'Departmental PL'!D180</f>
        <v>Total OUTPATIENT</v>
      </c>
    </row>
    <row r="171" spans="1:43" ht="20.25" hidden="1" customHeight="1" x14ac:dyDescent="0.25">
      <c r="A171" s="2097" t="s">
        <v>1549</v>
      </c>
      <c r="B171" s="2058" t="s">
        <v>2401</v>
      </c>
      <c r="C171" s="2060">
        <v>8259</v>
      </c>
      <c r="D171" s="2060">
        <v>8004</v>
      </c>
      <c r="E171" s="2060">
        <v>59255</v>
      </c>
      <c r="F171" s="2060">
        <v>58507</v>
      </c>
      <c r="G171" s="2060">
        <v>4764015</v>
      </c>
      <c r="H171" s="2060">
        <v>4600635</v>
      </c>
      <c r="I171" s="2060">
        <v>1950235</v>
      </c>
      <c r="J171" s="2060">
        <v>1931060</v>
      </c>
      <c r="K171" s="2060">
        <v>1373661</v>
      </c>
      <c r="L171" s="2060">
        <v>1516953</v>
      </c>
      <c r="M171" s="2060">
        <v>576574</v>
      </c>
      <c r="N171" s="2060">
        <v>414107</v>
      </c>
      <c r="O171" s="2060">
        <v>109182</v>
      </c>
      <c r="P171" s="2060">
        <v>96939</v>
      </c>
      <c r="Q171" s="2060">
        <v>352125</v>
      </c>
      <c r="R171" s="2060">
        <v>335971</v>
      </c>
      <c r="S171" s="2060">
        <v>115268</v>
      </c>
      <c r="T171" s="2060">
        <v>-18803</v>
      </c>
      <c r="U171" s="2061" t="str">
        <f t="shared" si="2"/>
        <v>6600 SPORTS MED-BRIGHTON</v>
      </c>
      <c r="W171" s="455" t="b">
        <f>+'17HPM_DATA_INPUT'!C176='XX_17CK AUDITTO INPUT'!U171</f>
        <v>1</v>
      </c>
      <c r="X171" s="2065">
        <f>+'17HPM_DATA_INPUT'!D176-'XX_17CK AUDITTO INPUT'!C171</f>
        <v>8753</v>
      </c>
      <c r="Y171" s="2065">
        <f>+'17HPM_DATA_INPUT'!E176-'XX_17CK AUDITTO INPUT'!D171</f>
        <v>8606</v>
      </c>
      <c r="Z171" s="2065">
        <f>+'17HPM_DATA_INPUT'!F176-'XX_17CK AUDITTO INPUT'!E171</f>
        <v>64032</v>
      </c>
      <c r="AA171" s="2065">
        <f>+'17HPM_DATA_INPUT'!G176-'XX_17CK AUDITTO INPUT'!F171</f>
        <v>62479</v>
      </c>
      <c r="AB171" s="2065">
        <f>+'17HPM_DATA_INPUT'!H176-'XX_17CK AUDITTO INPUT'!G171</f>
        <v>5251498</v>
      </c>
      <c r="AC171" s="2065">
        <f>+'17HPM_DATA_INPUT'!I176-'XX_17CK AUDITTO INPUT'!H171</f>
        <v>5023840</v>
      </c>
      <c r="AD171" s="2065">
        <f>+'17HPM_DATA_INPUT'!J176-'XX_17CK AUDITTO INPUT'!I171</f>
        <v>2087620</v>
      </c>
      <c r="AE171" s="2065">
        <f>+'17HPM_DATA_INPUT'!K176-'XX_17CK AUDITTO INPUT'!J171</f>
        <v>2128932</v>
      </c>
      <c r="AF171" s="2065">
        <f>+'17HPM_DATA_INPUT'!L176-'XX_17CK AUDITTO INPUT'!K171</f>
        <v>1288787</v>
      </c>
      <c r="AG171" s="2065">
        <f>+'17HPM_DATA_INPUT'!M176-'XX_17CK AUDITTO INPUT'!L171</f>
        <v>1656466</v>
      </c>
      <c r="AH171" s="2065">
        <f>+'17HPM_DATA_INPUT'!N176-'XX_17CK AUDITTO INPUT'!M171</f>
        <v>798833</v>
      </c>
      <c r="AI171" s="2065">
        <f>+'17HPM_DATA_INPUT'!O176-'XX_17CK AUDITTO INPUT'!N171</f>
        <v>472466</v>
      </c>
      <c r="AJ171" s="2065">
        <f>+'17HPM_DATA_INPUT'!P176-'XX_17CK AUDITTO INPUT'!O171</f>
        <v>109764</v>
      </c>
      <c r="AK171" s="2065">
        <f>+'17HPM_DATA_INPUT'!Q176-'XX_17CK AUDITTO INPUT'!P171</f>
        <v>105854</v>
      </c>
      <c r="AL171" s="2065">
        <f>+'17HPM_DATA_INPUT'!R176-'XX_17CK AUDITTO INPUT'!Q171</f>
        <v>320336</v>
      </c>
      <c r="AM171" s="2065">
        <f>+'17HPM_DATA_INPUT'!S176-'XX_17CK AUDITTO INPUT'!R171</f>
        <v>366870</v>
      </c>
      <c r="AN171" s="2065">
        <f>+'17HPM_DATA_INPUT'!T176-'XX_17CK AUDITTO INPUT'!S171</f>
        <v>368732</v>
      </c>
      <c r="AO171" s="2065">
        <f>+'17HPM_DATA_INPUT'!U176-'XX_17CK AUDITTO INPUT'!T171</f>
        <v>-258</v>
      </c>
      <c r="AQ171" s="455" t="str">
        <f>'Departmental PL'!D181</f>
        <v>6020 OPD-OB/GYN</v>
      </c>
    </row>
    <row r="172" spans="1:43" ht="20.25" hidden="1" customHeight="1" x14ac:dyDescent="0.25">
      <c r="A172" s="2097" t="s">
        <v>1550</v>
      </c>
      <c r="B172" s="2058" t="s">
        <v>2402</v>
      </c>
      <c r="C172" s="2060">
        <v>2942</v>
      </c>
      <c r="D172" s="2060">
        <v>2759</v>
      </c>
      <c r="E172" s="2060">
        <v>22093</v>
      </c>
      <c r="F172" s="2060">
        <v>21139</v>
      </c>
      <c r="G172" s="2060">
        <v>1772412</v>
      </c>
      <c r="H172" s="2060">
        <v>1705166</v>
      </c>
      <c r="I172" s="2060">
        <v>663563</v>
      </c>
      <c r="J172" s="2060">
        <v>656038</v>
      </c>
      <c r="K172" s="2060">
        <v>496805</v>
      </c>
      <c r="L172" s="2060">
        <v>405964</v>
      </c>
      <c r="M172" s="2060">
        <v>166759</v>
      </c>
      <c r="N172" s="2060">
        <v>250073</v>
      </c>
      <c r="O172" s="2060">
        <v>40543</v>
      </c>
      <c r="P172" s="2060">
        <v>36809</v>
      </c>
      <c r="Q172" s="2060">
        <v>118250</v>
      </c>
      <c r="R172" s="2060">
        <v>85902</v>
      </c>
      <c r="S172" s="2060">
        <v>7966</v>
      </c>
      <c r="T172" s="2060">
        <v>127362</v>
      </c>
      <c r="U172" s="2061" t="str">
        <f t="shared" si="2"/>
        <v>6610 SPORTS MED-GREECE</v>
      </c>
      <c r="W172" s="455" t="b">
        <f>+'17HPM_DATA_INPUT'!C177='XX_17CK AUDITTO INPUT'!U172</f>
        <v>1</v>
      </c>
      <c r="X172" s="2065">
        <f>+'17HPM_DATA_INPUT'!D177-'XX_17CK AUDITTO INPUT'!C172</f>
        <v>3067</v>
      </c>
      <c r="Y172" s="2065">
        <f>+'17HPM_DATA_INPUT'!E177-'XX_17CK AUDITTO INPUT'!D172</f>
        <v>3008</v>
      </c>
      <c r="Z172" s="2065">
        <f>+'17HPM_DATA_INPUT'!F177-'XX_17CK AUDITTO INPUT'!E172</f>
        <v>23581</v>
      </c>
      <c r="AA172" s="2065">
        <f>+'17HPM_DATA_INPUT'!G177-'XX_17CK AUDITTO INPUT'!F172</f>
        <v>23064</v>
      </c>
      <c r="AB172" s="2065">
        <f>+'17HPM_DATA_INPUT'!H177-'XX_17CK AUDITTO INPUT'!G172</f>
        <v>1931532</v>
      </c>
      <c r="AC172" s="2065">
        <f>+'17HPM_DATA_INPUT'!I177-'XX_17CK AUDITTO INPUT'!H172</f>
        <v>1869645</v>
      </c>
      <c r="AD172" s="2065">
        <f>+'17HPM_DATA_INPUT'!J177-'XX_17CK AUDITTO INPUT'!I172</f>
        <v>714585</v>
      </c>
      <c r="AE172" s="2065">
        <f>+'17HPM_DATA_INPUT'!K177-'XX_17CK AUDITTO INPUT'!J172</f>
        <v>718884</v>
      </c>
      <c r="AF172" s="2065">
        <f>+'17HPM_DATA_INPUT'!L177-'XX_17CK AUDITTO INPUT'!K172</f>
        <v>514663</v>
      </c>
      <c r="AG172" s="2065">
        <f>+'17HPM_DATA_INPUT'!M177-'XX_17CK AUDITTO INPUT'!L172</f>
        <v>445139</v>
      </c>
      <c r="AH172" s="2065">
        <f>+'17HPM_DATA_INPUT'!N177-'XX_17CK AUDITTO INPUT'!M172</f>
        <v>199921</v>
      </c>
      <c r="AI172" s="2065">
        <f>+'17HPM_DATA_INPUT'!O177-'XX_17CK AUDITTO INPUT'!N172</f>
        <v>273746</v>
      </c>
      <c r="AJ172" s="2065">
        <f>+'17HPM_DATA_INPUT'!P177-'XX_17CK AUDITTO INPUT'!O172</f>
        <v>40789</v>
      </c>
      <c r="AK172" s="2065">
        <f>+'17HPM_DATA_INPUT'!Q177-'XX_17CK AUDITTO INPUT'!P172</f>
        <v>40361</v>
      </c>
      <c r="AL172" s="2065">
        <f>+'17HPM_DATA_INPUT'!R177-'XX_17CK AUDITTO INPUT'!Q172</f>
        <v>118063</v>
      </c>
      <c r="AM172" s="2065">
        <f>+'17HPM_DATA_INPUT'!S177-'XX_17CK AUDITTO INPUT'!R172</f>
        <v>94191</v>
      </c>
      <c r="AN172" s="2065">
        <f>+'17HPM_DATA_INPUT'!T177-'XX_17CK AUDITTO INPUT'!S172</f>
        <v>41069</v>
      </c>
      <c r="AO172" s="2065">
        <f>+'17HPM_DATA_INPUT'!U177-'XX_17CK AUDITTO INPUT'!T172</f>
        <v>139194</v>
      </c>
      <c r="AQ172" s="455" t="str">
        <f>'Departmental PL'!D182</f>
        <v>6040 OPD-OB ULTRA</v>
      </c>
    </row>
    <row r="173" spans="1:43" ht="20.25" hidden="1" customHeight="1" x14ac:dyDescent="0.25">
      <c r="A173" s="2068" t="s">
        <v>1551</v>
      </c>
      <c r="B173" s="2058" t="s">
        <v>2403</v>
      </c>
      <c r="C173" s="2060">
        <v>4422</v>
      </c>
      <c r="D173" s="2060">
        <v>4250</v>
      </c>
      <c r="E173" s="2060">
        <v>32082</v>
      </c>
      <c r="F173" s="2060">
        <v>31910</v>
      </c>
      <c r="G173" s="2060">
        <v>2661240</v>
      </c>
      <c r="H173" s="2060">
        <v>2610982</v>
      </c>
      <c r="I173" s="2060">
        <v>1054070</v>
      </c>
      <c r="J173" s="2060">
        <v>1066252</v>
      </c>
      <c r="K173" s="2060">
        <v>869077</v>
      </c>
      <c r="L173" s="2060">
        <v>795557</v>
      </c>
      <c r="M173" s="2060">
        <v>184993</v>
      </c>
      <c r="N173" s="2060">
        <v>270695</v>
      </c>
      <c r="O173" s="2060">
        <v>59064</v>
      </c>
      <c r="P173" s="2060">
        <v>59697</v>
      </c>
      <c r="Q173" s="2060">
        <v>197949</v>
      </c>
      <c r="R173" s="2060">
        <v>142085</v>
      </c>
      <c r="S173" s="2060">
        <v>-72021</v>
      </c>
      <c r="T173" s="2060">
        <v>68913</v>
      </c>
      <c r="U173" s="2061" t="str">
        <f t="shared" si="2"/>
        <v>6630 USM - EAST SIDE</v>
      </c>
      <c r="W173" s="455" t="b">
        <f>+'17HPM_DATA_INPUT'!C178='XX_17CK AUDITTO INPUT'!U173</f>
        <v>1</v>
      </c>
      <c r="X173" s="2065">
        <f>+'17HPM_DATA_INPUT'!D178-'XX_17CK AUDITTO INPUT'!C173</f>
        <v>5035</v>
      </c>
      <c r="Y173" s="2065">
        <f>+'17HPM_DATA_INPUT'!E178-'XX_17CK AUDITTO INPUT'!D173</f>
        <v>4296</v>
      </c>
      <c r="Z173" s="2065">
        <f>+'17HPM_DATA_INPUT'!F178-'XX_17CK AUDITTO INPUT'!E173</f>
        <v>37918</v>
      </c>
      <c r="AA173" s="2065">
        <f>+'17HPM_DATA_INPUT'!G178-'XX_17CK AUDITTO INPUT'!F173</f>
        <v>31050</v>
      </c>
      <c r="AB173" s="2065">
        <f>+'17HPM_DATA_INPUT'!H178-'XX_17CK AUDITTO INPUT'!G173</f>
        <v>3116496</v>
      </c>
      <c r="AC173" s="2065">
        <f>+'17HPM_DATA_INPUT'!I178-'XX_17CK AUDITTO INPUT'!H173</f>
        <v>2596988</v>
      </c>
      <c r="AD173" s="2065">
        <f>+'17HPM_DATA_INPUT'!J178-'XX_17CK AUDITTO INPUT'!I173</f>
        <v>1210953</v>
      </c>
      <c r="AE173" s="2065">
        <f>+'17HPM_DATA_INPUT'!K178-'XX_17CK AUDITTO INPUT'!J173</f>
        <v>1059234</v>
      </c>
      <c r="AF173" s="2065">
        <f>+'17HPM_DATA_INPUT'!L178-'XX_17CK AUDITTO INPUT'!K173</f>
        <v>901440</v>
      </c>
      <c r="AG173" s="2065">
        <f>+'17HPM_DATA_INPUT'!M178-'XX_17CK AUDITTO INPUT'!L173</f>
        <v>791295</v>
      </c>
      <c r="AH173" s="2065">
        <f>+'17HPM_DATA_INPUT'!N178-'XX_17CK AUDITTO INPUT'!M173</f>
        <v>309513</v>
      </c>
      <c r="AI173" s="2065">
        <f>+'17HPM_DATA_INPUT'!O178-'XX_17CK AUDITTO INPUT'!N173</f>
        <v>267939</v>
      </c>
      <c r="AJ173" s="2065">
        <f>+'17HPM_DATA_INPUT'!P178-'XX_17CK AUDITTO INPUT'!O173</f>
        <v>59409</v>
      </c>
      <c r="AK173" s="2065">
        <f>+'17HPM_DATA_INPUT'!Q178-'XX_17CK AUDITTO INPUT'!P173</f>
        <v>59377</v>
      </c>
      <c r="AL173" s="2065">
        <f>+'17HPM_DATA_INPUT'!R178-'XX_17CK AUDITTO INPUT'!Q173</f>
        <v>196925</v>
      </c>
      <c r="AM173" s="2065">
        <f>+'17HPM_DATA_INPUT'!S178-'XX_17CK AUDITTO INPUT'!R173</f>
        <v>141325</v>
      </c>
      <c r="AN173" s="2065">
        <f>+'17HPM_DATA_INPUT'!T178-'XX_17CK AUDITTO INPUT'!S173</f>
        <v>53180</v>
      </c>
      <c r="AO173" s="2065">
        <f>+'17HPM_DATA_INPUT'!U178-'XX_17CK AUDITTO INPUT'!T173</f>
        <v>67237</v>
      </c>
      <c r="AQ173" s="455" t="str">
        <f>'Departmental PL'!D183</f>
        <v>Total ASC</v>
      </c>
    </row>
    <row r="174" spans="1:43" ht="20.25" hidden="1" customHeight="1" x14ac:dyDescent="0.25">
      <c r="A174" s="2067" t="s">
        <v>1552</v>
      </c>
      <c r="B174" s="2058" t="s">
        <v>2404</v>
      </c>
      <c r="C174" s="2060">
        <v>1425</v>
      </c>
      <c r="D174" s="2060">
        <v>1452</v>
      </c>
      <c r="E174" s="2060">
        <v>11422</v>
      </c>
      <c r="F174" s="2060">
        <v>12856</v>
      </c>
      <c r="G174" s="2060">
        <v>919634</v>
      </c>
      <c r="H174" s="2060">
        <v>1001394</v>
      </c>
      <c r="I174" s="2060">
        <v>407385</v>
      </c>
      <c r="J174" s="2060">
        <v>429802</v>
      </c>
      <c r="K174" s="2060">
        <v>204030</v>
      </c>
      <c r="L174" s="2060">
        <v>184045</v>
      </c>
      <c r="M174" s="2060">
        <v>203355</v>
      </c>
      <c r="N174" s="2060">
        <v>245758</v>
      </c>
      <c r="O174" s="2060">
        <v>63862</v>
      </c>
      <c r="P174" s="2060">
        <v>48705</v>
      </c>
      <c r="Q174" s="2060">
        <v>77977</v>
      </c>
      <c r="R174" s="2060">
        <v>51285</v>
      </c>
      <c r="S174" s="2060">
        <v>61516</v>
      </c>
      <c r="T174" s="2060">
        <v>145768</v>
      </c>
      <c r="U174" s="2061" t="str">
        <f t="shared" si="2"/>
        <v>6660 SPORTS REHAB STRONG WEST</v>
      </c>
      <c r="W174" s="455" t="b">
        <f>+'17HPM_DATA_INPUT'!C179='XX_17CK AUDITTO INPUT'!U174</f>
        <v>1</v>
      </c>
      <c r="X174" s="2065">
        <f>+'17HPM_DATA_INPUT'!D179-'XX_17CK AUDITTO INPUT'!C174</f>
        <v>1442</v>
      </c>
      <c r="Y174" s="2065">
        <f>+'17HPM_DATA_INPUT'!E179-'XX_17CK AUDITTO INPUT'!D174</f>
        <v>1546</v>
      </c>
      <c r="Z174" s="2065">
        <f>+'17HPM_DATA_INPUT'!F179-'XX_17CK AUDITTO INPUT'!E174</f>
        <v>11833</v>
      </c>
      <c r="AA174" s="2065">
        <f>+'17HPM_DATA_INPUT'!G179-'XX_17CK AUDITTO INPUT'!F174</f>
        <v>13169</v>
      </c>
      <c r="AB174" s="2065">
        <f>+'17HPM_DATA_INPUT'!H179-'XX_17CK AUDITTO INPUT'!G174</f>
        <v>975838</v>
      </c>
      <c r="AC174" s="2065">
        <f>+'17HPM_DATA_INPUT'!I179-'XX_17CK AUDITTO INPUT'!H174</f>
        <v>1053614</v>
      </c>
      <c r="AD174" s="2065">
        <f>+'17HPM_DATA_INPUT'!J179-'XX_17CK AUDITTO INPUT'!I174</f>
        <v>401608</v>
      </c>
      <c r="AE174" s="2065">
        <f>+'17HPM_DATA_INPUT'!K179-'XX_17CK AUDITTO INPUT'!J174</f>
        <v>457159</v>
      </c>
      <c r="AF174" s="2065">
        <f>+'17HPM_DATA_INPUT'!L179-'XX_17CK AUDITTO INPUT'!K174</f>
        <v>221026</v>
      </c>
      <c r="AG174" s="2065">
        <f>+'17HPM_DATA_INPUT'!M179-'XX_17CK AUDITTO INPUT'!L174</f>
        <v>193639</v>
      </c>
      <c r="AH174" s="2065">
        <f>+'17HPM_DATA_INPUT'!N179-'XX_17CK AUDITTO INPUT'!M174</f>
        <v>180582</v>
      </c>
      <c r="AI174" s="2065">
        <f>+'17HPM_DATA_INPUT'!O179-'XX_17CK AUDITTO INPUT'!N174</f>
        <v>263519</v>
      </c>
      <c r="AJ174" s="2065">
        <f>+'17HPM_DATA_INPUT'!P179-'XX_17CK AUDITTO INPUT'!O174</f>
        <v>65107</v>
      </c>
      <c r="AK174" s="2065">
        <f>+'17HPM_DATA_INPUT'!Q179-'XX_17CK AUDITTO INPUT'!P174</f>
        <v>51245</v>
      </c>
      <c r="AL174" s="2065">
        <f>+'17HPM_DATA_INPUT'!R179-'XX_17CK AUDITTO INPUT'!Q174</f>
        <v>175870</v>
      </c>
      <c r="AM174" s="2065">
        <f>+'17HPM_DATA_INPUT'!S179-'XX_17CK AUDITTO INPUT'!R174</f>
        <v>53958</v>
      </c>
      <c r="AN174" s="2065">
        <f>+'17HPM_DATA_INPUT'!T179-'XX_17CK AUDITTO INPUT'!S174</f>
        <v>-60395</v>
      </c>
      <c r="AO174" s="2065">
        <f>+'17HPM_DATA_INPUT'!U179-'XX_17CK AUDITTO INPUT'!T174</f>
        <v>158316</v>
      </c>
      <c r="AQ174" s="455" t="str">
        <f>'Departmental PL'!D184</f>
        <v>6020 OPD-OB/GYN</v>
      </c>
    </row>
    <row r="175" spans="1:43" ht="20.25" hidden="1" customHeight="1" x14ac:dyDescent="0.25">
      <c r="A175" s="2067" t="s">
        <v>1553</v>
      </c>
      <c r="B175" s="2058" t="s">
        <v>2405</v>
      </c>
      <c r="C175" s="2060">
        <v>646</v>
      </c>
      <c r="D175" s="2060">
        <v>622</v>
      </c>
      <c r="E175" s="2060">
        <v>5892</v>
      </c>
      <c r="F175" s="2060">
        <v>6451</v>
      </c>
      <c r="G175" s="2060">
        <v>422211</v>
      </c>
      <c r="H175" s="2060">
        <v>449846</v>
      </c>
      <c r="I175" s="2060">
        <v>159604</v>
      </c>
      <c r="J175" s="2060">
        <v>160665</v>
      </c>
      <c r="K175" s="2060">
        <v>66067</v>
      </c>
      <c r="L175" s="2060">
        <v>68897</v>
      </c>
      <c r="M175" s="2060">
        <v>93537</v>
      </c>
      <c r="N175" s="2060">
        <v>91768</v>
      </c>
      <c r="O175" s="2060">
        <v>10007</v>
      </c>
      <c r="P175" s="2060">
        <v>10100</v>
      </c>
      <c r="Q175" s="2060">
        <v>26231</v>
      </c>
      <c r="R175" s="2060">
        <v>13674</v>
      </c>
      <c r="S175" s="2060">
        <v>57298</v>
      </c>
      <c r="T175" s="2060">
        <v>67994</v>
      </c>
      <c r="U175" s="2061" t="str">
        <f t="shared" si="2"/>
        <v>6670 HAND REHAB - PENFIELD</v>
      </c>
      <c r="W175" s="455" t="b">
        <f>+'17HPM_DATA_INPUT'!C180='XX_17CK AUDITTO INPUT'!U175</f>
        <v>1</v>
      </c>
      <c r="X175" s="2065">
        <f>+'17HPM_DATA_INPUT'!D180-'XX_17CK AUDITTO INPUT'!C175</f>
        <v>575</v>
      </c>
      <c r="Y175" s="2065">
        <f>+'17HPM_DATA_INPUT'!E180-'XX_17CK AUDITTO INPUT'!D175</f>
        <v>637</v>
      </c>
      <c r="Z175" s="2065">
        <f>+'17HPM_DATA_INPUT'!F180-'XX_17CK AUDITTO INPUT'!E175</f>
        <v>5080</v>
      </c>
      <c r="AA175" s="2065">
        <f>+'17HPM_DATA_INPUT'!G180-'XX_17CK AUDITTO INPUT'!F175</f>
        <v>6075</v>
      </c>
      <c r="AB175" s="2065">
        <f>+'17HPM_DATA_INPUT'!H180-'XX_17CK AUDITTO INPUT'!G175</f>
        <v>380960</v>
      </c>
      <c r="AC175" s="2065">
        <f>+'17HPM_DATA_INPUT'!I180-'XX_17CK AUDITTO INPUT'!H175</f>
        <v>432640</v>
      </c>
      <c r="AD175" s="2065">
        <f>+'17HPM_DATA_INPUT'!J180-'XX_17CK AUDITTO INPUT'!I175</f>
        <v>131933</v>
      </c>
      <c r="AE175" s="2065">
        <f>+'17HPM_DATA_INPUT'!K180-'XX_17CK AUDITTO INPUT'!J175</f>
        <v>164491</v>
      </c>
      <c r="AF175" s="2065">
        <f>+'17HPM_DATA_INPUT'!L180-'XX_17CK AUDITTO INPUT'!K175</f>
        <v>71119</v>
      </c>
      <c r="AG175" s="2065">
        <f>+'17HPM_DATA_INPUT'!M180-'XX_17CK AUDITTO INPUT'!L175</f>
        <v>66254</v>
      </c>
      <c r="AH175" s="2065">
        <f>+'17HPM_DATA_INPUT'!N180-'XX_17CK AUDITTO INPUT'!M175</f>
        <v>60814</v>
      </c>
      <c r="AI175" s="2065">
        <f>+'17HPM_DATA_INPUT'!O180-'XX_17CK AUDITTO INPUT'!N175</f>
        <v>98238</v>
      </c>
      <c r="AJ175" s="2065">
        <f>+'17HPM_DATA_INPUT'!P180-'XX_17CK AUDITTO INPUT'!O175</f>
        <v>10069</v>
      </c>
      <c r="AK175" s="2065">
        <f>+'17HPM_DATA_INPUT'!Q180-'XX_17CK AUDITTO INPUT'!P175</f>
        <v>9712</v>
      </c>
      <c r="AL175" s="2065">
        <f>+'17HPM_DATA_INPUT'!R180-'XX_17CK AUDITTO INPUT'!Q175</f>
        <v>24436</v>
      </c>
      <c r="AM175" s="2065">
        <f>+'17HPM_DATA_INPUT'!S180-'XX_17CK AUDITTO INPUT'!R175</f>
        <v>13149</v>
      </c>
      <c r="AN175" s="2065">
        <f>+'17HPM_DATA_INPUT'!T180-'XX_17CK AUDITTO INPUT'!S175</f>
        <v>26310</v>
      </c>
      <c r="AO175" s="2065">
        <f>+'17HPM_DATA_INPUT'!U180-'XX_17CK AUDITTO INPUT'!T175</f>
        <v>75376</v>
      </c>
      <c r="AQ175" s="455" t="str">
        <f>'Departmental PL'!D185</f>
        <v>6040 OPD-OB ULTRA</v>
      </c>
    </row>
    <row r="176" spans="1:43" ht="20.25" hidden="1" customHeight="1" x14ac:dyDescent="0.25">
      <c r="A176" s="2085" t="s">
        <v>1781</v>
      </c>
      <c r="B176" s="2058" t="s">
        <v>2406</v>
      </c>
      <c r="C176" s="2060">
        <v>288</v>
      </c>
      <c r="D176" s="2060">
        <v>72</v>
      </c>
      <c r="E176" s="2060">
        <v>3147</v>
      </c>
      <c r="F176" s="2060">
        <v>485</v>
      </c>
      <c r="G176" s="2060">
        <v>223835</v>
      </c>
      <c r="H176" s="2060">
        <v>34087</v>
      </c>
      <c r="I176" s="2060">
        <v>84168</v>
      </c>
      <c r="J176" s="2060">
        <v>11177</v>
      </c>
      <c r="K176" s="2060">
        <v>1532</v>
      </c>
      <c r="L176" s="2060">
        <v>289</v>
      </c>
      <c r="M176" s="2060">
        <v>82636</v>
      </c>
      <c r="N176" s="2060">
        <v>10888</v>
      </c>
      <c r="O176" s="2060">
        <v>2588</v>
      </c>
      <c r="P176" s="2060">
        <v>42</v>
      </c>
      <c r="Q176" s="2060">
        <v>6629</v>
      </c>
      <c r="R176" s="2060">
        <v>413</v>
      </c>
      <c r="S176" s="2060">
        <v>73419</v>
      </c>
      <c r="T176" s="2060">
        <v>10433</v>
      </c>
      <c r="U176" s="2061" t="str">
        <f t="shared" si="2"/>
        <v>6680 HAND REHAB STRONG WEST</v>
      </c>
      <c r="W176" s="455" t="b">
        <f>+'17HPM_DATA_INPUT'!C181='XX_17CK AUDITTO INPUT'!U176</f>
        <v>1</v>
      </c>
      <c r="X176" s="2065">
        <f>+'17HPM_DATA_INPUT'!D181-'XX_17CK AUDITTO INPUT'!C176</f>
        <v>286</v>
      </c>
      <c r="Y176" s="2065">
        <f>+'17HPM_DATA_INPUT'!E181-'XX_17CK AUDITTO INPUT'!D176</f>
        <v>228</v>
      </c>
      <c r="Z176" s="2065">
        <f>+'17HPM_DATA_INPUT'!F181-'XX_17CK AUDITTO INPUT'!E176</f>
        <v>3023</v>
      </c>
      <c r="AA176" s="2065">
        <f>+'17HPM_DATA_INPUT'!G181-'XX_17CK AUDITTO INPUT'!F176</f>
        <v>2420</v>
      </c>
      <c r="AB176" s="2065">
        <f>+'17HPM_DATA_INPUT'!H181-'XX_17CK AUDITTO INPUT'!G176</f>
        <v>214669</v>
      </c>
      <c r="AC176" s="2065">
        <f>+'17HPM_DATA_INPUT'!I181-'XX_17CK AUDITTO INPUT'!H176</f>
        <v>167219</v>
      </c>
      <c r="AD176" s="2065">
        <f>+'17HPM_DATA_INPUT'!J181-'XX_17CK AUDITTO INPUT'!I176</f>
        <v>85841</v>
      </c>
      <c r="AE176" s="2065">
        <f>+'17HPM_DATA_INPUT'!K181-'XX_17CK AUDITTO INPUT'!J176</f>
        <v>59470</v>
      </c>
      <c r="AF176" s="2065">
        <f>+'17HPM_DATA_INPUT'!L181-'XX_17CK AUDITTO INPUT'!K176</f>
        <v>11813</v>
      </c>
      <c r="AG176" s="2065">
        <f>+'17HPM_DATA_INPUT'!M181-'XX_17CK AUDITTO INPUT'!L176</f>
        <v>1416</v>
      </c>
      <c r="AH176" s="2065">
        <f>+'17HPM_DATA_INPUT'!N181-'XX_17CK AUDITTO INPUT'!M176</f>
        <v>74028</v>
      </c>
      <c r="AI176" s="2065">
        <f>+'17HPM_DATA_INPUT'!O181-'XX_17CK AUDITTO INPUT'!N176</f>
        <v>58053</v>
      </c>
      <c r="AJ176" s="2065">
        <f>+'17HPM_DATA_INPUT'!P181-'XX_17CK AUDITTO INPUT'!O176</f>
        <v>4575</v>
      </c>
      <c r="AK176" s="2065">
        <f>+'17HPM_DATA_INPUT'!Q181-'XX_17CK AUDITTO INPUT'!P176</f>
        <v>208</v>
      </c>
      <c r="AL176" s="2065">
        <f>+'17HPM_DATA_INPUT'!R181-'XX_17CK AUDITTO INPUT'!Q176</f>
        <v>7591</v>
      </c>
      <c r="AM176" s="2065">
        <f>+'17HPM_DATA_INPUT'!S181-'XX_17CK AUDITTO INPUT'!R176</f>
        <v>2027</v>
      </c>
      <c r="AN176" s="2065">
        <f>+'17HPM_DATA_INPUT'!T181-'XX_17CK AUDITTO INPUT'!S176</f>
        <v>61862</v>
      </c>
      <c r="AO176" s="2065">
        <f>+'17HPM_DATA_INPUT'!U181-'XX_17CK AUDITTO INPUT'!T176</f>
        <v>55817</v>
      </c>
      <c r="AQ176" s="455" t="str">
        <f>'Departmental PL'!D186</f>
        <v>Total OBS</v>
      </c>
    </row>
    <row r="177" spans="1:43" ht="20.25" hidden="1" customHeight="1" x14ac:dyDescent="0.25">
      <c r="A177" s="2031" t="s">
        <v>1554</v>
      </c>
      <c r="B177" s="2069" t="s">
        <v>2306</v>
      </c>
      <c r="C177" s="2070">
        <v>30472</v>
      </c>
      <c r="D177" s="2070">
        <v>29760</v>
      </c>
      <c r="E177" s="2070">
        <v>212579</v>
      </c>
      <c r="F177" s="2070">
        <v>219008</v>
      </c>
      <c r="G177" s="2070">
        <v>24745568</v>
      </c>
      <c r="H177" s="2070">
        <v>25409906</v>
      </c>
      <c r="I177" s="2070">
        <v>9923988</v>
      </c>
      <c r="J177" s="2070">
        <v>10283867</v>
      </c>
      <c r="K177" s="2070">
        <v>6206369</v>
      </c>
      <c r="L177" s="2070">
        <v>6312333</v>
      </c>
      <c r="M177" s="2070">
        <v>3717620</v>
      </c>
      <c r="N177" s="2070">
        <v>3971534</v>
      </c>
      <c r="O177" s="2070">
        <v>1069266</v>
      </c>
      <c r="P177" s="2070">
        <v>1025741</v>
      </c>
      <c r="Q177" s="2070">
        <v>1983137</v>
      </c>
      <c r="R177" s="2070">
        <v>1495168</v>
      </c>
      <c r="S177" s="2070">
        <v>665217</v>
      </c>
      <c r="T177" s="2070">
        <v>1450625</v>
      </c>
      <c r="U177" s="2061" t="str">
        <f t="shared" si="2"/>
        <v>Total OUTPATIENT</v>
      </c>
      <c r="W177" s="455" t="b">
        <f>+'17HPM_DATA_INPUT'!C182='XX_17CK AUDITTO INPUT'!U177</f>
        <v>1</v>
      </c>
      <c r="X177" s="2065">
        <f>+'17HPM_DATA_INPUT'!D182-'XX_17CK AUDITTO INPUT'!C177</f>
        <v>32174</v>
      </c>
      <c r="Y177" s="2065">
        <f>+'17HPM_DATA_INPUT'!E182-'XX_17CK AUDITTO INPUT'!D177</f>
        <v>30659</v>
      </c>
      <c r="Z177" s="2065">
        <f>+'17HPM_DATA_INPUT'!F182-'XX_17CK AUDITTO INPUT'!E177</f>
        <v>229691</v>
      </c>
      <c r="AA177" s="2065">
        <f>+'17HPM_DATA_INPUT'!G182-'XX_17CK AUDITTO INPUT'!F177</f>
        <v>219775</v>
      </c>
      <c r="AB177" s="2065">
        <f>+'17HPM_DATA_INPUT'!H182-'XX_17CK AUDITTO INPUT'!G177</f>
        <v>27751288</v>
      </c>
      <c r="AC177" s="2065">
        <f>+'17HPM_DATA_INPUT'!I182-'XX_17CK AUDITTO INPUT'!H177</f>
        <v>25916121</v>
      </c>
      <c r="AD177" s="2065">
        <f>+'17HPM_DATA_INPUT'!J182-'XX_17CK AUDITTO INPUT'!I177</f>
        <v>10717139</v>
      </c>
      <c r="AE177" s="2065">
        <f>+'17HPM_DATA_INPUT'!K182-'XX_17CK AUDITTO INPUT'!J177</f>
        <v>10494528</v>
      </c>
      <c r="AF177" s="2065">
        <f>+'17HPM_DATA_INPUT'!L182-'XX_17CK AUDITTO INPUT'!K177</f>
        <v>6277950</v>
      </c>
      <c r="AG177" s="2065">
        <f>+'17HPM_DATA_INPUT'!M182-'XX_17CK AUDITTO INPUT'!L177</f>
        <v>6310359</v>
      </c>
      <c r="AH177" s="2065">
        <f>+'17HPM_DATA_INPUT'!N182-'XX_17CK AUDITTO INPUT'!M177</f>
        <v>4439188</v>
      </c>
      <c r="AI177" s="2065">
        <f>+'17HPM_DATA_INPUT'!O182-'XX_17CK AUDITTO INPUT'!N177</f>
        <v>4184169</v>
      </c>
      <c r="AJ177" s="2065">
        <f>+'17HPM_DATA_INPUT'!P182-'XX_17CK AUDITTO INPUT'!O177</f>
        <v>1078999</v>
      </c>
      <c r="AK177" s="2065">
        <f>+'17HPM_DATA_INPUT'!Q182-'XX_17CK AUDITTO INPUT'!P177</f>
        <v>1020650</v>
      </c>
      <c r="AL177" s="2065">
        <f>+'17HPM_DATA_INPUT'!R182-'XX_17CK AUDITTO INPUT'!Q177</f>
        <v>1989436</v>
      </c>
      <c r="AM177" s="2065">
        <f>+'17HPM_DATA_INPUT'!S182-'XX_17CK AUDITTO INPUT'!R177</f>
        <v>1502337</v>
      </c>
      <c r="AN177" s="2065">
        <f>+'17HPM_DATA_INPUT'!T182-'XX_17CK AUDITTO INPUT'!S177</f>
        <v>1370753</v>
      </c>
      <c r="AO177" s="2065">
        <f>+'17HPM_DATA_INPUT'!U182-'XX_17CK AUDITTO INPUT'!T177</f>
        <v>1661183</v>
      </c>
      <c r="AQ177" s="455">
        <f>'Departmental PL'!D187</f>
        <v>0</v>
      </c>
    </row>
    <row r="178" spans="1:43" ht="20.25" hidden="1" customHeight="1" x14ac:dyDescent="0.25">
      <c r="A178" s="2067" t="s">
        <v>1544</v>
      </c>
      <c r="B178" s="2058" t="s">
        <v>2396</v>
      </c>
      <c r="C178" s="2060">
        <v>13</v>
      </c>
      <c r="D178" s="2060">
        <v>19</v>
      </c>
      <c r="E178" s="2060">
        <v>15</v>
      </c>
      <c r="F178" s="2060">
        <v>20</v>
      </c>
      <c r="G178" s="2060">
        <v>1973</v>
      </c>
      <c r="H178" s="2060">
        <v>4879</v>
      </c>
      <c r="I178" s="2060">
        <v>754</v>
      </c>
      <c r="J178" s="2060">
        <v>1919</v>
      </c>
      <c r="K178" s="2060">
        <v>777</v>
      </c>
      <c r="L178" s="2060">
        <v>1879</v>
      </c>
      <c r="M178" s="2060">
        <v>-23</v>
      </c>
      <c r="N178" s="2060">
        <v>41</v>
      </c>
      <c r="O178" s="2060">
        <v>45</v>
      </c>
      <c r="P178" s="2060">
        <v>97</v>
      </c>
      <c r="Q178" s="2060">
        <v>115</v>
      </c>
      <c r="R178" s="2060">
        <v>267</v>
      </c>
      <c r="S178" s="2060">
        <v>-182</v>
      </c>
      <c r="T178" s="2060">
        <v>-323</v>
      </c>
      <c r="U178" s="2061" t="str">
        <f t="shared" si="2"/>
        <v>5000 ORTHOPEDIC SHOP</v>
      </c>
      <c r="W178" s="455" t="b">
        <f>+'17HPM_DATA_INPUT'!C183='XX_17CK AUDITTO INPUT'!U178</f>
        <v>1</v>
      </c>
      <c r="X178" s="2065">
        <f>+'17HPM_DATA_INPUT'!D183-'XX_17CK AUDITTO INPUT'!C178</f>
        <v>8</v>
      </c>
      <c r="Y178" s="2065">
        <f>+'17HPM_DATA_INPUT'!E183-'XX_17CK AUDITTO INPUT'!D178</f>
        <v>17</v>
      </c>
      <c r="Z178" s="2065">
        <f>+'17HPM_DATA_INPUT'!F183-'XX_17CK AUDITTO INPUT'!E178</f>
        <v>6</v>
      </c>
      <c r="AA178" s="2065">
        <f>+'17HPM_DATA_INPUT'!G183-'XX_17CK AUDITTO INPUT'!F178</f>
        <v>19</v>
      </c>
      <c r="AB178" s="2065">
        <f>+'17HPM_DATA_INPUT'!H183-'XX_17CK AUDITTO INPUT'!G178</f>
        <v>2365</v>
      </c>
      <c r="AC178" s="2065">
        <f>+'17HPM_DATA_INPUT'!I183-'XX_17CK AUDITTO INPUT'!H178</f>
        <v>6452</v>
      </c>
      <c r="AD178" s="2065">
        <f>+'17HPM_DATA_INPUT'!J183-'XX_17CK AUDITTO INPUT'!I178</f>
        <v>1045</v>
      </c>
      <c r="AE178" s="2065">
        <f>+'17HPM_DATA_INPUT'!K183-'XX_17CK AUDITTO INPUT'!J178</f>
        <v>2095</v>
      </c>
      <c r="AF178" s="2065">
        <f>+'17HPM_DATA_INPUT'!L183-'XX_17CK AUDITTO INPUT'!K178</f>
        <v>867</v>
      </c>
      <c r="AG178" s="2065">
        <f>+'17HPM_DATA_INPUT'!M183-'XX_17CK AUDITTO INPUT'!L178</f>
        <v>2394</v>
      </c>
      <c r="AH178" s="2065">
        <f>+'17HPM_DATA_INPUT'!N183-'XX_17CK AUDITTO INPUT'!M178</f>
        <v>178</v>
      </c>
      <c r="AI178" s="2065">
        <f>+'17HPM_DATA_INPUT'!O183-'XX_17CK AUDITTO INPUT'!N178</f>
        <v>-300</v>
      </c>
      <c r="AJ178" s="2065">
        <f>+'17HPM_DATA_INPUT'!P183-'XX_17CK AUDITTO INPUT'!O178</f>
        <v>48</v>
      </c>
      <c r="AK178" s="2065">
        <f>+'17HPM_DATA_INPUT'!Q183-'XX_17CK AUDITTO INPUT'!P178</f>
        <v>124</v>
      </c>
      <c r="AL178" s="2065">
        <f>+'17HPM_DATA_INPUT'!R183-'XX_17CK AUDITTO INPUT'!Q178</f>
        <v>124</v>
      </c>
      <c r="AM178" s="2065">
        <f>+'17HPM_DATA_INPUT'!S183-'XX_17CK AUDITTO INPUT'!R178</f>
        <v>339</v>
      </c>
      <c r="AN178" s="2065">
        <f>+'17HPM_DATA_INPUT'!T183-'XX_17CK AUDITTO INPUT'!S178</f>
        <v>4</v>
      </c>
      <c r="AO178" s="2065">
        <f>+'17HPM_DATA_INPUT'!U183-'XX_17CK AUDITTO INPUT'!T178</f>
        <v>-764</v>
      </c>
      <c r="AQ178" s="455" t="str">
        <f>'Departmental PL'!D188</f>
        <v xml:space="preserve">TOTAL 004 OB/GYN </v>
      </c>
    </row>
    <row r="179" spans="1:43" ht="20.25" hidden="1" customHeight="1" x14ac:dyDescent="0.25">
      <c r="A179" s="2067" t="s">
        <v>1546</v>
      </c>
      <c r="B179" s="2074" t="s">
        <v>2398</v>
      </c>
      <c r="C179" s="2075"/>
      <c r="D179" s="2075"/>
      <c r="E179" s="2075"/>
      <c r="F179" s="2075"/>
      <c r="G179" s="2075"/>
      <c r="H179" s="2075"/>
      <c r="I179" s="2075"/>
      <c r="J179" s="2075"/>
      <c r="K179" s="2075"/>
      <c r="L179" s="2075"/>
      <c r="M179" s="2075"/>
      <c r="N179" s="2075"/>
      <c r="O179" s="2075"/>
      <c r="P179" s="2075"/>
      <c r="Q179" s="2075"/>
      <c r="R179" s="2075"/>
      <c r="S179" s="2075"/>
      <c r="T179" s="2075"/>
      <c r="U179" s="2061" t="str">
        <f t="shared" si="2"/>
        <v>5030 O/P ORTHO PROC - CLCRS</v>
      </c>
      <c r="W179" s="455" t="b">
        <f>+'17HPM_DATA_INPUT'!C184='XX_17CK AUDITTO INPUT'!U179</f>
        <v>1</v>
      </c>
      <c r="X179" s="2065">
        <f>+'17HPM_DATA_INPUT'!D184-'XX_17CK AUDITTO INPUT'!C179</f>
        <v>0</v>
      </c>
      <c r="Y179" s="2065">
        <f>+'17HPM_DATA_INPUT'!E184-'XX_17CK AUDITTO INPUT'!D179</f>
        <v>3</v>
      </c>
      <c r="Z179" s="2065">
        <f>+'17HPM_DATA_INPUT'!F184-'XX_17CK AUDITTO INPUT'!E179</f>
        <v>0</v>
      </c>
      <c r="AA179" s="2065">
        <f>+'17HPM_DATA_INPUT'!G184-'XX_17CK AUDITTO INPUT'!F179</f>
        <v>4</v>
      </c>
      <c r="AB179" s="2065">
        <f>+'17HPM_DATA_INPUT'!H184-'XX_17CK AUDITTO INPUT'!G179</f>
        <v>0</v>
      </c>
      <c r="AC179" s="2065">
        <f>+'17HPM_DATA_INPUT'!I184-'XX_17CK AUDITTO INPUT'!H179</f>
        <v>14518</v>
      </c>
      <c r="AD179" s="2065">
        <f>+'17HPM_DATA_INPUT'!J184-'XX_17CK AUDITTO INPUT'!I179</f>
        <v>0</v>
      </c>
      <c r="AE179" s="2065">
        <f>+'17HPM_DATA_INPUT'!K184-'XX_17CK AUDITTO INPUT'!J179</f>
        <v>4289</v>
      </c>
      <c r="AF179" s="2065">
        <f>+'17HPM_DATA_INPUT'!L184-'XX_17CK AUDITTO INPUT'!K179</f>
        <v>0</v>
      </c>
      <c r="AG179" s="2065">
        <f>+'17HPM_DATA_INPUT'!M184-'XX_17CK AUDITTO INPUT'!L179</f>
        <v>1246</v>
      </c>
      <c r="AH179" s="2065">
        <f>+'17HPM_DATA_INPUT'!N184-'XX_17CK AUDITTO INPUT'!M179</f>
        <v>0</v>
      </c>
      <c r="AI179" s="2065">
        <f>+'17HPM_DATA_INPUT'!O184-'XX_17CK AUDITTO INPUT'!N179</f>
        <v>3043</v>
      </c>
      <c r="AJ179" s="2065">
        <f>+'17HPM_DATA_INPUT'!P184-'XX_17CK AUDITTO INPUT'!O179</f>
        <v>0</v>
      </c>
      <c r="AK179" s="2065">
        <f>+'17HPM_DATA_INPUT'!Q184-'XX_17CK AUDITTO INPUT'!P179</f>
        <v>746</v>
      </c>
      <c r="AL179" s="2065">
        <f>+'17HPM_DATA_INPUT'!R184-'XX_17CK AUDITTO INPUT'!Q179</f>
        <v>0</v>
      </c>
      <c r="AM179" s="2065">
        <f>+'17HPM_DATA_INPUT'!S184-'XX_17CK AUDITTO INPUT'!R179</f>
        <v>497</v>
      </c>
      <c r="AN179" s="2065">
        <f>+'17HPM_DATA_INPUT'!T184-'XX_17CK AUDITTO INPUT'!S179</f>
        <v>0</v>
      </c>
      <c r="AO179" s="2065">
        <f>+'17HPM_DATA_INPUT'!U184-'XX_17CK AUDITTO INPUT'!T179</f>
        <v>1799</v>
      </c>
      <c r="AQ179" s="455" t="str">
        <f>'Departmental PL'!D189</f>
        <v>* OPD OB/GYN DETAIL</v>
      </c>
    </row>
    <row r="180" spans="1:43" ht="20.25" hidden="1" customHeight="1" x14ac:dyDescent="0.25">
      <c r="A180" s="2084" t="s">
        <v>1552</v>
      </c>
      <c r="B180" s="2074" t="s">
        <v>2404</v>
      </c>
      <c r="C180" s="2075"/>
      <c r="D180" s="2075"/>
      <c r="E180" s="2075"/>
      <c r="F180" s="2075"/>
      <c r="G180" s="2075"/>
      <c r="H180" s="2075"/>
      <c r="I180" s="2075"/>
      <c r="J180" s="2075"/>
      <c r="K180" s="2075"/>
      <c r="L180" s="2075"/>
      <c r="M180" s="2075"/>
      <c r="N180" s="2075"/>
      <c r="O180" s="2075"/>
      <c r="P180" s="2075"/>
      <c r="Q180" s="2075"/>
      <c r="R180" s="2075"/>
      <c r="S180" s="2075"/>
      <c r="T180" s="2075"/>
      <c r="U180" s="2061" t="str">
        <f t="shared" si="2"/>
        <v>6660 SPORTS REHAB STRONG WEST</v>
      </c>
      <c r="W180" s="455" t="b">
        <f>+'17HPM_DATA_INPUT'!C185='XX_17CK AUDITTO INPUT'!U180</f>
        <v>0</v>
      </c>
      <c r="X180" s="2065">
        <f>+'17HPM_DATA_INPUT'!D185-'XX_17CK AUDITTO INPUT'!C180</f>
        <v>0</v>
      </c>
      <c r="Y180" s="2065">
        <f>+'17HPM_DATA_INPUT'!E185-'XX_17CK AUDITTO INPUT'!D180</f>
        <v>1</v>
      </c>
      <c r="Z180" s="2065">
        <f>+'17HPM_DATA_INPUT'!F185-'XX_17CK AUDITTO INPUT'!E180</f>
        <v>0</v>
      </c>
      <c r="AA180" s="2065">
        <f>+'17HPM_DATA_INPUT'!G185-'XX_17CK AUDITTO INPUT'!F180</f>
        <v>3</v>
      </c>
      <c r="AB180" s="2065">
        <f>+'17HPM_DATA_INPUT'!H185-'XX_17CK AUDITTO INPUT'!G180</f>
        <v>0</v>
      </c>
      <c r="AC180" s="2065">
        <f>+'17HPM_DATA_INPUT'!I185-'XX_17CK AUDITTO INPUT'!H180</f>
        <v>252</v>
      </c>
      <c r="AD180" s="2065">
        <f>+'17HPM_DATA_INPUT'!J185-'XX_17CK AUDITTO INPUT'!I180</f>
        <v>0</v>
      </c>
      <c r="AE180" s="2065">
        <f>+'17HPM_DATA_INPUT'!K185-'XX_17CK AUDITTO INPUT'!J180</f>
        <v>135</v>
      </c>
      <c r="AF180" s="2065">
        <f>+'17HPM_DATA_INPUT'!L185-'XX_17CK AUDITTO INPUT'!K180</f>
        <v>0</v>
      </c>
      <c r="AG180" s="2065">
        <f>+'17HPM_DATA_INPUT'!M185-'XX_17CK AUDITTO INPUT'!L180</f>
        <v>83</v>
      </c>
      <c r="AH180" s="2065">
        <f>+'17HPM_DATA_INPUT'!N185-'XX_17CK AUDITTO INPUT'!M180</f>
        <v>0</v>
      </c>
      <c r="AI180" s="2065">
        <f>+'17HPM_DATA_INPUT'!O185-'XX_17CK AUDITTO INPUT'!N180</f>
        <v>52</v>
      </c>
      <c r="AJ180" s="2065">
        <f>+'17HPM_DATA_INPUT'!P185-'XX_17CK AUDITTO INPUT'!O180</f>
        <v>0</v>
      </c>
      <c r="AK180" s="2065">
        <f>+'17HPM_DATA_INPUT'!Q185-'XX_17CK AUDITTO INPUT'!P180</f>
        <v>5</v>
      </c>
      <c r="AL180" s="2065">
        <f>+'17HPM_DATA_INPUT'!R185-'XX_17CK AUDITTO INPUT'!Q180</f>
        <v>0</v>
      </c>
      <c r="AM180" s="2065">
        <f>+'17HPM_DATA_INPUT'!S185-'XX_17CK AUDITTO INPUT'!R180</f>
        <v>18</v>
      </c>
      <c r="AN180" s="2065">
        <f>+'17HPM_DATA_INPUT'!T185-'XX_17CK AUDITTO INPUT'!S180</f>
        <v>0</v>
      </c>
      <c r="AO180" s="2065">
        <f>+'17HPM_DATA_INPUT'!U185-'XX_17CK AUDITTO INPUT'!T180</f>
        <v>28</v>
      </c>
      <c r="AQ180" s="455" t="str">
        <f>'Departmental PL'!D190</f>
        <v xml:space="preserve">  6020 OPD-OB/GYN - FLOWCAST BILLED</v>
      </c>
    </row>
    <row r="181" spans="1:43" ht="20.25" hidden="1" customHeight="1" x14ac:dyDescent="0.25">
      <c r="A181" s="2067" t="s">
        <v>1550</v>
      </c>
      <c r="B181" s="2058" t="s">
        <v>2402</v>
      </c>
      <c r="C181" s="2060">
        <v>0</v>
      </c>
      <c r="D181" s="2060">
        <v>2</v>
      </c>
      <c r="E181" s="2060">
        <v>0</v>
      </c>
      <c r="F181" s="2060">
        <v>6</v>
      </c>
      <c r="G181" s="2060">
        <v>0</v>
      </c>
      <c r="H181" s="2060">
        <v>620</v>
      </c>
      <c r="I181" s="2060">
        <v>0</v>
      </c>
      <c r="J181" s="2060">
        <v>192</v>
      </c>
      <c r="K181" s="2060">
        <v>0</v>
      </c>
      <c r="L181" s="2060">
        <v>148</v>
      </c>
      <c r="M181" s="2060">
        <v>0</v>
      </c>
      <c r="N181" s="2060">
        <v>44</v>
      </c>
      <c r="O181" s="2060">
        <v>0</v>
      </c>
      <c r="P181" s="2060">
        <v>13</v>
      </c>
      <c r="Q181" s="2060">
        <v>0</v>
      </c>
      <c r="R181" s="2060">
        <v>31</v>
      </c>
      <c r="S181" s="2060">
        <v>0</v>
      </c>
      <c r="T181" s="2060">
        <v>0</v>
      </c>
      <c r="U181" s="2061" t="str">
        <f t="shared" si="2"/>
        <v>6610 SPORTS MED-GREECE</v>
      </c>
      <c r="W181" s="455" t="b">
        <f>+'17HPM_DATA_INPUT'!C186='XX_17CK AUDITTO INPUT'!U181</f>
        <v>1</v>
      </c>
      <c r="X181" s="2065">
        <f>+'17HPM_DATA_INPUT'!D186-'XX_17CK AUDITTO INPUT'!C181</f>
        <v>0</v>
      </c>
      <c r="Y181" s="2065">
        <f>+'17HPM_DATA_INPUT'!E186-'XX_17CK AUDITTO INPUT'!D181</f>
        <v>0</v>
      </c>
      <c r="Z181" s="2065">
        <f>+'17HPM_DATA_INPUT'!F186-'XX_17CK AUDITTO INPUT'!E181</f>
        <v>0</v>
      </c>
      <c r="AA181" s="2065">
        <f>+'17HPM_DATA_INPUT'!G186-'XX_17CK AUDITTO INPUT'!F181</f>
        <v>0</v>
      </c>
      <c r="AB181" s="2065">
        <f>+'17HPM_DATA_INPUT'!H186-'XX_17CK AUDITTO INPUT'!G181</f>
        <v>0</v>
      </c>
      <c r="AC181" s="2065">
        <f>+'17HPM_DATA_INPUT'!I186-'XX_17CK AUDITTO INPUT'!H181</f>
        <v>0</v>
      </c>
      <c r="AD181" s="2065">
        <f>+'17HPM_DATA_INPUT'!J186-'XX_17CK AUDITTO INPUT'!I181</f>
        <v>0</v>
      </c>
      <c r="AE181" s="2065">
        <f>+'17HPM_DATA_INPUT'!K186-'XX_17CK AUDITTO INPUT'!J181</f>
        <v>0</v>
      </c>
      <c r="AF181" s="2065">
        <f>+'17HPM_DATA_INPUT'!L186-'XX_17CK AUDITTO INPUT'!K181</f>
        <v>0</v>
      </c>
      <c r="AG181" s="2065">
        <f>+'17HPM_DATA_INPUT'!M186-'XX_17CK AUDITTO INPUT'!L181</f>
        <v>0</v>
      </c>
      <c r="AH181" s="2065">
        <f>+'17HPM_DATA_INPUT'!N186-'XX_17CK AUDITTO INPUT'!M181</f>
        <v>0</v>
      </c>
      <c r="AI181" s="2065">
        <f>+'17HPM_DATA_INPUT'!O186-'XX_17CK AUDITTO INPUT'!N181</f>
        <v>0</v>
      </c>
      <c r="AJ181" s="2065">
        <f>+'17HPM_DATA_INPUT'!P186-'XX_17CK AUDITTO INPUT'!O181</f>
        <v>0</v>
      </c>
      <c r="AK181" s="2065">
        <f>+'17HPM_DATA_INPUT'!Q186-'XX_17CK AUDITTO INPUT'!P181</f>
        <v>0</v>
      </c>
      <c r="AL181" s="2065">
        <f>+'17HPM_DATA_INPUT'!R186-'XX_17CK AUDITTO INPUT'!Q181</f>
        <v>0</v>
      </c>
      <c r="AM181" s="2065">
        <f>+'17HPM_DATA_INPUT'!S186-'XX_17CK AUDITTO INPUT'!R181</f>
        <v>0</v>
      </c>
      <c r="AN181" s="2065">
        <f>+'17HPM_DATA_INPUT'!T186-'XX_17CK AUDITTO INPUT'!S181</f>
        <v>0</v>
      </c>
      <c r="AO181" s="2065">
        <f>+'17HPM_DATA_INPUT'!U186-'XX_17CK AUDITTO INPUT'!T181</f>
        <v>0</v>
      </c>
      <c r="AQ181" s="455" t="str">
        <f>'Departmental PL'!D191</f>
        <v xml:space="preserve">  6020 OPD-OB/GYN - NON-TRENDSTAR BILLED</v>
      </c>
    </row>
    <row r="182" spans="1:43" ht="20.25" hidden="1" customHeight="1" x14ac:dyDescent="0.25">
      <c r="A182" s="2032" t="s">
        <v>1554</v>
      </c>
      <c r="B182" s="2072" t="s">
        <v>2307</v>
      </c>
      <c r="C182" s="2073">
        <v>13</v>
      </c>
      <c r="D182" s="2073">
        <v>21</v>
      </c>
      <c r="E182" s="2073">
        <v>15</v>
      </c>
      <c r="F182" s="2073">
        <v>26</v>
      </c>
      <c r="G182" s="2073">
        <v>1973</v>
      </c>
      <c r="H182" s="2073">
        <v>5499</v>
      </c>
      <c r="I182" s="2073">
        <v>754</v>
      </c>
      <c r="J182" s="2073">
        <v>2111</v>
      </c>
      <c r="K182" s="2073">
        <v>777</v>
      </c>
      <c r="L182" s="2073">
        <v>2026</v>
      </c>
      <c r="M182" s="2073">
        <v>-23</v>
      </c>
      <c r="N182" s="2073">
        <v>85</v>
      </c>
      <c r="O182" s="2073">
        <v>45</v>
      </c>
      <c r="P182" s="2073">
        <v>111</v>
      </c>
      <c r="Q182" s="2073">
        <v>115</v>
      </c>
      <c r="R182" s="2073">
        <v>298</v>
      </c>
      <c r="S182" s="2073">
        <v>-182</v>
      </c>
      <c r="T182" s="2073">
        <v>-324</v>
      </c>
      <c r="U182" s="2061" t="str">
        <f t="shared" si="2"/>
        <v>Total ASC</v>
      </c>
      <c r="W182" s="455" t="b">
        <f>+'17HPM_DATA_INPUT'!C187='XX_17CK AUDITTO INPUT'!U182</f>
        <v>1</v>
      </c>
      <c r="X182" s="2065">
        <f>+'17HPM_DATA_INPUT'!D187-'XX_17CK AUDITTO INPUT'!C182</f>
        <v>8</v>
      </c>
      <c r="Y182" s="2065">
        <f>+'17HPM_DATA_INPUT'!E187-'XX_17CK AUDITTO INPUT'!D182</f>
        <v>21</v>
      </c>
      <c r="Z182" s="2065">
        <f>+'17HPM_DATA_INPUT'!F187-'XX_17CK AUDITTO INPUT'!E182</f>
        <v>6</v>
      </c>
      <c r="AA182" s="2065">
        <f>+'17HPM_DATA_INPUT'!G187-'XX_17CK AUDITTO INPUT'!F182</f>
        <v>26</v>
      </c>
      <c r="AB182" s="2065">
        <f>+'17HPM_DATA_INPUT'!H187-'XX_17CK AUDITTO INPUT'!G182</f>
        <v>2365</v>
      </c>
      <c r="AC182" s="2065">
        <f>+'17HPM_DATA_INPUT'!I187-'XX_17CK AUDITTO INPUT'!H182</f>
        <v>21222</v>
      </c>
      <c r="AD182" s="2065">
        <f>+'17HPM_DATA_INPUT'!J187-'XX_17CK AUDITTO INPUT'!I182</f>
        <v>1045</v>
      </c>
      <c r="AE182" s="2065">
        <f>+'17HPM_DATA_INPUT'!K187-'XX_17CK AUDITTO INPUT'!J182</f>
        <v>6519</v>
      </c>
      <c r="AF182" s="2065">
        <f>+'17HPM_DATA_INPUT'!L187-'XX_17CK AUDITTO INPUT'!K182</f>
        <v>867</v>
      </c>
      <c r="AG182" s="2065">
        <f>+'17HPM_DATA_INPUT'!M187-'XX_17CK AUDITTO INPUT'!L182</f>
        <v>3723</v>
      </c>
      <c r="AH182" s="2065">
        <f>+'17HPM_DATA_INPUT'!N187-'XX_17CK AUDITTO INPUT'!M182</f>
        <v>178</v>
      </c>
      <c r="AI182" s="2065">
        <f>+'17HPM_DATA_INPUT'!O187-'XX_17CK AUDITTO INPUT'!N182</f>
        <v>2796</v>
      </c>
      <c r="AJ182" s="2065">
        <f>+'17HPM_DATA_INPUT'!P187-'XX_17CK AUDITTO INPUT'!O182</f>
        <v>48</v>
      </c>
      <c r="AK182" s="2065">
        <f>+'17HPM_DATA_INPUT'!Q187-'XX_17CK AUDITTO INPUT'!P182</f>
        <v>876</v>
      </c>
      <c r="AL182" s="2065">
        <f>+'17HPM_DATA_INPUT'!R187-'XX_17CK AUDITTO INPUT'!Q182</f>
        <v>124</v>
      </c>
      <c r="AM182" s="2065">
        <f>+'17HPM_DATA_INPUT'!S187-'XX_17CK AUDITTO INPUT'!R182</f>
        <v>855</v>
      </c>
      <c r="AN182" s="2065">
        <f>+'17HPM_DATA_INPUT'!T187-'XX_17CK AUDITTO INPUT'!S182</f>
        <v>4</v>
      </c>
      <c r="AO182" s="2065">
        <f>+'17HPM_DATA_INPUT'!U187-'XX_17CK AUDITTO INPUT'!T182</f>
        <v>1065</v>
      </c>
      <c r="AQ182" s="455">
        <f>'Departmental PL'!D192</f>
        <v>0</v>
      </c>
    </row>
    <row r="183" spans="1:43" ht="20.25" hidden="1" customHeight="1" x14ac:dyDescent="0.25">
      <c r="A183" s="2067" t="s">
        <v>1544</v>
      </c>
      <c r="B183" s="2058" t="s">
        <v>2396</v>
      </c>
      <c r="C183" s="2060">
        <v>61</v>
      </c>
      <c r="D183" s="2060">
        <v>74</v>
      </c>
      <c r="E183" s="2060">
        <v>66</v>
      </c>
      <c r="F183" s="2060">
        <v>96</v>
      </c>
      <c r="G183" s="2060">
        <v>30789</v>
      </c>
      <c r="H183" s="2060">
        <v>42277</v>
      </c>
      <c r="I183" s="2060">
        <v>10075</v>
      </c>
      <c r="J183" s="2060">
        <v>13284</v>
      </c>
      <c r="K183" s="2060">
        <v>12123</v>
      </c>
      <c r="L183" s="2060">
        <v>16260</v>
      </c>
      <c r="M183" s="2060">
        <v>-2049</v>
      </c>
      <c r="N183" s="2060">
        <v>-2976</v>
      </c>
      <c r="O183" s="2060">
        <v>696</v>
      </c>
      <c r="P183" s="2060">
        <v>843</v>
      </c>
      <c r="Q183" s="2060">
        <v>1791</v>
      </c>
      <c r="R183" s="2060">
        <v>2307</v>
      </c>
      <c r="S183" s="2060">
        <v>-4536</v>
      </c>
      <c r="T183" s="2060">
        <v>-6126</v>
      </c>
      <c r="U183" s="2061" t="str">
        <f t="shared" si="2"/>
        <v>5000 ORTHOPEDIC SHOP</v>
      </c>
      <c r="W183" s="455" t="b">
        <f>+'17HPM_DATA_INPUT'!C188='XX_17CK AUDITTO INPUT'!U183</f>
        <v>1</v>
      </c>
      <c r="X183" s="2065">
        <f>+'17HPM_DATA_INPUT'!D188-'XX_17CK AUDITTO INPUT'!C183</f>
        <v>47</v>
      </c>
      <c r="Y183" s="2065">
        <f>+'17HPM_DATA_INPUT'!E188-'XX_17CK AUDITTO INPUT'!D183</f>
        <v>44</v>
      </c>
      <c r="Z183" s="2065">
        <f>+'17HPM_DATA_INPUT'!F188-'XX_17CK AUDITTO INPUT'!E183</f>
        <v>52</v>
      </c>
      <c r="AA183" s="2065">
        <f>+'17HPM_DATA_INPUT'!G188-'XX_17CK AUDITTO INPUT'!F183</f>
        <v>53</v>
      </c>
      <c r="AB183" s="2065">
        <f>+'17HPM_DATA_INPUT'!H188-'XX_17CK AUDITTO INPUT'!G183</f>
        <v>19022</v>
      </c>
      <c r="AC183" s="2065">
        <f>+'17HPM_DATA_INPUT'!I188-'XX_17CK AUDITTO INPUT'!H183</f>
        <v>20726</v>
      </c>
      <c r="AD183" s="2065">
        <f>+'17HPM_DATA_INPUT'!J188-'XX_17CK AUDITTO INPUT'!I183</f>
        <v>4452</v>
      </c>
      <c r="AE183" s="2065">
        <f>+'17HPM_DATA_INPUT'!K188-'XX_17CK AUDITTO INPUT'!J183</f>
        <v>6280</v>
      </c>
      <c r="AF183" s="2065">
        <f>+'17HPM_DATA_INPUT'!L188-'XX_17CK AUDITTO INPUT'!K183</f>
        <v>6234</v>
      </c>
      <c r="AG183" s="2065">
        <f>+'17HPM_DATA_INPUT'!M188-'XX_17CK AUDITTO INPUT'!L183</f>
        <v>7655</v>
      </c>
      <c r="AH183" s="2065">
        <f>+'17HPM_DATA_INPUT'!N188-'XX_17CK AUDITTO INPUT'!M183</f>
        <v>-1781</v>
      </c>
      <c r="AI183" s="2065">
        <f>+'17HPM_DATA_INPUT'!O188-'XX_17CK AUDITTO INPUT'!N183</f>
        <v>-1375</v>
      </c>
      <c r="AJ183" s="2065">
        <f>+'17HPM_DATA_INPUT'!P188-'XX_17CK AUDITTO INPUT'!O183</f>
        <v>346</v>
      </c>
      <c r="AK183" s="2065">
        <f>+'17HPM_DATA_INPUT'!Q188-'XX_17CK AUDITTO INPUT'!P183</f>
        <v>396</v>
      </c>
      <c r="AL183" s="2065">
        <f>+'17HPM_DATA_INPUT'!R188-'XX_17CK AUDITTO INPUT'!Q183</f>
        <v>881</v>
      </c>
      <c r="AM183" s="2065">
        <f>+'17HPM_DATA_INPUT'!S188-'XX_17CK AUDITTO INPUT'!R183</f>
        <v>1087</v>
      </c>
      <c r="AN183" s="2065">
        <f>+'17HPM_DATA_INPUT'!T188-'XX_17CK AUDITTO INPUT'!S183</f>
        <v>-3008</v>
      </c>
      <c r="AO183" s="2065">
        <f>+'17HPM_DATA_INPUT'!U188-'XX_17CK AUDITTO INPUT'!T183</f>
        <v>-2857</v>
      </c>
      <c r="AQ183" s="455" t="str">
        <f>'Departmental PL'!D193</f>
        <v xml:space="preserve">005 Pediatrics </v>
      </c>
    </row>
    <row r="184" spans="1:43" ht="20.25" hidden="1" customHeight="1" x14ac:dyDescent="0.25">
      <c r="A184" s="2122" t="s">
        <v>1545</v>
      </c>
      <c r="B184" s="2074" t="s">
        <v>2397</v>
      </c>
      <c r="C184" s="2075"/>
      <c r="D184" s="2075"/>
      <c r="E184" s="2075"/>
      <c r="F184" s="2075"/>
      <c r="G184" s="2075"/>
      <c r="H184" s="2075"/>
      <c r="I184" s="2075"/>
      <c r="J184" s="2075"/>
      <c r="K184" s="2075"/>
      <c r="L184" s="2075"/>
      <c r="M184" s="2075"/>
      <c r="N184" s="2075"/>
      <c r="O184" s="2075"/>
      <c r="P184" s="2075"/>
      <c r="Q184" s="2075"/>
      <c r="R184" s="2075"/>
      <c r="S184" s="2075"/>
      <c r="T184" s="2075"/>
      <c r="U184" s="2061" t="str">
        <f t="shared" si="2"/>
        <v>5020 OPD-ORTHOPEDICS</v>
      </c>
      <c r="W184" s="455" t="b">
        <f>+'17HPM_DATA_INPUT'!C189='XX_17CK AUDITTO INPUT'!U184</f>
        <v>1</v>
      </c>
      <c r="X184" s="2065">
        <f>+'17HPM_DATA_INPUT'!D189-'XX_17CK AUDITTO INPUT'!C184</f>
        <v>0</v>
      </c>
      <c r="Y184" s="2065">
        <f>+'17HPM_DATA_INPUT'!E189-'XX_17CK AUDITTO INPUT'!D184</f>
        <v>0</v>
      </c>
      <c r="Z184" s="2065">
        <f>+'17HPM_DATA_INPUT'!F189-'XX_17CK AUDITTO INPUT'!E184</f>
        <v>0</v>
      </c>
      <c r="AA184" s="2065">
        <f>+'17HPM_DATA_INPUT'!G189-'XX_17CK AUDITTO INPUT'!F184</f>
        <v>0</v>
      </c>
      <c r="AB184" s="2065">
        <f>+'17HPM_DATA_INPUT'!H189-'XX_17CK AUDITTO INPUT'!G184</f>
        <v>0</v>
      </c>
      <c r="AC184" s="2065">
        <f>+'17HPM_DATA_INPUT'!I189-'XX_17CK AUDITTO INPUT'!H184</f>
        <v>0</v>
      </c>
      <c r="AD184" s="2065">
        <f>+'17HPM_DATA_INPUT'!J189-'XX_17CK AUDITTO INPUT'!I184</f>
        <v>0</v>
      </c>
      <c r="AE184" s="2065">
        <f>+'17HPM_DATA_INPUT'!K189-'XX_17CK AUDITTO INPUT'!J184</f>
        <v>0</v>
      </c>
      <c r="AF184" s="2065">
        <f>+'17HPM_DATA_INPUT'!L189-'XX_17CK AUDITTO INPUT'!K184</f>
        <v>0</v>
      </c>
      <c r="AG184" s="2065">
        <f>+'17HPM_DATA_INPUT'!M189-'XX_17CK AUDITTO INPUT'!L184</f>
        <v>0</v>
      </c>
      <c r="AH184" s="2065">
        <f>+'17HPM_DATA_INPUT'!N189-'XX_17CK AUDITTO INPUT'!M184</f>
        <v>0</v>
      </c>
      <c r="AI184" s="2065">
        <f>+'17HPM_DATA_INPUT'!O189-'XX_17CK AUDITTO INPUT'!N184</f>
        <v>0</v>
      </c>
      <c r="AJ184" s="2065">
        <f>+'17HPM_DATA_INPUT'!P189-'XX_17CK AUDITTO INPUT'!O184</f>
        <v>0</v>
      </c>
      <c r="AK184" s="2065">
        <f>+'17HPM_DATA_INPUT'!Q189-'XX_17CK AUDITTO INPUT'!P184</f>
        <v>0</v>
      </c>
      <c r="AL184" s="2065">
        <f>+'17HPM_DATA_INPUT'!R189-'XX_17CK AUDITTO INPUT'!Q184</f>
        <v>0</v>
      </c>
      <c r="AM184" s="2065">
        <f>+'17HPM_DATA_INPUT'!S189-'XX_17CK AUDITTO INPUT'!R184</f>
        <v>0</v>
      </c>
      <c r="AN184" s="2065">
        <f>+'17HPM_DATA_INPUT'!T189-'XX_17CK AUDITTO INPUT'!S184</f>
        <v>0</v>
      </c>
      <c r="AO184" s="2065">
        <f>+'17HPM_DATA_INPUT'!U189-'XX_17CK AUDITTO INPUT'!T184</f>
        <v>0</v>
      </c>
      <c r="AQ184" s="455" t="str">
        <f>'Departmental PL'!D194</f>
        <v>4800 PED PULMONARY UNIT*</v>
      </c>
    </row>
    <row r="185" spans="1:43" ht="20.25" hidden="1" customHeight="1" x14ac:dyDescent="0.25">
      <c r="A185" s="2122" t="s">
        <v>1546</v>
      </c>
      <c r="B185" s="2074" t="s">
        <v>2398</v>
      </c>
      <c r="C185" s="2075"/>
      <c r="D185" s="2075"/>
      <c r="E185" s="2075"/>
      <c r="F185" s="2075"/>
      <c r="G185" s="2075"/>
      <c r="H185" s="2075"/>
      <c r="I185" s="2075"/>
      <c r="J185" s="2075"/>
      <c r="K185" s="2075"/>
      <c r="L185" s="2075"/>
      <c r="M185" s="2075"/>
      <c r="N185" s="2075"/>
      <c r="O185" s="2075"/>
      <c r="P185" s="2075"/>
      <c r="Q185" s="2075"/>
      <c r="R185" s="2075"/>
      <c r="S185" s="2075"/>
      <c r="T185" s="2075"/>
      <c r="U185" s="2061" t="str">
        <f t="shared" si="2"/>
        <v>5030 O/P ORTHO PROC - CLCRS</v>
      </c>
      <c r="W185" s="455" t="b">
        <f>+'17HPM_DATA_INPUT'!C190='XX_17CK AUDITTO INPUT'!U185</f>
        <v>1</v>
      </c>
      <c r="X185" s="2065">
        <f>+'17HPM_DATA_INPUT'!D190-'XX_17CK AUDITTO INPUT'!C185</f>
        <v>0</v>
      </c>
      <c r="Y185" s="2065">
        <f>+'17HPM_DATA_INPUT'!E190-'XX_17CK AUDITTO INPUT'!D185</f>
        <v>0</v>
      </c>
      <c r="Z185" s="2065">
        <f>+'17HPM_DATA_INPUT'!F190-'XX_17CK AUDITTO INPUT'!E185</f>
        <v>0</v>
      </c>
      <c r="AA185" s="2065">
        <f>+'17HPM_DATA_INPUT'!G190-'XX_17CK AUDITTO INPUT'!F185</f>
        <v>0</v>
      </c>
      <c r="AB185" s="2065">
        <f>+'17HPM_DATA_INPUT'!H190-'XX_17CK AUDITTO INPUT'!G185</f>
        <v>0</v>
      </c>
      <c r="AC185" s="2065">
        <f>+'17HPM_DATA_INPUT'!I190-'XX_17CK AUDITTO INPUT'!H185</f>
        <v>0</v>
      </c>
      <c r="AD185" s="2065">
        <f>+'17HPM_DATA_INPUT'!J190-'XX_17CK AUDITTO INPUT'!I185</f>
        <v>0</v>
      </c>
      <c r="AE185" s="2065">
        <f>+'17HPM_DATA_INPUT'!K190-'XX_17CK AUDITTO INPUT'!J185</f>
        <v>0</v>
      </c>
      <c r="AF185" s="2065">
        <f>+'17HPM_DATA_INPUT'!L190-'XX_17CK AUDITTO INPUT'!K185</f>
        <v>0</v>
      </c>
      <c r="AG185" s="2065">
        <f>+'17HPM_DATA_INPUT'!M190-'XX_17CK AUDITTO INPUT'!L185</f>
        <v>0</v>
      </c>
      <c r="AH185" s="2065">
        <f>+'17HPM_DATA_INPUT'!N190-'XX_17CK AUDITTO INPUT'!M185</f>
        <v>0</v>
      </c>
      <c r="AI185" s="2065">
        <f>+'17HPM_DATA_INPUT'!O190-'XX_17CK AUDITTO INPUT'!N185</f>
        <v>0</v>
      </c>
      <c r="AJ185" s="2065">
        <f>+'17HPM_DATA_INPUT'!P190-'XX_17CK AUDITTO INPUT'!O185</f>
        <v>0</v>
      </c>
      <c r="AK185" s="2065">
        <f>+'17HPM_DATA_INPUT'!Q190-'XX_17CK AUDITTO INPUT'!P185</f>
        <v>0</v>
      </c>
      <c r="AL185" s="2065">
        <f>+'17HPM_DATA_INPUT'!R190-'XX_17CK AUDITTO INPUT'!Q185</f>
        <v>0</v>
      </c>
      <c r="AM185" s="2065">
        <f>+'17HPM_DATA_INPUT'!S190-'XX_17CK AUDITTO INPUT'!R185</f>
        <v>0</v>
      </c>
      <c r="AN185" s="2065">
        <f>+'17HPM_DATA_INPUT'!T190-'XX_17CK AUDITTO INPUT'!S185</f>
        <v>0</v>
      </c>
      <c r="AO185" s="2065">
        <f>+'17HPM_DATA_INPUT'!U190-'XX_17CK AUDITTO INPUT'!T185</f>
        <v>0</v>
      </c>
      <c r="AQ185" s="455" t="str">
        <f>'Departmental PL'!D195</f>
        <v xml:space="preserve">4810 PEDS PULMONARY*      </v>
      </c>
    </row>
    <row r="186" spans="1:43" ht="20.25" hidden="1" customHeight="1" x14ac:dyDescent="0.25">
      <c r="A186" s="2122" t="s">
        <v>1547</v>
      </c>
      <c r="B186" s="2074" t="s">
        <v>2399</v>
      </c>
      <c r="C186" s="2075"/>
      <c r="D186" s="2075"/>
      <c r="E186" s="2075"/>
      <c r="F186" s="2075"/>
      <c r="G186" s="2075"/>
      <c r="H186" s="2075"/>
      <c r="I186" s="2075"/>
      <c r="J186" s="2075"/>
      <c r="K186" s="2075"/>
      <c r="L186" s="2075"/>
      <c r="M186" s="2075"/>
      <c r="N186" s="2075"/>
      <c r="O186" s="2075"/>
      <c r="P186" s="2075"/>
      <c r="Q186" s="2075"/>
      <c r="R186" s="2075"/>
      <c r="S186" s="2075"/>
      <c r="T186" s="2075"/>
      <c r="U186" s="2061" t="str">
        <f t="shared" si="2"/>
        <v>6560 HAND REHAB-CC</v>
      </c>
      <c r="W186" s="455" t="b">
        <f>+'17HPM_DATA_INPUT'!C191='XX_17CK AUDITTO INPUT'!U186</f>
        <v>1</v>
      </c>
      <c r="X186" s="2065">
        <f>+'17HPM_DATA_INPUT'!D191-'XX_17CK AUDITTO INPUT'!C186</f>
        <v>0</v>
      </c>
      <c r="Y186" s="2065">
        <f>+'17HPM_DATA_INPUT'!E191-'XX_17CK AUDITTO INPUT'!D186</f>
        <v>0</v>
      </c>
      <c r="Z186" s="2065">
        <f>+'17HPM_DATA_INPUT'!F191-'XX_17CK AUDITTO INPUT'!E186</f>
        <v>0</v>
      </c>
      <c r="AA186" s="2065">
        <f>+'17HPM_DATA_INPUT'!G191-'XX_17CK AUDITTO INPUT'!F186</f>
        <v>0</v>
      </c>
      <c r="AB186" s="2065">
        <f>+'17HPM_DATA_INPUT'!H191-'XX_17CK AUDITTO INPUT'!G186</f>
        <v>0</v>
      </c>
      <c r="AC186" s="2065">
        <f>+'17HPM_DATA_INPUT'!I191-'XX_17CK AUDITTO INPUT'!H186</f>
        <v>0</v>
      </c>
      <c r="AD186" s="2065">
        <f>+'17HPM_DATA_INPUT'!J191-'XX_17CK AUDITTO INPUT'!I186</f>
        <v>0</v>
      </c>
      <c r="AE186" s="2065">
        <f>+'17HPM_DATA_INPUT'!K191-'XX_17CK AUDITTO INPUT'!J186</f>
        <v>0</v>
      </c>
      <c r="AF186" s="2065">
        <f>+'17HPM_DATA_INPUT'!L191-'XX_17CK AUDITTO INPUT'!K186</f>
        <v>0</v>
      </c>
      <c r="AG186" s="2065">
        <f>+'17HPM_DATA_INPUT'!M191-'XX_17CK AUDITTO INPUT'!L186</f>
        <v>0</v>
      </c>
      <c r="AH186" s="2065">
        <f>+'17HPM_DATA_INPUT'!N191-'XX_17CK AUDITTO INPUT'!M186</f>
        <v>0</v>
      </c>
      <c r="AI186" s="2065">
        <f>+'17HPM_DATA_INPUT'!O191-'XX_17CK AUDITTO INPUT'!N186</f>
        <v>0</v>
      </c>
      <c r="AJ186" s="2065">
        <f>+'17HPM_DATA_INPUT'!P191-'XX_17CK AUDITTO INPUT'!O186</f>
        <v>0</v>
      </c>
      <c r="AK186" s="2065">
        <f>+'17HPM_DATA_INPUT'!Q191-'XX_17CK AUDITTO INPUT'!P186</f>
        <v>0</v>
      </c>
      <c r="AL186" s="2065">
        <f>+'17HPM_DATA_INPUT'!R191-'XX_17CK AUDITTO INPUT'!Q186</f>
        <v>0</v>
      </c>
      <c r="AM186" s="2065">
        <f>+'17HPM_DATA_INPUT'!S191-'XX_17CK AUDITTO INPUT'!R186</f>
        <v>0</v>
      </c>
      <c r="AN186" s="2065">
        <f>+'17HPM_DATA_INPUT'!T191-'XX_17CK AUDITTO INPUT'!S186</f>
        <v>0</v>
      </c>
      <c r="AO186" s="2065">
        <f>+'17HPM_DATA_INPUT'!U191-'XX_17CK AUDITTO INPUT'!T186</f>
        <v>0</v>
      </c>
      <c r="AQ186" s="455" t="str">
        <f>'Departmental PL'!D196</f>
        <v xml:space="preserve">4811 PEDS ENDO*      </v>
      </c>
    </row>
    <row r="187" spans="1:43" ht="20.25" hidden="1" customHeight="1" x14ac:dyDescent="0.25">
      <c r="A187" s="2067" t="s">
        <v>1549</v>
      </c>
      <c r="B187" s="2074" t="s">
        <v>2401</v>
      </c>
      <c r="C187" s="2075"/>
      <c r="D187" s="2075"/>
      <c r="E187" s="2075"/>
      <c r="F187" s="2075"/>
      <c r="G187" s="2075"/>
      <c r="H187" s="2075"/>
      <c r="I187" s="2075"/>
      <c r="J187" s="2075"/>
      <c r="K187" s="2075"/>
      <c r="L187" s="2075"/>
      <c r="M187" s="2075"/>
      <c r="N187" s="2075"/>
      <c r="O187" s="2075"/>
      <c r="P187" s="2075"/>
      <c r="Q187" s="2075"/>
      <c r="R187" s="2075"/>
      <c r="S187" s="2075"/>
      <c r="T187" s="2075"/>
      <c r="U187" s="2061" t="str">
        <f t="shared" si="2"/>
        <v>6600 SPORTS MED-BRIGHTON</v>
      </c>
      <c r="W187" s="455" t="b">
        <f>+'17HPM_DATA_INPUT'!C192='XX_17CK AUDITTO INPUT'!U187</f>
        <v>1</v>
      </c>
      <c r="X187" s="2065">
        <f>+'17HPM_DATA_INPUT'!D192-'XX_17CK AUDITTO INPUT'!C187</f>
        <v>0</v>
      </c>
      <c r="Y187" s="2065">
        <f>+'17HPM_DATA_INPUT'!E192-'XX_17CK AUDITTO INPUT'!D187</f>
        <v>0</v>
      </c>
      <c r="Z187" s="2065">
        <f>+'17HPM_DATA_INPUT'!F192-'XX_17CK AUDITTO INPUT'!E187</f>
        <v>0</v>
      </c>
      <c r="AA187" s="2065">
        <f>+'17HPM_DATA_INPUT'!G192-'XX_17CK AUDITTO INPUT'!F187</f>
        <v>0</v>
      </c>
      <c r="AB187" s="2065">
        <f>+'17HPM_DATA_INPUT'!H192-'XX_17CK AUDITTO INPUT'!G187</f>
        <v>0</v>
      </c>
      <c r="AC187" s="2065">
        <f>+'17HPM_DATA_INPUT'!I192-'XX_17CK AUDITTO INPUT'!H187</f>
        <v>0</v>
      </c>
      <c r="AD187" s="2065">
        <f>+'17HPM_DATA_INPUT'!J192-'XX_17CK AUDITTO INPUT'!I187</f>
        <v>0</v>
      </c>
      <c r="AE187" s="2065">
        <f>+'17HPM_DATA_INPUT'!K192-'XX_17CK AUDITTO INPUT'!J187</f>
        <v>0</v>
      </c>
      <c r="AF187" s="2065">
        <f>+'17HPM_DATA_INPUT'!L192-'XX_17CK AUDITTO INPUT'!K187</f>
        <v>0</v>
      </c>
      <c r="AG187" s="2065">
        <f>+'17HPM_DATA_INPUT'!M192-'XX_17CK AUDITTO INPUT'!L187</f>
        <v>0</v>
      </c>
      <c r="AH187" s="2065">
        <f>+'17HPM_DATA_INPUT'!N192-'XX_17CK AUDITTO INPUT'!M187</f>
        <v>0</v>
      </c>
      <c r="AI187" s="2065">
        <f>+'17HPM_DATA_INPUT'!O192-'XX_17CK AUDITTO INPUT'!N187</f>
        <v>0</v>
      </c>
      <c r="AJ187" s="2065">
        <f>+'17HPM_DATA_INPUT'!P192-'XX_17CK AUDITTO INPUT'!O187</f>
        <v>0</v>
      </c>
      <c r="AK187" s="2065">
        <f>+'17HPM_DATA_INPUT'!Q192-'XX_17CK AUDITTO INPUT'!P187</f>
        <v>0</v>
      </c>
      <c r="AL187" s="2065">
        <f>+'17HPM_DATA_INPUT'!R192-'XX_17CK AUDITTO INPUT'!Q187</f>
        <v>0</v>
      </c>
      <c r="AM187" s="2065">
        <f>+'17HPM_DATA_INPUT'!S192-'XX_17CK AUDITTO INPUT'!R187</f>
        <v>0</v>
      </c>
      <c r="AN187" s="2065">
        <f>+'17HPM_DATA_INPUT'!T192-'XX_17CK AUDITTO INPUT'!S187</f>
        <v>0</v>
      </c>
      <c r="AO187" s="2065">
        <f>+'17HPM_DATA_INPUT'!U192-'XX_17CK AUDITTO INPUT'!T187</f>
        <v>0</v>
      </c>
      <c r="AQ187" s="455" t="str">
        <f>'Departmental PL'!D197</f>
        <v xml:space="preserve">4812 PEDS RHEUMATOLOGY*      </v>
      </c>
    </row>
    <row r="188" spans="1:43" ht="20.25" hidden="1" customHeight="1" x14ac:dyDescent="0.25">
      <c r="A188" s="2085" t="s">
        <v>1551</v>
      </c>
      <c r="B188" s="2058" t="s">
        <v>2403</v>
      </c>
      <c r="C188" s="2060">
        <v>0</v>
      </c>
      <c r="D188" s="2060">
        <v>1</v>
      </c>
      <c r="E188" s="2060">
        <v>0</v>
      </c>
      <c r="F188" s="2060">
        <v>0</v>
      </c>
      <c r="G188" s="2060">
        <v>0</v>
      </c>
      <c r="H188" s="2060">
        <v>0</v>
      </c>
      <c r="I188" s="2060">
        <v>0</v>
      </c>
      <c r="J188" s="2060">
        <v>0</v>
      </c>
      <c r="K188" s="2060">
        <v>0</v>
      </c>
      <c r="L188" s="2060">
        <v>0</v>
      </c>
      <c r="M188" s="2060">
        <v>0</v>
      </c>
      <c r="N188" s="2060">
        <v>0</v>
      </c>
      <c r="O188" s="2060">
        <v>0</v>
      </c>
      <c r="P188" s="2060">
        <v>0</v>
      </c>
      <c r="Q188" s="2060">
        <v>0</v>
      </c>
      <c r="R188" s="2060">
        <v>0</v>
      </c>
      <c r="S188" s="2060">
        <v>0</v>
      </c>
      <c r="T188" s="2060">
        <v>0</v>
      </c>
      <c r="U188" s="2061" t="str">
        <f t="shared" si="2"/>
        <v>6630 USM - EAST SIDE</v>
      </c>
      <c r="W188" s="455" t="b">
        <f>+'17HPM_DATA_INPUT'!C193='XX_17CK AUDITTO INPUT'!U188</f>
        <v>1</v>
      </c>
      <c r="X188" s="2065">
        <f>+'17HPM_DATA_INPUT'!D193-'XX_17CK AUDITTO INPUT'!C188</f>
        <v>0</v>
      </c>
      <c r="Y188" s="2065">
        <f>+'17HPM_DATA_INPUT'!E193-'XX_17CK AUDITTO INPUT'!D188</f>
        <v>0</v>
      </c>
      <c r="Z188" s="2065">
        <f>+'17HPM_DATA_INPUT'!F193-'XX_17CK AUDITTO INPUT'!E188</f>
        <v>0</v>
      </c>
      <c r="AA188" s="2065">
        <f>+'17HPM_DATA_INPUT'!G193-'XX_17CK AUDITTO INPUT'!F188</f>
        <v>0</v>
      </c>
      <c r="AB188" s="2065">
        <f>+'17HPM_DATA_INPUT'!H193-'XX_17CK AUDITTO INPUT'!G188</f>
        <v>0</v>
      </c>
      <c r="AC188" s="2065">
        <f>+'17HPM_DATA_INPUT'!I193-'XX_17CK AUDITTO INPUT'!H188</f>
        <v>0</v>
      </c>
      <c r="AD188" s="2065">
        <f>+'17HPM_DATA_INPUT'!J193-'XX_17CK AUDITTO INPUT'!I188</f>
        <v>0</v>
      </c>
      <c r="AE188" s="2065">
        <f>+'17HPM_DATA_INPUT'!K193-'XX_17CK AUDITTO INPUT'!J188</f>
        <v>0</v>
      </c>
      <c r="AF188" s="2065">
        <f>+'17HPM_DATA_INPUT'!L193-'XX_17CK AUDITTO INPUT'!K188</f>
        <v>0</v>
      </c>
      <c r="AG188" s="2065">
        <f>+'17HPM_DATA_INPUT'!M193-'XX_17CK AUDITTO INPUT'!L188</f>
        <v>0</v>
      </c>
      <c r="AH188" s="2065">
        <f>+'17HPM_DATA_INPUT'!N193-'XX_17CK AUDITTO INPUT'!M188</f>
        <v>0</v>
      </c>
      <c r="AI188" s="2065">
        <f>+'17HPM_DATA_INPUT'!O193-'XX_17CK AUDITTO INPUT'!N188</f>
        <v>0</v>
      </c>
      <c r="AJ188" s="2065">
        <f>+'17HPM_DATA_INPUT'!P193-'XX_17CK AUDITTO INPUT'!O188</f>
        <v>0</v>
      </c>
      <c r="AK188" s="2065">
        <f>+'17HPM_DATA_INPUT'!Q193-'XX_17CK AUDITTO INPUT'!P188</f>
        <v>0</v>
      </c>
      <c r="AL188" s="2065">
        <f>+'17HPM_DATA_INPUT'!R193-'XX_17CK AUDITTO INPUT'!Q188</f>
        <v>0</v>
      </c>
      <c r="AM188" s="2065">
        <f>+'17HPM_DATA_INPUT'!S193-'XX_17CK AUDITTO INPUT'!R188</f>
        <v>0</v>
      </c>
      <c r="AN188" s="2065">
        <f>+'17HPM_DATA_INPUT'!T193-'XX_17CK AUDITTO INPUT'!S188</f>
        <v>0</v>
      </c>
      <c r="AO188" s="2065">
        <f>+'17HPM_DATA_INPUT'!U193-'XX_17CK AUDITTO INPUT'!T188</f>
        <v>0</v>
      </c>
      <c r="AQ188" s="455" t="str">
        <f>'Departmental PL'!D198</f>
        <v xml:space="preserve">4820 PED TRT CTR SPEC* </v>
      </c>
    </row>
    <row r="189" spans="1:43" ht="20.25" hidden="1" customHeight="1" x14ac:dyDescent="0.25">
      <c r="A189" s="2033" t="s">
        <v>1554</v>
      </c>
      <c r="B189" s="2076" t="s">
        <v>2308</v>
      </c>
      <c r="C189" s="2077">
        <v>61</v>
      </c>
      <c r="D189" s="2077">
        <v>75</v>
      </c>
      <c r="E189" s="2077">
        <v>66</v>
      </c>
      <c r="F189" s="2077">
        <v>96</v>
      </c>
      <c r="G189" s="2077">
        <v>30789</v>
      </c>
      <c r="H189" s="2077">
        <v>42277</v>
      </c>
      <c r="I189" s="2077">
        <v>10075</v>
      </c>
      <c r="J189" s="2077">
        <v>13284</v>
      </c>
      <c r="K189" s="2077">
        <v>12123</v>
      </c>
      <c r="L189" s="2077">
        <v>16260</v>
      </c>
      <c r="M189" s="2077">
        <v>-2049</v>
      </c>
      <c r="N189" s="2077">
        <v>-2976</v>
      </c>
      <c r="O189" s="2077">
        <v>696</v>
      </c>
      <c r="P189" s="2077">
        <v>843</v>
      </c>
      <c r="Q189" s="2077">
        <v>1791</v>
      </c>
      <c r="R189" s="2077">
        <v>2307</v>
      </c>
      <c r="S189" s="2077">
        <v>-4536</v>
      </c>
      <c r="T189" s="2077">
        <v>-6126</v>
      </c>
      <c r="U189" s="2061" t="str">
        <f t="shared" si="2"/>
        <v>Total OBS</v>
      </c>
      <c r="W189" s="455" t="b">
        <f>+'17HPM_DATA_INPUT'!C194='XX_17CK AUDITTO INPUT'!U189</f>
        <v>1</v>
      </c>
      <c r="X189" s="2065">
        <f>+'17HPM_DATA_INPUT'!D194-'XX_17CK AUDITTO INPUT'!C189</f>
        <v>47</v>
      </c>
      <c r="Y189" s="2065">
        <f>+'17HPM_DATA_INPUT'!E194-'XX_17CK AUDITTO INPUT'!D189</f>
        <v>44</v>
      </c>
      <c r="Z189" s="2065">
        <f>+'17HPM_DATA_INPUT'!F194-'XX_17CK AUDITTO INPUT'!E189</f>
        <v>52</v>
      </c>
      <c r="AA189" s="2065">
        <f>+'17HPM_DATA_INPUT'!G194-'XX_17CK AUDITTO INPUT'!F189</f>
        <v>53</v>
      </c>
      <c r="AB189" s="2065">
        <f>+'17HPM_DATA_INPUT'!H194-'XX_17CK AUDITTO INPUT'!G189</f>
        <v>19022</v>
      </c>
      <c r="AC189" s="2065">
        <f>+'17HPM_DATA_INPUT'!I194-'XX_17CK AUDITTO INPUT'!H189</f>
        <v>20726</v>
      </c>
      <c r="AD189" s="2065">
        <f>+'17HPM_DATA_INPUT'!J194-'XX_17CK AUDITTO INPUT'!I189</f>
        <v>4452</v>
      </c>
      <c r="AE189" s="2065">
        <f>+'17HPM_DATA_INPUT'!K194-'XX_17CK AUDITTO INPUT'!J189</f>
        <v>6280</v>
      </c>
      <c r="AF189" s="2065">
        <f>+'17HPM_DATA_INPUT'!L194-'XX_17CK AUDITTO INPUT'!K189</f>
        <v>6234</v>
      </c>
      <c r="AG189" s="2065">
        <f>+'17HPM_DATA_INPUT'!M194-'XX_17CK AUDITTO INPUT'!L189</f>
        <v>7655</v>
      </c>
      <c r="AH189" s="2065">
        <f>+'17HPM_DATA_INPUT'!N194-'XX_17CK AUDITTO INPUT'!M189</f>
        <v>-1781</v>
      </c>
      <c r="AI189" s="2065">
        <f>+'17HPM_DATA_INPUT'!O194-'XX_17CK AUDITTO INPUT'!N189</f>
        <v>-1375</v>
      </c>
      <c r="AJ189" s="2065">
        <f>+'17HPM_DATA_INPUT'!P194-'XX_17CK AUDITTO INPUT'!O189</f>
        <v>346</v>
      </c>
      <c r="AK189" s="2065">
        <f>+'17HPM_DATA_INPUT'!Q194-'XX_17CK AUDITTO INPUT'!P189</f>
        <v>396</v>
      </c>
      <c r="AL189" s="2065">
        <f>+'17HPM_DATA_INPUT'!R194-'XX_17CK AUDITTO INPUT'!Q189</f>
        <v>881</v>
      </c>
      <c r="AM189" s="2065">
        <f>+'17HPM_DATA_INPUT'!S194-'XX_17CK AUDITTO INPUT'!R189</f>
        <v>1087</v>
      </c>
      <c r="AN189" s="2065">
        <f>+'17HPM_DATA_INPUT'!T194-'XX_17CK AUDITTO INPUT'!S189</f>
        <v>-3008</v>
      </c>
      <c r="AO189" s="2065">
        <f>+'17HPM_DATA_INPUT'!U194-'XX_17CK AUDITTO INPUT'!T189</f>
        <v>-2857</v>
      </c>
      <c r="AQ189" s="455" t="str">
        <f>'Departmental PL'!D199</f>
        <v>4840 AIDS CTR PED</v>
      </c>
    </row>
    <row r="190" spans="1:43" ht="20.25" hidden="1" customHeight="1" x14ac:dyDescent="0.25">
      <c r="A190" s="2095"/>
      <c r="B190" s="2095" t="s">
        <v>2407</v>
      </c>
      <c r="C190" s="2091">
        <v>30546</v>
      </c>
      <c r="D190" s="2092">
        <v>29856</v>
      </c>
      <c r="E190" s="2092">
        <v>212660</v>
      </c>
      <c r="F190" s="2092">
        <v>219130</v>
      </c>
      <c r="G190" s="2092">
        <v>24778330</v>
      </c>
      <c r="H190" s="2092">
        <v>25457682</v>
      </c>
      <c r="I190" s="2092">
        <v>9934817</v>
      </c>
      <c r="J190" s="2092">
        <v>10299262</v>
      </c>
      <c r="K190" s="2092">
        <v>6219269</v>
      </c>
      <c r="L190" s="2092">
        <v>6330619</v>
      </c>
      <c r="M190" s="2092">
        <v>3715548</v>
      </c>
      <c r="N190" s="2092">
        <v>3968643</v>
      </c>
      <c r="O190" s="2092">
        <v>1070007</v>
      </c>
      <c r="P190" s="2092">
        <v>1026694</v>
      </c>
      <c r="Q190" s="2092">
        <v>1985043</v>
      </c>
      <c r="R190" s="2092">
        <v>1497774</v>
      </c>
      <c r="S190" s="2092">
        <v>660499</v>
      </c>
      <c r="T190" s="2092">
        <v>1444175</v>
      </c>
      <c r="U190" s="2061" t="str">
        <f t="shared" si="2"/>
        <v>Total 006 Orthopedics</v>
      </c>
      <c r="W190" s="455" t="b">
        <f>+'17HPM_DATA_INPUT'!C195='XX_17CK AUDITTO INPUT'!U190</f>
        <v>1</v>
      </c>
      <c r="X190" s="2065">
        <f>+'17HPM_DATA_INPUT'!D195-'XX_17CK AUDITTO INPUT'!C190</f>
        <v>32229</v>
      </c>
      <c r="Y190" s="2065">
        <f>+'17HPM_DATA_INPUT'!E195-'XX_17CK AUDITTO INPUT'!D190</f>
        <v>30724</v>
      </c>
      <c r="Z190" s="2065">
        <f>+'17HPM_DATA_INPUT'!F195-'XX_17CK AUDITTO INPUT'!E190</f>
        <v>229749</v>
      </c>
      <c r="AA190" s="2065">
        <f>+'17HPM_DATA_INPUT'!G195-'XX_17CK AUDITTO INPUT'!F190</f>
        <v>219854</v>
      </c>
      <c r="AB190" s="2065">
        <f>+'17HPM_DATA_INPUT'!H195-'XX_17CK AUDITTO INPUT'!G190</f>
        <v>27772675</v>
      </c>
      <c r="AC190" s="2065">
        <f>+'17HPM_DATA_INPUT'!I195-'XX_17CK AUDITTO INPUT'!H190</f>
        <v>25958069</v>
      </c>
      <c r="AD190" s="2065">
        <f>+'17HPM_DATA_INPUT'!J195-'XX_17CK AUDITTO INPUT'!I190</f>
        <v>10722636</v>
      </c>
      <c r="AE190" s="2065">
        <f>+'17HPM_DATA_INPUT'!K195-'XX_17CK AUDITTO INPUT'!J190</f>
        <v>10507328</v>
      </c>
      <c r="AF190" s="2065">
        <f>+'17HPM_DATA_INPUT'!L195-'XX_17CK AUDITTO INPUT'!K190</f>
        <v>6285051</v>
      </c>
      <c r="AG190" s="2065">
        <f>+'17HPM_DATA_INPUT'!M195-'XX_17CK AUDITTO INPUT'!L190</f>
        <v>6321737</v>
      </c>
      <c r="AH190" s="2065">
        <f>+'17HPM_DATA_INPUT'!N195-'XX_17CK AUDITTO INPUT'!M190</f>
        <v>4437585</v>
      </c>
      <c r="AI190" s="2065">
        <f>+'17HPM_DATA_INPUT'!O195-'XX_17CK AUDITTO INPUT'!N190</f>
        <v>4185590</v>
      </c>
      <c r="AJ190" s="2065">
        <f>+'17HPM_DATA_INPUT'!P195-'XX_17CK AUDITTO INPUT'!O190</f>
        <v>1079393</v>
      </c>
      <c r="AK190" s="2065">
        <f>+'17HPM_DATA_INPUT'!Q195-'XX_17CK AUDITTO INPUT'!P190</f>
        <v>1021922</v>
      </c>
      <c r="AL190" s="2065">
        <f>+'17HPM_DATA_INPUT'!R195-'XX_17CK AUDITTO INPUT'!Q190</f>
        <v>1990441</v>
      </c>
      <c r="AM190" s="2065">
        <f>+'17HPM_DATA_INPUT'!S195-'XX_17CK AUDITTO INPUT'!R190</f>
        <v>1504278</v>
      </c>
      <c r="AN190" s="2065">
        <f>+'17HPM_DATA_INPUT'!T195-'XX_17CK AUDITTO INPUT'!S190</f>
        <v>1367749</v>
      </c>
      <c r="AO190" s="2065">
        <f>+'17HPM_DATA_INPUT'!U195-'XX_17CK AUDITTO INPUT'!T190</f>
        <v>1659390</v>
      </c>
      <c r="AQ190" s="455" t="str">
        <f>'Departmental PL'!D200</f>
        <v>4860 PEDS ECHOCARDIOLOGY</v>
      </c>
    </row>
    <row r="191" spans="1:43" ht="20.25" hidden="1" customHeight="1" x14ac:dyDescent="0.25">
      <c r="A191" s="2090" t="s">
        <v>1794</v>
      </c>
      <c r="B191" s="2058" t="s">
        <v>2408</v>
      </c>
      <c r="C191" s="2060">
        <v>2855</v>
      </c>
      <c r="D191" s="2060">
        <v>2219</v>
      </c>
      <c r="E191" s="2060">
        <v>6114</v>
      </c>
      <c r="F191" s="2060">
        <v>4656</v>
      </c>
      <c r="G191" s="2060">
        <v>2149925</v>
      </c>
      <c r="H191" s="2060">
        <v>1926348</v>
      </c>
      <c r="I191" s="2060">
        <v>756453</v>
      </c>
      <c r="J191" s="2060">
        <v>696330</v>
      </c>
      <c r="K191" s="2060">
        <v>545037</v>
      </c>
      <c r="L191" s="2060">
        <v>998093</v>
      </c>
      <c r="M191" s="2060">
        <v>211416</v>
      </c>
      <c r="N191" s="2060">
        <v>-301762</v>
      </c>
      <c r="O191" s="2060">
        <v>62753</v>
      </c>
      <c r="P191" s="2060">
        <v>57378</v>
      </c>
      <c r="Q191" s="2060">
        <v>146251</v>
      </c>
      <c r="R191" s="2060">
        <v>177146</v>
      </c>
      <c r="S191" s="2060">
        <v>2412</v>
      </c>
      <c r="T191" s="2060">
        <v>-536286</v>
      </c>
      <c r="U191" s="2061" t="str">
        <f t="shared" si="2"/>
        <v>4400 EPILEPSY</v>
      </c>
      <c r="W191" s="455" t="b">
        <f>+'17HPM_DATA_INPUT'!C196='XX_17CK AUDITTO INPUT'!U191</f>
        <v>1</v>
      </c>
      <c r="X191" s="2065">
        <f>+'17HPM_DATA_INPUT'!D196-'XX_17CK AUDITTO INPUT'!C191</f>
        <v>2519</v>
      </c>
      <c r="Y191" s="2065">
        <f>+'17HPM_DATA_INPUT'!E196-'XX_17CK AUDITTO INPUT'!D191</f>
        <v>3104</v>
      </c>
      <c r="Z191" s="2065">
        <f>+'17HPM_DATA_INPUT'!F196-'XX_17CK AUDITTO INPUT'!E191</f>
        <v>5506</v>
      </c>
      <c r="AA191" s="2065">
        <f>+'17HPM_DATA_INPUT'!G196-'XX_17CK AUDITTO INPUT'!F191</f>
        <v>6739</v>
      </c>
      <c r="AB191" s="2065">
        <f>+'17HPM_DATA_INPUT'!H196-'XX_17CK AUDITTO INPUT'!G191</f>
        <v>2153404</v>
      </c>
      <c r="AC191" s="2065">
        <f>+'17HPM_DATA_INPUT'!I196-'XX_17CK AUDITTO INPUT'!H191</f>
        <v>2345536</v>
      </c>
      <c r="AD191" s="2065">
        <f>+'17HPM_DATA_INPUT'!J196-'XX_17CK AUDITTO INPUT'!I191</f>
        <v>723889</v>
      </c>
      <c r="AE191" s="2065">
        <f>+'17HPM_DATA_INPUT'!K196-'XX_17CK AUDITTO INPUT'!J191</f>
        <v>915547</v>
      </c>
      <c r="AF191" s="2065">
        <f>+'17HPM_DATA_INPUT'!L196-'XX_17CK AUDITTO INPUT'!K191</f>
        <v>557279</v>
      </c>
      <c r="AG191" s="2065">
        <f>+'17HPM_DATA_INPUT'!M196-'XX_17CK AUDITTO INPUT'!L191</f>
        <v>1163088</v>
      </c>
      <c r="AH191" s="2065">
        <f>+'17HPM_DATA_INPUT'!N196-'XX_17CK AUDITTO INPUT'!M191</f>
        <v>166609</v>
      </c>
      <c r="AI191" s="2065">
        <f>+'17HPM_DATA_INPUT'!O196-'XX_17CK AUDITTO INPUT'!N191</f>
        <v>-247542</v>
      </c>
      <c r="AJ191" s="2065">
        <f>+'17HPM_DATA_INPUT'!P196-'XX_17CK AUDITTO INPUT'!O191</f>
        <v>62076</v>
      </c>
      <c r="AK191" s="2065">
        <f>+'17HPM_DATA_INPUT'!Q196-'XX_17CK AUDITTO INPUT'!P191</f>
        <v>66864</v>
      </c>
      <c r="AL191" s="2065">
        <f>+'17HPM_DATA_INPUT'!R196-'XX_17CK AUDITTO INPUT'!Q191</f>
        <v>129976</v>
      </c>
      <c r="AM191" s="2065">
        <f>+'17HPM_DATA_INPUT'!S196-'XX_17CK AUDITTO INPUT'!R191</f>
        <v>206430</v>
      </c>
      <c r="AN191" s="2065">
        <f>+'17HPM_DATA_INPUT'!T196-'XX_17CK AUDITTO INPUT'!S191</f>
        <v>-25442</v>
      </c>
      <c r="AO191" s="2065">
        <f>+'17HPM_DATA_INPUT'!U196-'XX_17CK AUDITTO INPUT'!T191</f>
        <v>-520835</v>
      </c>
      <c r="AQ191" s="455" t="str">
        <f>'Departmental PL'!D201</f>
        <v>4880 ADULTS W/ SPECIAL HEALTHCARE NEEDS (ASHCN)*</v>
      </c>
    </row>
    <row r="192" spans="1:43" ht="20.25" hidden="1" customHeight="1" x14ac:dyDescent="0.25">
      <c r="A192" s="2100" t="s">
        <v>1782</v>
      </c>
      <c r="B192" s="2058" t="s">
        <v>2409</v>
      </c>
      <c r="C192" s="2060">
        <v>532</v>
      </c>
      <c r="D192" s="2060">
        <v>923</v>
      </c>
      <c r="E192" s="2060">
        <v>14866</v>
      </c>
      <c r="F192" s="2060">
        <v>1850</v>
      </c>
      <c r="G192" s="2060">
        <v>395706</v>
      </c>
      <c r="H192" s="2060">
        <v>344835</v>
      </c>
      <c r="I192" s="2060">
        <v>163724</v>
      </c>
      <c r="J192" s="2060">
        <v>139922</v>
      </c>
      <c r="K192" s="2060">
        <v>156178</v>
      </c>
      <c r="L192" s="2060">
        <v>101080</v>
      </c>
      <c r="M192" s="2060">
        <v>7545</v>
      </c>
      <c r="N192" s="2060">
        <v>38842</v>
      </c>
      <c r="O192" s="2060">
        <v>14560</v>
      </c>
      <c r="P192" s="2060">
        <v>10843</v>
      </c>
      <c r="Q192" s="2060">
        <v>22471</v>
      </c>
      <c r="R192" s="2060">
        <v>13000</v>
      </c>
      <c r="S192" s="2060">
        <v>-29486</v>
      </c>
      <c r="T192" s="2060">
        <v>14999</v>
      </c>
      <c r="U192" s="2061" t="str">
        <f t="shared" si="2"/>
        <v>4410 GENERAL NEUROLOGY</v>
      </c>
      <c r="W192" s="455" t="b">
        <f>+'17HPM_DATA_INPUT'!C197='XX_17CK AUDITTO INPUT'!U192</f>
        <v>1</v>
      </c>
      <c r="X192" s="2065">
        <f>+'17HPM_DATA_INPUT'!D197-'XX_17CK AUDITTO INPUT'!C192</f>
        <v>501</v>
      </c>
      <c r="Y192" s="2065">
        <f>+'17HPM_DATA_INPUT'!E197-'XX_17CK AUDITTO INPUT'!D192</f>
        <v>955</v>
      </c>
      <c r="Z192" s="2065">
        <f>+'17HPM_DATA_INPUT'!F197-'XX_17CK AUDITTO INPUT'!E192</f>
        <v>14404</v>
      </c>
      <c r="AA192" s="2065">
        <f>+'17HPM_DATA_INPUT'!G197-'XX_17CK AUDITTO INPUT'!F192</f>
        <v>6112</v>
      </c>
      <c r="AB192" s="2065">
        <f>+'17HPM_DATA_INPUT'!H197-'XX_17CK AUDITTO INPUT'!G192</f>
        <v>377130</v>
      </c>
      <c r="AC192" s="2065">
        <f>+'17HPM_DATA_INPUT'!I197-'XX_17CK AUDITTO INPUT'!H192</f>
        <v>419120</v>
      </c>
      <c r="AD192" s="2065">
        <f>+'17HPM_DATA_INPUT'!J197-'XX_17CK AUDITTO INPUT'!I192</f>
        <v>150083</v>
      </c>
      <c r="AE192" s="2065">
        <f>+'17HPM_DATA_INPUT'!K197-'XX_17CK AUDITTO INPUT'!J192</f>
        <v>169570</v>
      </c>
      <c r="AF192" s="2065">
        <f>+'17HPM_DATA_INPUT'!L197-'XX_17CK AUDITTO INPUT'!K192</f>
        <v>150156</v>
      </c>
      <c r="AG192" s="2065">
        <f>+'17HPM_DATA_INPUT'!M197-'XX_17CK AUDITTO INPUT'!L192</f>
        <v>121441</v>
      </c>
      <c r="AH192" s="2065">
        <f>+'17HPM_DATA_INPUT'!N197-'XX_17CK AUDITTO INPUT'!M192</f>
        <v>-72</v>
      </c>
      <c r="AI192" s="2065">
        <f>+'17HPM_DATA_INPUT'!O197-'XX_17CK AUDITTO INPUT'!N192</f>
        <v>48129</v>
      </c>
      <c r="AJ192" s="2065">
        <f>+'17HPM_DATA_INPUT'!P197-'XX_17CK AUDITTO INPUT'!O192</f>
        <v>12217</v>
      </c>
      <c r="AK192" s="2065">
        <f>+'17HPM_DATA_INPUT'!Q197-'XX_17CK AUDITTO INPUT'!P192</f>
        <v>13026</v>
      </c>
      <c r="AL192" s="2065">
        <f>+'17HPM_DATA_INPUT'!R197-'XX_17CK AUDITTO INPUT'!Q192</f>
        <v>20376</v>
      </c>
      <c r="AM192" s="2065">
        <f>+'17HPM_DATA_INPUT'!S197-'XX_17CK AUDITTO INPUT'!R192</f>
        <v>15619</v>
      </c>
      <c r="AN192" s="2065">
        <f>+'17HPM_DATA_INPUT'!T197-'XX_17CK AUDITTO INPUT'!S192</f>
        <v>-32666</v>
      </c>
      <c r="AO192" s="2065">
        <f>+'17HPM_DATA_INPUT'!U197-'XX_17CK AUDITTO INPUT'!T192</f>
        <v>19484</v>
      </c>
      <c r="AQ192" s="455" t="str">
        <f>'Departmental PL'!D202</f>
        <v xml:space="preserve">6210 PEDS SLEEP LAB </v>
      </c>
    </row>
    <row r="193" spans="1:43" ht="20.25" hidden="1" customHeight="1" x14ac:dyDescent="0.25">
      <c r="A193" s="2100" t="s">
        <v>1783</v>
      </c>
      <c r="B193" s="2058" t="s">
        <v>2410</v>
      </c>
      <c r="C193" s="2060">
        <v>576</v>
      </c>
      <c r="D193" s="2060">
        <v>556</v>
      </c>
      <c r="E193" s="2060">
        <v>1150</v>
      </c>
      <c r="F193" s="2060">
        <v>1098</v>
      </c>
      <c r="G193" s="2060">
        <v>208865</v>
      </c>
      <c r="H193" s="2060">
        <v>194735</v>
      </c>
      <c r="I193" s="2060">
        <v>83929</v>
      </c>
      <c r="J193" s="2060">
        <v>76308</v>
      </c>
      <c r="K193" s="2060">
        <v>53283</v>
      </c>
      <c r="L193" s="2060">
        <v>47569</v>
      </c>
      <c r="M193" s="2060">
        <v>30646</v>
      </c>
      <c r="N193" s="2060">
        <v>28740</v>
      </c>
      <c r="O193" s="2060">
        <v>7472</v>
      </c>
      <c r="P193" s="2060">
        <v>25053</v>
      </c>
      <c r="Q193" s="2060">
        <v>8274</v>
      </c>
      <c r="R193" s="2060">
        <v>8536</v>
      </c>
      <c r="S193" s="2060">
        <v>14900</v>
      </c>
      <c r="T193" s="2060">
        <v>-4849</v>
      </c>
      <c r="U193" s="2061" t="str">
        <f t="shared" si="2"/>
        <v>4411 NEURO IMMUNOLOGY</v>
      </c>
      <c r="W193" s="455" t="b">
        <f>+'17HPM_DATA_INPUT'!C198='XX_17CK AUDITTO INPUT'!U193</f>
        <v>1</v>
      </c>
      <c r="X193" s="2065">
        <f>+'17HPM_DATA_INPUT'!D198-'XX_17CK AUDITTO INPUT'!C193</f>
        <v>601</v>
      </c>
      <c r="Y193" s="2065">
        <f>+'17HPM_DATA_INPUT'!E198-'XX_17CK AUDITTO INPUT'!D193</f>
        <v>550</v>
      </c>
      <c r="Z193" s="2065">
        <f>+'17HPM_DATA_INPUT'!F198-'XX_17CK AUDITTO INPUT'!E193</f>
        <v>1202</v>
      </c>
      <c r="AA193" s="2065">
        <f>+'17HPM_DATA_INPUT'!G198-'XX_17CK AUDITTO INPUT'!F193</f>
        <v>1100</v>
      </c>
      <c r="AB193" s="2065">
        <f>+'17HPM_DATA_INPUT'!H198-'XX_17CK AUDITTO INPUT'!G193</f>
        <v>220295</v>
      </c>
      <c r="AC193" s="2065">
        <f>+'17HPM_DATA_INPUT'!I198-'XX_17CK AUDITTO INPUT'!H193</f>
        <v>196435</v>
      </c>
      <c r="AD193" s="2065">
        <f>+'17HPM_DATA_INPUT'!J198-'XX_17CK AUDITTO INPUT'!I193</f>
        <v>83027</v>
      </c>
      <c r="AE193" s="2065">
        <f>+'17HPM_DATA_INPUT'!K198-'XX_17CK AUDITTO INPUT'!J193</f>
        <v>77135</v>
      </c>
      <c r="AF193" s="2065">
        <f>+'17HPM_DATA_INPUT'!L198-'XX_17CK AUDITTO INPUT'!K193</f>
        <v>49907</v>
      </c>
      <c r="AG193" s="2065">
        <f>+'17HPM_DATA_INPUT'!M198-'XX_17CK AUDITTO INPUT'!L193</f>
        <v>47288</v>
      </c>
      <c r="AH193" s="2065">
        <f>+'17HPM_DATA_INPUT'!N198-'XX_17CK AUDITTO INPUT'!M193</f>
        <v>33120</v>
      </c>
      <c r="AI193" s="2065">
        <f>+'17HPM_DATA_INPUT'!O198-'XX_17CK AUDITTO INPUT'!N193</f>
        <v>29846</v>
      </c>
      <c r="AJ193" s="2065">
        <f>+'17HPM_DATA_INPUT'!P198-'XX_17CK AUDITTO INPUT'!O193</f>
        <v>7724</v>
      </c>
      <c r="AK193" s="2065">
        <f>+'17HPM_DATA_INPUT'!Q198-'XX_17CK AUDITTO INPUT'!P193</f>
        <v>24906</v>
      </c>
      <c r="AL193" s="2065">
        <f>+'17HPM_DATA_INPUT'!R198-'XX_17CK AUDITTO INPUT'!Q193</f>
        <v>7709</v>
      </c>
      <c r="AM193" s="2065">
        <f>+'17HPM_DATA_INPUT'!S198-'XX_17CK AUDITTO INPUT'!R193</f>
        <v>8486</v>
      </c>
      <c r="AN193" s="2065">
        <f>+'17HPM_DATA_INPUT'!T198-'XX_17CK AUDITTO INPUT'!S193</f>
        <v>17688</v>
      </c>
      <c r="AO193" s="2065">
        <f>+'17HPM_DATA_INPUT'!U198-'XX_17CK AUDITTO INPUT'!T193</f>
        <v>-3545</v>
      </c>
      <c r="AQ193" s="455" t="str">
        <f>'Departmental PL'!D203</f>
        <v>6220 OPD-PEDS*</v>
      </c>
    </row>
    <row r="194" spans="1:43" ht="20.25" hidden="1" customHeight="1" x14ac:dyDescent="0.25">
      <c r="A194" s="2100" t="s">
        <v>1784</v>
      </c>
      <c r="B194" s="2058" t="s">
        <v>2411</v>
      </c>
      <c r="C194" s="2060">
        <v>181</v>
      </c>
      <c r="D194" s="2060">
        <v>168</v>
      </c>
      <c r="E194" s="2060">
        <v>343</v>
      </c>
      <c r="F194" s="2060">
        <v>298</v>
      </c>
      <c r="G194" s="2060">
        <v>88235</v>
      </c>
      <c r="H194" s="2060">
        <v>78962</v>
      </c>
      <c r="I194" s="2060">
        <v>33461</v>
      </c>
      <c r="J194" s="2060">
        <v>30333</v>
      </c>
      <c r="K194" s="2060">
        <v>47375</v>
      </c>
      <c r="L194" s="2060">
        <v>28395</v>
      </c>
      <c r="M194" s="2060">
        <v>-13914</v>
      </c>
      <c r="N194" s="2060">
        <v>1938</v>
      </c>
      <c r="O194" s="2060">
        <v>3025</v>
      </c>
      <c r="P194" s="2060">
        <v>9754</v>
      </c>
      <c r="Q194" s="2060">
        <v>6634</v>
      </c>
      <c r="R194" s="2060">
        <v>4438</v>
      </c>
      <c r="S194" s="2060">
        <v>-23573</v>
      </c>
      <c r="T194" s="2060">
        <v>-12253</v>
      </c>
      <c r="U194" s="2061" t="str">
        <f t="shared" si="2"/>
        <v>4412 NEURO ONCOLOGY</v>
      </c>
      <c r="W194" s="455" t="b">
        <f>+'17HPM_DATA_INPUT'!C199='XX_17CK AUDITTO INPUT'!U194</f>
        <v>1</v>
      </c>
      <c r="X194" s="2065">
        <f>+'17HPM_DATA_INPUT'!D199-'XX_17CK AUDITTO INPUT'!C194</f>
        <v>192</v>
      </c>
      <c r="Y194" s="2065">
        <f>+'17HPM_DATA_INPUT'!E199-'XX_17CK AUDITTO INPUT'!D194</f>
        <v>169</v>
      </c>
      <c r="Z194" s="2065">
        <f>+'17HPM_DATA_INPUT'!F199-'XX_17CK AUDITTO INPUT'!E194</f>
        <v>398</v>
      </c>
      <c r="AA194" s="2065">
        <f>+'17HPM_DATA_INPUT'!G199-'XX_17CK AUDITTO INPUT'!F194</f>
        <v>328</v>
      </c>
      <c r="AB194" s="2065">
        <f>+'17HPM_DATA_INPUT'!H199-'XX_17CK AUDITTO INPUT'!G194</f>
        <v>101746</v>
      </c>
      <c r="AC194" s="2065">
        <f>+'17HPM_DATA_INPUT'!I199-'XX_17CK AUDITTO INPUT'!H194</f>
        <v>82930</v>
      </c>
      <c r="AD194" s="2065">
        <f>+'17HPM_DATA_INPUT'!J199-'XX_17CK AUDITTO INPUT'!I194</f>
        <v>38226</v>
      </c>
      <c r="AE194" s="2065">
        <f>+'17HPM_DATA_INPUT'!K199-'XX_17CK AUDITTO INPUT'!J194</f>
        <v>32051</v>
      </c>
      <c r="AF194" s="2065">
        <f>+'17HPM_DATA_INPUT'!L199-'XX_17CK AUDITTO INPUT'!K194</f>
        <v>53076</v>
      </c>
      <c r="AG194" s="2065">
        <f>+'17HPM_DATA_INPUT'!M199-'XX_17CK AUDITTO INPUT'!L194</f>
        <v>29490</v>
      </c>
      <c r="AH194" s="2065">
        <f>+'17HPM_DATA_INPUT'!N199-'XX_17CK AUDITTO INPUT'!M194</f>
        <v>-14851</v>
      </c>
      <c r="AI194" s="2065">
        <f>+'17HPM_DATA_INPUT'!O199-'XX_17CK AUDITTO INPUT'!N194</f>
        <v>2561</v>
      </c>
      <c r="AJ194" s="2065">
        <f>+'17HPM_DATA_INPUT'!P199-'XX_17CK AUDITTO INPUT'!O194</f>
        <v>3435</v>
      </c>
      <c r="AK194" s="2065">
        <f>+'17HPM_DATA_INPUT'!Q199-'XX_17CK AUDITTO INPUT'!P194</f>
        <v>10129</v>
      </c>
      <c r="AL194" s="2065">
        <f>+'17HPM_DATA_INPUT'!R199-'XX_17CK AUDITTO INPUT'!Q194</f>
        <v>7333</v>
      </c>
      <c r="AM194" s="2065">
        <f>+'17HPM_DATA_INPUT'!S199-'XX_17CK AUDITTO INPUT'!R194</f>
        <v>4609</v>
      </c>
      <c r="AN194" s="2065">
        <f>+'17HPM_DATA_INPUT'!T199-'XX_17CK AUDITTO INPUT'!S194</f>
        <v>-25619</v>
      </c>
      <c r="AO194" s="2065">
        <f>+'17HPM_DATA_INPUT'!U199-'XX_17CK AUDITTO INPUT'!T194</f>
        <v>-12178</v>
      </c>
      <c r="AQ194" s="455" t="str">
        <f>'Departmental PL'!D204</f>
        <v>MED HOME/OTHER</v>
      </c>
    </row>
    <row r="195" spans="1:43" ht="20.25" hidden="1" customHeight="1" x14ac:dyDescent="0.25">
      <c r="A195" s="2090" t="s">
        <v>1795</v>
      </c>
      <c r="B195" s="2058" t="s">
        <v>2412</v>
      </c>
      <c r="C195" s="2060">
        <v>1745</v>
      </c>
      <c r="D195" s="2060">
        <v>1637</v>
      </c>
      <c r="E195" s="2060">
        <v>7561</v>
      </c>
      <c r="F195" s="2060">
        <v>7242</v>
      </c>
      <c r="G195" s="2060">
        <v>3829996</v>
      </c>
      <c r="H195" s="2060">
        <v>3564851</v>
      </c>
      <c r="I195" s="2060">
        <v>1284033</v>
      </c>
      <c r="J195" s="2060">
        <v>1355421</v>
      </c>
      <c r="K195" s="2060">
        <v>755433</v>
      </c>
      <c r="L195" s="2060">
        <v>699558</v>
      </c>
      <c r="M195" s="2060">
        <v>528600</v>
      </c>
      <c r="N195" s="2060">
        <v>655863</v>
      </c>
      <c r="O195" s="2060">
        <v>151009</v>
      </c>
      <c r="P195" s="2060">
        <v>124193</v>
      </c>
      <c r="Q195" s="2060">
        <v>233079</v>
      </c>
      <c r="R195" s="2060">
        <v>208059</v>
      </c>
      <c r="S195" s="2060">
        <v>144511</v>
      </c>
      <c r="T195" s="2060">
        <v>323611</v>
      </c>
      <c r="U195" s="2061" t="str">
        <f t="shared" si="2"/>
        <v>4420 NEUROMUSCULAR DISEASE</v>
      </c>
      <c r="W195" s="455" t="b">
        <f>+'17HPM_DATA_INPUT'!C200='XX_17CK AUDITTO INPUT'!U195</f>
        <v>1</v>
      </c>
      <c r="X195" s="2065">
        <f>+'17HPM_DATA_INPUT'!D200-'XX_17CK AUDITTO INPUT'!C195</f>
        <v>1740</v>
      </c>
      <c r="Y195" s="2065">
        <f>+'17HPM_DATA_INPUT'!E200-'XX_17CK AUDITTO INPUT'!D195</f>
        <v>1705</v>
      </c>
      <c r="Z195" s="2065">
        <f>+'17HPM_DATA_INPUT'!F200-'XX_17CK AUDITTO INPUT'!E195</f>
        <v>7718</v>
      </c>
      <c r="AA195" s="2065">
        <f>+'17HPM_DATA_INPUT'!G200-'XX_17CK AUDITTO INPUT'!F195</f>
        <v>7536</v>
      </c>
      <c r="AB195" s="2065">
        <f>+'17HPM_DATA_INPUT'!H200-'XX_17CK AUDITTO INPUT'!G195</f>
        <v>4172676</v>
      </c>
      <c r="AC195" s="2065">
        <f>+'17HPM_DATA_INPUT'!I200-'XX_17CK AUDITTO INPUT'!H195</f>
        <v>3837345</v>
      </c>
      <c r="AD195" s="2065">
        <f>+'17HPM_DATA_INPUT'!J200-'XX_17CK AUDITTO INPUT'!I195</f>
        <v>1343508</v>
      </c>
      <c r="AE195" s="2065">
        <f>+'17HPM_DATA_INPUT'!K200-'XX_17CK AUDITTO INPUT'!J195</f>
        <v>1433441</v>
      </c>
      <c r="AF195" s="2065">
        <f>+'17HPM_DATA_INPUT'!L200-'XX_17CK AUDITTO INPUT'!K195</f>
        <v>775544</v>
      </c>
      <c r="AG195" s="2065">
        <f>+'17HPM_DATA_INPUT'!M200-'XX_17CK AUDITTO INPUT'!L195</f>
        <v>718464</v>
      </c>
      <c r="AH195" s="2065">
        <f>+'17HPM_DATA_INPUT'!N200-'XX_17CK AUDITTO INPUT'!M195</f>
        <v>567964</v>
      </c>
      <c r="AI195" s="2065">
        <f>+'17HPM_DATA_INPUT'!O200-'XX_17CK AUDITTO INPUT'!N195</f>
        <v>714976</v>
      </c>
      <c r="AJ195" s="2065">
        <f>+'17HPM_DATA_INPUT'!P200-'XX_17CK AUDITTO INPUT'!O195</f>
        <v>160440</v>
      </c>
      <c r="AK195" s="2065">
        <f>+'17HPM_DATA_INPUT'!Q200-'XX_17CK AUDITTO INPUT'!P195</f>
        <v>127549</v>
      </c>
      <c r="AL195" s="2065">
        <f>+'17HPM_DATA_INPUT'!R200-'XX_17CK AUDITTO INPUT'!Q195</f>
        <v>234422</v>
      </c>
      <c r="AM195" s="2065">
        <f>+'17HPM_DATA_INPUT'!S200-'XX_17CK AUDITTO INPUT'!R195</f>
        <v>213683</v>
      </c>
      <c r="AN195" s="2065">
        <f>+'17HPM_DATA_INPUT'!T200-'XX_17CK AUDITTO INPUT'!S195</f>
        <v>173103</v>
      </c>
      <c r="AO195" s="2065">
        <f>+'17HPM_DATA_INPUT'!U200-'XX_17CK AUDITTO INPUT'!T195</f>
        <v>373745</v>
      </c>
      <c r="AQ195" s="455" t="str">
        <f>'Departmental PL'!D205</f>
        <v>6230 PEDS CRANIALFACIAL CLNC*</v>
      </c>
    </row>
    <row r="196" spans="1:43" ht="20.25" hidden="1" customHeight="1" x14ac:dyDescent="0.25">
      <c r="A196" s="2067" t="s">
        <v>1557</v>
      </c>
      <c r="B196" s="2058" t="s">
        <v>2413</v>
      </c>
      <c r="C196" s="2060">
        <v>0</v>
      </c>
      <c r="D196" s="2060">
        <v>18</v>
      </c>
      <c r="E196" s="2060">
        <v>0</v>
      </c>
      <c r="F196" s="2060">
        <v>52</v>
      </c>
      <c r="G196" s="2060">
        <v>0</v>
      </c>
      <c r="H196" s="2060">
        <v>27674</v>
      </c>
      <c r="I196" s="2060">
        <v>0</v>
      </c>
      <c r="J196" s="2060">
        <v>14107</v>
      </c>
      <c r="K196" s="2060">
        <v>0</v>
      </c>
      <c r="L196" s="2060">
        <v>-1522</v>
      </c>
      <c r="M196" s="2060">
        <v>0</v>
      </c>
      <c r="N196" s="2060">
        <v>15629</v>
      </c>
      <c r="O196" s="2060">
        <v>0</v>
      </c>
      <c r="P196" s="2060">
        <v>1522</v>
      </c>
      <c r="Q196" s="2060">
        <v>0</v>
      </c>
      <c r="R196" s="2060">
        <v>3464</v>
      </c>
      <c r="S196" s="2060">
        <v>0</v>
      </c>
      <c r="T196" s="2060">
        <v>10643</v>
      </c>
      <c r="U196" s="2061" t="str">
        <f t="shared" ref="U196:U259" si="3">TRIM(B196)</f>
        <v>4440 EVOKED POTENTIAL- NEURO</v>
      </c>
      <c r="W196" s="455" t="b">
        <f>+'17HPM_DATA_INPUT'!C201='XX_17CK AUDITTO INPUT'!U196</f>
        <v>1</v>
      </c>
      <c r="X196" s="2065">
        <f>+'17HPM_DATA_INPUT'!D201-'XX_17CK AUDITTO INPUT'!C196</f>
        <v>0</v>
      </c>
      <c r="Y196" s="2065">
        <f>+'17HPM_DATA_INPUT'!E201-'XX_17CK AUDITTO INPUT'!D196</f>
        <v>0</v>
      </c>
      <c r="Z196" s="2065">
        <f>+'17HPM_DATA_INPUT'!F201-'XX_17CK AUDITTO INPUT'!E196</f>
        <v>0</v>
      </c>
      <c r="AA196" s="2065">
        <f>+'17HPM_DATA_INPUT'!G201-'XX_17CK AUDITTO INPUT'!F196</f>
        <v>0</v>
      </c>
      <c r="AB196" s="2065">
        <f>+'17HPM_DATA_INPUT'!H201-'XX_17CK AUDITTO INPUT'!G196</f>
        <v>0</v>
      </c>
      <c r="AC196" s="2065">
        <f>+'17HPM_DATA_INPUT'!I201-'XX_17CK AUDITTO INPUT'!H196</f>
        <v>0</v>
      </c>
      <c r="AD196" s="2065">
        <f>+'17HPM_DATA_INPUT'!J201-'XX_17CK AUDITTO INPUT'!I196</f>
        <v>0</v>
      </c>
      <c r="AE196" s="2065">
        <f>+'17HPM_DATA_INPUT'!K201-'XX_17CK AUDITTO INPUT'!J196</f>
        <v>0</v>
      </c>
      <c r="AF196" s="2065">
        <f>+'17HPM_DATA_INPUT'!L201-'XX_17CK AUDITTO INPUT'!K196</f>
        <v>0</v>
      </c>
      <c r="AG196" s="2065">
        <f>+'17HPM_DATA_INPUT'!M201-'XX_17CK AUDITTO INPUT'!L196</f>
        <v>0</v>
      </c>
      <c r="AH196" s="2065">
        <f>+'17HPM_DATA_INPUT'!N201-'XX_17CK AUDITTO INPUT'!M196</f>
        <v>0</v>
      </c>
      <c r="AI196" s="2065">
        <f>+'17HPM_DATA_INPUT'!O201-'XX_17CK AUDITTO INPUT'!N196</f>
        <v>0</v>
      </c>
      <c r="AJ196" s="2065">
        <f>+'17HPM_DATA_INPUT'!P201-'XX_17CK AUDITTO INPUT'!O196</f>
        <v>0</v>
      </c>
      <c r="AK196" s="2065">
        <f>+'17HPM_DATA_INPUT'!Q201-'XX_17CK AUDITTO INPUT'!P196</f>
        <v>0</v>
      </c>
      <c r="AL196" s="2065">
        <f>+'17HPM_DATA_INPUT'!R201-'XX_17CK AUDITTO INPUT'!Q196</f>
        <v>0</v>
      </c>
      <c r="AM196" s="2065">
        <f>+'17HPM_DATA_INPUT'!S201-'XX_17CK AUDITTO INPUT'!R196</f>
        <v>0</v>
      </c>
      <c r="AN196" s="2065">
        <f>+'17HPM_DATA_INPUT'!T201-'XX_17CK AUDITTO INPUT'!S196</f>
        <v>0</v>
      </c>
      <c r="AO196" s="2065">
        <f>+'17HPM_DATA_INPUT'!U201-'XX_17CK AUDITTO INPUT'!T196</f>
        <v>0</v>
      </c>
      <c r="AQ196" s="455" t="str">
        <f>'Departmental PL'!D206</f>
        <v>Total OUTPATIENT</v>
      </c>
    </row>
    <row r="197" spans="1:43" ht="20.25" hidden="1" customHeight="1" x14ac:dyDescent="0.25">
      <c r="A197" s="2067" t="s">
        <v>1558</v>
      </c>
      <c r="B197" s="2058" t="s">
        <v>2414</v>
      </c>
      <c r="C197" s="2060">
        <v>0</v>
      </c>
      <c r="D197" s="2060">
        <v>883</v>
      </c>
      <c r="E197" s="2060">
        <v>0</v>
      </c>
      <c r="F197" s="2060">
        <v>1890</v>
      </c>
      <c r="G197" s="2060">
        <v>0</v>
      </c>
      <c r="H197" s="2060">
        <v>343204</v>
      </c>
      <c r="I197" s="2060">
        <v>0</v>
      </c>
      <c r="J197" s="2060">
        <v>130245</v>
      </c>
      <c r="K197" s="2060">
        <v>0</v>
      </c>
      <c r="L197" s="2060">
        <v>-3757</v>
      </c>
      <c r="M197" s="2060">
        <v>0</v>
      </c>
      <c r="N197" s="2060">
        <v>134002</v>
      </c>
      <c r="O197" s="2060">
        <v>0</v>
      </c>
      <c r="P197" s="2060">
        <v>42922</v>
      </c>
      <c r="Q197" s="2060">
        <v>0</v>
      </c>
      <c r="R197" s="2060">
        <v>100545</v>
      </c>
      <c r="S197" s="2060">
        <v>0</v>
      </c>
      <c r="T197" s="2060">
        <v>-9465</v>
      </c>
      <c r="U197" s="2061" t="str">
        <f t="shared" si="3"/>
        <v>4460 CEP OUTPATIENT</v>
      </c>
      <c r="W197" s="455" t="b">
        <f>+'17HPM_DATA_INPUT'!C202='XX_17CK AUDITTO INPUT'!U197</f>
        <v>1</v>
      </c>
      <c r="X197" s="2065">
        <f>+'17HPM_DATA_INPUT'!D202-'XX_17CK AUDITTO INPUT'!C197</f>
        <v>0</v>
      </c>
      <c r="Y197" s="2065">
        <f>+'17HPM_DATA_INPUT'!E202-'XX_17CK AUDITTO INPUT'!D197</f>
        <v>0</v>
      </c>
      <c r="Z197" s="2065">
        <f>+'17HPM_DATA_INPUT'!F202-'XX_17CK AUDITTO INPUT'!E197</f>
        <v>0</v>
      </c>
      <c r="AA197" s="2065">
        <f>+'17HPM_DATA_INPUT'!G202-'XX_17CK AUDITTO INPUT'!F197</f>
        <v>0</v>
      </c>
      <c r="AB197" s="2065">
        <f>+'17HPM_DATA_INPUT'!H202-'XX_17CK AUDITTO INPUT'!G197</f>
        <v>0</v>
      </c>
      <c r="AC197" s="2065">
        <f>+'17HPM_DATA_INPUT'!I202-'XX_17CK AUDITTO INPUT'!H197</f>
        <v>0</v>
      </c>
      <c r="AD197" s="2065">
        <f>+'17HPM_DATA_INPUT'!J202-'XX_17CK AUDITTO INPUT'!I197</f>
        <v>0</v>
      </c>
      <c r="AE197" s="2065">
        <f>+'17HPM_DATA_INPUT'!K202-'XX_17CK AUDITTO INPUT'!J197</f>
        <v>0</v>
      </c>
      <c r="AF197" s="2065">
        <f>+'17HPM_DATA_INPUT'!L202-'XX_17CK AUDITTO INPUT'!K197</f>
        <v>0</v>
      </c>
      <c r="AG197" s="2065">
        <f>+'17HPM_DATA_INPUT'!M202-'XX_17CK AUDITTO INPUT'!L197</f>
        <v>0</v>
      </c>
      <c r="AH197" s="2065">
        <f>+'17HPM_DATA_INPUT'!N202-'XX_17CK AUDITTO INPUT'!M197</f>
        <v>0</v>
      </c>
      <c r="AI197" s="2065">
        <f>+'17HPM_DATA_INPUT'!O202-'XX_17CK AUDITTO INPUT'!N197</f>
        <v>0</v>
      </c>
      <c r="AJ197" s="2065">
        <f>+'17HPM_DATA_INPUT'!P202-'XX_17CK AUDITTO INPUT'!O197</f>
        <v>0</v>
      </c>
      <c r="AK197" s="2065">
        <f>+'17HPM_DATA_INPUT'!Q202-'XX_17CK AUDITTO INPUT'!P197</f>
        <v>0</v>
      </c>
      <c r="AL197" s="2065">
        <f>+'17HPM_DATA_INPUT'!R202-'XX_17CK AUDITTO INPUT'!Q197</f>
        <v>0</v>
      </c>
      <c r="AM197" s="2065">
        <f>+'17HPM_DATA_INPUT'!S202-'XX_17CK AUDITTO INPUT'!R197</f>
        <v>0</v>
      </c>
      <c r="AN197" s="2065">
        <f>+'17HPM_DATA_INPUT'!T202-'XX_17CK AUDITTO INPUT'!S197</f>
        <v>0</v>
      </c>
      <c r="AO197" s="2065">
        <f>+'17HPM_DATA_INPUT'!U202-'XX_17CK AUDITTO INPUT'!T197</f>
        <v>0</v>
      </c>
      <c r="AQ197" s="455" t="str">
        <f>'Departmental PL'!D207</f>
        <v>1971 NS CH 7N</v>
      </c>
    </row>
    <row r="198" spans="1:43" ht="20.25" hidden="1" customHeight="1" x14ac:dyDescent="0.25">
      <c r="A198" s="2090" t="s">
        <v>1559</v>
      </c>
      <c r="B198" s="2058" t="s">
        <v>2415</v>
      </c>
      <c r="C198" s="2060">
        <v>785</v>
      </c>
      <c r="D198" s="2060">
        <v>732</v>
      </c>
      <c r="E198" s="2060">
        <v>107458</v>
      </c>
      <c r="F198" s="2060">
        <v>103536</v>
      </c>
      <c r="G198" s="2060">
        <v>1979981</v>
      </c>
      <c r="H198" s="2060">
        <v>1821104</v>
      </c>
      <c r="I198" s="2060">
        <v>896539</v>
      </c>
      <c r="J198" s="2060">
        <v>827337</v>
      </c>
      <c r="K198" s="2060">
        <v>842607</v>
      </c>
      <c r="L198" s="2060">
        <v>801169</v>
      </c>
      <c r="M198" s="2060">
        <v>53932</v>
      </c>
      <c r="N198" s="2060">
        <v>26168</v>
      </c>
      <c r="O198" s="2060">
        <v>70120</v>
      </c>
      <c r="P198" s="2060">
        <v>62918</v>
      </c>
      <c r="Q198" s="2060">
        <v>334076</v>
      </c>
      <c r="R198" s="2060">
        <v>236379</v>
      </c>
      <c r="S198" s="2060">
        <v>-350264</v>
      </c>
      <c r="T198" s="2060">
        <v>-273130</v>
      </c>
      <c r="U198" s="2061" t="str">
        <f t="shared" si="3"/>
        <v>4470 NEURO MIGRAINE CTR</v>
      </c>
      <c r="W198" s="455" t="b">
        <f>+'17HPM_DATA_INPUT'!C203='XX_17CK AUDITTO INPUT'!U198</f>
        <v>1</v>
      </c>
      <c r="X198" s="2065">
        <f>+'17HPM_DATA_INPUT'!D203-'XX_17CK AUDITTO INPUT'!C198</f>
        <v>897</v>
      </c>
      <c r="Y198" s="2065">
        <f>+'17HPM_DATA_INPUT'!E203-'XX_17CK AUDITTO INPUT'!D198</f>
        <v>722</v>
      </c>
      <c r="Z198" s="2065">
        <f>+'17HPM_DATA_INPUT'!F203-'XX_17CK AUDITTO INPUT'!E198</f>
        <v>123773</v>
      </c>
      <c r="AA198" s="2065">
        <f>+'17HPM_DATA_INPUT'!G203-'XX_17CK AUDITTO INPUT'!F198</f>
        <v>102881</v>
      </c>
      <c r="AB198" s="2065">
        <f>+'17HPM_DATA_INPUT'!H203-'XX_17CK AUDITTO INPUT'!G198</f>
        <v>2301167</v>
      </c>
      <c r="AC198" s="2065">
        <f>+'17HPM_DATA_INPUT'!I203-'XX_17CK AUDITTO INPUT'!H198</f>
        <v>1855199</v>
      </c>
      <c r="AD198" s="2065">
        <f>+'17HPM_DATA_INPUT'!J203-'XX_17CK AUDITTO INPUT'!I198</f>
        <v>991677</v>
      </c>
      <c r="AE198" s="2065">
        <f>+'17HPM_DATA_INPUT'!K203-'XX_17CK AUDITTO INPUT'!J198</f>
        <v>823109</v>
      </c>
      <c r="AF198" s="2065">
        <f>+'17HPM_DATA_INPUT'!L203-'XX_17CK AUDITTO INPUT'!K198</f>
        <v>850059</v>
      </c>
      <c r="AG198" s="2065">
        <f>+'17HPM_DATA_INPUT'!M203-'XX_17CK AUDITTO INPUT'!L198</f>
        <v>788790</v>
      </c>
      <c r="AH198" s="2065">
        <f>+'17HPM_DATA_INPUT'!N203-'XX_17CK AUDITTO INPUT'!M198</f>
        <v>141618</v>
      </c>
      <c r="AI198" s="2065">
        <f>+'17HPM_DATA_INPUT'!O203-'XX_17CK AUDITTO INPUT'!N198</f>
        <v>34319</v>
      </c>
      <c r="AJ198" s="2065">
        <f>+'17HPM_DATA_INPUT'!P203-'XX_17CK AUDITTO INPUT'!O198</f>
        <v>70726</v>
      </c>
      <c r="AK198" s="2065">
        <f>+'17HPM_DATA_INPUT'!Q203-'XX_17CK AUDITTO INPUT'!P198</f>
        <v>61947</v>
      </c>
      <c r="AL198" s="2065">
        <f>+'17HPM_DATA_INPUT'!R203-'XX_17CK AUDITTO INPUT'!Q198</f>
        <v>331804</v>
      </c>
      <c r="AM198" s="2065">
        <f>+'17HPM_DATA_INPUT'!S203-'XX_17CK AUDITTO INPUT'!R198</f>
        <v>232727</v>
      </c>
      <c r="AN198" s="2065">
        <f>+'17HPM_DATA_INPUT'!T203-'XX_17CK AUDITTO INPUT'!S198</f>
        <v>-260912</v>
      </c>
      <c r="AO198" s="2065">
        <f>+'17HPM_DATA_INPUT'!U203-'XX_17CK AUDITTO INPUT'!T198</f>
        <v>-260353</v>
      </c>
      <c r="AQ198" s="455" t="str">
        <f>'Departmental PL'!D208</f>
        <v>1972 NS CH 7S</v>
      </c>
    </row>
    <row r="199" spans="1:43" ht="20.25" hidden="1" customHeight="1" x14ac:dyDescent="0.25">
      <c r="A199" s="2090" t="s">
        <v>1796</v>
      </c>
      <c r="B199" s="2058" t="s">
        <v>2416</v>
      </c>
      <c r="C199" s="2060">
        <v>1321</v>
      </c>
      <c r="D199" s="2060">
        <v>772</v>
      </c>
      <c r="E199" s="2060">
        <v>157187</v>
      </c>
      <c r="F199" s="2060">
        <v>146626</v>
      </c>
      <c r="G199" s="2060">
        <v>3112663</v>
      </c>
      <c r="H199" s="2060">
        <v>2638198</v>
      </c>
      <c r="I199" s="2060">
        <v>1426274</v>
      </c>
      <c r="J199" s="2060">
        <v>1214280</v>
      </c>
      <c r="K199" s="2060">
        <v>1157438</v>
      </c>
      <c r="L199" s="2060">
        <v>1010706</v>
      </c>
      <c r="M199" s="2060">
        <v>268836</v>
      </c>
      <c r="N199" s="2060">
        <v>203574</v>
      </c>
      <c r="O199" s="2060">
        <v>106160</v>
      </c>
      <c r="P199" s="2060">
        <v>88179</v>
      </c>
      <c r="Q199" s="2060">
        <v>202422</v>
      </c>
      <c r="R199" s="2060">
        <v>139713</v>
      </c>
      <c r="S199" s="2060">
        <v>-39745</v>
      </c>
      <c r="T199" s="2060">
        <v>-24319</v>
      </c>
      <c r="U199" s="2061" t="str">
        <f t="shared" si="3"/>
        <v>4480 MOVEMENT DISORDERS</v>
      </c>
      <c r="W199" s="455" t="b">
        <f>+'17HPM_DATA_INPUT'!C204='XX_17CK AUDITTO INPUT'!U199</f>
        <v>1</v>
      </c>
      <c r="X199" s="2065">
        <f>+'17HPM_DATA_INPUT'!D204-'XX_17CK AUDITTO INPUT'!C199</f>
        <v>1459</v>
      </c>
      <c r="Y199" s="2065">
        <f>+'17HPM_DATA_INPUT'!E204-'XX_17CK AUDITTO INPUT'!D199</f>
        <v>903</v>
      </c>
      <c r="Z199" s="2065">
        <f>+'17HPM_DATA_INPUT'!F204-'XX_17CK AUDITTO INPUT'!E199</f>
        <v>161946</v>
      </c>
      <c r="AA199" s="2065">
        <f>+'17HPM_DATA_INPUT'!G204-'XX_17CK AUDITTO INPUT'!F199</f>
        <v>153115</v>
      </c>
      <c r="AB199" s="2065">
        <f>+'17HPM_DATA_INPUT'!H204-'XX_17CK AUDITTO INPUT'!G199</f>
        <v>3314679</v>
      </c>
      <c r="AC199" s="2065">
        <f>+'17HPM_DATA_INPUT'!I204-'XX_17CK AUDITTO INPUT'!H199</f>
        <v>2880470</v>
      </c>
      <c r="AD199" s="2065">
        <f>+'17HPM_DATA_INPUT'!J204-'XX_17CK AUDITTO INPUT'!I199</f>
        <v>1385916</v>
      </c>
      <c r="AE199" s="2065">
        <f>+'17HPM_DATA_INPUT'!K204-'XX_17CK AUDITTO INPUT'!J199</f>
        <v>1329607</v>
      </c>
      <c r="AF199" s="2065">
        <f>+'17HPM_DATA_INPUT'!L204-'XX_17CK AUDITTO INPUT'!K199</f>
        <v>1056740</v>
      </c>
      <c r="AG199" s="2065">
        <f>+'17HPM_DATA_INPUT'!M204-'XX_17CK AUDITTO INPUT'!L199</f>
        <v>1065064</v>
      </c>
      <c r="AH199" s="2065">
        <f>+'17HPM_DATA_INPUT'!N204-'XX_17CK AUDITTO INPUT'!M199</f>
        <v>329176</v>
      </c>
      <c r="AI199" s="2065">
        <f>+'17HPM_DATA_INPUT'!O204-'XX_17CK AUDITTO INPUT'!N199</f>
        <v>264543</v>
      </c>
      <c r="AJ199" s="2065">
        <f>+'17HPM_DATA_INPUT'!P204-'XX_17CK AUDITTO INPUT'!O199</f>
        <v>105344</v>
      </c>
      <c r="AK199" s="2065">
        <f>+'17HPM_DATA_INPUT'!Q204-'XX_17CK AUDITTO INPUT'!P199</f>
        <v>92921</v>
      </c>
      <c r="AL199" s="2065">
        <f>+'17HPM_DATA_INPUT'!R204-'XX_17CK AUDITTO INPUT'!Q199</f>
        <v>195875</v>
      </c>
      <c r="AM199" s="2065">
        <f>+'17HPM_DATA_INPUT'!S204-'XX_17CK AUDITTO INPUT'!R199</f>
        <v>147227</v>
      </c>
      <c r="AN199" s="2065">
        <f>+'17HPM_DATA_INPUT'!T204-'XX_17CK AUDITTO INPUT'!S199</f>
        <v>27957</v>
      </c>
      <c r="AO199" s="2065">
        <f>+'17HPM_DATA_INPUT'!U204-'XX_17CK AUDITTO INPUT'!T199</f>
        <v>24396</v>
      </c>
      <c r="AQ199" s="455" t="str">
        <f>'Departmental PL'!D209</f>
        <v>1981 NS CH 8N</v>
      </c>
    </row>
    <row r="200" spans="1:43" ht="20.25" hidden="1" customHeight="1" x14ac:dyDescent="0.25">
      <c r="A200" s="2082" t="s">
        <v>1527</v>
      </c>
      <c r="B200" s="2074" t="s">
        <v>2290</v>
      </c>
      <c r="C200" s="2075">
        <v>203</v>
      </c>
      <c r="D200" s="2075">
        <v>227</v>
      </c>
      <c r="E200" s="2075">
        <v>1418</v>
      </c>
      <c r="F200" s="2075">
        <v>1857</v>
      </c>
      <c r="G200" s="2075">
        <v>294447</v>
      </c>
      <c r="H200" s="2075">
        <v>339676</v>
      </c>
      <c r="I200" s="2075">
        <v>141174</v>
      </c>
      <c r="J200" s="2075">
        <v>158835</v>
      </c>
      <c r="K200" s="2075">
        <v>117835</v>
      </c>
      <c r="L200" s="2075">
        <v>123640</v>
      </c>
      <c r="M200" s="2075">
        <v>23339</v>
      </c>
      <c r="N200" s="2075">
        <v>35194</v>
      </c>
      <c r="O200" s="2075">
        <v>36026</v>
      </c>
      <c r="P200" s="2075">
        <v>21188</v>
      </c>
      <c r="Q200" s="2075">
        <v>29630</v>
      </c>
      <c r="R200" s="2075">
        <v>34331</v>
      </c>
      <c r="S200" s="2075">
        <v>-42316</v>
      </c>
      <c r="T200" s="2075">
        <v>-20325</v>
      </c>
      <c r="U200" s="2061" t="str">
        <f t="shared" si="3"/>
        <v>6100 NEURO BALANCE LAB</v>
      </c>
      <c r="W200" s="455" t="b">
        <f>+'17HPM_DATA_INPUT'!C205='XX_17CK AUDITTO INPUT'!U200</f>
        <v>1</v>
      </c>
      <c r="X200" s="2065">
        <f>+'17HPM_DATA_INPUT'!D205-'XX_17CK AUDITTO INPUT'!C200</f>
        <v>169</v>
      </c>
      <c r="Y200" s="2065">
        <f>+'17HPM_DATA_INPUT'!E205-'XX_17CK AUDITTO INPUT'!D200</f>
        <v>220</v>
      </c>
      <c r="Z200" s="2065">
        <f>+'17HPM_DATA_INPUT'!F205-'XX_17CK AUDITTO INPUT'!E200</f>
        <v>1260</v>
      </c>
      <c r="AA200" s="2065">
        <f>+'17HPM_DATA_INPUT'!G205-'XX_17CK AUDITTO INPUT'!F200</f>
        <v>1488</v>
      </c>
      <c r="AB200" s="2065">
        <f>+'17HPM_DATA_INPUT'!H205-'XX_17CK AUDITTO INPUT'!G200</f>
        <v>262200</v>
      </c>
      <c r="AC200" s="2065">
        <f>+'17HPM_DATA_INPUT'!I205-'XX_17CK AUDITTO INPUT'!H200</f>
        <v>308830</v>
      </c>
      <c r="AD200" s="2065">
        <f>+'17HPM_DATA_INPUT'!J205-'XX_17CK AUDITTO INPUT'!I200</f>
        <v>112815</v>
      </c>
      <c r="AE200" s="2065">
        <f>+'17HPM_DATA_INPUT'!K205-'XX_17CK AUDITTO INPUT'!J200</f>
        <v>146881</v>
      </c>
      <c r="AF200" s="2065">
        <f>+'17HPM_DATA_INPUT'!L205-'XX_17CK AUDITTO INPUT'!K200</f>
        <v>159324</v>
      </c>
      <c r="AG200" s="2065">
        <f>+'17HPM_DATA_INPUT'!M205-'XX_17CK AUDITTO INPUT'!L200</f>
        <v>109624</v>
      </c>
      <c r="AH200" s="2065">
        <f>+'17HPM_DATA_INPUT'!N205-'XX_17CK AUDITTO INPUT'!M200</f>
        <v>-46509</v>
      </c>
      <c r="AI200" s="2065">
        <f>+'17HPM_DATA_INPUT'!O205-'XX_17CK AUDITTO INPUT'!N200</f>
        <v>37258</v>
      </c>
      <c r="AJ200" s="2065">
        <f>+'17HPM_DATA_INPUT'!P205-'XX_17CK AUDITTO INPUT'!O200</f>
        <v>14558</v>
      </c>
      <c r="AK200" s="2065">
        <f>+'17HPM_DATA_INPUT'!Q205-'XX_17CK AUDITTO INPUT'!P200</f>
        <v>18786</v>
      </c>
      <c r="AL200" s="2065">
        <f>+'17HPM_DATA_INPUT'!R205-'XX_17CK AUDITTO INPUT'!Q200</f>
        <v>23016</v>
      </c>
      <c r="AM200" s="2065">
        <f>+'17HPM_DATA_INPUT'!S205-'XX_17CK AUDITTO INPUT'!R200</f>
        <v>30439</v>
      </c>
      <c r="AN200" s="2065">
        <f>+'17HPM_DATA_INPUT'!T205-'XX_17CK AUDITTO INPUT'!S200</f>
        <v>-84084</v>
      </c>
      <c r="AO200" s="2065">
        <f>+'17HPM_DATA_INPUT'!U205-'XX_17CK AUDITTO INPUT'!T200</f>
        <v>-11967</v>
      </c>
      <c r="AQ200" s="455" t="str">
        <f>'Departmental PL'!D210</f>
        <v>1982 NS CH 8S</v>
      </c>
    </row>
    <row r="201" spans="1:43" ht="20.25" hidden="1" customHeight="1" x14ac:dyDescent="0.25">
      <c r="A201" s="2067" t="s">
        <v>1561</v>
      </c>
      <c r="B201" s="2058" t="s">
        <v>2417</v>
      </c>
      <c r="C201" s="2060">
        <v>2073</v>
      </c>
      <c r="D201" s="2060">
        <v>2104</v>
      </c>
      <c r="E201" s="2060">
        <v>353470</v>
      </c>
      <c r="F201" s="2060">
        <v>353931</v>
      </c>
      <c r="G201" s="2060">
        <v>20735944</v>
      </c>
      <c r="H201" s="2060">
        <v>17671415</v>
      </c>
      <c r="I201" s="2060">
        <v>9701274</v>
      </c>
      <c r="J201" s="2060">
        <v>8065158</v>
      </c>
      <c r="K201" s="2060">
        <v>4104063</v>
      </c>
      <c r="L201" s="2060">
        <v>3436977</v>
      </c>
      <c r="M201" s="2060">
        <v>5597211</v>
      </c>
      <c r="N201" s="2060">
        <v>4628181</v>
      </c>
      <c r="O201" s="2060">
        <v>997708</v>
      </c>
      <c r="P201" s="2060">
        <v>849096</v>
      </c>
      <c r="Q201" s="2060">
        <v>1367343</v>
      </c>
      <c r="R201" s="2060">
        <v>952825</v>
      </c>
      <c r="S201" s="2060">
        <v>3232161</v>
      </c>
      <c r="T201" s="2060">
        <v>2826260</v>
      </c>
      <c r="U201" s="2061" t="str">
        <f t="shared" si="3"/>
        <v>6120 OPD-MED NEURO</v>
      </c>
      <c r="W201" s="455" t="b">
        <f>+'17HPM_DATA_INPUT'!C206='XX_17CK AUDITTO INPUT'!U201</f>
        <v>1</v>
      </c>
      <c r="X201" s="2065">
        <f>+'17HPM_DATA_INPUT'!D206-'XX_17CK AUDITTO INPUT'!C201</f>
        <v>2151</v>
      </c>
      <c r="Y201" s="2065">
        <f>+'17HPM_DATA_INPUT'!E206-'XX_17CK AUDITTO INPUT'!D201</f>
        <v>1980</v>
      </c>
      <c r="Z201" s="2065">
        <f>+'17HPM_DATA_INPUT'!F206-'XX_17CK AUDITTO INPUT'!E201</f>
        <v>361085</v>
      </c>
      <c r="AA201" s="2065">
        <f>+'17HPM_DATA_INPUT'!G206-'XX_17CK AUDITTO INPUT'!F201</f>
        <v>348006</v>
      </c>
      <c r="AB201" s="2065">
        <f>+'17HPM_DATA_INPUT'!H206-'XX_17CK AUDITTO INPUT'!G201</f>
        <v>23659762</v>
      </c>
      <c r="AC201" s="2065">
        <f>+'17HPM_DATA_INPUT'!I206-'XX_17CK AUDITTO INPUT'!H201</f>
        <v>18958994</v>
      </c>
      <c r="AD201" s="2065">
        <f>+'17HPM_DATA_INPUT'!J206-'XX_17CK AUDITTO INPUT'!I201</f>
        <v>10674143</v>
      </c>
      <c r="AE201" s="2065">
        <f>+'17HPM_DATA_INPUT'!K206-'XX_17CK AUDITTO INPUT'!J201</f>
        <v>8633321</v>
      </c>
      <c r="AF201" s="2065">
        <f>+'17HPM_DATA_INPUT'!L206-'XX_17CK AUDITTO INPUT'!K201</f>
        <v>4285897</v>
      </c>
      <c r="AG201" s="2065">
        <f>+'17HPM_DATA_INPUT'!M206-'XX_17CK AUDITTO INPUT'!L201</f>
        <v>3513346</v>
      </c>
      <c r="AH201" s="2065">
        <f>+'17HPM_DATA_INPUT'!N206-'XX_17CK AUDITTO INPUT'!M201</f>
        <v>6388245</v>
      </c>
      <c r="AI201" s="2065">
        <f>+'17HPM_DATA_INPUT'!O206-'XX_17CK AUDITTO INPUT'!N201</f>
        <v>5119975</v>
      </c>
      <c r="AJ201" s="2065">
        <f>+'17HPM_DATA_INPUT'!P206-'XX_17CK AUDITTO INPUT'!O201</f>
        <v>1033700</v>
      </c>
      <c r="AK201" s="2065">
        <f>+'17HPM_DATA_INPUT'!Q206-'XX_17CK AUDITTO INPUT'!P201</f>
        <v>867962</v>
      </c>
      <c r="AL201" s="2065">
        <f>+'17HPM_DATA_INPUT'!R206-'XX_17CK AUDITTO INPUT'!Q201</f>
        <v>1449542</v>
      </c>
      <c r="AM201" s="2065">
        <f>+'17HPM_DATA_INPUT'!S206-'XX_17CK AUDITTO INPUT'!R201</f>
        <v>973996</v>
      </c>
      <c r="AN201" s="2065">
        <f>+'17HPM_DATA_INPUT'!T206-'XX_17CK AUDITTO INPUT'!S201</f>
        <v>3905003</v>
      </c>
      <c r="AO201" s="2065">
        <f>+'17HPM_DATA_INPUT'!U206-'XX_17CK AUDITTO INPUT'!T201</f>
        <v>3278017</v>
      </c>
      <c r="AQ201" s="455" t="str">
        <f>'Departmental PL'!D211</f>
        <v>4800 PED PULMONARY UNIT</v>
      </c>
    </row>
    <row r="202" spans="1:43" ht="20.25" hidden="1" customHeight="1" x14ac:dyDescent="0.25">
      <c r="A202" s="2090" t="s">
        <v>1562</v>
      </c>
      <c r="B202" s="2058" t="s">
        <v>2418</v>
      </c>
      <c r="C202" s="2060">
        <v>186</v>
      </c>
      <c r="D202" s="2060">
        <v>205</v>
      </c>
      <c r="E202" s="2060">
        <v>370</v>
      </c>
      <c r="F202" s="2060">
        <v>413</v>
      </c>
      <c r="G202" s="2060">
        <v>75368</v>
      </c>
      <c r="H202" s="2060">
        <v>85990</v>
      </c>
      <c r="I202" s="2060">
        <v>31618</v>
      </c>
      <c r="J202" s="2060">
        <v>36311</v>
      </c>
      <c r="K202" s="2060">
        <v>50153</v>
      </c>
      <c r="L202" s="2060">
        <v>50344</v>
      </c>
      <c r="M202" s="2060">
        <v>-18535</v>
      </c>
      <c r="N202" s="2060">
        <v>-14032</v>
      </c>
      <c r="O202" s="2060">
        <v>6299</v>
      </c>
      <c r="P202" s="2060">
        <v>6547</v>
      </c>
      <c r="Q202" s="2060">
        <v>7454</v>
      </c>
      <c r="R202" s="2060">
        <v>7945</v>
      </c>
      <c r="S202" s="2060">
        <v>-32288</v>
      </c>
      <c r="T202" s="2060">
        <v>-28524</v>
      </c>
      <c r="U202" s="2061" t="str">
        <f t="shared" si="3"/>
        <v>6200 OPD-PED NEUROLOGY</v>
      </c>
      <c r="W202" s="455" t="b">
        <f>+'17HPM_DATA_INPUT'!C207='XX_17CK AUDITTO INPUT'!U202</f>
        <v>1</v>
      </c>
      <c r="X202" s="2065">
        <f>+'17HPM_DATA_INPUT'!D207-'XX_17CK AUDITTO INPUT'!C202</f>
        <v>235</v>
      </c>
      <c r="Y202" s="2065">
        <f>+'17HPM_DATA_INPUT'!E207-'XX_17CK AUDITTO INPUT'!D202</f>
        <v>170</v>
      </c>
      <c r="Z202" s="2065">
        <f>+'17HPM_DATA_INPUT'!F207-'XX_17CK AUDITTO INPUT'!E202</f>
        <v>652</v>
      </c>
      <c r="AA202" s="2065">
        <f>+'17HPM_DATA_INPUT'!G207-'XX_17CK AUDITTO INPUT'!F202</f>
        <v>339</v>
      </c>
      <c r="AB202" s="2065">
        <f>+'17HPM_DATA_INPUT'!H207-'XX_17CK AUDITTO INPUT'!G202</f>
        <v>8749938</v>
      </c>
      <c r="AC202" s="2065">
        <f>+'17HPM_DATA_INPUT'!I207-'XX_17CK AUDITTO INPUT'!H202</f>
        <v>68857</v>
      </c>
      <c r="AD202" s="2065">
        <f>+'17HPM_DATA_INPUT'!J207-'XX_17CK AUDITTO INPUT'!I202</f>
        <v>3503561</v>
      </c>
      <c r="AE202" s="2065">
        <f>+'17HPM_DATA_INPUT'!K207-'XX_17CK AUDITTO INPUT'!J202</f>
        <v>30052</v>
      </c>
      <c r="AF202" s="2065">
        <f>+'17HPM_DATA_INPUT'!L207-'XX_17CK AUDITTO INPUT'!K202</f>
        <v>4242653</v>
      </c>
      <c r="AG202" s="2065">
        <f>+'17HPM_DATA_INPUT'!M207-'XX_17CK AUDITTO INPUT'!L202</f>
        <v>39986</v>
      </c>
      <c r="AH202" s="2065">
        <f>+'17HPM_DATA_INPUT'!N207-'XX_17CK AUDITTO INPUT'!M202</f>
        <v>-739091</v>
      </c>
      <c r="AI202" s="2065">
        <f>+'17HPM_DATA_INPUT'!O207-'XX_17CK AUDITTO INPUT'!N202</f>
        <v>-9935</v>
      </c>
      <c r="AJ202" s="2065">
        <f>+'17HPM_DATA_INPUT'!P207-'XX_17CK AUDITTO INPUT'!O202</f>
        <v>208312</v>
      </c>
      <c r="AK202" s="2065">
        <f>+'17HPM_DATA_INPUT'!Q207-'XX_17CK AUDITTO INPUT'!P202</f>
        <v>5200</v>
      </c>
      <c r="AL202" s="2065">
        <f>+'17HPM_DATA_INPUT'!R207-'XX_17CK AUDITTO INPUT'!Q202</f>
        <v>562871</v>
      </c>
      <c r="AM202" s="2065">
        <f>+'17HPM_DATA_INPUT'!S207-'XX_17CK AUDITTO INPUT'!R202</f>
        <v>6310</v>
      </c>
      <c r="AN202" s="2065">
        <f>+'17HPM_DATA_INPUT'!T207-'XX_17CK AUDITTO INPUT'!S202</f>
        <v>-1510275</v>
      </c>
      <c r="AO202" s="2065">
        <f>+'17HPM_DATA_INPUT'!U207-'XX_17CK AUDITTO INPUT'!T202</f>
        <v>-21444</v>
      </c>
      <c r="AQ202" s="455" t="str">
        <f>'Departmental PL'!D212</f>
        <v>4820 PED TRT CTR/SPEC</v>
      </c>
    </row>
    <row r="203" spans="1:43" ht="20.25" hidden="1" customHeight="1" x14ac:dyDescent="0.25">
      <c r="A203" s="2031" t="s">
        <v>1563</v>
      </c>
      <c r="B203" s="2069" t="s">
        <v>2306</v>
      </c>
      <c r="C203" s="2070">
        <v>10391</v>
      </c>
      <c r="D203" s="2070">
        <v>10367</v>
      </c>
      <c r="E203" s="2070">
        <v>649937</v>
      </c>
      <c r="F203" s="2070">
        <v>623449</v>
      </c>
      <c r="G203" s="2070">
        <v>32871130</v>
      </c>
      <c r="H203" s="2070">
        <v>29036991</v>
      </c>
      <c r="I203" s="2070">
        <v>14518481</v>
      </c>
      <c r="J203" s="2070">
        <v>12744588</v>
      </c>
      <c r="K203" s="2070">
        <v>7829403</v>
      </c>
      <c r="L203" s="2070">
        <v>7292253</v>
      </c>
      <c r="M203" s="2070">
        <v>6689079</v>
      </c>
      <c r="N203" s="2070">
        <v>5452336</v>
      </c>
      <c r="O203" s="2070">
        <v>1455132</v>
      </c>
      <c r="P203" s="2070">
        <v>1299593</v>
      </c>
      <c r="Q203" s="2070">
        <v>2357634</v>
      </c>
      <c r="R203" s="2070">
        <v>1886381</v>
      </c>
      <c r="S203" s="2070">
        <v>2876313</v>
      </c>
      <c r="T203" s="2070">
        <v>2266363</v>
      </c>
      <c r="U203" s="2061" t="str">
        <f t="shared" si="3"/>
        <v>Total OUTPATIENT</v>
      </c>
      <c r="W203" s="455" t="b">
        <f>+'17HPM_DATA_INPUT'!C208='XX_17CK AUDITTO INPUT'!U203</f>
        <v>1</v>
      </c>
      <c r="X203" s="2065">
        <f>+'17HPM_DATA_INPUT'!D208-'XX_17CK AUDITTO INPUT'!C203</f>
        <v>10400</v>
      </c>
      <c r="Y203" s="2065">
        <f>+'17HPM_DATA_INPUT'!E208-'XX_17CK AUDITTO INPUT'!D203</f>
        <v>10398</v>
      </c>
      <c r="Z203" s="2065">
        <f>+'17HPM_DATA_INPUT'!F208-'XX_17CK AUDITTO INPUT'!E203</f>
        <v>677944</v>
      </c>
      <c r="AA203" s="2065">
        <f>+'17HPM_DATA_INPUT'!G208-'XX_17CK AUDITTO INPUT'!F203</f>
        <v>627644</v>
      </c>
      <c r="AB203" s="2065">
        <f>+'17HPM_DATA_INPUT'!H208-'XX_17CK AUDITTO INPUT'!G203</f>
        <v>45312997</v>
      </c>
      <c r="AC203" s="2065">
        <f>+'17HPM_DATA_INPUT'!I208-'XX_17CK AUDITTO INPUT'!H203</f>
        <v>30953717</v>
      </c>
      <c r="AD203" s="2065">
        <f>+'17HPM_DATA_INPUT'!J208-'XX_17CK AUDITTO INPUT'!I203</f>
        <v>19006844</v>
      </c>
      <c r="AE203" s="2065">
        <f>+'17HPM_DATA_INPUT'!K208-'XX_17CK AUDITTO INPUT'!J203</f>
        <v>13590713</v>
      </c>
      <c r="AF203" s="2065">
        <f>+'17HPM_DATA_INPUT'!L208-'XX_17CK AUDITTO INPUT'!K203</f>
        <v>12180635</v>
      </c>
      <c r="AG203" s="2065">
        <f>+'17HPM_DATA_INPUT'!M208-'XX_17CK AUDITTO INPUT'!L203</f>
        <v>7596580</v>
      </c>
      <c r="AH203" s="2065">
        <f>+'17HPM_DATA_INPUT'!N208-'XX_17CK AUDITTO INPUT'!M203</f>
        <v>6826207</v>
      </c>
      <c r="AI203" s="2065">
        <f>+'17HPM_DATA_INPUT'!O208-'XX_17CK AUDITTO INPUT'!N203</f>
        <v>5994132</v>
      </c>
      <c r="AJ203" s="2065">
        <f>+'17HPM_DATA_INPUT'!P208-'XX_17CK AUDITTO INPUT'!O203</f>
        <v>1678532</v>
      </c>
      <c r="AK203" s="2065">
        <f>+'17HPM_DATA_INPUT'!Q208-'XX_17CK AUDITTO INPUT'!P203</f>
        <v>1289290</v>
      </c>
      <c r="AL203" s="2065">
        <f>+'17HPM_DATA_INPUT'!R208-'XX_17CK AUDITTO INPUT'!Q203</f>
        <v>2962925</v>
      </c>
      <c r="AM203" s="2065">
        <f>+'17HPM_DATA_INPUT'!S208-'XX_17CK AUDITTO INPUT'!R203</f>
        <v>1839524</v>
      </c>
      <c r="AN203" s="2065">
        <f>+'17HPM_DATA_INPUT'!T208-'XX_17CK AUDITTO INPUT'!S203</f>
        <v>2184750</v>
      </c>
      <c r="AO203" s="2065">
        <f>+'17HPM_DATA_INPUT'!U208-'XX_17CK AUDITTO INPUT'!T203</f>
        <v>2865317</v>
      </c>
      <c r="AQ203" s="455" t="str">
        <f>'Departmental PL'!D213</f>
        <v>4840 AIDS CTR PED</v>
      </c>
    </row>
    <row r="204" spans="1:43" ht="20.25" hidden="1" customHeight="1" x14ac:dyDescent="0.25">
      <c r="A204" s="2067" t="s">
        <v>1794</v>
      </c>
      <c r="B204" s="2058" t="s">
        <v>2408</v>
      </c>
      <c r="C204" s="2060">
        <v>10</v>
      </c>
      <c r="D204" s="2060">
        <v>8</v>
      </c>
      <c r="E204" s="2060">
        <v>45</v>
      </c>
      <c r="F204" s="2060">
        <v>31</v>
      </c>
      <c r="G204" s="2060">
        <v>16495</v>
      </c>
      <c r="H204" s="2060">
        <v>11897</v>
      </c>
      <c r="I204" s="2060">
        <v>7423</v>
      </c>
      <c r="J204" s="2060">
        <v>5863</v>
      </c>
      <c r="K204" s="2060">
        <v>4182</v>
      </c>
      <c r="L204" s="2060">
        <v>6211</v>
      </c>
      <c r="M204" s="2060">
        <v>3241</v>
      </c>
      <c r="N204" s="2060">
        <v>-348</v>
      </c>
      <c r="O204" s="2060">
        <v>481</v>
      </c>
      <c r="P204" s="2060">
        <v>357</v>
      </c>
      <c r="Q204" s="2060">
        <v>1122</v>
      </c>
      <c r="R204" s="2060">
        <v>1102</v>
      </c>
      <c r="S204" s="2060">
        <v>1638</v>
      </c>
      <c r="T204" s="2060">
        <v>-1808</v>
      </c>
      <c r="U204" s="2061" t="str">
        <f t="shared" si="3"/>
        <v>4400 EPILEPSY</v>
      </c>
      <c r="W204" s="455" t="b">
        <f>+'17HPM_DATA_INPUT'!C209='XX_17CK AUDITTO INPUT'!U204</f>
        <v>1</v>
      </c>
      <c r="X204" s="2065">
        <f>+'17HPM_DATA_INPUT'!D209-'XX_17CK AUDITTO INPUT'!C204</f>
        <v>13</v>
      </c>
      <c r="Y204" s="2065">
        <f>+'17HPM_DATA_INPUT'!E209-'XX_17CK AUDITTO INPUT'!D204</f>
        <v>17</v>
      </c>
      <c r="Z204" s="2065">
        <f>+'17HPM_DATA_INPUT'!F209-'XX_17CK AUDITTO INPUT'!E204</f>
        <v>39</v>
      </c>
      <c r="AA204" s="2065">
        <f>+'17HPM_DATA_INPUT'!G209-'XX_17CK AUDITTO INPUT'!F204</f>
        <v>83</v>
      </c>
      <c r="AB204" s="2065">
        <f>+'17HPM_DATA_INPUT'!H209-'XX_17CK AUDITTO INPUT'!G204</f>
        <v>26673</v>
      </c>
      <c r="AC204" s="2065">
        <f>+'17HPM_DATA_INPUT'!I209-'XX_17CK AUDITTO INPUT'!H204</f>
        <v>25153</v>
      </c>
      <c r="AD204" s="2065">
        <f>+'17HPM_DATA_INPUT'!J209-'XX_17CK AUDITTO INPUT'!I204</f>
        <v>9829</v>
      </c>
      <c r="AE204" s="2065">
        <f>+'17HPM_DATA_INPUT'!K209-'XX_17CK AUDITTO INPUT'!J204</f>
        <v>7860</v>
      </c>
      <c r="AF204" s="2065">
        <f>+'17HPM_DATA_INPUT'!L209-'XX_17CK AUDITTO INPUT'!K204</f>
        <v>6804</v>
      </c>
      <c r="AG204" s="2065">
        <f>+'17HPM_DATA_INPUT'!M209-'XX_17CK AUDITTO INPUT'!L204</f>
        <v>12485</v>
      </c>
      <c r="AH204" s="2065">
        <f>+'17HPM_DATA_INPUT'!N209-'XX_17CK AUDITTO INPUT'!M204</f>
        <v>3026</v>
      </c>
      <c r="AI204" s="2065">
        <f>+'17HPM_DATA_INPUT'!O209-'XX_17CK AUDITTO INPUT'!N204</f>
        <v>-4625</v>
      </c>
      <c r="AJ204" s="2065">
        <f>+'17HPM_DATA_INPUT'!P209-'XX_17CK AUDITTO INPUT'!O204</f>
        <v>763</v>
      </c>
      <c r="AK204" s="2065">
        <f>+'17HPM_DATA_INPUT'!Q209-'XX_17CK AUDITTO INPUT'!P204</f>
        <v>718</v>
      </c>
      <c r="AL204" s="2065">
        <f>+'17HPM_DATA_INPUT'!R209-'XX_17CK AUDITTO INPUT'!Q204</f>
        <v>1631</v>
      </c>
      <c r="AM204" s="2065">
        <f>+'17HPM_DATA_INPUT'!S209-'XX_17CK AUDITTO INPUT'!R204</f>
        <v>2216</v>
      </c>
      <c r="AN204" s="2065">
        <f>+'17HPM_DATA_INPUT'!T209-'XX_17CK AUDITTO INPUT'!S204</f>
        <v>632</v>
      </c>
      <c r="AO204" s="2065">
        <f>+'17HPM_DATA_INPUT'!U209-'XX_17CK AUDITTO INPUT'!T204</f>
        <v>-7558</v>
      </c>
      <c r="AQ204" s="455" t="str">
        <f>'Departmental PL'!D214</f>
        <v>4860 PEDS ECHOCARDIOLOGY</v>
      </c>
    </row>
    <row r="205" spans="1:43" ht="20.25" hidden="1" customHeight="1" x14ac:dyDescent="0.25">
      <c r="A205" s="2067" t="s">
        <v>1557</v>
      </c>
      <c r="B205" s="2058" t="s">
        <v>2413</v>
      </c>
      <c r="C205" s="2060">
        <v>0</v>
      </c>
      <c r="D205" s="2060">
        <v>3</v>
      </c>
      <c r="E205" s="2060">
        <v>0</v>
      </c>
      <c r="F205" s="2060">
        <v>16</v>
      </c>
      <c r="G205" s="2060">
        <v>0</v>
      </c>
      <c r="H205" s="2060">
        <v>5669</v>
      </c>
      <c r="I205" s="2060">
        <v>0</v>
      </c>
      <c r="J205" s="2060">
        <v>2688</v>
      </c>
      <c r="K205" s="2060">
        <v>0</v>
      </c>
      <c r="L205" s="2060">
        <v>-312</v>
      </c>
      <c r="M205" s="2060">
        <v>0</v>
      </c>
      <c r="N205" s="2060">
        <v>3000</v>
      </c>
      <c r="O205" s="2060">
        <v>0</v>
      </c>
      <c r="P205" s="2060">
        <v>312</v>
      </c>
      <c r="Q205" s="2060">
        <v>0</v>
      </c>
      <c r="R205" s="2060">
        <v>710</v>
      </c>
      <c r="S205" s="2060">
        <v>0</v>
      </c>
      <c r="T205" s="2060">
        <v>1979</v>
      </c>
      <c r="U205" s="2061" t="str">
        <f t="shared" si="3"/>
        <v>4440 EVOKED POTENTIAL- NEURO</v>
      </c>
      <c r="W205" s="455" t="b">
        <f>+'17HPM_DATA_INPUT'!C210='XX_17CK AUDITTO INPUT'!U205</f>
        <v>1</v>
      </c>
      <c r="X205" s="2065">
        <f>+'17HPM_DATA_INPUT'!D210-'XX_17CK AUDITTO INPUT'!C205</f>
        <v>0</v>
      </c>
      <c r="Y205" s="2065">
        <f>+'17HPM_DATA_INPUT'!E210-'XX_17CK AUDITTO INPUT'!D205</f>
        <v>0</v>
      </c>
      <c r="Z205" s="2065">
        <f>+'17HPM_DATA_INPUT'!F210-'XX_17CK AUDITTO INPUT'!E205</f>
        <v>0</v>
      </c>
      <c r="AA205" s="2065">
        <f>+'17HPM_DATA_INPUT'!G210-'XX_17CK AUDITTO INPUT'!F205</f>
        <v>0</v>
      </c>
      <c r="AB205" s="2065">
        <f>+'17HPM_DATA_INPUT'!H210-'XX_17CK AUDITTO INPUT'!G205</f>
        <v>0</v>
      </c>
      <c r="AC205" s="2065">
        <f>+'17HPM_DATA_INPUT'!I210-'XX_17CK AUDITTO INPUT'!H205</f>
        <v>0</v>
      </c>
      <c r="AD205" s="2065">
        <f>+'17HPM_DATA_INPUT'!J210-'XX_17CK AUDITTO INPUT'!I205</f>
        <v>0</v>
      </c>
      <c r="AE205" s="2065">
        <f>+'17HPM_DATA_INPUT'!K210-'XX_17CK AUDITTO INPUT'!J205</f>
        <v>0</v>
      </c>
      <c r="AF205" s="2065">
        <f>+'17HPM_DATA_INPUT'!L210-'XX_17CK AUDITTO INPUT'!K205</f>
        <v>0</v>
      </c>
      <c r="AG205" s="2065">
        <f>+'17HPM_DATA_INPUT'!M210-'XX_17CK AUDITTO INPUT'!L205</f>
        <v>0</v>
      </c>
      <c r="AH205" s="2065">
        <f>+'17HPM_DATA_INPUT'!N210-'XX_17CK AUDITTO INPUT'!M205</f>
        <v>0</v>
      </c>
      <c r="AI205" s="2065">
        <f>+'17HPM_DATA_INPUT'!O210-'XX_17CK AUDITTO INPUT'!N205</f>
        <v>0</v>
      </c>
      <c r="AJ205" s="2065">
        <f>+'17HPM_DATA_INPUT'!P210-'XX_17CK AUDITTO INPUT'!O205</f>
        <v>0</v>
      </c>
      <c r="AK205" s="2065">
        <f>+'17HPM_DATA_INPUT'!Q210-'XX_17CK AUDITTO INPUT'!P205</f>
        <v>0</v>
      </c>
      <c r="AL205" s="2065">
        <f>+'17HPM_DATA_INPUT'!R210-'XX_17CK AUDITTO INPUT'!Q205</f>
        <v>0</v>
      </c>
      <c r="AM205" s="2065">
        <f>+'17HPM_DATA_INPUT'!S210-'XX_17CK AUDITTO INPUT'!R205</f>
        <v>0</v>
      </c>
      <c r="AN205" s="2065">
        <f>+'17HPM_DATA_INPUT'!T210-'XX_17CK AUDITTO INPUT'!S205</f>
        <v>0</v>
      </c>
      <c r="AO205" s="2065">
        <f>+'17HPM_DATA_INPUT'!U210-'XX_17CK AUDITTO INPUT'!T205</f>
        <v>0</v>
      </c>
      <c r="AQ205" s="455" t="str">
        <f>'Departmental PL'!D215</f>
        <v>6210 PEDS SLEEP CENTER</v>
      </c>
    </row>
    <row r="206" spans="1:43" ht="20.25" hidden="1" customHeight="1" x14ac:dyDescent="0.25">
      <c r="A206" s="2067" t="s">
        <v>1562</v>
      </c>
      <c r="B206" s="2074" t="s">
        <v>2418</v>
      </c>
      <c r="C206" s="2075"/>
      <c r="D206" s="2075"/>
      <c r="E206" s="2075"/>
      <c r="F206" s="2075"/>
      <c r="G206" s="2075"/>
      <c r="H206" s="2075"/>
      <c r="I206" s="2075"/>
      <c r="J206" s="2075"/>
      <c r="K206" s="2075"/>
      <c r="L206" s="2075"/>
      <c r="M206" s="2075"/>
      <c r="N206" s="2075"/>
      <c r="O206" s="2075"/>
      <c r="P206" s="2075"/>
      <c r="Q206" s="2075"/>
      <c r="R206" s="2075"/>
      <c r="S206" s="2075"/>
      <c r="T206" s="2075"/>
      <c r="U206" s="2061" t="str">
        <f t="shared" si="3"/>
        <v>6200 OPD-PED NEUROLOGY</v>
      </c>
      <c r="W206" s="455" t="b">
        <f>+'17HPM_DATA_INPUT'!C211='XX_17CK AUDITTO INPUT'!U206</f>
        <v>1</v>
      </c>
      <c r="X206" s="2065">
        <f>+'17HPM_DATA_INPUT'!D211-'XX_17CK AUDITTO INPUT'!C206</f>
        <v>0</v>
      </c>
      <c r="Y206" s="2065">
        <f>+'17HPM_DATA_INPUT'!E211-'XX_17CK AUDITTO INPUT'!D206</f>
        <v>0</v>
      </c>
      <c r="Z206" s="2065">
        <f>+'17HPM_DATA_INPUT'!F211-'XX_17CK AUDITTO INPUT'!E206</f>
        <v>0</v>
      </c>
      <c r="AA206" s="2065">
        <f>+'17HPM_DATA_INPUT'!G211-'XX_17CK AUDITTO INPUT'!F206</f>
        <v>0</v>
      </c>
      <c r="AB206" s="2065">
        <f>+'17HPM_DATA_INPUT'!H211-'XX_17CK AUDITTO INPUT'!G206</f>
        <v>0</v>
      </c>
      <c r="AC206" s="2065">
        <f>+'17HPM_DATA_INPUT'!I211-'XX_17CK AUDITTO INPUT'!H206</f>
        <v>0</v>
      </c>
      <c r="AD206" s="2065">
        <f>+'17HPM_DATA_INPUT'!J211-'XX_17CK AUDITTO INPUT'!I206</f>
        <v>0</v>
      </c>
      <c r="AE206" s="2065">
        <f>+'17HPM_DATA_INPUT'!K211-'XX_17CK AUDITTO INPUT'!J206</f>
        <v>0</v>
      </c>
      <c r="AF206" s="2065">
        <f>+'17HPM_DATA_INPUT'!L211-'XX_17CK AUDITTO INPUT'!K206</f>
        <v>0</v>
      </c>
      <c r="AG206" s="2065">
        <f>+'17HPM_DATA_INPUT'!M211-'XX_17CK AUDITTO INPUT'!L206</f>
        <v>0</v>
      </c>
      <c r="AH206" s="2065">
        <f>+'17HPM_DATA_INPUT'!N211-'XX_17CK AUDITTO INPUT'!M206</f>
        <v>0</v>
      </c>
      <c r="AI206" s="2065">
        <f>+'17HPM_DATA_INPUT'!O211-'XX_17CK AUDITTO INPUT'!N206</f>
        <v>0</v>
      </c>
      <c r="AJ206" s="2065">
        <f>+'17HPM_DATA_INPUT'!P211-'XX_17CK AUDITTO INPUT'!O206</f>
        <v>0</v>
      </c>
      <c r="AK206" s="2065">
        <f>+'17HPM_DATA_INPUT'!Q211-'XX_17CK AUDITTO INPUT'!P206</f>
        <v>0</v>
      </c>
      <c r="AL206" s="2065">
        <f>+'17HPM_DATA_INPUT'!R211-'XX_17CK AUDITTO INPUT'!Q206</f>
        <v>0</v>
      </c>
      <c r="AM206" s="2065">
        <f>+'17HPM_DATA_INPUT'!S211-'XX_17CK AUDITTO INPUT'!R206</f>
        <v>0</v>
      </c>
      <c r="AN206" s="2065">
        <f>+'17HPM_DATA_INPUT'!T211-'XX_17CK AUDITTO INPUT'!S206</f>
        <v>0</v>
      </c>
      <c r="AO206" s="2065">
        <f>+'17HPM_DATA_INPUT'!U211-'XX_17CK AUDITTO INPUT'!T206</f>
        <v>0</v>
      </c>
      <c r="AQ206" s="455" t="str">
        <f>'Departmental PL'!D216</f>
        <v>6220 OPD-PEDS</v>
      </c>
    </row>
    <row r="207" spans="1:43" ht="20.25" hidden="1" customHeight="1" x14ac:dyDescent="0.25">
      <c r="A207" s="2032" t="s">
        <v>1563</v>
      </c>
      <c r="B207" s="2072" t="s">
        <v>2307</v>
      </c>
      <c r="C207" s="2073">
        <v>10</v>
      </c>
      <c r="D207" s="2073">
        <v>11</v>
      </c>
      <c r="E207" s="2073">
        <v>45</v>
      </c>
      <c r="F207" s="2073">
        <v>47</v>
      </c>
      <c r="G207" s="2073">
        <v>16495</v>
      </c>
      <c r="H207" s="2073">
        <v>17566</v>
      </c>
      <c r="I207" s="2073">
        <v>7423</v>
      </c>
      <c r="J207" s="2073">
        <v>8551</v>
      </c>
      <c r="K207" s="2073">
        <v>4182</v>
      </c>
      <c r="L207" s="2073">
        <v>5899</v>
      </c>
      <c r="M207" s="2073">
        <v>3241</v>
      </c>
      <c r="N207" s="2073">
        <v>2652</v>
      </c>
      <c r="O207" s="2073">
        <v>481</v>
      </c>
      <c r="P207" s="2073">
        <v>669</v>
      </c>
      <c r="Q207" s="2073">
        <v>1122</v>
      </c>
      <c r="R207" s="2073">
        <v>1812</v>
      </c>
      <c r="S207" s="2073">
        <v>1638</v>
      </c>
      <c r="T207" s="2073">
        <v>171</v>
      </c>
      <c r="U207" s="2061" t="str">
        <f t="shared" si="3"/>
        <v>Total ASC</v>
      </c>
      <c r="W207" s="455" t="b">
        <f>+'17HPM_DATA_INPUT'!C212='XX_17CK AUDITTO INPUT'!U207</f>
        <v>1</v>
      </c>
      <c r="X207" s="2065">
        <f>+'17HPM_DATA_INPUT'!D212-'XX_17CK AUDITTO INPUT'!C207</f>
        <v>13</v>
      </c>
      <c r="Y207" s="2065">
        <f>+'17HPM_DATA_INPUT'!E212-'XX_17CK AUDITTO INPUT'!D207</f>
        <v>17</v>
      </c>
      <c r="Z207" s="2065">
        <f>+'17HPM_DATA_INPUT'!F212-'XX_17CK AUDITTO INPUT'!E207</f>
        <v>39</v>
      </c>
      <c r="AA207" s="2065">
        <f>+'17HPM_DATA_INPUT'!G212-'XX_17CK AUDITTO INPUT'!F207</f>
        <v>83</v>
      </c>
      <c r="AB207" s="2065">
        <f>+'17HPM_DATA_INPUT'!H212-'XX_17CK AUDITTO INPUT'!G207</f>
        <v>26673</v>
      </c>
      <c r="AC207" s="2065">
        <f>+'17HPM_DATA_INPUT'!I212-'XX_17CK AUDITTO INPUT'!H207</f>
        <v>25153</v>
      </c>
      <c r="AD207" s="2065">
        <f>+'17HPM_DATA_INPUT'!J212-'XX_17CK AUDITTO INPUT'!I207</f>
        <v>9829</v>
      </c>
      <c r="AE207" s="2065">
        <f>+'17HPM_DATA_INPUT'!K212-'XX_17CK AUDITTO INPUT'!J207</f>
        <v>7860</v>
      </c>
      <c r="AF207" s="2065">
        <f>+'17HPM_DATA_INPUT'!L212-'XX_17CK AUDITTO INPUT'!K207</f>
        <v>6804</v>
      </c>
      <c r="AG207" s="2065">
        <f>+'17HPM_DATA_INPUT'!M212-'XX_17CK AUDITTO INPUT'!L207</f>
        <v>12485</v>
      </c>
      <c r="AH207" s="2065">
        <f>+'17HPM_DATA_INPUT'!N212-'XX_17CK AUDITTO INPUT'!M207</f>
        <v>3026</v>
      </c>
      <c r="AI207" s="2065">
        <f>+'17HPM_DATA_INPUT'!O212-'XX_17CK AUDITTO INPUT'!N207</f>
        <v>-4625</v>
      </c>
      <c r="AJ207" s="2065">
        <f>+'17HPM_DATA_INPUT'!P212-'XX_17CK AUDITTO INPUT'!O207</f>
        <v>763</v>
      </c>
      <c r="AK207" s="2065">
        <f>+'17HPM_DATA_INPUT'!Q212-'XX_17CK AUDITTO INPUT'!P207</f>
        <v>718</v>
      </c>
      <c r="AL207" s="2065">
        <f>+'17HPM_DATA_INPUT'!R212-'XX_17CK AUDITTO INPUT'!Q207</f>
        <v>1631</v>
      </c>
      <c r="AM207" s="2065">
        <f>+'17HPM_DATA_INPUT'!S212-'XX_17CK AUDITTO INPUT'!R207</f>
        <v>2216</v>
      </c>
      <c r="AN207" s="2065">
        <f>+'17HPM_DATA_INPUT'!T212-'XX_17CK AUDITTO INPUT'!S207</f>
        <v>632</v>
      </c>
      <c r="AO207" s="2065">
        <f>+'17HPM_DATA_INPUT'!U212-'XX_17CK AUDITTO INPUT'!T207</f>
        <v>-7558</v>
      </c>
      <c r="AQ207" s="455" t="str">
        <f>'Departmental PL'!D217</f>
        <v>6230 PEDS CRANIALFACIAL CLINIC</v>
      </c>
    </row>
    <row r="208" spans="1:43" ht="20.25" hidden="1" customHeight="1" x14ac:dyDescent="0.25">
      <c r="A208" s="2067" t="s">
        <v>1794</v>
      </c>
      <c r="B208" s="2058" t="s">
        <v>2408</v>
      </c>
      <c r="C208" s="2060">
        <v>42</v>
      </c>
      <c r="D208" s="2060">
        <v>47</v>
      </c>
      <c r="E208" s="2060">
        <v>84</v>
      </c>
      <c r="F208" s="2060">
        <v>96</v>
      </c>
      <c r="G208" s="2060">
        <v>49054</v>
      </c>
      <c r="H208" s="2060">
        <v>57911</v>
      </c>
      <c r="I208" s="2060">
        <v>16156</v>
      </c>
      <c r="J208" s="2060">
        <v>16482</v>
      </c>
      <c r="K208" s="2060">
        <v>12436</v>
      </c>
      <c r="L208" s="2060">
        <v>30079</v>
      </c>
      <c r="M208" s="2060">
        <v>3720</v>
      </c>
      <c r="N208" s="2060">
        <v>-13597</v>
      </c>
      <c r="O208" s="2060">
        <v>1432</v>
      </c>
      <c r="P208" s="2060">
        <v>1729</v>
      </c>
      <c r="Q208" s="2060">
        <v>3337</v>
      </c>
      <c r="R208" s="2060">
        <v>5339</v>
      </c>
      <c r="S208" s="2060">
        <v>-1049</v>
      </c>
      <c r="T208" s="2060">
        <v>-20664</v>
      </c>
      <c r="U208" s="2061" t="str">
        <f t="shared" si="3"/>
        <v>4400 EPILEPSY</v>
      </c>
      <c r="W208" s="455" t="b">
        <f>+'17HPM_DATA_INPUT'!C213='XX_17CK AUDITTO INPUT'!U208</f>
        <v>1</v>
      </c>
      <c r="X208" s="2065">
        <f>+'17HPM_DATA_INPUT'!D213-'XX_17CK AUDITTO INPUT'!C208</f>
        <v>59</v>
      </c>
      <c r="Y208" s="2065">
        <f>+'17HPM_DATA_INPUT'!E213-'XX_17CK AUDITTO INPUT'!D208</f>
        <v>56</v>
      </c>
      <c r="Z208" s="2065">
        <f>+'17HPM_DATA_INPUT'!F213-'XX_17CK AUDITTO INPUT'!E208</f>
        <v>117</v>
      </c>
      <c r="AA208" s="2065">
        <f>+'17HPM_DATA_INPUT'!G213-'XX_17CK AUDITTO INPUT'!F208</f>
        <v>109</v>
      </c>
      <c r="AB208" s="2065">
        <f>+'17HPM_DATA_INPUT'!H213-'XX_17CK AUDITTO INPUT'!G208</f>
        <v>70947</v>
      </c>
      <c r="AC208" s="2065">
        <f>+'17HPM_DATA_INPUT'!I213-'XX_17CK AUDITTO INPUT'!H208</f>
        <v>70043</v>
      </c>
      <c r="AD208" s="2065">
        <f>+'17HPM_DATA_INPUT'!J213-'XX_17CK AUDITTO INPUT'!I208</f>
        <v>19100</v>
      </c>
      <c r="AE208" s="2065">
        <f>+'17HPM_DATA_INPUT'!K213-'XX_17CK AUDITTO INPUT'!J208</f>
        <v>20980</v>
      </c>
      <c r="AF208" s="2065">
        <f>+'17HPM_DATA_INPUT'!L213-'XX_17CK AUDITTO INPUT'!K208</f>
        <v>18228</v>
      </c>
      <c r="AG208" s="2065">
        <f>+'17HPM_DATA_INPUT'!M213-'XX_17CK AUDITTO INPUT'!L208</f>
        <v>34603</v>
      </c>
      <c r="AH208" s="2065">
        <f>+'17HPM_DATA_INPUT'!N213-'XX_17CK AUDITTO INPUT'!M208</f>
        <v>872</v>
      </c>
      <c r="AI208" s="2065">
        <f>+'17HPM_DATA_INPUT'!O213-'XX_17CK AUDITTO INPUT'!N208</f>
        <v>-13624</v>
      </c>
      <c r="AJ208" s="2065">
        <f>+'17HPM_DATA_INPUT'!P213-'XX_17CK AUDITTO INPUT'!O208</f>
        <v>2040</v>
      </c>
      <c r="AK208" s="2065">
        <f>+'17HPM_DATA_INPUT'!Q213-'XX_17CK AUDITTO INPUT'!P208</f>
        <v>1989</v>
      </c>
      <c r="AL208" s="2065">
        <f>+'17HPM_DATA_INPUT'!R213-'XX_17CK AUDITTO INPUT'!Q208</f>
        <v>4347</v>
      </c>
      <c r="AM208" s="2065">
        <f>+'17HPM_DATA_INPUT'!S213-'XX_17CK AUDITTO INPUT'!R208</f>
        <v>6141</v>
      </c>
      <c r="AN208" s="2065">
        <f>+'17HPM_DATA_INPUT'!T213-'XX_17CK AUDITTO INPUT'!S208</f>
        <v>-5515</v>
      </c>
      <c r="AO208" s="2065">
        <f>+'17HPM_DATA_INPUT'!U213-'XX_17CK AUDITTO INPUT'!T208</f>
        <v>-21755</v>
      </c>
      <c r="AQ208" s="455" t="str">
        <f>'Departmental PL'!D218</f>
        <v>Total ASC</v>
      </c>
    </row>
    <row r="209" spans="1:43" ht="20.25" hidden="1" customHeight="1" x14ac:dyDescent="0.25">
      <c r="A209" s="2067" t="s">
        <v>1795</v>
      </c>
      <c r="B209" s="2058" t="s">
        <v>2412</v>
      </c>
      <c r="C209" s="2060">
        <v>1</v>
      </c>
      <c r="D209" s="2060">
        <v>3</v>
      </c>
      <c r="E209" s="2060">
        <v>2</v>
      </c>
      <c r="F209" s="2060">
        <v>18</v>
      </c>
      <c r="G209" s="2060">
        <v>1437</v>
      </c>
      <c r="H209" s="2060">
        <v>7205</v>
      </c>
      <c r="I209" s="2060">
        <v>181</v>
      </c>
      <c r="J209" s="2060">
        <v>2866</v>
      </c>
      <c r="K209" s="2060">
        <v>283</v>
      </c>
      <c r="L209" s="2060">
        <v>1417</v>
      </c>
      <c r="M209" s="2060">
        <v>-102</v>
      </c>
      <c r="N209" s="2060">
        <v>1449</v>
      </c>
      <c r="O209" s="2060">
        <v>57</v>
      </c>
      <c r="P209" s="2060">
        <v>252</v>
      </c>
      <c r="Q209" s="2060">
        <v>87</v>
      </c>
      <c r="R209" s="2060">
        <v>421</v>
      </c>
      <c r="S209" s="2060">
        <v>-246</v>
      </c>
      <c r="T209" s="2060">
        <v>776</v>
      </c>
      <c r="U209" s="2061" t="str">
        <f t="shared" si="3"/>
        <v>4420 NEUROMUSCULAR DISEASE</v>
      </c>
      <c r="W209" s="455" t="b">
        <f>+'17HPM_DATA_INPUT'!C214='XX_17CK AUDITTO INPUT'!U209</f>
        <v>1</v>
      </c>
      <c r="X209" s="2065">
        <f>+'17HPM_DATA_INPUT'!D214-'XX_17CK AUDITTO INPUT'!C209</f>
        <v>1</v>
      </c>
      <c r="Y209" s="2065">
        <f>+'17HPM_DATA_INPUT'!E214-'XX_17CK AUDITTO INPUT'!D209</f>
        <v>1</v>
      </c>
      <c r="Z209" s="2065">
        <f>+'17HPM_DATA_INPUT'!F214-'XX_17CK AUDITTO INPUT'!E209</f>
        <v>4</v>
      </c>
      <c r="AA209" s="2065">
        <f>+'17HPM_DATA_INPUT'!G214-'XX_17CK AUDITTO INPUT'!F209</f>
        <v>4</v>
      </c>
      <c r="AB209" s="2065">
        <f>+'17HPM_DATA_INPUT'!H214-'XX_17CK AUDITTO INPUT'!G209</f>
        <v>682</v>
      </c>
      <c r="AC209" s="2065">
        <f>+'17HPM_DATA_INPUT'!I214-'XX_17CK AUDITTO INPUT'!H209</f>
        <v>3144</v>
      </c>
      <c r="AD209" s="2065">
        <f>+'17HPM_DATA_INPUT'!J214-'XX_17CK AUDITTO INPUT'!I209</f>
        <v>402</v>
      </c>
      <c r="AE209" s="2065">
        <f>+'17HPM_DATA_INPUT'!K214-'XX_17CK AUDITTO INPUT'!J209</f>
        <v>500</v>
      </c>
      <c r="AF209" s="2065">
        <f>+'17HPM_DATA_INPUT'!L214-'XX_17CK AUDITTO INPUT'!K209</f>
        <v>126</v>
      </c>
      <c r="AG209" s="2065">
        <f>+'17HPM_DATA_INPUT'!M214-'XX_17CK AUDITTO INPUT'!L209</f>
        <v>587</v>
      </c>
      <c r="AH209" s="2065">
        <f>+'17HPM_DATA_INPUT'!N214-'XX_17CK AUDITTO INPUT'!M209</f>
        <v>276</v>
      </c>
      <c r="AI209" s="2065">
        <f>+'17HPM_DATA_INPUT'!O214-'XX_17CK AUDITTO INPUT'!N209</f>
        <v>-87</v>
      </c>
      <c r="AJ209" s="2065">
        <f>+'17HPM_DATA_INPUT'!P214-'XX_17CK AUDITTO INPUT'!O209</f>
        <v>26</v>
      </c>
      <c r="AK209" s="2065">
        <f>+'17HPM_DATA_INPUT'!Q214-'XX_17CK AUDITTO INPUT'!P209</f>
        <v>104</v>
      </c>
      <c r="AL209" s="2065">
        <f>+'17HPM_DATA_INPUT'!R214-'XX_17CK AUDITTO INPUT'!Q209</f>
        <v>38</v>
      </c>
      <c r="AM209" s="2065">
        <f>+'17HPM_DATA_INPUT'!S214-'XX_17CK AUDITTO INPUT'!R209</f>
        <v>175</v>
      </c>
      <c r="AN209" s="2065">
        <f>+'17HPM_DATA_INPUT'!T214-'XX_17CK AUDITTO INPUT'!S209</f>
        <v>212</v>
      </c>
      <c r="AO209" s="2065">
        <f>+'17HPM_DATA_INPUT'!U214-'XX_17CK AUDITTO INPUT'!T209</f>
        <v>-366</v>
      </c>
      <c r="AQ209" s="455" t="str">
        <f>'Departmental PL'!D219</f>
        <v>1971 NS CH 7N</v>
      </c>
    </row>
    <row r="210" spans="1:43" ht="20.25" hidden="1" customHeight="1" x14ac:dyDescent="0.25">
      <c r="A210" s="2085" t="s">
        <v>1561</v>
      </c>
      <c r="B210" s="2058" t="s">
        <v>2417</v>
      </c>
      <c r="C210" s="2060">
        <v>0</v>
      </c>
      <c r="D210" s="2060">
        <v>2</v>
      </c>
      <c r="E210" s="2060">
        <v>0</v>
      </c>
      <c r="F210" s="2060">
        <v>302</v>
      </c>
      <c r="G210" s="2060">
        <v>0</v>
      </c>
      <c r="H210" s="2060">
        <v>12238</v>
      </c>
      <c r="I210" s="2060">
        <v>0</v>
      </c>
      <c r="J210" s="2060">
        <v>3301</v>
      </c>
      <c r="K210" s="2060">
        <v>0</v>
      </c>
      <c r="L210" s="2060">
        <v>2360</v>
      </c>
      <c r="M210" s="2060">
        <v>0</v>
      </c>
      <c r="N210" s="2060">
        <v>941</v>
      </c>
      <c r="O210" s="2060">
        <v>0</v>
      </c>
      <c r="P210" s="2060">
        <v>583</v>
      </c>
      <c r="Q210" s="2060">
        <v>0</v>
      </c>
      <c r="R210" s="2060">
        <v>654</v>
      </c>
      <c r="S210" s="2060">
        <v>0</v>
      </c>
      <c r="T210" s="2060">
        <v>-296</v>
      </c>
      <c r="U210" s="2061" t="str">
        <f t="shared" si="3"/>
        <v>6120 OPD-MED NEURO</v>
      </c>
      <c r="W210" s="455" t="b">
        <f>+'17HPM_DATA_INPUT'!C215='XX_17CK AUDITTO INPUT'!U210</f>
        <v>1</v>
      </c>
      <c r="X210" s="2065">
        <f>+'17HPM_DATA_INPUT'!D215-'XX_17CK AUDITTO INPUT'!C210</f>
        <v>1</v>
      </c>
      <c r="Y210" s="2065">
        <f>+'17HPM_DATA_INPUT'!E215-'XX_17CK AUDITTO INPUT'!D210</f>
        <v>1</v>
      </c>
      <c r="Z210" s="2065">
        <f>+'17HPM_DATA_INPUT'!F215-'XX_17CK AUDITTO INPUT'!E210</f>
        <v>7</v>
      </c>
      <c r="AA210" s="2065">
        <f>+'17HPM_DATA_INPUT'!G215-'XX_17CK AUDITTO INPUT'!F210</f>
        <v>0</v>
      </c>
      <c r="AB210" s="2065">
        <f>+'17HPM_DATA_INPUT'!H215-'XX_17CK AUDITTO INPUT'!G210</f>
        <v>1010</v>
      </c>
      <c r="AC210" s="2065">
        <f>+'17HPM_DATA_INPUT'!I215-'XX_17CK AUDITTO INPUT'!H210</f>
        <v>0</v>
      </c>
      <c r="AD210" s="2065">
        <f>+'17HPM_DATA_INPUT'!J215-'XX_17CK AUDITTO INPUT'!I210</f>
        <v>165</v>
      </c>
      <c r="AE210" s="2065">
        <f>+'17HPM_DATA_INPUT'!K215-'XX_17CK AUDITTO INPUT'!J210</f>
        <v>0</v>
      </c>
      <c r="AF210" s="2065">
        <f>+'17HPM_DATA_INPUT'!L215-'XX_17CK AUDITTO INPUT'!K210</f>
        <v>188</v>
      </c>
      <c r="AG210" s="2065">
        <f>+'17HPM_DATA_INPUT'!M215-'XX_17CK AUDITTO INPUT'!L210</f>
        <v>0</v>
      </c>
      <c r="AH210" s="2065">
        <f>+'17HPM_DATA_INPUT'!N215-'XX_17CK AUDITTO INPUT'!M210</f>
        <v>-23</v>
      </c>
      <c r="AI210" s="2065">
        <f>+'17HPM_DATA_INPUT'!O215-'XX_17CK AUDITTO INPUT'!N210</f>
        <v>0</v>
      </c>
      <c r="AJ210" s="2065">
        <f>+'17HPM_DATA_INPUT'!P215-'XX_17CK AUDITTO INPUT'!O210</f>
        <v>46</v>
      </c>
      <c r="AK210" s="2065">
        <f>+'17HPM_DATA_INPUT'!Q215-'XX_17CK AUDITTO INPUT'!P210</f>
        <v>0</v>
      </c>
      <c r="AL210" s="2065">
        <f>+'17HPM_DATA_INPUT'!R215-'XX_17CK AUDITTO INPUT'!Q210</f>
        <v>63</v>
      </c>
      <c r="AM210" s="2065">
        <f>+'17HPM_DATA_INPUT'!S215-'XX_17CK AUDITTO INPUT'!R210</f>
        <v>0</v>
      </c>
      <c r="AN210" s="2065">
        <f>+'17HPM_DATA_INPUT'!T215-'XX_17CK AUDITTO INPUT'!S210</f>
        <v>-132</v>
      </c>
      <c r="AO210" s="2065">
        <f>+'17HPM_DATA_INPUT'!U215-'XX_17CK AUDITTO INPUT'!T210</f>
        <v>0</v>
      </c>
      <c r="AQ210" s="455" t="str">
        <f>'Departmental PL'!D220</f>
        <v>1972 NS CH 7S</v>
      </c>
    </row>
    <row r="211" spans="1:43" ht="20.25" hidden="1" customHeight="1" x14ac:dyDescent="0.25">
      <c r="A211" s="2033" t="s">
        <v>1563</v>
      </c>
      <c r="B211" s="2076" t="s">
        <v>2308</v>
      </c>
      <c r="C211" s="2077">
        <v>43</v>
      </c>
      <c r="D211" s="2077">
        <v>52</v>
      </c>
      <c r="E211" s="2077">
        <v>86</v>
      </c>
      <c r="F211" s="2077">
        <v>416</v>
      </c>
      <c r="G211" s="2077">
        <v>50491</v>
      </c>
      <c r="H211" s="2077">
        <v>77354</v>
      </c>
      <c r="I211" s="2077">
        <v>16337</v>
      </c>
      <c r="J211" s="2077">
        <v>22649</v>
      </c>
      <c r="K211" s="2077">
        <v>12719</v>
      </c>
      <c r="L211" s="2077">
        <v>33856</v>
      </c>
      <c r="M211" s="2077">
        <v>3618</v>
      </c>
      <c r="N211" s="2077">
        <v>-11207</v>
      </c>
      <c r="O211" s="2077">
        <v>1488</v>
      </c>
      <c r="P211" s="2077">
        <v>2564</v>
      </c>
      <c r="Q211" s="2077">
        <v>3424</v>
      </c>
      <c r="R211" s="2077">
        <v>6414</v>
      </c>
      <c r="S211" s="2077">
        <v>-1295</v>
      </c>
      <c r="T211" s="2077">
        <v>-20184</v>
      </c>
      <c r="U211" s="2061" t="str">
        <f t="shared" si="3"/>
        <v>Total OBS</v>
      </c>
      <c r="W211" s="455" t="b">
        <f>+'17HPM_DATA_INPUT'!C216='XX_17CK AUDITTO INPUT'!U211</f>
        <v>1</v>
      </c>
      <c r="X211" s="2065">
        <f>+'17HPM_DATA_INPUT'!D216-'XX_17CK AUDITTO INPUT'!C211</f>
        <v>61</v>
      </c>
      <c r="Y211" s="2065">
        <f>+'17HPM_DATA_INPUT'!E216-'XX_17CK AUDITTO INPUT'!D211</f>
        <v>58</v>
      </c>
      <c r="Z211" s="2065">
        <f>+'17HPM_DATA_INPUT'!F216-'XX_17CK AUDITTO INPUT'!E211</f>
        <v>128</v>
      </c>
      <c r="AA211" s="2065">
        <f>+'17HPM_DATA_INPUT'!G216-'XX_17CK AUDITTO INPUT'!F211</f>
        <v>113</v>
      </c>
      <c r="AB211" s="2065">
        <f>+'17HPM_DATA_INPUT'!H216-'XX_17CK AUDITTO INPUT'!G211</f>
        <v>72639</v>
      </c>
      <c r="AC211" s="2065">
        <f>+'17HPM_DATA_INPUT'!I216-'XX_17CK AUDITTO INPUT'!H211</f>
        <v>73187</v>
      </c>
      <c r="AD211" s="2065">
        <f>+'17HPM_DATA_INPUT'!J216-'XX_17CK AUDITTO INPUT'!I211</f>
        <v>19667</v>
      </c>
      <c r="AE211" s="2065">
        <f>+'17HPM_DATA_INPUT'!K216-'XX_17CK AUDITTO INPUT'!J211</f>
        <v>21480</v>
      </c>
      <c r="AF211" s="2065">
        <f>+'17HPM_DATA_INPUT'!L216-'XX_17CK AUDITTO INPUT'!K211</f>
        <v>18542</v>
      </c>
      <c r="AG211" s="2065">
        <f>+'17HPM_DATA_INPUT'!M216-'XX_17CK AUDITTO INPUT'!L211</f>
        <v>35191</v>
      </c>
      <c r="AH211" s="2065">
        <f>+'17HPM_DATA_INPUT'!N216-'XX_17CK AUDITTO INPUT'!M211</f>
        <v>1125</v>
      </c>
      <c r="AI211" s="2065">
        <f>+'17HPM_DATA_INPUT'!O216-'XX_17CK AUDITTO INPUT'!N211</f>
        <v>-13711</v>
      </c>
      <c r="AJ211" s="2065">
        <f>+'17HPM_DATA_INPUT'!P216-'XX_17CK AUDITTO INPUT'!O211</f>
        <v>2113</v>
      </c>
      <c r="AK211" s="2065">
        <f>+'17HPM_DATA_INPUT'!Q216-'XX_17CK AUDITTO INPUT'!P211</f>
        <v>2093</v>
      </c>
      <c r="AL211" s="2065">
        <f>+'17HPM_DATA_INPUT'!R216-'XX_17CK AUDITTO INPUT'!Q211</f>
        <v>4448</v>
      </c>
      <c r="AM211" s="2065">
        <f>+'17HPM_DATA_INPUT'!S216-'XX_17CK AUDITTO INPUT'!R211</f>
        <v>6316</v>
      </c>
      <c r="AN211" s="2065">
        <f>+'17HPM_DATA_INPUT'!T216-'XX_17CK AUDITTO INPUT'!S211</f>
        <v>-5435</v>
      </c>
      <c r="AO211" s="2065">
        <f>+'17HPM_DATA_INPUT'!U216-'XX_17CK AUDITTO INPUT'!T211</f>
        <v>-22122</v>
      </c>
      <c r="AQ211" s="455" t="str">
        <f>'Departmental PL'!D221</f>
        <v>1981 NS CH 8N</v>
      </c>
    </row>
    <row r="212" spans="1:43" ht="20.25" hidden="1" customHeight="1" x14ac:dyDescent="0.25">
      <c r="A212" s="2095"/>
      <c r="B212" s="2095" t="s">
        <v>2419</v>
      </c>
      <c r="C212" s="2091">
        <v>10444</v>
      </c>
      <c r="D212" s="2092">
        <v>10430</v>
      </c>
      <c r="E212" s="2092">
        <v>650068</v>
      </c>
      <c r="F212" s="2092">
        <v>623912</v>
      </c>
      <c r="G212" s="2092">
        <v>32938116</v>
      </c>
      <c r="H212" s="2092">
        <v>29131911</v>
      </c>
      <c r="I212" s="2092">
        <v>14542242</v>
      </c>
      <c r="J212" s="2092">
        <v>12775789</v>
      </c>
      <c r="K212" s="2092">
        <v>7846304</v>
      </c>
      <c r="L212" s="2092">
        <v>7332008</v>
      </c>
      <c r="M212" s="2092">
        <v>6695938</v>
      </c>
      <c r="N212" s="2092">
        <v>5443781</v>
      </c>
      <c r="O212" s="2092">
        <v>1457102</v>
      </c>
      <c r="P212" s="2092">
        <v>1302825</v>
      </c>
      <c r="Q212" s="2092">
        <v>2362180</v>
      </c>
      <c r="R212" s="2092">
        <v>1894607</v>
      </c>
      <c r="S212" s="2092">
        <v>2876656</v>
      </c>
      <c r="T212" s="2092">
        <v>2246349</v>
      </c>
      <c r="U212" s="2061" t="str">
        <f t="shared" si="3"/>
        <v>Total 007 Neurology</v>
      </c>
      <c r="W212" s="455" t="b">
        <f>+'17HPM_DATA_INPUT'!C217='XX_17CK AUDITTO INPUT'!U212</f>
        <v>1</v>
      </c>
      <c r="X212" s="2065">
        <f>+'17HPM_DATA_INPUT'!D217-'XX_17CK AUDITTO INPUT'!C212</f>
        <v>10474</v>
      </c>
      <c r="Y212" s="2065">
        <f>+'17HPM_DATA_INPUT'!E217-'XX_17CK AUDITTO INPUT'!D212</f>
        <v>10473</v>
      </c>
      <c r="Z212" s="2065">
        <f>+'17HPM_DATA_INPUT'!F217-'XX_17CK AUDITTO INPUT'!E212</f>
        <v>678111</v>
      </c>
      <c r="AA212" s="2065">
        <f>+'17HPM_DATA_INPUT'!G217-'XX_17CK AUDITTO INPUT'!F212</f>
        <v>627840</v>
      </c>
      <c r="AB212" s="2065">
        <f>+'17HPM_DATA_INPUT'!H217-'XX_17CK AUDITTO INPUT'!G212</f>
        <v>45412309</v>
      </c>
      <c r="AC212" s="2065">
        <f>+'17HPM_DATA_INPUT'!I217-'XX_17CK AUDITTO INPUT'!H212</f>
        <v>31052057</v>
      </c>
      <c r="AD212" s="2065">
        <f>+'17HPM_DATA_INPUT'!J217-'XX_17CK AUDITTO INPUT'!I212</f>
        <v>19036339</v>
      </c>
      <c r="AE212" s="2065">
        <f>+'17HPM_DATA_INPUT'!K217-'XX_17CK AUDITTO INPUT'!J212</f>
        <v>13620052</v>
      </c>
      <c r="AF212" s="2065">
        <f>+'17HPM_DATA_INPUT'!L217-'XX_17CK AUDITTO INPUT'!K212</f>
        <v>12205981</v>
      </c>
      <c r="AG212" s="2065">
        <f>+'17HPM_DATA_INPUT'!M217-'XX_17CK AUDITTO INPUT'!L212</f>
        <v>7644255</v>
      </c>
      <c r="AH212" s="2065">
        <f>+'17HPM_DATA_INPUT'!N217-'XX_17CK AUDITTO INPUT'!M212</f>
        <v>6830358</v>
      </c>
      <c r="AI212" s="2065">
        <f>+'17HPM_DATA_INPUT'!O217-'XX_17CK AUDITTO INPUT'!N212</f>
        <v>5975796</v>
      </c>
      <c r="AJ212" s="2065">
        <f>+'17HPM_DATA_INPUT'!P217-'XX_17CK AUDITTO INPUT'!O212</f>
        <v>1681407</v>
      </c>
      <c r="AK212" s="2065">
        <f>+'17HPM_DATA_INPUT'!Q217-'XX_17CK AUDITTO INPUT'!P212</f>
        <v>1292102</v>
      </c>
      <c r="AL212" s="2065">
        <f>+'17HPM_DATA_INPUT'!R217-'XX_17CK AUDITTO INPUT'!Q212</f>
        <v>2969004</v>
      </c>
      <c r="AM212" s="2065">
        <f>+'17HPM_DATA_INPUT'!S217-'XX_17CK AUDITTO INPUT'!R212</f>
        <v>1848056</v>
      </c>
      <c r="AN212" s="2065">
        <f>+'17HPM_DATA_INPUT'!T217-'XX_17CK AUDITTO INPUT'!S212</f>
        <v>2179947</v>
      </c>
      <c r="AO212" s="2065">
        <f>+'17HPM_DATA_INPUT'!U217-'XX_17CK AUDITTO INPUT'!T212</f>
        <v>2835638</v>
      </c>
      <c r="AQ212" s="455" t="str">
        <f>'Departmental PL'!D222</f>
        <v>1982 NS CH 8S</v>
      </c>
    </row>
    <row r="213" spans="1:43" ht="20.25" hidden="1" customHeight="1" x14ac:dyDescent="0.25">
      <c r="A213" s="2081"/>
      <c r="B213" s="2082" t="s">
        <v>2420</v>
      </c>
      <c r="C213" s="2083" t="s">
        <v>436</v>
      </c>
      <c r="D213" s="2083" t="s">
        <v>436</v>
      </c>
      <c r="E213" s="2083" t="s">
        <v>436</v>
      </c>
      <c r="F213" s="2083" t="s">
        <v>436</v>
      </c>
      <c r="G213" s="2083" t="s">
        <v>436</v>
      </c>
      <c r="H213" s="2083" t="s">
        <v>436</v>
      </c>
      <c r="I213" s="2083" t="s">
        <v>436</v>
      </c>
      <c r="J213" s="2083" t="s">
        <v>436</v>
      </c>
      <c r="K213" s="2083" t="s">
        <v>436</v>
      </c>
      <c r="L213" s="2083" t="s">
        <v>436</v>
      </c>
      <c r="M213" s="2083" t="s">
        <v>436</v>
      </c>
      <c r="N213" s="2083" t="s">
        <v>436</v>
      </c>
      <c r="O213" s="2083" t="s">
        <v>436</v>
      </c>
      <c r="P213" s="2083" t="s">
        <v>436</v>
      </c>
      <c r="Q213" s="2083" t="s">
        <v>436</v>
      </c>
      <c r="R213" s="2083" t="s">
        <v>436</v>
      </c>
      <c r="S213" s="2083" t="s">
        <v>436</v>
      </c>
      <c r="T213" s="2083" t="s">
        <v>436</v>
      </c>
      <c r="U213" s="2061" t="str">
        <f t="shared" si="3"/>
        <v>007a Stroke Services</v>
      </c>
      <c r="W213" s="455" t="b">
        <f>+'17HPM_DATA_INPUT'!C218='XX_17CK AUDITTO INPUT'!U213</f>
        <v>0</v>
      </c>
      <c r="X213" s="2065" t="e">
        <f>+'17HPM_DATA_INPUT'!D218-'XX_17CK AUDITTO INPUT'!C213</f>
        <v>#VALUE!</v>
      </c>
      <c r="Y213" s="2065" t="e">
        <f>+'17HPM_DATA_INPUT'!E218-'XX_17CK AUDITTO INPUT'!D213</f>
        <v>#VALUE!</v>
      </c>
      <c r="Z213" s="2065" t="e">
        <f>+'17HPM_DATA_INPUT'!F218-'XX_17CK AUDITTO INPUT'!E213</f>
        <v>#VALUE!</v>
      </c>
      <c r="AA213" s="2065" t="e">
        <f>+'17HPM_DATA_INPUT'!G218-'XX_17CK AUDITTO INPUT'!F213</f>
        <v>#VALUE!</v>
      </c>
      <c r="AB213" s="2065" t="e">
        <f>+'17HPM_DATA_INPUT'!H218-'XX_17CK AUDITTO INPUT'!G213</f>
        <v>#VALUE!</v>
      </c>
      <c r="AC213" s="2065" t="e">
        <f>+'17HPM_DATA_INPUT'!I218-'XX_17CK AUDITTO INPUT'!H213</f>
        <v>#VALUE!</v>
      </c>
      <c r="AD213" s="2065" t="e">
        <f>+'17HPM_DATA_INPUT'!J218-'XX_17CK AUDITTO INPUT'!I213</f>
        <v>#VALUE!</v>
      </c>
      <c r="AE213" s="2065" t="e">
        <f>+'17HPM_DATA_INPUT'!K218-'XX_17CK AUDITTO INPUT'!J213</f>
        <v>#VALUE!</v>
      </c>
      <c r="AF213" s="2065" t="e">
        <f>+'17HPM_DATA_INPUT'!L218-'XX_17CK AUDITTO INPUT'!K213</f>
        <v>#VALUE!</v>
      </c>
      <c r="AG213" s="2065" t="e">
        <f>+'17HPM_DATA_INPUT'!M218-'XX_17CK AUDITTO INPUT'!L213</f>
        <v>#VALUE!</v>
      </c>
      <c r="AH213" s="2065" t="e">
        <f>+'17HPM_DATA_INPUT'!N218-'XX_17CK AUDITTO INPUT'!M213</f>
        <v>#VALUE!</v>
      </c>
      <c r="AI213" s="2065" t="e">
        <f>+'17HPM_DATA_INPUT'!O218-'XX_17CK AUDITTO INPUT'!N213</f>
        <v>#VALUE!</v>
      </c>
      <c r="AJ213" s="2065" t="e">
        <f>+'17HPM_DATA_INPUT'!P218-'XX_17CK AUDITTO INPUT'!O213</f>
        <v>#VALUE!</v>
      </c>
      <c r="AK213" s="2065" t="e">
        <f>+'17HPM_DATA_INPUT'!Q218-'XX_17CK AUDITTO INPUT'!P213</f>
        <v>#VALUE!</v>
      </c>
      <c r="AL213" s="2065" t="e">
        <f>+'17HPM_DATA_INPUT'!R218-'XX_17CK AUDITTO INPUT'!Q213</f>
        <v>#VALUE!</v>
      </c>
      <c r="AM213" s="2065" t="e">
        <f>+'17HPM_DATA_INPUT'!S218-'XX_17CK AUDITTO INPUT'!R213</f>
        <v>#VALUE!</v>
      </c>
      <c r="AN213" s="2065" t="e">
        <f>+'17HPM_DATA_INPUT'!T218-'XX_17CK AUDITTO INPUT'!S213</f>
        <v>#VALUE!</v>
      </c>
      <c r="AO213" s="2065" t="e">
        <f>+'17HPM_DATA_INPUT'!U218-'XX_17CK AUDITTO INPUT'!T213</f>
        <v>#VALUE!</v>
      </c>
      <c r="AQ213" s="455" t="str">
        <f>'Departmental PL'!D223</f>
        <v>4800 PED PULMONARY UNIT</v>
      </c>
    </row>
    <row r="214" spans="1:43" ht="20.25" hidden="1" customHeight="1" x14ac:dyDescent="0.25">
      <c r="A214" s="2097" t="s">
        <v>1564</v>
      </c>
      <c r="B214" s="2058" t="s">
        <v>2421</v>
      </c>
      <c r="C214" s="2060">
        <v>322</v>
      </c>
      <c r="D214" s="2060">
        <v>309</v>
      </c>
      <c r="E214" s="2060">
        <v>640</v>
      </c>
      <c r="F214" s="2060">
        <v>618</v>
      </c>
      <c r="G214" s="2060">
        <v>112435</v>
      </c>
      <c r="H214" s="2060">
        <v>105005</v>
      </c>
      <c r="I214" s="2060">
        <v>32502</v>
      </c>
      <c r="J214" s="2060">
        <v>28599</v>
      </c>
      <c r="K214" s="2060">
        <v>74532</v>
      </c>
      <c r="L214" s="2060">
        <v>61681</v>
      </c>
      <c r="M214" s="2060">
        <v>-42030</v>
      </c>
      <c r="N214" s="2060">
        <v>-33082</v>
      </c>
      <c r="O214" s="2060">
        <v>3723</v>
      </c>
      <c r="P214" s="2060">
        <v>159</v>
      </c>
      <c r="Q214" s="2060">
        <v>9653</v>
      </c>
      <c r="R214" s="2060">
        <v>8086</v>
      </c>
      <c r="S214" s="2060">
        <v>-55406</v>
      </c>
      <c r="T214" s="2060">
        <v>-41327</v>
      </c>
      <c r="U214" s="2061" t="str">
        <f t="shared" si="3"/>
        <v>6110 STROKE SERVICES</v>
      </c>
      <c r="W214" s="455" t="b">
        <f>+'17HPM_DATA_INPUT'!C219='XX_17CK AUDITTO INPUT'!U214</f>
        <v>1</v>
      </c>
      <c r="X214" s="2065">
        <f>+'17HPM_DATA_INPUT'!D219-'XX_17CK AUDITTO INPUT'!C214</f>
        <v>370</v>
      </c>
      <c r="Y214" s="2065">
        <f>+'17HPM_DATA_INPUT'!E219-'XX_17CK AUDITTO INPUT'!D214</f>
        <v>289</v>
      </c>
      <c r="Z214" s="2065">
        <f>+'17HPM_DATA_INPUT'!F219-'XX_17CK AUDITTO INPUT'!E214</f>
        <v>738</v>
      </c>
      <c r="AA214" s="2065">
        <f>+'17HPM_DATA_INPUT'!G219-'XX_17CK AUDITTO INPUT'!F214</f>
        <v>578</v>
      </c>
      <c r="AB214" s="2065">
        <f>+'17HPM_DATA_INPUT'!H219-'XX_17CK AUDITTO INPUT'!G214</f>
        <v>127555</v>
      </c>
      <c r="AC214" s="2065">
        <f>+'17HPM_DATA_INPUT'!I219-'XX_17CK AUDITTO INPUT'!H214</f>
        <v>98695</v>
      </c>
      <c r="AD214" s="2065">
        <f>+'17HPM_DATA_INPUT'!J219-'XX_17CK AUDITTO INPUT'!I214</f>
        <v>33363</v>
      </c>
      <c r="AE214" s="2065">
        <f>+'17HPM_DATA_INPUT'!K219-'XX_17CK AUDITTO INPUT'!J214</f>
        <v>34303</v>
      </c>
      <c r="AF214" s="2065">
        <f>+'17HPM_DATA_INPUT'!L219-'XX_17CK AUDITTO INPUT'!K214</f>
        <v>79539</v>
      </c>
      <c r="AG214" s="2065">
        <f>+'17HPM_DATA_INPUT'!M219-'XX_17CK AUDITTO INPUT'!L214</f>
        <v>57111</v>
      </c>
      <c r="AH214" s="2065">
        <f>+'17HPM_DATA_INPUT'!N219-'XX_17CK AUDITTO INPUT'!M214</f>
        <v>-46176</v>
      </c>
      <c r="AI214" s="2065">
        <f>+'17HPM_DATA_INPUT'!O219-'XX_17CK AUDITTO INPUT'!N214</f>
        <v>-22808</v>
      </c>
      <c r="AJ214" s="2065">
        <f>+'17HPM_DATA_INPUT'!P219-'XX_17CK AUDITTO INPUT'!O214</f>
        <v>4224</v>
      </c>
      <c r="AK214" s="2065">
        <f>+'17HPM_DATA_INPUT'!Q219-'XX_17CK AUDITTO INPUT'!P214</f>
        <v>147</v>
      </c>
      <c r="AL214" s="2065">
        <f>+'17HPM_DATA_INPUT'!R219-'XX_17CK AUDITTO INPUT'!Q214</f>
        <v>9928</v>
      </c>
      <c r="AM214" s="2065">
        <f>+'17HPM_DATA_INPUT'!S219-'XX_17CK AUDITTO INPUT'!R214</f>
        <v>7488</v>
      </c>
      <c r="AN214" s="2065">
        <f>+'17HPM_DATA_INPUT'!T219-'XX_17CK AUDITTO INPUT'!S214</f>
        <v>-60327</v>
      </c>
      <c r="AO214" s="2065">
        <f>+'17HPM_DATA_INPUT'!U219-'XX_17CK AUDITTO INPUT'!T214</f>
        <v>-30443</v>
      </c>
      <c r="AQ214" s="455" t="str">
        <f>'Departmental PL'!D224</f>
        <v>4820 PED TRT CTR/SPEC</v>
      </c>
    </row>
    <row r="215" spans="1:43" ht="20.25" hidden="1" customHeight="1" x14ac:dyDescent="0.25">
      <c r="A215" s="2031" t="s">
        <v>1309</v>
      </c>
      <c r="B215" s="2069" t="s">
        <v>2306</v>
      </c>
      <c r="C215" s="2070">
        <v>322</v>
      </c>
      <c r="D215" s="2070">
        <v>309</v>
      </c>
      <c r="E215" s="2070">
        <v>640</v>
      </c>
      <c r="F215" s="2070">
        <v>618</v>
      </c>
      <c r="G215" s="2070">
        <v>112435</v>
      </c>
      <c r="H215" s="2070">
        <v>105005</v>
      </c>
      <c r="I215" s="2070">
        <v>32502</v>
      </c>
      <c r="J215" s="2070">
        <v>28599</v>
      </c>
      <c r="K215" s="2070">
        <v>74532</v>
      </c>
      <c r="L215" s="2070">
        <v>61681</v>
      </c>
      <c r="M215" s="2070">
        <v>-42030</v>
      </c>
      <c r="N215" s="2070">
        <v>-33082</v>
      </c>
      <c r="O215" s="2070">
        <v>3723</v>
      </c>
      <c r="P215" s="2070">
        <v>159</v>
      </c>
      <c r="Q215" s="2070">
        <v>9653</v>
      </c>
      <c r="R215" s="2070">
        <v>8086</v>
      </c>
      <c r="S215" s="2070">
        <v>-55406</v>
      </c>
      <c r="T215" s="2070">
        <v>-41327</v>
      </c>
      <c r="U215" s="2061" t="str">
        <f t="shared" si="3"/>
        <v>Total OUTPATIENT</v>
      </c>
      <c r="W215" s="455" t="b">
        <f>+'17HPM_DATA_INPUT'!C220='XX_17CK AUDITTO INPUT'!U215</f>
        <v>1</v>
      </c>
      <c r="X215" s="2065">
        <f>+'17HPM_DATA_INPUT'!D220-'XX_17CK AUDITTO INPUT'!C215</f>
        <v>370</v>
      </c>
      <c r="Y215" s="2065">
        <f>+'17HPM_DATA_INPUT'!E220-'XX_17CK AUDITTO INPUT'!D215</f>
        <v>289</v>
      </c>
      <c r="Z215" s="2065">
        <f>+'17HPM_DATA_INPUT'!F220-'XX_17CK AUDITTO INPUT'!E215</f>
        <v>738</v>
      </c>
      <c r="AA215" s="2065">
        <f>+'17HPM_DATA_INPUT'!G220-'XX_17CK AUDITTO INPUT'!F215</f>
        <v>578</v>
      </c>
      <c r="AB215" s="2065">
        <f>+'17HPM_DATA_INPUT'!H220-'XX_17CK AUDITTO INPUT'!G215</f>
        <v>127555</v>
      </c>
      <c r="AC215" s="2065">
        <f>+'17HPM_DATA_INPUT'!I220-'XX_17CK AUDITTO INPUT'!H215</f>
        <v>98695</v>
      </c>
      <c r="AD215" s="2065">
        <f>+'17HPM_DATA_INPUT'!J220-'XX_17CK AUDITTO INPUT'!I215</f>
        <v>33363</v>
      </c>
      <c r="AE215" s="2065">
        <f>+'17HPM_DATA_INPUT'!K220-'XX_17CK AUDITTO INPUT'!J215</f>
        <v>34303</v>
      </c>
      <c r="AF215" s="2065">
        <f>+'17HPM_DATA_INPUT'!L220-'XX_17CK AUDITTO INPUT'!K215</f>
        <v>79539</v>
      </c>
      <c r="AG215" s="2065">
        <f>+'17HPM_DATA_INPUT'!M220-'XX_17CK AUDITTO INPUT'!L215</f>
        <v>57111</v>
      </c>
      <c r="AH215" s="2065">
        <f>+'17HPM_DATA_INPUT'!N220-'XX_17CK AUDITTO INPUT'!M215</f>
        <v>-46176</v>
      </c>
      <c r="AI215" s="2065">
        <f>+'17HPM_DATA_INPUT'!O220-'XX_17CK AUDITTO INPUT'!N215</f>
        <v>-22808</v>
      </c>
      <c r="AJ215" s="2065">
        <f>+'17HPM_DATA_INPUT'!P220-'XX_17CK AUDITTO INPUT'!O215</f>
        <v>4224</v>
      </c>
      <c r="AK215" s="2065">
        <f>+'17HPM_DATA_INPUT'!Q220-'XX_17CK AUDITTO INPUT'!P215</f>
        <v>147</v>
      </c>
      <c r="AL215" s="2065">
        <f>+'17HPM_DATA_INPUT'!R220-'XX_17CK AUDITTO INPUT'!Q215</f>
        <v>9928</v>
      </c>
      <c r="AM215" s="2065">
        <f>+'17HPM_DATA_INPUT'!S220-'XX_17CK AUDITTO INPUT'!R215</f>
        <v>7488</v>
      </c>
      <c r="AN215" s="2065">
        <f>+'17HPM_DATA_INPUT'!T220-'XX_17CK AUDITTO INPUT'!S215</f>
        <v>-60327</v>
      </c>
      <c r="AO215" s="2065">
        <f>+'17HPM_DATA_INPUT'!U220-'XX_17CK AUDITTO INPUT'!T215</f>
        <v>-30443</v>
      </c>
      <c r="AQ215" s="455" t="str">
        <f>'Departmental PL'!D225</f>
        <v>4840 AIDS CTR PED</v>
      </c>
    </row>
    <row r="216" spans="1:43" ht="20.25" hidden="1" customHeight="1" x14ac:dyDescent="0.25">
      <c r="A216" s="2095"/>
      <c r="B216" s="2095" t="s">
        <v>2422</v>
      </c>
      <c r="C216" s="2095">
        <v>322</v>
      </c>
      <c r="D216" s="2091">
        <v>309</v>
      </c>
      <c r="E216" s="2092">
        <v>640</v>
      </c>
      <c r="F216" s="2092">
        <v>618</v>
      </c>
      <c r="G216" s="2092">
        <v>112435</v>
      </c>
      <c r="H216" s="2092">
        <v>105005</v>
      </c>
      <c r="I216" s="2092">
        <v>32502</v>
      </c>
      <c r="J216" s="2092">
        <v>28599</v>
      </c>
      <c r="K216" s="2092">
        <v>74532</v>
      </c>
      <c r="L216" s="2092">
        <v>61681</v>
      </c>
      <c r="M216" s="2092">
        <v>-42030</v>
      </c>
      <c r="N216" s="2092">
        <v>-33082</v>
      </c>
      <c r="O216" s="2092">
        <v>3723</v>
      </c>
      <c r="P216" s="2092">
        <v>159</v>
      </c>
      <c r="Q216" s="2092">
        <v>9653</v>
      </c>
      <c r="R216" s="2092">
        <v>8086</v>
      </c>
      <c r="S216" s="2092">
        <v>-55406</v>
      </c>
      <c r="T216" s="2092">
        <v>-41327</v>
      </c>
      <c r="U216" s="2061" t="str">
        <f t="shared" si="3"/>
        <v>Total 007a Stroke Services</v>
      </c>
      <c r="W216" s="455" t="b">
        <f>+'17HPM_DATA_INPUT'!C221='XX_17CK AUDITTO INPUT'!U216</f>
        <v>1</v>
      </c>
      <c r="X216" s="2065">
        <f>+'17HPM_DATA_INPUT'!D221-'XX_17CK AUDITTO INPUT'!C216</f>
        <v>370</v>
      </c>
      <c r="Y216" s="2065">
        <f>+'17HPM_DATA_INPUT'!E221-'XX_17CK AUDITTO INPUT'!D216</f>
        <v>289</v>
      </c>
      <c r="Z216" s="2065">
        <f>+'17HPM_DATA_INPUT'!F221-'XX_17CK AUDITTO INPUT'!E216</f>
        <v>738</v>
      </c>
      <c r="AA216" s="2065">
        <f>+'17HPM_DATA_INPUT'!G221-'XX_17CK AUDITTO INPUT'!F216</f>
        <v>578</v>
      </c>
      <c r="AB216" s="2065">
        <f>+'17HPM_DATA_INPUT'!H221-'XX_17CK AUDITTO INPUT'!G216</f>
        <v>127555</v>
      </c>
      <c r="AC216" s="2065">
        <f>+'17HPM_DATA_INPUT'!I221-'XX_17CK AUDITTO INPUT'!H216</f>
        <v>98695</v>
      </c>
      <c r="AD216" s="2065">
        <f>+'17HPM_DATA_INPUT'!J221-'XX_17CK AUDITTO INPUT'!I216</f>
        <v>33363</v>
      </c>
      <c r="AE216" s="2065">
        <f>+'17HPM_DATA_INPUT'!K221-'XX_17CK AUDITTO INPUT'!J216</f>
        <v>34303</v>
      </c>
      <c r="AF216" s="2065">
        <f>+'17HPM_DATA_INPUT'!L221-'XX_17CK AUDITTO INPUT'!K216</f>
        <v>79539</v>
      </c>
      <c r="AG216" s="2065">
        <f>+'17HPM_DATA_INPUT'!M221-'XX_17CK AUDITTO INPUT'!L216</f>
        <v>57111</v>
      </c>
      <c r="AH216" s="2065">
        <f>+'17HPM_DATA_INPUT'!N221-'XX_17CK AUDITTO INPUT'!M216</f>
        <v>-46176</v>
      </c>
      <c r="AI216" s="2065">
        <f>+'17HPM_DATA_INPUT'!O221-'XX_17CK AUDITTO INPUT'!N216</f>
        <v>-22808</v>
      </c>
      <c r="AJ216" s="2065">
        <f>+'17HPM_DATA_INPUT'!P221-'XX_17CK AUDITTO INPUT'!O216</f>
        <v>4224</v>
      </c>
      <c r="AK216" s="2065">
        <f>+'17HPM_DATA_INPUT'!Q221-'XX_17CK AUDITTO INPUT'!P216</f>
        <v>147</v>
      </c>
      <c r="AL216" s="2065">
        <f>+'17HPM_DATA_INPUT'!R221-'XX_17CK AUDITTO INPUT'!Q216</f>
        <v>9928</v>
      </c>
      <c r="AM216" s="2065">
        <f>+'17HPM_DATA_INPUT'!S221-'XX_17CK AUDITTO INPUT'!R216</f>
        <v>7488</v>
      </c>
      <c r="AN216" s="2065">
        <f>+'17HPM_DATA_INPUT'!T221-'XX_17CK AUDITTO INPUT'!S216</f>
        <v>-60327</v>
      </c>
      <c r="AO216" s="2065">
        <f>+'17HPM_DATA_INPUT'!U221-'XX_17CK AUDITTO INPUT'!T216</f>
        <v>-30443</v>
      </c>
      <c r="AQ216" s="455" t="str">
        <f>'Departmental PL'!D226</f>
        <v>4860 PEDS ECHOCARDIOLOGY</v>
      </c>
    </row>
    <row r="217" spans="1:43" ht="20.25" hidden="1" customHeight="1" x14ac:dyDescent="0.25">
      <c r="A217" s="2081"/>
      <c r="B217" s="2101"/>
      <c r="C217" s="2101"/>
      <c r="D217" s="2091"/>
      <c r="E217" s="2092"/>
      <c r="F217" s="2092"/>
      <c r="G217" s="2092"/>
      <c r="H217" s="2092"/>
      <c r="I217" s="2092"/>
      <c r="J217" s="2092"/>
      <c r="K217" s="2092"/>
      <c r="L217" s="2092"/>
      <c r="M217" s="2092"/>
      <c r="N217" s="2092"/>
      <c r="O217" s="2092"/>
      <c r="P217" s="2092"/>
      <c r="Q217" s="2092"/>
      <c r="R217" s="2092"/>
      <c r="S217" s="2092"/>
      <c r="T217" s="2092"/>
      <c r="U217" s="2061" t="str">
        <f t="shared" si="3"/>
        <v/>
      </c>
      <c r="W217" s="455" t="b">
        <f>+'17HPM_DATA_INPUT'!C222='XX_17CK AUDITTO INPUT'!U217</f>
        <v>0</v>
      </c>
      <c r="X217" s="2065">
        <f>+'17HPM_DATA_INPUT'!D222-'XX_17CK AUDITTO INPUT'!C217</f>
        <v>0</v>
      </c>
      <c r="Y217" s="2065">
        <f>+'17HPM_DATA_INPUT'!E222-'XX_17CK AUDITTO INPUT'!D217</f>
        <v>0</v>
      </c>
      <c r="Z217" s="2065">
        <f>+'17HPM_DATA_INPUT'!F222-'XX_17CK AUDITTO INPUT'!E217</f>
        <v>0</v>
      </c>
      <c r="AA217" s="2065">
        <f>+'17HPM_DATA_INPUT'!G222-'XX_17CK AUDITTO INPUT'!F217</f>
        <v>0</v>
      </c>
      <c r="AB217" s="2065">
        <f>+'17HPM_DATA_INPUT'!H222-'XX_17CK AUDITTO INPUT'!G217</f>
        <v>0</v>
      </c>
      <c r="AC217" s="2065">
        <f>+'17HPM_DATA_INPUT'!I222-'XX_17CK AUDITTO INPUT'!H217</f>
        <v>0</v>
      </c>
      <c r="AD217" s="2065">
        <f>+'17HPM_DATA_INPUT'!J222-'XX_17CK AUDITTO INPUT'!I217</f>
        <v>0</v>
      </c>
      <c r="AE217" s="2065">
        <f>+'17HPM_DATA_INPUT'!K222-'XX_17CK AUDITTO INPUT'!J217</f>
        <v>0</v>
      </c>
      <c r="AF217" s="2065">
        <f>+'17HPM_DATA_INPUT'!L222-'XX_17CK AUDITTO INPUT'!K217</f>
        <v>0</v>
      </c>
      <c r="AG217" s="2065">
        <f>+'17HPM_DATA_INPUT'!M222-'XX_17CK AUDITTO INPUT'!L217</f>
        <v>0</v>
      </c>
      <c r="AH217" s="2065">
        <f>+'17HPM_DATA_INPUT'!N222-'XX_17CK AUDITTO INPUT'!M217</f>
        <v>0</v>
      </c>
      <c r="AI217" s="2065">
        <f>+'17HPM_DATA_INPUT'!O222-'XX_17CK AUDITTO INPUT'!N217</f>
        <v>0</v>
      </c>
      <c r="AJ217" s="2065">
        <f>+'17HPM_DATA_INPUT'!P222-'XX_17CK AUDITTO INPUT'!O217</f>
        <v>0</v>
      </c>
      <c r="AK217" s="2065">
        <f>+'17HPM_DATA_INPUT'!Q222-'XX_17CK AUDITTO INPUT'!P217</f>
        <v>0</v>
      </c>
      <c r="AL217" s="2065">
        <f>+'17HPM_DATA_INPUT'!R222-'XX_17CK AUDITTO INPUT'!Q217</f>
        <v>0</v>
      </c>
      <c r="AM217" s="2065">
        <f>+'17HPM_DATA_INPUT'!S222-'XX_17CK AUDITTO INPUT'!R217</f>
        <v>0</v>
      </c>
      <c r="AN217" s="2065">
        <f>+'17HPM_DATA_INPUT'!T222-'XX_17CK AUDITTO INPUT'!S217</f>
        <v>0</v>
      </c>
      <c r="AO217" s="2065">
        <f>+'17HPM_DATA_INPUT'!U222-'XX_17CK AUDITTO INPUT'!T217</f>
        <v>0</v>
      </c>
      <c r="AQ217" s="455" t="str">
        <f>'Departmental PL'!D227</f>
        <v>6210 PEDS SLEEP CENTER</v>
      </c>
    </row>
    <row r="218" spans="1:43" ht="20.25" hidden="1" customHeight="1" x14ac:dyDescent="0.25">
      <c r="A218" s="2081"/>
      <c r="B218" s="2082" t="s">
        <v>2423</v>
      </c>
      <c r="C218" s="2083" t="s">
        <v>436</v>
      </c>
      <c r="D218" s="2083" t="s">
        <v>436</v>
      </c>
      <c r="E218" s="2083" t="s">
        <v>436</v>
      </c>
      <c r="F218" s="2083" t="s">
        <v>436</v>
      </c>
      <c r="G218" s="2083" t="s">
        <v>436</v>
      </c>
      <c r="H218" s="2083" t="s">
        <v>436</v>
      </c>
      <c r="I218" s="2083" t="s">
        <v>436</v>
      </c>
      <c r="J218" s="2083" t="s">
        <v>436</v>
      </c>
      <c r="K218" s="2083" t="s">
        <v>436</v>
      </c>
      <c r="L218" s="2083" t="s">
        <v>436</v>
      </c>
      <c r="M218" s="2083" t="s">
        <v>436</v>
      </c>
      <c r="N218" s="2083" t="s">
        <v>436</v>
      </c>
      <c r="O218" s="2083" t="s">
        <v>436</v>
      </c>
      <c r="P218" s="2083" t="s">
        <v>436</v>
      </c>
      <c r="Q218" s="2083" t="s">
        <v>436</v>
      </c>
      <c r="R218" s="2083" t="s">
        <v>436</v>
      </c>
      <c r="S218" s="2083" t="s">
        <v>436</v>
      </c>
      <c r="T218" s="2083" t="s">
        <v>436</v>
      </c>
      <c r="U218" s="2061" t="str">
        <f t="shared" si="3"/>
        <v>008 Psychiatry</v>
      </c>
      <c r="W218" s="455" t="b">
        <f>+'17HPM_DATA_INPUT'!C223='XX_17CK AUDITTO INPUT'!U218</f>
        <v>0</v>
      </c>
      <c r="X218" s="2065" t="e">
        <f>+'17HPM_DATA_INPUT'!D223-'XX_17CK AUDITTO INPUT'!C218</f>
        <v>#VALUE!</v>
      </c>
      <c r="Y218" s="2065" t="e">
        <f>+'17HPM_DATA_INPUT'!E223-'XX_17CK AUDITTO INPUT'!D218</f>
        <v>#VALUE!</v>
      </c>
      <c r="Z218" s="2065" t="e">
        <f>+'17HPM_DATA_INPUT'!F223-'XX_17CK AUDITTO INPUT'!E218</f>
        <v>#VALUE!</v>
      </c>
      <c r="AA218" s="2065" t="e">
        <f>+'17HPM_DATA_INPUT'!G223-'XX_17CK AUDITTO INPUT'!F218</f>
        <v>#VALUE!</v>
      </c>
      <c r="AB218" s="2065" t="e">
        <f>+'17HPM_DATA_INPUT'!H223-'XX_17CK AUDITTO INPUT'!G218</f>
        <v>#VALUE!</v>
      </c>
      <c r="AC218" s="2065" t="e">
        <f>+'17HPM_DATA_INPUT'!I223-'XX_17CK AUDITTO INPUT'!H218</f>
        <v>#VALUE!</v>
      </c>
      <c r="AD218" s="2065" t="e">
        <f>+'17HPM_DATA_INPUT'!J223-'XX_17CK AUDITTO INPUT'!I218</f>
        <v>#VALUE!</v>
      </c>
      <c r="AE218" s="2065" t="e">
        <f>+'17HPM_DATA_INPUT'!K223-'XX_17CK AUDITTO INPUT'!J218</f>
        <v>#VALUE!</v>
      </c>
      <c r="AF218" s="2065" t="e">
        <f>+'17HPM_DATA_INPUT'!L223-'XX_17CK AUDITTO INPUT'!K218</f>
        <v>#VALUE!</v>
      </c>
      <c r="AG218" s="2065" t="e">
        <f>+'17HPM_DATA_INPUT'!M223-'XX_17CK AUDITTO INPUT'!L218</f>
        <v>#VALUE!</v>
      </c>
      <c r="AH218" s="2065" t="e">
        <f>+'17HPM_DATA_INPUT'!N223-'XX_17CK AUDITTO INPUT'!M218</f>
        <v>#VALUE!</v>
      </c>
      <c r="AI218" s="2065" t="e">
        <f>+'17HPM_DATA_INPUT'!O223-'XX_17CK AUDITTO INPUT'!N218</f>
        <v>#VALUE!</v>
      </c>
      <c r="AJ218" s="2065" t="e">
        <f>+'17HPM_DATA_INPUT'!P223-'XX_17CK AUDITTO INPUT'!O218</f>
        <v>#VALUE!</v>
      </c>
      <c r="AK218" s="2065" t="e">
        <f>+'17HPM_DATA_INPUT'!Q223-'XX_17CK AUDITTO INPUT'!P218</f>
        <v>#VALUE!</v>
      </c>
      <c r="AL218" s="2065" t="e">
        <f>+'17HPM_DATA_INPUT'!R223-'XX_17CK AUDITTO INPUT'!Q218</f>
        <v>#VALUE!</v>
      </c>
      <c r="AM218" s="2065" t="e">
        <f>+'17HPM_DATA_INPUT'!S223-'XX_17CK AUDITTO INPUT'!R218</f>
        <v>#VALUE!</v>
      </c>
      <c r="AN218" s="2065" t="e">
        <f>+'17HPM_DATA_INPUT'!T223-'XX_17CK AUDITTO INPUT'!S218</f>
        <v>#VALUE!</v>
      </c>
      <c r="AO218" s="2065" t="e">
        <f>+'17HPM_DATA_INPUT'!U223-'XX_17CK AUDITTO INPUT'!T218</f>
        <v>#VALUE!</v>
      </c>
      <c r="AQ218" s="455" t="str">
        <f>'Departmental PL'!D228</f>
        <v>6220 OPD-PEDS</v>
      </c>
    </row>
    <row r="219" spans="1:43" ht="20.25" hidden="1" customHeight="1" x14ac:dyDescent="0.25">
      <c r="A219" s="2067" t="s">
        <v>1225</v>
      </c>
      <c r="B219" s="2058" t="s">
        <v>2424</v>
      </c>
      <c r="C219" s="2060">
        <v>4530</v>
      </c>
      <c r="D219" s="2060">
        <v>4817</v>
      </c>
      <c r="E219" s="2060">
        <v>10832</v>
      </c>
      <c r="F219" s="2060">
        <v>11394</v>
      </c>
      <c r="G219" s="2060">
        <v>2260884</v>
      </c>
      <c r="H219" s="2060">
        <v>2287763</v>
      </c>
      <c r="I219" s="2060">
        <v>831261</v>
      </c>
      <c r="J219" s="2060">
        <v>832699</v>
      </c>
      <c r="K219" s="2060">
        <v>1107384</v>
      </c>
      <c r="L219" s="2060">
        <v>1050514</v>
      </c>
      <c r="M219" s="2060">
        <v>-276123</v>
      </c>
      <c r="N219" s="2060">
        <v>-217814</v>
      </c>
      <c r="O219" s="2060">
        <v>512866</v>
      </c>
      <c r="P219" s="2060">
        <v>470911</v>
      </c>
      <c r="Q219" s="2060">
        <v>521805</v>
      </c>
      <c r="R219" s="2060">
        <v>516152</v>
      </c>
      <c r="S219" s="2060">
        <v>-1310794</v>
      </c>
      <c r="T219" s="2060">
        <v>-1204877</v>
      </c>
      <c r="U219" s="2061" t="str">
        <f t="shared" si="3"/>
        <v>7000 PSYCH ADULT ID CCC</v>
      </c>
      <c r="W219" s="455" t="b">
        <f>+'17HPM_DATA_INPUT'!C224='XX_17CK AUDITTO INPUT'!U219</f>
        <v>1</v>
      </c>
      <c r="X219" s="2065">
        <f>+'17HPM_DATA_INPUT'!D224-'XX_17CK AUDITTO INPUT'!C219</f>
        <v>5817</v>
      </c>
      <c r="Y219" s="2065">
        <f>+'17HPM_DATA_INPUT'!E224-'XX_17CK AUDITTO INPUT'!D219</f>
        <v>4976</v>
      </c>
      <c r="Z219" s="2065">
        <f>+'17HPM_DATA_INPUT'!F224-'XX_17CK AUDITTO INPUT'!E219</f>
        <v>13881</v>
      </c>
      <c r="AA219" s="2065">
        <f>+'17HPM_DATA_INPUT'!G224-'XX_17CK AUDITTO INPUT'!F219</f>
        <v>11437</v>
      </c>
      <c r="AB219" s="2065">
        <f>+'17HPM_DATA_INPUT'!H224-'XX_17CK AUDITTO INPUT'!G219</f>
        <v>3032424</v>
      </c>
      <c r="AC219" s="2065">
        <f>+'17HPM_DATA_INPUT'!I224-'XX_17CK AUDITTO INPUT'!H219</f>
        <v>2402944</v>
      </c>
      <c r="AD219" s="2065">
        <f>+'17HPM_DATA_INPUT'!J224-'XX_17CK AUDITTO INPUT'!I219</f>
        <v>1050774</v>
      </c>
      <c r="AE219" s="2065">
        <f>+'17HPM_DATA_INPUT'!K224-'XX_17CK AUDITTO INPUT'!J219</f>
        <v>878674</v>
      </c>
      <c r="AF219" s="2065">
        <f>+'17HPM_DATA_INPUT'!L224-'XX_17CK AUDITTO INPUT'!K219</f>
        <v>1415369</v>
      </c>
      <c r="AG219" s="2065">
        <f>+'17HPM_DATA_INPUT'!M224-'XX_17CK AUDITTO INPUT'!L219</f>
        <v>1057898</v>
      </c>
      <c r="AH219" s="2065">
        <f>+'17HPM_DATA_INPUT'!N224-'XX_17CK AUDITTO INPUT'!M219</f>
        <v>-364595</v>
      </c>
      <c r="AI219" s="2065">
        <f>+'17HPM_DATA_INPUT'!O224-'XX_17CK AUDITTO INPUT'!N219</f>
        <v>-179224</v>
      </c>
      <c r="AJ219" s="2065">
        <f>+'17HPM_DATA_INPUT'!P224-'XX_17CK AUDITTO INPUT'!O219</f>
        <v>566948</v>
      </c>
      <c r="AK219" s="2065">
        <f>+'17HPM_DATA_INPUT'!Q224-'XX_17CK AUDITTO INPUT'!P219</f>
        <v>474222</v>
      </c>
      <c r="AL219" s="2065">
        <f>+'17HPM_DATA_INPUT'!R224-'XX_17CK AUDITTO INPUT'!Q219</f>
        <v>574654</v>
      </c>
      <c r="AM219" s="2065">
        <f>+'17HPM_DATA_INPUT'!S224-'XX_17CK AUDITTO INPUT'!R219</f>
        <v>519779</v>
      </c>
      <c r="AN219" s="2065">
        <f>+'17HPM_DATA_INPUT'!T224-'XX_17CK AUDITTO INPUT'!S219</f>
        <v>-1506197</v>
      </c>
      <c r="AO219" s="2065">
        <f>+'17HPM_DATA_INPUT'!U224-'XX_17CK AUDITTO INPUT'!T219</f>
        <v>-1173225</v>
      </c>
      <c r="AQ219" s="455" t="str">
        <f>'Departmental PL'!D229</f>
        <v>6230 PEDS CRANIALFACIAL CLINIC</v>
      </c>
    </row>
    <row r="220" spans="1:43" ht="20.25" hidden="1" customHeight="1" x14ac:dyDescent="0.25">
      <c r="A220" s="2067" t="s">
        <v>1227</v>
      </c>
      <c r="B220" s="2058" t="s">
        <v>2425</v>
      </c>
      <c r="C220" s="2060">
        <v>5872</v>
      </c>
      <c r="D220" s="2060">
        <v>5167</v>
      </c>
      <c r="E220" s="2060">
        <v>12922</v>
      </c>
      <c r="F220" s="2060">
        <v>12041</v>
      </c>
      <c r="G220" s="2060">
        <v>3070179</v>
      </c>
      <c r="H220" s="2060">
        <v>2562509</v>
      </c>
      <c r="I220" s="2060">
        <v>1294774</v>
      </c>
      <c r="J220" s="2060">
        <v>1174854</v>
      </c>
      <c r="K220" s="2060">
        <v>1414361</v>
      </c>
      <c r="L220" s="2060">
        <v>1089632</v>
      </c>
      <c r="M220" s="2060">
        <v>-119587</v>
      </c>
      <c r="N220" s="2060">
        <v>85222</v>
      </c>
      <c r="O220" s="2060">
        <v>246297</v>
      </c>
      <c r="P220" s="2060">
        <v>203563</v>
      </c>
      <c r="Q220" s="2060">
        <v>349666</v>
      </c>
      <c r="R220" s="2060">
        <v>279263</v>
      </c>
      <c r="S220" s="2060">
        <v>-715551</v>
      </c>
      <c r="T220" s="2060">
        <v>-397605</v>
      </c>
      <c r="U220" s="2061" t="str">
        <f t="shared" si="3"/>
        <v>7010 PSYCH CHILD/ADL OFFSITE</v>
      </c>
      <c r="W220" s="455" t="b">
        <f>+'17HPM_DATA_INPUT'!C225='XX_17CK AUDITTO INPUT'!U220</f>
        <v>1</v>
      </c>
      <c r="X220" s="2065">
        <f>+'17HPM_DATA_INPUT'!D225-'XX_17CK AUDITTO INPUT'!C220</f>
        <v>5445</v>
      </c>
      <c r="Y220" s="2065">
        <f>+'17HPM_DATA_INPUT'!E225-'XX_17CK AUDITTO INPUT'!D220</f>
        <v>5824</v>
      </c>
      <c r="Z220" s="2065">
        <f>+'17HPM_DATA_INPUT'!F225-'XX_17CK AUDITTO INPUT'!E220</f>
        <v>12623</v>
      </c>
      <c r="AA220" s="2065">
        <f>+'17HPM_DATA_INPUT'!G225-'XX_17CK AUDITTO INPUT'!F220</f>
        <v>13624</v>
      </c>
      <c r="AB220" s="2065">
        <f>+'17HPM_DATA_INPUT'!H225-'XX_17CK AUDITTO INPUT'!G220</f>
        <v>3142345</v>
      </c>
      <c r="AC220" s="2065">
        <f>+'17HPM_DATA_INPUT'!I225-'XX_17CK AUDITTO INPUT'!H220</f>
        <v>3173207</v>
      </c>
      <c r="AD220" s="2065">
        <f>+'17HPM_DATA_INPUT'!J225-'XX_17CK AUDITTO INPUT'!I220</f>
        <v>1281392</v>
      </c>
      <c r="AE220" s="2065">
        <f>+'17HPM_DATA_INPUT'!K225-'XX_17CK AUDITTO INPUT'!J220</f>
        <v>1344994</v>
      </c>
      <c r="AF220" s="2065">
        <f>+'17HPM_DATA_INPUT'!L225-'XX_17CK AUDITTO INPUT'!K220</f>
        <v>1593358</v>
      </c>
      <c r="AG220" s="2065">
        <f>+'17HPM_DATA_INPUT'!M225-'XX_17CK AUDITTO INPUT'!L220</f>
        <v>1292320</v>
      </c>
      <c r="AH220" s="2065">
        <f>+'17HPM_DATA_INPUT'!N225-'XX_17CK AUDITTO INPUT'!M220</f>
        <v>-311966</v>
      </c>
      <c r="AI220" s="2065">
        <f>+'17HPM_DATA_INPUT'!O225-'XX_17CK AUDITTO INPUT'!N220</f>
        <v>52674</v>
      </c>
      <c r="AJ220" s="2065">
        <f>+'17HPM_DATA_INPUT'!P225-'XX_17CK AUDITTO INPUT'!O220</f>
        <v>256746</v>
      </c>
      <c r="AK220" s="2065">
        <f>+'17HPM_DATA_INPUT'!Q225-'XX_17CK AUDITTO INPUT'!P220</f>
        <v>241430</v>
      </c>
      <c r="AL220" s="2065">
        <f>+'17HPM_DATA_INPUT'!R225-'XX_17CK AUDITTO INPUT'!Q220</f>
        <v>362328</v>
      </c>
      <c r="AM220" s="2065">
        <f>+'17HPM_DATA_INPUT'!S225-'XX_17CK AUDITTO INPUT'!R220</f>
        <v>331211</v>
      </c>
      <c r="AN220" s="2065">
        <f>+'17HPM_DATA_INPUT'!T225-'XX_17CK AUDITTO INPUT'!S220</f>
        <v>-931039</v>
      </c>
      <c r="AO220" s="2065">
        <f>+'17HPM_DATA_INPUT'!U225-'XX_17CK AUDITTO INPUT'!T220</f>
        <v>-519965</v>
      </c>
      <c r="AQ220" s="455" t="str">
        <f>'Departmental PL'!D230</f>
        <v>Total OBS</v>
      </c>
    </row>
    <row r="221" spans="1:43" ht="20.25" hidden="1" customHeight="1" x14ac:dyDescent="0.25">
      <c r="A221" s="2067" t="s">
        <v>1229</v>
      </c>
      <c r="B221" s="2058" t="s">
        <v>2426</v>
      </c>
      <c r="C221" s="2060">
        <v>2586</v>
      </c>
      <c r="D221" s="2060">
        <v>2103</v>
      </c>
      <c r="E221" s="2060">
        <v>6099</v>
      </c>
      <c r="F221" s="2060">
        <v>5396</v>
      </c>
      <c r="G221" s="2060">
        <v>1035688</v>
      </c>
      <c r="H221" s="2060">
        <v>881778</v>
      </c>
      <c r="I221" s="2060">
        <v>407124</v>
      </c>
      <c r="J221" s="2060">
        <v>343550</v>
      </c>
      <c r="K221" s="2060">
        <v>497074</v>
      </c>
      <c r="L221" s="2060">
        <v>384945</v>
      </c>
      <c r="M221" s="2060">
        <v>-89950</v>
      </c>
      <c r="N221" s="2060">
        <v>-41395</v>
      </c>
      <c r="O221" s="2060">
        <v>44713</v>
      </c>
      <c r="P221" s="2060">
        <v>36566</v>
      </c>
      <c r="Q221" s="2060">
        <v>106065</v>
      </c>
      <c r="R221" s="2060">
        <v>100546</v>
      </c>
      <c r="S221" s="2060">
        <v>-240729</v>
      </c>
      <c r="T221" s="2060">
        <v>-178507</v>
      </c>
      <c r="U221" s="2061" t="str">
        <f t="shared" si="3"/>
        <v>7030 PSYCH OLDER ADULT SERV OFFSITE</v>
      </c>
      <c r="W221" s="455" t="b">
        <f>+'17HPM_DATA_INPUT'!C227='XX_17CK AUDITTO INPUT'!U221</f>
        <v>1</v>
      </c>
      <c r="X221" s="2065">
        <f>+'17HPM_DATA_INPUT'!D227-'XX_17CK AUDITTO INPUT'!C221</f>
        <v>2952</v>
      </c>
      <c r="Y221" s="2065">
        <f>+'17HPM_DATA_INPUT'!E227-'XX_17CK AUDITTO INPUT'!D221</f>
        <v>2385</v>
      </c>
      <c r="Z221" s="2065">
        <f>+'17HPM_DATA_INPUT'!F227-'XX_17CK AUDITTO INPUT'!E221</f>
        <v>7090</v>
      </c>
      <c r="AA221" s="2065">
        <f>+'17HPM_DATA_INPUT'!G227-'XX_17CK AUDITTO INPUT'!F221</f>
        <v>5900</v>
      </c>
      <c r="AB221" s="2065">
        <f>+'17HPM_DATA_INPUT'!H227-'XX_17CK AUDITTO INPUT'!G221</f>
        <v>1290910</v>
      </c>
      <c r="AC221" s="2065">
        <f>+'17HPM_DATA_INPUT'!I227-'XX_17CK AUDITTO INPUT'!H221</f>
        <v>1008534</v>
      </c>
      <c r="AD221" s="2065">
        <f>+'17HPM_DATA_INPUT'!J227-'XX_17CK AUDITTO INPUT'!I221</f>
        <v>452172</v>
      </c>
      <c r="AE221" s="2065">
        <f>+'17HPM_DATA_INPUT'!K227-'XX_17CK AUDITTO INPUT'!J221</f>
        <v>385950</v>
      </c>
      <c r="AF221" s="2065">
        <f>+'17HPM_DATA_INPUT'!L227-'XX_17CK AUDITTO INPUT'!K221</f>
        <v>548815</v>
      </c>
      <c r="AG221" s="2065">
        <f>+'17HPM_DATA_INPUT'!M227-'XX_17CK AUDITTO INPUT'!L221</f>
        <v>426090</v>
      </c>
      <c r="AH221" s="2065">
        <f>+'17HPM_DATA_INPUT'!N227-'XX_17CK AUDITTO INPUT'!M221</f>
        <v>-96643</v>
      </c>
      <c r="AI221" s="2065">
        <f>+'17HPM_DATA_INPUT'!O227-'XX_17CK AUDITTO INPUT'!N221</f>
        <v>-40140</v>
      </c>
      <c r="AJ221" s="2065">
        <f>+'17HPM_DATA_INPUT'!P227-'XX_17CK AUDITTO INPUT'!O221</f>
        <v>46316</v>
      </c>
      <c r="AK221" s="2065">
        <f>+'17HPM_DATA_INPUT'!Q227-'XX_17CK AUDITTO INPUT'!P221</f>
        <v>40475</v>
      </c>
      <c r="AL221" s="2065">
        <f>+'17HPM_DATA_INPUT'!R227-'XX_17CK AUDITTO INPUT'!Q221</f>
        <v>111245</v>
      </c>
      <c r="AM221" s="2065">
        <f>+'17HPM_DATA_INPUT'!S227-'XX_17CK AUDITTO INPUT'!R221</f>
        <v>111293</v>
      </c>
      <c r="AN221" s="2065">
        <f>+'17HPM_DATA_INPUT'!T227-'XX_17CK AUDITTO INPUT'!S221</f>
        <v>-254203</v>
      </c>
      <c r="AO221" s="2065">
        <f>+'17HPM_DATA_INPUT'!U227-'XX_17CK AUDITTO INPUT'!T221</f>
        <v>-191908</v>
      </c>
      <c r="AQ221" s="455">
        <f>'Departmental PL'!D231</f>
        <v>0</v>
      </c>
    </row>
    <row r="222" spans="1:43" ht="20.25" hidden="1" customHeight="1" x14ac:dyDescent="0.25">
      <c r="A222" s="2067" t="s">
        <v>1231</v>
      </c>
      <c r="B222" s="2058" t="s">
        <v>2427</v>
      </c>
      <c r="C222" s="2060">
        <v>452</v>
      </c>
      <c r="D222" s="2060">
        <v>367</v>
      </c>
      <c r="E222" s="2060">
        <v>1377</v>
      </c>
      <c r="F222" s="2060">
        <v>1034</v>
      </c>
      <c r="G222" s="2060">
        <v>315587</v>
      </c>
      <c r="H222" s="2060">
        <v>217260</v>
      </c>
      <c r="I222" s="2060">
        <v>139058</v>
      </c>
      <c r="J222" s="2060">
        <v>88681</v>
      </c>
      <c r="K222" s="2060">
        <v>80936</v>
      </c>
      <c r="L222" s="2060">
        <v>67442</v>
      </c>
      <c r="M222" s="2060">
        <v>58122</v>
      </c>
      <c r="N222" s="2060">
        <v>21238</v>
      </c>
      <c r="O222" s="2060">
        <v>25006</v>
      </c>
      <c r="P222" s="2060">
        <v>16844</v>
      </c>
      <c r="Q222" s="2060">
        <v>31752</v>
      </c>
      <c r="R222" s="2060">
        <v>28098</v>
      </c>
      <c r="S222" s="2060">
        <v>1365</v>
      </c>
      <c r="T222" s="2060">
        <v>-23703</v>
      </c>
      <c r="U222" s="2061" t="str">
        <f t="shared" si="3"/>
        <v>7040 PSYCH DEAF WELLNESS CENTER</v>
      </c>
      <c r="W222" s="455" t="b">
        <f>+'17HPM_DATA_INPUT'!C228='XX_17CK AUDITTO INPUT'!U222</f>
        <v>1</v>
      </c>
      <c r="X222" s="2065">
        <f>+'17HPM_DATA_INPUT'!D228-'XX_17CK AUDITTO INPUT'!C222</f>
        <v>421</v>
      </c>
      <c r="Y222" s="2065">
        <f>+'17HPM_DATA_INPUT'!E228-'XX_17CK AUDITTO INPUT'!D222</f>
        <v>446</v>
      </c>
      <c r="Z222" s="2065">
        <f>+'17HPM_DATA_INPUT'!F228-'XX_17CK AUDITTO INPUT'!E222</f>
        <v>1690</v>
      </c>
      <c r="AA222" s="2065">
        <f>+'17HPM_DATA_INPUT'!G228-'XX_17CK AUDITTO INPUT'!F222</f>
        <v>1275</v>
      </c>
      <c r="AB222" s="2065">
        <f>+'17HPM_DATA_INPUT'!H228-'XX_17CK AUDITTO INPUT'!G222</f>
        <v>439077</v>
      </c>
      <c r="AC222" s="2065">
        <f>+'17HPM_DATA_INPUT'!I228-'XX_17CK AUDITTO INPUT'!H222</f>
        <v>290063</v>
      </c>
      <c r="AD222" s="2065">
        <f>+'17HPM_DATA_INPUT'!J228-'XX_17CK AUDITTO INPUT'!I222</f>
        <v>178970</v>
      </c>
      <c r="AE222" s="2065">
        <f>+'17HPM_DATA_INPUT'!K228-'XX_17CK AUDITTO INPUT'!J222</f>
        <v>122966</v>
      </c>
      <c r="AF222" s="2065">
        <f>+'17HPM_DATA_INPUT'!L228-'XX_17CK AUDITTO INPUT'!K222</f>
        <v>79161</v>
      </c>
      <c r="AG222" s="2065">
        <f>+'17HPM_DATA_INPUT'!M228-'XX_17CK AUDITTO INPUT'!L222</f>
        <v>85820</v>
      </c>
      <c r="AH222" s="2065">
        <f>+'17HPM_DATA_INPUT'!N228-'XX_17CK AUDITTO INPUT'!M222</f>
        <v>99808</v>
      </c>
      <c r="AI222" s="2065">
        <f>+'17HPM_DATA_INPUT'!O228-'XX_17CK AUDITTO INPUT'!N222</f>
        <v>37146</v>
      </c>
      <c r="AJ222" s="2065">
        <f>+'17HPM_DATA_INPUT'!P228-'XX_17CK AUDITTO INPUT'!O222</f>
        <v>28038</v>
      </c>
      <c r="AK222" s="2065">
        <f>+'17HPM_DATA_INPUT'!Q228-'XX_17CK AUDITTO INPUT'!P222</f>
        <v>21433</v>
      </c>
      <c r="AL222" s="2065">
        <f>+'17HPM_DATA_INPUT'!R228-'XX_17CK AUDITTO INPUT'!Q222</f>
        <v>31898</v>
      </c>
      <c r="AM222" s="2065">
        <f>+'17HPM_DATA_INPUT'!S228-'XX_17CK AUDITTO INPUT'!R222</f>
        <v>35754</v>
      </c>
      <c r="AN222" s="2065">
        <f>+'17HPM_DATA_INPUT'!T228-'XX_17CK AUDITTO INPUT'!S222</f>
        <v>39871</v>
      </c>
      <c r="AO222" s="2065">
        <f>+'17HPM_DATA_INPUT'!U228-'XX_17CK AUDITTO INPUT'!T222</f>
        <v>-20042</v>
      </c>
      <c r="AQ222" s="455" t="str">
        <f>'Departmental PL'!D232</f>
        <v xml:space="preserve">TOTAL 005 Pediatrics </v>
      </c>
    </row>
    <row r="223" spans="1:43" ht="20.25" hidden="1" customHeight="1" x14ac:dyDescent="0.25">
      <c r="A223" s="2067" t="s">
        <v>1233</v>
      </c>
      <c r="B223" s="2058" t="s">
        <v>2428</v>
      </c>
      <c r="C223" s="2060">
        <v>2546</v>
      </c>
      <c r="D223" s="2060">
        <v>2410</v>
      </c>
      <c r="E223" s="2060">
        <v>4488</v>
      </c>
      <c r="F223" s="2060">
        <v>4575</v>
      </c>
      <c r="G223" s="2060">
        <v>1268290</v>
      </c>
      <c r="H223" s="2060">
        <v>1200473</v>
      </c>
      <c r="I223" s="2060">
        <v>461586</v>
      </c>
      <c r="J223" s="2060">
        <v>420364</v>
      </c>
      <c r="K223" s="2060">
        <v>244194</v>
      </c>
      <c r="L223" s="2060">
        <v>224508</v>
      </c>
      <c r="M223" s="2060">
        <v>217391</v>
      </c>
      <c r="N223" s="2060">
        <v>195856</v>
      </c>
      <c r="O223" s="2060">
        <v>93874</v>
      </c>
      <c r="P223" s="2060">
        <v>79155</v>
      </c>
      <c r="Q223" s="2060">
        <v>106523</v>
      </c>
      <c r="R223" s="2060">
        <v>100124</v>
      </c>
      <c r="S223" s="2060">
        <v>16994</v>
      </c>
      <c r="T223" s="2060">
        <v>16577</v>
      </c>
      <c r="U223" s="2061" t="str">
        <f t="shared" si="3"/>
        <v>7050 PSYCH FAMILY &amp; MARRIAGE</v>
      </c>
      <c r="W223" s="455" t="b">
        <f>+'17HPM_DATA_INPUT'!C229='XX_17CK AUDITTO INPUT'!U223</f>
        <v>1</v>
      </c>
      <c r="X223" s="2065">
        <f>+'17HPM_DATA_INPUT'!D229-'XX_17CK AUDITTO INPUT'!C223</f>
        <v>2958</v>
      </c>
      <c r="Y223" s="2065">
        <f>+'17HPM_DATA_INPUT'!E229-'XX_17CK AUDITTO INPUT'!D223</f>
        <v>2425</v>
      </c>
      <c r="Z223" s="2065">
        <f>+'17HPM_DATA_INPUT'!F229-'XX_17CK AUDITTO INPUT'!E223</f>
        <v>5172</v>
      </c>
      <c r="AA223" s="2065">
        <f>+'17HPM_DATA_INPUT'!G229-'XX_17CK AUDITTO INPUT'!F223</f>
        <v>4362</v>
      </c>
      <c r="AB223" s="2065">
        <f>+'17HPM_DATA_INPUT'!H229-'XX_17CK AUDITTO INPUT'!G223</f>
        <v>1563874</v>
      </c>
      <c r="AC223" s="2065">
        <f>+'17HPM_DATA_INPUT'!I229-'XX_17CK AUDITTO INPUT'!H223</f>
        <v>1223720</v>
      </c>
      <c r="AD223" s="2065">
        <f>+'17HPM_DATA_INPUT'!J229-'XX_17CK AUDITTO INPUT'!I223</f>
        <v>541595</v>
      </c>
      <c r="AE223" s="2065">
        <f>+'17HPM_DATA_INPUT'!K229-'XX_17CK AUDITTO INPUT'!J223</f>
        <v>462665</v>
      </c>
      <c r="AF223" s="2065">
        <f>+'17HPM_DATA_INPUT'!L229-'XX_17CK AUDITTO INPUT'!K223</f>
        <v>270782</v>
      </c>
      <c r="AG223" s="2065">
        <f>+'17HPM_DATA_INPUT'!M229-'XX_17CK AUDITTO INPUT'!L223</f>
        <v>217874</v>
      </c>
      <c r="AH223" s="2065">
        <f>+'17HPM_DATA_INPUT'!N229-'XX_17CK AUDITTO INPUT'!M223</f>
        <v>270815</v>
      </c>
      <c r="AI223" s="2065">
        <f>+'17HPM_DATA_INPUT'!O229-'XX_17CK AUDITTO INPUT'!N223</f>
        <v>244791</v>
      </c>
      <c r="AJ223" s="2065">
        <f>+'17HPM_DATA_INPUT'!P229-'XX_17CK AUDITTO INPUT'!O223</f>
        <v>98084</v>
      </c>
      <c r="AK223" s="2065">
        <f>+'17HPM_DATA_INPUT'!Q229-'XX_17CK AUDITTO INPUT'!P223</f>
        <v>76817</v>
      </c>
      <c r="AL223" s="2065">
        <f>+'17HPM_DATA_INPUT'!R229-'XX_17CK AUDITTO INPUT'!Q223</f>
        <v>108958</v>
      </c>
      <c r="AM223" s="2065">
        <f>+'17HPM_DATA_INPUT'!S229-'XX_17CK AUDITTO INPUT'!R223</f>
        <v>97165</v>
      </c>
      <c r="AN223" s="2065">
        <f>+'17HPM_DATA_INPUT'!T229-'XX_17CK AUDITTO INPUT'!S223</f>
        <v>63773</v>
      </c>
      <c r="AO223" s="2065">
        <f>+'17HPM_DATA_INPUT'!U229-'XX_17CK AUDITTO INPUT'!T223</f>
        <v>70809</v>
      </c>
      <c r="AQ223" s="455" t="str">
        <f>'Departmental PL'!D233</f>
        <v>OPD PEDS MONROE PLAN</v>
      </c>
    </row>
    <row r="224" spans="1:43" ht="20.25" hidden="1" customHeight="1" x14ac:dyDescent="0.25">
      <c r="A224" s="2067" t="s">
        <v>1235</v>
      </c>
      <c r="B224" s="2058" t="s">
        <v>2429</v>
      </c>
      <c r="C224" s="2060">
        <v>504</v>
      </c>
      <c r="D224" s="2060">
        <v>716</v>
      </c>
      <c r="E224" s="2060">
        <v>2721</v>
      </c>
      <c r="F224" s="2060">
        <v>3710</v>
      </c>
      <c r="G224" s="2060">
        <v>1722734</v>
      </c>
      <c r="H224" s="2060">
        <v>2219228</v>
      </c>
      <c r="I224" s="2060">
        <v>635375</v>
      </c>
      <c r="J224" s="2060">
        <v>793894</v>
      </c>
      <c r="K224" s="2060">
        <v>656308</v>
      </c>
      <c r="L224" s="2060">
        <v>710705</v>
      </c>
      <c r="M224" s="2060">
        <v>-20932</v>
      </c>
      <c r="N224" s="2060">
        <v>83189</v>
      </c>
      <c r="O224" s="2060">
        <v>147729</v>
      </c>
      <c r="P224" s="2060">
        <v>167181</v>
      </c>
      <c r="Q224" s="2060">
        <v>166280</v>
      </c>
      <c r="R224" s="2060">
        <v>191382</v>
      </c>
      <c r="S224" s="2060">
        <v>-334942</v>
      </c>
      <c r="T224" s="2060">
        <v>-275374</v>
      </c>
      <c r="U224" s="2061" t="str">
        <f t="shared" si="3"/>
        <v>7230 PSYCH ADULT PARTIAL HOSP</v>
      </c>
      <c r="W224" s="455" t="b">
        <f>+'17HPM_DATA_INPUT'!C230='XX_17CK AUDITTO INPUT'!U224</f>
        <v>1</v>
      </c>
      <c r="X224" s="2065">
        <f>+'17HPM_DATA_INPUT'!D230-'XX_17CK AUDITTO INPUT'!C224</f>
        <v>602</v>
      </c>
      <c r="Y224" s="2065">
        <f>+'17HPM_DATA_INPUT'!E230-'XX_17CK AUDITTO INPUT'!D224</f>
        <v>552</v>
      </c>
      <c r="Z224" s="2065">
        <f>+'17HPM_DATA_INPUT'!F230-'XX_17CK AUDITTO INPUT'!E224</f>
        <v>2953</v>
      </c>
      <c r="AA224" s="2065">
        <f>+'17HPM_DATA_INPUT'!G230-'XX_17CK AUDITTO INPUT'!F224</f>
        <v>2889</v>
      </c>
      <c r="AB224" s="2065">
        <f>+'17HPM_DATA_INPUT'!H230-'XX_17CK AUDITTO INPUT'!G224</f>
        <v>1942710</v>
      </c>
      <c r="AC224" s="2065">
        <f>+'17HPM_DATA_INPUT'!I230-'XX_17CK AUDITTO INPUT'!H224</f>
        <v>1815610</v>
      </c>
      <c r="AD224" s="2065">
        <f>+'17HPM_DATA_INPUT'!J230-'XX_17CK AUDITTO INPUT'!I224</f>
        <v>705379</v>
      </c>
      <c r="AE224" s="2065">
        <f>+'17HPM_DATA_INPUT'!K230-'XX_17CK AUDITTO INPUT'!J224</f>
        <v>647689</v>
      </c>
      <c r="AF224" s="2065">
        <f>+'17HPM_DATA_INPUT'!L230-'XX_17CK AUDITTO INPUT'!K224</f>
        <v>637286</v>
      </c>
      <c r="AG224" s="2065">
        <f>+'17HPM_DATA_INPUT'!M230-'XX_17CK AUDITTO INPUT'!L224</f>
        <v>552751</v>
      </c>
      <c r="AH224" s="2065">
        <f>+'17HPM_DATA_INPUT'!N230-'XX_17CK AUDITTO INPUT'!M224</f>
        <v>68092</v>
      </c>
      <c r="AI224" s="2065">
        <f>+'17HPM_DATA_INPUT'!O230-'XX_17CK AUDITTO INPUT'!N224</f>
        <v>94938</v>
      </c>
      <c r="AJ224" s="2065">
        <f>+'17HPM_DATA_INPUT'!P230-'XX_17CK AUDITTO INPUT'!O224</f>
        <v>140453</v>
      </c>
      <c r="AK224" s="2065">
        <f>+'17HPM_DATA_INPUT'!Q230-'XX_17CK AUDITTO INPUT'!P224</f>
        <v>130025</v>
      </c>
      <c r="AL224" s="2065">
        <f>+'17HPM_DATA_INPUT'!R230-'XX_17CK AUDITTO INPUT'!Q224</f>
        <v>155302</v>
      </c>
      <c r="AM224" s="2065">
        <f>+'17HPM_DATA_INPUT'!S230-'XX_17CK AUDITTO INPUT'!R224</f>
        <v>148847</v>
      </c>
      <c r="AN224" s="2065">
        <f>+'17HPM_DATA_INPUT'!T230-'XX_17CK AUDITTO INPUT'!S224</f>
        <v>-227662</v>
      </c>
      <c r="AO224" s="2065">
        <f>+'17HPM_DATA_INPUT'!U230-'XX_17CK AUDITTO INPUT'!T224</f>
        <v>-183934</v>
      </c>
      <c r="AQ224" s="455" t="str">
        <f>'Departmental PL'!D234</f>
        <v xml:space="preserve">  6220 OPD-PEDS - Flowcast Billed</v>
      </c>
    </row>
    <row r="225" spans="1:43" ht="20.25" hidden="1" customHeight="1" x14ac:dyDescent="0.25">
      <c r="A225" s="2067" t="s">
        <v>1237</v>
      </c>
      <c r="B225" s="2058" t="s">
        <v>2430</v>
      </c>
      <c r="C225" s="2060">
        <v>295</v>
      </c>
      <c r="D225" s="2060">
        <v>276</v>
      </c>
      <c r="E225" s="2060">
        <v>2336</v>
      </c>
      <c r="F225" s="2060">
        <v>2229</v>
      </c>
      <c r="G225" s="2060">
        <v>1747056</v>
      </c>
      <c r="H225" s="2060">
        <v>1595102</v>
      </c>
      <c r="I225" s="2060">
        <v>842249</v>
      </c>
      <c r="J225" s="2060">
        <v>720556</v>
      </c>
      <c r="K225" s="2060">
        <v>655231</v>
      </c>
      <c r="L225" s="2060">
        <v>606064</v>
      </c>
      <c r="M225" s="2060">
        <v>187017</v>
      </c>
      <c r="N225" s="2060">
        <v>114492</v>
      </c>
      <c r="O225" s="2060">
        <v>156219</v>
      </c>
      <c r="P225" s="2060">
        <v>131990</v>
      </c>
      <c r="Q225" s="2060">
        <v>369687</v>
      </c>
      <c r="R225" s="2060">
        <v>318863</v>
      </c>
      <c r="S225" s="2060">
        <v>-338889</v>
      </c>
      <c r="T225" s="2060">
        <v>-336361</v>
      </c>
      <c r="U225" s="2061" t="str">
        <f t="shared" si="3"/>
        <v>7260 PSYCH CHILD PARTIAL HOSP</v>
      </c>
      <c r="W225" s="455" t="b">
        <f>+'17HPM_DATA_INPUT'!C231='XX_17CK AUDITTO INPUT'!U225</f>
        <v>1</v>
      </c>
      <c r="X225" s="2065">
        <f>+'17HPM_DATA_INPUT'!D231-'XX_17CK AUDITTO INPUT'!C225</f>
        <v>333</v>
      </c>
      <c r="Y225" s="2065">
        <f>+'17HPM_DATA_INPUT'!E231-'XX_17CK AUDITTO INPUT'!D225</f>
        <v>323</v>
      </c>
      <c r="Z225" s="2065">
        <f>+'17HPM_DATA_INPUT'!F231-'XX_17CK AUDITTO INPUT'!E225</f>
        <v>2750</v>
      </c>
      <c r="AA225" s="2065">
        <f>+'17HPM_DATA_INPUT'!G231-'XX_17CK AUDITTO INPUT'!F225</f>
        <v>2677</v>
      </c>
      <c r="AB225" s="2065">
        <f>+'17HPM_DATA_INPUT'!H231-'XX_17CK AUDITTO INPUT'!G225</f>
        <v>2236312</v>
      </c>
      <c r="AC225" s="2065">
        <f>+'17HPM_DATA_INPUT'!I231-'XX_17CK AUDITTO INPUT'!H225</f>
        <v>2035670</v>
      </c>
      <c r="AD225" s="2065">
        <f>+'17HPM_DATA_INPUT'!J231-'XX_17CK AUDITTO INPUT'!I225</f>
        <v>1033789</v>
      </c>
      <c r="AE225" s="2065">
        <f>+'17HPM_DATA_INPUT'!K231-'XX_17CK AUDITTO INPUT'!J225</f>
        <v>863662</v>
      </c>
      <c r="AF225" s="2065">
        <f>+'17HPM_DATA_INPUT'!L231-'XX_17CK AUDITTO INPUT'!K225</f>
        <v>699558</v>
      </c>
      <c r="AG225" s="2065">
        <f>+'17HPM_DATA_INPUT'!M231-'XX_17CK AUDITTO INPUT'!L225</f>
        <v>735708</v>
      </c>
      <c r="AH225" s="2065">
        <f>+'17HPM_DATA_INPUT'!N231-'XX_17CK AUDITTO INPUT'!M225</f>
        <v>334232</v>
      </c>
      <c r="AI225" s="2065">
        <f>+'17HPM_DATA_INPUT'!O231-'XX_17CK AUDITTO INPUT'!N225</f>
        <v>127954</v>
      </c>
      <c r="AJ225" s="2065">
        <f>+'17HPM_DATA_INPUT'!P231-'XX_17CK AUDITTO INPUT'!O225</f>
        <v>164288</v>
      </c>
      <c r="AK225" s="2065">
        <f>+'17HPM_DATA_INPUT'!Q231-'XX_17CK AUDITTO INPUT'!P225</f>
        <v>160225</v>
      </c>
      <c r="AL225" s="2065">
        <f>+'17HPM_DATA_INPUT'!R231-'XX_17CK AUDITTO INPUT'!Q225</f>
        <v>372079</v>
      </c>
      <c r="AM225" s="2065">
        <f>+'17HPM_DATA_INPUT'!S231-'XX_17CK AUDITTO INPUT'!R225</f>
        <v>387071</v>
      </c>
      <c r="AN225" s="2065">
        <f>+'17HPM_DATA_INPUT'!T231-'XX_17CK AUDITTO INPUT'!S225</f>
        <v>-202135</v>
      </c>
      <c r="AO225" s="2065">
        <f>+'17HPM_DATA_INPUT'!U231-'XX_17CK AUDITTO INPUT'!T225</f>
        <v>-419342</v>
      </c>
      <c r="AQ225" s="455" t="str">
        <f>'Departmental PL'!D235</f>
        <v xml:space="preserve">  6220 OPD-PEDS - NON-TRENDSTAR</v>
      </c>
    </row>
    <row r="226" spans="1:43" ht="20.25" hidden="1" customHeight="1" x14ac:dyDescent="0.25">
      <c r="A226" s="2067" t="s">
        <v>1239</v>
      </c>
      <c r="B226" s="2058" t="s">
        <v>2293</v>
      </c>
      <c r="C226" s="2060">
        <v>316</v>
      </c>
      <c r="D226" s="2060">
        <v>378</v>
      </c>
      <c r="E226" s="2060">
        <v>317</v>
      </c>
      <c r="F226" s="2060">
        <v>378</v>
      </c>
      <c r="G226" s="2060">
        <v>202880</v>
      </c>
      <c r="H226" s="2060">
        <v>229824</v>
      </c>
      <c r="I226" s="2060">
        <v>97482</v>
      </c>
      <c r="J226" s="2060">
        <v>98271</v>
      </c>
      <c r="K226" s="2060">
        <v>168021</v>
      </c>
      <c r="L226" s="2060">
        <v>134207</v>
      </c>
      <c r="M226" s="2060">
        <v>-70539</v>
      </c>
      <c r="N226" s="2060">
        <v>-35936</v>
      </c>
      <c r="O226" s="2060">
        <v>28649</v>
      </c>
      <c r="P226" s="2060">
        <v>26675</v>
      </c>
      <c r="Q226" s="2060">
        <v>67653</v>
      </c>
      <c r="R226" s="2060">
        <v>67059</v>
      </c>
      <c r="S226" s="2060">
        <v>-166841</v>
      </c>
      <c r="T226" s="2060">
        <v>-129670</v>
      </c>
      <c r="U226" s="2061" t="str">
        <f t="shared" si="3"/>
        <v>7270 PSYCH ECT</v>
      </c>
      <c r="W226" s="455" t="b">
        <f>+'17HPM_DATA_INPUT'!C232='XX_17CK AUDITTO INPUT'!U226</f>
        <v>1</v>
      </c>
      <c r="X226" s="2065">
        <f>+'17HPM_DATA_INPUT'!D232-'XX_17CK AUDITTO INPUT'!C226</f>
        <v>408</v>
      </c>
      <c r="Y226" s="2065">
        <f>+'17HPM_DATA_INPUT'!E232-'XX_17CK AUDITTO INPUT'!D226</f>
        <v>365</v>
      </c>
      <c r="Z226" s="2065">
        <f>+'17HPM_DATA_INPUT'!F232-'XX_17CK AUDITTO INPUT'!E226</f>
        <v>470</v>
      </c>
      <c r="AA226" s="2065">
        <f>+'17HPM_DATA_INPUT'!G232-'XX_17CK AUDITTO INPUT'!F226</f>
        <v>366</v>
      </c>
      <c r="AB226" s="2065">
        <f>+'17HPM_DATA_INPUT'!H232-'XX_17CK AUDITTO INPUT'!G226</f>
        <v>284450</v>
      </c>
      <c r="AC226" s="2065">
        <f>+'17HPM_DATA_INPUT'!I232-'XX_17CK AUDITTO INPUT'!H226</f>
        <v>234240</v>
      </c>
      <c r="AD226" s="2065">
        <f>+'17HPM_DATA_INPUT'!J232-'XX_17CK AUDITTO INPUT'!I226</f>
        <v>107033</v>
      </c>
      <c r="AE226" s="2065">
        <f>+'17HPM_DATA_INPUT'!K232-'XX_17CK AUDITTO INPUT'!J226</f>
        <v>105839</v>
      </c>
      <c r="AF226" s="2065">
        <f>+'17HPM_DATA_INPUT'!L232-'XX_17CK AUDITTO INPUT'!K226</f>
        <v>176622</v>
      </c>
      <c r="AG226" s="2065">
        <f>+'17HPM_DATA_INPUT'!M232-'XX_17CK AUDITTO INPUT'!L226</f>
        <v>129946</v>
      </c>
      <c r="AH226" s="2065">
        <f>+'17HPM_DATA_INPUT'!N232-'XX_17CK AUDITTO INPUT'!M226</f>
        <v>-69589</v>
      </c>
      <c r="AI226" s="2065">
        <f>+'17HPM_DATA_INPUT'!O232-'XX_17CK AUDITTO INPUT'!N226</f>
        <v>-24108</v>
      </c>
      <c r="AJ226" s="2065">
        <f>+'17HPM_DATA_INPUT'!P232-'XX_17CK AUDITTO INPUT'!O226</f>
        <v>30976</v>
      </c>
      <c r="AK226" s="2065">
        <f>+'17HPM_DATA_INPUT'!Q232-'XX_17CK AUDITTO INPUT'!P226</f>
        <v>25827</v>
      </c>
      <c r="AL226" s="2065">
        <f>+'17HPM_DATA_INPUT'!R232-'XX_17CK AUDITTO INPUT'!Q226</f>
        <v>66800</v>
      </c>
      <c r="AM226" s="2065">
        <f>+'17HPM_DATA_INPUT'!S232-'XX_17CK AUDITTO INPUT'!R226</f>
        <v>64929</v>
      </c>
      <c r="AN226" s="2065">
        <f>+'17HPM_DATA_INPUT'!T232-'XX_17CK AUDITTO INPUT'!S226</f>
        <v>-167365</v>
      </c>
      <c r="AO226" s="2065">
        <f>+'17HPM_DATA_INPUT'!U232-'XX_17CK AUDITTO INPUT'!T226</f>
        <v>-114865</v>
      </c>
      <c r="AQ226" s="455" t="str">
        <f>'Departmental PL'!D236</f>
        <v xml:space="preserve">  6220 OPD-PEDS - Monroe Plan Net Inc/Loss</v>
      </c>
    </row>
    <row r="227" spans="1:43" ht="20.25" hidden="1" customHeight="1" x14ac:dyDescent="0.25">
      <c r="A227" s="2067" t="s">
        <v>1243</v>
      </c>
      <c r="B227" s="2058" t="s">
        <v>2431</v>
      </c>
      <c r="C227" s="2060">
        <v>2173</v>
      </c>
      <c r="D227" s="2060">
        <v>1638</v>
      </c>
      <c r="E227" s="2060">
        <v>11408</v>
      </c>
      <c r="F227" s="2060">
        <v>8420</v>
      </c>
      <c r="G227" s="2060">
        <v>1728149</v>
      </c>
      <c r="H227" s="2060">
        <v>1203387</v>
      </c>
      <c r="I227" s="2060">
        <v>888996</v>
      </c>
      <c r="J227" s="2060">
        <v>600072</v>
      </c>
      <c r="K227" s="2060">
        <v>644595</v>
      </c>
      <c r="L227" s="2060">
        <v>484555</v>
      </c>
      <c r="M227" s="2060">
        <v>244401</v>
      </c>
      <c r="N227" s="2060">
        <v>115517</v>
      </c>
      <c r="O227" s="2060">
        <v>189654</v>
      </c>
      <c r="P227" s="2060">
        <v>131048</v>
      </c>
      <c r="Q227" s="2060">
        <v>324466</v>
      </c>
      <c r="R227" s="2060">
        <v>252483</v>
      </c>
      <c r="S227" s="2060">
        <v>-269720</v>
      </c>
      <c r="T227" s="2060">
        <v>-268014</v>
      </c>
      <c r="U227" s="2061" t="str">
        <f t="shared" si="3"/>
        <v>7320 CHEMICAL DEPENDENCY PROGRAM</v>
      </c>
      <c r="W227" s="455" t="b">
        <f>+'17HPM_DATA_INPUT'!C233='XX_17CK AUDITTO INPUT'!U227</f>
        <v>1</v>
      </c>
      <c r="X227" s="2065">
        <f>+'17HPM_DATA_INPUT'!D233-'XX_17CK AUDITTO INPUT'!C227</f>
        <v>2511</v>
      </c>
      <c r="Y227" s="2065">
        <f>+'17HPM_DATA_INPUT'!E233-'XX_17CK AUDITTO INPUT'!D227</f>
        <v>2103</v>
      </c>
      <c r="Z227" s="2065">
        <f>+'17HPM_DATA_INPUT'!F233-'XX_17CK AUDITTO INPUT'!E227</f>
        <v>12268</v>
      </c>
      <c r="AA227" s="2065">
        <f>+'17HPM_DATA_INPUT'!G233-'XX_17CK AUDITTO INPUT'!F227</f>
        <v>10172</v>
      </c>
      <c r="AB227" s="2065">
        <f>+'17HPM_DATA_INPUT'!H233-'XX_17CK AUDITTO INPUT'!G227</f>
        <v>1975798</v>
      </c>
      <c r="AC227" s="2065">
        <f>+'17HPM_DATA_INPUT'!I233-'XX_17CK AUDITTO INPUT'!H227</f>
        <v>1595588</v>
      </c>
      <c r="AD227" s="2065">
        <f>+'17HPM_DATA_INPUT'!J233-'XX_17CK AUDITTO INPUT'!I227</f>
        <v>694646</v>
      </c>
      <c r="AE227" s="2065">
        <f>+'17HPM_DATA_INPUT'!K233-'XX_17CK AUDITTO INPUT'!J227</f>
        <v>727121</v>
      </c>
      <c r="AF227" s="2065">
        <f>+'17HPM_DATA_INPUT'!L233-'XX_17CK AUDITTO INPUT'!K227</f>
        <v>713136</v>
      </c>
      <c r="AG227" s="2065">
        <f>+'17HPM_DATA_INPUT'!M233-'XX_17CK AUDITTO INPUT'!L227</f>
        <v>613974</v>
      </c>
      <c r="AH227" s="2065">
        <f>+'17HPM_DATA_INPUT'!N233-'XX_17CK AUDITTO INPUT'!M227</f>
        <v>-18490</v>
      </c>
      <c r="AI227" s="2065">
        <f>+'17HPM_DATA_INPUT'!O233-'XX_17CK AUDITTO INPUT'!N227</f>
        <v>113146</v>
      </c>
      <c r="AJ227" s="2065">
        <f>+'17HPM_DATA_INPUT'!P233-'XX_17CK AUDITTO INPUT'!O227</f>
        <v>187463</v>
      </c>
      <c r="AK227" s="2065">
        <f>+'17HPM_DATA_INPUT'!Q233-'XX_17CK AUDITTO INPUT'!P227</f>
        <v>166049</v>
      </c>
      <c r="AL227" s="2065">
        <f>+'17HPM_DATA_INPUT'!R233-'XX_17CK AUDITTO INPUT'!Q227</f>
        <v>339456</v>
      </c>
      <c r="AM227" s="2065">
        <f>+'17HPM_DATA_INPUT'!S233-'XX_17CK AUDITTO INPUT'!R227</f>
        <v>319919</v>
      </c>
      <c r="AN227" s="2065">
        <f>+'17HPM_DATA_INPUT'!T233-'XX_17CK AUDITTO INPUT'!S227</f>
        <v>-545408</v>
      </c>
      <c r="AO227" s="2065">
        <f>+'17HPM_DATA_INPUT'!U233-'XX_17CK AUDITTO INPUT'!T227</f>
        <v>-372822</v>
      </c>
      <c r="AQ227" s="455" t="str">
        <f>'Departmental PL'!D237</f>
        <v xml:space="preserve">  MED HOME/OTHER</v>
      </c>
    </row>
    <row r="228" spans="1:43" ht="20.25" hidden="1" customHeight="1" x14ac:dyDescent="0.25">
      <c r="A228" s="2067" t="s">
        <v>1245</v>
      </c>
      <c r="B228" s="2058" t="s">
        <v>2432</v>
      </c>
      <c r="C228" s="2060">
        <v>9375</v>
      </c>
      <c r="D228" s="2060">
        <v>9638</v>
      </c>
      <c r="E228" s="2060">
        <v>1218538</v>
      </c>
      <c r="F228" s="2060">
        <v>1297882</v>
      </c>
      <c r="G228" s="2060">
        <v>5215651</v>
      </c>
      <c r="H228" s="2060">
        <v>5096138</v>
      </c>
      <c r="I228" s="2060">
        <v>1170805</v>
      </c>
      <c r="J228" s="2060">
        <v>1130171</v>
      </c>
      <c r="K228" s="2060">
        <v>898490</v>
      </c>
      <c r="L228" s="2060">
        <v>804138</v>
      </c>
      <c r="M228" s="2060">
        <v>272315</v>
      </c>
      <c r="N228" s="2060">
        <v>326033</v>
      </c>
      <c r="O228" s="2060">
        <v>385093</v>
      </c>
      <c r="P228" s="2060">
        <v>330290</v>
      </c>
      <c r="Q228" s="2060">
        <v>567907</v>
      </c>
      <c r="R228" s="2060">
        <v>494092</v>
      </c>
      <c r="S228" s="2060">
        <v>-680685</v>
      </c>
      <c r="T228" s="2060">
        <v>-498349</v>
      </c>
      <c r="U228" s="2061" t="str">
        <f t="shared" si="3"/>
        <v>7340 METHADONE CLINIC</v>
      </c>
      <c r="W228" s="455" t="b">
        <f>+'17HPM_DATA_INPUT'!C234='XX_17CK AUDITTO INPUT'!U228</f>
        <v>1</v>
      </c>
      <c r="X228" s="2065">
        <f>+'17HPM_DATA_INPUT'!D234-'XX_17CK AUDITTO INPUT'!C228</f>
        <v>9819</v>
      </c>
      <c r="Y228" s="2065">
        <f>+'17HPM_DATA_INPUT'!E234-'XX_17CK AUDITTO INPUT'!D228</f>
        <v>9348</v>
      </c>
      <c r="Z228" s="2065">
        <f>+'17HPM_DATA_INPUT'!F234-'XX_17CK AUDITTO INPUT'!E228</f>
        <v>1245499</v>
      </c>
      <c r="AA228" s="2065">
        <f>+'17HPM_DATA_INPUT'!G234-'XX_17CK AUDITTO INPUT'!F228</f>
        <v>1221398</v>
      </c>
      <c r="AB228" s="2065">
        <f>+'17HPM_DATA_INPUT'!H234-'XX_17CK AUDITTO INPUT'!G228</f>
        <v>5999537</v>
      </c>
      <c r="AC228" s="2065">
        <f>+'17HPM_DATA_INPUT'!I234-'XX_17CK AUDITTO INPUT'!H228</f>
        <v>5311260</v>
      </c>
      <c r="AD228" s="2065">
        <f>+'17HPM_DATA_INPUT'!J234-'XX_17CK AUDITTO INPUT'!I228</f>
        <v>1287611</v>
      </c>
      <c r="AE228" s="2065">
        <f>+'17HPM_DATA_INPUT'!K234-'XX_17CK AUDITTO INPUT'!J228</f>
        <v>1174547</v>
      </c>
      <c r="AF228" s="2065">
        <f>+'17HPM_DATA_INPUT'!L234-'XX_17CK AUDITTO INPUT'!K228</f>
        <v>1194575</v>
      </c>
      <c r="AG228" s="2065">
        <f>+'17HPM_DATA_INPUT'!M234-'XX_17CK AUDITTO INPUT'!L228</f>
        <v>804870</v>
      </c>
      <c r="AH228" s="2065">
        <f>+'17HPM_DATA_INPUT'!N234-'XX_17CK AUDITTO INPUT'!M228</f>
        <v>93035</v>
      </c>
      <c r="AI228" s="2065">
        <f>+'17HPM_DATA_INPUT'!O234-'XX_17CK AUDITTO INPUT'!N228</f>
        <v>369677</v>
      </c>
      <c r="AJ228" s="2065">
        <f>+'17HPM_DATA_INPUT'!P234-'XX_17CK AUDITTO INPUT'!O228</f>
        <v>402174</v>
      </c>
      <c r="AK228" s="2065">
        <f>+'17HPM_DATA_INPUT'!Q234-'XX_17CK AUDITTO INPUT'!P228</f>
        <v>330591</v>
      </c>
      <c r="AL228" s="2065">
        <f>+'17HPM_DATA_INPUT'!R234-'XX_17CK AUDITTO INPUT'!Q228</f>
        <v>630750</v>
      </c>
      <c r="AM228" s="2065">
        <f>+'17HPM_DATA_INPUT'!S234-'XX_17CK AUDITTO INPUT'!R228</f>
        <v>494542</v>
      </c>
      <c r="AN228" s="2065">
        <f>+'17HPM_DATA_INPUT'!T234-'XX_17CK AUDITTO INPUT'!S228</f>
        <v>-939889</v>
      </c>
      <c r="AO228" s="2065">
        <f>+'17HPM_DATA_INPUT'!U234-'XX_17CK AUDITTO INPUT'!T228</f>
        <v>-455456</v>
      </c>
      <c r="AQ228" s="455" t="str">
        <f>'Departmental PL'!D238</f>
        <v xml:space="preserve">  4820 PED TRT CTR SPEC  - Flowcast Billed</v>
      </c>
    </row>
    <row r="229" spans="1:43" ht="20.25" hidden="1" customHeight="1" x14ac:dyDescent="0.25">
      <c r="A229" s="2067" t="s">
        <v>1247</v>
      </c>
      <c r="B229" s="2058" t="s">
        <v>2433</v>
      </c>
      <c r="C229" s="2060">
        <v>6035</v>
      </c>
      <c r="D229" s="2060">
        <v>6049</v>
      </c>
      <c r="E229" s="2060">
        <v>47161</v>
      </c>
      <c r="F229" s="2060">
        <v>56307</v>
      </c>
      <c r="G229" s="2060">
        <v>3225357</v>
      </c>
      <c r="H229" s="2060">
        <v>3269382</v>
      </c>
      <c r="I229" s="2060">
        <v>1146367</v>
      </c>
      <c r="J229" s="2060">
        <v>1151757</v>
      </c>
      <c r="K229" s="2060">
        <v>1299159</v>
      </c>
      <c r="L229" s="2060">
        <v>1348163</v>
      </c>
      <c r="M229" s="2060">
        <v>-152792</v>
      </c>
      <c r="N229" s="2060">
        <v>-196406</v>
      </c>
      <c r="O229" s="2060">
        <v>402299</v>
      </c>
      <c r="P229" s="2060">
        <v>403771</v>
      </c>
      <c r="Q229" s="2060">
        <v>330153</v>
      </c>
      <c r="R229" s="2060">
        <v>350071</v>
      </c>
      <c r="S229" s="2060">
        <v>-885244</v>
      </c>
      <c r="T229" s="2060">
        <v>-950248</v>
      </c>
      <c r="U229" s="2061" t="str">
        <f t="shared" si="3"/>
        <v>7400 STRONG TIES CLINIC</v>
      </c>
      <c r="W229" s="455" t="b">
        <f>+'17HPM_DATA_INPUT'!C235='XX_17CK AUDITTO INPUT'!U229</f>
        <v>1</v>
      </c>
      <c r="X229" s="2065">
        <f>+'17HPM_DATA_INPUT'!D235-'XX_17CK AUDITTO INPUT'!C229</f>
        <v>5752</v>
      </c>
      <c r="Y229" s="2065">
        <f>+'17HPM_DATA_INPUT'!E235-'XX_17CK AUDITTO INPUT'!D229</f>
        <v>6162</v>
      </c>
      <c r="Z229" s="2065">
        <f>+'17HPM_DATA_INPUT'!F235-'XX_17CK AUDITTO INPUT'!E229</f>
        <v>52442</v>
      </c>
      <c r="AA229" s="2065">
        <f>+'17HPM_DATA_INPUT'!G235-'XX_17CK AUDITTO INPUT'!F229</f>
        <v>54408</v>
      </c>
      <c r="AB229" s="2065">
        <f>+'17HPM_DATA_INPUT'!H235-'XX_17CK AUDITTO INPUT'!G229</f>
        <v>3381212</v>
      </c>
      <c r="AC229" s="2065">
        <f>+'17HPM_DATA_INPUT'!I235-'XX_17CK AUDITTO INPUT'!H229</f>
        <v>3432140</v>
      </c>
      <c r="AD229" s="2065">
        <f>+'17HPM_DATA_INPUT'!J235-'XX_17CK AUDITTO INPUT'!I229</f>
        <v>1111505</v>
      </c>
      <c r="AE229" s="2065">
        <f>+'17HPM_DATA_INPUT'!K235-'XX_17CK AUDITTO INPUT'!J229</f>
        <v>1207338</v>
      </c>
      <c r="AF229" s="2065">
        <f>+'17HPM_DATA_INPUT'!L235-'XX_17CK AUDITTO INPUT'!K229</f>
        <v>1372524</v>
      </c>
      <c r="AG229" s="2065">
        <f>+'17HPM_DATA_INPUT'!M235-'XX_17CK AUDITTO INPUT'!L229</f>
        <v>1367429</v>
      </c>
      <c r="AH229" s="2065">
        <f>+'17HPM_DATA_INPUT'!N235-'XX_17CK AUDITTO INPUT'!M229</f>
        <v>-261019</v>
      </c>
      <c r="AI229" s="2065">
        <f>+'17HPM_DATA_INPUT'!O235-'XX_17CK AUDITTO INPUT'!N229</f>
        <v>-160091</v>
      </c>
      <c r="AJ229" s="2065">
        <f>+'17HPM_DATA_INPUT'!P235-'XX_17CK AUDITTO INPUT'!O229</f>
        <v>438613</v>
      </c>
      <c r="AK229" s="2065">
        <f>+'17HPM_DATA_INPUT'!Q235-'XX_17CK AUDITTO INPUT'!P229</f>
        <v>409541</v>
      </c>
      <c r="AL229" s="2065">
        <f>+'17HPM_DATA_INPUT'!R235-'XX_17CK AUDITTO INPUT'!Q229</f>
        <v>321863</v>
      </c>
      <c r="AM229" s="2065">
        <f>+'17HPM_DATA_INPUT'!S235-'XX_17CK AUDITTO INPUT'!R229</f>
        <v>355074</v>
      </c>
      <c r="AN229" s="2065">
        <f>+'17HPM_DATA_INPUT'!T235-'XX_17CK AUDITTO INPUT'!S229</f>
        <v>-1021495</v>
      </c>
      <c r="AO229" s="2065">
        <f>+'17HPM_DATA_INPUT'!U235-'XX_17CK AUDITTO INPUT'!T229</f>
        <v>-924706</v>
      </c>
      <c r="AQ229" s="455" t="str">
        <f>'Departmental PL'!D239</f>
        <v xml:space="preserve"> 4820 PED TRT CTR SPEC  - NON-TRENDSTAR</v>
      </c>
    </row>
    <row r="230" spans="1:43" ht="20.25" hidden="1" customHeight="1" x14ac:dyDescent="0.25">
      <c r="A230" s="2086">
        <v>7420</v>
      </c>
      <c r="B230" s="2074">
        <v>7420</v>
      </c>
      <c r="C230" s="2075"/>
      <c r="D230" s="2075"/>
      <c r="E230" s="2075"/>
      <c r="F230" s="2075"/>
      <c r="G230" s="2075"/>
      <c r="H230" s="2075"/>
      <c r="I230" s="2075"/>
      <c r="J230" s="2075"/>
      <c r="K230" s="2075"/>
      <c r="L230" s="2075"/>
      <c r="M230" s="2075"/>
      <c r="N230" s="2075"/>
      <c r="O230" s="2075"/>
      <c r="P230" s="2075"/>
      <c r="Q230" s="2075"/>
      <c r="R230" s="2075"/>
      <c r="S230" s="2075"/>
      <c r="T230" s="2075"/>
      <c r="U230" s="2061" t="str">
        <f t="shared" si="3"/>
        <v>7420</v>
      </c>
      <c r="W230" s="455" t="b">
        <f>+'17HPM_DATA_INPUT'!C236='XX_17CK AUDITTO INPUT'!U230</f>
        <v>1</v>
      </c>
      <c r="X230" s="2065">
        <f>+'17HPM_DATA_INPUT'!D236-'XX_17CK AUDITTO INPUT'!C230</f>
        <v>0</v>
      </c>
      <c r="Y230" s="2065">
        <f>+'17HPM_DATA_INPUT'!E236-'XX_17CK AUDITTO INPUT'!D230</f>
        <v>0</v>
      </c>
      <c r="Z230" s="2065">
        <f>+'17HPM_DATA_INPUT'!F236-'XX_17CK AUDITTO INPUT'!E230</f>
        <v>0</v>
      </c>
      <c r="AA230" s="2065">
        <f>+'17HPM_DATA_INPUT'!G236-'XX_17CK AUDITTO INPUT'!F230</f>
        <v>0</v>
      </c>
      <c r="AB230" s="2065">
        <f>+'17HPM_DATA_INPUT'!H236-'XX_17CK AUDITTO INPUT'!G230</f>
        <v>0</v>
      </c>
      <c r="AC230" s="2065">
        <f>+'17HPM_DATA_INPUT'!I236-'XX_17CK AUDITTO INPUT'!H230</f>
        <v>0</v>
      </c>
      <c r="AD230" s="2065">
        <f>+'17HPM_DATA_INPUT'!J236-'XX_17CK AUDITTO INPUT'!I230</f>
        <v>0</v>
      </c>
      <c r="AE230" s="2065">
        <f>+'17HPM_DATA_INPUT'!K236-'XX_17CK AUDITTO INPUT'!J230</f>
        <v>0</v>
      </c>
      <c r="AF230" s="2065">
        <f>+'17HPM_DATA_INPUT'!L236-'XX_17CK AUDITTO INPUT'!K230</f>
        <v>0</v>
      </c>
      <c r="AG230" s="2065">
        <f>+'17HPM_DATA_INPUT'!M236-'XX_17CK AUDITTO INPUT'!L230</f>
        <v>0</v>
      </c>
      <c r="AH230" s="2065">
        <f>+'17HPM_DATA_INPUT'!N236-'XX_17CK AUDITTO INPUT'!M230</f>
        <v>0</v>
      </c>
      <c r="AI230" s="2065">
        <f>+'17HPM_DATA_INPUT'!O236-'XX_17CK AUDITTO INPUT'!N230</f>
        <v>0</v>
      </c>
      <c r="AJ230" s="2065">
        <f>+'17HPM_DATA_INPUT'!P236-'XX_17CK AUDITTO INPUT'!O230</f>
        <v>0</v>
      </c>
      <c r="AK230" s="2065">
        <f>+'17HPM_DATA_INPUT'!Q236-'XX_17CK AUDITTO INPUT'!P230</f>
        <v>0</v>
      </c>
      <c r="AL230" s="2065">
        <f>+'17HPM_DATA_INPUT'!R236-'XX_17CK AUDITTO INPUT'!Q230</f>
        <v>0</v>
      </c>
      <c r="AM230" s="2065">
        <f>+'17HPM_DATA_INPUT'!S236-'XX_17CK AUDITTO INPUT'!R230</f>
        <v>0</v>
      </c>
      <c r="AN230" s="2065">
        <f>+'17HPM_DATA_INPUT'!T236-'XX_17CK AUDITTO INPUT'!S230</f>
        <v>0</v>
      </c>
      <c r="AO230" s="2065">
        <f>+'17HPM_DATA_INPUT'!U236-'XX_17CK AUDITTO INPUT'!T230</f>
        <v>0</v>
      </c>
      <c r="AQ230" s="455" t="str">
        <f>'Departmental PL'!D240</f>
        <v xml:space="preserve"> 6230 PEDS CRANIALFACIAL CLNC </v>
      </c>
    </row>
    <row r="231" spans="1:43" ht="20.25" hidden="1" customHeight="1" x14ac:dyDescent="0.25">
      <c r="A231" s="2067" t="s">
        <v>1251</v>
      </c>
      <c r="B231" s="2058" t="s">
        <v>2434</v>
      </c>
      <c r="C231" s="2060">
        <v>987</v>
      </c>
      <c r="D231" s="2060">
        <v>827</v>
      </c>
      <c r="E231" s="2060">
        <v>1909</v>
      </c>
      <c r="F231" s="2060">
        <v>1650</v>
      </c>
      <c r="G231" s="2060">
        <v>441835</v>
      </c>
      <c r="H231" s="2060">
        <v>353088</v>
      </c>
      <c r="I231" s="2060">
        <v>152152</v>
      </c>
      <c r="J231" s="2060">
        <v>118428</v>
      </c>
      <c r="K231" s="2060">
        <v>155327</v>
      </c>
      <c r="L231" s="2060">
        <v>120897</v>
      </c>
      <c r="M231" s="2060">
        <v>-3176</v>
      </c>
      <c r="N231" s="2060">
        <v>-2469</v>
      </c>
      <c r="O231" s="2060">
        <v>38515</v>
      </c>
      <c r="P231" s="2060">
        <v>28255</v>
      </c>
      <c r="Q231" s="2060">
        <v>41420</v>
      </c>
      <c r="R231" s="2060">
        <v>29883</v>
      </c>
      <c r="S231" s="2060">
        <v>-83110</v>
      </c>
      <c r="T231" s="2060">
        <v>-60608</v>
      </c>
      <c r="U231" s="2061" t="str">
        <f t="shared" si="3"/>
        <v>7430 PSYCH LAZOS FUERTES</v>
      </c>
      <c r="W231" s="455" t="b">
        <f>+'17HPM_DATA_INPUT'!C237='XX_17CK AUDITTO INPUT'!U231</f>
        <v>1</v>
      </c>
      <c r="X231" s="2065">
        <f>+'17HPM_DATA_INPUT'!D237-'XX_17CK AUDITTO INPUT'!C231</f>
        <v>1081</v>
      </c>
      <c r="Y231" s="2065">
        <f>+'17HPM_DATA_INPUT'!E237-'XX_17CK AUDITTO INPUT'!D231</f>
        <v>885</v>
      </c>
      <c r="Z231" s="2065">
        <f>+'17HPM_DATA_INPUT'!F237-'XX_17CK AUDITTO INPUT'!E231</f>
        <v>2014</v>
      </c>
      <c r="AA231" s="2065">
        <f>+'17HPM_DATA_INPUT'!G237-'XX_17CK AUDITTO INPUT'!F231</f>
        <v>1746</v>
      </c>
      <c r="AB231" s="2065">
        <f>+'17HPM_DATA_INPUT'!H237-'XX_17CK AUDITTO INPUT'!G231</f>
        <v>495107</v>
      </c>
      <c r="AC231" s="2065">
        <f>+'17HPM_DATA_INPUT'!I237-'XX_17CK AUDITTO INPUT'!H231</f>
        <v>384575</v>
      </c>
      <c r="AD231" s="2065">
        <f>+'17HPM_DATA_INPUT'!J237-'XX_17CK AUDITTO INPUT'!I231</f>
        <v>161256</v>
      </c>
      <c r="AE231" s="2065">
        <f>+'17HPM_DATA_INPUT'!K237-'XX_17CK AUDITTO INPUT'!J231</f>
        <v>147621</v>
      </c>
      <c r="AF231" s="2065">
        <f>+'17HPM_DATA_INPUT'!L237-'XX_17CK AUDITTO INPUT'!K231</f>
        <v>158657</v>
      </c>
      <c r="AG231" s="2065">
        <f>+'17HPM_DATA_INPUT'!M237-'XX_17CK AUDITTO INPUT'!L231</f>
        <v>126059</v>
      </c>
      <c r="AH231" s="2065">
        <f>+'17HPM_DATA_INPUT'!N237-'XX_17CK AUDITTO INPUT'!M231</f>
        <v>2600</v>
      </c>
      <c r="AI231" s="2065">
        <f>+'17HPM_DATA_INPUT'!O237-'XX_17CK AUDITTO INPUT'!N231</f>
        <v>21563</v>
      </c>
      <c r="AJ231" s="2065">
        <f>+'17HPM_DATA_INPUT'!P237-'XX_17CK AUDITTO INPUT'!O231</f>
        <v>36822</v>
      </c>
      <c r="AK231" s="2065">
        <f>+'17HPM_DATA_INPUT'!Q237-'XX_17CK AUDITTO INPUT'!P231</f>
        <v>29462</v>
      </c>
      <c r="AL231" s="2065">
        <f>+'17HPM_DATA_INPUT'!R237-'XX_17CK AUDITTO INPUT'!Q231</f>
        <v>39045</v>
      </c>
      <c r="AM231" s="2065">
        <f>+'17HPM_DATA_INPUT'!S237-'XX_17CK AUDITTO INPUT'!R231</f>
        <v>31159</v>
      </c>
      <c r="AN231" s="2065">
        <f>+'17HPM_DATA_INPUT'!T237-'XX_17CK AUDITTO INPUT'!S231</f>
        <v>-73267</v>
      </c>
      <c r="AO231" s="2065">
        <f>+'17HPM_DATA_INPUT'!U237-'XX_17CK AUDITTO INPUT'!T231</f>
        <v>-39057</v>
      </c>
      <c r="AQ231" s="455" t="str">
        <f>'Departmental PL'!D241</f>
        <v xml:space="preserve">  6230 PEDS CRANIALFACIAL CLNC - Flowcast Billed</v>
      </c>
    </row>
    <row r="232" spans="1:43" ht="20.25" hidden="1" customHeight="1" x14ac:dyDescent="0.25">
      <c r="A232" s="2067" t="s">
        <v>2034</v>
      </c>
      <c r="B232" s="2058" t="s">
        <v>2435</v>
      </c>
      <c r="C232" s="2060">
        <v>209</v>
      </c>
      <c r="D232" s="2060">
        <v>0</v>
      </c>
      <c r="E232" s="2060">
        <v>10832</v>
      </c>
      <c r="F232" s="2060">
        <v>0</v>
      </c>
      <c r="G232" s="2060">
        <v>635227</v>
      </c>
      <c r="H232" s="2060">
        <v>0</v>
      </c>
      <c r="I232" s="2060">
        <v>266464</v>
      </c>
      <c r="J232" s="2060">
        <v>0</v>
      </c>
      <c r="K232" s="2060">
        <v>289435</v>
      </c>
      <c r="L232" s="2060">
        <v>0</v>
      </c>
      <c r="M232" s="2060">
        <v>-22971</v>
      </c>
      <c r="N232" s="2060">
        <v>0</v>
      </c>
      <c r="O232" s="2060">
        <v>21021</v>
      </c>
      <c r="P232" s="2060">
        <v>0</v>
      </c>
      <c r="Q232" s="2060">
        <v>61186</v>
      </c>
      <c r="R232" s="2060">
        <v>0</v>
      </c>
      <c r="S232" s="2060">
        <v>-105178</v>
      </c>
      <c r="T232" s="2060">
        <v>0</v>
      </c>
      <c r="U232" s="2061" t="str">
        <f t="shared" si="3"/>
        <v>7450 ACT 48 PROGRAM</v>
      </c>
      <c r="W232" s="455" t="b">
        <f>+'17HPM_DATA_INPUT'!C238='XX_17CK AUDITTO INPUT'!U232</f>
        <v>1</v>
      </c>
      <c r="X232" s="2065">
        <f>+'17HPM_DATA_INPUT'!D238-'XX_17CK AUDITTO INPUT'!C232</f>
        <v>238</v>
      </c>
      <c r="Y232" s="2065">
        <f>+'17HPM_DATA_INPUT'!E238-'XX_17CK AUDITTO INPUT'!D232</f>
        <v>98</v>
      </c>
      <c r="Z232" s="2065">
        <f>+'17HPM_DATA_INPUT'!F238-'XX_17CK AUDITTO INPUT'!E232</f>
        <v>11112</v>
      </c>
      <c r="AA232" s="2065">
        <f>+'17HPM_DATA_INPUT'!G238-'XX_17CK AUDITTO INPUT'!F232</f>
        <v>4168</v>
      </c>
      <c r="AB232" s="2065">
        <f>+'17HPM_DATA_INPUT'!H238-'XX_17CK AUDITTO INPUT'!G232</f>
        <v>748404</v>
      </c>
      <c r="AC232" s="2065">
        <f>+'17HPM_DATA_INPUT'!I238-'XX_17CK AUDITTO INPUT'!H232</f>
        <v>274689</v>
      </c>
      <c r="AD232" s="2065">
        <f>+'17HPM_DATA_INPUT'!J238-'XX_17CK AUDITTO INPUT'!I232</f>
        <v>320265</v>
      </c>
      <c r="AE232" s="2065">
        <f>+'17HPM_DATA_INPUT'!K238-'XX_17CK AUDITTO INPUT'!J232</f>
        <v>119000</v>
      </c>
      <c r="AF232" s="2065">
        <f>+'17HPM_DATA_INPUT'!L238-'XX_17CK AUDITTO INPUT'!K232</f>
        <v>303863</v>
      </c>
      <c r="AG232" s="2065">
        <f>+'17HPM_DATA_INPUT'!M238-'XX_17CK AUDITTO INPUT'!L232</f>
        <v>93672</v>
      </c>
      <c r="AH232" s="2065">
        <f>+'17HPM_DATA_INPUT'!N238-'XX_17CK AUDITTO INPUT'!M232</f>
        <v>16401</v>
      </c>
      <c r="AI232" s="2065">
        <f>+'17HPM_DATA_INPUT'!O238-'XX_17CK AUDITTO INPUT'!N232</f>
        <v>25328</v>
      </c>
      <c r="AJ232" s="2065">
        <f>+'17HPM_DATA_INPUT'!P238-'XX_17CK AUDITTO INPUT'!O232</f>
        <v>20382</v>
      </c>
      <c r="AK232" s="2065">
        <f>+'17HPM_DATA_INPUT'!Q238-'XX_17CK AUDITTO INPUT'!P232</f>
        <v>7405</v>
      </c>
      <c r="AL232" s="2065">
        <f>+'17HPM_DATA_INPUT'!R238-'XX_17CK AUDITTO INPUT'!Q232</f>
        <v>72823</v>
      </c>
      <c r="AM232" s="2065">
        <f>+'17HPM_DATA_INPUT'!S238-'XX_17CK AUDITTO INPUT'!R232</f>
        <v>33381</v>
      </c>
      <c r="AN232" s="2065">
        <f>+'17HPM_DATA_INPUT'!T238-'XX_17CK AUDITTO INPUT'!S232</f>
        <v>-76803</v>
      </c>
      <c r="AO232" s="2065">
        <f>+'17HPM_DATA_INPUT'!U238-'XX_17CK AUDITTO INPUT'!T232</f>
        <v>-15458</v>
      </c>
      <c r="AQ232" s="455" t="str">
        <f>'Departmental PL'!D242</f>
        <v xml:space="preserve">  6230 PEDS CRANIALFACIAL CLNC - NON-TRENDSTAR</v>
      </c>
    </row>
    <row r="233" spans="1:43" ht="20.25" hidden="1" customHeight="1" x14ac:dyDescent="0.25">
      <c r="A233" s="2068" t="s">
        <v>1261</v>
      </c>
      <c r="B233" s="2058" t="s">
        <v>2436</v>
      </c>
      <c r="C233" s="2060">
        <v>370</v>
      </c>
      <c r="D233" s="2060">
        <v>474</v>
      </c>
      <c r="E233" s="2060">
        <v>17090</v>
      </c>
      <c r="F233" s="2060">
        <v>18414</v>
      </c>
      <c r="G233" s="2060">
        <v>1088821</v>
      </c>
      <c r="H233" s="2060">
        <v>1027122</v>
      </c>
      <c r="I233" s="2060">
        <v>536055</v>
      </c>
      <c r="J233" s="2060">
        <v>523331</v>
      </c>
      <c r="K233" s="2060">
        <v>513030</v>
      </c>
      <c r="L233" s="2060">
        <v>423342</v>
      </c>
      <c r="M233" s="2060">
        <v>23025</v>
      </c>
      <c r="N233" s="2060">
        <v>99990</v>
      </c>
      <c r="O233" s="2060">
        <v>123890</v>
      </c>
      <c r="P233" s="2060">
        <v>103242</v>
      </c>
      <c r="Q233" s="2060">
        <v>124697</v>
      </c>
      <c r="R233" s="2060">
        <v>109599</v>
      </c>
      <c r="S233" s="2060">
        <v>-225561</v>
      </c>
      <c r="T233" s="2060">
        <v>-112851</v>
      </c>
      <c r="U233" s="2061" t="str">
        <f t="shared" si="3"/>
        <v>7500 ACT PROGRAM</v>
      </c>
      <c r="W233" s="455" t="b">
        <f>+'17HPM_DATA_INPUT'!C239='XX_17CK AUDITTO INPUT'!U233</f>
        <v>1</v>
      </c>
      <c r="X233" s="2065">
        <f>+'17HPM_DATA_INPUT'!D239-'XX_17CK AUDITTO INPUT'!C233</f>
        <v>339</v>
      </c>
      <c r="Y233" s="2065">
        <f>+'17HPM_DATA_INPUT'!E239-'XX_17CK AUDITTO INPUT'!D233</f>
        <v>361</v>
      </c>
      <c r="Z233" s="2065">
        <f>+'17HPM_DATA_INPUT'!F239-'XX_17CK AUDITTO INPUT'!E233</f>
        <v>13857</v>
      </c>
      <c r="AA233" s="2065">
        <f>+'17HPM_DATA_INPUT'!G239-'XX_17CK AUDITTO INPUT'!F233</f>
        <v>17803</v>
      </c>
      <c r="AB233" s="2065">
        <f>+'17HPM_DATA_INPUT'!H239-'XX_17CK AUDITTO INPUT'!G233</f>
        <v>1028472</v>
      </c>
      <c r="AC233" s="2065">
        <f>+'17HPM_DATA_INPUT'!I239-'XX_17CK AUDITTO INPUT'!H233</f>
        <v>1073373</v>
      </c>
      <c r="AD233" s="2065">
        <f>+'17HPM_DATA_INPUT'!J239-'XX_17CK AUDITTO INPUT'!I233</f>
        <v>452332</v>
      </c>
      <c r="AE233" s="2065">
        <f>+'17HPM_DATA_INPUT'!K239-'XX_17CK AUDITTO INPUT'!J233</f>
        <v>532002</v>
      </c>
      <c r="AF233" s="2065">
        <f>+'17HPM_DATA_INPUT'!L239-'XX_17CK AUDITTO INPUT'!K233</f>
        <v>448018</v>
      </c>
      <c r="AG233" s="2065">
        <f>+'17HPM_DATA_INPUT'!M239-'XX_17CK AUDITTO INPUT'!L233</f>
        <v>420893</v>
      </c>
      <c r="AH233" s="2065">
        <f>+'17HPM_DATA_INPUT'!N239-'XX_17CK AUDITTO INPUT'!M233</f>
        <v>4313</v>
      </c>
      <c r="AI233" s="2065">
        <f>+'17HPM_DATA_INPUT'!O239-'XX_17CK AUDITTO INPUT'!N233</f>
        <v>111108</v>
      </c>
      <c r="AJ233" s="2065">
        <f>+'17HPM_DATA_INPUT'!P239-'XX_17CK AUDITTO INPUT'!O233</f>
        <v>111617</v>
      </c>
      <c r="AK233" s="2065">
        <f>+'17HPM_DATA_INPUT'!Q239-'XX_17CK AUDITTO INPUT'!P233</f>
        <v>102645</v>
      </c>
      <c r="AL233" s="2065">
        <f>+'17HPM_DATA_INPUT'!R239-'XX_17CK AUDITTO INPUT'!Q233</f>
        <v>105672</v>
      </c>
      <c r="AM233" s="2065">
        <f>+'17HPM_DATA_INPUT'!S239-'XX_17CK AUDITTO INPUT'!R233</f>
        <v>108965</v>
      </c>
      <c r="AN233" s="2065">
        <f>+'17HPM_DATA_INPUT'!T239-'XX_17CK AUDITTO INPUT'!S233</f>
        <v>-212977</v>
      </c>
      <c r="AO233" s="2065">
        <f>+'17HPM_DATA_INPUT'!U239-'XX_17CK AUDITTO INPUT'!T233</f>
        <v>-100502</v>
      </c>
      <c r="AQ233" s="455" t="str">
        <f>'Departmental PL'!D243</f>
        <v>4880 ADULTS W/ SPECIAL HEALTHCARE NEEDS (ASHCN)</v>
      </c>
    </row>
    <row r="234" spans="1:43" ht="20.25" hidden="1" customHeight="1" x14ac:dyDescent="0.25">
      <c r="A234" s="2067" t="s">
        <v>1263</v>
      </c>
      <c r="B234" s="2058" t="s">
        <v>2437</v>
      </c>
      <c r="C234" s="2060">
        <v>0</v>
      </c>
      <c r="D234" s="2060">
        <v>128</v>
      </c>
      <c r="E234" s="2060">
        <v>0</v>
      </c>
      <c r="F234" s="2060">
        <v>128</v>
      </c>
      <c r="G234" s="2060">
        <v>0</v>
      </c>
      <c r="H234" s="2060">
        <v>64709</v>
      </c>
      <c r="I234" s="2060">
        <v>0</v>
      </c>
      <c r="J234" s="2060">
        <v>15865</v>
      </c>
      <c r="K234" s="2060">
        <v>0</v>
      </c>
      <c r="L234" s="2060">
        <v>362137</v>
      </c>
      <c r="M234" s="2060">
        <v>0</v>
      </c>
      <c r="N234" s="2060">
        <v>-346273</v>
      </c>
      <c r="O234" s="2060">
        <v>0</v>
      </c>
      <c r="P234" s="2060">
        <v>84401</v>
      </c>
      <c r="Q234" s="2060">
        <v>0</v>
      </c>
      <c r="R234" s="2060">
        <v>68540</v>
      </c>
      <c r="S234" s="2060">
        <v>0</v>
      </c>
      <c r="T234" s="2060">
        <v>-499214</v>
      </c>
      <c r="U234" s="2061" t="str">
        <f t="shared" si="3"/>
        <v>7510 ST CASE ADVOCACY</v>
      </c>
      <c r="W234" s="455" t="b">
        <f>+'17HPM_DATA_INPUT'!C240='XX_17CK AUDITTO INPUT'!U234</f>
        <v>1</v>
      </c>
      <c r="X234" s="2065">
        <f>+'17HPM_DATA_INPUT'!D240-'XX_17CK AUDITTO INPUT'!C234</f>
        <v>0</v>
      </c>
      <c r="Y234" s="2065">
        <f>+'17HPM_DATA_INPUT'!E240-'XX_17CK AUDITTO INPUT'!D234</f>
        <v>0</v>
      </c>
      <c r="Z234" s="2065">
        <f>+'17HPM_DATA_INPUT'!F240-'XX_17CK AUDITTO INPUT'!E234</f>
        <v>0</v>
      </c>
      <c r="AA234" s="2065">
        <f>+'17HPM_DATA_INPUT'!G240-'XX_17CK AUDITTO INPUT'!F234</f>
        <v>0</v>
      </c>
      <c r="AB234" s="2065">
        <f>+'17HPM_DATA_INPUT'!H240-'XX_17CK AUDITTO INPUT'!G234</f>
        <v>0</v>
      </c>
      <c r="AC234" s="2065">
        <f>+'17HPM_DATA_INPUT'!I240-'XX_17CK AUDITTO INPUT'!H234</f>
        <v>0</v>
      </c>
      <c r="AD234" s="2065">
        <f>+'17HPM_DATA_INPUT'!J240-'XX_17CK AUDITTO INPUT'!I234</f>
        <v>0</v>
      </c>
      <c r="AE234" s="2065">
        <f>+'17HPM_DATA_INPUT'!K240-'XX_17CK AUDITTO INPUT'!J234</f>
        <v>0</v>
      </c>
      <c r="AF234" s="2065">
        <f>+'17HPM_DATA_INPUT'!L240-'XX_17CK AUDITTO INPUT'!K234</f>
        <v>0</v>
      </c>
      <c r="AG234" s="2065">
        <f>+'17HPM_DATA_INPUT'!M240-'XX_17CK AUDITTO INPUT'!L234</f>
        <v>0</v>
      </c>
      <c r="AH234" s="2065">
        <f>+'17HPM_DATA_INPUT'!N240-'XX_17CK AUDITTO INPUT'!M234</f>
        <v>0</v>
      </c>
      <c r="AI234" s="2065">
        <f>+'17HPM_DATA_INPUT'!O240-'XX_17CK AUDITTO INPUT'!N234</f>
        <v>0</v>
      </c>
      <c r="AJ234" s="2065">
        <f>+'17HPM_DATA_INPUT'!P240-'XX_17CK AUDITTO INPUT'!O234</f>
        <v>0</v>
      </c>
      <c r="AK234" s="2065">
        <f>+'17HPM_DATA_INPUT'!Q240-'XX_17CK AUDITTO INPUT'!P234</f>
        <v>0</v>
      </c>
      <c r="AL234" s="2065">
        <f>+'17HPM_DATA_INPUT'!R240-'XX_17CK AUDITTO INPUT'!Q234</f>
        <v>0</v>
      </c>
      <c r="AM234" s="2065">
        <f>+'17HPM_DATA_INPUT'!S240-'XX_17CK AUDITTO INPUT'!R234</f>
        <v>0</v>
      </c>
      <c r="AN234" s="2065">
        <f>+'17HPM_DATA_INPUT'!T240-'XX_17CK AUDITTO INPUT'!S234</f>
        <v>0</v>
      </c>
      <c r="AO234" s="2065">
        <f>+'17HPM_DATA_INPUT'!U240-'XX_17CK AUDITTO INPUT'!T234</f>
        <v>0</v>
      </c>
      <c r="AQ234" s="455" t="str">
        <f>'Departmental PL'!D244</f>
        <v xml:space="preserve">  4880 ADULTS W/ SPECIAL HEALTHCARE NEEDS (ASHCN) - Flowcast Billed</v>
      </c>
    </row>
    <row r="235" spans="1:43" ht="20.25" hidden="1" customHeight="1" x14ac:dyDescent="0.25">
      <c r="A235" s="2034" t="s">
        <v>1271</v>
      </c>
      <c r="B235" s="2074" t="s">
        <v>2438</v>
      </c>
      <c r="C235" s="2075"/>
      <c r="D235" s="2075"/>
      <c r="E235" s="2075"/>
      <c r="F235" s="2075"/>
      <c r="G235" s="2075"/>
      <c r="H235" s="2075"/>
      <c r="I235" s="2075"/>
      <c r="J235" s="2075"/>
      <c r="K235" s="2075"/>
      <c r="L235" s="2075"/>
      <c r="M235" s="2075"/>
      <c r="N235" s="2075"/>
      <c r="O235" s="2075"/>
      <c r="P235" s="2075"/>
      <c r="Q235" s="2075"/>
      <c r="R235" s="2075"/>
      <c r="S235" s="2075"/>
      <c r="T235" s="2075"/>
      <c r="U235" s="2061" t="str">
        <f t="shared" si="3"/>
        <v>7550 BLENDED CASE MGMT</v>
      </c>
      <c r="W235" s="455" t="b">
        <f>+'17HPM_DATA_INPUT'!C241='XX_17CK AUDITTO INPUT'!U235</f>
        <v>1</v>
      </c>
      <c r="X235" s="2065">
        <f>+'17HPM_DATA_INPUT'!D241-'XX_17CK AUDITTO INPUT'!C235</f>
        <v>0</v>
      </c>
      <c r="Y235" s="2065">
        <f>+'17HPM_DATA_INPUT'!E241-'XX_17CK AUDITTO INPUT'!D235</f>
        <v>0</v>
      </c>
      <c r="Z235" s="2065">
        <f>+'17HPM_DATA_INPUT'!F241-'XX_17CK AUDITTO INPUT'!E235</f>
        <v>0</v>
      </c>
      <c r="AA235" s="2065">
        <f>+'17HPM_DATA_INPUT'!G241-'XX_17CK AUDITTO INPUT'!F235</f>
        <v>0</v>
      </c>
      <c r="AB235" s="2065">
        <f>+'17HPM_DATA_INPUT'!H241-'XX_17CK AUDITTO INPUT'!G235</f>
        <v>0</v>
      </c>
      <c r="AC235" s="2065">
        <f>+'17HPM_DATA_INPUT'!I241-'XX_17CK AUDITTO INPUT'!H235</f>
        <v>0</v>
      </c>
      <c r="AD235" s="2065">
        <f>+'17HPM_DATA_INPUT'!J241-'XX_17CK AUDITTO INPUT'!I235</f>
        <v>0</v>
      </c>
      <c r="AE235" s="2065">
        <f>+'17HPM_DATA_INPUT'!K241-'XX_17CK AUDITTO INPUT'!J235</f>
        <v>0</v>
      </c>
      <c r="AF235" s="2065">
        <f>+'17HPM_DATA_INPUT'!L241-'XX_17CK AUDITTO INPUT'!K235</f>
        <v>0</v>
      </c>
      <c r="AG235" s="2065">
        <f>+'17HPM_DATA_INPUT'!M241-'XX_17CK AUDITTO INPUT'!L235</f>
        <v>0</v>
      </c>
      <c r="AH235" s="2065">
        <f>+'17HPM_DATA_INPUT'!N241-'XX_17CK AUDITTO INPUT'!M235</f>
        <v>0</v>
      </c>
      <c r="AI235" s="2065">
        <f>+'17HPM_DATA_INPUT'!O241-'XX_17CK AUDITTO INPUT'!N235</f>
        <v>0</v>
      </c>
      <c r="AJ235" s="2065">
        <f>+'17HPM_DATA_INPUT'!P241-'XX_17CK AUDITTO INPUT'!O235</f>
        <v>0</v>
      </c>
      <c r="AK235" s="2065">
        <f>+'17HPM_DATA_INPUT'!Q241-'XX_17CK AUDITTO INPUT'!P235</f>
        <v>0</v>
      </c>
      <c r="AL235" s="2065">
        <f>+'17HPM_DATA_INPUT'!R241-'XX_17CK AUDITTO INPUT'!Q235</f>
        <v>0</v>
      </c>
      <c r="AM235" s="2065">
        <f>+'17HPM_DATA_INPUT'!S241-'XX_17CK AUDITTO INPUT'!R235</f>
        <v>0</v>
      </c>
      <c r="AN235" s="2065">
        <f>+'17HPM_DATA_INPUT'!T241-'XX_17CK AUDITTO INPUT'!S235</f>
        <v>0</v>
      </c>
      <c r="AO235" s="2065">
        <f>+'17HPM_DATA_INPUT'!U241-'XX_17CK AUDITTO INPUT'!T235</f>
        <v>0</v>
      </c>
      <c r="AQ235" s="455" t="str">
        <f>'Departmental PL'!D245</f>
        <v xml:space="preserve">  4880 ADULTS W/ SPECIAL HEALTHCARE NEEDS (ASHCN) - NON-TRENDSTAR</v>
      </c>
    </row>
    <row r="236" spans="1:43" ht="20.25" hidden="1" customHeight="1" x14ac:dyDescent="0.25">
      <c r="A236" s="2090" t="s">
        <v>1566</v>
      </c>
      <c r="B236" s="2058" t="s">
        <v>2439</v>
      </c>
      <c r="C236" s="2060">
        <v>4384</v>
      </c>
      <c r="D236" s="2060">
        <v>4803</v>
      </c>
      <c r="E236" s="2060">
        <v>4384</v>
      </c>
      <c r="F236" s="2060">
        <v>4797</v>
      </c>
      <c r="G236" s="2060">
        <v>2227532</v>
      </c>
      <c r="H236" s="2060">
        <v>2432221</v>
      </c>
      <c r="I236" s="2060">
        <v>1012213</v>
      </c>
      <c r="J236" s="2060">
        <v>1093666</v>
      </c>
      <c r="K236" s="2060">
        <v>1130213</v>
      </c>
      <c r="L236" s="2060">
        <v>686327</v>
      </c>
      <c r="M236" s="2060">
        <v>-118000</v>
      </c>
      <c r="N236" s="2060">
        <v>407339</v>
      </c>
      <c r="O236" s="2060">
        <v>81980</v>
      </c>
      <c r="P236" s="2060">
        <v>54058</v>
      </c>
      <c r="Q236" s="2060">
        <v>254416</v>
      </c>
      <c r="R236" s="2060">
        <v>150696</v>
      </c>
      <c r="S236" s="2060">
        <v>-454396</v>
      </c>
      <c r="T236" s="2060">
        <v>202585</v>
      </c>
      <c r="U236" s="2061" t="str">
        <f t="shared" si="3"/>
        <v>7580 PSYCH HEALTH HOME</v>
      </c>
      <c r="W236" s="455" t="b">
        <f>+'17HPM_DATA_INPUT'!C242='XX_17CK AUDITTO INPUT'!U236</f>
        <v>1</v>
      </c>
      <c r="X236" s="2065">
        <f>+'17HPM_DATA_INPUT'!D242-'XX_17CK AUDITTO INPUT'!C236</f>
        <v>0</v>
      </c>
      <c r="Y236" s="2065">
        <f>+'17HPM_DATA_INPUT'!E242-'XX_17CK AUDITTO INPUT'!D236</f>
        <v>5142</v>
      </c>
      <c r="Z236" s="2065">
        <f>+'17HPM_DATA_INPUT'!F242-'XX_17CK AUDITTO INPUT'!E236</f>
        <v>0</v>
      </c>
      <c r="AA236" s="2065">
        <f>+'17HPM_DATA_INPUT'!G242-'XX_17CK AUDITTO INPUT'!F236</f>
        <v>5141</v>
      </c>
      <c r="AB236" s="2065">
        <f>+'17HPM_DATA_INPUT'!H242-'XX_17CK AUDITTO INPUT'!G236</f>
        <v>0</v>
      </c>
      <c r="AC236" s="2065">
        <f>+'17HPM_DATA_INPUT'!I242-'XX_17CK AUDITTO INPUT'!H236</f>
        <v>2612810</v>
      </c>
      <c r="AD236" s="2065">
        <f>+'17HPM_DATA_INPUT'!J242-'XX_17CK AUDITTO INPUT'!I236</f>
        <v>-37192</v>
      </c>
      <c r="AE236" s="2065">
        <f>+'17HPM_DATA_INPUT'!K242-'XX_17CK AUDITTO INPUT'!J236</f>
        <v>1174174</v>
      </c>
      <c r="AF236" s="2065">
        <f>+'17HPM_DATA_INPUT'!L242-'XX_17CK AUDITTO INPUT'!K236</f>
        <v>613734</v>
      </c>
      <c r="AG236" s="2065">
        <f>+'17HPM_DATA_INPUT'!M242-'XX_17CK AUDITTO INPUT'!L236</f>
        <v>737287</v>
      </c>
      <c r="AH236" s="2065">
        <f>+'17HPM_DATA_INPUT'!N242-'XX_17CK AUDITTO INPUT'!M236</f>
        <v>-650926</v>
      </c>
      <c r="AI236" s="2065">
        <f>+'17HPM_DATA_INPUT'!O242-'XX_17CK AUDITTO INPUT'!N236</f>
        <v>436887</v>
      </c>
      <c r="AJ236" s="2065">
        <f>+'17HPM_DATA_INPUT'!P242-'XX_17CK AUDITTO INPUT'!O236</f>
        <v>39572</v>
      </c>
      <c r="AK236" s="2065">
        <f>+'17HPM_DATA_INPUT'!Q242-'XX_17CK AUDITTO INPUT'!P236</f>
        <v>58072</v>
      </c>
      <c r="AL236" s="2065">
        <f>+'17HPM_DATA_INPUT'!R242-'XX_17CK AUDITTO INPUT'!Q236</f>
        <v>106776</v>
      </c>
      <c r="AM236" s="2065">
        <f>+'17HPM_DATA_INPUT'!S242-'XX_17CK AUDITTO INPUT'!R236</f>
        <v>161885</v>
      </c>
      <c r="AN236" s="2065">
        <f>+'17HPM_DATA_INPUT'!T242-'XX_17CK AUDITTO INPUT'!S236</f>
        <v>-797274</v>
      </c>
      <c r="AO236" s="2065">
        <f>+'17HPM_DATA_INPUT'!U242-'XX_17CK AUDITTO INPUT'!T236</f>
        <v>216929</v>
      </c>
      <c r="AQ236" s="455" t="str">
        <f>'Departmental PL'!D246</f>
        <v xml:space="preserve">4810 PEDS PULMONARY  </v>
      </c>
    </row>
    <row r="237" spans="1:43" ht="20.25" hidden="1" customHeight="1" x14ac:dyDescent="0.25">
      <c r="A237" s="2067" t="s">
        <v>1256</v>
      </c>
      <c r="B237" s="2058" t="s">
        <v>2440</v>
      </c>
      <c r="C237" s="2060">
        <v>3122</v>
      </c>
      <c r="D237" s="2060">
        <v>3048</v>
      </c>
      <c r="E237" s="2060">
        <v>8497</v>
      </c>
      <c r="F237" s="2060">
        <v>7279</v>
      </c>
      <c r="G237" s="2060">
        <v>6197218</v>
      </c>
      <c r="H237" s="2060">
        <v>4812867</v>
      </c>
      <c r="I237" s="2060">
        <v>2319270</v>
      </c>
      <c r="J237" s="2060">
        <v>1913541</v>
      </c>
      <c r="K237" s="2060">
        <v>1773482</v>
      </c>
      <c r="L237" s="2060">
        <v>1503230</v>
      </c>
      <c r="M237" s="2060">
        <v>545788</v>
      </c>
      <c r="N237" s="2060">
        <v>410311</v>
      </c>
      <c r="O237" s="2060">
        <v>242016</v>
      </c>
      <c r="P237" s="2060">
        <v>215963</v>
      </c>
      <c r="Q237" s="2060">
        <v>716386</v>
      </c>
      <c r="R237" s="2060">
        <v>552040</v>
      </c>
      <c r="S237" s="2060">
        <v>-412614</v>
      </c>
      <c r="T237" s="2060">
        <v>-357692</v>
      </c>
      <c r="U237" s="2061" t="str">
        <f t="shared" si="3"/>
        <v>7800 CPEP - TRIAGE/ EOB</v>
      </c>
      <c r="W237" s="455" t="b">
        <f>+'17HPM_DATA_INPUT'!C243='XX_17CK AUDITTO INPUT'!U237</f>
        <v>1</v>
      </c>
      <c r="X237" s="2065">
        <f>+'17HPM_DATA_INPUT'!D243-'XX_17CK AUDITTO INPUT'!C237</f>
        <v>3548</v>
      </c>
      <c r="Y237" s="2065">
        <f>+'17HPM_DATA_INPUT'!E243-'XX_17CK AUDITTO INPUT'!D237</f>
        <v>3181</v>
      </c>
      <c r="Z237" s="2065">
        <f>+'17HPM_DATA_INPUT'!F243-'XX_17CK AUDITTO INPUT'!E237</f>
        <v>9771</v>
      </c>
      <c r="AA237" s="2065">
        <f>+'17HPM_DATA_INPUT'!G243-'XX_17CK AUDITTO INPUT'!F237</f>
        <v>7046</v>
      </c>
      <c r="AB237" s="2065">
        <f>+'17HPM_DATA_INPUT'!H243-'XX_17CK AUDITTO INPUT'!G237</f>
        <v>6593898</v>
      </c>
      <c r="AC237" s="2065">
        <f>+'17HPM_DATA_INPUT'!I243-'XX_17CK AUDITTO INPUT'!H237</f>
        <v>5194424</v>
      </c>
      <c r="AD237" s="2065">
        <f>+'17HPM_DATA_INPUT'!J243-'XX_17CK AUDITTO INPUT'!I237</f>
        <v>2367225</v>
      </c>
      <c r="AE237" s="2065">
        <f>+'17HPM_DATA_INPUT'!K243-'XX_17CK AUDITTO INPUT'!J237</f>
        <v>2067901</v>
      </c>
      <c r="AF237" s="2065">
        <f>+'17HPM_DATA_INPUT'!L243-'XX_17CK AUDITTO INPUT'!K237</f>
        <v>1854572</v>
      </c>
      <c r="AG237" s="2065">
        <f>+'17HPM_DATA_INPUT'!M243-'XX_17CK AUDITTO INPUT'!L237</f>
        <v>1542055</v>
      </c>
      <c r="AH237" s="2065">
        <f>+'17HPM_DATA_INPUT'!N243-'XX_17CK AUDITTO INPUT'!M237</f>
        <v>512653</v>
      </c>
      <c r="AI237" s="2065">
        <f>+'17HPM_DATA_INPUT'!O243-'XX_17CK AUDITTO INPUT'!N237</f>
        <v>525845</v>
      </c>
      <c r="AJ237" s="2065">
        <f>+'17HPM_DATA_INPUT'!P243-'XX_17CK AUDITTO INPUT'!O237</f>
        <v>242708</v>
      </c>
      <c r="AK237" s="2065">
        <f>+'17HPM_DATA_INPUT'!Q243-'XX_17CK AUDITTO INPUT'!P237</f>
        <v>221541</v>
      </c>
      <c r="AL237" s="2065">
        <f>+'17HPM_DATA_INPUT'!R243-'XX_17CK AUDITTO INPUT'!Q237</f>
        <v>729547</v>
      </c>
      <c r="AM237" s="2065">
        <f>+'17HPM_DATA_INPUT'!S243-'XX_17CK AUDITTO INPUT'!R237</f>
        <v>566299</v>
      </c>
      <c r="AN237" s="2065">
        <f>+'17HPM_DATA_INPUT'!T243-'XX_17CK AUDITTO INPUT'!S237</f>
        <v>-459601</v>
      </c>
      <c r="AO237" s="2065">
        <f>+'17HPM_DATA_INPUT'!U243-'XX_17CK AUDITTO INPUT'!T237</f>
        <v>-261994</v>
      </c>
      <c r="AQ237" s="455" t="str">
        <f>'Departmental PL'!D247</f>
        <v xml:space="preserve"> 4810 PEDS PULMONARY   - Flowcast Billed</v>
      </c>
    </row>
    <row r="238" spans="1:43" ht="20.25" hidden="1" customHeight="1" x14ac:dyDescent="0.25">
      <c r="A238" s="2067" t="s">
        <v>1258</v>
      </c>
      <c r="B238" s="2058" t="s">
        <v>2441</v>
      </c>
      <c r="C238" s="2060">
        <v>975</v>
      </c>
      <c r="D238" s="2060">
        <v>1113</v>
      </c>
      <c r="E238" s="2060">
        <v>1056</v>
      </c>
      <c r="F238" s="2060">
        <v>1219</v>
      </c>
      <c r="G238" s="2060">
        <v>890309</v>
      </c>
      <c r="H238" s="2060">
        <v>981849</v>
      </c>
      <c r="I238" s="2060">
        <v>746362</v>
      </c>
      <c r="J238" s="2060">
        <v>660701</v>
      </c>
      <c r="K238" s="2060">
        <v>510643</v>
      </c>
      <c r="L238" s="2060">
        <v>496335</v>
      </c>
      <c r="M238" s="2060">
        <v>235719</v>
      </c>
      <c r="N238" s="2060">
        <v>164366</v>
      </c>
      <c r="O238" s="2060">
        <v>45423</v>
      </c>
      <c r="P238" s="2060">
        <v>48225</v>
      </c>
      <c r="Q238" s="2060">
        <v>121971</v>
      </c>
      <c r="R238" s="2060">
        <v>137337</v>
      </c>
      <c r="S238" s="2060">
        <v>68325</v>
      </c>
      <c r="T238" s="2060">
        <v>-21196</v>
      </c>
      <c r="U238" s="2061" t="str">
        <f t="shared" si="3"/>
        <v>7830 CPEP - MOBILE/INTERIM CRISIS</v>
      </c>
      <c r="W238" s="455" t="b">
        <f>+'17HPM_DATA_INPUT'!C244='XX_17CK AUDITTO INPUT'!U238</f>
        <v>1</v>
      </c>
      <c r="X238" s="2065">
        <f>+'17HPM_DATA_INPUT'!D244-'XX_17CK AUDITTO INPUT'!C238</f>
        <v>1012</v>
      </c>
      <c r="Y238" s="2065">
        <f>+'17HPM_DATA_INPUT'!E244-'XX_17CK AUDITTO INPUT'!D238</f>
        <v>1106</v>
      </c>
      <c r="Z238" s="2065">
        <f>+'17HPM_DATA_INPUT'!F244-'XX_17CK AUDITTO INPUT'!E238</f>
        <v>1112</v>
      </c>
      <c r="AA238" s="2065">
        <f>+'17HPM_DATA_INPUT'!G244-'XX_17CK AUDITTO INPUT'!F238</f>
        <v>1178</v>
      </c>
      <c r="AB238" s="2065">
        <f>+'17HPM_DATA_INPUT'!H244-'XX_17CK AUDITTO INPUT'!G238</f>
        <v>984943</v>
      </c>
      <c r="AC238" s="2065">
        <f>+'17HPM_DATA_INPUT'!I244-'XX_17CK AUDITTO INPUT'!H238</f>
        <v>999453</v>
      </c>
      <c r="AD238" s="2065">
        <f>+'17HPM_DATA_INPUT'!J244-'XX_17CK AUDITTO INPUT'!I238</f>
        <v>779442</v>
      </c>
      <c r="AE238" s="2065">
        <f>+'17HPM_DATA_INPUT'!K244-'XX_17CK AUDITTO INPUT'!J238</f>
        <v>682898</v>
      </c>
      <c r="AF238" s="2065">
        <f>+'17HPM_DATA_INPUT'!L244-'XX_17CK AUDITTO INPUT'!K238</f>
        <v>517163</v>
      </c>
      <c r="AG238" s="2065">
        <f>+'17HPM_DATA_INPUT'!M244-'XX_17CK AUDITTO INPUT'!L238</f>
        <v>480305</v>
      </c>
      <c r="AH238" s="2065">
        <f>+'17HPM_DATA_INPUT'!N244-'XX_17CK AUDITTO INPUT'!M238</f>
        <v>262279</v>
      </c>
      <c r="AI238" s="2065">
        <f>+'17HPM_DATA_INPUT'!O244-'XX_17CK AUDITTO INPUT'!N238</f>
        <v>202592</v>
      </c>
      <c r="AJ238" s="2065">
        <f>+'17HPM_DATA_INPUT'!P244-'XX_17CK AUDITTO INPUT'!O238</f>
        <v>43547</v>
      </c>
      <c r="AK238" s="2065">
        <f>+'17HPM_DATA_INPUT'!Q244-'XX_17CK AUDITTO INPUT'!P238</f>
        <v>46667</v>
      </c>
      <c r="AL238" s="2065">
        <f>+'17HPM_DATA_INPUT'!R244-'XX_17CK AUDITTO INPUT'!Q238</f>
        <v>119335</v>
      </c>
      <c r="AM238" s="2065">
        <f>+'17HPM_DATA_INPUT'!S244-'XX_17CK AUDITTO INPUT'!R238</f>
        <v>132901</v>
      </c>
      <c r="AN238" s="2065">
        <f>+'17HPM_DATA_INPUT'!T244-'XX_17CK AUDITTO INPUT'!S238</f>
        <v>99397</v>
      </c>
      <c r="AO238" s="2065">
        <f>+'17HPM_DATA_INPUT'!U244-'XX_17CK AUDITTO INPUT'!T238</f>
        <v>23025</v>
      </c>
      <c r="AQ238" s="455" t="str">
        <f>'Departmental PL'!D248</f>
        <v>4810 PEDS PULMONARY   - NON-TRENDSTAR</v>
      </c>
    </row>
    <row r="239" spans="1:43" ht="20.25" hidden="1" customHeight="1" x14ac:dyDescent="0.25">
      <c r="A239" s="2067" t="s">
        <v>1253</v>
      </c>
      <c r="B239" s="2058" t="s">
        <v>2442</v>
      </c>
      <c r="C239" s="2060">
        <v>2431</v>
      </c>
      <c r="D239" s="2060">
        <v>2106</v>
      </c>
      <c r="E239" s="2060">
        <v>6735</v>
      </c>
      <c r="F239" s="2060">
        <v>5805</v>
      </c>
      <c r="G239" s="2060">
        <v>795350</v>
      </c>
      <c r="H239" s="2060">
        <v>732314</v>
      </c>
      <c r="I239" s="2060">
        <v>279511</v>
      </c>
      <c r="J239" s="2060">
        <v>243793</v>
      </c>
      <c r="K239" s="2060">
        <v>535560</v>
      </c>
      <c r="L239" s="2060">
        <v>341839</v>
      </c>
      <c r="M239" s="2060">
        <v>-256049</v>
      </c>
      <c r="N239" s="2060">
        <v>-98047</v>
      </c>
      <c r="O239" s="2060">
        <v>140277</v>
      </c>
      <c r="P239" s="2060">
        <v>88923</v>
      </c>
      <c r="Q239" s="2060">
        <v>122147</v>
      </c>
      <c r="R239" s="2060">
        <v>96832</v>
      </c>
      <c r="S239" s="2060">
        <v>-518474</v>
      </c>
      <c r="T239" s="2060">
        <v>-283802</v>
      </c>
      <c r="U239" s="2061" t="str">
        <f t="shared" si="3"/>
        <v>7850 PSYCH MEDICINE PROG</v>
      </c>
      <c r="W239" s="455" t="b">
        <f>+'17HPM_DATA_INPUT'!C245='XX_17CK AUDITTO INPUT'!U239</f>
        <v>1</v>
      </c>
      <c r="X239" s="2065">
        <f>+'17HPM_DATA_INPUT'!D245-'XX_17CK AUDITTO INPUT'!C239</f>
        <v>2565</v>
      </c>
      <c r="Y239" s="2065">
        <f>+'17HPM_DATA_INPUT'!E245-'XX_17CK AUDITTO INPUT'!D239</f>
        <v>2562</v>
      </c>
      <c r="Z239" s="2065">
        <f>+'17HPM_DATA_INPUT'!F245-'XX_17CK AUDITTO INPUT'!E239</f>
        <v>6630</v>
      </c>
      <c r="AA239" s="2065">
        <f>+'17HPM_DATA_INPUT'!G245-'XX_17CK AUDITTO INPUT'!F239</f>
        <v>6806</v>
      </c>
      <c r="AB239" s="2065">
        <f>+'17HPM_DATA_INPUT'!H245-'XX_17CK AUDITTO INPUT'!G239</f>
        <v>866846</v>
      </c>
      <c r="AC239" s="2065">
        <f>+'17HPM_DATA_INPUT'!I245-'XX_17CK AUDITTO INPUT'!H239</f>
        <v>830017</v>
      </c>
      <c r="AD239" s="2065">
        <f>+'17HPM_DATA_INPUT'!J245-'XX_17CK AUDITTO INPUT'!I239</f>
        <v>283589</v>
      </c>
      <c r="AE239" s="2065">
        <f>+'17HPM_DATA_INPUT'!K245-'XX_17CK AUDITTO INPUT'!J239</f>
        <v>289058</v>
      </c>
      <c r="AF239" s="2065">
        <f>+'17HPM_DATA_INPUT'!L245-'XX_17CK AUDITTO INPUT'!K239</f>
        <v>536323</v>
      </c>
      <c r="AG239" s="2065">
        <f>+'17HPM_DATA_INPUT'!M245-'XX_17CK AUDITTO INPUT'!L239</f>
        <v>380406</v>
      </c>
      <c r="AH239" s="2065">
        <f>+'17HPM_DATA_INPUT'!N245-'XX_17CK AUDITTO INPUT'!M239</f>
        <v>-252734</v>
      </c>
      <c r="AI239" s="2065">
        <f>+'17HPM_DATA_INPUT'!O245-'XX_17CK AUDITTO INPUT'!N239</f>
        <v>-91347</v>
      </c>
      <c r="AJ239" s="2065">
        <f>+'17HPM_DATA_INPUT'!P245-'XX_17CK AUDITTO INPUT'!O239</f>
        <v>146460</v>
      </c>
      <c r="AK239" s="2065">
        <f>+'17HPM_DATA_INPUT'!Q245-'XX_17CK AUDITTO INPUT'!P239</f>
        <v>98956</v>
      </c>
      <c r="AL239" s="2065">
        <f>+'17HPM_DATA_INPUT'!R245-'XX_17CK AUDITTO INPUT'!Q239</f>
        <v>115071</v>
      </c>
      <c r="AM239" s="2065">
        <f>+'17HPM_DATA_INPUT'!S245-'XX_17CK AUDITTO INPUT'!R239</f>
        <v>107756</v>
      </c>
      <c r="AN239" s="2065">
        <f>+'17HPM_DATA_INPUT'!T245-'XX_17CK AUDITTO INPUT'!S239</f>
        <v>-514265</v>
      </c>
      <c r="AO239" s="2065">
        <f>+'17HPM_DATA_INPUT'!U245-'XX_17CK AUDITTO INPUT'!T239</f>
        <v>-298058</v>
      </c>
      <c r="AQ239" s="455" t="str">
        <f>'Departmental PL'!D249</f>
        <v xml:space="preserve">  4811 PEDS ENDO  </v>
      </c>
    </row>
    <row r="240" spans="1:43" ht="20.25" hidden="1" customHeight="1" x14ac:dyDescent="0.25">
      <c r="A240" s="2031" t="s">
        <v>283</v>
      </c>
      <c r="B240" s="2069" t="s">
        <v>2306</v>
      </c>
      <c r="C240" s="2070">
        <v>46894</v>
      </c>
      <c r="D240" s="2070">
        <v>45672</v>
      </c>
      <c r="E240" s="2070">
        <v>1368702</v>
      </c>
      <c r="F240" s="2070">
        <v>1442658</v>
      </c>
      <c r="G240" s="2070">
        <v>34068748</v>
      </c>
      <c r="H240" s="2070">
        <v>31167014</v>
      </c>
      <c r="I240" s="2070">
        <v>13227104</v>
      </c>
      <c r="J240" s="2070">
        <v>11924193</v>
      </c>
      <c r="K240" s="2070">
        <v>12573443</v>
      </c>
      <c r="L240" s="2070">
        <v>10838980</v>
      </c>
      <c r="M240" s="2070">
        <v>653661</v>
      </c>
      <c r="N240" s="2070">
        <v>1085213</v>
      </c>
      <c r="O240" s="2070">
        <v>2925521</v>
      </c>
      <c r="P240" s="2070">
        <v>2621061</v>
      </c>
      <c r="Q240" s="2070">
        <v>4384182</v>
      </c>
      <c r="R240" s="2070">
        <v>3843060</v>
      </c>
      <c r="S240" s="2070">
        <v>-6656042</v>
      </c>
      <c r="T240" s="2070">
        <v>-5378908</v>
      </c>
      <c r="U240" s="2061" t="str">
        <f t="shared" si="3"/>
        <v>Total OUTPATIENT</v>
      </c>
      <c r="W240" s="455" t="b">
        <f>+'17HPM_DATA_INPUT'!C246='XX_17CK AUDITTO INPUT'!U240</f>
        <v>1</v>
      </c>
      <c r="X240" s="2065">
        <f>+'17HPM_DATA_INPUT'!D246-'XX_17CK AUDITTO INPUT'!C240</f>
        <v>47656</v>
      </c>
      <c r="Y240" s="2065">
        <f>+'17HPM_DATA_INPUT'!E246-'XX_17CK AUDITTO INPUT'!D240</f>
        <v>47863</v>
      </c>
      <c r="Z240" s="2065">
        <f>+'17HPM_DATA_INPUT'!F246-'XX_17CK AUDITTO INPUT'!E240</f>
        <v>1405545</v>
      </c>
      <c r="AA240" s="2065">
        <f>+'17HPM_DATA_INPUT'!G246-'XX_17CK AUDITTO INPUT'!F240</f>
        <v>1372396</v>
      </c>
      <c r="AB240" s="2065">
        <f>+'17HPM_DATA_INPUT'!H246-'XX_17CK AUDITTO INPUT'!G240</f>
        <v>37086905</v>
      </c>
      <c r="AC240" s="2065">
        <f>+'17HPM_DATA_INPUT'!I246-'XX_17CK AUDITTO INPUT'!H240</f>
        <v>33892317</v>
      </c>
      <c r="AD240" s="2065">
        <f>+'17HPM_DATA_INPUT'!J246-'XX_17CK AUDITTO INPUT'!I240</f>
        <v>13214625</v>
      </c>
      <c r="AE240" s="2065">
        <f>+'17HPM_DATA_INPUT'!K246-'XX_17CK AUDITTO INPUT'!J240</f>
        <v>12934100</v>
      </c>
      <c r="AF240" s="2065">
        <f>+'17HPM_DATA_INPUT'!L246-'XX_17CK AUDITTO INPUT'!K240</f>
        <v>13277944</v>
      </c>
      <c r="AG240" s="2065">
        <f>+'17HPM_DATA_INPUT'!M246-'XX_17CK AUDITTO INPUT'!L240</f>
        <v>11065359</v>
      </c>
      <c r="AH240" s="2065">
        <f>+'17HPM_DATA_INPUT'!N246-'XX_17CK AUDITTO INPUT'!M240</f>
        <v>-63319</v>
      </c>
      <c r="AI240" s="2065">
        <f>+'17HPM_DATA_INPUT'!O246-'XX_17CK AUDITTO INPUT'!N240</f>
        <v>1868741</v>
      </c>
      <c r="AJ240" s="2065">
        <f>+'17HPM_DATA_INPUT'!P246-'XX_17CK AUDITTO INPUT'!O240</f>
        <v>3001208</v>
      </c>
      <c r="AK240" s="2065">
        <f>+'17HPM_DATA_INPUT'!Q246-'XX_17CK AUDITTO INPUT'!P240</f>
        <v>2641381</v>
      </c>
      <c r="AL240" s="2065">
        <f>+'17HPM_DATA_INPUT'!R246-'XX_17CK AUDITTO INPUT'!Q240</f>
        <v>4417578</v>
      </c>
      <c r="AM240" s="2065">
        <f>+'17HPM_DATA_INPUT'!S246-'XX_17CK AUDITTO INPUT'!R240</f>
        <v>4007932</v>
      </c>
      <c r="AN240" s="2065">
        <f>+'17HPM_DATA_INPUT'!T246-'XX_17CK AUDITTO INPUT'!S240</f>
        <v>-7482105</v>
      </c>
      <c r="AO240" s="2065">
        <f>+'17HPM_DATA_INPUT'!U246-'XX_17CK AUDITTO INPUT'!T240</f>
        <v>-4780572</v>
      </c>
      <c r="AQ240" s="455" t="str">
        <f>'Departmental PL'!D250</f>
        <v xml:space="preserve">  4811 PEDS ENDO   - Flowcast Billed</v>
      </c>
    </row>
    <row r="241" spans="1:43" ht="20.25" hidden="1" customHeight="1" x14ac:dyDescent="0.25">
      <c r="A241" s="2035" t="s">
        <v>1225</v>
      </c>
      <c r="B241" s="2074" t="s">
        <v>2424</v>
      </c>
      <c r="C241" s="2075"/>
      <c r="D241" s="2075"/>
      <c r="E241" s="2075"/>
      <c r="F241" s="2075"/>
      <c r="G241" s="2075"/>
      <c r="H241" s="2075"/>
      <c r="I241" s="2075"/>
      <c r="J241" s="2075"/>
      <c r="K241" s="2075"/>
      <c r="L241" s="2075"/>
      <c r="M241" s="2075"/>
      <c r="N241" s="2075"/>
      <c r="O241" s="2075"/>
      <c r="P241" s="2075"/>
      <c r="Q241" s="2075"/>
      <c r="R241" s="2075"/>
      <c r="S241" s="2075"/>
      <c r="T241" s="2075"/>
      <c r="U241" s="2061" t="str">
        <f t="shared" si="3"/>
        <v>7000 PSYCH ADULT ID CCC</v>
      </c>
      <c r="W241" s="455" t="b">
        <f>+'17HPM_DATA_INPUT'!C247='XX_17CK AUDITTO INPUT'!U241</f>
        <v>1</v>
      </c>
      <c r="X241" s="2065">
        <f>+'17HPM_DATA_INPUT'!D247-'XX_17CK AUDITTO INPUT'!C241</f>
        <v>0</v>
      </c>
      <c r="Y241" s="2065">
        <f>+'17HPM_DATA_INPUT'!E247-'XX_17CK AUDITTO INPUT'!D241</f>
        <v>0</v>
      </c>
      <c r="Z241" s="2065">
        <f>+'17HPM_DATA_INPUT'!F247-'XX_17CK AUDITTO INPUT'!E241</f>
        <v>0</v>
      </c>
      <c r="AA241" s="2065">
        <f>+'17HPM_DATA_INPUT'!G247-'XX_17CK AUDITTO INPUT'!F241</f>
        <v>0</v>
      </c>
      <c r="AB241" s="2065">
        <f>+'17HPM_DATA_INPUT'!H247-'XX_17CK AUDITTO INPUT'!G241</f>
        <v>0</v>
      </c>
      <c r="AC241" s="2065">
        <f>+'17HPM_DATA_INPUT'!I247-'XX_17CK AUDITTO INPUT'!H241</f>
        <v>0</v>
      </c>
      <c r="AD241" s="2065">
        <f>+'17HPM_DATA_INPUT'!J247-'XX_17CK AUDITTO INPUT'!I241</f>
        <v>0</v>
      </c>
      <c r="AE241" s="2065">
        <f>+'17HPM_DATA_INPUT'!K247-'XX_17CK AUDITTO INPUT'!J241</f>
        <v>0</v>
      </c>
      <c r="AF241" s="2065">
        <f>+'17HPM_DATA_INPUT'!L247-'XX_17CK AUDITTO INPUT'!K241</f>
        <v>0</v>
      </c>
      <c r="AG241" s="2065">
        <f>+'17HPM_DATA_INPUT'!M247-'XX_17CK AUDITTO INPUT'!L241</f>
        <v>0</v>
      </c>
      <c r="AH241" s="2065">
        <f>+'17HPM_DATA_INPUT'!N247-'XX_17CK AUDITTO INPUT'!M241</f>
        <v>0</v>
      </c>
      <c r="AI241" s="2065">
        <f>+'17HPM_DATA_INPUT'!O247-'XX_17CK AUDITTO INPUT'!N241</f>
        <v>0</v>
      </c>
      <c r="AJ241" s="2065">
        <f>+'17HPM_DATA_INPUT'!P247-'XX_17CK AUDITTO INPUT'!O241</f>
        <v>0</v>
      </c>
      <c r="AK241" s="2065">
        <f>+'17HPM_DATA_INPUT'!Q247-'XX_17CK AUDITTO INPUT'!P241</f>
        <v>0</v>
      </c>
      <c r="AL241" s="2065">
        <f>+'17HPM_DATA_INPUT'!R247-'XX_17CK AUDITTO INPUT'!Q241</f>
        <v>0</v>
      </c>
      <c r="AM241" s="2065">
        <f>+'17HPM_DATA_INPUT'!S247-'XX_17CK AUDITTO INPUT'!R241</f>
        <v>0</v>
      </c>
      <c r="AN241" s="2065">
        <f>+'17HPM_DATA_INPUT'!T247-'XX_17CK AUDITTO INPUT'!S241</f>
        <v>0</v>
      </c>
      <c r="AO241" s="2065">
        <f>+'17HPM_DATA_INPUT'!U247-'XX_17CK AUDITTO INPUT'!T241</f>
        <v>0</v>
      </c>
      <c r="AQ241" s="455" t="str">
        <f>'Departmental PL'!D251</f>
        <v xml:space="preserve">  4811 PEDS ENDO   - NON-TRENDSTAR</v>
      </c>
    </row>
    <row r="242" spans="1:43" ht="20.25" hidden="1" customHeight="1" x14ac:dyDescent="0.25">
      <c r="A242" s="2035" t="s">
        <v>1239</v>
      </c>
      <c r="B242" s="2074" t="s">
        <v>2293</v>
      </c>
      <c r="C242" s="2075"/>
      <c r="D242" s="2075"/>
      <c r="E242" s="2075"/>
      <c r="F242" s="2075"/>
      <c r="G242" s="2075"/>
      <c r="H242" s="2075"/>
      <c r="I242" s="2075"/>
      <c r="J242" s="2075"/>
      <c r="K242" s="2075"/>
      <c r="L242" s="2075"/>
      <c r="M242" s="2075"/>
      <c r="N242" s="2075"/>
      <c r="O242" s="2075"/>
      <c r="P242" s="2075"/>
      <c r="Q242" s="2075"/>
      <c r="R242" s="2075"/>
      <c r="S242" s="2075"/>
      <c r="T242" s="2075"/>
      <c r="U242" s="2061" t="str">
        <f t="shared" si="3"/>
        <v>7270 PSYCH ECT</v>
      </c>
      <c r="W242" s="455" t="b">
        <f>+'17HPM_DATA_INPUT'!C248='XX_17CK AUDITTO INPUT'!U242</f>
        <v>1</v>
      </c>
      <c r="X242" s="2065">
        <f>+'17HPM_DATA_INPUT'!D248-'XX_17CK AUDITTO INPUT'!C242</f>
        <v>0</v>
      </c>
      <c r="Y242" s="2065">
        <f>+'17HPM_DATA_INPUT'!E248-'XX_17CK AUDITTO INPUT'!D242</f>
        <v>0</v>
      </c>
      <c r="Z242" s="2065">
        <f>+'17HPM_DATA_INPUT'!F248-'XX_17CK AUDITTO INPUT'!E242</f>
        <v>0</v>
      </c>
      <c r="AA242" s="2065">
        <f>+'17HPM_DATA_INPUT'!G248-'XX_17CK AUDITTO INPUT'!F242</f>
        <v>0</v>
      </c>
      <c r="AB242" s="2065">
        <f>+'17HPM_DATA_INPUT'!H248-'XX_17CK AUDITTO INPUT'!G242</f>
        <v>0</v>
      </c>
      <c r="AC242" s="2065">
        <f>+'17HPM_DATA_INPUT'!I248-'XX_17CK AUDITTO INPUT'!H242</f>
        <v>0</v>
      </c>
      <c r="AD242" s="2065">
        <f>+'17HPM_DATA_INPUT'!J248-'XX_17CK AUDITTO INPUT'!I242</f>
        <v>0</v>
      </c>
      <c r="AE242" s="2065">
        <f>+'17HPM_DATA_INPUT'!K248-'XX_17CK AUDITTO INPUT'!J242</f>
        <v>0</v>
      </c>
      <c r="AF242" s="2065">
        <f>+'17HPM_DATA_INPUT'!L248-'XX_17CK AUDITTO INPUT'!K242</f>
        <v>0</v>
      </c>
      <c r="AG242" s="2065">
        <f>+'17HPM_DATA_INPUT'!M248-'XX_17CK AUDITTO INPUT'!L242</f>
        <v>0</v>
      </c>
      <c r="AH242" s="2065">
        <f>+'17HPM_DATA_INPUT'!N248-'XX_17CK AUDITTO INPUT'!M242</f>
        <v>0</v>
      </c>
      <c r="AI242" s="2065">
        <f>+'17HPM_DATA_INPUT'!O248-'XX_17CK AUDITTO INPUT'!N242</f>
        <v>0</v>
      </c>
      <c r="AJ242" s="2065">
        <f>+'17HPM_DATA_INPUT'!P248-'XX_17CK AUDITTO INPUT'!O242</f>
        <v>0</v>
      </c>
      <c r="AK242" s="2065">
        <f>+'17HPM_DATA_INPUT'!Q248-'XX_17CK AUDITTO INPUT'!P242</f>
        <v>0</v>
      </c>
      <c r="AL242" s="2065">
        <f>+'17HPM_DATA_INPUT'!R248-'XX_17CK AUDITTO INPUT'!Q242</f>
        <v>0</v>
      </c>
      <c r="AM242" s="2065">
        <f>+'17HPM_DATA_INPUT'!S248-'XX_17CK AUDITTO INPUT'!R242</f>
        <v>0</v>
      </c>
      <c r="AN242" s="2065">
        <f>+'17HPM_DATA_INPUT'!T248-'XX_17CK AUDITTO INPUT'!S242</f>
        <v>0</v>
      </c>
      <c r="AO242" s="2065">
        <f>+'17HPM_DATA_INPUT'!U248-'XX_17CK AUDITTO INPUT'!T242</f>
        <v>0</v>
      </c>
      <c r="AQ242" s="455" t="str">
        <f>'Departmental PL'!D252</f>
        <v xml:space="preserve">4812 PEDS RHEUMATOLOGY  </v>
      </c>
    </row>
    <row r="243" spans="1:43" ht="20.25" hidden="1" customHeight="1" x14ac:dyDescent="0.25">
      <c r="A243" s="2035" t="s">
        <v>1245</v>
      </c>
      <c r="B243" s="2074" t="s">
        <v>2432</v>
      </c>
      <c r="C243" s="2075"/>
      <c r="D243" s="2075"/>
      <c r="E243" s="2075"/>
      <c r="F243" s="2075"/>
      <c r="G243" s="2075"/>
      <c r="H243" s="2075"/>
      <c r="I243" s="2075"/>
      <c r="J243" s="2075"/>
      <c r="K243" s="2075"/>
      <c r="L243" s="2075"/>
      <c r="M243" s="2075"/>
      <c r="N243" s="2075"/>
      <c r="O243" s="2075"/>
      <c r="P243" s="2075"/>
      <c r="Q243" s="2075"/>
      <c r="R243" s="2075"/>
      <c r="S243" s="2075"/>
      <c r="T243" s="2075"/>
      <c r="U243" s="2061" t="str">
        <f t="shared" si="3"/>
        <v>7340 METHADONE CLINIC</v>
      </c>
      <c r="W243" s="455" t="b">
        <f>+'17HPM_DATA_INPUT'!C249='XX_17CK AUDITTO INPUT'!U243</f>
        <v>1</v>
      </c>
      <c r="X243" s="2065">
        <f>+'17HPM_DATA_INPUT'!D249-'XX_17CK AUDITTO INPUT'!C243</f>
        <v>0</v>
      </c>
      <c r="Y243" s="2065">
        <f>+'17HPM_DATA_INPUT'!E249-'XX_17CK AUDITTO INPUT'!D243</f>
        <v>0</v>
      </c>
      <c r="Z243" s="2065">
        <f>+'17HPM_DATA_INPUT'!F249-'XX_17CK AUDITTO INPUT'!E243</f>
        <v>0</v>
      </c>
      <c r="AA243" s="2065">
        <f>+'17HPM_DATA_INPUT'!G249-'XX_17CK AUDITTO INPUT'!F243</f>
        <v>0</v>
      </c>
      <c r="AB243" s="2065">
        <f>+'17HPM_DATA_INPUT'!H249-'XX_17CK AUDITTO INPUT'!G243</f>
        <v>0</v>
      </c>
      <c r="AC243" s="2065">
        <f>+'17HPM_DATA_INPUT'!I249-'XX_17CK AUDITTO INPUT'!H243</f>
        <v>0</v>
      </c>
      <c r="AD243" s="2065">
        <f>+'17HPM_DATA_INPUT'!J249-'XX_17CK AUDITTO INPUT'!I243</f>
        <v>0</v>
      </c>
      <c r="AE243" s="2065">
        <f>+'17HPM_DATA_INPUT'!K249-'XX_17CK AUDITTO INPUT'!J243</f>
        <v>0</v>
      </c>
      <c r="AF243" s="2065">
        <f>+'17HPM_DATA_INPUT'!L249-'XX_17CK AUDITTO INPUT'!K243</f>
        <v>0</v>
      </c>
      <c r="AG243" s="2065">
        <f>+'17HPM_DATA_INPUT'!M249-'XX_17CK AUDITTO INPUT'!L243</f>
        <v>0</v>
      </c>
      <c r="AH243" s="2065">
        <f>+'17HPM_DATA_INPUT'!N249-'XX_17CK AUDITTO INPUT'!M243</f>
        <v>0</v>
      </c>
      <c r="AI243" s="2065">
        <f>+'17HPM_DATA_INPUT'!O249-'XX_17CK AUDITTO INPUT'!N243</f>
        <v>0</v>
      </c>
      <c r="AJ243" s="2065">
        <f>+'17HPM_DATA_INPUT'!P249-'XX_17CK AUDITTO INPUT'!O243</f>
        <v>0</v>
      </c>
      <c r="AK243" s="2065">
        <f>+'17HPM_DATA_INPUT'!Q249-'XX_17CK AUDITTO INPUT'!P243</f>
        <v>0</v>
      </c>
      <c r="AL243" s="2065">
        <f>+'17HPM_DATA_INPUT'!R249-'XX_17CK AUDITTO INPUT'!Q243</f>
        <v>0</v>
      </c>
      <c r="AM243" s="2065">
        <f>+'17HPM_DATA_INPUT'!S249-'XX_17CK AUDITTO INPUT'!R243</f>
        <v>0</v>
      </c>
      <c r="AN243" s="2065">
        <f>+'17HPM_DATA_INPUT'!T249-'XX_17CK AUDITTO INPUT'!S243</f>
        <v>0</v>
      </c>
      <c r="AO243" s="2065">
        <f>+'17HPM_DATA_INPUT'!U249-'XX_17CK AUDITTO INPUT'!T243</f>
        <v>0</v>
      </c>
      <c r="AQ243" s="455" t="str">
        <f>'Departmental PL'!D253</f>
        <v xml:space="preserve">  4812 PEDS RHEUMATOLOGY   - Flowcast Billed</v>
      </c>
    </row>
    <row r="244" spans="1:43" ht="20.25" hidden="1" customHeight="1" x14ac:dyDescent="0.25">
      <c r="A244" s="2035" t="s">
        <v>1256</v>
      </c>
      <c r="B244" s="2074" t="s">
        <v>2440</v>
      </c>
      <c r="C244" s="2075"/>
      <c r="D244" s="2075"/>
      <c r="E244" s="2075"/>
      <c r="F244" s="2075"/>
      <c r="G244" s="2075"/>
      <c r="H244" s="2075"/>
      <c r="I244" s="2075"/>
      <c r="J244" s="2075"/>
      <c r="K244" s="2075"/>
      <c r="L244" s="2075"/>
      <c r="M244" s="2075"/>
      <c r="N244" s="2075"/>
      <c r="O244" s="2075"/>
      <c r="P244" s="2075"/>
      <c r="Q244" s="2075"/>
      <c r="R244" s="2075"/>
      <c r="S244" s="2075"/>
      <c r="T244" s="2075"/>
      <c r="U244" s="2061" t="str">
        <f t="shared" si="3"/>
        <v>7800 CPEP - TRIAGE/ EOB</v>
      </c>
      <c r="W244" s="455" t="b">
        <f>+'17HPM_DATA_INPUT'!C250='XX_17CK AUDITTO INPUT'!U244</f>
        <v>1</v>
      </c>
      <c r="X244" s="2065">
        <f>+'17HPM_DATA_INPUT'!D250-'XX_17CK AUDITTO INPUT'!C244</f>
        <v>0</v>
      </c>
      <c r="Y244" s="2065">
        <f>+'17HPM_DATA_INPUT'!E250-'XX_17CK AUDITTO INPUT'!D244</f>
        <v>0</v>
      </c>
      <c r="Z244" s="2065">
        <f>+'17HPM_DATA_INPUT'!F250-'XX_17CK AUDITTO INPUT'!E244</f>
        <v>0</v>
      </c>
      <c r="AA244" s="2065">
        <f>+'17HPM_DATA_INPUT'!G250-'XX_17CK AUDITTO INPUT'!F244</f>
        <v>0</v>
      </c>
      <c r="AB244" s="2065">
        <f>+'17HPM_DATA_INPUT'!H250-'XX_17CK AUDITTO INPUT'!G244</f>
        <v>0</v>
      </c>
      <c r="AC244" s="2065">
        <f>+'17HPM_DATA_INPUT'!I250-'XX_17CK AUDITTO INPUT'!H244</f>
        <v>0</v>
      </c>
      <c r="AD244" s="2065">
        <f>+'17HPM_DATA_INPUT'!J250-'XX_17CK AUDITTO INPUT'!I244</f>
        <v>0</v>
      </c>
      <c r="AE244" s="2065">
        <f>+'17HPM_DATA_INPUT'!K250-'XX_17CK AUDITTO INPUT'!J244</f>
        <v>0</v>
      </c>
      <c r="AF244" s="2065">
        <f>+'17HPM_DATA_INPUT'!L250-'XX_17CK AUDITTO INPUT'!K244</f>
        <v>0</v>
      </c>
      <c r="AG244" s="2065">
        <f>+'17HPM_DATA_INPUT'!M250-'XX_17CK AUDITTO INPUT'!L244</f>
        <v>0</v>
      </c>
      <c r="AH244" s="2065">
        <f>+'17HPM_DATA_INPUT'!N250-'XX_17CK AUDITTO INPUT'!M244</f>
        <v>0</v>
      </c>
      <c r="AI244" s="2065">
        <f>+'17HPM_DATA_INPUT'!O250-'XX_17CK AUDITTO INPUT'!N244</f>
        <v>0</v>
      </c>
      <c r="AJ244" s="2065">
        <f>+'17HPM_DATA_INPUT'!P250-'XX_17CK AUDITTO INPUT'!O244</f>
        <v>0</v>
      </c>
      <c r="AK244" s="2065">
        <f>+'17HPM_DATA_INPUT'!Q250-'XX_17CK AUDITTO INPUT'!P244</f>
        <v>0</v>
      </c>
      <c r="AL244" s="2065">
        <f>+'17HPM_DATA_INPUT'!R250-'XX_17CK AUDITTO INPUT'!Q244</f>
        <v>0</v>
      </c>
      <c r="AM244" s="2065">
        <f>+'17HPM_DATA_INPUT'!S250-'XX_17CK AUDITTO INPUT'!R244</f>
        <v>0</v>
      </c>
      <c r="AN244" s="2065">
        <f>+'17HPM_DATA_INPUT'!T250-'XX_17CK AUDITTO INPUT'!S244</f>
        <v>0</v>
      </c>
      <c r="AO244" s="2065">
        <f>+'17HPM_DATA_INPUT'!U250-'XX_17CK AUDITTO INPUT'!T244</f>
        <v>0</v>
      </c>
      <c r="AQ244" s="455" t="str">
        <f>'Departmental PL'!D254</f>
        <v xml:space="preserve">  4812 PEDS RHEUMATOLOGY   - NON-TRENDSTAR</v>
      </c>
    </row>
    <row r="245" spans="1:43" ht="20.25" hidden="1" customHeight="1" x14ac:dyDescent="0.25">
      <c r="A245" s="2032" t="s">
        <v>283</v>
      </c>
      <c r="B245" s="2072" t="s">
        <v>2307</v>
      </c>
      <c r="C245" s="2073"/>
      <c r="D245" s="2073"/>
      <c r="E245" s="2073"/>
      <c r="F245" s="2073"/>
      <c r="G245" s="2073"/>
      <c r="H245" s="2073"/>
      <c r="I245" s="2073"/>
      <c r="J245" s="2073"/>
      <c r="K245" s="2073"/>
      <c r="L245" s="2073"/>
      <c r="M245" s="2073"/>
      <c r="N245" s="2073"/>
      <c r="O245" s="2073"/>
      <c r="P245" s="2073"/>
      <c r="Q245" s="2073"/>
      <c r="R245" s="2073"/>
      <c r="S245" s="2073"/>
      <c r="T245" s="2073"/>
      <c r="U245" s="2061" t="str">
        <f t="shared" si="3"/>
        <v>Total ASC</v>
      </c>
      <c r="W245" s="455" t="b">
        <f>+'17HPM_DATA_INPUT'!C251='XX_17CK AUDITTO INPUT'!U245</f>
        <v>1</v>
      </c>
      <c r="X245" s="2065">
        <f>+'17HPM_DATA_INPUT'!D251-'XX_17CK AUDITTO INPUT'!C245</f>
        <v>0</v>
      </c>
      <c r="Y245" s="2065">
        <f>+'17HPM_DATA_INPUT'!E251-'XX_17CK AUDITTO INPUT'!D245</f>
        <v>0</v>
      </c>
      <c r="Z245" s="2065">
        <f>+'17HPM_DATA_INPUT'!F251-'XX_17CK AUDITTO INPUT'!E245</f>
        <v>0</v>
      </c>
      <c r="AA245" s="2065">
        <f>+'17HPM_DATA_INPUT'!G251-'XX_17CK AUDITTO INPUT'!F245</f>
        <v>0</v>
      </c>
      <c r="AB245" s="2065">
        <f>+'17HPM_DATA_INPUT'!H251-'XX_17CK AUDITTO INPUT'!G245</f>
        <v>0</v>
      </c>
      <c r="AC245" s="2065">
        <f>+'17HPM_DATA_INPUT'!I251-'XX_17CK AUDITTO INPUT'!H245</f>
        <v>0</v>
      </c>
      <c r="AD245" s="2065">
        <f>+'17HPM_DATA_INPUT'!J251-'XX_17CK AUDITTO INPUT'!I245</f>
        <v>0</v>
      </c>
      <c r="AE245" s="2065">
        <f>+'17HPM_DATA_INPUT'!K251-'XX_17CK AUDITTO INPUT'!J245</f>
        <v>0</v>
      </c>
      <c r="AF245" s="2065">
        <f>+'17HPM_DATA_INPUT'!L251-'XX_17CK AUDITTO INPUT'!K245</f>
        <v>0</v>
      </c>
      <c r="AG245" s="2065">
        <f>+'17HPM_DATA_INPUT'!M251-'XX_17CK AUDITTO INPUT'!L245</f>
        <v>0</v>
      </c>
      <c r="AH245" s="2065">
        <f>+'17HPM_DATA_INPUT'!N251-'XX_17CK AUDITTO INPUT'!M245</f>
        <v>0</v>
      </c>
      <c r="AI245" s="2065">
        <f>+'17HPM_DATA_INPUT'!O251-'XX_17CK AUDITTO INPUT'!N245</f>
        <v>0</v>
      </c>
      <c r="AJ245" s="2065">
        <f>+'17HPM_DATA_INPUT'!P251-'XX_17CK AUDITTO INPUT'!O245</f>
        <v>0</v>
      </c>
      <c r="AK245" s="2065">
        <f>+'17HPM_DATA_INPUT'!Q251-'XX_17CK AUDITTO INPUT'!P245</f>
        <v>0</v>
      </c>
      <c r="AL245" s="2065">
        <f>+'17HPM_DATA_INPUT'!R251-'XX_17CK AUDITTO INPUT'!Q245</f>
        <v>0</v>
      </c>
      <c r="AM245" s="2065">
        <f>+'17HPM_DATA_INPUT'!S251-'XX_17CK AUDITTO INPUT'!R245</f>
        <v>0</v>
      </c>
      <c r="AN245" s="2065">
        <f>+'17HPM_DATA_INPUT'!T251-'XX_17CK AUDITTO INPUT'!S245</f>
        <v>0</v>
      </c>
      <c r="AO245" s="2065">
        <f>+'17HPM_DATA_INPUT'!U251-'XX_17CK AUDITTO INPUT'!T245</f>
        <v>0</v>
      </c>
      <c r="AQ245" s="455">
        <f>'Departmental PL'!D255</f>
        <v>0</v>
      </c>
    </row>
    <row r="246" spans="1:43" ht="20.25" hidden="1" customHeight="1" x14ac:dyDescent="0.25">
      <c r="A246" s="2067" t="s">
        <v>1227</v>
      </c>
      <c r="B246" s="2074" t="s">
        <v>2425</v>
      </c>
      <c r="C246" s="2075"/>
      <c r="D246" s="2075"/>
      <c r="E246" s="2075"/>
      <c r="F246" s="2075"/>
      <c r="G246" s="2075"/>
      <c r="H246" s="2075"/>
      <c r="I246" s="2075"/>
      <c r="J246" s="2075"/>
      <c r="K246" s="2075"/>
      <c r="L246" s="2075"/>
      <c r="M246" s="2075"/>
      <c r="N246" s="2075"/>
      <c r="O246" s="2075"/>
      <c r="P246" s="2075"/>
      <c r="Q246" s="2075"/>
      <c r="R246" s="2075"/>
      <c r="S246" s="2075"/>
      <c r="T246" s="2075"/>
      <c r="U246" s="2061" t="str">
        <f t="shared" si="3"/>
        <v>7010 PSYCH CHILD/ADL OFFSITE</v>
      </c>
      <c r="W246" s="455" t="b">
        <f>+'17HPM_DATA_INPUT'!C252='XX_17CK AUDITTO INPUT'!U246</f>
        <v>1</v>
      </c>
      <c r="X246" s="2065">
        <f>+'17HPM_DATA_INPUT'!D252-'XX_17CK AUDITTO INPUT'!C246</f>
        <v>0</v>
      </c>
      <c r="Y246" s="2065">
        <f>+'17HPM_DATA_INPUT'!E252-'XX_17CK AUDITTO INPUT'!D246</f>
        <v>0</v>
      </c>
      <c r="Z246" s="2065">
        <f>+'17HPM_DATA_INPUT'!F252-'XX_17CK AUDITTO INPUT'!E246</f>
        <v>0</v>
      </c>
      <c r="AA246" s="2065">
        <f>+'17HPM_DATA_INPUT'!G252-'XX_17CK AUDITTO INPUT'!F246</f>
        <v>0</v>
      </c>
      <c r="AB246" s="2065">
        <f>+'17HPM_DATA_INPUT'!H252-'XX_17CK AUDITTO INPUT'!G246</f>
        <v>0</v>
      </c>
      <c r="AC246" s="2065">
        <f>+'17HPM_DATA_INPUT'!I252-'XX_17CK AUDITTO INPUT'!H246</f>
        <v>0</v>
      </c>
      <c r="AD246" s="2065">
        <f>+'17HPM_DATA_INPUT'!J252-'XX_17CK AUDITTO INPUT'!I246</f>
        <v>0</v>
      </c>
      <c r="AE246" s="2065">
        <f>+'17HPM_DATA_INPUT'!K252-'XX_17CK AUDITTO INPUT'!J246</f>
        <v>0</v>
      </c>
      <c r="AF246" s="2065">
        <f>+'17HPM_DATA_INPUT'!L252-'XX_17CK AUDITTO INPUT'!K246</f>
        <v>0</v>
      </c>
      <c r="AG246" s="2065">
        <f>+'17HPM_DATA_INPUT'!M252-'XX_17CK AUDITTO INPUT'!L246</f>
        <v>0</v>
      </c>
      <c r="AH246" s="2065">
        <f>+'17HPM_DATA_INPUT'!N252-'XX_17CK AUDITTO INPUT'!M246</f>
        <v>0</v>
      </c>
      <c r="AI246" s="2065">
        <f>+'17HPM_DATA_INPUT'!O252-'XX_17CK AUDITTO INPUT'!N246</f>
        <v>0</v>
      </c>
      <c r="AJ246" s="2065">
        <f>+'17HPM_DATA_INPUT'!P252-'XX_17CK AUDITTO INPUT'!O246</f>
        <v>0</v>
      </c>
      <c r="AK246" s="2065">
        <f>+'17HPM_DATA_INPUT'!Q252-'XX_17CK AUDITTO INPUT'!P246</f>
        <v>0</v>
      </c>
      <c r="AL246" s="2065">
        <f>+'17HPM_DATA_INPUT'!R252-'XX_17CK AUDITTO INPUT'!Q246</f>
        <v>0</v>
      </c>
      <c r="AM246" s="2065">
        <f>+'17HPM_DATA_INPUT'!S252-'XX_17CK AUDITTO INPUT'!R246</f>
        <v>0</v>
      </c>
      <c r="AN246" s="2065">
        <f>+'17HPM_DATA_INPUT'!T252-'XX_17CK AUDITTO INPUT'!S246</f>
        <v>0</v>
      </c>
      <c r="AO246" s="2065">
        <f>+'17HPM_DATA_INPUT'!U252-'XX_17CK AUDITTO INPUT'!T246</f>
        <v>0</v>
      </c>
      <c r="AQ246" s="455" t="str">
        <f>'Departmental PL'!D256</f>
        <v xml:space="preserve">006 Orthopedics </v>
      </c>
    </row>
    <row r="247" spans="1:43" ht="20.25" hidden="1" customHeight="1" x14ac:dyDescent="0.25">
      <c r="A247" s="2067" t="s">
        <v>1235</v>
      </c>
      <c r="B247" s="2074" t="s">
        <v>2429</v>
      </c>
      <c r="C247" s="2075"/>
      <c r="D247" s="2075"/>
      <c r="E247" s="2075"/>
      <c r="F247" s="2075"/>
      <c r="G247" s="2075"/>
      <c r="H247" s="2075"/>
      <c r="I247" s="2075"/>
      <c r="J247" s="2075"/>
      <c r="K247" s="2075"/>
      <c r="L247" s="2075"/>
      <c r="M247" s="2075"/>
      <c r="N247" s="2075"/>
      <c r="O247" s="2075"/>
      <c r="P247" s="2075"/>
      <c r="Q247" s="2075"/>
      <c r="R247" s="2075"/>
      <c r="S247" s="2075"/>
      <c r="T247" s="2075"/>
      <c r="U247" s="2061" t="str">
        <f t="shared" si="3"/>
        <v>7230 PSYCH ADULT PARTIAL HOSP</v>
      </c>
      <c r="W247" s="455" t="b">
        <f>+'17HPM_DATA_INPUT'!C253='XX_17CK AUDITTO INPUT'!U247</f>
        <v>1</v>
      </c>
      <c r="X247" s="2065">
        <f>+'17HPM_DATA_INPUT'!D253-'XX_17CK AUDITTO INPUT'!C247</f>
        <v>0</v>
      </c>
      <c r="Y247" s="2065">
        <f>+'17HPM_DATA_INPUT'!E253-'XX_17CK AUDITTO INPUT'!D247</f>
        <v>0</v>
      </c>
      <c r="Z247" s="2065">
        <f>+'17HPM_DATA_INPUT'!F253-'XX_17CK AUDITTO INPUT'!E247</f>
        <v>0</v>
      </c>
      <c r="AA247" s="2065">
        <f>+'17HPM_DATA_INPUT'!G253-'XX_17CK AUDITTO INPUT'!F247</f>
        <v>0</v>
      </c>
      <c r="AB247" s="2065">
        <f>+'17HPM_DATA_INPUT'!H253-'XX_17CK AUDITTO INPUT'!G247</f>
        <v>0</v>
      </c>
      <c r="AC247" s="2065">
        <f>+'17HPM_DATA_INPUT'!I253-'XX_17CK AUDITTO INPUT'!H247</f>
        <v>0</v>
      </c>
      <c r="AD247" s="2065">
        <f>+'17HPM_DATA_INPUT'!J253-'XX_17CK AUDITTO INPUT'!I247</f>
        <v>0</v>
      </c>
      <c r="AE247" s="2065">
        <f>+'17HPM_DATA_INPUT'!K253-'XX_17CK AUDITTO INPUT'!J247</f>
        <v>0</v>
      </c>
      <c r="AF247" s="2065">
        <f>+'17HPM_DATA_INPUT'!L253-'XX_17CK AUDITTO INPUT'!K247</f>
        <v>0</v>
      </c>
      <c r="AG247" s="2065">
        <f>+'17HPM_DATA_INPUT'!M253-'XX_17CK AUDITTO INPUT'!L247</f>
        <v>0</v>
      </c>
      <c r="AH247" s="2065">
        <f>+'17HPM_DATA_INPUT'!N253-'XX_17CK AUDITTO INPUT'!M247</f>
        <v>0</v>
      </c>
      <c r="AI247" s="2065">
        <f>+'17HPM_DATA_INPUT'!O253-'XX_17CK AUDITTO INPUT'!N247</f>
        <v>0</v>
      </c>
      <c r="AJ247" s="2065">
        <f>+'17HPM_DATA_INPUT'!P253-'XX_17CK AUDITTO INPUT'!O247</f>
        <v>0</v>
      </c>
      <c r="AK247" s="2065">
        <f>+'17HPM_DATA_INPUT'!Q253-'XX_17CK AUDITTO INPUT'!P247</f>
        <v>0</v>
      </c>
      <c r="AL247" s="2065">
        <f>+'17HPM_DATA_INPUT'!R253-'XX_17CK AUDITTO INPUT'!Q247</f>
        <v>0</v>
      </c>
      <c r="AM247" s="2065">
        <f>+'17HPM_DATA_INPUT'!S253-'XX_17CK AUDITTO INPUT'!R247</f>
        <v>0</v>
      </c>
      <c r="AN247" s="2065">
        <f>+'17HPM_DATA_INPUT'!T253-'XX_17CK AUDITTO INPUT'!S247</f>
        <v>0</v>
      </c>
      <c r="AO247" s="2065">
        <f>+'17HPM_DATA_INPUT'!U253-'XX_17CK AUDITTO INPUT'!T247</f>
        <v>0</v>
      </c>
      <c r="AQ247" s="455" t="str">
        <f>'Departmental PL'!D257</f>
        <v xml:space="preserve">5000 ORTHOPEDIC SHOP* </v>
      </c>
    </row>
    <row r="248" spans="1:43" ht="20.25" hidden="1" customHeight="1" x14ac:dyDescent="0.25">
      <c r="A248" s="2074" t="s">
        <v>1239</v>
      </c>
      <c r="B248" s="2074" t="s">
        <v>2293</v>
      </c>
      <c r="C248" s="2075">
        <v>1</v>
      </c>
      <c r="D248" s="2075">
        <v>0</v>
      </c>
      <c r="E248" s="2075">
        <v>1</v>
      </c>
      <c r="F248" s="2075">
        <v>0</v>
      </c>
      <c r="G248" s="2075">
        <v>640</v>
      </c>
      <c r="H248" s="2075">
        <v>0</v>
      </c>
      <c r="I248" s="2075">
        <v>48</v>
      </c>
      <c r="J248" s="2075">
        <v>0</v>
      </c>
      <c r="K248" s="2075">
        <v>530</v>
      </c>
      <c r="L248" s="2075">
        <v>0</v>
      </c>
      <c r="M248" s="2075">
        <v>-483</v>
      </c>
      <c r="N248" s="2075">
        <v>0</v>
      </c>
      <c r="O248" s="2075">
        <v>90</v>
      </c>
      <c r="P248" s="2075">
        <v>0</v>
      </c>
      <c r="Q248" s="2075">
        <v>213</v>
      </c>
      <c r="R248" s="2075">
        <v>0</v>
      </c>
      <c r="S248" s="2075">
        <v>-786</v>
      </c>
      <c r="T248" s="2075">
        <v>0</v>
      </c>
      <c r="U248" s="2061" t="str">
        <f t="shared" si="3"/>
        <v>7270 PSYCH ECT</v>
      </c>
      <c r="W248" s="455" t="b">
        <f>+'17HPM_DATA_INPUT'!C254='XX_17CK AUDITTO INPUT'!U248</f>
        <v>1</v>
      </c>
      <c r="X248" s="2065">
        <f>+'17HPM_DATA_INPUT'!D254-'XX_17CK AUDITTO INPUT'!C248</f>
        <v>0</v>
      </c>
      <c r="Y248" s="2065">
        <f>+'17HPM_DATA_INPUT'!E254-'XX_17CK AUDITTO INPUT'!D248</f>
        <v>0</v>
      </c>
      <c r="Z248" s="2065">
        <f>+'17HPM_DATA_INPUT'!F254-'XX_17CK AUDITTO INPUT'!E248</f>
        <v>0</v>
      </c>
      <c r="AA248" s="2065">
        <f>+'17HPM_DATA_INPUT'!G254-'XX_17CK AUDITTO INPUT'!F248</f>
        <v>0</v>
      </c>
      <c r="AB248" s="2065">
        <f>+'17HPM_DATA_INPUT'!H254-'XX_17CK AUDITTO INPUT'!G248</f>
        <v>0</v>
      </c>
      <c r="AC248" s="2065">
        <f>+'17HPM_DATA_INPUT'!I254-'XX_17CK AUDITTO INPUT'!H248</f>
        <v>0</v>
      </c>
      <c r="AD248" s="2065">
        <f>+'17HPM_DATA_INPUT'!J254-'XX_17CK AUDITTO INPUT'!I248</f>
        <v>-1</v>
      </c>
      <c r="AE248" s="2065">
        <f>+'17HPM_DATA_INPUT'!K254-'XX_17CK AUDITTO INPUT'!J248</f>
        <v>0</v>
      </c>
      <c r="AF248" s="2065">
        <f>+'17HPM_DATA_INPUT'!L254-'XX_17CK AUDITTO INPUT'!K248</f>
        <v>-63</v>
      </c>
      <c r="AG248" s="2065">
        <f>+'17HPM_DATA_INPUT'!M254-'XX_17CK AUDITTO INPUT'!L248</f>
        <v>0</v>
      </c>
      <c r="AH248" s="2065">
        <f>+'17HPM_DATA_INPUT'!N254-'XX_17CK AUDITTO INPUT'!M248</f>
        <v>63</v>
      </c>
      <c r="AI248" s="2065">
        <f>+'17HPM_DATA_INPUT'!O254-'XX_17CK AUDITTO INPUT'!N248</f>
        <v>0</v>
      </c>
      <c r="AJ248" s="2065">
        <f>+'17HPM_DATA_INPUT'!P254-'XX_17CK AUDITTO INPUT'!O248</f>
        <v>-9</v>
      </c>
      <c r="AK248" s="2065">
        <f>+'17HPM_DATA_INPUT'!Q254-'XX_17CK AUDITTO INPUT'!P248</f>
        <v>0</v>
      </c>
      <c r="AL248" s="2065">
        <f>+'17HPM_DATA_INPUT'!R254-'XX_17CK AUDITTO INPUT'!Q248</f>
        <v>-31</v>
      </c>
      <c r="AM248" s="2065">
        <f>+'17HPM_DATA_INPUT'!S254-'XX_17CK AUDITTO INPUT'!R248</f>
        <v>0</v>
      </c>
      <c r="AN248" s="2065">
        <f>+'17HPM_DATA_INPUT'!T254-'XX_17CK AUDITTO INPUT'!S248</f>
        <v>103</v>
      </c>
      <c r="AO248" s="2065">
        <f>+'17HPM_DATA_INPUT'!U254-'XX_17CK AUDITTO INPUT'!T248</f>
        <v>0</v>
      </c>
      <c r="AQ248" s="455" t="str">
        <f>'Departmental PL'!D258</f>
        <v>5020 OPD-ORTHOPEDICS</v>
      </c>
    </row>
    <row r="249" spans="1:43" ht="20.25" hidden="1" customHeight="1" x14ac:dyDescent="0.25">
      <c r="A249" s="2102" t="s">
        <v>1245</v>
      </c>
      <c r="B249" s="2058" t="s">
        <v>2432</v>
      </c>
      <c r="C249" s="2060">
        <v>2</v>
      </c>
      <c r="D249" s="2060">
        <v>1</v>
      </c>
      <c r="E249" s="2060">
        <v>11</v>
      </c>
      <c r="F249" s="2060">
        <v>0</v>
      </c>
      <c r="G249" s="2060">
        <v>135</v>
      </c>
      <c r="H249" s="2060">
        <v>0</v>
      </c>
      <c r="I249" s="2060">
        <v>29</v>
      </c>
      <c r="J249" s="2060">
        <v>0</v>
      </c>
      <c r="K249" s="2060">
        <v>23</v>
      </c>
      <c r="L249" s="2060">
        <v>0</v>
      </c>
      <c r="M249" s="2060">
        <v>6</v>
      </c>
      <c r="N249" s="2060">
        <v>0</v>
      </c>
      <c r="O249" s="2060">
        <v>10</v>
      </c>
      <c r="P249" s="2060">
        <v>0</v>
      </c>
      <c r="Q249" s="2060">
        <v>15</v>
      </c>
      <c r="R249" s="2060">
        <v>0</v>
      </c>
      <c r="S249" s="2060">
        <v>-19</v>
      </c>
      <c r="T249" s="2060">
        <v>0</v>
      </c>
      <c r="U249" s="2061" t="str">
        <f t="shared" si="3"/>
        <v>7340 METHADONE CLINIC</v>
      </c>
      <c r="W249" s="455" t="b">
        <f>+'17HPM_DATA_INPUT'!C255='XX_17CK AUDITTO INPUT'!U249</f>
        <v>1</v>
      </c>
      <c r="X249" s="2065">
        <f>+'17HPM_DATA_INPUT'!D255-'XX_17CK AUDITTO INPUT'!C249</f>
        <v>0</v>
      </c>
      <c r="Y249" s="2065">
        <f>+'17HPM_DATA_INPUT'!E255-'XX_17CK AUDITTO INPUT'!D249</f>
        <v>1</v>
      </c>
      <c r="Z249" s="2065">
        <f>+'17HPM_DATA_INPUT'!F255-'XX_17CK AUDITTO INPUT'!E249</f>
        <v>0</v>
      </c>
      <c r="AA249" s="2065">
        <f>+'17HPM_DATA_INPUT'!G255-'XX_17CK AUDITTO INPUT'!F249</f>
        <v>25</v>
      </c>
      <c r="AB249" s="2065">
        <f>+'17HPM_DATA_INPUT'!H255-'XX_17CK AUDITTO INPUT'!G249</f>
        <v>0</v>
      </c>
      <c r="AC249" s="2065">
        <f>+'17HPM_DATA_INPUT'!I255-'XX_17CK AUDITTO INPUT'!H249</f>
        <v>141</v>
      </c>
      <c r="AD249" s="2065">
        <f>+'17HPM_DATA_INPUT'!J255-'XX_17CK AUDITTO INPUT'!I249</f>
        <v>0</v>
      </c>
      <c r="AE249" s="2065">
        <f>+'17HPM_DATA_INPUT'!K255-'XX_17CK AUDITTO INPUT'!J249</f>
        <v>30</v>
      </c>
      <c r="AF249" s="2065">
        <f>+'17HPM_DATA_INPUT'!L255-'XX_17CK AUDITTO INPUT'!K249</f>
        <v>3</v>
      </c>
      <c r="AG249" s="2065">
        <f>+'17HPM_DATA_INPUT'!M255-'XX_17CK AUDITTO INPUT'!L249</f>
        <v>21</v>
      </c>
      <c r="AH249" s="2065">
        <f>+'17HPM_DATA_INPUT'!N255-'XX_17CK AUDITTO INPUT'!M249</f>
        <v>-3</v>
      </c>
      <c r="AI249" s="2065">
        <f>+'17HPM_DATA_INPUT'!O255-'XX_17CK AUDITTO INPUT'!N249</f>
        <v>8</v>
      </c>
      <c r="AJ249" s="2065">
        <f>+'17HPM_DATA_INPUT'!P255-'XX_17CK AUDITTO INPUT'!O249</f>
        <v>0</v>
      </c>
      <c r="AK249" s="2065">
        <f>+'17HPM_DATA_INPUT'!Q255-'XX_17CK AUDITTO INPUT'!P249</f>
        <v>9</v>
      </c>
      <c r="AL249" s="2065">
        <f>+'17HPM_DATA_INPUT'!R255-'XX_17CK AUDITTO INPUT'!Q249</f>
        <v>0</v>
      </c>
      <c r="AM249" s="2065">
        <f>+'17HPM_DATA_INPUT'!S255-'XX_17CK AUDITTO INPUT'!R249</f>
        <v>13</v>
      </c>
      <c r="AN249" s="2065">
        <f>+'17HPM_DATA_INPUT'!T255-'XX_17CK AUDITTO INPUT'!S249</f>
        <v>-3</v>
      </c>
      <c r="AO249" s="2065">
        <f>+'17HPM_DATA_INPUT'!U255-'XX_17CK AUDITTO INPUT'!T249</f>
        <v>-14</v>
      </c>
      <c r="AQ249" s="455" t="str">
        <f>'Departmental PL'!D259</f>
        <v>5030 O/P ORTHO PROC - CLCRS</v>
      </c>
    </row>
    <row r="250" spans="1:43" ht="20.25" hidden="1" customHeight="1" x14ac:dyDescent="0.25">
      <c r="A250" s="2103" t="s">
        <v>1247</v>
      </c>
      <c r="B250" s="2058" t="s">
        <v>2433</v>
      </c>
      <c r="C250" s="2060">
        <v>0</v>
      </c>
      <c r="D250" s="2060">
        <v>1</v>
      </c>
      <c r="E250" s="2060">
        <v>0</v>
      </c>
      <c r="F250" s="2060">
        <v>2</v>
      </c>
      <c r="G250" s="2060">
        <v>0</v>
      </c>
      <c r="H250" s="2060">
        <v>320</v>
      </c>
      <c r="I250" s="2060">
        <v>0</v>
      </c>
      <c r="J250" s="2060">
        <v>58</v>
      </c>
      <c r="K250" s="2060">
        <v>0</v>
      </c>
      <c r="L250" s="2060">
        <v>130</v>
      </c>
      <c r="M250" s="2060">
        <v>0</v>
      </c>
      <c r="N250" s="2060">
        <v>-72</v>
      </c>
      <c r="O250" s="2060">
        <v>0</v>
      </c>
      <c r="P250" s="2060">
        <v>39</v>
      </c>
      <c r="Q250" s="2060">
        <v>0</v>
      </c>
      <c r="R250" s="2060">
        <v>34</v>
      </c>
      <c r="S250" s="2060">
        <v>0</v>
      </c>
      <c r="T250" s="2060">
        <v>-145</v>
      </c>
      <c r="U250" s="2061" t="str">
        <f t="shared" si="3"/>
        <v>7400 STRONG TIES CLINIC</v>
      </c>
      <c r="W250" s="455" t="b">
        <f>+'17HPM_DATA_INPUT'!C256='XX_17CK AUDITTO INPUT'!U250</f>
        <v>1</v>
      </c>
      <c r="X250" s="2065">
        <f>+'17HPM_DATA_INPUT'!D256-'XX_17CK AUDITTO INPUT'!C250</f>
        <v>0</v>
      </c>
      <c r="Y250" s="2065">
        <f>+'17HPM_DATA_INPUT'!E256-'XX_17CK AUDITTO INPUT'!D250</f>
        <v>0</v>
      </c>
      <c r="Z250" s="2065">
        <f>+'17HPM_DATA_INPUT'!F256-'XX_17CK AUDITTO INPUT'!E250</f>
        <v>0</v>
      </c>
      <c r="AA250" s="2065">
        <f>+'17HPM_DATA_INPUT'!G256-'XX_17CK AUDITTO INPUT'!F250</f>
        <v>0</v>
      </c>
      <c r="AB250" s="2065">
        <f>+'17HPM_DATA_INPUT'!H256-'XX_17CK AUDITTO INPUT'!G250</f>
        <v>0</v>
      </c>
      <c r="AC250" s="2065">
        <f>+'17HPM_DATA_INPUT'!I256-'XX_17CK AUDITTO INPUT'!H250</f>
        <v>0</v>
      </c>
      <c r="AD250" s="2065">
        <f>+'17HPM_DATA_INPUT'!J256-'XX_17CK AUDITTO INPUT'!I250</f>
        <v>0</v>
      </c>
      <c r="AE250" s="2065">
        <f>+'17HPM_DATA_INPUT'!K256-'XX_17CK AUDITTO INPUT'!J250</f>
        <v>0</v>
      </c>
      <c r="AF250" s="2065">
        <f>+'17HPM_DATA_INPUT'!L256-'XX_17CK AUDITTO INPUT'!K250</f>
        <v>0</v>
      </c>
      <c r="AG250" s="2065">
        <f>+'17HPM_DATA_INPUT'!M256-'XX_17CK AUDITTO INPUT'!L250</f>
        <v>0</v>
      </c>
      <c r="AH250" s="2065">
        <f>+'17HPM_DATA_INPUT'!N256-'XX_17CK AUDITTO INPUT'!M250</f>
        <v>0</v>
      </c>
      <c r="AI250" s="2065">
        <f>+'17HPM_DATA_INPUT'!O256-'XX_17CK AUDITTO INPUT'!N250</f>
        <v>0</v>
      </c>
      <c r="AJ250" s="2065">
        <f>+'17HPM_DATA_INPUT'!P256-'XX_17CK AUDITTO INPUT'!O250</f>
        <v>0</v>
      </c>
      <c r="AK250" s="2065">
        <f>+'17HPM_DATA_INPUT'!Q256-'XX_17CK AUDITTO INPUT'!P250</f>
        <v>0</v>
      </c>
      <c r="AL250" s="2065">
        <f>+'17HPM_DATA_INPUT'!R256-'XX_17CK AUDITTO INPUT'!Q250</f>
        <v>0</v>
      </c>
      <c r="AM250" s="2065">
        <f>+'17HPM_DATA_INPUT'!S256-'XX_17CK AUDITTO INPUT'!R250</f>
        <v>0</v>
      </c>
      <c r="AN250" s="2065">
        <f>+'17HPM_DATA_INPUT'!T256-'XX_17CK AUDITTO INPUT'!S250</f>
        <v>0</v>
      </c>
      <c r="AO250" s="2065">
        <f>+'17HPM_DATA_INPUT'!U256-'XX_17CK AUDITTO INPUT'!T250</f>
        <v>0</v>
      </c>
      <c r="AQ250" s="455" t="str">
        <f>'Departmental PL'!D260</f>
        <v>6560 HAND REHAB-CC</v>
      </c>
    </row>
    <row r="251" spans="1:43" ht="20.25" hidden="1" customHeight="1" x14ac:dyDescent="0.25">
      <c r="A251" s="2103" t="s">
        <v>1256</v>
      </c>
      <c r="B251" s="2058" t="s">
        <v>2440</v>
      </c>
      <c r="C251" s="2060">
        <v>220</v>
      </c>
      <c r="D251" s="2060">
        <v>255</v>
      </c>
      <c r="E251" s="2060">
        <v>13311</v>
      </c>
      <c r="F251" s="2060">
        <v>11243</v>
      </c>
      <c r="G251" s="2060">
        <v>1419286</v>
      </c>
      <c r="H251" s="2060">
        <v>1231439</v>
      </c>
      <c r="I251" s="2060">
        <v>523271</v>
      </c>
      <c r="J251" s="2060">
        <v>479816</v>
      </c>
      <c r="K251" s="2060">
        <v>406490</v>
      </c>
      <c r="L251" s="2060">
        <v>384898</v>
      </c>
      <c r="M251" s="2060">
        <v>116781</v>
      </c>
      <c r="N251" s="2060">
        <v>94919</v>
      </c>
      <c r="O251" s="2060">
        <v>55471</v>
      </c>
      <c r="P251" s="2060">
        <v>55297</v>
      </c>
      <c r="Q251" s="2060">
        <v>164199</v>
      </c>
      <c r="R251" s="2060">
        <v>141348</v>
      </c>
      <c r="S251" s="2060">
        <v>-102889</v>
      </c>
      <c r="T251" s="2060">
        <v>-101726</v>
      </c>
      <c r="U251" s="2061" t="str">
        <f t="shared" si="3"/>
        <v>7800 CPEP - TRIAGE/ EOB</v>
      </c>
      <c r="W251" s="455" t="b">
        <f>+'17HPM_DATA_INPUT'!C257='XX_17CK AUDITTO INPUT'!U251</f>
        <v>1</v>
      </c>
      <c r="X251" s="2065">
        <f>+'17HPM_DATA_INPUT'!D257-'XX_17CK AUDITTO INPUT'!C251</f>
        <v>181</v>
      </c>
      <c r="Y251" s="2065">
        <f>+'17HPM_DATA_INPUT'!E257-'XX_17CK AUDITTO INPUT'!D251</f>
        <v>280</v>
      </c>
      <c r="Z251" s="2065">
        <f>+'17HPM_DATA_INPUT'!F257-'XX_17CK AUDITTO INPUT'!E251</f>
        <v>10745</v>
      </c>
      <c r="AA251" s="2065">
        <f>+'17HPM_DATA_INPUT'!G257-'XX_17CK AUDITTO INPUT'!F251</f>
        <v>13851</v>
      </c>
      <c r="AB251" s="2065">
        <f>+'17HPM_DATA_INPUT'!H257-'XX_17CK AUDITTO INPUT'!G251</f>
        <v>1201239</v>
      </c>
      <c r="AC251" s="2065">
        <f>+'17HPM_DATA_INPUT'!I257-'XX_17CK AUDITTO INPUT'!H251</f>
        <v>1554633</v>
      </c>
      <c r="AD251" s="2065">
        <f>+'17HPM_DATA_INPUT'!J257-'XX_17CK AUDITTO INPUT'!I251</f>
        <v>590242</v>
      </c>
      <c r="AE251" s="2065">
        <f>+'17HPM_DATA_INPUT'!K257-'XX_17CK AUDITTO INPUT'!J251</f>
        <v>697696</v>
      </c>
      <c r="AF251" s="2065">
        <f>+'17HPM_DATA_INPUT'!L257-'XX_17CK AUDITTO INPUT'!K251</f>
        <v>336712</v>
      </c>
      <c r="AG251" s="2065">
        <f>+'17HPM_DATA_INPUT'!M257-'XX_17CK AUDITTO INPUT'!L251</f>
        <v>463053</v>
      </c>
      <c r="AH251" s="2065">
        <f>+'17HPM_DATA_INPUT'!N257-'XX_17CK AUDITTO INPUT'!M251</f>
        <v>253529</v>
      </c>
      <c r="AI251" s="2065">
        <f>+'17HPM_DATA_INPUT'!O257-'XX_17CK AUDITTO INPUT'!N251</f>
        <v>234643</v>
      </c>
      <c r="AJ251" s="2065">
        <f>+'17HPM_DATA_INPUT'!P257-'XX_17CK AUDITTO INPUT'!O251</f>
        <v>43824</v>
      </c>
      <c r="AK251" s="2065">
        <f>+'17HPM_DATA_INPUT'!Q257-'XX_17CK AUDITTO INPUT'!P251</f>
        <v>66525</v>
      </c>
      <c r="AL251" s="2065">
        <f>+'17HPM_DATA_INPUT'!R257-'XX_17CK AUDITTO INPUT'!Q251</f>
        <v>131999</v>
      </c>
      <c r="AM251" s="2065">
        <f>+'17HPM_DATA_INPUT'!S257-'XX_17CK AUDITTO INPUT'!R251</f>
        <v>170050</v>
      </c>
      <c r="AN251" s="2065">
        <f>+'17HPM_DATA_INPUT'!T257-'XX_17CK AUDITTO INPUT'!S251</f>
        <v>77707</v>
      </c>
      <c r="AO251" s="2065">
        <f>+'17HPM_DATA_INPUT'!U257-'XX_17CK AUDITTO INPUT'!T251</f>
        <v>-1932</v>
      </c>
      <c r="AQ251" s="455" t="str">
        <f>'Departmental PL'!D261</f>
        <v>6570 HAND REHAB-GREECE</v>
      </c>
    </row>
    <row r="252" spans="1:43" ht="20.25" hidden="1" customHeight="1" x14ac:dyDescent="0.25">
      <c r="A252" s="2103" t="s">
        <v>1258</v>
      </c>
      <c r="B252" s="2058" t="s">
        <v>2441</v>
      </c>
      <c r="C252" s="2060">
        <v>0</v>
      </c>
      <c r="D252" s="2060">
        <v>1</v>
      </c>
      <c r="E252" s="2060">
        <v>0</v>
      </c>
      <c r="F252" s="2060">
        <v>0</v>
      </c>
      <c r="G252" s="2060">
        <v>0</v>
      </c>
      <c r="H252" s="2060">
        <v>0</v>
      </c>
      <c r="I252" s="2060">
        <v>0</v>
      </c>
      <c r="J252" s="2060">
        <v>0</v>
      </c>
      <c r="K252" s="2060">
        <v>0</v>
      </c>
      <c r="L252" s="2060">
        <v>0</v>
      </c>
      <c r="M252" s="2060">
        <v>0</v>
      </c>
      <c r="N252" s="2060">
        <v>0</v>
      </c>
      <c r="O252" s="2060">
        <v>0</v>
      </c>
      <c r="P252" s="2060">
        <v>0</v>
      </c>
      <c r="Q252" s="2060">
        <v>0</v>
      </c>
      <c r="R252" s="2060">
        <v>0</v>
      </c>
      <c r="S252" s="2060">
        <v>0</v>
      </c>
      <c r="T252" s="2060">
        <v>0</v>
      </c>
      <c r="U252" s="2061" t="str">
        <f t="shared" si="3"/>
        <v>7830 CPEP - MOBILE/INTERIM CRISIS</v>
      </c>
      <c r="W252" s="455" t="b">
        <f>+'17HPM_DATA_INPUT'!C258='XX_17CK AUDITTO INPUT'!U252</f>
        <v>1</v>
      </c>
      <c r="X252" s="2065">
        <f>+'17HPM_DATA_INPUT'!D258-'XX_17CK AUDITTO INPUT'!C252</f>
        <v>0</v>
      </c>
      <c r="Y252" s="2065">
        <f>+'17HPM_DATA_INPUT'!E258-'XX_17CK AUDITTO INPUT'!D252</f>
        <v>0</v>
      </c>
      <c r="Z252" s="2065">
        <f>+'17HPM_DATA_INPUT'!F258-'XX_17CK AUDITTO INPUT'!E252</f>
        <v>0</v>
      </c>
      <c r="AA252" s="2065">
        <f>+'17HPM_DATA_INPUT'!G258-'XX_17CK AUDITTO INPUT'!F252</f>
        <v>0</v>
      </c>
      <c r="AB252" s="2065">
        <f>+'17HPM_DATA_INPUT'!H258-'XX_17CK AUDITTO INPUT'!G252</f>
        <v>0</v>
      </c>
      <c r="AC252" s="2065">
        <f>+'17HPM_DATA_INPUT'!I258-'XX_17CK AUDITTO INPUT'!H252</f>
        <v>0</v>
      </c>
      <c r="AD252" s="2065">
        <f>+'17HPM_DATA_INPUT'!J258-'XX_17CK AUDITTO INPUT'!I252</f>
        <v>0</v>
      </c>
      <c r="AE252" s="2065">
        <f>+'17HPM_DATA_INPUT'!K258-'XX_17CK AUDITTO INPUT'!J252</f>
        <v>0</v>
      </c>
      <c r="AF252" s="2065">
        <f>+'17HPM_DATA_INPUT'!L258-'XX_17CK AUDITTO INPUT'!K252</f>
        <v>0</v>
      </c>
      <c r="AG252" s="2065">
        <f>+'17HPM_DATA_INPUT'!M258-'XX_17CK AUDITTO INPUT'!L252</f>
        <v>0</v>
      </c>
      <c r="AH252" s="2065">
        <f>+'17HPM_DATA_INPUT'!N258-'XX_17CK AUDITTO INPUT'!M252</f>
        <v>0</v>
      </c>
      <c r="AI252" s="2065">
        <f>+'17HPM_DATA_INPUT'!O258-'XX_17CK AUDITTO INPUT'!N252</f>
        <v>0</v>
      </c>
      <c r="AJ252" s="2065">
        <f>+'17HPM_DATA_INPUT'!P258-'XX_17CK AUDITTO INPUT'!O252</f>
        <v>0</v>
      </c>
      <c r="AK252" s="2065">
        <f>+'17HPM_DATA_INPUT'!Q258-'XX_17CK AUDITTO INPUT'!P252</f>
        <v>0</v>
      </c>
      <c r="AL252" s="2065">
        <f>+'17HPM_DATA_INPUT'!R258-'XX_17CK AUDITTO INPUT'!Q252</f>
        <v>0</v>
      </c>
      <c r="AM252" s="2065">
        <f>+'17HPM_DATA_INPUT'!S258-'XX_17CK AUDITTO INPUT'!R252</f>
        <v>0</v>
      </c>
      <c r="AN252" s="2065">
        <f>+'17HPM_DATA_INPUT'!T258-'XX_17CK AUDITTO INPUT'!S252</f>
        <v>0</v>
      </c>
      <c r="AO252" s="2065">
        <f>+'17HPM_DATA_INPUT'!U258-'XX_17CK AUDITTO INPUT'!T252</f>
        <v>0</v>
      </c>
      <c r="AQ252" s="455" t="str">
        <f>'Departmental PL'!D262</f>
        <v>6600 SPORTS MED-BRIGHTON*</v>
      </c>
    </row>
    <row r="253" spans="1:43" ht="20.25" hidden="1" customHeight="1" x14ac:dyDescent="0.25">
      <c r="A253" s="2067" t="s">
        <v>1253</v>
      </c>
      <c r="B253" s="2058" t="s">
        <v>2442</v>
      </c>
      <c r="C253" s="2060">
        <v>1</v>
      </c>
      <c r="D253" s="2060">
        <v>0</v>
      </c>
      <c r="E253" s="2060">
        <v>0</v>
      </c>
      <c r="F253" s="2060">
        <v>0</v>
      </c>
      <c r="G253" s="2060">
        <v>0</v>
      </c>
      <c r="H253" s="2060">
        <v>0</v>
      </c>
      <c r="I253" s="2060">
        <v>0</v>
      </c>
      <c r="J253" s="2060">
        <v>0</v>
      </c>
      <c r="K253" s="2060">
        <v>0</v>
      </c>
      <c r="L253" s="2060">
        <v>0</v>
      </c>
      <c r="M253" s="2060">
        <v>0</v>
      </c>
      <c r="N253" s="2060">
        <v>0</v>
      </c>
      <c r="O253" s="2060">
        <v>0</v>
      </c>
      <c r="P253" s="2060">
        <v>0</v>
      </c>
      <c r="Q253" s="2060">
        <v>0</v>
      </c>
      <c r="R253" s="2060">
        <v>0</v>
      </c>
      <c r="S253" s="2060">
        <v>0</v>
      </c>
      <c r="T253" s="2060">
        <v>0</v>
      </c>
      <c r="U253" s="2061" t="str">
        <f t="shared" si="3"/>
        <v>7850 PSYCH MEDICINE PROG</v>
      </c>
      <c r="W253" s="455" t="b">
        <f>+'17HPM_DATA_INPUT'!C259='XX_17CK AUDITTO INPUT'!U253</f>
        <v>1</v>
      </c>
      <c r="X253" s="2065">
        <f>+'17HPM_DATA_INPUT'!D259-'XX_17CK AUDITTO INPUT'!C253</f>
        <v>1</v>
      </c>
      <c r="Y253" s="2065">
        <f>+'17HPM_DATA_INPUT'!E259-'XX_17CK AUDITTO INPUT'!D253</f>
        <v>1</v>
      </c>
      <c r="Z253" s="2065">
        <f>+'17HPM_DATA_INPUT'!F259-'XX_17CK AUDITTO INPUT'!E253</f>
        <v>3</v>
      </c>
      <c r="AA253" s="2065">
        <f>+'17HPM_DATA_INPUT'!G259-'XX_17CK AUDITTO INPUT'!F253</f>
        <v>2</v>
      </c>
      <c r="AB253" s="2065">
        <f>+'17HPM_DATA_INPUT'!H259-'XX_17CK AUDITTO INPUT'!G253</f>
        <v>356</v>
      </c>
      <c r="AC253" s="2065">
        <f>+'17HPM_DATA_INPUT'!I259-'XX_17CK AUDITTO INPUT'!H253</f>
        <v>225</v>
      </c>
      <c r="AD253" s="2065">
        <f>+'17HPM_DATA_INPUT'!J259-'XX_17CK AUDITTO INPUT'!I253</f>
        <v>72</v>
      </c>
      <c r="AE253" s="2065">
        <f>+'17HPM_DATA_INPUT'!K259-'XX_17CK AUDITTO INPUT'!J253</f>
        <v>22</v>
      </c>
      <c r="AF253" s="2065">
        <f>+'17HPM_DATA_INPUT'!L259-'XX_17CK AUDITTO INPUT'!K253</f>
        <v>230</v>
      </c>
      <c r="AG253" s="2065">
        <f>+'17HPM_DATA_INPUT'!M259-'XX_17CK AUDITTO INPUT'!L253</f>
        <v>103</v>
      </c>
      <c r="AH253" s="2065">
        <f>+'17HPM_DATA_INPUT'!N259-'XX_17CK AUDITTO INPUT'!M253</f>
        <v>-158</v>
      </c>
      <c r="AI253" s="2065">
        <f>+'17HPM_DATA_INPUT'!O259-'XX_17CK AUDITTO INPUT'!N253</f>
        <v>-80</v>
      </c>
      <c r="AJ253" s="2065">
        <f>+'17HPM_DATA_INPUT'!P259-'XX_17CK AUDITTO INPUT'!O253</f>
        <v>61</v>
      </c>
      <c r="AK253" s="2065">
        <f>+'17HPM_DATA_INPUT'!Q259-'XX_17CK AUDITTO INPUT'!P253</f>
        <v>27</v>
      </c>
      <c r="AL253" s="2065">
        <f>+'17HPM_DATA_INPUT'!R259-'XX_17CK AUDITTO INPUT'!Q253</f>
        <v>51</v>
      </c>
      <c r="AM253" s="2065">
        <f>+'17HPM_DATA_INPUT'!S259-'XX_17CK AUDITTO INPUT'!R253</f>
        <v>29</v>
      </c>
      <c r="AN253" s="2065">
        <f>+'17HPM_DATA_INPUT'!T259-'XX_17CK AUDITTO INPUT'!S253</f>
        <v>-270</v>
      </c>
      <c r="AO253" s="2065">
        <f>+'17HPM_DATA_INPUT'!U259-'XX_17CK AUDITTO INPUT'!T253</f>
        <v>-136</v>
      </c>
      <c r="AQ253" s="455" t="str">
        <f>'Departmental PL'!D263</f>
        <v>6610 SPORTS MED-GREECE*</v>
      </c>
    </row>
    <row r="254" spans="1:43" ht="20.25" hidden="1" customHeight="1" x14ac:dyDescent="0.25">
      <c r="A254" s="2033" t="s">
        <v>283</v>
      </c>
      <c r="B254" s="2076" t="s">
        <v>2308</v>
      </c>
      <c r="C254" s="2077">
        <v>224</v>
      </c>
      <c r="D254" s="2077">
        <v>258</v>
      </c>
      <c r="E254" s="2077">
        <v>13323</v>
      </c>
      <c r="F254" s="2077">
        <v>11245</v>
      </c>
      <c r="G254" s="2077">
        <v>1420061</v>
      </c>
      <c r="H254" s="2077">
        <v>1231759</v>
      </c>
      <c r="I254" s="2077">
        <v>523348</v>
      </c>
      <c r="J254" s="2077">
        <v>479874</v>
      </c>
      <c r="K254" s="2077">
        <v>407043</v>
      </c>
      <c r="L254" s="2077">
        <v>385028</v>
      </c>
      <c r="M254" s="2077">
        <v>116304</v>
      </c>
      <c r="N254" s="2077">
        <v>94846</v>
      </c>
      <c r="O254" s="2077">
        <v>55571</v>
      </c>
      <c r="P254" s="2077">
        <v>55336</v>
      </c>
      <c r="Q254" s="2077">
        <v>164427</v>
      </c>
      <c r="R254" s="2077">
        <v>141382</v>
      </c>
      <c r="S254" s="2077">
        <v>-103694</v>
      </c>
      <c r="T254" s="2077">
        <v>-101872</v>
      </c>
      <c r="U254" s="2061" t="str">
        <f t="shared" si="3"/>
        <v>Total OBS</v>
      </c>
      <c r="W254" s="455" t="b">
        <f>+'17HPM_DATA_INPUT'!C260='XX_17CK AUDITTO INPUT'!U254</f>
        <v>1</v>
      </c>
      <c r="X254" s="2065">
        <f>+'17HPM_DATA_INPUT'!D260-'XX_17CK AUDITTO INPUT'!C254</f>
        <v>181</v>
      </c>
      <c r="Y254" s="2065">
        <f>+'17HPM_DATA_INPUT'!E260-'XX_17CK AUDITTO INPUT'!D254</f>
        <v>281</v>
      </c>
      <c r="Z254" s="2065">
        <f>+'17HPM_DATA_INPUT'!F260-'XX_17CK AUDITTO INPUT'!E254</f>
        <v>10748</v>
      </c>
      <c r="AA254" s="2065">
        <f>+'17HPM_DATA_INPUT'!G260-'XX_17CK AUDITTO INPUT'!F254</f>
        <v>13878</v>
      </c>
      <c r="AB254" s="2065">
        <f>+'17HPM_DATA_INPUT'!H260-'XX_17CK AUDITTO INPUT'!G254</f>
        <v>1201595</v>
      </c>
      <c r="AC254" s="2065">
        <f>+'17HPM_DATA_INPUT'!I260-'XX_17CK AUDITTO INPUT'!H254</f>
        <v>1554999</v>
      </c>
      <c r="AD254" s="2065">
        <f>+'17HPM_DATA_INPUT'!J260-'XX_17CK AUDITTO INPUT'!I254</f>
        <v>590312</v>
      </c>
      <c r="AE254" s="2065">
        <f>+'17HPM_DATA_INPUT'!K260-'XX_17CK AUDITTO INPUT'!J254</f>
        <v>697749</v>
      </c>
      <c r="AF254" s="2065">
        <f>+'17HPM_DATA_INPUT'!L260-'XX_17CK AUDITTO INPUT'!K254</f>
        <v>336882</v>
      </c>
      <c r="AG254" s="2065">
        <f>+'17HPM_DATA_INPUT'!M260-'XX_17CK AUDITTO INPUT'!L254</f>
        <v>463177</v>
      </c>
      <c r="AH254" s="2065">
        <f>+'17HPM_DATA_INPUT'!N260-'XX_17CK AUDITTO INPUT'!M254</f>
        <v>253432</v>
      </c>
      <c r="AI254" s="2065">
        <f>+'17HPM_DATA_INPUT'!O260-'XX_17CK AUDITTO INPUT'!N254</f>
        <v>234571</v>
      </c>
      <c r="AJ254" s="2065">
        <f>+'17HPM_DATA_INPUT'!P260-'XX_17CK AUDITTO INPUT'!O254</f>
        <v>43876</v>
      </c>
      <c r="AK254" s="2065">
        <f>+'17HPM_DATA_INPUT'!Q260-'XX_17CK AUDITTO INPUT'!P254</f>
        <v>66560</v>
      </c>
      <c r="AL254" s="2065">
        <f>+'17HPM_DATA_INPUT'!R260-'XX_17CK AUDITTO INPUT'!Q254</f>
        <v>132018</v>
      </c>
      <c r="AM254" s="2065">
        <f>+'17HPM_DATA_INPUT'!S260-'XX_17CK AUDITTO INPUT'!R254</f>
        <v>170092</v>
      </c>
      <c r="AN254" s="2065">
        <f>+'17HPM_DATA_INPUT'!T260-'XX_17CK AUDITTO INPUT'!S254</f>
        <v>77537</v>
      </c>
      <c r="AO254" s="2065">
        <f>+'17HPM_DATA_INPUT'!U260-'XX_17CK AUDITTO INPUT'!T254</f>
        <v>-2081</v>
      </c>
      <c r="AQ254" s="455" t="str">
        <f>'Departmental PL'!D264</f>
        <v>6630 USM - EAST SIDE*</v>
      </c>
    </row>
    <row r="255" spans="1:43" ht="20.25" hidden="1" customHeight="1" x14ac:dyDescent="0.25">
      <c r="A255" s="2095"/>
      <c r="B255" s="2095" t="s">
        <v>2443</v>
      </c>
      <c r="C255" s="2095">
        <v>47118</v>
      </c>
      <c r="D255" s="2091">
        <v>45930</v>
      </c>
      <c r="E255" s="2092">
        <v>1382025</v>
      </c>
      <c r="F255" s="2092">
        <v>1453903</v>
      </c>
      <c r="G255" s="2092">
        <v>35488808</v>
      </c>
      <c r="H255" s="2092">
        <v>32398773</v>
      </c>
      <c r="I255" s="2092">
        <v>13750451</v>
      </c>
      <c r="J255" s="2092">
        <v>12404068</v>
      </c>
      <c r="K255" s="2092">
        <v>12980486</v>
      </c>
      <c r="L255" s="2092">
        <v>11224008</v>
      </c>
      <c r="M255" s="2092">
        <v>769965</v>
      </c>
      <c r="N255" s="2092">
        <v>1180059</v>
      </c>
      <c r="O255" s="2092">
        <v>2981093</v>
      </c>
      <c r="P255" s="2092">
        <v>2676397</v>
      </c>
      <c r="Q255" s="2092">
        <v>4548609</v>
      </c>
      <c r="R255" s="2092">
        <v>3984442</v>
      </c>
      <c r="S255" s="2092">
        <v>-6759737</v>
      </c>
      <c r="T255" s="2092">
        <v>-5480780</v>
      </c>
      <c r="U255" s="2061" t="str">
        <f t="shared" si="3"/>
        <v>Total 008 Psychiatry</v>
      </c>
      <c r="W255" s="455" t="b">
        <f>+'17HPM_DATA_INPUT'!C261='XX_17CK AUDITTO INPUT'!U255</f>
        <v>1</v>
      </c>
      <c r="X255" s="2065">
        <f>+'17HPM_DATA_INPUT'!D261-'XX_17CK AUDITTO INPUT'!C255</f>
        <v>47837</v>
      </c>
      <c r="Y255" s="2065">
        <f>+'17HPM_DATA_INPUT'!E261-'XX_17CK AUDITTO INPUT'!D255</f>
        <v>48144</v>
      </c>
      <c r="Z255" s="2065">
        <f>+'17HPM_DATA_INPUT'!F261-'XX_17CK AUDITTO INPUT'!E255</f>
        <v>1416293</v>
      </c>
      <c r="AA255" s="2065">
        <f>+'17HPM_DATA_INPUT'!G261-'XX_17CK AUDITTO INPUT'!F255</f>
        <v>1386274</v>
      </c>
      <c r="AB255" s="2065">
        <f>+'17HPM_DATA_INPUT'!H261-'XX_17CK AUDITTO INPUT'!G255</f>
        <v>38288501</v>
      </c>
      <c r="AC255" s="2065">
        <f>+'17HPM_DATA_INPUT'!I261-'XX_17CK AUDITTO INPUT'!H255</f>
        <v>35447316</v>
      </c>
      <c r="AD255" s="2065">
        <f>+'17HPM_DATA_INPUT'!J261-'XX_17CK AUDITTO INPUT'!I255</f>
        <v>13804938</v>
      </c>
      <c r="AE255" s="2065">
        <f>+'17HPM_DATA_INPUT'!K261-'XX_17CK AUDITTO INPUT'!J255</f>
        <v>13631848</v>
      </c>
      <c r="AF255" s="2065">
        <f>+'17HPM_DATA_INPUT'!L261-'XX_17CK AUDITTO INPUT'!K255</f>
        <v>13614826</v>
      </c>
      <c r="AG255" s="2065">
        <f>+'17HPM_DATA_INPUT'!M261-'XX_17CK AUDITTO INPUT'!L255</f>
        <v>11528536</v>
      </c>
      <c r="AH255" s="2065">
        <f>+'17HPM_DATA_INPUT'!N261-'XX_17CK AUDITTO INPUT'!M255</f>
        <v>190112</v>
      </c>
      <c r="AI255" s="2065">
        <f>+'17HPM_DATA_INPUT'!O261-'XX_17CK AUDITTO INPUT'!N255</f>
        <v>2103312</v>
      </c>
      <c r="AJ255" s="2065">
        <f>+'17HPM_DATA_INPUT'!P261-'XX_17CK AUDITTO INPUT'!O255</f>
        <v>3045083</v>
      </c>
      <c r="AK255" s="2065">
        <f>+'17HPM_DATA_INPUT'!Q261-'XX_17CK AUDITTO INPUT'!P255</f>
        <v>2707941</v>
      </c>
      <c r="AL255" s="2065">
        <f>+'17HPM_DATA_INPUT'!R261-'XX_17CK AUDITTO INPUT'!Q255</f>
        <v>4549596</v>
      </c>
      <c r="AM255" s="2065">
        <f>+'17HPM_DATA_INPUT'!S261-'XX_17CK AUDITTO INPUT'!R255</f>
        <v>4178024</v>
      </c>
      <c r="AN255" s="2065">
        <f>+'17HPM_DATA_INPUT'!T261-'XX_17CK AUDITTO INPUT'!S255</f>
        <v>-7404566</v>
      </c>
      <c r="AO255" s="2065">
        <f>+'17HPM_DATA_INPUT'!U261-'XX_17CK AUDITTO INPUT'!T255</f>
        <v>-4782653</v>
      </c>
      <c r="AQ255" s="455" t="str">
        <f>'Departmental PL'!D265</f>
        <v>6660 SPORTS REHAB STRONG WEST</v>
      </c>
    </row>
    <row r="256" spans="1:43" ht="20.25" hidden="1" customHeight="1" x14ac:dyDescent="0.25">
      <c r="A256" s="2067" t="s">
        <v>1567</v>
      </c>
      <c r="B256" s="2058" t="s">
        <v>2444</v>
      </c>
      <c r="C256" s="2060">
        <v>7</v>
      </c>
      <c r="D256" s="2060">
        <v>5</v>
      </c>
      <c r="E256" s="2060">
        <v>11</v>
      </c>
      <c r="F256" s="2060">
        <v>5</v>
      </c>
      <c r="G256" s="2060">
        <v>490</v>
      </c>
      <c r="H256" s="2060">
        <v>701</v>
      </c>
      <c r="I256" s="2060">
        <v>211</v>
      </c>
      <c r="J256" s="2060">
        <v>220</v>
      </c>
      <c r="K256" s="2060">
        <v>140</v>
      </c>
      <c r="L256" s="2060">
        <v>185</v>
      </c>
      <c r="M256" s="2060">
        <v>72</v>
      </c>
      <c r="N256" s="2060">
        <v>36</v>
      </c>
      <c r="O256" s="2060">
        <v>0</v>
      </c>
      <c r="P256" s="2060">
        <v>0</v>
      </c>
      <c r="Q256" s="2060">
        <v>43</v>
      </c>
      <c r="R256" s="2060">
        <v>60</v>
      </c>
      <c r="S256" s="2060">
        <v>29</v>
      </c>
      <c r="T256" s="2060">
        <v>-25</v>
      </c>
      <c r="U256" s="2061" t="str">
        <f t="shared" si="3"/>
        <v>5040 PHYSICAL THERAPY</v>
      </c>
      <c r="W256" s="455" t="b">
        <f>+'17HPM_DATA_INPUT'!C262='XX_17CK AUDITTO INPUT'!U256</f>
        <v>1</v>
      </c>
      <c r="X256" s="2065">
        <f>+'17HPM_DATA_INPUT'!D262-'XX_17CK AUDITTO INPUT'!C256</f>
        <v>10</v>
      </c>
      <c r="Y256" s="2065">
        <f>+'17HPM_DATA_INPUT'!E262-'XX_17CK AUDITTO INPUT'!D256</f>
        <v>4</v>
      </c>
      <c r="Z256" s="2065">
        <f>+'17HPM_DATA_INPUT'!F262-'XX_17CK AUDITTO INPUT'!E256</f>
        <v>10</v>
      </c>
      <c r="AA256" s="2065">
        <f>+'17HPM_DATA_INPUT'!G262-'XX_17CK AUDITTO INPUT'!F256</f>
        <v>4</v>
      </c>
      <c r="AB256" s="2065">
        <f>+'17HPM_DATA_INPUT'!H262-'XX_17CK AUDITTO INPUT'!G256</f>
        <v>923</v>
      </c>
      <c r="AC256" s="2065">
        <f>+'17HPM_DATA_INPUT'!I262-'XX_17CK AUDITTO INPUT'!H256</f>
        <v>614</v>
      </c>
      <c r="AD256" s="2065">
        <f>+'17HPM_DATA_INPUT'!J262-'XX_17CK AUDITTO INPUT'!I256</f>
        <v>368</v>
      </c>
      <c r="AE256" s="2065">
        <f>+'17HPM_DATA_INPUT'!K262-'XX_17CK AUDITTO INPUT'!J256</f>
        <v>311</v>
      </c>
      <c r="AF256" s="2065">
        <f>+'17HPM_DATA_INPUT'!L262-'XX_17CK AUDITTO INPUT'!K256</f>
        <v>249</v>
      </c>
      <c r="AG256" s="2065">
        <f>+'17HPM_DATA_INPUT'!M262-'XX_17CK AUDITTO INPUT'!L256</f>
        <v>161</v>
      </c>
      <c r="AH256" s="2065">
        <f>+'17HPM_DATA_INPUT'!N262-'XX_17CK AUDITTO INPUT'!M256</f>
        <v>118</v>
      </c>
      <c r="AI256" s="2065">
        <f>+'17HPM_DATA_INPUT'!O262-'XX_17CK AUDITTO INPUT'!N256</f>
        <v>149</v>
      </c>
      <c r="AJ256" s="2065">
        <f>+'17HPM_DATA_INPUT'!P262-'XX_17CK AUDITTO INPUT'!O256</f>
        <v>0</v>
      </c>
      <c r="AK256" s="2065">
        <f>+'17HPM_DATA_INPUT'!Q262-'XX_17CK AUDITTO INPUT'!P256</f>
        <v>0</v>
      </c>
      <c r="AL256" s="2065">
        <f>+'17HPM_DATA_INPUT'!R262-'XX_17CK AUDITTO INPUT'!Q256</f>
        <v>70</v>
      </c>
      <c r="AM256" s="2065">
        <f>+'17HPM_DATA_INPUT'!S262-'XX_17CK AUDITTO INPUT'!R256</f>
        <v>53</v>
      </c>
      <c r="AN256" s="2065">
        <f>+'17HPM_DATA_INPUT'!T262-'XX_17CK AUDITTO INPUT'!S256</f>
        <v>48</v>
      </c>
      <c r="AO256" s="2065">
        <f>+'17HPM_DATA_INPUT'!U262-'XX_17CK AUDITTO INPUT'!T256</f>
        <v>97</v>
      </c>
      <c r="AQ256" s="455" t="str">
        <f>'Departmental PL'!D266</f>
        <v>6670 HAND REHAB - PENFIELD</v>
      </c>
    </row>
    <row r="257" spans="1:43" ht="20.25" hidden="1" customHeight="1" x14ac:dyDescent="0.25">
      <c r="A257" s="2067" t="s">
        <v>1568</v>
      </c>
      <c r="B257" s="2058" t="s">
        <v>2445</v>
      </c>
      <c r="C257" s="2060">
        <v>1</v>
      </c>
      <c r="D257" s="2060">
        <v>0</v>
      </c>
      <c r="E257" s="2060">
        <v>2</v>
      </c>
      <c r="F257" s="2060">
        <v>0</v>
      </c>
      <c r="G257" s="2060">
        <v>615</v>
      </c>
      <c r="H257" s="2060">
        <v>0</v>
      </c>
      <c r="I257" s="2060">
        <v>138</v>
      </c>
      <c r="J257" s="2060">
        <v>0</v>
      </c>
      <c r="K257" s="2060">
        <v>880</v>
      </c>
      <c r="L257" s="2060">
        <v>0</v>
      </c>
      <c r="M257" s="2060">
        <v>-742</v>
      </c>
      <c r="N257" s="2060">
        <v>0</v>
      </c>
      <c r="O257" s="2060">
        <v>0</v>
      </c>
      <c r="P257" s="2060">
        <v>0</v>
      </c>
      <c r="Q257" s="2060">
        <v>201</v>
      </c>
      <c r="R257" s="2060">
        <v>0</v>
      </c>
      <c r="S257" s="2060">
        <v>-943</v>
      </c>
      <c r="T257" s="2060">
        <v>0</v>
      </c>
      <c r="U257" s="2061" t="str">
        <f t="shared" si="3"/>
        <v>5060 REHABILITATION</v>
      </c>
      <c r="W257" s="455" t="b">
        <f>+'17HPM_DATA_INPUT'!C263='XX_17CK AUDITTO INPUT'!U257</f>
        <v>1</v>
      </c>
      <c r="X257" s="2065">
        <f>+'17HPM_DATA_INPUT'!D263-'XX_17CK AUDITTO INPUT'!C257</f>
        <v>0</v>
      </c>
      <c r="Y257" s="2065">
        <f>+'17HPM_DATA_INPUT'!E263-'XX_17CK AUDITTO INPUT'!D257</f>
        <v>0</v>
      </c>
      <c r="Z257" s="2065">
        <f>+'17HPM_DATA_INPUT'!F263-'XX_17CK AUDITTO INPUT'!E257</f>
        <v>0</v>
      </c>
      <c r="AA257" s="2065">
        <f>+'17HPM_DATA_INPUT'!G263-'XX_17CK AUDITTO INPUT'!F257</f>
        <v>0</v>
      </c>
      <c r="AB257" s="2065">
        <f>+'17HPM_DATA_INPUT'!H263-'XX_17CK AUDITTO INPUT'!G257</f>
        <v>0</v>
      </c>
      <c r="AC257" s="2065">
        <f>+'17HPM_DATA_INPUT'!I263-'XX_17CK AUDITTO INPUT'!H257</f>
        <v>0</v>
      </c>
      <c r="AD257" s="2065">
        <f>+'17HPM_DATA_INPUT'!J263-'XX_17CK AUDITTO INPUT'!I257</f>
        <v>0</v>
      </c>
      <c r="AE257" s="2065">
        <f>+'17HPM_DATA_INPUT'!K263-'XX_17CK AUDITTO INPUT'!J257</f>
        <v>0</v>
      </c>
      <c r="AF257" s="2065">
        <f>+'17HPM_DATA_INPUT'!L263-'XX_17CK AUDITTO INPUT'!K257</f>
        <v>31</v>
      </c>
      <c r="AG257" s="2065">
        <f>+'17HPM_DATA_INPUT'!M263-'XX_17CK AUDITTO INPUT'!L257</f>
        <v>0</v>
      </c>
      <c r="AH257" s="2065">
        <f>+'17HPM_DATA_INPUT'!N263-'XX_17CK AUDITTO INPUT'!M257</f>
        <v>-31</v>
      </c>
      <c r="AI257" s="2065">
        <f>+'17HPM_DATA_INPUT'!O263-'XX_17CK AUDITTO INPUT'!N257</f>
        <v>0</v>
      </c>
      <c r="AJ257" s="2065">
        <f>+'17HPM_DATA_INPUT'!P263-'XX_17CK AUDITTO INPUT'!O257</f>
        <v>0</v>
      </c>
      <c r="AK257" s="2065">
        <f>+'17HPM_DATA_INPUT'!Q263-'XX_17CK AUDITTO INPUT'!P257</f>
        <v>0</v>
      </c>
      <c r="AL257" s="2065">
        <f>+'17HPM_DATA_INPUT'!R263-'XX_17CK AUDITTO INPUT'!Q257</f>
        <v>-1</v>
      </c>
      <c r="AM257" s="2065">
        <f>+'17HPM_DATA_INPUT'!S263-'XX_17CK AUDITTO INPUT'!R257</f>
        <v>0</v>
      </c>
      <c r="AN257" s="2065">
        <f>+'17HPM_DATA_INPUT'!T263-'XX_17CK AUDITTO INPUT'!S257</f>
        <v>-30</v>
      </c>
      <c r="AO257" s="2065">
        <f>+'17HPM_DATA_INPUT'!U263-'XX_17CK AUDITTO INPUT'!T257</f>
        <v>0</v>
      </c>
      <c r="AQ257" s="455" t="str">
        <f>'Departmental PL'!D267</f>
        <v>6680 HAND REHAB STRONG WEST</v>
      </c>
    </row>
    <row r="258" spans="1:43" ht="20.25" hidden="1" customHeight="1" x14ac:dyDescent="0.25">
      <c r="A258" s="2067" t="s">
        <v>1569</v>
      </c>
      <c r="B258" s="2058" t="s">
        <v>2446</v>
      </c>
      <c r="C258" s="2060">
        <v>4</v>
      </c>
      <c r="D258" s="2060">
        <v>11</v>
      </c>
      <c r="E258" s="2060">
        <v>4</v>
      </c>
      <c r="F258" s="2060">
        <v>20</v>
      </c>
      <c r="G258" s="2060">
        <v>864</v>
      </c>
      <c r="H258" s="2060">
        <v>1921</v>
      </c>
      <c r="I258" s="2060">
        <v>486</v>
      </c>
      <c r="J258" s="2060">
        <v>758</v>
      </c>
      <c r="K258" s="2060">
        <v>354</v>
      </c>
      <c r="L258" s="2060">
        <v>751</v>
      </c>
      <c r="M258" s="2060">
        <v>132</v>
      </c>
      <c r="N258" s="2060">
        <v>7</v>
      </c>
      <c r="O258" s="2060">
        <v>0</v>
      </c>
      <c r="P258" s="2060">
        <v>0</v>
      </c>
      <c r="Q258" s="2060">
        <v>72</v>
      </c>
      <c r="R258" s="2060">
        <v>142</v>
      </c>
      <c r="S258" s="2060">
        <v>60</v>
      </c>
      <c r="T258" s="2060">
        <v>-135</v>
      </c>
      <c r="U258" s="2061" t="str">
        <f t="shared" si="3"/>
        <v>5080 OCCUPATIONAL THERAPY</v>
      </c>
      <c r="W258" s="455" t="b">
        <f>+'17HPM_DATA_INPUT'!C264='XX_17CK AUDITTO INPUT'!U258</f>
        <v>1</v>
      </c>
      <c r="X258" s="2065">
        <f>+'17HPM_DATA_INPUT'!D264-'XX_17CK AUDITTO INPUT'!C258</f>
        <v>8</v>
      </c>
      <c r="Y258" s="2065">
        <f>+'17HPM_DATA_INPUT'!E264-'XX_17CK AUDITTO INPUT'!D258</f>
        <v>5</v>
      </c>
      <c r="Z258" s="2065">
        <f>+'17HPM_DATA_INPUT'!F264-'XX_17CK AUDITTO INPUT'!E258</f>
        <v>11</v>
      </c>
      <c r="AA258" s="2065">
        <f>+'17HPM_DATA_INPUT'!G264-'XX_17CK AUDITTO INPUT'!F258</f>
        <v>4</v>
      </c>
      <c r="AB258" s="2065">
        <f>+'17HPM_DATA_INPUT'!H264-'XX_17CK AUDITTO INPUT'!G258</f>
        <v>1753</v>
      </c>
      <c r="AC258" s="2065">
        <f>+'17HPM_DATA_INPUT'!I264-'XX_17CK AUDITTO INPUT'!H258</f>
        <v>831</v>
      </c>
      <c r="AD258" s="2065">
        <f>+'17HPM_DATA_INPUT'!J264-'XX_17CK AUDITTO INPUT'!I258</f>
        <v>483</v>
      </c>
      <c r="AE258" s="2065">
        <f>+'17HPM_DATA_INPUT'!K264-'XX_17CK AUDITTO INPUT'!J258</f>
        <v>283</v>
      </c>
      <c r="AF258" s="2065">
        <f>+'17HPM_DATA_INPUT'!L264-'XX_17CK AUDITTO INPUT'!K258</f>
        <v>637</v>
      </c>
      <c r="AG258" s="2065">
        <f>+'17HPM_DATA_INPUT'!M264-'XX_17CK AUDITTO INPUT'!L258</f>
        <v>325</v>
      </c>
      <c r="AH258" s="2065">
        <f>+'17HPM_DATA_INPUT'!N264-'XX_17CK AUDITTO INPUT'!M258</f>
        <v>-155</v>
      </c>
      <c r="AI258" s="2065">
        <f>+'17HPM_DATA_INPUT'!O264-'XX_17CK AUDITTO INPUT'!N258</f>
        <v>-42</v>
      </c>
      <c r="AJ258" s="2065">
        <f>+'17HPM_DATA_INPUT'!P264-'XX_17CK AUDITTO INPUT'!O258</f>
        <v>0</v>
      </c>
      <c r="AK258" s="2065">
        <f>+'17HPM_DATA_INPUT'!Q264-'XX_17CK AUDITTO INPUT'!P258</f>
        <v>0</v>
      </c>
      <c r="AL258" s="2065">
        <f>+'17HPM_DATA_INPUT'!R264-'XX_17CK AUDITTO INPUT'!Q258</f>
        <v>121</v>
      </c>
      <c r="AM258" s="2065">
        <f>+'17HPM_DATA_INPUT'!S264-'XX_17CK AUDITTO INPUT'!R258</f>
        <v>61</v>
      </c>
      <c r="AN258" s="2065">
        <f>+'17HPM_DATA_INPUT'!T264-'XX_17CK AUDITTO INPUT'!S258</f>
        <v>-276</v>
      </c>
      <c r="AO258" s="2065">
        <f>+'17HPM_DATA_INPUT'!U264-'XX_17CK AUDITTO INPUT'!T258</f>
        <v>-103</v>
      </c>
      <c r="AQ258" s="455" t="str">
        <f>'Departmental PL'!D268</f>
        <v>Total OUTPATIENT</v>
      </c>
    </row>
    <row r="259" spans="1:43" ht="20.25" hidden="1" customHeight="1" x14ac:dyDescent="0.25">
      <c r="A259" s="2067" t="s">
        <v>1570</v>
      </c>
      <c r="B259" s="2058" t="s">
        <v>2447</v>
      </c>
      <c r="C259" s="2060">
        <v>51</v>
      </c>
      <c r="D259" s="2060">
        <v>62</v>
      </c>
      <c r="E259" s="2060">
        <v>318</v>
      </c>
      <c r="F259" s="2060">
        <v>323</v>
      </c>
      <c r="G259" s="2060">
        <v>109124</v>
      </c>
      <c r="H259" s="2060">
        <v>107365</v>
      </c>
      <c r="I259" s="2060">
        <v>32895</v>
      </c>
      <c r="J259" s="2060">
        <v>34977</v>
      </c>
      <c r="K259" s="2060">
        <v>9316</v>
      </c>
      <c r="L259" s="2060">
        <v>33819</v>
      </c>
      <c r="M259" s="2060">
        <v>23578</v>
      </c>
      <c r="N259" s="2060">
        <v>1158</v>
      </c>
      <c r="O259" s="2060">
        <v>0</v>
      </c>
      <c r="P259" s="2060">
        <v>0</v>
      </c>
      <c r="Q259" s="2060">
        <v>2107</v>
      </c>
      <c r="R259" s="2060">
        <v>4409</v>
      </c>
      <c r="S259" s="2060">
        <v>21471</v>
      </c>
      <c r="T259" s="2060">
        <v>-3251</v>
      </c>
      <c r="U259" s="2061" t="str">
        <f t="shared" si="3"/>
        <v>5100 O/P REHAB - SMH</v>
      </c>
      <c r="W259" s="455" t="b">
        <f>+'17HPM_DATA_INPUT'!C265='XX_17CK AUDITTO INPUT'!U259</f>
        <v>1</v>
      </c>
      <c r="X259" s="2065">
        <f>+'17HPM_DATA_INPUT'!D265-'XX_17CK AUDITTO INPUT'!C259</f>
        <v>50</v>
      </c>
      <c r="Y259" s="2065">
        <f>+'17HPM_DATA_INPUT'!E265-'XX_17CK AUDITTO INPUT'!D259</f>
        <v>51</v>
      </c>
      <c r="Z259" s="2065">
        <f>+'17HPM_DATA_INPUT'!F265-'XX_17CK AUDITTO INPUT'!E259</f>
        <v>317</v>
      </c>
      <c r="AA259" s="2065">
        <f>+'17HPM_DATA_INPUT'!G265-'XX_17CK AUDITTO INPUT'!F259</f>
        <v>305</v>
      </c>
      <c r="AB259" s="2065">
        <f>+'17HPM_DATA_INPUT'!H265-'XX_17CK AUDITTO INPUT'!G259</f>
        <v>110919</v>
      </c>
      <c r="AC259" s="2065">
        <f>+'17HPM_DATA_INPUT'!I265-'XX_17CK AUDITTO INPUT'!H259</f>
        <v>103388</v>
      </c>
      <c r="AD259" s="2065">
        <f>+'17HPM_DATA_INPUT'!J265-'XX_17CK AUDITTO INPUT'!I259</f>
        <v>33681</v>
      </c>
      <c r="AE259" s="2065">
        <f>+'17HPM_DATA_INPUT'!K265-'XX_17CK AUDITTO INPUT'!J259</f>
        <v>30476</v>
      </c>
      <c r="AF259" s="2065">
        <f>+'17HPM_DATA_INPUT'!L265-'XX_17CK AUDITTO INPUT'!K259</f>
        <v>36342</v>
      </c>
      <c r="AG259" s="2065">
        <f>+'17HPM_DATA_INPUT'!M265-'XX_17CK AUDITTO INPUT'!L259</f>
        <v>32710</v>
      </c>
      <c r="AH259" s="2065">
        <f>+'17HPM_DATA_INPUT'!N265-'XX_17CK AUDITTO INPUT'!M259</f>
        <v>-2660</v>
      </c>
      <c r="AI259" s="2065">
        <f>+'17HPM_DATA_INPUT'!O265-'XX_17CK AUDITTO INPUT'!N259</f>
        <v>-2233</v>
      </c>
      <c r="AJ259" s="2065">
        <f>+'17HPM_DATA_INPUT'!P265-'XX_17CK AUDITTO INPUT'!O259</f>
        <v>0</v>
      </c>
      <c r="AK259" s="2065">
        <f>+'17HPM_DATA_INPUT'!Q265-'XX_17CK AUDITTO INPUT'!P259</f>
        <v>0</v>
      </c>
      <c r="AL259" s="2065">
        <f>+'17HPM_DATA_INPUT'!R265-'XX_17CK AUDITTO INPUT'!Q259</f>
        <v>4784</v>
      </c>
      <c r="AM259" s="2065">
        <f>+'17HPM_DATA_INPUT'!S265-'XX_17CK AUDITTO INPUT'!R259</f>
        <v>4265</v>
      </c>
      <c r="AN259" s="2065">
        <f>+'17HPM_DATA_INPUT'!T265-'XX_17CK AUDITTO INPUT'!S259</f>
        <v>-7444</v>
      </c>
      <c r="AO259" s="2065">
        <f>+'17HPM_DATA_INPUT'!U265-'XX_17CK AUDITTO INPUT'!T259</f>
        <v>-6499</v>
      </c>
      <c r="AQ259" s="455" t="str">
        <f>'Departmental PL'!D269</f>
        <v>5000 ORTHOPEDIC SHOP</v>
      </c>
    </row>
    <row r="260" spans="1:43" ht="20.25" hidden="1" customHeight="1" x14ac:dyDescent="0.25">
      <c r="A260" s="2067" t="s">
        <v>1571</v>
      </c>
      <c r="B260" s="2058" t="s">
        <v>2448</v>
      </c>
      <c r="C260" s="2060">
        <v>1563</v>
      </c>
      <c r="D260" s="2060">
        <v>1400</v>
      </c>
      <c r="E260" s="2060">
        <v>38673</v>
      </c>
      <c r="F260" s="2060">
        <v>32442</v>
      </c>
      <c r="G260" s="2060">
        <v>1294102</v>
      </c>
      <c r="H260" s="2060">
        <v>1069281</v>
      </c>
      <c r="I260" s="2060">
        <v>514026</v>
      </c>
      <c r="J260" s="2060">
        <v>421102</v>
      </c>
      <c r="K260" s="2060">
        <v>344715</v>
      </c>
      <c r="L260" s="2060">
        <v>325955</v>
      </c>
      <c r="M260" s="2060">
        <v>169311</v>
      </c>
      <c r="N260" s="2060">
        <v>95147</v>
      </c>
      <c r="O260" s="2060">
        <v>1</v>
      </c>
      <c r="P260" s="2060">
        <v>1</v>
      </c>
      <c r="Q260" s="2060">
        <v>52059</v>
      </c>
      <c r="R260" s="2060">
        <v>46001</v>
      </c>
      <c r="S260" s="2060">
        <v>117250</v>
      </c>
      <c r="T260" s="2060">
        <v>49146</v>
      </c>
      <c r="U260" s="2061" t="str">
        <f t="shared" ref="U260:U323" si="4">TRIM(B260)</f>
        <v>5110 O/P REHAB - CLCRS</v>
      </c>
      <c r="W260" s="455" t="b">
        <f>+'17HPM_DATA_INPUT'!C266='XX_17CK AUDITTO INPUT'!U260</f>
        <v>1</v>
      </c>
      <c r="X260" s="2065">
        <f>+'17HPM_DATA_INPUT'!D266-'XX_17CK AUDITTO INPUT'!C260</f>
        <v>1549</v>
      </c>
      <c r="Y260" s="2065">
        <f>+'17HPM_DATA_INPUT'!E266-'XX_17CK AUDITTO INPUT'!D260</f>
        <v>1654</v>
      </c>
      <c r="Z260" s="2065">
        <f>+'17HPM_DATA_INPUT'!F266-'XX_17CK AUDITTO INPUT'!E260</f>
        <v>37560</v>
      </c>
      <c r="AA260" s="2065">
        <f>+'17HPM_DATA_INPUT'!G266-'XX_17CK AUDITTO INPUT'!F260</f>
        <v>31578</v>
      </c>
      <c r="AB260" s="2065">
        <f>+'17HPM_DATA_INPUT'!H266-'XX_17CK AUDITTO INPUT'!G260</f>
        <v>1337997</v>
      </c>
      <c r="AC260" s="2065">
        <f>+'17HPM_DATA_INPUT'!I266-'XX_17CK AUDITTO INPUT'!H260</f>
        <v>1139498</v>
      </c>
      <c r="AD260" s="2065">
        <f>+'17HPM_DATA_INPUT'!J266-'XX_17CK AUDITTO INPUT'!I260</f>
        <v>497608</v>
      </c>
      <c r="AE260" s="2065">
        <f>+'17HPM_DATA_INPUT'!K266-'XX_17CK AUDITTO INPUT'!J260</f>
        <v>450331</v>
      </c>
      <c r="AF260" s="2065">
        <f>+'17HPM_DATA_INPUT'!L266-'XX_17CK AUDITTO INPUT'!K260</f>
        <v>418443</v>
      </c>
      <c r="AG260" s="2065">
        <f>+'17HPM_DATA_INPUT'!M266-'XX_17CK AUDITTO INPUT'!L260</f>
        <v>340214</v>
      </c>
      <c r="AH260" s="2065">
        <f>+'17HPM_DATA_INPUT'!N266-'XX_17CK AUDITTO INPUT'!M260</f>
        <v>79164</v>
      </c>
      <c r="AI260" s="2065">
        <f>+'17HPM_DATA_INPUT'!O266-'XX_17CK AUDITTO INPUT'!N260</f>
        <v>110117</v>
      </c>
      <c r="AJ260" s="2065">
        <f>+'17HPM_DATA_INPUT'!P266-'XX_17CK AUDITTO INPUT'!O260</f>
        <v>4</v>
      </c>
      <c r="AK260" s="2065">
        <f>+'17HPM_DATA_INPUT'!Q266-'XX_17CK AUDITTO INPUT'!P260</f>
        <v>1</v>
      </c>
      <c r="AL260" s="2065">
        <f>+'17HPM_DATA_INPUT'!R266-'XX_17CK AUDITTO INPUT'!Q260</f>
        <v>65749</v>
      </c>
      <c r="AM260" s="2065">
        <f>+'17HPM_DATA_INPUT'!S266-'XX_17CK AUDITTO INPUT'!R260</f>
        <v>48013</v>
      </c>
      <c r="AN260" s="2065">
        <f>+'17HPM_DATA_INPUT'!T266-'XX_17CK AUDITTO INPUT'!S260</f>
        <v>13412</v>
      </c>
      <c r="AO260" s="2065">
        <f>+'17HPM_DATA_INPUT'!U266-'XX_17CK AUDITTO INPUT'!T260</f>
        <v>62102</v>
      </c>
      <c r="AQ260" s="455" t="str">
        <f>'Departmental PL'!D270</f>
        <v>5020 OPD-ORTHOPEDICS</v>
      </c>
    </row>
    <row r="261" spans="1:43" ht="20.25" hidden="1" customHeight="1" x14ac:dyDescent="0.25">
      <c r="A261" s="2067" t="s">
        <v>1572</v>
      </c>
      <c r="B261" s="2058" t="s">
        <v>2449</v>
      </c>
      <c r="C261" s="2060">
        <v>6582</v>
      </c>
      <c r="D261" s="2060">
        <v>6588</v>
      </c>
      <c r="E261" s="2060">
        <v>31808</v>
      </c>
      <c r="F261" s="2060">
        <v>38237</v>
      </c>
      <c r="G261" s="2060">
        <v>2557388</v>
      </c>
      <c r="H261" s="2060">
        <v>2793349</v>
      </c>
      <c r="I261" s="2060">
        <v>905931</v>
      </c>
      <c r="J261" s="2060">
        <v>971420</v>
      </c>
      <c r="K261" s="2060">
        <v>729479</v>
      </c>
      <c r="L261" s="2060">
        <v>767555</v>
      </c>
      <c r="M261" s="2060">
        <v>176452</v>
      </c>
      <c r="N261" s="2060">
        <v>203865</v>
      </c>
      <c r="O261" s="2060">
        <v>3</v>
      </c>
      <c r="P261" s="2060">
        <v>3</v>
      </c>
      <c r="Q261" s="2060">
        <v>127702</v>
      </c>
      <c r="R261" s="2060">
        <v>193005</v>
      </c>
      <c r="S261" s="2060">
        <v>48747</v>
      </c>
      <c r="T261" s="2060">
        <v>10857</v>
      </c>
      <c r="U261" s="2061" t="str">
        <f t="shared" si="4"/>
        <v>6240 PHYSICAL THERAPY</v>
      </c>
      <c r="W261" s="455" t="b">
        <f>+'17HPM_DATA_INPUT'!C267='XX_17CK AUDITTO INPUT'!U261</f>
        <v>1</v>
      </c>
      <c r="X261" s="2065">
        <f>+'17HPM_DATA_INPUT'!D267-'XX_17CK AUDITTO INPUT'!C261</f>
        <v>6721</v>
      </c>
      <c r="Y261" s="2065">
        <f>+'17HPM_DATA_INPUT'!E267-'XX_17CK AUDITTO INPUT'!D261</f>
        <v>6784</v>
      </c>
      <c r="Z261" s="2065">
        <f>+'17HPM_DATA_INPUT'!F267-'XX_17CK AUDITTO INPUT'!E261</f>
        <v>32103</v>
      </c>
      <c r="AA261" s="2065">
        <f>+'17HPM_DATA_INPUT'!G267-'XX_17CK AUDITTO INPUT'!F261</f>
        <v>34692</v>
      </c>
      <c r="AB261" s="2065">
        <f>+'17HPM_DATA_INPUT'!H267-'XX_17CK AUDITTO INPUT'!G261</f>
        <v>2624026</v>
      </c>
      <c r="AC261" s="2065">
        <f>+'17HPM_DATA_INPUT'!I267-'XX_17CK AUDITTO INPUT'!H261</f>
        <v>2786275</v>
      </c>
      <c r="AD261" s="2065">
        <f>+'17HPM_DATA_INPUT'!J267-'XX_17CK AUDITTO INPUT'!I261</f>
        <v>908938</v>
      </c>
      <c r="AE261" s="2065">
        <f>+'17HPM_DATA_INPUT'!K267-'XX_17CK AUDITTO INPUT'!J261</f>
        <v>999883</v>
      </c>
      <c r="AF261" s="2065">
        <f>+'17HPM_DATA_INPUT'!L267-'XX_17CK AUDITTO INPUT'!K261</f>
        <v>716821</v>
      </c>
      <c r="AG261" s="2065">
        <f>+'17HPM_DATA_INPUT'!M267-'XX_17CK AUDITTO INPUT'!L261</f>
        <v>765613</v>
      </c>
      <c r="AH261" s="2065">
        <f>+'17HPM_DATA_INPUT'!N267-'XX_17CK AUDITTO INPUT'!M261</f>
        <v>192117</v>
      </c>
      <c r="AI261" s="2065">
        <f>+'17HPM_DATA_INPUT'!O267-'XX_17CK AUDITTO INPUT'!N261</f>
        <v>234269</v>
      </c>
      <c r="AJ261" s="2065">
        <f>+'17HPM_DATA_INPUT'!P267-'XX_17CK AUDITTO INPUT'!O261</f>
        <v>2</v>
      </c>
      <c r="AK261" s="2065">
        <f>+'17HPM_DATA_INPUT'!Q267-'XX_17CK AUDITTO INPUT'!P261</f>
        <v>2</v>
      </c>
      <c r="AL261" s="2065">
        <f>+'17HPM_DATA_INPUT'!R267-'XX_17CK AUDITTO INPUT'!Q261</f>
        <v>116829</v>
      </c>
      <c r="AM261" s="2065">
        <f>+'17HPM_DATA_INPUT'!S267-'XX_17CK AUDITTO INPUT'!R261</f>
        <v>192517</v>
      </c>
      <c r="AN261" s="2065">
        <f>+'17HPM_DATA_INPUT'!T267-'XX_17CK AUDITTO INPUT'!S261</f>
        <v>75286</v>
      </c>
      <c r="AO261" s="2065">
        <f>+'17HPM_DATA_INPUT'!U267-'XX_17CK AUDITTO INPUT'!T261</f>
        <v>41750</v>
      </c>
      <c r="AQ261" s="455" t="str">
        <f>'Departmental PL'!D271</f>
        <v>5030 O/P ORTHO PROC - CLCRS</v>
      </c>
    </row>
    <row r="262" spans="1:43" ht="20.25" hidden="1" customHeight="1" x14ac:dyDescent="0.25">
      <c r="A262" s="2067" t="s">
        <v>1573</v>
      </c>
      <c r="B262" s="2058" t="s">
        <v>2450</v>
      </c>
      <c r="C262" s="2060">
        <v>211</v>
      </c>
      <c r="D262" s="2060">
        <v>194</v>
      </c>
      <c r="E262" s="2060">
        <v>1224</v>
      </c>
      <c r="F262" s="2060">
        <v>1070</v>
      </c>
      <c r="G262" s="2060">
        <v>100521</v>
      </c>
      <c r="H262" s="2060">
        <v>83901</v>
      </c>
      <c r="I262" s="2060">
        <v>34820</v>
      </c>
      <c r="J262" s="2060">
        <v>30843</v>
      </c>
      <c r="K262" s="2060">
        <v>27931</v>
      </c>
      <c r="L262" s="2060">
        <v>29053</v>
      </c>
      <c r="M262" s="2060">
        <v>6889</v>
      </c>
      <c r="N262" s="2060">
        <v>1790</v>
      </c>
      <c r="O262" s="2060">
        <v>0</v>
      </c>
      <c r="P262" s="2060">
        <v>0</v>
      </c>
      <c r="Q262" s="2060">
        <v>4601</v>
      </c>
      <c r="R262" s="2060">
        <v>4197</v>
      </c>
      <c r="S262" s="2060">
        <v>2288</v>
      </c>
      <c r="T262" s="2060">
        <v>-2407</v>
      </c>
      <c r="U262" s="2061" t="str">
        <f t="shared" si="4"/>
        <v>6250 JCC/YMCA PHYSICAL THERAPY</v>
      </c>
      <c r="W262" s="455" t="b">
        <f>+'17HPM_DATA_INPUT'!C268='XX_17CK AUDITTO INPUT'!U262</f>
        <v>1</v>
      </c>
      <c r="X262" s="2065">
        <f>+'17HPM_DATA_INPUT'!D268-'XX_17CK AUDITTO INPUT'!C262</f>
        <v>200</v>
      </c>
      <c r="Y262" s="2065">
        <f>+'17HPM_DATA_INPUT'!E268-'XX_17CK AUDITTO INPUT'!D262</f>
        <v>182</v>
      </c>
      <c r="Z262" s="2065">
        <f>+'17HPM_DATA_INPUT'!F268-'XX_17CK AUDITTO INPUT'!E262</f>
        <v>1083</v>
      </c>
      <c r="AA262" s="2065">
        <f>+'17HPM_DATA_INPUT'!G268-'XX_17CK AUDITTO INPUT'!F262</f>
        <v>961</v>
      </c>
      <c r="AB262" s="2065">
        <f>+'17HPM_DATA_INPUT'!H268-'XX_17CK AUDITTO INPUT'!G262</f>
        <v>97947</v>
      </c>
      <c r="AC262" s="2065">
        <f>+'17HPM_DATA_INPUT'!I268-'XX_17CK AUDITTO INPUT'!H262</f>
        <v>76501</v>
      </c>
      <c r="AD262" s="2065">
        <f>+'17HPM_DATA_INPUT'!J268-'XX_17CK AUDITTO INPUT'!I262</f>
        <v>30278</v>
      </c>
      <c r="AE262" s="2065">
        <f>+'17HPM_DATA_INPUT'!K268-'XX_17CK AUDITTO INPUT'!J262</f>
        <v>22544</v>
      </c>
      <c r="AF262" s="2065">
        <f>+'17HPM_DATA_INPUT'!L268-'XX_17CK AUDITTO INPUT'!K262</f>
        <v>28182</v>
      </c>
      <c r="AG262" s="2065">
        <f>+'17HPM_DATA_INPUT'!M268-'XX_17CK AUDITTO INPUT'!L262</f>
        <v>26490</v>
      </c>
      <c r="AH262" s="2065">
        <f>+'17HPM_DATA_INPUT'!N268-'XX_17CK AUDITTO INPUT'!M262</f>
        <v>2096</v>
      </c>
      <c r="AI262" s="2065">
        <f>+'17HPM_DATA_INPUT'!O268-'XX_17CK AUDITTO INPUT'!N262</f>
        <v>-3946</v>
      </c>
      <c r="AJ262" s="2065">
        <f>+'17HPM_DATA_INPUT'!P268-'XX_17CK AUDITTO INPUT'!O262</f>
        <v>0</v>
      </c>
      <c r="AK262" s="2065">
        <f>+'17HPM_DATA_INPUT'!Q268-'XX_17CK AUDITTO INPUT'!P262</f>
        <v>0</v>
      </c>
      <c r="AL262" s="2065">
        <f>+'17HPM_DATA_INPUT'!R268-'XX_17CK AUDITTO INPUT'!Q262</f>
        <v>4118</v>
      </c>
      <c r="AM262" s="2065">
        <f>+'17HPM_DATA_INPUT'!S268-'XX_17CK AUDITTO INPUT'!R262</f>
        <v>3827</v>
      </c>
      <c r="AN262" s="2065">
        <f>+'17HPM_DATA_INPUT'!T268-'XX_17CK AUDITTO INPUT'!S262</f>
        <v>-2022</v>
      </c>
      <c r="AO262" s="2065">
        <f>+'17HPM_DATA_INPUT'!U268-'XX_17CK AUDITTO INPUT'!T262</f>
        <v>-7774</v>
      </c>
      <c r="AQ262" s="455" t="str">
        <f>'Departmental PL'!D272</f>
        <v>6560 HAND REHAB-CC</v>
      </c>
    </row>
    <row r="263" spans="1:43" ht="20.25" hidden="1" customHeight="1" x14ac:dyDescent="0.25">
      <c r="A263" s="2067" t="s">
        <v>1574</v>
      </c>
      <c r="B263" s="2074" t="s">
        <v>2451</v>
      </c>
      <c r="C263" s="2075"/>
      <c r="D263" s="2075"/>
      <c r="E263" s="2075"/>
      <c r="F263" s="2075"/>
      <c r="G263" s="2075"/>
      <c r="H263" s="2075"/>
      <c r="I263" s="2075"/>
      <c r="J263" s="2075"/>
      <c r="K263" s="2075"/>
      <c r="L263" s="2075"/>
      <c r="M263" s="2075"/>
      <c r="N263" s="2075"/>
      <c r="O263" s="2075"/>
      <c r="P263" s="2075"/>
      <c r="Q263" s="2075"/>
      <c r="R263" s="2075"/>
      <c r="S263" s="2075"/>
      <c r="T263" s="2075"/>
      <c r="U263" s="2061" t="str">
        <f t="shared" si="4"/>
        <v>6260 PHYSICAL THREAPY 2180 CLINTON</v>
      </c>
      <c r="W263" s="455" t="b">
        <f>+'17HPM_DATA_INPUT'!C269='XX_17CK AUDITTO INPUT'!U263</f>
        <v>1</v>
      </c>
      <c r="X263" s="2065">
        <f>+'17HPM_DATA_INPUT'!D269-'XX_17CK AUDITTO INPUT'!C263</f>
        <v>0</v>
      </c>
      <c r="Y263" s="2065">
        <f>+'17HPM_DATA_INPUT'!E269-'XX_17CK AUDITTO INPUT'!D263</f>
        <v>0</v>
      </c>
      <c r="Z263" s="2065">
        <f>+'17HPM_DATA_INPUT'!F269-'XX_17CK AUDITTO INPUT'!E263</f>
        <v>0</v>
      </c>
      <c r="AA263" s="2065">
        <f>+'17HPM_DATA_INPUT'!G269-'XX_17CK AUDITTO INPUT'!F263</f>
        <v>0</v>
      </c>
      <c r="AB263" s="2065">
        <f>+'17HPM_DATA_INPUT'!H269-'XX_17CK AUDITTO INPUT'!G263</f>
        <v>0</v>
      </c>
      <c r="AC263" s="2065">
        <f>+'17HPM_DATA_INPUT'!I269-'XX_17CK AUDITTO INPUT'!H263</f>
        <v>0</v>
      </c>
      <c r="AD263" s="2065">
        <f>+'17HPM_DATA_INPUT'!J269-'XX_17CK AUDITTO INPUT'!I263</f>
        <v>0</v>
      </c>
      <c r="AE263" s="2065">
        <f>+'17HPM_DATA_INPUT'!K269-'XX_17CK AUDITTO INPUT'!J263</f>
        <v>0</v>
      </c>
      <c r="AF263" s="2065">
        <f>+'17HPM_DATA_INPUT'!L269-'XX_17CK AUDITTO INPUT'!K263</f>
        <v>0</v>
      </c>
      <c r="AG263" s="2065">
        <f>+'17HPM_DATA_INPUT'!M269-'XX_17CK AUDITTO INPUT'!L263</f>
        <v>0</v>
      </c>
      <c r="AH263" s="2065">
        <f>+'17HPM_DATA_INPUT'!N269-'XX_17CK AUDITTO INPUT'!M263</f>
        <v>0</v>
      </c>
      <c r="AI263" s="2065">
        <f>+'17HPM_DATA_INPUT'!O269-'XX_17CK AUDITTO INPUT'!N263</f>
        <v>0</v>
      </c>
      <c r="AJ263" s="2065">
        <f>+'17HPM_DATA_INPUT'!P269-'XX_17CK AUDITTO INPUT'!O263</f>
        <v>0</v>
      </c>
      <c r="AK263" s="2065">
        <f>+'17HPM_DATA_INPUT'!Q269-'XX_17CK AUDITTO INPUT'!P263</f>
        <v>0</v>
      </c>
      <c r="AL263" s="2065">
        <f>+'17HPM_DATA_INPUT'!R269-'XX_17CK AUDITTO INPUT'!Q263</f>
        <v>0</v>
      </c>
      <c r="AM263" s="2065">
        <f>+'17HPM_DATA_INPUT'!S269-'XX_17CK AUDITTO INPUT'!R263</f>
        <v>0</v>
      </c>
      <c r="AN263" s="2065">
        <f>+'17HPM_DATA_INPUT'!T269-'XX_17CK AUDITTO INPUT'!S263</f>
        <v>0</v>
      </c>
      <c r="AO263" s="2065">
        <f>+'17HPM_DATA_INPUT'!U269-'XX_17CK AUDITTO INPUT'!T263</f>
        <v>0</v>
      </c>
      <c r="AQ263" s="455" t="str">
        <f>'Departmental PL'!D273</f>
        <v>6570 HAND REHAB-GREECE</v>
      </c>
    </row>
    <row r="264" spans="1:43" ht="20.25" hidden="1" customHeight="1" x14ac:dyDescent="0.25">
      <c r="A264" s="2067" t="s">
        <v>1575</v>
      </c>
      <c r="B264" s="2058" t="s">
        <v>2452</v>
      </c>
      <c r="C264" s="2060">
        <v>1747</v>
      </c>
      <c r="D264" s="2060">
        <v>2025</v>
      </c>
      <c r="E264" s="2060">
        <v>8869</v>
      </c>
      <c r="F264" s="2060">
        <v>10176</v>
      </c>
      <c r="G264" s="2060">
        <v>785235</v>
      </c>
      <c r="H264" s="2060">
        <v>872014</v>
      </c>
      <c r="I264" s="2060">
        <v>290662</v>
      </c>
      <c r="J264" s="2060">
        <v>326023</v>
      </c>
      <c r="K264" s="2060">
        <v>259864</v>
      </c>
      <c r="L264" s="2060">
        <v>263308</v>
      </c>
      <c r="M264" s="2060">
        <v>30797</v>
      </c>
      <c r="N264" s="2060">
        <v>62714</v>
      </c>
      <c r="O264" s="2060">
        <v>1</v>
      </c>
      <c r="P264" s="2060">
        <v>1</v>
      </c>
      <c r="Q264" s="2060">
        <v>48672</v>
      </c>
      <c r="R264" s="2060">
        <v>59394</v>
      </c>
      <c r="S264" s="2060">
        <v>-17876</v>
      </c>
      <c r="T264" s="2060">
        <v>3320</v>
      </c>
      <c r="U264" s="2061" t="str">
        <f t="shared" si="4"/>
        <v>6300 OPD O/P OCC THERAPY</v>
      </c>
      <c r="W264" s="455" t="b">
        <f>+'17HPM_DATA_INPUT'!C270='XX_17CK AUDITTO INPUT'!U264</f>
        <v>1</v>
      </c>
      <c r="X264" s="2065">
        <f>+'17HPM_DATA_INPUT'!D270-'XX_17CK AUDITTO INPUT'!C264</f>
        <v>1875</v>
      </c>
      <c r="Y264" s="2065">
        <f>+'17HPM_DATA_INPUT'!E270-'XX_17CK AUDITTO INPUT'!D264</f>
        <v>1793</v>
      </c>
      <c r="Z264" s="2065">
        <f>+'17HPM_DATA_INPUT'!F270-'XX_17CK AUDITTO INPUT'!E264</f>
        <v>9470</v>
      </c>
      <c r="AA264" s="2065">
        <f>+'17HPM_DATA_INPUT'!G270-'XX_17CK AUDITTO INPUT'!F264</f>
        <v>8816</v>
      </c>
      <c r="AB264" s="2065">
        <f>+'17HPM_DATA_INPUT'!H270-'XX_17CK AUDITTO INPUT'!G264</f>
        <v>852737</v>
      </c>
      <c r="AC264" s="2065">
        <f>+'17HPM_DATA_INPUT'!I270-'XX_17CK AUDITTO INPUT'!H264</f>
        <v>775791</v>
      </c>
      <c r="AD264" s="2065">
        <f>+'17HPM_DATA_INPUT'!J270-'XX_17CK AUDITTO INPUT'!I264</f>
        <v>294193</v>
      </c>
      <c r="AE264" s="2065">
        <f>+'17HPM_DATA_INPUT'!K270-'XX_17CK AUDITTO INPUT'!J264</f>
        <v>282706</v>
      </c>
      <c r="AF264" s="2065">
        <f>+'17HPM_DATA_INPUT'!L270-'XX_17CK AUDITTO INPUT'!K264</f>
        <v>251179</v>
      </c>
      <c r="AG264" s="2065">
        <f>+'17HPM_DATA_INPUT'!M270-'XX_17CK AUDITTO INPUT'!L264</f>
        <v>234299</v>
      </c>
      <c r="AH264" s="2065">
        <f>+'17HPM_DATA_INPUT'!N270-'XX_17CK AUDITTO INPUT'!M264</f>
        <v>43015</v>
      </c>
      <c r="AI264" s="2065">
        <f>+'17HPM_DATA_INPUT'!O270-'XX_17CK AUDITTO INPUT'!N264</f>
        <v>48409</v>
      </c>
      <c r="AJ264" s="2065">
        <f>+'17HPM_DATA_INPUT'!P270-'XX_17CK AUDITTO INPUT'!O264</f>
        <v>1</v>
      </c>
      <c r="AK264" s="2065">
        <f>+'17HPM_DATA_INPUT'!Q270-'XX_17CK AUDITTO INPUT'!P264</f>
        <v>1</v>
      </c>
      <c r="AL264" s="2065">
        <f>+'17HPM_DATA_INPUT'!R270-'XX_17CK AUDITTO INPUT'!Q264</f>
        <v>45007</v>
      </c>
      <c r="AM264" s="2065">
        <f>+'17HPM_DATA_INPUT'!S270-'XX_17CK AUDITTO INPUT'!R264</f>
        <v>52850</v>
      </c>
      <c r="AN264" s="2065">
        <f>+'17HPM_DATA_INPUT'!T270-'XX_17CK AUDITTO INPUT'!S264</f>
        <v>-1992</v>
      </c>
      <c r="AO264" s="2065">
        <f>+'17HPM_DATA_INPUT'!U270-'XX_17CK AUDITTO INPUT'!T264</f>
        <v>-4443</v>
      </c>
      <c r="AQ264" s="455" t="str">
        <f>'Departmental PL'!D274</f>
        <v>6600 SPORTS MED-BRIGHTON</v>
      </c>
    </row>
    <row r="265" spans="1:43" ht="20.25" hidden="1" customHeight="1" x14ac:dyDescent="0.25">
      <c r="A265" s="2031" t="s">
        <v>1576</v>
      </c>
      <c r="B265" s="2069" t="s">
        <v>2306</v>
      </c>
      <c r="C265" s="2070">
        <v>9731</v>
      </c>
      <c r="D265" s="2070">
        <v>9747</v>
      </c>
      <c r="E265" s="2070">
        <v>80909</v>
      </c>
      <c r="F265" s="2070">
        <v>82273</v>
      </c>
      <c r="G265" s="2070">
        <v>4848340</v>
      </c>
      <c r="H265" s="2070">
        <v>4928532</v>
      </c>
      <c r="I265" s="2070">
        <v>1779169</v>
      </c>
      <c r="J265" s="2070">
        <v>1785344</v>
      </c>
      <c r="K265" s="2070">
        <v>1372679</v>
      </c>
      <c r="L265" s="2070">
        <v>1420626</v>
      </c>
      <c r="M265" s="2070">
        <v>406490</v>
      </c>
      <c r="N265" s="2070">
        <v>364718</v>
      </c>
      <c r="O265" s="2070">
        <v>5</v>
      </c>
      <c r="P265" s="2070">
        <v>5</v>
      </c>
      <c r="Q265" s="2070">
        <v>235457</v>
      </c>
      <c r="R265" s="2070">
        <v>307209</v>
      </c>
      <c r="S265" s="2070">
        <v>171028</v>
      </c>
      <c r="T265" s="2070">
        <v>57504</v>
      </c>
      <c r="U265" s="2061" t="str">
        <f t="shared" si="4"/>
        <v>Total OUTPATIENT</v>
      </c>
      <c r="W265" s="455" t="b">
        <f>+'17HPM_DATA_INPUT'!C271='XX_17CK AUDITTO INPUT'!U265</f>
        <v>1</v>
      </c>
      <c r="X265" s="2065">
        <f>+'17HPM_DATA_INPUT'!D271-'XX_17CK AUDITTO INPUT'!C265</f>
        <v>9881</v>
      </c>
      <c r="Y265" s="2065">
        <f>+'17HPM_DATA_INPUT'!E271-'XX_17CK AUDITTO INPUT'!D265</f>
        <v>9938</v>
      </c>
      <c r="Z265" s="2065">
        <f>+'17HPM_DATA_INPUT'!F271-'XX_17CK AUDITTO INPUT'!E265</f>
        <v>80554</v>
      </c>
      <c r="AA265" s="2065">
        <f>+'17HPM_DATA_INPUT'!G271-'XX_17CK AUDITTO INPUT'!F265</f>
        <v>76360</v>
      </c>
      <c r="AB265" s="2065">
        <f>+'17HPM_DATA_INPUT'!H271-'XX_17CK AUDITTO INPUT'!G265</f>
        <v>5026301</v>
      </c>
      <c r="AC265" s="2065">
        <f>+'17HPM_DATA_INPUT'!I271-'XX_17CK AUDITTO INPUT'!H265</f>
        <v>4882898</v>
      </c>
      <c r="AD265" s="2065">
        <f>+'17HPM_DATA_INPUT'!J271-'XX_17CK AUDITTO INPUT'!I265</f>
        <v>1765548</v>
      </c>
      <c r="AE265" s="2065">
        <f>+'17HPM_DATA_INPUT'!K271-'XX_17CK AUDITTO INPUT'!J265</f>
        <v>1786534</v>
      </c>
      <c r="AF265" s="2065">
        <f>+'17HPM_DATA_INPUT'!L271-'XX_17CK AUDITTO INPUT'!K265</f>
        <v>1451885</v>
      </c>
      <c r="AG265" s="2065">
        <f>+'17HPM_DATA_INPUT'!M271-'XX_17CK AUDITTO INPUT'!L265</f>
        <v>1399813</v>
      </c>
      <c r="AH265" s="2065">
        <f>+'17HPM_DATA_INPUT'!N271-'XX_17CK AUDITTO INPUT'!M265</f>
        <v>313663</v>
      </c>
      <c r="AI265" s="2065">
        <f>+'17HPM_DATA_INPUT'!O271-'XX_17CK AUDITTO INPUT'!N265</f>
        <v>386721</v>
      </c>
      <c r="AJ265" s="2065">
        <f>+'17HPM_DATA_INPUT'!P271-'XX_17CK AUDITTO INPUT'!O265</f>
        <v>7</v>
      </c>
      <c r="AK265" s="2065">
        <f>+'17HPM_DATA_INPUT'!Q271-'XX_17CK AUDITTO INPUT'!P265</f>
        <v>4</v>
      </c>
      <c r="AL265" s="2065">
        <f>+'17HPM_DATA_INPUT'!R271-'XX_17CK AUDITTO INPUT'!Q265</f>
        <v>236678</v>
      </c>
      <c r="AM265" s="2065">
        <f>+'17HPM_DATA_INPUT'!S271-'XX_17CK AUDITTO INPUT'!R265</f>
        <v>301586</v>
      </c>
      <c r="AN265" s="2065">
        <f>+'17HPM_DATA_INPUT'!T271-'XX_17CK AUDITTO INPUT'!S265</f>
        <v>76979</v>
      </c>
      <c r="AO265" s="2065">
        <f>+'17HPM_DATA_INPUT'!U271-'XX_17CK AUDITTO INPUT'!T265</f>
        <v>85131</v>
      </c>
      <c r="AQ265" s="455" t="str">
        <f>'Departmental PL'!D275</f>
        <v>6610 SPORTS MED-GREECE</v>
      </c>
    </row>
    <row r="266" spans="1:43" ht="20.25" hidden="1" customHeight="1" x14ac:dyDescent="0.25">
      <c r="A266" s="2067" t="s">
        <v>1567</v>
      </c>
      <c r="B266" s="2058" t="s">
        <v>2444</v>
      </c>
      <c r="C266" s="2060">
        <v>27</v>
      </c>
      <c r="D266" s="2060">
        <v>29</v>
      </c>
      <c r="E266" s="2060">
        <v>30</v>
      </c>
      <c r="F266" s="2060">
        <v>42</v>
      </c>
      <c r="G266" s="2060">
        <v>5785</v>
      </c>
      <c r="H266" s="2060">
        <v>6367</v>
      </c>
      <c r="I266" s="2060">
        <v>2355</v>
      </c>
      <c r="J266" s="2060">
        <v>1963</v>
      </c>
      <c r="K266" s="2060">
        <v>1648</v>
      </c>
      <c r="L266" s="2060">
        <v>1676</v>
      </c>
      <c r="M266" s="2060">
        <v>707</v>
      </c>
      <c r="N266" s="2060">
        <v>287</v>
      </c>
      <c r="O266" s="2060">
        <v>0</v>
      </c>
      <c r="P266" s="2060">
        <v>0</v>
      </c>
      <c r="Q266" s="2060">
        <v>503</v>
      </c>
      <c r="R266" s="2060">
        <v>548</v>
      </c>
      <c r="S266" s="2060">
        <v>204</v>
      </c>
      <c r="T266" s="2060">
        <v>-261</v>
      </c>
      <c r="U266" s="2061" t="str">
        <f t="shared" si="4"/>
        <v>5040 PHYSICAL THERAPY</v>
      </c>
      <c r="W266" s="455" t="b">
        <f>+'17HPM_DATA_INPUT'!C272='XX_17CK AUDITTO INPUT'!U266</f>
        <v>1</v>
      </c>
      <c r="X266" s="2065">
        <f>+'17HPM_DATA_INPUT'!D272-'XX_17CK AUDITTO INPUT'!C266</f>
        <v>30</v>
      </c>
      <c r="Y266" s="2065">
        <f>+'17HPM_DATA_INPUT'!E272-'XX_17CK AUDITTO INPUT'!D266</f>
        <v>32</v>
      </c>
      <c r="Z266" s="2065">
        <f>+'17HPM_DATA_INPUT'!F272-'XX_17CK AUDITTO INPUT'!E266</f>
        <v>35</v>
      </c>
      <c r="AA266" s="2065">
        <f>+'17HPM_DATA_INPUT'!G272-'XX_17CK AUDITTO INPUT'!F266</f>
        <v>38</v>
      </c>
      <c r="AB266" s="2065">
        <f>+'17HPM_DATA_INPUT'!H272-'XX_17CK AUDITTO INPUT'!G266</f>
        <v>5945</v>
      </c>
      <c r="AC266" s="2065">
        <f>+'17HPM_DATA_INPUT'!I272-'XX_17CK AUDITTO INPUT'!H266</f>
        <v>6450</v>
      </c>
      <c r="AD266" s="2065">
        <f>+'17HPM_DATA_INPUT'!J272-'XX_17CK AUDITTO INPUT'!I266</f>
        <v>2470</v>
      </c>
      <c r="AE266" s="2065">
        <f>+'17HPM_DATA_INPUT'!K272-'XX_17CK AUDITTO INPUT'!J266</f>
        <v>2093</v>
      </c>
      <c r="AF266" s="2065">
        <f>+'17HPM_DATA_INPUT'!L272-'XX_17CK AUDITTO INPUT'!K266</f>
        <v>1577</v>
      </c>
      <c r="AG266" s="2065">
        <f>+'17HPM_DATA_INPUT'!M272-'XX_17CK AUDITTO INPUT'!L266</f>
        <v>1698</v>
      </c>
      <c r="AH266" s="2065">
        <f>+'17HPM_DATA_INPUT'!N272-'XX_17CK AUDITTO INPUT'!M266</f>
        <v>893</v>
      </c>
      <c r="AI266" s="2065">
        <f>+'17HPM_DATA_INPUT'!O272-'XX_17CK AUDITTO INPUT'!N266</f>
        <v>395</v>
      </c>
      <c r="AJ266" s="2065">
        <f>+'17HPM_DATA_INPUT'!P272-'XX_17CK AUDITTO INPUT'!O266</f>
        <v>0</v>
      </c>
      <c r="AK266" s="2065">
        <f>+'17HPM_DATA_INPUT'!Q272-'XX_17CK AUDITTO INPUT'!P266</f>
        <v>0</v>
      </c>
      <c r="AL266" s="2065">
        <f>+'17HPM_DATA_INPUT'!R272-'XX_17CK AUDITTO INPUT'!Q266</f>
        <v>439</v>
      </c>
      <c r="AM266" s="2065">
        <f>+'17HPM_DATA_INPUT'!S272-'XX_17CK AUDITTO INPUT'!R266</f>
        <v>555</v>
      </c>
      <c r="AN266" s="2065">
        <f>+'17HPM_DATA_INPUT'!T272-'XX_17CK AUDITTO INPUT'!S266</f>
        <v>454</v>
      </c>
      <c r="AO266" s="2065">
        <f>+'17HPM_DATA_INPUT'!U272-'XX_17CK AUDITTO INPUT'!T266</f>
        <v>-160</v>
      </c>
      <c r="AQ266" s="455" t="str">
        <f>'Departmental PL'!D276</f>
        <v>6630 USM - EAST SIDE</v>
      </c>
    </row>
    <row r="267" spans="1:43" ht="20.25" hidden="1" customHeight="1" x14ac:dyDescent="0.25">
      <c r="A267" s="2067" t="s">
        <v>1569</v>
      </c>
      <c r="B267" s="2058" t="s">
        <v>2446</v>
      </c>
      <c r="C267" s="2060">
        <v>5</v>
      </c>
      <c r="D267" s="2060">
        <v>7</v>
      </c>
      <c r="E267" s="2060">
        <v>4</v>
      </c>
      <c r="F267" s="2060">
        <v>5</v>
      </c>
      <c r="G267" s="2060">
        <v>847</v>
      </c>
      <c r="H267" s="2060">
        <v>847</v>
      </c>
      <c r="I267" s="2060">
        <v>366</v>
      </c>
      <c r="J267" s="2060">
        <v>158</v>
      </c>
      <c r="K267" s="2060">
        <v>347</v>
      </c>
      <c r="L267" s="2060">
        <v>331</v>
      </c>
      <c r="M267" s="2060">
        <v>20</v>
      </c>
      <c r="N267" s="2060">
        <v>-174</v>
      </c>
      <c r="O267" s="2060">
        <v>0</v>
      </c>
      <c r="P267" s="2060">
        <v>0</v>
      </c>
      <c r="Q267" s="2060">
        <v>70</v>
      </c>
      <c r="R267" s="2060">
        <v>63</v>
      </c>
      <c r="S267" s="2060">
        <v>-51</v>
      </c>
      <c r="T267" s="2060">
        <v>-236</v>
      </c>
      <c r="U267" s="2061" t="str">
        <f t="shared" si="4"/>
        <v>5080 OCCUPATIONAL THERAPY</v>
      </c>
      <c r="W267" s="455" t="b">
        <f>+'17HPM_DATA_INPUT'!C273='XX_17CK AUDITTO INPUT'!U267</f>
        <v>1</v>
      </c>
      <c r="X267" s="2065">
        <f>+'17HPM_DATA_INPUT'!D273-'XX_17CK AUDITTO INPUT'!C267</f>
        <v>4</v>
      </c>
      <c r="Y267" s="2065">
        <f>+'17HPM_DATA_INPUT'!E273-'XX_17CK AUDITTO INPUT'!D267</f>
        <v>5</v>
      </c>
      <c r="Z267" s="2065">
        <f>+'17HPM_DATA_INPUT'!F273-'XX_17CK AUDITTO INPUT'!E267</f>
        <v>4</v>
      </c>
      <c r="AA267" s="2065">
        <f>+'17HPM_DATA_INPUT'!G273-'XX_17CK AUDITTO INPUT'!F267</f>
        <v>6</v>
      </c>
      <c r="AB267" s="2065">
        <f>+'17HPM_DATA_INPUT'!H273-'XX_17CK AUDITTO INPUT'!G267</f>
        <v>1080</v>
      </c>
      <c r="AC267" s="2065">
        <f>+'17HPM_DATA_INPUT'!I273-'XX_17CK AUDITTO INPUT'!H267</f>
        <v>1021</v>
      </c>
      <c r="AD267" s="2065">
        <f>+'17HPM_DATA_INPUT'!J273-'XX_17CK AUDITTO INPUT'!I267</f>
        <v>520</v>
      </c>
      <c r="AE267" s="2065">
        <f>+'17HPM_DATA_INPUT'!K273-'XX_17CK AUDITTO INPUT'!J267</f>
        <v>334</v>
      </c>
      <c r="AF267" s="2065">
        <f>+'17HPM_DATA_INPUT'!L273-'XX_17CK AUDITTO INPUT'!K267</f>
        <v>383</v>
      </c>
      <c r="AG267" s="2065">
        <f>+'17HPM_DATA_INPUT'!M273-'XX_17CK AUDITTO INPUT'!L267</f>
        <v>400</v>
      </c>
      <c r="AH267" s="2065">
        <f>+'17HPM_DATA_INPUT'!N273-'XX_17CK AUDITTO INPUT'!M267</f>
        <v>137</v>
      </c>
      <c r="AI267" s="2065">
        <f>+'17HPM_DATA_INPUT'!O273-'XX_17CK AUDITTO INPUT'!N267</f>
        <v>-65</v>
      </c>
      <c r="AJ267" s="2065">
        <f>+'17HPM_DATA_INPUT'!P273-'XX_17CK AUDITTO INPUT'!O267</f>
        <v>0</v>
      </c>
      <c r="AK267" s="2065">
        <f>+'17HPM_DATA_INPUT'!Q273-'XX_17CK AUDITTO INPUT'!P267</f>
        <v>0</v>
      </c>
      <c r="AL267" s="2065">
        <f>+'17HPM_DATA_INPUT'!R273-'XX_17CK AUDITTO INPUT'!Q267</f>
        <v>72</v>
      </c>
      <c r="AM267" s="2065">
        <f>+'17HPM_DATA_INPUT'!S273-'XX_17CK AUDITTO INPUT'!R267</f>
        <v>75</v>
      </c>
      <c r="AN267" s="2065">
        <f>+'17HPM_DATA_INPUT'!T273-'XX_17CK AUDITTO INPUT'!S267</f>
        <v>65</v>
      </c>
      <c r="AO267" s="2065">
        <f>+'17HPM_DATA_INPUT'!U273-'XX_17CK AUDITTO INPUT'!T267</f>
        <v>-141</v>
      </c>
      <c r="AQ267" s="455" t="str">
        <f>'Departmental PL'!D277</f>
        <v>6670 HAND REHAB - PENFIELD</v>
      </c>
    </row>
    <row r="268" spans="1:43" ht="20.25" hidden="1" customHeight="1" x14ac:dyDescent="0.25">
      <c r="A268" s="2067" t="s">
        <v>1572</v>
      </c>
      <c r="B268" s="2058" t="s">
        <v>2449</v>
      </c>
      <c r="C268" s="2060">
        <v>165</v>
      </c>
      <c r="D268" s="2060">
        <v>205</v>
      </c>
      <c r="E268" s="2060">
        <v>400</v>
      </c>
      <c r="F268" s="2060">
        <v>488</v>
      </c>
      <c r="G268" s="2060">
        <v>39006</v>
      </c>
      <c r="H268" s="2060">
        <v>51728</v>
      </c>
      <c r="I268" s="2060">
        <v>15751</v>
      </c>
      <c r="J268" s="2060">
        <v>20577</v>
      </c>
      <c r="K268" s="2060">
        <v>11126</v>
      </c>
      <c r="L268" s="2060">
        <v>14214</v>
      </c>
      <c r="M268" s="2060">
        <v>4625</v>
      </c>
      <c r="N268" s="2060">
        <v>6363</v>
      </c>
      <c r="O268" s="2060">
        <v>0</v>
      </c>
      <c r="P268" s="2060">
        <v>0</v>
      </c>
      <c r="Q268" s="2060">
        <v>1948</v>
      </c>
      <c r="R268" s="2060">
        <v>3574</v>
      </c>
      <c r="S268" s="2060">
        <v>2677</v>
      </c>
      <c r="T268" s="2060">
        <v>2789</v>
      </c>
      <c r="U268" s="2061" t="str">
        <f t="shared" si="4"/>
        <v>6240 PHYSICAL THERAPY</v>
      </c>
      <c r="W268" s="455" t="b">
        <f>+'17HPM_DATA_INPUT'!C274='XX_17CK AUDITTO INPUT'!U268</f>
        <v>1</v>
      </c>
      <c r="X268" s="2065">
        <f>+'17HPM_DATA_INPUT'!D274-'XX_17CK AUDITTO INPUT'!C268</f>
        <v>180</v>
      </c>
      <c r="Y268" s="2065">
        <f>+'17HPM_DATA_INPUT'!E274-'XX_17CK AUDITTO INPUT'!D268</f>
        <v>179</v>
      </c>
      <c r="Z268" s="2065">
        <f>+'17HPM_DATA_INPUT'!F274-'XX_17CK AUDITTO INPUT'!E268</f>
        <v>384</v>
      </c>
      <c r="AA268" s="2065">
        <f>+'17HPM_DATA_INPUT'!G274-'XX_17CK AUDITTO INPUT'!F268</f>
        <v>432</v>
      </c>
      <c r="AB268" s="2065">
        <f>+'17HPM_DATA_INPUT'!H274-'XX_17CK AUDITTO INPUT'!G268</f>
        <v>43350</v>
      </c>
      <c r="AC268" s="2065">
        <f>+'17HPM_DATA_INPUT'!I274-'XX_17CK AUDITTO INPUT'!H268</f>
        <v>44506</v>
      </c>
      <c r="AD268" s="2065">
        <f>+'17HPM_DATA_INPUT'!J274-'XX_17CK AUDITTO INPUT'!I268</f>
        <v>17483</v>
      </c>
      <c r="AE268" s="2065">
        <f>+'17HPM_DATA_INPUT'!K274-'XX_17CK AUDITTO INPUT'!J268</f>
        <v>16644</v>
      </c>
      <c r="AF268" s="2065">
        <f>+'17HPM_DATA_INPUT'!L274-'XX_17CK AUDITTO INPUT'!K268</f>
        <v>11862</v>
      </c>
      <c r="AG268" s="2065">
        <f>+'17HPM_DATA_INPUT'!M274-'XX_17CK AUDITTO INPUT'!L268</f>
        <v>12229</v>
      </c>
      <c r="AH268" s="2065">
        <f>+'17HPM_DATA_INPUT'!N274-'XX_17CK AUDITTO INPUT'!M268</f>
        <v>5621</v>
      </c>
      <c r="AI268" s="2065">
        <f>+'17HPM_DATA_INPUT'!O274-'XX_17CK AUDITTO INPUT'!N268</f>
        <v>4415</v>
      </c>
      <c r="AJ268" s="2065">
        <f>+'17HPM_DATA_INPUT'!P274-'XX_17CK AUDITTO INPUT'!O268</f>
        <v>0</v>
      </c>
      <c r="AK268" s="2065">
        <f>+'17HPM_DATA_INPUT'!Q274-'XX_17CK AUDITTO INPUT'!P268</f>
        <v>0</v>
      </c>
      <c r="AL268" s="2065">
        <f>+'17HPM_DATA_INPUT'!R274-'XX_17CK AUDITTO INPUT'!Q268</f>
        <v>1939</v>
      </c>
      <c r="AM268" s="2065">
        <f>+'17HPM_DATA_INPUT'!S274-'XX_17CK AUDITTO INPUT'!R268</f>
        <v>3075</v>
      </c>
      <c r="AN268" s="2065">
        <f>+'17HPM_DATA_INPUT'!T274-'XX_17CK AUDITTO INPUT'!S268</f>
        <v>3682</v>
      </c>
      <c r="AO268" s="2065">
        <f>+'17HPM_DATA_INPUT'!U274-'XX_17CK AUDITTO INPUT'!T268</f>
        <v>1339</v>
      </c>
      <c r="AQ268" s="455" t="str">
        <f>'Departmental PL'!D278</f>
        <v>Total ASC</v>
      </c>
    </row>
    <row r="269" spans="1:43" ht="20.25" hidden="1" customHeight="1" x14ac:dyDescent="0.25">
      <c r="A269" s="2067" t="s">
        <v>1575</v>
      </c>
      <c r="B269" s="2058" t="s">
        <v>2452</v>
      </c>
      <c r="C269" s="2060">
        <v>6</v>
      </c>
      <c r="D269" s="2060">
        <v>9</v>
      </c>
      <c r="E269" s="2060">
        <v>25</v>
      </c>
      <c r="F269" s="2060">
        <v>33</v>
      </c>
      <c r="G269" s="2060">
        <v>1300</v>
      </c>
      <c r="H269" s="2060">
        <v>1862</v>
      </c>
      <c r="I269" s="2060">
        <v>522</v>
      </c>
      <c r="J269" s="2060">
        <v>455</v>
      </c>
      <c r="K269" s="2060">
        <v>430</v>
      </c>
      <c r="L269" s="2060">
        <v>562</v>
      </c>
      <c r="M269" s="2060">
        <v>92</v>
      </c>
      <c r="N269" s="2060">
        <v>-108</v>
      </c>
      <c r="O269" s="2060">
        <v>0</v>
      </c>
      <c r="P269" s="2060">
        <v>0</v>
      </c>
      <c r="Q269" s="2060">
        <v>81</v>
      </c>
      <c r="R269" s="2060">
        <v>127</v>
      </c>
      <c r="S269" s="2060">
        <v>12</v>
      </c>
      <c r="T269" s="2060">
        <v>-234</v>
      </c>
      <c r="U269" s="2061" t="str">
        <f t="shared" si="4"/>
        <v>6300 OPD O/P OCC THERAPY</v>
      </c>
      <c r="W269" s="455" t="b">
        <f>+'17HPM_DATA_INPUT'!C275='XX_17CK AUDITTO INPUT'!U269</f>
        <v>1</v>
      </c>
      <c r="X269" s="2065">
        <f>+'17HPM_DATA_INPUT'!D275-'XX_17CK AUDITTO INPUT'!C269</f>
        <v>7</v>
      </c>
      <c r="Y269" s="2065">
        <f>+'17HPM_DATA_INPUT'!E275-'XX_17CK AUDITTO INPUT'!D269</f>
        <v>13</v>
      </c>
      <c r="Z269" s="2065">
        <f>+'17HPM_DATA_INPUT'!F275-'XX_17CK AUDITTO INPUT'!E269</f>
        <v>19</v>
      </c>
      <c r="AA269" s="2065">
        <f>+'17HPM_DATA_INPUT'!G275-'XX_17CK AUDITTO INPUT'!F269</f>
        <v>52</v>
      </c>
      <c r="AB269" s="2065">
        <f>+'17HPM_DATA_INPUT'!H275-'XX_17CK AUDITTO INPUT'!G269</f>
        <v>1900</v>
      </c>
      <c r="AC269" s="2065">
        <f>+'17HPM_DATA_INPUT'!I275-'XX_17CK AUDITTO INPUT'!H269</f>
        <v>2911</v>
      </c>
      <c r="AD269" s="2065">
        <f>+'17HPM_DATA_INPUT'!J275-'XX_17CK AUDITTO INPUT'!I269</f>
        <v>743</v>
      </c>
      <c r="AE269" s="2065">
        <f>+'17HPM_DATA_INPUT'!K275-'XX_17CK AUDITTO INPUT'!J269</f>
        <v>807</v>
      </c>
      <c r="AF269" s="2065">
        <f>+'17HPM_DATA_INPUT'!L275-'XX_17CK AUDITTO INPUT'!K269</f>
        <v>568</v>
      </c>
      <c r="AG269" s="2065">
        <f>+'17HPM_DATA_INPUT'!M275-'XX_17CK AUDITTO INPUT'!L269</f>
        <v>879</v>
      </c>
      <c r="AH269" s="2065">
        <f>+'17HPM_DATA_INPUT'!N275-'XX_17CK AUDITTO INPUT'!M269</f>
        <v>175</v>
      </c>
      <c r="AI269" s="2065">
        <f>+'17HPM_DATA_INPUT'!O275-'XX_17CK AUDITTO INPUT'!N269</f>
        <v>-71</v>
      </c>
      <c r="AJ269" s="2065">
        <f>+'17HPM_DATA_INPUT'!P275-'XX_17CK AUDITTO INPUT'!O269</f>
        <v>0</v>
      </c>
      <c r="AK269" s="2065">
        <f>+'17HPM_DATA_INPUT'!Q275-'XX_17CK AUDITTO INPUT'!P269</f>
        <v>0</v>
      </c>
      <c r="AL269" s="2065">
        <f>+'17HPM_DATA_INPUT'!R275-'XX_17CK AUDITTO INPUT'!Q269</f>
        <v>102</v>
      </c>
      <c r="AM269" s="2065">
        <f>+'17HPM_DATA_INPUT'!S275-'XX_17CK AUDITTO INPUT'!R269</f>
        <v>198</v>
      </c>
      <c r="AN269" s="2065">
        <f>+'17HPM_DATA_INPUT'!T275-'XX_17CK AUDITTO INPUT'!S269</f>
        <v>72</v>
      </c>
      <c r="AO269" s="2065">
        <f>+'17HPM_DATA_INPUT'!U275-'XX_17CK AUDITTO INPUT'!T269</f>
        <v>-270</v>
      </c>
      <c r="AQ269" s="455" t="str">
        <f>'Departmental PL'!D279</f>
        <v>5000 ORTHOPEDIC SHOP</v>
      </c>
    </row>
    <row r="270" spans="1:43" ht="20.25" hidden="1" customHeight="1" x14ac:dyDescent="0.25">
      <c r="A270" s="2032" t="s">
        <v>1576</v>
      </c>
      <c r="B270" s="2072" t="s">
        <v>2307</v>
      </c>
      <c r="C270" s="2073">
        <v>187</v>
      </c>
      <c r="D270" s="2073">
        <v>223</v>
      </c>
      <c r="E270" s="2073">
        <v>459</v>
      </c>
      <c r="F270" s="2073">
        <v>568</v>
      </c>
      <c r="G270" s="2073">
        <v>46938</v>
      </c>
      <c r="H270" s="2073">
        <v>60804</v>
      </c>
      <c r="I270" s="2073">
        <v>18994</v>
      </c>
      <c r="J270" s="2073">
        <v>23152</v>
      </c>
      <c r="K270" s="2073">
        <v>13551</v>
      </c>
      <c r="L270" s="2073">
        <v>16784</v>
      </c>
      <c r="M270" s="2073">
        <v>5443</v>
      </c>
      <c r="N270" s="2073">
        <v>6369</v>
      </c>
      <c r="O270" s="2073">
        <v>0</v>
      </c>
      <c r="P270" s="2073">
        <v>0</v>
      </c>
      <c r="Q270" s="2073">
        <v>2602</v>
      </c>
      <c r="R270" s="2073">
        <v>4311</v>
      </c>
      <c r="S270" s="2073">
        <v>2842</v>
      </c>
      <c r="T270" s="2073">
        <v>2057</v>
      </c>
      <c r="U270" s="2061" t="str">
        <f t="shared" si="4"/>
        <v>Total ASC</v>
      </c>
      <c r="W270" s="455" t="b">
        <f>+'17HPM_DATA_INPUT'!C276='XX_17CK AUDITTO INPUT'!U270</f>
        <v>1</v>
      </c>
      <c r="X270" s="2065">
        <f>+'17HPM_DATA_INPUT'!D276-'XX_17CK AUDITTO INPUT'!C270</f>
        <v>199</v>
      </c>
      <c r="Y270" s="2065">
        <f>+'17HPM_DATA_INPUT'!E276-'XX_17CK AUDITTO INPUT'!D270</f>
        <v>199</v>
      </c>
      <c r="Z270" s="2065">
        <f>+'17HPM_DATA_INPUT'!F276-'XX_17CK AUDITTO INPUT'!E270</f>
        <v>442</v>
      </c>
      <c r="AA270" s="2065">
        <f>+'17HPM_DATA_INPUT'!G276-'XX_17CK AUDITTO INPUT'!F270</f>
        <v>528</v>
      </c>
      <c r="AB270" s="2065">
        <f>+'17HPM_DATA_INPUT'!H276-'XX_17CK AUDITTO INPUT'!G270</f>
        <v>52275</v>
      </c>
      <c r="AC270" s="2065">
        <f>+'17HPM_DATA_INPUT'!I276-'XX_17CK AUDITTO INPUT'!H270</f>
        <v>54888</v>
      </c>
      <c r="AD270" s="2065">
        <f>+'17HPM_DATA_INPUT'!J276-'XX_17CK AUDITTO INPUT'!I270</f>
        <v>21217</v>
      </c>
      <c r="AE270" s="2065">
        <f>+'17HPM_DATA_INPUT'!K276-'XX_17CK AUDITTO INPUT'!J270</f>
        <v>19879</v>
      </c>
      <c r="AF270" s="2065">
        <f>+'17HPM_DATA_INPUT'!L276-'XX_17CK AUDITTO INPUT'!K270</f>
        <v>14391</v>
      </c>
      <c r="AG270" s="2065">
        <f>+'17HPM_DATA_INPUT'!M276-'XX_17CK AUDITTO INPUT'!L270</f>
        <v>15205</v>
      </c>
      <c r="AH270" s="2065">
        <f>+'17HPM_DATA_INPUT'!N276-'XX_17CK AUDITTO INPUT'!M270</f>
        <v>6826</v>
      </c>
      <c r="AI270" s="2065">
        <f>+'17HPM_DATA_INPUT'!O276-'XX_17CK AUDITTO INPUT'!N270</f>
        <v>4672</v>
      </c>
      <c r="AJ270" s="2065">
        <f>+'17HPM_DATA_INPUT'!P276-'XX_17CK AUDITTO INPUT'!O270</f>
        <v>0</v>
      </c>
      <c r="AK270" s="2065">
        <f>+'17HPM_DATA_INPUT'!Q276-'XX_17CK AUDITTO INPUT'!P270</f>
        <v>0</v>
      </c>
      <c r="AL270" s="2065">
        <f>+'17HPM_DATA_INPUT'!R276-'XX_17CK AUDITTO INPUT'!Q270</f>
        <v>2552</v>
      </c>
      <c r="AM270" s="2065">
        <f>+'17HPM_DATA_INPUT'!S276-'XX_17CK AUDITTO INPUT'!R270</f>
        <v>3904</v>
      </c>
      <c r="AN270" s="2065">
        <f>+'17HPM_DATA_INPUT'!T276-'XX_17CK AUDITTO INPUT'!S270</f>
        <v>4273</v>
      </c>
      <c r="AO270" s="2065">
        <f>+'17HPM_DATA_INPUT'!U276-'XX_17CK AUDITTO INPUT'!T270</f>
        <v>769</v>
      </c>
      <c r="AQ270" s="455" t="str">
        <f>'Departmental PL'!D280</f>
        <v>5020 OPD-ORTHOPEDICS</v>
      </c>
    </row>
    <row r="271" spans="1:43" ht="20.25" hidden="1" customHeight="1" x14ac:dyDescent="0.25">
      <c r="A271" s="2067" t="s">
        <v>1567</v>
      </c>
      <c r="B271" s="2058" t="s">
        <v>2444</v>
      </c>
      <c r="C271" s="2060">
        <v>87</v>
      </c>
      <c r="D271" s="2060">
        <v>151</v>
      </c>
      <c r="E271" s="2060">
        <v>130</v>
      </c>
      <c r="F271" s="2060">
        <v>206</v>
      </c>
      <c r="G271" s="2060">
        <v>19135</v>
      </c>
      <c r="H271" s="2060">
        <v>29884</v>
      </c>
      <c r="I271" s="2060">
        <v>5745</v>
      </c>
      <c r="J271" s="2060">
        <v>9851</v>
      </c>
      <c r="K271" s="2060">
        <v>5450</v>
      </c>
      <c r="L271" s="2060">
        <v>7868</v>
      </c>
      <c r="M271" s="2060">
        <v>295</v>
      </c>
      <c r="N271" s="2060">
        <v>1984</v>
      </c>
      <c r="O271" s="2060">
        <v>0</v>
      </c>
      <c r="P271" s="2060">
        <v>0</v>
      </c>
      <c r="Q271" s="2060">
        <v>1664</v>
      </c>
      <c r="R271" s="2060">
        <v>2571</v>
      </c>
      <c r="S271" s="2060">
        <v>-1369</v>
      </c>
      <c r="T271" s="2060">
        <v>-587</v>
      </c>
      <c r="U271" s="2061" t="str">
        <f t="shared" si="4"/>
        <v>5040 PHYSICAL THERAPY</v>
      </c>
      <c r="W271" s="455" t="b">
        <f>+'17HPM_DATA_INPUT'!C277='XX_17CK AUDITTO INPUT'!U271</f>
        <v>1</v>
      </c>
      <c r="X271" s="2065">
        <f>+'17HPM_DATA_INPUT'!D277-'XX_17CK AUDITTO INPUT'!C271</f>
        <v>101</v>
      </c>
      <c r="Y271" s="2065">
        <f>+'17HPM_DATA_INPUT'!E277-'XX_17CK AUDITTO INPUT'!D271</f>
        <v>138</v>
      </c>
      <c r="Z271" s="2065">
        <f>+'17HPM_DATA_INPUT'!F277-'XX_17CK AUDITTO INPUT'!E271</f>
        <v>154</v>
      </c>
      <c r="AA271" s="2065">
        <f>+'17HPM_DATA_INPUT'!G277-'XX_17CK AUDITTO INPUT'!F271</f>
        <v>214</v>
      </c>
      <c r="AB271" s="2065">
        <f>+'17HPM_DATA_INPUT'!H277-'XX_17CK AUDITTO INPUT'!G271</f>
        <v>21867</v>
      </c>
      <c r="AC271" s="2065">
        <f>+'17HPM_DATA_INPUT'!I277-'XX_17CK AUDITTO INPUT'!H271</f>
        <v>31660</v>
      </c>
      <c r="AD271" s="2065">
        <f>+'17HPM_DATA_INPUT'!J277-'XX_17CK AUDITTO INPUT'!I271</f>
        <v>5226</v>
      </c>
      <c r="AE271" s="2065">
        <f>+'17HPM_DATA_INPUT'!K277-'XX_17CK AUDITTO INPUT'!J271</f>
        <v>10309</v>
      </c>
      <c r="AF271" s="2065">
        <f>+'17HPM_DATA_INPUT'!L277-'XX_17CK AUDITTO INPUT'!K271</f>
        <v>5824</v>
      </c>
      <c r="AG271" s="2065">
        <f>+'17HPM_DATA_INPUT'!M277-'XX_17CK AUDITTO INPUT'!L271</f>
        <v>8335</v>
      </c>
      <c r="AH271" s="2065">
        <f>+'17HPM_DATA_INPUT'!N277-'XX_17CK AUDITTO INPUT'!M271</f>
        <v>-598</v>
      </c>
      <c r="AI271" s="2065">
        <f>+'17HPM_DATA_INPUT'!O277-'XX_17CK AUDITTO INPUT'!N271</f>
        <v>1974</v>
      </c>
      <c r="AJ271" s="2065">
        <f>+'17HPM_DATA_INPUT'!P277-'XX_17CK AUDITTO INPUT'!O271</f>
        <v>0</v>
      </c>
      <c r="AK271" s="2065">
        <f>+'17HPM_DATA_INPUT'!Q277-'XX_17CK AUDITTO INPUT'!P271</f>
        <v>0</v>
      </c>
      <c r="AL271" s="2065">
        <f>+'17HPM_DATA_INPUT'!R277-'XX_17CK AUDITTO INPUT'!Q271</f>
        <v>1629</v>
      </c>
      <c r="AM271" s="2065">
        <f>+'17HPM_DATA_INPUT'!S277-'XX_17CK AUDITTO INPUT'!R271</f>
        <v>2723</v>
      </c>
      <c r="AN271" s="2065">
        <f>+'17HPM_DATA_INPUT'!T277-'XX_17CK AUDITTO INPUT'!S271</f>
        <v>-2227</v>
      </c>
      <c r="AO271" s="2065">
        <f>+'17HPM_DATA_INPUT'!U277-'XX_17CK AUDITTO INPUT'!T271</f>
        <v>-750</v>
      </c>
      <c r="AQ271" s="455" t="str">
        <f>'Departmental PL'!D281</f>
        <v>5030 O/P ORTHO PROC - CLCRS</v>
      </c>
    </row>
    <row r="272" spans="1:43" ht="20.25" hidden="1" customHeight="1" x14ac:dyDescent="0.25">
      <c r="A272" s="2067" t="s">
        <v>1569</v>
      </c>
      <c r="B272" s="2058" t="s">
        <v>2446</v>
      </c>
      <c r="C272" s="2060">
        <v>24</v>
      </c>
      <c r="D272" s="2060">
        <v>41</v>
      </c>
      <c r="E272" s="2060">
        <v>24</v>
      </c>
      <c r="F272" s="2060">
        <v>35</v>
      </c>
      <c r="G272" s="2060">
        <v>4890</v>
      </c>
      <c r="H272" s="2060">
        <v>6998</v>
      </c>
      <c r="I272" s="2060">
        <v>1267</v>
      </c>
      <c r="J272" s="2060">
        <v>2595</v>
      </c>
      <c r="K272" s="2060">
        <v>2002</v>
      </c>
      <c r="L272" s="2060">
        <v>2737</v>
      </c>
      <c r="M272" s="2060">
        <v>-735</v>
      </c>
      <c r="N272" s="2060">
        <v>-142</v>
      </c>
      <c r="O272" s="2060">
        <v>0</v>
      </c>
      <c r="P272" s="2060">
        <v>0</v>
      </c>
      <c r="Q272" s="2060">
        <v>406</v>
      </c>
      <c r="R272" s="2060">
        <v>517</v>
      </c>
      <c r="S272" s="2060">
        <v>-1141</v>
      </c>
      <c r="T272" s="2060">
        <v>-658</v>
      </c>
      <c r="U272" s="2061" t="str">
        <f t="shared" si="4"/>
        <v>5080 OCCUPATIONAL THERAPY</v>
      </c>
      <c r="W272" s="455" t="b">
        <f>+'17HPM_DATA_INPUT'!C278='XX_17CK AUDITTO INPUT'!U272</f>
        <v>1</v>
      </c>
      <c r="X272" s="2065">
        <f>+'17HPM_DATA_INPUT'!D278-'XX_17CK AUDITTO INPUT'!C272</f>
        <v>21</v>
      </c>
      <c r="Y272" s="2065">
        <f>+'17HPM_DATA_INPUT'!E278-'XX_17CK AUDITTO INPUT'!D272</f>
        <v>41</v>
      </c>
      <c r="Z272" s="2065">
        <f>+'17HPM_DATA_INPUT'!F278-'XX_17CK AUDITTO INPUT'!E272</f>
        <v>25</v>
      </c>
      <c r="AA272" s="2065">
        <f>+'17HPM_DATA_INPUT'!G278-'XX_17CK AUDITTO INPUT'!F272</f>
        <v>48</v>
      </c>
      <c r="AB272" s="2065">
        <f>+'17HPM_DATA_INPUT'!H278-'XX_17CK AUDITTO INPUT'!G272</f>
        <v>4438</v>
      </c>
      <c r="AC272" s="2065">
        <f>+'17HPM_DATA_INPUT'!I278-'XX_17CK AUDITTO INPUT'!H272</f>
        <v>7946</v>
      </c>
      <c r="AD272" s="2065">
        <f>+'17HPM_DATA_INPUT'!J278-'XX_17CK AUDITTO INPUT'!I272</f>
        <v>1266</v>
      </c>
      <c r="AE272" s="2065">
        <f>+'17HPM_DATA_INPUT'!K278-'XX_17CK AUDITTO INPUT'!J272</f>
        <v>2543</v>
      </c>
      <c r="AF272" s="2065">
        <f>+'17HPM_DATA_INPUT'!L278-'XX_17CK AUDITTO INPUT'!K272</f>
        <v>1531</v>
      </c>
      <c r="AG272" s="2065">
        <f>+'17HPM_DATA_INPUT'!M278-'XX_17CK AUDITTO INPUT'!L272</f>
        <v>3107</v>
      </c>
      <c r="AH272" s="2065">
        <f>+'17HPM_DATA_INPUT'!N278-'XX_17CK AUDITTO INPUT'!M272</f>
        <v>-265</v>
      </c>
      <c r="AI272" s="2065">
        <f>+'17HPM_DATA_INPUT'!O278-'XX_17CK AUDITTO INPUT'!N272</f>
        <v>-564</v>
      </c>
      <c r="AJ272" s="2065">
        <f>+'17HPM_DATA_INPUT'!P278-'XX_17CK AUDITTO INPUT'!O272</f>
        <v>0</v>
      </c>
      <c r="AK272" s="2065">
        <f>+'17HPM_DATA_INPUT'!Q278-'XX_17CK AUDITTO INPUT'!P272</f>
        <v>0</v>
      </c>
      <c r="AL272" s="2065">
        <f>+'17HPM_DATA_INPUT'!R278-'XX_17CK AUDITTO INPUT'!Q272</f>
        <v>283</v>
      </c>
      <c r="AM272" s="2065">
        <f>+'17HPM_DATA_INPUT'!S278-'XX_17CK AUDITTO INPUT'!R272</f>
        <v>586</v>
      </c>
      <c r="AN272" s="2065">
        <f>+'17HPM_DATA_INPUT'!T278-'XX_17CK AUDITTO INPUT'!S272</f>
        <v>-549</v>
      </c>
      <c r="AO272" s="2065">
        <f>+'17HPM_DATA_INPUT'!U278-'XX_17CK AUDITTO INPUT'!T272</f>
        <v>-1151</v>
      </c>
      <c r="AQ272" s="455" t="str">
        <f>'Departmental PL'!D282</f>
        <v>6560 HAND REHAB-CC</v>
      </c>
    </row>
    <row r="273" spans="1:43" ht="20.25" hidden="1" customHeight="1" x14ac:dyDescent="0.25">
      <c r="A273" s="2067" t="s">
        <v>1572</v>
      </c>
      <c r="B273" s="2058" t="s">
        <v>2449</v>
      </c>
      <c r="C273" s="2060">
        <v>467</v>
      </c>
      <c r="D273" s="2060">
        <v>543</v>
      </c>
      <c r="E273" s="2060">
        <v>1828</v>
      </c>
      <c r="F273" s="2060">
        <v>2162</v>
      </c>
      <c r="G273" s="2060">
        <v>131036</v>
      </c>
      <c r="H273" s="2060">
        <v>148044</v>
      </c>
      <c r="I273" s="2060">
        <v>36915</v>
      </c>
      <c r="J273" s="2060">
        <v>41609</v>
      </c>
      <c r="K273" s="2060">
        <v>37377</v>
      </c>
      <c r="L273" s="2060">
        <v>40680</v>
      </c>
      <c r="M273" s="2060">
        <v>-462</v>
      </c>
      <c r="N273" s="2060">
        <v>930</v>
      </c>
      <c r="O273" s="2060">
        <v>0</v>
      </c>
      <c r="P273" s="2060">
        <v>0</v>
      </c>
      <c r="Q273" s="2060">
        <v>6543</v>
      </c>
      <c r="R273" s="2060">
        <v>10229</v>
      </c>
      <c r="S273" s="2060">
        <v>-7006</v>
      </c>
      <c r="T273" s="2060">
        <v>-9300</v>
      </c>
      <c r="U273" s="2061" t="str">
        <f t="shared" si="4"/>
        <v>6240 PHYSICAL THERAPY</v>
      </c>
      <c r="W273" s="455" t="b">
        <f>+'17HPM_DATA_INPUT'!C279='XX_17CK AUDITTO INPUT'!U273</f>
        <v>1</v>
      </c>
      <c r="X273" s="2065">
        <f>+'17HPM_DATA_INPUT'!D279-'XX_17CK AUDITTO INPUT'!C273</f>
        <v>504</v>
      </c>
      <c r="Y273" s="2065">
        <f>+'17HPM_DATA_INPUT'!E279-'XX_17CK AUDITTO INPUT'!D273</f>
        <v>487</v>
      </c>
      <c r="Z273" s="2065">
        <f>+'17HPM_DATA_INPUT'!F279-'XX_17CK AUDITTO INPUT'!E273</f>
        <v>1597</v>
      </c>
      <c r="AA273" s="2065">
        <f>+'17HPM_DATA_INPUT'!G279-'XX_17CK AUDITTO INPUT'!F273</f>
        <v>1881</v>
      </c>
      <c r="AB273" s="2065">
        <f>+'17HPM_DATA_INPUT'!H279-'XX_17CK AUDITTO INPUT'!G273</f>
        <v>134960</v>
      </c>
      <c r="AC273" s="2065">
        <f>+'17HPM_DATA_INPUT'!I279-'XX_17CK AUDITTO INPUT'!H273</f>
        <v>128230</v>
      </c>
      <c r="AD273" s="2065">
        <f>+'17HPM_DATA_INPUT'!J279-'XX_17CK AUDITTO INPUT'!I273</f>
        <v>27167</v>
      </c>
      <c r="AE273" s="2065">
        <f>+'17HPM_DATA_INPUT'!K279-'XX_17CK AUDITTO INPUT'!J273</f>
        <v>38618</v>
      </c>
      <c r="AF273" s="2065">
        <f>+'17HPM_DATA_INPUT'!L279-'XX_17CK AUDITTO INPUT'!K273</f>
        <v>36871</v>
      </c>
      <c r="AG273" s="2065">
        <f>+'17HPM_DATA_INPUT'!M279-'XX_17CK AUDITTO INPUT'!L273</f>
        <v>35235</v>
      </c>
      <c r="AH273" s="2065">
        <f>+'17HPM_DATA_INPUT'!N279-'XX_17CK AUDITTO INPUT'!M273</f>
        <v>-9705</v>
      </c>
      <c r="AI273" s="2065">
        <f>+'17HPM_DATA_INPUT'!O279-'XX_17CK AUDITTO INPUT'!N273</f>
        <v>3382</v>
      </c>
      <c r="AJ273" s="2065">
        <f>+'17HPM_DATA_INPUT'!P279-'XX_17CK AUDITTO INPUT'!O273</f>
        <v>0</v>
      </c>
      <c r="AK273" s="2065">
        <f>+'17HPM_DATA_INPUT'!Q279-'XX_17CK AUDITTO INPUT'!P273</f>
        <v>0</v>
      </c>
      <c r="AL273" s="2065">
        <f>+'17HPM_DATA_INPUT'!R279-'XX_17CK AUDITTO INPUT'!Q273</f>
        <v>6010</v>
      </c>
      <c r="AM273" s="2065">
        <f>+'17HPM_DATA_INPUT'!S279-'XX_17CK AUDITTO INPUT'!R273</f>
        <v>8860</v>
      </c>
      <c r="AN273" s="2065">
        <f>+'17HPM_DATA_INPUT'!T279-'XX_17CK AUDITTO INPUT'!S273</f>
        <v>-15714</v>
      </c>
      <c r="AO273" s="2065">
        <f>+'17HPM_DATA_INPUT'!U279-'XX_17CK AUDITTO INPUT'!T273</f>
        <v>-5477</v>
      </c>
      <c r="AQ273" s="455" t="str">
        <f>'Departmental PL'!D283</f>
        <v>6570 HAND REHAB-GREECE</v>
      </c>
    </row>
    <row r="274" spans="1:43" ht="20.25" hidden="1" customHeight="1" x14ac:dyDescent="0.25">
      <c r="A274" s="2104" t="s">
        <v>1573</v>
      </c>
      <c r="B274" s="2074" t="s">
        <v>2450</v>
      </c>
      <c r="C274" s="2075"/>
      <c r="D274" s="2075"/>
      <c r="E274" s="2075"/>
      <c r="F274" s="2075"/>
      <c r="G274" s="2075"/>
      <c r="H274" s="2075"/>
      <c r="I274" s="2075"/>
      <c r="J274" s="2075"/>
      <c r="K274" s="2075"/>
      <c r="L274" s="2075"/>
      <c r="M274" s="2075"/>
      <c r="N274" s="2075"/>
      <c r="O274" s="2075"/>
      <c r="P274" s="2075"/>
      <c r="Q274" s="2075"/>
      <c r="R274" s="2075"/>
      <c r="S274" s="2075"/>
      <c r="T274" s="2075"/>
      <c r="U274" s="2061" t="str">
        <f t="shared" si="4"/>
        <v>6250 JCC/YMCA PHYSICAL THERAPY</v>
      </c>
      <c r="W274" s="455" t="b">
        <f>+'17HPM_DATA_INPUT'!C280='XX_17CK AUDITTO INPUT'!U274</f>
        <v>1</v>
      </c>
      <c r="X274" s="2065">
        <f>+'17HPM_DATA_INPUT'!D280-'XX_17CK AUDITTO INPUT'!C274</f>
        <v>9</v>
      </c>
      <c r="Y274" s="2065">
        <f>+'17HPM_DATA_INPUT'!E280-'XX_17CK AUDITTO INPUT'!D274</f>
        <v>6</v>
      </c>
      <c r="Z274" s="2065">
        <f>+'17HPM_DATA_INPUT'!F280-'XX_17CK AUDITTO INPUT'!E274</f>
        <v>20</v>
      </c>
      <c r="AA274" s="2065">
        <f>+'17HPM_DATA_INPUT'!G280-'XX_17CK AUDITTO INPUT'!F274</f>
        <v>10</v>
      </c>
      <c r="AB274" s="2065">
        <f>+'17HPM_DATA_INPUT'!H280-'XX_17CK AUDITTO INPUT'!G274</f>
        <v>1660</v>
      </c>
      <c r="AC274" s="2065">
        <f>+'17HPM_DATA_INPUT'!I280-'XX_17CK AUDITTO INPUT'!H274</f>
        <v>740</v>
      </c>
      <c r="AD274" s="2065">
        <f>+'17HPM_DATA_INPUT'!J280-'XX_17CK AUDITTO INPUT'!I274</f>
        <v>607</v>
      </c>
      <c r="AE274" s="2065">
        <f>+'17HPM_DATA_INPUT'!K280-'XX_17CK AUDITTO INPUT'!J274</f>
        <v>212</v>
      </c>
      <c r="AF274" s="2065">
        <f>+'17HPM_DATA_INPUT'!L280-'XX_17CK AUDITTO INPUT'!K274</f>
        <v>469</v>
      </c>
      <c r="AG274" s="2065">
        <f>+'17HPM_DATA_INPUT'!M280-'XX_17CK AUDITTO INPUT'!L274</f>
        <v>256</v>
      </c>
      <c r="AH274" s="2065">
        <f>+'17HPM_DATA_INPUT'!N280-'XX_17CK AUDITTO INPUT'!M274</f>
        <v>138</v>
      </c>
      <c r="AI274" s="2065">
        <f>+'17HPM_DATA_INPUT'!O280-'XX_17CK AUDITTO INPUT'!N274</f>
        <v>-44</v>
      </c>
      <c r="AJ274" s="2065">
        <f>+'17HPM_DATA_INPUT'!P280-'XX_17CK AUDITTO INPUT'!O274</f>
        <v>0</v>
      </c>
      <c r="AK274" s="2065">
        <f>+'17HPM_DATA_INPUT'!Q280-'XX_17CK AUDITTO INPUT'!P274</f>
        <v>0</v>
      </c>
      <c r="AL274" s="2065">
        <f>+'17HPM_DATA_INPUT'!R280-'XX_17CK AUDITTO INPUT'!Q274</f>
        <v>73</v>
      </c>
      <c r="AM274" s="2065">
        <f>+'17HPM_DATA_INPUT'!S280-'XX_17CK AUDITTO INPUT'!R274</f>
        <v>37</v>
      </c>
      <c r="AN274" s="2065">
        <f>+'17HPM_DATA_INPUT'!T280-'XX_17CK AUDITTO INPUT'!S274</f>
        <v>65</v>
      </c>
      <c r="AO274" s="2065">
        <f>+'17HPM_DATA_INPUT'!U280-'XX_17CK AUDITTO INPUT'!T274</f>
        <v>-81</v>
      </c>
      <c r="AQ274" s="455" t="str">
        <f>'Departmental PL'!D284</f>
        <v>6600 SPORTS MED-BRIGHTON</v>
      </c>
    </row>
    <row r="275" spans="1:43" ht="20.25" hidden="1" customHeight="1" x14ac:dyDescent="0.25">
      <c r="A275" s="2122" t="s">
        <v>1574</v>
      </c>
      <c r="B275" s="2074" t="s">
        <v>2451</v>
      </c>
      <c r="C275" s="2075"/>
      <c r="D275" s="2075"/>
      <c r="E275" s="2075"/>
      <c r="F275" s="2075"/>
      <c r="G275" s="2075"/>
      <c r="H275" s="2075"/>
      <c r="I275" s="2075"/>
      <c r="J275" s="2075"/>
      <c r="K275" s="2075"/>
      <c r="L275" s="2075"/>
      <c r="M275" s="2075"/>
      <c r="N275" s="2075"/>
      <c r="O275" s="2075"/>
      <c r="P275" s="2075"/>
      <c r="Q275" s="2075"/>
      <c r="R275" s="2075"/>
      <c r="S275" s="2075"/>
      <c r="T275" s="2075"/>
      <c r="U275" s="2061" t="str">
        <f t="shared" si="4"/>
        <v>6260 PHYSICAL THREAPY 2180 CLINTON</v>
      </c>
      <c r="W275" s="455" t="b">
        <f>+'17HPM_DATA_INPUT'!C281='XX_17CK AUDITTO INPUT'!U275</f>
        <v>1</v>
      </c>
      <c r="X275" s="2065">
        <f>+'17HPM_DATA_INPUT'!D281-'XX_17CK AUDITTO INPUT'!C275</f>
        <v>0</v>
      </c>
      <c r="Y275" s="2065">
        <f>+'17HPM_DATA_INPUT'!E281-'XX_17CK AUDITTO INPUT'!D275</f>
        <v>0</v>
      </c>
      <c r="Z275" s="2065">
        <f>+'17HPM_DATA_INPUT'!F281-'XX_17CK AUDITTO INPUT'!E275</f>
        <v>0</v>
      </c>
      <c r="AA275" s="2065">
        <f>+'17HPM_DATA_INPUT'!G281-'XX_17CK AUDITTO INPUT'!F275</f>
        <v>0</v>
      </c>
      <c r="AB275" s="2065">
        <f>+'17HPM_DATA_INPUT'!H281-'XX_17CK AUDITTO INPUT'!G275</f>
        <v>0</v>
      </c>
      <c r="AC275" s="2065">
        <f>+'17HPM_DATA_INPUT'!I281-'XX_17CK AUDITTO INPUT'!H275</f>
        <v>0</v>
      </c>
      <c r="AD275" s="2065">
        <f>+'17HPM_DATA_INPUT'!J281-'XX_17CK AUDITTO INPUT'!I275</f>
        <v>0</v>
      </c>
      <c r="AE275" s="2065">
        <f>+'17HPM_DATA_INPUT'!K281-'XX_17CK AUDITTO INPUT'!J275</f>
        <v>0</v>
      </c>
      <c r="AF275" s="2065">
        <f>+'17HPM_DATA_INPUT'!L281-'XX_17CK AUDITTO INPUT'!K275</f>
        <v>0</v>
      </c>
      <c r="AG275" s="2065">
        <f>+'17HPM_DATA_INPUT'!M281-'XX_17CK AUDITTO INPUT'!L275</f>
        <v>0</v>
      </c>
      <c r="AH275" s="2065">
        <f>+'17HPM_DATA_INPUT'!N281-'XX_17CK AUDITTO INPUT'!M275</f>
        <v>0</v>
      </c>
      <c r="AI275" s="2065">
        <f>+'17HPM_DATA_INPUT'!O281-'XX_17CK AUDITTO INPUT'!N275</f>
        <v>0</v>
      </c>
      <c r="AJ275" s="2065">
        <f>+'17HPM_DATA_INPUT'!P281-'XX_17CK AUDITTO INPUT'!O275</f>
        <v>0</v>
      </c>
      <c r="AK275" s="2065">
        <f>+'17HPM_DATA_INPUT'!Q281-'XX_17CK AUDITTO INPUT'!P275</f>
        <v>0</v>
      </c>
      <c r="AL275" s="2065">
        <f>+'17HPM_DATA_INPUT'!R281-'XX_17CK AUDITTO INPUT'!Q275</f>
        <v>0</v>
      </c>
      <c r="AM275" s="2065">
        <f>+'17HPM_DATA_INPUT'!S281-'XX_17CK AUDITTO INPUT'!R275</f>
        <v>0</v>
      </c>
      <c r="AN275" s="2065">
        <f>+'17HPM_DATA_INPUT'!T281-'XX_17CK AUDITTO INPUT'!S275</f>
        <v>0</v>
      </c>
      <c r="AO275" s="2065">
        <f>+'17HPM_DATA_INPUT'!U281-'XX_17CK AUDITTO INPUT'!T275</f>
        <v>0</v>
      </c>
      <c r="AQ275" s="455" t="str">
        <f>'Departmental PL'!D285</f>
        <v>6610 SPORTS MED-GREECE</v>
      </c>
    </row>
    <row r="276" spans="1:43" ht="20.25" hidden="1" customHeight="1" x14ac:dyDescent="0.25">
      <c r="A276" s="2067" t="s">
        <v>1575</v>
      </c>
      <c r="B276" s="2058" t="s">
        <v>2452</v>
      </c>
      <c r="C276" s="2060">
        <v>68</v>
      </c>
      <c r="D276" s="2060">
        <v>86</v>
      </c>
      <c r="E276" s="2060">
        <v>257</v>
      </c>
      <c r="F276" s="2060">
        <v>373</v>
      </c>
      <c r="G276" s="2060">
        <v>15104</v>
      </c>
      <c r="H276" s="2060">
        <v>22438</v>
      </c>
      <c r="I276" s="2060">
        <v>4146</v>
      </c>
      <c r="J276" s="2060">
        <v>6039</v>
      </c>
      <c r="K276" s="2060">
        <v>4998</v>
      </c>
      <c r="L276" s="2060">
        <v>6776</v>
      </c>
      <c r="M276" s="2060">
        <v>-852</v>
      </c>
      <c r="N276" s="2060">
        <v>-737</v>
      </c>
      <c r="O276" s="2060">
        <v>0</v>
      </c>
      <c r="P276" s="2060">
        <v>0</v>
      </c>
      <c r="Q276" s="2060">
        <v>936</v>
      </c>
      <c r="R276" s="2060">
        <v>1528</v>
      </c>
      <c r="S276" s="2060">
        <v>-1788</v>
      </c>
      <c r="T276" s="2060">
        <v>-2265</v>
      </c>
      <c r="U276" s="2061" t="str">
        <f t="shared" si="4"/>
        <v>6300 OPD O/P OCC THERAPY</v>
      </c>
      <c r="W276" s="455" t="b">
        <f>+'17HPM_DATA_INPUT'!C282='XX_17CK AUDITTO INPUT'!U276</f>
        <v>1</v>
      </c>
      <c r="X276" s="2065">
        <f>+'17HPM_DATA_INPUT'!D282-'XX_17CK AUDITTO INPUT'!C276</f>
        <v>69</v>
      </c>
      <c r="Y276" s="2065">
        <f>+'17HPM_DATA_INPUT'!E282-'XX_17CK AUDITTO INPUT'!D276</f>
        <v>55</v>
      </c>
      <c r="Z276" s="2065">
        <f>+'17HPM_DATA_INPUT'!F282-'XX_17CK AUDITTO INPUT'!E276</f>
        <v>263</v>
      </c>
      <c r="AA276" s="2065">
        <f>+'17HPM_DATA_INPUT'!G282-'XX_17CK AUDITTO INPUT'!F276</f>
        <v>250</v>
      </c>
      <c r="AB276" s="2065">
        <f>+'17HPM_DATA_INPUT'!H282-'XX_17CK AUDITTO INPUT'!G276</f>
        <v>19678</v>
      </c>
      <c r="AC276" s="2065">
        <f>+'17HPM_DATA_INPUT'!I282-'XX_17CK AUDITTO INPUT'!H276</f>
        <v>15664</v>
      </c>
      <c r="AD276" s="2065">
        <f>+'17HPM_DATA_INPUT'!J282-'XX_17CK AUDITTO INPUT'!I276</f>
        <v>3543</v>
      </c>
      <c r="AE276" s="2065">
        <f>+'17HPM_DATA_INPUT'!K282-'XX_17CK AUDITTO INPUT'!J276</f>
        <v>4825</v>
      </c>
      <c r="AF276" s="2065">
        <f>+'17HPM_DATA_INPUT'!L282-'XX_17CK AUDITTO INPUT'!K276</f>
        <v>5854</v>
      </c>
      <c r="AG276" s="2065">
        <f>+'17HPM_DATA_INPUT'!M282-'XX_17CK AUDITTO INPUT'!L276</f>
        <v>4730</v>
      </c>
      <c r="AH276" s="2065">
        <f>+'17HPM_DATA_INPUT'!N282-'XX_17CK AUDITTO INPUT'!M276</f>
        <v>-2311</v>
      </c>
      <c r="AI276" s="2065">
        <f>+'17HPM_DATA_INPUT'!O282-'XX_17CK AUDITTO INPUT'!N276</f>
        <v>95</v>
      </c>
      <c r="AJ276" s="2065">
        <f>+'17HPM_DATA_INPUT'!P282-'XX_17CK AUDITTO INPUT'!O276</f>
        <v>0</v>
      </c>
      <c r="AK276" s="2065">
        <f>+'17HPM_DATA_INPUT'!Q282-'XX_17CK AUDITTO INPUT'!P276</f>
        <v>0</v>
      </c>
      <c r="AL276" s="2065">
        <f>+'17HPM_DATA_INPUT'!R282-'XX_17CK AUDITTO INPUT'!Q276</f>
        <v>1053</v>
      </c>
      <c r="AM276" s="2065">
        <f>+'17HPM_DATA_INPUT'!S282-'XX_17CK AUDITTO INPUT'!R276</f>
        <v>1067</v>
      </c>
      <c r="AN276" s="2065">
        <f>+'17HPM_DATA_INPUT'!T282-'XX_17CK AUDITTO INPUT'!S276</f>
        <v>-3364</v>
      </c>
      <c r="AO276" s="2065">
        <f>+'17HPM_DATA_INPUT'!U282-'XX_17CK AUDITTO INPUT'!T276</f>
        <v>-973</v>
      </c>
      <c r="AQ276" s="455" t="str">
        <f>'Departmental PL'!D286</f>
        <v>6630 USM - EAST SIDE</v>
      </c>
    </row>
    <row r="277" spans="1:43" ht="20.25" hidden="1" customHeight="1" x14ac:dyDescent="0.25">
      <c r="A277" s="2033" t="s">
        <v>1576</v>
      </c>
      <c r="B277" s="2076" t="s">
        <v>2308</v>
      </c>
      <c r="C277" s="2077">
        <v>532</v>
      </c>
      <c r="D277" s="2077">
        <v>615</v>
      </c>
      <c r="E277" s="2077">
        <v>2239</v>
      </c>
      <c r="F277" s="2077">
        <v>2776</v>
      </c>
      <c r="G277" s="2077">
        <v>170165</v>
      </c>
      <c r="H277" s="2077">
        <v>207364</v>
      </c>
      <c r="I277" s="2077">
        <v>48074</v>
      </c>
      <c r="J277" s="2077">
        <v>60094</v>
      </c>
      <c r="K277" s="2077">
        <v>49827</v>
      </c>
      <c r="L277" s="2077">
        <v>58059</v>
      </c>
      <c r="M277" s="2077">
        <v>-1754</v>
      </c>
      <c r="N277" s="2077">
        <v>2035</v>
      </c>
      <c r="O277" s="2077">
        <v>0</v>
      </c>
      <c r="P277" s="2077">
        <v>0</v>
      </c>
      <c r="Q277" s="2077">
        <v>9550</v>
      </c>
      <c r="R277" s="2077">
        <v>14845</v>
      </c>
      <c r="S277" s="2077">
        <v>-11304</v>
      </c>
      <c r="T277" s="2077">
        <v>-12811</v>
      </c>
      <c r="U277" s="2061" t="str">
        <f t="shared" si="4"/>
        <v>Total OBS</v>
      </c>
      <c r="W277" s="455" t="b">
        <f>+'17HPM_DATA_INPUT'!C283='XX_17CK AUDITTO INPUT'!U277</f>
        <v>1</v>
      </c>
      <c r="X277" s="2065">
        <f>+'17HPM_DATA_INPUT'!D283-'XX_17CK AUDITTO INPUT'!C277</f>
        <v>567</v>
      </c>
      <c r="Y277" s="2065">
        <f>+'17HPM_DATA_INPUT'!E283-'XX_17CK AUDITTO INPUT'!D277</f>
        <v>565</v>
      </c>
      <c r="Z277" s="2065">
        <f>+'17HPM_DATA_INPUT'!F283-'XX_17CK AUDITTO INPUT'!E277</f>
        <v>2059</v>
      </c>
      <c r="AA277" s="2065">
        <f>+'17HPM_DATA_INPUT'!G283-'XX_17CK AUDITTO INPUT'!F277</f>
        <v>2403</v>
      </c>
      <c r="AB277" s="2065">
        <f>+'17HPM_DATA_INPUT'!H283-'XX_17CK AUDITTO INPUT'!G277</f>
        <v>182604</v>
      </c>
      <c r="AC277" s="2065">
        <f>+'17HPM_DATA_INPUT'!I283-'XX_17CK AUDITTO INPUT'!H277</f>
        <v>184241</v>
      </c>
      <c r="AD277" s="2065">
        <f>+'17HPM_DATA_INPUT'!J283-'XX_17CK AUDITTO INPUT'!I277</f>
        <v>37808</v>
      </c>
      <c r="AE277" s="2065">
        <f>+'17HPM_DATA_INPUT'!K283-'XX_17CK AUDITTO INPUT'!J277</f>
        <v>56507</v>
      </c>
      <c r="AF277" s="2065">
        <f>+'17HPM_DATA_INPUT'!L283-'XX_17CK AUDITTO INPUT'!K277</f>
        <v>50550</v>
      </c>
      <c r="AG277" s="2065">
        <f>+'17HPM_DATA_INPUT'!M283-'XX_17CK AUDITTO INPUT'!L277</f>
        <v>51665</v>
      </c>
      <c r="AH277" s="2065">
        <f>+'17HPM_DATA_INPUT'!N283-'XX_17CK AUDITTO INPUT'!M277</f>
        <v>-12741</v>
      </c>
      <c r="AI277" s="2065">
        <f>+'17HPM_DATA_INPUT'!O283-'XX_17CK AUDITTO INPUT'!N277</f>
        <v>4843</v>
      </c>
      <c r="AJ277" s="2065">
        <f>+'17HPM_DATA_INPUT'!P283-'XX_17CK AUDITTO INPUT'!O277</f>
        <v>0</v>
      </c>
      <c r="AK277" s="2065">
        <f>+'17HPM_DATA_INPUT'!Q283-'XX_17CK AUDITTO INPUT'!P277</f>
        <v>0</v>
      </c>
      <c r="AL277" s="2065">
        <f>+'17HPM_DATA_INPUT'!R283-'XX_17CK AUDITTO INPUT'!Q277</f>
        <v>9048</v>
      </c>
      <c r="AM277" s="2065">
        <f>+'17HPM_DATA_INPUT'!S283-'XX_17CK AUDITTO INPUT'!R277</f>
        <v>13274</v>
      </c>
      <c r="AN277" s="2065">
        <f>+'17HPM_DATA_INPUT'!T283-'XX_17CK AUDITTO INPUT'!S277</f>
        <v>-21789</v>
      </c>
      <c r="AO277" s="2065">
        <f>+'17HPM_DATA_INPUT'!U283-'XX_17CK AUDITTO INPUT'!T277</f>
        <v>-8431</v>
      </c>
      <c r="AQ277" s="455" t="str">
        <f>'Departmental PL'!D287</f>
        <v>6670 HAND REHAB - PENFIELD</v>
      </c>
    </row>
    <row r="278" spans="1:43" ht="20.25" hidden="1" customHeight="1" x14ac:dyDescent="0.25">
      <c r="A278" s="2095"/>
      <c r="B278" s="2095" t="s">
        <v>2453</v>
      </c>
      <c r="C278" s="2095">
        <v>10450</v>
      </c>
      <c r="D278" s="2091">
        <v>10585</v>
      </c>
      <c r="E278" s="2092">
        <v>83607</v>
      </c>
      <c r="F278" s="2092">
        <v>85617</v>
      </c>
      <c r="G278" s="2092">
        <v>5065443</v>
      </c>
      <c r="H278" s="2092">
        <v>5196700</v>
      </c>
      <c r="I278" s="2092">
        <v>1846236</v>
      </c>
      <c r="J278" s="2092">
        <v>1868590</v>
      </c>
      <c r="K278" s="2092">
        <v>1436057</v>
      </c>
      <c r="L278" s="2092">
        <v>1495469</v>
      </c>
      <c r="M278" s="2092">
        <v>410180</v>
      </c>
      <c r="N278" s="2092">
        <v>373121</v>
      </c>
      <c r="O278" s="2092">
        <v>5</v>
      </c>
      <c r="P278" s="2092">
        <v>5</v>
      </c>
      <c r="Q278" s="2092">
        <v>247609</v>
      </c>
      <c r="R278" s="2092">
        <v>326365</v>
      </c>
      <c r="S278" s="2092">
        <v>162566</v>
      </c>
      <c r="T278" s="2092">
        <v>46751</v>
      </c>
      <c r="U278" s="2061" t="str">
        <f t="shared" si="4"/>
        <v>Total 009 Rehabilitation</v>
      </c>
      <c r="W278" s="455" t="b">
        <f>+'17HPM_DATA_INPUT'!C284='XX_17CK AUDITTO INPUT'!U278</f>
        <v>1</v>
      </c>
      <c r="X278" s="2065">
        <f>+'17HPM_DATA_INPUT'!D284-'XX_17CK AUDITTO INPUT'!C278</f>
        <v>10647</v>
      </c>
      <c r="Y278" s="2065">
        <f>+'17HPM_DATA_INPUT'!E284-'XX_17CK AUDITTO INPUT'!D278</f>
        <v>10702</v>
      </c>
      <c r="Z278" s="2065">
        <f>+'17HPM_DATA_INPUT'!F284-'XX_17CK AUDITTO INPUT'!E278</f>
        <v>83055</v>
      </c>
      <c r="AA278" s="2065">
        <f>+'17HPM_DATA_INPUT'!G284-'XX_17CK AUDITTO INPUT'!F278</f>
        <v>79291</v>
      </c>
      <c r="AB278" s="2065">
        <f>+'17HPM_DATA_INPUT'!H284-'XX_17CK AUDITTO INPUT'!G278</f>
        <v>5261180</v>
      </c>
      <c r="AC278" s="2065">
        <f>+'17HPM_DATA_INPUT'!I284-'XX_17CK AUDITTO INPUT'!H278</f>
        <v>5122026</v>
      </c>
      <c r="AD278" s="2065">
        <f>+'17HPM_DATA_INPUT'!J284-'XX_17CK AUDITTO INPUT'!I278</f>
        <v>1824574</v>
      </c>
      <c r="AE278" s="2065">
        <f>+'17HPM_DATA_INPUT'!K284-'XX_17CK AUDITTO INPUT'!J278</f>
        <v>1862920</v>
      </c>
      <c r="AF278" s="2065">
        <f>+'17HPM_DATA_INPUT'!L284-'XX_17CK AUDITTO INPUT'!K278</f>
        <v>1516825</v>
      </c>
      <c r="AG278" s="2065">
        <f>+'17HPM_DATA_INPUT'!M284-'XX_17CK AUDITTO INPUT'!L278</f>
        <v>1466683</v>
      </c>
      <c r="AH278" s="2065">
        <f>+'17HPM_DATA_INPUT'!N284-'XX_17CK AUDITTO INPUT'!M278</f>
        <v>307748</v>
      </c>
      <c r="AI278" s="2065">
        <f>+'17HPM_DATA_INPUT'!O284-'XX_17CK AUDITTO INPUT'!N278</f>
        <v>396237</v>
      </c>
      <c r="AJ278" s="2065">
        <f>+'17HPM_DATA_INPUT'!P284-'XX_17CK AUDITTO INPUT'!O278</f>
        <v>7</v>
      </c>
      <c r="AK278" s="2065">
        <f>+'17HPM_DATA_INPUT'!Q284-'XX_17CK AUDITTO INPUT'!P278</f>
        <v>5</v>
      </c>
      <c r="AL278" s="2065">
        <f>+'17HPM_DATA_INPUT'!R284-'XX_17CK AUDITTO INPUT'!Q278</f>
        <v>248278</v>
      </c>
      <c r="AM278" s="2065">
        <f>+'17HPM_DATA_INPUT'!S284-'XX_17CK AUDITTO INPUT'!R278</f>
        <v>318764</v>
      </c>
      <c r="AN278" s="2065">
        <f>+'17HPM_DATA_INPUT'!T284-'XX_17CK AUDITTO INPUT'!S278</f>
        <v>59463</v>
      </c>
      <c r="AO278" s="2065">
        <f>+'17HPM_DATA_INPUT'!U284-'XX_17CK AUDITTO INPUT'!T278</f>
        <v>77468</v>
      </c>
      <c r="AQ278" s="455" t="str">
        <f>'Departmental PL'!D288</f>
        <v>Total OBS</v>
      </c>
    </row>
    <row r="279" spans="1:43" ht="20.25" hidden="1" customHeight="1" x14ac:dyDescent="0.25">
      <c r="A279" s="2081"/>
      <c r="B279" s="2082" t="s">
        <v>2454</v>
      </c>
      <c r="C279" s="2083" t="s">
        <v>436</v>
      </c>
      <c r="D279" s="2083" t="s">
        <v>436</v>
      </c>
      <c r="E279" s="2083" t="s">
        <v>436</v>
      </c>
      <c r="F279" s="2083" t="s">
        <v>436</v>
      </c>
      <c r="G279" s="2083" t="s">
        <v>436</v>
      </c>
      <c r="H279" s="2083" t="s">
        <v>436</v>
      </c>
      <c r="I279" s="2083" t="s">
        <v>436</v>
      </c>
      <c r="J279" s="2083" t="s">
        <v>436</v>
      </c>
      <c r="K279" s="2083" t="s">
        <v>436</v>
      </c>
      <c r="L279" s="2083" t="s">
        <v>436</v>
      </c>
      <c r="M279" s="2083" t="s">
        <v>436</v>
      </c>
      <c r="N279" s="2083" t="s">
        <v>436</v>
      </c>
      <c r="O279" s="2083" t="s">
        <v>436</v>
      </c>
      <c r="P279" s="2083" t="s">
        <v>436</v>
      </c>
      <c r="Q279" s="2083" t="s">
        <v>436</v>
      </c>
      <c r="R279" s="2083" t="s">
        <v>436</v>
      </c>
      <c r="S279" s="2083" t="s">
        <v>436</v>
      </c>
      <c r="T279" s="2083" t="s">
        <v>436</v>
      </c>
      <c r="U279" s="2061" t="str">
        <f t="shared" si="4"/>
        <v>010 Radiology</v>
      </c>
      <c r="W279" s="455" t="b">
        <f>+'17HPM_DATA_INPUT'!C285='XX_17CK AUDITTO INPUT'!U279</f>
        <v>1</v>
      </c>
      <c r="X279" s="2065" t="e">
        <f>+'17HPM_DATA_INPUT'!D285-'XX_17CK AUDITTO INPUT'!C279</f>
        <v>#VALUE!</v>
      </c>
      <c r="Y279" s="2065" t="e">
        <f>+'17HPM_DATA_INPUT'!E285-'XX_17CK AUDITTO INPUT'!D279</f>
        <v>#VALUE!</v>
      </c>
      <c r="Z279" s="2065" t="e">
        <f>+'17HPM_DATA_INPUT'!F285-'XX_17CK AUDITTO INPUT'!E279</f>
        <v>#VALUE!</v>
      </c>
      <c r="AA279" s="2065" t="e">
        <f>+'17HPM_DATA_INPUT'!G285-'XX_17CK AUDITTO INPUT'!F279</f>
        <v>#VALUE!</v>
      </c>
      <c r="AB279" s="2065" t="e">
        <f>+'17HPM_DATA_INPUT'!H285-'XX_17CK AUDITTO INPUT'!G279</f>
        <v>#VALUE!</v>
      </c>
      <c r="AC279" s="2065" t="e">
        <f>+'17HPM_DATA_INPUT'!I285-'XX_17CK AUDITTO INPUT'!H279</f>
        <v>#VALUE!</v>
      </c>
      <c r="AD279" s="2065" t="e">
        <f>+'17HPM_DATA_INPUT'!J285-'XX_17CK AUDITTO INPUT'!I279</f>
        <v>#VALUE!</v>
      </c>
      <c r="AE279" s="2065" t="e">
        <f>+'17HPM_DATA_INPUT'!K285-'XX_17CK AUDITTO INPUT'!J279</f>
        <v>#VALUE!</v>
      </c>
      <c r="AF279" s="2065" t="e">
        <f>+'17HPM_DATA_INPUT'!L285-'XX_17CK AUDITTO INPUT'!K279</f>
        <v>#VALUE!</v>
      </c>
      <c r="AG279" s="2065" t="e">
        <f>+'17HPM_DATA_INPUT'!M285-'XX_17CK AUDITTO INPUT'!L279</f>
        <v>#VALUE!</v>
      </c>
      <c r="AH279" s="2065" t="e">
        <f>+'17HPM_DATA_INPUT'!N285-'XX_17CK AUDITTO INPUT'!M279</f>
        <v>#VALUE!</v>
      </c>
      <c r="AI279" s="2065" t="e">
        <f>+'17HPM_DATA_INPUT'!O285-'XX_17CK AUDITTO INPUT'!N279</f>
        <v>#VALUE!</v>
      </c>
      <c r="AJ279" s="2065" t="e">
        <f>+'17HPM_DATA_INPUT'!P285-'XX_17CK AUDITTO INPUT'!O279</f>
        <v>#VALUE!</v>
      </c>
      <c r="AK279" s="2065" t="e">
        <f>+'17HPM_DATA_INPUT'!Q285-'XX_17CK AUDITTO INPUT'!P279</f>
        <v>#VALUE!</v>
      </c>
      <c r="AL279" s="2065" t="e">
        <f>+'17HPM_DATA_INPUT'!R285-'XX_17CK AUDITTO INPUT'!Q279</f>
        <v>#VALUE!</v>
      </c>
      <c r="AM279" s="2065" t="e">
        <f>+'17HPM_DATA_INPUT'!S285-'XX_17CK AUDITTO INPUT'!R279</f>
        <v>#VALUE!</v>
      </c>
      <c r="AN279" s="2065" t="e">
        <f>+'17HPM_DATA_INPUT'!T285-'XX_17CK AUDITTO INPUT'!S279</f>
        <v>#VALUE!</v>
      </c>
      <c r="AO279" s="2065" t="e">
        <f>+'17HPM_DATA_INPUT'!U285-'XX_17CK AUDITTO INPUT'!T279</f>
        <v>#VALUE!</v>
      </c>
      <c r="AQ279" s="455">
        <f>'Departmental PL'!D289</f>
        <v>0</v>
      </c>
    </row>
    <row r="280" spans="1:43" ht="20.25" hidden="1" customHeight="1" x14ac:dyDescent="0.25">
      <c r="A280" s="2067" t="s">
        <v>1577</v>
      </c>
      <c r="B280" s="2058" t="s">
        <v>2455</v>
      </c>
      <c r="C280" s="2060">
        <v>7308</v>
      </c>
      <c r="D280" s="2060">
        <v>6576</v>
      </c>
      <c r="E280" s="2060">
        <v>8248</v>
      </c>
      <c r="F280" s="2060">
        <v>7581</v>
      </c>
      <c r="G280" s="2060">
        <v>3657551</v>
      </c>
      <c r="H280" s="2060">
        <v>3231870</v>
      </c>
      <c r="I280" s="2060">
        <v>1348824</v>
      </c>
      <c r="J280" s="2060">
        <v>1165451</v>
      </c>
      <c r="K280" s="2060">
        <v>504030</v>
      </c>
      <c r="L280" s="2060">
        <v>469903</v>
      </c>
      <c r="M280" s="2060">
        <v>844795</v>
      </c>
      <c r="N280" s="2060">
        <v>695548</v>
      </c>
      <c r="O280" s="2060">
        <v>143003</v>
      </c>
      <c r="P280" s="2060">
        <v>118117</v>
      </c>
      <c r="Q280" s="2060">
        <v>368652</v>
      </c>
      <c r="R280" s="2060">
        <v>411343</v>
      </c>
      <c r="S280" s="2060">
        <v>333140</v>
      </c>
      <c r="T280" s="2060">
        <v>166087</v>
      </c>
      <c r="U280" s="2061" t="str">
        <f t="shared" si="4"/>
        <v>4000 ULTRASOUND</v>
      </c>
      <c r="W280" s="455" t="b">
        <f>+'17HPM_DATA_INPUT'!C286='XX_17CK AUDITTO INPUT'!U280</f>
        <v>1</v>
      </c>
      <c r="X280" s="2065">
        <f>+'17HPM_DATA_INPUT'!D286-'XX_17CK AUDITTO INPUT'!C280</f>
        <v>4746</v>
      </c>
      <c r="Y280" s="2065">
        <f>+'17HPM_DATA_INPUT'!E286-'XX_17CK AUDITTO INPUT'!D280</f>
        <v>7083</v>
      </c>
      <c r="Z280" s="2065">
        <f>+'17HPM_DATA_INPUT'!F286-'XX_17CK AUDITTO INPUT'!E280</f>
        <v>5407</v>
      </c>
      <c r="AA280" s="2065">
        <f>+'17HPM_DATA_INPUT'!G286-'XX_17CK AUDITTO INPUT'!F280</f>
        <v>8053</v>
      </c>
      <c r="AB280" s="2065">
        <f>+'17HPM_DATA_INPUT'!H286-'XX_17CK AUDITTO INPUT'!G280</f>
        <v>2519618</v>
      </c>
      <c r="AC280" s="2065">
        <f>+'17HPM_DATA_INPUT'!I286-'XX_17CK AUDITTO INPUT'!H280</f>
        <v>3590224</v>
      </c>
      <c r="AD280" s="2065">
        <f>+'17HPM_DATA_INPUT'!J286-'XX_17CK AUDITTO INPUT'!I280</f>
        <v>866776</v>
      </c>
      <c r="AE280" s="2065">
        <f>+'17HPM_DATA_INPUT'!K286-'XX_17CK AUDITTO INPUT'!J280</f>
        <v>1300962</v>
      </c>
      <c r="AF280" s="2065">
        <f>+'17HPM_DATA_INPUT'!L286-'XX_17CK AUDITTO INPUT'!K280</f>
        <v>361926</v>
      </c>
      <c r="AG280" s="2065">
        <f>+'17HPM_DATA_INPUT'!M286-'XX_17CK AUDITTO INPUT'!L280</f>
        <v>492465</v>
      </c>
      <c r="AH280" s="2065">
        <f>+'17HPM_DATA_INPUT'!N286-'XX_17CK AUDITTO INPUT'!M280</f>
        <v>504848</v>
      </c>
      <c r="AI280" s="2065">
        <f>+'17HPM_DATA_INPUT'!O286-'XX_17CK AUDITTO INPUT'!N280</f>
        <v>808497</v>
      </c>
      <c r="AJ280" s="2065">
        <f>+'17HPM_DATA_INPUT'!P286-'XX_17CK AUDITTO INPUT'!O280</f>
        <v>100339</v>
      </c>
      <c r="AK280" s="2065">
        <f>+'17HPM_DATA_INPUT'!Q286-'XX_17CK AUDITTO INPUT'!P280</f>
        <v>123789</v>
      </c>
      <c r="AL280" s="2065">
        <f>+'17HPM_DATA_INPUT'!R286-'XX_17CK AUDITTO INPUT'!Q280</f>
        <v>231977</v>
      </c>
      <c r="AM280" s="2065">
        <f>+'17HPM_DATA_INPUT'!S286-'XX_17CK AUDITTO INPUT'!R280</f>
        <v>431094</v>
      </c>
      <c r="AN280" s="2065">
        <f>+'17HPM_DATA_INPUT'!T286-'XX_17CK AUDITTO INPUT'!S280</f>
        <v>172533</v>
      </c>
      <c r="AO280" s="2065">
        <f>+'17HPM_DATA_INPUT'!U286-'XX_17CK AUDITTO INPUT'!T280</f>
        <v>253615</v>
      </c>
      <c r="AQ280" s="455" t="str">
        <f>'Departmental PL'!D290</f>
        <v xml:space="preserve">TOTAL 006 Orthopedics </v>
      </c>
    </row>
    <row r="281" spans="1:43" ht="20.25" hidden="1" customHeight="1" x14ac:dyDescent="0.25">
      <c r="A281" s="2067" t="s">
        <v>1578</v>
      </c>
      <c r="B281" s="2058" t="s">
        <v>2456</v>
      </c>
      <c r="C281" s="2060">
        <v>12066</v>
      </c>
      <c r="D281" s="2060">
        <v>11538</v>
      </c>
      <c r="E281" s="2060">
        <v>588537</v>
      </c>
      <c r="F281" s="2060">
        <v>504527</v>
      </c>
      <c r="G281" s="2060">
        <v>19384411</v>
      </c>
      <c r="H281" s="2060">
        <v>17531921</v>
      </c>
      <c r="I281" s="2060">
        <v>5275888</v>
      </c>
      <c r="J281" s="2060">
        <v>5099616</v>
      </c>
      <c r="K281" s="2060">
        <v>1521672</v>
      </c>
      <c r="L281" s="2060">
        <v>1380199</v>
      </c>
      <c r="M281" s="2060">
        <v>3754216</v>
      </c>
      <c r="N281" s="2060">
        <v>3719417</v>
      </c>
      <c r="O281" s="2060">
        <v>449303</v>
      </c>
      <c r="P281" s="2060">
        <v>362778</v>
      </c>
      <c r="Q281" s="2060">
        <v>1082730</v>
      </c>
      <c r="R281" s="2060">
        <v>1038612</v>
      </c>
      <c r="S281" s="2060">
        <v>2222183</v>
      </c>
      <c r="T281" s="2060">
        <v>2318027</v>
      </c>
      <c r="U281" s="2061" t="str">
        <f t="shared" si="4"/>
        <v>4020 CT SCANS</v>
      </c>
      <c r="W281" s="455" t="b">
        <f>+'17HPM_DATA_INPUT'!C287='XX_17CK AUDITTO INPUT'!U281</f>
        <v>1</v>
      </c>
      <c r="X281" s="2065">
        <f>+'17HPM_DATA_INPUT'!D287-'XX_17CK AUDITTO INPUT'!C281</f>
        <v>12282</v>
      </c>
      <c r="Y281" s="2065">
        <f>+'17HPM_DATA_INPUT'!E287-'XX_17CK AUDITTO INPUT'!D281</f>
        <v>11862</v>
      </c>
      <c r="Z281" s="2065">
        <f>+'17HPM_DATA_INPUT'!F287-'XX_17CK AUDITTO INPUT'!E281</f>
        <v>610399</v>
      </c>
      <c r="AA281" s="2065">
        <f>+'17HPM_DATA_INPUT'!G287-'XX_17CK AUDITTO INPUT'!F281</f>
        <v>567123</v>
      </c>
      <c r="AB281" s="2065">
        <f>+'17HPM_DATA_INPUT'!H287-'XX_17CK AUDITTO INPUT'!G281</f>
        <v>19904434</v>
      </c>
      <c r="AC281" s="2065">
        <f>+'17HPM_DATA_INPUT'!I287-'XX_17CK AUDITTO INPUT'!H281</f>
        <v>18971509</v>
      </c>
      <c r="AD281" s="2065">
        <f>+'17HPM_DATA_INPUT'!J287-'XX_17CK AUDITTO INPUT'!I281</f>
        <v>5257668</v>
      </c>
      <c r="AE281" s="2065">
        <f>+'17HPM_DATA_INPUT'!K287-'XX_17CK AUDITTO INPUT'!J281</f>
        <v>5348876</v>
      </c>
      <c r="AF281" s="2065">
        <f>+'17HPM_DATA_INPUT'!L287-'XX_17CK AUDITTO INPUT'!K281</f>
        <v>1525064</v>
      </c>
      <c r="AG281" s="2065">
        <f>+'17HPM_DATA_INPUT'!M287-'XX_17CK AUDITTO INPUT'!L281</f>
        <v>1424706</v>
      </c>
      <c r="AH281" s="2065">
        <f>+'17HPM_DATA_INPUT'!N287-'XX_17CK AUDITTO INPUT'!M281</f>
        <v>3732603</v>
      </c>
      <c r="AI281" s="2065">
        <f>+'17HPM_DATA_INPUT'!O287-'XX_17CK AUDITTO INPUT'!N281</f>
        <v>3924170</v>
      </c>
      <c r="AJ281" s="2065">
        <f>+'17HPM_DATA_INPUT'!P287-'XX_17CK AUDITTO INPUT'!O281</f>
        <v>440665</v>
      </c>
      <c r="AK281" s="2065">
        <f>+'17HPM_DATA_INPUT'!Q287-'XX_17CK AUDITTO INPUT'!P281</f>
        <v>374477</v>
      </c>
      <c r="AL281" s="2065">
        <f>+'17HPM_DATA_INPUT'!R287-'XX_17CK AUDITTO INPUT'!Q281</f>
        <v>1079767</v>
      </c>
      <c r="AM281" s="2065">
        <f>+'17HPM_DATA_INPUT'!S287-'XX_17CK AUDITTO INPUT'!R281</f>
        <v>1072105</v>
      </c>
      <c r="AN281" s="2065">
        <f>+'17HPM_DATA_INPUT'!T287-'XX_17CK AUDITTO INPUT'!S281</f>
        <v>2212172</v>
      </c>
      <c r="AO281" s="2065">
        <f>+'17HPM_DATA_INPUT'!U287-'XX_17CK AUDITTO INPUT'!T281</f>
        <v>2477589</v>
      </c>
      <c r="AQ281" s="455" t="str">
        <f>'Departmental PL'!D291</f>
        <v>* SPORTS MEDICINE DETAIL</v>
      </c>
    </row>
    <row r="282" spans="1:43" ht="20.25" hidden="1" customHeight="1" x14ac:dyDescent="0.25">
      <c r="A282" s="2067" t="s">
        <v>1579</v>
      </c>
      <c r="B282" s="2058" t="s">
        <v>2457</v>
      </c>
      <c r="C282" s="2060">
        <v>19267</v>
      </c>
      <c r="D282" s="2060">
        <v>19119</v>
      </c>
      <c r="E282" s="2060">
        <v>26214</v>
      </c>
      <c r="F282" s="2060">
        <v>25936</v>
      </c>
      <c r="G282" s="2060">
        <v>5537557</v>
      </c>
      <c r="H282" s="2060">
        <v>5129100</v>
      </c>
      <c r="I282" s="2060">
        <v>1590604</v>
      </c>
      <c r="J282" s="2060">
        <v>1498336</v>
      </c>
      <c r="K282" s="2060">
        <v>937255</v>
      </c>
      <c r="L282" s="2060">
        <v>1148299</v>
      </c>
      <c r="M282" s="2060">
        <v>653349</v>
      </c>
      <c r="N282" s="2060">
        <v>350037</v>
      </c>
      <c r="O282" s="2060">
        <v>265917</v>
      </c>
      <c r="P282" s="2060">
        <v>288641</v>
      </c>
      <c r="Q282" s="2060">
        <v>1129905</v>
      </c>
      <c r="R282" s="2060">
        <v>1576064</v>
      </c>
      <c r="S282" s="2060">
        <v>-742473</v>
      </c>
      <c r="T282" s="2060">
        <v>-1514668</v>
      </c>
      <c r="U282" s="2061" t="str">
        <f t="shared" si="4"/>
        <v>4040 DIAGNOSTIC X-RAY</v>
      </c>
      <c r="W282" s="455" t="b">
        <f>+'17HPM_DATA_INPUT'!C288='XX_17CK AUDITTO INPUT'!U282</f>
        <v>1</v>
      </c>
      <c r="X282" s="2065">
        <f>+'17HPM_DATA_INPUT'!D288-'XX_17CK AUDITTO INPUT'!C282</f>
        <v>19066</v>
      </c>
      <c r="Y282" s="2065">
        <f>+'17HPM_DATA_INPUT'!E288-'XX_17CK AUDITTO INPUT'!D282</f>
        <v>20044</v>
      </c>
      <c r="Z282" s="2065">
        <f>+'17HPM_DATA_INPUT'!F288-'XX_17CK AUDITTO INPUT'!E282</f>
        <v>24883</v>
      </c>
      <c r="AA282" s="2065">
        <f>+'17HPM_DATA_INPUT'!G288-'XX_17CK AUDITTO INPUT'!F282</f>
        <v>26304</v>
      </c>
      <c r="AB282" s="2065">
        <f>+'17HPM_DATA_INPUT'!H288-'XX_17CK AUDITTO INPUT'!G282</f>
        <v>5501240</v>
      </c>
      <c r="AC282" s="2065">
        <f>+'17HPM_DATA_INPUT'!I288-'XX_17CK AUDITTO INPUT'!H282</f>
        <v>5513689</v>
      </c>
      <c r="AD282" s="2065">
        <f>+'17HPM_DATA_INPUT'!J288-'XX_17CK AUDITTO INPUT'!I282</f>
        <v>1531857</v>
      </c>
      <c r="AE282" s="2065">
        <f>+'17HPM_DATA_INPUT'!K288-'XX_17CK AUDITTO INPUT'!J282</f>
        <v>1625603</v>
      </c>
      <c r="AF282" s="2065">
        <f>+'17HPM_DATA_INPUT'!L288-'XX_17CK AUDITTO INPUT'!K282</f>
        <v>938641</v>
      </c>
      <c r="AG282" s="2065">
        <f>+'17HPM_DATA_INPUT'!M288-'XX_17CK AUDITTO INPUT'!L282</f>
        <v>1174583</v>
      </c>
      <c r="AH282" s="2065">
        <f>+'17HPM_DATA_INPUT'!N288-'XX_17CK AUDITTO INPUT'!M282</f>
        <v>593216</v>
      </c>
      <c r="AI282" s="2065">
        <f>+'17HPM_DATA_INPUT'!O288-'XX_17CK AUDITTO INPUT'!N282</f>
        <v>451020</v>
      </c>
      <c r="AJ282" s="2065">
        <f>+'17HPM_DATA_INPUT'!P288-'XX_17CK AUDITTO INPUT'!O282</f>
        <v>261228</v>
      </c>
      <c r="AK282" s="2065">
        <f>+'17HPM_DATA_INPUT'!Q288-'XX_17CK AUDITTO INPUT'!P282</f>
        <v>295248</v>
      </c>
      <c r="AL282" s="2065">
        <f>+'17HPM_DATA_INPUT'!R288-'XX_17CK AUDITTO INPUT'!Q282</f>
        <v>1072753</v>
      </c>
      <c r="AM282" s="2065">
        <f>+'17HPM_DATA_INPUT'!S288-'XX_17CK AUDITTO INPUT'!R282</f>
        <v>1612141</v>
      </c>
      <c r="AN282" s="2065">
        <f>+'17HPM_DATA_INPUT'!T288-'XX_17CK AUDITTO INPUT'!S282</f>
        <v>-740766</v>
      </c>
      <c r="AO282" s="2065">
        <f>+'17HPM_DATA_INPUT'!U288-'XX_17CK AUDITTO INPUT'!T282</f>
        <v>-1456369</v>
      </c>
      <c r="AQ282" s="455" t="str">
        <f>'Departmental PL'!D292</f>
        <v xml:space="preserve">  6600 SPORTS MED BRIGHTON - FLOWCAST Billed</v>
      </c>
    </row>
    <row r="283" spans="1:43" ht="20.25" hidden="1" customHeight="1" x14ac:dyDescent="0.25">
      <c r="A283" s="2067" t="s">
        <v>1580</v>
      </c>
      <c r="B283" s="2058" t="s">
        <v>2458</v>
      </c>
      <c r="C283" s="2060">
        <v>2371</v>
      </c>
      <c r="D283" s="2060">
        <v>2491</v>
      </c>
      <c r="E283" s="2060">
        <v>40856</v>
      </c>
      <c r="F283" s="2060">
        <v>47137</v>
      </c>
      <c r="G283" s="2060">
        <v>6153205</v>
      </c>
      <c r="H283" s="2060">
        <v>6167155</v>
      </c>
      <c r="I283" s="2060">
        <v>2676104</v>
      </c>
      <c r="J283" s="2060">
        <v>2491014</v>
      </c>
      <c r="K283" s="2060">
        <v>1157590</v>
      </c>
      <c r="L283" s="2060">
        <v>1122112</v>
      </c>
      <c r="M283" s="2060">
        <v>1518513</v>
      </c>
      <c r="N283" s="2060">
        <v>1368902</v>
      </c>
      <c r="O283" s="2060">
        <v>332989</v>
      </c>
      <c r="P283" s="2060">
        <v>286608</v>
      </c>
      <c r="Q283" s="2060">
        <v>564609</v>
      </c>
      <c r="R283" s="2060">
        <v>535054</v>
      </c>
      <c r="S283" s="2060">
        <v>620915</v>
      </c>
      <c r="T283" s="2060">
        <v>547240</v>
      </c>
      <c r="U283" s="2061" t="str">
        <f t="shared" si="4"/>
        <v>4050 ANGIOGRAPHY</v>
      </c>
      <c r="W283" s="455" t="b">
        <f>+'17HPM_DATA_INPUT'!C289='XX_17CK AUDITTO INPUT'!U283</f>
        <v>1</v>
      </c>
      <c r="X283" s="2065">
        <f>+'17HPM_DATA_INPUT'!D289-'XX_17CK AUDITTO INPUT'!C283</f>
        <v>2549</v>
      </c>
      <c r="Y283" s="2065">
        <f>+'17HPM_DATA_INPUT'!E289-'XX_17CK AUDITTO INPUT'!D283</f>
        <v>2481</v>
      </c>
      <c r="Z283" s="2065">
        <f>+'17HPM_DATA_INPUT'!F289-'XX_17CK AUDITTO INPUT'!E283</f>
        <v>42489</v>
      </c>
      <c r="AA283" s="2065">
        <f>+'17HPM_DATA_INPUT'!G289-'XX_17CK AUDITTO INPUT'!F283</f>
        <v>44726</v>
      </c>
      <c r="AB283" s="2065">
        <f>+'17HPM_DATA_INPUT'!H289-'XX_17CK AUDITTO INPUT'!G283</f>
        <v>9182920</v>
      </c>
      <c r="AC283" s="2065">
        <f>+'17HPM_DATA_INPUT'!I289-'XX_17CK AUDITTO INPUT'!H283</f>
        <v>6264140</v>
      </c>
      <c r="AD283" s="2065">
        <f>+'17HPM_DATA_INPUT'!J289-'XX_17CK AUDITTO INPUT'!I283</f>
        <v>3792506</v>
      </c>
      <c r="AE283" s="2065">
        <f>+'17HPM_DATA_INPUT'!K289-'XX_17CK AUDITTO INPUT'!J283</f>
        <v>2565424</v>
      </c>
      <c r="AF283" s="2065">
        <f>+'17HPM_DATA_INPUT'!L289-'XX_17CK AUDITTO INPUT'!K283</f>
        <v>1281701</v>
      </c>
      <c r="AG283" s="2065">
        <f>+'17HPM_DATA_INPUT'!M289-'XX_17CK AUDITTO INPUT'!L283</f>
        <v>1123487</v>
      </c>
      <c r="AH283" s="2065">
        <f>+'17HPM_DATA_INPUT'!N289-'XX_17CK AUDITTO INPUT'!M283</f>
        <v>2510806</v>
      </c>
      <c r="AI283" s="2065">
        <f>+'17HPM_DATA_INPUT'!O289-'XX_17CK AUDITTO INPUT'!N283</f>
        <v>1441937</v>
      </c>
      <c r="AJ283" s="2065">
        <f>+'17HPM_DATA_INPUT'!P289-'XX_17CK AUDITTO INPUT'!O283</f>
        <v>363532</v>
      </c>
      <c r="AK283" s="2065">
        <f>+'17HPM_DATA_INPUT'!Q289-'XX_17CK AUDITTO INPUT'!P283</f>
        <v>286959</v>
      </c>
      <c r="AL283" s="2065">
        <f>+'17HPM_DATA_INPUT'!R289-'XX_17CK AUDITTO INPUT'!Q283</f>
        <v>626151</v>
      </c>
      <c r="AM283" s="2065">
        <f>+'17HPM_DATA_INPUT'!S289-'XX_17CK AUDITTO INPUT'!R283</f>
        <v>535710</v>
      </c>
      <c r="AN283" s="2065">
        <f>+'17HPM_DATA_INPUT'!T289-'XX_17CK AUDITTO INPUT'!S283</f>
        <v>1521123</v>
      </c>
      <c r="AO283" s="2065">
        <f>+'17HPM_DATA_INPUT'!U289-'XX_17CK AUDITTO INPUT'!T283</f>
        <v>619268</v>
      </c>
      <c r="AQ283" s="455" t="str">
        <f>'Departmental PL'!D293</f>
        <v xml:space="preserve">  6600 SPORTS MED BRIGHTON - NON-TRENDSTAR*</v>
      </c>
    </row>
    <row r="284" spans="1:43" ht="20.25" hidden="1" customHeight="1" x14ac:dyDescent="0.25">
      <c r="A284" s="2067" t="s">
        <v>1581</v>
      </c>
      <c r="B284" s="2058" t="s">
        <v>2459</v>
      </c>
      <c r="C284" s="2060">
        <v>1777</v>
      </c>
      <c r="D284" s="2060">
        <v>1672</v>
      </c>
      <c r="E284" s="2060">
        <v>10214</v>
      </c>
      <c r="F284" s="2060">
        <v>13484</v>
      </c>
      <c r="G284" s="2060">
        <v>5033936</v>
      </c>
      <c r="H284" s="2060">
        <v>5581186</v>
      </c>
      <c r="I284" s="2060">
        <v>1697867</v>
      </c>
      <c r="J284" s="2060">
        <v>2247866</v>
      </c>
      <c r="K284" s="2060">
        <v>1099172</v>
      </c>
      <c r="L284" s="2060">
        <v>1460540</v>
      </c>
      <c r="M284" s="2060">
        <v>598695</v>
      </c>
      <c r="N284" s="2060">
        <v>787326</v>
      </c>
      <c r="O284" s="2060">
        <v>311854</v>
      </c>
      <c r="P284" s="2060">
        <v>367126</v>
      </c>
      <c r="Q284" s="2060">
        <v>472601</v>
      </c>
      <c r="R284" s="2060">
        <v>535917</v>
      </c>
      <c r="S284" s="2060">
        <v>-185760</v>
      </c>
      <c r="T284" s="2060">
        <v>-115716</v>
      </c>
      <c r="U284" s="2061" t="str">
        <f t="shared" si="4"/>
        <v>4060 NUCLEAR MEDICINE</v>
      </c>
      <c r="W284" s="455" t="b">
        <f>+'17HPM_DATA_INPUT'!C290='XX_17CK AUDITTO INPUT'!U284</f>
        <v>1</v>
      </c>
      <c r="X284" s="2065">
        <f>+'17HPM_DATA_INPUT'!D290-'XX_17CK AUDITTO INPUT'!C284</f>
        <v>1516</v>
      </c>
      <c r="Y284" s="2065">
        <f>+'17HPM_DATA_INPUT'!E290-'XX_17CK AUDITTO INPUT'!D284</f>
        <v>1778</v>
      </c>
      <c r="Z284" s="2065">
        <f>+'17HPM_DATA_INPUT'!F290-'XX_17CK AUDITTO INPUT'!E284</f>
        <v>8163</v>
      </c>
      <c r="AA284" s="2065">
        <f>+'17HPM_DATA_INPUT'!G290-'XX_17CK AUDITTO INPUT'!F284</f>
        <v>11188</v>
      </c>
      <c r="AB284" s="2065">
        <f>+'17HPM_DATA_INPUT'!H290-'XX_17CK AUDITTO INPUT'!G284</f>
        <v>4451923</v>
      </c>
      <c r="AC284" s="2065">
        <f>+'17HPM_DATA_INPUT'!I290-'XX_17CK AUDITTO INPUT'!H284</f>
        <v>4699597</v>
      </c>
      <c r="AD284" s="2065">
        <f>+'17HPM_DATA_INPUT'!J290-'XX_17CK AUDITTO INPUT'!I284</f>
        <v>1435402</v>
      </c>
      <c r="AE284" s="2065">
        <f>+'17HPM_DATA_INPUT'!K290-'XX_17CK AUDITTO INPUT'!J284</f>
        <v>1568371</v>
      </c>
      <c r="AF284" s="2065">
        <f>+'17HPM_DATA_INPUT'!L290-'XX_17CK AUDITTO INPUT'!K284</f>
        <v>1143111</v>
      </c>
      <c r="AG284" s="2065">
        <f>+'17HPM_DATA_INPUT'!M290-'XX_17CK AUDITTO INPUT'!L284</f>
        <v>1204387</v>
      </c>
      <c r="AH284" s="2065">
        <f>+'17HPM_DATA_INPUT'!N290-'XX_17CK AUDITTO INPUT'!M284</f>
        <v>292291</v>
      </c>
      <c r="AI284" s="2065">
        <f>+'17HPM_DATA_INPUT'!O290-'XX_17CK AUDITTO INPUT'!N284</f>
        <v>363984</v>
      </c>
      <c r="AJ284" s="2065">
        <f>+'17HPM_DATA_INPUT'!P290-'XX_17CK AUDITTO INPUT'!O284</f>
        <v>318242</v>
      </c>
      <c r="AK284" s="2065">
        <f>+'17HPM_DATA_INPUT'!Q290-'XX_17CK AUDITTO INPUT'!P284</f>
        <v>302738</v>
      </c>
      <c r="AL284" s="2065">
        <f>+'17HPM_DATA_INPUT'!R290-'XX_17CK AUDITTO INPUT'!Q284</f>
        <v>446427</v>
      </c>
      <c r="AM284" s="2065">
        <f>+'17HPM_DATA_INPUT'!S290-'XX_17CK AUDITTO INPUT'!R284</f>
        <v>441926</v>
      </c>
      <c r="AN284" s="2065">
        <f>+'17HPM_DATA_INPUT'!T290-'XX_17CK AUDITTO INPUT'!S284</f>
        <v>-472377</v>
      </c>
      <c r="AO284" s="2065">
        <f>+'17HPM_DATA_INPUT'!U290-'XX_17CK AUDITTO INPUT'!T284</f>
        <v>-380681</v>
      </c>
      <c r="AQ284" s="455" t="str">
        <f>'Departmental PL'!D294</f>
        <v xml:space="preserve">  6610 SPORTS MED GREECE - FLOWCAST Billed</v>
      </c>
    </row>
    <row r="285" spans="1:43" ht="20.25" hidden="1" customHeight="1" x14ac:dyDescent="0.25">
      <c r="A285" s="2097" t="s">
        <v>1582</v>
      </c>
      <c r="B285" s="2058" t="s">
        <v>2460</v>
      </c>
      <c r="C285" s="2060">
        <v>269</v>
      </c>
      <c r="D285" s="2060">
        <v>324</v>
      </c>
      <c r="E285" s="2060">
        <v>520</v>
      </c>
      <c r="F285" s="2060">
        <v>602</v>
      </c>
      <c r="G285" s="2060">
        <v>448614</v>
      </c>
      <c r="H285" s="2060">
        <v>393162</v>
      </c>
      <c r="I285" s="2060">
        <v>181852</v>
      </c>
      <c r="J285" s="2060">
        <v>169002</v>
      </c>
      <c r="K285" s="2060">
        <v>96741</v>
      </c>
      <c r="L285" s="2060">
        <v>138404</v>
      </c>
      <c r="M285" s="2060">
        <v>85111</v>
      </c>
      <c r="N285" s="2060">
        <v>30598</v>
      </c>
      <c r="O285" s="2060">
        <v>27456</v>
      </c>
      <c r="P285" s="2060">
        <v>34797</v>
      </c>
      <c r="Q285" s="2060">
        <v>22518</v>
      </c>
      <c r="R285" s="2060">
        <v>29960</v>
      </c>
      <c r="S285" s="2060">
        <v>35137</v>
      </c>
      <c r="T285" s="2060">
        <v>-34159</v>
      </c>
      <c r="U285" s="2061" t="str">
        <f t="shared" si="4"/>
        <v>4070 NSURG RADIOLOGY</v>
      </c>
      <c r="W285" s="455" t="b">
        <f>+'17HPM_DATA_INPUT'!C291='XX_17CK AUDITTO INPUT'!U285</f>
        <v>1</v>
      </c>
      <c r="X285" s="2065">
        <f>+'17HPM_DATA_INPUT'!D291-'XX_17CK AUDITTO INPUT'!C285</f>
        <v>289</v>
      </c>
      <c r="Y285" s="2065">
        <f>+'17HPM_DATA_INPUT'!E291-'XX_17CK AUDITTO INPUT'!D285</f>
        <v>317</v>
      </c>
      <c r="Z285" s="2065">
        <f>+'17HPM_DATA_INPUT'!F291-'XX_17CK AUDITTO INPUT'!E285</f>
        <v>565</v>
      </c>
      <c r="AA285" s="2065">
        <f>+'17HPM_DATA_INPUT'!G291-'XX_17CK AUDITTO INPUT'!F285</f>
        <v>635</v>
      </c>
      <c r="AB285" s="2065">
        <f>+'17HPM_DATA_INPUT'!H291-'XX_17CK AUDITTO INPUT'!G285</f>
        <v>487849</v>
      </c>
      <c r="AC285" s="2065">
        <f>+'17HPM_DATA_INPUT'!I291-'XX_17CK AUDITTO INPUT'!H285</f>
        <v>568564</v>
      </c>
      <c r="AD285" s="2065">
        <f>+'17HPM_DATA_INPUT'!J291-'XX_17CK AUDITTO INPUT'!I285</f>
        <v>201468</v>
      </c>
      <c r="AE285" s="2065">
        <f>+'17HPM_DATA_INPUT'!K291-'XX_17CK AUDITTO INPUT'!J285</f>
        <v>248961</v>
      </c>
      <c r="AF285" s="2065">
        <f>+'17HPM_DATA_INPUT'!L291-'XX_17CK AUDITTO INPUT'!K285</f>
        <v>99915</v>
      </c>
      <c r="AG285" s="2065">
        <f>+'17HPM_DATA_INPUT'!M291-'XX_17CK AUDITTO INPUT'!L285</f>
        <v>198975</v>
      </c>
      <c r="AH285" s="2065">
        <f>+'17HPM_DATA_INPUT'!N291-'XX_17CK AUDITTO INPUT'!M285</f>
        <v>101554</v>
      </c>
      <c r="AI285" s="2065">
        <f>+'17HPM_DATA_INPUT'!O291-'XX_17CK AUDITTO INPUT'!N285</f>
        <v>49987</v>
      </c>
      <c r="AJ285" s="2065">
        <f>+'17HPM_DATA_INPUT'!P291-'XX_17CK AUDITTO INPUT'!O285</f>
        <v>27824</v>
      </c>
      <c r="AK285" s="2065">
        <f>+'17HPM_DATA_INPUT'!Q291-'XX_17CK AUDITTO INPUT'!P285</f>
        <v>50024</v>
      </c>
      <c r="AL285" s="2065">
        <f>+'17HPM_DATA_INPUT'!R291-'XX_17CK AUDITTO INPUT'!Q285</f>
        <v>23664</v>
      </c>
      <c r="AM285" s="2065">
        <f>+'17HPM_DATA_INPUT'!S291-'XX_17CK AUDITTO INPUT'!R285</f>
        <v>43073</v>
      </c>
      <c r="AN285" s="2065">
        <f>+'17HPM_DATA_INPUT'!T291-'XX_17CK AUDITTO INPUT'!S285</f>
        <v>50065</v>
      </c>
      <c r="AO285" s="2065">
        <f>+'17HPM_DATA_INPUT'!U291-'XX_17CK AUDITTO INPUT'!T285</f>
        <v>-43110</v>
      </c>
      <c r="AQ285" s="455" t="str">
        <f>'Departmental PL'!D295</f>
        <v xml:space="preserve">  6610 SPORTS MED GREECE - NON-TRENDSTAR*</v>
      </c>
    </row>
    <row r="286" spans="1:43" ht="20.25" hidden="1" customHeight="1" x14ac:dyDescent="0.25">
      <c r="A286" s="2067" t="s">
        <v>1583</v>
      </c>
      <c r="B286" s="2058" t="s">
        <v>2461</v>
      </c>
      <c r="C286" s="2060">
        <v>3718</v>
      </c>
      <c r="D286" s="2060">
        <v>3306</v>
      </c>
      <c r="E286" s="2060">
        <v>212540</v>
      </c>
      <c r="F286" s="2060">
        <v>191121</v>
      </c>
      <c r="G286" s="2060">
        <v>13210083</v>
      </c>
      <c r="H286" s="2060">
        <v>11236301</v>
      </c>
      <c r="I286" s="2060">
        <v>4069605</v>
      </c>
      <c r="J286" s="2060">
        <v>3617659</v>
      </c>
      <c r="K286" s="2060">
        <v>1208539</v>
      </c>
      <c r="L286" s="2060">
        <v>1082305</v>
      </c>
      <c r="M286" s="2060">
        <v>2861066</v>
      </c>
      <c r="N286" s="2060">
        <v>2535354</v>
      </c>
      <c r="O286" s="2060">
        <v>354628</v>
      </c>
      <c r="P286" s="2060">
        <v>282320</v>
      </c>
      <c r="Q286" s="2060">
        <v>1523381</v>
      </c>
      <c r="R286" s="2060">
        <v>1382767</v>
      </c>
      <c r="S286" s="2060">
        <v>983057</v>
      </c>
      <c r="T286" s="2060">
        <v>870267</v>
      </c>
      <c r="U286" s="2061" t="str">
        <f t="shared" si="4"/>
        <v>4080 MAGNETIC RES IMAGING</v>
      </c>
      <c r="W286" s="455" t="b">
        <f>+'17HPM_DATA_INPUT'!C292='XX_17CK AUDITTO INPUT'!U286</f>
        <v>1</v>
      </c>
      <c r="X286" s="2065">
        <f>+'17HPM_DATA_INPUT'!D292-'XX_17CK AUDITTO INPUT'!C286</f>
        <v>3577</v>
      </c>
      <c r="Y286" s="2065">
        <f>+'17HPM_DATA_INPUT'!E292-'XX_17CK AUDITTO INPUT'!D286</f>
        <v>3554</v>
      </c>
      <c r="Z286" s="2065">
        <f>+'17HPM_DATA_INPUT'!F292-'XX_17CK AUDITTO INPUT'!E286</f>
        <v>212441</v>
      </c>
      <c r="AA286" s="2065">
        <f>+'17HPM_DATA_INPUT'!G292-'XX_17CK AUDITTO INPUT'!F286</f>
        <v>199376</v>
      </c>
      <c r="AB286" s="2065">
        <f>+'17HPM_DATA_INPUT'!H292-'XX_17CK AUDITTO INPUT'!G286</f>
        <v>13375722</v>
      </c>
      <c r="AC286" s="2065">
        <f>+'17HPM_DATA_INPUT'!I292-'XX_17CK AUDITTO INPUT'!H286</f>
        <v>12507631</v>
      </c>
      <c r="AD286" s="2065">
        <f>+'17HPM_DATA_INPUT'!J292-'XX_17CK AUDITTO INPUT'!I286</f>
        <v>3955302</v>
      </c>
      <c r="AE286" s="2065">
        <f>+'17HPM_DATA_INPUT'!K292-'XX_17CK AUDITTO INPUT'!J286</f>
        <v>3910264</v>
      </c>
      <c r="AF286" s="2065">
        <f>+'17HPM_DATA_INPUT'!L292-'XX_17CK AUDITTO INPUT'!K286</f>
        <v>1215049</v>
      </c>
      <c r="AG286" s="2065">
        <f>+'17HPM_DATA_INPUT'!M292-'XX_17CK AUDITTO INPUT'!L286</f>
        <v>1163216</v>
      </c>
      <c r="AH286" s="2065">
        <f>+'17HPM_DATA_INPUT'!N292-'XX_17CK AUDITTO INPUT'!M286</f>
        <v>2740253</v>
      </c>
      <c r="AI286" s="2065">
        <f>+'17HPM_DATA_INPUT'!O292-'XX_17CK AUDITTO INPUT'!N286</f>
        <v>2747048</v>
      </c>
      <c r="AJ286" s="2065">
        <f>+'17HPM_DATA_INPUT'!P292-'XX_17CK AUDITTO INPUT'!O286</f>
        <v>348959</v>
      </c>
      <c r="AK286" s="2065">
        <f>+'17HPM_DATA_INPUT'!Q292-'XX_17CK AUDITTO INPUT'!P286</f>
        <v>303425</v>
      </c>
      <c r="AL286" s="2065">
        <f>+'17HPM_DATA_INPUT'!R292-'XX_17CK AUDITTO INPUT'!Q286</f>
        <v>1463700</v>
      </c>
      <c r="AM286" s="2065">
        <f>+'17HPM_DATA_INPUT'!S292-'XX_17CK AUDITTO INPUT'!R286</f>
        <v>1486140</v>
      </c>
      <c r="AN286" s="2065">
        <f>+'17HPM_DATA_INPUT'!T292-'XX_17CK AUDITTO INPUT'!S286</f>
        <v>927595</v>
      </c>
      <c r="AO286" s="2065">
        <f>+'17HPM_DATA_INPUT'!U292-'XX_17CK AUDITTO INPUT'!T286</f>
        <v>957483</v>
      </c>
      <c r="AQ286" s="455" t="str">
        <f>'Departmental PL'!D296</f>
        <v xml:space="preserve">  6630 UNIV SPORTS MED-EAST SIDE - FLOWCAST Billed</v>
      </c>
    </row>
    <row r="287" spans="1:43" ht="20.25" hidden="1" customHeight="1" x14ac:dyDescent="0.25">
      <c r="A287" s="2067" t="s">
        <v>1584</v>
      </c>
      <c r="B287" s="2058" t="s">
        <v>2462</v>
      </c>
      <c r="C287" s="2060">
        <v>33325</v>
      </c>
      <c r="D287" s="2060">
        <v>31563</v>
      </c>
      <c r="E287" s="2060">
        <v>38797</v>
      </c>
      <c r="F287" s="2060">
        <v>36625</v>
      </c>
      <c r="G287" s="2060">
        <v>7878071</v>
      </c>
      <c r="H287" s="2060">
        <v>6814563</v>
      </c>
      <c r="I287" s="2060">
        <v>2643967</v>
      </c>
      <c r="J287" s="2060">
        <v>2313106</v>
      </c>
      <c r="K287" s="2060">
        <v>965424</v>
      </c>
      <c r="L287" s="2060">
        <v>930863</v>
      </c>
      <c r="M287" s="2060">
        <v>1678543</v>
      </c>
      <c r="N287" s="2060">
        <v>1382243</v>
      </c>
      <c r="O287" s="2060">
        <v>280731</v>
      </c>
      <c r="P287" s="2060">
        <v>240117</v>
      </c>
      <c r="Q287" s="2060">
        <v>468713</v>
      </c>
      <c r="R287" s="2060">
        <v>452824</v>
      </c>
      <c r="S287" s="2060">
        <v>929099</v>
      </c>
      <c r="T287" s="2060">
        <v>689302</v>
      </c>
      <c r="U287" s="2061" t="str">
        <f t="shared" si="4"/>
        <v>4100 RADIOLOGY-CLCROSSING</v>
      </c>
      <c r="W287" s="455" t="b">
        <f>+'17HPM_DATA_INPUT'!C294='XX_17CK AUDITTO INPUT'!U287</f>
        <v>1</v>
      </c>
      <c r="X287" s="2065">
        <f>+'17HPM_DATA_INPUT'!D294-'XX_17CK AUDITTO INPUT'!C287</f>
        <v>33090</v>
      </c>
      <c r="Y287" s="2065">
        <f>+'17HPM_DATA_INPUT'!E294-'XX_17CK AUDITTO INPUT'!D287</f>
        <v>31892</v>
      </c>
      <c r="Z287" s="2065">
        <f>+'17HPM_DATA_INPUT'!F294-'XX_17CK AUDITTO INPUT'!E287</f>
        <v>38361</v>
      </c>
      <c r="AA287" s="2065">
        <f>+'17HPM_DATA_INPUT'!G294-'XX_17CK AUDITTO INPUT'!F287</f>
        <v>37235</v>
      </c>
      <c r="AB287" s="2065">
        <f>+'17HPM_DATA_INPUT'!H294-'XX_17CK AUDITTO INPUT'!G287</f>
        <v>8272174</v>
      </c>
      <c r="AC287" s="2065">
        <f>+'17HPM_DATA_INPUT'!I294-'XX_17CK AUDITTO INPUT'!H287</f>
        <v>7624574</v>
      </c>
      <c r="AD287" s="2065">
        <f>+'17HPM_DATA_INPUT'!J294-'XX_17CK AUDITTO INPUT'!I287</f>
        <v>2833093</v>
      </c>
      <c r="AE287" s="2065">
        <f>+'17HPM_DATA_INPUT'!K294-'XX_17CK AUDITTO INPUT'!J287</f>
        <v>2560032</v>
      </c>
      <c r="AF287" s="2065">
        <f>+'17HPM_DATA_INPUT'!L294-'XX_17CK AUDITTO INPUT'!K287</f>
        <v>1056781</v>
      </c>
      <c r="AG287" s="2065">
        <f>+'17HPM_DATA_INPUT'!M294-'XX_17CK AUDITTO INPUT'!L287</f>
        <v>990232</v>
      </c>
      <c r="AH287" s="2065">
        <f>+'17HPM_DATA_INPUT'!N294-'XX_17CK AUDITTO INPUT'!M287</f>
        <v>1776312</v>
      </c>
      <c r="AI287" s="2065">
        <f>+'17HPM_DATA_INPUT'!O294-'XX_17CK AUDITTO INPUT'!N287</f>
        <v>1569801</v>
      </c>
      <c r="AJ287" s="2065">
        <f>+'17HPM_DATA_INPUT'!P294-'XX_17CK AUDITTO INPUT'!O287</f>
        <v>300748</v>
      </c>
      <c r="AK287" s="2065">
        <f>+'17HPM_DATA_INPUT'!Q294-'XX_17CK AUDITTO INPUT'!P287</f>
        <v>255431</v>
      </c>
      <c r="AL287" s="2065">
        <f>+'17HPM_DATA_INPUT'!R294-'XX_17CK AUDITTO INPUT'!Q287</f>
        <v>391529</v>
      </c>
      <c r="AM287" s="2065">
        <f>+'17HPM_DATA_INPUT'!S294-'XX_17CK AUDITTO INPUT'!R287</f>
        <v>481705</v>
      </c>
      <c r="AN287" s="2065">
        <f>+'17HPM_DATA_INPUT'!T294-'XX_17CK AUDITTO INPUT'!S287</f>
        <v>1084036</v>
      </c>
      <c r="AO287" s="2065">
        <f>+'17HPM_DATA_INPUT'!U294-'XX_17CK AUDITTO INPUT'!T287</f>
        <v>832665</v>
      </c>
      <c r="AQ287" s="455" t="str">
        <f>'Departmental PL'!D297</f>
        <v xml:space="preserve">   6630 UNIV SPORTS MED-EAST SIDE - NON-TRENDSTAR*</v>
      </c>
    </row>
    <row r="288" spans="1:43" ht="20.25" hidden="1" customHeight="1" x14ac:dyDescent="0.25">
      <c r="A288" s="2067" t="s">
        <v>1585</v>
      </c>
      <c r="B288" s="2058" t="s">
        <v>2463</v>
      </c>
      <c r="C288" s="2060">
        <v>1402</v>
      </c>
      <c r="D288" s="2060">
        <v>1424</v>
      </c>
      <c r="E288" s="2060">
        <v>3005</v>
      </c>
      <c r="F288" s="2060">
        <v>3090</v>
      </c>
      <c r="G288" s="2060">
        <v>543742</v>
      </c>
      <c r="H288" s="2060">
        <v>607152</v>
      </c>
      <c r="I288" s="2060">
        <v>200495</v>
      </c>
      <c r="J288" s="2060">
        <v>228575</v>
      </c>
      <c r="K288" s="2060">
        <v>178982</v>
      </c>
      <c r="L288" s="2060">
        <v>201367</v>
      </c>
      <c r="M288" s="2060">
        <v>21514</v>
      </c>
      <c r="N288" s="2060">
        <v>27208</v>
      </c>
      <c r="O288" s="2060">
        <v>50780</v>
      </c>
      <c r="P288" s="2060">
        <v>50616</v>
      </c>
      <c r="Q288" s="2060">
        <v>60093</v>
      </c>
      <c r="R288" s="2060">
        <v>64176</v>
      </c>
      <c r="S288" s="2060">
        <v>-89359</v>
      </c>
      <c r="T288" s="2060">
        <v>-87584</v>
      </c>
      <c r="U288" s="2061" t="str">
        <f t="shared" si="4"/>
        <v>4110 BREAST CARE CTR - IMAGING SRVS</v>
      </c>
      <c r="W288" s="455" t="b">
        <f>+'17HPM_DATA_INPUT'!C295='XX_17CK AUDITTO INPUT'!U288</f>
        <v>1</v>
      </c>
      <c r="X288" s="2065">
        <f>+'17HPM_DATA_INPUT'!D295-'XX_17CK AUDITTO INPUT'!C288</f>
        <v>1394</v>
      </c>
      <c r="Y288" s="2065">
        <f>+'17HPM_DATA_INPUT'!E295-'XX_17CK AUDITTO INPUT'!D288</f>
        <v>1269</v>
      </c>
      <c r="Z288" s="2065">
        <f>+'17HPM_DATA_INPUT'!F295-'XX_17CK AUDITTO INPUT'!E288</f>
        <v>1793</v>
      </c>
      <c r="AA288" s="2065">
        <f>+'17HPM_DATA_INPUT'!G295-'XX_17CK AUDITTO INPUT'!F288</f>
        <v>2742</v>
      </c>
      <c r="AB288" s="2065">
        <f>+'17HPM_DATA_INPUT'!H295-'XX_17CK AUDITTO INPUT'!G288</f>
        <v>677186</v>
      </c>
      <c r="AC288" s="2065">
        <f>+'17HPM_DATA_INPUT'!I295-'XX_17CK AUDITTO INPUT'!H288</f>
        <v>561715</v>
      </c>
      <c r="AD288" s="2065">
        <f>+'17HPM_DATA_INPUT'!J295-'XX_17CK AUDITTO INPUT'!I288</f>
        <v>247849</v>
      </c>
      <c r="AE288" s="2065">
        <f>+'17HPM_DATA_INPUT'!K295-'XX_17CK AUDITTO INPUT'!J288</f>
        <v>209093</v>
      </c>
      <c r="AF288" s="2065">
        <f>+'17HPM_DATA_INPUT'!L295-'XX_17CK AUDITTO INPUT'!K288</f>
        <v>214581</v>
      </c>
      <c r="AG288" s="2065">
        <f>+'17HPM_DATA_INPUT'!M295-'XX_17CK AUDITTO INPUT'!L288</f>
        <v>178519</v>
      </c>
      <c r="AH288" s="2065">
        <f>+'17HPM_DATA_INPUT'!N295-'XX_17CK AUDITTO INPUT'!M288</f>
        <v>33267</v>
      </c>
      <c r="AI288" s="2065">
        <f>+'17HPM_DATA_INPUT'!O295-'XX_17CK AUDITTO INPUT'!N288</f>
        <v>30574</v>
      </c>
      <c r="AJ288" s="2065">
        <f>+'17HPM_DATA_INPUT'!P295-'XX_17CK AUDITTO INPUT'!O288</f>
        <v>59814</v>
      </c>
      <c r="AK288" s="2065">
        <f>+'17HPM_DATA_INPUT'!Q295-'XX_17CK AUDITTO INPUT'!P288</f>
        <v>44873</v>
      </c>
      <c r="AL288" s="2065">
        <f>+'17HPM_DATA_INPUT'!R295-'XX_17CK AUDITTO INPUT'!Q288</f>
        <v>69132</v>
      </c>
      <c r="AM288" s="2065">
        <f>+'17HPM_DATA_INPUT'!S295-'XX_17CK AUDITTO INPUT'!R288</f>
        <v>56894</v>
      </c>
      <c r="AN288" s="2065">
        <f>+'17HPM_DATA_INPUT'!T295-'XX_17CK AUDITTO INPUT'!S288</f>
        <v>-95679</v>
      </c>
      <c r="AO288" s="2065">
        <f>+'17HPM_DATA_INPUT'!U295-'XX_17CK AUDITTO INPUT'!T288</f>
        <v>-71193</v>
      </c>
      <c r="AQ288" s="455" t="str">
        <f>'Departmental PL'!D298</f>
        <v xml:space="preserve">   5000 ORTHOPEDIC SHOP - FLOWCAST Billed</v>
      </c>
    </row>
    <row r="289" spans="1:43" ht="20.25" hidden="1" customHeight="1" x14ac:dyDescent="0.25">
      <c r="A289" s="2067" t="s">
        <v>1586</v>
      </c>
      <c r="B289" s="2058" t="s">
        <v>2464</v>
      </c>
      <c r="C289" s="2060">
        <v>10901</v>
      </c>
      <c r="D289" s="2060">
        <v>10438</v>
      </c>
      <c r="E289" s="2060">
        <v>162607</v>
      </c>
      <c r="F289" s="2060">
        <v>136184</v>
      </c>
      <c r="G289" s="2060">
        <v>8543966</v>
      </c>
      <c r="H289" s="2060">
        <v>7595266</v>
      </c>
      <c r="I289" s="2060">
        <v>2833701</v>
      </c>
      <c r="J289" s="2060">
        <v>2482224</v>
      </c>
      <c r="K289" s="2060">
        <v>1107863</v>
      </c>
      <c r="L289" s="2060">
        <v>1226494</v>
      </c>
      <c r="M289" s="2060">
        <v>1725838</v>
      </c>
      <c r="N289" s="2060">
        <v>1255730</v>
      </c>
      <c r="O289" s="2060">
        <v>534631</v>
      </c>
      <c r="P289" s="2060">
        <v>488262</v>
      </c>
      <c r="Q289" s="2060">
        <v>507644</v>
      </c>
      <c r="R289" s="2060">
        <v>472792</v>
      </c>
      <c r="S289" s="2060">
        <v>683563</v>
      </c>
      <c r="T289" s="2060">
        <v>294675</v>
      </c>
      <c r="U289" s="2061" t="str">
        <f t="shared" si="4"/>
        <v>4120 URMC IMAGING STRONG WEST</v>
      </c>
      <c r="W289" s="455" t="b">
        <f>+'17HPM_DATA_INPUT'!C296='XX_17CK AUDITTO INPUT'!U289</f>
        <v>1</v>
      </c>
      <c r="X289" s="2065">
        <f>+'17HPM_DATA_INPUT'!D296-'XX_17CK AUDITTO INPUT'!C289</f>
        <v>11886</v>
      </c>
      <c r="Y289" s="2065">
        <f>+'17HPM_DATA_INPUT'!E296-'XX_17CK AUDITTO INPUT'!D289</f>
        <v>10945</v>
      </c>
      <c r="Z289" s="2065">
        <f>+'17HPM_DATA_INPUT'!F296-'XX_17CK AUDITTO INPUT'!E289</f>
        <v>175875</v>
      </c>
      <c r="AA289" s="2065">
        <f>+'17HPM_DATA_INPUT'!G296-'XX_17CK AUDITTO INPUT'!F289</f>
        <v>155064</v>
      </c>
      <c r="AB289" s="2065">
        <f>+'17HPM_DATA_INPUT'!H296-'XX_17CK AUDITTO INPUT'!G289</f>
        <v>9859529</v>
      </c>
      <c r="AC289" s="2065">
        <f>+'17HPM_DATA_INPUT'!I296-'XX_17CK AUDITTO INPUT'!H289</f>
        <v>8127780</v>
      </c>
      <c r="AD289" s="2065">
        <f>+'17HPM_DATA_INPUT'!J296-'XX_17CK AUDITTO INPUT'!I289</f>
        <v>3143365</v>
      </c>
      <c r="AE289" s="2065">
        <f>+'17HPM_DATA_INPUT'!K296-'XX_17CK AUDITTO INPUT'!J289</f>
        <v>2703321</v>
      </c>
      <c r="AF289" s="2065">
        <f>+'17HPM_DATA_INPUT'!L296-'XX_17CK AUDITTO INPUT'!K289</f>
        <v>1083966</v>
      </c>
      <c r="AG289" s="2065">
        <f>+'17HPM_DATA_INPUT'!M296-'XX_17CK AUDITTO INPUT'!L289</f>
        <v>1276221</v>
      </c>
      <c r="AH289" s="2065">
        <f>+'17HPM_DATA_INPUT'!N296-'XX_17CK AUDITTO INPUT'!M289</f>
        <v>2059399</v>
      </c>
      <c r="AI289" s="2065">
        <f>+'17HPM_DATA_INPUT'!O296-'XX_17CK AUDITTO INPUT'!N289</f>
        <v>1427099</v>
      </c>
      <c r="AJ289" s="2065">
        <f>+'17HPM_DATA_INPUT'!P296-'XX_17CK AUDITTO INPUT'!O289</f>
        <v>505491</v>
      </c>
      <c r="AK289" s="2065">
        <f>+'17HPM_DATA_INPUT'!Q296-'XX_17CK AUDITTO INPUT'!P289</f>
        <v>508059</v>
      </c>
      <c r="AL289" s="2065">
        <f>+'17HPM_DATA_INPUT'!R296-'XX_17CK AUDITTO INPUT'!Q289</f>
        <v>562391</v>
      </c>
      <c r="AM289" s="2065">
        <f>+'17HPM_DATA_INPUT'!S296-'XX_17CK AUDITTO INPUT'!R289</f>
        <v>491961</v>
      </c>
      <c r="AN289" s="2065">
        <f>+'17HPM_DATA_INPUT'!T296-'XX_17CK AUDITTO INPUT'!S289</f>
        <v>991516</v>
      </c>
      <c r="AO289" s="2065">
        <f>+'17HPM_DATA_INPUT'!U296-'XX_17CK AUDITTO INPUT'!T289</f>
        <v>427080</v>
      </c>
      <c r="AQ289" s="455" t="str">
        <f>'Departmental PL'!D299</f>
        <v xml:space="preserve">   5000 ORTHOPEDIC SHOP - NON-TRENDSTAR*</v>
      </c>
    </row>
    <row r="290" spans="1:43" ht="20.25" hidden="1" customHeight="1" x14ac:dyDescent="0.25">
      <c r="A290" s="2031" t="s">
        <v>1587</v>
      </c>
      <c r="B290" s="2069" t="s">
        <v>2306</v>
      </c>
      <c r="C290" s="2070">
        <v>86145</v>
      </c>
      <c r="D290" s="2070">
        <v>82406</v>
      </c>
      <c r="E290" s="2070">
        <v>1091538</v>
      </c>
      <c r="F290" s="2070">
        <v>966287</v>
      </c>
      <c r="G290" s="2070">
        <v>70391135</v>
      </c>
      <c r="H290" s="2070">
        <v>64287675</v>
      </c>
      <c r="I290" s="2070">
        <v>22518907</v>
      </c>
      <c r="J290" s="2070">
        <v>21312849</v>
      </c>
      <c r="K290" s="2070">
        <v>8777267</v>
      </c>
      <c r="L290" s="2070">
        <v>9160486</v>
      </c>
      <c r="M290" s="2070">
        <v>13741640</v>
      </c>
      <c r="N290" s="2070">
        <v>12152363</v>
      </c>
      <c r="O290" s="2070">
        <v>2751291</v>
      </c>
      <c r="P290" s="2070">
        <v>2519382</v>
      </c>
      <c r="Q290" s="2070">
        <v>6200847</v>
      </c>
      <c r="R290" s="2070">
        <v>6499511</v>
      </c>
      <c r="S290" s="2070">
        <v>4789502</v>
      </c>
      <c r="T290" s="2070">
        <v>3133470</v>
      </c>
      <c r="U290" s="2061" t="str">
        <f t="shared" si="4"/>
        <v>Total OUTPATIENT</v>
      </c>
      <c r="W290" s="455" t="b">
        <f>+'17HPM_DATA_INPUT'!C297='XX_17CK AUDITTO INPUT'!U290</f>
        <v>1</v>
      </c>
      <c r="X290" s="2065">
        <f>+'17HPM_DATA_INPUT'!D297-'XX_17CK AUDITTO INPUT'!C290</f>
        <v>87867</v>
      </c>
      <c r="Y290" s="2065">
        <f>+'17HPM_DATA_INPUT'!E297-'XX_17CK AUDITTO INPUT'!D290</f>
        <v>85010</v>
      </c>
      <c r="Z290" s="2065">
        <f>+'17HPM_DATA_INPUT'!F297-'XX_17CK AUDITTO INPUT'!E290</f>
        <v>1153924</v>
      </c>
      <c r="AA290" s="2065">
        <f>+'17HPM_DATA_INPUT'!G297-'XX_17CK AUDITTO INPUT'!F290</f>
        <v>1052446</v>
      </c>
      <c r="AB290" s="2065">
        <f>+'17HPM_DATA_INPUT'!H297-'XX_17CK AUDITTO INPUT'!G290</f>
        <v>78804037</v>
      </c>
      <c r="AC290" s="2065">
        <f>+'17HPM_DATA_INPUT'!I297-'XX_17CK AUDITTO INPUT'!H290</f>
        <v>68429425</v>
      </c>
      <c r="AD290" s="2065">
        <f>+'17HPM_DATA_INPUT'!J297-'XX_17CK AUDITTO INPUT'!I290</f>
        <v>24615013</v>
      </c>
      <c r="AE290" s="2065">
        <f>+'17HPM_DATA_INPUT'!K297-'XX_17CK AUDITTO INPUT'!J290</f>
        <v>22040908</v>
      </c>
      <c r="AF290" s="2065">
        <f>+'17HPM_DATA_INPUT'!L297-'XX_17CK AUDITTO INPUT'!K290</f>
        <v>9653231</v>
      </c>
      <c r="AG290" s="2065">
        <f>+'17HPM_DATA_INPUT'!M297-'XX_17CK AUDITTO INPUT'!L290</f>
        <v>9226791</v>
      </c>
      <c r="AH290" s="2065">
        <f>+'17HPM_DATA_INPUT'!N297-'XX_17CK AUDITTO INPUT'!M290</f>
        <v>14961782</v>
      </c>
      <c r="AI290" s="2065">
        <f>+'17HPM_DATA_INPUT'!O297-'XX_17CK AUDITTO INPUT'!N290</f>
        <v>12814117</v>
      </c>
      <c r="AJ290" s="2065">
        <f>+'17HPM_DATA_INPUT'!P297-'XX_17CK AUDITTO INPUT'!O290</f>
        <v>2726847</v>
      </c>
      <c r="AK290" s="2065">
        <f>+'17HPM_DATA_INPUT'!Q297-'XX_17CK AUDITTO INPUT'!P290</f>
        <v>2545023</v>
      </c>
      <c r="AL290" s="2065">
        <f>+'17HPM_DATA_INPUT'!R297-'XX_17CK AUDITTO INPUT'!Q290</f>
        <v>6622607</v>
      </c>
      <c r="AM290" s="2065">
        <f>+'17HPM_DATA_INPUT'!S297-'XX_17CK AUDITTO INPUT'!R290</f>
        <v>6652747</v>
      </c>
      <c r="AN290" s="2065">
        <f>+'17HPM_DATA_INPUT'!T297-'XX_17CK AUDITTO INPUT'!S290</f>
        <v>5612329</v>
      </c>
      <c r="AO290" s="2065">
        <f>+'17HPM_DATA_INPUT'!U297-'XX_17CK AUDITTO INPUT'!T290</f>
        <v>3616347</v>
      </c>
      <c r="AQ290" s="455">
        <f>'Departmental PL'!D300</f>
        <v>0</v>
      </c>
    </row>
    <row r="291" spans="1:43" ht="20.25" hidden="1" customHeight="1" x14ac:dyDescent="0.25">
      <c r="A291" s="2067" t="s">
        <v>1577</v>
      </c>
      <c r="B291" s="2058" t="s">
        <v>2455</v>
      </c>
      <c r="C291" s="2060">
        <v>136</v>
      </c>
      <c r="D291" s="2060">
        <v>133</v>
      </c>
      <c r="E291" s="2060">
        <v>161</v>
      </c>
      <c r="F291" s="2060">
        <v>178</v>
      </c>
      <c r="G291" s="2060">
        <v>143771</v>
      </c>
      <c r="H291" s="2060">
        <v>138955</v>
      </c>
      <c r="I291" s="2060">
        <v>57045</v>
      </c>
      <c r="J291" s="2060">
        <v>49170</v>
      </c>
      <c r="K291" s="2060">
        <v>22474</v>
      </c>
      <c r="L291" s="2060">
        <v>15975</v>
      </c>
      <c r="M291" s="2060">
        <v>34571</v>
      </c>
      <c r="N291" s="2060">
        <v>33195</v>
      </c>
      <c r="O291" s="2060">
        <v>6376</v>
      </c>
      <c r="P291" s="2060">
        <v>4016</v>
      </c>
      <c r="Q291" s="2060">
        <v>16438</v>
      </c>
      <c r="R291" s="2060">
        <v>13984</v>
      </c>
      <c r="S291" s="2060">
        <v>11757</v>
      </c>
      <c r="T291" s="2060">
        <v>15195</v>
      </c>
      <c r="U291" s="2061" t="str">
        <f t="shared" si="4"/>
        <v>4000 ULTRASOUND</v>
      </c>
      <c r="W291" s="455" t="b">
        <f>+'17HPM_DATA_INPUT'!C298='XX_17CK AUDITTO INPUT'!U291</f>
        <v>1</v>
      </c>
      <c r="X291" s="2065">
        <f>+'17HPM_DATA_INPUT'!D298-'XX_17CK AUDITTO INPUT'!C291</f>
        <v>111</v>
      </c>
      <c r="Y291" s="2065">
        <f>+'17HPM_DATA_INPUT'!E298-'XX_17CK AUDITTO INPUT'!D291</f>
        <v>148</v>
      </c>
      <c r="Z291" s="2065">
        <f>+'17HPM_DATA_INPUT'!F298-'XX_17CK AUDITTO INPUT'!E291</f>
        <v>141</v>
      </c>
      <c r="AA291" s="2065">
        <f>+'17HPM_DATA_INPUT'!G298-'XX_17CK AUDITTO INPUT'!F291</f>
        <v>180</v>
      </c>
      <c r="AB291" s="2065">
        <f>+'17HPM_DATA_INPUT'!H298-'XX_17CK AUDITTO INPUT'!G291</f>
        <v>144825</v>
      </c>
      <c r="AC291" s="2065">
        <f>+'17HPM_DATA_INPUT'!I298-'XX_17CK AUDITTO INPUT'!H291</f>
        <v>163831</v>
      </c>
      <c r="AD291" s="2065">
        <f>+'17HPM_DATA_INPUT'!J298-'XX_17CK AUDITTO INPUT'!I291</f>
        <v>49563</v>
      </c>
      <c r="AE291" s="2065">
        <f>+'17HPM_DATA_INPUT'!K298-'XX_17CK AUDITTO INPUT'!J291</f>
        <v>63999</v>
      </c>
      <c r="AF291" s="2065">
        <f>+'17HPM_DATA_INPUT'!L298-'XX_17CK AUDITTO INPUT'!K291</f>
        <v>22361</v>
      </c>
      <c r="AG291" s="2065">
        <f>+'17HPM_DATA_INPUT'!M298-'XX_17CK AUDITTO INPUT'!L291</f>
        <v>17493</v>
      </c>
      <c r="AH291" s="2065">
        <f>+'17HPM_DATA_INPUT'!N298-'XX_17CK AUDITTO INPUT'!M291</f>
        <v>27202</v>
      </c>
      <c r="AI291" s="2065">
        <f>+'17HPM_DATA_INPUT'!O298-'XX_17CK AUDITTO INPUT'!N291</f>
        <v>46506</v>
      </c>
      <c r="AJ291" s="2065">
        <f>+'17HPM_DATA_INPUT'!P298-'XX_17CK AUDITTO INPUT'!O291</f>
        <v>6223</v>
      </c>
      <c r="AK291" s="2065">
        <f>+'17HPM_DATA_INPUT'!Q298-'XX_17CK AUDITTO INPUT'!P291</f>
        <v>4397</v>
      </c>
      <c r="AL291" s="2065">
        <f>+'17HPM_DATA_INPUT'!R298-'XX_17CK AUDITTO INPUT'!Q291</f>
        <v>14660</v>
      </c>
      <c r="AM291" s="2065">
        <f>+'17HPM_DATA_INPUT'!S298-'XX_17CK AUDITTO INPUT'!R291</f>
        <v>15313</v>
      </c>
      <c r="AN291" s="2065">
        <f>+'17HPM_DATA_INPUT'!T298-'XX_17CK AUDITTO INPUT'!S291</f>
        <v>6319</v>
      </c>
      <c r="AO291" s="2065">
        <f>+'17HPM_DATA_INPUT'!U298-'XX_17CK AUDITTO INPUT'!T291</f>
        <v>26797</v>
      </c>
      <c r="AQ291" s="455" t="str">
        <f>'Departmental PL'!D301</f>
        <v xml:space="preserve">007 Neurology </v>
      </c>
    </row>
    <row r="292" spans="1:43" ht="20.25" hidden="1" customHeight="1" x14ac:dyDescent="0.25">
      <c r="A292" s="2067" t="s">
        <v>1578</v>
      </c>
      <c r="B292" s="2058" t="s">
        <v>2456</v>
      </c>
      <c r="C292" s="2060">
        <v>155</v>
      </c>
      <c r="D292" s="2060">
        <v>180</v>
      </c>
      <c r="E292" s="2060">
        <v>8988</v>
      </c>
      <c r="F292" s="2060">
        <v>10462</v>
      </c>
      <c r="G292" s="2060">
        <v>274803</v>
      </c>
      <c r="H292" s="2060">
        <v>310190</v>
      </c>
      <c r="I292" s="2060">
        <v>112414</v>
      </c>
      <c r="J292" s="2060">
        <v>108443</v>
      </c>
      <c r="K292" s="2060">
        <v>18739</v>
      </c>
      <c r="L292" s="2060">
        <v>24114</v>
      </c>
      <c r="M292" s="2060">
        <v>93674</v>
      </c>
      <c r="N292" s="2060">
        <v>84329</v>
      </c>
      <c r="O292" s="2060">
        <v>5533</v>
      </c>
      <c r="P292" s="2060">
        <v>6338</v>
      </c>
      <c r="Q292" s="2060">
        <v>13334</v>
      </c>
      <c r="R292" s="2060">
        <v>18146</v>
      </c>
      <c r="S292" s="2060">
        <v>74807</v>
      </c>
      <c r="T292" s="2060">
        <v>59845</v>
      </c>
      <c r="U292" s="2061" t="str">
        <f t="shared" si="4"/>
        <v>4020 CT SCANS</v>
      </c>
      <c r="W292" s="455" t="b">
        <f>+'17HPM_DATA_INPUT'!C299='XX_17CK AUDITTO INPUT'!U292</f>
        <v>1</v>
      </c>
      <c r="X292" s="2065">
        <f>+'17HPM_DATA_INPUT'!D299-'XX_17CK AUDITTO INPUT'!C292</f>
        <v>135</v>
      </c>
      <c r="Y292" s="2065">
        <f>+'17HPM_DATA_INPUT'!E299-'XX_17CK AUDITTO INPUT'!D292</f>
        <v>179</v>
      </c>
      <c r="Z292" s="2065">
        <f>+'17HPM_DATA_INPUT'!F299-'XX_17CK AUDITTO INPUT'!E292</f>
        <v>6845</v>
      </c>
      <c r="AA292" s="2065">
        <f>+'17HPM_DATA_INPUT'!G299-'XX_17CK AUDITTO INPUT'!F292</f>
        <v>10821</v>
      </c>
      <c r="AB292" s="2065">
        <f>+'17HPM_DATA_INPUT'!H299-'XX_17CK AUDITTO INPUT'!G292</f>
        <v>223291</v>
      </c>
      <c r="AC292" s="2065">
        <f>+'17HPM_DATA_INPUT'!I299-'XX_17CK AUDITTO INPUT'!H292</f>
        <v>312788</v>
      </c>
      <c r="AD292" s="2065">
        <f>+'17HPM_DATA_INPUT'!J299-'XX_17CK AUDITTO INPUT'!I292</f>
        <v>72445</v>
      </c>
      <c r="AE292" s="2065">
        <f>+'17HPM_DATA_INPUT'!K299-'XX_17CK AUDITTO INPUT'!J292</f>
        <v>113610</v>
      </c>
      <c r="AF292" s="2065">
        <f>+'17HPM_DATA_INPUT'!L299-'XX_17CK AUDITTO INPUT'!K292</f>
        <v>16257</v>
      </c>
      <c r="AG292" s="2065">
        <f>+'17HPM_DATA_INPUT'!M299-'XX_17CK AUDITTO INPUT'!L292</f>
        <v>22651</v>
      </c>
      <c r="AH292" s="2065">
        <f>+'17HPM_DATA_INPUT'!N299-'XX_17CK AUDITTO INPUT'!M292</f>
        <v>56189</v>
      </c>
      <c r="AI292" s="2065">
        <f>+'17HPM_DATA_INPUT'!O299-'XX_17CK AUDITTO INPUT'!N292</f>
        <v>90959</v>
      </c>
      <c r="AJ292" s="2065">
        <f>+'17HPM_DATA_INPUT'!P299-'XX_17CK AUDITTO INPUT'!O292</f>
        <v>4690</v>
      </c>
      <c r="AK292" s="2065">
        <f>+'17HPM_DATA_INPUT'!Q299-'XX_17CK AUDITTO INPUT'!P292</f>
        <v>5954</v>
      </c>
      <c r="AL292" s="2065">
        <f>+'17HPM_DATA_INPUT'!R299-'XX_17CK AUDITTO INPUT'!Q292</f>
        <v>11505</v>
      </c>
      <c r="AM292" s="2065">
        <f>+'17HPM_DATA_INPUT'!S299-'XX_17CK AUDITTO INPUT'!R292</f>
        <v>17045</v>
      </c>
      <c r="AN292" s="2065">
        <f>+'17HPM_DATA_INPUT'!T299-'XX_17CK AUDITTO INPUT'!S292</f>
        <v>39994</v>
      </c>
      <c r="AO292" s="2065">
        <f>+'17HPM_DATA_INPUT'!U299-'XX_17CK AUDITTO INPUT'!T292</f>
        <v>67960</v>
      </c>
      <c r="AQ292" s="455" t="str">
        <f>'Departmental PL'!D302</f>
        <v>4400 EPILEPSY*</v>
      </c>
    </row>
    <row r="293" spans="1:43" ht="20.25" hidden="1" customHeight="1" x14ac:dyDescent="0.25">
      <c r="A293" s="2067" t="s">
        <v>1579</v>
      </c>
      <c r="B293" s="2058" t="s">
        <v>2457</v>
      </c>
      <c r="C293" s="2060">
        <v>1981</v>
      </c>
      <c r="D293" s="2060">
        <v>1858</v>
      </c>
      <c r="E293" s="2060">
        <v>3156</v>
      </c>
      <c r="F293" s="2060">
        <v>2899</v>
      </c>
      <c r="G293" s="2060">
        <v>839814</v>
      </c>
      <c r="H293" s="2060">
        <v>702555</v>
      </c>
      <c r="I293" s="2060">
        <v>353446</v>
      </c>
      <c r="J293" s="2060">
        <v>300853</v>
      </c>
      <c r="K293" s="2060">
        <v>177741</v>
      </c>
      <c r="L293" s="2060">
        <v>133479</v>
      </c>
      <c r="M293" s="2060">
        <v>175705</v>
      </c>
      <c r="N293" s="2060">
        <v>167374</v>
      </c>
      <c r="O293" s="2060">
        <v>50428</v>
      </c>
      <c r="P293" s="2060">
        <v>33552</v>
      </c>
      <c r="Q293" s="2060">
        <v>214275</v>
      </c>
      <c r="R293" s="2060">
        <v>183202</v>
      </c>
      <c r="S293" s="2060">
        <v>-88999</v>
      </c>
      <c r="T293" s="2060">
        <v>-49380</v>
      </c>
      <c r="U293" s="2061" t="str">
        <f t="shared" si="4"/>
        <v>4040 DIAGNOSTIC X-RAY</v>
      </c>
      <c r="W293" s="455" t="b">
        <f>+'17HPM_DATA_INPUT'!C300='XX_17CK AUDITTO INPUT'!U293</f>
        <v>1</v>
      </c>
      <c r="X293" s="2065">
        <f>+'17HPM_DATA_INPUT'!D300-'XX_17CK AUDITTO INPUT'!C293</f>
        <v>1808</v>
      </c>
      <c r="Y293" s="2065">
        <f>+'17HPM_DATA_INPUT'!E300-'XX_17CK AUDITTO INPUT'!D293</f>
        <v>2036</v>
      </c>
      <c r="Z293" s="2065">
        <f>+'17HPM_DATA_INPUT'!F300-'XX_17CK AUDITTO INPUT'!E293</f>
        <v>2962</v>
      </c>
      <c r="AA293" s="2065">
        <f>+'17HPM_DATA_INPUT'!G300-'XX_17CK AUDITTO INPUT'!F293</f>
        <v>3068</v>
      </c>
      <c r="AB293" s="2065">
        <f>+'17HPM_DATA_INPUT'!H300-'XX_17CK AUDITTO INPUT'!G293</f>
        <v>859197</v>
      </c>
      <c r="AC293" s="2065">
        <f>+'17HPM_DATA_INPUT'!I300-'XX_17CK AUDITTO INPUT'!H293</f>
        <v>802742</v>
      </c>
      <c r="AD293" s="2065">
        <f>+'17HPM_DATA_INPUT'!J300-'XX_17CK AUDITTO INPUT'!I293</f>
        <v>349988</v>
      </c>
      <c r="AE293" s="2065">
        <f>+'17HPM_DATA_INPUT'!K300-'XX_17CK AUDITTO INPUT'!J293</f>
        <v>322771</v>
      </c>
      <c r="AF293" s="2065">
        <f>+'17HPM_DATA_INPUT'!L300-'XX_17CK AUDITTO INPUT'!K293</f>
        <v>184261</v>
      </c>
      <c r="AG293" s="2065">
        <f>+'17HPM_DATA_INPUT'!M300-'XX_17CK AUDITTO INPUT'!L293</f>
        <v>138814</v>
      </c>
      <c r="AH293" s="2065">
        <f>+'17HPM_DATA_INPUT'!N300-'XX_17CK AUDITTO INPUT'!M293</f>
        <v>165727</v>
      </c>
      <c r="AI293" s="2065">
        <f>+'17HPM_DATA_INPUT'!O300-'XX_17CK AUDITTO INPUT'!N293</f>
        <v>183957</v>
      </c>
      <c r="AJ293" s="2065">
        <f>+'17HPM_DATA_INPUT'!P300-'XX_17CK AUDITTO INPUT'!O293</f>
        <v>51298</v>
      </c>
      <c r="AK293" s="2065">
        <f>+'17HPM_DATA_INPUT'!Q300-'XX_17CK AUDITTO INPUT'!P293</f>
        <v>34893</v>
      </c>
      <c r="AL293" s="2065">
        <f>+'17HPM_DATA_INPUT'!R300-'XX_17CK AUDITTO INPUT'!Q293</f>
        <v>210784</v>
      </c>
      <c r="AM293" s="2065">
        <f>+'17HPM_DATA_INPUT'!S300-'XX_17CK AUDITTO INPUT'!R293</f>
        <v>190526</v>
      </c>
      <c r="AN293" s="2065">
        <f>+'17HPM_DATA_INPUT'!T300-'XX_17CK AUDITTO INPUT'!S293</f>
        <v>-96355</v>
      </c>
      <c r="AO293" s="2065">
        <f>+'17HPM_DATA_INPUT'!U300-'XX_17CK AUDITTO INPUT'!T293</f>
        <v>-41462</v>
      </c>
      <c r="AQ293" s="455" t="str">
        <f>'Departmental PL'!D303</f>
        <v>4410 GENERAL NEUROLOGY*</v>
      </c>
    </row>
    <row r="294" spans="1:43" ht="20.25" hidden="1" customHeight="1" x14ac:dyDescent="0.25">
      <c r="A294" s="2067" t="s">
        <v>1580</v>
      </c>
      <c r="B294" s="2058" t="s">
        <v>2458</v>
      </c>
      <c r="C294" s="2060">
        <v>218</v>
      </c>
      <c r="D294" s="2060">
        <v>205</v>
      </c>
      <c r="E294" s="2060">
        <v>11970</v>
      </c>
      <c r="F294" s="2060">
        <v>11639</v>
      </c>
      <c r="G294" s="2060">
        <v>2051985</v>
      </c>
      <c r="H294" s="2060">
        <v>1635677</v>
      </c>
      <c r="I294" s="2060">
        <v>895209</v>
      </c>
      <c r="J294" s="2060">
        <v>695629</v>
      </c>
      <c r="K294" s="2060">
        <v>571338</v>
      </c>
      <c r="L294" s="2060">
        <v>560089</v>
      </c>
      <c r="M294" s="2060">
        <v>323870</v>
      </c>
      <c r="N294" s="2060">
        <v>135540</v>
      </c>
      <c r="O294" s="2060">
        <v>164349</v>
      </c>
      <c r="P294" s="2060">
        <v>143057</v>
      </c>
      <c r="Q294" s="2060">
        <v>278668</v>
      </c>
      <c r="R294" s="2060">
        <v>267066</v>
      </c>
      <c r="S294" s="2060">
        <v>-119146</v>
      </c>
      <c r="T294" s="2060">
        <v>-274582</v>
      </c>
      <c r="U294" s="2061" t="str">
        <f t="shared" si="4"/>
        <v>4050 ANGIOGRAPHY</v>
      </c>
      <c r="W294" s="455" t="b">
        <f>+'17HPM_DATA_INPUT'!C301='XX_17CK AUDITTO INPUT'!U294</f>
        <v>1</v>
      </c>
      <c r="X294" s="2065">
        <f>+'17HPM_DATA_INPUT'!D301-'XX_17CK AUDITTO INPUT'!C294</f>
        <v>260</v>
      </c>
      <c r="Y294" s="2065">
        <f>+'17HPM_DATA_INPUT'!E301-'XX_17CK AUDITTO INPUT'!D294</f>
        <v>250</v>
      </c>
      <c r="Z294" s="2065">
        <f>+'17HPM_DATA_INPUT'!F301-'XX_17CK AUDITTO INPUT'!E294</f>
        <v>8461</v>
      </c>
      <c r="AA294" s="2065">
        <f>+'17HPM_DATA_INPUT'!G301-'XX_17CK AUDITTO INPUT'!F294</f>
        <v>16703</v>
      </c>
      <c r="AB294" s="2065">
        <f>+'17HPM_DATA_INPUT'!H301-'XX_17CK AUDITTO INPUT'!G294</f>
        <v>2309588</v>
      </c>
      <c r="AC294" s="2065">
        <f>+'17HPM_DATA_INPUT'!I301-'XX_17CK AUDITTO INPUT'!H294</f>
        <v>2375860</v>
      </c>
      <c r="AD294" s="2065">
        <f>+'17HPM_DATA_INPUT'!J301-'XX_17CK AUDITTO INPUT'!I294</f>
        <v>1005602</v>
      </c>
      <c r="AE294" s="2065">
        <f>+'17HPM_DATA_INPUT'!K301-'XX_17CK AUDITTO INPUT'!J294</f>
        <v>1047915</v>
      </c>
      <c r="AF294" s="2065">
        <f>+'17HPM_DATA_INPUT'!L301-'XX_17CK AUDITTO INPUT'!K294</f>
        <v>382049</v>
      </c>
      <c r="AG294" s="2065">
        <f>+'17HPM_DATA_INPUT'!M301-'XX_17CK AUDITTO INPUT'!L294</f>
        <v>859129</v>
      </c>
      <c r="AH294" s="2065">
        <f>+'17HPM_DATA_INPUT'!N301-'XX_17CK AUDITTO INPUT'!M294</f>
        <v>623554</v>
      </c>
      <c r="AI294" s="2065">
        <f>+'17HPM_DATA_INPUT'!O301-'XX_17CK AUDITTO INPUT'!N294</f>
        <v>188786</v>
      </c>
      <c r="AJ294" s="2065">
        <f>+'17HPM_DATA_INPUT'!P301-'XX_17CK AUDITTO INPUT'!O294</f>
        <v>107883</v>
      </c>
      <c r="AK294" s="2065">
        <f>+'17HPM_DATA_INPUT'!Q301-'XX_17CK AUDITTO INPUT'!P294</f>
        <v>219437</v>
      </c>
      <c r="AL294" s="2065">
        <f>+'17HPM_DATA_INPUT'!R301-'XX_17CK AUDITTO INPUT'!Q294</f>
        <v>186736</v>
      </c>
      <c r="AM294" s="2065">
        <f>+'17HPM_DATA_INPUT'!S301-'XX_17CK AUDITTO INPUT'!R294</f>
        <v>409657</v>
      </c>
      <c r="AN294" s="2065">
        <f>+'17HPM_DATA_INPUT'!T301-'XX_17CK AUDITTO INPUT'!S294</f>
        <v>328934</v>
      </c>
      <c r="AO294" s="2065">
        <f>+'17HPM_DATA_INPUT'!U301-'XX_17CK AUDITTO INPUT'!T294</f>
        <v>-440310</v>
      </c>
      <c r="AQ294" s="455" t="str">
        <f>'Departmental PL'!D304</f>
        <v>4411 NEURO IMMUNOLOGY*</v>
      </c>
    </row>
    <row r="295" spans="1:43" ht="20.25" hidden="1" customHeight="1" x14ac:dyDescent="0.25">
      <c r="A295" s="2067" t="s">
        <v>1581</v>
      </c>
      <c r="B295" s="2058" t="s">
        <v>2459</v>
      </c>
      <c r="C295" s="2060">
        <v>109</v>
      </c>
      <c r="D295" s="2060">
        <v>98</v>
      </c>
      <c r="E295" s="2060">
        <v>200</v>
      </c>
      <c r="F295" s="2060">
        <v>178</v>
      </c>
      <c r="G295" s="2060">
        <v>182600</v>
      </c>
      <c r="H295" s="2060">
        <v>157214</v>
      </c>
      <c r="I295" s="2060">
        <v>65680</v>
      </c>
      <c r="J295" s="2060">
        <v>54390</v>
      </c>
      <c r="K295" s="2060">
        <v>42992</v>
      </c>
      <c r="L295" s="2060">
        <v>39765</v>
      </c>
      <c r="M295" s="2060">
        <v>22688</v>
      </c>
      <c r="N295" s="2060">
        <v>14625</v>
      </c>
      <c r="O295" s="2060">
        <v>12198</v>
      </c>
      <c r="P295" s="2060">
        <v>9995</v>
      </c>
      <c r="Q295" s="2060">
        <v>18485</v>
      </c>
      <c r="R295" s="2060">
        <v>14591</v>
      </c>
      <c r="S295" s="2060">
        <v>-7994</v>
      </c>
      <c r="T295" s="2060">
        <v>-9961</v>
      </c>
      <c r="U295" s="2061" t="str">
        <f t="shared" si="4"/>
        <v>4060 NUCLEAR MEDICINE</v>
      </c>
      <c r="W295" s="455" t="b">
        <f>+'17HPM_DATA_INPUT'!C302='XX_17CK AUDITTO INPUT'!U295</f>
        <v>1</v>
      </c>
      <c r="X295" s="2065">
        <f>+'17HPM_DATA_INPUT'!D302-'XX_17CK AUDITTO INPUT'!C295</f>
        <v>73</v>
      </c>
      <c r="Y295" s="2065">
        <f>+'17HPM_DATA_INPUT'!E302-'XX_17CK AUDITTO INPUT'!D295</f>
        <v>112</v>
      </c>
      <c r="Z295" s="2065">
        <f>+'17HPM_DATA_INPUT'!F302-'XX_17CK AUDITTO INPUT'!E295</f>
        <v>139</v>
      </c>
      <c r="AA295" s="2065">
        <f>+'17HPM_DATA_INPUT'!G302-'XX_17CK AUDITTO INPUT'!F295</f>
        <v>196</v>
      </c>
      <c r="AB295" s="2065">
        <f>+'17HPM_DATA_INPUT'!H302-'XX_17CK AUDITTO INPUT'!G295</f>
        <v>138730</v>
      </c>
      <c r="AC295" s="2065">
        <f>+'17HPM_DATA_INPUT'!I302-'XX_17CK AUDITTO INPUT'!H295</f>
        <v>165334</v>
      </c>
      <c r="AD295" s="2065">
        <f>+'17HPM_DATA_INPUT'!J302-'XX_17CK AUDITTO INPUT'!I295</f>
        <v>54442</v>
      </c>
      <c r="AE295" s="2065">
        <f>+'17HPM_DATA_INPUT'!K302-'XX_17CK AUDITTO INPUT'!J295</f>
        <v>55634</v>
      </c>
      <c r="AF295" s="2065">
        <f>+'17HPM_DATA_INPUT'!L302-'XX_17CK AUDITTO INPUT'!K295</f>
        <v>38675</v>
      </c>
      <c r="AG295" s="2065">
        <f>+'17HPM_DATA_INPUT'!M302-'XX_17CK AUDITTO INPUT'!L295</f>
        <v>37956</v>
      </c>
      <c r="AH295" s="2065">
        <f>+'17HPM_DATA_INPUT'!N302-'XX_17CK AUDITTO INPUT'!M295</f>
        <v>15767</v>
      </c>
      <c r="AI295" s="2065">
        <f>+'17HPM_DATA_INPUT'!O302-'XX_17CK AUDITTO INPUT'!N295</f>
        <v>17678</v>
      </c>
      <c r="AJ295" s="2065">
        <f>+'17HPM_DATA_INPUT'!P302-'XX_17CK AUDITTO INPUT'!O295</f>
        <v>10751</v>
      </c>
      <c r="AK295" s="2065">
        <f>+'17HPM_DATA_INPUT'!Q302-'XX_17CK AUDITTO INPUT'!P295</f>
        <v>9541</v>
      </c>
      <c r="AL295" s="2065">
        <f>+'17HPM_DATA_INPUT'!R302-'XX_17CK AUDITTO INPUT'!Q295</f>
        <v>14987</v>
      </c>
      <c r="AM295" s="2065">
        <f>+'17HPM_DATA_INPUT'!S302-'XX_17CK AUDITTO INPUT'!R295</f>
        <v>13927</v>
      </c>
      <c r="AN295" s="2065">
        <f>+'17HPM_DATA_INPUT'!T302-'XX_17CK AUDITTO INPUT'!S295</f>
        <v>-9973</v>
      </c>
      <c r="AO295" s="2065">
        <f>+'17HPM_DATA_INPUT'!U302-'XX_17CK AUDITTO INPUT'!T295</f>
        <v>-5791</v>
      </c>
      <c r="AQ295" s="455" t="str">
        <f>'Departmental PL'!D305</f>
        <v>4412 NEURO ONCOLOGY*</v>
      </c>
    </row>
    <row r="296" spans="1:43" ht="20.25" hidden="1" customHeight="1" x14ac:dyDescent="0.25">
      <c r="A296" s="2097" t="s">
        <v>1582</v>
      </c>
      <c r="B296" s="2058" t="s">
        <v>2460</v>
      </c>
      <c r="C296" s="2060">
        <v>89</v>
      </c>
      <c r="D296" s="2060">
        <v>103</v>
      </c>
      <c r="E296" s="2060">
        <v>222</v>
      </c>
      <c r="F296" s="2060">
        <v>224</v>
      </c>
      <c r="G296" s="2060">
        <v>221039</v>
      </c>
      <c r="H296" s="2060">
        <v>182522</v>
      </c>
      <c r="I296" s="2060">
        <v>92714</v>
      </c>
      <c r="J296" s="2060">
        <v>73891</v>
      </c>
      <c r="K296" s="2060">
        <v>47808</v>
      </c>
      <c r="L296" s="2060">
        <v>40118</v>
      </c>
      <c r="M296" s="2060">
        <v>44907</v>
      </c>
      <c r="N296" s="2060">
        <v>33773</v>
      </c>
      <c r="O296" s="2060">
        <v>13568</v>
      </c>
      <c r="P296" s="2060">
        <v>10086</v>
      </c>
      <c r="Q296" s="2060">
        <v>11128</v>
      </c>
      <c r="R296" s="2060">
        <v>8684</v>
      </c>
      <c r="S296" s="2060">
        <v>20211</v>
      </c>
      <c r="T296" s="2060">
        <v>15003</v>
      </c>
      <c r="U296" s="2061" t="str">
        <f t="shared" si="4"/>
        <v>4070 NSURG RADIOLOGY</v>
      </c>
      <c r="W296" s="455" t="b">
        <f>+'17HPM_DATA_INPUT'!C303='XX_17CK AUDITTO INPUT'!U296</f>
        <v>1</v>
      </c>
      <c r="X296" s="2065">
        <f>+'17HPM_DATA_INPUT'!D303-'XX_17CK AUDITTO INPUT'!C296</f>
        <v>90</v>
      </c>
      <c r="Y296" s="2065">
        <f>+'17HPM_DATA_INPUT'!E303-'XX_17CK AUDITTO INPUT'!D296</f>
        <v>109</v>
      </c>
      <c r="Z296" s="2065">
        <f>+'17HPM_DATA_INPUT'!F303-'XX_17CK AUDITTO INPUT'!E296</f>
        <v>220</v>
      </c>
      <c r="AA296" s="2065">
        <f>+'17HPM_DATA_INPUT'!G303-'XX_17CK AUDITTO INPUT'!F296</f>
        <v>281</v>
      </c>
      <c r="AB296" s="2065">
        <f>+'17HPM_DATA_INPUT'!H303-'XX_17CK AUDITTO INPUT'!G296</f>
        <v>159733</v>
      </c>
      <c r="AC296" s="2065">
        <f>+'17HPM_DATA_INPUT'!I303-'XX_17CK AUDITTO INPUT'!H296</f>
        <v>286653</v>
      </c>
      <c r="AD296" s="2065">
        <f>+'17HPM_DATA_INPUT'!J303-'XX_17CK AUDITTO INPUT'!I296</f>
        <v>54524</v>
      </c>
      <c r="AE296" s="2065">
        <f>+'17HPM_DATA_INPUT'!K303-'XX_17CK AUDITTO INPUT'!J296</f>
        <v>116356</v>
      </c>
      <c r="AF296" s="2065">
        <f>+'17HPM_DATA_INPUT'!L303-'XX_17CK AUDITTO INPUT'!K296</f>
        <v>30469</v>
      </c>
      <c r="AG296" s="2065">
        <f>+'17HPM_DATA_INPUT'!M303-'XX_17CK AUDITTO INPUT'!L296</f>
        <v>47464</v>
      </c>
      <c r="AH296" s="2065">
        <f>+'17HPM_DATA_INPUT'!N303-'XX_17CK AUDITTO INPUT'!M296</f>
        <v>24054</v>
      </c>
      <c r="AI296" s="2065">
        <f>+'17HPM_DATA_INPUT'!O303-'XX_17CK AUDITTO INPUT'!N296</f>
        <v>68893</v>
      </c>
      <c r="AJ296" s="2065">
        <f>+'17HPM_DATA_INPUT'!P303-'XX_17CK AUDITTO INPUT'!O296</f>
        <v>8436</v>
      </c>
      <c r="AK296" s="2065">
        <f>+'17HPM_DATA_INPUT'!Q303-'XX_17CK AUDITTO INPUT'!P296</f>
        <v>11933</v>
      </c>
      <c r="AL296" s="2065">
        <f>+'17HPM_DATA_INPUT'!R303-'XX_17CK AUDITTO INPUT'!Q296</f>
        <v>7254</v>
      </c>
      <c r="AM296" s="2065">
        <f>+'17HPM_DATA_INPUT'!S303-'XX_17CK AUDITTO INPUT'!R296</f>
        <v>10275</v>
      </c>
      <c r="AN296" s="2065">
        <f>+'17HPM_DATA_INPUT'!T303-'XX_17CK AUDITTO INPUT'!S296</f>
        <v>8364</v>
      </c>
      <c r="AO296" s="2065">
        <f>+'17HPM_DATA_INPUT'!U303-'XX_17CK AUDITTO INPUT'!T296</f>
        <v>46685</v>
      </c>
      <c r="AQ296" s="455" t="str">
        <f>'Departmental PL'!D306</f>
        <v>4413 NEUROMEDICINE ICU*</v>
      </c>
    </row>
    <row r="297" spans="1:43" ht="20.25" hidden="1" customHeight="1" x14ac:dyDescent="0.25">
      <c r="A297" s="2067" t="s">
        <v>1583</v>
      </c>
      <c r="B297" s="2058" t="s">
        <v>2461</v>
      </c>
      <c r="C297" s="2060">
        <v>55</v>
      </c>
      <c r="D297" s="2060">
        <v>59</v>
      </c>
      <c r="E297" s="2060">
        <v>3357</v>
      </c>
      <c r="F297" s="2060">
        <v>3304</v>
      </c>
      <c r="G297" s="2060">
        <v>204577</v>
      </c>
      <c r="H297" s="2060">
        <v>248833</v>
      </c>
      <c r="I297" s="2060">
        <v>61917</v>
      </c>
      <c r="J297" s="2060">
        <v>84466</v>
      </c>
      <c r="K297" s="2060">
        <v>18399</v>
      </c>
      <c r="L297" s="2060">
        <v>22433</v>
      </c>
      <c r="M297" s="2060">
        <v>43518</v>
      </c>
      <c r="N297" s="2060">
        <v>62032</v>
      </c>
      <c r="O297" s="2060">
        <v>5399</v>
      </c>
      <c r="P297" s="2060">
        <v>5852</v>
      </c>
      <c r="Q297" s="2060">
        <v>23192</v>
      </c>
      <c r="R297" s="2060">
        <v>28661</v>
      </c>
      <c r="S297" s="2060">
        <v>14927</v>
      </c>
      <c r="T297" s="2060">
        <v>27519</v>
      </c>
      <c r="U297" s="2061" t="str">
        <f t="shared" si="4"/>
        <v>4080 MAGNETIC RES IMAGING</v>
      </c>
      <c r="W297" s="455" t="b">
        <f>+'17HPM_DATA_INPUT'!C304='XX_17CK AUDITTO INPUT'!U297</f>
        <v>1</v>
      </c>
      <c r="X297" s="2065">
        <f>+'17HPM_DATA_INPUT'!D304-'XX_17CK AUDITTO INPUT'!C297</f>
        <v>47</v>
      </c>
      <c r="Y297" s="2065">
        <f>+'17HPM_DATA_INPUT'!E304-'XX_17CK AUDITTO INPUT'!D297</f>
        <v>63</v>
      </c>
      <c r="Z297" s="2065">
        <f>+'17HPM_DATA_INPUT'!F304-'XX_17CK AUDITTO INPUT'!E297</f>
        <v>1835</v>
      </c>
      <c r="AA297" s="2065">
        <f>+'17HPM_DATA_INPUT'!G304-'XX_17CK AUDITTO INPUT'!F297</f>
        <v>2665</v>
      </c>
      <c r="AB297" s="2065">
        <f>+'17HPM_DATA_INPUT'!H304-'XX_17CK AUDITTO INPUT'!G297</f>
        <v>173438</v>
      </c>
      <c r="AC297" s="2065">
        <f>+'17HPM_DATA_INPUT'!I304-'XX_17CK AUDITTO INPUT'!H297</f>
        <v>221584</v>
      </c>
      <c r="AD297" s="2065">
        <f>+'17HPM_DATA_INPUT'!J304-'XX_17CK AUDITTO INPUT'!I297</f>
        <v>46055</v>
      </c>
      <c r="AE297" s="2065">
        <f>+'17HPM_DATA_INPUT'!K304-'XX_17CK AUDITTO INPUT'!J297</f>
        <v>62842</v>
      </c>
      <c r="AF297" s="2065">
        <f>+'17HPM_DATA_INPUT'!L304-'XX_17CK AUDITTO INPUT'!K297</f>
        <v>14780</v>
      </c>
      <c r="AG297" s="2065">
        <f>+'17HPM_DATA_INPUT'!M304-'XX_17CK AUDITTO INPUT'!L297</f>
        <v>19909</v>
      </c>
      <c r="AH297" s="2065">
        <f>+'17HPM_DATA_INPUT'!N304-'XX_17CK AUDITTO INPUT'!M297</f>
        <v>31275</v>
      </c>
      <c r="AI297" s="2065">
        <f>+'17HPM_DATA_INPUT'!O304-'XX_17CK AUDITTO INPUT'!N297</f>
        <v>42934</v>
      </c>
      <c r="AJ297" s="2065">
        <f>+'17HPM_DATA_INPUT'!P304-'XX_17CK AUDITTO INPUT'!O297</f>
        <v>4233</v>
      </c>
      <c r="AK297" s="2065">
        <f>+'17HPM_DATA_INPUT'!Q304-'XX_17CK AUDITTO INPUT'!P297</f>
        <v>5193</v>
      </c>
      <c r="AL297" s="2065">
        <f>+'17HPM_DATA_INPUT'!R304-'XX_17CK AUDITTO INPUT'!Q297</f>
        <v>17701</v>
      </c>
      <c r="AM297" s="2065">
        <f>+'17HPM_DATA_INPUT'!S304-'XX_17CK AUDITTO INPUT'!R297</f>
        <v>25435</v>
      </c>
      <c r="AN297" s="2065">
        <f>+'17HPM_DATA_INPUT'!T304-'XX_17CK AUDITTO INPUT'!S297</f>
        <v>9340</v>
      </c>
      <c r="AO297" s="2065">
        <f>+'17HPM_DATA_INPUT'!U304-'XX_17CK AUDITTO INPUT'!T297</f>
        <v>12306</v>
      </c>
      <c r="AQ297" s="455" t="str">
        <f>'Departmental PL'!D307</f>
        <v>4420 NEUROMUSCULAR DISEASE*</v>
      </c>
    </row>
    <row r="298" spans="1:43" ht="20.25" hidden="1" customHeight="1" x14ac:dyDescent="0.25">
      <c r="A298" s="2067" t="s">
        <v>1584</v>
      </c>
      <c r="B298" s="2074" t="s">
        <v>2462</v>
      </c>
      <c r="C298" s="2075"/>
      <c r="D298" s="2075"/>
      <c r="E298" s="2075"/>
      <c r="F298" s="2075"/>
      <c r="G298" s="2075"/>
      <c r="H298" s="2075"/>
      <c r="I298" s="2075"/>
      <c r="J298" s="2075"/>
      <c r="K298" s="2075"/>
      <c r="L298" s="2075"/>
      <c r="M298" s="2075"/>
      <c r="N298" s="2075"/>
      <c r="O298" s="2075"/>
      <c r="P298" s="2075"/>
      <c r="Q298" s="2075"/>
      <c r="R298" s="2075"/>
      <c r="S298" s="2075"/>
      <c r="T298" s="2075"/>
      <c r="U298" s="2061" t="str">
        <f t="shared" si="4"/>
        <v>4100 RADIOLOGY-CLCROSSING</v>
      </c>
      <c r="W298" s="455" t="b">
        <f>+'17HPM_DATA_INPUT'!C306='XX_17CK AUDITTO INPUT'!U298</f>
        <v>1</v>
      </c>
      <c r="X298" s="2065">
        <f>+'17HPM_DATA_INPUT'!D306-'XX_17CK AUDITTO INPUT'!C298</f>
        <v>1</v>
      </c>
      <c r="Y298" s="2065">
        <f>+'17HPM_DATA_INPUT'!E306-'XX_17CK AUDITTO INPUT'!D298</f>
        <v>2</v>
      </c>
      <c r="Z298" s="2065">
        <f>+'17HPM_DATA_INPUT'!F306-'XX_17CK AUDITTO INPUT'!E298</f>
        <v>1</v>
      </c>
      <c r="AA298" s="2065">
        <f>+'17HPM_DATA_INPUT'!G306-'XX_17CK AUDITTO INPUT'!F298</f>
        <v>1</v>
      </c>
      <c r="AB298" s="2065">
        <f>+'17HPM_DATA_INPUT'!H306-'XX_17CK AUDITTO INPUT'!G298</f>
        <v>164</v>
      </c>
      <c r="AC298" s="2065">
        <f>+'17HPM_DATA_INPUT'!I306-'XX_17CK AUDITTO INPUT'!H298</f>
        <v>137</v>
      </c>
      <c r="AD298" s="2065">
        <f>+'17HPM_DATA_INPUT'!J306-'XX_17CK AUDITTO INPUT'!I298</f>
        <v>94</v>
      </c>
      <c r="AE298" s="2065">
        <f>+'17HPM_DATA_INPUT'!K306-'XX_17CK AUDITTO INPUT'!J298</f>
        <v>115</v>
      </c>
      <c r="AF298" s="2065">
        <f>+'17HPM_DATA_INPUT'!L306-'XX_17CK AUDITTO INPUT'!K298</f>
        <v>24</v>
      </c>
      <c r="AG298" s="2065">
        <f>+'17HPM_DATA_INPUT'!M306-'XX_17CK AUDITTO INPUT'!L298</f>
        <v>24</v>
      </c>
      <c r="AH298" s="2065">
        <f>+'17HPM_DATA_INPUT'!N306-'XX_17CK AUDITTO INPUT'!M298</f>
        <v>70</v>
      </c>
      <c r="AI298" s="2065">
        <f>+'17HPM_DATA_INPUT'!O306-'XX_17CK AUDITTO INPUT'!N298</f>
        <v>91</v>
      </c>
      <c r="AJ298" s="2065">
        <f>+'17HPM_DATA_INPUT'!P306-'XX_17CK AUDITTO INPUT'!O298</f>
        <v>7</v>
      </c>
      <c r="AK298" s="2065">
        <f>+'17HPM_DATA_INPUT'!Q306-'XX_17CK AUDITTO INPUT'!P298</f>
        <v>6</v>
      </c>
      <c r="AL298" s="2065">
        <f>+'17HPM_DATA_INPUT'!R306-'XX_17CK AUDITTO INPUT'!Q298</f>
        <v>10</v>
      </c>
      <c r="AM298" s="2065">
        <f>+'17HPM_DATA_INPUT'!S306-'XX_17CK AUDITTO INPUT'!R298</f>
        <v>12</v>
      </c>
      <c r="AN298" s="2065">
        <f>+'17HPM_DATA_INPUT'!T306-'XX_17CK AUDITTO INPUT'!S298</f>
        <v>52</v>
      </c>
      <c r="AO298" s="2065">
        <f>+'17HPM_DATA_INPUT'!U306-'XX_17CK AUDITTO INPUT'!T298</f>
        <v>73</v>
      </c>
      <c r="AQ298" s="455" t="str">
        <f>'Departmental PL'!D308</f>
        <v>4440 EVOKED POTENTIAL- NEURO</v>
      </c>
    </row>
    <row r="299" spans="1:43" ht="20.25" hidden="1" customHeight="1" x14ac:dyDescent="0.25">
      <c r="A299" s="2067" t="s">
        <v>1585</v>
      </c>
      <c r="B299" s="2058" t="s">
        <v>2463</v>
      </c>
      <c r="C299" s="2060">
        <v>67</v>
      </c>
      <c r="D299" s="2060">
        <v>67</v>
      </c>
      <c r="E299" s="2060">
        <v>189</v>
      </c>
      <c r="F299" s="2060">
        <v>205</v>
      </c>
      <c r="G299" s="2060">
        <v>107571</v>
      </c>
      <c r="H299" s="2060">
        <v>99583</v>
      </c>
      <c r="I299" s="2060">
        <v>42615</v>
      </c>
      <c r="J299" s="2060">
        <v>34900</v>
      </c>
      <c r="K299" s="2060">
        <v>32308</v>
      </c>
      <c r="L299" s="2060">
        <v>14501</v>
      </c>
      <c r="M299" s="2060">
        <v>10307</v>
      </c>
      <c r="N299" s="2060">
        <v>20399</v>
      </c>
      <c r="O299" s="2060">
        <v>9166</v>
      </c>
      <c r="P299" s="2060">
        <v>3645</v>
      </c>
      <c r="Q299" s="2060">
        <v>10847</v>
      </c>
      <c r="R299" s="2060">
        <v>4622</v>
      </c>
      <c r="S299" s="2060">
        <v>-9706</v>
      </c>
      <c r="T299" s="2060">
        <v>12132</v>
      </c>
      <c r="U299" s="2061" t="str">
        <f t="shared" si="4"/>
        <v>4110 BREAST CARE CTR - IMAGING SRVS</v>
      </c>
      <c r="W299" s="455" t="b">
        <f>+'17HPM_DATA_INPUT'!C307='XX_17CK AUDITTO INPUT'!U299</f>
        <v>1</v>
      </c>
      <c r="X299" s="2065">
        <f>+'17HPM_DATA_INPUT'!D307-'XX_17CK AUDITTO INPUT'!C299</f>
        <v>10</v>
      </c>
      <c r="Y299" s="2065">
        <f>+'17HPM_DATA_INPUT'!E307-'XX_17CK AUDITTO INPUT'!D299</f>
        <v>68</v>
      </c>
      <c r="Z299" s="2065">
        <f>+'17HPM_DATA_INPUT'!F307-'XX_17CK AUDITTO INPUT'!E299</f>
        <v>24</v>
      </c>
      <c r="AA299" s="2065">
        <f>+'17HPM_DATA_INPUT'!G307-'XX_17CK AUDITTO INPUT'!F299</f>
        <v>198</v>
      </c>
      <c r="AB299" s="2065">
        <f>+'17HPM_DATA_INPUT'!H307-'XX_17CK AUDITTO INPUT'!G299</f>
        <v>12249</v>
      </c>
      <c r="AC299" s="2065">
        <f>+'17HPM_DATA_INPUT'!I307-'XX_17CK AUDITTO INPUT'!H299</f>
        <v>89293</v>
      </c>
      <c r="AD299" s="2065">
        <f>+'17HPM_DATA_INPUT'!J307-'XX_17CK AUDITTO INPUT'!I299</f>
        <v>2670</v>
      </c>
      <c r="AE299" s="2065">
        <f>+'17HPM_DATA_INPUT'!K307-'XX_17CK AUDITTO INPUT'!J299</f>
        <v>31934</v>
      </c>
      <c r="AF299" s="2065">
        <f>+'17HPM_DATA_INPUT'!L307-'XX_17CK AUDITTO INPUT'!K299</f>
        <v>1924</v>
      </c>
      <c r="AG299" s="2065">
        <f>+'17HPM_DATA_INPUT'!M307-'XX_17CK AUDITTO INPUT'!L299</f>
        <v>11849</v>
      </c>
      <c r="AH299" s="2065">
        <f>+'17HPM_DATA_INPUT'!N307-'XX_17CK AUDITTO INPUT'!M299</f>
        <v>746</v>
      </c>
      <c r="AI299" s="2065">
        <f>+'17HPM_DATA_INPUT'!O307-'XX_17CK AUDITTO INPUT'!N299</f>
        <v>20085</v>
      </c>
      <c r="AJ299" s="2065">
        <f>+'17HPM_DATA_INPUT'!P307-'XX_17CK AUDITTO INPUT'!O299</f>
        <v>453</v>
      </c>
      <c r="AK299" s="2065">
        <f>+'17HPM_DATA_INPUT'!Q307-'XX_17CK AUDITTO INPUT'!P299</f>
        <v>2978</v>
      </c>
      <c r="AL299" s="2065">
        <f>+'17HPM_DATA_INPUT'!R307-'XX_17CK AUDITTO INPUT'!Q299</f>
        <v>393</v>
      </c>
      <c r="AM299" s="2065">
        <f>+'17HPM_DATA_INPUT'!S307-'XX_17CK AUDITTO INPUT'!R299</f>
        <v>3776</v>
      </c>
      <c r="AN299" s="2065">
        <f>+'17HPM_DATA_INPUT'!T307-'XX_17CK AUDITTO INPUT'!S299</f>
        <v>-100</v>
      </c>
      <c r="AO299" s="2065">
        <f>+'17HPM_DATA_INPUT'!U307-'XX_17CK AUDITTO INPUT'!T299</f>
        <v>13331</v>
      </c>
      <c r="AQ299" s="455" t="str">
        <f>'Departmental PL'!D309</f>
        <v>4460 CEP OUTPATIENT</v>
      </c>
    </row>
    <row r="300" spans="1:43" ht="20.25" hidden="1" customHeight="1" x14ac:dyDescent="0.25">
      <c r="A300" s="2067" t="s">
        <v>1586</v>
      </c>
      <c r="B300" s="2058" t="s">
        <v>2464</v>
      </c>
      <c r="C300" s="2060">
        <v>25</v>
      </c>
      <c r="D300" s="2060">
        <v>26</v>
      </c>
      <c r="E300" s="2060">
        <v>530</v>
      </c>
      <c r="F300" s="2060">
        <v>1167</v>
      </c>
      <c r="G300" s="2060">
        <v>19823</v>
      </c>
      <c r="H300" s="2060">
        <v>28597</v>
      </c>
      <c r="I300" s="2060">
        <v>6096</v>
      </c>
      <c r="J300" s="2060">
        <v>13953</v>
      </c>
      <c r="K300" s="2060">
        <v>3364</v>
      </c>
      <c r="L300" s="2060">
        <v>4000</v>
      </c>
      <c r="M300" s="2060">
        <v>2732</v>
      </c>
      <c r="N300" s="2060">
        <v>9953</v>
      </c>
      <c r="O300" s="2060">
        <v>1623</v>
      </c>
      <c r="P300" s="2060">
        <v>1593</v>
      </c>
      <c r="Q300" s="2060">
        <v>1542</v>
      </c>
      <c r="R300" s="2060">
        <v>1542</v>
      </c>
      <c r="S300" s="2060">
        <v>-434</v>
      </c>
      <c r="T300" s="2060">
        <v>6818</v>
      </c>
      <c r="U300" s="2061" t="str">
        <f t="shared" si="4"/>
        <v>4120 URMC IMAGING STRONG WEST</v>
      </c>
      <c r="W300" s="455" t="b">
        <f>+'17HPM_DATA_INPUT'!C308='XX_17CK AUDITTO INPUT'!U300</f>
        <v>1</v>
      </c>
      <c r="X300" s="2065">
        <f>+'17HPM_DATA_INPUT'!D308-'XX_17CK AUDITTO INPUT'!C300</f>
        <v>43</v>
      </c>
      <c r="Y300" s="2065">
        <f>+'17HPM_DATA_INPUT'!E308-'XX_17CK AUDITTO INPUT'!D300</f>
        <v>30</v>
      </c>
      <c r="Z300" s="2065">
        <f>+'17HPM_DATA_INPUT'!F308-'XX_17CK AUDITTO INPUT'!E300</f>
        <v>797</v>
      </c>
      <c r="AA300" s="2065">
        <f>+'17HPM_DATA_INPUT'!G308-'XX_17CK AUDITTO INPUT'!F300</f>
        <v>813</v>
      </c>
      <c r="AB300" s="2065">
        <f>+'17HPM_DATA_INPUT'!H308-'XX_17CK AUDITTO INPUT'!G300</f>
        <v>31097</v>
      </c>
      <c r="AC300" s="2065">
        <f>+'17HPM_DATA_INPUT'!I308-'XX_17CK AUDITTO INPUT'!H300</f>
        <v>25309</v>
      </c>
      <c r="AD300" s="2065">
        <f>+'17HPM_DATA_INPUT'!J308-'XX_17CK AUDITTO INPUT'!I300</f>
        <v>12366</v>
      </c>
      <c r="AE300" s="2065">
        <f>+'17HPM_DATA_INPUT'!K308-'XX_17CK AUDITTO INPUT'!J300</f>
        <v>10016</v>
      </c>
      <c r="AF300" s="2065">
        <f>+'17HPM_DATA_INPUT'!L308-'XX_17CK AUDITTO INPUT'!K300</f>
        <v>4951</v>
      </c>
      <c r="AG300" s="2065">
        <f>+'17HPM_DATA_INPUT'!M308-'XX_17CK AUDITTO INPUT'!L300</f>
        <v>3631</v>
      </c>
      <c r="AH300" s="2065">
        <f>+'17HPM_DATA_INPUT'!N308-'XX_17CK AUDITTO INPUT'!M300</f>
        <v>7415</v>
      </c>
      <c r="AI300" s="2065">
        <f>+'17HPM_DATA_INPUT'!O308-'XX_17CK AUDITTO INPUT'!N300</f>
        <v>6385</v>
      </c>
      <c r="AJ300" s="2065">
        <f>+'17HPM_DATA_INPUT'!P308-'XX_17CK AUDITTO INPUT'!O300</f>
        <v>2323</v>
      </c>
      <c r="AK300" s="2065">
        <f>+'17HPM_DATA_INPUT'!Q308-'XX_17CK AUDITTO INPUT'!P300</f>
        <v>1445</v>
      </c>
      <c r="AL300" s="2065">
        <f>+'17HPM_DATA_INPUT'!R308-'XX_17CK AUDITTO INPUT'!Q300</f>
        <v>2517</v>
      </c>
      <c r="AM300" s="2065">
        <f>+'17HPM_DATA_INPUT'!S308-'XX_17CK AUDITTO INPUT'!R300</f>
        <v>1400</v>
      </c>
      <c r="AN300" s="2065">
        <f>+'17HPM_DATA_INPUT'!T308-'XX_17CK AUDITTO INPUT'!S300</f>
        <v>2576</v>
      </c>
      <c r="AO300" s="2065">
        <f>+'17HPM_DATA_INPUT'!U308-'XX_17CK AUDITTO INPUT'!T300</f>
        <v>3540</v>
      </c>
      <c r="AQ300" s="455" t="str">
        <f>'Departmental PL'!D310</f>
        <v>4470 NEURO MIGRAINE CTR*</v>
      </c>
    </row>
    <row r="301" spans="1:43" ht="20.25" hidden="1" customHeight="1" x14ac:dyDescent="0.25">
      <c r="A301" s="2032" t="s">
        <v>1587</v>
      </c>
      <c r="B301" s="2072" t="s">
        <v>2307</v>
      </c>
      <c r="C301" s="2073">
        <v>2425</v>
      </c>
      <c r="D301" s="2073">
        <v>2342</v>
      </c>
      <c r="E301" s="2073">
        <v>28773</v>
      </c>
      <c r="F301" s="2073">
        <v>30256</v>
      </c>
      <c r="G301" s="2073">
        <v>4045983</v>
      </c>
      <c r="H301" s="2073">
        <v>3504126</v>
      </c>
      <c r="I301" s="2073">
        <v>1687137</v>
      </c>
      <c r="J301" s="2073">
        <v>1415694</v>
      </c>
      <c r="K301" s="2073">
        <v>935164</v>
      </c>
      <c r="L301" s="2073">
        <v>854473</v>
      </c>
      <c r="M301" s="2073">
        <v>751973</v>
      </c>
      <c r="N301" s="2073">
        <v>561221</v>
      </c>
      <c r="O301" s="2073">
        <v>268642</v>
      </c>
      <c r="P301" s="2073">
        <v>218133</v>
      </c>
      <c r="Q301" s="2073">
        <v>587908</v>
      </c>
      <c r="R301" s="2073">
        <v>540498</v>
      </c>
      <c r="S301" s="2073">
        <v>-104577</v>
      </c>
      <c r="T301" s="2073">
        <v>-197411</v>
      </c>
      <c r="U301" s="2061" t="str">
        <f t="shared" si="4"/>
        <v>Total ASC</v>
      </c>
      <c r="W301" s="455" t="b">
        <f>+'17HPM_DATA_INPUT'!C309='XX_17CK AUDITTO INPUT'!U301</f>
        <v>1</v>
      </c>
      <c r="X301" s="2065">
        <f>+'17HPM_DATA_INPUT'!D309-'XX_17CK AUDITTO INPUT'!C301</f>
        <v>2273</v>
      </c>
      <c r="Y301" s="2065">
        <f>+'17HPM_DATA_INPUT'!E309-'XX_17CK AUDITTO INPUT'!D301</f>
        <v>2553</v>
      </c>
      <c r="Z301" s="2065">
        <f>+'17HPM_DATA_INPUT'!F309-'XX_17CK AUDITTO INPUT'!E301</f>
        <v>21426</v>
      </c>
      <c r="AA301" s="2065">
        <f>+'17HPM_DATA_INPUT'!G309-'XX_17CK AUDITTO INPUT'!F301</f>
        <v>34926</v>
      </c>
      <c r="AB301" s="2065">
        <f>+'17HPM_DATA_INPUT'!H309-'XX_17CK AUDITTO INPUT'!G301</f>
        <v>4053779</v>
      </c>
      <c r="AC301" s="2065">
        <f>+'17HPM_DATA_INPUT'!I309-'XX_17CK AUDITTO INPUT'!H301</f>
        <v>4443531</v>
      </c>
      <c r="AD301" s="2065">
        <f>+'17HPM_DATA_INPUT'!J309-'XX_17CK AUDITTO INPUT'!I301</f>
        <v>1648045</v>
      </c>
      <c r="AE301" s="2065">
        <f>+'17HPM_DATA_INPUT'!K309-'XX_17CK AUDITTO INPUT'!J301</f>
        <v>1825193</v>
      </c>
      <c r="AF301" s="2065">
        <f>+'17HPM_DATA_INPUT'!L309-'XX_17CK AUDITTO INPUT'!K301</f>
        <v>695963</v>
      </c>
      <c r="AG301" s="2065">
        <f>+'17HPM_DATA_INPUT'!M309-'XX_17CK AUDITTO INPUT'!L301</f>
        <v>1158922</v>
      </c>
      <c r="AH301" s="2065">
        <f>+'17HPM_DATA_INPUT'!N309-'XX_17CK AUDITTO INPUT'!M301</f>
        <v>952082</v>
      </c>
      <c r="AI301" s="2065">
        <f>+'17HPM_DATA_INPUT'!O309-'XX_17CK AUDITTO INPUT'!N301</f>
        <v>666271</v>
      </c>
      <c r="AJ301" s="2065">
        <f>+'17HPM_DATA_INPUT'!P309-'XX_17CK AUDITTO INPUT'!O301</f>
        <v>196295</v>
      </c>
      <c r="AK301" s="2065">
        <f>+'17HPM_DATA_INPUT'!Q309-'XX_17CK AUDITTO INPUT'!P301</f>
        <v>295778</v>
      </c>
      <c r="AL301" s="2065">
        <f>+'17HPM_DATA_INPUT'!R309-'XX_17CK AUDITTO INPUT'!Q301</f>
        <v>466739</v>
      </c>
      <c r="AM301" s="2065">
        <f>+'17HPM_DATA_INPUT'!S309-'XX_17CK AUDITTO INPUT'!R301</f>
        <v>687366</v>
      </c>
      <c r="AN301" s="2065">
        <f>+'17HPM_DATA_INPUT'!T309-'XX_17CK AUDITTO INPUT'!S301</f>
        <v>289047</v>
      </c>
      <c r="AO301" s="2065">
        <f>+'17HPM_DATA_INPUT'!U309-'XX_17CK AUDITTO INPUT'!T301</f>
        <v>-316872</v>
      </c>
      <c r="AQ301" s="455" t="str">
        <f>'Departmental PL'!D311</f>
        <v>4480 MOVEMENT DISORDERS*</v>
      </c>
    </row>
    <row r="302" spans="1:43" ht="20.25" hidden="1" customHeight="1" x14ac:dyDescent="0.25">
      <c r="A302" s="2067" t="s">
        <v>1577</v>
      </c>
      <c r="B302" s="2058" t="s">
        <v>2455</v>
      </c>
      <c r="C302" s="2060">
        <v>495</v>
      </c>
      <c r="D302" s="2060">
        <v>644</v>
      </c>
      <c r="E302" s="2060">
        <v>562</v>
      </c>
      <c r="F302" s="2060">
        <v>778</v>
      </c>
      <c r="G302" s="2060">
        <v>260750</v>
      </c>
      <c r="H302" s="2060">
        <v>348050</v>
      </c>
      <c r="I302" s="2060">
        <v>87941</v>
      </c>
      <c r="J302" s="2060">
        <v>111590</v>
      </c>
      <c r="K302" s="2060">
        <v>36459</v>
      </c>
      <c r="L302" s="2060">
        <v>50385</v>
      </c>
      <c r="M302" s="2060">
        <v>51482</v>
      </c>
      <c r="N302" s="2060">
        <v>61205</v>
      </c>
      <c r="O302" s="2060">
        <v>10344</v>
      </c>
      <c r="P302" s="2060">
        <v>12665</v>
      </c>
      <c r="Q302" s="2060">
        <v>26666</v>
      </c>
      <c r="R302" s="2060">
        <v>44106</v>
      </c>
      <c r="S302" s="2060">
        <v>14472</v>
      </c>
      <c r="T302" s="2060">
        <v>4434</v>
      </c>
      <c r="U302" s="2061" t="str">
        <f t="shared" si="4"/>
        <v>4000 ULTRASOUND</v>
      </c>
      <c r="W302" s="455" t="b">
        <f>+'17HPM_DATA_INPUT'!C310='XX_17CK AUDITTO INPUT'!U302</f>
        <v>1</v>
      </c>
      <c r="X302" s="2065">
        <f>+'17HPM_DATA_INPUT'!D310-'XX_17CK AUDITTO INPUT'!C302</f>
        <v>564</v>
      </c>
      <c r="Y302" s="2065">
        <f>+'17HPM_DATA_INPUT'!E310-'XX_17CK AUDITTO INPUT'!D302</f>
        <v>579</v>
      </c>
      <c r="Z302" s="2065">
        <f>+'17HPM_DATA_INPUT'!F310-'XX_17CK AUDITTO INPUT'!E302</f>
        <v>636</v>
      </c>
      <c r="AA302" s="2065">
        <f>+'17HPM_DATA_INPUT'!G310-'XX_17CK AUDITTO INPUT'!F302</f>
        <v>692</v>
      </c>
      <c r="AB302" s="2065">
        <f>+'17HPM_DATA_INPUT'!H310-'XX_17CK AUDITTO INPUT'!G302</f>
        <v>315040</v>
      </c>
      <c r="AC302" s="2065">
        <f>+'17HPM_DATA_INPUT'!I310-'XX_17CK AUDITTO INPUT'!H302</f>
        <v>335193</v>
      </c>
      <c r="AD302" s="2065">
        <f>+'17HPM_DATA_INPUT'!J310-'XX_17CK AUDITTO INPUT'!I302</f>
        <v>94763</v>
      </c>
      <c r="AE302" s="2065">
        <f>+'17HPM_DATA_INPUT'!K310-'XX_17CK AUDITTO INPUT'!J302</f>
        <v>110306</v>
      </c>
      <c r="AF302" s="2065">
        <f>+'17HPM_DATA_INPUT'!L310-'XX_17CK AUDITTO INPUT'!K302</f>
        <v>43314</v>
      </c>
      <c r="AG302" s="2065">
        <f>+'17HPM_DATA_INPUT'!M310-'XX_17CK AUDITTO INPUT'!L302</f>
        <v>46773</v>
      </c>
      <c r="AH302" s="2065">
        <f>+'17HPM_DATA_INPUT'!N310-'XX_17CK AUDITTO INPUT'!M302</f>
        <v>51449</v>
      </c>
      <c r="AI302" s="2065">
        <f>+'17HPM_DATA_INPUT'!O310-'XX_17CK AUDITTO INPUT'!N302</f>
        <v>63534</v>
      </c>
      <c r="AJ302" s="2065">
        <f>+'17HPM_DATA_INPUT'!P310-'XX_17CK AUDITTO INPUT'!O302</f>
        <v>12073</v>
      </c>
      <c r="AK302" s="2065">
        <f>+'17HPM_DATA_INPUT'!Q310-'XX_17CK AUDITTO INPUT'!P302</f>
        <v>11757</v>
      </c>
      <c r="AL302" s="2065">
        <f>+'17HPM_DATA_INPUT'!R310-'XX_17CK AUDITTO INPUT'!Q302</f>
        <v>28665</v>
      </c>
      <c r="AM302" s="2065">
        <f>+'17HPM_DATA_INPUT'!S310-'XX_17CK AUDITTO INPUT'!R302</f>
        <v>40944</v>
      </c>
      <c r="AN302" s="2065">
        <f>+'17HPM_DATA_INPUT'!T310-'XX_17CK AUDITTO INPUT'!S302</f>
        <v>10712</v>
      </c>
      <c r="AO302" s="2065">
        <f>+'17HPM_DATA_INPUT'!U310-'XX_17CK AUDITTO INPUT'!T302</f>
        <v>10833</v>
      </c>
      <c r="AQ302" s="455" t="str">
        <f>'Departmental PL'!D312</f>
        <v>6100 NEURO BALANCE LAB</v>
      </c>
    </row>
    <row r="303" spans="1:43" ht="20.25" hidden="1" customHeight="1" x14ac:dyDescent="0.25">
      <c r="A303" s="2067" t="s">
        <v>1578</v>
      </c>
      <c r="B303" s="2058" t="s">
        <v>2456</v>
      </c>
      <c r="C303" s="2060">
        <v>1475</v>
      </c>
      <c r="D303" s="2060">
        <v>1943</v>
      </c>
      <c r="E303" s="2060">
        <v>78092</v>
      </c>
      <c r="F303" s="2060">
        <v>96344</v>
      </c>
      <c r="G303" s="2060">
        <v>2670839</v>
      </c>
      <c r="H303" s="2060">
        <v>3364385</v>
      </c>
      <c r="I303" s="2060">
        <v>858775</v>
      </c>
      <c r="J303" s="2060">
        <v>1075416</v>
      </c>
      <c r="K303" s="2060">
        <v>194434</v>
      </c>
      <c r="L303" s="2060">
        <v>271733</v>
      </c>
      <c r="M303" s="2060">
        <v>664341</v>
      </c>
      <c r="N303" s="2060">
        <v>803683</v>
      </c>
      <c r="O303" s="2060">
        <v>57410</v>
      </c>
      <c r="P303" s="2060">
        <v>71424</v>
      </c>
      <c r="Q303" s="2060">
        <v>138348</v>
      </c>
      <c r="R303" s="2060">
        <v>204481</v>
      </c>
      <c r="S303" s="2060">
        <v>468583</v>
      </c>
      <c r="T303" s="2060">
        <v>527778</v>
      </c>
      <c r="U303" s="2061" t="str">
        <f t="shared" si="4"/>
        <v>4020 CT SCANS</v>
      </c>
      <c r="W303" s="455" t="b">
        <f>+'17HPM_DATA_INPUT'!C311='XX_17CK AUDITTO INPUT'!U303</f>
        <v>1</v>
      </c>
      <c r="X303" s="2065">
        <f>+'17HPM_DATA_INPUT'!D311-'XX_17CK AUDITTO INPUT'!C303</f>
        <v>1518</v>
      </c>
      <c r="Y303" s="2065">
        <f>+'17HPM_DATA_INPUT'!E311-'XX_17CK AUDITTO INPUT'!D303</f>
        <v>1626</v>
      </c>
      <c r="Z303" s="2065">
        <f>+'17HPM_DATA_INPUT'!F311-'XX_17CK AUDITTO INPUT'!E303</f>
        <v>82748</v>
      </c>
      <c r="AA303" s="2065">
        <f>+'17HPM_DATA_INPUT'!G311-'XX_17CK AUDITTO INPUT'!F303</f>
        <v>85901</v>
      </c>
      <c r="AB303" s="2065">
        <f>+'17HPM_DATA_INPUT'!H311-'XX_17CK AUDITTO INPUT'!G303</f>
        <v>2969428</v>
      </c>
      <c r="AC303" s="2065">
        <f>+'17HPM_DATA_INPUT'!I311-'XX_17CK AUDITTO INPUT'!H303</f>
        <v>2988367</v>
      </c>
      <c r="AD303" s="2065">
        <f>+'17HPM_DATA_INPUT'!J311-'XX_17CK AUDITTO INPUT'!I303</f>
        <v>837583</v>
      </c>
      <c r="AE303" s="2065">
        <f>+'17HPM_DATA_INPUT'!K311-'XX_17CK AUDITTO INPUT'!J303</f>
        <v>946426</v>
      </c>
      <c r="AF303" s="2065">
        <f>+'17HPM_DATA_INPUT'!L311-'XX_17CK AUDITTO INPUT'!K303</f>
        <v>214031</v>
      </c>
      <c r="AG303" s="2065">
        <f>+'17HPM_DATA_INPUT'!M311-'XX_17CK AUDITTO INPUT'!L303</f>
        <v>230974</v>
      </c>
      <c r="AH303" s="2065">
        <f>+'17HPM_DATA_INPUT'!N311-'XX_17CK AUDITTO INPUT'!M303</f>
        <v>623552</v>
      </c>
      <c r="AI303" s="2065">
        <f>+'17HPM_DATA_INPUT'!O311-'XX_17CK AUDITTO INPUT'!N303</f>
        <v>715451</v>
      </c>
      <c r="AJ303" s="2065">
        <f>+'17HPM_DATA_INPUT'!P311-'XX_17CK AUDITTO INPUT'!O303</f>
        <v>61905</v>
      </c>
      <c r="AK303" s="2065">
        <f>+'17HPM_DATA_INPUT'!Q311-'XX_17CK AUDITTO INPUT'!P303</f>
        <v>60710</v>
      </c>
      <c r="AL303" s="2065">
        <f>+'17HPM_DATA_INPUT'!R311-'XX_17CK AUDITTO INPUT'!Q303</f>
        <v>151570</v>
      </c>
      <c r="AM303" s="2065">
        <f>+'17HPM_DATA_INPUT'!S311-'XX_17CK AUDITTO INPUT'!R303</f>
        <v>173811</v>
      </c>
      <c r="AN303" s="2065">
        <f>+'17HPM_DATA_INPUT'!T311-'XX_17CK AUDITTO INPUT'!S303</f>
        <v>410077</v>
      </c>
      <c r="AO303" s="2065">
        <f>+'17HPM_DATA_INPUT'!U311-'XX_17CK AUDITTO INPUT'!T303</f>
        <v>480930</v>
      </c>
      <c r="AQ303" s="455" t="str">
        <f>'Departmental PL'!D313</f>
        <v>6120 OPD-MED NEURO</v>
      </c>
    </row>
    <row r="304" spans="1:43" ht="20.25" hidden="1" customHeight="1" x14ac:dyDescent="0.25">
      <c r="A304" s="2067" t="s">
        <v>1579</v>
      </c>
      <c r="B304" s="2058" t="s">
        <v>2457</v>
      </c>
      <c r="C304" s="2060">
        <v>2466</v>
      </c>
      <c r="D304" s="2060">
        <v>3179</v>
      </c>
      <c r="E304" s="2060">
        <v>3266</v>
      </c>
      <c r="F304" s="2060">
        <v>4302</v>
      </c>
      <c r="G304" s="2060">
        <v>567484</v>
      </c>
      <c r="H304" s="2060">
        <v>722924</v>
      </c>
      <c r="I304" s="2060">
        <v>179203</v>
      </c>
      <c r="J304" s="2060">
        <v>227674</v>
      </c>
      <c r="K304" s="2060">
        <v>100413</v>
      </c>
      <c r="L304" s="2060">
        <v>147163</v>
      </c>
      <c r="M304" s="2060">
        <v>78791</v>
      </c>
      <c r="N304" s="2060">
        <v>80511</v>
      </c>
      <c r="O304" s="2060">
        <v>28489</v>
      </c>
      <c r="P304" s="2060">
        <v>36991</v>
      </c>
      <c r="Q304" s="2060">
        <v>121053</v>
      </c>
      <c r="R304" s="2060">
        <v>201984</v>
      </c>
      <c r="S304" s="2060">
        <v>-70751</v>
      </c>
      <c r="T304" s="2060">
        <v>-158465</v>
      </c>
      <c r="U304" s="2061" t="str">
        <f t="shared" si="4"/>
        <v>4040 DIAGNOSTIC X-RAY</v>
      </c>
      <c r="W304" s="455" t="b">
        <f>+'17HPM_DATA_INPUT'!C312='XX_17CK AUDITTO INPUT'!U304</f>
        <v>1</v>
      </c>
      <c r="X304" s="2065">
        <f>+'17HPM_DATA_INPUT'!D312-'XX_17CK AUDITTO INPUT'!C304</f>
        <v>2460</v>
      </c>
      <c r="Y304" s="2065">
        <f>+'17HPM_DATA_INPUT'!E312-'XX_17CK AUDITTO INPUT'!D304</f>
        <v>2939</v>
      </c>
      <c r="Z304" s="2065">
        <f>+'17HPM_DATA_INPUT'!F312-'XX_17CK AUDITTO INPUT'!E304</f>
        <v>3175</v>
      </c>
      <c r="AA304" s="2065">
        <f>+'17HPM_DATA_INPUT'!G312-'XX_17CK AUDITTO INPUT'!F304</f>
        <v>3855</v>
      </c>
      <c r="AB304" s="2065">
        <f>+'17HPM_DATA_INPUT'!H312-'XX_17CK AUDITTO INPUT'!G304</f>
        <v>584227</v>
      </c>
      <c r="AC304" s="2065">
        <f>+'17HPM_DATA_INPUT'!I312-'XX_17CK AUDITTO INPUT'!H304</f>
        <v>665473</v>
      </c>
      <c r="AD304" s="2065">
        <f>+'17HPM_DATA_INPUT'!J312-'XX_17CK AUDITTO INPUT'!I304</f>
        <v>168763</v>
      </c>
      <c r="AE304" s="2065">
        <f>+'17HPM_DATA_INPUT'!K312-'XX_17CK AUDITTO INPUT'!J304</f>
        <v>211558</v>
      </c>
      <c r="AF304" s="2065">
        <f>+'17HPM_DATA_INPUT'!L312-'XX_17CK AUDITTO INPUT'!K304</f>
        <v>103365</v>
      </c>
      <c r="AG304" s="2065">
        <f>+'17HPM_DATA_INPUT'!M312-'XX_17CK AUDITTO INPUT'!L304</f>
        <v>132830</v>
      </c>
      <c r="AH304" s="2065">
        <f>+'17HPM_DATA_INPUT'!N312-'XX_17CK AUDITTO INPUT'!M304</f>
        <v>65397</v>
      </c>
      <c r="AI304" s="2065">
        <f>+'17HPM_DATA_INPUT'!O312-'XX_17CK AUDITTO INPUT'!N304</f>
        <v>78728</v>
      </c>
      <c r="AJ304" s="2065">
        <f>+'17HPM_DATA_INPUT'!P312-'XX_17CK AUDITTO INPUT'!O304</f>
        <v>28775</v>
      </c>
      <c r="AK304" s="2065">
        <f>+'17HPM_DATA_INPUT'!Q312-'XX_17CK AUDITTO INPUT'!P304</f>
        <v>33389</v>
      </c>
      <c r="AL304" s="2065">
        <f>+'17HPM_DATA_INPUT'!R312-'XX_17CK AUDITTO INPUT'!Q304</f>
        <v>118221</v>
      </c>
      <c r="AM304" s="2065">
        <f>+'17HPM_DATA_INPUT'!S312-'XX_17CK AUDITTO INPUT'!R304</f>
        <v>182312</v>
      </c>
      <c r="AN304" s="2065">
        <f>+'17HPM_DATA_INPUT'!T312-'XX_17CK AUDITTO INPUT'!S304</f>
        <v>-81599</v>
      </c>
      <c r="AO304" s="2065">
        <f>+'17HPM_DATA_INPUT'!U312-'XX_17CK AUDITTO INPUT'!T304</f>
        <v>-136973</v>
      </c>
      <c r="AQ304" s="455" t="str">
        <f>'Departmental PL'!D314</f>
        <v>6200 OPD-PED NEUROLOGY*</v>
      </c>
    </row>
    <row r="305" spans="1:43" ht="20.25" hidden="1" customHeight="1" x14ac:dyDescent="0.25">
      <c r="A305" s="2067" t="s">
        <v>1580</v>
      </c>
      <c r="B305" s="2058" t="s">
        <v>2458</v>
      </c>
      <c r="C305" s="2060">
        <v>140</v>
      </c>
      <c r="D305" s="2060">
        <v>119</v>
      </c>
      <c r="E305" s="2060">
        <v>7602</v>
      </c>
      <c r="F305" s="2060">
        <v>5059</v>
      </c>
      <c r="G305" s="2060">
        <v>582766</v>
      </c>
      <c r="H305" s="2060">
        <v>576190</v>
      </c>
      <c r="I305" s="2060">
        <v>216149</v>
      </c>
      <c r="J305" s="2060">
        <v>239515</v>
      </c>
      <c r="K305" s="2060">
        <v>198733</v>
      </c>
      <c r="L305" s="2060">
        <v>281552</v>
      </c>
      <c r="M305" s="2060">
        <v>17417</v>
      </c>
      <c r="N305" s="2060">
        <v>-42036</v>
      </c>
      <c r="O305" s="2060">
        <v>57167</v>
      </c>
      <c r="P305" s="2060">
        <v>71913</v>
      </c>
      <c r="Q305" s="2060">
        <v>96931</v>
      </c>
      <c r="R305" s="2060">
        <v>134252</v>
      </c>
      <c r="S305" s="2060">
        <v>-136681</v>
      </c>
      <c r="T305" s="2060">
        <v>-248202</v>
      </c>
      <c r="U305" s="2061" t="str">
        <f t="shared" si="4"/>
        <v>4050 ANGIOGRAPHY</v>
      </c>
      <c r="W305" s="455" t="b">
        <f>+'17HPM_DATA_INPUT'!C313='XX_17CK AUDITTO INPUT'!U305</f>
        <v>1</v>
      </c>
      <c r="X305" s="2065">
        <f>+'17HPM_DATA_INPUT'!D313-'XX_17CK AUDITTO INPUT'!C305</f>
        <v>161</v>
      </c>
      <c r="Y305" s="2065">
        <f>+'17HPM_DATA_INPUT'!E313-'XX_17CK AUDITTO INPUT'!D305</f>
        <v>115</v>
      </c>
      <c r="Z305" s="2065">
        <f>+'17HPM_DATA_INPUT'!F313-'XX_17CK AUDITTO INPUT'!E305</f>
        <v>5164</v>
      </c>
      <c r="AA305" s="2065">
        <f>+'17HPM_DATA_INPUT'!G313-'XX_17CK AUDITTO INPUT'!F305</f>
        <v>5875</v>
      </c>
      <c r="AB305" s="2065">
        <f>+'17HPM_DATA_INPUT'!H313-'XX_17CK AUDITTO INPUT'!G305</f>
        <v>655341</v>
      </c>
      <c r="AC305" s="2065">
        <f>+'17HPM_DATA_INPUT'!I313-'XX_17CK AUDITTO INPUT'!H305</f>
        <v>473868</v>
      </c>
      <c r="AD305" s="2065">
        <f>+'17HPM_DATA_INPUT'!J313-'XX_17CK AUDITTO INPUT'!I305</f>
        <v>244732</v>
      </c>
      <c r="AE305" s="2065">
        <f>+'17HPM_DATA_INPUT'!K313-'XX_17CK AUDITTO INPUT'!J305</f>
        <v>168282</v>
      </c>
      <c r="AF305" s="2065">
        <f>+'17HPM_DATA_INPUT'!L313-'XX_17CK AUDITTO INPUT'!K305</f>
        <v>130470</v>
      </c>
      <c r="AG305" s="2065">
        <f>+'17HPM_DATA_INPUT'!M313-'XX_17CK AUDITTO INPUT'!L305</f>
        <v>177953</v>
      </c>
      <c r="AH305" s="2065">
        <f>+'17HPM_DATA_INPUT'!N313-'XX_17CK AUDITTO INPUT'!M305</f>
        <v>114262</v>
      </c>
      <c r="AI305" s="2065">
        <f>+'17HPM_DATA_INPUT'!O313-'XX_17CK AUDITTO INPUT'!N305</f>
        <v>-9672</v>
      </c>
      <c r="AJ305" s="2065">
        <f>+'17HPM_DATA_INPUT'!P313-'XX_17CK AUDITTO INPUT'!O305</f>
        <v>36834</v>
      </c>
      <c r="AK305" s="2065">
        <f>+'17HPM_DATA_INPUT'!Q313-'XX_17CK AUDITTO INPUT'!P305</f>
        <v>45453</v>
      </c>
      <c r="AL305" s="2065">
        <f>+'17HPM_DATA_INPUT'!R313-'XX_17CK AUDITTO INPUT'!Q305</f>
        <v>63772</v>
      </c>
      <c r="AM305" s="2065">
        <f>+'17HPM_DATA_INPUT'!S313-'XX_17CK AUDITTO INPUT'!R305</f>
        <v>84853</v>
      </c>
      <c r="AN305" s="2065">
        <f>+'17HPM_DATA_INPUT'!T313-'XX_17CK AUDITTO INPUT'!S305</f>
        <v>13656</v>
      </c>
      <c r="AO305" s="2065">
        <f>+'17HPM_DATA_INPUT'!U313-'XX_17CK AUDITTO INPUT'!T305</f>
        <v>-139976</v>
      </c>
      <c r="AQ305" s="455" t="str">
        <f>'Departmental PL'!D315</f>
        <v>Total OUTPATIENT</v>
      </c>
    </row>
    <row r="306" spans="1:43" ht="20.25" hidden="1" customHeight="1" x14ac:dyDescent="0.25">
      <c r="A306" s="2067" t="s">
        <v>1581</v>
      </c>
      <c r="B306" s="2058" t="s">
        <v>2459</v>
      </c>
      <c r="C306" s="2060">
        <v>32</v>
      </c>
      <c r="D306" s="2060">
        <v>33</v>
      </c>
      <c r="E306" s="2060">
        <v>89</v>
      </c>
      <c r="F306" s="2060">
        <v>99</v>
      </c>
      <c r="G306" s="2060">
        <v>53883</v>
      </c>
      <c r="H306" s="2060">
        <v>50991</v>
      </c>
      <c r="I306" s="2060">
        <v>17185</v>
      </c>
      <c r="J306" s="2060">
        <v>15908</v>
      </c>
      <c r="K306" s="2060">
        <v>11571</v>
      </c>
      <c r="L306" s="2060">
        <v>14431</v>
      </c>
      <c r="M306" s="2060">
        <v>5614</v>
      </c>
      <c r="N306" s="2060">
        <v>1477</v>
      </c>
      <c r="O306" s="2060">
        <v>3283</v>
      </c>
      <c r="P306" s="2060">
        <v>3627</v>
      </c>
      <c r="Q306" s="2060">
        <v>4975</v>
      </c>
      <c r="R306" s="2060">
        <v>5295</v>
      </c>
      <c r="S306" s="2060">
        <v>-2644</v>
      </c>
      <c r="T306" s="2060">
        <v>-7445</v>
      </c>
      <c r="U306" s="2061" t="str">
        <f t="shared" si="4"/>
        <v>4060 NUCLEAR MEDICINE</v>
      </c>
      <c r="W306" s="455" t="b">
        <f>+'17HPM_DATA_INPUT'!C314='XX_17CK AUDITTO INPUT'!U306</f>
        <v>1</v>
      </c>
      <c r="X306" s="2065">
        <f>+'17HPM_DATA_INPUT'!D314-'XX_17CK AUDITTO INPUT'!C306</f>
        <v>39</v>
      </c>
      <c r="Y306" s="2065">
        <f>+'17HPM_DATA_INPUT'!E314-'XX_17CK AUDITTO INPUT'!D306</f>
        <v>40</v>
      </c>
      <c r="Z306" s="2065">
        <f>+'17HPM_DATA_INPUT'!F314-'XX_17CK AUDITTO INPUT'!E306</f>
        <v>137</v>
      </c>
      <c r="AA306" s="2065">
        <f>+'17HPM_DATA_INPUT'!G314-'XX_17CK AUDITTO INPUT'!F306</f>
        <v>300</v>
      </c>
      <c r="AB306" s="2065">
        <f>+'17HPM_DATA_INPUT'!H314-'XX_17CK AUDITTO INPUT'!G306</f>
        <v>62366</v>
      </c>
      <c r="AC306" s="2065">
        <f>+'17HPM_DATA_INPUT'!I314-'XX_17CK AUDITTO INPUT'!H306</f>
        <v>87258</v>
      </c>
      <c r="AD306" s="2065">
        <f>+'17HPM_DATA_INPUT'!J314-'XX_17CK AUDITTO INPUT'!I306</f>
        <v>18174</v>
      </c>
      <c r="AE306" s="2065">
        <f>+'17HPM_DATA_INPUT'!K314-'XX_17CK AUDITTO INPUT'!J306</f>
        <v>25699</v>
      </c>
      <c r="AF306" s="2065">
        <f>+'17HPM_DATA_INPUT'!L314-'XX_17CK AUDITTO INPUT'!K306</f>
        <v>15671</v>
      </c>
      <c r="AG306" s="2065">
        <f>+'17HPM_DATA_INPUT'!M314-'XX_17CK AUDITTO INPUT'!L306</f>
        <v>23010</v>
      </c>
      <c r="AH306" s="2065">
        <f>+'17HPM_DATA_INPUT'!N314-'XX_17CK AUDITTO INPUT'!M306</f>
        <v>2503</v>
      </c>
      <c r="AI306" s="2065">
        <f>+'17HPM_DATA_INPUT'!O314-'XX_17CK AUDITTO INPUT'!N306</f>
        <v>2689</v>
      </c>
      <c r="AJ306" s="2065">
        <f>+'17HPM_DATA_INPUT'!P314-'XX_17CK AUDITTO INPUT'!O306</f>
        <v>4372</v>
      </c>
      <c r="AK306" s="2065">
        <f>+'17HPM_DATA_INPUT'!Q314-'XX_17CK AUDITTO INPUT'!P306</f>
        <v>5784</v>
      </c>
      <c r="AL306" s="2065">
        <f>+'17HPM_DATA_INPUT'!R314-'XX_17CK AUDITTO INPUT'!Q306</f>
        <v>6191</v>
      </c>
      <c r="AM306" s="2065">
        <f>+'17HPM_DATA_INPUT'!S314-'XX_17CK AUDITTO INPUT'!R306</f>
        <v>8443</v>
      </c>
      <c r="AN306" s="2065">
        <f>+'17HPM_DATA_INPUT'!T314-'XX_17CK AUDITTO INPUT'!S306</f>
        <v>-8059</v>
      </c>
      <c r="AO306" s="2065">
        <f>+'17HPM_DATA_INPUT'!U314-'XX_17CK AUDITTO INPUT'!T306</f>
        <v>-11539</v>
      </c>
      <c r="AQ306" s="455" t="str">
        <f>'Departmental PL'!D316</f>
        <v>4400 EPILEPSY</v>
      </c>
    </row>
    <row r="307" spans="1:43" ht="20.25" hidden="1" customHeight="1" x14ac:dyDescent="0.25">
      <c r="A307" s="2097" t="s">
        <v>1582</v>
      </c>
      <c r="B307" s="2058" t="s">
        <v>2460</v>
      </c>
      <c r="C307" s="2060">
        <v>57</v>
      </c>
      <c r="D307" s="2060">
        <v>55</v>
      </c>
      <c r="E307" s="2060">
        <v>126</v>
      </c>
      <c r="F307" s="2060">
        <v>140</v>
      </c>
      <c r="G307" s="2060">
        <v>117043</v>
      </c>
      <c r="H307" s="2060">
        <v>147702</v>
      </c>
      <c r="I307" s="2060">
        <v>45919</v>
      </c>
      <c r="J307" s="2060">
        <v>57197</v>
      </c>
      <c r="K307" s="2060">
        <v>24484</v>
      </c>
      <c r="L307" s="2060">
        <v>39337</v>
      </c>
      <c r="M307" s="2060">
        <v>21435</v>
      </c>
      <c r="N307" s="2060">
        <v>17859</v>
      </c>
      <c r="O307" s="2060">
        <v>6949</v>
      </c>
      <c r="P307" s="2060">
        <v>9890</v>
      </c>
      <c r="Q307" s="2060">
        <v>5699</v>
      </c>
      <c r="R307" s="2060">
        <v>8515</v>
      </c>
      <c r="S307" s="2060">
        <v>8787</v>
      </c>
      <c r="T307" s="2060">
        <v>-546</v>
      </c>
      <c r="U307" s="2061" t="str">
        <f t="shared" si="4"/>
        <v>4070 NSURG RADIOLOGY</v>
      </c>
      <c r="W307" s="455" t="b">
        <f>+'17HPM_DATA_INPUT'!C315='XX_17CK AUDITTO INPUT'!U307</f>
        <v>1</v>
      </c>
      <c r="X307" s="2065">
        <f>+'17HPM_DATA_INPUT'!D315-'XX_17CK AUDITTO INPUT'!C307</f>
        <v>43</v>
      </c>
      <c r="Y307" s="2065">
        <f>+'17HPM_DATA_INPUT'!E315-'XX_17CK AUDITTO INPUT'!D307</f>
        <v>54</v>
      </c>
      <c r="Z307" s="2065">
        <f>+'17HPM_DATA_INPUT'!F315-'XX_17CK AUDITTO INPUT'!E307</f>
        <v>76</v>
      </c>
      <c r="AA307" s="2065">
        <f>+'17HPM_DATA_INPUT'!G315-'XX_17CK AUDITTO INPUT'!F307</f>
        <v>125</v>
      </c>
      <c r="AB307" s="2065">
        <f>+'17HPM_DATA_INPUT'!H315-'XX_17CK AUDITTO INPUT'!G307</f>
        <v>59516</v>
      </c>
      <c r="AC307" s="2065">
        <f>+'17HPM_DATA_INPUT'!I315-'XX_17CK AUDITTO INPUT'!H307</f>
        <v>98526</v>
      </c>
      <c r="AD307" s="2065">
        <f>+'17HPM_DATA_INPUT'!J315-'XX_17CK AUDITTO INPUT'!I307</f>
        <v>22063</v>
      </c>
      <c r="AE307" s="2065">
        <f>+'17HPM_DATA_INPUT'!K315-'XX_17CK AUDITTO INPUT'!J307</f>
        <v>40108</v>
      </c>
      <c r="AF307" s="2065">
        <f>+'17HPM_DATA_INPUT'!L315-'XX_17CK AUDITTO INPUT'!K307</f>
        <v>12011</v>
      </c>
      <c r="AG307" s="2065">
        <f>+'17HPM_DATA_INPUT'!M315-'XX_17CK AUDITTO INPUT'!L307</f>
        <v>22609</v>
      </c>
      <c r="AH307" s="2065">
        <f>+'17HPM_DATA_INPUT'!N315-'XX_17CK AUDITTO INPUT'!M307</f>
        <v>10051</v>
      </c>
      <c r="AI307" s="2065">
        <f>+'17HPM_DATA_INPUT'!O315-'XX_17CK AUDITTO INPUT'!N307</f>
        <v>17500</v>
      </c>
      <c r="AJ307" s="2065">
        <f>+'17HPM_DATA_INPUT'!P315-'XX_17CK AUDITTO INPUT'!O307</f>
        <v>3310</v>
      </c>
      <c r="AK307" s="2065">
        <f>+'17HPM_DATA_INPUT'!Q315-'XX_17CK AUDITTO INPUT'!P307</f>
        <v>5684</v>
      </c>
      <c r="AL307" s="2065">
        <f>+'17HPM_DATA_INPUT'!R315-'XX_17CK AUDITTO INPUT'!Q307</f>
        <v>2871</v>
      </c>
      <c r="AM307" s="2065">
        <f>+'17HPM_DATA_INPUT'!S315-'XX_17CK AUDITTO INPUT'!R307</f>
        <v>4895</v>
      </c>
      <c r="AN307" s="2065">
        <f>+'17HPM_DATA_INPUT'!T315-'XX_17CK AUDITTO INPUT'!S307</f>
        <v>3870</v>
      </c>
      <c r="AO307" s="2065">
        <f>+'17HPM_DATA_INPUT'!U315-'XX_17CK AUDITTO INPUT'!T307</f>
        <v>6921</v>
      </c>
      <c r="AQ307" s="455" t="str">
        <f>'Departmental PL'!D317</f>
        <v>4420 NEUROMUSCULAR DISEASE</v>
      </c>
    </row>
    <row r="308" spans="1:43" ht="20.25" hidden="1" customHeight="1" x14ac:dyDescent="0.25">
      <c r="A308" s="2067" t="s">
        <v>1583</v>
      </c>
      <c r="B308" s="2058" t="s">
        <v>2461</v>
      </c>
      <c r="C308" s="2060">
        <v>284</v>
      </c>
      <c r="D308" s="2060">
        <v>386</v>
      </c>
      <c r="E308" s="2060">
        <v>9451</v>
      </c>
      <c r="F308" s="2060">
        <v>12545</v>
      </c>
      <c r="G308" s="2060">
        <v>1023015</v>
      </c>
      <c r="H308" s="2060">
        <v>1265675</v>
      </c>
      <c r="I308" s="2060">
        <v>360087</v>
      </c>
      <c r="J308" s="2060">
        <v>405650</v>
      </c>
      <c r="K308" s="2060">
        <v>85318</v>
      </c>
      <c r="L308" s="2060">
        <v>114407</v>
      </c>
      <c r="M308" s="2060">
        <v>274769</v>
      </c>
      <c r="N308" s="2060">
        <v>291244</v>
      </c>
      <c r="O308" s="2060">
        <v>25035</v>
      </c>
      <c r="P308" s="2060">
        <v>29843</v>
      </c>
      <c r="Q308" s="2060">
        <v>107545</v>
      </c>
      <c r="R308" s="2060">
        <v>146168</v>
      </c>
      <c r="S308" s="2060">
        <v>142189</v>
      </c>
      <c r="T308" s="2060">
        <v>115233</v>
      </c>
      <c r="U308" s="2061" t="str">
        <f t="shared" si="4"/>
        <v>4080 MAGNETIC RES IMAGING</v>
      </c>
      <c r="W308" s="455" t="b">
        <f>+'17HPM_DATA_INPUT'!C316='XX_17CK AUDITTO INPUT'!U308</f>
        <v>1</v>
      </c>
      <c r="X308" s="2065">
        <f>+'17HPM_DATA_INPUT'!D316-'XX_17CK AUDITTO INPUT'!C308</f>
        <v>382</v>
      </c>
      <c r="Y308" s="2065">
        <f>+'17HPM_DATA_INPUT'!E316-'XX_17CK AUDITTO INPUT'!D308</f>
        <v>317</v>
      </c>
      <c r="Z308" s="2065">
        <f>+'17HPM_DATA_INPUT'!F316-'XX_17CK AUDITTO INPUT'!E308</f>
        <v>13822</v>
      </c>
      <c r="AA308" s="2065">
        <f>+'17HPM_DATA_INPUT'!G316-'XX_17CK AUDITTO INPUT'!F308</f>
        <v>10998</v>
      </c>
      <c r="AB308" s="2065">
        <f>+'17HPM_DATA_INPUT'!H316-'XX_17CK AUDITTO INPUT'!G308</f>
        <v>1415205</v>
      </c>
      <c r="AC308" s="2065">
        <f>+'17HPM_DATA_INPUT'!I316-'XX_17CK AUDITTO INPUT'!H308</f>
        <v>1051129</v>
      </c>
      <c r="AD308" s="2065">
        <f>+'17HPM_DATA_INPUT'!J316-'XX_17CK AUDITTO INPUT'!I308</f>
        <v>440889</v>
      </c>
      <c r="AE308" s="2065">
        <f>+'17HPM_DATA_INPUT'!K316-'XX_17CK AUDITTO INPUT'!J308</f>
        <v>368446</v>
      </c>
      <c r="AF308" s="2065">
        <f>+'17HPM_DATA_INPUT'!L316-'XX_17CK AUDITTO INPUT'!K308</f>
        <v>117591</v>
      </c>
      <c r="AG308" s="2065">
        <f>+'17HPM_DATA_INPUT'!M316-'XX_17CK AUDITTO INPUT'!L308</f>
        <v>90105</v>
      </c>
      <c r="AH308" s="2065">
        <f>+'17HPM_DATA_INPUT'!N316-'XX_17CK AUDITTO INPUT'!M308</f>
        <v>323297</v>
      </c>
      <c r="AI308" s="2065">
        <f>+'17HPM_DATA_INPUT'!O316-'XX_17CK AUDITTO INPUT'!N308</f>
        <v>278340</v>
      </c>
      <c r="AJ308" s="2065">
        <f>+'17HPM_DATA_INPUT'!P316-'XX_17CK AUDITTO INPUT'!O308</f>
        <v>33871</v>
      </c>
      <c r="AK308" s="2065">
        <f>+'17HPM_DATA_INPUT'!Q316-'XX_17CK AUDITTO INPUT'!P308</f>
        <v>23504</v>
      </c>
      <c r="AL308" s="2065">
        <f>+'17HPM_DATA_INPUT'!R316-'XX_17CK AUDITTO INPUT'!Q308</f>
        <v>142542</v>
      </c>
      <c r="AM308" s="2065">
        <f>+'17HPM_DATA_INPUT'!S316-'XX_17CK AUDITTO INPUT'!R308</f>
        <v>115119</v>
      </c>
      <c r="AN308" s="2065">
        <f>+'17HPM_DATA_INPUT'!T316-'XX_17CK AUDITTO INPUT'!S308</f>
        <v>146885</v>
      </c>
      <c r="AO308" s="2065">
        <f>+'17HPM_DATA_INPUT'!U316-'XX_17CK AUDITTO INPUT'!T308</f>
        <v>139716</v>
      </c>
      <c r="AQ308" s="455" t="str">
        <f>'Departmental PL'!D318</f>
        <v>4440 EVOKED POTENTIAL- NEURO</v>
      </c>
    </row>
    <row r="309" spans="1:43" ht="20.25" hidden="1" customHeight="1" x14ac:dyDescent="0.25">
      <c r="A309" s="2067" t="s">
        <v>1584</v>
      </c>
      <c r="B309" s="2074" t="s">
        <v>2462</v>
      </c>
      <c r="C309" s="2075"/>
      <c r="D309" s="2075"/>
      <c r="E309" s="2075"/>
      <c r="F309" s="2075"/>
      <c r="G309" s="2075"/>
      <c r="H309" s="2075"/>
      <c r="I309" s="2075"/>
      <c r="J309" s="2075"/>
      <c r="K309" s="2075"/>
      <c r="L309" s="2075"/>
      <c r="M309" s="2075"/>
      <c r="N309" s="2075"/>
      <c r="O309" s="2075"/>
      <c r="P309" s="2075"/>
      <c r="Q309" s="2075"/>
      <c r="R309" s="2075"/>
      <c r="S309" s="2075"/>
      <c r="T309" s="2075"/>
      <c r="U309" s="2061" t="str">
        <f t="shared" si="4"/>
        <v>4100 RADIOLOGY-CLCROSSING</v>
      </c>
      <c r="W309" s="455" t="b">
        <f>+'17HPM_DATA_INPUT'!C318='XX_17CK AUDITTO INPUT'!U309</f>
        <v>1</v>
      </c>
      <c r="X309" s="2065">
        <f>+'17HPM_DATA_INPUT'!D318-'XX_17CK AUDITTO INPUT'!C309</f>
        <v>0</v>
      </c>
      <c r="Y309" s="2065">
        <f>+'17HPM_DATA_INPUT'!E318-'XX_17CK AUDITTO INPUT'!D309</f>
        <v>0</v>
      </c>
      <c r="Z309" s="2065">
        <f>+'17HPM_DATA_INPUT'!F318-'XX_17CK AUDITTO INPUT'!E309</f>
        <v>0</v>
      </c>
      <c r="AA309" s="2065">
        <f>+'17HPM_DATA_INPUT'!G318-'XX_17CK AUDITTO INPUT'!F309</f>
        <v>0</v>
      </c>
      <c r="AB309" s="2065">
        <f>+'17HPM_DATA_INPUT'!H318-'XX_17CK AUDITTO INPUT'!G309</f>
        <v>0</v>
      </c>
      <c r="AC309" s="2065">
        <f>+'17HPM_DATA_INPUT'!I318-'XX_17CK AUDITTO INPUT'!H309</f>
        <v>0</v>
      </c>
      <c r="AD309" s="2065">
        <f>+'17HPM_DATA_INPUT'!J318-'XX_17CK AUDITTO INPUT'!I309</f>
        <v>0</v>
      </c>
      <c r="AE309" s="2065">
        <f>+'17HPM_DATA_INPUT'!K318-'XX_17CK AUDITTO INPUT'!J309</f>
        <v>0</v>
      </c>
      <c r="AF309" s="2065">
        <f>+'17HPM_DATA_INPUT'!L318-'XX_17CK AUDITTO INPUT'!K309</f>
        <v>0</v>
      </c>
      <c r="AG309" s="2065">
        <f>+'17HPM_DATA_INPUT'!M318-'XX_17CK AUDITTO INPUT'!L309</f>
        <v>0</v>
      </c>
      <c r="AH309" s="2065">
        <f>+'17HPM_DATA_INPUT'!N318-'XX_17CK AUDITTO INPUT'!M309</f>
        <v>0</v>
      </c>
      <c r="AI309" s="2065">
        <f>+'17HPM_DATA_INPUT'!O318-'XX_17CK AUDITTO INPUT'!N309</f>
        <v>0</v>
      </c>
      <c r="AJ309" s="2065">
        <f>+'17HPM_DATA_INPUT'!P318-'XX_17CK AUDITTO INPUT'!O309</f>
        <v>0</v>
      </c>
      <c r="AK309" s="2065">
        <f>+'17HPM_DATA_INPUT'!Q318-'XX_17CK AUDITTO INPUT'!P309</f>
        <v>0</v>
      </c>
      <c r="AL309" s="2065">
        <f>+'17HPM_DATA_INPUT'!R318-'XX_17CK AUDITTO INPUT'!Q309</f>
        <v>0</v>
      </c>
      <c r="AM309" s="2065">
        <f>+'17HPM_DATA_INPUT'!S318-'XX_17CK AUDITTO INPUT'!R309</f>
        <v>0</v>
      </c>
      <c r="AN309" s="2065">
        <f>+'17HPM_DATA_INPUT'!T318-'XX_17CK AUDITTO INPUT'!S309</f>
        <v>0</v>
      </c>
      <c r="AO309" s="2065">
        <f>+'17HPM_DATA_INPUT'!U318-'XX_17CK AUDITTO INPUT'!T309</f>
        <v>0</v>
      </c>
      <c r="AQ309" s="455" t="str">
        <f>'Departmental PL'!D319</f>
        <v>4460 CEP OUTPATIENT</v>
      </c>
    </row>
    <row r="310" spans="1:43" ht="20.25" hidden="1" customHeight="1" x14ac:dyDescent="0.25">
      <c r="A310" s="2067" t="s">
        <v>1585</v>
      </c>
      <c r="B310" s="2058" t="s">
        <v>2463</v>
      </c>
      <c r="C310" s="2060">
        <v>1</v>
      </c>
      <c r="D310" s="2060">
        <v>1</v>
      </c>
      <c r="E310" s="2060">
        <v>3</v>
      </c>
      <c r="F310" s="2060">
        <v>3</v>
      </c>
      <c r="G310" s="2060">
        <v>528</v>
      </c>
      <c r="H310" s="2060">
        <v>558</v>
      </c>
      <c r="I310" s="2060">
        <v>69</v>
      </c>
      <c r="J310" s="2060">
        <v>298</v>
      </c>
      <c r="K310" s="2060">
        <v>156</v>
      </c>
      <c r="L310" s="2060">
        <v>182</v>
      </c>
      <c r="M310" s="2060">
        <v>-86</v>
      </c>
      <c r="N310" s="2060">
        <v>116</v>
      </c>
      <c r="O310" s="2060">
        <v>44</v>
      </c>
      <c r="P310" s="2060">
        <v>46</v>
      </c>
      <c r="Q310" s="2060">
        <v>52</v>
      </c>
      <c r="R310" s="2060">
        <v>58</v>
      </c>
      <c r="S310" s="2060">
        <v>-183</v>
      </c>
      <c r="T310" s="2060">
        <v>12</v>
      </c>
      <c r="U310" s="2061" t="str">
        <f t="shared" si="4"/>
        <v>4110 BREAST CARE CTR - IMAGING SRVS</v>
      </c>
      <c r="W310" s="455" t="b">
        <f>+'17HPM_DATA_INPUT'!C319='XX_17CK AUDITTO INPUT'!U310</f>
        <v>1</v>
      </c>
      <c r="X310" s="2065">
        <f>+'17HPM_DATA_INPUT'!D319-'XX_17CK AUDITTO INPUT'!C310</f>
        <v>4</v>
      </c>
      <c r="Y310" s="2065">
        <f>+'17HPM_DATA_INPUT'!E319-'XX_17CK AUDITTO INPUT'!D310</f>
        <v>0</v>
      </c>
      <c r="Z310" s="2065">
        <f>+'17HPM_DATA_INPUT'!F319-'XX_17CK AUDITTO INPUT'!E310</f>
        <v>9</v>
      </c>
      <c r="AA310" s="2065">
        <f>+'17HPM_DATA_INPUT'!G319-'XX_17CK AUDITTO INPUT'!F310</f>
        <v>0</v>
      </c>
      <c r="AB310" s="2065">
        <f>+'17HPM_DATA_INPUT'!H319-'XX_17CK AUDITTO INPUT'!G310</f>
        <v>5105</v>
      </c>
      <c r="AC310" s="2065">
        <f>+'17HPM_DATA_INPUT'!I319-'XX_17CK AUDITTO INPUT'!H310</f>
        <v>0</v>
      </c>
      <c r="AD310" s="2065">
        <f>+'17HPM_DATA_INPUT'!J319-'XX_17CK AUDITTO INPUT'!I310</f>
        <v>869</v>
      </c>
      <c r="AE310" s="2065">
        <f>+'17HPM_DATA_INPUT'!K319-'XX_17CK AUDITTO INPUT'!J310</f>
        <v>0</v>
      </c>
      <c r="AF310" s="2065">
        <f>+'17HPM_DATA_INPUT'!L319-'XX_17CK AUDITTO INPUT'!K310</f>
        <v>2252</v>
      </c>
      <c r="AG310" s="2065">
        <f>+'17HPM_DATA_INPUT'!M319-'XX_17CK AUDITTO INPUT'!L310</f>
        <v>0</v>
      </c>
      <c r="AH310" s="2065">
        <f>+'17HPM_DATA_INPUT'!N319-'XX_17CK AUDITTO INPUT'!M310</f>
        <v>-1384</v>
      </c>
      <c r="AI310" s="2065">
        <f>+'17HPM_DATA_INPUT'!O319-'XX_17CK AUDITTO INPUT'!N310</f>
        <v>0</v>
      </c>
      <c r="AJ310" s="2065">
        <f>+'17HPM_DATA_INPUT'!P319-'XX_17CK AUDITTO INPUT'!O310</f>
        <v>633</v>
      </c>
      <c r="AK310" s="2065">
        <f>+'17HPM_DATA_INPUT'!Q319-'XX_17CK AUDITTO INPUT'!P310</f>
        <v>0</v>
      </c>
      <c r="AL310" s="2065">
        <f>+'17HPM_DATA_INPUT'!R319-'XX_17CK AUDITTO INPUT'!Q310</f>
        <v>739</v>
      </c>
      <c r="AM310" s="2065">
        <f>+'17HPM_DATA_INPUT'!S319-'XX_17CK AUDITTO INPUT'!R310</f>
        <v>0</v>
      </c>
      <c r="AN310" s="2065">
        <f>+'17HPM_DATA_INPUT'!T319-'XX_17CK AUDITTO INPUT'!S310</f>
        <v>-2754</v>
      </c>
      <c r="AO310" s="2065">
        <f>+'17HPM_DATA_INPUT'!U319-'XX_17CK AUDITTO INPUT'!T310</f>
        <v>0</v>
      </c>
      <c r="AQ310" s="455" t="str">
        <f>'Departmental PL'!D320</f>
        <v>4480 MOVEMENT DISORDERS</v>
      </c>
    </row>
    <row r="311" spans="1:43" ht="20.25" hidden="1" customHeight="1" x14ac:dyDescent="0.25">
      <c r="A311" s="2067" t="s">
        <v>1586</v>
      </c>
      <c r="B311" s="2058" t="s">
        <v>2464</v>
      </c>
      <c r="C311" s="2060">
        <v>90</v>
      </c>
      <c r="D311" s="2060">
        <v>117</v>
      </c>
      <c r="E311" s="2060">
        <v>2223</v>
      </c>
      <c r="F311" s="2060">
        <v>2756</v>
      </c>
      <c r="G311" s="2060">
        <v>87254</v>
      </c>
      <c r="H311" s="2060">
        <v>104803</v>
      </c>
      <c r="I311" s="2060">
        <v>29302</v>
      </c>
      <c r="J311" s="2060">
        <v>34798</v>
      </c>
      <c r="K311" s="2060">
        <v>11144</v>
      </c>
      <c r="L311" s="2060">
        <v>16919</v>
      </c>
      <c r="M311" s="2060">
        <v>18158</v>
      </c>
      <c r="N311" s="2060">
        <v>17879</v>
      </c>
      <c r="O311" s="2060">
        <v>5378</v>
      </c>
      <c r="P311" s="2060">
        <v>6735</v>
      </c>
      <c r="Q311" s="2060">
        <v>5106</v>
      </c>
      <c r="R311" s="2060">
        <v>6522</v>
      </c>
      <c r="S311" s="2060">
        <v>7674</v>
      </c>
      <c r="T311" s="2060">
        <v>4622</v>
      </c>
      <c r="U311" s="2061" t="str">
        <f t="shared" si="4"/>
        <v>4120 URMC IMAGING STRONG WEST</v>
      </c>
      <c r="W311" s="455" t="b">
        <f>+'17HPM_DATA_INPUT'!C320='XX_17CK AUDITTO INPUT'!U311</f>
        <v>1</v>
      </c>
      <c r="X311" s="2065">
        <f>+'17HPM_DATA_INPUT'!D320-'XX_17CK AUDITTO INPUT'!C311</f>
        <v>98</v>
      </c>
      <c r="Y311" s="2065">
        <f>+'17HPM_DATA_INPUT'!E320-'XX_17CK AUDITTO INPUT'!D311</f>
        <v>94</v>
      </c>
      <c r="Z311" s="2065">
        <f>+'17HPM_DATA_INPUT'!F320-'XX_17CK AUDITTO INPUT'!E311</f>
        <v>3475</v>
      </c>
      <c r="AA311" s="2065">
        <f>+'17HPM_DATA_INPUT'!G320-'XX_17CK AUDITTO INPUT'!F311</f>
        <v>2252</v>
      </c>
      <c r="AB311" s="2065">
        <f>+'17HPM_DATA_INPUT'!H320-'XX_17CK AUDITTO INPUT'!G311</f>
        <v>121776</v>
      </c>
      <c r="AC311" s="2065">
        <f>+'17HPM_DATA_INPUT'!I320-'XX_17CK AUDITTO INPUT'!H311</f>
        <v>82840</v>
      </c>
      <c r="AD311" s="2065">
        <f>+'17HPM_DATA_INPUT'!J320-'XX_17CK AUDITTO INPUT'!I311</f>
        <v>42198</v>
      </c>
      <c r="AE311" s="2065">
        <f>+'17HPM_DATA_INPUT'!K320-'XX_17CK AUDITTO INPUT'!J311</f>
        <v>30593</v>
      </c>
      <c r="AF311" s="2065">
        <f>+'17HPM_DATA_INPUT'!L320-'XX_17CK AUDITTO INPUT'!K311</f>
        <v>13299</v>
      </c>
      <c r="AG311" s="2065">
        <f>+'17HPM_DATA_INPUT'!M320-'XX_17CK AUDITTO INPUT'!L311</f>
        <v>13132</v>
      </c>
      <c r="AH311" s="2065">
        <f>+'17HPM_DATA_INPUT'!N320-'XX_17CK AUDITTO INPUT'!M311</f>
        <v>28899</v>
      </c>
      <c r="AI311" s="2065">
        <f>+'17HPM_DATA_INPUT'!O320-'XX_17CK AUDITTO INPUT'!N311</f>
        <v>17461</v>
      </c>
      <c r="AJ311" s="2065">
        <f>+'17HPM_DATA_INPUT'!P320-'XX_17CK AUDITTO INPUT'!O311</f>
        <v>6221</v>
      </c>
      <c r="AK311" s="2065">
        <f>+'17HPM_DATA_INPUT'!Q320-'XX_17CK AUDITTO INPUT'!P311</f>
        <v>5228</v>
      </c>
      <c r="AL311" s="2065">
        <f>+'17HPM_DATA_INPUT'!R320-'XX_17CK AUDITTO INPUT'!Q311</f>
        <v>6827</v>
      </c>
      <c r="AM311" s="2065">
        <f>+'17HPM_DATA_INPUT'!S320-'XX_17CK AUDITTO INPUT'!R311</f>
        <v>5062</v>
      </c>
      <c r="AN311" s="2065">
        <f>+'17HPM_DATA_INPUT'!T320-'XX_17CK AUDITTO INPUT'!S311</f>
        <v>15850</v>
      </c>
      <c r="AO311" s="2065">
        <f>+'17HPM_DATA_INPUT'!U320-'XX_17CK AUDITTO INPUT'!T311</f>
        <v>7170</v>
      </c>
      <c r="AQ311" s="455" t="str">
        <f>'Departmental PL'!D321</f>
        <v>6120 OPD-MED NEURO</v>
      </c>
    </row>
    <row r="312" spans="1:43" ht="20.25" hidden="1" customHeight="1" x14ac:dyDescent="0.25">
      <c r="A312" s="2033" t="s">
        <v>1587</v>
      </c>
      <c r="B312" s="2076" t="s">
        <v>2308</v>
      </c>
      <c r="C312" s="2077">
        <v>3468</v>
      </c>
      <c r="D312" s="2077">
        <v>4297</v>
      </c>
      <c r="E312" s="2077">
        <v>101414</v>
      </c>
      <c r="F312" s="2077">
        <v>122026</v>
      </c>
      <c r="G312" s="2077">
        <v>5363562</v>
      </c>
      <c r="H312" s="2077">
        <v>6581278</v>
      </c>
      <c r="I312" s="2077">
        <v>1794630</v>
      </c>
      <c r="J312" s="2077">
        <v>2168046</v>
      </c>
      <c r="K312" s="2077">
        <v>662710</v>
      </c>
      <c r="L312" s="2077">
        <v>936109</v>
      </c>
      <c r="M312" s="2077">
        <v>1131920</v>
      </c>
      <c r="N312" s="2077">
        <v>1231937</v>
      </c>
      <c r="O312" s="2077">
        <v>194099</v>
      </c>
      <c r="P312" s="2077">
        <v>243135</v>
      </c>
      <c r="Q312" s="2077">
        <v>506374</v>
      </c>
      <c r="R312" s="2077">
        <v>751381</v>
      </c>
      <c r="S312" s="2077">
        <v>431447</v>
      </c>
      <c r="T312" s="2077">
        <v>237421</v>
      </c>
      <c r="U312" s="2061" t="str">
        <f t="shared" si="4"/>
        <v>Total OBS</v>
      </c>
      <c r="W312" s="455" t="b">
        <f>+'17HPM_DATA_INPUT'!C321='XX_17CK AUDITTO INPUT'!U312</f>
        <v>1</v>
      </c>
      <c r="X312" s="2065">
        <f>+'17HPM_DATA_INPUT'!D321-'XX_17CK AUDITTO INPUT'!C312</f>
        <v>3585</v>
      </c>
      <c r="Y312" s="2065">
        <f>+'17HPM_DATA_INPUT'!E321-'XX_17CK AUDITTO INPUT'!D312</f>
        <v>3945</v>
      </c>
      <c r="Z312" s="2065">
        <f>+'17HPM_DATA_INPUT'!F321-'XX_17CK AUDITTO INPUT'!E312</f>
        <v>109243</v>
      </c>
      <c r="AA312" s="2065">
        <f>+'17HPM_DATA_INPUT'!G321-'XX_17CK AUDITTO INPUT'!F312</f>
        <v>109998</v>
      </c>
      <c r="AB312" s="2065">
        <f>+'17HPM_DATA_INPUT'!H321-'XX_17CK AUDITTO INPUT'!G312</f>
        <v>6188453</v>
      </c>
      <c r="AC312" s="2065">
        <f>+'17HPM_DATA_INPUT'!I321-'XX_17CK AUDITTO INPUT'!H312</f>
        <v>5782654</v>
      </c>
      <c r="AD312" s="2065">
        <f>+'17HPM_DATA_INPUT'!J321-'XX_17CK AUDITTO INPUT'!I312</f>
        <v>1870154</v>
      </c>
      <c r="AE312" s="2065">
        <f>+'17HPM_DATA_INPUT'!K321-'XX_17CK AUDITTO INPUT'!J312</f>
        <v>1901418</v>
      </c>
      <c r="AF312" s="2065">
        <f>+'17HPM_DATA_INPUT'!L321-'XX_17CK AUDITTO INPUT'!K312</f>
        <v>652096</v>
      </c>
      <c r="AG312" s="2065">
        <f>+'17HPM_DATA_INPUT'!M321-'XX_17CK AUDITTO INPUT'!L312</f>
        <v>737387</v>
      </c>
      <c r="AH312" s="2065">
        <f>+'17HPM_DATA_INPUT'!N321-'XX_17CK AUDITTO INPUT'!M312</f>
        <v>1218058</v>
      </c>
      <c r="AI312" s="2065">
        <f>+'17HPM_DATA_INPUT'!O321-'XX_17CK AUDITTO INPUT'!N312</f>
        <v>1164030</v>
      </c>
      <c r="AJ312" s="2065">
        <f>+'17HPM_DATA_INPUT'!P321-'XX_17CK AUDITTO INPUT'!O312</f>
        <v>187994</v>
      </c>
      <c r="AK312" s="2065">
        <f>+'17HPM_DATA_INPUT'!Q321-'XX_17CK AUDITTO INPUT'!P312</f>
        <v>191509</v>
      </c>
      <c r="AL312" s="2065">
        <f>+'17HPM_DATA_INPUT'!R321-'XX_17CK AUDITTO INPUT'!Q312</f>
        <v>521478</v>
      </c>
      <c r="AM312" s="2065">
        <f>+'17HPM_DATA_INPUT'!S321-'XX_17CK AUDITTO INPUT'!R312</f>
        <v>615440</v>
      </c>
      <c r="AN312" s="2065">
        <f>+'17HPM_DATA_INPUT'!T321-'XX_17CK AUDITTO INPUT'!S312</f>
        <v>508585</v>
      </c>
      <c r="AO312" s="2065">
        <f>+'17HPM_DATA_INPUT'!U321-'XX_17CK AUDITTO INPUT'!T312</f>
        <v>357082</v>
      </c>
      <c r="AQ312" s="455" t="str">
        <f>'Departmental PL'!D322</f>
        <v>6200 OPD-PED NEUROLOGY</v>
      </c>
    </row>
    <row r="313" spans="1:43" ht="20.25" hidden="1" customHeight="1" x14ac:dyDescent="0.25">
      <c r="A313" s="2095"/>
      <c r="B313" s="2095" t="s">
        <v>2465</v>
      </c>
      <c r="C313" s="2095">
        <v>92038</v>
      </c>
      <c r="D313" s="2091">
        <v>89045</v>
      </c>
      <c r="E313" s="2092">
        <v>1221725</v>
      </c>
      <c r="F313" s="2092">
        <v>1118569</v>
      </c>
      <c r="G313" s="2092">
        <v>79800680</v>
      </c>
      <c r="H313" s="2092">
        <v>74373079</v>
      </c>
      <c r="I313" s="2092">
        <v>26000674</v>
      </c>
      <c r="J313" s="2092">
        <v>24896589</v>
      </c>
      <c r="K313" s="2092">
        <v>10375141</v>
      </c>
      <c r="L313" s="2092">
        <v>10951068</v>
      </c>
      <c r="M313" s="2092">
        <v>15625533</v>
      </c>
      <c r="N313" s="2092">
        <v>13945521</v>
      </c>
      <c r="O313" s="2092">
        <v>3214032</v>
      </c>
      <c r="P313" s="2092">
        <v>2980650</v>
      </c>
      <c r="Q313" s="2092">
        <v>7295130</v>
      </c>
      <c r="R313" s="2092">
        <v>7791391</v>
      </c>
      <c r="S313" s="2092">
        <v>5116372</v>
      </c>
      <c r="T313" s="2092">
        <v>3173480</v>
      </c>
      <c r="U313" s="2061" t="str">
        <f t="shared" si="4"/>
        <v>Total 010 Radiology</v>
      </c>
      <c r="W313" s="455" t="b">
        <f>+'17HPM_DATA_INPUT'!C322='XX_17CK AUDITTO INPUT'!U313</f>
        <v>1</v>
      </c>
      <c r="X313" s="2065">
        <f>+'17HPM_DATA_INPUT'!D322-'XX_17CK AUDITTO INPUT'!C313</f>
        <v>93725</v>
      </c>
      <c r="Y313" s="2065">
        <f>+'17HPM_DATA_INPUT'!E322-'XX_17CK AUDITTO INPUT'!D313</f>
        <v>91508</v>
      </c>
      <c r="Z313" s="2065">
        <f>+'17HPM_DATA_INPUT'!F322-'XX_17CK AUDITTO INPUT'!E313</f>
        <v>1284593</v>
      </c>
      <c r="AA313" s="2065">
        <f>+'17HPM_DATA_INPUT'!G322-'XX_17CK AUDITTO INPUT'!F313</f>
        <v>1197370</v>
      </c>
      <c r="AB313" s="2065">
        <f>+'17HPM_DATA_INPUT'!H322-'XX_17CK AUDITTO INPUT'!G313</f>
        <v>89046269</v>
      </c>
      <c r="AC313" s="2065">
        <f>+'17HPM_DATA_INPUT'!I322-'XX_17CK AUDITTO INPUT'!H313</f>
        <v>78655609</v>
      </c>
      <c r="AD313" s="2065">
        <f>+'17HPM_DATA_INPUT'!J322-'XX_17CK AUDITTO INPUT'!I313</f>
        <v>28133212</v>
      </c>
      <c r="AE313" s="2065">
        <f>+'17HPM_DATA_INPUT'!K322-'XX_17CK AUDITTO INPUT'!J313</f>
        <v>25767518</v>
      </c>
      <c r="AF313" s="2065">
        <f>+'17HPM_DATA_INPUT'!L322-'XX_17CK AUDITTO INPUT'!K313</f>
        <v>11001291</v>
      </c>
      <c r="AG313" s="2065">
        <f>+'17HPM_DATA_INPUT'!M322-'XX_17CK AUDITTO INPUT'!L313</f>
        <v>11123100</v>
      </c>
      <c r="AH313" s="2065">
        <f>+'17HPM_DATA_INPUT'!N322-'XX_17CK AUDITTO INPUT'!M313</f>
        <v>17131922</v>
      </c>
      <c r="AI313" s="2065">
        <f>+'17HPM_DATA_INPUT'!O322-'XX_17CK AUDITTO INPUT'!N313</f>
        <v>14644418</v>
      </c>
      <c r="AJ313" s="2065">
        <f>+'17HPM_DATA_INPUT'!P322-'XX_17CK AUDITTO INPUT'!O313</f>
        <v>3111136</v>
      </c>
      <c r="AK313" s="2065">
        <f>+'17HPM_DATA_INPUT'!Q322-'XX_17CK AUDITTO INPUT'!P313</f>
        <v>3032310</v>
      </c>
      <c r="AL313" s="2065">
        <f>+'17HPM_DATA_INPUT'!R322-'XX_17CK AUDITTO INPUT'!Q313</f>
        <v>7610824</v>
      </c>
      <c r="AM313" s="2065">
        <f>+'17HPM_DATA_INPUT'!S322-'XX_17CK AUDITTO INPUT'!R313</f>
        <v>7955551</v>
      </c>
      <c r="AN313" s="2065">
        <f>+'17HPM_DATA_INPUT'!T322-'XX_17CK AUDITTO INPUT'!S313</f>
        <v>6409961</v>
      </c>
      <c r="AO313" s="2065">
        <f>+'17HPM_DATA_INPUT'!U322-'XX_17CK AUDITTO INPUT'!T313</f>
        <v>3656557</v>
      </c>
      <c r="AQ313" s="455" t="str">
        <f>'Departmental PL'!D323</f>
        <v>Total ASC</v>
      </c>
    </row>
    <row r="314" spans="1:43" ht="20.25" hidden="1" customHeight="1" x14ac:dyDescent="0.25">
      <c r="A314" s="2067" t="s">
        <v>1588</v>
      </c>
      <c r="B314" s="2058" t="s">
        <v>2466</v>
      </c>
      <c r="C314" s="2060">
        <v>0</v>
      </c>
      <c r="D314" s="2060">
        <v>205</v>
      </c>
      <c r="E314" s="2060">
        <v>0</v>
      </c>
      <c r="F314" s="2060">
        <v>807</v>
      </c>
      <c r="G314" s="2060">
        <v>0</v>
      </c>
      <c r="H314" s="2060">
        <v>280847</v>
      </c>
      <c r="I314" s="2060">
        <v>0</v>
      </c>
      <c r="J314" s="2060">
        <v>110836</v>
      </c>
      <c r="K314" s="2060">
        <v>0</v>
      </c>
      <c r="L314" s="2060">
        <v>92128</v>
      </c>
      <c r="M314" s="2060">
        <v>0</v>
      </c>
      <c r="N314" s="2060">
        <v>18708</v>
      </c>
      <c r="O314" s="2060">
        <v>0</v>
      </c>
      <c r="P314" s="2060">
        <v>2259</v>
      </c>
      <c r="Q314" s="2060">
        <v>0</v>
      </c>
      <c r="R314" s="2060">
        <v>36779</v>
      </c>
      <c r="S314" s="2060">
        <v>0</v>
      </c>
      <c r="T314" s="2060">
        <v>-20329</v>
      </c>
      <c r="U314" s="2061" t="str">
        <f t="shared" si="4"/>
        <v>1960 NS WCC6 BMT</v>
      </c>
      <c r="W314" s="455" t="b">
        <f>+'17HPM_DATA_INPUT'!C323='XX_17CK AUDITTO INPUT'!U314</f>
        <v>1</v>
      </c>
      <c r="X314" s="2065">
        <f>+'17HPM_DATA_INPUT'!D323-'XX_17CK AUDITTO INPUT'!C314</f>
        <v>0</v>
      </c>
      <c r="Y314" s="2065">
        <f>+'17HPM_DATA_INPUT'!E323-'XX_17CK AUDITTO INPUT'!D314</f>
        <v>0</v>
      </c>
      <c r="Z314" s="2065">
        <f>+'17HPM_DATA_INPUT'!F323-'XX_17CK AUDITTO INPUT'!E314</f>
        <v>0</v>
      </c>
      <c r="AA314" s="2065">
        <f>+'17HPM_DATA_INPUT'!G323-'XX_17CK AUDITTO INPUT'!F314</f>
        <v>0</v>
      </c>
      <c r="AB314" s="2065">
        <f>+'17HPM_DATA_INPUT'!H323-'XX_17CK AUDITTO INPUT'!G314</f>
        <v>0</v>
      </c>
      <c r="AC314" s="2065">
        <f>+'17HPM_DATA_INPUT'!I323-'XX_17CK AUDITTO INPUT'!H314</f>
        <v>0</v>
      </c>
      <c r="AD314" s="2065">
        <f>+'17HPM_DATA_INPUT'!J323-'XX_17CK AUDITTO INPUT'!I314</f>
        <v>0</v>
      </c>
      <c r="AE314" s="2065">
        <f>+'17HPM_DATA_INPUT'!K323-'XX_17CK AUDITTO INPUT'!J314</f>
        <v>0</v>
      </c>
      <c r="AF314" s="2065">
        <f>+'17HPM_DATA_INPUT'!L323-'XX_17CK AUDITTO INPUT'!K314</f>
        <v>0</v>
      </c>
      <c r="AG314" s="2065">
        <f>+'17HPM_DATA_INPUT'!M323-'XX_17CK AUDITTO INPUT'!L314</f>
        <v>0</v>
      </c>
      <c r="AH314" s="2065">
        <f>+'17HPM_DATA_INPUT'!N323-'XX_17CK AUDITTO INPUT'!M314</f>
        <v>0</v>
      </c>
      <c r="AI314" s="2065">
        <f>+'17HPM_DATA_INPUT'!O323-'XX_17CK AUDITTO INPUT'!N314</f>
        <v>0</v>
      </c>
      <c r="AJ314" s="2065">
        <f>+'17HPM_DATA_INPUT'!P323-'XX_17CK AUDITTO INPUT'!O314</f>
        <v>0</v>
      </c>
      <c r="AK314" s="2065">
        <f>+'17HPM_DATA_INPUT'!Q323-'XX_17CK AUDITTO INPUT'!P314</f>
        <v>0</v>
      </c>
      <c r="AL314" s="2065">
        <f>+'17HPM_DATA_INPUT'!R323-'XX_17CK AUDITTO INPUT'!Q314</f>
        <v>0</v>
      </c>
      <c r="AM314" s="2065">
        <f>+'17HPM_DATA_INPUT'!S323-'XX_17CK AUDITTO INPUT'!R314</f>
        <v>0</v>
      </c>
      <c r="AN314" s="2065">
        <f>+'17HPM_DATA_INPUT'!T323-'XX_17CK AUDITTO INPUT'!S314</f>
        <v>0</v>
      </c>
      <c r="AO314" s="2065">
        <f>+'17HPM_DATA_INPUT'!U323-'XX_17CK AUDITTO INPUT'!T314</f>
        <v>0</v>
      </c>
      <c r="AQ314" s="455" t="str">
        <f>'Departmental PL'!D324</f>
        <v>4400 EPILEPSY</v>
      </c>
    </row>
    <row r="315" spans="1:43" ht="20.25" hidden="1" customHeight="1" x14ac:dyDescent="0.25">
      <c r="A315" s="2122" t="s">
        <v>1589</v>
      </c>
      <c r="B315" s="2074" t="s">
        <v>2467</v>
      </c>
      <c r="C315" s="2075"/>
      <c r="D315" s="2075"/>
      <c r="E315" s="2075"/>
      <c r="F315" s="2075"/>
      <c r="G315" s="2075"/>
      <c r="H315" s="2075"/>
      <c r="I315" s="2075"/>
      <c r="J315" s="2075"/>
      <c r="K315" s="2075"/>
      <c r="L315" s="2075"/>
      <c r="M315" s="2075"/>
      <c r="N315" s="2075"/>
      <c r="O315" s="2075"/>
      <c r="P315" s="2075"/>
      <c r="Q315" s="2075"/>
      <c r="R315" s="2075"/>
      <c r="S315" s="2075"/>
      <c r="T315" s="2075"/>
      <c r="U315" s="2061" t="str">
        <f t="shared" si="4"/>
        <v>1970 NS WCC7 HEM/ONC</v>
      </c>
      <c r="W315" s="455" t="b">
        <f>+'17HPM_DATA_INPUT'!C324='XX_17CK AUDITTO INPUT'!U315</f>
        <v>1</v>
      </c>
      <c r="X315" s="2065">
        <f>+'17HPM_DATA_INPUT'!D324-'XX_17CK AUDITTO INPUT'!C315</f>
        <v>0</v>
      </c>
      <c r="Y315" s="2065">
        <f>+'17HPM_DATA_INPUT'!E324-'XX_17CK AUDITTO INPUT'!D315</f>
        <v>0</v>
      </c>
      <c r="Z315" s="2065">
        <f>+'17HPM_DATA_INPUT'!F324-'XX_17CK AUDITTO INPUT'!E315</f>
        <v>0</v>
      </c>
      <c r="AA315" s="2065">
        <f>+'17HPM_DATA_INPUT'!G324-'XX_17CK AUDITTO INPUT'!F315</f>
        <v>0</v>
      </c>
      <c r="AB315" s="2065">
        <f>+'17HPM_DATA_INPUT'!H324-'XX_17CK AUDITTO INPUT'!G315</f>
        <v>0</v>
      </c>
      <c r="AC315" s="2065">
        <f>+'17HPM_DATA_INPUT'!I324-'XX_17CK AUDITTO INPUT'!H315</f>
        <v>0</v>
      </c>
      <c r="AD315" s="2065">
        <f>+'17HPM_DATA_INPUT'!J324-'XX_17CK AUDITTO INPUT'!I315</f>
        <v>0</v>
      </c>
      <c r="AE315" s="2065">
        <f>+'17HPM_DATA_INPUT'!K324-'XX_17CK AUDITTO INPUT'!J315</f>
        <v>0</v>
      </c>
      <c r="AF315" s="2065">
        <f>+'17HPM_DATA_INPUT'!L324-'XX_17CK AUDITTO INPUT'!K315</f>
        <v>0</v>
      </c>
      <c r="AG315" s="2065">
        <f>+'17HPM_DATA_INPUT'!M324-'XX_17CK AUDITTO INPUT'!L315</f>
        <v>0</v>
      </c>
      <c r="AH315" s="2065">
        <f>+'17HPM_DATA_INPUT'!N324-'XX_17CK AUDITTO INPUT'!M315</f>
        <v>0</v>
      </c>
      <c r="AI315" s="2065">
        <f>+'17HPM_DATA_INPUT'!O324-'XX_17CK AUDITTO INPUT'!N315</f>
        <v>0</v>
      </c>
      <c r="AJ315" s="2065">
        <f>+'17HPM_DATA_INPUT'!P324-'XX_17CK AUDITTO INPUT'!O315</f>
        <v>0</v>
      </c>
      <c r="AK315" s="2065">
        <f>+'17HPM_DATA_INPUT'!Q324-'XX_17CK AUDITTO INPUT'!P315</f>
        <v>0</v>
      </c>
      <c r="AL315" s="2065">
        <f>+'17HPM_DATA_INPUT'!R324-'XX_17CK AUDITTO INPUT'!Q315</f>
        <v>0</v>
      </c>
      <c r="AM315" s="2065">
        <f>+'17HPM_DATA_INPUT'!S324-'XX_17CK AUDITTO INPUT'!R315</f>
        <v>0</v>
      </c>
      <c r="AN315" s="2065">
        <f>+'17HPM_DATA_INPUT'!T324-'XX_17CK AUDITTO INPUT'!S315</f>
        <v>0</v>
      </c>
      <c r="AO315" s="2065">
        <f>+'17HPM_DATA_INPUT'!U324-'XX_17CK AUDITTO INPUT'!T315</f>
        <v>0</v>
      </c>
      <c r="AQ315" s="455" t="str">
        <f>'Departmental PL'!D325</f>
        <v>4420 NEUROMUSCULAR DISEASE</v>
      </c>
    </row>
    <row r="316" spans="1:43" ht="20.25" hidden="1" customHeight="1" x14ac:dyDescent="0.25">
      <c r="A316" s="2105" t="s">
        <v>2468</v>
      </c>
      <c r="B316" s="2105" t="s">
        <v>2294</v>
      </c>
      <c r="C316" s="2060">
        <v>312</v>
      </c>
      <c r="D316" s="2060">
        <v>0</v>
      </c>
      <c r="E316" s="2060">
        <v>668</v>
      </c>
      <c r="F316" s="2060">
        <v>0</v>
      </c>
      <c r="G316" s="2060">
        <v>137306</v>
      </c>
      <c r="H316" s="2060">
        <v>0</v>
      </c>
      <c r="I316" s="2060">
        <v>58745</v>
      </c>
      <c r="J316" s="2060">
        <v>0</v>
      </c>
      <c r="K316" s="2060">
        <v>639392</v>
      </c>
      <c r="L316" s="2060">
        <v>0</v>
      </c>
      <c r="M316" s="2060">
        <v>-580647</v>
      </c>
      <c r="N316" s="2060">
        <v>0</v>
      </c>
      <c r="O316" s="2060">
        <v>218</v>
      </c>
      <c r="P316" s="2060">
        <v>0</v>
      </c>
      <c r="Q316" s="2060">
        <v>105776</v>
      </c>
      <c r="R316" s="2060">
        <v>0</v>
      </c>
      <c r="S316" s="2060">
        <v>-686641</v>
      </c>
      <c r="T316" s="2060">
        <v>0</v>
      </c>
      <c r="U316" s="2061" t="str">
        <f t="shared" si="4"/>
        <v>2950 MED ONC MYERS CANCER CENTER</v>
      </c>
      <c r="W316" s="455" t="b">
        <f>+'17HPM_DATA_INPUT'!C325='XX_17CK AUDITTO INPUT'!U316</f>
        <v>1</v>
      </c>
      <c r="X316" s="2065">
        <f>+'17HPM_DATA_INPUT'!D325-'XX_17CK AUDITTO INPUT'!C316</f>
        <v>1452</v>
      </c>
      <c r="Y316" s="2065">
        <f>+'17HPM_DATA_INPUT'!E325-'XX_17CK AUDITTO INPUT'!D316</f>
        <v>0</v>
      </c>
      <c r="Z316" s="2065">
        <f>+'17HPM_DATA_INPUT'!F325-'XX_17CK AUDITTO INPUT'!E316</f>
        <v>6688</v>
      </c>
      <c r="AA316" s="2065">
        <f>+'17HPM_DATA_INPUT'!G325-'XX_17CK AUDITTO INPUT'!F316</f>
        <v>0</v>
      </c>
      <c r="AB316" s="2065">
        <f>+'17HPM_DATA_INPUT'!H325-'XX_17CK AUDITTO INPUT'!G316</f>
        <v>1834913</v>
      </c>
      <c r="AC316" s="2065">
        <f>+'17HPM_DATA_INPUT'!I325-'XX_17CK AUDITTO INPUT'!H316</f>
        <v>0</v>
      </c>
      <c r="AD316" s="2065">
        <f>+'17HPM_DATA_INPUT'!J325-'XX_17CK AUDITTO INPUT'!I316</f>
        <v>769336</v>
      </c>
      <c r="AE316" s="2065">
        <f>+'17HPM_DATA_INPUT'!K325-'XX_17CK AUDITTO INPUT'!J316</f>
        <v>0</v>
      </c>
      <c r="AF316" s="2065">
        <f>+'17HPM_DATA_INPUT'!L325-'XX_17CK AUDITTO INPUT'!K316</f>
        <v>910380</v>
      </c>
      <c r="AG316" s="2065">
        <f>+'17HPM_DATA_INPUT'!M325-'XX_17CK AUDITTO INPUT'!L316</f>
        <v>0</v>
      </c>
      <c r="AH316" s="2065">
        <f>+'17HPM_DATA_INPUT'!N325-'XX_17CK AUDITTO INPUT'!M316</f>
        <v>-141044</v>
      </c>
      <c r="AI316" s="2065">
        <f>+'17HPM_DATA_INPUT'!O325-'XX_17CK AUDITTO INPUT'!N316</f>
        <v>0</v>
      </c>
      <c r="AJ316" s="2065">
        <f>+'17HPM_DATA_INPUT'!P325-'XX_17CK AUDITTO INPUT'!O316</f>
        <v>245</v>
      </c>
      <c r="AK316" s="2065">
        <f>+'17HPM_DATA_INPUT'!Q325-'XX_17CK AUDITTO INPUT'!P316</f>
        <v>0</v>
      </c>
      <c r="AL316" s="2065">
        <f>+'17HPM_DATA_INPUT'!R325-'XX_17CK AUDITTO INPUT'!Q316</f>
        <v>104856</v>
      </c>
      <c r="AM316" s="2065">
        <f>+'17HPM_DATA_INPUT'!S325-'XX_17CK AUDITTO INPUT'!R316</f>
        <v>0</v>
      </c>
      <c r="AN316" s="2065">
        <f>+'17HPM_DATA_INPUT'!T325-'XX_17CK AUDITTO INPUT'!S316</f>
        <v>-246145</v>
      </c>
      <c r="AO316" s="2065">
        <f>+'17HPM_DATA_INPUT'!U325-'XX_17CK AUDITTO INPUT'!T316</f>
        <v>0</v>
      </c>
      <c r="AQ316" s="455" t="str">
        <f>'Departmental PL'!D326</f>
        <v>4440 EVOKED POTENTIAL- NEURO</v>
      </c>
    </row>
    <row r="317" spans="1:43" ht="20.25" hidden="1" customHeight="1" x14ac:dyDescent="0.25">
      <c r="A317" s="2067" t="s">
        <v>1590</v>
      </c>
      <c r="B317" s="2058" t="s">
        <v>2295</v>
      </c>
      <c r="C317" s="2060">
        <v>2808</v>
      </c>
      <c r="D317" s="2060">
        <v>3040</v>
      </c>
      <c r="E317" s="2060">
        <v>22808</v>
      </c>
      <c r="F317" s="2060">
        <v>25660</v>
      </c>
      <c r="G317" s="2060">
        <v>37122196</v>
      </c>
      <c r="H317" s="2060">
        <v>33409175</v>
      </c>
      <c r="I317" s="2060">
        <v>12499795</v>
      </c>
      <c r="J317" s="2060">
        <v>14037427</v>
      </c>
      <c r="K317" s="2060">
        <v>5113552</v>
      </c>
      <c r="L317" s="2060">
        <v>5363194</v>
      </c>
      <c r="M317" s="2060">
        <v>7386243</v>
      </c>
      <c r="N317" s="2060">
        <v>8674233</v>
      </c>
      <c r="O317" s="2060">
        <v>260386</v>
      </c>
      <c r="P317" s="2060">
        <v>246133</v>
      </c>
      <c r="Q317" s="2060">
        <v>2844048</v>
      </c>
      <c r="R317" s="2060">
        <v>2707556</v>
      </c>
      <c r="S317" s="2060">
        <v>4281809</v>
      </c>
      <c r="T317" s="2060">
        <v>5720543</v>
      </c>
      <c r="U317" s="2061" t="str">
        <f t="shared" si="4"/>
        <v>4900 RADIATION ONCOLOGY</v>
      </c>
      <c r="W317" s="455" t="b">
        <f>+'17HPM_DATA_INPUT'!C326='XX_17CK AUDITTO INPUT'!U317</f>
        <v>1</v>
      </c>
      <c r="X317" s="2065">
        <f>+'17HPM_DATA_INPUT'!D326-'XX_17CK AUDITTO INPUT'!C317</f>
        <v>3089</v>
      </c>
      <c r="Y317" s="2065">
        <f>+'17HPM_DATA_INPUT'!E326-'XX_17CK AUDITTO INPUT'!D317</f>
        <v>2965</v>
      </c>
      <c r="Z317" s="2065">
        <f>+'17HPM_DATA_INPUT'!F326-'XX_17CK AUDITTO INPUT'!E317</f>
        <v>22774</v>
      </c>
      <c r="AA317" s="2065">
        <f>+'17HPM_DATA_INPUT'!G326-'XX_17CK AUDITTO INPUT'!F317</f>
        <v>22861</v>
      </c>
      <c r="AB317" s="2065">
        <f>+'17HPM_DATA_INPUT'!H326-'XX_17CK AUDITTO INPUT'!G317</f>
        <v>38057727</v>
      </c>
      <c r="AC317" s="2065">
        <f>+'17HPM_DATA_INPUT'!I326-'XX_17CK AUDITTO INPUT'!H317</f>
        <v>35694921</v>
      </c>
      <c r="AD317" s="2065">
        <f>+'17HPM_DATA_INPUT'!J326-'XX_17CK AUDITTO INPUT'!I317</f>
        <v>11640031</v>
      </c>
      <c r="AE317" s="2065">
        <f>+'17HPM_DATA_INPUT'!K326-'XX_17CK AUDITTO INPUT'!J317</f>
        <v>14141486</v>
      </c>
      <c r="AF317" s="2065">
        <f>+'17HPM_DATA_INPUT'!L326-'XX_17CK AUDITTO INPUT'!K317</f>
        <v>5667341</v>
      </c>
      <c r="AG317" s="2065">
        <f>+'17HPM_DATA_INPUT'!M326-'XX_17CK AUDITTO INPUT'!L317</f>
        <v>5360814</v>
      </c>
      <c r="AH317" s="2065">
        <f>+'17HPM_DATA_INPUT'!N326-'XX_17CK AUDITTO INPUT'!M317</f>
        <v>5972690</v>
      </c>
      <c r="AI317" s="2065">
        <f>+'17HPM_DATA_INPUT'!O326-'XX_17CK AUDITTO INPUT'!N317</f>
        <v>8780671</v>
      </c>
      <c r="AJ317" s="2065">
        <f>+'17HPM_DATA_INPUT'!P326-'XX_17CK AUDITTO INPUT'!O317</f>
        <v>245251</v>
      </c>
      <c r="AK317" s="2065">
        <f>+'17HPM_DATA_INPUT'!Q326-'XX_17CK AUDITTO INPUT'!P317</f>
        <v>246023</v>
      </c>
      <c r="AL317" s="2065">
        <f>+'17HPM_DATA_INPUT'!R326-'XX_17CK AUDITTO INPUT'!Q317</f>
        <v>2714290</v>
      </c>
      <c r="AM317" s="2065">
        <f>+'17HPM_DATA_INPUT'!S326-'XX_17CK AUDITTO INPUT'!R317</f>
        <v>2706355</v>
      </c>
      <c r="AN317" s="2065">
        <f>+'17HPM_DATA_INPUT'!T326-'XX_17CK AUDITTO INPUT'!S317</f>
        <v>3013149</v>
      </c>
      <c r="AO317" s="2065">
        <f>+'17HPM_DATA_INPUT'!U326-'XX_17CK AUDITTO INPUT'!T317</f>
        <v>5828294</v>
      </c>
      <c r="AQ317" s="455" t="str">
        <f>'Departmental PL'!D327</f>
        <v>4460 CEP OUTPATIENT</v>
      </c>
    </row>
    <row r="318" spans="1:43" ht="20.25" hidden="1" customHeight="1" x14ac:dyDescent="0.25">
      <c r="A318" s="2106" t="s">
        <v>1591</v>
      </c>
      <c r="B318" s="2058" t="s">
        <v>2469</v>
      </c>
      <c r="C318" s="2060">
        <v>2432</v>
      </c>
      <c r="D318" s="2060">
        <v>2277</v>
      </c>
      <c r="E318" s="2060">
        <v>10081</v>
      </c>
      <c r="F318" s="2060">
        <v>9583</v>
      </c>
      <c r="G318" s="2060">
        <v>3080455</v>
      </c>
      <c r="H318" s="2060">
        <v>2677721</v>
      </c>
      <c r="I318" s="2060">
        <v>1445862</v>
      </c>
      <c r="J318" s="2060">
        <v>1299993</v>
      </c>
      <c r="K318" s="2060">
        <v>1167218</v>
      </c>
      <c r="L318" s="2060">
        <v>1160568</v>
      </c>
      <c r="M318" s="2060">
        <v>278644</v>
      </c>
      <c r="N318" s="2060">
        <v>139425</v>
      </c>
      <c r="O318" s="2060">
        <v>253</v>
      </c>
      <c r="P318" s="2060">
        <v>269</v>
      </c>
      <c r="Q318" s="2060">
        <v>211851</v>
      </c>
      <c r="R318" s="2060">
        <v>176679</v>
      </c>
      <c r="S318" s="2060">
        <v>66540</v>
      </c>
      <c r="T318" s="2060">
        <v>-37522</v>
      </c>
      <c r="U318" s="2061" t="str">
        <f t="shared" si="4"/>
        <v>4910 SMH INFUSION CENTER at HH</v>
      </c>
      <c r="W318" s="455" t="b">
        <f>+'17HPM_DATA_INPUT'!C327='XX_17CK AUDITTO INPUT'!U318</f>
        <v>1</v>
      </c>
      <c r="X318" s="2065">
        <f>+'17HPM_DATA_INPUT'!D327-'XX_17CK AUDITTO INPUT'!C318</f>
        <v>3157</v>
      </c>
      <c r="Y318" s="2065">
        <f>+'17HPM_DATA_INPUT'!E327-'XX_17CK AUDITTO INPUT'!D318</f>
        <v>2297</v>
      </c>
      <c r="Z318" s="2065">
        <f>+'17HPM_DATA_INPUT'!F327-'XX_17CK AUDITTO INPUT'!E318</f>
        <v>11695</v>
      </c>
      <c r="AA318" s="2065">
        <f>+'17HPM_DATA_INPUT'!G327-'XX_17CK AUDITTO INPUT'!F318</f>
        <v>9478</v>
      </c>
      <c r="AB318" s="2065">
        <f>+'17HPM_DATA_INPUT'!H327-'XX_17CK AUDITTO INPUT'!G318</f>
        <v>3632957</v>
      </c>
      <c r="AC318" s="2065">
        <f>+'17HPM_DATA_INPUT'!I327-'XX_17CK AUDITTO INPUT'!H318</f>
        <v>2813371</v>
      </c>
      <c r="AD318" s="2065">
        <f>+'17HPM_DATA_INPUT'!J327-'XX_17CK AUDITTO INPUT'!I318</f>
        <v>1598706</v>
      </c>
      <c r="AE318" s="2065">
        <f>+'17HPM_DATA_INPUT'!K327-'XX_17CK AUDITTO INPUT'!J318</f>
        <v>1341090</v>
      </c>
      <c r="AF318" s="2065">
        <f>+'17HPM_DATA_INPUT'!L327-'XX_17CK AUDITTO INPUT'!K318</f>
        <v>1189264</v>
      </c>
      <c r="AG318" s="2065">
        <f>+'17HPM_DATA_INPUT'!M327-'XX_17CK AUDITTO INPUT'!L318</f>
        <v>1162944</v>
      </c>
      <c r="AH318" s="2065">
        <f>+'17HPM_DATA_INPUT'!N327-'XX_17CK AUDITTO INPUT'!M318</f>
        <v>409443</v>
      </c>
      <c r="AI318" s="2065">
        <f>+'17HPM_DATA_INPUT'!O327-'XX_17CK AUDITTO INPUT'!N318</f>
        <v>178146</v>
      </c>
      <c r="AJ318" s="2065">
        <f>+'17HPM_DATA_INPUT'!P327-'XX_17CK AUDITTO INPUT'!O318</f>
        <v>234</v>
      </c>
      <c r="AK318" s="2065">
        <f>+'17HPM_DATA_INPUT'!Q327-'XX_17CK AUDITTO INPUT'!P318</f>
        <v>269</v>
      </c>
      <c r="AL318" s="2065">
        <f>+'17HPM_DATA_INPUT'!R327-'XX_17CK AUDITTO INPUT'!Q318</f>
        <v>210859</v>
      </c>
      <c r="AM318" s="2065">
        <f>+'17HPM_DATA_INPUT'!S327-'XX_17CK AUDITTO INPUT'!R318</f>
        <v>177040</v>
      </c>
      <c r="AN318" s="2065">
        <f>+'17HPM_DATA_INPUT'!T327-'XX_17CK AUDITTO INPUT'!S318</f>
        <v>198350</v>
      </c>
      <c r="AO318" s="2065">
        <f>+'17HPM_DATA_INPUT'!U327-'XX_17CK AUDITTO INPUT'!T318</f>
        <v>836</v>
      </c>
      <c r="AQ318" s="455" t="str">
        <f>'Departmental PL'!D328</f>
        <v>4480 MOVEMENT DISORDERS</v>
      </c>
    </row>
    <row r="319" spans="1:43" ht="20.25" hidden="1" customHeight="1" x14ac:dyDescent="0.25">
      <c r="A319" s="2090" t="s">
        <v>1592</v>
      </c>
      <c r="B319" s="2058" t="s">
        <v>2470</v>
      </c>
      <c r="C319" s="2060">
        <v>14306</v>
      </c>
      <c r="D319" s="2060">
        <v>12837</v>
      </c>
      <c r="E319" s="2060">
        <v>60166</v>
      </c>
      <c r="F319" s="2060">
        <v>52800</v>
      </c>
      <c r="G319" s="2060">
        <v>17872131</v>
      </c>
      <c r="H319" s="2060">
        <v>14934961</v>
      </c>
      <c r="I319" s="2060">
        <v>8041498</v>
      </c>
      <c r="J319" s="2060">
        <v>6680832</v>
      </c>
      <c r="K319" s="2060">
        <v>7449716</v>
      </c>
      <c r="L319" s="2060">
        <v>6477341</v>
      </c>
      <c r="M319" s="2060">
        <v>591782</v>
      </c>
      <c r="N319" s="2060">
        <v>203491</v>
      </c>
      <c r="O319" s="2060">
        <v>1174</v>
      </c>
      <c r="P319" s="2060">
        <v>1093</v>
      </c>
      <c r="Q319" s="2060">
        <v>2832770</v>
      </c>
      <c r="R319" s="2060">
        <v>2475562</v>
      </c>
      <c r="S319" s="2060">
        <v>-2242163</v>
      </c>
      <c r="T319" s="2060">
        <v>-2273164</v>
      </c>
      <c r="U319" s="2061" t="str">
        <f t="shared" si="4"/>
        <v>4920 MEDICAL ONCOLOGY</v>
      </c>
      <c r="W319" s="455" t="b">
        <f>+'17HPM_DATA_INPUT'!C328='XX_17CK AUDITTO INPUT'!U319</f>
        <v>1</v>
      </c>
      <c r="X319" s="2065">
        <f>+'17HPM_DATA_INPUT'!D328-'XX_17CK AUDITTO INPUT'!C319</f>
        <v>15628</v>
      </c>
      <c r="Y319" s="2065">
        <f>+'17HPM_DATA_INPUT'!E328-'XX_17CK AUDITTO INPUT'!D319</f>
        <v>13348</v>
      </c>
      <c r="Z319" s="2065">
        <f>+'17HPM_DATA_INPUT'!F328-'XX_17CK AUDITTO INPUT'!E319</f>
        <v>62968</v>
      </c>
      <c r="AA319" s="2065">
        <f>+'17HPM_DATA_INPUT'!G328-'XX_17CK AUDITTO INPUT'!F319</f>
        <v>56838</v>
      </c>
      <c r="AB319" s="2065">
        <f>+'17HPM_DATA_INPUT'!H328-'XX_17CK AUDITTO INPUT'!G319</f>
        <v>19036358</v>
      </c>
      <c r="AC319" s="2065">
        <f>+'17HPM_DATA_INPUT'!I328-'XX_17CK AUDITTO INPUT'!H319</f>
        <v>16885869</v>
      </c>
      <c r="AD319" s="2065">
        <f>+'17HPM_DATA_INPUT'!J328-'XX_17CK AUDITTO INPUT'!I319</f>
        <v>7598820</v>
      </c>
      <c r="AE319" s="2065">
        <f>+'17HPM_DATA_INPUT'!K328-'XX_17CK AUDITTO INPUT'!J319</f>
        <v>7444110</v>
      </c>
      <c r="AF319" s="2065">
        <f>+'17HPM_DATA_INPUT'!L328-'XX_17CK AUDITTO INPUT'!K319</f>
        <v>7826209</v>
      </c>
      <c r="AG319" s="2065">
        <f>+'17HPM_DATA_INPUT'!M328-'XX_17CK AUDITTO INPUT'!L319</f>
        <v>7031764</v>
      </c>
      <c r="AH319" s="2065">
        <f>+'17HPM_DATA_INPUT'!N328-'XX_17CK AUDITTO INPUT'!M319</f>
        <v>-227389</v>
      </c>
      <c r="AI319" s="2065">
        <f>+'17HPM_DATA_INPUT'!O328-'XX_17CK AUDITTO INPUT'!N319</f>
        <v>412346</v>
      </c>
      <c r="AJ319" s="2065">
        <f>+'17HPM_DATA_INPUT'!P328-'XX_17CK AUDITTO INPUT'!O319</f>
        <v>1294</v>
      </c>
      <c r="AK319" s="2065">
        <f>+'17HPM_DATA_INPUT'!Q328-'XX_17CK AUDITTO INPUT'!P319</f>
        <v>1187</v>
      </c>
      <c r="AL319" s="2065">
        <f>+'17HPM_DATA_INPUT'!R328-'XX_17CK AUDITTO INPUT'!Q319</f>
        <v>2869598</v>
      </c>
      <c r="AM319" s="2065">
        <f>+'17HPM_DATA_INPUT'!S328-'XX_17CK AUDITTO INPUT'!R319</f>
        <v>2687453</v>
      </c>
      <c r="AN319" s="2065">
        <f>+'17HPM_DATA_INPUT'!T328-'XX_17CK AUDITTO INPUT'!S319</f>
        <v>-3098280</v>
      </c>
      <c r="AO319" s="2065">
        <f>+'17HPM_DATA_INPUT'!U328-'XX_17CK AUDITTO INPUT'!T319</f>
        <v>-2276293</v>
      </c>
      <c r="AQ319" s="455" t="str">
        <f>'Departmental PL'!D329</f>
        <v>6120 OPD-MED NEURO</v>
      </c>
    </row>
    <row r="320" spans="1:43" ht="20.25" hidden="1" customHeight="1" x14ac:dyDescent="0.25">
      <c r="A320" s="2067" t="s">
        <v>1593</v>
      </c>
      <c r="B320" s="2058" t="s">
        <v>2471</v>
      </c>
      <c r="C320" s="2060">
        <v>1822</v>
      </c>
      <c r="D320" s="2060">
        <v>1706</v>
      </c>
      <c r="E320" s="2060">
        <v>3962</v>
      </c>
      <c r="F320" s="2060">
        <v>3753</v>
      </c>
      <c r="G320" s="2060">
        <v>616335</v>
      </c>
      <c r="H320" s="2060">
        <v>587145</v>
      </c>
      <c r="I320" s="2060">
        <v>279570</v>
      </c>
      <c r="J320" s="2060">
        <v>271058</v>
      </c>
      <c r="K320" s="2060">
        <v>539493</v>
      </c>
      <c r="L320" s="2060">
        <v>571630</v>
      </c>
      <c r="M320" s="2060">
        <v>-259923</v>
      </c>
      <c r="N320" s="2060">
        <v>-300572</v>
      </c>
      <c r="O320" s="2060">
        <v>121</v>
      </c>
      <c r="P320" s="2060">
        <v>120</v>
      </c>
      <c r="Q320" s="2060">
        <v>349666</v>
      </c>
      <c r="R320" s="2060">
        <v>335817</v>
      </c>
      <c r="S320" s="2060">
        <v>-609710</v>
      </c>
      <c r="T320" s="2060">
        <v>-636509</v>
      </c>
      <c r="U320" s="2061" t="str">
        <f t="shared" si="4"/>
        <v>4950 BREAST CARE CTR - ONCOLOGY SRVS</v>
      </c>
      <c r="W320" s="455" t="b">
        <f>+'17HPM_DATA_INPUT'!C329='XX_17CK AUDITTO INPUT'!U320</f>
        <v>1</v>
      </c>
      <c r="X320" s="2065">
        <f>+'17HPM_DATA_INPUT'!D329-'XX_17CK AUDITTO INPUT'!C320</f>
        <v>1972</v>
      </c>
      <c r="Y320" s="2065">
        <f>+'17HPM_DATA_INPUT'!E329-'XX_17CK AUDITTO INPUT'!D320</f>
        <v>1785</v>
      </c>
      <c r="Z320" s="2065">
        <f>+'17HPM_DATA_INPUT'!F329-'XX_17CK AUDITTO INPUT'!E320</f>
        <v>4342</v>
      </c>
      <c r="AA320" s="2065">
        <f>+'17HPM_DATA_INPUT'!G329-'XX_17CK AUDITTO INPUT'!F320</f>
        <v>3930</v>
      </c>
      <c r="AB320" s="2065">
        <f>+'17HPM_DATA_INPUT'!H329-'XX_17CK AUDITTO INPUT'!G320</f>
        <v>681855</v>
      </c>
      <c r="AC320" s="2065">
        <f>+'17HPM_DATA_INPUT'!I329-'XX_17CK AUDITTO INPUT'!H320</f>
        <v>628110</v>
      </c>
      <c r="AD320" s="2065">
        <f>+'17HPM_DATA_INPUT'!J329-'XX_17CK AUDITTO INPUT'!I320</f>
        <v>292462</v>
      </c>
      <c r="AE320" s="2065">
        <f>+'17HPM_DATA_INPUT'!K329-'XX_17CK AUDITTO INPUT'!J320</f>
        <v>288979</v>
      </c>
      <c r="AF320" s="2065">
        <f>+'17HPM_DATA_INPUT'!L329-'XX_17CK AUDITTO INPUT'!K320</f>
        <v>559020</v>
      </c>
      <c r="AG320" s="2065">
        <f>+'17HPM_DATA_INPUT'!M329-'XX_17CK AUDITTO INPUT'!L320</f>
        <v>602685</v>
      </c>
      <c r="AH320" s="2065">
        <f>+'17HPM_DATA_INPUT'!N329-'XX_17CK AUDITTO INPUT'!M320</f>
        <v>-266558</v>
      </c>
      <c r="AI320" s="2065">
        <f>+'17HPM_DATA_INPUT'!O329-'XX_17CK AUDITTO INPUT'!N320</f>
        <v>-313706</v>
      </c>
      <c r="AJ320" s="2065">
        <f>+'17HPM_DATA_INPUT'!P329-'XX_17CK AUDITTO INPUT'!O320</f>
        <v>115</v>
      </c>
      <c r="AK320" s="2065">
        <f>+'17HPM_DATA_INPUT'!Q329-'XX_17CK AUDITTO INPUT'!P320</f>
        <v>126</v>
      </c>
      <c r="AL320" s="2065">
        <f>+'17HPM_DATA_INPUT'!R329-'XX_17CK AUDITTO INPUT'!Q320</f>
        <v>347712</v>
      </c>
      <c r="AM320" s="2065">
        <f>+'17HPM_DATA_INPUT'!S329-'XX_17CK AUDITTO INPUT'!R320</f>
        <v>354061</v>
      </c>
      <c r="AN320" s="2065">
        <f>+'17HPM_DATA_INPUT'!T329-'XX_17CK AUDITTO INPUT'!S320</f>
        <v>-614385</v>
      </c>
      <c r="AO320" s="2065">
        <f>+'17HPM_DATA_INPUT'!U329-'XX_17CK AUDITTO INPUT'!T320</f>
        <v>-667894</v>
      </c>
      <c r="AQ320" s="455" t="str">
        <f>'Departmental PL'!D330</f>
        <v>6200 OPD-PED NEUROLOGY</v>
      </c>
    </row>
    <row r="321" spans="1:43" ht="20.25" hidden="1" customHeight="1" x14ac:dyDescent="0.25">
      <c r="A321" s="2067" t="s">
        <v>1594</v>
      </c>
      <c r="B321" s="2058" t="s">
        <v>2472</v>
      </c>
      <c r="C321" s="2060">
        <v>4673</v>
      </c>
      <c r="D321" s="2060">
        <v>4159</v>
      </c>
      <c r="E321" s="2060">
        <v>17546</v>
      </c>
      <c r="F321" s="2060">
        <v>16614</v>
      </c>
      <c r="G321" s="2060">
        <v>4534645</v>
      </c>
      <c r="H321" s="2060">
        <v>4179202</v>
      </c>
      <c r="I321" s="2060">
        <v>2180465</v>
      </c>
      <c r="J321" s="2060">
        <v>2076987</v>
      </c>
      <c r="K321" s="2060">
        <v>2340714</v>
      </c>
      <c r="L321" s="2060">
        <v>2534784</v>
      </c>
      <c r="M321" s="2060">
        <v>-160249</v>
      </c>
      <c r="N321" s="2060">
        <v>-457797</v>
      </c>
      <c r="O321" s="2060">
        <v>480</v>
      </c>
      <c r="P321" s="2060">
        <v>514</v>
      </c>
      <c r="Q321" s="2060">
        <v>459279</v>
      </c>
      <c r="R321" s="2060">
        <v>400866</v>
      </c>
      <c r="S321" s="2060">
        <v>-620008</v>
      </c>
      <c r="T321" s="2060">
        <v>-859178</v>
      </c>
      <c r="U321" s="2061" t="str">
        <f t="shared" si="4"/>
        <v>4960 SMH MED ONC at PLUTA</v>
      </c>
      <c r="W321" s="455" t="b">
        <f>+'17HPM_DATA_INPUT'!C330='XX_17CK AUDITTO INPUT'!U321</f>
        <v>1</v>
      </c>
      <c r="X321" s="2065">
        <f>+'17HPM_DATA_INPUT'!D330-'XX_17CK AUDITTO INPUT'!C321</f>
        <v>4223</v>
      </c>
      <c r="Y321" s="2065">
        <f>+'17HPM_DATA_INPUT'!E330-'XX_17CK AUDITTO INPUT'!D321</f>
        <v>4298</v>
      </c>
      <c r="Z321" s="2065">
        <f>+'17HPM_DATA_INPUT'!F330-'XX_17CK AUDITTO INPUT'!E321</f>
        <v>16613</v>
      </c>
      <c r="AA321" s="2065">
        <f>+'17HPM_DATA_INPUT'!G330-'XX_17CK AUDITTO INPUT'!F321</f>
        <v>16304</v>
      </c>
      <c r="AB321" s="2065">
        <f>+'17HPM_DATA_INPUT'!H330-'XX_17CK AUDITTO INPUT'!G321</f>
        <v>4610764</v>
      </c>
      <c r="AC321" s="2065">
        <f>+'17HPM_DATA_INPUT'!I330-'XX_17CK AUDITTO INPUT'!H321</f>
        <v>4249071</v>
      </c>
      <c r="AD321" s="2065">
        <f>+'17HPM_DATA_INPUT'!J330-'XX_17CK AUDITTO INPUT'!I321</f>
        <v>2115771</v>
      </c>
      <c r="AE321" s="2065">
        <f>+'17HPM_DATA_INPUT'!K330-'XX_17CK AUDITTO INPUT'!J321</f>
        <v>2098887</v>
      </c>
      <c r="AF321" s="2065">
        <f>+'17HPM_DATA_INPUT'!L330-'XX_17CK AUDITTO INPUT'!K321</f>
        <v>2320042</v>
      </c>
      <c r="AG321" s="2065">
        <f>+'17HPM_DATA_INPUT'!M330-'XX_17CK AUDITTO INPUT'!L321</f>
        <v>2471637</v>
      </c>
      <c r="AH321" s="2065">
        <f>+'17HPM_DATA_INPUT'!N330-'XX_17CK AUDITTO INPUT'!M321</f>
        <v>-204271</v>
      </c>
      <c r="AI321" s="2065">
        <f>+'17HPM_DATA_INPUT'!O330-'XX_17CK AUDITTO INPUT'!N321</f>
        <v>-372750</v>
      </c>
      <c r="AJ321" s="2065">
        <f>+'17HPM_DATA_INPUT'!P330-'XX_17CK AUDITTO INPUT'!O321</f>
        <v>461</v>
      </c>
      <c r="AK321" s="2065">
        <f>+'17HPM_DATA_INPUT'!Q330-'XX_17CK AUDITTO INPUT'!P321</f>
        <v>502</v>
      </c>
      <c r="AL321" s="2065">
        <f>+'17HPM_DATA_INPUT'!R330-'XX_17CK AUDITTO INPUT'!Q321</f>
        <v>408510</v>
      </c>
      <c r="AM321" s="2065">
        <f>+'17HPM_DATA_INPUT'!S330-'XX_17CK AUDITTO INPUT'!R321</f>
        <v>390880</v>
      </c>
      <c r="AN321" s="2065">
        <f>+'17HPM_DATA_INPUT'!T330-'XX_17CK AUDITTO INPUT'!S321</f>
        <v>-613243</v>
      </c>
      <c r="AO321" s="2065">
        <f>+'17HPM_DATA_INPUT'!U330-'XX_17CK AUDITTO INPUT'!T321</f>
        <v>-764131</v>
      </c>
      <c r="AQ321" s="455" t="str">
        <f>'Departmental PL'!D331</f>
        <v>Total OBS</v>
      </c>
    </row>
    <row r="322" spans="1:43" ht="20.25" hidden="1" customHeight="1" x14ac:dyDescent="0.25">
      <c r="A322" s="2067" t="s">
        <v>1595</v>
      </c>
      <c r="B322" s="2058" t="s">
        <v>2473</v>
      </c>
      <c r="C322" s="2060">
        <v>1009</v>
      </c>
      <c r="D322" s="2060">
        <v>1231</v>
      </c>
      <c r="E322" s="2060">
        <v>10249</v>
      </c>
      <c r="F322" s="2060">
        <v>13935</v>
      </c>
      <c r="G322" s="2060">
        <v>10536299</v>
      </c>
      <c r="H322" s="2060">
        <v>12177279</v>
      </c>
      <c r="I322" s="2060">
        <v>4440098</v>
      </c>
      <c r="J322" s="2060">
        <v>5498568</v>
      </c>
      <c r="K322" s="2060">
        <v>1393905</v>
      </c>
      <c r="L322" s="2060">
        <v>1593156</v>
      </c>
      <c r="M322" s="2060">
        <v>3046193</v>
      </c>
      <c r="N322" s="2060">
        <v>3905412</v>
      </c>
      <c r="O322" s="2060">
        <v>76</v>
      </c>
      <c r="P322" s="2060">
        <v>80</v>
      </c>
      <c r="Q322" s="2060">
        <v>368299</v>
      </c>
      <c r="R322" s="2060">
        <v>390148</v>
      </c>
      <c r="S322" s="2060">
        <v>2677819</v>
      </c>
      <c r="T322" s="2060">
        <v>3515184</v>
      </c>
      <c r="U322" s="2061" t="str">
        <f t="shared" si="4"/>
        <v>4970 SMH RAD ONC at PLUTA</v>
      </c>
      <c r="W322" s="455" t="b">
        <f>+'17HPM_DATA_INPUT'!C331='XX_17CK AUDITTO INPUT'!U322</f>
        <v>1</v>
      </c>
      <c r="X322" s="2065">
        <f>+'17HPM_DATA_INPUT'!D331-'XX_17CK AUDITTO INPUT'!C322</f>
        <v>1094</v>
      </c>
      <c r="Y322" s="2065">
        <f>+'17HPM_DATA_INPUT'!E331-'XX_17CK AUDITTO INPUT'!D322</f>
        <v>1085</v>
      </c>
      <c r="Z322" s="2065">
        <f>+'17HPM_DATA_INPUT'!F331-'XX_17CK AUDITTO INPUT'!E322</f>
        <v>12143</v>
      </c>
      <c r="AA322" s="2065">
        <f>+'17HPM_DATA_INPUT'!G331-'XX_17CK AUDITTO INPUT'!F322</f>
        <v>11970</v>
      </c>
      <c r="AB322" s="2065">
        <f>+'17HPM_DATA_INPUT'!H331-'XX_17CK AUDITTO INPUT'!G322</f>
        <v>13259832</v>
      </c>
      <c r="AC322" s="2065">
        <f>+'17HPM_DATA_INPUT'!I331-'XX_17CK AUDITTO INPUT'!H322</f>
        <v>11884717</v>
      </c>
      <c r="AD322" s="2065">
        <f>+'17HPM_DATA_INPUT'!J331-'XX_17CK AUDITTO INPUT'!I322</f>
        <v>4800206</v>
      </c>
      <c r="AE322" s="2065">
        <f>+'17HPM_DATA_INPUT'!K331-'XX_17CK AUDITTO INPUT'!J322</f>
        <v>4954789</v>
      </c>
      <c r="AF322" s="2065">
        <f>+'17HPM_DATA_INPUT'!L331-'XX_17CK AUDITTO INPUT'!K322</f>
        <v>1461930</v>
      </c>
      <c r="AG322" s="2065">
        <f>+'17HPM_DATA_INPUT'!M331-'XX_17CK AUDITTO INPUT'!L322</f>
        <v>1473379</v>
      </c>
      <c r="AH322" s="2065">
        <f>+'17HPM_DATA_INPUT'!N331-'XX_17CK AUDITTO INPUT'!M322</f>
        <v>3338276</v>
      </c>
      <c r="AI322" s="2065">
        <f>+'17HPM_DATA_INPUT'!O331-'XX_17CK AUDITTO INPUT'!N322</f>
        <v>3481410</v>
      </c>
      <c r="AJ322" s="2065">
        <f>+'17HPM_DATA_INPUT'!P331-'XX_17CK AUDITTO INPUT'!O322</f>
        <v>74</v>
      </c>
      <c r="AK322" s="2065">
        <f>+'17HPM_DATA_INPUT'!Q331-'XX_17CK AUDITTO INPUT'!P322</f>
        <v>74</v>
      </c>
      <c r="AL322" s="2065">
        <f>+'17HPM_DATA_INPUT'!R331-'XX_17CK AUDITTO INPUT'!Q322</f>
        <v>400268</v>
      </c>
      <c r="AM322" s="2065">
        <f>+'17HPM_DATA_INPUT'!S331-'XX_17CK AUDITTO INPUT'!R322</f>
        <v>360816</v>
      </c>
      <c r="AN322" s="2065">
        <f>+'17HPM_DATA_INPUT'!T331-'XX_17CK AUDITTO INPUT'!S322</f>
        <v>2937933</v>
      </c>
      <c r="AO322" s="2065">
        <f>+'17HPM_DATA_INPUT'!U331-'XX_17CK AUDITTO INPUT'!T322</f>
        <v>3120520</v>
      </c>
      <c r="AQ322" s="455">
        <f>'Departmental PL'!D332</f>
        <v>0</v>
      </c>
    </row>
    <row r="323" spans="1:43" ht="20.25" hidden="1" customHeight="1" x14ac:dyDescent="0.25">
      <c r="A323" s="2067" t="s">
        <v>1596</v>
      </c>
      <c r="B323" s="2058" t="s">
        <v>2474</v>
      </c>
      <c r="C323" s="2060">
        <v>443</v>
      </c>
      <c r="D323" s="2060">
        <v>440</v>
      </c>
      <c r="E323" s="2060">
        <v>3482</v>
      </c>
      <c r="F323" s="2060">
        <v>4614</v>
      </c>
      <c r="G323" s="2060">
        <v>3807597</v>
      </c>
      <c r="H323" s="2060">
        <v>3644913</v>
      </c>
      <c r="I323" s="2060">
        <v>1447613</v>
      </c>
      <c r="J323" s="2060">
        <v>1501865</v>
      </c>
      <c r="K323" s="2060">
        <v>809780</v>
      </c>
      <c r="L323" s="2060">
        <v>711973</v>
      </c>
      <c r="M323" s="2060">
        <v>637833</v>
      </c>
      <c r="N323" s="2060">
        <v>789892</v>
      </c>
      <c r="O323" s="2060">
        <v>35</v>
      </c>
      <c r="P323" s="2060">
        <v>27</v>
      </c>
      <c r="Q323" s="2060">
        <v>198353</v>
      </c>
      <c r="R323" s="2060">
        <v>165075</v>
      </c>
      <c r="S323" s="2060">
        <v>439445</v>
      </c>
      <c r="T323" s="2060">
        <v>624791</v>
      </c>
      <c r="U323" s="2061" t="str">
        <f t="shared" si="4"/>
        <v>4980 RAD ONC BATAVIA</v>
      </c>
      <c r="W323" s="455" t="b">
        <f>+'17HPM_DATA_INPUT'!C332='XX_17CK AUDITTO INPUT'!U323</f>
        <v>1</v>
      </c>
      <c r="X323" s="2065">
        <f>+'17HPM_DATA_INPUT'!D332-'XX_17CK AUDITTO INPUT'!C323</f>
        <v>530</v>
      </c>
      <c r="Y323" s="2065">
        <f>+'17HPM_DATA_INPUT'!E332-'XX_17CK AUDITTO INPUT'!D323</f>
        <v>435</v>
      </c>
      <c r="Z323" s="2065">
        <f>+'17HPM_DATA_INPUT'!F332-'XX_17CK AUDITTO INPUT'!E323</f>
        <v>3714</v>
      </c>
      <c r="AA323" s="2065">
        <f>+'17HPM_DATA_INPUT'!G332-'XX_17CK AUDITTO INPUT'!F323</f>
        <v>4581</v>
      </c>
      <c r="AB323" s="2065">
        <f>+'17HPM_DATA_INPUT'!H332-'XX_17CK AUDITTO INPUT'!G323</f>
        <v>4328067</v>
      </c>
      <c r="AC323" s="2065">
        <f>+'17HPM_DATA_INPUT'!I332-'XX_17CK AUDITTO INPUT'!H323</f>
        <v>5077226</v>
      </c>
      <c r="AD323" s="2065">
        <f>+'17HPM_DATA_INPUT'!J332-'XX_17CK AUDITTO INPUT'!I323</f>
        <v>1596239</v>
      </c>
      <c r="AE323" s="2065">
        <f>+'17HPM_DATA_INPUT'!K332-'XX_17CK AUDITTO INPUT'!J323</f>
        <v>2327655</v>
      </c>
      <c r="AF323" s="2065">
        <f>+'17HPM_DATA_INPUT'!L332-'XX_17CK AUDITTO INPUT'!K323</f>
        <v>815790</v>
      </c>
      <c r="AG323" s="2065">
        <f>+'17HPM_DATA_INPUT'!M332-'XX_17CK AUDITTO INPUT'!L323</f>
        <v>922588</v>
      </c>
      <c r="AH323" s="2065">
        <f>+'17HPM_DATA_INPUT'!N332-'XX_17CK AUDITTO INPUT'!M323</f>
        <v>780450</v>
      </c>
      <c r="AI323" s="2065">
        <f>+'17HPM_DATA_INPUT'!O332-'XX_17CK AUDITTO INPUT'!N323</f>
        <v>1405067</v>
      </c>
      <c r="AJ323" s="2065">
        <f>+'17HPM_DATA_INPUT'!P332-'XX_17CK AUDITTO INPUT'!O323</f>
        <v>35</v>
      </c>
      <c r="AK323" s="2065">
        <f>+'17HPM_DATA_INPUT'!Q332-'XX_17CK AUDITTO INPUT'!P323</f>
        <v>35</v>
      </c>
      <c r="AL323" s="2065">
        <f>+'17HPM_DATA_INPUT'!R332-'XX_17CK AUDITTO INPUT'!Q323</f>
        <v>405118</v>
      </c>
      <c r="AM323" s="2065">
        <f>+'17HPM_DATA_INPUT'!S332-'XX_17CK AUDITTO INPUT'!R323</f>
        <v>213906</v>
      </c>
      <c r="AN323" s="2065">
        <f>+'17HPM_DATA_INPUT'!T332-'XX_17CK AUDITTO INPUT'!S323</f>
        <v>375297</v>
      </c>
      <c r="AO323" s="2065">
        <f>+'17HPM_DATA_INPUT'!U332-'XX_17CK AUDITTO INPUT'!T323</f>
        <v>1191125</v>
      </c>
      <c r="AQ323" s="455" t="str">
        <f>'Departmental PL'!D333</f>
        <v xml:space="preserve">TOTAL 007 Neurology </v>
      </c>
    </row>
    <row r="324" spans="1:43" ht="20.25" hidden="1" customHeight="1" x14ac:dyDescent="0.25">
      <c r="A324" s="2067" t="s">
        <v>1597</v>
      </c>
      <c r="B324" s="2058" t="s">
        <v>2475</v>
      </c>
      <c r="C324" s="2060">
        <v>55</v>
      </c>
      <c r="D324" s="2060">
        <v>41</v>
      </c>
      <c r="E324" s="2060">
        <v>87</v>
      </c>
      <c r="F324" s="2060">
        <v>74</v>
      </c>
      <c r="G324" s="2060">
        <v>131575</v>
      </c>
      <c r="H324" s="2060">
        <v>153283</v>
      </c>
      <c r="I324" s="2060">
        <v>49118</v>
      </c>
      <c r="J324" s="2060">
        <v>61321</v>
      </c>
      <c r="K324" s="2060">
        <v>39853</v>
      </c>
      <c r="L324" s="2060">
        <v>88520</v>
      </c>
      <c r="M324" s="2060">
        <v>9265</v>
      </c>
      <c r="N324" s="2060">
        <v>-27198</v>
      </c>
      <c r="O324" s="2060">
        <v>0</v>
      </c>
      <c r="P324" s="2060">
        <v>0</v>
      </c>
      <c r="Q324" s="2060">
        <v>5320</v>
      </c>
      <c r="R324" s="2060">
        <v>9983</v>
      </c>
      <c r="S324" s="2060">
        <v>3946</v>
      </c>
      <c r="T324" s="2060">
        <v>-37181</v>
      </c>
      <c r="U324" s="2061" t="str">
        <f t="shared" ref="U324:U387" si="5">TRIM(B324)</f>
        <v>4990 NATL MARROW PROGRAM</v>
      </c>
      <c r="W324" s="455" t="b">
        <f>+'17HPM_DATA_INPUT'!C333='XX_17CK AUDITTO INPUT'!U324</f>
        <v>1</v>
      </c>
      <c r="X324" s="2065">
        <f>+'17HPM_DATA_INPUT'!D333-'XX_17CK AUDITTO INPUT'!C324</f>
        <v>71</v>
      </c>
      <c r="Y324" s="2065">
        <f>+'17HPM_DATA_INPUT'!E333-'XX_17CK AUDITTO INPUT'!D324</f>
        <v>45</v>
      </c>
      <c r="Z324" s="2065">
        <f>+'17HPM_DATA_INPUT'!F333-'XX_17CK AUDITTO INPUT'!E324</f>
        <v>114</v>
      </c>
      <c r="AA324" s="2065">
        <f>+'17HPM_DATA_INPUT'!G333-'XX_17CK AUDITTO INPUT'!F324</f>
        <v>69</v>
      </c>
      <c r="AB324" s="2065">
        <f>+'17HPM_DATA_INPUT'!H333-'XX_17CK AUDITTO INPUT'!G324</f>
        <v>288883</v>
      </c>
      <c r="AC324" s="2065">
        <f>+'17HPM_DATA_INPUT'!I333-'XX_17CK AUDITTO INPUT'!H324</f>
        <v>106693</v>
      </c>
      <c r="AD324" s="2065">
        <f>+'17HPM_DATA_INPUT'!J333-'XX_17CK AUDITTO INPUT'!I324</f>
        <v>109509</v>
      </c>
      <c r="AE324" s="2065">
        <f>+'17HPM_DATA_INPUT'!K333-'XX_17CK AUDITTO INPUT'!J324</f>
        <v>48203</v>
      </c>
      <c r="AF324" s="2065">
        <f>+'17HPM_DATA_INPUT'!L333-'XX_17CK AUDITTO INPUT'!K324</f>
        <v>199491</v>
      </c>
      <c r="AG324" s="2065">
        <f>+'17HPM_DATA_INPUT'!M333-'XX_17CK AUDITTO INPUT'!L324</f>
        <v>19986</v>
      </c>
      <c r="AH324" s="2065">
        <f>+'17HPM_DATA_INPUT'!N333-'XX_17CK AUDITTO INPUT'!M324</f>
        <v>-89982</v>
      </c>
      <c r="AI324" s="2065">
        <f>+'17HPM_DATA_INPUT'!O333-'XX_17CK AUDITTO INPUT'!N324</f>
        <v>28215</v>
      </c>
      <c r="AJ324" s="2065">
        <f>+'17HPM_DATA_INPUT'!P333-'XX_17CK AUDITTO INPUT'!O324</f>
        <v>0</v>
      </c>
      <c r="AK324" s="2065">
        <f>+'17HPM_DATA_INPUT'!Q333-'XX_17CK AUDITTO INPUT'!P324</f>
        <v>0</v>
      </c>
      <c r="AL324" s="2065">
        <f>+'17HPM_DATA_INPUT'!R333-'XX_17CK AUDITTO INPUT'!Q324</f>
        <v>28636</v>
      </c>
      <c r="AM324" s="2065">
        <f>+'17HPM_DATA_INPUT'!S333-'XX_17CK AUDITTO INPUT'!R324</f>
        <v>2253</v>
      </c>
      <c r="AN324" s="2065">
        <f>+'17HPM_DATA_INPUT'!T333-'XX_17CK AUDITTO INPUT'!S324</f>
        <v>-118619</v>
      </c>
      <c r="AO324" s="2065">
        <f>+'17HPM_DATA_INPUT'!U333-'XX_17CK AUDITTO INPUT'!T324</f>
        <v>25962</v>
      </c>
      <c r="AQ324" s="455" t="str">
        <f>'Departmental PL'!D334</f>
        <v xml:space="preserve">   4470 NEURO MIGRAINE CTR  - Flowcast Billed</v>
      </c>
    </row>
    <row r="325" spans="1:43" ht="20.25" hidden="1" customHeight="1" x14ac:dyDescent="0.25">
      <c r="A325" s="2031" t="s">
        <v>1598</v>
      </c>
      <c r="B325" s="2069" t="s">
        <v>2306</v>
      </c>
      <c r="C325" s="2070">
        <v>25195</v>
      </c>
      <c r="D325" s="2070">
        <v>23042</v>
      </c>
      <c r="E325" s="2070">
        <v>129049</v>
      </c>
      <c r="F325" s="2070">
        <v>127840</v>
      </c>
      <c r="G325" s="2070">
        <v>77838539</v>
      </c>
      <c r="H325" s="2070">
        <v>72044526</v>
      </c>
      <c r="I325" s="2070">
        <v>30442764</v>
      </c>
      <c r="J325" s="2070">
        <v>31538888</v>
      </c>
      <c r="K325" s="2070">
        <v>19493622</v>
      </c>
      <c r="L325" s="2070">
        <v>18593295</v>
      </c>
      <c r="M325" s="2070">
        <v>10949142</v>
      </c>
      <c r="N325" s="2070">
        <v>12945593</v>
      </c>
      <c r="O325" s="2070">
        <v>262743</v>
      </c>
      <c r="P325" s="2070">
        <v>250494</v>
      </c>
      <c r="Q325" s="2070">
        <v>7375362</v>
      </c>
      <c r="R325" s="2070">
        <v>6698464</v>
      </c>
      <c r="S325" s="2070">
        <v>3311037</v>
      </c>
      <c r="T325" s="2070">
        <v>5996635</v>
      </c>
      <c r="U325" s="2061" t="str">
        <f t="shared" si="5"/>
        <v>Total OUTPATIENT</v>
      </c>
      <c r="W325" s="455" t="b">
        <f>+'17HPM_DATA_INPUT'!C334='XX_17CK AUDITTO INPUT'!U325</f>
        <v>1</v>
      </c>
      <c r="X325" s="2065">
        <f>+'17HPM_DATA_INPUT'!D334-'XX_17CK AUDITTO INPUT'!C325</f>
        <v>28207</v>
      </c>
      <c r="Y325" s="2065">
        <f>+'17HPM_DATA_INPUT'!E334-'XX_17CK AUDITTO INPUT'!D325</f>
        <v>23559</v>
      </c>
      <c r="Z325" s="2065">
        <f>+'17HPM_DATA_INPUT'!F334-'XX_17CK AUDITTO INPUT'!E325</f>
        <v>141051</v>
      </c>
      <c r="AA325" s="2065">
        <f>+'17HPM_DATA_INPUT'!G334-'XX_17CK AUDITTO INPUT'!F325</f>
        <v>126031</v>
      </c>
      <c r="AB325" s="2065">
        <f>+'17HPM_DATA_INPUT'!H334-'XX_17CK AUDITTO INPUT'!G325</f>
        <v>85731356</v>
      </c>
      <c r="AC325" s="2065">
        <f>+'17HPM_DATA_INPUT'!I334-'XX_17CK AUDITTO INPUT'!H325</f>
        <v>77339978</v>
      </c>
      <c r="AD325" s="2065">
        <f>+'17HPM_DATA_INPUT'!J334-'XX_17CK AUDITTO INPUT'!I325</f>
        <v>30521082</v>
      </c>
      <c r="AE325" s="2065">
        <f>+'17HPM_DATA_INPUT'!K334-'XX_17CK AUDITTO INPUT'!J325</f>
        <v>32645197</v>
      </c>
      <c r="AF325" s="2065">
        <f>+'17HPM_DATA_INPUT'!L334-'XX_17CK AUDITTO INPUT'!K325</f>
        <v>20949468</v>
      </c>
      <c r="AG325" s="2065">
        <f>+'17HPM_DATA_INPUT'!M334-'XX_17CK AUDITTO INPUT'!L325</f>
        <v>19045795</v>
      </c>
      <c r="AH325" s="2065">
        <f>+'17HPM_DATA_INPUT'!N334-'XX_17CK AUDITTO INPUT'!M325</f>
        <v>9571613</v>
      </c>
      <c r="AI325" s="2065">
        <f>+'17HPM_DATA_INPUT'!O334-'XX_17CK AUDITTO INPUT'!N325</f>
        <v>13599402</v>
      </c>
      <c r="AJ325" s="2065">
        <f>+'17HPM_DATA_INPUT'!P334-'XX_17CK AUDITTO INPUT'!O325</f>
        <v>247709</v>
      </c>
      <c r="AK325" s="2065">
        <f>+'17HPM_DATA_INPUT'!Q334-'XX_17CK AUDITTO INPUT'!P325</f>
        <v>248216</v>
      </c>
      <c r="AL325" s="2065">
        <f>+'17HPM_DATA_INPUT'!R334-'XX_17CK AUDITTO INPUT'!Q325</f>
        <v>7489848</v>
      </c>
      <c r="AM325" s="2065">
        <f>+'17HPM_DATA_INPUT'!S334-'XX_17CK AUDITTO INPUT'!R325</f>
        <v>6892765</v>
      </c>
      <c r="AN325" s="2065">
        <f>+'17HPM_DATA_INPUT'!T334-'XX_17CK AUDITTO INPUT'!S325</f>
        <v>1834056</v>
      </c>
      <c r="AO325" s="2065">
        <f>+'17HPM_DATA_INPUT'!U334-'XX_17CK AUDITTO INPUT'!T325</f>
        <v>6458420</v>
      </c>
      <c r="AQ325" s="455" t="str">
        <f>'Departmental PL'!D335</f>
        <v xml:space="preserve">   4470 NEURO MIGRAINE CTR  - NON-TRENDSTAR</v>
      </c>
    </row>
    <row r="326" spans="1:43" ht="20.25" hidden="1" customHeight="1" x14ac:dyDescent="0.25">
      <c r="A326" s="2067" t="s">
        <v>1599</v>
      </c>
      <c r="B326" s="2058" t="s">
        <v>2476</v>
      </c>
      <c r="C326" s="2060">
        <v>70</v>
      </c>
      <c r="D326" s="2060">
        <v>80</v>
      </c>
      <c r="E326" s="2060">
        <v>80</v>
      </c>
      <c r="F326" s="2060">
        <v>107</v>
      </c>
      <c r="G326" s="2060">
        <v>102200</v>
      </c>
      <c r="H326" s="2060">
        <v>121030</v>
      </c>
      <c r="I326" s="2060">
        <v>37150</v>
      </c>
      <c r="J326" s="2060">
        <v>43318</v>
      </c>
      <c r="K326" s="2060">
        <v>47375</v>
      </c>
      <c r="L326" s="2060">
        <v>57098</v>
      </c>
      <c r="M326" s="2060">
        <v>-10225</v>
      </c>
      <c r="N326" s="2060">
        <v>-13780</v>
      </c>
      <c r="O326" s="2060">
        <v>3622</v>
      </c>
      <c r="P326" s="2060">
        <v>5100</v>
      </c>
      <c r="Q326" s="2060">
        <v>30223</v>
      </c>
      <c r="R326" s="2060">
        <v>24682</v>
      </c>
      <c r="S326" s="2060">
        <v>-44070</v>
      </c>
      <c r="T326" s="2060">
        <v>-43562</v>
      </c>
      <c r="U326" s="2061" t="str">
        <f t="shared" si="5"/>
        <v>1950 NS WCC5 SURG ONCOLOGY</v>
      </c>
      <c r="W326" s="455" t="b">
        <f>+'17HPM_DATA_INPUT'!C335='XX_17CK AUDITTO INPUT'!U326</f>
        <v>1</v>
      </c>
      <c r="X326" s="2065">
        <f>+'17HPM_DATA_INPUT'!D335-'XX_17CK AUDITTO INPUT'!C326</f>
        <v>62</v>
      </c>
      <c r="Y326" s="2065">
        <f>+'17HPM_DATA_INPUT'!E335-'XX_17CK AUDITTO INPUT'!D326</f>
        <v>66</v>
      </c>
      <c r="Z326" s="2065">
        <f>+'17HPM_DATA_INPUT'!F335-'XX_17CK AUDITTO INPUT'!E326</f>
        <v>79</v>
      </c>
      <c r="AA326" s="2065">
        <f>+'17HPM_DATA_INPUT'!G335-'XX_17CK AUDITTO INPUT'!F326</f>
        <v>77</v>
      </c>
      <c r="AB326" s="2065">
        <f>+'17HPM_DATA_INPUT'!H335-'XX_17CK AUDITTO INPUT'!G326</f>
        <v>108780</v>
      </c>
      <c r="AC326" s="2065">
        <f>+'17HPM_DATA_INPUT'!I335-'XX_17CK AUDITTO INPUT'!H326</f>
        <v>97720</v>
      </c>
      <c r="AD326" s="2065">
        <f>+'17HPM_DATA_INPUT'!J335-'XX_17CK AUDITTO INPUT'!I326</f>
        <v>37271</v>
      </c>
      <c r="AE326" s="2065">
        <f>+'17HPM_DATA_INPUT'!K335-'XX_17CK AUDITTO INPUT'!J326</f>
        <v>33304</v>
      </c>
      <c r="AF326" s="2065">
        <f>+'17HPM_DATA_INPUT'!L335-'XX_17CK AUDITTO INPUT'!K326</f>
        <v>45779</v>
      </c>
      <c r="AG326" s="2065">
        <f>+'17HPM_DATA_INPUT'!M335-'XX_17CK AUDITTO INPUT'!L326</f>
        <v>43920</v>
      </c>
      <c r="AH326" s="2065">
        <f>+'17HPM_DATA_INPUT'!N335-'XX_17CK AUDITTO INPUT'!M326</f>
        <v>-8508</v>
      </c>
      <c r="AI326" s="2065">
        <f>+'17HPM_DATA_INPUT'!O335-'XX_17CK AUDITTO INPUT'!N326</f>
        <v>-10616</v>
      </c>
      <c r="AJ326" s="2065">
        <f>+'17HPM_DATA_INPUT'!P335-'XX_17CK AUDITTO INPUT'!O326</f>
        <v>5514</v>
      </c>
      <c r="AK326" s="2065">
        <f>+'17HPM_DATA_INPUT'!Q335-'XX_17CK AUDITTO INPUT'!P326</f>
        <v>3924</v>
      </c>
      <c r="AL326" s="2065">
        <f>+'17HPM_DATA_INPUT'!R335-'XX_17CK AUDITTO INPUT'!Q326</f>
        <v>29562</v>
      </c>
      <c r="AM326" s="2065">
        <f>+'17HPM_DATA_INPUT'!S335-'XX_17CK AUDITTO INPUT'!R326</f>
        <v>18987</v>
      </c>
      <c r="AN326" s="2065">
        <f>+'17HPM_DATA_INPUT'!T335-'XX_17CK AUDITTO INPUT'!S326</f>
        <v>-43584</v>
      </c>
      <c r="AO326" s="2065">
        <f>+'17HPM_DATA_INPUT'!U335-'XX_17CK AUDITTO INPUT'!T326</f>
        <v>-33527</v>
      </c>
      <c r="AQ326" s="455">
        <f>'Departmental PL'!D336</f>
        <v>0</v>
      </c>
    </row>
    <row r="327" spans="1:43" ht="20.25" hidden="1" customHeight="1" x14ac:dyDescent="0.25">
      <c r="A327" s="2067" t="s">
        <v>1588</v>
      </c>
      <c r="B327" s="2058" t="s">
        <v>2466</v>
      </c>
      <c r="C327" s="2060">
        <v>0</v>
      </c>
      <c r="D327" s="2060">
        <v>1</v>
      </c>
      <c r="E327" s="2060">
        <v>0</v>
      </c>
      <c r="F327" s="2060">
        <v>1</v>
      </c>
      <c r="G327" s="2060">
        <v>0</v>
      </c>
      <c r="H327" s="2060">
        <v>1330</v>
      </c>
      <c r="I327" s="2060">
        <v>0</v>
      </c>
      <c r="J327" s="2060">
        <v>520</v>
      </c>
      <c r="K327" s="2060">
        <v>0</v>
      </c>
      <c r="L327" s="2060">
        <v>450</v>
      </c>
      <c r="M327" s="2060">
        <v>0</v>
      </c>
      <c r="N327" s="2060">
        <v>70</v>
      </c>
      <c r="O327" s="2060">
        <v>0</v>
      </c>
      <c r="P327" s="2060">
        <v>11</v>
      </c>
      <c r="Q327" s="2060">
        <v>0</v>
      </c>
      <c r="R327" s="2060">
        <v>180</v>
      </c>
      <c r="S327" s="2060">
        <v>0</v>
      </c>
      <c r="T327" s="2060">
        <v>-121</v>
      </c>
      <c r="U327" s="2061" t="str">
        <f t="shared" si="5"/>
        <v>1960 NS WCC6 BMT</v>
      </c>
      <c r="W327" s="455" t="b">
        <f>+'17HPM_DATA_INPUT'!C336='XX_17CK AUDITTO INPUT'!U327</f>
        <v>1</v>
      </c>
      <c r="X327" s="2065">
        <f>+'17HPM_DATA_INPUT'!D336-'XX_17CK AUDITTO INPUT'!C327</f>
        <v>0</v>
      </c>
      <c r="Y327" s="2065">
        <f>+'17HPM_DATA_INPUT'!E336-'XX_17CK AUDITTO INPUT'!D327</f>
        <v>0</v>
      </c>
      <c r="Z327" s="2065">
        <f>+'17HPM_DATA_INPUT'!F336-'XX_17CK AUDITTO INPUT'!E327</f>
        <v>0</v>
      </c>
      <c r="AA327" s="2065">
        <f>+'17HPM_DATA_INPUT'!G336-'XX_17CK AUDITTO INPUT'!F327</f>
        <v>0</v>
      </c>
      <c r="AB327" s="2065">
        <f>+'17HPM_DATA_INPUT'!H336-'XX_17CK AUDITTO INPUT'!G327</f>
        <v>0</v>
      </c>
      <c r="AC327" s="2065">
        <f>+'17HPM_DATA_INPUT'!I336-'XX_17CK AUDITTO INPUT'!H327</f>
        <v>0</v>
      </c>
      <c r="AD327" s="2065">
        <f>+'17HPM_DATA_INPUT'!J336-'XX_17CK AUDITTO INPUT'!I327</f>
        <v>0</v>
      </c>
      <c r="AE327" s="2065">
        <f>+'17HPM_DATA_INPUT'!K336-'XX_17CK AUDITTO INPUT'!J327</f>
        <v>0</v>
      </c>
      <c r="AF327" s="2065">
        <f>+'17HPM_DATA_INPUT'!L336-'XX_17CK AUDITTO INPUT'!K327</f>
        <v>0</v>
      </c>
      <c r="AG327" s="2065">
        <f>+'17HPM_DATA_INPUT'!M336-'XX_17CK AUDITTO INPUT'!L327</f>
        <v>0</v>
      </c>
      <c r="AH327" s="2065">
        <f>+'17HPM_DATA_INPUT'!N336-'XX_17CK AUDITTO INPUT'!M327</f>
        <v>0</v>
      </c>
      <c r="AI327" s="2065">
        <f>+'17HPM_DATA_INPUT'!O336-'XX_17CK AUDITTO INPUT'!N327</f>
        <v>0</v>
      </c>
      <c r="AJ327" s="2065">
        <f>+'17HPM_DATA_INPUT'!P336-'XX_17CK AUDITTO INPUT'!O327</f>
        <v>0</v>
      </c>
      <c r="AK327" s="2065">
        <f>+'17HPM_DATA_INPUT'!Q336-'XX_17CK AUDITTO INPUT'!P327</f>
        <v>0</v>
      </c>
      <c r="AL327" s="2065">
        <f>+'17HPM_DATA_INPUT'!R336-'XX_17CK AUDITTO INPUT'!Q327</f>
        <v>0</v>
      </c>
      <c r="AM327" s="2065">
        <f>+'17HPM_DATA_INPUT'!S336-'XX_17CK AUDITTO INPUT'!R327</f>
        <v>0</v>
      </c>
      <c r="AN327" s="2065">
        <f>+'17HPM_DATA_INPUT'!T336-'XX_17CK AUDITTO INPUT'!S327</f>
        <v>0</v>
      </c>
      <c r="AO327" s="2065">
        <f>+'17HPM_DATA_INPUT'!U336-'XX_17CK AUDITTO INPUT'!T327</f>
        <v>0</v>
      </c>
      <c r="AQ327" s="455" t="str">
        <f>'Departmental PL'!D337</f>
        <v xml:space="preserve">   4480 MOVEMENT DISORDERS*  - Flowcast Billed</v>
      </c>
    </row>
    <row r="328" spans="1:43" ht="20.25" hidden="1" customHeight="1" x14ac:dyDescent="0.25">
      <c r="A328" s="2067" t="s">
        <v>1589</v>
      </c>
      <c r="B328" s="2074" t="s">
        <v>2467</v>
      </c>
      <c r="C328" s="2075"/>
      <c r="D328" s="2075"/>
      <c r="E328" s="2075"/>
      <c r="F328" s="2075"/>
      <c r="G328" s="2075"/>
      <c r="H328" s="2075"/>
      <c r="I328" s="2075"/>
      <c r="J328" s="2075"/>
      <c r="K328" s="2075"/>
      <c r="L328" s="2075"/>
      <c r="M328" s="2075"/>
      <c r="N328" s="2075"/>
      <c r="O328" s="2075"/>
      <c r="P328" s="2075"/>
      <c r="Q328" s="2075"/>
      <c r="R328" s="2075"/>
      <c r="S328" s="2075"/>
      <c r="T328" s="2075"/>
      <c r="U328" s="2061" t="str">
        <f t="shared" si="5"/>
        <v>1970 NS WCC7 HEM/ONC</v>
      </c>
      <c r="W328" s="455" t="b">
        <f>+'17HPM_DATA_INPUT'!C337='XX_17CK AUDITTO INPUT'!U328</f>
        <v>1</v>
      </c>
      <c r="X328" s="2065">
        <f>+'17HPM_DATA_INPUT'!D337-'XX_17CK AUDITTO INPUT'!C328</f>
        <v>0</v>
      </c>
      <c r="Y328" s="2065">
        <f>+'17HPM_DATA_INPUT'!E337-'XX_17CK AUDITTO INPUT'!D328</f>
        <v>0</v>
      </c>
      <c r="Z328" s="2065">
        <f>+'17HPM_DATA_INPUT'!F337-'XX_17CK AUDITTO INPUT'!E328</f>
        <v>0</v>
      </c>
      <c r="AA328" s="2065">
        <f>+'17HPM_DATA_INPUT'!G337-'XX_17CK AUDITTO INPUT'!F328</f>
        <v>0</v>
      </c>
      <c r="AB328" s="2065">
        <f>+'17HPM_DATA_INPUT'!H337-'XX_17CK AUDITTO INPUT'!G328</f>
        <v>0</v>
      </c>
      <c r="AC328" s="2065">
        <f>+'17HPM_DATA_INPUT'!I337-'XX_17CK AUDITTO INPUT'!H328</f>
        <v>0</v>
      </c>
      <c r="AD328" s="2065">
        <f>+'17HPM_DATA_INPUT'!J337-'XX_17CK AUDITTO INPUT'!I328</f>
        <v>0</v>
      </c>
      <c r="AE328" s="2065">
        <f>+'17HPM_DATA_INPUT'!K337-'XX_17CK AUDITTO INPUT'!J328</f>
        <v>0</v>
      </c>
      <c r="AF328" s="2065">
        <f>+'17HPM_DATA_INPUT'!L337-'XX_17CK AUDITTO INPUT'!K328</f>
        <v>0</v>
      </c>
      <c r="AG328" s="2065">
        <f>+'17HPM_DATA_INPUT'!M337-'XX_17CK AUDITTO INPUT'!L328</f>
        <v>0</v>
      </c>
      <c r="AH328" s="2065">
        <f>+'17HPM_DATA_INPUT'!N337-'XX_17CK AUDITTO INPUT'!M328</f>
        <v>0</v>
      </c>
      <c r="AI328" s="2065">
        <f>+'17HPM_DATA_INPUT'!O337-'XX_17CK AUDITTO INPUT'!N328</f>
        <v>0</v>
      </c>
      <c r="AJ328" s="2065">
        <f>+'17HPM_DATA_INPUT'!P337-'XX_17CK AUDITTO INPUT'!O328</f>
        <v>0</v>
      </c>
      <c r="AK328" s="2065">
        <f>+'17HPM_DATA_INPUT'!Q337-'XX_17CK AUDITTO INPUT'!P328</f>
        <v>0</v>
      </c>
      <c r="AL328" s="2065">
        <f>+'17HPM_DATA_INPUT'!R337-'XX_17CK AUDITTO INPUT'!Q328</f>
        <v>0</v>
      </c>
      <c r="AM328" s="2065">
        <f>+'17HPM_DATA_INPUT'!S337-'XX_17CK AUDITTO INPUT'!R328</f>
        <v>0</v>
      </c>
      <c r="AN328" s="2065">
        <f>+'17HPM_DATA_INPUT'!T337-'XX_17CK AUDITTO INPUT'!S328</f>
        <v>0</v>
      </c>
      <c r="AO328" s="2065">
        <f>+'17HPM_DATA_INPUT'!U337-'XX_17CK AUDITTO INPUT'!T328</f>
        <v>0</v>
      </c>
      <c r="AQ328" s="455" t="str">
        <f>'Departmental PL'!D338</f>
        <v xml:space="preserve">   4480 MOVEMENT DISORDERS* - NON-TRENDSTAR</v>
      </c>
    </row>
    <row r="329" spans="1:43" ht="20.25" hidden="1" customHeight="1" x14ac:dyDescent="0.25">
      <c r="A329" s="2067" t="s">
        <v>1590</v>
      </c>
      <c r="B329" s="2058" t="s">
        <v>2295</v>
      </c>
      <c r="C329" s="2060">
        <v>20</v>
      </c>
      <c r="D329" s="2060">
        <v>25</v>
      </c>
      <c r="E329" s="2060">
        <v>262</v>
      </c>
      <c r="F329" s="2060">
        <v>509</v>
      </c>
      <c r="G329" s="2060">
        <v>194085</v>
      </c>
      <c r="H329" s="2060">
        <v>209249</v>
      </c>
      <c r="I329" s="2060">
        <v>101885</v>
      </c>
      <c r="J329" s="2060">
        <v>69855</v>
      </c>
      <c r="K329" s="2060">
        <v>29720</v>
      </c>
      <c r="L329" s="2060">
        <v>23384</v>
      </c>
      <c r="M329" s="2060">
        <v>72165</v>
      </c>
      <c r="N329" s="2060">
        <v>46471</v>
      </c>
      <c r="O329" s="2060">
        <v>1513</v>
      </c>
      <c r="P329" s="2060">
        <v>1073</v>
      </c>
      <c r="Q329" s="2060">
        <v>16530</v>
      </c>
      <c r="R329" s="2060">
        <v>11805</v>
      </c>
      <c r="S329" s="2060">
        <v>54121</v>
      </c>
      <c r="T329" s="2060">
        <v>33592</v>
      </c>
      <c r="U329" s="2061" t="str">
        <f t="shared" si="5"/>
        <v>4900 RADIATION ONCOLOGY</v>
      </c>
      <c r="W329" s="455" t="b">
        <f>+'17HPM_DATA_INPUT'!C338='XX_17CK AUDITTO INPUT'!U329</f>
        <v>1</v>
      </c>
      <c r="X329" s="2065">
        <f>+'17HPM_DATA_INPUT'!D338-'XX_17CK AUDITTO INPUT'!C329</f>
        <v>8</v>
      </c>
      <c r="Y329" s="2065">
        <f>+'17HPM_DATA_INPUT'!E338-'XX_17CK AUDITTO INPUT'!D329</f>
        <v>28</v>
      </c>
      <c r="Z329" s="2065">
        <f>+'17HPM_DATA_INPUT'!F338-'XX_17CK AUDITTO INPUT'!E329</f>
        <v>249</v>
      </c>
      <c r="AA329" s="2065">
        <f>+'17HPM_DATA_INPUT'!G338-'XX_17CK AUDITTO INPUT'!F329</f>
        <v>273</v>
      </c>
      <c r="AB329" s="2065">
        <f>+'17HPM_DATA_INPUT'!H338-'XX_17CK AUDITTO INPUT'!G329</f>
        <v>71241</v>
      </c>
      <c r="AC329" s="2065">
        <f>+'17HPM_DATA_INPUT'!I338-'XX_17CK AUDITTO INPUT'!H329</f>
        <v>154613</v>
      </c>
      <c r="AD329" s="2065">
        <f>+'17HPM_DATA_INPUT'!J338-'XX_17CK AUDITTO INPUT'!I329</f>
        <v>23004</v>
      </c>
      <c r="AE329" s="2065">
        <f>+'17HPM_DATA_INPUT'!K338-'XX_17CK AUDITTO INPUT'!J329</f>
        <v>49426</v>
      </c>
      <c r="AF329" s="2065">
        <f>+'17HPM_DATA_INPUT'!L338-'XX_17CK AUDITTO INPUT'!K329</f>
        <v>16781</v>
      </c>
      <c r="AG329" s="2065">
        <f>+'17HPM_DATA_INPUT'!M338-'XX_17CK AUDITTO INPUT'!L329</f>
        <v>15724</v>
      </c>
      <c r="AH329" s="2065">
        <f>+'17HPM_DATA_INPUT'!N338-'XX_17CK AUDITTO INPUT'!M329</f>
        <v>6223</v>
      </c>
      <c r="AI329" s="2065">
        <f>+'17HPM_DATA_INPUT'!O338-'XX_17CK AUDITTO INPUT'!N329</f>
        <v>33703</v>
      </c>
      <c r="AJ329" s="2065">
        <f>+'17HPM_DATA_INPUT'!P338-'XX_17CK AUDITTO INPUT'!O329</f>
        <v>668</v>
      </c>
      <c r="AK329" s="2065">
        <f>+'17HPM_DATA_INPUT'!Q338-'XX_17CK AUDITTO INPUT'!P329</f>
        <v>722</v>
      </c>
      <c r="AL329" s="2065">
        <f>+'17HPM_DATA_INPUT'!R338-'XX_17CK AUDITTO INPUT'!Q329</f>
        <v>7445</v>
      </c>
      <c r="AM329" s="2065">
        <f>+'17HPM_DATA_INPUT'!S338-'XX_17CK AUDITTO INPUT'!R329</f>
        <v>7938</v>
      </c>
      <c r="AN329" s="2065">
        <f>+'17HPM_DATA_INPUT'!T338-'XX_17CK AUDITTO INPUT'!S329</f>
        <v>-1889</v>
      </c>
      <c r="AO329" s="2065">
        <f>+'17HPM_DATA_INPUT'!U338-'XX_17CK AUDITTO INPUT'!T329</f>
        <v>25044</v>
      </c>
      <c r="AQ329" s="455">
        <f>'Departmental PL'!D339</f>
        <v>0</v>
      </c>
    </row>
    <row r="330" spans="1:43" ht="20.25" hidden="1" customHeight="1" x14ac:dyDescent="0.25">
      <c r="A330" s="2067" t="s">
        <v>1592</v>
      </c>
      <c r="B330" s="2074" t="s">
        <v>2470</v>
      </c>
      <c r="C330" s="2075"/>
      <c r="D330" s="2075"/>
      <c r="E330" s="2075"/>
      <c r="F330" s="2075"/>
      <c r="G330" s="2075"/>
      <c r="H330" s="2075"/>
      <c r="I330" s="2075"/>
      <c r="J330" s="2075"/>
      <c r="K330" s="2075"/>
      <c r="L330" s="2075"/>
      <c r="M330" s="2075"/>
      <c r="N330" s="2075"/>
      <c r="O330" s="2075"/>
      <c r="P330" s="2075"/>
      <c r="Q330" s="2075"/>
      <c r="R330" s="2075"/>
      <c r="S330" s="2075"/>
      <c r="T330" s="2075"/>
      <c r="U330" s="2061" t="str">
        <f t="shared" si="5"/>
        <v>4920 MEDICAL ONCOLOGY</v>
      </c>
      <c r="W330" s="455" t="b">
        <f>+'17HPM_DATA_INPUT'!C339='XX_17CK AUDITTO INPUT'!U330</f>
        <v>1</v>
      </c>
      <c r="X330" s="2065">
        <f>+'17HPM_DATA_INPUT'!D339-'XX_17CK AUDITTO INPUT'!C330</f>
        <v>0</v>
      </c>
      <c r="Y330" s="2065">
        <f>+'17HPM_DATA_INPUT'!E339-'XX_17CK AUDITTO INPUT'!D330</f>
        <v>0</v>
      </c>
      <c r="Z330" s="2065">
        <f>+'17HPM_DATA_INPUT'!F339-'XX_17CK AUDITTO INPUT'!E330</f>
        <v>0</v>
      </c>
      <c r="AA330" s="2065">
        <f>+'17HPM_DATA_INPUT'!G339-'XX_17CK AUDITTO INPUT'!F330</f>
        <v>0</v>
      </c>
      <c r="AB330" s="2065">
        <f>+'17HPM_DATA_INPUT'!H339-'XX_17CK AUDITTO INPUT'!G330</f>
        <v>0</v>
      </c>
      <c r="AC330" s="2065">
        <f>+'17HPM_DATA_INPUT'!I339-'XX_17CK AUDITTO INPUT'!H330</f>
        <v>0</v>
      </c>
      <c r="AD330" s="2065">
        <f>+'17HPM_DATA_INPUT'!J339-'XX_17CK AUDITTO INPUT'!I330</f>
        <v>0</v>
      </c>
      <c r="AE330" s="2065">
        <f>+'17HPM_DATA_INPUT'!K339-'XX_17CK AUDITTO INPUT'!J330</f>
        <v>0</v>
      </c>
      <c r="AF330" s="2065">
        <f>+'17HPM_DATA_INPUT'!L339-'XX_17CK AUDITTO INPUT'!K330</f>
        <v>0</v>
      </c>
      <c r="AG330" s="2065">
        <f>+'17HPM_DATA_INPUT'!M339-'XX_17CK AUDITTO INPUT'!L330</f>
        <v>0</v>
      </c>
      <c r="AH330" s="2065">
        <f>+'17HPM_DATA_INPUT'!N339-'XX_17CK AUDITTO INPUT'!M330</f>
        <v>0</v>
      </c>
      <c r="AI330" s="2065">
        <f>+'17HPM_DATA_INPUT'!O339-'XX_17CK AUDITTO INPUT'!N330</f>
        <v>0</v>
      </c>
      <c r="AJ330" s="2065">
        <f>+'17HPM_DATA_INPUT'!P339-'XX_17CK AUDITTO INPUT'!O330</f>
        <v>0</v>
      </c>
      <c r="AK330" s="2065">
        <f>+'17HPM_DATA_INPUT'!Q339-'XX_17CK AUDITTO INPUT'!P330</f>
        <v>0</v>
      </c>
      <c r="AL330" s="2065">
        <f>+'17HPM_DATA_INPUT'!R339-'XX_17CK AUDITTO INPUT'!Q330</f>
        <v>0</v>
      </c>
      <c r="AM330" s="2065">
        <f>+'17HPM_DATA_INPUT'!S339-'XX_17CK AUDITTO INPUT'!R330</f>
        <v>0</v>
      </c>
      <c r="AN330" s="2065">
        <f>+'17HPM_DATA_INPUT'!T339-'XX_17CK AUDITTO INPUT'!S330</f>
        <v>0</v>
      </c>
      <c r="AO330" s="2065">
        <f>+'17HPM_DATA_INPUT'!U339-'XX_17CK AUDITTO INPUT'!T330</f>
        <v>0</v>
      </c>
      <c r="AQ330" s="455" t="str">
        <f>'Departmental PL'!D340</f>
        <v xml:space="preserve">   4400 EPILEPSY  - Flowcast Billed</v>
      </c>
    </row>
    <row r="331" spans="1:43" ht="20.25" hidden="1" customHeight="1" x14ac:dyDescent="0.25">
      <c r="A331" s="2085" t="s">
        <v>1594</v>
      </c>
      <c r="B331" s="2058" t="s">
        <v>2472</v>
      </c>
      <c r="C331" s="2060">
        <v>0</v>
      </c>
      <c r="D331" s="2060">
        <v>2</v>
      </c>
      <c r="E331" s="2060">
        <v>0</v>
      </c>
      <c r="F331" s="2060">
        <v>4</v>
      </c>
      <c r="G331" s="2060">
        <v>0</v>
      </c>
      <c r="H331" s="2060">
        <v>1009</v>
      </c>
      <c r="I331" s="2060">
        <v>0</v>
      </c>
      <c r="J331" s="2060">
        <v>460</v>
      </c>
      <c r="K331" s="2060">
        <v>0</v>
      </c>
      <c r="L331" s="2060">
        <v>612</v>
      </c>
      <c r="M331" s="2060">
        <v>0</v>
      </c>
      <c r="N331" s="2060">
        <v>-152</v>
      </c>
      <c r="O331" s="2060">
        <v>0</v>
      </c>
      <c r="P331" s="2060">
        <v>0</v>
      </c>
      <c r="Q331" s="2060">
        <v>0</v>
      </c>
      <c r="R331" s="2060">
        <v>97</v>
      </c>
      <c r="S331" s="2060">
        <v>0</v>
      </c>
      <c r="T331" s="2060">
        <v>-249</v>
      </c>
      <c r="U331" s="2061" t="str">
        <f t="shared" si="5"/>
        <v>4960 SMH MED ONC at PLUTA</v>
      </c>
      <c r="W331" s="455" t="b">
        <f>+'17HPM_DATA_INPUT'!C340='XX_17CK AUDITTO INPUT'!U331</f>
        <v>1</v>
      </c>
      <c r="X331" s="2065">
        <f>+'17HPM_DATA_INPUT'!D340-'XX_17CK AUDITTO INPUT'!C331</f>
        <v>0</v>
      </c>
      <c r="Y331" s="2065">
        <f>+'17HPM_DATA_INPUT'!E340-'XX_17CK AUDITTO INPUT'!D331</f>
        <v>0</v>
      </c>
      <c r="Z331" s="2065">
        <f>+'17HPM_DATA_INPUT'!F340-'XX_17CK AUDITTO INPUT'!E331</f>
        <v>0</v>
      </c>
      <c r="AA331" s="2065">
        <f>+'17HPM_DATA_INPUT'!G340-'XX_17CK AUDITTO INPUT'!F331</f>
        <v>0</v>
      </c>
      <c r="AB331" s="2065">
        <f>+'17HPM_DATA_INPUT'!H340-'XX_17CK AUDITTO INPUT'!G331</f>
        <v>0</v>
      </c>
      <c r="AC331" s="2065">
        <f>+'17HPM_DATA_INPUT'!I340-'XX_17CK AUDITTO INPUT'!H331</f>
        <v>0</v>
      </c>
      <c r="AD331" s="2065">
        <f>+'17HPM_DATA_INPUT'!J340-'XX_17CK AUDITTO INPUT'!I331</f>
        <v>0</v>
      </c>
      <c r="AE331" s="2065">
        <f>+'17HPM_DATA_INPUT'!K340-'XX_17CK AUDITTO INPUT'!J331</f>
        <v>0</v>
      </c>
      <c r="AF331" s="2065">
        <f>+'17HPM_DATA_INPUT'!L340-'XX_17CK AUDITTO INPUT'!K331</f>
        <v>0</v>
      </c>
      <c r="AG331" s="2065">
        <f>+'17HPM_DATA_INPUT'!M340-'XX_17CK AUDITTO INPUT'!L331</f>
        <v>0</v>
      </c>
      <c r="AH331" s="2065">
        <f>+'17HPM_DATA_INPUT'!N340-'XX_17CK AUDITTO INPUT'!M331</f>
        <v>0</v>
      </c>
      <c r="AI331" s="2065">
        <f>+'17HPM_DATA_INPUT'!O340-'XX_17CK AUDITTO INPUT'!N331</f>
        <v>0</v>
      </c>
      <c r="AJ331" s="2065">
        <f>+'17HPM_DATA_INPUT'!P340-'XX_17CK AUDITTO INPUT'!O331</f>
        <v>0</v>
      </c>
      <c r="AK331" s="2065">
        <f>+'17HPM_DATA_INPUT'!Q340-'XX_17CK AUDITTO INPUT'!P331</f>
        <v>0</v>
      </c>
      <c r="AL331" s="2065">
        <f>+'17HPM_DATA_INPUT'!R340-'XX_17CK AUDITTO INPUT'!Q331</f>
        <v>0</v>
      </c>
      <c r="AM331" s="2065">
        <f>+'17HPM_DATA_INPUT'!S340-'XX_17CK AUDITTO INPUT'!R331</f>
        <v>0</v>
      </c>
      <c r="AN331" s="2065">
        <f>+'17HPM_DATA_INPUT'!T340-'XX_17CK AUDITTO INPUT'!S331</f>
        <v>0</v>
      </c>
      <c r="AO331" s="2065">
        <f>+'17HPM_DATA_INPUT'!U340-'XX_17CK AUDITTO INPUT'!T331</f>
        <v>0</v>
      </c>
      <c r="AQ331" s="455" t="str">
        <f>'Departmental PL'!D341</f>
        <v xml:space="preserve">   4400 EPILEPSY  - NON-TRENDSTAR</v>
      </c>
    </row>
    <row r="332" spans="1:43" ht="20.25" hidden="1" customHeight="1" x14ac:dyDescent="0.25">
      <c r="A332" s="2032" t="s">
        <v>1598</v>
      </c>
      <c r="B332" s="2072" t="s">
        <v>2307</v>
      </c>
      <c r="C332" s="2073">
        <v>90</v>
      </c>
      <c r="D332" s="2073">
        <v>108</v>
      </c>
      <c r="E332" s="2073">
        <v>342</v>
      </c>
      <c r="F332" s="2073">
        <v>621</v>
      </c>
      <c r="G332" s="2073">
        <v>296285</v>
      </c>
      <c r="H332" s="2073">
        <v>332618</v>
      </c>
      <c r="I332" s="2073">
        <v>139035</v>
      </c>
      <c r="J332" s="2073">
        <v>114153</v>
      </c>
      <c r="K332" s="2073">
        <v>77095</v>
      </c>
      <c r="L332" s="2073">
        <v>81544</v>
      </c>
      <c r="M332" s="2073">
        <v>61940</v>
      </c>
      <c r="N332" s="2073">
        <v>32609</v>
      </c>
      <c r="O332" s="2073">
        <v>5136</v>
      </c>
      <c r="P332" s="2073">
        <v>6185</v>
      </c>
      <c r="Q332" s="2073">
        <v>46753</v>
      </c>
      <c r="R332" s="2073">
        <v>36764</v>
      </c>
      <c r="S332" s="2073">
        <v>10052</v>
      </c>
      <c r="T332" s="2073">
        <v>-10340</v>
      </c>
      <c r="U332" s="2061" t="str">
        <f t="shared" si="5"/>
        <v>Total ASC</v>
      </c>
      <c r="W332" s="455" t="b">
        <f>+'17HPM_DATA_INPUT'!C341='XX_17CK AUDITTO INPUT'!U332</f>
        <v>1</v>
      </c>
      <c r="X332" s="2065">
        <f>+'17HPM_DATA_INPUT'!D341-'XX_17CK AUDITTO INPUT'!C332</f>
        <v>70</v>
      </c>
      <c r="Y332" s="2065">
        <f>+'17HPM_DATA_INPUT'!E341-'XX_17CK AUDITTO INPUT'!D332</f>
        <v>94</v>
      </c>
      <c r="Z332" s="2065">
        <f>+'17HPM_DATA_INPUT'!F341-'XX_17CK AUDITTO INPUT'!E332</f>
        <v>328</v>
      </c>
      <c r="AA332" s="2065">
        <f>+'17HPM_DATA_INPUT'!G341-'XX_17CK AUDITTO INPUT'!F332</f>
        <v>350</v>
      </c>
      <c r="AB332" s="2065">
        <f>+'17HPM_DATA_INPUT'!H341-'XX_17CK AUDITTO INPUT'!G332</f>
        <v>180021</v>
      </c>
      <c r="AC332" s="2065">
        <f>+'17HPM_DATA_INPUT'!I341-'XX_17CK AUDITTO INPUT'!H332</f>
        <v>252333</v>
      </c>
      <c r="AD332" s="2065">
        <f>+'17HPM_DATA_INPUT'!J341-'XX_17CK AUDITTO INPUT'!I332</f>
        <v>60275</v>
      </c>
      <c r="AE332" s="2065">
        <f>+'17HPM_DATA_INPUT'!K341-'XX_17CK AUDITTO INPUT'!J332</f>
        <v>82730</v>
      </c>
      <c r="AF332" s="2065">
        <f>+'17HPM_DATA_INPUT'!L341-'XX_17CK AUDITTO INPUT'!K332</f>
        <v>62561</v>
      </c>
      <c r="AG332" s="2065">
        <f>+'17HPM_DATA_INPUT'!M341-'XX_17CK AUDITTO INPUT'!L332</f>
        <v>59644</v>
      </c>
      <c r="AH332" s="2065">
        <f>+'17HPM_DATA_INPUT'!N341-'XX_17CK AUDITTO INPUT'!M332</f>
        <v>-2285</v>
      </c>
      <c r="AI332" s="2065">
        <f>+'17HPM_DATA_INPUT'!O341-'XX_17CK AUDITTO INPUT'!N332</f>
        <v>23086</v>
      </c>
      <c r="AJ332" s="2065">
        <f>+'17HPM_DATA_INPUT'!P341-'XX_17CK AUDITTO INPUT'!O332</f>
        <v>6181</v>
      </c>
      <c r="AK332" s="2065">
        <f>+'17HPM_DATA_INPUT'!Q341-'XX_17CK AUDITTO INPUT'!P332</f>
        <v>4645</v>
      </c>
      <c r="AL332" s="2065">
        <f>+'17HPM_DATA_INPUT'!R341-'XX_17CK AUDITTO INPUT'!Q332</f>
        <v>37007</v>
      </c>
      <c r="AM332" s="2065">
        <f>+'17HPM_DATA_INPUT'!S341-'XX_17CK AUDITTO INPUT'!R332</f>
        <v>26924</v>
      </c>
      <c r="AN332" s="2065">
        <f>+'17HPM_DATA_INPUT'!T341-'XX_17CK AUDITTO INPUT'!S332</f>
        <v>-45475</v>
      </c>
      <c r="AO332" s="2065">
        <f>+'17HPM_DATA_INPUT'!U341-'XX_17CK AUDITTO INPUT'!T332</f>
        <v>-8483</v>
      </c>
      <c r="AQ332" s="455">
        <f>'Departmental PL'!D342</f>
        <v>0</v>
      </c>
    </row>
    <row r="333" spans="1:43" ht="20.25" hidden="1" customHeight="1" x14ac:dyDescent="0.25">
      <c r="A333" s="2067" t="s">
        <v>1599</v>
      </c>
      <c r="B333" s="2058" t="s">
        <v>2476</v>
      </c>
      <c r="C333" s="2060">
        <v>25</v>
      </c>
      <c r="D333" s="2060">
        <v>36</v>
      </c>
      <c r="E333" s="2060">
        <v>32</v>
      </c>
      <c r="F333" s="2060">
        <v>53</v>
      </c>
      <c r="G333" s="2060">
        <v>30800</v>
      </c>
      <c r="H333" s="2060">
        <v>50540</v>
      </c>
      <c r="I333" s="2060">
        <v>9215</v>
      </c>
      <c r="J333" s="2060">
        <v>14451</v>
      </c>
      <c r="K333" s="2060">
        <v>14277</v>
      </c>
      <c r="L333" s="2060">
        <v>23827</v>
      </c>
      <c r="M333" s="2060">
        <v>-5062</v>
      </c>
      <c r="N333" s="2060">
        <v>-9376</v>
      </c>
      <c r="O333" s="2060">
        <v>1092</v>
      </c>
      <c r="P333" s="2060">
        <v>2128</v>
      </c>
      <c r="Q333" s="2060">
        <v>9108</v>
      </c>
      <c r="R333" s="2060">
        <v>10300</v>
      </c>
      <c r="S333" s="2060">
        <v>-15262</v>
      </c>
      <c r="T333" s="2060">
        <v>-21805</v>
      </c>
      <c r="U333" s="2061" t="str">
        <f t="shared" si="5"/>
        <v>1950 NS WCC5 SURG ONCOLOGY</v>
      </c>
      <c r="W333" s="455" t="b">
        <f>+'17HPM_DATA_INPUT'!C342='XX_17CK AUDITTO INPUT'!U333</f>
        <v>1</v>
      </c>
      <c r="X333" s="2065">
        <f>+'17HPM_DATA_INPUT'!D342-'XX_17CK AUDITTO INPUT'!C333</f>
        <v>34</v>
      </c>
      <c r="Y333" s="2065">
        <f>+'17HPM_DATA_INPUT'!E342-'XX_17CK AUDITTO INPUT'!D333</f>
        <v>25</v>
      </c>
      <c r="Z333" s="2065">
        <f>+'17HPM_DATA_INPUT'!F342-'XX_17CK AUDITTO INPUT'!E333</f>
        <v>47</v>
      </c>
      <c r="AA333" s="2065">
        <f>+'17HPM_DATA_INPUT'!G342-'XX_17CK AUDITTO INPUT'!F333</f>
        <v>30</v>
      </c>
      <c r="AB333" s="2065">
        <f>+'17HPM_DATA_INPUT'!H342-'XX_17CK AUDITTO INPUT'!G333</f>
        <v>61740</v>
      </c>
      <c r="AC333" s="2065">
        <f>+'17HPM_DATA_INPUT'!I342-'XX_17CK AUDITTO INPUT'!H333</f>
        <v>30800</v>
      </c>
      <c r="AD333" s="2065">
        <f>+'17HPM_DATA_INPUT'!J342-'XX_17CK AUDITTO INPUT'!I333</f>
        <v>15692</v>
      </c>
      <c r="AE333" s="2065">
        <f>+'17HPM_DATA_INPUT'!K342-'XX_17CK AUDITTO INPUT'!J333</f>
        <v>10919</v>
      </c>
      <c r="AF333" s="2065">
        <f>+'17HPM_DATA_INPUT'!L342-'XX_17CK AUDITTO INPUT'!K333</f>
        <v>26200</v>
      </c>
      <c r="AG333" s="2065">
        <f>+'17HPM_DATA_INPUT'!M342-'XX_17CK AUDITTO INPUT'!L333</f>
        <v>13796</v>
      </c>
      <c r="AH333" s="2065">
        <f>+'17HPM_DATA_INPUT'!N342-'XX_17CK AUDITTO INPUT'!M333</f>
        <v>-10508</v>
      </c>
      <c r="AI333" s="2065">
        <f>+'17HPM_DATA_INPUT'!O342-'XX_17CK AUDITTO INPUT'!N333</f>
        <v>-2877</v>
      </c>
      <c r="AJ333" s="2065">
        <f>+'17HPM_DATA_INPUT'!P342-'XX_17CK AUDITTO INPUT'!O333</f>
        <v>2878</v>
      </c>
      <c r="AK333" s="2065">
        <f>+'17HPM_DATA_INPUT'!Q342-'XX_17CK AUDITTO INPUT'!P333</f>
        <v>1233</v>
      </c>
      <c r="AL333" s="2065">
        <f>+'17HPM_DATA_INPUT'!R342-'XX_17CK AUDITTO INPUT'!Q333</f>
        <v>16870</v>
      </c>
      <c r="AM333" s="2065">
        <f>+'17HPM_DATA_INPUT'!S342-'XX_17CK AUDITTO INPUT'!R333</f>
        <v>5964</v>
      </c>
      <c r="AN333" s="2065">
        <f>+'17HPM_DATA_INPUT'!T342-'XX_17CK AUDITTO INPUT'!S333</f>
        <v>-30255</v>
      </c>
      <c r="AO333" s="2065">
        <f>+'17HPM_DATA_INPUT'!U342-'XX_17CK AUDITTO INPUT'!T333</f>
        <v>-10072</v>
      </c>
      <c r="AQ333" s="455" t="str">
        <f>'Departmental PL'!D343</f>
        <v xml:space="preserve">   4420 NEUROMUSCULAR DISEASE  - Flowcast Billed</v>
      </c>
    </row>
    <row r="334" spans="1:43" ht="20.25" hidden="1" customHeight="1" x14ac:dyDescent="0.25">
      <c r="A334" s="2067" t="s">
        <v>1588</v>
      </c>
      <c r="B334" s="2058" t="s">
        <v>2466</v>
      </c>
      <c r="C334" s="2060">
        <v>7</v>
      </c>
      <c r="D334" s="2060">
        <v>3</v>
      </c>
      <c r="E334" s="2060">
        <v>8</v>
      </c>
      <c r="F334" s="2060">
        <v>3</v>
      </c>
      <c r="G334" s="2060">
        <v>9800</v>
      </c>
      <c r="H334" s="2060">
        <v>1330</v>
      </c>
      <c r="I334" s="2060">
        <v>4578</v>
      </c>
      <c r="J334" s="2060">
        <v>712</v>
      </c>
      <c r="K334" s="2060">
        <v>3399</v>
      </c>
      <c r="L334" s="2060">
        <v>450</v>
      </c>
      <c r="M334" s="2060">
        <v>1179</v>
      </c>
      <c r="N334" s="2060">
        <v>262</v>
      </c>
      <c r="O334" s="2060">
        <v>67</v>
      </c>
      <c r="P334" s="2060">
        <v>11</v>
      </c>
      <c r="Q334" s="2060">
        <v>1720</v>
      </c>
      <c r="R334" s="2060">
        <v>180</v>
      </c>
      <c r="S334" s="2060">
        <v>-609</v>
      </c>
      <c r="T334" s="2060">
        <v>71</v>
      </c>
      <c r="U334" s="2061" t="str">
        <f t="shared" si="5"/>
        <v>1960 NS WCC6 BMT</v>
      </c>
      <c r="W334" s="455" t="b">
        <f>+'17HPM_DATA_INPUT'!C343='XX_17CK AUDITTO INPUT'!U334</f>
        <v>1</v>
      </c>
      <c r="X334" s="2065">
        <f>+'17HPM_DATA_INPUT'!D343-'XX_17CK AUDITTO INPUT'!C334</f>
        <v>10</v>
      </c>
      <c r="Y334" s="2065">
        <f>+'17HPM_DATA_INPUT'!E343-'XX_17CK AUDITTO INPUT'!D334</f>
        <v>8</v>
      </c>
      <c r="Z334" s="2065">
        <f>+'17HPM_DATA_INPUT'!F343-'XX_17CK AUDITTO INPUT'!E334</f>
        <v>13</v>
      </c>
      <c r="AA334" s="2065">
        <f>+'17HPM_DATA_INPUT'!G343-'XX_17CK AUDITTO INPUT'!F334</f>
        <v>9</v>
      </c>
      <c r="AB334" s="2065">
        <f>+'17HPM_DATA_INPUT'!H343-'XX_17CK AUDITTO INPUT'!G334</f>
        <v>14770</v>
      </c>
      <c r="AC334" s="2065">
        <f>+'17HPM_DATA_INPUT'!I343-'XX_17CK AUDITTO INPUT'!H334</f>
        <v>9800</v>
      </c>
      <c r="AD334" s="2065">
        <f>+'17HPM_DATA_INPUT'!J343-'XX_17CK AUDITTO INPUT'!I334</f>
        <v>3500</v>
      </c>
      <c r="AE334" s="2065">
        <f>+'17HPM_DATA_INPUT'!K343-'XX_17CK AUDITTO INPUT'!J334</f>
        <v>2938</v>
      </c>
      <c r="AF334" s="2065">
        <f>+'17HPM_DATA_INPUT'!L343-'XX_17CK AUDITTO INPUT'!K334</f>
        <v>3670</v>
      </c>
      <c r="AG334" s="2065">
        <f>+'17HPM_DATA_INPUT'!M343-'XX_17CK AUDITTO INPUT'!L334</f>
        <v>3161</v>
      </c>
      <c r="AH334" s="2065">
        <f>+'17HPM_DATA_INPUT'!N343-'XX_17CK AUDITTO INPUT'!M334</f>
        <v>-170</v>
      </c>
      <c r="AI334" s="2065">
        <f>+'17HPM_DATA_INPUT'!O343-'XX_17CK AUDITTO INPUT'!N334</f>
        <v>-223</v>
      </c>
      <c r="AJ334" s="2065">
        <f>+'17HPM_DATA_INPUT'!P343-'XX_17CK AUDITTO INPUT'!O334</f>
        <v>75</v>
      </c>
      <c r="AK334" s="2065">
        <f>+'17HPM_DATA_INPUT'!Q343-'XX_17CK AUDITTO INPUT'!P334</f>
        <v>78</v>
      </c>
      <c r="AL334" s="2065">
        <f>+'17HPM_DATA_INPUT'!R343-'XX_17CK AUDITTO INPUT'!Q334</f>
        <v>1902</v>
      </c>
      <c r="AM334" s="2065">
        <f>+'17HPM_DATA_INPUT'!S343-'XX_17CK AUDITTO INPUT'!R334</f>
        <v>1262</v>
      </c>
      <c r="AN334" s="2065">
        <f>+'17HPM_DATA_INPUT'!T343-'XX_17CK AUDITTO INPUT'!S334</f>
        <v>-2146</v>
      </c>
      <c r="AO334" s="2065">
        <f>+'17HPM_DATA_INPUT'!U343-'XX_17CK AUDITTO INPUT'!T334</f>
        <v>-1562</v>
      </c>
      <c r="AQ334" s="455" t="str">
        <f>'Departmental PL'!D344</f>
        <v xml:space="preserve">   4420 NEUROMUSCULAR DISEASE*  - NON-TRENDSTAR</v>
      </c>
    </row>
    <row r="335" spans="1:43" ht="20.25" hidden="1" customHeight="1" x14ac:dyDescent="0.25">
      <c r="A335" s="2067" t="s">
        <v>1589</v>
      </c>
      <c r="B335" s="2058" t="s">
        <v>2467</v>
      </c>
      <c r="C335" s="2060">
        <v>29</v>
      </c>
      <c r="D335" s="2060">
        <v>28</v>
      </c>
      <c r="E335" s="2060">
        <v>34</v>
      </c>
      <c r="F335" s="2060">
        <v>43</v>
      </c>
      <c r="G335" s="2060">
        <v>40600</v>
      </c>
      <c r="H335" s="2060">
        <v>38570</v>
      </c>
      <c r="I335" s="2060">
        <v>13794</v>
      </c>
      <c r="J335" s="2060">
        <v>15965</v>
      </c>
      <c r="K335" s="2060">
        <v>19890</v>
      </c>
      <c r="L335" s="2060">
        <v>18814</v>
      </c>
      <c r="M335" s="2060">
        <v>-6095</v>
      </c>
      <c r="N335" s="2060">
        <v>-2849</v>
      </c>
      <c r="O335" s="2060">
        <v>688</v>
      </c>
      <c r="P335" s="2060">
        <v>703</v>
      </c>
      <c r="Q335" s="2060">
        <v>12397</v>
      </c>
      <c r="R335" s="2060">
        <v>7686</v>
      </c>
      <c r="S335" s="2060">
        <v>-19180</v>
      </c>
      <c r="T335" s="2060">
        <v>-11239</v>
      </c>
      <c r="U335" s="2061" t="str">
        <f t="shared" si="5"/>
        <v>1970 NS WCC7 HEM/ONC</v>
      </c>
      <c r="W335" s="455" t="b">
        <f>+'17HPM_DATA_INPUT'!C344='XX_17CK AUDITTO INPUT'!U335</f>
        <v>1</v>
      </c>
      <c r="X335" s="2065">
        <f>+'17HPM_DATA_INPUT'!D344-'XX_17CK AUDITTO INPUT'!C335</f>
        <v>31</v>
      </c>
      <c r="Y335" s="2065">
        <f>+'17HPM_DATA_INPUT'!E344-'XX_17CK AUDITTO INPUT'!D335</f>
        <v>30</v>
      </c>
      <c r="Z335" s="2065">
        <f>+'17HPM_DATA_INPUT'!F344-'XX_17CK AUDITTO INPUT'!E335</f>
        <v>52</v>
      </c>
      <c r="AA335" s="2065">
        <f>+'17HPM_DATA_INPUT'!G344-'XX_17CK AUDITTO INPUT'!F335</f>
        <v>50</v>
      </c>
      <c r="AB335" s="2065">
        <f>+'17HPM_DATA_INPUT'!H344-'XX_17CK AUDITTO INPUT'!G335</f>
        <v>74970</v>
      </c>
      <c r="AC335" s="2065">
        <f>+'17HPM_DATA_INPUT'!I344-'XX_17CK AUDITTO INPUT'!H335</f>
        <v>64400</v>
      </c>
      <c r="AD335" s="2065">
        <f>+'17HPM_DATA_INPUT'!J344-'XX_17CK AUDITTO INPUT'!I335</f>
        <v>18199</v>
      </c>
      <c r="AE335" s="2065">
        <f>+'17HPM_DATA_INPUT'!K344-'XX_17CK AUDITTO INPUT'!J335</f>
        <v>29164</v>
      </c>
      <c r="AF335" s="2065">
        <f>+'17HPM_DATA_INPUT'!L344-'XX_17CK AUDITTO INPUT'!K335</f>
        <v>33758</v>
      </c>
      <c r="AG335" s="2065">
        <f>+'17HPM_DATA_INPUT'!M344-'XX_17CK AUDITTO INPUT'!L335</f>
        <v>29975</v>
      </c>
      <c r="AH335" s="2065">
        <f>+'17HPM_DATA_INPUT'!N344-'XX_17CK AUDITTO INPUT'!M335</f>
        <v>-15560</v>
      </c>
      <c r="AI335" s="2065">
        <f>+'17HPM_DATA_INPUT'!O344-'XX_17CK AUDITTO INPUT'!N335</f>
        <v>-811</v>
      </c>
      <c r="AJ335" s="2065">
        <f>+'17HPM_DATA_INPUT'!P344-'XX_17CK AUDITTO INPUT'!O335</f>
        <v>1189</v>
      </c>
      <c r="AK335" s="2065">
        <f>+'17HPM_DATA_INPUT'!Q344-'XX_17CK AUDITTO INPUT'!P335</f>
        <v>1121</v>
      </c>
      <c r="AL335" s="2065">
        <f>+'17HPM_DATA_INPUT'!R344-'XX_17CK AUDITTO INPUT'!Q335</f>
        <v>21360</v>
      </c>
      <c r="AM335" s="2065">
        <f>+'17HPM_DATA_INPUT'!S344-'XX_17CK AUDITTO INPUT'!R335</f>
        <v>12246</v>
      </c>
      <c r="AN335" s="2065">
        <f>+'17HPM_DATA_INPUT'!T344-'XX_17CK AUDITTO INPUT'!S335</f>
        <v>-38109</v>
      </c>
      <c r="AO335" s="2065">
        <f>+'17HPM_DATA_INPUT'!U344-'XX_17CK AUDITTO INPUT'!T335</f>
        <v>-14177</v>
      </c>
      <c r="AQ335" s="455">
        <f>'Departmental PL'!D345</f>
        <v>0</v>
      </c>
    </row>
    <row r="336" spans="1:43" ht="20.25" hidden="1" customHeight="1" x14ac:dyDescent="0.25">
      <c r="A336" s="2067" t="s">
        <v>1590</v>
      </c>
      <c r="B336" s="2058" t="s">
        <v>2295</v>
      </c>
      <c r="C336" s="2060">
        <v>4</v>
      </c>
      <c r="D336" s="2060">
        <v>5</v>
      </c>
      <c r="E336" s="2060">
        <v>7</v>
      </c>
      <c r="F336" s="2060">
        <v>12</v>
      </c>
      <c r="G336" s="2060">
        <v>12253</v>
      </c>
      <c r="H336" s="2060">
        <v>11044</v>
      </c>
      <c r="I336" s="2060">
        <v>5686</v>
      </c>
      <c r="J336" s="2060">
        <v>4510</v>
      </c>
      <c r="K336" s="2060">
        <v>1620</v>
      </c>
      <c r="L336" s="2060">
        <v>1798</v>
      </c>
      <c r="M336" s="2060">
        <v>4066</v>
      </c>
      <c r="N336" s="2060">
        <v>2712</v>
      </c>
      <c r="O336" s="2060">
        <v>83</v>
      </c>
      <c r="P336" s="2060">
        <v>83</v>
      </c>
      <c r="Q336" s="2060">
        <v>901</v>
      </c>
      <c r="R336" s="2060">
        <v>908</v>
      </c>
      <c r="S336" s="2060">
        <v>3082</v>
      </c>
      <c r="T336" s="2060">
        <v>1721</v>
      </c>
      <c r="U336" s="2061" t="str">
        <f t="shared" si="5"/>
        <v>4900 RADIATION ONCOLOGY</v>
      </c>
      <c r="W336" s="455" t="b">
        <f>+'17HPM_DATA_INPUT'!C345='XX_17CK AUDITTO INPUT'!U336</f>
        <v>1</v>
      </c>
      <c r="X336" s="2065">
        <f>+'17HPM_DATA_INPUT'!D345-'XX_17CK AUDITTO INPUT'!C336</f>
        <v>1</v>
      </c>
      <c r="Y336" s="2065">
        <f>+'17HPM_DATA_INPUT'!E345-'XX_17CK AUDITTO INPUT'!D336</f>
        <v>0</v>
      </c>
      <c r="Z336" s="2065">
        <f>+'17HPM_DATA_INPUT'!F345-'XX_17CK AUDITTO INPUT'!E336</f>
        <v>3</v>
      </c>
      <c r="AA336" s="2065">
        <f>+'17HPM_DATA_INPUT'!G345-'XX_17CK AUDITTO INPUT'!F336</f>
        <v>0</v>
      </c>
      <c r="AB336" s="2065">
        <f>+'17HPM_DATA_INPUT'!H345-'XX_17CK AUDITTO INPUT'!G336</f>
        <v>7241</v>
      </c>
      <c r="AC336" s="2065">
        <f>+'17HPM_DATA_INPUT'!I345-'XX_17CK AUDITTO INPUT'!H336</f>
        <v>0</v>
      </c>
      <c r="AD336" s="2065">
        <f>+'17HPM_DATA_INPUT'!J345-'XX_17CK AUDITTO INPUT'!I336</f>
        <v>1934</v>
      </c>
      <c r="AE336" s="2065">
        <f>+'17HPM_DATA_INPUT'!K345-'XX_17CK AUDITTO INPUT'!J336</f>
        <v>0</v>
      </c>
      <c r="AF336" s="2065">
        <f>+'17HPM_DATA_INPUT'!L345-'XX_17CK AUDITTO INPUT'!K336</f>
        <v>961</v>
      </c>
      <c r="AG336" s="2065">
        <f>+'17HPM_DATA_INPUT'!M345-'XX_17CK AUDITTO INPUT'!L336</f>
        <v>0</v>
      </c>
      <c r="AH336" s="2065">
        <f>+'17HPM_DATA_INPUT'!N345-'XX_17CK AUDITTO INPUT'!M336</f>
        <v>974</v>
      </c>
      <c r="AI336" s="2065">
        <f>+'17HPM_DATA_INPUT'!O345-'XX_17CK AUDITTO INPUT'!N336</f>
        <v>0</v>
      </c>
      <c r="AJ336" s="2065">
        <f>+'17HPM_DATA_INPUT'!P345-'XX_17CK AUDITTO INPUT'!O336</f>
        <v>38</v>
      </c>
      <c r="AK336" s="2065">
        <f>+'17HPM_DATA_INPUT'!Q345-'XX_17CK AUDITTO INPUT'!P336</f>
        <v>0</v>
      </c>
      <c r="AL336" s="2065">
        <f>+'17HPM_DATA_INPUT'!R345-'XX_17CK AUDITTO INPUT'!Q336</f>
        <v>430</v>
      </c>
      <c r="AM336" s="2065">
        <f>+'17HPM_DATA_INPUT'!S345-'XX_17CK AUDITTO INPUT'!R336</f>
        <v>0</v>
      </c>
      <c r="AN336" s="2065">
        <f>+'17HPM_DATA_INPUT'!T345-'XX_17CK AUDITTO INPUT'!S336</f>
        <v>506</v>
      </c>
      <c r="AO336" s="2065">
        <f>+'17HPM_DATA_INPUT'!U345-'XX_17CK AUDITTO INPUT'!T336</f>
        <v>0</v>
      </c>
      <c r="AQ336" s="455" t="str">
        <f>'Departmental PL'!D346</f>
        <v xml:space="preserve">   4410 GENERAL NEUROLOGY  - Flowcast Billed</v>
      </c>
    </row>
    <row r="337" spans="1:43" ht="20.25" hidden="1" customHeight="1" x14ac:dyDescent="0.25">
      <c r="A337" s="2067" t="s">
        <v>1592</v>
      </c>
      <c r="B337" s="2058" t="s">
        <v>2470</v>
      </c>
      <c r="C337" s="2060">
        <v>0</v>
      </c>
      <c r="D337" s="2060">
        <v>1</v>
      </c>
      <c r="E337" s="2060">
        <v>0</v>
      </c>
      <c r="F337" s="2060">
        <v>1</v>
      </c>
      <c r="G337" s="2060">
        <v>0</v>
      </c>
      <c r="H337" s="2060">
        <v>3990</v>
      </c>
      <c r="I337" s="2060">
        <v>0</v>
      </c>
      <c r="J337" s="2060">
        <v>281</v>
      </c>
      <c r="K337" s="2060">
        <v>0</v>
      </c>
      <c r="L337" s="2060">
        <v>1739</v>
      </c>
      <c r="M337" s="2060">
        <v>0</v>
      </c>
      <c r="N337" s="2060">
        <v>-1458</v>
      </c>
      <c r="O337" s="2060">
        <v>0</v>
      </c>
      <c r="P337" s="2060">
        <v>0</v>
      </c>
      <c r="Q337" s="2060">
        <v>0</v>
      </c>
      <c r="R337" s="2060">
        <v>665</v>
      </c>
      <c r="S337" s="2060">
        <v>0</v>
      </c>
      <c r="T337" s="2060">
        <v>-2123</v>
      </c>
      <c r="U337" s="2061" t="str">
        <f t="shared" si="5"/>
        <v>4920 MEDICAL ONCOLOGY</v>
      </c>
      <c r="W337" s="455" t="b">
        <f>+'17HPM_DATA_INPUT'!C346='XX_17CK AUDITTO INPUT'!U337</f>
        <v>1</v>
      </c>
      <c r="X337" s="2065">
        <f>+'17HPM_DATA_INPUT'!D346-'XX_17CK AUDITTO INPUT'!C337</f>
        <v>0</v>
      </c>
      <c r="Y337" s="2065">
        <f>+'17HPM_DATA_INPUT'!E346-'XX_17CK AUDITTO INPUT'!D337</f>
        <v>0</v>
      </c>
      <c r="Z337" s="2065">
        <f>+'17HPM_DATA_INPUT'!F346-'XX_17CK AUDITTO INPUT'!E337</f>
        <v>0</v>
      </c>
      <c r="AA337" s="2065">
        <f>+'17HPM_DATA_INPUT'!G346-'XX_17CK AUDITTO INPUT'!F337</f>
        <v>0</v>
      </c>
      <c r="AB337" s="2065">
        <f>+'17HPM_DATA_INPUT'!H346-'XX_17CK AUDITTO INPUT'!G337</f>
        <v>0</v>
      </c>
      <c r="AC337" s="2065">
        <f>+'17HPM_DATA_INPUT'!I346-'XX_17CK AUDITTO INPUT'!H337</f>
        <v>0</v>
      </c>
      <c r="AD337" s="2065">
        <f>+'17HPM_DATA_INPUT'!J346-'XX_17CK AUDITTO INPUT'!I337</f>
        <v>0</v>
      </c>
      <c r="AE337" s="2065">
        <f>+'17HPM_DATA_INPUT'!K346-'XX_17CK AUDITTO INPUT'!J337</f>
        <v>0</v>
      </c>
      <c r="AF337" s="2065">
        <f>+'17HPM_DATA_INPUT'!L346-'XX_17CK AUDITTO INPUT'!K337</f>
        <v>0</v>
      </c>
      <c r="AG337" s="2065">
        <f>+'17HPM_DATA_INPUT'!M346-'XX_17CK AUDITTO INPUT'!L337</f>
        <v>0</v>
      </c>
      <c r="AH337" s="2065">
        <f>+'17HPM_DATA_INPUT'!N346-'XX_17CK AUDITTO INPUT'!M337</f>
        <v>0</v>
      </c>
      <c r="AI337" s="2065">
        <f>+'17HPM_DATA_INPUT'!O346-'XX_17CK AUDITTO INPUT'!N337</f>
        <v>0</v>
      </c>
      <c r="AJ337" s="2065">
        <f>+'17HPM_DATA_INPUT'!P346-'XX_17CK AUDITTO INPUT'!O337</f>
        <v>0</v>
      </c>
      <c r="AK337" s="2065">
        <f>+'17HPM_DATA_INPUT'!Q346-'XX_17CK AUDITTO INPUT'!P337</f>
        <v>0</v>
      </c>
      <c r="AL337" s="2065">
        <f>+'17HPM_DATA_INPUT'!R346-'XX_17CK AUDITTO INPUT'!Q337</f>
        <v>0</v>
      </c>
      <c r="AM337" s="2065">
        <f>+'17HPM_DATA_INPUT'!S346-'XX_17CK AUDITTO INPUT'!R337</f>
        <v>0</v>
      </c>
      <c r="AN337" s="2065">
        <f>+'17HPM_DATA_INPUT'!T346-'XX_17CK AUDITTO INPUT'!S337</f>
        <v>0</v>
      </c>
      <c r="AO337" s="2065">
        <f>+'17HPM_DATA_INPUT'!U346-'XX_17CK AUDITTO INPUT'!T337</f>
        <v>0</v>
      </c>
      <c r="AQ337" s="455" t="str">
        <f>'Departmental PL'!D347</f>
        <v xml:space="preserve">   4410 GENERAL NEUROLOGY  - NON-TRENDSTAR</v>
      </c>
    </row>
    <row r="338" spans="1:43" ht="20.25" hidden="1" customHeight="1" x14ac:dyDescent="0.25">
      <c r="A338" s="2085" t="s">
        <v>1595</v>
      </c>
      <c r="B338" s="2058" t="s">
        <v>2473</v>
      </c>
      <c r="C338" s="2060">
        <v>0</v>
      </c>
      <c r="D338" s="2060">
        <v>1</v>
      </c>
      <c r="E338" s="2060">
        <v>0</v>
      </c>
      <c r="F338" s="2060">
        <v>1</v>
      </c>
      <c r="G338" s="2060">
        <v>0</v>
      </c>
      <c r="H338" s="2060">
        <v>1190</v>
      </c>
      <c r="I338" s="2060">
        <v>0</v>
      </c>
      <c r="J338" s="2060">
        <v>352</v>
      </c>
      <c r="K338" s="2060">
        <v>0</v>
      </c>
      <c r="L338" s="2060">
        <v>155</v>
      </c>
      <c r="M338" s="2060">
        <v>0</v>
      </c>
      <c r="N338" s="2060">
        <v>197</v>
      </c>
      <c r="O338" s="2060">
        <v>0</v>
      </c>
      <c r="P338" s="2060">
        <v>0</v>
      </c>
      <c r="Q338" s="2060">
        <v>0</v>
      </c>
      <c r="R338" s="2060">
        <v>38</v>
      </c>
      <c r="S338" s="2060">
        <v>0</v>
      </c>
      <c r="T338" s="2060">
        <v>159</v>
      </c>
      <c r="U338" s="2061" t="str">
        <f t="shared" si="5"/>
        <v>4970 SMH RAD ONC at PLUTA</v>
      </c>
      <c r="W338" s="455" t="b">
        <f>+'17HPM_DATA_INPUT'!C347='XX_17CK AUDITTO INPUT'!U338</f>
        <v>1</v>
      </c>
      <c r="X338" s="2065">
        <f>+'17HPM_DATA_INPUT'!D347-'XX_17CK AUDITTO INPUT'!C338</f>
        <v>0</v>
      </c>
      <c r="Y338" s="2065">
        <f>+'17HPM_DATA_INPUT'!E347-'XX_17CK AUDITTO INPUT'!D338</f>
        <v>0</v>
      </c>
      <c r="Z338" s="2065">
        <f>+'17HPM_DATA_INPUT'!F347-'XX_17CK AUDITTO INPUT'!E338</f>
        <v>0</v>
      </c>
      <c r="AA338" s="2065">
        <f>+'17HPM_DATA_INPUT'!G347-'XX_17CK AUDITTO INPUT'!F338</f>
        <v>0</v>
      </c>
      <c r="AB338" s="2065">
        <f>+'17HPM_DATA_INPUT'!H347-'XX_17CK AUDITTO INPUT'!G338</f>
        <v>0</v>
      </c>
      <c r="AC338" s="2065">
        <f>+'17HPM_DATA_INPUT'!I347-'XX_17CK AUDITTO INPUT'!H338</f>
        <v>0</v>
      </c>
      <c r="AD338" s="2065">
        <f>+'17HPM_DATA_INPUT'!J347-'XX_17CK AUDITTO INPUT'!I338</f>
        <v>0</v>
      </c>
      <c r="AE338" s="2065">
        <f>+'17HPM_DATA_INPUT'!K347-'XX_17CK AUDITTO INPUT'!J338</f>
        <v>0</v>
      </c>
      <c r="AF338" s="2065">
        <f>+'17HPM_DATA_INPUT'!L347-'XX_17CK AUDITTO INPUT'!K338</f>
        <v>0</v>
      </c>
      <c r="AG338" s="2065">
        <f>+'17HPM_DATA_INPUT'!M347-'XX_17CK AUDITTO INPUT'!L338</f>
        <v>0</v>
      </c>
      <c r="AH338" s="2065">
        <f>+'17HPM_DATA_INPUT'!N347-'XX_17CK AUDITTO INPUT'!M338</f>
        <v>0</v>
      </c>
      <c r="AI338" s="2065">
        <f>+'17HPM_DATA_INPUT'!O347-'XX_17CK AUDITTO INPUT'!N338</f>
        <v>0</v>
      </c>
      <c r="AJ338" s="2065">
        <f>+'17HPM_DATA_INPUT'!P347-'XX_17CK AUDITTO INPUT'!O338</f>
        <v>0</v>
      </c>
      <c r="AK338" s="2065">
        <f>+'17HPM_DATA_INPUT'!Q347-'XX_17CK AUDITTO INPUT'!P338</f>
        <v>0</v>
      </c>
      <c r="AL338" s="2065">
        <f>+'17HPM_DATA_INPUT'!R347-'XX_17CK AUDITTO INPUT'!Q338</f>
        <v>0</v>
      </c>
      <c r="AM338" s="2065">
        <f>+'17HPM_DATA_INPUT'!S347-'XX_17CK AUDITTO INPUT'!R338</f>
        <v>0</v>
      </c>
      <c r="AN338" s="2065">
        <f>+'17HPM_DATA_INPUT'!T347-'XX_17CK AUDITTO INPUT'!S338</f>
        <v>0</v>
      </c>
      <c r="AO338" s="2065">
        <f>+'17HPM_DATA_INPUT'!U347-'XX_17CK AUDITTO INPUT'!T338</f>
        <v>0</v>
      </c>
      <c r="AQ338" s="455">
        <f>'Departmental PL'!D348</f>
        <v>0</v>
      </c>
    </row>
    <row r="339" spans="1:43" ht="20.25" hidden="1" customHeight="1" x14ac:dyDescent="0.25">
      <c r="A339" s="2067" t="s">
        <v>1597</v>
      </c>
      <c r="B339" s="2074" t="s">
        <v>2475</v>
      </c>
      <c r="C339" s="2075"/>
      <c r="D339" s="2075"/>
      <c r="E339" s="2075"/>
      <c r="F339" s="2075"/>
      <c r="G339" s="2075"/>
      <c r="H339" s="2075"/>
      <c r="I339" s="2075"/>
      <c r="J339" s="2075"/>
      <c r="K339" s="2075"/>
      <c r="L339" s="2075"/>
      <c r="M339" s="2075"/>
      <c r="N339" s="2075"/>
      <c r="O339" s="2075"/>
      <c r="P339" s="2075"/>
      <c r="Q339" s="2075"/>
      <c r="R339" s="2075"/>
      <c r="S339" s="2075"/>
      <c r="T339" s="2075"/>
      <c r="U339" s="2061" t="str">
        <f t="shared" si="5"/>
        <v>4990 NATL MARROW PROGRAM</v>
      </c>
      <c r="W339" s="455" t="b">
        <f>+'17HPM_DATA_INPUT'!C348='XX_17CK AUDITTO INPUT'!U339</f>
        <v>1</v>
      </c>
      <c r="X339" s="2065">
        <f>+'17HPM_DATA_INPUT'!D348-'XX_17CK AUDITTO INPUT'!C339</f>
        <v>0</v>
      </c>
      <c r="Y339" s="2065">
        <f>+'17HPM_DATA_INPUT'!E348-'XX_17CK AUDITTO INPUT'!D339</f>
        <v>0</v>
      </c>
      <c r="Z339" s="2065">
        <f>+'17HPM_DATA_INPUT'!F348-'XX_17CK AUDITTO INPUT'!E339</f>
        <v>0</v>
      </c>
      <c r="AA339" s="2065">
        <f>+'17HPM_DATA_INPUT'!G348-'XX_17CK AUDITTO INPUT'!F339</f>
        <v>0</v>
      </c>
      <c r="AB339" s="2065">
        <f>+'17HPM_DATA_INPUT'!H348-'XX_17CK AUDITTO INPUT'!G339</f>
        <v>0</v>
      </c>
      <c r="AC339" s="2065">
        <f>+'17HPM_DATA_INPUT'!I348-'XX_17CK AUDITTO INPUT'!H339</f>
        <v>0</v>
      </c>
      <c r="AD339" s="2065">
        <f>+'17HPM_DATA_INPUT'!J348-'XX_17CK AUDITTO INPUT'!I339</f>
        <v>0</v>
      </c>
      <c r="AE339" s="2065">
        <f>+'17HPM_DATA_INPUT'!K348-'XX_17CK AUDITTO INPUT'!J339</f>
        <v>0</v>
      </c>
      <c r="AF339" s="2065">
        <f>+'17HPM_DATA_INPUT'!L348-'XX_17CK AUDITTO INPUT'!K339</f>
        <v>0</v>
      </c>
      <c r="AG339" s="2065">
        <f>+'17HPM_DATA_INPUT'!M348-'XX_17CK AUDITTO INPUT'!L339</f>
        <v>0</v>
      </c>
      <c r="AH339" s="2065">
        <f>+'17HPM_DATA_INPUT'!N348-'XX_17CK AUDITTO INPUT'!M339</f>
        <v>0</v>
      </c>
      <c r="AI339" s="2065">
        <f>+'17HPM_DATA_INPUT'!O348-'XX_17CK AUDITTO INPUT'!N339</f>
        <v>0</v>
      </c>
      <c r="AJ339" s="2065">
        <f>+'17HPM_DATA_INPUT'!P348-'XX_17CK AUDITTO INPUT'!O339</f>
        <v>0</v>
      </c>
      <c r="AK339" s="2065">
        <f>+'17HPM_DATA_INPUT'!Q348-'XX_17CK AUDITTO INPUT'!P339</f>
        <v>0</v>
      </c>
      <c r="AL339" s="2065">
        <f>+'17HPM_DATA_INPUT'!R348-'XX_17CK AUDITTO INPUT'!Q339</f>
        <v>0</v>
      </c>
      <c r="AM339" s="2065">
        <f>+'17HPM_DATA_INPUT'!S348-'XX_17CK AUDITTO INPUT'!R339</f>
        <v>0</v>
      </c>
      <c r="AN339" s="2065">
        <f>+'17HPM_DATA_INPUT'!T348-'XX_17CK AUDITTO INPUT'!S339</f>
        <v>0</v>
      </c>
      <c r="AO339" s="2065">
        <f>+'17HPM_DATA_INPUT'!U348-'XX_17CK AUDITTO INPUT'!T339</f>
        <v>0</v>
      </c>
      <c r="AQ339" s="455" t="str">
        <f>'Departmental PL'!D349</f>
        <v xml:space="preserve">   4411 NEURO IMMUNOLOGY  - Flowcast Billed</v>
      </c>
    </row>
    <row r="340" spans="1:43" ht="20.25" hidden="1" customHeight="1" x14ac:dyDescent="0.25">
      <c r="A340" s="2033" t="s">
        <v>1598</v>
      </c>
      <c r="B340" s="2076" t="s">
        <v>2308</v>
      </c>
      <c r="C340" s="2077">
        <v>63</v>
      </c>
      <c r="D340" s="2077">
        <v>70</v>
      </c>
      <c r="E340" s="2077">
        <v>81</v>
      </c>
      <c r="F340" s="2077">
        <v>113</v>
      </c>
      <c r="G340" s="2077">
        <v>93453</v>
      </c>
      <c r="H340" s="2077">
        <v>106664</v>
      </c>
      <c r="I340" s="2077">
        <v>33274</v>
      </c>
      <c r="J340" s="2077">
        <v>36271</v>
      </c>
      <c r="K340" s="2077">
        <v>39187</v>
      </c>
      <c r="L340" s="2077">
        <v>46784</v>
      </c>
      <c r="M340" s="2077">
        <v>-5913</v>
      </c>
      <c r="N340" s="2077">
        <v>-10513</v>
      </c>
      <c r="O340" s="2077">
        <v>1930</v>
      </c>
      <c r="P340" s="2077">
        <v>2926</v>
      </c>
      <c r="Q340" s="2077">
        <v>24126</v>
      </c>
      <c r="R340" s="2077">
        <v>19777</v>
      </c>
      <c r="S340" s="2077">
        <v>-31969</v>
      </c>
      <c r="T340" s="2077">
        <v>-33215</v>
      </c>
      <c r="U340" s="2061" t="str">
        <f t="shared" si="5"/>
        <v>Total OBS</v>
      </c>
      <c r="W340" s="455" t="b">
        <f>+'17HPM_DATA_INPUT'!C349='XX_17CK AUDITTO INPUT'!U340</f>
        <v>1</v>
      </c>
      <c r="X340" s="2065">
        <f>+'17HPM_DATA_INPUT'!D349-'XX_17CK AUDITTO INPUT'!C340</f>
        <v>75</v>
      </c>
      <c r="Y340" s="2065">
        <f>+'17HPM_DATA_INPUT'!E349-'XX_17CK AUDITTO INPUT'!D340</f>
        <v>63</v>
      </c>
      <c r="Z340" s="2065">
        <f>+'17HPM_DATA_INPUT'!F349-'XX_17CK AUDITTO INPUT'!E340</f>
        <v>115</v>
      </c>
      <c r="AA340" s="2065">
        <f>+'17HPM_DATA_INPUT'!G349-'XX_17CK AUDITTO INPUT'!F340</f>
        <v>89</v>
      </c>
      <c r="AB340" s="2065">
        <f>+'17HPM_DATA_INPUT'!H349-'XX_17CK AUDITTO INPUT'!G340</f>
        <v>158721</v>
      </c>
      <c r="AC340" s="2065">
        <f>+'17HPM_DATA_INPUT'!I349-'XX_17CK AUDITTO INPUT'!H340</f>
        <v>105000</v>
      </c>
      <c r="AD340" s="2065">
        <f>+'17HPM_DATA_INPUT'!J349-'XX_17CK AUDITTO INPUT'!I340</f>
        <v>39325</v>
      </c>
      <c r="AE340" s="2065">
        <f>+'17HPM_DATA_INPUT'!K349-'XX_17CK AUDITTO INPUT'!J340</f>
        <v>43020</v>
      </c>
      <c r="AF340" s="2065">
        <f>+'17HPM_DATA_INPUT'!L349-'XX_17CK AUDITTO INPUT'!K340</f>
        <v>64588</v>
      </c>
      <c r="AG340" s="2065">
        <f>+'17HPM_DATA_INPUT'!M349-'XX_17CK AUDITTO INPUT'!L340</f>
        <v>46930</v>
      </c>
      <c r="AH340" s="2065">
        <f>+'17HPM_DATA_INPUT'!N349-'XX_17CK AUDITTO INPUT'!M340</f>
        <v>-25263</v>
      </c>
      <c r="AI340" s="2065">
        <f>+'17HPM_DATA_INPUT'!O349-'XX_17CK AUDITTO INPUT'!N340</f>
        <v>-3910</v>
      </c>
      <c r="AJ340" s="2065">
        <f>+'17HPM_DATA_INPUT'!P349-'XX_17CK AUDITTO INPUT'!O340</f>
        <v>4180</v>
      </c>
      <c r="AK340" s="2065">
        <f>+'17HPM_DATA_INPUT'!Q349-'XX_17CK AUDITTO INPUT'!P340</f>
        <v>2430</v>
      </c>
      <c r="AL340" s="2065">
        <f>+'17HPM_DATA_INPUT'!R349-'XX_17CK AUDITTO INPUT'!Q340</f>
        <v>40561</v>
      </c>
      <c r="AM340" s="2065">
        <f>+'17HPM_DATA_INPUT'!S349-'XX_17CK AUDITTO INPUT'!R340</f>
        <v>19470</v>
      </c>
      <c r="AN340" s="2065">
        <f>+'17HPM_DATA_INPUT'!T349-'XX_17CK AUDITTO INPUT'!S340</f>
        <v>-70004</v>
      </c>
      <c r="AO340" s="2065">
        <f>+'17HPM_DATA_INPUT'!U349-'XX_17CK AUDITTO INPUT'!T340</f>
        <v>-25811</v>
      </c>
      <c r="AQ340" s="455" t="str">
        <f>'Departmental PL'!D350</f>
        <v xml:space="preserve">   4411 NEURO IMMUNOLOGY  - NON-TRENDSTAR</v>
      </c>
    </row>
    <row r="341" spans="1:43" ht="20.25" hidden="1" customHeight="1" x14ac:dyDescent="0.25">
      <c r="A341" s="2074" t="s">
        <v>1590</v>
      </c>
      <c r="B341" s="2074" t="s">
        <v>2295</v>
      </c>
      <c r="C341" s="2075">
        <v>1</v>
      </c>
      <c r="D341" s="2075">
        <v>0</v>
      </c>
      <c r="E341" s="2075">
        <v>1</v>
      </c>
      <c r="F341" s="2075">
        <v>0</v>
      </c>
      <c r="G341" s="2075">
        <v>90</v>
      </c>
      <c r="H341" s="2075">
        <v>0</v>
      </c>
      <c r="I341" s="2075">
        <v>0</v>
      </c>
      <c r="J341" s="2075">
        <v>0</v>
      </c>
      <c r="K341" s="2075">
        <v>13</v>
      </c>
      <c r="L341" s="2075">
        <v>0</v>
      </c>
      <c r="M341" s="2075">
        <v>-13</v>
      </c>
      <c r="N341" s="2075">
        <v>0</v>
      </c>
      <c r="O341" s="2075">
        <v>1</v>
      </c>
      <c r="P341" s="2075">
        <v>0</v>
      </c>
      <c r="Q341" s="2075">
        <v>7</v>
      </c>
      <c r="R341" s="2075">
        <v>0</v>
      </c>
      <c r="S341" s="2075">
        <v>-20</v>
      </c>
      <c r="T341" s="2075">
        <v>0</v>
      </c>
      <c r="U341" s="2061" t="str">
        <f t="shared" si="5"/>
        <v>4900 RADIATION ONCOLOGY</v>
      </c>
      <c r="W341" s="455" t="b">
        <f>+'17HPM_DATA_INPUT'!C350='XX_17CK AUDITTO INPUT'!U341</f>
        <v>1</v>
      </c>
      <c r="X341" s="2065">
        <f>+'17HPM_DATA_INPUT'!D350-'XX_17CK AUDITTO INPUT'!C341</f>
        <v>0</v>
      </c>
      <c r="Y341" s="2065">
        <f>+'17HPM_DATA_INPUT'!E350-'XX_17CK AUDITTO INPUT'!D341</f>
        <v>0</v>
      </c>
      <c r="Z341" s="2065">
        <f>+'17HPM_DATA_INPUT'!F350-'XX_17CK AUDITTO INPUT'!E341</f>
        <v>0</v>
      </c>
      <c r="AA341" s="2065">
        <f>+'17HPM_DATA_INPUT'!G350-'XX_17CK AUDITTO INPUT'!F341</f>
        <v>0</v>
      </c>
      <c r="AB341" s="2065">
        <f>+'17HPM_DATA_INPUT'!H350-'XX_17CK AUDITTO INPUT'!G341</f>
        <v>0</v>
      </c>
      <c r="AC341" s="2065">
        <f>+'17HPM_DATA_INPUT'!I350-'XX_17CK AUDITTO INPUT'!H341</f>
        <v>0</v>
      </c>
      <c r="AD341" s="2065">
        <f>+'17HPM_DATA_INPUT'!J350-'XX_17CK AUDITTO INPUT'!I341</f>
        <v>0</v>
      </c>
      <c r="AE341" s="2065">
        <f>+'17HPM_DATA_INPUT'!K350-'XX_17CK AUDITTO INPUT'!J341</f>
        <v>0</v>
      </c>
      <c r="AF341" s="2065">
        <f>+'17HPM_DATA_INPUT'!L350-'XX_17CK AUDITTO INPUT'!K341</f>
        <v>0</v>
      </c>
      <c r="AG341" s="2065">
        <f>+'17HPM_DATA_INPUT'!M350-'XX_17CK AUDITTO INPUT'!L341</f>
        <v>0</v>
      </c>
      <c r="AH341" s="2065">
        <f>+'17HPM_DATA_INPUT'!N350-'XX_17CK AUDITTO INPUT'!M341</f>
        <v>0</v>
      </c>
      <c r="AI341" s="2065">
        <f>+'17HPM_DATA_INPUT'!O350-'XX_17CK AUDITTO INPUT'!N341</f>
        <v>0</v>
      </c>
      <c r="AJ341" s="2065">
        <f>+'17HPM_DATA_INPUT'!P350-'XX_17CK AUDITTO INPUT'!O341</f>
        <v>0</v>
      </c>
      <c r="AK341" s="2065">
        <f>+'17HPM_DATA_INPUT'!Q350-'XX_17CK AUDITTO INPUT'!P341</f>
        <v>0</v>
      </c>
      <c r="AL341" s="2065">
        <f>+'17HPM_DATA_INPUT'!R350-'XX_17CK AUDITTO INPUT'!Q341</f>
        <v>0</v>
      </c>
      <c r="AM341" s="2065">
        <f>+'17HPM_DATA_INPUT'!S350-'XX_17CK AUDITTO INPUT'!R341</f>
        <v>0</v>
      </c>
      <c r="AN341" s="2065">
        <f>+'17HPM_DATA_INPUT'!T350-'XX_17CK AUDITTO INPUT'!S341</f>
        <v>0</v>
      </c>
      <c r="AO341" s="2065">
        <f>+'17HPM_DATA_INPUT'!U350-'XX_17CK AUDITTO INPUT'!T341</f>
        <v>0</v>
      </c>
      <c r="AQ341" s="455">
        <f>'Departmental PL'!D351</f>
        <v>0</v>
      </c>
    </row>
    <row r="342" spans="1:43" ht="20.25" hidden="1" customHeight="1" x14ac:dyDescent="0.25">
      <c r="A342" s="2067" t="s">
        <v>1592</v>
      </c>
      <c r="B342" s="2058" t="s">
        <v>2470</v>
      </c>
      <c r="C342" s="2060">
        <v>1</v>
      </c>
      <c r="D342" s="2060">
        <v>0</v>
      </c>
      <c r="E342" s="2060">
        <v>2</v>
      </c>
      <c r="F342" s="2060">
        <v>0</v>
      </c>
      <c r="G342" s="2060">
        <v>356</v>
      </c>
      <c r="H342" s="2060">
        <v>0</v>
      </c>
      <c r="I342" s="2060">
        <v>0</v>
      </c>
      <c r="J342" s="2060">
        <v>0</v>
      </c>
      <c r="K342" s="2060">
        <v>148</v>
      </c>
      <c r="L342" s="2060">
        <v>0</v>
      </c>
      <c r="M342" s="2060">
        <v>-148</v>
      </c>
      <c r="N342" s="2060">
        <v>0</v>
      </c>
      <c r="O342" s="2060">
        <v>0</v>
      </c>
      <c r="P342" s="2060">
        <v>0</v>
      </c>
      <c r="Q342" s="2060">
        <v>56</v>
      </c>
      <c r="R342" s="2060">
        <v>0</v>
      </c>
      <c r="S342" s="2060">
        <v>-205</v>
      </c>
      <c r="T342" s="2060">
        <v>0</v>
      </c>
      <c r="U342" s="2061" t="str">
        <f t="shared" si="5"/>
        <v>4920 MEDICAL ONCOLOGY</v>
      </c>
      <c r="W342" s="455" t="b">
        <f>+'17HPM_DATA_INPUT'!C351='XX_17CK AUDITTO INPUT'!U342</f>
        <v>1</v>
      </c>
      <c r="X342" s="2065">
        <f>+'17HPM_DATA_INPUT'!D351-'XX_17CK AUDITTO INPUT'!C342</f>
        <v>0</v>
      </c>
      <c r="Y342" s="2065">
        <f>+'17HPM_DATA_INPUT'!E351-'XX_17CK AUDITTO INPUT'!D342</f>
        <v>1</v>
      </c>
      <c r="Z342" s="2065">
        <f>+'17HPM_DATA_INPUT'!F351-'XX_17CK AUDITTO INPUT'!E342</f>
        <v>0</v>
      </c>
      <c r="AA342" s="2065">
        <f>+'17HPM_DATA_INPUT'!G351-'XX_17CK AUDITTO INPUT'!F342</f>
        <v>1</v>
      </c>
      <c r="AB342" s="2065">
        <f>+'17HPM_DATA_INPUT'!H351-'XX_17CK AUDITTO INPUT'!G342</f>
        <v>0</v>
      </c>
      <c r="AC342" s="2065">
        <f>+'17HPM_DATA_INPUT'!I351-'XX_17CK AUDITTO INPUT'!H342</f>
        <v>132</v>
      </c>
      <c r="AD342" s="2065">
        <f>+'17HPM_DATA_INPUT'!J351-'XX_17CK AUDITTO INPUT'!I342</f>
        <v>0</v>
      </c>
      <c r="AE342" s="2065">
        <f>+'17HPM_DATA_INPUT'!K351-'XX_17CK AUDITTO INPUT'!J342</f>
        <v>0</v>
      </c>
      <c r="AF342" s="2065">
        <f>+'17HPM_DATA_INPUT'!L351-'XX_17CK AUDITTO INPUT'!K342</f>
        <v>-1</v>
      </c>
      <c r="AG342" s="2065">
        <f>+'17HPM_DATA_INPUT'!M351-'XX_17CK AUDITTO INPUT'!L342</f>
        <v>55</v>
      </c>
      <c r="AH342" s="2065">
        <f>+'17HPM_DATA_INPUT'!N351-'XX_17CK AUDITTO INPUT'!M342</f>
        <v>1</v>
      </c>
      <c r="AI342" s="2065">
        <f>+'17HPM_DATA_INPUT'!O351-'XX_17CK AUDITTO INPUT'!N342</f>
        <v>-55</v>
      </c>
      <c r="AJ342" s="2065">
        <f>+'17HPM_DATA_INPUT'!P351-'XX_17CK AUDITTO INPUT'!O342</f>
        <v>0</v>
      </c>
      <c r="AK342" s="2065">
        <f>+'17HPM_DATA_INPUT'!Q351-'XX_17CK AUDITTO INPUT'!P342</f>
        <v>0</v>
      </c>
      <c r="AL342" s="2065">
        <f>+'17HPM_DATA_INPUT'!R351-'XX_17CK AUDITTO INPUT'!Q342</f>
        <v>-1</v>
      </c>
      <c r="AM342" s="2065">
        <f>+'17HPM_DATA_INPUT'!S351-'XX_17CK AUDITTO INPUT'!R342</f>
        <v>21</v>
      </c>
      <c r="AN342" s="2065">
        <f>+'17HPM_DATA_INPUT'!T351-'XX_17CK AUDITTO INPUT'!S342</f>
        <v>3</v>
      </c>
      <c r="AO342" s="2065">
        <f>+'17HPM_DATA_INPUT'!U351-'XX_17CK AUDITTO INPUT'!T342</f>
        <v>-76</v>
      </c>
      <c r="AQ342" s="455" t="str">
        <f>'Departmental PL'!D352</f>
        <v xml:space="preserve">   4412 NEURO ONCOLOGY  - Flowcast Billed</v>
      </c>
    </row>
    <row r="343" spans="1:43" ht="20.25" hidden="1" customHeight="1" x14ac:dyDescent="0.25">
      <c r="A343" s="2036" t="s">
        <v>1598</v>
      </c>
      <c r="B343" s="2107" t="s">
        <v>2477</v>
      </c>
      <c r="C343" s="2108">
        <v>1</v>
      </c>
      <c r="D343" s="2108">
        <v>0</v>
      </c>
      <c r="E343" s="2108">
        <v>3</v>
      </c>
      <c r="F343" s="2108">
        <v>0</v>
      </c>
      <c r="G343" s="2108">
        <v>446</v>
      </c>
      <c r="H343" s="2108">
        <v>0</v>
      </c>
      <c r="I343" s="2108">
        <v>0</v>
      </c>
      <c r="J343" s="2108">
        <v>0</v>
      </c>
      <c r="K343" s="2108">
        <v>161</v>
      </c>
      <c r="L343" s="2108">
        <v>0</v>
      </c>
      <c r="M343" s="2108">
        <v>-161</v>
      </c>
      <c r="N343" s="2108">
        <v>0</v>
      </c>
      <c r="O343" s="2108">
        <v>1</v>
      </c>
      <c r="P343" s="2108">
        <v>0</v>
      </c>
      <c r="Q343" s="2108">
        <v>63</v>
      </c>
      <c r="R343" s="2108">
        <v>0</v>
      </c>
      <c r="S343" s="2108">
        <v>-225</v>
      </c>
      <c r="T343" s="2108">
        <v>0</v>
      </c>
      <c r="U343" s="2061" t="str">
        <f t="shared" si="5"/>
        <v>Total LAB</v>
      </c>
      <c r="W343" s="455" t="b">
        <f>+'17HPM_DATA_INPUT'!C352='XX_17CK AUDITTO INPUT'!U343</f>
        <v>1</v>
      </c>
      <c r="X343" s="2065">
        <f>+'17HPM_DATA_INPUT'!D352-'XX_17CK AUDITTO INPUT'!C343</f>
        <v>0</v>
      </c>
      <c r="Y343" s="2065">
        <f>+'17HPM_DATA_INPUT'!E352-'XX_17CK AUDITTO INPUT'!D343</f>
        <v>1</v>
      </c>
      <c r="Z343" s="2065">
        <f>+'17HPM_DATA_INPUT'!F352-'XX_17CK AUDITTO INPUT'!E343</f>
        <v>0</v>
      </c>
      <c r="AA343" s="2065">
        <f>+'17HPM_DATA_INPUT'!G352-'XX_17CK AUDITTO INPUT'!F343</f>
        <v>1</v>
      </c>
      <c r="AB343" s="2065">
        <f>+'17HPM_DATA_INPUT'!H352-'XX_17CK AUDITTO INPUT'!G343</f>
        <v>0</v>
      </c>
      <c r="AC343" s="2065">
        <f>+'17HPM_DATA_INPUT'!I352-'XX_17CK AUDITTO INPUT'!H343</f>
        <v>132</v>
      </c>
      <c r="AD343" s="2065">
        <f>+'17HPM_DATA_INPUT'!J352-'XX_17CK AUDITTO INPUT'!I343</f>
        <v>0</v>
      </c>
      <c r="AE343" s="2065">
        <f>+'17HPM_DATA_INPUT'!K352-'XX_17CK AUDITTO INPUT'!J343</f>
        <v>0</v>
      </c>
      <c r="AF343" s="2065">
        <f>+'17HPM_DATA_INPUT'!L352-'XX_17CK AUDITTO INPUT'!K343</f>
        <v>-1</v>
      </c>
      <c r="AG343" s="2065">
        <f>+'17HPM_DATA_INPUT'!M352-'XX_17CK AUDITTO INPUT'!L343</f>
        <v>55</v>
      </c>
      <c r="AH343" s="2065">
        <f>+'17HPM_DATA_INPUT'!N352-'XX_17CK AUDITTO INPUT'!M343</f>
        <v>1</v>
      </c>
      <c r="AI343" s="2065">
        <f>+'17HPM_DATA_INPUT'!O352-'XX_17CK AUDITTO INPUT'!N343</f>
        <v>-55</v>
      </c>
      <c r="AJ343" s="2065">
        <f>+'17HPM_DATA_INPUT'!P352-'XX_17CK AUDITTO INPUT'!O343</f>
        <v>0</v>
      </c>
      <c r="AK343" s="2065">
        <f>+'17HPM_DATA_INPUT'!Q352-'XX_17CK AUDITTO INPUT'!P343</f>
        <v>0</v>
      </c>
      <c r="AL343" s="2065">
        <f>+'17HPM_DATA_INPUT'!R352-'XX_17CK AUDITTO INPUT'!Q343</f>
        <v>-1</v>
      </c>
      <c r="AM343" s="2065">
        <f>+'17HPM_DATA_INPUT'!S352-'XX_17CK AUDITTO INPUT'!R343</f>
        <v>21</v>
      </c>
      <c r="AN343" s="2065">
        <f>+'17HPM_DATA_INPUT'!T352-'XX_17CK AUDITTO INPUT'!S343</f>
        <v>2</v>
      </c>
      <c r="AO343" s="2065">
        <f>+'17HPM_DATA_INPUT'!U352-'XX_17CK AUDITTO INPUT'!T343</f>
        <v>-76</v>
      </c>
      <c r="AQ343" s="455" t="str">
        <f>'Departmental PL'!D353</f>
        <v xml:space="preserve">   4412 NEURO ONCOLOGY  - NON-TRENDSTAR</v>
      </c>
    </row>
    <row r="344" spans="1:43" ht="20.25" hidden="1" customHeight="1" x14ac:dyDescent="0.25">
      <c r="A344" s="2095"/>
      <c r="B344" s="2095" t="s">
        <v>2478</v>
      </c>
      <c r="C344" s="2095">
        <v>25349</v>
      </c>
      <c r="D344" s="2091">
        <v>23220</v>
      </c>
      <c r="E344" s="2092">
        <v>129475</v>
      </c>
      <c r="F344" s="2092">
        <v>128574</v>
      </c>
      <c r="G344" s="2092">
        <v>78228723</v>
      </c>
      <c r="H344" s="2092">
        <v>72483808</v>
      </c>
      <c r="I344" s="2092">
        <v>30615073</v>
      </c>
      <c r="J344" s="2092">
        <v>31689313</v>
      </c>
      <c r="K344" s="2092">
        <v>19610065</v>
      </c>
      <c r="L344" s="2092">
        <v>18721624</v>
      </c>
      <c r="M344" s="2092">
        <v>11005008</v>
      </c>
      <c r="N344" s="2092">
        <v>12967689</v>
      </c>
      <c r="O344" s="2092">
        <v>269809</v>
      </c>
      <c r="P344" s="2092">
        <v>259605</v>
      </c>
      <c r="Q344" s="2092">
        <v>7446305</v>
      </c>
      <c r="R344" s="2092">
        <v>6755005</v>
      </c>
      <c r="S344" s="2092">
        <v>3288895</v>
      </c>
      <c r="T344" s="2092">
        <v>5953080</v>
      </c>
      <c r="U344" s="2061" t="str">
        <f t="shared" si="5"/>
        <v>Total 011 Cancer Center</v>
      </c>
      <c r="W344" s="455" t="b">
        <f>+'17HPM_DATA_INPUT'!C353='XX_17CK AUDITTO INPUT'!U344</f>
        <v>1</v>
      </c>
      <c r="X344" s="2065">
        <f>+'17HPM_DATA_INPUT'!D353-'XX_17CK AUDITTO INPUT'!C344</f>
        <v>28352</v>
      </c>
      <c r="Y344" s="2065">
        <f>+'17HPM_DATA_INPUT'!E353-'XX_17CK AUDITTO INPUT'!D344</f>
        <v>23717</v>
      </c>
      <c r="Z344" s="2065">
        <f>+'17HPM_DATA_INPUT'!F353-'XX_17CK AUDITTO INPUT'!E344</f>
        <v>141494</v>
      </c>
      <c r="AA344" s="2065">
        <f>+'17HPM_DATA_INPUT'!G353-'XX_17CK AUDITTO INPUT'!F344</f>
        <v>126471</v>
      </c>
      <c r="AB344" s="2065">
        <f>+'17HPM_DATA_INPUT'!H353-'XX_17CK AUDITTO INPUT'!G344</f>
        <v>86070098</v>
      </c>
      <c r="AC344" s="2065">
        <f>+'17HPM_DATA_INPUT'!I353-'XX_17CK AUDITTO INPUT'!H344</f>
        <v>77697443</v>
      </c>
      <c r="AD344" s="2065">
        <f>+'17HPM_DATA_INPUT'!J353-'XX_17CK AUDITTO INPUT'!I344</f>
        <v>30620682</v>
      </c>
      <c r="AE344" s="2065">
        <f>+'17HPM_DATA_INPUT'!K353-'XX_17CK AUDITTO INPUT'!J344</f>
        <v>32770946</v>
      </c>
      <c r="AF344" s="2065">
        <f>+'17HPM_DATA_INPUT'!L353-'XX_17CK AUDITTO INPUT'!K344</f>
        <v>21076617</v>
      </c>
      <c r="AG344" s="2065">
        <f>+'17HPM_DATA_INPUT'!M353-'XX_17CK AUDITTO INPUT'!L344</f>
        <v>19152424</v>
      </c>
      <c r="AH344" s="2065">
        <f>+'17HPM_DATA_INPUT'!N353-'XX_17CK AUDITTO INPUT'!M344</f>
        <v>9544065</v>
      </c>
      <c r="AI344" s="2065">
        <f>+'17HPM_DATA_INPUT'!O353-'XX_17CK AUDITTO INPUT'!N344</f>
        <v>13618523</v>
      </c>
      <c r="AJ344" s="2065">
        <f>+'17HPM_DATA_INPUT'!P353-'XX_17CK AUDITTO INPUT'!O344</f>
        <v>258070</v>
      </c>
      <c r="AK344" s="2065">
        <f>+'17HPM_DATA_INPUT'!Q353-'XX_17CK AUDITTO INPUT'!P344</f>
        <v>255291</v>
      </c>
      <c r="AL344" s="2065">
        <f>+'17HPM_DATA_INPUT'!R353-'XX_17CK AUDITTO INPUT'!Q344</f>
        <v>7567414</v>
      </c>
      <c r="AM344" s="2065">
        <f>+'17HPM_DATA_INPUT'!S353-'XX_17CK AUDITTO INPUT'!R344</f>
        <v>6939181</v>
      </c>
      <c r="AN344" s="2065">
        <f>+'17HPM_DATA_INPUT'!T353-'XX_17CK AUDITTO INPUT'!S344</f>
        <v>1718580</v>
      </c>
      <c r="AO344" s="2065">
        <f>+'17HPM_DATA_INPUT'!U353-'XX_17CK AUDITTO INPUT'!T344</f>
        <v>6424050</v>
      </c>
      <c r="AQ344" s="455">
        <f>'Departmental PL'!D354</f>
        <v>0</v>
      </c>
    </row>
    <row r="345" spans="1:43" ht="20.25" hidden="1" customHeight="1" x14ac:dyDescent="0.25">
      <c r="A345" s="2067" t="s">
        <v>1600</v>
      </c>
      <c r="B345" s="2074" t="s">
        <v>1600</v>
      </c>
      <c r="C345" s="2075"/>
      <c r="D345" s="2075"/>
      <c r="E345" s="2075"/>
      <c r="F345" s="2075"/>
      <c r="G345" s="2075"/>
      <c r="H345" s="2075"/>
      <c r="I345" s="2075"/>
      <c r="J345" s="2075"/>
      <c r="K345" s="2075"/>
      <c r="L345" s="2075"/>
      <c r="M345" s="2075"/>
      <c r="N345" s="2075"/>
      <c r="O345" s="2075"/>
      <c r="P345" s="2075"/>
      <c r="Q345" s="2075"/>
      <c r="R345" s="2075"/>
      <c r="S345" s="2075"/>
      <c r="T345" s="2075"/>
      <c r="U345" s="2061" t="str">
        <f t="shared" si="5"/>
        <v>2900 MED ONC HIGHLAND INTERLAKES</v>
      </c>
      <c r="W345" s="455" t="b">
        <f>+'17HPM_DATA_INPUT'!C354='XX_17CK AUDITTO INPUT'!U345</f>
        <v>1</v>
      </c>
      <c r="X345" s="2065">
        <f>+'17HPM_DATA_INPUT'!D354-'XX_17CK AUDITTO INPUT'!C345</f>
        <v>0</v>
      </c>
      <c r="Y345" s="2065">
        <f>+'17HPM_DATA_INPUT'!E354-'XX_17CK AUDITTO INPUT'!D345</f>
        <v>0</v>
      </c>
      <c r="Z345" s="2065">
        <f>+'17HPM_DATA_INPUT'!F354-'XX_17CK AUDITTO INPUT'!E345</f>
        <v>0</v>
      </c>
      <c r="AA345" s="2065">
        <f>+'17HPM_DATA_INPUT'!G354-'XX_17CK AUDITTO INPUT'!F345</f>
        <v>0</v>
      </c>
      <c r="AB345" s="2065">
        <f>+'17HPM_DATA_INPUT'!H354-'XX_17CK AUDITTO INPUT'!G345</f>
        <v>0</v>
      </c>
      <c r="AC345" s="2065">
        <f>+'17HPM_DATA_INPUT'!I354-'XX_17CK AUDITTO INPUT'!H345</f>
        <v>0</v>
      </c>
      <c r="AD345" s="2065">
        <f>+'17HPM_DATA_INPUT'!J354-'XX_17CK AUDITTO INPUT'!I345</f>
        <v>0</v>
      </c>
      <c r="AE345" s="2065">
        <f>+'17HPM_DATA_INPUT'!K354-'XX_17CK AUDITTO INPUT'!J345</f>
        <v>0</v>
      </c>
      <c r="AF345" s="2065">
        <f>+'17HPM_DATA_INPUT'!L354-'XX_17CK AUDITTO INPUT'!K345</f>
        <v>0</v>
      </c>
      <c r="AG345" s="2065">
        <f>+'17HPM_DATA_INPUT'!M354-'XX_17CK AUDITTO INPUT'!L345</f>
        <v>0</v>
      </c>
      <c r="AH345" s="2065">
        <f>+'17HPM_DATA_INPUT'!N354-'XX_17CK AUDITTO INPUT'!M345</f>
        <v>0</v>
      </c>
      <c r="AI345" s="2065">
        <f>+'17HPM_DATA_INPUT'!O354-'XX_17CK AUDITTO INPUT'!N345</f>
        <v>0</v>
      </c>
      <c r="AJ345" s="2065">
        <f>+'17HPM_DATA_INPUT'!P354-'XX_17CK AUDITTO INPUT'!O345</f>
        <v>0</v>
      </c>
      <c r="AK345" s="2065">
        <f>+'17HPM_DATA_INPUT'!Q354-'XX_17CK AUDITTO INPUT'!P345</f>
        <v>0</v>
      </c>
      <c r="AL345" s="2065">
        <f>+'17HPM_DATA_INPUT'!R354-'XX_17CK AUDITTO INPUT'!Q345</f>
        <v>0</v>
      </c>
      <c r="AM345" s="2065">
        <f>+'17HPM_DATA_INPUT'!S354-'XX_17CK AUDITTO INPUT'!R345</f>
        <v>0</v>
      </c>
      <c r="AN345" s="2065">
        <f>+'17HPM_DATA_INPUT'!T354-'XX_17CK AUDITTO INPUT'!S345</f>
        <v>0</v>
      </c>
      <c r="AO345" s="2065">
        <f>+'17HPM_DATA_INPUT'!U354-'XX_17CK AUDITTO INPUT'!T345</f>
        <v>0</v>
      </c>
      <c r="AQ345" s="455" t="str">
        <f>'Departmental PL'!D355</f>
        <v xml:space="preserve">   4413 Neuromedicine ICU  - Flowcast Billed</v>
      </c>
    </row>
    <row r="346" spans="1:43" ht="20.25" hidden="1" customHeight="1" x14ac:dyDescent="0.25">
      <c r="A346" s="2067" t="s">
        <v>1601</v>
      </c>
      <c r="B346" s="2074" t="s">
        <v>1601</v>
      </c>
      <c r="C346" s="2075"/>
      <c r="D346" s="2075"/>
      <c r="E346" s="2075"/>
      <c r="F346" s="2075"/>
      <c r="G346" s="2075"/>
      <c r="H346" s="2075"/>
      <c r="I346" s="2075"/>
      <c r="J346" s="2075"/>
      <c r="K346" s="2075"/>
      <c r="L346" s="2075"/>
      <c r="M346" s="2075"/>
      <c r="N346" s="2075"/>
      <c r="O346" s="2075"/>
      <c r="P346" s="2075"/>
      <c r="Q346" s="2075"/>
      <c r="R346" s="2075"/>
      <c r="S346" s="2075"/>
      <c r="T346" s="2075"/>
      <c r="U346" s="2061" t="str">
        <f t="shared" si="5"/>
        <v>2910 MED ONC BROCKPORT INTERLAKES</v>
      </c>
      <c r="W346" s="455" t="b">
        <f>+'17HPM_DATA_INPUT'!C355='XX_17CK AUDITTO INPUT'!U346</f>
        <v>1</v>
      </c>
      <c r="X346" s="2065">
        <f>+'17HPM_DATA_INPUT'!D355-'XX_17CK AUDITTO INPUT'!C346</f>
        <v>0</v>
      </c>
      <c r="Y346" s="2065">
        <f>+'17HPM_DATA_INPUT'!E355-'XX_17CK AUDITTO INPUT'!D346</f>
        <v>0</v>
      </c>
      <c r="Z346" s="2065">
        <f>+'17HPM_DATA_INPUT'!F355-'XX_17CK AUDITTO INPUT'!E346</f>
        <v>0</v>
      </c>
      <c r="AA346" s="2065">
        <f>+'17HPM_DATA_INPUT'!G355-'XX_17CK AUDITTO INPUT'!F346</f>
        <v>0</v>
      </c>
      <c r="AB346" s="2065">
        <f>+'17HPM_DATA_INPUT'!H355-'XX_17CK AUDITTO INPUT'!G346</f>
        <v>0</v>
      </c>
      <c r="AC346" s="2065">
        <f>+'17HPM_DATA_INPUT'!I355-'XX_17CK AUDITTO INPUT'!H346</f>
        <v>0</v>
      </c>
      <c r="AD346" s="2065">
        <f>+'17HPM_DATA_INPUT'!J355-'XX_17CK AUDITTO INPUT'!I346</f>
        <v>0</v>
      </c>
      <c r="AE346" s="2065">
        <f>+'17HPM_DATA_INPUT'!K355-'XX_17CK AUDITTO INPUT'!J346</f>
        <v>0</v>
      </c>
      <c r="AF346" s="2065">
        <f>+'17HPM_DATA_INPUT'!L355-'XX_17CK AUDITTO INPUT'!K346</f>
        <v>0</v>
      </c>
      <c r="AG346" s="2065">
        <f>+'17HPM_DATA_INPUT'!M355-'XX_17CK AUDITTO INPUT'!L346</f>
        <v>0</v>
      </c>
      <c r="AH346" s="2065">
        <f>+'17HPM_DATA_INPUT'!N355-'XX_17CK AUDITTO INPUT'!M346</f>
        <v>0</v>
      </c>
      <c r="AI346" s="2065">
        <f>+'17HPM_DATA_INPUT'!O355-'XX_17CK AUDITTO INPUT'!N346</f>
        <v>0</v>
      </c>
      <c r="AJ346" s="2065">
        <f>+'17HPM_DATA_INPUT'!P355-'XX_17CK AUDITTO INPUT'!O346</f>
        <v>0</v>
      </c>
      <c r="AK346" s="2065">
        <f>+'17HPM_DATA_INPUT'!Q355-'XX_17CK AUDITTO INPUT'!P346</f>
        <v>0</v>
      </c>
      <c r="AL346" s="2065">
        <f>+'17HPM_DATA_INPUT'!R355-'XX_17CK AUDITTO INPUT'!Q346</f>
        <v>0</v>
      </c>
      <c r="AM346" s="2065">
        <f>+'17HPM_DATA_INPUT'!S355-'XX_17CK AUDITTO INPUT'!R346</f>
        <v>0</v>
      </c>
      <c r="AN346" s="2065">
        <f>+'17HPM_DATA_INPUT'!T355-'XX_17CK AUDITTO INPUT'!S346</f>
        <v>0</v>
      </c>
      <c r="AO346" s="2065">
        <f>+'17HPM_DATA_INPUT'!U355-'XX_17CK AUDITTO INPUT'!T346</f>
        <v>0</v>
      </c>
      <c r="AQ346" s="455" t="str">
        <f>'Departmental PL'!D356</f>
        <v xml:space="preserve">   4413 Neuromedicine ICU  - NON-TRENDSTAR-OUTPATIENT</v>
      </c>
    </row>
    <row r="347" spans="1:43" ht="20.25" hidden="1" customHeight="1" x14ac:dyDescent="0.25">
      <c r="A347" s="2082" t="s">
        <v>2479</v>
      </c>
      <c r="B347" s="2058" t="s">
        <v>2297</v>
      </c>
      <c r="C347" s="2060">
        <v>8665</v>
      </c>
      <c r="D347" s="2060">
        <v>8165</v>
      </c>
      <c r="E347" s="2060">
        <v>34996</v>
      </c>
      <c r="F347" s="2060">
        <v>34680</v>
      </c>
      <c r="G347" s="2060">
        <v>7350329</v>
      </c>
      <c r="H347" s="2060">
        <v>7021184</v>
      </c>
      <c r="I347" s="2060">
        <v>3316802</v>
      </c>
      <c r="J347" s="2060">
        <v>3125097</v>
      </c>
      <c r="K347" s="2060">
        <v>4859028</v>
      </c>
      <c r="L347" s="2060">
        <v>4701016</v>
      </c>
      <c r="M347" s="2060">
        <v>-1542225</v>
      </c>
      <c r="N347" s="2060">
        <v>-1575919</v>
      </c>
      <c r="O347" s="2060">
        <v>521</v>
      </c>
      <c r="P347" s="2060">
        <v>562</v>
      </c>
      <c r="Q347" s="2060">
        <v>765682</v>
      </c>
      <c r="R347" s="2060">
        <v>655365</v>
      </c>
      <c r="S347" s="2060">
        <v>-2308428</v>
      </c>
      <c r="T347" s="2060">
        <v>-2231846</v>
      </c>
      <c r="U347" s="2061" t="str">
        <f t="shared" si="5"/>
        <v>2920 MED ONC INTERLAKES</v>
      </c>
      <c r="W347" s="455" t="b">
        <f>+'17HPM_DATA_INPUT'!C356='XX_17CK AUDITTO INPUT'!U347</f>
        <v>1</v>
      </c>
      <c r="X347" s="2065">
        <f>+'17HPM_DATA_INPUT'!D356-'XX_17CK AUDITTO INPUT'!C347</f>
        <v>8646</v>
      </c>
      <c r="Y347" s="2065">
        <f>+'17HPM_DATA_INPUT'!E356-'XX_17CK AUDITTO INPUT'!D347</f>
        <v>8269</v>
      </c>
      <c r="Z347" s="2065">
        <f>+'17HPM_DATA_INPUT'!F356-'XX_17CK AUDITTO INPUT'!E347</f>
        <v>34629</v>
      </c>
      <c r="AA347" s="2065">
        <f>+'17HPM_DATA_INPUT'!G356-'XX_17CK AUDITTO INPUT'!F347</f>
        <v>37963</v>
      </c>
      <c r="AB347" s="2065">
        <f>+'17HPM_DATA_INPUT'!H356-'XX_17CK AUDITTO INPUT'!G347</f>
        <v>7432811</v>
      </c>
      <c r="AC347" s="2065">
        <f>+'17HPM_DATA_INPUT'!I356-'XX_17CK AUDITTO INPUT'!H347</f>
        <v>7369567</v>
      </c>
      <c r="AD347" s="2065">
        <f>+'17HPM_DATA_INPUT'!J356-'XX_17CK AUDITTO INPUT'!I347</f>
        <v>3018447</v>
      </c>
      <c r="AE347" s="2065">
        <f>+'17HPM_DATA_INPUT'!K356-'XX_17CK AUDITTO INPUT'!J347</f>
        <v>3362969</v>
      </c>
      <c r="AF347" s="2065">
        <f>+'17HPM_DATA_INPUT'!L356-'XX_17CK AUDITTO INPUT'!K347</f>
        <v>5163998</v>
      </c>
      <c r="AG347" s="2065">
        <f>+'17HPM_DATA_INPUT'!M356-'XX_17CK AUDITTO INPUT'!L347</f>
        <v>4776524</v>
      </c>
      <c r="AH347" s="2065">
        <f>+'17HPM_DATA_INPUT'!N356-'XX_17CK AUDITTO INPUT'!M347</f>
        <v>-2145552</v>
      </c>
      <c r="AI347" s="2065">
        <f>+'17HPM_DATA_INPUT'!O356-'XX_17CK AUDITTO INPUT'!N347</f>
        <v>-1413555</v>
      </c>
      <c r="AJ347" s="2065">
        <f>+'17HPM_DATA_INPUT'!P356-'XX_17CK AUDITTO INPUT'!O347</f>
        <v>537</v>
      </c>
      <c r="AK347" s="2065">
        <f>+'17HPM_DATA_INPUT'!Q356-'XX_17CK AUDITTO INPUT'!P347</f>
        <v>571</v>
      </c>
      <c r="AL347" s="2065">
        <f>+'17HPM_DATA_INPUT'!R356-'XX_17CK AUDITTO INPUT'!Q347</f>
        <v>798601</v>
      </c>
      <c r="AM347" s="2065">
        <f>+'17HPM_DATA_INPUT'!S356-'XX_17CK AUDITTO INPUT'!R347</f>
        <v>665645</v>
      </c>
      <c r="AN347" s="2065">
        <f>+'17HPM_DATA_INPUT'!T356-'XX_17CK AUDITTO INPUT'!S347</f>
        <v>-2944690</v>
      </c>
      <c r="AO347" s="2065">
        <f>+'17HPM_DATA_INPUT'!U356-'XX_17CK AUDITTO INPUT'!T347</f>
        <v>-2079770</v>
      </c>
      <c r="AQ347" s="455" t="str">
        <f>'Departmental PL'!D357</f>
        <v xml:space="preserve">   4413 Neuromedicine ICU  - NON-TRENDSTAR- INPATIENT</v>
      </c>
    </row>
    <row r="348" spans="1:43" ht="20.25" hidden="1" customHeight="1" x14ac:dyDescent="0.25">
      <c r="A348" s="2067" t="s">
        <v>1603</v>
      </c>
      <c r="B348" s="2074" t="s">
        <v>1603</v>
      </c>
      <c r="C348" s="2075"/>
      <c r="D348" s="2075"/>
      <c r="E348" s="2075"/>
      <c r="F348" s="2075"/>
      <c r="G348" s="2075"/>
      <c r="H348" s="2075"/>
      <c r="I348" s="2075"/>
      <c r="J348" s="2075"/>
      <c r="K348" s="2075"/>
      <c r="L348" s="2075"/>
      <c r="M348" s="2075"/>
      <c r="N348" s="2075"/>
      <c r="O348" s="2075"/>
      <c r="P348" s="2075"/>
      <c r="Q348" s="2075"/>
      <c r="R348" s="2075"/>
      <c r="S348" s="2075"/>
      <c r="T348" s="2075"/>
      <c r="U348" s="2061" t="str">
        <f t="shared" si="5"/>
        <v>2930 MED ONC GENEVA INTERLAKES</v>
      </c>
      <c r="W348" s="455" t="b">
        <f>+'17HPM_DATA_INPUT'!C357='XX_17CK AUDITTO INPUT'!U348</f>
        <v>1</v>
      </c>
      <c r="X348" s="2065">
        <f>+'17HPM_DATA_INPUT'!D357-'XX_17CK AUDITTO INPUT'!C348</f>
        <v>0</v>
      </c>
      <c r="Y348" s="2065">
        <f>+'17HPM_DATA_INPUT'!E357-'XX_17CK AUDITTO INPUT'!D348</f>
        <v>0</v>
      </c>
      <c r="Z348" s="2065">
        <f>+'17HPM_DATA_INPUT'!F357-'XX_17CK AUDITTO INPUT'!E348</f>
        <v>0</v>
      </c>
      <c r="AA348" s="2065">
        <f>+'17HPM_DATA_INPUT'!G357-'XX_17CK AUDITTO INPUT'!F348</f>
        <v>0</v>
      </c>
      <c r="AB348" s="2065">
        <f>+'17HPM_DATA_INPUT'!H357-'XX_17CK AUDITTO INPUT'!G348</f>
        <v>0</v>
      </c>
      <c r="AC348" s="2065">
        <f>+'17HPM_DATA_INPUT'!I357-'XX_17CK AUDITTO INPUT'!H348</f>
        <v>0</v>
      </c>
      <c r="AD348" s="2065">
        <f>+'17HPM_DATA_INPUT'!J357-'XX_17CK AUDITTO INPUT'!I348</f>
        <v>0</v>
      </c>
      <c r="AE348" s="2065">
        <f>+'17HPM_DATA_INPUT'!K357-'XX_17CK AUDITTO INPUT'!J348</f>
        <v>0</v>
      </c>
      <c r="AF348" s="2065">
        <f>+'17HPM_DATA_INPUT'!L357-'XX_17CK AUDITTO INPUT'!K348</f>
        <v>0</v>
      </c>
      <c r="AG348" s="2065">
        <f>+'17HPM_DATA_INPUT'!M357-'XX_17CK AUDITTO INPUT'!L348</f>
        <v>0</v>
      </c>
      <c r="AH348" s="2065">
        <f>+'17HPM_DATA_INPUT'!N357-'XX_17CK AUDITTO INPUT'!M348</f>
        <v>0</v>
      </c>
      <c r="AI348" s="2065">
        <f>+'17HPM_DATA_INPUT'!O357-'XX_17CK AUDITTO INPUT'!N348</f>
        <v>0</v>
      </c>
      <c r="AJ348" s="2065">
        <f>+'17HPM_DATA_INPUT'!P357-'XX_17CK AUDITTO INPUT'!O348</f>
        <v>0</v>
      </c>
      <c r="AK348" s="2065">
        <f>+'17HPM_DATA_INPUT'!Q357-'XX_17CK AUDITTO INPUT'!P348</f>
        <v>0</v>
      </c>
      <c r="AL348" s="2065">
        <f>+'17HPM_DATA_INPUT'!R357-'XX_17CK AUDITTO INPUT'!Q348</f>
        <v>0</v>
      </c>
      <c r="AM348" s="2065">
        <f>+'17HPM_DATA_INPUT'!S357-'XX_17CK AUDITTO INPUT'!R348</f>
        <v>0</v>
      </c>
      <c r="AN348" s="2065">
        <f>+'17HPM_DATA_INPUT'!T357-'XX_17CK AUDITTO INPUT'!S348</f>
        <v>0</v>
      </c>
      <c r="AO348" s="2065">
        <f>+'17HPM_DATA_INPUT'!U357-'XX_17CK AUDITTO INPUT'!T348</f>
        <v>0</v>
      </c>
      <c r="AQ348" s="455">
        <f>'Departmental PL'!D358</f>
        <v>0</v>
      </c>
    </row>
    <row r="349" spans="1:43" ht="20.25" hidden="1" customHeight="1" x14ac:dyDescent="0.25">
      <c r="A349" s="2067" t="s">
        <v>1604</v>
      </c>
      <c r="B349" s="2074" t="s">
        <v>1604</v>
      </c>
      <c r="C349" s="2075"/>
      <c r="D349" s="2075"/>
      <c r="E349" s="2075"/>
      <c r="F349" s="2075"/>
      <c r="G349" s="2075"/>
      <c r="H349" s="2075"/>
      <c r="I349" s="2075"/>
      <c r="J349" s="2075"/>
      <c r="K349" s="2075"/>
      <c r="L349" s="2075"/>
      <c r="M349" s="2075"/>
      <c r="N349" s="2075"/>
      <c r="O349" s="2075"/>
      <c r="P349" s="2075"/>
      <c r="Q349" s="2075"/>
      <c r="R349" s="2075"/>
      <c r="S349" s="2075"/>
      <c r="T349" s="2075"/>
      <c r="U349" s="2061" t="str">
        <f t="shared" si="5"/>
        <v>2940 MED ONC GREECE INTERLAKES</v>
      </c>
      <c r="W349" s="455" t="b">
        <f>+'17HPM_DATA_INPUT'!C358='XX_17CK AUDITTO INPUT'!U349</f>
        <v>1</v>
      </c>
      <c r="X349" s="2065">
        <f>+'17HPM_DATA_INPUT'!D358-'XX_17CK AUDITTO INPUT'!C349</f>
        <v>0</v>
      </c>
      <c r="Y349" s="2065">
        <f>+'17HPM_DATA_INPUT'!E358-'XX_17CK AUDITTO INPUT'!D349</f>
        <v>0</v>
      </c>
      <c r="Z349" s="2065">
        <f>+'17HPM_DATA_INPUT'!F358-'XX_17CK AUDITTO INPUT'!E349</f>
        <v>0</v>
      </c>
      <c r="AA349" s="2065">
        <f>+'17HPM_DATA_INPUT'!G358-'XX_17CK AUDITTO INPUT'!F349</f>
        <v>0</v>
      </c>
      <c r="AB349" s="2065">
        <f>+'17HPM_DATA_INPUT'!H358-'XX_17CK AUDITTO INPUT'!G349</f>
        <v>0</v>
      </c>
      <c r="AC349" s="2065">
        <f>+'17HPM_DATA_INPUT'!I358-'XX_17CK AUDITTO INPUT'!H349</f>
        <v>0</v>
      </c>
      <c r="AD349" s="2065">
        <f>+'17HPM_DATA_INPUT'!J358-'XX_17CK AUDITTO INPUT'!I349</f>
        <v>0</v>
      </c>
      <c r="AE349" s="2065">
        <f>+'17HPM_DATA_INPUT'!K358-'XX_17CK AUDITTO INPUT'!J349</f>
        <v>0</v>
      </c>
      <c r="AF349" s="2065">
        <f>+'17HPM_DATA_INPUT'!L358-'XX_17CK AUDITTO INPUT'!K349</f>
        <v>0</v>
      </c>
      <c r="AG349" s="2065">
        <f>+'17HPM_DATA_INPUT'!M358-'XX_17CK AUDITTO INPUT'!L349</f>
        <v>0</v>
      </c>
      <c r="AH349" s="2065">
        <f>+'17HPM_DATA_INPUT'!N358-'XX_17CK AUDITTO INPUT'!M349</f>
        <v>0</v>
      </c>
      <c r="AI349" s="2065">
        <f>+'17HPM_DATA_INPUT'!O358-'XX_17CK AUDITTO INPUT'!N349</f>
        <v>0</v>
      </c>
      <c r="AJ349" s="2065">
        <f>+'17HPM_DATA_INPUT'!P358-'XX_17CK AUDITTO INPUT'!O349</f>
        <v>0</v>
      </c>
      <c r="AK349" s="2065">
        <f>+'17HPM_DATA_INPUT'!Q358-'XX_17CK AUDITTO INPUT'!P349</f>
        <v>0</v>
      </c>
      <c r="AL349" s="2065">
        <f>+'17HPM_DATA_INPUT'!R358-'XX_17CK AUDITTO INPUT'!Q349</f>
        <v>0</v>
      </c>
      <c r="AM349" s="2065">
        <f>+'17HPM_DATA_INPUT'!S358-'XX_17CK AUDITTO INPUT'!R349</f>
        <v>0</v>
      </c>
      <c r="AN349" s="2065">
        <f>+'17HPM_DATA_INPUT'!T358-'XX_17CK AUDITTO INPUT'!S349</f>
        <v>0</v>
      </c>
      <c r="AO349" s="2065">
        <f>+'17HPM_DATA_INPUT'!U358-'XX_17CK AUDITTO INPUT'!T349</f>
        <v>0</v>
      </c>
      <c r="AQ349" s="455" t="str">
        <f>'Departmental PL'!D359</f>
        <v xml:space="preserve">    6200 OPD-PED NEUROLOGY*  - Flowcast Billed</v>
      </c>
    </row>
    <row r="350" spans="1:43" ht="20.25" hidden="1" customHeight="1" x14ac:dyDescent="0.25">
      <c r="A350" s="2031" t="s">
        <v>860</v>
      </c>
      <c r="B350" s="2069" t="s">
        <v>2306</v>
      </c>
      <c r="C350" s="2070">
        <v>8665</v>
      </c>
      <c r="D350" s="2070">
        <v>8165</v>
      </c>
      <c r="E350" s="2070">
        <v>34996</v>
      </c>
      <c r="F350" s="2070">
        <v>34680</v>
      </c>
      <c r="G350" s="2070">
        <v>7350329</v>
      </c>
      <c r="H350" s="2070">
        <v>7021184</v>
      </c>
      <c r="I350" s="2070">
        <v>3316802</v>
      </c>
      <c r="J350" s="2070">
        <v>3125097</v>
      </c>
      <c r="K350" s="2070">
        <v>4859028</v>
      </c>
      <c r="L350" s="2070">
        <v>4701016</v>
      </c>
      <c r="M350" s="2070">
        <v>-1542225</v>
      </c>
      <c r="N350" s="2070">
        <v>-1575919</v>
      </c>
      <c r="O350" s="2070">
        <v>521</v>
      </c>
      <c r="P350" s="2070">
        <v>562</v>
      </c>
      <c r="Q350" s="2070">
        <v>765682</v>
      </c>
      <c r="R350" s="2070">
        <v>655365</v>
      </c>
      <c r="S350" s="2070">
        <v>-2308428</v>
      </c>
      <c r="T350" s="2070">
        <v>-2231846</v>
      </c>
      <c r="U350" s="2061" t="str">
        <f t="shared" si="5"/>
        <v>Total OUTPATIENT</v>
      </c>
      <c r="W350" s="455" t="b">
        <f>+'17HPM_DATA_INPUT'!C359='XX_17CK AUDITTO INPUT'!U350</f>
        <v>1</v>
      </c>
      <c r="X350" s="2065">
        <f>+'17HPM_DATA_INPUT'!D359-'XX_17CK AUDITTO INPUT'!C350</f>
        <v>8646</v>
      </c>
      <c r="Y350" s="2065">
        <f>+'17HPM_DATA_INPUT'!E359-'XX_17CK AUDITTO INPUT'!D350</f>
        <v>8269</v>
      </c>
      <c r="Z350" s="2065">
        <f>+'17HPM_DATA_INPUT'!F359-'XX_17CK AUDITTO INPUT'!E350</f>
        <v>34629</v>
      </c>
      <c r="AA350" s="2065">
        <f>+'17HPM_DATA_INPUT'!G359-'XX_17CK AUDITTO INPUT'!F350</f>
        <v>37963</v>
      </c>
      <c r="AB350" s="2065">
        <f>+'17HPM_DATA_INPUT'!H359-'XX_17CK AUDITTO INPUT'!G350</f>
        <v>7432811</v>
      </c>
      <c r="AC350" s="2065">
        <f>+'17HPM_DATA_INPUT'!I359-'XX_17CK AUDITTO INPUT'!H350</f>
        <v>7369567</v>
      </c>
      <c r="AD350" s="2065">
        <f>+'17HPM_DATA_INPUT'!J359-'XX_17CK AUDITTO INPUT'!I350</f>
        <v>3018447</v>
      </c>
      <c r="AE350" s="2065">
        <f>+'17HPM_DATA_INPUT'!K359-'XX_17CK AUDITTO INPUT'!J350</f>
        <v>3362969</v>
      </c>
      <c r="AF350" s="2065">
        <f>+'17HPM_DATA_INPUT'!L359-'XX_17CK AUDITTO INPUT'!K350</f>
        <v>5163998</v>
      </c>
      <c r="AG350" s="2065">
        <f>+'17HPM_DATA_INPUT'!M359-'XX_17CK AUDITTO INPUT'!L350</f>
        <v>4776524</v>
      </c>
      <c r="AH350" s="2065">
        <f>+'17HPM_DATA_INPUT'!N359-'XX_17CK AUDITTO INPUT'!M350</f>
        <v>-2145552</v>
      </c>
      <c r="AI350" s="2065">
        <f>+'17HPM_DATA_INPUT'!O359-'XX_17CK AUDITTO INPUT'!N350</f>
        <v>-1413555</v>
      </c>
      <c r="AJ350" s="2065">
        <f>+'17HPM_DATA_INPUT'!P359-'XX_17CK AUDITTO INPUT'!O350</f>
        <v>537</v>
      </c>
      <c r="AK350" s="2065">
        <f>+'17HPM_DATA_INPUT'!Q359-'XX_17CK AUDITTO INPUT'!P350</f>
        <v>571</v>
      </c>
      <c r="AL350" s="2065">
        <f>+'17HPM_DATA_INPUT'!R359-'XX_17CK AUDITTO INPUT'!Q350</f>
        <v>798601</v>
      </c>
      <c r="AM350" s="2065">
        <f>+'17HPM_DATA_INPUT'!S359-'XX_17CK AUDITTO INPUT'!R350</f>
        <v>665645</v>
      </c>
      <c r="AN350" s="2065">
        <f>+'17HPM_DATA_INPUT'!T359-'XX_17CK AUDITTO INPUT'!S350</f>
        <v>-2944690</v>
      </c>
      <c r="AO350" s="2065">
        <f>+'17HPM_DATA_INPUT'!U359-'XX_17CK AUDITTO INPUT'!T350</f>
        <v>-2079770</v>
      </c>
      <c r="AQ350" s="455" t="str">
        <f>'Departmental PL'!D360</f>
        <v xml:space="preserve">    6200 OPD-PED NEUROLOGY* - NON-TRENDSTAR</v>
      </c>
    </row>
    <row r="351" spans="1:43" ht="20.25" hidden="1" customHeight="1" x14ac:dyDescent="0.25">
      <c r="A351" s="2095" t="s">
        <v>23</v>
      </c>
      <c r="B351" s="2095" t="s">
        <v>2480</v>
      </c>
      <c r="C351" s="2095">
        <v>8665</v>
      </c>
      <c r="D351" s="2091">
        <v>8165</v>
      </c>
      <c r="E351" s="2092">
        <v>34996</v>
      </c>
      <c r="F351" s="2092">
        <v>34680</v>
      </c>
      <c r="G351" s="2092">
        <v>7350329</v>
      </c>
      <c r="H351" s="2092">
        <v>7021184</v>
      </c>
      <c r="I351" s="2092">
        <v>3316802</v>
      </c>
      <c r="J351" s="2092">
        <v>3125097</v>
      </c>
      <c r="K351" s="2092">
        <v>4859028</v>
      </c>
      <c r="L351" s="2092">
        <v>4701016</v>
      </c>
      <c r="M351" s="2092">
        <v>-1542225</v>
      </c>
      <c r="N351" s="2092">
        <v>-1575919</v>
      </c>
      <c r="O351" s="2092">
        <v>521</v>
      </c>
      <c r="P351" s="2092">
        <v>562</v>
      </c>
      <c r="Q351" s="2092">
        <v>765682</v>
      </c>
      <c r="R351" s="2092">
        <v>655365</v>
      </c>
      <c r="S351" s="2092">
        <v>-2308428</v>
      </c>
      <c r="T351" s="2092">
        <v>-2231846</v>
      </c>
      <c r="U351" s="2061" t="str">
        <f t="shared" si="5"/>
        <v>Total 011a Cancer Center Interlakes</v>
      </c>
      <c r="W351" s="455" t="b">
        <f>+'17HPM_DATA_INPUT'!C360='XX_17CK AUDITTO INPUT'!U351</f>
        <v>1</v>
      </c>
      <c r="X351" s="2065">
        <f>+'17HPM_DATA_INPUT'!D360-'XX_17CK AUDITTO INPUT'!C351</f>
        <v>8646</v>
      </c>
      <c r="Y351" s="2065">
        <f>+'17HPM_DATA_INPUT'!E360-'XX_17CK AUDITTO INPUT'!D351</f>
        <v>8269</v>
      </c>
      <c r="Z351" s="2065">
        <f>+'17HPM_DATA_INPUT'!F360-'XX_17CK AUDITTO INPUT'!E351</f>
        <v>34629</v>
      </c>
      <c r="AA351" s="2065">
        <f>+'17HPM_DATA_INPUT'!G360-'XX_17CK AUDITTO INPUT'!F351</f>
        <v>37963</v>
      </c>
      <c r="AB351" s="2065">
        <f>+'17HPM_DATA_INPUT'!H360-'XX_17CK AUDITTO INPUT'!G351</f>
        <v>7432811</v>
      </c>
      <c r="AC351" s="2065">
        <f>+'17HPM_DATA_INPUT'!I360-'XX_17CK AUDITTO INPUT'!H351</f>
        <v>7369567</v>
      </c>
      <c r="AD351" s="2065">
        <f>+'17HPM_DATA_INPUT'!J360-'XX_17CK AUDITTO INPUT'!I351</f>
        <v>3018447</v>
      </c>
      <c r="AE351" s="2065">
        <f>+'17HPM_DATA_INPUT'!K360-'XX_17CK AUDITTO INPUT'!J351</f>
        <v>3362969</v>
      </c>
      <c r="AF351" s="2065">
        <f>+'17HPM_DATA_INPUT'!L360-'XX_17CK AUDITTO INPUT'!K351</f>
        <v>5163998</v>
      </c>
      <c r="AG351" s="2065">
        <f>+'17HPM_DATA_INPUT'!M360-'XX_17CK AUDITTO INPUT'!L351</f>
        <v>4776524</v>
      </c>
      <c r="AH351" s="2065">
        <f>+'17HPM_DATA_INPUT'!N360-'XX_17CK AUDITTO INPUT'!M351</f>
        <v>-2145552</v>
      </c>
      <c r="AI351" s="2065">
        <f>+'17HPM_DATA_INPUT'!O360-'XX_17CK AUDITTO INPUT'!N351</f>
        <v>-1413555</v>
      </c>
      <c r="AJ351" s="2065">
        <f>+'17HPM_DATA_INPUT'!P360-'XX_17CK AUDITTO INPUT'!O351</f>
        <v>537</v>
      </c>
      <c r="AK351" s="2065">
        <f>+'17HPM_DATA_INPUT'!Q360-'XX_17CK AUDITTO INPUT'!P351</f>
        <v>571</v>
      </c>
      <c r="AL351" s="2065">
        <f>+'17HPM_DATA_INPUT'!R360-'XX_17CK AUDITTO INPUT'!Q351</f>
        <v>798601</v>
      </c>
      <c r="AM351" s="2065">
        <f>+'17HPM_DATA_INPUT'!S360-'XX_17CK AUDITTO INPUT'!R351</f>
        <v>665645</v>
      </c>
      <c r="AN351" s="2065">
        <f>+'17HPM_DATA_INPUT'!T360-'XX_17CK AUDITTO INPUT'!S351</f>
        <v>-2944690</v>
      </c>
      <c r="AO351" s="2065">
        <f>+'17HPM_DATA_INPUT'!U360-'XX_17CK AUDITTO INPUT'!T351</f>
        <v>-2079770</v>
      </c>
      <c r="AQ351" s="455">
        <f>'Departmental PL'!D361</f>
        <v>0</v>
      </c>
    </row>
    <row r="352" spans="1:43" ht="20.25" hidden="1" customHeight="1" x14ac:dyDescent="0.25">
      <c r="A352" s="2081"/>
      <c r="B352" s="2101"/>
      <c r="C352" s="2101"/>
      <c r="D352" s="2091"/>
      <c r="E352" s="2092"/>
      <c r="F352" s="2092"/>
      <c r="G352" s="2092"/>
      <c r="H352" s="2092"/>
      <c r="I352" s="2092"/>
      <c r="J352" s="2092"/>
      <c r="K352" s="2092"/>
      <c r="L352" s="2092"/>
      <c r="M352" s="2092"/>
      <c r="N352" s="2092"/>
      <c r="O352" s="2092"/>
      <c r="P352" s="2092"/>
      <c r="Q352" s="2092"/>
      <c r="R352" s="2092"/>
      <c r="S352" s="2092"/>
      <c r="T352" s="2092"/>
      <c r="U352" s="2061" t="str">
        <f t="shared" si="5"/>
        <v/>
      </c>
      <c r="W352" s="455" t="b">
        <f>+'17HPM_DATA_INPUT'!C361='XX_17CK AUDITTO INPUT'!U352</f>
        <v>0</v>
      </c>
      <c r="X352" s="2065" t="e">
        <f>+'17HPM_DATA_INPUT'!D361-'XX_17CK AUDITTO INPUT'!C352</f>
        <v>#VALUE!</v>
      </c>
      <c r="Y352" s="2065" t="e">
        <f>+'17HPM_DATA_INPUT'!E361-'XX_17CK AUDITTO INPUT'!D352</f>
        <v>#VALUE!</v>
      </c>
      <c r="Z352" s="2065" t="e">
        <f>+'17HPM_DATA_INPUT'!F361-'XX_17CK AUDITTO INPUT'!E352</f>
        <v>#VALUE!</v>
      </c>
      <c r="AA352" s="2065" t="e">
        <f>+'17HPM_DATA_INPUT'!G361-'XX_17CK AUDITTO INPUT'!F352</f>
        <v>#VALUE!</v>
      </c>
      <c r="AB352" s="2065" t="e">
        <f>+'17HPM_DATA_INPUT'!H361-'XX_17CK AUDITTO INPUT'!G352</f>
        <v>#VALUE!</v>
      </c>
      <c r="AC352" s="2065" t="e">
        <f>+'17HPM_DATA_INPUT'!I361-'XX_17CK AUDITTO INPUT'!H352</f>
        <v>#VALUE!</v>
      </c>
      <c r="AD352" s="2065" t="e">
        <f>+'17HPM_DATA_INPUT'!J361-'XX_17CK AUDITTO INPUT'!I352</f>
        <v>#VALUE!</v>
      </c>
      <c r="AE352" s="2065" t="e">
        <f>+'17HPM_DATA_INPUT'!K361-'XX_17CK AUDITTO INPUT'!J352</f>
        <v>#VALUE!</v>
      </c>
      <c r="AF352" s="2065" t="e">
        <f>+'17HPM_DATA_INPUT'!L361-'XX_17CK AUDITTO INPUT'!K352</f>
        <v>#VALUE!</v>
      </c>
      <c r="AG352" s="2065" t="e">
        <f>+'17HPM_DATA_INPUT'!M361-'XX_17CK AUDITTO INPUT'!L352</f>
        <v>#VALUE!</v>
      </c>
      <c r="AH352" s="2065" t="e">
        <f>+'17HPM_DATA_INPUT'!N361-'XX_17CK AUDITTO INPUT'!M352</f>
        <v>#VALUE!</v>
      </c>
      <c r="AI352" s="2065" t="e">
        <f>+'17HPM_DATA_INPUT'!O361-'XX_17CK AUDITTO INPUT'!N352</f>
        <v>#VALUE!</v>
      </c>
      <c r="AJ352" s="2065" t="e">
        <f>+'17HPM_DATA_INPUT'!P361-'XX_17CK AUDITTO INPUT'!O352</f>
        <v>#VALUE!</v>
      </c>
      <c r="AK352" s="2065" t="e">
        <f>+'17HPM_DATA_INPUT'!Q361-'XX_17CK AUDITTO INPUT'!P352</f>
        <v>#VALUE!</v>
      </c>
      <c r="AL352" s="2065" t="e">
        <f>+'17HPM_DATA_INPUT'!R361-'XX_17CK AUDITTO INPUT'!Q352</f>
        <v>#VALUE!</v>
      </c>
      <c r="AM352" s="2065" t="e">
        <f>+'17HPM_DATA_INPUT'!S361-'XX_17CK AUDITTO INPUT'!R352</f>
        <v>#VALUE!</v>
      </c>
      <c r="AN352" s="2065" t="e">
        <f>+'17HPM_DATA_INPUT'!T361-'XX_17CK AUDITTO INPUT'!S352</f>
        <v>#VALUE!</v>
      </c>
      <c r="AO352" s="2065" t="e">
        <f>+'17HPM_DATA_INPUT'!U361-'XX_17CK AUDITTO INPUT'!T352</f>
        <v>#VALUE!</v>
      </c>
      <c r="AQ352" s="455" t="str">
        <f>'Departmental PL'!D362</f>
        <v>007a Stroke Services</v>
      </c>
    </row>
    <row r="353" spans="1:43" ht="20.25" hidden="1" customHeight="1" x14ac:dyDescent="0.25">
      <c r="A353" s="2081"/>
      <c r="B353" s="2082" t="s">
        <v>2481</v>
      </c>
      <c r="C353" s="2083" t="s">
        <v>436</v>
      </c>
      <c r="D353" s="2083" t="s">
        <v>436</v>
      </c>
      <c r="E353" s="2083" t="s">
        <v>436</v>
      </c>
      <c r="F353" s="2083" t="s">
        <v>436</v>
      </c>
      <c r="G353" s="2083" t="s">
        <v>436</v>
      </c>
      <c r="H353" s="2083" t="s">
        <v>436</v>
      </c>
      <c r="I353" s="2083" t="s">
        <v>436</v>
      </c>
      <c r="J353" s="2083" t="s">
        <v>436</v>
      </c>
      <c r="K353" s="2083" t="s">
        <v>436</v>
      </c>
      <c r="L353" s="2083" t="s">
        <v>436</v>
      </c>
      <c r="M353" s="2083" t="s">
        <v>436</v>
      </c>
      <c r="N353" s="2083" t="s">
        <v>436</v>
      </c>
      <c r="O353" s="2083" t="s">
        <v>436</v>
      </c>
      <c r="P353" s="2083" t="s">
        <v>436</v>
      </c>
      <c r="Q353" s="2083" t="s">
        <v>436</v>
      </c>
      <c r="R353" s="2083" t="s">
        <v>436</v>
      </c>
      <c r="S353" s="2083" t="s">
        <v>436</v>
      </c>
      <c r="T353" s="2083" t="s">
        <v>436</v>
      </c>
      <c r="U353" s="2061" t="str">
        <f t="shared" si="5"/>
        <v>012 Pharmacy</v>
      </c>
      <c r="W353" s="455" t="b">
        <f>+'17HPM_DATA_INPUT'!C362='XX_17CK AUDITTO INPUT'!U353</f>
        <v>0</v>
      </c>
      <c r="X353" s="2065" t="e">
        <f>+'17HPM_DATA_INPUT'!D362-'XX_17CK AUDITTO INPUT'!C353</f>
        <v>#VALUE!</v>
      </c>
      <c r="Y353" s="2065" t="e">
        <f>+'17HPM_DATA_INPUT'!E362-'XX_17CK AUDITTO INPUT'!D353</f>
        <v>#VALUE!</v>
      </c>
      <c r="Z353" s="2065" t="e">
        <f>+'17HPM_DATA_INPUT'!F362-'XX_17CK AUDITTO INPUT'!E353</f>
        <v>#VALUE!</v>
      </c>
      <c r="AA353" s="2065" t="e">
        <f>+'17HPM_DATA_INPUT'!G362-'XX_17CK AUDITTO INPUT'!F353</f>
        <v>#VALUE!</v>
      </c>
      <c r="AB353" s="2065" t="e">
        <f>+'17HPM_DATA_INPUT'!H362-'XX_17CK AUDITTO INPUT'!G353</f>
        <v>#VALUE!</v>
      </c>
      <c r="AC353" s="2065" t="e">
        <f>+'17HPM_DATA_INPUT'!I362-'XX_17CK AUDITTO INPUT'!H353</f>
        <v>#VALUE!</v>
      </c>
      <c r="AD353" s="2065" t="e">
        <f>+'17HPM_DATA_INPUT'!J362-'XX_17CK AUDITTO INPUT'!I353</f>
        <v>#VALUE!</v>
      </c>
      <c r="AE353" s="2065" t="e">
        <f>+'17HPM_DATA_INPUT'!K362-'XX_17CK AUDITTO INPUT'!J353</f>
        <v>#VALUE!</v>
      </c>
      <c r="AF353" s="2065" t="e">
        <f>+'17HPM_DATA_INPUT'!L362-'XX_17CK AUDITTO INPUT'!K353</f>
        <v>#VALUE!</v>
      </c>
      <c r="AG353" s="2065" t="e">
        <f>+'17HPM_DATA_INPUT'!M362-'XX_17CK AUDITTO INPUT'!L353</f>
        <v>#VALUE!</v>
      </c>
      <c r="AH353" s="2065" t="e">
        <f>+'17HPM_DATA_INPUT'!N362-'XX_17CK AUDITTO INPUT'!M353</f>
        <v>#VALUE!</v>
      </c>
      <c r="AI353" s="2065" t="e">
        <f>+'17HPM_DATA_INPUT'!O362-'XX_17CK AUDITTO INPUT'!N353</f>
        <v>#VALUE!</v>
      </c>
      <c r="AJ353" s="2065" t="e">
        <f>+'17HPM_DATA_INPUT'!P362-'XX_17CK AUDITTO INPUT'!O353</f>
        <v>#VALUE!</v>
      </c>
      <c r="AK353" s="2065" t="e">
        <f>+'17HPM_DATA_INPUT'!Q362-'XX_17CK AUDITTO INPUT'!P353</f>
        <v>#VALUE!</v>
      </c>
      <c r="AL353" s="2065" t="e">
        <f>+'17HPM_DATA_INPUT'!R362-'XX_17CK AUDITTO INPUT'!Q353</f>
        <v>#VALUE!</v>
      </c>
      <c r="AM353" s="2065" t="e">
        <f>+'17HPM_DATA_INPUT'!S362-'XX_17CK AUDITTO INPUT'!R353</f>
        <v>#VALUE!</v>
      </c>
      <c r="AN353" s="2065" t="e">
        <f>+'17HPM_DATA_INPUT'!T362-'XX_17CK AUDITTO INPUT'!S353</f>
        <v>#VALUE!</v>
      </c>
      <c r="AO353" s="2065" t="e">
        <f>+'17HPM_DATA_INPUT'!U362-'XX_17CK AUDITTO INPUT'!T353</f>
        <v>#VALUE!</v>
      </c>
      <c r="AQ353" s="455" t="str">
        <f>'Departmental PL'!D363</f>
        <v>6110 STROKE SERVICES*</v>
      </c>
    </row>
    <row r="354" spans="1:43" ht="20.25" hidden="1" customHeight="1" x14ac:dyDescent="0.25">
      <c r="A354" s="2067" t="s">
        <v>1605</v>
      </c>
      <c r="B354" s="2058" t="s">
        <v>2482</v>
      </c>
      <c r="C354" s="2060">
        <v>2326</v>
      </c>
      <c r="D354" s="2060">
        <v>2338</v>
      </c>
      <c r="E354" s="2060">
        <v>484423</v>
      </c>
      <c r="F354" s="2060">
        <v>490775</v>
      </c>
      <c r="G354" s="2060">
        <v>22372148</v>
      </c>
      <c r="H354" s="2060">
        <v>20283682</v>
      </c>
      <c r="I354" s="2060">
        <v>10516488</v>
      </c>
      <c r="J354" s="2060">
        <v>9768736</v>
      </c>
      <c r="K354" s="2060">
        <v>5925999</v>
      </c>
      <c r="L354" s="2060">
        <v>5726950</v>
      </c>
      <c r="M354" s="2060">
        <v>4590489</v>
      </c>
      <c r="N354" s="2060">
        <v>4041786</v>
      </c>
      <c r="O354" s="2060">
        <v>19</v>
      </c>
      <c r="P354" s="2060">
        <v>18</v>
      </c>
      <c r="Q354" s="2060">
        <v>235452</v>
      </c>
      <c r="R354" s="2060">
        <v>229697</v>
      </c>
      <c r="S354" s="2060">
        <v>4355019</v>
      </c>
      <c r="T354" s="2060">
        <v>3812071</v>
      </c>
      <c r="U354" s="2061" t="str">
        <f t="shared" si="5"/>
        <v>4160 SMH CC PHARMACY at PLUTA</v>
      </c>
      <c r="W354" s="455" t="b">
        <f>+'17HPM_DATA_INPUT'!C363='XX_17CK AUDITTO INPUT'!U354</f>
        <v>1</v>
      </c>
      <c r="X354" s="2065">
        <f>+'17HPM_DATA_INPUT'!D363-'XX_17CK AUDITTO INPUT'!C354</f>
        <v>2377</v>
      </c>
      <c r="Y354" s="2065">
        <f>+'17HPM_DATA_INPUT'!E363-'XX_17CK AUDITTO INPUT'!D354</f>
        <v>2307</v>
      </c>
      <c r="Z354" s="2065">
        <f>+'17HPM_DATA_INPUT'!F363-'XX_17CK AUDITTO INPUT'!E354</f>
        <v>525616</v>
      </c>
      <c r="AA354" s="2065">
        <f>+'17HPM_DATA_INPUT'!G363-'XX_17CK AUDITTO INPUT'!F354</f>
        <v>466685</v>
      </c>
      <c r="AB354" s="2065">
        <f>+'17HPM_DATA_INPUT'!H363-'XX_17CK AUDITTO INPUT'!G354</f>
        <v>23837691</v>
      </c>
      <c r="AC354" s="2065">
        <f>+'17HPM_DATA_INPUT'!I363-'XX_17CK AUDITTO INPUT'!H354</f>
        <v>20968103</v>
      </c>
      <c r="AD354" s="2065">
        <f>+'17HPM_DATA_INPUT'!J363-'XX_17CK AUDITTO INPUT'!I354</f>
        <v>10890945</v>
      </c>
      <c r="AE354" s="2065">
        <f>+'17HPM_DATA_INPUT'!K363-'XX_17CK AUDITTO INPUT'!J354</f>
        <v>9981918</v>
      </c>
      <c r="AF354" s="2065">
        <f>+'17HPM_DATA_INPUT'!L363-'XX_17CK AUDITTO INPUT'!K354</f>
        <v>6709095</v>
      </c>
      <c r="AG354" s="2065">
        <f>+'17HPM_DATA_INPUT'!M363-'XX_17CK AUDITTO INPUT'!L354</f>
        <v>5924429</v>
      </c>
      <c r="AH354" s="2065">
        <f>+'17HPM_DATA_INPUT'!N363-'XX_17CK AUDITTO INPUT'!M354</f>
        <v>4181850</v>
      </c>
      <c r="AI354" s="2065">
        <f>+'17HPM_DATA_INPUT'!O363-'XX_17CK AUDITTO INPUT'!N354</f>
        <v>4057489</v>
      </c>
      <c r="AJ354" s="2065">
        <f>+'17HPM_DATA_INPUT'!P363-'XX_17CK AUDITTO INPUT'!O354</f>
        <v>19</v>
      </c>
      <c r="AK354" s="2065">
        <f>+'17HPM_DATA_INPUT'!Q363-'XX_17CK AUDITTO INPUT'!P354</f>
        <v>18</v>
      </c>
      <c r="AL354" s="2065">
        <f>+'17HPM_DATA_INPUT'!R363-'XX_17CK AUDITTO INPUT'!Q354</f>
        <v>238541</v>
      </c>
      <c r="AM354" s="2065">
        <f>+'17HPM_DATA_INPUT'!S363-'XX_17CK AUDITTO INPUT'!R354</f>
        <v>233377</v>
      </c>
      <c r="AN354" s="2065">
        <f>+'17HPM_DATA_INPUT'!T363-'XX_17CK AUDITTO INPUT'!S354</f>
        <v>3943288</v>
      </c>
      <c r="AO354" s="2065">
        <f>+'17HPM_DATA_INPUT'!U363-'XX_17CK AUDITTO INPUT'!T354</f>
        <v>3824094</v>
      </c>
      <c r="AQ354" s="455" t="str">
        <f>'Departmental PL'!D364</f>
        <v>Total OUTPATIENT</v>
      </c>
    </row>
    <row r="355" spans="1:43" ht="20.25" hidden="1" customHeight="1" x14ac:dyDescent="0.25">
      <c r="A355" s="2067" t="s">
        <v>1606</v>
      </c>
      <c r="B355" s="2058" t="s">
        <v>2483</v>
      </c>
      <c r="C355" s="2060">
        <v>2029</v>
      </c>
      <c r="D355" s="2060">
        <v>1776</v>
      </c>
      <c r="E355" s="2060">
        <v>480132</v>
      </c>
      <c r="F355" s="2060">
        <v>380464</v>
      </c>
      <c r="G355" s="2060">
        <v>14544026</v>
      </c>
      <c r="H355" s="2060">
        <v>11270847</v>
      </c>
      <c r="I355" s="2060">
        <v>7185819</v>
      </c>
      <c r="J355" s="2060">
        <v>5582980</v>
      </c>
      <c r="K355" s="2060">
        <v>3847209</v>
      </c>
      <c r="L355" s="2060">
        <v>3447479</v>
      </c>
      <c r="M355" s="2060">
        <v>3338610</v>
      </c>
      <c r="N355" s="2060">
        <v>2135501</v>
      </c>
      <c r="O355" s="2060">
        <v>12</v>
      </c>
      <c r="P355" s="2060">
        <v>4092</v>
      </c>
      <c r="Q355" s="2060">
        <v>152290</v>
      </c>
      <c r="R355" s="2060">
        <v>142980</v>
      </c>
      <c r="S355" s="2060">
        <v>3186307</v>
      </c>
      <c r="T355" s="2060">
        <v>1988429</v>
      </c>
      <c r="U355" s="2061" t="str">
        <f t="shared" si="5"/>
        <v>4170 CANCER CENTER PHARMACY at HH</v>
      </c>
      <c r="W355" s="455" t="b">
        <f>+'17HPM_DATA_INPUT'!C364='XX_17CK AUDITTO INPUT'!U355</f>
        <v>1</v>
      </c>
      <c r="X355" s="2065">
        <f>+'17HPM_DATA_INPUT'!D364-'XX_17CK AUDITTO INPUT'!C355</f>
        <v>2151</v>
      </c>
      <c r="Y355" s="2065">
        <f>+'17HPM_DATA_INPUT'!E364-'XX_17CK AUDITTO INPUT'!D355</f>
        <v>1872</v>
      </c>
      <c r="Z355" s="2065">
        <f>+'17HPM_DATA_INPUT'!F364-'XX_17CK AUDITTO INPUT'!E355</f>
        <v>507141</v>
      </c>
      <c r="AA355" s="2065">
        <f>+'17HPM_DATA_INPUT'!G364-'XX_17CK AUDITTO INPUT'!F355</f>
        <v>406824</v>
      </c>
      <c r="AB355" s="2065">
        <f>+'17HPM_DATA_INPUT'!H364-'XX_17CK AUDITTO INPUT'!G355</f>
        <v>16885935</v>
      </c>
      <c r="AC355" s="2065">
        <f>+'17HPM_DATA_INPUT'!I364-'XX_17CK AUDITTO INPUT'!H355</f>
        <v>12323845</v>
      </c>
      <c r="AD355" s="2065">
        <f>+'17HPM_DATA_INPUT'!J364-'XX_17CK AUDITTO INPUT'!I355</f>
        <v>7681422</v>
      </c>
      <c r="AE355" s="2065">
        <f>+'17HPM_DATA_INPUT'!K364-'XX_17CK AUDITTO INPUT'!J355</f>
        <v>6069722</v>
      </c>
      <c r="AF355" s="2065">
        <f>+'17HPM_DATA_INPUT'!L364-'XX_17CK AUDITTO INPUT'!K355</f>
        <v>4914360</v>
      </c>
      <c r="AG355" s="2065">
        <f>+'17HPM_DATA_INPUT'!M364-'XX_17CK AUDITTO INPUT'!L355</f>
        <v>3761240</v>
      </c>
      <c r="AH355" s="2065">
        <f>+'17HPM_DATA_INPUT'!N364-'XX_17CK AUDITTO INPUT'!M355</f>
        <v>2767062</v>
      </c>
      <c r="AI355" s="2065">
        <f>+'17HPM_DATA_INPUT'!O364-'XX_17CK AUDITTO INPUT'!N355</f>
        <v>2308482</v>
      </c>
      <c r="AJ355" s="2065">
        <f>+'17HPM_DATA_INPUT'!P364-'XX_17CK AUDITTO INPUT'!O355</f>
        <v>14</v>
      </c>
      <c r="AK355" s="2065">
        <f>+'17HPM_DATA_INPUT'!Q364-'XX_17CK AUDITTO INPUT'!P355</f>
        <v>4217</v>
      </c>
      <c r="AL355" s="2065">
        <f>+'17HPM_DATA_INPUT'!R364-'XX_17CK AUDITTO INPUT'!Q355</f>
        <v>168957</v>
      </c>
      <c r="AM355" s="2065">
        <f>+'17HPM_DATA_INPUT'!S364-'XX_17CK AUDITTO INPUT'!R355</f>
        <v>147355</v>
      </c>
      <c r="AN355" s="2065">
        <f>+'17HPM_DATA_INPUT'!T364-'XX_17CK AUDITTO INPUT'!S355</f>
        <v>2598092</v>
      </c>
      <c r="AO355" s="2065">
        <f>+'17HPM_DATA_INPUT'!U364-'XX_17CK AUDITTO INPUT'!T355</f>
        <v>2156910</v>
      </c>
      <c r="AQ355" s="455">
        <f>'Departmental PL'!D365</f>
        <v>0</v>
      </c>
    </row>
    <row r="356" spans="1:43" ht="20.25" hidden="1" customHeight="1" x14ac:dyDescent="0.25">
      <c r="A356" s="2097" t="s">
        <v>1607</v>
      </c>
      <c r="B356" s="2058" t="s">
        <v>2484</v>
      </c>
      <c r="C356" s="2060">
        <v>7961</v>
      </c>
      <c r="D356" s="2060">
        <v>7312</v>
      </c>
      <c r="E356" s="2060">
        <v>1665192</v>
      </c>
      <c r="F356" s="2060">
        <v>1319474</v>
      </c>
      <c r="G356" s="2060">
        <v>75781272</v>
      </c>
      <c r="H356" s="2060">
        <v>60353463</v>
      </c>
      <c r="I356" s="2060">
        <v>37508211</v>
      </c>
      <c r="J356" s="2060">
        <v>29724038</v>
      </c>
      <c r="K356" s="2060">
        <v>23003093</v>
      </c>
      <c r="L356" s="2060">
        <v>18727123</v>
      </c>
      <c r="M356" s="2060">
        <v>14505118</v>
      </c>
      <c r="N356" s="2060">
        <v>10996915</v>
      </c>
      <c r="O356" s="2060">
        <v>62633</v>
      </c>
      <c r="P356" s="2060">
        <v>68706</v>
      </c>
      <c r="Q356" s="2060">
        <v>942973</v>
      </c>
      <c r="R356" s="2060">
        <v>838675</v>
      </c>
      <c r="S356" s="2060">
        <v>13499512</v>
      </c>
      <c r="T356" s="2060">
        <v>10089534</v>
      </c>
      <c r="U356" s="2061" t="str">
        <f t="shared" si="5"/>
        <v>4180 CANCER CENTER PHARMACY</v>
      </c>
      <c r="W356" s="455" t="b">
        <f>+'17HPM_DATA_INPUT'!C365='XX_17CK AUDITTO INPUT'!U356</f>
        <v>1</v>
      </c>
      <c r="X356" s="2065">
        <f>+'17HPM_DATA_INPUT'!D365-'XX_17CK AUDITTO INPUT'!C356</f>
        <v>7821</v>
      </c>
      <c r="Y356" s="2065">
        <f>+'17HPM_DATA_INPUT'!E365-'XX_17CK AUDITTO INPUT'!D356</f>
        <v>7281</v>
      </c>
      <c r="Z356" s="2065">
        <f>+'17HPM_DATA_INPUT'!F365-'XX_17CK AUDITTO INPUT'!E356</f>
        <v>1675938</v>
      </c>
      <c r="AA356" s="2065">
        <f>+'17HPM_DATA_INPUT'!G365-'XX_17CK AUDITTO INPUT'!F356</f>
        <v>1427395</v>
      </c>
      <c r="AB356" s="2065">
        <f>+'17HPM_DATA_INPUT'!H365-'XX_17CK AUDITTO INPUT'!G356</f>
        <v>78773057</v>
      </c>
      <c r="AC356" s="2065">
        <f>+'17HPM_DATA_INPUT'!I365-'XX_17CK AUDITTO INPUT'!H356</f>
        <v>67672106</v>
      </c>
      <c r="AD356" s="2065">
        <f>+'17HPM_DATA_INPUT'!J365-'XX_17CK AUDITTO INPUT'!I356</f>
        <v>37522389</v>
      </c>
      <c r="AE356" s="2065">
        <f>+'17HPM_DATA_INPUT'!K365-'XX_17CK AUDITTO INPUT'!J356</f>
        <v>33105438</v>
      </c>
      <c r="AF356" s="2065">
        <f>+'17HPM_DATA_INPUT'!L365-'XX_17CK AUDITTO INPUT'!K356</f>
        <v>24887162</v>
      </c>
      <c r="AG356" s="2065">
        <f>+'17HPM_DATA_INPUT'!M365-'XX_17CK AUDITTO INPUT'!L356</f>
        <v>20965588</v>
      </c>
      <c r="AH356" s="2065">
        <f>+'17HPM_DATA_INPUT'!N365-'XX_17CK AUDITTO INPUT'!M356</f>
        <v>12635227</v>
      </c>
      <c r="AI356" s="2065">
        <f>+'17HPM_DATA_INPUT'!O365-'XX_17CK AUDITTO INPUT'!N356</f>
        <v>12139851</v>
      </c>
      <c r="AJ356" s="2065">
        <f>+'17HPM_DATA_INPUT'!P365-'XX_17CK AUDITTO INPUT'!O356</f>
        <v>98231</v>
      </c>
      <c r="AK356" s="2065">
        <f>+'17HPM_DATA_INPUT'!Q365-'XX_17CK AUDITTO INPUT'!P356</f>
        <v>75248</v>
      </c>
      <c r="AL356" s="2065">
        <f>+'17HPM_DATA_INPUT'!R365-'XX_17CK AUDITTO INPUT'!Q356</f>
        <v>999965</v>
      </c>
      <c r="AM356" s="2065">
        <f>+'17HPM_DATA_INPUT'!S365-'XX_17CK AUDITTO INPUT'!R356</f>
        <v>918529</v>
      </c>
      <c r="AN356" s="2065">
        <f>+'17HPM_DATA_INPUT'!T365-'XX_17CK AUDITTO INPUT'!S356</f>
        <v>11537032</v>
      </c>
      <c r="AO356" s="2065">
        <f>+'17HPM_DATA_INPUT'!U365-'XX_17CK AUDITTO INPUT'!T356</f>
        <v>11146073</v>
      </c>
      <c r="AQ356" s="455" t="str">
        <f>'Departmental PL'!D366</f>
        <v>TOTAL 007a Stroke Services</v>
      </c>
    </row>
    <row r="357" spans="1:43" ht="20.25" hidden="1" customHeight="1" x14ac:dyDescent="0.25">
      <c r="A357" s="2067" t="s">
        <v>1608</v>
      </c>
      <c r="B357" s="2058" t="s">
        <v>2485</v>
      </c>
      <c r="C357" s="2060">
        <v>40413</v>
      </c>
      <c r="D357" s="2060">
        <v>36275</v>
      </c>
      <c r="E357" s="2060">
        <v>574112</v>
      </c>
      <c r="F357" s="2060">
        <v>222758</v>
      </c>
      <c r="G357" s="2060">
        <v>984101</v>
      </c>
      <c r="H357" s="2060">
        <v>891748</v>
      </c>
      <c r="I357" s="2060">
        <v>359936</v>
      </c>
      <c r="J357" s="2060">
        <v>312958</v>
      </c>
      <c r="K357" s="2060">
        <v>635601</v>
      </c>
      <c r="L357" s="2060">
        <v>553645</v>
      </c>
      <c r="M357" s="2060">
        <v>-275665</v>
      </c>
      <c r="N357" s="2060">
        <v>-240687</v>
      </c>
      <c r="O357" s="2060">
        <v>14976</v>
      </c>
      <c r="P357" s="2060">
        <v>12830</v>
      </c>
      <c r="Q357" s="2060">
        <v>64644</v>
      </c>
      <c r="R357" s="2060">
        <v>48996</v>
      </c>
      <c r="S357" s="2060">
        <v>-355286</v>
      </c>
      <c r="T357" s="2060">
        <v>-302513</v>
      </c>
      <c r="U357" s="2061" t="str">
        <f t="shared" si="5"/>
        <v>4220 PHARMACY (I/P)</v>
      </c>
      <c r="W357" s="455" t="b">
        <f>+'17HPM_DATA_INPUT'!C366='XX_17CK AUDITTO INPUT'!U357</f>
        <v>1</v>
      </c>
      <c r="X357" s="2065">
        <f>+'17HPM_DATA_INPUT'!D366-'XX_17CK AUDITTO INPUT'!C357</f>
        <v>41255</v>
      </c>
      <c r="Y357" s="2065">
        <f>+'17HPM_DATA_INPUT'!E366-'XX_17CK AUDITTO INPUT'!D357</f>
        <v>38475</v>
      </c>
      <c r="Z357" s="2065">
        <f>+'17HPM_DATA_INPUT'!F366-'XX_17CK AUDITTO INPUT'!E357</f>
        <v>439561</v>
      </c>
      <c r="AA357" s="2065">
        <f>+'17HPM_DATA_INPUT'!G366-'XX_17CK AUDITTO INPUT'!F357</f>
        <v>370299</v>
      </c>
      <c r="AB357" s="2065">
        <f>+'17HPM_DATA_INPUT'!H366-'XX_17CK AUDITTO INPUT'!G357</f>
        <v>912927</v>
      </c>
      <c r="AC357" s="2065">
        <f>+'17HPM_DATA_INPUT'!I366-'XX_17CK AUDITTO INPUT'!H357</f>
        <v>952536</v>
      </c>
      <c r="AD357" s="2065">
        <f>+'17HPM_DATA_INPUT'!J366-'XX_17CK AUDITTO INPUT'!I357</f>
        <v>302163</v>
      </c>
      <c r="AE357" s="2065">
        <f>+'17HPM_DATA_INPUT'!K366-'XX_17CK AUDITTO INPUT'!J357</f>
        <v>348755</v>
      </c>
      <c r="AF357" s="2065">
        <f>+'17HPM_DATA_INPUT'!L366-'XX_17CK AUDITTO INPUT'!K357</f>
        <v>593449</v>
      </c>
      <c r="AG357" s="2065">
        <f>+'17HPM_DATA_INPUT'!M366-'XX_17CK AUDITTO INPUT'!L357</f>
        <v>633311</v>
      </c>
      <c r="AH357" s="2065">
        <f>+'17HPM_DATA_INPUT'!N366-'XX_17CK AUDITTO INPUT'!M357</f>
        <v>-291285</v>
      </c>
      <c r="AI357" s="2065">
        <f>+'17HPM_DATA_INPUT'!O366-'XX_17CK AUDITTO INPUT'!N357</f>
        <v>-284556</v>
      </c>
      <c r="AJ357" s="2065">
        <f>+'17HPM_DATA_INPUT'!P366-'XX_17CK AUDITTO INPUT'!O357</f>
        <v>15134</v>
      </c>
      <c r="AK357" s="2065">
        <f>+'17HPM_DATA_INPUT'!Q366-'XX_17CK AUDITTO INPUT'!P357</f>
        <v>16438</v>
      </c>
      <c r="AL357" s="2065">
        <f>+'17HPM_DATA_INPUT'!R366-'XX_17CK AUDITTO INPUT'!Q357</f>
        <v>61649</v>
      </c>
      <c r="AM357" s="2065">
        <f>+'17HPM_DATA_INPUT'!S366-'XX_17CK AUDITTO INPUT'!R357</f>
        <v>62776</v>
      </c>
      <c r="AN357" s="2065">
        <f>+'17HPM_DATA_INPUT'!T366-'XX_17CK AUDITTO INPUT'!S357</f>
        <v>-368067</v>
      </c>
      <c r="AO357" s="2065">
        <f>+'17HPM_DATA_INPUT'!U366-'XX_17CK AUDITTO INPUT'!T357</f>
        <v>-363770</v>
      </c>
      <c r="AQ357" s="455" t="str">
        <f>'Departmental PL'!D367</f>
        <v xml:space="preserve">    6110   STROKE SERVICES  - Flowcast Billed</v>
      </c>
    </row>
    <row r="358" spans="1:43" ht="20.25" hidden="1" customHeight="1" x14ac:dyDescent="0.25">
      <c r="A358" s="2031" t="s">
        <v>1609</v>
      </c>
      <c r="B358" s="2069" t="s">
        <v>2306</v>
      </c>
      <c r="C358" s="2070">
        <v>52672</v>
      </c>
      <c r="D358" s="2070">
        <v>47664</v>
      </c>
      <c r="E358" s="2070">
        <v>3203859</v>
      </c>
      <c r="F358" s="2070">
        <v>2413471</v>
      </c>
      <c r="G358" s="2070">
        <v>113681547</v>
      </c>
      <c r="H358" s="2070">
        <v>92799740</v>
      </c>
      <c r="I358" s="2070">
        <v>55570453</v>
      </c>
      <c r="J358" s="2070">
        <v>45388712</v>
      </c>
      <c r="K358" s="2070">
        <v>33411901</v>
      </c>
      <c r="L358" s="2070">
        <v>28455197</v>
      </c>
      <c r="M358" s="2070">
        <v>22158552</v>
      </c>
      <c r="N358" s="2070">
        <v>16933515</v>
      </c>
      <c r="O358" s="2070">
        <v>77642</v>
      </c>
      <c r="P358" s="2070">
        <v>85646</v>
      </c>
      <c r="Q358" s="2070">
        <v>1395358</v>
      </c>
      <c r="R358" s="2070">
        <v>1260349</v>
      </c>
      <c r="S358" s="2070">
        <v>20685552</v>
      </c>
      <c r="T358" s="2070">
        <v>15587520</v>
      </c>
      <c r="U358" s="2061" t="str">
        <f t="shared" si="5"/>
        <v>Total OUTPATIENT</v>
      </c>
      <c r="W358" s="455" t="b">
        <f>+'17HPM_DATA_INPUT'!C367='XX_17CK AUDITTO INPUT'!U358</f>
        <v>1</v>
      </c>
      <c r="X358" s="2065">
        <f>+'17HPM_DATA_INPUT'!D367-'XX_17CK AUDITTO INPUT'!C358</f>
        <v>53546</v>
      </c>
      <c r="Y358" s="2065">
        <f>+'17HPM_DATA_INPUT'!E367-'XX_17CK AUDITTO INPUT'!D358</f>
        <v>49857</v>
      </c>
      <c r="Z358" s="2065">
        <f>+'17HPM_DATA_INPUT'!F367-'XX_17CK AUDITTO INPUT'!E358</f>
        <v>3148256</v>
      </c>
      <c r="AA358" s="2065">
        <f>+'17HPM_DATA_INPUT'!G367-'XX_17CK AUDITTO INPUT'!F358</f>
        <v>2671203</v>
      </c>
      <c r="AB358" s="2065">
        <f>+'17HPM_DATA_INPUT'!H367-'XX_17CK AUDITTO INPUT'!G358</f>
        <v>120409610</v>
      </c>
      <c r="AC358" s="2065">
        <f>+'17HPM_DATA_INPUT'!I367-'XX_17CK AUDITTO INPUT'!H358</f>
        <v>101916590</v>
      </c>
      <c r="AD358" s="2065">
        <f>+'17HPM_DATA_INPUT'!J367-'XX_17CK AUDITTO INPUT'!I358</f>
        <v>56396921</v>
      </c>
      <c r="AE358" s="2065">
        <f>+'17HPM_DATA_INPUT'!K367-'XX_17CK AUDITTO INPUT'!J358</f>
        <v>49505833</v>
      </c>
      <c r="AF358" s="2065">
        <f>+'17HPM_DATA_INPUT'!L367-'XX_17CK AUDITTO INPUT'!K358</f>
        <v>37104067</v>
      </c>
      <c r="AG358" s="2065">
        <f>+'17HPM_DATA_INPUT'!M367-'XX_17CK AUDITTO INPUT'!L358</f>
        <v>31284567</v>
      </c>
      <c r="AH358" s="2065">
        <f>+'17HPM_DATA_INPUT'!N367-'XX_17CK AUDITTO INPUT'!M358</f>
        <v>19292853</v>
      </c>
      <c r="AI358" s="2065">
        <f>+'17HPM_DATA_INPUT'!O367-'XX_17CK AUDITTO INPUT'!N358</f>
        <v>18221266</v>
      </c>
      <c r="AJ358" s="2065">
        <f>+'17HPM_DATA_INPUT'!P367-'XX_17CK AUDITTO INPUT'!O358</f>
        <v>113396</v>
      </c>
      <c r="AK358" s="2065">
        <f>+'17HPM_DATA_INPUT'!Q367-'XX_17CK AUDITTO INPUT'!P358</f>
        <v>95921</v>
      </c>
      <c r="AL358" s="2065">
        <f>+'17HPM_DATA_INPUT'!R367-'XX_17CK AUDITTO INPUT'!Q358</f>
        <v>1469113</v>
      </c>
      <c r="AM358" s="2065">
        <f>+'17HPM_DATA_INPUT'!S367-'XX_17CK AUDITTO INPUT'!R358</f>
        <v>1362036</v>
      </c>
      <c r="AN358" s="2065">
        <f>+'17HPM_DATA_INPUT'!T367-'XX_17CK AUDITTO INPUT'!S358</f>
        <v>17710345</v>
      </c>
      <c r="AO358" s="2065">
        <f>+'17HPM_DATA_INPUT'!U367-'XX_17CK AUDITTO INPUT'!T358</f>
        <v>16763308</v>
      </c>
      <c r="AQ358" s="455" t="str">
        <f>'Departmental PL'!D368</f>
        <v xml:space="preserve">   6110    STROKE SERVICES  - NON-TRENDSTAR - OUTPATIENT</v>
      </c>
    </row>
    <row r="359" spans="1:43" ht="20.25" hidden="1" customHeight="1" x14ac:dyDescent="0.25">
      <c r="A359" s="2085" t="s">
        <v>1605</v>
      </c>
      <c r="B359" s="2058" t="s">
        <v>2482</v>
      </c>
      <c r="C359" s="2060">
        <v>0</v>
      </c>
      <c r="D359" s="2060">
        <v>2</v>
      </c>
      <c r="E359" s="2060">
        <v>0</v>
      </c>
      <c r="F359" s="2060">
        <v>630</v>
      </c>
      <c r="G359" s="2060">
        <v>0</v>
      </c>
      <c r="H359" s="2060">
        <v>4850</v>
      </c>
      <c r="I359" s="2060">
        <v>0</v>
      </c>
      <c r="J359" s="2060">
        <v>2416</v>
      </c>
      <c r="K359" s="2060">
        <v>0</v>
      </c>
      <c r="L359" s="2060">
        <v>1368</v>
      </c>
      <c r="M359" s="2060">
        <v>0</v>
      </c>
      <c r="N359" s="2060">
        <v>1048</v>
      </c>
      <c r="O359" s="2060">
        <v>0</v>
      </c>
      <c r="P359" s="2060">
        <v>0</v>
      </c>
      <c r="Q359" s="2060">
        <v>0</v>
      </c>
      <c r="R359" s="2060">
        <v>57</v>
      </c>
      <c r="S359" s="2060">
        <v>0</v>
      </c>
      <c r="T359" s="2060">
        <v>992</v>
      </c>
      <c r="U359" s="2061" t="str">
        <f t="shared" si="5"/>
        <v>4160 SMH CC PHARMACY at PLUTA</v>
      </c>
      <c r="W359" s="455" t="b">
        <f>+'17HPM_DATA_INPUT'!C368='XX_17CK AUDITTO INPUT'!U359</f>
        <v>1</v>
      </c>
      <c r="X359" s="2065">
        <f>+'17HPM_DATA_INPUT'!D368-'XX_17CK AUDITTO INPUT'!C359</f>
        <v>0</v>
      </c>
      <c r="Y359" s="2065">
        <f>+'17HPM_DATA_INPUT'!E368-'XX_17CK AUDITTO INPUT'!D359</f>
        <v>0</v>
      </c>
      <c r="Z359" s="2065">
        <f>+'17HPM_DATA_INPUT'!F368-'XX_17CK AUDITTO INPUT'!E359</f>
        <v>0</v>
      </c>
      <c r="AA359" s="2065">
        <f>+'17HPM_DATA_INPUT'!G368-'XX_17CK AUDITTO INPUT'!F359</f>
        <v>0</v>
      </c>
      <c r="AB359" s="2065">
        <f>+'17HPM_DATA_INPUT'!H368-'XX_17CK AUDITTO INPUT'!G359</f>
        <v>0</v>
      </c>
      <c r="AC359" s="2065">
        <f>+'17HPM_DATA_INPUT'!I368-'XX_17CK AUDITTO INPUT'!H359</f>
        <v>0</v>
      </c>
      <c r="AD359" s="2065">
        <f>+'17HPM_DATA_INPUT'!J368-'XX_17CK AUDITTO INPUT'!I359</f>
        <v>0</v>
      </c>
      <c r="AE359" s="2065">
        <f>+'17HPM_DATA_INPUT'!K368-'XX_17CK AUDITTO INPUT'!J359</f>
        <v>0</v>
      </c>
      <c r="AF359" s="2065">
        <f>+'17HPM_DATA_INPUT'!L368-'XX_17CK AUDITTO INPUT'!K359</f>
        <v>0</v>
      </c>
      <c r="AG359" s="2065">
        <f>+'17HPM_DATA_INPUT'!M368-'XX_17CK AUDITTO INPUT'!L359</f>
        <v>0</v>
      </c>
      <c r="AH359" s="2065">
        <f>+'17HPM_DATA_INPUT'!N368-'XX_17CK AUDITTO INPUT'!M359</f>
        <v>0</v>
      </c>
      <c r="AI359" s="2065">
        <f>+'17HPM_DATA_INPUT'!O368-'XX_17CK AUDITTO INPUT'!N359</f>
        <v>0</v>
      </c>
      <c r="AJ359" s="2065">
        <f>+'17HPM_DATA_INPUT'!P368-'XX_17CK AUDITTO INPUT'!O359</f>
        <v>0</v>
      </c>
      <c r="AK359" s="2065">
        <f>+'17HPM_DATA_INPUT'!Q368-'XX_17CK AUDITTO INPUT'!P359</f>
        <v>0</v>
      </c>
      <c r="AL359" s="2065">
        <f>+'17HPM_DATA_INPUT'!R368-'XX_17CK AUDITTO INPUT'!Q359</f>
        <v>0</v>
      </c>
      <c r="AM359" s="2065">
        <f>+'17HPM_DATA_INPUT'!S368-'XX_17CK AUDITTO INPUT'!R359</f>
        <v>0</v>
      </c>
      <c r="AN359" s="2065">
        <f>+'17HPM_DATA_INPUT'!T368-'XX_17CK AUDITTO INPUT'!S359</f>
        <v>0</v>
      </c>
      <c r="AO359" s="2065">
        <f>+'17HPM_DATA_INPUT'!U368-'XX_17CK AUDITTO INPUT'!T359</f>
        <v>0</v>
      </c>
      <c r="AQ359" s="455" t="str">
        <f>'Departmental PL'!D369</f>
        <v xml:space="preserve">   6110    STROKE SERVICES  - NON-TRENDSTAR - INPATIENT</v>
      </c>
    </row>
    <row r="360" spans="1:43" ht="20.25" hidden="1" customHeight="1" x14ac:dyDescent="0.25">
      <c r="A360" s="2067" t="s">
        <v>1607</v>
      </c>
      <c r="B360" s="2058" t="s">
        <v>2484</v>
      </c>
      <c r="C360" s="2060">
        <v>2</v>
      </c>
      <c r="D360" s="2060">
        <v>0</v>
      </c>
      <c r="E360" s="2060">
        <v>58</v>
      </c>
      <c r="F360" s="2060">
        <v>0</v>
      </c>
      <c r="G360" s="2060">
        <v>221</v>
      </c>
      <c r="H360" s="2060">
        <v>0</v>
      </c>
      <c r="I360" s="2060">
        <v>47</v>
      </c>
      <c r="J360" s="2060">
        <v>0</v>
      </c>
      <c r="K360" s="2060">
        <v>67</v>
      </c>
      <c r="L360" s="2060">
        <v>0</v>
      </c>
      <c r="M360" s="2060">
        <v>-20</v>
      </c>
      <c r="N360" s="2060">
        <v>0</v>
      </c>
      <c r="O360" s="2060">
        <v>0</v>
      </c>
      <c r="P360" s="2060">
        <v>0</v>
      </c>
      <c r="Q360" s="2060">
        <v>3</v>
      </c>
      <c r="R360" s="2060">
        <v>0</v>
      </c>
      <c r="S360" s="2060">
        <v>-23</v>
      </c>
      <c r="T360" s="2060">
        <v>0</v>
      </c>
      <c r="U360" s="2061" t="str">
        <f t="shared" si="5"/>
        <v>4180 CANCER CENTER PHARMACY</v>
      </c>
      <c r="W360" s="455" t="b">
        <f>+'17HPM_DATA_INPUT'!C369='XX_17CK AUDITTO INPUT'!U360</f>
        <v>1</v>
      </c>
      <c r="X360" s="2065">
        <f>+'17HPM_DATA_INPUT'!D369-'XX_17CK AUDITTO INPUT'!C360</f>
        <v>0</v>
      </c>
      <c r="Y360" s="2065">
        <f>+'17HPM_DATA_INPUT'!E369-'XX_17CK AUDITTO INPUT'!D360</f>
        <v>2</v>
      </c>
      <c r="Z360" s="2065">
        <f>+'17HPM_DATA_INPUT'!F369-'XX_17CK AUDITTO INPUT'!E360</f>
        <v>0</v>
      </c>
      <c r="AA360" s="2065">
        <f>+'17HPM_DATA_INPUT'!G369-'XX_17CK AUDITTO INPUT'!F360</f>
        <v>16</v>
      </c>
      <c r="AB360" s="2065">
        <f>+'17HPM_DATA_INPUT'!H369-'XX_17CK AUDITTO INPUT'!G360</f>
        <v>0</v>
      </c>
      <c r="AC360" s="2065">
        <f>+'17HPM_DATA_INPUT'!I369-'XX_17CK AUDITTO INPUT'!H360</f>
        <v>66</v>
      </c>
      <c r="AD360" s="2065">
        <f>+'17HPM_DATA_INPUT'!J369-'XX_17CK AUDITTO INPUT'!I360</f>
        <v>0</v>
      </c>
      <c r="AE360" s="2065">
        <f>+'17HPM_DATA_INPUT'!K369-'XX_17CK AUDITTO INPUT'!J360</f>
        <v>17</v>
      </c>
      <c r="AF360" s="2065">
        <f>+'17HPM_DATA_INPUT'!L369-'XX_17CK AUDITTO INPUT'!K360</f>
        <v>1</v>
      </c>
      <c r="AG360" s="2065">
        <f>+'17HPM_DATA_INPUT'!M369-'XX_17CK AUDITTO INPUT'!L360</f>
        <v>20</v>
      </c>
      <c r="AH360" s="2065">
        <f>+'17HPM_DATA_INPUT'!N369-'XX_17CK AUDITTO INPUT'!M360</f>
        <v>-2</v>
      </c>
      <c r="AI360" s="2065">
        <f>+'17HPM_DATA_INPUT'!O369-'XX_17CK AUDITTO INPUT'!N360</f>
        <v>-4</v>
      </c>
      <c r="AJ360" s="2065">
        <f>+'17HPM_DATA_INPUT'!P369-'XX_17CK AUDITTO INPUT'!O360</f>
        <v>0</v>
      </c>
      <c r="AK360" s="2065">
        <f>+'17HPM_DATA_INPUT'!Q369-'XX_17CK AUDITTO INPUT'!P360</f>
        <v>0</v>
      </c>
      <c r="AL360" s="2065">
        <f>+'17HPM_DATA_INPUT'!R369-'XX_17CK AUDITTO INPUT'!Q360</f>
        <v>0</v>
      </c>
      <c r="AM360" s="2065">
        <f>+'17HPM_DATA_INPUT'!S369-'XX_17CK AUDITTO INPUT'!R360</f>
        <v>1</v>
      </c>
      <c r="AN360" s="2065">
        <f>+'17HPM_DATA_INPUT'!T369-'XX_17CK AUDITTO INPUT'!S360</f>
        <v>-2</v>
      </c>
      <c r="AO360" s="2065">
        <f>+'17HPM_DATA_INPUT'!U369-'XX_17CK AUDITTO INPUT'!T360</f>
        <v>-5</v>
      </c>
      <c r="AQ360" s="455">
        <f>'Departmental PL'!D370</f>
        <v>0</v>
      </c>
    </row>
    <row r="361" spans="1:43" ht="20.25" hidden="1" customHeight="1" x14ac:dyDescent="0.25">
      <c r="A361" s="2067" t="s">
        <v>1608</v>
      </c>
      <c r="B361" s="2058" t="s">
        <v>2485</v>
      </c>
      <c r="C361" s="2060">
        <v>15585</v>
      </c>
      <c r="D361" s="2060">
        <v>14657</v>
      </c>
      <c r="E361" s="2060">
        <v>1179131</v>
      </c>
      <c r="F361" s="2060">
        <v>415863</v>
      </c>
      <c r="G361" s="2060">
        <v>3475147</v>
      </c>
      <c r="H361" s="2060">
        <v>2820453</v>
      </c>
      <c r="I361" s="2060">
        <v>1466078</v>
      </c>
      <c r="J361" s="2060">
        <v>1218340</v>
      </c>
      <c r="K361" s="2060">
        <v>2251362</v>
      </c>
      <c r="L361" s="2060">
        <v>1675386</v>
      </c>
      <c r="M361" s="2060">
        <v>-785284</v>
      </c>
      <c r="N361" s="2060">
        <v>-457046</v>
      </c>
      <c r="O361" s="2060">
        <v>53305</v>
      </c>
      <c r="P361" s="2060">
        <v>35659</v>
      </c>
      <c r="Q361" s="2060">
        <v>230084</v>
      </c>
      <c r="R361" s="2060">
        <v>136177</v>
      </c>
      <c r="S361" s="2060">
        <v>-1068673</v>
      </c>
      <c r="T361" s="2060">
        <v>-628882</v>
      </c>
      <c r="U361" s="2061" t="str">
        <f t="shared" si="5"/>
        <v>4220 PHARMACY (I/P)</v>
      </c>
      <c r="W361" s="455" t="b">
        <f>+'17HPM_DATA_INPUT'!C370='XX_17CK AUDITTO INPUT'!U361</f>
        <v>1</v>
      </c>
      <c r="X361" s="2065">
        <f>+'17HPM_DATA_INPUT'!D370-'XX_17CK AUDITTO INPUT'!C361</f>
        <v>16199</v>
      </c>
      <c r="Y361" s="2065">
        <f>+'17HPM_DATA_INPUT'!E370-'XX_17CK AUDITTO INPUT'!D361</f>
        <v>15610</v>
      </c>
      <c r="Z361" s="2065">
        <f>+'17HPM_DATA_INPUT'!F370-'XX_17CK AUDITTO INPUT'!E361</f>
        <v>1010593</v>
      </c>
      <c r="AA361" s="2065">
        <f>+'17HPM_DATA_INPUT'!G370-'XX_17CK AUDITTO INPUT'!F361</f>
        <v>818902</v>
      </c>
      <c r="AB361" s="2065">
        <f>+'17HPM_DATA_INPUT'!H370-'XX_17CK AUDITTO INPUT'!G361</f>
        <v>3626145</v>
      </c>
      <c r="AC361" s="2065">
        <f>+'17HPM_DATA_INPUT'!I370-'XX_17CK AUDITTO INPUT'!H361</f>
        <v>3469848</v>
      </c>
      <c r="AD361" s="2065">
        <f>+'17HPM_DATA_INPUT'!J370-'XX_17CK AUDITTO INPUT'!I361</f>
        <v>1492516</v>
      </c>
      <c r="AE361" s="2065">
        <f>+'17HPM_DATA_INPUT'!K370-'XX_17CK AUDITTO INPUT'!J361</f>
        <v>1472118</v>
      </c>
      <c r="AF361" s="2065">
        <f>+'17HPM_DATA_INPUT'!L370-'XX_17CK AUDITTO INPUT'!K361</f>
        <v>2334433</v>
      </c>
      <c r="AG361" s="2065">
        <f>+'17HPM_DATA_INPUT'!M370-'XX_17CK AUDITTO INPUT'!L361</f>
        <v>2243016</v>
      </c>
      <c r="AH361" s="2065">
        <f>+'17HPM_DATA_INPUT'!N370-'XX_17CK AUDITTO INPUT'!M361</f>
        <v>-841917</v>
      </c>
      <c r="AI361" s="2065">
        <f>+'17HPM_DATA_INPUT'!O370-'XX_17CK AUDITTO INPUT'!N361</f>
        <v>-770898</v>
      </c>
      <c r="AJ361" s="2065">
        <f>+'17HPM_DATA_INPUT'!P370-'XX_17CK AUDITTO INPUT'!O361</f>
        <v>58430</v>
      </c>
      <c r="AK361" s="2065">
        <f>+'17HPM_DATA_INPUT'!Q370-'XX_17CK AUDITTO INPUT'!P361</f>
        <v>55717</v>
      </c>
      <c r="AL361" s="2065">
        <f>+'17HPM_DATA_INPUT'!R370-'XX_17CK AUDITTO INPUT'!Q361</f>
        <v>238581</v>
      </c>
      <c r="AM361" s="2065">
        <f>+'17HPM_DATA_INPUT'!S370-'XX_17CK AUDITTO INPUT'!R361</f>
        <v>212778</v>
      </c>
      <c r="AN361" s="2065">
        <f>+'17HPM_DATA_INPUT'!T370-'XX_17CK AUDITTO INPUT'!S361</f>
        <v>-1138928</v>
      </c>
      <c r="AO361" s="2065">
        <f>+'17HPM_DATA_INPUT'!U370-'XX_17CK AUDITTO INPUT'!T361</f>
        <v>-1039393</v>
      </c>
      <c r="AQ361" s="455" t="str">
        <f>'Departmental PL'!D371</f>
        <v xml:space="preserve">008 Psychiatry </v>
      </c>
    </row>
    <row r="362" spans="1:43" ht="20.25" hidden="1" customHeight="1" x14ac:dyDescent="0.25">
      <c r="A362" s="2032" t="s">
        <v>1609</v>
      </c>
      <c r="B362" s="2072" t="s">
        <v>2307</v>
      </c>
      <c r="C362" s="2073">
        <v>15587</v>
      </c>
      <c r="D362" s="2073">
        <v>14659</v>
      </c>
      <c r="E362" s="2073">
        <v>1179189</v>
      </c>
      <c r="F362" s="2073">
        <v>416493</v>
      </c>
      <c r="G362" s="2073">
        <v>3475368</v>
      </c>
      <c r="H362" s="2073">
        <v>2825303</v>
      </c>
      <c r="I362" s="2073">
        <v>1466125</v>
      </c>
      <c r="J362" s="2073">
        <v>1220757</v>
      </c>
      <c r="K362" s="2073">
        <v>2251429</v>
      </c>
      <c r="L362" s="2073">
        <v>1676754</v>
      </c>
      <c r="M362" s="2073">
        <v>-785304</v>
      </c>
      <c r="N362" s="2073">
        <v>-455997</v>
      </c>
      <c r="O362" s="2073">
        <v>53305</v>
      </c>
      <c r="P362" s="2073">
        <v>35659</v>
      </c>
      <c r="Q362" s="2073">
        <v>230087</v>
      </c>
      <c r="R362" s="2073">
        <v>136234</v>
      </c>
      <c r="S362" s="2073">
        <v>-1068697</v>
      </c>
      <c r="T362" s="2073">
        <v>-627890</v>
      </c>
      <c r="U362" s="2061" t="str">
        <f t="shared" si="5"/>
        <v>Total ASC</v>
      </c>
      <c r="W362" s="455" t="b">
        <f>+'17HPM_DATA_INPUT'!C371='XX_17CK AUDITTO INPUT'!U362</f>
        <v>1</v>
      </c>
      <c r="X362" s="2065">
        <f>+'17HPM_DATA_INPUT'!D371-'XX_17CK AUDITTO INPUT'!C362</f>
        <v>16199</v>
      </c>
      <c r="Y362" s="2065">
        <f>+'17HPM_DATA_INPUT'!E371-'XX_17CK AUDITTO INPUT'!D362</f>
        <v>15612</v>
      </c>
      <c r="Z362" s="2065">
        <f>+'17HPM_DATA_INPUT'!F371-'XX_17CK AUDITTO INPUT'!E362</f>
        <v>1010593</v>
      </c>
      <c r="AA362" s="2065">
        <f>+'17HPM_DATA_INPUT'!G371-'XX_17CK AUDITTO INPUT'!F362</f>
        <v>818918</v>
      </c>
      <c r="AB362" s="2065">
        <f>+'17HPM_DATA_INPUT'!H371-'XX_17CK AUDITTO INPUT'!G362</f>
        <v>3626145</v>
      </c>
      <c r="AC362" s="2065">
        <f>+'17HPM_DATA_INPUT'!I371-'XX_17CK AUDITTO INPUT'!H362</f>
        <v>3469914</v>
      </c>
      <c r="AD362" s="2065">
        <f>+'17HPM_DATA_INPUT'!J371-'XX_17CK AUDITTO INPUT'!I362</f>
        <v>1492516</v>
      </c>
      <c r="AE362" s="2065">
        <f>+'17HPM_DATA_INPUT'!K371-'XX_17CK AUDITTO INPUT'!J362</f>
        <v>1472134</v>
      </c>
      <c r="AF362" s="2065">
        <f>+'17HPM_DATA_INPUT'!L371-'XX_17CK AUDITTO INPUT'!K362</f>
        <v>2334434</v>
      </c>
      <c r="AG362" s="2065">
        <f>+'17HPM_DATA_INPUT'!M371-'XX_17CK AUDITTO INPUT'!L362</f>
        <v>2243036</v>
      </c>
      <c r="AH362" s="2065">
        <f>+'17HPM_DATA_INPUT'!N371-'XX_17CK AUDITTO INPUT'!M362</f>
        <v>-841918</v>
      </c>
      <c r="AI362" s="2065">
        <f>+'17HPM_DATA_INPUT'!O371-'XX_17CK AUDITTO INPUT'!N362</f>
        <v>-770902</v>
      </c>
      <c r="AJ362" s="2065">
        <f>+'17HPM_DATA_INPUT'!P371-'XX_17CK AUDITTO INPUT'!O362</f>
        <v>58430</v>
      </c>
      <c r="AK362" s="2065">
        <f>+'17HPM_DATA_INPUT'!Q371-'XX_17CK AUDITTO INPUT'!P362</f>
        <v>55717</v>
      </c>
      <c r="AL362" s="2065">
        <f>+'17HPM_DATA_INPUT'!R371-'XX_17CK AUDITTO INPUT'!Q362</f>
        <v>238581</v>
      </c>
      <c r="AM362" s="2065">
        <f>+'17HPM_DATA_INPUT'!S371-'XX_17CK AUDITTO INPUT'!R362</f>
        <v>212778</v>
      </c>
      <c r="AN362" s="2065">
        <f>+'17HPM_DATA_INPUT'!T371-'XX_17CK AUDITTO INPUT'!S362</f>
        <v>-1138929</v>
      </c>
      <c r="AO362" s="2065">
        <f>+'17HPM_DATA_INPUT'!U371-'XX_17CK AUDITTO INPUT'!T362</f>
        <v>-1039398</v>
      </c>
      <c r="AQ362" s="455" t="str">
        <f>'Departmental PL'!D372</f>
        <v>7000 PSYCH ADULT ID CCC</v>
      </c>
    </row>
    <row r="363" spans="1:43" ht="20.25" hidden="1" customHeight="1" x14ac:dyDescent="0.25">
      <c r="A363" s="2067" t="s">
        <v>1607</v>
      </c>
      <c r="B363" s="2074" t="s">
        <v>2484</v>
      </c>
      <c r="C363" s="2075"/>
      <c r="D363" s="2075"/>
      <c r="E363" s="2075"/>
      <c r="F363" s="2075"/>
      <c r="G363" s="2075"/>
      <c r="H363" s="2075"/>
      <c r="I363" s="2075"/>
      <c r="J363" s="2075"/>
      <c r="K363" s="2075"/>
      <c r="L363" s="2075"/>
      <c r="M363" s="2075"/>
      <c r="N363" s="2075"/>
      <c r="O363" s="2075"/>
      <c r="P363" s="2075"/>
      <c r="Q363" s="2075"/>
      <c r="R363" s="2075"/>
      <c r="S363" s="2075"/>
      <c r="T363" s="2075"/>
      <c r="U363" s="2061" t="str">
        <f t="shared" si="5"/>
        <v>4180 CANCER CENTER PHARMACY</v>
      </c>
      <c r="W363" s="455" t="b">
        <f>+'17HPM_DATA_INPUT'!C372='XX_17CK AUDITTO INPUT'!U363</f>
        <v>1</v>
      </c>
      <c r="X363" s="2065">
        <f>+'17HPM_DATA_INPUT'!D372-'XX_17CK AUDITTO INPUT'!C363</f>
        <v>0</v>
      </c>
      <c r="Y363" s="2065">
        <f>+'17HPM_DATA_INPUT'!E372-'XX_17CK AUDITTO INPUT'!D363</f>
        <v>0</v>
      </c>
      <c r="Z363" s="2065">
        <f>+'17HPM_DATA_INPUT'!F372-'XX_17CK AUDITTO INPUT'!E363</f>
        <v>0</v>
      </c>
      <c r="AA363" s="2065">
        <f>+'17HPM_DATA_INPUT'!G372-'XX_17CK AUDITTO INPUT'!F363</f>
        <v>0</v>
      </c>
      <c r="AB363" s="2065">
        <f>+'17HPM_DATA_INPUT'!H372-'XX_17CK AUDITTO INPUT'!G363</f>
        <v>0</v>
      </c>
      <c r="AC363" s="2065">
        <f>+'17HPM_DATA_INPUT'!I372-'XX_17CK AUDITTO INPUT'!H363</f>
        <v>0</v>
      </c>
      <c r="AD363" s="2065">
        <f>+'17HPM_DATA_INPUT'!J372-'XX_17CK AUDITTO INPUT'!I363</f>
        <v>0</v>
      </c>
      <c r="AE363" s="2065">
        <f>+'17HPM_DATA_INPUT'!K372-'XX_17CK AUDITTO INPUT'!J363</f>
        <v>0</v>
      </c>
      <c r="AF363" s="2065">
        <f>+'17HPM_DATA_INPUT'!L372-'XX_17CK AUDITTO INPUT'!K363</f>
        <v>0</v>
      </c>
      <c r="AG363" s="2065">
        <f>+'17HPM_DATA_INPUT'!M372-'XX_17CK AUDITTO INPUT'!L363</f>
        <v>0</v>
      </c>
      <c r="AH363" s="2065">
        <f>+'17HPM_DATA_INPUT'!N372-'XX_17CK AUDITTO INPUT'!M363</f>
        <v>0</v>
      </c>
      <c r="AI363" s="2065">
        <f>+'17HPM_DATA_INPUT'!O372-'XX_17CK AUDITTO INPUT'!N363</f>
        <v>0</v>
      </c>
      <c r="AJ363" s="2065">
        <f>+'17HPM_DATA_INPUT'!P372-'XX_17CK AUDITTO INPUT'!O363</f>
        <v>0</v>
      </c>
      <c r="AK363" s="2065">
        <f>+'17HPM_DATA_INPUT'!Q372-'XX_17CK AUDITTO INPUT'!P363</f>
        <v>0</v>
      </c>
      <c r="AL363" s="2065">
        <f>+'17HPM_DATA_INPUT'!R372-'XX_17CK AUDITTO INPUT'!Q363</f>
        <v>0</v>
      </c>
      <c r="AM363" s="2065">
        <f>+'17HPM_DATA_INPUT'!S372-'XX_17CK AUDITTO INPUT'!R363</f>
        <v>0</v>
      </c>
      <c r="AN363" s="2065">
        <f>+'17HPM_DATA_INPUT'!T372-'XX_17CK AUDITTO INPUT'!S363</f>
        <v>0</v>
      </c>
      <c r="AO363" s="2065">
        <f>+'17HPM_DATA_INPUT'!U372-'XX_17CK AUDITTO INPUT'!T363</f>
        <v>0</v>
      </c>
      <c r="AQ363" s="455" t="str">
        <f>'Departmental PL'!D373</f>
        <v>7010 PSYCH CHILD/ADL OFFSITE</v>
      </c>
    </row>
    <row r="364" spans="1:43" ht="20.25" hidden="1" customHeight="1" x14ac:dyDescent="0.25">
      <c r="A364" s="2067" t="s">
        <v>1608</v>
      </c>
      <c r="B364" s="2058" t="s">
        <v>2485</v>
      </c>
      <c r="C364" s="2060">
        <v>5232</v>
      </c>
      <c r="D364" s="2060">
        <v>5954</v>
      </c>
      <c r="E364" s="2060">
        <v>267594</v>
      </c>
      <c r="F364" s="2060">
        <v>239677</v>
      </c>
      <c r="G364" s="2060">
        <v>661210</v>
      </c>
      <c r="H364" s="2060">
        <v>1034723</v>
      </c>
      <c r="I364" s="2060">
        <v>224838</v>
      </c>
      <c r="J364" s="2060">
        <v>282564</v>
      </c>
      <c r="K364" s="2060">
        <v>424768</v>
      </c>
      <c r="L364" s="2060">
        <v>627645</v>
      </c>
      <c r="M364" s="2060">
        <v>-199929</v>
      </c>
      <c r="N364" s="2060">
        <v>-345081</v>
      </c>
      <c r="O364" s="2060">
        <v>9921</v>
      </c>
      <c r="P364" s="2060">
        <v>13926</v>
      </c>
      <c r="Q364" s="2060">
        <v>42823</v>
      </c>
      <c r="R364" s="2060">
        <v>53182</v>
      </c>
      <c r="S364" s="2060">
        <v>-252673</v>
      </c>
      <c r="T364" s="2060">
        <v>-412189</v>
      </c>
      <c r="U364" s="2061" t="str">
        <f t="shared" si="5"/>
        <v>4220 PHARMACY (I/P)</v>
      </c>
      <c r="W364" s="455" t="b">
        <f>+'17HPM_DATA_INPUT'!C373='XX_17CK AUDITTO INPUT'!U364</f>
        <v>1</v>
      </c>
      <c r="X364" s="2065">
        <f>+'17HPM_DATA_INPUT'!D373-'XX_17CK AUDITTO INPUT'!C364</f>
        <v>5360</v>
      </c>
      <c r="Y364" s="2065">
        <f>+'17HPM_DATA_INPUT'!E373-'XX_17CK AUDITTO INPUT'!D364</f>
        <v>5786</v>
      </c>
      <c r="Z364" s="2065">
        <f>+'17HPM_DATA_INPUT'!F373-'XX_17CK AUDITTO INPUT'!E364</f>
        <v>228939</v>
      </c>
      <c r="AA364" s="2065">
        <f>+'17HPM_DATA_INPUT'!G373-'XX_17CK AUDITTO INPUT'!F364</f>
        <v>255587</v>
      </c>
      <c r="AB364" s="2065">
        <f>+'17HPM_DATA_INPUT'!H373-'XX_17CK AUDITTO INPUT'!G364</f>
        <v>625942</v>
      </c>
      <c r="AC364" s="2065">
        <f>+'17HPM_DATA_INPUT'!I373-'XX_17CK AUDITTO INPUT'!H364</f>
        <v>785070</v>
      </c>
      <c r="AD364" s="2065">
        <f>+'17HPM_DATA_INPUT'!J373-'XX_17CK AUDITTO INPUT'!I364</f>
        <v>175455</v>
      </c>
      <c r="AE364" s="2065">
        <f>+'17HPM_DATA_INPUT'!K373-'XX_17CK AUDITTO INPUT'!J364</f>
        <v>245813</v>
      </c>
      <c r="AF364" s="2065">
        <f>+'17HPM_DATA_INPUT'!L373-'XX_17CK AUDITTO INPUT'!K364</f>
        <v>403166</v>
      </c>
      <c r="AG364" s="2065">
        <f>+'17HPM_DATA_INPUT'!M373-'XX_17CK AUDITTO INPUT'!L364</f>
        <v>506432</v>
      </c>
      <c r="AH364" s="2065">
        <f>+'17HPM_DATA_INPUT'!N373-'XX_17CK AUDITTO INPUT'!M364</f>
        <v>-227712</v>
      </c>
      <c r="AI364" s="2065">
        <f>+'17HPM_DATA_INPUT'!O373-'XX_17CK AUDITTO INPUT'!N364</f>
        <v>-260619</v>
      </c>
      <c r="AJ364" s="2065">
        <f>+'17HPM_DATA_INPUT'!P373-'XX_17CK AUDITTO INPUT'!O364</f>
        <v>10124</v>
      </c>
      <c r="AK364" s="2065">
        <f>+'17HPM_DATA_INPUT'!Q373-'XX_17CK AUDITTO INPUT'!P364</f>
        <v>12535</v>
      </c>
      <c r="AL364" s="2065">
        <f>+'17HPM_DATA_INPUT'!R373-'XX_17CK AUDITTO INPUT'!Q364</f>
        <v>41253</v>
      </c>
      <c r="AM364" s="2065">
        <f>+'17HPM_DATA_INPUT'!S373-'XX_17CK AUDITTO INPUT'!R364</f>
        <v>47871</v>
      </c>
      <c r="AN364" s="2065">
        <f>+'17HPM_DATA_INPUT'!T373-'XX_17CK AUDITTO INPUT'!S364</f>
        <v>-279088</v>
      </c>
      <c r="AO364" s="2065">
        <f>+'17HPM_DATA_INPUT'!U373-'XX_17CK AUDITTO INPUT'!T364</f>
        <v>-321025</v>
      </c>
      <c r="AQ364" s="455" t="str">
        <f>'Departmental PL'!D375</f>
        <v>7030 PSYCH OLDER ADULT SERV OFFSITE</v>
      </c>
    </row>
    <row r="365" spans="1:43" ht="20.25" hidden="1" customHeight="1" x14ac:dyDescent="0.25">
      <c r="A365" s="2033" t="s">
        <v>1609</v>
      </c>
      <c r="B365" s="2076" t="s">
        <v>2308</v>
      </c>
      <c r="C365" s="2077">
        <v>5232</v>
      </c>
      <c r="D365" s="2077">
        <v>5954</v>
      </c>
      <c r="E365" s="2077">
        <v>267594</v>
      </c>
      <c r="F365" s="2077">
        <v>239677</v>
      </c>
      <c r="G365" s="2077">
        <v>661210</v>
      </c>
      <c r="H365" s="2077">
        <v>1034723</v>
      </c>
      <c r="I365" s="2077">
        <v>224838</v>
      </c>
      <c r="J365" s="2077">
        <v>282564</v>
      </c>
      <c r="K365" s="2077">
        <v>424768</v>
      </c>
      <c r="L365" s="2077">
        <v>627645</v>
      </c>
      <c r="M365" s="2077">
        <v>-199929</v>
      </c>
      <c r="N365" s="2077">
        <v>-345081</v>
      </c>
      <c r="O365" s="2077">
        <v>9921</v>
      </c>
      <c r="P365" s="2077">
        <v>13926</v>
      </c>
      <c r="Q365" s="2077">
        <v>42823</v>
      </c>
      <c r="R365" s="2077">
        <v>53182</v>
      </c>
      <c r="S365" s="2077">
        <v>-252673</v>
      </c>
      <c r="T365" s="2077">
        <v>-412189</v>
      </c>
      <c r="U365" s="2061" t="str">
        <f t="shared" si="5"/>
        <v>Total OBS</v>
      </c>
      <c r="W365" s="455" t="b">
        <f>+'17HPM_DATA_INPUT'!C374='XX_17CK AUDITTO INPUT'!U365</f>
        <v>1</v>
      </c>
      <c r="X365" s="2065">
        <f>+'17HPM_DATA_INPUT'!D374-'XX_17CK AUDITTO INPUT'!C365</f>
        <v>5360</v>
      </c>
      <c r="Y365" s="2065">
        <f>+'17HPM_DATA_INPUT'!E374-'XX_17CK AUDITTO INPUT'!D365</f>
        <v>5786</v>
      </c>
      <c r="Z365" s="2065">
        <f>+'17HPM_DATA_INPUT'!F374-'XX_17CK AUDITTO INPUT'!E365</f>
        <v>228939</v>
      </c>
      <c r="AA365" s="2065">
        <f>+'17HPM_DATA_INPUT'!G374-'XX_17CK AUDITTO INPUT'!F365</f>
        <v>255587</v>
      </c>
      <c r="AB365" s="2065">
        <f>+'17HPM_DATA_INPUT'!H374-'XX_17CK AUDITTO INPUT'!G365</f>
        <v>625942</v>
      </c>
      <c r="AC365" s="2065">
        <f>+'17HPM_DATA_INPUT'!I374-'XX_17CK AUDITTO INPUT'!H365</f>
        <v>785070</v>
      </c>
      <c r="AD365" s="2065">
        <f>+'17HPM_DATA_INPUT'!J374-'XX_17CK AUDITTO INPUT'!I365</f>
        <v>175455</v>
      </c>
      <c r="AE365" s="2065">
        <f>+'17HPM_DATA_INPUT'!K374-'XX_17CK AUDITTO INPUT'!J365</f>
        <v>245813</v>
      </c>
      <c r="AF365" s="2065">
        <f>+'17HPM_DATA_INPUT'!L374-'XX_17CK AUDITTO INPUT'!K365</f>
        <v>403166</v>
      </c>
      <c r="AG365" s="2065">
        <f>+'17HPM_DATA_INPUT'!M374-'XX_17CK AUDITTO INPUT'!L365</f>
        <v>506432</v>
      </c>
      <c r="AH365" s="2065">
        <f>+'17HPM_DATA_INPUT'!N374-'XX_17CK AUDITTO INPUT'!M365</f>
        <v>-227712</v>
      </c>
      <c r="AI365" s="2065">
        <f>+'17HPM_DATA_INPUT'!O374-'XX_17CK AUDITTO INPUT'!N365</f>
        <v>-260619</v>
      </c>
      <c r="AJ365" s="2065">
        <f>+'17HPM_DATA_INPUT'!P374-'XX_17CK AUDITTO INPUT'!O365</f>
        <v>10124</v>
      </c>
      <c r="AK365" s="2065">
        <f>+'17HPM_DATA_INPUT'!Q374-'XX_17CK AUDITTO INPUT'!P365</f>
        <v>12535</v>
      </c>
      <c r="AL365" s="2065">
        <f>+'17HPM_DATA_INPUT'!R374-'XX_17CK AUDITTO INPUT'!Q365</f>
        <v>41253</v>
      </c>
      <c r="AM365" s="2065">
        <f>+'17HPM_DATA_INPUT'!S374-'XX_17CK AUDITTO INPUT'!R365</f>
        <v>47871</v>
      </c>
      <c r="AN365" s="2065">
        <f>+'17HPM_DATA_INPUT'!T374-'XX_17CK AUDITTO INPUT'!S365</f>
        <v>-279088</v>
      </c>
      <c r="AO365" s="2065">
        <f>+'17HPM_DATA_INPUT'!U374-'XX_17CK AUDITTO INPUT'!T365</f>
        <v>-321025</v>
      </c>
      <c r="AQ365" s="455" t="str">
        <f>'Departmental PL'!D376</f>
        <v>7040 PSYCH DEAF WELLNESS CENTER</v>
      </c>
    </row>
    <row r="366" spans="1:43" ht="20.25" hidden="1" customHeight="1" x14ac:dyDescent="0.25">
      <c r="A366" s="2095"/>
      <c r="B366" s="2095" t="s">
        <v>2486</v>
      </c>
      <c r="C366" s="2095">
        <v>73491</v>
      </c>
      <c r="D366" s="2091">
        <v>68277</v>
      </c>
      <c r="E366" s="2092">
        <v>4650642</v>
      </c>
      <c r="F366" s="2092">
        <v>3069641</v>
      </c>
      <c r="G366" s="2092">
        <v>117818126</v>
      </c>
      <c r="H366" s="2092">
        <v>96659767</v>
      </c>
      <c r="I366" s="2092">
        <v>57261417</v>
      </c>
      <c r="J366" s="2092">
        <v>46892033</v>
      </c>
      <c r="K366" s="2092">
        <v>36088098</v>
      </c>
      <c r="L366" s="2092">
        <v>30759596</v>
      </c>
      <c r="M366" s="2092">
        <v>21173319</v>
      </c>
      <c r="N366" s="2092">
        <v>16132436</v>
      </c>
      <c r="O366" s="2092">
        <v>140868</v>
      </c>
      <c r="P366" s="2092">
        <v>135231</v>
      </c>
      <c r="Q366" s="2092">
        <v>1668268</v>
      </c>
      <c r="R366" s="2092">
        <v>1449764</v>
      </c>
      <c r="S366" s="2092">
        <v>19364183</v>
      </c>
      <c r="T366" s="2092">
        <v>14547441</v>
      </c>
      <c r="U366" s="2061" t="str">
        <f t="shared" si="5"/>
        <v>Total 012 Pharmacy</v>
      </c>
      <c r="W366" s="455" t="b">
        <f>+'17HPM_DATA_INPUT'!C375='XX_17CK AUDITTO INPUT'!U366</f>
        <v>1</v>
      </c>
      <c r="X366" s="2065">
        <f>+'17HPM_DATA_INPUT'!D375-'XX_17CK AUDITTO INPUT'!C366</f>
        <v>75105</v>
      </c>
      <c r="Y366" s="2065">
        <f>+'17HPM_DATA_INPUT'!E375-'XX_17CK AUDITTO INPUT'!D366</f>
        <v>71255</v>
      </c>
      <c r="Z366" s="2065">
        <f>+'17HPM_DATA_INPUT'!F375-'XX_17CK AUDITTO INPUT'!E366</f>
        <v>4387788</v>
      </c>
      <c r="AA366" s="2065">
        <f>+'17HPM_DATA_INPUT'!G375-'XX_17CK AUDITTO INPUT'!F366</f>
        <v>3745708</v>
      </c>
      <c r="AB366" s="2065">
        <f>+'17HPM_DATA_INPUT'!H375-'XX_17CK AUDITTO INPUT'!G366</f>
        <v>124661696</v>
      </c>
      <c r="AC366" s="2065">
        <f>+'17HPM_DATA_INPUT'!I375-'XX_17CK AUDITTO INPUT'!H366</f>
        <v>106171573</v>
      </c>
      <c r="AD366" s="2065">
        <f>+'17HPM_DATA_INPUT'!J375-'XX_17CK AUDITTO INPUT'!I366</f>
        <v>58064890</v>
      </c>
      <c r="AE366" s="2065">
        <f>+'17HPM_DATA_INPUT'!K375-'XX_17CK AUDITTO INPUT'!J366</f>
        <v>51223780</v>
      </c>
      <c r="AF366" s="2065">
        <f>+'17HPM_DATA_INPUT'!L375-'XX_17CK AUDITTO INPUT'!K366</f>
        <v>39841667</v>
      </c>
      <c r="AG366" s="2065">
        <f>+'17HPM_DATA_INPUT'!M375-'XX_17CK AUDITTO INPUT'!L366</f>
        <v>34034035</v>
      </c>
      <c r="AH366" s="2065">
        <f>+'17HPM_DATA_INPUT'!N375-'XX_17CK AUDITTO INPUT'!M366</f>
        <v>18223223</v>
      </c>
      <c r="AI366" s="2065">
        <f>+'17HPM_DATA_INPUT'!O375-'XX_17CK AUDITTO INPUT'!N366</f>
        <v>17189746</v>
      </c>
      <c r="AJ366" s="2065">
        <f>+'17HPM_DATA_INPUT'!P375-'XX_17CK AUDITTO INPUT'!O366</f>
        <v>181949</v>
      </c>
      <c r="AK366" s="2065">
        <f>+'17HPM_DATA_INPUT'!Q375-'XX_17CK AUDITTO INPUT'!P366</f>
        <v>164174</v>
      </c>
      <c r="AL366" s="2065">
        <f>+'17HPM_DATA_INPUT'!R375-'XX_17CK AUDITTO INPUT'!Q366</f>
        <v>1748947</v>
      </c>
      <c r="AM366" s="2065">
        <f>+'17HPM_DATA_INPUT'!S375-'XX_17CK AUDITTO INPUT'!R366</f>
        <v>1622687</v>
      </c>
      <c r="AN366" s="2065">
        <f>+'17HPM_DATA_INPUT'!T375-'XX_17CK AUDITTO INPUT'!S366</f>
        <v>16292327</v>
      </c>
      <c r="AO366" s="2065">
        <f>+'17HPM_DATA_INPUT'!U375-'XX_17CK AUDITTO INPUT'!T366</f>
        <v>15402885</v>
      </c>
      <c r="AQ366" s="455" t="str">
        <f>'Departmental PL'!D377</f>
        <v>7050 PSYCH FAMILY &amp; MARRIAGE</v>
      </c>
    </row>
    <row r="367" spans="1:43" ht="20.25" hidden="1" customHeight="1" x14ac:dyDescent="0.25">
      <c r="A367" s="2081"/>
      <c r="B367" s="2082" t="s">
        <v>2487</v>
      </c>
      <c r="C367" s="2083" t="s">
        <v>436</v>
      </c>
      <c r="D367" s="2083" t="s">
        <v>436</v>
      </c>
      <c r="E367" s="2083" t="s">
        <v>436</v>
      </c>
      <c r="F367" s="2083" t="s">
        <v>436</v>
      </c>
      <c r="G367" s="2083" t="s">
        <v>436</v>
      </c>
      <c r="H367" s="2083" t="s">
        <v>436</v>
      </c>
      <c r="I367" s="2083" t="s">
        <v>436</v>
      </c>
      <c r="J367" s="2083" t="s">
        <v>436</v>
      </c>
      <c r="K367" s="2083" t="s">
        <v>436</v>
      </c>
      <c r="L367" s="2083" t="s">
        <v>436</v>
      </c>
      <c r="M367" s="2083" t="s">
        <v>436</v>
      </c>
      <c r="N367" s="2083" t="s">
        <v>436</v>
      </c>
      <c r="O367" s="2083" t="s">
        <v>436</v>
      </c>
      <c r="P367" s="2083" t="s">
        <v>436</v>
      </c>
      <c r="Q367" s="2083" t="s">
        <v>436</v>
      </c>
      <c r="R367" s="2083" t="s">
        <v>436</v>
      </c>
      <c r="S367" s="2083" t="s">
        <v>436</v>
      </c>
      <c r="T367" s="2083" t="s">
        <v>436</v>
      </c>
      <c r="U367" s="2061" t="str">
        <f t="shared" si="5"/>
        <v>012a Pharmacy Interlakes</v>
      </c>
      <c r="W367" s="455" t="b">
        <f>+'17HPM_DATA_INPUT'!C376='XX_17CK AUDITTO INPUT'!U367</f>
        <v>1</v>
      </c>
      <c r="X367" s="2065" t="e">
        <f>+'17HPM_DATA_INPUT'!D376-'XX_17CK AUDITTO INPUT'!C367</f>
        <v>#VALUE!</v>
      </c>
      <c r="Y367" s="2065" t="e">
        <f>+'17HPM_DATA_INPUT'!E376-'XX_17CK AUDITTO INPUT'!D367</f>
        <v>#VALUE!</v>
      </c>
      <c r="Z367" s="2065" t="e">
        <f>+'17HPM_DATA_INPUT'!F376-'XX_17CK AUDITTO INPUT'!E367</f>
        <v>#VALUE!</v>
      </c>
      <c r="AA367" s="2065" t="e">
        <f>+'17HPM_DATA_INPUT'!G376-'XX_17CK AUDITTO INPUT'!F367</f>
        <v>#VALUE!</v>
      </c>
      <c r="AB367" s="2065" t="e">
        <f>+'17HPM_DATA_INPUT'!H376-'XX_17CK AUDITTO INPUT'!G367</f>
        <v>#VALUE!</v>
      </c>
      <c r="AC367" s="2065" t="e">
        <f>+'17HPM_DATA_INPUT'!I376-'XX_17CK AUDITTO INPUT'!H367</f>
        <v>#VALUE!</v>
      </c>
      <c r="AD367" s="2065" t="e">
        <f>+'17HPM_DATA_INPUT'!J376-'XX_17CK AUDITTO INPUT'!I367</f>
        <v>#VALUE!</v>
      </c>
      <c r="AE367" s="2065" t="e">
        <f>+'17HPM_DATA_INPUT'!K376-'XX_17CK AUDITTO INPUT'!J367</f>
        <v>#VALUE!</v>
      </c>
      <c r="AF367" s="2065" t="e">
        <f>+'17HPM_DATA_INPUT'!L376-'XX_17CK AUDITTO INPUT'!K367</f>
        <v>#VALUE!</v>
      </c>
      <c r="AG367" s="2065" t="e">
        <f>+'17HPM_DATA_INPUT'!M376-'XX_17CK AUDITTO INPUT'!L367</f>
        <v>#VALUE!</v>
      </c>
      <c r="AH367" s="2065" t="e">
        <f>+'17HPM_DATA_INPUT'!N376-'XX_17CK AUDITTO INPUT'!M367</f>
        <v>#VALUE!</v>
      </c>
      <c r="AI367" s="2065" t="e">
        <f>+'17HPM_DATA_INPUT'!O376-'XX_17CK AUDITTO INPUT'!N367</f>
        <v>#VALUE!</v>
      </c>
      <c r="AJ367" s="2065" t="e">
        <f>+'17HPM_DATA_INPUT'!P376-'XX_17CK AUDITTO INPUT'!O367</f>
        <v>#VALUE!</v>
      </c>
      <c r="AK367" s="2065" t="e">
        <f>+'17HPM_DATA_INPUT'!Q376-'XX_17CK AUDITTO INPUT'!P367</f>
        <v>#VALUE!</v>
      </c>
      <c r="AL367" s="2065" t="e">
        <f>+'17HPM_DATA_INPUT'!R376-'XX_17CK AUDITTO INPUT'!Q367</f>
        <v>#VALUE!</v>
      </c>
      <c r="AM367" s="2065" t="e">
        <f>+'17HPM_DATA_INPUT'!S376-'XX_17CK AUDITTO INPUT'!R367</f>
        <v>#VALUE!</v>
      </c>
      <c r="AN367" s="2065" t="e">
        <f>+'17HPM_DATA_INPUT'!T376-'XX_17CK AUDITTO INPUT'!S367</f>
        <v>#VALUE!</v>
      </c>
      <c r="AO367" s="2065" t="e">
        <f>+'17HPM_DATA_INPUT'!U376-'XX_17CK AUDITTO INPUT'!T367</f>
        <v>#VALUE!</v>
      </c>
      <c r="AQ367" s="455" t="str">
        <f>'Departmental PL'!D378</f>
        <v>7230 PSYCH ADULT PARTIAL HOSP</v>
      </c>
    </row>
    <row r="368" spans="1:43" ht="20.25" hidden="1" customHeight="1" x14ac:dyDescent="0.25">
      <c r="A368" s="2067" t="s">
        <v>1610</v>
      </c>
      <c r="B368" s="2074" t="s">
        <v>1610</v>
      </c>
      <c r="C368" s="2075"/>
      <c r="D368" s="2075"/>
      <c r="E368" s="2075"/>
      <c r="F368" s="2075"/>
      <c r="G368" s="2075"/>
      <c r="H368" s="2075"/>
      <c r="I368" s="2075"/>
      <c r="J368" s="2075"/>
      <c r="K368" s="2075"/>
      <c r="L368" s="2075"/>
      <c r="M368" s="2075"/>
      <c r="N368" s="2075"/>
      <c r="O368" s="2075"/>
      <c r="P368" s="2075"/>
      <c r="Q368" s="2075"/>
      <c r="R368" s="2075"/>
      <c r="S368" s="2075"/>
      <c r="T368" s="2075"/>
      <c r="U368" s="2061" t="str">
        <f t="shared" si="5"/>
        <v>2810 PHARM BROCKPORT INTERLAKES</v>
      </c>
      <c r="W368" s="455" t="b">
        <f>+'17HPM_DATA_INPUT'!C377='XX_17CK AUDITTO INPUT'!U368</f>
        <v>0</v>
      </c>
      <c r="X368" s="2065">
        <f>+'17HPM_DATA_INPUT'!D377-'XX_17CK AUDITTO INPUT'!C368</f>
        <v>690</v>
      </c>
      <c r="Y368" s="2065">
        <f>+'17HPM_DATA_INPUT'!E377-'XX_17CK AUDITTO INPUT'!D368</f>
        <v>0</v>
      </c>
      <c r="Z368" s="2065">
        <f>+'17HPM_DATA_INPUT'!F377-'XX_17CK AUDITTO INPUT'!E368</f>
        <v>197718</v>
      </c>
      <c r="AA368" s="2065">
        <f>+'17HPM_DATA_INPUT'!G377-'XX_17CK AUDITTO INPUT'!F368</f>
        <v>0</v>
      </c>
      <c r="AB368" s="2065">
        <f>+'17HPM_DATA_INPUT'!H377-'XX_17CK AUDITTO INPUT'!G368</f>
        <v>6162140</v>
      </c>
      <c r="AC368" s="2065">
        <f>+'17HPM_DATA_INPUT'!I377-'XX_17CK AUDITTO INPUT'!H368</f>
        <v>0</v>
      </c>
      <c r="AD368" s="2065">
        <f>+'17HPM_DATA_INPUT'!J377-'XX_17CK AUDITTO INPUT'!I368</f>
        <v>3008632</v>
      </c>
      <c r="AE368" s="2065">
        <f>+'17HPM_DATA_INPUT'!K377-'XX_17CK AUDITTO INPUT'!J368</f>
        <v>0</v>
      </c>
      <c r="AF368" s="2065">
        <f>+'17HPM_DATA_INPUT'!L377-'XX_17CK AUDITTO INPUT'!K368</f>
        <v>2436492</v>
      </c>
      <c r="AG368" s="2065">
        <f>+'17HPM_DATA_INPUT'!M377-'XX_17CK AUDITTO INPUT'!L368</f>
        <v>0</v>
      </c>
      <c r="AH368" s="2065">
        <f>+'17HPM_DATA_INPUT'!N377-'XX_17CK AUDITTO INPUT'!M368</f>
        <v>572140</v>
      </c>
      <c r="AI368" s="2065">
        <f>+'17HPM_DATA_INPUT'!O377-'XX_17CK AUDITTO INPUT'!N368</f>
        <v>0</v>
      </c>
      <c r="AJ368" s="2065">
        <f>+'17HPM_DATA_INPUT'!P377-'XX_17CK AUDITTO INPUT'!O368</f>
        <v>20111</v>
      </c>
      <c r="AK368" s="2065">
        <f>+'17HPM_DATA_INPUT'!Q377-'XX_17CK AUDITTO INPUT'!P368</f>
        <v>0</v>
      </c>
      <c r="AL368" s="2065">
        <f>+'17HPM_DATA_INPUT'!R377-'XX_17CK AUDITTO INPUT'!Q368</f>
        <v>126859</v>
      </c>
      <c r="AM368" s="2065">
        <f>+'17HPM_DATA_INPUT'!S377-'XX_17CK AUDITTO INPUT'!R368</f>
        <v>0</v>
      </c>
      <c r="AN368" s="2065">
        <f>+'17HPM_DATA_INPUT'!T377-'XX_17CK AUDITTO INPUT'!S368</f>
        <v>425170</v>
      </c>
      <c r="AO368" s="2065">
        <f>+'17HPM_DATA_INPUT'!U377-'XX_17CK AUDITTO INPUT'!T368</f>
        <v>0</v>
      </c>
      <c r="AQ368" s="455" t="str">
        <f>'Departmental PL'!D379</f>
        <v>7260 PSYCH CHILD PARTIAL HOSP</v>
      </c>
    </row>
    <row r="369" spans="1:43" ht="20.25" hidden="1" customHeight="1" x14ac:dyDescent="0.25">
      <c r="A369" s="2082" t="s">
        <v>2488</v>
      </c>
      <c r="B369" s="2058" t="s">
        <v>2296</v>
      </c>
      <c r="C369" s="2060">
        <v>2714</v>
      </c>
      <c r="D369" s="2060">
        <v>2595</v>
      </c>
      <c r="E369" s="2060">
        <v>641419</v>
      </c>
      <c r="F369" s="2060">
        <v>559186</v>
      </c>
      <c r="G369" s="2060">
        <v>17937534</v>
      </c>
      <c r="H369" s="2060">
        <v>16795208</v>
      </c>
      <c r="I369" s="2060">
        <v>8501791</v>
      </c>
      <c r="J369" s="2060">
        <v>8110815</v>
      </c>
      <c r="K369" s="2060">
        <v>5308528</v>
      </c>
      <c r="L369" s="2060">
        <v>4559823</v>
      </c>
      <c r="M369" s="2060">
        <v>3193263</v>
      </c>
      <c r="N369" s="2060">
        <v>3550992</v>
      </c>
      <c r="O369" s="2060">
        <v>1797</v>
      </c>
      <c r="P369" s="2060">
        <v>15</v>
      </c>
      <c r="Q369" s="2060">
        <v>196393</v>
      </c>
      <c r="R369" s="2060">
        <v>186688</v>
      </c>
      <c r="S369" s="2060">
        <v>2995074</v>
      </c>
      <c r="T369" s="2060">
        <v>3364290</v>
      </c>
      <c r="U369" s="2061" t="str">
        <f t="shared" si="5"/>
        <v>2820 PHARMACY INTERLAKES</v>
      </c>
      <c r="W369" s="455" t="b">
        <f>+'17HPM_DATA_INPUT'!C378='XX_17CK AUDITTO INPUT'!U369</f>
        <v>1</v>
      </c>
      <c r="X369" s="2065">
        <f>+'17HPM_DATA_INPUT'!D378-'XX_17CK AUDITTO INPUT'!C369</f>
        <v>2632</v>
      </c>
      <c r="Y369" s="2065">
        <f>+'17HPM_DATA_INPUT'!E378-'XX_17CK AUDITTO INPUT'!D369</f>
        <v>2574</v>
      </c>
      <c r="Z369" s="2065">
        <f>+'17HPM_DATA_INPUT'!F378-'XX_17CK AUDITTO INPUT'!E369</f>
        <v>704832</v>
      </c>
      <c r="AA369" s="2065">
        <f>+'17HPM_DATA_INPUT'!G378-'XX_17CK AUDITTO INPUT'!F369</f>
        <v>611232</v>
      </c>
      <c r="AB369" s="2065">
        <f>+'17HPM_DATA_INPUT'!H378-'XX_17CK AUDITTO INPUT'!G369</f>
        <v>18332600</v>
      </c>
      <c r="AC369" s="2065">
        <f>+'17HPM_DATA_INPUT'!I378-'XX_17CK AUDITTO INPUT'!H369</f>
        <v>18429056</v>
      </c>
      <c r="AD369" s="2065">
        <f>+'17HPM_DATA_INPUT'!J378-'XX_17CK AUDITTO INPUT'!I369</f>
        <v>7910591</v>
      </c>
      <c r="AE369" s="2065">
        <f>+'17HPM_DATA_INPUT'!K378-'XX_17CK AUDITTO INPUT'!J369</f>
        <v>8626308</v>
      </c>
      <c r="AF369" s="2065">
        <f>+'17HPM_DATA_INPUT'!L378-'XX_17CK AUDITTO INPUT'!K369</f>
        <v>5692678</v>
      </c>
      <c r="AG369" s="2065">
        <f>+'17HPM_DATA_INPUT'!M378-'XX_17CK AUDITTO INPUT'!L369</f>
        <v>5008640</v>
      </c>
      <c r="AH369" s="2065">
        <f>+'17HPM_DATA_INPUT'!N378-'XX_17CK AUDITTO INPUT'!M369</f>
        <v>2217913</v>
      </c>
      <c r="AI369" s="2065">
        <f>+'17HPM_DATA_INPUT'!O378-'XX_17CK AUDITTO INPUT'!N369</f>
        <v>3617668</v>
      </c>
      <c r="AJ369" s="2065">
        <f>+'17HPM_DATA_INPUT'!P378-'XX_17CK AUDITTO INPUT'!O369</f>
        <v>15928</v>
      </c>
      <c r="AK369" s="2065">
        <f>+'17HPM_DATA_INPUT'!Q378-'XX_17CK AUDITTO INPUT'!P369</f>
        <v>15</v>
      </c>
      <c r="AL369" s="2065">
        <f>+'17HPM_DATA_INPUT'!R378-'XX_17CK AUDITTO INPUT'!Q369</f>
        <v>234434</v>
      </c>
      <c r="AM369" s="2065">
        <f>+'17HPM_DATA_INPUT'!S378-'XX_17CK AUDITTO INPUT'!R369</f>
        <v>202278</v>
      </c>
      <c r="AN369" s="2065">
        <f>+'17HPM_DATA_INPUT'!T378-'XX_17CK AUDITTO INPUT'!S369</f>
        <v>1967550</v>
      </c>
      <c r="AO369" s="2065">
        <f>+'17HPM_DATA_INPUT'!U378-'XX_17CK AUDITTO INPUT'!T369</f>
        <v>3415374</v>
      </c>
      <c r="AQ369" s="455" t="str">
        <f>'Departmental PL'!D380</f>
        <v>7270 PSYCH ECT</v>
      </c>
    </row>
    <row r="370" spans="1:43" ht="20.25" hidden="1" customHeight="1" x14ac:dyDescent="0.25">
      <c r="A370" s="2067" t="s">
        <v>1612</v>
      </c>
      <c r="B370" s="2074" t="s">
        <v>1612</v>
      </c>
      <c r="C370" s="2075"/>
      <c r="D370" s="2075"/>
      <c r="E370" s="2075"/>
      <c r="F370" s="2075"/>
      <c r="G370" s="2075"/>
      <c r="H370" s="2075"/>
      <c r="I370" s="2075"/>
      <c r="J370" s="2075"/>
      <c r="K370" s="2075"/>
      <c r="L370" s="2075"/>
      <c r="M370" s="2075"/>
      <c r="N370" s="2075"/>
      <c r="O370" s="2075"/>
      <c r="P370" s="2075"/>
      <c r="Q370" s="2075"/>
      <c r="R370" s="2075"/>
      <c r="S370" s="2075"/>
      <c r="T370" s="2075"/>
      <c r="U370" s="2061" t="str">
        <f t="shared" si="5"/>
        <v>2830 PHARM GENEVA SMH INTERLAKES</v>
      </c>
      <c r="W370" s="455" t="b">
        <f>+'17HPM_DATA_INPUT'!C379='XX_17CK AUDITTO INPUT'!U370</f>
        <v>1</v>
      </c>
      <c r="X370" s="2065">
        <f>+'17HPM_DATA_INPUT'!D379-'XX_17CK AUDITTO INPUT'!C370</f>
        <v>0</v>
      </c>
      <c r="Y370" s="2065">
        <f>+'17HPM_DATA_INPUT'!E379-'XX_17CK AUDITTO INPUT'!D370</f>
        <v>0</v>
      </c>
      <c r="Z370" s="2065">
        <f>+'17HPM_DATA_INPUT'!F379-'XX_17CK AUDITTO INPUT'!E370</f>
        <v>0</v>
      </c>
      <c r="AA370" s="2065">
        <f>+'17HPM_DATA_INPUT'!G379-'XX_17CK AUDITTO INPUT'!F370</f>
        <v>0</v>
      </c>
      <c r="AB370" s="2065">
        <f>+'17HPM_DATA_INPUT'!H379-'XX_17CK AUDITTO INPUT'!G370</f>
        <v>0</v>
      </c>
      <c r="AC370" s="2065">
        <f>+'17HPM_DATA_INPUT'!I379-'XX_17CK AUDITTO INPUT'!H370</f>
        <v>0</v>
      </c>
      <c r="AD370" s="2065">
        <f>+'17HPM_DATA_INPUT'!J379-'XX_17CK AUDITTO INPUT'!I370</f>
        <v>0</v>
      </c>
      <c r="AE370" s="2065">
        <f>+'17HPM_DATA_INPUT'!K379-'XX_17CK AUDITTO INPUT'!J370</f>
        <v>0</v>
      </c>
      <c r="AF370" s="2065">
        <f>+'17HPM_DATA_INPUT'!L379-'XX_17CK AUDITTO INPUT'!K370</f>
        <v>0</v>
      </c>
      <c r="AG370" s="2065">
        <f>+'17HPM_DATA_INPUT'!M379-'XX_17CK AUDITTO INPUT'!L370</f>
        <v>0</v>
      </c>
      <c r="AH370" s="2065">
        <f>+'17HPM_DATA_INPUT'!N379-'XX_17CK AUDITTO INPUT'!M370</f>
        <v>0</v>
      </c>
      <c r="AI370" s="2065">
        <f>+'17HPM_DATA_INPUT'!O379-'XX_17CK AUDITTO INPUT'!N370</f>
        <v>0</v>
      </c>
      <c r="AJ370" s="2065">
        <f>+'17HPM_DATA_INPUT'!P379-'XX_17CK AUDITTO INPUT'!O370</f>
        <v>0</v>
      </c>
      <c r="AK370" s="2065">
        <f>+'17HPM_DATA_INPUT'!Q379-'XX_17CK AUDITTO INPUT'!P370</f>
        <v>0</v>
      </c>
      <c r="AL370" s="2065">
        <f>+'17HPM_DATA_INPUT'!R379-'XX_17CK AUDITTO INPUT'!Q370</f>
        <v>0</v>
      </c>
      <c r="AM370" s="2065">
        <f>+'17HPM_DATA_INPUT'!S379-'XX_17CK AUDITTO INPUT'!R370</f>
        <v>0</v>
      </c>
      <c r="AN370" s="2065">
        <f>+'17HPM_DATA_INPUT'!T379-'XX_17CK AUDITTO INPUT'!S370</f>
        <v>0</v>
      </c>
      <c r="AO370" s="2065">
        <f>+'17HPM_DATA_INPUT'!U379-'XX_17CK AUDITTO INPUT'!T370</f>
        <v>0</v>
      </c>
      <c r="AQ370" s="455" t="str">
        <f>'Departmental PL'!D381</f>
        <v>7320 CHEMICAL DEPENDENCY PROGRAM</v>
      </c>
    </row>
    <row r="371" spans="1:43" ht="20.25" hidden="1" customHeight="1" x14ac:dyDescent="0.25">
      <c r="A371" s="2067" t="s">
        <v>1613</v>
      </c>
      <c r="B371" s="2074" t="s">
        <v>1613</v>
      </c>
      <c r="C371" s="2075"/>
      <c r="D371" s="2075"/>
      <c r="E371" s="2075"/>
      <c r="F371" s="2075"/>
      <c r="G371" s="2075"/>
      <c r="H371" s="2075"/>
      <c r="I371" s="2075"/>
      <c r="J371" s="2075"/>
      <c r="K371" s="2075"/>
      <c r="L371" s="2075"/>
      <c r="M371" s="2075"/>
      <c r="N371" s="2075"/>
      <c r="O371" s="2075"/>
      <c r="P371" s="2075"/>
      <c r="Q371" s="2075"/>
      <c r="R371" s="2075"/>
      <c r="S371" s="2075"/>
      <c r="T371" s="2075"/>
      <c r="U371" s="2061" t="str">
        <f t="shared" si="5"/>
        <v>2840 PHARM GREECE INTERLAKES</v>
      </c>
      <c r="W371" s="455" t="b">
        <f>+'17HPM_DATA_INPUT'!C380='XX_17CK AUDITTO INPUT'!U371</f>
        <v>1</v>
      </c>
      <c r="X371" s="2065">
        <f>+'17HPM_DATA_INPUT'!D380-'XX_17CK AUDITTO INPUT'!C371</f>
        <v>0</v>
      </c>
      <c r="Y371" s="2065">
        <f>+'17HPM_DATA_INPUT'!E380-'XX_17CK AUDITTO INPUT'!D371</f>
        <v>0</v>
      </c>
      <c r="Z371" s="2065">
        <f>+'17HPM_DATA_INPUT'!F380-'XX_17CK AUDITTO INPUT'!E371</f>
        <v>0</v>
      </c>
      <c r="AA371" s="2065">
        <f>+'17HPM_DATA_INPUT'!G380-'XX_17CK AUDITTO INPUT'!F371</f>
        <v>0</v>
      </c>
      <c r="AB371" s="2065">
        <f>+'17HPM_DATA_INPUT'!H380-'XX_17CK AUDITTO INPUT'!G371</f>
        <v>0</v>
      </c>
      <c r="AC371" s="2065">
        <f>+'17HPM_DATA_INPUT'!I380-'XX_17CK AUDITTO INPUT'!H371</f>
        <v>0</v>
      </c>
      <c r="AD371" s="2065">
        <f>+'17HPM_DATA_INPUT'!J380-'XX_17CK AUDITTO INPUT'!I371</f>
        <v>0</v>
      </c>
      <c r="AE371" s="2065">
        <f>+'17HPM_DATA_INPUT'!K380-'XX_17CK AUDITTO INPUT'!J371</f>
        <v>0</v>
      </c>
      <c r="AF371" s="2065">
        <f>+'17HPM_DATA_INPUT'!L380-'XX_17CK AUDITTO INPUT'!K371</f>
        <v>0</v>
      </c>
      <c r="AG371" s="2065">
        <f>+'17HPM_DATA_INPUT'!M380-'XX_17CK AUDITTO INPUT'!L371</f>
        <v>0</v>
      </c>
      <c r="AH371" s="2065">
        <f>+'17HPM_DATA_INPUT'!N380-'XX_17CK AUDITTO INPUT'!M371</f>
        <v>0</v>
      </c>
      <c r="AI371" s="2065">
        <f>+'17HPM_DATA_INPUT'!O380-'XX_17CK AUDITTO INPUT'!N371</f>
        <v>0</v>
      </c>
      <c r="AJ371" s="2065">
        <f>+'17HPM_DATA_INPUT'!P380-'XX_17CK AUDITTO INPUT'!O371</f>
        <v>0</v>
      </c>
      <c r="AK371" s="2065">
        <f>+'17HPM_DATA_INPUT'!Q380-'XX_17CK AUDITTO INPUT'!P371</f>
        <v>0</v>
      </c>
      <c r="AL371" s="2065">
        <f>+'17HPM_DATA_INPUT'!R380-'XX_17CK AUDITTO INPUT'!Q371</f>
        <v>0</v>
      </c>
      <c r="AM371" s="2065">
        <f>+'17HPM_DATA_INPUT'!S380-'XX_17CK AUDITTO INPUT'!R371</f>
        <v>0</v>
      </c>
      <c r="AN371" s="2065">
        <f>+'17HPM_DATA_INPUT'!T380-'XX_17CK AUDITTO INPUT'!S371</f>
        <v>0</v>
      </c>
      <c r="AO371" s="2065">
        <f>+'17HPM_DATA_INPUT'!U380-'XX_17CK AUDITTO INPUT'!T371</f>
        <v>0</v>
      </c>
      <c r="AQ371" s="455" t="str">
        <f>'Departmental PL'!D382</f>
        <v>7340 METHADONE CLINIC</v>
      </c>
    </row>
    <row r="372" spans="1:43" ht="20.25" hidden="1" customHeight="1" x14ac:dyDescent="0.25">
      <c r="A372" s="2031" t="s">
        <v>861</v>
      </c>
      <c r="B372" s="2069" t="s">
        <v>2306</v>
      </c>
      <c r="C372" s="2070">
        <v>2714</v>
      </c>
      <c r="D372" s="2070">
        <v>2595</v>
      </c>
      <c r="E372" s="2070">
        <v>641419</v>
      </c>
      <c r="F372" s="2070">
        <v>559186</v>
      </c>
      <c r="G372" s="2070">
        <v>17937534</v>
      </c>
      <c r="H372" s="2070">
        <v>16795208</v>
      </c>
      <c r="I372" s="2070">
        <v>8501791</v>
      </c>
      <c r="J372" s="2070">
        <v>8110815</v>
      </c>
      <c r="K372" s="2070">
        <v>5308528</v>
      </c>
      <c r="L372" s="2070">
        <v>4559823</v>
      </c>
      <c r="M372" s="2070">
        <v>3193263</v>
      </c>
      <c r="N372" s="2070">
        <v>3550992</v>
      </c>
      <c r="O372" s="2070">
        <v>1797</v>
      </c>
      <c r="P372" s="2070">
        <v>15</v>
      </c>
      <c r="Q372" s="2070">
        <v>196393</v>
      </c>
      <c r="R372" s="2070">
        <v>186688</v>
      </c>
      <c r="S372" s="2070">
        <v>2995074</v>
      </c>
      <c r="T372" s="2070">
        <v>3364290</v>
      </c>
      <c r="U372" s="2061" t="str">
        <f t="shared" si="5"/>
        <v>Total OUTPATIENT</v>
      </c>
      <c r="W372" s="455" t="b">
        <f>+'17HPM_DATA_INPUT'!C381='XX_17CK AUDITTO INPUT'!U372</f>
        <v>1</v>
      </c>
      <c r="X372" s="2065">
        <f>+'17HPM_DATA_INPUT'!D381-'XX_17CK AUDITTO INPUT'!C372</f>
        <v>3321</v>
      </c>
      <c r="Y372" s="2065">
        <f>+'17HPM_DATA_INPUT'!E381-'XX_17CK AUDITTO INPUT'!D372</f>
        <v>2574</v>
      </c>
      <c r="Z372" s="2065">
        <f>+'17HPM_DATA_INPUT'!F381-'XX_17CK AUDITTO INPUT'!E372</f>
        <v>902550</v>
      </c>
      <c r="AA372" s="2065">
        <f>+'17HPM_DATA_INPUT'!G381-'XX_17CK AUDITTO INPUT'!F372</f>
        <v>611232</v>
      </c>
      <c r="AB372" s="2065">
        <f>+'17HPM_DATA_INPUT'!H381-'XX_17CK AUDITTO INPUT'!G372</f>
        <v>24494740</v>
      </c>
      <c r="AC372" s="2065">
        <f>+'17HPM_DATA_INPUT'!I381-'XX_17CK AUDITTO INPUT'!H372</f>
        <v>18429056</v>
      </c>
      <c r="AD372" s="2065">
        <f>+'17HPM_DATA_INPUT'!J381-'XX_17CK AUDITTO INPUT'!I372</f>
        <v>10919223</v>
      </c>
      <c r="AE372" s="2065">
        <f>+'17HPM_DATA_INPUT'!K381-'XX_17CK AUDITTO INPUT'!J372</f>
        <v>8626308</v>
      </c>
      <c r="AF372" s="2065">
        <f>+'17HPM_DATA_INPUT'!L381-'XX_17CK AUDITTO INPUT'!K372</f>
        <v>8129170</v>
      </c>
      <c r="AG372" s="2065">
        <f>+'17HPM_DATA_INPUT'!M381-'XX_17CK AUDITTO INPUT'!L372</f>
        <v>5008640</v>
      </c>
      <c r="AH372" s="2065">
        <f>+'17HPM_DATA_INPUT'!N381-'XX_17CK AUDITTO INPUT'!M372</f>
        <v>2790053</v>
      </c>
      <c r="AI372" s="2065">
        <f>+'17HPM_DATA_INPUT'!O381-'XX_17CK AUDITTO INPUT'!N372</f>
        <v>3617668</v>
      </c>
      <c r="AJ372" s="2065">
        <f>+'17HPM_DATA_INPUT'!P381-'XX_17CK AUDITTO INPUT'!O372</f>
        <v>36039</v>
      </c>
      <c r="AK372" s="2065">
        <f>+'17HPM_DATA_INPUT'!Q381-'XX_17CK AUDITTO INPUT'!P372</f>
        <v>15</v>
      </c>
      <c r="AL372" s="2065">
        <f>+'17HPM_DATA_INPUT'!R381-'XX_17CK AUDITTO INPUT'!Q372</f>
        <v>361292</v>
      </c>
      <c r="AM372" s="2065">
        <f>+'17HPM_DATA_INPUT'!S381-'XX_17CK AUDITTO INPUT'!R372</f>
        <v>202278</v>
      </c>
      <c r="AN372" s="2065">
        <f>+'17HPM_DATA_INPUT'!T381-'XX_17CK AUDITTO INPUT'!S372</f>
        <v>2392720</v>
      </c>
      <c r="AO372" s="2065">
        <f>+'17HPM_DATA_INPUT'!U381-'XX_17CK AUDITTO INPUT'!T372</f>
        <v>3415374</v>
      </c>
      <c r="AQ372" s="455" t="str">
        <f>'Departmental PL'!D383</f>
        <v>7400 STRONG TIES CLINIC</v>
      </c>
    </row>
    <row r="373" spans="1:43" ht="20.25" hidden="1" customHeight="1" x14ac:dyDescent="0.25">
      <c r="A373" s="2095"/>
      <c r="B373" s="2095" t="s">
        <v>2489</v>
      </c>
      <c r="C373" s="2095">
        <v>2714</v>
      </c>
      <c r="D373" s="2091">
        <v>2595</v>
      </c>
      <c r="E373" s="2092">
        <v>641419</v>
      </c>
      <c r="F373" s="2092">
        <v>559186</v>
      </c>
      <c r="G373" s="2092">
        <v>17937534</v>
      </c>
      <c r="H373" s="2092">
        <v>16795208</v>
      </c>
      <c r="I373" s="2092">
        <v>8501791</v>
      </c>
      <c r="J373" s="2092">
        <v>8110815</v>
      </c>
      <c r="K373" s="2092">
        <v>5308528</v>
      </c>
      <c r="L373" s="2092">
        <v>4559823</v>
      </c>
      <c r="M373" s="2092">
        <v>3193263</v>
      </c>
      <c r="N373" s="2092">
        <v>3550992</v>
      </c>
      <c r="O373" s="2092">
        <v>1797</v>
      </c>
      <c r="P373" s="2092">
        <v>15</v>
      </c>
      <c r="Q373" s="2092">
        <v>196393</v>
      </c>
      <c r="R373" s="2092">
        <v>186688</v>
      </c>
      <c r="S373" s="2092">
        <v>2995074</v>
      </c>
      <c r="T373" s="2092">
        <v>3364290</v>
      </c>
      <c r="U373" s="2061" t="str">
        <f t="shared" si="5"/>
        <v>Total 012a Pharmacy Interlakes</v>
      </c>
      <c r="W373" s="455" t="b">
        <f>+'17HPM_DATA_INPUT'!C382='XX_17CK AUDITTO INPUT'!U373</f>
        <v>1</v>
      </c>
      <c r="X373" s="2065">
        <f>+'17HPM_DATA_INPUT'!D382-'XX_17CK AUDITTO INPUT'!C373</f>
        <v>3321</v>
      </c>
      <c r="Y373" s="2065">
        <f>+'17HPM_DATA_INPUT'!E382-'XX_17CK AUDITTO INPUT'!D373</f>
        <v>2574</v>
      </c>
      <c r="Z373" s="2065">
        <f>+'17HPM_DATA_INPUT'!F382-'XX_17CK AUDITTO INPUT'!E373</f>
        <v>902550</v>
      </c>
      <c r="AA373" s="2065">
        <f>+'17HPM_DATA_INPUT'!G382-'XX_17CK AUDITTO INPUT'!F373</f>
        <v>611232</v>
      </c>
      <c r="AB373" s="2065">
        <f>+'17HPM_DATA_INPUT'!H382-'XX_17CK AUDITTO INPUT'!G373</f>
        <v>24494740</v>
      </c>
      <c r="AC373" s="2065">
        <f>+'17HPM_DATA_INPUT'!I382-'XX_17CK AUDITTO INPUT'!H373</f>
        <v>18429056</v>
      </c>
      <c r="AD373" s="2065">
        <f>+'17HPM_DATA_INPUT'!J382-'XX_17CK AUDITTO INPUT'!I373</f>
        <v>10919223</v>
      </c>
      <c r="AE373" s="2065">
        <f>+'17HPM_DATA_INPUT'!K382-'XX_17CK AUDITTO INPUT'!J373</f>
        <v>8626308</v>
      </c>
      <c r="AF373" s="2065">
        <f>+'17HPM_DATA_INPUT'!L382-'XX_17CK AUDITTO INPUT'!K373</f>
        <v>8129170</v>
      </c>
      <c r="AG373" s="2065">
        <f>+'17HPM_DATA_INPUT'!M382-'XX_17CK AUDITTO INPUT'!L373</f>
        <v>5008640</v>
      </c>
      <c r="AH373" s="2065">
        <f>+'17HPM_DATA_INPUT'!N382-'XX_17CK AUDITTO INPUT'!M373</f>
        <v>2790053</v>
      </c>
      <c r="AI373" s="2065">
        <f>+'17HPM_DATA_INPUT'!O382-'XX_17CK AUDITTO INPUT'!N373</f>
        <v>3617668</v>
      </c>
      <c r="AJ373" s="2065">
        <f>+'17HPM_DATA_INPUT'!P382-'XX_17CK AUDITTO INPUT'!O373</f>
        <v>36039</v>
      </c>
      <c r="AK373" s="2065">
        <f>+'17HPM_DATA_INPUT'!Q382-'XX_17CK AUDITTO INPUT'!P373</f>
        <v>15</v>
      </c>
      <c r="AL373" s="2065">
        <f>+'17HPM_DATA_INPUT'!R382-'XX_17CK AUDITTO INPUT'!Q373</f>
        <v>361292</v>
      </c>
      <c r="AM373" s="2065">
        <f>+'17HPM_DATA_INPUT'!S382-'XX_17CK AUDITTO INPUT'!R373</f>
        <v>202278</v>
      </c>
      <c r="AN373" s="2065">
        <f>+'17HPM_DATA_INPUT'!T382-'XX_17CK AUDITTO INPUT'!S373</f>
        <v>2392720</v>
      </c>
      <c r="AO373" s="2065">
        <f>+'17HPM_DATA_INPUT'!U382-'XX_17CK AUDITTO INPUT'!T373</f>
        <v>3415374</v>
      </c>
      <c r="AQ373" s="455" t="str">
        <f>'Departmental PL'!D384</f>
        <v xml:space="preserve">7420 STRONG TIES CONTINUING TRT </v>
      </c>
    </row>
    <row r="374" spans="1:43" ht="20.25" hidden="1" customHeight="1" x14ac:dyDescent="0.25">
      <c r="A374" s="2067" t="s">
        <v>1614</v>
      </c>
      <c r="B374" s="2058" t="s">
        <v>2490</v>
      </c>
      <c r="C374" s="2060">
        <v>35684</v>
      </c>
      <c r="D374" s="2060">
        <v>34446</v>
      </c>
      <c r="E374" s="2060">
        <v>69357</v>
      </c>
      <c r="F374" s="2060">
        <v>71782</v>
      </c>
      <c r="G374" s="2060">
        <v>55028658</v>
      </c>
      <c r="H374" s="2060">
        <v>50217116</v>
      </c>
      <c r="I374" s="2060">
        <v>15712175</v>
      </c>
      <c r="J374" s="2060">
        <v>15272348</v>
      </c>
      <c r="K374" s="2060">
        <v>8545406</v>
      </c>
      <c r="L374" s="2060">
        <v>7902735</v>
      </c>
      <c r="M374" s="2060">
        <v>7166769</v>
      </c>
      <c r="N374" s="2060">
        <v>7369614</v>
      </c>
      <c r="O374" s="2060">
        <v>556267</v>
      </c>
      <c r="P374" s="2060">
        <v>492059</v>
      </c>
      <c r="Q374" s="2060">
        <v>5500427</v>
      </c>
      <c r="R374" s="2060">
        <v>3609444</v>
      </c>
      <c r="S374" s="2060">
        <v>1110074</v>
      </c>
      <c r="T374" s="2060">
        <v>3268111</v>
      </c>
      <c r="U374" s="2061" t="str">
        <f t="shared" si="5"/>
        <v>2000 EMERGENCY DEPARTMENT</v>
      </c>
      <c r="W374" s="455" t="b">
        <f>+'17HPM_DATA_INPUT'!C383='XX_17CK AUDITTO INPUT'!U374</f>
        <v>1</v>
      </c>
      <c r="X374" s="2065">
        <f>+'17HPM_DATA_INPUT'!D383-'XX_17CK AUDITTO INPUT'!C374</f>
        <v>35403</v>
      </c>
      <c r="Y374" s="2065">
        <f>+'17HPM_DATA_INPUT'!E383-'XX_17CK AUDITTO INPUT'!D374</f>
        <v>36171</v>
      </c>
      <c r="Z374" s="2065">
        <f>+'17HPM_DATA_INPUT'!F383-'XX_17CK AUDITTO INPUT'!E374</f>
        <v>68760</v>
      </c>
      <c r="AA374" s="2065">
        <f>+'17HPM_DATA_INPUT'!G383-'XX_17CK AUDITTO INPUT'!F374</f>
        <v>72139</v>
      </c>
      <c r="AB374" s="2065">
        <f>+'17HPM_DATA_INPUT'!H383-'XX_17CK AUDITTO INPUT'!G374</f>
        <v>58730471</v>
      </c>
      <c r="AC374" s="2065">
        <f>+'17HPM_DATA_INPUT'!I383-'XX_17CK AUDITTO INPUT'!H374</f>
        <v>54729588</v>
      </c>
      <c r="AD374" s="2065">
        <f>+'17HPM_DATA_INPUT'!J383-'XX_17CK AUDITTO INPUT'!I374</f>
        <v>16140399</v>
      </c>
      <c r="AE374" s="2065">
        <f>+'17HPM_DATA_INPUT'!K383-'XX_17CK AUDITTO INPUT'!J374</f>
        <v>16445642</v>
      </c>
      <c r="AF374" s="2065">
        <f>+'17HPM_DATA_INPUT'!L383-'XX_17CK AUDITTO INPUT'!K374</f>
        <v>8351730</v>
      </c>
      <c r="AG374" s="2065">
        <f>+'17HPM_DATA_INPUT'!M383-'XX_17CK AUDITTO INPUT'!L374</f>
        <v>8188129</v>
      </c>
      <c r="AH374" s="2065">
        <f>+'17HPM_DATA_INPUT'!N383-'XX_17CK AUDITTO INPUT'!M374</f>
        <v>7788669</v>
      </c>
      <c r="AI374" s="2065">
        <f>+'17HPM_DATA_INPUT'!O383-'XX_17CK AUDITTO INPUT'!N374</f>
        <v>8257511</v>
      </c>
      <c r="AJ374" s="2065">
        <f>+'17HPM_DATA_INPUT'!P383-'XX_17CK AUDITTO INPUT'!O374</f>
        <v>555811</v>
      </c>
      <c r="AK374" s="2065">
        <f>+'17HPM_DATA_INPUT'!Q383-'XX_17CK AUDITTO INPUT'!P374</f>
        <v>509828</v>
      </c>
      <c r="AL374" s="2065">
        <f>+'17HPM_DATA_INPUT'!R383-'XX_17CK AUDITTO INPUT'!Q374</f>
        <v>5374412</v>
      </c>
      <c r="AM374" s="2065">
        <f>+'17HPM_DATA_INPUT'!S383-'XX_17CK AUDITTO INPUT'!R374</f>
        <v>3739793</v>
      </c>
      <c r="AN374" s="2065">
        <f>+'17HPM_DATA_INPUT'!T383-'XX_17CK AUDITTO INPUT'!S374</f>
        <v>1858447</v>
      </c>
      <c r="AO374" s="2065">
        <f>+'17HPM_DATA_INPUT'!U383-'XX_17CK AUDITTO INPUT'!T374</f>
        <v>4007890</v>
      </c>
      <c r="AQ374" s="455" t="str">
        <f>'Departmental PL'!D385</f>
        <v>7430 PSYCH LAZOS FUERTES</v>
      </c>
    </row>
    <row r="375" spans="1:43" ht="20.25" hidden="1" customHeight="1" x14ac:dyDescent="0.25">
      <c r="A375" s="2067" t="s">
        <v>1615</v>
      </c>
      <c r="B375" s="2058" t="s">
        <v>2491</v>
      </c>
      <c r="C375" s="2060">
        <v>10</v>
      </c>
      <c r="D375" s="2060">
        <v>9</v>
      </c>
      <c r="E375" s="2060">
        <v>55</v>
      </c>
      <c r="F375" s="2060">
        <v>14</v>
      </c>
      <c r="G375" s="2060">
        <v>5290</v>
      </c>
      <c r="H375" s="2060">
        <v>1204</v>
      </c>
      <c r="I375" s="2060">
        <v>1423</v>
      </c>
      <c r="J375" s="2060">
        <v>371</v>
      </c>
      <c r="K375" s="2060">
        <v>1596</v>
      </c>
      <c r="L375" s="2060">
        <v>342</v>
      </c>
      <c r="M375" s="2060">
        <v>-173</v>
      </c>
      <c r="N375" s="2060">
        <v>30</v>
      </c>
      <c r="O375" s="2060">
        <v>152</v>
      </c>
      <c r="P375" s="2060">
        <v>31</v>
      </c>
      <c r="Q375" s="2060">
        <v>1036</v>
      </c>
      <c r="R375" s="2060">
        <v>175</v>
      </c>
      <c r="S375" s="2060">
        <v>-1361</v>
      </c>
      <c r="T375" s="2060">
        <v>-176</v>
      </c>
      <c r="U375" s="2061" t="str">
        <f t="shared" si="5"/>
        <v>2010 TCU-TRANSITIONAL CARE</v>
      </c>
      <c r="W375" s="455" t="b">
        <f>+'17HPM_DATA_INPUT'!C384='XX_17CK AUDITTO INPUT'!U375</f>
        <v>1</v>
      </c>
      <c r="X375" s="2065">
        <f>+'17HPM_DATA_INPUT'!D384-'XX_17CK AUDITTO INPUT'!C375</f>
        <v>5</v>
      </c>
      <c r="Y375" s="2065">
        <f>+'17HPM_DATA_INPUT'!E384-'XX_17CK AUDITTO INPUT'!D375</f>
        <v>3</v>
      </c>
      <c r="Z375" s="2065">
        <f>+'17HPM_DATA_INPUT'!F384-'XX_17CK AUDITTO INPUT'!E375</f>
        <v>31</v>
      </c>
      <c r="AA375" s="2065">
        <f>+'17HPM_DATA_INPUT'!G384-'XX_17CK AUDITTO INPUT'!F375</f>
        <v>17</v>
      </c>
      <c r="AB375" s="2065">
        <f>+'17HPM_DATA_INPUT'!H384-'XX_17CK AUDITTO INPUT'!G375</f>
        <v>2326</v>
      </c>
      <c r="AC375" s="2065">
        <f>+'17HPM_DATA_INPUT'!I384-'XX_17CK AUDITTO INPUT'!H375</f>
        <v>1603</v>
      </c>
      <c r="AD375" s="2065">
        <f>+'17HPM_DATA_INPUT'!J384-'XX_17CK AUDITTO INPUT'!I375</f>
        <v>953</v>
      </c>
      <c r="AE375" s="2065">
        <f>+'17HPM_DATA_INPUT'!K384-'XX_17CK AUDITTO INPUT'!J375</f>
        <v>836</v>
      </c>
      <c r="AF375" s="2065">
        <f>+'17HPM_DATA_INPUT'!L384-'XX_17CK AUDITTO INPUT'!K375</f>
        <v>602</v>
      </c>
      <c r="AG375" s="2065">
        <f>+'17HPM_DATA_INPUT'!M384-'XX_17CK AUDITTO INPUT'!L375</f>
        <v>432</v>
      </c>
      <c r="AH375" s="2065">
        <f>+'17HPM_DATA_INPUT'!N384-'XX_17CK AUDITTO INPUT'!M375</f>
        <v>351</v>
      </c>
      <c r="AI375" s="2065">
        <f>+'17HPM_DATA_INPUT'!O384-'XX_17CK AUDITTO INPUT'!N375</f>
        <v>403</v>
      </c>
      <c r="AJ375" s="2065">
        <f>+'17HPM_DATA_INPUT'!P384-'XX_17CK AUDITTO INPUT'!O375</f>
        <v>60</v>
      </c>
      <c r="AK375" s="2065">
        <f>+'17HPM_DATA_INPUT'!Q384-'XX_17CK AUDITTO INPUT'!P375</f>
        <v>40</v>
      </c>
      <c r="AL375" s="2065">
        <f>+'17HPM_DATA_INPUT'!R384-'XX_17CK AUDITTO INPUT'!Q375</f>
        <v>399</v>
      </c>
      <c r="AM375" s="2065">
        <f>+'17HPM_DATA_INPUT'!S384-'XX_17CK AUDITTO INPUT'!R375</f>
        <v>221</v>
      </c>
      <c r="AN375" s="2065">
        <f>+'17HPM_DATA_INPUT'!T384-'XX_17CK AUDITTO INPUT'!S375</f>
        <v>-109</v>
      </c>
      <c r="AO375" s="2065">
        <f>+'17HPM_DATA_INPUT'!U384-'XX_17CK AUDITTO INPUT'!T375</f>
        <v>142</v>
      </c>
      <c r="AQ375" s="455" t="str">
        <f>'Departmental PL'!D386</f>
        <v>7450 ACT 48 PROGRAM</v>
      </c>
    </row>
    <row r="376" spans="1:43" ht="20.25" hidden="1" customHeight="1" x14ac:dyDescent="0.25">
      <c r="A376" s="2031" t="s">
        <v>395</v>
      </c>
      <c r="B376" s="2069" t="s">
        <v>2306</v>
      </c>
      <c r="C376" s="2070">
        <v>35691</v>
      </c>
      <c r="D376" s="2070">
        <v>34449</v>
      </c>
      <c r="E376" s="2070">
        <v>69412</v>
      </c>
      <c r="F376" s="2070">
        <v>71796</v>
      </c>
      <c r="G376" s="2070">
        <v>55033948</v>
      </c>
      <c r="H376" s="2070">
        <v>50218320</v>
      </c>
      <c r="I376" s="2070">
        <v>15713598</v>
      </c>
      <c r="J376" s="2070">
        <v>15272719</v>
      </c>
      <c r="K376" s="2070">
        <v>8547002</v>
      </c>
      <c r="L376" s="2070">
        <v>7903076</v>
      </c>
      <c r="M376" s="2070">
        <v>7166595</v>
      </c>
      <c r="N376" s="2070">
        <v>7369643</v>
      </c>
      <c r="O376" s="2070">
        <v>556419</v>
      </c>
      <c r="P376" s="2070">
        <v>492090</v>
      </c>
      <c r="Q376" s="2070">
        <v>5501462</v>
      </c>
      <c r="R376" s="2070">
        <v>3609618</v>
      </c>
      <c r="S376" s="2070">
        <v>1108714</v>
      </c>
      <c r="T376" s="2070">
        <v>3267935</v>
      </c>
      <c r="U376" s="2061" t="str">
        <f t="shared" si="5"/>
        <v>Total OUTPATIENT</v>
      </c>
      <c r="W376" s="455" t="b">
        <f>+'17HPM_DATA_INPUT'!C385='XX_17CK AUDITTO INPUT'!U376</f>
        <v>1</v>
      </c>
      <c r="X376" s="2065">
        <f>+'17HPM_DATA_INPUT'!D385-'XX_17CK AUDITTO INPUT'!C376</f>
        <v>35404</v>
      </c>
      <c r="Y376" s="2065">
        <f>+'17HPM_DATA_INPUT'!E385-'XX_17CK AUDITTO INPUT'!D376</f>
        <v>36173</v>
      </c>
      <c r="Z376" s="2065">
        <f>+'17HPM_DATA_INPUT'!F385-'XX_17CK AUDITTO INPUT'!E376</f>
        <v>68791</v>
      </c>
      <c r="AA376" s="2065">
        <f>+'17HPM_DATA_INPUT'!G385-'XX_17CK AUDITTO INPUT'!F376</f>
        <v>72156</v>
      </c>
      <c r="AB376" s="2065">
        <f>+'17HPM_DATA_INPUT'!H385-'XX_17CK AUDITTO INPUT'!G376</f>
        <v>58732797</v>
      </c>
      <c r="AC376" s="2065">
        <f>+'17HPM_DATA_INPUT'!I385-'XX_17CK AUDITTO INPUT'!H376</f>
        <v>54731191</v>
      </c>
      <c r="AD376" s="2065">
        <f>+'17HPM_DATA_INPUT'!J385-'XX_17CK AUDITTO INPUT'!I376</f>
        <v>16141352</v>
      </c>
      <c r="AE376" s="2065">
        <f>+'17HPM_DATA_INPUT'!K385-'XX_17CK AUDITTO INPUT'!J376</f>
        <v>16446478</v>
      </c>
      <c r="AF376" s="2065">
        <f>+'17HPM_DATA_INPUT'!L385-'XX_17CK AUDITTO INPUT'!K376</f>
        <v>8352332</v>
      </c>
      <c r="AG376" s="2065">
        <f>+'17HPM_DATA_INPUT'!M385-'XX_17CK AUDITTO INPUT'!L376</f>
        <v>8188562</v>
      </c>
      <c r="AH376" s="2065">
        <f>+'17HPM_DATA_INPUT'!N385-'XX_17CK AUDITTO INPUT'!M376</f>
        <v>7789021</v>
      </c>
      <c r="AI376" s="2065">
        <f>+'17HPM_DATA_INPUT'!O385-'XX_17CK AUDITTO INPUT'!N376</f>
        <v>8257915</v>
      </c>
      <c r="AJ376" s="2065">
        <f>+'17HPM_DATA_INPUT'!P385-'XX_17CK AUDITTO INPUT'!O376</f>
        <v>555871</v>
      </c>
      <c r="AK376" s="2065">
        <f>+'17HPM_DATA_INPUT'!Q385-'XX_17CK AUDITTO INPUT'!P376</f>
        <v>509868</v>
      </c>
      <c r="AL376" s="2065">
        <f>+'17HPM_DATA_INPUT'!R385-'XX_17CK AUDITTO INPUT'!Q376</f>
        <v>5374812</v>
      </c>
      <c r="AM376" s="2065">
        <f>+'17HPM_DATA_INPUT'!S385-'XX_17CK AUDITTO INPUT'!R376</f>
        <v>3740015</v>
      </c>
      <c r="AN376" s="2065">
        <f>+'17HPM_DATA_INPUT'!T385-'XX_17CK AUDITTO INPUT'!S376</f>
        <v>1858337</v>
      </c>
      <c r="AO376" s="2065">
        <f>+'17HPM_DATA_INPUT'!U385-'XX_17CK AUDITTO INPUT'!T376</f>
        <v>4008033</v>
      </c>
      <c r="AQ376" s="455" t="str">
        <f>'Departmental PL'!D387</f>
        <v>7500 ACT PROGRAM*</v>
      </c>
    </row>
    <row r="377" spans="1:43" ht="20.25" hidden="1" customHeight="1" x14ac:dyDescent="0.25">
      <c r="A377" s="2067" t="s">
        <v>1614</v>
      </c>
      <c r="B377" s="2058" t="s">
        <v>2490</v>
      </c>
      <c r="C377" s="2060">
        <v>339</v>
      </c>
      <c r="D377" s="2060">
        <v>381</v>
      </c>
      <c r="E377" s="2060">
        <v>1005</v>
      </c>
      <c r="F377" s="2060">
        <v>1254</v>
      </c>
      <c r="G377" s="2060">
        <v>770031</v>
      </c>
      <c r="H377" s="2060">
        <v>833868</v>
      </c>
      <c r="I377" s="2060">
        <v>313765</v>
      </c>
      <c r="J377" s="2060">
        <v>312933</v>
      </c>
      <c r="K377" s="2060">
        <v>119578</v>
      </c>
      <c r="L377" s="2060">
        <v>131178</v>
      </c>
      <c r="M377" s="2060">
        <v>194187</v>
      </c>
      <c r="N377" s="2060">
        <v>181754</v>
      </c>
      <c r="O377" s="2060">
        <v>7784</v>
      </c>
      <c r="P377" s="2060">
        <v>8168</v>
      </c>
      <c r="Q377" s="2060">
        <v>76969</v>
      </c>
      <c r="R377" s="2060">
        <v>59914</v>
      </c>
      <c r="S377" s="2060">
        <v>109434</v>
      </c>
      <c r="T377" s="2060">
        <v>113673</v>
      </c>
      <c r="U377" s="2061" t="str">
        <f t="shared" si="5"/>
        <v>2000 EMERGENCY DEPARTMENT</v>
      </c>
      <c r="W377" s="455" t="b">
        <f>+'17HPM_DATA_INPUT'!C386='XX_17CK AUDITTO INPUT'!U377</f>
        <v>1</v>
      </c>
      <c r="X377" s="2065">
        <f>+'17HPM_DATA_INPUT'!D386-'XX_17CK AUDITTO INPUT'!C377</f>
        <v>268</v>
      </c>
      <c r="Y377" s="2065">
        <f>+'17HPM_DATA_INPUT'!E386-'XX_17CK AUDITTO INPUT'!D377</f>
        <v>392</v>
      </c>
      <c r="Z377" s="2065">
        <f>+'17HPM_DATA_INPUT'!F386-'XX_17CK AUDITTO INPUT'!E377</f>
        <v>682</v>
      </c>
      <c r="AA377" s="2065">
        <f>+'17HPM_DATA_INPUT'!G386-'XX_17CK AUDITTO INPUT'!F377</f>
        <v>1173</v>
      </c>
      <c r="AB377" s="2065">
        <f>+'17HPM_DATA_INPUT'!H386-'XX_17CK AUDITTO INPUT'!G377</f>
        <v>646553</v>
      </c>
      <c r="AC377" s="2065">
        <f>+'17HPM_DATA_INPUT'!I386-'XX_17CK AUDITTO INPUT'!H377</f>
        <v>897062</v>
      </c>
      <c r="AD377" s="2065">
        <f>+'17HPM_DATA_INPUT'!J386-'XX_17CK AUDITTO INPUT'!I377</f>
        <v>233662</v>
      </c>
      <c r="AE377" s="2065">
        <f>+'17HPM_DATA_INPUT'!K386-'XX_17CK AUDITTO INPUT'!J377</f>
        <v>331266</v>
      </c>
      <c r="AF377" s="2065">
        <f>+'17HPM_DATA_INPUT'!L386-'XX_17CK AUDITTO INPUT'!K377</f>
        <v>91828</v>
      </c>
      <c r="AG377" s="2065">
        <f>+'17HPM_DATA_INPUT'!M386-'XX_17CK AUDITTO INPUT'!L377</f>
        <v>134236</v>
      </c>
      <c r="AH377" s="2065">
        <f>+'17HPM_DATA_INPUT'!N386-'XX_17CK AUDITTO INPUT'!M377</f>
        <v>141834</v>
      </c>
      <c r="AI377" s="2065">
        <f>+'17HPM_DATA_INPUT'!O386-'XX_17CK AUDITTO INPUT'!N377</f>
        <v>197031</v>
      </c>
      <c r="AJ377" s="2065">
        <f>+'17HPM_DATA_INPUT'!P386-'XX_17CK AUDITTO INPUT'!O377</f>
        <v>6130</v>
      </c>
      <c r="AK377" s="2065">
        <f>+'17HPM_DATA_INPUT'!Q386-'XX_17CK AUDITTO INPUT'!P377</f>
        <v>8358</v>
      </c>
      <c r="AL377" s="2065">
        <f>+'17HPM_DATA_INPUT'!R386-'XX_17CK AUDITTO INPUT'!Q377</f>
        <v>59090</v>
      </c>
      <c r="AM377" s="2065">
        <f>+'17HPM_DATA_INPUT'!S386-'XX_17CK AUDITTO INPUT'!R377</f>
        <v>61309</v>
      </c>
      <c r="AN377" s="2065">
        <f>+'17HPM_DATA_INPUT'!T386-'XX_17CK AUDITTO INPUT'!S377</f>
        <v>76614</v>
      </c>
      <c r="AO377" s="2065">
        <f>+'17HPM_DATA_INPUT'!U386-'XX_17CK AUDITTO INPUT'!T377</f>
        <v>127363</v>
      </c>
      <c r="AQ377" s="455" t="str">
        <f>'Departmental PL'!D388</f>
        <v>7510 ST CASE ADVOCACY</v>
      </c>
    </row>
    <row r="378" spans="1:43" ht="20.25" hidden="1" customHeight="1" x14ac:dyDescent="0.25">
      <c r="A378" s="2067" t="s">
        <v>1615</v>
      </c>
      <c r="B378" s="2058" t="s">
        <v>2491</v>
      </c>
      <c r="C378" s="2060">
        <v>115</v>
      </c>
      <c r="D378" s="2060">
        <v>110</v>
      </c>
      <c r="E378" s="2060">
        <v>1673</v>
      </c>
      <c r="F378" s="2060">
        <v>1880</v>
      </c>
      <c r="G378" s="2060">
        <v>140463</v>
      </c>
      <c r="H378" s="2060">
        <v>160303</v>
      </c>
      <c r="I378" s="2060">
        <v>52752</v>
      </c>
      <c r="J378" s="2060">
        <v>57993</v>
      </c>
      <c r="K378" s="2060">
        <v>42380</v>
      </c>
      <c r="L378" s="2060">
        <v>45374</v>
      </c>
      <c r="M378" s="2060">
        <v>10372</v>
      </c>
      <c r="N378" s="2060">
        <v>12618</v>
      </c>
      <c r="O378" s="2060">
        <v>4034</v>
      </c>
      <c r="P378" s="2060">
        <v>4162</v>
      </c>
      <c r="Q378" s="2060">
        <v>27498</v>
      </c>
      <c r="R378" s="2060">
        <v>23192</v>
      </c>
      <c r="S378" s="2060">
        <v>-21160</v>
      </c>
      <c r="T378" s="2060">
        <v>-14735</v>
      </c>
      <c r="U378" s="2061" t="str">
        <f t="shared" si="5"/>
        <v>2010 TCU-TRANSITIONAL CARE</v>
      </c>
      <c r="W378" s="455" t="b">
        <f>+'17HPM_DATA_INPUT'!C387='XX_17CK AUDITTO INPUT'!U378</f>
        <v>1</v>
      </c>
      <c r="X378" s="2065">
        <f>+'17HPM_DATA_INPUT'!D387-'XX_17CK AUDITTO INPUT'!C378</f>
        <v>99</v>
      </c>
      <c r="Y378" s="2065">
        <f>+'17HPM_DATA_INPUT'!E387-'XX_17CK AUDITTO INPUT'!D378</f>
        <v>138</v>
      </c>
      <c r="Z378" s="2065">
        <f>+'17HPM_DATA_INPUT'!F387-'XX_17CK AUDITTO INPUT'!E378</f>
        <v>1321</v>
      </c>
      <c r="AA378" s="2065">
        <f>+'17HPM_DATA_INPUT'!G387-'XX_17CK AUDITTO INPUT'!F378</f>
        <v>2643</v>
      </c>
      <c r="AB378" s="2065">
        <f>+'17HPM_DATA_INPUT'!H387-'XX_17CK AUDITTO INPUT'!G378</f>
        <v>121190</v>
      </c>
      <c r="AC378" s="2065">
        <f>+'17HPM_DATA_INPUT'!I387-'XX_17CK AUDITTO INPUT'!H378</f>
        <v>220037</v>
      </c>
      <c r="AD378" s="2065">
        <f>+'17HPM_DATA_INPUT'!J387-'XX_17CK AUDITTO INPUT'!I378</f>
        <v>38144</v>
      </c>
      <c r="AE378" s="2065">
        <f>+'17HPM_DATA_INPUT'!K387-'XX_17CK AUDITTO INPUT'!J378</f>
        <v>78784</v>
      </c>
      <c r="AF378" s="2065">
        <f>+'17HPM_DATA_INPUT'!L387-'XX_17CK AUDITTO INPUT'!K378</f>
        <v>31957</v>
      </c>
      <c r="AG378" s="2065">
        <f>+'17HPM_DATA_INPUT'!M387-'XX_17CK AUDITTO INPUT'!L378</f>
        <v>59338</v>
      </c>
      <c r="AH378" s="2065">
        <f>+'17HPM_DATA_INPUT'!N387-'XX_17CK AUDITTO INPUT'!M378</f>
        <v>6187</v>
      </c>
      <c r="AI378" s="2065">
        <f>+'17HPM_DATA_INPUT'!O387-'XX_17CK AUDITTO INPUT'!N378</f>
        <v>19447</v>
      </c>
      <c r="AJ378" s="2065">
        <f>+'17HPM_DATA_INPUT'!P387-'XX_17CK AUDITTO INPUT'!O378</f>
        <v>3150</v>
      </c>
      <c r="AK378" s="2065">
        <f>+'17HPM_DATA_INPUT'!Q387-'XX_17CK AUDITTO INPUT'!P378</f>
        <v>5443</v>
      </c>
      <c r="AL378" s="2065">
        <f>+'17HPM_DATA_INPUT'!R387-'XX_17CK AUDITTO INPUT'!Q378</f>
        <v>21059</v>
      </c>
      <c r="AM378" s="2065">
        <f>+'17HPM_DATA_INPUT'!S387-'XX_17CK AUDITTO INPUT'!R378</f>
        <v>30328</v>
      </c>
      <c r="AN378" s="2065">
        <f>+'17HPM_DATA_INPUT'!T387-'XX_17CK AUDITTO INPUT'!S378</f>
        <v>-18022</v>
      </c>
      <c r="AO378" s="2065">
        <f>+'17HPM_DATA_INPUT'!U387-'XX_17CK AUDITTO INPUT'!T378</f>
        <v>-16326</v>
      </c>
      <c r="AQ378" s="455" t="str">
        <f>'Departmental PL'!D389</f>
        <v>7550 BLENDED CASE MGMT</v>
      </c>
    </row>
    <row r="379" spans="1:43" ht="20.25" hidden="1" customHeight="1" x14ac:dyDescent="0.25">
      <c r="A379" s="2032" t="s">
        <v>395</v>
      </c>
      <c r="B379" s="2072" t="s">
        <v>2307</v>
      </c>
      <c r="C379" s="2073">
        <v>344</v>
      </c>
      <c r="D379" s="2073">
        <v>381</v>
      </c>
      <c r="E379" s="2073">
        <v>2678</v>
      </c>
      <c r="F379" s="2073">
        <v>3134</v>
      </c>
      <c r="G379" s="2073">
        <v>910494</v>
      </c>
      <c r="H379" s="2073">
        <v>994171</v>
      </c>
      <c r="I379" s="2073">
        <v>366517</v>
      </c>
      <c r="J379" s="2073">
        <v>370925</v>
      </c>
      <c r="K379" s="2073">
        <v>161958</v>
      </c>
      <c r="L379" s="2073">
        <v>176553</v>
      </c>
      <c r="M379" s="2073">
        <v>204559</v>
      </c>
      <c r="N379" s="2073">
        <v>194373</v>
      </c>
      <c r="O379" s="2073">
        <v>11818</v>
      </c>
      <c r="P379" s="2073">
        <v>12330</v>
      </c>
      <c r="Q379" s="2073">
        <v>104467</v>
      </c>
      <c r="R379" s="2073">
        <v>83105</v>
      </c>
      <c r="S379" s="2073">
        <v>88274</v>
      </c>
      <c r="T379" s="2073">
        <v>98938</v>
      </c>
      <c r="U379" s="2061" t="str">
        <f t="shared" si="5"/>
        <v>Total ASC</v>
      </c>
      <c r="W379" s="455" t="b">
        <f>+'17HPM_DATA_INPUT'!C388='XX_17CK AUDITTO INPUT'!U379</f>
        <v>1</v>
      </c>
      <c r="X379" s="2065">
        <f>+'17HPM_DATA_INPUT'!D388-'XX_17CK AUDITTO INPUT'!C379</f>
        <v>267</v>
      </c>
      <c r="Y379" s="2065">
        <f>+'17HPM_DATA_INPUT'!E388-'XX_17CK AUDITTO INPUT'!D379</f>
        <v>395</v>
      </c>
      <c r="Z379" s="2065">
        <f>+'17HPM_DATA_INPUT'!F388-'XX_17CK AUDITTO INPUT'!E379</f>
        <v>2003</v>
      </c>
      <c r="AA379" s="2065">
        <f>+'17HPM_DATA_INPUT'!G388-'XX_17CK AUDITTO INPUT'!F379</f>
        <v>3816</v>
      </c>
      <c r="AB379" s="2065">
        <f>+'17HPM_DATA_INPUT'!H388-'XX_17CK AUDITTO INPUT'!G379</f>
        <v>767743</v>
      </c>
      <c r="AC379" s="2065">
        <f>+'17HPM_DATA_INPUT'!I388-'XX_17CK AUDITTO INPUT'!H379</f>
        <v>1117099</v>
      </c>
      <c r="AD379" s="2065">
        <f>+'17HPM_DATA_INPUT'!J388-'XX_17CK AUDITTO INPUT'!I379</f>
        <v>271806</v>
      </c>
      <c r="AE379" s="2065">
        <f>+'17HPM_DATA_INPUT'!K388-'XX_17CK AUDITTO INPUT'!J379</f>
        <v>410051</v>
      </c>
      <c r="AF379" s="2065">
        <f>+'17HPM_DATA_INPUT'!L388-'XX_17CK AUDITTO INPUT'!K379</f>
        <v>123785</v>
      </c>
      <c r="AG379" s="2065">
        <f>+'17HPM_DATA_INPUT'!M388-'XX_17CK AUDITTO INPUT'!L379</f>
        <v>193573</v>
      </c>
      <c r="AH379" s="2065">
        <f>+'17HPM_DATA_INPUT'!N388-'XX_17CK AUDITTO INPUT'!M379</f>
        <v>148021</v>
      </c>
      <c r="AI379" s="2065">
        <f>+'17HPM_DATA_INPUT'!O388-'XX_17CK AUDITTO INPUT'!N379</f>
        <v>216477</v>
      </c>
      <c r="AJ379" s="2065">
        <f>+'17HPM_DATA_INPUT'!P388-'XX_17CK AUDITTO INPUT'!O379</f>
        <v>9280</v>
      </c>
      <c r="AK379" s="2065">
        <f>+'17HPM_DATA_INPUT'!Q388-'XX_17CK AUDITTO INPUT'!P379</f>
        <v>13801</v>
      </c>
      <c r="AL379" s="2065">
        <f>+'17HPM_DATA_INPUT'!R388-'XX_17CK AUDITTO INPUT'!Q379</f>
        <v>80149</v>
      </c>
      <c r="AM379" s="2065">
        <f>+'17HPM_DATA_INPUT'!S388-'XX_17CK AUDITTO INPUT'!R379</f>
        <v>91639</v>
      </c>
      <c r="AN379" s="2065">
        <f>+'17HPM_DATA_INPUT'!T388-'XX_17CK AUDITTO INPUT'!S379</f>
        <v>58592</v>
      </c>
      <c r="AO379" s="2065">
        <f>+'17HPM_DATA_INPUT'!U388-'XX_17CK AUDITTO INPUT'!T379</f>
        <v>111037</v>
      </c>
      <c r="AQ379" s="455" t="str">
        <f>'Departmental PL'!D390</f>
        <v>7580 PSYCH HEALTH HOME*</v>
      </c>
    </row>
    <row r="380" spans="1:43" ht="20.25" hidden="1" customHeight="1" x14ac:dyDescent="0.25">
      <c r="A380" s="2067" t="s">
        <v>1614</v>
      </c>
      <c r="B380" s="2058" t="s">
        <v>2490</v>
      </c>
      <c r="C380" s="2060">
        <v>3947</v>
      </c>
      <c r="D380" s="2060">
        <v>4946</v>
      </c>
      <c r="E380" s="2060">
        <v>10376</v>
      </c>
      <c r="F380" s="2060">
        <v>15444</v>
      </c>
      <c r="G380" s="2060">
        <v>8566818</v>
      </c>
      <c r="H380" s="2060">
        <v>10220784</v>
      </c>
      <c r="I380" s="2060">
        <v>2826764</v>
      </c>
      <c r="J380" s="2060">
        <v>3294223</v>
      </c>
      <c r="K380" s="2060">
        <v>1330331</v>
      </c>
      <c r="L380" s="2060">
        <v>1607738</v>
      </c>
      <c r="M380" s="2060">
        <v>1496433</v>
      </c>
      <c r="N380" s="2060">
        <v>1686486</v>
      </c>
      <c r="O380" s="2060">
        <v>86599</v>
      </c>
      <c r="P380" s="2060">
        <v>100105</v>
      </c>
      <c r="Q380" s="2060">
        <v>856295</v>
      </c>
      <c r="R380" s="2060">
        <v>734308</v>
      </c>
      <c r="S380" s="2060">
        <v>553540</v>
      </c>
      <c r="T380" s="2060">
        <v>852073</v>
      </c>
      <c r="U380" s="2061" t="str">
        <f t="shared" si="5"/>
        <v>2000 EMERGENCY DEPARTMENT</v>
      </c>
      <c r="W380" s="455" t="b">
        <f>+'17HPM_DATA_INPUT'!C389='XX_17CK AUDITTO INPUT'!U380</f>
        <v>1</v>
      </c>
      <c r="X380" s="2065">
        <f>+'17HPM_DATA_INPUT'!D389-'XX_17CK AUDITTO INPUT'!C380</f>
        <v>4202</v>
      </c>
      <c r="Y380" s="2065">
        <f>+'17HPM_DATA_INPUT'!E389-'XX_17CK AUDITTO INPUT'!D380</f>
        <v>4594</v>
      </c>
      <c r="Z380" s="2065">
        <f>+'17HPM_DATA_INPUT'!F389-'XX_17CK AUDITTO INPUT'!E380</f>
        <v>10962</v>
      </c>
      <c r="AA380" s="2065">
        <f>+'17HPM_DATA_INPUT'!G389-'XX_17CK AUDITTO INPUT'!F380</f>
        <v>13365</v>
      </c>
      <c r="AB380" s="2065">
        <f>+'17HPM_DATA_INPUT'!H389-'XX_17CK AUDITTO INPUT'!G380</f>
        <v>9773293</v>
      </c>
      <c r="AC380" s="2065">
        <f>+'17HPM_DATA_INPUT'!I389-'XX_17CK AUDITTO INPUT'!H380</f>
        <v>9898631</v>
      </c>
      <c r="AD380" s="2065">
        <f>+'17HPM_DATA_INPUT'!J389-'XX_17CK AUDITTO INPUT'!I380</f>
        <v>3027411</v>
      </c>
      <c r="AE380" s="2065">
        <f>+'17HPM_DATA_INPUT'!K389-'XX_17CK AUDITTO INPUT'!J380</f>
        <v>3270748</v>
      </c>
      <c r="AF380" s="2065">
        <f>+'17HPM_DATA_INPUT'!L389-'XX_17CK AUDITTO INPUT'!K380</f>
        <v>1397570</v>
      </c>
      <c r="AG380" s="2065">
        <f>+'17HPM_DATA_INPUT'!M389-'XX_17CK AUDITTO INPUT'!L380</f>
        <v>1480765</v>
      </c>
      <c r="AH380" s="2065">
        <f>+'17HPM_DATA_INPUT'!N389-'XX_17CK AUDITTO INPUT'!M380</f>
        <v>1629841</v>
      </c>
      <c r="AI380" s="2065">
        <f>+'17HPM_DATA_INPUT'!O389-'XX_17CK AUDITTO INPUT'!N380</f>
        <v>1789982</v>
      </c>
      <c r="AJ380" s="2065">
        <f>+'17HPM_DATA_INPUT'!P389-'XX_17CK AUDITTO INPUT'!O380</f>
        <v>92937</v>
      </c>
      <c r="AK380" s="2065">
        <f>+'17HPM_DATA_INPUT'!Q389-'XX_17CK AUDITTO INPUT'!P380</f>
        <v>92199</v>
      </c>
      <c r="AL380" s="2065">
        <f>+'17HPM_DATA_INPUT'!R389-'XX_17CK AUDITTO INPUT'!Q380</f>
        <v>899356</v>
      </c>
      <c r="AM380" s="2065">
        <f>+'17HPM_DATA_INPUT'!S389-'XX_17CK AUDITTO INPUT'!R380</f>
        <v>676315</v>
      </c>
      <c r="AN380" s="2065">
        <f>+'17HPM_DATA_INPUT'!T389-'XX_17CK AUDITTO INPUT'!S380</f>
        <v>637547</v>
      </c>
      <c r="AO380" s="2065">
        <f>+'17HPM_DATA_INPUT'!U389-'XX_17CK AUDITTO INPUT'!T380</f>
        <v>1021469</v>
      </c>
      <c r="AQ380" s="455" t="str">
        <f>'Departmental PL'!D391</f>
        <v>7800 CPEP - TRIAGE/ EOB</v>
      </c>
    </row>
    <row r="381" spans="1:43" ht="20.25" hidden="1" customHeight="1" x14ac:dyDescent="0.25">
      <c r="A381" s="2067" t="s">
        <v>1615</v>
      </c>
      <c r="B381" s="2058" t="s">
        <v>2491</v>
      </c>
      <c r="C381" s="2060">
        <v>2769</v>
      </c>
      <c r="D381" s="2060">
        <v>3060</v>
      </c>
      <c r="E381" s="2060">
        <v>60876</v>
      </c>
      <c r="F381" s="2060">
        <v>77938</v>
      </c>
      <c r="G381" s="2060">
        <v>5852942</v>
      </c>
      <c r="H381" s="2060">
        <v>6747457</v>
      </c>
      <c r="I381" s="2060">
        <v>1988076</v>
      </c>
      <c r="J381" s="2060">
        <v>2209822</v>
      </c>
      <c r="K381" s="2060">
        <v>1765922</v>
      </c>
      <c r="L381" s="2060">
        <v>1910995</v>
      </c>
      <c r="M381" s="2060">
        <v>222154</v>
      </c>
      <c r="N381" s="2060">
        <v>298827</v>
      </c>
      <c r="O381" s="2060">
        <v>168084</v>
      </c>
      <c r="P381" s="2060">
        <v>175293</v>
      </c>
      <c r="Q381" s="2060">
        <v>1145821</v>
      </c>
      <c r="R381" s="2060">
        <v>976739</v>
      </c>
      <c r="S381" s="2060">
        <v>-1091752</v>
      </c>
      <c r="T381" s="2060">
        <v>-853205</v>
      </c>
      <c r="U381" s="2061" t="str">
        <f t="shared" si="5"/>
        <v>2010 TCU-TRANSITIONAL CARE</v>
      </c>
      <c r="W381" s="455" t="b">
        <f>+'17HPM_DATA_INPUT'!C390='XX_17CK AUDITTO INPUT'!U381</f>
        <v>1</v>
      </c>
      <c r="X381" s="2065">
        <f>+'17HPM_DATA_INPUT'!D390-'XX_17CK AUDITTO INPUT'!C381</f>
        <v>3027</v>
      </c>
      <c r="Y381" s="2065">
        <f>+'17HPM_DATA_INPUT'!E390-'XX_17CK AUDITTO INPUT'!D381</f>
        <v>3055</v>
      </c>
      <c r="Z381" s="2065">
        <f>+'17HPM_DATA_INPUT'!F390-'XX_17CK AUDITTO INPUT'!E381</f>
        <v>68834</v>
      </c>
      <c r="AA381" s="2065">
        <f>+'17HPM_DATA_INPUT'!G390-'XX_17CK AUDITTO INPUT'!F381</f>
        <v>71908</v>
      </c>
      <c r="AB381" s="2065">
        <f>+'17HPM_DATA_INPUT'!H390-'XX_17CK AUDITTO INPUT'!G381</f>
        <v>6830389</v>
      </c>
      <c r="AC381" s="2065">
        <f>+'17HPM_DATA_INPUT'!I390-'XX_17CK AUDITTO INPUT'!H381</f>
        <v>6553541</v>
      </c>
      <c r="AD381" s="2065">
        <f>+'17HPM_DATA_INPUT'!J390-'XX_17CK AUDITTO INPUT'!I381</f>
        <v>2227737</v>
      </c>
      <c r="AE381" s="2065">
        <f>+'17HPM_DATA_INPUT'!K390-'XX_17CK AUDITTO INPUT'!J381</f>
        <v>2233063</v>
      </c>
      <c r="AF381" s="2065">
        <f>+'17HPM_DATA_INPUT'!L390-'XX_17CK AUDITTO INPUT'!K381</f>
        <v>1821430</v>
      </c>
      <c r="AG381" s="2065">
        <f>+'17HPM_DATA_INPUT'!M390-'XX_17CK AUDITTO INPUT'!L381</f>
        <v>1767032</v>
      </c>
      <c r="AH381" s="2065">
        <f>+'17HPM_DATA_INPUT'!N390-'XX_17CK AUDITTO INPUT'!M381</f>
        <v>406307</v>
      </c>
      <c r="AI381" s="2065">
        <f>+'17HPM_DATA_INPUT'!O390-'XX_17CK AUDITTO INPUT'!N381</f>
        <v>466031</v>
      </c>
      <c r="AJ381" s="2065">
        <f>+'17HPM_DATA_INPUT'!P390-'XX_17CK AUDITTO INPUT'!O381</f>
        <v>178609</v>
      </c>
      <c r="AK381" s="2065">
        <f>+'17HPM_DATA_INPUT'!Q390-'XX_17CK AUDITTO INPUT'!P381</f>
        <v>162087</v>
      </c>
      <c r="AL381" s="2065">
        <f>+'17HPM_DATA_INPUT'!R390-'XX_17CK AUDITTO INPUT'!Q381</f>
        <v>1197450</v>
      </c>
      <c r="AM381" s="2065">
        <f>+'17HPM_DATA_INPUT'!S390-'XX_17CK AUDITTO INPUT'!R381</f>
        <v>903158</v>
      </c>
      <c r="AN381" s="2065">
        <f>+'17HPM_DATA_INPUT'!T390-'XX_17CK AUDITTO INPUT'!S381</f>
        <v>-969751</v>
      </c>
      <c r="AO381" s="2065">
        <f>+'17HPM_DATA_INPUT'!U390-'XX_17CK AUDITTO INPUT'!T381</f>
        <v>-599213</v>
      </c>
      <c r="AQ381" s="455" t="str">
        <f>'Departmental PL'!D392</f>
        <v>7830 CPEP - MOBILE/INTERIM CRISIS</v>
      </c>
    </row>
    <row r="382" spans="1:43" ht="20.25" hidden="1" customHeight="1" x14ac:dyDescent="0.25">
      <c r="A382" s="2033" t="s">
        <v>395</v>
      </c>
      <c r="B382" s="2076" t="s">
        <v>2308</v>
      </c>
      <c r="C382" s="2077">
        <v>4004</v>
      </c>
      <c r="D382" s="2077">
        <v>4982</v>
      </c>
      <c r="E382" s="2077">
        <v>71252</v>
      </c>
      <c r="F382" s="2077">
        <v>93382</v>
      </c>
      <c r="G382" s="2077">
        <v>14419760</v>
      </c>
      <c r="H382" s="2077">
        <v>16968241</v>
      </c>
      <c r="I382" s="2077">
        <v>4814840</v>
      </c>
      <c r="J382" s="2077">
        <v>5504045</v>
      </c>
      <c r="K382" s="2077">
        <v>3096253</v>
      </c>
      <c r="L382" s="2077">
        <v>3518732</v>
      </c>
      <c r="M382" s="2077">
        <v>1718587</v>
      </c>
      <c r="N382" s="2077">
        <v>1985313</v>
      </c>
      <c r="O382" s="2077">
        <v>254683</v>
      </c>
      <c r="P382" s="2077">
        <v>275397</v>
      </c>
      <c r="Q382" s="2077">
        <v>2002116</v>
      </c>
      <c r="R382" s="2077">
        <v>1711047</v>
      </c>
      <c r="S382" s="2077">
        <v>-538212</v>
      </c>
      <c r="T382" s="2077">
        <v>-1132</v>
      </c>
      <c r="U382" s="2061" t="str">
        <f t="shared" si="5"/>
        <v>Total OBS</v>
      </c>
      <c r="W382" s="455" t="b">
        <f>+'17HPM_DATA_INPUT'!C391='XX_17CK AUDITTO INPUT'!U382</f>
        <v>1</v>
      </c>
      <c r="X382" s="2065">
        <f>+'17HPM_DATA_INPUT'!D391-'XX_17CK AUDITTO INPUT'!C382</f>
        <v>4218</v>
      </c>
      <c r="Y382" s="2065">
        <f>+'17HPM_DATA_INPUT'!E391-'XX_17CK AUDITTO INPUT'!D382</f>
        <v>4620</v>
      </c>
      <c r="Z382" s="2065">
        <f>+'17HPM_DATA_INPUT'!F391-'XX_17CK AUDITTO INPUT'!E382</f>
        <v>79796</v>
      </c>
      <c r="AA382" s="2065">
        <f>+'17HPM_DATA_INPUT'!G391-'XX_17CK AUDITTO INPUT'!F382</f>
        <v>85273</v>
      </c>
      <c r="AB382" s="2065">
        <f>+'17HPM_DATA_INPUT'!H391-'XX_17CK AUDITTO INPUT'!G382</f>
        <v>16603682</v>
      </c>
      <c r="AC382" s="2065">
        <f>+'17HPM_DATA_INPUT'!I391-'XX_17CK AUDITTO INPUT'!H382</f>
        <v>16452172</v>
      </c>
      <c r="AD382" s="2065">
        <f>+'17HPM_DATA_INPUT'!J391-'XX_17CK AUDITTO INPUT'!I382</f>
        <v>5255148</v>
      </c>
      <c r="AE382" s="2065">
        <f>+'17HPM_DATA_INPUT'!K391-'XX_17CK AUDITTO INPUT'!J382</f>
        <v>5503811</v>
      </c>
      <c r="AF382" s="2065">
        <f>+'17HPM_DATA_INPUT'!L391-'XX_17CK AUDITTO INPUT'!K382</f>
        <v>3218999</v>
      </c>
      <c r="AG382" s="2065">
        <f>+'17HPM_DATA_INPUT'!M391-'XX_17CK AUDITTO INPUT'!L382</f>
        <v>3247798</v>
      </c>
      <c r="AH382" s="2065">
        <f>+'17HPM_DATA_INPUT'!N391-'XX_17CK AUDITTO INPUT'!M382</f>
        <v>2036149</v>
      </c>
      <c r="AI382" s="2065">
        <f>+'17HPM_DATA_INPUT'!O391-'XX_17CK AUDITTO INPUT'!N382</f>
        <v>2256014</v>
      </c>
      <c r="AJ382" s="2065">
        <f>+'17HPM_DATA_INPUT'!P391-'XX_17CK AUDITTO INPUT'!O382</f>
        <v>271546</v>
      </c>
      <c r="AK382" s="2065">
        <f>+'17HPM_DATA_INPUT'!Q391-'XX_17CK AUDITTO INPUT'!P382</f>
        <v>254287</v>
      </c>
      <c r="AL382" s="2065">
        <f>+'17HPM_DATA_INPUT'!R391-'XX_17CK AUDITTO INPUT'!Q382</f>
        <v>2096807</v>
      </c>
      <c r="AM382" s="2065">
        <f>+'17HPM_DATA_INPUT'!S391-'XX_17CK AUDITTO INPUT'!R382</f>
        <v>1579473</v>
      </c>
      <c r="AN382" s="2065">
        <f>+'17HPM_DATA_INPUT'!T391-'XX_17CK AUDITTO INPUT'!S382</f>
        <v>-332204</v>
      </c>
      <c r="AO382" s="2065">
        <f>+'17HPM_DATA_INPUT'!U391-'XX_17CK AUDITTO INPUT'!T382</f>
        <v>422255</v>
      </c>
      <c r="AQ382" s="455" t="str">
        <f>'Departmental PL'!D393</f>
        <v>7850 PSYCH MEDICINE PROG</v>
      </c>
    </row>
    <row r="383" spans="1:43" ht="20.25" hidden="1" customHeight="1" x14ac:dyDescent="0.25">
      <c r="A383" s="2095"/>
      <c r="B383" s="2095" t="s">
        <v>2492</v>
      </c>
      <c r="C383" s="2095">
        <v>40039</v>
      </c>
      <c r="D383" s="2091">
        <v>39812</v>
      </c>
      <c r="E383" s="2092">
        <v>143342</v>
      </c>
      <c r="F383" s="2092">
        <v>168312</v>
      </c>
      <c r="G383" s="2092">
        <v>70364202</v>
      </c>
      <c r="H383" s="2092">
        <v>68180732</v>
      </c>
      <c r="I383" s="2092">
        <v>20894955</v>
      </c>
      <c r="J383" s="2092">
        <v>21147689</v>
      </c>
      <c r="K383" s="2092">
        <v>11805214</v>
      </c>
      <c r="L383" s="2092">
        <v>11598361</v>
      </c>
      <c r="M383" s="2092">
        <v>9089742</v>
      </c>
      <c r="N383" s="2092">
        <v>9549328</v>
      </c>
      <c r="O383" s="2092">
        <v>822920</v>
      </c>
      <c r="P383" s="2092">
        <v>779817</v>
      </c>
      <c r="Q383" s="2092">
        <v>7608046</v>
      </c>
      <c r="R383" s="2092">
        <v>5403770</v>
      </c>
      <c r="S383" s="2092">
        <v>658776</v>
      </c>
      <c r="T383" s="2092">
        <v>3365741</v>
      </c>
      <c r="U383" s="2061" t="str">
        <f t="shared" si="5"/>
        <v>Total 013 Emergency Medicine</v>
      </c>
      <c r="W383" s="455" t="b">
        <f>+'17HPM_DATA_INPUT'!C392='XX_17CK AUDITTO INPUT'!U383</f>
        <v>1</v>
      </c>
      <c r="X383" s="2065">
        <f>+'17HPM_DATA_INPUT'!D392-'XX_17CK AUDITTO INPUT'!C383</f>
        <v>39889</v>
      </c>
      <c r="Y383" s="2065">
        <f>+'17HPM_DATA_INPUT'!E392-'XX_17CK AUDITTO INPUT'!D383</f>
        <v>41188</v>
      </c>
      <c r="Z383" s="2065">
        <f>+'17HPM_DATA_INPUT'!F392-'XX_17CK AUDITTO INPUT'!E383</f>
        <v>150590</v>
      </c>
      <c r="AA383" s="2065">
        <f>+'17HPM_DATA_INPUT'!G392-'XX_17CK AUDITTO INPUT'!F383</f>
        <v>161245</v>
      </c>
      <c r="AB383" s="2065">
        <f>+'17HPM_DATA_INPUT'!H392-'XX_17CK AUDITTO INPUT'!G383</f>
        <v>76104222</v>
      </c>
      <c r="AC383" s="2065">
        <f>+'17HPM_DATA_INPUT'!I392-'XX_17CK AUDITTO INPUT'!H383</f>
        <v>72300462</v>
      </c>
      <c r="AD383" s="2065">
        <f>+'17HPM_DATA_INPUT'!J392-'XX_17CK AUDITTO INPUT'!I383</f>
        <v>21668306</v>
      </c>
      <c r="AE383" s="2065">
        <f>+'17HPM_DATA_INPUT'!K392-'XX_17CK AUDITTO INPUT'!J383</f>
        <v>22360340</v>
      </c>
      <c r="AF383" s="2065">
        <f>+'17HPM_DATA_INPUT'!L392-'XX_17CK AUDITTO INPUT'!K383</f>
        <v>11695116</v>
      </c>
      <c r="AG383" s="2065">
        <f>+'17HPM_DATA_INPUT'!M392-'XX_17CK AUDITTO INPUT'!L383</f>
        <v>11629933</v>
      </c>
      <c r="AH383" s="2065">
        <f>+'17HPM_DATA_INPUT'!N392-'XX_17CK AUDITTO INPUT'!M383</f>
        <v>9973189</v>
      </c>
      <c r="AI383" s="2065">
        <f>+'17HPM_DATA_INPUT'!O392-'XX_17CK AUDITTO INPUT'!N383</f>
        <v>10730407</v>
      </c>
      <c r="AJ383" s="2065">
        <f>+'17HPM_DATA_INPUT'!P392-'XX_17CK AUDITTO INPUT'!O383</f>
        <v>836697</v>
      </c>
      <c r="AK383" s="2065">
        <f>+'17HPM_DATA_INPUT'!Q392-'XX_17CK AUDITTO INPUT'!P383</f>
        <v>777956</v>
      </c>
      <c r="AL383" s="2065">
        <f>+'17HPM_DATA_INPUT'!R392-'XX_17CK AUDITTO INPUT'!Q383</f>
        <v>7551767</v>
      </c>
      <c r="AM383" s="2065">
        <f>+'17HPM_DATA_INPUT'!S392-'XX_17CK AUDITTO INPUT'!R383</f>
        <v>5411126</v>
      </c>
      <c r="AN383" s="2065">
        <f>+'17HPM_DATA_INPUT'!T392-'XX_17CK AUDITTO INPUT'!S383</f>
        <v>1584725</v>
      </c>
      <c r="AO383" s="2065">
        <f>+'17HPM_DATA_INPUT'!U392-'XX_17CK AUDITTO INPUT'!T383</f>
        <v>4541325</v>
      </c>
      <c r="AQ383" s="455" t="str">
        <f>'Departmental PL'!D394</f>
        <v xml:space="preserve">  STIES OTHER CS MGT &amp; NON-FLOWCAST</v>
      </c>
    </row>
    <row r="384" spans="1:43" ht="20.25" hidden="1" customHeight="1" x14ac:dyDescent="0.25">
      <c r="A384" s="2081"/>
      <c r="B384" s="2101"/>
      <c r="C384" s="2101"/>
      <c r="D384" s="2091"/>
      <c r="E384" s="2092"/>
      <c r="F384" s="2092"/>
      <c r="G384" s="2092"/>
      <c r="H384" s="2092"/>
      <c r="I384" s="2092"/>
      <c r="J384" s="2092"/>
      <c r="K384" s="2092"/>
      <c r="L384" s="2092"/>
      <c r="M384" s="2092"/>
      <c r="N384" s="2092"/>
      <c r="O384" s="2092"/>
      <c r="P384" s="2092"/>
      <c r="Q384" s="2092"/>
      <c r="R384" s="2092"/>
      <c r="S384" s="2092"/>
      <c r="T384" s="2092"/>
      <c r="U384" s="2061" t="str">
        <f t="shared" si="5"/>
        <v/>
      </c>
      <c r="W384" s="455" t="b">
        <f>+'17HPM_DATA_INPUT'!C393='XX_17CK AUDITTO INPUT'!U384</f>
        <v>0</v>
      </c>
      <c r="X384" s="2065" t="e">
        <f>+'17HPM_DATA_INPUT'!D393-'XX_17CK AUDITTO INPUT'!C384</f>
        <v>#VALUE!</v>
      </c>
      <c r="Y384" s="2065" t="e">
        <f>+'17HPM_DATA_INPUT'!E393-'XX_17CK AUDITTO INPUT'!D384</f>
        <v>#VALUE!</v>
      </c>
      <c r="Z384" s="2065" t="e">
        <f>+'17HPM_DATA_INPUT'!F393-'XX_17CK AUDITTO INPUT'!E384</f>
        <v>#VALUE!</v>
      </c>
      <c r="AA384" s="2065" t="e">
        <f>+'17HPM_DATA_INPUT'!G393-'XX_17CK AUDITTO INPUT'!F384</f>
        <v>#VALUE!</v>
      </c>
      <c r="AB384" s="2065" t="e">
        <f>+'17HPM_DATA_INPUT'!H393-'XX_17CK AUDITTO INPUT'!G384</f>
        <v>#VALUE!</v>
      </c>
      <c r="AC384" s="2065" t="e">
        <f>+'17HPM_DATA_INPUT'!I393-'XX_17CK AUDITTO INPUT'!H384</f>
        <v>#VALUE!</v>
      </c>
      <c r="AD384" s="2065" t="e">
        <f>+'17HPM_DATA_INPUT'!J393-'XX_17CK AUDITTO INPUT'!I384</f>
        <v>#VALUE!</v>
      </c>
      <c r="AE384" s="2065" t="e">
        <f>+'17HPM_DATA_INPUT'!K393-'XX_17CK AUDITTO INPUT'!J384</f>
        <v>#VALUE!</v>
      </c>
      <c r="AF384" s="2065" t="e">
        <f>+'17HPM_DATA_INPUT'!L393-'XX_17CK AUDITTO INPUT'!K384</f>
        <v>#VALUE!</v>
      </c>
      <c r="AG384" s="2065" t="e">
        <f>+'17HPM_DATA_INPUT'!M393-'XX_17CK AUDITTO INPUT'!L384</f>
        <v>#VALUE!</v>
      </c>
      <c r="AH384" s="2065" t="e">
        <f>+'17HPM_DATA_INPUT'!N393-'XX_17CK AUDITTO INPUT'!M384</f>
        <v>#VALUE!</v>
      </c>
      <c r="AI384" s="2065" t="e">
        <f>+'17HPM_DATA_INPUT'!O393-'XX_17CK AUDITTO INPUT'!N384</f>
        <v>#VALUE!</v>
      </c>
      <c r="AJ384" s="2065" t="e">
        <f>+'17HPM_DATA_INPUT'!P393-'XX_17CK AUDITTO INPUT'!O384</f>
        <v>#VALUE!</v>
      </c>
      <c r="AK384" s="2065" t="e">
        <f>+'17HPM_DATA_INPUT'!Q393-'XX_17CK AUDITTO INPUT'!P384</f>
        <v>#VALUE!</v>
      </c>
      <c r="AL384" s="2065" t="e">
        <f>+'17HPM_DATA_INPUT'!R393-'XX_17CK AUDITTO INPUT'!Q384</f>
        <v>#VALUE!</v>
      </c>
      <c r="AM384" s="2065" t="e">
        <f>+'17HPM_DATA_INPUT'!S393-'XX_17CK AUDITTO INPUT'!R384</f>
        <v>#VALUE!</v>
      </c>
      <c r="AN384" s="2065" t="e">
        <f>+'17HPM_DATA_INPUT'!T393-'XX_17CK AUDITTO INPUT'!S384</f>
        <v>#VALUE!</v>
      </c>
      <c r="AO384" s="2065" t="e">
        <f>+'17HPM_DATA_INPUT'!U393-'XX_17CK AUDITTO INPUT'!T384</f>
        <v>#VALUE!</v>
      </c>
      <c r="AQ384" s="455" t="str">
        <f>'Departmental PL'!D395</f>
        <v xml:space="preserve">  PSYCH DEFICIT FUNDING</v>
      </c>
    </row>
    <row r="385" spans="1:43" ht="20.25" hidden="1" customHeight="1" x14ac:dyDescent="0.25">
      <c r="A385" s="2081"/>
      <c r="B385" s="2082" t="s">
        <v>2493</v>
      </c>
      <c r="C385" s="2083" t="s">
        <v>436</v>
      </c>
      <c r="D385" s="2083" t="s">
        <v>436</v>
      </c>
      <c r="E385" s="2083" t="s">
        <v>436</v>
      </c>
      <c r="F385" s="2083" t="s">
        <v>436</v>
      </c>
      <c r="G385" s="2083" t="s">
        <v>436</v>
      </c>
      <c r="H385" s="2083" t="s">
        <v>436</v>
      </c>
      <c r="I385" s="2083" t="s">
        <v>436</v>
      </c>
      <c r="J385" s="2083" t="s">
        <v>436</v>
      </c>
      <c r="K385" s="2083" t="s">
        <v>436</v>
      </c>
      <c r="L385" s="2083" t="s">
        <v>436</v>
      </c>
      <c r="M385" s="2083" t="s">
        <v>436</v>
      </c>
      <c r="N385" s="2083" t="s">
        <v>436</v>
      </c>
      <c r="O385" s="2083" t="s">
        <v>436</v>
      </c>
      <c r="P385" s="2083" t="s">
        <v>436</v>
      </c>
      <c r="Q385" s="2083" t="s">
        <v>436</v>
      </c>
      <c r="R385" s="2083" t="s">
        <v>436</v>
      </c>
      <c r="S385" s="2083" t="s">
        <v>436</v>
      </c>
      <c r="T385" s="2083" t="s">
        <v>436</v>
      </c>
      <c r="U385" s="2061" t="str">
        <f t="shared" si="5"/>
        <v>013a Urgent Care Satellite Offices</v>
      </c>
      <c r="W385" s="455" t="b">
        <f>+'17HPM_DATA_INPUT'!C394='XX_17CK AUDITTO INPUT'!U385</f>
        <v>0</v>
      </c>
      <c r="X385" s="2065" t="e">
        <f>+'17HPM_DATA_INPUT'!D394-'XX_17CK AUDITTO INPUT'!C385</f>
        <v>#VALUE!</v>
      </c>
      <c r="Y385" s="2065" t="e">
        <f>+'17HPM_DATA_INPUT'!E394-'XX_17CK AUDITTO INPUT'!D385</f>
        <v>#VALUE!</v>
      </c>
      <c r="Z385" s="2065" t="e">
        <f>+'17HPM_DATA_INPUT'!F394-'XX_17CK AUDITTO INPUT'!E385</f>
        <v>#VALUE!</v>
      </c>
      <c r="AA385" s="2065" t="e">
        <f>+'17HPM_DATA_INPUT'!G394-'XX_17CK AUDITTO INPUT'!F385</f>
        <v>#VALUE!</v>
      </c>
      <c r="AB385" s="2065" t="e">
        <f>+'17HPM_DATA_INPUT'!H394-'XX_17CK AUDITTO INPUT'!G385</f>
        <v>#VALUE!</v>
      </c>
      <c r="AC385" s="2065" t="e">
        <f>+'17HPM_DATA_INPUT'!I394-'XX_17CK AUDITTO INPUT'!H385</f>
        <v>#VALUE!</v>
      </c>
      <c r="AD385" s="2065" t="e">
        <f>+'17HPM_DATA_INPUT'!J394-'XX_17CK AUDITTO INPUT'!I385</f>
        <v>#VALUE!</v>
      </c>
      <c r="AE385" s="2065" t="e">
        <f>+'17HPM_DATA_INPUT'!K394-'XX_17CK AUDITTO INPUT'!J385</f>
        <v>#VALUE!</v>
      </c>
      <c r="AF385" s="2065" t="e">
        <f>+'17HPM_DATA_INPUT'!L394-'XX_17CK AUDITTO INPUT'!K385</f>
        <v>#VALUE!</v>
      </c>
      <c r="AG385" s="2065" t="e">
        <f>+'17HPM_DATA_INPUT'!M394-'XX_17CK AUDITTO INPUT'!L385</f>
        <v>#VALUE!</v>
      </c>
      <c r="AH385" s="2065" t="e">
        <f>+'17HPM_DATA_INPUT'!N394-'XX_17CK AUDITTO INPUT'!M385</f>
        <v>#VALUE!</v>
      </c>
      <c r="AI385" s="2065" t="e">
        <f>+'17HPM_DATA_INPUT'!O394-'XX_17CK AUDITTO INPUT'!N385</f>
        <v>#VALUE!</v>
      </c>
      <c r="AJ385" s="2065" t="e">
        <f>+'17HPM_DATA_INPUT'!P394-'XX_17CK AUDITTO INPUT'!O385</f>
        <v>#VALUE!</v>
      </c>
      <c r="AK385" s="2065" t="e">
        <f>+'17HPM_DATA_INPUT'!Q394-'XX_17CK AUDITTO INPUT'!P385</f>
        <v>#VALUE!</v>
      </c>
      <c r="AL385" s="2065" t="e">
        <f>+'17HPM_DATA_INPUT'!R394-'XX_17CK AUDITTO INPUT'!Q385</f>
        <v>#VALUE!</v>
      </c>
      <c r="AM385" s="2065" t="e">
        <f>+'17HPM_DATA_INPUT'!S394-'XX_17CK AUDITTO INPUT'!R385</f>
        <v>#VALUE!</v>
      </c>
      <c r="AN385" s="2065" t="e">
        <f>+'17HPM_DATA_INPUT'!T394-'XX_17CK AUDITTO INPUT'!S385</f>
        <v>#VALUE!</v>
      </c>
      <c r="AO385" s="2065" t="e">
        <f>+'17HPM_DATA_INPUT'!U394-'XX_17CK AUDITTO INPUT'!T385</f>
        <v>#VALUE!</v>
      </c>
      <c r="AQ385" s="455" t="str">
        <f>'Departmental PL'!D396</f>
        <v>Total OUTPATIENT</v>
      </c>
    </row>
    <row r="386" spans="1:43" ht="20.25" hidden="1" customHeight="1" x14ac:dyDescent="0.25">
      <c r="A386" s="2109" t="s">
        <v>1797</v>
      </c>
      <c r="B386" s="2058" t="s">
        <v>2494</v>
      </c>
      <c r="C386" s="2060">
        <v>7594</v>
      </c>
      <c r="D386" s="2060">
        <v>7373</v>
      </c>
      <c r="E386" s="2060">
        <v>14477</v>
      </c>
      <c r="F386" s="2060">
        <v>15280</v>
      </c>
      <c r="G386" s="2060">
        <v>6682128</v>
      </c>
      <c r="H386" s="2060">
        <v>6408417</v>
      </c>
      <c r="I386" s="2060">
        <v>2627982</v>
      </c>
      <c r="J386" s="2060">
        <v>2548111</v>
      </c>
      <c r="K386" s="2060">
        <v>1329046</v>
      </c>
      <c r="L386" s="2060">
        <v>1303050</v>
      </c>
      <c r="M386" s="2060">
        <v>1298936</v>
      </c>
      <c r="N386" s="2060">
        <v>1245061</v>
      </c>
      <c r="O386" s="2060">
        <v>264900</v>
      </c>
      <c r="P386" s="2060">
        <v>191823</v>
      </c>
      <c r="Q386" s="2060">
        <v>570013</v>
      </c>
      <c r="R386" s="2060">
        <v>397555</v>
      </c>
      <c r="S386" s="2060">
        <v>464024</v>
      </c>
      <c r="T386" s="2060">
        <v>655684</v>
      </c>
      <c r="U386" s="2061" t="str">
        <f t="shared" si="5"/>
        <v>2200 STRONG WEST EMERGENCY BROCKPORT</v>
      </c>
      <c r="W386" s="455" t="b">
        <f>+'17HPM_DATA_INPUT'!C395='XX_17CK AUDITTO INPUT'!U386</f>
        <v>1</v>
      </c>
      <c r="X386" s="2065">
        <f>+'17HPM_DATA_INPUT'!D395-'XX_17CK AUDITTO INPUT'!C386</f>
        <v>7596</v>
      </c>
      <c r="Y386" s="2065">
        <f>+'17HPM_DATA_INPUT'!E395-'XX_17CK AUDITTO INPUT'!D386</f>
        <v>7499</v>
      </c>
      <c r="Z386" s="2065">
        <f>+'17HPM_DATA_INPUT'!F395-'XX_17CK AUDITTO INPUT'!E386</f>
        <v>14838</v>
      </c>
      <c r="AA386" s="2065">
        <f>+'17HPM_DATA_INPUT'!G395-'XX_17CK AUDITTO INPUT'!F386</f>
        <v>14935</v>
      </c>
      <c r="AB386" s="2065">
        <f>+'17HPM_DATA_INPUT'!H395-'XX_17CK AUDITTO INPUT'!G386</f>
        <v>7173837</v>
      </c>
      <c r="AC386" s="2065">
        <f>+'17HPM_DATA_INPUT'!I395-'XX_17CK AUDITTO INPUT'!H386</f>
        <v>6755900</v>
      </c>
      <c r="AD386" s="2065">
        <f>+'17HPM_DATA_INPUT'!J395-'XX_17CK AUDITTO INPUT'!I386</f>
        <v>2695200</v>
      </c>
      <c r="AE386" s="2065">
        <f>+'17HPM_DATA_INPUT'!K395-'XX_17CK AUDITTO INPUT'!J386</f>
        <v>2610189</v>
      </c>
      <c r="AF386" s="2065">
        <f>+'17HPM_DATA_INPUT'!L395-'XX_17CK AUDITTO INPUT'!K386</f>
        <v>1288414</v>
      </c>
      <c r="AG386" s="2065">
        <f>+'17HPM_DATA_INPUT'!M395-'XX_17CK AUDITTO INPUT'!L386</f>
        <v>1305460</v>
      </c>
      <c r="AH386" s="2065">
        <f>+'17HPM_DATA_INPUT'!N395-'XX_17CK AUDITTO INPUT'!M386</f>
        <v>1406786</v>
      </c>
      <c r="AI386" s="2065">
        <f>+'17HPM_DATA_INPUT'!O395-'XX_17CK AUDITTO INPUT'!N386</f>
        <v>1304729</v>
      </c>
      <c r="AJ386" s="2065">
        <f>+'17HPM_DATA_INPUT'!P395-'XX_17CK AUDITTO INPUT'!O386</f>
        <v>242852</v>
      </c>
      <c r="AK386" s="2065">
        <f>+'17HPM_DATA_INPUT'!Q395-'XX_17CK AUDITTO INPUT'!P386</f>
        <v>192177</v>
      </c>
      <c r="AL386" s="2065">
        <f>+'17HPM_DATA_INPUT'!R395-'XX_17CK AUDITTO INPUT'!Q386</f>
        <v>589516</v>
      </c>
      <c r="AM386" s="2065">
        <f>+'17HPM_DATA_INPUT'!S395-'XX_17CK AUDITTO INPUT'!R386</f>
        <v>398290</v>
      </c>
      <c r="AN386" s="2065">
        <f>+'17HPM_DATA_INPUT'!T395-'XX_17CK AUDITTO INPUT'!S386</f>
        <v>574417</v>
      </c>
      <c r="AO386" s="2065">
        <f>+'17HPM_DATA_INPUT'!U395-'XX_17CK AUDITTO INPUT'!T386</f>
        <v>714260</v>
      </c>
      <c r="AQ386" s="455" t="str">
        <f>'Departmental PL'!D397</f>
        <v>7000 PSYCH ADULT ID CCC</v>
      </c>
    </row>
    <row r="387" spans="1:43" ht="20.25" hidden="1" customHeight="1" x14ac:dyDescent="0.25">
      <c r="A387" s="2067" t="s">
        <v>1617</v>
      </c>
      <c r="B387" s="2058" t="s">
        <v>2495</v>
      </c>
      <c r="C387" s="2060">
        <v>5294</v>
      </c>
      <c r="D387" s="2060">
        <v>4608</v>
      </c>
      <c r="E387" s="2060">
        <v>13247</v>
      </c>
      <c r="F387" s="2060">
        <v>11873</v>
      </c>
      <c r="G387" s="2060">
        <v>1822983</v>
      </c>
      <c r="H387" s="2060">
        <v>1500558</v>
      </c>
      <c r="I387" s="2060">
        <v>757835</v>
      </c>
      <c r="J387" s="2060">
        <v>625068</v>
      </c>
      <c r="K387" s="2060">
        <v>490939</v>
      </c>
      <c r="L387" s="2060">
        <v>480398</v>
      </c>
      <c r="M387" s="2060">
        <v>266896</v>
      </c>
      <c r="N387" s="2060">
        <v>144670</v>
      </c>
      <c r="O387" s="2060">
        <v>122</v>
      </c>
      <c r="P387" s="2060">
        <v>116</v>
      </c>
      <c r="Q387" s="2060">
        <v>119907</v>
      </c>
      <c r="R387" s="2060">
        <v>84626</v>
      </c>
      <c r="S387" s="2060">
        <v>146868</v>
      </c>
      <c r="T387" s="2060">
        <v>59928</v>
      </c>
      <c r="U387" s="2061" t="str">
        <f t="shared" si="5"/>
        <v>2210 STRONG WEST URG CR SPENCERPORT</v>
      </c>
      <c r="W387" s="455" t="b">
        <f>+'17HPM_DATA_INPUT'!C396='XX_17CK AUDITTO INPUT'!U387</f>
        <v>1</v>
      </c>
      <c r="X387" s="2065">
        <f>+'17HPM_DATA_INPUT'!D396-'XX_17CK AUDITTO INPUT'!C387</f>
        <v>6136</v>
      </c>
      <c r="Y387" s="2065">
        <f>+'17HPM_DATA_INPUT'!E396-'XX_17CK AUDITTO INPUT'!D387</f>
        <v>4655</v>
      </c>
      <c r="Z387" s="2065">
        <f>+'17HPM_DATA_INPUT'!F396-'XX_17CK AUDITTO INPUT'!E387</f>
        <v>15400</v>
      </c>
      <c r="AA387" s="2065">
        <f>+'17HPM_DATA_INPUT'!G396-'XX_17CK AUDITTO INPUT'!F387</f>
        <v>11832</v>
      </c>
      <c r="AB387" s="2065">
        <f>+'17HPM_DATA_INPUT'!H396-'XX_17CK AUDITTO INPUT'!G387</f>
        <v>2075457</v>
      </c>
      <c r="AC387" s="2065">
        <f>+'17HPM_DATA_INPUT'!I396-'XX_17CK AUDITTO INPUT'!H387</f>
        <v>1651506</v>
      </c>
      <c r="AD387" s="2065">
        <f>+'17HPM_DATA_INPUT'!J396-'XX_17CK AUDITTO INPUT'!I387</f>
        <v>827417</v>
      </c>
      <c r="AE387" s="2065">
        <f>+'17HPM_DATA_INPUT'!K396-'XX_17CK AUDITTO INPUT'!J387</f>
        <v>700057</v>
      </c>
      <c r="AF387" s="2065">
        <f>+'17HPM_DATA_INPUT'!L396-'XX_17CK AUDITTO INPUT'!K387</f>
        <v>755916</v>
      </c>
      <c r="AG387" s="2065">
        <f>+'17HPM_DATA_INPUT'!M396-'XX_17CK AUDITTO INPUT'!L387</f>
        <v>518985</v>
      </c>
      <c r="AH387" s="2065">
        <f>+'17HPM_DATA_INPUT'!N396-'XX_17CK AUDITTO INPUT'!M387</f>
        <v>71501</v>
      </c>
      <c r="AI387" s="2065">
        <f>+'17HPM_DATA_INPUT'!O396-'XX_17CK AUDITTO INPUT'!N387</f>
        <v>181072</v>
      </c>
      <c r="AJ387" s="2065">
        <f>+'17HPM_DATA_INPUT'!P396-'XX_17CK AUDITTO INPUT'!O387</f>
        <v>122</v>
      </c>
      <c r="AK387" s="2065">
        <f>+'17HPM_DATA_INPUT'!Q396-'XX_17CK AUDITTO INPUT'!P387</f>
        <v>125</v>
      </c>
      <c r="AL387" s="2065">
        <f>+'17HPM_DATA_INPUT'!R396-'XX_17CK AUDITTO INPUT'!Q387</f>
        <v>140860</v>
      </c>
      <c r="AM387" s="2065">
        <f>+'17HPM_DATA_INPUT'!S396-'XX_17CK AUDITTO INPUT'!R387</f>
        <v>91423</v>
      </c>
      <c r="AN387" s="2065">
        <f>+'17HPM_DATA_INPUT'!T396-'XX_17CK AUDITTO INPUT'!S387</f>
        <v>-69481</v>
      </c>
      <c r="AO387" s="2065">
        <f>+'17HPM_DATA_INPUT'!U396-'XX_17CK AUDITTO INPUT'!T387</f>
        <v>89524</v>
      </c>
      <c r="AQ387" s="455" t="str">
        <f>'Departmental PL'!D398</f>
        <v>7010 PSYCH CHILD/ADL OFFSITE</v>
      </c>
    </row>
    <row r="388" spans="1:43" ht="20.25" hidden="1" customHeight="1" x14ac:dyDescent="0.25">
      <c r="A388" s="2031" t="s">
        <v>1618</v>
      </c>
      <c r="B388" s="2069" t="s">
        <v>2306</v>
      </c>
      <c r="C388" s="2070">
        <v>12888</v>
      </c>
      <c r="D388" s="2070">
        <v>11981</v>
      </c>
      <c r="E388" s="2070">
        <v>27724</v>
      </c>
      <c r="F388" s="2070">
        <v>27153</v>
      </c>
      <c r="G388" s="2070">
        <v>8505111</v>
      </c>
      <c r="H388" s="2070">
        <v>7908975</v>
      </c>
      <c r="I388" s="2070">
        <v>3385817</v>
      </c>
      <c r="J388" s="2070">
        <v>3173179</v>
      </c>
      <c r="K388" s="2070">
        <v>1819985</v>
      </c>
      <c r="L388" s="2070">
        <v>1783448</v>
      </c>
      <c r="M388" s="2070">
        <v>1565832</v>
      </c>
      <c r="N388" s="2070">
        <v>1389731</v>
      </c>
      <c r="O388" s="2070">
        <v>265021</v>
      </c>
      <c r="P388" s="2070">
        <v>191938</v>
      </c>
      <c r="Q388" s="2070">
        <v>689920</v>
      </c>
      <c r="R388" s="2070">
        <v>482181</v>
      </c>
      <c r="S388" s="2070">
        <v>610891</v>
      </c>
      <c r="T388" s="2070">
        <v>715612</v>
      </c>
      <c r="U388" s="2061" t="str">
        <f t="shared" ref="U388:U451" si="6">TRIM(B388)</f>
        <v>Total OUTPATIENT</v>
      </c>
      <c r="W388" s="455" t="b">
        <f>+'17HPM_DATA_INPUT'!C397='XX_17CK AUDITTO INPUT'!U388</f>
        <v>1</v>
      </c>
      <c r="X388" s="2065">
        <f>+'17HPM_DATA_INPUT'!D397-'XX_17CK AUDITTO INPUT'!C388</f>
        <v>13731</v>
      </c>
      <c r="Y388" s="2065">
        <f>+'17HPM_DATA_INPUT'!E397-'XX_17CK AUDITTO INPUT'!D388</f>
        <v>12154</v>
      </c>
      <c r="Z388" s="2065">
        <f>+'17HPM_DATA_INPUT'!F397-'XX_17CK AUDITTO INPUT'!E388</f>
        <v>30238</v>
      </c>
      <c r="AA388" s="2065">
        <f>+'17HPM_DATA_INPUT'!G397-'XX_17CK AUDITTO INPUT'!F388</f>
        <v>26767</v>
      </c>
      <c r="AB388" s="2065">
        <f>+'17HPM_DATA_INPUT'!H397-'XX_17CK AUDITTO INPUT'!G388</f>
        <v>9249294</v>
      </c>
      <c r="AC388" s="2065">
        <f>+'17HPM_DATA_INPUT'!I397-'XX_17CK AUDITTO INPUT'!H388</f>
        <v>8407407</v>
      </c>
      <c r="AD388" s="2065">
        <f>+'17HPM_DATA_INPUT'!J397-'XX_17CK AUDITTO INPUT'!I388</f>
        <v>3522617</v>
      </c>
      <c r="AE388" s="2065">
        <f>+'17HPM_DATA_INPUT'!K397-'XX_17CK AUDITTO INPUT'!J388</f>
        <v>3310245</v>
      </c>
      <c r="AF388" s="2065">
        <f>+'17HPM_DATA_INPUT'!L397-'XX_17CK AUDITTO INPUT'!K388</f>
        <v>2044330</v>
      </c>
      <c r="AG388" s="2065">
        <f>+'17HPM_DATA_INPUT'!M397-'XX_17CK AUDITTO INPUT'!L388</f>
        <v>1824445</v>
      </c>
      <c r="AH388" s="2065">
        <f>+'17HPM_DATA_INPUT'!N397-'XX_17CK AUDITTO INPUT'!M388</f>
        <v>1478287</v>
      </c>
      <c r="AI388" s="2065">
        <f>+'17HPM_DATA_INPUT'!O397-'XX_17CK AUDITTO INPUT'!N388</f>
        <v>1485801</v>
      </c>
      <c r="AJ388" s="2065">
        <f>+'17HPM_DATA_INPUT'!P397-'XX_17CK AUDITTO INPUT'!O388</f>
        <v>242974</v>
      </c>
      <c r="AK388" s="2065">
        <f>+'17HPM_DATA_INPUT'!Q397-'XX_17CK AUDITTO INPUT'!P388</f>
        <v>192303</v>
      </c>
      <c r="AL388" s="2065">
        <f>+'17HPM_DATA_INPUT'!R397-'XX_17CK AUDITTO INPUT'!Q388</f>
        <v>730376</v>
      </c>
      <c r="AM388" s="2065">
        <f>+'17HPM_DATA_INPUT'!S397-'XX_17CK AUDITTO INPUT'!R388</f>
        <v>489713</v>
      </c>
      <c r="AN388" s="2065">
        <f>+'17HPM_DATA_INPUT'!T397-'XX_17CK AUDITTO INPUT'!S388</f>
        <v>504937</v>
      </c>
      <c r="AO388" s="2065">
        <f>+'17HPM_DATA_INPUT'!U397-'XX_17CK AUDITTO INPUT'!T388</f>
        <v>803785</v>
      </c>
      <c r="AQ388" s="455" t="str">
        <f>'Departmental PL'!D399</f>
        <v>7030 PSYCH OLDER ADULT SERV OFFSITE</v>
      </c>
    </row>
    <row r="389" spans="1:43" ht="20.25" hidden="1" customHeight="1" x14ac:dyDescent="0.25">
      <c r="A389" s="2109" t="s">
        <v>1797</v>
      </c>
      <c r="B389" s="2058" t="s">
        <v>2494</v>
      </c>
      <c r="C389" s="2060">
        <v>16</v>
      </c>
      <c r="D389" s="2060">
        <v>20</v>
      </c>
      <c r="E389" s="2060">
        <v>63</v>
      </c>
      <c r="F389" s="2060">
        <v>62</v>
      </c>
      <c r="G389" s="2060">
        <v>14851</v>
      </c>
      <c r="H389" s="2060">
        <v>12063</v>
      </c>
      <c r="I389" s="2060">
        <v>5316</v>
      </c>
      <c r="J389" s="2060">
        <v>5269</v>
      </c>
      <c r="K389" s="2060">
        <v>2954</v>
      </c>
      <c r="L389" s="2060">
        <v>2449</v>
      </c>
      <c r="M389" s="2060">
        <v>2362</v>
      </c>
      <c r="N389" s="2060">
        <v>2819</v>
      </c>
      <c r="O389" s="2060">
        <v>589</v>
      </c>
      <c r="P389" s="2060">
        <v>361</v>
      </c>
      <c r="Q389" s="2060">
        <v>1267</v>
      </c>
      <c r="R389" s="2060">
        <v>747</v>
      </c>
      <c r="S389" s="2060">
        <v>506</v>
      </c>
      <c r="T389" s="2060">
        <v>1711</v>
      </c>
      <c r="U389" s="2061" t="str">
        <f t="shared" si="6"/>
        <v>2200 STRONG WEST EMERGENCY BROCKPORT</v>
      </c>
      <c r="W389" s="455" t="b">
        <f>+'17HPM_DATA_INPUT'!C398='XX_17CK AUDITTO INPUT'!U389</f>
        <v>1</v>
      </c>
      <c r="X389" s="2065">
        <f>+'17HPM_DATA_INPUT'!D398-'XX_17CK AUDITTO INPUT'!C389</f>
        <v>21</v>
      </c>
      <c r="Y389" s="2065">
        <f>+'17HPM_DATA_INPUT'!E398-'XX_17CK AUDITTO INPUT'!D389</f>
        <v>21</v>
      </c>
      <c r="Z389" s="2065">
        <f>+'17HPM_DATA_INPUT'!F398-'XX_17CK AUDITTO INPUT'!E389</f>
        <v>69</v>
      </c>
      <c r="AA389" s="2065">
        <f>+'17HPM_DATA_INPUT'!G398-'XX_17CK AUDITTO INPUT'!F389</f>
        <v>67</v>
      </c>
      <c r="AB389" s="2065">
        <f>+'17HPM_DATA_INPUT'!H398-'XX_17CK AUDITTO INPUT'!G389</f>
        <v>23649</v>
      </c>
      <c r="AC389" s="2065">
        <f>+'17HPM_DATA_INPUT'!I398-'XX_17CK AUDITTO INPUT'!H389</f>
        <v>21884</v>
      </c>
      <c r="AD389" s="2065">
        <f>+'17HPM_DATA_INPUT'!J398-'XX_17CK AUDITTO INPUT'!I389</f>
        <v>9328</v>
      </c>
      <c r="AE389" s="2065">
        <f>+'17HPM_DATA_INPUT'!K398-'XX_17CK AUDITTO INPUT'!J389</f>
        <v>9045</v>
      </c>
      <c r="AF389" s="2065">
        <f>+'17HPM_DATA_INPUT'!L398-'XX_17CK AUDITTO INPUT'!K389</f>
        <v>4310</v>
      </c>
      <c r="AG389" s="2065">
        <f>+'17HPM_DATA_INPUT'!M398-'XX_17CK AUDITTO INPUT'!L389</f>
        <v>4227</v>
      </c>
      <c r="AH389" s="2065">
        <f>+'17HPM_DATA_INPUT'!N398-'XX_17CK AUDITTO INPUT'!M389</f>
        <v>5018</v>
      </c>
      <c r="AI389" s="2065">
        <f>+'17HPM_DATA_INPUT'!O398-'XX_17CK AUDITTO INPUT'!N389</f>
        <v>4820</v>
      </c>
      <c r="AJ389" s="2065">
        <f>+'17HPM_DATA_INPUT'!P398-'XX_17CK AUDITTO INPUT'!O389</f>
        <v>820</v>
      </c>
      <c r="AK389" s="2065">
        <f>+'17HPM_DATA_INPUT'!Q398-'XX_17CK AUDITTO INPUT'!P389</f>
        <v>622</v>
      </c>
      <c r="AL389" s="2065">
        <f>+'17HPM_DATA_INPUT'!R398-'XX_17CK AUDITTO INPUT'!Q389</f>
        <v>1951</v>
      </c>
      <c r="AM389" s="2065">
        <f>+'17HPM_DATA_INPUT'!S398-'XX_17CK AUDITTO INPUT'!R389</f>
        <v>1290</v>
      </c>
      <c r="AN389" s="2065">
        <f>+'17HPM_DATA_INPUT'!T398-'XX_17CK AUDITTO INPUT'!S389</f>
        <v>2247</v>
      </c>
      <c r="AO389" s="2065">
        <f>+'17HPM_DATA_INPUT'!U398-'XX_17CK AUDITTO INPUT'!T389</f>
        <v>2908</v>
      </c>
      <c r="AQ389" s="455" t="str">
        <f>'Departmental PL'!D400</f>
        <v>7040 PSYCH DEAF WELLNESS CENTER</v>
      </c>
    </row>
    <row r="390" spans="1:43" ht="20.25" hidden="1" customHeight="1" x14ac:dyDescent="0.25">
      <c r="A390" s="2123" t="s">
        <v>1617</v>
      </c>
      <c r="B390" s="2074" t="s">
        <v>2495</v>
      </c>
      <c r="C390" s="2075">
        <v>1</v>
      </c>
      <c r="D390" s="2075">
        <v>0</v>
      </c>
      <c r="E390" s="2075">
        <v>3</v>
      </c>
      <c r="F390" s="2075">
        <v>0</v>
      </c>
      <c r="G390" s="2075">
        <v>476</v>
      </c>
      <c r="H390" s="2075">
        <v>0</v>
      </c>
      <c r="I390" s="2075">
        <v>255</v>
      </c>
      <c r="J390" s="2075">
        <v>0</v>
      </c>
      <c r="K390" s="2075">
        <v>128</v>
      </c>
      <c r="L390" s="2075">
        <v>0</v>
      </c>
      <c r="M390" s="2075">
        <v>127</v>
      </c>
      <c r="N390" s="2075">
        <v>0</v>
      </c>
      <c r="O390" s="2075">
        <v>0</v>
      </c>
      <c r="P390" s="2075">
        <v>0</v>
      </c>
      <c r="Q390" s="2075">
        <v>31</v>
      </c>
      <c r="R390" s="2075">
        <v>0</v>
      </c>
      <c r="S390" s="2075">
        <v>96</v>
      </c>
      <c r="T390" s="2075">
        <v>0</v>
      </c>
      <c r="U390" s="2061" t="str">
        <f t="shared" si="6"/>
        <v>2210 STRONG WEST URG CR SPENCERPORT</v>
      </c>
      <c r="W390" s="455" t="b">
        <f>+'17HPM_DATA_INPUT'!C399='XX_17CK AUDITTO INPUT'!U390</f>
        <v>1</v>
      </c>
      <c r="X390" s="2065">
        <f>+'17HPM_DATA_INPUT'!D399-'XX_17CK AUDITTO INPUT'!C390</f>
        <v>0</v>
      </c>
      <c r="Y390" s="2065">
        <f>+'17HPM_DATA_INPUT'!E399-'XX_17CK AUDITTO INPUT'!D390</f>
        <v>0</v>
      </c>
      <c r="Z390" s="2065">
        <f>+'17HPM_DATA_INPUT'!F399-'XX_17CK AUDITTO INPUT'!E390</f>
        <v>0</v>
      </c>
      <c r="AA390" s="2065">
        <f>+'17HPM_DATA_INPUT'!G399-'XX_17CK AUDITTO INPUT'!F390</f>
        <v>0</v>
      </c>
      <c r="AB390" s="2065">
        <f>+'17HPM_DATA_INPUT'!H399-'XX_17CK AUDITTO INPUT'!G390</f>
        <v>0</v>
      </c>
      <c r="AC390" s="2065">
        <f>+'17HPM_DATA_INPUT'!I399-'XX_17CK AUDITTO INPUT'!H390</f>
        <v>0</v>
      </c>
      <c r="AD390" s="2065">
        <f>+'17HPM_DATA_INPUT'!J399-'XX_17CK AUDITTO INPUT'!I390</f>
        <v>0</v>
      </c>
      <c r="AE390" s="2065">
        <f>+'17HPM_DATA_INPUT'!K399-'XX_17CK AUDITTO INPUT'!J390</f>
        <v>0</v>
      </c>
      <c r="AF390" s="2065">
        <f>+'17HPM_DATA_INPUT'!L399-'XX_17CK AUDITTO INPUT'!K390</f>
        <v>24</v>
      </c>
      <c r="AG390" s="2065">
        <f>+'17HPM_DATA_INPUT'!M399-'XX_17CK AUDITTO INPUT'!L390</f>
        <v>0</v>
      </c>
      <c r="AH390" s="2065">
        <f>+'17HPM_DATA_INPUT'!N399-'XX_17CK AUDITTO INPUT'!M390</f>
        <v>-24</v>
      </c>
      <c r="AI390" s="2065">
        <f>+'17HPM_DATA_INPUT'!O399-'XX_17CK AUDITTO INPUT'!N390</f>
        <v>0</v>
      </c>
      <c r="AJ390" s="2065">
        <f>+'17HPM_DATA_INPUT'!P399-'XX_17CK AUDITTO INPUT'!O390</f>
        <v>0</v>
      </c>
      <c r="AK390" s="2065">
        <f>+'17HPM_DATA_INPUT'!Q399-'XX_17CK AUDITTO INPUT'!P390</f>
        <v>0</v>
      </c>
      <c r="AL390" s="2065">
        <f>+'17HPM_DATA_INPUT'!R399-'XX_17CK AUDITTO INPUT'!Q390</f>
        <v>1</v>
      </c>
      <c r="AM390" s="2065">
        <f>+'17HPM_DATA_INPUT'!S399-'XX_17CK AUDITTO INPUT'!R390</f>
        <v>0</v>
      </c>
      <c r="AN390" s="2065">
        <f>+'17HPM_DATA_INPUT'!T399-'XX_17CK AUDITTO INPUT'!S390</f>
        <v>-25</v>
      </c>
      <c r="AO390" s="2065">
        <f>+'17HPM_DATA_INPUT'!U399-'XX_17CK AUDITTO INPUT'!T390</f>
        <v>0</v>
      </c>
      <c r="AQ390" s="455" t="str">
        <f>'Departmental PL'!D401</f>
        <v>7050 PSYCH FAMILY &amp; MARRIAGE</v>
      </c>
    </row>
    <row r="391" spans="1:43" ht="20.25" hidden="1" customHeight="1" x14ac:dyDescent="0.25">
      <c r="A391" s="2032" t="s">
        <v>1618</v>
      </c>
      <c r="B391" s="2072" t="s">
        <v>2307</v>
      </c>
      <c r="C391" s="2073">
        <v>17</v>
      </c>
      <c r="D391" s="2073">
        <v>20</v>
      </c>
      <c r="E391" s="2073">
        <v>66</v>
      </c>
      <c r="F391" s="2073">
        <v>62</v>
      </c>
      <c r="G391" s="2073">
        <v>15327</v>
      </c>
      <c r="H391" s="2073">
        <v>12063</v>
      </c>
      <c r="I391" s="2073">
        <v>5571</v>
      </c>
      <c r="J391" s="2073">
        <v>5269</v>
      </c>
      <c r="K391" s="2073">
        <v>3082</v>
      </c>
      <c r="L391" s="2073">
        <v>2449</v>
      </c>
      <c r="M391" s="2073">
        <v>2489</v>
      </c>
      <c r="N391" s="2073">
        <v>2819</v>
      </c>
      <c r="O391" s="2073">
        <v>589</v>
      </c>
      <c r="P391" s="2073">
        <v>361</v>
      </c>
      <c r="Q391" s="2073">
        <v>1298</v>
      </c>
      <c r="R391" s="2073">
        <v>747</v>
      </c>
      <c r="S391" s="2073">
        <v>602</v>
      </c>
      <c r="T391" s="2073">
        <v>1711</v>
      </c>
      <c r="U391" s="2061" t="str">
        <f t="shared" si="6"/>
        <v>Total ASC</v>
      </c>
      <c r="W391" s="455" t="b">
        <f>+'17HPM_DATA_INPUT'!C400='XX_17CK AUDITTO INPUT'!U391</f>
        <v>1</v>
      </c>
      <c r="X391" s="2065">
        <f>+'17HPM_DATA_INPUT'!D400-'XX_17CK AUDITTO INPUT'!C391</f>
        <v>21</v>
      </c>
      <c r="Y391" s="2065">
        <f>+'17HPM_DATA_INPUT'!E400-'XX_17CK AUDITTO INPUT'!D391</f>
        <v>21</v>
      </c>
      <c r="Z391" s="2065">
        <f>+'17HPM_DATA_INPUT'!F400-'XX_17CK AUDITTO INPUT'!E391</f>
        <v>69</v>
      </c>
      <c r="AA391" s="2065">
        <f>+'17HPM_DATA_INPUT'!G400-'XX_17CK AUDITTO INPUT'!F391</f>
        <v>67</v>
      </c>
      <c r="AB391" s="2065">
        <f>+'17HPM_DATA_INPUT'!H400-'XX_17CK AUDITTO INPUT'!G391</f>
        <v>23649</v>
      </c>
      <c r="AC391" s="2065">
        <f>+'17HPM_DATA_INPUT'!I400-'XX_17CK AUDITTO INPUT'!H391</f>
        <v>21884</v>
      </c>
      <c r="AD391" s="2065">
        <f>+'17HPM_DATA_INPUT'!J400-'XX_17CK AUDITTO INPUT'!I391</f>
        <v>9328</v>
      </c>
      <c r="AE391" s="2065">
        <f>+'17HPM_DATA_INPUT'!K400-'XX_17CK AUDITTO INPUT'!J391</f>
        <v>9045</v>
      </c>
      <c r="AF391" s="2065">
        <f>+'17HPM_DATA_INPUT'!L400-'XX_17CK AUDITTO INPUT'!K391</f>
        <v>4334</v>
      </c>
      <c r="AG391" s="2065">
        <f>+'17HPM_DATA_INPUT'!M400-'XX_17CK AUDITTO INPUT'!L391</f>
        <v>4227</v>
      </c>
      <c r="AH391" s="2065">
        <f>+'17HPM_DATA_INPUT'!N400-'XX_17CK AUDITTO INPUT'!M391</f>
        <v>4994</v>
      </c>
      <c r="AI391" s="2065">
        <f>+'17HPM_DATA_INPUT'!O400-'XX_17CK AUDITTO INPUT'!N391</f>
        <v>4820</v>
      </c>
      <c r="AJ391" s="2065">
        <f>+'17HPM_DATA_INPUT'!P400-'XX_17CK AUDITTO INPUT'!O391</f>
        <v>820</v>
      </c>
      <c r="AK391" s="2065">
        <f>+'17HPM_DATA_INPUT'!Q400-'XX_17CK AUDITTO INPUT'!P391</f>
        <v>622</v>
      </c>
      <c r="AL391" s="2065">
        <f>+'17HPM_DATA_INPUT'!R400-'XX_17CK AUDITTO INPUT'!Q391</f>
        <v>1952</v>
      </c>
      <c r="AM391" s="2065">
        <f>+'17HPM_DATA_INPUT'!S400-'XX_17CK AUDITTO INPUT'!R391</f>
        <v>1290</v>
      </c>
      <c r="AN391" s="2065">
        <f>+'17HPM_DATA_INPUT'!T400-'XX_17CK AUDITTO INPUT'!S391</f>
        <v>2222</v>
      </c>
      <c r="AO391" s="2065">
        <f>+'17HPM_DATA_INPUT'!U400-'XX_17CK AUDITTO INPUT'!T391</f>
        <v>2908</v>
      </c>
      <c r="AQ391" s="455" t="str">
        <f>'Departmental PL'!D402</f>
        <v>7230 PSYCH ADULT PARTIAL HOSP</v>
      </c>
    </row>
    <row r="392" spans="1:43" ht="20.25" hidden="1" customHeight="1" x14ac:dyDescent="0.25">
      <c r="A392" s="2109" t="s">
        <v>1797</v>
      </c>
      <c r="B392" s="2058" t="s">
        <v>2494</v>
      </c>
      <c r="C392" s="2060">
        <v>119</v>
      </c>
      <c r="D392" s="2060">
        <v>139</v>
      </c>
      <c r="E392" s="2060">
        <v>485</v>
      </c>
      <c r="F392" s="2060">
        <v>444</v>
      </c>
      <c r="G392" s="2060">
        <v>144707</v>
      </c>
      <c r="H392" s="2060">
        <v>129667</v>
      </c>
      <c r="I392" s="2060">
        <v>61965</v>
      </c>
      <c r="J392" s="2060">
        <v>50774</v>
      </c>
      <c r="K392" s="2060">
        <v>28782</v>
      </c>
      <c r="L392" s="2060">
        <v>26360</v>
      </c>
      <c r="M392" s="2060">
        <v>33183</v>
      </c>
      <c r="N392" s="2060">
        <v>24414</v>
      </c>
      <c r="O392" s="2060">
        <v>5737</v>
      </c>
      <c r="P392" s="2060">
        <v>3880</v>
      </c>
      <c r="Q392" s="2060">
        <v>12344</v>
      </c>
      <c r="R392" s="2060">
        <v>8042</v>
      </c>
      <c r="S392" s="2060">
        <v>15103</v>
      </c>
      <c r="T392" s="2060">
        <v>12492</v>
      </c>
      <c r="U392" s="2061" t="str">
        <f t="shared" si="6"/>
        <v>2200 STRONG WEST EMERGENCY BROCKPORT</v>
      </c>
      <c r="W392" s="455" t="b">
        <f>+'17HPM_DATA_INPUT'!C401='XX_17CK AUDITTO INPUT'!U392</f>
        <v>1</v>
      </c>
      <c r="X392" s="2065">
        <f>+'17HPM_DATA_INPUT'!D401-'XX_17CK AUDITTO INPUT'!C392</f>
        <v>114</v>
      </c>
      <c r="Y392" s="2065">
        <f>+'17HPM_DATA_INPUT'!E401-'XX_17CK AUDITTO INPUT'!D392</f>
        <v>100</v>
      </c>
      <c r="Z392" s="2065">
        <f>+'17HPM_DATA_INPUT'!F401-'XX_17CK AUDITTO INPUT'!E392</f>
        <v>407</v>
      </c>
      <c r="AA392" s="2065">
        <f>+'17HPM_DATA_INPUT'!G401-'XX_17CK AUDITTO INPUT'!F392</f>
        <v>386</v>
      </c>
      <c r="AB392" s="2065">
        <f>+'17HPM_DATA_INPUT'!H401-'XX_17CK AUDITTO INPUT'!G392</f>
        <v>141006</v>
      </c>
      <c r="AC392" s="2065">
        <f>+'17HPM_DATA_INPUT'!I401-'XX_17CK AUDITTO INPUT'!H392</f>
        <v>102393</v>
      </c>
      <c r="AD392" s="2065">
        <f>+'17HPM_DATA_INPUT'!J401-'XX_17CK AUDITTO INPUT'!I392</f>
        <v>57212</v>
      </c>
      <c r="AE392" s="2065">
        <f>+'17HPM_DATA_INPUT'!K401-'XX_17CK AUDITTO INPUT'!J392</f>
        <v>43119</v>
      </c>
      <c r="AF392" s="2065">
        <f>+'17HPM_DATA_INPUT'!L401-'XX_17CK AUDITTO INPUT'!K392</f>
        <v>25385</v>
      </c>
      <c r="AG392" s="2065">
        <f>+'17HPM_DATA_INPUT'!M401-'XX_17CK AUDITTO INPUT'!L392</f>
        <v>19797</v>
      </c>
      <c r="AH392" s="2065">
        <f>+'17HPM_DATA_INPUT'!N401-'XX_17CK AUDITTO INPUT'!M392</f>
        <v>31827</v>
      </c>
      <c r="AI392" s="2065">
        <f>+'17HPM_DATA_INPUT'!O401-'XX_17CK AUDITTO INPUT'!N392</f>
        <v>23322</v>
      </c>
      <c r="AJ392" s="2065">
        <f>+'17HPM_DATA_INPUT'!P401-'XX_17CK AUDITTO INPUT'!O392</f>
        <v>4771</v>
      </c>
      <c r="AK392" s="2065">
        <f>+'17HPM_DATA_INPUT'!Q401-'XX_17CK AUDITTO INPUT'!P392</f>
        <v>2915</v>
      </c>
      <c r="AL392" s="2065">
        <f>+'17HPM_DATA_INPUT'!R401-'XX_17CK AUDITTO INPUT'!Q392</f>
        <v>11652</v>
      </c>
      <c r="AM392" s="2065">
        <f>+'17HPM_DATA_INPUT'!S401-'XX_17CK AUDITTO INPUT'!R392</f>
        <v>6040</v>
      </c>
      <c r="AN392" s="2065">
        <f>+'17HPM_DATA_INPUT'!T401-'XX_17CK AUDITTO INPUT'!S392</f>
        <v>15404</v>
      </c>
      <c r="AO392" s="2065">
        <f>+'17HPM_DATA_INPUT'!U401-'XX_17CK AUDITTO INPUT'!T392</f>
        <v>14367</v>
      </c>
      <c r="AQ392" s="455" t="str">
        <f>'Departmental PL'!D403</f>
        <v>7260 PSYCH CHILD PARTIAL HOSP</v>
      </c>
    </row>
    <row r="393" spans="1:43" ht="20.25" hidden="1" customHeight="1" x14ac:dyDescent="0.25">
      <c r="A393" s="2067" t="s">
        <v>1617</v>
      </c>
      <c r="B393" s="2074" t="s">
        <v>2495</v>
      </c>
      <c r="C393" s="2075"/>
      <c r="D393" s="2075"/>
      <c r="E393" s="2075"/>
      <c r="F393" s="2075"/>
      <c r="G393" s="2075"/>
      <c r="H393" s="2075"/>
      <c r="I393" s="2075"/>
      <c r="J393" s="2075"/>
      <c r="K393" s="2075"/>
      <c r="L393" s="2075"/>
      <c r="M393" s="2075"/>
      <c r="N393" s="2075"/>
      <c r="O393" s="2075"/>
      <c r="P393" s="2075"/>
      <c r="Q393" s="2075"/>
      <c r="R393" s="2075"/>
      <c r="S393" s="2075"/>
      <c r="T393" s="2075"/>
      <c r="U393" s="2061" t="str">
        <f t="shared" si="6"/>
        <v>2210 STRONG WEST URG CR SPENCERPORT</v>
      </c>
      <c r="W393" s="455" t="b">
        <f>+'17HPM_DATA_INPUT'!C402='XX_17CK AUDITTO INPUT'!U393</f>
        <v>1</v>
      </c>
      <c r="X393" s="2065">
        <f>+'17HPM_DATA_INPUT'!D402-'XX_17CK AUDITTO INPUT'!C393</f>
        <v>1</v>
      </c>
      <c r="Y393" s="2065">
        <f>+'17HPM_DATA_INPUT'!E402-'XX_17CK AUDITTO INPUT'!D393</f>
        <v>0</v>
      </c>
      <c r="Z393" s="2065">
        <f>+'17HPM_DATA_INPUT'!F402-'XX_17CK AUDITTO INPUT'!E393</f>
        <v>3</v>
      </c>
      <c r="AA393" s="2065">
        <f>+'17HPM_DATA_INPUT'!G402-'XX_17CK AUDITTO INPUT'!F393</f>
        <v>0</v>
      </c>
      <c r="AB393" s="2065">
        <f>+'17HPM_DATA_INPUT'!H402-'XX_17CK AUDITTO INPUT'!G393</f>
        <v>150</v>
      </c>
      <c r="AC393" s="2065">
        <f>+'17HPM_DATA_INPUT'!I402-'XX_17CK AUDITTO INPUT'!H393</f>
        <v>0</v>
      </c>
      <c r="AD393" s="2065">
        <f>+'17HPM_DATA_INPUT'!J402-'XX_17CK AUDITTO INPUT'!I393</f>
        <v>71</v>
      </c>
      <c r="AE393" s="2065">
        <f>+'17HPM_DATA_INPUT'!K402-'XX_17CK AUDITTO INPUT'!J393</f>
        <v>0</v>
      </c>
      <c r="AF393" s="2065">
        <f>+'17HPM_DATA_INPUT'!L402-'XX_17CK AUDITTO INPUT'!K393</f>
        <v>48</v>
      </c>
      <c r="AG393" s="2065">
        <f>+'17HPM_DATA_INPUT'!M402-'XX_17CK AUDITTO INPUT'!L393</f>
        <v>0</v>
      </c>
      <c r="AH393" s="2065">
        <f>+'17HPM_DATA_INPUT'!N402-'XX_17CK AUDITTO INPUT'!M393</f>
        <v>23</v>
      </c>
      <c r="AI393" s="2065">
        <f>+'17HPM_DATA_INPUT'!O402-'XX_17CK AUDITTO INPUT'!N393</f>
        <v>0</v>
      </c>
      <c r="AJ393" s="2065">
        <f>+'17HPM_DATA_INPUT'!P402-'XX_17CK AUDITTO INPUT'!O393</f>
        <v>0</v>
      </c>
      <c r="AK393" s="2065">
        <f>+'17HPM_DATA_INPUT'!Q402-'XX_17CK AUDITTO INPUT'!P393</f>
        <v>0</v>
      </c>
      <c r="AL393" s="2065">
        <f>+'17HPM_DATA_INPUT'!R402-'XX_17CK AUDITTO INPUT'!Q393</f>
        <v>10</v>
      </c>
      <c r="AM393" s="2065">
        <f>+'17HPM_DATA_INPUT'!S402-'XX_17CK AUDITTO INPUT'!R393</f>
        <v>0</v>
      </c>
      <c r="AN393" s="2065">
        <f>+'17HPM_DATA_INPUT'!T402-'XX_17CK AUDITTO INPUT'!S393</f>
        <v>13</v>
      </c>
      <c r="AO393" s="2065">
        <f>+'17HPM_DATA_INPUT'!U402-'XX_17CK AUDITTO INPUT'!T393</f>
        <v>0</v>
      </c>
      <c r="AQ393" s="455" t="str">
        <f>'Departmental PL'!D404</f>
        <v>7270 PSYCH ECT</v>
      </c>
    </row>
    <row r="394" spans="1:43" ht="20.25" hidden="1" customHeight="1" x14ac:dyDescent="0.25">
      <c r="A394" s="2033" t="s">
        <v>1618</v>
      </c>
      <c r="B394" s="2076" t="s">
        <v>2308</v>
      </c>
      <c r="C394" s="2077">
        <v>119</v>
      </c>
      <c r="D394" s="2077">
        <v>139</v>
      </c>
      <c r="E394" s="2077">
        <v>485</v>
      </c>
      <c r="F394" s="2077">
        <v>444</v>
      </c>
      <c r="G394" s="2077">
        <v>144707</v>
      </c>
      <c r="H394" s="2077">
        <v>129667</v>
      </c>
      <c r="I394" s="2077">
        <v>61965</v>
      </c>
      <c r="J394" s="2077">
        <v>50774</v>
      </c>
      <c r="K394" s="2077">
        <v>28782</v>
      </c>
      <c r="L394" s="2077">
        <v>26360</v>
      </c>
      <c r="M394" s="2077">
        <v>33183</v>
      </c>
      <c r="N394" s="2077">
        <v>24414</v>
      </c>
      <c r="O394" s="2077">
        <v>5737</v>
      </c>
      <c r="P394" s="2077">
        <v>3880</v>
      </c>
      <c r="Q394" s="2077">
        <v>12344</v>
      </c>
      <c r="R394" s="2077">
        <v>8042</v>
      </c>
      <c r="S394" s="2077">
        <v>15103</v>
      </c>
      <c r="T394" s="2077">
        <v>12492</v>
      </c>
      <c r="U394" s="2061" t="str">
        <f t="shared" si="6"/>
        <v>Total OBS</v>
      </c>
      <c r="W394" s="455" t="b">
        <f>+'17HPM_DATA_INPUT'!C403='XX_17CK AUDITTO INPUT'!U394</f>
        <v>1</v>
      </c>
      <c r="X394" s="2065">
        <f>+'17HPM_DATA_INPUT'!D403-'XX_17CK AUDITTO INPUT'!C394</f>
        <v>115</v>
      </c>
      <c r="Y394" s="2065">
        <f>+'17HPM_DATA_INPUT'!E403-'XX_17CK AUDITTO INPUT'!D394</f>
        <v>100</v>
      </c>
      <c r="Z394" s="2065">
        <f>+'17HPM_DATA_INPUT'!F403-'XX_17CK AUDITTO INPUT'!E394</f>
        <v>410</v>
      </c>
      <c r="AA394" s="2065">
        <f>+'17HPM_DATA_INPUT'!G403-'XX_17CK AUDITTO INPUT'!F394</f>
        <v>386</v>
      </c>
      <c r="AB394" s="2065">
        <f>+'17HPM_DATA_INPUT'!H403-'XX_17CK AUDITTO INPUT'!G394</f>
        <v>141156</v>
      </c>
      <c r="AC394" s="2065">
        <f>+'17HPM_DATA_INPUT'!I403-'XX_17CK AUDITTO INPUT'!H394</f>
        <v>102393</v>
      </c>
      <c r="AD394" s="2065">
        <f>+'17HPM_DATA_INPUT'!J403-'XX_17CK AUDITTO INPUT'!I394</f>
        <v>57283</v>
      </c>
      <c r="AE394" s="2065">
        <f>+'17HPM_DATA_INPUT'!K403-'XX_17CK AUDITTO INPUT'!J394</f>
        <v>43119</v>
      </c>
      <c r="AF394" s="2065">
        <f>+'17HPM_DATA_INPUT'!L403-'XX_17CK AUDITTO INPUT'!K394</f>
        <v>25433</v>
      </c>
      <c r="AG394" s="2065">
        <f>+'17HPM_DATA_INPUT'!M403-'XX_17CK AUDITTO INPUT'!L394</f>
        <v>19797</v>
      </c>
      <c r="AH394" s="2065">
        <f>+'17HPM_DATA_INPUT'!N403-'XX_17CK AUDITTO INPUT'!M394</f>
        <v>31850</v>
      </c>
      <c r="AI394" s="2065">
        <f>+'17HPM_DATA_INPUT'!O403-'XX_17CK AUDITTO INPUT'!N394</f>
        <v>23322</v>
      </c>
      <c r="AJ394" s="2065">
        <f>+'17HPM_DATA_INPUT'!P403-'XX_17CK AUDITTO INPUT'!O394</f>
        <v>4771</v>
      </c>
      <c r="AK394" s="2065">
        <f>+'17HPM_DATA_INPUT'!Q403-'XX_17CK AUDITTO INPUT'!P394</f>
        <v>2915</v>
      </c>
      <c r="AL394" s="2065">
        <f>+'17HPM_DATA_INPUT'!R403-'XX_17CK AUDITTO INPUT'!Q394</f>
        <v>11662</v>
      </c>
      <c r="AM394" s="2065">
        <f>+'17HPM_DATA_INPUT'!S403-'XX_17CK AUDITTO INPUT'!R394</f>
        <v>6040</v>
      </c>
      <c r="AN394" s="2065">
        <f>+'17HPM_DATA_INPUT'!T403-'XX_17CK AUDITTO INPUT'!S394</f>
        <v>15417</v>
      </c>
      <c r="AO394" s="2065">
        <f>+'17HPM_DATA_INPUT'!U403-'XX_17CK AUDITTO INPUT'!T394</f>
        <v>14367</v>
      </c>
      <c r="AQ394" s="455" t="str">
        <f>'Departmental PL'!D405</f>
        <v>7320 CHEMICAL DEPENDENCY PROGRAM</v>
      </c>
    </row>
    <row r="395" spans="1:43" ht="20.25" hidden="1" customHeight="1" x14ac:dyDescent="0.25">
      <c r="A395" s="2095"/>
      <c r="B395" s="2095" t="s">
        <v>2496</v>
      </c>
      <c r="C395" s="2095">
        <v>13024</v>
      </c>
      <c r="D395" s="2091">
        <v>12140</v>
      </c>
      <c r="E395" s="2092">
        <v>28275</v>
      </c>
      <c r="F395" s="2092">
        <v>27659</v>
      </c>
      <c r="G395" s="2092">
        <v>8665145</v>
      </c>
      <c r="H395" s="2092">
        <v>8050705</v>
      </c>
      <c r="I395" s="2092">
        <v>3453353</v>
      </c>
      <c r="J395" s="2092">
        <v>3229221</v>
      </c>
      <c r="K395" s="2092">
        <v>1851848</v>
      </c>
      <c r="L395" s="2092">
        <v>1812257</v>
      </c>
      <c r="M395" s="2092">
        <v>1601505</v>
      </c>
      <c r="N395" s="2092">
        <v>1416965</v>
      </c>
      <c r="O395" s="2092">
        <v>271347</v>
      </c>
      <c r="P395" s="2092">
        <v>196179</v>
      </c>
      <c r="Q395" s="2092">
        <v>703562</v>
      </c>
      <c r="R395" s="2092">
        <v>490970</v>
      </c>
      <c r="S395" s="2092">
        <v>626596</v>
      </c>
      <c r="T395" s="2092">
        <v>729815</v>
      </c>
      <c r="U395" s="2061" t="str">
        <f t="shared" si="6"/>
        <v>Total 013a Urgent Care Satellite Offices</v>
      </c>
      <c r="W395" s="455" t="b">
        <f>+'17HPM_DATA_INPUT'!C404='XX_17CK AUDITTO INPUT'!U395</f>
        <v>1</v>
      </c>
      <c r="X395" s="2065">
        <f>+'17HPM_DATA_INPUT'!D404-'XX_17CK AUDITTO INPUT'!C395</f>
        <v>13867</v>
      </c>
      <c r="Y395" s="2065">
        <f>+'17HPM_DATA_INPUT'!E404-'XX_17CK AUDITTO INPUT'!D395</f>
        <v>12275</v>
      </c>
      <c r="Z395" s="2065">
        <f>+'17HPM_DATA_INPUT'!F404-'XX_17CK AUDITTO INPUT'!E395</f>
        <v>30717</v>
      </c>
      <c r="AA395" s="2065">
        <f>+'17HPM_DATA_INPUT'!G404-'XX_17CK AUDITTO INPUT'!F395</f>
        <v>27220</v>
      </c>
      <c r="AB395" s="2065">
        <f>+'17HPM_DATA_INPUT'!H404-'XX_17CK AUDITTO INPUT'!G395</f>
        <v>9414099</v>
      </c>
      <c r="AC395" s="2065">
        <f>+'17HPM_DATA_INPUT'!I404-'XX_17CK AUDITTO INPUT'!H395</f>
        <v>8531684</v>
      </c>
      <c r="AD395" s="2065">
        <f>+'17HPM_DATA_INPUT'!J404-'XX_17CK AUDITTO INPUT'!I395</f>
        <v>3589228</v>
      </c>
      <c r="AE395" s="2065">
        <f>+'17HPM_DATA_INPUT'!K404-'XX_17CK AUDITTO INPUT'!J395</f>
        <v>3362411</v>
      </c>
      <c r="AF395" s="2065">
        <f>+'17HPM_DATA_INPUT'!L404-'XX_17CK AUDITTO INPUT'!K395</f>
        <v>2074098</v>
      </c>
      <c r="AG395" s="2065">
        <f>+'17HPM_DATA_INPUT'!M404-'XX_17CK AUDITTO INPUT'!L395</f>
        <v>1848468</v>
      </c>
      <c r="AH395" s="2065">
        <f>+'17HPM_DATA_INPUT'!N404-'XX_17CK AUDITTO INPUT'!M395</f>
        <v>1515130</v>
      </c>
      <c r="AI395" s="2065">
        <f>+'17HPM_DATA_INPUT'!O404-'XX_17CK AUDITTO INPUT'!N395</f>
        <v>1513942</v>
      </c>
      <c r="AJ395" s="2065">
        <f>+'17HPM_DATA_INPUT'!P404-'XX_17CK AUDITTO INPUT'!O395</f>
        <v>248565</v>
      </c>
      <c r="AK395" s="2065">
        <f>+'17HPM_DATA_INPUT'!Q404-'XX_17CK AUDITTO INPUT'!P395</f>
        <v>195840</v>
      </c>
      <c r="AL395" s="2065">
        <f>+'17HPM_DATA_INPUT'!R404-'XX_17CK AUDITTO INPUT'!Q395</f>
        <v>743989</v>
      </c>
      <c r="AM395" s="2065">
        <f>+'17HPM_DATA_INPUT'!S404-'XX_17CK AUDITTO INPUT'!R395</f>
        <v>497043</v>
      </c>
      <c r="AN395" s="2065">
        <f>+'17HPM_DATA_INPUT'!T404-'XX_17CK AUDITTO INPUT'!S395</f>
        <v>522576</v>
      </c>
      <c r="AO395" s="2065">
        <f>+'17HPM_DATA_INPUT'!U404-'XX_17CK AUDITTO INPUT'!T395</f>
        <v>821060</v>
      </c>
      <c r="AQ395" s="455" t="str">
        <f>'Departmental PL'!D406</f>
        <v>7340 METHADONE CLINIC</v>
      </c>
    </row>
    <row r="396" spans="1:43" ht="20.25" hidden="1" customHeight="1" x14ac:dyDescent="0.25">
      <c r="A396" s="2081"/>
      <c r="B396" s="2101"/>
      <c r="C396" s="2101"/>
      <c r="D396" s="2091"/>
      <c r="E396" s="2092"/>
      <c r="F396" s="2092"/>
      <c r="G396" s="2092"/>
      <c r="H396" s="2092"/>
      <c r="I396" s="2092"/>
      <c r="J396" s="2092"/>
      <c r="K396" s="2092"/>
      <c r="L396" s="2092"/>
      <c r="M396" s="2092"/>
      <c r="N396" s="2092"/>
      <c r="O396" s="2092"/>
      <c r="P396" s="2092"/>
      <c r="Q396" s="2092"/>
      <c r="R396" s="2092"/>
      <c r="S396" s="2092"/>
      <c r="T396" s="2092"/>
      <c r="U396" s="2061" t="str">
        <f t="shared" si="6"/>
        <v/>
      </c>
      <c r="W396" s="455" t="b">
        <f>+'17HPM_DATA_INPUT'!C405='XX_17CK AUDITTO INPUT'!U396</f>
        <v>0</v>
      </c>
      <c r="X396" s="2065" t="e">
        <f>+'17HPM_DATA_INPUT'!D405-'XX_17CK AUDITTO INPUT'!C396</f>
        <v>#VALUE!</v>
      </c>
      <c r="Y396" s="2065" t="e">
        <f>+'17HPM_DATA_INPUT'!E405-'XX_17CK AUDITTO INPUT'!D396</f>
        <v>#VALUE!</v>
      </c>
      <c r="Z396" s="2065" t="e">
        <f>+'17HPM_DATA_INPUT'!F405-'XX_17CK AUDITTO INPUT'!E396</f>
        <v>#VALUE!</v>
      </c>
      <c r="AA396" s="2065" t="e">
        <f>+'17HPM_DATA_INPUT'!G405-'XX_17CK AUDITTO INPUT'!F396</f>
        <v>#VALUE!</v>
      </c>
      <c r="AB396" s="2065" t="e">
        <f>+'17HPM_DATA_INPUT'!H405-'XX_17CK AUDITTO INPUT'!G396</f>
        <v>#VALUE!</v>
      </c>
      <c r="AC396" s="2065" t="e">
        <f>+'17HPM_DATA_INPUT'!I405-'XX_17CK AUDITTO INPUT'!H396</f>
        <v>#VALUE!</v>
      </c>
      <c r="AD396" s="2065" t="e">
        <f>+'17HPM_DATA_INPUT'!J405-'XX_17CK AUDITTO INPUT'!I396</f>
        <v>#VALUE!</v>
      </c>
      <c r="AE396" s="2065" t="e">
        <f>+'17HPM_DATA_INPUT'!K405-'XX_17CK AUDITTO INPUT'!J396</f>
        <v>#VALUE!</v>
      </c>
      <c r="AF396" s="2065" t="e">
        <f>+'17HPM_DATA_INPUT'!L405-'XX_17CK AUDITTO INPUT'!K396</f>
        <v>#VALUE!</v>
      </c>
      <c r="AG396" s="2065" t="e">
        <f>+'17HPM_DATA_INPUT'!M405-'XX_17CK AUDITTO INPUT'!L396</f>
        <v>#VALUE!</v>
      </c>
      <c r="AH396" s="2065" t="e">
        <f>+'17HPM_DATA_INPUT'!N405-'XX_17CK AUDITTO INPUT'!M396</f>
        <v>#VALUE!</v>
      </c>
      <c r="AI396" s="2065" t="e">
        <f>+'17HPM_DATA_INPUT'!O405-'XX_17CK AUDITTO INPUT'!N396</f>
        <v>#VALUE!</v>
      </c>
      <c r="AJ396" s="2065" t="e">
        <f>+'17HPM_DATA_INPUT'!P405-'XX_17CK AUDITTO INPUT'!O396</f>
        <v>#VALUE!</v>
      </c>
      <c r="AK396" s="2065" t="e">
        <f>+'17HPM_DATA_INPUT'!Q405-'XX_17CK AUDITTO INPUT'!P396</f>
        <v>#VALUE!</v>
      </c>
      <c r="AL396" s="2065" t="e">
        <f>+'17HPM_DATA_INPUT'!R405-'XX_17CK AUDITTO INPUT'!Q396</f>
        <v>#VALUE!</v>
      </c>
      <c r="AM396" s="2065" t="e">
        <f>+'17HPM_DATA_INPUT'!S405-'XX_17CK AUDITTO INPUT'!R396</f>
        <v>#VALUE!</v>
      </c>
      <c r="AN396" s="2065" t="e">
        <f>+'17HPM_DATA_INPUT'!T405-'XX_17CK AUDITTO INPUT'!S396</f>
        <v>#VALUE!</v>
      </c>
      <c r="AO396" s="2065" t="e">
        <f>+'17HPM_DATA_INPUT'!U405-'XX_17CK AUDITTO INPUT'!T396</f>
        <v>#VALUE!</v>
      </c>
      <c r="AQ396" s="455" t="str">
        <f>'Departmental PL'!D407</f>
        <v>7400 STRONG TIES CLINIC</v>
      </c>
    </row>
    <row r="397" spans="1:43" ht="20.25" hidden="1" customHeight="1" x14ac:dyDescent="0.25">
      <c r="A397" s="2081"/>
      <c r="B397" s="2082" t="s">
        <v>2497</v>
      </c>
      <c r="C397" s="2083" t="s">
        <v>436</v>
      </c>
      <c r="D397" s="2083" t="s">
        <v>436</v>
      </c>
      <c r="E397" s="2083" t="s">
        <v>436</v>
      </c>
      <c r="F397" s="2083" t="s">
        <v>436</v>
      </c>
      <c r="G397" s="2083" t="s">
        <v>436</v>
      </c>
      <c r="H397" s="2083" t="s">
        <v>436</v>
      </c>
      <c r="I397" s="2083" t="s">
        <v>436</v>
      </c>
      <c r="J397" s="2083" t="s">
        <v>436</v>
      </c>
      <c r="K397" s="2083" t="s">
        <v>436</v>
      </c>
      <c r="L397" s="2083" t="s">
        <v>436</v>
      </c>
      <c r="M397" s="2083" t="s">
        <v>436</v>
      </c>
      <c r="N397" s="2083" t="s">
        <v>436</v>
      </c>
      <c r="O397" s="2083" t="s">
        <v>436</v>
      </c>
      <c r="P397" s="2083" t="s">
        <v>436</v>
      </c>
      <c r="Q397" s="2083" t="s">
        <v>436</v>
      </c>
      <c r="R397" s="2083" t="s">
        <v>436</v>
      </c>
      <c r="S397" s="2083" t="s">
        <v>436</v>
      </c>
      <c r="T397" s="2083" t="s">
        <v>436</v>
      </c>
      <c r="U397" s="2061" t="str">
        <f t="shared" si="6"/>
        <v>014 Clinical Lab &amp; Path</v>
      </c>
      <c r="W397" s="455" t="b">
        <f>+'17HPM_DATA_INPUT'!C406='XX_17CK AUDITTO INPUT'!U397</f>
        <v>0</v>
      </c>
      <c r="X397" s="2065" t="e">
        <f>+'17HPM_DATA_INPUT'!D406-'XX_17CK AUDITTO INPUT'!C397</f>
        <v>#VALUE!</v>
      </c>
      <c r="Y397" s="2065" t="e">
        <f>+'17HPM_DATA_INPUT'!E406-'XX_17CK AUDITTO INPUT'!D397</f>
        <v>#VALUE!</v>
      </c>
      <c r="Z397" s="2065" t="e">
        <f>+'17HPM_DATA_INPUT'!F406-'XX_17CK AUDITTO INPUT'!E397</f>
        <v>#VALUE!</v>
      </c>
      <c r="AA397" s="2065" t="e">
        <f>+'17HPM_DATA_INPUT'!G406-'XX_17CK AUDITTO INPUT'!F397</f>
        <v>#VALUE!</v>
      </c>
      <c r="AB397" s="2065" t="e">
        <f>+'17HPM_DATA_INPUT'!H406-'XX_17CK AUDITTO INPUT'!G397</f>
        <v>#VALUE!</v>
      </c>
      <c r="AC397" s="2065" t="e">
        <f>+'17HPM_DATA_INPUT'!I406-'XX_17CK AUDITTO INPUT'!H397</f>
        <v>#VALUE!</v>
      </c>
      <c r="AD397" s="2065" t="e">
        <f>+'17HPM_DATA_INPUT'!J406-'XX_17CK AUDITTO INPUT'!I397</f>
        <v>#VALUE!</v>
      </c>
      <c r="AE397" s="2065" t="e">
        <f>+'17HPM_DATA_INPUT'!K406-'XX_17CK AUDITTO INPUT'!J397</f>
        <v>#VALUE!</v>
      </c>
      <c r="AF397" s="2065" t="e">
        <f>+'17HPM_DATA_INPUT'!L406-'XX_17CK AUDITTO INPUT'!K397</f>
        <v>#VALUE!</v>
      </c>
      <c r="AG397" s="2065" t="e">
        <f>+'17HPM_DATA_INPUT'!M406-'XX_17CK AUDITTO INPUT'!L397</f>
        <v>#VALUE!</v>
      </c>
      <c r="AH397" s="2065" t="e">
        <f>+'17HPM_DATA_INPUT'!N406-'XX_17CK AUDITTO INPUT'!M397</f>
        <v>#VALUE!</v>
      </c>
      <c r="AI397" s="2065" t="e">
        <f>+'17HPM_DATA_INPUT'!O406-'XX_17CK AUDITTO INPUT'!N397</f>
        <v>#VALUE!</v>
      </c>
      <c r="AJ397" s="2065" t="e">
        <f>+'17HPM_DATA_INPUT'!P406-'XX_17CK AUDITTO INPUT'!O397</f>
        <v>#VALUE!</v>
      </c>
      <c r="AK397" s="2065" t="e">
        <f>+'17HPM_DATA_INPUT'!Q406-'XX_17CK AUDITTO INPUT'!P397</f>
        <v>#VALUE!</v>
      </c>
      <c r="AL397" s="2065" t="e">
        <f>+'17HPM_DATA_INPUT'!R406-'XX_17CK AUDITTO INPUT'!Q397</f>
        <v>#VALUE!</v>
      </c>
      <c r="AM397" s="2065" t="e">
        <f>+'17HPM_DATA_INPUT'!S406-'XX_17CK AUDITTO INPUT'!R397</f>
        <v>#VALUE!</v>
      </c>
      <c r="AN397" s="2065" t="e">
        <f>+'17HPM_DATA_INPUT'!T406-'XX_17CK AUDITTO INPUT'!S397</f>
        <v>#VALUE!</v>
      </c>
      <c r="AO397" s="2065" t="e">
        <f>+'17HPM_DATA_INPUT'!U406-'XX_17CK AUDITTO INPUT'!T397</f>
        <v>#VALUE!</v>
      </c>
      <c r="AQ397" s="455" t="str">
        <f>'Departmental PL'!D408</f>
        <v xml:space="preserve">7420 STRONG TIES CONTINUING TRT </v>
      </c>
    </row>
    <row r="398" spans="1:43" ht="20.25" hidden="1" customHeight="1" x14ac:dyDescent="0.25">
      <c r="A398" s="2067" t="s">
        <v>1619</v>
      </c>
      <c r="B398" s="2058" t="s">
        <v>2498</v>
      </c>
      <c r="C398" s="2060">
        <v>3793</v>
      </c>
      <c r="D398" s="2060">
        <v>3688</v>
      </c>
      <c r="E398" s="2060">
        <v>23192</v>
      </c>
      <c r="F398" s="2060">
        <v>21650</v>
      </c>
      <c r="G398" s="2060">
        <v>7297352</v>
      </c>
      <c r="H398" s="2060">
        <v>2954351</v>
      </c>
      <c r="I398" s="2060">
        <v>2138249</v>
      </c>
      <c r="J398" s="2060">
        <v>957947</v>
      </c>
      <c r="K398" s="2060">
        <v>857295</v>
      </c>
      <c r="L398" s="2060">
        <v>880985</v>
      </c>
      <c r="M398" s="2060">
        <v>1280954</v>
      </c>
      <c r="N398" s="2060">
        <v>76961</v>
      </c>
      <c r="O398" s="2060">
        <v>71600</v>
      </c>
      <c r="P398" s="2060">
        <v>69499</v>
      </c>
      <c r="Q398" s="2060">
        <v>205690</v>
      </c>
      <c r="R398" s="2060">
        <v>187740</v>
      </c>
      <c r="S398" s="2060">
        <v>1003665</v>
      </c>
      <c r="T398" s="2060">
        <v>-180278</v>
      </c>
      <c r="U398" s="2061" t="str">
        <f t="shared" si="6"/>
        <v>3000 BLOOD BANK</v>
      </c>
      <c r="W398" s="455" t="b">
        <f>+'17HPM_DATA_INPUT'!C407='XX_17CK AUDITTO INPUT'!U398</f>
        <v>1</v>
      </c>
      <c r="X398" s="2065">
        <f>+'17HPM_DATA_INPUT'!D407-'XX_17CK AUDITTO INPUT'!C398</f>
        <v>3762</v>
      </c>
      <c r="Y398" s="2065">
        <f>+'17HPM_DATA_INPUT'!E407-'XX_17CK AUDITTO INPUT'!D398</f>
        <v>3573</v>
      </c>
      <c r="Z398" s="2065">
        <f>+'17HPM_DATA_INPUT'!F407-'XX_17CK AUDITTO INPUT'!E398</f>
        <v>21582</v>
      </c>
      <c r="AA398" s="2065">
        <f>+'17HPM_DATA_INPUT'!G407-'XX_17CK AUDITTO INPUT'!F398</f>
        <v>21139</v>
      </c>
      <c r="AB398" s="2065">
        <f>+'17HPM_DATA_INPUT'!H407-'XX_17CK AUDITTO INPUT'!G398</f>
        <v>6898868</v>
      </c>
      <c r="AC398" s="2065">
        <f>+'17HPM_DATA_INPUT'!I407-'XX_17CK AUDITTO INPUT'!H398</f>
        <v>6531141</v>
      </c>
      <c r="AD398" s="2065">
        <f>+'17HPM_DATA_INPUT'!J407-'XX_17CK AUDITTO INPUT'!I398</f>
        <v>1802039</v>
      </c>
      <c r="AE398" s="2065">
        <f>+'17HPM_DATA_INPUT'!K407-'XX_17CK AUDITTO INPUT'!J398</f>
        <v>1891232</v>
      </c>
      <c r="AF398" s="2065">
        <f>+'17HPM_DATA_INPUT'!L407-'XX_17CK AUDITTO INPUT'!K398</f>
        <v>899031</v>
      </c>
      <c r="AG398" s="2065">
        <f>+'17HPM_DATA_INPUT'!M407-'XX_17CK AUDITTO INPUT'!L398</f>
        <v>826112</v>
      </c>
      <c r="AH398" s="2065">
        <f>+'17HPM_DATA_INPUT'!N407-'XX_17CK AUDITTO INPUT'!M398</f>
        <v>903008</v>
      </c>
      <c r="AI398" s="2065">
        <f>+'17HPM_DATA_INPUT'!O407-'XX_17CK AUDITTO INPUT'!N398</f>
        <v>1065121</v>
      </c>
      <c r="AJ398" s="2065">
        <f>+'17HPM_DATA_INPUT'!P407-'XX_17CK AUDITTO INPUT'!O398</f>
        <v>65031</v>
      </c>
      <c r="AK398" s="2065">
        <f>+'17HPM_DATA_INPUT'!Q407-'XX_17CK AUDITTO INPUT'!P398</f>
        <v>65170</v>
      </c>
      <c r="AL398" s="2065">
        <f>+'17HPM_DATA_INPUT'!R407-'XX_17CK AUDITTO INPUT'!Q398</f>
        <v>206321</v>
      </c>
      <c r="AM398" s="2065">
        <f>+'17HPM_DATA_INPUT'!S407-'XX_17CK AUDITTO INPUT'!R398</f>
        <v>176047</v>
      </c>
      <c r="AN398" s="2065">
        <f>+'17HPM_DATA_INPUT'!T407-'XX_17CK AUDITTO INPUT'!S398</f>
        <v>631655</v>
      </c>
      <c r="AO398" s="2065">
        <f>+'17HPM_DATA_INPUT'!U407-'XX_17CK AUDITTO INPUT'!T398</f>
        <v>823904</v>
      </c>
      <c r="AQ398" s="455" t="str">
        <f>'Departmental PL'!D409</f>
        <v>7430 PSYCH LAZOS FUERTES</v>
      </c>
    </row>
    <row r="399" spans="1:43" ht="20.25" hidden="1" customHeight="1" x14ac:dyDescent="0.25">
      <c r="A399" s="2067" t="s">
        <v>1620</v>
      </c>
      <c r="B399" s="2058" t="s">
        <v>2499</v>
      </c>
      <c r="C399" s="2060">
        <v>1891</v>
      </c>
      <c r="D399" s="2060">
        <v>2014</v>
      </c>
      <c r="E399" s="2060">
        <v>15262</v>
      </c>
      <c r="F399" s="2060">
        <v>15250</v>
      </c>
      <c r="G399" s="2060">
        <v>3055218</v>
      </c>
      <c r="H399" s="2060">
        <v>1647403</v>
      </c>
      <c r="I399" s="2060">
        <v>977284</v>
      </c>
      <c r="J399" s="2060">
        <v>486577</v>
      </c>
      <c r="K399" s="2060">
        <v>330851</v>
      </c>
      <c r="L399" s="2060">
        <v>310381</v>
      </c>
      <c r="M399" s="2060">
        <v>646433</v>
      </c>
      <c r="N399" s="2060">
        <v>176196</v>
      </c>
      <c r="O399" s="2060">
        <v>42358</v>
      </c>
      <c r="P399" s="2060">
        <v>42734</v>
      </c>
      <c r="Q399" s="2060">
        <v>106336</v>
      </c>
      <c r="R399" s="2060">
        <v>94451</v>
      </c>
      <c r="S399" s="2060">
        <v>497739</v>
      </c>
      <c r="T399" s="2060">
        <v>39011</v>
      </c>
      <c r="U399" s="2061" t="str">
        <f t="shared" si="6"/>
        <v>3030 HEMATOLOGY</v>
      </c>
      <c r="W399" s="455" t="b">
        <f>+'17HPM_DATA_INPUT'!C408='XX_17CK AUDITTO INPUT'!U399</f>
        <v>1</v>
      </c>
      <c r="X399" s="2065">
        <f>+'17HPM_DATA_INPUT'!D408-'XX_17CK AUDITTO INPUT'!C399</f>
        <v>2017</v>
      </c>
      <c r="Y399" s="2065">
        <f>+'17HPM_DATA_INPUT'!E408-'XX_17CK AUDITTO INPUT'!D399</f>
        <v>1850</v>
      </c>
      <c r="Z399" s="2065">
        <f>+'17HPM_DATA_INPUT'!F408-'XX_17CK AUDITTO INPUT'!E399</f>
        <v>15360</v>
      </c>
      <c r="AA399" s="2065">
        <f>+'17HPM_DATA_INPUT'!G408-'XX_17CK AUDITTO INPUT'!F399</f>
        <v>14735</v>
      </c>
      <c r="AB399" s="2065">
        <f>+'17HPM_DATA_INPUT'!H408-'XX_17CK AUDITTO INPUT'!G399</f>
        <v>3229513</v>
      </c>
      <c r="AC399" s="2065">
        <f>+'17HPM_DATA_INPUT'!I408-'XX_17CK AUDITTO INPUT'!H399</f>
        <v>3112685</v>
      </c>
      <c r="AD399" s="2065">
        <f>+'17HPM_DATA_INPUT'!J408-'XX_17CK AUDITTO INPUT'!I399</f>
        <v>977578</v>
      </c>
      <c r="AE399" s="2065">
        <f>+'17HPM_DATA_INPUT'!K408-'XX_17CK AUDITTO INPUT'!J399</f>
        <v>885679</v>
      </c>
      <c r="AF399" s="2065">
        <f>+'17HPM_DATA_INPUT'!L408-'XX_17CK AUDITTO INPUT'!K399</f>
        <v>338838</v>
      </c>
      <c r="AG399" s="2065">
        <f>+'17HPM_DATA_INPUT'!M408-'XX_17CK AUDITTO INPUT'!L399</f>
        <v>315736</v>
      </c>
      <c r="AH399" s="2065">
        <f>+'17HPM_DATA_INPUT'!N408-'XX_17CK AUDITTO INPUT'!M399</f>
        <v>638739</v>
      </c>
      <c r="AI399" s="2065">
        <f>+'17HPM_DATA_INPUT'!O408-'XX_17CK AUDITTO INPUT'!N399</f>
        <v>569943</v>
      </c>
      <c r="AJ399" s="2065">
        <f>+'17HPM_DATA_INPUT'!P408-'XX_17CK AUDITTO INPUT'!O399</f>
        <v>40068</v>
      </c>
      <c r="AK399" s="2065">
        <f>+'17HPM_DATA_INPUT'!Q408-'XX_17CK AUDITTO INPUT'!P399</f>
        <v>43472</v>
      </c>
      <c r="AL399" s="2065">
        <f>+'17HPM_DATA_INPUT'!R408-'XX_17CK AUDITTO INPUT'!Q399</f>
        <v>103409</v>
      </c>
      <c r="AM399" s="2065">
        <f>+'17HPM_DATA_INPUT'!S408-'XX_17CK AUDITTO INPUT'!R399</f>
        <v>96080</v>
      </c>
      <c r="AN399" s="2065">
        <f>+'17HPM_DATA_INPUT'!T408-'XX_17CK AUDITTO INPUT'!S399</f>
        <v>495263</v>
      </c>
      <c r="AO399" s="2065">
        <f>+'17HPM_DATA_INPUT'!U408-'XX_17CK AUDITTO INPUT'!T399</f>
        <v>430391</v>
      </c>
      <c r="AQ399" s="455" t="str">
        <f>'Departmental PL'!D410</f>
        <v>7500 ACT PROGRAM*</v>
      </c>
    </row>
    <row r="400" spans="1:43" ht="20.25" hidden="1" customHeight="1" x14ac:dyDescent="0.25">
      <c r="A400" s="2109" t="s">
        <v>1798</v>
      </c>
      <c r="B400" s="2058" t="s">
        <v>2500</v>
      </c>
      <c r="C400" s="2060">
        <v>562</v>
      </c>
      <c r="D400" s="2060">
        <v>441</v>
      </c>
      <c r="E400" s="2060">
        <v>731</v>
      </c>
      <c r="F400" s="2060">
        <v>559</v>
      </c>
      <c r="G400" s="2060">
        <v>462326</v>
      </c>
      <c r="H400" s="2060">
        <v>301734</v>
      </c>
      <c r="I400" s="2060">
        <v>111215</v>
      </c>
      <c r="J400" s="2060">
        <v>64620</v>
      </c>
      <c r="K400" s="2060">
        <v>163996</v>
      </c>
      <c r="L400" s="2060">
        <v>129642</v>
      </c>
      <c r="M400" s="2060">
        <v>-52781</v>
      </c>
      <c r="N400" s="2060">
        <v>-65022</v>
      </c>
      <c r="O400" s="2060">
        <v>2456</v>
      </c>
      <c r="P400" s="2060">
        <v>1875</v>
      </c>
      <c r="Q400" s="2060">
        <v>61190</v>
      </c>
      <c r="R400" s="2060">
        <v>45567</v>
      </c>
      <c r="S400" s="2060">
        <v>-116426</v>
      </c>
      <c r="T400" s="2060">
        <v>-112465</v>
      </c>
      <c r="U400" s="2061" t="str">
        <f t="shared" si="6"/>
        <v>3040 MOLECULAR DIAGNOSTIC LAB</v>
      </c>
      <c r="W400" s="455" t="b">
        <f>+'17HPM_DATA_INPUT'!C409='XX_17CK AUDITTO INPUT'!U400</f>
        <v>1</v>
      </c>
      <c r="X400" s="2065">
        <f>+'17HPM_DATA_INPUT'!D409-'XX_17CK AUDITTO INPUT'!C400</f>
        <v>736</v>
      </c>
      <c r="Y400" s="2065">
        <f>+'17HPM_DATA_INPUT'!E409-'XX_17CK AUDITTO INPUT'!D400</f>
        <v>513</v>
      </c>
      <c r="Z400" s="2065">
        <f>+'17HPM_DATA_INPUT'!F409-'XX_17CK AUDITTO INPUT'!E400</f>
        <v>1088</v>
      </c>
      <c r="AA400" s="2065">
        <f>+'17HPM_DATA_INPUT'!G409-'XX_17CK AUDITTO INPUT'!F400</f>
        <v>664</v>
      </c>
      <c r="AB400" s="2065">
        <f>+'17HPM_DATA_INPUT'!H409-'XX_17CK AUDITTO INPUT'!G400</f>
        <v>685058</v>
      </c>
      <c r="AC400" s="2065">
        <f>+'17HPM_DATA_INPUT'!I409-'XX_17CK AUDITTO INPUT'!H400</f>
        <v>411260</v>
      </c>
      <c r="AD400" s="2065">
        <f>+'17HPM_DATA_INPUT'!J409-'XX_17CK AUDITTO INPUT'!I400</f>
        <v>150232</v>
      </c>
      <c r="AE400" s="2065">
        <f>+'17HPM_DATA_INPUT'!K409-'XX_17CK AUDITTO INPUT'!J400</f>
        <v>91192</v>
      </c>
      <c r="AF400" s="2065">
        <f>+'17HPM_DATA_INPUT'!L409-'XX_17CK AUDITTO INPUT'!K400</f>
        <v>180425</v>
      </c>
      <c r="AG400" s="2065">
        <f>+'17HPM_DATA_INPUT'!M409-'XX_17CK AUDITTO INPUT'!L400</f>
        <v>155735</v>
      </c>
      <c r="AH400" s="2065">
        <f>+'17HPM_DATA_INPUT'!N409-'XX_17CK AUDITTO INPUT'!M400</f>
        <v>-30192</v>
      </c>
      <c r="AI400" s="2065">
        <f>+'17HPM_DATA_INPUT'!O409-'XX_17CK AUDITTO INPUT'!N400</f>
        <v>-64543</v>
      </c>
      <c r="AJ400" s="2065">
        <f>+'17HPM_DATA_INPUT'!P409-'XX_17CK AUDITTO INPUT'!O400</f>
        <v>64205</v>
      </c>
      <c r="AK400" s="2065">
        <f>+'17HPM_DATA_INPUT'!Q409-'XX_17CK AUDITTO INPUT'!P400</f>
        <v>2253</v>
      </c>
      <c r="AL400" s="2065">
        <f>+'17HPM_DATA_INPUT'!R409-'XX_17CK AUDITTO INPUT'!Q400</f>
        <v>83761</v>
      </c>
      <c r="AM400" s="2065">
        <f>+'17HPM_DATA_INPUT'!S409-'XX_17CK AUDITTO INPUT'!R400</f>
        <v>54738</v>
      </c>
      <c r="AN400" s="2065">
        <f>+'17HPM_DATA_INPUT'!T409-'XX_17CK AUDITTO INPUT'!S400</f>
        <v>-178160</v>
      </c>
      <c r="AO400" s="2065">
        <f>+'17HPM_DATA_INPUT'!U409-'XX_17CK AUDITTO INPUT'!T400</f>
        <v>-121532</v>
      </c>
      <c r="AQ400" s="455" t="str">
        <f>'Departmental PL'!D411</f>
        <v>7510 ST CASE ADVOCACY</v>
      </c>
    </row>
    <row r="401" spans="1:43" ht="20.25" hidden="1" customHeight="1" x14ac:dyDescent="0.25">
      <c r="A401" s="2067" t="s">
        <v>1622</v>
      </c>
      <c r="B401" s="2058" t="s">
        <v>2501</v>
      </c>
      <c r="C401" s="2060">
        <v>45315</v>
      </c>
      <c r="D401" s="2060">
        <v>43558</v>
      </c>
      <c r="E401" s="2060">
        <v>223778</v>
      </c>
      <c r="F401" s="2060">
        <v>215632</v>
      </c>
      <c r="G401" s="2060">
        <v>7632757</v>
      </c>
      <c r="H401" s="2060">
        <v>8430173</v>
      </c>
      <c r="I401" s="2060">
        <v>2149043</v>
      </c>
      <c r="J401" s="2060">
        <v>2336342</v>
      </c>
      <c r="K401" s="2060">
        <v>766290</v>
      </c>
      <c r="L401" s="2060">
        <v>719529</v>
      </c>
      <c r="M401" s="2060">
        <v>1382753</v>
      </c>
      <c r="N401" s="2060">
        <v>1616813</v>
      </c>
      <c r="O401" s="2060">
        <v>634272</v>
      </c>
      <c r="P401" s="2060">
        <v>561352</v>
      </c>
      <c r="Q401" s="2060">
        <v>355830</v>
      </c>
      <c r="R401" s="2060">
        <v>302901</v>
      </c>
      <c r="S401" s="2060">
        <v>392651</v>
      </c>
      <c r="T401" s="2060">
        <v>752561</v>
      </c>
      <c r="U401" s="2061" t="str">
        <f t="shared" si="6"/>
        <v>3060 CLINICAL CHEM</v>
      </c>
      <c r="W401" s="455" t="b">
        <f>+'17HPM_DATA_INPUT'!C410='XX_17CK AUDITTO INPUT'!U401</f>
        <v>1</v>
      </c>
      <c r="X401" s="2065">
        <f>+'17HPM_DATA_INPUT'!D410-'XX_17CK AUDITTO INPUT'!C401</f>
        <v>47472</v>
      </c>
      <c r="Y401" s="2065">
        <f>+'17HPM_DATA_INPUT'!E410-'XX_17CK AUDITTO INPUT'!D401</f>
        <v>45712</v>
      </c>
      <c r="Z401" s="2065">
        <f>+'17HPM_DATA_INPUT'!F410-'XX_17CK AUDITTO INPUT'!E401</f>
        <v>234667</v>
      </c>
      <c r="AA401" s="2065">
        <f>+'17HPM_DATA_INPUT'!G410-'XX_17CK AUDITTO INPUT'!F401</f>
        <v>221497</v>
      </c>
      <c r="AB401" s="2065">
        <f>+'17HPM_DATA_INPUT'!H410-'XX_17CK AUDITTO INPUT'!G401</f>
        <v>8870640</v>
      </c>
      <c r="AC401" s="2065">
        <f>+'17HPM_DATA_INPUT'!I410-'XX_17CK AUDITTO INPUT'!H401</f>
        <v>7507478</v>
      </c>
      <c r="AD401" s="2065">
        <f>+'17HPM_DATA_INPUT'!J410-'XX_17CK AUDITTO INPUT'!I401</f>
        <v>2353786</v>
      </c>
      <c r="AE401" s="2065">
        <f>+'17HPM_DATA_INPUT'!K410-'XX_17CK AUDITTO INPUT'!J401</f>
        <v>2146277</v>
      </c>
      <c r="AF401" s="2065">
        <f>+'17HPM_DATA_INPUT'!L410-'XX_17CK AUDITTO INPUT'!K401</f>
        <v>874482</v>
      </c>
      <c r="AG401" s="2065">
        <f>+'17HPM_DATA_INPUT'!M410-'XX_17CK AUDITTO INPUT'!L401</f>
        <v>841148</v>
      </c>
      <c r="AH401" s="2065">
        <f>+'17HPM_DATA_INPUT'!N410-'XX_17CK AUDITTO INPUT'!M401</f>
        <v>1479304</v>
      </c>
      <c r="AI401" s="2065">
        <f>+'17HPM_DATA_INPUT'!O410-'XX_17CK AUDITTO INPUT'!N401</f>
        <v>1305130</v>
      </c>
      <c r="AJ401" s="2065">
        <f>+'17HPM_DATA_INPUT'!P410-'XX_17CK AUDITTO INPUT'!O401</f>
        <v>147533</v>
      </c>
      <c r="AK401" s="2065">
        <f>+'17HPM_DATA_INPUT'!Q410-'XX_17CK AUDITTO INPUT'!P401</f>
        <v>656234</v>
      </c>
      <c r="AL401" s="2065">
        <f>+'17HPM_DATA_INPUT'!R410-'XX_17CK AUDITTO INPUT'!Q401</f>
        <v>275137</v>
      </c>
      <c r="AM401" s="2065">
        <f>+'17HPM_DATA_INPUT'!S410-'XX_17CK AUDITTO INPUT'!R401</f>
        <v>354098</v>
      </c>
      <c r="AN401" s="2065">
        <f>+'17HPM_DATA_INPUT'!T410-'XX_17CK AUDITTO INPUT'!S401</f>
        <v>1056634</v>
      </c>
      <c r="AO401" s="2065">
        <f>+'17HPM_DATA_INPUT'!U410-'XX_17CK AUDITTO INPUT'!T401</f>
        <v>294796</v>
      </c>
      <c r="AQ401" s="455" t="str">
        <f>'Departmental PL'!D412</f>
        <v>7550 BLENDED CASE MGMT</v>
      </c>
    </row>
    <row r="402" spans="1:43" ht="20.25" hidden="1" customHeight="1" x14ac:dyDescent="0.25">
      <c r="A402" s="2067" t="s">
        <v>1623</v>
      </c>
      <c r="B402" s="2058" t="s">
        <v>2502</v>
      </c>
      <c r="C402" s="2060">
        <v>6620</v>
      </c>
      <c r="D402" s="2060">
        <v>5691</v>
      </c>
      <c r="E402" s="2060">
        <v>16636</v>
      </c>
      <c r="F402" s="2060">
        <v>12208</v>
      </c>
      <c r="G402" s="2060">
        <v>633406</v>
      </c>
      <c r="H402" s="2060">
        <v>549398</v>
      </c>
      <c r="I402" s="2060">
        <v>175433</v>
      </c>
      <c r="J402" s="2060">
        <v>151263</v>
      </c>
      <c r="K402" s="2060">
        <v>47602</v>
      </c>
      <c r="L402" s="2060">
        <v>38315</v>
      </c>
      <c r="M402" s="2060">
        <v>127831</v>
      </c>
      <c r="N402" s="2060">
        <v>112948</v>
      </c>
      <c r="O402" s="2060">
        <v>45885</v>
      </c>
      <c r="P402" s="2060">
        <v>34072</v>
      </c>
      <c r="Q402" s="2060">
        <v>22031</v>
      </c>
      <c r="R402" s="2060">
        <v>16366</v>
      </c>
      <c r="S402" s="2060">
        <v>59915</v>
      </c>
      <c r="T402" s="2060">
        <v>62509</v>
      </c>
      <c r="U402" s="2061" t="str">
        <f t="shared" si="6"/>
        <v>3070 OP LAB - RIDGELAND</v>
      </c>
      <c r="W402" s="455" t="b">
        <f>+'17HPM_DATA_INPUT'!C411='XX_17CK AUDITTO INPUT'!U402</f>
        <v>1</v>
      </c>
      <c r="X402" s="2065">
        <f>+'17HPM_DATA_INPUT'!D411-'XX_17CK AUDITTO INPUT'!C402</f>
        <v>7102</v>
      </c>
      <c r="Y402" s="2065">
        <f>+'17HPM_DATA_INPUT'!E411-'XX_17CK AUDITTO INPUT'!D402</f>
        <v>6507</v>
      </c>
      <c r="Z402" s="2065">
        <f>+'17HPM_DATA_INPUT'!F411-'XX_17CK AUDITTO INPUT'!E402</f>
        <v>17219</v>
      </c>
      <c r="AA402" s="2065">
        <f>+'17HPM_DATA_INPUT'!G411-'XX_17CK AUDITTO INPUT'!F402</f>
        <v>16413</v>
      </c>
      <c r="AB402" s="2065">
        <f>+'17HPM_DATA_INPUT'!H411-'XX_17CK AUDITTO INPUT'!G402</f>
        <v>696978</v>
      </c>
      <c r="AC402" s="2065">
        <f>+'17HPM_DATA_INPUT'!I411-'XX_17CK AUDITTO INPUT'!H402</f>
        <v>624186</v>
      </c>
      <c r="AD402" s="2065">
        <f>+'17HPM_DATA_INPUT'!J411-'XX_17CK AUDITTO INPUT'!I402</f>
        <v>176738</v>
      </c>
      <c r="AE402" s="2065">
        <f>+'17HPM_DATA_INPUT'!K411-'XX_17CK AUDITTO INPUT'!J402</f>
        <v>132787</v>
      </c>
      <c r="AF402" s="2065">
        <f>+'17HPM_DATA_INPUT'!L411-'XX_17CK AUDITTO INPUT'!K402</f>
        <v>40900</v>
      </c>
      <c r="AG402" s="2065">
        <f>+'17HPM_DATA_INPUT'!M411-'XX_17CK AUDITTO INPUT'!L402</f>
        <v>51247</v>
      </c>
      <c r="AH402" s="2065">
        <f>+'17HPM_DATA_INPUT'!N411-'XX_17CK AUDITTO INPUT'!M402</f>
        <v>135838</v>
      </c>
      <c r="AI402" s="2065">
        <f>+'17HPM_DATA_INPUT'!O411-'XX_17CK AUDITTO INPUT'!N402</f>
        <v>81540</v>
      </c>
      <c r="AJ402" s="2065">
        <f>+'17HPM_DATA_INPUT'!P411-'XX_17CK AUDITTO INPUT'!O402</f>
        <v>45077</v>
      </c>
      <c r="AK402" s="2065">
        <f>+'17HPM_DATA_INPUT'!Q411-'XX_17CK AUDITTO INPUT'!P402</f>
        <v>45572</v>
      </c>
      <c r="AL402" s="2065">
        <f>+'17HPM_DATA_INPUT'!R411-'XX_17CK AUDITTO INPUT'!Q402</f>
        <v>21316</v>
      </c>
      <c r="AM402" s="2065">
        <f>+'17HPM_DATA_INPUT'!S411-'XX_17CK AUDITTO INPUT'!R402</f>
        <v>21889</v>
      </c>
      <c r="AN402" s="2065">
        <f>+'17HPM_DATA_INPUT'!T411-'XX_17CK AUDITTO INPUT'!S402</f>
        <v>69444</v>
      </c>
      <c r="AO402" s="2065">
        <f>+'17HPM_DATA_INPUT'!U411-'XX_17CK AUDITTO INPUT'!T402</f>
        <v>14080</v>
      </c>
      <c r="AQ402" s="455" t="str">
        <f>'Departmental PL'!D413</f>
        <v>7580 PSYCH HEALTH HOME*</v>
      </c>
    </row>
    <row r="403" spans="1:43" ht="20.25" hidden="1" customHeight="1" x14ac:dyDescent="0.25">
      <c r="A403" s="2097" t="s">
        <v>1624</v>
      </c>
      <c r="B403" s="2058" t="s">
        <v>2503</v>
      </c>
      <c r="C403" s="2060">
        <v>3303</v>
      </c>
      <c r="D403" s="2060">
        <v>3232</v>
      </c>
      <c r="E403" s="2060">
        <v>3228</v>
      </c>
      <c r="F403" s="2060">
        <v>3164</v>
      </c>
      <c r="G403" s="2060">
        <v>101517</v>
      </c>
      <c r="H403" s="2060">
        <v>79543</v>
      </c>
      <c r="I403" s="2060">
        <v>16427</v>
      </c>
      <c r="J403" s="2060">
        <v>12952</v>
      </c>
      <c r="K403" s="2060">
        <v>95330</v>
      </c>
      <c r="L403" s="2060">
        <v>95444</v>
      </c>
      <c r="M403" s="2060">
        <v>-78902</v>
      </c>
      <c r="N403" s="2060">
        <v>-82491</v>
      </c>
      <c r="O403" s="2060">
        <v>0</v>
      </c>
      <c r="P403" s="2060">
        <v>0</v>
      </c>
      <c r="Q403" s="2060">
        <v>32040</v>
      </c>
      <c r="R403" s="2060">
        <v>28138</v>
      </c>
      <c r="S403" s="2060">
        <v>-110942</v>
      </c>
      <c r="T403" s="2060">
        <v>-110629</v>
      </c>
      <c r="U403" s="2061" t="str">
        <f t="shared" si="6"/>
        <v>3150 POINT-OF-CARE TESTING</v>
      </c>
      <c r="W403" s="455" t="b">
        <f>+'17HPM_DATA_INPUT'!C412='XX_17CK AUDITTO INPUT'!U403</f>
        <v>1</v>
      </c>
      <c r="X403" s="2065">
        <f>+'17HPM_DATA_INPUT'!D412-'XX_17CK AUDITTO INPUT'!C403</f>
        <v>3079</v>
      </c>
      <c r="Y403" s="2065">
        <f>+'17HPM_DATA_INPUT'!E412-'XX_17CK AUDITTO INPUT'!D403</f>
        <v>3587</v>
      </c>
      <c r="Z403" s="2065">
        <f>+'17HPM_DATA_INPUT'!F412-'XX_17CK AUDITTO INPUT'!E403</f>
        <v>3011</v>
      </c>
      <c r="AA403" s="2065">
        <f>+'17HPM_DATA_INPUT'!G412-'XX_17CK AUDITTO INPUT'!F403</f>
        <v>3525</v>
      </c>
      <c r="AB403" s="2065">
        <f>+'17HPM_DATA_INPUT'!H412-'XX_17CK AUDITTO INPUT'!G403</f>
        <v>100371</v>
      </c>
      <c r="AC403" s="2065">
        <f>+'17HPM_DATA_INPUT'!I412-'XX_17CK AUDITTO INPUT'!H403</f>
        <v>109779</v>
      </c>
      <c r="AD403" s="2065">
        <f>+'17HPM_DATA_INPUT'!J412-'XX_17CK AUDITTO INPUT'!I403</f>
        <v>15312</v>
      </c>
      <c r="AE403" s="2065">
        <f>+'17HPM_DATA_INPUT'!K412-'XX_17CK AUDITTO INPUT'!J403</f>
        <v>17659</v>
      </c>
      <c r="AF403" s="2065">
        <f>+'17HPM_DATA_INPUT'!L412-'XX_17CK AUDITTO INPUT'!K403</f>
        <v>95392</v>
      </c>
      <c r="AG403" s="2065">
        <f>+'17HPM_DATA_INPUT'!M412-'XX_17CK AUDITTO INPUT'!L403</f>
        <v>110188</v>
      </c>
      <c r="AH403" s="2065">
        <f>+'17HPM_DATA_INPUT'!N412-'XX_17CK AUDITTO INPUT'!M403</f>
        <v>-80081</v>
      </c>
      <c r="AI403" s="2065">
        <f>+'17HPM_DATA_INPUT'!O412-'XX_17CK AUDITTO INPUT'!N403</f>
        <v>-92530</v>
      </c>
      <c r="AJ403" s="2065">
        <f>+'17HPM_DATA_INPUT'!P412-'XX_17CK AUDITTO INPUT'!O403</f>
        <v>0</v>
      </c>
      <c r="AK403" s="2065">
        <f>+'17HPM_DATA_INPUT'!Q412-'XX_17CK AUDITTO INPUT'!P403</f>
        <v>0</v>
      </c>
      <c r="AL403" s="2065">
        <f>+'17HPM_DATA_INPUT'!R412-'XX_17CK AUDITTO INPUT'!Q403</f>
        <v>26194</v>
      </c>
      <c r="AM403" s="2065">
        <f>+'17HPM_DATA_INPUT'!S412-'XX_17CK AUDITTO INPUT'!R403</f>
        <v>32484</v>
      </c>
      <c r="AN403" s="2065">
        <f>+'17HPM_DATA_INPUT'!T412-'XX_17CK AUDITTO INPUT'!S403</f>
        <v>-106275</v>
      </c>
      <c r="AO403" s="2065">
        <f>+'17HPM_DATA_INPUT'!U412-'XX_17CK AUDITTO INPUT'!T403</f>
        <v>-125014</v>
      </c>
      <c r="AQ403" s="455" t="str">
        <f>'Departmental PL'!D414</f>
        <v>7800 CPEP - TRIAGE/ EOB</v>
      </c>
    </row>
    <row r="404" spans="1:43" ht="20.25" hidden="1" customHeight="1" x14ac:dyDescent="0.25">
      <c r="A404" s="2067" t="s">
        <v>1625</v>
      </c>
      <c r="B404" s="2058" t="s">
        <v>2504</v>
      </c>
      <c r="C404" s="2060">
        <v>3057</v>
      </c>
      <c r="D404" s="2060">
        <v>2207</v>
      </c>
      <c r="E404" s="2060">
        <v>5478</v>
      </c>
      <c r="F404" s="2060">
        <v>4464</v>
      </c>
      <c r="G404" s="2060">
        <v>870479</v>
      </c>
      <c r="H404" s="2060">
        <v>735682</v>
      </c>
      <c r="I404" s="2060">
        <v>185183</v>
      </c>
      <c r="J404" s="2060">
        <v>152363</v>
      </c>
      <c r="K404" s="2060">
        <v>353944</v>
      </c>
      <c r="L404" s="2060">
        <v>356176</v>
      </c>
      <c r="M404" s="2060">
        <v>-168762</v>
      </c>
      <c r="N404" s="2060">
        <v>-203812</v>
      </c>
      <c r="O404" s="2060">
        <v>24601</v>
      </c>
      <c r="P404" s="2060">
        <v>17244</v>
      </c>
      <c r="Q404" s="2060">
        <v>47722</v>
      </c>
      <c r="R404" s="2060">
        <v>45725</v>
      </c>
      <c r="S404" s="2060">
        <v>-241084</v>
      </c>
      <c r="T404" s="2060">
        <v>-266782</v>
      </c>
      <c r="U404" s="2061" t="str">
        <f t="shared" si="6"/>
        <v>3160 REFERENCE LAB</v>
      </c>
      <c r="W404" s="455" t="b">
        <f>+'17HPM_DATA_INPUT'!C413='XX_17CK AUDITTO INPUT'!U404</f>
        <v>1</v>
      </c>
      <c r="X404" s="2065">
        <f>+'17HPM_DATA_INPUT'!D413-'XX_17CK AUDITTO INPUT'!C404</f>
        <v>3397</v>
      </c>
      <c r="Y404" s="2065">
        <f>+'17HPM_DATA_INPUT'!E413-'XX_17CK AUDITTO INPUT'!D404</f>
        <v>2725</v>
      </c>
      <c r="Z404" s="2065">
        <f>+'17HPM_DATA_INPUT'!F413-'XX_17CK AUDITTO INPUT'!E404</f>
        <v>5892</v>
      </c>
      <c r="AA404" s="2065">
        <f>+'17HPM_DATA_INPUT'!G413-'XX_17CK AUDITTO INPUT'!F404</f>
        <v>4979</v>
      </c>
      <c r="AB404" s="2065">
        <f>+'17HPM_DATA_INPUT'!H413-'XX_17CK AUDITTO INPUT'!G404</f>
        <v>909362</v>
      </c>
      <c r="AC404" s="2065">
        <f>+'17HPM_DATA_INPUT'!I413-'XX_17CK AUDITTO INPUT'!H404</f>
        <v>769067</v>
      </c>
      <c r="AD404" s="2065">
        <f>+'17HPM_DATA_INPUT'!J413-'XX_17CK AUDITTO INPUT'!I404</f>
        <v>187847</v>
      </c>
      <c r="AE404" s="2065">
        <f>+'17HPM_DATA_INPUT'!K413-'XX_17CK AUDITTO INPUT'!J404</f>
        <v>191663</v>
      </c>
      <c r="AF404" s="2065">
        <f>+'17HPM_DATA_INPUT'!L413-'XX_17CK AUDITTO INPUT'!K404</f>
        <v>521645</v>
      </c>
      <c r="AG404" s="2065">
        <f>+'17HPM_DATA_INPUT'!M413-'XX_17CK AUDITTO INPUT'!L404</f>
        <v>411154</v>
      </c>
      <c r="AH404" s="2065">
        <f>+'17HPM_DATA_INPUT'!N413-'XX_17CK AUDITTO INPUT'!M404</f>
        <v>-333796</v>
      </c>
      <c r="AI404" s="2065">
        <f>+'17HPM_DATA_INPUT'!O413-'XX_17CK AUDITTO INPUT'!N404</f>
        <v>-219492</v>
      </c>
      <c r="AJ404" s="2065">
        <f>+'17HPM_DATA_INPUT'!P413-'XX_17CK AUDITTO INPUT'!O404</f>
        <v>5945</v>
      </c>
      <c r="AK404" s="2065">
        <f>+'17HPM_DATA_INPUT'!Q413-'XX_17CK AUDITTO INPUT'!P404</f>
        <v>19906</v>
      </c>
      <c r="AL404" s="2065">
        <f>+'17HPM_DATA_INPUT'!R413-'XX_17CK AUDITTO INPUT'!Q404</f>
        <v>65120</v>
      </c>
      <c r="AM404" s="2065">
        <f>+'17HPM_DATA_INPUT'!S413-'XX_17CK AUDITTO INPUT'!R404</f>
        <v>52783</v>
      </c>
      <c r="AN404" s="2065">
        <f>+'17HPM_DATA_INPUT'!T413-'XX_17CK AUDITTO INPUT'!S404</f>
        <v>-404862</v>
      </c>
      <c r="AO404" s="2065">
        <f>+'17HPM_DATA_INPUT'!U413-'XX_17CK AUDITTO INPUT'!T404</f>
        <v>-292180</v>
      </c>
      <c r="AQ404" s="455" t="str">
        <f>'Departmental PL'!D415</f>
        <v>7830 CPEP - MOBILE/INTERIM CRISIS</v>
      </c>
    </row>
    <row r="405" spans="1:43" ht="20.25" hidden="1" customHeight="1" x14ac:dyDescent="0.25">
      <c r="A405" s="2067" t="s">
        <v>1626</v>
      </c>
      <c r="B405" s="2058" t="s">
        <v>2505</v>
      </c>
      <c r="C405" s="2060">
        <v>34070</v>
      </c>
      <c r="D405" s="2060">
        <v>30341</v>
      </c>
      <c r="E405" s="2060">
        <v>40219</v>
      </c>
      <c r="F405" s="2060">
        <v>33652</v>
      </c>
      <c r="G405" s="2060">
        <v>361268</v>
      </c>
      <c r="H405" s="2060">
        <v>535841</v>
      </c>
      <c r="I405" s="2060">
        <v>81341</v>
      </c>
      <c r="J405" s="2060">
        <v>113549</v>
      </c>
      <c r="K405" s="2060">
        <v>506474</v>
      </c>
      <c r="L405" s="2060">
        <v>407667</v>
      </c>
      <c r="M405" s="2060">
        <v>-425133</v>
      </c>
      <c r="N405" s="2060">
        <v>-294118</v>
      </c>
      <c r="O405" s="2060">
        <v>126926</v>
      </c>
      <c r="P405" s="2060">
        <v>108852</v>
      </c>
      <c r="Q405" s="2060">
        <v>125227</v>
      </c>
      <c r="R405" s="2060">
        <v>94213</v>
      </c>
      <c r="S405" s="2060">
        <v>-677286</v>
      </c>
      <c r="T405" s="2060">
        <v>-497183</v>
      </c>
      <c r="U405" s="2061" t="str">
        <f t="shared" si="6"/>
        <v>3180 LSS-PHLEBOTOMY</v>
      </c>
      <c r="W405" s="455" t="b">
        <f>+'17HPM_DATA_INPUT'!C414='XX_17CK AUDITTO INPUT'!U405</f>
        <v>1</v>
      </c>
      <c r="X405" s="2065">
        <f>+'17HPM_DATA_INPUT'!D414-'XX_17CK AUDITTO INPUT'!C405</f>
        <v>35671</v>
      </c>
      <c r="Y405" s="2065">
        <f>+'17HPM_DATA_INPUT'!E414-'XX_17CK AUDITTO INPUT'!D405</f>
        <v>34553</v>
      </c>
      <c r="Z405" s="2065">
        <f>+'17HPM_DATA_INPUT'!F414-'XX_17CK AUDITTO INPUT'!E405</f>
        <v>41805</v>
      </c>
      <c r="AA405" s="2065">
        <f>+'17HPM_DATA_INPUT'!G414-'XX_17CK AUDITTO INPUT'!F405</f>
        <v>39817</v>
      </c>
      <c r="AB405" s="2065">
        <f>+'17HPM_DATA_INPUT'!H414-'XX_17CK AUDITTO INPUT'!G405</f>
        <v>375201</v>
      </c>
      <c r="AC405" s="2065">
        <f>+'17HPM_DATA_INPUT'!I414-'XX_17CK AUDITTO INPUT'!H405</f>
        <v>357570</v>
      </c>
      <c r="AD405" s="2065">
        <f>+'17HPM_DATA_INPUT'!J414-'XX_17CK AUDITTO INPUT'!I405</f>
        <v>78479</v>
      </c>
      <c r="AE405" s="2065">
        <f>+'17HPM_DATA_INPUT'!K414-'XX_17CK AUDITTO INPUT'!J405</f>
        <v>77386</v>
      </c>
      <c r="AF405" s="2065">
        <f>+'17HPM_DATA_INPUT'!L414-'XX_17CK AUDITTO INPUT'!K405</f>
        <v>514034</v>
      </c>
      <c r="AG405" s="2065">
        <f>+'17HPM_DATA_INPUT'!M414-'XX_17CK AUDITTO INPUT'!L405</f>
        <v>482699</v>
      </c>
      <c r="AH405" s="2065">
        <f>+'17HPM_DATA_INPUT'!N414-'XX_17CK AUDITTO INPUT'!M405</f>
        <v>-435555</v>
      </c>
      <c r="AI405" s="2065">
        <f>+'17HPM_DATA_INPUT'!O414-'XX_17CK AUDITTO INPUT'!N405</f>
        <v>-405313</v>
      </c>
      <c r="AJ405" s="2065">
        <f>+'17HPM_DATA_INPUT'!P414-'XX_17CK AUDITTO INPUT'!O405</f>
        <v>45102</v>
      </c>
      <c r="AK405" s="2065">
        <f>+'17HPM_DATA_INPUT'!Q414-'XX_17CK AUDITTO INPUT'!P405</f>
        <v>128887</v>
      </c>
      <c r="AL405" s="2065">
        <f>+'17HPM_DATA_INPUT'!R414-'XX_17CK AUDITTO INPUT'!Q405</f>
        <v>114218</v>
      </c>
      <c r="AM405" s="2065">
        <f>+'17HPM_DATA_INPUT'!S414-'XX_17CK AUDITTO INPUT'!R405</f>
        <v>111554</v>
      </c>
      <c r="AN405" s="2065">
        <f>+'17HPM_DATA_INPUT'!T414-'XX_17CK AUDITTO INPUT'!S405</f>
        <v>-594875</v>
      </c>
      <c r="AO405" s="2065">
        <f>+'17HPM_DATA_INPUT'!U414-'XX_17CK AUDITTO INPUT'!T405</f>
        <v>-645754</v>
      </c>
      <c r="AQ405" s="455" t="str">
        <f>'Departmental PL'!D416</f>
        <v>7850 PSYCH MEDICINE PROG</v>
      </c>
    </row>
    <row r="406" spans="1:43" ht="20.25" hidden="1" customHeight="1" x14ac:dyDescent="0.25">
      <c r="A406" s="2067" t="s">
        <v>1627</v>
      </c>
      <c r="B406" s="2058" t="s">
        <v>2506</v>
      </c>
      <c r="C406" s="2060">
        <v>3881</v>
      </c>
      <c r="D406" s="2060">
        <v>3864</v>
      </c>
      <c r="E406" s="2060">
        <v>4740</v>
      </c>
      <c r="F406" s="2060">
        <v>5046</v>
      </c>
      <c r="G406" s="2060">
        <v>605732</v>
      </c>
      <c r="H406" s="2060">
        <v>491933</v>
      </c>
      <c r="I406" s="2060">
        <v>108606</v>
      </c>
      <c r="J406" s="2060">
        <v>88177</v>
      </c>
      <c r="K406" s="2060">
        <v>57769</v>
      </c>
      <c r="L406" s="2060">
        <v>28907</v>
      </c>
      <c r="M406" s="2060">
        <v>50837</v>
      </c>
      <c r="N406" s="2060">
        <v>59270</v>
      </c>
      <c r="O406" s="2060">
        <v>18854</v>
      </c>
      <c r="P406" s="2060">
        <v>10235</v>
      </c>
      <c r="Q406" s="2060">
        <v>31154</v>
      </c>
      <c r="R406" s="2060">
        <v>14593</v>
      </c>
      <c r="S406" s="2060">
        <v>829</v>
      </c>
      <c r="T406" s="2060">
        <v>34442</v>
      </c>
      <c r="U406" s="2061" t="str">
        <f t="shared" si="6"/>
        <v>3200 TOXICOLOGY LAB</v>
      </c>
      <c r="W406" s="455" t="b">
        <f>+'17HPM_DATA_INPUT'!C415='XX_17CK AUDITTO INPUT'!U406</f>
        <v>1</v>
      </c>
      <c r="X406" s="2065">
        <f>+'17HPM_DATA_INPUT'!D415-'XX_17CK AUDITTO INPUT'!C406</f>
        <v>4077</v>
      </c>
      <c r="Y406" s="2065">
        <f>+'17HPM_DATA_INPUT'!E415-'XX_17CK AUDITTO INPUT'!D406</f>
        <v>4167</v>
      </c>
      <c r="Z406" s="2065">
        <f>+'17HPM_DATA_INPUT'!F415-'XX_17CK AUDITTO INPUT'!E406</f>
        <v>4614</v>
      </c>
      <c r="AA406" s="2065">
        <f>+'17HPM_DATA_INPUT'!G415-'XX_17CK AUDITTO INPUT'!F406</f>
        <v>4676</v>
      </c>
      <c r="AB406" s="2065">
        <f>+'17HPM_DATA_INPUT'!H415-'XX_17CK AUDITTO INPUT'!G406</f>
        <v>642084</v>
      </c>
      <c r="AC406" s="2065">
        <f>+'17HPM_DATA_INPUT'!I415-'XX_17CK AUDITTO INPUT'!H406</f>
        <v>589166</v>
      </c>
      <c r="AD406" s="2065">
        <f>+'17HPM_DATA_INPUT'!J415-'XX_17CK AUDITTO INPUT'!I406</f>
        <v>108362</v>
      </c>
      <c r="AE406" s="2065">
        <f>+'17HPM_DATA_INPUT'!K415-'XX_17CK AUDITTO INPUT'!J406</f>
        <v>97040</v>
      </c>
      <c r="AF406" s="2065">
        <f>+'17HPM_DATA_INPUT'!L415-'XX_17CK AUDITTO INPUT'!K406</f>
        <v>51515</v>
      </c>
      <c r="AG406" s="2065">
        <f>+'17HPM_DATA_INPUT'!M415-'XX_17CK AUDITTO INPUT'!L406</f>
        <v>57029</v>
      </c>
      <c r="AH406" s="2065">
        <f>+'17HPM_DATA_INPUT'!N415-'XX_17CK AUDITTO INPUT'!M406</f>
        <v>56847</v>
      </c>
      <c r="AI406" s="2065">
        <f>+'17HPM_DATA_INPUT'!O415-'XX_17CK AUDITTO INPUT'!N406</f>
        <v>40011</v>
      </c>
      <c r="AJ406" s="2065">
        <f>+'17HPM_DATA_INPUT'!P415-'XX_17CK AUDITTO INPUT'!O406</f>
        <v>76622</v>
      </c>
      <c r="AK406" s="2065">
        <f>+'17HPM_DATA_INPUT'!Q415-'XX_17CK AUDITTO INPUT'!P406</f>
        <v>20192</v>
      </c>
      <c r="AL406" s="2065">
        <f>+'17HPM_DATA_INPUT'!R415-'XX_17CK AUDITTO INPUT'!Q406</f>
        <v>33336</v>
      </c>
      <c r="AM406" s="2065">
        <f>+'17HPM_DATA_INPUT'!S415-'XX_17CK AUDITTO INPUT'!R406</f>
        <v>28791</v>
      </c>
      <c r="AN406" s="2065">
        <f>+'17HPM_DATA_INPUT'!T415-'XX_17CK AUDITTO INPUT'!S406</f>
        <v>-53110</v>
      </c>
      <c r="AO406" s="2065">
        <f>+'17HPM_DATA_INPUT'!U415-'XX_17CK AUDITTO INPUT'!T406</f>
        <v>-8972</v>
      </c>
      <c r="AQ406" s="455" t="str">
        <f>'Departmental PL'!D417</f>
        <v>008 Psychiatry</v>
      </c>
    </row>
    <row r="407" spans="1:43" ht="20.25" hidden="1" customHeight="1" x14ac:dyDescent="0.25">
      <c r="A407" s="2067" t="s">
        <v>1628</v>
      </c>
      <c r="B407" s="2058" t="s">
        <v>2507</v>
      </c>
      <c r="C407" s="2060">
        <v>5</v>
      </c>
      <c r="D407" s="2060">
        <v>8</v>
      </c>
      <c r="E407" s="2060">
        <v>10</v>
      </c>
      <c r="F407" s="2060">
        <v>16</v>
      </c>
      <c r="G407" s="2060">
        <v>5755</v>
      </c>
      <c r="H407" s="2060">
        <v>15992</v>
      </c>
      <c r="I407" s="2060">
        <v>1203</v>
      </c>
      <c r="J407" s="2060">
        <v>5949</v>
      </c>
      <c r="K407" s="2060">
        <v>1376</v>
      </c>
      <c r="L407" s="2060">
        <v>1109</v>
      </c>
      <c r="M407" s="2060">
        <v>-172</v>
      </c>
      <c r="N407" s="2060">
        <v>4840</v>
      </c>
      <c r="O407" s="2060">
        <v>15</v>
      </c>
      <c r="P407" s="2060">
        <v>23</v>
      </c>
      <c r="Q407" s="2060">
        <v>1058</v>
      </c>
      <c r="R407" s="2060">
        <v>841</v>
      </c>
      <c r="S407" s="2060">
        <v>-1245</v>
      </c>
      <c r="T407" s="2060">
        <v>3977</v>
      </c>
      <c r="U407" s="2061" t="str">
        <f t="shared" si="6"/>
        <v>3220 AP-AUTOPSY</v>
      </c>
      <c r="W407" s="455" t="b">
        <f>+'17HPM_DATA_INPUT'!C416='XX_17CK AUDITTO INPUT'!U407</f>
        <v>1</v>
      </c>
      <c r="X407" s="2065">
        <f>+'17HPM_DATA_INPUT'!D416-'XX_17CK AUDITTO INPUT'!C407</f>
        <v>13</v>
      </c>
      <c r="Y407" s="2065">
        <f>+'17HPM_DATA_INPUT'!E416-'XX_17CK AUDITTO INPUT'!D407</f>
        <v>12</v>
      </c>
      <c r="Z407" s="2065">
        <f>+'17HPM_DATA_INPUT'!F416-'XX_17CK AUDITTO INPUT'!E407</f>
        <v>26</v>
      </c>
      <c r="AA407" s="2065">
        <f>+'17HPM_DATA_INPUT'!G416-'XX_17CK AUDITTO INPUT'!F407</f>
        <v>24</v>
      </c>
      <c r="AB407" s="2065">
        <f>+'17HPM_DATA_INPUT'!H416-'XX_17CK AUDITTO INPUT'!G407</f>
        <v>15587</v>
      </c>
      <c r="AC407" s="2065">
        <f>+'17HPM_DATA_INPUT'!I416-'XX_17CK AUDITTO INPUT'!H407</f>
        <v>13812</v>
      </c>
      <c r="AD407" s="2065">
        <f>+'17HPM_DATA_INPUT'!J416-'XX_17CK AUDITTO INPUT'!I407</f>
        <v>3515</v>
      </c>
      <c r="AE407" s="2065">
        <f>+'17HPM_DATA_INPUT'!K416-'XX_17CK AUDITTO INPUT'!J407</f>
        <v>4803</v>
      </c>
      <c r="AF407" s="2065">
        <f>+'17HPM_DATA_INPUT'!L416-'XX_17CK AUDITTO INPUT'!K407</f>
        <v>4275</v>
      </c>
      <c r="AG407" s="2065">
        <f>+'17HPM_DATA_INPUT'!M416-'XX_17CK AUDITTO INPUT'!L407</f>
        <v>1664</v>
      </c>
      <c r="AH407" s="2065">
        <f>+'17HPM_DATA_INPUT'!N416-'XX_17CK AUDITTO INPUT'!M407</f>
        <v>-762</v>
      </c>
      <c r="AI407" s="2065">
        <f>+'17HPM_DATA_INPUT'!O416-'XX_17CK AUDITTO INPUT'!N407</f>
        <v>3139</v>
      </c>
      <c r="AJ407" s="2065">
        <f>+'17HPM_DATA_INPUT'!P416-'XX_17CK AUDITTO INPUT'!O407</f>
        <v>42</v>
      </c>
      <c r="AK407" s="2065">
        <f>+'17HPM_DATA_INPUT'!Q416-'XX_17CK AUDITTO INPUT'!P407</f>
        <v>34</v>
      </c>
      <c r="AL407" s="2065">
        <f>+'17HPM_DATA_INPUT'!R416-'XX_17CK AUDITTO INPUT'!Q407</f>
        <v>5294</v>
      </c>
      <c r="AM407" s="2065">
        <f>+'17HPM_DATA_INPUT'!S416-'XX_17CK AUDITTO INPUT'!R407</f>
        <v>1260</v>
      </c>
      <c r="AN407" s="2065">
        <f>+'17HPM_DATA_INPUT'!T416-'XX_17CK AUDITTO INPUT'!S407</f>
        <v>-6098</v>
      </c>
      <c r="AO407" s="2065">
        <f>+'17HPM_DATA_INPUT'!U416-'XX_17CK AUDITTO INPUT'!T407</f>
        <v>1843</v>
      </c>
      <c r="AQ407" s="455" t="str">
        <f>'Departmental PL'!D418</f>
        <v>7000 PSYCH ADULT ID CCC</v>
      </c>
    </row>
    <row r="408" spans="1:43" ht="20.25" hidden="1" customHeight="1" x14ac:dyDescent="0.25">
      <c r="A408" s="2067" t="s">
        <v>1629</v>
      </c>
      <c r="B408" s="2058" t="s">
        <v>2508</v>
      </c>
      <c r="C408" s="2060">
        <v>5545</v>
      </c>
      <c r="D408" s="2060">
        <v>5100</v>
      </c>
      <c r="E408" s="2060">
        <v>24023</v>
      </c>
      <c r="F408" s="2060">
        <v>20788</v>
      </c>
      <c r="G408" s="2060">
        <v>3616357</v>
      </c>
      <c r="H408" s="2060">
        <v>3253558</v>
      </c>
      <c r="I408" s="2060">
        <v>1192042</v>
      </c>
      <c r="J408" s="2060">
        <v>1091235</v>
      </c>
      <c r="K408" s="2060">
        <v>338867</v>
      </c>
      <c r="L408" s="2060">
        <v>300357</v>
      </c>
      <c r="M408" s="2060">
        <v>853175</v>
      </c>
      <c r="N408" s="2060">
        <v>790879</v>
      </c>
      <c r="O408" s="2060">
        <v>30286</v>
      </c>
      <c r="P408" s="2060">
        <v>28259</v>
      </c>
      <c r="Q408" s="2060">
        <v>166031</v>
      </c>
      <c r="R408" s="2060">
        <v>154014</v>
      </c>
      <c r="S408" s="2060">
        <v>656859</v>
      </c>
      <c r="T408" s="2060">
        <v>608605</v>
      </c>
      <c r="U408" s="2061" t="str">
        <f t="shared" si="6"/>
        <v>3240 AP-SURGPATH</v>
      </c>
      <c r="W408" s="455" t="b">
        <f>+'17HPM_DATA_INPUT'!C417='XX_17CK AUDITTO INPUT'!U408</f>
        <v>1</v>
      </c>
      <c r="X408" s="2065">
        <f>+'17HPM_DATA_INPUT'!D417-'XX_17CK AUDITTO INPUT'!C408</f>
        <v>6274</v>
      </c>
      <c r="Y408" s="2065">
        <f>+'17HPM_DATA_INPUT'!E417-'XX_17CK AUDITTO INPUT'!D408</f>
        <v>5476</v>
      </c>
      <c r="Z408" s="2065">
        <f>+'17HPM_DATA_INPUT'!F417-'XX_17CK AUDITTO INPUT'!E408</f>
        <v>26292</v>
      </c>
      <c r="AA408" s="2065">
        <f>+'17HPM_DATA_INPUT'!G417-'XX_17CK AUDITTO INPUT'!F408</f>
        <v>22050</v>
      </c>
      <c r="AB408" s="2065">
        <f>+'17HPM_DATA_INPUT'!H417-'XX_17CK AUDITTO INPUT'!G408</f>
        <v>4143591</v>
      </c>
      <c r="AC408" s="2065">
        <f>+'17HPM_DATA_INPUT'!I417-'XX_17CK AUDITTO INPUT'!H408</f>
        <v>3343935</v>
      </c>
      <c r="AD408" s="2065">
        <f>+'17HPM_DATA_INPUT'!J417-'XX_17CK AUDITTO INPUT'!I408</f>
        <v>1298493</v>
      </c>
      <c r="AE408" s="2065">
        <f>+'17HPM_DATA_INPUT'!K417-'XX_17CK AUDITTO INPUT'!J408</f>
        <v>1160188</v>
      </c>
      <c r="AF408" s="2065">
        <f>+'17HPM_DATA_INPUT'!L417-'XX_17CK AUDITTO INPUT'!K408</f>
        <v>378886</v>
      </c>
      <c r="AG408" s="2065">
        <f>+'17HPM_DATA_INPUT'!M417-'XX_17CK AUDITTO INPUT'!L408</f>
        <v>318806</v>
      </c>
      <c r="AH408" s="2065">
        <f>+'17HPM_DATA_INPUT'!N417-'XX_17CK AUDITTO INPUT'!M408</f>
        <v>919607</v>
      </c>
      <c r="AI408" s="2065">
        <f>+'17HPM_DATA_INPUT'!O417-'XX_17CK AUDITTO INPUT'!N408</f>
        <v>841382</v>
      </c>
      <c r="AJ408" s="2065">
        <f>+'17HPM_DATA_INPUT'!P417-'XX_17CK AUDITTO INPUT'!O408</f>
        <v>32640</v>
      </c>
      <c r="AK408" s="2065">
        <f>+'17HPM_DATA_INPUT'!Q417-'XX_17CK AUDITTO INPUT'!P408</f>
        <v>29994</v>
      </c>
      <c r="AL408" s="2065">
        <f>+'17HPM_DATA_INPUT'!R417-'XX_17CK AUDITTO INPUT'!Q408</f>
        <v>143075</v>
      </c>
      <c r="AM408" s="2065">
        <f>+'17HPM_DATA_INPUT'!S417-'XX_17CK AUDITTO INPUT'!R408</f>
        <v>163475</v>
      </c>
      <c r="AN408" s="2065">
        <f>+'17HPM_DATA_INPUT'!T417-'XX_17CK AUDITTO INPUT'!S408</f>
        <v>743891</v>
      </c>
      <c r="AO408" s="2065">
        <f>+'17HPM_DATA_INPUT'!U417-'XX_17CK AUDITTO INPUT'!T408</f>
        <v>647913</v>
      </c>
      <c r="AQ408" s="455" t="str">
        <f>'Departmental PL'!D419</f>
        <v>7010 PSYCH CHILD/ADL OFFSITE</v>
      </c>
    </row>
    <row r="409" spans="1:43" ht="20.25" hidden="1" customHeight="1" x14ac:dyDescent="0.25">
      <c r="A409" s="2067" t="s">
        <v>1630</v>
      </c>
      <c r="B409" s="2058" t="s">
        <v>2509</v>
      </c>
      <c r="C409" s="2060">
        <v>2051</v>
      </c>
      <c r="D409" s="2060">
        <v>1986</v>
      </c>
      <c r="E409" s="2060">
        <v>6185</v>
      </c>
      <c r="F409" s="2060">
        <v>6308</v>
      </c>
      <c r="G409" s="2060">
        <v>845204</v>
      </c>
      <c r="H409" s="2060">
        <v>740726</v>
      </c>
      <c r="I409" s="2060">
        <v>258510</v>
      </c>
      <c r="J409" s="2060">
        <v>223915</v>
      </c>
      <c r="K409" s="2060">
        <v>128509</v>
      </c>
      <c r="L409" s="2060">
        <v>119399</v>
      </c>
      <c r="M409" s="2060">
        <v>130001</v>
      </c>
      <c r="N409" s="2060">
        <v>104517</v>
      </c>
      <c r="O409" s="2060">
        <v>14710</v>
      </c>
      <c r="P409" s="2060">
        <v>13516</v>
      </c>
      <c r="Q409" s="2060">
        <v>44877</v>
      </c>
      <c r="R409" s="2060">
        <v>39067</v>
      </c>
      <c r="S409" s="2060">
        <v>70414</v>
      </c>
      <c r="T409" s="2060">
        <v>51934</v>
      </c>
      <c r="U409" s="2061" t="str">
        <f t="shared" si="6"/>
        <v>3260 AP-CYTOPATH</v>
      </c>
      <c r="W409" s="455" t="b">
        <f>+'17HPM_DATA_INPUT'!C418='XX_17CK AUDITTO INPUT'!U409</f>
        <v>1</v>
      </c>
      <c r="X409" s="2065">
        <f>+'17HPM_DATA_INPUT'!D418-'XX_17CK AUDITTO INPUT'!C409</f>
        <v>2092</v>
      </c>
      <c r="Y409" s="2065">
        <f>+'17HPM_DATA_INPUT'!E418-'XX_17CK AUDITTO INPUT'!D409</f>
        <v>2055</v>
      </c>
      <c r="Z409" s="2065">
        <f>+'17HPM_DATA_INPUT'!F418-'XX_17CK AUDITTO INPUT'!E409</f>
        <v>6258</v>
      </c>
      <c r="AA409" s="2065">
        <f>+'17HPM_DATA_INPUT'!G418-'XX_17CK AUDITTO INPUT'!F409</f>
        <v>6853</v>
      </c>
      <c r="AB409" s="2065">
        <f>+'17HPM_DATA_INPUT'!H418-'XX_17CK AUDITTO INPUT'!G409</f>
        <v>903883</v>
      </c>
      <c r="AC409" s="2065">
        <f>+'17HPM_DATA_INPUT'!I418-'XX_17CK AUDITTO INPUT'!H409</f>
        <v>940371</v>
      </c>
      <c r="AD409" s="2065">
        <f>+'17HPM_DATA_INPUT'!J418-'XX_17CK AUDITTO INPUT'!I409</f>
        <v>262378</v>
      </c>
      <c r="AE409" s="2065">
        <f>+'17HPM_DATA_INPUT'!K418-'XX_17CK AUDITTO INPUT'!J409</f>
        <v>301056</v>
      </c>
      <c r="AF409" s="2065">
        <f>+'17HPM_DATA_INPUT'!L418-'XX_17CK AUDITTO INPUT'!K409</f>
        <v>145918</v>
      </c>
      <c r="AG409" s="2065">
        <f>+'17HPM_DATA_INPUT'!M418-'XX_17CK AUDITTO INPUT'!L409</f>
        <v>127541</v>
      </c>
      <c r="AH409" s="2065">
        <f>+'17HPM_DATA_INPUT'!N418-'XX_17CK AUDITTO INPUT'!M409</f>
        <v>116459</v>
      </c>
      <c r="AI409" s="2065">
        <f>+'17HPM_DATA_INPUT'!O418-'XX_17CK AUDITTO INPUT'!N409</f>
        <v>173514</v>
      </c>
      <c r="AJ409" s="2065">
        <f>+'17HPM_DATA_INPUT'!P418-'XX_17CK AUDITTO INPUT'!O409</f>
        <v>14888</v>
      </c>
      <c r="AK409" s="2065">
        <f>+'17HPM_DATA_INPUT'!Q418-'XX_17CK AUDITTO INPUT'!P409</f>
        <v>14438</v>
      </c>
      <c r="AL409" s="2065">
        <f>+'17HPM_DATA_INPUT'!R418-'XX_17CK AUDITTO INPUT'!Q409</f>
        <v>48104</v>
      </c>
      <c r="AM409" s="2065">
        <f>+'17HPM_DATA_INPUT'!S418-'XX_17CK AUDITTO INPUT'!R409</f>
        <v>41731</v>
      </c>
      <c r="AN409" s="2065">
        <f>+'17HPM_DATA_INPUT'!T418-'XX_17CK AUDITTO INPUT'!S409</f>
        <v>53467</v>
      </c>
      <c r="AO409" s="2065">
        <f>+'17HPM_DATA_INPUT'!U418-'XX_17CK AUDITTO INPUT'!T409</f>
        <v>117345</v>
      </c>
      <c r="AQ409" s="455" t="str">
        <f>'Departmental PL'!D420</f>
        <v>7030 PSYCH OLDER ADULT SERV OFFSITE</v>
      </c>
    </row>
    <row r="410" spans="1:43" ht="20.25" hidden="1" customHeight="1" x14ac:dyDescent="0.25">
      <c r="A410" s="2067" t="s">
        <v>1631</v>
      </c>
      <c r="B410" s="2058" t="s">
        <v>2510</v>
      </c>
      <c r="C410" s="2060">
        <v>1387</v>
      </c>
      <c r="D410" s="2060">
        <v>988</v>
      </c>
      <c r="E410" s="2060">
        <v>7458</v>
      </c>
      <c r="F410" s="2060">
        <v>6132</v>
      </c>
      <c r="G410" s="2060">
        <v>1664970</v>
      </c>
      <c r="H410" s="2060">
        <v>530819</v>
      </c>
      <c r="I410" s="2060">
        <v>347874</v>
      </c>
      <c r="J410" s="2060">
        <v>109653</v>
      </c>
      <c r="K410" s="2060">
        <v>148975</v>
      </c>
      <c r="L410" s="2060">
        <v>116123</v>
      </c>
      <c r="M410" s="2060">
        <v>198899</v>
      </c>
      <c r="N410" s="2060">
        <v>-6470</v>
      </c>
      <c r="O410" s="2060">
        <v>12723</v>
      </c>
      <c r="P410" s="2060">
        <v>9571</v>
      </c>
      <c r="Q410" s="2060">
        <v>36778</v>
      </c>
      <c r="R410" s="2060">
        <v>25651</v>
      </c>
      <c r="S410" s="2060">
        <v>149398</v>
      </c>
      <c r="T410" s="2060">
        <v>-41693</v>
      </c>
      <c r="U410" s="2061" t="str">
        <f t="shared" si="6"/>
        <v>3280 AP-IMMUNOPATH</v>
      </c>
      <c r="W410" s="455" t="b">
        <f>+'17HPM_DATA_INPUT'!C419='XX_17CK AUDITTO INPUT'!U410</f>
        <v>1</v>
      </c>
      <c r="X410" s="2065">
        <f>+'17HPM_DATA_INPUT'!D419-'XX_17CK AUDITTO INPUT'!C410</f>
        <v>1663</v>
      </c>
      <c r="Y410" s="2065">
        <f>+'17HPM_DATA_INPUT'!E419-'XX_17CK AUDITTO INPUT'!D410</f>
        <v>1122</v>
      </c>
      <c r="Z410" s="2065">
        <f>+'17HPM_DATA_INPUT'!F419-'XX_17CK AUDITTO INPUT'!E410</f>
        <v>8743</v>
      </c>
      <c r="AA410" s="2065">
        <f>+'17HPM_DATA_INPUT'!G419-'XX_17CK AUDITTO INPUT'!F410</f>
        <v>6509</v>
      </c>
      <c r="AB410" s="2065">
        <f>+'17HPM_DATA_INPUT'!H419-'XX_17CK AUDITTO INPUT'!G410</f>
        <v>2007571</v>
      </c>
      <c r="AC410" s="2065">
        <f>+'17HPM_DATA_INPUT'!I419-'XX_17CK AUDITTO INPUT'!H410</f>
        <v>1263399</v>
      </c>
      <c r="AD410" s="2065">
        <f>+'17HPM_DATA_INPUT'!J419-'XX_17CK AUDITTO INPUT'!I410</f>
        <v>393033</v>
      </c>
      <c r="AE410" s="2065">
        <f>+'17HPM_DATA_INPUT'!K419-'XX_17CK AUDITTO INPUT'!J410</f>
        <v>298491</v>
      </c>
      <c r="AF410" s="2065">
        <f>+'17HPM_DATA_INPUT'!L419-'XX_17CK AUDITTO INPUT'!K410</f>
        <v>126281</v>
      </c>
      <c r="AG410" s="2065">
        <f>+'17HPM_DATA_INPUT'!M419-'XX_17CK AUDITTO INPUT'!L410</f>
        <v>122370</v>
      </c>
      <c r="AH410" s="2065">
        <f>+'17HPM_DATA_INPUT'!N419-'XX_17CK AUDITTO INPUT'!M410</f>
        <v>266752</v>
      </c>
      <c r="AI410" s="2065">
        <f>+'17HPM_DATA_INPUT'!O419-'XX_17CK AUDITTO INPUT'!N410</f>
        <v>176120</v>
      </c>
      <c r="AJ410" s="2065">
        <f>+'17HPM_DATA_INPUT'!P419-'XX_17CK AUDITTO INPUT'!O410</f>
        <v>13284</v>
      </c>
      <c r="AK410" s="2065">
        <f>+'17HPM_DATA_INPUT'!Q419-'XX_17CK AUDITTO INPUT'!P410</f>
        <v>10086</v>
      </c>
      <c r="AL410" s="2065">
        <f>+'17HPM_DATA_INPUT'!R419-'XX_17CK AUDITTO INPUT'!Q410</f>
        <v>36706</v>
      </c>
      <c r="AM410" s="2065">
        <f>+'17HPM_DATA_INPUT'!S419-'XX_17CK AUDITTO INPUT'!R410</f>
        <v>27032</v>
      </c>
      <c r="AN410" s="2065">
        <f>+'17HPM_DATA_INPUT'!T419-'XX_17CK AUDITTO INPUT'!S410</f>
        <v>216762</v>
      </c>
      <c r="AO410" s="2065">
        <f>+'17HPM_DATA_INPUT'!U419-'XX_17CK AUDITTO INPUT'!T410</f>
        <v>139003</v>
      </c>
      <c r="AQ410" s="455" t="str">
        <f>'Departmental PL'!D421</f>
        <v>7040 PSYCH DEAF WELLNESS CENTER</v>
      </c>
    </row>
    <row r="411" spans="1:43" ht="20.25" hidden="1" customHeight="1" x14ac:dyDescent="0.25">
      <c r="A411" s="2067" t="s">
        <v>1632</v>
      </c>
      <c r="B411" s="2058" t="s">
        <v>2511</v>
      </c>
      <c r="C411" s="2060">
        <v>89</v>
      </c>
      <c r="D411" s="2060">
        <v>78</v>
      </c>
      <c r="E411" s="2060">
        <v>1470</v>
      </c>
      <c r="F411" s="2060">
        <v>1172</v>
      </c>
      <c r="G411" s="2060">
        <v>274415</v>
      </c>
      <c r="H411" s="2060">
        <v>172797</v>
      </c>
      <c r="I411" s="2060">
        <v>65573</v>
      </c>
      <c r="J411" s="2060">
        <v>37809</v>
      </c>
      <c r="K411" s="2060">
        <v>33595</v>
      </c>
      <c r="L411" s="2060">
        <v>24294</v>
      </c>
      <c r="M411" s="2060">
        <v>31978</v>
      </c>
      <c r="N411" s="2060">
        <v>13515</v>
      </c>
      <c r="O411" s="2060">
        <v>1632</v>
      </c>
      <c r="P411" s="2060">
        <v>1490</v>
      </c>
      <c r="Q411" s="2060">
        <v>15081</v>
      </c>
      <c r="R411" s="2060">
        <v>11782</v>
      </c>
      <c r="S411" s="2060">
        <v>15265</v>
      </c>
      <c r="T411" s="2060">
        <v>243</v>
      </c>
      <c r="U411" s="2061" t="str">
        <f t="shared" si="6"/>
        <v>3300 AP-NEUROPATH</v>
      </c>
      <c r="W411" s="455" t="b">
        <f>+'17HPM_DATA_INPUT'!C420='XX_17CK AUDITTO INPUT'!U411</f>
        <v>1</v>
      </c>
      <c r="X411" s="2065">
        <f>+'17HPM_DATA_INPUT'!D420-'XX_17CK AUDITTO INPUT'!C411</f>
        <v>76</v>
      </c>
      <c r="Y411" s="2065">
        <f>+'17HPM_DATA_INPUT'!E420-'XX_17CK AUDITTO INPUT'!D411</f>
        <v>97</v>
      </c>
      <c r="Z411" s="2065">
        <f>+'17HPM_DATA_INPUT'!F420-'XX_17CK AUDITTO INPUT'!E411</f>
        <v>1094</v>
      </c>
      <c r="AA411" s="2065">
        <f>+'17HPM_DATA_INPUT'!G420-'XX_17CK AUDITTO INPUT'!F411</f>
        <v>1353</v>
      </c>
      <c r="AB411" s="2065">
        <f>+'17HPM_DATA_INPUT'!H420-'XX_17CK AUDITTO INPUT'!G411</f>
        <v>217494</v>
      </c>
      <c r="AC411" s="2065">
        <f>+'17HPM_DATA_INPUT'!I420-'XX_17CK AUDITTO INPUT'!H411</f>
        <v>250064</v>
      </c>
      <c r="AD411" s="2065">
        <f>+'17HPM_DATA_INPUT'!J420-'XX_17CK AUDITTO INPUT'!I411</f>
        <v>58422</v>
      </c>
      <c r="AE411" s="2065">
        <f>+'17HPM_DATA_INPUT'!K420-'XX_17CK AUDITTO INPUT'!J411</f>
        <v>56141</v>
      </c>
      <c r="AF411" s="2065">
        <f>+'17HPM_DATA_INPUT'!L420-'XX_17CK AUDITTO INPUT'!K411</f>
        <v>27876</v>
      </c>
      <c r="AG411" s="2065">
        <f>+'17HPM_DATA_INPUT'!M420-'XX_17CK AUDITTO INPUT'!L411</f>
        <v>27608</v>
      </c>
      <c r="AH411" s="2065">
        <f>+'17HPM_DATA_INPUT'!N420-'XX_17CK AUDITTO INPUT'!M411</f>
        <v>30545</v>
      </c>
      <c r="AI411" s="2065">
        <f>+'17HPM_DATA_INPUT'!O420-'XX_17CK AUDITTO INPUT'!N411</f>
        <v>28534</v>
      </c>
      <c r="AJ411" s="2065">
        <f>+'17HPM_DATA_INPUT'!P420-'XX_17CK AUDITTO INPUT'!O411</f>
        <v>1221</v>
      </c>
      <c r="AK411" s="2065">
        <f>+'17HPM_DATA_INPUT'!Q420-'XX_17CK AUDITTO INPUT'!P411</f>
        <v>1693</v>
      </c>
      <c r="AL411" s="2065">
        <f>+'17HPM_DATA_INPUT'!R420-'XX_17CK AUDITTO INPUT'!Q411</f>
        <v>11762</v>
      </c>
      <c r="AM411" s="2065">
        <f>+'17HPM_DATA_INPUT'!S420-'XX_17CK AUDITTO INPUT'!R411</f>
        <v>13389</v>
      </c>
      <c r="AN411" s="2065">
        <f>+'17HPM_DATA_INPUT'!T420-'XX_17CK AUDITTO INPUT'!S411</f>
        <v>17562</v>
      </c>
      <c r="AO411" s="2065">
        <f>+'17HPM_DATA_INPUT'!U420-'XX_17CK AUDITTO INPUT'!T411</f>
        <v>13452</v>
      </c>
      <c r="AQ411" s="455" t="str">
        <f>'Departmental PL'!D422</f>
        <v>7050 PSYCH FAMILY &amp; MARRIAGE</v>
      </c>
    </row>
    <row r="412" spans="1:43" ht="20.25" hidden="1" customHeight="1" x14ac:dyDescent="0.25">
      <c r="A412" s="2067" t="s">
        <v>1633</v>
      </c>
      <c r="B412" s="2058" t="s">
        <v>2512</v>
      </c>
      <c r="C412" s="2060">
        <v>106</v>
      </c>
      <c r="D412" s="2060">
        <v>109</v>
      </c>
      <c r="E412" s="2060">
        <v>221</v>
      </c>
      <c r="F412" s="2060">
        <v>234</v>
      </c>
      <c r="G412" s="2060">
        <v>14618</v>
      </c>
      <c r="H412" s="2060">
        <v>16364</v>
      </c>
      <c r="I412" s="2060">
        <v>1431</v>
      </c>
      <c r="J412" s="2060">
        <v>1829</v>
      </c>
      <c r="K412" s="2060">
        <v>6220</v>
      </c>
      <c r="L412" s="2060">
        <v>7702</v>
      </c>
      <c r="M412" s="2060">
        <v>-4789</v>
      </c>
      <c r="N412" s="2060">
        <v>-5873</v>
      </c>
      <c r="O412" s="2060">
        <v>734</v>
      </c>
      <c r="P412" s="2060">
        <v>736</v>
      </c>
      <c r="Q412" s="2060">
        <v>2206</v>
      </c>
      <c r="R412" s="2060">
        <v>2409</v>
      </c>
      <c r="S412" s="2060">
        <v>-7729</v>
      </c>
      <c r="T412" s="2060">
        <v>-9019</v>
      </c>
      <c r="U412" s="2061" t="str">
        <f t="shared" si="6"/>
        <v>3320 BIO GENETICS LAB</v>
      </c>
      <c r="W412" s="455" t="b">
        <f>+'17HPM_DATA_INPUT'!C421='XX_17CK AUDITTO INPUT'!U412</f>
        <v>1</v>
      </c>
      <c r="X412" s="2065">
        <f>+'17HPM_DATA_INPUT'!D421-'XX_17CK AUDITTO INPUT'!C412</f>
        <v>111</v>
      </c>
      <c r="Y412" s="2065">
        <f>+'17HPM_DATA_INPUT'!E421-'XX_17CK AUDITTO INPUT'!D412</f>
        <v>125</v>
      </c>
      <c r="Z412" s="2065">
        <f>+'17HPM_DATA_INPUT'!F421-'XX_17CK AUDITTO INPUT'!E412</f>
        <v>272</v>
      </c>
      <c r="AA412" s="2065">
        <f>+'17HPM_DATA_INPUT'!G421-'XX_17CK AUDITTO INPUT'!F412</f>
        <v>260</v>
      </c>
      <c r="AB412" s="2065">
        <f>+'17HPM_DATA_INPUT'!H421-'XX_17CK AUDITTO INPUT'!G412</f>
        <v>17456</v>
      </c>
      <c r="AC412" s="2065">
        <f>+'17HPM_DATA_INPUT'!I421-'XX_17CK AUDITTO INPUT'!H412</f>
        <v>17504</v>
      </c>
      <c r="AD412" s="2065">
        <f>+'17HPM_DATA_INPUT'!J421-'XX_17CK AUDITTO INPUT'!I412</f>
        <v>1636</v>
      </c>
      <c r="AE412" s="2065">
        <f>+'17HPM_DATA_INPUT'!K421-'XX_17CK AUDITTO INPUT'!J412</f>
        <v>1697</v>
      </c>
      <c r="AF412" s="2065">
        <f>+'17HPM_DATA_INPUT'!L421-'XX_17CK AUDITTO INPUT'!K412</f>
        <v>8977</v>
      </c>
      <c r="AG412" s="2065">
        <f>+'17HPM_DATA_INPUT'!M421-'XX_17CK AUDITTO INPUT'!L412</f>
        <v>8437</v>
      </c>
      <c r="AH412" s="2065">
        <f>+'17HPM_DATA_INPUT'!N421-'XX_17CK AUDITTO INPUT'!M412</f>
        <v>-7342</v>
      </c>
      <c r="AI412" s="2065">
        <f>+'17HPM_DATA_INPUT'!O421-'XX_17CK AUDITTO INPUT'!N412</f>
        <v>-6740</v>
      </c>
      <c r="AJ412" s="2065">
        <f>+'17HPM_DATA_INPUT'!P421-'XX_17CK AUDITTO INPUT'!O412</f>
        <v>823</v>
      </c>
      <c r="AK412" s="2065">
        <f>+'17HPM_DATA_INPUT'!Q421-'XX_17CK AUDITTO INPUT'!P412</f>
        <v>807</v>
      </c>
      <c r="AL412" s="2065">
        <f>+'17HPM_DATA_INPUT'!R421-'XX_17CK AUDITTO INPUT'!Q412</f>
        <v>3034</v>
      </c>
      <c r="AM412" s="2065">
        <f>+'17HPM_DATA_INPUT'!S421-'XX_17CK AUDITTO INPUT'!R412</f>
        <v>2639</v>
      </c>
      <c r="AN412" s="2065">
        <f>+'17HPM_DATA_INPUT'!T421-'XX_17CK AUDITTO INPUT'!S412</f>
        <v>-11199</v>
      </c>
      <c r="AO412" s="2065">
        <f>+'17HPM_DATA_INPUT'!U421-'XX_17CK AUDITTO INPUT'!T412</f>
        <v>-10185</v>
      </c>
      <c r="AQ412" s="455" t="str">
        <f>'Departmental PL'!D423</f>
        <v>7230 PSYCH ADULT PARTIAL HOSP</v>
      </c>
    </row>
    <row r="413" spans="1:43" ht="20.25" hidden="1" customHeight="1" x14ac:dyDescent="0.25">
      <c r="A413" s="2067" t="s">
        <v>1634</v>
      </c>
      <c r="B413" s="2058" t="s">
        <v>2513</v>
      </c>
      <c r="C413" s="2060">
        <v>624</v>
      </c>
      <c r="D413" s="2060">
        <v>560</v>
      </c>
      <c r="E413" s="2060">
        <v>3504</v>
      </c>
      <c r="F413" s="2060">
        <v>3340</v>
      </c>
      <c r="G413" s="2060">
        <v>790670</v>
      </c>
      <c r="H413" s="2060">
        <v>1023666</v>
      </c>
      <c r="I413" s="2060">
        <v>224327</v>
      </c>
      <c r="J413" s="2060">
        <v>283852</v>
      </c>
      <c r="K413" s="2060">
        <v>435949</v>
      </c>
      <c r="L413" s="2060">
        <v>441939</v>
      </c>
      <c r="M413" s="2060">
        <v>-211623</v>
      </c>
      <c r="N413" s="2060">
        <v>-158087</v>
      </c>
      <c r="O413" s="2060">
        <v>9870</v>
      </c>
      <c r="P413" s="2060">
        <v>9148</v>
      </c>
      <c r="Q413" s="2060">
        <v>103712</v>
      </c>
      <c r="R413" s="2060">
        <v>98330</v>
      </c>
      <c r="S413" s="2060">
        <v>-325205</v>
      </c>
      <c r="T413" s="2060">
        <v>-265565</v>
      </c>
      <c r="U413" s="2061" t="str">
        <f t="shared" si="6"/>
        <v>3330 CYTOGENETICS LAB</v>
      </c>
      <c r="W413" s="455" t="b">
        <f>+'17HPM_DATA_INPUT'!C422='XX_17CK AUDITTO INPUT'!U413</f>
        <v>1</v>
      </c>
      <c r="X413" s="2065">
        <f>+'17HPM_DATA_INPUT'!D422-'XX_17CK AUDITTO INPUT'!C413</f>
        <v>737</v>
      </c>
      <c r="Y413" s="2065">
        <f>+'17HPM_DATA_INPUT'!E422-'XX_17CK AUDITTO INPUT'!D413</f>
        <v>536</v>
      </c>
      <c r="Z413" s="2065">
        <f>+'17HPM_DATA_INPUT'!F422-'XX_17CK AUDITTO INPUT'!E413</f>
        <v>3806</v>
      </c>
      <c r="AA413" s="2065">
        <f>+'17HPM_DATA_INPUT'!G422-'XX_17CK AUDITTO INPUT'!F413</f>
        <v>3078</v>
      </c>
      <c r="AB413" s="2065">
        <f>+'17HPM_DATA_INPUT'!H422-'XX_17CK AUDITTO INPUT'!G413</f>
        <v>838188</v>
      </c>
      <c r="AC413" s="2065">
        <f>+'17HPM_DATA_INPUT'!I422-'XX_17CK AUDITTO INPUT'!H413</f>
        <v>689781</v>
      </c>
      <c r="AD413" s="2065">
        <f>+'17HPM_DATA_INPUT'!J422-'XX_17CK AUDITTO INPUT'!I413</f>
        <v>226156</v>
      </c>
      <c r="AE413" s="2065">
        <f>+'17HPM_DATA_INPUT'!K422-'XX_17CK AUDITTO INPUT'!J413</f>
        <v>201625</v>
      </c>
      <c r="AF413" s="2065">
        <f>+'17HPM_DATA_INPUT'!L422-'XX_17CK AUDITTO INPUT'!K413</f>
        <v>462279</v>
      </c>
      <c r="AG413" s="2065">
        <f>+'17HPM_DATA_INPUT'!M422-'XX_17CK AUDITTO INPUT'!L413</f>
        <v>424358</v>
      </c>
      <c r="AH413" s="2065">
        <f>+'17HPM_DATA_INPUT'!N422-'XX_17CK AUDITTO INPUT'!M413</f>
        <v>-236122</v>
      </c>
      <c r="AI413" s="2065">
        <f>+'17HPM_DATA_INPUT'!O422-'XX_17CK AUDITTO INPUT'!N413</f>
        <v>-222733</v>
      </c>
      <c r="AJ413" s="2065">
        <f>+'17HPM_DATA_INPUT'!P422-'XX_17CK AUDITTO INPUT'!O413</f>
        <v>381417</v>
      </c>
      <c r="AK413" s="2065">
        <f>+'17HPM_DATA_INPUT'!Q422-'XX_17CK AUDITTO INPUT'!P413</f>
        <v>8784</v>
      </c>
      <c r="AL413" s="2065">
        <f>+'17HPM_DATA_INPUT'!R422-'XX_17CK AUDITTO INPUT'!Q413</f>
        <v>166269</v>
      </c>
      <c r="AM413" s="2065">
        <f>+'17HPM_DATA_INPUT'!S422-'XX_17CK AUDITTO INPUT'!R413</f>
        <v>94418</v>
      </c>
      <c r="AN413" s="2065">
        <f>+'17HPM_DATA_INPUT'!T422-'XX_17CK AUDITTO INPUT'!S413</f>
        <v>-783807</v>
      </c>
      <c r="AO413" s="2065">
        <f>+'17HPM_DATA_INPUT'!U422-'XX_17CK AUDITTO INPUT'!T413</f>
        <v>-325934</v>
      </c>
      <c r="AQ413" s="455" t="str">
        <f>'Departmental PL'!D424</f>
        <v>7260 PSYCH CHILD PARTIAL HOSP</v>
      </c>
    </row>
    <row r="414" spans="1:43" ht="20.25" hidden="1" customHeight="1" x14ac:dyDescent="0.25">
      <c r="A414" s="2097" t="s">
        <v>1635</v>
      </c>
      <c r="B414" s="2058" t="s">
        <v>2514</v>
      </c>
      <c r="C414" s="2060">
        <v>14</v>
      </c>
      <c r="D414" s="2060">
        <v>8</v>
      </c>
      <c r="E414" s="2060">
        <v>14</v>
      </c>
      <c r="F414" s="2060">
        <v>8</v>
      </c>
      <c r="G414" s="2060">
        <v>980</v>
      </c>
      <c r="H414" s="2060">
        <v>768</v>
      </c>
      <c r="I414" s="2060">
        <v>236</v>
      </c>
      <c r="J414" s="2060">
        <v>129</v>
      </c>
      <c r="K414" s="2060">
        <v>13</v>
      </c>
      <c r="L414" s="2060">
        <v>22</v>
      </c>
      <c r="M414" s="2060">
        <v>223</v>
      </c>
      <c r="N414" s="2060">
        <v>107</v>
      </c>
      <c r="O414" s="2060">
        <v>0</v>
      </c>
      <c r="P414" s="2060">
        <v>0</v>
      </c>
      <c r="Q414" s="2060">
        <v>55923</v>
      </c>
      <c r="R414" s="2060">
        <v>3054</v>
      </c>
      <c r="S414" s="2060">
        <v>-55700</v>
      </c>
      <c r="T414" s="2060">
        <v>-2947</v>
      </c>
      <c r="U414" s="2061" t="str">
        <f t="shared" si="6"/>
        <v>3360 ENDO/RIA LAB</v>
      </c>
      <c r="W414" s="455" t="b">
        <f>+'17HPM_DATA_INPUT'!C423='XX_17CK AUDITTO INPUT'!U414</f>
        <v>1</v>
      </c>
      <c r="X414" s="2065">
        <f>+'17HPM_DATA_INPUT'!D423-'XX_17CK AUDITTO INPUT'!C414</f>
        <v>12</v>
      </c>
      <c r="Y414" s="2065">
        <f>+'17HPM_DATA_INPUT'!E423-'XX_17CK AUDITTO INPUT'!D414</f>
        <v>0</v>
      </c>
      <c r="Z414" s="2065">
        <f>+'17HPM_DATA_INPUT'!F423-'XX_17CK AUDITTO INPUT'!E414</f>
        <v>12</v>
      </c>
      <c r="AA414" s="2065">
        <f>+'17HPM_DATA_INPUT'!G423-'XX_17CK AUDITTO INPUT'!F414</f>
        <v>0</v>
      </c>
      <c r="AB414" s="2065">
        <f>+'17HPM_DATA_INPUT'!H423-'XX_17CK AUDITTO INPUT'!G414</f>
        <v>888</v>
      </c>
      <c r="AC414" s="2065">
        <f>+'17HPM_DATA_INPUT'!I423-'XX_17CK AUDITTO INPUT'!H414</f>
        <v>0</v>
      </c>
      <c r="AD414" s="2065">
        <f>+'17HPM_DATA_INPUT'!J423-'XX_17CK AUDITTO INPUT'!I414</f>
        <v>205</v>
      </c>
      <c r="AE414" s="2065">
        <f>+'17HPM_DATA_INPUT'!K423-'XX_17CK AUDITTO INPUT'!J414</f>
        <v>0</v>
      </c>
      <c r="AF414" s="2065">
        <f>+'17HPM_DATA_INPUT'!L423-'XX_17CK AUDITTO INPUT'!K414</f>
        <v>1</v>
      </c>
      <c r="AG414" s="2065">
        <f>+'17HPM_DATA_INPUT'!M423-'XX_17CK AUDITTO INPUT'!L414</f>
        <v>0</v>
      </c>
      <c r="AH414" s="2065">
        <f>+'17HPM_DATA_INPUT'!N423-'XX_17CK AUDITTO INPUT'!M414</f>
        <v>205</v>
      </c>
      <c r="AI414" s="2065">
        <f>+'17HPM_DATA_INPUT'!O423-'XX_17CK AUDITTO INPUT'!N414</f>
        <v>0</v>
      </c>
      <c r="AJ414" s="2065">
        <f>+'17HPM_DATA_INPUT'!P423-'XX_17CK AUDITTO INPUT'!O414</f>
        <v>24305</v>
      </c>
      <c r="AK414" s="2065">
        <f>+'17HPM_DATA_INPUT'!Q423-'XX_17CK AUDITTO INPUT'!P414</f>
        <v>0</v>
      </c>
      <c r="AL414" s="2065">
        <f>+'17HPM_DATA_INPUT'!R423-'XX_17CK AUDITTO INPUT'!Q414</f>
        <v>65598</v>
      </c>
      <c r="AM414" s="2065">
        <f>+'17HPM_DATA_INPUT'!S423-'XX_17CK AUDITTO INPUT'!R414</f>
        <v>0</v>
      </c>
      <c r="AN414" s="2065">
        <f>+'17HPM_DATA_INPUT'!T423-'XX_17CK AUDITTO INPUT'!S414</f>
        <v>-89699</v>
      </c>
      <c r="AO414" s="2065">
        <f>+'17HPM_DATA_INPUT'!U423-'XX_17CK AUDITTO INPUT'!T414</f>
        <v>0</v>
      </c>
      <c r="AQ414" s="455" t="str">
        <f>'Departmental PL'!D425</f>
        <v>7270 PSYCH ECT</v>
      </c>
    </row>
    <row r="415" spans="1:43" ht="20.25" hidden="1" customHeight="1" x14ac:dyDescent="0.25">
      <c r="A415" s="2067" t="s">
        <v>1636</v>
      </c>
      <c r="B415" s="2058" t="s">
        <v>2515</v>
      </c>
      <c r="C415" s="2060">
        <v>15976</v>
      </c>
      <c r="D415" s="2060">
        <v>15604</v>
      </c>
      <c r="E415" s="2060">
        <v>47651</v>
      </c>
      <c r="F415" s="2060">
        <v>43380</v>
      </c>
      <c r="G415" s="2060">
        <v>3961534</v>
      </c>
      <c r="H415" s="2060">
        <v>3814555</v>
      </c>
      <c r="I415" s="2060">
        <v>1023960</v>
      </c>
      <c r="J415" s="2060">
        <v>989677</v>
      </c>
      <c r="K415" s="2060">
        <v>779810</v>
      </c>
      <c r="L415" s="2060">
        <v>722280</v>
      </c>
      <c r="M415" s="2060">
        <v>244151</v>
      </c>
      <c r="N415" s="2060">
        <v>267397</v>
      </c>
      <c r="O415" s="2060">
        <v>159674</v>
      </c>
      <c r="P415" s="2060">
        <v>147288</v>
      </c>
      <c r="Q415" s="2060">
        <v>192101</v>
      </c>
      <c r="R415" s="2060">
        <v>178184</v>
      </c>
      <c r="S415" s="2060">
        <v>-107624</v>
      </c>
      <c r="T415" s="2060">
        <v>-58076</v>
      </c>
      <c r="U415" s="2061" t="str">
        <f t="shared" si="6"/>
        <v>3380 MICROBIOLGY/ IMMUNOSR</v>
      </c>
      <c r="W415" s="455" t="b">
        <f>+'17HPM_DATA_INPUT'!C424='XX_17CK AUDITTO INPUT'!U415</f>
        <v>1</v>
      </c>
      <c r="X415" s="2065">
        <f>+'17HPM_DATA_INPUT'!D424-'XX_17CK AUDITTO INPUT'!C415</f>
        <v>17187</v>
      </c>
      <c r="Y415" s="2065">
        <f>+'17HPM_DATA_INPUT'!E424-'XX_17CK AUDITTO INPUT'!D415</f>
        <v>16824</v>
      </c>
      <c r="Z415" s="2065">
        <f>+'17HPM_DATA_INPUT'!F424-'XX_17CK AUDITTO INPUT'!E415</f>
        <v>48630</v>
      </c>
      <c r="AA415" s="2065">
        <f>+'17HPM_DATA_INPUT'!G424-'XX_17CK AUDITTO INPUT'!F415</f>
        <v>46291</v>
      </c>
      <c r="AB415" s="2065">
        <f>+'17HPM_DATA_INPUT'!H424-'XX_17CK AUDITTO INPUT'!G415</f>
        <v>4761741</v>
      </c>
      <c r="AC415" s="2065">
        <f>+'17HPM_DATA_INPUT'!I424-'XX_17CK AUDITTO INPUT'!H415</f>
        <v>4332005</v>
      </c>
      <c r="AD415" s="2065">
        <f>+'17HPM_DATA_INPUT'!J424-'XX_17CK AUDITTO INPUT'!I415</f>
        <v>1160316</v>
      </c>
      <c r="AE415" s="2065">
        <f>+'17HPM_DATA_INPUT'!K424-'XX_17CK AUDITTO INPUT'!J415</f>
        <v>1093098</v>
      </c>
      <c r="AF415" s="2065">
        <f>+'17HPM_DATA_INPUT'!L424-'XX_17CK AUDITTO INPUT'!K415</f>
        <v>805734</v>
      </c>
      <c r="AG415" s="2065">
        <f>+'17HPM_DATA_INPUT'!M424-'XX_17CK AUDITTO INPUT'!L415</f>
        <v>840321</v>
      </c>
      <c r="AH415" s="2065">
        <f>+'17HPM_DATA_INPUT'!N424-'XX_17CK AUDITTO INPUT'!M415</f>
        <v>354581</v>
      </c>
      <c r="AI415" s="2065">
        <f>+'17HPM_DATA_INPUT'!O424-'XX_17CK AUDITTO INPUT'!N415</f>
        <v>252778</v>
      </c>
      <c r="AJ415" s="2065">
        <f>+'17HPM_DATA_INPUT'!P424-'XX_17CK AUDITTO INPUT'!O415</f>
        <v>433299</v>
      </c>
      <c r="AK415" s="2065">
        <f>+'17HPM_DATA_INPUT'!Q424-'XX_17CK AUDITTO INPUT'!P415</f>
        <v>171360</v>
      </c>
      <c r="AL415" s="2065">
        <f>+'17HPM_DATA_INPUT'!R424-'XX_17CK AUDITTO INPUT'!Q415</f>
        <v>250074</v>
      </c>
      <c r="AM415" s="2065">
        <f>+'17HPM_DATA_INPUT'!S424-'XX_17CK AUDITTO INPUT'!R415</f>
        <v>207305</v>
      </c>
      <c r="AN415" s="2065">
        <f>+'17HPM_DATA_INPUT'!T424-'XX_17CK AUDITTO INPUT'!S415</f>
        <v>-328792</v>
      </c>
      <c r="AO415" s="2065">
        <f>+'17HPM_DATA_INPUT'!U424-'XX_17CK AUDITTO INPUT'!T415</f>
        <v>-125886</v>
      </c>
      <c r="AQ415" s="455" t="str">
        <f>'Departmental PL'!D426</f>
        <v>7320 CHEMICAL DEPENDENCY PROGRAM</v>
      </c>
    </row>
    <row r="416" spans="1:43" ht="20.25" hidden="1" customHeight="1" x14ac:dyDescent="0.25">
      <c r="A416" s="2097" t="s">
        <v>1637</v>
      </c>
      <c r="B416" s="2058" t="s">
        <v>2516</v>
      </c>
      <c r="C416" s="2060">
        <v>153</v>
      </c>
      <c r="D416" s="2060">
        <v>159</v>
      </c>
      <c r="E416" s="2060">
        <v>399</v>
      </c>
      <c r="F416" s="2060">
        <v>328</v>
      </c>
      <c r="G416" s="2060">
        <v>349055</v>
      </c>
      <c r="H416" s="2060">
        <v>460513</v>
      </c>
      <c r="I416" s="2060">
        <v>95318</v>
      </c>
      <c r="J416" s="2060">
        <v>112875</v>
      </c>
      <c r="K416" s="2060">
        <v>106341</v>
      </c>
      <c r="L416" s="2060">
        <v>97646</v>
      </c>
      <c r="M416" s="2060">
        <v>-11023</v>
      </c>
      <c r="N416" s="2060">
        <v>15229</v>
      </c>
      <c r="O416" s="2060">
        <v>1649</v>
      </c>
      <c r="P416" s="2060">
        <v>1408</v>
      </c>
      <c r="Q416" s="2060">
        <v>26130</v>
      </c>
      <c r="R416" s="2060">
        <v>24072</v>
      </c>
      <c r="S416" s="2060">
        <v>-38802</v>
      </c>
      <c r="T416" s="2060">
        <v>-10251</v>
      </c>
      <c r="U416" s="2061" t="str">
        <f t="shared" si="6"/>
        <v>3420 SURG TISSUE TYPING</v>
      </c>
      <c r="W416" s="455" t="b">
        <f>+'17HPM_DATA_INPUT'!C425='XX_17CK AUDITTO INPUT'!U416</f>
        <v>1</v>
      </c>
      <c r="X416" s="2065">
        <f>+'17HPM_DATA_INPUT'!D425-'XX_17CK AUDITTO INPUT'!C416</f>
        <v>168</v>
      </c>
      <c r="Y416" s="2065">
        <f>+'17HPM_DATA_INPUT'!E425-'XX_17CK AUDITTO INPUT'!D416</f>
        <v>159</v>
      </c>
      <c r="Z416" s="2065">
        <f>+'17HPM_DATA_INPUT'!F425-'XX_17CK AUDITTO INPUT'!E416</f>
        <v>399</v>
      </c>
      <c r="AA416" s="2065">
        <f>+'17HPM_DATA_INPUT'!G425-'XX_17CK AUDITTO INPUT'!F416</f>
        <v>342</v>
      </c>
      <c r="AB416" s="2065">
        <f>+'17HPM_DATA_INPUT'!H425-'XX_17CK AUDITTO INPUT'!G416</f>
        <v>356655</v>
      </c>
      <c r="AC416" s="2065">
        <f>+'17HPM_DATA_INPUT'!I425-'XX_17CK AUDITTO INPUT'!H416</f>
        <v>275103</v>
      </c>
      <c r="AD416" s="2065">
        <f>+'17HPM_DATA_INPUT'!J425-'XX_17CK AUDITTO INPUT'!I416</f>
        <v>118219</v>
      </c>
      <c r="AE416" s="2065">
        <f>+'17HPM_DATA_INPUT'!K425-'XX_17CK AUDITTO INPUT'!J416</f>
        <v>93169</v>
      </c>
      <c r="AF416" s="2065">
        <f>+'17HPM_DATA_INPUT'!L425-'XX_17CK AUDITTO INPUT'!K416</f>
        <v>98321</v>
      </c>
      <c r="AG416" s="2065">
        <f>+'17HPM_DATA_INPUT'!M425-'XX_17CK AUDITTO INPUT'!L416</f>
        <v>99429</v>
      </c>
      <c r="AH416" s="2065">
        <f>+'17HPM_DATA_INPUT'!N425-'XX_17CK AUDITTO INPUT'!M416</f>
        <v>19898</v>
      </c>
      <c r="AI416" s="2065">
        <f>+'17HPM_DATA_INPUT'!O425-'XX_17CK AUDITTO INPUT'!N416</f>
        <v>-6260</v>
      </c>
      <c r="AJ416" s="2065">
        <f>+'17HPM_DATA_INPUT'!P425-'XX_17CK AUDITTO INPUT'!O416</f>
        <v>1832</v>
      </c>
      <c r="AK416" s="2065">
        <f>+'17HPM_DATA_INPUT'!Q425-'XX_17CK AUDITTO INPUT'!P416</f>
        <v>1433</v>
      </c>
      <c r="AL416" s="2065">
        <f>+'17HPM_DATA_INPUT'!R425-'XX_17CK AUDITTO INPUT'!Q416</f>
        <v>26178</v>
      </c>
      <c r="AM416" s="2065">
        <f>+'17HPM_DATA_INPUT'!S425-'XX_17CK AUDITTO INPUT'!R416</f>
        <v>24512</v>
      </c>
      <c r="AN416" s="2065">
        <f>+'17HPM_DATA_INPUT'!T425-'XX_17CK AUDITTO INPUT'!S416</f>
        <v>-8112</v>
      </c>
      <c r="AO416" s="2065">
        <f>+'17HPM_DATA_INPUT'!U425-'XX_17CK AUDITTO INPUT'!T416</f>
        <v>-32204</v>
      </c>
      <c r="AQ416" s="455" t="str">
        <f>'Departmental PL'!D427</f>
        <v>7340 METHADONE CLINIC</v>
      </c>
    </row>
    <row r="417" spans="1:43" ht="20.25" hidden="1" customHeight="1" x14ac:dyDescent="0.25">
      <c r="A417" s="2031" t="s">
        <v>1638</v>
      </c>
      <c r="B417" s="2069" t="s">
        <v>2306</v>
      </c>
      <c r="C417" s="2070">
        <v>62789</v>
      </c>
      <c r="D417" s="2070">
        <v>58869</v>
      </c>
      <c r="E417" s="2070">
        <v>424199</v>
      </c>
      <c r="F417" s="2070">
        <v>393331</v>
      </c>
      <c r="G417" s="2070">
        <v>32543613</v>
      </c>
      <c r="H417" s="2070">
        <v>25755816</v>
      </c>
      <c r="I417" s="2070">
        <v>9153256</v>
      </c>
      <c r="J417" s="2070">
        <v>7220715</v>
      </c>
      <c r="K417" s="2070">
        <v>5159205</v>
      </c>
      <c r="L417" s="2070">
        <v>4797916</v>
      </c>
      <c r="M417" s="2070">
        <v>3994050</v>
      </c>
      <c r="N417" s="2070">
        <v>2422799</v>
      </c>
      <c r="O417" s="2070">
        <v>1198245</v>
      </c>
      <c r="P417" s="2070">
        <v>1057302</v>
      </c>
      <c r="Q417" s="2070">
        <v>1631116</v>
      </c>
      <c r="R417" s="2070">
        <v>1367100</v>
      </c>
      <c r="S417" s="2070">
        <v>1164689</v>
      </c>
      <c r="T417" s="2070">
        <v>-1603</v>
      </c>
      <c r="U417" s="2061" t="str">
        <f t="shared" si="6"/>
        <v>Total OUTPATIENT</v>
      </c>
      <c r="W417" s="455" t="b">
        <f>+'17HPM_DATA_INPUT'!C426='XX_17CK AUDITTO INPUT'!U417</f>
        <v>1</v>
      </c>
      <c r="X417" s="2065">
        <f>+'17HPM_DATA_INPUT'!D426-'XX_17CK AUDITTO INPUT'!C417</f>
        <v>66487</v>
      </c>
      <c r="Y417" s="2065">
        <f>+'17HPM_DATA_INPUT'!E426-'XX_17CK AUDITTO INPUT'!D417</f>
        <v>63452</v>
      </c>
      <c r="Z417" s="2065">
        <f>+'17HPM_DATA_INPUT'!F426-'XX_17CK AUDITTO INPUT'!E417</f>
        <v>440770</v>
      </c>
      <c r="AA417" s="2065">
        <f>+'17HPM_DATA_INPUT'!G426-'XX_17CK AUDITTO INPUT'!F417</f>
        <v>414205</v>
      </c>
      <c r="AB417" s="2065">
        <f>+'17HPM_DATA_INPUT'!H426-'XX_17CK AUDITTO INPUT'!G417</f>
        <v>35671129</v>
      </c>
      <c r="AC417" s="2065">
        <f>+'17HPM_DATA_INPUT'!I426-'XX_17CK AUDITTO INPUT'!H417</f>
        <v>31138304</v>
      </c>
      <c r="AD417" s="2065">
        <f>+'17HPM_DATA_INPUT'!J426-'XX_17CK AUDITTO INPUT'!I417</f>
        <v>9372743</v>
      </c>
      <c r="AE417" s="2065">
        <f>+'17HPM_DATA_INPUT'!K426-'XX_17CK AUDITTO INPUT'!J417</f>
        <v>8741182</v>
      </c>
      <c r="AF417" s="2065">
        <f>+'17HPM_DATA_INPUT'!L426-'XX_17CK AUDITTO INPUT'!K417</f>
        <v>5574811</v>
      </c>
      <c r="AG417" s="2065">
        <f>+'17HPM_DATA_INPUT'!M426-'XX_17CK AUDITTO INPUT'!L417</f>
        <v>5221580</v>
      </c>
      <c r="AH417" s="2065">
        <f>+'17HPM_DATA_INPUT'!N426-'XX_17CK AUDITTO INPUT'!M417</f>
        <v>3797934</v>
      </c>
      <c r="AI417" s="2065">
        <f>+'17HPM_DATA_INPUT'!O426-'XX_17CK AUDITTO INPUT'!N417</f>
        <v>3519602</v>
      </c>
      <c r="AJ417" s="2065">
        <f>+'17HPM_DATA_INPUT'!P426-'XX_17CK AUDITTO INPUT'!O417</f>
        <v>1393334</v>
      </c>
      <c r="AK417" s="2065">
        <f>+'17HPM_DATA_INPUT'!Q426-'XX_17CK AUDITTO INPUT'!P417</f>
        <v>1220313</v>
      </c>
      <c r="AL417" s="2065">
        <f>+'17HPM_DATA_INPUT'!R426-'XX_17CK AUDITTO INPUT'!Q417</f>
        <v>1684907</v>
      </c>
      <c r="AM417" s="2065">
        <f>+'17HPM_DATA_INPUT'!S426-'XX_17CK AUDITTO INPUT'!R417</f>
        <v>1504226</v>
      </c>
      <c r="AN417" s="2065">
        <f>+'17HPM_DATA_INPUT'!T426-'XX_17CK AUDITTO INPUT'!S417</f>
        <v>719693</v>
      </c>
      <c r="AO417" s="2065">
        <f>+'17HPM_DATA_INPUT'!U426-'XX_17CK AUDITTO INPUT'!T417</f>
        <v>795063</v>
      </c>
      <c r="AQ417" s="455" t="str">
        <f>'Departmental PL'!D428</f>
        <v>7400 STRONG TIES CLINIC</v>
      </c>
    </row>
    <row r="418" spans="1:43" ht="20.25" hidden="1" customHeight="1" x14ac:dyDescent="0.25">
      <c r="A418" s="2067" t="s">
        <v>1619</v>
      </c>
      <c r="B418" s="2058" t="s">
        <v>2498</v>
      </c>
      <c r="C418" s="2060">
        <v>527</v>
      </c>
      <c r="D418" s="2060">
        <v>639</v>
      </c>
      <c r="E418" s="2060">
        <v>2177</v>
      </c>
      <c r="F418" s="2060">
        <v>2612</v>
      </c>
      <c r="G418" s="2060">
        <v>445482</v>
      </c>
      <c r="H418" s="2060">
        <v>150269</v>
      </c>
      <c r="I418" s="2060">
        <v>176343</v>
      </c>
      <c r="J418" s="2060">
        <v>59424</v>
      </c>
      <c r="K418" s="2060">
        <v>52054</v>
      </c>
      <c r="L418" s="2060">
        <v>60544</v>
      </c>
      <c r="M418" s="2060">
        <v>124289</v>
      </c>
      <c r="N418" s="2060">
        <v>-1120</v>
      </c>
      <c r="O418" s="2060">
        <v>4347</v>
      </c>
      <c r="P418" s="2060">
        <v>4776</v>
      </c>
      <c r="Q418" s="2060">
        <v>12489</v>
      </c>
      <c r="R418" s="2060">
        <v>12902</v>
      </c>
      <c r="S418" s="2060">
        <v>107453</v>
      </c>
      <c r="T418" s="2060">
        <v>-18799</v>
      </c>
      <c r="U418" s="2061" t="str">
        <f t="shared" si="6"/>
        <v>3000 BLOOD BANK</v>
      </c>
      <c r="W418" s="455" t="b">
        <f>+'17HPM_DATA_INPUT'!C427='XX_17CK AUDITTO INPUT'!U418</f>
        <v>1</v>
      </c>
      <c r="X418" s="2065">
        <f>+'17HPM_DATA_INPUT'!D427-'XX_17CK AUDITTO INPUT'!C418</f>
        <v>431</v>
      </c>
      <c r="Y418" s="2065">
        <f>+'17HPM_DATA_INPUT'!E427-'XX_17CK AUDITTO INPUT'!D418</f>
        <v>601</v>
      </c>
      <c r="Z418" s="2065">
        <f>+'17HPM_DATA_INPUT'!F427-'XX_17CK AUDITTO INPUT'!E418</f>
        <v>2012</v>
      </c>
      <c r="AA418" s="2065">
        <f>+'17HPM_DATA_INPUT'!G427-'XX_17CK AUDITTO INPUT'!F418</f>
        <v>2352</v>
      </c>
      <c r="AB418" s="2065">
        <f>+'17HPM_DATA_INPUT'!H427-'XX_17CK AUDITTO INPUT'!G418</f>
        <v>363896</v>
      </c>
      <c r="AC418" s="2065">
        <f>+'17HPM_DATA_INPUT'!I427-'XX_17CK AUDITTO INPUT'!H418</f>
        <v>490408</v>
      </c>
      <c r="AD418" s="2065">
        <f>+'17HPM_DATA_INPUT'!J427-'XX_17CK AUDITTO INPUT'!I418</f>
        <v>138275</v>
      </c>
      <c r="AE418" s="2065">
        <f>+'17HPM_DATA_INPUT'!K427-'XX_17CK AUDITTO INPUT'!J418</f>
        <v>183433</v>
      </c>
      <c r="AF418" s="2065">
        <f>+'17HPM_DATA_INPUT'!L427-'XX_17CK AUDITTO INPUT'!K418</f>
        <v>47489</v>
      </c>
      <c r="AG418" s="2065">
        <f>+'17HPM_DATA_INPUT'!M427-'XX_17CK AUDITTO INPUT'!L418</f>
        <v>55114</v>
      </c>
      <c r="AH418" s="2065">
        <f>+'17HPM_DATA_INPUT'!N427-'XX_17CK AUDITTO INPUT'!M418</f>
        <v>90786</v>
      </c>
      <c r="AI418" s="2065">
        <f>+'17HPM_DATA_INPUT'!O427-'XX_17CK AUDITTO INPUT'!N418</f>
        <v>128319</v>
      </c>
      <c r="AJ418" s="2065">
        <f>+'17HPM_DATA_INPUT'!P427-'XX_17CK AUDITTO INPUT'!O418</f>
        <v>3397</v>
      </c>
      <c r="AK418" s="2065">
        <f>+'17HPM_DATA_INPUT'!Q427-'XX_17CK AUDITTO INPUT'!P418</f>
        <v>4348</v>
      </c>
      <c r="AL418" s="2065">
        <f>+'17HPM_DATA_INPUT'!R427-'XX_17CK AUDITTO INPUT'!Q418</f>
        <v>10862</v>
      </c>
      <c r="AM418" s="2065">
        <f>+'17HPM_DATA_INPUT'!S427-'XX_17CK AUDITTO INPUT'!R418</f>
        <v>11745</v>
      </c>
      <c r="AN418" s="2065">
        <f>+'17HPM_DATA_INPUT'!T427-'XX_17CK AUDITTO INPUT'!S418</f>
        <v>76527</v>
      </c>
      <c r="AO418" s="2065">
        <f>+'17HPM_DATA_INPUT'!U427-'XX_17CK AUDITTO INPUT'!T418</f>
        <v>112227</v>
      </c>
      <c r="AQ418" s="455" t="str">
        <f>'Departmental PL'!D429</f>
        <v xml:space="preserve">7420 STRONG TIES CONTINUING TRT </v>
      </c>
    </row>
    <row r="419" spans="1:43" ht="20.25" hidden="1" customHeight="1" x14ac:dyDescent="0.25">
      <c r="A419" s="2067" t="s">
        <v>1620</v>
      </c>
      <c r="B419" s="2058" t="s">
        <v>2499</v>
      </c>
      <c r="C419" s="2060">
        <v>89</v>
      </c>
      <c r="D419" s="2060">
        <v>74</v>
      </c>
      <c r="E419" s="2060">
        <v>1344</v>
      </c>
      <c r="F419" s="2060">
        <v>1060</v>
      </c>
      <c r="G419" s="2060">
        <v>276664</v>
      </c>
      <c r="H419" s="2060">
        <v>79795</v>
      </c>
      <c r="I419" s="2060">
        <v>100409</v>
      </c>
      <c r="J419" s="2060">
        <v>31589</v>
      </c>
      <c r="K419" s="2060">
        <v>29199</v>
      </c>
      <c r="L419" s="2060">
        <v>19212</v>
      </c>
      <c r="M419" s="2060">
        <v>71210</v>
      </c>
      <c r="N419" s="2060">
        <v>12377</v>
      </c>
      <c r="O419" s="2060">
        <v>3738</v>
      </c>
      <c r="P419" s="2060">
        <v>2645</v>
      </c>
      <c r="Q419" s="2060">
        <v>9385</v>
      </c>
      <c r="R419" s="2060">
        <v>5846</v>
      </c>
      <c r="S419" s="2060">
        <v>58087</v>
      </c>
      <c r="T419" s="2060">
        <v>3886</v>
      </c>
      <c r="U419" s="2061" t="str">
        <f t="shared" si="6"/>
        <v>3030 HEMATOLOGY</v>
      </c>
      <c r="W419" s="455" t="b">
        <f>+'17HPM_DATA_INPUT'!C428='XX_17CK AUDITTO INPUT'!U419</f>
        <v>1</v>
      </c>
      <c r="X419" s="2065">
        <f>+'17HPM_DATA_INPUT'!D428-'XX_17CK AUDITTO INPUT'!C419</f>
        <v>89</v>
      </c>
      <c r="Y419" s="2065">
        <f>+'17HPM_DATA_INPUT'!E428-'XX_17CK AUDITTO INPUT'!D419</f>
        <v>88</v>
      </c>
      <c r="Z419" s="2065">
        <f>+'17HPM_DATA_INPUT'!F428-'XX_17CK AUDITTO INPUT'!E419</f>
        <v>1226</v>
      </c>
      <c r="AA419" s="2065">
        <f>+'17HPM_DATA_INPUT'!G428-'XX_17CK AUDITTO INPUT'!F419</f>
        <v>1342</v>
      </c>
      <c r="AB419" s="2065">
        <f>+'17HPM_DATA_INPUT'!H428-'XX_17CK AUDITTO INPUT'!G419</f>
        <v>263586</v>
      </c>
      <c r="AC419" s="2065">
        <f>+'17HPM_DATA_INPUT'!I428-'XX_17CK AUDITTO INPUT'!H419</f>
        <v>278643</v>
      </c>
      <c r="AD419" s="2065">
        <f>+'17HPM_DATA_INPUT'!J428-'XX_17CK AUDITTO INPUT'!I419</f>
        <v>87041</v>
      </c>
      <c r="AE419" s="2065">
        <f>+'17HPM_DATA_INPUT'!K428-'XX_17CK AUDITTO INPUT'!J419</f>
        <v>111122</v>
      </c>
      <c r="AF419" s="2065">
        <f>+'17HPM_DATA_INPUT'!L428-'XX_17CK AUDITTO INPUT'!K419</f>
        <v>27048</v>
      </c>
      <c r="AG419" s="2065">
        <f>+'17HPM_DATA_INPUT'!M428-'XX_17CK AUDITTO INPUT'!L419</f>
        <v>24058</v>
      </c>
      <c r="AH419" s="2065">
        <f>+'17HPM_DATA_INPUT'!N428-'XX_17CK AUDITTO INPUT'!M419</f>
        <v>59993</v>
      </c>
      <c r="AI419" s="2065">
        <f>+'17HPM_DATA_INPUT'!O428-'XX_17CK AUDITTO INPUT'!N419</f>
        <v>87065</v>
      </c>
      <c r="AJ419" s="2065">
        <f>+'17HPM_DATA_INPUT'!P428-'XX_17CK AUDITTO INPUT'!O419</f>
        <v>3185</v>
      </c>
      <c r="AK419" s="2065">
        <f>+'17HPM_DATA_INPUT'!Q428-'XX_17CK AUDITTO INPUT'!P419</f>
        <v>3312</v>
      </c>
      <c r="AL419" s="2065">
        <f>+'17HPM_DATA_INPUT'!R428-'XX_17CK AUDITTO INPUT'!Q419</f>
        <v>8231</v>
      </c>
      <c r="AM419" s="2065">
        <f>+'17HPM_DATA_INPUT'!S428-'XX_17CK AUDITTO INPUT'!R419</f>
        <v>7321</v>
      </c>
      <c r="AN419" s="2065">
        <f>+'17HPM_DATA_INPUT'!T428-'XX_17CK AUDITTO INPUT'!S419</f>
        <v>48577</v>
      </c>
      <c r="AO419" s="2065">
        <f>+'17HPM_DATA_INPUT'!U428-'XX_17CK AUDITTO INPUT'!T419</f>
        <v>76431</v>
      </c>
      <c r="AQ419" s="455" t="str">
        <f>'Departmental PL'!D430</f>
        <v>7430 PSYCH LAZOS FUERTES</v>
      </c>
    </row>
    <row r="420" spans="1:43" ht="20.25" hidden="1" customHeight="1" x14ac:dyDescent="0.25">
      <c r="A420" s="2109" t="s">
        <v>1798</v>
      </c>
      <c r="B420" s="2058" t="s">
        <v>2500</v>
      </c>
      <c r="C420" s="2060">
        <v>28</v>
      </c>
      <c r="D420" s="2060">
        <v>14</v>
      </c>
      <c r="E420" s="2060">
        <v>55</v>
      </c>
      <c r="F420" s="2060">
        <v>23</v>
      </c>
      <c r="G420" s="2060">
        <v>42885</v>
      </c>
      <c r="H420" s="2060">
        <v>16681</v>
      </c>
      <c r="I420" s="2060">
        <v>15396</v>
      </c>
      <c r="J420" s="2060">
        <v>5707</v>
      </c>
      <c r="K420" s="2060">
        <v>15010</v>
      </c>
      <c r="L420" s="2060">
        <v>7028</v>
      </c>
      <c r="M420" s="2060">
        <v>386</v>
      </c>
      <c r="N420" s="2060">
        <v>-1321</v>
      </c>
      <c r="O420" s="2060">
        <v>225</v>
      </c>
      <c r="P420" s="2060">
        <v>102</v>
      </c>
      <c r="Q420" s="2060">
        <v>5601</v>
      </c>
      <c r="R420" s="2060">
        <v>2470</v>
      </c>
      <c r="S420" s="2060">
        <v>-5440</v>
      </c>
      <c r="T420" s="2060">
        <v>-3893</v>
      </c>
      <c r="U420" s="2061" t="str">
        <f t="shared" si="6"/>
        <v>3040 MOLECULAR DIAGNOSTIC LAB</v>
      </c>
      <c r="W420" s="455" t="b">
        <f>+'17HPM_DATA_INPUT'!C429='XX_17CK AUDITTO INPUT'!U420</f>
        <v>1</v>
      </c>
      <c r="X420" s="2065">
        <f>+'17HPM_DATA_INPUT'!D429-'XX_17CK AUDITTO INPUT'!C420</f>
        <v>21</v>
      </c>
      <c r="Y420" s="2065">
        <f>+'17HPM_DATA_INPUT'!E429-'XX_17CK AUDITTO INPUT'!D420</f>
        <v>33</v>
      </c>
      <c r="Z420" s="2065">
        <f>+'17HPM_DATA_INPUT'!F429-'XX_17CK AUDITTO INPUT'!E420</f>
        <v>48</v>
      </c>
      <c r="AA420" s="2065">
        <f>+'17HPM_DATA_INPUT'!G429-'XX_17CK AUDITTO INPUT'!F420</f>
        <v>52</v>
      </c>
      <c r="AB420" s="2065">
        <f>+'17HPM_DATA_INPUT'!H429-'XX_17CK AUDITTO INPUT'!G420</f>
        <v>38037</v>
      </c>
      <c r="AC420" s="2065">
        <f>+'17HPM_DATA_INPUT'!I429-'XX_17CK AUDITTO INPUT'!H420</f>
        <v>41677</v>
      </c>
      <c r="AD420" s="2065">
        <f>+'17HPM_DATA_INPUT'!J429-'XX_17CK AUDITTO INPUT'!I420</f>
        <v>12500</v>
      </c>
      <c r="AE420" s="2065">
        <f>+'17HPM_DATA_INPUT'!K429-'XX_17CK AUDITTO INPUT'!J420</f>
        <v>13729</v>
      </c>
      <c r="AF420" s="2065">
        <f>+'17HPM_DATA_INPUT'!L429-'XX_17CK AUDITTO INPUT'!K420</f>
        <v>8868</v>
      </c>
      <c r="AG420" s="2065">
        <f>+'17HPM_DATA_INPUT'!M429-'XX_17CK AUDITTO INPUT'!L420</f>
        <v>15500</v>
      </c>
      <c r="AH420" s="2065">
        <f>+'17HPM_DATA_INPUT'!N429-'XX_17CK AUDITTO INPUT'!M420</f>
        <v>3632</v>
      </c>
      <c r="AI420" s="2065">
        <f>+'17HPM_DATA_INPUT'!O429-'XX_17CK AUDITTO INPUT'!N420</f>
        <v>-1772</v>
      </c>
      <c r="AJ420" s="2065">
        <f>+'17HPM_DATA_INPUT'!P429-'XX_17CK AUDITTO INPUT'!O420</f>
        <v>4397</v>
      </c>
      <c r="AK420" s="2065">
        <f>+'17HPM_DATA_INPUT'!Q429-'XX_17CK AUDITTO INPUT'!P420</f>
        <v>224</v>
      </c>
      <c r="AL420" s="2065">
        <f>+'17HPM_DATA_INPUT'!R429-'XX_17CK AUDITTO INPUT'!Q420</f>
        <v>4448</v>
      </c>
      <c r="AM420" s="2065">
        <f>+'17HPM_DATA_INPUT'!S429-'XX_17CK AUDITTO INPUT'!R420</f>
        <v>5448</v>
      </c>
      <c r="AN420" s="2065">
        <f>+'17HPM_DATA_INPUT'!T429-'XX_17CK AUDITTO INPUT'!S420</f>
        <v>-5213</v>
      </c>
      <c r="AO420" s="2065">
        <f>+'17HPM_DATA_INPUT'!U429-'XX_17CK AUDITTO INPUT'!T420</f>
        <v>-7444</v>
      </c>
      <c r="AQ420" s="455" t="str">
        <f>'Departmental PL'!D431</f>
        <v>7500 ACT PROGRAM*</v>
      </c>
    </row>
    <row r="421" spans="1:43" ht="20.25" hidden="1" customHeight="1" x14ac:dyDescent="0.25">
      <c r="A421" s="2067" t="s">
        <v>1622</v>
      </c>
      <c r="B421" s="2058" t="s">
        <v>2501</v>
      </c>
      <c r="C421" s="2060">
        <v>2183</v>
      </c>
      <c r="D421" s="2060">
        <v>2131</v>
      </c>
      <c r="E421" s="2060">
        <v>8700</v>
      </c>
      <c r="F421" s="2060">
        <v>9211</v>
      </c>
      <c r="G421" s="2060">
        <v>277360</v>
      </c>
      <c r="H421" s="2060">
        <v>353942</v>
      </c>
      <c r="I421" s="2060">
        <v>112847</v>
      </c>
      <c r="J421" s="2060">
        <v>142065</v>
      </c>
      <c r="K421" s="2060">
        <v>27863</v>
      </c>
      <c r="L421" s="2060">
        <v>32576</v>
      </c>
      <c r="M421" s="2060">
        <v>84984</v>
      </c>
      <c r="N421" s="2060">
        <v>109489</v>
      </c>
      <c r="O421" s="2060">
        <v>23063</v>
      </c>
      <c r="P421" s="2060">
        <v>25415</v>
      </c>
      <c r="Q421" s="2060">
        <v>12938</v>
      </c>
      <c r="R421" s="2060">
        <v>13714</v>
      </c>
      <c r="S421" s="2060">
        <v>48983</v>
      </c>
      <c r="T421" s="2060">
        <v>70361</v>
      </c>
      <c r="U421" s="2061" t="str">
        <f t="shared" si="6"/>
        <v>3060 CLINICAL CHEM</v>
      </c>
      <c r="W421" s="455" t="b">
        <f>+'17HPM_DATA_INPUT'!C430='XX_17CK AUDITTO INPUT'!U421</f>
        <v>1</v>
      </c>
      <c r="X421" s="2065">
        <f>+'17HPM_DATA_INPUT'!D430-'XX_17CK AUDITTO INPUT'!C421</f>
        <v>2254</v>
      </c>
      <c r="Y421" s="2065">
        <f>+'17HPM_DATA_INPUT'!E430-'XX_17CK AUDITTO INPUT'!D421</f>
        <v>2315</v>
      </c>
      <c r="Z421" s="2065">
        <f>+'17HPM_DATA_INPUT'!F430-'XX_17CK AUDITTO INPUT'!E421</f>
        <v>8543</v>
      </c>
      <c r="AA421" s="2065">
        <f>+'17HPM_DATA_INPUT'!G430-'XX_17CK AUDITTO INPUT'!F421</f>
        <v>9567</v>
      </c>
      <c r="AB421" s="2065">
        <f>+'17HPM_DATA_INPUT'!H430-'XX_17CK AUDITTO INPUT'!G421</f>
        <v>292216</v>
      </c>
      <c r="AC421" s="2065">
        <f>+'17HPM_DATA_INPUT'!I430-'XX_17CK AUDITTO INPUT'!H421</f>
        <v>290979</v>
      </c>
      <c r="AD421" s="2065">
        <f>+'17HPM_DATA_INPUT'!J430-'XX_17CK AUDITTO INPUT'!I421</f>
        <v>109906</v>
      </c>
      <c r="AE421" s="2065">
        <f>+'17HPM_DATA_INPUT'!K430-'XX_17CK AUDITTO INPUT'!J421</f>
        <v>109400</v>
      </c>
      <c r="AF421" s="2065">
        <f>+'17HPM_DATA_INPUT'!L430-'XX_17CK AUDITTO INPUT'!K421</f>
        <v>28781</v>
      </c>
      <c r="AG421" s="2065">
        <f>+'17HPM_DATA_INPUT'!M430-'XX_17CK AUDITTO INPUT'!L421</f>
        <v>31201</v>
      </c>
      <c r="AH421" s="2065">
        <f>+'17HPM_DATA_INPUT'!N430-'XX_17CK AUDITTO INPUT'!M421</f>
        <v>81126</v>
      </c>
      <c r="AI421" s="2065">
        <f>+'17HPM_DATA_INPUT'!O430-'XX_17CK AUDITTO INPUT'!N421</f>
        <v>78199</v>
      </c>
      <c r="AJ421" s="2065">
        <f>+'17HPM_DATA_INPUT'!P430-'XX_17CK AUDITTO INPUT'!O421</f>
        <v>3927</v>
      </c>
      <c r="AK421" s="2065">
        <f>+'17HPM_DATA_INPUT'!Q430-'XX_17CK AUDITTO INPUT'!P421</f>
        <v>24342</v>
      </c>
      <c r="AL421" s="2065">
        <f>+'17HPM_DATA_INPUT'!R430-'XX_17CK AUDITTO INPUT'!Q421</f>
        <v>8845</v>
      </c>
      <c r="AM421" s="2065">
        <f>+'17HPM_DATA_INPUT'!S430-'XX_17CK AUDITTO INPUT'!R421</f>
        <v>13134</v>
      </c>
      <c r="AN421" s="2065">
        <f>+'17HPM_DATA_INPUT'!T430-'XX_17CK AUDITTO INPUT'!S421</f>
        <v>68354</v>
      </c>
      <c r="AO421" s="2065">
        <f>+'17HPM_DATA_INPUT'!U430-'XX_17CK AUDITTO INPUT'!T421</f>
        <v>40722</v>
      </c>
      <c r="AQ421" s="455" t="str">
        <f>'Departmental PL'!D432</f>
        <v>7510 ST CASE ADVOCACY</v>
      </c>
    </row>
    <row r="422" spans="1:43" ht="20.25" hidden="1" customHeight="1" x14ac:dyDescent="0.25">
      <c r="A422" s="2067" t="s">
        <v>1623</v>
      </c>
      <c r="B422" s="2058" t="s">
        <v>2502</v>
      </c>
      <c r="C422" s="2060">
        <v>35</v>
      </c>
      <c r="D422" s="2060">
        <v>44</v>
      </c>
      <c r="E422" s="2060">
        <v>34</v>
      </c>
      <c r="F422" s="2060">
        <v>50</v>
      </c>
      <c r="G422" s="2060">
        <v>1500</v>
      </c>
      <c r="H422" s="2060">
        <v>1748</v>
      </c>
      <c r="I422" s="2060">
        <v>649</v>
      </c>
      <c r="J422" s="2060">
        <v>625</v>
      </c>
      <c r="K422" s="2060">
        <v>113</v>
      </c>
      <c r="L422" s="2060">
        <v>159</v>
      </c>
      <c r="M422" s="2060">
        <v>536</v>
      </c>
      <c r="N422" s="2060">
        <v>467</v>
      </c>
      <c r="O422" s="2060">
        <v>109</v>
      </c>
      <c r="P422" s="2060">
        <v>141</v>
      </c>
      <c r="Q422" s="2060">
        <v>52</v>
      </c>
      <c r="R422" s="2060">
        <v>68</v>
      </c>
      <c r="S422" s="2060">
        <v>375</v>
      </c>
      <c r="T422" s="2060">
        <v>257</v>
      </c>
      <c r="U422" s="2061" t="str">
        <f t="shared" si="6"/>
        <v>3070 OP LAB - RIDGELAND</v>
      </c>
      <c r="W422" s="455" t="b">
        <f>+'17HPM_DATA_INPUT'!C431='XX_17CK AUDITTO INPUT'!U422</f>
        <v>1</v>
      </c>
      <c r="X422" s="2065">
        <f>+'17HPM_DATA_INPUT'!D431-'XX_17CK AUDITTO INPUT'!C422</f>
        <v>45</v>
      </c>
      <c r="Y422" s="2065">
        <f>+'17HPM_DATA_INPUT'!E431-'XX_17CK AUDITTO INPUT'!D422</f>
        <v>34</v>
      </c>
      <c r="Z422" s="2065">
        <f>+'17HPM_DATA_INPUT'!F431-'XX_17CK AUDITTO INPUT'!E422</f>
        <v>38</v>
      </c>
      <c r="AA422" s="2065">
        <f>+'17HPM_DATA_INPUT'!G431-'XX_17CK AUDITTO INPUT'!F422</f>
        <v>34</v>
      </c>
      <c r="AB422" s="2065">
        <f>+'17HPM_DATA_INPUT'!H431-'XX_17CK AUDITTO INPUT'!G422</f>
        <v>1725</v>
      </c>
      <c r="AC422" s="2065">
        <f>+'17HPM_DATA_INPUT'!I431-'XX_17CK AUDITTO INPUT'!H422</f>
        <v>1536</v>
      </c>
      <c r="AD422" s="2065">
        <f>+'17HPM_DATA_INPUT'!J431-'XX_17CK AUDITTO INPUT'!I422</f>
        <v>648</v>
      </c>
      <c r="AE422" s="2065">
        <f>+'17HPM_DATA_INPUT'!K431-'XX_17CK AUDITTO INPUT'!J422</f>
        <v>538</v>
      </c>
      <c r="AF422" s="2065">
        <f>+'17HPM_DATA_INPUT'!L431-'XX_17CK AUDITTO INPUT'!K422</f>
        <v>101</v>
      </c>
      <c r="AG422" s="2065">
        <f>+'17HPM_DATA_INPUT'!M431-'XX_17CK AUDITTO INPUT'!L422</f>
        <v>126</v>
      </c>
      <c r="AH422" s="2065">
        <f>+'17HPM_DATA_INPUT'!N431-'XX_17CK AUDITTO INPUT'!M422</f>
        <v>546</v>
      </c>
      <c r="AI422" s="2065">
        <f>+'17HPM_DATA_INPUT'!O431-'XX_17CK AUDITTO INPUT'!N422</f>
        <v>411</v>
      </c>
      <c r="AJ422" s="2065">
        <f>+'17HPM_DATA_INPUT'!P431-'XX_17CK AUDITTO INPUT'!O422</f>
        <v>111</v>
      </c>
      <c r="AK422" s="2065">
        <f>+'17HPM_DATA_INPUT'!Q431-'XX_17CK AUDITTO INPUT'!P422</f>
        <v>112</v>
      </c>
      <c r="AL422" s="2065">
        <f>+'17HPM_DATA_INPUT'!R431-'XX_17CK AUDITTO INPUT'!Q422</f>
        <v>53</v>
      </c>
      <c r="AM422" s="2065">
        <f>+'17HPM_DATA_INPUT'!S431-'XX_17CK AUDITTO INPUT'!R422</f>
        <v>54</v>
      </c>
      <c r="AN422" s="2065">
        <f>+'17HPM_DATA_INPUT'!T431-'XX_17CK AUDITTO INPUT'!S422</f>
        <v>382</v>
      </c>
      <c r="AO422" s="2065">
        <f>+'17HPM_DATA_INPUT'!U431-'XX_17CK AUDITTO INPUT'!T422</f>
        <v>246</v>
      </c>
      <c r="AQ422" s="455" t="str">
        <f>'Departmental PL'!D433</f>
        <v>7550 BLENDED CASE MGMT</v>
      </c>
    </row>
    <row r="423" spans="1:43" ht="20.25" hidden="1" customHeight="1" x14ac:dyDescent="0.25">
      <c r="A423" s="2067" t="s">
        <v>1624</v>
      </c>
      <c r="B423" s="2058" t="s">
        <v>2503</v>
      </c>
      <c r="C423" s="2060">
        <v>1326</v>
      </c>
      <c r="D423" s="2060">
        <v>1325</v>
      </c>
      <c r="E423" s="2060">
        <v>1321</v>
      </c>
      <c r="F423" s="2060">
        <v>1321</v>
      </c>
      <c r="G423" s="2060">
        <v>35667</v>
      </c>
      <c r="H423" s="2060">
        <v>33025</v>
      </c>
      <c r="I423" s="2060">
        <v>15538</v>
      </c>
      <c r="J423" s="2060">
        <v>14758</v>
      </c>
      <c r="K423" s="2060">
        <v>33253</v>
      </c>
      <c r="L423" s="2060">
        <v>35594</v>
      </c>
      <c r="M423" s="2060">
        <v>-17715</v>
      </c>
      <c r="N423" s="2060">
        <v>-20836</v>
      </c>
      <c r="O423" s="2060">
        <v>0</v>
      </c>
      <c r="P423" s="2060">
        <v>0</v>
      </c>
      <c r="Q423" s="2060">
        <v>11176</v>
      </c>
      <c r="R423" s="2060">
        <v>10493</v>
      </c>
      <c r="S423" s="2060">
        <v>-28891</v>
      </c>
      <c r="T423" s="2060">
        <v>-31329</v>
      </c>
      <c r="U423" s="2061" t="str">
        <f t="shared" si="6"/>
        <v>3150 POINT-OF-CARE TESTING</v>
      </c>
      <c r="W423" s="455" t="b">
        <f>+'17HPM_DATA_INPUT'!C432='XX_17CK AUDITTO INPUT'!U423</f>
        <v>1</v>
      </c>
      <c r="X423" s="2065">
        <f>+'17HPM_DATA_INPUT'!D432-'XX_17CK AUDITTO INPUT'!C423</f>
        <v>1357</v>
      </c>
      <c r="Y423" s="2065">
        <f>+'17HPM_DATA_INPUT'!E432-'XX_17CK AUDITTO INPUT'!D423</f>
        <v>1425</v>
      </c>
      <c r="Z423" s="2065">
        <f>+'17HPM_DATA_INPUT'!F432-'XX_17CK AUDITTO INPUT'!E423</f>
        <v>1352</v>
      </c>
      <c r="AA423" s="2065">
        <f>+'17HPM_DATA_INPUT'!G432-'XX_17CK AUDITTO INPUT'!F423</f>
        <v>1420</v>
      </c>
      <c r="AB423" s="2065">
        <f>+'17HPM_DATA_INPUT'!H432-'XX_17CK AUDITTO INPUT'!G423</f>
        <v>37856</v>
      </c>
      <c r="AC423" s="2065">
        <f>+'17HPM_DATA_INPUT'!I432-'XX_17CK AUDITTO INPUT'!H423</f>
        <v>38334</v>
      </c>
      <c r="AD423" s="2065">
        <f>+'17HPM_DATA_INPUT'!J432-'XX_17CK AUDITTO INPUT'!I423</f>
        <v>16057</v>
      </c>
      <c r="AE423" s="2065">
        <f>+'17HPM_DATA_INPUT'!K432-'XX_17CK AUDITTO INPUT'!J423</f>
        <v>16774</v>
      </c>
      <c r="AF423" s="2065">
        <f>+'17HPM_DATA_INPUT'!L432-'XX_17CK AUDITTO INPUT'!K423</f>
        <v>35807</v>
      </c>
      <c r="AG423" s="2065">
        <f>+'17HPM_DATA_INPUT'!M432-'XX_17CK AUDITTO INPUT'!L423</f>
        <v>38262</v>
      </c>
      <c r="AH423" s="2065">
        <f>+'17HPM_DATA_INPUT'!N432-'XX_17CK AUDITTO INPUT'!M423</f>
        <v>-19750</v>
      </c>
      <c r="AI423" s="2065">
        <f>+'17HPM_DATA_INPUT'!O432-'XX_17CK AUDITTO INPUT'!N423</f>
        <v>-21487</v>
      </c>
      <c r="AJ423" s="2065">
        <f>+'17HPM_DATA_INPUT'!P432-'XX_17CK AUDITTO INPUT'!O423</f>
        <v>0</v>
      </c>
      <c r="AK423" s="2065">
        <f>+'17HPM_DATA_INPUT'!Q432-'XX_17CK AUDITTO INPUT'!P423</f>
        <v>0</v>
      </c>
      <c r="AL423" s="2065">
        <f>+'17HPM_DATA_INPUT'!R432-'XX_17CK AUDITTO INPUT'!Q423</f>
        <v>9911</v>
      </c>
      <c r="AM423" s="2065">
        <f>+'17HPM_DATA_INPUT'!S432-'XX_17CK AUDITTO INPUT'!R423</f>
        <v>11280</v>
      </c>
      <c r="AN423" s="2065">
        <f>+'17HPM_DATA_INPUT'!T432-'XX_17CK AUDITTO INPUT'!S423</f>
        <v>-29661</v>
      </c>
      <c r="AO423" s="2065">
        <f>+'17HPM_DATA_INPUT'!U432-'XX_17CK AUDITTO INPUT'!T423</f>
        <v>-32768</v>
      </c>
      <c r="AQ423" s="455" t="str">
        <f>'Departmental PL'!D434</f>
        <v>7580 PSYCH HEALTH HOME*</v>
      </c>
    </row>
    <row r="424" spans="1:43" ht="20.25" hidden="1" customHeight="1" x14ac:dyDescent="0.25">
      <c r="A424" s="2067" t="s">
        <v>1625</v>
      </c>
      <c r="B424" s="2058" t="s">
        <v>2504</v>
      </c>
      <c r="C424" s="2060">
        <v>204</v>
      </c>
      <c r="D424" s="2060">
        <v>144</v>
      </c>
      <c r="E424" s="2060">
        <v>497</v>
      </c>
      <c r="F424" s="2060">
        <v>359</v>
      </c>
      <c r="G424" s="2060">
        <v>60746</v>
      </c>
      <c r="H424" s="2060">
        <v>63403</v>
      </c>
      <c r="I424" s="2060">
        <v>25346</v>
      </c>
      <c r="J424" s="2060">
        <v>27593</v>
      </c>
      <c r="K424" s="2060">
        <v>18879</v>
      </c>
      <c r="L424" s="2060">
        <v>23521</v>
      </c>
      <c r="M424" s="2060">
        <v>6467</v>
      </c>
      <c r="N424" s="2060">
        <v>4072</v>
      </c>
      <c r="O424" s="2060">
        <v>1312</v>
      </c>
      <c r="P424" s="2060">
        <v>1139</v>
      </c>
      <c r="Q424" s="2060">
        <v>2545</v>
      </c>
      <c r="R424" s="2060">
        <v>3020</v>
      </c>
      <c r="S424" s="2060">
        <v>2609</v>
      </c>
      <c r="T424" s="2060">
        <v>-86</v>
      </c>
      <c r="U424" s="2061" t="str">
        <f t="shared" si="6"/>
        <v>3160 REFERENCE LAB</v>
      </c>
      <c r="W424" s="455" t="b">
        <f>+'17HPM_DATA_INPUT'!C433='XX_17CK AUDITTO INPUT'!U424</f>
        <v>1</v>
      </c>
      <c r="X424" s="2065">
        <f>+'17HPM_DATA_INPUT'!D433-'XX_17CK AUDITTO INPUT'!C424</f>
        <v>226</v>
      </c>
      <c r="Y424" s="2065">
        <f>+'17HPM_DATA_INPUT'!E433-'XX_17CK AUDITTO INPUT'!D424</f>
        <v>169</v>
      </c>
      <c r="Z424" s="2065">
        <f>+'17HPM_DATA_INPUT'!F433-'XX_17CK AUDITTO INPUT'!E424</f>
        <v>551</v>
      </c>
      <c r="AA424" s="2065">
        <f>+'17HPM_DATA_INPUT'!G433-'XX_17CK AUDITTO INPUT'!F424</f>
        <v>416</v>
      </c>
      <c r="AB424" s="2065">
        <f>+'17HPM_DATA_INPUT'!H433-'XX_17CK AUDITTO INPUT'!G424</f>
        <v>59557</v>
      </c>
      <c r="AC424" s="2065">
        <f>+'17HPM_DATA_INPUT'!I433-'XX_17CK AUDITTO INPUT'!H424</f>
        <v>62959</v>
      </c>
      <c r="AD424" s="2065">
        <f>+'17HPM_DATA_INPUT'!J433-'XX_17CK AUDITTO INPUT'!I424</f>
        <v>20926</v>
      </c>
      <c r="AE424" s="2065">
        <f>+'17HPM_DATA_INPUT'!K433-'XX_17CK AUDITTO INPUT'!J424</f>
        <v>25834</v>
      </c>
      <c r="AF424" s="2065">
        <f>+'17HPM_DATA_INPUT'!L433-'XX_17CK AUDITTO INPUT'!K424</f>
        <v>27846</v>
      </c>
      <c r="AG424" s="2065">
        <f>+'17HPM_DATA_INPUT'!M433-'XX_17CK AUDITTO INPUT'!L424</f>
        <v>25576</v>
      </c>
      <c r="AH424" s="2065">
        <f>+'17HPM_DATA_INPUT'!N433-'XX_17CK AUDITTO INPUT'!M424</f>
        <v>-6921</v>
      </c>
      <c r="AI424" s="2065">
        <f>+'17HPM_DATA_INPUT'!O433-'XX_17CK AUDITTO INPUT'!N424</f>
        <v>258</v>
      </c>
      <c r="AJ424" s="2065">
        <f>+'17HPM_DATA_INPUT'!P433-'XX_17CK AUDITTO INPUT'!O424</f>
        <v>318</v>
      </c>
      <c r="AK424" s="2065">
        <f>+'17HPM_DATA_INPUT'!Q433-'XX_17CK AUDITTO INPUT'!P424</f>
        <v>1238</v>
      </c>
      <c r="AL424" s="2065">
        <f>+'17HPM_DATA_INPUT'!R433-'XX_17CK AUDITTO INPUT'!Q424</f>
        <v>3477</v>
      </c>
      <c r="AM424" s="2065">
        <f>+'17HPM_DATA_INPUT'!S433-'XX_17CK AUDITTO INPUT'!R424</f>
        <v>3283</v>
      </c>
      <c r="AN424" s="2065">
        <f>+'17HPM_DATA_INPUT'!T433-'XX_17CK AUDITTO INPUT'!S424</f>
        <v>-10714</v>
      </c>
      <c r="AO424" s="2065">
        <f>+'17HPM_DATA_INPUT'!U433-'XX_17CK AUDITTO INPUT'!T424</f>
        <v>-4264</v>
      </c>
      <c r="AQ424" s="455" t="str">
        <f>'Departmental PL'!D435</f>
        <v>7800 CPEP - TRIAGE/ EOB</v>
      </c>
    </row>
    <row r="425" spans="1:43" ht="20.25" hidden="1" customHeight="1" x14ac:dyDescent="0.25">
      <c r="A425" s="2067" t="s">
        <v>1626</v>
      </c>
      <c r="B425" s="2058" t="s">
        <v>2505</v>
      </c>
      <c r="C425" s="2060">
        <v>909</v>
      </c>
      <c r="D425" s="2060">
        <v>945</v>
      </c>
      <c r="E425" s="2060">
        <v>1312</v>
      </c>
      <c r="F425" s="2060">
        <v>1323</v>
      </c>
      <c r="G425" s="2060">
        <v>11808</v>
      </c>
      <c r="H425" s="2060">
        <v>21180</v>
      </c>
      <c r="I425" s="2060">
        <v>4862</v>
      </c>
      <c r="J425" s="2060">
        <v>8578</v>
      </c>
      <c r="K425" s="2060">
        <v>16555</v>
      </c>
      <c r="L425" s="2060">
        <v>16104</v>
      </c>
      <c r="M425" s="2060">
        <v>-11693</v>
      </c>
      <c r="N425" s="2060">
        <v>-7526</v>
      </c>
      <c r="O425" s="2060">
        <v>4149</v>
      </c>
      <c r="P425" s="2060">
        <v>4300</v>
      </c>
      <c r="Q425" s="2060">
        <v>4093</v>
      </c>
      <c r="R425" s="2060">
        <v>3722</v>
      </c>
      <c r="S425" s="2060">
        <v>-19935</v>
      </c>
      <c r="T425" s="2060">
        <v>-15548</v>
      </c>
      <c r="U425" s="2061" t="str">
        <f t="shared" si="6"/>
        <v>3180 LSS-PHLEBOTOMY</v>
      </c>
      <c r="W425" s="455" t="b">
        <f>+'17HPM_DATA_INPUT'!C434='XX_17CK AUDITTO INPUT'!U425</f>
        <v>1</v>
      </c>
      <c r="X425" s="2065">
        <f>+'17HPM_DATA_INPUT'!D434-'XX_17CK AUDITTO INPUT'!C425</f>
        <v>1059</v>
      </c>
      <c r="Y425" s="2065">
        <f>+'17HPM_DATA_INPUT'!E434-'XX_17CK AUDITTO INPUT'!D425</f>
        <v>1022</v>
      </c>
      <c r="Z425" s="2065">
        <f>+'17HPM_DATA_INPUT'!F434-'XX_17CK AUDITTO INPUT'!E425</f>
        <v>1395</v>
      </c>
      <c r="AA425" s="2065">
        <f>+'17HPM_DATA_INPUT'!G434-'XX_17CK AUDITTO INPUT'!F425</f>
        <v>1479</v>
      </c>
      <c r="AB425" s="2065">
        <f>+'17HPM_DATA_INPUT'!H434-'XX_17CK AUDITTO INPUT'!G425</f>
        <v>12575</v>
      </c>
      <c r="AC425" s="2065">
        <f>+'17HPM_DATA_INPUT'!I434-'XX_17CK AUDITTO INPUT'!H425</f>
        <v>13344</v>
      </c>
      <c r="AD425" s="2065">
        <f>+'17HPM_DATA_INPUT'!J434-'XX_17CK AUDITTO INPUT'!I425</f>
        <v>4910</v>
      </c>
      <c r="AE425" s="2065">
        <f>+'17HPM_DATA_INPUT'!K434-'XX_17CK AUDITTO INPUT'!J425</f>
        <v>5270</v>
      </c>
      <c r="AF425" s="2065">
        <f>+'17HPM_DATA_INPUT'!L434-'XX_17CK AUDITTO INPUT'!K425</f>
        <v>17234</v>
      </c>
      <c r="AG425" s="2065">
        <f>+'17HPM_DATA_INPUT'!M434-'XX_17CK AUDITTO INPUT'!L425</f>
        <v>17984</v>
      </c>
      <c r="AH425" s="2065">
        <f>+'17HPM_DATA_INPUT'!N434-'XX_17CK AUDITTO INPUT'!M425</f>
        <v>-12325</v>
      </c>
      <c r="AI425" s="2065">
        <f>+'17HPM_DATA_INPUT'!O434-'XX_17CK AUDITTO INPUT'!N425</f>
        <v>-12714</v>
      </c>
      <c r="AJ425" s="2065">
        <f>+'17HPM_DATA_INPUT'!P434-'XX_17CK AUDITTO INPUT'!O425</f>
        <v>1547</v>
      </c>
      <c r="AK425" s="2065">
        <f>+'17HPM_DATA_INPUT'!Q434-'XX_17CK AUDITTO INPUT'!P425</f>
        <v>4802</v>
      </c>
      <c r="AL425" s="2065">
        <f>+'17HPM_DATA_INPUT'!R434-'XX_17CK AUDITTO INPUT'!Q425</f>
        <v>3835</v>
      </c>
      <c r="AM425" s="2065">
        <f>+'17HPM_DATA_INPUT'!S434-'XX_17CK AUDITTO INPUT'!R425</f>
        <v>4156</v>
      </c>
      <c r="AN425" s="2065">
        <f>+'17HPM_DATA_INPUT'!T434-'XX_17CK AUDITTO INPUT'!S425</f>
        <v>-17707</v>
      </c>
      <c r="AO425" s="2065">
        <f>+'17HPM_DATA_INPUT'!U434-'XX_17CK AUDITTO INPUT'!T425</f>
        <v>-21672</v>
      </c>
      <c r="AQ425" s="455" t="str">
        <f>'Departmental PL'!D436</f>
        <v>7830 CPEP - MOBILE/INTERIM CRISIS</v>
      </c>
    </row>
    <row r="426" spans="1:43" ht="20.25" hidden="1" customHeight="1" x14ac:dyDescent="0.25">
      <c r="A426" s="2067" t="s">
        <v>1627</v>
      </c>
      <c r="B426" s="2058" t="s">
        <v>2506</v>
      </c>
      <c r="C426" s="2060">
        <v>47</v>
      </c>
      <c r="D426" s="2060">
        <v>40</v>
      </c>
      <c r="E426" s="2060">
        <v>51</v>
      </c>
      <c r="F426" s="2060">
        <v>52</v>
      </c>
      <c r="G426" s="2060">
        <v>4564</v>
      </c>
      <c r="H426" s="2060">
        <v>7600</v>
      </c>
      <c r="I426" s="2060">
        <v>1842</v>
      </c>
      <c r="J426" s="2060">
        <v>2253</v>
      </c>
      <c r="K426" s="2060">
        <v>362</v>
      </c>
      <c r="L426" s="2060">
        <v>306</v>
      </c>
      <c r="M426" s="2060">
        <v>1480</v>
      </c>
      <c r="N426" s="2060">
        <v>1947</v>
      </c>
      <c r="O426" s="2060">
        <v>118</v>
      </c>
      <c r="P426" s="2060">
        <v>109</v>
      </c>
      <c r="Q426" s="2060">
        <v>195</v>
      </c>
      <c r="R426" s="2060">
        <v>155</v>
      </c>
      <c r="S426" s="2060">
        <v>1166</v>
      </c>
      <c r="T426" s="2060">
        <v>1684</v>
      </c>
      <c r="U426" s="2061" t="str">
        <f t="shared" si="6"/>
        <v>3200 TOXICOLOGY LAB</v>
      </c>
      <c r="W426" s="455" t="b">
        <f>+'17HPM_DATA_INPUT'!C435='XX_17CK AUDITTO INPUT'!U426</f>
        <v>1</v>
      </c>
      <c r="X426" s="2065">
        <f>+'17HPM_DATA_INPUT'!D435-'XX_17CK AUDITTO INPUT'!C426</f>
        <v>67</v>
      </c>
      <c r="Y426" s="2065">
        <f>+'17HPM_DATA_INPUT'!E435-'XX_17CK AUDITTO INPUT'!D426</f>
        <v>41</v>
      </c>
      <c r="Z426" s="2065">
        <f>+'17HPM_DATA_INPUT'!F435-'XX_17CK AUDITTO INPUT'!E426</f>
        <v>70</v>
      </c>
      <c r="AA426" s="2065">
        <f>+'17HPM_DATA_INPUT'!G435-'XX_17CK AUDITTO INPUT'!F426</f>
        <v>45</v>
      </c>
      <c r="AB426" s="2065">
        <f>+'17HPM_DATA_INPUT'!H435-'XX_17CK AUDITTO INPUT'!G426</f>
        <v>8440</v>
      </c>
      <c r="AC426" s="2065">
        <f>+'17HPM_DATA_INPUT'!I435-'XX_17CK AUDITTO INPUT'!H426</f>
        <v>4507</v>
      </c>
      <c r="AD426" s="2065">
        <f>+'17HPM_DATA_INPUT'!J435-'XX_17CK AUDITTO INPUT'!I426</f>
        <v>2917</v>
      </c>
      <c r="AE426" s="2065">
        <f>+'17HPM_DATA_INPUT'!K435-'XX_17CK AUDITTO INPUT'!J426</f>
        <v>1457</v>
      </c>
      <c r="AF426" s="2065">
        <f>+'17HPM_DATA_INPUT'!L435-'XX_17CK AUDITTO INPUT'!K426</f>
        <v>686</v>
      </c>
      <c r="AG426" s="2065">
        <f>+'17HPM_DATA_INPUT'!M435-'XX_17CK AUDITTO INPUT'!L426</f>
        <v>398</v>
      </c>
      <c r="AH426" s="2065">
        <f>+'17HPM_DATA_INPUT'!N435-'XX_17CK AUDITTO INPUT'!M426</f>
        <v>2231</v>
      </c>
      <c r="AI426" s="2065">
        <f>+'17HPM_DATA_INPUT'!O435-'XX_17CK AUDITTO INPUT'!N426</f>
        <v>1059</v>
      </c>
      <c r="AJ426" s="2065">
        <f>+'17HPM_DATA_INPUT'!P435-'XX_17CK AUDITTO INPUT'!O426</f>
        <v>797</v>
      </c>
      <c r="AK426" s="2065">
        <f>+'17HPM_DATA_INPUT'!Q435-'XX_17CK AUDITTO INPUT'!P426</f>
        <v>140</v>
      </c>
      <c r="AL426" s="2065">
        <f>+'17HPM_DATA_INPUT'!R435-'XX_17CK AUDITTO INPUT'!Q426</f>
        <v>423</v>
      </c>
      <c r="AM426" s="2065">
        <f>+'17HPM_DATA_INPUT'!S435-'XX_17CK AUDITTO INPUT'!R426</f>
        <v>200</v>
      </c>
      <c r="AN426" s="2065">
        <f>+'17HPM_DATA_INPUT'!T435-'XX_17CK AUDITTO INPUT'!S426</f>
        <v>1012</v>
      </c>
      <c r="AO426" s="2065">
        <f>+'17HPM_DATA_INPUT'!U435-'XX_17CK AUDITTO INPUT'!T426</f>
        <v>717</v>
      </c>
      <c r="AQ426" s="455" t="str">
        <f>'Departmental PL'!D437</f>
        <v>7850 PSYCH MEDICINE PROG</v>
      </c>
    </row>
    <row r="427" spans="1:43" ht="20.25" hidden="1" customHeight="1" x14ac:dyDescent="0.25">
      <c r="A427" s="2067" t="s">
        <v>1628</v>
      </c>
      <c r="B427" s="2058" t="s">
        <v>2507</v>
      </c>
      <c r="C427" s="2060">
        <v>30</v>
      </c>
      <c r="D427" s="2060">
        <v>31</v>
      </c>
      <c r="E427" s="2060">
        <v>60</v>
      </c>
      <c r="F427" s="2060">
        <v>62</v>
      </c>
      <c r="G427" s="2060">
        <v>34530</v>
      </c>
      <c r="H427" s="2060">
        <v>61969</v>
      </c>
      <c r="I427" s="2060">
        <v>12149</v>
      </c>
      <c r="J427" s="2060">
        <v>19378</v>
      </c>
      <c r="K427" s="2060">
        <v>8255</v>
      </c>
      <c r="L427" s="2060">
        <v>4297</v>
      </c>
      <c r="M427" s="2060">
        <v>3894</v>
      </c>
      <c r="N427" s="2060">
        <v>15080</v>
      </c>
      <c r="O427" s="2060">
        <v>91</v>
      </c>
      <c r="P427" s="2060">
        <v>89</v>
      </c>
      <c r="Q427" s="2060">
        <v>6346</v>
      </c>
      <c r="R427" s="2060">
        <v>3257</v>
      </c>
      <c r="S427" s="2060">
        <v>-2544</v>
      </c>
      <c r="T427" s="2060">
        <v>11734</v>
      </c>
      <c r="U427" s="2061" t="str">
        <f t="shared" si="6"/>
        <v>3220 AP-AUTOPSY</v>
      </c>
      <c r="W427" s="455" t="b">
        <f>+'17HPM_DATA_INPUT'!C436='XX_17CK AUDITTO INPUT'!U427</f>
        <v>1</v>
      </c>
      <c r="X427" s="2065">
        <f>+'17HPM_DATA_INPUT'!D436-'XX_17CK AUDITTO INPUT'!C427</f>
        <v>31</v>
      </c>
      <c r="Y427" s="2065">
        <f>+'17HPM_DATA_INPUT'!E436-'XX_17CK AUDITTO INPUT'!D427</f>
        <v>34</v>
      </c>
      <c r="Z427" s="2065">
        <f>+'17HPM_DATA_INPUT'!F436-'XX_17CK AUDITTO INPUT'!E427</f>
        <v>64</v>
      </c>
      <c r="AA427" s="2065">
        <f>+'17HPM_DATA_INPUT'!G436-'XX_17CK AUDITTO INPUT'!F427</f>
        <v>68</v>
      </c>
      <c r="AB427" s="2065">
        <f>+'17HPM_DATA_INPUT'!H436-'XX_17CK AUDITTO INPUT'!G427</f>
        <v>38368</v>
      </c>
      <c r="AC427" s="2065">
        <f>+'17HPM_DATA_INPUT'!I436-'XX_17CK AUDITTO INPUT'!H427</f>
        <v>39134</v>
      </c>
      <c r="AD427" s="2065">
        <f>+'17HPM_DATA_INPUT'!J436-'XX_17CK AUDITTO INPUT'!I427</f>
        <v>12802</v>
      </c>
      <c r="AE427" s="2065">
        <f>+'17HPM_DATA_INPUT'!K436-'XX_17CK AUDITTO INPUT'!J427</f>
        <v>14234</v>
      </c>
      <c r="AF427" s="2065">
        <f>+'17HPM_DATA_INPUT'!L436-'XX_17CK AUDITTO INPUT'!K427</f>
        <v>11211</v>
      </c>
      <c r="AG427" s="2065">
        <f>+'17HPM_DATA_INPUT'!M436-'XX_17CK AUDITTO INPUT'!L427</f>
        <v>4714</v>
      </c>
      <c r="AH427" s="2065">
        <f>+'17HPM_DATA_INPUT'!N436-'XX_17CK AUDITTO INPUT'!M427</f>
        <v>1591</v>
      </c>
      <c r="AI427" s="2065">
        <f>+'17HPM_DATA_INPUT'!O436-'XX_17CK AUDITTO INPUT'!N427</f>
        <v>9522</v>
      </c>
      <c r="AJ427" s="2065">
        <f>+'17HPM_DATA_INPUT'!P436-'XX_17CK AUDITTO INPUT'!O427</f>
        <v>105</v>
      </c>
      <c r="AK427" s="2065">
        <f>+'17HPM_DATA_INPUT'!Q436-'XX_17CK AUDITTO INPUT'!P427</f>
        <v>97</v>
      </c>
      <c r="AL427" s="2065">
        <f>+'17HPM_DATA_INPUT'!R436-'XX_17CK AUDITTO INPUT'!Q427</f>
        <v>15533</v>
      </c>
      <c r="AM427" s="2065">
        <f>+'17HPM_DATA_INPUT'!S436-'XX_17CK AUDITTO INPUT'!R427</f>
        <v>3573</v>
      </c>
      <c r="AN427" s="2065">
        <f>+'17HPM_DATA_INPUT'!T436-'XX_17CK AUDITTO INPUT'!S427</f>
        <v>-14046</v>
      </c>
      <c r="AO427" s="2065">
        <f>+'17HPM_DATA_INPUT'!U436-'XX_17CK AUDITTO INPUT'!T427</f>
        <v>5852</v>
      </c>
      <c r="AQ427" s="455" t="str">
        <f>'Departmental PL'!D438</f>
        <v>Total OBS</v>
      </c>
    </row>
    <row r="428" spans="1:43" ht="20.25" hidden="1" customHeight="1" x14ac:dyDescent="0.25">
      <c r="A428" s="2067" t="s">
        <v>1629</v>
      </c>
      <c r="B428" s="2058" t="s">
        <v>2508</v>
      </c>
      <c r="C428" s="2060">
        <v>4066</v>
      </c>
      <c r="D428" s="2060">
        <v>3647</v>
      </c>
      <c r="E428" s="2060">
        <v>15549</v>
      </c>
      <c r="F428" s="2060">
        <v>14732</v>
      </c>
      <c r="G428" s="2060">
        <v>2760098</v>
      </c>
      <c r="H428" s="2060">
        <v>2299667</v>
      </c>
      <c r="I428" s="2060">
        <v>1158130</v>
      </c>
      <c r="J428" s="2060">
        <v>991017</v>
      </c>
      <c r="K428" s="2060">
        <v>282951</v>
      </c>
      <c r="L428" s="2060">
        <v>244206</v>
      </c>
      <c r="M428" s="2060">
        <v>875179</v>
      </c>
      <c r="N428" s="2060">
        <v>746811</v>
      </c>
      <c r="O428" s="2060">
        <v>25289</v>
      </c>
      <c r="P428" s="2060">
        <v>22976</v>
      </c>
      <c r="Q428" s="2060">
        <v>138634</v>
      </c>
      <c r="R428" s="2060">
        <v>125222</v>
      </c>
      <c r="S428" s="2060">
        <v>711256</v>
      </c>
      <c r="T428" s="2060">
        <v>598613</v>
      </c>
      <c r="U428" s="2061" t="str">
        <f t="shared" si="6"/>
        <v>3240 AP-SURGPATH</v>
      </c>
      <c r="W428" s="455" t="b">
        <f>+'17HPM_DATA_INPUT'!C437='XX_17CK AUDITTO INPUT'!U428</f>
        <v>1</v>
      </c>
      <c r="X428" s="2065">
        <f>+'17HPM_DATA_INPUT'!D437-'XX_17CK AUDITTO INPUT'!C428</f>
        <v>4084</v>
      </c>
      <c r="Y428" s="2065">
        <f>+'17HPM_DATA_INPUT'!E437-'XX_17CK AUDITTO INPUT'!D428</f>
        <v>4060</v>
      </c>
      <c r="Z428" s="2065">
        <f>+'17HPM_DATA_INPUT'!F437-'XX_17CK AUDITTO INPUT'!E428</f>
        <v>15645</v>
      </c>
      <c r="AA428" s="2065">
        <f>+'17HPM_DATA_INPUT'!G437-'XX_17CK AUDITTO INPUT'!F428</f>
        <v>16207</v>
      </c>
      <c r="AB428" s="2065">
        <f>+'17HPM_DATA_INPUT'!H437-'XX_17CK AUDITTO INPUT'!G428</f>
        <v>2693707</v>
      </c>
      <c r="AC428" s="2065">
        <f>+'17HPM_DATA_INPUT'!I437-'XX_17CK AUDITTO INPUT'!H428</f>
        <v>2847129</v>
      </c>
      <c r="AD428" s="2065">
        <f>+'17HPM_DATA_INPUT'!J437-'XX_17CK AUDITTO INPUT'!I428</f>
        <v>1072570</v>
      </c>
      <c r="AE428" s="2065">
        <f>+'17HPM_DATA_INPUT'!K437-'XX_17CK AUDITTO INPUT'!J428</f>
        <v>1166013</v>
      </c>
      <c r="AF428" s="2065">
        <f>+'17HPM_DATA_INPUT'!L437-'XX_17CK AUDITTO INPUT'!K428</f>
        <v>269142</v>
      </c>
      <c r="AG428" s="2065">
        <f>+'17HPM_DATA_INPUT'!M437-'XX_17CK AUDITTO INPUT'!L428</f>
        <v>261274</v>
      </c>
      <c r="AH428" s="2065">
        <f>+'17HPM_DATA_INPUT'!N437-'XX_17CK AUDITTO INPUT'!M428</f>
        <v>803428</v>
      </c>
      <c r="AI428" s="2065">
        <f>+'17HPM_DATA_INPUT'!O437-'XX_17CK AUDITTO INPUT'!N428</f>
        <v>904739</v>
      </c>
      <c r="AJ428" s="2065">
        <f>+'17HPM_DATA_INPUT'!P437-'XX_17CK AUDITTO INPUT'!O428</f>
        <v>23113</v>
      </c>
      <c r="AK428" s="2065">
        <f>+'17HPM_DATA_INPUT'!Q437-'XX_17CK AUDITTO INPUT'!P428</f>
        <v>24582</v>
      </c>
      <c r="AL428" s="2065">
        <f>+'17HPM_DATA_INPUT'!R437-'XX_17CK AUDITTO INPUT'!Q428</f>
        <v>99129</v>
      </c>
      <c r="AM428" s="2065">
        <f>+'17HPM_DATA_INPUT'!S437-'XX_17CK AUDITTO INPUT'!R428</f>
        <v>133974</v>
      </c>
      <c r="AN428" s="2065">
        <f>+'17HPM_DATA_INPUT'!T437-'XX_17CK AUDITTO INPUT'!S428</f>
        <v>681185</v>
      </c>
      <c r="AO428" s="2065">
        <f>+'17HPM_DATA_INPUT'!U437-'XX_17CK AUDITTO INPUT'!T428</f>
        <v>746184</v>
      </c>
      <c r="AQ428" s="455">
        <f>'Departmental PL'!D439</f>
        <v>0</v>
      </c>
    </row>
    <row r="429" spans="1:43" ht="20.25" hidden="1" customHeight="1" x14ac:dyDescent="0.25">
      <c r="A429" s="2067" t="s">
        <v>1630</v>
      </c>
      <c r="B429" s="2058" t="s">
        <v>2509</v>
      </c>
      <c r="C429" s="2060">
        <v>179</v>
      </c>
      <c r="D429" s="2060">
        <v>147</v>
      </c>
      <c r="E429" s="2060">
        <v>628</v>
      </c>
      <c r="F429" s="2060">
        <v>460</v>
      </c>
      <c r="G429" s="2060">
        <v>95513</v>
      </c>
      <c r="H429" s="2060">
        <v>62381</v>
      </c>
      <c r="I429" s="2060">
        <v>32917</v>
      </c>
      <c r="J429" s="2060">
        <v>25441</v>
      </c>
      <c r="K429" s="2060">
        <v>14483</v>
      </c>
      <c r="L429" s="2060">
        <v>9514</v>
      </c>
      <c r="M429" s="2060">
        <v>18433</v>
      </c>
      <c r="N429" s="2060">
        <v>15927</v>
      </c>
      <c r="O429" s="2060">
        <v>1658</v>
      </c>
      <c r="P429" s="2060">
        <v>1077</v>
      </c>
      <c r="Q429" s="2060">
        <v>5058</v>
      </c>
      <c r="R429" s="2060">
        <v>3113</v>
      </c>
      <c r="S429" s="2060">
        <v>11718</v>
      </c>
      <c r="T429" s="2060">
        <v>11737</v>
      </c>
      <c r="U429" s="2061" t="str">
        <f t="shared" si="6"/>
        <v>3260 AP-CYTOPATH</v>
      </c>
      <c r="W429" s="455" t="b">
        <f>+'17HPM_DATA_INPUT'!C438='XX_17CK AUDITTO INPUT'!U429</f>
        <v>1</v>
      </c>
      <c r="X429" s="2065">
        <f>+'17HPM_DATA_INPUT'!D438-'XX_17CK AUDITTO INPUT'!C429</f>
        <v>193</v>
      </c>
      <c r="Y429" s="2065">
        <f>+'17HPM_DATA_INPUT'!E438-'XX_17CK AUDITTO INPUT'!D429</f>
        <v>189</v>
      </c>
      <c r="Z429" s="2065">
        <f>+'17HPM_DATA_INPUT'!F438-'XX_17CK AUDITTO INPUT'!E429</f>
        <v>1001</v>
      </c>
      <c r="AA429" s="2065">
        <f>+'17HPM_DATA_INPUT'!G438-'XX_17CK AUDITTO INPUT'!F429</f>
        <v>669</v>
      </c>
      <c r="AB429" s="2065">
        <f>+'17HPM_DATA_INPUT'!H438-'XX_17CK AUDITTO INPUT'!G429</f>
        <v>144814</v>
      </c>
      <c r="AC429" s="2065">
        <f>+'17HPM_DATA_INPUT'!I438-'XX_17CK AUDITTO INPUT'!H429</f>
        <v>102692</v>
      </c>
      <c r="AD429" s="2065">
        <f>+'17HPM_DATA_INPUT'!J438-'XX_17CK AUDITTO INPUT'!I429</f>
        <v>50221</v>
      </c>
      <c r="AE429" s="2065">
        <f>+'17HPM_DATA_INPUT'!K438-'XX_17CK AUDITTO INPUT'!J429</f>
        <v>36457</v>
      </c>
      <c r="AF429" s="2065">
        <f>+'17HPM_DATA_INPUT'!L438-'XX_17CK AUDITTO INPUT'!K429</f>
        <v>22622</v>
      </c>
      <c r="AG429" s="2065">
        <f>+'17HPM_DATA_INPUT'!M438-'XX_17CK AUDITTO INPUT'!L429</f>
        <v>13936</v>
      </c>
      <c r="AH429" s="2065">
        <f>+'17HPM_DATA_INPUT'!N438-'XX_17CK AUDITTO INPUT'!M429</f>
        <v>27599</v>
      </c>
      <c r="AI429" s="2065">
        <f>+'17HPM_DATA_INPUT'!O438-'XX_17CK AUDITTO INPUT'!N429</f>
        <v>22521</v>
      </c>
      <c r="AJ429" s="2065">
        <f>+'17HPM_DATA_INPUT'!P438-'XX_17CK AUDITTO INPUT'!O429</f>
        <v>2344</v>
      </c>
      <c r="AK429" s="2065">
        <f>+'17HPM_DATA_INPUT'!Q438-'XX_17CK AUDITTO INPUT'!P429</f>
        <v>1578</v>
      </c>
      <c r="AL429" s="2065">
        <f>+'17HPM_DATA_INPUT'!R438-'XX_17CK AUDITTO INPUT'!Q429</f>
        <v>7514</v>
      </c>
      <c r="AM429" s="2065">
        <f>+'17HPM_DATA_INPUT'!S438-'XX_17CK AUDITTO INPUT'!R429</f>
        <v>4560</v>
      </c>
      <c r="AN429" s="2065">
        <f>+'17HPM_DATA_INPUT'!T438-'XX_17CK AUDITTO INPUT'!S429</f>
        <v>17741</v>
      </c>
      <c r="AO429" s="2065">
        <f>+'17HPM_DATA_INPUT'!U438-'XX_17CK AUDITTO INPUT'!T429</f>
        <v>16384</v>
      </c>
      <c r="AQ429" s="455" t="str">
        <f>'Departmental PL'!D440</f>
        <v xml:space="preserve">TOTAL 008 Psychiatry </v>
      </c>
    </row>
    <row r="430" spans="1:43" ht="20.25" hidden="1" customHeight="1" x14ac:dyDescent="0.25">
      <c r="A430" s="2067" t="s">
        <v>1631</v>
      </c>
      <c r="B430" s="2058" t="s">
        <v>2510</v>
      </c>
      <c r="C430" s="2060">
        <v>556</v>
      </c>
      <c r="D430" s="2060">
        <v>561</v>
      </c>
      <c r="E430" s="2060">
        <v>3910</v>
      </c>
      <c r="F430" s="2060">
        <v>3659</v>
      </c>
      <c r="G430" s="2060">
        <v>727751</v>
      </c>
      <c r="H430" s="2060">
        <v>325056</v>
      </c>
      <c r="I430" s="2060">
        <v>277633</v>
      </c>
      <c r="J430" s="2060">
        <v>123836</v>
      </c>
      <c r="K430" s="2060">
        <v>61495</v>
      </c>
      <c r="L430" s="2060">
        <v>63790</v>
      </c>
      <c r="M430" s="2060">
        <v>216137</v>
      </c>
      <c r="N430" s="2060">
        <v>60046</v>
      </c>
      <c r="O430" s="2060">
        <v>5252</v>
      </c>
      <c r="P430" s="2060">
        <v>5258</v>
      </c>
      <c r="Q430" s="2060">
        <v>15182</v>
      </c>
      <c r="R430" s="2060">
        <v>14091</v>
      </c>
      <c r="S430" s="2060">
        <v>195704</v>
      </c>
      <c r="T430" s="2060">
        <v>40697</v>
      </c>
      <c r="U430" s="2061" t="str">
        <f t="shared" si="6"/>
        <v>3280 AP-IMMUNOPATH</v>
      </c>
      <c r="W430" s="455" t="b">
        <f>+'17HPM_DATA_INPUT'!C439='XX_17CK AUDITTO INPUT'!U430</f>
        <v>1</v>
      </c>
      <c r="X430" s="2065">
        <f>+'17HPM_DATA_INPUT'!D439-'XX_17CK AUDITTO INPUT'!C430</f>
        <v>573</v>
      </c>
      <c r="Y430" s="2065">
        <f>+'17HPM_DATA_INPUT'!E439-'XX_17CK AUDITTO INPUT'!D430</f>
        <v>619</v>
      </c>
      <c r="Z430" s="2065">
        <f>+'17HPM_DATA_INPUT'!F439-'XX_17CK AUDITTO INPUT'!E430</f>
        <v>3661</v>
      </c>
      <c r="AA430" s="2065">
        <f>+'17HPM_DATA_INPUT'!G439-'XX_17CK AUDITTO INPUT'!F430</f>
        <v>4486</v>
      </c>
      <c r="AB430" s="2065">
        <f>+'17HPM_DATA_INPUT'!H439-'XX_17CK AUDITTO INPUT'!G430</f>
        <v>650964</v>
      </c>
      <c r="AC430" s="2065">
        <f>+'17HPM_DATA_INPUT'!I439-'XX_17CK AUDITTO INPUT'!H430</f>
        <v>825180</v>
      </c>
      <c r="AD430" s="2065">
        <f>+'17HPM_DATA_INPUT'!J439-'XX_17CK AUDITTO INPUT'!I430</f>
        <v>229110</v>
      </c>
      <c r="AE430" s="2065">
        <f>+'17HPM_DATA_INPUT'!K439-'XX_17CK AUDITTO INPUT'!J430</f>
        <v>295418</v>
      </c>
      <c r="AF430" s="2065">
        <f>+'17HPM_DATA_INPUT'!L439-'XX_17CK AUDITTO INPUT'!K430</f>
        <v>36774</v>
      </c>
      <c r="AG430" s="2065">
        <f>+'17HPM_DATA_INPUT'!M439-'XX_17CK AUDITTO INPUT'!L430</f>
        <v>78880</v>
      </c>
      <c r="AH430" s="2065">
        <f>+'17HPM_DATA_INPUT'!N439-'XX_17CK AUDITTO INPUT'!M430</f>
        <v>192337</v>
      </c>
      <c r="AI430" s="2065">
        <f>+'17HPM_DATA_INPUT'!O439-'XX_17CK AUDITTO INPUT'!N430</f>
        <v>216538</v>
      </c>
      <c r="AJ430" s="2065">
        <f>+'17HPM_DATA_INPUT'!P439-'XX_17CK AUDITTO INPUT'!O430</f>
        <v>4033</v>
      </c>
      <c r="AK430" s="2065">
        <f>+'17HPM_DATA_INPUT'!Q439-'XX_17CK AUDITTO INPUT'!P430</f>
        <v>6501</v>
      </c>
      <c r="AL430" s="2065">
        <f>+'17HPM_DATA_INPUT'!R439-'XX_17CK AUDITTO INPUT'!Q430</f>
        <v>11053</v>
      </c>
      <c r="AM430" s="2065">
        <f>+'17HPM_DATA_INPUT'!S439-'XX_17CK AUDITTO INPUT'!R430</f>
        <v>17425</v>
      </c>
      <c r="AN430" s="2065">
        <f>+'17HPM_DATA_INPUT'!T439-'XX_17CK AUDITTO INPUT'!S430</f>
        <v>177251</v>
      </c>
      <c r="AO430" s="2065">
        <f>+'17HPM_DATA_INPUT'!U439-'XX_17CK AUDITTO INPUT'!T430</f>
        <v>192612</v>
      </c>
      <c r="AQ430" s="455">
        <f>'Departmental PL'!D441</f>
        <v>0</v>
      </c>
    </row>
    <row r="431" spans="1:43" ht="20.25" hidden="1" customHeight="1" x14ac:dyDescent="0.25">
      <c r="A431" s="2067" t="s">
        <v>1632</v>
      </c>
      <c r="B431" s="2058" t="s">
        <v>2511</v>
      </c>
      <c r="C431" s="2060">
        <v>26</v>
      </c>
      <c r="D431" s="2060">
        <v>142</v>
      </c>
      <c r="E431" s="2060">
        <v>190</v>
      </c>
      <c r="F431" s="2060">
        <v>464</v>
      </c>
      <c r="G431" s="2060">
        <v>26338</v>
      </c>
      <c r="H431" s="2060">
        <v>55609</v>
      </c>
      <c r="I431" s="2060">
        <v>11853</v>
      </c>
      <c r="J431" s="2060">
        <v>21948</v>
      </c>
      <c r="K431" s="2060">
        <v>3620</v>
      </c>
      <c r="L431" s="2060">
        <v>7965</v>
      </c>
      <c r="M431" s="2060">
        <v>8234</v>
      </c>
      <c r="N431" s="2060">
        <v>13983</v>
      </c>
      <c r="O431" s="2060">
        <v>176</v>
      </c>
      <c r="P431" s="2060">
        <v>488</v>
      </c>
      <c r="Q431" s="2060">
        <v>1625</v>
      </c>
      <c r="R431" s="2060">
        <v>3863</v>
      </c>
      <c r="S431" s="2060">
        <v>6433</v>
      </c>
      <c r="T431" s="2060">
        <v>9632</v>
      </c>
      <c r="U431" s="2061" t="str">
        <f t="shared" si="6"/>
        <v>3300 AP-NEUROPATH</v>
      </c>
      <c r="W431" s="455" t="b">
        <f>+'17HPM_DATA_INPUT'!C440='XX_17CK AUDITTO INPUT'!U431</f>
        <v>1</v>
      </c>
      <c r="X431" s="2065">
        <f>+'17HPM_DATA_INPUT'!D440-'XX_17CK AUDITTO INPUT'!C431</f>
        <v>9</v>
      </c>
      <c r="Y431" s="2065">
        <f>+'17HPM_DATA_INPUT'!E440-'XX_17CK AUDITTO INPUT'!D431</f>
        <v>111</v>
      </c>
      <c r="Z431" s="2065">
        <f>+'17HPM_DATA_INPUT'!F440-'XX_17CK AUDITTO INPUT'!E431</f>
        <v>106</v>
      </c>
      <c r="AA431" s="2065">
        <f>+'17HPM_DATA_INPUT'!G440-'XX_17CK AUDITTO INPUT'!F431</f>
        <v>378</v>
      </c>
      <c r="AB431" s="2065">
        <f>+'17HPM_DATA_INPUT'!H440-'XX_17CK AUDITTO INPUT'!G431</f>
        <v>15814</v>
      </c>
      <c r="AC431" s="2065">
        <f>+'17HPM_DATA_INPUT'!I440-'XX_17CK AUDITTO INPUT'!H431</f>
        <v>50926</v>
      </c>
      <c r="AD431" s="2065">
        <f>+'17HPM_DATA_INPUT'!J440-'XX_17CK AUDITTO INPUT'!I431</f>
        <v>3352</v>
      </c>
      <c r="AE431" s="2065">
        <f>+'17HPM_DATA_INPUT'!K440-'XX_17CK AUDITTO INPUT'!J431</f>
        <v>17481</v>
      </c>
      <c r="AF431" s="2065">
        <f>+'17HPM_DATA_INPUT'!L440-'XX_17CK AUDITTO INPUT'!K431</f>
        <v>2202</v>
      </c>
      <c r="AG431" s="2065">
        <f>+'17HPM_DATA_INPUT'!M440-'XX_17CK AUDITTO INPUT'!L431</f>
        <v>6104</v>
      </c>
      <c r="AH431" s="2065">
        <f>+'17HPM_DATA_INPUT'!N440-'XX_17CK AUDITTO INPUT'!M431</f>
        <v>1149</v>
      </c>
      <c r="AI431" s="2065">
        <f>+'17HPM_DATA_INPUT'!O440-'XX_17CK AUDITTO INPUT'!N431</f>
        <v>11377</v>
      </c>
      <c r="AJ431" s="2065">
        <f>+'17HPM_DATA_INPUT'!P440-'XX_17CK AUDITTO INPUT'!O431</f>
        <v>94</v>
      </c>
      <c r="AK431" s="2065">
        <f>+'17HPM_DATA_INPUT'!Q440-'XX_17CK AUDITTO INPUT'!P431</f>
        <v>375</v>
      </c>
      <c r="AL431" s="2065">
        <f>+'17HPM_DATA_INPUT'!R440-'XX_17CK AUDITTO INPUT'!Q431</f>
        <v>918</v>
      </c>
      <c r="AM431" s="2065">
        <f>+'17HPM_DATA_INPUT'!S440-'XX_17CK AUDITTO INPUT'!R431</f>
        <v>2960</v>
      </c>
      <c r="AN431" s="2065">
        <f>+'17HPM_DATA_INPUT'!T440-'XX_17CK AUDITTO INPUT'!S431</f>
        <v>137</v>
      </c>
      <c r="AO431" s="2065">
        <f>+'17HPM_DATA_INPUT'!U440-'XX_17CK AUDITTO INPUT'!T431</f>
        <v>8042</v>
      </c>
      <c r="AQ431" s="455" t="str">
        <f>'Departmental PL'!D442</f>
        <v xml:space="preserve">  7500 ACT PROGRAM - Flowcast</v>
      </c>
    </row>
    <row r="432" spans="1:43" ht="20.25" hidden="1" customHeight="1" x14ac:dyDescent="0.25">
      <c r="A432" s="2067" t="s">
        <v>1633</v>
      </c>
      <c r="B432" s="2058" t="s">
        <v>2512</v>
      </c>
      <c r="C432" s="2060">
        <v>2</v>
      </c>
      <c r="D432" s="2060">
        <v>2</v>
      </c>
      <c r="E432" s="2060">
        <v>3</v>
      </c>
      <c r="F432" s="2060">
        <v>2</v>
      </c>
      <c r="G432" s="2060">
        <v>184</v>
      </c>
      <c r="H432" s="2060">
        <v>192</v>
      </c>
      <c r="I432" s="2060">
        <v>88</v>
      </c>
      <c r="J432" s="2060">
        <v>58</v>
      </c>
      <c r="K432" s="2060">
        <v>79</v>
      </c>
      <c r="L432" s="2060">
        <v>68</v>
      </c>
      <c r="M432" s="2060">
        <v>9</v>
      </c>
      <c r="N432" s="2060">
        <v>-9</v>
      </c>
      <c r="O432" s="2060">
        <v>9</v>
      </c>
      <c r="P432" s="2060">
        <v>6</v>
      </c>
      <c r="Q432" s="2060">
        <v>28</v>
      </c>
      <c r="R432" s="2060">
        <v>21</v>
      </c>
      <c r="S432" s="2060">
        <v>-28</v>
      </c>
      <c r="T432" s="2060">
        <v>-37</v>
      </c>
      <c r="U432" s="2061" t="str">
        <f t="shared" si="6"/>
        <v>3320 BIO GENETICS LAB</v>
      </c>
      <c r="W432" s="455" t="b">
        <f>+'17HPM_DATA_INPUT'!C441='XX_17CK AUDITTO INPUT'!U432</f>
        <v>1</v>
      </c>
      <c r="X432" s="2065">
        <f>+'17HPM_DATA_INPUT'!D441-'XX_17CK AUDITTO INPUT'!C432</f>
        <v>1</v>
      </c>
      <c r="Y432" s="2065">
        <f>+'17HPM_DATA_INPUT'!E441-'XX_17CK AUDITTO INPUT'!D432</f>
        <v>1</v>
      </c>
      <c r="Z432" s="2065">
        <f>+'17HPM_DATA_INPUT'!F441-'XX_17CK AUDITTO INPUT'!E432</f>
        <v>1</v>
      </c>
      <c r="AA432" s="2065">
        <f>+'17HPM_DATA_INPUT'!G441-'XX_17CK AUDITTO INPUT'!F432</f>
        <v>1</v>
      </c>
      <c r="AB432" s="2065">
        <f>+'17HPM_DATA_INPUT'!H441-'XX_17CK AUDITTO INPUT'!G432</f>
        <v>74</v>
      </c>
      <c r="AC432" s="2065">
        <f>+'17HPM_DATA_INPUT'!I441-'XX_17CK AUDITTO INPUT'!H432</f>
        <v>70</v>
      </c>
      <c r="AD432" s="2065">
        <f>+'17HPM_DATA_INPUT'!J441-'XX_17CK AUDITTO INPUT'!I432</f>
        <v>22</v>
      </c>
      <c r="AE432" s="2065">
        <f>+'17HPM_DATA_INPUT'!K441-'XX_17CK AUDITTO INPUT'!J432</f>
        <v>62</v>
      </c>
      <c r="AF432" s="2065">
        <f>+'17HPM_DATA_INPUT'!L441-'XX_17CK AUDITTO INPUT'!K432</f>
        <v>45</v>
      </c>
      <c r="AG432" s="2065">
        <f>+'17HPM_DATA_INPUT'!M441-'XX_17CK AUDITTO INPUT'!L432</f>
        <v>34</v>
      </c>
      <c r="AH432" s="2065">
        <f>+'17HPM_DATA_INPUT'!N441-'XX_17CK AUDITTO INPUT'!M432</f>
        <v>-23</v>
      </c>
      <c r="AI432" s="2065">
        <f>+'17HPM_DATA_INPUT'!O441-'XX_17CK AUDITTO INPUT'!N432</f>
        <v>27</v>
      </c>
      <c r="AJ432" s="2065">
        <f>+'17HPM_DATA_INPUT'!P441-'XX_17CK AUDITTO INPUT'!O432</f>
        <v>4</v>
      </c>
      <c r="AK432" s="2065">
        <f>+'17HPM_DATA_INPUT'!Q441-'XX_17CK AUDITTO INPUT'!P432</f>
        <v>4</v>
      </c>
      <c r="AL432" s="2065">
        <f>+'17HPM_DATA_INPUT'!R441-'XX_17CK AUDITTO INPUT'!Q432</f>
        <v>15</v>
      </c>
      <c r="AM432" s="2065">
        <f>+'17HPM_DATA_INPUT'!S441-'XX_17CK AUDITTO INPUT'!R432</f>
        <v>11</v>
      </c>
      <c r="AN432" s="2065">
        <f>+'17HPM_DATA_INPUT'!T441-'XX_17CK AUDITTO INPUT'!S432</f>
        <v>-41</v>
      </c>
      <c r="AO432" s="2065">
        <f>+'17HPM_DATA_INPUT'!U441-'XX_17CK AUDITTO INPUT'!T432</f>
        <v>14</v>
      </c>
      <c r="AQ432" s="455" t="str">
        <f>'Departmental PL'!D443</f>
        <v xml:space="preserve">  7500 ACT PROGRAM -  NON-TRENDSTAR </v>
      </c>
    </row>
    <row r="433" spans="1:43" ht="20.25" hidden="1" customHeight="1" x14ac:dyDescent="0.25">
      <c r="A433" s="2067" t="s">
        <v>1634</v>
      </c>
      <c r="B433" s="2058" t="s">
        <v>2513</v>
      </c>
      <c r="C433" s="2060">
        <v>80</v>
      </c>
      <c r="D433" s="2060">
        <v>66</v>
      </c>
      <c r="E433" s="2060">
        <v>372</v>
      </c>
      <c r="F433" s="2060">
        <v>224</v>
      </c>
      <c r="G433" s="2060">
        <v>95991</v>
      </c>
      <c r="H433" s="2060">
        <v>106988</v>
      </c>
      <c r="I433" s="2060">
        <v>39127</v>
      </c>
      <c r="J433" s="2060">
        <v>48440</v>
      </c>
      <c r="K433" s="2060">
        <v>52899</v>
      </c>
      <c r="L433" s="2060">
        <v>47887</v>
      </c>
      <c r="M433" s="2060">
        <v>-13771</v>
      </c>
      <c r="N433" s="2060">
        <v>553</v>
      </c>
      <c r="O433" s="2060">
        <v>1198</v>
      </c>
      <c r="P433" s="2060">
        <v>991</v>
      </c>
      <c r="Q433" s="2060">
        <v>12585</v>
      </c>
      <c r="R433" s="2060">
        <v>10655</v>
      </c>
      <c r="S433" s="2060">
        <v>-27554</v>
      </c>
      <c r="T433" s="2060">
        <v>-11093</v>
      </c>
      <c r="U433" s="2061" t="str">
        <f t="shared" si="6"/>
        <v>3330 CYTOGENETICS LAB</v>
      </c>
      <c r="W433" s="455" t="b">
        <f>+'17HPM_DATA_INPUT'!C442='XX_17CK AUDITTO INPUT'!U433</f>
        <v>1</v>
      </c>
      <c r="X433" s="2065">
        <f>+'17HPM_DATA_INPUT'!D442-'XX_17CK AUDITTO INPUT'!C433</f>
        <v>57</v>
      </c>
      <c r="Y433" s="2065">
        <f>+'17HPM_DATA_INPUT'!E442-'XX_17CK AUDITTO INPUT'!D433</f>
        <v>66</v>
      </c>
      <c r="Z433" s="2065">
        <f>+'17HPM_DATA_INPUT'!F442-'XX_17CK AUDITTO INPUT'!E433</f>
        <v>256</v>
      </c>
      <c r="AA433" s="2065">
        <f>+'17HPM_DATA_INPUT'!G442-'XX_17CK AUDITTO INPUT'!F433</f>
        <v>263</v>
      </c>
      <c r="AB433" s="2065">
        <f>+'17HPM_DATA_INPUT'!H442-'XX_17CK AUDITTO INPUT'!G433</f>
        <v>79996</v>
      </c>
      <c r="AC433" s="2065">
        <f>+'17HPM_DATA_INPUT'!I442-'XX_17CK AUDITTO INPUT'!H433</f>
        <v>82122</v>
      </c>
      <c r="AD433" s="2065">
        <f>+'17HPM_DATA_INPUT'!J442-'XX_17CK AUDITTO INPUT'!I433</f>
        <v>30401</v>
      </c>
      <c r="AE433" s="2065">
        <f>+'17HPM_DATA_INPUT'!K442-'XX_17CK AUDITTO INPUT'!J433</f>
        <v>32371</v>
      </c>
      <c r="AF433" s="2065">
        <f>+'17HPM_DATA_INPUT'!L442-'XX_17CK AUDITTO INPUT'!K433</f>
        <v>44468</v>
      </c>
      <c r="AG433" s="2065">
        <f>+'17HPM_DATA_INPUT'!M442-'XX_17CK AUDITTO INPUT'!L433</f>
        <v>49229</v>
      </c>
      <c r="AH433" s="2065">
        <f>+'17HPM_DATA_INPUT'!N442-'XX_17CK AUDITTO INPUT'!M433</f>
        <v>-14068</v>
      </c>
      <c r="AI433" s="2065">
        <f>+'17HPM_DATA_INPUT'!O442-'XX_17CK AUDITTO INPUT'!N433</f>
        <v>-16858</v>
      </c>
      <c r="AJ433" s="2065">
        <f>+'17HPM_DATA_INPUT'!P442-'XX_17CK AUDITTO INPUT'!O433</f>
        <v>41217</v>
      </c>
      <c r="AK433" s="2065">
        <f>+'17HPM_DATA_INPUT'!Q442-'XX_17CK AUDITTO INPUT'!P433</f>
        <v>1019</v>
      </c>
      <c r="AL433" s="2065">
        <f>+'17HPM_DATA_INPUT'!R442-'XX_17CK AUDITTO INPUT'!Q433</f>
        <v>16681</v>
      </c>
      <c r="AM433" s="2065">
        <f>+'17HPM_DATA_INPUT'!S442-'XX_17CK AUDITTO INPUT'!R433</f>
        <v>10953</v>
      </c>
      <c r="AN433" s="2065">
        <f>+'17HPM_DATA_INPUT'!T442-'XX_17CK AUDITTO INPUT'!S433</f>
        <v>-71965</v>
      </c>
      <c r="AO433" s="2065">
        <f>+'17HPM_DATA_INPUT'!U442-'XX_17CK AUDITTO INPUT'!T433</f>
        <v>-28830</v>
      </c>
      <c r="AQ433" s="455" t="str">
        <f>'Departmental PL'!D446</f>
        <v xml:space="preserve"> COPS INCLUDES ABOVE</v>
      </c>
    </row>
    <row r="434" spans="1:43" ht="20.25" hidden="1" customHeight="1" x14ac:dyDescent="0.25">
      <c r="A434" s="2097" t="s">
        <v>1635</v>
      </c>
      <c r="B434" s="2074" t="s">
        <v>2514</v>
      </c>
      <c r="C434" s="2075"/>
      <c r="D434" s="2075"/>
      <c r="E434" s="2075"/>
      <c r="F434" s="2075"/>
      <c r="G434" s="2075"/>
      <c r="H434" s="2075"/>
      <c r="I434" s="2075"/>
      <c r="J434" s="2075"/>
      <c r="K434" s="2075"/>
      <c r="L434" s="2075"/>
      <c r="M434" s="2075"/>
      <c r="N434" s="2075"/>
      <c r="O434" s="2075"/>
      <c r="P434" s="2075"/>
      <c r="Q434" s="2075"/>
      <c r="R434" s="2075"/>
      <c r="S434" s="2075"/>
      <c r="T434" s="2075"/>
      <c r="U434" s="2061" t="str">
        <f t="shared" si="6"/>
        <v>3360 ENDO/RIA LAB</v>
      </c>
      <c r="W434" s="455" t="b">
        <f>+'17HPM_DATA_INPUT'!C443='XX_17CK AUDITTO INPUT'!U434</f>
        <v>1</v>
      </c>
      <c r="X434" s="2065">
        <f>+'17HPM_DATA_INPUT'!D443-'XX_17CK AUDITTO INPUT'!C434</f>
        <v>0</v>
      </c>
      <c r="Y434" s="2065">
        <f>+'17HPM_DATA_INPUT'!E443-'XX_17CK AUDITTO INPUT'!D434</f>
        <v>0</v>
      </c>
      <c r="Z434" s="2065">
        <f>+'17HPM_DATA_INPUT'!F443-'XX_17CK AUDITTO INPUT'!E434</f>
        <v>0</v>
      </c>
      <c r="AA434" s="2065">
        <f>+'17HPM_DATA_INPUT'!G443-'XX_17CK AUDITTO INPUT'!F434</f>
        <v>0</v>
      </c>
      <c r="AB434" s="2065">
        <f>+'17HPM_DATA_INPUT'!H443-'XX_17CK AUDITTO INPUT'!G434</f>
        <v>0</v>
      </c>
      <c r="AC434" s="2065">
        <f>+'17HPM_DATA_INPUT'!I443-'XX_17CK AUDITTO INPUT'!H434</f>
        <v>0</v>
      </c>
      <c r="AD434" s="2065">
        <f>+'17HPM_DATA_INPUT'!J443-'XX_17CK AUDITTO INPUT'!I434</f>
        <v>0</v>
      </c>
      <c r="AE434" s="2065">
        <f>+'17HPM_DATA_INPUT'!K443-'XX_17CK AUDITTO INPUT'!J434</f>
        <v>0</v>
      </c>
      <c r="AF434" s="2065">
        <f>+'17HPM_DATA_INPUT'!L443-'XX_17CK AUDITTO INPUT'!K434</f>
        <v>0</v>
      </c>
      <c r="AG434" s="2065">
        <f>+'17HPM_DATA_INPUT'!M443-'XX_17CK AUDITTO INPUT'!L434</f>
        <v>0</v>
      </c>
      <c r="AH434" s="2065">
        <f>+'17HPM_DATA_INPUT'!N443-'XX_17CK AUDITTO INPUT'!M434</f>
        <v>0</v>
      </c>
      <c r="AI434" s="2065">
        <f>+'17HPM_DATA_INPUT'!O443-'XX_17CK AUDITTO INPUT'!N434</f>
        <v>0</v>
      </c>
      <c r="AJ434" s="2065">
        <f>+'17HPM_DATA_INPUT'!P443-'XX_17CK AUDITTO INPUT'!O434</f>
        <v>0</v>
      </c>
      <c r="AK434" s="2065">
        <f>+'17HPM_DATA_INPUT'!Q443-'XX_17CK AUDITTO INPUT'!P434</f>
        <v>0</v>
      </c>
      <c r="AL434" s="2065">
        <f>+'17HPM_DATA_INPUT'!R443-'XX_17CK AUDITTO INPUT'!Q434</f>
        <v>0</v>
      </c>
      <c r="AM434" s="2065">
        <f>+'17HPM_DATA_INPUT'!S443-'XX_17CK AUDITTO INPUT'!R434</f>
        <v>0</v>
      </c>
      <c r="AN434" s="2065">
        <f>+'17HPM_DATA_INPUT'!T443-'XX_17CK AUDITTO INPUT'!S434</f>
        <v>0</v>
      </c>
      <c r="AO434" s="2065">
        <f>+'17HPM_DATA_INPUT'!U443-'XX_17CK AUDITTO INPUT'!T434</f>
        <v>0</v>
      </c>
      <c r="AQ434" s="455" t="str">
        <f>'Departmental PL'!D447</f>
        <v xml:space="preserve">  MIPS - MONROE PLAN DEFICIT</v>
      </c>
    </row>
    <row r="435" spans="1:43" ht="20.25" hidden="1" customHeight="1" x14ac:dyDescent="0.25">
      <c r="A435" s="2067" t="s">
        <v>1636</v>
      </c>
      <c r="B435" s="2058" t="s">
        <v>2515</v>
      </c>
      <c r="C435" s="2060">
        <v>571</v>
      </c>
      <c r="D435" s="2060">
        <v>630</v>
      </c>
      <c r="E435" s="2060">
        <v>2840</v>
      </c>
      <c r="F435" s="2060">
        <v>2927</v>
      </c>
      <c r="G435" s="2060">
        <v>102980</v>
      </c>
      <c r="H435" s="2060">
        <v>182459</v>
      </c>
      <c r="I435" s="2060">
        <v>41857</v>
      </c>
      <c r="J435" s="2060">
        <v>73197</v>
      </c>
      <c r="K435" s="2060">
        <v>20205</v>
      </c>
      <c r="L435" s="2060">
        <v>21162</v>
      </c>
      <c r="M435" s="2060">
        <v>21652</v>
      </c>
      <c r="N435" s="2060">
        <v>52035</v>
      </c>
      <c r="O435" s="2060">
        <v>4137</v>
      </c>
      <c r="P435" s="2060">
        <v>4315</v>
      </c>
      <c r="Q435" s="2060">
        <v>4977</v>
      </c>
      <c r="R435" s="2060">
        <v>5221</v>
      </c>
      <c r="S435" s="2060">
        <v>12537</v>
      </c>
      <c r="T435" s="2060">
        <v>42499</v>
      </c>
      <c r="U435" s="2061" t="str">
        <f t="shared" si="6"/>
        <v>3380 MICROBIOLGY/ IMMUNOSR</v>
      </c>
      <c r="W435" s="455" t="b">
        <f>+'17HPM_DATA_INPUT'!C444='XX_17CK AUDITTO INPUT'!U435</f>
        <v>1</v>
      </c>
      <c r="X435" s="2065">
        <f>+'17HPM_DATA_INPUT'!D444-'XX_17CK AUDITTO INPUT'!C435</f>
        <v>650</v>
      </c>
      <c r="Y435" s="2065">
        <f>+'17HPM_DATA_INPUT'!E444-'XX_17CK AUDITTO INPUT'!D435</f>
        <v>636</v>
      </c>
      <c r="Z435" s="2065">
        <f>+'17HPM_DATA_INPUT'!F444-'XX_17CK AUDITTO INPUT'!E435</f>
        <v>3193</v>
      </c>
      <c r="AA435" s="2065">
        <f>+'17HPM_DATA_INPUT'!G444-'XX_17CK AUDITTO INPUT'!F435</f>
        <v>3283</v>
      </c>
      <c r="AB435" s="2065">
        <f>+'17HPM_DATA_INPUT'!H444-'XX_17CK AUDITTO INPUT'!G435</f>
        <v>132912</v>
      </c>
      <c r="AC435" s="2065">
        <f>+'17HPM_DATA_INPUT'!I444-'XX_17CK AUDITTO INPUT'!H435</f>
        <v>130809</v>
      </c>
      <c r="AD435" s="2065">
        <f>+'17HPM_DATA_INPUT'!J444-'XX_17CK AUDITTO INPUT'!I435</f>
        <v>43437</v>
      </c>
      <c r="AE435" s="2065">
        <f>+'17HPM_DATA_INPUT'!K444-'XX_17CK AUDITTO INPUT'!J435</f>
        <v>49538</v>
      </c>
      <c r="AF435" s="2065">
        <f>+'17HPM_DATA_INPUT'!L444-'XX_17CK AUDITTO INPUT'!K435</f>
        <v>22473</v>
      </c>
      <c r="AG435" s="2065">
        <f>+'17HPM_DATA_INPUT'!M444-'XX_17CK AUDITTO INPUT'!L435</f>
        <v>25249</v>
      </c>
      <c r="AH435" s="2065">
        <f>+'17HPM_DATA_INPUT'!N444-'XX_17CK AUDITTO INPUT'!M435</f>
        <v>20964</v>
      </c>
      <c r="AI435" s="2065">
        <f>+'17HPM_DATA_INPUT'!O444-'XX_17CK AUDITTO INPUT'!N435</f>
        <v>24289</v>
      </c>
      <c r="AJ435" s="2065">
        <f>+'17HPM_DATA_INPUT'!P444-'XX_17CK AUDITTO INPUT'!O435</f>
        <v>11824</v>
      </c>
      <c r="AK435" s="2065">
        <f>+'17HPM_DATA_INPUT'!Q444-'XX_17CK AUDITTO INPUT'!P435</f>
        <v>5149</v>
      </c>
      <c r="AL435" s="2065">
        <f>+'17HPM_DATA_INPUT'!R444-'XX_17CK AUDITTO INPUT'!Q435</f>
        <v>6925</v>
      </c>
      <c r="AM435" s="2065">
        <f>+'17HPM_DATA_INPUT'!S444-'XX_17CK AUDITTO INPUT'!R435</f>
        <v>6228</v>
      </c>
      <c r="AN435" s="2065">
        <f>+'17HPM_DATA_INPUT'!T444-'XX_17CK AUDITTO INPUT'!S435</f>
        <v>2216</v>
      </c>
      <c r="AO435" s="2065">
        <f>+'17HPM_DATA_INPUT'!U444-'XX_17CK AUDITTO INPUT'!T435</f>
        <v>12911</v>
      </c>
      <c r="AQ435" s="455">
        <f>'Departmental PL'!D448</f>
        <v>0</v>
      </c>
    </row>
    <row r="436" spans="1:43" ht="20.25" hidden="1" customHeight="1" x14ac:dyDescent="0.25">
      <c r="A436" s="2097" t="s">
        <v>1637</v>
      </c>
      <c r="B436" s="2058" t="s">
        <v>2516</v>
      </c>
      <c r="C436" s="2060">
        <v>53</v>
      </c>
      <c r="D436" s="2060">
        <v>43</v>
      </c>
      <c r="E436" s="2060">
        <v>119</v>
      </c>
      <c r="F436" s="2060">
        <v>94</v>
      </c>
      <c r="G436" s="2060">
        <v>43665</v>
      </c>
      <c r="H436" s="2060">
        <v>27285</v>
      </c>
      <c r="I436" s="2060">
        <v>18840</v>
      </c>
      <c r="J436" s="2060">
        <v>10401</v>
      </c>
      <c r="K436" s="2060">
        <v>13303</v>
      </c>
      <c r="L436" s="2060">
        <v>12116</v>
      </c>
      <c r="M436" s="2060">
        <v>5537</v>
      </c>
      <c r="N436" s="2060">
        <v>-1715</v>
      </c>
      <c r="O436" s="2060">
        <v>206</v>
      </c>
      <c r="P436" s="2060">
        <v>175</v>
      </c>
      <c r="Q436" s="2060">
        <v>3269</v>
      </c>
      <c r="R436" s="2060">
        <v>2987</v>
      </c>
      <c r="S436" s="2060">
        <v>2062</v>
      </c>
      <c r="T436" s="2060">
        <v>-4877</v>
      </c>
      <c r="U436" s="2061" t="str">
        <f t="shared" si="6"/>
        <v>3420 SURG TISSUE TYPING</v>
      </c>
      <c r="W436" s="455" t="b">
        <f>+'17HPM_DATA_INPUT'!C445='XX_17CK AUDITTO INPUT'!U436</f>
        <v>1</v>
      </c>
      <c r="X436" s="2065">
        <f>+'17HPM_DATA_INPUT'!D445-'XX_17CK AUDITTO INPUT'!C436</f>
        <v>50</v>
      </c>
      <c r="Y436" s="2065">
        <f>+'17HPM_DATA_INPUT'!E445-'XX_17CK AUDITTO INPUT'!D436</f>
        <v>47</v>
      </c>
      <c r="Z436" s="2065">
        <f>+'17HPM_DATA_INPUT'!F445-'XX_17CK AUDITTO INPUT'!E436</f>
        <v>117</v>
      </c>
      <c r="AA436" s="2065">
        <f>+'17HPM_DATA_INPUT'!G445-'XX_17CK AUDITTO INPUT'!F436</f>
        <v>104</v>
      </c>
      <c r="AB436" s="2065">
        <f>+'17HPM_DATA_INPUT'!H445-'XX_17CK AUDITTO INPUT'!G436</f>
        <v>46550</v>
      </c>
      <c r="AC436" s="2065">
        <f>+'17HPM_DATA_INPUT'!I445-'XX_17CK AUDITTO INPUT'!H436</f>
        <v>40088</v>
      </c>
      <c r="AD436" s="2065">
        <f>+'17HPM_DATA_INPUT'!J445-'XX_17CK AUDITTO INPUT'!I436</f>
        <v>16220</v>
      </c>
      <c r="AE436" s="2065">
        <f>+'17HPM_DATA_INPUT'!K445-'XX_17CK AUDITTO INPUT'!J436</f>
        <v>17329</v>
      </c>
      <c r="AF436" s="2065">
        <f>+'17HPM_DATA_INPUT'!L445-'XX_17CK AUDITTO INPUT'!K436</f>
        <v>12860</v>
      </c>
      <c r="AG436" s="2065">
        <f>+'17HPM_DATA_INPUT'!M445-'XX_17CK AUDITTO INPUT'!L436</f>
        <v>14491</v>
      </c>
      <c r="AH436" s="2065">
        <f>+'17HPM_DATA_INPUT'!N445-'XX_17CK AUDITTO INPUT'!M436</f>
        <v>3360</v>
      </c>
      <c r="AI436" s="2065">
        <f>+'17HPM_DATA_INPUT'!O445-'XX_17CK AUDITTO INPUT'!N436</f>
        <v>2838</v>
      </c>
      <c r="AJ436" s="2065">
        <f>+'17HPM_DATA_INPUT'!P445-'XX_17CK AUDITTO INPUT'!O436</f>
        <v>239</v>
      </c>
      <c r="AK436" s="2065">
        <f>+'17HPM_DATA_INPUT'!Q445-'XX_17CK AUDITTO INPUT'!P436</f>
        <v>209</v>
      </c>
      <c r="AL436" s="2065">
        <f>+'17HPM_DATA_INPUT'!R445-'XX_17CK AUDITTO INPUT'!Q436</f>
        <v>3418</v>
      </c>
      <c r="AM436" s="2065">
        <f>+'17HPM_DATA_INPUT'!S445-'XX_17CK AUDITTO INPUT'!R436</f>
        <v>3572</v>
      </c>
      <c r="AN436" s="2065">
        <f>+'17HPM_DATA_INPUT'!T445-'XX_17CK AUDITTO INPUT'!S436</f>
        <v>-297</v>
      </c>
      <c r="AO436" s="2065">
        <f>+'17HPM_DATA_INPUT'!U445-'XX_17CK AUDITTO INPUT'!T436</f>
        <v>-943</v>
      </c>
      <c r="AQ436" s="455" t="str">
        <f>'Departmental PL'!D449</f>
        <v xml:space="preserve">009 Rehabilitation </v>
      </c>
    </row>
    <row r="437" spans="1:43" ht="20.25" hidden="1" customHeight="1" x14ac:dyDescent="0.25">
      <c r="A437" s="2032" t="s">
        <v>1638</v>
      </c>
      <c r="B437" s="2072" t="s">
        <v>2307</v>
      </c>
      <c r="C437" s="2073">
        <v>6455</v>
      </c>
      <c r="D437" s="2073">
        <v>6137</v>
      </c>
      <c r="E437" s="2073">
        <v>39162</v>
      </c>
      <c r="F437" s="2073">
        <v>38635</v>
      </c>
      <c r="G437" s="2073">
        <v>5043725</v>
      </c>
      <c r="H437" s="2073">
        <v>3849249</v>
      </c>
      <c r="I437" s="2073">
        <v>2045827</v>
      </c>
      <c r="J437" s="2073">
        <v>1606308</v>
      </c>
      <c r="K437" s="2073">
        <v>650579</v>
      </c>
      <c r="L437" s="2073">
        <v>606050</v>
      </c>
      <c r="M437" s="2073">
        <v>1395247</v>
      </c>
      <c r="N437" s="2073">
        <v>1000258</v>
      </c>
      <c r="O437" s="2073">
        <v>75077</v>
      </c>
      <c r="P437" s="2073">
        <v>74002</v>
      </c>
      <c r="Q437" s="2073">
        <v>246179</v>
      </c>
      <c r="R437" s="2073">
        <v>220819</v>
      </c>
      <c r="S437" s="2073">
        <v>1073991</v>
      </c>
      <c r="T437" s="2073">
        <v>705437</v>
      </c>
      <c r="U437" s="2061" t="str">
        <f t="shared" si="6"/>
        <v>Total ASC</v>
      </c>
      <c r="W437" s="455" t="b">
        <f>+'17HPM_DATA_INPUT'!C446='XX_17CK AUDITTO INPUT'!U437</f>
        <v>1</v>
      </c>
      <c r="X437" s="2065">
        <f>+'17HPM_DATA_INPUT'!D446-'XX_17CK AUDITTO INPUT'!C437</f>
        <v>6625</v>
      </c>
      <c r="Y437" s="2065">
        <f>+'17HPM_DATA_INPUT'!E446-'XX_17CK AUDITTO INPUT'!D437</f>
        <v>6760</v>
      </c>
      <c r="Z437" s="2065">
        <f>+'17HPM_DATA_INPUT'!F446-'XX_17CK AUDITTO INPUT'!E437</f>
        <v>39279</v>
      </c>
      <c r="AA437" s="2065">
        <f>+'17HPM_DATA_INPUT'!G446-'XX_17CK AUDITTO INPUT'!F437</f>
        <v>42166</v>
      </c>
      <c r="AB437" s="2065">
        <f>+'17HPM_DATA_INPUT'!H446-'XX_17CK AUDITTO INPUT'!G437</f>
        <v>4881089</v>
      </c>
      <c r="AC437" s="2065">
        <f>+'17HPM_DATA_INPUT'!I446-'XX_17CK AUDITTO INPUT'!H437</f>
        <v>5340539</v>
      </c>
      <c r="AD437" s="2065">
        <f>+'17HPM_DATA_INPUT'!J446-'XX_17CK AUDITTO INPUT'!I437</f>
        <v>1851312</v>
      </c>
      <c r="AE437" s="2065">
        <f>+'17HPM_DATA_INPUT'!K446-'XX_17CK AUDITTO INPUT'!J437</f>
        <v>2096460</v>
      </c>
      <c r="AF437" s="2065">
        <f>+'17HPM_DATA_INPUT'!L446-'XX_17CK AUDITTO INPUT'!K437</f>
        <v>615656</v>
      </c>
      <c r="AG437" s="2065">
        <f>+'17HPM_DATA_INPUT'!M446-'XX_17CK AUDITTO INPUT'!L437</f>
        <v>662128</v>
      </c>
      <c r="AH437" s="2065">
        <f>+'17HPM_DATA_INPUT'!N446-'XX_17CK AUDITTO INPUT'!M437</f>
        <v>1235657</v>
      </c>
      <c r="AI437" s="2065">
        <f>+'17HPM_DATA_INPUT'!O446-'XX_17CK AUDITTO INPUT'!N437</f>
        <v>1434332</v>
      </c>
      <c r="AJ437" s="2065">
        <f>+'17HPM_DATA_INPUT'!P446-'XX_17CK AUDITTO INPUT'!O437</f>
        <v>100651</v>
      </c>
      <c r="AK437" s="2065">
        <f>+'17HPM_DATA_INPUT'!Q446-'XX_17CK AUDITTO INPUT'!P437</f>
        <v>78032</v>
      </c>
      <c r="AL437" s="2065">
        <f>+'17HPM_DATA_INPUT'!R446-'XX_17CK AUDITTO INPUT'!Q437</f>
        <v>211268</v>
      </c>
      <c r="AM437" s="2065">
        <f>+'17HPM_DATA_INPUT'!S446-'XX_17CK AUDITTO INPUT'!R437</f>
        <v>239879</v>
      </c>
      <c r="AN437" s="2065">
        <f>+'17HPM_DATA_INPUT'!T446-'XX_17CK AUDITTO INPUT'!S437</f>
        <v>923738</v>
      </c>
      <c r="AO437" s="2065">
        <f>+'17HPM_DATA_INPUT'!U446-'XX_17CK AUDITTO INPUT'!T437</f>
        <v>1116422</v>
      </c>
      <c r="AQ437" s="455" t="str">
        <f>'Departmental PL'!D450</f>
        <v>5040 PHYSICAL THERAPY</v>
      </c>
    </row>
    <row r="438" spans="1:43" ht="20.25" hidden="1" customHeight="1" x14ac:dyDescent="0.25">
      <c r="A438" s="2067" t="s">
        <v>1619</v>
      </c>
      <c r="B438" s="2058" t="s">
        <v>2498</v>
      </c>
      <c r="C438" s="2060">
        <v>548</v>
      </c>
      <c r="D438" s="2060">
        <v>566</v>
      </c>
      <c r="E438" s="2060">
        <v>2078</v>
      </c>
      <c r="F438" s="2060">
        <v>2210</v>
      </c>
      <c r="G438" s="2060">
        <v>497338</v>
      </c>
      <c r="H438" s="2060">
        <v>161373</v>
      </c>
      <c r="I438" s="2060">
        <v>162780</v>
      </c>
      <c r="J438" s="2060">
        <v>49888</v>
      </c>
      <c r="K438" s="2060">
        <v>59159</v>
      </c>
      <c r="L438" s="2060">
        <v>61318</v>
      </c>
      <c r="M438" s="2060">
        <v>103620</v>
      </c>
      <c r="N438" s="2060">
        <v>-11430</v>
      </c>
      <c r="O438" s="2060">
        <v>4941</v>
      </c>
      <c r="P438" s="2060">
        <v>4837</v>
      </c>
      <c r="Q438" s="2060">
        <v>14194</v>
      </c>
      <c r="R438" s="2060">
        <v>13067</v>
      </c>
      <c r="S438" s="2060">
        <v>84485</v>
      </c>
      <c r="T438" s="2060">
        <v>-29335</v>
      </c>
      <c r="U438" s="2061" t="str">
        <f t="shared" si="6"/>
        <v>3000 BLOOD BANK</v>
      </c>
      <c r="W438" s="455" t="b">
        <f>+'17HPM_DATA_INPUT'!C447='XX_17CK AUDITTO INPUT'!U438</f>
        <v>1</v>
      </c>
      <c r="X438" s="2065">
        <f>+'17HPM_DATA_INPUT'!D447-'XX_17CK AUDITTO INPUT'!C438</f>
        <v>552</v>
      </c>
      <c r="Y438" s="2065">
        <f>+'17HPM_DATA_INPUT'!E447-'XX_17CK AUDITTO INPUT'!D438</f>
        <v>493</v>
      </c>
      <c r="Z438" s="2065">
        <f>+'17HPM_DATA_INPUT'!F447-'XX_17CK AUDITTO INPUT'!E438</f>
        <v>2175</v>
      </c>
      <c r="AA438" s="2065">
        <f>+'17HPM_DATA_INPUT'!G447-'XX_17CK AUDITTO INPUT'!F438</f>
        <v>1826</v>
      </c>
      <c r="AB438" s="2065">
        <f>+'17HPM_DATA_INPUT'!H447-'XX_17CK AUDITTO INPUT'!G438</f>
        <v>465961</v>
      </c>
      <c r="AC438" s="2065">
        <f>+'17HPM_DATA_INPUT'!I447-'XX_17CK AUDITTO INPUT'!H438</f>
        <v>426818</v>
      </c>
      <c r="AD438" s="2065">
        <f>+'17HPM_DATA_INPUT'!J447-'XX_17CK AUDITTO INPUT'!I438</f>
        <v>136101</v>
      </c>
      <c r="AE438" s="2065">
        <f>+'17HPM_DATA_INPUT'!K447-'XX_17CK AUDITTO INPUT'!J438</f>
        <v>126917</v>
      </c>
      <c r="AF438" s="2065">
        <f>+'17HPM_DATA_INPUT'!L447-'XX_17CK AUDITTO INPUT'!K438</f>
        <v>61482</v>
      </c>
      <c r="AG438" s="2065">
        <f>+'17HPM_DATA_INPUT'!M447-'XX_17CK AUDITTO INPUT'!L438</f>
        <v>50148</v>
      </c>
      <c r="AH438" s="2065">
        <f>+'17HPM_DATA_INPUT'!N447-'XX_17CK AUDITTO INPUT'!M438</f>
        <v>74620</v>
      </c>
      <c r="AI438" s="2065">
        <f>+'17HPM_DATA_INPUT'!O447-'XX_17CK AUDITTO INPUT'!N438</f>
        <v>76769</v>
      </c>
      <c r="AJ438" s="2065">
        <f>+'17HPM_DATA_INPUT'!P447-'XX_17CK AUDITTO INPUT'!O438</f>
        <v>4444</v>
      </c>
      <c r="AK438" s="2065">
        <f>+'17HPM_DATA_INPUT'!Q447-'XX_17CK AUDITTO INPUT'!P438</f>
        <v>3956</v>
      </c>
      <c r="AL438" s="2065">
        <f>+'17HPM_DATA_INPUT'!R447-'XX_17CK AUDITTO INPUT'!Q438</f>
        <v>14107</v>
      </c>
      <c r="AM438" s="2065">
        <f>+'17HPM_DATA_INPUT'!S447-'XX_17CK AUDITTO INPUT'!R438</f>
        <v>10687</v>
      </c>
      <c r="AN438" s="2065">
        <f>+'17HPM_DATA_INPUT'!T447-'XX_17CK AUDITTO INPUT'!S438</f>
        <v>56069</v>
      </c>
      <c r="AO438" s="2065">
        <f>+'17HPM_DATA_INPUT'!U447-'XX_17CK AUDITTO INPUT'!T438</f>
        <v>62126</v>
      </c>
      <c r="AQ438" s="455" t="str">
        <f>'Departmental PL'!D451</f>
        <v>5060 REHABILITATION</v>
      </c>
    </row>
    <row r="439" spans="1:43" ht="20.25" hidden="1" customHeight="1" x14ac:dyDescent="0.25">
      <c r="A439" s="2067" t="s">
        <v>1620</v>
      </c>
      <c r="B439" s="2058" t="s">
        <v>2499</v>
      </c>
      <c r="C439" s="2060">
        <v>18</v>
      </c>
      <c r="D439" s="2060">
        <v>17</v>
      </c>
      <c r="E439" s="2060">
        <v>83</v>
      </c>
      <c r="F439" s="2060">
        <v>93</v>
      </c>
      <c r="G439" s="2060">
        <v>15618</v>
      </c>
      <c r="H439" s="2060">
        <v>10152</v>
      </c>
      <c r="I439" s="2060">
        <v>5820</v>
      </c>
      <c r="J439" s="2060">
        <v>3457</v>
      </c>
      <c r="K439" s="2060">
        <v>1746</v>
      </c>
      <c r="L439" s="2060">
        <v>1847</v>
      </c>
      <c r="M439" s="2060">
        <v>4074</v>
      </c>
      <c r="N439" s="2060">
        <v>1610</v>
      </c>
      <c r="O439" s="2060">
        <v>224</v>
      </c>
      <c r="P439" s="2060">
        <v>254</v>
      </c>
      <c r="Q439" s="2060">
        <v>561</v>
      </c>
      <c r="R439" s="2060">
        <v>562</v>
      </c>
      <c r="S439" s="2060">
        <v>3289</v>
      </c>
      <c r="T439" s="2060">
        <v>793</v>
      </c>
      <c r="U439" s="2061" t="str">
        <f t="shared" si="6"/>
        <v>3030 HEMATOLOGY</v>
      </c>
      <c r="W439" s="455" t="b">
        <f>+'17HPM_DATA_INPUT'!C448='XX_17CK AUDITTO INPUT'!U439</f>
        <v>1</v>
      </c>
      <c r="X439" s="2065">
        <f>+'17HPM_DATA_INPUT'!D448-'XX_17CK AUDITTO INPUT'!C439</f>
        <v>15</v>
      </c>
      <c r="Y439" s="2065">
        <f>+'17HPM_DATA_INPUT'!E448-'XX_17CK AUDITTO INPUT'!D439</f>
        <v>15</v>
      </c>
      <c r="Z439" s="2065">
        <f>+'17HPM_DATA_INPUT'!F448-'XX_17CK AUDITTO INPUT'!E439</f>
        <v>112</v>
      </c>
      <c r="AA439" s="2065">
        <f>+'17HPM_DATA_INPUT'!G448-'XX_17CK AUDITTO INPUT'!F439</f>
        <v>66</v>
      </c>
      <c r="AB439" s="2065">
        <f>+'17HPM_DATA_INPUT'!H448-'XX_17CK AUDITTO INPUT'!G439</f>
        <v>21188</v>
      </c>
      <c r="AC439" s="2065">
        <f>+'17HPM_DATA_INPUT'!I448-'XX_17CK AUDITTO INPUT'!H439</f>
        <v>11941</v>
      </c>
      <c r="AD439" s="2065">
        <f>+'17HPM_DATA_INPUT'!J448-'XX_17CK AUDITTO INPUT'!I439</f>
        <v>3134</v>
      </c>
      <c r="AE439" s="2065">
        <f>+'17HPM_DATA_INPUT'!K448-'XX_17CK AUDITTO INPUT'!J439</f>
        <v>3632</v>
      </c>
      <c r="AF439" s="2065">
        <f>+'17HPM_DATA_INPUT'!L448-'XX_17CK AUDITTO INPUT'!K439</f>
        <v>2231</v>
      </c>
      <c r="AG439" s="2065">
        <f>+'17HPM_DATA_INPUT'!M448-'XX_17CK AUDITTO INPUT'!L439</f>
        <v>1304</v>
      </c>
      <c r="AH439" s="2065">
        <f>+'17HPM_DATA_INPUT'!N448-'XX_17CK AUDITTO INPUT'!M439</f>
        <v>903</v>
      </c>
      <c r="AI439" s="2065">
        <f>+'17HPM_DATA_INPUT'!O448-'XX_17CK AUDITTO INPUT'!N439</f>
        <v>2328</v>
      </c>
      <c r="AJ439" s="2065">
        <f>+'17HPM_DATA_INPUT'!P448-'XX_17CK AUDITTO INPUT'!O439</f>
        <v>265</v>
      </c>
      <c r="AK439" s="2065">
        <f>+'17HPM_DATA_INPUT'!Q448-'XX_17CK AUDITTO INPUT'!P439</f>
        <v>180</v>
      </c>
      <c r="AL439" s="2065">
        <f>+'17HPM_DATA_INPUT'!R448-'XX_17CK AUDITTO INPUT'!Q439</f>
        <v>685</v>
      </c>
      <c r="AM439" s="2065">
        <f>+'17HPM_DATA_INPUT'!S448-'XX_17CK AUDITTO INPUT'!R439</f>
        <v>397</v>
      </c>
      <c r="AN439" s="2065">
        <f>+'17HPM_DATA_INPUT'!T448-'XX_17CK AUDITTO INPUT'!S439</f>
        <v>-47</v>
      </c>
      <c r="AO439" s="2065">
        <f>+'17HPM_DATA_INPUT'!U448-'XX_17CK AUDITTO INPUT'!T439</f>
        <v>1753</v>
      </c>
      <c r="AQ439" s="455" t="str">
        <f>'Departmental PL'!D452</f>
        <v>5080 OCCUPATIONAL THERAPY</v>
      </c>
    </row>
    <row r="440" spans="1:43" ht="20.25" hidden="1" customHeight="1" x14ac:dyDescent="0.25">
      <c r="A440" s="2109" t="s">
        <v>1798</v>
      </c>
      <c r="B440" s="2058" t="s">
        <v>2500</v>
      </c>
      <c r="C440" s="2060">
        <v>5</v>
      </c>
      <c r="D440" s="2060">
        <v>4</v>
      </c>
      <c r="E440" s="2060">
        <v>8</v>
      </c>
      <c r="F440" s="2060">
        <v>6</v>
      </c>
      <c r="G440" s="2060">
        <v>2805</v>
      </c>
      <c r="H440" s="2060">
        <v>2668</v>
      </c>
      <c r="I440" s="2060">
        <v>1194</v>
      </c>
      <c r="J440" s="2060">
        <v>1011</v>
      </c>
      <c r="K440" s="2060">
        <v>981</v>
      </c>
      <c r="L440" s="2060">
        <v>1005</v>
      </c>
      <c r="M440" s="2060">
        <v>213</v>
      </c>
      <c r="N440" s="2060">
        <v>6</v>
      </c>
      <c r="O440" s="2060">
        <v>15</v>
      </c>
      <c r="P440" s="2060">
        <v>15</v>
      </c>
      <c r="Q440" s="2060">
        <v>366</v>
      </c>
      <c r="R440" s="2060">
        <v>353</v>
      </c>
      <c r="S440" s="2060">
        <v>-168</v>
      </c>
      <c r="T440" s="2060">
        <v>-362</v>
      </c>
      <c r="U440" s="2061" t="str">
        <f t="shared" si="6"/>
        <v>3040 MOLECULAR DIAGNOSTIC LAB</v>
      </c>
      <c r="W440" s="455" t="b">
        <f>+'17HPM_DATA_INPUT'!C449='XX_17CK AUDITTO INPUT'!U440</f>
        <v>1</v>
      </c>
      <c r="X440" s="2065">
        <f>+'17HPM_DATA_INPUT'!D449-'XX_17CK AUDITTO INPUT'!C440</f>
        <v>6</v>
      </c>
      <c r="Y440" s="2065">
        <f>+'17HPM_DATA_INPUT'!E449-'XX_17CK AUDITTO INPUT'!D440</f>
        <v>4</v>
      </c>
      <c r="Z440" s="2065">
        <f>+'17HPM_DATA_INPUT'!F449-'XX_17CK AUDITTO INPUT'!E440</f>
        <v>11</v>
      </c>
      <c r="AA440" s="2065">
        <f>+'17HPM_DATA_INPUT'!G449-'XX_17CK AUDITTO INPUT'!F440</f>
        <v>4</v>
      </c>
      <c r="AB440" s="2065">
        <f>+'17HPM_DATA_INPUT'!H449-'XX_17CK AUDITTO INPUT'!G440</f>
        <v>6800</v>
      </c>
      <c r="AC440" s="2065">
        <f>+'17HPM_DATA_INPUT'!I449-'XX_17CK AUDITTO INPUT'!H440</f>
        <v>3293</v>
      </c>
      <c r="AD440" s="2065">
        <f>+'17HPM_DATA_INPUT'!J449-'XX_17CK AUDITTO INPUT'!I440</f>
        <v>2506</v>
      </c>
      <c r="AE440" s="2065">
        <f>+'17HPM_DATA_INPUT'!K449-'XX_17CK AUDITTO INPUT'!J440</f>
        <v>934</v>
      </c>
      <c r="AF440" s="2065">
        <f>+'17HPM_DATA_INPUT'!L449-'XX_17CK AUDITTO INPUT'!K440</f>
        <v>1817</v>
      </c>
      <c r="AG440" s="2065">
        <f>+'17HPM_DATA_INPUT'!M449-'XX_17CK AUDITTO INPUT'!L440</f>
        <v>1154</v>
      </c>
      <c r="AH440" s="2065">
        <f>+'17HPM_DATA_INPUT'!N449-'XX_17CK AUDITTO INPUT'!M440</f>
        <v>689</v>
      </c>
      <c r="AI440" s="2065">
        <f>+'17HPM_DATA_INPUT'!O449-'XX_17CK AUDITTO INPUT'!N440</f>
        <v>-221</v>
      </c>
      <c r="AJ440" s="2065">
        <f>+'17HPM_DATA_INPUT'!P449-'XX_17CK AUDITTO INPUT'!O440</f>
        <v>527</v>
      </c>
      <c r="AK440" s="2065">
        <f>+'17HPM_DATA_INPUT'!Q449-'XX_17CK AUDITTO INPUT'!P440</f>
        <v>16</v>
      </c>
      <c r="AL440" s="2065">
        <f>+'17HPM_DATA_INPUT'!R449-'XX_17CK AUDITTO INPUT'!Q440</f>
        <v>812</v>
      </c>
      <c r="AM440" s="2065">
        <f>+'17HPM_DATA_INPUT'!S449-'XX_17CK AUDITTO INPUT'!R440</f>
        <v>406</v>
      </c>
      <c r="AN440" s="2065">
        <f>+'17HPM_DATA_INPUT'!T449-'XX_17CK AUDITTO INPUT'!S440</f>
        <v>-649</v>
      </c>
      <c r="AO440" s="2065">
        <f>+'17HPM_DATA_INPUT'!U449-'XX_17CK AUDITTO INPUT'!T440</f>
        <v>-643</v>
      </c>
      <c r="AQ440" s="455" t="str">
        <f>'Departmental PL'!D453</f>
        <v>5100 O/P REHAB - SMH</v>
      </c>
    </row>
    <row r="441" spans="1:43" ht="20.25" hidden="1" customHeight="1" x14ac:dyDescent="0.25">
      <c r="A441" s="2067" t="s">
        <v>1622</v>
      </c>
      <c r="B441" s="2058" t="s">
        <v>2501</v>
      </c>
      <c r="C441" s="2060">
        <v>5160</v>
      </c>
      <c r="D441" s="2060">
        <v>6010</v>
      </c>
      <c r="E441" s="2060">
        <v>52000</v>
      </c>
      <c r="F441" s="2060">
        <v>66488</v>
      </c>
      <c r="G441" s="2060">
        <v>1655165</v>
      </c>
      <c r="H441" s="2060">
        <v>2645904</v>
      </c>
      <c r="I441" s="2060">
        <v>547203</v>
      </c>
      <c r="J441" s="2060">
        <v>845643</v>
      </c>
      <c r="K441" s="2060">
        <v>165763</v>
      </c>
      <c r="L441" s="2060">
        <v>216287</v>
      </c>
      <c r="M441" s="2060">
        <v>381440</v>
      </c>
      <c r="N441" s="2060">
        <v>629356</v>
      </c>
      <c r="O441" s="2060">
        <v>137205</v>
      </c>
      <c r="P441" s="2060">
        <v>168740</v>
      </c>
      <c r="Q441" s="2060">
        <v>76973</v>
      </c>
      <c r="R441" s="2060">
        <v>91051</v>
      </c>
      <c r="S441" s="2060">
        <v>167261</v>
      </c>
      <c r="T441" s="2060">
        <v>369565</v>
      </c>
      <c r="U441" s="2061" t="str">
        <f t="shared" si="6"/>
        <v>3060 CLINICAL CHEM</v>
      </c>
      <c r="W441" s="455" t="b">
        <f>+'17HPM_DATA_INPUT'!C450='XX_17CK AUDITTO INPUT'!U441</f>
        <v>1</v>
      </c>
      <c r="X441" s="2065">
        <f>+'17HPM_DATA_INPUT'!D450-'XX_17CK AUDITTO INPUT'!C441</f>
        <v>5294</v>
      </c>
      <c r="Y441" s="2065">
        <f>+'17HPM_DATA_INPUT'!E450-'XX_17CK AUDITTO INPUT'!D441</f>
        <v>5806</v>
      </c>
      <c r="Z441" s="2065">
        <f>+'17HPM_DATA_INPUT'!F450-'XX_17CK AUDITTO INPUT'!E441</f>
        <v>53668</v>
      </c>
      <c r="AA441" s="2065">
        <f>+'17HPM_DATA_INPUT'!G450-'XX_17CK AUDITTO INPUT'!F441</f>
        <v>59124</v>
      </c>
      <c r="AB441" s="2065">
        <f>+'17HPM_DATA_INPUT'!H450-'XX_17CK AUDITTO INPUT'!G441</f>
        <v>1815807</v>
      </c>
      <c r="AC441" s="2065">
        <f>+'17HPM_DATA_INPUT'!I450-'XX_17CK AUDITTO INPUT'!H441</f>
        <v>1898419</v>
      </c>
      <c r="AD441" s="2065">
        <f>+'17HPM_DATA_INPUT'!J450-'XX_17CK AUDITTO INPUT'!I441</f>
        <v>555928</v>
      </c>
      <c r="AE441" s="2065">
        <f>+'17HPM_DATA_INPUT'!K450-'XX_17CK AUDITTO INPUT'!J441</f>
        <v>630009</v>
      </c>
      <c r="AF441" s="2065">
        <f>+'17HPM_DATA_INPUT'!L450-'XX_17CK AUDITTO INPUT'!K441</f>
        <v>178133</v>
      </c>
      <c r="AG441" s="2065">
        <f>+'17HPM_DATA_INPUT'!M450-'XX_17CK AUDITTO INPUT'!L441</f>
        <v>208039</v>
      </c>
      <c r="AH441" s="2065">
        <f>+'17HPM_DATA_INPUT'!N450-'XX_17CK AUDITTO INPUT'!M441</f>
        <v>377795</v>
      </c>
      <c r="AI441" s="2065">
        <f>+'17HPM_DATA_INPUT'!O450-'XX_17CK AUDITTO INPUT'!N441</f>
        <v>421970</v>
      </c>
      <c r="AJ441" s="2065">
        <f>+'17HPM_DATA_INPUT'!P450-'XX_17CK AUDITTO INPUT'!O441</f>
        <v>26657</v>
      </c>
      <c r="AK441" s="2065">
        <f>+'17HPM_DATA_INPUT'!Q450-'XX_17CK AUDITTO INPUT'!P441</f>
        <v>162305</v>
      </c>
      <c r="AL441" s="2065">
        <f>+'17HPM_DATA_INPUT'!R450-'XX_17CK AUDITTO INPUT'!Q441</f>
        <v>55274</v>
      </c>
      <c r="AM441" s="2065">
        <f>+'17HPM_DATA_INPUT'!S450-'XX_17CK AUDITTO INPUT'!R441</f>
        <v>87578</v>
      </c>
      <c r="AN441" s="2065">
        <f>+'17HPM_DATA_INPUT'!T450-'XX_17CK AUDITTO INPUT'!S441</f>
        <v>295866</v>
      </c>
      <c r="AO441" s="2065">
        <f>+'17HPM_DATA_INPUT'!U450-'XX_17CK AUDITTO INPUT'!T441</f>
        <v>172087</v>
      </c>
      <c r="AQ441" s="455" t="str">
        <f>'Departmental PL'!D454</f>
        <v>5110 O/P REHAB - CLCRS</v>
      </c>
    </row>
    <row r="442" spans="1:43" ht="20.25" hidden="1" customHeight="1" x14ac:dyDescent="0.25">
      <c r="A442" s="2067" t="s">
        <v>1623</v>
      </c>
      <c r="B442" s="2058" t="s">
        <v>2502</v>
      </c>
      <c r="C442" s="2060">
        <v>261</v>
      </c>
      <c r="D442" s="2060">
        <v>344</v>
      </c>
      <c r="E442" s="2060">
        <v>272</v>
      </c>
      <c r="F442" s="2060">
        <v>364</v>
      </c>
      <c r="G442" s="2060">
        <v>12387</v>
      </c>
      <c r="H442" s="2060">
        <v>15796</v>
      </c>
      <c r="I442" s="2060">
        <v>3931</v>
      </c>
      <c r="J442" s="2060">
        <v>5105</v>
      </c>
      <c r="K442" s="2060">
        <v>931</v>
      </c>
      <c r="L442" s="2060">
        <v>1378</v>
      </c>
      <c r="M442" s="2060">
        <v>3000</v>
      </c>
      <c r="N442" s="2060">
        <v>3726</v>
      </c>
      <c r="O442" s="2060">
        <v>897</v>
      </c>
      <c r="P442" s="2060">
        <v>1226</v>
      </c>
      <c r="Q442" s="2060">
        <v>431</v>
      </c>
      <c r="R442" s="2060">
        <v>589</v>
      </c>
      <c r="S442" s="2060">
        <v>1673</v>
      </c>
      <c r="T442" s="2060">
        <v>1912</v>
      </c>
      <c r="U442" s="2061" t="str">
        <f t="shared" si="6"/>
        <v>3070 OP LAB - RIDGELAND</v>
      </c>
      <c r="W442" s="455" t="b">
        <f>+'17HPM_DATA_INPUT'!C451='XX_17CK AUDITTO INPUT'!U442</f>
        <v>1</v>
      </c>
      <c r="X442" s="2065">
        <f>+'17HPM_DATA_INPUT'!D451-'XX_17CK AUDITTO INPUT'!C442</f>
        <v>340</v>
      </c>
      <c r="Y442" s="2065">
        <f>+'17HPM_DATA_INPUT'!E451-'XX_17CK AUDITTO INPUT'!D442</f>
        <v>323</v>
      </c>
      <c r="Z442" s="2065">
        <f>+'17HPM_DATA_INPUT'!F451-'XX_17CK AUDITTO INPUT'!E442</f>
        <v>327</v>
      </c>
      <c r="AA442" s="2065">
        <f>+'17HPM_DATA_INPUT'!G451-'XX_17CK AUDITTO INPUT'!F442</f>
        <v>320</v>
      </c>
      <c r="AB442" s="2065">
        <f>+'17HPM_DATA_INPUT'!H451-'XX_17CK AUDITTO INPUT'!G442</f>
        <v>15745</v>
      </c>
      <c r="AC442" s="2065">
        <f>+'17HPM_DATA_INPUT'!I451-'XX_17CK AUDITTO INPUT'!H442</f>
        <v>14241</v>
      </c>
      <c r="AD442" s="2065">
        <f>+'17HPM_DATA_INPUT'!J451-'XX_17CK AUDITTO INPUT'!I442</f>
        <v>4342</v>
      </c>
      <c r="AE442" s="2065">
        <f>+'17HPM_DATA_INPUT'!K451-'XX_17CK AUDITTO INPUT'!J442</f>
        <v>4648</v>
      </c>
      <c r="AF442" s="2065">
        <f>+'17HPM_DATA_INPUT'!L451-'XX_17CK AUDITTO INPUT'!K442</f>
        <v>935</v>
      </c>
      <c r="AG442" s="2065">
        <f>+'17HPM_DATA_INPUT'!M451-'XX_17CK AUDITTO INPUT'!L442</f>
        <v>1172</v>
      </c>
      <c r="AH442" s="2065">
        <f>+'17HPM_DATA_INPUT'!N451-'XX_17CK AUDITTO INPUT'!M442</f>
        <v>3407</v>
      </c>
      <c r="AI442" s="2065">
        <f>+'17HPM_DATA_INPUT'!O451-'XX_17CK AUDITTO INPUT'!N442</f>
        <v>3477</v>
      </c>
      <c r="AJ442" s="2065">
        <f>+'17HPM_DATA_INPUT'!P451-'XX_17CK AUDITTO INPUT'!O442</f>
        <v>1021</v>
      </c>
      <c r="AK442" s="2065">
        <f>+'17HPM_DATA_INPUT'!Q451-'XX_17CK AUDITTO INPUT'!P442</f>
        <v>1042</v>
      </c>
      <c r="AL442" s="2065">
        <f>+'17HPM_DATA_INPUT'!R451-'XX_17CK AUDITTO INPUT'!Q442</f>
        <v>483</v>
      </c>
      <c r="AM442" s="2065">
        <f>+'17HPM_DATA_INPUT'!S451-'XX_17CK AUDITTO INPUT'!R442</f>
        <v>500</v>
      </c>
      <c r="AN442" s="2065">
        <f>+'17HPM_DATA_INPUT'!T451-'XX_17CK AUDITTO INPUT'!S442</f>
        <v>1901</v>
      </c>
      <c r="AO442" s="2065">
        <f>+'17HPM_DATA_INPUT'!U451-'XX_17CK AUDITTO INPUT'!T442</f>
        <v>1934</v>
      </c>
      <c r="AQ442" s="455" t="str">
        <f>'Departmental PL'!D455</f>
        <v>6240 PHYSICAL THERAPY</v>
      </c>
    </row>
    <row r="443" spans="1:43" ht="20.25" hidden="1" customHeight="1" x14ac:dyDescent="0.25">
      <c r="A443" s="2097" t="s">
        <v>1624</v>
      </c>
      <c r="B443" s="2058" t="s">
        <v>2503</v>
      </c>
      <c r="C443" s="2060">
        <v>124</v>
      </c>
      <c r="D443" s="2060">
        <v>195</v>
      </c>
      <c r="E443" s="2060">
        <v>122</v>
      </c>
      <c r="F443" s="2060">
        <v>190</v>
      </c>
      <c r="G443" s="2060">
        <v>3294</v>
      </c>
      <c r="H443" s="2060">
        <v>5072</v>
      </c>
      <c r="I443" s="2060">
        <v>1397</v>
      </c>
      <c r="J443" s="2060">
        <v>2159</v>
      </c>
      <c r="K443" s="2060">
        <v>3071</v>
      </c>
      <c r="L443" s="2060">
        <v>5231</v>
      </c>
      <c r="M443" s="2060">
        <v>-1675</v>
      </c>
      <c r="N443" s="2060">
        <v>-3071</v>
      </c>
      <c r="O443" s="2060">
        <v>0</v>
      </c>
      <c r="P443" s="2060">
        <v>0</v>
      </c>
      <c r="Q443" s="2060">
        <v>1032</v>
      </c>
      <c r="R443" s="2060">
        <v>1542</v>
      </c>
      <c r="S443" s="2060">
        <v>-2707</v>
      </c>
      <c r="T443" s="2060">
        <v>-4613</v>
      </c>
      <c r="U443" s="2061" t="str">
        <f t="shared" si="6"/>
        <v>3150 POINT-OF-CARE TESTING</v>
      </c>
      <c r="W443" s="455" t="b">
        <f>+'17HPM_DATA_INPUT'!C452='XX_17CK AUDITTO INPUT'!U443</f>
        <v>1</v>
      </c>
      <c r="X443" s="2065">
        <f>+'17HPM_DATA_INPUT'!D452-'XX_17CK AUDITTO INPUT'!C443</f>
        <v>141</v>
      </c>
      <c r="Y443" s="2065">
        <f>+'17HPM_DATA_INPUT'!E452-'XX_17CK AUDITTO INPUT'!D443</f>
        <v>150</v>
      </c>
      <c r="Z443" s="2065">
        <f>+'17HPM_DATA_INPUT'!F452-'XX_17CK AUDITTO INPUT'!E443</f>
        <v>137</v>
      </c>
      <c r="AA443" s="2065">
        <f>+'17HPM_DATA_INPUT'!G452-'XX_17CK AUDITTO INPUT'!F443</f>
        <v>147</v>
      </c>
      <c r="AB443" s="2065">
        <f>+'17HPM_DATA_INPUT'!H452-'XX_17CK AUDITTO INPUT'!G443</f>
        <v>3892</v>
      </c>
      <c r="AC443" s="2065">
        <f>+'17HPM_DATA_INPUT'!I452-'XX_17CK AUDITTO INPUT'!H443</f>
        <v>4132</v>
      </c>
      <c r="AD443" s="2065">
        <f>+'17HPM_DATA_INPUT'!J452-'XX_17CK AUDITTO INPUT'!I443</f>
        <v>1616</v>
      </c>
      <c r="AE443" s="2065">
        <f>+'17HPM_DATA_INPUT'!K452-'XX_17CK AUDITTO INPUT'!J443</f>
        <v>1880</v>
      </c>
      <c r="AF443" s="2065">
        <f>+'17HPM_DATA_INPUT'!L452-'XX_17CK AUDITTO INPUT'!K443</f>
        <v>3674</v>
      </c>
      <c r="AG443" s="2065">
        <f>+'17HPM_DATA_INPUT'!M452-'XX_17CK AUDITTO INPUT'!L443</f>
        <v>4127</v>
      </c>
      <c r="AH443" s="2065">
        <f>+'17HPM_DATA_INPUT'!N452-'XX_17CK AUDITTO INPUT'!M443</f>
        <v>-2057</v>
      </c>
      <c r="AI443" s="2065">
        <f>+'17HPM_DATA_INPUT'!O452-'XX_17CK AUDITTO INPUT'!N443</f>
        <v>-2248</v>
      </c>
      <c r="AJ443" s="2065">
        <f>+'17HPM_DATA_INPUT'!P452-'XX_17CK AUDITTO INPUT'!O443</f>
        <v>0</v>
      </c>
      <c r="AK443" s="2065">
        <f>+'17HPM_DATA_INPUT'!Q452-'XX_17CK AUDITTO INPUT'!P443</f>
        <v>0</v>
      </c>
      <c r="AL443" s="2065">
        <f>+'17HPM_DATA_INPUT'!R452-'XX_17CK AUDITTO INPUT'!Q443</f>
        <v>1027</v>
      </c>
      <c r="AM443" s="2065">
        <f>+'17HPM_DATA_INPUT'!S452-'XX_17CK AUDITTO INPUT'!R443</f>
        <v>1217</v>
      </c>
      <c r="AN443" s="2065">
        <f>+'17HPM_DATA_INPUT'!T452-'XX_17CK AUDITTO INPUT'!S443</f>
        <v>-3085</v>
      </c>
      <c r="AO443" s="2065">
        <f>+'17HPM_DATA_INPUT'!U452-'XX_17CK AUDITTO INPUT'!T443</f>
        <v>-3465</v>
      </c>
      <c r="AQ443" s="455" t="str">
        <f>'Departmental PL'!D456</f>
        <v>6250 JCC/YMCA PHYSICAL THERAPY</v>
      </c>
    </row>
    <row r="444" spans="1:43" ht="20.25" hidden="1" customHeight="1" x14ac:dyDescent="0.25">
      <c r="A444" s="2067" t="s">
        <v>1625</v>
      </c>
      <c r="B444" s="2058" t="s">
        <v>2504</v>
      </c>
      <c r="C444" s="2060">
        <v>56</v>
      </c>
      <c r="D444" s="2060">
        <v>63</v>
      </c>
      <c r="E444" s="2060">
        <v>77</v>
      </c>
      <c r="F444" s="2060">
        <v>118</v>
      </c>
      <c r="G444" s="2060">
        <v>8954</v>
      </c>
      <c r="H444" s="2060">
        <v>20555</v>
      </c>
      <c r="I444" s="2060">
        <v>3157</v>
      </c>
      <c r="J444" s="2060">
        <v>8275</v>
      </c>
      <c r="K444" s="2060">
        <v>2071</v>
      </c>
      <c r="L444" s="2060">
        <v>5934</v>
      </c>
      <c r="M444" s="2060">
        <v>1085</v>
      </c>
      <c r="N444" s="2060">
        <v>2341</v>
      </c>
      <c r="O444" s="2060">
        <v>144</v>
      </c>
      <c r="P444" s="2060">
        <v>287</v>
      </c>
      <c r="Q444" s="2060">
        <v>279</v>
      </c>
      <c r="R444" s="2060">
        <v>762</v>
      </c>
      <c r="S444" s="2060">
        <v>662</v>
      </c>
      <c r="T444" s="2060">
        <v>1292</v>
      </c>
      <c r="U444" s="2061" t="str">
        <f t="shared" si="6"/>
        <v>3160 REFERENCE LAB</v>
      </c>
      <c r="W444" s="455" t="b">
        <f>+'17HPM_DATA_INPUT'!C453='XX_17CK AUDITTO INPUT'!U444</f>
        <v>1</v>
      </c>
      <c r="X444" s="2065">
        <f>+'17HPM_DATA_INPUT'!D453-'XX_17CK AUDITTO INPUT'!C444</f>
        <v>75</v>
      </c>
      <c r="Y444" s="2065">
        <f>+'17HPM_DATA_INPUT'!E453-'XX_17CK AUDITTO INPUT'!D444</f>
        <v>48</v>
      </c>
      <c r="Z444" s="2065">
        <f>+'17HPM_DATA_INPUT'!F453-'XX_17CK AUDITTO INPUT'!E444</f>
        <v>132</v>
      </c>
      <c r="AA444" s="2065">
        <f>+'17HPM_DATA_INPUT'!G453-'XX_17CK AUDITTO INPUT'!F444</f>
        <v>100</v>
      </c>
      <c r="AB444" s="2065">
        <f>+'17HPM_DATA_INPUT'!H453-'XX_17CK AUDITTO INPUT'!G444</f>
        <v>16833</v>
      </c>
      <c r="AC444" s="2065">
        <f>+'17HPM_DATA_INPUT'!I453-'XX_17CK AUDITTO INPUT'!H444</f>
        <v>9294</v>
      </c>
      <c r="AD444" s="2065">
        <f>+'17HPM_DATA_INPUT'!J453-'XX_17CK AUDITTO INPUT'!I444</f>
        <v>6909</v>
      </c>
      <c r="AE444" s="2065">
        <f>+'17HPM_DATA_INPUT'!K453-'XX_17CK AUDITTO INPUT'!J444</f>
        <v>3355</v>
      </c>
      <c r="AF444" s="2065">
        <f>+'17HPM_DATA_INPUT'!L453-'XX_17CK AUDITTO INPUT'!K444</f>
        <v>6249</v>
      </c>
      <c r="AG444" s="2065">
        <f>+'17HPM_DATA_INPUT'!M453-'XX_17CK AUDITTO INPUT'!L444</f>
        <v>3085</v>
      </c>
      <c r="AH444" s="2065">
        <f>+'17HPM_DATA_INPUT'!N453-'XX_17CK AUDITTO INPUT'!M444</f>
        <v>660</v>
      </c>
      <c r="AI444" s="2065">
        <f>+'17HPM_DATA_INPUT'!O453-'XX_17CK AUDITTO INPUT'!N444</f>
        <v>270</v>
      </c>
      <c r="AJ444" s="2065">
        <f>+'17HPM_DATA_INPUT'!P453-'XX_17CK AUDITTO INPUT'!O444</f>
        <v>146</v>
      </c>
      <c r="AK444" s="2065">
        <f>+'17HPM_DATA_INPUT'!Q453-'XX_17CK AUDITTO INPUT'!P444</f>
        <v>150</v>
      </c>
      <c r="AL444" s="2065">
        <f>+'17HPM_DATA_INPUT'!R453-'XX_17CK AUDITTO INPUT'!Q444</f>
        <v>793</v>
      </c>
      <c r="AM444" s="2065">
        <f>+'17HPM_DATA_INPUT'!S453-'XX_17CK AUDITTO INPUT'!R444</f>
        <v>396</v>
      </c>
      <c r="AN444" s="2065">
        <f>+'17HPM_DATA_INPUT'!T453-'XX_17CK AUDITTO INPUT'!S444</f>
        <v>-279</v>
      </c>
      <c r="AO444" s="2065">
        <f>+'17HPM_DATA_INPUT'!U453-'XX_17CK AUDITTO INPUT'!T444</f>
        <v>-276</v>
      </c>
      <c r="AQ444" s="455" t="str">
        <f>'Departmental PL'!D457</f>
        <v>6260 PHYSICAL THREAPY 2180 CLINTON</v>
      </c>
    </row>
    <row r="445" spans="1:43" ht="20.25" hidden="1" customHeight="1" x14ac:dyDescent="0.25">
      <c r="A445" s="2067" t="s">
        <v>1626</v>
      </c>
      <c r="B445" s="2058" t="s">
        <v>2505</v>
      </c>
      <c r="C445" s="2060">
        <v>3274</v>
      </c>
      <c r="D445" s="2060">
        <v>4037</v>
      </c>
      <c r="E445" s="2060">
        <v>7311</v>
      </c>
      <c r="F445" s="2060">
        <v>9268</v>
      </c>
      <c r="G445" s="2060">
        <v>65786</v>
      </c>
      <c r="H445" s="2060">
        <v>148291</v>
      </c>
      <c r="I445" s="2060">
        <v>23171</v>
      </c>
      <c r="J445" s="2060">
        <v>50321</v>
      </c>
      <c r="K445" s="2060">
        <v>92233</v>
      </c>
      <c r="L445" s="2060">
        <v>112725</v>
      </c>
      <c r="M445" s="2060">
        <v>-69062</v>
      </c>
      <c r="N445" s="2060">
        <v>-62404</v>
      </c>
      <c r="O445" s="2060">
        <v>23114</v>
      </c>
      <c r="P445" s="2060">
        <v>30099</v>
      </c>
      <c r="Q445" s="2060">
        <v>22805</v>
      </c>
      <c r="R445" s="2060">
        <v>26051</v>
      </c>
      <c r="S445" s="2060">
        <v>-114981</v>
      </c>
      <c r="T445" s="2060">
        <v>-118555</v>
      </c>
      <c r="U445" s="2061" t="str">
        <f t="shared" si="6"/>
        <v>3180 LSS-PHLEBOTOMY</v>
      </c>
      <c r="W445" s="455" t="b">
        <f>+'17HPM_DATA_INPUT'!C454='XX_17CK AUDITTO INPUT'!U445</f>
        <v>1</v>
      </c>
      <c r="X445" s="2065">
        <f>+'17HPM_DATA_INPUT'!D454-'XX_17CK AUDITTO INPUT'!C445</f>
        <v>3484</v>
      </c>
      <c r="Y445" s="2065">
        <f>+'17HPM_DATA_INPUT'!E454-'XX_17CK AUDITTO INPUT'!D445</f>
        <v>3755</v>
      </c>
      <c r="Z445" s="2065">
        <f>+'17HPM_DATA_INPUT'!F454-'XX_17CK AUDITTO INPUT'!E445</f>
        <v>7698</v>
      </c>
      <c r="AA445" s="2065">
        <f>+'17HPM_DATA_INPUT'!G454-'XX_17CK AUDITTO INPUT'!F445</f>
        <v>8371</v>
      </c>
      <c r="AB445" s="2065">
        <f>+'17HPM_DATA_INPUT'!H454-'XX_17CK AUDITTO INPUT'!G445</f>
        <v>69260</v>
      </c>
      <c r="AC445" s="2065">
        <f>+'17HPM_DATA_INPUT'!I454-'XX_17CK AUDITTO INPUT'!H445</f>
        <v>75545</v>
      </c>
      <c r="AD445" s="2065">
        <f>+'17HPM_DATA_INPUT'!J454-'XX_17CK AUDITTO INPUT'!I445</f>
        <v>23862</v>
      </c>
      <c r="AE445" s="2065">
        <f>+'17HPM_DATA_INPUT'!K454-'XX_17CK AUDITTO INPUT'!J445</f>
        <v>26499</v>
      </c>
      <c r="AF445" s="2065">
        <f>+'17HPM_DATA_INPUT'!L454-'XX_17CK AUDITTO INPUT'!K445</f>
        <v>94915</v>
      </c>
      <c r="AG445" s="2065">
        <f>+'17HPM_DATA_INPUT'!M454-'XX_17CK AUDITTO INPUT'!L445</f>
        <v>101720</v>
      </c>
      <c r="AH445" s="2065">
        <f>+'17HPM_DATA_INPUT'!N454-'XX_17CK AUDITTO INPUT'!M445</f>
        <v>-71053</v>
      </c>
      <c r="AI445" s="2065">
        <f>+'17HPM_DATA_INPUT'!O454-'XX_17CK AUDITTO INPUT'!N445</f>
        <v>-75222</v>
      </c>
      <c r="AJ445" s="2065">
        <f>+'17HPM_DATA_INPUT'!P454-'XX_17CK AUDITTO INPUT'!O445</f>
        <v>8434</v>
      </c>
      <c r="AK445" s="2065">
        <f>+'17HPM_DATA_INPUT'!Q454-'XX_17CK AUDITTO INPUT'!P445</f>
        <v>27160</v>
      </c>
      <c r="AL445" s="2065">
        <f>+'17HPM_DATA_INPUT'!R454-'XX_17CK AUDITTO INPUT'!Q445</f>
        <v>21106</v>
      </c>
      <c r="AM445" s="2065">
        <f>+'17HPM_DATA_INPUT'!S454-'XX_17CK AUDITTO INPUT'!R445</f>
        <v>23508</v>
      </c>
      <c r="AN445" s="2065">
        <f>+'17HPM_DATA_INPUT'!T454-'XX_17CK AUDITTO INPUT'!S445</f>
        <v>-100593</v>
      </c>
      <c r="AO445" s="2065">
        <f>+'17HPM_DATA_INPUT'!U454-'XX_17CK AUDITTO INPUT'!T445</f>
        <v>-125889</v>
      </c>
      <c r="AQ445" s="455" t="str">
        <f>'Departmental PL'!D458</f>
        <v>6300 OPD O/P OCC THERAPY</v>
      </c>
    </row>
    <row r="446" spans="1:43" ht="20.25" hidden="1" customHeight="1" x14ac:dyDescent="0.25">
      <c r="A446" s="2067" t="s">
        <v>1627</v>
      </c>
      <c r="B446" s="2058" t="s">
        <v>2506</v>
      </c>
      <c r="C446" s="2060">
        <v>273</v>
      </c>
      <c r="D446" s="2060">
        <v>368</v>
      </c>
      <c r="E446" s="2060">
        <v>322</v>
      </c>
      <c r="F446" s="2060">
        <v>579</v>
      </c>
      <c r="G446" s="2060">
        <v>42942</v>
      </c>
      <c r="H446" s="2060">
        <v>48090</v>
      </c>
      <c r="I446" s="2060">
        <v>12524</v>
      </c>
      <c r="J446" s="2060">
        <v>15160</v>
      </c>
      <c r="K446" s="2060">
        <v>4909</v>
      </c>
      <c r="L446" s="2060">
        <v>2451</v>
      </c>
      <c r="M446" s="2060">
        <v>7615</v>
      </c>
      <c r="N446" s="2060">
        <v>12708</v>
      </c>
      <c r="O446" s="2060">
        <v>1602</v>
      </c>
      <c r="P446" s="2060">
        <v>868</v>
      </c>
      <c r="Q446" s="2060">
        <v>2647</v>
      </c>
      <c r="R446" s="2060">
        <v>1238</v>
      </c>
      <c r="S446" s="2060">
        <v>3366</v>
      </c>
      <c r="T446" s="2060">
        <v>10603</v>
      </c>
      <c r="U446" s="2061" t="str">
        <f t="shared" si="6"/>
        <v>3200 TOXICOLOGY LAB</v>
      </c>
      <c r="W446" s="455" t="b">
        <f>+'17HPM_DATA_INPUT'!C455='XX_17CK AUDITTO INPUT'!U446</f>
        <v>1</v>
      </c>
      <c r="X446" s="2065">
        <f>+'17HPM_DATA_INPUT'!D455-'XX_17CK AUDITTO INPUT'!C446</f>
        <v>260</v>
      </c>
      <c r="Y446" s="2065">
        <f>+'17HPM_DATA_INPUT'!E455-'XX_17CK AUDITTO INPUT'!D446</f>
        <v>339</v>
      </c>
      <c r="Z446" s="2065">
        <f>+'17HPM_DATA_INPUT'!F455-'XX_17CK AUDITTO INPUT'!E446</f>
        <v>287</v>
      </c>
      <c r="AA446" s="2065">
        <f>+'17HPM_DATA_INPUT'!G455-'XX_17CK AUDITTO INPUT'!F446</f>
        <v>397</v>
      </c>
      <c r="AB446" s="2065">
        <f>+'17HPM_DATA_INPUT'!H455-'XX_17CK AUDITTO INPUT'!G446</f>
        <v>41992</v>
      </c>
      <c r="AC446" s="2065">
        <f>+'17HPM_DATA_INPUT'!I455-'XX_17CK AUDITTO INPUT'!H446</f>
        <v>53220</v>
      </c>
      <c r="AD446" s="2065">
        <f>+'17HPM_DATA_INPUT'!J455-'XX_17CK AUDITTO INPUT'!I446</f>
        <v>14122</v>
      </c>
      <c r="AE446" s="2065">
        <f>+'17HPM_DATA_INPUT'!K455-'XX_17CK AUDITTO INPUT'!J446</f>
        <v>17252</v>
      </c>
      <c r="AF446" s="2065">
        <f>+'17HPM_DATA_INPUT'!L455-'XX_17CK AUDITTO INPUT'!K446</f>
        <v>4376</v>
      </c>
      <c r="AG446" s="2065">
        <f>+'17HPM_DATA_INPUT'!M455-'XX_17CK AUDITTO INPUT'!L446</f>
        <v>5860</v>
      </c>
      <c r="AH446" s="2065">
        <f>+'17HPM_DATA_INPUT'!N455-'XX_17CK AUDITTO INPUT'!M446</f>
        <v>9745</v>
      </c>
      <c r="AI446" s="2065">
        <f>+'17HPM_DATA_INPUT'!O455-'XX_17CK AUDITTO INPUT'!N446</f>
        <v>11392</v>
      </c>
      <c r="AJ446" s="2065">
        <f>+'17HPM_DATA_INPUT'!P455-'XX_17CK AUDITTO INPUT'!O446</f>
        <v>6510</v>
      </c>
      <c r="AK446" s="2065">
        <f>+'17HPM_DATA_INPUT'!Q455-'XX_17CK AUDITTO INPUT'!P446</f>
        <v>2075</v>
      </c>
      <c r="AL446" s="2065">
        <f>+'17HPM_DATA_INPUT'!R455-'XX_17CK AUDITTO INPUT'!Q446</f>
        <v>2832</v>
      </c>
      <c r="AM446" s="2065">
        <f>+'17HPM_DATA_INPUT'!S455-'XX_17CK AUDITTO INPUT'!R446</f>
        <v>2958</v>
      </c>
      <c r="AN446" s="2065">
        <f>+'17HPM_DATA_INPUT'!T455-'XX_17CK AUDITTO INPUT'!S446</f>
        <v>403</v>
      </c>
      <c r="AO446" s="2065">
        <f>+'17HPM_DATA_INPUT'!U455-'XX_17CK AUDITTO INPUT'!T446</f>
        <v>6359</v>
      </c>
      <c r="AQ446" s="455" t="str">
        <f>'Departmental PL'!D459</f>
        <v>Total OUTPATIENT</v>
      </c>
    </row>
    <row r="447" spans="1:43" ht="20.25" hidden="1" customHeight="1" x14ac:dyDescent="0.25">
      <c r="A447" s="2067" t="s">
        <v>1628</v>
      </c>
      <c r="B447" s="2058" t="s">
        <v>2507</v>
      </c>
      <c r="C447" s="2060">
        <v>3</v>
      </c>
      <c r="D447" s="2060">
        <v>5</v>
      </c>
      <c r="E447" s="2060">
        <v>6</v>
      </c>
      <c r="F447" s="2060">
        <v>10</v>
      </c>
      <c r="G447" s="2060">
        <v>3453</v>
      </c>
      <c r="H447" s="2060">
        <v>9995</v>
      </c>
      <c r="I447" s="2060">
        <v>1001</v>
      </c>
      <c r="J447" s="2060">
        <v>3695</v>
      </c>
      <c r="K447" s="2060">
        <v>826</v>
      </c>
      <c r="L447" s="2060">
        <v>693</v>
      </c>
      <c r="M447" s="2060">
        <v>175</v>
      </c>
      <c r="N447" s="2060">
        <v>3002</v>
      </c>
      <c r="O447" s="2060">
        <v>9</v>
      </c>
      <c r="P447" s="2060">
        <v>14</v>
      </c>
      <c r="Q447" s="2060">
        <v>635</v>
      </c>
      <c r="R447" s="2060">
        <v>525</v>
      </c>
      <c r="S447" s="2060">
        <v>-468</v>
      </c>
      <c r="T447" s="2060">
        <v>2462</v>
      </c>
      <c r="U447" s="2061" t="str">
        <f t="shared" si="6"/>
        <v>3220 AP-AUTOPSY</v>
      </c>
      <c r="W447" s="455" t="b">
        <f>+'17HPM_DATA_INPUT'!C456='XX_17CK AUDITTO INPUT'!U447</f>
        <v>1</v>
      </c>
      <c r="X447" s="2065">
        <f>+'17HPM_DATA_INPUT'!D456-'XX_17CK AUDITTO INPUT'!C447</f>
        <v>3</v>
      </c>
      <c r="Y447" s="2065">
        <f>+'17HPM_DATA_INPUT'!E456-'XX_17CK AUDITTO INPUT'!D447</f>
        <v>5</v>
      </c>
      <c r="Z447" s="2065">
        <f>+'17HPM_DATA_INPUT'!F456-'XX_17CK AUDITTO INPUT'!E447</f>
        <v>6</v>
      </c>
      <c r="AA447" s="2065">
        <f>+'17HPM_DATA_INPUT'!G456-'XX_17CK AUDITTO INPUT'!F447</f>
        <v>10</v>
      </c>
      <c r="AB447" s="2065">
        <f>+'17HPM_DATA_INPUT'!H456-'XX_17CK AUDITTO INPUT'!G447</f>
        <v>3597</v>
      </c>
      <c r="AC447" s="2065">
        <f>+'17HPM_DATA_INPUT'!I456-'XX_17CK AUDITTO INPUT'!H447</f>
        <v>5755</v>
      </c>
      <c r="AD447" s="2065">
        <f>+'17HPM_DATA_INPUT'!J456-'XX_17CK AUDITTO INPUT'!I447</f>
        <v>1389</v>
      </c>
      <c r="AE447" s="2065">
        <f>+'17HPM_DATA_INPUT'!K456-'XX_17CK AUDITTO INPUT'!J447</f>
        <v>1938</v>
      </c>
      <c r="AF447" s="2065">
        <f>+'17HPM_DATA_INPUT'!L456-'XX_17CK AUDITTO INPUT'!K447</f>
        <v>1058</v>
      </c>
      <c r="AG447" s="2065">
        <f>+'17HPM_DATA_INPUT'!M456-'XX_17CK AUDITTO INPUT'!L447</f>
        <v>693</v>
      </c>
      <c r="AH447" s="2065">
        <f>+'17HPM_DATA_INPUT'!N456-'XX_17CK AUDITTO INPUT'!M447</f>
        <v>331</v>
      </c>
      <c r="AI447" s="2065">
        <f>+'17HPM_DATA_INPUT'!O456-'XX_17CK AUDITTO INPUT'!N447</f>
        <v>1244</v>
      </c>
      <c r="AJ447" s="2065">
        <f>+'17HPM_DATA_INPUT'!P456-'XX_17CK AUDITTO INPUT'!O447</f>
        <v>10</v>
      </c>
      <c r="AK447" s="2065">
        <f>+'17HPM_DATA_INPUT'!Q456-'XX_17CK AUDITTO INPUT'!P447</f>
        <v>15</v>
      </c>
      <c r="AL447" s="2065">
        <f>+'17HPM_DATA_INPUT'!R456-'XX_17CK AUDITTO INPUT'!Q447</f>
        <v>1482</v>
      </c>
      <c r="AM447" s="2065">
        <f>+'17HPM_DATA_INPUT'!S456-'XX_17CK AUDITTO INPUT'!R447</f>
        <v>526</v>
      </c>
      <c r="AN447" s="2065">
        <f>+'17HPM_DATA_INPUT'!T456-'XX_17CK AUDITTO INPUT'!S447</f>
        <v>-1162</v>
      </c>
      <c r="AO447" s="2065">
        <f>+'17HPM_DATA_INPUT'!U456-'XX_17CK AUDITTO INPUT'!T447</f>
        <v>705</v>
      </c>
      <c r="AQ447" s="455" t="str">
        <f>'Departmental PL'!D460</f>
        <v>5040 PHYSICAL THERAPY</v>
      </c>
    </row>
    <row r="448" spans="1:43" ht="20.25" hidden="1" customHeight="1" x14ac:dyDescent="0.25">
      <c r="A448" s="2067" t="s">
        <v>1629</v>
      </c>
      <c r="B448" s="2058" t="s">
        <v>2508</v>
      </c>
      <c r="C448" s="2060">
        <v>201</v>
      </c>
      <c r="D448" s="2060">
        <v>223</v>
      </c>
      <c r="E448" s="2060">
        <v>542</v>
      </c>
      <c r="F448" s="2060">
        <v>622</v>
      </c>
      <c r="G448" s="2060">
        <v>139970</v>
      </c>
      <c r="H448" s="2060">
        <v>122522</v>
      </c>
      <c r="I448" s="2060">
        <v>59499</v>
      </c>
      <c r="J448" s="2060">
        <v>50840</v>
      </c>
      <c r="K448" s="2060">
        <v>14395</v>
      </c>
      <c r="L448" s="2060">
        <v>13400</v>
      </c>
      <c r="M448" s="2060">
        <v>45104</v>
      </c>
      <c r="N448" s="2060">
        <v>37440</v>
      </c>
      <c r="O448" s="2060">
        <v>1287</v>
      </c>
      <c r="P448" s="2060">
        <v>1261</v>
      </c>
      <c r="Q448" s="2060">
        <v>7053</v>
      </c>
      <c r="R448" s="2060">
        <v>6871</v>
      </c>
      <c r="S448" s="2060">
        <v>36765</v>
      </c>
      <c r="T448" s="2060">
        <v>29308</v>
      </c>
      <c r="U448" s="2061" t="str">
        <f t="shared" si="6"/>
        <v>3240 AP-SURGPATH</v>
      </c>
      <c r="W448" s="455" t="b">
        <f>+'17HPM_DATA_INPUT'!C457='XX_17CK AUDITTO INPUT'!U448</f>
        <v>1</v>
      </c>
      <c r="X448" s="2065">
        <f>+'17HPM_DATA_INPUT'!D457-'XX_17CK AUDITTO INPUT'!C448</f>
        <v>213</v>
      </c>
      <c r="Y448" s="2065">
        <f>+'17HPM_DATA_INPUT'!E457-'XX_17CK AUDITTO INPUT'!D448</f>
        <v>209</v>
      </c>
      <c r="Z448" s="2065">
        <f>+'17HPM_DATA_INPUT'!F457-'XX_17CK AUDITTO INPUT'!E448</f>
        <v>582</v>
      </c>
      <c r="AA448" s="2065">
        <f>+'17HPM_DATA_INPUT'!G457-'XX_17CK AUDITTO INPUT'!F448</f>
        <v>551</v>
      </c>
      <c r="AB448" s="2065">
        <f>+'17HPM_DATA_INPUT'!H457-'XX_17CK AUDITTO INPUT'!G448</f>
        <v>154354</v>
      </c>
      <c r="AC448" s="2065">
        <f>+'17HPM_DATA_INPUT'!I457-'XX_17CK AUDITTO INPUT'!H448</f>
        <v>139056</v>
      </c>
      <c r="AD448" s="2065">
        <f>+'17HPM_DATA_INPUT'!J457-'XX_17CK AUDITTO INPUT'!I448</f>
        <v>66559</v>
      </c>
      <c r="AE448" s="2065">
        <f>+'17HPM_DATA_INPUT'!K457-'XX_17CK AUDITTO INPUT'!J448</f>
        <v>60796</v>
      </c>
      <c r="AF448" s="2065">
        <f>+'17HPM_DATA_INPUT'!L457-'XX_17CK AUDITTO INPUT'!K448</f>
        <v>15433</v>
      </c>
      <c r="AG448" s="2065">
        <f>+'17HPM_DATA_INPUT'!M457-'XX_17CK AUDITTO INPUT'!L448</f>
        <v>11862</v>
      </c>
      <c r="AH448" s="2065">
        <f>+'17HPM_DATA_INPUT'!N457-'XX_17CK AUDITTO INPUT'!M448</f>
        <v>51126</v>
      </c>
      <c r="AI448" s="2065">
        <f>+'17HPM_DATA_INPUT'!O457-'XX_17CK AUDITTO INPUT'!N448</f>
        <v>48935</v>
      </c>
      <c r="AJ448" s="2065">
        <f>+'17HPM_DATA_INPUT'!P457-'XX_17CK AUDITTO INPUT'!O448</f>
        <v>1328</v>
      </c>
      <c r="AK448" s="2065">
        <f>+'17HPM_DATA_INPUT'!Q457-'XX_17CK AUDITTO INPUT'!P448</f>
        <v>1116</v>
      </c>
      <c r="AL448" s="2065">
        <f>+'17HPM_DATA_INPUT'!R457-'XX_17CK AUDITTO INPUT'!Q448</f>
        <v>5793</v>
      </c>
      <c r="AM448" s="2065">
        <f>+'17HPM_DATA_INPUT'!S457-'XX_17CK AUDITTO INPUT'!R448</f>
        <v>6083</v>
      </c>
      <c r="AN448" s="2065">
        <f>+'17HPM_DATA_INPUT'!T457-'XX_17CK AUDITTO INPUT'!S448</f>
        <v>44005</v>
      </c>
      <c r="AO448" s="2065">
        <f>+'17HPM_DATA_INPUT'!U457-'XX_17CK AUDITTO INPUT'!T448</f>
        <v>41737</v>
      </c>
      <c r="AQ448" s="455" t="str">
        <f>'Departmental PL'!D461</f>
        <v>5060 REHABILITATION</v>
      </c>
    </row>
    <row r="449" spans="1:43" ht="20.25" hidden="1" customHeight="1" x14ac:dyDescent="0.25">
      <c r="A449" s="2067" t="s">
        <v>1630</v>
      </c>
      <c r="B449" s="2058" t="s">
        <v>2509</v>
      </c>
      <c r="C449" s="2060">
        <v>8</v>
      </c>
      <c r="D449" s="2060">
        <v>14</v>
      </c>
      <c r="E449" s="2060">
        <v>33</v>
      </c>
      <c r="F449" s="2060">
        <v>68</v>
      </c>
      <c r="G449" s="2060">
        <v>4177</v>
      </c>
      <c r="H449" s="2060">
        <v>7360</v>
      </c>
      <c r="I449" s="2060">
        <v>1380</v>
      </c>
      <c r="J449" s="2060">
        <v>2359</v>
      </c>
      <c r="K449" s="2060">
        <v>604</v>
      </c>
      <c r="L449" s="2060">
        <v>1341</v>
      </c>
      <c r="M449" s="2060">
        <v>775</v>
      </c>
      <c r="N449" s="2060">
        <v>1018</v>
      </c>
      <c r="O449" s="2060">
        <v>69</v>
      </c>
      <c r="P449" s="2060">
        <v>152</v>
      </c>
      <c r="Q449" s="2060">
        <v>211</v>
      </c>
      <c r="R449" s="2060">
        <v>439</v>
      </c>
      <c r="S449" s="2060">
        <v>495</v>
      </c>
      <c r="T449" s="2060">
        <v>427</v>
      </c>
      <c r="U449" s="2061" t="str">
        <f t="shared" si="6"/>
        <v>3260 AP-CYTOPATH</v>
      </c>
      <c r="W449" s="455" t="b">
        <f>+'17HPM_DATA_INPUT'!C458='XX_17CK AUDITTO INPUT'!U449</f>
        <v>1</v>
      </c>
      <c r="X449" s="2065">
        <f>+'17HPM_DATA_INPUT'!D458-'XX_17CK AUDITTO INPUT'!C449</f>
        <v>10</v>
      </c>
      <c r="Y449" s="2065">
        <f>+'17HPM_DATA_INPUT'!E458-'XX_17CK AUDITTO INPUT'!D449</f>
        <v>22</v>
      </c>
      <c r="Z449" s="2065">
        <f>+'17HPM_DATA_INPUT'!F458-'XX_17CK AUDITTO INPUT'!E449</f>
        <v>35</v>
      </c>
      <c r="AA449" s="2065">
        <f>+'17HPM_DATA_INPUT'!G458-'XX_17CK AUDITTO INPUT'!F449</f>
        <v>75</v>
      </c>
      <c r="AB449" s="2065">
        <f>+'17HPM_DATA_INPUT'!H458-'XX_17CK AUDITTO INPUT'!G449</f>
        <v>5694</v>
      </c>
      <c r="AC449" s="2065">
        <f>+'17HPM_DATA_INPUT'!I458-'XX_17CK AUDITTO INPUT'!H449</f>
        <v>10571</v>
      </c>
      <c r="AD449" s="2065">
        <f>+'17HPM_DATA_INPUT'!J458-'XX_17CK AUDITTO INPUT'!I449</f>
        <v>2856</v>
      </c>
      <c r="AE449" s="2065">
        <f>+'17HPM_DATA_INPUT'!K458-'XX_17CK AUDITTO INPUT'!J449</f>
        <v>3867</v>
      </c>
      <c r="AF449" s="2065">
        <f>+'17HPM_DATA_INPUT'!L458-'XX_17CK AUDITTO INPUT'!K449</f>
        <v>822</v>
      </c>
      <c r="AG449" s="2065">
        <f>+'17HPM_DATA_INPUT'!M458-'XX_17CK AUDITTO INPUT'!L449</f>
        <v>1559</v>
      </c>
      <c r="AH449" s="2065">
        <f>+'17HPM_DATA_INPUT'!N458-'XX_17CK AUDITTO INPUT'!M449</f>
        <v>2035</v>
      </c>
      <c r="AI449" s="2065">
        <f>+'17HPM_DATA_INPUT'!O458-'XX_17CK AUDITTO INPUT'!N449</f>
        <v>2309</v>
      </c>
      <c r="AJ449" s="2065">
        <f>+'17HPM_DATA_INPUT'!P458-'XX_17CK AUDITTO INPUT'!O449</f>
        <v>85</v>
      </c>
      <c r="AK449" s="2065">
        <f>+'17HPM_DATA_INPUT'!Q458-'XX_17CK AUDITTO INPUT'!P449</f>
        <v>176</v>
      </c>
      <c r="AL449" s="2065">
        <f>+'17HPM_DATA_INPUT'!R458-'XX_17CK AUDITTO INPUT'!Q449</f>
        <v>272</v>
      </c>
      <c r="AM449" s="2065">
        <f>+'17HPM_DATA_INPUT'!S458-'XX_17CK AUDITTO INPUT'!R449</f>
        <v>510</v>
      </c>
      <c r="AN449" s="2065">
        <f>+'17HPM_DATA_INPUT'!T458-'XX_17CK AUDITTO INPUT'!S449</f>
        <v>1678</v>
      </c>
      <c r="AO449" s="2065">
        <f>+'17HPM_DATA_INPUT'!U458-'XX_17CK AUDITTO INPUT'!T449</f>
        <v>1623</v>
      </c>
      <c r="AQ449" s="455" t="str">
        <f>'Departmental PL'!D462</f>
        <v>5080 OCCUPATIONAL THERAPY</v>
      </c>
    </row>
    <row r="450" spans="1:43" ht="20.25" hidden="1" customHeight="1" x14ac:dyDescent="0.25">
      <c r="A450" s="2067" t="s">
        <v>1631</v>
      </c>
      <c r="B450" s="2058" t="s">
        <v>2510</v>
      </c>
      <c r="C450" s="2060">
        <v>23</v>
      </c>
      <c r="D450" s="2060">
        <v>27</v>
      </c>
      <c r="E450" s="2060">
        <v>166</v>
      </c>
      <c r="F450" s="2060">
        <v>254</v>
      </c>
      <c r="G450" s="2060">
        <v>26449</v>
      </c>
      <c r="H450" s="2060">
        <v>21502</v>
      </c>
      <c r="I450" s="2060">
        <v>10037</v>
      </c>
      <c r="J450" s="2060">
        <v>6485</v>
      </c>
      <c r="K450" s="2060">
        <v>2237</v>
      </c>
      <c r="L450" s="2060">
        <v>3419</v>
      </c>
      <c r="M450" s="2060">
        <v>7799</v>
      </c>
      <c r="N450" s="2060">
        <v>3065</v>
      </c>
      <c r="O450" s="2060">
        <v>191</v>
      </c>
      <c r="P450" s="2060">
        <v>282</v>
      </c>
      <c r="Q450" s="2060">
        <v>552</v>
      </c>
      <c r="R450" s="2060">
        <v>755</v>
      </c>
      <c r="S450" s="2060">
        <v>7056</v>
      </c>
      <c r="T450" s="2060">
        <v>2028</v>
      </c>
      <c r="U450" s="2061" t="str">
        <f t="shared" si="6"/>
        <v>3280 AP-IMMUNOPATH</v>
      </c>
      <c r="W450" s="455" t="b">
        <f>+'17HPM_DATA_INPUT'!C459='XX_17CK AUDITTO INPUT'!U450</f>
        <v>1</v>
      </c>
      <c r="X450" s="2065">
        <f>+'17HPM_DATA_INPUT'!D459-'XX_17CK AUDITTO INPUT'!C450</f>
        <v>27</v>
      </c>
      <c r="Y450" s="2065">
        <f>+'17HPM_DATA_INPUT'!E459-'XX_17CK AUDITTO INPUT'!D450</f>
        <v>25</v>
      </c>
      <c r="Z450" s="2065">
        <f>+'17HPM_DATA_INPUT'!F459-'XX_17CK AUDITTO INPUT'!E450</f>
        <v>204</v>
      </c>
      <c r="AA450" s="2065">
        <f>+'17HPM_DATA_INPUT'!G459-'XX_17CK AUDITTO INPUT'!F450</f>
        <v>282</v>
      </c>
      <c r="AB450" s="2065">
        <f>+'17HPM_DATA_INPUT'!H459-'XX_17CK AUDITTO INPUT'!G450</f>
        <v>35393</v>
      </c>
      <c r="AC450" s="2065">
        <f>+'17HPM_DATA_INPUT'!I459-'XX_17CK AUDITTO INPUT'!H450</f>
        <v>42268</v>
      </c>
      <c r="AD450" s="2065">
        <f>+'17HPM_DATA_INPUT'!J459-'XX_17CK AUDITTO INPUT'!I450</f>
        <v>13256</v>
      </c>
      <c r="AE450" s="2065">
        <f>+'17HPM_DATA_INPUT'!K459-'XX_17CK AUDITTO INPUT'!J450</f>
        <v>12588</v>
      </c>
      <c r="AF450" s="2065">
        <f>+'17HPM_DATA_INPUT'!L459-'XX_17CK AUDITTO INPUT'!K450</f>
        <v>2152</v>
      </c>
      <c r="AG450" s="2065">
        <f>+'17HPM_DATA_INPUT'!M459-'XX_17CK AUDITTO INPUT'!L450</f>
        <v>4204</v>
      </c>
      <c r="AH450" s="2065">
        <f>+'17HPM_DATA_INPUT'!N459-'XX_17CK AUDITTO INPUT'!M450</f>
        <v>11105</v>
      </c>
      <c r="AI450" s="2065">
        <f>+'17HPM_DATA_INPUT'!O459-'XX_17CK AUDITTO INPUT'!N450</f>
        <v>8386</v>
      </c>
      <c r="AJ450" s="2065">
        <f>+'17HPM_DATA_INPUT'!P459-'XX_17CK AUDITTO INPUT'!O450</f>
        <v>224</v>
      </c>
      <c r="AK450" s="2065">
        <f>+'17HPM_DATA_INPUT'!Q459-'XX_17CK AUDITTO INPUT'!P450</f>
        <v>346</v>
      </c>
      <c r="AL450" s="2065">
        <f>+'17HPM_DATA_INPUT'!R459-'XX_17CK AUDITTO INPUT'!Q450</f>
        <v>620</v>
      </c>
      <c r="AM450" s="2065">
        <f>+'17HPM_DATA_INPUT'!S459-'XX_17CK AUDITTO INPUT'!R450</f>
        <v>929</v>
      </c>
      <c r="AN450" s="2065">
        <f>+'17HPM_DATA_INPUT'!T459-'XX_17CK AUDITTO INPUT'!S450</f>
        <v>10261</v>
      </c>
      <c r="AO450" s="2065">
        <f>+'17HPM_DATA_INPUT'!U459-'XX_17CK AUDITTO INPUT'!T450</f>
        <v>7111</v>
      </c>
      <c r="AQ450" s="455" t="str">
        <f>'Departmental PL'!D463</f>
        <v>5100 O/P REHAB - SMH</v>
      </c>
    </row>
    <row r="451" spans="1:43" ht="20.25" hidden="1" customHeight="1" x14ac:dyDescent="0.25">
      <c r="A451" s="1132" t="s">
        <v>1632</v>
      </c>
      <c r="B451" s="2074" t="s">
        <v>2511</v>
      </c>
      <c r="C451" s="2075"/>
      <c r="D451" s="2075"/>
      <c r="E451" s="2075"/>
      <c r="F451" s="2075"/>
      <c r="G451" s="2075"/>
      <c r="H451" s="2075"/>
      <c r="I451" s="2075"/>
      <c r="J451" s="2075"/>
      <c r="K451" s="2075"/>
      <c r="L451" s="2075"/>
      <c r="M451" s="2075"/>
      <c r="N451" s="2075"/>
      <c r="O451" s="2075"/>
      <c r="P451" s="2075"/>
      <c r="Q451" s="2075"/>
      <c r="R451" s="2075"/>
      <c r="S451" s="2075"/>
      <c r="T451" s="2075"/>
      <c r="U451" s="2061" t="str">
        <f t="shared" si="6"/>
        <v>3300 AP-NEUROPATH</v>
      </c>
      <c r="W451" s="455" t="b">
        <f>+'17HPM_DATA_INPUT'!C460='XX_17CK AUDITTO INPUT'!U451</f>
        <v>1</v>
      </c>
      <c r="X451" s="2065">
        <f>+'17HPM_DATA_INPUT'!D460-'XX_17CK AUDITTO INPUT'!C451</f>
        <v>1</v>
      </c>
      <c r="Y451" s="2065">
        <f>+'17HPM_DATA_INPUT'!E460-'XX_17CK AUDITTO INPUT'!D451</f>
        <v>0</v>
      </c>
      <c r="Z451" s="2065">
        <f>+'17HPM_DATA_INPUT'!F460-'XX_17CK AUDITTO INPUT'!E451</f>
        <v>12</v>
      </c>
      <c r="AA451" s="2065">
        <f>+'17HPM_DATA_INPUT'!G460-'XX_17CK AUDITTO INPUT'!F451</f>
        <v>0</v>
      </c>
      <c r="AB451" s="2065">
        <f>+'17HPM_DATA_INPUT'!H460-'XX_17CK AUDITTO INPUT'!G451</f>
        <v>3120</v>
      </c>
      <c r="AC451" s="2065">
        <f>+'17HPM_DATA_INPUT'!I460-'XX_17CK AUDITTO INPUT'!H451</f>
        <v>0</v>
      </c>
      <c r="AD451" s="2065">
        <f>+'17HPM_DATA_INPUT'!J460-'XX_17CK AUDITTO INPUT'!I451</f>
        <v>1837</v>
      </c>
      <c r="AE451" s="2065">
        <f>+'17HPM_DATA_INPUT'!K460-'XX_17CK AUDITTO INPUT'!J451</f>
        <v>0</v>
      </c>
      <c r="AF451" s="2065">
        <f>+'17HPM_DATA_INPUT'!L460-'XX_17CK AUDITTO INPUT'!K451</f>
        <v>340</v>
      </c>
      <c r="AG451" s="2065">
        <f>+'17HPM_DATA_INPUT'!M460-'XX_17CK AUDITTO INPUT'!L451</f>
        <v>0</v>
      </c>
      <c r="AH451" s="2065">
        <f>+'17HPM_DATA_INPUT'!N460-'XX_17CK AUDITTO INPUT'!M451</f>
        <v>1497</v>
      </c>
      <c r="AI451" s="2065">
        <f>+'17HPM_DATA_INPUT'!O460-'XX_17CK AUDITTO INPUT'!N451</f>
        <v>0</v>
      </c>
      <c r="AJ451" s="2065">
        <f>+'17HPM_DATA_INPUT'!P460-'XX_17CK AUDITTO INPUT'!O451</f>
        <v>16</v>
      </c>
      <c r="AK451" s="2065">
        <f>+'17HPM_DATA_INPUT'!Q460-'XX_17CK AUDITTO INPUT'!P451</f>
        <v>0</v>
      </c>
      <c r="AL451" s="2065">
        <f>+'17HPM_DATA_INPUT'!R460-'XX_17CK AUDITTO INPUT'!Q451</f>
        <v>149</v>
      </c>
      <c r="AM451" s="2065">
        <f>+'17HPM_DATA_INPUT'!S460-'XX_17CK AUDITTO INPUT'!R451</f>
        <v>0</v>
      </c>
      <c r="AN451" s="2065">
        <f>+'17HPM_DATA_INPUT'!T460-'XX_17CK AUDITTO INPUT'!S451</f>
        <v>1332</v>
      </c>
      <c r="AO451" s="2065">
        <f>+'17HPM_DATA_INPUT'!U460-'XX_17CK AUDITTO INPUT'!T451</f>
        <v>0</v>
      </c>
      <c r="AQ451" s="455" t="str">
        <f>'Departmental PL'!D464</f>
        <v>5110 O/P REHAB - CLCRS</v>
      </c>
    </row>
    <row r="452" spans="1:43" ht="20.25" hidden="1" customHeight="1" x14ac:dyDescent="0.25">
      <c r="A452" s="2067" t="s">
        <v>1633</v>
      </c>
      <c r="B452" s="2058" t="s">
        <v>2512</v>
      </c>
      <c r="C452" s="2060">
        <v>2</v>
      </c>
      <c r="D452" s="2060">
        <v>2</v>
      </c>
      <c r="E452" s="2060">
        <v>2</v>
      </c>
      <c r="F452" s="2060">
        <v>3</v>
      </c>
      <c r="G452" s="2060">
        <v>140</v>
      </c>
      <c r="H452" s="2060">
        <v>937</v>
      </c>
      <c r="I452" s="2060">
        <v>47</v>
      </c>
      <c r="J452" s="2060">
        <v>289</v>
      </c>
      <c r="K452" s="2060">
        <v>60</v>
      </c>
      <c r="L452" s="2060">
        <v>89</v>
      </c>
      <c r="M452" s="2060">
        <v>-13</v>
      </c>
      <c r="N452" s="2060">
        <v>200</v>
      </c>
      <c r="O452" s="2060">
        <v>7</v>
      </c>
      <c r="P452" s="2060">
        <v>9</v>
      </c>
      <c r="Q452" s="2060">
        <v>21</v>
      </c>
      <c r="R452" s="2060">
        <v>28</v>
      </c>
      <c r="S452" s="2060">
        <v>-41</v>
      </c>
      <c r="T452" s="2060">
        <v>164</v>
      </c>
      <c r="U452" s="2061" t="str">
        <f t="shared" ref="U452:U515" si="7">TRIM(B452)</f>
        <v>3320 BIO GENETICS LAB</v>
      </c>
      <c r="W452" s="455" t="b">
        <f>+'17HPM_DATA_INPUT'!C461='XX_17CK AUDITTO INPUT'!U452</f>
        <v>1</v>
      </c>
      <c r="X452" s="2065">
        <f>+'17HPM_DATA_INPUT'!D461-'XX_17CK AUDITTO INPUT'!C452</f>
        <v>2</v>
      </c>
      <c r="Y452" s="2065">
        <f>+'17HPM_DATA_INPUT'!E461-'XX_17CK AUDITTO INPUT'!D452</f>
        <v>1</v>
      </c>
      <c r="Z452" s="2065">
        <f>+'17HPM_DATA_INPUT'!F461-'XX_17CK AUDITTO INPUT'!E452</f>
        <v>2</v>
      </c>
      <c r="AA452" s="2065">
        <f>+'17HPM_DATA_INPUT'!G461-'XX_17CK AUDITTO INPUT'!F452</f>
        <v>1</v>
      </c>
      <c r="AB452" s="2065">
        <f>+'17HPM_DATA_INPUT'!H461-'XX_17CK AUDITTO INPUT'!G452</f>
        <v>148</v>
      </c>
      <c r="AC452" s="2065">
        <f>+'17HPM_DATA_INPUT'!I461-'XX_17CK AUDITTO INPUT'!H452</f>
        <v>70</v>
      </c>
      <c r="AD452" s="2065">
        <f>+'17HPM_DATA_INPUT'!J461-'XX_17CK AUDITTO INPUT'!I452</f>
        <v>67</v>
      </c>
      <c r="AE452" s="2065">
        <f>+'17HPM_DATA_INPUT'!K461-'XX_17CK AUDITTO INPUT'!J452</f>
        <v>6</v>
      </c>
      <c r="AF452" s="2065">
        <f>+'17HPM_DATA_INPUT'!L461-'XX_17CK AUDITTO INPUT'!K452</f>
        <v>76</v>
      </c>
      <c r="AG452" s="2065">
        <f>+'17HPM_DATA_INPUT'!M461-'XX_17CK AUDITTO INPUT'!L452</f>
        <v>34</v>
      </c>
      <c r="AH452" s="2065">
        <f>+'17HPM_DATA_INPUT'!N461-'XX_17CK AUDITTO INPUT'!M452</f>
        <v>-9</v>
      </c>
      <c r="AI452" s="2065">
        <f>+'17HPM_DATA_INPUT'!O461-'XX_17CK AUDITTO INPUT'!N452</f>
        <v>-28</v>
      </c>
      <c r="AJ452" s="2065">
        <f>+'17HPM_DATA_INPUT'!P461-'XX_17CK AUDITTO INPUT'!O452</f>
        <v>7</v>
      </c>
      <c r="AK452" s="2065">
        <f>+'17HPM_DATA_INPUT'!Q461-'XX_17CK AUDITTO INPUT'!P452</f>
        <v>3</v>
      </c>
      <c r="AL452" s="2065">
        <f>+'17HPM_DATA_INPUT'!R461-'XX_17CK AUDITTO INPUT'!Q452</f>
        <v>26</v>
      </c>
      <c r="AM452" s="2065">
        <f>+'17HPM_DATA_INPUT'!S461-'XX_17CK AUDITTO INPUT'!R452</f>
        <v>11</v>
      </c>
      <c r="AN452" s="2065">
        <f>+'17HPM_DATA_INPUT'!T461-'XX_17CK AUDITTO INPUT'!S452</f>
        <v>-42</v>
      </c>
      <c r="AO452" s="2065">
        <f>+'17HPM_DATA_INPUT'!U461-'XX_17CK AUDITTO INPUT'!T452</f>
        <v>-42</v>
      </c>
      <c r="AQ452" s="455" t="str">
        <f>'Departmental PL'!D465</f>
        <v>6240 PHYSICAL THERAPY</v>
      </c>
    </row>
    <row r="453" spans="1:43" ht="20.25" hidden="1" customHeight="1" x14ac:dyDescent="0.25">
      <c r="A453" s="2067" t="s">
        <v>1634</v>
      </c>
      <c r="B453" s="2058" t="s">
        <v>2513</v>
      </c>
      <c r="C453" s="2060">
        <v>5</v>
      </c>
      <c r="D453" s="2060">
        <v>3</v>
      </c>
      <c r="E453" s="2060">
        <v>36</v>
      </c>
      <c r="F453" s="2060">
        <v>34</v>
      </c>
      <c r="G453" s="2060">
        <v>11689</v>
      </c>
      <c r="H453" s="2060">
        <v>11251</v>
      </c>
      <c r="I453" s="2060">
        <v>6734</v>
      </c>
      <c r="J453" s="2060">
        <v>4390</v>
      </c>
      <c r="K453" s="2060">
        <v>6447</v>
      </c>
      <c r="L453" s="2060">
        <v>5147</v>
      </c>
      <c r="M453" s="2060">
        <v>287</v>
      </c>
      <c r="N453" s="2060">
        <v>-757</v>
      </c>
      <c r="O453" s="2060">
        <v>146</v>
      </c>
      <c r="P453" s="2060">
        <v>107</v>
      </c>
      <c r="Q453" s="2060">
        <v>1534</v>
      </c>
      <c r="R453" s="2060">
        <v>1145</v>
      </c>
      <c r="S453" s="2060">
        <v>-1393</v>
      </c>
      <c r="T453" s="2060">
        <v>-2008</v>
      </c>
      <c r="U453" s="2061" t="str">
        <f t="shared" si="7"/>
        <v>3330 CYTOGENETICS LAB</v>
      </c>
      <c r="W453" s="455" t="b">
        <f>+'17HPM_DATA_INPUT'!C462='XX_17CK AUDITTO INPUT'!U453</f>
        <v>1</v>
      </c>
      <c r="X453" s="2065">
        <f>+'17HPM_DATA_INPUT'!D462-'XX_17CK AUDITTO INPUT'!C453</f>
        <v>11</v>
      </c>
      <c r="Y453" s="2065">
        <f>+'17HPM_DATA_INPUT'!E462-'XX_17CK AUDITTO INPUT'!D453</f>
        <v>4</v>
      </c>
      <c r="Z453" s="2065">
        <f>+'17HPM_DATA_INPUT'!F462-'XX_17CK AUDITTO INPUT'!E453</f>
        <v>61</v>
      </c>
      <c r="AA453" s="2065">
        <f>+'17HPM_DATA_INPUT'!G462-'XX_17CK AUDITTO INPUT'!F453</f>
        <v>22</v>
      </c>
      <c r="AB453" s="2065">
        <f>+'17HPM_DATA_INPUT'!H462-'XX_17CK AUDITTO INPUT'!G453</f>
        <v>16750</v>
      </c>
      <c r="AC453" s="2065">
        <f>+'17HPM_DATA_INPUT'!I462-'XX_17CK AUDITTO INPUT'!H453</f>
        <v>6841</v>
      </c>
      <c r="AD453" s="2065">
        <f>+'17HPM_DATA_INPUT'!J462-'XX_17CK AUDITTO INPUT'!I453</f>
        <v>5979</v>
      </c>
      <c r="AE453" s="2065">
        <f>+'17HPM_DATA_INPUT'!K462-'XX_17CK AUDITTO INPUT'!J453</f>
        <v>1241</v>
      </c>
      <c r="AF453" s="2065">
        <f>+'17HPM_DATA_INPUT'!L462-'XX_17CK AUDITTO INPUT'!K453</f>
        <v>9177</v>
      </c>
      <c r="AG453" s="2065">
        <f>+'17HPM_DATA_INPUT'!M462-'XX_17CK AUDITTO INPUT'!L453</f>
        <v>3629</v>
      </c>
      <c r="AH453" s="2065">
        <f>+'17HPM_DATA_INPUT'!N462-'XX_17CK AUDITTO INPUT'!M453</f>
        <v>-3199</v>
      </c>
      <c r="AI453" s="2065">
        <f>+'17HPM_DATA_INPUT'!O462-'XX_17CK AUDITTO INPUT'!N453</f>
        <v>-2388</v>
      </c>
      <c r="AJ453" s="2065">
        <f>+'17HPM_DATA_INPUT'!P462-'XX_17CK AUDITTO INPUT'!O453</f>
        <v>6660</v>
      </c>
      <c r="AK453" s="2065">
        <f>+'17HPM_DATA_INPUT'!Q462-'XX_17CK AUDITTO INPUT'!P453</f>
        <v>75</v>
      </c>
      <c r="AL453" s="2065">
        <f>+'17HPM_DATA_INPUT'!R462-'XX_17CK AUDITTO INPUT'!Q453</f>
        <v>3162</v>
      </c>
      <c r="AM453" s="2065">
        <f>+'17HPM_DATA_INPUT'!S462-'XX_17CK AUDITTO INPUT'!R453</f>
        <v>808</v>
      </c>
      <c r="AN453" s="2065">
        <f>+'17HPM_DATA_INPUT'!T462-'XX_17CK AUDITTO INPUT'!S453</f>
        <v>-13021</v>
      </c>
      <c r="AO453" s="2065">
        <f>+'17HPM_DATA_INPUT'!U462-'XX_17CK AUDITTO INPUT'!T453</f>
        <v>-3272</v>
      </c>
      <c r="AQ453" s="455" t="str">
        <f>'Departmental PL'!D466</f>
        <v>6250 JCC/YMCA PHYSICAL THERAPY</v>
      </c>
    </row>
    <row r="454" spans="1:43" ht="20.25" hidden="1" customHeight="1" x14ac:dyDescent="0.25">
      <c r="A454" s="2097" t="s">
        <v>1635</v>
      </c>
      <c r="B454" s="2074" t="s">
        <v>2514</v>
      </c>
      <c r="C454" s="2075"/>
      <c r="D454" s="2075"/>
      <c r="E454" s="2075"/>
      <c r="F454" s="2075"/>
      <c r="G454" s="2075"/>
      <c r="H454" s="2075"/>
      <c r="I454" s="2075"/>
      <c r="J454" s="2075"/>
      <c r="K454" s="2075"/>
      <c r="L454" s="2075"/>
      <c r="M454" s="2075"/>
      <c r="N454" s="2075"/>
      <c r="O454" s="2075"/>
      <c r="P454" s="2075"/>
      <c r="Q454" s="2075"/>
      <c r="R454" s="2075"/>
      <c r="S454" s="2075"/>
      <c r="T454" s="2075"/>
      <c r="U454" s="2061" t="str">
        <f t="shared" si="7"/>
        <v>3360 ENDO/RIA LAB</v>
      </c>
      <c r="W454" s="455" t="b">
        <f>+'17HPM_DATA_INPUT'!C463='XX_17CK AUDITTO INPUT'!U454</f>
        <v>1</v>
      </c>
      <c r="X454" s="2065">
        <f>+'17HPM_DATA_INPUT'!D463-'XX_17CK AUDITTO INPUT'!C454</f>
        <v>0</v>
      </c>
      <c r="Y454" s="2065">
        <f>+'17HPM_DATA_INPUT'!E463-'XX_17CK AUDITTO INPUT'!D454</f>
        <v>0</v>
      </c>
      <c r="Z454" s="2065">
        <f>+'17HPM_DATA_INPUT'!F463-'XX_17CK AUDITTO INPUT'!E454</f>
        <v>0</v>
      </c>
      <c r="AA454" s="2065">
        <f>+'17HPM_DATA_INPUT'!G463-'XX_17CK AUDITTO INPUT'!F454</f>
        <v>0</v>
      </c>
      <c r="AB454" s="2065">
        <f>+'17HPM_DATA_INPUT'!H463-'XX_17CK AUDITTO INPUT'!G454</f>
        <v>0</v>
      </c>
      <c r="AC454" s="2065">
        <f>+'17HPM_DATA_INPUT'!I463-'XX_17CK AUDITTO INPUT'!H454</f>
        <v>0</v>
      </c>
      <c r="AD454" s="2065">
        <f>+'17HPM_DATA_INPUT'!J463-'XX_17CK AUDITTO INPUT'!I454</f>
        <v>0</v>
      </c>
      <c r="AE454" s="2065">
        <f>+'17HPM_DATA_INPUT'!K463-'XX_17CK AUDITTO INPUT'!J454</f>
        <v>0</v>
      </c>
      <c r="AF454" s="2065">
        <f>+'17HPM_DATA_INPUT'!L463-'XX_17CK AUDITTO INPUT'!K454</f>
        <v>0</v>
      </c>
      <c r="AG454" s="2065">
        <f>+'17HPM_DATA_INPUT'!M463-'XX_17CK AUDITTO INPUT'!L454</f>
        <v>0</v>
      </c>
      <c r="AH454" s="2065">
        <f>+'17HPM_DATA_INPUT'!N463-'XX_17CK AUDITTO INPUT'!M454</f>
        <v>0</v>
      </c>
      <c r="AI454" s="2065">
        <f>+'17HPM_DATA_INPUT'!O463-'XX_17CK AUDITTO INPUT'!N454</f>
        <v>0</v>
      </c>
      <c r="AJ454" s="2065">
        <f>+'17HPM_DATA_INPUT'!P463-'XX_17CK AUDITTO INPUT'!O454</f>
        <v>0</v>
      </c>
      <c r="AK454" s="2065">
        <f>+'17HPM_DATA_INPUT'!Q463-'XX_17CK AUDITTO INPUT'!P454</f>
        <v>0</v>
      </c>
      <c r="AL454" s="2065">
        <f>+'17HPM_DATA_INPUT'!R463-'XX_17CK AUDITTO INPUT'!Q454</f>
        <v>0</v>
      </c>
      <c r="AM454" s="2065">
        <f>+'17HPM_DATA_INPUT'!S463-'XX_17CK AUDITTO INPUT'!R454</f>
        <v>0</v>
      </c>
      <c r="AN454" s="2065">
        <f>+'17HPM_DATA_INPUT'!T463-'XX_17CK AUDITTO INPUT'!S454</f>
        <v>0</v>
      </c>
      <c r="AO454" s="2065">
        <f>+'17HPM_DATA_INPUT'!U463-'XX_17CK AUDITTO INPUT'!T454</f>
        <v>0</v>
      </c>
      <c r="AQ454" s="455" t="str">
        <f>'Departmental PL'!D467</f>
        <v>6300 OPD O/P OCC THERAPY</v>
      </c>
    </row>
    <row r="455" spans="1:43" ht="20.25" hidden="1" customHeight="1" x14ac:dyDescent="0.25">
      <c r="A455" s="2067" t="s">
        <v>1636</v>
      </c>
      <c r="B455" s="2058" t="s">
        <v>2515</v>
      </c>
      <c r="C455" s="2060">
        <v>1559</v>
      </c>
      <c r="D455" s="2060">
        <v>2000</v>
      </c>
      <c r="E455" s="2060">
        <v>4967</v>
      </c>
      <c r="F455" s="2060">
        <v>6830</v>
      </c>
      <c r="G455" s="2060">
        <v>476659</v>
      </c>
      <c r="H455" s="2060">
        <v>662959</v>
      </c>
      <c r="I455" s="2060">
        <v>147299</v>
      </c>
      <c r="J455" s="2060">
        <v>204109</v>
      </c>
      <c r="K455" s="2060">
        <v>94471</v>
      </c>
      <c r="L455" s="2060">
        <v>121761</v>
      </c>
      <c r="M455" s="2060">
        <v>52827</v>
      </c>
      <c r="N455" s="2060">
        <v>82349</v>
      </c>
      <c r="O455" s="2060">
        <v>19344</v>
      </c>
      <c r="P455" s="2060">
        <v>24830</v>
      </c>
      <c r="Q455" s="2060">
        <v>23272</v>
      </c>
      <c r="R455" s="2060">
        <v>30038</v>
      </c>
      <c r="S455" s="2060">
        <v>10211</v>
      </c>
      <c r="T455" s="2060">
        <v>27481</v>
      </c>
      <c r="U455" s="2061" t="str">
        <f t="shared" si="7"/>
        <v>3380 MICROBIOLGY/ IMMUNOSR</v>
      </c>
      <c r="W455" s="455" t="b">
        <f>+'17HPM_DATA_INPUT'!C464='XX_17CK AUDITTO INPUT'!U455</f>
        <v>1</v>
      </c>
      <c r="X455" s="2065">
        <f>+'17HPM_DATA_INPUT'!D464-'XX_17CK AUDITTO INPUT'!C455</f>
        <v>1677</v>
      </c>
      <c r="Y455" s="2065">
        <f>+'17HPM_DATA_INPUT'!E464-'XX_17CK AUDITTO INPUT'!D455</f>
        <v>1876</v>
      </c>
      <c r="Z455" s="2065">
        <f>+'17HPM_DATA_INPUT'!F464-'XX_17CK AUDITTO INPUT'!E455</f>
        <v>5394</v>
      </c>
      <c r="AA455" s="2065">
        <f>+'17HPM_DATA_INPUT'!G464-'XX_17CK AUDITTO INPUT'!F455</f>
        <v>5963</v>
      </c>
      <c r="AB455" s="2065">
        <f>+'17HPM_DATA_INPUT'!H464-'XX_17CK AUDITTO INPUT'!G455</f>
        <v>715967</v>
      </c>
      <c r="AC455" s="2065">
        <f>+'17HPM_DATA_INPUT'!I464-'XX_17CK AUDITTO INPUT'!H455</f>
        <v>685664</v>
      </c>
      <c r="AD455" s="2065">
        <f>+'17HPM_DATA_INPUT'!J464-'XX_17CK AUDITTO INPUT'!I455</f>
        <v>190092</v>
      </c>
      <c r="AE455" s="2065">
        <f>+'17HPM_DATA_INPUT'!K464-'XX_17CK AUDITTO INPUT'!J455</f>
        <v>212216</v>
      </c>
      <c r="AF455" s="2065">
        <f>+'17HPM_DATA_INPUT'!L464-'XX_17CK AUDITTO INPUT'!K455</f>
        <v>123097</v>
      </c>
      <c r="AG455" s="2065">
        <f>+'17HPM_DATA_INPUT'!M464-'XX_17CK AUDITTO INPUT'!L455</f>
        <v>132801</v>
      </c>
      <c r="AH455" s="2065">
        <f>+'17HPM_DATA_INPUT'!N464-'XX_17CK AUDITTO INPUT'!M455</f>
        <v>66996</v>
      </c>
      <c r="AI455" s="2065">
        <f>+'17HPM_DATA_INPUT'!O464-'XX_17CK AUDITTO INPUT'!N455</f>
        <v>79414</v>
      </c>
      <c r="AJ455" s="2065">
        <f>+'17HPM_DATA_INPUT'!P464-'XX_17CK AUDITTO INPUT'!O455</f>
        <v>62024</v>
      </c>
      <c r="AK455" s="2065">
        <f>+'17HPM_DATA_INPUT'!Q464-'XX_17CK AUDITTO INPUT'!P455</f>
        <v>27081</v>
      </c>
      <c r="AL455" s="2065">
        <f>+'17HPM_DATA_INPUT'!R464-'XX_17CK AUDITTO INPUT'!Q455</f>
        <v>37403</v>
      </c>
      <c r="AM455" s="2065">
        <f>+'17HPM_DATA_INPUT'!S464-'XX_17CK AUDITTO INPUT'!R455</f>
        <v>32762</v>
      </c>
      <c r="AN455" s="2065">
        <f>+'17HPM_DATA_INPUT'!T464-'XX_17CK AUDITTO INPUT'!S455</f>
        <v>-32431</v>
      </c>
      <c r="AO455" s="2065">
        <f>+'17HPM_DATA_INPUT'!U464-'XX_17CK AUDITTO INPUT'!T455</f>
        <v>19572</v>
      </c>
      <c r="AQ455" s="455" t="str">
        <f>'Departmental PL'!D468</f>
        <v>Total ASC</v>
      </c>
    </row>
    <row r="456" spans="1:43" ht="20.25" hidden="1" customHeight="1" x14ac:dyDescent="0.25">
      <c r="A456" s="2097" t="s">
        <v>1637</v>
      </c>
      <c r="B456" s="2058" t="s">
        <v>2516</v>
      </c>
      <c r="C456" s="2060">
        <v>7</v>
      </c>
      <c r="D456" s="2060">
        <v>5</v>
      </c>
      <c r="E456" s="2060">
        <v>11</v>
      </c>
      <c r="F456" s="2060">
        <v>12</v>
      </c>
      <c r="G456" s="2060">
        <v>4632</v>
      </c>
      <c r="H456" s="2060">
        <v>8601</v>
      </c>
      <c r="I456" s="2060">
        <v>1352</v>
      </c>
      <c r="J456" s="2060">
        <v>2440</v>
      </c>
      <c r="K456" s="2060">
        <v>1411</v>
      </c>
      <c r="L456" s="2060">
        <v>2026</v>
      </c>
      <c r="M456" s="2060">
        <v>-59</v>
      </c>
      <c r="N456" s="2060">
        <v>414</v>
      </c>
      <c r="O456" s="2060">
        <v>22</v>
      </c>
      <c r="P456" s="2060">
        <v>29</v>
      </c>
      <c r="Q456" s="2060">
        <v>347</v>
      </c>
      <c r="R456" s="2060">
        <v>499</v>
      </c>
      <c r="S456" s="2060">
        <v>-427</v>
      </c>
      <c r="T456" s="2060">
        <v>-115</v>
      </c>
      <c r="U456" s="2061" t="str">
        <f t="shared" si="7"/>
        <v>3420 SURG TISSUE TYPING</v>
      </c>
      <c r="W456" s="455" t="b">
        <f>+'17HPM_DATA_INPUT'!C465='XX_17CK AUDITTO INPUT'!U456</f>
        <v>1</v>
      </c>
      <c r="X456" s="2065">
        <f>+'17HPM_DATA_INPUT'!D465-'XX_17CK AUDITTO INPUT'!C456</f>
        <v>7</v>
      </c>
      <c r="Y456" s="2065">
        <f>+'17HPM_DATA_INPUT'!E465-'XX_17CK AUDITTO INPUT'!D456</f>
        <v>3</v>
      </c>
      <c r="Z456" s="2065">
        <f>+'17HPM_DATA_INPUT'!F465-'XX_17CK AUDITTO INPUT'!E456</f>
        <v>13</v>
      </c>
      <c r="AA456" s="2065">
        <f>+'17HPM_DATA_INPUT'!G465-'XX_17CK AUDITTO INPUT'!F456</f>
        <v>4</v>
      </c>
      <c r="AB456" s="2065">
        <f>+'17HPM_DATA_INPUT'!H465-'XX_17CK AUDITTO INPUT'!G456</f>
        <v>8079</v>
      </c>
      <c r="AC456" s="2065">
        <f>+'17HPM_DATA_INPUT'!I465-'XX_17CK AUDITTO INPUT'!H456</f>
        <v>1334</v>
      </c>
      <c r="AD456" s="2065">
        <f>+'17HPM_DATA_INPUT'!J465-'XX_17CK AUDITTO INPUT'!I456</f>
        <v>2800</v>
      </c>
      <c r="AE456" s="2065">
        <f>+'17HPM_DATA_INPUT'!K465-'XX_17CK AUDITTO INPUT'!J456</f>
        <v>443</v>
      </c>
      <c r="AF456" s="2065">
        <f>+'17HPM_DATA_INPUT'!L465-'XX_17CK AUDITTO INPUT'!K456</f>
        <v>2254</v>
      </c>
      <c r="AG456" s="2065">
        <f>+'17HPM_DATA_INPUT'!M465-'XX_17CK AUDITTO INPUT'!L456</f>
        <v>482</v>
      </c>
      <c r="AH456" s="2065">
        <f>+'17HPM_DATA_INPUT'!N465-'XX_17CK AUDITTO INPUT'!M456</f>
        <v>547</v>
      </c>
      <c r="AI456" s="2065">
        <f>+'17HPM_DATA_INPUT'!O465-'XX_17CK AUDITTO INPUT'!N456</f>
        <v>-39</v>
      </c>
      <c r="AJ456" s="2065">
        <f>+'17HPM_DATA_INPUT'!P465-'XX_17CK AUDITTO INPUT'!O456</f>
        <v>40</v>
      </c>
      <c r="AK456" s="2065">
        <f>+'17HPM_DATA_INPUT'!Q465-'XX_17CK AUDITTO INPUT'!P456</f>
        <v>7</v>
      </c>
      <c r="AL456" s="2065">
        <f>+'17HPM_DATA_INPUT'!R465-'XX_17CK AUDITTO INPUT'!Q456</f>
        <v>590</v>
      </c>
      <c r="AM456" s="2065">
        <f>+'17HPM_DATA_INPUT'!S465-'XX_17CK AUDITTO INPUT'!R456</f>
        <v>119</v>
      </c>
      <c r="AN456" s="2065">
        <f>+'17HPM_DATA_INPUT'!T465-'XX_17CK AUDITTO INPUT'!S456</f>
        <v>-84</v>
      </c>
      <c r="AO456" s="2065">
        <f>+'17HPM_DATA_INPUT'!U465-'XX_17CK AUDITTO INPUT'!T456</f>
        <v>-165</v>
      </c>
      <c r="AQ456" s="455" t="str">
        <f>'Departmental PL'!D469</f>
        <v>5040 PHYSICAL THERAPY</v>
      </c>
    </row>
    <row r="457" spans="1:43" ht="20.25" hidden="1" customHeight="1" x14ac:dyDescent="0.25">
      <c r="A457" s="2033" t="s">
        <v>1638</v>
      </c>
      <c r="B457" s="2076" t="s">
        <v>2308</v>
      </c>
      <c r="C457" s="2077">
        <v>5344</v>
      </c>
      <c r="D457" s="2077">
        <v>6180</v>
      </c>
      <c r="E457" s="2077">
        <v>68036</v>
      </c>
      <c r="F457" s="2077">
        <v>87149</v>
      </c>
      <c r="G457" s="2077">
        <v>2971459</v>
      </c>
      <c r="H457" s="2077">
        <v>3903027</v>
      </c>
      <c r="I457" s="2077">
        <v>988524</v>
      </c>
      <c r="J457" s="2077">
        <v>1255626</v>
      </c>
      <c r="K457" s="2077">
        <v>451315</v>
      </c>
      <c r="L457" s="2077">
        <v>556054</v>
      </c>
      <c r="M457" s="2077">
        <v>537209</v>
      </c>
      <c r="N457" s="2077">
        <v>699572</v>
      </c>
      <c r="O457" s="2077">
        <v>189217</v>
      </c>
      <c r="P457" s="2077">
        <v>233008</v>
      </c>
      <c r="Q457" s="2077">
        <v>152913</v>
      </c>
      <c r="R457" s="2077">
        <v>175516</v>
      </c>
      <c r="S457" s="2077">
        <v>195079</v>
      </c>
      <c r="T457" s="2077">
        <v>291048</v>
      </c>
      <c r="U457" s="2061" t="str">
        <f t="shared" si="7"/>
        <v>Total OBS</v>
      </c>
      <c r="W457" s="455" t="b">
        <f>+'17HPM_DATA_INPUT'!C466='XX_17CK AUDITTO INPUT'!U457</f>
        <v>1</v>
      </c>
      <c r="X457" s="2065">
        <f>+'17HPM_DATA_INPUT'!D466-'XX_17CK AUDITTO INPUT'!C457</f>
        <v>5444</v>
      </c>
      <c r="Y457" s="2065">
        <f>+'17HPM_DATA_INPUT'!E466-'XX_17CK AUDITTO INPUT'!D457</f>
        <v>5981</v>
      </c>
      <c r="Z457" s="2065">
        <f>+'17HPM_DATA_INPUT'!F466-'XX_17CK AUDITTO INPUT'!E457</f>
        <v>70856</v>
      </c>
      <c r="AA457" s="2065">
        <f>+'17HPM_DATA_INPUT'!G466-'XX_17CK AUDITTO INPUT'!F457</f>
        <v>77263</v>
      </c>
      <c r="AB457" s="2065">
        <f>+'17HPM_DATA_INPUT'!H466-'XX_17CK AUDITTO INPUT'!G457</f>
        <v>3400580</v>
      </c>
      <c r="AC457" s="2065">
        <f>+'17HPM_DATA_INPUT'!I466-'XX_17CK AUDITTO INPUT'!H457</f>
        <v>3388463</v>
      </c>
      <c r="AD457" s="2065">
        <f>+'17HPM_DATA_INPUT'!J466-'XX_17CK AUDITTO INPUT'!I457</f>
        <v>1033356</v>
      </c>
      <c r="AE457" s="2065">
        <f>+'17HPM_DATA_INPUT'!K466-'XX_17CK AUDITTO INPUT'!J457</f>
        <v>1108221</v>
      </c>
      <c r="AF457" s="2065">
        <f>+'17HPM_DATA_INPUT'!L466-'XX_17CK AUDITTO INPUT'!K457</f>
        <v>508222</v>
      </c>
      <c r="AG457" s="2065">
        <f>+'17HPM_DATA_INPUT'!M466-'XX_17CK AUDITTO INPUT'!L457</f>
        <v>531872</v>
      </c>
      <c r="AH457" s="2065">
        <f>+'17HPM_DATA_INPUT'!N466-'XX_17CK AUDITTO INPUT'!M457</f>
        <v>525134</v>
      </c>
      <c r="AI457" s="2065">
        <f>+'17HPM_DATA_INPUT'!O466-'XX_17CK AUDITTO INPUT'!N457</f>
        <v>576349</v>
      </c>
      <c r="AJ457" s="2065">
        <f>+'17HPM_DATA_INPUT'!P466-'XX_17CK AUDITTO INPUT'!O457</f>
        <v>118397</v>
      </c>
      <c r="AK457" s="2065">
        <f>+'17HPM_DATA_INPUT'!Q466-'XX_17CK AUDITTO INPUT'!P457</f>
        <v>225704</v>
      </c>
      <c r="AL457" s="2065">
        <f>+'17HPM_DATA_INPUT'!R466-'XX_17CK AUDITTO INPUT'!Q457</f>
        <v>146616</v>
      </c>
      <c r="AM457" s="2065">
        <f>+'17HPM_DATA_INPUT'!S466-'XX_17CK AUDITTO INPUT'!R457</f>
        <v>169391</v>
      </c>
      <c r="AN457" s="2065">
        <f>+'17HPM_DATA_INPUT'!T466-'XX_17CK AUDITTO INPUT'!S457</f>
        <v>260121</v>
      </c>
      <c r="AO457" s="2065">
        <f>+'17HPM_DATA_INPUT'!U466-'XX_17CK AUDITTO INPUT'!T457</f>
        <v>181253</v>
      </c>
      <c r="AQ457" s="455" t="str">
        <f>'Departmental PL'!D470</f>
        <v>5060 REHABILITATION</v>
      </c>
    </row>
    <row r="458" spans="1:43" ht="20.25" hidden="1" customHeight="1" x14ac:dyDescent="0.25">
      <c r="A458" s="2067" t="s">
        <v>1619</v>
      </c>
      <c r="B458" s="2058" t="s">
        <v>2498</v>
      </c>
      <c r="C458" s="2060">
        <v>5976</v>
      </c>
      <c r="D458" s="2060">
        <v>6157</v>
      </c>
      <c r="E458" s="2060">
        <v>18268</v>
      </c>
      <c r="F458" s="2060">
        <v>18281</v>
      </c>
      <c r="G458" s="2060">
        <v>4247866</v>
      </c>
      <c r="H458" s="2060">
        <v>1112590</v>
      </c>
      <c r="I458" s="2060">
        <v>897652</v>
      </c>
      <c r="J458" s="2060">
        <v>235424</v>
      </c>
      <c r="K458" s="2060">
        <v>488617</v>
      </c>
      <c r="L458" s="2060">
        <v>476153</v>
      </c>
      <c r="M458" s="2060">
        <v>409035</v>
      </c>
      <c r="N458" s="2060">
        <v>-240729</v>
      </c>
      <c r="O458" s="2060">
        <v>40808</v>
      </c>
      <c r="P458" s="2060">
        <v>37563</v>
      </c>
      <c r="Q458" s="2060">
        <v>117233</v>
      </c>
      <c r="R458" s="2060">
        <v>101470</v>
      </c>
      <c r="S458" s="2060">
        <v>250994</v>
      </c>
      <c r="T458" s="2060">
        <v>-379761</v>
      </c>
      <c r="U458" s="2061" t="str">
        <f t="shared" si="7"/>
        <v>3000 BLOOD BANK</v>
      </c>
      <c r="W458" s="455" t="b">
        <f>+'17HPM_DATA_INPUT'!C467='XX_17CK AUDITTO INPUT'!U458</f>
        <v>1</v>
      </c>
      <c r="X458" s="2065">
        <f>+'17HPM_DATA_INPUT'!D467-'XX_17CK AUDITTO INPUT'!C458</f>
        <v>5801</v>
      </c>
      <c r="Y458" s="2065">
        <f>+'17HPM_DATA_INPUT'!E467-'XX_17CK AUDITTO INPUT'!D458</f>
        <v>6122</v>
      </c>
      <c r="Z458" s="2065">
        <f>+'17HPM_DATA_INPUT'!F467-'XX_17CK AUDITTO INPUT'!E458</f>
        <v>17528</v>
      </c>
      <c r="AA458" s="2065">
        <f>+'17HPM_DATA_INPUT'!G467-'XX_17CK AUDITTO INPUT'!F458</f>
        <v>18441</v>
      </c>
      <c r="AB458" s="2065">
        <f>+'17HPM_DATA_INPUT'!H467-'XX_17CK AUDITTO INPUT'!G458</f>
        <v>4083434</v>
      </c>
      <c r="AC458" s="2065">
        <f>+'17HPM_DATA_INPUT'!I467-'XX_17CK AUDITTO INPUT'!H458</f>
        <v>4346100</v>
      </c>
      <c r="AD458" s="2065">
        <f>+'17HPM_DATA_INPUT'!J467-'XX_17CK AUDITTO INPUT'!I458</f>
        <v>807077</v>
      </c>
      <c r="AE458" s="2065">
        <f>+'17HPM_DATA_INPUT'!K467-'XX_17CK AUDITTO INPUT'!J458</f>
        <v>801795</v>
      </c>
      <c r="AF458" s="2065">
        <f>+'17HPM_DATA_INPUT'!L467-'XX_17CK AUDITTO INPUT'!K458</f>
        <v>521309</v>
      </c>
      <c r="AG458" s="2065">
        <f>+'17HPM_DATA_INPUT'!M467-'XX_17CK AUDITTO INPUT'!L458</f>
        <v>477796</v>
      </c>
      <c r="AH458" s="2065">
        <f>+'17HPM_DATA_INPUT'!N467-'XX_17CK AUDITTO INPUT'!M458</f>
        <v>285768</v>
      </c>
      <c r="AI458" s="2065">
        <f>+'17HPM_DATA_INPUT'!O467-'XX_17CK AUDITTO INPUT'!N458</f>
        <v>323999</v>
      </c>
      <c r="AJ458" s="2065">
        <f>+'17HPM_DATA_INPUT'!P467-'XX_17CK AUDITTO INPUT'!O458</f>
        <v>37758</v>
      </c>
      <c r="AK458" s="2065">
        <f>+'17HPM_DATA_INPUT'!Q467-'XX_17CK AUDITTO INPUT'!P458</f>
        <v>37692</v>
      </c>
      <c r="AL458" s="2065">
        <f>+'17HPM_DATA_INPUT'!R467-'XX_17CK AUDITTO INPUT'!Q458</f>
        <v>119682</v>
      </c>
      <c r="AM458" s="2065">
        <f>+'17HPM_DATA_INPUT'!S467-'XX_17CK AUDITTO INPUT'!R458</f>
        <v>101819</v>
      </c>
      <c r="AN458" s="2065">
        <f>+'17HPM_DATA_INPUT'!T467-'XX_17CK AUDITTO INPUT'!S458</f>
        <v>128328</v>
      </c>
      <c r="AO458" s="2065">
        <f>+'17HPM_DATA_INPUT'!U467-'XX_17CK AUDITTO INPUT'!T458</f>
        <v>184486</v>
      </c>
      <c r="AQ458" s="455" t="str">
        <f>'Departmental PL'!D471</f>
        <v>5080 OCCUPATIONAL THERAPY</v>
      </c>
    </row>
    <row r="459" spans="1:43" ht="20.25" hidden="1" customHeight="1" x14ac:dyDescent="0.25">
      <c r="A459" s="2067" t="s">
        <v>1620</v>
      </c>
      <c r="B459" s="2058" t="s">
        <v>2499</v>
      </c>
      <c r="C459" s="2060">
        <v>1225</v>
      </c>
      <c r="D459" s="2060">
        <v>1067</v>
      </c>
      <c r="E459" s="2060">
        <v>8893</v>
      </c>
      <c r="F459" s="2060">
        <v>7408</v>
      </c>
      <c r="G459" s="2060">
        <v>1609811</v>
      </c>
      <c r="H459" s="2060">
        <v>731735</v>
      </c>
      <c r="I459" s="2060">
        <v>488418</v>
      </c>
      <c r="J459" s="2060">
        <v>215940</v>
      </c>
      <c r="K459" s="2060">
        <v>170606</v>
      </c>
      <c r="L459" s="2060">
        <v>131460</v>
      </c>
      <c r="M459" s="2060">
        <v>317812</v>
      </c>
      <c r="N459" s="2060">
        <v>84480</v>
      </c>
      <c r="O459" s="2060">
        <v>21842</v>
      </c>
      <c r="P459" s="2060">
        <v>18100</v>
      </c>
      <c r="Q459" s="2060">
        <v>54833</v>
      </c>
      <c r="R459" s="2060">
        <v>40004</v>
      </c>
      <c r="S459" s="2060">
        <v>241137</v>
      </c>
      <c r="T459" s="2060">
        <v>26377</v>
      </c>
      <c r="U459" s="2061" t="str">
        <f t="shared" si="7"/>
        <v>3030 HEMATOLOGY</v>
      </c>
      <c r="W459" s="455" t="b">
        <f>+'17HPM_DATA_INPUT'!C468='XX_17CK AUDITTO INPUT'!U459</f>
        <v>1</v>
      </c>
      <c r="X459" s="2065">
        <f>+'17HPM_DATA_INPUT'!D468-'XX_17CK AUDITTO INPUT'!C459</f>
        <v>1359</v>
      </c>
      <c r="Y459" s="2065">
        <f>+'17HPM_DATA_INPUT'!E468-'XX_17CK AUDITTO INPUT'!D459</f>
        <v>1236</v>
      </c>
      <c r="Z459" s="2065">
        <f>+'17HPM_DATA_INPUT'!F468-'XX_17CK AUDITTO INPUT'!E459</f>
        <v>9647</v>
      </c>
      <c r="AA459" s="2065">
        <f>+'17HPM_DATA_INPUT'!G468-'XX_17CK AUDITTO INPUT'!F459</f>
        <v>8519</v>
      </c>
      <c r="AB459" s="2065">
        <f>+'17HPM_DATA_INPUT'!H468-'XX_17CK AUDITTO INPUT'!G459</f>
        <v>1849604</v>
      </c>
      <c r="AC459" s="2065">
        <f>+'17HPM_DATA_INPUT'!I468-'XX_17CK AUDITTO INPUT'!H459</f>
        <v>1576324</v>
      </c>
      <c r="AD459" s="2065">
        <f>+'17HPM_DATA_INPUT'!J468-'XX_17CK AUDITTO INPUT'!I459</f>
        <v>592535</v>
      </c>
      <c r="AE459" s="2065">
        <f>+'17HPM_DATA_INPUT'!K468-'XX_17CK AUDITTO INPUT'!J459</f>
        <v>518343</v>
      </c>
      <c r="AF459" s="2065">
        <f>+'17HPM_DATA_INPUT'!L468-'XX_17CK AUDITTO INPUT'!K459</f>
        <v>191451</v>
      </c>
      <c r="AG459" s="2065">
        <f>+'17HPM_DATA_INPUT'!M468-'XX_17CK AUDITTO INPUT'!L459</f>
        <v>154441</v>
      </c>
      <c r="AH459" s="2065">
        <f>+'17HPM_DATA_INPUT'!N468-'XX_17CK AUDITTO INPUT'!M459</f>
        <v>401084</v>
      </c>
      <c r="AI459" s="2065">
        <f>+'17HPM_DATA_INPUT'!O468-'XX_17CK AUDITTO INPUT'!N459</f>
        <v>363902</v>
      </c>
      <c r="AJ459" s="2065">
        <f>+'17HPM_DATA_INPUT'!P468-'XX_17CK AUDITTO INPUT'!O459</f>
        <v>22720</v>
      </c>
      <c r="AK459" s="2065">
        <f>+'17HPM_DATA_INPUT'!Q468-'XX_17CK AUDITTO INPUT'!P459</f>
        <v>21264</v>
      </c>
      <c r="AL459" s="2065">
        <f>+'17HPM_DATA_INPUT'!R468-'XX_17CK AUDITTO INPUT'!Q459</f>
        <v>58562</v>
      </c>
      <c r="AM459" s="2065">
        <f>+'17HPM_DATA_INPUT'!S468-'XX_17CK AUDITTO INPUT'!R459</f>
        <v>46997</v>
      </c>
      <c r="AN459" s="2065">
        <f>+'17HPM_DATA_INPUT'!T468-'XX_17CK AUDITTO INPUT'!S459</f>
        <v>319802</v>
      </c>
      <c r="AO459" s="2065">
        <f>+'17HPM_DATA_INPUT'!U468-'XX_17CK AUDITTO INPUT'!T459</f>
        <v>295640</v>
      </c>
      <c r="AQ459" s="455" t="str">
        <f>'Departmental PL'!D472</f>
        <v>5100 O/P REHAB - SMH</v>
      </c>
    </row>
    <row r="460" spans="1:43" ht="20.25" hidden="1" customHeight="1" x14ac:dyDescent="0.25">
      <c r="A460" s="2109" t="s">
        <v>1798</v>
      </c>
      <c r="B460" s="2058" t="s">
        <v>2500</v>
      </c>
      <c r="C460" s="2060">
        <v>813</v>
      </c>
      <c r="D460" s="2060">
        <v>737</v>
      </c>
      <c r="E460" s="2060">
        <v>1096</v>
      </c>
      <c r="F460" s="2060">
        <v>973</v>
      </c>
      <c r="G460" s="2060">
        <v>561285</v>
      </c>
      <c r="H460" s="2060">
        <v>492976</v>
      </c>
      <c r="I460" s="2060">
        <v>160247</v>
      </c>
      <c r="J460" s="2060">
        <v>135764</v>
      </c>
      <c r="K460" s="2060">
        <v>199215</v>
      </c>
      <c r="L460" s="2060">
        <v>175183</v>
      </c>
      <c r="M460" s="2060">
        <v>-38967</v>
      </c>
      <c r="N460" s="2060">
        <v>-39419</v>
      </c>
      <c r="O460" s="2060">
        <v>2983</v>
      </c>
      <c r="P460" s="2060">
        <v>2534</v>
      </c>
      <c r="Q460" s="2060">
        <v>74330</v>
      </c>
      <c r="R460" s="2060">
        <v>61574</v>
      </c>
      <c r="S460" s="2060">
        <v>-116281</v>
      </c>
      <c r="T460" s="2060">
        <v>-103527</v>
      </c>
      <c r="U460" s="2061" t="str">
        <f t="shared" si="7"/>
        <v>3040 MOLECULAR DIAGNOSTIC LAB</v>
      </c>
      <c r="W460" s="455" t="b">
        <f>+'17HPM_DATA_INPUT'!C469='XX_17CK AUDITTO INPUT'!U460</f>
        <v>1</v>
      </c>
      <c r="X460" s="2065">
        <f>+'17HPM_DATA_INPUT'!D469-'XX_17CK AUDITTO INPUT'!C460</f>
        <v>785</v>
      </c>
      <c r="Y460" s="2065">
        <f>+'17HPM_DATA_INPUT'!E469-'XX_17CK AUDITTO INPUT'!D460</f>
        <v>792</v>
      </c>
      <c r="Z460" s="2065">
        <f>+'17HPM_DATA_INPUT'!F469-'XX_17CK AUDITTO INPUT'!E460</f>
        <v>1024</v>
      </c>
      <c r="AA460" s="2065">
        <f>+'17HPM_DATA_INPUT'!G469-'XX_17CK AUDITTO INPUT'!F460</f>
        <v>1058</v>
      </c>
      <c r="AB460" s="2065">
        <f>+'17HPM_DATA_INPUT'!H469-'XX_17CK AUDITTO INPUT'!G460</f>
        <v>579309</v>
      </c>
      <c r="AC460" s="2065">
        <f>+'17HPM_DATA_INPUT'!I469-'XX_17CK AUDITTO INPUT'!H460</f>
        <v>531429</v>
      </c>
      <c r="AD460" s="2065">
        <f>+'17HPM_DATA_INPUT'!J469-'XX_17CK AUDITTO INPUT'!I460</f>
        <v>155060</v>
      </c>
      <c r="AE460" s="2065">
        <f>+'17HPM_DATA_INPUT'!K469-'XX_17CK AUDITTO INPUT'!J460</f>
        <v>151663</v>
      </c>
      <c r="AF460" s="2065">
        <f>+'17HPM_DATA_INPUT'!L469-'XX_17CK AUDITTO INPUT'!K460</f>
        <v>142745</v>
      </c>
      <c r="AG460" s="2065">
        <f>+'17HPM_DATA_INPUT'!M469-'XX_17CK AUDITTO INPUT'!L460</f>
        <v>199984</v>
      </c>
      <c r="AH460" s="2065">
        <f>+'17HPM_DATA_INPUT'!N469-'XX_17CK AUDITTO INPUT'!M460</f>
        <v>12314</v>
      </c>
      <c r="AI460" s="2065">
        <f>+'17HPM_DATA_INPUT'!O469-'XX_17CK AUDITTO INPUT'!N460</f>
        <v>-48321</v>
      </c>
      <c r="AJ460" s="2065">
        <f>+'17HPM_DATA_INPUT'!P469-'XX_17CK AUDITTO INPUT'!O460</f>
        <v>63202</v>
      </c>
      <c r="AK460" s="2065">
        <f>+'17HPM_DATA_INPUT'!Q469-'XX_17CK AUDITTO INPUT'!P460</f>
        <v>2892</v>
      </c>
      <c r="AL460" s="2065">
        <f>+'17HPM_DATA_INPUT'!R469-'XX_17CK AUDITTO INPUT'!Q460</f>
        <v>69585</v>
      </c>
      <c r="AM460" s="2065">
        <f>+'17HPM_DATA_INPUT'!S469-'XX_17CK AUDITTO INPUT'!R460</f>
        <v>70291</v>
      </c>
      <c r="AN460" s="2065">
        <f>+'17HPM_DATA_INPUT'!T469-'XX_17CK AUDITTO INPUT'!S460</f>
        <v>-120472</v>
      </c>
      <c r="AO460" s="2065">
        <f>+'17HPM_DATA_INPUT'!U469-'XX_17CK AUDITTO INPUT'!T460</f>
        <v>-121504</v>
      </c>
      <c r="AQ460" s="455" t="str">
        <f>'Departmental PL'!D473</f>
        <v>5110 O/P REHAB - CLCRS</v>
      </c>
    </row>
    <row r="461" spans="1:43" ht="20.25" hidden="1" customHeight="1" x14ac:dyDescent="0.25">
      <c r="A461" s="2067" t="s">
        <v>1622</v>
      </c>
      <c r="B461" s="2058" t="s">
        <v>2501</v>
      </c>
      <c r="C461" s="2060">
        <v>205994</v>
      </c>
      <c r="D461" s="2060">
        <v>209815</v>
      </c>
      <c r="E461" s="2060">
        <v>506157</v>
      </c>
      <c r="F461" s="2060">
        <v>520938</v>
      </c>
      <c r="G461" s="2060">
        <v>23437639</v>
      </c>
      <c r="H461" s="2060">
        <v>24368248</v>
      </c>
      <c r="I461" s="2060">
        <v>5952309</v>
      </c>
      <c r="J461" s="2060">
        <v>6276102</v>
      </c>
      <c r="K461" s="2060">
        <v>2358229</v>
      </c>
      <c r="L461" s="2060">
        <v>2281846</v>
      </c>
      <c r="M461" s="2060">
        <v>3594081</v>
      </c>
      <c r="N461" s="2060">
        <v>3994256</v>
      </c>
      <c r="O461" s="2060">
        <v>1951949</v>
      </c>
      <c r="P461" s="2060">
        <v>1780218</v>
      </c>
      <c r="Q461" s="2060">
        <v>1095053</v>
      </c>
      <c r="R461" s="2060">
        <v>960591</v>
      </c>
      <c r="S461" s="2060">
        <v>547079</v>
      </c>
      <c r="T461" s="2060">
        <v>1253448</v>
      </c>
      <c r="U461" s="2061" t="str">
        <f t="shared" si="7"/>
        <v>3060 CLINICAL CHEM</v>
      </c>
      <c r="W461" s="455" t="b">
        <f>+'17HPM_DATA_INPUT'!C470='XX_17CK AUDITTO INPUT'!U461</f>
        <v>1</v>
      </c>
      <c r="X461" s="2065">
        <f>+'17HPM_DATA_INPUT'!D470-'XX_17CK AUDITTO INPUT'!C461</f>
        <v>193842</v>
      </c>
      <c r="Y461" s="2065">
        <f>+'17HPM_DATA_INPUT'!E470-'XX_17CK AUDITTO INPUT'!D461</f>
        <v>213401</v>
      </c>
      <c r="Z461" s="2065">
        <f>+'17HPM_DATA_INPUT'!F470-'XX_17CK AUDITTO INPUT'!E461</f>
        <v>453926</v>
      </c>
      <c r="AA461" s="2065">
        <f>+'17HPM_DATA_INPUT'!G470-'XX_17CK AUDITTO INPUT'!F461</f>
        <v>528686</v>
      </c>
      <c r="AB461" s="2065">
        <f>+'17HPM_DATA_INPUT'!H470-'XX_17CK AUDITTO INPUT'!G461</f>
        <v>23714331</v>
      </c>
      <c r="AC461" s="2065">
        <f>+'17HPM_DATA_INPUT'!I470-'XX_17CK AUDITTO INPUT'!H461</f>
        <v>24322212</v>
      </c>
      <c r="AD461" s="2065">
        <f>+'17HPM_DATA_INPUT'!J470-'XX_17CK AUDITTO INPUT'!I461</f>
        <v>4823493</v>
      </c>
      <c r="AE461" s="2065">
        <f>+'17HPM_DATA_INPUT'!K470-'XX_17CK AUDITTO INPUT'!J461</f>
        <v>6267738</v>
      </c>
      <c r="AF461" s="2065">
        <f>+'17HPM_DATA_INPUT'!L470-'XX_17CK AUDITTO INPUT'!K461</f>
        <v>2338594</v>
      </c>
      <c r="AG461" s="2065">
        <f>+'17HPM_DATA_INPUT'!M470-'XX_17CK AUDITTO INPUT'!L461</f>
        <v>2771629</v>
      </c>
      <c r="AH461" s="2065">
        <f>+'17HPM_DATA_INPUT'!N470-'XX_17CK AUDITTO INPUT'!M461</f>
        <v>2484899</v>
      </c>
      <c r="AI461" s="2065">
        <f>+'17HPM_DATA_INPUT'!O470-'XX_17CK AUDITTO INPUT'!N461</f>
        <v>3496110</v>
      </c>
      <c r="AJ461" s="2065">
        <f>+'17HPM_DATA_INPUT'!P470-'XX_17CK AUDITTO INPUT'!O461</f>
        <v>286023</v>
      </c>
      <c r="AK461" s="2065">
        <f>+'17HPM_DATA_INPUT'!Q470-'XX_17CK AUDITTO INPUT'!P461</f>
        <v>2162330</v>
      </c>
      <c r="AL461" s="2065">
        <f>+'17HPM_DATA_INPUT'!R470-'XX_17CK AUDITTO INPUT'!Q461</f>
        <v>711133</v>
      </c>
      <c r="AM461" s="2065">
        <f>+'17HPM_DATA_INPUT'!S470-'XX_17CK AUDITTO INPUT'!R461</f>
        <v>1166775</v>
      </c>
      <c r="AN461" s="2065">
        <f>+'17HPM_DATA_INPUT'!T470-'XX_17CK AUDITTO INPUT'!S461</f>
        <v>1487742</v>
      </c>
      <c r="AO461" s="2065">
        <f>+'17HPM_DATA_INPUT'!U470-'XX_17CK AUDITTO INPUT'!T461</f>
        <v>167004</v>
      </c>
      <c r="AQ461" s="455" t="str">
        <f>'Departmental PL'!D474</f>
        <v>6240 PHYSICAL THERAPY</v>
      </c>
    </row>
    <row r="462" spans="1:43" ht="20.25" hidden="1" customHeight="1" x14ac:dyDescent="0.25">
      <c r="A462" s="2067" t="s">
        <v>1623</v>
      </c>
      <c r="B462" s="2058" t="s">
        <v>2502</v>
      </c>
      <c r="C462" s="2060">
        <v>156547</v>
      </c>
      <c r="D462" s="2060">
        <v>145289</v>
      </c>
      <c r="E462" s="2060">
        <v>453710</v>
      </c>
      <c r="F462" s="2060">
        <v>410856</v>
      </c>
      <c r="G462" s="2060">
        <v>18568743</v>
      </c>
      <c r="H462" s="2060">
        <v>20321486</v>
      </c>
      <c r="I462" s="2060">
        <v>4634841</v>
      </c>
      <c r="J462" s="2060">
        <v>5042266</v>
      </c>
      <c r="K462" s="2060">
        <v>1395390</v>
      </c>
      <c r="L462" s="2060">
        <v>1388776</v>
      </c>
      <c r="M462" s="2060">
        <v>3239452</v>
      </c>
      <c r="N462" s="2060">
        <v>3653490</v>
      </c>
      <c r="O462" s="2060">
        <v>1345061</v>
      </c>
      <c r="P462" s="2060">
        <v>1234980</v>
      </c>
      <c r="Q462" s="2060">
        <v>645814</v>
      </c>
      <c r="R462" s="2060">
        <v>593197</v>
      </c>
      <c r="S462" s="2060">
        <v>1248577</v>
      </c>
      <c r="T462" s="2060">
        <v>1825312</v>
      </c>
      <c r="U462" s="2061" t="str">
        <f t="shared" si="7"/>
        <v>3070 OP LAB - RIDGELAND</v>
      </c>
      <c r="W462" s="455" t="b">
        <f>+'17HPM_DATA_INPUT'!C471='XX_17CK AUDITTO INPUT'!U462</f>
        <v>1</v>
      </c>
      <c r="X462" s="2065">
        <f>+'17HPM_DATA_INPUT'!D471-'XX_17CK AUDITTO INPUT'!C462</f>
        <v>175919</v>
      </c>
      <c r="Y462" s="2065">
        <f>+'17HPM_DATA_INPUT'!E471-'XX_17CK AUDITTO INPUT'!D462</f>
        <v>149729</v>
      </c>
      <c r="Z462" s="2065">
        <f>+'17HPM_DATA_INPUT'!F471-'XX_17CK AUDITTO INPUT'!E462</f>
        <v>517853</v>
      </c>
      <c r="AA462" s="2065">
        <f>+'17HPM_DATA_INPUT'!G471-'XX_17CK AUDITTO INPUT'!F462</f>
        <v>434755</v>
      </c>
      <c r="AB462" s="2065">
        <f>+'17HPM_DATA_INPUT'!H471-'XX_17CK AUDITTO INPUT'!G462</f>
        <v>22159043</v>
      </c>
      <c r="AC462" s="2065">
        <f>+'17HPM_DATA_INPUT'!I471-'XX_17CK AUDITTO INPUT'!H462</f>
        <v>17785341</v>
      </c>
      <c r="AD462" s="2065">
        <f>+'17HPM_DATA_INPUT'!J471-'XX_17CK AUDITTO INPUT'!I462</f>
        <v>4768336</v>
      </c>
      <c r="AE462" s="2065">
        <f>+'17HPM_DATA_INPUT'!K471-'XX_17CK AUDITTO INPUT'!J462</f>
        <v>4553483</v>
      </c>
      <c r="AF462" s="2065">
        <f>+'17HPM_DATA_INPUT'!L471-'XX_17CK AUDITTO INPUT'!K462</f>
        <v>1310121</v>
      </c>
      <c r="AG462" s="2065">
        <f>+'17HPM_DATA_INPUT'!M471-'XX_17CK AUDITTO INPUT'!L462</f>
        <v>1460321</v>
      </c>
      <c r="AH462" s="2065">
        <f>+'17HPM_DATA_INPUT'!N471-'XX_17CK AUDITTO INPUT'!M462</f>
        <v>3458214</v>
      </c>
      <c r="AI462" s="2065">
        <f>+'17HPM_DATA_INPUT'!O471-'XX_17CK AUDITTO INPUT'!N462</f>
        <v>3093162</v>
      </c>
      <c r="AJ462" s="2065">
        <f>+'17HPM_DATA_INPUT'!P471-'XX_17CK AUDITTO INPUT'!O462</f>
        <v>1435662</v>
      </c>
      <c r="AK462" s="2065">
        <f>+'17HPM_DATA_INPUT'!Q471-'XX_17CK AUDITTO INPUT'!P462</f>
        <v>1298601</v>
      </c>
      <c r="AL462" s="2065">
        <f>+'17HPM_DATA_INPUT'!R471-'XX_17CK AUDITTO INPUT'!Q462</f>
        <v>679313</v>
      </c>
      <c r="AM462" s="2065">
        <f>+'17HPM_DATA_INPUT'!S471-'XX_17CK AUDITTO INPUT'!R462</f>
        <v>623757</v>
      </c>
      <c r="AN462" s="2065">
        <f>+'17HPM_DATA_INPUT'!T471-'XX_17CK AUDITTO INPUT'!S462</f>
        <v>1343240</v>
      </c>
      <c r="AO462" s="2065">
        <f>+'17HPM_DATA_INPUT'!U471-'XX_17CK AUDITTO INPUT'!T462</f>
        <v>1170805</v>
      </c>
      <c r="AQ462" s="455" t="str">
        <f>'Departmental PL'!D475</f>
        <v>6250 JCC/YMCA PHYSICAL THERAPY</v>
      </c>
    </row>
    <row r="463" spans="1:43" ht="20.25" hidden="1" customHeight="1" x14ac:dyDescent="0.25">
      <c r="A463" s="2097" t="s">
        <v>1624</v>
      </c>
      <c r="B463" s="2058" t="s">
        <v>2503</v>
      </c>
      <c r="C463" s="2060">
        <v>5639</v>
      </c>
      <c r="D463" s="2060">
        <v>4930</v>
      </c>
      <c r="E463" s="2060">
        <v>5466</v>
      </c>
      <c r="F463" s="2060">
        <v>4676</v>
      </c>
      <c r="G463" s="2060">
        <v>202394</v>
      </c>
      <c r="H463" s="2060">
        <v>110506</v>
      </c>
      <c r="I463" s="2060">
        <v>48779</v>
      </c>
      <c r="J463" s="2060">
        <v>27105</v>
      </c>
      <c r="K463" s="2060">
        <v>194013</v>
      </c>
      <c r="L463" s="2060">
        <v>172116</v>
      </c>
      <c r="M463" s="2060">
        <v>-145233</v>
      </c>
      <c r="N463" s="2060">
        <v>-145011</v>
      </c>
      <c r="O463" s="2060">
        <v>0</v>
      </c>
      <c r="P463" s="2060">
        <v>0</v>
      </c>
      <c r="Q463" s="2060">
        <v>65206</v>
      </c>
      <c r="R463" s="2060">
        <v>50741</v>
      </c>
      <c r="S463" s="2060">
        <v>-210440</v>
      </c>
      <c r="T463" s="2060">
        <v>-195753</v>
      </c>
      <c r="U463" s="2061" t="str">
        <f t="shared" si="7"/>
        <v>3150 POINT-OF-CARE TESTING</v>
      </c>
      <c r="W463" s="455" t="b">
        <f>+'17HPM_DATA_INPUT'!C472='XX_17CK AUDITTO INPUT'!U463</f>
        <v>1</v>
      </c>
      <c r="X463" s="2065">
        <f>+'17HPM_DATA_INPUT'!D472-'XX_17CK AUDITTO INPUT'!C463</f>
        <v>5658</v>
      </c>
      <c r="Y463" s="2065">
        <f>+'17HPM_DATA_INPUT'!E472-'XX_17CK AUDITTO INPUT'!D463</f>
        <v>5637</v>
      </c>
      <c r="Z463" s="2065">
        <f>+'17HPM_DATA_INPUT'!F472-'XX_17CK AUDITTO INPUT'!E463</f>
        <v>5577</v>
      </c>
      <c r="AA463" s="2065">
        <f>+'17HPM_DATA_INPUT'!G472-'XX_17CK AUDITTO INPUT'!F463</f>
        <v>5424</v>
      </c>
      <c r="AB463" s="2065">
        <f>+'17HPM_DATA_INPUT'!H472-'XX_17CK AUDITTO INPUT'!G463</f>
        <v>218886</v>
      </c>
      <c r="AC463" s="2065">
        <f>+'17HPM_DATA_INPUT'!I472-'XX_17CK AUDITTO INPUT'!H463</f>
        <v>198902</v>
      </c>
      <c r="AD463" s="2065">
        <f>+'17HPM_DATA_INPUT'!J472-'XX_17CK AUDITTO INPUT'!I463</f>
        <v>51294</v>
      </c>
      <c r="AE463" s="2065">
        <f>+'17HPM_DATA_INPUT'!K472-'XX_17CK AUDITTO INPUT'!J463</f>
        <v>47386</v>
      </c>
      <c r="AF463" s="2065">
        <f>+'17HPM_DATA_INPUT'!L472-'XX_17CK AUDITTO INPUT'!K463</f>
        <v>212634</v>
      </c>
      <c r="AG463" s="2065">
        <f>+'17HPM_DATA_INPUT'!M472-'XX_17CK AUDITTO INPUT'!L463</f>
        <v>203935</v>
      </c>
      <c r="AH463" s="2065">
        <f>+'17HPM_DATA_INPUT'!N472-'XX_17CK AUDITTO INPUT'!M463</f>
        <v>-161341</v>
      </c>
      <c r="AI463" s="2065">
        <f>+'17HPM_DATA_INPUT'!O472-'XX_17CK AUDITTO INPUT'!N463</f>
        <v>-156549</v>
      </c>
      <c r="AJ463" s="2065">
        <f>+'17HPM_DATA_INPUT'!P472-'XX_17CK AUDITTO INPUT'!O463</f>
        <v>1</v>
      </c>
      <c r="AK463" s="2065">
        <f>+'17HPM_DATA_INPUT'!Q472-'XX_17CK AUDITTO INPUT'!P463</f>
        <v>0</v>
      </c>
      <c r="AL463" s="2065">
        <f>+'17HPM_DATA_INPUT'!R472-'XX_17CK AUDITTO INPUT'!Q463</f>
        <v>58958</v>
      </c>
      <c r="AM463" s="2065">
        <f>+'17HPM_DATA_INPUT'!S472-'XX_17CK AUDITTO INPUT'!R463</f>
        <v>60122</v>
      </c>
      <c r="AN463" s="2065">
        <f>+'17HPM_DATA_INPUT'!T472-'XX_17CK AUDITTO INPUT'!S463</f>
        <v>-220299</v>
      </c>
      <c r="AO463" s="2065">
        <f>+'17HPM_DATA_INPUT'!U472-'XX_17CK AUDITTO INPUT'!T463</f>
        <v>-216671</v>
      </c>
      <c r="AQ463" s="455" t="str">
        <f>'Departmental PL'!D476</f>
        <v>6260 PHYSICAL THREAPY 2180 CLINTON</v>
      </c>
    </row>
    <row r="464" spans="1:43" ht="20.25" hidden="1" customHeight="1" x14ac:dyDescent="0.25">
      <c r="A464" s="2067" t="s">
        <v>1625</v>
      </c>
      <c r="B464" s="2058" t="s">
        <v>2504</v>
      </c>
      <c r="C464" s="2060">
        <v>30071</v>
      </c>
      <c r="D464" s="2060">
        <v>18852</v>
      </c>
      <c r="E464" s="2060">
        <v>50026</v>
      </c>
      <c r="F464" s="2060">
        <v>37247</v>
      </c>
      <c r="G464" s="2060">
        <v>6274236</v>
      </c>
      <c r="H464" s="2060">
        <v>5429263</v>
      </c>
      <c r="I464" s="2060">
        <v>1442135</v>
      </c>
      <c r="J464" s="2060">
        <v>1234309</v>
      </c>
      <c r="K464" s="2060">
        <v>2209176</v>
      </c>
      <c r="L464" s="2060">
        <v>2298737</v>
      </c>
      <c r="M464" s="2060">
        <v>-767041</v>
      </c>
      <c r="N464" s="2060">
        <v>-1064428</v>
      </c>
      <c r="O464" s="2060">
        <v>153551</v>
      </c>
      <c r="P464" s="2060">
        <v>111292</v>
      </c>
      <c r="Q464" s="2060">
        <v>297859</v>
      </c>
      <c r="R464" s="2060">
        <v>295108</v>
      </c>
      <c r="S464" s="2060">
        <v>-1218451</v>
      </c>
      <c r="T464" s="2060">
        <v>-1470828</v>
      </c>
      <c r="U464" s="2061" t="str">
        <f t="shared" si="7"/>
        <v>3160 REFERENCE LAB</v>
      </c>
      <c r="W464" s="455" t="b">
        <f>+'17HPM_DATA_INPUT'!C473='XX_17CK AUDITTO INPUT'!U464</f>
        <v>1</v>
      </c>
      <c r="X464" s="2065">
        <f>+'17HPM_DATA_INPUT'!D473-'XX_17CK AUDITTO INPUT'!C464</f>
        <v>22715</v>
      </c>
      <c r="Y464" s="2065">
        <f>+'17HPM_DATA_INPUT'!E473-'XX_17CK AUDITTO INPUT'!D464</f>
        <v>28355</v>
      </c>
      <c r="Z464" s="2065">
        <f>+'17HPM_DATA_INPUT'!F473-'XX_17CK AUDITTO INPUT'!E464</f>
        <v>43803</v>
      </c>
      <c r="AA464" s="2065">
        <f>+'17HPM_DATA_INPUT'!G473-'XX_17CK AUDITTO INPUT'!F464</f>
        <v>50102</v>
      </c>
      <c r="AB464" s="2065">
        <f>+'17HPM_DATA_INPUT'!H473-'XX_17CK AUDITTO INPUT'!G464</f>
        <v>5447552</v>
      </c>
      <c r="AC464" s="2065">
        <f>+'17HPM_DATA_INPUT'!I473-'XX_17CK AUDITTO INPUT'!H464</f>
        <v>5975006</v>
      </c>
      <c r="AD464" s="2065">
        <f>+'17HPM_DATA_INPUT'!J473-'XX_17CK AUDITTO INPUT'!I464</f>
        <v>1176300</v>
      </c>
      <c r="AE464" s="2065">
        <f>+'17HPM_DATA_INPUT'!K473-'XX_17CK AUDITTO INPUT'!J464</f>
        <v>1526183</v>
      </c>
      <c r="AF464" s="2065">
        <f>+'17HPM_DATA_INPUT'!L473-'XX_17CK AUDITTO INPUT'!K464</f>
        <v>2762571</v>
      </c>
      <c r="AG464" s="2065">
        <f>+'17HPM_DATA_INPUT'!M473-'XX_17CK AUDITTO INPUT'!L464</f>
        <v>3102894</v>
      </c>
      <c r="AH464" s="2065">
        <f>+'17HPM_DATA_INPUT'!N473-'XX_17CK AUDITTO INPUT'!M464</f>
        <v>-1586271</v>
      </c>
      <c r="AI464" s="2065">
        <f>+'17HPM_DATA_INPUT'!O473-'XX_17CK AUDITTO INPUT'!N464</f>
        <v>-1576711</v>
      </c>
      <c r="AJ464" s="2065">
        <f>+'17HPM_DATA_INPUT'!P473-'XX_17CK AUDITTO INPUT'!O464</f>
        <v>19893</v>
      </c>
      <c r="AK464" s="2065">
        <f>+'17HPM_DATA_INPUT'!Q473-'XX_17CK AUDITTO INPUT'!P464</f>
        <v>150225</v>
      </c>
      <c r="AL464" s="2065">
        <f>+'17HPM_DATA_INPUT'!R473-'XX_17CK AUDITTO INPUT'!Q464</f>
        <v>342876</v>
      </c>
      <c r="AM464" s="2065">
        <f>+'17HPM_DATA_INPUT'!S473-'XX_17CK AUDITTO INPUT'!R464</f>
        <v>398344</v>
      </c>
      <c r="AN464" s="2065">
        <f>+'17HPM_DATA_INPUT'!T473-'XX_17CK AUDITTO INPUT'!S464</f>
        <v>-1949040</v>
      </c>
      <c r="AO464" s="2065">
        <f>+'17HPM_DATA_INPUT'!U473-'XX_17CK AUDITTO INPUT'!T464</f>
        <v>-2125280</v>
      </c>
      <c r="AQ464" s="455" t="str">
        <f>'Departmental PL'!D477</f>
        <v>6300 OPD O/P OCC THERAPY</v>
      </c>
    </row>
    <row r="465" spans="1:43" ht="20.25" hidden="1" customHeight="1" x14ac:dyDescent="0.25">
      <c r="A465" s="2067" t="s">
        <v>1626</v>
      </c>
      <c r="B465" s="2058" t="s">
        <v>2505</v>
      </c>
      <c r="C465" s="2060">
        <v>266007</v>
      </c>
      <c r="D465" s="2060">
        <v>261328</v>
      </c>
      <c r="E465" s="2060">
        <v>313384</v>
      </c>
      <c r="F465" s="2060">
        <v>307159</v>
      </c>
      <c r="G465" s="2060">
        <v>2660411</v>
      </c>
      <c r="H465" s="2060">
        <v>4444742</v>
      </c>
      <c r="I465" s="2060">
        <v>590093</v>
      </c>
      <c r="J465" s="2060">
        <v>980797</v>
      </c>
      <c r="K465" s="2060">
        <v>3729999</v>
      </c>
      <c r="L465" s="2060">
        <v>3435824</v>
      </c>
      <c r="M465" s="2060">
        <v>-3139906</v>
      </c>
      <c r="N465" s="2060">
        <v>-2455027</v>
      </c>
      <c r="O465" s="2060">
        <v>934768</v>
      </c>
      <c r="P465" s="2060">
        <v>917407</v>
      </c>
      <c r="Q465" s="2060">
        <v>922252</v>
      </c>
      <c r="R465" s="2060">
        <v>794032</v>
      </c>
      <c r="S465" s="2060">
        <v>-4996926</v>
      </c>
      <c r="T465" s="2060">
        <v>-4166466</v>
      </c>
      <c r="U465" s="2061" t="str">
        <f t="shared" si="7"/>
        <v>3180 LSS-PHLEBOTOMY</v>
      </c>
      <c r="W465" s="455" t="b">
        <f>+'17HPM_DATA_INPUT'!C474='XX_17CK AUDITTO INPUT'!U465</f>
        <v>1</v>
      </c>
      <c r="X465" s="2065">
        <f>+'17HPM_DATA_INPUT'!D474-'XX_17CK AUDITTO INPUT'!C465</f>
        <v>270988</v>
      </c>
      <c r="Y465" s="2065">
        <f>+'17HPM_DATA_INPUT'!E474-'XX_17CK AUDITTO INPUT'!D465</f>
        <v>265664</v>
      </c>
      <c r="Z465" s="2065">
        <f>+'17HPM_DATA_INPUT'!F474-'XX_17CK AUDITTO INPUT'!E465</f>
        <v>314287</v>
      </c>
      <c r="AA465" s="2065">
        <f>+'17HPM_DATA_INPUT'!G474-'XX_17CK AUDITTO INPUT'!F465</f>
        <v>313472</v>
      </c>
      <c r="AB465" s="2065">
        <f>+'17HPM_DATA_INPUT'!H474-'XX_17CK AUDITTO INPUT'!G465</f>
        <v>2593121</v>
      </c>
      <c r="AC465" s="2065">
        <f>+'17HPM_DATA_INPUT'!I474-'XX_17CK AUDITTO INPUT'!H465</f>
        <v>2662413</v>
      </c>
      <c r="AD465" s="2065">
        <f>+'17HPM_DATA_INPUT'!J474-'XX_17CK AUDITTO INPUT'!I465</f>
        <v>524970</v>
      </c>
      <c r="AE465" s="2065">
        <f>+'17HPM_DATA_INPUT'!K474-'XX_17CK AUDITTO INPUT'!J465</f>
        <v>658714</v>
      </c>
      <c r="AF465" s="2065">
        <f>+'17HPM_DATA_INPUT'!L474-'XX_17CK AUDITTO INPUT'!K465</f>
        <v>3550332</v>
      </c>
      <c r="AG465" s="2065">
        <f>+'17HPM_DATA_INPUT'!M474-'XX_17CK AUDITTO INPUT'!L465</f>
        <v>3496859</v>
      </c>
      <c r="AH465" s="2065">
        <f>+'17HPM_DATA_INPUT'!N474-'XX_17CK AUDITTO INPUT'!M465</f>
        <v>-3025361</v>
      </c>
      <c r="AI465" s="2065">
        <f>+'17HPM_DATA_INPUT'!O474-'XX_17CK AUDITTO INPUT'!N465</f>
        <v>-2838145</v>
      </c>
      <c r="AJ465" s="2065">
        <f>+'17HPM_DATA_INPUT'!P474-'XX_17CK AUDITTO INPUT'!O465</f>
        <v>292486</v>
      </c>
      <c r="AK465" s="2065">
        <f>+'17HPM_DATA_INPUT'!Q474-'XX_17CK AUDITTO INPUT'!P465</f>
        <v>933704</v>
      </c>
      <c r="AL465" s="2065">
        <f>+'17HPM_DATA_INPUT'!R474-'XX_17CK AUDITTO INPUT'!Q465</f>
        <v>785958</v>
      </c>
      <c r="AM465" s="2065">
        <f>+'17HPM_DATA_INPUT'!S474-'XX_17CK AUDITTO INPUT'!R465</f>
        <v>808138</v>
      </c>
      <c r="AN465" s="2065">
        <f>+'17HPM_DATA_INPUT'!T474-'XX_17CK AUDITTO INPUT'!S465</f>
        <v>-4103805</v>
      </c>
      <c r="AO465" s="2065">
        <f>+'17HPM_DATA_INPUT'!U474-'XX_17CK AUDITTO INPUT'!T465</f>
        <v>-4579988</v>
      </c>
      <c r="AQ465" s="455" t="str">
        <f>'Departmental PL'!D478</f>
        <v>Total OBS</v>
      </c>
    </row>
    <row r="466" spans="1:43" ht="20.25" hidden="1" customHeight="1" x14ac:dyDescent="0.25">
      <c r="A466" s="2067" t="s">
        <v>1627</v>
      </c>
      <c r="B466" s="2058" t="s">
        <v>2506</v>
      </c>
      <c r="C466" s="2060">
        <v>49223</v>
      </c>
      <c r="D466" s="2060">
        <v>59396</v>
      </c>
      <c r="E466" s="2060">
        <v>48949</v>
      </c>
      <c r="F466" s="2060">
        <v>62446</v>
      </c>
      <c r="G466" s="2060">
        <v>5575871</v>
      </c>
      <c r="H466" s="2060">
        <v>7492802</v>
      </c>
      <c r="I466" s="2060">
        <v>1348621</v>
      </c>
      <c r="J466" s="2060">
        <v>1834433</v>
      </c>
      <c r="K466" s="2060">
        <v>412167</v>
      </c>
      <c r="L466" s="2060">
        <v>488619</v>
      </c>
      <c r="M466" s="2060">
        <v>936454</v>
      </c>
      <c r="N466" s="2060">
        <v>1345814</v>
      </c>
      <c r="O466" s="2060">
        <v>134517</v>
      </c>
      <c r="P466" s="2060">
        <v>173002</v>
      </c>
      <c r="Q466" s="2060">
        <v>222277</v>
      </c>
      <c r="R466" s="2060">
        <v>246676</v>
      </c>
      <c r="S466" s="2060">
        <v>579660</v>
      </c>
      <c r="T466" s="2060">
        <v>926136</v>
      </c>
      <c r="U466" s="2061" t="str">
        <f t="shared" si="7"/>
        <v>3200 TOXICOLOGY LAB</v>
      </c>
      <c r="W466" s="455" t="b">
        <f>+'17HPM_DATA_INPUT'!C475='XX_17CK AUDITTO INPUT'!U466</f>
        <v>1</v>
      </c>
      <c r="X466" s="2065">
        <f>+'17HPM_DATA_INPUT'!D475-'XX_17CK AUDITTO INPUT'!C466</f>
        <v>58565</v>
      </c>
      <c r="Y466" s="2065">
        <f>+'17HPM_DATA_INPUT'!E475-'XX_17CK AUDITTO INPUT'!D466</f>
        <v>52822</v>
      </c>
      <c r="Z466" s="2065">
        <f>+'17HPM_DATA_INPUT'!F475-'XX_17CK AUDITTO INPUT'!E466</f>
        <v>52691</v>
      </c>
      <c r="AA466" s="2065">
        <f>+'17HPM_DATA_INPUT'!G475-'XX_17CK AUDITTO INPUT'!F466</f>
        <v>53252</v>
      </c>
      <c r="AB466" s="2065">
        <f>+'17HPM_DATA_INPUT'!H475-'XX_17CK AUDITTO INPUT'!G466</f>
        <v>6329582</v>
      </c>
      <c r="AC466" s="2065">
        <f>+'17HPM_DATA_INPUT'!I475-'XX_17CK AUDITTO INPUT'!H466</f>
        <v>6099344</v>
      </c>
      <c r="AD466" s="2065">
        <f>+'17HPM_DATA_INPUT'!J475-'XX_17CK AUDITTO INPUT'!I466</f>
        <v>1435753</v>
      </c>
      <c r="AE466" s="2065">
        <f>+'17HPM_DATA_INPUT'!K475-'XX_17CK AUDITTO INPUT'!J466</f>
        <v>1582264</v>
      </c>
      <c r="AF466" s="2065">
        <f>+'17HPM_DATA_INPUT'!L475-'XX_17CK AUDITTO INPUT'!K466</f>
        <v>423688</v>
      </c>
      <c r="AG466" s="2065">
        <f>+'17HPM_DATA_INPUT'!M475-'XX_17CK AUDITTO INPUT'!L466</f>
        <v>510482</v>
      </c>
      <c r="AH466" s="2065">
        <f>+'17HPM_DATA_INPUT'!N475-'XX_17CK AUDITTO INPUT'!M466</f>
        <v>1012065</v>
      </c>
      <c r="AI466" s="2065">
        <f>+'17HPM_DATA_INPUT'!O475-'XX_17CK AUDITTO INPUT'!N466</f>
        <v>1071782</v>
      </c>
      <c r="AJ466" s="2065">
        <f>+'17HPM_DATA_INPUT'!P475-'XX_17CK AUDITTO INPUT'!O466</f>
        <v>595722</v>
      </c>
      <c r="AK466" s="2065">
        <f>+'17HPM_DATA_INPUT'!Q475-'XX_17CK AUDITTO INPUT'!P466</f>
        <v>180742</v>
      </c>
      <c r="AL466" s="2065">
        <f>+'17HPM_DATA_INPUT'!R475-'XX_17CK AUDITTO INPUT'!Q466</f>
        <v>270969</v>
      </c>
      <c r="AM466" s="2065">
        <f>+'17HPM_DATA_INPUT'!S475-'XX_17CK AUDITTO INPUT'!R466</f>
        <v>257713</v>
      </c>
      <c r="AN466" s="2065">
        <f>+'17HPM_DATA_INPUT'!T475-'XX_17CK AUDITTO INPUT'!S466</f>
        <v>145374</v>
      </c>
      <c r="AO466" s="2065">
        <f>+'17HPM_DATA_INPUT'!U475-'XX_17CK AUDITTO INPUT'!T466</f>
        <v>633327</v>
      </c>
      <c r="AQ466" s="455">
        <f>'Departmental PL'!D479</f>
        <v>0</v>
      </c>
    </row>
    <row r="467" spans="1:43" ht="20.25" hidden="1" customHeight="1" x14ac:dyDescent="0.25">
      <c r="A467" s="2067" t="s">
        <v>1628</v>
      </c>
      <c r="B467" s="2058" t="s">
        <v>2507</v>
      </c>
      <c r="C467" s="2060">
        <v>61</v>
      </c>
      <c r="D467" s="2060">
        <v>51</v>
      </c>
      <c r="E467" s="2060">
        <v>122</v>
      </c>
      <c r="F467" s="2060">
        <v>102</v>
      </c>
      <c r="G467" s="2060">
        <v>70211</v>
      </c>
      <c r="H467" s="2060">
        <v>101949</v>
      </c>
      <c r="I467" s="2060">
        <v>24848</v>
      </c>
      <c r="J467" s="2060">
        <v>35145</v>
      </c>
      <c r="K467" s="2060">
        <v>16786</v>
      </c>
      <c r="L467" s="2060">
        <v>7070</v>
      </c>
      <c r="M467" s="2060">
        <v>8062</v>
      </c>
      <c r="N467" s="2060">
        <v>28075</v>
      </c>
      <c r="O467" s="2060">
        <v>185</v>
      </c>
      <c r="P467" s="2060">
        <v>146</v>
      </c>
      <c r="Q467" s="2060">
        <v>12904</v>
      </c>
      <c r="R467" s="2060">
        <v>5359</v>
      </c>
      <c r="S467" s="2060">
        <v>-5027</v>
      </c>
      <c r="T467" s="2060">
        <v>22570</v>
      </c>
      <c r="U467" s="2061" t="str">
        <f t="shared" si="7"/>
        <v>3220 AP-AUTOPSY</v>
      </c>
      <c r="W467" s="455" t="b">
        <f>+'17HPM_DATA_INPUT'!C476='XX_17CK AUDITTO INPUT'!U467</f>
        <v>1</v>
      </c>
      <c r="X467" s="2065">
        <f>+'17HPM_DATA_INPUT'!D476-'XX_17CK AUDITTO INPUT'!C467</f>
        <v>57</v>
      </c>
      <c r="Y467" s="2065">
        <f>+'17HPM_DATA_INPUT'!E476-'XX_17CK AUDITTO INPUT'!D467</f>
        <v>70</v>
      </c>
      <c r="Z467" s="2065">
        <f>+'17HPM_DATA_INPUT'!F476-'XX_17CK AUDITTO INPUT'!E467</f>
        <v>114</v>
      </c>
      <c r="AA467" s="2065">
        <f>+'17HPM_DATA_INPUT'!G476-'XX_17CK AUDITTO INPUT'!F467</f>
        <v>140</v>
      </c>
      <c r="AB467" s="2065">
        <f>+'17HPM_DATA_INPUT'!H476-'XX_17CK AUDITTO INPUT'!G467</f>
        <v>68343</v>
      </c>
      <c r="AC467" s="2065">
        <f>+'17HPM_DATA_INPUT'!I476-'XX_17CK AUDITTO INPUT'!H467</f>
        <v>80570</v>
      </c>
      <c r="AD467" s="2065">
        <f>+'17HPM_DATA_INPUT'!J476-'XX_17CK AUDITTO INPUT'!I467</f>
        <v>27162</v>
      </c>
      <c r="AE467" s="2065">
        <f>+'17HPM_DATA_INPUT'!K476-'XX_17CK AUDITTO INPUT'!J467</f>
        <v>23057</v>
      </c>
      <c r="AF467" s="2065">
        <f>+'17HPM_DATA_INPUT'!L476-'XX_17CK AUDITTO INPUT'!K467</f>
        <v>20262</v>
      </c>
      <c r="AG467" s="2065">
        <f>+'17HPM_DATA_INPUT'!M476-'XX_17CK AUDITTO INPUT'!L467</f>
        <v>9704</v>
      </c>
      <c r="AH467" s="2065">
        <f>+'17HPM_DATA_INPUT'!N476-'XX_17CK AUDITTO INPUT'!M467</f>
        <v>6900</v>
      </c>
      <c r="AI467" s="2065">
        <f>+'17HPM_DATA_INPUT'!O476-'XX_17CK AUDITTO INPUT'!N467</f>
        <v>13353</v>
      </c>
      <c r="AJ467" s="2065">
        <f>+'17HPM_DATA_INPUT'!P476-'XX_17CK AUDITTO INPUT'!O467</f>
        <v>188</v>
      </c>
      <c r="AK467" s="2065">
        <f>+'17HPM_DATA_INPUT'!Q476-'XX_17CK AUDITTO INPUT'!P467</f>
        <v>201</v>
      </c>
      <c r="AL467" s="2065">
        <f>+'17HPM_DATA_INPUT'!R476-'XX_17CK AUDITTO INPUT'!Q467</f>
        <v>28736</v>
      </c>
      <c r="AM467" s="2065">
        <f>+'17HPM_DATA_INPUT'!S476-'XX_17CK AUDITTO INPUT'!R467</f>
        <v>7355</v>
      </c>
      <c r="AN467" s="2065">
        <f>+'17HPM_DATA_INPUT'!T476-'XX_17CK AUDITTO INPUT'!S467</f>
        <v>-22024</v>
      </c>
      <c r="AO467" s="2065">
        <f>+'17HPM_DATA_INPUT'!U476-'XX_17CK AUDITTO INPUT'!T467</f>
        <v>5797</v>
      </c>
      <c r="AQ467" s="455" t="str">
        <f>'Departmental PL'!D480</f>
        <v xml:space="preserve">TOTAL 009 Rehabilitation </v>
      </c>
    </row>
    <row r="468" spans="1:43" ht="20.25" hidden="1" customHeight="1" x14ac:dyDescent="0.25">
      <c r="A468" s="2067" t="s">
        <v>1629</v>
      </c>
      <c r="B468" s="2058" t="s">
        <v>2508</v>
      </c>
      <c r="C468" s="2060">
        <v>16701</v>
      </c>
      <c r="D468" s="2060">
        <v>15647</v>
      </c>
      <c r="E468" s="2060">
        <v>50149</v>
      </c>
      <c r="F468" s="2060">
        <v>46558</v>
      </c>
      <c r="G468" s="2060">
        <v>7565752</v>
      </c>
      <c r="H468" s="2060">
        <v>7308190</v>
      </c>
      <c r="I468" s="2060">
        <v>2187398</v>
      </c>
      <c r="J468" s="2060">
        <v>2113172</v>
      </c>
      <c r="K468" s="2060">
        <v>684101</v>
      </c>
      <c r="L468" s="2060">
        <v>643890</v>
      </c>
      <c r="M468" s="2060">
        <v>1503297</v>
      </c>
      <c r="N468" s="2060">
        <v>1469282</v>
      </c>
      <c r="O468" s="2060">
        <v>61141</v>
      </c>
      <c r="P468" s="2060">
        <v>60580</v>
      </c>
      <c r="Q468" s="2060">
        <v>335181</v>
      </c>
      <c r="R468" s="2060">
        <v>330169</v>
      </c>
      <c r="S468" s="2060">
        <v>1106975</v>
      </c>
      <c r="T468" s="2060">
        <v>1078533</v>
      </c>
      <c r="U468" s="2061" t="str">
        <f t="shared" si="7"/>
        <v>3240 AP-SURGPATH</v>
      </c>
      <c r="W468" s="455" t="b">
        <f>+'17HPM_DATA_INPUT'!C477='XX_17CK AUDITTO INPUT'!U468</f>
        <v>1</v>
      </c>
      <c r="X468" s="2065">
        <f>+'17HPM_DATA_INPUT'!D477-'XX_17CK AUDITTO INPUT'!C468</f>
        <v>17134</v>
      </c>
      <c r="Y468" s="2065">
        <f>+'17HPM_DATA_INPUT'!E477-'XX_17CK AUDITTO INPUT'!D468</f>
        <v>16250</v>
      </c>
      <c r="Z468" s="2065">
        <f>+'17HPM_DATA_INPUT'!F477-'XX_17CK AUDITTO INPUT'!E468</f>
        <v>51832</v>
      </c>
      <c r="AA468" s="2065">
        <f>+'17HPM_DATA_INPUT'!G477-'XX_17CK AUDITTO INPUT'!F468</f>
        <v>48611</v>
      </c>
      <c r="AB468" s="2065">
        <f>+'17HPM_DATA_INPUT'!H477-'XX_17CK AUDITTO INPUT'!G468</f>
        <v>8139376</v>
      </c>
      <c r="AC468" s="2065">
        <f>+'17HPM_DATA_INPUT'!I477-'XX_17CK AUDITTO INPUT'!H468</f>
        <v>7255265</v>
      </c>
      <c r="AD468" s="2065">
        <f>+'17HPM_DATA_INPUT'!J477-'XX_17CK AUDITTO INPUT'!I468</f>
        <v>2272794</v>
      </c>
      <c r="AE468" s="2065">
        <f>+'17HPM_DATA_INPUT'!K477-'XX_17CK AUDITTO INPUT'!J468</f>
        <v>2440882</v>
      </c>
      <c r="AF468" s="2065">
        <f>+'17HPM_DATA_INPUT'!L477-'XX_17CK AUDITTO INPUT'!K468</f>
        <v>717249</v>
      </c>
      <c r="AG468" s="2065">
        <f>+'17HPM_DATA_INPUT'!M477-'XX_17CK AUDITTO INPUT'!L468</f>
        <v>673536</v>
      </c>
      <c r="AH468" s="2065">
        <f>+'17HPM_DATA_INPUT'!N477-'XX_17CK AUDITTO INPUT'!M468</f>
        <v>1555545</v>
      </c>
      <c r="AI468" s="2065">
        <f>+'17HPM_DATA_INPUT'!O477-'XX_17CK AUDITTO INPUT'!N468</f>
        <v>1767346</v>
      </c>
      <c r="AJ468" s="2065">
        <f>+'17HPM_DATA_INPUT'!P477-'XX_17CK AUDITTO INPUT'!O468</f>
        <v>61716</v>
      </c>
      <c r="AK468" s="2065">
        <f>+'17HPM_DATA_INPUT'!Q477-'XX_17CK AUDITTO INPUT'!P468</f>
        <v>63369</v>
      </c>
      <c r="AL468" s="2065">
        <f>+'17HPM_DATA_INPUT'!R477-'XX_17CK AUDITTO INPUT'!Q468</f>
        <v>268322</v>
      </c>
      <c r="AM468" s="2065">
        <f>+'17HPM_DATA_INPUT'!S477-'XX_17CK AUDITTO INPUT'!R468</f>
        <v>345370</v>
      </c>
      <c r="AN468" s="2065">
        <f>+'17HPM_DATA_INPUT'!T477-'XX_17CK AUDITTO INPUT'!S468</f>
        <v>1225507</v>
      </c>
      <c r="AO468" s="2065">
        <f>+'17HPM_DATA_INPUT'!U477-'XX_17CK AUDITTO INPUT'!T468</f>
        <v>1358607</v>
      </c>
      <c r="AQ468" s="455">
        <f>'Departmental PL'!D481</f>
        <v>0</v>
      </c>
    </row>
    <row r="469" spans="1:43" ht="20.25" hidden="1" customHeight="1" x14ac:dyDescent="0.25">
      <c r="A469" s="2067" t="s">
        <v>1630</v>
      </c>
      <c r="B469" s="2058" t="s">
        <v>2509</v>
      </c>
      <c r="C469" s="2060">
        <v>17863</v>
      </c>
      <c r="D469" s="2060">
        <v>17822</v>
      </c>
      <c r="E469" s="2060">
        <v>24191</v>
      </c>
      <c r="F469" s="2060">
        <v>23616</v>
      </c>
      <c r="G469" s="2060">
        <v>2367478</v>
      </c>
      <c r="H469" s="2060">
        <v>2504335</v>
      </c>
      <c r="I469" s="2060">
        <v>712448</v>
      </c>
      <c r="J469" s="2060">
        <v>749562</v>
      </c>
      <c r="K469" s="2060">
        <v>458153</v>
      </c>
      <c r="L469" s="2060">
        <v>483031</v>
      </c>
      <c r="M469" s="2060">
        <v>254295</v>
      </c>
      <c r="N469" s="2060">
        <v>266532</v>
      </c>
      <c r="O469" s="2060">
        <v>52442</v>
      </c>
      <c r="P469" s="2060">
        <v>54679</v>
      </c>
      <c r="Q469" s="2060">
        <v>159994</v>
      </c>
      <c r="R469" s="2060">
        <v>158047</v>
      </c>
      <c r="S469" s="2060">
        <v>41859</v>
      </c>
      <c r="T469" s="2060">
        <v>53806</v>
      </c>
      <c r="U469" s="2061" t="str">
        <f t="shared" si="7"/>
        <v>3260 AP-CYTOPATH</v>
      </c>
      <c r="W469" s="455" t="b">
        <f>+'17HPM_DATA_INPUT'!C478='XX_17CK AUDITTO INPUT'!U469</f>
        <v>1</v>
      </c>
      <c r="X469" s="2065">
        <f>+'17HPM_DATA_INPUT'!D478-'XX_17CK AUDITTO INPUT'!C469</f>
        <v>17953</v>
      </c>
      <c r="Y469" s="2065">
        <f>+'17HPM_DATA_INPUT'!E478-'XX_17CK AUDITTO INPUT'!D469</f>
        <v>18868</v>
      </c>
      <c r="Z469" s="2065">
        <f>+'17HPM_DATA_INPUT'!F478-'XX_17CK AUDITTO INPUT'!E469</f>
        <v>24972</v>
      </c>
      <c r="AA469" s="2065">
        <f>+'17HPM_DATA_INPUT'!G478-'XX_17CK AUDITTO INPUT'!F469</f>
        <v>25193</v>
      </c>
      <c r="AB469" s="2065">
        <f>+'17HPM_DATA_INPUT'!H478-'XX_17CK AUDITTO INPUT'!G469</f>
        <v>2549407</v>
      </c>
      <c r="AC469" s="2065">
        <f>+'17HPM_DATA_INPUT'!I478-'XX_17CK AUDITTO INPUT'!H469</f>
        <v>2461634</v>
      </c>
      <c r="AD469" s="2065">
        <f>+'17HPM_DATA_INPUT'!J478-'XX_17CK AUDITTO INPUT'!I469</f>
        <v>732637</v>
      </c>
      <c r="AE469" s="2065">
        <f>+'17HPM_DATA_INPUT'!K478-'XX_17CK AUDITTO INPUT'!J469</f>
        <v>862490</v>
      </c>
      <c r="AF469" s="2065">
        <f>+'17HPM_DATA_INPUT'!L478-'XX_17CK AUDITTO INPUT'!K469</f>
        <v>507132</v>
      </c>
      <c r="AG469" s="2065">
        <f>+'17HPM_DATA_INPUT'!M478-'XX_17CK AUDITTO INPUT'!L469</f>
        <v>504566</v>
      </c>
      <c r="AH469" s="2065">
        <f>+'17HPM_DATA_INPUT'!N478-'XX_17CK AUDITTO INPUT'!M469</f>
        <v>225505</v>
      </c>
      <c r="AI469" s="2065">
        <f>+'17HPM_DATA_INPUT'!O478-'XX_17CK AUDITTO INPUT'!N469</f>
        <v>357923</v>
      </c>
      <c r="AJ469" s="2065">
        <f>+'17HPM_DATA_INPUT'!P478-'XX_17CK AUDITTO INPUT'!O469</f>
        <v>51668</v>
      </c>
      <c r="AK469" s="2065">
        <f>+'17HPM_DATA_INPUT'!Q478-'XX_17CK AUDITTO INPUT'!P469</f>
        <v>57118</v>
      </c>
      <c r="AL469" s="2065">
        <f>+'17HPM_DATA_INPUT'!R478-'XX_17CK AUDITTO INPUT'!Q469</f>
        <v>167063</v>
      </c>
      <c r="AM469" s="2065">
        <f>+'17HPM_DATA_INPUT'!S478-'XX_17CK AUDITTO INPUT'!R469</f>
        <v>165093</v>
      </c>
      <c r="AN469" s="2065">
        <f>+'17HPM_DATA_INPUT'!T478-'XX_17CK AUDITTO INPUT'!S469</f>
        <v>6774</v>
      </c>
      <c r="AO469" s="2065">
        <f>+'17HPM_DATA_INPUT'!U478-'XX_17CK AUDITTO INPUT'!T469</f>
        <v>135712</v>
      </c>
      <c r="AQ469" s="455" t="str">
        <f>'Departmental PL'!D482</f>
        <v>010 Radiology</v>
      </c>
    </row>
    <row r="470" spans="1:43" ht="20.25" hidden="1" customHeight="1" x14ac:dyDescent="0.25">
      <c r="A470" s="2067" t="s">
        <v>1631</v>
      </c>
      <c r="B470" s="2058" t="s">
        <v>2510</v>
      </c>
      <c r="C470" s="2060">
        <v>2279</v>
      </c>
      <c r="D470" s="2060">
        <v>1645</v>
      </c>
      <c r="E470" s="2060">
        <v>13431</v>
      </c>
      <c r="F470" s="2060">
        <v>10396</v>
      </c>
      <c r="G470" s="2060">
        <v>2894694</v>
      </c>
      <c r="H470" s="2060">
        <v>1008832</v>
      </c>
      <c r="I470" s="2060">
        <v>899772</v>
      </c>
      <c r="J470" s="2060">
        <v>308553</v>
      </c>
      <c r="K470" s="2060">
        <v>245733</v>
      </c>
      <c r="L470" s="2060">
        <v>204472</v>
      </c>
      <c r="M470" s="2060">
        <v>654039</v>
      </c>
      <c r="N470" s="2060">
        <v>104081</v>
      </c>
      <c r="O470" s="2060">
        <v>20986</v>
      </c>
      <c r="P470" s="2060">
        <v>16853</v>
      </c>
      <c r="Q470" s="2060">
        <v>60666</v>
      </c>
      <c r="R470" s="2060">
        <v>45168</v>
      </c>
      <c r="S470" s="2060">
        <v>572387</v>
      </c>
      <c r="T470" s="2060">
        <v>42060</v>
      </c>
      <c r="U470" s="2061" t="str">
        <f t="shared" si="7"/>
        <v>3280 AP-IMMUNOPATH</v>
      </c>
      <c r="W470" s="455" t="b">
        <f>+'17HPM_DATA_INPUT'!C479='XX_17CK AUDITTO INPUT'!U470</f>
        <v>1</v>
      </c>
      <c r="X470" s="2065">
        <f>+'17HPM_DATA_INPUT'!D479-'XX_17CK AUDITTO INPUT'!C470</f>
        <v>2746</v>
      </c>
      <c r="Y470" s="2065">
        <f>+'17HPM_DATA_INPUT'!E479-'XX_17CK AUDITTO INPUT'!D470</f>
        <v>1864</v>
      </c>
      <c r="Z470" s="2065">
        <f>+'17HPM_DATA_INPUT'!F479-'XX_17CK AUDITTO INPUT'!E470</f>
        <v>16313</v>
      </c>
      <c r="AA470" s="2065">
        <f>+'17HPM_DATA_INPUT'!G479-'XX_17CK AUDITTO INPUT'!F470</f>
        <v>12050</v>
      </c>
      <c r="AB470" s="2065">
        <f>+'17HPM_DATA_INPUT'!H479-'XX_17CK AUDITTO INPUT'!G470</f>
        <v>3801290</v>
      </c>
      <c r="AC470" s="2065">
        <f>+'17HPM_DATA_INPUT'!I479-'XX_17CK AUDITTO INPUT'!H470</f>
        <v>2478191</v>
      </c>
      <c r="AD470" s="2065">
        <f>+'17HPM_DATA_INPUT'!J479-'XX_17CK AUDITTO INPUT'!I470</f>
        <v>1156600</v>
      </c>
      <c r="AE470" s="2065">
        <f>+'17HPM_DATA_INPUT'!K479-'XX_17CK AUDITTO INPUT'!J470</f>
        <v>784282</v>
      </c>
      <c r="AF470" s="2065">
        <f>+'17HPM_DATA_INPUT'!L479-'XX_17CK AUDITTO INPUT'!K470</f>
        <v>233839</v>
      </c>
      <c r="AG470" s="2065">
        <f>+'17HPM_DATA_INPUT'!M479-'XX_17CK AUDITTO INPUT'!L470</f>
        <v>233853</v>
      </c>
      <c r="AH470" s="2065">
        <f>+'17HPM_DATA_INPUT'!N479-'XX_17CK AUDITTO INPUT'!M470</f>
        <v>922761</v>
      </c>
      <c r="AI470" s="2065">
        <f>+'17HPM_DATA_INPUT'!O479-'XX_17CK AUDITTO INPUT'!N470</f>
        <v>550429</v>
      </c>
      <c r="AJ470" s="2065">
        <f>+'17HPM_DATA_INPUT'!P479-'XX_17CK AUDITTO INPUT'!O470</f>
        <v>24325</v>
      </c>
      <c r="AK470" s="2065">
        <f>+'17HPM_DATA_INPUT'!Q479-'XX_17CK AUDITTO INPUT'!P470</f>
        <v>19274</v>
      </c>
      <c r="AL470" s="2065">
        <f>+'17HPM_DATA_INPUT'!R479-'XX_17CK AUDITTO INPUT'!Q470</f>
        <v>67364</v>
      </c>
      <c r="AM470" s="2065">
        <f>+'17HPM_DATA_INPUT'!S479-'XX_17CK AUDITTO INPUT'!R470</f>
        <v>51658</v>
      </c>
      <c r="AN470" s="2065">
        <f>+'17HPM_DATA_INPUT'!T479-'XX_17CK AUDITTO INPUT'!S470</f>
        <v>831072</v>
      </c>
      <c r="AO470" s="2065">
        <f>+'17HPM_DATA_INPUT'!U479-'XX_17CK AUDITTO INPUT'!T470</f>
        <v>479497</v>
      </c>
      <c r="AQ470" s="455" t="str">
        <f>'Departmental PL'!D483</f>
        <v>4000 ULTRASOUND</v>
      </c>
    </row>
    <row r="471" spans="1:43" ht="20.25" hidden="1" customHeight="1" x14ac:dyDescent="0.25">
      <c r="A471" s="2067" t="s">
        <v>1632</v>
      </c>
      <c r="B471" s="2058" t="s">
        <v>2511</v>
      </c>
      <c r="C471" s="2060">
        <v>109</v>
      </c>
      <c r="D471" s="2060">
        <v>161</v>
      </c>
      <c r="E471" s="2060">
        <v>936</v>
      </c>
      <c r="F471" s="2060">
        <v>1860</v>
      </c>
      <c r="G471" s="2060">
        <v>195029</v>
      </c>
      <c r="H471" s="2060">
        <v>315656</v>
      </c>
      <c r="I471" s="2060">
        <v>77895</v>
      </c>
      <c r="J471" s="2060">
        <v>134750</v>
      </c>
      <c r="K471" s="2060">
        <v>22173</v>
      </c>
      <c r="L471" s="2060">
        <v>41602</v>
      </c>
      <c r="M471" s="2060">
        <v>55723</v>
      </c>
      <c r="N471" s="2060">
        <v>93148</v>
      </c>
      <c r="O471" s="2060">
        <v>1077</v>
      </c>
      <c r="P471" s="2060">
        <v>2551</v>
      </c>
      <c r="Q471" s="2060">
        <v>9954</v>
      </c>
      <c r="R471" s="2060">
        <v>20176</v>
      </c>
      <c r="S471" s="2060">
        <v>44692</v>
      </c>
      <c r="T471" s="2060">
        <v>70421</v>
      </c>
      <c r="U471" s="2061" t="str">
        <f t="shared" si="7"/>
        <v>3300 AP-NEUROPATH</v>
      </c>
      <c r="W471" s="455" t="b">
        <f>+'17HPM_DATA_INPUT'!C480='XX_17CK AUDITTO INPUT'!U471</f>
        <v>1</v>
      </c>
      <c r="X471" s="2065">
        <f>+'17HPM_DATA_INPUT'!D480-'XX_17CK AUDITTO INPUT'!C471</f>
        <v>120</v>
      </c>
      <c r="Y471" s="2065">
        <f>+'17HPM_DATA_INPUT'!E480-'XX_17CK AUDITTO INPUT'!D471</f>
        <v>128</v>
      </c>
      <c r="Z471" s="2065">
        <f>+'17HPM_DATA_INPUT'!F480-'XX_17CK AUDITTO INPUT'!E471</f>
        <v>1147</v>
      </c>
      <c r="AA471" s="2065">
        <f>+'17HPM_DATA_INPUT'!G480-'XX_17CK AUDITTO INPUT'!F471</f>
        <v>1255</v>
      </c>
      <c r="AB471" s="2065">
        <f>+'17HPM_DATA_INPUT'!H480-'XX_17CK AUDITTO INPUT'!G471</f>
        <v>244654</v>
      </c>
      <c r="AC471" s="2065">
        <f>+'17HPM_DATA_INPUT'!I480-'XX_17CK AUDITTO INPUT'!H471</f>
        <v>266913</v>
      </c>
      <c r="AD471" s="2065">
        <f>+'17HPM_DATA_INPUT'!J480-'XX_17CK AUDITTO INPUT'!I471</f>
        <v>105456</v>
      </c>
      <c r="AE471" s="2065">
        <f>+'17HPM_DATA_INPUT'!K480-'XX_17CK AUDITTO INPUT'!J471</f>
        <v>101904</v>
      </c>
      <c r="AF471" s="2065">
        <f>+'17HPM_DATA_INPUT'!L480-'XX_17CK AUDITTO INPUT'!K471</f>
        <v>29197</v>
      </c>
      <c r="AG471" s="2065">
        <f>+'17HPM_DATA_INPUT'!M480-'XX_17CK AUDITTO INPUT'!L471</f>
        <v>28837</v>
      </c>
      <c r="AH471" s="2065">
        <f>+'17HPM_DATA_INPUT'!N480-'XX_17CK AUDITTO INPUT'!M471</f>
        <v>76258</v>
      </c>
      <c r="AI471" s="2065">
        <f>+'17HPM_DATA_INPUT'!O480-'XX_17CK AUDITTO INPUT'!N471</f>
        <v>73067</v>
      </c>
      <c r="AJ471" s="2065">
        <f>+'17HPM_DATA_INPUT'!P480-'XX_17CK AUDITTO INPUT'!O471</f>
        <v>1307</v>
      </c>
      <c r="AK471" s="2065">
        <f>+'17HPM_DATA_INPUT'!Q480-'XX_17CK AUDITTO INPUT'!P471</f>
        <v>1769</v>
      </c>
      <c r="AL471" s="2065">
        <f>+'17HPM_DATA_INPUT'!R480-'XX_17CK AUDITTO INPUT'!Q471</f>
        <v>12478</v>
      </c>
      <c r="AM471" s="2065">
        <f>+'17HPM_DATA_INPUT'!S480-'XX_17CK AUDITTO INPUT'!R471</f>
        <v>13985</v>
      </c>
      <c r="AN471" s="2065">
        <f>+'17HPM_DATA_INPUT'!T480-'XX_17CK AUDITTO INPUT'!S471</f>
        <v>62472</v>
      </c>
      <c r="AO471" s="2065">
        <f>+'17HPM_DATA_INPUT'!U480-'XX_17CK AUDITTO INPUT'!T471</f>
        <v>57313</v>
      </c>
      <c r="AQ471" s="455" t="str">
        <f>'Departmental PL'!D484</f>
        <v>4020 CT SCANS</v>
      </c>
    </row>
    <row r="472" spans="1:43" ht="20.25" hidden="1" customHeight="1" x14ac:dyDescent="0.25">
      <c r="A472" s="2067" t="s">
        <v>1633</v>
      </c>
      <c r="B472" s="2058" t="s">
        <v>2512</v>
      </c>
      <c r="C472" s="2060">
        <v>2659</v>
      </c>
      <c r="D472" s="2060">
        <v>2494</v>
      </c>
      <c r="E472" s="2060">
        <v>4999</v>
      </c>
      <c r="F472" s="2060">
        <v>4854</v>
      </c>
      <c r="G472" s="2060">
        <v>309854</v>
      </c>
      <c r="H472" s="2060">
        <v>307572</v>
      </c>
      <c r="I472" s="2060">
        <v>67787</v>
      </c>
      <c r="J472" s="2060">
        <v>66278</v>
      </c>
      <c r="K472" s="2060">
        <v>131798</v>
      </c>
      <c r="L472" s="2060">
        <v>157177</v>
      </c>
      <c r="M472" s="2060">
        <v>-64011</v>
      </c>
      <c r="N472" s="2060">
        <v>-90899</v>
      </c>
      <c r="O472" s="2060">
        <v>15563</v>
      </c>
      <c r="P472" s="2060">
        <v>15028</v>
      </c>
      <c r="Q472" s="2060">
        <v>46743</v>
      </c>
      <c r="R472" s="2060">
        <v>49166</v>
      </c>
      <c r="S472" s="2060">
        <v>-126317</v>
      </c>
      <c r="T472" s="2060">
        <v>-155093</v>
      </c>
      <c r="U472" s="2061" t="str">
        <f t="shared" si="7"/>
        <v>3320 BIO GENETICS LAB</v>
      </c>
      <c r="W472" s="455" t="b">
        <f>+'17HPM_DATA_INPUT'!C481='XX_17CK AUDITTO INPUT'!U472</f>
        <v>1</v>
      </c>
      <c r="X472" s="2065">
        <f>+'17HPM_DATA_INPUT'!D481-'XX_17CK AUDITTO INPUT'!C472</f>
        <v>2338</v>
      </c>
      <c r="Y472" s="2065">
        <f>+'17HPM_DATA_INPUT'!E481-'XX_17CK AUDITTO INPUT'!D472</f>
        <v>2942</v>
      </c>
      <c r="Z472" s="2065">
        <f>+'17HPM_DATA_INPUT'!F481-'XX_17CK AUDITTO INPUT'!E472</f>
        <v>4312</v>
      </c>
      <c r="AA472" s="2065">
        <f>+'17HPM_DATA_INPUT'!G481-'XX_17CK AUDITTO INPUT'!F472</f>
        <v>5641</v>
      </c>
      <c r="AB472" s="2065">
        <f>+'17HPM_DATA_INPUT'!H481-'XX_17CK AUDITTO INPUT'!G472</f>
        <v>281477</v>
      </c>
      <c r="AC472" s="2065">
        <f>+'17HPM_DATA_INPUT'!I481-'XX_17CK AUDITTO INPUT'!H472</f>
        <v>354616</v>
      </c>
      <c r="AD472" s="2065">
        <f>+'17HPM_DATA_INPUT'!J481-'XX_17CK AUDITTO INPUT'!I472</f>
        <v>59681</v>
      </c>
      <c r="AE472" s="2065">
        <f>+'17HPM_DATA_INPUT'!K481-'XX_17CK AUDITTO INPUT'!J472</f>
        <v>83404</v>
      </c>
      <c r="AF472" s="2065">
        <f>+'17HPM_DATA_INPUT'!L481-'XX_17CK AUDITTO INPUT'!K472</f>
        <v>148551</v>
      </c>
      <c r="AG472" s="2065">
        <f>+'17HPM_DATA_INPUT'!M481-'XX_17CK AUDITTO INPUT'!L472</f>
        <v>170935</v>
      </c>
      <c r="AH472" s="2065">
        <f>+'17HPM_DATA_INPUT'!N481-'XX_17CK AUDITTO INPUT'!M472</f>
        <v>-88870</v>
      </c>
      <c r="AI472" s="2065">
        <f>+'17HPM_DATA_INPUT'!O481-'XX_17CK AUDITTO INPUT'!N472</f>
        <v>-87531</v>
      </c>
      <c r="AJ472" s="2065">
        <f>+'17HPM_DATA_INPUT'!P481-'XX_17CK AUDITTO INPUT'!O472</f>
        <v>13165</v>
      </c>
      <c r="AK472" s="2065">
        <f>+'17HPM_DATA_INPUT'!Q481-'XX_17CK AUDITTO INPUT'!P472</f>
        <v>16344</v>
      </c>
      <c r="AL472" s="2065">
        <f>+'17HPM_DATA_INPUT'!R481-'XX_17CK AUDITTO INPUT'!Q472</f>
        <v>49917</v>
      </c>
      <c r="AM472" s="2065">
        <f>+'17HPM_DATA_INPUT'!S481-'XX_17CK AUDITTO INPUT'!R472</f>
        <v>53470</v>
      </c>
      <c r="AN472" s="2065">
        <f>+'17HPM_DATA_INPUT'!T481-'XX_17CK AUDITTO INPUT'!S472</f>
        <v>-151951</v>
      </c>
      <c r="AO472" s="2065">
        <f>+'17HPM_DATA_INPUT'!U481-'XX_17CK AUDITTO INPUT'!T472</f>
        <v>-157344</v>
      </c>
      <c r="AQ472" s="455" t="str">
        <f>'Departmental PL'!D485</f>
        <v>4040 DIAGNOSTIC X-RAY</v>
      </c>
    </row>
    <row r="473" spans="1:43" ht="20.25" hidden="1" customHeight="1" x14ac:dyDescent="0.25">
      <c r="A473" s="2067" t="s">
        <v>1634</v>
      </c>
      <c r="B473" s="2058" t="s">
        <v>2513</v>
      </c>
      <c r="C473" s="2060">
        <v>676</v>
      </c>
      <c r="D473" s="2060">
        <v>648</v>
      </c>
      <c r="E473" s="2060">
        <v>3821</v>
      </c>
      <c r="F473" s="2060">
        <v>3554</v>
      </c>
      <c r="G473" s="2060">
        <v>1013648</v>
      </c>
      <c r="H473" s="2060">
        <v>1289537</v>
      </c>
      <c r="I473" s="2060">
        <v>240098</v>
      </c>
      <c r="J473" s="2060">
        <v>307112</v>
      </c>
      <c r="K473" s="2060">
        <v>558977</v>
      </c>
      <c r="L473" s="2060">
        <v>586521</v>
      </c>
      <c r="M473" s="2060">
        <v>-318880</v>
      </c>
      <c r="N473" s="2060">
        <v>-279409</v>
      </c>
      <c r="O473" s="2060">
        <v>12656</v>
      </c>
      <c r="P473" s="2060">
        <v>12141</v>
      </c>
      <c r="Q473" s="2060">
        <v>132981</v>
      </c>
      <c r="R473" s="2060">
        <v>130499</v>
      </c>
      <c r="S473" s="2060">
        <v>-464516</v>
      </c>
      <c r="T473" s="2060">
        <v>-422048</v>
      </c>
      <c r="U473" s="2061" t="str">
        <f t="shared" si="7"/>
        <v>3330 CYTOGENETICS LAB</v>
      </c>
      <c r="W473" s="455" t="b">
        <f>+'17HPM_DATA_INPUT'!C482='XX_17CK AUDITTO INPUT'!U473</f>
        <v>1</v>
      </c>
      <c r="X473" s="2065">
        <f>+'17HPM_DATA_INPUT'!D482-'XX_17CK AUDITTO INPUT'!C473</f>
        <v>656</v>
      </c>
      <c r="Y473" s="2065">
        <f>+'17HPM_DATA_INPUT'!E482-'XX_17CK AUDITTO INPUT'!D473</f>
        <v>657</v>
      </c>
      <c r="Z473" s="2065">
        <f>+'17HPM_DATA_INPUT'!F482-'XX_17CK AUDITTO INPUT'!E473</f>
        <v>3456</v>
      </c>
      <c r="AA473" s="2065">
        <f>+'17HPM_DATA_INPUT'!G482-'XX_17CK AUDITTO INPUT'!F473</f>
        <v>3372</v>
      </c>
      <c r="AB473" s="2065">
        <f>+'17HPM_DATA_INPUT'!H482-'XX_17CK AUDITTO INPUT'!G473</f>
        <v>975323</v>
      </c>
      <c r="AC473" s="2065">
        <f>+'17HPM_DATA_INPUT'!I482-'XX_17CK AUDITTO INPUT'!H473</f>
        <v>902533</v>
      </c>
      <c r="AD473" s="2065">
        <f>+'17HPM_DATA_INPUT'!J482-'XX_17CK AUDITTO INPUT'!I473</f>
        <v>236817</v>
      </c>
      <c r="AE473" s="2065">
        <f>+'17HPM_DATA_INPUT'!K482-'XX_17CK AUDITTO INPUT'!J473</f>
        <v>307899</v>
      </c>
      <c r="AF473" s="2065">
        <f>+'17HPM_DATA_INPUT'!L482-'XX_17CK AUDITTO INPUT'!K473</f>
        <v>539770</v>
      </c>
      <c r="AG473" s="2065">
        <f>+'17HPM_DATA_INPUT'!M482-'XX_17CK AUDITTO INPUT'!L473</f>
        <v>540671</v>
      </c>
      <c r="AH473" s="2065">
        <f>+'17HPM_DATA_INPUT'!N482-'XX_17CK AUDITTO INPUT'!M473</f>
        <v>-302952</v>
      </c>
      <c r="AI473" s="2065">
        <f>+'17HPM_DATA_INPUT'!O482-'XX_17CK AUDITTO INPUT'!N473</f>
        <v>-232772</v>
      </c>
      <c r="AJ473" s="2065">
        <f>+'17HPM_DATA_INPUT'!P482-'XX_17CK AUDITTO INPUT'!O473</f>
        <v>465981</v>
      </c>
      <c r="AK473" s="2065">
        <f>+'17HPM_DATA_INPUT'!Q482-'XX_17CK AUDITTO INPUT'!P473</f>
        <v>11191</v>
      </c>
      <c r="AL473" s="2065">
        <f>+'17HPM_DATA_INPUT'!R482-'XX_17CK AUDITTO INPUT'!Q473</f>
        <v>197270</v>
      </c>
      <c r="AM473" s="2065">
        <f>+'17HPM_DATA_INPUT'!S482-'XX_17CK AUDITTO INPUT'!R473</f>
        <v>120298</v>
      </c>
      <c r="AN473" s="2065">
        <f>+'17HPM_DATA_INPUT'!T482-'XX_17CK AUDITTO INPUT'!S473</f>
        <v>-966204</v>
      </c>
      <c r="AO473" s="2065">
        <f>+'17HPM_DATA_INPUT'!U482-'XX_17CK AUDITTO INPUT'!T473</f>
        <v>-364261</v>
      </c>
      <c r="AQ473" s="455" t="str">
        <f>'Departmental PL'!D486</f>
        <v>4050 ANGIOGRAPHY</v>
      </c>
    </row>
    <row r="474" spans="1:43" ht="20.25" hidden="1" customHeight="1" x14ac:dyDescent="0.25">
      <c r="A474" s="2097" t="s">
        <v>1635</v>
      </c>
      <c r="B474" s="2058" t="s">
        <v>2514</v>
      </c>
      <c r="C474" s="2060">
        <v>1</v>
      </c>
      <c r="D474" s="2060">
        <v>295</v>
      </c>
      <c r="E474" s="2060">
        <v>1</v>
      </c>
      <c r="F474" s="2060">
        <v>294</v>
      </c>
      <c r="G474" s="2060">
        <v>54</v>
      </c>
      <c r="H474" s="2060">
        <v>28092</v>
      </c>
      <c r="I474" s="2060">
        <v>15</v>
      </c>
      <c r="J474" s="2060">
        <v>8067</v>
      </c>
      <c r="K474" s="2060">
        <v>1</v>
      </c>
      <c r="L474" s="2060">
        <v>816</v>
      </c>
      <c r="M474" s="2060">
        <v>14</v>
      </c>
      <c r="N474" s="2060">
        <v>7250</v>
      </c>
      <c r="O474" s="2060">
        <v>0</v>
      </c>
      <c r="P474" s="2060">
        <v>0</v>
      </c>
      <c r="Q474" s="2060">
        <v>4117</v>
      </c>
      <c r="R474" s="2060">
        <v>113196</v>
      </c>
      <c r="S474" s="2060">
        <v>-4102</v>
      </c>
      <c r="T474" s="2060">
        <v>-105946</v>
      </c>
      <c r="U474" s="2061" t="str">
        <f t="shared" si="7"/>
        <v>3360 ENDO/RIA LAB</v>
      </c>
      <c r="W474" s="455" t="b">
        <f>+'17HPM_DATA_INPUT'!C483='XX_17CK AUDITTO INPUT'!U474</f>
        <v>1</v>
      </c>
      <c r="X474" s="2065">
        <f>+'17HPM_DATA_INPUT'!D483-'XX_17CK AUDITTO INPUT'!C474</f>
        <v>0</v>
      </c>
      <c r="Y474" s="2065">
        <f>+'17HPM_DATA_INPUT'!E483-'XX_17CK AUDITTO INPUT'!D474</f>
        <v>3</v>
      </c>
      <c r="Z474" s="2065">
        <f>+'17HPM_DATA_INPUT'!F483-'XX_17CK AUDITTO INPUT'!E474</f>
        <v>0</v>
      </c>
      <c r="AA474" s="2065">
        <f>+'17HPM_DATA_INPUT'!G483-'XX_17CK AUDITTO INPUT'!F474</f>
        <v>3</v>
      </c>
      <c r="AB474" s="2065">
        <f>+'17HPM_DATA_INPUT'!H483-'XX_17CK AUDITTO INPUT'!G474</f>
        <v>0</v>
      </c>
      <c r="AC474" s="2065">
        <f>+'17HPM_DATA_INPUT'!I483-'XX_17CK AUDITTO INPUT'!H474</f>
        <v>162</v>
      </c>
      <c r="AD474" s="2065">
        <f>+'17HPM_DATA_INPUT'!J483-'XX_17CK AUDITTO INPUT'!I474</f>
        <v>0</v>
      </c>
      <c r="AE474" s="2065">
        <f>+'17HPM_DATA_INPUT'!K483-'XX_17CK AUDITTO INPUT'!J474</f>
        <v>47</v>
      </c>
      <c r="AF474" s="2065">
        <f>+'17HPM_DATA_INPUT'!L483-'XX_17CK AUDITTO INPUT'!K474</f>
        <v>0</v>
      </c>
      <c r="AG474" s="2065">
        <f>+'17HPM_DATA_INPUT'!M483-'XX_17CK AUDITTO INPUT'!L474</f>
        <v>19</v>
      </c>
      <c r="AH474" s="2065">
        <f>+'17HPM_DATA_INPUT'!N483-'XX_17CK AUDITTO INPUT'!M474</f>
        <v>0</v>
      </c>
      <c r="AI474" s="2065">
        <f>+'17HPM_DATA_INPUT'!O483-'XX_17CK AUDITTO INPUT'!N474</f>
        <v>29</v>
      </c>
      <c r="AJ474" s="2065">
        <f>+'17HPM_DATA_INPUT'!P483-'XX_17CK AUDITTO INPUT'!O474</f>
        <v>963</v>
      </c>
      <c r="AK474" s="2065">
        <f>+'17HPM_DATA_INPUT'!Q483-'XX_17CK AUDITTO INPUT'!P474</f>
        <v>0</v>
      </c>
      <c r="AL474" s="2065">
        <f>+'17HPM_DATA_INPUT'!R483-'XX_17CK AUDITTO INPUT'!Q474</f>
        <v>700</v>
      </c>
      <c r="AM474" s="2065">
        <f>+'17HPM_DATA_INPUT'!S483-'XX_17CK AUDITTO INPUT'!R474</f>
        <v>2563</v>
      </c>
      <c r="AN474" s="2065">
        <f>+'17HPM_DATA_INPUT'!T483-'XX_17CK AUDITTO INPUT'!S474</f>
        <v>-1664</v>
      </c>
      <c r="AO474" s="2065">
        <f>+'17HPM_DATA_INPUT'!U483-'XX_17CK AUDITTO INPUT'!T474</f>
        <v>-2534</v>
      </c>
      <c r="AQ474" s="455" t="str">
        <f>'Departmental PL'!D487</f>
        <v>4060 NUCLEAR MEDICINE</v>
      </c>
    </row>
    <row r="475" spans="1:43" ht="20.25" hidden="1" customHeight="1" x14ac:dyDescent="0.25">
      <c r="A475" s="2067" t="s">
        <v>1636</v>
      </c>
      <c r="B475" s="2058" t="s">
        <v>2515</v>
      </c>
      <c r="C475" s="2060">
        <v>100108</v>
      </c>
      <c r="D475" s="2060">
        <v>100995</v>
      </c>
      <c r="E475" s="2060">
        <v>269102</v>
      </c>
      <c r="F475" s="2060">
        <v>248309</v>
      </c>
      <c r="G475" s="2060">
        <v>19767632</v>
      </c>
      <c r="H475" s="2060">
        <v>19021315</v>
      </c>
      <c r="I475" s="2060">
        <v>5112667</v>
      </c>
      <c r="J475" s="2060">
        <v>4930935</v>
      </c>
      <c r="K475" s="2060">
        <v>3900482</v>
      </c>
      <c r="L475" s="2060">
        <v>3506863</v>
      </c>
      <c r="M475" s="2060">
        <v>1212185</v>
      </c>
      <c r="N475" s="2060">
        <v>1424073</v>
      </c>
      <c r="O475" s="2060">
        <v>798663</v>
      </c>
      <c r="P475" s="2060">
        <v>715124</v>
      </c>
      <c r="Q475" s="2060">
        <v>960858</v>
      </c>
      <c r="R475" s="2060">
        <v>865133</v>
      </c>
      <c r="S475" s="2060">
        <v>-547336</v>
      </c>
      <c r="T475" s="2060">
        <v>-156184</v>
      </c>
      <c r="U475" s="2061" t="str">
        <f t="shared" si="7"/>
        <v>3380 MICROBIOLGY/ IMMUNOSR</v>
      </c>
      <c r="W475" s="455" t="b">
        <f>+'17HPM_DATA_INPUT'!C484='XX_17CK AUDITTO INPUT'!U475</f>
        <v>1</v>
      </c>
      <c r="X475" s="2065">
        <f>+'17HPM_DATA_INPUT'!D484-'XX_17CK AUDITTO INPUT'!C475</f>
        <v>105688</v>
      </c>
      <c r="Y475" s="2065">
        <f>+'17HPM_DATA_INPUT'!E484-'XX_17CK AUDITTO INPUT'!D475</f>
        <v>104961</v>
      </c>
      <c r="Z475" s="2065">
        <f>+'17HPM_DATA_INPUT'!F484-'XX_17CK AUDITTO INPUT'!E475</f>
        <v>275963</v>
      </c>
      <c r="AA475" s="2065">
        <f>+'17HPM_DATA_INPUT'!G484-'XX_17CK AUDITTO INPUT'!F475</f>
        <v>266083</v>
      </c>
      <c r="AB475" s="2065">
        <f>+'17HPM_DATA_INPUT'!H484-'XX_17CK AUDITTO INPUT'!G475</f>
        <v>22487460</v>
      </c>
      <c r="AC475" s="2065">
        <f>+'17HPM_DATA_INPUT'!I484-'XX_17CK AUDITTO INPUT'!H475</f>
        <v>20085267</v>
      </c>
      <c r="AD475" s="2065">
        <f>+'17HPM_DATA_INPUT'!J484-'XX_17CK AUDITTO INPUT'!I475</f>
        <v>5192344</v>
      </c>
      <c r="AE475" s="2065">
        <f>+'17HPM_DATA_INPUT'!K484-'XX_17CK AUDITTO INPUT'!J475</f>
        <v>5319101</v>
      </c>
      <c r="AF475" s="2065">
        <f>+'17HPM_DATA_INPUT'!L484-'XX_17CK AUDITTO INPUT'!K475</f>
        <v>3807861</v>
      </c>
      <c r="AG475" s="2065">
        <f>+'17HPM_DATA_INPUT'!M484-'XX_17CK AUDITTO INPUT'!L475</f>
        <v>3898824</v>
      </c>
      <c r="AH475" s="2065">
        <f>+'17HPM_DATA_INPUT'!N484-'XX_17CK AUDITTO INPUT'!M475</f>
        <v>1384483</v>
      </c>
      <c r="AI475" s="2065">
        <f>+'17HPM_DATA_INPUT'!O484-'XX_17CK AUDITTO INPUT'!N475</f>
        <v>1420275</v>
      </c>
      <c r="AJ475" s="2065">
        <f>+'17HPM_DATA_INPUT'!P484-'XX_17CK AUDITTO INPUT'!O475</f>
        <v>2084158</v>
      </c>
      <c r="AK475" s="2065">
        <f>+'17HPM_DATA_INPUT'!Q484-'XX_17CK AUDITTO INPUT'!P475</f>
        <v>795054</v>
      </c>
      <c r="AL475" s="2065">
        <f>+'17HPM_DATA_INPUT'!R484-'XX_17CK AUDITTO INPUT'!Q475</f>
        <v>1188835</v>
      </c>
      <c r="AM475" s="2065">
        <f>+'17HPM_DATA_INPUT'!S484-'XX_17CK AUDITTO INPUT'!R475</f>
        <v>961828</v>
      </c>
      <c r="AN475" s="2065">
        <f>+'17HPM_DATA_INPUT'!T484-'XX_17CK AUDITTO INPUT'!S475</f>
        <v>-1888509</v>
      </c>
      <c r="AO475" s="2065">
        <f>+'17HPM_DATA_INPUT'!U484-'XX_17CK AUDITTO INPUT'!T475</f>
        <v>-336607</v>
      </c>
      <c r="AQ475" s="455" t="str">
        <f>'Departmental PL'!D488</f>
        <v>4070 NSURG RADIOLOGY</v>
      </c>
    </row>
    <row r="476" spans="1:43" ht="20.25" hidden="1" customHeight="1" x14ac:dyDescent="0.25">
      <c r="A476" s="2097" t="s">
        <v>1637</v>
      </c>
      <c r="B476" s="2058" t="s">
        <v>2516</v>
      </c>
      <c r="C476" s="2060">
        <v>459</v>
      </c>
      <c r="D476" s="2060">
        <v>533</v>
      </c>
      <c r="E476" s="2060">
        <v>812</v>
      </c>
      <c r="F476" s="2060">
        <v>937</v>
      </c>
      <c r="G476" s="2060">
        <v>452453</v>
      </c>
      <c r="H476" s="2060">
        <v>758726</v>
      </c>
      <c r="I476" s="2060">
        <v>100516</v>
      </c>
      <c r="J476" s="2060">
        <v>167088</v>
      </c>
      <c r="K476" s="2060">
        <v>138005</v>
      </c>
      <c r="L476" s="2060">
        <v>183698</v>
      </c>
      <c r="M476" s="2060">
        <v>-37489</v>
      </c>
      <c r="N476" s="2060">
        <v>-16610</v>
      </c>
      <c r="O476" s="2060">
        <v>2140</v>
      </c>
      <c r="P476" s="2060">
        <v>2648</v>
      </c>
      <c r="Q476" s="2060">
        <v>33911</v>
      </c>
      <c r="R476" s="2060">
        <v>45286</v>
      </c>
      <c r="S476" s="2060">
        <v>-73540</v>
      </c>
      <c r="T476" s="2060">
        <v>-64544</v>
      </c>
      <c r="U476" s="2061" t="str">
        <f t="shared" si="7"/>
        <v>3420 SURG TISSUE TYPING</v>
      </c>
      <c r="W476" s="455" t="b">
        <f>+'17HPM_DATA_INPUT'!C485='XX_17CK AUDITTO INPUT'!U476</f>
        <v>1</v>
      </c>
      <c r="X476" s="2065">
        <f>+'17HPM_DATA_INPUT'!D485-'XX_17CK AUDITTO INPUT'!C476</f>
        <v>486</v>
      </c>
      <c r="Y476" s="2065">
        <f>+'17HPM_DATA_INPUT'!E485-'XX_17CK AUDITTO INPUT'!D476</f>
        <v>475</v>
      </c>
      <c r="Z476" s="2065">
        <f>+'17HPM_DATA_INPUT'!F485-'XX_17CK AUDITTO INPUT'!E476</f>
        <v>829</v>
      </c>
      <c r="AA476" s="2065">
        <f>+'17HPM_DATA_INPUT'!G485-'XX_17CK AUDITTO INPUT'!F476</f>
        <v>850</v>
      </c>
      <c r="AB476" s="2065">
        <f>+'17HPM_DATA_INPUT'!H485-'XX_17CK AUDITTO INPUT'!G476</f>
        <v>410147</v>
      </c>
      <c r="AC476" s="2065">
        <f>+'17HPM_DATA_INPUT'!I485-'XX_17CK AUDITTO INPUT'!H476</f>
        <v>520714</v>
      </c>
      <c r="AD476" s="2065">
        <f>+'17HPM_DATA_INPUT'!J485-'XX_17CK AUDITTO INPUT'!I476</f>
        <v>91946</v>
      </c>
      <c r="AE476" s="2065">
        <f>+'17HPM_DATA_INPUT'!K485-'XX_17CK AUDITTO INPUT'!J476</f>
        <v>120221</v>
      </c>
      <c r="AF476" s="2065">
        <f>+'17HPM_DATA_INPUT'!L485-'XX_17CK AUDITTO INPUT'!K476</f>
        <v>112932</v>
      </c>
      <c r="AG476" s="2065">
        <f>+'17HPM_DATA_INPUT'!M485-'XX_17CK AUDITTO INPUT'!L476</f>
        <v>188191</v>
      </c>
      <c r="AH476" s="2065">
        <f>+'17HPM_DATA_INPUT'!N485-'XX_17CK AUDITTO INPUT'!M476</f>
        <v>-20986</v>
      </c>
      <c r="AI476" s="2065">
        <f>+'17HPM_DATA_INPUT'!O485-'XX_17CK AUDITTO INPUT'!N476</f>
        <v>-67970</v>
      </c>
      <c r="AJ476" s="2065">
        <f>+'17HPM_DATA_INPUT'!P485-'XX_17CK AUDITTO INPUT'!O476</f>
        <v>2128</v>
      </c>
      <c r="AK476" s="2065">
        <f>+'17HPM_DATA_INPUT'!Q485-'XX_17CK AUDITTO INPUT'!P476</f>
        <v>2713</v>
      </c>
      <c r="AL476" s="2065">
        <f>+'17HPM_DATA_INPUT'!R485-'XX_17CK AUDITTO INPUT'!Q476</f>
        <v>30225</v>
      </c>
      <c r="AM476" s="2065">
        <f>+'17HPM_DATA_INPUT'!S485-'XX_17CK AUDITTO INPUT'!R476</f>
        <v>46394</v>
      </c>
      <c r="AN476" s="2065">
        <f>+'17HPM_DATA_INPUT'!T485-'XX_17CK AUDITTO INPUT'!S476</f>
        <v>-53339</v>
      </c>
      <c r="AO476" s="2065">
        <f>+'17HPM_DATA_INPUT'!U485-'XX_17CK AUDITTO INPUT'!T476</f>
        <v>-117077</v>
      </c>
      <c r="AQ476" s="455" t="str">
        <f>'Departmental PL'!D489</f>
        <v>4080 MAGNETIC RES IMAGING</v>
      </c>
    </row>
    <row r="477" spans="1:43" ht="20.25" hidden="1" customHeight="1" x14ac:dyDescent="0.25">
      <c r="A477" s="2036" t="s">
        <v>1638</v>
      </c>
      <c r="B477" s="2107" t="s">
        <v>2477</v>
      </c>
      <c r="C477" s="2108">
        <v>402477</v>
      </c>
      <c r="D477" s="2108">
        <v>390974</v>
      </c>
      <c r="E477" s="2108">
        <v>1773513</v>
      </c>
      <c r="F477" s="2108">
        <v>1710464</v>
      </c>
      <c r="G477" s="2108">
        <v>97775061</v>
      </c>
      <c r="H477" s="2108">
        <v>97148551</v>
      </c>
      <c r="I477" s="2108">
        <v>24986540</v>
      </c>
      <c r="J477" s="2108">
        <v>24802802</v>
      </c>
      <c r="K477" s="2108">
        <v>17313618</v>
      </c>
      <c r="L477" s="2108">
        <v>16663854</v>
      </c>
      <c r="M477" s="2108">
        <v>7672922</v>
      </c>
      <c r="N477" s="2108">
        <v>8138947</v>
      </c>
      <c r="O477" s="2108">
        <v>5550333</v>
      </c>
      <c r="P477" s="2108">
        <v>5154845</v>
      </c>
      <c r="Q477" s="2108">
        <v>5252166</v>
      </c>
      <c r="R477" s="2108">
        <v>4905590</v>
      </c>
      <c r="S477" s="2108">
        <v>-3129576</v>
      </c>
      <c r="T477" s="2108">
        <v>-1921488</v>
      </c>
      <c r="U477" s="2061" t="str">
        <f t="shared" si="7"/>
        <v>Total LAB</v>
      </c>
      <c r="W477" s="455" t="b">
        <f>+'17HPM_DATA_INPUT'!C486='XX_17CK AUDITTO INPUT'!U477</f>
        <v>1</v>
      </c>
      <c r="X477" s="2065">
        <f>+'17HPM_DATA_INPUT'!D486-'XX_17CK AUDITTO INPUT'!C477</f>
        <v>409865</v>
      </c>
      <c r="Y477" s="2065">
        <f>+'17HPM_DATA_INPUT'!E486-'XX_17CK AUDITTO INPUT'!D477</f>
        <v>405535</v>
      </c>
      <c r="Z477" s="2065">
        <f>+'17HPM_DATA_INPUT'!F486-'XX_17CK AUDITTO INPUT'!E477</f>
        <v>1795274</v>
      </c>
      <c r="AA477" s="2065">
        <f>+'17HPM_DATA_INPUT'!G486-'XX_17CK AUDITTO INPUT'!F477</f>
        <v>1776907</v>
      </c>
      <c r="AB477" s="2065">
        <f>+'17HPM_DATA_INPUT'!H486-'XX_17CK AUDITTO INPUT'!G477</f>
        <v>105932341</v>
      </c>
      <c r="AC477" s="2065">
        <f>+'17HPM_DATA_INPUT'!I486-'XX_17CK AUDITTO INPUT'!H477</f>
        <v>97902936</v>
      </c>
      <c r="AD477" s="2065">
        <f>+'17HPM_DATA_INPUT'!J486-'XX_17CK AUDITTO INPUT'!I477</f>
        <v>24210256</v>
      </c>
      <c r="AE477" s="2065">
        <f>+'17HPM_DATA_INPUT'!K486-'XX_17CK AUDITTO INPUT'!J477</f>
        <v>26150856</v>
      </c>
      <c r="AF477" s="2065">
        <f>+'17HPM_DATA_INPUT'!L486-'XX_17CK AUDITTO INPUT'!K477</f>
        <v>17570241</v>
      </c>
      <c r="AG477" s="2065">
        <f>+'17HPM_DATA_INPUT'!M486-'XX_17CK AUDITTO INPUT'!L477</f>
        <v>18627479</v>
      </c>
      <c r="AH477" s="2065">
        <f>+'17HPM_DATA_INPUT'!N486-'XX_17CK AUDITTO INPUT'!M477</f>
        <v>6640015</v>
      </c>
      <c r="AI477" s="2065">
        <f>+'17HPM_DATA_INPUT'!O486-'XX_17CK AUDITTO INPUT'!N477</f>
        <v>7523379</v>
      </c>
      <c r="AJ477" s="2065">
        <f>+'17HPM_DATA_INPUT'!P486-'XX_17CK AUDITTO INPUT'!O477</f>
        <v>5459064</v>
      </c>
      <c r="AK477" s="2065">
        <f>+'17HPM_DATA_INPUT'!Q486-'XX_17CK AUDITTO INPUT'!P477</f>
        <v>5754483</v>
      </c>
      <c r="AL477" s="2065">
        <f>+'17HPM_DATA_INPUT'!R486-'XX_17CK AUDITTO INPUT'!Q477</f>
        <v>5107947</v>
      </c>
      <c r="AM477" s="2065">
        <f>+'17HPM_DATA_INPUT'!S486-'XX_17CK AUDITTO INPUT'!R477</f>
        <v>5301972</v>
      </c>
      <c r="AN477" s="2065">
        <f>+'17HPM_DATA_INPUT'!T486-'XX_17CK AUDITTO INPUT'!S477</f>
        <v>-3926997</v>
      </c>
      <c r="AO477" s="2065">
        <f>+'17HPM_DATA_INPUT'!U486-'XX_17CK AUDITTO INPUT'!T477</f>
        <v>-3533075</v>
      </c>
      <c r="AQ477" s="455" t="str">
        <f>'Departmental PL'!D491</f>
        <v>4100 RADIOLOGY-CLCROSSING</v>
      </c>
    </row>
    <row r="478" spans="1:43" ht="20.25" hidden="1" customHeight="1" x14ac:dyDescent="0.25">
      <c r="A478" s="2095"/>
      <c r="B478" s="2095" t="s">
        <v>2517</v>
      </c>
      <c r="C478" s="2095">
        <v>477065</v>
      </c>
      <c r="D478" s="2091">
        <v>462160</v>
      </c>
      <c r="E478" s="2092">
        <v>2304910</v>
      </c>
      <c r="F478" s="2092">
        <v>2229579</v>
      </c>
      <c r="G478" s="2092">
        <v>138333857</v>
      </c>
      <c r="H478" s="2092">
        <v>130656644</v>
      </c>
      <c r="I478" s="2092">
        <v>37174147</v>
      </c>
      <c r="J478" s="2092">
        <v>34885450</v>
      </c>
      <c r="K478" s="2092">
        <v>23574718</v>
      </c>
      <c r="L478" s="2092">
        <v>22623874</v>
      </c>
      <c r="M478" s="2092">
        <v>13599428</v>
      </c>
      <c r="N478" s="2092">
        <v>12261576</v>
      </c>
      <c r="O478" s="2092">
        <v>7012871</v>
      </c>
      <c r="P478" s="2092">
        <v>6519157</v>
      </c>
      <c r="Q478" s="2092">
        <v>7282374</v>
      </c>
      <c r="R478" s="2092">
        <v>6669025</v>
      </c>
      <c r="S478" s="2092">
        <v>-695817</v>
      </c>
      <c r="T478" s="2092">
        <v>-926606</v>
      </c>
      <c r="U478" s="2061" t="str">
        <f t="shared" si="7"/>
        <v>Total 014 Clinical Lab &amp; Path</v>
      </c>
      <c r="W478" s="455" t="b">
        <f>+'17HPM_DATA_INPUT'!C487='XX_17CK AUDITTO INPUT'!U478</f>
        <v>1</v>
      </c>
      <c r="X478" s="2065">
        <f>+'17HPM_DATA_INPUT'!D487-'XX_17CK AUDITTO INPUT'!C478</f>
        <v>488421</v>
      </c>
      <c r="Y478" s="2065">
        <f>+'17HPM_DATA_INPUT'!E487-'XX_17CK AUDITTO INPUT'!D478</f>
        <v>481728</v>
      </c>
      <c r="Z478" s="2065">
        <f>+'17HPM_DATA_INPUT'!F487-'XX_17CK AUDITTO INPUT'!E478</f>
        <v>2346179</v>
      </c>
      <c r="AA478" s="2065">
        <f>+'17HPM_DATA_INPUT'!G487-'XX_17CK AUDITTO INPUT'!F478</f>
        <v>2310541</v>
      </c>
      <c r="AB478" s="2065">
        <f>+'17HPM_DATA_INPUT'!H487-'XX_17CK AUDITTO INPUT'!G478</f>
        <v>149885140</v>
      </c>
      <c r="AC478" s="2065">
        <f>+'17HPM_DATA_INPUT'!I487-'XX_17CK AUDITTO INPUT'!H478</f>
        <v>137770241</v>
      </c>
      <c r="AD478" s="2065">
        <f>+'17HPM_DATA_INPUT'!J487-'XX_17CK AUDITTO INPUT'!I478</f>
        <v>36467667</v>
      </c>
      <c r="AE478" s="2065">
        <f>+'17HPM_DATA_INPUT'!K487-'XX_17CK AUDITTO INPUT'!J478</f>
        <v>38096721</v>
      </c>
      <c r="AF478" s="2065">
        <f>+'17HPM_DATA_INPUT'!L487-'XX_17CK AUDITTO INPUT'!K478</f>
        <v>24268929</v>
      </c>
      <c r="AG478" s="2065">
        <f>+'17HPM_DATA_INPUT'!M487-'XX_17CK AUDITTO INPUT'!L478</f>
        <v>25043059</v>
      </c>
      <c r="AH478" s="2065">
        <f>+'17HPM_DATA_INPUT'!N487-'XX_17CK AUDITTO INPUT'!M478</f>
        <v>12198739</v>
      </c>
      <c r="AI478" s="2065">
        <f>+'17HPM_DATA_INPUT'!O487-'XX_17CK AUDITTO INPUT'!N478</f>
        <v>13053662</v>
      </c>
      <c r="AJ478" s="2065">
        <f>+'17HPM_DATA_INPUT'!P487-'XX_17CK AUDITTO INPUT'!O478</f>
        <v>7071448</v>
      </c>
      <c r="AK478" s="2065">
        <f>+'17HPM_DATA_INPUT'!Q487-'XX_17CK AUDITTO INPUT'!P478</f>
        <v>7278531</v>
      </c>
      <c r="AL478" s="2065">
        <f>+'17HPM_DATA_INPUT'!R487-'XX_17CK AUDITTO INPUT'!Q478</f>
        <v>7150738</v>
      </c>
      <c r="AM478" s="2065">
        <f>+'17HPM_DATA_INPUT'!S487-'XX_17CK AUDITTO INPUT'!R478</f>
        <v>7215468</v>
      </c>
      <c r="AN478" s="2065">
        <f>+'17HPM_DATA_INPUT'!T487-'XX_17CK AUDITTO INPUT'!S478</f>
        <v>-2023446</v>
      </c>
      <c r="AO478" s="2065">
        <f>+'17HPM_DATA_INPUT'!U487-'XX_17CK AUDITTO INPUT'!T478</f>
        <v>-1440337</v>
      </c>
      <c r="AQ478" s="455" t="str">
        <f>'Departmental PL'!D492</f>
        <v>4110 BREAST CARE CTR - IMAGING SRVS</v>
      </c>
    </row>
    <row r="479" spans="1:43" ht="20.25" hidden="1" customHeight="1" x14ac:dyDescent="0.25">
      <c r="A479" s="2081"/>
      <c r="B479" s="2101"/>
      <c r="C479" s="2101"/>
      <c r="D479" s="2091"/>
      <c r="E479" s="2092"/>
      <c r="F479" s="2092"/>
      <c r="G479" s="2092"/>
      <c r="H479" s="2092"/>
      <c r="I479" s="2092"/>
      <c r="J479" s="2092"/>
      <c r="K479" s="2092"/>
      <c r="L479" s="2092"/>
      <c r="M479" s="2092"/>
      <c r="N479" s="2092"/>
      <c r="O479" s="2092"/>
      <c r="P479" s="2092"/>
      <c r="Q479" s="2092"/>
      <c r="R479" s="2092"/>
      <c r="S479" s="2092"/>
      <c r="T479" s="2092"/>
      <c r="U479" s="2061" t="str">
        <f t="shared" si="7"/>
        <v/>
      </c>
      <c r="W479" s="455" t="b">
        <f>+'17HPM_DATA_INPUT'!C488='XX_17CK AUDITTO INPUT'!U479</f>
        <v>0</v>
      </c>
      <c r="X479" s="2065" t="e">
        <f>+'17HPM_DATA_INPUT'!D488-'XX_17CK AUDITTO INPUT'!C479</f>
        <v>#VALUE!</v>
      </c>
      <c r="Y479" s="2065" t="e">
        <f>+'17HPM_DATA_INPUT'!E488-'XX_17CK AUDITTO INPUT'!D479</f>
        <v>#VALUE!</v>
      </c>
      <c r="Z479" s="2065" t="e">
        <f>+'17HPM_DATA_INPUT'!F488-'XX_17CK AUDITTO INPUT'!E479</f>
        <v>#VALUE!</v>
      </c>
      <c r="AA479" s="2065" t="e">
        <f>+'17HPM_DATA_INPUT'!G488-'XX_17CK AUDITTO INPUT'!F479</f>
        <v>#VALUE!</v>
      </c>
      <c r="AB479" s="2065" t="e">
        <f>+'17HPM_DATA_INPUT'!H488-'XX_17CK AUDITTO INPUT'!G479</f>
        <v>#VALUE!</v>
      </c>
      <c r="AC479" s="2065" t="e">
        <f>+'17HPM_DATA_INPUT'!I488-'XX_17CK AUDITTO INPUT'!H479</f>
        <v>#VALUE!</v>
      </c>
      <c r="AD479" s="2065" t="e">
        <f>+'17HPM_DATA_INPUT'!J488-'XX_17CK AUDITTO INPUT'!I479</f>
        <v>#VALUE!</v>
      </c>
      <c r="AE479" s="2065" t="e">
        <f>+'17HPM_DATA_INPUT'!K488-'XX_17CK AUDITTO INPUT'!J479</f>
        <v>#VALUE!</v>
      </c>
      <c r="AF479" s="2065" t="e">
        <f>+'17HPM_DATA_INPUT'!L488-'XX_17CK AUDITTO INPUT'!K479</f>
        <v>#VALUE!</v>
      </c>
      <c r="AG479" s="2065" t="e">
        <f>+'17HPM_DATA_INPUT'!M488-'XX_17CK AUDITTO INPUT'!L479</f>
        <v>#VALUE!</v>
      </c>
      <c r="AH479" s="2065" t="e">
        <f>+'17HPM_DATA_INPUT'!N488-'XX_17CK AUDITTO INPUT'!M479</f>
        <v>#VALUE!</v>
      </c>
      <c r="AI479" s="2065" t="e">
        <f>+'17HPM_DATA_INPUT'!O488-'XX_17CK AUDITTO INPUT'!N479</f>
        <v>#VALUE!</v>
      </c>
      <c r="AJ479" s="2065" t="e">
        <f>+'17HPM_DATA_INPUT'!P488-'XX_17CK AUDITTO INPUT'!O479</f>
        <v>#VALUE!</v>
      </c>
      <c r="AK479" s="2065" t="e">
        <f>+'17HPM_DATA_INPUT'!Q488-'XX_17CK AUDITTO INPUT'!P479</f>
        <v>#VALUE!</v>
      </c>
      <c r="AL479" s="2065" t="e">
        <f>+'17HPM_DATA_INPUT'!R488-'XX_17CK AUDITTO INPUT'!Q479</f>
        <v>#VALUE!</v>
      </c>
      <c r="AM479" s="2065" t="e">
        <f>+'17HPM_DATA_INPUT'!S488-'XX_17CK AUDITTO INPUT'!R479</f>
        <v>#VALUE!</v>
      </c>
      <c r="AN479" s="2065" t="e">
        <f>+'17HPM_DATA_INPUT'!T488-'XX_17CK AUDITTO INPUT'!S479</f>
        <v>#VALUE!</v>
      </c>
      <c r="AO479" s="2065" t="e">
        <f>+'17HPM_DATA_INPUT'!U488-'XX_17CK AUDITTO INPUT'!T479</f>
        <v>#VALUE!</v>
      </c>
      <c r="AQ479" s="455" t="str">
        <f>'Departmental PL'!D493</f>
        <v>4120 URMC IMAGING STRONG WEST</v>
      </c>
    </row>
    <row r="480" spans="1:43" ht="20.25" hidden="1" customHeight="1" x14ac:dyDescent="0.25">
      <c r="A480" s="2081"/>
      <c r="B480" s="2082" t="s">
        <v>2518</v>
      </c>
      <c r="C480" s="2083" t="s">
        <v>436</v>
      </c>
      <c r="D480" s="2083" t="s">
        <v>436</v>
      </c>
      <c r="E480" s="2083" t="s">
        <v>436</v>
      </c>
      <c r="F480" s="2083" t="s">
        <v>436</v>
      </c>
      <c r="G480" s="2083" t="s">
        <v>436</v>
      </c>
      <c r="H480" s="2083" t="s">
        <v>436</v>
      </c>
      <c r="I480" s="2083" t="s">
        <v>436</v>
      </c>
      <c r="J480" s="2083" t="s">
        <v>436</v>
      </c>
      <c r="K480" s="2083" t="s">
        <v>436</v>
      </c>
      <c r="L480" s="2083" t="s">
        <v>436</v>
      </c>
      <c r="M480" s="2083" t="s">
        <v>436</v>
      </c>
      <c r="N480" s="2083" t="s">
        <v>436</v>
      </c>
      <c r="O480" s="2083" t="s">
        <v>436</v>
      </c>
      <c r="P480" s="2083" t="s">
        <v>436</v>
      </c>
      <c r="Q480" s="2083" t="s">
        <v>436</v>
      </c>
      <c r="R480" s="2083" t="s">
        <v>436</v>
      </c>
      <c r="S480" s="2083" t="s">
        <v>436</v>
      </c>
      <c r="T480" s="2083" t="s">
        <v>436</v>
      </c>
      <c r="U480" s="2061" t="str">
        <f t="shared" si="7"/>
        <v>015 O.R./PeriOp Svcs</v>
      </c>
      <c r="W480" s="455" t="b">
        <f>+'17HPM_DATA_INPUT'!C489='XX_17CK AUDITTO INPUT'!U480</f>
        <v>0</v>
      </c>
      <c r="X480" s="2065" t="e">
        <f>+'17HPM_DATA_INPUT'!D489-'XX_17CK AUDITTO INPUT'!C480</f>
        <v>#VALUE!</v>
      </c>
      <c r="Y480" s="2065" t="e">
        <f>+'17HPM_DATA_INPUT'!E489-'XX_17CK AUDITTO INPUT'!D480</f>
        <v>#VALUE!</v>
      </c>
      <c r="Z480" s="2065" t="e">
        <f>+'17HPM_DATA_INPUT'!F489-'XX_17CK AUDITTO INPUT'!E480</f>
        <v>#VALUE!</v>
      </c>
      <c r="AA480" s="2065" t="e">
        <f>+'17HPM_DATA_INPUT'!G489-'XX_17CK AUDITTO INPUT'!F480</f>
        <v>#VALUE!</v>
      </c>
      <c r="AB480" s="2065" t="e">
        <f>+'17HPM_DATA_INPUT'!H489-'XX_17CK AUDITTO INPUT'!G480</f>
        <v>#VALUE!</v>
      </c>
      <c r="AC480" s="2065" t="e">
        <f>+'17HPM_DATA_INPUT'!I489-'XX_17CK AUDITTO INPUT'!H480</f>
        <v>#VALUE!</v>
      </c>
      <c r="AD480" s="2065" t="e">
        <f>+'17HPM_DATA_INPUT'!J489-'XX_17CK AUDITTO INPUT'!I480</f>
        <v>#VALUE!</v>
      </c>
      <c r="AE480" s="2065" t="e">
        <f>+'17HPM_DATA_INPUT'!K489-'XX_17CK AUDITTO INPUT'!J480</f>
        <v>#VALUE!</v>
      </c>
      <c r="AF480" s="2065" t="e">
        <f>+'17HPM_DATA_INPUT'!L489-'XX_17CK AUDITTO INPUT'!K480</f>
        <v>#VALUE!</v>
      </c>
      <c r="AG480" s="2065" t="e">
        <f>+'17HPM_DATA_INPUT'!M489-'XX_17CK AUDITTO INPUT'!L480</f>
        <v>#VALUE!</v>
      </c>
      <c r="AH480" s="2065" t="e">
        <f>+'17HPM_DATA_INPUT'!N489-'XX_17CK AUDITTO INPUT'!M480</f>
        <v>#VALUE!</v>
      </c>
      <c r="AI480" s="2065" t="e">
        <f>+'17HPM_DATA_INPUT'!O489-'XX_17CK AUDITTO INPUT'!N480</f>
        <v>#VALUE!</v>
      </c>
      <c r="AJ480" s="2065" t="e">
        <f>+'17HPM_DATA_INPUT'!P489-'XX_17CK AUDITTO INPUT'!O480</f>
        <v>#VALUE!</v>
      </c>
      <c r="AK480" s="2065" t="e">
        <f>+'17HPM_DATA_INPUT'!Q489-'XX_17CK AUDITTO INPUT'!P480</f>
        <v>#VALUE!</v>
      </c>
      <c r="AL480" s="2065" t="e">
        <f>+'17HPM_DATA_INPUT'!R489-'XX_17CK AUDITTO INPUT'!Q480</f>
        <v>#VALUE!</v>
      </c>
      <c r="AM480" s="2065" t="e">
        <f>+'17HPM_DATA_INPUT'!S489-'XX_17CK AUDITTO INPUT'!R480</f>
        <v>#VALUE!</v>
      </c>
      <c r="AN480" s="2065" t="e">
        <f>+'17HPM_DATA_INPUT'!T489-'XX_17CK AUDITTO INPUT'!S480</f>
        <v>#VALUE!</v>
      </c>
      <c r="AO480" s="2065" t="e">
        <f>+'17HPM_DATA_INPUT'!U489-'XX_17CK AUDITTO INPUT'!T480</f>
        <v>#VALUE!</v>
      </c>
      <c r="AQ480" s="455" t="str">
        <f>'Departmental PL'!D494</f>
        <v>Total OUTPATIENT</v>
      </c>
    </row>
    <row r="481" spans="1:43" ht="20.25" hidden="1" customHeight="1" x14ac:dyDescent="0.25">
      <c r="A481" s="2067" t="s">
        <v>1639</v>
      </c>
      <c r="B481" s="2058" t="s">
        <v>2519</v>
      </c>
      <c r="C481" s="2060">
        <v>970</v>
      </c>
      <c r="D481" s="2060">
        <v>1148</v>
      </c>
      <c r="E481" s="2060">
        <v>972</v>
      </c>
      <c r="F481" s="2060">
        <v>1147</v>
      </c>
      <c r="G481" s="2060">
        <v>441555</v>
      </c>
      <c r="H481" s="2060">
        <v>504392</v>
      </c>
      <c r="I481" s="2060">
        <v>185464</v>
      </c>
      <c r="J481" s="2060">
        <v>200311</v>
      </c>
      <c r="K481" s="2060">
        <v>106420</v>
      </c>
      <c r="L481" s="2060">
        <v>147454</v>
      </c>
      <c r="M481" s="2060">
        <v>79045</v>
      </c>
      <c r="N481" s="2060">
        <v>52857</v>
      </c>
      <c r="O481" s="2060">
        <v>7207</v>
      </c>
      <c r="P481" s="2060">
        <v>10226</v>
      </c>
      <c r="Q481" s="2060">
        <v>61808</v>
      </c>
      <c r="R481" s="2060">
        <v>83912</v>
      </c>
      <c r="S481" s="2060">
        <v>10030</v>
      </c>
      <c r="T481" s="2060">
        <v>-41280</v>
      </c>
      <c r="U481" s="2061" t="str">
        <f t="shared" si="7"/>
        <v>4250 OPERATING RMS -LABOR</v>
      </c>
      <c r="W481" s="455" t="b">
        <f>+'17HPM_DATA_INPUT'!C490='XX_17CK AUDITTO INPUT'!U481</f>
        <v>1</v>
      </c>
      <c r="X481" s="2065">
        <f>+'17HPM_DATA_INPUT'!D490-'XX_17CK AUDITTO INPUT'!C481</f>
        <v>1397</v>
      </c>
      <c r="Y481" s="2065">
        <f>+'17HPM_DATA_INPUT'!E490-'XX_17CK AUDITTO INPUT'!D481</f>
        <v>1173</v>
      </c>
      <c r="Z481" s="2065">
        <f>+'17HPM_DATA_INPUT'!F490-'XX_17CK AUDITTO INPUT'!E481</f>
        <v>1393</v>
      </c>
      <c r="AA481" s="2065">
        <f>+'17HPM_DATA_INPUT'!G490-'XX_17CK AUDITTO INPUT'!F481</f>
        <v>1173</v>
      </c>
      <c r="AB481" s="2065">
        <f>+'17HPM_DATA_INPUT'!H490-'XX_17CK AUDITTO INPUT'!G481</f>
        <v>645090</v>
      </c>
      <c r="AC481" s="2065">
        <f>+'17HPM_DATA_INPUT'!I490-'XX_17CK AUDITTO INPUT'!H481</f>
        <v>526173</v>
      </c>
      <c r="AD481" s="2065">
        <f>+'17HPM_DATA_INPUT'!J490-'XX_17CK AUDITTO INPUT'!I481</f>
        <v>243029</v>
      </c>
      <c r="AE481" s="2065">
        <f>+'17HPM_DATA_INPUT'!K490-'XX_17CK AUDITTO INPUT'!J481</f>
        <v>207511</v>
      </c>
      <c r="AF481" s="2065">
        <f>+'17HPM_DATA_INPUT'!L490-'XX_17CK AUDITTO INPUT'!K481</f>
        <v>145924</v>
      </c>
      <c r="AG481" s="2065">
        <f>+'17HPM_DATA_INPUT'!M490-'XX_17CK AUDITTO INPUT'!L481</f>
        <v>146259</v>
      </c>
      <c r="AH481" s="2065">
        <f>+'17HPM_DATA_INPUT'!N490-'XX_17CK AUDITTO INPUT'!M481</f>
        <v>97105</v>
      </c>
      <c r="AI481" s="2065">
        <f>+'17HPM_DATA_INPUT'!O490-'XX_17CK AUDITTO INPUT'!N481</f>
        <v>61253</v>
      </c>
      <c r="AJ481" s="2065">
        <f>+'17HPM_DATA_INPUT'!P490-'XX_17CK AUDITTO INPUT'!O481</f>
        <v>10319</v>
      </c>
      <c r="AK481" s="2065">
        <f>+'17HPM_DATA_INPUT'!Q490-'XX_17CK AUDITTO INPUT'!P481</f>
        <v>10143</v>
      </c>
      <c r="AL481" s="2065">
        <f>+'17HPM_DATA_INPUT'!R490-'XX_17CK AUDITTO INPUT'!Q481</f>
        <v>80974</v>
      </c>
      <c r="AM481" s="2065">
        <f>+'17HPM_DATA_INPUT'!S490-'XX_17CK AUDITTO INPUT'!R481</f>
        <v>83232</v>
      </c>
      <c r="AN481" s="2065">
        <f>+'17HPM_DATA_INPUT'!T490-'XX_17CK AUDITTO INPUT'!S481</f>
        <v>5812</v>
      </c>
      <c r="AO481" s="2065">
        <f>+'17HPM_DATA_INPUT'!U490-'XX_17CK AUDITTO INPUT'!T481</f>
        <v>-32123</v>
      </c>
      <c r="AQ481" s="455" t="str">
        <f>'Departmental PL'!D495</f>
        <v>4000 ULTRASOUND</v>
      </c>
    </row>
    <row r="482" spans="1:43" ht="20.25" hidden="1" customHeight="1" x14ac:dyDescent="0.25">
      <c r="A482" s="2067" t="s">
        <v>1640</v>
      </c>
      <c r="B482" s="2058" t="s">
        <v>2520</v>
      </c>
      <c r="C482" s="2060">
        <v>14</v>
      </c>
      <c r="D482" s="2060">
        <v>21</v>
      </c>
      <c r="E482" s="2060">
        <v>28</v>
      </c>
      <c r="F482" s="2060">
        <v>20</v>
      </c>
      <c r="G482" s="2060">
        <v>1597</v>
      </c>
      <c r="H482" s="2060">
        <v>2681</v>
      </c>
      <c r="I482" s="2060">
        <v>640</v>
      </c>
      <c r="J482" s="2060">
        <v>1134</v>
      </c>
      <c r="K482" s="2060">
        <v>710</v>
      </c>
      <c r="L482" s="2060">
        <v>1192</v>
      </c>
      <c r="M482" s="2060">
        <v>-70</v>
      </c>
      <c r="N482" s="2060">
        <v>-58</v>
      </c>
      <c r="O482" s="2060">
        <v>0</v>
      </c>
      <c r="P482" s="2060">
        <v>0</v>
      </c>
      <c r="Q482" s="2060">
        <v>0</v>
      </c>
      <c r="R482" s="2060">
        <v>0</v>
      </c>
      <c r="S482" s="2060">
        <v>-70</v>
      </c>
      <c r="T482" s="2060">
        <v>-58</v>
      </c>
      <c r="U482" s="2061" t="str">
        <f t="shared" si="7"/>
        <v>4260 O.R.-MATERIALS</v>
      </c>
      <c r="W482" s="455" t="b">
        <f>+'17HPM_DATA_INPUT'!C491='XX_17CK AUDITTO INPUT'!U482</f>
        <v>1</v>
      </c>
      <c r="X482" s="2065">
        <f>+'17HPM_DATA_INPUT'!D491-'XX_17CK AUDITTO INPUT'!C482</f>
        <v>9</v>
      </c>
      <c r="Y482" s="2065">
        <f>+'17HPM_DATA_INPUT'!E491-'XX_17CK AUDITTO INPUT'!D482</f>
        <v>5</v>
      </c>
      <c r="Z482" s="2065">
        <f>+'17HPM_DATA_INPUT'!F491-'XX_17CK AUDITTO INPUT'!E482</f>
        <v>131</v>
      </c>
      <c r="AA482" s="2065">
        <f>+'17HPM_DATA_INPUT'!G491-'XX_17CK AUDITTO INPUT'!F482</f>
        <v>2</v>
      </c>
      <c r="AB482" s="2065">
        <f>+'17HPM_DATA_INPUT'!H491-'XX_17CK AUDITTO INPUT'!G482</f>
        <v>9304</v>
      </c>
      <c r="AC482" s="2065">
        <f>+'17HPM_DATA_INPUT'!I491-'XX_17CK AUDITTO INPUT'!H482</f>
        <v>278</v>
      </c>
      <c r="AD482" s="2065">
        <f>+'17HPM_DATA_INPUT'!J491-'XX_17CK AUDITTO INPUT'!I482</f>
        <v>3959</v>
      </c>
      <c r="AE482" s="2065">
        <f>+'17HPM_DATA_INPUT'!K491-'XX_17CK AUDITTO INPUT'!J482</f>
        <v>86</v>
      </c>
      <c r="AF482" s="2065">
        <f>+'17HPM_DATA_INPUT'!L491-'XX_17CK AUDITTO INPUT'!K482</f>
        <v>4135</v>
      </c>
      <c r="AG482" s="2065">
        <f>+'17HPM_DATA_INPUT'!M491-'XX_17CK AUDITTO INPUT'!L482</f>
        <v>123</v>
      </c>
      <c r="AH482" s="2065">
        <f>+'17HPM_DATA_INPUT'!N491-'XX_17CK AUDITTO INPUT'!M482</f>
        <v>-176</v>
      </c>
      <c r="AI482" s="2065">
        <f>+'17HPM_DATA_INPUT'!O491-'XX_17CK AUDITTO INPUT'!N482</f>
        <v>-37</v>
      </c>
      <c r="AJ482" s="2065">
        <f>+'17HPM_DATA_INPUT'!P491-'XX_17CK AUDITTO INPUT'!O482</f>
        <v>0</v>
      </c>
      <c r="AK482" s="2065">
        <f>+'17HPM_DATA_INPUT'!Q491-'XX_17CK AUDITTO INPUT'!P482</f>
        <v>0</v>
      </c>
      <c r="AL482" s="2065">
        <f>+'17HPM_DATA_INPUT'!R491-'XX_17CK AUDITTO INPUT'!Q482</f>
        <v>0</v>
      </c>
      <c r="AM482" s="2065">
        <f>+'17HPM_DATA_INPUT'!S491-'XX_17CK AUDITTO INPUT'!R482</f>
        <v>0</v>
      </c>
      <c r="AN482" s="2065">
        <f>+'17HPM_DATA_INPUT'!T491-'XX_17CK AUDITTO INPUT'!S482</f>
        <v>-176</v>
      </c>
      <c r="AO482" s="2065">
        <f>+'17HPM_DATA_INPUT'!U491-'XX_17CK AUDITTO INPUT'!T482</f>
        <v>-37</v>
      </c>
      <c r="AQ482" s="455" t="str">
        <f>'Departmental PL'!D496</f>
        <v>4020 CT SCANS</v>
      </c>
    </row>
    <row r="483" spans="1:43" ht="20.25" hidden="1" customHeight="1" x14ac:dyDescent="0.25">
      <c r="A483" s="2067" t="s">
        <v>1641</v>
      </c>
      <c r="B483" s="2074" t="s">
        <v>1641</v>
      </c>
      <c r="C483" s="2075"/>
      <c r="D483" s="2075"/>
      <c r="E483" s="2075"/>
      <c r="F483" s="2075"/>
      <c r="G483" s="2075"/>
      <c r="H483" s="2075"/>
      <c r="I483" s="2075"/>
      <c r="J483" s="2075"/>
      <c r="K483" s="2075"/>
      <c r="L483" s="2075"/>
      <c r="M483" s="2075"/>
      <c r="N483" s="2075"/>
      <c r="O483" s="2075"/>
      <c r="P483" s="2075"/>
      <c r="Q483" s="2075"/>
      <c r="R483" s="2075"/>
      <c r="S483" s="2075"/>
      <c r="T483" s="2075"/>
      <c r="U483" s="2061" t="str">
        <f t="shared" si="7"/>
        <v>4300 ANESTHESIOLOGY</v>
      </c>
      <c r="W483" s="455" t="b">
        <f>+'17HPM_DATA_INPUT'!C492='XX_17CK AUDITTO INPUT'!U483</f>
        <v>1</v>
      </c>
      <c r="X483" s="2065">
        <f>+'17HPM_DATA_INPUT'!D492-'XX_17CK AUDITTO INPUT'!C483</f>
        <v>0</v>
      </c>
      <c r="Y483" s="2065">
        <f>+'17HPM_DATA_INPUT'!E492-'XX_17CK AUDITTO INPUT'!D483</f>
        <v>0</v>
      </c>
      <c r="Z483" s="2065">
        <f>+'17HPM_DATA_INPUT'!F492-'XX_17CK AUDITTO INPUT'!E483</f>
        <v>0</v>
      </c>
      <c r="AA483" s="2065">
        <f>+'17HPM_DATA_INPUT'!G492-'XX_17CK AUDITTO INPUT'!F483</f>
        <v>0</v>
      </c>
      <c r="AB483" s="2065">
        <f>+'17HPM_DATA_INPUT'!H492-'XX_17CK AUDITTO INPUT'!G483</f>
        <v>0</v>
      </c>
      <c r="AC483" s="2065">
        <f>+'17HPM_DATA_INPUT'!I492-'XX_17CK AUDITTO INPUT'!H483</f>
        <v>0</v>
      </c>
      <c r="AD483" s="2065">
        <f>+'17HPM_DATA_INPUT'!J492-'XX_17CK AUDITTO INPUT'!I483</f>
        <v>0</v>
      </c>
      <c r="AE483" s="2065">
        <f>+'17HPM_DATA_INPUT'!K492-'XX_17CK AUDITTO INPUT'!J483</f>
        <v>0</v>
      </c>
      <c r="AF483" s="2065">
        <f>+'17HPM_DATA_INPUT'!L492-'XX_17CK AUDITTO INPUT'!K483</f>
        <v>0</v>
      </c>
      <c r="AG483" s="2065">
        <f>+'17HPM_DATA_INPUT'!M492-'XX_17CK AUDITTO INPUT'!L483</f>
        <v>0</v>
      </c>
      <c r="AH483" s="2065">
        <f>+'17HPM_DATA_INPUT'!N492-'XX_17CK AUDITTO INPUT'!M483</f>
        <v>0</v>
      </c>
      <c r="AI483" s="2065">
        <f>+'17HPM_DATA_INPUT'!O492-'XX_17CK AUDITTO INPUT'!N483</f>
        <v>0</v>
      </c>
      <c r="AJ483" s="2065">
        <f>+'17HPM_DATA_INPUT'!P492-'XX_17CK AUDITTO INPUT'!O483</f>
        <v>0</v>
      </c>
      <c r="AK483" s="2065">
        <f>+'17HPM_DATA_INPUT'!Q492-'XX_17CK AUDITTO INPUT'!P483</f>
        <v>0</v>
      </c>
      <c r="AL483" s="2065">
        <f>+'17HPM_DATA_INPUT'!R492-'XX_17CK AUDITTO INPUT'!Q483</f>
        <v>0</v>
      </c>
      <c r="AM483" s="2065">
        <f>+'17HPM_DATA_INPUT'!S492-'XX_17CK AUDITTO INPUT'!R483</f>
        <v>0</v>
      </c>
      <c r="AN483" s="2065">
        <f>+'17HPM_DATA_INPUT'!T492-'XX_17CK AUDITTO INPUT'!S483</f>
        <v>0</v>
      </c>
      <c r="AO483" s="2065">
        <f>+'17HPM_DATA_INPUT'!U492-'XX_17CK AUDITTO INPUT'!T483</f>
        <v>0</v>
      </c>
      <c r="AQ483" s="455" t="str">
        <f>'Departmental PL'!D497</f>
        <v>4040 DIAGNOSTIC X-RAY</v>
      </c>
    </row>
    <row r="484" spans="1:43" ht="20.25" hidden="1" customHeight="1" x14ac:dyDescent="0.25">
      <c r="A484" s="2031" t="s">
        <v>1642</v>
      </c>
      <c r="B484" s="2069" t="s">
        <v>2306</v>
      </c>
      <c r="C484" s="2070">
        <v>982</v>
      </c>
      <c r="D484" s="2070">
        <v>1167</v>
      </c>
      <c r="E484" s="2070">
        <v>1000</v>
      </c>
      <c r="F484" s="2070">
        <v>1167</v>
      </c>
      <c r="G484" s="2070">
        <v>443152</v>
      </c>
      <c r="H484" s="2070">
        <v>507073</v>
      </c>
      <c r="I484" s="2070">
        <v>186105</v>
      </c>
      <c r="J484" s="2070">
        <v>201445</v>
      </c>
      <c r="K484" s="2070">
        <v>107130</v>
      </c>
      <c r="L484" s="2070">
        <v>148646</v>
      </c>
      <c r="M484" s="2070">
        <v>78975</v>
      </c>
      <c r="N484" s="2070">
        <v>52799</v>
      </c>
      <c r="O484" s="2070">
        <v>7207</v>
      </c>
      <c r="P484" s="2070">
        <v>10226</v>
      </c>
      <c r="Q484" s="2070">
        <v>61808</v>
      </c>
      <c r="R484" s="2070">
        <v>83912</v>
      </c>
      <c r="S484" s="2070">
        <v>9960</v>
      </c>
      <c r="T484" s="2070">
        <v>-41338</v>
      </c>
      <c r="U484" s="2061" t="str">
        <f t="shared" si="7"/>
        <v>Total OUTPATIENT</v>
      </c>
      <c r="W484" s="455" t="b">
        <f>+'17HPM_DATA_INPUT'!C493='XX_17CK AUDITTO INPUT'!U484</f>
        <v>1</v>
      </c>
      <c r="X484" s="2065">
        <f>+'17HPM_DATA_INPUT'!D493-'XX_17CK AUDITTO INPUT'!C484</f>
        <v>1406</v>
      </c>
      <c r="Y484" s="2065">
        <f>+'17HPM_DATA_INPUT'!E493-'XX_17CK AUDITTO INPUT'!D484</f>
        <v>1178</v>
      </c>
      <c r="Z484" s="2065">
        <f>+'17HPM_DATA_INPUT'!F493-'XX_17CK AUDITTO INPUT'!E484</f>
        <v>1524</v>
      </c>
      <c r="AA484" s="2065">
        <f>+'17HPM_DATA_INPUT'!G493-'XX_17CK AUDITTO INPUT'!F484</f>
        <v>1175</v>
      </c>
      <c r="AB484" s="2065">
        <f>+'17HPM_DATA_INPUT'!H493-'XX_17CK AUDITTO INPUT'!G484</f>
        <v>654394</v>
      </c>
      <c r="AC484" s="2065">
        <f>+'17HPM_DATA_INPUT'!I493-'XX_17CK AUDITTO INPUT'!H484</f>
        <v>526451</v>
      </c>
      <c r="AD484" s="2065">
        <f>+'17HPM_DATA_INPUT'!J493-'XX_17CK AUDITTO INPUT'!I484</f>
        <v>246987</v>
      </c>
      <c r="AE484" s="2065">
        <f>+'17HPM_DATA_INPUT'!K493-'XX_17CK AUDITTO INPUT'!J484</f>
        <v>207598</v>
      </c>
      <c r="AF484" s="2065">
        <f>+'17HPM_DATA_INPUT'!L493-'XX_17CK AUDITTO INPUT'!K484</f>
        <v>150058</v>
      </c>
      <c r="AG484" s="2065">
        <f>+'17HPM_DATA_INPUT'!M493-'XX_17CK AUDITTO INPUT'!L484</f>
        <v>146382</v>
      </c>
      <c r="AH484" s="2065">
        <f>+'17HPM_DATA_INPUT'!N493-'XX_17CK AUDITTO INPUT'!M484</f>
        <v>96928</v>
      </c>
      <c r="AI484" s="2065">
        <f>+'17HPM_DATA_INPUT'!O493-'XX_17CK AUDITTO INPUT'!N484</f>
        <v>61215</v>
      </c>
      <c r="AJ484" s="2065">
        <f>+'17HPM_DATA_INPUT'!P493-'XX_17CK AUDITTO INPUT'!O484</f>
        <v>10319</v>
      </c>
      <c r="AK484" s="2065">
        <f>+'17HPM_DATA_INPUT'!Q493-'XX_17CK AUDITTO INPUT'!P484</f>
        <v>10143</v>
      </c>
      <c r="AL484" s="2065">
        <f>+'17HPM_DATA_INPUT'!R493-'XX_17CK AUDITTO INPUT'!Q484</f>
        <v>80974</v>
      </c>
      <c r="AM484" s="2065">
        <f>+'17HPM_DATA_INPUT'!S493-'XX_17CK AUDITTO INPUT'!R484</f>
        <v>83232</v>
      </c>
      <c r="AN484" s="2065">
        <f>+'17HPM_DATA_INPUT'!T493-'XX_17CK AUDITTO INPUT'!S484</f>
        <v>5636</v>
      </c>
      <c r="AO484" s="2065">
        <f>+'17HPM_DATA_INPUT'!U493-'XX_17CK AUDITTO INPUT'!T484</f>
        <v>-32161</v>
      </c>
      <c r="AQ484" s="455" t="str">
        <f>'Departmental PL'!D498</f>
        <v>4050 ANGIOGRAPHY</v>
      </c>
    </row>
    <row r="485" spans="1:43" ht="20.25" hidden="1" customHeight="1" x14ac:dyDescent="0.25">
      <c r="A485" s="2067" t="s">
        <v>1639</v>
      </c>
      <c r="B485" s="2058" t="s">
        <v>2519</v>
      </c>
      <c r="C485" s="2060">
        <v>8535</v>
      </c>
      <c r="D485" s="2060">
        <v>8042</v>
      </c>
      <c r="E485" s="2060">
        <v>15474</v>
      </c>
      <c r="F485" s="2060">
        <v>14716</v>
      </c>
      <c r="G485" s="2060">
        <v>37330517</v>
      </c>
      <c r="H485" s="2060">
        <v>34380613</v>
      </c>
      <c r="I485" s="2060">
        <v>15114921</v>
      </c>
      <c r="J485" s="2060">
        <v>14369935</v>
      </c>
      <c r="K485" s="2060">
        <v>8928061</v>
      </c>
      <c r="L485" s="2060">
        <v>8159570</v>
      </c>
      <c r="M485" s="2060">
        <v>6186861</v>
      </c>
      <c r="N485" s="2060">
        <v>6210365</v>
      </c>
      <c r="O485" s="2060">
        <v>604639</v>
      </c>
      <c r="P485" s="2060">
        <v>565862</v>
      </c>
      <c r="Q485" s="2060">
        <v>5185348</v>
      </c>
      <c r="R485" s="2060">
        <v>4643386</v>
      </c>
      <c r="S485" s="2060">
        <v>396874</v>
      </c>
      <c r="T485" s="2060">
        <v>1001118</v>
      </c>
      <c r="U485" s="2061" t="str">
        <f t="shared" si="7"/>
        <v>4250 OPERATING RMS -LABOR</v>
      </c>
      <c r="W485" s="455" t="b">
        <f>+'17HPM_DATA_INPUT'!C494='XX_17CK AUDITTO INPUT'!U485</f>
        <v>1</v>
      </c>
      <c r="X485" s="2065">
        <f>+'17HPM_DATA_INPUT'!D494-'XX_17CK AUDITTO INPUT'!C485</f>
        <v>8339</v>
      </c>
      <c r="Y485" s="2065">
        <f>+'17HPM_DATA_INPUT'!E494-'XX_17CK AUDITTO INPUT'!D485</f>
        <v>8551</v>
      </c>
      <c r="Z485" s="2065">
        <f>+'17HPM_DATA_INPUT'!F494-'XX_17CK AUDITTO INPUT'!E485</f>
        <v>15307</v>
      </c>
      <c r="AA485" s="2065">
        <f>+'17HPM_DATA_INPUT'!G494-'XX_17CK AUDITTO INPUT'!F485</f>
        <v>15502</v>
      </c>
      <c r="AB485" s="2065">
        <f>+'17HPM_DATA_INPUT'!H494-'XX_17CK AUDITTO INPUT'!G485</f>
        <v>38659060</v>
      </c>
      <c r="AC485" s="2065">
        <f>+'17HPM_DATA_INPUT'!I494-'XX_17CK AUDITTO INPUT'!H485</f>
        <v>36508635</v>
      </c>
      <c r="AD485" s="2065">
        <f>+'17HPM_DATA_INPUT'!J494-'XX_17CK AUDITTO INPUT'!I485</f>
        <v>15183711</v>
      </c>
      <c r="AE485" s="2065">
        <f>+'17HPM_DATA_INPUT'!K494-'XX_17CK AUDITTO INPUT'!J485</f>
        <v>14556619</v>
      </c>
      <c r="AF485" s="2065">
        <f>+'17HPM_DATA_INPUT'!L494-'XX_17CK AUDITTO INPUT'!K485</f>
        <v>8551735</v>
      </c>
      <c r="AG485" s="2065">
        <f>+'17HPM_DATA_INPUT'!M494-'XX_17CK AUDITTO INPUT'!L485</f>
        <v>8223811</v>
      </c>
      <c r="AH485" s="2065">
        <f>+'17HPM_DATA_INPUT'!N494-'XX_17CK AUDITTO INPUT'!M485</f>
        <v>6631975</v>
      </c>
      <c r="AI485" s="2065">
        <f>+'17HPM_DATA_INPUT'!O494-'XX_17CK AUDITTO INPUT'!N485</f>
        <v>6332808</v>
      </c>
      <c r="AJ485" s="2065">
        <f>+'17HPM_DATA_INPUT'!P494-'XX_17CK AUDITTO INPUT'!O485</f>
        <v>609361</v>
      </c>
      <c r="AK485" s="2065">
        <f>+'17HPM_DATA_INPUT'!Q494-'XX_17CK AUDITTO INPUT'!P485</f>
        <v>570316</v>
      </c>
      <c r="AL485" s="2065">
        <f>+'17HPM_DATA_INPUT'!R494-'XX_17CK AUDITTO INPUT'!Q485</f>
        <v>4774643</v>
      </c>
      <c r="AM485" s="2065">
        <f>+'17HPM_DATA_INPUT'!S494-'XX_17CK AUDITTO INPUT'!R485</f>
        <v>4679945</v>
      </c>
      <c r="AN485" s="2065">
        <f>+'17HPM_DATA_INPUT'!T494-'XX_17CK AUDITTO INPUT'!S485</f>
        <v>1247970</v>
      </c>
      <c r="AO485" s="2065">
        <f>+'17HPM_DATA_INPUT'!U494-'XX_17CK AUDITTO INPUT'!T485</f>
        <v>1082546</v>
      </c>
      <c r="AQ485" s="455" t="str">
        <f>'Departmental PL'!D499</f>
        <v>4060 NUCLEAR MEDICINE</v>
      </c>
    </row>
    <row r="486" spans="1:43" ht="20.25" hidden="1" customHeight="1" x14ac:dyDescent="0.25">
      <c r="A486" s="2067" t="s">
        <v>1640</v>
      </c>
      <c r="B486" s="2058" t="s">
        <v>2520</v>
      </c>
      <c r="C486" s="2060">
        <v>7080</v>
      </c>
      <c r="D486" s="2060">
        <v>6887</v>
      </c>
      <c r="E486" s="2060">
        <v>35560</v>
      </c>
      <c r="F486" s="2060">
        <v>15171</v>
      </c>
      <c r="G486" s="2060">
        <v>13657848</v>
      </c>
      <c r="H486" s="2060">
        <v>13176207</v>
      </c>
      <c r="I486" s="2060">
        <v>5552536</v>
      </c>
      <c r="J486" s="2060">
        <v>5590462</v>
      </c>
      <c r="K486" s="2060">
        <v>6070149</v>
      </c>
      <c r="L486" s="2060">
        <v>5856767</v>
      </c>
      <c r="M486" s="2060">
        <v>-517613</v>
      </c>
      <c r="N486" s="2060">
        <v>-266305</v>
      </c>
      <c r="O486" s="2060">
        <v>0</v>
      </c>
      <c r="P486" s="2060">
        <v>0</v>
      </c>
      <c r="Q486" s="2060">
        <v>0</v>
      </c>
      <c r="R486" s="2060">
        <v>0</v>
      </c>
      <c r="S486" s="2060">
        <v>-517613</v>
      </c>
      <c r="T486" s="2060">
        <v>-266305</v>
      </c>
      <c r="U486" s="2061" t="str">
        <f t="shared" si="7"/>
        <v>4260 O.R.-MATERIALS</v>
      </c>
      <c r="W486" s="455" t="b">
        <f>+'17HPM_DATA_INPUT'!C495='XX_17CK AUDITTO INPUT'!U486</f>
        <v>1</v>
      </c>
      <c r="X486" s="2065">
        <f>+'17HPM_DATA_INPUT'!D495-'XX_17CK AUDITTO INPUT'!C486</f>
        <v>7092</v>
      </c>
      <c r="Y486" s="2065">
        <f>+'17HPM_DATA_INPUT'!E495-'XX_17CK AUDITTO INPUT'!D486</f>
        <v>7154</v>
      </c>
      <c r="Z486" s="2065">
        <f>+'17HPM_DATA_INPUT'!F495-'XX_17CK AUDITTO INPUT'!E486</f>
        <v>183637</v>
      </c>
      <c r="AA486" s="2065">
        <f>+'17HPM_DATA_INPUT'!G495-'XX_17CK AUDITTO INPUT'!F486</f>
        <v>15189</v>
      </c>
      <c r="AB486" s="2065">
        <f>+'17HPM_DATA_INPUT'!H495-'XX_17CK AUDITTO INPUT'!G486</f>
        <v>13203935</v>
      </c>
      <c r="AC486" s="2065">
        <f>+'17HPM_DATA_INPUT'!I495-'XX_17CK AUDITTO INPUT'!H486</f>
        <v>13082114</v>
      </c>
      <c r="AD486" s="2065">
        <f>+'17HPM_DATA_INPUT'!J495-'XX_17CK AUDITTO INPUT'!I486</f>
        <v>5434016</v>
      </c>
      <c r="AE486" s="2065">
        <f>+'17HPM_DATA_INPUT'!K495-'XX_17CK AUDITTO INPUT'!J486</f>
        <v>5208565</v>
      </c>
      <c r="AF486" s="2065">
        <f>+'17HPM_DATA_INPUT'!L495-'XX_17CK AUDITTO INPUT'!K486</f>
        <v>5868387</v>
      </c>
      <c r="AG486" s="2065">
        <f>+'17HPM_DATA_INPUT'!M495-'XX_17CK AUDITTO INPUT'!L486</f>
        <v>5814272</v>
      </c>
      <c r="AH486" s="2065">
        <f>+'17HPM_DATA_INPUT'!N495-'XX_17CK AUDITTO INPUT'!M486</f>
        <v>-434371</v>
      </c>
      <c r="AI486" s="2065">
        <f>+'17HPM_DATA_INPUT'!O495-'XX_17CK AUDITTO INPUT'!N486</f>
        <v>-605706</v>
      </c>
      <c r="AJ486" s="2065">
        <f>+'17HPM_DATA_INPUT'!P495-'XX_17CK AUDITTO INPUT'!O486</f>
        <v>0</v>
      </c>
      <c r="AK486" s="2065">
        <f>+'17HPM_DATA_INPUT'!Q495-'XX_17CK AUDITTO INPUT'!P486</f>
        <v>0</v>
      </c>
      <c r="AL486" s="2065">
        <f>+'17HPM_DATA_INPUT'!R495-'XX_17CK AUDITTO INPUT'!Q486</f>
        <v>0</v>
      </c>
      <c r="AM486" s="2065">
        <f>+'17HPM_DATA_INPUT'!S495-'XX_17CK AUDITTO INPUT'!R486</f>
        <v>0</v>
      </c>
      <c r="AN486" s="2065">
        <f>+'17HPM_DATA_INPUT'!T495-'XX_17CK AUDITTO INPUT'!S486</f>
        <v>-434371</v>
      </c>
      <c r="AO486" s="2065">
        <f>+'17HPM_DATA_INPUT'!U495-'XX_17CK AUDITTO INPUT'!T486</f>
        <v>-605706</v>
      </c>
      <c r="AQ486" s="455" t="str">
        <f>'Departmental PL'!D500</f>
        <v>4070 NSURG RADIOLOGY</v>
      </c>
    </row>
    <row r="487" spans="1:43" ht="20.25" hidden="1" customHeight="1" x14ac:dyDescent="0.25">
      <c r="A487" s="2067" t="s">
        <v>1641</v>
      </c>
      <c r="B487" s="2074" t="s">
        <v>1641</v>
      </c>
      <c r="C487" s="2075"/>
      <c r="D487" s="2075"/>
      <c r="E487" s="2075"/>
      <c r="F487" s="2075"/>
      <c r="G487" s="2075"/>
      <c r="H487" s="2075"/>
      <c r="I487" s="2075"/>
      <c r="J487" s="2075"/>
      <c r="K487" s="2075"/>
      <c r="L487" s="2075"/>
      <c r="M487" s="2075"/>
      <c r="N487" s="2075"/>
      <c r="O487" s="2075"/>
      <c r="P487" s="2075"/>
      <c r="Q487" s="2075"/>
      <c r="R487" s="2075"/>
      <c r="S487" s="2075"/>
      <c r="T487" s="2075"/>
      <c r="U487" s="2061" t="str">
        <f t="shared" si="7"/>
        <v>4300 ANESTHESIOLOGY</v>
      </c>
      <c r="W487" s="455" t="b">
        <f>+'17HPM_DATA_INPUT'!C496='XX_17CK AUDITTO INPUT'!U487</f>
        <v>1</v>
      </c>
      <c r="X487" s="2065">
        <f>+'17HPM_DATA_INPUT'!D496-'XX_17CK AUDITTO INPUT'!C487</f>
        <v>0</v>
      </c>
      <c r="Y487" s="2065">
        <f>+'17HPM_DATA_INPUT'!E496-'XX_17CK AUDITTO INPUT'!D487</f>
        <v>0</v>
      </c>
      <c r="Z487" s="2065">
        <f>+'17HPM_DATA_INPUT'!F496-'XX_17CK AUDITTO INPUT'!E487</f>
        <v>0</v>
      </c>
      <c r="AA487" s="2065">
        <f>+'17HPM_DATA_INPUT'!G496-'XX_17CK AUDITTO INPUT'!F487</f>
        <v>0</v>
      </c>
      <c r="AB487" s="2065">
        <f>+'17HPM_DATA_INPUT'!H496-'XX_17CK AUDITTO INPUT'!G487</f>
        <v>0</v>
      </c>
      <c r="AC487" s="2065">
        <f>+'17HPM_DATA_INPUT'!I496-'XX_17CK AUDITTO INPUT'!H487</f>
        <v>0</v>
      </c>
      <c r="AD487" s="2065">
        <f>+'17HPM_DATA_INPUT'!J496-'XX_17CK AUDITTO INPUT'!I487</f>
        <v>0</v>
      </c>
      <c r="AE487" s="2065">
        <f>+'17HPM_DATA_INPUT'!K496-'XX_17CK AUDITTO INPUT'!J487</f>
        <v>0</v>
      </c>
      <c r="AF487" s="2065">
        <f>+'17HPM_DATA_INPUT'!L496-'XX_17CK AUDITTO INPUT'!K487</f>
        <v>0</v>
      </c>
      <c r="AG487" s="2065">
        <f>+'17HPM_DATA_INPUT'!M496-'XX_17CK AUDITTO INPUT'!L487</f>
        <v>0</v>
      </c>
      <c r="AH487" s="2065">
        <f>+'17HPM_DATA_INPUT'!N496-'XX_17CK AUDITTO INPUT'!M487</f>
        <v>0</v>
      </c>
      <c r="AI487" s="2065">
        <f>+'17HPM_DATA_INPUT'!O496-'XX_17CK AUDITTO INPUT'!N487</f>
        <v>0</v>
      </c>
      <c r="AJ487" s="2065">
        <f>+'17HPM_DATA_INPUT'!P496-'XX_17CK AUDITTO INPUT'!O487</f>
        <v>0</v>
      </c>
      <c r="AK487" s="2065">
        <f>+'17HPM_DATA_INPUT'!Q496-'XX_17CK AUDITTO INPUT'!P487</f>
        <v>0</v>
      </c>
      <c r="AL487" s="2065">
        <f>+'17HPM_DATA_INPUT'!R496-'XX_17CK AUDITTO INPUT'!Q487</f>
        <v>0</v>
      </c>
      <c r="AM487" s="2065">
        <f>+'17HPM_DATA_INPUT'!S496-'XX_17CK AUDITTO INPUT'!R487</f>
        <v>0</v>
      </c>
      <c r="AN487" s="2065">
        <f>+'17HPM_DATA_INPUT'!T496-'XX_17CK AUDITTO INPUT'!S487</f>
        <v>0</v>
      </c>
      <c r="AO487" s="2065">
        <f>+'17HPM_DATA_INPUT'!U496-'XX_17CK AUDITTO INPUT'!T487</f>
        <v>0</v>
      </c>
      <c r="AQ487" s="455" t="str">
        <f>'Departmental PL'!D501</f>
        <v>4080 MAGNETIC RES IMAGING</v>
      </c>
    </row>
    <row r="488" spans="1:43" ht="20.25" hidden="1" customHeight="1" x14ac:dyDescent="0.25">
      <c r="A488" s="2067" t="s">
        <v>1643</v>
      </c>
      <c r="B488" s="2058" t="s">
        <v>2521</v>
      </c>
      <c r="C488" s="2060">
        <v>6207</v>
      </c>
      <c r="D488" s="2060">
        <v>5949</v>
      </c>
      <c r="E488" s="2060">
        <v>6311</v>
      </c>
      <c r="F488" s="2060">
        <v>6075</v>
      </c>
      <c r="G488" s="2060">
        <v>5311981</v>
      </c>
      <c r="H488" s="2060">
        <v>4747936</v>
      </c>
      <c r="I488" s="2060">
        <v>2152074</v>
      </c>
      <c r="J488" s="2060">
        <v>1960355</v>
      </c>
      <c r="K488" s="2060">
        <v>1826463</v>
      </c>
      <c r="L488" s="2060">
        <v>1714385</v>
      </c>
      <c r="M488" s="2060">
        <v>325611</v>
      </c>
      <c r="N488" s="2060">
        <v>245970</v>
      </c>
      <c r="O488" s="2060">
        <v>198694</v>
      </c>
      <c r="P488" s="2060">
        <v>183197</v>
      </c>
      <c r="Q488" s="2060">
        <v>550657</v>
      </c>
      <c r="R488" s="2060">
        <v>470191</v>
      </c>
      <c r="S488" s="2060">
        <v>-423740</v>
      </c>
      <c r="T488" s="2060">
        <v>-407418</v>
      </c>
      <c r="U488" s="2061" t="str">
        <f t="shared" si="7"/>
        <v>4320 PACU-RECOVERY</v>
      </c>
      <c r="W488" s="455" t="b">
        <f>+'17HPM_DATA_INPUT'!C497='XX_17CK AUDITTO INPUT'!U488</f>
        <v>1</v>
      </c>
      <c r="X488" s="2065">
        <f>+'17HPM_DATA_INPUT'!D497-'XX_17CK AUDITTO INPUT'!C488</f>
        <v>6088</v>
      </c>
      <c r="Y488" s="2065">
        <f>+'17HPM_DATA_INPUT'!E497-'XX_17CK AUDITTO INPUT'!D488</f>
        <v>6145</v>
      </c>
      <c r="Z488" s="2065">
        <f>+'17HPM_DATA_INPUT'!F497-'XX_17CK AUDITTO INPUT'!E488</f>
        <v>6196</v>
      </c>
      <c r="AA488" s="2065">
        <f>+'17HPM_DATA_INPUT'!G497-'XX_17CK AUDITTO INPUT'!F488</f>
        <v>6296</v>
      </c>
      <c r="AB488" s="2065">
        <f>+'17HPM_DATA_INPUT'!H497-'XX_17CK AUDITTO INPUT'!G488</f>
        <v>5464911</v>
      </c>
      <c r="AC488" s="2065">
        <f>+'17HPM_DATA_INPUT'!I497-'XX_17CK AUDITTO INPUT'!H488</f>
        <v>5212702</v>
      </c>
      <c r="AD488" s="2065">
        <f>+'17HPM_DATA_INPUT'!J497-'XX_17CK AUDITTO INPUT'!I488</f>
        <v>2127766</v>
      </c>
      <c r="AE488" s="2065">
        <f>+'17HPM_DATA_INPUT'!K497-'XX_17CK AUDITTO INPUT'!J488</f>
        <v>2057871</v>
      </c>
      <c r="AF488" s="2065">
        <f>+'17HPM_DATA_INPUT'!L497-'XX_17CK AUDITTO INPUT'!K488</f>
        <v>1903945</v>
      </c>
      <c r="AG488" s="2065">
        <f>+'17HPM_DATA_INPUT'!M497-'XX_17CK AUDITTO INPUT'!L488</f>
        <v>1789730</v>
      </c>
      <c r="AH488" s="2065">
        <f>+'17HPM_DATA_INPUT'!N497-'XX_17CK AUDITTO INPUT'!M488</f>
        <v>223821</v>
      </c>
      <c r="AI488" s="2065">
        <f>+'17HPM_DATA_INPUT'!O497-'XX_17CK AUDITTO INPUT'!N488</f>
        <v>268141</v>
      </c>
      <c r="AJ488" s="2065">
        <f>+'17HPM_DATA_INPUT'!P497-'XX_17CK AUDITTO INPUT'!O488</f>
        <v>201943</v>
      </c>
      <c r="AK488" s="2065">
        <f>+'17HPM_DATA_INPUT'!Q497-'XX_17CK AUDITTO INPUT'!P488</f>
        <v>191248</v>
      </c>
      <c r="AL488" s="2065">
        <f>+'17HPM_DATA_INPUT'!R497-'XX_17CK AUDITTO INPUT'!Q488</f>
        <v>511223</v>
      </c>
      <c r="AM488" s="2065">
        <f>+'17HPM_DATA_INPUT'!S497-'XX_17CK AUDITTO INPUT'!R488</f>
        <v>490856</v>
      </c>
      <c r="AN488" s="2065">
        <f>+'17HPM_DATA_INPUT'!T497-'XX_17CK AUDITTO INPUT'!S488</f>
        <v>-489345</v>
      </c>
      <c r="AO488" s="2065">
        <f>+'17HPM_DATA_INPUT'!U497-'XX_17CK AUDITTO INPUT'!T488</f>
        <v>-413963</v>
      </c>
      <c r="AQ488" s="455" t="str">
        <f>'Departmental PL'!D503</f>
        <v>4100 RADIOLOGY-CLCROSSING</v>
      </c>
    </row>
    <row r="489" spans="1:43" ht="20.25" hidden="1" customHeight="1" x14ac:dyDescent="0.25">
      <c r="A489" s="2067" t="s">
        <v>1644</v>
      </c>
      <c r="B489" s="2058" t="s">
        <v>2522</v>
      </c>
      <c r="C489" s="2060">
        <v>7338</v>
      </c>
      <c r="D489" s="2060">
        <v>7136</v>
      </c>
      <c r="E489" s="2060">
        <v>7571</v>
      </c>
      <c r="F489" s="2060">
        <v>7408</v>
      </c>
      <c r="G489" s="2060">
        <v>4142765</v>
      </c>
      <c r="H489" s="2060">
        <v>4125506</v>
      </c>
      <c r="I489" s="2060">
        <v>1716087</v>
      </c>
      <c r="J489" s="2060">
        <v>1763342</v>
      </c>
      <c r="K489" s="2060">
        <v>4868966</v>
      </c>
      <c r="L489" s="2060">
        <v>4709944</v>
      </c>
      <c r="M489" s="2060">
        <v>-3152879</v>
      </c>
      <c r="N489" s="2060">
        <v>-2946602</v>
      </c>
      <c r="O489" s="2060">
        <v>277496</v>
      </c>
      <c r="P489" s="2060">
        <v>209589</v>
      </c>
      <c r="Q489" s="2060">
        <v>2140735</v>
      </c>
      <c r="R489" s="2060">
        <v>2184249</v>
      </c>
      <c r="S489" s="2060">
        <v>-5571110</v>
      </c>
      <c r="T489" s="2060">
        <v>-5340440</v>
      </c>
      <c r="U489" s="2061" t="str">
        <f t="shared" si="7"/>
        <v>4340 AMBULATORY SURGERY CENTER</v>
      </c>
      <c r="W489" s="455" t="b">
        <f>+'17HPM_DATA_INPUT'!C498='XX_17CK AUDITTO INPUT'!U489</f>
        <v>1</v>
      </c>
      <c r="X489" s="2065">
        <f>+'17HPM_DATA_INPUT'!D498-'XX_17CK AUDITTO INPUT'!C489</f>
        <v>7445</v>
      </c>
      <c r="Y489" s="2065">
        <f>+'17HPM_DATA_INPUT'!E498-'XX_17CK AUDITTO INPUT'!D489</f>
        <v>7421</v>
      </c>
      <c r="Z489" s="2065">
        <f>+'17HPM_DATA_INPUT'!F498-'XX_17CK AUDITTO INPUT'!E489</f>
        <v>7679</v>
      </c>
      <c r="AA489" s="2065">
        <f>+'17HPM_DATA_INPUT'!G498-'XX_17CK AUDITTO INPUT'!F489</f>
        <v>7648</v>
      </c>
      <c r="AB489" s="2065">
        <f>+'17HPM_DATA_INPUT'!H498-'XX_17CK AUDITTO INPUT'!G489</f>
        <v>4408349</v>
      </c>
      <c r="AC489" s="2065">
        <f>+'17HPM_DATA_INPUT'!I498-'XX_17CK AUDITTO INPUT'!H489</f>
        <v>4275999</v>
      </c>
      <c r="AD489" s="2065">
        <f>+'17HPM_DATA_INPUT'!J498-'XX_17CK AUDITTO INPUT'!I489</f>
        <v>1765222</v>
      </c>
      <c r="AE489" s="2065">
        <f>+'17HPM_DATA_INPUT'!K498-'XX_17CK AUDITTO INPUT'!J489</f>
        <v>1755443</v>
      </c>
      <c r="AF489" s="2065">
        <f>+'17HPM_DATA_INPUT'!L498-'XX_17CK AUDITTO INPUT'!K489</f>
        <v>4981761</v>
      </c>
      <c r="AG489" s="2065">
        <f>+'17HPM_DATA_INPUT'!M498-'XX_17CK AUDITTO INPUT'!L489</f>
        <v>4643174</v>
      </c>
      <c r="AH489" s="2065">
        <f>+'17HPM_DATA_INPUT'!N498-'XX_17CK AUDITTO INPUT'!M489</f>
        <v>-3216539</v>
      </c>
      <c r="AI489" s="2065">
        <f>+'17HPM_DATA_INPUT'!O498-'XX_17CK AUDITTO INPUT'!N489</f>
        <v>-2887731</v>
      </c>
      <c r="AJ489" s="2065">
        <f>+'17HPM_DATA_INPUT'!P498-'XX_17CK AUDITTO INPUT'!O489</f>
        <v>307330</v>
      </c>
      <c r="AK489" s="2065">
        <f>+'17HPM_DATA_INPUT'!Q498-'XX_17CK AUDITTO INPUT'!P489</f>
        <v>206617</v>
      </c>
      <c r="AL489" s="2065">
        <f>+'17HPM_DATA_INPUT'!R498-'XX_17CK AUDITTO INPUT'!Q489</f>
        <v>2126281</v>
      </c>
      <c r="AM489" s="2065">
        <f>+'17HPM_DATA_INPUT'!S498-'XX_17CK AUDITTO INPUT'!R489</f>
        <v>2153285</v>
      </c>
      <c r="AN489" s="2065">
        <f>+'17HPM_DATA_INPUT'!T498-'XX_17CK AUDITTO INPUT'!S489</f>
        <v>-5650150</v>
      </c>
      <c r="AO489" s="2065">
        <f>+'17HPM_DATA_INPUT'!U498-'XX_17CK AUDITTO INPUT'!T489</f>
        <v>-5247633</v>
      </c>
      <c r="AQ489" s="455" t="str">
        <f>'Departmental PL'!D504</f>
        <v>4110 BREAST CARE CTR - IMAGING SRVS</v>
      </c>
    </row>
    <row r="490" spans="1:43" ht="20.25" hidden="1" customHeight="1" x14ac:dyDescent="0.25">
      <c r="A490" s="2032" t="s">
        <v>1642</v>
      </c>
      <c r="B490" s="2072" t="s">
        <v>2307</v>
      </c>
      <c r="C490" s="2073">
        <v>8645</v>
      </c>
      <c r="D490" s="2073">
        <v>8149</v>
      </c>
      <c r="E490" s="2073">
        <v>64916</v>
      </c>
      <c r="F490" s="2073">
        <v>43370</v>
      </c>
      <c r="G490" s="2073">
        <v>60443111</v>
      </c>
      <c r="H490" s="2073">
        <v>56430262</v>
      </c>
      <c r="I490" s="2073">
        <v>24535619</v>
      </c>
      <c r="J490" s="2073">
        <v>23684094</v>
      </c>
      <c r="K490" s="2073">
        <v>21693639</v>
      </c>
      <c r="L490" s="2073">
        <v>20440665</v>
      </c>
      <c r="M490" s="2073">
        <v>2841980</v>
      </c>
      <c r="N490" s="2073">
        <v>3243429</v>
      </c>
      <c r="O490" s="2073">
        <v>1080829</v>
      </c>
      <c r="P490" s="2073">
        <v>958647</v>
      </c>
      <c r="Q490" s="2073">
        <v>7876740</v>
      </c>
      <c r="R490" s="2073">
        <v>7297827</v>
      </c>
      <c r="S490" s="2073">
        <v>-6115589</v>
      </c>
      <c r="T490" s="2073">
        <v>-5013045</v>
      </c>
      <c r="U490" s="2061" t="str">
        <f t="shared" si="7"/>
        <v>Total ASC</v>
      </c>
      <c r="W490" s="455" t="b">
        <f>+'17HPM_DATA_INPUT'!C499='XX_17CK AUDITTO INPUT'!U490</f>
        <v>1</v>
      </c>
      <c r="X490" s="2065">
        <f>+'17HPM_DATA_INPUT'!D499-'XX_17CK AUDITTO INPUT'!C490</f>
        <v>8495</v>
      </c>
      <c r="Y490" s="2065">
        <f>+'17HPM_DATA_INPUT'!E499-'XX_17CK AUDITTO INPUT'!D490</f>
        <v>8677</v>
      </c>
      <c r="Z490" s="2065">
        <f>+'17HPM_DATA_INPUT'!F499-'XX_17CK AUDITTO INPUT'!E490</f>
        <v>212819</v>
      </c>
      <c r="AA490" s="2065">
        <f>+'17HPM_DATA_INPUT'!G499-'XX_17CK AUDITTO INPUT'!F490</f>
        <v>44635</v>
      </c>
      <c r="AB490" s="2065">
        <f>+'17HPM_DATA_INPUT'!H499-'XX_17CK AUDITTO INPUT'!G490</f>
        <v>61736255</v>
      </c>
      <c r="AC490" s="2065">
        <f>+'17HPM_DATA_INPUT'!I499-'XX_17CK AUDITTO INPUT'!H490</f>
        <v>59079450</v>
      </c>
      <c r="AD490" s="2065">
        <f>+'17HPM_DATA_INPUT'!J499-'XX_17CK AUDITTO INPUT'!I490</f>
        <v>24510714</v>
      </c>
      <c r="AE490" s="2065">
        <f>+'17HPM_DATA_INPUT'!K499-'XX_17CK AUDITTO INPUT'!J490</f>
        <v>23578498</v>
      </c>
      <c r="AF490" s="2065">
        <f>+'17HPM_DATA_INPUT'!L499-'XX_17CK AUDITTO INPUT'!K490</f>
        <v>21305829</v>
      </c>
      <c r="AG490" s="2065">
        <f>+'17HPM_DATA_INPUT'!M499-'XX_17CK AUDITTO INPUT'!L490</f>
        <v>20470987</v>
      </c>
      <c r="AH490" s="2065">
        <f>+'17HPM_DATA_INPUT'!N499-'XX_17CK AUDITTO INPUT'!M490</f>
        <v>3204886</v>
      </c>
      <c r="AI490" s="2065">
        <f>+'17HPM_DATA_INPUT'!O499-'XX_17CK AUDITTO INPUT'!N490</f>
        <v>3107511</v>
      </c>
      <c r="AJ490" s="2065">
        <f>+'17HPM_DATA_INPUT'!P499-'XX_17CK AUDITTO INPUT'!O490</f>
        <v>1118634</v>
      </c>
      <c r="AK490" s="2065">
        <f>+'17HPM_DATA_INPUT'!Q499-'XX_17CK AUDITTO INPUT'!P490</f>
        <v>968182</v>
      </c>
      <c r="AL490" s="2065">
        <f>+'17HPM_DATA_INPUT'!R499-'XX_17CK AUDITTO INPUT'!Q490</f>
        <v>7412147</v>
      </c>
      <c r="AM490" s="2065">
        <f>+'17HPM_DATA_INPUT'!S499-'XX_17CK AUDITTO INPUT'!R490</f>
        <v>7324085</v>
      </c>
      <c r="AN490" s="2065">
        <f>+'17HPM_DATA_INPUT'!T499-'XX_17CK AUDITTO INPUT'!S490</f>
        <v>-5325895</v>
      </c>
      <c r="AO490" s="2065">
        <f>+'17HPM_DATA_INPUT'!U499-'XX_17CK AUDITTO INPUT'!T490</f>
        <v>-5184756</v>
      </c>
      <c r="AQ490" s="455" t="str">
        <f>'Departmental PL'!D505</f>
        <v>4120 URMC IMAGING STRONG WEST</v>
      </c>
    </row>
    <row r="491" spans="1:43" ht="20.25" hidden="1" customHeight="1" x14ac:dyDescent="0.25">
      <c r="A491" s="2067" t="s">
        <v>1639</v>
      </c>
      <c r="B491" s="2058" t="s">
        <v>2519</v>
      </c>
      <c r="C491" s="2060">
        <v>191</v>
      </c>
      <c r="D491" s="2060">
        <v>203</v>
      </c>
      <c r="E491" s="2060">
        <v>355</v>
      </c>
      <c r="F491" s="2060">
        <v>385</v>
      </c>
      <c r="G491" s="2060">
        <v>1632714</v>
      </c>
      <c r="H491" s="2060">
        <v>1783814</v>
      </c>
      <c r="I491" s="2060">
        <v>730202</v>
      </c>
      <c r="J491" s="2060">
        <v>795732</v>
      </c>
      <c r="K491" s="2060">
        <v>337673</v>
      </c>
      <c r="L491" s="2060">
        <v>392087</v>
      </c>
      <c r="M491" s="2060">
        <v>392529</v>
      </c>
      <c r="N491" s="2060">
        <v>403645</v>
      </c>
      <c r="O491" s="2060">
        <v>22868</v>
      </c>
      <c r="P491" s="2060">
        <v>27191</v>
      </c>
      <c r="Q491" s="2060">
        <v>196118</v>
      </c>
      <c r="R491" s="2060">
        <v>223126</v>
      </c>
      <c r="S491" s="2060">
        <v>173543</v>
      </c>
      <c r="T491" s="2060">
        <v>153327</v>
      </c>
      <c r="U491" s="2061" t="str">
        <f t="shared" si="7"/>
        <v>4250 OPERATING RMS -LABOR</v>
      </c>
      <c r="W491" s="455" t="b">
        <f>+'17HPM_DATA_INPUT'!C500='XX_17CK AUDITTO INPUT'!U491</f>
        <v>1</v>
      </c>
      <c r="X491" s="2065">
        <f>+'17HPM_DATA_INPUT'!D500-'XX_17CK AUDITTO INPUT'!C491</f>
        <v>179</v>
      </c>
      <c r="Y491" s="2065">
        <f>+'17HPM_DATA_INPUT'!E500-'XX_17CK AUDITTO INPUT'!D491</f>
        <v>186</v>
      </c>
      <c r="Z491" s="2065">
        <f>+'17HPM_DATA_INPUT'!F500-'XX_17CK AUDITTO INPUT'!E491</f>
        <v>340</v>
      </c>
      <c r="AA491" s="2065">
        <f>+'17HPM_DATA_INPUT'!G500-'XX_17CK AUDITTO INPUT'!F491</f>
        <v>348</v>
      </c>
      <c r="AB491" s="2065">
        <f>+'17HPM_DATA_INPUT'!H500-'XX_17CK AUDITTO INPUT'!G491</f>
        <v>1622339</v>
      </c>
      <c r="AC491" s="2065">
        <f>+'17HPM_DATA_INPUT'!I500-'XX_17CK AUDITTO INPUT'!H491</f>
        <v>1637749</v>
      </c>
      <c r="AD491" s="2065">
        <f>+'17HPM_DATA_INPUT'!J500-'XX_17CK AUDITTO INPUT'!I491</f>
        <v>754732</v>
      </c>
      <c r="AE491" s="2065">
        <f>+'17HPM_DATA_INPUT'!K500-'XX_17CK AUDITTO INPUT'!J491</f>
        <v>772218</v>
      </c>
      <c r="AF491" s="2065">
        <f>+'17HPM_DATA_INPUT'!L500-'XX_17CK AUDITTO INPUT'!K491</f>
        <v>319004</v>
      </c>
      <c r="AG491" s="2065">
        <f>+'17HPM_DATA_INPUT'!M500-'XX_17CK AUDITTO INPUT'!L491</f>
        <v>337339</v>
      </c>
      <c r="AH491" s="2065">
        <f>+'17HPM_DATA_INPUT'!N500-'XX_17CK AUDITTO INPUT'!M491</f>
        <v>435728</v>
      </c>
      <c r="AI491" s="2065">
        <f>+'17HPM_DATA_INPUT'!O500-'XX_17CK AUDITTO INPUT'!N491</f>
        <v>434879</v>
      </c>
      <c r="AJ491" s="2065">
        <f>+'17HPM_DATA_INPUT'!P500-'XX_17CK AUDITTO INPUT'!O491</f>
        <v>22739</v>
      </c>
      <c r="AK491" s="2065">
        <f>+'17HPM_DATA_INPUT'!Q500-'XX_17CK AUDITTO INPUT'!P491</f>
        <v>23394</v>
      </c>
      <c r="AL491" s="2065">
        <f>+'17HPM_DATA_INPUT'!R500-'XX_17CK AUDITTO INPUT'!Q491</f>
        <v>216863</v>
      </c>
      <c r="AM491" s="2065">
        <f>+'17HPM_DATA_INPUT'!S500-'XX_17CK AUDITTO INPUT'!R491</f>
        <v>191970</v>
      </c>
      <c r="AN491" s="2065">
        <f>+'17HPM_DATA_INPUT'!T500-'XX_17CK AUDITTO INPUT'!S491</f>
        <v>196125</v>
      </c>
      <c r="AO491" s="2065">
        <f>+'17HPM_DATA_INPUT'!U500-'XX_17CK AUDITTO INPUT'!T491</f>
        <v>219516</v>
      </c>
      <c r="AQ491" s="455" t="str">
        <f>'Departmental PL'!D506</f>
        <v>Total ASC</v>
      </c>
    </row>
    <row r="492" spans="1:43" ht="20.25" hidden="1" customHeight="1" x14ac:dyDescent="0.25">
      <c r="A492" s="2067" t="s">
        <v>1640</v>
      </c>
      <c r="B492" s="2058" t="s">
        <v>2520</v>
      </c>
      <c r="C492" s="2060">
        <v>161</v>
      </c>
      <c r="D492" s="2060">
        <v>176</v>
      </c>
      <c r="E492" s="2060">
        <v>1169</v>
      </c>
      <c r="F492" s="2060">
        <v>300</v>
      </c>
      <c r="G492" s="2060">
        <v>500447</v>
      </c>
      <c r="H492" s="2060">
        <v>494612</v>
      </c>
      <c r="I492" s="2060">
        <v>225852</v>
      </c>
      <c r="J492" s="2060">
        <v>223389</v>
      </c>
      <c r="K492" s="2060">
        <v>222421</v>
      </c>
      <c r="L492" s="2060">
        <v>219827</v>
      </c>
      <c r="M492" s="2060">
        <v>3431</v>
      </c>
      <c r="N492" s="2060">
        <v>3561</v>
      </c>
      <c r="O492" s="2060">
        <v>0</v>
      </c>
      <c r="P492" s="2060">
        <v>0</v>
      </c>
      <c r="Q492" s="2060">
        <v>0</v>
      </c>
      <c r="R492" s="2060">
        <v>0</v>
      </c>
      <c r="S492" s="2060">
        <v>3431</v>
      </c>
      <c r="T492" s="2060">
        <v>3561</v>
      </c>
      <c r="U492" s="2061" t="str">
        <f t="shared" si="7"/>
        <v>4260 O.R.-MATERIALS</v>
      </c>
      <c r="W492" s="455" t="b">
        <f>+'17HPM_DATA_INPUT'!C501='XX_17CK AUDITTO INPUT'!U492</f>
        <v>1</v>
      </c>
      <c r="X492" s="2065">
        <f>+'17HPM_DATA_INPUT'!D501-'XX_17CK AUDITTO INPUT'!C492</f>
        <v>162</v>
      </c>
      <c r="Y492" s="2065">
        <f>+'17HPM_DATA_INPUT'!E501-'XX_17CK AUDITTO INPUT'!D492</f>
        <v>162</v>
      </c>
      <c r="Z492" s="2065">
        <f>+'17HPM_DATA_INPUT'!F501-'XX_17CK AUDITTO INPUT'!E492</f>
        <v>8563</v>
      </c>
      <c r="AA492" s="2065">
        <f>+'17HPM_DATA_INPUT'!G501-'XX_17CK AUDITTO INPUT'!F492</f>
        <v>231</v>
      </c>
      <c r="AB492" s="2065">
        <f>+'17HPM_DATA_INPUT'!H501-'XX_17CK AUDITTO INPUT'!G492</f>
        <v>516593</v>
      </c>
      <c r="AC492" s="2065">
        <f>+'17HPM_DATA_INPUT'!I501-'XX_17CK AUDITTO INPUT'!H492</f>
        <v>464644</v>
      </c>
      <c r="AD492" s="2065">
        <f>+'17HPM_DATA_INPUT'!J501-'XX_17CK AUDITTO INPUT'!I492</f>
        <v>250722</v>
      </c>
      <c r="AE492" s="2065">
        <f>+'17HPM_DATA_INPUT'!K501-'XX_17CK AUDITTO INPUT'!J492</f>
        <v>221799</v>
      </c>
      <c r="AF492" s="2065">
        <f>+'17HPM_DATA_INPUT'!L501-'XX_17CK AUDITTO INPUT'!K492</f>
        <v>229597</v>
      </c>
      <c r="AG492" s="2065">
        <f>+'17HPM_DATA_INPUT'!M501-'XX_17CK AUDITTO INPUT'!L492</f>
        <v>206509</v>
      </c>
      <c r="AH492" s="2065">
        <f>+'17HPM_DATA_INPUT'!N501-'XX_17CK AUDITTO INPUT'!M492</f>
        <v>21125</v>
      </c>
      <c r="AI492" s="2065">
        <f>+'17HPM_DATA_INPUT'!O501-'XX_17CK AUDITTO INPUT'!N492</f>
        <v>15291</v>
      </c>
      <c r="AJ492" s="2065">
        <f>+'17HPM_DATA_INPUT'!P501-'XX_17CK AUDITTO INPUT'!O492</f>
        <v>0</v>
      </c>
      <c r="AK492" s="2065">
        <f>+'17HPM_DATA_INPUT'!Q501-'XX_17CK AUDITTO INPUT'!P492</f>
        <v>0</v>
      </c>
      <c r="AL492" s="2065">
        <f>+'17HPM_DATA_INPUT'!R501-'XX_17CK AUDITTO INPUT'!Q492</f>
        <v>0</v>
      </c>
      <c r="AM492" s="2065">
        <f>+'17HPM_DATA_INPUT'!S501-'XX_17CK AUDITTO INPUT'!R492</f>
        <v>0</v>
      </c>
      <c r="AN492" s="2065">
        <f>+'17HPM_DATA_INPUT'!T501-'XX_17CK AUDITTO INPUT'!S492</f>
        <v>21125</v>
      </c>
      <c r="AO492" s="2065">
        <f>+'17HPM_DATA_INPUT'!U501-'XX_17CK AUDITTO INPUT'!T492</f>
        <v>15291</v>
      </c>
      <c r="AQ492" s="455" t="str">
        <f>'Departmental PL'!D507</f>
        <v>4000 ULTRASOUND</v>
      </c>
    </row>
    <row r="493" spans="1:43" ht="20.25" hidden="1" customHeight="1" x14ac:dyDescent="0.25">
      <c r="A493" s="2067" t="s">
        <v>1641</v>
      </c>
      <c r="B493" s="2074" t="s">
        <v>1641</v>
      </c>
      <c r="C493" s="2075"/>
      <c r="D493" s="2075"/>
      <c r="E493" s="2075"/>
      <c r="F493" s="2075"/>
      <c r="G493" s="2075"/>
      <c r="H493" s="2075"/>
      <c r="I493" s="2075"/>
      <c r="J493" s="2075"/>
      <c r="K493" s="2075"/>
      <c r="L493" s="2075"/>
      <c r="M493" s="2075"/>
      <c r="N493" s="2075"/>
      <c r="O493" s="2075"/>
      <c r="P493" s="2075"/>
      <c r="Q493" s="2075"/>
      <c r="R493" s="2075"/>
      <c r="S493" s="2075"/>
      <c r="T493" s="2075"/>
      <c r="U493" s="2061" t="str">
        <f t="shared" si="7"/>
        <v>4300 ANESTHESIOLOGY</v>
      </c>
      <c r="W493" s="455" t="b">
        <f>+'17HPM_DATA_INPUT'!C502='XX_17CK AUDITTO INPUT'!U493</f>
        <v>1</v>
      </c>
      <c r="X493" s="2065">
        <f>+'17HPM_DATA_INPUT'!D502-'XX_17CK AUDITTO INPUT'!C493</f>
        <v>0</v>
      </c>
      <c r="Y493" s="2065">
        <f>+'17HPM_DATA_INPUT'!E502-'XX_17CK AUDITTO INPUT'!D493</f>
        <v>0</v>
      </c>
      <c r="Z493" s="2065">
        <f>+'17HPM_DATA_INPUT'!F502-'XX_17CK AUDITTO INPUT'!E493</f>
        <v>0</v>
      </c>
      <c r="AA493" s="2065">
        <f>+'17HPM_DATA_INPUT'!G502-'XX_17CK AUDITTO INPUT'!F493</f>
        <v>0</v>
      </c>
      <c r="AB493" s="2065">
        <f>+'17HPM_DATA_INPUT'!H502-'XX_17CK AUDITTO INPUT'!G493</f>
        <v>0</v>
      </c>
      <c r="AC493" s="2065">
        <f>+'17HPM_DATA_INPUT'!I502-'XX_17CK AUDITTO INPUT'!H493</f>
        <v>0</v>
      </c>
      <c r="AD493" s="2065">
        <f>+'17HPM_DATA_INPUT'!J502-'XX_17CK AUDITTO INPUT'!I493</f>
        <v>0</v>
      </c>
      <c r="AE493" s="2065">
        <f>+'17HPM_DATA_INPUT'!K502-'XX_17CK AUDITTO INPUT'!J493</f>
        <v>0</v>
      </c>
      <c r="AF493" s="2065">
        <f>+'17HPM_DATA_INPUT'!L502-'XX_17CK AUDITTO INPUT'!K493</f>
        <v>0</v>
      </c>
      <c r="AG493" s="2065">
        <f>+'17HPM_DATA_INPUT'!M502-'XX_17CK AUDITTO INPUT'!L493</f>
        <v>0</v>
      </c>
      <c r="AH493" s="2065">
        <f>+'17HPM_DATA_INPUT'!N502-'XX_17CK AUDITTO INPUT'!M493</f>
        <v>0</v>
      </c>
      <c r="AI493" s="2065">
        <f>+'17HPM_DATA_INPUT'!O502-'XX_17CK AUDITTO INPUT'!N493</f>
        <v>0</v>
      </c>
      <c r="AJ493" s="2065">
        <f>+'17HPM_DATA_INPUT'!P502-'XX_17CK AUDITTO INPUT'!O493</f>
        <v>0</v>
      </c>
      <c r="AK493" s="2065">
        <f>+'17HPM_DATA_INPUT'!Q502-'XX_17CK AUDITTO INPUT'!P493</f>
        <v>0</v>
      </c>
      <c r="AL493" s="2065">
        <f>+'17HPM_DATA_INPUT'!R502-'XX_17CK AUDITTO INPUT'!Q493</f>
        <v>0</v>
      </c>
      <c r="AM493" s="2065">
        <f>+'17HPM_DATA_INPUT'!S502-'XX_17CK AUDITTO INPUT'!R493</f>
        <v>0</v>
      </c>
      <c r="AN493" s="2065">
        <f>+'17HPM_DATA_INPUT'!T502-'XX_17CK AUDITTO INPUT'!S493</f>
        <v>0</v>
      </c>
      <c r="AO493" s="2065">
        <f>+'17HPM_DATA_INPUT'!U502-'XX_17CK AUDITTO INPUT'!T493</f>
        <v>0</v>
      </c>
      <c r="AQ493" s="455" t="str">
        <f>'Departmental PL'!D508</f>
        <v>4020 CT SCANS</v>
      </c>
    </row>
    <row r="494" spans="1:43" ht="20.25" hidden="1" customHeight="1" x14ac:dyDescent="0.25">
      <c r="A494" s="2067" t="s">
        <v>1643</v>
      </c>
      <c r="B494" s="2058" t="s">
        <v>2521</v>
      </c>
      <c r="C494" s="2060">
        <v>156</v>
      </c>
      <c r="D494" s="2060">
        <v>171</v>
      </c>
      <c r="E494" s="2060">
        <v>157</v>
      </c>
      <c r="F494" s="2060">
        <v>174</v>
      </c>
      <c r="G494" s="2060">
        <v>152232</v>
      </c>
      <c r="H494" s="2060">
        <v>163682</v>
      </c>
      <c r="I494" s="2060">
        <v>69302</v>
      </c>
      <c r="J494" s="2060">
        <v>74293</v>
      </c>
      <c r="K494" s="2060">
        <v>52343</v>
      </c>
      <c r="L494" s="2060">
        <v>59090</v>
      </c>
      <c r="M494" s="2060">
        <v>16959</v>
      </c>
      <c r="N494" s="2060">
        <v>15203</v>
      </c>
      <c r="O494" s="2060">
        <v>5694</v>
      </c>
      <c r="P494" s="2060">
        <v>6314</v>
      </c>
      <c r="Q494" s="2060">
        <v>15781</v>
      </c>
      <c r="R494" s="2060">
        <v>16206</v>
      </c>
      <c r="S494" s="2060">
        <v>-4516</v>
      </c>
      <c r="T494" s="2060">
        <v>-7318</v>
      </c>
      <c r="U494" s="2061" t="str">
        <f t="shared" si="7"/>
        <v>4320 PACU-RECOVERY</v>
      </c>
      <c r="W494" s="455" t="b">
        <f>+'17HPM_DATA_INPUT'!C503='XX_17CK AUDITTO INPUT'!U494</f>
        <v>1</v>
      </c>
      <c r="X494" s="2065">
        <f>+'17HPM_DATA_INPUT'!D503-'XX_17CK AUDITTO INPUT'!C494</f>
        <v>159</v>
      </c>
      <c r="Y494" s="2065">
        <f>+'17HPM_DATA_INPUT'!E503-'XX_17CK AUDITTO INPUT'!D494</f>
        <v>157</v>
      </c>
      <c r="Z494" s="2065">
        <f>+'17HPM_DATA_INPUT'!F503-'XX_17CK AUDITTO INPUT'!E494</f>
        <v>159</v>
      </c>
      <c r="AA494" s="2065">
        <f>+'17HPM_DATA_INPUT'!G503-'XX_17CK AUDITTO INPUT'!F494</f>
        <v>157</v>
      </c>
      <c r="AB494" s="2065">
        <f>+'17HPM_DATA_INPUT'!H503-'XX_17CK AUDITTO INPUT'!G494</f>
        <v>169537</v>
      </c>
      <c r="AC494" s="2065">
        <f>+'17HPM_DATA_INPUT'!I503-'XX_17CK AUDITTO INPUT'!H494</f>
        <v>148201</v>
      </c>
      <c r="AD494" s="2065">
        <f>+'17HPM_DATA_INPUT'!J503-'XX_17CK AUDITTO INPUT'!I494</f>
        <v>75483</v>
      </c>
      <c r="AE494" s="2065">
        <f>+'17HPM_DATA_INPUT'!K503-'XX_17CK AUDITTO INPUT'!J494</f>
        <v>70438</v>
      </c>
      <c r="AF494" s="2065">
        <f>+'17HPM_DATA_INPUT'!L503-'XX_17CK AUDITTO INPUT'!K494</f>
        <v>58887</v>
      </c>
      <c r="AG494" s="2065">
        <f>+'17HPM_DATA_INPUT'!M503-'XX_17CK AUDITTO INPUT'!L494</f>
        <v>50866</v>
      </c>
      <c r="AH494" s="2065">
        <f>+'17HPM_DATA_INPUT'!N503-'XX_17CK AUDITTO INPUT'!M494</f>
        <v>16596</v>
      </c>
      <c r="AI494" s="2065">
        <f>+'17HPM_DATA_INPUT'!O503-'XX_17CK AUDITTO INPUT'!N494</f>
        <v>19573</v>
      </c>
      <c r="AJ494" s="2065">
        <f>+'17HPM_DATA_INPUT'!P503-'XX_17CK AUDITTO INPUT'!O494</f>
        <v>6252</v>
      </c>
      <c r="AK494" s="2065">
        <f>+'17HPM_DATA_INPUT'!Q503-'XX_17CK AUDITTO INPUT'!P494</f>
        <v>5436</v>
      </c>
      <c r="AL494" s="2065">
        <f>+'17HPM_DATA_INPUT'!R503-'XX_17CK AUDITTO INPUT'!Q494</f>
        <v>15881</v>
      </c>
      <c r="AM494" s="2065">
        <f>+'17HPM_DATA_INPUT'!S503-'XX_17CK AUDITTO INPUT'!R494</f>
        <v>13951</v>
      </c>
      <c r="AN494" s="2065">
        <f>+'17HPM_DATA_INPUT'!T503-'XX_17CK AUDITTO INPUT'!S494</f>
        <v>-5537</v>
      </c>
      <c r="AO494" s="2065">
        <f>+'17HPM_DATA_INPUT'!U503-'XX_17CK AUDITTO INPUT'!T494</f>
        <v>188</v>
      </c>
      <c r="AQ494" s="455" t="str">
        <f>'Departmental PL'!D509</f>
        <v>4040 DIAGNOSTIC X-RAY</v>
      </c>
    </row>
    <row r="495" spans="1:43" ht="20.25" hidden="1" customHeight="1" x14ac:dyDescent="0.25">
      <c r="A495" s="2067" t="s">
        <v>1644</v>
      </c>
      <c r="B495" s="2058" t="s">
        <v>2522</v>
      </c>
      <c r="C495" s="2060">
        <v>5</v>
      </c>
      <c r="D495" s="2060">
        <v>6</v>
      </c>
      <c r="E495" s="2060">
        <v>5</v>
      </c>
      <c r="F495" s="2060">
        <v>6</v>
      </c>
      <c r="G495" s="2060">
        <v>2367</v>
      </c>
      <c r="H495" s="2060">
        <v>5097</v>
      </c>
      <c r="I495" s="2060">
        <v>700</v>
      </c>
      <c r="J495" s="2060">
        <v>1973</v>
      </c>
      <c r="K495" s="2060">
        <v>2782</v>
      </c>
      <c r="L495" s="2060">
        <v>5809</v>
      </c>
      <c r="M495" s="2060">
        <v>-2082</v>
      </c>
      <c r="N495" s="2060">
        <v>-3835</v>
      </c>
      <c r="O495" s="2060">
        <v>159</v>
      </c>
      <c r="P495" s="2060">
        <v>258</v>
      </c>
      <c r="Q495" s="2060">
        <v>1223</v>
      </c>
      <c r="R495" s="2060">
        <v>2694</v>
      </c>
      <c r="S495" s="2060">
        <v>-3464</v>
      </c>
      <c r="T495" s="2060">
        <v>-6788</v>
      </c>
      <c r="U495" s="2061" t="str">
        <f t="shared" si="7"/>
        <v>4340 AMBULATORY SURGERY CENTER</v>
      </c>
      <c r="W495" s="455" t="b">
        <f>+'17HPM_DATA_INPUT'!C504='XX_17CK AUDITTO INPUT'!U495</f>
        <v>1</v>
      </c>
      <c r="X495" s="2065">
        <f>+'17HPM_DATA_INPUT'!D504-'XX_17CK AUDITTO INPUT'!C495</f>
        <v>6</v>
      </c>
      <c r="Y495" s="2065">
        <f>+'17HPM_DATA_INPUT'!E504-'XX_17CK AUDITTO INPUT'!D495</f>
        <v>14</v>
      </c>
      <c r="Z495" s="2065">
        <f>+'17HPM_DATA_INPUT'!F504-'XX_17CK AUDITTO INPUT'!E495</f>
        <v>6</v>
      </c>
      <c r="AA495" s="2065">
        <f>+'17HPM_DATA_INPUT'!G504-'XX_17CK AUDITTO INPUT'!F495</f>
        <v>13</v>
      </c>
      <c r="AB495" s="2065">
        <f>+'17HPM_DATA_INPUT'!H504-'XX_17CK AUDITTO INPUT'!G495</f>
        <v>4822</v>
      </c>
      <c r="AC495" s="2065">
        <f>+'17HPM_DATA_INPUT'!I504-'XX_17CK AUDITTO INPUT'!H495</f>
        <v>10126</v>
      </c>
      <c r="AD495" s="2065">
        <f>+'17HPM_DATA_INPUT'!J504-'XX_17CK AUDITTO INPUT'!I495</f>
        <v>2139</v>
      </c>
      <c r="AE495" s="2065">
        <f>+'17HPM_DATA_INPUT'!K504-'XX_17CK AUDITTO INPUT'!J495</f>
        <v>4984</v>
      </c>
      <c r="AF495" s="2065">
        <f>+'17HPM_DATA_INPUT'!L504-'XX_17CK AUDITTO INPUT'!K495</f>
        <v>5417</v>
      </c>
      <c r="AG495" s="2065">
        <f>+'17HPM_DATA_INPUT'!M504-'XX_17CK AUDITTO INPUT'!L495</f>
        <v>10978</v>
      </c>
      <c r="AH495" s="2065">
        <f>+'17HPM_DATA_INPUT'!N504-'XX_17CK AUDITTO INPUT'!M495</f>
        <v>-3278</v>
      </c>
      <c r="AI495" s="2065">
        <f>+'17HPM_DATA_INPUT'!O504-'XX_17CK AUDITTO INPUT'!N495</f>
        <v>-5994</v>
      </c>
      <c r="AJ495" s="2065">
        <f>+'17HPM_DATA_INPUT'!P504-'XX_17CK AUDITTO INPUT'!O495</f>
        <v>328</v>
      </c>
      <c r="AK495" s="2065">
        <f>+'17HPM_DATA_INPUT'!Q504-'XX_17CK AUDITTO INPUT'!P495</f>
        <v>489</v>
      </c>
      <c r="AL495" s="2065">
        <f>+'17HPM_DATA_INPUT'!R504-'XX_17CK AUDITTO INPUT'!Q495</f>
        <v>2328</v>
      </c>
      <c r="AM495" s="2065">
        <f>+'17HPM_DATA_INPUT'!S504-'XX_17CK AUDITTO INPUT'!R495</f>
        <v>5091</v>
      </c>
      <c r="AN495" s="2065">
        <f>+'17HPM_DATA_INPUT'!T504-'XX_17CK AUDITTO INPUT'!S495</f>
        <v>-5934</v>
      </c>
      <c r="AO495" s="2065">
        <f>+'17HPM_DATA_INPUT'!U504-'XX_17CK AUDITTO INPUT'!T495</f>
        <v>-11573</v>
      </c>
      <c r="AQ495" s="455" t="str">
        <f>'Departmental PL'!D510</f>
        <v>4050 ANGIOGRAPHY</v>
      </c>
    </row>
    <row r="496" spans="1:43" ht="20.25" hidden="1" customHeight="1" x14ac:dyDescent="0.25">
      <c r="A496" s="2033" t="s">
        <v>1642</v>
      </c>
      <c r="B496" s="2076" t="s">
        <v>2308</v>
      </c>
      <c r="C496" s="2077">
        <v>191</v>
      </c>
      <c r="D496" s="2077">
        <v>203</v>
      </c>
      <c r="E496" s="2077">
        <v>1686</v>
      </c>
      <c r="F496" s="2077">
        <v>865</v>
      </c>
      <c r="G496" s="2077">
        <v>2287760</v>
      </c>
      <c r="H496" s="2077">
        <v>2447205</v>
      </c>
      <c r="I496" s="2077">
        <v>1026057</v>
      </c>
      <c r="J496" s="2077">
        <v>1095387</v>
      </c>
      <c r="K496" s="2077">
        <v>615220</v>
      </c>
      <c r="L496" s="2077">
        <v>676814</v>
      </c>
      <c r="M496" s="2077">
        <v>410837</v>
      </c>
      <c r="N496" s="2077">
        <v>418573</v>
      </c>
      <c r="O496" s="2077">
        <v>28721</v>
      </c>
      <c r="P496" s="2077">
        <v>33764</v>
      </c>
      <c r="Q496" s="2077">
        <v>213122</v>
      </c>
      <c r="R496" s="2077">
        <v>242026</v>
      </c>
      <c r="S496" s="2077">
        <v>168994</v>
      </c>
      <c r="T496" s="2077">
        <v>142783</v>
      </c>
      <c r="U496" s="2061" t="str">
        <f t="shared" si="7"/>
        <v>Total OBS</v>
      </c>
      <c r="W496" s="455" t="b">
        <f>+'17HPM_DATA_INPUT'!C505='XX_17CK AUDITTO INPUT'!U496</f>
        <v>1</v>
      </c>
      <c r="X496" s="2065">
        <f>+'17HPM_DATA_INPUT'!D505-'XX_17CK AUDITTO INPUT'!C496</f>
        <v>179</v>
      </c>
      <c r="Y496" s="2065">
        <f>+'17HPM_DATA_INPUT'!E505-'XX_17CK AUDITTO INPUT'!D496</f>
        <v>190</v>
      </c>
      <c r="Z496" s="2065">
        <f>+'17HPM_DATA_INPUT'!F505-'XX_17CK AUDITTO INPUT'!E496</f>
        <v>9068</v>
      </c>
      <c r="AA496" s="2065">
        <f>+'17HPM_DATA_INPUT'!G505-'XX_17CK AUDITTO INPUT'!F496</f>
        <v>749</v>
      </c>
      <c r="AB496" s="2065">
        <f>+'17HPM_DATA_INPUT'!H505-'XX_17CK AUDITTO INPUT'!G496</f>
        <v>2313291</v>
      </c>
      <c r="AC496" s="2065">
        <f>+'17HPM_DATA_INPUT'!I505-'XX_17CK AUDITTO INPUT'!H496</f>
        <v>2260720</v>
      </c>
      <c r="AD496" s="2065">
        <f>+'17HPM_DATA_INPUT'!J505-'XX_17CK AUDITTO INPUT'!I496</f>
        <v>1083075</v>
      </c>
      <c r="AE496" s="2065">
        <f>+'17HPM_DATA_INPUT'!K505-'XX_17CK AUDITTO INPUT'!J496</f>
        <v>1069440</v>
      </c>
      <c r="AF496" s="2065">
        <f>+'17HPM_DATA_INPUT'!L505-'XX_17CK AUDITTO INPUT'!K496</f>
        <v>612904</v>
      </c>
      <c r="AG496" s="2065">
        <f>+'17HPM_DATA_INPUT'!M505-'XX_17CK AUDITTO INPUT'!L496</f>
        <v>605690</v>
      </c>
      <c r="AH496" s="2065">
        <f>+'17HPM_DATA_INPUT'!N505-'XX_17CK AUDITTO INPUT'!M496</f>
        <v>470171</v>
      </c>
      <c r="AI496" s="2065">
        <f>+'17HPM_DATA_INPUT'!O505-'XX_17CK AUDITTO INPUT'!N496</f>
        <v>463750</v>
      </c>
      <c r="AJ496" s="2065">
        <f>+'17HPM_DATA_INPUT'!P505-'XX_17CK AUDITTO INPUT'!O496</f>
        <v>29319</v>
      </c>
      <c r="AK496" s="2065">
        <f>+'17HPM_DATA_INPUT'!Q505-'XX_17CK AUDITTO INPUT'!P496</f>
        <v>29318</v>
      </c>
      <c r="AL496" s="2065">
        <f>+'17HPM_DATA_INPUT'!R505-'XX_17CK AUDITTO INPUT'!Q496</f>
        <v>235073</v>
      </c>
      <c r="AM496" s="2065">
        <f>+'17HPM_DATA_INPUT'!S505-'XX_17CK AUDITTO INPUT'!R496</f>
        <v>211012</v>
      </c>
      <c r="AN496" s="2065">
        <f>+'17HPM_DATA_INPUT'!T505-'XX_17CK AUDITTO INPUT'!S496</f>
        <v>205779</v>
      </c>
      <c r="AO496" s="2065">
        <f>+'17HPM_DATA_INPUT'!U505-'XX_17CK AUDITTO INPUT'!T496</f>
        <v>223420</v>
      </c>
      <c r="AQ496" s="455" t="str">
        <f>'Departmental PL'!D511</f>
        <v>4060 NUCLEAR MEDICINE</v>
      </c>
    </row>
    <row r="497" spans="1:43" ht="20.25" hidden="1" customHeight="1" x14ac:dyDescent="0.25">
      <c r="A497" s="2095"/>
      <c r="B497" s="2095" t="s">
        <v>2523</v>
      </c>
      <c r="C497" s="2095">
        <v>9818</v>
      </c>
      <c r="D497" s="2091">
        <v>9519</v>
      </c>
      <c r="E497" s="2092">
        <v>67602</v>
      </c>
      <c r="F497" s="2092">
        <v>45402</v>
      </c>
      <c r="G497" s="2092">
        <v>63174024</v>
      </c>
      <c r="H497" s="2092">
        <v>59384539</v>
      </c>
      <c r="I497" s="2092">
        <v>25747780</v>
      </c>
      <c r="J497" s="2092">
        <v>24980925</v>
      </c>
      <c r="K497" s="2092">
        <v>22415988</v>
      </c>
      <c r="L497" s="2092">
        <v>21266124</v>
      </c>
      <c r="M497" s="2092">
        <v>3331792</v>
      </c>
      <c r="N497" s="2092">
        <v>3714801</v>
      </c>
      <c r="O497" s="2092">
        <v>1116757</v>
      </c>
      <c r="P497" s="2092">
        <v>1002637</v>
      </c>
      <c r="Q497" s="2092">
        <v>8151670</v>
      </c>
      <c r="R497" s="2092">
        <v>7623765</v>
      </c>
      <c r="S497" s="2092">
        <v>-5936635</v>
      </c>
      <c r="T497" s="2092">
        <v>-4911600</v>
      </c>
      <c r="U497" s="2061" t="str">
        <f t="shared" si="7"/>
        <v>Total 015 O.R./PeriOp Svcs</v>
      </c>
      <c r="W497" s="455" t="b">
        <f>+'17HPM_DATA_INPUT'!C506='XX_17CK AUDITTO INPUT'!U497</f>
        <v>1</v>
      </c>
      <c r="X497" s="2065">
        <f>+'17HPM_DATA_INPUT'!D506-'XX_17CK AUDITTO INPUT'!C497</f>
        <v>10080</v>
      </c>
      <c r="Y497" s="2065">
        <f>+'17HPM_DATA_INPUT'!E506-'XX_17CK AUDITTO INPUT'!D497</f>
        <v>10045</v>
      </c>
      <c r="Z497" s="2065">
        <f>+'17HPM_DATA_INPUT'!F506-'XX_17CK AUDITTO INPUT'!E497</f>
        <v>223411</v>
      </c>
      <c r="AA497" s="2065">
        <f>+'17HPM_DATA_INPUT'!G506-'XX_17CK AUDITTO INPUT'!F497</f>
        <v>46559</v>
      </c>
      <c r="AB497" s="2065">
        <f>+'17HPM_DATA_INPUT'!H506-'XX_17CK AUDITTO INPUT'!G497</f>
        <v>64703939</v>
      </c>
      <c r="AC497" s="2065">
        <f>+'17HPM_DATA_INPUT'!I506-'XX_17CK AUDITTO INPUT'!H497</f>
        <v>61866622</v>
      </c>
      <c r="AD497" s="2065">
        <f>+'17HPM_DATA_INPUT'!J506-'XX_17CK AUDITTO INPUT'!I497</f>
        <v>25840777</v>
      </c>
      <c r="AE497" s="2065">
        <f>+'17HPM_DATA_INPUT'!K506-'XX_17CK AUDITTO INPUT'!J497</f>
        <v>24855537</v>
      </c>
      <c r="AF497" s="2065">
        <f>+'17HPM_DATA_INPUT'!L506-'XX_17CK AUDITTO INPUT'!K497</f>
        <v>22068792</v>
      </c>
      <c r="AG497" s="2065">
        <f>+'17HPM_DATA_INPUT'!M506-'XX_17CK AUDITTO INPUT'!L497</f>
        <v>21223061</v>
      </c>
      <c r="AH497" s="2065">
        <f>+'17HPM_DATA_INPUT'!N506-'XX_17CK AUDITTO INPUT'!M497</f>
        <v>3771984</v>
      </c>
      <c r="AI497" s="2065">
        <f>+'17HPM_DATA_INPUT'!O506-'XX_17CK AUDITTO INPUT'!N497</f>
        <v>3632476</v>
      </c>
      <c r="AJ497" s="2065">
        <f>+'17HPM_DATA_INPUT'!P506-'XX_17CK AUDITTO INPUT'!O497</f>
        <v>1158271</v>
      </c>
      <c r="AK497" s="2065">
        <f>+'17HPM_DATA_INPUT'!Q506-'XX_17CK AUDITTO INPUT'!P497</f>
        <v>1007643</v>
      </c>
      <c r="AL497" s="2065">
        <f>+'17HPM_DATA_INPUT'!R506-'XX_17CK AUDITTO INPUT'!Q497</f>
        <v>7728193</v>
      </c>
      <c r="AM497" s="2065">
        <f>+'17HPM_DATA_INPUT'!S506-'XX_17CK AUDITTO INPUT'!R497</f>
        <v>7618329</v>
      </c>
      <c r="AN497" s="2065">
        <f>+'17HPM_DATA_INPUT'!T506-'XX_17CK AUDITTO INPUT'!S497</f>
        <v>-5114480</v>
      </c>
      <c r="AO497" s="2065">
        <f>+'17HPM_DATA_INPUT'!U506-'XX_17CK AUDITTO INPUT'!T497</f>
        <v>-4993497</v>
      </c>
      <c r="AQ497" s="455" t="str">
        <f>'Departmental PL'!D512</f>
        <v>4070 NSURG RADIOLOGY</v>
      </c>
    </row>
    <row r="498" spans="1:43" ht="20.25" hidden="1" customHeight="1" x14ac:dyDescent="0.25">
      <c r="A498" s="2081"/>
      <c r="B498" s="2101"/>
      <c r="C498" s="2101"/>
      <c r="D498" s="2091"/>
      <c r="E498" s="2092"/>
      <c r="F498" s="2092"/>
      <c r="G498" s="2092"/>
      <c r="H498" s="2092"/>
      <c r="I498" s="2092"/>
      <c r="J498" s="2092"/>
      <c r="K498" s="2092"/>
      <c r="L498" s="2092"/>
      <c r="M498" s="2092"/>
      <c r="N498" s="2092"/>
      <c r="O498" s="2092"/>
      <c r="P498" s="2092"/>
      <c r="Q498" s="2092"/>
      <c r="R498" s="2092"/>
      <c r="S498" s="2092"/>
      <c r="T498" s="2092"/>
      <c r="U498" s="2061" t="str">
        <f t="shared" si="7"/>
        <v/>
      </c>
      <c r="W498" s="455" t="b">
        <f>+'17HPM_DATA_INPUT'!C507='XX_17CK AUDITTO INPUT'!U498</f>
        <v>0</v>
      </c>
      <c r="X498" s="2065" t="e">
        <f>+'17HPM_DATA_INPUT'!D507-'XX_17CK AUDITTO INPUT'!C498</f>
        <v>#VALUE!</v>
      </c>
      <c r="Y498" s="2065" t="e">
        <f>+'17HPM_DATA_INPUT'!E507-'XX_17CK AUDITTO INPUT'!D498</f>
        <v>#VALUE!</v>
      </c>
      <c r="Z498" s="2065" t="e">
        <f>+'17HPM_DATA_INPUT'!F507-'XX_17CK AUDITTO INPUT'!E498</f>
        <v>#VALUE!</v>
      </c>
      <c r="AA498" s="2065" t="e">
        <f>+'17HPM_DATA_INPUT'!G507-'XX_17CK AUDITTO INPUT'!F498</f>
        <v>#VALUE!</v>
      </c>
      <c r="AB498" s="2065" t="e">
        <f>+'17HPM_DATA_INPUT'!H507-'XX_17CK AUDITTO INPUT'!G498</f>
        <v>#VALUE!</v>
      </c>
      <c r="AC498" s="2065" t="e">
        <f>+'17HPM_DATA_INPUT'!I507-'XX_17CK AUDITTO INPUT'!H498</f>
        <v>#VALUE!</v>
      </c>
      <c r="AD498" s="2065" t="e">
        <f>+'17HPM_DATA_INPUT'!J507-'XX_17CK AUDITTO INPUT'!I498</f>
        <v>#VALUE!</v>
      </c>
      <c r="AE498" s="2065" t="e">
        <f>+'17HPM_DATA_INPUT'!K507-'XX_17CK AUDITTO INPUT'!J498</f>
        <v>#VALUE!</v>
      </c>
      <c r="AF498" s="2065" t="e">
        <f>+'17HPM_DATA_INPUT'!L507-'XX_17CK AUDITTO INPUT'!K498</f>
        <v>#VALUE!</v>
      </c>
      <c r="AG498" s="2065" t="e">
        <f>+'17HPM_DATA_INPUT'!M507-'XX_17CK AUDITTO INPUT'!L498</f>
        <v>#VALUE!</v>
      </c>
      <c r="AH498" s="2065" t="e">
        <f>+'17HPM_DATA_INPUT'!N507-'XX_17CK AUDITTO INPUT'!M498</f>
        <v>#VALUE!</v>
      </c>
      <c r="AI498" s="2065" t="e">
        <f>+'17HPM_DATA_INPUT'!O507-'XX_17CK AUDITTO INPUT'!N498</f>
        <v>#VALUE!</v>
      </c>
      <c r="AJ498" s="2065" t="e">
        <f>+'17HPM_DATA_INPUT'!P507-'XX_17CK AUDITTO INPUT'!O498</f>
        <v>#VALUE!</v>
      </c>
      <c r="AK498" s="2065" t="e">
        <f>+'17HPM_DATA_INPUT'!Q507-'XX_17CK AUDITTO INPUT'!P498</f>
        <v>#VALUE!</v>
      </c>
      <c r="AL498" s="2065" t="e">
        <f>+'17HPM_DATA_INPUT'!R507-'XX_17CK AUDITTO INPUT'!Q498</f>
        <v>#VALUE!</v>
      </c>
      <c r="AM498" s="2065" t="e">
        <f>+'17HPM_DATA_INPUT'!S507-'XX_17CK AUDITTO INPUT'!R498</f>
        <v>#VALUE!</v>
      </c>
      <c r="AN498" s="2065" t="e">
        <f>+'17HPM_DATA_INPUT'!T507-'XX_17CK AUDITTO INPUT'!S498</f>
        <v>#VALUE!</v>
      </c>
      <c r="AO498" s="2065" t="e">
        <f>+'17HPM_DATA_INPUT'!U507-'XX_17CK AUDITTO INPUT'!T498</f>
        <v>#VALUE!</v>
      </c>
      <c r="AQ498" s="455" t="str">
        <f>'Departmental PL'!D513</f>
        <v>4080 MAGNETIC RES IMAGING</v>
      </c>
    </row>
    <row r="499" spans="1:43" ht="20.25" hidden="1" customHeight="1" x14ac:dyDescent="0.25">
      <c r="A499" s="2081"/>
      <c r="B499" s="2082" t="s">
        <v>2524</v>
      </c>
      <c r="C499" s="2083" t="s">
        <v>436</v>
      </c>
      <c r="D499" s="2083" t="s">
        <v>436</v>
      </c>
      <c r="E499" s="2083" t="s">
        <v>436</v>
      </c>
      <c r="F499" s="2083" t="s">
        <v>436</v>
      </c>
      <c r="G499" s="2083" t="s">
        <v>436</v>
      </c>
      <c r="H499" s="2083" t="s">
        <v>436</v>
      </c>
      <c r="I499" s="2083" t="s">
        <v>436</v>
      </c>
      <c r="J499" s="2083" t="s">
        <v>436</v>
      </c>
      <c r="K499" s="2083" t="s">
        <v>436</v>
      </c>
      <c r="L499" s="2083" t="s">
        <v>436</v>
      </c>
      <c r="M499" s="2083" t="s">
        <v>436</v>
      </c>
      <c r="N499" s="2083" t="s">
        <v>436</v>
      </c>
      <c r="O499" s="2083" t="s">
        <v>436</v>
      </c>
      <c r="P499" s="2083" t="s">
        <v>436</v>
      </c>
      <c r="Q499" s="2083" t="s">
        <v>436</v>
      </c>
      <c r="R499" s="2083" t="s">
        <v>436</v>
      </c>
      <c r="S499" s="2083" t="s">
        <v>436</v>
      </c>
      <c r="T499" s="2083" t="s">
        <v>436</v>
      </c>
      <c r="U499" s="2061" t="str">
        <f t="shared" si="7"/>
        <v>015a ASC - Sawgrass</v>
      </c>
      <c r="W499" s="455" t="b">
        <f>+'17HPM_DATA_INPUT'!C508='XX_17CK AUDITTO INPUT'!U499</f>
        <v>0</v>
      </c>
      <c r="X499" s="2065" t="e">
        <f>+'17HPM_DATA_INPUT'!D508-'XX_17CK AUDITTO INPUT'!C499</f>
        <v>#VALUE!</v>
      </c>
      <c r="Y499" s="2065" t="e">
        <f>+'17HPM_DATA_INPUT'!E508-'XX_17CK AUDITTO INPUT'!D499</f>
        <v>#VALUE!</v>
      </c>
      <c r="Z499" s="2065" t="e">
        <f>+'17HPM_DATA_INPUT'!F508-'XX_17CK AUDITTO INPUT'!E499</f>
        <v>#VALUE!</v>
      </c>
      <c r="AA499" s="2065" t="e">
        <f>+'17HPM_DATA_INPUT'!G508-'XX_17CK AUDITTO INPUT'!F499</f>
        <v>#VALUE!</v>
      </c>
      <c r="AB499" s="2065" t="e">
        <f>+'17HPM_DATA_INPUT'!H508-'XX_17CK AUDITTO INPUT'!G499</f>
        <v>#VALUE!</v>
      </c>
      <c r="AC499" s="2065" t="e">
        <f>+'17HPM_DATA_INPUT'!I508-'XX_17CK AUDITTO INPUT'!H499</f>
        <v>#VALUE!</v>
      </c>
      <c r="AD499" s="2065" t="e">
        <f>+'17HPM_DATA_INPUT'!J508-'XX_17CK AUDITTO INPUT'!I499</f>
        <v>#VALUE!</v>
      </c>
      <c r="AE499" s="2065" t="e">
        <f>+'17HPM_DATA_INPUT'!K508-'XX_17CK AUDITTO INPUT'!J499</f>
        <v>#VALUE!</v>
      </c>
      <c r="AF499" s="2065" t="e">
        <f>+'17HPM_DATA_INPUT'!L508-'XX_17CK AUDITTO INPUT'!K499</f>
        <v>#VALUE!</v>
      </c>
      <c r="AG499" s="2065" t="e">
        <f>+'17HPM_DATA_INPUT'!M508-'XX_17CK AUDITTO INPUT'!L499</f>
        <v>#VALUE!</v>
      </c>
      <c r="AH499" s="2065" t="e">
        <f>+'17HPM_DATA_INPUT'!N508-'XX_17CK AUDITTO INPUT'!M499</f>
        <v>#VALUE!</v>
      </c>
      <c r="AI499" s="2065" t="e">
        <f>+'17HPM_DATA_INPUT'!O508-'XX_17CK AUDITTO INPUT'!N499</f>
        <v>#VALUE!</v>
      </c>
      <c r="AJ499" s="2065" t="e">
        <f>+'17HPM_DATA_INPUT'!P508-'XX_17CK AUDITTO INPUT'!O499</f>
        <v>#VALUE!</v>
      </c>
      <c r="AK499" s="2065" t="e">
        <f>+'17HPM_DATA_INPUT'!Q508-'XX_17CK AUDITTO INPUT'!P499</f>
        <v>#VALUE!</v>
      </c>
      <c r="AL499" s="2065" t="e">
        <f>+'17HPM_DATA_INPUT'!R508-'XX_17CK AUDITTO INPUT'!Q499</f>
        <v>#VALUE!</v>
      </c>
      <c r="AM499" s="2065" t="e">
        <f>+'17HPM_DATA_INPUT'!S508-'XX_17CK AUDITTO INPUT'!R499</f>
        <v>#VALUE!</v>
      </c>
      <c r="AN499" s="2065" t="e">
        <f>+'17HPM_DATA_INPUT'!T508-'XX_17CK AUDITTO INPUT'!S499</f>
        <v>#VALUE!</v>
      </c>
      <c r="AO499" s="2065" t="e">
        <f>+'17HPM_DATA_INPUT'!U508-'XX_17CK AUDITTO INPUT'!T499</f>
        <v>#VALUE!</v>
      </c>
      <c r="AQ499" s="455" t="str">
        <f>'Departmental PL'!D515</f>
        <v>4100 RADIOLOGY-CLCROSSING</v>
      </c>
    </row>
    <row r="500" spans="1:43" ht="20.25" hidden="1" customHeight="1" x14ac:dyDescent="0.25">
      <c r="A500" s="2067" t="s">
        <v>1645</v>
      </c>
      <c r="B500" s="2058" t="s">
        <v>2525</v>
      </c>
      <c r="C500" s="2060">
        <v>639</v>
      </c>
      <c r="D500" s="2060">
        <v>803</v>
      </c>
      <c r="E500" s="2060">
        <v>1119</v>
      </c>
      <c r="F500" s="2060">
        <v>1210</v>
      </c>
      <c r="G500" s="2060">
        <v>1351358</v>
      </c>
      <c r="H500" s="2060">
        <v>1448291</v>
      </c>
      <c r="I500" s="2060">
        <v>651540</v>
      </c>
      <c r="J500" s="2060">
        <v>701071</v>
      </c>
      <c r="K500" s="2060">
        <v>318796</v>
      </c>
      <c r="L500" s="2060">
        <v>348078</v>
      </c>
      <c r="M500" s="2060">
        <v>332744</v>
      </c>
      <c r="N500" s="2060">
        <v>352993</v>
      </c>
      <c r="O500" s="2060">
        <v>23162</v>
      </c>
      <c r="P500" s="2060">
        <v>27087</v>
      </c>
      <c r="Q500" s="2060">
        <v>91271</v>
      </c>
      <c r="R500" s="2060">
        <v>94233</v>
      </c>
      <c r="S500" s="2060">
        <v>218311</v>
      </c>
      <c r="T500" s="2060">
        <v>231673</v>
      </c>
      <c r="U500" s="2061" t="str">
        <f t="shared" si="7"/>
        <v>4330 ASC - SAWGRASS</v>
      </c>
      <c r="W500" s="455" t="b">
        <f>+'17HPM_DATA_INPUT'!C509='XX_17CK AUDITTO INPUT'!U500</f>
        <v>1</v>
      </c>
      <c r="X500" s="2065">
        <f>+'17HPM_DATA_INPUT'!D509-'XX_17CK AUDITTO INPUT'!C500</f>
        <v>781</v>
      </c>
      <c r="Y500" s="2065">
        <f>+'17HPM_DATA_INPUT'!E509-'XX_17CK AUDITTO INPUT'!D500</f>
        <v>727</v>
      </c>
      <c r="Z500" s="2065">
        <f>+'17HPM_DATA_INPUT'!F509-'XX_17CK AUDITTO INPUT'!E500</f>
        <v>2152</v>
      </c>
      <c r="AA500" s="2065">
        <f>+'17HPM_DATA_INPUT'!G509-'XX_17CK AUDITTO INPUT'!F500</f>
        <v>1245</v>
      </c>
      <c r="AB500" s="2065">
        <f>+'17HPM_DATA_INPUT'!H509-'XX_17CK AUDITTO INPUT'!G500</f>
        <v>2019081</v>
      </c>
      <c r="AC500" s="2065">
        <f>+'17HPM_DATA_INPUT'!I509-'XX_17CK AUDITTO INPUT'!H500</f>
        <v>1466093</v>
      </c>
      <c r="AD500" s="2065">
        <f>+'17HPM_DATA_INPUT'!J509-'XX_17CK AUDITTO INPUT'!I500</f>
        <v>927434</v>
      </c>
      <c r="AE500" s="2065">
        <f>+'17HPM_DATA_INPUT'!K509-'XX_17CK AUDITTO INPUT'!J500</f>
        <v>715463</v>
      </c>
      <c r="AF500" s="2065">
        <f>+'17HPM_DATA_INPUT'!L509-'XX_17CK AUDITTO INPUT'!K500</f>
        <v>472156</v>
      </c>
      <c r="AG500" s="2065">
        <f>+'17HPM_DATA_INPUT'!M509-'XX_17CK AUDITTO INPUT'!L500</f>
        <v>338359</v>
      </c>
      <c r="AH500" s="2065">
        <f>+'17HPM_DATA_INPUT'!N509-'XX_17CK AUDITTO INPUT'!M500</f>
        <v>455278</v>
      </c>
      <c r="AI500" s="2065">
        <f>+'17HPM_DATA_INPUT'!O509-'XX_17CK AUDITTO INPUT'!N500</f>
        <v>377104</v>
      </c>
      <c r="AJ500" s="2065">
        <f>+'17HPM_DATA_INPUT'!P509-'XX_17CK AUDITTO INPUT'!O500</f>
        <v>33578</v>
      </c>
      <c r="AK500" s="2065">
        <f>+'17HPM_DATA_INPUT'!Q509-'XX_17CK AUDITTO INPUT'!P500</f>
        <v>26136</v>
      </c>
      <c r="AL500" s="2065">
        <f>+'17HPM_DATA_INPUT'!R509-'XX_17CK AUDITTO INPUT'!Q500</f>
        <v>108183</v>
      </c>
      <c r="AM500" s="2065">
        <f>+'17HPM_DATA_INPUT'!S509-'XX_17CK AUDITTO INPUT'!R500</f>
        <v>90923</v>
      </c>
      <c r="AN500" s="2065">
        <f>+'17HPM_DATA_INPUT'!T509-'XX_17CK AUDITTO INPUT'!S500</f>
        <v>313517</v>
      </c>
      <c r="AO500" s="2065">
        <f>+'17HPM_DATA_INPUT'!U509-'XX_17CK AUDITTO INPUT'!T500</f>
        <v>260045</v>
      </c>
      <c r="AQ500" s="455" t="str">
        <f>'Departmental PL'!D516</f>
        <v>4110 BREAST CARE CTR - IMAGING SRVS</v>
      </c>
    </row>
    <row r="501" spans="1:43" ht="20.25" hidden="1" customHeight="1" x14ac:dyDescent="0.25">
      <c r="A501" s="2031" t="s">
        <v>576</v>
      </c>
      <c r="B501" s="2069" t="s">
        <v>2306</v>
      </c>
      <c r="C501" s="2070">
        <v>639</v>
      </c>
      <c r="D501" s="2070">
        <v>803</v>
      </c>
      <c r="E501" s="2070">
        <v>1119</v>
      </c>
      <c r="F501" s="2070">
        <v>1210</v>
      </c>
      <c r="G501" s="2070">
        <v>1351358</v>
      </c>
      <c r="H501" s="2070">
        <v>1448291</v>
      </c>
      <c r="I501" s="2070">
        <v>651540</v>
      </c>
      <c r="J501" s="2070">
        <v>701071</v>
      </c>
      <c r="K501" s="2070">
        <v>318796</v>
      </c>
      <c r="L501" s="2070">
        <v>348078</v>
      </c>
      <c r="M501" s="2070">
        <v>332744</v>
      </c>
      <c r="N501" s="2070">
        <v>352993</v>
      </c>
      <c r="O501" s="2070">
        <v>23162</v>
      </c>
      <c r="P501" s="2070">
        <v>27087</v>
      </c>
      <c r="Q501" s="2070">
        <v>91271</v>
      </c>
      <c r="R501" s="2070">
        <v>94233</v>
      </c>
      <c r="S501" s="2070">
        <v>218311</v>
      </c>
      <c r="T501" s="2070">
        <v>231673</v>
      </c>
      <c r="U501" s="2061" t="str">
        <f t="shared" si="7"/>
        <v>Total OUTPATIENT</v>
      </c>
      <c r="W501" s="455" t="b">
        <f>+'17HPM_DATA_INPUT'!C510='XX_17CK AUDITTO INPUT'!U501</f>
        <v>1</v>
      </c>
      <c r="X501" s="2065">
        <f>+'17HPM_DATA_INPUT'!D510-'XX_17CK AUDITTO INPUT'!C501</f>
        <v>781</v>
      </c>
      <c r="Y501" s="2065">
        <f>+'17HPM_DATA_INPUT'!E510-'XX_17CK AUDITTO INPUT'!D501</f>
        <v>727</v>
      </c>
      <c r="Z501" s="2065">
        <f>+'17HPM_DATA_INPUT'!F510-'XX_17CK AUDITTO INPUT'!E501</f>
        <v>2152</v>
      </c>
      <c r="AA501" s="2065">
        <f>+'17HPM_DATA_INPUT'!G510-'XX_17CK AUDITTO INPUT'!F501</f>
        <v>1245</v>
      </c>
      <c r="AB501" s="2065">
        <f>+'17HPM_DATA_INPUT'!H510-'XX_17CK AUDITTO INPUT'!G501</f>
        <v>2019081</v>
      </c>
      <c r="AC501" s="2065">
        <f>+'17HPM_DATA_INPUT'!I510-'XX_17CK AUDITTO INPUT'!H501</f>
        <v>1466093</v>
      </c>
      <c r="AD501" s="2065">
        <f>+'17HPM_DATA_INPUT'!J510-'XX_17CK AUDITTO INPUT'!I501</f>
        <v>927434</v>
      </c>
      <c r="AE501" s="2065">
        <f>+'17HPM_DATA_INPUT'!K510-'XX_17CK AUDITTO INPUT'!J501</f>
        <v>715463</v>
      </c>
      <c r="AF501" s="2065">
        <f>+'17HPM_DATA_INPUT'!L510-'XX_17CK AUDITTO INPUT'!K501</f>
        <v>472156</v>
      </c>
      <c r="AG501" s="2065">
        <f>+'17HPM_DATA_INPUT'!M510-'XX_17CK AUDITTO INPUT'!L501</f>
        <v>338359</v>
      </c>
      <c r="AH501" s="2065">
        <f>+'17HPM_DATA_INPUT'!N510-'XX_17CK AUDITTO INPUT'!M501</f>
        <v>455278</v>
      </c>
      <c r="AI501" s="2065">
        <f>+'17HPM_DATA_INPUT'!O510-'XX_17CK AUDITTO INPUT'!N501</f>
        <v>377104</v>
      </c>
      <c r="AJ501" s="2065">
        <f>+'17HPM_DATA_INPUT'!P510-'XX_17CK AUDITTO INPUT'!O501</f>
        <v>33578</v>
      </c>
      <c r="AK501" s="2065">
        <f>+'17HPM_DATA_INPUT'!Q510-'XX_17CK AUDITTO INPUT'!P501</f>
        <v>26136</v>
      </c>
      <c r="AL501" s="2065">
        <f>+'17HPM_DATA_INPUT'!R510-'XX_17CK AUDITTO INPUT'!Q501</f>
        <v>108183</v>
      </c>
      <c r="AM501" s="2065">
        <f>+'17HPM_DATA_INPUT'!S510-'XX_17CK AUDITTO INPUT'!R501</f>
        <v>90923</v>
      </c>
      <c r="AN501" s="2065">
        <f>+'17HPM_DATA_INPUT'!T510-'XX_17CK AUDITTO INPUT'!S501</f>
        <v>313517</v>
      </c>
      <c r="AO501" s="2065">
        <f>+'17HPM_DATA_INPUT'!U510-'XX_17CK AUDITTO INPUT'!T501</f>
        <v>260045</v>
      </c>
      <c r="AQ501" s="455" t="str">
        <f>'Departmental PL'!D517</f>
        <v>4120 URMC IMAGING STRONG WEST</v>
      </c>
    </row>
    <row r="502" spans="1:43" ht="20.25" hidden="1" customHeight="1" x14ac:dyDescent="0.25">
      <c r="A502" s="2067" t="s">
        <v>1645</v>
      </c>
      <c r="B502" s="2058" t="s">
        <v>2525</v>
      </c>
      <c r="C502" s="2060">
        <v>5187</v>
      </c>
      <c r="D502" s="2060">
        <v>5046</v>
      </c>
      <c r="E502" s="2060">
        <v>54573</v>
      </c>
      <c r="F502" s="2060">
        <v>28631</v>
      </c>
      <c r="G502" s="2060">
        <v>36259000</v>
      </c>
      <c r="H502" s="2060">
        <v>32810081</v>
      </c>
      <c r="I502" s="2060">
        <v>16994359</v>
      </c>
      <c r="J502" s="2060">
        <v>15942764</v>
      </c>
      <c r="K502" s="2060">
        <v>11879690</v>
      </c>
      <c r="L502" s="2060">
        <v>11384675</v>
      </c>
      <c r="M502" s="2060">
        <v>5114669</v>
      </c>
      <c r="N502" s="2060">
        <v>4558089</v>
      </c>
      <c r="O502" s="2060">
        <v>653420</v>
      </c>
      <c r="P502" s="2060">
        <v>614669</v>
      </c>
      <c r="Q502" s="2060">
        <v>2574823</v>
      </c>
      <c r="R502" s="2060">
        <v>2138352</v>
      </c>
      <c r="S502" s="2060">
        <v>1886426</v>
      </c>
      <c r="T502" s="2060">
        <v>1805068</v>
      </c>
      <c r="U502" s="2061" t="str">
        <f t="shared" si="7"/>
        <v>4330 ASC - SAWGRASS</v>
      </c>
      <c r="W502" s="455" t="b">
        <f>+'17HPM_DATA_INPUT'!C511='XX_17CK AUDITTO INPUT'!U502</f>
        <v>1</v>
      </c>
      <c r="X502" s="2065">
        <f>+'17HPM_DATA_INPUT'!D511-'XX_17CK AUDITTO INPUT'!C502</f>
        <v>5402</v>
      </c>
      <c r="Y502" s="2065">
        <f>+'17HPM_DATA_INPUT'!E511-'XX_17CK AUDITTO INPUT'!D502</f>
        <v>5218</v>
      </c>
      <c r="Z502" s="2065">
        <f>+'17HPM_DATA_INPUT'!F511-'XX_17CK AUDITTO INPUT'!E502</f>
        <v>202215</v>
      </c>
      <c r="AA502" s="2065">
        <f>+'17HPM_DATA_INPUT'!G511-'XX_17CK AUDITTO INPUT'!F502</f>
        <v>28903</v>
      </c>
      <c r="AB502" s="2065">
        <f>+'17HPM_DATA_INPUT'!H511-'XX_17CK AUDITTO INPUT'!G502</f>
        <v>38813007</v>
      </c>
      <c r="AC502" s="2065">
        <f>+'17HPM_DATA_INPUT'!I511-'XX_17CK AUDITTO INPUT'!H502</f>
        <v>35532574</v>
      </c>
      <c r="AD502" s="2065">
        <f>+'17HPM_DATA_INPUT'!J511-'XX_17CK AUDITTO INPUT'!I502</f>
        <v>18603166</v>
      </c>
      <c r="AE502" s="2065">
        <f>+'17HPM_DATA_INPUT'!K511-'XX_17CK AUDITTO INPUT'!J502</f>
        <v>16852077</v>
      </c>
      <c r="AF502" s="2065">
        <f>+'17HPM_DATA_INPUT'!L511-'XX_17CK AUDITTO INPUT'!K502</f>
        <v>12738633</v>
      </c>
      <c r="AG502" s="2065">
        <f>+'17HPM_DATA_INPUT'!M511-'XX_17CK AUDITTO INPUT'!L502</f>
        <v>12030163</v>
      </c>
      <c r="AH502" s="2065">
        <f>+'17HPM_DATA_INPUT'!N511-'XX_17CK AUDITTO INPUT'!M502</f>
        <v>5864533</v>
      </c>
      <c r="AI502" s="2065">
        <f>+'17HPM_DATA_INPUT'!O511-'XX_17CK AUDITTO INPUT'!N502</f>
        <v>4821914</v>
      </c>
      <c r="AJ502" s="2065">
        <f>+'17HPM_DATA_INPUT'!P511-'XX_17CK AUDITTO INPUT'!O502</f>
        <v>642917</v>
      </c>
      <c r="AK502" s="2065">
        <f>+'17HPM_DATA_INPUT'!Q511-'XX_17CK AUDITTO INPUT'!P502</f>
        <v>632709</v>
      </c>
      <c r="AL502" s="2065">
        <f>+'17HPM_DATA_INPUT'!R511-'XX_17CK AUDITTO INPUT'!Q502</f>
        <v>1982055</v>
      </c>
      <c r="AM502" s="2065">
        <f>+'17HPM_DATA_INPUT'!S511-'XX_17CK AUDITTO INPUT'!R502</f>
        <v>2201114</v>
      </c>
      <c r="AN502" s="2065">
        <f>+'17HPM_DATA_INPUT'!T511-'XX_17CK AUDITTO INPUT'!S502</f>
        <v>3239560</v>
      </c>
      <c r="AO502" s="2065">
        <f>+'17HPM_DATA_INPUT'!U511-'XX_17CK AUDITTO INPUT'!T502</f>
        <v>1988090</v>
      </c>
      <c r="AQ502" s="455" t="str">
        <f>'Departmental PL'!D518</f>
        <v>Total OBS</v>
      </c>
    </row>
    <row r="503" spans="1:43" ht="20.25" hidden="1" customHeight="1" x14ac:dyDescent="0.25">
      <c r="A503" s="2032" t="s">
        <v>576</v>
      </c>
      <c r="B503" s="2072" t="s">
        <v>2307</v>
      </c>
      <c r="C503" s="2073">
        <v>5187</v>
      </c>
      <c r="D503" s="2073">
        <v>5046</v>
      </c>
      <c r="E503" s="2073">
        <v>54573</v>
      </c>
      <c r="F503" s="2073">
        <v>28631</v>
      </c>
      <c r="G503" s="2073">
        <v>36259000</v>
      </c>
      <c r="H503" s="2073">
        <v>32810081</v>
      </c>
      <c r="I503" s="2073">
        <v>16994359</v>
      </c>
      <c r="J503" s="2073">
        <v>15942764</v>
      </c>
      <c r="K503" s="2073">
        <v>11879690</v>
      </c>
      <c r="L503" s="2073">
        <v>11384675</v>
      </c>
      <c r="M503" s="2073">
        <v>5114669</v>
      </c>
      <c r="N503" s="2073">
        <v>4558089</v>
      </c>
      <c r="O503" s="2073">
        <v>653420</v>
      </c>
      <c r="P503" s="2073">
        <v>614669</v>
      </c>
      <c r="Q503" s="2073">
        <v>2574823</v>
      </c>
      <c r="R503" s="2073">
        <v>2138352</v>
      </c>
      <c r="S503" s="2073">
        <v>1886426</v>
      </c>
      <c r="T503" s="2073">
        <v>1805068</v>
      </c>
      <c r="U503" s="2061" t="str">
        <f t="shared" si="7"/>
        <v>Total ASC</v>
      </c>
      <c r="W503" s="455" t="b">
        <f>+'17HPM_DATA_INPUT'!C512='XX_17CK AUDITTO INPUT'!U503</f>
        <v>1</v>
      </c>
      <c r="X503" s="2065">
        <f>+'17HPM_DATA_INPUT'!D512-'XX_17CK AUDITTO INPUT'!C503</f>
        <v>5402</v>
      </c>
      <c r="Y503" s="2065">
        <f>+'17HPM_DATA_INPUT'!E512-'XX_17CK AUDITTO INPUT'!D503</f>
        <v>5218</v>
      </c>
      <c r="Z503" s="2065">
        <f>+'17HPM_DATA_INPUT'!F512-'XX_17CK AUDITTO INPUT'!E503</f>
        <v>202215</v>
      </c>
      <c r="AA503" s="2065">
        <f>+'17HPM_DATA_INPUT'!G512-'XX_17CK AUDITTO INPUT'!F503</f>
        <v>28903</v>
      </c>
      <c r="AB503" s="2065">
        <f>+'17HPM_DATA_INPUT'!H512-'XX_17CK AUDITTO INPUT'!G503</f>
        <v>38813007</v>
      </c>
      <c r="AC503" s="2065">
        <f>+'17HPM_DATA_INPUT'!I512-'XX_17CK AUDITTO INPUT'!H503</f>
        <v>35532574</v>
      </c>
      <c r="AD503" s="2065">
        <f>+'17HPM_DATA_INPUT'!J512-'XX_17CK AUDITTO INPUT'!I503</f>
        <v>18603166</v>
      </c>
      <c r="AE503" s="2065">
        <f>+'17HPM_DATA_INPUT'!K512-'XX_17CK AUDITTO INPUT'!J503</f>
        <v>16852077</v>
      </c>
      <c r="AF503" s="2065">
        <f>+'17HPM_DATA_INPUT'!L512-'XX_17CK AUDITTO INPUT'!K503</f>
        <v>12738633</v>
      </c>
      <c r="AG503" s="2065">
        <f>+'17HPM_DATA_INPUT'!M512-'XX_17CK AUDITTO INPUT'!L503</f>
        <v>12030163</v>
      </c>
      <c r="AH503" s="2065">
        <f>+'17HPM_DATA_INPUT'!N512-'XX_17CK AUDITTO INPUT'!M503</f>
        <v>5864533</v>
      </c>
      <c r="AI503" s="2065">
        <f>+'17HPM_DATA_INPUT'!O512-'XX_17CK AUDITTO INPUT'!N503</f>
        <v>4821914</v>
      </c>
      <c r="AJ503" s="2065">
        <f>+'17HPM_DATA_INPUT'!P512-'XX_17CK AUDITTO INPUT'!O503</f>
        <v>642917</v>
      </c>
      <c r="AK503" s="2065">
        <f>+'17HPM_DATA_INPUT'!Q512-'XX_17CK AUDITTO INPUT'!P503</f>
        <v>632709</v>
      </c>
      <c r="AL503" s="2065">
        <f>+'17HPM_DATA_INPUT'!R512-'XX_17CK AUDITTO INPUT'!Q503</f>
        <v>1982055</v>
      </c>
      <c r="AM503" s="2065">
        <f>+'17HPM_DATA_INPUT'!S512-'XX_17CK AUDITTO INPUT'!R503</f>
        <v>2201114</v>
      </c>
      <c r="AN503" s="2065">
        <f>+'17HPM_DATA_INPUT'!T512-'XX_17CK AUDITTO INPUT'!S503</f>
        <v>3239560</v>
      </c>
      <c r="AO503" s="2065">
        <f>+'17HPM_DATA_INPUT'!U512-'XX_17CK AUDITTO INPUT'!T503</f>
        <v>1988090</v>
      </c>
      <c r="AQ503" s="455">
        <f>'Departmental PL'!D519</f>
        <v>0</v>
      </c>
    </row>
    <row r="504" spans="1:43" ht="20.25" hidden="1" customHeight="1" x14ac:dyDescent="0.25">
      <c r="A504" s="2067" t="s">
        <v>1645</v>
      </c>
      <c r="B504" s="2058" t="s">
        <v>2525</v>
      </c>
      <c r="C504" s="2060">
        <v>1</v>
      </c>
      <c r="D504" s="2060">
        <v>1</v>
      </c>
      <c r="E504" s="2060">
        <v>11</v>
      </c>
      <c r="F504" s="2060">
        <v>8</v>
      </c>
      <c r="G504" s="2060">
        <v>11486</v>
      </c>
      <c r="H504" s="2060">
        <v>14952</v>
      </c>
      <c r="I504" s="2060">
        <v>2449</v>
      </c>
      <c r="J504" s="2060">
        <v>7992</v>
      </c>
      <c r="K504" s="2060">
        <v>4206</v>
      </c>
      <c r="L504" s="2060">
        <v>6412</v>
      </c>
      <c r="M504" s="2060">
        <v>-1758</v>
      </c>
      <c r="N504" s="2060">
        <v>1581</v>
      </c>
      <c r="O504" s="2060">
        <v>224</v>
      </c>
      <c r="P504" s="2060">
        <v>254</v>
      </c>
      <c r="Q504" s="2060">
        <v>881</v>
      </c>
      <c r="R504" s="2060">
        <v>884</v>
      </c>
      <c r="S504" s="2060">
        <v>-2862</v>
      </c>
      <c r="T504" s="2060">
        <v>442</v>
      </c>
      <c r="U504" s="2061" t="str">
        <f t="shared" si="7"/>
        <v>4330 ASC - SAWGRASS</v>
      </c>
      <c r="W504" s="455" t="b">
        <f>+'17HPM_DATA_INPUT'!C513='XX_17CK AUDITTO INPUT'!U504</f>
        <v>1</v>
      </c>
      <c r="X504" s="2065">
        <f>+'17HPM_DATA_INPUT'!D513-'XX_17CK AUDITTO INPUT'!C504</f>
        <v>2</v>
      </c>
      <c r="Y504" s="2065">
        <f>+'17HPM_DATA_INPUT'!E513-'XX_17CK AUDITTO INPUT'!D504</f>
        <v>0</v>
      </c>
      <c r="Z504" s="2065">
        <f>+'17HPM_DATA_INPUT'!F513-'XX_17CK AUDITTO INPUT'!E504</f>
        <v>98</v>
      </c>
      <c r="AA504" s="2065">
        <f>+'17HPM_DATA_INPUT'!G513-'XX_17CK AUDITTO INPUT'!F504</f>
        <v>0</v>
      </c>
      <c r="AB504" s="2065">
        <f>+'17HPM_DATA_INPUT'!H513-'XX_17CK AUDITTO INPUT'!G504</f>
        <v>25594</v>
      </c>
      <c r="AC504" s="2065">
        <f>+'17HPM_DATA_INPUT'!I513-'XX_17CK AUDITTO INPUT'!H504</f>
        <v>0</v>
      </c>
      <c r="AD504" s="2065">
        <f>+'17HPM_DATA_INPUT'!J513-'XX_17CK AUDITTO INPUT'!I504</f>
        <v>7390</v>
      </c>
      <c r="AE504" s="2065">
        <f>+'17HPM_DATA_INPUT'!K513-'XX_17CK AUDITTO INPUT'!J504</f>
        <v>0</v>
      </c>
      <c r="AF504" s="2065">
        <f>+'17HPM_DATA_INPUT'!L513-'XX_17CK AUDITTO INPUT'!K504</f>
        <v>10797</v>
      </c>
      <c r="AG504" s="2065">
        <f>+'17HPM_DATA_INPUT'!M513-'XX_17CK AUDITTO INPUT'!L504</f>
        <v>0</v>
      </c>
      <c r="AH504" s="2065">
        <f>+'17HPM_DATA_INPUT'!N513-'XX_17CK AUDITTO INPUT'!M504</f>
        <v>-3406</v>
      </c>
      <c r="AI504" s="2065">
        <f>+'17HPM_DATA_INPUT'!O513-'XX_17CK AUDITTO INPUT'!N504</f>
        <v>0</v>
      </c>
      <c r="AJ504" s="2065">
        <f>+'17HPM_DATA_INPUT'!P513-'XX_17CK AUDITTO INPUT'!O504</f>
        <v>452</v>
      </c>
      <c r="AK504" s="2065">
        <f>+'17HPM_DATA_INPUT'!Q513-'XX_17CK AUDITTO INPUT'!P504</f>
        <v>0</v>
      </c>
      <c r="AL504" s="2065">
        <f>+'17HPM_DATA_INPUT'!R513-'XX_17CK AUDITTO INPUT'!Q504</f>
        <v>1497</v>
      </c>
      <c r="AM504" s="2065">
        <f>+'17HPM_DATA_INPUT'!S513-'XX_17CK AUDITTO INPUT'!R504</f>
        <v>0</v>
      </c>
      <c r="AN504" s="2065">
        <f>+'17HPM_DATA_INPUT'!T513-'XX_17CK AUDITTO INPUT'!S504</f>
        <v>-5356</v>
      </c>
      <c r="AO504" s="2065">
        <f>+'17HPM_DATA_INPUT'!U513-'XX_17CK AUDITTO INPUT'!T504</f>
        <v>0</v>
      </c>
      <c r="AQ504" s="455" t="str">
        <f>'Departmental PL'!D520</f>
        <v xml:space="preserve">TOTAL 010 Radiology </v>
      </c>
    </row>
    <row r="505" spans="1:43" ht="20.25" hidden="1" customHeight="1" x14ac:dyDescent="0.25">
      <c r="A505" s="2033" t="s">
        <v>576</v>
      </c>
      <c r="B505" s="2076" t="s">
        <v>2308</v>
      </c>
      <c r="C505" s="2077">
        <v>1</v>
      </c>
      <c r="D505" s="2077">
        <v>1</v>
      </c>
      <c r="E505" s="2077">
        <v>11</v>
      </c>
      <c r="F505" s="2077">
        <v>8</v>
      </c>
      <c r="G505" s="2077">
        <v>11486</v>
      </c>
      <c r="H505" s="2077">
        <v>14952</v>
      </c>
      <c r="I505" s="2077">
        <v>2449</v>
      </c>
      <c r="J505" s="2077">
        <v>7992</v>
      </c>
      <c r="K505" s="2077">
        <v>4206</v>
      </c>
      <c r="L505" s="2077">
        <v>6412</v>
      </c>
      <c r="M505" s="2077">
        <v>-1758</v>
      </c>
      <c r="N505" s="2077">
        <v>1581</v>
      </c>
      <c r="O505" s="2077">
        <v>224</v>
      </c>
      <c r="P505" s="2077">
        <v>254</v>
      </c>
      <c r="Q505" s="2077">
        <v>881</v>
      </c>
      <c r="R505" s="2077">
        <v>884</v>
      </c>
      <c r="S505" s="2077">
        <v>-2862</v>
      </c>
      <c r="T505" s="2077">
        <v>442</v>
      </c>
      <c r="U505" s="2061" t="str">
        <f t="shared" si="7"/>
        <v>Total OBS</v>
      </c>
      <c r="W505" s="455" t="b">
        <f>+'17HPM_DATA_INPUT'!C514='XX_17CK AUDITTO INPUT'!U505</f>
        <v>1</v>
      </c>
      <c r="X505" s="2065">
        <f>+'17HPM_DATA_INPUT'!D514-'XX_17CK AUDITTO INPUT'!C505</f>
        <v>2</v>
      </c>
      <c r="Y505" s="2065">
        <f>+'17HPM_DATA_INPUT'!E514-'XX_17CK AUDITTO INPUT'!D505</f>
        <v>0</v>
      </c>
      <c r="Z505" s="2065">
        <f>+'17HPM_DATA_INPUT'!F514-'XX_17CK AUDITTO INPUT'!E505</f>
        <v>98</v>
      </c>
      <c r="AA505" s="2065">
        <f>+'17HPM_DATA_INPUT'!G514-'XX_17CK AUDITTO INPUT'!F505</f>
        <v>0</v>
      </c>
      <c r="AB505" s="2065">
        <f>+'17HPM_DATA_INPUT'!H514-'XX_17CK AUDITTO INPUT'!G505</f>
        <v>25594</v>
      </c>
      <c r="AC505" s="2065">
        <f>+'17HPM_DATA_INPUT'!I514-'XX_17CK AUDITTO INPUT'!H505</f>
        <v>0</v>
      </c>
      <c r="AD505" s="2065">
        <f>+'17HPM_DATA_INPUT'!J514-'XX_17CK AUDITTO INPUT'!I505</f>
        <v>7390</v>
      </c>
      <c r="AE505" s="2065">
        <f>+'17HPM_DATA_INPUT'!K514-'XX_17CK AUDITTO INPUT'!J505</f>
        <v>0</v>
      </c>
      <c r="AF505" s="2065">
        <f>+'17HPM_DATA_INPUT'!L514-'XX_17CK AUDITTO INPUT'!K505</f>
        <v>10797</v>
      </c>
      <c r="AG505" s="2065">
        <f>+'17HPM_DATA_INPUT'!M514-'XX_17CK AUDITTO INPUT'!L505</f>
        <v>0</v>
      </c>
      <c r="AH505" s="2065">
        <f>+'17HPM_DATA_INPUT'!N514-'XX_17CK AUDITTO INPUT'!M505</f>
        <v>-3406</v>
      </c>
      <c r="AI505" s="2065">
        <f>+'17HPM_DATA_INPUT'!O514-'XX_17CK AUDITTO INPUT'!N505</f>
        <v>0</v>
      </c>
      <c r="AJ505" s="2065">
        <f>+'17HPM_DATA_INPUT'!P514-'XX_17CK AUDITTO INPUT'!O505</f>
        <v>452</v>
      </c>
      <c r="AK505" s="2065">
        <f>+'17HPM_DATA_INPUT'!Q514-'XX_17CK AUDITTO INPUT'!P505</f>
        <v>0</v>
      </c>
      <c r="AL505" s="2065">
        <f>+'17HPM_DATA_INPUT'!R514-'XX_17CK AUDITTO INPUT'!Q505</f>
        <v>1497</v>
      </c>
      <c r="AM505" s="2065">
        <f>+'17HPM_DATA_INPUT'!S514-'XX_17CK AUDITTO INPUT'!R505</f>
        <v>0</v>
      </c>
      <c r="AN505" s="2065">
        <f>+'17HPM_DATA_INPUT'!T514-'XX_17CK AUDITTO INPUT'!S505</f>
        <v>-5356</v>
      </c>
      <c r="AO505" s="2065">
        <f>+'17HPM_DATA_INPUT'!U514-'XX_17CK AUDITTO INPUT'!T505</f>
        <v>0</v>
      </c>
      <c r="AQ505" s="455">
        <f>'Departmental PL'!D521</f>
        <v>0</v>
      </c>
    </row>
    <row r="506" spans="1:43" ht="20.25" hidden="1" customHeight="1" x14ac:dyDescent="0.25">
      <c r="A506" s="2095"/>
      <c r="B506" s="2095" t="s">
        <v>2526</v>
      </c>
      <c r="C506" s="2095">
        <v>5827</v>
      </c>
      <c r="D506" s="2091">
        <v>5850</v>
      </c>
      <c r="E506" s="2092">
        <v>55703</v>
      </c>
      <c r="F506" s="2092">
        <v>29849</v>
      </c>
      <c r="G506" s="2092">
        <v>37621843</v>
      </c>
      <c r="H506" s="2092">
        <v>34273324</v>
      </c>
      <c r="I506" s="2092">
        <v>17648348</v>
      </c>
      <c r="J506" s="2092">
        <v>16651827</v>
      </c>
      <c r="K506" s="2092">
        <v>12202693</v>
      </c>
      <c r="L506" s="2092">
        <v>11739165</v>
      </c>
      <c r="M506" s="2092">
        <v>5445655</v>
      </c>
      <c r="N506" s="2092">
        <v>4912662</v>
      </c>
      <c r="O506" s="2092">
        <v>676806</v>
      </c>
      <c r="P506" s="2092">
        <v>642010</v>
      </c>
      <c r="Q506" s="2092">
        <v>2666974</v>
      </c>
      <c r="R506" s="2092">
        <v>2233470</v>
      </c>
      <c r="S506" s="2092">
        <v>2101875</v>
      </c>
      <c r="T506" s="2092">
        <v>2037183</v>
      </c>
      <c r="U506" s="2061" t="str">
        <f t="shared" si="7"/>
        <v>Total 015a ASC - Sawgrass</v>
      </c>
      <c r="W506" s="455" t="b">
        <f>+'17HPM_DATA_INPUT'!C515='XX_17CK AUDITTO INPUT'!U506</f>
        <v>1</v>
      </c>
      <c r="X506" s="2065">
        <f>+'17HPM_DATA_INPUT'!D515-'XX_17CK AUDITTO INPUT'!C506</f>
        <v>6185</v>
      </c>
      <c r="Y506" s="2065">
        <f>+'17HPM_DATA_INPUT'!E515-'XX_17CK AUDITTO INPUT'!D506</f>
        <v>5945</v>
      </c>
      <c r="Z506" s="2065">
        <f>+'17HPM_DATA_INPUT'!F515-'XX_17CK AUDITTO INPUT'!E506</f>
        <v>204465</v>
      </c>
      <c r="AA506" s="2065">
        <f>+'17HPM_DATA_INPUT'!G515-'XX_17CK AUDITTO INPUT'!F506</f>
        <v>30148</v>
      </c>
      <c r="AB506" s="2065">
        <f>+'17HPM_DATA_INPUT'!H515-'XX_17CK AUDITTO INPUT'!G506</f>
        <v>40857682</v>
      </c>
      <c r="AC506" s="2065">
        <f>+'17HPM_DATA_INPUT'!I515-'XX_17CK AUDITTO INPUT'!H506</f>
        <v>36998668</v>
      </c>
      <c r="AD506" s="2065">
        <f>+'17HPM_DATA_INPUT'!J515-'XX_17CK AUDITTO INPUT'!I506</f>
        <v>19537990</v>
      </c>
      <c r="AE506" s="2065">
        <f>+'17HPM_DATA_INPUT'!K515-'XX_17CK AUDITTO INPUT'!J506</f>
        <v>17567540</v>
      </c>
      <c r="AF506" s="2065">
        <f>+'17HPM_DATA_INPUT'!L515-'XX_17CK AUDITTO INPUT'!K506</f>
        <v>13221585</v>
      </c>
      <c r="AG506" s="2065">
        <f>+'17HPM_DATA_INPUT'!M515-'XX_17CK AUDITTO INPUT'!L506</f>
        <v>12368521</v>
      </c>
      <c r="AH506" s="2065">
        <f>+'17HPM_DATA_INPUT'!N515-'XX_17CK AUDITTO INPUT'!M506</f>
        <v>6316405</v>
      </c>
      <c r="AI506" s="2065">
        <f>+'17HPM_DATA_INPUT'!O515-'XX_17CK AUDITTO INPUT'!N506</f>
        <v>5199019</v>
      </c>
      <c r="AJ506" s="2065">
        <f>+'17HPM_DATA_INPUT'!P515-'XX_17CK AUDITTO INPUT'!O506</f>
        <v>676948</v>
      </c>
      <c r="AK506" s="2065">
        <f>+'17HPM_DATA_INPUT'!Q515-'XX_17CK AUDITTO INPUT'!P506</f>
        <v>658846</v>
      </c>
      <c r="AL506" s="2065">
        <f>+'17HPM_DATA_INPUT'!R515-'XX_17CK AUDITTO INPUT'!Q506</f>
        <v>2091736</v>
      </c>
      <c r="AM506" s="2065">
        <f>+'17HPM_DATA_INPUT'!S515-'XX_17CK AUDITTO INPUT'!R506</f>
        <v>2292037</v>
      </c>
      <c r="AN506" s="2065">
        <f>+'17HPM_DATA_INPUT'!T515-'XX_17CK AUDITTO INPUT'!S506</f>
        <v>3547721</v>
      </c>
      <c r="AO506" s="2065">
        <f>+'17HPM_DATA_INPUT'!U515-'XX_17CK AUDITTO INPUT'!T506</f>
        <v>2248135</v>
      </c>
      <c r="AQ506" s="455" t="str">
        <f>'Departmental PL'!D522</f>
        <v xml:space="preserve">011 Cancer Center </v>
      </c>
    </row>
    <row r="507" spans="1:43" ht="20.25" hidden="1" customHeight="1" x14ac:dyDescent="0.25">
      <c r="A507" s="2081" t="s">
        <v>1646</v>
      </c>
      <c r="B507" s="2058" t="s">
        <v>2527</v>
      </c>
      <c r="C507" s="2060">
        <v>71</v>
      </c>
      <c r="D507" s="2060">
        <v>0</v>
      </c>
      <c r="E507" s="2060">
        <v>133</v>
      </c>
      <c r="F507" s="2060">
        <v>0</v>
      </c>
      <c r="G507" s="2060">
        <v>235920</v>
      </c>
      <c r="H507" s="2060">
        <v>0</v>
      </c>
      <c r="I507" s="2060">
        <v>115102</v>
      </c>
      <c r="J507" s="2060">
        <v>0</v>
      </c>
      <c r="K507" s="2060">
        <v>183862</v>
      </c>
      <c r="L507" s="2060">
        <v>0</v>
      </c>
      <c r="M507" s="2060">
        <v>-68761</v>
      </c>
      <c r="N507" s="2060">
        <v>0</v>
      </c>
      <c r="O507" s="2060">
        <v>36613</v>
      </c>
      <c r="P507" s="2060">
        <v>0</v>
      </c>
      <c r="Q507" s="2060">
        <v>72527</v>
      </c>
      <c r="R507" s="2060">
        <v>0</v>
      </c>
      <c r="S507" s="2060">
        <v>-177900</v>
      </c>
      <c r="T507" s="2060">
        <v>0</v>
      </c>
      <c r="U507" s="2061" t="str">
        <f t="shared" si="7"/>
        <v>4350 STRONG WEST ASC</v>
      </c>
      <c r="W507" s="455" t="b">
        <f>+'17HPM_DATA_INPUT'!C516='XX_17CK AUDITTO INPUT'!U507</f>
        <v>1</v>
      </c>
      <c r="X507" s="2065">
        <f>+'17HPM_DATA_INPUT'!D516-'XX_17CK AUDITTO INPUT'!C507</f>
        <v>351</v>
      </c>
      <c r="Y507" s="2065">
        <f>+'17HPM_DATA_INPUT'!E516-'XX_17CK AUDITTO INPUT'!D507</f>
        <v>0</v>
      </c>
      <c r="Z507" s="2065">
        <f>+'17HPM_DATA_INPUT'!F516-'XX_17CK AUDITTO INPUT'!E507</f>
        <v>1156</v>
      </c>
      <c r="AA507" s="2065">
        <f>+'17HPM_DATA_INPUT'!G516-'XX_17CK AUDITTO INPUT'!F507</f>
        <v>0</v>
      </c>
      <c r="AB507" s="2065">
        <f>+'17HPM_DATA_INPUT'!H516-'XX_17CK AUDITTO INPUT'!G507</f>
        <v>1233239</v>
      </c>
      <c r="AC507" s="2065">
        <f>+'17HPM_DATA_INPUT'!I516-'XX_17CK AUDITTO INPUT'!H507</f>
        <v>0</v>
      </c>
      <c r="AD507" s="2065">
        <f>+'17HPM_DATA_INPUT'!J516-'XX_17CK AUDITTO INPUT'!I507</f>
        <v>539391</v>
      </c>
      <c r="AE507" s="2065">
        <f>+'17HPM_DATA_INPUT'!K516-'XX_17CK AUDITTO INPUT'!J507</f>
        <v>0</v>
      </c>
      <c r="AF507" s="2065">
        <f>+'17HPM_DATA_INPUT'!L516-'XX_17CK AUDITTO INPUT'!K507</f>
        <v>469101</v>
      </c>
      <c r="AG507" s="2065">
        <f>+'17HPM_DATA_INPUT'!M516-'XX_17CK AUDITTO INPUT'!L507</f>
        <v>0</v>
      </c>
      <c r="AH507" s="2065">
        <f>+'17HPM_DATA_INPUT'!N516-'XX_17CK AUDITTO INPUT'!M507</f>
        <v>70291</v>
      </c>
      <c r="AI507" s="2065">
        <f>+'17HPM_DATA_INPUT'!O516-'XX_17CK AUDITTO INPUT'!N507</f>
        <v>0</v>
      </c>
      <c r="AJ507" s="2065">
        <f>+'17HPM_DATA_INPUT'!P516-'XX_17CK AUDITTO INPUT'!O507</f>
        <v>89909</v>
      </c>
      <c r="AK507" s="2065">
        <f>+'17HPM_DATA_INPUT'!Q516-'XX_17CK AUDITTO INPUT'!P507</f>
        <v>0</v>
      </c>
      <c r="AL507" s="2065">
        <f>+'17HPM_DATA_INPUT'!R516-'XX_17CK AUDITTO INPUT'!Q507</f>
        <v>283886</v>
      </c>
      <c r="AM507" s="2065">
        <f>+'17HPM_DATA_INPUT'!S516-'XX_17CK AUDITTO INPUT'!R507</f>
        <v>0</v>
      </c>
      <c r="AN507" s="2065">
        <f>+'17HPM_DATA_INPUT'!T516-'XX_17CK AUDITTO INPUT'!S507</f>
        <v>-303505</v>
      </c>
      <c r="AO507" s="2065">
        <f>+'17HPM_DATA_INPUT'!U516-'XX_17CK AUDITTO INPUT'!T507</f>
        <v>0</v>
      </c>
      <c r="AQ507" s="455">
        <f>'Departmental PL'!D523</f>
        <v>0</v>
      </c>
    </row>
    <row r="508" spans="1:43" ht="20.25" hidden="1" customHeight="1" x14ac:dyDescent="0.25">
      <c r="A508" s="2031" t="s">
        <v>863</v>
      </c>
      <c r="B508" s="2069" t="s">
        <v>2306</v>
      </c>
      <c r="C508" s="2070">
        <v>71</v>
      </c>
      <c r="D508" s="2070">
        <v>0</v>
      </c>
      <c r="E508" s="2070">
        <v>133</v>
      </c>
      <c r="F508" s="2070">
        <v>0</v>
      </c>
      <c r="G508" s="2070">
        <v>235920</v>
      </c>
      <c r="H508" s="2070">
        <v>0</v>
      </c>
      <c r="I508" s="2070">
        <v>115102</v>
      </c>
      <c r="J508" s="2070">
        <v>0</v>
      </c>
      <c r="K508" s="2070">
        <v>183862</v>
      </c>
      <c r="L508" s="2070">
        <v>0</v>
      </c>
      <c r="M508" s="2070">
        <v>-68761</v>
      </c>
      <c r="N508" s="2070">
        <v>0</v>
      </c>
      <c r="O508" s="2070">
        <v>36613</v>
      </c>
      <c r="P508" s="2070">
        <v>0</v>
      </c>
      <c r="Q508" s="2070">
        <v>72527</v>
      </c>
      <c r="R508" s="2070">
        <v>0</v>
      </c>
      <c r="S508" s="2070">
        <v>-177900</v>
      </c>
      <c r="T508" s="2070">
        <v>0</v>
      </c>
      <c r="U508" s="2061" t="str">
        <f t="shared" si="7"/>
        <v>Total OUTPATIENT</v>
      </c>
      <c r="W508" s="455" t="b">
        <f>+'17HPM_DATA_INPUT'!C517='XX_17CK AUDITTO INPUT'!U508</f>
        <v>1</v>
      </c>
      <c r="X508" s="2065">
        <f>+'17HPM_DATA_INPUT'!D517-'XX_17CK AUDITTO INPUT'!C508</f>
        <v>351</v>
      </c>
      <c r="Y508" s="2065">
        <f>+'17HPM_DATA_INPUT'!E517-'XX_17CK AUDITTO INPUT'!D508</f>
        <v>0</v>
      </c>
      <c r="Z508" s="2065">
        <f>+'17HPM_DATA_INPUT'!F517-'XX_17CK AUDITTO INPUT'!E508</f>
        <v>1156</v>
      </c>
      <c r="AA508" s="2065">
        <f>+'17HPM_DATA_INPUT'!G517-'XX_17CK AUDITTO INPUT'!F508</f>
        <v>0</v>
      </c>
      <c r="AB508" s="2065">
        <f>+'17HPM_DATA_INPUT'!H517-'XX_17CK AUDITTO INPUT'!G508</f>
        <v>1233239</v>
      </c>
      <c r="AC508" s="2065" t="e">
        <f>+'17HPM_DATA_INPUT'!I517-'XX_17CK AUDITTO INPUT'!H508</f>
        <v>#VALUE!</v>
      </c>
      <c r="AD508" s="2065">
        <f>+'17HPM_DATA_INPUT'!J517-'XX_17CK AUDITTO INPUT'!I508</f>
        <v>539391</v>
      </c>
      <c r="AE508" s="2065" t="e">
        <f>+'17HPM_DATA_INPUT'!K517-'XX_17CK AUDITTO INPUT'!J508</f>
        <v>#VALUE!</v>
      </c>
      <c r="AF508" s="2065">
        <f>+'17HPM_DATA_INPUT'!L517-'XX_17CK AUDITTO INPUT'!K508</f>
        <v>469101</v>
      </c>
      <c r="AG508" s="2065" t="e">
        <f>+'17HPM_DATA_INPUT'!M517-'XX_17CK AUDITTO INPUT'!L508</f>
        <v>#VALUE!</v>
      </c>
      <c r="AH508" s="2065">
        <f>+'17HPM_DATA_INPUT'!N517-'XX_17CK AUDITTO INPUT'!M508</f>
        <v>70291</v>
      </c>
      <c r="AI508" s="2065" t="e">
        <f>+'17HPM_DATA_INPUT'!O517-'XX_17CK AUDITTO INPUT'!N508</f>
        <v>#VALUE!</v>
      </c>
      <c r="AJ508" s="2065">
        <f>+'17HPM_DATA_INPUT'!P517-'XX_17CK AUDITTO INPUT'!O508</f>
        <v>89909</v>
      </c>
      <c r="AK508" s="2065" t="e">
        <f>+'17HPM_DATA_INPUT'!Q517-'XX_17CK AUDITTO INPUT'!P508</f>
        <v>#VALUE!</v>
      </c>
      <c r="AL508" s="2065">
        <f>+'17HPM_DATA_INPUT'!R517-'XX_17CK AUDITTO INPUT'!Q508</f>
        <v>283886</v>
      </c>
      <c r="AM508" s="2065" t="e">
        <f>+'17HPM_DATA_INPUT'!S517-'XX_17CK AUDITTO INPUT'!R508</f>
        <v>#VALUE!</v>
      </c>
      <c r="AN508" s="2065">
        <f>+'17HPM_DATA_INPUT'!T517-'XX_17CK AUDITTO INPUT'!S508</f>
        <v>-303505</v>
      </c>
      <c r="AO508" s="2065" t="e">
        <f>+'17HPM_DATA_INPUT'!U517-'XX_17CK AUDITTO INPUT'!T508</f>
        <v>#VALUE!</v>
      </c>
      <c r="AQ508" s="455" t="str">
        <f>'Departmental PL'!D524</f>
        <v>1960 NS WCC6 BMT</v>
      </c>
    </row>
    <row r="509" spans="1:43" ht="20.25" hidden="1" customHeight="1" x14ac:dyDescent="0.25">
      <c r="A509" s="2067" t="s">
        <v>1646</v>
      </c>
      <c r="B509" s="2058" t="s">
        <v>2527</v>
      </c>
      <c r="C509" s="2060">
        <v>155</v>
      </c>
      <c r="D509" s="2060">
        <v>228</v>
      </c>
      <c r="E509" s="2060">
        <v>1104</v>
      </c>
      <c r="F509" s="2060">
        <v>1142</v>
      </c>
      <c r="G509" s="2060">
        <v>796849</v>
      </c>
      <c r="H509" s="2060">
        <v>1303696</v>
      </c>
      <c r="I509" s="2060">
        <v>364052</v>
      </c>
      <c r="J509" s="2060">
        <v>628916</v>
      </c>
      <c r="K509" s="2060">
        <v>670345</v>
      </c>
      <c r="L509" s="2060">
        <v>868237</v>
      </c>
      <c r="M509" s="2060">
        <v>-306293</v>
      </c>
      <c r="N509" s="2060">
        <v>-239321</v>
      </c>
      <c r="O509" s="2060">
        <v>123664</v>
      </c>
      <c r="P509" s="2060">
        <v>111929</v>
      </c>
      <c r="Q509" s="2060">
        <v>244968</v>
      </c>
      <c r="R509" s="2060">
        <v>234286</v>
      </c>
      <c r="S509" s="2060">
        <v>-674925</v>
      </c>
      <c r="T509" s="2060">
        <v>-585536</v>
      </c>
      <c r="U509" s="2061" t="str">
        <f t="shared" si="7"/>
        <v>4350 STRONG WEST ASC</v>
      </c>
      <c r="W509" s="455" t="b">
        <f>+'17HPM_DATA_INPUT'!C518='XX_17CK AUDITTO INPUT'!U509</f>
        <v>1</v>
      </c>
      <c r="X509" s="2065">
        <f>+'17HPM_DATA_INPUT'!D518-'XX_17CK AUDITTO INPUT'!C509</f>
        <v>296</v>
      </c>
      <c r="Y509" s="2065">
        <f>+'17HPM_DATA_INPUT'!E518-'XX_17CK AUDITTO INPUT'!D509</f>
        <v>268</v>
      </c>
      <c r="Z509" s="2065">
        <f>+'17HPM_DATA_INPUT'!F518-'XX_17CK AUDITTO INPUT'!E509</f>
        <v>8868</v>
      </c>
      <c r="AA509" s="2065">
        <f>+'17HPM_DATA_INPUT'!G518-'XX_17CK AUDITTO INPUT'!F509</f>
        <v>1280</v>
      </c>
      <c r="AB509" s="2065">
        <f>+'17HPM_DATA_INPUT'!H518-'XX_17CK AUDITTO INPUT'!G509</f>
        <v>1667854</v>
      </c>
      <c r="AC509" s="2065">
        <f>+'17HPM_DATA_INPUT'!I518-'XX_17CK AUDITTO INPUT'!H509</f>
        <v>1592221</v>
      </c>
      <c r="AD509" s="2065">
        <f>+'17HPM_DATA_INPUT'!J518-'XX_17CK AUDITTO INPUT'!I509</f>
        <v>727318</v>
      </c>
      <c r="AE509" s="2065">
        <f>+'17HPM_DATA_INPUT'!K518-'XX_17CK AUDITTO INPUT'!J509</f>
        <v>672011</v>
      </c>
      <c r="AF509" s="2065">
        <f>+'17HPM_DATA_INPUT'!L518-'XX_17CK AUDITTO INPUT'!K509</f>
        <v>607105</v>
      </c>
      <c r="AG509" s="2065">
        <f>+'17HPM_DATA_INPUT'!M518-'XX_17CK AUDITTO INPUT'!L509</f>
        <v>1022499</v>
      </c>
      <c r="AH509" s="2065">
        <f>+'17HPM_DATA_INPUT'!N518-'XX_17CK AUDITTO INPUT'!M509</f>
        <v>120213</v>
      </c>
      <c r="AI509" s="2065">
        <f>+'17HPM_DATA_INPUT'!O518-'XX_17CK AUDITTO INPUT'!N509</f>
        <v>-350487</v>
      </c>
      <c r="AJ509" s="2065">
        <f>+'17HPM_DATA_INPUT'!P518-'XX_17CK AUDITTO INPUT'!O509</f>
        <v>88587</v>
      </c>
      <c r="AK509" s="2065">
        <f>+'17HPM_DATA_INPUT'!Q518-'XX_17CK AUDITTO INPUT'!P509</f>
        <v>132010</v>
      </c>
      <c r="AL509" s="2065">
        <f>+'17HPM_DATA_INPUT'!R518-'XX_17CK AUDITTO INPUT'!Q509</f>
        <v>352941</v>
      </c>
      <c r="AM509" s="2065">
        <f>+'17HPM_DATA_INPUT'!S518-'XX_17CK AUDITTO INPUT'!R509</f>
        <v>276321</v>
      </c>
      <c r="AN509" s="2065">
        <f>+'17HPM_DATA_INPUT'!T518-'XX_17CK AUDITTO INPUT'!S509</f>
        <v>-321315</v>
      </c>
      <c r="AO509" s="2065">
        <f>+'17HPM_DATA_INPUT'!U518-'XX_17CK AUDITTO INPUT'!T509</f>
        <v>-758818</v>
      </c>
      <c r="AQ509" s="455" t="str">
        <f>'Departmental PL'!D525</f>
        <v>1970 NS WCC7 HEM/ONC</v>
      </c>
    </row>
    <row r="510" spans="1:43" ht="20.25" hidden="1" customHeight="1" x14ac:dyDescent="0.25">
      <c r="A510" s="2032" t="s">
        <v>863</v>
      </c>
      <c r="B510" s="2072" t="s">
        <v>2307</v>
      </c>
      <c r="C510" s="2073">
        <v>155</v>
      </c>
      <c r="D510" s="2073">
        <v>228</v>
      </c>
      <c r="E510" s="2073">
        <v>1104</v>
      </c>
      <c r="F510" s="2073">
        <v>1142</v>
      </c>
      <c r="G510" s="2073">
        <v>796849</v>
      </c>
      <c r="H510" s="2073">
        <v>1303696</v>
      </c>
      <c r="I510" s="2073">
        <v>364052</v>
      </c>
      <c r="J510" s="2073">
        <v>628916</v>
      </c>
      <c r="K510" s="2073">
        <v>670345</v>
      </c>
      <c r="L510" s="2073">
        <v>868237</v>
      </c>
      <c r="M510" s="2073">
        <v>-306293</v>
      </c>
      <c r="N510" s="2073">
        <v>-239321</v>
      </c>
      <c r="O510" s="2073">
        <v>123664</v>
      </c>
      <c r="P510" s="2073">
        <v>111929</v>
      </c>
      <c r="Q510" s="2073">
        <v>244968</v>
      </c>
      <c r="R510" s="2073">
        <v>234286</v>
      </c>
      <c r="S510" s="2073">
        <v>-674925</v>
      </c>
      <c r="T510" s="2073">
        <v>-585536</v>
      </c>
      <c r="U510" s="2061" t="str">
        <f t="shared" si="7"/>
        <v>Total ASC</v>
      </c>
      <c r="W510" s="455" t="b">
        <f>+'17HPM_DATA_INPUT'!C519='XX_17CK AUDITTO INPUT'!U510</f>
        <v>1</v>
      </c>
      <c r="X510" s="2065">
        <f>+'17HPM_DATA_INPUT'!D519-'XX_17CK AUDITTO INPUT'!C510</f>
        <v>296</v>
      </c>
      <c r="Y510" s="2065">
        <f>+'17HPM_DATA_INPUT'!E519-'XX_17CK AUDITTO INPUT'!D510</f>
        <v>268</v>
      </c>
      <c r="Z510" s="2065">
        <f>+'17HPM_DATA_INPUT'!F519-'XX_17CK AUDITTO INPUT'!E510</f>
        <v>8868</v>
      </c>
      <c r="AA510" s="2065">
        <f>+'17HPM_DATA_INPUT'!G519-'XX_17CK AUDITTO INPUT'!F510</f>
        <v>1280</v>
      </c>
      <c r="AB510" s="2065">
        <f>+'17HPM_DATA_INPUT'!H519-'XX_17CK AUDITTO INPUT'!G510</f>
        <v>1667854</v>
      </c>
      <c r="AC510" s="2065">
        <f>+'17HPM_DATA_INPUT'!I519-'XX_17CK AUDITTO INPUT'!H510</f>
        <v>1592221</v>
      </c>
      <c r="AD510" s="2065">
        <f>+'17HPM_DATA_INPUT'!J519-'XX_17CK AUDITTO INPUT'!I510</f>
        <v>727318</v>
      </c>
      <c r="AE510" s="2065">
        <f>+'17HPM_DATA_INPUT'!K519-'XX_17CK AUDITTO INPUT'!J510</f>
        <v>672011</v>
      </c>
      <c r="AF510" s="2065">
        <f>+'17HPM_DATA_INPUT'!L519-'XX_17CK AUDITTO INPUT'!K510</f>
        <v>607105</v>
      </c>
      <c r="AG510" s="2065">
        <f>+'17HPM_DATA_INPUT'!M519-'XX_17CK AUDITTO INPUT'!L510</f>
        <v>1022499</v>
      </c>
      <c r="AH510" s="2065">
        <f>+'17HPM_DATA_INPUT'!N519-'XX_17CK AUDITTO INPUT'!M510</f>
        <v>120213</v>
      </c>
      <c r="AI510" s="2065">
        <f>+'17HPM_DATA_INPUT'!O519-'XX_17CK AUDITTO INPUT'!N510</f>
        <v>-350487</v>
      </c>
      <c r="AJ510" s="2065">
        <f>+'17HPM_DATA_INPUT'!P519-'XX_17CK AUDITTO INPUT'!O510</f>
        <v>88587</v>
      </c>
      <c r="AK510" s="2065">
        <f>+'17HPM_DATA_INPUT'!Q519-'XX_17CK AUDITTO INPUT'!P510</f>
        <v>132010</v>
      </c>
      <c r="AL510" s="2065">
        <f>+'17HPM_DATA_INPUT'!R519-'XX_17CK AUDITTO INPUT'!Q510</f>
        <v>352941</v>
      </c>
      <c r="AM510" s="2065">
        <f>+'17HPM_DATA_INPUT'!S519-'XX_17CK AUDITTO INPUT'!R510</f>
        <v>276321</v>
      </c>
      <c r="AN510" s="2065">
        <f>+'17HPM_DATA_INPUT'!T519-'XX_17CK AUDITTO INPUT'!S510</f>
        <v>-321315</v>
      </c>
      <c r="AO510" s="2065">
        <f>+'17HPM_DATA_INPUT'!U519-'XX_17CK AUDITTO INPUT'!T510</f>
        <v>-758818</v>
      </c>
      <c r="AQ510" s="455" t="str">
        <f>'Departmental PL'!D526</f>
        <v>2950 MED ONC MYERS CANCER CENTER*</v>
      </c>
    </row>
    <row r="511" spans="1:43" ht="20.25" hidden="1" customHeight="1" x14ac:dyDescent="0.25">
      <c r="A511" s="2067" t="s">
        <v>1646</v>
      </c>
      <c r="B511" s="2058" t="s">
        <v>2527</v>
      </c>
      <c r="C511" s="2060"/>
      <c r="D511" s="2060"/>
      <c r="E511" s="2060"/>
      <c r="F511" s="2060"/>
      <c r="G511" s="2060"/>
      <c r="H511" s="2060"/>
      <c r="I511" s="2060"/>
      <c r="J511" s="2060"/>
      <c r="K511" s="2060"/>
      <c r="L511" s="2060"/>
      <c r="M511" s="2060"/>
      <c r="N511" s="2060"/>
      <c r="O511" s="2060"/>
      <c r="P511" s="2060"/>
      <c r="Q511" s="2060"/>
      <c r="R511" s="2060"/>
      <c r="S511" s="2060"/>
      <c r="T511" s="2060"/>
      <c r="U511" s="2061" t="str">
        <f t="shared" si="7"/>
        <v>4350 STRONG WEST ASC</v>
      </c>
      <c r="W511" s="455" t="b">
        <f>+'17HPM_DATA_INPUT'!C520='XX_17CK AUDITTO INPUT'!U511</f>
        <v>1</v>
      </c>
      <c r="X511" s="2065">
        <f>+'17HPM_DATA_INPUT'!D520-'XX_17CK AUDITTO INPUT'!C511</f>
        <v>0</v>
      </c>
      <c r="Y511" s="2065">
        <f>+'17HPM_DATA_INPUT'!E520-'XX_17CK AUDITTO INPUT'!D511</f>
        <v>1</v>
      </c>
      <c r="Z511" s="2065">
        <f>+'17HPM_DATA_INPUT'!F520-'XX_17CK AUDITTO INPUT'!E511</f>
        <v>0</v>
      </c>
      <c r="AA511" s="2065">
        <f>+'17HPM_DATA_INPUT'!G520-'XX_17CK AUDITTO INPUT'!F511</f>
        <v>4</v>
      </c>
      <c r="AB511" s="2065">
        <f>+'17HPM_DATA_INPUT'!H520-'XX_17CK AUDITTO INPUT'!G511</f>
        <v>0</v>
      </c>
      <c r="AC511" s="2065">
        <f>+'17HPM_DATA_INPUT'!I520-'XX_17CK AUDITTO INPUT'!H511</f>
        <v>5182</v>
      </c>
      <c r="AD511" s="2065">
        <f>+'17HPM_DATA_INPUT'!J520-'XX_17CK AUDITTO INPUT'!I511</f>
        <v>0</v>
      </c>
      <c r="AE511" s="2065">
        <f>+'17HPM_DATA_INPUT'!K520-'XX_17CK AUDITTO INPUT'!J511</f>
        <v>2782</v>
      </c>
      <c r="AF511" s="2065">
        <f>+'17HPM_DATA_INPUT'!L520-'XX_17CK AUDITTO INPUT'!K511</f>
        <v>0</v>
      </c>
      <c r="AG511" s="2065">
        <f>+'17HPM_DATA_INPUT'!M520-'XX_17CK AUDITTO INPUT'!L511</f>
        <v>3212</v>
      </c>
      <c r="AH511" s="2065">
        <f>+'17HPM_DATA_INPUT'!N520-'XX_17CK AUDITTO INPUT'!M511</f>
        <v>0</v>
      </c>
      <c r="AI511" s="2065">
        <f>+'17HPM_DATA_INPUT'!O520-'XX_17CK AUDITTO INPUT'!N511</f>
        <v>-430</v>
      </c>
      <c r="AJ511" s="2065">
        <f>+'17HPM_DATA_INPUT'!P520-'XX_17CK AUDITTO INPUT'!O511</f>
        <v>0</v>
      </c>
      <c r="AK511" s="2065">
        <f>+'17HPM_DATA_INPUT'!Q520-'XX_17CK AUDITTO INPUT'!P511</f>
        <v>438</v>
      </c>
      <c r="AL511" s="2065">
        <f>+'17HPM_DATA_INPUT'!R520-'XX_17CK AUDITTO INPUT'!Q511</f>
        <v>0</v>
      </c>
      <c r="AM511" s="2065">
        <f>+'17HPM_DATA_INPUT'!S520-'XX_17CK AUDITTO INPUT'!R511</f>
        <v>917</v>
      </c>
      <c r="AN511" s="2065">
        <f>+'17HPM_DATA_INPUT'!T520-'XX_17CK AUDITTO INPUT'!S511</f>
        <v>0</v>
      </c>
      <c r="AO511" s="2065">
        <f>+'17HPM_DATA_INPUT'!U520-'XX_17CK AUDITTO INPUT'!T511</f>
        <v>-1786</v>
      </c>
      <c r="AQ511" s="455" t="str">
        <f>'Departmental PL'!D527</f>
        <v>4900 RADIATION ONCOLOGY</v>
      </c>
    </row>
    <row r="512" spans="1:43" ht="20.25" hidden="1" customHeight="1" x14ac:dyDescent="0.25">
      <c r="A512" s="2033" t="s">
        <v>863</v>
      </c>
      <c r="B512" s="2076" t="s">
        <v>2308</v>
      </c>
      <c r="C512" s="2077"/>
      <c r="D512" s="2077"/>
      <c r="E512" s="2077"/>
      <c r="F512" s="2077"/>
      <c r="G512" s="2077"/>
      <c r="H512" s="2077"/>
      <c r="I512" s="2077"/>
      <c r="J512" s="2077"/>
      <c r="K512" s="2077"/>
      <c r="L512" s="2077"/>
      <c r="M512" s="2077"/>
      <c r="N512" s="2077"/>
      <c r="O512" s="2077"/>
      <c r="P512" s="2077"/>
      <c r="Q512" s="2077"/>
      <c r="R512" s="2077"/>
      <c r="S512" s="2077"/>
      <c r="T512" s="2077"/>
      <c r="U512" s="2061" t="str">
        <f t="shared" si="7"/>
        <v>Total OBS</v>
      </c>
      <c r="W512" s="455" t="b">
        <f>+'17HPM_DATA_INPUT'!C521='XX_17CK AUDITTO INPUT'!U512</f>
        <v>1</v>
      </c>
      <c r="X512" s="2065">
        <f>+'17HPM_DATA_INPUT'!D521-'XX_17CK AUDITTO INPUT'!C512</f>
        <v>0</v>
      </c>
      <c r="Y512" s="2065">
        <f>+'17HPM_DATA_INPUT'!E521-'XX_17CK AUDITTO INPUT'!D512</f>
        <v>1</v>
      </c>
      <c r="Z512" s="2065">
        <f>+'17HPM_DATA_INPUT'!F521-'XX_17CK AUDITTO INPUT'!E512</f>
        <v>0</v>
      </c>
      <c r="AA512" s="2065">
        <f>+'17HPM_DATA_INPUT'!G521-'XX_17CK AUDITTO INPUT'!F512</f>
        <v>4</v>
      </c>
      <c r="AB512" s="2065" t="e">
        <f>+'17HPM_DATA_INPUT'!H521-'XX_17CK AUDITTO INPUT'!G512</f>
        <v>#VALUE!</v>
      </c>
      <c r="AC512" s="2065">
        <f>+'17HPM_DATA_INPUT'!I521-'XX_17CK AUDITTO INPUT'!H512</f>
        <v>5182</v>
      </c>
      <c r="AD512" s="2065" t="e">
        <f>+'17HPM_DATA_INPUT'!J521-'XX_17CK AUDITTO INPUT'!I512</f>
        <v>#VALUE!</v>
      </c>
      <c r="AE512" s="2065">
        <f>+'17HPM_DATA_INPUT'!K521-'XX_17CK AUDITTO INPUT'!J512</f>
        <v>2782</v>
      </c>
      <c r="AF512" s="2065" t="e">
        <f>+'17HPM_DATA_INPUT'!L521-'XX_17CK AUDITTO INPUT'!K512</f>
        <v>#VALUE!</v>
      </c>
      <c r="AG512" s="2065">
        <f>+'17HPM_DATA_INPUT'!M521-'XX_17CK AUDITTO INPUT'!L512</f>
        <v>3212</v>
      </c>
      <c r="AH512" s="2065" t="e">
        <f>+'17HPM_DATA_INPUT'!N521-'XX_17CK AUDITTO INPUT'!M512</f>
        <v>#VALUE!</v>
      </c>
      <c r="AI512" s="2065">
        <f>+'17HPM_DATA_INPUT'!O521-'XX_17CK AUDITTO INPUT'!N512</f>
        <v>-430</v>
      </c>
      <c r="AJ512" s="2065" t="e">
        <f>+'17HPM_DATA_INPUT'!P521-'XX_17CK AUDITTO INPUT'!O512</f>
        <v>#VALUE!</v>
      </c>
      <c r="AK512" s="2065">
        <f>+'17HPM_DATA_INPUT'!Q521-'XX_17CK AUDITTO INPUT'!P512</f>
        <v>438</v>
      </c>
      <c r="AL512" s="2065" t="e">
        <f>+'17HPM_DATA_INPUT'!R521-'XX_17CK AUDITTO INPUT'!Q512</f>
        <v>#VALUE!</v>
      </c>
      <c r="AM512" s="2065">
        <f>+'17HPM_DATA_INPUT'!S521-'XX_17CK AUDITTO INPUT'!R512</f>
        <v>917</v>
      </c>
      <c r="AN512" s="2065" t="e">
        <f>+'17HPM_DATA_INPUT'!T521-'XX_17CK AUDITTO INPUT'!S512</f>
        <v>#VALUE!</v>
      </c>
      <c r="AO512" s="2065">
        <f>+'17HPM_DATA_INPUT'!U521-'XX_17CK AUDITTO INPUT'!T512</f>
        <v>-1786</v>
      </c>
      <c r="AQ512" s="455" t="str">
        <f>'Departmental PL'!D528</f>
        <v>4910 SMH INFUSION CENTER at HH</v>
      </c>
    </row>
    <row r="513" spans="1:43" ht="20.25" hidden="1" customHeight="1" x14ac:dyDescent="0.25">
      <c r="A513" s="2095"/>
      <c r="B513" s="2095" t="s">
        <v>2528</v>
      </c>
      <c r="C513" s="2095">
        <v>226</v>
      </c>
      <c r="D513" s="2091">
        <v>228</v>
      </c>
      <c r="E513" s="2092">
        <v>1237</v>
      </c>
      <c r="F513" s="2092">
        <v>1142</v>
      </c>
      <c r="G513" s="2092">
        <v>1032769</v>
      </c>
      <c r="H513" s="2092">
        <v>1303696</v>
      </c>
      <c r="I513" s="2092">
        <v>479153</v>
      </c>
      <c r="J513" s="2092">
        <v>628916</v>
      </c>
      <c r="K513" s="2092">
        <v>854207</v>
      </c>
      <c r="L513" s="2092">
        <v>868237</v>
      </c>
      <c r="M513" s="2092">
        <v>-375054</v>
      </c>
      <c r="N513" s="2092">
        <v>-239321</v>
      </c>
      <c r="O513" s="2092">
        <v>160277</v>
      </c>
      <c r="P513" s="2092">
        <v>111929</v>
      </c>
      <c r="Q513" s="2092">
        <v>317495</v>
      </c>
      <c r="R513" s="2092">
        <v>234286</v>
      </c>
      <c r="S513" s="2092">
        <v>-852825</v>
      </c>
      <c r="T513" s="2092">
        <v>-585536</v>
      </c>
      <c r="U513" s="2061" t="str">
        <f t="shared" si="7"/>
        <v>Total 015b ASC - Strong West</v>
      </c>
      <c r="W513" s="455" t="b">
        <f>+'17HPM_DATA_INPUT'!C522='XX_17CK AUDITTO INPUT'!U513</f>
        <v>1</v>
      </c>
      <c r="X513" s="2065">
        <f>+'17HPM_DATA_INPUT'!D522-'XX_17CK AUDITTO INPUT'!C513</f>
        <v>647</v>
      </c>
      <c r="Y513" s="2065">
        <f>+'17HPM_DATA_INPUT'!E522-'XX_17CK AUDITTO INPUT'!D513</f>
        <v>269</v>
      </c>
      <c r="Z513" s="2065">
        <f>+'17HPM_DATA_INPUT'!F522-'XX_17CK AUDITTO INPUT'!E513</f>
        <v>10024</v>
      </c>
      <c r="AA513" s="2065">
        <f>+'17HPM_DATA_INPUT'!G522-'XX_17CK AUDITTO INPUT'!F513</f>
        <v>1284</v>
      </c>
      <c r="AB513" s="2065">
        <f>+'17HPM_DATA_INPUT'!H522-'XX_17CK AUDITTO INPUT'!G513</f>
        <v>2901093</v>
      </c>
      <c r="AC513" s="2065">
        <f>+'17HPM_DATA_INPUT'!I522-'XX_17CK AUDITTO INPUT'!H513</f>
        <v>1597403</v>
      </c>
      <c r="AD513" s="2065">
        <f>+'17HPM_DATA_INPUT'!J522-'XX_17CK AUDITTO INPUT'!I513</f>
        <v>1266710</v>
      </c>
      <c r="AE513" s="2065">
        <f>+'17HPM_DATA_INPUT'!K522-'XX_17CK AUDITTO INPUT'!J513</f>
        <v>674793</v>
      </c>
      <c r="AF513" s="2065">
        <f>+'17HPM_DATA_INPUT'!L522-'XX_17CK AUDITTO INPUT'!K513</f>
        <v>1076206</v>
      </c>
      <c r="AG513" s="2065">
        <f>+'17HPM_DATA_INPUT'!M522-'XX_17CK AUDITTO INPUT'!L513</f>
        <v>1025711</v>
      </c>
      <c r="AH513" s="2065">
        <f>+'17HPM_DATA_INPUT'!N522-'XX_17CK AUDITTO INPUT'!M513</f>
        <v>190504</v>
      </c>
      <c r="AI513" s="2065">
        <f>+'17HPM_DATA_INPUT'!O522-'XX_17CK AUDITTO INPUT'!N513</f>
        <v>-350918</v>
      </c>
      <c r="AJ513" s="2065">
        <f>+'17HPM_DATA_INPUT'!P522-'XX_17CK AUDITTO INPUT'!O513</f>
        <v>178496</v>
      </c>
      <c r="AK513" s="2065">
        <f>+'17HPM_DATA_INPUT'!Q522-'XX_17CK AUDITTO INPUT'!P513</f>
        <v>132449</v>
      </c>
      <c r="AL513" s="2065">
        <f>+'17HPM_DATA_INPUT'!R522-'XX_17CK AUDITTO INPUT'!Q513</f>
        <v>636827</v>
      </c>
      <c r="AM513" s="2065">
        <f>+'17HPM_DATA_INPUT'!S522-'XX_17CK AUDITTO INPUT'!R513</f>
        <v>277238</v>
      </c>
      <c r="AN513" s="2065">
        <f>+'17HPM_DATA_INPUT'!T522-'XX_17CK AUDITTO INPUT'!S513</f>
        <v>-624820</v>
      </c>
      <c r="AO513" s="2065">
        <f>+'17HPM_DATA_INPUT'!U522-'XX_17CK AUDITTO INPUT'!T513</f>
        <v>-760604</v>
      </c>
      <c r="AQ513" s="455" t="str">
        <f>'Departmental PL'!D529</f>
        <v>4920 MEDICAL ONCOLOGY*</v>
      </c>
    </row>
    <row r="514" spans="1:43" ht="20.25" hidden="1" customHeight="1" x14ac:dyDescent="0.25">
      <c r="A514" s="2067" t="s">
        <v>1647</v>
      </c>
      <c r="B514" s="2058" t="s">
        <v>2529</v>
      </c>
      <c r="C514" s="2060">
        <v>2320</v>
      </c>
      <c r="D514" s="2060">
        <v>1369</v>
      </c>
      <c r="E514" s="2060">
        <v>17068</v>
      </c>
      <c r="F514" s="2060">
        <v>10019</v>
      </c>
      <c r="G514" s="2060">
        <v>3480125</v>
      </c>
      <c r="H514" s="2060">
        <v>2802572</v>
      </c>
      <c r="I514" s="2060">
        <v>1365642</v>
      </c>
      <c r="J514" s="2060">
        <v>1093527</v>
      </c>
      <c r="K514" s="2060">
        <v>822074</v>
      </c>
      <c r="L514" s="2060">
        <v>643701</v>
      </c>
      <c r="M514" s="2060">
        <v>543568</v>
      </c>
      <c r="N514" s="2060">
        <v>449825</v>
      </c>
      <c r="O514" s="2060">
        <v>135426</v>
      </c>
      <c r="P514" s="2060">
        <v>179778</v>
      </c>
      <c r="Q514" s="2060">
        <v>208686</v>
      </c>
      <c r="R514" s="2060">
        <v>171351</v>
      </c>
      <c r="S514" s="2060">
        <v>199457</v>
      </c>
      <c r="T514" s="2060">
        <v>98697</v>
      </c>
      <c r="U514" s="2061" t="str">
        <f t="shared" si="7"/>
        <v>6580 PAIN TREAT CENTER</v>
      </c>
      <c r="W514" s="455" t="b">
        <f>+'17HPM_DATA_INPUT'!C523='XX_17CK AUDITTO INPUT'!U514</f>
        <v>1</v>
      </c>
      <c r="X514" s="2065">
        <f>+'17HPM_DATA_INPUT'!D523-'XX_17CK AUDITTO INPUT'!C514</f>
        <v>2669</v>
      </c>
      <c r="Y514" s="2065">
        <f>+'17HPM_DATA_INPUT'!E523-'XX_17CK AUDITTO INPUT'!D514</f>
        <v>1407</v>
      </c>
      <c r="Z514" s="2065">
        <f>+'17HPM_DATA_INPUT'!F523-'XX_17CK AUDITTO INPUT'!E514</f>
        <v>18700</v>
      </c>
      <c r="AA514" s="2065">
        <f>+'17HPM_DATA_INPUT'!G523-'XX_17CK AUDITTO INPUT'!F514</f>
        <v>11099</v>
      </c>
      <c r="AB514" s="2065">
        <f>+'17HPM_DATA_INPUT'!H523-'XX_17CK AUDITTO INPUT'!G514</f>
        <v>3592175</v>
      </c>
      <c r="AC514" s="2065">
        <f>+'17HPM_DATA_INPUT'!I523-'XX_17CK AUDITTO INPUT'!H514</f>
        <v>3146574</v>
      </c>
      <c r="AD514" s="2065">
        <f>+'17HPM_DATA_INPUT'!J523-'XX_17CK AUDITTO INPUT'!I514</f>
        <v>1304761</v>
      </c>
      <c r="AE514" s="2065">
        <f>+'17HPM_DATA_INPUT'!K523-'XX_17CK AUDITTO INPUT'!J514</f>
        <v>1148088</v>
      </c>
      <c r="AF514" s="2065">
        <f>+'17HPM_DATA_INPUT'!L523-'XX_17CK AUDITTO INPUT'!K514</f>
        <v>938756</v>
      </c>
      <c r="AG514" s="2065">
        <f>+'17HPM_DATA_INPUT'!M523-'XX_17CK AUDITTO INPUT'!L514</f>
        <v>689032</v>
      </c>
      <c r="AH514" s="2065">
        <f>+'17HPM_DATA_INPUT'!N523-'XX_17CK AUDITTO INPUT'!M514</f>
        <v>366004</v>
      </c>
      <c r="AI514" s="2065">
        <f>+'17HPM_DATA_INPUT'!O523-'XX_17CK AUDITTO INPUT'!N514</f>
        <v>459058</v>
      </c>
      <c r="AJ514" s="2065">
        <f>+'17HPM_DATA_INPUT'!P523-'XX_17CK AUDITTO INPUT'!O514</f>
        <v>114158</v>
      </c>
      <c r="AK514" s="2065">
        <f>+'17HPM_DATA_INPUT'!Q523-'XX_17CK AUDITTO INPUT'!P514</f>
        <v>192438</v>
      </c>
      <c r="AL514" s="2065">
        <f>+'17HPM_DATA_INPUT'!R523-'XX_17CK AUDITTO INPUT'!Q514</f>
        <v>141517</v>
      </c>
      <c r="AM514" s="2065">
        <f>+'17HPM_DATA_INPUT'!S523-'XX_17CK AUDITTO INPUT'!R514</f>
        <v>183417</v>
      </c>
      <c r="AN514" s="2065">
        <f>+'17HPM_DATA_INPUT'!T523-'XX_17CK AUDITTO INPUT'!S514</f>
        <v>110328</v>
      </c>
      <c r="AO514" s="2065">
        <f>+'17HPM_DATA_INPUT'!U523-'XX_17CK AUDITTO INPUT'!T514</f>
        <v>83202</v>
      </c>
      <c r="AQ514" s="455" t="str">
        <f>'Departmental PL'!D530</f>
        <v>4950 BREAST CARE CTR - ONCOLOGY SRVS</v>
      </c>
    </row>
    <row r="515" spans="1:43" ht="20.25" hidden="1" customHeight="1" x14ac:dyDescent="0.25">
      <c r="A515" s="2031" t="s">
        <v>1648</v>
      </c>
      <c r="B515" s="2069" t="s">
        <v>2306</v>
      </c>
      <c r="C515" s="2070">
        <v>2320</v>
      </c>
      <c r="D515" s="2070">
        <v>1369</v>
      </c>
      <c r="E515" s="2070">
        <v>17068</v>
      </c>
      <c r="F515" s="2070">
        <v>10019</v>
      </c>
      <c r="G515" s="2070">
        <v>3480125</v>
      </c>
      <c r="H515" s="2070">
        <v>2802572</v>
      </c>
      <c r="I515" s="2070">
        <v>1365642</v>
      </c>
      <c r="J515" s="2070">
        <v>1093527</v>
      </c>
      <c r="K515" s="2070">
        <v>822074</v>
      </c>
      <c r="L515" s="2070">
        <v>643701</v>
      </c>
      <c r="M515" s="2070">
        <v>543568</v>
      </c>
      <c r="N515" s="2070">
        <v>449825</v>
      </c>
      <c r="O515" s="2070">
        <v>135426</v>
      </c>
      <c r="P515" s="2070">
        <v>179778</v>
      </c>
      <c r="Q515" s="2070">
        <v>208686</v>
      </c>
      <c r="R515" s="2070">
        <v>171351</v>
      </c>
      <c r="S515" s="2070">
        <v>199457</v>
      </c>
      <c r="T515" s="2070">
        <v>98697</v>
      </c>
      <c r="U515" s="2061" t="str">
        <f t="shared" si="7"/>
        <v>Total OUTPATIENT</v>
      </c>
      <c r="W515" s="455" t="b">
        <f>+'17HPM_DATA_INPUT'!C524='XX_17CK AUDITTO INPUT'!U515</f>
        <v>1</v>
      </c>
      <c r="X515" s="2065">
        <f>+'17HPM_DATA_INPUT'!D524-'XX_17CK AUDITTO INPUT'!C515</f>
        <v>2669</v>
      </c>
      <c r="Y515" s="2065">
        <f>+'17HPM_DATA_INPUT'!E524-'XX_17CK AUDITTO INPUT'!D515</f>
        <v>1407</v>
      </c>
      <c r="Z515" s="2065">
        <f>+'17HPM_DATA_INPUT'!F524-'XX_17CK AUDITTO INPUT'!E515</f>
        <v>18700</v>
      </c>
      <c r="AA515" s="2065">
        <f>+'17HPM_DATA_INPUT'!G524-'XX_17CK AUDITTO INPUT'!F515</f>
        <v>11099</v>
      </c>
      <c r="AB515" s="2065">
        <f>+'17HPM_DATA_INPUT'!H524-'XX_17CK AUDITTO INPUT'!G515</f>
        <v>3592175</v>
      </c>
      <c r="AC515" s="2065">
        <f>+'17HPM_DATA_INPUT'!I524-'XX_17CK AUDITTO INPUT'!H515</f>
        <v>3146574</v>
      </c>
      <c r="AD515" s="2065">
        <f>+'17HPM_DATA_INPUT'!J524-'XX_17CK AUDITTO INPUT'!I515</f>
        <v>1304761</v>
      </c>
      <c r="AE515" s="2065">
        <f>+'17HPM_DATA_INPUT'!K524-'XX_17CK AUDITTO INPUT'!J515</f>
        <v>1148088</v>
      </c>
      <c r="AF515" s="2065">
        <f>+'17HPM_DATA_INPUT'!L524-'XX_17CK AUDITTO INPUT'!K515</f>
        <v>938756</v>
      </c>
      <c r="AG515" s="2065">
        <f>+'17HPM_DATA_INPUT'!M524-'XX_17CK AUDITTO INPUT'!L515</f>
        <v>689032</v>
      </c>
      <c r="AH515" s="2065">
        <f>+'17HPM_DATA_INPUT'!N524-'XX_17CK AUDITTO INPUT'!M515</f>
        <v>366004</v>
      </c>
      <c r="AI515" s="2065">
        <f>+'17HPM_DATA_INPUT'!O524-'XX_17CK AUDITTO INPUT'!N515</f>
        <v>459058</v>
      </c>
      <c r="AJ515" s="2065">
        <f>+'17HPM_DATA_INPUT'!P524-'XX_17CK AUDITTO INPUT'!O515</f>
        <v>114158</v>
      </c>
      <c r="AK515" s="2065">
        <f>+'17HPM_DATA_INPUT'!Q524-'XX_17CK AUDITTO INPUT'!P515</f>
        <v>192438</v>
      </c>
      <c r="AL515" s="2065">
        <f>+'17HPM_DATA_INPUT'!R524-'XX_17CK AUDITTO INPUT'!Q515</f>
        <v>141517</v>
      </c>
      <c r="AM515" s="2065">
        <f>+'17HPM_DATA_INPUT'!S524-'XX_17CK AUDITTO INPUT'!R515</f>
        <v>183417</v>
      </c>
      <c r="AN515" s="2065">
        <f>+'17HPM_DATA_INPUT'!T524-'XX_17CK AUDITTO INPUT'!S515</f>
        <v>110328</v>
      </c>
      <c r="AO515" s="2065">
        <f>+'17HPM_DATA_INPUT'!U524-'XX_17CK AUDITTO INPUT'!T515</f>
        <v>83202</v>
      </c>
      <c r="AQ515" s="455" t="str">
        <f>'Departmental PL'!D531</f>
        <v>4960 SMH MED ONC at PLUTA</v>
      </c>
    </row>
    <row r="516" spans="1:43" ht="20.25" hidden="1" customHeight="1" x14ac:dyDescent="0.25">
      <c r="A516" s="2067" t="s">
        <v>1647</v>
      </c>
      <c r="B516" s="2110" t="s">
        <v>2529</v>
      </c>
      <c r="C516" s="2075"/>
      <c r="D516" s="2075"/>
      <c r="E516" s="2075"/>
      <c r="F516" s="2075"/>
      <c r="G516" s="2075"/>
      <c r="H516" s="2075"/>
      <c r="I516" s="2075"/>
      <c r="J516" s="2075"/>
      <c r="K516" s="2075"/>
      <c r="L516" s="2075"/>
      <c r="M516" s="2075"/>
      <c r="N516" s="2075"/>
      <c r="O516" s="2075"/>
      <c r="P516" s="2075"/>
      <c r="Q516" s="2075"/>
      <c r="R516" s="2075"/>
      <c r="S516" s="2075"/>
      <c r="T516" s="2075"/>
      <c r="U516" s="2061" t="str">
        <f t="shared" ref="U516:U579" si="8">TRIM(B516)</f>
        <v>6580 PAIN TREAT CENTER</v>
      </c>
      <c r="W516" s="455" t="b">
        <f>+'17HPM_DATA_INPUT'!C525='XX_17CK AUDITTO INPUT'!U516</f>
        <v>1</v>
      </c>
      <c r="X516" s="2065">
        <f>+'17HPM_DATA_INPUT'!D525-'XX_17CK AUDITTO INPUT'!C516</f>
        <v>1</v>
      </c>
      <c r="Y516" s="2065">
        <f>+'17HPM_DATA_INPUT'!E525-'XX_17CK AUDITTO INPUT'!D516</f>
        <v>0</v>
      </c>
      <c r="Z516" s="2065">
        <f>+'17HPM_DATA_INPUT'!F525-'XX_17CK AUDITTO INPUT'!E516</f>
        <v>0</v>
      </c>
      <c r="AA516" s="2065">
        <f>+'17HPM_DATA_INPUT'!G525-'XX_17CK AUDITTO INPUT'!F516</f>
        <v>0</v>
      </c>
      <c r="AB516" s="2065">
        <f>+'17HPM_DATA_INPUT'!H525-'XX_17CK AUDITTO INPUT'!G516</f>
        <v>0</v>
      </c>
      <c r="AC516" s="2065">
        <f>+'17HPM_DATA_INPUT'!I525-'XX_17CK AUDITTO INPUT'!H516</f>
        <v>0</v>
      </c>
      <c r="AD516" s="2065">
        <f>+'17HPM_DATA_INPUT'!J525-'XX_17CK AUDITTO INPUT'!I516</f>
        <v>0</v>
      </c>
      <c r="AE516" s="2065">
        <f>+'17HPM_DATA_INPUT'!K525-'XX_17CK AUDITTO INPUT'!J516</f>
        <v>0</v>
      </c>
      <c r="AF516" s="2065">
        <f>+'17HPM_DATA_INPUT'!L525-'XX_17CK AUDITTO INPUT'!K516</f>
        <v>0</v>
      </c>
      <c r="AG516" s="2065">
        <f>+'17HPM_DATA_INPUT'!M525-'XX_17CK AUDITTO INPUT'!L516</f>
        <v>0</v>
      </c>
      <c r="AH516" s="2065">
        <f>+'17HPM_DATA_INPUT'!N525-'XX_17CK AUDITTO INPUT'!M516</f>
        <v>0</v>
      </c>
      <c r="AI516" s="2065">
        <f>+'17HPM_DATA_INPUT'!O525-'XX_17CK AUDITTO INPUT'!N516</f>
        <v>0</v>
      </c>
      <c r="AJ516" s="2065">
        <f>+'17HPM_DATA_INPUT'!P525-'XX_17CK AUDITTO INPUT'!O516</f>
        <v>0</v>
      </c>
      <c r="AK516" s="2065">
        <f>+'17HPM_DATA_INPUT'!Q525-'XX_17CK AUDITTO INPUT'!P516</f>
        <v>0</v>
      </c>
      <c r="AL516" s="2065">
        <f>+'17HPM_DATA_INPUT'!R525-'XX_17CK AUDITTO INPUT'!Q516</f>
        <v>0</v>
      </c>
      <c r="AM516" s="2065">
        <f>+'17HPM_DATA_INPUT'!S525-'XX_17CK AUDITTO INPUT'!R516</f>
        <v>0</v>
      </c>
      <c r="AN516" s="2065">
        <f>+'17HPM_DATA_INPUT'!T525-'XX_17CK AUDITTO INPUT'!S516</f>
        <v>0</v>
      </c>
      <c r="AO516" s="2065">
        <f>+'17HPM_DATA_INPUT'!U525-'XX_17CK AUDITTO INPUT'!T516</f>
        <v>0</v>
      </c>
      <c r="AQ516" s="455" t="str">
        <f>'Departmental PL'!D532</f>
        <v>4970 SMH RAD ONC at PLUTA</v>
      </c>
    </row>
    <row r="517" spans="1:43" ht="20.25" hidden="1" customHeight="1" x14ac:dyDescent="0.25">
      <c r="A517" s="2032" t="s">
        <v>1648</v>
      </c>
      <c r="B517" s="2072" t="s">
        <v>2307</v>
      </c>
      <c r="C517" s="2073"/>
      <c r="D517" s="2073"/>
      <c r="E517" s="2073"/>
      <c r="F517" s="2073"/>
      <c r="G517" s="2073"/>
      <c r="H517" s="2073"/>
      <c r="I517" s="2073"/>
      <c r="J517" s="2073"/>
      <c r="K517" s="2073"/>
      <c r="L517" s="2073"/>
      <c r="M517" s="2073"/>
      <c r="N517" s="2073"/>
      <c r="O517" s="2073"/>
      <c r="P517" s="2073"/>
      <c r="Q517" s="2073"/>
      <c r="R517" s="2073"/>
      <c r="S517" s="2073"/>
      <c r="T517" s="2073"/>
      <c r="U517" s="2061" t="str">
        <f t="shared" si="8"/>
        <v>Total ASC</v>
      </c>
      <c r="W517" s="455" t="b">
        <f>+'17HPM_DATA_INPUT'!C526='XX_17CK AUDITTO INPUT'!U517</f>
        <v>1</v>
      </c>
      <c r="X517" s="2065">
        <f>+'17HPM_DATA_INPUT'!D526-'XX_17CK AUDITTO INPUT'!C517</f>
        <v>1</v>
      </c>
      <c r="Y517" s="2065">
        <f>+'17HPM_DATA_INPUT'!E526-'XX_17CK AUDITTO INPUT'!D517</f>
        <v>0</v>
      </c>
      <c r="Z517" s="2065">
        <f>+'17HPM_DATA_INPUT'!F526-'XX_17CK AUDITTO INPUT'!E517</f>
        <v>0</v>
      </c>
      <c r="AA517" s="2065">
        <f>+'17HPM_DATA_INPUT'!G526-'XX_17CK AUDITTO INPUT'!F517</f>
        <v>0</v>
      </c>
      <c r="AB517" s="2065">
        <f>+'17HPM_DATA_INPUT'!H526-'XX_17CK AUDITTO INPUT'!G517</f>
        <v>0</v>
      </c>
      <c r="AC517" s="2065">
        <f>+'17HPM_DATA_INPUT'!I526-'XX_17CK AUDITTO INPUT'!H517</f>
        <v>0</v>
      </c>
      <c r="AD517" s="2065">
        <f>+'17HPM_DATA_INPUT'!J526-'XX_17CK AUDITTO INPUT'!I517</f>
        <v>0</v>
      </c>
      <c r="AE517" s="2065">
        <f>+'17HPM_DATA_INPUT'!K526-'XX_17CK AUDITTO INPUT'!J517</f>
        <v>0</v>
      </c>
      <c r="AF517" s="2065">
        <f>+'17HPM_DATA_INPUT'!L526-'XX_17CK AUDITTO INPUT'!K517</f>
        <v>0</v>
      </c>
      <c r="AG517" s="2065">
        <f>+'17HPM_DATA_INPUT'!M526-'XX_17CK AUDITTO INPUT'!L517</f>
        <v>0</v>
      </c>
      <c r="AH517" s="2065">
        <f>+'17HPM_DATA_INPUT'!N526-'XX_17CK AUDITTO INPUT'!M517</f>
        <v>0</v>
      </c>
      <c r="AI517" s="2065">
        <f>+'17HPM_DATA_INPUT'!O526-'XX_17CK AUDITTO INPUT'!N517</f>
        <v>0</v>
      </c>
      <c r="AJ517" s="2065">
        <f>+'17HPM_DATA_INPUT'!P526-'XX_17CK AUDITTO INPUT'!O517</f>
        <v>0</v>
      </c>
      <c r="AK517" s="2065">
        <f>+'17HPM_DATA_INPUT'!Q526-'XX_17CK AUDITTO INPUT'!P517</f>
        <v>0</v>
      </c>
      <c r="AL517" s="2065">
        <f>+'17HPM_DATA_INPUT'!R526-'XX_17CK AUDITTO INPUT'!Q517</f>
        <v>0</v>
      </c>
      <c r="AM517" s="2065">
        <f>+'17HPM_DATA_INPUT'!S526-'XX_17CK AUDITTO INPUT'!R517</f>
        <v>0</v>
      </c>
      <c r="AN517" s="2065">
        <f>+'17HPM_DATA_INPUT'!T526-'XX_17CK AUDITTO INPUT'!S517</f>
        <v>0</v>
      </c>
      <c r="AO517" s="2065">
        <f>+'17HPM_DATA_INPUT'!U526-'XX_17CK AUDITTO INPUT'!T517</f>
        <v>0</v>
      </c>
      <c r="AQ517" s="455" t="str">
        <f>'Departmental PL'!D533</f>
        <v>4980 RAD ONC BATAVIA</v>
      </c>
    </row>
    <row r="518" spans="1:43" ht="20.25" hidden="1" customHeight="1" x14ac:dyDescent="0.25">
      <c r="A518" s="2067" t="s">
        <v>1647</v>
      </c>
      <c r="B518" s="2110" t="s">
        <v>2529</v>
      </c>
      <c r="C518" s="2075"/>
      <c r="D518" s="2075"/>
      <c r="E518" s="2075"/>
      <c r="F518" s="2075"/>
      <c r="G518" s="2075"/>
      <c r="H518" s="2075"/>
      <c r="I518" s="2075"/>
      <c r="J518" s="2075"/>
      <c r="K518" s="2075"/>
      <c r="L518" s="2075"/>
      <c r="M518" s="2075"/>
      <c r="N518" s="2075"/>
      <c r="O518" s="2075"/>
      <c r="P518" s="2075"/>
      <c r="Q518" s="2075"/>
      <c r="R518" s="2075"/>
      <c r="S518" s="2075"/>
      <c r="T518" s="2075"/>
      <c r="U518" s="2061" t="str">
        <f t="shared" si="8"/>
        <v>6580 PAIN TREAT CENTER</v>
      </c>
      <c r="W518" s="455" t="b">
        <f>+'17HPM_DATA_INPUT'!C527='XX_17CK AUDITTO INPUT'!U518</f>
        <v>1</v>
      </c>
      <c r="X518" s="2065">
        <f>+'17HPM_DATA_INPUT'!D527-'XX_17CK AUDITTO INPUT'!C518</f>
        <v>0</v>
      </c>
      <c r="Y518" s="2065">
        <f>+'17HPM_DATA_INPUT'!E527-'XX_17CK AUDITTO INPUT'!D518</f>
        <v>0</v>
      </c>
      <c r="Z518" s="2065">
        <f>+'17HPM_DATA_INPUT'!F527-'XX_17CK AUDITTO INPUT'!E518</f>
        <v>0</v>
      </c>
      <c r="AA518" s="2065">
        <f>+'17HPM_DATA_INPUT'!G527-'XX_17CK AUDITTO INPUT'!F518</f>
        <v>0</v>
      </c>
      <c r="AB518" s="2065">
        <f>+'17HPM_DATA_INPUT'!H527-'XX_17CK AUDITTO INPUT'!G518</f>
        <v>0</v>
      </c>
      <c r="AC518" s="2065">
        <f>+'17HPM_DATA_INPUT'!I527-'XX_17CK AUDITTO INPUT'!H518</f>
        <v>0</v>
      </c>
      <c r="AD518" s="2065">
        <f>+'17HPM_DATA_INPUT'!J527-'XX_17CK AUDITTO INPUT'!I518</f>
        <v>0</v>
      </c>
      <c r="AE518" s="2065">
        <f>+'17HPM_DATA_INPUT'!K527-'XX_17CK AUDITTO INPUT'!J518</f>
        <v>0</v>
      </c>
      <c r="AF518" s="2065">
        <f>+'17HPM_DATA_INPUT'!L527-'XX_17CK AUDITTO INPUT'!K518</f>
        <v>0</v>
      </c>
      <c r="AG518" s="2065">
        <f>+'17HPM_DATA_INPUT'!M527-'XX_17CK AUDITTO INPUT'!L518</f>
        <v>0</v>
      </c>
      <c r="AH518" s="2065">
        <f>+'17HPM_DATA_INPUT'!N527-'XX_17CK AUDITTO INPUT'!M518</f>
        <v>0</v>
      </c>
      <c r="AI518" s="2065">
        <f>+'17HPM_DATA_INPUT'!O527-'XX_17CK AUDITTO INPUT'!N518</f>
        <v>0</v>
      </c>
      <c r="AJ518" s="2065">
        <f>+'17HPM_DATA_INPUT'!P527-'XX_17CK AUDITTO INPUT'!O518</f>
        <v>0</v>
      </c>
      <c r="AK518" s="2065">
        <f>+'17HPM_DATA_INPUT'!Q527-'XX_17CK AUDITTO INPUT'!P518</f>
        <v>0</v>
      </c>
      <c r="AL518" s="2065">
        <f>+'17HPM_DATA_INPUT'!R527-'XX_17CK AUDITTO INPUT'!Q518</f>
        <v>0</v>
      </c>
      <c r="AM518" s="2065">
        <f>+'17HPM_DATA_INPUT'!S527-'XX_17CK AUDITTO INPUT'!R518</f>
        <v>0</v>
      </c>
      <c r="AN518" s="2065">
        <f>+'17HPM_DATA_INPUT'!T527-'XX_17CK AUDITTO INPUT'!S518</f>
        <v>0</v>
      </c>
      <c r="AO518" s="2065">
        <f>+'17HPM_DATA_INPUT'!U527-'XX_17CK AUDITTO INPUT'!T518</f>
        <v>0</v>
      </c>
      <c r="AQ518" s="455" t="str">
        <f>'Departmental PL'!D534</f>
        <v>4990 NATL MARROW PROGRAM</v>
      </c>
    </row>
    <row r="519" spans="1:43" ht="20.25" hidden="1" customHeight="1" x14ac:dyDescent="0.25">
      <c r="A519" s="2033" t="s">
        <v>1648</v>
      </c>
      <c r="B519" s="2076" t="s">
        <v>2308</v>
      </c>
      <c r="C519" s="2077"/>
      <c r="D519" s="2077"/>
      <c r="E519" s="2077"/>
      <c r="F519" s="2077"/>
      <c r="G519" s="2077"/>
      <c r="H519" s="2077"/>
      <c r="I519" s="2077"/>
      <c r="J519" s="2077"/>
      <c r="K519" s="2077"/>
      <c r="L519" s="2077"/>
      <c r="M519" s="2077"/>
      <c r="N519" s="2077"/>
      <c r="O519" s="2077"/>
      <c r="P519" s="2077"/>
      <c r="Q519" s="2077"/>
      <c r="R519" s="2077"/>
      <c r="S519" s="2077"/>
      <c r="T519" s="2077"/>
      <c r="U519" s="2061" t="str">
        <f t="shared" si="8"/>
        <v>Total OBS</v>
      </c>
      <c r="W519" s="455" t="b">
        <f>+'17HPM_DATA_INPUT'!C528='XX_17CK AUDITTO INPUT'!U519</f>
        <v>1</v>
      </c>
      <c r="X519" s="2065">
        <f>+'17HPM_DATA_INPUT'!D528-'XX_17CK AUDITTO INPUT'!C519</f>
        <v>0</v>
      </c>
      <c r="Y519" s="2065">
        <f>+'17HPM_DATA_INPUT'!E528-'XX_17CK AUDITTO INPUT'!D519</f>
        <v>0</v>
      </c>
      <c r="Z519" s="2065">
        <f>+'17HPM_DATA_INPUT'!F528-'XX_17CK AUDITTO INPUT'!E519</f>
        <v>0</v>
      </c>
      <c r="AA519" s="2065">
        <f>+'17HPM_DATA_INPUT'!G528-'XX_17CK AUDITTO INPUT'!F519</f>
        <v>0</v>
      </c>
      <c r="AB519" s="2065">
        <f>+'17HPM_DATA_INPUT'!H528-'XX_17CK AUDITTO INPUT'!G519</f>
        <v>0</v>
      </c>
      <c r="AC519" s="2065">
        <f>+'17HPM_DATA_INPUT'!I528-'XX_17CK AUDITTO INPUT'!H519</f>
        <v>0</v>
      </c>
      <c r="AD519" s="2065">
        <f>+'17HPM_DATA_INPUT'!J528-'XX_17CK AUDITTO INPUT'!I519</f>
        <v>0</v>
      </c>
      <c r="AE519" s="2065">
        <f>+'17HPM_DATA_INPUT'!K528-'XX_17CK AUDITTO INPUT'!J519</f>
        <v>0</v>
      </c>
      <c r="AF519" s="2065">
        <f>+'17HPM_DATA_INPUT'!L528-'XX_17CK AUDITTO INPUT'!K519</f>
        <v>0</v>
      </c>
      <c r="AG519" s="2065">
        <f>+'17HPM_DATA_INPUT'!M528-'XX_17CK AUDITTO INPUT'!L519</f>
        <v>0</v>
      </c>
      <c r="AH519" s="2065">
        <f>+'17HPM_DATA_INPUT'!N528-'XX_17CK AUDITTO INPUT'!M519</f>
        <v>0</v>
      </c>
      <c r="AI519" s="2065">
        <f>+'17HPM_DATA_INPUT'!O528-'XX_17CK AUDITTO INPUT'!N519</f>
        <v>0</v>
      </c>
      <c r="AJ519" s="2065">
        <f>+'17HPM_DATA_INPUT'!P528-'XX_17CK AUDITTO INPUT'!O519</f>
        <v>0</v>
      </c>
      <c r="AK519" s="2065">
        <f>+'17HPM_DATA_INPUT'!Q528-'XX_17CK AUDITTO INPUT'!P519</f>
        <v>0</v>
      </c>
      <c r="AL519" s="2065">
        <f>+'17HPM_DATA_INPUT'!R528-'XX_17CK AUDITTO INPUT'!Q519</f>
        <v>0</v>
      </c>
      <c r="AM519" s="2065">
        <f>+'17HPM_DATA_INPUT'!S528-'XX_17CK AUDITTO INPUT'!R519</f>
        <v>0</v>
      </c>
      <c r="AN519" s="2065">
        <f>+'17HPM_DATA_INPUT'!T528-'XX_17CK AUDITTO INPUT'!S519</f>
        <v>0</v>
      </c>
      <c r="AO519" s="2065">
        <f>+'17HPM_DATA_INPUT'!U528-'XX_17CK AUDITTO INPUT'!T519</f>
        <v>0</v>
      </c>
      <c r="AQ519" s="455" t="str">
        <f>'Departmental PL'!D535</f>
        <v>Total OUTPATIENT</v>
      </c>
    </row>
    <row r="520" spans="1:43" ht="20.25" hidden="1" customHeight="1" x14ac:dyDescent="0.25">
      <c r="A520" s="2095"/>
      <c r="B520" s="2095" t="s">
        <v>2530</v>
      </c>
      <c r="C520" s="2095">
        <v>2320</v>
      </c>
      <c r="D520" s="2091">
        <v>1369</v>
      </c>
      <c r="E520" s="2092">
        <v>17068</v>
      </c>
      <c r="F520" s="2092">
        <v>10019</v>
      </c>
      <c r="G520" s="2092">
        <v>3480125</v>
      </c>
      <c r="H520" s="2092">
        <v>2802572</v>
      </c>
      <c r="I520" s="2092">
        <v>1365642</v>
      </c>
      <c r="J520" s="2092">
        <v>1093527</v>
      </c>
      <c r="K520" s="2092">
        <v>822074</v>
      </c>
      <c r="L520" s="2092">
        <v>643701</v>
      </c>
      <c r="M520" s="2092">
        <v>543568</v>
      </c>
      <c r="N520" s="2092">
        <v>449825</v>
      </c>
      <c r="O520" s="2092">
        <v>135426</v>
      </c>
      <c r="P520" s="2092">
        <v>179778</v>
      </c>
      <c r="Q520" s="2092">
        <v>208686</v>
      </c>
      <c r="R520" s="2092">
        <v>171351</v>
      </c>
      <c r="S520" s="2092">
        <v>199457</v>
      </c>
      <c r="T520" s="2092">
        <v>98697</v>
      </c>
      <c r="U520" s="2061" t="str">
        <f t="shared" si="8"/>
        <v>Total 017 Anesthesiology</v>
      </c>
      <c r="W520" s="455" t="b">
        <f>+'17HPM_DATA_INPUT'!C529='XX_17CK AUDITTO INPUT'!U520</f>
        <v>1</v>
      </c>
      <c r="X520" s="2065">
        <f>+'17HPM_DATA_INPUT'!D529-'XX_17CK AUDITTO INPUT'!C520</f>
        <v>2670</v>
      </c>
      <c r="Y520" s="2065">
        <f>+'17HPM_DATA_INPUT'!E529-'XX_17CK AUDITTO INPUT'!D520</f>
        <v>1407</v>
      </c>
      <c r="Z520" s="2065">
        <f>+'17HPM_DATA_INPUT'!F529-'XX_17CK AUDITTO INPUT'!E520</f>
        <v>18700</v>
      </c>
      <c r="AA520" s="2065">
        <f>+'17HPM_DATA_INPUT'!G529-'XX_17CK AUDITTO INPUT'!F520</f>
        <v>11099</v>
      </c>
      <c r="AB520" s="2065">
        <f>+'17HPM_DATA_INPUT'!H529-'XX_17CK AUDITTO INPUT'!G520</f>
        <v>3592175</v>
      </c>
      <c r="AC520" s="2065">
        <f>+'17HPM_DATA_INPUT'!I529-'XX_17CK AUDITTO INPUT'!H520</f>
        <v>3146574</v>
      </c>
      <c r="AD520" s="2065">
        <f>+'17HPM_DATA_INPUT'!J529-'XX_17CK AUDITTO INPUT'!I520</f>
        <v>1304761</v>
      </c>
      <c r="AE520" s="2065">
        <f>+'17HPM_DATA_INPUT'!K529-'XX_17CK AUDITTO INPUT'!J520</f>
        <v>1148088</v>
      </c>
      <c r="AF520" s="2065">
        <f>+'17HPM_DATA_INPUT'!L529-'XX_17CK AUDITTO INPUT'!K520</f>
        <v>938756</v>
      </c>
      <c r="AG520" s="2065">
        <f>+'17HPM_DATA_INPUT'!M529-'XX_17CK AUDITTO INPUT'!L520</f>
        <v>689032</v>
      </c>
      <c r="AH520" s="2065">
        <f>+'17HPM_DATA_INPUT'!N529-'XX_17CK AUDITTO INPUT'!M520</f>
        <v>366004</v>
      </c>
      <c r="AI520" s="2065">
        <f>+'17HPM_DATA_INPUT'!O529-'XX_17CK AUDITTO INPUT'!N520</f>
        <v>459058</v>
      </c>
      <c r="AJ520" s="2065">
        <f>+'17HPM_DATA_INPUT'!P529-'XX_17CK AUDITTO INPUT'!O520</f>
        <v>114158</v>
      </c>
      <c r="AK520" s="2065">
        <f>+'17HPM_DATA_INPUT'!Q529-'XX_17CK AUDITTO INPUT'!P520</f>
        <v>192438</v>
      </c>
      <c r="AL520" s="2065">
        <f>+'17HPM_DATA_INPUT'!R529-'XX_17CK AUDITTO INPUT'!Q520</f>
        <v>141517</v>
      </c>
      <c r="AM520" s="2065">
        <f>+'17HPM_DATA_INPUT'!S529-'XX_17CK AUDITTO INPUT'!R520</f>
        <v>183417</v>
      </c>
      <c r="AN520" s="2065">
        <f>+'17HPM_DATA_INPUT'!T529-'XX_17CK AUDITTO INPUT'!S520</f>
        <v>110328</v>
      </c>
      <c r="AO520" s="2065">
        <f>+'17HPM_DATA_INPUT'!U529-'XX_17CK AUDITTO INPUT'!T520</f>
        <v>83202</v>
      </c>
      <c r="AQ520" s="455">
        <f>'Departmental PL'!D536</f>
        <v>0</v>
      </c>
    </row>
    <row r="521" spans="1:43" ht="20.25" hidden="1" customHeight="1" x14ac:dyDescent="0.25">
      <c r="A521" s="2081"/>
      <c r="B521" s="2082" t="s">
        <v>2531</v>
      </c>
      <c r="C521" s="2083" t="s">
        <v>436</v>
      </c>
      <c r="D521" s="2083" t="s">
        <v>436</v>
      </c>
      <c r="E521" s="2083" t="s">
        <v>436</v>
      </c>
      <c r="F521" s="2083" t="s">
        <v>436</v>
      </c>
      <c r="G521" s="2083" t="s">
        <v>436</v>
      </c>
      <c r="H521" s="2083" t="s">
        <v>436</v>
      </c>
      <c r="I521" s="2083" t="s">
        <v>436</v>
      </c>
      <c r="J521" s="2083" t="s">
        <v>436</v>
      </c>
      <c r="K521" s="2083" t="s">
        <v>436</v>
      </c>
      <c r="L521" s="2083" t="s">
        <v>436</v>
      </c>
      <c r="M521" s="2083" t="s">
        <v>436</v>
      </c>
      <c r="N521" s="2083" t="s">
        <v>436</v>
      </c>
      <c r="O521" s="2083" t="s">
        <v>436</v>
      </c>
      <c r="P521" s="2083" t="s">
        <v>436</v>
      </c>
      <c r="Q521" s="2083" t="s">
        <v>436</v>
      </c>
      <c r="R521" s="2083" t="s">
        <v>436</v>
      </c>
      <c r="S521" s="2083" t="s">
        <v>436</v>
      </c>
      <c r="T521" s="2083" t="s">
        <v>436</v>
      </c>
      <c r="U521" s="2061" t="str">
        <f t="shared" si="8"/>
        <v>018 Dentistry</v>
      </c>
      <c r="W521" s="455" t="b">
        <f>+'17HPM_DATA_INPUT'!C530='XX_17CK AUDITTO INPUT'!U521</f>
        <v>1</v>
      </c>
      <c r="X521" s="2065" t="e">
        <f>+'17HPM_DATA_INPUT'!D530-'XX_17CK AUDITTO INPUT'!C521</f>
        <v>#VALUE!</v>
      </c>
      <c r="Y521" s="2065" t="e">
        <f>+'17HPM_DATA_INPUT'!E530-'XX_17CK AUDITTO INPUT'!D521</f>
        <v>#VALUE!</v>
      </c>
      <c r="Z521" s="2065" t="e">
        <f>+'17HPM_DATA_INPUT'!F530-'XX_17CK AUDITTO INPUT'!E521</f>
        <v>#VALUE!</v>
      </c>
      <c r="AA521" s="2065" t="e">
        <f>+'17HPM_DATA_INPUT'!G530-'XX_17CK AUDITTO INPUT'!F521</f>
        <v>#VALUE!</v>
      </c>
      <c r="AB521" s="2065" t="e">
        <f>+'17HPM_DATA_INPUT'!H530-'XX_17CK AUDITTO INPUT'!G521</f>
        <v>#VALUE!</v>
      </c>
      <c r="AC521" s="2065" t="e">
        <f>+'17HPM_DATA_INPUT'!I530-'XX_17CK AUDITTO INPUT'!H521</f>
        <v>#VALUE!</v>
      </c>
      <c r="AD521" s="2065" t="e">
        <f>+'17HPM_DATA_INPUT'!J530-'XX_17CK AUDITTO INPUT'!I521</f>
        <v>#VALUE!</v>
      </c>
      <c r="AE521" s="2065" t="e">
        <f>+'17HPM_DATA_INPUT'!K530-'XX_17CK AUDITTO INPUT'!J521</f>
        <v>#VALUE!</v>
      </c>
      <c r="AF521" s="2065" t="e">
        <f>+'17HPM_DATA_INPUT'!L530-'XX_17CK AUDITTO INPUT'!K521</f>
        <v>#VALUE!</v>
      </c>
      <c r="AG521" s="2065" t="e">
        <f>+'17HPM_DATA_INPUT'!M530-'XX_17CK AUDITTO INPUT'!L521</f>
        <v>#VALUE!</v>
      </c>
      <c r="AH521" s="2065" t="e">
        <f>+'17HPM_DATA_INPUT'!N530-'XX_17CK AUDITTO INPUT'!M521</f>
        <v>#VALUE!</v>
      </c>
      <c r="AI521" s="2065" t="e">
        <f>+'17HPM_DATA_INPUT'!O530-'XX_17CK AUDITTO INPUT'!N521</f>
        <v>#VALUE!</v>
      </c>
      <c r="AJ521" s="2065" t="e">
        <f>+'17HPM_DATA_INPUT'!P530-'XX_17CK AUDITTO INPUT'!O521</f>
        <v>#VALUE!</v>
      </c>
      <c r="AK521" s="2065" t="e">
        <f>+'17HPM_DATA_INPUT'!Q530-'XX_17CK AUDITTO INPUT'!P521</f>
        <v>#VALUE!</v>
      </c>
      <c r="AL521" s="2065" t="e">
        <f>+'17HPM_DATA_INPUT'!R530-'XX_17CK AUDITTO INPUT'!Q521</f>
        <v>#VALUE!</v>
      </c>
      <c r="AM521" s="2065" t="e">
        <f>+'17HPM_DATA_INPUT'!S530-'XX_17CK AUDITTO INPUT'!R521</f>
        <v>#VALUE!</v>
      </c>
      <c r="AN521" s="2065" t="e">
        <f>+'17HPM_DATA_INPUT'!T530-'XX_17CK AUDITTO INPUT'!S521</f>
        <v>#VALUE!</v>
      </c>
      <c r="AO521" s="2065" t="e">
        <f>+'17HPM_DATA_INPUT'!U530-'XX_17CK AUDITTO INPUT'!T521</f>
        <v>#VALUE!</v>
      </c>
      <c r="AQ521" s="455" t="str">
        <f>'Departmental PL'!D537</f>
        <v>1950 NS WCC5 SURG ONCOLOGY</v>
      </c>
    </row>
    <row r="522" spans="1:43" ht="20.25" hidden="1" customHeight="1" x14ac:dyDescent="0.25">
      <c r="A522" s="2067" t="s">
        <v>1649</v>
      </c>
      <c r="B522" s="2058" t="s">
        <v>2532</v>
      </c>
      <c r="C522" s="2060">
        <v>993</v>
      </c>
      <c r="D522" s="2060">
        <v>1142</v>
      </c>
      <c r="E522" s="2060">
        <v>4820</v>
      </c>
      <c r="F522" s="2060">
        <v>5449</v>
      </c>
      <c r="G522" s="2060">
        <v>576237</v>
      </c>
      <c r="H522" s="2060">
        <v>617061</v>
      </c>
      <c r="I522" s="2060">
        <v>235820</v>
      </c>
      <c r="J522" s="2060">
        <v>249702</v>
      </c>
      <c r="K522" s="2060">
        <v>381464</v>
      </c>
      <c r="L522" s="2060">
        <v>292355</v>
      </c>
      <c r="M522" s="2060">
        <v>-145643</v>
      </c>
      <c r="N522" s="2060">
        <v>-42653</v>
      </c>
      <c r="O522" s="2060">
        <v>328004</v>
      </c>
      <c r="P522" s="2060">
        <v>324837</v>
      </c>
      <c r="Q522" s="2060">
        <v>215284</v>
      </c>
      <c r="R522" s="2060">
        <v>172065</v>
      </c>
      <c r="S522" s="2060">
        <v>-688932</v>
      </c>
      <c r="T522" s="2060">
        <v>-539555</v>
      </c>
      <c r="U522" s="2061" t="str">
        <f t="shared" si="8"/>
        <v>6480 OPD-DENTISTRY</v>
      </c>
      <c r="W522" s="455" t="b">
        <f>+'17HPM_DATA_INPUT'!C531='XX_17CK AUDITTO INPUT'!U522</f>
        <v>1</v>
      </c>
      <c r="X522" s="2065">
        <f>+'17HPM_DATA_INPUT'!D531-'XX_17CK AUDITTO INPUT'!C522</f>
        <v>1296</v>
      </c>
      <c r="Y522" s="2065">
        <f>+'17HPM_DATA_INPUT'!E531-'XX_17CK AUDITTO INPUT'!D522</f>
        <v>1056</v>
      </c>
      <c r="Z522" s="2065">
        <f>+'17HPM_DATA_INPUT'!F531-'XX_17CK AUDITTO INPUT'!E522</f>
        <v>6568</v>
      </c>
      <c r="AA522" s="2065">
        <f>+'17HPM_DATA_INPUT'!G531-'XX_17CK AUDITTO INPUT'!F522</f>
        <v>5022</v>
      </c>
      <c r="AB522" s="2065">
        <f>+'17HPM_DATA_INPUT'!H531-'XX_17CK AUDITTO INPUT'!G522</f>
        <v>824469</v>
      </c>
      <c r="AC522" s="2065">
        <f>+'17HPM_DATA_INPUT'!I531-'XX_17CK AUDITTO INPUT'!H522</f>
        <v>683535</v>
      </c>
      <c r="AD522" s="2065">
        <f>+'17HPM_DATA_INPUT'!J531-'XX_17CK AUDITTO INPUT'!I522</f>
        <v>326714</v>
      </c>
      <c r="AE522" s="2065">
        <f>+'17HPM_DATA_INPUT'!K531-'XX_17CK AUDITTO INPUT'!J522</f>
        <v>310931</v>
      </c>
      <c r="AF522" s="2065">
        <f>+'17HPM_DATA_INPUT'!L531-'XX_17CK AUDITTO INPUT'!K522</f>
        <v>433262</v>
      </c>
      <c r="AG522" s="2065">
        <f>+'17HPM_DATA_INPUT'!M531-'XX_17CK AUDITTO INPUT'!L522</f>
        <v>311549</v>
      </c>
      <c r="AH522" s="2065">
        <f>+'17HPM_DATA_INPUT'!N531-'XX_17CK AUDITTO INPUT'!M522</f>
        <v>-106549</v>
      </c>
      <c r="AI522" s="2065">
        <f>+'17HPM_DATA_INPUT'!O531-'XX_17CK AUDITTO INPUT'!N522</f>
        <v>-617</v>
      </c>
      <c r="AJ522" s="2065">
        <f>+'17HPM_DATA_INPUT'!P531-'XX_17CK AUDITTO INPUT'!O522</f>
        <v>375644</v>
      </c>
      <c r="AK522" s="2065">
        <f>+'17HPM_DATA_INPUT'!Q531-'XX_17CK AUDITTO INPUT'!P522</f>
        <v>346163</v>
      </c>
      <c r="AL522" s="2065">
        <f>+'17HPM_DATA_INPUT'!R531-'XX_17CK AUDITTO INPUT'!Q522</f>
        <v>253170</v>
      </c>
      <c r="AM522" s="2065">
        <f>+'17HPM_DATA_INPUT'!S531-'XX_17CK AUDITTO INPUT'!R522</f>
        <v>183361</v>
      </c>
      <c r="AN522" s="2065">
        <f>+'17HPM_DATA_INPUT'!T531-'XX_17CK AUDITTO INPUT'!S522</f>
        <v>-735362</v>
      </c>
      <c r="AO522" s="2065">
        <f>+'17HPM_DATA_INPUT'!U531-'XX_17CK AUDITTO INPUT'!T522</f>
        <v>-530141</v>
      </c>
      <c r="AQ522" s="455" t="str">
        <f>'Departmental PL'!D538</f>
        <v>1960 NS WCC6 BMT</v>
      </c>
    </row>
    <row r="523" spans="1:43" ht="20.25" hidden="1" customHeight="1" x14ac:dyDescent="0.25">
      <c r="A523" s="2031" t="s">
        <v>1650</v>
      </c>
      <c r="B523" s="2069" t="s">
        <v>2306</v>
      </c>
      <c r="C523" s="2070">
        <v>993</v>
      </c>
      <c r="D523" s="2070">
        <v>1142</v>
      </c>
      <c r="E523" s="2070">
        <v>4820</v>
      </c>
      <c r="F523" s="2070">
        <v>5449</v>
      </c>
      <c r="G523" s="2070">
        <v>576237</v>
      </c>
      <c r="H523" s="2070">
        <v>617061</v>
      </c>
      <c r="I523" s="2070">
        <v>235820</v>
      </c>
      <c r="J523" s="2070">
        <v>249702</v>
      </c>
      <c r="K523" s="2070">
        <v>381464</v>
      </c>
      <c r="L523" s="2070">
        <v>292355</v>
      </c>
      <c r="M523" s="2070">
        <v>-145643</v>
      </c>
      <c r="N523" s="2070">
        <v>-42653</v>
      </c>
      <c r="O523" s="2070">
        <v>328004</v>
      </c>
      <c r="P523" s="2070">
        <v>324837</v>
      </c>
      <c r="Q523" s="2070">
        <v>215284</v>
      </c>
      <c r="R523" s="2070">
        <v>172065</v>
      </c>
      <c r="S523" s="2070">
        <v>-688932</v>
      </c>
      <c r="T523" s="2070">
        <v>-539555</v>
      </c>
      <c r="U523" s="2061" t="str">
        <f t="shared" si="8"/>
        <v>Total OUTPATIENT</v>
      </c>
      <c r="W523" s="455" t="b">
        <f>+'17HPM_DATA_INPUT'!C532='XX_17CK AUDITTO INPUT'!U523</f>
        <v>1</v>
      </c>
      <c r="X523" s="2065">
        <f>+'17HPM_DATA_INPUT'!D532-'XX_17CK AUDITTO INPUT'!C523</f>
        <v>1296</v>
      </c>
      <c r="Y523" s="2065">
        <f>+'17HPM_DATA_INPUT'!E532-'XX_17CK AUDITTO INPUT'!D523</f>
        <v>1056</v>
      </c>
      <c r="Z523" s="2065">
        <f>+'17HPM_DATA_INPUT'!F532-'XX_17CK AUDITTO INPUT'!E523</f>
        <v>6568</v>
      </c>
      <c r="AA523" s="2065">
        <f>+'17HPM_DATA_INPUT'!G532-'XX_17CK AUDITTO INPUT'!F523</f>
        <v>5022</v>
      </c>
      <c r="AB523" s="2065">
        <f>+'17HPM_DATA_INPUT'!H532-'XX_17CK AUDITTO INPUT'!G523</f>
        <v>824469</v>
      </c>
      <c r="AC523" s="2065">
        <f>+'17HPM_DATA_INPUT'!I532-'XX_17CK AUDITTO INPUT'!H523</f>
        <v>683535</v>
      </c>
      <c r="AD523" s="2065">
        <f>+'17HPM_DATA_INPUT'!J532-'XX_17CK AUDITTO INPUT'!I523</f>
        <v>326714</v>
      </c>
      <c r="AE523" s="2065">
        <f>+'17HPM_DATA_INPUT'!K532-'XX_17CK AUDITTO INPUT'!J523</f>
        <v>310931</v>
      </c>
      <c r="AF523" s="2065">
        <f>+'17HPM_DATA_INPUT'!L532-'XX_17CK AUDITTO INPUT'!K523</f>
        <v>433262</v>
      </c>
      <c r="AG523" s="2065">
        <f>+'17HPM_DATA_INPUT'!M532-'XX_17CK AUDITTO INPUT'!L523</f>
        <v>311549</v>
      </c>
      <c r="AH523" s="2065">
        <f>+'17HPM_DATA_INPUT'!N532-'XX_17CK AUDITTO INPUT'!M523</f>
        <v>-106549</v>
      </c>
      <c r="AI523" s="2065">
        <f>+'17HPM_DATA_INPUT'!O532-'XX_17CK AUDITTO INPUT'!N523</f>
        <v>-617</v>
      </c>
      <c r="AJ523" s="2065">
        <f>+'17HPM_DATA_INPUT'!P532-'XX_17CK AUDITTO INPUT'!O523</f>
        <v>375644</v>
      </c>
      <c r="AK523" s="2065">
        <f>+'17HPM_DATA_INPUT'!Q532-'XX_17CK AUDITTO INPUT'!P523</f>
        <v>346163</v>
      </c>
      <c r="AL523" s="2065">
        <f>+'17HPM_DATA_INPUT'!R532-'XX_17CK AUDITTO INPUT'!Q523</f>
        <v>253170</v>
      </c>
      <c r="AM523" s="2065">
        <f>+'17HPM_DATA_INPUT'!S532-'XX_17CK AUDITTO INPUT'!R523</f>
        <v>183361</v>
      </c>
      <c r="AN523" s="2065">
        <f>+'17HPM_DATA_INPUT'!T532-'XX_17CK AUDITTO INPUT'!S523</f>
        <v>-735362</v>
      </c>
      <c r="AO523" s="2065">
        <f>+'17HPM_DATA_INPUT'!U532-'XX_17CK AUDITTO INPUT'!T523</f>
        <v>-530141</v>
      </c>
      <c r="AQ523" s="455" t="str">
        <f>'Departmental PL'!D539</f>
        <v>1970 NS WCC7 HEM/ONC</v>
      </c>
    </row>
    <row r="524" spans="1:43" ht="20.25" hidden="1" customHeight="1" x14ac:dyDescent="0.25">
      <c r="A524" s="2067" t="s">
        <v>1649</v>
      </c>
      <c r="B524" s="2058" t="s">
        <v>2532</v>
      </c>
      <c r="C524" s="2060">
        <v>3</v>
      </c>
      <c r="D524" s="2060">
        <v>3</v>
      </c>
      <c r="E524" s="2060">
        <v>5</v>
      </c>
      <c r="F524" s="2060">
        <v>14</v>
      </c>
      <c r="G524" s="2060">
        <v>215</v>
      </c>
      <c r="H524" s="2060">
        <v>3295</v>
      </c>
      <c r="I524" s="2060">
        <v>93</v>
      </c>
      <c r="J524" s="2060">
        <v>627</v>
      </c>
      <c r="K524" s="2060">
        <v>142</v>
      </c>
      <c r="L524" s="2060">
        <v>1541</v>
      </c>
      <c r="M524" s="2060">
        <v>-49</v>
      </c>
      <c r="N524" s="2060">
        <v>-914</v>
      </c>
      <c r="O524" s="2060">
        <v>122</v>
      </c>
      <c r="P524" s="2060">
        <v>1713</v>
      </c>
      <c r="Q524" s="2060">
        <v>80</v>
      </c>
      <c r="R524" s="2060">
        <v>907</v>
      </c>
      <c r="S524" s="2060">
        <v>-252</v>
      </c>
      <c r="T524" s="2060">
        <v>-3534</v>
      </c>
      <c r="U524" s="2061" t="str">
        <f t="shared" si="8"/>
        <v>6480 OPD-DENTISTRY</v>
      </c>
      <c r="W524" s="455" t="b">
        <f>+'17HPM_DATA_INPUT'!C533='XX_17CK AUDITTO INPUT'!U524</f>
        <v>1</v>
      </c>
      <c r="X524" s="2065">
        <f>+'17HPM_DATA_INPUT'!D533-'XX_17CK AUDITTO INPUT'!C524</f>
        <v>6</v>
      </c>
      <c r="Y524" s="2065">
        <f>+'17HPM_DATA_INPUT'!E533-'XX_17CK AUDITTO INPUT'!D524</f>
        <v>0</v>
      </c>
      <c r="Z524" s="2065">
        <f>+'17HPM_DATA_INPUT'!F533-'XX_17CK AUDITTO INPUT'!E524</f>
        <v>9</v>
      </c>
      <c r="AA524" s="2065">
        <f>+'17HPM_DATA_INPUT'!G533-'XX_17CK AUDITTO INPUT'!F524</f>
        <v>0</v>
      </c>
      <c r="AB524" s="2065">
        <f>+'17HPM_DATA_INPUT'!H533-'XX_17CK AUDITTO INPUT'!G524</f>
        <v>423</v>
      </c>
      <c r="AC524" s="2065">
        <f>+'17HPM_DATA_INPUT'!I533-'XX_17CK AUDITTO INPUT'!H524</f>
        <v>0</v>
      </c>
      <c r="AD524" s="2065">
        <f>+'17HPM_DATA_INPUT'!J533-'XX_17CK AUDITTO INPUT'!I524</f>
        <v>200</v>
      </c>
      <c r="AE524" s="2065">
        <f>+'17HPM_DATA_INPUT'!K533-'XX_17CK AUDITTO INPUT'!J524</f>
        <v>0</v>
      </c>
      <c r="AF524" s="2065">
        <f>+'17HPM_DATA_INPUT'!L533-'XX_17CK AUDITTO INPUT'!K524</f>
        <v>231</v>
      </c>
      <c r="AG524" s="2065">
        <f>+'17HPM_DATA_INPUT'!M533-'XX_17CK AUDITTO INPUT'!L524</f>
        <v>0</v>
      </c>
      <c r="AH524" s="2065">
        <f>+'17HPM_DATA_INPUT'!N533-'XX_17CK AUDITTO INPUT'!M524</f>
        <v>-30</v>
      </c>
      <c r="AI524" s="2065">
        <f>+'17HPM_DATA_INPUT'!O533-'XX_17CK AUDITTO INPUT'!N524</f>
        <v>0</v>
      </c>
      <c r="AJ524" s="2065">
        <f>+'17HPM_DATA_INPUT'!P533-'XX_17CK AUDITTO INPUT'!O524</f>
        <v>200</v>
      </c>
      <c r="AK524" s="2065">
        <f>+'17HPM_DATA_INPUT'!Q533-'XX_17CK AUDITTO INPUT'!P524</f>
        <v>0</v>
      </c>
      <c r="AL524" s="2065">
        <f>+'17HPM_DATA_INPUT'!R533-'XX_17CK AUDITTO INPUT'!Q524</f>
        <v>134</v>
      </c>
      <c r="AM524" s="2065">
        <f>+'17HPM_DATA_INPUT'!S533-'XX_17CK AUDITTO INPUT'!R524</f>
        <v>0</v>
      </c>
      <c r="AN524" s="2065">
        <f>+'17HPM_DATA_INPUT'!T533-'XX_17CK AUDITTO INPUT'!S524</f>
        <v>-363</v>
      </c>
      <c r="AO524" s="2065">
        <f>+'17HPM_DATA_INPUT'!U533-'XX_17CK AUDITTO INPUT'!T524</f>
        <v>0</v>
      </c>
      <c r="AQ524" s="455" t="str">
        <f>'Departmental PL'!D540</f>
        <v>4900 RADIATION ONCOLOGY</v>
      </c>
    </row>
    <row r="525" spans="1:43" ht="20.25" hidden="1" customHeight="1" x14ac:dyDescent="0.25">
      <c r="A525" s="2032" t="s">
        <v>1650</v>
      </c>
      <c r="B525" s="2072" t="s">
        <v>2307</v>
      </c>
      <c r="C525" s="2073">
        <v>3</v>
      </c>
      <c r="D525" s="2073">
        <v>3</v>
      </c>
      <c r="E525" s="2073">
        <v>5</v>
      </c>
      <c r="F525" s="2073">
        <v>14</v>
      </c>
      <c r="G525" s="2073">
        <v>215</v>
      </c>
      <c r="H525" s="2073">
        <v>3295</v>
      </c>
      <c r="I525" s="2073">
        <v>93</v>
      </c>
      <c r="J525" s="2073">
        <v>627</v>
      </c>
      <c r="K525" s="2073">
        <v>142</v>
      </c>
      <c r="L525" s="2073">
        <v>1541</v>
      </c>
      <c r="M525" s="2073">
        <v>-49</v>
      </c>
      <c r="N525" s="2073">
        <v>-914</v>
      </c>
      <c r="O525" s="2073">
        <v>122</v>
      </c>
      <c r="P525" s="2073">
        <v>1713</v>
      </c>
      <c r="Q525" s="2073">
        <v>80</v>
      </c>
      <c r="R525" s="2073">
        <v>907</v>
      </c>
      <c r="S525" s="2073">
        <v>-252</v>
      </c>
      <c r="T525" s="2073">
        <v>-3534</v>
      </c>
      <c r="U525" s="2061" t="str">
        <f t="shared" si="8"/>
        <v>Total ASC</v>
      </c>
      <c r="W525" s="455" t="b">
        <f>+'17HPM_DATA_INPUT'!C534='XX_17CK AUDITTO INPUT'!U525</f>
        <v>1</v>
      </c>
      <c r="X525" s="2065">
        <f>+'17HPM_DATA_INPUT'!D534-'XX_17CK AUDITTO INPUT'!C525</f>
        <v>6</v>
      </c>
      <c r="Y525" s="2065">
        <f>+'17HPM_DATA_INPUT'!E534-'XX_17CK AUDITTO INPUT'!D525</f>
        <v>0</v>
      </c>
      <c r="Z525" s="2065">
        <f>+'17HPM_DATA_INPUT'!F534-'XX_17CK AUDITTO INPUT'!E525</f>
        <v>9</v>
      </c>
      <c r="AA525" s="2065">
        <f>+'17HPM_DATA_INPUT'!G534-'XX_17CK AUDITTO INPUT'!F525</f>
        <v>0</v>
      </c>
      <c r="AB525" s="2065">
        <f>+'17HPM_DATA_INPUT'!H534-'XX_17CK AUDITTO INPUT'!G525</f>
        <v>423</v>
      </c>
      <c r="AC525" s="2065">
        <f>+'17HPM_DATA_INPUT'!I534-'XX_17CK AUDITTO INPUT'!H525</f>
        <v>0</v>
      </c>
      <c r="AD525" s="2065">
        <f>+'17HPM_DATA_INPUT'!J534-'XX_17CK AUDITTO INPUT'!I525</f>
        <v>200</v>
      </c>
      <c r="AE525" s="2065">
        <f>+'17HPM_DATA_INPUT'!K534-'XX_17CK AUDITTO INPUT'!J525</f>
        <v>0</v>
      </c>
      <c r="AF525" s="2065">
        <f>+'17HPM_DATA_INPUT'!L534-'XX_17CK AUDITTO INPUT'!K525</f>
        <v>231</v>
      </c>
      <c r="AG525" s="2065">
        <f>+'17HPM_DATA_INPUT'!M534-'XX_17CK AUDITTO INPUT'!L525</f>
        <v>0</v>
      </c>
      <c r="AH525" s="2065">
        <f>+'17HPM_DATA_INPUT'!N534-'XX_17CK AUDITTO INPUT'!M525</f>
        <v>-30</v>
      </c>
      <c r="AI525" s="2065">
        <f>+'17HPM_DATA_INPUT'!O534-'XX_17CK AUDITTO INPUT'!N525</f>
        <v>0</v>
      </c>
      <c r="AJ525" s="2065">
        <f>+'17HPM_DATA_INPUT'!P534-'XX_17CK AUDITTO INPUT'!O525</f>
        <v>200</v>
      </c>
      <c r="AK525" s="2065">
        <f>+'17HPM_DATA_INPUT'!Q534-'XX_17CK AUDITTO INPUT'!P525</f>
        <v>0</v>
      </c>
      <c r="AL525" s="2065">
        <f>+'17HPM_DATA_INPUT'!R534-'XX_17CK AUDITTO INPUT'!Q525</f>
        <v>134</v>
      </c>
      <c r="AM525" s="2065">
        <f>+'17HPM_DATA_INPUT'!S534-'XX_17CK AUDITTO INPUT'!R525</f>
        <v>0</v>
      </c>
      <c r="AN525" s="2065">
        <f>+'17HPM_DATA_INPUT'!T534-'XX_17CK AUDITTO INPUT'!S525</f>
        <v>-363</v>
      </c>
      <c r="AO525" s="2065">
        <f>+'17HPM_DATA_INPUT'!U534-'XX_17CK AUDITTO INPUT'!T525</f>
        <v>0</v>
      </c>
      <c r="AQ525" s="455" t="str">
        <f>'Departmental PL'!D541</f>
        <v>4910 SMH INFUSION CENTER at HH</v>
      </c>
    </row>
    <row r="526" spans="1:43" ht="20.25" hidden="1" customHeight="1" x14ac:dyDescent="0.25">
      <c r="A526" s="2067" t="s">
        <v>1649</v>
      </c>
      <c r="B526" s="2058" t="s">
        <v>2532</v>
      </c>
      <c r="C526" s="2060">
        <v>8</v>
      </c>
      <c r="D526" s="2060">
        <v>15</v>
      </c>
      <c r="E526" s="2060">
        <v>21</v>
      </c>
      <c r="F526" s="2060">
        <v>54</v>
      </c>
      <c r="G526" s="2060">
        <v>2097</v>
      </c>
      <c r="H526" s="2060">
        <v>4329</v>
      </c>
      <c r="I526" s="2060">
        <v>479</v>
      </c>
      <c r="J526" s="2060">
        <v>1279</v>
      </c>
      <c r="K526" s="2060">
        <v>1388</v>
      </c>
      <c r="L526" s="2060">
        <v>2050</v>
      </c>
      <c r="M526" s="2060">
        <v>-909</v>
      </c>
      <c r="N526" s="2060">
        <v>-770</v>
      </c>
      <c r="O526" s="2060">
        <v>1194</v>
      </c>
      <c r="P526" s="2060">
        <v>2277</v>
      </c>
      <c r="Q526" s="2060">
        <v>783</v>
      </c>
      <c r="R526" s="2060">
        <v>1206</v>
      </c>
      <c r="S526" s="2060">
        <v>-2887</v>
      </c>
      <c r="T526" s="2060">
        <v>-4254</v>
      </c>
      <c r="U526" s="2061" t="str">
        <f t="shared" si="8"/>
        <v>6480 OPD-DENTISTRY</v>
      </c>
      <c r="W526" s="455" t="b">
        <f>+'17HPM_DATA_INPUT'!C535='XX_17CK AUDITTO INPUT'!U526</f>
        <v>1</v>
      </c>
      <c r="X526" s="2065">
        <f>+'17HPM_DATA_INPUT'!D535-'XX_17CK AUDITTO INPUT'!C526</f>
        <v>19</v>
      </c>
      <c r="Y526" s="2065">
        <f>+'17HPM_DATA_INPUT'!E535-'XX_17CK AUDITTO INPUT'!D526</f>
        <v>16</v>
      </c>
      <c r="Z526" s="2065">
        <f>+'17HPM_DATA_INPUT'!F535-'XX_17CK AUDITTO INPUT'!E526</f>
        <v>91</v>
      </c>
      <c r="AA526" s="2065">
        <f>+'17HPM_DATA_INPUT'!G535-'XX_17CK AUDITTO INPUT'!F526</f>
        <v>32</v>
      </c>
      <c r="AB526" s="2065">
        <f>+'17HPM_DATA_INPUT'!H535-'XX_17CK AUDITTO INPUT'!G526</f>
        <v>9852</v>
      </c>
      <c r="AC526" s="2065">
        <f>+'17HPM_DATA_INPUT'!I535-'XX_17CK AUDITTO INPUT'!H526</f>
        <v>1423</v>
      </c>
      <c r="AD526" s="2065">
        <f>+'17HPM_DATA_INPUT'!J535-'XX_17CK AUDITTO INPUT'!I526</f>
        <v>2049</v>
      </c>
      <c r="AE526" s="2065">
        <f>+'17HPM_DATA_INPUT'!K535-'XX_17CK AUDITTO INPUT'!J526</f>
        <v>277</v>
      </c>
      <c r="AF526" s="2065">
        <f>+'17HPM_DATA_INPUT'!L535-'XX_17CK AUDITTO INPUT'!K526</f>
        <v>5491</v>
      </c>
      <c r="AG526" s="2065">
        <f>+'17HPM_DATA_INPUT'!M535-'XX_17CK AUDITTO INPUT'!L526</f>
        <v>640</v>
      </c>
      <c r="AH526" s="2065">
        <f>+'17HPM_DATA_INPUT'!N535-'XX_17CK AUDITTO INPUT'!M526</f>
        <v>-3442</v>
      </c>
      <c r="AI526" s="2065">
        <f>+'17HPM_DATA_INPUT'!O535-'XX_17CK AUDITTO INPUT'!N526</f>
        <v>-364</v>
      </c>
      <c r="AJ526" s="2065">
        <f>+'17HPM_DATA_INPUT'!P535-'XX_17CK AUDITTO INPUT'!O526</f>
        <v>4747</v>
      </c>
      <c r="AK526" s="2065">
        <f>+'17HPM_DATA_INPUT'!Q535-'XX_17CK AUDITTO INPUT'!P526</f>
        <v>712</v>
      </c>
      <c r="AL526" s="2065">
        <f>+'17HPM_DATA_INPUT'!R535-'XX_17CK AUDITTO INPUT'!Q526</f>
        <v>3172</v>
      </c>
      <c r="AM526" s="2065">
        <f>+'17HPM_DATA_INPUT'!S535-'XX_17CK AUDITTO INPUT'!R526</f>
        <v>377</v>
      </c>
      <c r="AN526" s="2065">
        <f>+'17HPM_DATA_INPUT'!T535-'XX_17CK AUDITTO INPUT'!S526</f>
        <v>-11360</v>
      </c>
      <c r="AO526" s="2065">
        <f>+'17HPM_DATA_INPUT'!U535-'XX_17CK AUDITTO INPUT'!T526</f>
        <v>-1453</v>
      </c>
      <c r="AQ526" s="455" t="str">
        <f>'Departmental PL'!D542</f>
        <v>4920 MEDICAL ONCOLOGY</v>
      </c>
    </row>
    <row r="527" spans="1:43" ht="20.25" hidden="1" customHeight="1" x14ac:dyDescent="0.25">
      <c r="A527" s="2033" t="s">
        <v>1650</v>
      </c>
      <c r="B527" s="2076" t="s">
        <v>2308</v>
      </c>
      <c r="C527" s="2077">
        <v>8</v>
      </c>
      <c r="D527" s="2077">
        <v>15</v>
      </c>
      <c r="E527" s="2077">
        <v>21</v>
      </c>
      <c r="F527" s="2077">
        <v>54</v>
      </c>
      <c r="G527" s="2077">
        <v>2097</v>
      </c>
      <c r="H527" s="2077">
        <v>4329</v>
      </c>
      <c r="I527" s="2077">
        <v>479</v>
      </c>
      <c r="J527" s="2077">
        <v>1279</v>
      </c>
      <c r="K527" s="2077">
        <v>1388</v>
      </c>
      <c r="L527" s="2077">
        <v>2050</v>
      </c>
      <c r="M527" s="2077">
        <v>-909</v>
      </c>
      <c r="N527" s="2077">
        <v>-770</v>
      </c>
      <c r="O527" s="2077">
        <v>1194</v>
      </c>
      <c r="P527" s="2077">
        <v>2277</v>
      </c>
      <c r="Q527" s="2077">
        <v>783</v>
      </c>
      <c r="R527" s="2077">
        <v>1206</v>
      </c>
      <c r="S527" s="2077">
        <v>-2887</v>
      </c>
      <c r="T527" s="2077">
        <v>-4254</v>
      </c>
      <c r="U527" s="2061" t="str">
        <f t="shared" si="8"/>
        <v>Total OBS</v>
      </c>
      <c r="W527" s="455" t="b">
        <f>+'17HPM_DATA_INPUT'!C536='XX_17CK AUDITTO INPUT'!U527</f>
        <v>1</v>
      </c>
      <c r="X527" s="2065">
        <f>+'17HPM_DATA_INPUT'!D536-'XX_17CK AUDITTO INPUT'!C527</f>
        <v>19</v>
      </c>
      <c r="Y527" s="2065">
        <f>+'17HPM_DATA_INPUT'!E536-'XX_17CK AUDITTO INPUT'!D527</f>
        <v>16</v>
      </c>
      <c r="Z527" s="2065">
        <f>+'17HPM_DATA_INPUT'!F536-'XX_17CK AUDITTO INPUT'!E527</f>
        <v>91</v>
      </c>
      <c r="AA527" s="2065">
        <f>+'17HPM_DATA_INPUT'!G536-'XX_17CK AUDITTO INPUT'!F527</f>
        <v>32</v>
      </c>
      <c r="AB527" s="2065">
        <f>+'17HPM_DATA_INPUT'!H536-'XX_17CK AUDITTO INPUT'!G527</f>
        <v>9852</v>
      </c>
      <c r="AC527" s="2065">
        <f>+'17HPM_DATA_INPUT'!I536-'XX_17CK AUDITTO INPUT'!H527</f>
        <v>1423</v>
      </c>
      <c r="AD527" s="2065">
        <f>+'17HPM_DATA_INPUT'!J536-'XX_17CK AUDITTO INPUT'!I527</f>
        <v>2049</v>
      </c>
      <c r="AE527" s="2065">
        <f>+'17HPM_DATA_INPUT'!K536-'XX_17CK AUDITTO INPUT'!J527</f>
        <v>277</v>
      </c>
      <c r="AF527" s="2065">
        <f>+'17HPM_DATA_INPUT'!L536-'XX_17CK AUDITTO INPUT'!K527</f>
        <v>5491</v>
      </c>
      <c r="AG527" s="2065">
        <f>+'17HPM_DATA_INPUT'!M536-'XX_17CK AUDITTO INPUT'!L527</f>
        <v>640</v>
      </c>
      <c r="AH527" s="2065">
        <f>+'17HPM_DATA_INPUT'!N536-'XX_17CK AUDITTO INPUT'!M527</f>
        <v>-3442</v>
      </c>
      <c r="AI527" s="2065">
        <f>+'17HPM_DATA_INPUT'!O536-'XX_17CK AUDITTO INPUT'!N527</f>
        <v>-364</v>
      </c>
      <c r="AJ527" s="2065">
        <f>+'17HPM_DATA_INPUT'!P536-'XX_17CK AUDITTO INPUT'!O527</f>
        <v>4747</v>
      </c>
      <c r="AK527" s="2065">
        <f>+'17HPM_DATA_INPUT'!Q536-'XX_17CK AUDITTO INPUT'!P527</f>
        <v>712</v>
      </c>
      <c r="AL527" s="2065">
        <f>+'17HPM_DATA_INPUT'!R536-'XX_17CK AUDITTO INPUT'!Q527</f>
        <v>3172</v>
      </c>
      <c r="AM527" s="2065">
        <f>+'17HPM_DATA_INPUT'!S536-'XX_17CK AUDITTO INPUT'!R527</f>
        <v>377</v>
      </c>
      <c r="AN527" s="2065">
        <f>+'17HPM_DATA_INPUT'!T536-'XX_17CK AUDITTO INPUT'!S527</f>
        <v>-11360</v>
      </c>
      <c r="AO527" s="2065">
        <f>+'17HPM_DATA_INPUT'!U536-'XX_17CK AUDITTO INPUT'!T527</f>
        <v>-1453</v>
      </c>
      <c r="AQ527" s="455" t="str">
        <f>'Departmental PL'!D543</f>
        <v>4950 BREAST CARE CTR - ONCOLOGY SRVS</v>
      </c>
    </row>
    <row r="528" spans="1:43" ht="20.25" hidden="1" customHeight="1" x14ac:dyDescent="0.25">
      <c r="A528" s="2095"/>
      <c r="B528" s="2095" t="s">
        <v>2533</v>
      </c>
      <c r="C528" s="2095">
        <v>1004</v>
      </c>
      <c r="D528" s="2091">
        <v>1160</v>
      </c>
      <c r="E528" s="2092">
        <v>4846</v>
      </c>
      <c r="F528" s="2092">
        <v>5517</v>
      </c>
      <c r="G528" s="2092">
        <v>578549</v>
      </c>
      <c r="H528" s="2092">
        <v>624685</v>
      </c>
      <c r="I528" s="2092">
        <v>236392</v>
      </c>
      <c r="J528" s="2092">
        <v>251608</v>
      </c>
      <c r="K528" s="2092">
        <v>382994</v>
      </c>
      <c r="L528" s="2092">
        <v>295946</v>
      </c>
      <c r="M528" s="2092">
        <v>-146602</v>
      </c>
      <c r="N528" s="2092">
        <v>-44338</v>
      </c>
      <c r="O528" s="2092">
        <v>329320</v>
      </c>
      <c r="P528" s="2092">
        <v>328827</v>
      </c>
      <c r="Q528" s="2092">
        <v>216148</v>
      </c>
      <c r="R528" s="2092">
        <v>174178</v>
      </c>
      <c r="S528" s="2092">
        <v>-692070</v>
      </c>
      <c r="T528" s="2092">
        <v>-547343</v>
      </c>
      <c r="U528" s="2061" t="str">
        <f t="shared" si="8"/>
        <v>Total 018 Dentistry</v>
      </c>
      <c r="W528" s="455" t="b">
        <f>+'17HPM_DATA_INPUT'!C537='XX_17CK AUDITTO INPUT'!U528</f>
        <v>1</v>
      </c>
      <c r="X528" s="2065">
        <f>+'17HPM_DATA_INPUT'!D537-'XX_17CK AUDITTO INPUT'!C528</f>
        <v>1321</v>
      </c>
      <c r="Y528" s="2065">
        <f>+'17HPM_DATA_INPUT'!E537-'XX_17CK AUDITTO INPUT'!D528</f>
        <v>1072</v>
      </c>
      <c r="Z528" s="2065">
        <f>+'17HPM_DATA_INPUT'!F537-'XX_17CK AUDITTO INPUT'!E528</f>
        <v>6668</v>
      </c>
      <c r="AA528" s="2065">
        <f>+'17HPM_DATA_INPUT'!G537-'XX_17CK AUDITTO INPUT'!F528</f>
        <v>5054</v>
      </c>
      <c r="AB528" s="2065">
        <f>+'17HPM_DATA_INPUT'!H537-'XX_17CK AUDITTO INPUT'!G528</f>
        <v>834744</v>
      </c>
      <c r="AC528" s="2065">
        <f>+'17HPM_DATA_INPUT'!I537-'XX_17CK AUDITTO INPUT'!H528</f>
        <v>684958</v>
      </c>
      <c r="AD528" s="2065">
        <f>+'17HPM_DATA_INPUT'!J537-'XX_17CK AUDITTO INPUT'!I528</f>
        <v>328963</v>
      </c>
      <c r="AE528" s="2065">
        <f>+'17HPM_DATA_INPUT'!K537-'XX_17CK AUDITTO INPUT'!J528</f>
        <v>311209</v>
      </c>
      <c r="AF528" s="2065">
        <f>+'17HPM_DATA_INPUT'!L537-'XX_17CK AUDITTO INPUT'!K528</f>
        <v>438983</v>
      </c>
      <c r="AG528" s="2065">
        <f>+'17HPM_DATA_INPUT'!M537-'XX_17CK AUDITTO INPUT'!L528</f>
        <v>312189</v>
      </c>
      <c r="AH528" s="2065">
        <f>+'17HPM_DATA_INPUT'!N537-'XX_17CK AUDITTO INPUT'!M528</f>
        <v>-110020</v>
      </c>
      <c r="AI528" s="2065">
        <f>+'17HPM_DATA_INPUT'!O537-'XX_17CK AUDITTO INPUT'!N528</f>
        <v>-981</v>
      </c>
      <c r="AJ528" s="2065">
        <f>+'17HPM_DATA_INPUT'!P537-'XX_17CK AUDITTO INPUT'!O528</f>
        <v>380591</v>
      </c>
      <c r="AK528" s="2065">
        <f>+'17HPM_DATA_INPUT'!Q537-'XX_17CK AUDITTO INPUT'!P528</f>
        <v>346874</v>
      </c>
      <c r="AL528" s="2065">
        <f>+'17HPM_DATA_INPUT'!R537-'XX_17CK AUDITTO INPUT'!Q528</f>
        <v>256476</v>
      </c>
      <c r="AM528" s="2065">
        <f>+'17HPM_DATA_INPUT'!S537-'XX_17CK AUDITTO INPUT'!R528</f>
        <v>183738</v>
      </c>
      <c r="AN528" s="2065">
        <f>+'17HPM_DATA_INPUT'!T537-'XX_17CK AUDITTO INPUT'!S528</f>
        <v>-747086</v>
      </c>
      <c r="AO528" s="2065">
        <f>+'17HPM_DATA_INPUT'!U537-'XX_17CK AUDITTO INPUT'!T528</f>
        <v>-531593</v>
      </c>
      <c r="AQ528" s="455" t="str">
        <f>'Departmental PL'!D544</f>
        <v>4960 SMH MED ONC at PLUTA</v>
      </c>
    </row>
    <row r="529" spans="1:43" ht="20.25" hidden="1" customHeight="1" x14ac:dyDescent="0.25">
      <c r="A529" s="2067" t="s">
        <v>1651</v>
      </c>
      <c r="B529" s="2058" t="s">
        <v>2534</v>
      </c>
      <c r="C529" s="2060">
        <v>452</v>
      </c>
      <c r="D529" s="2060">
        <v>700</v>
      </c>
      <c r="E529" s="2060">
        <v>577</v>
      </c>
      <c r="F529" s="2060">
        <v>905</v>
      </c>
      <c r="G529" s="2060">
        <v>159627</v>
      </c>
      <c r="H529" s="2060">
        <v>237675</v>
      </c>
      <c r="I529" s="2060">
        <v>50743</v>
      </c>
      <c r="J529" s="2060">
        <v>74184</v>
      </c>
      <c r="K529" s="2060">
        <v>110398</v>
      </c>
      <c r="L529" s="2060">
        <v>115774</v>
      </c>
      <c r="M529" s="2060">
        <v>-59654</v>
      </c>
      <c r="N529" s="2060">
        <v>-41590</v>
      </c>
      <c r="O529" s="2060">
        <v>146</v>
      </c>
      <c r="P529" s="2060">
        <v>215</v>
      </c>
      <c r="Q529" s="2060">
        <v>196957</v>
      </c>
      <c r="R529" s="2060">
        <v>122366</v>
      </c>
      <c r="S529" s="2060">
        <v>-256757</v>
      </c>
      <c r="T529" s="2060">
        <v>-164171</v>
      </c>
      <c r="U529" s="2061" t="str">
        <f t="shared" si="8"/>
        <v>6520 OPD-DERMATOLOGY</v>
      </c>
      <c r="W529" s="455" t="b">
        <f>+'17HPM_DATA_INPUT'!C538='XX_17CK AUDITTO INPUT'!U529</f>
        <v>1</v>
      </c>
      <c r="X529" s="2065">
        <f>+'17HPM_DATA_INPUT'!D538-'XX_17CK AUDITTO INPUT'!C529</f>
        <v>482</v>
      </c>
      <c r="Y529" s="2065">
        <f>+'17HPM_DATA_INPUT'!E538-'XX_17CK AUDITTO INPUT'!D529</f>
        <v>652</v>
      </c>
      <c r="Z529" s="2065">
        <f>+'17HPM_DATA_INPUT'!F538-'XX_17CK AUDITTO INPUT'!E529</f>
        <v>607</v>
      </c>
      <c r="AA529" s="2065">
        <f>+'17HPM_DATA_INPUT'!G538-'XX_17CK AUDITTO INPUT'!F529</f>
        <v>1057</v>
      </c>
      <c r="AB529" s="2065">
        <f>+'17HPM_DATA_INPUT'!H538-'XX_17CK AUDITTO INPUT'!G529</f>
        <v>169009</v>
      </c>
      <c r="AC529" s="2065">
        <f>+'17HPM_DATA_INPUT'!I538-'XX_17CK AUDITTO INPUT'!H529</f>
        <v>242650</v>
      </c>
      <c r="AD529" s="2065">
        <f>+'17HPM_DATA_INPUT'!J538-'XX_17CK AUDITTO INPUT'!I529</f>
        <v>53225</v>
      </c>
      <c r="AE529" s="2065">
        <f>+'17HPM_DATA_INPUT'!K538-'XX_17CK AUDITTO INPUT'!J529</f>
        <v>75908</v>
      </c>
      <c r="AF529" s="2065">
        <f>+'17HPM_DATA_INPUT'!L538-'XX_17CK AUDITTO INPUT'!K529</f>
        <v>124167</v>
      </c>
      <c r="AG529" s="2065">
        <f>+'17HPM_DATA_INPUT'!M538-'XX_17CK AUDITTO INPUT'!L529</f>
        <v>115852</v>
      </c>
      <c r="AH529" s="2065">
        <f>+'17HPM_DATA_INPUT'!N538-'XX_17CK AUDITTO INPUT'!M529</f>
        <v>-70943</v>
      </c>
      <c r="AI529" s="2065">
        <f>+'17HPM_DATA_INPUT'!O538-'XX_17CK AUDITTO INPUT'!N529</f>
        <v>-39944</v>
      </c>
      <c r="AJ529" s="2065">
        <f>+'17HPM_DATA_INPUT'!P538-'XX_17CK AUDITTO INPUT'!O529</f>
        <v>126</v>
      </c>
      <c r="AK529" s="2065">
        <f>+'17HPM_DATA_INPUT'!Q538-'XX_17CK AUDITTO INPUT'!P529</f>
        <v>214</v>
      </c>
      <c r="AL529" s="2065">
        <f>+'17HPM_DATA_INPUT'!R538-'XX_17CK AUDITTO INPUT'!Q529</f>
        <v>225236</v>
      </c>
      <c r="AM529" s="2065">
        <f>+'17HPM_DATA_INPUT'!S538-'XX_17CK AUDITTO INPUT'!R529</f>
        <v>122449</v>
      </c>
      <c r="AN529" s="2065">
        <f>+'17HPM_DATA_INPUT'!T538-'XX_17CK AUDITTO INPUT'!S529</f>
        <v>-296305</v>
      </c>
      <c r="AO529" s="2065">
        <f>+'17HPM_DATA_INPUT'!U538-'XX_17CK AUDITTO INPUT'!T529</f>
        <v>-162607</v>
      </c>
      <c r="AQ529" s="455" t="str">
        <f>'Departmental PL'!D545</f>
        <v>4970 SMH RAD ONC at PLUTA</v>
      </c>
    </row>
    <row r="530" spans="1:43" ht="20.25" hidden="1" customHeight="1" x14ac:dyDescent="0.25">
      <c r="A530" s="2031" t="s">
        <v>1652</v>
      </c>
      <c r="B530" s="2069" t="s">
        <v>2306</v>
      </c>
      <c r="C530" s="2070">
        <v>452</v>
      </c>
      <c r="D530" s="2070">
        <v>700</v>
      </c>
      <c r="E530" s="2070">
        <v>577</v>
      </c>
      <c r="F530" s="2070">
        <v>905</v>
      </c>
      <c r="G530" s="2070">
        <v>159627</v>
      </c>
      <c r="H530" s="2070">
        <v>237675</v>
      </c>
      <c r="I530" s="2070">
        <v>50743</v>
      </c>
      <c r="J530" s="2070">
        <v>74184</v>
      </c>
      <c r="K530" s="2070">
        <v>110398</v>
      </c>
      <c r="L530" s="2070">
        <v>115774</v>
      </c>
      <c r="M530" s="2070">
        <v>-59654</v>
      </c>
      <c r="N530" s="2070">
        <v>-41590</v>
      </c>
      <c r="O530" s="2070">
        <v>146</v>
      </c>
      <c r="P530" s="2070">
        <v>215</v>
      </c>
      <c r="Q530" s="2070">
        <v>196957</v>
      </c>
      <c r="R530" s="2070">
        <v>122366</v>
      </c>
      <c r="S530" s="2070">
        <v>-256757</v>
      </c>
      <c r="T530" s="2070">
        <v>-164171</v>
      </c>
      <c r="U530" s="2061" t="str">
        <f t="shared" si="8"/>
        <v>Total OUTPATIENT</v>
      </c>
      <c r="W530" s="455" t="b">
        <f>+'17HPM_DATA_INPUT'!C539='XX_17CK AUDITTO INPUT'!U530</f>
        <v>1</v>
      </c>
      <c r="X530" s="2065">
        <f>+'17HPM_DATA_INPUT'!D539-'XX_17CK AUDITTO INPUT'!C530</f>
        <v>482</v>
      </c>
      <c r="Y530" s="2065">
        <f>+'17HPM_DATA_INPUT'!E539-'XX_17CK AUDITTO INPUT'!D530</f>
        <v>652</v>
      </c>
      <c r="Z530" s="2065">
        <f>+'17HPM_DATA_INPUT'!F539-'XX_17CK AUDITTO INPUT'!E530</f>
        <v>607</v>
      </c>
      <c r="AA530" s="2065">
        <f>+'17HPM_DATA_INPUT'!G539-'XX_17CK AUDITTO INPUT'!F530</f>
        <v>1057</v>
      </c>
      <c r="AB530" s="2065">
        <f>+'17HPM_DATA_INPUT'!H539-'XX_17CK AUDITTO INPUT'!G530</f>
        <v>169009</v>
      </c>
      <c r="AC530" s="2065">
        <f>+'17HPM_DATA_INPUT'!I539-'XX_17CK AUDITTO INPUT'!H530</f>
        <v>242650</v>
      </c>
      <c r="AD530" s="2065">
        <f>+'17HPM_DATA_INPUT'!J539-'XX_17CK AUDITTO INPUT'!I530</f>
        <v>53225</v>
      </c>
      <c r="AE530" s="2065">
        <f>+'17HPM_DATA_INPUT'!K539-'XX_17CK AUDITTO INPUT'!J530</f>
        <v>75908</v>
      </c>
      <c r="AF530" s="2065">
        <f>+'17HPM_DATA_INPUT'!L539-'XX_17CK AUDITTO INPUT'!K530</f>
        <v>124167</v>
      </c>
      <c r="AG530" s="2065">
        <f>+'17HPM_DATA_INPUT'!M539-'XX_17CK AUDITTO INPUT'!L530</f>
        <v>115852</v>
      </c>
      <c r="AH530" s="2065">
        <f>+'17HPM_DATA_INPUT'!N539-'XX_17CK AUDITTO INPUT'!M530</f>
        <v>-70943</v>
      </c>
      <c r="AI530" s="2065">
        <f>+'17HPM_DATA_INPUT'!O539-'XX_17CK AUDITTO INPUT'!N530</f>
        <v>-39944</v>
      </c>
      <c r="AJ530" s="2065">
        <f>+'17HPM_DATA_INPUT'!P539-'XX_17CK AUDITTO INPUT'!O530</f>
        <v>126</v>
      </c>
      <c r="AK530" s="2065">
        <f>+'17HPM_DATA_INPUT'!Q539-'XX_17CK AUDITTO INPUT'!P530</f>
        <v>214</v>
      </c>
      <c r="AL530" s="2065">
        <f>+'17HPM_DATA_INPUT'!R539-'XX_17CK AUDITTO INPUT'!Q530</f>
        <v>225236</v>
      </c>
      <c r="AM530" s="2065">
        <f>+'17HPM_DATA_INPUT'!S539-'XX_17CK AUDITTO INPUT'!R530</f>
        <v>122449</v>
      </c>
      <c r="AN530" s="2065">
        <f>+'17HPM_DATA_INPUT'!T539-'XX_17CK AUDITTO INPUT'!S530</f>
        <v>-296305</v>
      </c>
      <c r="AO530" s="2065">
        <f>+'17HPM_DATA_INPUT'!U539-'XX_17CK AUDITTO INPUT'!T530</f>
        <v>-162607</v>
      </c>
      <c r="AQ530" s="455" t="str">
        <f>'Departmental PL'!D546</f>
        <v>4990 NATL MARROW PROGRAM</v>
      </c>
    </row>
    <row r="531" spans="1:43" ht="20.25" hidden="1" customHeight="1" x14ac:dyDescent="0.25">
      <c r="A531" s="2067" t="s">
        <v>1651</v>
      </c>
      <c r="B531" s="2074" t="s">
        <v>1651</v>
      </c>
      <c r="C531" s="2075"/>
      <c r="D531" s="2075"/>
      <c r="E531" s="2075"/>
      <c r="F531" s="2075"/>
      <c r="G531" s="2075"/>
      <c r="H531" s="2075"/>
      <c r="I531" s="2075"/>
      <c r="J531" s="2075"/>
      <c r="K531" s="2075"/>
      <c r="L531" s="2075"/>
      <c r="M531" s="2075"/>
      <c r="N531" s="2075"/>
      <c r="O531" s="2075"/>
      <c r="P531" s="2075"/>
      <c r="Q531" s="2075"/>
      <c r="R531" s="2075"/>
      <c r="S531" s="2075"/>
      <c r="T531" s="2075"/>
      <c r="U531" s="2061" t="str">
        <f t="shared" si="8"/>
        <v>6520 OPD-DERMATOLOGY</v>
      </c>
      <c r="W531" s="455" t="b">
        <f>+'17HPM_DATA_INPUT'!C540='XX_17CK AUDITTO INPUT'!U531</f>
        <v>1</v>
      </c>
      <c r="X531" s="2065">
        <f>+'17HPM_DATA_INPUT'!D540-'XX_17CK AUDITTO INPUT'!C531</f>
        <v>0</v>
      </c>
      <c r="Y531" s="2065">
        <f>+'17HPM_DATA_INPUT'!E540-'XX_17CK AUDITTO INPUT'!D531</f>
        <v>1</v>
      </c>
      <c r="Z531" s="2065">
        <f>+'17HPM_DATA_INPUT'!F540-'XX_17CK AUDITTO INPUT'!E531</f>
        <v>0</v>
      </c>
      <c r="AA531" s="2065">
        <f>+'17HPM_DATA_INPUT'!G540-'XX_17CK AUDITTO INPUT'!F531</f>
        <v>1</v>
      </c>
      <c r="AB531" s="2065">
        <f>+'17HPM_DATA_INPUT'!H540-'XX_17CK AUDITTO INPUT'!G531</f>
        <v>0</v>
      </c>
      <c r="AC531" s="2065">
        <f>+'17HPM_DATA_INPUT'!I540-'XX_17CK AUDITTO INPUT'!H531</f>
        <v>325</v>
      </c>
      <c r="AD531" s="2065">
        <f>+'17HPM_DATA_INPUT'!J540-'XX_17CK AUDITTO INPUT'!I531</f>
        <v>0</v>
      </c>
      <c r="AE531" s="2065">
        <f>+'17HPM_DATA_INPUT'!K540-'XX_17CK AUDITTO INPUT'!J531</f>
        <v>17</v>
      </c>
      <c r="AF531" s="2065">
        <f>+'17HPM_DATA_INPUT'!L540-'XX_17CK AUDITTO INPUT'!K531</f>
        <v>0</v>
      </c>
      <c r="AG531" s="2065">
        <f>+'17HPM_DATA_INPUT'!M540-'XX_17CK AUDITTO INPUT'!L531</f>
        <v>157</v>
      </c>
      <c r="AH531" s="2065">
        <f>+'17HPM_DATA_INPUT'!N540-'XX_17CK AUDITTO INPUT'!M531</f>
        <v>0</v>
      </c>
      <c r="AI531" s="2065">
        <f>+'17HPM_DATA_INPUT'!O540-'XX_17CK AUDITTO INPUT'!N531</f>
        <v>-141</v>
      </c>
      <c r="AJ531" s="2065">
        <f>+'17HPM_DATA_INPUT'!P540-'XX_17CK AUDITTO INPUT'!O531</f>
        <v>0</v>
      </c>
      <c r="AK531" s="2065">
        <f>+'17HPM_DATA_INPUT'!Q540-'XX_17CK AUDITTO INPUT'!P531</f>
        <v>0</v>
      </c>
      <c r="AL531" s="2065">
        <f>+'17HPM_DATA_INPUT'!R540-'XX_17CK AUDITTO INPUT'!Q531</f>
        <v>0</v>
      </c>
      <c r="AM531" s="2065">
        <f>+'17HPM_DATA_INPUT'!S540-'XX_17CK AUDITTO INPUT'!R531</f>
        <v>166</v>
      </c>
      <c r="AN531" s="2065">
        <f>+'17HPM_DATA_INPUT'!T540-'XX_17CK AUDITTO INPUT'!S531</f>
        <v>0</v>
      </c>
      <c r="AO531" s="2065">
        <f>+'17HPM_DATA_INPUT'!U540-'XX_17CK AUDITTO INPUT'!T531</f>
        <v>-307</v>
      </c>
      <c r="AQ531" s="455" t="str">
        <f>'Departmental PL'!D547</f>
        <v>Total ASC</v>
      </c>
    </row>
    <row r="532" spans="1:43" ht="20.25" hidden="1" customHeight="1" x14ac:dyDescent="0.25">
      <c r="A532" s="2033" t="s">
        <v>1652</v>
      </c>
      <c r="B532" s="2076" t="s">
        <v>2308</v>
      </c>
      <c r="C532" s="2077"/>
      <c r="D532" s="2077"/>
      <c r="E532" s="2077"/>
      <c r="F532" s="2077"/>
      <c r="G532" s="2077"/>
      <c r="H532" s="2077"/>
      <c r="I532" s="2077"/>
      <c r="J532" s="2077"/>
      <c r="K532" s="2077"/>
      <c r="L532" s="2077"/>
      <c r="M532" s="2077"/>
      <c r="N532" s="2077"/>
      <c r="O532" s="2077"/>
      <c r="P532" s="2077"/>
      <c r="Q532" s="2077"/>
      <c r="R532" s="2077"/>
      <c r="S532" s="2077"/>
      <c r="T532" s="2077"/>
      <c r="U532" s="2061" t="str">
        <f t="shared" si="8"/>
        <v>Total OBS</v>
      </c>
      <c r="W532" s="455" t="b">
        <f>+'17HPM_DATA_INPUT'!C541='XX_17CK AUDITTO INPUT'!U532</f>
        <v>1</v>
      </c>
      <c r="X532" s="2065">
        <f>+'17HPM_DATA_INPUT'!D541-'XX_17CK AUDITTO INPUT'!C532</f>
        <v>0</v>
      </c>
      <c r="Y532" s="2065">
        <f>+'17HPM_DATA_INPUT'!E541-'XX_17CK AUDITTO INPUT'!D532</f>
        <v>1</v>
      </c>
      <c r="Z532" s="2065">
        <f>+'17HPM_DATA_INPUT'!F541-'XX_17CK AUDITTO INPUT'!E532</f>
        <v>0</v>
      </c>
      <c r="AA532" s="2065">
        <f>+'17HPM_DATA_INPUT'!G541-'XX_17CK AUDITTO INPUT'!F532</f>
        <v>1</v>
      </c>
      <c r="AB532" s="2065" t="e">
        <f>+'17HPM_DATA_INPUT'!H541-'XX_17CK AUDITTO INPUT'!G532</f>
        <v>#VALUE!</v>
      </c>
      <c r="AC532" s="2065">
        <f>+'17HPM_DATA_INPUT'!I541-'XX_17CK AUDITTO INPUT'!H532</f>
        <v>325</v>
      </c>
      <c r="AD532" s="2065" t="e">
        <f>+'17HPM_DATA_INPUT'!J541-'XX_17CK AUDITTO INPUT'!I532</f>
        <v>#VALUE!</v>
      </c>
      <c r="AE532" s="2065">
        <f>+'17HPM_DATA_INPUT'!K541-'XX_17CK AUDITTO INPUT'!J532</f>
        <v>17</v>
      </c>
      <c r="AF532" s="2065" t="e">
        <f>+'17HPM_DATA_INPUT'!L541-'XX_17CK AUDITTO INPUT'!K532</f>
        <v>#VALUE!</v>
      </c>
      <c r="AG532" s="2065">
        <f>+'17HPM_DATA_INPUT'!M541-'XX_17CK AUDITTO INPUT'!L532</f>
        <v>157</v>
      </c>
      <c r="AH532" s="2065" t="e">
        <f>+'17HPM_DATA_INPUT'!N541-'XX_17CK AUDITTO INPUT'!M532</f>
        <v>#VALUE!</v>
      </c>
      <c r="AI532" s="2065">
        <f>+'17HPM_DATA_INPUT'!O541-'XX_17CK AUDITTO INPUT'!N532</f>
        <v>-141</v>
      </c>
      <c r="AJ532" s="2065" t="e">
        <f>+'17HPM_DATA_INPUT'!P541-'XX_17CK AUDITTO INPUT'!O532</f>
        <v>#VALUE!</v>
      </c>
      <c r="AK532" s="2065">
        <f>+'17HPM_DATA_INPUT'!Q541-'XX_17CK AUDITTO INPUT'!P532</f>
        <v>0</v>
      </c>
      <c r="AL532" s="2065" t="e">
        <f>+'17HPM_DATA_INPUT'!R541-'XX_17CK AUDITTO INPUT'!Q532</f>
        <v>#VALUE!</v>
      </c>
      <c r="AM532" s="2065">
        <f>+'17HPM_DATA_INPUT'!S541-'XX_17CK AUDITTO INPUT'!R532</f>
        <v>166</v>
      </c>
      <c r="AN532" s="2065" t="e">
        <f>+'17HPM_DATA_INPUT'!T541-'XX_17CK AUDITTO INPUT'!S532</f>
        <v>#VALUE!</v>
      </c>
      <c r="AO532" s="2065">
        <f>+'17HPM_DATA_INPUT'!U541-'XX_17CK AUDITTO INPUT'!T532</f>
        <v>-307</v>
      </c>
      <c r="AQ532" s="455">
        <f>'Departmental PL'!D548</f>
        <v>0</v>
      </c>
    </row>
    <row r="533" spans="1:43" ht="20.25" hidden="1" customHeight="1" x14ac:dyDescent="0.25">
      <c r="A533" s="2095"/>
      <c r="B533" s="2095" t="s">
        <v>2535</v>
      </c>
      <c r="C533" s="2095">
        <v>452</v>
      </c>
      <c r="D533" s="2091">
        <v>700</v>
      </c>
      <c r="E533" s="2092">
        <v>577</v>
      </c>
      <c r="F533" s="2092">
        <v>905</v>
      </c>
      <c r="G533" s="2092">
        <v>159627</v>
      </c>
      <c r="H533" s="2092">
        <v>237675</v>
      </c>
      <c r="I533" s="2092">
        <v>50743</v>
      </c>
      <c r="J533" s="2092">
        <v>74184</v>
      </c>
      <c r="K533" s="2092">
        <v>110398</v>
      </c>
      <c r="L533" s="2092">
        <v>115774</v>
      </c>
      <c r="M533" s="2092">
        <v>-59654</v>
      </c>
      <c r="N533" s="2092">
        <v>-41590</v>
      </c>
      <c r="O533" s="2092">
        <v>146</v>
      </c>
      <c r="P533" s="2092">
        <v>215</v>
      </c>
      <c r="Q533" s="2092">
        <v>196957</v>
      </c>
      <c r="R533" s="2092">
        <v>122366</v>
      </c>
      <c r="S533" s="2092">
        <v>-256757</v>
      </c>
      <c r="T533" s="2092">
        <v>-164171</v>
      </c>
      <c r="U533" s="2061" t="str">
        <f t="shared" si="8"/>
        <v>Total 019 Dermatology</v>
      </c>
      <c r="W533" s="455" t="b">
        <f>+'17HPM_DATA_INPUT'!C542='XX_17CK AUDITTO INPUT'!U533</f>
        <v>1</v>
      </c>
      <c r="X533" s="2065">
        <f>+'17HPM_DATA_INPUT'!D542-'XX_17CK AUDITTO INPUT'!C533</f>
        <v>482</v>
      </c>
      <c r="Y533" s="2065">
        <f>+'17HPM_DATA_INPUT'!E542-'XX_17CK AUDITTO INPUT'!D533</f>
        <v>653</v>
      </c>
      <c r="Z533" s="2065">
        <f>+'17HPM_DATA_INPUT'!F542-'XX_17CK AUDITTO INPUT'!E533</f>
        <v>607</v>
      </c>
      <c r="AA533" s="2065">
        <f>+'17HPM_DATA_INPUT'!G542-'XX_17CK AUDITTO INPUT'!F533</f>
        <v>1058</v>
      </c>
      <c r="AB533" s="2065">
        <f>+'17HPM_DATA_INPUT'!H542-'XX_17CK AUDITTO INPUT'!G533</f>
        <v>169009</v>
      </c>
      <c r="AC533" s="2065">
        <f>+'17HPM_DATA_INPUT'!I542-'XX_17CK AUDITTO INPUT'!H533</f>
        <v>242975</v>
      </c>
      <c r="AD533" s="2065">
        <f>+'17HPM_DATA_INPUT'!J542-'XX_17CK AUDITTO INPUT'!I533</f>
        <v>53225</v>
      </c>
      <c r="AE533" s="2065">
        <f>+'17HPM_DATA_INPUT'!K542-'XX_17CK AUDITTO INPUT'!J533</f>
        <v>75925</v>
      </c>
      <c r="AF533" s="2065">
        <f>+'17HPM_DATA_INPUT'!L542-'XX_17CK AUDITTO INPUT'!K533</f>
        <v>124167</v>
      </c>
      <c r="AG533" s="2065">
        <f>+'17HPM_DATA_INPUT'!M542-'XX_17CK AUDITTO INPUT'!L533</f>
        <v>116009</v>
      </c>
      <c r="AH533" s="2065">
        <f>+'17HPM_DATA_INPUT'!N542-'XX_17CK AUDITTO INPUT'!M533</f>
        <v>-70943</v>
      </c>
      <c r="AI533" s="2065">
        <f>+'17HPM_DATA_INPUT'!O542-'XX_17CK AUDITTO INPUT'!N533</f>
        <v>-40085</v>
      </c>
      <c r="AJ533" s="2065">
        <f>+'17HPM_DATA_INPUT'!P542-'XX_17CK AUDITTO INPUT'!O533</f>
        <v>126</v>
      </c>
      <c r="AK533" s="2065">
        <f>+'17HPM_DATA_INPUT'!Q542-'XX_17CK AUDITTO INPUT'!P533</f>
        <v>215</v>
      </c>
      <c r="AL533" s="2065">
        <f>+'17HPM_DATA_INPUT'!R542-'XX_17CK AUDITTO INPUT'!Q533</f>
        <v>225236</v>
      </c>
      <c r="AM533" s="2065">
        <f>+'17HPM_DATA_INPUT'!S542-'XX_17CK AUDITTO INPUT'!R533</f>
        <v>122616</v>
      </c>
      <c r="AN533" s="2065">
        <f>+'17HPM_DATA_INPUT'!T542-'XX_17CK AUDITTO INPUT'!S533</f>
        <v>-296305</v>
      </c>
      <c r="AO533" s="2065">
        <f>+'17HPM_DATA_INPUT'!U542-'XX_17CK AUDITTO INPUT'!T533</f>
        <v>-162915</v>
      </c>
      <c r="AQ533" s="455" t="str">
        <f>'Departmental PL'!D549</f>
        <v>1950 NS WCC5 SURG ONCOLOGY</v>
      </c>
    </row>
    <row r="534" spans="1:43" ht="20.25" hidden="1" customHeight="1" x14ac:dyDescent="0.25">
      <c r="A534" s="2074" t="s">
        <v>1792</v>
      </c>
      <c r="B534" s="2074" t="s">
        <v>2298</v>
      </c>
      <c r="C534" s="2075">
        <v>42</v>
      </c>
      <c r="D534" s="2075">
        <v>12</v>
      </c>
      <c r="E534" s="2075">
        <v>42</v>
      </c>
      <c r="F534" s="2075">
        <v>6</v>
      </c>
      <c r="G534" s="2075">
        <v>44058</v>
      </c>
      <c r="H534" s="2075">
        <v>5982</v>
      </c>
      <c r="I534" s="2075">
        <v>9516</v>
      </c>
      <c r="J534" s="2075">
        <v>1276</v>
      </c>
      <c r="K534" s="2075">
        <v>5965</v>
      </c>
      <c r="L534" s="2075">
        <v>757</v>
      </c>
      <c r="M534" s="2075">
        <v>3552</v>
      </c>
      <c r="N534" s="2075">
        <v>520</v>
      </c>
      <c r="O534" s="2075">
        <v>161</v>
      </c>
      <c r="P534" s="2075">
        <v>0</v>
      </c>
      <c r="Q534" s="2075">
        <v>3865</v>
      </c>
      <c r="R534" s="2075">
        <v>197</v>
      </c>
      <c r="S534" s="2075">
        <v>-475</v>
      </c>
      <c r="T534" s="2075">
        <v>322</v>
      </c>
      <c r="U534" s="2061" t="str">
        <f t="shared" si="8"/>
        <v>1821 INPATIENT DIALYSIS</v>
      </c>
      <c r="W534" s="455" t="b">
        <f>+'17HPM_DATA_INPUT'!C543='XX_17CK AUDITTO INPUT'!U534</f>
        <v>1</v>
      </c>
      <c r="X534" s="2065">
        <f>+'17HPM_DATA_INPUT'!D543-'XX_17CK AUDITTO INPUT'!C534</f>
        <v>53</v>
      </c>
      <c r="Y534" s="2065">
        <f>+'17HPM_DATA_INPUT'!E543-'XX_17CK AUDITTO INPUT'!D534</f>
        <v>30</v>
      </c>
      <c r="Z534" s="2065">
        <f>+'17HPM_DATA_INPUT'!F543-'XX_17CK AUDITTO INPUT'!E534</f>
        <v>53</v>
      </c>
      <c r="AA534" s="2065">
        <f>+'17HPM_DATA_INPUT'!G543-'XX_17CK AUDITTO INPUT'!F534</f>
        <v>29</v>
      </c>
      <c r="AB534" s="2065">
        <f>+'17HPM_DATA_INPUT'!H543-'XX_17CK AUDITTO INPUT'!G534</f>
        <v>58457</v>
      </c>
      <c r="AC534" s="2065">
        <f>+'17HPM_DATA_INPUT'!I543-'XX_17CK AUDITTO INPUT'!H534</f>
        <v>30421</v>
      </c>
      <c r="AD534" s="2065">
        <f>+'17HPM_DATA_INPUT'!J543-'XX_17CK AUDITTO INPUT'!I534</f>
        <v>13156</v>
      </c>
      <c r="AE534" s="2065">
        <f>+'17HPM_DATA_INPUT'!K543-'XX_17CK AUDITTO INPUT'!J534</f>
        <v>4672</v>
      </c>
      <c r="AF534" s="2065">
        <f>+'17HPM_DATA_INPUT'!L543-'XX_17CK AUDITTO INPUT'!K534</f>
        <v>7474</v>
      </c>
      <c r="AG534" s="2065">
        <f>+'17HPM_DATA_INPUT'!M543-'XX_17CK AUDITTO INPUT'!L534</f>
        <v>3657</v>
      </c>
      <c r="AH534" s="2065">
        <f>+'17HPM_DATA_INPUT'!N543-'XX_17CK AUDITTO INPUT'!M534</f>
        <v>5681</v>
      </c>
      <c r="AI534" s="2065">
        <f>+'17HPM_DATA_INPUT'!O543-'XX_17CK AUDITTO INPUT'!N534</f>
        <v>1014</v>
      </c>
      <c r="AJ534" s="2065">
        <f>+'17HPM_DATA_INPUT'!P543-'XX_17CK AUDITTO INPUT'!O534</f>
        <v>191</v>
      </c>
      <c r="AK534" s="2065">
        <f>+'17HPM_DATA_INPUT'!Q543-'XX_17CK AUDITTO INPUT'!P534</f>
        <v>3</v>
      </c>
      <c r="AL534" s="2065">
        <f>+'17HPM_DATA_INPUT'!R543-'XX_17CK AUDITTO INPUT'!Q534</f>
        <v>4444</v>
      </c>
      <c r="AM534" s="2065">
        <f>+'17HPM_DATA_INPUT'!S543-'XX_17CK AUDITTO INPUT'!R534</f>
        <v>954</v>
      </c>
      <c r="AN534" s="2065">
        <f>+'17HPM_DATA_INPUT'!T543-'XX_17CK AUDITTO INPUT'!S534</f>
        <v>1047</v>
      </c>
      <c r="AO534" s="2065">
        <f>+'17HPM_DATA_INPUT'!U543-'XX_17CK AUDITTO INPUT'!T534</f>
        <v>59</v>
      </c>
      <c r="AQ534" s="455" t="str">
        <f>'Departmental PL'!D550</f>
        <v>1960 NS WCC6 BMT</v>
      </c>
    </row>
    <row r="535" spans="1:43" ht="20.25" hidden="1" customHeight="1" x14ac:dyDescent="0.25">
      <c r="A535" s="2067" t="s">
        <v>1653</v>
      </c>
      <c r="B535" s="2058" t="s">
        <v>2536</v>
      </c>
      <c r="C535" s="2060">
        <v>0</v>
      </c>
      <c r="D535" s="2060">
        <v>32</v>
      </c>
      <c r="E535" s="2060">
        <v>0</v>
      </c>
      <c r="F535" s="2060">
        <v>31</v>
      </c>
      <c r="G535" s="2060">
        <v>0</v>
      </c>
      <c r="H535" s="2060">
        <v>30907</v>
      </c>
      <c r="I535" s="2060">
        <v>0</v>
      </c>
      <c r="J535" s="2060">
        <v>9166</v>
      </c>
      <c r="K535" s="2060">
        <v>0</v>
      </c>
      <c r="L535" s="2060">
        <v>5280</v>
      </c>
      <c r="M535" s="2060">
        <v>0</v>
      </c>
      <c r="N535" s="2060">
        <v>3887</v>
      </c>
      <c r="O535" s="2060">
        <v>0</v>
      </c>
      <c r="P535" s="2060">
        <v>311</v>
      </c>
      <c r="Q535" s="2060">
        <v>0</v>
      </c>
      <c r="R535" s="2060">
        <v>4712</v>
      </c>
      <c r="S535" s="2060">
        <v>0</v>
      </c>
      <c r="T535" s="2060">
        <v>-1136</v>
      </c>
      <c r="U535" s="2061" t="str">
        <f t="shared" si="8"/>
        <v>4520 SMH DIALYSIS</v>
      </c>
      <c r="W535" s="455" t="b">
        <f>+'17HPM_DATA_INPUT'!C544='XX_17CK AUDITTO INPUT'!U535</f>
        <v>1</v>
      </c>
      <c r="X535" s="2065">
        <f>+'17HPM_DATA_INPUT'!D544-'XX_17CK AUDITTO INPUT'!C535</f>
        <v>0</v>
      </c>
      <c r="Y535" s="2065">
        <f>+'17HPM_DATA_INPUT'!E544-'XX_17CK AUDITTO INPUT'!D535</f>
        <v>0</v>
      </c>
      <c r="Z535" s="2065">
        <f>+'17HPM_DATA_INPUT'!F544-'XX_17CK AUDITTO INPUT'!E535</f>
        <v>0</v>
      </c>
      <c r="AA535" s="2065">
        <f>+'17HPM_DATA_INPUT'!G544-'XX_17CK AUDITTO INPUT'!F535</f>
        <v>0</v>
      </c>
      <c r="AB535" s="2065">
        <f>+'17HPM_DATA_INPUT'!H544-'XX_17CK AUDITTO INPUT'!G535</f>
        <v>0</v>
      </c>
      <c r="AC535" s="2065">
        <f>+'17HPM_DATA_INPUT'!I544-'XX_17CK AUDITTO INPUT'!H535</f>
        <v>0</v>
      </c>
      <c r="AD535" s="2065">
        <f>+'17HPM_DATA_INPUT'!J544-'XX_17CK AUDITTO INPUT'!I535</f>
        <v>0</v>
      </c>
      <c r="AE535" s="2065">
        <f>+'17HPM_DATA_INPUT'!K544-'XX_17CK AUDITTO INPUT'!J535</f>
        <v>0</v>
      </c>
      <c r="AF535" s="2065">
        <f>+'17HPM_DATA_INPUT'!L544-'XX_17CK AUDITTO INPUT'!K535</f>
        <v>0</v>
      </c>
      <c r="AG535" s="2065">
        <f>+'17HPM_DATA_INPUT'!M544-'XX_17CK AUDITTO INPUT'!L535</f>
        <v>0</v>
      </c>
      <c r="AH535" s="2065">
        <f>+'17HPM_DATA_INPUT'!N544-'XX_17CK AUDITTO INPUT'!M535</f>
        <v>0</v>
      </c>
      <c r="AI535" s="2065">
        <f>+'17HPM_DATA_INPUT'!O544-'XX_17CK AUDITTO INPUT'!N535</f>
        <v>0</v>
      </c>
      <c r="AJ535" s="2065">
        <f>+'17HPM_DATA_INPUT'!P544-'XX_17CK AUDITTO INPUT'!O535</f>
        <v>0</v>
      </c>
      <c r="AK535" s="2065">
        <f>+'17HPM_DATA_INPUT'!Q544-'XX_17CK AUDITTO INPUT'!P535</f>
        <v>0</v>
      </c>
      <c r="AL535" s="2065">
        <f>+'17HPM_DATA_INPUT'!R544-'XX_17CK AUDITTO INPUT'!Q535</f>
        <v>0</v>
      </c>
      <c r="AM535" s="2065">
        <f>+'17HPM_DATA_INPUT'!S544-'XX_17CK AUDITTO INPUT'!R535</f>
        <v>0</v>
      </c>
      <c r="AN535" s="2065">
        <f>+'17HPM_DATA_INPUT'!T544-'XX_17CK AUDITTO INPUT'!S535</f>
        <v>0</v>
      </c>
      <c r="AO535" s="2065">
        <f>+'17HPM_DATA_INPUT'!U544-'XX_17CK AUDITTO INPUT'!T535</f>
        <v>0</v>
      </c>
      <c r="AQ535" s="455" t="str">
        <f>'Departmental PL'!D551</f>
        <v>1970 NS WCC7 HEM/ONC</v>
      </c>
    </row>
    <row r="536" spans="1:43" ht="20.25" hidden="1" customHeight="1" x14ac:dyDescent="0.25">
      <c r="A536" s="2031" t="s">
        <v>1654</v>
      </c>
      <c r="B536" s="2069" t="s">
        <v>2306</v>
      </c>
      <c r="C536" s="2070">
        <v>42</v>
      </c>
      <c r="D536" s="2070">
        <v>44</v>
      </c>
      <c r="E536" s="2070">
        <v>42</v>
      </c>
      <c r="F536" s="2070">
        <v>37</v>
      </c>
      <c r="G536" s="2070">
        <v>44058</v>
      </c>
      <c r="H536" s="2070">
        <v>36889</v>
      </c>
      <c r="I536" s="2070">
        <v>9516</v>
      </c>
      <c r="J536" s="2070">
        <v>10443</v>
      </c>
      <c r="K536" s="2070">
        <v>5965</v>
      </c>
      <c r="L536" s="2070">
        <v>6037</v>
      </c>
      <c r="M536" s="2070">
        <v>3552</v>
      </c>
      <c r="N536" s="2070">
        <v>4406</v>
      </c>
      <c r="O536" s="2070">
        <v>161</v>
      </c>
      <c r="P536" s="2070">
        <v>311</v>
      </c>
      <c r="Q536" s="2070">
        <v>3865</v>
      </c>
      <c r="R536" s="2070">
        <v>4909</v>
      </c>
      <c r="S536" s="2070">
        <v>-475</v>
      </c>
      <c r="T536" s="2070">
        <v>-814</v>
      </c>
      <c r="U536" s="2061" t="str">
        <f t="shared" si="8"/>
        <v>Total OUTPATIENT</v>
      </c>
      <c r="W536" s="455" t="b">
        <f>+'17HPM_DATA_INPUT'!C545='XX_17CK AUDITTO INPUT'!U536</f>
        <v>1</v>
      </c>
      <c r="X536" s="2065">
        <f>+'17HPM_DATA_INPUT'!D545-'XX_17CK AUDITTO INPUT'!C536</f>
        <v>53</v>
      </c>
      <c r="Y536" s="2065">
        <f>+'17HPM_DATA_INPUT'!E545-'XX_17CK AUDITTO INPUT'!D536</f>
        <v>30</v>
      </c>
      <c r="Z536" s="2065">
        <f>+'17HPM_DATA_INPUT'!F545-'XX_17CK AUDITTO INPUT'!E536</f>
        <v>53</v>
      </c>
      <c r="AA536" s="2065">
        <f>+'17HPM_DATA_INPUT'!G545-'XX_17CK AUDITTO INPUT'!F536</f>
        <v>29</v>
      </c>
      <c r="AB536" s="2065">
        <f>+'17HPM_DATA_INPUT'!H545-'XX_17CK AUDITTO INPUT'!G536</f>
        <v>58457</v>
      </c>
      <c r="AC536" s="2065">
        <f>+'17HPM_DATA_INPUT'!I545-'XX_17CK AUDITTO INPUT'!H536</f>
        <v>30421</v>
      </c>
      <c r="AD536" s="2065">
        <f>+'17HPM_DATA_INPUT'!J545-'XX_17CK AUDITTO INPUT'!I536</f>
        <v>13156</v>
      </c>
      <c r="AE536" s="2065">
        <f>+'17HPM_DATA_INPUT'!K545-'XX_17CK AUDITTO INPUT'!J536</f>
        <v>4672</v>
      </c>
      <c r="AF536" s="2065">
        <f>+'17HPM_DATA_INPUT'!L545-'XX_17CK AUDITTO INPUT'!K536</f>
        <v>7474</v>
      </c>
      <c r="AG536" s="2065">
        <f>+'17HPM_DATA_INPUT'!M545-'XX_17CK AUDITTO INPUT'!L536</f>
        <v>3657</v>
      </c>
      <c r="AH536" s="2065">
        <f>+'17HPM_DATA_INPUT'!N545-'XX_17CK AUDITTO INPUT'!M536</f>
        <v>5681</v>
      </c>
      <c r="AI536" s="2065">
        <f>+'17HPM_DATA_INPUT'!O545-'XX_17CK AUDITTO INPUT'!N536</f>
        <v>1015</v>
      </c>
      <c r="AJ536" s="2065">
        <f>+'17HPM_DATA_INPUT'!P545-'XX_17CK AUDITTO INPUT'!O536</f>
        <v>191</v>
      </c>
      <c r="AK536" s="2065">
        <f>+'17HPM_DATA_INPUT'!Q545-'XX_17CK AUDITTO INPUT'!P536</f>
        <v>2</v>
      </c>
      <c r="AL536" s="2065">
        <f>+'17HPM_DATA_INPUT'!R545-'XX_17CK AUDITTO INPUT'!Q536</f>
        <v>4444</v>
      </c>
      <c r="AM536" s="2065">
        <f>+'17HPM_DATA_INPUT'!S545-'XX_17CK AUDITTO INPUT'!R536</f>
        <v>953</v>
      </c>
      <c r="AN536" s="2065">
        <f>+'17HPM_DATA_INPUT'!T545-'XX_17CK AUDITTO INPUT'!S536</f>
        <v>1047</v>
      </c>
      <c r="AO536" s="2065">
        <f>+'17HPM_DATA_INPUT'!U545-'XX_17CK AUDITTO INPUT'!T536</f>
        <v>59</v>
      </c>
      <c r="AQ536" s="455" t="str">
        <f>'Departmental PL'!D552</f>
        <v>4900 RADIATION ONCOLOGY</v>
      </c>
    </row>
    <row r="537" spans="1:43" ht="20.25" hidden="1" customHeight="1" x14ac:dyDescent="0.25">
      <c r="A537" s="2074" t="s">
        <v>1792</v>
      </c>
      <c r="B537" s="2074" t="s">
        <v>2298</v>
      </c>
      <c r="C537" s="2075">
        <v>5</v>
      </c>
      <c r="D537" s="2075">
        <v>0</v>
      </c>
      <c r="E537" s="2075">
        <v>8</v>
      </c>
      <c r="F537" s="2075">
        <v>0</v>
      </c>
      <c r="G537" s="2075">
        <v>8392</v>
      </c>
      <c r="H537" s="2075">
        <v>0</v>
      </c>
      <c r="I537" s="2075">
        <v>2343</v>
      </c>
      <c r="J537" s="2075">
        <v>0</v>
      </c>
      <c r="K537" s="2075">
        <v>1136</v>
      </c>
      <c r="L537" s="2075">
        <v>0</v>
      </c>
      <c r="M537" s="2075">
        <v>1207</v>
      </c>
      <c r="N537" s="2075">
        <v>0</v>
      </c>
      <c r="O537" s="2075">
        <v>31</v>
      </c>
      <c r="P537" s="2075">
        <v>0</v>
      </c>
      <c r="Q537" s="2075">
        <v>736</v>
      </c>
      <c r="R537" s="2075">
        <v>0</v>
      </c>
      <c r="S537" s="2075">
        <v>440</v>
      </c>
      <c r="T537" s="2075">
        <v>0</v>
      </c>
      <c r="U537" s="2061" t="str">
        <f t="shared" si="8"/>
        <v>1821 INPATIENT DIALYSIS</v>
      </c>
      <c r="W537" s="455" t="b">
        <f>+'17HPM_DATA_INPUT'!C546='XX_17CK AUDITTO INPUT'!U537</f>
        <v>1</v>
      </c>
      <c r="X537" s="2065">
        <f>+'17HPM_DATA_INPUT'!D546-'XX_17CK AUDITTO INPUT'!C537</f>
        <v>14</v>
      </c>
      <c r="Y537" s="2065">
        <f>+'17HPM_DATA_INPUT'!E546-'XX_17CK AUDITTO INPUT'!D537</f>
        <v>10</v>
      </c>
      <c r="Z537" s="2065">
        <f>+'17HPM_DATA_INPUT'!F546-'XX_17CK AUDITTO INPUT'!E537</f>
        <v>16</v>
      </c>
      <c r="AA537" s="2065">
        <f>+'17HPM_DATA_INPUT'!G546-'XX_17CK AUDITTO INPUT'!F537</f>
        <v>11</v>
      </c>
      <c r="AB537" s="2065">
        <f>+'17HPM_DATA_INPUT'!H546-'XX_17CK AUDITTO INPUT'!G537</f>
        <v>17664</v>
      </c>
      <c r="AC537" s="2065">
        <f>+'17HPM_DATA_INPUT'!I546-'XX_17CK AUDITTO INPUT'!H537</f>
        <v>11539</v>
      </c>
      <c r="AD537" s="2065">
        <f>+'17HPM_DATA_INPUT'!J546-'XX_17CK AUDITTO INPUT'!I537</f>
        <v>4094</v>
      </c>
      <c r="AE537" s="2065">
        <f>+'17HPM_DATA_INPUT'!K546-'XX_17CK AUDITTO INPUT'!J537</f>
        <v>3070</v>
      </c>
      <c r="AF537" s="2065">
        <f>+'17HPM_DATA_INPUT'!L546-'XX_17CK AUDITTO INPUT'!K537</f>
        <v>2259</v>
      </c>
      <c r="AG537" s="2065">
        <f>+'17HPM_DATA_INPUT'!M546-'XX_17CK AUDITTO INPUT'!L537</f>
        <v>1387</v>
      </c>
      <c r="AH537" s="2065">
        <f>+'17HPM_DATA_INPUT'!N546-'XX_17CK AUDITTO INPUT'!M537</f>
        <v>1835</v>
      </c>
      <c r="AI537" s="2065">
        <f>+'17HPM_DATA_INPUT'!O546-'XX_17CK AUDITTO INPUT'!N537</f>
        <v>1683</v>
      </c>
      <c r="AJ537" s="2065">
        <f>+'17HPM_DATA_INPUT'!P546-'XX_17CK AUDITTO INPUT'!O537</f>
        <v>58</v>
      </c>
      <c r="AK537" s="2065">
        <f>+'17HPM_DATA_INPUT'!Q546-'XX_17CK AUDITTO INPUT'!P537</f>
        <v>1</v>
      </c>
      <c r="AL537" s="2065">
        <f>+'17HPM_DATA_INPUT'!R546-'XX_17CK AUDITTO INPUT'!Q537</f>
        <v>1363</v>
      </c>
      <c r="AM537" s="2065">
        <f>+'17HPM_DATA_INPUT'!S546-'XX_17CK AUDITTO INPUT'!R537</f>
        <v>362</v>
      </c>
      <c r="AN537" s="2065">
        <f>+'17HPM_DATA_INPUT'!T546-'XX_17CK AUDITTO INPUT'!S537</f>
        <v>414</v>
      </c>
      <c r="AO537" s="2065">
        <f>+'17HPM_DATA_INPUT'!U546-'XX_17CK AUDITTO INPUT'!T537</f>
        <v>1320</v>
      </c>
      <c r="AQ537" s="455" t="str">
        <f>'Departmental PL'!D553</f>
        <v>4910 SMH INFUSION CENTER at HH</v>
      </c>
    </row>
    <row r="538" spans="1:43" ht="20.25" hidden="1" customHeight="1" x14ac:dyDescent="0.25">
      <c r="A538" s="2067" t="s">
        <v>1653</v>
      </c>
      <c r="B538" s="2058" t="s">
        <v>2536</v>
      </c>
      <c r="C538" s="2060">
        <v>0</v>
      </c>
      <c r="D538" s="2060">
        <v>11</v>
      </c>
      <c r="E538" s="2060">
        <v>0</v>
      </c>
      <c r="F538" s="2060">
        <v>15</v>
      </c>
      <c r="G538" s="2060">
        <v>0</v>
      </c>
      <c r="H538" s="2060">
        <v>14955</v>
      </c>
      <c r="I538" s="2060">
        <v>0</v>
      </c>
      <c r="J538" s="2060">
        <v>4415</v>
      </c>
      <c r="K538" s="2060">
        <v>0</v>
      </c>
      <c r="L538" s="2060">
        <v>2555</v>
      </c>
      <c r="M538" s="2060">
        <v>0</v>
      </c>
      <c r="N538" s="2060">
        <v>1861</v>
      </c>
      <c r="O538" s="2060">
        <v>0</v>
      </c>
      <c r="P538" s="2060">
        <v>150</v>
      </c>
      <c r="Q538" s="2060">
        <v>0</v>
      </c>
      <c r="R538" s="2060">
        <v>2280</v>
      </c>
      <c r="S538" s="2060">
        <v>0</v>
      </c>
      <c r="T538" s="2060">
        <v>-569</v>
      </c>
      <c r="U538" s="2061" t="str">
        <f t="shared" si="8"/>
        <v>4520 SMH DIALYSIS</v>
      </c>
      <c r="W538" s="455" t="b">
        <f>+'17HPM_DATA_INPUT'!C547='XX_17CK AUDITTO INPUT'!U538</f>
        <v>1</v>
      </c>
      <c r="X538" s="2065">
        <f>+'17HPM_DATA_INPUT'!D547-'XX_17CK AUDITTO INPUT'!C538</f>
        <v>0</v>
      </c>
      <c r="Y538" s="2065">
        <f>+'17HPM_DATA_INPUT'!E547-'XX_17CK AUDITTO INPUT'!D538</f>
        <v>0</v>
      </c>
      <c r="Z538" s="2065">
        <f>+'17HPM_DATA_INPUT'!F547-'XX_17CK AUDITTO INPUT'!E538</f>
        <v>0</v>
      </c>
      <c r="AA538" s="2065">
        <f>+'17HPM_DATA_INPUT'!G547-'XX_17CK AUDITTO INPUT'!F538</f>
        <v>0</v>
      </c>
      <c r="AB538" s="2065">
        <f>+'17HPM_DATA_INPUT'!H547-'XX_17CK AUDITTO INPUT'!G538</f>
        <v>0</v>
      </c>
      <c r="AC538" s="2065">
        <f>+'17HPM_DATA_INPUT'!I547-'XX_17CK AUDITTO INPUT'!H538</f>
        <v>0</v>
      </c>
      <c r="AD538" s="2065">
        <f>+'17HPM_DATA_INPUT'!J547-'XX_17CK AUDITTO INPUT'!I538</f>
        <v>0</v>
      </c>
      <c r="AE538" s="2065">
        <f>+'17HPM_DATA_INPUT'!K547-'XX_17CK AUDITTO INPUT'!J538</f>
        <v>0</v>
      </c>
      <c r="AF538" s="2065">
        <f>+'17HPM_DATA_INPUT'!L547-'XX_17CK AUDITTO INPUT'!K538</f>
        <v>0</v>
      </c>
      <c r="AG538" s="2065">
        <f>+'17HPM_DATA_INPUT'!M547-'XX_17CK AUDITTO INPUT'!L538</f>
        <v>0</v>
      </c>
      <c r="AH538" s="2065">
        <f>+'17HPM_DATA_INPUT'!N547-'XX_17CK AUDITTO INPUT'!M538</f>
        <v>0</v>
      </c>
      <c r="AI538" s="2065">
        <f>+'17HPM_DATA_INPUT'!O547-'XX_17CK AUDITTO INPUT'!N538</f>
        <v>0</v>
      </c>
      <c r="AJ538" s="2065">
        <f>+'17HPM_DATA_INPUT'!P547-'XX_17CK AUDITTO INPUT'!O538</f>
        <v>0</v>
      </c>
      <c r="AK538" s="2065">
        <f>+'17HPM_DATA_INPUT'!Q547-'XX_17CK AUDITTO INPUT'!P538</f>
        <v>0</v>
      </c>
      <c r="AL538" s="2065">
        <f>+'17HPM_DATA_INPUT'!R547-'XX_17CK AUDITTO INPUT'!Q538</f>
        <v>0</v>
      </c>
      <c r="AM538" s="2065">
        <f>+'17HPM_DATA_INPUT'!S547-'XX_17CK AUDITTO INPUT'!R538</f>
        <v>0</v>
      </c>
      <c r="AN538" s="2065">
        <f>+'17HPM_DATA_INPUT'!T547-'XX_17CK AUDITTO INPUT'!S538</f>
        <v>0</v>
      </c>
      <c r="AO538" s="2065">
        <f>+'17HPM_DATA_INPUT'!U547-'XX_17CK AUDITTO INPUT'!T538</f>
        <v>0</v>
      </c>
      <c r="AQ538" s="455" t="str">
        <f>'Departmental PL'!D554</f>
        <v>4920 MEDICAL ONCOLOGY</v>
      </c>
    </row>
    <row r="539" spans="1:43" ht="20.25" hidden="1" customHeight="1" x14ac:dyDescent="0.25">
      <c r="A539" s="2032" t="s">
        <v>1654</v>
      </c>
      <c r="B539" s="2072" t="s">
        <v>2307</v>
      </c>
      <c r="C539" s="2073">
        <v>5</v>
      </c>
      <c r="D539" s="2073">
        <v>11</v>
      </c>
      <c r="E539" s="2073">
        <v>8</v>
      </c>
      <c r="F539" s="2073">
        <v>15</v>
      </c>
      <c r="G539" s="2073">
        <v>8392</v>
      </c>
      <c r="H539" s="2073">
        <v>14955</v>
      </c>
      <c r="I539" s="2073">
        <v>2343</v>
      </c>
      <c r="J539" s="2073">
        <v>4415</v>
      </c>
      <c r="K539" s="2073">
        <v>1136</v>
      </c>
      <c r="L539" s="2073">
        <v>2555</v>
      </c>
      <c r="M539" s="2073">
        <v>1207</v>
      </c>
      <c r="N539" s="2073">
        <v>1861</v>
      </c>
      <c r="O539" s="2073">
        <v>31</v>
      </c>
      <c r="P539" s="2073">
        <v>150</v>
      </c>
      <c r="Q539" s="2073">
        <v>736</v>
      </c>
      <c r="R539" s="2073">
        <v>2280</v>
      </c>
      <c r="S539" s="2073">
        <v>440</v>
      </c>
      <c r="T539" s="2073">
        <v>-569</v>
      </c>
      <c r="U539" s="2061" t="str">
        <f t="shared" si="8"/>
        <v>Total ASC</v>
      </c>
      <c r="W539" s="455" t="b">
        <f>+'17HPM_DATA_INPUT'!C548='XX_17CK AUDITTO INPUT'!U539</f>
        <v>1</v>
      </c>
      <c r="X539" s="2065">
        <f>+'17HPM_DATA_INPUT'!D548-'XX_17CK AUDITTO INPUT'!C539</f>
        <v>14</v>
      </c>
      <c r="Y539" s="2065">
        <f>+'17HPM_DATA_INPUT'!E548-'XX_17CK AUDITTO INPUT'!D539</f>
        <v>10</v>
      </c>
      <c r="Z539" s="2065">
        <f>+'17HPM_DATA_INPUT'!F548-'XX_17CK AUDITTO INPUT'!E539</f>
        <v>16</v>
      </c>
      <c r="AA539" s="2065">
        <f>+'17HPM_DATA_INPUT'!G548-'XX_17CK AUDITTO INPUT'!F539</f>
        <v>11</v>
      </c>
      <c r="AB539" s="2065">
        <f>+'17HPM_DATA_INPUT'!H548-'XX_17CK AUDITTO INPUT'!G539</f>
        <v>17664</v>
      </c>
      <c r="AC539" s="2065">
        <f>+'17HPM_DATA_INPUT'!I548-'XX_17CK AUDITTO INPUT'!H539</f>
        <v>11539</v>
      </c>
      <c r="AD539" s="2065">
        <f>+'17HPM_DATA_INPUT'!J548-'XX_17CK AUDITTO INPUT'!I539</f>
        <v>4094</v>
      </c>
      <c r="AE539" s="2065">
        <f>+'17HPM_DATA_INPUT'!K548-'XX_17CK AUDITTO INPUT'!J539</f>
        <v>3071</v>
      </c>
      <c r="AF539" s="2065">
        <f>+'17HPM_DATA_INPUT'!L548-'XX_17CK AUDITTO INPUT'!K539</f>
        <v>2259</v>
      </c>
      <c r="AG539" s="2065">
        <f>+'17HPM_DATA_INPUT'!M548-'XX_17CK AUDITTO INPUT'!L539</f>
        <v>1387</v>
      </c>
      <c r="AH539" s="2065">
        <f>+'17HPM_DATA_INPUT'!N548-'XX_17CK AUDITTO INPUT'!M539</f>
        <v>1835</v>
      </c>
      <c r="AI539" s="2065">
        <f>+'17HPM_DATA_INPUT'!O548-'XX_17CK AUDITTO INPUT'!N539</f>
        <v>1682</v>
      </c>
      <c r="AJ539" s="2065">
        <f>+'17HPM_DATA_INPUT'!P548-'XX_17CK AUDITTO INPUT'!O539</f>
        <v>58</v>
      </c>
      <c r="AK539" s="2065">
        <f>+'17HPM_DATA_INPUT'!Q548-'XX_17CK AUDITTO INPUT'!P539</f>
        <v>1</v>
      </c>
      <c r="AL539" s="2065">
        <f>+'17HPM_DATA_INPUT'!R548-'XX_17CK AUDITTO INPUT'!Q539</f>
        <v>1363</v>
      </c>
      <c r="AM539" s="2065">
        <f>+'17HPM_DATA_INPUT'!S548-'XX_17CK AUDITTO INPUT'!R539</f>
        <v>361</v>
      </c>
      <c r="AN539" s="2065">
        <f>+'17HPM_DATA_INPUT'!T548-'XX_17CK AUDITTO INPUT'!S539</f>
        <v>414</v>
      </c>
      <c r="AO539" s="2065">
        <f>+'17HPM_DATA_INPUT'!U548-'XX_17CK AUDITTO INPUT'!T539</f>
        <v>1320</v>
      </c>
      <c r="AQ539" s="455" t="str">
        <f>'Departmental PL'!D555</f>
        <v>4950 BREAST CARE CTR - ONCOLOGY SRVS</v>
      </c>
    </row>
    <row r="540" spans="1:43" ht="20.25" hidden="1" customHeight="1" x14ac:dyDescent="0.25">
      <c r="A540" s="2074" t="s">
        <v>1792</v>
      </c>
      <c r="B540" s="2074" t="s">
        <v>2298</v>
      </c>
      <c r="C540" s="2075">
        <v>312</v>
      </c>
      <c r="D540" s="2075">
        <v>84</v>
      </c>
      <c r="E540" s="2075">
        <v>340</v>
      </c>
      <c r="F540" s="2075">
        <v>107</v>
      </c>
      <c r="G540" s="2075">
        <v>359051</v>
      </c>
      <c r="H540" s="2075">
        <v>108952</v>
      </c>
      <c r="I540" s="2075">
        <v>100139</v>
      </c>
      <c r="J540" s="2075">
        <v>30751</v>
      </c>
      <c r="K540" s="2075">
        <v>48610</v>
      </c>
      <c r="L540" s="2075">
        <v>13783</v>
      </c>
      <c r="M540" s="2075">
        <v>51530</v>
      </c>
      <c r="N540" s="2075">
        <v>16967</v>
      </c>
      <c r="O540" s="2075">
        <v>1313</v>
      </c>
      <c r="P540" s="2075">
        <v>9</v>
      </c>
      <c r="Q540" s="2075">
        <v>31500</v>
      </c>
      <c r="R540" s="2075">
        <v>3593</v>
      </c>
      <c r="S540" s="2075">
        <v>18716</v>
      </c>
      <c r="T540" s="2075">
        <v>13366</v>
      </c>
      <c r="U540" s="2061" t="str">
        <f t="shared" si="8"/>
        <v>1821 INPATIENT DIALYSIS</v>
      </c>
      <c r="W540" s="455" t="b">
        <f>+'17HPM_DATA_INPUT'!C549='XX_17CK AUDITTO INPUT'!U540</f>
        <v>1</v>
      </c>
      <c r="X540" s="2065">
        <f>+'17HPM_DATA_INPUT'!D549-'XX_17CK AUDITTO INPUT'!C540</f>
        <v>273</v>
      </c>
      <c r="Y540" s="2065">
        <f>+'17HPM_DATA_INPUT'!E549-'XX_17CK AUDITTO INPUT'!D540</f>
        <v>337</v>
      </c>
      <c r="Z540" s="2065">
        <f>+'17HPM_DATA_INPUT'!F549-'XX_17CK AUDITTO INPUT'!E540</f>
        <v>309</v>
      </c>
      <c r="AA540" s="2065">
        <f>+'17HPM_DATA_INPUT'!G549-'XX_17CK AUDITTO INPUT'!F540</f>
        <v>385</v>
      </c>
      <c r="AB540" s="2065">
        <f>+'17HPM_DATA_INPUT'!H549-'XX_17CK AUDITTO INPUT'!G540</f>
        <v>343779</v>
      </c>
      <c r="AC540" s="2065">
        <f>+'17HPM_DATA_INPUT'!I549-'XX_17CK AUDITTO INPUT'!H540</f>
        <v>403865</v>
      </c>
      <c r="AD540" s="2065">
        <f>+'17HPM_DATA_INPUT'!J549-'XX_17CK AUDITTO INPUT'!I540</f>
        <v>79002</v>
      </c>
      <c r="AE540" s="2065">
        <f>+'17HPM_DATA_INPUT'!K549-'XX_17CK AUDITTO INPUT'!J540</f>
        <v>102748</v>
      </c>
      <c r="AF540" s="2065">
        <f>+'17HPM_DATA_INPUT'!L549-'XX_17CK AUDITTO INPUT'!K540</f>
        <v>43846</v>
      </c>
      <c r="AG540" s="2065">
        <f>+'17HPM_DATA_INPUT'!M549-'XX_17CK AUDITTO INPUT'!L540</f>
        <v>48557</v>
      </c>
      <c r="AH540" s="2065">
        <f>+'17HPM_DATA_INPUT'!N549-'XX_17CK AUDITTO INPUT'!M540</f>
        <v>35155</v>
      </c>
      <c r="AI540" s="2065">
        <f>+'17HPM_DATA_INPUT'!O549-'XX_17CK AUDITTO INPUT'!N540</f>
        <v>54192</v>
      </c>
      <c r="AJ540" s="2065">
        <f>+'17HPM_DATA_INPUT'!P549-'XX_17CK AUDITTO INPUT'!O540</f>
        <v>1109</v>
      </c>
      <c r="AK540" s="2065">
        <f>+'17HPM_DATA_INPUT'!Q549-'XX_17CK AUDITTO INPUT'!P540</f>
        <v>30</v>
      </c>
      <c r="AL540" s="2065">
        <f>+'17HPM_DATA_INPUT'!R549-'XX_17CK AUDITTO INPUT'!Q540</f>
        <v>25662</v>
      </c>
      <c r="AM540" s="2065">
        <f>+'17HPM_DATA_INPUT'!S549-'XX_17CK AUDITTO INPUT'!R540</f>
        <v>12657</v>
      </c>
      <c r="AN540" s="2065">
        <f>+'17HPM_DATA_INPUT'!T549-'XX_17CK AUDITTO INPUT'!S540</f>
        <v>8385</v>
      </c>
      <c r="AO540" s="2065">
        <f>+'17HPM_DATA_INPUT'!U549-'XX_17CK AUDITTO INPUT'!T540</f>
        <v>41505</v>
      </c>
      <c r="AQ540" s="455" t="str">
        <f>'Departmental PL'!D556</f>
        <v>4960 SMH MED ONC at PLUTA</v>
      </c>
    </row>
    <row r="541" spans="1:43" ht="20.25" hidden="1" customHeight="1" x14ac:dyDescent="0.25">
      <c r="A541" s="2067" t="s">
        <v>1653</v>
      </c>
      <c r="B541" s="2058" t="s">
        <v>2536</v>
      </c>
      <c r="C541" s="2060">
        <v>0</v>
      </c>
      <c r="D541" s="2060">
        <v>259</v>
      </c>
      <c r="E541" s="2060">
        <v>0</v>
      </c>
      <c r="F541" s="2060">
        <v>321</v>
      </c>
      <c r="G541" s="2060">
        <v>0</v>
      </c>
      <c r="H541" s="2060">
        <v>322310</v>
      </c>
      <c r="I541" s="2060">
        <v>0</v>
      </c>
      <c r="J541" s="2060">
        <v>89120</v>
      </c>
      <c r="K541" s="2060">
        <v>0</v>
      </c>
      <c r="L541" s="2060">
        <v>55060</v>
      </c>
      <c r="M541" s="2060">
        <v>0</v>
      </c>
      <c r="N541" s="2060">
        <v>34060</v>
      </c>
      <c r="O541" s="2060">
        <v>0</v>
      </c>
      <c r="P541" s="2060">
        <v>3239</v>
      </c>
      <c r="Q541" s="2060">
        <v>0</v>
      </c>
      <c r="R541" s="2060">
        <v>49135</v>
      </c>
      <c r="S541" s="2060">
        <v>0</v>
      </c>
      <c r="T541" s="2060">
        <v>-18314</v>
      </c>
      <c r="U541" s="2061" t="str">
        <f t="shared" si="8"/>
        <v>4520 SMH DIALYSIS</v>
      </c>
      <c r="W541" s="455" t="b">
        <f>+'17HPM_DATA_INPUT'!C550='XX_17CK AUDITTO INPUT'!U541</f>
        <v>1</v>
      </c>
      <c r="X541" s="2065">
        <f>+'17HPM_DATA_INPUT'!D550-'XX_17CK AUDITTO INPUT'!C541</f>
        <v>0</v>
      </c>
      <c r="Y541" s="2065">
        <f>+'17HPM_DATA_INPUT'!E550-'XX_17CK AUDITTO INPUT'!D541</f>
        <v>0</v>
      </c>
      <c r="Z541" s="2065">
        <f>+'17HPM_DATA_INPUT'!F550-'XX_17CK AUDITTO INPUT'!E541</f>
        <v>0</v>
      </c>
      <c r="AA541" s="2065">
        <f>+'17HPM_DATA_INPUT'!G550-'XX_17CK AUDITTO INPUT'!F541</f>
        <v>0</v>
      </c>
      <c r="AB541" s="2065">
        <f>+'17HPM_DATA_INPUT'!H550-'XX_17CK AUDITTO INPUT'!G541</f>
        <v>0</v>
      </c>
      <c r="AC541" s="2065">
        <f>+'17HPM_DATA_INPUT'!I550-'XX_17CK AUDITTO INPUT'!H541</f>
        <v>0</v>
      </c>
      <c r="AD541" s="2065">
        <f>+'17HPM_DATA_INPUT'!J550-'XX_17CK AUDITTO INPUT'!I541</f>
        <v>0</v>
      </c>
      <c r="AE541" s="2065">
        <f>+'17HPM_DATA_INPUT'!K550-'XX_17CK AUDITTO INPUT'!J541</f>
        <v>0</v>
      </c>
      <c r="AF541" s="2065">
        <f>+'17HPM_DATA_INPUT'!L550-'XX_17CK AUDITTO INPUT'!K541</f>
        <v>0</v>
      </c>
      <c r="AG541" s="2065">
        <f>+'17HPM_DATA_INPUT'!M550-'XX_17CK AUDITTO INPUT'!L541</f>
        <v>0</v>
      </c>
      <c r="AH541" s="2065">
        <f>+'17HPM_DATA_INPUT'!N550-'XX_17CK AUDITTO INPUT'!M541</f>
        <v>0</v>
      </c>
      <c r="AI541" s="2065">
        <f>+'17HPM_DATA_INPUT'!O550-'XX_17CK AUDITTO INPUT'!N541</f>
        <v>0</v>
      </c>
      <c r="AJ541" s="2065">
        <f>+'17HPM_DATA_INPUT'!P550-'XX_17CK AUDITTO INPUT'!O541</f>
        <v>0</v>
      </c>
      <c r="AK541" s="2065">
        <f>+'17HPM_DATA_INPUT'!Q550-'XX_17CK AUDITTO INPUT'!P541</f>
        <v>0</v>
      </c>
      <c r="AL541" s="2065">
        <f>+'17HPM_DATA_INPUT'!R550-'XX_17CK AUDITTO INPUT'!Q541</f>
        <v>0</v>
      </c>
      <c r="AM541" s="2065">
        <f>+'17HPM_DATA_INPUT'!S550-'XX_17CK AUDITTO INPUT'!R541</f>
        <v>0</v>
      </c>
      <c r="AN541" s="2065">
        <f>+'17HPM_DATA_INPUT'!T550-'XX_17CK AUDITTO INPUT'!S541</f>
        <v>0</v>
      </c>
      <c r="AO541" s="2065">
        <f>+'17HPM_DATA_INPUT'!U550-'XX_17CK AUDITTO INPUT'!T541</f>
        <v>0</v>
      </c>
      <c r="AQ541" s="455" t="str">
        <f>'Departmental PL'!D557</f>
        <v>4970 SMH RAD ONC at PLUTA</v>
      </c>
    </row>
    <row r="542" spans="1:43" ht="20.25" hidden="1" customHeight="1" x14ac:dyDescent="0.25">
      <c r="A542" s="2033" t="s">
        <v>1654</v>
      </c>
      <c r="B542" s="2076" t="s">
        <v>2308</v>
      </c>
      <c r="C542" s="2077">
        <v>312</v>
      </c>
      <c r="D542" s="2077">
        <v>339</v>
      </c>
      <c r="E542" s="2077">
        <v>340</v>
      </c>
      <c r="F542" s="2077">
        <v>428</v>
      </c>
      <c r="G542" s="2077">
        <v>359051</v>
      </c>
      <c r="H542" s="2077">
        <v>431262</v>
      </c>
      <c r="I542" s="2077">
        <v>100139</v>
      </c>
      <c r="J542" s="2077">
        <v>119870</v>
      </c>
      <c r="K542" s="2077">
        <v>48610</v>
      </c>
      <c r="L542" s="2077">
        <v>68843</v>
      </c>
      <c r="M542" s="2077">
        <v>51530</v>
      </c>
      <c r="N542" s="2077">
        <v>51027</v>
      </c>
      <c r="O542" s="2077">
        <v>1313</v>
      </c>
      <c r="P542" s="2077">
        <v>3247</v>
      </c>
      <c r="Q542" s="2077">
        <v>31500</v>
      </c>
      <c r="R542" s="2077">
        <v>52728</v>
      </c>
      <c r="S542" s="2077">
        <v>18716</v>
      </c>
      <c r="T542" s="2077">
        <v>-4948</v>
      </c>
      <c r="U542" s="2061" t="str">
        <f t="shared" si="8"/>
        <v>Total OBS</v>
      </c>
      <c r="W542" s="455" t="b">
        <f>+'17HPM_DATA_INPUT'!C551='XX_17CK AUDITTO INPUT'!U542</f>
        <v>1</v>
      </c>
      <c r="X542" s="2065">
        <f>+'17HPM_DATA_INPUT'!D551-'XX_17CK AUDITTO INPUT'!C542</f>
        <v>273</v>
      </c>
      <c r="Y542" s="2065">
        <f>+'17HPM_DATA_INPUT'!E551-'XX_17CK AUDITTO INPUT'!D542</f>
        <v>337</v>
      </c>
      <c r="Z542" s="2065">
        <f>+'17HPM_DATA_INPUT'!F551-'XX_17CK AUDITTO INPUT'!E542</f>
        <v>309</v>
      </c>
      <c r="AA542" s="2065">
        <f>+'17HPM_DATA_INPUT'!G551-'XX_17CK AUDITTO INPUT'!F542</f>
        <v>385</v>
      </c>
      <c r="AB542" s="2065">
        <f>+'17HPM_DATA_INPUT'!H551-'XX_17CK AUDITTO INPUT'!G542</f>
        <v>343779</v>
      </c>
      <c r="AC542" s="2065">
        <f>+'17HPM_DATA_INPUT'!I551-'XX_17CK AUDITTO INPUT'!H542</f>
        <v>403865</v>
      </c>
      <c r="AD542" s="2065">
        <f>+'17HPM_DATA_INPUT'!J551-'XX_17CK AUDITTO INPUT'!I542</f>
        <v>79002</v>
      </c>
      <c r="AE542" s="2065">
        <f>+'17HPM_DATA_INPUT'!K551-'XX_17CK AUDITTO INPUT'!J542</f>
        <v>102749</v>
      </c>
      <c r="AF542" s="2065">
        <f>+'17HPM_DATA_INPUT'!L551-'XX_17CK AUDITTO INPUT'!K542</f>
        <v>43846</v>
      </c>
      <c r="AG542" s="2065">
        <f>+'17HPM_DATA_INPUT'!M551-'XX_17CK AUDITTO INPUT'!L542</f>
        <v>48557</v>
      </c>
      <c r="AH542" s="2065">
        <f>+'17HPM_DATA_INPUT'!N551-'XX_17CK AUDITTO INPUT'!M542</f>
        <v>35155</v>
      </c>
      <c r="AI542" s="2065">
        <f>+'17HPM_DATA_INPUT'!O551-'XX_17CK AUDITTO INPUT'!N542</f>
        <v>54192</v>
      </c>
      <c r="AJ542" s="2065">
        <f>+'17HPM_DATA_INPUT'!P551-'XX_17CK AUDITTO INPUT'!O542</f>
        <v>1109</v>
      </c>
      <c r="AK542" s="2065">
        <f>+'17HPM_DATA_INPUT'!Q551-'XX_17CK AUDITTO INPUT'!P542</f>
        <v>30</v>
      </c>
      <c r="AL542" s="2065">
        <f>+'17HPM_DATA_INPUT'!R551-'XX_17CK AUDITTO INPUT'!Q542</f>
        <v>25662</v>
      </c>
      <c r="AM542" s="2065">
        <f>+'17HPM_DATA_INPUT'!S551-'XX_17CK AUDITTO INPUT'!R542</f>
        <v>12657</v>
      </c>
      <c r="AN542" s="2065">
        <f>+'17HPM_DATA_INPUT'!T551-'XX_17CK AUDITTO INPUT'!S542</f>
        <v>8385</v>
      </c>
      <c r="AO542" s="2065">
        <f>+'17HPM_DATA_INPUT'!U551-'XX_17CK AUDITTO INPUT'!T542</f>
        <v>41505</v>
      </c>
      <c r="AQ542" s="455" t="str">
        <f>'Departmental PL'!D558</f>
        <v>4990 NATL MARROW PROGRAM</v>
      </c>
    </row>
    <row r="543" spans="1:43" ht="20.25" hidden="1" customHeight="1" x14ac:dyDescent="0.25">
      <c r="A543" s="2095"/>
      <c r="B543" s="2095" t="s">
        <v>2537</v>
      </c>
      <c r="C543" s="2095">
        <v>359</v>
      </c>
      <c r="D543" s="2091">
        <v>394</v>
      </c>
      <c r="E543" s="2092">
        <v>390</v>
      </c>
      <c r="F543" s="2092">
        <v>480</v>
      </c>
      <c r="G543" s="2092">
        <v>411501</v>
      </c>
      <c r="H543" s="2092">
        <v>483106</v>
      </c>
      <c r="I543" s="2092">
        <v>111998</v>
      </c>
      <c r="J543" s="2092">
        <v>134729</v>
      </c>
      <c r="K543" s="2092">
        <v>55711</v>
      </c>
      <c r="L543" s="2092">
        <v>77435</v>
      </c>
      <c r="M543" s="2092">
        <v>56288</v>
      </c>
      <c r="N543" s="2092">
        <v>57294</v>
      </c>
      <c r="O543" s="2092">
        <v>1505</v>
      </c>
      <c r="P543" s="2092">
        <v>3708</v>
      </c>
      <c r="Q543" s="2092">
        <v>36102</v>
      </c>
      <c r="R543" s="2092">
        <v>59917</v>
      </c>
      <c r="S543" s="2092">
        <v>18681</v>
      </c>
      <c r="T543" s="2092">
        <v>-6331</v>
      </c>
      <c r="U543" s="2061" t="str">
        <f t="shared" si="8"/>
        <v>Total 020 Dialysis</v>
      </c>
      <c r="W543" s="455" t="b">
        <f>+'17HPM_DATA_INPUT'!C552='XX_17CK AUDITTO INPUT'!U543</f>
        <v>1</v>
      </c>
      <c r="X543" s="2065">
        <f>+'17HPM_DATA_INPUT'!D552-'XX_17CK AUDITTO INPUT'!C543</f>
        <v>340</v>
      </c>
      <c r="Y543" s="2065">
        <f>+'17HPM_DATA_INPUT'!E552-'XX_17CK AUDITTO INPUT'!D543</f>
        <v>377</v>
      </c>
      <c r="Z543" s="2065">
        <f>+'17HPM_DATA_INPUT'!F552-'XX_17CK AUDITTO INPUT'!E543</f>
        <v>378</v>
      </c>
      <c r="AA543" s="2065">
        <f>+'17HPM_DATA_INPUT'!G552-'XX_17CK AUDITTO INPUT'!F543</f>
        <v>425</v>
      </c>
      <c r="AB543" s="2065">
        <f>+'17HPM_DATA_INPUT'!H552-'XX_17CK AUDITTO INPUT'!G543</f>
        <v>419900</v>
      </c>
      <c r="AC543" s="2065">
        <f>+'17HPM_DATA_INPUT'!I552-'XX_17CK AUDITTO INPUT'!H543</f>
        <v>445825</v>
      </c>
      <c r="AD543" s="2065">
        <f>+'17HPM_DATA_INPUT'!J552-'XX_17CK AUDITTO INPUT'!I543</f>
        <v>96252</v>
      </c>
      <c r="AE543" s="2065">
        <f>+'17HPM_DATA_INPUT'!K552-'XX_17CK AUDITTO INPUT'!J543</f>
        <v>110490</v>
      </c>
      <c r="AF543" s="2065">
        <f>+'17HPM_DATA_INPUT'!L552-'XX_17CK AUDITTO INPUT'!K543</f>
        <v>53579</v>
      </c>
      <c r="AG543" s="2065">
        <f>+'17HPM_DATA_INPUT'!M552-'XX_17CK AUDITTO INPUT'!L543</f>
        <v>53601</v>
      </c>
      <c r="AH543" s="2065">
        <f>+'17HPM_DATA_INPUT'!N552-'XX_17CK AUDITTO INPUT'!M543</f>
        <v>42671</v>
      </c>
      <c r="AI543" s="2065">
        <f>+'17HPM_DATA_INPUT'!O552-'XX_17CK AUDITTO INPUT'!N543</f>
        <v>56889</v>
      </c>
      <c r="AJ543" s="2065">
        <f>+'17HPM_DATA_INPUT'!P552-'XX_17CK AUDITTO INPUT'!O543</f>
        <v>1358</v>
      </c>
      <c r="AK543" s="2065">
        <f>+'17HPM_DATA_INPUT'!Q552-'XX_17CK AUDITTO INPUT'!P543</f>
        <v>34</v>
      </c>
      <c r="AL543" s="2065">
        <f>+'17HPM_DATA_INPUT'!R552-'XX_17CK AUDITTO INPUT'!Q543</f>
        <v>31468</v>
      </c>
      <c r="AM543" s="2065">
        <f>+'17HPM_DATA_INPUT'!S552-'XX_17CK AUDITTO INPUT'!R543</f>
        <v>13972</v>
      </c>
      <c r="AN543" s="2065">
        <f>+'17HPM_DATA_INPUT'!T552-'XX_17CK AUDITTO INPUT'!S543</f>
        <v>9845</v>
      </c>
      <c r="AO543" s="2065">
        <f>+'17HPM_DATA_INPUT'!U552-'XX_17CK AUDITTO INPUT'!T543</f>
        <v>42883</v>
      </c>
      <c r="AQ543" s="455" t="str">
        <f>'Departmental PL'!D559</f>
        <v>Total OBS</v>
      </c>
    </row>
    <row r="544" spans="1:43" ht="20.25" hidden="1" customHeight="1" x14ac:dyDescent="0.25">
      <c r="A544" s="2081"/>
      <c r="B544" s="2082" t="s">
        <v>2538</v>
      </c>
      <c r="C544" s="2083" t="s">
        <v>436</v>
      </c>
      <c r="D544" s="2083" t="s">
        <v>436</v>
      </c>
      <c r="E544" s="2083" t="s">
        <v>436</v>
      </c>
      <c r="F544" s="2083" t="s">
        <v>436</v>
      </c>
      <c r="G544" s="2083" t="s">
        <v>436</v>
      </c>
      <c r="H544" s="2083" t="s">
        <v>436</v>
      </c>
      <c r="I544" s="2083" t="s">
        <v>436</v>
      </c>
      <c r="J544" s="2083" t="s">
        <v>436</v>
      </c>
      <c r="K544" s="2083" t="s">
        <v>436</v>
      </c>
      <c r="L544" s="2083" t="s">
        <v>436</v>
      </c>
      <c r="M544" s="2083" t="s">
        <v>436</v>
      </c>
      <c r="N544" s="2083" t="s">
        <v>436</v>
      </c>
      <c r="O544" s="2083" t="s">
        <v>436</v>
      </c>
      <c r="P544" s="2083" t="s">
        <v>436</v>
      </c>
      <c r="Q544" s="2083" t="s">
        <v>436</v>
      </c>
      <c r="R544" s="2083" t="s">
        <v>436</v>
      </c>
      <c r="S544" s="2083" t="s">
        <v>436</v>
      </c>
      <c r="T544" s="2083" t="s">
        <v>436</v>
      </c>
      <c r="U544" s="2061" t="str">
        <f t="shared" si="8"/>
        <v>021 Occ Med</v>
      </c>
      <c r="W544" s="455" t="b">
        <f>+'17HPM_DATA_INPUT'!C553='XX_17CK AUDITTO INPUT'!U544</f>
        <v>1</v>
      </c>
      <c r="X544" s="2065" t="e">
        <f>+'17HPM_DATA_INPUT'!D553-'XX_17CK AUDITTO INPUT'!C544</f>
        <v>#VALUE!</v>
      </c>
      <c r="Y544" s="2065" t="e">
        <f>+'17HPM_DATA_INPUT'!E553-'XX_17CK AUDITTO INPUT'!D544</f>
        <v>#VALUE!</v>
      </c>
      <c r="Z544" s="2065" t="e">
        <f>+'17HPM_DATA_INPUT'!F553-'XX_17CK AUDITTO INPUT'!E544</f>
        <v>#VALUE!</v>
      </c>
      <c r="AA544" s="2065" t="e">
        <f>+'17HPM_DATA_INPUT'!G553-'XX_17CK AUDITTO INPUT'!F544</f>
        <v>#VALUE!</v>
      </c>
      <c r="AB544" s="2065" t="e">
        <f>+'17HPM_DATA_INPUT'!H553-'XX_17CK AUDITTO INPUT'!G544</f>
        <v>#VALUE!</v>
      </c>
      <c r="AC544" s="2065" t="e">
        <f>+'17HPM_DATA_INPUT'!I553-'XX_17CK AUDITTO INPUT'!H544</f>
        <v>#VALUE!</v>
      </c>
      <c r="AD544" s="2065" t="e">
        <f>+'17HPM_DATA_INPUT'!J553-'XX_17CK AUDITTO INPUT'!I544</f>
        <v>#VALUE!</v>
      </c>
      <c r="AE544" s="2065" t="e">
        <f>+'17HPM_DATA_INPUT'!K553-'XX_17CK AUDITTO INPUT'!J544</f>
        <v>#VALUE!</v>
      </c>
      <c r="AF544" s="2065" t="e">
        <f>+'17HPM_DATA_INPUT'!L553-'XX_17CK AUDITTO INPUT'!K544</f>
        <v>#VALUE!</v>
      </c>
      <c r="AG544" s="2065" t="e">
        <f>+'17HPM_DATA_INPUT'!M553-'XX_17CK AUDITTO INPUT'!L544</f>
        <v>#VALUE!</v>
      </c>
      <c r="AH544" s="2065" t="e">
        <f>+'17HPM_DATA_INPUT'!N553-'XX_17CK AUDITTO INPUT'!M544</f>
        <v>#VALUE!</v>
      </c>
      <c r="AI544" s="2065" t="e">
        <f>+'17HPM_DATA_INPUT'!O553-'XX_17CK AUDITTO INPUT'!N544</f>
        <v>#VALUE!</v>
      </c>
      <c r="AJ544" s="2065" t="e">
        <f>+'17HPM_DATA_INPUT'!P553-'XX_17CK AUDITTO INPUT'!O544</f>
        <v>#VALUE!</v>
      </c>
      <c r="AK544" s="2065" t="e">
        <f>+'17HPM_DATA_INPUT'!Q553-'XX_17CK AUDITTO INPUT'!P544</f>
        <v>#VALUE!</v>
      </c>
      <c r="AL544" s="2065" t="e">
        <f>+'17HPM_DATA_INPUT'!R553-'XX_17CK AUDITTO INPUT'!Q544</f>
        <v>#VALUE!</v>
      </c>
      <c r="AM544" s="2065" t="e">
        <f>+'17HPM_DATA_INPUT'!S553-'XX_17CK AUDITTO INPUT'!R544</f>
        <v>#VALUE!</v>
      </c>
      <c r="AN544" s="2065" t="e">
        <f>+'17HPM_DATA_INPUT'!T553-'XX_17CK AUDITTO INPUT'!S544</f>
        <v>#VALUE!</v>
      </c>
      <c r="AO544" s="2065" t="e">
        <f>+'17HPM_DATA_INPUT'!U553-'XX_17CK AUDITTO INPUT'!T544</f>
        <v>#VALUE!</v>
      </c>
      <c r="AQ544" s="455" t="str">
        <f>'Departmental PL'!D560</f>
        <v>4900 RADIATION ONCOLOGY</v>
      </c>
    </row>
    <row r="545" spans="1:43" ht="20.25" hidden="1" customHeight="1" x14ac:dyDescent="0.25">
      <c r="A545" s="2067" t="s">
        <v>1655</v>
      </c>
      <c r="B545" s="2058" t="s">
        <v>2539</v>
      </c>
      <c r="C545" s="2060">
        <v>2668</v>
      </c>
      <c r="D545" s="2060">
        <v>2687</v>
      </c>
      <c r="E545" s="2060">
        <v>2997</v>
      </c>
      <c r="F545" s="2060">
        <v>2946</v>
      </c>
      <c r="G545" s="2060">
        <v>190807</v>
      </c>
      <c r="H545" s="2060">
        <v>186900</v>
      </c>
      <c r="I545" s="2060">
        <v>130141</v>
      </c>
      <c r="J545" s="2060">
        <v>130337</v>
      </c>
      <c r="K545" s="2060">
        <v>303300</v>
      </c>
      <c r="L545" s="2060">
        <v>343213</v>
      </c>
      <c r="M545" s="2060">
        <v>-173159</v>
      </c>
      <c r="N545" s="2060">
        <v>-212876</v>
      </c>
      <c r="O545" s="2060">
        <v>101</v>
      </c>
      <c r="P545" s="2060">
        <v>117</v>
      </c>
      <c r="Q545" s="2060">
        <v>76361</v>
      </c>
      <c r="R545" s="2060">
        <v>72045</v>
      </c>
      <c r="S545" s="2060">
        <v>-249620</v>
      </c>
      <c r="T545" s="2060">
        <v>-285039</v>
      </c>
      <c r="U545" s="2061" t="str">
        <f t="shared" si="8"/>
        <v>6410 OPD-OCC MED</v>
      </c>
      <c r="W545" s="455" t="b">
        <f>+'17HPM_DATA_INPUT'!C554='XX_17CK AUDITTO INPUT'!U545</f>
        <v>1</v>
      </c>
      <c r="X545" s="2065">
        <f>+'17HPM_DATA_INPUT'!D554-'XX_17CK AUDITTO INPUT'!C545</f>
        <v>2852</v>
      </c>
      <c r="Y545" s="2065">
        <f>+'17HPM_DATA_INPUT'!E554-'XX_17CK AUDITTO INPUT'!D545</f>
        <v>2647</v>
      </c>
      <c r="Z545" s="2065">
        <f>+'17HPM_DATA_INPUT'!F554-'XX_17CK AUDITTO INPUT'!E545</f>
        <v>3257</v>
      </c>
      <c r="AA545" s="2065">
        <f>+'17HPM_DATA_INPUT'!G554-'XX_17CK AUDITTO INPUT'!F545</f>
        <v>2993</v>
      </c>
      <c r="AB545" s="2065">
        <f>+'17HPM_DATA_INPUT'!H554-'XX_17CK AUDITTO INPUT'!G545</f>
        <v>206075</v>
      </c>
      <c r="AC545" s="2065">
        <f>+'17HPM_DATA_INPUT'!I554-'XX_17CK AUDITTO INPUT'!H545</f>
        <v>193302</v>
      </c>
      <c r="AD545" s="2065">
        <f>+'17HPM_DATA_INPUT'!J554-'XX_17CK AUDITTO INPUT'!I545</f>
        <v>141979</v>
      </c>
      <c r="AE545" s="2065">
        <f>+'17HPM_DATA_INPUT'!K554-'XX_17CK AUDITTO INPUT'!J545</f>
        <v>154895</v>
      </c>
      <c r="AF545" s="2065">
        <f>+'17HPM_DATA_INPUT'!L554-'XX_17CK AUDITTO INPUT'!K545</f>
        <v>302637</v>
      </c>
      <c r="AG545" s="2065">
        <f>+'17HPM_DATA_INPUT'!M554-'XX_17CK AUDITTO INPUT'!L545</f>
        <v>353863</v>
      </c>
      <c r="AH545" s="2065">
        <f>+'17HPM_DATA_INPUT'!N554-'XX_17CK AUDITTO INPUT'!M545</f>
        <v>-160657</v>
      </c>
      <c r="AI545" s="2065">
        <f>+'17HPM_DATA_INPUT'!O554-'XX_17CK AUDITTO INPUT'!N545</f>
        <v>-198968</v>
      </c>
      <c r="AJ545" s="2065">
        <f>+'17HPM_DATA_INPUT'!P554-'XX_17CK AUDITTO INPUT'!O545</f>
        <v>105</v>
      </c>
      <c r="AK545" s="2065">
        <f>+'17HPM_DATA_INPUT'!Q554-'XX_17CK AUDITTO INPUT'!P545</f>
        <v>121</v>
      </c>
      <c r="AL545" s="2065">
        <f>+'17HPM_DATA_INPUT'!R554-'XX_17CK AUDITTO INPUT'!Q545</f>
        <v>89427</v>
      </c>
      <c r="AM545" s="2065">
        <f>+'17HPM_DATA_INPUT'!S554-'XX_17CK AUDITTO INPUT'!R545</f>
        <v>74281</v>
      </c>
      <c r="AN545" s="2065">
        <f>+'17HPM_DATA_INPUT'!T554-'XX_17CK AUDITTO INPUT'!S545</f>
        <v>-250190</v>
      </c>
      <c r="AO545" s="2065">
        <f>+'17HPM_DATA_INPUT'!U554-'XX_17CK AUDITTO INPUT'!T545</f>
        <v>-273369</v>
      </c>
      <c r="AQ545" s="455" t="str">
        <f>'Departmental PL'!D561</f>
        <v>4920 MEDICAL ONCOLOGY</v>
      </c>
    </row>
    <row r="546" spans="1:43" ht="20.25" hidden="1" customHeight="1" x14ac:dyDescent="0.25">
      <c r="A546" s="2031" t="s">
        <v>1656</v>
      </c>
      <c r="B546" s="2069" t="s">
        <v>2306</v>
      </c>
      <c r="C546" s="2070">
        <v>2668</v>
      </c>
      <c r="D546" s="2070">
        <v>2687</v>
      </c>
      <c r="E546" s="2070">
        <v>2997</v>
      </c>
      <c r="F546" s="2070">
        <v>2946</v>
      </c>
      <c r="G546" s="2070">
        <v>190807</v>
      </c>
      <c r="H546" s="2070">
        <v>186900</v>
      </c>
      <c r="I546" s="2070">
        <v>130141</v>
      </c>
      <c r="J546" s="2070">
        <v>130337</v>
      </c>
      <c r="K546" s="2070">
        <v>303300</v>
      </c>
      <c r="L546" s="2070">
        <v>343213</v>
      </c>
      <c r="M546" s="2070">
        <v>-173159</v>
      </c>
      <c r="N546" s="2070">
        <v>-212876</v>
      </c>
      <c r="O546" s="2070">
        <v>101</v>
      </c>
      <c r="P546" s="2070">
        <v>117</v>
      </c>
      <c r="Q546" s="2070">
        <v>76361</v>
      </c>
      <c r="R546" s="2070">
        <v>72045</v>
      </c>
      <c r="S546" s="2070">
        <v>-249620</v>
      </c>
      <c r="T546" s="2070">
        <v>-285039</v>
      </c>
      <c r="U546" s="2061" t="str">
        <f t="shared" si="8"/>
        <v>Total OUTPATIENT</v>
      </c>
      <c r="W546" s="455" t="b">
        <f>+'17HPM_DATA_INPUT'!C555='XX_17CK AUDITTO INPUT'!U546</f>
        <v>1</v>
      </c>
      <c r="X546" s="2065">
        <f>+'17HPM_DATA_INPUT'!D555-'XX_17CK AUDITTO INPUT'!C546</f>
        <v>2852</v>
      </c>
      <c r="Y546" s="2065">
        <f>+'17HPM_DATA_INPUT'!E555-'XX_17CK AUDITTO INPUT'!D546</f>
        <v>2647</v>
      </c>
      <c r="Z546" s="2065">
        <f>+'17HPM_DATA_INPUT'!F555-'XX_17CK AUDITTO INPUT'!E546</f>
        <v>3257</v>
      </c>
      <c r="AA546" s="2065">
        <f>+'17HPM_DATA_INPUT'!G555-'XX_17CK AUDITTO INPUT'!F546</f>
        <v>2993</v>
      </c>
      <c r="AB546" s="2065">
        <f>+'17HPM_DATA_INPUT'!H555-'XX_17CK AUDITTO INPUT'!G546</f>
        <v>206075</v>
      </c>
      <c r="AC546" s="2065">
        <f>+'17HPM_DATA_INPUT'!I555-'XX_17CK AUDITTO INPUT'!H546</f>
        <v>193302</v>
      </c>
      <c r="AD546" s="2065">
        <f>+'17HPM_DATA_INPUT'!J555-'XX_17CK AUDITTO INPUT'!I546</f>
        <v>141979</v>
      </c>
      <c r="AE546" s="2065">
        <f>+'17HPM_DATA_INPUT'!K555-'XX_17CK AUDITTO INPUT'!J546</f>
        <v>154895</v>
      </c>
      <c r="AF546" s="2065">
        <f>+'17HPM_DATA_INPUT'!L555-'XX_17CK AUDITTO INPUT'!K546</f>
        <v>302637</v>
      </c>
      <c r="AG546" s="2065">
        <f>+'17HPM_DATA_INPUT'!M555-'XX_17CK AUDITTO INPUT'!L546</f>
        <v>353863</v>
      </c>
      <c r="AH546" s="2065">
        <f>+'17HPM_DATA_INPUT'!N555-'XX_17CK AUDITTO INPUT'!M546</f>
        <v>-160657</v>
      </c>
      <c r="AI546" s="2065">
        <f>+'17HPM_DATA_INPUT'!O555-'XX_17CK AUDITTO INPUT'!N546</f>
        <v>-198968</v>
      </c>
      <c r="AJ546" s="2065">
        <f>+'17HPM_DATA_INPUT'!P555-'XX_17CK AUDITTO INPUT'!O546</f>
        <v>105</v>
      </c>
      <c r="AK546" s="2065">
        <f>+'17HPM_DATA_INPUT'!Q555-'XX_17CK AUDITTO INPUT'!P546</f>
        <v>121</v>
      </c>
      <c r="AL546" s="2065">
        <f>+'17HPM_DATA_INPUT'!R555-'XX_17CK AUDITTO INPUT'!Q546</f>
        <v>89427</v>
      </c>
      <c r="AM546" s="2065">
        <f>+'17HPM_DATA_INPUT'!S555-'XX_17CK AUDITTO INPUT'!R546</f>
        <v>74281</v>
      </c>
      <c r="AN546" s="2065">
        <f>+'17HPM_DATA_INPUT'!T555-'XX_17CK AUDITTO INPUT'!S546</f>
        <v>-250190</v>
      </c>
      <c r="AO546" s="2065">
        <f>+'17HPM_DATA_INPUT'!U555-'XX_17CK AUDITTO INPUT'!T546</f>
        <v>-273369</v>
      </c>
      <c r="AQ546" s="455" t="str">
        <f>'Departmental PL'!D562</f>
        <v>Total LAB</v>
      </c>
    </row>
    <row r="547" spans="1:43" ht="20.25" hidden="1" customHeight="1" x14ac:dyDescent="0.25">
      <c r="A547" s="2067" t="s">
        <v>1655</v>
      </c>
      <c r="B547" s="2074" t="s">
        <v>2539</v>
      </c>
      <c r="C547" s="2075"/>
      <c r="D547" s="2075"/>
      <c r="E547" s="2075"/>
      <c r="F547" s="2075"/>
      <c r="G547" s="2075"/>
      <c r="H547" s="2075"/>
      <c r="I547" s="2075"/>
      <c r="J547" s="2075"/>
      <c r="K547" s="2075"/>
      <c r="L547" s="2075"/>
      <c r="M547" s="2075"/>
      <c r="N547" s="2075"/>
      <c r="O547" s="2075"/>
      <c r="P547" s="2075"/>
      <c r="Q547" s="2075"/>
      <c r="R547" s="2075"/>
      <c r="S547" s="2075"/>
      <c r="T547" s="2075"/>
      <c r="U547" s="2061" t="str">
        <f t="shared" si="8"/>
        <v>6410 OPD-OCC MED</v>
      </c>
      <c r="W547" s="455" t="b">
        <f>+'17HPM_DATA_INPUT'!C556='XX_17CK AUDITTO INPUT'!U547</f>
        <v>1</v>
      </c>
      <c r="X547" s="2065">
        <f>+'17HPM_DATA_INPUT'!D556-'XX_17CK AUDITTO INPUT'!C547</f>
        <v>0</v>
      </c>
      <c r="Y547" s="2065">
        <f>+'17HPM_DATA_INPUT'!E556-'XX_17CK AUDITTO INPUT'!D547</f>
        <v>0</v>
      </c>
      <c r="Z547" s="2065">
        <f>+'17HPM_DATA_INPUT'!F556-'XX_17CK AUDITTO INPUT'!E547</f>
        <v>0</v>
      </c>
      <c r="AA547" s="2065">
        <f>+'17HPM_DATA_INPUT'!G556-'XX_17CK AUDITTO INPUT'!F547</f>
        <v>0</v>
      </c>
      <c r="AB547" s="2065">
        <f>+'17HPM_DATA_INPUT'!H556-'XX_17CK AUDITTO INPUT'!G547</f>
        <v>0</v>
      </c>
      <c r="AC547" s="2065">
        <f>+'17HPM_DATA_INPUT'!I556-'XX_17CK AUDITTO INPUT'!H547</f>
        <v>0</v>
      </c>
      <c r="AD547" s="2065">
        <f>+'17HPM_DATA_INPUT'!J556-'XX_17CK AUDITTO INPUT'!I547</f>
        <v>0</v>
      </c>
      <c r="AE547" s="2065">
        <f>+'17HPM_DATA_INPUT'!K556-'XX_17CK AUDITTO INPUT'!J547</f>
        <v>0</v>
      </c>
      <c r="AF547" s="2065">
        <f>+'17HPM_DATA_INPUT'!L556-'XX_17CK AUDITTO INPUT'!K547</f>
        <v>0</v>
      </c>
      <c r="AG547" s="2065">
        <f>+'17HPM_DATA_INPUT'!M556-'XX_17CK AUDITTO INPUT'!L547</f>
        <v>0</v>
      </c>
      <c r="AH547" s="2065">
        <f>+'17HPM_DATA_INPUT'!N556-'XX_17CK AUDITTO INPUT'!M547</f>
        <v>0</v>
      </c>
      <c r="AI547" s="2065">
        <f>+'17HPM_DATA_INPUT'!O556-'XX_17CK AUDITTO INPUT'!N547</f>
        <v>0</v>
      </c>
      <c r="AJ547" s="2065">
        <f>+'17HPM_DATA_INPUT'!P556-'XX_17CK AUDITTO INPUT'!O547</f>
        <v>0</v>
      </c>
      <c r="AK547" s="2065">
        <f>+'17HPM_DATA_INPUT'!Q556-'XX_17CK AUDITTO INPUT'!P547</f>
        <v>0</v>
      </c>
      <c r="AL547" s="2065">
        <f>+'17HPM_DATA_INPUT'!R556-'XX_17CK AUDITTO INPUT'!Q547</f>
        <v>0</v>
      </c>
      <c r="AM547" s="2065">
        <f>+'17HPM_DATA_INPUT'!S556-'XX_17CK AUDITTO INPUT'!R547</f>
        <v>0</v>
      </c>
      <c r="AN547" s="2065">
        <f>+'17HPM_DATA_INPUT'!T556-'XX_17CK AUDITTO INPUT'!S547</f>
        <v>0</v>
      </c>
      <c r="AO547" s="2065">
        <f>+'17HPM_DATA_INPUT'!U556-'XX_17CK AUDITTO INPUT'!T547</f>
        <v>0</v>
      </c>
      <c r="AQ547" s="455">
        <f>'Departmental PL'!D563</f>
        <v>0</v>
      </c>
    </row>
    <row r="548" spans="1:43" ht="20.25" hidden="1" customHeight="1" x14ac:dyDescent="0.25">
      <c r="A548" s="2032" t="s">
        <v>1656</v>
      </c>
      <c r="B548" s="2072" t="s">
        <v>2307</v>
      </c>
      <c r="C548" s="2073"/>
      <c r="D548" s="2073"/>
      <c r="E548" s="2073"/>
      <c r="F548" s="2073"/>
      <c r="G548" s="2073"/>
      <c r="H548" s="2073"/>
      <c r="I548" s="2073"/>
      <c r="J548" s="2073"/>
      <c r="K548" s="2073"/>
      <c r="L548" s="2073"/>
      <c r="M548" s="2073"/>
      <c r="N548" s="2073"/>
      <c r="O548" s="2073"/>
      <c r="P548" s="2073"/>
      <c r="Q548" s="2073"/>
      <c r="R548" s="2073"/>
      <c r="S548" s="2073"/>
      <c r="T548" s="2073"/>
      <c r="U548" s="2061" t="str">
        <f t="shared" si="8"/>
        <v>Total ASC</v>
      </c>
      <c r="W548" s="455" t="b">
        <f>+'17HPM_DATA_INPUT'!C557='XX_17CK AUDITTO INPUT'!U548</f>
        <v>1</v>
      </c>
      <c r="X548" s="2065">
        <f>+'17HPM_DATA_INPUT'!D557-'XX_17CK AUDITTO INPUT'!C548</f>
        <v>0</v>
      </c>
      <c r="Y548" s="2065">
        <f>+'17HPM_DATA_INPUT'!E557-'XX_17CK AUDITTO INPUT'!D548</f>
        <v>0</v>
      </c>
      <c r="Z548" s="2065">
        <f>+'17HPM_DATA_INPUT'!F557-'XX_17CK AUDITTO INPUT'!E548</f>
        <v>0</v>
      </c>
      <c r="AA548" s="2065">
        <f>+'17HPM_DATA_INPUT'!G557-'XX_17CK AUDITTO INPUT'!F548</f>
        <v>0</v>
      </c>
      <c r="AB548" s="2065">
        <f>+'17HPM_DATA_INPUT'!H557-'XX_17CK AUDITTO INPUT'!G548</f>
        <v>0</v>
      </c>
      <c r="AC548" s="2065">
        <f>+'17HPM_DATA_INPUT'!I557-'XX_17CK AUDITTO INPUT'!H548</f>
        <v>0</v>
      </c>
      <c r="AD548" s="2065">
        <f>+'17HPM_DATA_INPUT'!J557-'XX_17CK AUDITTO INPUT'!I548</f>
        <v>0</v>
      </c>
      <c r="AE548" s="2065">
        <f>+'17HPM_DATA_INPUT'!K557-'XX_17CK AUDITTO INPUT'!J548</f>
        <v>0</v>
      </c>
      <c r="AF548" s="2065">
        <f>+'17HPM_DATA_INPUT'!L557-'XX_17CK AUDITTO INPUT'!K548</f>
        <v>0</v>
      </c>
      <c r="AG548" s="2065">
        <f>+'17HPM_DATA_INPUT'!M557-'XX_17CK AUDITTO INPUT'!L548</f>
        <v>0</v>
      </c>
      <c r="AH548" s="2065">
        <f>+'17HPM_DATA_INPUT'!N557-'XX_17CK AUDITTO INPUT'!M548</f>
        <v>0</v>
      </c>
      <c r="AI548" s="2065">
        <f>+'17HPM_DATA_INPUT'!O557-'XX_17CK AUDITTO INPUT'!N548</f>
        <v>0</v>
      </c>
      <c r="AJ548" s="2065">
        <f>+'17HPM_DATA_INPUT'!P557-'XX_17CK AUDITTO INPUT'!O548</f>
        <v>0</v>
      </c>
      <c r="AK548" s="2065">
        <f>+'17HPM_DATA_INPUT'!Q557-'XX_17CK AUDITTO INPUT'!P548</f>
        <v>0</v>
      </c>
      <c r="AL548" s="2065">
        <f>+'17HPM_DATA_INPUT'!R557-'XX_17CK AUDITTO INPUT'!Q548</f>
        <v>0</v>
      </c>
      <c r="AM548" s="2065">
        <f>+'17HPM_DATA_INPUT'!S557-'XX_17CK AUDITTO INPUT'!R548</f>
        <v>0</v>
      </c>
      <c r="AN548" s="2065">
        <f>+'17HPM_DATA_INPUT'!T557-'XX_17CK AUDITTO INPUT'!S548</f>
        <v>0</v>
      </c>
      <c r="AO548" s="2065">
        <f>+'17HPM_DATA_INPUT'!U557-'XX_17CK AUDITTO INPUT'!T548</f>
        <v>0</v>
      </c>
      <c r="AQ548" s="455" t="str">
        <f>'Departmental PL'!D564</f>
        <v xml:space="preserve">TOTAL 011 Cancer Center </v>
      </c>
    </row>
    <row r="549" spans="1:43" ht="20.25" hidden="1" customHeight="1" x14ac:dyDescent="0.25">
      <c r="A549" s="2095"/>
      <c r="B549" s="2095" t="s">
        <v>2540</v>
      </c>
      <c r="C549" s="2095">
        <v>2668</v>
      </c>
      <c r="D549" s="2091">
        <v>2687</v>
      </c>
      <c r="E549" s="2092">
        <v>2997</v>
      </c>
      <c r="F549" s="2092">
        <v>2946</v>
      </c>
      <c r="G549" s="2092">
        <v>190807</v>
      </c>
      <c r="H549" s="2092">
        <v>186900</v>
      </c>
      <c r="I549" s="2092">
        <v>130141</v>
      </c>
      <c r="J549" s="2092">
        <v>130337</v>
      </c>
      <c r="K549" s="2092">
        <v>303300</v>
      </c>
      <c r="L549" s="2092">
        <v>343213</v>
      </c>
      <c r="M549" s="2092">
        <v>-173159</v>
      </c>
      <c r="N549" s="2092">
        <v>-212876</v>
      </c>
      <c r="O549" s="2092">
        <v>101</v>
      </c>
      <c r="P549" s="2092">
        <v>117</v>
      </c>
      <c r="Q549" s="2092">
        <v>76361</v>
      </c>
      <c r="R549" s="2092">
        <v>72045</v>
      </c>
      <c r="S549" s="2092">
        <v>-249620</v>
      </c>
      <c r="T549" s="2092">
        <v>-285039</v>
      </c>
      <c r="U549" s="2061" t="str">
        <f t="shared" si="8"/>
        <v>Total 021 Occ Med</v>
      </c>
      <c r="W549" s="455" t="b">
        <f>+'17HPM_DATA_INPUT'!C558='XX_17CK AUDITTO INPUT'!U549</f>
        <v>1</v>
      </c>
      <c r="X549" s="2065">
        <f>+'17HPM_DATA_INPUT'!D558-'XX_17CK AUDITTO INPUT'!C549</f>
        <v>2852</v>
      </c>
      <c r="Y549" s="2065">
        <f>+'17HPM_DATA_INPUT'!E558-'XX_17CK AUDITTO INPUT'!D549</f>
        <v>2647</v>
      </c>
      <c r="Z549" s="2065">
        <f>+'17HPM_DATA_INPUT'!F558-'XX_17CK AUDITTO INPUT'!E549</f>
        <v>3257</v>
      </c>
      <c r="AA549" s="2065">
        <f>+'17HPM_DATA_INPUT'!G558-'XX_17CK AUDITTO INPUT'!F549</f>
        <v>2993</v>
      </c>
      <c r="AB549" s="2065">
        <f>+'17HPM_DATA_INPUT'!H558-'XX_17CK AUDITTO INPUT'!G549</f>
        <v>206075</v>
      </c>
      <c r="AC549" s="2065">
        <f>+'17HPM_DATA_INPUT'!I558-'XX_17CK AUDITTO INPUT'!H549</f>
        <v>193302</v>
      </c>
      <c r="AD549" s="2065">
        <f>+'17HPM_DATA_INPUT'!J558-'XX_17CK AUDITTO INPUT'!I549</f>
        <v>141979</v>
      </c>
      <c r="AE549" s="2065">
        <f>+'17HPM_DATA_INPUT'!K558-'XX_17CK AUDITTO INPUT'!J549</f>
        <v>154895</v>
      </c>
      <c r="AF549" s="2065">
        <f>+'17HPM_DATA_INPUT'!L558-'XX_17CK AUDITTO INPUT'!K549</f>
        <v>302637</v>
      </c>
      <c r="AG549" s="2065">
        <f>+'17HPM_DATA_INPUT'!M558-'XX_17CK AUDITTO INPUT'!L549</f>
        <v>353863</v>
      </c>
      <c r="AH549" s="2065">
        <f>+'17HPM_DATA_INPUT'!N558-'XX_17CK AUDITTO INPUT'!M549</f>
        <v>-160657</v>
      </c>
      <c r="AI549" s="2065">
        <f>+'17HPM_DATA_INPUT'!O558-'XX_17CK AUDITTO INPUT'!N549</f>
        <v>-198968</v>
      </c>
      <c r="AJ549" s="2065">
        <f>+'17HPM_DATA_INPUT'!P558-'XX_17CK AUDITTO INPUT'!O549</f>
        <v>105</v>
      </c>
      <c r="AK549" s="2065">
        <f>+'17HPM_DATA_INPUT'!Q558-'XX_17CK AUDITTO INPUT'!P549</f>
        <v>121</v>
      </c>
      <c r="AL549" s="2065">
        <f>+'17HPM_DATA_INPUT'!R558-'XX_17CK AUDITTO INPUT'!Q549</f>
        <v>89427</v>
      </c>
      <c r="AM549" s="2065">
        <f>+'17HPM_DATA_INPUT'!S558-'XX_17CK AUDITTO INPUT'!R549</f>
        <v>74281</v>
      </c>
      <c r="AN549" s="2065">
        <f>+'17HPM_DATA_INPUT'!T558-'XX_17CK AUDITTO INPUT'!S549</f>
        <v>-250190</v>
      </c>
      <c r="AO549" s="2065">
        <f>+'17HPM_DATA_INPUT'!U558-'XX_17CK AUDITTO INPUT'!T549</f>
        <v>-273369</v>
      </c>
      <c r="AQ549" s="455" t="str">
        <f>'Departmental PL'!D565</f>
        <v>*2950 MED ONC MYERS CANCER CENTER</v>
      </c>
    </row>
    <row r="550" spans="1:43" ht="20.25" hidden="1" customHeight="1" x14ac:dyDescent="0.25">
      <c r="A550" s="2067" t="s">
        <v>1657</v>
      </c>
      <c r="B550" s="2058" t="s">
        <v>2541</v>
      </c>
      <c r="C550" s="2060">
        <v>9348</v>
      </c>
      <c r="D550" s="2060">
        <v>9711</v>
      </c>
      <c r="E550" s="2060">
        <v>26006</v>
      </c>
      <c r="F550" s="2060">
        <v>24835</v>
      </c>
      <c r="G550" s="2060">
        <v>9271899</v>
      </c>
      <c r="H550" s="2060">
        <v>8811851</v>
      </c>
      <c r="I550" s="2060">
        <v>3910779</v>
      </c>
      <c r="J550" s="2060">
        <v>3745798</v>
      </c>
      <c r="K550" s="2060">
        <v>2706537</v>
      </c>
      <c r="L550" s="2060">
        <v>2455383</v>
      </c>
      <c r="M550" s="2060">
        <v>1204243</v>
      </c>
      <c r="N550" s="2060">
        <v>1290414</v>
      </c>
      <c r="O550" s="2060">
        <v>437831</v>
      </c>
      <c r="P550" s="2060">
        <v>407983</v>
      </c>
      <c r="Q550" s="2060">
        <v>1005950</v>
      </c>
      <c r="R550" s="2060">
        <v>835740</v>
      </c>
      <c r="S550" s="2060">
        <v>-239538</v>
      </c>
      <c r="T550" s="2060">
        <v>46691</v>
      </c>
      <c r="U550" s="2061" t="str">
        <f t="shared" si="8"/>
        <v>6420 OPD-EYE</v>
      </c>
      <c r="W550" s="455" t="b">
        <f>+'17HPM_DATA_INPUT'!C559='XX_17CK AUDITTO INPUT'!U550</f>
        <v>1</v>
      </c>
      <c r="X550" s="2065">
        <f>+'17HPM_DATA_INPUT'!D559-'XX_17CK AUDITTO INPUT'!C550</f>
        <v>10298</v>
      </c>
      <c r="Y550" s="2065">
        <f>+'17HPM_DATA_INPUT'!E559-'XX_17CK AUDITTO INPUT'!D550</f>
        <v>9808</v>
      </c>
      <c r="Z550" s="2065">
        <f>+'17HPM_DATA_INPUT'!F559-'XX_17CK AUDITTO INPUT'!E550</f>
        <v>27837</v>
      </c>
      <c r="AA550" s="2065">
        <f>+'17HPM_DATA_INPUT'!G559-'XX_17CK AUDITTO INPUT'!F550</f>
        <v>27985</v>
      </c>
      <c r="AB550" s="2065">
        <f>+'17HPM_DATA_INPUT'!H559-'XX_17CK AUDITTO INPUT'!G550</f>
        <v>10282311</v>
      </c>
      <c r="AC550" s="2065">
        <f>+'17HPM_DATA_INPUT'!I559-'XX_17CK AUDITTO INPUT'!H550</f>
        <v>9767342</v>
      </c>
      <c r="AD550" s="2065">
        <f>+'17HPM_DATA_INPUT'!J559-'XX_17CK AUDITTO INPUT'!I550</f>
        <v>3915042</v>
      </c>
      <c r="AE550" s="2065">
        <f>+'17HPM_DATA_INPUT'!K559-'XX_17CK AUDITTO INPUT'!J550</f>
        <v>3976449</v>
      </c>
      <c r="AF550" s="2065">
        <f>+'17HPM_DATA_INPUT'!L559-'XX_17CK AUDITTO INPUT'!K550</f>
        <v>3510669</v>
      </c>
      <c r="AG550" s="2065">
        <f>+'17HPM_DATA_INPUT'!M559-'XX_17CK AUDITTO INPUT'!L550</f>
        <v>2642730</v>
      </c>
      <c r="AH550" s="2065">
        <f>+'17HPM_DATA_INPUT'!N559-'XX_17CK AUDITTO INPUT'!M550</f>
        <v>404372</v>
      </c>
      <c r="AI550" s="2065">
        <f>+'17HPM_DATA_INPUT'!O559-'XX_17CK AUDITTO INPUT'!N550</f>
        <v>1333720</v>
      </c>
      <c r="AJ550" s="2065">
        <f>+'17HPM_DATA_INPUT'!P559-'XX_17CK AUDITTO INPUT'!O550</f>
        <v>425005</v>
      </c>
      <c r="AK550" s="2065">
        <f>+'17HPM_DATA_INPUT'!Q559-'XX_17CK AUDITTO INPUT'!P550</f>
        <v>439113</v>
      </c>
      <c r="AL550" s="2065">
        <f>+'17HPM_DATA_INPUT'!R559-'XX_17CK AUDITTO INPUT'!Q550</f>
        <v>1100947</v>
      </c>
      <c r="AM550" s="2065">
        <f>+'17HPM_DATA_INPUT'!S559-'XX_17CK AUDITTO INPUT'!R550</f>
        <v>899508</v>
      </c>
      <c r="AN550" s="2065">
        <f>+'17HPM_DATA_INPUT'!T559-'XX_17CK AUDITTO INPUT'!S550</f>
        <v>-1121580</v>
      </c>
      <c r="AO550" s="2065">
        <f>+'17HPM_DATA_INPUT'!U559-'XX_17CK AUDITTO INPUT'!T550</f>
        <v>-4900</v>
      </c>
      <c r="AQ550" s="455" t="str">
        <f>'Departmental PL'!D566</f>
        <v>2950 MED ONC MYERS CANCER CENTER- FLOWCAST Billed</v>
      </c>
    </row>
    <row r="551" spans="1:43" ht="20.25" hidden="1" customHeight="1" x14ac:dyDescent="0.25">
      <c r="A551" s="2031" t="s">
        <v>1658</v>
      </c>
      <c r="B551" s="2069" t="s">
        <v>2306</v>
      </c>
      <c r="C551" s="2070">
        <v>9348</v>
      </c>
      <c r="D551" s="2070">
        <v>9711</v>
      </c>
      <c r="E551" s="2070">
        <v>26006</v>
      </c>
      <c r="F551" s="2070">
        <v>24835</v>
      </c>
      <c r="G551" s="2070">
        <v>9271899</v>
      </c>
      <c r="H551" s="2070">
        <v>8811851</v>
      </c>
      <c r="I551" s="2070">
        <v>3910779</v>
      </c>
      <c r="J551" s="2070">
        <v>3745798</v>
      </c>
      <c r="K551" s="2070">
        <v>2706537</v>
      </c>
      <c r="L551" s="2070">
        <v>2455383</v>
      </c>
      <c r="M551" s="2070">
        <v>1204243</v>
      </c>
      <c r="N551" s="2070">
        <v>1290414</v>
      </c>
      <c r="O551" s="2070">
        <v>437831</v>
      </c>
      <c r="P551" s="2070">
        <v>407983</v>
      </c>
      <c r="Q551" s="2070">
        <v>1005950</v>
      </c>
      <c r="R551" s="2070">
        <v>835740</v>
      </c>
      <c r="S551" s="2070">
        <v>-239538</v>
      </c>
      <c r="T551" s="2070">
        <v>46691</v>
      </c>
      <c r="U551" s="2061" t="str">
        <f t="shared" si="8"/>
        <v>Total OUTPATIENT</v>
      </c>
      <c r="W551" s="455" t="b">
        <f>+'17HPM_DATA_INPUT'!C560='XX_17CK AUDITTO INPUT'!U551</f>
        <v>1</v>
      </c>
      <c r="X551" s="2065">
        <f>+'17HPM_DATA_INPUT'!D560-'XX_17CK AUDITTO INPUT'!C551</f>
        <v>10298</v>
      </c>
      <c r="Y551" s="2065">
        <f>+'17HPM_DATA_INPUT'!E560-'XX_17CK AUDITTO INPUT'!D551</f>
        <v>9808</v>
      </c>
      <c r="Z551" s="2065">
        <f>+'17HPM_DATA_INPUT'!F560-'XX_17CK AUDITTO INPUT'!E551</f>
        <v>27837</v>
      </c>
      <c r="AA551" s="2065">
        <f>+'17HPM_DATA_INPUT'!G560-'XX_17CK AUDITTO INPUT'!F551</f>
        <v>27985</v>
      </c>
      <c r="AB551" s="2065">
        <f>+'17HPM_DATA_INPUT'!H560-'XX_17CK AUDITTO INPUT'!G551</f>
        <v>10282311</v>
      </c>
      <c r="AC551" s="2065">
        <f>+'17HPM_DATA_INPUT'!I560-'XX_17CK AUDITTO INPUT'!H551</f>
        <v>9767342</v>
      </c>
      <c r="AD551" s="2065">
        <f>+'17HPM_DATA_INPUT'!J560-'XX_17CK AUDITTO INPUT'!I551</f>
        <v>3915042</v>
      </c>
      <c r="AE551" s="2065">
        <f>+'17HPM_DATA_INPUT'!K560-'XX_17CK AUDITTO INPUT'!J551</f>
        <v>3976449</v>
      </c>
      <c r="AF551" s="2065">
        <f>+'17HPM_DATA_INPUT'!L560-'XX_17CK AUDITTO INPUT'!K551</f>
        <v>3510669</v>
      </c>
      <c r="AG551" s="2065">
        <f>+'17HPM_DATA_INPUT'!M560-'XX_17CK AUDITTO INPUT'!L551</f>
        <v>2642730</v>
      </c>
      <c r="AH551" s="2065">
        <f>+'17HPM_DATA_INPUT'!N560-'XX_17CK AUDITTO INPUT'!M551</f>
        <v>404372</v>
      </c>
      <c r="AI551" s="2065">
        <f>+'17HPM_DATA_INPUT'!O560-'XX_17CK AUDITTO INPUT'!N551</f>
        <v>1333720</v>
      </c>
      <c r="AJ551" s="2065">
        <f>+'17HPM_DATA_INPUT'!P560-'XX_17CK AUDITTO INPUT'!O551</f>
        <v>425005</v>
      </c>
      <c r="AK551" s="2065">
        <f>+'17HPM_DATA_INPUT'!Q560-'XX_17CK AUDITTO INPUT'!P551</f>
        <v>439113</v>
      </c>
      <c r="AL551" s="2065">
        <f>+'17HPM_DATA_INPUT'!R560-'XX_17CK AUDITTO INPUT'!Q551</f>
        <v>1100947</v>
      </c>
      <c r="AM551" s="2065">
        <f>+'17HPM_DATA_INPUT'!S560-'XX_17CK AUDITTO INPUT'!R551</f>
        <v>899508</v>
      </c>
      <c r="AN551" s="2065">
        <f>+'17HPM_DATA_INPUT'!T560-'XX_17CK AUDITTO INPUT'!S551</f>
        <v>-1121580</v>
      </c>
      <c r="AO551" s="2065">
        <f>+'17HPM_DATA_INPUT'!U560-'XX_17CK AUDITTO INPUT'!T551</f>
        <v>-4900</v>
      </c>
      <c r="AQ551" s="455" t="str">
        <f>'Departmental PL'!D567</f>
        <v>2950 MED ONC MYERS CANCER CENTER - IDX Billed</v>
      </c>
    </row>
    <row r="552" spans="1:43" ht="20.25" hidden="1" customHeight="1" x14ac:dyDescent="0.25">
      <c r="A552" s="2067" t="s">
        <v>1657</v>
      </c>
      <c r="B552" s="2058" t="s">
        <v>2541</v>
      </c>
      <c r="C552" s="2060">
        <v>9</v>
      </c>
      <c r="D552" s="2060">
        <v>3</v>
      </c>
      <c r="E552" s="2060">
        <v>13</v>
      </c>
      <c r="F552" s="2060">
        <v>3</v>
      </c>
      <c r="G552" s="2060">
        <v>2256</v>
      </c>
      <c r="H552" s="2060">
        <v>802</v>
      </c>
      <c r="I552" s="2060">
        <v>1214</v>
      </c>
      <c r="J552" s="2060">
        <v>155</v>
      </c>
      <c r="K552" s="2060">
        <v>659</v>
      </c>
      <c r="L552" s="2060">
        <v>223</v>
      </c>
      <c r="M552" s="2060">
        <v>555</v>
      </c>
      <c r="N552" s="2060">
        <v>-68</v>
      </c>
      <c r="O552" s="2060">
        <v>107</v>
      </c>
      <c r="P552" s="2060">
        <v>37</v>
      </c>
      <c r="Q552" s="2060">
        <v>245</v>
      </c>
      <c r="R552" s="2060">
        <v>76</v>
      </c>
      <c r="S552" s="2060">
        <v>204</v>
      </c>
      <c r="T552" s="2060">
        <v>-181</v>
      </c>
      <c r="U552" s="2061" t="str">
        <f t="shared" si="8"/>
        <v>6420 OPD-EYE</v>
      </c>
      <c r="W552" s="455" t="b">
        <f>+'17HPM_DATA_INPUT'!C561='XX_17CK AUDITTO INPUT'!U552</f>
        <v>1</v>
      </c>
      <c r="X552" s="2065">
        <f>+'17HPM_DATA_INPUT'!D561-'XX_17CK AUDITTO INPUT'!C552</f>
        <v>20</v>
      </c>
      <c r="Y552" s="2065">
        <f>+'17HPM_DATA_INPUT'!E561-'XX_17CK AUDITTO INPUT'!D552</f>
        <v>12</v>
      </c>
      <c r="Z552" s="2065">
        <f>+'17HPM_DATA_INPUT'!F561-'XX_17CK AUDITTO INPUT'!E552</f>
        <v>29</v>
      </c>
      <c r="AA552" s="2065">
        <f>+'17HPM_DATA_INPUT'!G561-'XX_17CK AUDITTO INPUT'!F552</f>
        <v>11</v>
      </c>
      <c r="AB552" s="2065">
        <f>+'17HPM_DATA_INPUT'!H561-'XX_17CK AUDITTO INPUT'!G552</f>
        <v>9164</v>
      </c>
      <c r="AC552" s="2065">
        <f>+'17HPM_DATA_INPUT'!I561-'XX_17CK AUDITTO INPUT'!H552</f>
        <v>4182</v>
      </c>
      <c r="AD552" s="2065">
        <f>+'17HPM_DATA_INPUT'!J561-'XX_17CK AUDITTO INPUT'!I552</f>
        <v>3221</v>
      </c>
      <c r="AE552" s="2065">
        <f>+'17HPM_DATA_INPUT'!K561-'XX_17CK AUDITTO INPUT'!J552</f>
        <v>1316</v>
      </c>
      <c r="AF552" s="2065">
        <f>+'17HPM_DATA_INPUT'!L561-'XX_17CK AUDITTO INPUT'!K552</f>
        <v>2921</v>
      </c>
      <c r="AG552" s="2065">
        <f>+'17HPM_DATA_INPUT'!M561-'XX_17CK AUDITTO INPUT'!L552</f>
        <v>1132</v>
      </c>
      <c r="AH552" s="2065">
        <f>+'17HPM_DATA_INPUT'!N561-'XX_17CK AUDITTO INPUT'!M552</f>
        <v>300</v>
      </c>
      <c r="AI552" s="2065">
        <f>+'17HPM_DATA_INPUT'!O561-'XX_17CK AUDITTO INPUT'!N552</f>
        <v>184</v>
      </c>
      <c r="AJ552" s="2065">
        <f>+'17HPM_DATA_INPUT'!P561-'XX_17CK AUDITTO INPUT'!O552</f>
        <v>390</v>
      </c>
      <c r="AK552" s="2065">
        <f>+'17HPM_DATA_INPUT'!Q561-'XX_17CK AUDITTO INPUT'!P552</f>
        <v>188</v>
      </c>
      <c r="AL552" s="2065">
        <f>+'17HPM_DATA_INPUT'!R561-'XX_17CK AUDITTO INPUT'!Q552</f>
        <v>968</v>
      </c>
      <c r="AM552" s="2065">
        <f>+'17HPM_DATA_INPUT'!S561-'XX_17CK AUDITTO INPUT'!R552</f>
        <v>385</v>
      </c>
      <c r="AN552" s="2065">
        <f>+'17HPM_DATA_INPUT'!T561-'XX_17CK AUDITTO INPUT'!S552</f>
        <v>-1058</v>
      </c>
      <c r="AO552" s="2065">
        <f>+'17HPM_DATA_INPUT'!U561-'XX_17CK AUDITTO INPUT'!T552</f>
        <v>-390</v>
      </c>
      <c r="AQ552" s="455" t="str">
        <f>'Departmental PL'!D568</f>
        <v>* 4920 MEDICAL ONCOLOGY</v>
      </c>
    </row>
    <row r="553" spans="1:43" ht="20.25" hidden="1" customHeight="1" x14ac:dyDescent="0.25">
      <c r="A553" s="2032" t="s">
        <v>1658</v>
      </c>
      <c r="B553" s="2072" t="s">
        <v>2307</v>
      </c>
      <c r="C553" s="2073">
        <v>9</v>
      </c>
      <c r="D553" s="2073">
        <v>3</v>
      </c>
      <c r="E553" s="2073">
        <v>13</v>
      </c>
      <c r="F553" s="2073">
        <v>3</v>
      </c>
      <c r="G553" s="2073">
        <v>2256</v>
      </c>
      <c r="H553" s="2073">
        <v>802</v>
      </c>
      <c r="I553" s="2073">
        <v>1214</v>
      </c>
      <c r="J553" s="2073">
        <v>155</v>
      </c>
      <c r="K553" s="2073">
        <v>659</v>
      </c>
      <c r="L553" s="2073">
        <v>223</v>
      </c>
      <c r="M553" s="2073">
        <v>555</v>
      </c>
      <c r="N553" s="2073">
        <v>-68</v>
      </c>
      <c r="O553" s="2073">
        <v>107</v>
      </c>
      <c r="P553" s="2073">
        <v>37</v>
      </c>
      <c r="Q553" s="2073">
        <v>245</v>
      </c>
      <c r="R553" s="2073">
        <v>76</v>
      </c>
      <c r="S553" s="2073">
        <v>204</v>
      </c>
      <c r="T553" s="2073">
        <v>-181</v>
      </c>
      <c r="U553" s="2061" t="str">
        <f t="shared" si="8"/>
        <v>Total ASC</v>
      </c>
      <c r="W553" s="455" t="b">
        <f>+'17HPM_DATA_INPUT'!C562='XX_17CK AUDITTO INPUT'!U553</f>
        <v>1</v>
      </c>
      <c r="X553" s="2065">
        <f>+'17HPM_DATA_INPUT'!D562-'XX_17CK AUDITTO INPUT'!C553</f>
        <v>20</v>
      </c>
      <c r="Y553" s="2065">
        <f>+'17HPM_DATA_INPUT'!E562-'XX_17CK AUDITTO INPUT'!D553</f>
        <v>12</v>
      </c>
      <c r="Z553" s="2065">
        <f>+'17HPM_DATA_INPUT'!F562-'XX_17CK AUDITTO INPUT'!E553</f>
        <v>29</v>
      </c>
      <c r="AA553" s="2065">
        <f>+'17HPM_DATA_INPUT'!G562-'XX_17CK AUDITTO INPUT'!F553</f>
        <v>11</v>
      </c>
      <c r="AB553" s="2065">
        <f>+'17HPM_DATA_INPUT'!H562-'XX_17CK AUDITTO INPUT'!G553</f>
        <v>9164</v>
      </c>
      <c r="AC553" s="2065">
        <f>+'17HPM_DATA_INPUT'!I562-'XX_17CK AUDITTO INPUT'!H553</f>
        <v>4182</v>
      </c>
      <c r="AD553" s="2065">
        <f>+'17HPM_DATA_INPUT'!J562-'XX_17CK AUDITTO INPUT'!I553</f>
        <v>3221</v>
      </c>
      <c r="AE553" s="2065">
        <f>+'17HPM_DATA_INPUT'!K562-'XX_17CK AUDITTO INPUT'!J553</f>
        <v>1316</v>
      </c>
      <c r="AF553" s="2065">
        <f>+'17HPM_DATA_INPUT'!L562-'XX_17CK AUDITTO INPUT'!K553</f>
        <v>2921</v>
      </c>
      <c r="AG553" s="2065">
        <f>+'17HPM_DATA_INPUT'!M562-'XX_17CK AUDITTO INPUT'!L553</f>
        <v>1132</v>
      </c>
      <c r="AH553" s="2065">
        <f>+'17HPM_DATA_INPUT'!N562-'XX_17CK AUDITTO INPUT'!M553</f>
        <v>300</v>
      </c>
      <c r="AI553" s="2065">
        <f>+'17HPM_DATA_INPUT'!O562-'XX_17CK AUDITTO INPUT'!N553</f>
        <v>184</v>
      </c>
      <c r="AJ553" s="2065">
        <f>+'17HPM_DATA_INPUT'!P562-'XX_17CK AUDITTO INPUT'!O553</f>
        <v>390</v>
      </c>
      <c r="AK553" s="2065">
        <f>+'17HPM_DATA_INPUT'!Q562-'XX_17CK AUDITTO INPUT'!P553</f>
        <v>188</v>
      </c>
      <c r="AL553" s="2065">
        <f>+'17HPM_DATA_INPUT'!R562-'XX_17CK AUDITTO INPUT'!Q553</f>
        <v>968</v>
      </c>
      <c r="AM553" s="2065">
        <f>+'17HPM_DATA_INPUT'!S562-'XX_17CK AUDITTO INPUT'!R553</f>
        <v>385</v>
      </c>
      <c r="AN553" s="2065">
        <f>+'17HPM_DATA_INPUT'!T562-'XX_17CK AUDITTO INPUT'!S553</f>
        <v>-1058</v>
      </c>
      <c r="AO553" s="2065">
        <f>+'17HPM_DATA_INPUT'!U562-'XX_17CK AUDITTO INPUT'!T553</f>
        <v>-390</v>
      </c>
      <c r="AQ553" s="455" t="str">
        <f>'Departmental PL'!D569</f>
        <v>4920 MEDICAL ONCOLOGY- FLOWCAST Billed</v>
      </c>
    </row>
    <row r="554" spans="1:43" ht="20.25" hidden="1" customHeight="1" x14ac:dyDescent="0.25">
      <c r="A554" s="2067" t="s">
        <v>1657</v>
      </c>
      <c r="B554" s="2058" t="s">
        <v>2541</v>
      </c>
      <c r="C554" s="2060">
        <v>2</v>
      </c>
      <c r="D554" s="2060">
        <v>1</v>
      </c>
      <c r="E554" s="2060">
        <v>2</v>
      </c>
      <c r="F554" s="2060">
        <v>2</v>
      </c>
      <c r="G554" s="2060">
        <v>518</v>
      </c>
      <c r="H554" s="2060">
        <v>492</v>
      </c>
      <c r="I554" s="2060">
        <v>183</v>
      </c>
      <c r="J554" s="2060">
        <v>59</v>
      </c>
      <c r="K554" s="2060">
        <v>151</v>
      </c>
      <c r="L554" s="2060">
        <v>139</v>
      </c>
      <c r="M554" s="2060">
        <v>32</v>
      </c>
      <c r="N554" s="2060">
        <v>-79</v>
      </c>
      <c r="O554" s="2060">
        <v>24</v>
      </c>
      <c r="P554" s="2060">
        <v>23</v>
      </c>
      <c r="Q554" s="2060">
        <v>56</v>
      </c>
      <c r="R554" s="2060">
        <v>47</v>
      </c>
      <c r="S554" s="2060">
        <v>-49</v>
      </c>
      <c r="T554" s="2060">
        <v>-150</v>
      </c>
      <c r="U554" s="2061" t="str">
        <f t="shared" si="8"/>
        <v>6420 OPD-EYE</v>
      </c>
      <c r="W554" s="455" t="b">
        <f>+'17HPM_DATA_INPUT'!C563='XX_17CK AUDITTO INPUT'!U554</f>
        <v>1</v>
      </c>
      <c r="X554" s="2065">
        <f>+'17HPM_DATA_INPUT'!D563-'XX_17CK AUDITTO INPUT'!C554</f>
        <v>1</v>
      </c>
      <c r="Y554" s="2065">
        <f>+'17HPM_DATA_INPUT'!E563-'XX_17CK AUDITTO INPUT'!D554</f>
        <v>1</v>
      </c>
      <c r="Z554" s="2065">
        <f>+'17HPM_DATA_INPUT'!F563-'XX_17CK AUDITTO INPUT'!E554</f>
        <v>1</v>
      </c>
      <c r="AA554" s="2065">
        <f>+'17HPM_DATA_INPUT'!G563-'XX_17CK AUDITTO INPUT'!F554</f>
        <v>1</v>
      </c>
      <c r="AB554" s="2065">
        <f>+'17HPM_DATA_INPUT'!H563-'XX_17CK AUDITTO INPUT'!G554</f>
        <v>276</v>
      </c>
      <c r="AC554" s="2065">
        <f>+'17HPM_DATA_INPUT'!I563-'XX_17CK AUDITTO INPUT'!H554</f>
        <v>756</v>
      </c>
      <c r="AD554" s="2065">
        <f>+'17HPM_DATA_INPUT'!J563-'XX_17CK AUDITTO INPUT'!I554</f>
        <v>123</v>
      </c>
      <c r="AE554" s="2065">
        <f>+'17HPM_DATA_INPUT'!K563-'XX_17CK AUDITTO INPUT'!J554</f>
        <v>62</v>
      </c>
      <c r="AF554" s="2065">
        <f>+'17HPM_DATA_INPUT'!L563-'XX_17CK AUDITTO INPUT'!K554</f>
        <v>104</v>
      </c>
      <c r="AG554" s="2065">
        <f>+'17HPM_DATA_INPUT'!M563-'XX_17CK AUDITTO INPUT'!L554</f>
        <v>202</v>
      </c>
      <c r="AH554" s="2065">
        <f>+'17HPM_DATA_INPUT'!N563-'XX_17CK AUDITTO INPUT'!M554</f>
        <v>20</v>
      </c>
      <c r="AI554" s="2065">
        <f>+'17HPM_DATA_INPUT'!O563-'XX_17CK AUDITTO INPUT'!N554</f>
        <v>-141</v>
      </c>
      <c r="AJ554" s="2065">
        <f>+'17HPM_DATA_INPUT'!P563-'XX_17CK AUDITTO INPUT'!O554</f>
        <v>11</v>
      </c>
      <c r="AK554" s="2065">
        <f>+'17HPM_DATA_INPUT'!Q563-'XX_17CK AUDITTO INPUT'!P554</f>
        <v>34</v>
      </c>
      <c r="AL554" s="2065">
        <f>+'17HPM_DATA_INPUT'!R563-'XX_17CK AUDITTO INPUT'!Q554</f>
        <v>30</v>
      </c>
      <c r="AM554" s="2065">
        <f>+'17HPM_DATA_INPUT'!S563-'XX_17CK AUDITTO INPUT'!R554</f>
        <v>69</v>
      </c>
      <c r="AN554" s="2065">
        <f>+'17HPM_DATA_INPUT'!T563-'XX_17CK AUDITTO INPUT'!S554</f>
        <v>-21</v>
      </c>
      <c r="AO554" s="2065">
        <f>+'17HPM_DATA_INPUT'!U563-'XX_17CK AUDITTO INPUT'!T554</f>
        <v>-243</v>
      </c>
      <c r="AQ554" s="455" t="str">
        <f>'Departmental PL'!D570</f>
        <v>4920 MEDICAL ONCOLOGY - IDX Billed - OUTPATIENT</v>
      </c>
    </row>
    <row r="555" spans="1:43" ht="20.25" hidden="1" customHeight="1" x14ac:dyDescent="0.25">
      <c r="A555" s="2033" t="s">
        <v>1658</v>
      </c>
      <c r="B555" s="2076" t="s">
        <v>2308</v>
      </c>
      <c r="C555" s="2077">
        <v>2</v>
      </c>
      <c r="D555" s="2077">
        <v>1</v>
      </c>
      <c r="E555" s="2077">
        <v>2</v>
      </c>
      <c r="F555" s="2077">
        <v>2</v>
      </c>
      <c r="G555" s="2077">
        <v>518</v>
      </c>
      <c r="H555" s="2077">
        <v>492</v>
      </c>
      <c r="I555" s="2077">
        <v>183</v>
      </c>
      <c r="J555" s="2077">
        <v>59</v>
      </c>
      <c r="K555" s="2077">
        <v>151</v>
      </c>
      <c r="L555" s="2077">
        <v>139</v>
      </c>
      <c r="M555" s="2077">
        <v>32</v>
      </c>
      <c r="N555" s="2077">
        <v>-79</v>
      </c>
      <c r="O555" s="2077">
        <v>24</v>
      </c>
      <c r="P555" s="2077">
        <v>23</v>
      </c>
      <c r="Q555" s="2077">
        <v>56</v>
      </c>
      <c r="R555" s="2077">
        <v>47</v>
      </c>
      <c r="S555" s="2077">
        <v>-49</v>
      </c>
      <c r="T555" s="2077">
        <v>-150</v>
      </c>
      <c r="U555" s="2061" t="str">
        <f t="shared" si="8"/>
        <v>Total OBS</v>
      </c>
      <c r="W555" s="455" t="b">
        <f>+'17HPM_DATA_INPUT'!C564='XX_17CK AUDITTO INPUT'!U555</f>
        <v>1</v>
      </c>
      <c r="X555" s="2065">
        <f>+'17HPM_DATA_INPUT'!D564-'XX_17CK AUDITTO INPUT'!C555</f>
        <v>1</v>
      </c>
      <c r="Y555" s="2065">
        <f>+'17HPM_DATA_INPUT'!E564-'XX_17CK AUDITTO INPUT'!D555</f>
        <v>1</v>
      </c>
      <c r="Z555" s="2065">
        <f>+'17HPM_DATA_INPUT'!F564-'XX_17CK AUDITTO INPUT'!E555</f>
        <v>1</v>
      </c>
      <c r="AA555" s="2065">
        <f>+'17HPM_DATA_INPUT'!G564-'XX_17CK AUDITTO INPUT'!F555</f>
        <v>1</v>
      </c>
      <c r="AB555" s="2065">
        <f>+'17HPM_DATA_INPUT'!H564-'XX_17CK AUDITTO INPUT'!G555</f>
        <v>276</v>
      </c>
      <c r="AC555" s="2065">
        <f>+'17HPM_DATA_INPUT'!I564-'XX_17CK AUDITTO INPUT'!H555</f>
        <v>756</v>
      </c>
      <c r="AD555" s="2065">
        <f>+'17HPM_DATA_INPUT'!J564-'XX_17CK AUDITTO INPUT'!I555</f>
        <v>123</v>
      </c>
      <c r="AE555" s="2065">
        <f>+'17HPM_DATA_INPUT'!K564-'XX_17CK AUDITTO INPUT'!J555</f>
        <v>62</v>
      </c>
      <c r="AF555" s="2065">
        <f>+'17HPM_DATA_INPUT'!L564-'XX_17CK AUDITTO INPUT'!K555</f>
        <v>104</v>
      </c>
      <c r="AG555" s="2065">
        <f>+'17HPM_DATA_INPUT'!M564-'XX_17CK AUDITTO INPUT'!L555</f>
        <v>202</v>
      </c>
      <c r="AH555" s="2065">
        <f>+'17HPM_DATA_INPUT'!N564-'XX_17CK AUDITTO INPUT'!M555</f>
        <v>20</v>
      </c>
      <c r="AI555" s="2065">
        <f>+'17HPM_DATA_INPUT'!O564-'XX_17CK AUDITTO INPUT'!N555</f>
        <v>-141</v>
      </c>
      <c r="AJ555" s="2065">
        <f>+'17HPM_DATA_INPUT'!P564-'XX_17CK AUDITTO INPUT'!O555</f>
        <v>11</v>
      </c>
      <c r="AK555" s="2065">
        <f>+'17HPM_DATA_INPUT'!Q564-'XX_17CK AUDITTO INPUT'!P555</f>
        <v>34</v>
      </c>
      <c r="AL555" s="2065">
        <f>+'17HPM_DATA_INPUT'!R564-'XX_17CK AUDITTO INPUT'!Q555</f>
        <v>30</v>
      </c>
      <c r="AM555" s="2065">
        <f>+'17HPM_DATA_INPUT'!S564-'XX_17CK AUDITTO INPUT'!R555</f>
        <v>69</v>
      </c>
      <c r="AN555" s="2065">
        <f>+'17HPM_DATA_INPUT'!T564-'XX_17CK AUDITTO INPUT'!S555</f>
        <v>-21</v>
      </c>
      <c r="AO555" s="2065">
        <f>+'17HPM_DATA_INPUT'!U564-'XX_17CK AUDITTO INPUT'!T555</f>
        <v>-243</v>
      </c>
      <c r="AQ555" s="455" t="str">
        <f>'Departmental PL'!D571</f>
        <v>4920 MEDICAL ONCOLOGY - IDX Billed - INPATIENT</v>
      </c>
    </row>
    <row r="556" spans="1:43" ht="20.25" hidden="1" customHeight="1" x14ac:dyDescent="0.25">
      <c r="A556" s="2095"/>
      <c r="B556" s="2095" t="s">
        <v>2542</v>
      </c>
      <c r="C556" s="2095">
        <v>9359</v>
      </c>
      <c r="D556" s="2091">
        <v>9715</v>
      </c>
      <c r="E556" s="2092">
        <v>26021</v>
      </c>
      <c r="F556" s="2092">
        <v>24840</v>
      </c>
      <c r="G556" s="2092">
        <v>9274673</v>
      </c>
      <c r="H556" s="2092">
        <v>8813145</v>
      </c>
      <c r="I556" s="2092">
        <v>3912176</v>
      </c>
      <c r="J556" s="2092">
        <v>3746012</v>
      </c>
      <c r="K556" s="2092">
        <v>2707346</v>
      </c>
      <c r="L556" s="2092">
        <v>2455745</v>
      </c>
      <c r="M556" s="2092">
        <v>1204830</v>
      </c>
      <c r="N556" s="2092">
        <v>1290267</v>
      </c>
      <c r="O556" s="2092">
        <v>437962</v>
      </c>
      <c r="P556" s="2092">
        <v>408043</v>
      </c>
      <c r="Q556" s="2092">
        <v>1006251</v>
      </c>
      <c r="R556" s="2092">
        <v>835863</v>
      </c>
      <c r="S556" s="2092">
        <v>-239383</v>
      </c>
      <c r="T556" s="2092">
        <v>46360</v>
      </c>
      <c r="U556" s="2061" t="str">
        <f t="shared" si="8"/>
        <v>Total 022 Ophthalmology</v>
      </c>
      <c r="W556" s="455" t="b">
        <f>+'17HPM_DATA_INPUT'!C565='XX_17CK AUDITTO INPUT'!U556</f>
        <v>1</v>
      </c>
      <c r="X556" s="2065">
        <f>+'17HPM_DATA_INPUT'!D565-'XX_17CK AUDITTO INPUT'!C556</f>
        <v>10319</v>
      </c>
      <c r="Y556" s="2065">
        <f>+'17HPM_DATA_INPUT'!E565-'XX_17CK AUDITTO INPUT'!D556</f>
        <v>9821</v>
      </c>
      <c r="Z556" s="2065">
        <f>+'17HPM_DATA_INPUT'!F565-'XX_17CK AUDITTO INPUT'!E556</f>
        <v>27867</v>
      </c>
      <c r="AA556" s="2065">
        <f>+'17HPM_DATA_INPUT'!G565-'XX_17CK AUDITTO INPUT'!F556</f>
        <v>27997</v>
      </c>
      <c r="AB556" s="2065">
        <f>+'17HPM_DATA_INPUT'!H565-'XX_17CK AUDITTO INPUT'!G556</f>
        <v>10291751</v>
      </c>
      <c r="AC556" s="2065">
        <f>+'17HPM_DATA_INPUT'!I565-'XX_17CK AUDITTO INPUT'!H556</f>
        <v>9772280</v>
      </c>
      <c r="AD556" s="2065">
        <f>+'17HPM_DATA_INPUT'!J565-'XX_17CK AUDITTO INPUT'!I556</f>
        <v>3918387</v>
      </c>
      <c r="AE556" s="2065">
        <f>+'17HPM_DATA_INPUT'!K565-'XX_17CK AUDITTO INPUT'!J556</f>
        <v>3977827</v>
      </c>
      <c r="AF556" s="2065">
        <f>+'17HPM_DATA_INPUT'!L565-'XX_17CK AUDITTO INPUT'!K556</f>
        <v>3513694</v>
      </c>
      <c r="AG556" s="2065">
        <f>+'17HPM_DATA_INPUT'!M565-'XX_17CK AUDITTO INPUT'!L556</f>
        <v>2644064</v>
      </c>
      <c r="AH556" s="2065">
        <f>+'17HPM_DATA_INPUT'!N565-'XX_17CK AUDITTO INPUT'!M556</f>
        <v>404692</v>
      </c>
      <c r="AI556" s="2065">
        <f>+'17HPM_DATA_INPUT'!O565-'XX_17CK AUDITTO INPUT'!N556</f>
        <v>1333763</v>
      </c>
      <c r="AJ556" s="2065">
        <f>+'17HPM_DATA_INPUT'!P565-'XX_17CK AUDITTO INPUT'!O556</f>
        <v>425406</v>
      </c>
      <c r="AK556" s="2065">
        <f>+'17HPM_DATA_INPUT'!Q565-'XX_17CK AUDITTO INPUT'!P556</f>
        <v>439335</v>
      </c>
      <c r="AL556" s="2065">
        <f>+'17HPM_DATA_INPUT'!R565-'XX_17CK AUDITTO INPUT'!Q556</f>
        <v>1101946</v>
      </c>
      <c r="AM556" s="2065">
        <f>+'17HPM_DATA_INPUT'!S565-'XX_17CK AUDITTO INPUT'!R556</f>
        <v>899962</v>
      </c>
      <c r="AN556" s="2065">
        <f>+'17HPM_DATA_INPUT'!T565-'XX_17CK AUDITTO INPUT'!S556</f>
        <v>-1122659</v>
      </c>
      <c r="AO556" s="2065">
        <f>+'17HPM_DATA_INPUT'!U565-'XX_17CK AUDITTO INPUT'!T556</f>
        <v>-5533</v>
      </c>
      <c r="AQ556" s="455">
        <f>'Departmental PL'!D572</f>
        <v>0</v>
      </c>
    </row>
    <row r="557" spans="1:43" ht="20.25" hidden="1" customHeight="1" x14ac:dyDescent="0.25">
      <c r="A557" s="2067" t="s">
        <v>1659</v>
      </c>
      <c r="B557" s="2058" t="s">
        <v>2543</v>
      </c>
      <c r="C557" s="2060">
        <v>102</v>
      </c>
      <c r="D557" s="2060">
        <v>100</v>
      </c>
      <c r="E557" s="2060">
        <v>477</v>
      </c>
      <c r="F557" s="2060">
        <v>575</v>
      </c>
      <c r="G557" s="2060">
        <v>27760</v>
      </c>
      <c r="H557" s="2060">
        <v>34877</v>
      </c>
      <c r="I557" s="2060">
        <v>9409</v>
      </c>
      <c r="J557" s="2060">
        <v>11666</v>
      </c>
      <c r="K557" s="2060">
        <v>4881</v>
      </c>
      <c r="L557" s="2060">
        <v>5640</v>
      </c>
      <c r="M557" s="2060">
        <v>4527</v>
      </c>
      <c r="N557" s="2060">
        <v>6027</v>
      </c>
      <c r="O557" s="2060">
        <v>0</v>
      </c>
      <c r="P557" s="2060">
        <v>0</v>
      </c>
      <c r="Q557" s="2060">
        <v>1631</v>
      </c>
      <c r="R557" s="2060">
        <v>2024</v>
      </c>
      <c r="S557" s="2060">
        <v>2896</v>
      </c>
      <c r="T557" s="2060">
        <v>4003</v>
      </c>
      <c r="U557" s="2061" t="str">
        <f t="shared" si="8"/>
        <v>4380 RESPIRATORY THERAPY</v>
      </c>
      <c r="W557" s="455" t="b">
        <f>+'17HPM_DATA_INPUT'!C566='XX_17CK AUDITTO INPUT'!U557</f>
        <v>1</v>
      </c>
      <c r="X557" s="2065">
        <f>+'17HPM_DATA_INPUT'!D566-'XX_17CK AUDITTO INPUT'!C557</f>
        <v>72</v>
      </c>
      <c r="Y557" s="2065">
        <f>+'17HPM_DATA_INPUT'!E566-'XX_17CK AUDITTO INPUT'!D557</f>
        <v>111</v>
      </c>
      <c r="Z557" s="2065">
        <f>+'17HPM_DATA_INPUT'!F566-'XX_17CK AUDITTO INPUT'!E557</f>
        <v>405</v>
      </c>
      <c r="AA557" s="2065">
        <f>+'17HPM_DATA_INPUT'!G566-'XX_17CK AUDITTO INPUT'!F557</f>
        <v>503</v>
      </c>
      <c r="AB557" s="2065">
        <f>+'17HPM_DATA_INPUT'!H566-'XX_17CK AUDITTO INPUT'!G557</f>
        <v>29009</v>
      </c>
      <c r="AC557" s="2065">
        <f>+'17HPM_DATA_INPUT'!I566-'XX_17CK AUDITTO INPUT'!H557</f>
        <v>38888</v>
      </c>
      <c r="AD557" s="2065">
        <f>+'17HPM_DATA_INPUT'!J566-'XX_17CK AUDITTO INPUT'!I557</f>
        <v>7646</v>
      </c>
      <c r="AE557" s="2065">
        <f>+'17HPM_DATA_INPUT'!K566-'XX_17CK AUDITTO INPUT'!J557</f>
        <v>12596</v>
      </c>
      <c r="AF557" s="2065">
        <f>+'17HPM_DATA_INPUT'!L566-'XX_17CK AUDITTO INPUT'!K557</f>
        <v>4260</v>
      </c>
      <c r="AG557" s="2065">
        <f>+'17HPM_DATA_INPUT'!M566-'XX_17CK AUDITTO INPUT'!L557</f>
        <v>6256</v>
      </c>
      <c r="AH557" s="2065">
        <f>+'17HPM_DATA_INPUT'!N566-'XX_17CK AUDITTO INPUT'!M557</f>
        <v>3386</v>
      </c>
      <c r="AI557" s="2065">
        <f>+'17HPM_DATA_INPUT'!O566-'XX_17CK AUDITTO INPUT'!N557</f>
        <v>6339</v>
      </c>
      <c r="AJ557" s="2065">
        <f>+'17HPM_DATA_INPUT'!P566-'XX_17CK AUDITTO INPUT'!O557</f>
        <v>0</v>
      </c>
      <c r="AK557" s="2065">
        <f>+'17HPM_DATA_INPUT'!Q566-'XX_17CK AUDITTO INPUT'!P557</f>
        <v>0</v>
      </c>
      <c r="AL557" s="2065">
        <f>+'17HPM_DATA_INPUT'!R566-'XX_17CK AUDITTO INPUT'!Q557</f>
        <v>1291</v>
      </c>
      <c r="AM557" s="2065">
        <f>+'17HPM_DATA_INPUT'!S566-'XX_17CK AUDITTO INPUT'!R557</f>
        <v>2245</v>
      </c>
      <c r="AN557" s="2065">
        <f>+'17HPM_DATA_INPUT'!T566-'XX_17CK AUDITTO INPUT'!S557</f>
        <v>2096</v>
      </c>
      <c r="AO557" s="2065">
        <f>+'17HPM_DATA_INPUT'!U566-'XX_17CK AUDITTO INPUT'!T557</f>
        <v>4094</v>
      </c>
      <c r="AQ557" s="455" t="str">
        <f>'Departmental PL'!D573</f>
        <v xml:space="preserve">011a Cancer Center Interlakes </v>
      </c>
    </row>
    <row r="558" spans="1:43" ht="20.25" hidden="1" customHeight="1" x14ac:dyDescent="0.25">
      <c r="A558" s="2031" t="s">
        <v>1660</v>
      </c>
      <c r="B558" s="2069" t="s">
        <v>2306</v>
      </c>
      <c r="C558" s="2070">
        <v>102</v>
      </c>
      <c r="D558" s="2070">
        <v>100</v>
      </c>
      <c r="E558" s="2070">
        <v>477</v>
      </c>
      <c r="F558" s="2070">
        <v>575</v>
      </c>
      <c r="G558" s="2070">
        <v>27760</v>
      </c>
      <c r="H558" s="2070">
        <v>34877</v>
      </c>
      <c r="I558" s="2070">
        <v>9409</v>
      </c>
      <c r="J558" s="2070">
        <v>11666</v>
      </c>
      <c r="K558" s="2070">
        <v>4881</v>
      </c>
      <c r="L558" s="2070">
        <v>5640</v>
      </c>
      <c r="M558" s="2070">
        <v>4527</v>
      </c>
      <c r="N558" s="2070">
        <v>6027</v>
      </c>
      <c r="O558" s="2070">
        <v>0</v>
      </c>
      <c r="P558" s="2070">
        <v>0</v>
      </c>
      <c r="Q558" s="2070">
        <v>1631</v>
      </c>
      <c r="R558" s="2070">
        <v>2024</v>
      </c>
      <c r="S558" s="2070">
        <v>2896</v>
      </c>
      <c r="T558" s="2070">
        <v>4003</v>
      </c>
      <c r="U558" s="2061" t="str">
        <f t="shared" si="8"/>
        <v>Total OUTPATIENT</v>
      </c>
      <c r="W558" s="455" t="b">
        <f>+'17HPM_DATA_INPUT'!C567='XX_17CK AUDITTO INPUT'!U558</f>
        <v>1</v>
      </c>
      <c r="X558" s="2065">
        <f>+'17HPM_DATA_INPUT'!D567-'XX_17CK AUDITTO INPUT'!C558</f>
        <v>72</v>
      </c>
      <c r="Y558" s="2065">
        <f>+'17HPM_DATA_INPUT'!E567-'XX_17CK AUDITTO INPUT'!D558</f>
        <v>111</v>
      </c>
      <c r="Z558" s="2065">
        <f>+'17HPM_DATA_INPUT'!F567-'XX_17CK AUDITTO INPUT'!E558</f>
        <v>405</v>
      </c>
      <c r="AA558" s="2065">
        <f>+'17HPM_DATA_INPUT'!G567-'XX_17CK AUDITTO INPUT'!F558</f>
        <v>503</v>
      </c>
      <c r="AB558" s="2065">
        <f>+'17HPM_DATA_INPUT'!H567-'XX_17CK AUDITTO INPUT'!G558</f>
        <v>29009</v>
      </c>
      <c r="AC558" s="2065">
        <f>+'17HPM_DATA_INPUT'!I567-'XX_17CK AUDITTO INPUT'!H558</f>
        <v>38888</v>
      </c>
      <c r="AD558" s="2065">
        <f>+'17HPM_DATA_INPUT'!J567-'XX_17CK AUDITTO INPUT'!I558</f>
        <v>7646</v>
      </c>
      <c r="AE558" s="2065">
        <f>+'17HPM_DATA_INPUT'!K567-'XX_17CK AUDITTO INPUT'!J558</f>
        <v>12596</v>
      </c>
      <c r="AF558" s="2065">
        <f>+'17HPM_DATA_INPUT'!L567-'XX_17CK AUDITTO INPUT'!K558</f>
        <v>4260</v>
      </c>
      <c r="AG558" s="2065">
        <f>+'17HPM_DATA_INPUT'!M567-'XX_17CK AUDITTO INPUT'!L558</f>
        <v>6256</v>
      </c>
      <c r="AH558" s="2065">
        <f>+'17HPM_DATA_INPUT'!N567-'XX_17CK AUDITTO INPUT'!M558</f>
        <v>3386</v>
      </c>
      <c r="AI558" s="2065">
        <f>+'17HPM_DATA_INPUT'!O567-'XX_17CK AUDITTO INPUT'!N558</f>
        <v>6339</v>
      </c>
      <c r="AJ558" s="2065">
        <f>+'17HPM_DATA_INPUT'!P567-'XX_17CK AUDITTO INPUT'!O558</f>
        <v>0</v>
      </c>
      <c r="AK558" s="2065">
        <f>+'17HPM_DATA_INPUT'!Q567-'XX_17CK AUDITTO INPUT'!P558</f>
        <v>0</v>
      </c>
      <c r="AL558" s="2065">
        <f>+'17HPM_DATA_INPUT'!R567-'XX_17CK AUDITTO INPUT'!Q558</f>
        <v>1291</v>
      </c>
      <c r="AM558" s="2065">
        <f>+'17HPM_DATA_INPUT'!S567-'XX_17CK AUDITTO INPUT'!R558</f>
        <v>2245</v>
      </c>
      <c r="AN558" s="2065">
        <f>+'17HPM_DATA_INPUT'!T567-'XX_17CK AUDITTO INPUT'!S558</f>
        <v>2096</v>
      </c>
      <c r="AO558" s="2065">
        <f>+'17HPM_DATA_INPUT'!U567-'XX_17CK AUDITTO INPUT'!T558</f>
        <v>4094</v>
      </c>
      <c r="AQ558" s="455" t="str">
        <f>'Departmental PL'!D574</f>
        <v>2900 MED ONC HIGHLAND INTERLAKES</v>
      </c>
    </row>
    <row r="559" spans="1:43" ht="20.25" hidden="1" customHeight="1" x14ac:dyDescent="0.25">
      <c r="A559" s="2067" t="s">
        <v>1659</v>
      </c>
      <c r="B559" s="2058" t="s">
        <v>2543</v>
      </c>
      <c r="C559" s="2060">
        <v>133</v>
      </c>
      <c r="D559" s="2060">
        <v>130</v>
      </c>
      <c r="E559" s="2060">
        <v>505</v>
      </c>
      <c r="F559" s="2060">
        <v>505</v>
      </c>
      <c r="G559" s="2060">
        <v>51077</v>
      </c>
      <c r="H559" s="2060">
        <v>52998</v>
      </c>
      <c r="I559" s="2060">
        <v>19400</v>
      </c>
      <c r="J559" s="2060">
        <v>19697</v>
      </c>
      <c r="K559" s="2060">
        <v>8981</v>
      </c>
      <c r="L559" s="2060">
        <v>8649</v>
      </c>
      <c r="M559" s="2060">
        <v>10419</v>
      </c>
      <c r="N559" s="2060">
        <v>11048</v>
      </c>
      <c r="O559" s="2060">
        <v>0</v>
      </c>
      <c r="P559" s="2060">
        <v>0</v>
      </c>
      <c r="Q559" s="2060">
        <v>3001</v>
      </c>
      <c r="R559" s="2060">
        <v>3103</v>
      </c>
      <c r="S559" s="2060">
        <v>7418</v>
      </c>
      <c r="T559" s="2060">
        <v>7945</v>
      </c>
      <c r="U559" s="2061" t="str">
        <f t="shared" si="8"/>
        <v>4380 RESPIRATORY THERAPY</v>
      </c>
      <c r="W559" s="455" t="b">
        <f>+'17HPM_DATA_INPUT'!C568='XX_17CK AUDITTO INPUT'!U559</f>
        <v>1</v>
      </c>
      <c r="X559" s="2065">
        <f>+'17HPM_DATA_INPUT'!D568-'XX_17CK AUDITTO INPUT'!C559</f>
        <v>112</v>
      </c>
      <c r="Y559" s="2065">
        <f>+'17HPM_DATA_INPUT'!E568-'XX_17CK AUDITTO INPUT'!D559</f>
        <v>144</v>
      </c>
      <c r="Z559" s="2065">
        <f>+'17HPM_DATA_INPUT'!F568-'XX_17CK AUDITTO INPUT'!E559</f>
        <v>342</v>
      </c>
      <c r="AA559" s="2065">
        <f>+'17HPM_DATA_INPUT'!G568-'XX_17CK AUDITTO INPUT'!F559</f>
        <v>656</v>
      </c>
      <c r="AB559" s="2065">
        <f>+'17HPM_DATA_INPUT'!H568-'XX_17CK AUDITTO INPUT'!G559</f>
        <v>49627</v>
      </c>
      <c r="AC559" s="2065">
        <f>+'17HPM_DATA_INPUT'!I568-'XX_17CK AUDITTO INPUT'!H559</f>
        <v>69287</v>
      </c>
      <c r="AD559" s="2065">
        <f>+'17HPM_DATA_INPUT'!J568-'XX_17CK AUDITTO INPUT'!I559</f>
        <v>17091</v>
      </c>
      <c r="AE559" s="2065">
        <f>+'17HPM_DATA_INPUT'!K568-'XX_17CK AUDITTO INPUT'!J559</f>
        <v>27333</v>
      </c>
      <c r="AF559" s="2065">
        <f>+'17HPM_DATA_INPUT'!L568-'XX_17CK AUDITTO INPUT'!K559</f>
        <v>7290</v>
      </c>
      <c r="AG559" s="2065">
        <f>+'17HPM_DATA_INPUT'!M568-'XX_17CK AUDITTO INPUT'!L559</f>
        <v>11198</v>
      </c>
      <c r="AH559" s="2065">
        <f>+'17HPM_DATA_INPUT'!N568-'XX_17CK AUDITTO INPUT'!M559</f>
        <v>9800</v>
      </c>
      <c r="AI559" s="2065">
        <f>+'17HPM_DATA_INPUT'!O568-'XX_17CK AUDITTO INPUT'!N559</f>
        <v>16135</v>
      </c>
      <c r="AJ559" s="2065">
        <f>+'17HPM_DATA_INPUT'!P568-'XX_17CK AUDITTO INPUT'!O559</f>
        <v>0</v>
      </c>
      <c r="AK559" s="2065">
        <f>+'17HPM_DATA_INPUT'!Q568-'XX_17CK AUDITTO INPUT'!P559</f>
        <v>0</v>
      </c>
      <c r="AL559" s="2065">
        <f>+'17HPM_DATA_INPUT'!R568-'XX_17CK AUDITTO INPUT'!Q559</f>
        <v>2199</v>
      </c>
      <c r="AM559" s="2065">
        <f>+'17HPM_DATA_INPUT'!S568-'XX_17CK AUDITTO INPUT'!R559</f>
        <v>4019</v>
      </c>
      <c r="AN559" s="2065">
        <f>+'17HPM_DATA_INPUT'!T568-'XX_17CK AUDITTO INPUT'!S559</f>
        <v>7601</v>
      </c>
      <c r="AO559" s="2065">
        <f>+'17HPM_DATA_INPUT'!U568-'XX_17CK AUDITTO INPUT'!T559</f>
        <v>12116</v>
      </c>
      <c r="AQ559" s="455" t="str">
        <f>'Departmental PL'!D575</f>
        <v>2910 MED ONC BROCKPORT INTERLAKES</v>
      </c>
    </row>
    <row r="560" spans="1:43" ht="20.25" hidden="1" customHeight="1" x14ac:dyDescent="0.25">
      <c r="A560" s="2032" t="s">
        <v>1660</v>
      </c>
      <c r="B560" s="2072" t="s">
        <v>2307</v>
      </c>
      <c r="C560" s="2073">
        <v>133</v>
      </c>
      <c r="D560" s="2073">
        <v>130</v>
      </c>
      <c r="E560" s="2073">
        <v>505</v>
      </c>
      <c r="F560" s="2073">
        <v>505</v>
      </c>
      <c r="G560" s="2073">
        <v>51077</v>
      </c>
      <c r="H560" s="2073">
        <v>52998</v>
      </c>
      <c r="I560" s="2073">
        <v>19400</v>
      </c>
      <c r="J560" s="2073">
        <v>19697</v>
      </c>
      <c r="K560" s="2073">
        <v>8981</v>
      </c>
      <c r="L560" s="2073">
        <v>8649</v>
      </c>
      <c r="M560" s="2073">
        <v>10419</v>
      </c>
      <c r="N560" s="2073">
        <v>11048</v>
      </c>
      <c r="O560" s="2073">
        <v>0</v>
      </c>
      <c r="P560" s="2073">
        <v>0</v>
      </c>
      <c r="Q560" s="2073">
        <v>3001</v>
      </c>
      <c r="R560" s="2073">
        <v>3103</v>
      </c>
      <c r="S560" s="2073">
        <v>7418</v>
      </c>
      <c r="T560" s="2073">
        <v>7945</v>
      </c>
      <c r="U560" s="2061" t="str">
        <f t="shared" si="8"/>
        <v>Total ASC</v>
      </c>
      <c r="W560" s="455" t="b">
        <f>+'17HPM_DATA_INPUT'!C569='XX_17CK AUDITTO INPUT'!U560</f>
        <v>1</v>
      </c>
      <c r="X560" s="2065">
        <f>+'17HPM_DATA_INPUT'!D569-'XX_17CK AUDITTO INPUT'!C560</f>
        <v>112</v>
      </c>
      <c r="Y560" s="2065">
        <f>+'17HPM_DATA_INPUT'!E569-'XX_17CK AUDITTO INPUT'!D560</f>
        <v>144</v>
      </c>
      <c r="Z560" s="2065">
        <f>+'17HPM_DATA_INPUT'!F569-'XX_17CK AUDITTO INPUT'!E560</f>
        <v>342</v>
      </c>
      <c r="AA560" s="2065">
        <f>+'17HPM_DATA_INPUT'!G569-'XX_17CK AUDITTO INPUT'!F560</f>
        <v>656</v>
      </c>
      <c r="AB560" s="2065">
        <f>+'17HPM_DATA_INPUT'!H569-'XX_17CK AUDITTO INPUT'!G560</f>
        <v>49627</v>
      </c>
      <c r="AC560" s="2065">
        <f>+'17HPM_DATA_INPUT'!I569-'XX_17CK AUDITTO INPUT'!H560</f>
        <v>69287</v>
      </c>
      <c r="AD560" s="2065">
        <f>+'17HPM_DATA_INPUT'!J569-'XX_17CK AUDITTO INPUT'!I560</f>
        <v>17091</v>
      </c>
      <c r="AE560" s="2065">
        <f>+'17HPM_DATA_INPUT'!K569-'XX_17CK AUDITTO INPUT'!J560</f>
        <v>27333</v>
      </c>
      <c r="AF560" s="2065">
        <f>+'17HPM_DATA_INPUT'!L569-'XX_17CK AUDITTO INPUT'!K560</f>
        <v>7290</v>
      </c>
      <c r="AG560" s="2065">
        <f>+'17HPM_DATA_INPUT'!M569-'XX_17CK AUDITTO INPUT'!L560</f>
        <v>11198</v>
      </c>
      <c r="AH560" s="2065">
        <f>+'17HPM_DATA_INPUT'!N569-'XX_17CK AUDITTO INPUT'!M560</f>
        <v>9800</v>
      </c>
      <c r="AI560" s="2065">
        <f>+'17HPM_DATA_INPUT'!O569-'XX_17CK AUDITTO INPUT'!N560</f>
        <v>16135</v>
      </c>
      <c r="AJ560" s="2065">
        <f>+'17HPM_DATA_INPUT'!P569-'XX_17CK AUDITTO INPUT'!O560</f>
        <v>0</v>
      </c>
      <c r="AK560" s="2065">
        <f>+'17HPM_DATA_INPUT'!Q569-'XX_17CK AUDITTO INPUT'!P560</f>
        <v>0</v>
      </c>
      <c r="AL560" s="2065">
        <f>+'17HPM_DATA_INPUT'!R569-'XX_17CK AUDITTO INPUT'!Q560</f>
        <v>2199</v>
      </c>
      <c r="AM560" s="2065">
        <f>+'17HPM_DATA_INPUT'!S569-'XX_17CK AUDITTO INPUT'!R560</f>
        <v>4019</v>
      </c>
      <c r="AN560" s="2065">
        <f>+'17HPM_DATA_INPUT'!T569-'XX_17CK AUDITTO INPUT'!S560</f>
        <v>7601</v>
      </c>
      <c r="AO560" s="2065">
        <f>+'17HPM_DATA_INPUT'!U569-'XX_17CK AUDITTO INPUT'!T560</f>
        <v>12116</v>
      </c>
      <c r="AQ560" s="455" t="str">
        <f>'Departmental PL'!D576</f>
        <v>2920 MED ONC INTERLAKES</v>
      </c>
    </row>
    <row r="561" spans="1:43" ht="20.25" hidden="1" customHeight="1" x14ac:dyDescent="0.25">
      <c r="A561" s="2067" t="s">
        <v>1659</v>
      </c>
      <c r="B561" s="2058" t="s">
        <v>2543</v>
      </c>
      <c r="C561" s="2060">
        <v>160</v>
      </c>
      <c r="D561" s="2060">
        <v>201</v>
      </c>
      <c r="E561" s="2060">
        <v>664</v>
      </c>
      <c r="F561" s="2060">
        <v>975</v>
      </c>
      <c r="G561" s="2060">
        <v>75315</v>
      </c>
      <c r="H561" s="2060">
        <v>110760</v>
      </c>
      <c r="I561" s="2060">
        <v>24280</v>
      </c>
      <c r="J561" s="2060">
        <v>34652</v>
      </c>
      <c r="K561" s="2060">
        <v>13243</v>
      </c>
      <c r="L561" s="2060">
        <v>17962</v>
      </c>
      <c r="M561" s="2060">
        <v>11037</v>
      </c>
      <c r="N561" s="2060">
        <v>16691</v>
      </c>
      <c r="O561" s="2060">
        <v>0</v>
      </c>
      <c r="P561" s="2060">
        <v>0</v>
      </c>
      <c r="Q561" s="2060">
        <v>4424</v>
      </c>
      <c r="R561" s="2060">
        <v>6446</v>
      </c>
      <c r="S561" s="2060">
        <v>6612</v>
      </c>
      <c r="T561" s="2060">
        <v>10245</v>
      </c>
      <c r="U561" s="2061" t="str">
        <f t="shared" si="8"/>
        <v>4380 RESPIRATORY THERAPY</v>
      </c>
      <c r="W561" s="455" t="b">
        <f>+'17HPM_DATA_INPUT'!C570='XX_17CK AUDITTO INPUT'!U561</f>
        <v>1</v>
      </c>
      <c r="X561" s="2065">
        <f>+'17HPM_DATA_INPUT'!D570-'XX_17CK AUDITTO INPUT'!C561</f>
        <v>173</v>
      </c>
      <c r="Y561" s="2065">
        <f>+'17HPM_DATA_INPUT'!E570-'XX_17CK AUDITTO INPUT'!D561</f>
        <v>164</v>
      </c>
      <c r="Z561" s="2065">
        <f>+'17HPM_DATA_INPUT'!F570-'XX_17CK AUDITTO INPUT'!E561</f>
        <v>698</v>
      </c>
      <c r="AA561" s="2065">
        <f>+'17HPM_DATA_INPUT'!G570-'XX_17CK AUDITTO INPUT'!F561</f>
        <v>775</v>
      </c>
      <c r="AB561" s="2065">
        <f>+'17HPM_DATA_INPUT'!H570-'XX_17CK AUDITTO INPUT'!G561</f>
        <v>96443</v>
      </c>
      <c r="AC561" s="2065">
        <f>+'17HPM_DATA_INPUT'!I570-'XX_17CK AUDITTO INPUT'!H561</f>
        <v>86481</v>
      </c>
      <c r="AD561" s="2065">
        <f>+'17HPM_DATA_INPUT'!J570-'XX_17CK AUDITTO INPUT'!I561</f>
        <v>26264</v>
      </c>
      <c r="AE561" s="2065">
        <f>+'17HPM_DATA_INPUT'!K570-'XX_17CK AUDITTO INPUT'!J561</f>
        <v>25581</v>
      </c>
      <c r="AF561" s="2065">
        <f>+'17HPM_DATA_INPUT'!L570-'XX_17CK AUDITTO INPUT'!K561</f>
        <v>14365</v>
      </c>
      <c r="AG561" s="2065">
        <f>+'17HPM_DATA_INPUT'!M570-'XX_17CK AUDITTO INPUT'!L561</f>
        <v>13819</v>
      </c>
      <c r="AH561" s="2065">
        <f>+'17HPM_DATA_INPUT'!N570-'XX_17CK AUDITTO INPUT'!M561</f>
        <v>11900</v>
      </c>
      <c r="AI561" s="2065">
        <f>+'17HPM_DATA_INPUT'!O570-'XX_17CK AUDITTO INPUT'!N561</f>
        <v>11761</v>
      </c>
      <c r="AJ561" s="2065">
        <f>+'17HPM_DATA_INPUT'!P570-'XX_17CK AUDITTO INPUT'!O561</f>
        <v>0</v>
      </c>
      <c r="AK561" s="2065">
        <f>+'17HPM_DATA_INPUT'!Q570-'XX_17CK AUDITTO INPUT'!P561</f>
        <v>0</v>
      </c>
      <c r="AL561" s="2065">
        <f>+'17HPM_DATA_INPUT'!R570-'XX_17CK AUDITTO INPUT'!Q561</f>
        <v>4399</v>
      </c>
      <c r="AM561" s="2065">
        <f>+'17HPM_DATA_INPUT'!S570-'XX_17CK AUDITTO INPUT'!R561</f>
        <v>4958</v>
      </c>
      <c r="AN561" s="2065">
        <f>+'17HPM_DATA_INPUT'!T570-'XX_17CK AUDITTO INPUT'!S561</f>
        <v>7501</v>
      </c>
      <c r="AO561" s="2065">
        <f>+'17HPM_DATA_INPUT'!U570-'XX_17CK AUDITTO INPUT'!T561</f>
        <v>6802</v>
      </c>
      <c r="AQ561" s="455" t="str">
        <f>'Departmental PL'!D577</f>
        <v>2930 MED ONC GENEVA INTERLAKES</v>
      </c>
    </row>
    <row r="562" spans="1:43" ht="20.25" hidden="1" customHeight="1" x14ac:dyDescent="0.25">
      <c r="A562" s="2033" t="s">
        <v>1660</v>
      </c>
      <c r="B562" s="2076" t="s">
        <v>2308</v>
      </c>
      <c r="C562" s="2077">
        <v>160</v>
      </c>
      <c r="D562" s="2077">
        <v>201</v>
      </c>
      <c r="E562" s="2077">
        <v>664</v>
      </c>
      <c r="F562" s="2077">
        <v>975</v>
      </c>
      <c r="G562" s="2077">
        <v>75315</v>
      </c>
      <c r="H562" s="2077">
        <v>110760</v>
      </c>
      <c r="I562" s="2077">
        <v>24280</v>
      </c>
      <c r="J562" s="2077">
        <v>34652</v>
      </c>
      <c r="K562" s="2077">
        <v>13243</v>
      </c>
      <c r="L562" s="2077">
        <v>17962</v>
      </c>
      <c r="M562" s="2077">
        <v>11037</v>
      </c>
      <c r="N562" s="2077">
        <v>16691</v>
      </c>
      <c r="O562" s="2077">
        <v>0</v>
      </c>
      <c r="P562" s="2077">
        <v>0</v>
      </c>
      <c r="Q562" s="2077">
        <v>4424</v>
      </c>
      <c r="R562" s="2077">
        <v>6446</v>
      </c>
      <c r="S562" s="2077">
        <v>6612</v>
      </c>
      <c r="T562" s="2077">
        <v>10245</v>
      </c>
      <c r="U562" s="2061" t="str">
        <f t="shared" si="8"/>
        <v>Total OBS</v>
      </c>
      <c r="W562" s="455" t="b">
        <f>+'17HPM_DATA_INPUT'!C571='XX_17CK AUDITTO INPUT'!U562</f>
        <v>1</v>
      </c>
      <c r="X562" s="2065">
        <f>+'17HPM_DATA_INPUT'!D571-'XX_17CK AUDITTO INPUT'!C562</f>
        <v>173</v>
      </c>
      <c r="Y562" s="2065">
        <f>+'17HPM_DATA_INPUT'!E571-'XX_17CK AUDITTO INPUT'!D562</f>
        <v>164</v>
      </c>
      <c r="Z562" s="2065">
        <f>+'17HPM_DATA_INPUT'!F571-'XX_17CK AUDITTO INPUT'!E562</f>
        <v>698</v>
      </c>
      <c r="AA562" s="2065">
        <f>+'17HPM_DATA_INPUT'!G571-'XX_17CK AUDITTO INPUT'!F562</f>
        <v>775</v>
      </c>
      <c r="AB562" s="2065">
        <f>+'17HPM_DATA_INPUT'!H571-'XX_17CK AUDITTO INPUT'!G562</f>
        <v>96443</v>
      </c>
      <c r="AC562" s="2065">
        <f>+'17HPM_DATA_INPUT'!I571-'XX_17CK AUDITTO INPUT'!H562</f>
        <v>86481</v>
      </c>
      <c r="AD562" s="2065">
        <f>+'17HPM_DATA_INPUT'!J571-'XX_17CK AUDITTO INPUT'!I562</f>
        <v>26264</v>
      </c>
      <c r="AE562" s="2065">
        <f>+'17HPM_DATA_INPUT'!K571-'XX_17CK AUDITTO INPUT'!J562</f>
        <v>25581</v>
      </c>
      <c r="AF562" s="2065">
        <f>+'17HPM_DATA_INPUT'!L571-'XX_17CK AUDITTO INPUT'!K562</f>
        <v>14365</v>
      </c>
      <c r="AG562" s="2065">
        <f>+'17HPM_DATA_INPUT'!M571-'XX_17CK AUDITTO INPUT'!L562</f>
        <v>13819</v>
      </c>
      <c r="AH562" s="2065">
        <f>+'17HPM_DATA_INPUT'!N571-'XX_17CK AUDITTO INPUT'!M562</f>
        <v>11900</v>
      </c>
      <c r="AI562" s="2065">
        <f>+'17HPM_DATA_INPUT'!O571-'XX_17CK AUDITTO INPUT'!N562</f>
        <v>11761</v>
      </c>
      <c r="AJ562" s="2065">
        <f>+'17HPM_DATA_INPUT'!P571-'XX_17CK AUDITTO INPUT'!O562</f>
        <v>0</v>
      </c>
      <c r="AK562" s="2065">
        <f>+'17HPM_DATA_INPUT'!Q571-'XX_17CK AUDITTO INPUT'!P562</f>
        <v>0</v>
      </c>
      <c r="AL562" s="2065">
        <f>+'17HPM_DATA_INPUT'!R571-'XX_17CK AUDITTO INPUT'!Q562</f>
        <v>4399</v>
      </c>
      <c r="AM562" s="2065">
        <f>+'17HPM_DATA_INPUT'!S571-'XX_17CK AUDITTO INPUT'!R562</f>
        <v>4958</v>
      </c>
      <c r="AN562" s="2065">
        <f>+'17HPM_DATA_INPUT'!T571-'XX_17CK AUDITTO INPUT'!S562</f>
        <v>7501</v>
      </c>
      <c r="AO562" s="2065">
        <f>+'17HPM_DATA_INPUT'!U571-'XX_17CK AUDITTO INPUT'!T562</f>
        <v>6802</v>
      </c>
      <c r="AQ562" s="455" t="str">
        <f>'Departmental PL'!D578</f>
        <v>2940 MED ONC GREECE INTERLAKES</v>
      </c>
    </row>
    <row r="563" spans="1:43" ht="20.25" hidden="1" customHeight="1" x14ac:dyDescent="0.25">
      <c r="A563" s="2095"/>
      <c r="B563" s="2095" t="s">
        <v>2544</v>
      </c>
      <c r="C563" s="2095">
        <v>395</v>
      </c>
      <c r="D563" s="2091">
        <v>431</v>
      </c>
      <c r="E563" s="2092">
        <v>1646</v>
      </c>
      <c r="F563" s="2092">
        <v>2055</v>
      </c>
      <c r="G563" s="2092">
        <v>154152</v>
      </c>
      <c r="H563" s="2092">
        <v>198635</v>
      </c>
      <c r="I563" s="2092">
        <v>53089</v>
      </c>
      <c r="J563" s="2092">
        <v>66016</v>
      </c>
      <c r="K563" s="2092">
        <v>27106</v>
      </c>
      <c r="L563" s="2092">
        <v>32250</v>
      </c>
      <c r="M563" s="2092">
        <v>25983</v>
      </c>
      <c r="N563" s="2092">
        <v>33765</v>
      </c>
      <c r="O563" s="2092">
        <v>0</v>
      </c>
      <c r="P563" s="2092">
        <v>0</v>
      </c>
      <c r="Q563" s="2092">
        <v>9056</v>
      </c>
      <c r="R563" s="2092">
        <v>11573</v>
      </c>
      <c r="S563" s="2092">
        <v>16927</v>
      </c>
      <c r="T563" s="2092">
        <v>22192</v>
      </c>
      <c r="U563" s="2061" t="str">
        <f t="shared" si="8"/>
        <v>Total 023 Respiratory Care</v>
      </c>
      <c r="W563" s="455" t="b">
        <f>+'17HPM_DATA_INPUT'!C572='XX_17CK AUDITTO INPUT'!U563</f>
        <v>1</v>
      </c>
      <c r="X563" s="2065">
        <f>+'17HPM_DATA_INPUT'!D572-'XX_17CK AUDITTO INPUT'!C563</f>
        <v>357</v>
      </c>
      <c r="Y563" s="2065">
        <f>+'17HPM_DATA_INPUT'!E572-'XX_17CK AUDITTO INPUT'!D563</f>
        <v>419</v>
      </c>
      <c r="Z563" s="2065">
        <f>+'17HPM_DATA_INPUT'!F572-'XX_17CK AUDITTO INPUT'!E563</f>
        <v>1445</v>
      </c>
      <c r="AA563" s="2065">
        <f>+'17HPM_DATA_INPUT'!G572-'XX_17CK AUDITTO INPUT'!F563</f>
        <v>1934</v>
      </c>
      <c r="AB563" s="2065">
        <f>+'17HPM_DATA_INPUT'!H572-'XX_17CK AUDITTO INPUT'!G563</f>
        <v>175079</v>
      </c>
      <c r="AC563" s="2065">
        <f>+'17HPM_DATA_INPUT'!I572-'XX_17CK AUDITTO INPUT'!H563</f>
        <v>194656</v>
      </c>
      <c r="AD563" s="2065">
        <f>+'17HPM_DATA_INPUT'!J572-'XX_17CK AUDITTO INPUT'!I563</f>
        <v>51001</v>
      </c>
      <c r="AE563" s="2065">
        <f>+'17HPM_DATA_INPUT'!K572-'XX_17CK AUDITTO INPUT'!J563</f>
        <v>65508</v>
      </c>
      <c r="AF563" s="2065">
        <f>+'17HPM_DATA_INPUT'!L572-'XX_17CK AUDITTO INPUT'!K563</f>
        <v>25914</v>
      </c>
      <c r="AG563" s="2065">
        <f>+'17HPM_DATA_INPUT'!M572-'XX_17CK AUDITTO INPUT'!L563</f>
        <v>31274</v>
      </c>
      <c r="AH563" s="2065">
        <f>+'17HPM_DATA_INPUT'!N572-'XX_17CK AUDITTO INPUT'!M563</f>
        <v>25086</v>
      </c>
      <c r="AI563" s="2065">
        <f>+'17HPM_DATA_INPUT'!O572-'XX_17CK AUDITTO INPUT'!N563</f>
        <v>34235</v>
      </c>
      <c r="AJ563" s="2065">
        <f>+'17HPM_DATA_INPUT'!P572-'XX_17CK AUDITTO INPUT'!O563</f>
        <v>0</v>
      </c>
      <c r="AK563" s="2065">
        <f>+'17HPM_DATA_INPUT'!Q572-'XX_17CK AUDITTO INPUT'!P563</f>
        <v>0</v>
      </c>
      <c r="AL563" s="2065">
        <f>+'17HPM_DATA_INPUT'!R572-'XX_17CK AUDITTO INPUT'!Q563</f>
        <v>7889</v>
      </c>
      <c r="AM563" s="2065">
        <f>+'17HPM_DATA_INPUT'!S572-'XX_17CK AUDITTO INPUT'!R563</f>
        <v>11222</v>
      </c>
      <c r="AN563" s="2065">
        <f>+'17HPM_DATA_INPUT'!T572-'XX_17CK AUDITTO INPUT'!S563</f>
        <v>17197</v>
      </c>
      <c r="AO563" s="2065">
        <f>+'17HPM_DATA_INPUT'!U572-'XX_17CK AUDITTO INPUT'!T563</f>
        <v>23012</v>
      </c>
      <c r="AQ563" s="455" t="str">
        <f>'Departmental PL'!D579</f>
        <v>Total OUTPATIENT</v>
      </c>
    </row>
    <row r="564" spans="1:43" ht="20.25" hidden="1" customHeight="1" x14ac:dyDescent="0.25">
      <c r="A564" s="2081"/>
      <c r="B564" s="2082" t="s">
        <v>2545</v>
      </c>
      <c r="C564" s="2083" t="s">
        <v>436</v>
      </c>
      <c r="D564" s="2083" t="s">
        <v>436</v>
      </c>
      <c r="E564" s="2083" t="s">
        <v>436</v>
      </c>
      <c r="F564" s="2083" t="s">
        <v>436</v>
      </c>
      <c r="G564" s="2083" t="s">
        <v>436</v>
      </c>
      <c r="H564" s="2083" t="s">
        <v>436</v>
      </c>
      <c r="I564" s="2083" t="s">
        <v>436</v>
      </c>
      <c r="J564" s="2083" t="s">
        <v>436</v>
      </c>
      <c r="K564" s="2083" t="s">
        <v>436</v>
      </c>
      <c r="L564" s="2083" t="s">
        <v>436</v>
      </c>
      <c r="M564" s="2083" t="s">
        <v>436</v>
      </c>
      <c r="N564" s="2083" t="s">
        <v>436</v>
      </c>
      <c r="O564" s="2083" t="s">
        <v>436</v>
      </c>
      <c r="P564" s="2083" t="s">
        <v>436</v>
      </c>
      <c r="Q564" s="2083" t="s">
        <v>436</v>
      </c>
      <c r="R564" s="2083" t="s">
        <v>436</v>
      </c>
      <c r="S564" s="2083" t="s">
        <v>436</v>
      </c>
      <c r="T564" s="2083" t="s">
        <v>436</v>
      </c>
      <c r="U564" s="2061" t="str">
        <f t="shared" si="8"/>
        <v>024 Urology</v>
      </c>
      <c r="W564" s="455" t="b">
        <f>+'17HPM_DATA_INPUT'!C573='XX_17CK AUDITTO INPUT'!U564</f>
        <v>0</v>
      </c>
      <c r="X564" s="2065" t="e">
        <f>+'17HPM_DATA_INPUT'!D573-'XX_17CK AUDITTO INPUT'!C564</f>
        <v>#VALUE!</v>
      </c>
      <c r="Y564" s="2065" t="e">
        <f>+'17HPM_DATA_INPUT'!E573-'XX_17CK AUDITTO INPUT'!D564</f>
        <v>#VALUE!</v>
      </c>
      <c r="Z564" s="2065" t="e">
        <f>+'17HPM_DATA_INPUT'!F573-'XX_17CK AUDITTO INPUT'!E564</f>
        <v>#VALUE!</v>
      </c>
      <c r="AA564" s="2065" t="e">
        <f>+'17HPM_DATA_INPUT'!G573-'XX_17CK AUDITTO INPUT'!F564</f>
        <v>#VALUE!</v>
      </c>
      <c r="AB564" s="2065" t="e">
        <f>+'17HPM_DATA_INPUT'!H573-'XX_17CK AUDITTO INPUT'!G564</f>
        <v>#VALUE!</v>
      </c>
      <c r="AC564" s="2065" t="e">
        <f>+'17HPM_DATA_INPUT'!I573-'XX_17CK AUDITTO INPUT'!H564</f>
        <v>#VALUE!</v>
      </c>
      <c r="AD564" s="2065" t="e">
        <f>+'17HPM_DATA_INPUT'!J573-'XX_17CK AUDITTO INPUT'!I564</f>
        <v>#VALUE!</v>
      </c>
      <c r="AE564" s="2065" t="e">
        <f>+'17HPM_DATA_INPUT'!K573-'XX_17CK AUDITTO INPUT'!J564</f>
        <v>#VALUE!</v>
      </c>
      <c r="AF564" s="2065" t="e">
        <f>+'17HPM_DATA_INPUT'!L573-'XX_17CK AUDITTO INPUT'!K564</f>
        <v>#VALUE!</v>
      </c>
      <c r="AG564" s="2065" t="e">
        <f>+'17HPM_DATA_INPUT'!M573-'XX_17CK AUDITTO INPUT'!L564</f>
        <v>#VALUE!</v>
      </c>
      <c r="AH564" s="2065" t="e">
        <f>+'17HPM_DATA_INPUT'!N573-'XX_17CK AUDITTO INPUT'!M564</f>
        <v>#VALUE!</v>
      </c>
      <c r="AI564" s="2065" t="e">
        <f>+'17HPM_DATA_INPUT'!O573-'XX_17CK AUDITTO INPUT'!N564</f>
        <v>#VALUE!</v>
      </c>
      <c r="AJ564" s="2065" t="e">
        <f>+'17HPM_DATA_INPUT'!P573-'XX_17CK AUDITTO INPUT'!O564</f>
        <v>#VALUE!</v>
      </c>
      <c r="AK564" s="2065" t="e">
        <f>+'17HPM_DATA_INPUT'!Q573-'XX_17CK AUDITTO INPUT'!P564</f>
        <v>#VALUE!</v>
      </c>
      <c r="AL564" s="2065" t="e">
        <f>+'17HPM_DATA_INPUT'!R573-'XX_17CK AUDITTO INPUT'!Q564</f>
        <v>#VALUE!</v>
      </c>
      <c r="AM564" s="2065" t="e">
        <f>+'17HPM_DATA_INPUT'!S573-'XX_17CK AUDITTO INPUT'!R564</f>
        <v>#VALUE!</v>
      </c>
      <c r="AN564" s="2065" t="e">
        <f>+'17HPM_DATA_INPUT'!T573-'XX_17CK AUDITTO INPUT'!S564</f>
        <v>#VALUE!</v>
      </c>
      <c r="AO564" s="2065" t="e">
        <f>+'17HPM_DATA_INPUT'!U573-'XX_17CK AUDITTO INPUT'!T564</f>
        <v>#VALUE!</v>
      </c>
      <c r="AQ564" s="455" t="str">
        <f>'Departmental PL'!D580</f>
        <v>2900 MED ONC HIGHLAND INTERLAKES</v>
      </c>
    </row>
    <row r="565" spans="1:43" ht="20.25" hidden="1" customHeight="1" x14ac:dyDescent="0.25">
      <c r="A565" s="2081" t="s">
        <v>1663</v>
      </c>
      <c r="B565" s="2058" t="s">
        <v>2546</v>
      </c>
      <c r="C565" s="2060">
        <v>2</v>
      </c>
      <c r="D565" s="2060">
        <v>0</v>
      </c>
      <c r="E565" s="2060">
        <v>1</v>
      </c>
      <c r="F565" s="2060">
        <v>0</v>
      </c>
      <c r="G565" s="2060">
        <v>9208</v>
      </c>
      <c r="H565" s="2060">
        <v>0</v>
      </c>
      <c r="I565" s="2060">
        <v>95</v>
      </c>
      <c r="J565" s="2060">
        <v>0</v>
      </c>
      <c r="K565" s="2060">
        <v>718</v>
      </c>
      <c r="L565" s="2060">
        <v>0</v>
      </c>
      <c r="M565" s="2060">
        <v>-624</v>
      </c>
      <c r="N565" s="2060">
        <v>0</v>
      </c>
      <c r="O565" s="2060">
        <v>102</v>
      </c>
      <c r="P565" s="2060">
        <v>0</v>
      </c>
      <c r="Q565" s="2060">
        <v>233</v>
      </c>
      <c r="R565" s="2060">
        <v>0</v>
      </c>
      <c r="S565" s="2060">
        <v>-959</v>
      </c>
      <c r="T565" s="2060">
        <v>0</v>
      </c>
      <c r="U565" s="2061" t="str">
        <f t="shared" si="8"/>
        <v>4360 LITHOTRIPSY PROGRAM</v>
      </c>
      <c r="W565" s="455" t="b">
        <f>+'17HPM_DATA_INPUT'!C574='XX_17CK AUDITTO INPUT'!U565</f>
        <v>1</v>
      </c>
      <c r="X565" s="2065">
        <f>+'17HPM_DATA_INPUT'!D574-'XX_17CK AUDITTO INPUT'!C565</f>
        <v>0</v>
      </c>
      <c r="Y565" s="2065">
        <f>+'17HPM_DATA_INPUT'!E574-'XX_17CK AUDITTO INPUT'!D565</f>
        <v>2</v>
      </c>
      <c r="Z565" s="2065">
        <f>+'17HPM_DATA_INPUT'!F574-'XX_17CK AUDITTO INPUT'!E565</f>
        <v>0</v>
      </c>
      <c r="AA565" s="2065">
        <f>+'17HPM_DATA_INPUT'!G574-'XX_17CK AUDITTO INPUT'!F565</f>
        <v>0</v>
      </c>
      <c r="AB565" s="2065">
        <f>+'17HPM_DATA_INPUT'!H574-'XX_17CK AUDITTO INPUT'!G565</f>
        <v>0</v>
      </c>
      <c r="AC565" s="2065">
        <f>+'17HPM_DATA_INPUT'!I574-'XX_17CK AUDITTO INPUT'!H565</f>
        <v>0</v>
      </c>
      <c r="AD565" s="2065">
        <f>+'17HPM_DATA_INPUT'!J574-'XX_17CK AUDITTO INPUT'!I565</f>
        <v>0</v>
      </c>
      <c r="AE565" s="2065">
        <f>+'17HPM_DATA_INPUT'!K574-'XX_17CK AUDITTO INPUT'!J565</f>
        <v>0</v>
      </c>
      <c r="AF565" s="2065">
        <f>+'17HPM_DATA_INPUT'!L574-'XX_17CK AUDITTO INPUT'!K565</f>
        <v>26</v>
      </c>
      <c r="AG565" s="2065">
        <f>+'17HPM_DATA_INPUT'!M574-'XX_17CK AUDITTO INPUT'!L565</f>
        <v>0</v>
      </c>
      <c r="AH565" s="2065">
        <f>+'17HPM_DATA_INPUT'!N574-'XX_17CK AUDITTO INPUT'!M565</f>
        <v>-25</v>
      </c>
      <c r="AI565" s="2065">
        <f>+'17HPM_DATA_INPUT'!O574-'XX_17CK AUDITTO INPUT'!N565</f>
        <v>0</v>
      </c>
      <c r="AJ565" s="2065">
        <f>+'17HPM_DATA_INPUT'!P574-'XX_17CK AUDITTO INPUT'!O565</f>
        <v>162</v>
      </c>
      <c r="AK565" s="2065">
        <f>+'17HPM_DATA_INPUT'!Q574-'XX_17CK AUDITTO INPUT'!P565</f>
        <v>0</v>
      </c>
      <c r="AL565" s="2065">
        <f>+'17HPM_DATA_INPUT'!R574-'XX_17CK AUDITTO INPUT'!Q565</f>
        <v>36</v>
      </c>
      <c r="AM565" s="2065">
        <f>+'17HPM_DATA_INPUT'!S574-'XX_17CK AUDITTO INPUT'!R565</f>
        <v>0</v>
      </c>
      <c r="AN565" s="2065">
        <f>+'17HPM_DATA_INPUT'!T574-'XX_17CK AUDITTO INPUT'!S565</f>
        <v>-223</v>
      </c>
      <c r="AO565" s="2065">
        <f>+'17HPM_DATA_INPUT'!U574-'XX_17CK AUDITTO INPUT'!T565</f>
        <v>0</v>
      </c>
      <c r="AQ565" s="455" t="str">
        <f>'Departmental PL'!D581</f>
        <v>2910 MED ONC BROCKPORT INTERLAKES</v>
      </c>
    </row>
    <row r="566" spans="1:43" ht="20.25" hidden="1" customHeight="1" x14ac:dyDescent="0.25">
      <c r="A566" s="2067" t="s">
        <v>1661</v>
      </c>
      <c r="B566" s="2058" t="s">
        <v>2547</v>
      </c>
      <c r="C566" s="2060">
        <v>988</v>
      </c>
      <c r="D566" s="2060">
        <v>927</v>
      </c>
      <c r="E566" s="2060">
        <v>1262</v>
      </c>
      <c r="F566" s="2060">
        <v>1154</v>
      </c>
      <c r="G566" s="2060">
        <v>1517544</v>
      </c>
      <c r="H566" s="2060">
        <v>1325507</v>
      </c>
      <c r="I566" s="2060">
        <v>680421</v>
      </c>
      <c r="J566" s="2060">
        <v>595871</v>
      </c>
      <c r="K566" s="2060">
        <v>199774</v>
      </c>
      <c r="L566" s="2060">
        <v>192811</v>
      </c>
      <c r="M566" s="2060">
        <v>480647</v>
      </c>
      <c r="N566" s="2060">
        <v>403060</v>
      </c>
      <c r="O566" s="2060">
        <v>17439</v>
      </c>
      <c r="P566" s="2060">
        <v>17198</v>
      </c>
      <c r="Q566" s="2060">
        <v>285633</v>
      </c>
      <c r="R566" s="2060">
        <v>186139</v>
      </c>
      <c r="S566" s="2060">
        <v>177575</v>
      </c>
      <c r="T566" s="2060">
        <v>199724</v>
      </c>
      <c r="U566" s="2061" t="str">
        <f t="shared" si="8"/>
        <v>6460 OPD-UROLOGY</v>
      </c>
      <c r="W566" s="455" t="b">
        <f>+'17HPM_DATA_INPUT'!C575='XX_17CK AUDITTO INPUT'!U566</f>
        <v>1</v>
      </c>
      <c r="X566" s="2065">
        <f>+'17HPM_DATA_INPUT'!D575-'XX_17CK AUDITTO INPUT'!C566</f>
        <v>1079</v>
      </c>
      <c r="Y566" s="2065">
        <f>+'17HPM_DATA_INPUT'!E575-'XX_17CK AUDITTO INPUT'!D566</f>
        <v>936</v>
      </c>
      <c r="Z566" s="2065">
        <f>+'17HPM_DATA_INPUT'!F575-'XX_17CK AUDITTO INPUT'!E566</f>
        <v>1376</v>
      </c>
      <c r="AA566" s="2065">
        <f>+'17HPM_DATA_INPUT'!G575-'XX_17CK AUDITTO INPUT'!F566</f>
        <v>1208</v>
      </c>
      <c r="AB566" s="2065">
        <f>+'17HPM_DATA_INPUT'!H575-'XX_17CK AUDITTO INPUT'!G566</f>
        <v>1747436</v>
      </c>
      <c r="AC566" s="2065">
        <f>+'17HPM_DATA_INPUT'!I575-'XX_17CK AUDITTO INPUT'!H566</f>
        <v>1378001</v>
      </c>
      <c r="AD566" s="2065">
        <f>+'17HPM_DATA_INPUT'!J575-'XX_17CK AUDITTO INPUT'!I566</f>
        <v>730850</v>
      </c>
      <c r="AE566" s="2065">
        <f>+'17HPM_DATA_INPUT'!K575-'XX_17CK AUDITTO INPUT'!J566</f>
        <v>621901</v>
      </c>
      <c r="AF566" s="2065">
        <f>+'17HPM_DATA_INPUT'!L575-'XX_17CK AUDITTO INPUT'!K566</f>
        <v>220496</v>
      </c>
      <c r="AG566" s="2065">
        <f>+'17HPM_DATA_INPUT'!M575-'XX_17CK AUDITTO INPUT'!L566</f>
        <v>191151</v>
      </c>
      <c r="AH566" s="2065">
        <f>+'17HPM_DATA_INPUT'!N575-'XX_17CK AUDITTO INPUT'!M566</f>
        <v>510354</v>
      </c>
      <c r="AI566" s="2065">
        <f>+'17HPM_DATA_INPUT'!O575-'XX_17CK AUDITTO INPUT'!N566</f>
        <v>430750</v>
      </c>
      <c r="AJ566" s="2065">
        <f>+'17HPM_DATA_INPUT'!P575-'XX_17CK AUDITTO INPUT'!O566</f>
        <v>64857</v>
      </c>
      <c r="AK566" s="2065">
        <f>+'17HPM_DATA_INPUT'!Q575-'XX_17CK AUDITTO INPUT'!P566</f>
        <v>17050</v>
      </c>
      <c r="AL566" s="2065">
        <f>+'17HPM_DATA_INPUT'!R575-'XX_17CK AUDITTO INPUT'!Q566</f>
        <v>295777</v>
      </c>
      <c r="AM566" s="2065">
        <f>+'17HPM_DATA_INPUT'!S575-'XX_17CK AUDITTO INPUT'!R566</f>
        <v>184536</v>
      </c>
      <c r="AN566" s="2065">
        <f>+'17HPM_DATA_INPUT'!T575-'XX_17CK AUDITTO INPUT'!S566</f>
        <v>149720</v>
      </c>
      <c r="AO566" s="2065">
        <f>+'17HPM_DATA_INPUT'!U575-'XX_17CK AUDITTO INPUT'!T566</f>
        <v>229162</v>
      </c>
      <c r="AQ566" s="455" t="str">
        <f>'Departmental PL'!D582</f>
        <v>2920 MED ONC INTERLAKES</v>
      </c>
    </row>
    <row r="567" spans="1:43" ht="20.25" hidden="1" customHeight="1" x14ac:dyDescent="0.25">
      <c r="A567" s="2031" t="s">
        <v>1662</v>
      </c>
      <c r="B567" s="2069" t="s">
        <v>2306</v>
      </c>
      <c r="C567" s="2070">
        <v>990</v>
      </c>
      <c r="D567" s="2070">
        <v>927</v>
      </c>
      <c r="E567" s="2070">
        <v>1263</v>
      </c>
      <c r="F567" s="2070">
        <v>1154</v>
      </c>
      <c r="G567" s="2070">
        <v>1526752</v>
      </c>
      <c r="H567" s="2070">
        <v>1325507</v>
      </c>
      <c r="I567" s="2070">
        <v>680516</v>
      </c>
      <c r="J567" s="2070">
        <v>595871</v>
      </c>
      <c r="K567" s="2070">
        <v>200493</v>
      </c>
      <c r="L567" s="2070">
        <v>192811</v>
      </c>
      <c r="M567" s="2070">
        <v>480023</v>
      </c>
      <c r="N567" s="2070">
        <v>403060</v>
      </c>
      <c r="O567" s="2070">
        <v>17540</v>
      </c>
      <c r="P567" s="2070">
        <v>17198</v>
      </c>
      <c r="Q567" s="2070">
        <v>285867</v>
      </c>
      <c r="R567" s="2070">
        <v>186139</v>
      </c>
      <c r="S567" s="2070">
        <v>176616</v>
      </c>
      <c r="T567" s="2070">
        <v>199724</v>
      </c>
      <c r="U567" s="2061" t="str">
        <f t="shared" si="8"/>
        <v>Total OUTPATIENT</v>
      </c>
      <c r="W567" s="455" t="b">
        <f>+'17HPM_DATA_INPUT'!C576='XX_17CK AUDITTO INPUT'!U567</f>
        <v>1</v>
      </c>
      <c r="X567" s="2065">
        <f>+'17HPM_DATA_INPUT'!D576-'XX_17CK AUDITTO INPUT'!C567</f>
        <v>1079</v>
      </c>
      <c r="Y567" s="2065">
        <f>+'17HPM_DATA_INPUT'!E576-'XX_17CK AUDITTO INPUT'!D567</f>
        <v>938</v>
      </c>
      <c r="Z567" s="2065">
        <f>+'17HPM_DATA_INPUT'!F576-'XX_17CK AUDITTO INPUT'!E567</f>
        <v>1376</v>
      </c>
      <c r="AA567" s="2065">
        <f>+'17HPM_DATA_INPUT'!G576-'XX_17CK AUDITTO INPUT'!F567</f>
        <v>1208</v>
      </c>
      <c r="AB567" s="2065">
        <f>+'17HPM_DATA_INPUT'!H576-'XX_17CK AUDITTO INPUT'!G567</f>
        <v>1747436</v>
      </c>
      <c r="AC567" s="2065">
        <f>+'17HPM_DATA_INPUT'!I576-'XX_17CK AUDITTO INPUT'!H567</f>
        <v>1378001</v>
      </c>
      <c r="AD567" s="2065">
        <f>+'17HPM_DATA_INPUT'!J576-'XX_17CK AUDITTO INPUT'!I567</f>
        <v>730849</v>
      </c>
      <c r="AE567" s="2065">
        <f>+'17HPM_DATA_INPUT'!K576-'XX_17CK AUDITTO INPUT'!J567</f>
        <v>621901</v>
      </c>
      <c r="AF567" s="2065">
        <f>+'17HPM_DATA_INPUT'!L576-'XX_17CK AUDITTO INPUT'!K567</f>
        <v>220520</v>
      </c>
      <c r="AG567" s="2065">
        <f>+'17HPM_DATA_INPUT'!M576-'XX_17CK AUDITTO INPUT'!L567</f>
        <v>191151</v>
      </c>
      <c r="AH567" s="2065">
        <f>+'17HPM_DATA_INPUT'!N576-'XX_17CK AUDITTO INPUT'!M567</f>
        <v>510329</v>
      </c>
      <c r="AI567" s="2065">
        <f>+'17HPM_DATA_INPUT'!O576-'XX_17CK AUDITTO INPUT'!N567</f>
        <v>430750</v>
      </c>
      <c r="AJ567" s="2065">
        <f>+'17HPM_DATA_INPUT'!P576-'XX_17CK AUDITTO INPUT'!O567</f>
        <v>65020</v>
      </c>
      <c r="AK567" s="2065">
        <f>+'17HPM_DATA_INPUT'!Q576-'XX_17CK AUDITTO INPUT'!P567</f>
        <v>17050</v>
      </c>
      <c r="AL567" s="2065">
        <f>+'17HPM_DATA_INPUT'!R576-'XX_17CK AUDITTO INPUT'!Q567</f>
        <v>295812</v>
      </c>
      <c r="AM567" s="2065">
        <f>+'17HPM_DATA_INPUT'!S576-'XX_17CK AUDITTO INPUT'!R567</f>
        <v>184536</v>
      </c>
      <c r="AN567" s="2065">
        <f>+'17HPM_DATA_INPUT'!T576-'XX_17CK AUDITTO INPUT'!S567</f>
        <v>149498</v>
      </c>
      <c r="AO567" s="2065">
        <f>+'17HPM_DATA_INPUT'!U576-'XX_17CK AUDITTO INPUT'!T567</f>
        <v>229162</v>
      </c>
      <c r="AQ567" s="455" t="str">
        <f>'Departmental PL'!D583</f>
        <v>2930 MED ONC GENEVA INTERLAKES</v>
      </c>
    </row>
    <row r="568" spans="1:43" ht="20.25" hidden="1" customHeight="1" x14ac:dyDescent="0.25">
      <c r="A568" s="2067" t="s">
        <v>1663</v>
      </c>
      <c r="B568" s="2058" t="s">
        <v>2546</v>
      </c>
      <c r="C568" s="2060">
        <v>402</v>
      </c>
      <c r="D568" s="2060">
        <v>399</v>
      </c>
      <c r="E568" s="2060">
        <v>517</v>
      </c>
      <c r="F568" s="2060">
        <v>535</v>
      </c>
      <c r="G568" s="2060">
        <v>3188483</v>
      </c>
      <c r="H568" s="2060">
        <v>2848996</v>
      </c>
      <c r="I568" s="2060">
        <v>1470544</v>
      </c>
      <c r="J568" s="2060">
        <v>1387766</v>
      </c>
      <c r="K568" s="2060">
        <v>248774</v>
      </c>
      <c r="L568" s="2060">
        <v>250539</v>
      </c>
      <c r="M568" s="2060">
        <v>1221770</v>
      </c>
      <c r="N568" s="2060">
        <v>1137227</v>
      </c>
      <c r="O568" s="2060">
        <v>35256</v>
      </c>
      <c r="P568" s="2060">
        <v>31616</v>
      </c>
      <c r="Q568" s="2060">
        <v>80846</v>
      </c>
      <c r="R568" s="2060">
        <v>77034</v>
      </c>
      <c r="S568" s="2060">
        <v>1105667</v>
      </c>
      <c r="T568" s="2060">
        <v>1028577</v>
      </c>
      <c r="U568" s="2061" t="str">
        <f t="shared" si="8"/>
        <v>4360 LITHOTRIPSY PROGRAM</v>
      </c>
      <c r="W568" s="455" t="b">
        <f>+'17HPM_DATA_INPUT'!C577='XX_17CK AUDITTO INPUT'!U568</f>
        <v>1</v>
      </c>
      <c r="X568" s="2065">
        <f>+'17HPM_DATA_INPUT'!D577-'XX_17CK AUDITTO INPUT'!C568</f>
        <v>377</v>
      </c>
      <c r="Y568" s="2065">
        <f>+'17HPM_DATA_INPUT'!E577-'XX_17CK AUDITTO INPUT'!D568</f>
        <v>431</v>
      </c>
      <c r="Z568" s="2065">
        <f>+'17HPM_DATA_INPUT'!F577-'XX_17CK AUDITTO INPUT'!E568</f>
        <v>477</v>
      </c>
      <c r="AA568" s="2065">
        <f>+'17HPM_DATA_INPUT'!G577-'XX_17CK AUDITTO INPUT'!F568</f>
        <v>593</v>
      </c>
      <c r="AB568" s="2065">
        <f>+'17HPM_DATA_INPUT'!H577-'XX_17CK AUDITTO INPUT'!G568</f>
        <v>3085781</v>
      </c>
      <c r="AC568" s="2065">
        <f>+'17HPM_DATA_INPUT'!I577-'XX_17CK AUDITTO INPUT'!H568</f>
        <v>3291304</v>
      </c>
      <c r="AD568" s="2065">
        <f>+'17HPM_DATA_INPUT'!J577-'XX_17CK AUDITTO INPUT'!I568</f>
        <v>1380371</v>
      </c>
      <c r="AE568" s="2065">
        <f>+'17HPM_DATA_INPUT'!K577-'XX_17CK AUDITTO INPUT'!J568</f>
        <v>1583616</v>
      </c>
      <c r="AF568" s="2065">
        <f>+'17HPM_DATA_INPUT'!L577-'XX_17CK AUDITTO INPUT'!K568</f>
        <v>244324</v>
      </c>
      <c r="AG568" s="2065">
        <f>+'17HPM_DATA_INPUT'!M577-'XX_17CK AUDITTO INPUT'!L568</f>
        <v>261155</v>
      </c>
      <c r="AH568" s="2065">
        <f>+'17HPM_DATA_INPUT'!N577-'XX_17CK AUDITTO INPUT'!M568</f>
        <v>1136046</v>
      </c>
      <c r="AI568" s="2065">
        <f>+'17HPM_DATA_INPUT'!O577-'XX_17CK AUDITTO INPUT'!N568</f>
        <v>1322460</v>
      </c>
      <c r="AJ568" s="2065">
        <f>+'17HPM_DATA_INPUT'!P577-'XX_17CK AUDITTO INPUT'!O568</f>
        <v>139822</v>
      </c>
      <c r="AK568" s="2065">
        <f>+'17HPM_DATA_INPUT'!Q577-'XX_17CK AUDITTO INPUT'!P568</f>
        <v>32955</v>
      </c>
      <c r="AL568" s="2065">
        <f>+'17HPM_DATA_INPUT'!R577-'XX_17CK AUDITTO INPUT'!Q568</f>
        <v>97355</v>
      </c>
      <c r="AM568" s="2065">
        <f>+'17HPM_DATA_INPUT'!S577-'XX_17CK AUDITTO INPUT'!R568</f>
        <v>80297</v>
      </c>
      <c r="AN568" s="2065">
        <f>+'17HPM_DATA_INPUT'!T577-'XX_17CK AUDITTO INPUT'!S568</f>
        <v>898870</v>
      </c>
      <c r="AO568" s="2065">
        <f>+'17HPM_DATA_INPUT'!U577-'XX_17CK AUDITTO INPUT'!T568</f>
        <v>1209208</v>
      </c>
      <c r="AQ568" s="455" t="str">
        <f>'Departmental PL'!D584</f>
        <v>2940 MED ONC GREECE INTERLAKES</v>
      </c>
    </row>
    <row r="569" spans="1:43" ht="20.25" hidden="1" customHeight="1" x14ac:dyDescent="0.25">
      <c r="A569" s="2067" t="s">
        <v>1661</v>
      </c>
      <c r="B569" s="2074" t="s">
        <v>2547</v>
      </c>
      <c r="C569" s="2075">
        <v>1</v>
      </c>
      <c r="D569" s="2075">
        <v>0</v>
      </c>
      <c r="E569" s="2075">
        <v>1</v>
      </c>
      <c r="F569" s="2075">
        <v>0</v>
      </c>
      <c r="G569" s="2075">
        <v>135</v>
      </c>
      <c r="H569" s="2075">
        <v>0</v>
      </c>
      <c r="I569" s="2075">
        <v>8</v>
      </c>
      <c r="J569" s="2075">
        <v>0</v>
      </c>
      <c r="K569" s="2075">
        <v>18</v>
      </c>
      <c r="L569" s="2075">
        <v>0</v>
      </c>
      <c r="M569" s="2075">
        <v>-10</v>
      </c>
      <c r="N569" s="2075">
        <v>0</v>
      </c>
      <c r="O569" s="2075">
        <v>2</v>
      </c>
      <c r="P569" s="2075">
        <v>0</v>
      </c>
      <c r="Q569" s="2075">
        <v>25</v>
      </c>
      <c r="R569" s="2075">
        <v>0</v>
      </c>
      <c r="S569" s="2075">
        <v>-37</v>
      </c>
      <c r="T569" s="2075">
        <v>0</v>
      </c>
      <c r="U569" s="2061" t="str">
        <f t="shared" si="8"/>
        <v>6460 OPD-UROLOGY</v>
      </c>
      <c r="W569" s="455" t="b">
        <f>+'17HPM_DATA_INPUT'!C578='XX_17CK AUDITTO INPUT'!U569</f>
        <v>1</v>
      </c>
      <c r="X569" s="2065">
        <f>+'17HPM_DATA_INPUT'!D578-'XX_17CK AUDITTO INPUT'!C569</f>
        <v>0</v>
      </c>
      <c r="Y569" s="2065">
        <f>+'17HPM_DATA_INPUT'!E578-'XX_17CK AUDITTO INPUT'!D569</f>
        <v>0</v>
      </c>
      <c r="Z569" s="2065">
        <f>+'17HPM_DATA_INPUT'!F578-'XX_17CK AUDITTO INPUT'!E569</f>
        <v>0</v>
      </c>
      <c r="AA569" s="2065">
        <f>+'17HPM_DATA_INPUT'!G578-'XX_17CK AUDITTO INPUT'!F569</f>
        <v>0</v>
      </c>
      <c r="AB569" s="2065">
        <f>+'17HPM_DATA_INPUT'!H578-'XX_17CK AUDITTO INPUT'!G569</f>
        <v>0</v>
      </c>
      <c r="AC569" s="2065">
        <f>+'17HPM_DATA_INPUT'!I578-'XX_17CK AUDITTO INPUT'!H569</f>
        <v>0</v>
      </c>
      <c r="AD569" s="2065">
        <f>+'17HPM_DATA_INPUT'!J578-'XX_17CK AUDITTO INPUT'!I569</f>
        <v>0</v>
      </c>
      <c r="AE569" s="2065">
        <f>+'17HPM_DATA_INPUT'!K578-'XX_17CK AUDITTO INPUT'!J569</f>
        <v>0</v>
      </c>
      <c r="AF569" s="2065">
        <f>+'17HPM_DATA_INPUT'!L578-'XX_17CK AUDITTO INPUT'!K569</f>
        <v>-1</v>
      </c>
      <c r="AG569" s="2065">
        <f>+'17HPM_DATA_INPUT'!M578-'XX_17CK AUDITTO INPUT'!L569</f>
        <v>0</v>
      </c>
      <c r="AH569" s="2065">
        <f>+'17HPM_DATA_INPUT'!N578-'XX_17CK AUDITTO INPUT'!M569</f>
        <v>0</v>
      </c>
      <c r="AI569" s="2065">
        <f>+'17HPM_DATA_INPUT'!O578-'XX_17CK AUDITTO INPUT'!N569</f>
        <v>0</v>
      </c>
      <c r="AJ569" s="2065">
        <f>+'17HPM_DATA_INPUT'!P578-'XX_17CK AUDITTO INPUT'!O569</f>
        <v>1</v>
      </c>
      <c r="AK569" s="2065">
        <f>+'17HPM_DATA_INPUT'!Q578-'XX_17CK AUDITTO INPUT'!P569</f>
        <v>0</v>
      </c>
      <c r="AL569" s="2065">
        <f>+'17HPM_DATA_INPUT'!R578-'XX_17CK AUDITTO INPUT'!Q569</f>
        <v>-1</v>
      </c>
      <c r="AM569" s="2065">
        <f>+'17HPM_DATA_INPUT'!S578-'XX_17CK AUDITTO INPUT'!R569</f>
        <v>0</v>
      </c>
      <c r="AN569" s="2065">
        <f>+'17HPM_DATA_INPUT'!T578-'XX_17CK AUDITTO INPUT'!S569</f>
        <v>0</v>
      </c>
      <c r="AO569" s="2065">
        <f>+'17HPM_DATA_INPUT'!U578-'XX_17CK AUDITTO INPUT'!T569</f>
        <v>0</v>
      </c>
      <c r="AQ569" s="455" t="str">
        <f>'Departmental PL'!D585</f>
        <v>Total ASC</v>
      </c>
    </row>
    <row r="570" spans="1:43" ht="20.25" hidden="1" customHeight="1" x14ac:dyDescent="0.25">
      <c r="A570" s="2032" t="s">
        <v>1662</v>
      </c>
      <c r="B570" s="2072" t="s">
        <v>2307</v>
      </c>
      <c r="C570" s="2073">
        <v>403</v>
      </c>
      <c r="D570" s="2073">
        <v>399</v>
      </c>
      <c r="E570" s="2073">
        <v>518</v>
      </c>
      <c r="F570" s="2073">
        <v>535</v>
      </c>
      <c r="G570" s="2073">
        <v>3188618</v>
      </c>
      <c r="H570" s="2073">
        <v>2848996</v>
      </c>
      <c r="I570" s="2073">
        <v>1470551</v>
      </c>
      <c r="J570" s="2073">
        <v>1387766</v>
      </c>
      <c r="K570" s="2073">
        <v>248792</v>
      </c>
      <c r="L570" s="2073">
        <v>250539</v>
      </c>
      <c r="M570" s="2073">
        <v>1221760</v>
      </c>
      <c r="N570" s="2073">
        <v>1137227</v>
      </c>
      <c r="O570" s="2073">
        <v>35258</v>
      </c>
      <c r="P570" s="2073">
        <v>31616</v>
      </c>
      <c r="Q570" s="2073">
        <v>80871</v>
      </c>
      <c r="R570" s="2073">
        <v>77034</v>
      </c>
      <c r="S570" s="2073">
        <v>1105630</v>
      </c>
      <c r="T570" s="2073">
        <v>1028577</v>
      </c>
      <c r="U570" s="2061" t="str">
        <f t="shared" si="8"/>
        <v>Total ASC</v>
      </c>
      <c r="W570" s="455" t="b">
        <f>+'17HPM_DATA_INPUT'!C579='XX_17CK AUDITTO INPUT'!U570</f>
        <v>1</v>
      </c>
      <c r="X570" s="2065">
        <f>+'17HPM_DATA_INPUT'!D579-'XX_17CK AUDITTO INPUT'!C570</f>
        <v>377</v>
      </c>
      <c r="Y570" s="2065">
        <f>+'17HPM_DATA_INPUT'!E579-'XX_17CK AUDITTO INPUT'!D570</f>
        <v>431</v>
      </c>
      <c r="Z570" s="2065">
        <f>+'17HPM_DATA_INPUT'!F579-'XX_17CK AUDITTO INPUT'!E570</f>
        <v>477</v>
      </c>
      <c r="AA570" s="2065">
        <f>+'17HPM_DATA_INPUT'!G579-'XX_17CK AUDITTO INPUT'!F570</f>
        <v>593</v>
      </c>
      <c r="AB570" s="2065">
        <f>+'17HPM_DATA_INPUT'!H579-'XX_17CK AUDITTO INPUT'!G570</f>
        <v>3085781</v>
      </c>
      <c r="AC570" s="2065">
        <f>+'17HPM_DATA_INPUT'!I579-'XX_17CK AUDITTO INPUT'!H570</f>
        <v>3291304</v>
      </c>
      <c r="AD570" s="2065">
        <f>+'17HPM_DATA_INPUT'!J579-'XX_17CK AUDITTO INPUT'!I570</f>
        <v>1380372</v>
      </c>
      <c r="AE570" s="2065">
        <f>+'17HPM_DATA_INPUT'!K579-'XX_17CK AUDITTO INPUT'!J570</f>
        <v>1583616</v>
      </c>
      <c r="AF570" s="2065">
        <f>+'17HPM_DATA_INPUT'!L579-'XX_17CK AUDITTO INPUT'!K570</f>
        <v>244324</v>
      </c>
      <c r="AG570" s="2065">
        <f>+'17HPM_DATA_INPUT'!M579-'XX_17CK AUDITTO INPUT'!L570</f>
        <v>261155</v>
      </c>
      <c r="AH570" s="2065">
        <f>+'17HPM_DATA_INPUT'!N579-'XX_17CK AUDITTO INPUT'!M570</f>
        <v>1136047</v>
      </c>
      <c r="AI570" s="2065">
        <f>+'17HPM_DATA_INPUT'!O579-'XX_17CK AUDITTO INPUT'!N570</f>
        <v>1322460</v>
      </c>
      <c r="AJ570" s="2065">
        <f>+'17HPM_DATA_INPUT'!P579-'XX_17CK AUDITTO INPUT'!O570</f>
        <v>139824</v>
      </c>
      <c r="AK570" s="2065">
        <f>+'17HPM_DATA_INPUT'!Q579-'XX_17CK AUDITTO INPUT'!P570</f>
        <v>32955</v>
      </c>
      <c r="AL570" s="2065">
        <f>+'17HPM_DATA_INPUT'!R579-'XX_17CK AUDITTO INPUT'!Q570</f>
        <v>97354</v>
      </c>
      <c r="AM570" s="2065">
        <f>+'17HPM_DATA_INPUT'!S579-'XX_17CK AUDITTO INPUT'!R570</f>
        <v>80297</v>
      </c>
      <c r="AN570" s="2065">
        <f>+'17HPM_DATA_INPUT'!T579-'XX_17CK AUDITTO INPUT'!S570</f>
        <v>898870</v>
      </c>
      <c r="AO570" s="2065">
        <f>+'17HPM_DATA_INPUT'!U579-'XX_17CK AUDITTO INPUT'!T570</f>
        <v>1209208</v>
      </c>
      <c r="AQ570" s="455" t="str">
        <f>'Departmental PL'!D586</f>
        <v>2900 MED ONC HIGHLAND INTERLAKES</v>
      </c>
    </row>
    <row r="571" spans="1:43" ht="20.25" hidden="1" customHeight="1" x14ac:dyDescent="0.25">
      <c r="A571" s="2067" t="s">
        <v>1663</v>
      </c>
      <c r="B571" s="2058" t="s">
        <v>2546</v>
      </c>
      <c r="C571" s="2060">
        <v>0</v>
      </c>
      <c r="D571" s="2060">
        <v>1</v>
      </c>
      <c r="E571" s="2060">
        <v>0</v>
      </c>
      <c r="F571" s="2060">
        <v>1</v>
      </c>
      <c r="G571" s="2060">
        <v>0</v>
      </c>
      <c r="H571" s="2060">
        <v>8753</v>
      </c>
      <c r="I571" s="2060">
        <v>0</v>
      </c>
      <c r="J571" s="2060">
        <v>4677</v>
      </c>
      <c r="K571" s="2060">
        <v>0</v>
      </c>
      <c r="L571" s="2060">
        <v>748</v>
      </c>
      <c r="M571" s="2060">
        <v>0</v>
      </c>
      <c r="N571" s="2060">
        <v>3929</v>
      </c>
      <c r="O571" s="2060">
        <v>0</v>
      </c>
      <c r="P571" s="2060">
        <v>94</v>
      </c>
      <c r="Q571" s="2060">
        <v>0</v>
      </c>
      <c r="R571" s="2060">
        <v>230</v>
      </c>
      <c r="S571" s="2060">
        <v>0</v>
      </c>
      <c r="T571" s="2060">
        <v>3604</v>
      </c>
      <c r="U571" s="2061" t="str">
        <f t="shared" si="8"/>
        <v>4360 LITHOTRIPSY PROGRAM</v>
      </c>
      <c r="W571" s="455" t="b">
        <f>+'17HPM_DATA_INPUT'!C580='XX_17CK AUDITTO INPUT'!U571</f>
        <v>1</v>
      </c>
      <c r="X571" s="2065">
        <f>+'17HPM_DATA_INPUT'!D580-'XX_17CK AUDITTO INPUT'!C571</f>
        <v>0</v>
      </c>
      <c r="Y571" s="2065">
        <f>+'17HPM_DATA_INPUT'!E580-'XX_17CK AUDITTO INPUT'!D571</f>
        <v>0</v>
      </c>
      <c r="Z571" s="2065">
        <f>+'17HPM_DATA_INPUT'!F580-'XX_17CK AUDITTO INPUT'!E571</f>
        <v>0</v>
      </c>
      <c r="AA571" s="2065">
        <f>+'17HPM_DATA_INPUT'!G580-'XX_17CK AUDITTO INPUT'!F571</f>
        <v>0</v>
      </c>
      <c r="AB571" s="2065">
        <f>+'17HPM_DATA_INPUT'!H580-'XX_17CK AUDITTO INPUT'!G571</f>
        <v>0</v>
      </c>
      <c r="AC571" s="2065">
        <f>+'17HPM_DATA_INPUT'!I580-'XX_17CK AUDITTO INPUT'!H571</f>
        <v>0</v>
      </c>
      <c r="AD571" s="2065">
        <f>+'17HPM_DATA_INPUT'!J580-'XX_17CK AUDITTO INPUT'!I571</f>
        <v>0</v>
      </c>
      <c r="AE571" s="2065">
        <f>+'17HPM_DATA_INPUT'!K580-'XX_17CK AUDITTO INPUT'!J571</f>
        <v>0</v>
      </c>
      <c r="AF571" s="2065">
        <f>+'17HPM_DATA_INPUT'!L580-'XX_17CK AUDITTO INPUT'!K571</f>
        <v>0</v>
      </c>
      <c r="AG571" s="2065">
        <f>+'17HPM_DATA_INPUT'!M580-'XX_17CK AUDITTO INPUT'!L571</f>
        <v>0</v>
      </c>
      <c r="AH571" s="2065">
        <f>+'17HPM_DATA_INPUT'!N580-'XX_17CK AUDITTO INPUT'!M571</f>
        <v>0</v>
      </c>
      <c r="AI571" s="2065">
        <f>+'17HPM_DATA_INPUT'!O580-'XX_17CK AUDITTO INPUT'!N571</f>
        <v>0</v>
      </c>
      <c r="AJ571" s="2065">
        <f>+'17HPM_DATA_INPUT'!P580-'XX_17CK AUDITTO INPUT'!O571</f>
        <v>0</v>
      </c>
      <c r="AK571" s="2065">
        <f>+'17HPM_DATA_INPUT'!Q580-'XX_17CK AUDITTO INPUT'!P571</f>
        <v>0</v>
      </c>
      <c r="AL571" s="2065">
        <f>+'17HPM_DATA_INPUT'!R580-'XX_17CK AUDITTO INPUT'!Q571</f>
        <v>0</v>
      </c>
      <c r="AM571" s="2065">
        <f>+'17HPM_DATA_INPUT'!S580-'XX_17CK AUDITTO INPUT'!R571</f>
        <v>0</v>
      </c>
      <c r="AN571" s="2065">
        <f>+'17HPM_DATA_INPUT'!T580-'XX_17CK AUDITTO INPUT'!S571</f>
        <v>0</v>
      </c>
      <c r="AO571" s="2065">
        <f>+'17HPM_DATA_INPUT'!U580-'XX_17CK AUDITTO INPUT'!T571</f>
        <v>0</v>
      </c>
      <c r="AQ571" s="455" t="str">
        <f>'Departmental PL'!D587</f>
        <v>2910 MED ONC BROCKPORT INTERLAKES</v>
      </c>
    </row>
    <row r="572" spans="1:43" ht="20.25" hidden="1" customHeight="1" x14ac:dyDescent="0.25">
      <c r="A572" s="2067" t="s">
        <v>1661</v>
      </c>
      <c r="B572" s="2074" t="s">
        <v>2547</v>
      </c>
      <c r="C572" s="2075"/>
      <c r="D572" s="2075"/>
      <c r="E572" s="2075"/>
      <c r="F572" s="2075"/>
      <c r="G572" s="2075"/>
      <c r="H572" s="2075"/>
      <c r="I572" s="2075"/>
      <c r="J572" s="2075"/>
      <c r="K572" s="2075"/>
      <c r="L572" s="2075"/>
      <c r="M572" s="2075"/>
      <c r="N572" s="2075"/>
      <c r="O572" s="2075"/>
      <c r="P572" s="2075"/>
      <c r="Q572" s="2075"/>
      <c r="R572" s="2075"/>
      <c r="S572" s="2075"/>
      <c r="T572" s="2075"/>
      <c r="U572" s="2061" t="str">
        <f t="shared" si="8"/>
        <v>6460 OPD-UROLOGY</v>
      </c>
      <c r="W572" s="455" t="b">
        <f>+'17HPM_DATA_INPUT'!C581='XX_17CK AUDITTO INPUT'!U572</f>
        <v>1</v>
      </c>
      <c r="X572" s="2065">
        <f>+'17HPM_DATA_INPUT'!D581-'XX_17CK AUDITTO INPUT'!C572</f>
        <v>0</v>
      </c>
      <c r="Y572" s="2065">
        <f>+'17HPM_DATA_INPUT'!E581-'XX_17CK AUDITTO INPUT'!D572</f>
        <v>0</v>
      </c>
      <c r="Z572" s="2065">
        <f>+'17HPM_DATA_INPUT'!F581-'XX_17CK AUDITTO INPUT'!E572</f>
        <v>0</v>
      </c>
      <c r="AA572" s="2065">
        <f>+'17HPM_DATA_INPUT'!G581-'XX_17CK AUDITTO INPUT'!F572</f>
        <v>0</v>
      </c>
      <c r="AB572" s="2065">
        <f>+'17HPM_DATA_INPUT'!H581-'XX_17CK AUDITTO INPUT'!G572</f>
        <v>0</v>
      </c>
      <c r="AC572" s="2065">
        <f>+'17HPM_DATA_INPUT'!I581-'XX_17CK AUDITTO INPUT'!H572</f>
        <v>0</v>
      </c>
      <c r="AD572" s="2065">
        <f>+'17HPM_DATA_INPUT'!J581-'XX_17CK AUDITTO INPUT'!I572</f>
        <v>0</v>
      </c>
      <c r="AE572" s="2065">
        <f>+'17HPM_DATA_INPUT'!K581-'XX_17CK AUDITTO INPUT'!J572</f>
        <v>0</v>
      </c>
      <c r="AF572" s="2065">
        <f>+'17HPM_DATA_INPUT'!L581-'XX_17CK AUDITTO INPUT'!K572</f>
        <v>0</v>
      </c>
      <c r="AG572" s="2065">
        <f>+'17HPM_DATA_INPUT'!M581-'XX_17CK AUDITTO INPUT'!L572</f>
        <v>0</v>
      </c>
      <c r="AH572" s="2065">
        <f>+'17HPM_DATA_INPUT'!N581-'XX_17CK AUDITTO INPUT'!M572</f>
        <v>0</v>
      </c>
      <c r="AI572" s="2065">
        <f>+'17HPM_DATA_INPUT'!O581-'XX_17CK AUDITTO INPUT'!N572</f>
        <v>0</v>
      </c>
      <c r="AJ572" s="2065">
        <f>+'17HPM_DATA_INPUT'!P581-'XX_17CK AUDITTO INPUT'!O572</f>
        <v>0</v>
      </c>
      <c r="AK572" s="2065">
        <f>+'17HPM_DATA_INPUT'!Q581-'XX_17CK AUDITTO INPUT'!P572</f>
        <v>0</v>
      </c>
      <c r="AL572" s="2065">
        <f>+'17HPM_DATA_INPUT'!R581-'XX_17CK AUDITTO INPUT'!Q572</f>
        <v>0</v>
      </c>
      <c r="AM572" s="2065">
        <f>+'17HPM_DATA_INPUT'!S581-'XX_17CK AUDITTO INPUT'!R572</f>
        <v>0</v>
      </c>
      <c r="AN572" s="2065">
        <f>+'17HPM_DATA_INPUT'!T581-'XX_17CK AUDITTO INPUT'!S572</f>
        <v>0</v>
      </c>
      <c r="AO572" s="2065">
        <f>+'17HPM_DATA_INPUT'!U581-'XX_17CK AUDITTO INPUT'!T572</f>
        <v>0</v>
      </c>
      <c r="AQ572" s="455" t="str">
        <f>'Departmental PL'!D588</f>
        <v>2920 MED ONC INTERLAKES</v>
      </c>
    </row>
    <row r="573" spans="1:43" ht="20.25" hidden="1" customHeight="1" x14ac:dyDescent="0.25">
      <c r="A573" s="2033" t="s">
        <v>1662</v>
      </c>
      <c r="B573" s="2076" t="s">
        <v>2308</v>
      </c>
      <c r="C573" s="2077">
        <v>0</v>
      </c>
      <c r="D573" s="2077">
        <v>1</v>
      </c>
      <c r="E573" s="2077">
        <v>0</v>
      </c>
      <c r="F573" s="2077">
        <v>1</v>
      </c>
      <c r="G573" s="2077">
        <v>0</v>
      </c>
      <c r="H573" s="2077">
        <v>8753</v>
      </c>
      <c r="I573" s="2077">
        <v>0</v>
      </c>
      <c r="J573" s="2077">
        <v>4677</v>
      </c>
      <c r="K573" s="2077">
        <v>0</v>
      </c>
      <c r="L573" s="2077">
        <v>748</v>
      </c>
      <c r="M573" s="2077">
        <v>0</v>
      </c>
      <c r="N573" s="2077">
        <v>3929</v>
      </c>
      <c r="O573" s="2077">
        <v>0</v>
      </c>
      <c r="P573" s="2077">
        <v>94</v>
      </c>
      <c r="Q573" s="2077">
        <v>0</v>
      </c>
      <c r="R573" s="2077">
        <v>230</v>
      </c>
      <c r="S573" s="2077">
        <v>0</v>
      </c>
      <c r="T573" s="2077">
        <v>3604</v>
      </c>
      <c r="U573" s="2061" t="str">
        <f t="shared" si="8"/>
        <v>Total OBS</v>
      </c>
      <c r="W573" s="455" t="b">
        <f>+'17HPM_DATA_INPUT'!C582='XX_17CK AUDITTO INPUT'!U573</f>
        <v>1</v>
      </c>
      <c r="X573" s="2065">
        <f>+'17HPM_DATA_INPUT'!D582-'XX_17CK AUDITTO INPUT'!C573</f>
        <v>0</v>
      </c>
      <c r="Y573" s="2065">
        <f>+'17HPM_DATA_INPUT'!E582-'XX_17CK AUDITTO INPUT'!D573</f>
        <v>0</v>
      </c>
      <c r="Z573" s="2065">
        <f>+'17HPM_DATA_INPUT'!F582-'XX_17CK AUDITTO INPUT'!E573</f>
        <v>0</v>
      </c>
      <c r="AA573" s="2065">
        <f>+'17HPM_DATA_INPUT'!G582-'XX_17CK AUDITTO INPUT'!F573</f>
        <v>0</v>
      </c>
      <c r="AB573" s="2065" t="e">
        <f>+'17HPM_DATA_INPUT'!H582-'XX_17CK AUDITTO INPUT'!G573</f>
        <v>#VALUE!</v>
      </c>
      <c r="AC573" s="2065">
        <f>+'17HPM_DATA_INPUT'!I582-'XX_17CK AUDITTO INPUT'!H573</f>
        <v>0</v>
      </c>
      <c r="AD573" s="2065" t="e">
        <f>+'17HPM_DATA_INPUT'!J582-'XX_17CK AUDITTO INPUT'!I573</f>
        <v>#VALUE!</v>
      </c>
      <c r="AE573" s="2065">
        <f>+'17HPM_DATA_INPUT'!K582-'XX_17CK AUDITTO INPUT'!J573</f>
        <v>0</v>
      </c>
      <c r="AF573" s="2065" t="e">
        <f>+'17HPM_DATA_INPUT'!L582-'XX_17CK AUDITTO INPUT'!K573</f>
        <v>#VALUE!</v>
      </c>
      <c r="AG573" s="2065">
        <f>+'17HPM_DATA_INPUT'!M582-'XX_17CK AUDITTO INPUT'!L573</f>
        <v>0</v>
      </c>
      <c r="AH573" s="2065" t="e">
        <f>+'17HPM_DATA_INPUT'!N582-'XX_17CK AUDITTO INPUT'!M573</f>
        <v>#VALUE!</v>
      </c>
      <c r="AI573" s="2065">
        <f>+'17HPM_DATA_INPUT'!O582-'XX_17CK AUDITTO INPUT'!N573</f>
        <v>0</v>
      </c>
      <c r="AJ573" s="2065" t="e">
        <f>+'17HPM_DATA_INPUT'!P582-'XX_17CK AUDITTO INPUT'!O573</f>
        <v>#VALUE!</v>
      </c>
      <c r="AK573" s="2065">
        <f>+'17HPM_DATA_INPUT'!Q582-'XX_17CK AUDITTO INPUT'!P573</f>
        <v>0</v>
      </c>
      <c r="AL573" s="2065" t="e">
        <f>+'17HPM_DATA_INPUT'!R582-'XX_17CK AUDITTO INPUT'!Q573</f>
        <v>#VALUE!</v>
      </c>
      <c r="AM573" s="2065">
        <f>+'17HPM_DATA_INPUT'!S582-'XX_17CK AUDITTO INPUT'!R573</f>
        <v>0</v>
      </c>
      <c r="AN573" s="2065" t="e">
        <f>+'17HPM_DATA_INPUT'!T582-'XX_17CK AUDITTO INPUT'!S573</f>
        <v>#VALUE!</v>
      </c>
      <c r="AO573" s="2065">
        <f>+'17HPM_DATA_INPUT'!U582-'XX_17CK AUDITTO INPUT'!T573</f>
        <v>0</v>
      </c>
      <c r="AQ573" s="455" t="str">
        <f>'Departmental PL'!D589</f>
        <v>2930 MED ONC GENEVA INTERLAKES</v>
      </c>
    </row>
    <row r="574" spans="1:43" ht="20.25" hidden="1" customHeight="1" x14ac:dyDescent="0.25">
      <c r="A574" s="2095"/>
      <c r="B574" s="2095" t="s">
        <v>2548</v>
      </c>
      <c r="C574" s="2095">
        <v>1393</v>
      </c>
      <c r="D574" s="2091">
        <v>1327</v>
      </c>
      <c r="E574" s="2092">
        <v>1781</v>
      </c>
      <c r="F574" s="2092">
        <v>1690</v>
      </c>
      <c r="G574" s="2092">
        <v>4715370</v>
      </c>
      <c r="H574" s="2092">
        <v>4183256</v>
      </c>
      <c r="I574" s="2092">
        <v>2151068</v>
      </c>
      <c r="J574" s="2092">
        <v>1988314</v>
      </c>
      <c r="K574" s="2092">
        <v>449285</v>
      </c>
      <c r="L574" s="2092">
        <v>444098</v>
      </c>
      <c r="M574" s="2092">
        <v>1701783</v>
      </c>
      <c r="N574" s="2092">
        <v>1544216</v>
      </c>
      <c r="O574" s="2092">
        <v>52798</v>
      </c>
      <c r="P574" s="2092">
        <v>48908</v>
      </c>
      <c r="Q574" s="2092">
        <v>366738</v>
      </c>
      <c r="R574" s="2092">
        <v>263402</v>
      </c>
      <c r="S574" s="2092">
        <v>1282246</v>
      </c>
      <c r="T574" s="2092">
        <v>1231905</v>
      </c>
      <c r="U574" s="2061" t="str">
        <f t="shared" si="8"/>
        <v>Total 024 Urology</v>
      </c>
      <c r="W574" s="455" t="b">
        <f>+'17HPM_DATA_INPUT'!C583='XX_17CK AUDITTO INPUT'!U574</f>
        <v>1</v>
      </c>
      <c r="X574" s="2065">
        <f>+'17HPM_DATA_INPUT'!D583-'XX_17CK AUDITTO INPUT'!C574</f>
        <v>1456</v>
      </c>
      <c r="Y574" s="2065">
        <f>+'17HPM_DATA_INPUT'!E583-'XX_17CK AUDITTO INPUT'!D574</f>
        <v>1369</v>
      </c>
      <c r="Z574" s="2065">
        <f>+'17HPM_DATA_INPUT'!F583-'XX_17CK AUDITTO INPUT'!E574</f>
        <v>1853</v>
      </c>
      <c r="AA574" s="2065">
        <f>+'17HPM_DATA_INPUT'!G583-'XX_17CK AUDITTO INPUT'!F574</f>
        <v>1801</v>
      </c>
      <c r="AB574" s="2065">
        <f>+'17HPM_DATA_INPUT'!H583-'XX_17CK AUDITTO INPUT'!G574</f>
        <v>4833217</v>
      </c>
      <c r="AC574" s="2065">
        <f>+'17HPM_DATA_INPUT'!I583-'XX_17CK AUDITTO INPUT'!H574</f>
        <v>4669305</v>
      </c>
      <c r="AD574" s="2065">
        <f>+'17HPM_DATA_INPUT'!J583-'XX_17CK AUDITTO INPUT'!I574</f>
        <v>2111220</v>
      </c>
      <c r="AE574" s="2065">
        <f>+'17HPM_DATA_INPUT'!K583-'XX_17CK AUDITTO INPUT'!J574</f>
        <v>2205516</v>
      </c>
      <c r="AF574" s="2065">
        <f>+'17HPM_DATA_INPUT'!L583-'XX_17CK AUDITTO INPUT'!K574</f>
        <v>464844</v>
      </c>
      <c r="AG574" s="2065">
        <f>+'17HPM_DATA_INPUT'!M583-'XX_17CK AUDITTO INPUT'!L574</f>
        <v>452307</v>
      </c>
      <c r="AH574" s="2065">
        <f>+'17HPM_DATA_INPUT'!N583-'XX_17CK AUDITTO INPUT'!M574</f>
        <v>1646376</v>
      </c>
      <c r="AI574" s="2065">
        <f>+'17HPM_DATA_INPUT'!O583-'XX_17CK AUDITTO INPUT'!N574</f>
        <v>1753210</v>
      </c>
      <c r="AJ574" s="2065">
        <f>+'17HPM_DATA_INPUT'!P583-'XX_17CK AUDITTO INPUT'!O574</f>
        <v>204844</v>
      </c>
      <c r="AK574" s="2065">
        <f>+'17HPM_DATA_INPUT'!Q583-'XX_17CK AUDITTO INPUT'!P574</f>
        <v>50005</v>
      </c>
      <c r="AL574" s="2065">
        <f>+'17HPM_DATA_INPUT'!R583-'XX_17CK AUDITTO INPUT'!Q574</f>
        <v>393165</v>
      </c>
      <c r="AM574" s="2065">
        <f>+'17HPM_DATA_INPUT'!S583-'XX_17CK AUDITTO INPUT'!R574</f>
        <v>264835</v>
      </c>
      <c r="AN574" s="2065">
        <f>+'17HPM_DATA_INPUT'!T583-'XX_17CK AUDITTO INPUT'!S574</f>
        <v>1048368</v>
      </c>
      <c r="AO574" s="2065">
        <f>+'17HPM_DATA_INPUT'!U583-'XX_17CK AUDITTO INPUT'!T574</f>
        <v>1438370</v>
      </c>
      <c r="AQ574" s="455" t="str">
        <f>'Departmental PL'!D590</f>
        <v>2940 MED ONC GREECE INTERLAKES</v>
      </c>
    </row>
    <row r="575" spans="1:43" ht="20.25" hidden="1" customHeight="1" x14ac:dyDescent="0.25">
      <c r="A575" s="2081"/>
      <c r="B575" s="2082" t="s">
        <v>2549</v>
      </c>
      <c r="C575" s="2083" t="s">
        <v>436</v>
      </c>
      <c r="D575" s="2083" t="s">
        <v>436</v>
      </c>
      <c r="E575" s="2083" t="s">
        <v>436</v>
      </c>
      <c r="F575" s="2083" t="s">
        <v>436</v>
      </c>
      <c r="G575" s="2083" t="s">
        <v>436</v>
      </c>
      <c r="H575" s="2083" t="s">
        <v>436</v>
      </c>
      <c r="I575" s="2083" t="s">
        <v>436</v>
      </c>
      <c r="J575" s="2083" t="s">
        <v>436</v>
      </c>
      <c r="K575" s="2083" t="s">
        <v>436</v>
      </c>
      <c r="L575" s="2083" t="s">
        <v>436</v>
      </c>
      <c r="M575" s="2083" t="s">
        <v>436</v>
      </c>
      <c r="N575" s="2083" t="s">
        <v>436</v>
      </c>
      <c r="O575" s="2083" t="s">
        <v>436</v>
      </c>
      <c r="P575" s="2083" t="s">
        <v>436</v>
      </c>
      <c r="Q575" s="2083" t="s">
        <v>436</v>
      </c>
      <c r="R575" s="2083" t="s">
        <v>436</v>
      </c>
      <c r="S575" s="2083" t="s">
        <v>436</v>
      </c>
      <c r="T575" s="2083" t="s">
        <v>436</v>
      </c>
      <c r="U575" s="2061" t="str">
        <f t="shared" si="8"/>
        <v>025 Other</v>
      </c>
      <c r="W575" s="455" t="b">
        <f>+'17HPM_DATA_INPUT'!C584='XX_17CK AUDITTO INPUT'!U575</f>
        <v>1</v>
      </c>
      <c r="X575" s="2065" t="e">
        <f>+'17HPM_DATA_INPUT'!D584-'XX_17CK AUDITTO INPUT'!C575</f>
        <v>#VALUE!</v>
      </c>
      <c r="Y575" s="2065" t="e">
        <f>+'17HPM_DATA_INPUT'!E584-'XX_17CK AUDITTO INPUT'!D575</f>
        <v>#VALUE!</v>
      </c>
      <c r="Z575" s="2065" t="e">
        <f>+'17HPM_DATA_INPUT'!F584-'XX_17CK AUDITTO INPUT'!E575</f>
        <v>#VALUE!</v>
      </c>
      <c r="AA575" s="2065" t="e">
        <f>+'17HPM_DATA_INPUT'!G584-'XX_17CK AUDITTO INPUT'!F575</f>
        <v>#VALUE!</v>
      </c>
      <c r="AB575" s="2065" t="e">
        <f>+'17HPM_DATA_INPUT'!H584-'XX_17CK AUDITTO INPUT'!G575</f>
        <v>#VALUE!</v>
      </c>
      <c r="AC575" s="2065" t="e">
        <f>+'17HPM_DATA_INPUT'!I584-'XX_17CK AUDITTO INPUT'!H575</f>
        <v>#VALUE!</v>
      </c>
      <c r="AD575" s="2065" t="e">
        <f>+'17HPM_DATA_INPUT'!J584-'XX_17CK AUDITTO INPUT'!I575</f>
        <v>#VALUE!</v>
      </c>
      <c r="AE575" s="2065" t="e">
        <f>+'17HPM_DATA_INPUT'!K584-'XX_17CK AUDITTO INPUT'!J575</f>
        <v>#VALUE!</v>
      </c>
      <c r="AF575" s="2065" t="e">
        <f>+'17HPM_DATA_INPUT'!L584-'XX_17CK AUDITTO INPUT'!K575</f>
        <v>#VALUE!</v>
      </c>
      <c r="AG575" s="2065" t="e">
        <f>+'17HPM_DATA_INPUT'!M584-'XX_17CK AUDITTO INPUT'!L575</f>
        <v>#VALUE!</v>
      </c>
      <c r="AH575" s="2065" t="e">
        <f>+'17HPM_DATA_INPUT'!N584-'XX_17CK AUDITTO INPUT'!M575</f>
        <v>#VALUE!</v>
      </c>
      <c r="AI575" s="2065" t="e">
        <f>+'17HPM_DATA_INPUT'!O584-'XX_17CK AUDITTO INPUT'!N575</f>
        <v>#VALUE!</v>
      </c>
      <c r="AJ575" s="2065" t="e">
        <f>+'17HPM_DATA_INPUT'!P584-'XX_17CK AUDITTO INPUT'!O575</f>
        <v>#VALUE!</v>
      </c>
      <c r="AK575" s="2065" t="e">
        <f>+'17HPM_DATA_INPUT'!Q584-'XX_17CK AUDITTO INPUT'!P575</f>
        <v>#VALUE!</v>
      </c>
      <c r="AL575" s="2065" t="e">
        <f>+'17HPM_DATA_INPUT'!R584-'XX_17CK AUDITTO INPUT'!Q575</f>
        <v>#VALUE!</v>
      </c>
      <c r="AM575" s="2065" t="e">
        <f>+'17HPM_DATA_INPUT'!S584-'XX_17CK AUDITTO INPUT'!R575</f>
        <v>#VALUE!</v>
      </c>
      <c r="AN575" s="2065" t="e">
        <f>+'17HPM_DATA_INPUT'!T584-'XX_17CK AUDITTO INPUT'!S575</f>
        <v>#VALUE!</v>
      </c>
      <c r="AO575" s="2065" t="e">
        <f>+'17HPM_DATA_INPUT'!U584-'XX_17CK AUDITTO INPUT'!T575</f>
        <v>#VALUE!</v>
      </c>
      <c r="AQ575" s="455" t="str">
        <f>'Departmental PL'!D591</f>
        <v>Total OBS</v>
      </c>
    </row>
    <row r="576" spans="1:43" ht="20.25" hidden="1" customHeight="1" x14ac:dyDescent="0.25">
      <c r="A576" s="2081"/>
      <c r="B576" s="2082"/>
      <c r="C576" s="2083"/>
      <c r="D576" s="2083"/>
      <c r="E576" s="2083"/>
      <c r="F576" s="2083"/>
      <c r="G576" s="2083"/>
      <c r="H576" s="2083"/>
      <c r="I576" s="2083"/>
      <c r="J576" s="2083"/>
      <c r="K576" s="2083"/>
      <c r="L576" s="2083"/>
      <c r="M576" s="2083"/>
      <c r="N576" s="2083"/>
      <c r="O576" s="2083"/>
      <c r="P576" s="2083"/>
      <c r="Q576" s="2083"/>
      <c r="R576" s="2083"/>
      <c r="S576" s="2083"/>
      <c r="T576" s="2083"/>
      <c r="U576" s="2061" t="str">
        <f t="shared" si="8"/>
        <v/>
      </c>
      <c r="W576" s="455" t="b">
        <f>+'17HPM_DATA_INPUT'!C585='XX_17CK AUDITTO INPUT'!U576</f>
        <v>0</v>
      </c>
      <c r="X576" s="2065" t="e">
        <f>+'17HPM_DATA_INPUT'!D585-'XX_17CK AUDITTO INPUT'!C576</f>
        <v>#VALUE!</v>
      </c>
      <c r="Y576" s="2065" t="e">
        <f>+'17HPM_DATA_INPUT'!E585-'XX_17CK AUDITTO INPUT'!D576</f>
        <v>#VALUE!</v>
      </c>
      <c r="Z576" s="2065" t="e">
        <f>+'17HPM_DATA_INPUT'!F585-'XX_17CK AUDITTO INPUT'!E576</f>
        <v>#VALUE!</v>
      </c>
      <c r="AA576" s="2065" t="e">
        <f>+'17HPM_DATA_INPUT'!G585-'XX_17CK AUDITTO INPUT'!F576</f>
        <v>#VALUE!</v>
      </c>
      <c r="AB576" s="2065" t="e">
        <f>+'17HPM_DATA_INPUT'!H585-'XX_17CK AUDITTO INPUT'!G576</f>
        <v>#VALUE!</v>
      </c>
      <c r="AC576" s="2065" t="e">
        <f>+'17HPM_DATA_INPUT'!I585-'XX_17CK AUDITTO INPUT'!H576</f>
        <v>#VALUE!</v>
      </c>
      <c r="AD576" s="2065" t="e">
        <f>+'17HPM_DATA_INPUT'!J585-'XX_17CK AUDITTO INPUT'!I576</f>
        <v>#VALUE!</v>
      </c>
      <c r="AE576" s="2065" t="e">
        <f>+'17HPM_DATA_INPUT'!K585-'XX_17CK AUDITTO INPUT'!J576</f>
        <v>#VALUE!</v>
      </c>
      <c r="AF576" s="2065" t="e">
        <f>+'17HPM_DATA_INPUT'!L585-'XX_17CK AUDITTO INPUT'!K576</f>
        <v>#VALUE!</v>
      </c>
      <c r="AG576" s="2065" t="e">
        <f>+'17HPM_DATA_INPUT'!M585-'XX_17CK AUDITTO INPUT'!L576</f>
        <v>#VALUE!</v>
      </c>
      <c r="AH576" s="2065" t="e">
        <f>+'17HPM_DATA_INPUT'!N585-'XX_17CK AUDITTO INPUT'!M576</f>
        <v>#VALUE!</v>
      </c>
      <c r="AI576" s="2065" t="e">
        <f>+'17HPM_DATA_INPUT'!O585-'XX_17CK AUDITTO INPUT'!N576</f>
        <v>#VALUE!</v>
      </c>
      <c r="AJ576" s="2065" t="e">
        <f>+'17HPM_DATA_INPUT'!P585-'XX_17CK AUDITTO INPUT'!O576</f>
        <v>#VALUE!</v>
      </c>
      <c r="AK576" s="2065" t="e">
        <f>+'17HPM_DATA_INPUT'!Q585-'XX_17CK AUDITTO INPUT'!P576</f>
        <v>#VALUE!</v>
      </c>
      <c r="AL576" s="2065" t="e">
        <f>+'17HPM_DATA_INPUT'!R585-'XX_17CK AUDITTO INPUT'!Q576</f>
        <v>#VALUE!</v>
      </c>
      <c r="AM576" s="2065" t="e">
        <f>+'17HPM_DATA_INPUT'!S585-'XX_17CK AUDITTO INPUT'!R576</f>
        <v>#VALUE!</v>
      </c>
      <c r="AN576" s="2065" t="e">
        <f>+'17HPM_DATA_INPUT'!T585-'XX_17CK AUDITTO INPUT'!S576</f>
        <v>#VALUE!</v>
      </c>
      <c r="AO576" s="2065" t="e">
        <f>+'17HPM_DATA_INPUT'!U585-'XX_17CK AUDITTO INPUT'!T576</f>
        <v>#VALUE!</v>
      </c>
      <c r="AQ576" s="455">
        <f>'Departmental PL'!D592</f>
        <v>0</v>
      </c>
    </row>
    <row r="577" spans="1:43" ht="20.25" hidden="1" customHeight="1" x14ac:dyDescent="0.25">
      <c r="A577" s="2067" t="s">
        <v>1664</v>
      </c>
      <c r="B577" s="2058" t="s">
        <v>2550</v>
      </c>
      <c r="C577" s="2060">
        <v>314</v>
      </c>
      <c r="D577" s="2060">
        <v>279</v>
      </c>
      <c r="E577" s="2060">
        <v>708</v>
      </c>
      <c r="F577" s="2060">
        <v>656</v>
      </c>
      <c r="G577" s="2060">
        <v>147593</v>
      </c>
      <c r="H577" s="2060">
        <v>136720</v>
      </c>
      <c r="I577" s="2060">
        <v>49559</v>
      </c>
      <c r="J577" s="2060">
        <v>43813</v>
      </c>
      <c r="K577" s="2060">
        <v>86553</v>
      </c>
      <c r="L577" s="2060">
        <v>85192</v>
      </c>
      <c r="M577" s="2060">
        <v>-36994</v>
      </c>
      <c r="N577" s="2060">
        <v>-41379</v>
      </c>
      <c r="O577" s="2060">
        <v>0</v>
      </c>
      <c r="P577" s="2060">
        <v>0</v>
      </c>
      <c r="Q577" s="2060">
        <v>12253</v>
      </c>
      <c r="R577" s="2060">
        <v>10215</v>
      </c>
      <c r="S577" s="2060">
        <v>-49247</v>
      </c>
      <c r="T577" s="2060">
        <v>-51593</v>
      </c>
      <c r="U577" s="2061" t="str">
        <f t="shared" si="8"/>
        <v>4490 MEMEORY CARE PROGRAM</v>
      </c>
      <c r="W577" s="455" t="b">
        <f>+'17HPM_DATA_INPUT'!C586='XX_17CK AUDITTO INPUT'!U577</f>
        <v>1</v>
      </c>
      <c r="X577" s="2065">
        <f>+'17HPM_DATA_INPUT'!D586-'XX_17CK AUDITTO INPUT'!C577</f>
        <v>333</v>
      </c>
      <c r="Y577" s="2065">
        <f>+'17HPM_DATA_INPUT'!E586-'XX_17CK AUDITTO INPUT'!D577</f>
        <v>392</v>
      </c>
      <c r="Z577" s="2065">
        <f>+'17HPM_DATA_INPUT'!F586-'XX_17CK AUDITTO INPUT'!E577</f>
        <v>816</v>
      </c>
      <c r="AA577" s="2065">
        <f>+'17HPM_DATA_INPUT'!G586-'XX_17CK AUDITTO INPUT'!F577</f>
        <v>868</v>
      </c>
      <c r="AB577" s="2065">
        <f>+'17HPM_DATA_INPUT'!H586-'XX_17CK AUDITTO INPUT'!G577</f>
        <v>178040</v>
      </c>
      <c r="AC577" s="2065">
        <f>+'17HPM_DATA_INPUT'!I586-'XX_17CK AUDITTO INPUT'!H577</f>
        <v>179745</v>
      </c>
      <c r="AD577" s="2065">
        <f>+'17HPM_DATA_INPUT'!J586-'XX_17CK AUDITTO INPUT'!I577</f>
        <v>55336</v>
      </c>
      <c r="AE577" s="2065">
        <f>+'17HPM_DATA_INPUT'!K586-'XX_17CK AUDITTO INPUT'!J577</f>
        <v>58495</v>
      </c>
      <c r="AF577" s="2065">
        <f>+'17HPM_DATA_INPUT'!L586-'XX_17CK AUDITTO INPUT'!K577</f>
        <v>103544</v>
      </c>
      <c r="AG577" s="2065">
        <f>+'17HPM_DATA_INPUT'!M586-'XX_17CK AUDITTO INPUT'!L577</f>
        <v>109202</v>
      </c>
      <c r="AH577" s="2065">
        <f>+'17HPM_DATA_INPUT'!N586-'XX_17CK AUDITTO INPUT'!M577</f>
        <v>-48208</v>
      </c>
      <c r="AI577" s="2065">
        <f>+'17HPM_DATA_INPUT'!O586-'XX_17CK AUDITTO INPUT'!N577</f>
        <v>-50708</v>
      </c>
      <c r="AJ577" s="2065">
        <f>+'17HPM_DATA_INPUT'!P586-'XX_17CK AUDITTO INPUT'!O577</f>
        <v>6</v>
      </c>
      <c r="AK577" s="2065">
        <f>+'17HPM_DATA_INPUT'!Q586-'XX_17CK AUDITTO INPUT'!P577</f>
        <v>0</v>
      </c>
      <c r="AL577" s="2065">
        <f>+'17HPM_DATA_INPUT'!R586-'XX_17CK AUDITTO INPUT'!Q577</f>
        <v>13408</v>
      </c>
      <c r="AM577" s="2065">
        <f>+'17HPM_DATA_INPUT'!S586-'XX_17CK AUDITTO INPUT'!R577</f>
        <v>13093</v>
      </c>
      <c r="AN577" s="2065">
        <f>+'17HPM_DATA_INPUT'!T586-'XX_17CK AUDITTO INPUT'!S577</f>
        <v>-61623</v>
      </c>
      <c r="AO577" s="2065">
        <f>+'17HPM_DATA_INPUT'!U586-'XX_17CK AUDITTO INPUT'!T577</f>
        <v>-63802</v>
      </c>
      <c r="AQ577" s="455" t="str">
        <f>'Departmental PL'!D593</f>
        <v xml:space="preserve">TOTAL 011a Cancer Center Interlakes </v>
      </c>
    </row>
    <row r="578" spans="1:43" ht="20.25" hidden="1" customHeight="1" x14ac:dyDescent="0.25">
      <c r="A578" s="2067" t="s">
        <v>1665</v>
      </c>
      <c r="B578" s="2074" t="s">
        <v>1665</v>
      </c>
      <c r="C578" s="2075"/>
      <c r="D578" s="2075"/>
      <c r="E578" s="2075"/>
      <c r="F578" s="2075"/>
      <c r="G578" s="2075"/>
      <c r="H578" s="2075"/>
      <c r="I578" s="2075"/>
      <c r="J578" s="2075"/>
      <c r="K578" s="2075"/>
      <c r="L578" s="2075"/>
      <c r="M578" s="2075"/>
      <c r="N578" s="2075"/>
      <c r="O578" s="2075"/>
      <c r="P578" s="2075"/>
      <c r="Q578" s="2075"/>
      <c r="R578" s="2075"/>
      <c r="S578" s="2075"/>
      <c r="T578" s="2075"/>
      <c r="U578" s="2061" t="str">
        <f t="shared" si="8"/>
        <v>5590 STRONG SPECIALTY SHOP</v>
      </c>
      <c r="W578" s="455" t="b">
        <f>+'17HPM_DATA_INPUT'!C587='XX_17CK AUDITTO INPUT'!U578</f>
        <v>1</v>
      </c>
      <c r="X578" s="2065">
        <f>+'17HPM_DATA_INPUT'!D587-'XX_17CK AUDITTO INPUT'!C578</f>
        <v>0</v>
      </c>
      <c r="Y578" s="2065">
        <f>+'17HPM_DATA_INPUT'!E587-'XX_17CK AUDITTO INPUT'!D578</f>
        <v>0</v>
      </c>
      <c r="Z578" s="2065">
        <f>+'17HPM_DATA_INPUT'!F587-'XX_17CK AUDITTO INPUT'!E578</f>
        <v>0</v>
      </c>
      <c r="AA578" s="2065">
        <f>+'17HPM_DATA_INPUT'!G587-'XX_17CK AUDITTO INPUT'!F578</f>
        <v>0</v>
      </c>
      <c r="AB578" s="2065">
        <f>+'17HPM_DATA_INPUT'!H587-'XX_17CK AUDITTO INPUT'!G578</f>
        <v>0</v>
      </c>
      <c r="AC578" s="2065">
        <f>+'17HPM_DATA_INPUT'!I587-'XX_17CK AUDITTO INPUT'!H578</f>
        <v>0</v>
      </c>
      <c r="AD578" s="2065">
        <f>+'17HPM_DATA_INPUT'!J587-'XX_17CK AUDITTO INPUT'!I578</f>
        <v>0</v>
      </c>
      <c r="AE578" s="2065">
        <f>+'17HPM_DATA_INPUT'!K587-'XX_17CK AUDITTO INPUT'!J578</f>
        <v>0</v>
      </c>
      <c r="AF578" s="2065">
        <f>+'17HPM_DATA_INPUT'!L587-'XX_17CK AUDITTO INPUT'!K578</f>
        <v>0</v>
      </c>
      <c r="AG578" s="2065">
        <f>+'17HPM_DATA_INPUT'!M587-'XX_17CK AUDITTO INPUT'!L578</f>
        <v>0</v>
      </c>
      <c r="AH578" s="2065">
        <f>+'17HPM_DATA_INPUT'!N587-'XX_17CK AUDITTO INPUT'!M578</f>
        <v>0</v>
      </c>
      <c r="AI578" s="2065">
        <f>+'17HPM_DATA_INPUT'!O587-'XX_17CK AUDITTO INPUT'!N578</f>
        <v>0</v>
      </c>
      <c r="AJ578" s="2065">
        <f>+'17HPM_DATA_INPUT'!P587-'XX_17CK AUDITTO INPUT'!O578</f>
        <v>0</v>
      </c>
      <c r="AK578" s="2065">
        <f>+'17HPM_DATA_INPUT'!Q587-'XX_17CK AUDITTO INPUT'!P578</f>
        <v>0</v>
      </c>
      <c r="AL578" s="2065">
        <f>+'17HPM_DATA_INPUT'!R587-'XX_17CK AUDITTO INPUT'!Q578</f>
        <v>0</v>
      </c>
      <c r="AM578" s="2065">
        <f>+'17HPM_DATA_INPUT'!S587-'XX_17CK AUDITTO INPUT'!R578</f>
        <v>0</v>
      </c>
      <c r="AN578" s="2065">
        <f>+'17HPM_DATA_INPUT'!T587-'XX_17CK AUDITTO INPUT'!S578</f>
        <v>0</v>
      </c>
      <c r="AO578" s="2065">
        <f>+'17HPM_DATA_INPUT'!U587-'XX_17CK AUDITTO INPUT'!T578</f>
        <v>0</v>
      </c>
      <c r="AQ578" s="455">
        <f>'Departmental PL'!D594</f>
        <v>0</v>
      </c>
    </row>
    <row r="579" spans="1:43" ht="20.25" hidden="1" customHeight="1" x14ac:dyDescent="0.25">
      <c r="A579" s="2067" t="s">
        <v>1666</v>
      </c>
      <c r="B579" s="2058" t="s">
        <v>2551</v>
      </c>
      <c r="C579" s="2060">
        <v>5685</v>
      </c>
      <c r="D579" s="2060">
        <v>4368</v>
      </c>
      <c r="E579" s="2060">
        <v>11406</v>
      </c>
      <c r="F579" s="2060">
        <v>8778</v>
      </c>
      <c r="G579" s="2060">
        <v>4866179</v>
      </c>
      <c r="H579" s="2060">
        <v>3579163</v>
      </c>
      <c r="I579" s="2060">
        <v>1789186</v>
      </c>
      <c r="J579" s="2060">
        <v>1322088</v>
      </c>
      <c r="K579" s="2060">
        <v>1772812</v>
      </c>
      <c r="L579" s="2060">
        <v>1616503</v>
      </c>
      <c r="M579" s="2060">
        <v>16374</v>
      </c>
      <c r="N579" s="2060">
        <v>-294415</v>
      </c>
      <c r="O579" s="2060">
        <v>4155</v>
      </c>
      <c r="P579" s="2060">
        <v>3179</v>
      </c>
      <c r="Q579" s="2060">
        <v>349863</v>
      </c>
      <c r="R579" s="2060">
        <v>264194</v>
      </c>
      <c r="S579" s="2060">
        <v>-337644</v>
      </c>
      <c r="T579" s="2060">
        <v>-561788</v>
      </c>
      <c r="U579" s="2061" t="str">
        <f t="shared" si="8"/>
        <v>6550 SLEEP LAB</v>
      </c>
      <c r="W579" s="455" t="b">
        <f>+'17HPM_DATA_INPUT'!C588='XX_17CK AUDITTO INPUT'!U579</f>
        <v>1</v>
      </c>
      <c r="X579" s="2065">
        <f>+'17HPM_DATA_INPUT'!D588-'XX_17CK AUDITTO INPUT'!C579</f>
        <v>5986</v>
      </c>
      <c r="Y579" s="2065">
        <f>+'17HPM_DATA_INPUT'!E588-'XX_17CK AUDITTO INPUT'!D579</f>
        <v>5101</v>
      </c>
      <c r="Z579" s="2065">
        <f>+'17HPM_DATA_INPUT'!F588-'XX_17CK AUDITTO INPUT'!E579</f>
        <v>12025</v>
      </c>
      <c r="AA579" s="2065">
        <f>+'17HPM_DATA_INPUT'!G588-'XX_17CK AUDITTO INPUT'!F579</f>
        <v>10229</v>
      </c>
      <c r="AB579" s="2065">
        <f>+'17HPM_DATA_INPUT'!H588-'XX_17CK AUDITTO INPUT'!G579</f>
        <v>5100239</v>
      </c>
      <c r="AC579" s="2065">
        <f>+'17HPM_DATA_INPUT'!I588-'XX_17CK AUDITTO INPUT'!H579</f>
        <v>4273249</v>
      </c>
      <c r="AD579" s="2065">
        <f>+'17HPM_DATA_INPUT'!J588-'XX_17CK AUDITTO INPUT'!I579</f>
        <v>1790524</v>
      </c>
      <c r="AE579" s="2065">
        <f>+'17HPM_DATA_INPUT'!K588-'XX_17CK AUDITTO INPUT'!J579</f>
        <v>1575398</v>
      </c>
      <c r="AF579" s="2065">
        <f>+'17HPM_DATA_INPUT'!L588-'XX_17CK AUDITTO INPUT'!K579</f>
        <v>1757976</v>
      </c>
      <c r="AG579" s="2065">
        <f>+'17HPM_DATA_INPUT'!M588-'XX_17CK AUDITTO INPUT'!L579</f>
        <v>1848364</v>
      </c>
      <c r="AH579" s="2065">
        <f>+'17HPM_DATA_INPUT'!N588-'XX_17CK AUDITTO INPUT'!M579</f>
        <v>32548</v>
      </c>
      <c r="AI579" s="2065">
        <f>+'17HPM_DATA_INPUT'!O588-'XX_17CK AUDITTO INPUT'!N579</f>
        <v>-272966</v>
      </c>
      <c r="AJ579" s="2065">
        <f>+'17HPM_DATA_INPUT'!P588-'XX_17CK AUDITTO INPUT'!O579</f>
        <v>3695</v>
      </c>
      <c r="AK579" s="2065">
        <f>+'17HPM_DATA_INPUT'!Q588-'XX_17CK AUDITTO INPUT'!P579</f>
        <v>3634</v>
      </c>
      <c r="AL579" s="2065">
        <f>+'17HPM_DATA_INPUT'!R588-'XX_17CK AUDITTO INPUT'!Q579</f>
        <v>327191</v>
      </c>
      <c r="AM579" s="2065">
        <f>+'17HPM_DATA_INPUT'!S588-'XX_17CK AUDITTO INPUT'!R579</f>
        <v>302088</v>
      </c>
      <c r="AN579" s="2065">
        <f>+'17HPM_DATA_INPUT'!T588-'XX_17CK AUDITTO INPUT'!S579</f>
        <v>-298338</v>
      </c>
      <c r="AO579" s="2065">
        <f>+'17HPM_DATA_INPUT'!U588-'XX_17CK AUDITTO INPUT'!T579</f>
        <v>-578688</v>
      </c>
      <c r="AQ579" s="455" t="str">
        <f>'Departmental PL'!D595</f>
        <v xml:space="preserve">012 Pharmacy </v>
      </c>
    </row>
    <row r="580" spans="1:43" ht="20.25" hidden="1" customHeight="1" x14ac:dyDescent="0.25">
      <c r="A580" s="2067" t="s">
        <v>1667</v>
      </c>
      <c r="B580" s="2058" t="s">
        <v>2552</v>
      </c>
      <c r="C580" s="2060">
        <v>120</v>
      </c>
      <c r="D580" s="2060">
        <v>271</v>
      </c>
      <c r="E580" s="2060">
        <v>173</v>
      </c>
      <c r="F580" s="2060">
        <v>393</v>
      </c>
      <c r="G580" s="2060">
        <v>58003</v>
      </c>
      <c r="H580" s="2060">
        <v>126409</v>
      </c>
      <c r="I580" s="2060">
        <v>22559</v>
      </c>
      <c r="J580" s="2060">
        <v>51019</v>
      </c>
      <c r="K580" s="2060">
        <v>14161</v>
      </c>
      <c r="L580" s="2060">
        <v>30967</v>
      </c>
      <c r="M580" s="2060">
        <v>8398</v>
      </c>
      <c r="N580" s="2060">
        <v>20051</v>
      </c>
      <c r="O580" s="2060">
        <v>51</v>
      </c>
      <c r="P580" s="2060">
        <v>112</v>
      </c>
      <c r="Q580" s="2060">
        <v>3272</v>
      </c>
      <c r="R580" s="2060">
        <v>6610</v>
      </c>
      <c r="S580" s="2060">
        <v>5075</v>
      </c>
      <c r="T580" s="2060">
        <v>13329</v>
      </c>
      <c r="U580" s="2061" t="str">
        <f t="shared" ref="U580:U643" si="9">TRIM(B580)</f>
        <v>6640 NUTRITIONAL SUPPORT SVC</v>
      </c>
      <c r="W580" s="455" t="b">
        <f>+'17HPM_DATA_INPUT'!C589='XX_17CK AUDITTO INPUT'!U580</f>
        <v>1</v>
      </c>
      <c r="X580" s="2065">
        <f>+'17HPM_DATA_INPUT'!D589-'XX_17CK AUDITTO INPUT'!C580</f>
        <v>0</v>
      </c>
      <c r="Y580" s="2065">
        <f>+'17HPM_DATA_INPUT'!E589-'XX_17CK AUDITTO INPUT'!D580</f>
        <v>349</v>
      </c>
      <c r="Z580" s="2065">
        <f>+'17HPM_DATA_INPUT'!F589-'XX_17CK AUDITTO INPUT'!E580</f>
        <v>0</v>
      </c>
      <c r="AA580" s="2065">
        <f>+'17HPM_DATA_INPUT'!G589-'XX_17CK AUDITTO INPUT'!F580</f>
        <v>467</v>
      </c>
      <c r="AB580" s="2065">
        <f>+'17HPM_DATA_INPUT'!H589-'XX_17CK AUDITTO INPUT'!G580</f>
        <v>0</v>
      </c>
      <c r="AC580" s="2065">
        <f>+'17HPM_DATA_INPUT'!I589-'XX_17CK AUDITTO INPUT'!H580</f>
        <v>158196</v>
      </c>
      <c r="AD580" s="2065">
        <f>+'17HPM_DATA_INPUT'!J589-'XX_17CK AUDITTO INPUT'!I580</f>
        <v>-795</v>
      </c>
      <c r="AE580" s="2065">
        <f>+'17HPM_DATA_INPUT'!K589-'XX_17CK AUDITTO INPUT'!J580</f>
        <v>62816</v>
      </c>
      <c r="AF580" s="2065">
        <f>+'17HPM_DATA_INPUT'!L589-'XX_17CK AUDITTO INPUT'!K580</f>
        <v>-2416</v>
      </c>
      <c r="AG580" s="2065">
        <f>+'17HPM_DATA_INPUT'!M589-'XX_17CK AUDITTO INPUT'!L580</f>
        <v>37603</v>
      </c>
      <c r="AH580" s="2065">
        <f>+'17HPM_DATA_INPUT'!N589-'XX_17CK AUDITTO INPUT'!M580</f>
        <v>1621</v>
      </c>
      <c r="AI580" s="2065">
        <f>+'17HPM_DATA_INPUT'!O589-'XX_17CK AUDITTO INPUT'!N580</f>
        <v>25213</v>
      </c>
      <c r="AJ580" s="2065">
        <f>+'17HPM_DATA_INPUT'!P589-'XX_17CK AUDITTO INPUT'!O580</f>
        <v>-2</v>
      </c>
      <c r="AK580" s="2065">
        <f>+'17HPM_DATA_INPUT'!Q589-'XX_17CK AUDITTO INPUT'!P580</f>
        <v>137</v>
      </c>
      <c r="AL580" s="2065">
        <f>+'17HPM_DATA_INPUT'!R589-'XX_17CK AUDITTO INPUT'!Q580</f>
        <v>-643</v>
      </c>
      <c r="AM580" s="2065">
        <f>+'17HPM_DATA_INPUT'!S589-'XX_17CK AUDITTO INPUT'!R580</f>
        <v>8028</v>
      </c>
      <c r="AN580" s="2065">
        <f>+'17HPM_DATA_INPUT'!T589-'XX_17CK AUDITTO INPUT'!S580</f>
        <v>2267</v>
      </c>
      <c r="AO580" s="2065">
        <f>+'17HPM_DATA_INPUT'!U589-'XX_17CK AUDITTO INPUT'!T580</f>
        <v>17049</v>
      </c>
      <c r="AQ580" s="455" t="str">
        <f>'Departmental PL'!D596</f>
        <v>4160 SMH CC PHARMACY at PLUTA</v>
      </c>
    </row>
    <row r="581" spans="1:43" ht="20.25" hidden="1" customHeight="1" x14ac:dyDescent="0.25">
      <c r="A581" s="2031" t="s">
        <v>1668</v>
      </c>
      <c r="B581" s="2069" t="s">
        <v>2306</v>
      </c>
      <c r="C581" s="2070">
        <v>6119</v>
      </c>
      <c r="D581" s="2070">
        <v>4918</v>
      </c>
      <c r="E581" s="2070">
        <v>12287</v>
      </c>
      <c r="F581" s="2070">
        <v>9827</v>
      </c>
      <c r="G581" s="2070">
        <v>5071775</v>
      </c>
      <c r="H581" s="2070">
        <v>3842292</v>
      </c>
      <c r="I581" s="2070">
        <v>1861304</v>
      </c>
      <c r="J581" s="2070">
        <v>1416920</v>
      </c>
      <c r="K581" s="2070">
        <v>1873527</v>
      </c>
      <c r="L581" s="2070">
        <v>1732662</v>
      </c>
      <c r="M581" s="2070">
        <v>-12222</v>
      </c>
      <c r="N581" s="2070">
        <v>-315742</v>
      </c>
      <c r="O581" s="2070">
        <v>4206</v>
      </c>
      <c r="P581" s="2070">
        <v>3291</v>
      </c>
      <c r="Q581" s="2070">
        <v>365388</v>
      </c>
      <c r="R581" s="2070">
        <v>281019</v>
      </c>
      <c r="S581" s="2070">
        <v>-381816</v>
      </c>
      <c r="T581" s="2070">
        <v>-600052</v>
      </c>
      <c r="U581" s="2061" t="str">
        <f t="shared" si="9"/>
        <v>Total OUTPATIENT</v>
      </c>
      <c r="W581" s="455" t="b">
        <f>+'17HPM_DATA_INPUT'!C590='XX_17CK AUDITTO INPUT'!U581</f>
        <v>1</v>
      </c>
      <c r="X581" s="2065">
        <f>+'17HPM_DATA_INPUT'!D590-'XX_17CK AUDITTO INPUT'!C581</f>
        <v>6319</v>
      </c>
      <c r="Y581" s="2065">
        <f>+'17HPM_DATA_INPUT'!E590-'XX_17CK AUDITTO INPUT'!D581</f>
        <v>5842</v>
      </c>
      <c r="Z581" s="2065">
        <f>+'17HPM_DATA_INPUT'!F590-'XX_17CK AUDITTO INPUT'!E581</f>
        <v>12841</v>
      </c>
      <c r="AA581" s="2065">
        <f>+'17HPM_DATA_INPUT'!G590-'XX_17CK AUDITTO INPUT'!F581</f>
        <v>11564</v>
      </c>
      <c r="AB581" s="2065">
        <f>+'17HPM_DATA_INPUT'!H590-'XX_17CK AUDITTO INPUT'!G581</f>
        <v>5278279</v>
      </c>
      <c r="AC581" s="2065">
        <f>+'17HPM_DATA_INPUT'!I590-'XX_17CK AUDITTO INPUT'!H581</f>
        <v>4611190</v>
      </c>
      <c r="AD581" s="2065">
        <f>+'17HPM_DATA_INPUT'!J590-'XX_17CK AUDITTO INPUT'!I581</f>
        <v>1845064</v>
      </c>
      <c r="AE581" s="2065">
        <f>+'17HPM_DATA_INPUT'!K590-'XX_17CK AUDITTO INPUT'!J581</f>
        <v>1696709</v>
      </c>
      <c r="AF581" s="2065">
        <f>+'17HPM_DATA_INPUT'!L590-'XX_17CK AUDITTO INPUT'!K581</f>
        <v>1859103</v>
      </c>
      <c r="AG581" s="2065">
        <f>+'17HPM_DATA_INPUT'!M590-'XX_17CK AUDITTO INPUT'!L581</f>
        <v>1995170</v>
      </c>
      <c r="AH581" s="2065">
        <f>+'17HPM_DATA_INPUT'!N590-'XX_17CK AUDITTO INPUT'!M581</f>
        <v>-14039</v>
      </c>
      <c r="AI581" s="2065">
        <f>+'17HPM_DATA_INPUT'!O590-'XX_17CK AUDITTO INPUT'!N581</f>
        <v>-298461</v>
      </c>
      <c r="AJ581" s="2065">
        <f>+'17HPM_DATA_INPUT'!P590-'XX_17CK AUDITTO INPUT'!O581</f>
        <v>3699</v>
      </c>
      <c r="AK581" s="2065">
        <f>+'17HPM_DATA_INPUT'!Q590-'XX_17CK AUDITTO INPUT'!P581</f>
        <v>3771</v>
      </c>
      <c r="AL581" s="2065">
        <f>+'17HPM_DATA_INPUT'!R590-'XX_17CK AUDITTO INPUT'!Q581</f>
        <v>339956</v>
      </c>
      <c r="AM581" s="2065">
        <f>+'17HPM_DATA_INPUT'!S590-'XX_17CK AUDITTO INPUT'!R581</f>
        <v>323209</v>
      </c>
      <c r="AN581" s="2065">
        <f>+'17HPM_DATA_INPUT'!T590-'XX_17CK AUDITTO INPUT'!S581</f>
        <v>-357694</v>
      </c>
      <c r="AO581" s="2065">
        <f>+'17HPM_DATA_INPUT'!U590-'XX_17CK AUDITTO INPUT'!T581</f>
        <v>-625441</v>
      </c>
      <c r="AQ581" s="455" t="str">
        <f>'Departmental PL'!D597</f>
        <v>4170 CANCER CENTER PHARMACY at HH</v>
      </c>
    </row>
    <row r="582" spans="1:43" ht="20.25" hidden="1" customHeight="1" x14ac:dyDescent="0.25">
      <c r="A582" s="2067" t="s">
        <v>1667</v>
      </c>
      <c r="B582" s="2058" t="s">
        <v>2552</v>
      </c>
      <c r="C582" s="2060">
        <v>6</v>
      </c>
      <c r="D582" s="2060">
        <v>8</v>
      </c>
      <c r="E582" s="2060">
        <v>20</v>
      </c>
      <c r="F582" s="2060">
        <v>29</v>
      </c>
      <c r="G582" s="2060">
        <v>2960</v>
      </c>
      <c r="H582" s="2060">
        <v>4089</v>
      </c>
      <c r="I582" s="2060">
        <v>1296</v>
      </c>
      <c r="J582" s="2060">
        <v>1434</v>
      </c>
      <c r="K582" s="2060">
        <v>723</v>
      </c>
      <c r="L582" s="2060">
        <v>1008</v>
      </c>
      <c r="M582" s="2060">
        <v>573</v>
      </c>
      <c r="N582" s="2060">
        <v>426</v>
      </c>
      <c r="O582" s="2060">
        <v>3</v>
      </c>
      <c r="P582" s="2060">
        <v>4</v>
      </c>
      <c r="Q582" s="2060">
        <v>167</v>
      </c>
      <c r="R582" s="2060">
        <v>215</v>
      </c>
      <c r="S582" s="2060">
        <v>403</v>
      </c>
      <c r="T582" s="2060">
        <v>208</v>
      </c>
      <c r="U582" s="2061" t="str">
        <f t="shared" si="9"/>
        <v>6640 NUTRITIONAL SUPPORT SVC</v>
      </c>
      <c r="W582" s="455" t="b">
        <f>+'17HPM_DATA_INPUT'!C591='XX_17CK AUDITTO INPUT'!U582</f>
        <v>1</v>
      </c>
      <c r="X582" s="2065">
        <f>+'17HPM_DATA_INPUT'!D591-'XX_17CK AUDITTO INPUT'!C582</f>
        <v>14</v>
      </c>
      <c r="Y582" s="2065">
        <f>+'17HPM_DATA_INPUT'!E591-'XX_17CK AUDITTO INPUT'!D582</f>
        <v>0</v>
      </c>
      <c r="Z582" s="2065">
        <f>+'17HPM_DATA_INPUT'!F591-'XX_17CK AUDITTO INPUT'!E582</f>
        <v>48</v>
      </c>
      <c r="AA582" s="2065">
        <f>+'17HPM_DATA_INPUT'!G591-'XX_17CK AUDITTO INPUT'!F582</f>
        <v>0</v>
      </c>
      <c r="AB582" s="2065">
        <f>+'17HPM_DATA_INPUT'!H591-'XX_17CK AUDITTO INPUT'!G582</f>
        <v>7520</v>
      </c>
      <c r="AC582" s="2065">
        <f>+'17HPM_DATA_INPUT'!I591-'XX_17CK AUDITTO INPUT'!H582</f>
        <v>0</v>
      </c>
      <c r="AD582" s="2065">
        <f>+'17HPM_DATA_INPUT'!J591-'XX_17CK AUDITTO INPUT'!I582</f>
        <v>2553</v>
      </c>
      <c r="AE582" s="2065">
        <f>+'17HPM_DATA_INPUT'!K591-'XX_17CK AUDITTO INPUT'!J582</f>
        <v>0</v>
      </c>
      <c r="AF582" s="2065">
        <f>+'17HPM_DATA_INPUT'!L591-'XX_17CK AUDITTO INPUT'!K582</f>
        <v>1377</v>
      </c>
      <c r="AG582" s="2065">
        <f>+'17HPM_DATA_INPUT'!M591-'XX_17CK AUDITTO INPUT'!L582</f>
        <v>0</v>
      </c>
      <c r="AH582" s="2065">
        <f>+'17HPM_DATA_INPUT'!N591-'XX_17CK AUDITTO INPUT'!M582</f>
        <v>1176</v>
      </c>
      <c r="AI582" s="2065">
        <f>+'17HPM_DATA_INPUT'!O591-'XX_17CK AUDITTO INPUT'!N582</f>
        <v>0</v>
      </c>
      <c r="AJ582" s="2065">
        <f>+'17HPM_DATA_INPUT'!P591-'XX_17CK AUDITTO INPUT'!O582</f>
        <v>6</v>
      </c>
      <c r="AK582" s="2065">
        <f>+'17HPM_DATA_INPUT'!Q591-'XX_17CK AUDITTO INPUT'!P582</f>
        <v>0</v>
      </c>
      <c r="AL582" s="2065">
        <f>+'17HPM_DATA_INPUT'!R591-'XX_17CK AUDITTO INPUT'!Q582</f>
        <v>303</v>
      </c>
      <c r="AM582" s="2065">
        <f>+'17HPM_DATA_INPUT'!S591-'XX_17CK AUDITTO INPUT'!R582</f>
        <v>0</v>
      </c>
      <c r="AN582" s="2065">
        <f>+'17HPM_DATA_INPUT'!T591-'XX_17CK AUDITTO INPUT'!S582</f>
        <v>867</v>
      </c>
      <c r="AO582" s="2065">
        <f>+'17HPM_DATA_INPUT'!U591-'XX_17CK AUDITTO INPUT'!T582</f>
        <v>0</v>
      </c>
      <c r="AQ582" s="455" t="str">
        <f>'Departmental PL'!D598</f>
        <v>4180 CANCER CENTER PHARMACY</v>
      </c>
    </row>
    <row r="583" spans="1:43" ht="20.25" hidden="1" customHeight="1" x14ac:dyDescent="0.25">
      <c r="A583" s="2032" t="s">
        <v>1668</v>
      </c>
      <c r="B583" s="2072" t="s">
        <v>2307</v>
      </c>
      <c r="C583" s="2073">
        <v>6</v>
      </c>
      <c r="D583" s="2073">
        <v>8</v>
      </c>
      <c r="E583" s="2073">
        <v>20</v>
      </c>
      <c r="F583" s="2073">
        <v>29</v>
      </c>
      <c r="G583" s="2073">
        <v>2960</v>
      </c>
      <c r="H583" s="2073">
        <v>4089</v>
      </c>
      <c r="I583" s="2073">
        <v>1296</v>
      </c>
      <c r="J583" s="2073">
        <v>1434</v>
      </c>
      <c r="K583" s="2073">
        <v>723</v>
      </c>
      <c r="L583" s="2073">
        <v>1008</v>
      </c>
      <c r="M583" s="2073">
        <v>573</v>
      </c>
      <c r="N583" s="2073">
        <v>426</v>
      </c>
      <c r="O583" s="2073">
        <v>3</v>
      </c>
      <c r="P583" s="2073">
        <v>4</v>
      </c>
      <c r="Q583" s="2073">
        <v>167</v>
      </c>
      <c r="R583" s="2073">
        <v>215</v>
      </c>
      <c r="S583" s="2073">
        <v>403</v>
      </c>
      <c r="T583" s="2073">
        <v>208</v>
      </c>
      <c r="U583" s="2061" t="str">
        <f t="shared" si="9"/>
        <v>Total ASC</v>
      </c>
      <c r="W583" s="455" t="b">
        <f>+'17HPM_DATA_INPUT'!C592='XX_17CK AUDITTO INPUT'!U583</f>
        <v>1</v>
      </c>
      <c r="X583" s="2065">
        <f>+'17HPM_DATA_INPUT'!D592-'XX_17CK AUDITTO INPUT'!C583</f>
        <v>14</v>
      </c>
      <c r="Y583" s="2065">
        <f>+'17HPM_DATA_INPUT'!E592-'XX_17CK AUDITTO INPUT'!D583</f>
        <v>0</v>
      </c>
      <c r="Z583" s="2065">
        <f>+'17HPM_DATA_INPUT'!F592-'XX_17CK AUDITTO INPUT'!E583</f>
        <v>48</v>
      </c>
      <c r="AA583" s="2065">
        <f>+'17HPM_DATA_INPUT'!G592-'XX_17CK AUDITTO INPUT'!F583</f>
        <v>0</v>
      </c>
      <c r="AB583" s="2065">
        <f>+'17HPM_DATA_INPUT'!H592-'XX_17CK AUDITTO INPUT'!G583</f>
        <v>7520</v>
      </c>
      <c r="AC583" s="2065">
        <f>+'17HPM_DATA_INPUT'!I592-'XX_17CK AUDITTO INPUT'!H583</f>
        <v>0</v>
      </c>
      <c r="AD583" s="2065">
        <f>+'17HPM_DATA_INPUT'!J592-'XX_17CK AUDITTO INPUT'!I583</f>
        <v>2553</v>
      </c>
      <c r="AE583" s="2065">
        <f>+'17HPM_DATA_INPUT'!K592-'XX_17CK AUDITTO INPUT'!J583</f>
        <v>0</v>
      </c>
      <c r="AF583" s="2065">
        <f>+'17HPM_DATA_INPUT'!L592-'XX_17CK AUDITTO INPUT'!K583</f>
        <v>1377</v>
      </c>
      <c r="AG583" s="2065">
        <f>+'17HPM_DATA_INPUT'!M592-'XX_17CK AUDITTO INPUT'!L583</f>
        <v>0</v>
      </c>
      <c r="AH583" s="2065">
        <f>+'17HPM_DATA_INPUT'!N592-'XX_17CK AUDITTO INPUT'!M583</f>
        <v>1176</v>
      </c>
      <c r="AI583" s="2065">
        <f>+'17HPM_DATA_INPUT'!O592-'XX_17CK AUDITTO INPUT'!N583</f>
        <v>0</v>
      </c>
      <c r="AJ583" s="2065">
        <f>+'17HPM_DATA_INPUT'!P592-'XX_17CK AUDITTO INPUT'!O583</f>
        <v>6</v>
      </c>
      <c r="AK583" s="2065">
        <f>+'17HPM_DATA_INPUT'!Q592-'XX_17CK AUDITTO INPUT'!P583</f>
        <v>0</v>
      </c>
      <c r="AL583" s="2065">
        <f>+'17HPM_DATA_INPUT'!R592-'XX_17CK AUDITTO INPUT'!Q583</f>
        <v>303</v>
      </c>
      <c r="AM583" s="2065">
        <f>+'17HPM_DATA_INPUT'!S592-'XX_17CK AUDITTO INPUT'!R583</f>
        <v>0</v>
      </c>
      <c r="AN583" s="2065">
        <f>+'17HPM_DATA_INPUT'!T592-'XX_17CK AUDITTO INPUT'!S583</f>
        <v>867</v>
      </c>
      <c r="AO583" s="2065">
        <f>+'17HPM_DATA_INPUT'!U592-'XX_17CK AUDITTO INPUT'!T583</f>
        <v>0</v>
      </c>
      <c r="AQ583" s="455" t="str">
        <f>'Departmental PL'!D599</f>
        <v xml:space="preserve">4190 AMBULATORY PHARMACY </v>
      </c>
    </row>
    <row r="584" spans="1:43" ht="20.25" hidden="1" customHeight="1" x14ac:dyDescent="0.25">
      <c r="A584" s="2067" t="s">
        <v>1665</v>
      </c>
      <c r="B584" s="2074" t="s">
        <v>1665</v>
      </c>
      <c r="C584" s="2075"/>
      <c r="D584" s="2075"/>
      <c r="E584" s="2075"/>
      <c r="F584" s="2075"/>
      <c r="G584" s="2075"/>
      <c r="H584" s="2075"/>
      <c r="I584" s="2075"/>
      <c r="J584" s="2075"/>
      <c r="K584" s="2075"/>
      <c r="L584" s="2075"/>
      <c r="M584" s="2075"/>
      <c r="N584" s="2075"/>
      <c r="O584" s="2075"/>
      <c r="P584" s="2075"/>
      <c r="Q584" s="2075"/>
      <c r="R584" s="2075"/>
      <c r="S584" s="2075"/>
      <c r="T584" s="2075"/>
      <c r="U584" s="2061" t="str">
        <f t="shared" si="9"/>
        <v>5590 STRONG SPECIALTY SHOP</v>
      </c>
      <c r="W584" s="455" t="b">
        <f>+'17HPM_DATA_INPUT'!C593='XX_17CK AUDITTO INPUT'!U584</f>
        <v>1</v>
      </c>
      <c r="X584" s="2065">
        <f>+'17HPM_DATA_INPUT'!D593-'XX_17CK AUDITTO INPUT'!C584</f>
        <v>0</v>
      </c>
      <c r="Y584" s="2065">
        <f>+'17HPM_DATA_INPUT'!E593-'XX_17CK AUDITTO INPUT'!D584</f>
        <v>0</v>
      </c>
      <c r="Z584" s="2065">
        <f>+'17HPM_DATA_INPUT'!F593-'XX_17CK AUDITTO INPUT'!E584</f>
        <v>0</v>
      </c>
      <c r="AA584" s="2065">
        <f>+'17HPM_DATA_INPUT'!G593-'XX_17CK AUDITTO INPUT'!F584</f>
        <v>0</v>
      </c>
      <c r="AB584" s="2065">
        <f>+'17HPM_DATA_INPUT'!H593-'XX_17CK AUDITTO INPUT'!G584</f>
        <v>0</v>
      </c>
      <c r="AC584" s="2065">
        <f>+'17HPM_DATA_INPUT'!I593-'XX_17CK AUDITTO INPUT'!H584</f>
        <v>0</v>
      </c>
      <c r="AD584" s="2065">
        <f>+'17HPM_DATA_INPUT'!J593-'XX_17CK AUDITTO INPUT'!I584</f>
        <v>0</v>
      </c>
      <c r="AE584" s="2065">
        <f>+'17HPM_DATA_INPUT'!K593-'XX_17CK AUDITTO INPUT'!J584</f>
        <v>0</v>
      </c>
      <c r="AF584" s="2065">
        <f>+'17HPM_DATA_INPUT'!L593-'XX_17CK AUDITTO INPUT'!K584</f>
        <v>0</v>
      </c>
      <c r="AG584" s="2065">
        <f>+'17HPM_DATA_INPUT'!M593-'XX_17CK AUDITTO INPUT'!L584</f>
        <v>0</v>
      </c>
      <c r="AH584" s="2065">
        <f>+'17HPM_DATA_INPUT'!N593-'XX_17CK AUDITTO INPUT'!M584</f>
        <v>0</v>
      </c>
      <c r="AI584" s="2065">
        <f>+'17HPM_DATA_INPUT'!O593-'XX_17CK AUDITTO INPUT'!N584</f>
        <v>0</v>
      </c>
      <c r="AJ584" s="2065">
        <f>+'17HPM_DATA_INPUT'!P593-'XX_17CK AUDITTO INPUT'!O584</f>
        <v>0</v>
      </c>
      <c r="AK584" s="2065">
        <f>+'17HPM_DATA_INPUT'!Q593-'XX_17CK AUDITTO INPUT'!P584</f>
        <v>0</v>
      </c>
      <c r="AL584" s="2065">
        <f>+'17HPM_DATA_INPUT'!R593-'XX_17CK AUDITTO INPUT'!Q584</f>
        <v>0</v>
      </c>
      <c r="AM584" s="2065">
        <f>+'17HPM_DATA_INPUT'!S593-'XX_17CK AUDITTO INPUT'!R584</f>
        <v>0</v>
      </c>
      <c r="AN584" s="2065">
        <f>+'17HPM_DATA_INPUT'!T593-'XX_17CK AUDITTO INPUT'!S584</f>
        <v>0</v>
      </c>
      <c r="AO584" s="2065">
        <f>+'17HPM_DATA_INPUT'!U593-'XX_17CK AUDITTO INPUT'!T584</f>
        <v>0</v>
      </c>
      <c r="AQ584" s="455" t="str">
        <f>'Departmental PL'!D600</f>
        <v xml:space="preserve">4200 O/P PHARMACY </v>
      </c>
    </row>
    <row r="585" spans="1:43" ht="20.25" hidden="1" customHeight="1" x14ac:dyDescent="0.25">
      <c r="A585" s="2111" t="s">
        <v>1666</v>
      </c>
      <c r="B585" s="2074" t="s">
        <v>2551</v>
      </c>
      <c r="C585" s="2075"/>
      <c r="D585" s="2075"/>
      <c r="E585" s="2075"/>
      <c r="F585" s="2075"/>
      <c r="G585" s="2075"/>
      <c r="H585" s="2075"/>
      <c r="I585" s="2075"/>
      <c r="J585" s="2075"/>
      <c r="K585" s="2075"/>
      <c r="L585" s="2075"/>
      <c r="M585" s="2075"/>
      <c r="N585" s="2075"/>
      <c r="O585" s="2075"/>
      <c r="P585" s="2075"/>
      <c r="Q585" s="2075"/>
      <c r="R585" s="2075"/>
      <c r="S585" s="2075"/>
      <c r="T585" s="2075"/>
      <c r="U585" s="2061" t="str">
        <f t="shared" si="9"/>
        <v>6550 SLEEP LAB</v>
      </c>
      <c r="W585" s="455" t="b">
        <f>+'17HPM_DATA_INPUT'!C594='XX_17CK AUDITTO INPUT'!U585</f>
        <v>1</v>
      </c>
      <c r="X585" s="2065">
        <f>+'17HPM_DATA_INPUT'!D594-'XX_17CK AUDITTO INPUT'!C585</f>
        <v>0</v>
      </c>
      <c r="Y585" s="2065">
        <f>+'17HPM_DATA_INPUT'!E594-'XX_17CK AUDITTO INPUT'!D585</f>
        <v>1</v>
      </c>
      <c r="Z585" s="2065">
        <f>+'17HPM_DATA_INPUT'!F594-'XX_17CK AUDITTO INPUT'!E585</f>
        <v>0</v>
      </c>
      <c r="AA585" s="2065">
        <f>+'17HPM_DATA_INPUT'!G594-'XX_17CK AUDITTO INPUT'!F585</f>
        <v>2</v>
      </c>
      <c r="AB585" s="2065">
        <f>+'17HPM_DATA_INPUT'!H594-'XX_17CK AUDITTO INPUT'!G585</f>
        <v>0</v>
      </c>
      <c r="AC585" s="2065">
        <f>+'17HPM_DATA_INPUT'!I594-'XX_17CK AUDITTO INPUT'!H585</f>
        <v>330</v>
      </c>
      <c r="AD585" s="2065">
        <f>+'17HPM_DATA_INPUT'!J594-'XX_17CK AUDITTO INPUT'!I585</f>
        <v>0</v>
      </c>
      <c r="AE585" s="2065">
        <f>+'17HPM_DATA_INPUT'!K594-'XX_17CK AUDITTO INPUT'!J585</f>
        <v>116</v>
      </c>
      <c r="AF585" s="2065">
        <f>+'17HPM_DATA_INPUT'!L594-'XX_17CK AUDITTO INPUT'!K585</f>
        <v>0</v>
      </c>
      <c r="AG585" s="2065">
        <f>+'17HPM_DATA_INPUT'!M594-'XX_17CK AUDITTO INPUT'!L585</f>
        <v>143</v>
      </c>
      <c r="AH585" s="2065">
        <f>+'17HPM_DATA_INPUT'!N594-'XX_17CK AUDITTO INPUT'!M585</f>
        <v>0</v>
      </c>
      <c r="AI585" s="2065">
        <f>+'17HPM_DATA_INPUT'!O594-'XX_17CK AUDITTO INPUT'!N585</f>
        <v>-27</v>
      </c>
      <c r="AJ585" s="2065">
        <f>+'17HPM_DATA_INPUT'!P594-'XX_17CK AUDITTO INPUT'!O585</f>
        <v>0</v>
      </c>
      <c r="AK585" s="2065">
        <f>+'17HPM_DATA_INPUT'!Q594-'XX_17CK AUDITTO INPUT'!P585</f>
        <v>0</v>
      </c>
      <c r="AL585" s="2065">
        <f>+'17HPM_DATA_INPUT'!R594-'XX_17CK AUDITTO INPUT'!Q585</f>
        <v>0</v>
      </c>
      <c r="AM585" s="2065">
        <f>+'17HPM_DATA_INPUT'!S594-'XX_17CK AUDITTO INPUT'!R585</f>
        <v>23</v>
      </c>
      <c r="AN585" s="2065">
        <f>+'17HPM_DATA_INPUT'!T594-'XX_17CK AUDITTO INPUT'!S585</f>
        <v>0</v>
      </c>
      <c r="AO585" s="2065">
        <f>+'17HPM_DATA_INPUT'!U594-'XX_17CK AUDITTO INPUT'!T585</f>
        <v>-50</v>
      </c>
      <c r="AQ585" s="455" t="str">
        <f>'Departmental PL'!D601</f>
        <v>4220 PHARMACY (I/P)*</v>
      </c>
    </row>
    <row r="586" spans="1:43" ht="20.25" hidden="1" customHeight="1" x14ac:dyDescent="0.25">
      <c r="A586" s="2122" t="s">
        <v>1716</v>
      </c>
      <c r="B586" s="2074" t="s">
        <v>1716</v>
      </c>
      <c r="C586" s="2075"/>
      <c r="D586" s="2075"/>
      <c r="E586" s="2075"/>
      <c r="F586" s="2075"/>
      <c r="G586" s="2075"/>
      <c r="H586" s="2075"/>
      <c r="I586" s="2075"/>
      <c r="J586" s="2075"/>
      <c r="K586" s="2075"/>
      <c r="L586" s="2075"/>
      <c r="M586" s="2075"/>
      <c r="N586" s="2075"/>
      <c r="O586" s="2075"/>
      <c r="P586" s="2075"/>
      <c r="Q586" s="2075"/>
      <c r="R586" s="2075"/>
      <c r="S586" s="2075"/>
      <c r="T586" s="2075"/>
      <c r="U586" s="2061" t="str">
        <f t="shared" si="9"/>
        <v>6620 PICC SVC O/P</v>
      </c>
      <c r="W586" s="455" t="b">
        <f>+'17HPM_DATA_INPUT'!C595='XX_17CK AUDITTO INPUT'!U586</f>
        <v>1</v>
      </c>
      <c r="X586" s="2065">
        <f>+'17HPM_DATA_INPUT'!D595-'XX_17CK AUDITTO INPUT'!C586</f>
        <v>0</v>
      </c>
      <c r="Y586" s="2065">
        <f>+'17HPM_DATA_INPUT'!E595-'XX_17CK AUDITTO INPUT'!D586</f>
        <v>0</v>
      </c>
      <c r="Z586" s="2065">
        <f>+'17HPM_DATA_INPUT'!F595-'XX_17CK AUDITTO INPUT'!E586</f>
        <v>0</v>
      </c>
      <c r="AA586" s="2065">
        <f>+'17HPM_DATA_INPUT'!G595-'XX_17CK AUDITTO INPUT'!F586</f>
        <v>0</v>
      </c>
      <c r="AB586" s="2065">
        <f>+'17HPM_DATA_INPUT'!H595-'XX_17CK AUDITTO INPUT'!G586</f>
        <v>0</v>
      </c>
      <c r="AC586" s="2065">
        <f>+'17HPM_DATA_INPUT'!I595-'XX_17CK AUDITTO INPUT'!H586</f>
        <v>0</v>
      </c>
      <c r="AD586" s="2065">
        <f>+'17HPM_DATA_INPUT'!J595-'XX_17CK AUDITTO INPUT'!I586</f>
        <v>0</v>
      </c>
      <c r="AE586" s="2065">
        <f>+'17HPM_DATA_INPUT'!K595-'XX_17CK AUDITTO INPUT'!J586</f>
        <v>0</v>
      </c>
      <c r="AF586" s="2065">
        <f>+'17HPM_DATA_INPUT'!L595-'XX_17CK AUDITTO INPUT'!K586</f>
        <v>0</v>
      </c>
      <c r="AG586" s="2065">
        <f>+'17HPM_DATA_INPUT'!M595-'XX_17CK AUDITTO INPUT'!L586</f>
        <v>0</v>
      </c>
      <c r="AH586" s="2065">
        <f>+'17HPM_DATA_INPUT'!N595-'XX_17CK AUDITTO INPUT'!M586</f>
        <v>0</v>
      </c>
      <c r="AI586" s="2065">
        <f>+'17HPM_DATA_INPUT'!O595-'XX_17CK AUDITTO INPUT'!N586</f>
        <v>0</v>
      </c>
      <c r="AJ586" s="2065">
        <f>+'17HPM_DATA_INPUT'!P595-'XX_17CK AUDITTO INPUT'!O586</f>
        <v>0</v>
      </c>
      <c r="AK586" s="2065">
        <f>+'17HPM_DATA_INPUT'!Q595-'XX_17CK AUDITTO INPUT'!P586</f>
        <v>0</v>
      </c>
      <c r="AL586" s="2065">
        <f>+'17HPM_DATA_INPUT'!R595-'XX_17CK AUDITTO INPUT'!Q586</f>
        <v>0</v>
      </c>
      <c r="AM586" s="2065">
        <f>+'17HPM_DATA_INPUT'!S595-'XX_17CK AUDITTO INPUT'!R586</f>
        <v>0</v>
      </c>
      <c r="AN586" s="2065">
        <f>+'17HPM_DATA_INPUT'!T595-'XX_17CK AUDITTO INPUT'!S586</f>
        <v>0</v>
      </c>
      <c r="AO586" s="2065">
        <f>+'17HPM_DATA_INPUT'!U595-'XX_17CK AUDITTO INPUT'!T586</f>
        <v>0</v>
      </c>
      <c r="AQ586" s="455" t="str">
        <f>'Departmental PL'!D602</f>
        <v>4230 STRONG WEST PHARMACY*</v>
      </c>
    </row>
    <row r="587" spans="1:43" ht="20.25" hidden="1" customHeight="1" x14ac:dyDescent="0.25">
      <c r="A587" s="2067" t="s">
        <v>1667</v>
      </c>
      <c r="B587" s="2058" t="s">
        <v>2552</v>
      </c>
      <c r="C587" s="2060">
        <v>15</v>
      </c>
      <c r="D587" s="2060">
        <v>11</v>
      </c>
      <c r="E587" s="2060">
        <v>53</v>
      </c>
      <c r="F587" s="2060">
        <v>49</v>
      </c>
      <c r="G587" s="2060">
        <v>7844</v>
      </c>
      <c r="H587" s="2060">
        <v>6909</v>
      </c>
      <c r="I587" s="2060">
        <v>3149</v>
      </c>
      <c r="J587" s="2060">
        <v>1903</v>
      </c>
      <c r="K587" s="2060">
        <v>1915</v>
      </c>
      <c r="L587" s="2060">
        <v>1703</v>
      </c>
      <c r="M587" s="2060">
        <v>1234</v>
      </c>
      <c r="N587" s="2060">
        <v>200</v>
      </c>
      <c r="O587" s="2060">
        <v>7</v>
      </c>
      <c r="P587" s="2060">
        <v>6</v>
      </c>
      <c r="Q587" s="2060">
        <v>442</v>
      </c>
      <c r="R587" s="2060">
        <v>364</v>
      </c>
      <c r="S587" s="2060">
        <v>785</v>
      </c>
      <c r="T587" s="2060">
        <v>-170</v>
      </c>
      <c r="U587" s="2061" t="str">
        <f t="shared" si="9"/>
        <v>6640 NUTRITIONAL SUPPORT SVC</v>
      </c>
      <c r="W587" s="455" t="b">
        <f>+'17HPM_DATA_INPUT'!C596='XX_17CK AUDITTO INPUT'!U587</f>
        <v>1</v>
      </c>
      <c r="X587" s="2065">
        <f>+'17HPM_DATA_INPUT'!D596-'XX_17CK AUDITTO INPUT'!C587</f>
        <v>22</v>
      </c>
      <c r="Y587" s="2065">
        <f>+'17HPM_DATA_INPUT'!E596-'XX_17CK AUDITTO INPUT'!D587</f>
        <v>8</v>
      </c>
      <c r="Z587" s="2065">
        <f>+'17HPM_DATA_INPUT'!F596-'XX_17CK AUDITTO INPUT'!E587</f>
        <v>70</v>
      </c>
      <c r="AA587" s="2065">
        <f>+'17HPM_DATA_INPUT'!G596-'XX_17CK AUDITTO INPUT'!F587</f>
        <v>34</v>
      </c>
      <c r="AB587" s="2065">
        <f>+'17HPM_DATA_INPUT'!H596-'XX_17CK AUDITTO INPUT'!G587</f>
        <v>10960</v>
      </c>
      <c r="AC587" s="2065">
        <f>+'17HPM_DATA_INPUT'!I596-'XX_17CK AUDITTO INPUT'!H587</f>
        <v>5032</v>
      </c>
      <c r="AD587" s="2065">
        <f>+'17HPM_DATA_INPUT'!J596-'XX_17CK AUDITTO INPUT'!I587</f>
        <v>2995</v>
      </c>
      <c r="AE587" s="2065">
        <f>+'17HPM_DATA_INPUT'!K596-'XX_17CK AUDITTO INPUT'!J587</f>
        <v>902</v>
      </c>
      <c r="AF587" s="2065">
        <f>+'17HPM_DATA_INPUT'!L596-'XX_17CK AUDITTO INPUT'!K587</f>
        <v>1884</v>
      </c>
      <c r="AG587" s="2065">
        <f>+'17HPM_DATA_INPUT'!M596-'XX_17CK AUDITTO INPUT'!L587</f>
        <v>1182</v>
      </c>
      <c r="AH587" s="2065">
        <f>+'17HPM_DATA_INPUT'!N596-'XX_17CK AUDITTO INPUT'!M587</f>
        <v>1111</v>
      </c>
      <c r="AI587" s="2065">
        <f>+'17HPM_DATA_INPUT'!O596-'XX_17CK AUDITTO INPUT'!N587</f>
        <v>-281</v>
      </c>
      <c r="AJ587" s="2065">
        <f>+'17HPM_DATA_INPUT'!P596-'XX_17CK AUDITTO INPUT'!O587</f>
        <v>9</v>
      </c>
      <c r="AK587" s="2065">
        <f>+'17HPM_DATA_INPUT'!Q596-'XX_17CK AUDITTO INPUT'!P587</f>
        <v>4</v>
      </c>
      <c r="AL587" s="2065">
        <f>+'17HPM_DATA_INPUT'!R596-'XX_17CK AUDITTO INPUT'!Q587</f>
        <v>408</v>
      </c>
      <c r="AM587" s="2065">
        <f>+'17HPM_DATA_INPUT'!S596-'XX_17CK AUDITTO INPUT'!R587</f>
        <v>252</v>
      </c>
      <c r="AN587" s="2065">
        <f>+'17HPM_DATA_INPUT'!T596-'XX_17CK AUDITTO INPUT'!S587</f>
        <v>694</v>
      </c>
      <c r="AO587" s="2065">
        <f>+'17HPM_DATA_INPUT'!U596-'XX_17CK AUDITTO INPUT'!T587</f>
        <v>-537</v>
      </c>
      <c r="AQ587" s="455" t="str">
        <f>'Departmental PL'!D603</f>
        <v>RETAIL PHARMACIES (SMH/STIES/LTC)*-420*</v>
      </c>
    </row>
    <row r="588" spans="1:43" ht="20.25" hidden="1" customHeight="1" x14ac:dyDescent="0.25">
      <c r="A588" s="2033" t="s">
        <v>1668</v>
      </c>
      <c r="B588" s="2076" t="s">
        <v>2308</v>
      </c>
      <c r="C588" s="2077">
        <v>15</v>
      </c>
      <c r="D588" s="2077">
        <v>11</v>
      </c>
      <c r="E588" s="2077">
        <v>53</v>
      </c>
      <c r="F588" s="2077">
        <v>49</v>
      </c>
      <c r="G588" s="2077">
        <v>7844</v>
      </c>
      <c r="H588" s="2077">
        <v>6909</v>
      </c>
      <c r="I588" s="2077">
        <v>3149</v>
      </c>
      <c r="J588" s="2077">
        <v>1903</v>
      </c>
      <c r="K588" s="2077">
        <v>1915</v>
      </c>
      <c r="L588" s="2077">
        <v>1703</v>
      </c>
      <c r="M588" s="2077">
        <v>1234</v>
      </c>
      <c r="N588" s="2077">
        <v>200</v>
      </c>
      <c r="O588" s="2077">
        <v>7</v>
      </c>
      <c r="P588" s="2077">
        <v>6</v>
      </c>
      <c r="Q588" s="2077">
        <v>442</v>
      </c>
      <c r="R588" s="2077">
        <v>364</v>
      </c>
      <c r="S588" s="2077">
        <v>785</v>
      </c>
      <c r="T588" s="2077">
        <v>-170</v>
      </c>
      <c r="U588" s="2061" t="str">
        <f t="shared" si="9"/>
        <v>Total OBS</v>
      </c>
      <c r="W588" s="455" t="b">
        <f>+'17HPM_DATA_INPUT'!C597='XX_17CK AUDITTO INPUT'!U588</f>
        <v>1</v>
      </c>
      <c r="X588" s="2065">
        <f>+'17HPM_DATA_INPUT'!D597-'XX_17CK AUDITTO INPUT'!C588</f>
        <v>22</v>
      </c>
      <c r="Y588" s="2065">
        <f>+'17HPM_DATA_INPUT'!E597-'XX_17CK AUDITTO INPUT'!D588</f>
        <v>9</v>
      </c>
      <c r="Z588" s="2065">
        <f>+'17HPM_DATA_INPUT'!F597-'XX_17CK AUDITTO INPUT'!E588</f>
        <v>70</v>
      </c>
      <c r="AA588" s="2065">
        <f>+'17HPM_DATA_INPUT'!G597-'XX_17CK AUDITTO INPUT'!F588</f>
        <v>36</v>
      </c>
      <c r="AB588" s="2065">
        <f>+'17HPM_DATA_INPUT'!H597-'XX_17CK AUDITTO INPUT'!G588</f>
        <v>10960</v>
      </c>
      <c r="AC588" s="2065">
        <f>+'17HPM_DATA_INPUT'!I597-'XX_17CK AUDITTO INPUT'!H588</f>
        <v>5362</v>
      </c>
      <c r="AD588" s="2065">
        <f>+'17HPM_DATA_INPUT'!J597-'XX_17CK AUDITTO INPUT'!I588</f>
        <v>2995</v>
      </c>
      <c r="AE588" s="2065">
        <f>+'17HPM_DATA_INPUT'!K597-'XX_17CK AUDITTO INPUT'!J588</f>
        <v>1018</v>
      </c>
      <c r="AF588" s="2065">
        <f>+'17HPM_DATA_INPUT'!L597-'XX_17CK AUDITTO INPUT'!K588</f>
        <v>1884</v>
      </c>
      <c r="AG588" s="2065">
        <f>+'17HPM_DATA_INPUT'!M597-'XX_17CK AUDITTO INPUT'!L588</f>
        <v>1325</v>
      </c>
      <c r="AH588" s="2065">
        <f>+'17HPM_DATA_INPUT'!N597-'XX_17CK AUDITTO INPUT'!M588</f>
        <v>1111</v>
      </c>
      <c r="AI588" s="2065">
        <f>+'17HPM_DATA_INPUT'!O597-'XX_17CK AUDITTO INPUT'!N588</f>
        <v>-308</v>
      </c>
      <c r="AJ588" s="2065">
        <f>+'17HPM_DATA_INPUT'!P597-'XX_17CK AUDITTO INPUT'!O588</f>
        <v>9</v>
      </c>
      <c r="AK588" s="2065">
        <f>+'17HPM_DATA_INPUT'!Q597-'XX_17CK AUDITTO INPUT'!P588</f>
        <v>5</v>
      </c>
      <c r="AL588" s="2065">
        <f>+'17HPM_DATA_INPUT'!R597-'XX_17CK AUDITTO INPUT'!Q588</f>
        <v>408</v>
      </c>
      <c r="AM588" s="2065">
        <f>+'17HPM_DATA_INPUT'!S597-'XX_17CK AUDITTO INPUT'!R588</f>
        <v>275</v>
      </c>
      <c r="AN588" s="2065">
        <f>+'17HPM_DATA_INPUT'!T597-'XX_17CK AUDITTO INPUT'!S588</f>
        <v>694</v>
      </c>
      <c r="AO588" s="2065">
        <f>+'17HPM_DATA_INPUT'!U597-'XX_17CK AUDITTO INPUT'!T588</f>
        <v>-588</v>
      </c>
      <c r="AQ588" s="455" t="str">
        <f>'Departmental PL'!D604</f>
        <v>INFECTIOUS DISEASE PHARMACY*-421*</v>
      </c>
    </row>
    <row r="589" spans="1:43" ht="20.25" hidden="1" customHeight="1" x14ac:dyDescent="0.25">
      <c r="A589" s="2095"/>
      <c r="B589" s="2095" t="s">
        <v>2553</v>
      </c>
      <c r="C589" s="2095">
        <v>6140</v>
      </c>
      <c r="D589" s="2091">
        <v>4937</v>
      </c>
      <c r="E589" s="2092">
        <v>12360</v>
      </c>
      <c r="F589" s="2092">
        <v>9905</v>
      </c>
      <c r="G589" s="2092">
        <v>5082579</v>
      </c>
      <c r="H589" s="2092">
        <v>3853290</v>
      </c>
      <c r="I589" s="2092">
        <v>1865749</v>
      </c>
      <c r="J589" s="2092">
        <v>1420257</v>
      </c>
      <c r="K589" s="2092">
        <v>1876164</v>
      </c>
      <c r="L589" s="2092">
        <v>1735374</v>
      </c>
      <c r="M589" s="2092">
        <v>-10415</v>
      </c>
      <c r="N589" s="2092">
        <v>-315116</v>
      </c>
      <c r="O589" s="2092">
        <v>4215</v>
      </c>
      <c r="P589" s="2092">
        <v>3301</v>
      </c>
      <c r="Q589" s="2092">
        <v>365997</v>
      </c>
      <c r="R589" s="2092">
        <v>281598</v>
      </c>
      <c r="S589" s="2092">
        <v>-380628</v>
      </c>
      <c r="T589" s="2092">
        <v>-600015</v>
      </c>
      <c r="U589" s="2061" t="str">
        <f t="shared" si="9"/>
        <v>Total 025 Other</v>
      </c>
      <c r="W589" s="455" t="b">
        <f>+'17HPM_DATA_INPUT'!C598='XX_17CK AUDITTO INPUT'!U589</f>
        <v>1</v>
      </c>
      <c r="X589" s="2065">
        <f>+'17HPM_DATA_INPUT'!D598-'XX_17CK AUDITTO INPUT'!C589</f>
        <v>6355</v>
      </c>
      <c r="Y589" s="2065">
        <f>+'17HPM_DATA_INPUT'!E598-'XX_17CK AUDITTO INPUT'!D589</f>
        <v>5851</v>
      </c>
      <c r="Z589" s="2065">
        <f>+'17HPM_DATA_INPUT'!F598-'XX_17CK AUDITTO INPUT'!E589</f>
        <v>12959</v>
      </c>
      <c r="AA589" s="2065">
        <f>+'17HPM_DATA_INPUT'!G598-'XX_17CK AUDITTO INPUT'!F589</f>
        <v>11600</v>
      </c>
      <c r="AB589" s="2065">
        <f>+'17HPM_DATA_INPUT'!H598-'XX_17CK AUDITTO INPUT'!G589</f>
        <v>5296759</v>
      </c>
      <c r="AC589" s="2065">
        <f>+'17HPM_DATA_INPUT'!I598-'XX_17CK AUDITTO INPUT'!H589</f>
        <v>4616552</v>
      </c>
      <c r="AD589" s="2065">
        <f>+'17HPM_DATA_INPUT'!J598-'XX_17CK AUDITTO INPUT'!I589</f>
        <v>1850613</v>
      </c>
      <c r="AE589" s="2065">
        <f>+'17HPM_DATA_INPUT'!K598-'XX_17CK AUDITTO INPUT'!J589</f>
        <v>1697727</v>
      </c>
      <c r="AF589" s="2065">
        <f>+'17HPM_DATA_INPUT'!L598-'XX_17CK AUDITTO INPUT'!K589</f>
        <v>1862365</v>
      </c>
      <c r="AG589" s="2065">
        <f>+'17HPM_DATA_INPUT'!M598-'XX_17CK AUDITTO INPUT'!L589</f>
        <v>1996494</v>
      </c>
      <c r="AH589" s="2065">
        <f>+'17HPM_DATA_INPUT'!N598-'XX_17CK AUDITTO INPUT'!M589</f>
        <v>-11752</v>
      </c>
      <c r="AI589" s="2065">
        <f>+'17HPM_DATA_INPUT'!O598-'XX_17CK AUDITTO INPUT'!N589</f>
        <v>-298768</v>
      </c>
      <c r="AJ589" s="2065">
        <f>+'17HPM_DATA_INPUT'!P598-'XX_17CK AUDITTO INPUT'!O589</f>
        <v>3714</v>
      </c>
      <c r="AK589" s="2065">
        <f>+'17HPM_DATA_INPUT'!Q598-'XX_17CK AUDITTO INPUT'!P589</f>
        <v>3775</v>
      </c>
      <c r="AL589" s="2065">
        <f>+'17HPM_DATA_INPUT'!R598-'XX_17CK AUDITTO INPUT'!Q589</f>
        <v>340668</v>
      </c>
      <c r="AM589" s="2065">
        <f>+'17HPM_DATA_INPUT'!S598-'XX_17CK AUDITTO INPUT'!R589</f>
        <v>323484</v>
      </c>
      <c r="AN589" s="2065">
        <f>+'17HPM_DATA_INPUT'!T598-'XX_17CK AUDITTO INPUT'!S589</f>
        <v>-356133</v>
      </c>
      <c r="AO589" s="2065">
        <f>+'17HPM_DATA_INPUT'!U598-'XX_17CK AUDITTO INPUT'!T589</f>
        <v>-626028</v>
      </c>
      <c r="AQ589" s="455" t="str">
        <f>'Departmental PL'!D605</f>
        <v>Total OUTPATIENT</v>
      </c>
    </row>
    <row r="590" spans="1:43" ht="20.25" hidden="1" customHeight="1" x14ac:dyDescent="0.25">
      <c r="A590" s="2067" t="s">
        <v>1669</v>
      </c>
      <c r="B590" s="2058" t="s">
        <v>2554</v>
      </c>
      <c r="C590" s="2060">
        <v>1073</v>
      </c>
      <c r="D590" s="2060">
        <v>1122</v>
      </c>
      <c r="E590" s="2060">
        <v>1913</v>
      </c>
      <c r="F590" s="2060">
        <v>2136</v>
      </c>
      <c r="G590" s="2060">
        <v>158637</v>
      </c>
      <c r="H590" s="2060">
        <v>185000</v>
      </c>
      <c r="I590" s="2060">
        <v>90823</v>
      </c>
      <c r="J590" s="2060">
        <v>101175</v>
      </c>
      <c r="K590" s="2060">
        <v>132943</v>
      </c>
      <c r="L590" s="2060">
        <v>131692</v>
      </c>
      <c r="M590" s="2060">
        <v>-42120</v>
      </c>
      <c r="N590" s="2060">
        <v>-30517</v>
      </c>
      <c r="O590" s="2060">
        <v>16237</v>
      </c>
      <c r="P590" s="2060">
        <v>21166</v>
      </c>
      <c r="Q590" s="2060">
        <v>19070</v>
      </c>
      <c r="R590" s="2060">
        <v>17936</v>
      </c>
      <c r="S590" s="2060">
        <v>-77427</v>
      </c>
      <c r="T590" s="2060">
        <v>-69619</v>
      </c>
      <c r="U590" s="2061" t="str">
        <f t="shared" si="9"/>
        <v>2300 PC CLINTON CROSSINGS 110</v>
      </c>
      <c r="W590" s="455" t="b">
        <f>+'17HPM_DATA_INPUT'!C599='XX_17CK AUDITTO INPUT'!U590</f>
        <v>1</v>
      </c>
      <c r="X590" s="2065">
        <f>+'17HPM_DATA_INPUT'!D599-'XX_17CK AUDITTO INPUT'!C590</f>
        <v>939</v>
      </c>
      <c r="Y590" s="2065">
        <f>+'17HPM_DATA_INPUT'!E599-'XX_17CK AUDITTO INPUT'!D590</f>
        <v>1060</v>
      </c>
      <c r="Z590" s="2065">
        <f>+'17HPM_DATA_INPUT'!F599-'XX_17CK AUDITTO INPUT'!E590</f>
        <v>1646</v>
      </c>
      <c r="AA590" s="2065">
        <f>+'17HPM_DATA_INPUT'!G599-'XX_17CK AUDITTO INPUT'!F590</f>
        <v>1492</v>
      </c>
      <c r="AB590" s="2065">
        <f>+'17HPM_DATA_INPUT'!H599-'XX_17CK AUDITTO INPUT'!G590</f>
        <v>131644</v>
      </c>
      <c r="AC590" s="2065">
        <f>+'17HPM_DATA_INPUT'!I599-'XX_17CK AUDITTO INPUT'!H590</f>
        <v>138912</v>
      </c>
      <c r="AD590" s="2065">
        <f>+'17HPM_DATA_INPUT'!J599-'XX_17CK AUDITTO INPUT'!I590</f>
        <v>69005</v>
      </c>
      <c r="AE590" s="2065">
        <f>+'17HPM_DATA_INPUT'!K599-'XX_17CK AUDITTO INPUT'!J590</f>
        <v>85422</v>
      </c>
      <c r="AF590" s="2065">
        <f>+'17HPM_DATA_INPUT'!L599-'XX_17CK AUDITTO INPUT'!K590</f>
        <v>90775</v>
      </c>
      <c r="AG590" s="2065">
        <f>+'17HPM_DATA_INPUT'!M599-'XX_17CK AUDITTO INPUT'!L590</f>
        <v>98509</v>
      </c>
      <c r="AH590" s="2065">
        <f>+'17HPM_DATA_INPUT'!N599-'XX_17CK AUDITTO INPUT'!M590</f>
        <v>-21770</v>
      </c>
      <c r="AI590" s="2065">
        <f>+'17HPM_DATA_INPUT'!O599-'XX_17CK AUDITTO INPUT'!N590</f>
        <v>-13087</v>
      </c>
      <c r="AJ590" s="2065">
        <f>+'17HPM_DATA_INPUT'!P599-'XX_17CK AUDITTO INPUT'!O590</f>
        <v>16029</v>
      </c>
      <c r="AK590" s="2065">
        <f>+'17HPM_DATA_INPUT'!Q599-'XX_17CK AUDITTO INPUT'!P590</f>
        <v>15832</v>
      </c>
      <c r="AL590" s="2065">
        <f>+'17HPM_DATA_INPUT'!R599-'XX_17CK AUDITTO INPUT'!Q590</f>
        <v>12927</v>
      </c>
      <c r="AM590" s="2065">
        <f>+'17HPM_DATA_INPUT'!S599-'XX_17CK AUDITTO INPUT'!R590</f>
        <v>13417</v>
      </c>
      <c r="AN590" s="2065">
        <f>+'17HPM_DATA_INPUT'!T599-'XX_17CK AUDITTO INPUT'!S590</f>
        <v>-50726</v>
      </c>
      <c r="AO590" s="2065">
        <f>+'17HPM_DATA_INPUT'!U599-'XX_17CK AUDITTO INPUT'!T590</f>
        <v>-42335</v>
      </c>
      <c r="AQ590" s="455" t="str">
        <f>'Departmental PL'!D606</f>
        <v>4160 SMH CC PHARMACY at PLUTA</v>
      </c>
    </row>
    <row r="591" spans="1:43" ht="20.25" hidden="1" customHeight="1" x14ac:dyDescent="0.25">
      <c r="A591" s="2067" t="s">
        <v>1670</v>
      </c>
      <c r="B591" s="2058" t="s">
        <v>2555</v>
      </c>
      <c r="C591" s="2060">
        <v>1347</v>
      </c>
      <c r="D591" s="2060">
        <v>1443</v>
      </c>
      <c r="E591" s="2060">
        <v>2106</v>
      </c>
      <c r="F591" s="2060">
        <v>2322</v>
      </c>
      <c r="G591" s="2060">
        <v>188004</v>
      </c>
      <c r="H591" s="2060">
        <v>214368</v>
      </c>
      <c r="I591" s="2060">
        <v>107111</v>
      </c>
      <c r="J591" s="2060">
        <v>116957</v>
      </c>
      <c r="K591" s="2060">
        <v>157253</v>
      </c>
      <c r="L591" s="2060">
        <v>183679</v>
      </c>
      <c r="M591" s="2060">
        <v>-50142</v>
      </c>
      <c r="N591" s="2060">
        <v>-66721</v>
      </c>
      <c r="O591" s="2060">
        <v>18579</v>
      </c>
      <c r="P591" s="2060">
        <v>24712</v>
      </c>
      <c r="Q591" s="2060">
        <v>22879</v>
      </c>
      <c r="R591" s="2060">
        <v>24502</v>
      </c>
      <c r="S591" s="2060">
        <v>-91599</v>
      </c>
      <c r="T591" s="2060">
        <v>-115935</v>
      </c>
      <c r="U591" s="2061" t="str">
        <f t="shared" si="9"/>
        <v>2310 PC CLINTON MED ASSOC</v>
      </c>
      <c r="W591" s="455" t="b">
        <f>+'17HPM_DATA_INPUT'!C600='XX_17CK AUDITTO INPUT'!U591</f>
        <v>1</v>
      </c>
      <c r="X591" s="2065">
        <f>+'17HPM_DATA_INPUT'!D600-'XX_17CK AUDITTO INPUT'!C591</f>
        <v>1105</v>
      </c>
      <c r="Y591" s="2065">
        <f>+'17HPM_DATA_INPUT'!E600-'XX_17CK AUDITTO INPUT'!D591</f>
        <v>1305</v>
      </c>
      <c r="Z591" s="2065">
        <f>+'17HPM_DATA_INPUT'!F600-'XX_17CK AUDITTO INPUT'!E591</f>
        <v>1356</v>
      </c>
      <c r="AA591" s="2065">
        <f>+'17HPM_DATA_INPUT'!G600-'XX_17CK AUDITTO INPUT'!F591</f>
        <v>1568</v>
      </c>
      <c r="AB591" s="2065">
        <f>+'17HPM_DATA_INPUT'!H600-'XX_17CK AUDITTO INPUT'!G591</f>
        <v>139291</v>
      </c>
      <c r="AC591" s="2065">
        <f>+'17HPM_DATA_INPUT'!I600-'XX_17CK AUDITTO INPUT'!H591</f>
        <v>161448</v>
      </c>
      <c r="AD591" s="2065">
        <f>+'17HPM_DATA_INPUT'!J600-'XX_17CK AUDITTO INPUT'!I591</f>
        <v>72497</v>
      </c>
      <c r="AE591" s="2065">
        <f>+'17HPM_DATA_INPUT'!K600-'XX_17CK AUDITTO INPUT'!J591</f>
        <v>98247</v>
      </c>
      <c r="AF591" s="2065">
        <f>+'17HPM_DATA_INPUT'!L600-'XX_17CK AUDITTO INPUT'!K591</f>
        <v>126747</v>
      </c>
      <c r="AG591" s="2065">
        <f>+'17HPM_DATA_INPUT'!M600-'XX_17CK AUDITTO INPUT'!L591</f>
        <v>137833</v>
      </c>
      <c r="AH591" s="2065">
        <f>+'17HPM_DATA_INPUT'!N600-'XX_17CK AUDITTO INPUT'!M591</f>
        <v>-54250</v>
      </c>
      <c r="AI591" s="2065">
        <f>+'17HPM_DATA_INPUT'!O600-'XX_17CK AUDITTO INPUT'!N591</f>
        <v>-39587</v>
      </c>
      <c r="AJ591" s="2065">
        <f>+'17HPM_DATA_INPUT'!P600-'XX_17CK AUDITTO INPUT'!O591</f>
        <v>17917</v>
      </c>
      <c r="AK591" s="2065">
        <f>+'17HPM_DATA_INPUT'!Q600-'XX_17CK AUDITTO INPUT'!P591</f>
        <v>18544</v>
      </c>
      <c r="AL591" s="2065">
        <f>+'17HPM_DATA_INPUT'!R600-'XX_17CK AUDITTO INPUT'!Q591</f>
        <v>17240</v>
      </c>
      <c r="AM591" s="2065">
        <f>+'17HPM_DATA_INPUT'!S600-'XX_17CK AUDITTO INPUT'!R591</f>
        <v>18387</v>
      </c>
      <c r="AN591" s="2065">
        <f>+'17HPM_DATA_INPUT'!T600-'XX_17CK AUDITTO INPUT'!S591</f>
        <v>-89408</v>
      </c>
      <c r="AO591" s="2065">
        <f>+'17HPM_DATA_INPUT'!U600-'XX_17CK AUDITTO INPUT'!T591</f>
        <v>-76518</v>
      </c>
      <c r="AQ591" s="455" t="str">
        <f>'Departmental PL'!D607</f>
        <v>4170 CANCER CENTER PHARMACY at HH</v>
      </c>
    </row>
    <row r="592" spans="1:43" ht="20.25" hidden="1" customHeight="1" x14ac:dyDescent="0.25">
      <c r="A592" s="2112" t="s">
        <v>1785</v>
      </c>
      <c r="B592" s="2058" t="s">
        <v>2556</v>
      </c>
      <c r="C592" s="2060">
        <v>1000</v>
      </c>
      <c r="D592" s="2060">
        <v>1</v>
      </c>
      <c r="E592" s="2060">
        <v>1726</v>
      </c>
      <c r="F592" s="2060">
        <v>1</v>
      </c>
      <c r="G592" s="2060">
        <v>148401</v>
      </c>
      <c r="H592" s="2060">
        <v>40</v>
      </c>
      <c r="I592" s="2060">
        <v>93924</v>
      </c>
      <c r="J592" s="2060">
        <v>25</v>
      </c>
      <c r="K592" s="2060">
        <v>121114</v>
      </c>
      <c r="L592" s="2060">
        <v>27</v>
      </c>
      <c r="M592" s="2060">
        <v>-27189</v>
      </c>
      <c r="N592" s="2060">
        <v>-2</v>
      </c>
      <c r="O592" s="2060">
        <v>14555</v>
      </c>
      <c r="P592" s="2060">
        <v>4</v>
      </c>
      <c r="Q592" s="2060">
        <v>18296</v>
      </c>
      <c r="R592" s="2060">
        <v>4</v>
      </c>
      <c r="S592" s="2060">
        <v>-60040</v>
      </c>
      <c r="T592" s="2060">
        <v>-11</v>
      </c>
      <c r="U592" s="2061" t="str">
        <f t="shared" si="9"/>
        <v>2320 PC EASTSIDE INT MED</v>
      </c>
      <c r="W592" s="455" t="b">
        <f>+'17HPM_DATA_INPUT'!C601='XX_17CK AUDITTO INPUT'!U592</f>
        <v>1</v>
      </c>
      <c r="X592" s="2065">
        <f>+'17HPM_DATA_INPUT'!D601-'XX_17CK AUDITTO INPUT'!C592</f>
        <v>889</v>
      </c>
      <c r="Y592" s="2065">
        <f>+'17HPM_DATA_INPUT'!E601-'XX_17CK AUDITTO INPUT'!D592</f>
        <v>810</v>
      </c>
      <c r="Z592" s="2065">
        <f>+'17HPM_DATA_INPUT'!F601-'XX_17CK AUDITTO INPUT'!E592</f>
        <v>1247</v>
      </c>
      <c r="AA592" s="2065">
        <f>+'17HPM_DATA_INPUT'!G601-'XX_17CK AUDITTO INPUT'!F592</f>
        <v>1114</v>
      </c>
      <c r="AB592" s="2065">
        <f>+'17HPM_DATA_INPUT'!H601-'XX_17CK AUDITTO INPUT'!G592</f>
        <v>118056</v>
      </c>
      <c r="AC592" s="2065">
        <f>+'17HPM_DATA_INPUT'!I601-'XX_17CK AUDITTO INPUT'!H592</f>
        <v>103132</v>
      </c>
      <c r="AD592" s="2065">
        <f>+'17HPM_DATA_INPUT'!J601-'XX_17CK AUDITTO INPUT'!I592</f>
        <v>68706</v>
      </c>
      <c r="AE592" s="2065">
        <f>+'17HPM_DATA_INPUT'!K601-'XX_17CK AUDITTO INPUT'!J592</f>
        <v>63514</v>
      </c>
      <c r="AF592" s="2065">
        <f>+'17HPM_DATA_INPUT'!L601-'XX_17CK AUDITTO INPUT'!K592</f>
        <v>92095</v>
      </c>
      <c r="AG592" s="2065">
        <f>+'17HPM_DATA_INPUT'!M601-'XX_17CK AUDITTO INPUT'!L592</f>
        <v>68981</v>
      </c>
      <c r="AH592" s="2065">
        <f>+'17HPM_DATA_INPUT'!N601-'XX_17CK AUDITTO INPUT'!M592</f>
        <v>-23390</v>
      </c>
      <c r="AI592" s="2065">
        <f>+'17HPM_DATA_INPUT'!O601-'XX_17CK AUDITTO INPUT'!N592</f>
        <v>-5467</v>
      </c>
      <c r="AJ592" s="2065">
        <f>+'17HPM_DATA_INPUT'!P601-'XX_17CK AUDITTO INPUT'!O592</f>
        <v>14486</v>
      </c>
      <c r="AK592" s="2065">
        <f>+'17HPM_DATA_INPUT'!Q601-'XX_17CK AUDITTO INPUT'!P592</f>
        <v>10833</v>
      </c>
      <c r="AL592" s="2065">
        <f>+'17HPM_DATA_INPUT'!R601-'XX_17CK AUDITTO INPUT'!Q592</f>
        <v>13785</v>
      </c>
      <c r="AM592" s="2065">
        <f>+'17HPM_DATA_INPUT'!S601-'XX_17CK AUDITTO INPUT'!R592</f>
        <v>10700</v>
      </c>
      <c r="AN592" s="2065">
        <f>+'17HPM_DATA_INPUT'!T601-'XX_17CK AUDITTO INPUT'!S592</f>
        <v>-51661</v>
      </c>
      <c r="AO592" s="2065">
        <f>+'17HPM_DATA_INPUT'!U601-'XX_17CK AUDITTO INPUT'!T592</f>
        <v>-26999</v>
      </c>
      <c r="AQ592" s="455" t="str">
        <f>'Departmental PL'!D608</f>
        <v>4180 CANCER CENTER PHARMACY</v>
      </c>
    </row>
    <row r="593" spans="1:43" ht="20.25" hidden="1" customHeight="1" x14ac:dyDescent="0.25">
      <c r="A593" s="2112" t="s">
        <v>1786</v>
      </c>
      <c r="B593" s="2058" t="s">
        <v>2557</v>
      </c>
      <c r="C593" s="2060">
        <v>1291</v>
      </c>
      <c r="D593" s="2060">
        <v>383</v>
      </c>
      <c r="E593" s="2060">
        <v>2094</v>
      </c>
      <c r="F593" s="2060">
        <v>648</v>
      </c>
      <c r="G593" s="2060">
        <v>182699</v>
      </c>
      <c r="H593" s="2060">
        <v>57507</v>
      </c>
      <c r="I593" s="2060">
        <v>114667</v>
      </c>
      <c r="J593" s="2060">
        <v>34622</v>
      </c>
      <c r="K593" s="2060">
        <v>138043</v>
      </c>
      <c r="L593" s="2060">
        <v>41758</v>
      </c>
      <c r="M593" s="2060">
        <v>-23376</v>
      </c>
      <c r="N593" s="2060">
        <v>-7136</v>
      </c>
      <c r="O593" s="2060">
        <v>16557</v>
      </c>
      <c r="P593" s="2060">
        <v>6309</v>
      </c>
      <c r="Q593" s="2060">
        <v>20495</v>
      </c>
      <c r="R593" s="2060">
        <v>5925</v>
      </c>
      <c r="S593" s="2060">
        <v>-60428</v>
      </c>
      <c r="T593" s="2060">
        <v>-19370</v>
      </c>
      <c r="U593" s="2061" t="str">
        <f t="shared" si="9"/>
        <v>2330 PC GATES</v>
      </c>
      <c r="W593" s="455" t="b">
        <f>+'17HPM_DATA_INPUT'!C602='XX_17CK AUDITTO INPUT'!U593</f>
        <v>1</v>
      </c>
      <c r="X593" s="2065">
        <f>+'17HPM_DATA_INPUT'!D602-'XX_17CK AUDITTO INPUT'!C593</f>
        <v>1121</v>
      </c>
      <c r="Y593" s="2065">
        <f>+'17HPM_DATA_INPUT'!E602-'XX_17CK AUDITTO INPUT'!D593</f>
        <v>1232</v>
      </c>
      <c r="Z593" s="2065">
        <f>+'17HPM_DATA_INPUT'!F602-'XX_17CK AUDITTO INPUT'!E593</f>
        <v>1356</v>
      </c>
      <c r="AA593" s="2065">
        <f>+'17HPM_DATA_INPUT'!G602-'XX_17CK AUDITTO INPUT'!F593</f>
        <v>1540</v>
      </c>
      <c r="AB593" s="2065">
        <f>+'17HPM_DATA_INPUT'!H602-'XX_17CK AUDITTO INPUT'!G593</f>
        <v>136830</v>
      </c>
      <c r="AC593" s="2065">
        <f>+'17HPM_DATA_INPUT'!I602-'XX_17CK AUDITTO INPUT'!H593</f>
        <v>150730</v>
      </c>
      <c r="AD593" s="2065">
        <f>+'17HPM_DATA_INPUT'!J602-'XX_17CK AUDITTO INPUT'!I593</f>
        <v>77658</v>
      </c>
      <c r="AE593" s="2065">
        <f>+'17HPM_DATA_INPUT'!K602-'XX_17CK AUDITTO INPUT'!J593</f>
        <v>91669</v>
      </c>
      <c r="AF593" s="2065">
        <f>+'17HPM_DATA_INPUT'!L602-'XX_17CK AUDITTO INPUT'!K593</f>
        <v>91992</v>
      </c>
      <c r="AG593" s="2065">
        <f>+'17HPM_DATA_INPUT'!M602-'XX_17CK AUDITTO INPUT'!L593</f>
        <v>109026</v>
      </c>
      <c r="AH593" s="2065">
        <f>+'17HPM_DATA_INPUT'!N602-'XX_17CK AUDITTO INPUT'!M593</f>
        <v>-14334</v>
      </c>
      <c r="AI593" s="2065">
        <f>+'17HPM_DATA_INPUT'!O602-'XX_17CK AUDITTO INPUT'!N593</f>
        <v>-17356</v>
      </c>
      <c r="AJ593" s="2065">
        <f>+'17HPM_DATA_INPUT'!P602-'XX_17CK AUDITTO INPUT'!O593</f>
        <v>18508</v>
      </c>
      <c r="AK593" s="2065">
        <f>+'17HPM_DATA_INPUT'!Q602-'XX_17CK AUDITTO INPUT'!P593</f>
        <v>16471</v>
      </c>
      <c r="AL593" s="2065">
        <f>+'17HPM_DATA_INPUT'!R602-'XX_17CK AUDITTO INPUT'!Q593</f>
        <v>15005</v>
      </c>
      <c r="AM593" s="2065">
        <f>+'17HPM_DATA_INPUT'!S602-'XX_17CK AUDITTO INPUT'!R593</f>
        <v>15471</v>
      </c>
      <c r="AN593" s="2065">
        <f>+'17HPM_DATA_INPUT'!T602-'XX_17CK AUDITTO INPUT'!S593</f>
        <v>-47847</v>
      </c>
      <c r="AO593" s="2065">
        <f>+'17HPM_DATA_INPUT'!U602-'XX_17CK AUDITTO INPUT'!T593</f>
        <v>-49298</v>
      </c>
      <c r="AQ593" s="455" t="str">
        <f>'Departmental PL'!D609</f>
        <v xml:space="preserve">4190 AMBULATORY PHARMACY </v>
      </c>
    </row>
    <row r="594" spans="1:43" ht="20.25" hidden="1" customHeight="1" x14ac:dyDescent="0.25">
      <c r="A594" s="2067" t="s">
        <v>1671</v>
      </c>
      <c r="B594" s="2058" t="s">
        <v>2558</v>
      </c>
      <c r="C594" s="2060">
        <v>1773</v>
      </c>
      <c r="D594" s="2060">
        <v>1920</v>
      </c>
      <c r="E594" s="2060">
        <v>3067</v>
      </c>
      <c r="F594" s="2060">
        <v>3352</v>
      </c>
      <c r="G594" s="2060">
        <v>263578</v>
      </c>
      <c r="H594" s="2060">
        <v>278114</v>
      </c>
      <c r="I594" s="2060">
        <v>150924</v>
      </c>
      <c r="J594" s="2060">
        <v>152990</v>
      </c>
      <c r="K594" s="2060">
        <v>190787</v>
      </c>
      <c r="L594" s="2060">
        <v>196221</v>
      </c>
      <c r="M594" s="2060">
        <v>-39863</v>
      </c>
      <c r="N594" s="2060">
        <v>-43232</v>
      </c>
      <c r="O594" s="2060">
        <v>25823</v>
      </c>
      <c r="P594" s="2060">
        <v>32848</v>
      </c>
      <c r="Q594" s="2060">
        <v>26757</v>
      </c>
      <c r="R594" s="2060">
        <v>26533</v>
      </c>
      <c r="S594" s="2060">
        <v>-92442</v>
      </c>
      <c r="T594" s="2060">
        <v>-102613</v>
      </c>
      <c r="U594" s="2061" t="str">
        <f t="shared" si="9"/>
        <v>2340 PC OLSAN</v>
      </c>
      <c r="W594" s="455" t="b">
        <f>+'17HPM_DATA_INPUT'!C603='XX_17CK AUDITTO INPUT'!U594</f>
        <v>1</v>
      </c>
      <c r="X594" s="2065">
        <f>+'17HPM_DATA_INPUT'!D603-'XX_17CK AUDITTO INPUT'!C594</f>
        <v>1599</v>
      </c>
      <c r="Y594" s="2065">
        <f>+'17HPM_DATA_INPUT'!E603-'XX_17CK AUDITTO INPUT'!D594</f>
        <v>1717</v>
      </c>
      <c r="Z594" s="2065">
        <f>+'17HPM_DATA_INPUT'!F603-'XX_17CK AUDITTO INPUT'!E594</f>
        <v>1965</v>
      </c>
      <c r="AA594" s="2065">
        <f>+'17HPM_DATA_INPUT'!G603-'XX_17CK AUDITTO INPUT'!F594</f>
        <v>2206</v>
      </c>
      <c r="AB594" s="2065">
        <f>+'17HPM_DATA_INPUT'!H603-'XX_17CK AUDITTO INPUT'!G594</f>
        <v>194086</v>
      </c>
      <c r="AC594" s="2065">
        <f>+'17HPM_DATA_INPUT'!I603-'XX_17CK AUDITTO INPUT'!H594</f>
        <v>214100</v>
      </c>
      <c r="AD594" s="2065">
        <f>+'17HPM_DATA_INPUT'!J603-'XX_17CK AUDITTO INPUT'!I594</f>
        <v>101019</v>
      </c>
      <c r="AE594" s="2065">
        <f>+'17HPM_DATA_INPUT'!K603-'XX_17CK AUDITTO INPUT'!J594</f>
        <v>130922</v>
      </c>
      <c r="AF594" s="2065">
        <f>+'17HPM_DATA_INPUT'!L603-'XX_17CK AUDITTO INPUT'!K594</f>
        <v>137607</v>
      </c>
      <c r="AG594" s="2065">
        <f>+'17HPM_DATA_INPUT'!M603-'XX_17CK AUDITTO INPUT'!L594</f>
        <v>150580</v>
      </c>
      <c r="AH594" s="2065">
        <f>+'17HPM_DATA_INPUT'!N603-'XX_17CK AUDITTO INPUT'!M594</f>
        <v>-36587</v>
      </c>
      <c r="AI594" s="2065">
        <f>+'17HPM_DATA_INPUT'!O603-'XX_17CK AUDITTO INPUT'!N594</f>
        <v>-19657</v>
      </c>
      <c r="AJ594" s="2065">
        <f>+'17HPM_DATA_INPUT'!P603-'XX_17CK AUDITTO INPUT'!O594</f>
        <v>24552</v>
      </c>
      <c r="AK594" s="2065">
        <f>+'17HPM_DATA_INPUT'!Q603-'XX_17CK AUDITTO INPUT'!P594</f>
        <v>25208</v>
      </c>
      <c r="AL594" s="2065">
        <f>+'17HPM_DATA_INPUT'!R603-'XX_17CK AUDITTO INPUT'!Q594</f>
        <v>19387</v>
      </c>
      <c r="AM594" s="2065">
        <f>+'17HPM_DATA_INPUT'!S603-'XX_17CK AUDITTO INPUT'!R594</f>
        <v>20361</v>
      </c>
      <c r="AN594" s="2065">
        <f>+'17HPM_DATA_INPUT'!T603-'XX_17CK AUDITTO INPUT'!S594</f>
        <v>-80527</v>
      </c>
      <c r="AO594" s="2065">
        <f>+'17HPM_DATA_INPUT'!U603-'XX_17CK AUDITTO INPUT'!T594</f>
        <v>-65226</v>
      </c>
      <c r="AQ594" s="455" t="str">
        <f>'Departmental PL'!D610</f>
        <v xml:space="preserve">4200 O/P PHARMACY </v>
      </c>
    </row>
    <row r="595" spans="1:43" ht="20.25" hidden="1" customHeight="1" x14ac:dyDescent="0.25">
      <c r="A595" s="2113" t="s">
        <v>2035</v>
      </c>
      <c r="B595" s="2058" t="s">
        <v>2559</v>
      </c>
      <c r="C595" s="2060">
        <v>1242</v>
      </c>
      <c r="D595" s="2060">
        <v>0</v>
      </c>
      <c r="E595" s="2060">
        <v>1964</v>
      </c>
      <c r="F595" s="2060">
        <v>0</v>
      </c>
      <c r="G595" s="2060">
        <v>169630</v>
      </c>
      <c r="H595" s="2060">
        <v>0</v>
      </c>
      <c r="I595" s="2060">
        <v>107141</v>
      </c>
      <c r="J595" s="2060">
        <v>0</v>
      </c>
      <c r="K595" s="2060">
        <v>133210</v>
      </c>
      <c r="L595" s="2060">
        <v>0</v>
      </c>
      <c r="M595" s="2060">
        <v>-26068</v>
      </c>
      <c r="N595" s="2060">
        <v>0</v>
      </c>
      <c r="O595" s="2060">
        <v>16431</v>
      </c>
      <c r="P595" s="2060">
        <v>0</v>
      </c>
      <c r="Q595" s="2060">
        <v>19328</v>
      </c>
      <c r="R595" s="2060">
        <v>0</v>
      </c>
      <c r="S595" s="2060">
        <v>-61828</v>
      </c>
      <c r="T595" s="2060">
        <v>0</v>
      </c>
      <c r="U595" s="2061" t="str">
        <f t="shared" si="9"/>
        <v>2350 PC PANORAMA</v>
      </c>
      <c r="W595" s="455" t="b">
        <f>+'17HPM_DATA_INPUT'!C604='XX_17CK AUDITTO INPUT'!U595</f>
        <v>1</v>
      </c>
      <c r="X595" s="2065">
        <f>+'17HPM_DATA_INPUT'!D604-'XX_17CK AUDITTO INPUT'!C595</f>
        <v>1179</v>
      </c>
      <c r="Y595" s="2065">
        <f>+'17HPM_DATA_INPUT'!E604-'XX_17CK AUDITTO INPUT'!D595</f>
        <v>1066</v>
      </c>
      <c r="Z595" s="2065">
        <f>+'17HPM_DATA_INPUT'!F604-'XX_17CK AUDITTO INPUT'!E595</f>
        <v>1419</v>
      </c>
      <c r="AA595" s="2065">
        <f>+'17HPM_DATA_INPUT'!G604-'XX_17CK AUDITTO INPUT'!F595</f>
        <v>1289</v>
      </c>
      <c r="AB595" s="2065">
        <f>+'17HPM_DATA_INPUT'!H604-'XX_17CK AUDITTO INPUT'!G595</f>
        <v>147896</v>
      </c>
      <c r="AC595" s="2065">
        <f>+'17HPM_DATA_INPUT'!I604-'XX_17CK AUDITTO INPUT'!H595</f>
        <v>135719</v>
      </c>
      <c r="AD595" s="2065">
        <f>+'17HPM_DATA_INPUT'!J604-'XX_17CK AUDITTO INPUT'!I595</f>
        <v>85454</v>
      </c>
      <c r="AE595" s="2065">
        <f>+'17HPM_DATA_INPUT'!K604-'XX_17CK AUDITTO INPUT'!J595</f>
        <v>82909</v>
      </c>
      <c r="AF595" s="2065">
        <f>+'17HPM_DATA_INPUT'!L604-'XX_17CK AUDITTO INPUT'!K595</f>
        <v>104272</v>
      </c>
      <c r="AG595" s="2065">
        <f>+'17HPM_DATA_INPUT'!M604-'XX_17CK AUDITTO INPUT'!L595</f>
        <v>94376</v>
      </c>
      <c r="AH595" s="2065">
        <f>+'17HPM_DATA_INPUT'!N604-'XX_17CK AUDITTO INPUT'!M595</f>
        <v>-18819</v>
      </c>
      <c r="AI595" s="2065">
        <f>+'17HPM_DATA_INPUT'!O604-'XX_17CK AUDITTO INPUT'!N595</f>
        <v>-11467</v>
      </c>
      <c r="AJ595" s="2065">
        <f>+'17HPM_DATA_INPUT'!P604-'XX_17CK AUDITTO INPUT'!O595</f>
        <v>17992</v>
      </c>
      <c r="AK595" s="2065">
        <f>+'17HPM_DATA_INPUT'!Q604-'XX_17CK AUDITTO INPUT'!P595</f>
        <v>14618</v>
      </c>
      <c r="AL595" s="2065">
        <f>+'17HPM_DATA_INPUT'!R604-'XX_17CK AUDITTO INPUT'!Q595</f>
        <v>14897</v>
      </c>
      <c r="AM595" s="2065">
        <f>+'17HPM_DATA_INPUT'!S604-'XX_17CK AUDITTO INPUT'!R595</f>
        <v>13852</v>
      </c>
      <c r="AN595" s="2065">
        <f>+'17HPM_DATA_INPUT'!T604-'XX_17CK AUDITTO INPUT'!S595</f>
        <v>-51707</v>
      </c>
      <c r="AO595" s="2065">
        <f>+'17HPM_DATA_INPUT'!U604-'XX_17CK AUDITTO INPUT'!T595</f>
        <v>-39936</v>
      </c>
      <c r="AQ595" s="455" t="str">
        <f>'Departmental PL'!D611</f>
        <v>4220 PHARMACY (I/P)</v>
      </c>
    </row>
    <row r="596" spans="1:43" ht="20.25" hidden="1" customHeight="1" x14ac:dyDescent="0.25">
      <c r="A596" s="2067" t="s">
        <v>1672</v>
      </c>
      <c r="B596" s="2058" t="s">
        <v>2560</v>
      </c>
      <c r="C596" s="2060">
        <v>1121</v>
      </c>
      <c r="D596" s="2060">
        <v>1094</v>
      </c>
      <c r="E596" s="2060">
        <v>1851</v>
      </c>
      <c r="F596" s="2060">
        <v>1926</v>
      </c>
      <c r="G596" s="2060">
        <v>164005</v>
      </c>
      <c r="H596" s="2060">
        <v>178962</v>
      </c>
      <c r="I596" s="2060">
        <v>96293</v>
      </c>
      <c r="J596" s="2060">
        <v>102048</v>
      </c>
      <c r="K596" s="2060">
        <v>120990</v>
      </c>
      <c r="L596" s="2060">
        <v>135287</v>
      </c>
      <c r="M596" s="2060">
        <v>-24697</v>
      </c>
      <c r="N596" s="2060">
        <v>-33240</v>
      </c>
      <c r="O596" s="2060">
        <v>16289</v>
      </c>
      <c r="P596" s="2060">
        <v>21354</v>
      </c>
      <c r="Q596" s="2060">
        <v>17375</v>
      </c>
      <c r="R596" s="2060">
        <v>18175</v>
      </c>
      <c r="S596" s="2060">
        <v>-58361</v>
      </c>
      <c r="T596" s="2060">
        <v>-72768</v>
      </c>
      <c r="U596" s="2061" t="str">
        <f t="shared" si="9"/>
        <v>2360 PC PULSIFER</v>
      </c>
      <c r="W596" s="455" t="b">
        <f>+'17HPM_DATA_INPUT'!C605='XX_17CK AUDITTO INPUT'!U596</f>
        <v>1</v>
      </c>
      <c r="X596" s="2065">
        <f>+'17HPM_DATA_INPUT'!D605-'XX_17CK AUDITTO INPUT'!C596</f>
        <v>946</v>
      </c>
      <c r="Y596" s="2065">
        <f>+'17HPM_DATA_INPUT'!E605-'XX_17CK AUDITTO INPUT'!D596</f>
        <v>1042</v>
      </c>
      <c r="Z596" s="2065">
        <f>+'17HPM_DATA_INPUT'!F605-'XX_17CK AUDITTO INPUT'!E596</f>
        <v>1123</v>
      </c>
      <c r="AA596" s="2065">
        <f>+'17HPM_DATA_INPUT'!G605-'XX_17CK AUDITTO INPUT'!F596</f>
        <v>1324</v>
      </c>
      <c r="AB596" s="2065">
        <f>+'17HPM_DATA_INPUT'!H605-'XX_17CK AUDITTO INPUT'!G596</f>
        <v>118081</v>
      </c>
      <c r="AC596" s="2065">
        <f>+'17HPM_DATA_INPUT'!I605-'XX_17CK AUDITTO INPUT'!H596</f>
        <v>128176</v>
      </c>
      <c r="AD596" s="2065">
        <f>+'17HPM_DATA_INPUT'!J605-'XX_17CK AUDITTO INPUT'!I596</f>
        <v>62812</v>
      </c>
      <c r="AE596" s="2065">
        <f>+'17HPM_DATA_INPUT'!K605-'XX_17CK AUDITTO INPUT'!J596</f>
        <v>78449</v>
      </c>
      <c r="AF596" s="2065">
        <f>+'17HPM_DATA_INPUT'!L605-'XX_17CK AUDITTO INPUT'!K596</f>
        <v>88469</v>
      </c>
      <c r="AG596" s="2065">
        <f>+'17HPM_DATA_INPUT'!M605-'XX_17CK AUDITTO INPUT'!L596</f>
        <v>96515</v>
      </c>
      <c r="AH596" s="2065">
        <f>+'17HPM_DATA_INPUT'!N605-'XX_17CK AUDITTO INPUT'!M596</f>
        <v>-25657</v>
      </c>
      <c r="AI596" s="2065">
        <f>+'17HPM_DATA_INPUT'!O605-'XX_17CK AUDITTO INPUT'!N596</f>
        <v>-18065</v>
      </c>
      <c r="AJ596" s="2065">
        <f>+'17HPM_DATA_INPUT'!P605-'XX_17CK AUDITTO INPUT'!O596</f>
        <v>14010</v>
      </c>
      <c r="AK596" s="2065">
        <f>+'17HPM_DATA_INPUT'!Q605-'XX_17CK AUDITTO INPUT'!P596</f>
        <v>15234</v>
      </c>
      <c r="AL596" s="2065">
        <f>+'17HPM_DATA_INPUT'!R605-'XX_17CK AUDITTO INPUT'!Q596</f>
        <v>12315</v>
      </c>
      <c r="AM596" s="2065">
        <f>+'17HPM_DATA_INPUT'!S605-'XX_17CK AUDITTO INPUT'!R596</f>
        <v>12965</v>
      </c>
      <c r="AN596" s="2065">
        <f>+'17HPM_DATA_INPUT'!T605-'XX_17CK AUDITTO INPUT'!S596</f>
        <v>-51982</v>
      </c>
      <c r="AO596" s="2065">
        <f>+'17HPM_DATA_INPUT'!U605-'XX_17CK AUDITTO INPUT'!T596</f>
        <v>-46265</v>
      </c>
      <c r="AQ596" s="455" t="str">
        <f>'Departmental PL'!D612</f>
        <v>Total ASC</v>
      </c>
    </row>
    <row r="597" spans="1:43" ht="20.25" hidden="1" customHeight="1" x14ac:dyDescent="0.25">
      <c r="A597" s="2113" t="s">
        <v>2036</v>
      </c>
      <c r="B597" s="2058" t="s">
        <v>2561</v>
      </c>
      <c r="C597" s="2060">
        <v>691</v>
      </c>
      <c r="D597" s="2060">
        <v>0</v>
      </c>
      <c r="E597" s="2060">
        <v>1096</v>
      </c>
      <c r="F597" s="2060">
        <v>0</v>
      </c>
      <c r="G597" s="2060">
        <v>95773</v>
      </c>
      <c r="H597" s="2060">
        <v>0</v>
      </c>
      <c r="I597" s="2060">
        <v>24987</v>
      </c>
      <c r="J597" s="2060">
        <v>0</v>
      </c>
      <c r="K597" s="2060">
        <v>83122</v>
      </c>
      <c r="L597" s="2060">
        <v>0</v>
      </c>
      <c r="M597" s="2060">
        <v>-58135</v>
      </c>
      <c r="N597" s="2060">
        <v>0</v>
      </c>
      <c r="O597" s="2060">
        <v>9372</v>
      </c>
      <c r="P597" s="2060">
        <v>0</v>
      </c>
      <c r="Q597" s="2060">
        <v>11819</v>
      </c>
      <c r="R597" s="2060">
        <v>0</v>
      </c>
      <c r="S597" s="2060">
        <v>-79326</v>
      </c>
      <c r="T597" s="2060">
        <v>0</v>
      </c>
      <c r="U597" s="2061" t="str">
        <f t="shared" si="9"/>
        <v>2370 PC RIMA</v>
      </c>
      <c r="W597" s="455" t="b">
        <f>+'17HPM_DATA_INPUT'!C606='XX_17CK AUDITTO INPUT'!U597</f>
        <v>1</v>
      </c>
      <c r="X597" s="2065">
        <f>+'17HPM_DATA_INPUT'!D606-'XX_17CK AUDITTO INPUT'!C597</f>
        <v>702</v>
      </c>
      <c r="Y597" s="2065">
        <f>+'17HPM_DATA_INPUT'!E606-'XX_17CK AUDITTO INPUT'!D597</f>
        <v>545</v>
      </c>
      <c r="Z597" s="2065">
        <f>+'17HPM_DATA_INPUT'!F606-'XX_17CK AUDITTO INPUT'!E597</f>
        <v>809</v>
      </c>
      <c r="AA597" s="2065">
        <f>+'17HPM_DATA_INPUT'!G606-'XX_17CK AUDITTO INPUT'!F597</f>
        <v>735</v>
      </c>
      <c r="AB597" s="2065">
        <f>+'17HPM_DATA_INPUT'!H606-'XX_17CK AUDITTO INPUT'!G597</f>
        <v>80926</v>
      </c>
      <c r="AC597" s="2065">
        <f>+'17HPM_DATA_INPUT'!I606-'XX_17CK AUDITTO INPUT'!H597</f>
        <v>70345</v>
      </c>
      <c r="AD597" s="2065">
        <f>+'17HPM_DATA_INPUT'!J606-'XX_17CK AUDITTO INPUT'!I597</f>
        <v>19981</v>
      </c>
      <c r="AE597" s="2065">
        <f>+'17HPM_DATA_INPUT'!K606-'XX_17CK AUDITTO INPUT'!J597</f>
        <v>42965</v>
      </c>
      <c r="AF597" s="2065">
        <f>+'17HPM_DATA_INPUT'!L606-'XX_17CK AUDITTO INPUT'!K597</f>
        <v>62176</v>
      </c>
      <c r="AG597" s="2065">
        <f>+'17HPM_DATA_INPUT'!M606-'XX_17CK AUDITTO INPUT'!L597</f>
        <v>48920</v>
      </c>
      <c r="AH597" s="2065">
        <f>+'17HPM_DATA_INPUT'!N606-'XX_17CK AUDITTO INPUT'!M597</f>
        <v>-42195</v>
      </c>
      <c r="AI597" s="2065">
        <f>+'17HPM_DATA_INPUT'!O606-'XX_17CK AUDITTO INPUT'!N597</f>
        <v>-5956</v>
      </c>
      <c r="AJ597" s="2065">
        <f>+'17HPM_DATA_INPUT'!P606-'XX_17CK AUDITTO INPUT'!O597</f>
        <v>10037</v>
      </c>
      <c r="AK597" s="2065">
        <f>+'17HPM_DATA_INPUT'!Q606-'XX_17CK AUDITTO INPUT'!P597</f>
        <v>7295</v>
      </c>
      <c r="AL597" s="2065">
        <f>+'17HPM_DATA_INPUT'!R606-'XX_17CK AUDITTO INPUT'!Q597</f>
        <v>8588</v>
      </c>
      <c r="AM597" s="2065">
        <f>+'17HPM_DATA_INPUT'!S606-'XX_17CK AUDITTO INPUT'!R597</f>
        <v>6735</v>
      </c>
      <c r="AN597" s="2065">
        <f>+'17HPM_DATA_INPUT'!T606-'XX_17CK AUDITTO INPUT'!S597</f>
        <v>-60820</v>
      </c>
      <c r="AO597" s="2065">
        <f>+'17HPM_DATA_INPUT'!U606-'XX_17CK AUDITTO INPUT'!T597</f>
        <v>-19985</v>
      </c>
      <c r="AQ597" s="455" t="str">
        <f>'Departmental PL'!D613</f>
        <v>4160 SMH CC PHARMACY at PLUTA</v>
      </c>
    </row>
    <row r="598" spans="1:43" ht="20.25" hidden="1" customHeight="1" x14ac:dyDescent="0.25">
      <c r="A598" s="2113" t="s">
        <v>2037</v>
      </c>
      <c r="B598" s="2058" t="s">
        <v>2562</v>
      </c>
      <c r="C598" s="2060">
        <v>1206</v>
      </c>
      <c r="D598" s="2060">
        <v>0</v>
      </c>
      <c r="E598" s="2060">
        <v>1863</v>
      </c>
      <c r="F598" s="2060">
        <v>0</v>
      </c>
      <c r="G598" s="2060">
        <v>171060</v>
      </c>
      <c r="H598" s="2060">
        <v>0</v>
      </c>
      <c r="I598" s="2060">
        <v>106206</v>
      </c>
      <c r="J598" s="2060">
        <v>0</v>
      </c>
      <c r="K598" s="2060">
        <v>138695</v>
      </c>
      <c r="L598" s="2060">
        <v>0</v>
      </c>
      <c r="M598" s="2060">
        <v>-32489</v>
      </c>
      <c r="N598" s="2060">
        <v>0</v>
      </c>
      <c r="O598" s="2060">
        <v>16919</v>
      </c>
      <c r="P598" s="2060">
        <v>0</v>
      </c>
      <c r="Q598" s="2060">
        <v>20351</v>
      </c>
      <c r="R598" s="2060">
        <v>0</v>
      </c>
      <c r="S598" s="2060">
        <v>-69758</v>
      </c>
      <c r="T598" s="2060">
        <v>0</v>
      </c>
      <c r="U598" s="2061" t="str">
        <f t="shared" si="9"/>
        <v>2380 PC SOUTHVIEW</v>
      </c>
      <c r="W598" s="455" t="b">
        <f>+'17HPM_DATA_INPUT'!C607='XX_17CK AUDITTO INPUT'!U598</f>
        <v>1</v>
      </c>
      <c r="X598" s="2065">
        <f>+'17HPM_DATA_INPUT'!D607-'XX_17CK AUDITTO INPUT'!C598</f>
        <v>941</v>
      </c>
      <c r="Y598" s="2065">
        <f>+'17HPM_DATA_INPUT'!E607-'XX_17CK AUDITTO INPUT'!D598</f>
        <v>963</v>
      </c>
      <c r="Z598" s="2065">
        <f>+'17HPM_DATA_INPUT'!F607-'XX_17CK AUDITTO INPUT'!E598</f>
        <v>1125</v>
      </c>
      <c r="AA598" s="2065">
        <f>+'17HPM_DATA_INPUT'!G607-'XX_17CK AUDITTO INPUT'!F598</f>
        <v>1143</v>
      </c>
      <c r="AB598" s="2065">
        <f>+'17HPM_DATA_INPUT'!H607-'XX_17CK AUDITTO INPUT'!G598</f>
        <v>113151</v>
      </c>
      <c r="AC598" s="2065">
        <f>+'17HPM_DATA_INPUT'!I607-'XX_17CK AUDITTO INPUT'!H598</f>
        <v>120544</v>
      </c>
      <c r="AD598" s="2065">
        <f>+'17HPM_DATA_INPUT'!J607-'XX_17CK AUDITTO INPUT'!I598</f>
        <v>64070</v>
      </c>
      <c r="AE598" s="2065">
        <f>+'17HPM_DATA_INPUT'!K607-'XX_17CK AUDITTO INPUT'!J598</f>
        <v>73588</v>
      </c>
      <c r="AF598" s="2065">
        <f>+'17HPM_DATA_INPUT'!L607-'XX_17CK AUDITTO INPUT'!K598</f>
        <v>74800</v>
      </c>
      <c r="AG598" s="2065">
        <f>+'17HPM_DATA_INPUT'!M607-'XX_17CK AUDITTO INPUT'!L598</f>
        <v>78794</v>
      </c>
      <c r="AH598" s="2065">
        <f>+'17HPM_DATA_INPUT'!N607-'XX_17CK AUDITTO INPUT'!M598</f>
        <v>-10730</v>
      </c>
      <c r="AI598" s="2065">
        <f>+'17HPM_DATA_INPUT'!O607-'XX_17CK AUDITTO INPUT'!N598</f>
        <v>-5206</v>
      </c>
      <c r="AJ598" s="2065">
        <f>+'17HPM_DATA_INPUT'!P607-'XX_17CK AUDITTO INPUT'!O598</f>
        <v>13938</v>
      </c>
      <c r="AK598" s="2065">
        <f>+'17HPM_DATA_INPUT'!Q607-'XX_17CK AUDITTO INPUT'!P598</f>
        <v>12898</v>
      </c>
      <c r="AL598" s="2065">
        <f>+'17HPM_DATA_INPUT'!R607-'XX_17CK AUDITTO INPUT'!Q598</f>
        <v>10830</v>
      </c>
      <c r="AM598" s="2065">
        <f>+'17HPM_DATA_INPUT'!S607-'XX_17CK AUDITTO INPUT'!R598</f>
        <v>10935</v>
      </c>
      <c r="AN598" s="2065">
        <f>+'17HPM_DATA_INPUT'!T607-'XX_17CK AUDITTO INPUT'!S598</f>
        <v>-35499</v>
      </c>
      <c r="AO598" s="2065">
        <f>+'17HPM_DATA_INPUT'!U607-'XX_17CK AUDITTO INPUT'!T598</f>
        <v>-29039</v>
      </c>
      <c r="AQ598" s="455" t="str">
        <f>'Departmental PL'!D614</f>
        <v>4170 CANCER CENTER PHARMACY at HH</v>
      </c>
    </row>
    <row r="599" spans="1:43" ht="20.25" hidden="1" customHeight="1" x14ac:dyDescent="0.25">
      <c r="A599" s="2113" t="s">
        <v>2038</v>
      </c>
      <c r="B599" s="2058" t="s">
        <v>2563</v>
      </c>
      <c r="C599" s="2060">
        <v>379</v>
      </c>
      <c r="D599" s="2060">
        <v>0</v>
      </c>
      <c r="E599" s="2060">
        <v>646</v>
      </c>
      <c r="F599" s="2060">
        <v>0</v>
      </c>
      <c r="G599" s="2060">
        <v>56427</v>
      </c>
      <c r="H599" s="2060">
        <v>0</v>
      </c>
      <c r="I599" s="2060">
        <v>11591</v>
      </c>
      <c r="J599" s="2060">
        <v>0</v>
      </c>
      <c r="K599" s="2060">
        <v>53329</v>
      </c>
      <c r="L599" s="2060">
        <v>0</v>
      </c>
      <c r="M599" s="2060">
        <v>-41738</v>
      </c>
      <c r="N599" s="2060">
        <v>0</v>
      </c>
      <c r="O599" s="2060">
        <v>5457</v>
      </c>
      <c r="P599" s="2060">
        <v>0</v>
      </c>
      <c r="Q599" s="2060">
        <v>8050</v>
      </c>
      <c r="R599" s="2060">
        <v>0</v>
      </c>
      <c r="S599" s="2060">
        <v>-55245</v>
      </c>
      <c r="T599" s="2060">
        <v>0</v>
      </c>
      <c r="U599" s="2061" t="str">
        <f t="shared" si="9"/>
        <v>2390 PC TWELVE CORNERS</v>
      </c>
      <c r="W599" s="455" t="b">
        <f>+'17HPM_DATA_INPUT'!C608='XX_17CK AUDITTO INPUT'!U599</f>
        <v>1</v>
      </c>
      <c r="X599" s="2065">
        <f>+'17HPM_DATA_INPUT'!D608-'XX_17CK AUDITTO INPUT'!C599</f>
        <v>337</v>
      </c>
      <c r="Y599" s="2065">
        <f>+'17HPM_DATA_INPUT'!E608-'XX_17CK AUDITTO INPUT'!D599</f>
        <v>411</v>
      </c>
      <c r="Z599" s="2065">
        <f>+'17HPM_DATA_INPUT'!F608-'XX_17CK AUDITTO INPUT'!E599</f>
        <v>549</v>
      </c>
      <c r="AA599" s="2065">
        <f>+'17HPM_DATA_INPUT'!G608-'XX_17CK AUDITTO INPUT'!F599</f>
        <v>523</v>
      </c>
      <c r="AB599" s="2065">
        <f>+'17HPM_DATA_INPUT'!H608-'XX_17CK AUDITTO INPUT'!G599</f>
        <v>42666</v>
      </c>
      <c r="AC599" s="2065">
        <f>+'17HPM_DATA_INPUT'!I608-'XX_17CK AUDITTO INPUT'!H599</f>
        <v>51078</v>
      </c>
      <c r="AD599" s="2065">
        <f>+'17HPM_DATA_INPUT'!J608-'XX_17CK AUDITTO INPUT'!I599</f>
        <v>8169</v>
      </c>
      <c r="AE599" s="2065">
        <f>+'17HPM_DATA_INPUT'!K608-'XX_17CK AUDITTO INPUT'!J599</f>
        <v>31092</v>
      </c>
      <c r="AF599" s="2065">
        <f>+'17HPM_DATA_INPUT'!L608-'XX_17CK AUDITTO INPUT'!K599</f>
        <v>37169</v>
      </c>
      <c r="AG599" s="2065">
        <f>+'17HPM_DATA_INPUT'!M608-'XX_17CK AUDITTO INPUT'!L599</f>
        <v>42681</v>
      </c>
      <c r="AH599" s="2065">
        <f>+'17HPM_DATA_INPUT'!N608-'XX_17CK AUDITTO INPUT'!M599</f>
        <v>-29000</v>
      </c>
      <c r="AI599" s="2065">
        <f>+'17HPM_DATA_INPUT'!O608-'XX_17CK AUDITTO INPUT'!N599</f>
        <v>-11589</v>
      </c>
      <c r="AJ599" s="2065">
        <f>+'17HPM_DATA_INPUT'!P608-'XX_17CK AUDITTO INPUT'!O599</f>
        <v>5142</v>
      </c>
      <c r="AK599" s="2065">
        <f>+'17HPM_DATA_INPUT'!Q608-'XX_17CK AUDITTO INPUT'!P599</f>
        <v>5574</v>
      </c>
      <c r="AL599" s="2065">
        <f>+'17HPM_DATA_INPUT'!R608-'XX_17CK AUDITTO INPUT'!Q599</f>
        <v>5265</v>
      </c>
      <c r="AM599" s="2065">
        <f>+'17HPM_DATA_INPUT'!S608-'XX_17CK AUDITTO INPUT'!R599</f>
        <v>6121</v>
      </c>
      <c r="AN599" s="2065">
        <f>+'17HPM_DATA_INPUT'!T608-'XX_17CK AUDITTO INPUT'!S599</f>
        <v>-39407</v>
      </c>
      <c r="AO599" s="2065">
        <f>+'17HPM_DATA_INPUT'!U608-'XX_17CK AUDITTO INPUT'!T599</f>
        <v>-23284</v>
      </c>
      <c r="AQ599" s="455" t="str">
        <f>'Departmental PL'!D615</f>
        <v>4180 CANCER CENTER PHARMACY</v>
      </c>
    </row>
    <row r="600" spans="1:43" ht="20.25" hidden="1" customHeight="1" x14ac:dyDescent="0.25">
      <c r="A600" s="2097" t="s">
        <v>1673</v>
      </c>
      <c r="B600" s="2058" t="s">
        <v>2564</v>
      </c>
      <c r="C600" s="2060">
        <v>515</v>
      </c>
      <c r="D600" s="2060">
        <v>526</v>
      </c>
      <c r="E600" s="2060">
        <v>1446</v>
      </c>
      <c r="F600" s="2060">
        <v>1127</v>
      </c>
      <c r="G600" s="2060">
        <v>74252</v>
      </c>
      <c r="H600" s="2060">
        <v>75870</v>
      </c>
      <c r="I600" s="2060">
        <v>36868</v>
      </c>
      <c r="J600" s="2060">
        <v>38729</v>
      </c>
      <c r="K600" s="2060">
        <v>68288</v>
      </c>
      <c r="L600" s="2060">
        <v>56403</v>
      </c>
      <c r="M600" s="2060">
        <v>-31420</v>
      </c>
      <c r="N600" s="2060">
        <v>-17673</v>
      </c>
      <c r="O600" s="2060">
        <v>7243</v>
      </c>
      <c r="P600" s="2060">
        <v>8696</v>
      </c>
      <c r="Q600" s="2060">
        <v>10167</v>
      </c>
      <c r="R600" s="2060">
        <v>8134</v>
      </c>
      <c r="S600" s="2060">
        <v>-48830</v>
      </c>
      <c r="T600" s="2060">
        <v>-34504</v>
      </c>
      <c r="U600" s="2061" t="str">
        <f t="shared" si="9"/>
        <v>2400 PC CANALSIDE</v>
      </c>
      <c r="W600" s="455" t="b">
        <f>+'17HPM_DATA_INPUT'!C609='XX_17CK AUDITTO INPUT'!U600</f>
        <v>1</v>
      </c>
      <c r="X600" s="2065">
        <f>+'17HPM_DATA_INPUT'!D609-'XX_17CK AUDITTO INPUT'!C600</f>
        <v>502</v>
      </c>
      <c r="Y600" s="2065">
        <f>+'17HPM_DATA_INPUT'!E609-'XX_17CK AUDITTO INPUT'!D600</f>
        <v>676</v>
      </c>
      <c r="Z600" s="2065">
        <f>+'17HPM_DATA_INPUT'!F609-'XX_17CK AUDITTO INPUT'!E600</f>
        <v>1110</v>
      </c>
      <c r="AA600" s="2065">
        <f>+'17HPM_DATA_INPUT'!G609-'XX_17CK AUDITTO INPUT'!F600</f>
        <v>1281</v>
      </c>
      <c r="AB600" s="2065">
        <f>+'17HPM_DATA_INPUT'!H609-'XX_17CK AUDITTO INPUT'!G600</f>
        <v>68005</v>
      </c>
      <c r="AC600" s="2065">
        <f>+'17HPM_DATA_INPUT'!I609-'XX_17CK AUDITTO INPUT'!H600</f>
        <v>85431</v>
      </c>
      <c r="AD600" s="2065">
        <f>+'17HPM_DATA_INPUT'!J609-'XX_17CK AUDITTO INPUT'!I600</f>
        <v>31214</v>
      </c>
      <c r="AE600" s="2065">
        <f>+'17HPM_DATA_INPUT'!K609-'XX_17CK AUDITTO INPUT'!J600</f>
        <v>48247</v>
      </c>
      <c r="AF600" s="2065">
        <f>+'17HPM_DATA_INPUT'!L609-'XX_17CK AUDITTO INPUT'!K600</f>
        <v>52872</v>
      </c>
      <c r="AG600" s="2065">
        <f>+'17HPM_DATA_INPUT'!M609-'XX_17CK AUDITTO INPUT'!L600</f>
        <v>63354</v>
      </c>
      <c r="AH600" s="2065">
        <f>+'17HPM_DATA_INPUT'!N609-'XX_17CK AUDITTO INPUT'!M600</f>
        <v>-21658</v>
      </c>
      <c r="AI600" s="2065">
        <f>+'17HPM_DATA_INPUT'!O609-'XX_17CK AUDITTO INPUT'!N600</f>
        <v>-15108</v>
      </c>
      <c r="AJ600" s="2065">
        <f>+'17HPM_DATA_INPUT'!P609-'XX_17CK AUDITTO INPUT'!O600</f>
        <v>8127</v>
      </c>
      <c r="AK600" s="2065">
        <f>+'17HPM_DATA_INPUT'!Q609-'XX_17CK AUDITTO INPUT'!P600</f>
        <v>9768</v>
      </c>
      <c r="AL600" s="2065">
        <f>+'17HPM_DATA_INPUT'!R609-'XX_17CK AUDITTO INPUT'!Q600</f>
        <v>7794</v>
      </c>
      <c r="AM600" s="2065">
        <f>+'17HPM_DATA_INPUT'!S609-'XX_17CK AUDITTO INPUT'!R600</f>
        <v>9137</v>
      </c>
      <c r="AN600" s="2065">
        <f>+'17HPM_DATA_INPUT'!T609-'XX_17CK AUDITTO INPUT'!S600</f>
        <v>-37579</v>
      </c>
      <c r="AO600" s="2065">
        <f>+'17HPM_DATA_INPUT'!U609-'XX_17CK AUDITTO INPUT'!T600</f>
        <v>-34012</v>
      </c>
      <c r="AQ600" s="455" t="str">
        <f>'Departmental PL'!D616</f>
        <v xml:space="preserve">4190 AMBULATORY PHARMACY </v>
      </c>
    </row>
    <row r="601" spans="1:43" ht="20.25" hidden="1" customHeight="1" x14ac:dyDescent="0.25">
      <c r="A601" s="2113" t="s">
        <v>2039</v>
      </c>
      <c r="B601" s="2058" t="s">
        <v>2565</v>
      </c>
      <c r="C601" s="2060">
        <v>465</v>
      </c>
      <c r="D601" s="2060">
        <v>0</v>
      </c>
      <c r="E601" s="2060">
        <v>1148</v>
      </c>
      <c r="F601" s="2060">
        <v>0</v>
      </c>
      <c r="G601" s="2060">
        <v>70324</v>
      </c>
      <c r="H601" s="2060">
        <v>0</v>
      </c>
      <c r="I601" s="2060">
        <v>38386</v>
      </c>
      <c r="J601" s="2060">
        <v>0</v>
      </c>
      <c r="K601" s="2060">
        <v>77023</v>
      </c>
      <c r="L601" s="2060">
        <v>0</v>
      </c>
      <c r="M601" s="2060">
        <v>-38637</v>
      </c>
      <c r="N601" s="2060">
        <v>0</v>
      </c>
      <c r="O601" s="2060">
        <v>6650</v>
      </c>
      <c r="P601" s="2060">
        <v>0</v>
      </c>
      <c r="Q601" s="2060">
        <v>11116</v>
      </c>
      <c r="R601" s="2060">
        <v>0</v>
      </c>
      <c r="S601" s="2060">
        <v>-56404</v>
      </c>
      <c r="T601" s="2060">
        <v>0</v>
      </c>
      <c r="U601" s="2061" t="str">
        <f t="shared" si="9"/>
        <v>2410 PC MANHATTAN SQ FAM MED</v>
      </c>
      <c r="W601" s="455" t="b">
        <f>+'17HPM_DATA_INPUT'!C610='XX_17CK AUDITTO INPUT'!U601</f>
        <v>1</v>
      </c>
      <c r="X601" s="2065">
        <f>+'17HPM_DATA_INPUT'!D610-'XX_17CK AUDITTO INPUT'!C601</f>
        <v>540</v>
      </c>
      <c r="Y601" s="2065">
        <f>+'17HPM_DATA_INPUT'!E610-'XX_17CK AUDITTO INPUT'!D601</f>
        <v>443</v>
      </c>
      <c r="Z601" s="2065">
        <f>+'17HPM_DATA_INPUT'!F610-'XX_17CK AUDITTO INPUT'!E601</f>
        <v>2037</v>
      </c>
      <c r="AA601" s="2065">
        <f>+'17HPM_DATA_INPUT'!G610-'XX_17CK AUDITTO INPUT'!F601</f>
        <v>781</v>
      </c>
      <c r="AB601" s="2065">
        <f>+'17HPM_DATA_INPUT'!H610-'XX_17CK AUDITTO INPUT'!G601</f>
        <v>78460</v>
      </c>
      <c r="AC601" s="2065">
        <f>+'17HPM_DATA_INPUT'!I610-'XX_17CK AUDITTO INPUT'!H601</f>
        <v>67637</v>
      </c>
      <c r="AD601" s="2065">
        <f>+'17HPM_DATA_INPUT'!J610-'XX_17CK AUDITTO INPUT'!I601</f>
        <v>39919</v>
      </c>
      <c r="AE601" s="2065">
        <f>+'17HPM_DATA_INPUT'!K610-'XX_17CK AUDITTO INPUT'!J601</f>
        <v>38234</v>
      </c>
      <c r="AF601" s="2065">
        <f>+'17HPM_DATA_INPUT'!L610-'XX_17CK AUDITTO INPUT'!K601</f>
        <v>55394</v>
      </c>
      <c r="AG601" s="2065">
        <f>+'17HPM_DATA_INPUT'!M610-'XX_17CK AUDITTO INPUT'!L601</f>
        <v>118981</v>
      </c>
      <c r="AH601" s="2065">
        <f>+'17HPM_DATA_INPUT'!N610-'XX_17CK AUDITTO INPUT'!M601</f>
        <v>-15475</v>
      </c>
      <c r="AI601" s="2065">
        <f>+'17HPM_DATA_INPUT'!O610-'XX_17CK AUDITTO INPUT'!N601</f>
        <v>-80747</v>
      </c>
      <c r="AJ601" s="2065">
        <f>+'17HPM_DATA_INPUT'!P610-'XX_17CK AUDITTO INPUT'!O601</f>
        <v>8739</v>
      </c>
      <c r="AK601" s="2065">
        <f>+'17HPM_DATA_INPUT'!Q610-'XX_17CK AUDITTO INPUT'!P601</f>
        <v>7015</v>
      </c>
      <c r="AL601" s="2065">
        <f>+'17HPM_DATA_INPUT'!R610-'XX_17CK AUDITTO INPUT'!Q601</f>
        <v>9422</v>
      </c>
      <c r="AM601" s="2065">
        <f>+'17HPM_DATA_INPUT'!S610-'XX_17CK AUDITTO INPUT'!R601</f>
        <v>16028</v>
      </c>
      <c r="AN601" s="2065">
        <f>+'17HPM_DATA_INPUT'!T610-'XX_17CK AUDITTO INPUT'!S601</f>
        <v>-33636</v>
      </c>
      <c r="AO601" s="2065">
        <f>+'17HPM_DATA_INPUT'!U610-'XX_17CK AUDITTO INPUT'!T601</f>
        <v>-103790</v>
      </c>
      <c r="AQ601" s="455" t="str">
        <f>'Departmental PL'!D617</f>
        <v xml:space="preserve">4200 O/P PHARMACY </v>
      </c>
    </row>
    <row r="602" spans="1:43" ht="20.25" hidden="1" customHeight="1" x14ac:dyDescent="0.25">
      <c r="A602" s="2067" t="s">
        <v>1674</v>
      </c>
      <c r="B602" s="2058" t="s">
        <v>2566</v>
      </c>
      <c r="C602" s="2060">
        <v>640</v>
      </c>
      <c r="D602" s="2060">
        <v>606</v>
      </c>
      <c r="E602" s="2060">
        <v>1136</v>
      </c>
      <c r="F602" s="2060">
        <v>969</v>
      </c>
      <c r="G602" s="2060">
        <v>97139</v>
      </c>
      <c r="H602" s="2060">
        <v>95804</v>
      </c>
      <c r="I602" s="2060">
        <v>46626</v>
      </c>
      <c r="J602" s="2060">
        <v>42427</v>
      </c>
      <c r="K602" s="2060">
        <v>72143</v>
      </c>
      <c r="L602" s="2060">
        <v>74722</v>
      </c>
      <c r="M602" s="2060">
        <v>-25517</v>
      </c>
      <c r="N602" s="2060">
        <v>-32294</v>
      </c>
      <c r="O602" s="2060">
        <v>8683</v>
      </c>
      <c r="P602" s="2060">
        <v>11111</v>
      </c>
      <c r="Q602" s="2060">
        <v>11910</v>
      </c>
      <c r="R602" s="2060">
        <v>11220</v>
      </c>
      <c r="S602" s="2060">
        <v>-46110</v>
      </c>
      <c r="T602" s="2060">
        <v>-54625</v>
      </c>
      <c r="U602" s="2061" t="str">
        <f t="shared" si="9"/>
        <v>2420 PC MEDICAL ASSOC OF HENRIETTA</v>
      </c>
      <c r="W602" s="455" t="b">
        <f>+'17HPM_DATA_INPUT'!C611='XX_17CK AUDITTO INPUT'!U602</f>
        <v>1</v>
      </c>
      <c r="X602" s="2065">
        <f>+'17HPM_DATA_INPUT'!D611-'XX_17CK AUDITTO INPUT'!C602</f>
        <v>641</v>
      </c>
      <c r="Y602" s="2065">
        <f>+'17HPM_DATA_INPUT'!E611-'XX_17CK AUDITTO INPUT'!D602</f>
        <v>610</v>
      </c>
      <c r="Z602" s="2065">
        <f>+'17HPM_DATA_INPUT'!F611-'XX_17CK AUDITTO INPUT'!E602</f>
        <v>964</v>
      </c>
      <c r="AA602" s="2065">
        <f>+'17HPM_DATA_INPUT'!G611-'XX_17CK AUDITTO INPUT'!F602</f>
        <v>751</v>
      </c>
      <c r="AB602" s="2065">
        <f>+'17HPM_DATA_INPUT'!H611-'XX_17CK AUDITTO INPUT'!G602</f>
        <v>86255</v>
      </c>
      <c r="AC602" s="2065">
        <f>+'17HPM_DATA_INPUT'!I611-'XX_17CK AUDITTO INPUT'!H602</f>
        <v>82177</v>
      </c>
      <c r="AD602" s="2065">
        <f>+'17HPM_DATA_INPUT'!J611-'XX_17CK AUDITTO INPUT'!I602</f>
        <v>38006</v>
      </c>
      <c r="AE602" s="2065">
        <f>+'17HPM_DATA_INPUT'!K611-'XX_17CK AUDITTO INPUT'!J602</f>
        <v>49096</v>
      </c>
      <c r="AF602" s="2065">
        <f>+'17HPM_DATA_INPUT'!L611-'XX_17CK AUDITTO INPUT'!K602</f>
        <v>70407</v>
      </c>
      <c r="AG602" s="2065">
        <f>+'17HPM_DATA_INPUT'!M611-'XX_17CK AUDITTO INPUT'!L602</f>
        <v>63905</v>
      </c>
      <c r="AH602" s="2065">
        <f>+'17HPM_DATA_INPUT'!N611-'XX_17CK AUDITTO INPUT'!M602</f>
        <v>-32402</v>
      </c>
      <c r="AI602" s="2065">
        <f>+'17HPM_DATA_INPUT'!O611-'XX_17CK AUDITTO INPUT'!N602</f>
        <v>-14810</v>
      </c>
      <c r="AJ602" s="2065">
        <f>+'17HPM_DATA_INPUT'!P611-'XX_17CK AUDITTO INPUT'!O602</f>
        <v>11566</v>
      </c>
      <c r="AK602" s="2065">
        <f>+'17HPM_DATA_INPUT'!Q611-'XX_17CK AUDITTO INPUT'!P602</f>
        <v>9503</v>
      </c>
      <c r="AL602" s="2065">
        <f>+'17HPM_DATA_INPUT'!R611-'XX_17CK AUDITTO INPUT'!Q602</f>
        <v>11511</v>
      </c>
      <c r="AM602" s="2065">
        <f>+'17HPM_DATA_INPUT'!S611-'XX_17CK AUDITTO INPUT'!R602</f>
        <v>9596</v>
      </c>
      <c r="AN602" s="2065">
        <f>+'17HPM_DATA_INPUT'!T611-'XX_17CK AUDITTO INPUT'!S602</f>
        <v>-55478</v>
      </c>
      <c r="AO602" s="2065">
        <f>+'17HPM_DATA_INPUT'!U611-'XX_17CK AUDITTO INPUT'!T602</f>
        <v>-33908</v>
      </c>
      <c r="AQ602" s="455" t="str">
        <f>'Departmental PL'!D618</f>
        <v>4220 PHARMACY (I/P)</v>
      </c>
    </row>
    <row r="603" spans="1:43" ht="20.25" hidden="1" customHeight="1" x14ac:dyDescent="0.25">
      <c r="A603" s="2067" t="s">
        <v>1717</v>
      </c>
      <c r="B603" s="2058" t="s">
        <v>2567</v>
      </c>
      <c r="C603" s="2060">
        <v>374</v>
      </c>
      <c r="D603" s="2060">
        <v>253</v>
      </c>
      <c r="E603" s="2060">
        <v>1016</v>
      </c>
      <c r="F603" s="2060">
        <v>391</v>
      </c>
      <c r="G603" s="2060">
        <v>63130</v>
      </c>
      <c r="H603" s="2060">
        <v>39961</v>
      </c>
      <c r="I603" s="2060">
        <v>28400</v>
      </c>
      <c r="J603" s="2060">
        <v>16159</v>
      </c>
      <c r="K603" s="2060">
        <v>52384</v>
      </c>
      <c r="L603" s="2060">
        <v>35915</v>
      </c>
      <c r="M603" s="2060">
        <v>-23983</v>
      </c>
      <c r="N603" s="2060">
        <v>-19757</v>
      </c>
      <c r="O603" s="2060">
        <v>6096</v>
      </c>
      <c r="P603" s="2060">
        <v>4586</v>
      </c>
      <c r="Q603" s="2060">
        <v>8844</v>
      </c>
      <c r="R603" s="2060">
        <v>5391</v>
      </c>
      <c r="S603" s="2060">
        <v>-38924</v>
      </c>
      <c r="T603" s="2060">
        <v>-29734</v>
      </c>
      <c r="U603" s="2061" t="str">
        <f t="shared" si="9"/>
        <v>2430 PC NORTH PONDS FAMILY MEDICINE</v>
      </c>
      <c r="W603" s="455" t="b">
        <f>+'17HPM_DATA_INPUT'!C612='XX_17CK AUDITTO INPUT'!U603</f>
        <v>1</v>
      </c>
      <c r="X603" s="2065">
        <f>+'17HPM_DATA_INPUT'!D612-'XX_17CK AUDITTO INPUT'!C603</f>
        <v>390</v>
      </c>
      <c r="Y603" s="2065">
        <f>+'17HPM_DATA_INPUT'!E612-'XX_17CK AUDITTO INPUT'!D603</f>
        <v>362</v>
      </c>
      <c r="Z603" s="2065">
        <f>+'17HPM_DATA_INPUT'!F612-'XX_17CK AUDITTO INPUT'!E603</f>
        <v>564</v>
      </c>
      <c r="AA603" s="2065">
        <f>+'17HPM_DATA_INPUT'!G612-'XX_17CK AUDITTO INPUT'!F603</f>
        <v>450</v>
      </c>
      <c r="AB603" s="2065">
        <f>+'17HPM_DATA_INPUT'!H612-'XX_17CK AUDITTO INPUT'!G603</f>
        <v>54786</v>
      </c>
      <c r="AC603" s="2065">
        <f>+'17HPM_DATA_INPUT'!I612-'XX_17CK AUDITTO INPUT'!H603</f>
        <v>48906</v>
      </c>
      <c r="AD603" s="2065">
        <f>+'17HPM_DATA_INPUT'!J612-'XX_17CK AUDITTO INPUT'!I603</f>
        <v>22906</v>
      </c>
      <c r="AE603" s="2065">
        <f>+'17HPM_DATA_INPUT'!K612-'XX_17CK AUDITTO INPUT'!J603</f>
        <v>27897</v>
      </c>
      <c r="AF603" s="2065">
        <f>+'17HPM_DATA_INPUT'!L612-'XX_17CK AUDITTO INPUT'!K603</f>
        <v>46735</v>
      </c>
      <c r="AG603" s="2065">
        <f>+'17HPM_DATA_INPUT'!M612-'XX_17CK AUDITTO INPUT'!L603</f>
        <v>43710</v>
      </c>
      <c r="AH603" s="2065">
        <f>+'17HPM_DATA_INPUT'!N612-'XX_17CK AUDITTO INPUT'!M603</f>
        <v>-23830</v>
      </c>
      <c r="AI603" s="2065">
        <f>+'17HPM_DATA_INPUT'!O612-'XX_17CK AUDITTO INPUT'!N603</f>
        <v>-15813</v>
      </c>
      <c r="AJ603" s="2065">
        <f>+'17HPM_DATA_INPUT'!P612-'XX_17CK AUDITTO INPUT'!O603</f>
        <v>6820</v>
      </c>
      <c r="AK603" s="2065">
        <f>+'17HPM_DATA_INPUT'!Q612-'XX_17CK AUDITTO INPUT'!P603</f>
        <v>5580</v>
      </c>
      <c r="AL603" s="2065">
        <f>+'17HPM_DATA_INPUT'!R612-'XX_17CK AUDITTO INPUT'!Q603</f>
        <v>7494</v>
      </c>
      <c r="AM603" s="2065">
        <f>+'17HPM_DATA_INPUT'!S612-'XX_17CK AUDITTO INPUT'!R603</f>
        <v>6562</v>
      </c>
      <c r="AN603" s="2065">
        <f>+'17HPM_DATA_INPUT'!T612-'XX_17CK AUDITTO INPUT'!S603</f>
        <v>-38143</v>
      </c>
      <c r="AO603" s="2065">
        <f>+'17HPM_DATA_INPUT'!U612-'XX_17CK AUDITTO INPUT'!T603</f>
        <v>-27955</v>
      </c>
      <c r="AQ603" s="455" t="str">
        <f>'Departmental PL'!D619</f>
        <v>Total OBS</v>
      </c>
    </row>
    <row r="604" spans="1:43" ht="20.25" hidden="1" customHeight="1" x14ac:dyDescent="0.25">
      <c r="A604" s="2067" t="s">
        <v>1675</v>
      </c>
      <c r="B604" s="2058" t="s">
        <v>2568</v>
      </c>
      <c r="C604" s="2060">
        <v>673</v>
      </c>
      <c r="D604" s="2060">
        <v>495</v>
      </c>
      <c r="E604" s="2060">
        <v>1127</v>
      </c>
      <c r="F604" s="2060">
        <v>798</v>
      </c>
      <c r="G604" s="2060">
        <v>122954</v>
      </c>
      <c r="H604" s="2060">
        <v>76404</v>
      </c>
      <c r="I604" s="2060">
        <v>59050</v>
      </c>
      <c r="J604" s="2060">
        <v>35185</v>
      </c>
      <c r="K604" s="2060">
        <v>76550</v>
      </c>
      <c r="L604" s="2060">
        <v>57532</v>
      </c>
      <c r="M604" s="2060">
        <v>-17501</v>
      </c>
      <c r="N604" s="2060">
        <v>-22347</v>
      </c>
      <c r="O604" s="2060">
        <v>27035</v>
      </c>
      <c r="P604" s="2060">
        <v>17062</v>
      </c>
      <c r="Q604" s="2060">
        <v>15427</v>
      </c>
      <c r="R604" s="2060">
        <v>10361</v>
      </c>
      <c r="S604" s="2060">
        <v>-59962</v>
      </c>
      <c r="T604" s="2060">
        <v>-49770</v>
      </c>
      <c r="U604" s="2061" t="str">
        <f t="shared" si="9"/>
        <v>2440 PC BROCKPORT MED</v>
      </c>
      <c r="W604" s="455" t="b">
        <f>+'17HPM_DATA_INPUT'!C613='XX_17CK AUDITTO INPUT'!U604</f>
        <v>1</v>
      </c>
      <c r="X604" s="2065">
        <f>+'17HPM_DATA_INPUT'!D613-'XX_17CK AUDITTO INPUT'!C604</f>
        <v>637</v>
      </c>
      <c r="Y604" s="2065">
        <f>+'17HPM_DATA_INPUT'!E613-'XX_17CK AUDITTO INPUT'!D604</f>
        <v>560</v>
      </c>
      <c r="Z604" s="2065">
        <f>+'17HPM_DATA_INPUT'!F613-'XX_17CK AUDITTO INPUT'!E604</f>
        <v>949</v>
      </c>
      <c r="AA604" s="2065">
        <f>+'17HPM_DATA_INPUT'!G613-'XX_17CK AUDITTO INPUT'!F604</f>
        <v>658</v>
      </c>
      <c r="AB604" s="2065">
        <f>+'17HPM_DATA_INPUT'!H613-'XX_17CK AUDITTO INPUT'!G604</f>
        <v>89182</v>
      </c>
      <c r="AC604" s="2065">
        <f>+'17HPM_DATA_INPUT'!I613-'XX_17CK AUDITTO INPUT'!H604</f>
        <v>77965</v>
      </c>
      <c r="AD604" s="2065">
        <f>+'17HPM_DATA_INPUT'!J613-'XX_17CK AUDITTO INPUT'!I604</f>
        <v>39187</v>
      </c>
      <c r="AE604" s="2065">
        <f>+'17HPM_DATA_INPUT'!K613-'XX_17CK AUDITTO INPUT'!J604</f>
        <v>47822</v>
      </c>
      <c r="AF604" s="2065">
        <f>+'17HPM_DATA_INPUT'!L613-'XX_17CK AUDITTO INPUT'!K604</f>
        <v>50735</v>
      </c>
      <c r="AG604" s="2065">
        <f>+'17HPM_DATA_INPUT'!M613-'XX_17CK AUDITTO INPUT'!L604</f>
        <v>58557</v>
      </c>
      <c r="AH604" s="2065">
        <f>+'17HPM_DATA_INPUT'!N613-'XX_17CK AUDITTO INPUT'!M604</f>
        <v>-11546</v>
      </c>
      <c r="AI604" s="2065">
        <f>+'17HPM_DATA_INPUT'!O613-'XX_17CK AUDITTO INPUT'!N604</f>
        <v>-10736</v>
      </c>
      <c r="AJ604" s="2065">
        <f>+'17HPM_DATA_INPUT'!P613-'XX_17CK AUDITTO INPUT'!O604</f>
        <v>19938</v>
      </c>
      <c r="AK604" s="2065">
        <f>+'17HPM_DATA_INPUT'!Q613-'XX_17CK AUDITTO INPUT'!P604</f>
        <v>17367</v>
      </c>
      <c r="AL604" s="2065">
        <f>+'17HPM_DATA_INPUT'!R613-'XX_17CK AUDITTO INPUT'!Q604</f>
        <v>9754</v>
      </c>
      <c r="AM604" s="2065">
        <f>+'17HPM_DATA_INPUT'!S613-'XX_17CK AUDITTO INPUT'!R604</f>
        <v>10546</v>
      </c>
      <c r="AN604" s="2065">
        <f>+'17HPM_DATA_INPUT'!T613-'XX_17CK AUDITTO INPUT'!S604</f>
        <v>-41239</v>
      </c>
      <c r="AO604" s="2065">
        <f>+'17HPM_DATA_INPUT'!U613-'XX_17CK AUDITTO INPUT'!T604</f>
        <v>-38648</v>
      </c>
      <c r="AQ604" s="455">
        <f>'Departmental PL'!D620</f>
        <v>0</v>
      </c>
    </row>
    <row r="605" spans="1:43" ht="20.25" hidden="1" customHeight="1" x14ac:dyDescent="0.25">
      <c r="A605" s="2067" t="s">
        <v>1676</v>
      </c>
      <c r="B605" s="2058" t="s">
        <v>2569</v>
      </c>
      <c r="C605" s="2060">
        <v>680</v>
      </c>
      <c r="D605" s="2060">
        <v>329</v>
      </c>
      <c r="E605" s="2060">
        <v>1079</v>
      </c>
      <c r="F605" s="2060">
        <v>480</v>
      </c>
      <c r="G605" s="2060">
        <v>103797</v>
      </c>
      <c r="H605" s="2060">
        <v>46632</v>
      </c>
      <c r="I605" s="2060">
        <v>44643</v>
      </c>
      <c r="J605" s="2060">
        <v>18359</v>
      </c>
      <c r="K605" s="2060">
        <v>72778</v>
      </c>
      <c r="L605" s="2060">
        <v>38294</v>
      </c>
      <c r="M605" s="2060">
        <v>-28135</v>
      </c>
      <c r="N605" s="2060">
        <v>-19935</v>
      </c>
      <c r="O605" s="2060">
        <v>9824</v>
      </c>
      <c r="P605" s="2060">
        <v>5169</v>
      </c>
      <c r="Q605" s="2060">
        <v>11830</v>
      </c>
      <c r="R605" s="2060">
        <v>5870</v>
      </c>
      <c r="S605" s="2060">
        <v>-49789</v>
      </c>
      <c r="T605" s="2060">
        <v>-30974</v>
      </c>
      <c r="U605" s="2061" t="str">
        <f t="shared" si="9"/>
        <v>2450 GENESEE FAMILY MEDICINE</v>
      </c>
      <c r="W605" s="455" t="b">
        <f>+'17HPM_DATA_INPUT'!C614='XX_17CK AUDITTO INPUT'!U605</f>
        <v>1</v>
      </c>
      <c r="X605" s="2065">
        <f>+'17HPM_DATA_INPUT'!D614-'XX_17CK AUDITTO INPUT'!C605</f>
        <v>750</v>
      </c>
      <c r="Y605" s="2065">
        <f>+'17HPM_DATA_INPUT'!E614-'XX_17CK AUDITTO INPUT'!D605</f>
        <v>380</v>
      </c>
      <c r="Z605" s="2065">
        <f>+'17HPM_DATA_INPUT'!F614-'XX_17CK AUDITTO INPUT'!E605</f>
        <v>1008</v>
      </c>
      <c r="AA605" s="2065">
        <f>+'17HPM_DATA_INPUT'!G614-'XX_17CK AUDITTO INPUT'!F605</f>
        <v>462</v>
      </c>
      <c r="AB605" s="2065">
        <f>+'17HPM_DATA_INPUT'!H614-'XX_17CK AUDITTO INPUT'!G605</f>
        <v>94917</v>
      </c>
      <c r="AC605" s="2065">
        <f>+'17HPM_DATA_INPUT'!I614-'XX_17CK AUDITTO INPUT'!H605</f>
        <v>49533</v>
      </c>
      <c r="AD605" s="2065">
        <f>+'17HPM_DATA_INPUT'!J614-'XX_17CK AUDITTO INPUT'!I605</f>
        <v>38189</v>
      </c>
      <c r="AE605" s="2065">
        <f>+'17HPM_DATA_INPUT'!K614-'XX_17CK AUDITTO INPUT'!J605</f>
        <v>29292</v>
      </c>
      <c r="AF605" s="2065">
        <f>+'17HPM_DATA_INPUT'!L614-'XX_17CK AUDITTO INPUT'!K605</f>
        <v>55834</v>
      </c>
      <c r="AG605" s="2065">
        <f>+'17HPM_DATA_INPUT'!M614-'XX_17CK AUDITTO INPUT'!L605</f>
        <v>40582</v>
      </c>
      <c r="AH605" s="2065">
        <f>+'17HPM_DATA_INPUT'!N614-'XX_17CK AUDITTO INPUT'!M605</f>
        <v>-17645</v>
      </c>
      <c r="AI605" s="2065">
        <f>+'17HPM_DATA_INPUT'!O614-'XX_17CK AUDITTO INPUT'!N605</f>
        <v>-11290</v>
      </c>
      <c r="AJ605" s="2065">
        <f>+'17HPM_DATA_INPUT'!P614-'XX_17CK AUDITTO INPUT'!O605</f>
        <v>11046</v>
      </c>
      <c r="AK605" s="2065">
        <f>+'17HPM_DATA_INPUT'!Q614-'XX_17CK AUDITTO INPUT'!P605</f>
        <v>5477</v>
      </c>
      <c r="AL605" s="2065">
        <f>+'17HPM_DATA_INPUT'!R614-'XX_17CK AUDITTO INPUT'!Q605</f>
        <v>9746</v>
      </c>
      <c r="AM605" s="2065">
        <f>+'17HPM_DATA_INPUT'!S614-'XX_17CK AUDITTO INPUT'!R605</f>
        <v>6221</v>
      </c>
      <c r="AN605" s="2065">
        <f>+'17HPM_DATA_INPUT'!T614-'XX_17CK AUDITTO INPUT'!S605</f>
        <v>-38437</v>
      </c>
      <c r="AO605" s="2065">
        <f>+'17HPM_DATA_INPUT'!U614-'XX_17CK AUDITTO INPUT'!T605</f>
        <v>-22988</v>
      </c>
      <c r="AQ605" s="455" t="str">
        <f>'Departmental PL'!D621</f>
        <v xml:space="preserve">TOTAL 012 Pharmacy </v>
      </c>
    </row>
    <row r="606" spans="1:43" ht="20.25" hidden="1" customHeight="1" x14ac:dyDescent="0.25">
      <c r="A606" s="2067" t="s">
        <v>1677</v>
      </c>
      <c r="B606" s="2058" t="s">
        <v>2570</v>
      </c>
      <c r="C606" s="2060">
        <v>528</v>
      </c>
      <c r="D606" s="2060">
        <v>304</v>
      </c>
      <c r="E606" s="2060">
        <v>890</v>
      </c>
      <c r="F606" s="2060">
        <v>782</v>
      </c>
      <c r="G606" s="2060">
        <v>80272</v>
      </c>
      <c r="H606" s="2060">
        <v>48444</v>
      </c>
      <c r="I606" s="2060">
        <v>45315</v>
      </c>
      <c r="J606" s="2060">
        <v>25559</v>
      </c>
      <c r="K606" s="2060">
        <v>77292</v>
      </c>
      <c r="L606" s="2060">
        <v>37800</v>
      </c>
      <c r="M606" s="2060">
        <v>-31978</v>
      </c>
      <c r="N606" s="2060">
        <v>-12241</v>
      </c>
      <c r="O606" s="2060">
        <v>7984</v>
      </c>
      <c r="P606" s="2060">
        <v>5276</v>
      </c>
      <c r="Q606" s="2060">
        <v>11825</v>
      </c>
      <c r="R606" s="2060">
        <v>5883</v>
      </c>
      <c r="S606" s="2060">
        <v>-51787</v>
      </c>
      <c r="T606" s="2060">
        <v>-23400</v>
      </c>
      <c r="U606" s="2061" t="str">
        <f t="shared" si="9"/>
        <v>2460 INTERNAL MEDICINE LAKESIDE</v>
      </c>
      <c r="W606" s="455" t="b">
        <f>+'17HPM_DATA_INPUT'!C615='XX_17CK AUDITTO INPUT'!U606</f>
        <v>1</v>
      </c>
      <c r="X606" s="2065">
        <f>+'17HPM_DATA_INPUT'!D615-'XX_17CK AUDITTO INPUT'!C606</f>
        <v>496</v>
      </c>
      <c r="Y606" s="2065">
        <f>+'17HPM_DATA_INPUT'!E615-'XX_17CK AUDITTO INPUT'!D606</f>
        <v>323</v>
      </c>
      <c r="Z606" s="2065">
        <f>+'17HPM_DATA_INPUT'!F615-'XX_17CK AUDITTO INPUT'!E606</f>
        <v>697</v>
      </c>
      <c r="AA606" s="2065">
        <f>+'17HPM_DATA_INPUT'!G615-'XX_17CK AUDITTO INPUT'!F606</f>
        <v>502</v>
      </c>
      <c r="AB606" s="2065">
        <f>+'17HPM_DATA_INPUT'!H615-'XX_17CK AUDITTO INPUT'!G606</f>
        <v>64923</v>
      </c>
      <c r="AC606" s="2065">
        <f>+'17HPM_DATA_INPUT'!I615-'XX_17CK AUDITTO INPUT'!H606</f>
        <v>41621</v>
      </c>
      <c r="AD606" s="2065">
        <f>+'17HPM_DATA_INPUT'!J615-'XX_17CK AUDITTO INPUT'!I606</f>
        <v>33810</v>
      </c>
      <c r="AE606" s="2065">
        <f>+'17HPM_DATA_INPUT'!K615-'XX_17CK AUDITTO INPUT'!J606</f>
        <v>25318</v>
      </c>
      <c r="AF606" s="2065">
        <f>+'17HPM_DATA_INPUT'!L615-'XX_17CK AUDITTO INPUT'!K606</f>
        <v>55050</v>
      </c>
      <c r="AG606" s="2065">
        <f>+'17HPM_DATA_INPUT'!M615-'XX_17CK AUDITTO INPUT'!L606</f>
        <v>32190</v>
      </c>
      <c r="AH606" s="2065">
        <f>+'17HPM_DATA_INPUT'!N615-'XX_17CK AUDITTO INPUT'!M606</f>
        <v>-21239</v>
      </c>
      <c r="AI606" s="2065">
        <f>+'17HPM_DATA_INPUT'!O615-'XX_17CK AUDITTO INPUT'!N606</f>
        <v>-6872</v>
      </c>
      <c r="AJ606" s="2065">
        <f>+'17HPM_DATA_INPUT'!P615-'XX_17CK AUDITTO INPUT'!O606</f>
        <v>8274</v>
      </c>
      <c r="AK606" s="2065">
        <f>+'17HPM_DATA_INPUT'!Q615-'XX_17CK AUDITTO INPUT'!P606</f>
        <v>4493</v>
      </c>
      <c r="AL606" s="2065">
        <f>+'17HPM_DATA_INPUT'!R615-'XX_17CK AUDITTO INPUT'!Q606</f>
        <v>27189</v>
      </c>
      <c r="AM606" s="2065">
        <f>+'17HPM_DATA_INPUT'!S615-'XX_17CK AUDITTO INPUT'!R606</f>
        <v>5010</v>
      </c>
      <c r="AN606" s="2065">
        <f>+'17HPM_DATA_INPUT'!T615-'XX_17CK AUDITTO INPUT'!S606</f>
        <v>-56702</v>
      </c>
      <c r="AO606" s="2065">
        <f>+'17HPM_DATA_INPUT'!U615-'XX_17CK AUDITTO INPUT'!T606</f>
        <v>-16375</v>
      </c>
      <c r="AQ606" s="455" t="str">
        <f>'Departmental PL'!D622</f>
        <v>4220 PHARMACY (I/P)*</v>
      </c>
    </row>
    <row r="607" spans="1:43" ht="20.25" hidden="1" customHeight="1" x14ac:dyDescent="0.25">
      <c r="A607" s="2112" t="s">
        <v>1787</v>
      </c>
      <c r="B607" s="2058" t="s">
        <v>2571</v>
      </c>
      <c r="C607" s="2060">
        <v>224</v>
      </c>
      <c r="D607" s="2060">
        <v>46</v>
      </c>
      <c r="E607" s="2060">
        <v>332</v>
      </c>
      <c r="F607" s="2060">
        <v>58</v>
      </c>
      <c r="G607" s="2060">
        <v>33972</v>
      </c>
      <c r="H607" s="2060">
        <v>6744</v>
      </c>
      <c r="I607" s="2060">
        <v>20751</v>
      </c>
      <c r="J607" s="2060">
        <v>3921</v>
      </c>
      <c r="K607" s="2060">
        <v>36161</v>
      </c>
      <c r="L607" s="2060">
        <v>6975</v>
      </c>
      <c r="M607" s="2060">
        <v>-15410</v>
      </c>
      <c r="N607" s="2060">
        <v>-3055</v>
      </c>
      <c r="O607" s="2060">
        <v>3369</v>
      </c>
      <c r="P607" s="2060">
        <v>718</v>
      </c>
      <c r="Q607" s="2060">
        <v>5452</v>
      </c>
      <c r="R607" s="2060">
        <v>929</v>
      </c>
      <c r="S607" s="2060">
        <v>-24230</v>
      </c>
      <c r="T607" s="2060">
        <v>-4702</v>
      </c>
      <c r="U607" s="2061" t="str">
        <f t="shared" si="9"/>
        <v>2470 MED ASSOC PENFIELD YMCA</v>
      </c>
      <c r="W607" s="455" t="b">
        <f>+'17HPM_DATA_INPUT'!C616='XX_17CK AUDITTO INPUT'!U607</f>
        <v>1</v>
      </c>
      <c r="X607" s="2065">
        <f>+'17HPM_DATA_INPUT'!D616-'XX_17CK AUDITTO INPUT'!C607</f>
        <v>259</v>
      </c>
      <c r="Y607" s="2065">
        <f>+'17HPM_DATA_INPUT'!E616-'XX_17CK AUDITTO INPUT'!D607</f>
        <v>252</v>
      </c>
      <c r="Z607" s="2065">
        <f>+'17HPM_DATA_INPUT'!F616-'XX_17CK AUDITTO INPUT'!E607</f>
        <v>341</v>
      </c>
      <c r="AA607" s="2065">
        <f>+'17HPM_DATA_INPUT'!G616-'XX_17CK AUDITTO INPUT'!F607</f>
        <v>294</v>
      </c>
      <c r="AB607" s="2065">
        <f>+'17HPM_DATA_INPUT'!H616-'XX_17CK AUDITTO INPUT'!G607</f>
        <v>34337</v>
      </c>
      <c r="AC607" s="2065">
        <f>+'17HPM_DATA_INPUT'!I616-'XX_17CK AUDITTO INPUT'!H607</f>
        <v>34829</v>
      </c>
      <c r="AD607" s="2065">
        <f>+'17HPM_DATA_INPUT'!J616-'XX_17CK AUDITTO INPUT'!I607</f>
        <v>18841</v>
      </c>
      <c r="AE607" s="2065">
        <f>+'17HPM_DATA_INPUT'!K616-'XX_17CK AUDITTO INPUT'!J607</f>
        <v>20838</v>
      </c>
      <c r="AF607" s="2065">
        <f>+'17HPM_DATA_INPUT'!L616-'XX_17CK AUDITTO INPUT'!K607</f>
        <v>39525</v>
      </c>
      <c r="AG607" s="2065">
        <f>+'17HPM_DATA_INPUT'!M616-'XX_17CK AUDITTO INPUT'!L607</f>
        <v>35928</v>
      </c>
      <c r="AH607" s="2065">
        <f>+'17HPM_DATA_INPUT'!N616-'XX_17CK AUDITTO INPUT'!M607</f>
        <v>-20685</v>
      </c>
      <c r="AI607" s="2065">
        <f>+'17HPM_DATA_INPUT'!O616-'XX_17CK AUDITTO INPUT'!N607</f>
        <v>-15089</v>
      </c>
      <c r="AJ607" s="2065">
        <f>+'17HPM_DATA_INPUT'!P616-'XX_17CK AUDITTO INPUT'!O607</f>
        <v>4365</v>
      </c>
      <c r="AK607" s="2065">
        <f>+'17HPM_DATA_INPUT'!Q616-'XX_17CK AUDITTO INPUT'!P607</f>
        <v>3698</v>
      </c>
      <c r="AL607" s="2065">
        <f>+'17HPM_DATA_INPUT'!R616-'XX_17CK AUDITTO INPUT'!Q607</f>
        <v>6888</v>
      </c>
      <c r="AM607" s="2065">
        <f>+'17HPM_DATA_INPUT'!S616-'XX_17CK AUDITTO INPUT'!R607</f>
        <v>4786</v>
      </c>
      <c r="AN607" s="2065">
        <f>+'17HPM_DATA_INPUT'!T616-'XX_17CK AUDITTO INPUT'!S607</f>
        <v>-31939</v>
      </c>
      <c r="AO607" s="2065">
        <f>+'17HPM_DATA_INPUT'!U616-'XX_17CK AUDITTO INPUT'!T607</f>
        <v>-23573</v>
      </c>
      <c r="AQ607" s="455" t="str">
        <f>'Departmental PL'!D623</f>
        <v>4230 STRONG WEST PHARMACY*</v>
      </c>
    </row>
    <row r="608" spans="1:43" ht="20.25" hidden="1" customHeight="1" x14ac:dyDescent="0.25">
      <c r="A608" s="2031" t="s">
        <v>1678</v>
      </c>
      <c r="B608" s="2069" t="s">
        <v>2306</v>
      </c>
      <c r="C608" s="2070">
        <v>15154</v>
      </c>
      <c r="D608" s="2070">
        <v>8422</v>
      </c>
      <c r="E608" s="2070">
        <v>26500</v>
      </c>
      <c r="F608" s="2070">
        <v>14990</v>
      </c>
      <c r="G608" s="2070">
        <v>2244053</v>
      </c>
      <c r="H608" s="2070">
        <v>1303852</v>
      </c>
      <c r="I608" s="2070">
        <v>1223705</v>
      </c>
      <c r="J608" s="2070">
        <v>688155</v>
      </c>
      <c r="K608" s="2070">
        <v>1802105</v>
      </c>
      <c r="L608" s="2070">
        <v>996304</v>
      </c>
      <c r="M608" s="2070">
        <v>-578399</v>
      </c>
      <c r="N608" s="2070">
        <v>-308149</v>
      </c>
      <c r="O608" s="2070">
        <v>233101</v>
      </c>
      <c r="P608" s="2070">
        <v>159011</v>
      </c>
      <c r="Q608" s="2070">
        <v>270991</v>
      </c>
      <c r="R608" s="2070">
        <v>140864</v>
      </c>
      <c r="S608" s="2070">
        <v>-1082491</v>
      </c>
      <c r="T608" s="2070">
        <v>-608024</v>
      </c>
      <c r="U608" s="2061" t="str">
        <f t="shared" si="9"/>
        <v>Total OUTPATIENT</v>
      </c>
      <c r="W608" s="455" t="b">
        <f>+'17HPM_DATA_INPUT'!C618='XX_17CK AUDITTO INPUT'!U608</f>
        <v>1</v>
      </c>
      <c r="X608" s="2065">
        <f>+'17HPM_DATA_INPUT'!D618-'XX_17CK AUDITTO INPUT'!C608</f>
        <v>13971</v>
      </c>
      <c r="Y608" s="2065">
        <f>+'17HPM_DATA_INPUT'!E618-'XX_17CK AUDITTO INPUT'!D608</f>
        <v>13596</v>
      </c>
      <c r="Z608" s="2065">
        <f>+'17HPM_DATA_INPUT'!F618-'XX_17CK AUDITTO INPUT'!E608</f>
        <v>20410</v>
      </c>
      <c r="AA608" s="2065">
        <f>+'17HPM_DATA_INPUT'!G618-'XX_17CK AUDITTO INPUT'!F608</f>
        <v>18113</v>
      </c>
      <c r="AB608" s="2065">
        <f>+'17HPM_DATA_INPUT'!H618-'XX_17CK AUDITTO INPUT'!G608</f>
        <v>1808194</v>
      </c>
      <c r="AC608" s="2065">
        <f>+'17HPM_DATA_INPUT'!I618-'XX_17CK AUDITTO INPUT'!H608</f>
        <v>1762282</v>
      </c>
      <c r="AD608" s="2065">
        <f>+'17HPM_DATA_INPUT'!J618-'XX_17CK AUDITTO INPUT'!I608</f>
        <v>899838</v>
      </c>
      <c r="AE608" s="2065">
        <f>+'17HPM_DATA_INPUT'!K618-'XX_17CK AUDITTO INPUT'!J608</f>
        <v>1065526</v>
      </c>
      <c r="AF608" s="2065">
        <f>+'17HPM_DATA_INPUT'!L618-'XX_17CK AUDITTO INPUT'!K608</f>
        <v>1337159</v>
      </c>
      <c r="AG608" s="2065">
        <f>+'17HPM_DATA_INPUT'!M618-'XX_17CK AUDITTO INPUT'!L608</f>
        <v>1383427</v>
      </c>
      <c r="AH608" s="2065">
        <f>+'17HPM_DATA_INPUT'!N618-'XX_17CK AUDITTO INPUT'!M608</f>
        <v>-437321</v>
      </c>
      <c r="AI608" s="2065">
        <f>+'17HPM_DATA_INPUT'!O618-'XX_17CK AUDITTO INPUT'!N608</f>
        <v>-317901</v>
      </c>
      <c r="AJ608" s="2065">
        <f>+'17HPM_DATA_INPUT'!P618-'XX_17CK AUDITTO INPUT'!O608</f>
        <v>232504</v>
      </c>
      <c r="AK608" s="2065">
        <f>+'17HPM_DATA_INPUT'!Q618-'XX_17CK AUDITTO INPUT'!P608</f>
        <v>205409</v>
      </c>
      <c r="AL608" s="2065">
        <f>+'17HPM_DATA_INPUT'!R618-'XX_17CK AUDITTO INPUT'!Q608</f>
        <v>220800</v>
      </c>
      <c r="AM608" s="2065">
        <f>+'17HPM_DATA_INPUT'!S618-'XX_17CK AUDITTO INPUT'!R608</f>
        <v>196827</v>
      </c>
      <c r="AN608" s="2065">
        <f>+'17HPM_DATA_INPUT'!T618-'XX_17CK AUDITTO INPUT'!S608</f>
        <v>-890625</v>
      </c>
      <c r="AO608" s="2065">
        <f>+'17HPM_DATA_INPUT'!U618-'XX_17CK AUDITTO INPUT'!T608</f>
        <v>-720137</v>
      </c>
      <c r="AQ608" s="455">
        <f>'Departmental PL'!D624</f>
        <v>0</v>
      </c>
    </row>
    <row r="609" spans="1:43" ht="20.25" hidden="1" customHeight="1" x14ac:dyDescent="0.25">
      <c r="A609" s="2097" t="s">
        <v>1673</v>
      </c>
      <c r="B609" s="2074" t="s">
        <v>2564</v>
      </c>
      <c r="C609" s="2075"/>
      <c r="D609" s="2075"/>
      <c r="E609" s="2075"/>
      <c r="F609" s="2075"/>
      <c r="G609" s="2075"/>
      <c r="H609" s="2075"/>
      <c r="I609" s="2075"/>
      <c r="J609" s="2075"/>
      <c r="K609" s="2075"/>
      <c r="L609" s="2075"/>
      <c r="M609" s="2075"/>
      <c r="N609" s="2075"/>
      <c r="O609" s="2075"/>
      <c r="P609" s="2075"/>
      <c r="Q609" s="2075"/>
      <c r="R609" s="2075"/>
      <c r="S609" s="2075"/>
      <c r="T609" s="2075"/>
      <c r="U609" s="2061" t="str">
        <f t="shared" si="9"/>
        <v>2400 PC CANALSIDE</v>
      </c>
      <c r="W609" s="455" t="b">
        <f>+'17HPM_DATA_INPUT'!C619='XX_17CK AUDITTO INPUT'!U609</f>
        <v>1</v>
      </c>
      <c r="X609" s="2065">
        <f>+'17HPM_DATA_INPUT'!D619-'XX_17CK AUDITTO INPUT'!C609</f>
        <v>0</v>
      </c>
      <c r="Y609" s="2065">
        <f>+'17HPM_DATA_INPUT'!E619-'XX_17CK AUDITTO INPUT'!D609</f>
        <v>0</v>
      </c>
      <c r="Z609" s="2065">
        <f>+'17HPM_DATA_INPUT'!F619-'XX_17CK AUDITTO INPUT'!E609</f>
        <v>0</v>
      </c>
      <c r="AA609" s="2065">
        <f>+'17HPM_DATA_INPUT'!G619-'XX_17CK AUDITTO INPUT'!F609</f>
        <v>0</v>
      </c>
      <c r="AB609" s="2065">
        <f>+'17HPM_DATA_INPUT'!H619-'XX_17CK AUDITTO INPUT'!G609</f>
        <v>0</v>
      </c>
      <c r="AC609" s="2065">
        <f>+'17HPM_DATA_INPUT'!I619-'XX_17CK AUDITTO INPUT'!H609</f>
        <v>0</v>
      </c>
      <c r="AD609" s="2065">
        <f>+'17HPM_DATA_INPUT'!J619-'XX_17CK AUDITTO INPUT'!I609</f>
        <v>0</v>
      </c>
      <c r="AE609" s="2065">
        <f>+'17HPM_DATA_INPUT'!K619-'XX_17CK AUDITTO INPUT'!J609</f>
        <v>0</v>
      </c>
      <c r="AF609" s="2065">
        <f>+'17HPM_DATA_INPUT'!L619-'XX_17CK AUDITTO INPUT'!K609</f>
        <v>0</v>
      </c>
      <c r="AG609" s="2065">
        <f>+'17HPM_DATA_INPUT'!M619-'XX_17CK AUDITTO INPUT'!L609</f>
        <v>0</v>
      </c>
      <c r="AH609" s="2065">
        <f>+'17HPM_DATA_INPUT'!N619-'XX_17CK AUDITTO INPUT'!M609</f>
        <v>0</v>
      </c>
      <c r="AI609" s="2065">
        <f>+'17HPM_DATA_INPUT'!O619-'XX_17CK AUDITTO INPUT'!N609</f>
        <v>0</v>
      </c>
      <c r="AJ609" s="2065">
        <f>+'17HPM_DATA_INPUT'!P619-'XX_17CK AUDITTO INPUT'!O609</f>
        <v>0</v>
      </c>
      <c r="AK609" s="2065">
        <f>+'17HPM_DATA_INPUT'!Q619-'XX_17CK AUDITTO INPUT'!P609</f>
        <v>0</v>
      </c>
      <c r="AL609" s="2065">
        <f>+'17HPM_DATA_INPUT'!R619-'XX_17CK AUDITTO INPUT'!Q609</f>
        <v>0</v>
      </c>
      <c r="AM609" s="2065">
        <f>+'17HPM_DATA_INPUT'!S619-'XX_17CK AUDITTO INPUT'!R609</f>
        <v>0</v>
      </c>
      <c r="AN609" s="2065">
        <f>+'17HPM_DATA_INPUT'!T619-'XX_17CK AUDITTO INPUT'!S609</f>
        <v>0</v>
      </c>
      <c r="AO609" s="2065">
        <f>+'17HPM_DATA_INPUT'!U619-'XX_17CK AUDITTO INPUT'!T609</f>
        <v>0</v>
      </c>
      <c r="AQ609" s="455">
        <f>'Departmental PL'!D625</f>
        <v>0</v>
      </c>
    </row>
    <row r="610" spans="1:43" ht="20.25" hidden="1" customHeight="1" x14ac:dyDescent="0.25">
      <c r="A610" s="2032" t="s">
        <v>1678</v>
      </c>
      <c r="B610" s="2072" t="s">
        <v>2307</v>
      </c>
      <c r="C610" s="2073"/>
      <c r="D610" s="2073"/>
      <c r="E610" s="2073"/>
      <c r="F610" s="2073"/>
      <c r="G610" s="2073"/>
      <c r="H610" s="2073"/>
      <c r="I610" s="2073"/>
      <c r="J610" s="2073"/>
      <c r="K610" s="2073"/>
      <c r="L610" s="2073"/>
      <c r="M610" s="2073"/>
      <c r="N610" s="2073"/>
      <c r="O610" s="2073"/>
      <c r="P610" s="2073"/>
      <c r="Q610" s="2073"/>
      <c r="R610" s="2073"/>
      <c r="S610" s="2073"/>
      <c r="T610" s="2073"/>
      <c r="U610" s="2061" t="str">
        <f t="shared" si="9"/>
        <v>Total ASC</v>
      </c>
      <c r="W610" s="455" t="b">
        <f>+'17HPM_DATA_INPUT'!C620='XX_17CK AUDITTO INPUT'!U610</f>
        <v>0</v>
      </c>
      <c r="X610" s="2065">
        <f>+'17HPM_DATA_INPUT'!D620-'XX_17CK AUDITTO INPUT'!C610</f>
        <v>0</v>
      </c>
      <c r="Y610" s="2065">
        <f>+'17HPM_DATA_INPUT'!E620-'XX_17CK AUDITTO INPUT'!D610</f>
        <v>0</v>
      </c>
      <c r="Z610" s="2065">
        <f>+'17HPM_DATA_INPUT'!F620-'XX_17CK AUDITTO INPUT'!E610</f>
        <v>0</v>
      </c>
      <c r="AA610" s="2065">
        <f>+'17HPM_DATA_INPUT'!G620-'XX_17CK AUDITTO INPUT'!F610</f>
        <v>0</v>
      </c>
      <c r="AB610" s="2065">
        <f>+'17HPM_DATA_INPUT'!H620-'XX_17CK AUDITTO INPUT'!G610</f>
        <v>0</v>
      </c>
      <c r="AC610" s="2065">
        <f>+'17HPM_DATA_INPUT'!I620-'XX_17CK AUDITTO INPUT'!H610</f>
        <v>0</v>
      </c>
      <c r="AD610" s="2065">
        <f>+'17HPM_DATA_INPUT'!J620-'XX_17CK AUDITTO INPUT'!I610</f>
        <v>0</v>
      </c>
      <c r="AE610" s="2065">
        <f>+'17HPM_DATA_INPUT'!K620-'XX_17CK AUDITTO INPUT'!J610</f>
        <v>0</v>
      </c>
      <c r="AF610" s="2065">
        <f>+'17HPM_DATA_INPUT'!L620-'XX_17CK AUDITTO INPUT'!K610</f>
        <v>0</v>
      </c>
      <c r="AG610" s="2065">
        <f>+'17HPM_DATA_INPUT'!M620-'XX_17CK AUDITTO INPUT'!L610</f>
        <v>0</v>
      </c>
      <c r="AH610" s="2065">
        <f>+'17HPM_DATA_INPUT'!N620-'XX_17CK AUDITTO INPUT'!M610</f>
        <v>0</v>
      </c>
      <c r="AI610" s="2065">
        <f>+'17HPM_DATA_INPUT'!O620-'XX_17CK AUDITTO INPUT'!N610</f>
        <v>0</v>
      </c>
      <c r="AJ610" s="2065">
        <f>+'17HPM_DATA_INPUT'!P620-'XX_17CK AUDITTO INPUT'!O610</f>
        <v>0</v>
      </c>
      <c r="AK610" s="2065">
        <f>+'17HPM_DATA_INPUT'!Q620-'XX_17CK AUDITTO INPUT'!P610</f>
        <v>0</v>
      </c>
      <c r="AL610" s="2065">
        <f>+'17HPM_DATA_INPUT'!R620-'XX_17CK AUDITTO INPUT'!Q610</f>
        <v>0</v>
      </c>
      <c r="AM610" s="2065">
        <f>+'17HPM_DATA_INPUT'!S620-'XX_17CK AUDITTO INPUT'!R610</f>
        <v>0</v>
      </c>
      <c r="AN610" s="2065">
        <f>+'17HPM_DATA_INPUT'!T620-'XX_17CK AUDITTO INPUT'!S610</f>
        <v>0</v>
      </c>
      <c r="AO610" s="2065">
        <f>+'17HPM_DATA_INPUT'!U620-'XX_17CK AUDITTO INPUT'!T610</f>
        <v>0</v>
      </c>
      <c r="AQ610" s="455" t="str">
        <f>'Departmental PL'!D626</f>
        <v>012a Pharmacy Interlakes</v>
      </c>
    </row>
    <row r="611" spans="1:43" ht="20.25" hidden="1" customHeight="1" x14ac:dyDescent="0.25">
      <c r="A611" s="2095"/>
      <c r="B611" s="2095" t="s">
        <v>2572</v>
      </c>
      <c r="C611" s="2095">
        <v>15154</v>
      </c>
      <c r="D611" s="2091">
        <v>8422</v>
      </c>
      <c r="E611" s="2092">
        <v>26500</v>
      </c>
      <c r="F611" s="2092">
        <v>14990</v>
      </c>
      <c r="G611" s="2092">
        <v>2244053</v>
      </c>
      <c r="H611" s="2092">
        <v>1303852</v>
      </c>
      <c r="I611" s="2092">
        <v>1223705</v>
      </c>
      <c r="J611" s="2092">
        <v>688155</v>
      </c>
      <c r="K611" s="2092">
        <v>1802105</v>
      </c>
      <c r="L611" s="2092">
        <v>996304</v>
      </c>
      <c r="M611" s="2092">
        <v>-578399</v>
      </c>
      <c r="N611" s="2092">
        <v>-308149</v>
      </c>
      <c r="O611" s="2092">
        <v>233101</v>
      </c>
      <c r="P611" s="2092">
        <v>159011</v>
      </c>
      <c r="Q611" s="2092">
        <v>270991</v>
      </c>
      <c r="R611" s="2092">
        <v>140864</v>
      </c>
      <c r="S611" s="2092">
        <v>-1082491</v>
      </c>
      <c r="T611" s="2092">
        <v>-608024</v>
      </c>
      <c r="U611" s="2061" t="str">
        <f t="shared" si="9"/>
        <v>Total 027 Primary Care</v>
      </c>
      <c r="W611" s="455" t="b">
        <f>+'17HPM_DATA_INPUT'!C621='XX_17CK AUDITTO INPUT'!U611</f>
        <v>1</v>
      </c>
      <c r="X611" s="2065">
        <f>+'17HPM_DATA_INPUT'!D621-'XX_17CK AUDITTO INPUT'!C611</f>
        <v>13971</v>
      </c>
      <c r="Y611" s="2065">
        <f>+'17HPM_DATA_INPUT'!E621-'XX_17CK AUDITTO INPUT'!D611</f>
        <v>13596</v>
      </c>
      <c r="Z611" s="2065">
        <f>+'17HPM_DATA_INPUT'!F621-'XX_17CK AUDITTO INPUT'!E611</f>
        <v>20410</v>
      </c>
      <c r="AA611" s="2065">
        <f>+'17HPM_DATA_INPUT'!G621-'XX_17CK AUDITTO INPUT'!F611</f>
        <v>18113</v>
      </c>
      <c r="AB611" s="2065">
        <f>+'17HPM_DATA_INPUT'!H621-'XX_17CK AUDITTO INPUT'!G611</f>
        <v>1808194</v>
      </c>
      <c r="AC611" s="2065">
        <f>+'17HPM_DATA_INPUT'!I621-'XX_17CK AUDITTO INPUT'!H611</f>
        <v>1762282</v>
      </c>
      <c r="AD611" s="2065">
        <f>+'17HPM_DATA_INPUT'!J621-'XX_17CK AUDITTO INPUT'!I611</f>
        <v>899838</v>
      </c>
      <c r="AE611" s="2065">
        <f>+'17HPM_DATA_INPUT'!K621-'XX_17CK AUDITTO INPUT'!J611</f>
        <v>1065526</v>
      </c>
      <c r="AF611" s="2065">
        <f>+'17HPM_DATA_INPUT'!L621-'XX_17CK AUDITTO INPUT'!K611</f>
        <v>1337159</v>
      </c>
      <c r="AG611" s="2065">
        <f>+'17HPM_DATA_INPUT'!M621-'XX_17CK AUDITTO INPUT'!L611</f>
        <v>1383427</v>
      </c>
      <c r="AH611" s="2065">
        <f>+'17HPM_DATA_INPUT'!N621-'XX_17CK AUDITTO INPUT'!M611</f>
        <v>-437321</v>
      </c>
      <c r="AI611" s="2065">
        <f>+'17HPM_DATA_INPUT'!O621-'XX_17CK AUDITTO INPUT'!N611</f>
        <v>-317901</v>
      </c>
      <c r="AJ611" s="2065">
        <f>+'17HPM_DATA_INPUT'!P621-'XX_17CK AUDITTO INPUT'!O611</f>
        <v>232504</v>
      </c>
      <c r="AK611" s="2065">
        <f>+'17HPM_DATA_INPUT'!Q621-'XX_17CK AUDITTO INPUT'!P611</f>
        <v>205409</v>
      </c>
      <c r="AL611" s="2065">
        <f>+'17HPM_DATA_INPUT'!R621-'XX_17CK AUDITTO INPUT'!Q611</f>
        <v>220800</v>
      </c>
      <c r="AM611" s="2065">
        <f>+'17HPM_DATA_INPUT'!S621-'XX_17CK AUDITTO INPUT'!R611</f>
        <v>196827</v>
      </c>
      <c r="AN611" s="2065">
        <f>+'17HPM_DATA_INPUT'!T621-'XX_17CK AUDITTO INPUT'!S611</f>
        <v>-890625</v>
      </c>
      <c r="AO611" s="2065">
        <f>+'17HPM_DATA_INPUT'!U621-'XX_17CK AUDITTO INPUT'!T611</f>
        <v>-720137</v>
      </c>
      <c r="AQ611" s="455" t="str">
        <f>'Departmental PL'!D627</f>
        <v>2800 PHARM HIGHLANDS INTERNAL</v>
      </c>
    </row>
    <row r="612" spans="1:43" ht="20.25" hidden="1" customHeight="1" x14ac:dyDescent="0.25">
      <c r="A612" s="2081"/>
      <c r="B612" s="2058"/>
      <c r="C612" s="2060"/>
      <c r="D612" s="2060"/>
      <c r="E612" s="2060"/>
      <c r="F612" s="2060"/>
      <c r="G612" s="2060"/>
      <c r="H612" s="2060"/>
      <c r="I612" s="2060"/>
      <c r="J612" s="2060"/>
      <c r="K612" s="2060"/>
      <c r="L612" s="2060"/>
      <c r="M612" s="2060"/>
      <c r="N612" s="2060"/>
      <c r="O612" s="2060"/>
      <c r="P612" s="2060"/>
      <c r="Q612" s="2060"/>
      <c r="R612" s="2060"/>
      <c r="S612" s="2060"/>
      <c r="T612" s="2060"/>
      <c r="U612" s="2061" t="str">
        <f t="shared" si="9"/>
        <v/>
      </c>
      <c r="W612" s="455" t="b">
        <f>+'17HPM_DATA_INPUT'!C622='XX_17CK AUDITTO INPUT'!U612</f>
        <v>1</v>
      </c>
      <c r="X612" s="2065">
        <f>+'17HPM_DATA_INPUT'!D622-'XX_17CK AUDITTO INPUT'!C612</f>
        <v>0</v>
      </c>
      <c r="Y612" s="2065">
        <f>+'17HPM_DATA_INPUT'!E622-'XX_17CK AUDITTO INPUT'!D612</f>
        <v>0</v>
      </c>
      <c r="Z612" s="2065">
        <f>+'17HPM_DATA_INPUT'!F622-'XX_17CK AUDITTO INPUT'!E612</f>
        <v>0</v>
      </c>
      <c r="AA612" s="2065">
        <f>+'17HPM_DATA_INPUT'!G622-'XX_17CK AUDITTO INPUT'!F612</f>
        <v>0</v>
      </c>
      <c r="AB612" s="2065">
        <f>+'17HPM_DATA_INPUT'!H622-'XX_17CK AUDITTO INPUT'!G612</f>
        <v>0</v>
      </c>
      <c r="AC612" s="2065">
        <f>+'17HPM_DATA_INPUT'!I622-'XX_17CK AUDITTO INPUT'!H612</f>
        <v>0</v>
      </c>
      <c r="AD612" s="2065">
        <f>+'17HPM_DATA_INPUT'!J622-'XX_17CK AUDITTO INPUT'!I612</f>
        <v>0</v>
      </c>
      <c r="AE612" s="2065">
        <f>+'17HPM_DATA_INPUT'!K622-'XX_17CK AUDITTO INPUT'!J612</f>
        <v>0</v>
      </c>
      <c r="AF612" s="2065">
        <f>+'17HPM_DATA_INPUT'!L622-'XX_17CK AUDITTO INPUT'!K612</f>
        <v>0</v>
      </c>
      <c r="AG612" s="2065">
        <f>+'17HPM_DATA_INPUT'!M622-'XX_17CK AUDITTO INPUT'!L612</f>
        <v>0</v>
      </c>
      <c r="AH612" s="2065">
        <f>+'17HPM_DATA_INPUT'!N622-'XX_17CK AUDITTO INPUT'!M612</f>
        <v>0</v>
      </c>
      <c r="AI612" s="2065">
        <f>+'17HPM_DATA_INPUT'!O622-'XX_17CK AUDITTO INPUT'!N612</f>
        <v>0</v>
      </c>
      <c r="AJ612" s="2065">
        <f>+'17HPM_DATA_INPUT'!P622-'XX_17CK AUDITTO INPUT'!O612</f>
        <v>0</v>
      </c>
      <c r="AK612" s="2065">
        <f>+'17HPM_DATA_INPUT'!Q622-'XX_17CK AUDITTO INPUT'!P612</f>
        <v>0</v>
      </c>
      <c r="AL612" s="2065">
        <f>+'17HPM_DATA_INPUT'!R622-'XX_17CK AUDITTO INPUT'!Q612</f>
        <v>0</v>
      </c>
      <c r="AM612" s="2065">
        <f>+'17HPM_DATA_INPUT'!S622-'XX_17CK AUDITTO INPUT'!R612</f>
        <v>0</v>
      </c>
      <c r="AN612" s="2065">
        <f>+'17HPM_DATA_INPUT'!T622-'XX_17CK AUDITTO INPUT'!S612</f>
        <v>0</v>
      </c>
      <c r="AO612" s="2065">
        <f>+'17HPM_DATA_INPUT'!U622-'XX_17CK AUDITTO INPUT'!T612</f>
        <v>0</v>
      </c>
      <c r="AQ612" s="455" t="str">
        <f>'Departmental PL'!D628</f>
        <v>2810 PHARMACY DANSVILLE</v>
      </c>
    </row>
    <row r="613" spans="1:43" ht="20.25" hidden="1" customHeight="1" x14ac:dyDescent="0.25">
      <c r="A613" s="2081"/>
      <c r="B613" s="2082" t="s">
        <v>2573</v>
      </c>
      <c r="C613" s="2083" t="s">
        <v>436</v>
      </c>
      <c r="D613" s="2083" t="s">
        <v>436</v>
      </c>
      <c r="E613" s="2083" t="s">
        <v>436</v>
      </c>
      <c r="F613" s="2083" t="s">
        <v>436</v>
      </c>
      <c r="G613" s="2083" t="s">
        <v>436</v>
      </c>
      <c r="H613" s="2083" t="s">
        <v>436</v>
      </c>
      <c r="I613" s="2083" t="s">
        <v>436</v>
      </c>
      <c r="J613" s="2083" t="s">
        <v>436</v>
      </c>
      <c r="K613" s="2083" t="s">
        <v>436</v>
      </c>
      <c r="L613" s="2083" t="s">
        <v>436</v>
      </c>
      <c r="M613" s="2083" t="s">
        <v>436</v>
      </c>
      <c r="N613" s="2083" t="s">
        <v>436</v>
      </c>
      <c r="O613" s="2083" t="s">
        <v>436</v>
      </c>
      <c r="P613" s="2083" t="s">
        <v>436</v>
      </c>
      <c r="Q613" s="2083" t="s">
        <v>436</v>
      </c>
      <c r="R613" s="2083" t="s">
        <v>436</v>
      </c>
      <c r="S613" s="2083" t="s">
        <v>436</v>
      </c>
      <c r="T613" s="2083" t="s">
        <v>436</v>
      </c>
      <c r="U613" s="2061" t="str">
        <f t="shared" si="9"/>
        <v>026 Nursing Units</v>
      </c>
      <c r="W613" s="455" t="b">
        <f>+'17HPM_DATA_INPUT'!C623='XX_17CK AUDITTO INPUT'!U613</f>
        <v>1</v>
      </c>
      <c r="X613" s="2065" t="e">
        <f>+'17HPM_DATA_INPUT'!D623-'XX_17CK AUDITTO INPUT'!C613</f>
        <v>#VALUE!</v>
      </c>
      <c r="Y613" s="2065" t="e">
        <f>+'17HPM_DATA_INPUT'!E623-'XX_17CK AUDITTO INPUT'!D613</f>
        <v>#VALUE!</v>
      </c>
      <c r="Z613" s="2065" t="e">
        <f>+'17HPM_DATA_INPUT'!F623-'XX_17CK AUDITTO INPUT'!E613</f>
        <v>#VALUE!</v>
      </c>
      <c r="AA613" s="2065" t="e">
        <f>+'17HPM_DATA_INPUT'!G623-'XX_17CK AUDITTO INPUT'!F613</f>
        <v>#VALUE!</v>
      </c>
      <c r="AB613" s="2065" t="e">
        <f>+'17HPM_DATA_INPUT'!H623-'XX_17CK AUDITTO INPUT'!G613</f>
        <v>#VALUE!</v>
      </c>
      <c r="AC613" s="2065" t="e">
        <f>+'17HPM_DATA_INPUT'!I623-'XX_17CK AUDITTO INPUT'!H613</f>
        <v>#VALUE!</v>
      </c>
      <c r="AD613" s="2065" t="e">
        <f>+'17HPM_DATA_INPUT'!J623-'XX_17CK AUDITTO INPUT'!I613</f>
        <v>#VALUE!</v>
      </c>
      <c r="AE613" s="2065" t="e">
        <f>+'17HPM_DATA_INPUT'!K623-'XX_17CK AUDITTO INPUT'!J613</f>
        <v>#VALUE!</v>
      </c>
      <c r="AF613" s="2065" t="e">
        <f>+'17HPM_DATA_INPUT'!L623-'XX_17CK AUDITTO INPUT'!K613</f>
        <v>#VALUE!</v>
      </c>
      <c r="AG613" s="2065" t="e">
        <f>+'17HPM_DATA_INPUT'!M623-'XX_17CK AUDITTO INPUT'!L613</f>
        <v>#VALUE!</v>
      </c>
      <c r="AH613" s="2065" t="e">
        <f>+'17HPM_DATA_INPUT'!N623-'XX_17CK AUDITTO INPUT'!M613</f>
        <v>#VALUE!</v>
      </c>
      <c r="AI613" s="2065" t="e">
        <f>+'17HPM_DATA_INPUT'!O623-'XX_17CK AUDITTO INPUT'!N613</f>
        <v>#VALUE!</v>
      </c>
      <c r="AJ613" s="2065" t="e">
        <f>+'17HPM_DATA_INPUT'!P623-'XX_17CK AUDITTO INPUT'!O613</f>
        <v>#VALUE!</v>
      </c>
      <c r="AK613" s="2065" t="e">
        <f>+'17HPM_DATA_INPUT'!Q623-'XX_17CK AUDITTO INPUT'!P613</f>
        <v>#VALUE!</v>
      </c>
      <c r="AL613" s="2065" t="e">
        <f>+'17HPM_DATA_INPUT'!R623-'XX_17CK AUDITTO INPUT'!Q613</f>
        <v>#VALUE!</v>
      </c>
      <c r="AM613" s="2065" t="e">
        <f>+'17HPM_DATA_INPUT'!S623-'XX_17CK AUDITTO INPUT'!R613</f>
        <v>#VALUE!</v>
      </c>
      <c r="AN613" s="2065" t="e">
        <f>+'17HPM_DATA_INPUT'!T623-'XX_17CK AUDITTO INPUT'!S613</f>
        <v>#VALUE!</v>
      </c>
      <c r="AO613" s="2065" t="e">
        <f>+'17HPM_DATA_INPUT'!U623-'XX_17CK AUDITTO INPUT'!T613</f>
        <v>#VALUE!</v>
      </c>
      <c r="AQ613" s="455" t="str">
        <f>'Departmental PL'!D629</f>
        <v>2820 PHARMACY INTERLAKES</v>
      </c>
    </row>
    <row r="614" spans="1:43" ht="20.25" hidden="1" customHeight="1" x14ac:dyDescent="0.25">
      <c r="A614" s="2114" t="s">
        <v>1801</v>
      </c>
      <c r="B614" s="2074" t="s">
        <v>1801</v>
      </c>
      <c r="C614" s="2075"/>
      <c r="D614" s="2075"/>
      <c r="E614" s="2075"/>
      <c r="F614" s="2075"/>
      <c r="G614" s="2075"/>
      <c r="H614" s="2075"/>
      <c r="I614" s="2075"/>
      <c r="J614" s="2075"/>
      <c r="K614" s="2075"/>
      <c r="L614" s="2075"/>
      <c r="M614" s="2075"/>
      <c r="N614" s="2075"/>
      <c r="O614" s="2075"/>
      <c r="P614" s="2075"/>
      <c r="Q614" s="2075"/>
      <c r="R614" s="2075"/>
      <c r="S614" s="2075"/>
      <c r="T614" s="2075"/>
      <c r="U614" s="2061" t="str">
        <f t="shared" si="9"/>
        <v>N/A</v>
      </c>
      <c r="W614" s="455" t="b">
        <f>+'17HPM_DATA_INPUT'!C624='XX_17CK AUDITTO INPUT'!U614</f>
        <v>0</v>
      </c>
      <c r="X614" s="2065">
        <f>+'17HPM_DATA_INPUT'!D624-'XX_17CK AUDITTO INPUT'!C614</f>
        <v>1</v>
      </c>
      <c r="Y614" s="2065">
        <f>+'17HPM_DATA_INPUT'!E624-'XX_17CK AUDITTO INPUT'!D614</f>
        <v>0</v>
      </c>
      <c r="Z614" s="2065">
        <f>+'17HPM_DATA_INPUT'!F624-'XX_17CK AUDITTO INPUT'!E614</f>
        <v>0</v>
      </c>
      <c r="AA614" s="2065">
        <f>+'17HPM_DATA_INPUT'!G624-'XX_17CK AUDITTO INPUT'!F614</f>
        <v>0</v>
      </c>
      <c r="AB614" s="2065">
        <f>+'17HPM_DATA_INPUT'!H624-'XX_17CK AUDITTO INPUT'!G614</f>
        <v>0</v>
      </c>
      <c r="AC614" s="2065">
        <f>+'17HPM_DATA_INPUT'!I624-'XX_17CK AUDITTO INPUT'!H614</f>
        <v>0</v>
      </c>
      <c r="AD614" s="2065">
        <f>+'17HPM_DATA_INPUT'!J624-'XX_17CK AUDITTO INPUT'!I614</f>
        <v>0</v>
      </c>
      <c r="AE614" s="2065">
        <f>+'17HPM_DATA_INPUT'!K624-'XX_17CK AUDITTO INPUT'!J614</f>
        <v>0</v>
      </c>
      <c r="AF614" s="2065">
        <f>+'17HPM_DATA_INPUT'!L624-'XX_17CK AUDITTO INPUT'!K614</f>
        <v>0</v>
      </c>
      <c r="AG614" s="2065">
        <f>+'17HPM_DATA_INPUT'!M624-'XX_17CK AUDITTO INPUT'!L614</f>
        <v>0</v>
      </c>
      <c r="AH614" s="2065">
        <f>+'17HPM_DATA_INPUT'!N624-'XX_17CK AUDITTO INPUT'!M614</f>
        <v>0</v>
      </c>
      <c r="AI614" s="2065">
        <f>+'17HPM_DATA_INPUT'!O624-'XX_17CK AUDITTO INPUT'!N614</f>
        <v>0</v>
      </c>
      <c r="AJ614" s="2065">
        <f>+'17HPM_DATA_INPUT'!P624-'XX_17CK AUDITTO INPUT'!O614</f>
        <v>0</v>
      </c>
      <c r="AK614" s="2065">
        <f>+'17HPM_DATA_INPUT'!Q624-'XX_17CK AUDITTO INPUT'!P614</f>
        <v>0</v>
      </c>
      <c r="AL614" s="2065">
        <f>+'17HPM_DATA_INPUT'!R624-'XX_17CK AUDITTO INPUT'!Q614</f>
        <v>0</v>
      </c>
      <c r="AM614" s="2065">
        <f>+'17HPM_DATA_INPUT'!S624-'XX_17CK AUDITTO INPUT'!R614</f>
        <v>0</v>
      </c>
      <c r="AN614" s="2065">
        <f>+'17HPM_DATA_INPUT'!T624-'XX_17CK AUDITTO INPUT'!S614</f>
        <v>0</v>
      </c>
      <c r="AO614" s="2065">
        <f>+'17HPM_DATA_INPUT'!U624-'XX_17CK AUDITTO INPUT'!T614</f>
        <v>0</v>
      </c>
      <c r="AQ614" s="455" t="str">
        <f>'Departmental PL'!D630</f>
        <v>2830 PHARM GENEVA SMH INTERLAKES</v>
      </c>
    </row>
    <row r="615" spans="1:43" ht="20.25" hidden="1" customHeight="1" x14ac:dyDescent="0.25">
      <c r="A615" s="2031" t="s">
        <v>1706</v>
      </c>
      <c r="B615" s="2069" t="s">
        <v>2306</v>
      </c>
      <c r="C615" s="2070"/>
      <c r="D615" s="2070"/>
      <c r="E615" s="2070"/>
      <c r="F615" s="2070"/>
      <c r="G615" s="2070"/>
      <c r="H615" s="2070"/>
      <c r="I615" s="2070"/>
      <c r="J615" s="2070"/>
      <c r="K615" s="2070"/>
      <c r="L615" s="2070"/>
      <c r="M615" s="2070"/>
      <c r="N615" s="2070"/>
      <c r="O615" s="2070"/>
      <c r="P615" s="2070"/>
      <c r="Q615" s="2070"/>
      <c r="R615" s="2070"/>
      <c r="S615" s="2070"/>
      <c r="T615" s="2070"/>
      <c r="U615" s="2061" t="str">
        <f t="shared" si="9"/>
        <v>Total OUTPATIENT</v>
      </c>
      <c r="W615" s="455" t="b">
        <f>+'17HPM_DATA_INPUT'!C625='XX_17CK AUDITTO INPUT'!U615</f>
        <v>1</v>
      </c>
      <c r="X615" s="2065">
        <f>+'17HPM_DATA_INPUT'!D625-'XX_17CK AUDITTO INPUT'!C615</f>
        <v>1</v>
      </c>
      <c r="Y615" s="2065">
        <f>+'17HPM_DATA_INPUT'!E625-'XX_17CK AUDITTO INPUT'!D615</f>
        <v>0</v>
      </c>
      <c r="Z615" s="2065">
        <f>+'17HPM_DATA_INPUT'!F625-'XX_17CK AUDITTO INPUT'!E615</f>
        <v>0</v>
      </c>
      <c r="AA615" s="2065">
        <f>+'17HPM_DATA_INPUT'!G625-'XX_17CK AUDITTO INPUT'!F615</f>
        <v>0</v>
      </c>
      <c r="AB615" s="2065">
        <f>+'17HPM_DATA_INPUT'!H625-'XX_17CK AUDITTO INPUT'!G615</f>
        <v>0</v>
      </c>
      <c r="AC615" s="2065">
        <f>+'17HPM_DATA_INPUT'!I625-'XX_17CK AUDITTO INPUT'!H615</f>
        <v>0</v>
      </c>
      <c r="AD615" s="2065">
        <f>+'17HPM_DATA_INPUT'!J625-'XX_17CK AUDITTO INPUT'!I615</f>
        <v>0</v>
      </c>
      <c r="AE615" s="2065">
        <f>+'17HPM_DATA_INPUT'!K625-'XX_17CK AUDITTO INPUT'!J615</f>
        <v>0</v>
      </c>
      <c r="AF615" s="2065">
        <f>+'17HPM_DATA_INPUT'!L625-'XX_17CK AUDITTO INPUT'!K615</f>
        <v>0</v>
      </c>
      <c r="AG615" s="2065">
        <f>+'17HPM_DATA_INPUT'!M625-'XX_17CK AUDITTO INPUT'!L615</f>
        <v>0</v>
      </c>
      <c r="AH615" s="2065">
        <f>+'17HPM_DATA_INPUT'!N625-'XX_17CK AUDITTO INPUT'!M615</f>
        <v>0</v>
      </c>
      <c r="AI615" s="2065">
        <f>+'17HPM_DATA_INPUT'!O625-'XX_17CK AUDITTO INPUT'!N615</f>
        <v>0</v>
      </c>
      <c r="AJ615" s="2065">
        <f>+'17HPM_DATA_INPUT'!P625-'XX_17CK AUDITTO INPUT'!O615</f>
        <v>0</v>
      </c>
      <c r="AK615" s="2065">
        <f>+'17HPM_DATA_INPUT'!Q625-'XX_17CK AUDITTO INPUT'!P615</f>
        <v>0</v>
      </c>
      <c r="AL615" s="2065">
        <f>+'17HPM_DATA_INPUT'!R625-'XX_17CK AUDITTO INPUT'!Q615</f>
        <v>0</v>
      </c>
      <c r="AM615" s="2065">
        <f>+'17HPM_DATA_INPUT'!S625-'XX_17CK AUDITTO INPUT'!R615</f>
        <v>0</v>
      </c>
      <c r="AN615" s="2065">
        <f>+'17HPM_DATA_INPUT'!T625-'XX_17CK AUDITTO INPUT'!S615</f>
        <v>0</v>
      </c>
      <c r="AO615" s="2065">
        <f>+'17HPM_DATA_INPUT'!U625-'XX_17CK AUDITTO INPUT'!T615</f>
        <v>0</v>
      </c>
      <c r="AQ615" s="455" t="str">
        <f>'Departmental PL'!D631</f>
        <v>2840 PHARM GREECE INTERLAKES</v>
      </c>
    </row>
    <row r="616" spans="1:43" ht="20.25" hidden="1" customHeight="1" x14ac:dyDescent="0.25">
      <c r="A616" s="2093" t="s">
        <v>1679</v>
      </c>
      <c r="B616" s="2074" t="s">
        <v>2574</v>
      </c>
      <c r="C616" s="2075"/>
      <c r="D616" s="2075"/>
      <c r="E616" s="2075"/>
      <c r="F616" s="2075"/>
      <c r="G616" s="2075"/>
      <c r="H616" s="2075"/>
      <c r="I616" s="2075"/>
      <c r="J616" s="2075"/>
      <c r="K616" s="2075"/>
      <c r="L616" s="2075"/>
      <c r="M616" s="2075"/>
      <c r="N616" s="2075"/>
      <c r="O616" s="2075"/>
      <c r="P616" s="2075"/>
      <c r="Q616" s="2075"/>
      <c r="R616" s="2075"/>
      <c r="S616" s="2075"/>
      <c r="T616" s="2075"/>
      <c r="U616" s="2061" t="str">
        <f t="shared" si="9"/>
        <v>1100 NS 1-9200 BEHAVIORAL MED SURG UNIT</v>
      </c>
      <c r="W616" s="455" t="b">
        <f>+'17HPM_DATA_INPUT'!C626='XX_17CK AUDITTO INPUT'!U616</f>
        <v>1</v>
      </c>
      <c r="X616" s="2065">
        <f>+'17HPM_DATA_INPUT'!D626-'XX_17CK AUDITTO INPUT'!C616</f>
        <v>0</v>
      </c>
      <c r="Y616" s="2065">
        <f>+'17HPM_DATA_INPUT'!E626-'XX_17CK AUDITTO INPUT'!D616</f>
        <v>0</v>
      </c>
      <c r="Z616" s="2065">
        <f>+'17HPM_DATA_INPUT'!F626-'XX_17CK AUDITTO INPUT'!E616</f>
        <v>0</v>
      </c>
      <c r="AA616" s="2065">
        <f>+'17HPM_DATA_INPUT'!G626-'XX_17CK AUDITTO INPUT'!F616</f>
        <v>0</v>
      </c>
      <c r="AB616" s="2065">
        <f>+'17HPM_DATA_INPUT'!H626-'XX_17CK AUDITTO INPUT'!G616</f>
        <v>0</v>
      </c>
      <c r="AC616" s="2065">
        <f>+'17HPM_DATA_INPUT'!I626-'XX_17CK AUDITTO INPUT'!H616</f>
        <v>0</v>
      </c>
      <c r="AD616" s="2065">
        <f>+'17HPM_DATA_INPUT'!J626-'XX_17CK AUDITTO INPUT'!I616</f>
        <v>0</v>
      </c>
      <c r="AE616" s="2065">
        <f>+'17HPM_DATA_INPUT'!K626-'XX_17CK AUDITTO INPUT'!J616</f>
        <v>0</v>
      </c>
      <c r="AF616" s="2065">
        <f>+'17HPM_DATA_INPUT'!L626-'XX_17CK AUDITTO INPUT'!K616</f>
        <v>0</v>
      </c>
      <c r="AG616" s="2065">
        <f>+'17HPM_DATA_INPUT'!M626-'XX_17CK AUDITTO INPUT'!L616</f>
        <v>0</v>
      </c>
      <c r="AH616" s="2065">
        <f>+'17HPM_DATA_INPUT'!N626-'XX_17CK AUDITTO INPUT'!M616</f>
        <v>0</v>
      </c>
      <c r="AI616" s="2065">
        <f>+'17HPM_DATA_INPUT'!O626-'XX_17CK AUDITTO INPUT'!N616</f>
        <v>0</v>
      </c>
      <c r="AJ616" s="2065">
        <f>+'17HPM_DATA_INPUT'!P626-'XX_17CK AUDITTO INPUT'!O616</f>
        <v>0</v>
      </c>
      <c r="AK616" s="2065">
        <f>+'17HPM_DATA_INPUT'!Q626-'XX_17CK AUDITTO INPUT'!P616</f>
        <v>0</v>
      </c>
      <c r="AL616" s="2065">
        <f>+'17HPM_DATA_INPUT'!R626-'XX_17CK AUDITTO INPUT'!Q616</f>
        <v>0</v>
      </c>
      <c r="AM616" s="2065">
        <f>+'17HPM_DATA_INPUT'!S626-'XX_17CK AUDITTO INPUT'!R616</f>
        <v>0</v>
      </c>
      <c r="AN616" s="2065">
        <f>+'17HPM_DATA_INPUT'!T626-'XX_17CK AUDITTO INPUT'!S616</f>
        <v>0</v>
      </c>
      <c r="AO616" s="2065">
        <f>+'17HPM_DATA_INPUT'!U626-'XX_17CK AUDITTO INPUT'!T616</f>
        <v>0</v>
      </c>
      <c r="AQ616" s="455" t="str">
        <f>'Departmental PL'!D632</f>
        <v>Total OUTPATIENT</v>
      </c>
    </row>
    <row r="617" spans="1:43" ht="20.25" hidden="1" customHeight="1" x14ac:dyDescent="0.25">
      <c r="A617" s="2093" t="s">
        <v>1680</v>
      </c>
      <c r="B617" s="2074" t="s">
        <v>1680</v>
      </c>
      <c r="C617" s="2075"/>
      <c r="D617" s="2075"/>
      <c r="E617" s="2075"/>
      <c r="F617" s="2075"/>
      <c r="G617" s="2075"/>
      <c r="H617" s="2075"/>
      <c r="I617" s="2075"/>
      <c r="J617" s="2075"/>
      <c r="K617" s="2075"/>
      <c r="L617" s="2075"/>
      <c r="M617" s="2075"/>
      <c r="N617" s="2075"/>
      <c r="O617" s="2075"/>
      <c r="P617" s="2075"/>
      <c r="Q617" s="2075"/>
      <c r="R617" s="2075"/>
      <c r="S617" s="2075"/>
      <c r="T617" s="2075"/>
      <c r="U617" s="2061" t="str">
        <f t="shared" si="9"/>
        <v>1350 3-3400 NEONATAL</v>
      </c>
      <c r="W617" s="455" t="b">
        <f>+'17HPM_DATA_INPUT'!C627='XX_17CK AUDITTO INPUT'!U617</f>
        <v>1</v>
      </c>
      <c r="X617" s="2065">
        <f>+'17HPM_DATA_INPUT'!D627-'XX_17CK AUDITTO INPUT'!C617</f>
        <v>0</v>
      </c>
      <c r="Y617" s="2065">
        <f>+'17HPM_DATA_INPUT'!E627-'XX_17CK AUDITTO INPUT'!D617</f>
        <v>0</v>
      </c>
      <c r="Z617" s="2065">
        <f>+'17HPM_DATA_INPUT'!F627-'XX_17CK AUDITTO INPUT'!E617</f>
        <v>0</v>
      </c>
      <c r="AA617" s="2065">
        <f>+'17HPM_DATA_INPUT'!G627-'XX_17CK AUDITTO INPUT'!F617</f>
        <v>0</v>
      </c>
      <c r="AB617" s="2065">
        <f>+'17HPM_DATA_INPUT'!H627-'XX_17CK AUDITTO INPUT'!G617</f>
        <v>0</v>
      </c>
      <c r="AC617" s="2065">
        <f>+'17HPM_DATA_INPUT'!I627-'XX_17CK AUDITTO INPUT'!H617</f>
        <v>0</v>
      </c>
      <c r="AD617" s="2065">
        <f>+'17HPM_DATA_INPUT'!J627-'XX_17CK AUDITTO INPUT'!I617</f>
        <v>0</v>
      </c>
      <c r="AE617" s="2065">
        <f>+'17HPM_DATA_INPUT'!K627-'XX_17CK AUDITTO INPUT'!J617</f>
        <v>0</v>
      </c>
      <c r="AF617" s="2065">
        <f>+'17HPM_DATA_INPUT'!L627-'XX_17CK AUDITTO INPUT'!K617</f>
        <v>0</v>
      </c>
      <c r="AG617" s="2065">
        <f>+'17HPM_DATA_INPUT'!M627-'XX_17CK AUDITTO INPUT'!L617</f>
        <v>0</v>
      </c>
      <c r="AH617" s="2065">
        <f>+'17HPM_DATA_INPUT'!N627-'XX_17CK AUDITTO INPUT'!M617</f>
        <v>0</v>
      </c>
      <c r="AI617" s="2065">
        <f>+'17HPM_DATA_INPUT'!O627-'XX_17CK AUDITTO INPUT'!N617</f>
        <v>0</v>
      </c>
      <c r="AJ617" s="2065">
        <f>+'17HPM_DATA_INPUT'!P627-'XX_17CK AUDITTO INPUT'!O617</f>
        <v>0</v>
      </c>
      <c r="AK617" s="2065">
        <f>+'17HPM_DATA_INPUT'!Q627-'XX_17CK AUDITTO INPUT'!P617</f>
        <v>0</v>
      </c>
      <c r="AL617" s="2065">
        <f>+'17HPM_DATA_INPUT'!R627-'XX_17CK AUDITTO INPUT'!Q617</f>
        <v>0</v>
      </c>
      <c r="AM617" s="2065">
        <f>+'17HPM_DATA_INPUT'!S627-'XX_17CK AUDITTO INPUT'!R617</f>
        <v>0</v>
      </c>
      <c r="AN617" s="2065">
        <f>+'17HPM_DATA_INPUT'!T627-'XX_17CK AUDITTO INPUT'!S617</f>
        <v>0</v>
      </c>
      <c r="AO617" s="2065">
        <f>+'17HPM_DATA_INPUT'!U627-'XX_17CK AUDITTO INPUT'!T617</f>
        <v>0</v>
      </c>
      <c r="AQ617" s="455" t="str">
        <f>'Departmental PL'!D633</f>
        <v>2800 PHARM HIGHLANDS INTERNAL</v>
      </c>
    </row>
    <row r="618" spans="1:43" ht="20.25" hidden="1" customHeight="1" x14ac:dyDescent="0.25">
      <c r="A618" s="2067" t="s">
        <v>1681</v>
      </c>
      <c r="B618" s="2058" t="s">
        <v>2575</v>
      </c>
      <c r="C618" s="2060">
        <v>0</v>
      </c>
      <c r="D618" s="2060">
        <v>14</v>
      </c>
      <c r="E618" s="2060">
        <v>0</v>
      </c>
      <c r="F618" s="2060">
        <v>14</v>
      </c>
      <c r="G618" s="2060">
        <v>0</v>
      </c>
      <c r="H618" s="2060">
        <v>18620</v>
      </c>
      <c r="I618" s="2060">
        <v>0</v>
      </c>
      <c r="J618" s="2060">
        <v>7137</v>
      </c>
      <c r="K618" s="2060">
        <v>0</v>
      </c>
      <c r="L618" s="2060">
        <v>5248</v>
      </c>
      <c r="M618" s="2060">
        <v>0</v>
      </c>
      <c r="N618" s="2060">
        <v>1889</v>
      </c>
      <c r="O618" s="2060">
        <v>0</v>
      </c>
      <c r="P618" s="2060">
        <v>692</v>
      </c>
      <c r="Q618" s="2060">
        <v>0</v>
      </c>
      <c r="R618" s="2060">
        <v>2618</v>
      </c>
      <c r="S618" s="2060">
        <v>0</v>
      </c>
      <c r="T618" s="2060">
        <v>-1422</v>
      </c>
      <c r="U618" s="2061" t="str">
        <f t="shared" si="9"/>
        <v>1410 4-1400 PEDIATRICS</v>
      </c>
      <c r="W618" s="455" t="b">
        <f>+'17HPM_DATA_INPUT'!C628='XX_17CK AUDITTO INPUT'!U618</f>
        <v>1</v>
      </c>
      <c r="X618" s="2065">
        <f>+'17HPM_DATA_INPUT'!D628-'XX_17CK AUDITTO INPUT'!C618</f>
        <v>0</v>
      </c>
      <c r="Y618" s="2065">
        <f>+'17HPM_DATA_INPUT'!E628-'XX_17CK AUDITTO INPUT'!D618</f>
        <v>0</v>
      </c>
      <c r="Z618" s="2065">
        <f>+'17HPM_DATA_INPUT'!F628-'XX_17CK AUDITTO INPUT'!E618</f>
        <v>0</v>
      </c>
      <c r="AA618" s="2065">
        <f>+'17HPM_DATA_INPUT'!G628-'XX_17CK AUDITTO INPUT'!F618</f>
        <v>0</v>
      </c>
      <c r="AB618" s="2065">
        <f>+'17HPM_DATA_INPUT'!H628-'XX_17CK AUDITTO INPUT'!G618</f>
        <v>0</v>
      </c>
      <c r="AC618" s="2065">
        <f>+'17HPM_DATA_INPUT'!I628-'XX_17CK AUDITTO INPUT'!H618</f>
        <v>0</v>
      </c>
      <c r="AD618" s="2065">
        <f>+'17HPM_DATA_INPUT'!J628-'XX_17CK AUDITTO INPUT'!I618</f>
        <v>0</v>
      </c>
      <c r="AE618" s="2065">
        <f>+'17HPM_DATA_INPUT'!K628-'XX_17CK AUDITTO INPUT'!J618</f>
        <v>0</v>
      </c>
      <c r="AF618" s="2065">
        <f>+'17HPM_DATA_INPUT'!L628-'XX_17CK AUDITTO INPUT'!K618</f>
        <v>0</v>
      </c>
      <c r="AG618" s="2065">
        <f>+'17HPM_DATA_INPUT'!M628-'XX_17CK AUDITTO INPUT'!L618</f>
        <v>0</v>
      </c>
      <c r="AH618" s="2065">
        <f>+'17HPM_DATA_INPUT'!N628-'XX_17CK AUDITTO INPUT'!M618</f>
        <v>0</v>
      </c>
      <c r="AI618" s="2065">
        <f>+'17HPM_DATA_INPUT'!O628-'XX_17CK AUDITTO INPUT'!N618</f>
        <v>0</v>
      </c>
      <c r="AJ618" s="2065">
        <f>+'17HPM_DATA_INPUT'!P628-'XX_17CK AUDITTO INPUT'!O618</f>
        <v>0</v>
      </c>
      <c r="AK618" s="2065">
        <f>+'17HPM_DATA_INPUT'!Q628-'XX_17CK AUDITTO INPUT'!P618</f>
        <v>0</v>
      </c>
      <c r="AL618" s="2065">
        <f>+'17HPM_DATA_INPUT'!R628-'XX_17CK AUDITTO INPUT'!Q618</f>
        <v>0</v>
      </c>
      <c r="AM618" s="2065">
        <f>+'17HPM_DATA_INPUT'!S628-'XX_17CK AUDITTO INPUT'!R618</f>
        <v>0</v>
      </c>
      <c r="AN618" s="2065">
        <f>+'17HPM_DATA_INPUT'!T628-'XX_17CK AUDITTO INPUT'!S618</f>
        <v>0</v>
      </c>
      <c r="AO618" s="2065">
        <f>+'17HPM_DATA_INPUT'!U628-'XX_17CK AUDITTO INPUT'!T618</f>
        <v>0</v>
      </c>
      <c r="AQ618" s="455" t="str">
        <f>'Departmental PL'!D634</f>
        <v>2810 PHARMACY DANSVILLE</v>
      </c>
    </row>
    <row r="619" spans="1:43" ht="20.25" hidden="1" customHeight="1" x14ac:dyDescent="0.25">
      <c r="A619" s="2067" t="s">
        <v>1682</v>
      </c>
      <c r="B619" s="2058" t="s">
        <v>2576</v>
      </c>
      <c r="C619" s="2060">
        <v>11</v>
      </c>
      <c r="D619" s="2060">
        <v>9</v>
      </c>
      <c r="E619" s="2060">
        <v>11</v>
      </c>
      <c r="F619" s="2060">
        <v>10</v>
      </c>
      <c r="G619" s="2060">
        <v>15400</v>
      </c>
      <c r="H619" s="2060">
        <v>13300</v>
      </c>
      <c r="I619" s="2060">
        <v>5436</v>
      </c>
      <c r="J619" s="2060">
        <v>3910</v>
      </c>
      <c r="K619" s="2060">
        <v>5091</v>
      </c>
      <c r="L619" s="2060">
        <v>4122</v>
      </c>
      <c r="M619" s="2060">
        <v>345</v>
      </c>
      <c r="N619" s="2060">
        <v>-212</v>
      </c>
      <c r="O619" s="2060">
        <v>673</v>
      </c>
      <c r="P619" s="2060">
        <v>576</v>
      </c>
      <c r="Q619" s="2060">
        <v>2695</v>
      </c>
      <c r="R619" s="2060">
        <v>2151</v>
      </c>
      <c r="S619" s="2060">
        <v>-3023</v>
      </c>
      <c r="T619" s="2060">
        <v>-2938</v>
      </c>
      <c r="U619" s="2061" t="str">
        <f t="shared" si="9"/>
        <v>1420 4-2800 PEDS CARDIAC ICU</v>
      </c>
      <c r="W619" s="455" t="b">
        <f>+'17HPM_DATA_INPUT'!C629='XX_17CK AUDITTO INPUT'!U619</f>
        <v>1</v>
      </c>
      <c r="X619" s="2065">
        <f>+'17HPM_DATA_INPUT'!D629-'XX_17CK AUDITTO INPUT'!C619</f>
        <v>19</v>
      </c>
      <c r="Y619" s="2065">
        <f>+'17HPM_DATA_INPUT'!E629-'XX_17CK AUDITTO INPUT'!D619</f>
        <v>13</v>
      </c>
      <c r="Z619" s="2065">
        <f>+'17HPM_DATA_INPUT'!F629-'XX_17CK AUDITTO INPUT'!E619</f>
        <v>19</v>
      </c>
      <c r="AA619" s="2065">
        <f>+'17HPM_DATA_INPUT'!G629-'XX_17CK AUDITTO INPUT'!F619</f>
        <v>13</v>
      </c>
      <c r="AB619" s="2065">
        <f>+'17HPM_DATA_INPUT'!H629-'XX_17CK AUDITTO INPUT'!G619</f>
        <v>27930</v>
      </c>
      <c r="AC619" s="2065">
        <f>+'17HPM_DATA_INPUT'!I629-'XX_17CK AUDITTO INPUT'!H619</f>
        <v>18200</v>
      </c>
      <c r="AD619" s="2065">
        <f>+'17HPM_DATA_INPUT'!J629-'XX_17CK AUDITTO INPUT'!I619</f>
        <v>12588</v>
      </c>
      <c r="AE619" s="2065">
        <f>+'17HPM_DATA_INPUT'!K629-'XX_17CK AUDITTO INPUT'!J619</f>
        <v>7700</v>
      </c>
      <c r="AF619" s="2065">
        <f>+'17HPM_DATA_INPUT'!L629-'XX_17CK AUDITTO INPUT'!K619</f>
        <v>8620</v>
      </c>
      <c r="AG619" s="2065">
        <f>+'17HPM_DATA_INPUT'!M629-'XX_17CK AUDITTO INPUT'!L619</f>
        <v>5366</v>
      </c>
      <c r="AH619" s="2065">
        <f>+'17HPM_DATA_INPUT'!N629-'XX_17CK AUDITTO INPUT'!M619</f>
        <v>3968</v>
      </c>
      <c r="AI619" s="2065">
        <f>+'17HPM_DATA_INPUT'!O629-'XX_17CK AUDITTO INPUT'!N619</f>
        <v>2334</v>
      </c>
      <c r="AJ619" s="2065">
        <f>+'17HPM_DATA_INPUT'!P629-'XX_17CK AUDITTO INPUT'!O619</f>
        <v>1310</v>
      </c>
      <c r="AK619" s="2065">
        <f>+'17HPM_DATA_INPUT'!Q629-'XX_17CK AUDITTO INPUT'!P619</f>
        <v>749</v>
      </c>
      <c r="AL619" s="2065">
        <f>+'17HPM_DATA_INPUT'!R629-'XX_17CK AUDITTO INPUT'!Q619</f>
        <v>4465</v>
      </c>
      <c r="AM619" s="2065">
        <f>+'17HPM_DATA_INPUT'!S629-'XX_17CK AUDITTO INPUT'!R619</f>
        <v>2800</v>
      </c>
      <c r="AN619" s="2065">
        <f>+'17HPM_DATA_INPUT'!T629-'XX_17CK AUDITTO INPUT'!S619</f>
        <v>-1807</v>
      </c>
      <c r="AO619" s="2065">
        <f>+'17HPM_DATA_INPUT'!U629-'XX_17CK AUDITTO INPUT'!T619</f>
        <v>-1217</v>
      </c>
      <c r="AQ619" s="455" t="str">
        <f>'Departmental PL'!D635</f>
        <v>2820 PHARMACY INTERLAKES</v>
      </c>
    </row>
    <row r="620" spans="1:43" ht="20.25" hidden="1" customHeight="1" x14ac:dyDescent="0.25">
      <c r="A620" s="2067" t="s">
        <v>1683</v>
      </c>
      <c r="B620" s="2058" t="s">
        <v>2577</v>
      </c>
      <c r="C620" s="2060">
        <v>122</v>
      </c>
      <c r="D620" s="2060">
        <v>7</v>
      </c>
      <c r="E620" s="2060">
        <v>126</v>
      </c>
      <c r="F620" s="2060">
        <v>7</v>
      </c>
      <c r="G620" s="2060">
        <v>170800</v>
      </c>
      <c r="H620" s="2060">
        <v>9310</v>
      </c>
      <c r="I620" s="2060">
        <v>74496</v>
      </c>
      <c r="J620" s="2060">
        <v>3771</v>
      </c>
      <c r="K620" s="2060">
        <v>105133</v>
      </c>
      <c r="L620" s="2060">
        <v>6184</v>
      </c>
      <c r="M620" s="2060">
        <v>-30638</v>
      </c>
      <c r="N620" s="2060">
        <v>-2413</v>
      </c>
      <c r="O620" s="2060">
        <v>50249</v>
      </c>
      <c r="P620" s="2060">
        <v>4180</v>
      </c>
      <c r="Q620" s="2060">
        <v>103892</v>
      </c>
      <c r="R620" s="2060">
        <v>12259</v>
      </c>
      <c r="S620" s="2060">
        <v>-184779</v>
      </c>
      <c r="T620" s="2060">
        <v>-18852</v>
      </c>
      <c r="U620" s="2061" t="str">
        <f t="shared" si="9"/>
        <v>1430 4-1600 PEDIATRICS</v>
      </c>
      <c r="W620" s="455" t="b">
        <f>+'17HPM_DATA_INPUT'!C630='XX_17CK AUDITTO INPUT'!U620</f>
        <v>1</v>
      </c>
      <c r="X620" s="2065">
        <f>+'17HPM_DATA_INPUT'!D630-'XX_17CK AUDITTO INPUT'!C620</f>
        <v>133</v>
      </c>
      <c r="Y620" s="2065">
        <f>+'17HPM_DATA_INPUT'!E630-'XX_17CK AUDITTO INPUT'!D620</f>
        <v>110</v>
      </c>
      <c r="Z620" s="2065">
        <f>+'17HPM_DATA_INPUT'!F630-'XX_17CK AUDITTO INPUT'!E620</f>
        <v>141</v>
      </c>
      <c r="AA620" s="2065">
        <f>+'17HPM_DATA_INPUT'!G630-'XX_17CK AUDITTO INPUT'!F620</f>
        <v>121</v>
      </c>
      <c r="AB620" s="2065">
        <f>+'17HPM_DATA_INPUT'!H630-'XX_17CK AUDITTO INPUT'!G620</f>
        <v>199780</v>
      </c>
      <c r="AC620" s="2065">
        <f>+'17HPM_DATA_INPUT'!I630-'XX_17CK AUDITTO INPUT'!H620</f>
        <v>158200</v>
      </c>
      <c r="AD620" s="2065">
        <f>+'17HPM_DATA_INPUT'!J630-'XX_17CK AUDITTO INPUT'!I620</f>
        <v>89555</v>
      </c>
      <c r="AE620" s="2065">
        <f>+'17HPM_DATA_INPUT'!K630-'XX_17CK AUDITTO INPUT'!J620</f>
        <v>64372</v>
      </c>
      <c r="AF620" s="2065">
        <f>+'17HPM_DATA_INPUT'!L630-'XX_17CK AUDITTO INPUT'!K620</f>
        <v>76790</v>
      </c>
      <c r="AG620" s="2065">
        <f>+'17HPM_DATA_INPUT'!M630-'XX_17CK AUDITTO INPUT'!L620</f>
        <v>99851</v>
      </c>
      <c r="AH620" s="2065">
        <f>+'17HPM_DATA_INPUT'!N630-'XX_17CK AUDITTO INPUT'!M620</f>
        <v>12766</v>
      </c>
      <c r="AI620" s="2065">
        <f>+'17HPM_DATA_INPUT'!O630-'XX_17CK AUDITTO INPUT'!N620</f>
        <v>-35479</v>
      </c>
      <c r="AJ620" s="2065">
        <f>+'17HPM_DATA_INPUT'!P630-'XX_17CK AUDITTO INPUT'!O620</f>
        <v>27946</v>
      </c>
      <c r="AK620" s="2065">
        <f>+'17HPM_DATA_INPUT'!Q630-'XX_17CK AUDITTO INPUT'!P620</f>
        <v>67494</v>
      </c>
      <c r="AL620" s="2065">
        <f>+'17HPM_DATA_INPUT'!R630-'XX_17CK AUDITTO INPUT'!Q620</f>
        <v>57247</v>
      </c>
      <c r="AM620" s="2065">
        <f>+'17HPM_DATA_INPUT'!S630-'XX_17CK AUDITTO INPUT'!R620</f>
        <v>197932</v>
      </c>
      <c r="AN620" s="2065">
        <f>+'17HPM_DATA_INPUT'!T630-'XX_17CK AUDITTO INPUT'!S620</f>
        <v>-72428</v>
      </c>
      <c r="AO620" s="2065">
        <f>+'17HPM_DATA_INPUT'!U630-'XX_17CK AUDITTO INPUT'!T620</f>
        <v>-300905</v>
      </c>
      <c r="AQ620" s="455" t="str">
        <f>'Departmental PL'!D636</f>
        <v>2830 PHARM GENEVA SMH INTERLAKES</v>
      </c>
    </row>
    <row r="621" spans="1:43" ht="20.25" hidden="1" customHeight="1" x14ac:dyDescent="0.25">
      <c r="A621" s="2067" t="s">
        <v>1684</v>
      </c>
      <c r="B621" s="2058" t="s">
        <v>2578</v>
      </c>
      <c r="C621" s="2060">
        <v>232</v>
      </c>
      <c r="D621" s="2060">
        <v>5</v>
      </c>
      <c r="E621" s="2060">
        <v>243</v>
      </c>
      <c r="F621" s="2060">
        <v>5</v>
      </c>
      <c r="G621" s="2060">
        <v>337600</v>
      </c>
      <c r="H621" s="2060">
        <v>6650</v>
      </c>
      <c r="I621" s="2060">
        <v>144689</v>
      </c>
      <c r="J621" s="2060">
        <v>2319</v>
      </c>
      <c r="K621" s="2060">
        <v>133770</v>
      </c>
      <c r="L621" s="2060">
        <v>2952</v>
      </c>
      <c r="M621" s="2060">
        <v>10918</v>
      </c>
      <c r="N621" s="2060">
        <v>-633</v>
      </c>
      <c r="O621" s="2060">
        <v>24680</v>
      </c>
      <c r="P621" s="2060">
        <v>1188</v>
      </c>
      <c r="Q621" s="2060">
        <v>75690</v>
      </c>
      <c r="R621" s="2060">
        <v>2967</v>
      </c>
      <c r="S621" s="2060">
        <v>-89452</v>
      </c>
      <c r="T621" s="2060">
        <v>-4788</v>
      </c>
      <c r="U621" s="2061" t="str">
        <f t="shared" si="9"/>
        <v>1440 4-3600 PEDIATRICS</v>
      </c>
      <c r="W621" s="455" t="b">
        <f>+'17HPM_DATA_INPUT'!C631='XX_17CK AUDITTO INPUT'!U621</f>
        <v>1</v>
      </c>
      <c r="X621" s="2065">
        <f>+'17HPM_DATA_INPUT'!D631-'XX_17CK AUDITTO INPUT'!C621</f>
        <v>160</v>
      </c>
      <c r="Y621" s="2065">
        <f>+'17HPM_DATA_INPUT'!E631-'XX_17CK AUDITTO INPUT'!D621</f>
        <v>107</v>
      </c>
      <c r="Z621" s="2065">
        <f>+'17HPM_DATA_INPUT'!F631-'XX_17CK AUDITTO INPUT'!E621</f>
        <v>169</v>
      </c>
      <c r="AA621" s="2065">
        <f>+'17HPM_DATA_INPUT'!G631-'XX_17CK AUDITTO INPUT'!F621</f>
        <v>112</v>
      </c>
      <c r="AB621" s="2065">
        <f>+'17HPM_DATA_INPUT'!H631-'XX_17CK AUDITTO INPUT'!G621</f>
        <v>244020</v>
      </c>
      <c r="AC621" s="2065">
        <f>+'17HPM_DATA_INPUT'!I631-'XX_17CK AUDITTO INPUT'!H621</f>
        <v>158880</v>
      </c>
      <c r="AD621" s="2065">
        <f>+'17HPM_DATA_INPUT'!J631-'XX_17CK AUDITTO INPUT'!I621</f>
        <v>93973</v>
      </c>
      <c r="AE621" s="2065">
        <f>+'17HPM_DATA_INPUT'!K631-'XX_17CK AUDITTO INPUT'!J621</f>
        <v>65435</v>
      </c>
      <c r="AF621" s="2065">
        <f>+'17HPM_DATA_INPUT'!L631-'XX_17CK AUDITTO INPUT'!K621</f>
        <v>89870</v>
      </c>
      <c r="AG621" s="2065">
        <f>+'17HPM_DATA_INPUT'!M631-'XX_17CK AUDITTO INPUT'!L621</f>
        <v>65597</v>
      </c>
      <c r="AH621" s="2065">
        <f>+'17HPM_DATA_INPUT'!N631-'XX_17CK AUDITTO INPUT'!M621</f>
        <v>4104</v>
      </c>
      <c r="AI621" s="2065">
        <f>+'17HPM_DATA_INPUT'!O631-'XX_17CK AUDITTO INPUT'!N621</f>
        <v>-162</v>
      </c>
      <c r="AJ621" s="2065">
        <f>+'17HPM_DATA_INPUT'!P631-'XX_17CK AUDITTO INPUT'!O621</f>
        <v>16324</v>
      </c>
      <c r="AK621" s="2065">
        <f>+'17HPM_DATA_INPUT'!Q631-'XX_17CK AUDITTO INPUT'!P621</f>
        <v>26402</v>
      </c>
      <c r="AL621" s="2065">
        <f>+'17HPM_DATA_INPUT'!R631-'XX_17CK AUDITTO INPUT'!Q621</f>
        <v>49005</v>
      </c>
      <c r="AM621" s="2065">
        <f>+'17HPM_DATA_INPUT'!S631-'XX_17CK AUDITTO INPUT'!R621</f>
        <v>65939</v>
      </c>
      <c r="AN621" s="2065">
        <f>+'17HPM_DATA_INPUT'!T631-'XX_17CK AUDITTO INPUT'!S621</f>
        <v>-61225</v>
      </c>
      <c r="AO621" s="2065">
        <f>+'17HPM_DATA_INPUT'!U631-'XX_17CK AUDITTO INPUT'!T621</f>
        <v>-92502</v>
      </c>
      <c r="AQ621" s="455" t="str">
        <f>'Departmental PL'!D637</f>
        <v>2840 PHARM GREECE INTERLAKES</v>
      </c>
    </row>
    <row r="622" spans="1:43" ht="20.25" hidden="1" customHeight="1" x14ac:dyDescent="0.25">
      <c r="A622" s="2067" t="s">
        <v>1685</v>
      </c>
      <c r="B622" s="2058" t="s">
        <v>2579</v>
      </c>
      <c r="C622" s="2060">
        <v>44</v>
      </c>
      <c r="D622" s="2060">
        <v>39</v>
      </c>
      <c r="E622" s="2060">
        <v>47</v>
      </c>
      <c r="F622" s="2060">
        <v>46</v>
      </c>
      <c r="G622" s="2060">
        <v>65800</v>
      </c>
      <c r="H622" s="2060">
        <v>61180</v>
      </c>
      <c r="I622" s="2060">
        <v>25667</v>
      </c>
      <c r="J622" s="2060">
        <v>24567</v>
      </c>
      <c r="K622" s="2060">
        <v>27282</v>
      </c>
      <c r="L622" s="2060">
        <v>21825</v>
      </c>
      <c r="M622" s="2060">
        <v>-1615</v>
      </c>
      <c r="N622" s="2060">
        <v>2742</v>
      </c>
      <c r="O622" s="2060">
        <v>3713</v>
      </c>
      <c r="P622" s="2060">
        <v>2913</v>
      </c>
      <c r="Q622" s="2060">
        <v>11282</v>
      </c>
      <c r="R622" s="2060">
        <v>10146</v>
      </c>
      <c r="S622" s="2060">
        <v>-16611</v>
      </c>
      <c r="T622" s="2060">
        <v>-10317</v>
      </c>
      <c r="U622" s="2061" t="str">
        <f t="shared" si="9"/>
        <v>1450 4-1800 PEDIATRICS ICU (PICU) (prev. 4-2800)</v>
      </c>
      <c r="W622" s="455" t="b">
        <f>+'17HPM_DATA_INPUT'!C632='XX_17CK AUDITTO INPUT'!U622</f>
        <v>1</v>
      </c>
      <c r="X622" s="2065">
        <f>+'17HPM_DATA_INPUT'!D632-'XX_17CK AUDITTO INPUT'!C622</f>
        <v>29</v>
      </c>
      <c r="Y622" s="2065">
        <f>+'17HPM_DATA_INPUT'!E632-'XX_17CK AUDITTO INPUT'!D622</f>
        <v>29</v>
      </c>
      <c r="Z622" s="2065">
        <f>+'17HPM_DATA_INPUT'!F632-'XX_17CK AUDITTO INPUT'!E622</f>
        <v>29</v>
      </c>
      <c r="AA622" s="2065">
        <f>+'17HPM_DATA_INPUT'!G632-'XX_17CK AUDITTO INPUT'!F622</f>
        <v>31</v>
      </c>
      <c r="AB622" s="2065">
        <f>+'17HPM_DATA_INPUT'!H632-'XX_17CK AUDITTO INPUT'!G622</f>
        <v>42630</v>
      </c>
      <c r="AC622" s="2065">
        <f>+'17HPM_DATA_INPUT'!I632-'XX_17CK AUDITTO INPUT'!H622</f>
        <v>43400</v>
      </c>
      <c r="AD622" s="2065">
        <f>+'17HPM_DATA_INPUT'!J632-'XX_17CK AUDITTO INPUT'!I622</f>
        <v>15745</v>
      </c>
      <c r="AE622" s="2065">
        <f>+'17HPM_DATA_INPUT'!K632-'XX_17CK AUDITTO INPUT'!J622</f>
        <v>15740</v>
      </c>
      <c r="AF622" s="2065">
        <f>+'17HPM_DATA_INPUT'!L632-'XX_17CK AUDITTO INPUT'!K622</f>
        <v>11797</v>
      </c>
      <c r="AG622" s="2065">
        <f>+'17HPM_DATA_INPUT'!M632-'XX_17CK AUDITTO INPUT'!L622</f>
        <v>14708</v>
      </c>
      <c r="AH622" s="2065">
        <f>+'17HPM_DATA_INPUT'!N632-'XX_17CK AUDITTO INPUT'!M622</f>
        <v>3948</v>
      </c>
      <c r="AI622" s="2065">
        <f>+'17HPM_DATA_INPUT'!O632-'XX_17CK AUDITTO INPUT'!N622</f>
        <v>1032</v>
      </c>
      <c r="AJ622" s="2065">
        <f>+'17HPM_DATA_INPUT'!P632-'XX_17CK AUDITTO INPUT'!O622</f>
        <v>1291</v>
      </c>
      <c r="AK622" s="2065">
        <f>+'17HPM_DATA_INPUT'!Q632-'XX_17CK AUDITTO INPUT'!P622</f>
        <v>1964</v>
      </c>
      <c r="AL622" s="2065">
        <f>+'17HPM_DATA_INPUT'!R632-'XX_17CK AUDITTO INPUT'!Q622</f>
        <v>4009</v>
      </c>
      <c r="AM622" s="2065">
        <f>+'17HPM_DATA_INPUT'!S632-'XX_17CK AUDITTO INPUT'!R622</f>
        <v>6837</v>
      </c>
      <c r="AN622" s="2065">
        <f>+'17HPM_DATA_INPUT'!T632-'XX_17CK AUDITTO INPUT'!S622</f>
        <v>-1350</v>
      </c>
      <c r="AO622" s="2065">
        <f>+'17HPM_DATA_INPUT'!U632-'XX_17CK AUDITTO INPUT'!T622</f>
        <v>-7769</v>
      </c>
      <c r="AQ622" s="455" t="str">
        <f>'Departmental PL'!D638</f>
        <v>Total ASC</v>
      </c>
    </row>
    <row r="623" spans="1:43" ht="20.25" hidden="1" customHeight="1" x14ac:dyDescent="0.25">
      <c r="A623" s="2093" t="s">
        <v>1686</v>
      </c>
      <c r="B623" s="2074" t="s">
        <v>1686</v>
      </c>
      <c r="C623" s="2075"/>
      <c r="D623" s="2075"/>
      <c r="E623" s="2075"/>
      <c r="F623" s="2075"/>
      <c r="G623" s="2075"/>
      <c r="H623" s="2075"/>
      <c r="I623" s="2075"/>
      <c r="J623" s="2075"/>
      <c r="K623" s="2075"/>
      <c r="L623" s="2075"/>
      <c r="M623" s="2075"/>
      <c r="N623" s="2075"/>
      <c r="O623" s="2075"/>
      <c r="P623" s="2075"/>
      <c r="Q623" s="2075"/>
      <c r="R623" s="2075"/>
      <c r="S623" s="2075"/>
      <c r="T623" s="2075"/>
      <c r="U623" s="2061" t="str">
        <f t="shared" si="9"/>
        <v>1460 4-1200 PALLIATIVE CARE UNIT</v>
      </c>
      <c r="W623" s="455" t="b">
        <f>+'17HPM_DATA_INPUT'!C633='XX_17CK AUDITTO INPUT'!U623</f>
        <v>1</v>
      </c>
      <c r="X623" s="2065">
        <f>+'17HPM_DATA_INPUT'!D633-'XX_17CK AUDITTO INPUT'!C623</f>
        <v>0</v>
      </c>
      <c r="Y623" s="2065">
        <f>+'17HPM_DATA_INPUT'!E633-'XX_17CK AUDITTO INPUT'!D623</f>
        <v>0</v>
      </c>
      <c r="Z623" s="2065">
        <f>+'17HPM_DATA_INPUT'!F633-'XX_17CK AUDITTO INPUT'!E623</f>
        <v>0</v>
      </c>
      <c r="AA623" s="2065">
        <f>+'17HPM_DATA_INPUT'!G633-'XX_17CK AUDITTO INPUT'!F623</f>
        <v>0</v>
      </c>
      <c r="AB623" s="2065">
        <f>+'17HPM_DATA_INPUT'!H633-'XX_17CK AUDITTO INPUT'!G623</f>
        <v>0</v>
      </c>
      <c r="AC623" s="2065">
        <f>+'17HPM_DATA_INPUT'!I633-'XX_17CK AUDITTO INPUT'!H623</f>
        <v>0</v>
      </c>
      <c r="AD623" s="2065">
        <f>+'17HPM_DATA_INPUT'!J633-'XX_17CK AUDITTO INPUT'!I623</f>
        <v>0</v>
      </c>
      <c r="AE623" s="2065">
        <f>+'17HPM_DATA_INPUT'!K633-'XX_17CK AUDITTO INPUT'!J623</f>
        <v>0</v>
      </c>
      <c r="AF623" s="2065">
        <f>+'17HPM_DATA_INPUT'!L633-'XX_17CK AUDITTO INPUT'!K623</f>
        <v>0</v>
      </c>
      <c r="AG623" s="2065">
        <f>+'17HPM_DATA_INPUT'!M633-'XX_17CK AUDITTO INPUT'!L623</f>
        <v>0</v>
      </c>
      <c r="AH623" s="2065">
        <f>+'17HPM_DATA_INPUT'!N633-'XX_17CK AUDITTO INPUT'!M623</f>
        <v>0</v>
      </c>
      <c r="AI623" s="2065">
        <f>+'17HPM_DATA_INPUT'!O633-'XX_17CK AUDITTO INPUT'!N623</f>
        <v>0</v>
      </c>
      <c r="AJ623" s="2065">
        <f>+'17HPM_DATA_INPUT'!P633-'XX_17CK AUDITTO INPUT'!O623</f>
        <v>0</v>
      </c>
      <c r="AK623" s="2065">
        <f>+'17HPM_DATA_INPUT'!Q633-'XX_17CK AUDITTO INPUT'!P623</f>
        <v>0</v>
      </c>
      <c r="AL623" s="2065">
        <f>+'17HPM_DATA_INPUT'!R633-'XX_17CK AUDITTO INPUT'!Q623</f>
        <v>0</v>
      </c>
      <c r="AM623" s="2065">
        <f>+'17HPM_DATA_INPUT'!S633-'XX_17CK AUDITTO INPUT'!R623</f>
        <v>0</v>
      </c>
      <c r="AN623" s="2065">
        <f>+'17HPM_DATA_INPUT'!T633-'XX_17CK AUDITTO INPUT'!S623</f>
        <v>0</v>
      </c>
      <c r="AO623" s="2065">
        <f>+'17HPM_DATA_INPUT'!U633-'XX_17CK AUDITTO INPUT'!T623</f>
        <v>0</v>
      </c>
      <c r="AQ623" s="455" t="str">
        <f>'Departmental PL'!D639</f>
        <v>2800 PHARM HIGHLANDS INTERNAL</v>
      </c>
    </row>
    <row r="624" spans="1:43" ht="20.25" hidden="1" customHeight="1" x14ac:dyDescent="0.25">
      <c r="A624" s="2067" t="s">
        <v>1687</v>
      </c>
      <c r="B624" s="2058" t="s">
        <v>2580</v>
      </c>
      <c r="C624" s="2060">
        <v>11</v>
      </c>
      <c r="D624" s="2060">
        <v>12</v>
      </c>
      <c r="E624" s="2060">
        <v>11</v>
      </c>
      <c r="F624" s="2060">
        <v>19</v>
      </c>
      <c r="G624" s="2060">
        <v>14000</v>
      </c>
      <c r="H624" s="2060">
        <v>22610</v>
      </c>
      <c r="I624" s="2060">
        <v>4501</v>
      </c>
      <c r="J624" s="2060">
        <v>7898</v>
      </c>
      <c r="K624" s="2060">
        <v>5573</v>
      </c>
      <c r="L624" s="2060">
        <v>9079</v>
      </c>
      <c r="M624" s="2060">
        <v>-1072</v>
      </c>
      <c r="N624" s="2060">
        <v>-1182</v>
      </c>
      <c r="O624" s="2060">
        <v>1406</v>
      </c>
      <c r="P624" s="2060">
        <v>2610</v>
      </c>
      <c r="Q624" s="2060">
        <v>3599</v>
      </c>
      <c r="R624" s="2060">
        <v>4332</v>
      </c>
      <c r="S624" s="2060">
        <v>-6078</v>
      </c>
      <c r="T624" s="2060">
        <v>-8124</v>
      </c>
      <c r="U624" s="2061" t="str">
        <f t="shared" si="9"/>
        <v>1470 4-3400 MED/SURG</v>
      </c>
      <c r="W624" s="455" t="b">
        <f>+'17HPM_DATA_INPUT'!C634='XX_17CK AUDITTO INPUT'!U624</f>
        <v>1</v>
      </c>
      <c r="X624" s="2065">
        <f>+'17HPM_DATA_INPUT'!D634-'XX_17CK AUDITTO INPUT'!C624</f>
        <v>9</v>
      </c>
      <c r="Y624" s="2065">
        <f>+'17HPM_DATA_INPUT'!E634-'XX_17CK AUDITTO INPUT'!D624</f>
        <v>13</v>
      </c>
      <c r="Z624" s="2065">
        <f>+'17HPM_DATA_INPUT'!F634-'XX_17CK AUDITTO INPUT'!E624</f>
        <v>10</v>
      </c>
      <c r="AA624" s="2065">
        <f>+'17HPM_DATA_INPUT'!G634-'XX_17CK AUDITTO INPUT'!F624</f>
        <v>15</v>
      </c>
      <c r="AB624" s="2065">
        <f>+'17HPM_DATA_INPUT'!H634-'XX_17CK AUDITTO INPUT'!G624</f>
        <v>13230</v>
      </c>
      <c r="AC624" s="2065">
        <f>+'17HPM_DATA_INPUT'!I634-'XX_17CK AUDITTO INPUT'!H624</f>
        <v>19600</v>
      </c>
      <c r="AD624" s="2065">
        <f>+'17HPM_DATA_INPUT'!J634-'XX_17CK AUDITTO INPUT'!I624</f>
        <v>4281</v>
      </c>
      <c r="AE624" s="2065">
        <f>+'17HPM_DATA_INPUT'!K634-'XX_17CK AUDITTO INPUT'!J624</f>
        <v>7283</v>
      </c>
      <c r="AF624" s="2065">
        <f>+'17HPM_DATA_INPUT'!L634-'XX_17CK AUDITTO INPUT'!K624</f>
        <v>4986</v>
      </c>
      <c r="AG624" s="2065">
        <f>+'17HPM_DATA_INPUT'!M634-'XX_17CK AUDITTO INPUT'!L624</f>
        <v>7479</v>
      </c>
      <c r="AH624" s="2065">
        <f>+'17HPM_DATA_INPUT'!N634-'XX_17CK AUDITTO INPUT'!M624</f>
        <v>-705</v>
      </c>
      <c r="AI624" s="2065">
        <f>+'17HPM_DATA_INPUT'!O634-'XX_17CK AUDITTO INPUT'!N624</f>
        <v>-195</v>
      </c>
      <c r="AJ624" s="2065">
        <f>+'17HPM_DATA_INPUT'!P634-'XX_17CK AUDITTO INPUT'!O624</f>
        <v>1527</v>
      </c>
      <c r="AK624" s="2065">
        <f>+'17HPM_DATA_INPUT'!Q634-'XX_17CK AUDITTO INPUT'!P624</f>
        <v>2150</v>
      </c>
      <c r="AL624" s="2065">
        <f>+'17HPM_DATA_INPUT'!R634-'XX_17CK AUDITTO INPUT'!Q624</f>
        <v>3165</v>
      </c>
      <c r="AM624" s="2065">
        <f>+'17HPM_DATA_INPUT'!S634-'XX_17CK AUDITTO INPUT'!R624</f>
        <v>3568</v>
      </c>
      <c r="AN624" s="2065">
        <f>+'17HPM_DATA_INPUT'!T634-'XX_17CK AUDITTO INPUT'!S624</f>
        <v>-5396</v>
      </c>
      <c r="AO624" s="2065">
        <f>+'17HPM_DATA_INPUT'!U634-'XX_17CK AUDITTO INPUT'!T624</f>
        <v>-5913</v>
      </c>
      <c r="AQ624" s="455" t="str">
        <f>'Departmental PL'!D640</f>
        <v>2810 PHARMACY DANSVILLE</v>
      </c>
    </row>
    <row r="625" spans="1:43" ht="20.25" hidden="1" customHeight="1" x14ac:dyDescent="0.25">
      <c r="A625" s="2067" t="s">
        <v>1710</v>
      </c>
      <c r="B625" s="2058" t="s">
        <v>2581</v>
      </c>
      <c r="C625" s="2060">
        <v>0</v>
      </c>
      <c r="D625" s="2060">
        <v>1</v>
      </c>
      <c r="E625" s="2060">
        <v>0</v>
      </c>
      <c r="F625" s="2060">
        <v>2</v>
      </c>
      <c r="G625" s="2060">
        <v>0</v>
      </c>
      <c r="H625" s="2060">
        <v>2660</v>
      </c>
      <c r="I625" s="2060">
        <v>0</v>
      </c>
      <c r="J625" s="2060">
        <v>554</v>
      </c>
      <c r="K625" s="2060">
        <v>0</v>
      </c>
      <c r="L625" s="2060">
        <v>1061</v>
      </c>
      <c r="M625" s="2060">
        <v>0</v>
      </c>
      <c r="N625" s="2060">
        <v>-507</v>
      </c>
      <c r="O625" s="2060">
        <v>0</v>
      </c>
      <c r="P625" s="2060">
        <v>80</v>
      </c>
      <c r="Q625" s="2060">
        <v>0</v>
      </c>
      <c r="R625" s="2060">
        <v>742</v>
      </c>
      <c r="S625" s="2060">
        <v>0</v>
      </c>
      <c r="T625" s="2060">
        <v>-1328</v>
      </c>
      <c r="U625" s="2061" t="str">
        <f t="shared" si="9"/>
        <v>1500 5-1200 REHAB UNIT</v>
      </c>
      <c r="W625" s="455" t="b">
        <f>+'17HPM_DATA_INPUT'!C635='XX_17CK AUDITTO INPUT'!U625</f>
        <v>1</v>
      </c>
      <c r="X625" s="2065">
        <f>+'17HPM_DATA_INPUT'!D635-'XX_17CK AUDITTO INPUT'!C625</f>
        <v>0</v>
      </c>
      <c r="Y625" s="2065">
        <f>+'17HPM_DATA_INPUT'!E635-'XX_17CK AUDITTO INPUT'!D625</f>
        <v>0</v>
      </c>
      <c r="Z625" s="2065">
        <f>+'17HPM_DATA_INPUT'!F635-'XX_17CK AUDITTO INPUT'!E625</f>
        <v>0</v>
      </c>
      <c r="AA625" s="2065">
        <f>+'17HPM_DATA_INPUT'!G635-'XX_17CK AUDITTO INPUT'!F625</f>
        <v>0</v>
      </c>
      <c r="AB625" s="2065">
        <f>+'17HPM_DATA_INPUT'!H635-'XX_17CK AUDITTO INPUT'!G625</f>
        <v>0</v>
      </c>
      <c r="AC625" s="2065">
        <f>+'17HPM_DATA_INPUT'!I635-'XX_17CK AUDITTO INPUT'!H625</f>
        <v>0</v>
      </c>
      <c r="AD625" s="2065">
        <f>+'17HPM_DATA_INPUT'!J635-'XX_17CK AUDITTO INPUT'!I625</f>
        <v>0</v>
      </c>
      <c r="AE625" s="2065">
        <f>+'17HPM_DATA_INPUT'!K635-'XX_17CK AUDITTO INPUT'!J625</f>
        <v>0</v>
      </c>
      <c r="AF625" s="2065">
        <f>+'17HPM_DATA_INPUT'!L635-'XX_17CK AUDITTO INPUT'!K625</f>
        <v>0</v>
      </c>
      <c r="AG625" s="2065">
        <f>+'17HPM_DATA_INPUT'!M635-'XX_17CK AUDITTO INPUT'!L625</f>
        <v>0</v>
      </c>
      <c r="AH625" s="2065">
        <f>+'17HPM_DATA_INPUT'!N635-'XX_17CK AUDITTO INPUT'!M625</f>
        <v>0</v>
      </c>
      <c r="AI625" s="2065">
        <f>+'17HPM_DATA_INPUT'!O635-'XX_17CK AUDITTO INPUT'!N625</f>
        <v>0</v>
      </c>
      <c r="AJ625" s="2065">
        <f>+'17HPM_DATA_INPUT'!P635-'XX_17CK AUDITTO INPUT'!O625</f>
        <v>0</v>
      </c>
      <c r="AK625" s="2065">
        <f>+'17HPM_DATA_INPUT'!Q635-'XX_17CK AUDITTO INPUT'!P625</f>
        <v>0</v>
      </c>
      <c r="AL625" s="2065">
        <f>+'17HPM_DATA_INPUT'!R635-'XX_17CK AUDITTO INPUT'!Q625</f>
        <v>0</v>
      </c>
      <c r="AM625" s="2065">
        <f>+'17HPM_DATA_INPUT'!S635-'XX_17CK AUDITTO INPUT'!R625</f>
        <v>0</v>
      </c>
      <c r="AN625" s="2065">
        <f>+'17HPM_DATA_INPUT'!T635-'XX_17CK AUDITTO INPUT'!S625</f>
        <v>0</v>
      </c>
      <c r="AO625" s="2065">
        <f>+'17HPM_DATA_INPUT'!U635-'XX_17CK AUDITTO INPUT'!T625</f>
        <v>0</v>
      </c>
      <c r="AQ625" s="455" t="str">
        <f>'Departmental PL'!D641</f>
        <v>2820 PHARMACY INTERLAKES</v>
      </c>
    </row>
    <row r="626" spans="1:43" ht="20.25" hidden="1" customHeight="1" x14ac:dyDescent="0.25">
      <c r="A626" s="2067" t="s">
        <v>1688</v>
      </c>
      <c r="B626" s="2058" t="s">
        <v>2582</v>
      </c>
      <c r="C626" s="2060">
        <v>1</v>
      </c>
      <c r="D626" s="2060">
        <v>5</v>
      </c>
      <c r="E626" s="2060">
        <v>1</v>
      </c>
      <c r="F626" s="2060">
        <v>6</v>
      </c>
      <c r="G626" s="2060">
        <v>1400</v>
      </c>
      <c r="H626" s="2060">
        <v>6650</v>
      </c>
      <c r="I626" s="2060">
        <v>938</v>
      </c>
      <c r="J626" s="2060">
        <v>2197</v>
      </c>
      <c r="K626" s="2060">
        <v>669</v>
      </c>
      <c r="L626" s="2060">
        <v>3105</v>
      </c>
      <c r="M626" s="2060">
        <v>269</v>
      </c>
      <c r="N626" s="2060">
        <v>-908</v>
      </c>
      <c r="O626" s="2060">
        <v>95</v>
      </c>
      <c r="P626" s="2060">
        <v>445</v>
      </c>
      <c r="Q626" s="2060">
        <v>348</v>
      </c>
      <c r="R626" s="2060">
        <v>1627</v>
      </c>
      <c r="S626" s="2060">
        <v>-174</v>
      </c>
      <c r="T626" s="2060">
        <v>-2980</v>
      </c>
      <c r="U626" s="2061" t="str">
        <f t="shared" si="9"/>
        <v>1510 5-1400 MED/SURG UNIT</v>
      </c>
      <c r="W626" s="455" t="b">
        <f>+'17HPM_DATA_INPUT'!C636='XX_17CK AUDITTO INPUT'!U626</f>
        <v>1</v>
      </c>
      <c r="X626" s="2065">
        <f>+'17HPM_DATA_INPUT'!D636-'XX_17CK AUDITTO INPUT'!C626</f>
        <v>42</v>
      </c>
      <c r="Y626" s="2065">
        <f>+'17HPM_DATA_INPUT'!E636-'XX_17CK AUDITTO INPUT'!D626</f>
        <v>5</v>
      </c>
      <c r="Z626" s="2065">
        <f>+'17HPM_DATA_INPUT'!F636-'XX_17CK AUDITTO INPUT'!E626</f>
        <v>59</v>
      </c>
      <c r="AA626" s="2065">
        <f>+'17HPM_DATA_INPUT'!G636-'XX_17CK AUDITTO INPUT'!F626</f>
        <v>10</v>
      </c>
      <c r="AB626" s="2065">
        <f>+'17HPM_DATA_INPUT'!H636-'XX_17CK AUDITTO INPUT'!G626</f>
        <v>70560</v>
      </c>
      <c r="AC626" s="2065">
        <f>+'17HPM_DATA_INPUT'!I636-'XX_17CK AUDITTO INPUT'!H626</f>
        <v>14000</v>
      </c>
      <c r="AD626" s="2065">
        <f>+'17HPM_DATA_INPUT'!J636-'XX_17CK AUDITTO INPUT'!I626</f>
        <v>26605</v>
      </c>
      <c r="AE626" s="2065">
        <f>+'17HPM_DATA_INPUT'!K636-'XX_17CK AUDITTO INPUT'!J626</f>
        <v>5583</v>
      </c>
      <c r="AF626" s="2065">
        <f>+'17HPM_DATA_INPUT'!L636-'XX_17CK AUDITTO INPUT'!K626</f>
        <v>33866</v>
      </c>
      <c r="AG626" s="2065">
        <f>+'17HPM_DATA_INPUT'!M636-'XX_17CK AUDITTO INPUT'!L626</f>
        <v>6252</v>
      </c>
      <c r="AH626" s="2065">
        <f>+'17HPM_DATA_INPUT'!N636-'XX_17CK AUDITTO INPUT'!M626</f>
        <v>-7260</v>
      </c>
      <c r="AI626" s="2065">
        <f>+'17HPM_DATA_INPUT'!O636-'XX_17CK AUDITTO INPUT'!N626</f>
        <v>-668</v>
      </c>
      <c r="AJ626" s="2065">
        <f>+'17HPM_DATA_INPUT'!P636-'XX_17CK AUDITTO INPUT'!O626</f>
        <v>4613</v>
      </c>
      <c r="AK626" s="2065">
        <f>+'17HPM_DATA_INPUT'!Q636-'XX_17CK AUDITTO INPUT'!P626</f>
        <v>895</v>
      </c>
      <c r="AL626" s="2065">
        <f>+'17HPM_DATA_INPUT'!R636-'XX_17CK AUDITTO INPUT'!Q626</f>
        <v>16984</v>
      </c>
      <c r="AM626" s="2065">
        <f>+'17HPM_DATA_INPUT'!S636-'XX_17CK AUDITTO INPUT'!R626</f>
        <v>3277</v>
      </c>
      <c r="AN626" s="2065">
        <f>+'17HPM_DATA_INPUT'!T636-'XX_17CK AUDITTO INPUT'!S626</f>
        <v>-28857</v>
      </c>
      <c r="AO626" s="2065">
        <f>+'17HPM_DATA_INPUT'!U636-'XX_17CK AUDITTO INPUT'!T626</f>
        <v>-4841</v>
      </c>
      <c r="AQ626" s="455" t="str">
        <f>'Departmental PL'!D642</f>
        <v>2830 PHARM GENEVA SMH INTERLAKES</v>
      </c>
    </row>
    <row r="627" spans="1:43" ht="20.25" hidden="1" customHeight="1" x14ac:dyDescent="0.25">
      <c r="A627" s="2093" t="s">
        <v>1689</v>
      </c>
      <c r="B627" s="2074" t="s">
        <v>1689</v>
      </c>
      <c r="C627" s="2075"/>
      <c r="D627" s="2075"/>
      <c r="E627" s="2075"/>
      <c r="F627" s="2075"/>
      <c r="G627" s="2075"/>
      <c r="H627" s="2075"/>
      <c r="I627" s="2075"/>
      <c r="J627" s="2075"/>
      <c r="K627" s="2075"/>
      <c r="L627" s="2075"/>
      <c r="M627" s="2075"/>
      <c r="N627" s="2075"/>
      <c r="O627" s="2075"/>
      <c r="P627" s="2075"/>
      <c r="Q627" s="2075"/>
      <c r="R627" s="2075"/>
      <c r="S627" s="2075"/>
      <c r="T627" s="2075"/>
      <c r="U627" s="2061" t="str">
        <f t="shared" si="9"/>
        <v>1530 5-1600 CEP</v>
      </c>
      <c r="W627" s="455" t="b">
        <f>+'17HPM_DATA_INPUT'!C637='XX_17CK AUDITTO INPUT'!U627</f>
        <v>1</v>
      </c>
      <c r="X627" s="2065">
        <f>+'17HPM_DATA_INPUT'!D637-'XX_17CK AUDITTO INPUT'!C627</f>
        <v>0</v>
      </c>
      <c r="Y627" s="2065">
        <f>+'17HPM_DATA_INPUT'!E637-'XX_17CK AUDITTO INPUT'!D627</f>
        <v>1</v>
      </c>
      <c r="Z627" s="2065">
        <f>+'17HPM_DATA_INPUT'!F637-'XX_17CK AUDITTO INPUT'!E627</f>
        <v>0</v>
      </c>
      <c r="AA627" s="2065">
        <f>+'17HPM_DATA_INPUT'!G637-'XX_17CK AUDITTO INPUT'!F627</f>
        <v>2</v>
      </c>
      <c r="AB627" s="2065">
        <f>+'17HPM_DATA_INPUT'!H637-'XX_17CK AUDITTO INPUT'!G627</f>
        <v>0</v>
      </c>
      <c r="AC627" s="2065">
        <f>+'17HPM_DATA_INPUT'!I637-'XX_17CK AUDITTO INPUT'!H627</f>
        <v>5700</v>
      </c>
      <c r="AD627" s="2065">
        <f>+'17HPM_DATA_INPUT'!J637-'XX_17CK AUDITTO INPUT'!I627</f>
        <v>0</v>
      </c>
      <c r="AE627" s="2065">
        <f>+'17HPM_DATA_INPUT'!K637-'XX_17CK AUDITTO INPUT'!J627</f>
        <v>2171</v>
      </c>
      <c r="AF627" s="2065">
        <f>+'17HPM_DATA_INPUT'!L637-'XX_17CK AUDITTO INPUT'!K627</f>
        <v>0</v>
      </c>
      <c r="AG627" s="2065">
        <f>+'17HPM_DATA_INPUT'!M637-'XX_17CK AUDITTO INPUT'!L627</f>
        <v>327</v>
      </c>
      <c r="AH627" s="2065">
        <f>+'17HPM_DATA_INPUT'!N637-'XX_17CK AUDITTO INPUT'!M627</f>
        <v>0</v>
      </c>
      <c r="AI627" s="2065">
        <f>+'17HPM_DATA_INPUT'!O637-'XX_17CK AUDITTO INPUT'!N627</f>
        <v>1844</v>
      </c>
      <c r="AJ627" s="2065">
        <f>+'17HPM_DATA_INPUT'!P637-'XX_17CK AUDITTO INPUT'!O627</f>
        <v>0</v>
      </c>
      <c r="AK627" s="2065">
        <f>+'17HPM_DATA_INPUT'!Q637-'XX_17CK AUDITTO INPUT'!P627</f>
        <v>144</v>
      </c>
      <c r="AL627" s="2065">
        <f>+'17HPM_DATA_INPUT'!R637-'XX_17CK AUDITTO INPUT'!Q627</f>
        <v>0</v>
      </c>
      <c r="AM627" s="2065">
        <f>+'17HPM_DATA_INPUT'!S637-'XX_17CK AUDITTO INPUT'!R627</f>
        <v>817</v>
      </c>
      <c r="AN627" s="2065">
        <f>+'17HPM_DATA_INPUT'!T637-'XX_17CK AUDITTO INPUT'!S627</f>
        <v>0</v>
      </c>
      <c r="AO627" s="2065">
        <f>+'17HPM_DATA_INPUT'!U637-'XX_17CK AUDITTO INPUT'!T627</f>
        <v>883</v>
      </c>
      <c r="AQ627" s="455" t="str">
        <f>'Departmental PL'!D643</f>
        <v>2840 PHARM GREECE INTERLAKES</v>
      </c>
    </row>
    <row r="628" spans="1:43" ht="20.25" hidden="1" customHeight="1" x14ac:dyDescent="0.25">
      <c r="A628" s="2067" t="s">
        <v>1690</v>
      </c>
      <c r="B628" s="2058" t="s">
        <v>2583</v>
      </c>
      <c r="C628" s="2060">
        <v>4</v>
      </c>
      <c r="D628" s="2060">
        <v>4</v>
      </c>
      <c r="E628" s="2060">
        <v>4</v>
      </c>
      <c r="F628" s="2060">
        <v>7</v>
      </c>
      <c r="G628" s="2060">
        <v>5600</v>
      </c>
      <c r="H628" s="2060">
        <v>5320</v>
      </c>
      <c r="I628" s="2060">
        <v>2344</v>
      </c>
      <c r="J628" s="2060">
        <v>1184</v>
      </c>
      <c r="K628" s="2060">
        <v>1802</v>
      </c>
      <c r="L628" s="2060">
        <v>1882</v>
      </c>
      <c r="M628" s="2060">
        <v>542</v>
      </c>
      <c r="N628" s="2060">
        <v>-698</v>
      </c>
      <c r="O628" s="2060">
        <v>764</v>
      </c>
      <c r="P628" s="2060">
        <v>724</v>
      </c>
      <c r="Q628" s="2060">
        <v>1322</v>
      </c>
      <c r="R628" s="2060">
        <v>1388</v>
      </c>
      <c r="S628" s="2060">
        <v>-1543</v>
      </c>
      <c r="T628" s="2060">
        <v>-2810</v>
      </c>
      <c r="U628" s="2061" t="str">
        <f t="shared" si="9"/>
        <v>1540 5-1600 MED/SURG</v>
      </c>
      <c r="W628" s="455" t="b">
        <f>+'17HPM_DATA_INPUT'!C638='XX_17CK AUDITTO INPUT'!U628</f>
        <v>1</v>
      </c>
      <c r="X628" s="2065">
        <f>+'17HPM_DATA_INPUT'!D638-'XX_17CK AUDITTO INPUT'!C628</f>
        <v>7</v>
      </c>
      <c r="Y628" s="2065">
        <f>+'17HPM_DATA_INPUT'!E638-'XX_17CK AUDITTO INPUT'!D628</f>
        <v>3</v>
      </c>
      <c r="Z628" s="2065">
        <f>+'17HPM_DATA_INPUT'!F638-'XX_17CK AUDITTO INPUT'!E628</f>
        <v>9</v>
      </c>
      <c r="AA628" s="2065">
        <f>+'17HPM_DATA_INPUT'!G638-'XX_17CK AUDITTO INPUT'!F628</f>
        <v>3</v>
      </c>
      <c r="AB628" s="2065">
        <f>+'17HPM_DATA_INPUT'!H638-'XX_17CK AUDITTO INPUT'!G628</f>
        <v>13230</v>
      </c>
      <c r="AC628" s="2065">
        <f>+'17HPM_DATA_INPUT'!I638-'XX_17CK AUDITTO INPUT'!H628</f>
        <v>4200</v>
      </c>
      <c r="AD628" s="2065">
        <f>+'17HPM_DATA_INPUT'!J638-'XX_17CK AUDITTO INPUT'!I628</f>
        <v>5403</v>
      </c>
      <c r="AE628" s="2065">
        <f>+'17HPM_DATA_INPUT'!K638-'XX_17CK AUDITTO INPUT'!J628</f>
        <v>892</v>
      </c>
      <c r="AF628" s="2065">
        <f>+'17HPM_DATA_INPUT'!L638-'XX_17CK AUDITTO INPUT'!K628</f>
        <v>4204</v>
      </c>
      <c r="AG628" s="2065">
        <f>+'17HPM_DATA_INPUT'!M638-'XX_17CK AUDITTO INPUT'!L628</f>
        <v>1412</v>
      </c>
      <c r="AH628" s="2065">
        <f>+'17HPM_DATA_INPUT'!N638-'XX_17CK AUDITTO INPUT'!M628</f>
        <v>1199</v>
      </c>
      <c r="AI628" s="2065">
        <f>+'17HPM_DATA_INPUT'!O638-'XX_17CK AUDITTO INPUT'!N628</f>
        <v>-520</v>
      </c>
      <c r="AJ628" s="2065">
        <f>+'17HPM_DATA_INPUT'!P638-'XX_17CK AUDITTO INPUT'!O628</f>
        <v>1742</v>
      </c>
      <c r="AK628" s="2065">
        <f>+'17HPM_DATA_INPUT'!Q638-'XX_17CK AUDITTO INPUT'!P628</f>
        <v>544</v>
      </c>
      <c r="AL628" s="2065">
        <f>+'17HPM_DATA_INPUT'!R638-'XX_17CK AUDITTO INPUT'!Q628</f>
        <v>2961</v>
      </c>
      <c r="AM628" s="2065">
        <f>+'17HPM_DATA_INPUT'!S638-'XX_17CK AUDITTO INPUT'!R628</f>
        <v>1040</v>
      </c>
      <c r="AN628" s="2065">
        <f>+'17HPM_DATA_INPUT'!T638-'XX_17CK AUDITTO INPUT'!S628</f>
        <v>-3505</v>
      </c>
      <c r="AO628" s="2065">
        <f>+'17HPM_DATA_INPUT'!U638-'XX_17CK AUDITTO INPUT'!T628</f>
        <v>-2104</v>
      </c>
      <c r="AQ628" s="455" t="str">
        <f>'Departmental PL'!D644</f>
        <v>Total OBS</v>
      </c>
    </row>
    <row r="629" spans="1:43" ht="20.25" hidden="1" customHeight="1" x14ac:dyDescent="0.25">
      <c r="A629" s="2067" t="s">
        <v>1691</v>
      </c>
      <c r="B629" s="2058" t="s">
        <v>2584</v>
      </c>
      <c r="C629" s="2060">
        <v>43</v>
      </c>
      <c r="D629" s="2060">
        <v>51</v>
      </c>
      <c r="E629" s="2060">
        <v>69</v>
      </c>
      <c r="F629" s="2060">
        <v>109</v>
      </c>
      <c r="G629" s="2060">
        <v>85400</v>
      </c>
      <c r="H629" s="2060">
        <v>115710</v>
      </c>
      <c r="I629" s="2060">
        <v>29313</v>
      </c>
      <c r="J629" s="2060">
        <v>39531</v>
      </c>
      <c r="K629" s="2060">
        <v>31218</v>
      </c>
      <c r="L629" s="2060">
        <v>42556</v>
      </c>
      <c r="M629" s="2060">
        <v>-1905</v>
      </c>
      <c r="N629" s="2060">
        <v>-3025</v>
      </c>
      <c r="O629" s="2060">
        <v>6480</v>
      </c>
      <c r="P629" s="2060">
        <v>9134</v>
      </c>
      <c r="Q629" s="2060">
        <v>20207</v>
      </c>
      <c r="R629" s="2060">
        <v>30196</v>
      </c>
      <c r="S629" s="2060">
        <v>-28591</v>
      </c>
      <c r="T629" s="2060">
        <v>-42355</v>
      </c>
      <c r="U629" s="2061" t="str">
        <f t="shared" si="9"/>
        <v>1550 5-3400 MED/SURG UNIT</v>
      </c>
      <c r="W629" s="455" t="b">
        <f>+'17HPM_DATA_INPUT'!C639='XX_17CK AUDITTO INPUT'!U629</f>
        <v>1</v>
      </c>
      <c r="X629" s="2065">
        <f>+'17HPM_DATA_INPUT'!D639-'XX_17CK AUDITTO INPUT'!C629</f>
        <v>32</v>
      </c>
      <c r="Y629" s="2065">
        <f>+'17HPM_DATA_INPUT'!E639-'XX_17CK AUDITTO INPUT'!D629</f>
        <v>50</v>
      </c>
      <c r="Z629" s="2065">
        <f>+'17HPM_DATA_INPUT'!F639-'XX_17CK AUDITTO INPUT'!E629</f>
        <v>49</v>
      </c>
      <c r="AA629" s="2065">
        <f>+'17HPM_DATA_INPUT'!G639-'XX_17CK AUDITTO INPUT'!F629</f>
        <v>65</v>
      </c>
      <c r="AB629" s="2065">
        <f>+'17HPM_DATA_INPUT'!H639-'XX_17CK AUDITTO INPUT'!G629</f>
        <v>61740</v>
      </c>
      <c r="AC629" s="2065">
        <f>+'17HPM_DATA_INPUT'!I639-'XX_17CK AUDITTO INPUT'!H629</f>
        <v>81130</v>
      </c>
      <c r="AD629" s="2065">
        <f>+'17HPM_DATA_INPUT'!J639-'XX_17CK AUDITTO INPUT'!I629</f>
        <v>19179</v>
      </c>
      <c r="AE629" s="2065">
        <f>+'17HPM_DATA_INPUT'!K639-'XX_17CK AUDITTO INPUT'!J629</f>
        <v>27148</v>
      </c>
      <c r="AF629" s="2065">
        <f>+'17HPM_DATA_INPUT'!L639-'XX_17CK AUDITTO INPUT'!K629</f>
        <v>20124</v>
      </c>
      <c r="AG629" s="2065">
        <f>+'17HPM_DATA_INPUT'!M639-'XX_17CK AUDITTO INPUT'!L629</f>
        <v>28370</v>
      </c>
      <c r="AH629" s="2065">
        <f>+'17HPM_DATA_INPUT'!N639-'XX_17CK AUDITTO INPUT'!M629</f>
        <v>-945</v>
      </c>
      <c r="AI629" s="2065">
        <f>+'17HPM_DATA_INPUT'!O639-'XX_17CK AUDITTO INPUT'!N629</f>
        <v>-1223</v>
      </c>
      <c r="AJ629" s="2065">
        <f>+'17HPM_DATA_INPUT'!P639-'XX_17CK AUDITTO INPUT'!O629</f>
        <v>4379</v>
      </c>
      <c r="AK629" s="2065">
        <f>+'17HPM_DATA_INPUT'!Q639-'XX_17CK AUDITTO INPUT'!P629</f>
        <v>6089</v>
      </c>
      <c r="AL629" s="2065">
        <f>+'17HPM_DATA_INPUT'!R639-'XX_17CK AUDITTO INPUT'!Q629</f>
        <v>13182</v>
      </c>
      <c r="AM629" s="2065">
        <f>+'17HPM_DATA_INPUT'!S639-'XX_17CK AUDITTO INPUT'!R629</f>
        <v>20131</v>
      </c>
      <c r="AN629" s="2065">
        <f>+'17HPM_DATA_INPUT'!T639-'XX_17CK AUDITTO INPUT'!S629</f>
        <v>-18507</v>
      </c>
      <c r="AO629" s="2065">
        <f>+'17HPM_DATA_INPUT'!U639-'XX_17CK AUDITTO INPUT'!T629</f>
        <v>-27443</v>
      </c>
      <c r="AQ629" s="455">
        <f>'Departmental PL'!D645</f>
        <v>0</v>
      </c>
    </row>
    <row r="630" spans="1:43" ht="20.25" hidden="1" customHeight="1" x14ac:dyDescent="0.25">
      <c r="A630" s="2067" t="s">
        <v>1692</v>
      </c>
      <c r="B630" s="2058" t="s">
        <v>2585</v>
      </c>
      <c r="C630" s="2060">
        <v>26</v>
      </c>
      <c r="D630" s="2060">
        <v>29</v>
      </c>
      <c r="E630" s="2060">
        <v>37</v>
      </c>
      <c r="F630" s="2060">
        <v>35</v>
      </c>
      <c r="G630" s="2060">
        <v>36400</v>
      </c>
      <c r="H630" s="2060">
        <v>42560</v>
      </c>
      <c r="I630" s="2060">
        <v>13851</v>
      </c>
      <c r="J630" s="2060">
        <v>17198</v>
      </c>
      <c r="K630" s="2060">
        <v>12091</v>
      </c>
      <c r="L630" s="2060">
        <v>15719</v>
      </c>
      <c r="M630" s="2060">
        <v>1761</v>
      </c>
      <c r="N630" s="2060">
        <v>1479</v>
      </c>
      <c r="O630" s="2060">
        <v>6815</v>
      </c>
      <c r="P630" s="2060">
        <v>7188</v>
      </c>
      <c r="Q630" s="2060">
        <v>7752</v>
      </c>
      <c r="R630" s="2060">
        <v>10210</v>
      </c>
      <c r="S630" s="2060">
        <v>-12806</v>
      </c>
      <c r="T630" s="2060">
        <v>-15919</v>
      </c>
      <c r="U630" s="2061" t="str">
        <f t="shared" si="9"/>
        <v>1560 5-3600 MED/SURG</v>
      </c>
      <c r="W630" s="455" t="b">
        <f>+'17HPM_DATA_INPUT'!C640='XX_17CK AUDITTO INPUT'!U630</f>
        <v>1</v>
      </c>
      <c r="X630" s="2065">
        <f>+'17HPM_DATA_INPUT'!D640-'XX_17CK AUDITTO INPUT'!C630</f>
        <v>15</v>
      </c>
      <c r="Y630" s="2065">
        <f>+'17HPM_DATA_INPUT'!E640-'XX_17CK AUDITTO INPUT'!D630</f>
        <v>39</v>
      </c>
      <c r="Z630" s="2065">
        <f>+'17HPM_DATA_INPUT'!F640-'XX_17CK AUDITTO INPUT'!E630</f>
        <v>14</v>
      </c>
      <c r="AA630" s="2065">
        <f>+'17HPM_DATA_INPUT'!G640-'XX_17CK AUDITTO INPUT'!F630</f>
        <v>49</v>
      </c>
      <c r="AB630" s="2065">
        <f>+'17HPM_DATA_INPUT'!H640-'XX_17CK AUDITTO INPUT'!G630</f>
        <v>14980</v>
      </c>
      <c r="AC630" s="2065">
        <f>+'17HPM_DATA_INPUT'!I640-'XX_17CK AUDITTO INPUT'!H630</f>
        <v>67200</v>
      </c>
      <c r="AD630" s="2065">
        <f>+'17HPM_DATA_INPUT'!J640-'XX_17CK AUDITTO INPUT'!I630</f>
        <v>7729</v>
      </c>
      <c r="AE630" s="2065">
        <f>+'17HPM_DATA_INPUT'!K640-'XX_17CK AUDITTO INPUT'!J630</f>
        <v>23825</v>
      </c>
      <c r="AF630" s="2065">
        <f>+'17HPM_DATA_INPUT'!L640-'XX_17CK AUDITTO INPUT'!K630</f>
        <v>4082</v>
      </c>
      <c r="AG630" s="2065">
        <f>+'17HPM_DATA_INPUT'!M640-'XX_17CK AUDITTO INPUT'!L630</f>
        <v>23596</v>
      </c>
      <c r="AH630" s="2065">
        <f>+'17HPM_DATA_INPUT'!N640-'XX_17CK AUDITTO INPUT'!M630</f>
        <v>3645</v>
      </c>
      <c r="AI630" s="2065">
        <f>+'17HPM_DATA_INPUT'!O640-'XX_17CK AUDITTO INPUT'!N630</f>
        <v>229</v>
      </c>
      <c r="AJ630" s="2065">
        <f>+'17HPM_DATA_INPUT'!P640-'XX_17CK AUDITTO INPUT'!O630</f>
        <v>2526</v>
      </c>
      <c r="AK630" s="2065">
        <f>+'17HPM_DATA_INPUT'!Q640-'XX_17CK AUDITTO INPUT'!P630</f>
        <v>10791</v>
      </c>
      <c r="AL630" s="2065">
        <f>+'17HPM_DATA_INPUT'!R640-'XX_17CK AUDITTO INPUT'!Q630</f>
        <v>2478</v>
      </c>
      <c r="AM630" s="2065">
        <f>+'17HPM_DATA_INPUT'!S640-'XX_17CK AUDITTO INPUT'!R630</f>
        <v>15326</v>
      </c>
      <c r="AN630" s="2065">
        <f>+'17HPM_DATA_INPUT'!T640-'XX_17CK AUDITTO INPUT'!S630</f>
        <v>-1359</v>
      </c>
      <c r="AO630" s="2065">
        <f>+'17HPM_DATA_INPUT'!U640-'XX_17CK AUDITTO INPUT'!T630</f>
        <v>-25888</v>
      </c>
      <c r="AQ630" s="455" t="str">
        <f>'Departmental PL'!D646</f>
        <v>TOTAL 012a Pharmacy Interlakes</v>
      </c>
    </row>
    <row r="631" spans="1:43" ht="20.25" hidden="1" customHeight="1" x14ac:dyDescent="0.25">
      <c r="A631" s="2067" t="s">
        <v>1711</v>
      </c>
      <c r="B631" s="2058" t="s">
        <v>2586</v>
      </c>
      <c r="C631" s="2060">
        <v>2</v>
      </c>
      <c r="D631" s="2060">
        <v>1</v>
      </c>
      <c r="E631" s="2060">
        <v>3</v>
      </c>
      <c r="F631" s="2060">
        <v>3</v>
      </c>
      <c r="G631" s="2060">
        <v>2800</v>
      </c>
      <c r="H631" s="2060">
        <v>0</v>
      </c>
      <c r="I631" s="2060">
        <v>828</v>
      </c>
      <c r="J631" s="2060">
        <v>0</v>
      </c>
      <c r="K631" s="2060">
        <v>1164</v>
      </c>
      <c r="L631" s="2060">
        <v>0</v>
      </c>
      <c r="M631" s="2060">
        <v>-336</v>
      </c>
      <c r="N631" s="2060">
        <v>0</v>
      </c>
      <c r="O631" s="2060">
        <v>188</v>
      </c>
      <c r="P631" s="2060">
        <v>0</v>
      </c>
      <c r="Q631" s="2060">
        <v>654</v>
      </c>
      <c r="R631" s="2060">
        <v>0</v>
      </c>
      <c r="S631" s="2060">
        <v>-1178</v>
      </c>
      <c r="T631" s="2060">
        <v>0</v>
      </c>
      <c r="U631" s="2061" t="str">
        <f t="shared" si="9"/>
        <v>1600 6-1600 MED/SURG</v>
      </c>
      <c r="W631" s="455" t="b">
        <f>+'17HPM_DATA_INPUT'!C641='XX_17CK AUDITTO INPUT'!U631</f>
        <v>1</v>
      </c>
      <c r="X631" s="2065">
        <f>+'17HPM_DATA_INPUT'!D641-'XX_17CK AUDITTO INPUT'!C631</f>
        <v>4</v>
      </c>
      <c r="Y631" s="2065">
        <f>+'17HPM_DATA_INPUT'!E641-'XX_17CK AUDITTO INPUT'!D631</f>
        <v>4</v>
      </c>
      <c r="Z631" s="2065">
        <f>+'17HPM_DATA_INPUT'!F641-'XX_17CK AUDITTO INPUT'!E631</f>
        <v>12</v>
      </c>
      <c r="AA631" s="2065">
        <f>+'17HPM_DATA_INPUT'!G641-'XX_17CK AUDITTO INPUT'!F631</f>
        <v>5</v>
      </c>
      <c r="AB631" s="2065">
        <f>+'17HPM_DATA_INPUT'!H641-'XX_17CK AUDITTO INPUT'!G631</f>
        <v>17640</v>
      </c>
      <c r="AC631" s="2065">
        <f>+'17HPM_DATA_INPUT'!I641-'XX_17CK AUDITTO INPUT'!H631</f>
        <v>7000</v>
      </c>
      <c r="AD631" s="2065">
        <f>+'17HPM_DATA_INPUT'!J641-'XX_17CK AUDITTO INPUT'!I631</f>
        <v>3968</v>
      </c>
      <c r="AE631" s="2065">
        <f>+'17HPM_DATA_INPUT'!K641-'XX_17CK AUDITTO INPUT'!J631</f>
        <v>2626</v>
      </c>
      <c r="AF631" s="2065">
        <f>+'17HPM_DATA_INPUT'!L641-'XX_17CK AUDITTO INPUT'!K631</f>
        <v>6945</v>
      </c>
      <c r="AG631" s="2065">
        <f>+'17HPM_DATA_INPUT'!M641-'XX_17CK AUDITTO INPUT'!L631</f>
        <v>2926</v>
      </c>
      <c r="AH631" s="2065">
        <f>+'17HPM_DATA_INPUT'!N641-'XX_17CK AUDITTO INPUT'!M631</f>
        <v>-2977</v>
      </c>
      <c r="AI631" s="2065">
        <f>+'17HPM_DATA_INPUT'!O641-'XX_17CK AUDITTO INPUT'!N631</f>
        <v>-301</v>
      </c>
      <c r="AJ631" s="2065">
        <f>+'17HPM_DATA_INPUT'!P641-'XX_17CK AUDITTO INPUT'!O631</f>
        <v>1138</v>
      </c>
      <c r="AK631" s="2065">
        <f>+'17HPM_DATA_INPUT'!Q641-'XX_17CK AUDITTO INPUT'!P631</f>
        <v>473</v>
      </c>
      <c r="AL631" s="2065">
        <f>+'17HPM_DATA_INPUT'!R641-'XX_17CK AUDITTO INPUT'!Q631</f>
        <v>3881</v>
      </c>
      <c r="AM631" s="2065">
        <f>+'17HPM_DATA_INPUT'!S641-'XX_17CK AUDITTO INPUT'!R631</f>
        <v>1685</v>
      </c>
      <c r="AN631" s="2065">
        <f>+'17HPM_DATA_INPUT'!T641-'XX_17CK AUDITTO INPUT'!S631</f>
        <v>-7997</v>
      </c>
      <c r="AO631" s="2065">
        <f>+'17HPM_DATA_INPUT'!U641-'XX_17CK AUDITTO INPUT'!T631</f>
        <v>-2459</v>
      </c>
      <c r="AQ631" s="455">
        <f>'Departmental PL'!D647</f>
        <v>0</v>
      </c>
    </row>
    <row r="632" spans="1:43" ht="20.25" hidden="1" customHeight="1" x14ac:dyDescent="0.25">
      <c r="A632" s="2093" t="s">
        <v>1693</v>
      </c>
      <c r="B632" s="2074" t="s">
        <v>1693</v>
      </c>
      <c r="C632" s="2075"/>
      <c r="D632" s="2075"/>
      <c r="E632" s="2075"/>
      <c r="F632" s="2075"/>
      <c r="G632" s="2075"/>
      <c r="H632" s="2075"/>
      <c r="I632" s="2075"/>
      <c r="J632" s="2075"/>
      <c r="K632" s="2075"/>
      <c r="L632" s="2075"/>
      <c r="M632" s="2075"/>
      <c r="N632" s="2075"/>
      <c r="O632" s="2075"/>
      <c r="P632" s="2075"/>
      <c r="Q632" s="2075"/>
      <c r="R632" s="2075"/>
      <c r="S632" s="2075"/>
      <c r="T632" s="2075"/>
      <c r="U632" s="2061" t="str">
        <f t="shared" si="9"/>
        <v>1610 6-1400 MED/SURG</v>
      </c>
      <c r="W632" s="455" t="b">
        <f>+'17HPM_DATA_INPUT'!C642='XX_17CK AUDITTO INPUT'!U632</f>
        <v>1</v>
      </c>
      <c r="X632" s="2065">
        <f>+'17HPM_DATA_INPUT'!D642-'XX_17CK AUDITTO INPUT'!C632</f>
        <v>0</v>
      </c>
      <c r="Y632" s="2065">
        <f>+'17HPM_DATA_INPUT'!E642-'XX_17CK AUDITTO INPUT'!D632</f>
        <v>0</v>
      </c>
      <c r="Z632" s="2065">
        <f>+'17HPM_DATA_INPUT'!F642-'XX_17CK AUDITTO INPUT'!E632</f>
        <v>0</v>
      </c>
      <c r="AA632" s="2065">
        <f>+'17HPM_DATA_INPUT'!G642-'XX_17CK AUDITTO INPUT'!F632</f>
        <v>0</v>
      </c>
      <c r="AB632" s="2065">
        <f>+'17HPM_DATA_INPUT'!H642-'XX_17CK AUDITTO INPUT'!G632</f>
        <v>0</v>
      </c>
      <c r="AC632" s="2065">
        <f>+'17HPM_DATA_INPUT'!I642-'XX_17CK AUDITTO INPUT'!H632</f>
        <v>0</v>
      </c>
      <c r="AD632" s="2065">
        <f>+'17HPM_DATA_INPUT'!J642-'XX_17CK AUDITTO INPUT'!I632</f>
        <v>0</v>
      </c>
      <c r="AE632" s="2065">
        <f>+'17HPM_DATA_INPUT'!K642-'XX_17CK AUDITTO INPUT'!J632</f>
        <v>0</v>
      </c>
      <c r="AF632" s="2065">
        <f>+'17HPM_DATA_INPUT'!L642-'XX_17CK AUDITTO INPUT'!K632</f>
        <v>0</v>
      </c>
      <c r="AG632" s="2065">
        <f>+'17HPM_DATA_INPUT'!M642-'XX_17CK AUDITTO INPUT'!L632</f>
        <v>0</v>
      </c>
      <c r="AH632" s="2065">
        <f>+'17HPM_DATA_INPUT'!N642-'XX_17CK AUDITTO INPUT'!M632</f>
        <v>0</v>
      </c>
      <c r="AI632" s="2065">
        <f>+'17HPM_DATA_INPUT'!O642-'XX_17CK AUDITTO INPUT'!N632</f>
        <v>0</v>
      </c>
      <c r="AJ632" s="2065">
        <f>+'17HPM_DATA_INPUT'!P642-'XX_17CK AUDITTO INPUT'!O632</f>
        <v>0</v>
      </c>
      <c r="AK632" s="2065">
        <f>+'17HPM_DATA_INPUT'!Q642-'XX_17CK AUDITTO INPUT'!P632</f>
        <v>0</v>
      </c>
      <c r="AL632" s="2065">
        <f>+'17HPM_DATA_INPUT'!R642-'XX_17CK AUDITTO INPUT'!Q632</f>
        <v>0</v>
      </c>
      <c r="AM632" s="2065">
        <f>+'17HPM_DATA_INPUT'!S642-'XX_17CK AUDITTO INPUT'!R632</f>
        <v>0</v>
      </c>
      <c r="AN632" s="2065">
        <f>+'17HPM_DATA_INPUT'!T642-'XX_17CK AUDITTO INPUT'!S632</f>
        <v>0</v>
      </c>
      <c r="AO632" s="2065">
        <f>+'17HPM_DATA_INPUT'!U642-'XX_17CK AUDITTO INPUT'!T632</f>
        <v>0</v>
      </c>
      <c r="AQ632" s="455" t="str">
        <f>'Departmental PL'!D648</f>
        <v>013 Emergency Medicine</v>
      </c>
    </row>
    <row r="633" spans="1:43" ht="20.25" hidden="1" customHeight="1" x14ac:dyDescent="0.25">
      <c r="A633" s="2093" t="s">
        <v>1694</v>
      </c>
      <c r="B633" s="2074" t="s">
        <v>1694</v>
      </c>
      <c r="C633" s="2075"/>
      <c r="D633" s="2075"/>
      <c r="E633" s="2075"/>
      <c r="F633" s="2075"/>
      <c r="G633" s="2075"/>
      <c r="H633" s="2075"/>
      <c r="I633" s="2075"/>
      <c r="J633" s="2075"/>
      <c r="K633" s="2075"/>
      <c r="L633" s="2075"/>
      <c r="M633" s="2075"/>
      <c r="N633" s="2075"/>
      <c r="O633" s="2075"/>
      <c r="P633" s="2075"/>
      <c r="Q633" s="2075"/>
      <c r="R633" s="2075"/>
      <c r="S633" s="2075"/>
      <c r="T633" s="2075"/>
      <c r="U633" s="2061" t="str">
        <f t="shared" si="9"/>
        <v>1620 6-3400 MED/SURG</v>
      </c>
      <c r="W633" s="455" t="b">
        <f>+'17HPM_DATA_INPUT'!C643='XX_17CK AUDITTO INPUT'!U633</f>
        <v>1</v>
      </c>
      <c r="X633" s="2065">
        <f>+'17HPM_DATA_INPUT'!D643-'XX_17CK AUDITTO INPUT'!C633</f>
        <v>1</v>
      </c>
      <c r="Y633" s="2065">
        <f>+'17HPM_DATA_INPUT'!E643-'XX_17CK AUDITTO INPUT'!D633</f>
        <v>0</v>
      </c>
      <c r="Z633" s="2065">
        <f>+'17HPM_DATA_INPUT'!F643-'XX_17CK AUDITTO INPUT'!E633</f>
        <v>1</v>
      </c>
      <c r="AA633" s="2065">
        <f>+'17HPM_DATA_INPUT'!G643-'XX_17CK AUDITTO INPUT'!F633</f>
        <v>0</v>
      </c>
      <c r="AB633" s="2065">
        <f>+'17HPM_DATA_INPUT'!H643-'XX_17CK AUDITTO INPUT'!G633</f>
        <v>1470</v>
      </c>
      <c r="AC633" s="2065">
        <f>+'17HPM_DATA_INPUT'!I643-'XX_17CK AUDITTO INPUT'!H633</f>
        <v>0</v>
      </c>
      <c r="AD633" s="2065">
        <f>+'17HPM_DATA_INPUT'!J643-'XX_17CK AUDITTO INPUT'!I633</f>
        <v>177</v>
      </c>
      <c r="AE633" s="2065">
        <f>+'17HPM_DATA_INPUT'!K643-'XX_17CK AUDITTO INPUT'!J633</f>
        <v>0</v>
      </c>
      <c r="AF633" s="2065">
        <f>+'17HPM_DATA_INPUT'!L643-'XX_17CK AUDITTO INPUT'!K633</f>
        <v>549</v>
      </c>
      <c r="AG633" s="2065">
        <f>+'17HPM_DATA_INPUT'!M643-'XX_17CK AUDITTO INPUT'!L633</f>
        <v>0</v>
      </c>
      <c r="AH633" s="2065">
        <f>+'17HPM_DATA_INPUT'!N643-'XX_17CK AUDITTO INPUT'!M633</f>
        <v>-372</v>
      </c>
      <c r="AI633" s="2065">
        <f>+'17HPM_DATA_INPUT'!O643-'XX_17CK AUDITTO INPUT'!N633</f>
        <v>0</v>
      </c>
      <c r="AJ633" s="2065">
        <f>+'17HPM_DATA_INPUT'!P643-'XX_17CK AUDITTO INPUT'!O633</f>
        <v>94</v>
      </c>
      <c r="AK633" s="2065">
        <f>+'17HPM_DATA_INPUT'!Q643-'XX_17CK AUDITTO INPUT'!P633</f>
        <v>0</v>
      </c>
      <c r="AL633" s="2065">
        <f>+'17HPM_DATA_INPUT'!R643-'XX_17CK AUDITTO INPUT'!Q633</f>
        <v>339</v>
      </c>
      <c r="AM633" s="2065">
        <f>+'17HPM_DATA_INPUT'!S643-'XX_17CK AUDITTO INPUT'!R633</f>
        <v>0</v>
      </c>
      <c r="AN633" s="2065">
        <f>+'17HPM_DATA_INPUT'!T643-'XX_17CK AUDITTO INPUT'!S633</f>
        <v>-805</v>
      </c>
      <c r="AO633" s="2065">
        <f>+'17HPM_DATA_INPUT'!U643-'XX_17CK AUDITTO INPUT'!T633</f>
        <v>0</v>
      </c>
      <c r="AQ633" s="455" t="str">
        <f>'Departmental PL'!D649</f>
        <v>2000 EMERGENCY DEPARTMENT*</v>
      </c>
    </row>
    <row r="634" spans="1:43" ht="20.25" hidden="1" customHeight="1" x14ac:dyDescent="0.25">
      <c r="A634" s="2067" t="s">
        <v>1695</v>
      </c>
      <c r="B634" s="2058" t="s">
        <v>2587</v>
      </c>
      <c r="C634" s="2060">
        <v>53</v>
      </c>
      <c r="D634" s="2060">
        <v>48</v>
      </c>
      <c r="E634" s="2060">
        <v>68</v>
      </c>
      <c r="F634" s="2060">
        <v>70</v>
      </c>
      <c r="G634" s="2060">
        <v>91000</v>
      </c>
      <c r="H634" s="2060">
        <v>85120</v>
      </c>
      <c r="I634" s="2060">
        <v>33980</v>
      </c>
      <c r="J634" s="2060">
        <v>33447</v>
      </c>
      <c r="K634" s="2060">
        <v>38277</v>
      </c>
      <c r="L634" s="2060">
        <v>36159</v>
      </c>
      <c r="M634" s="2060">
        <v>-4297</v>
      </c>
      <c r="N634" s="2060">
        <v>-2712</v>
      </c>
      <c r="O634" s="2060">
        <v>11089</v>
      </c>
      <c r="P634" s="2060">
        <v>11492</v>
      </c>
      <c r="Q634" s="2060">
        <v>22873</v>
      </c>
      <c r="R634" s="2060">
        <v>21744</v>
      </c>
      <c r="S634" s="2060">
        <v>-38260</v>
      </c>
      <c r="T634" s="2060">
        <v>-35949</v>
      </c>
      <c r="U634" s="2061" t="str">
        <f t="shared" si="9"/>
        <v>1630 6-3600 MED/SURG</v>
      </c>
      <c r="W634" s="455" t="b">
        <f>+'17HPM_DATA_INPUT'!C644='XX_17CK AUDITTO INPUT'!U634</f>
        <v>1</v>
      </c>
      <c r="X634" s="2065">
        <f>+'17HPM_DATA_INPUT'!D644-'XX_17CK AUDITTO INPUT'!C634</f>
        <v>5</v>
      </c>
      <c r="Y634" s="2065">
        <f>+'17HPM_DATA_INPUT'!E644-'XX_17CK AUDITTO INPUT'!D634</f>
        <v>35</v>
      </c>
      <c r="Z634" s="2065">
        <f>+'17HPM_DATA_INPUT'!F644-'XX_17CK AUDITTO INPUT'!E634</f>
        <v>8</v>
      </c>
      <c r="AA634" s="2065">
        <f>+'17HPM_DATA_INPUT'!G644-'XX_17CK AUDITTO INPUT'!F634</f>
        <v>43</v>
      </c>
      <c r="AB634" s="2065">
        <f>+'17HPM_DATA_INPUT'!H644-'XX_17CK AUDITTO INPUT'!G634</f>
        <v>11760</v>
      </c>
      <c r="AC634" s="2065">
        <f>+'17HPM_DATA_INPUT'!I644-'XX_17CK AUDITTO INPUT'!H634</f>
        <v>53200</v>
      </c>
      <c r="AD634" s="2065">
        <f>+'17HPM_DATA_INPUT'!J644-'XX_17CK AUDITTO INPUT'!I634</f>
        <v>3172</v>
      </c>
      <c r="AE634" s="2065">
        <f>+'17HPM_DATA_INPUT'!K644-'XX_17CK AUDITTO INPUT'!J634</f>
        <v>20181</v>
      </c>
      <c r="AF634" s="2065">
        <f>+'17HPM_DATA_INPUT'!L644-'XX_17CK AUDITTO INPUT'!K634</f>
        <v>2664</v>
      </c>
      <c r="AG634" s="2065">
        <f>+'17HPM_DATA_INPUT'!M644-'XX_17CK AUDITTO INPUT'!L634</f>
        <v>21470</v>
      </c>
      <c r="AH634" s="2065">
        <f>+'17HPM_DATA_INPUT'!N644-'XX_17CK AUDITTO INPUT'!M634</f>
        <v>509</v>
      </c>
      <c r="AI634" s="2065">
        <f>+'17HPM_DATA_INPUT'!O644-'XX_17CK AUDITTO INPUT'!N634</f>
        <v>-1289</v>
      </c>
      <c r="AJ634" s="2065">
        <f>+'17HPM_DATA_INPUT'!P644-'XX_17CK AUDITTO INPUT'!O634</f>
        <v>3079</v>
      </c>
      <c r="AK634" s="2065">
        <f>+'17HPM_DATA_INPUT'!Q644-'XX_17CK AUDITTO INPUT'!P634</f>
        <v>6824</v>
      </c>
      <c r="AL634" s="2065">
        <f>+'17HPM_DATA_INPUT'!R644-'XX_17CK AUDITTO INPUT'!Q634</f>
        <v>2265</v>
      </c>
      <c r="AM634" s="2065">
        <f>+'17HPM_DATA_INPUT'!S644-'XX_17CK AUDITTO INPUT'!R634</f>
        <v>12911</v>
      </c>
      <c r="AN634" s="2065">
        <f>+'17HPM_DATA_INPUT'!T644-'XX_17CK AUDITTO INPUT'!S634</f>
        <v>-4835</v>
      </c>
      <c r="AO634" s="2065">
        <f>+'17HPM_DATA_INPUT'!U644-'XX_17CK AUDITTO INPUT'!T634</f>
        <v>-21023</v>
      </c>
      <c r="AQ634" s="455" t="str">
        <f>'Departmental PL'!D650</f>
        <v>2010 TCU-TRANSITIONAL CARE</v>
      </c>
    </row>
    <row r="635" spans="1:43" ht="20.25" hidden="1" customHeight="1" x14ac:dyDescent="0.25">
      <c r="A635" s="2067" t="s">
        <v>1696</v>
      </c>
      <c r="B635" s="2058" t="s">
        <v>2588</v>
      </c>
      <c r="C635" s="2060">
        <v>2</v>
      </c>
      <c r="D635" s="2060">
        <v>4</v>
      </c>
      <c r="E635" s="2060">
        <v>9</v>
      </c>
      <c r="F635" s="2060">
        <v>7</v>
      </c>
      <c r="G635" s="2060">
        <v>12600</v>
      </c>
      <c r="H635" s="2060">
        <v>9310</v>
      </c>
      <c r="I635" s="2060">
        <v>3398</v>
      </c>
      <c r="J635" s="2060">
        <v>2824</v>
      </c>
      <c r="K635" s="2060">
        <v>6598</v>
      </c>
      <c r="L635" s="2060">
        <v>4893</v>
      </c>
      <c r="M635" s="2060">
        <v>-3201</v>
      </c>
      <c r="N635" s="2060">
        <v>-2068</v>
      </c>
      <c r="O635" s="2060">
        <v>872</v>
      </c>
      <c r="P635" s="2060">
        <v>648</v>
      </c>
      <c r="Q635" s="2060">
        <v>3129</v>
      </c>
      <c r="R635" s="2060">
        <v>2195</v>
      </c>
      <c r="S635" s="2060">
        <v>-7201</v>
      </c>
      <c r="T635" s="2060">
        <v>-4911</v>
      </c>
      <c r="U635" s="2061" t="str">
        <f t="shared" si="9"/>
        <v>1640 6-1200 MED/SURG</v>
      </c>
      <c r="W635" s="455" t="b">
        <f>+'17HPM_DATA_INPUT'!C645='XX_17CK AUDITTO INPUT'!U635</f>
        <v>1</v>
      </c>
      <c r="X635" s="2065">
        <f>+'17HPM_DATA_INPUT'!D645-'XX_17CK AUDITTO INPUT'!C635</f>
        <v>2</v>
      </c>
      <c r="Y635" s="2065">
        <f>+'17HPM_DATA_INPUT'!E645-'XX_17CK AUDITTO INPUT'!D635</f>
        <v>3</v>
      </c>
      <c r="Z635" s="2065">
        <f>+'17HPM_DATA_INPUT'!F645-'XX_17CK AUDITTO INPUT'!E635</f>
        <v>3</v>
      </c>
      <c r="AA635" s="2065">
        <f>+'17HPM_DATA_INPUT'!G645-'XX_17CK AUDITTO INPUT'!F635</f>
        <v>5</v>
      </c>
      <c r="AB635" s="2065">
        <f>+'17HPM_DATA_INPUT'!H645-'XX_17CK AUDITTO INPUT'!G635</f>
        <v>4410</v>
      </c>
      <c r="AC635" s="2065">
        <f>+'17HPM_DATA_INPUT'!I645-'XX_17CK AUDITTO INPUT'!H635</f>
        <v>6930</v>
      </c>
      <c r="AD635" s="2065">
        <f>+'17HPM_DATA_INPUT'!J645-'XX_17CK AUDITTO INPUT'!I635</f>
        <v>4501</v>
      </c>
      <c r="AE635" s="2065">
        <f>+'17HPM_DATA_INPUT'!K645-'XX_17CK AUDITTO INPUT'!J635</f>
        <v>1620</v>
      </c>
      <c r="AF635" s="2065">
        <f>+'17HPM_DATA_INPUT'!L645-'XX_17CK AUDITTO INPUT'!K635</f>
        <v>2522</v>
      </c>
      <c r="AG635" s="2065">
        <f>+'17HPM_DATA_INPUT'!M645-'XX_17CK AUDITTO INPUT'!L635</f>
        <v>3494</v>
      </c>
      <c r="AH635" s="2065">
        <f>+'17HPM_DATA_INPUT'!N645-'XX_17CK AUDITTO INPUT'!M635</f>
        <v>1980</v>
      </c>
      <c r="AI635" s="2065">
        <f>+'17HPM_DATA_INPUT'!O645-'XX_17CK AUDITTO INPUT'!N635</f>
        <v>-1875</v>
      </c>
      <c r="AJ635" s="2065">
        <f>+'17HPM_DATA_INPUT'!P645-'XX_17CK AUDITTO INPUT'!O635</f>
        <v>283</v>
      </c>
      <c r="AK635" s="2065">
        <f>+'17HPM_DATA_INPUT'!Q645-'XX_17CK AUDITTO INPUT'!P635</f>
        <v>463</v>
      </c>
      <c r="AL635" s="2065">
        <f>+'17HPM_DATA_INPUT'!R645-'XX_17CK AUDITTO INPUT'!Q635</f>
        <v>1030</v>
      </c>
      <c r="AM635" s="2065">
        <f>+'17HPM_DATA_INPUT'!S645-'XX_17CK AUDITTO INPUT'!R635</f>
        <v>1567</v>
      </c>
      <c r="AN635" s="2065">
        <f>+'17HPM_DATA_INPUT'!T645-'XX_17CK AUDITTO INPUT'!S635</f>
        <v>667</v>
      </c>
      <c r="AO635" s="2065">
        <f>+'17HPM_DATA_INPUT'!U645-'XX_17CK AUDITTO INPUT'!T635</f>
        <v>-3906</v>
      </c>
      <c r="AQ635" s="455" t="str">
        <f>'Departmental PL'!D651</f>
        <v>Total OUTPATIENT</v>
      </c>
    </row>
    <row r="636" spans="1:43" ht="20.25" hidden="1" customHeight="1" x14ac:dyDescent="0.25">
      <c r="A636" s="2067" t="s">
        <v>1697</v>
      </c>
      <c r="B636" s="2058" t="s">
        <v>2589</v>
      </c>
      <c r="C636" s="2060">
        <v>74</v>
      </c>
      <c r="D636" s="2060">
        <v>70</v>
      </c>
      <c r="E636" s="2060">
        <v>93</v>
      </c>
      <c r="F636" s="2060">
        <v>89</v>
      </c>
      <c r="G636" s="2060">
        <v>124600</v>
      </c>
      <c r="H636" s="2060">
        <v>91770</v>
      </c>
      <c r="I636" s="2060">
        <v>43399</v>
      </c>
      <c r="J636" s="2060">
        <v>36595</v>
      </c>
      <c r="K636" s="2060">
        <v>50828</v>
      </c>
      <c r="L636" s="2060">
        <v>37168</v>
      </c>
      <c r="M636" s="2060">
        <v>-7429</v>
      </c>
      <c r="N636" s="2060">
        <v>-573</v>
      </c>
      <c r="O636" s="2060">
        <v>13983</v>
      </c>
      <c r="P636" s="2060">
        <v>11559</v>
      </c>
      <c r="Q636" s="2060">
        <v>31150</v>
      </c>
      <c r="R636" s="2060">
        <v>25515</v>
      </c>
      <c r="S636" s="2060">
        <v>-52562</v>
      </c>
      <c r="T636" s="2060">
        <v>-37647</v>
      </c>
      <c r="U636" s="2061" t="str">
        <f t="shared" si="9"/>
        <v>1700 7-1200 MED/SURG</v>
      </c>
      <c r="W636" s="455" t="b">
        <f>+'17HPM_DATA_INPUT'!C646='XX_17CK AUDITTO INPUT'!U636</f>
        <v>1</v>
      </c>
      <c r="X636" s="2065">
        <f>+'17HPM_DATA_INPUT'!D646-'XX_17CK AUDITTO INPUT'!C636</f>
        <v>45</v>
      </c>
      <c r="Y636" s="2065">
        <f>+'17HPM_DATA_INPUT'!E646-'XX_17CK AUDITTO INPUT'!D636</f>
        <v>103</v>
      </c>
      <c r="Z636" s="2065">
        <f>+'17HPM_DATA_INPUT'!F646-'XX_17CK AUDITTO INPUT'!E636</f>
        <v>55</v>
      </c>
      <c r="AA636" s="2065">
        <f>+'17HPM_DATA_INPUT'!G646-'XX_17CK AUDITTO INPUT'!F636</f>
        <v>135</v>
      </c>
      <c r="AB636" s="2065">
        <f>+'17HPM_DATA_INPUT'!H646-'XX_17CK AUDITTO INPUT'!G636</f>
        <v>72030</v>
      </c>
      <c r="AC636" s="2065">
        <f>+'17HPM_DATA_INPUT'!I646-'XX_17CK AUDITTO INPUT'!H636</f>
        <v>172200</v>
      </c>
      <c r="AD636" s="2065">
        <f>+'17HPM_DATA_INPUT'!J646-'XX_17CK AUDITTO INPUT'!I636</f>
        <v>26967</v>
      </c>
      <c r="AE636" s="2065">
        <f>+'17HPM_DATA_INPUT'!K646-'XX_17CK AUDITTO INPUT'!J636</f>
        <v>61214</v>
      </c>
      <c r="AF636" s="2065">
        <f>+'17HPM_DATA_INPUT'!L646-'XX_17CK AUDITTO INPUT'!K636</f>
        <v>24568</v>
      </c>
      <c r="AG636" s="2065">
        <f>+'17HPM_DATA_INPUT'!M646-'XX_17CK AUDITTO INPUT'!L636</f>
        <v>66225</v>
      </c>
      <c r="AH636" s="2065">
        <f>+'17HPM_DATA_INPUT'!N646-'XX_17CK AUDITTO INPUT'!M636</f>
        <v>2399</v>
      </c>
      <c r="AI636" s="2065">
        <f>+'17HPM_DATA_INPUT'!O646-'XX_17CK AUDITTO INPUT'!N636</f>
        <v>-5011</v>
      </c>
      <c r="AJ636" s="2065">
        <f>+'17HPM_DATA_INPUT'!P646-'XX_17CK AUDITTO INPUT'!O636</f>
        <v>9625</v>
      </c>
      <c r="AK636" s="2065">
        <f>+'17HPM_DATA_INPUT'!Q646-'XX_17CK AUDITTO INPUT'!P636</f>
        <v>20595</v>
      </c>
      <c r="AL636" s="2065">
        <f>+'17HPM_DATA_INPUT'!R646-'XX_17CK AUDITTO INPUT'!Q636</f>
        <v>15361</v>
      </c>
      <c r="AM636" s="2065">
        <f>+'17HPM_DATA_INPUT'!S646-'XX_17CK AUDITTO INPUT'!R636</f>
        <v>45463</v>
      </c>
      <c r="AN636" s="2065">
        <f>+'17HPM_DATA_INPUT'!T646-'XX_17CK AUDITTO INPUT'!S636</f>
        <v>-22587</v>
      </c>
      <c r="AO636" s="2065">
        <f>+'17HPM_DATA_INPUT'!U646-'XX_17CK AUDITTO INPUT'!T636</f>
        <v>-71068</v>
      </c>
      <c r="AQ636" s="455" t="str">
        <f>'Departmental PL'!D652</f>
        <v>2000 EMERGENCY DEPARTMENT</v>
      </c>
    </row>
    <row r="637" spans="1:43" ht="20.25" hidden="1" customHeight="1" x14ac:dyDescent="0.25">
      <c r="A637" s="2067" t="s">
        <v>1698</v>
      </c>
      <c r="B637" s="2058" t="s">
        <v>2590</v>
      </c>
      <c r="C637" s="2060">
        <v>213</v>
      </c>
      <c r="D637" s="2060">
        <v>251</v>
      </c>
      <c r="E637" s="2060">
        <v>229</v>
      </c>
      <c r="F637" s="2060">
        <v>288</v>
      </c>
      <c r="G637" s="2060">
        <v>319200</v>
      </c>
      <c r="H637" s="2060">
        <v>372400</v>
      </c>
      <c r="I637" s="2060">
        <v>144772</v>
      </c>
      <c r="J637" s="2060">
        <v>164653</v>
      </c>
      <c r="K637" s="2060">
        <v>78814</v>
      </c>
      <c r="L637" s="2060">
        <v>100776</v>
      </c>
      <c r="M637" s="2060">
        <v>65959</v>
      </c>
      <c r="N637" s="2060">
        <v>63877</v>
      </c>
      <c r="O637" s="2060">
        <v>15132</v>
      </c>
      <c r="P637" s="2060">
        <v>19226</v>
      </c>
      <c r="Q637" s="2060">
        <v>48848</v>
      </c>
      <c r="R637" s="2060">
        <v>67519</v>
      </c>
      <c r="S637" s="2060">
        <v>1978</v>
      </c>
      <c r="T637" s="2060">
        <v>-22868</v>
      </c>
      <c r="U637" s="2061" t="str">
        <f t="shared" si="9"/>
        <v>1710 7-1400 MED/SURG</v>
      </c>
      <c r="W637" s="455" t="b">
        <f>+'17HPM_DATA_INPUT'!C647='XX_17CK AUDITTO INPUT'!U637</f>
        <v>1</v>
      </c>
      <c r="X637" s="2065">
        <f>+'17HPM_DATA_INPUT'!D647-'XX_17CK AUDITTO INPUT'!C637</f>
        <v>128</v>
      </c>
      <c r="Y637" s="2065">
        <f>+'17HPM_DATA_INPUT'!E647-'XX_17CK AUDITTO INPUT'!D637</f>
        <v>254</v>
      </c>
      <c r="Z637" s="2065">
        <f>+'17HPM_DATA_INPUT'!F647-'XX_17CK AUDITTO INPUT'!E637</f>
        <v>138</v>
      </c>
      <c r="AA637" s="2065">
        <f>+'17HPM_DATA_INPUT'!G647-'XX_17CK AUDITTO INPUT'!F637</f>
        <v>272</v>
      </c>
      <c r="AB637" s="2065">
        <f>+'17HPM_DATA_INPUT'!H647-'XX_17CK AUDITTO INPUT'!G637</f>
        <v>198520</v>
      </c>
      <c r="AC637" s="2065">
        <f>+'17HPM_DATA_INPUT'!I647-'XX_17CK AUDITTO INPUT'!H637</f>
        <v>376250</v>
      </c>
      <c r="AD637" s="2065">
        <f>+'17HPM_DATA_INPUT'!J647-'XX_17CK AUDITTO INPUT'!I637</f>
        <v>74421</v>
      </c>
      <c r="AE637" s="2065">
        <f>+'17HPM_DATA_INPUT'!K647-'XX_17CK AUDITTO INPUT'!J637</f>
        <v>161536</v>
      </c>
      <c r="AF637" s="2065">
        <f>+'17HPM_DATA_INPUT'!L647-'XX_17CK AUDITTO INPUT'!K637</f>
        <v>34115</v>
      </c>
      <c r="AG637" s="2065">
        <f>+'17HPM_DATA_INPUT'!M647-'XX_17CK AUDITTO INPUT'!L637</f>
        <v>96830</v>
      </c>
      <c r="AH637" s="2065">
        <f>+'17HPM_DATA_INPUT'!N647-'XX_17CK AUDITTO INPUT'!M637</f>
        <v>40305</v>
      </c>
      <c r="AI637" s="2065">
        <f>+'17HPM_DATA_INPUT'!O647-'XX_17CK AUDITTO INPUT'!N637</f>
        <v>64706</v>
      </c>
      <c r="AJ637" s="2065">
        <f>+'17HPM_DATA_INPUT'!P647-'XX_17CK AUDITTO INPUT'!O637</f>
        <v>6791</v>
      </c>
      <c r="AK637" s="2065">
        <f>+'17HPM_DATA_INPUT'!Q647-'XX_17CK AUDITTO INPUT'!P637</f>
        <v>18473</v>
      </c>
      <c r="AL637" s="2065">
        <f>+'17HPM_DATA_INPUT'!R647-'XX_17CK AUDITTO INPUT'!Q637</f>
        <v>20473</v>
      </c>
      <c r="AM637" s="2065">
        <f>+'17HPM_DATA_INPUT'!S647-'XX_17CK AUDITTO INPUT'!R637</f>
        <v>64876</v>
      </c>
      <c r="AN637" s="2065">
        <f>+'17HPM_DATA_INPUT'!T647-'XX_17CK AUDITTO INPUT'!S637</f>
        <v>13041</v>
      </c>
      <c r="AO637" s="2065">
        <f>+'17HPM_DATA_INPUT'!U647-'XX_17CK AUDITTO INPUT'!T637</f>
        <v>-18644</v>
      </c>
      <c r="AQ637" s="455" t="str">
        <f>'Departmental PL'!D653</f>
        <v>2010 TCU-TRANSITIONAL CARE</v>
      </c>
    </row>
    <row r="638" spans="1:43" ht="20.25" hidden="1" customHeight="1" x14ac:dyDescent="0.25">
      <c r="A638" s="2067" t="s">
        <v>1699</v>
      </c>
      <c r="B638" s="2058" t="s">
        <v>2591</v>
      </c>
      <c r="C638" s="2060">
        <v>1</v>
      </c>
      <c r="D638" s="2060">
        <v>3</v>
      </c>
      <c r="E638" s="2060">
        <v>1</v>
      </c>
      <c r="F638" s="2060">
        <v>3</v>
      </c>
      <c r="G638" s="2060">
        <v>1400</v>
      </c>
      <c r="H638" s="2060">
        <v>3990</v>
      </c>
      <c r="I638" s="2060">
        <v>901</v>
      </c>
      <c r="J638" s="2060">
        <v>1107</v>
      </c>
      <c r="K638" s="2060">
        <v>682</v>
      </c>
      <c r="L638" s="2060">
        <v>1963</v>
      </c>
      <c r="M638" s="2060">
        <v>219</v>
      </c>
      <c r="N638" s="2060">
        <v>-857</v>
      </c>
      <c r="O638" s="2060">
        <v>26</v>
      </c>
      <c r="P638" s="2060">
        <v>82</v>
      </c>
      <c r="Q638" s="2060">
        <v>224</v>
      </c>
      <c r="R638" s="2060">
        <v>721</v>
      </c>
      <c r="S638" s="2060">
        <v>-31</v>
      </c>
      <c r="T638" s="2060">
        <v>-1660</v>
      </c>
      <c r="U638" s="2061" t="str">
        <f t="shared" si="9"/>
        <v>1720 7-1600 MED/SURG</v>
      </c>
      <c r="W638" s="455" t="b">
        <f>+'17HPM_DATA_INPUT'!C648='XX_17CK AUDITTO INPUT'!U638</f>
        <v>1</v>
      </c>
      <c r="X638" s="2065">
        <f>+'17HPM_DATA_INPUT'!D648-'XX_17CK AUDITTO INPUT'!C638</f>
        <v>1</v>
      </c>
      <c r="Y638" s="2065">
        <f>+'17HPM_DATA_INPUT'!E648-'XX_17CK AUDITTO INPUT'!D638</f>
        <v>4</v>
      </c>
      <c r="Z638" s="2065">
        <f>+'17HPM_DATA_INPUT'!F648-'XX_17CK AUDITTO INPUT'!E638</f>
        <v>1</v>
      </c>
      <c r="AA638" s="2065">
        <f>+'17HPM_DATA_INPUT'!G648-'XX_17CK AUDITTO INPUT'!F638</f>
        <v>5</v>
      </c>
      <c r="AB638" s="2065">
        <f>+'17HPM_DATA_INPUT'!H648-'XX_17CK AUDITTO INPUT'!G638</f>
        <v>1470</v>
      </c>
      <c r="AC638" s="2065">
        <f>+'17HPM_DATA_INPUT'!I648-'XX_17CK AUDITTO INPUT'!H638</f>
        <v>7000</v>
      </c>
      <c r="AD638" s="2065">
        <f>+'17HPM_DATA_INPUT'!J648-'XX_17CK AUDITTO INPUT'!I638</f>
        <v>761</v>
      </c>
      <c r="AE638" s="2065">
        <f>+'17HPM_DATA_INPUT'!K648-'XX_17CK AUDITTO INPUT'!J638</f>
        <v>2850</v>
      </c>
      <c r="AF638" s="2065">
        <f>+'17HPM_DATA_INPUT'!L648-'XX_17CK AUDITTO INPUT'!K638</f>
        <v>576</v>
      </c>
      <c r="AG638" s="2065">
        <f>+'17HPM_DATA_INPUT'!M648-'XX_17CK AUDITTO INPUT'!L638</f>
        <v>3274</v>
      </c>
      <c r="AH638" s="2065">
        <f>+'17HPM_DATA_INPUT'!N648-'XX_17CK AUDITTO INPUT'!M638</f>
        <v>185</v>
      </c>
      <c r="AI638" s="2065">
        <f>+'17HPM_DATA_INPUT'!O648-'XX_17CK AUDITTO INPUT'!N638</f>
        <v>-423</v>
      </c>
      <c r="AJ638" s="2065">
        <f>+'17HPM_DATA_INPUT'!P648-'XX_17CK AUDITTO INPUT'!O638</f>
        <v>22</v>
      </c>
      <c r="AK638" s="2065">
        <f>+'17HPM_DATA_INPUT'!Q648-'XX_17CK AUDITTO INPUT'!P638</f>
        <v>137</v>
      </c>
      <c r="AL638" s="2065">
        <f>+'17HPM_DATA_INPUT'!R648-'XX_17CK AUDITTO INPUT'!Q638</f>
        <v>174</v>
      </c>
      <c r="AM638" s="2065">
        <f>+'17HPM_DATA_INPUT'!S648-'XX_17CK AUDITTO INPUT'!R638</f>
        <v>1202</v>
      </c>
      <c r="AN638" s="2065">
        <f>+'17HPM_DATA_INPUT'!T648-'XX_17CK AUDITTO INPUT'!S638</f>
        <v>-11</v>
      </c>
      <c r="AO638" s="2065">
        <f>+'17HPM_DATA_INPUT'!U648-'XX_17CK AUDITTO INPUT'!T638</f>
        <v>-1762</v>
      </c>
      <c r="AQ638" s="455" t="str">
        <f>'Departmental PL'!D654</f>
        <v xml:space="preserve">2090 VIRTUAL IP UNIT </v>
      </c>
    </row>
    <row r="639" spans="1:43" ht="20.25" hidden="1" customHeight="1" x14ac:dyDescent="0.25">
      <c r="A639" s="2067" t="s">
        <v>1700</v>
      </c>
      <c r="B639" s="2058" t="s">
        <v>2592</v>
      </c>
      <c r="C639" s="2060">
        <v>1</v>
      </c>
      <c r="D639" s="2060">
        <v>32</v>
      </c>
      <c r="E639" s="2060">
        <v>2</v>
      </c>
      <c r="F639" s="2060">
        <v>34</v>
      </c>
      <c r="G639" s="2060">
        <v>2800</v>
      </c>
      <c r="H639" s="2060">
        <v>43890</v>
      </c>
      <c r="I639" s="2060">
        <v>1067</v>
      </c>
      <c r="J639" s="2060">
        <v>19721</v>
      </c>
      <c r="K639" s="2060">
        <v>667</v>
      </c>
      <c r="L639" s="2060">
        <v>12296</v>
      </c>
      <c r="M639" s="2060">
        <v>399</v>
      </c>
      <c r="N639" s="2060">
        <v>7425</v>
      </c>
      <c r="O639" s="2060">
        <v>108</v>
      </c>
      <c r="P639" s="2060">
        <v>2091</v>
      </c>
      <c r="Q639" s="2060">
        <v>378</v>
      </c>
      <c r="R639" s="2060">
        <v>7044</v>
      </c>
      <c r="S639" s="2060">
        <v>-87</v>
      </c>
      <c r="T639" s="2060">
        <v>-1710</v>
      </c>
      <c r="U639" s="2061" t="str">
        <f t="shared" si="9"/>
        <v>1730 7-3400 MED/SURG</v>
      </c>
      <c r="W639" s="455" t="b">
        <f>+'17HPM_DATA_INPUT'!C649='XX_17CK AUDITTO INPUT'!U639</f>
        <v>1</v>
      </c>
      <c r="X639" s="2065">
        <f>+'17HPM_DATA_INPUT'!D649-'XX_17CK AUDITTO INPUT'!C639</f>
        <v>2</v>
      </c>
      <c r="Y639" s="2065">
        <f>+'17HPM_DATA_INPUT'!E649-'XX_17CK AUDITTO INPUT'!D639</f>
        <v>23</v>
      </c>
      <c r="Z639" s="2065">
        <f>+'17HPM_DATA_INPUT'!F649-'XX_17CK AUDITTO INPUT'!E639</f>
        <v>2</v>
      </c>
      <c r="AA639" s="2065">
        <f>+'17HPM_DATA_INPUT'!G649-'XX_17CK AUDITTO INPUT'!F639</f>
        <v>24</v>
      </c>
      <c r="AB639" s="2065">
        <f>+'17HPM_DATA_INPUT'!H649-'XX_17CK AUDITTO INPUT'!G639</f>
        <v>2940</v>
      </c>
      <c r="AC639" s="2065">
        <f>+'17HPM_DATA_INPUT'!I649-'XX_17CK AUDITTO INPUT'!H639</f>
        <v>33600</v>
      </c>
      <c r="AD639" s="2065">
        <f>+'17HPM_DATA_INPUT'!J649-'XX_17CK AUDITTO INPUT'!I639</f>
        <v>1232</v>
      </c>
      <c r="AE639" s="2065">
        <f>+'17HPM_DATA_INPUT'!K649-'XX_17CK AUDITTO INPUT'!J639</f>
        <v>15069</v>
      </c>
      <c r="AF639" s="2065">
        <f>+'17HPM_DATA_INPUT'!L649-'XX_17CK AUDITTO INPUT'!K639</f>
        <v>552</v>
      </c>
      <c r="AG639" s="2065">
        <f>+'17HPM_DATA_INPUT'!M649-'XX_17CK AUDITTO INPUT'!L639</f>
        <v>8940</v>
      </c>
      <c r="AH639" s="2065">
        <f>+'17HPM_DATA_INPUT'!N649-'XX_17CK AUDITTO INPUT'!M639</f>
        <v>681</v>
      </c>
      <c r="AI639" s="2065">
        <f>+'17HPM_DATA_INPUT'!O649-'XX_17CK AUDITTO INPUT'!N639</f>
        <v>6129</v>
      </c>
      <c r="AJ639" s="2065">
        <f>+'17HPM_DATA_INPUT'!P649-'XX_17CK AUDITTO INPUT'!O639</f>
        <v>99</v>
      </c>
      <c r="AK639" s="2065">
        <f>+'17HPM_DATA_INPUT'!Q649-'XX_17CK AUDITTO INPUT'!P639</f>
        <v>1521</v>
      </c>
      <c r="AL639" s="2065">
        <f>+'17HPM_DATA_INPUT'!R649-'XX_17CK AUDITTO INPUT'!Q639</f>
        <v>316</v>
      </c>
      <c r="AM639" s="2065">
        <f>+'17HPM_DATA_INPUT'!S649-'XX_17CK AUDITTO INPUT'!R639</f>
        <v>5122</v>
      </c>
      <c r="AN639" s="2065">
        <f>+'17HPM_DATA_INPUT'!T649-'XX_17CK AUDITTO INPUT'!S639</f>
        <v>265</v>
      </c>
      <c r="AO639" s="2065">
        <f>+'17HPM_DATA_INPUT'!U649-'XX_17CK AUDITTO INPUT'!T639</f>
        <v>-514</v>
      </c>
      <c r="AQ639" s="455" t="str">
        <f>'Departmental PL'!D655</f>
        <v>Total ASC</v>
      </c>
    </row>
    <row r="640" spans="1:43" ht="20.25" hidden="1" customHeight="1" x14ac:dyDescent="0.25">
      <c r="A640" s="2067" t="s">
        <v>1701</v>
      </c>
      <c r="B640" s="2058" t="s">
        <v>2593</v>
      </c>
      <c r="C640" s="2060">
        <v>6</v>
      </c>
      <c r="D640" s="2060">
        <v>12</v>
      </c>
      <c r="E640" s="2060">
        <v>7</v>
      </c>
      <c r="F640" s="2060">
        <v>18</v>
      </c>
      <c r="G640" s="2060">
        <v>7000</v>
      </c>
      <c r="H640" s="2060">
        <v>23940</v>
      </c>
      <c r="I640" s="2060">
        <v>3101</v>
      </c>
      <c r="J640" s="2060">
        <v>7861</v>
      </c>
      <c r="K640" s="2060">
        <v>3830</v>
      </c>
      <c r="L640" s="2060">
        <v>13217</v>
      </c>
      <c r="M640" s="2060">
        <v>-728</v>
      </c>
      <c r="N640" s="2060">
        <v>-5356</v>
      </c>
      <c r="O640" s="2060">
        <v>536</v>
      </c>
      <c r="P640" s="2060">
        <v>1883</v>
      </c>
      <c r="Q640" s="2060">
        <v>1953</v>
      </c>
      <c r="R640" s="2060">
        <v>6740</v>
      </c>
      <c r="S640" s="2060">
        <v>-3217</v>
      </c>
      <c r="T640" s="2060">
        <v>-13979</v>
      </c>
      <c r="U640" s="2061" t="str">
        <f t="shared" si="9"/>
        <v>1740 7-3600 MED/SURG</v>
      </c>
      <c r="W640" s="455" t="b">
        <f>+'17HPM_DATA_INPUT'!C650='XX_17CK AUDITTO INPUT'!U640</f>
        <v>1</v>
      </c>
      <c r="X640" s="2065">
        <f>+'17HPM_DATA_INPUT'!D650-'XX_17CK AUDITTO INPUT'!C640</f>
        <v>10</v>
      </c>
      <c r="Y640" s="2065">
        <f>+'17HPM_DATA_INPUT'!E650-'XX_17CK AUDITTO INPUT'!D640</f>
        <v>18</v>
      </c>
      <c r="Z640" s="2065">
        <f>+'17HPM_DATA_INPUT'!F650-'XX_17CK AUDITTO INPUT'!E640</f>
        <v>10</v>
      </c>
      <c r="AA640" s="2065">
        <f>+'17HPM_DATA_INPUT'!G650-'XX_17CK AUDITTO INPUT'!F640</f>
        <v>20</v>
      </c>
      <c r="AB640" s="2065">
        <f>+'17HPM_DATA_INPUT'!H650-'XX_17CK AUDITTO INPUT'!G640</f>
        <v>13230</v>
      </c>
      <c r="AC640" s="2065">
        <f>+'17HPM_DATA_INPUT'!I650-'XX_17CK AUDITTO INPUT'!H640</f>
        <v>28000</v>
      </c>
      <c r="AD640" s="2065">
        <f>+'17HPM_DATA_INPUT'!J650-'XX_17CK AUDITTO INPUT'!I640</f>
        <v>4853</v>
      </c>
      <c r="AE640" s="2065">
        <f>+'17HPM_DATA_INPUT'!K650-'XX_17CK AUDITTO INPUT'!J640</f>
        <v>8199</v>
      </c>
      <c r="AF640" s="2065">
        <f>+'17HPM_DATA_INPUT'!L650-'XX_17CK AUDITTO INPUT'!K640</f>
        <v>6257</v>
      </c>
      <c r="AG640" s="2065">
        <f>+'17HPM_DATA_INPUT'!M650-'XX_17CK AUDITTO INPUT'!L640</f>
        <v>14700</v>
      </c>
      <c r="AH640" s="2065">
        <f>+'17HPM_DATA_INPUT'!N650-'XX_17CK AUDITTO INPUT'!M640</f>
        <v>-1405</v>
      </c>
      <c r="AI640" s="2065">
        <f>+'17HPM_DATA_INPUT'!O650-'XX_17CK AUDITTO INPUT'!N640</f>
        <v>-6500</v>
      </c>
      <c r="AJ640" s="2065">
        <f>+'17HPM_DATA_INPUT'!P650-'XX_17CK AUDITTO INPUT'!O640</f>
        <v>1033</v>
      </c>
      <c r="AK640" s="2065">
        <f>+'17HPM_DATA_INPUT'!Q650-'XX_17CK AUDITTO INPUT'!P640</f>
        <v>2094</v>
      </c>
      <c r="AL640" s="2065">
        <f>+'17HPM_DATA_INPUT'!R650-'XX_17CK AUDITTO INPUT'!Q640</f>
        <v>3351</v>
      </c>
      <c r="AM640" s="2065">
        <f>+'17HPM_DATA_INPUT'!S650-'XX_17CK AUDITTO INPUT'!R640</f>
        <v>7495</v>
      </c>
      <c r="AN640" s="2065">
        <f>+'17HPM_DATA_INPUT'!T650-'XX_17CK AUDITTO INPUT'!S640</f>
        <v>-5790</v>
      </c>
      <c r="AO640" s="2065">
        <f>+'17HPM_DATA_INPUT'!U650-'XX_17CK AUDITTO INPUT'!T640</f>
        <v>-16090</v>
      </c>
      <c r="AQ640" s="455" t="str">
        <f>'Departmental PL'!D656</f>
        <v>2000 EMERGENCY DEPARTMENT</v>
      </c>
    </row>
    <row r="641" spans="1:43" ht="20.25" hidden="1" customHeight="1" x14ac:dyDescent="0.25">
      <c r="A641" s="2074" t="s">
        <v>1712</v>
      </c>
      <c r="B641" s="2074" t="s">
        <v>2301</v>
      </c>
      <c r="C641" s="2075">
        <v>1</v>
      </c>
      <c r="D641" s="2075">
        <v>0</v>
      </c>
      <c r="E641" s="2075">
        <v>1</v>
      </c>
      <c r="F641" s="2075">
        <v>0</v>
      </c>
      <c r="G641" s="2075">
        <v>1400</v>
      </c>
      <c r="H641" s="2075">
        <v>0</v>
      </c>
      <c r="I641" s="2075">
        <v>751</v>
      </c>
      <c r="J641" s="2075">
        <v>0</v>
      </c>
      <c r="K641" s="2075">
        <v>509</v>
      </c>
      <c r="L641" s="2075">
        <v>0</v>
      </c>
      <c r="M641" s="2075">
        <v>242</v>
      </c>
      <c r="N641" s="2075">
        <v>0</v>
      </c>
      <c r="O641" s="2075">
        <v>27</v>
      </c>
      <c r="P641" s="2075">
        <v>0</v>
      </c>
      <c r="Q641" s="2075">
        <v>209</v>
      </c>
      <c r="R641" s="2075">
        <v>0</v>
      </c>
      <c r="S641" s="2075">
        <v>6</v>
      </c>
      <c r="T641" s="2075">
        <v>0</v>
      </c>
      <c r="U641" s="2061" t="str">
        <f t="shared" si="9"/>
        <v>1820 8-3400 MED/SURG</v>
      </c>
      <c r="W641" s="455" t="b">
        <f>+'17HPM_DATA_INPUT'!C651='XX_17CK AUDITTO INPUT'!U641</f>
        <v>1</v>
      </c>
      <c r="X641" s="2065">
        <f>+'17HPM_DATA_INPUT'!D651-'XX_17CK AUDITTO INPUT'!C641</f>
        <v>0</v>
      </c>
      <c r="Y641" s="2065">
        <f>+'17HPM_DATA_INPUT'!E651-'XX_17CK AUDITTO INPUT'!D641</f>
        <v>0</v>
      </c>
      <c r="Z641" s="2065">
        <f>+'17HPM_DATA_INPUT'!F651-'XX_17CK AUDITTO INPUT'!E641</f>
        <v>0</v>
      </c>
      <c r="AA641" s="2065">
        <f>+'17HPM_DATA_INPUT'!G651-'XX_17CK AUDITTO INPUT'!F641</f>
        <v>0</v>
      </c>
      <c r="AB641" s="2065">
        <f>+'17HPM_DATA_INPUT'!H651-'XX_17CK AUDITTO INPUT'!G641</f>
        <v>0</v>
      </c>
      <c r="AC641" s="2065">
        <f>+'17HPM_DATA_INPUT'!I651-'XX_17CK AUDITTO INPUT'!H641</f>
        <v>0</v>
      </c>
      <c r="AD641" s="2065">
        <f>+'17HPM_DATA_INPUT'!J651-'XX_17CK AUDITTO INPUT'!I641</f>
        <v>0</v>
      </c>
      <c r="AE641" s="2065">
        <f>+'17HPM_DATA_INPUT'!K651-'XX_17CK AUDITTO INPUT'!J641</f>
        <v>0</v>
      </c>
      <c r="AF641" s="2065">
        <f>+'17HPM_DATA_INPUT'!L651-'XX_17CK AUDITTO INPUT'!K641</f>
        <v>-77</v>
      </c>
      <c r="AG641" s="2065">
        <f>+'17HPM_DATA_INPUT'!M651-'XX_17CK AUDITTO INPUT'!L641</f>
        <v>0</v>
      </c>
      <c r="AH641" s="2065">
        <f>+'17HPM_DATA_INPUT'!N651-'XX_17CK AUDITTO INPUT'!M641</f>
        <v>76</v>
      </c>
      <c r="AI641" s="2065">
        <f>+'17HPM_DATA_INPUT'!O651-'XX_17CK AUDITTO INPUT'!N641</f>
        <v>0</v>
      </c>
      <c r="AJ641" s="2065">
        <f>+'17HPM_DATA_INPUT'!P651-'XX_17CK AUDITTO INPUT'!O641</f>
        <v>-4</v>
      </c>
      <c r="AK641" s="2065">
        <f>+'17HPM_DATA_INPUT'!Q651-'XX_17CK AUDITTO INPUT'!P641</f>
        <v>0</v>
      </c>
      <c r="AL641" s="2065">
        <f>+'17HPM_DATA_INPUT'!R651-'XX_17CK AUDITTO INPUT'!Q641</f>
        <v>-31</v>
      </c>
      <c r="AM641" s="2065">
        <f>+'17HPM_DATA_INPUT'!S651-'XX_17CK AUDITTO INPUT'!R641</f>
        <v>0</v>
      </c>
      <c r="AN641" s="2065">
        <f>+'17HPM_DATA_INPUT'!T651-'XX_17CK AUDITTO INPUT'!S641</f>
        <v>111</v>
      </c>
      <c r="AO641" s="2065">
        <f>+'17HPM_DATA_INPUT'!U651-'XX_17CK AUDITTO INPUT'!T641</f>
        <v>0</v>
      </c>
      <c r="AQ641" s="455" t="str">
        <f>'Departmental PL'!D657</f>
        <v>2010 TCU-TRANSITIONAL CARE</v>
      </c>
    </row>
    <row r="642" spans="1:43" ht="20.25" hidden="1" customHeight="1" x14ac:dyDescent="0.25">
      <c r="A642" s="2067" t="s">
        <v>1702</v>
      </c>
      <c r="B642" s="2058" t="s">
        <v>2594</v>
      </c>
      <c r="C642" s="2060">
        <v>1</v>
      </c>
      <c r="D642" s="2060">
        <v>0</v>
      </c>
      <c r="E642" s="2060">
        <v>1</v>
      </c>
      <c r="F642" s="2060">
        <v>0</v>
      </c>
      <c r="G642" s="2060">
        <v>1400</v>
      </c>
      <c r="H642" s="2060">
        <v>0</v>
      </c>
      <c r="I642" s="2060">
        <v>246</v>
      </c>
      <c r="J642" s="2060">
        <v>0</v>
      </c>
      <c r="K642" s="2060">
        <v>539</v>
      </c>
      <c r="L642" s="2060">
        <v>0</v>
      </c>
      <c r="M642" s="2060">
        <v>-293</v>
      </c>
      <c r="N642" s="2060">
        <v>0</v>
      </c>
      <c r="O642" s="2060">
        <v>39</v>
      </c>
      <c r="P642" s="2060">
        <v>0</v>
      </c>
      <c r="Q642" s="2060">
        <v>215</v>
      </c>
      <c r="R642" s="2060">
        <v>0</v>
      </c>
      <c r="S642" s="2060">
        <v>-547</v>
      </c>
      <c r="T642" s="2060">
        <v>0</v>
      </c>
      <c r="U642" s="2061" t="str">
        <f t="shared" si="9"/>
        <v>1830 NS 8-1400 SWING UNIT</v>
      </c>
      <c r="W642" s="455" t="b">
        <f>+'17HPM_DATA_INPUT'!C652='XX_17CK AUDITTO INPUT'!U642</f>
        <v>1</v>
      </c>
      <c r="X642" s="2065">
        <f>+'17HPM_DATA_INPUT'!D652-'XX_17CK AUDITTO INPUT'!C642</f>
        <v>0</v>
      </c>
      <c r="Y642" s="2065">
        <f>+'17HPM_DATA_INPUT'!E652-'XX_17CK AUDITTO INPUT'!D642</f>
        <v>0</v>
      </c>
      <c r="Z642" s="2065">
        <f>+'17HPM_DATA_INPUT'!F652-'XX_17CK AUDITTO INPUT'!E642</f>
        <v>0</v>
      </c>
      <c r="AA642" s="2065">
        <f>+'17HPM_DATA_INPUT'!G652-'XX_17CK AUDITTO INPUT'!F642</f>
        <v>0</v>
      </c>
      <c r="AB642" s="2065">
        <f>+'17HPM_DATA_INPUT'!H652-'XX_17CK AUDITTO INPUT'!G642</f>
        <v>0</v>
      </c>
      <c r="AC642" s="2065">
        <f>+'17HPM_DATA_INPUT'!I652-'XX_17CK AUDITTO INPUT'!H642</f>
        <v>0</v>
      </c>
      <c r="AD642" s="2065">
        <f>+'17HPM_DATA_INPUT'!J652-'XX_17CK AUDITTO INPUT'!I642</f>
        <v>0</v>
      </c>
      <c r="AE642" s="2065">
        <f>+'17HPM_DATA_INPUT'!K652-'XX_17CK AUDITTO INPUT'!J642</f>
        <v>0</v>
      </c>
      <c r="AF642" s="2065">
        <f>+'17HPM_DATA_INPUT'!L652-'XX_17CK AUDITTO INPUT'!K642</f>
        <v>-67</v>
      </c>
      <c r="AG642" s="2065">
        <f>+'17HPM_DATA_INPUT'!M652-'XX_17CK AUDITTO INPUT'!L642</f>
        <v>0</v>
      </c>
      <c r="AH642" s="2065">
        <f>+'17HPM_DATA_INPUT'!N652-'XX_17CK AUDITTO INPUT'!M642</f>
        <v>67</v>
      </c>
      <c r="AI642" s="2065">
        <f>+'17HPM_DATA_INPUT'!O652-'XX_17CK AUDITTO INPUT'!N642</f>
        <v>0</v>
      </c>
      <c r="AJ642" s="2065">
        <f>+'17HPM_DATA_INPUT'!P652-'XX_17CK AUDITTO INPUT'!O642</f>
        <v>0</v>
      </c>
      <c r="AK642" s="2065">
        <f>+'17HPM_DATA_INPUT'!Q652-'XX_17CK AUDITTO INPUT'!P642</f>
        <v>0</v>
      </c>
      <c r="AL642" s="2065">
        <f>+'17HPM_DATA_INPUT'!R652-'XX_17CK AUDITTO INPUT'!Q642</f>
        <v>-25</v>
      </c>
      <c r="AM642" s="2065">
        <f>+'17HPM_DATA_INPUT'!S652-'XX_17CK AUDITTO INPUT'!R642</f>
        <v>0</v>
      </c>
      <c r="AN642" s="2065">
        <f>+'17HPM_DATA_INPUT'!T652-'XX_17CK AUDITTO INPUT'!S642</f>
        <v>92</v>
      </c>
      <c r="AO642" s="2065">
        <f>+'17HPM_DATA_INPUT'!U652-'XX_17CK AUDITTO INPUT'!T642</f>
        <v>0</v>
      </c>
      <c r="AQ642" s="455" t="str">
        <f>'Departmental PL'!D658</f>
        <v xml:space="preserve">2090 VIRTUAL IP UNIT </v>
      </c>
    </row>
    <row r="643" spans="1:43" ht="20.25" hidden="1" customHeight="1" x14ac:dyDescent="0.25">
      <c r="A643" s="2067" t="s">
        <v>1806</v>
      </c>
      <c r="B643" s="2058" t="s">
        <v>2595</v>
      </c>
      <c r="C643" s="2060">
        <v>2</v>
      </c>
      <c r="D643" s="2060">
        <v>0</v>
      </c>
      <c r="E643" s="2060">
        <v>2</v>
      </c>
      <c r="F643" s="2060">
        <v>0</v>
      </c>
      <c r="G643" s="2060">
        <v>2800</v>
      </c>
      <c r="H643" s="2060">
        <v>0</v>
      </c>
      <c r="I643" s="2060">
        <v>832</v>
      </c>
      <c r="J643" s="2060">
        <v>0</v>
      </c>
      <c r="K643" s="2060">
        <v>1228</v>
      </c>
      <c r="L643" s="2060">
        <v>0</v>
      </c>
      <c r="M643" s="2060">
        <v>-397</v>
      </c>
      <c r="N643" s="2060">
        <v>0</v>
      </c>
      <c r="O643" s="2060">
        <v>121</v>
      </c>
      <c r="P643" s="2060">
        <v>0</v>
      </c>
      <c r="Q643" s="2060">
        <v>578</v>
      </c>
      <c r="R643" s="2060">
        <v>0</v>
      </c>
      <c r="S643" s="2060">
        <v>-1096</v>
      </c>
      <c r="T643" s="2060">
        <v>0</v>
      </c>
      <c r="U643" s="2061" t="str">
        <f t="shared" si="9"/>
        <v>1840 3-2800 BURN TRAUMA STEPDOWN</v>
      </c>
      <c r="W643" s="455" t="b">
        <f>+'17HPM_DATA_INPUT'!C653='XX_17CK AUDITTO INPUT'!U643</f>
        <v>1</v>
      </c>
      <c r="X643" s="2065">
        <f>+'17HPM_DATA_INPUT'!D653-'XX_17CK AUDITTO INPUT'!C643</f>
        <v>0</v>
      </c>
      <c r="Y643" s="2065">
        <f>+'17HPM_DATA_INPUT'!E653-'XX_17CK AUDITTO INPUT'!D643</f>
        <v>4</v>
      </c>
      <c r="Z643" s="2065">
        <f>+'17HPM_DATA_INPUT'!F653-'XX_17CK AUDITTO INPUT'!E643</f>
        <v>0</v>
      </c>
      <c r="AA643" s="2065">
        <f>+'17HPM_DATA_INPUT'!G653-'XX_17CK AUDITTO INPUT'!F643</f>
        <v>15</v>
      </c>
      <c r="AB643" s="2065">
        <f>+'17HPM_DATA_INPUT'!H653-'XX_17CK AUDITTO INPUT'!G643</f>
        <v>0</v>
      </c>
      <c r="AC643" s="2065">
        <f>+'17HPM_DATA_INPUT'!I653-'XX_17CK AUDITTO INPUT'!H643</f>
        <v>21000</v>
      </c>
      <c r="AD643" s="2065">
        <f>+'17HPM_DATA_INPUT'!J653-'XX_17CK AUDITTO INPUT'!I643</f>
        <v>-94</v>
      </c>
      <c r="AE643" s="2065">
        <f>+'17HPM_DATA_INPUT'!K653-'XX_17CK AUDITTO INPUT'!J643</f>
        <v>5775</v>
      </c>
      <c r="AF643" s="2065">
        <f>+'17HPM_DATA_INPUT'!L653-'XX_17CK AUDITTO INPUT'!K643</f>
        <v>-132</v>
      </c>
      <c r="AG643" s="2065">
        <f>+'17HPM_DATA_INPUT'!M653-'XX_17CK AUDITTO INPUT'!L643</f>
        <v>9216</v>
      </c>
      <c r="AH643" s="2065">
        <f>+'17HPM_DATA_INPUT'!N653-'XX_17CK AUDITTO INPUT'!M643</f>
        <v>38</v>
      </c>
      <c r="AI643" s="2065">
        <f>+'17HPM_DATA_INPUT'!O653-'XX_17CK AUDITTO INPUT'!N643</f>
        <v>-3441</v>
      </c>
      <c r="AJ643" s="2065">
        <f>+'17HPM_DATA_INPUT'!P653-'XX_17CK AUDITTO INPUT'!O643</f>
        <v>7</v>
      </c>
      <c r="AK643" s="2065">
        <f>+'17HPM_DATA_INPUT'!Q653-'XX_17CK AUDITTO INPUT'!P643</f>
        <v>1149</v>
      </c>
      <c r="AL643" s="2065">
        <f>+'17HPM_DATA_INPUT'!R653-'XX_17CK AUDITTO INPUT'!Q643</f>
        <v>-64</v>
      </c>
      <c r="AM643" s="2065">
        <f>+'17HPM_DATA_INPUT'!S653-'XX_17CK AUDITTO INPUT'!R643</f>
        <v>4677</v>
      </c>
      <c r="AN643" s="2065">
        <f>+'17HPM_DATA_INPUT'!T653-'XX_17CK AUDITTO INPUT'!S643</f>
        <v>96</v>
      </c>
      <c r="AO643" s="2065">
        <f>+'17HPM_DATA_INPUT'!U653-'XX_17CK AUDITTO INPUT'!T643</f>
        <v>-9267</v>
      </c>
      <c r="AQ643" s="455" t="str">
        <f>'Departmental PL'!D659</f>
        <v>Total OBS</v>
      </c>
    </row>
    <row r="644" spans="1:43" ht="20.25" hidden="1" customHeight="1" x14ac:dyDescent="0.25">
      <c r="A644" s="2067" t="s">
        <v>1807</v>
      </c>
      <c r="B644" s="2074" t="s">
        <v>1807</v>
      </c>
      <c r="C644" s="2075"/>
      <c r="D644" s="2075"/>
      <c r="E644" s="2075"/>
      <c r="F644" s="2075"/>
      <c r="G644" s="2075"/>
      <c r="H644" s="2075"/>
      <c r="I644" s="2075"/>
      <c r="J644" s="2075"/>
      <c r="K644" s="2075"/>
      <c r="L644" s="2075"/>
      <c r="M644" s="2075"/>
      <c r="N644" s="2075"/>
      <c r="O644" s="2075"/>
      <c r="P644" s="2075"/>
      <c r="Q644" s="2075"/>
      <c r="R644" s="2075"/>
      <c r="S644" s="2075"/>
      <c r="T644" s="2075"/>
      <c r="U644" s="2061" t="str">
        <f t="shared" ref="U644:U698" si="10">TRIM(B644)</f>
        <v>1850 3-1800 AICU (ADULT ICU)</v>
      </c>
      <c r="W644" s="455" t="b">
        <f>+'17HPM_DATA_INPUT'!C654='XX_17CK AUDITTO INPUT'!U644</f>
        <v>1</v>
      </c>
      <c r="X644" s="2065">
        <f>+'17HPM_DATA_INPUT'!D654-'XX_17CK AUDITTO INPUT'!C644</f>
        <v>0</v>
      </c>
      <c r="Y644" s="2065">
        <f>+'17HPM_DATA_INPUT'!E654-'XX_17CK AUDITTO INPUT'!D644</f>
        <v>4</v>
      </c>
      <c r="Z644" s="2065">
        <f>+'17HPM_DATA_INPUT'!F654-'XX_17CK AUDITTO INPUT'!E644</f>
        <v>0</v>
      </c>
      <c r="AA644" s="2065">
        <f>+'17HPM_DATA_INPUT'!G654-'XX_17CK AUDITTO INPUT'!F644</f>
        <v>4</v>
      </c>
      <c r="AB644" s="2065">
        <f>+'17HPM_DATA_INPUT'!H654-'XX_17CK AUDITTO INPUT'!G644</f>
        <v>0</v>
      </c>
      <c r="AC644" s="2065">
        <f>+'17HPM_DATA_INPUT'!I654-'XX_17CK AUDITTO INPUT'!H644</f>
        <v>4200</v>
      </c>
      <c r="AD644" s="2065">
        <f>+'17HPM_DATA_INPUT'!J654-'XX_17CK AUDITTO INPUT'!I644</f>
        <v>0</v>
      </c>
      <c r="AE644" s="2065">
        <f>+'17HPM_DATA_INPUT'!K654-'XX_17CK AUDITTO INPUT'!J644</f>
        <v>1562</v>
      </c>
      <c r="AF644" s="2065">
        <f>+'17HPM_DATA_INPUT'!L654-'XX_17CK AUDITTO INPUT'!K644</f>
        <v>0</v>
      </c>
      <c r="AG644" s="2065">
        <f>+'17HPM_DATA_INPUT'!M654-'XX_17CK AUDITTO INPUT'!L644</f>
        <v>1638</v>
      </c>
      <c r="AH644" s="2065">
        <f>+'17HPM_DATA_INPUT'!N654-'XX_17CK AUDITTO INPUT'!M644</f>
        <v>0</v>
      </c>
      <c r="AI644" s="2065">
        <f>+'17HPM_DATA_INPUT'!O654-'XX_17CK AUDITTO INPUT'!N644</f>
        <v>-77</v>
      </c>
      <c r="AJ644" s="2065">
        <f>+'17HPM_DATA_INPUT'!P654-'XX_17CK AUDITTO INPUT'!O644</f>
        <v>0</v>
      </c>
      <c r="AK644" s="2065">
        <f>+'17HPM_DATA_INPUT'!Q654-'XX_17CK AUDITTO INPUT'!P644</f>
        <v>141</v>
      </c>
      <c r="AL644" s="2065">
        <f>+'17HPM_DATA_INPUT'!R654-'XX_17CK AUDITTO INPUT'!Q644</f>
        <v>0</v>
      </c>
      <c r="AM644" s="2065">
        <f>+'17HPM_DATA_INPUT'!S654-'XX_17CK AUDITTO INPUT'!R644</f>
        <v>641</v>
      </c>
      <c r="AN644" s="2065">
        <f>+'17HPM_DATA_INPUT'!T654-'XX_17CK AUDITTO INPUT'!S644</f>
        <v>0</v>
      </c>
      <c r="AO644" s="2065">
        <f>+'17HPM_DATA_INPUT'!U654-'XX_17CK AUDITTO INPUT'!T644</f>
        <v>-859</v>
      </c>
      <c r="AQ644" s="455">
        <f>'Departmental PL'!D660</f>
        <v>0</v>
      </c>
    </row>
    <row r="645" spans="1:43" ht="20.25" hidden="1" customHeight="1" x14ac:dyDescent="0.25">
      <c r="A645" s="2067" t="s">
        <v>1705</v>
      </c>
      <c r="B645" s="2058" t="s">
        <v>2596</v>
      </c>
      <c r="C645" s="2060">
        <v>0</v>
      </c>
      <c r="D645" s="2060">
        <v>1</v>
      </c>
      <c r="E645" s="2060">
        <v>0</v>
      </c>
      <c r="F645" s="2060">
        <v>1</v>
      </c>
      <c r="G645" s="2060">
        <v>0</v>
      </c>
      <c r="H645" s="2060">
        <v>1330</v>
      </c>
      <c r="I645" s="2060">
        <v>0</v>
      </c>
      <c r="J645" s="2060">
        <v>209</v>
      </c>
      <c r="K645" s="2060">
        <v>0</v>
      </c>
      <c r="L645" s="2060">
        <v>564</v>
      </c>
      <c r="M645" s="2060">
        <v>0</v>
      </c>
      <c r="N645" s="2060">
        <v>-355</v>
      </c>
      <c r="O645" s="2060">
        <v>0</v>
      </c>
      <c r="P645" s="2060">
        <v>38</v>
      </c>
      <c r="Q645" s="2060">
        <v>0</v>
      </c>
      <c r="R645" s="2060">
        <v>233</v>
      </c>
      <c r="S645" s="2060">
        <v>0</v>
      </c>
      <c r="T645" s="2060">
        <v>-626</v>
      </c>
      <c r="U645" s="2061" t="str">
        <f t="shared" si="10"/>
        <v>1880 8-3600 SURGICAL ICU</v>
      </c>
      <c r="W645" s="455" t="b">
        <f>+'17HPM_DATA_INPUT'!C655='XX_17CK AUDITTO INPUT'!U645</f>
        <v>1</v>
      </c>
      <c r="X645" s="2065">
        <f>+'17HPM_DATA_INPUT'!D655-'XX_17CK AUDITTO INPUT'!C645</f>
        <v>0</v>
      </c>
      <c r="Y645" s="2065">
        <f>+'17HPM_DATA_INPUT'!E655-'XX_17CK AUDITTO INPUT'!D645</f>
        <v>0</v>
      </c>
      <c r="Z645" s="2065">
        <f>+'17HPM_DATA_INPUT'!F655-'XX_17CK AUDITTO INPUT'!E645</f>
        <v>0</v>
      </c>
      <c r="AA645" s="2065">
        <f>+'17HPM_DATA_INPUT'!G655-'XX_17CK AUDITTO INPUT'!F645</f>
        <v>0</v>
      </c>
      <c r="AB645" s="2065">
        <f>+'17HPM_DATA_INPUT'!H655-'XX_17CK AUDITTO INPUT'!G645</f>
        <v>0</v>
      </c>
      <c r="AC645" s="2065">
        <f>+'17HPM_DATA_INPUT'!I655-'XX_17CK AUDITTO INPUT'!H645</f>
        <v>0</v>
      </c>
      <c r="AD645" s="2065">
        <f>+'17HPM_DATA_INPUT'!J655-'XX_17CK AUDITTO INPUT'!I645</f>
        <v>0</v>
      </c>
      <c r="AE645" s="2065">
        <f>+'17HPM_DATA_INPUT'!K655-'XX_17CK AUDITTO INPUT'!J645</f>
        <v>0</v>
      </c>
      <c r="AF645" s="2065">
        <f>+'17HPM_DATA_INPUT'!L655-'XX_17CK AUDITTO INPUT'!K645</f>
        <v>0</v>
      </c>
      <c r="AG645" s="2065">
        <f>+'17HPM_DATA_INPUT'!M655-'XX_17CK AUDITTO INPUT'!L645</f>
        <v>0</v>
      </c>
      <c r="AH645" s="2065">
        <f>+'17HPM_DATA_INPUT'!N655-'XX_17CK AUDITTO INPUT'!M645</f>
        <v>0</v>
      </c>
      <c r="AI645" s="2065">
        <f>+'17HPM_DATA_INPUT'!O655-'XX_17CK AUDITTO INPUT'!N645</f>
        <v>0</v>
      </c>
      <c r="AJ645" s="2065">
        <f>+'17HPM_DATA_INPUT'!P655-'XX_17CK AUDITTO INPUT'!O645</f>
        <v>0</v>
      </c>
      <c r="AK645" s="2065">
        <f>+'17HPM_DATA_INPUT'!Q655-'XX_17CK AUDITTO INPUT'!P645</f>
        <v>0</v>
      </c>
      <c r="AL645" s="2065">
        <f>+'17HPM_DATA_INPUT'!R655-'XX_17CK AUDITTO INPUT'!Q645</f>
        <v>0</v>
      </c>
      <c r="AM645" s="2065">
        <f>+'17HPM_DATA_INPUT'!S655-'XX_17CK AUDITTO INPUT'!R645</f>
        <v>0</v>
      </c>
      <c r="AN645" s="2065">
        <f>+'17HPM_DATA_INPUT'!T655-'XX_17CK AUDITTO INPUT'!S645</f>
        <v>0</v>
      </c>
      <c r="AO645" s="2065">
        <f>+'17HPM_DATA_INPUT'!U655-'XX_17CK AUDITTO INPUT'!T645</f>
        <v>0</v>
      </c>
      <c r="AQ645" s="455" t="str">
        <f>'Departmental PL'!D661</f>
        <v>TOTAL 013 Emergency Medicine</v>
      </c>
    </row>
    <row r="646" spans="1:43" ht="20.25" hidden="1" customHeight="1" x14ac:dyDescent="0.25">
      <c r="A646" s="2032" t="s">
        <v>1706</v>
      </c>
      <c r="B646" s="2072" t="s">
        <v>2307</v>
      </c>
      <c r="C646" s="2073">
        <v>847</v>
      </c>
      <c r="D646" s="2073">
        <v>594</v>
      </c>
      <c r="E646" s="2073">
        <v>965</v>
      </c>
      <c r="F646" s="2073">
        <v>773</v>
      </c>
      <c r="G646" s="2073">
        <v>1299400</v>
      </c>
      <c r="H646" s="2073">
        <v>936320</v>
      </c>
      <c r="I646" s="2073">
        <v>534509</v>
      </c>
      <c r="J646" s="2073">
        <v>376682</v>
      </c>
      <c r="K646" s="2073">
        <v>505765</v>
      </c>
      <c r="L646" s="2073">
        <v>320769</v>
      </c>
      <c r="M646" s="2073">
        <v>28744</v>
      </c>
      <c r="N646" s="2073">
        <v>55913</v>
      </c>
      <c r="O646" s="2073">
        <v>136997</v>
      </c>
      <c r="P646" s="2073">
        <v>76750</v>
      </c>
      <c r="Q646" s="2073">
        <v>336997</v>
      </c>
      <c r="R646" s="2073">
        <v>210347</v>
      </c>
      <c r="S646" s="2073">
        <v>-445250</v>
      </c>
      <c r="T646" s="2073">
        <v>-231184</v>
      </c>
      <c r="U646" s="2061" t="str">
        <f t="shared" si="10"/>
        <v>Total ASC</v>
      </c>
      <c r="W646" s="455" t="b">
        <f>+'17HPM_DATA_INPUT'!C656='XX_17CK AUDITTO INPUT'!U646</f>
        <v>1</v>
      </c>
      <c r="X646" s="2065">
        <f>+'17HPM_DATA_INPUT'!D656-'XX_17CK AUDITTO INPUT'!C646</f>
        <v>642</v>
      </c>
      <c r="Y646" s="2065">
        <f>+'17HPM_DATA_INPUT'!E656-'XX_17CK AUDITTO INPUT'!D646</f>
        <v>820</v>
      </c>
      <c r="Z646" s="2065">
        <f>+'17HPM_DATA_INPUT'!F656-'XX_17CK AUDITTO INPUT'!E646</f>
        <v>729</v>
      </c>
      <c r="AA646" s="2065">
        <f>+'17HPM_DATA_INPUT'!G656-'XX_17CK AUDITTO INPUT'!F646</f>
        <v>949</v>
      </c>
      <c r="AB646" s="2065">
        <f>+'17HPM_DATA_INPUT'!H656-'XX_17CK AUDITTO INPUT'!G646</f>
        <v>1011570</v>
      </c>
      <c r="AC646" s="2065">
        <f>+'17HPM_DATA_INPUT'!I656-'XX_17CK AUDITTO INPUT'!H646</f>
        <v>1279890</v>
      </c>
      <c r="AD646" s="2065">
        <f>+'17HPM_DATA_INPUT'!J656-'XX_17CK AUDITTO INPUT'!I646</f>
        <v>395016</v>
      </c>
      <c r="AE646" s="2065">
        <f>+'17HPM_DATA_INPUT'!K656-'XX_17CK AUDITTO INPUT'!J646</f>
        <v>500780</v>
      </c>
      <c r="AF646" s="2065">
        <f>+'17HPM_DATA_INPUT'!L656-'XX_17CK AUDITTO INPUT'!K646</f>
        <v>332812</v>
      </c>
      <c r="AG646" s="2065">
        <f>+'17HPM_DATA_INPUT'!M656-'XX_17CK AUDITTO INPUT'!L646</f>
        <v>481672</v>
      </c>
      <c r="AH646" s="2065">
        <f>+'17HPM_DATA_INPUT'!N656-'XX_17CK AUDITTO INPUT'!M646</f>
        <v>62204</v>
      </c>
      <c r="AI646" s="2065">
        <f>+'17HPM_DATA_INPUT'!O656-'XX_17CK AUDITTO INPUT'!N646</f>
        <v>19108</v>
      </c>
      <c r="AJ646" s="2065">
        <f>+'17HPM_DATA_INPUT'!P656-'XX_17CK AUDITTO INPUT'!O646</f>
        <v>83826</v>
      </c>
      <c r="AK646" s="2065">
        <f>+'17HPM_DATA_INPUT'!Q656-'XX_17CK AUDITTO INPUT'!P646</f>
        <v>169090</v>
      </c>
      <c r="AL646" s="2065">
        <f>+'17HPM_DATA_INPUT'!R656-'XX_17CK AUDITTO INPUT'!Q646</f>
        <v>200569</v>
      </c>
      <c r="AM646" s="2065">
        <f>+'17HPM_DATA_INPUT'!S656-'XX_17CK AUDITTO INPUT'!R646</f>
        <v>463308</v>
      </c>
      <c r="AN646" s="2065">
        <f>+'17HPM_DATA_INPUT'!T656-'XX_17CK AUDITTO INPUT'!S646</f>
        <v>-222191</v>
      </c>
      <c r="AO646" s="2065">
        <f>+'17HPM_DATA_INPUT'!U656-'XX_17CK AUDITTO INPUT'!T646</f>
        <v>-613291</v>
      </c>
      <c r="AQ646" s="455">
        <f>'Departmental PL'!D662</f>
        <v>0</v>
      </c>
    </row>
    <row r="647" spans="1:43" ht="20.25" hidden="1" customHeight="1" x14ac:dyDescent="0.25">
      <c r="A647" s="2093" t="s">
        <v>1213</v>
      </c>
      <c r="B647" s="2074" t="s">
        <v>1213</v>
      </c>
      <c r="C647" s="2075"/>
      <c r="D647" s="2075"/>
      <c r="E647" s="2075"/>
      <c r="F647" s="2075"/>
      <c r="G647" s="2075"/>
      <c r="H647" s="2075"/>
      <c r="I647" s="2075"/>
      <c r="J647" s="2075"/>
      <c r="K647" s="2075"/>
      <c r="L647" s="2075"/>
      <c r="M647" s="2075"/>
      <c r="N647" s="2075"/>
      <c r="O647" s="2075"/>
      <c r="P647" s="2075"/>
      <c r="Q647" s="2075"/>
      <c r="R647" s="2075"/>
      <c r="S647" s="2075"/>
      <c r="T647" s="2075"/>
      <c r="U647" s="2061" t="str">
        <f t="shared" si="10"/>
        <v>1000 4-9000 CHILD/ADOL PSYCH</v>
      </c>
      <c r="W647" s="455" t="b">
        <f>+'17HPM_DATA_INPUT'!C657='XX_17CK AUDITTO INPUT'!U647</f>
        <v>1</v>
      </c>
      <c r="X647" s="2065">
        <f>+'17HPM_DATA_INPUT'!D657-'XX_17CK AUDITTO INPUT'!C647</f>
        <v>0</v>
      </c>
      <c r="Y647" s="2065">
        <f>+'17HPM_DATA_INPUT'!E657-'XX_17CK AUDITTO INPUT'!D647</f>
        <v>0</v>
      </c>
      <c r="Z647" s="2065">
        <f>+'17HPM_DATA_INPUT'!F657-'XX_17CK AUDITTO INPUT'!E647</f>
        <v>0</v>
      </c>
      <c r="AA647" s="2065">
        <f>+'17HPM_DATA_INPUT'!G657-'XX_17CK AUDITTO INPUT'!F647</f>
        <v>0</v>
      </c>
      <c r="AB647" s="2065">
        <f>+'17HPM_DATA_INPUT'!H657-'XX_17CK AUDITTO INPUT'!G647</f>
        <v>0</v>
      </c>
      <c r="AC647" s="2065">
        <f>+'17HPM_DATA_INPUT'!I657-'XX_17CK AUDITTO INPUT'!H647</f>
        <v>0</v>
      </c>
      <c r="AD647" s="2065">
        <f>+'17HPM_DATA_INPUT'!J657-'XX_17CK AUDITTO INPUT'!I647</f>
        <v>0</v>
      </c>
      <c r="AE647" s="2065">
        <f>+'17HPM_DATA_INPUT'!K657-'XX_17CK AUDITTO INPUT'!J647</f>
        <v>0</v>
      </c>
      <c r="AF647" s="2065">
        <f>+'17HPM_DATA_INPUT'!L657-'XX_17CK AUDITTO INPUT'!K647</f>
        <v>0</v>
      </c>
      <c r="AG647" s="2065">
        <f>+'17HPM_DATA_INPUT'!M657-'XX_17CK AUDITTO INPUT'!L647</f>
        <v>0</v>
      </c>
      <c r="AH647" s="2065">
        <f>+'17HPM_DATA_INPUT'!N657-'XX_17CK AUDITTO INPUT'!M647</f>
        <v>0</v>
      </c>
      <c r="AI647" s="2065">
        <f>+'17HPM_DATA_INPUT'!O657-'XX_17CK AUDITTO INPUT'!N647</f>
        <v>0</v>
      </c>
      <c r="AJ647" s="2065">
        <f>+'17HPM_DATA_INPUT'!P657-'XX_17CK AUDITTO INPUT'!O647</f>
        <v>0</v>
      </c>
      <c r="AK647" s="2065">
        <f>+'17HPM_DATA_INPUT'!Q657-'XX_17CK AUDITTO INPUT'!P647</f>
        <v>0</v>
      </c>
      <c r="AL647" s="2065">
        <f>+'17HPM_DATA_INPUT'!R657-'XX_17CK AUDITTO INPUT'!Q647</f>
        <v>0</v>
      </c>
      <c r="AM647" s="2065">
        <f>+'17HPM_DATA_INPUT'!S657-'XX_17CK AUDITTO INPUT'!R647</f>
        <v>0</v>
      </c>
      <c r="AN647" s="2065">
        <f>+'17HPM_DATA_INPUT'!T657-'XX_17CK AUDITTO INPUT'!S647</f>
        <v>0</v>
      </c>
      <c r="AO647" s="2065">
        <f>+'17HPM_DATA_INPUT'!U657-'XX_17CK AUDITTO INPUT'!T647</f>
        <v>0</v>
      </c>
      <c r="AQ647" s="455" t="str">
        <f>'Departmental PL'!D663</f>
        <v xml:space="preserve">013a Urgent Care Satellite Offices </v>
      </c>
    </row>
    <row r="648" spans="1:43" ht="20.25" hidden="1" customHeight="1" x14ac:dyDescent="0.25">
      <c r="A648" s="2067" t="s">
        <v>1679</v>
      </c>
      <c r="B648" s="2058" t="s">
        <v>2574</v>
      </c>
      <c r="C648" s="2060">
        <v>194</v>
      </c>
      <c r="D648" s="2060">
        <v>209</v>
      </c>
      <c r="E648" s="2060">
        <v>497</v>
      </c>
      <c r="F648" s="2060">
        <v>575</v>
      </c>
      <c r="G648" s="2060">
        <v>554400</v>
      </c>
      <c r="H648" s="2060">
        <v>571900</v>
      </c>
      <c r="I648" s="2060">
        <v>152597</v>
      </c>
      <c r="J648" s="2060">
        <v>124159</v>
      </c>
      <c r="K648" s="2060">
        <v>299818</v>
      </c>
      <c r="L648" s="2060">
        <v>315157</v>
      </c>
      <c r="M648" s="2060">
        <v>-147221</v>
      </c>
      <c r="N648" s="2060">
        <v>-190999</v>
      </c>
      <c r="O648" s="2060">
        <v>25058</v>
      </c>
      <c r="P648" s="2060">
        <v>25960</v>
      </c>
      <c r="Q648" s="2060">
        <v>159846</v>
      </c>
      <c r="R648" s="2060">
        <v>123264</v>
      </c>
      <c r="S648" s="2060">
        <v>-332125</v>
      </c>
      <c r="T648" s="2060">
        <v>-340222</v>
      </c>
      <c r="U648" s="2061" t="str">
        <f t="shared" si="10"/>
        <v>1100 NS 1-9200 BEHAVIORAL MED SURG UNIT</v>
      </c>
      <c r="W648" s="455" t="b">
        <f>+'17HPM_DATA_INPUT'!C658='XX_17CK AUDITTO INPUT'!U648</f>
        <v>1</v>
      </c>
      <c r="X648" s="2065">
        <f>+'17HPM_DATA_INPUT'!D658-'XX_17CK AUDITTO INPUT'!C648</f>
        <v>145</v>
      </c>
      <c r="Y648" s="2065">
        <f>+'17HPM_DATA_INPUT'!E658-'XX_17CK AUDITTO INPUT'!D648</f>
        <v>162</v>
      </c>
      <c r="Z648" s="2065">
        <f>+'17HPM_DATA_INPUT'!F658-'XX_17CK AUDITTO INPUT'!E648</f>
        <v>411</v>
      </c>
      <c r="AA648" s="2065">
        <f>+'17HPM_DATA_INPUT'!G658-'XX_17CK AUDITTO INPUT'!F648</f>
        <v>598</v>
      </c>
      <c r="AB648" s="2065">
        <f>+'17HPM_DATA_INPUT'!H658-'XX_17CK AUDITTO INPUT'!G648</f>
        <v>530460</v>
      </c>
      <c r="AC648" s="2065">
        <f>+'17HPM_DATA_INPUT'!I658-'XX_17CK AUDITTO INPUT'!H648</f>
        <v>455000</v>
      </c>
      <c r="AD648" s="2065">
        <f>+'17HPM_DATA_INPUT'!J658-'XX_17CK AUDITTO INPUT'!I648</f>
        <v>73601</v>
      </c>
      <c r="AE648" s="2065">
        <f>+'17HPM_DATA_INPUT'!K658-'XX_17CK AUDITTO INPUT'!J648</f>
        <v>129798</v>
      </c>
      <c r="AF648" s="2065">
        <f>+'17HPM_DATA_INPUT'!L658-'XX_17CK AUDITTO INPUT'!K648</f>
        <v>280342</v>
      </c>
      <c r="AG648" s="2065">
        <f>+'17HPM_DATA_INPUT'!M658-'XX_17CK AUDITTO INPUT'!L648</f>
        <v>238201</v>
      </c>
      <c r="AH648" s="2065">
        <f>+'17HPM_DATA_INPUT'!N658-'XX_17CK AUDITTO INPUT'!M648</f>
        <v>-206741</v>
      </c>
      <c r="AI648" s="2065">
        <f>+'17HPM_DATA_INPUT'!O658-'XX_17CK AUDITTO INPUT'!N648</f>
        <v>-108402</v>
      </c>
      <c r="AJ648" s="2065">
        <f>+'17HPM_DATA_INPUT'!P658-'XX_17CK AUDITTO INPUT'!O648</f>
        <v>22364</v>
      </c>
      <c r="AK648" s="2065">
        <f>+'17HPM_DATA_INPUT'!Q658-'XX_17CK AUDITTO INPUT'!P648</f>
        <v>19621</v>
      </c>
      <c r="AL648" s="2065">
        <f>+'17HPM_DATA_INPUT'!R658-'XX_17CK AUDITTO INPUT'!Q648</f>
        <v>141153</v>
      </c>
      <c r="AM648" s="2065">
        <f>+'17HPM_DATA_INPUT'!S658-'XX_17CK AUDITTO INPUT'!R648</f>
        <v>93164</v>
      </c>
      <c r="AN648" s="2065">
        <f>+'17HPM_DATA_INPUT'!T658-'XX_17CK AUDITTO INPUT'!S648</f>
        <v>-370258</v>
      </c>
      <c r="AO648" s="2065">
        <f>+'17HPM_DATA_INPUT'!U658-'XX_17CK AUDITTO INPUT'!T648</f>
        <v>-221187</v>
      </c>
      <c r="AQ648" s="455" t="str">
        <f>'Departmental PL'!D664</f>
        <v>2200 STRONG WEST EMERGENCY BROCKPORT</v>
      </c>
    </row>
    <row r="649" spans="1:43" ht="20.25" hidden="1" customHeight="1" x14ac:dyDescent="0.25">
      <c r="A649" s="2067" t="s">
        <v>1707</v>
      </c>
      <c r="B649" s="2058" t="s">
        <v>2597</v>
      </c>
      <c r="C649" s="2060">
        <v>21</v>
      </c>
      <c r="D649" s="2060">
        <v>11</v>
      </c>
      <c r="E649" s="2060">
        <v>23</v>
      </c>
      <c r="F649" s="2060">
        <v>13</v>
      </c>
      <c r="G649" s="2060">
        <v>16438</v>
      </c>
      <c r="H649" s="2060">
        <v>17290</v>
      </c>
      <c r="I649" s="2060">
        <v>7152</v>
      </c>
      <c r="J649" s="2060">
        <v>8206</v>
      </c>
      <c r="K649" s="2060">
        <v>5870</v>
      </c>
      <c r="L649" s="2060">
        <v>6554</v>
      </c>
      <c r="M649" s="2060">
        <v>1282</v>
      </c>
      <c r="N649" s="2060">
        <v>1651</v>
      </c>
      <c r="O649" s="2060">
        <v>1464</v>
      </c>
      <c r="P649" s="2060">
        <v>1662</v>
      </c>
      <c r="Q649" s="2060">
        <v>4296</v>
      </c>
      <c r="R649" s="2060">
        <v>4389</v>
      </c>
      <c r="S649" s="2060">
        <v>-4478</v>
      </c>
      <c r="T649" s="2060">
        <v>-4400</v>
      </c>
      <c r="U649" s="2061" t="str">
        <f t="shared" si="10"/>
        <v>1300 BIRTH CENTER 3-1600 3-3600</v>
      </c>
      <c r="W649" s="455" t="b">
        <f>+'17HPM_DATA_INPUT'!C659='XX_17CK AUDITTO INPUT'!U649</f>
        <v>1</v>
      </c>
      <c r="X649" s="2065">
        <f>+'17HPM_DATA_INPUT'!D659-'XX_17CK AUDITTO INPUT'!C649</f>
        <v>17</v>
      </c>
      <c r="Y649" s="2065">
        <f>+'17HPM_DATA_INPUT'!E659-'XX_17CK AUDITTO INPUT'!D649</f>
        <v>19</v>
      </c>
      <c r="Z649" s="2065">
        <f>+'17HPM_DATA_INPUT'!F659-'XX_17CK AUDITTO INPUT'!E649</f>
        <v>18</v>
      </c>
      <c r="AA649" s="2065">
        <f>+'17HPM_DATA_INPUT'!G659-'XX_17CK AUDITTO INPUT'!F649</f>
        <v>18</v>
      </c>
      <c r="AB649" s="2065">
        <f>+'17HPM_DATA_INPUT'!H659-'XX_17CK AUDITTO INPUT'!G649</f>
        <v>9370</v>
      </c>
      <c r="AC649" s="2065">
        <f>+'17HPM_DATA_INPUT'!I659-'XX_17CK AUDITTO INPUT'!H649</f>
        <v>12600</v>
      </c>
      <c r="AD649" s="2065">
        <f>+'17HPM_DATA_INPUT'!J659-'XX_17CK AUDITTO INPUT'!I649</f>
        <v>5390</v>
      </c>
      <c r="AE649" s="2065">
        <f>+'17HPM_DATA_INPUT'!K659-'XX_17CK AUDITTO INPUT'!J649</f>
        <v>4693</v>
      </c>
      <c r="AF649" s="2065">
        <f>+'17HPM_DATA_INPUT'!L659-'XX_17CK AUDITTO INPUT'!K649</f>
        <v>3415</v>
      </c>
      <c r="AG649" s="2065">
        <f>+'17HPM_DATA_INPUT'!M659-'XX_17CK AUDITTO INPUT'!L649</f>
        <v>4572</v>
      </c>
      <c r="AH649" s="2065">
        <f>+'17HPM_DATA_INPUT'!N659-'XX_17CK AUDITTO INPUT'!M649</f>
        <v>1976</v>
      </c>
      <c r="AI649" s="2065">
        <f>+'17HPM_DATA_INPUT'!O659-'XX_17CK AUDITTO INPUT'!N649</f>
        <v>122</v>
      </c>
      <c r="AJ649" s="2065">
        <f>+'17HPM_DATA_INPUT'!P659-'XX_17CK AUDITTO INPUT'!O649</f>
        <v>839</v>
      </c>
      <c r="AK649" s="2065">
        <f>+'17HPM_DATA_INPUT'!Q659-'XX_17CK AUDITTO INPUT'!P649</f>
        <v>1159</v>
      </c>
      <c r="AL649" s="2065">
        <f>+'17HPM_DATA_INPUT'!R659-'XX_17CK AUDITTO INPUT'!Q649</f>
        <v>2388</v>
      </c>
      <c r="AM649" s="2065">
        <f>+'17HPM_DATA_INPUT'!S659-'XX_17CK AUDITTO INPUT'!R649</f>
        <v>3062</v>
      </c>
      <c r="AN649" s="2065">
        <f>+'17HPM_DATA_INPUT'!T659-'XX_17CK AUDITTO INPUT'!S649</f>
        <v>-1252</v>
      </c>
      <c r="AO649" s="2065">
        <f>+'17HPM_DATA_INPUT'!U659-'XX_17CK AUDITTO INPUT'!T649</f>
        <v>-4099</v>
      </c>
      <c r="AQ649" s="455" t="str">
        <f>'Departmental PL'!D665</f>
        <v>2210 STRONG WEST URG CR SPENCERPORT</v>
      </c>
    </row>
    <row r="650" spans="1:43" ht="20.25" hidden="1" customHeight="1" x14ac:dyDescent="0.25">
      <c r="A650" s="2067" t="s">
        <v>1708</v>
      </c>
      <c r="B650" s="2058" t="s">
        <v>2598</v>
      </c>
      <c r="C650" s="2060">
        <v>173</v>
      </c>
      <c r="D650" s="2060">
        <v>181</v>
      </c>
      <c r="E650" s="2060">
        <v>190</v>
      </c>
      <c r="F650" s="2060">
        <v>216</v>
      </c>
      <c r="G650" s="2060">
        <v>180600</v>
      </c>
      <c r="H650" s="2060">
        <v>210140</v>
      </c>
      <c r="I650" s="2060">
        <v>83071</v>
      </c>
      <c r="J650" s="2060">
        <v>101028</v>
      </c>
      <c r="K650" s="2060">
        <v>60491</v>
      </c>
      <c r="L650" s="2060">
        <v>78179</v>
      </c>
      <c r="M650" s="2060">
        <v>22580</v>
      </c>
      <c r="N650" s="2060">
        <v>22849</v>
      </c>
      <c r="O650" s="2060">
        <v>18629</v>
      </c>
      <c r="P650" s="2060">
        <v>25410</v>
      </c>
      <c r="Q650" s="2060">
        <v>69601</v>
      </c>
      <c r="R650" s="2060">
        <v>77522</v>
      </c>
      <c r="S650" s="2060">
        <v>-65649</v>
      </c>
      <c r="T650" s="2060">
        <v>-80083</v>
      </c>
      <c r="U650" s="2061" t="str">
        <f t="shared" si="10"/>
        <v>1310 HIGH RISK OB/DELIVERY</v>
      </c>
      <c r="W650" s="455" t="b">
        <f>+'17HPM_DATA_INPUT'!C660='XX_17CK AUDITTO INPUT'!U650</f>
        <v>1</v>
      </c>
      <c r="X650" s="2065">
        <f>+'17HPM_DATA_INPUT'!D660-'XX_17CK AUDITTO INPUT'!C650</f>
        <v>201</v>
      </c>
      <c r="Y650" s="2065">
        <f>+'17HPM_DATA_INPUT'!E660-'XX_17CK AUDITTO INPUT'!D650</f>
        <v>181</v>
      </c>
      <c r="Z650" s="2065">
        <f>+'17HPM_DATA_INPUT'!F660-'XX_17CK AUDITTO INPUT'!E650</f>
        <v>227</v>
      </c>
      <c r="AA650" s="2065">
        <f>+'17HPM_DATA_INPUT'!G660-'XX_17CK AUDITTO INPUT'!F650</f>
        <v>202</v>
      </c>
      <c r="AB650" s="2065">
        <f>+'17HPM_DATA_INPUT'!H660-'XX_17CK AUDITTO INPUT'!G650</f>
        <v>195510</v>
      </c>
      <c r="AC650" s="2065">
        <f>+'17HPM_DATA_INPUT'!I660-'XX_17CK AUDITTO INPUT'!H650</f>
        <v>176400</v>
      </c>
      <c r="AD650" s="2065">
        <f>+'17HPM_DATA_INPUT'!J660-'XX_17CK AUDITTO INPUT'!I650</f>
        <v>88195</v>
      </c>
      <c r="AE650" s="2065">
        <f>+'17HPM_DATA_INPUT'!K660-'XX_17CK AUDITTO INPUT'!J650</f>
        <v>87562</v>
      </c>
      <c r="AF650" s="2065">
        <f>+'17HPM_DATA_INPUT'!L660-'XX_17CK AUDITTO INPUT'!K650</f>
        <v>68593</v>
      </c>
      <c r="AG650" s="2065">
        <f>+'17HPM_DATA_INPUT'!M660-'XX_17CK AUDITTO INPUT'!L650</f>
        <v>62346</v>
      </c>
      <c r="AH650" s="2065">
        <f>+'17HPM_DATA_INPUT'!N660-'XX_17CK AUDITTO INPUT'!M650</f>
        <v>19603</v>
      </c>
      <c r="AI650" s="2065">
        <f>+'17HPM_DATA_INPUT'!O660-'XX_17CK AUDITTO INPUT'!N650</f>
        <v>25216</v>
      </c>
      <c r="AJ650" s="2065">
        <f>+'17HPM_DATA_INPUT'!P660-'XX_17CK AUDITTO INPUT'!O650</f>
        <v>21310</v>
      </c>
      <c r="AK650" s="2065">
        <f>+'17HPM_DATA_INPUT'!Q660-'XX_17CK AUDITTO INPUT'!P650</f>
        <v>20264</v>
      </c>
      <c r="AL650" s="2065">
        <f>+'17HPM_DATA_INPUT'!R660-'XX_17CK AUDITTO INPUT'!Q650</f>
        <v>76718</v>
      </c>
      <c r="AM650" s="2065">
        <f>+'17HPM_DATA_INPUT'!S660-'XX_17CK AUDITTO INPUT'!R650</f>
        <v>61821</v>
      </c>
      <c r="AN650" s="2065">
        <f>+'17HPM_DATA_INPUT'!T660-'XX_17CK AUDITTO INPUT'!S650</f>
        <v>-78426</v>
      </c>
      <c r="AO650" s="2065">
        <f>+'17HPM_DATA_INPUT'!U660-'XX_17CK AUDITTO INPUT'!T650</f>
        <v>-56869</v>
      </c>
      <c r="AQ650" s="455" t="str">
        <f>'Departmental PL'!D666</f>
        <v>Total OUTPATIENT</v>
      </c>
    </row>
    <row r="651" spans="1:43" ht="20.25" hidden="1" customHeight="1" x14ac:dyDescent="0.25">
      <c r="A651" s="2067" t="s">
        <v>1709</v>
      </c>
      <c r="B651" s="2058" t="s">
        <v>2599</v>
      </c>
      <c r="C651" s="2060">
        <v>1762</v>
      </c>
      <c r="D651" s="2060">
        <v>1543</v>
      </c>
      <c r="E651" s="2060">
        <v>7877</v>
      </c>
      <c r="F651" s="2060">
        <v>5896</v>
      </c>
      <c r="G651" s="2060">
        <v>2832564</v>
      </c>
      <c r="H651" s="2060">
        <v>2057239</v>
      </c>
      <c r="I651" s="2060">
        <v>987224</v>
      </c>
      <c r="J651" s="2060">
        <v>794848</v>
      </c>
      <c r="K651" s="2060">
        <v>463632</v>
      </c>
      <c r="L651" s="2060">
        <v>362481</v>
      </c>
      <c r="M651" s="2060">
        <v>523592</v>
      </c>
      <c r="N651" s="2060">
        <v>432367</v>
      </c>
      <c r="O651" s="2060">
        <v>14902</v>
      </c>
      <c r="P651" s="2060">
        <v>10912</v>
      </c>
      <c r="Q651" s="2060">
        <v>243878</v>
      </c>
      <c r="R651" s="2060">
        <v>173699</v>
      </c>
      <c r="S651" s="2060">
        <v>264813</v>
      </c>
      <c r="T651" s="2060">
        <v>247756</v>
      </c>
      <c r="U651" s="2061" t="str">
        <f t="shared" si="10"/>
        <v>1320 OB/GYN</v>
      </c>
      <c r="W651" s="455" t="b">
        <f>+'17HPM_DATA_INPUT'!C661='XX_17CK AUDITTO INPUT'!U651</f>
        <v>1</v>
      </c>
      <c r="X651" s="2065">
        <f>+'17HPM_DATA_INPUT'!D661-'XX_17CK AUDITTO INPUT'!C651</f>
        <v>1624</v>
      </c>
      <c r="Y651" s="2065">
        <f>+'17HPM_DATA_INPUT'!E661-'XX_17CK AUDITTO INPUT'!D651</f>
        <v>1715</v>
      </c>
      <c r="Z651" s="2065">
        <f>+'17HPM_DATA_INPUT'!F661-'XX_17CK AUDITTO INPUT'!E651</f>
        <v>6949</v>
      </c>
      <c r="AA651" s="2065">
        <f>+'17HPM_DATA_INPUT'!G661-'XX_17CK AUDITTO INPUT'!F651</f>
        <v>6913</v>
      </c>
      <c r="AB651" s="2065">
        <f>+'17HPM_DATA_INPUT'!H661-'XX_17CK AUDITTO INPUT'!G651</f>
        <v>2629782</v>
      </c>
      <c r="AC651" s="2065">
        <f>+'17HPM_DATA_INPUT'!I661-'XX_17CK AUDITTO INPUT'!H651</f>
        <v>2508729</v>
      </c>
      <c r="AD651" s="2065">
        <f>+'17HPM_DATA_INPUT'!J661-'XX_17CK AUDITTO INPUT'!I651</f>
        <v>872088</v>
      </c>
      <c r="AE651" s="2065">
        <f>+'17HPM_DATA_INPUT'!K661-'XX_17CK AUDITTO INPUT'!J651</f>
        <v>968974</v>
      </c>
      <c r="AF651" s="2065">
        <f>+'17HPM_DATA_INPUT'!L661-'XX_17CK AUDITTO INPUT'!K651</f>
        <v>428606</v>
      </c>
      <c r="AG651" s="2065">
        <f>+'17HPM_DATA_INPUT'!M661-'XX_17CK AUDITTO INPUT'!L651</f>
        <v>427673</v>
      </c>
      <c r="AH651" s="2065">
        <f>+'17HPM_DATA_INPUT'!N661-'XX_17CK AUDITTO INPUT'!M651</f>
        <v>443482</v>
      </c>
      <c r="AI651" s="2065">
        <f>+'17HPM_DATA_INPUT'!O661-'XX_17CK AUDITTO INPUT'!N651</f>
        <v>541302</v>
      </c>
      <c r="AJ651" s="2065">
        <f>+'17HPM_DATA_INPUT'!P661-'XX_17CK AUDITTO INPUT'!O651</f>
        <v>14280</v>
      </c>
      <c r="AK651" s="2065">
        <f>+'17HPM_DATA_INPUT'!Q661-'XX_17CK AUDITTO INPUT'!P651</f>
        <v>12874</v>
      </c>
      <c r="AL651" s="2065">
        <f>+'17HPM_DATA_INPUT'!R661-'XX_17CK AUDITTO INPUT'!Q651</f>
        <v>217885</v>
      </c>
      <c r="AM651" s="2065">
        <f>+'17HPM_DATA_INPUT'!S661-'XX_17CK AUDITTO INPUT'!R651</f>
        <v>204938</v>
      </c>
      <c r="AN651" s="2065">
        <f>+'17HPM_DATA_INPUT'!T661-'XX_17CK AUDITTO INPUT'!S651</f>
        <v>211316</v>
      </c>
      <c r="AO651" s="2065">
        <f>+'17HPM_DATA_INPUT'!U661-'XX_17CK AUDITTO INPUT'!T651</f>
        <v>323490</v>
      </c>
      <c r="AQ651" s="455" t="str">
        <f>'Departmental PL'!D667</f>
        <v>2200 STRONG WEST EMERGENCY BROCKPORT</v>
      </c>
    </row>
    <row r="652" spans="1:43" ht="20.25" hidden="1" customHeight="1" x14ac:dyDescent="0.25">
      <c r="A652" s="2067" t="s">
        <v>1680</v>
      </c>
      <c r="B652" s="2074" t="s">
        <v>1680</v>
      </c>
      <c r="C652" s="2075"/>
      <c r="D652" s="2075"/>
      <c r="E652" s="2075"/>
      <c r="F652" s="2075"/>
      <c r="G652" s="2075"/>
      <c r="H652" s="2075"/>
      <c r="I652" s="2075"/>
      <c r="J652" s="2075"/>
      <c r="K652" s="2075"/>
      <c r="L652" s="2075"/>
      <c r="M652" s="2075"/>
      <c r="N652" s="2075"/>
      <c r="O652" s="2075"/>
      <c r="P652" s="2075"/>
      <c r="Q652" s="2075"/>
      <c r="R652" s="2075"/>
      <c r="S652" s="2075"/>
      <c r="T652" s="2075"/>
      <c r="U652" s="2061" t="str">
        <f t="shared" si="10"/>
        <v>1350 3-3400 NEONATAL</v>
      </c>
      <c r="W652" s="455" t="b">
        <f>+'17HPM_DATA_INPUT'!C662='XX_17CK AUDITTO INPUT'!U652</f>
        <v>1</v>
      </c>
      <c r="X652" s="2065">
        <f>+'17HPM_DATA_INPUT'!D662-'XX_17CK AUDITTO INPUT'!C652</f>
        <v>0</v>
      </c>
      <c r="Y652" s="2065">
        <f>+'17HPM_DATA_INPUT'!E662-'XX_17CK AUDITTO INPUT'!D652</f>
        <v>0</v>
      </c>
      <c r="Z652" s="2065">
        <f>+'17HPM_DATA_INPUT'!F662-'XX_17CK AUDITTO INPUT'!E652</f>
        <v>0</v>
      </c>
      <c r="AA652" s="2065">
        <f>+'17HPM_DATA_INPUT'!G662-'XX_17CK AUDITTO INPUT'!F652</f>
        <v>0</v>
      </c>
      <c r="AB652" s="2065">
        <f>+'17HPM_DATA_INPUT'!H662-'XX_17CK AUDITTO INPUT'!G652</f>
        <v>0</v>
      </c>
      <c r="AC652" s="2065">
        <f>+'17HPM_DATA_INPUT'!I662-'XX_17CK AUDITTO INPUT'!H652</f>
        <v>0</v>
      </c>
      <c r="AD652" s="2065">
        <f>+'17HPM_DATA_INPUT'!J662-'XX_17CK AUDITTO INPUT'!I652</f>
        <v>0</v>
      </c>
      <c r="AE652" s="2065">
        <f>+'17HPM_DATA_INPUT'!K662-'XX_17CK AUDITTO INPUT'!J652</f>
        <v>0</v>
      </c>
      <c r="AF652" s="2065">
        <f>+'17HPM_DATA_INPUT'!L662-'XX_17CK AUDITTO INPUT'!K652</f>
        <v>0</v>
      </c>
      <c r="AG652" s="2065">
        <f>+'17HPM_DATA_INPUT'!M662-'XX_17CK AUDITTO INPUT'!L652</f>
        <v>0</v>
      </c>
      <c r="AH652" s="2065">
        <f>+'17HPM_DATA_INPUT'!N662-'XX_17CK AUDITTO INPUT'!M652</f>
        <v>0</v>
      </c>
      <c r="AI652" s="2065">
        <f>+'17HPM_DATA_INPUT'!O662-'XX_17CK AUDITTO INPUT'!N652</f>
        <v>0</v>
      </c>
      <c r="AJ652" s="2065">
        <f>+'17HPM_DATA_INPUT'!P662-'XX_17CK AUDITTO INPUT'!O652</f>
        <v>0</v>
      </c>
      <c r="AK652" s="2065">
        <f>+'17HPM_DATA_INPUT'!Q662-'XX_17CK AUDITTO INPUT'!P652</f>
        <v>0</v>
      </c>
      <c r="AL652" s="2065">
        <f>+'17HPM_DATA_INPUT'!R662-'XX_17CK AUDITTO INPUT'!Q652</f>
        <v>0</v>
      </c>
      <c r="AM652" s="2065">
        <f>+'17HPM_DATA_INPUT'!S662-'XX_17CK AUDITTO INPUT'!R652</f>
        <v>0</v>
      </c>
      <c r="AN652" s="2065">
        <f>+'17HPM_DATA_INPUT'!T662-'XX_17CK AUDITTO INPUT'!S652</f>
        <v>0</v>
      </c>
      <c r="AO652" s="2065">
        <f>+'17HPM_DATA_INPUT'!U662-'XX_17CK AUDITTO INPUT'!T652</f>
        <v>0</v>
      </c>
      <c r="AQ652" s="455" t="str">
        <f>'Departmental PL'!D668</f>
        <v>2210 STRONG WEST URG CR SPENCERPORT</v>
      </c>
    </row>
    <row r="653" spans="1:43" ht="20.25" hidden="1" customHeight="1" x14ac:dyDescent="0.25">
      <c r="A653" s="2093" t="s">
        <v>2600</v>
      </c>
      <c r="B653" s="2058" t="s">
        <v>2600</v>
      </c>
      <c r="C653" s="2060">
        <v>1</v>
      </c>
      <c r="D653" s="2060">
        <v>0</v>
      </c>
      <c r="E653" s="2060">
        <v>1</v>
      </c>
      <c r="F653" s="2060">
        <v>0</v>
      </c>
      <c r="G653" s="2060">
        <v>1400</v>
      </c>
      <c r="H653" s="2060">
        <v>0</v>
      </c>
      <c r="I653" s="2060">
        <v>638</v>
      </c>
      <c r="J653" s="2060">
        <v>0</v>
      </c>
      <c r="K653" s="2060">
        <v>364</v>
      </c>
      <c r="L653" s="2060">
        <v>0</v>
      </c>
      <c r="M653" s="2060">
        <v>273</v>
      </c>
      <c r="N653" s="2060">
        <v>0</v>
      </c>
      <c r="O653" s="2060">
        <v>23</v>
      </c>
      <c r="P653" s="2060">
        <v>0</v>
      </c>
      <c r="Q653" s="2060">
        <v>127</v>
      </c>
      <c r="R653" s="2060">
        <v>0</v>
      </c>
      <c r="S653" s="2060">
        <v>124</v>
      </c>
      <c r="T653" s="2060">
        <v>0</v>
      </c>
      <c r="U653" s="2061" t="str">
        <f t="shared" si="10"/>
        <v>1351 NS CH 3 NICU</v>
      </c>
      <c r="W653" s="455" t="b">
        <f>+'17HPM_DATA_INPUT'!C663='XX_17CK AUDITTO INPUT'!U653</f>
        <v>1</v>
      </c>
      <c r="X653" s="2065">
        <f>+'17HPM_DATA_INPUT'!D663-'XX_17CK AUDITTO INPUT'!C653</f>
        <v>0</v>
      </c>
      <c r="Y653" s="2065">
        <f>+'17HPM_DATA_INPUT'!E663-'XX_17CK AUDITTO INPUT'!D653</f>
        <v>1</v>
      </c>
      <c r="Z653" s="2065">
        <f>+'17HPM_DATA_INPUT'!F663-'XX_17CK AUDITTO INPUT'!E653</f>
        <v>0</v>
      </c>
      <c r="AA653" s="2065">
        <f>+'17HPM_DATA_INPUT'!G663-'XX_17CK AUDITTO INPUT'!F653</f>
        <v>0</v>
      </c>
      <c r="AB653" s="2065">
        <f>+'17HPM_DATA_INPUT'!H663-'XX_17CK AUDITTO INPUT'!G653</f>
        <v>0</v>
      </c>
      <c r="AC653" s="2065">
        <f>+'17HPM_DATA_INPUT'!I663-'XX_17CK AUDITTO INPUT'!H653</f>
        <v>0</v>
      </c>
      <c r="AD653" s="2065">
        <f>+'17HPM_DATA_INPUT'!J663-'XX_17CK AUDITTO INPUT'!I653</f>
        <v>113</v>
      </c>
      <c r="AE653" s="2065">
        <f>+'17HPM_DATA_INPUT'!K663-'XX_17CK AUDITTO INPUT'!J653</f>
        <v>0</v>
      </c>
      <c r="AF653" s="2065">
        <f>+'17HPM_DATA_INPUT'!L663-'XX_17CK AUDITTO INPUT'!K653</f>
        <v>-48</v>
      </c>
      <c r="AG653" s="2065">
        <f>+'17HPM_DATA_INPUT'!M663-'XX_17CK AUDITTO INPUT'!L653</f>
        <v>0</v>
      </c>
      <c r="AH653" s="2065">
        <f>+'17HPM_DATA_INPUT'!N663-'XX_17CK AUDITTO INPUT'!M653</f>
        <v>162</v>
      </c>
      <c r="AI653" s="2065">
        <f>+'17HPM_DATA_INPUT'!O663-'XX_17CK AUDITTO INPUT'!N653</f>
        <v>0</v>
      </c>
      <c r="AJ653" s="2065">
        <f>+'17HPM_DATA_INPUT'!P663-'XX_17CK AUDITTO INPUT'!O653</f>
        <v>-4</v>
      </c>
      <c r="AK653" s="2065">
        <f>+'17HPM_DATA_INPUT'!Q663-'XX_17CK AUDITTO INPUT'!P653</f>
        <v>0</v>
      </c>
      <c r="AL653" s="2065">
        <f>+'17HPM_DATA_INPUT'!R663-'XX_17CK AUDITTO INPUT'!Q653</f>
        <v>-15</v>
      </c>
      <c r="AM653" s="2065">
        <f>+'17HPM_DATA_INPUT'!S663-'XX_17CK AUDITTO INPUT'!R653</f>
        <v>0</v>
      </c>
      <c r="AN653" s="2065">
        <f>+'17HPM_DATA_INPUT'!T663-'XX_17CK AUDITTO INPUT'!S653</f>
        <v>180</v>
      </c>
      <c r="AO653" s="2065">
        <f>+'17HPM_DATA_INPUT'!U663-'XX_17CK AUDITTO INPUT'!T653</f>
        <v>0</v>
      </c>
      <c r="AQ653" s="455" t="str">
        <f>'Departmental PL'!D669</f>
        <v>Total ASC</v>
      </c>
    </row>
    <row r="654" spans="1:43" ht="20.25" hidden="1" customHeight="1" x14ac:dyDescent="0.25">
      <c r="A654" s="2067" t="s">
        <v>1681</v>
      </c>
      <c r="B654" s="2058" t="s">
        <v>2575</v>
      </c>
      <c r="C654" s="2060">
        <v>0</v>
      </c>
      <c r="D654" s="2060">
        <v>31</v>
      </c>
      <c r="E654" s="2060">
        <v>0</v>
      </c>
      <c r="F654" s="2060">
        <v>31</v>
      </c>
      <c r="G654" s="2060">
        <v>0</v>
      </c>
      <c r="H654" s="2060">
        <v>9310</v>
      </c>
      <c r="I654" s="2060">
        <v>0</v>
      </c>
      <c r="J654" s="2060">
        <v>3742</v>
      </c>
      <c r="K654" s="2060">
        <v>0</v>
      </c>
      <c r="L654" s="2060">
        <v>2624</v>
      </c>
      <c r="M654" s="2060">
        <v>0</v>
      </c>
      <c r="N654" s="2060">
        <v>1118</v>
      </c>
      <c r="O654" s="2060">
        <v>0</v>
      </c>
      <c r="P654" s="2060">
        <v>346</v>
      </c>
      <c r="Q654" s="2060">
        <v>0</v>
      </c>
      <c r="R654" s="2060">
        <v>1309</v>
      </c>
      <c r="S654" s="2060">
        <v>0</v>
      </c>
      <c r="T654" s="2060">
        <v>-537</v>
      </c>
      <c r="U654" s="2061" t="str">
        <f t="shared" si="10"/>
        <v>1410 4-1400 PEDIATRICS</v>
      </c>
      <c r="W654" s="455" t="b">
        <f>+'17HPM_DATA_INPUT'!C664='XX_17CK AUDITTO INPUT'!U654</f>
        <v>1</v>
      </c>
      <c r="X654" s="2065">
        <f>+'17HPM_DATA_INPUT'!D664-'XX_17CK AUDITTO INPUT'!C654</f>
        <v>0</v>
      </c>
      <c r="Y654" s="2065">
        <f>+'17HPM_DATA_INPUT'!E664-'XX_17CK AUDITTO INPUT'!D654</f>
        <v>0</v>
      </c>
      <c r="Z654" s="2065">
        <f>+'17HPM_DATA_INPUT'!F664-'XX_17CK AUDITTO INPUT'!E654</f>
        <v>0</v>
      </c>
      <c r="AA654" s="2065">
        <f>+'17HPM_DATA_INPUT'!G664-'XX_17CK AUDITTO INPUT'!F654</f>
        <v>0</v>
      </c>
      <c r="AB654" s="2065">
        <f>+'17HPM_DATA_INPUT'!H664-'XX_17CK AUDITTO INPUT'!G654</f>
        <v>0</v>
      </c>
      <c r="AC654" s="2065">
        <f>+'17HPM_DATA_INPUT'!I664-'XX_17CK AUDITTO INPUT'!H654</f>
        <v>0</v>
      </c>
      <c r="AD654" s="2065">
        <f>+'17HPM_DATA_INPUT'!J664-'XX_17CK AUDITTO INPUT'!I654</f>
        <v>0</v>
      </c>
      <c r="AE654" s="2065">
        <f>+'17HPM_DATA_INPUT'!K664-'XX_17CK AUDITTO INPUT'!J654</f>
        <v>0</v>
      </c>
      <c r="AF654" s="2065">
        <f>+'17HPM_DATA_INPUT'!L664-'XX_17CK AUDITTO INPUT'!K654</f>
        <v>0</v>
      </c>
      <c r="AG654" s="2065">
        <f>+'17HPM_DATA_INPUT'!M664-'XX_17CK AUDITTO INPUT'!L654</f>
        <v>0</v>
      </c>
      <c r="AH654" s="2065">
        <f>+'17HPM_DATA_INPUT'!N664-'XX_17CK AUDITTO INPUT'!M654</f>
        <v>0</v>
      </c>
      <c r="AI654" s="2065">
        <f>+'17HPM_DATA_INPUT'!O664-'XX_17CK AUDITTO INPUT'!N654</f>
        <v>0</v>
      </c>
      <c r="AJ654" s="2065">
        <f>+'17HPM_DATA_INPUT'!P664-'XX_17CK AUDITTO INPUT'!O654</f>
        <v>0</v>
      </c>
      <c r="AK654" s="2065">
        <f>+'17HPM_DATA_INPUT'!Q664-'XX_17CK AUDITTO INPUT'!P654</f>
        <v>0</v>
      </c>
      <c r="AL654" s="2065">
        <f>+'17HPM_DATA_INPUT'!R664-'XX_17CK AUDITTO INPUT'!Q654</f>
        <v>0</v>
      </c>
      <c r="AM654" s="2065">
        <f>+'17HPM_DATA_INPUT'!S664-'XX_17CK AUDITTO INPUT'!R654</f>
        <v>0</v>
      </c>
      <c r="AN654" s="2065">
        <f>+'17HPM_DATA_INPUT'!T664-'XX_17CK AUDITTO INPUT'!S654</f>
        <v>0</v>
      </c>
      <c r="AO654" s="2065">
        <f>+'17HPM_DATA_INPUT'!U664-'XX_17CK AUDITTO INPUT'!T654</f>
        <v>0</v>
      </c>
      <c r="AQ654" s="455" t="str">
        <f>'Departmental PL'!D670</f>
        <v>2200 STRONG WEST EMERGENCY BROCKPORT</v>
      </c>
    </row>
    <row r="655" spans="1:43" ht="20.25" hidden="1" customHeight="1" x14ac:dyDescent="0.25">
      <c r="A655" s="2067" t="s">
        <v>1682</v>
      </c>
      <c r="B655" s="2058" t="s">
        <v>2576</v>
      </c>
      <c r="C655" s="2060">
        <v>2</v>
      </c>
      <c r="D655" s="2060">
        <v>0</v>
      </c>
      <c r="E655" s="2060">
        <v>2</v>
      </c>
      <c r="F655" s="2060">
        <v>0</v>
      </c>
      <c r="G655" s="2060">
        <v>2800</v>
      </c>
      <c r="H655" s="2060">
        <v>0</v>
      </c>
      <c r="I655" s="2060">
        <v>1284</v>
      </c>
      <c r="J655" s="2060">
        <v>0</v>
      </c>
      <c r="K655" s="2060">
        <v>926</v>
      </c>
      <c r="L655" s="2060">
        <v>0</v>
      </c>
      <c r="M655" s="2060">
        <v>358</v>
      </c>
      <c r="N655" s="2060">
        <v>0</v>
      </c>
      <c r="O655" s="2060">
        <v>122</v>
      </c>
      <c r="P655" s="2060">
        <v>0</v>
      </c>
      <c r="Q655" s="2060">
        <v>490</v>
      </c>
      <c r="R655" s="2060">
        <v>0</v>
      </c>
      <c r="S655" s="2060">
        <v>-254</v>
      </c>
      <c r="T655" s="2060">
        <v>0</v>
      </c>
      <c r="U655" s="2061" t="str">
        <f t="shared" si="10"/>
        <v>1420 4-2800 PEDS CARDIAC ICU</v>
      </c>
      <c r="W655" s="455" t="b">
        <f>+'17HPM_DATA_INPUT'!C665='XX_17CK AUDITTO INPUT'!U655</f>
        <v>1</v>
      </c>
      <c r="X655" s="2065">
        <f>+'17HPM_DATA_INPUT'!D665-'XX_17CK AUDITTO INPUT'!C655</f>
        <v>3</v>
      </c>
      <c r="Y655" s="2065">
        <f>+'17HPM_DATA_INPUT'!E665-'XX_17CK AUDITTO INPUT'!D655</f>
        <v>3</v>
      </c>
      <c r="Z655" s="2065">
        <f>+'17HPM_DATA_INPUT'!F665-'XX_17CK AUDITTO INPUT'!E655</f>
        <v>4</v>
      </c>
      <c r="AA655" s="2065">
        <f>+'17HPM_DATA_INPUT'!G665-'XX_17CK AUDITTO INPUT'!F655</f>
        <v>4</v>
      </c>
      <c r="AB655" s="2065">
        <f>+'17HPM_DATA_INPUT'!H665-'XX_17CK AUDITTO INPUT'!G655</f>
        <v>5880</v>
      </c>
      <c r="AC655" s="2065">
        <f>+'17HPM_DATA_INPUT'!I665-'XX_17CK AUDITTO INPUT'!H655</f>
        <v>5600</v>
      </c>
      <c r="AD655" s="2065">
        <f>+'17HPM_DATA_INPUT'!J665-'XX_17CK AUDITTO INPUT'!I655</f>
        <v>4151</v>
      </c>
      <c r="AE655" s="2065">
        <f>+'17HPM_DATA_INPUT'!K665-'XX_17CK AUDITTO INPUT'!J655</f>
        <v>2250</v>
      </c>
      <c r="AF655" s="2065">
        <f>+'17HPM_DATA_INPUT'!L665-'XX_17CK AUDITTO INPUT'!K655</f>
        <v>1814</v>
      </c>
      <c r="AG655" s="2065">
        <f>+'17HPM_DATA_INPUT'!M665-'XX_17CK AUDITTO INPUT'!L655</f>
        <v>1649</v>
      </c>
      <c r="AH655" s="2065">
        <f>+'17HPM_DATA_INPUT'!N665-'XX_17CK AUDITTO INPUT'!M655</f>
        <v>2337</v>
      </c>
      <c r="AI655" s="2065">
        <f>+'17HPM_DATA_INPUT'!O665-'XX_17CK AUDITTO INPUT'!N655</f>
        <v>602</v>
      </c>
      <c r="AJ655" s="2065">
        <f>+'17HPM_DATA_INPUT'!P665-'XX_17CK AUDITTO INPUT'!O655</f>
        <v>274</v>
      </c>
      <c r="AK655" s="2065">
        <f>+'17HPM_DATA_INPUT'!Q665-'XX_17CK AUDITTO INPUT'!P655</f>
        <v>230</v>
      </c>
      <c r="AL655" s="2065">
        <f>+'17HPM_DATA_INPUT'!R665-'XX_17CK AUDITTO INPUT'!Q655</f>
        <v>941</v>
      </c>
      <c r="AM655" s="2065">
        <f>+'17HPM_DATA_INPUT'!S665-'XX_17CK AUDITTO INPUT'!R655</f>
        <v>860</v>
      </c>
      <c r="AN655" s="2065">
        <f>+'17HPM_DATA_INPUT'!T665-'XX_17CK AUDITTO INPUT'!S655</f>
        <v>1122</v>
      </c>
      <c r="AO655" s="2065">
        <f>+'17HPM_DATA_INPUT'!U665-'XX_17CK AUDITTO INPUT'!T655</f>
        <v>-489</v>
      </c>
      <c r="AQ655" s="455" t="str">
        <f>'Departmental PL'!D671</f>
        <v>2210 STRONG WEST URG CR SPENCERPORT</v>
      </c>
    </row>
    <row r="656" spans="1:43" ht="20.25" hidden="1" customHeight="1" x14ac:dyDescent="0.25">
      <c r="A656" s="2067" t="s">
        <v>1683</v>
      </c>
      <c r="B656" s="2058" t="s">
        <v>2577</v>
      </c>
      <c r="C656" s="2060">
        <v>40</v>
      </c>
      <c r="D656" s="2060">
        <v>6</v>
      </c>
      <c r="E656" s="2060">
        <v>47</v>
      </c>
      <c r="F656" s="2060">
        <v>7</v>
      </c>
      <c r="G656" s="2060">
        <v>53200</v>
      </c>
      <c r="H656" s="2060">
        <v>2660</v>
      </c>
      <c r="I656" s="2060">
        <v>21420</v>
      </c>
      <c r="J656" s="2060">
        <v>169</v>
      </c>
      <c r="K656" s="2060">
        <v>32746</v>
      </c>
      <c r="L656" s="2060">
        <v>1766</v>
      </c>
      <c r="M656" s="2060">
        <v>-11326</v>
      </c>
      <c r="N656" s="2060">
        <v>-1597</v>
      </c>
      <c r="O656" s="2060">
        <v>15651</v>
      </c>
      <c r="P656" s="2060">
        <v>1194</v>
      </c>
      <c r="Q656" s="2060">
        <v>32360</v>
      </c>
      <c r="R656" s="2060">
        <v>3500</v>
      </c>
      <c r="S656" s="2060">
        <v>-59338</v>
      </c>
      <c r="T656" s="2060">
        <v>-6291</v>
      </c>
      <c r="U656" s="2061" t="str">
        <f t="shared" si="10"/>
        <v>1430 4-1600 PEDIATRICS</v>
      </c>
      <c r="W656" s="455" t="b">
        <f>+'17HPM_DATA_INPUT'!C666='XX_17CK AUDITTO INPUT'!U656</f>
        <v>1</v>
      </c>
      <c r="X656" s="2065">
        <f>+'17HPM_DATA_INPUT'!D666-'XX_17CK AUDITTO INPUT'!C656</f>
        <v>59</v>
      </c>
      <c r="Y656" s="2065">
        <f>+'17HPM_DATA_INPUT'!E666-'XX_17CK AUDITTO INPUT'!D656</f>
        <v>64</v>
      </c>
      <c r="Z656" s="2065">
        <f>+'17HPM_DATA_INPUT'!F666-'XX_17CK AUDITTO INPUT'!E656</f>
        <v>77</v>
      </c>
      <c r="AA656" s="2065">
        <f>+'17HPM_DATA_INPUT'!G666-'XX_17CK AUDITTO INPUT'!F656</f>
        <v>76</v>
      </c>
      <c r="AB656" s="2065">
        <f>+'17HPM_DATA_INPUT'!H666-'XX_17CK AUDITTO INPUT'!G656</f>
        <v>83790</v>
      </c>
      <c r="AC656" s="2065">
        <f>+'17HPM_DATA_INPUT'!I666-'XX_17CK AUDITTO INPUT'!H656</f>
        <v>84000</v>
      </c>
      <c r="AD656" s="2065">
        <f>+'17HPM_DATA_INPUT'!J666-'XX_17CK AUDITTO INPUT'!I656</f>
        <v>28725</v>
      </c>
      <c r="AE656" s="2065">
        <f>+'17HPM_DATA_INPUT'!K666-'XX_17CK AUDITTO INPUT'!J656</f>
        <v>25045</v>
      </c>
      <c r="AF656" s="2065">
        <f>+'17HPM_DATA_INPUT'!L666-'XX_17CK AUDITTO INPUT'!K656</f>
        <v>34620</v>
      </c>
      <c r="AG656" s="2065">
        <f>+'17HPM_DATA_INPUT'!M666-'XX_17CK AUDITTO INPUT'!L656</f>
        <v>52977</v>
      </c>
      <c r="AH656" s="2065">
        <f>+'17HPM_DATA_INPUT'!N666-'XX_17CK AUDITTO INPUT'!M656</f>
        <v>-5895</v>
      </c>
      <c r="AI656" s="2065">
        <f>+'17HPM_DATA_INPUT'!O666-'XX_17CK AUDITTO INPUT'!N656</f>
        <v>-27932</v>
      </c>
      <c r="AJ656" s="2065">
        <f>+'17HPM_DATA_INPUT'!P666-'XX_17CK AUDITTO INPUT'!O656</f>
        <v>13305</v>
      </c>
      <c r="AK656" s="2065">
        <f>+'17HPM_DATA_INPUT'!Q666-'XX_17CK AUDITTO INPUT'!P656</f>
        <v>35809</v>
      </c>
      <c r="AL656" s="2065">
        <f>+'17HPM_DATA_INPUT'!R666-'XX_17CK AUDITTO INPUT'!Q656</f>
        <v>27310</v>
      </c>
      <c r="AM656" s="2065">
        <f>+'17HPM_DATA_INPUT'!S666-'XX_17CK AUDITTO INPUT'!R656</f>
        <v>105017</v>
      </c>
      <c r="AN656" s="2065">
        <f>+'17HPM_DATA_INPUT'!T666-'XX_17CK AUDITTO INPUT'!S656</f>
        <v>-46508</v>
      </c>
      <c r="AO656" s="2065">
        <f>+'17HPM_DATA_INPUT'!U666-'XX_17CK AUDITTO INPUT'!T656</f>
        <v>-168758</v>
      </c>
      <c r="AQ656" s="455" t="str">
        <f>'Departmental PL'!D672</f>
        <v>Total OBS</v>
      </c>
    </row>
    <row r="657" spans="1:43" ht="20.25" hidden="1" customHeight="1" x14ac:dyDescent="0.25">
      <c r="A657" s="2067" t="s">
        <v>1684</v>
      </c>
      <c r="B657" s="2058" t="s">
        <v>2578</v>
      </c>
      <c r="C657" s="2060">
        <v>72</v>
      </c>
      <c r="D657" s="2060">
        <v>0</v>
      </c>
      <c r="E657" s="2060">
        <v>115</v>
      </c>
      <c r="F657" s="2060">
        <v>0</v>
      </c>
      <c r="G657" s="2060">
        <v>144200</v>
      </c>
      <c r="H657" s="2060">
        <v>0</v>
      </c>
      <c r="I657" s="2060">
        <v>39454</v>
      </c>
      <c r="J657" s="2060">
        <v>0</v>
      </c>
      <c r="K657" s="2060">
        <v>57138</v>
      </c>
      <c r="L657" s="2060">
        <v>0</v>
      </c>
      <c r="M657" s="2060">
        <v>-17683</v>
      </c>
      <c r="N657" s="2060">
        <v>0</v>
      </c>
      <c r="O657" s="2060">
        <v>10542</v>
      </c>
      <c r="P657" s="2060">
        <v>0</v>
      </c>
      <c r="Q657" s="2060">
        <v>32330</v>
      </c>
      <c r="R657" s="2060">
        <v>0</v>
      </c>
      <c r="S657" s="2060">
        <v>-60555</v>
      </c>
      <c r="T657" s="2060">
        <v>0</v>
      </c>
      <c r="U657" s="2061" t="str">
        <f t="shared" si="10"/>
        <v>1440 4-3600 PEDIATRICS</v>
      </c>
      <c r="W657" s="455" t="b">
        <f>+'17HPM_DATA_INPUT'!C667='XX_17CK AUDITTO INPUT'!U657</f>
        <v>1</v>
      </c>
      <c r="X657" s="2065">
        <f>+'17HPM_DATA_INPUT'!D667-'XX_17CK AUDITTO INPUT'!C657</f>
        <v>63</v>
      </c>
      <c r="Y657" s="2065">
        <f>+'17HPM_DATA_INPUT'!E667-'XX_17CK AUDITTO INPUT'!D657</f>
        <v>99</v>
      </c>
      <c r="Z657" s="2065">
        <f>+'17HPM_DATA_INPUT'!F667-'XX_17CK AUDITTO INPUT'!E657</f>
        <v>85</v>
      </c>
      <c r="AA657" s="2065">
        <f>+'17HPM_DATA_INPUT'!G667-'XX_17CK AUDITTO INPUT'!F657</f>
        <v>155</v>
      </c>
      <c r="AB657" s="2065">
        <f>+'17HPM_DATA_INPUT'!H667-'XX_17CK AUDITTO INPUT'!G657</f>
        <v>105840</v>
      </c>
      <c r="AC657" s="2065">
        <f>+'17HPM_DATA_INPUT'!I667-'XX_17CK AUDITTO INPUT'!H657</f>
        <v>200200</v>
      </c>
      <c r="AD657" s="2065">
        <f>+'17HPM_DATA_INPUT'!J667-'XX_17CK AUDITTO INPUT'!I657</f>
        <v>16117</v>
      </c>
      <c r="AE657" s="2065">
        <f>+'17HPM_DATA_INPUT'!K667-'XX_17CK AUDITTO INPUT'!J657</f>
        <v>55744</v>
      </c>
      <c r="AF657" s="2065">
        <f>+'17HPM_DATA_INPUT'!L667-'XX_17CK AUDITTO INPUT'!K657</f>
        <v>39206</v>
      </c>
      <c r="AG657" s="2065">
        <f>+'17HPM_DATA_INPUT'!M667-'XX_17CK AUDITTO INPUT'!L657</f>
        <v>82827</v>
      </c>
      <c r="AH657" s="2065">
        <f>+'17HPM_DATA_INPUT'!N667-'XX_17CK AUDITTO INPUT'!M657</f>
        <v>-23090</v>
      </c>
      <c r="AI657" s="2065">
        <f>+'17HPM_DATA_INPUT'!O667-'XX_17CK AUDITTO INPUT'!N657</f>
        <v>-27083</v>
      </c>
      <c r="AJ657" s="2065">
        <f>+'17HPM_DATA_INPUT'!P667-'XX_17CK AUDITTO INPUT'!O657</f>
        <v>7123</v>
      </c>
      <c r="AK657" s="2065">
        <f>+'17HPM_DATA_INPUT'!Q667-'XX_17CK AUDITTO INPUT'!P657</f>
        <v>33336</v>
      </c>
      <c r="AL657" s="2065">
        <f>+'17HPM_DATA_INPUT'!R667-'XX_17CK AUDITTO INPUT'!Q657</f>
        <v>21389</v>
      </c>
      <c r="AM657" s="2065">
        <f>+'17HPM_DATA_INPUT'!S667-'XX_17CK AUDITTO INPUT'!R657</f>
        <v>83258</v>
      </c>
      <c r="AN657" s="2065">
        <f>+'17HPM_DATA_INPUT'!T667-'XX_17CK AUDITTO INPUT'!S657</f>
        <v>-51602</v>
      </c>
      <c r="AO657" s="2065">
        <f>+'17HPM_DATA_INPUT'!U667-'XX_17CK AUDITTO INPUT'!T657</f>
        <v>-143678</v>
      </c>
      <c r="AQ657" s="455">
        <f>'Departmental PL'!D673</f>
        <v>0</v>
      </c>
    </row>
    <row r="658" spans="1:43" ht="20.25" hidden="1" customHeight="1" x14ac:dyDescent="0.25">
      <c r="A658" s="2067" t="s">
        <v>1685</v>
      </c>
      <c r="B658" s="2058" t="s">
        <v>2579</v>
      </c>
      <c r="C658" s="2060">
        <v>7</v>
      </c>
      <c r="D658" s="2060">
        <v>8</v>
      </c>
      <c r="E658" s="2060">
        <v>8</v>
      </c>
      <c r="F658" s="2060">
        <v>11</v>
      </c>
      <c r="G658" s="2060">
        <v>7000</v>
      </c>
      <c r="H658" s="2060">
        <v>11970</v>
      </c>
      <c r="I658" s="2060">
        <v>1631</v>
      </c>
      <c r="J658" s="2060">
        <v>3112</v>
      </c>
      <c r="K658" s="2060">
        <v>2902</v>
      </c>
      <c r="L658" s="2060">
        <v>4282</v>
      </c>
      <c r="M658" s="2060">
        <v>-1271</v>
      </c>
      <c r="N658" s="2060">
        <v>-1171</v>
      </c>
      <c r="O658" s="2060">
        <v>395</v>
      </c>
      <c r="P658" s="2060">
        <v>572</v>
      </c>
      <c r="Q658" s="2060">
        <v>1200</v>
      </c>
      <c r="R658" s="2060">
        <v>1991</v>
      </c>
      <c r="S658" s="2060">
        <v>-2867</v>
      </c>
      <c r="T658" s="2060">
        <v>-3733</v>
      </c>
      <c r="U658" s="2061" t="str">
        <f t="shared" si="10"/>
        <v>1450 4-1800 PEDIATRICS ICU (PICU) (prev. 4-2800)</v>
      </c>
      <c r="W658" s="455" t="b">
        <f>+'17HPM_DATA_INPUT'!C668='XX_17CK AUDITTO INPUT'!U658</f>
        <v>1</v>
      </c>
      <c r="X658" s="2065">
        <f>+'17HPM_DATA_INPUT'!D668-'XX_17CK AUDITTO INPUT'!C658</f>
        <v>2</v>
      </c>
      <c r="Y658" s="2065">
        <f>+'17HPM_DATA_INPUT'!E668-'XX_17CK AUDITTO INPUT'!D658</f>
        <v>5</v>
      </c>
      <c r="Z658" s="2065">
        <f>+'17HPM_DATA_INPUT'!F668-'XX_17CK AUDITTO INPUT'!E658</f>
        <v>2</v>
      </c>
      <c r="AA658" s="2065">
        <f>+'17HPM_DATA_INPUT'!G668-'XX_17CK AUDITTO INPUT'!F658</f>
        <v>7</v>
      </c>
      <c r="AB658" s="2065">
        <f>+'17HPM_DATA_INPUT'!H668-'XX_17CK AUDITTO INPUT'!G658</f>
        <v>0</v>
      </c>
      <c r="AC658" s="2065">
        <f>+'17HPM_DATA_INPUT'!I668-'XX_17CK AUDITTO INPUT'!H658</f>
        <v>9800</v>
      </c>
      <c r="AD658" s="2065">
        <f>+'17HPM_DATA_INPUT'!J668-'XX_17CK AUDITTO INPUT'!I658</f>
        <v>-929</v>
      </c>
      <c r="AE658" s="2065">
        <f>+'17HPM_DATA_INPUT'!K668-'XX_17CK AUDITTO INPUT'!J658</f>
        <v>3314</v>
      </c>
      <c r="AF658" s="2065">
        <f>+'17HPM_DATA_INPUT'!L668-'XX_17CK AUDITTO INPUT'!K658</f>
        <v>-334</v>
      </c>
      <c r="AG658" s="2065">
        <f>+'17HPM_DATA_INPUT'!M668-'XX_17CK AUDITTO INPUT'!L658</f>
        <v>3345</v>
      </c>
      <c r="AH658" s="2065">
        <f>+'17HPM_DATA_INPUT'!N668-'XX_17CK AUDITTO INPUT'!M658</f>
        <v>-596</v>
      </c>
      <c r="AI658" s="2065">
        <f>+'17HPM_DATA_INPUT'!O668-'XX_17CK AUDITTO INPUT'!N658</f>
        <v>-30</v>
      </c>
      <c r="AJ658" s="2065">
        <f>+'17HPM_DATA_INPUT'!P668-'XX_17CK AUDITTO INPUT'!O658</f>
        <v>-66</v>
      </c>
      <c r="AK658" s="2065">
        <f>+'17HPM_DATA_INPUT'!Q668-'XX_17CK AUDITTO INPUT'!P658</f>
        <v>446</v>
      </c>
      <c r="AL658" s="2065">
        <f>+'17HPM_DATA_INPUT'!R668-'XX_17CK AUDITTO INPUT'!Q658</f>
        <v>-195</v>
      </c>
      <c r="AM658" s="2065">
        <f>+'17HPM_DATA_INPUT'!S668-'XX_17CK AUDITTO INPUT'!R658</f>
        <v>1555</v>
      </c>
      <c r="AN658" s="2065">
        <f>+'17HPM_DATA_INPUT'!T668-'XX_17CK AUDITTO INPUT'!S658</f>
        <v>-334</v>
      </c>
      <c r="AO658" s="2065">
        <f>+'17HPM_DATA_INPUT'!U668-'XX_17CK AUDITTO INPUT'!T658</f>
        <v>-2032</v>
      </c>
      <c r="AQ658" s="455" t="str">
        <f>'Departmental PL'!D674</f>
        <v xml:space="preserve">TOTAL 013a Urgent Care Satellite Offices </v>
      </c>
    </row>
    <row r="659" spans="1:43" ht="20.25" hidden="1" customHeight="1" x14ac:dyDescent="0.25">
      <c r="A659" s="2067" t="s">
        <v>1686</v>
      </c>
      <c r="B659" s="2058" t="s">
        <v>2601</v>
      </c>
      <c r="C659" s="2060">
        <v>1</v>
      </c>
      <c r="D659" s="2060">
        <v>4</v>
      </c>
      <c r="E659" s="2060">
        <v>3</v>
      </c>
      <c r="F659" s="2060">
        <v>37</v>
      </c>
      <c r="G659" s="2060">
        <v>4200</v>
      </c>
      <c r="H659" s="2060">
        <v>49210</v>
      </c>
      <c r="I659" s="2060">
        <v>2252</v>
      </c>
      <c r="J659" s="2060">
        <v>24079</v>
      </c>
      <c r="K659" s="2060">
        <v>1927</v>
      </c>
      <c r="L659" s="2060">
        <v>22700</v>
      </c>
      <c r="M659" s="2060">
        <v>325</v>
      </c>
      <c r="N659" s="2060">
        <v>1379</v>
      </c>
      <c r="O659" s="2060">
        <v>299</v>
      </c>
      <c r="P659" s="2060">
        <v>3658</v>
      </c>
      <c r="Q659" s="2060">
        <v>1282</v>
      </c>
      <c r="R659" s="2060">
        <v>16412</v>
      </c>
      <c r="S659" s="2060">
        <v>-1256</v>
      </c>
      <c r="T659" s="2060">
        <v>-18691</v>
      </c>
      <c r="U659" s="2061" t="str">
        <f t="shared" si="10"/>
        <v>1460 4-1200 PALLIATIVE CARE UNIT</v>
      </c>
      <c r="W659" s="455" t="b">
        <f>+'17HPM_DATA_INPUT'!C669='XX_17CK AUDITTO INPUT'!U659</f>
        <v>1</v>
      </c>
      <c r="X659" s="2065">
        <f>+'17HPM_DATA_INPUT'!D669-'XX_17CK AUDITTO INPUT'!C659</f>
        <v>2</v>
      </c>
      <c r="Y659" s="2065">
        <f>+'17HPM_DATA_INPUT'!E669-'XX_17CK AUDITTO INPUT'!D659</f>
        <v>3</v>
      </c>
      <c r="Z659" s="2065">
        <f>+'17HPM_DATA_INPUT'!F669-'XX_17CK AUDITTO INPUT'!E659</f>
        <v>4</v>
      </c>
      <c r="AA659" s="2065">
        <f>+'17HPM_DATA_INPUT'!G669-'XX_17CK AUDITTO INPUT'!F659</f>
        <v>8</v>
      </c>
      <c r="AB659" s="2065">
        <f>+'17HPM_DATA_INPUT'!H669-'XX_17CK AUDITTO INPUT'!G659</f>
        <v>4410</v>
      </c>
      <c r="AC659" s="2065">
        <f>+'17HPM_DATA_INPUT'!I669-'XX_17CK AUDITTO INPUT'!H659</f>
        <v>11200</v>
      </c>
      <c r="AD659" s="2065">
        <f>+'17HPM_DATA_INPUT'!J669-'XX_17CK AUDITTO INPUT'!I659</f>
        <v>350</v>
      </c>
      <c r="AE659" s="2065">
        <f>+'17HPM_DATA_INPUT'!K669-'XX_17CK AUDITTO INPUT'!J659</f>
        <v>3901</v>
      </c>
      <c r="AF659" s="2065">
        <f>+'17HPM_DATA_INPUT'!L669-'XX_17CK AUDITTO INPUT'!K659</f>
        <v>1955</v>
      </c>
      <c r="AG659" s="2065">
        <f>+'17HPM_DATA_INPUT'!M669-'XX_17CK AUDITTO INPUT'!L659</f>
        <v>4908</v>
      </c>
      <c r="AH659" s="2065">
        <f>+'17HPM_DATA_INPUT'!N669-'XX_17CK AUDITTO INPUT'!M659</f>
        <v>-1604</v>
      </c>
      <c r="AI659" s="2065">
        <f>+'17HPM_DATA_INPUT'!O669-'XX_17CK AUDITTO INPUT'!N659</f>
        <v>-1008</v>
      </c>
      <c r="AJ659" s="2065">
        <f>+'17HPM_DATA_INPUT'!P669-'XX_17CK AUDITTO INPUT'!O659</f>
        <v>300</v>
      </c>
      <c r="AK659" s="2065">
        <f>+'17HPM_DATA_INPUT'!Q669-'XX_17CK AUDITTO INPUT'!P659</f>
        <v>792</v>
      </c>
      <c r="AL659" s="2065">
        <f>+'17HPM_DATA_INPUT'!R669-'XX_17CK AUDITTO INPUT'!Q659</f>
        <v>1265</v>
      </c>
      <c r="AM659" s="2065">
        <f>+'17HPM_DATA_INPUT'!S669-'XX_17CK AUDITTO INPUT'!R659</f>
        <v>3548</v>
      </c>
      <c r="AN659" s="2065">
        <f>+'17HPM_DATA_INPUT'!T669-'XX_17CK AUDITTO INPUT'!S659</f>
        <v>-3170</v>
      </c>
      <c r="AO659" s="2065">
        <f>+'17HPM_DATA_INPUT'!U669-'XX_17CK AUDITTO INPUT'!T659</f>
        <v>-5347</v>
      </c>
      <c r="AQ659" s="455">
        <f>'Departmental PL'!D675</f>
        <v>0</v>
      </c>
    </row>
    <row r="660" spans="1:43" ht="20.25" hidden="1" customHeight="1" x14ac:dyDescent="0.25">
      <c r="A660" s="2067" t="s">
        <v>1687</v>
      </c>
      <c r="B660" s="2058" t="s">
        <v>2580</v>
      </c>
      <c r="C660" s="2060">
        <v>37</v>
      </c>
      <c r="D660" s="2060">
        <v>44</v>
      </c>
      <c r="E660" s="2060">
        <v>69</v>
      </c>
      <c r="F660" s="2060">
        <v>88</v>
      </c>
      <c r="G660" s="2060">
        <v>75600</v>
      </c>
      <c r="H660" s="2060">
        <v>102410</v>
      </c>
      <c r="I660" s="2060">
        <v>25303</v>
      </c>
      <c r="J660" s="2060">
        <v>34052</v>
      </c>
      <c r="K660" s="2060">
        <v>30096</v>
      </c>
      <c r="L660" s="2060">
        <v>40990</v>
      </c>
      <c r="M660" s="2060">
        <v>-4793</v>
      </c>
      <c r="N660" s="2060">
        <v>-6938</v>
      </c>
      <c r="O660" s="2060">
        <v>7594</v>
      </c>
      <c r="P660" s="2060">
        <v>11784</v>
      </c>
      <c r="Q660" s="2060">
        <v>19434</v>
      </c>
      <c r="R660" s="2060">
        <v>19557</v>
      </c>
      <c r="S660" s="2060">
        <v>-31821</v>
      </c>
      <c r="T660" s="2060">
        <v>-38279</v>
      </c>
      <c r="U660" s="2061" t="str">
        <f t="shared" si="10"/>
        <v>1470 4-3400 MED/SURG</v>
      </c>
      <c r="W660" s="455" t="b">
        <f>+'17HPM_DATA_INPUT'!C670='XX_17CK AUDITTO INPUT'!U660</f>
        <v>1</v>
      </c>
      <c r="X660" s="2065">
        <f>+'17HPM_DATA_INPUT'!D670-'XX_17CK AUDITTO INPUT'!C660</f>
        <v>27</v>
      </c>
      <c r="Y660" s="2065">
        <f>+'17HPM_DATA_INPUT'!E670-'XX_17CK AUDITTO INPUT'!D660</f>
        <v>38</v>
      </c>
      <c r="Z660" s="2065">
        <f>+'17HPM_DATA_INPUT'!F670-'XX_17CK AUDITTO INPUT'!E660</f>
        <v>36</v>
      </c>
      <c r="AA660" s="2065">
        <f>+'17HPM_DATA_INPUT'!G670-'XX_17CK AUDITTO INPUT'!F660</f>
        <v>68</v>
      </c>
      <c r="AB660" s="2065">
        <f>+'17HPM_DATA_INPUT'!H670-'XX_17CK AUDITTO INPUT'!G660</f>
        <v>49910</v>
      </c>
      <c r="AC660" s="2065">
        <f>+'17HPM_DATA_INPUT'!I670-'XX_17CK AUDITTO INPUT'!H660</f>
        <v>85400</v>
      </c>
      <c r="AD660" s="2065">
        <f>+'17HPM_DATA_INPUT'!J670-'XX_17CK AUDITTO INPUT'!I660</f>
        <v>5057</v>
      </c>
      <c r="AE660" s="2065">
        <f>+'17HPM_DATA_INPUT'!K670-'XX_17CK AUDITTO INPUT'!J660</f>
        <v>33590</v>
      </c>
      <c r="AF660" s="2065">
        <f>+'17HPM_DATA_INPUT'!L670-'XX_17CK AUDITTO INPUT'!K660</f>
        <v>18806</v>
      </c>
      <c r="AG660" s="2065">
        <f>+'17HPM_DATA_INPUT'!M670-'XX_17CK AUDITTO INPUT'!L660</f>
        <v>32478</v>
      </c>
      <c r="AH660" s="2065">
        <f>+'17HPM_DATA_INPUT'!N670-'XX_17CK AUDITTO INPUT'!M660</f>
        <v>-13749</v>
      </c>
      <c r="AI660" s="2065">
        <f>+'17HPM_DATA_INPUT'!O670-'XX_17CK AUDITTO INPUT'!N660</f>
        <v>1113</v>
      </c>
      <c r="AJ660" s="2065">
        <f>+'17HPM_DATA_INPUT'!P670-'XX_17CK AUDITTO INPUT'!O660</f>
        <v>5989</v>
      </c>
      <c r="AK660" s="2065">
        <f>+'17HPM_DATA_INPUT'!Q670-'XX_17CK AUDITTO INPUT'!P660</f>
        <v>9337</v>
      </c>
      <c r="AL660" s="2065">
        <f>+'17HPM_DATA_INPUT'!R670-'XX_17CK AUDITTO INPUT'!Q660</f>
        <v>11894</v>
      </c>
      <c r="AM660" s="2065">
        <f>+'17HPM_DATA_INPUT'!S670-'XX_17CK AUDITTO INPUT'!R660</f>
        <v>15496</v>
      </c>
      <c r="AN660" s="2065">
        <f>+'17HPM_DATA_INPUT'!T670-'XX_17CK AUDITTO INPUT'!S660</f>
        <v>-31632</v>
      </c>
      <c r="AO660" s="2065">
        <f>+'17HPM_DATA_INPUT'!U670-'XX_17CK AUDITTO INPUT'!T660</f>
        <v>-23721</v>
      </c>
      <c r="AQ660" s="455" t="str">
        <f>'Departmental PL'!D676</f>
        <v xml:space="preserve">014 Clinical Lab &amp; Path </v>
      </c>
    </row>
    <row r="661" spans="1:43" ht="20.25" hidden="1" customHeight="1" x14ac:dyDescent="0.25">
      <c r="A661" s="2067" t="s">
        <v>1710</v>
      </c>
      <c r="B661" s="2074" t="s">
        <v>1710</v>
      </c>
      <c r="C661" s="2075"/>
      <c r="D661" s="2075"/>
      <c r="E661" s="2075"/>
      <c r="F661" s="2075"/>
      <c r="G661" s="2075"/>
      <c r="H661" s="2075"/>
      <c r="I661" s="2075"/>
      <c r="J661" s="2075"/>
      <c r="K661" s="2075"/>
      <c r="L661" s="2075"/>
      <c r="M661" s="2075"/>
      <c r="N661" s="2075"/>
      <c r="O661" s="2075"/>
      <c r="P661" s="2075"/>
      <c r="Q661" s="2075"/>
      <c r="R661" s="2075"/>
      <c r="S661" s="2075"/>
      <c r="T661" s="2075"/>
      <c r="U661" s="2061" t="str">
        <f t="shared" si="10"/>
        <v>1500 5-1200 REHAB UNIT</v>
      </c>
      <c r="W661" s="455" t="b">
        <f>+'17HPM_DATA_INPUT'!C671='XX_17CK AUDITTO INPUT'!U661</f>
        <v>1</v>
      </c>
      <c r="X661" s="2065">
        <f>+'17HPM_DATA_INPUT'!D671-'XX_17CK AUDITTO INPUT'!C661</f>
        <v>0</v>
      </c>
      <c r="Y661" s="2065">
        <f>+'17HPM_DATA_INPUT'!E671-'XX_17CK AUDITTO INPUT'!D661</f>
        <v>0</v>
      </c>
      <c r="Z661" s="2065">
        <f>+'17HPM_DATA_INPUT'!F671-'XX_17CK AUDITTO INPUT'!E661</f>
        <v>0</v>
      </c>
      <c r="AA661" s="2065">
        <f>+'17HPM_DATA_INPUT'!G671-'XX_17CK AUDITTO INPUT'!F661</f>
        <v>0</v>
      </c>
      <c r="AB661" s="2065">
        <f>+'17HPM_DATA_INPUT'!H671-'XX_17CK AUDITTO INPUT'!G661</f>
        <v>0</v>
      </c>
      <c r="AC661" s="2065">
        <f>+'17HPM_DATA_INPUT'!I671-'XX_17CK AUDITTO INPUT'!H661</f>
        <v>0</v>
      </c>
      <c r="AD661" s="2065">
        <f>+'17HPM_DATA_INPUT'!J671-'XX_17CK AUDITTO INPUT'!I661</f>
        <v>0</v>
      </c>
      <c r="AE661" s="2065">
        <f>+'17HPM_DATA_INPUT'!K671-'XX_17CK AUDITTO INPUT'!J661</f>
        <v>0</v>
      </c>
      <c r="AF661" s="2065">
        <f>+'17HPM_DATA_INPUT'!L671-'XX_17CK AUDITTO INPUT'!K661</f>
        <v>0</v>
      </c>
      <c r="AG661" s="2065">
        <f>+'17HPM_DATA_INPUT'!M671-'XX_17CK AUDITTO INPUT'!L661</f>
        <v>0</v>
      </c>
      <c r="AH661" s="2065">
        <f>+'17HPM_DATA_INPUT'!N671-'XX_17CK AUDITTO INPUT'!M661</f>
        <v>0</v>
      </c>
      <c r="AI661" s="2065">
        <f>+'17HPM_DATA_INPUT'!O671-'XX_17CK AUDITTO INPUT'!N661</f>
        <v>0</v>
      </c>
      <c r="AJ661" s="2065">
        <f>+'17HPM_DATA_INPUT'!P671-'XX_17CK AUDITTO INPUT'!O661</f>
        <v>0</v>
      </c>
      <c r="AK661" s="2065">
        <f>+'17HPM_DATA_INPUT'!Q671-'XX_17CK AUDITTO INPUT'!P661</f>
        <v>0</v>
      </c>
      <c r="AL661" s="2065">
        <f>+'17HPM_DATA_INPUT'!R671-'XX_17CK AUDITTO INPUT'!Q661</f>
        <v>0</v>
      </c>
      <c r="AM661" s="2065">
        <f>+'17HPM_DATA_INPUT'!S671-'XX_17CK AUDITTO INPUT'!R661</f>
        <v>0</v>
      </c>
      <c r="AN661" s="2065">
        <f>+'17HPM_DATA_INPUT'!T671-'XX_17CK AUDITTO INPUT'!S661</f>
        <v>0</v>
      </c>
      <c r="AO661" s="2065">
        <f>+'17HPM_DATA_INPUT'!U671-'XX_17CK AUDITTO INPUT'!T661</f>
        <v>0</v>
      </c>
      <c r="AQ661" s="455" t="str">
        <f>'Departmental PL'!D677</f>
        <v>3000 BLOOD BANK</v>
      </c>
    </row>
    <row r="662" spans="1:43" ht="20.25" hidden="1" customHeight="1" x14ac:dyDescent="0.25">
      <c r="A662" s="2067" t="s">
        <v>1688</v>
      </c>
      <c r="B662" s="2058" t="s">
        <v>2582</v>
      </c>
      <c r="C662" s="2060">
        <v>67</v>
      </c>
      <c r="D662" s="2060">
        <v>141</v>
      </c>
      <c r="E662" s="2060">
        <v>296</v>
      </c>
      <c r="F662" s="2060">
        <v>498</v>
      </c>
      <c r="G662" s="2060">
        <v>327600</v>
      </c>
      <c r="H662" s="2060">
        <v>639730</v>
      </c>
      <c r="I662" s="2060">
        <v>82081</v>
      </c>
      <c r="J662" s="2060">
        <v>155421</v>
      </c>
      <c r="K662" s="2060">
        <v>156532</v>
      </c>
      <c r="L662" s="2060">
        <v>300674</v>
      </c>
      <c r="M662" s="2060">
        <v>-74451</v>
      </c>
      <c r="N662" s="2060">
        <v>-145253</v>
      </c>
      <c r="O662" s="2060">
        <v>22217</v>
      </c>
      <c r="P662" s="2060">
        <v>43065</v>
      </c>
      <c r="Q662" s="2060">
        <v>81403</v>
      </c>
      <c r="R662" s="2060">
        <v>157592</v>
      </c>
      <c r="S662" s="2060">
        <v>-178071</v>
      </c>
      <c r="T662" s="2060">
        <v>-345910</v>
      </c>
      <c r="U662" s="2061" t="str">
        <f t="shared" si="10"/>
        <v>1510 5-1400 MED/SURG UNIT</v>
      </c>
      <c r="W662" s="455" t="b">
        <f>+'17HPM_DATA_INPUT'!C672='XX_17CK AUDITTO INPUT'!U662</f>
        <v>1</v>
      </c>
      <c r="X662" s="2065">
        <f>+'17HPM_DATA_INPUT'!D672-'XX_17CK AUDITTO INPUT'!C662</f>
        <v>53</v>
      </c>
      <c r="Y662" s="2065">
        <f>+'17HPM_DATA_INPUT'!E672-'XX_17CK AUDITTO INPUT'!D662</f>
        <v>67</v>
      </c>
      <c r="Z662" s="2065">
        <f>+'17HPM_DATA_INPUT'!F672-'XX_17CK AUDITTO INPUT'!E662</f>
        <v>108</v>
      </c>
      <c r="AA662" s="2065">
        <f>+'17HPM_DATA_INPUT'!G672-'XX_17CK AUDITTO INPUT'!F662</f>
        <v>219</v>
      </c>
      <c r="AB662" s="2065">
        <f>+'17HPM_DATA_INPUT'!H672-'XX_17CK AUDITTO INPUT'!G662</f>
        <v>145390</v>
      </c>
      <c r="AC662" s="2065">
        <f>+'17HPM_DATA_INPUT'!I672-'XX_17CK AUDITTO INPUT'!H662</f>
        <v>268450</v>
      </c>
      <c r="AD662" s="2065">
        <f>+'17HPM_DATA_INPUT'!J672-'XX_17CK AUDITTO INPUT'!I662</f>
        <v>13500</v>
      </c>
      <c r="AE662" s="2065">
        <f>+'17HPM_DATA_INPUT'!K672-'XX_17CK AUDITTO INPUT'!J662</f>
        <v>107955</v>
      </c>
      <c r="AF662" s="2065">
        <f>+'17HPM_DATA_INPUT'!L672-'XX_17CK AUDITTO INPUT'!K662</f>
        <v>77311</v>
      </c>
      <c r="AG662" s="2065">
        <f>+'17HPM_DATA_INPUT'!M672-'XX_17CK AUDITTO INPUT'!L662</f>
        <v>120031</v>
      </c>
      <c r="AH662" s="2065">
        <f>+'17HPM_DATA_INPUT'!N672-'XX_17CK AUDITTO INPUT'!M662</f>
        <v>-63810</v>
      </c>
      <c r="AI662" s="2065">
        <f>+'17HPM_DATA_INPUT'!O672-'XX_17CK AUDITTO INPUT'!N662</f>
        <v>-12077</v>
      </c>
      <c r="AJ662" s="2065">
        <f>+'17HPM_DATA_INPUT'!P672-'XX_17CK AUDITTO INPUT'!O662</f>
        <v>9661</v>
      </c>
      <c r="AK662" s="2065">
        <f>+'17HPM_DATA_INPUT'!Q672-'XX_17CK AUDITTO INPUT'!P662</f>
        <v>17192</v>
      </c>
      <c r="AL662" s="2065">
        <f>+'17HPM_DATA_INPUT'!R672-'XX_17CK AUDITTO INPUT'!Q662</f>
        <v>35955</v>
      </c>
      <c r="AM662" s="2065">
        <f>+'17HPM_DATA_INPUT'!S672-'XX_17CK AUDITTO INPUT'!R662</f>
        <v>62913</v>
      </c>
      <c r="AN662" s="2065">
        <f>+'17HPM_DATA_INPUT'!T672-'XX_17CK AUDITTO INPUT'!S662</f>
        <v>-109427</v>
      </c>
      <c r="AO662" s="2065">
        <f>+'17HPM_DATA_INPUT'!U672-'XX_17CK AUDITTO INPUT'!T662</f>
        <v>-92181</v>
      </c>
      <c r="AQ662" s="455" t="str">
        <f>'Departmental PL'!D678</f>
        <v>3030 HEMATOLOGY</v>
      </c>
    </row>
    <row r="663" spans="1:43" ht="20.25" hidden="1" customHeight="1" x14ac:dyDescent="0.25">
      <c r="A663" s="2067" t="s">
        <v>1689</v>
      </c>
      <c r="B663" s="2058" t="s">
        <v>2602</v>
      </c>
      <c r="C663" s="2060">
        <v>2</v>
      </c>
      <c r="D663" s="2060">
        <v>1</v>
      </c>
      <c r="E663" s="2060">
        <v>2</v>
      </c>
      <c r="F663" s="2060">
        <v>1</v>
      </c>
      <c r="G663" s="2060">
        <v>5700</v>
      </c>
      <c r="H663" s="2060">
        <v>2709</v>
      </c>
      <c r="I663" s="2060">
        <v>2578</v>
      </c>
      <c r="J663" s="2060">
        <v>1460</v>
      </c>
      <c r="K663" s="2060">
        <v>1663</v>
      </c>
      <c r="L663" s="2060">
        <v>163</v>
      </c>
      <c r="M663" s="2060">
        <v>914</v>
      </c>
      <c r="N663" s="2060">
        <v>1296</v>
      </c>
      <c r="O663" s="2060">
        <v>135</v>
      </c>
      <c r="P663" s="2060">
        <v>72</v>
      </c>
      <c r="Q663" s="2060">
        <v>768</v>
      </c>
      <c r="R663" s="2060">
        <v>408</v>
      </c>
      <c r="S663" s="2060">
        <v>11</v>
      </c>
      <c r="T663" s="2060">
        <v>816</v>
      </c>
      <c r="U663" s="2061" t="str">
        <f t="shared" si="10"/>
        <v>1530 5-1600 CEP</v>
      </c>
      <c r="W663" s="455" t="b">
        <f>+'17HPM_DATA_INPUT'!C673='XX_17CK AUDITTO INPUT'!U663</f>
        <v>1</v>
      </c>
      <c r="X663" s="2065">
        <f>+'17HPM_DATA_INPUT'!D673-'XX_17CK AUDITTO INPUT'!C663</f>
        <v>9</v>
      </c>
      <c r="Y663" s="2065">
        <f>+'17HPM_DATA_INPUT'!E673-'XX_17CK AUDITTO INPUT'!D663</f>
        <v>5</v>
      </c>
      <c r="Z663" s="2065">
        <f>+'17HPM_DATA_INPUT'!F673-'XX_17CK AUDITTO INPUT'!E663</f>
        <v>11</v>
      </c>
      <c r="AA663" s="2065">
        <f>+'17HPM_DATA_INPUT'!G673-'XX_17CK AUDITTO INPUT'!F663</f>
        <v>9</v>
      </c>
      <c r="AB663" s="2065">
        <f>+'17HPM_DATA_INPUT'!H673-'XX_17CK AUDITTO INPUT'!G663</f>
        <v>33000</v>
      </c>
      <c r="AC663" s="2065">
        <f>+'17HPM_DATA_INPUT'!I673-'XX_17CK AUDITTO INPUT'!H663</f>
        <v>25650</v>
      </c>
      <c r="AD663" s="2065">
        <f>+'17HPM_DATA_INPUT'!J673-'XX_17CK AUDITTO INPUT'!I663</f>
        <v>12706</v>
      </c>
      <c r="AE663" s="2065">
        <f>+'17HPM_DATA_INPUT'!K673-'XX_17CK AUDITTO INPUT'!J663</f>
        <v>9993</v>
      </c>
      <c r="AF663" s="2065">
        <f>+'17HPM_DATA_INPUT'!L673-'XX_17CK AUDITTO INPUT'!K663</f>
        <v>9735</v>
      </c>
      <c r="AG663" s="2065">
        <f>+'17HPM_DATA_INPUT'!M673-'XX_17CK AUDITTO INPUT'!L663</f>
        <v>1472</v>
      </c>
      <c r="AH663" s="2065">
        <f>+'17HPM_DATA_INPUT'!N673-'XX_17CK AUDITTO INPUT'!M663</f>
        <v>2972</v>
      </c>
      <c r="AI663" s="2065">
        <f>+'17HPM_DATA_INPUT'!O673-'XX_17CK AUDITTO INPUT'!N663</f>
        <v>8522</v>
      </c>
      <c r="AJ663" s="2065">
        <f>+'17HPM_DATA_INPUT'!P673-'XX_17CK AUDITTO INPUT'!O663</f>
        <v>797</v>
      </c>
      <c r="AK663" s="2065">
        <f>+'17HPM_DATA_INPUT'!Q673-'XX_17CK AUDITTO INPUT'!P663</f>
        <v>650</v>
      </c>
      <c r="AL663" s="2065">
        <f>+'17HPM_DATA_INPUT'!R673-'XX_17CK AUDITTO INPUT'!Q663</f>
        <v>4283</v>
      </c>
      <c r="AM663" s="2065">
        <f>+'17HPM_DATA_INPUT'!S673-'XX_17CK AUDITTO INPUT'!R663</f>
        <v>3676</v>
      </c>
      <c r="AN663" s="2065">
        <f>+'17HPM_DATA_INPUT'!T673-'XX_17CK AUDITTO INPUT'!S663</f>
        <v>-2108</v>
      </c>
      <c r="AO663" s="2065">
        <f>+'17HPM_DATA_INPUT'!U673-'XX_17CK AUDITTO INPUT'!T663</f>
        <v>4196</v>
      </c>
      <c r="AQ663" s="455" t="str">
        <f>'Departmental PL'!D679</f>
        <v>3040 MOLECULAR DIAGNOSTIC LAB</v>
      </c>
    </row>
    <row r="664" spans="1:43" ht="20.25" hidden="1" customHeight="1" x14ac:dyDescent="0.25">
      <c r="A664" s="2067" t="s">
        <v>1690</v>
      </c>
      <c r="B664" s="2058" t="s">
        <v>2583</v>
      </c>
      <c r="C664" s="2060">
        <v>58</v>
      </c>
      <c r="D664" s="2060">
        <v>88</v>
      </c>
      <c r="E664" s="2060">
        <v>99</v>
      </c>
      <c r="F664" s="2060">
        <v>165</v>
      </c>
      <c r="G664" s="2060">
        <v>126000</v>
      </c>
      <c r="H664" s="2060">
        <v>183540</v>
      </c>
      <c r="I664" s="2060">
        <v>30549</v>
      </c>
      <c r="J664" s="2060">
        <v>53578</v>
      </c>
      <c r="K664" s="2060">
        <v>40542</v>
      </c>
      <c r="L664" s="2060">
        <v>64938</v>
      </c>
      <c r="M664" s="2060">
        <v>-9992</v>
      </c>
      <c r="N664" s="2060">
        <v>-11360</v>
      </c>
      <c r="O664" s="2060">
        <v>17182</v>
      </c>
      <c r="P664" s="2060">
        <v>24989</v>
      </c>
      <c r="Q664" s="2060">
        <v>29734</v>
      </c>
      <c r="R664" s="2060">
        <v>47869</v>
      </c>
      <c r="S664" s="2060">
        <v>-56908</v>
      </c>
      <c r="T664" s="2060">
        <v>-84218</v>
      </c>
      <c r="U664" s="2061" t="str">
        <f t="shared" si="10"/>
        <v>1540 5-1600 MED/SURG</v>
      </c>
      <c r="W664" s="455" t="b">
        <f>+'17HPM_DATA_INPUT'!C674='XX_17CK AUDITTO INPUT'!U664</f>
        <v>1</v>
      </c>
      <c r="X664" s="2065">
        <f>+'17HPM_DATA_INPUT'!D674-'XX_17CK AUDITTO INPUT'!C664</f>
        <v>79</v>
      </c>
      <c r="Y664" s="2065">
        <f>+'17HPM_DATA_INPUT'!E674-'XX_17CK AUDITTO INPUT'!D664</f>
        <v>76</v>
      </c>
      <c r="Z664" s="2065">
        <f>+'17HPM_DATA_INPUT'!F674-'XX_17CK AUDITTO INPUT'!E664</f>
        <v>144</v>
      </c>
      <c r="AA664" s="2065">
        <f>+'17HPM_DATA_INPUT'!G674-'XX_17CK AUDITTO INPUT'!F664</f>
        <v>149</v>
      </c>
      <c r="AB664" s="2065">
        <f>+'17HPM_DATA_INPUT'!H674-'XX_17CK AUDITTO INPUT'!G664</f>
        <v>119070</v>
      </c>
      <c r="AC664" s="2065">
        <f>+'17HPM_DATA_INPUT'!I674-'XX_17CK AUDITTO INPUT'!H664</f>
        <v>140000</v>
      </c>
      <c r="AD664" s="2065">
        <f>+'17HPM_DATA_INPUT'!J674-'XX_17CK AUDITTO INPUT'!I664</f>
        <v>31154</v>
      </c>
      <c r="AE664" s="2065">
        <f>+'17HPM_DATA_INPUT'!K674-'XX_17CK AUDITTO INPUT'!J664</f>
        <v>42084</v>
      </c>
      <c r="AF664" s="2065">
        <f>+'17HPM_DATA_INPUT'!L674-'XX_17CK AUDITTO INPUT'!K664</f>
        <v>38142</v>
      </c>
      <c r="AG664" s="2065">
        <f>+'17HPM_DATA_INPUT'!M674-'XX_17CK AUDITTO INPUT'!L664</f>
        <v>47056</v>
      </c>
      <c r="AH664" s="2065">
        <f>+'17HPM_DATA_INPUT'!N674-'XX_17CK AUDITTO INPUT'!M664</f>
        <v>-6989</v>
      </c>
      <c r="AI664" s="2065">
        <f>+'17HPM_DATA_INPUT'!O674-'XX_17CK AUDITTO INPUT'!N664</f>
        <v>-4972</v>
      </c>
      <c r="AJ664" s="2065">
        <f>+'17HPM_DATA_INPUT'!P674-'XX_17CK AUDITTO INPUT'!O664</f>
        <v>15653</v>
      </c>
      <c r="AK664" s="2065">
        <f>+'17HPM_DATA_INPUT'!Q674-'XX_17CK AUDITTO INPUT'!P664</f>
        <v>18108</v>
      </c>
      <c r="AL664" s="2065">
        <f>+'17HPM_DATA_INPUT'!R674-'XX_17CK AUDITTO INPUT'!Q664</f>
        <v>26376</v>
      </c>
      <c r="AM664" s="2065">
        <f>+'17HPM_DATA_INPUT'!S674-'XX_17CK AUDITTO INPUT'!R664</f>
        <v>34688</v>
      </c>
      <c r="AN664" s="2065">
        <f>+'17HPM_DATA_INPUT'!T674-'XX_17CK AUDITTO INPUT'!S664</f>
        <v>-49018</v>
      </c>
      <c r="AO664" s="2065">
        <f>+'17HPM_DATA_INPUT'!U674-'XX_17CK AUDITTO INPUT'!T664</f>
        <v>-57768</v>
      </c>
      <c r="AQ664" s="455" t="str">
        <f>'Departmental PL'!D680</f>
        <v>3060 CLINICAL CHEM</v>
      </c>
    </row>
    <row r="665" spans="1:43" ht="20.25" hidden="1" customHeight="1" x14ac:dyDescent="0.25">
      <c r="A665" s="2067" t="s">
        <v>1691</v>
      </c>
      <c r="B665" s="2058" t="s">
        <v>2584</v>
      </c>
      <c r="C665" s="2060">
        <v>48</v>
      </c>
      <c r="D665" s="2060">
        <v>62</v>
      </c>
      <c r="E665" s="2060">
        <v>100</v>
      </c>
      <c r="F665" s="2060">
        <v>222</v>
      </c>
      <c r="G665" s="2060">
        <v>119000</v>
      </c>
      <c r="H665" s="2060">
        <v>268660</v>
      </c>
      <c r="I665" s="2060">
        <v>28464</v>
      </c>
      <c r="J665" s="2060">
        <v>65462</v>
      </c>
      <c r="K665" s="2060">
        <v>43501</v>
      </c>
      <c r="L665" s="2060">
        <v>98784</v>
      </c>
      <c r="M665" s="2060">
        <v>-15037</v>
      </c>
      <c r="N665" s="2060">
        <v>-33322</v>
      </c>
      <c r="O665" s="2060">
        <v>9029</v>
      </c>
      <c r="P665" s="2060">
        <v>21202</v>
      </c>
      <c r="Q665" s="2060">
        <v>28157</v>
      </c>
      <c r="R665" s="2060">
        <v>70094</v>
      </c>
      <c r="S665" s="2060">
        <v>-52223</v>
      </c>
      <c r="T665" s="2060">
        <v>-124619</v>
      </c>
      <c r="U665" s="2061" t="str">
        <f t="shared" si="10"/>
        <v>1550 5-3400 MED/SURG UNIT</v>
      </c>
      <c r="W665" s="455" t="b">
        <f>+'17HPM_DATA_INPUT'!C675='XX_17CK AUDITTO INPUT'!U665</f>
        <v>1</v>
      </c>
      <c r="X665" s="2065">
        <f>+'17HPM_DATA_INPUT'!D675-'XX_17CK AUDITTO INPUT'!C665</f>
        <v>31</v>
      </c>
      <c r="Y665" s="2065">
        <f>+'17HPM_DATA_INPUT'!E675-'XX_17CK AUDITTO INPUT'!D665</f>
        <v>66</v>
      </c>
      <c r="Z665" s="2065">
        <f>+'17HPM_DATA_INPUT'!F675-'XX_17CK AUDITTO INPUT'!E665</f>
        <v>87</v>
      </c>
      <c r="AA665" s="2065">
        <f>+'17HPM_DATA_INPUT'!G675-'XX_17CK AUDITTO INPUT'!F665</f>
        <v>165</v>
      </c>
      <c r="AB665" s="2065">
        <f>+'17HPM_DATA_INPUT'!H675-'XX_17CK AUDITTO INPUT'!G665</f>
        <v>114170</v>
      </c>
      <c r="AC665" s="2065">
        <f>+'17HPM_DATA_INPUT'!I675-'XX_17CK AUDITTO INPUT'!H665</f>
        <v>187600</v>
      </c>
      <c r="AD665" s="2065">
        <f>+'17HPM_DATA_INPUT'!J675-'XX_17CK AUDITTO INPUT'!I665</f>
        <v>18029</v>
      </c>
      <c r="AE665" s="2065">
        <f>+'17HPM_DATA_INPUT'!K675-'XX_17CK AUDITTO INPUT'!J665</f>
        <v>54865</v>
      </c>
      <c r="AF665" s="2065">
        <f>+'17HPM_DATA_INPUT'!L675-'XX_17CK AUDITTO INPUT'!K665</f>
        <v>37629</v>
      </c>
      <c r="AG665" s="2065">
        <f>+'17HPM_DATA_INPUT'!M675-'XX_17CK AUDITTO INPUT'!L665</f>
        <v>65530</v>
      </c>
      <c r="AH665" s="2065">
        <f>+'17HPM_DATA_INPUT'!N675-'XX_17CK AUDITTO INPUT'!M665</f>
        <v>-19600</v>
      </c>
      <c r="AI665" s="2065">
        <f>+'17HPM_DATA_INPUT'!O675-'XX_17CK AUDITTO INPUT'!N665</f>
        <v>-10665</v>
      </c>
      <c r="AJ665" s="2065">
        <f>+'17HPM_DATA_INPUT'!P675-'XX_17CK AUDITTO INPUT'!O665</f>
        <v>8131</v>
      </c>
      <c r="AK665" s="2065">
        <f>+'17HPM_DATA_INPUT'!Q675-'XX_17CK AUDITTO INPUT'!P665</f>
        <v>14065</v>
      </c>
      <c r="AL665" s="2065">
        <f>+'17HPM_DATA_INPUT'!R675-'XX_17CK AUDITTO INPUT'!Q665</f>
        <v>24603</v>
      </c>
      <c r="AM665" s="2065">
        <f>+'17HPM_DATA_INPUT'!S675-'XX_17CK AUDITTO INPUT'!R665</f>
        <v>46498</v>
      </c>
      <c r="AN665" s="2065">
        <f>+'17HPM_DATA_INPUT'!T675-'XX_17CK AUDITTO INPUT'!S665</f>
        <v>-52334</v>
      </c>
      <c r="AO665" s="2065">
        <f>+'17HPM_DATA_INPUT'!U675-'XX_17CK AUDITTO INPUT'!T665</f>
        <v>-71227</v>
      </c>
      <c r="AQ665" s="455" t="str">
        <f>'Departmental PL'!D681</f>
        <v>3070 OP LAB - RIDGELAND</v>
      </c>
    </row>
    <row r="666" spans="1:43" ht="20.25" hidden="1" customHeight="1" x14ac:dyDescent="0.25">
      <c r="A666" s="2067" t="s">
        <v>1692</v>
      </c>
      <c r="B666" s="2058" t="s">
        <v>2585</v>
      </c>
      <c r="C666" s="2060">
        <v>48</v>
      </c>
      <c r="D666" s="2060">
        <v>55</v>
      </c>
      <c r="E666" s="2060">
        <v>75</v>
      </c>
      <c r="F666" s="2060">
        <v>73</v>
      </c>
      <c r="G666" s="2060">
        <v>99400</v>
      </c>
      <c r="H666" s="2060">
        <v>90440</v>
      </c>
      <c r="I666" s="2060">
        <v>32671</v>
      </c>
      <c r="J666" s="2060">
        <v>30501</v>
      </c>
      <c r="K666" s="2060">
        <v>33017</v>
      </c>
      <c r="L666" s="2060">
        <v>33295</v>
      </c>
      <c r="M666" s="2060">
        <v>-345</v>
      </c>
      <c r="N666" s="2060">
        <v>-2794</v>
      </c>
      <c r="O666" s="2060">
        <v>18609</v>
      </c>
      <c r="P666" s="2060">
        <v>15226</v>
      </c>
      <c r="Q666" s="2060">
        <v>21169</v>
      </c>
      <c r="R666" s="2060">
        <v>21626</v>
      </c>
      <c r="S666" s="2060">
        <v>-40124</v>
      </c>
      <c r="T666" s="2060">
        <v>-39646</v>
      </c>
      <c r="U666" s="2061" t="str">
        <f t="shared" si="10"/>
        <v>1560 5-3600 MED/SURG</v>
      </c>
      <c r="W666" s="455" t="b">
        <f>+'17HPM_DATA_INPUT'!C676='XX_17CK AUDITTO INPUT'!U666</f>
        <v>1</v>
      </c>
      <c r="X666" s="2065">
        <f>+'17HPM_DATA_INPUT'!D676-'XX_17CK AUDITTO INPUT'!C666</f>
        <v>41</v>
      </c>
      <c r="Y666" s="2065">
        <f>+'17HPM_DATA_INPUT'!E676-'XX_17CK AUDITTO INPUT'!D666</f>
        <v>59</v>
      </c>
      <c r="Z666" s="2065">
        <f>+'17HPM_DATA_INPUT'!F676-'XX_17CK AUDITTO INPUT'!E666</f>
        <v>90</v>
      </c>
      <c r="AA666" s="2065">
        <f>+'17HPM_DATA_INPUT'!G676-'XX_17CK AUDITTO INPUT'!F666</f>
        <v>95</v>
      </c>
      <c r="AB666" s="2065">
        <f>+'17HPM_DATA_INPUT'!H676-'XX_17CK AUDITTO INPUT'!G666</f>
        <v>123200</v>
      </c>
      <c r="AC666" s="2065">
        <f>+'17HPM_DATA_INPUT'!I676-'XX_17CK AUDITTO INPUT'!H666</f>
        <v>121800</v>
      </c>
      <c r="AD666" s="2065">
        <f>+'17HPM_DATA_INPUT'!J676-'XX_17CK AUDITTO INPUT'!I666</f>
        <v>25701</v>
      </c>
      <c r="AE666" s="2065">
        <f>+'17HPM_DATA_INPUT'!K676-'XX_17CK AUDITTO INPUT'!J666</f>
        <v>39895</v>
      </c>
      <c r="AF666" s="2065">
        <f>+'17HPM_DATA_INPUT'!L676-'XX_17CK AUDITTO INPUT'!K666</f>
        <v>36401</v>
      </c>
      <c r="AG666" s="2065">
        <f>+'17HPM_DATA_INPUT'!M676-'XX_17CK AUDITTO INPUT'!L666</f>
        <v>42598</v>
      </c>
      <c r="AH666" s="2065">
        <f>+'17HPM_DATA_INPUT'!N676-'XX_17CK AUDITTO INPUT'!M666</f>
        <v>-10701</v>
      </c>
      <c r="AI666" s="2065">
        <f>+'17HPM_DATA_INPUT'!O676-'XX_17CK AUDITTO INPUT'!N666</f>
        <v>-2703</v>
      </c>
      <c r="AJ666" s="2065">
        <f>+'17HPM_DATA_INPUT'!P676-'XX_17CK AUDITTO INPUT'!O666</f>
        <v>21485</v>
      </c>
      <c r="AK666" s="2065">
        <f>+'17HPM_DATA_INPUT'!Q676-'XX_17CK AUDITTO INPUT'!P666</f>
        <v>19480</v>
      </c>
      <c r="AL666" s="2065">
        <f>+'17HPM_DATA_INPUT'!R676-'XX_17CK AUDITTO INPUT'!Q666</f>
        <v>22741</v>
      </c>
      <c r="AM666" s="2065">
        <f>+'17HPM_DATA_INPUT'!S676-'XX_17CK AUDITTO INPUT'!R666</f>
        <v>27669</v>
      </c>
      <c r="AN666" s="2065">
        <f>+'17HPM_DATA_INPUT'!T676-'XX_17CK AUDITTO INPUT'!S666</f>
        <v>-54926</v>
      </c>
      <c r="AO666" s="2065">
        <f>+'17HPM_DATA_INPUT'!U676-'XX_17CK AUDITTO INPUT'!T666</f>
        <v>-49852</v>
      </c>
      <c r="AQ666" s="455" t="str">
        <f>'Departmental PL'!D682</f>
        <v>3150 POINT-OF-CARE TESTING</v>
      </c>
    </row>
    <row r="667" spans="1:43" ht="20.25" hidden="1" customHeight="1" x14ac:dyDescent="0.25">
      <c r="A667" s="2067" t="s">
        <v>1711</v>
      </c>
      <c r="B667" s="2058" t="s">
        <v>2586</v>
      </c>
      <c r="C667" s="2060">
        <v>52</v>
      </c>
      <c r="D667" s="2060">
        <v>118</v>
      </c>
      <c r="E667" s="2060">
        <v>116</v>
      </c>
      <c r="F667" s="2060">
        <v>339</v>
      </c>
      <c r="G667" s="2060">
        <v>142800</v>
      </c>
      <c r="H667" s="2060">
        <v>379050</v>
      </c>
      <c r="I667" s="2060">
        <v>36429</v>
      </c>
      <c r="J667" s="2060">
        <v>93172</v>
      </c>
      <c r="K667" s="2060">
        <v>59352</v>
      </c>
      <c r="L667" s="2060">
        <v>165909</v>
      </c>
      <c r="M667" s="2060">
        <v>-22923</v>
      </c>
      <c r="N667" s="2060">
        <v>-72737</v>
      </c>
      <c r="O667" s="2060">
        <v>9597</v>
      </c>
      <c r="P667" s="2060">
        <v>26813</v>
      </c>
      <c r="Q667" s="2060">
        <v>33345</v>
      </c>
      <c r="R667" s="2060">
        <v>95551</v>
      </c>
      <c r="S667" s="2060">
        <v>-65865</v>
      </c>
      <c r="T667" s="2060">
        <v>-195101</v>
      </c>
      <c r="U667" s="2061" t="str">
        <f t="shared" si="10"/>
        <v>1600 6-1600 MED/SURG</v>
      </c>
      <c r="W667" s="455" t="b">
        <f>+'17HPM_DATA_INPUT'!C677='XX_17CK AUDITTO INPUT'!U667</f>
        <v>1</v>
      </c>
      <c r="X667" s="2065">
        <f>+'17HPM_DATA_INPUT'!D677-'XX_17CK AUDITTO INPUT'!C667</f>
        <v>58</v>
      </c>
      <c r="Y667" s="2065">
        <f>+'17HPM_DATA_INPUT'!E677-'XX_17CK AUDITTO INPUT'!D667</f>
        <v>108</v>
      </c>
      <c r="Z667" s="2065">
        <f>+'17HPM_DATA_INPUT'!F677-'XX_17CK AUDITTO INPUT'!E667</f>
        <v>200</v>
      </c>
      <c r="AA667" s="2065">
        <f>+'17HPM_DATA_INPUT'!G677-'XX_17CK AUDITTO INPUT'!F667</f>
        <v>290</v>
      </c>
      <c r="AB667" s="2065">
        <f>+'17HPM_DATA_INPUT'!H677-'XX_17CK AUDITTO INPUT'!G667</f>
        <v>254170</v>
      </c>
      <c r="AC667" s="2065">
        <f>+'17HPM_DATA_INPUT'!I677-'XX_17CK AUDITTO INPUT'!H667</f>
        <v>383390</v>
      </c>
      <c r="AD667" s="2065">
        <f>+'17HPM_DATA_INPUT'!J677-'XX_17CK AUDITTO INPUT'!I667</f>
        <v>53513</v>
      </c>
      <c r="AE667" s="2065">
        <f>+'17HPM_DATA_INPUT'!K677-'XX_17CK AUDITTO INPUT'!J667</f>
        <v>119787</v>
      </c>
      <c r="AF667" s="2065">
        <f>+'17HPM_DATA_INPUT'!L677-'XX_17CK AUDITTO INPUT'!K667</f>
        <v>99736</v>
      </c>
      <c r="AG667" s="2065">
        <f>+'17HPM_DATA_INPUT'!M677-'XX_17CK AUDITTO INPUT'!L667</f>
        <v>159505</v>
      </c>
      <c r="AH667" s="2065">
        <f>+'17HPM_DATA_INPUT'!N677-'XX_17CK AUDITTO INPUT'!M667</f>
        <v>-46223</v>
      </c>
      <c r="AI667" s="2065">
        <f>+'17HPM_DATA_INPUT'!O677-'XX_17CK AUDITTO INPUT'!N667</f>
        <v>-39717</v>
      </c>
      <c r="AJ667" s="2065">
        <f>+'17HPM_DATA_INPUT'!P677-'XX_17CK AUDITTO INPUT'!O667</f>
        <v>16423</v>
      </c>
      <c r="AK667" s="2065">
        <f>+'17HPM_DATA_INPUT'!Q677-'XX_17CK AUDITTO INPUT'!P667</f>
        <v>25779</v>
      </c>
      <c r="AL667" s="2065">
        <f>+'17HPM_DATA_INPUT'!R677-'XX_17CK AUDITTO INPUT'!Q667</f>
        <v>55618</v>
      </c>
      <c r="AM667" s="2065">
        <f>+'17HPM_DATA_INPUT'!S677-'XX_17CK AUDITTO INPUT'!R667</f>
        <v>91863</v>
      </c>
      <c r="AN667" s="2065">
        <f>+'17HPM_DATA_INPUT'!T677-'XX_17CK AUDITTO INPUT'!S667</f>
        <v>-118264</v>
      </c>
      <c r="AO667" s="2065">
        <f>+'17HPM_DATA_INPUT'!U677-'XX_17CK AUDITTO INPUT'!T667</f>
        <v>-157359</v>
      </c>
      <c r="AQ667" s="455" t="str">
        <f>'Departmental PL'!D683</f>
        <v>3160 REFERENCE LAB</v>
      </c>
    </row>
    <row r="668" spans="1:43" ht="20.25" hidden="1" customHeight="1" x14ac:dyDescent="0.25">
      <c r="A668" s="2067" t="s">
        <v>1693</v>
      </c>
      <c r="B668" s="2058" t="s">
        <v>2603</v>
      </c>
      <c r="C668" s="2060">
        <v>38</v>
      </c>
      <c r="D668" s="2060">
        <v>124</v>
      </c>
      <c r="E668" s="2060">
        <v>129</v>
      </c>
      <c r="F668" s="2060">
        <v>315</v>
      </c>
      <c r="G668" s="2060">
        <v>140000</v>
      </c>
      <c r="H668" s="2060">
        <v>376390</v>
      </c>
      <c r="I668" s="2060">
        <v>38573</v>
      </c>
      <c r="J668" s="2060">
        <v>103482</v>
      </c>
      <c r="K668" s="2060">
        <v>53716</v>
      </c>
      <c r="L668" s="2060">
        <v>154594</v>
      </c>
      <c r="M668" s="2060">
        <v>-15143</v>
      </c>
      <c r="N668" s="2060">
        <v>-51112</v>
      </c>
      <c r="O668" s="2060">
        <v>9467</v>
      </c>
      <c r="P668" s="2060">
        <v>25808</v>
      </c>
      <c r="Q668" s="2060">
        <v>34452</v>
      </c>
      <c r="R668" s="2060">
        <v>93328</v>
      </c>
      <c r="S668" s="2060">
        <v>-59062</v>
      </c>
      <c r="T668" s="2060">
        <v>-170248</v>
      </c>
      <c r="U668" s="2061" t="str">
        <f t="shared" si="10"/>
        <v>1610 6-1400 MED/SURG</v>
      </c>
      <c r="W668" s="455" t="b">
        <f>+'17HPM_DATA_INPUT'!C678='XX_17CK AUDITTO INPUT'!U668</f>
        <v>1</v>
      </c>
      <c r="X668" s="2065">
        <f>+'17HPM_DATA_INPUT'!D678-'XX_17CK AUDITTO INPUT'!C668</f>
        <v>46</v>
      </c>
      <c r="Y668" s="2065">
        <f>+'17HPM_DATA_INPUT'!E678-'XX_17CK AUDITTO INPUT'!D668</f>
        <v>56</v>
      </c>
      <c r="Z668" s="2065">
        <f>+'17HPM_DATA_INPUT'!F678-'XX_17CK AUDITTO INPUT'!E668</f>
        <v>81</v>
      </c>
      <c r="AA668" s="2065">
        <f>+'17HPM_DATA_INPUT'!G678-'XX_17CK AUDITTO INPUT'!F668</f>
        <v>108</v>
      </c>
      <c r="AB668" s="2065">
        <f>+'17HPM_DATA_INPUT'!H678-'XX_17CK AUDITTO INPUT'!G668</f>
        <v>105840</v>
      </c>
      <c r="AC668" s="2065">
        <f>+'17HPM_DATA_INPUT'!I678-'XX_17CK AUDITTO INPUT'!H668</f>
        <v>142800</v>
      </c>
      <c r="AD668" s="2065">
        <f>+'17HPM_DATA_INPUT'!J678-'XX_17CK AUDITTO INPUT'!I668</f>
        <v>15118</v>
      </c>
      <c r="AE668" s="2065">
        <f>+'17HPM_DATA_INPUT'!K678-'XX_17CK AUDITTO INPUT'!J668</f>
        <v>40693</v>
      </c>
      <c r="AF668" s="2065">
        <f>+'17HPM_DATA_INPUT'!L678-'XX_17CK AUDITTO INPUT'!K668</f>
        <v>39336</v>
      </c>
      <c r="AG668" s="2065">
        <f>+'17HPM_DATA_INPUT'!M678-'XX_17CK AUDITTO INPUT'!L668</f>
        <v>55719</v>
      </c>
      <c r="AH668" s="2065">
        <f>+'17HPM_DATA_INPUT'!N678-'XX_17CK AUDITTO INPUT'!M668</f>
        <v>-24218</v>
      </c>
      <c r="AI668" s="2065">
        <f>+'17HPM_DATA_INPUT'!O678-'XX_17CK AUDITTO INPUT'!N668</f>
        <v>-15026</v>
      </c>
      <c r="AJ668" s="2065">
        <f>+'17HPM_DATA_INPUT'!P678-'XX_17CK AUDITTO INPUT'!O668</f>
        <v>6869</v>
      </c>
      <c r="AK668" s="2065">
        <f>+'17HPM_DATA_INPUT'!Q678-'XX_17CK AUDITTO INPUT'!P668</f>
        <v>9302</v>
      </c>
      <c r="AL668" s="2065">
        <f>+'17HPM_DATA_INPUT'!R678-'XX_17CK AUDITTO INPUT'!Q668</f>
        <v>24247</v>
      </c>
      <c r="AM668" s="2065">
        <f>+'17HPM_DATA_INPUT'!S678-'XX_17CK AUDITTO INPUT'!R668</f>
        <v>33638</v>
      </c>
      <c r="AN668" s="2065">
        <f>+'17HPM_DATA_INPUT'!T678-'XX_17CK AUDITTO INPUT'!S668</f>
        <v>-55334</v>
      </c>
      <c r="AO668" s="2065">
        <f>+'17HPM_DATA_INPUT'!U678-'XX_17CK AUDITTO INPUT'!T668</f>
        <v>-57966</v>
      </c>
      <c r="AQ668" s="455" t="str">
        <f>'Departmental PL'!D684</f>
        <v>3180 LSS-PHLEBOTOMY</v>
      </c>
    </row>
    <row r="669" spans="1:43" ht="20.25" hidden="1" customHeight="1" x14ac:dyDescent="0.25">
      <c r="A669" s="2067" t="s">
        <v>1694</v>
      </c>
      <c r="B669" s="2058" t="s">
        <v>2604</v>
      </c>
      <c r="C669" s="2060">
        <v>48</v>
      </c>
      <c r="D669" s="2060">
        <v>85</v>
      </c>
      <c r="E669" s="2060">
        <v>113</v>
      </c>
      <c r="F669" s="2060">
        <v>237</v>
      </c>
      <c r="G669" s="2060">
        <v>148400</v>
      </c>
      <c r="H669" s="2060">
        <v>301910</v>
      </c>
      <c r="I669" s="2060">
        <v>44776</v>
      </c>
      <c r="J669" s="2060">
        <v>89511</v>
      </c>
      <c r="K669" s="2060">
        <v>58483</v>
      </c>
      <c r="L669" s="2060">
        <v>109501</v>
      </c>
      <c r="M669" s="2060">
        <v>-13707</v>
      </c>
      <c r="N669" s="2060">
        <v>-19990</v>
      </c>
      <c r="O669" s="2060">
        <v>9977</v>
      </c>
      <c r="P669" s="2060">
        <v>20310</v>
      </c>
      <c r="Q669" s="2060">
        <v>36406</v>
      </c>
      <c r="R669" s="2060">
        <v>68068</v>
      </c>
      <c r="S669" s="2060">
        <v>-60090</v>
      </c>
      <c r="T669" s="2060">
        <v>-108368</v>
      </c>
      <c r="U669" s="2061" t="str">
        <f t="shared" si="10"/>
        <v>1620 6-3400 MED/SURG</v>
      </c>
      <c r="W669" s="455" t="b">
        <f>+'17HPM_DATA_INPUT'!C679='XX_17CK AUDITTO INPUT'!U669</f>
        <v>1</v>
      </c>
      <c r="X669" s="2065">
        <f>+'17HPM_DATA_INPUT'!D679-'XX_17CK AUDITTO INPUT'!C669</f>
        <v>46</v>
      </c>
      <c r="Y669" s="2065">
        <f>+'17HPM_DATA_INPUT'!E679-'XX_17CK AUDITTO INPUT'!D669</f>
        <v>58</v>
      </c>
      <c r="Z669" s="2065">
        <f>+'17HPM_DATA_INPUT'!F679-'XX_17CK AUDITTO INPUT'!E669</f>
        <v>86</v>
      </c>
      <c r="AA669" s="2065">
        <f>+'17HPM_DATA_INPUT'!G679-'XX_17CK AUDITTO INPUT'!F669</f>
        <v>114</v>
      </c>
      <c r="AB669" s="2065">
        <f>+'17HPM_DATA_INPUT'!H679-'XX_17CK AUDITTO INPUT'!G669</f>
        <v>107100</v>
      </c>
      <c r="AC669" s="2065">
        <f>+'17HPM_DATA_INPUT'!I679-'XX_17CK AUDITTO INPUT'!H669</f>
        <v>134400</v>
      </c>
      <c r="AD669" s="2065">
        <f>+'17HPM_DATA_INPUT'!J679-'XX_17CK AUDITTO INPUT'!I669</f>
        <v>11784</v>
      </c>
      <c r="AE669" s="2065">
        <f>+'17HPM_DATA_INPUT'!K679-'XX_17CK AUDITTO INPUT'!J669</f>
        <v>38273</v>
      </c>
      <c r="AF669" s="2065">
        <f>+'17HPM_DATA_INPUT'!L679-'XX_17CK AUDITTO INPUT'!K669</f>
        <v>39727</v>
      </c>
      <c r="AG669" s="2065">
        <f>+'17HPM_DATA_INPUT'!M679-'XX_17CK AUDITTO INPUT'!L669</f>
        <v>46309</v>
      </c>
      <c r="AH669" s="2065">
        <f>+'17HPM_DATA_INPUT'!N679-'XX_17CK AUDITTO INPUT'!M669</f>
        <v>-27942</v>
      </c>
      <c r="AI669" s="2065">
        <f>+'17HPM_DATA_INPUT'!O679-'XX_17CK AUDITTO INPUT'!N669</f>
        <v>-8036</v>
      </c>
      <c r="AJ669" s="2065">
        <f>+'17HPM_DATA_INPUT'!P679-'XX_17CK AUDITTO INPUT'!O669</f>
        <v>6895</v>
      </c>
      <c r="AK669" s="2065">
        <f>+'17HPM_DATA_INPUT'!Q679-'XX_17CK AUDITTO INPUT'!P669</f>
        <v>8589</v>
      </c>
      <c r="AL669" s="2065">
        <f>+'17HPM_DATA_INPUT'!R679-'XX_17CK AUDITTO INPUT'!Q669</f>
        <v>24237</v>
      </c>
      <c r="AM669" s="2065">
        <f>+'17HPM_DATA_INPUT'!S679-'XX_17CK AUDITTO INPUT'!R669</f>
        <v>28786</v>
      </c>
      <c r="AN669" s="2065">
        <f>+'17HPM_DATA_INPUT'!T679-'XX_17CK AUDITTO INPUT'!S669</f>
        <v>-59074</v>
      </c>
      <c r="AO669" s="2065">
        <f>+'17HPM_DATA_INPUT'!U679-'XX_17CK AUDITTO INPUT'!T669</f>
        <v>-45411</v>
      </c>
      <c r="AQ669" s="455" t="str">
        <f>'Departmental PL'!D685</f>
        <v>3200 TOXICOLOGY LAB</v>
      </c>
    </row>
    <row r="670" spans="1:43" ht="20.25" hidden="1" customHeight="1" x14ac:dyDescent="0.25">
      <c r="A670" s="2067" t="s">
        <v>1695</v>
      </c>
      <c r="B670" s="2058" t="s">
        <v>2587</v>
      </c>
      <c r="C670" s="2060">
        <v>38</v>
      </c>
      <c r="D670" s="2060">
        <v>30</v>
      </c>
      <c r="E670" s="2060">
        <v>61</v>
      </c>
      <c r="F670" s="2060">
        <v>50</v>
      </c>
      <c r="G670" s="2060">
        <v>79800</v>
      </c>
      <c r="H670" s="2060">
        <v>61180</v>
      </c>
      <c r="I670" s="2060">
        <v>21908</v>
      </c>
      <c r="J670" s="2060">
        <v>17581</v>
      </c>
      <c r="K670" s="2060">
        <v>33566</v>
      </c>
      <c r="L670" s="2060">
        <v>25982</v>
      </c>
      <c r="M670" s="2060">
        <v>-11658</v>
      </c>
      <c r="N670" s="2060">
        <v>-8401</v>
      </c>
      <c r="O670" s="2060">
        <v>9724</v>
      </c>
      <c r="P670" s="2060">
        <v>8258</v>
      </c>
      <c r="Q670" s="2060">
        <v>20058</v>
      </c>
      <c r="R670" s="2060">
        <v>15624</v>
      </c>
      <c r="S670" s="2060">
        <v>-41441</v>
      </c>
      <c r="T670" s="2060">
        <v>-32283</v>
      </c>
      <c r="U670" s="2061" t="str">
        <f t="shared" si="10"/>
        <v>1630 6-3600 MED/SURG</v>
      </c>
      <c r="W670" s="455" t="b">
        <f>+'17HPM_DATA_INPUT'!C680='XX_17CK AUDITTO INPUT'!U670</f>
        <v>1</v>
      </c>
      <c r="X670" s="2065">
        <f>+'17HPM_DATA_INPUT'!D680-'XX_17CK AUDITTO INPUT'!C670</f>
        <v>46</v>
      </c>
      <c r="Y670" s="2065">
        <f>+'17HPM_DATA_INPUT'!E680-'XX_17CK AUDITTO INPUT'!D670</f>
        <v>27</v>
      </c>
      <c r="Z670" s="2065">
        <f>+'17HPM_DATA_INPUT'!F680-'XX_17CK AUDITTO INPUT'!E670</f>
        <v>121</v>
      </c>
      <c r="AA670" s="2065">
        <f>+'17HPM_DATA_INPUT'!G680-'XX_17CK AUDITTO INPUT'!F670</f>
        <v>42</v>
      </c>
      <c r="AB670" s="2065">
        <f>+'17HPM_DATA_INPUT'!H680-'XX_17CK AUDITTO INPUT'!G670</f>
        <v>157290</v>
      </c>
      <c r="AC670" s="2065">
        <f>+'17HPM_DATA_INPUT'!I680-'XX_17CK AUDITTO INPUT'!H670</f>
        <v>57400</v>
      </c>
      <c r="AD670" s="2065">
        <f>+'17HPM_DATA_INPUT'!J680-'XX_17CK AUDITTO INPUT'!I670</f>
        <v>30739</v>
      </c>
      <c r="AE670" s="2065">
        <f>+'17HPM_DATA_INPUT'!K680-'XX_17CK AUDITTO INPUT'!J670</f>
        <v>14167</v>
      </c>
      <c r="AF670" s="2065">
        <f>+'17HPM_DATA_INPUT'!L680-'XX_17CK AUDITTO INPUT'!K670</f>
        <v>58436</v>
      </c>
      <c r="AG670" s="2065">
        <f>+'17HPM_DATA_INPUT'!M680-'XX_17CK AUDITTO INPUT'!L670</f>
        <v>23158</v>
      </c>
      <c r="AH670" s="2065">
        <f>+'17HPM_DATA_INPUT'!N680-'XX_17CK AUDITTO INPUT'!M670</f>
        <v>-27696</v>
      </c>
      <c r="AI670" s="2065">
        <f>+'17HPM_DATA_INPUT'!O680-'XX_17CK AUDITTO INPUT'!N670</f>
        <v>-8991</v>
      </c>
      <c r="AJ670" s="2065">
        <f>+'17HPM_DATA_INPUT'!P680-'XX_17CK AUDITTO INPUT'!O670</f>
        <v>22115</v>
      </c>
      <c r="AK670" s="2065">
        <f>+'17HPM_DATA_INPUT'!Q680-'XX_17CK AUDITTO INPUT'!P670</f>
        <v>7360</v>
      </c>
      <c r="AL670" s="2065">
        <f>+'17HPM_DATA_INPUT'!R680-'XX_17CK AUDITTO INPUT'!Q670</f>
        <v>36433</v>
      </c>
      <c r="AM670" s="2065">
        <f>+'17HPM_DATA_INPUT'!S680-'XX_17CK AUDITTO INPUT'!R670</f>
        <v>13927</v>
      </c>
      <c r="AN670" s="2065">
        <f>+'17HPM_DATA_INPUT'!T680-'XX_17CK AUDITTO INPUT'!S670</f>
        <v>-86243</v>
      </c>
      <c r="AO670" s="2065">
        <f>+'17HPM_DATA_INPUT'!U680-'XX_17CK AUDITTO INPUT'!T670</f>
        <v>-30277</v>
      </c>
      <c r="AQ670" s="455" t="str">
        <f>'Departmental PL'!D686</f>
        <v>3220 AP-AUTOPSY</v>
      </c>
    </row>
    <row r="671" spans="1:43" ht="20.25" hidden="1" customHeight="1" x14ac:dyDescent="0.25">
      <c r="A671" s="2067" t="s">
        <v>1696</v>
      </c>
      <c r="B671" s="2058" t="s">
        <v>2588</v>
      </c>
      <c r="C671" s="2060">
        <v>70</v>
      </c>
      <c r="D671" s="2060">
        <v>82</v>
      </c>
      <c r="E671" s="2060">
        <v>156</v>
      </c>
      <c r="F671" s="2060">
        <v>283</v>
      </c>
      <c r="G671" s="2060">
        <v>196000</v>
      </c>
      <c r="H671" s="2060">
        <v>321860</v>
      </c>
      <c r="I671" s="2060">
        <v>51897</v>
      </c>
      <c r="J671" s="2060">
        <v>106044</v>
      </c>
      <c r="K671" s="2060">
        <v>102643</v>
      </c>
      <c r="L671" s="2060">
        <v>169159</v>
      </c>
      <c r="M671" s="2060">
        <v>-50746</v>
      </c>
      <c r="N671" s="2060">
        <v>-63114</v>
      </c>
      <c r="O671" s="2060">
        <v>13567</v>
      </c>
      <c r="P671" s="2060">
        <v>22416</v>
      </c>
      <c r="Q671" s="2060">
        <v>48667</v>
      </c>
      <c r="R671" s="2060">
        <v>75878</v>
      </c>
      <c r="S671" s="2060">
        <v>-112979</v>
      </c>
      <c r="T671" s="2060">
        <v>-161408</v>
      </c>
      <c r="U671" s="2061" t="str">
        <f t="shared" si="10"/>
        <v>1640 6-1200 MED/SURG</v>
      </c>
      <c r="W671" s="455" t="b">
        <f>+'17HPM_DATA_INPUT'!C681='XX_17CK AUDITTO INPUT'!U671</f>
        <v>1</v>
      </c>
      <c r="X671" s="2065">
        <f>+'17HPM_DATA_INPUT'!D681-'XX_17CK AUDITTO INPUT'!C671</f>
        <v>54</v>
      </c>
      <c r="Y671" s="2065">
        <f>+'17HPM_DATA_INPUT'!E681-'XX_17CK AUDITTO INPUT'!D671</f>
        <v>87</v>
      </c>
      <c r="Z671" s="2065">
        <f>+'17HPM_DATA_INPUT'!F681-'XX_17CK AUDITTO INPUT'!E671</f>
        <v>237</v>
      </c>
      <c r="AA671" s="2065">
        <f>+'17HPM_DATA_INPUT'!G681-'XX_17CK AUDITTO INPUT'!F671</f>
        <v>263</v>
      </c>
      <c r="AB671" s="2065">
        <f>+'17HPM_DATA_INPUT'!H681-'XX_17CK AUDITTO INPUT'!G671</f>
        <v>314230</v>
      </c>
      <c r="AC671" s="2065">
        <f>+'17HPM_DATA_INPUT'!I681-'XX_17CK AUDITTO INPUT'!H671</f>
        <v>319060</v>
      </c>
      <c r="AD671" s="2065">
        <f>+'17HPM_DATA_INPUT'!J681-'XX_17CK AUDITTO INPUT'!I671</f>
        <v>128642</v>
      </c>
      <c r="AE671" s="2065">
        <f>+'17HPM_DATA_INPUT'!K681-'XX_17CK AUDITTO INPUT'!J671</f>
        <v>85587</v>
      </c>
      <c r="AF671" s="2065">
        <f>+'17HPM_DATA_INPUT'!L681-'XX_17CK AUDITTO INPUT'!K671</f>
        <v>168638</v>
      </c>
      <c r="AG671" s="2065">
        <f>+'17HPM_DATA_INPUT'!M681-'XX_17CK AUDITTO INPUT'!L671</f>
        <v>159445</v>
      </c>
      <c r="AH671" s="2065">
        <f>+'17HPM_DATA_INPUT'!N681-'XX_17CK AUDITTO INPUT'!M671</f>
        <v>-39996</v>
      </c>
      <c r="AI671" s="2065">
        <f>+'17HPM_DATA_INPUT'!O681-'XX_17CK AUDITTO INPUT'!N671</f>
        <v>-73859</v>
      </c>
      <c r="AJ671" s="2065">
        <f>+'17HPM_DATA_INPUT'!P681-'XX_17CK AUDITTO INPUT'!O671</f>
        <v>20774</v>
      </c>
      <c r="AK671" s="2065">
        <f>+'17HPM_DATA_INPUT'!Q681-'XX_17CK AUDITTO INPUT'!P671</f>
        <v>21129</v>
      </c>
      <c r="AL671" s="2065">
        <f>+'17HPM_DATA_INPUT'!R681-'XX_17CK AUDITTO INPUT'!Q671</f>
        <v>75031</v>
      </c>
      <c r="AM671" s="2065">
        <f>+'17HPM_DATA_INPUT'!S681-'XX_17CK AUDITTO INPUT'!R671</f>
        <v>71520</v>
      </c>
      <c r="AN671" s="2065">
        <f>+'17HPM_DATA_INPUT'!T681-'XX_17CK AUDITTO INPUT'!S671</f>
        <v>-135802</v>
      </c>
      <c r="AO671" s="2065">
        <f>+'17HPM_DATA_INPUT'!U681-'XX_17CK AUDITTO INPUT'!T671</f>
        <v>-166508</v>
      </c>
      <c r="AQ671" s="455" t="str">
        <f>'Departmental PL'!D687</f>
        <v>3240 AP-SURGPATH</v>
      </c>
    </row>
    <row r="672" spans="1:43" ht="20.25" hidden="1" customHeight="1" x14ac:dyDescent="0.25">
      <c r="A672" s="2067" t="s">
        <v>1697</v>
      </c>
      <c r="B672" s="2058" t="s">
        <v>2589</v>
      </c>
      <c r="C672" s="2060">
        <v>47</v>
      </c>
      <c r="D672" s="2060">
        <v>69</v>
      </c>
      <c r="E672" s="2060">
        <v>69</v>
      </c>
      <c r="F672" s="2060">
        <v>102</v>
      </c>
      <c r="G672" s="2060">
        <v>89600</v>
      </c>
      <c r="H672" s="2060">
        <v>117040</v>
      </c>
      <c r="I672" s="2060">
        <v>32942</v>
      </c>
      <c r="J672" s="2060">
        <v>31371</v>
      </c>
      <c r="K672" s="2060">
        <v>36550</v>
      </c>
      <c r="L672" s="2060">
        <v>47298</v>
      </c>
      <c r="M672" s="2060">
        <v>-3609</v>
      </c>
      <c r="N672" s="2060">
        <v>-15927</v>
      </c>
      <c r="O672" s="2060">
        <v>10055</v>
      </c>
      <c r="P672" s="2060">
        <v>14709</v>
      </c>
      <c r="Q672" s="2060">
        <v>22400</v>
      </c>
      <c r="R672" s="2060">
        <v>32469</v>
      </c>
      <c r="S672" s="2060">
        <v>-36064</v>
      </c>
      <c r="T672" s="2060">
        <v>-63105</v>
      </c>
      <c r="U672" s="2061" t="str">
        <f t="shared" si="10"/>
        <v>1700 7-1200 MED/SURG</v>
      </c>
      <c r="W672" s="455" t="b">
        <f>+'17HPM_DATA_INPUT'!C682='XX_17CK AUDITTO INPUT'!U672</f>
        <v>1</v>
      </c>
      <c r="X672" s="2065">
        <f>+'17HPM_DATA_INPUT'!D682-'XX_17CK AUDITTO INPUT'!C672</f>
        <v>47</v>
      </c>
      <c r="Y672" s="2065">
        <f>+'17HPM_DATA_INPUT'!E682-'XX_17CK AUDITTO INPUT'!D672</f>
        <v>62</v>
      </c>
      <c r="Z672" s="2065">
        <f>+'17HPM_DATA_INPUT'!F682-'XX_17CK AUDITTO INPUT'!E672</f>
        <v>79</v>
      </c>
      <c r="AA672" s="2065">
        <f>+'17HPM_DATA_INPUT'!G682-'XX_17CK AUDITTO INPUT'!F672</f>
        <v>74</v>
      </c>
      <c r="AB672" s="2065">
        <f>+'17HPM_DATA_INPUT'!H682-'XX_17CK AUDITTO INPUT'!G672</f>
        <v>105700</v>
      </c>
      <c r="AC672" s="2065">
        <f>+'17HPM_DATA_INPUT'!I682-'XX_17CK AUDITTO INPUT'!H672</f>
        <v>85330</v>
      </c>
      <c r="AD672" s="2065">
        <f>+'17HPM_DATA_INPUT'!J682-'XX_17CK AUDITTO INPUT'!I672</f>
        <v>23870</v>
      </c>
      <c r="AE672" s="2065">
        <f>+'17HPM_DATA_INPUT'!K682-'XX_17CK AUDITTO INPUT'!J672</f>
        <v>26965</v>
      </c>
      <c r="AF672" s="2065">
        <f>+'17HPM_DATA_INPUT'!L682-'XX_17CK AUDITTO INPUT'!K672</f>
        <v>37625</v>
      </c>
      <c r="AG672" s="2065">
        <f>+'17HPM_DATA_INPUT'!M682-'XX_17CK AUDITTO INPUT'!L672</f>
        <v>32785</v>
      </c>
      <c r="AH672" s="2065">
        <f>+'17HPM_DATA_INPUT'!N682-'XX_17CK AUDITTO INPUT'!M672</f>
        <v>-13754</v>
      </c>
      <c r="AI672" s="2065">
        <f>+'17HPM_DATA_INPUT'!O682-'XX_17CK AUDITTO INPUT'!N672</f>
        <v>-5819</v>
      </c>
      <c r="AJ672" s="2065">
        <f>+'17HPM_DATA_INPUT'!P682-'XX_17CK AUDITTO INPUT'!O672</f>
        <v>13170</v>
      </c>
      <c r="AK672" s="2065">
        <f>+'17HPM_DATA_INPUT'!Q682-'XX_17CK AUDITTO INPUT'!P672</f>
        <v>10196</v>
      </c>
      <c r="AL672" s="2065">
        <f>+'17HPM_DATA_INPUT'!R682-'XX_17CK AUDITTO INPUT'!Q672</f>
        <v>23358</v>
      </c>
      <c r="AM672" s="2065">
        <f>+'17HPM_DATA_INPUT'!S682-'XX_17CK AUDITTO INPUT'!R672</f>
        <v>22507</v>
      </c>
      <c r="AN672" s="2065">
        <f>+'17HPM_DATA_INPUT'!T682-'XX_17CK AUDITTO INPUT'!S672</f>
        <v>-50282</v>
      </c>
      <c r="AO672" s="2065">
        <f>+'17HPM_DATA_INPUT'!U682-'XX_17CK AUDITTO INPUT'!T672</f>
        <v>-38522</v>
      </c>
      <c r="AQ672" s="455" t="str">
        <f>'Departmental PL'!D688</f>
        <v>3260 AP-CYTOPATH</v>
      </c>
    </row>
    <row r="673" spans="1:43" ht="20.25" hidden="1" customHeight="1" x14ac:dyDescent="0.25">
      <c r="A673" s="2067" t="s">
        <v>1698</v>
      </c>
      <c r="B673" s="2058" t="s">
        <v>2590</v>
      </c>
      <c r="C673" s="2060">
        <v>19</v>
      </c>
      <c r="D673" s="2060">
        <v>47</v>
      </c>
      <c r="E673" s="2060">
        <v>24</v>
      </c>
      <c r="F673" s="2060">
        <v>79</v>
      </c>
      <c r="G673" s="2060">
        <v>30800</v>
      </c>
      <c r="H673" s="2060">
        <v>93100</v>
      </c>
      <c r="I673" s="2060">
        <v>7764</v>
      </c>
      <c r="J673" s="2060">
        <v>25629</v>
      </c>
      <c r="K673" s="2060">
        <v>7605</v>
      </c>
      <c r="L673" s="2060">
        <v>25170</v>
      </c>
      <c r="M673" s="2060">
        <v>159</v>
      </c>
      <c r="N673" s="2060">
        <v>460</v>
      </c>
      <c r="O673" s="2060">
        <v>1460</v>
      </c>
      <c r="P673" s="2060">
        <v>4802</v>
      </c>
      <c r="Q673" s="2060">
        <v>4713</v>
      </c>
      <c r="R673" s="2060">
        <v>16863</v>
      </c>
      <c r="S673" s="2060">
        <v>-6014</v>
      </c>
      <c r="T673" s="2060">
        <v>-21206</v>
      </c>
      <c r="U673" s="2061" t="str">
        <f t="shared" si="10"/>
        <v>1710 7-1400 MED/SURG</v>
      </c>
      <c r="W673" s="455" t="b">
        <f>+'17HPM_DATA_INPUT'!C683='XX_17CK AUDITTO INPUT'!U673</f>
        <v>1</v>
      </c>
      <c r="X673" s="2065">
        <f>+'17HPM_DATA_INPUT'!D683-'XX_17CK AUDITTO INPUT'!C673</f>
        <v>26</v>
      </c>
      <c r="Y673" s="2065">
        <f>+'17HPM_DATA_INPUT'!E683-'XX_17CK AUDITTO INPUT'!D673</f>
        <v>27</v>
      </c>
      <c r="Z673" s="2065">
        <f>+'17HPM_DATA_INPUT'!F683-'XX_17CK AUDITTO INPUT'!E673</f>
        <v>32</v>
      </c>
      <c r="AA673" s="2065">
        <f>+'17HPM_DATA_INPUT'!G683-'XX_17CK AUDITTO INPUT'!F673</f>
        <v>38</v>
      </c>
      <c r="AB673" s="2065">
        <f>+'17HPM_DATA_INPUT'!H683-'XX_17CK AUDITTO INPUT'!G673</f>
        <v>23520</v>
      </c>
      <c r="AC673" s="2065">
        <f>+'17HPM_DATA_INPUT'!I683-'XX_17CK AUDITTO INPUT'!H673</f>
        <v>44730</v>
      </c>
      <c r="AD673" s="2065">
        <f>+'17HPM_DATA_INPUT'!J683-'XX_17CK AUDITTO INPUT'!I673</f>
        <v>4773</v>
      </c>
      <c r="AE673" s="2065">
        <f>+'17HPM_DATA_INPUT'!K683-'XX_17CK AUDITTO INPUT'!J673</f>
        <v>11107</v>
      </c>
      <c r="AF673" s="2065">
        <f>+'17HPM_DATA_INPUT'!L683-'XX_17CK AUDITTO INPUT'!K673</f>
        <v>4219</v>
      </c>
      <c r="AG673" s="2065">
        <f>+'17HPM_DATA_INPUT'!M683-'XX_17CK AUDITTO INPUT'!L673</f>
        <v>11506</v>
      </c>
      <c r="AH673" s="2065">
        <f>+'17HPM_DATA_INPUT'!N683-'XX_17CK AUDITTO INPUT'!M673</f>
        <v>554</v>
      </c>
      <c r="AI673" s="2065">
        <f>+'17HPM_DATA_INPUT'!O683-'XX_17CK AUDITTO INPUT'!N673</f>
        <v>-400</v>
      </c>
      <c r="AJ673" s="2065">
        <f>+'17HPM_DATA_INPUT'!P683-'XX_17CK AUDITTO INPUT'!O673</f>
        <v>835</v>
      </c>
      <c r="AK673" s="2065">
        <f>+'17HPM_DATA_INPUT'!Q683-'XX_17CK AUDITTO INPUT'!P673</f>
        <v>2195</v>
      </c>
      <c r="AL673" s="2065">
        <f>+'17HPM_DATA_INPUT'!R683-'XX_17CK AUDITTO INPUT'!Q673</f>
        <v>2545</v>
      </c>
      <c r="AM673" s="2065">
        <f>+'17HPM_DATA_INPUT'!S683-'XX_17CK AUDITTO INPUT'!R673</f>
        <v>7709</v>
      </c>
      <c r="AN673" s="2065">
        <f>+'17HPM_DATA_INPUT'!T683-'XX_17CK AUDITTO INPUT'!S673</f>
        <v>-2827</v>
      </c>
      <c r="AO673" s="2065">
        <f>+'17HPM_DATA_INPUT'!U683-'XX_17CK AUDITTO INPUT'!T673</f>
        <v>-10303</v>
      </c>
      <c r="AQ673" s="455" t="str">
        <f>'Departmental PL'!D689</f>
        <v>3280 AP-IMMUNOPATH</v>
      </c>
    </row>
    <row r="674" spans="1:43" ht="20.25" hidden="1" customHeight="1" x14ac:dyDescent="0.25">
      <c r="A674" s="2115" t="s">
        <v>1699</v>
      </c>
      <c r="B674" s="2058" t="s">
        <v>2591</v>
      </c>
      <c r="C674" s="2060">
        <v>0</v>
      </c>
      <c r="D674" s="2060">
        <v>1</v>
      </c>
      <c r="E674" s="2060">
        <v>0</v>
      </c>
      <c r="F674" s="2060">
        <v>1</v>
      </c>
      <c r="G674" s="2060">
        <v>0</v>
      </c>
      <c r="H674" s="2060">
        <v>0</v>
      </c>
      <c r="I674" s="2060">
        <v>0</v>
      </c>
      <c r="J674" s="2060">
        <v>0</v>
      </c>
      <c r="K674" s="2060">
        <v>0</v>
      </c>
      <c r="L674" s="2060">
        <v>0</v>
      </c>
      <c r="M674" s="2060">
        <v>0</v>
      </c>
      <c r="N674" s="2060">
        <v>0</v>
      </c>
      <c r="O674" s="2060">
        <v>0</v>
      </c>
      <c r="P674" s="2060">
        <v>0</v>
      </c>
      <c r="Q674" s="2060">
        <v>0</v>
      </c>
      <c r="R674" s="2060">
        <v>0</v>
      </c>
      <c r="S674" s="2060">
        <v>0</v>
      </c>
      <c r="T674" s="2060">
        <v>0</v>
      </c>
      <c r="U674" s="2061" t="str">
        <f t="shared" si="10"/>
        <v>1720 7-1600 MED/SURG</v>
      </c>
      <c r="W674" s="455" t="b">
        <f>+'17HPM_DATA_INPUT'!C684='XX_17CK AUDITTO INPUT'!U674</f>
        <v>1</v>
      </c>
      <c r="X674" s="2065">
        <f>+'17HPM_DATA_INPUT'!D684-'XX_17CK AUDITTO INPUT'!C674</f>
        <v>0</v>
      </c>
      <c r="Y674" s="2065">
        <f>+'17HPM_DATA_INPUT'!E684-'XX_17CK AUDITTO INPUT'!D674</f>
        <v>0</v>
      </c>
      <c r="Z674" s="2065">
        <f>+'17HPM_DATA_INPUT'!F684-'XX_17CK AUDITTO INPUT'!E674</f>
        <v>0</v>
      </c>
      <c r="AA674" s="2065">
        <f>+'17HPM_DATA_INPUT'!G684-'XX_17CK AUDITTO INPUT'!F674</f>
        <v>0</v>
      </c>
      <c r="AB674" s="2065">
        <f>+'17HPM_DATA_INPUT'!H684-'XX_17CK AUDITTO INPUT'!G674</f>
        <v>0</v>
      </c>
      <c r="AC674" s="2065">
        <f>+'17HPM_DATA_INPUT'!I684-'XX_17CK AUDITTO INPUT'!H674</f>
        <v>0</v>
      </c>
      <c r="AD674" s="2065">
        <f>+'17HPM_DATA_INPUT'!J684-'XX_17CK AUDITTO INPUT'!I674</f>
        <v>0</v>
      </c>
      <c r="AE674" s="2065">
        <f>+'17HPM_DATA_INPUT'!K684-'XX_17CK AUDITTO INPUT'!J674</f>
        <v>0</v>
      </c>
      <c r="AF674" s="2065">
        <f>+'17HPM_DATA_INPUT'!L684-'XX_17CK AUDITTO INPUT'!K674</f>
        <v>0</v>
      </c>
      <c r="AG674" s="2065">
        <f>+'17HPM_DATA_INPUT'!M684-'XX_17CK AUDITTO INPUT'!L674</f>
        <v>0</v>
      </c>
      <c r="AH674" s="2065">
        <f>+'17HPM_DATA_INPUT'!N684-'XX_17CK AUDITTO INPUT'!M674</f>
        <v>0</v>
      </c>
      <c r="AI674" s="2065">
        <f>+'17HPM_DATA_INPUT'!O684-'XX_17CK AUDITTO INPUT'!N674</f>
        <v>0</v>
      </c>
      <c r="AJ674" s="2065">
        <f>+'17HPM_DATA_INPUT'!P684-'XX_17CK AUDITTO INPUT'!O674</f>
        <v>0</v>
      </c>
      <c r="AK674" s="2065">
        <f>+'17HPM_DATA_INPUT'!Q684-'XX_17CK AUDITTO INPUT'!P674</f>
        <v>0</v>
      </c>
      <c r="AL674" s="2065">
        <f>+'17HPM_DATA_INPUT'!R684-'XX_17CK AUDITTO INPUT'!Q674</f>
        <v>0</v>
      </c>
      <c r="AM674" s="2065">
        <f>+'17HPM_DATA_INPUT'!S684-'XX_17CK AUDITTO INPUT'!R674</f>
        <v>0</v>
      </c>
      <c r="AN674" s="2065">
        <f>+'17HPM_DATA_INPUT'!T684-'XX_17CK AUDITTO INPUT'!S674</f>
        <v>0</v>
      </c>
      <c r="AO674" s="2065">
        <f>+'17HPM_DATA_INPUT'!U684-'XX_17CK AUDITTO INPUT'!T674</f>
        <v>0</v>
      </c>
      <c r="AQ674" s="455" t="str">
        <f>'Departmental PL'!D690</f>
        <v>3300 AP-NEUROPATH</v>
      </c>
    </row>
    <row r="675" spans="1:43" ht="20.25" hidden="1" customHeight="1" x14ac:dyDescent="0.25">
      <c r="A675" s="2067" t="s">
        <v>1700</v>
      </c>
      <c r="B675" s="2058" t="s">
        <v>2592</v>
      </c>
      <c r="C675" s="2060">
        <v>6</v>
      </c>
      <c r="D675" s="2060">
        <v>33</v>
      </c>
      <c r="E675" s="2060">
        <v>12</v>
      </c>
      <c r="F675" s="2060">
        <v>54</v>
      </c>
      <c r="G675" s="2060">
        <v>12600</v>
      </c>
      <c r="H675" s="2060">
        <v>61180</v>
      </c>
      <c r="I675" s="2060">
        <v>2860</v>
      </c>
      <c r="J675" s="2060">
        <v>16571</v>
      </c>
      <c r="K675" s="2060">
        <v>3002</v>
      </c>
      <c r="L675" s="2060">
        <v>17106</v>
      </c>
      <c r="M675" s="2060">
        <v>-142</v>
      </c>
      <c r="N675" s="2060">
        <v>-535</v>
      </c>
      <c r="O675" s="2060">
        <v>488</v>
      </c>
      <c r="P675" s="2060">
        <v>2909</v>
      </c>
      <c r="Q675" s="2060">
        <v>1701</v>
      </c>
      <c r="R675" s="2060">
        <v>9799</v>
      </c>
      <c r="S675" s="2060">
        <v>-2331</v>
      </c>
      <c r="T675" s="2060">
        <v>-13243</v>
      </c>
      <c r="U675" s="2061" t="str">
        <f t="shared" si="10"/>
        <v>1730 7-3400 MED/SURG</v>
      </c>
      <c r="W675" s="455" t="b">
        <f>+'17HPM_DATA_INPUT'!C685='XX_17CK AUDITTO INPUT'!U675</f>
        <v>1</v>
      </c>
      <c r="X675" s="2065">
        <f>+'17HPM_DATA_INPUT'!D685-'XX_17CK AUDITTO INPUT'!C675</f>
        <v>4</v>
      </c>
      <c r="Y675" s="2065">
        <f>+'17HPM_DATA_INPUT'!E685-'XX_17CK AUDITTO INPUT'!D675</f>
        <v>17</v>
      </c>
      <c r="Z675" s="2065">
        <f>+'17HPM_DATA_INPUT'!F685-'XX_17CK AUDITTO INPUT'!E675</f>
        <v>4</v>
      </c>
      <c r="AA675" s="2065">
        <f>+'17HPM_DATA_INPUT'!G685-'XX_17CK AUDITTO INPUT'!F675</f>
        <v>23</v>
      </c>
      <c r="AB675" s="2065">
        <f>+'17HPM_DATA_INPUT'!H685-'XX_17CK AUDITTO INPUT'!G675</f>
        <v>4410</v>
      </c>
      <c r="AC675" s="2065">
        <f>+'17HPM_DATA_INPUT'!I685-'XX_17CK AUDITTO INPUT'!H675</f>
        <v>30800</v>
      </c>
      <c r="AD675" s="2065">
        <f>+'17HPM_DATA_INPUT'!J685-'XX_17CK AUDITTO INPUT'!I675</f>
        <v>1336</v>
      </c>
      <c r="AE675" s="2065">
        <f>+'17HPM_DATA_INPUT'!K685-'XX_17CK AUDITTO INPUT'!J675</f>
        <v>8396</v>
      </c>
      <c r="AF675" s="2065">
        <f>+'17HPM_DATA_INPUT'!L685-'XX_17CK AUDITTO INPUT'!K675</f>
        <v>657</v>
      </c>
      <c r="AG675" s="2065">
        <f>+'17HPM_DATA_INPUT'!M685-'XX_17CK AUDITTO INPUT'!L675</f>
        <v>8181</v>
      </c>
      <c r="AH675" s="2065">
        <f>+'17HPM_DATA_INPUT'!N685-'XX_17CK AUDITTO INPUT'!M675</f>
        <v>679</v>
      </c>
      <c r="AI675" s="2065">
        <f>+'17HPM_DATA_INPUT'!O685-'XX_17CK AUDITTO INPUT'!N675</f>
        <v>216</v>
      </c>
      <c r="AJ675" s="2065">
        <f>+'17HPM_DATA_INPUT'!P685-'XX_17CK AUDITTO INPUT'!O675</f>
        <v>134</v>
      </c>
      <c r="AK675" s="2065">
        <f>+'17HPM_DATA_INPUT'!Q685-'XX_17CK AUDITTO INPUT'!P675</f>
        <v>1392</v>
      </c>
      <c r="AL675" s="2065">
        <f>+'17HPM_DATA_INPUT'!R685-'XX_17CK AUDITTO INPUT'!Q675</f>
        <v>381</v>
      </c>
      <c r="AM675" s="2065">
        <f>+'17HPM_DATA_INPUT'!S685-'XX_17CK AUDITTO INPUT'!R675</f>
        <v>4687</v>
      </c>
      <c r="AN675" s="2065">
        <f>+'17HPM_DATA_INPUT'!T685-'XX_17CK AUDITTO INPUT'!S675</f>
        <v>163</v>
      </c>
      <c r="AO675" s="2065">
        <f>+'17HPM_DATA_INPUT'!U685-'XX_17CK AUDITTO INPUT'!T675</f>
        <v>-5863</v>
      </c>
      <c r="AQ675" s="455" t="str">
        <f>'Departmental PL'!D691</f>
        <v>3320 BIO GENETICS LAB</v>
      </c>
    </row>
    <row r="676" spans="1:43" ht="20.25" hidden="1" customHeight="1" x14ac:dyDescent="0.25">
      <c r="A676" s="2067" t="s">
        <v>1701</v>
      </c>
      <c r="B676" s="2058" t="s">
        <v>2593</v>
      </c>
      <c r="C676" s="2060">
        <v>16</v>
      </c>
      <c r="D676" s="2060">
        <v>22</v>
      </c>
      <c r="E676" s="2060">
        <v>29</v>
      </c>
      <c r="F676" s="2060">
        <v>35</v>
      </c>
      <c r="G676" s="2060">
        <v>39200</v>
      </c>
      <c r="H676" s="2060">
        <v>45220</v>
      </c>
      <c r="I676" s="2060">
        <v>14620</v>
      </c>
      <c r="J676" s="2060">
        <v>12438</v>
      </c>
      <c r="K676" s="2060">
        <v>21446</v>
      </c>
      <c r="L676" s="2060">
        <v>24936</v>
      </c>
      <c r="M676" s="2060">
        <v>-6826</v>
      </c>
      <c r="N676" s="2060">
        <v>-12498</v>
      </c>
      <c r="O676" s="2060">
        <v>3002</v>
      </c>
      <c r="P676" s="2060">
        <v>3553</v>
      </c>
      <c r="Q676" s="2060">
        <v>10937</v>
      </c>
      <c r="R676" s="2060">
        <v>12715</v>
      </c>
      <c r="S676" s="2060">
        <v>-20764</v>
      </c>
      <c r="T676" s="2060">
        <v>-28766</v>
      </c>
      <c r="U676" s="2061" t="str">
        <f t="shared" si="10"/>
        <v>1740 7-3600 MED/SURG</v>
      </c>
      <c r="W676" s="455" t="b">
        <f>+'17HPM_DATA_INPUT'!C686='XX_17CK AUDITTO INPUT'!U676</f>
        <v>1</v>
      </c>
      <c r="X676" s="2065">
        <f>+'17HPM_DATA_INPUT'!D686-'XX_17CK AUDITTO INPUT'!C676</f>
        <v>12</v>
      </c>
      <c r="Y676" s="2065">
        <f>+'17HPM_DATA_INPUT'!E686-'XX_17CK AUDITTO INPUT'!D676</f>
        <v>25</v>
      </c>
      <c r="Z676" s="2065">
        <f>+'17HPM_DATA_INPUT'!F686-'XX_17CK AUDITTO INPUT'!E676</f>
        <v>19</v>
      </c>
      <c r="AA676" s="2065">
        <f>+'17HPM_DATA_INPUT'!G686-'XX_17CK AUDITTO INPUT'!F676</f>
        <v>35</v>
      </c>
      <c r="AB676" s="2065">
        <f>+'17HPM_DATA_INPUT'!H686-'XX_17CK AUDITTO INPUT'!G676</f>
        <v>23520</v>
      </c>
      <c r="AC676" s="2065">
        <f>+'17HPM_DATA_INPUT'!I686-'XX_17CK AUDITTO INPUT'!H676</f>
        <v>49000</v>
      </c>
      <c r="AD676" s="2065">
        <f>+'17HPM_DATA_INPUT'!J686-'XX_17CK AUDITTO INPUT'!I676</f>
        <v>2642</v>
      </c>
      <c r="AE676" s="2065">
        <f>+'17HPM_DATA_INPUT'!K686-'XX_17CK AUDITTO INPUT'!J676</f>
        <v>15829</v>
      </c>
      <c r="AF676" s="2065">
        <f>+'17HPM_DATA_INPUT'!L686-'XX_17CK AUDITTO INPUT'!K676</f>
        <v>10170</v>
      </c>
      <c r="AG676" s="2065">
        <f>+'17HPM_DATA_INPUT'!M686-'XX_17CK AUDITTO INPUT'!L676</f>
        <v>25669</v>
      </c>
      <c r="AH676" s="2065">
        <f>+'17HPM_DATA_INPUT'!N686-'XX_17CK AUDITTO INPUT'!M676</f>
        <v>-7528</v>
      </c>
      <c r="AI676" s="2065">
        <f>+'17HPM_DATA_INPUT'!O686-'XX_17CK AUDITTO INPUT'!N676</f>
        <v>-9840</v>
      </c>
      <c r="AJ676" s="2065">
        <f>+'17HPM_DATA_INPUT'!P686-'XX_17CK AUDITTO INPUT'!O676</f>
        <v>1917</v>
      </c>
      <c r="AK676" s="2065">
        <f>+'17HPM_DATA_INPUT'!Q686-'XX_17CK AUDITTO INPUT'!P676</f>
        <v>3657</v>
      </c>
      <c r="AL676" s="2065">
        <f>+'17HPM_DATA_INPUT'!R686-'XX_17CK AUDITTO INPUT'!Q676</f>
        <v>5687</v>
      </c>
      <c r="AM676" s="2065">
        <f>+'17HPM_DATA_INPUT'!S686-'XX_17CK AUDITTO INPUT'!R676</f>
        <v>13090</v>
      </c>
      <c r="AN676" s="2065">
        <f>+'17HPM_DATA_INPUT'!T686-'XX_17CK AUDITTO INPUT'!S676</f>
        <v>-15133</v>
      </c>
      <c r="AO676" s="2065">
        <f>+'17HPM_DATA_INPUT'!U686-'XX_17CK AUDITTO INPUT'!T676</f>
        <v>-26587</v>
      </c>
      <c r="AQ676" s="455" t="str">
        <f>'Departmental PL'!D692</f>
        <v>3330 CYTOGENETICS LAB</v>
      </c>
    </row>
    <row r="677" spans="1:43" ht="20.25" hidden="1" customHeight="1" x14ac:dyDescent="0.25">
      <c r="A677" s="2067" t="s">
        <v>1712</v>
      </c>
      <c r="B677" s="2058" t="s">
        <v>2301</v>
      </c>
      <c r="C677" s="2060">
        <v>2</v>
      </c>
      <c r="D677" s="2060">
        <v>0</v>
      </c>
      <c r="E677" s="2060">
        <v>2</v>
      </c>
      <c r="F677" s="2060">
        <v>0</v>
      </c>
      <c r="G677" s="2060">
        <v>1400</v>
      </c>
      <c r="H677" s="2060">
        <v>0</v>
      </c>
      <c r="I677" s="2060">
        <v>365</v>
      </c>
      <c r="J677" s="2060">
        <v>0</v>
      </c>
      <c r="K677" s="2060">
        <v>509</v>
      </c>
      <c r="L677" s="2060">
        <v>0</v>
      </c>
      <c r="M677" s="2060">
        <v>-144</v>
      </c>
      <c r="N677" s="2060">
        <v>0</v>
      </c>
      <c r="O677" s="2060">
        <v>27</v>
      </c>
      <c r="P677" s="2060">
        <v>0</v>
      </c>
      <c r="Q677" s="2060">
        <v>209</v>
      </c>
      <c r="R677" s="2060">
        <v>0</v>
      </c>
      <c r="S677" s="2060">
        <v>-380</v>
      </c>
      <c r="T677" s="2060">
        <v>0</v>
      </c>
      <c r="U677" s="2061" t="str">
        <f t="shared" si="10"/>
        <v>1820 8-3400 MED/SURG</v>
      </c>
      <c r="W677" s="455" t="b">
        <f>+'17HPM_DATA_INPUT'!C687='XX_17CK AUDITTO INPUT'!U677</f>
        <v>1</v>
      </c>
      <c r="X677" s="2065">
        <f>+'17HPM_DATA_INPUT'!D687-'XX_17CK AUDITTO INPUT'!C677</f>
        <v>0</v>
      </c>
      <c r="Y677" s="2065">
        <f>+'17HPM_DATA_INPUT'!E687-'XX_17CK AUDITTO INPUT'!D677</f>
        <v>0</v>
      </c>
      <c r="Z677" s="2065">
        <f>+'17HPM_DATA_INPUT'!F687-'XX_17CK AUDITTO INPUT'!E677</f>
        <v>0</v>
      </c>
      <c r="AA677" s="2065">
        <f>+'17HPM_DATA_INPUT'!G687-'XX_17CK AUDITTO INPUT'!F677</f>
        <v>0</v>
      </c>
      <c r="AB677" s="2065">
        <f>+'17HPM_DATA_INPUT'!H687-'XX_17CK AUDITTO INPUT'!G677</f>
        <v>0</v>
      </c>
      <c r="AC677" s="2065">
        <f>+'17HPM_DATA_INPUT'!I687-'XX_17CK AUDITTO INPUT'!H677</f>
        <v>0</v>
      </c>
      <c r="AD677" s="2065">
        <f>+'17HPM_DATA_INPUT'!J687-'XX_17CK AUDITTO INPUT'!I677</f>
        <v>-67</v>
      </c>
      <c r="AE677" s="2065">
        <f>+'17HPM_DATA_INPUT'!K687-'XX_17CK AUDITTO INPUT'!J677</f>
        <v>0</v>
      </c>
      <c r="AF677" s="2065">
        <f>+'17HPM_DATA_INPUT'!L687-'XX_17CK AUDITTO INPUT'!K677</f>
        <v>-77</v>
      </c>
      <c r="AG677" s="2065">
        <f>+'17HPM_DATA_INPUT'!M687-'XX_17CK AUDITTO INPUT'!L677</f>
        <v>0</v>
      </c>
      <c r="AH677" s="2065">
        <f>+'17HPM_DATA_INPUT'!N687-'XX_17CK AUDITTO INPUT'!M677</f>
        <v>10</v>
      </c>
      <c r="AI677" s="2065">
        <f>+'17HPM_DATA_INPUT'!O687-'XX_17CK AUDITTO INPUT'!N677</f>
        <v>0</v>
      </c>
      <c r="AJ677" s="2065">
        <f>+'17HPM_DATA_INPUT'!P687-'XX_17CK AUDITTO INPUT'!O677</f>
        <v>-4</v>
      </c>
      <c r="AK677" s="2065">
        <f>+'17HPM_DATA_INPUT'!Q687-'XX_17CK AUDITTO INPUT'!P677</f>
        <v>0</v>
      </c>
      <c r="AL677" s="2065">
        <f>+'17HPM_DATA_INPUT'!R687-'XX_17CK AUDITTO INPUT'!Q677</f>
        <v>-31</v>
      </c>
      <c r="AM677" s="2065">
        <f>+'17HPM_DATA_INPUT'!S687-'XX_17CK AUDITTO INPUT'!R677</f>
        <v>0</v>
      </c>
      <c r="AN677" s="2065">
        <f>+'17HPM_DATA_INPUT'!T687-'XX_17CK AUDITTO INPUT'!S677</f>
        <v>45</v>
      </c>
      <c r="AO677" s="2065">
        <f>+'17HPM_DATA_INPUT'!U687-'XX_17CK AUDITTO INPUT'!T677</f>
        <v>0</v>
      </c>
      <c r="AQ677" s="455" t="str">
        <f>'Departmental PL'!D693</f>
        <v>3360 ENDO/RIA LAB</v>
      </c>
    </row>
    <row r="678" spans="1:43" ht="20.25" hidden="1" customHeight="1" x14ac:dyDescent="0.25">
      <c r="A678" s="2067" t="s">
        <v>1702</v>
      </c>
      <c r="B678" s="2058" t="s">
        <v>2594</v>
      </c>
      <c r="C678" s="2060">
        <v>1</v>
      </c>
      <c r="D678" s="2060">
        <v>4</v>
      </c>
      <c r="E678" s="2060">
        <v>1</v>
      </c>
      <c r="F678" s="2060">
        <v>7</v>
      </c>
      <c r="G678" s="2060">
        <v>1400</v>
      </c>
      <c r="H678" s="2060">
        <v>9310</v>
      </c>
      <c r="I678" s="2060">
        <v>724</v>
      </c>
      <c r="J678" s="2060">
        <v>4020</v>
      </c>
      <c r="K678" s="2060">
        <v>539</v>
      </c>
      <c r="L678" s="2060">
        <v>3861</v>
      </c>
      <c r="M678" s="2060">
        <v>185</v>
      </c>
      <c r="N678" s="2060">
        <v>159</v>
      </c>
      <c r="O678" s="2060">
        <v>39</v>
      </c>
      <c r="P678" s="2060">
        <v>317</v>
      </c>
      <c r="Q678" s="2060">
        <v>215</v>
      </c>
      <c r="R678" s="2060">
        <v>1544</v>
      </c>
      <c r="S678" s="2060">
        <v>-69</v>
      </c>
      <c r="T678" s="2060">
        <v>-1702</v>
      </c>
      <c r="U678" s="2061" t="str">
        <f t="shared" si="10"/>
        <v>1830 NS 8-1400 SWING UNIT</v>
      </c>
      <c r="W678" s="455" t="b">
        <f>+'17HPM_DATA_INPUT'!C688='XX_17CK AUDITTO INPUT'!U678</f>
        <v>1</v>
      </c>
      <c r="X678" s="2065">
        <f>+'17HPM_DATA_INPUT'!D688-'XX_17CK AUDITTO INPUT'!C678</f>
        <v>2</v>
      </c>
      <c r="Y678" s="2065">
        <f>+'17HPM_DATA_INPUT'!E688-'XX_17CK AUDITTO INPUT'!D678</f>
        <v>1</v>
      </c>
      <c r="Z678" s="2065">
        <f>+'17HPM_DATA_INPUT'!F688-'XX_17CK AUDITTO INPUT'!E678</f>
        <v>3</v>
      </c>
      <c r="AA678" s="2065">
        <f>+'17HPM_DATA_INPUT'!G688-'XX_17CK AUDITTO INPUT'!F678</f>
        <v>1</v>
      </c>
      <c r="AB678" s="2065">
        <f>+'17HPM_DATA_INPUT'!H688-'XX_17CK AUDITTO INPUT'!G678</f>
        <v>1470</v>
      </c>
      <c r="AC678" s="2065">
        <f>+'17HPM_DATA_INPUT'!I688-'XX_17CK AUDITTO INPUT'!H678</f>
        <v>1400</v>
      </c>
      <c r="AD678" s="2065">
        <f>+'17HPM_DATA_INPUT'!J688-'XX_17CK AUDITTO INPUT'!I678</f>
        <v>-285</v>
      </c>
      <c r="AE678" s="2065">
        <f>+'17HPM_DATA_INPUT'!K688-'XX_17CK AUDITTO INPUT'!J678</f>
        <v>216</v>
      </c>
      <c r="AF678" s="2065">
        <f>+'17HPM_DATA_INPUT'!L688-'XX_17CK AUDITTO INPUT'!K678</f>
        <v>402</v>
      </c>
      <c r="AG678" s="2065">
        <f>+'17HPM_DATA_INPUT'!M688-'XX_17CK AUDITTO INPUT'!L678</f>
        <v>551</v>
      </c>
      <c r="AH678" s="2065">
        <f>+'17HPM_DATA_INPUT'!N688-'XX_17CK AUDITTO INPUT'!M678</f>
        <v>-687</v>
      </c>
      <c r="AI678" s="2065">
        <f>+'17HPM_DATA_INPUT'!O688-'XX_17CK AUDITTO INPUT'!N678</f>
        <v>-336</v>
      </c>
      <c r="AJ678" s="2065">
        <f>+'17HPM_DATA_INPUT'!P688-'XX_17CK AUDITTO INPUT'!O678</f>
        <v>39</v>
      </c>
      <c r="AK678" s="2065">
        <f>+'17HPM_DATA_INPUT'!Q688-'XX_17CK AUDITTO INPUT'!P678</f>
        <v>46</v>
      </c>
      <c r="AL678" s="2065">
        <f>+'17HPM_DATA_INPUT'!R688-'XX_17CK AUDITTO INPUT'!Q678</f>
        <v>165</v>
      </c>
      <c r="AM678" s="2065">
        <f>+'17HPM_DATA_INPUT'!S688-'XX_17CK AUDITTO INPUT'!R678</f>
        <v>221</v>
      </c>
      <c r="AN678" s="2065">
        <f>+'17HPM_DATA_INPUT'!T688-'XX_17CK AUDITTO INPUT'!S678</f>
        <v>-891</v>
      </c>
      <c r="AO678" s="2065">
        <f>+'17HPM_DATA_INPUT'!U688-'XX_17CK AUDITTO INPUT'!T678</f>
        <v>-602</v>
      </c>
      <c r="AQ678" s="455" t="str">
        <f>'Departmental PL'!D694</f>
        <v>3380 MICROBIOLGY/ IMMUNOSR</v>
      </c>
    </row>
    <row r="679" spans="1:43" ht="20.25" hidden="1" customHeight="1" x14ac:dyDescent="0.25">
      <c r="A679" s="2067" t="s">
        <v>1806</v>
      </c>
      <c r="B679" s="2058" t="s">
        <v>2595</v>
      </c>
      <c r="C679" s="2060">
        <v>4</v>
      </c>
      <c r="D679" s="2060">
        <v>2</v>
      </c>
      <c r="E679" s="2060">
        <v>7</v>
      </c>
      <c r="F679" s="2060">
        <v>2</v>
      </c>
      <c r="G679" s="2060">
        <v>9800</v>
      </c>
      <c r="H679" s="2060">
        <v>2660</v>
      </c>
      <c r="I679" s="2060">
        <v>3554</v>
      </c>
      <c r="J679" s="2060">
        <v>351</v>
      </c>
      <c r="K679" s="2060">
        <v>4300</v>
      </c>
      <c r="L679" s="2060">
        <v>1216</v>
      </c>
      <c r="M679" s="2060">
        <v>-745</v>
      </c>
      <c r="N679" s="2060">
        <v>-865</v>
      </c>
      <c r="O679" s="2060">
        <v>424</v>
      </c>
      <c r="P679" s="2060">
        <v>152</v>
      </c>
      <c r="Q679" s="2060">
        <v>2022</v>
      </c>
      <c r="R679" s="2060">
        <v>617</v>
      </c>
      <c r="S679" s="2060">
        <v>-3191</v>
      </c>
      <c r="T679" s="2060">
        <v>-1633</v>
      </c>
      <c r="U679" s="2061" t="str">
        <f t="shared" si="10"/>
        <v>1840 3-2800 BURN TRAUMA STEPDOWN</v>
      </c>
      <c r="W679" s="455" t="b">
        <f>+'17HPM_DATA_INPUT'!C689='XX_17CK AUDITTO INPUT'!U679</f>
        <v>1</v>
      </c>
      <c r="X679" s="2065">
        <f>+'17HPM_DATA_INPUT'!D689-'XX_17CK AUDITTO INPUT'!C679</f>
        <v>3</v>
      </c>
      <c r="Y679" s="2065">
        <f>+'17HPM_DATA_INPUT'!E689-'XX_17CK AUDITTO INPUT'!D679</f>
        <v>7</v>
      </c>
      <c r="Z679" s="2065">
        <f>+'17HPM_DATA_INPUT'!F689-'XX_17CK AUDITTO INPUT'!E679</f>
        <v>4</v>
      </c>
      <c r="AA679" s="2065">
        <f>+'17HPM_DATA_INPUT'!G689-'XX_17CK AUDITTO INPUT'!F679</f>
        <v>9</v>
      </c>
      <c r="AB679" s="2065">
        <f>+'17HPM_DATA_INPUT'!H689-'XX_17CK AUDITTO INPUT'!G679</f>
        <v>5880</v>
      </c>
      <c r="AC679" s="2065">
        <f>+'17HPM_DATA_INPUT'!I689-'XX_17CK AUDITTO INPUT'!H679</f>
        <v>11200</v>
      </c>
      <c r="AD679" s="2065">
        <f>+'17HPM_DATA_INPUT'!J689-'XX_17CK AUDITTO INPUT'!I679</f>
        <v>3432</v>
      </c>
      <c r="AE679" s="2065">
        <f>+'17HPM_DATA_INPUT'!K689-'XX_17CK AUDITTO INPUT'!J679</f>
        <v>4532</v>
      </c>
      <c r="AF679" s="2065">
        <f>+'17HPM_DATA_INPUT'!L689-'XX_17CK AUDITTO INPUT'!K679</f>
        <v>1819</v>
      </c>
      <c r="AG679" s="2065">
        <f>+'17HPM_DATA_INPUT'!M689-'XX_17CK AUDITTO INPUT'!L679</f>
        <v>4862</v>
      </c>
      <c r="AH679" s="2065">
        <f>+'17HPM_DATA_INPUT'!N689-'XX_17CK AUDITTO INPUT'!M679</f>
        <v>1612</v>
      </c>
      <c r="AI679" s="2065">
        <f>+'17HPM_DATA_INPUT'!O689-'XX_17CK AUDITTO INPUT'!N679</f>
        <v>-331</v>
      </c>
      <c r="AJ679" s="2065">
        <f>+'17HPM_DATA_INPUT'!P689-'XX_17CK AUDITTO INPUT'!O679</f>
        <v>288</v>
      </c>
      <c r="AK679" s="2065">
        <f>+'17HPM_DATA_INPUT'!Q689-'XX_17CK AUDITTO INPUT'!P679</f>
        <v>606</v>
      </c>
      <c r="AL679" s="2065">
        <f>+'17HPM_DATA_INPUT'!R689-'XX_17CK AUDITTO INPUT'!Q679</f>
        <v>848</v>
      </c>
      <c r="AM679" s="2065">
        <f>+'17HPM_DATA_INPUT'!S689-'XX_17CK AUDITTO INPUT'!R679</f>
        <v>2467</v>
      </c>
      <c r="AN679" s="2065">
        <f>+'17HPM_DATA_INPUT'!T689-'XX_17CK AUDITTO INPUT'!S679</f>
        <v>476</v>
      </c>
      <c r="AO679" s="2065">
        <f>+'17HPM_DATA_INPUT'!U689-'XX_17CK AUDITTO INPUT'!T679</f>
        <v>-3405</v>
      </c>
      <c r="AQ679" s="455" t="str">
        <f>'Departmental PL'!D695</f>
        <v>3420 SURG TISSUE TYPING</v>
      </c>
    </row>
    <row r="680" spans="1:43" ht="20.25" hidden="1" customHeight="1" x14ac:dyDescent="0.25">
      <c r="A680" s="2093" t="s">
        <v>1807</v>
      </c>
      <c r="B680" s="2058" t="s">
        <v>2605</v>
      </c>
      <c r="C680" s="2060">
        <v>0</v>
      </c>
      <c r="D680" s="2060">
        <v>3</v>
      </c>
      <c r="E680" s="2060">
        <v>0</v>
      </c>
      <c r="F680" s="2060">
        <v>3</v>
      </c>
      <c r="G680" s="2060">
        <v>0</v>
      </c>
      <c r="H680" s="2060">
        <v>2660</v>
      </c>
      <c r="I680" s="2060">
        <v>0</v>
      </c>
      <c r="J680" s="2060">
        <v>816</v>
      </c>
      <c r="K680" s="2060">
        <v>0</v>
      </c>
      <c r="L680" s="2060">
        <v>1082</v>
      </c>
      <c r="M680" s="2060">
        <v>0</v>
      </c>
      <c r="N680" s="2060">
        <v>-266</v>
      </c>
      <c r="O680" s="2060">
        <v>0</v>
      </c>
      <c r="P680" s="2060">
        <v>93</v>
      </c>
      <c r="Q680" s="2060">
        <v>0</v>
      </c>
      <c r="R680" s="2060">
        <v>423</v>
      </c>
      <c r="S680" s="2060">
        <v>0</v>
      </c>
      <c r="T680" s="2060">
        <v>-783</v>
      </c>
      <c r="U680" s="2061" t="str">
        <f t="shared" si="10"/>
        <v>1850 3-1800 AICU (ADULT ICU)</v>
      </c>
      <c r="W680" s="455" t="b">
        <f>+'17HPM_DATA_INPUT'!C690='XX_17CK AUDITTO INPUT'!U680</f>
        <v>1</v>
      </c>
      <c r="X680" s="2065">
        <f>+'17HPM_DATA_INPUT'!D690-'XX_17CK AUDITTO INPUT'!C680</f>
        <v>0</v>
      </c>
      <c r="Y680" s="2065">
        <f>+'17HPM_DATA_INPUT'!E690-'XX_17CK AUDITTO INPUT'!D680</f>
        <v>0</v>
      </c>
      <c r="Z680" s="2065">
        <f>+'17HPM_DATA_INPUT'!F690-'XX_17CK AUDITTO INPUT'!E680</f>
        <v>0</v>
      </c>
      <c r="AA680" s="2065">
        <f>+'17HPM_DATA_INPUT'!G690-'XX_17CK AUDITTO INPUT'!F680</f>
        <v>0</v>
      </c>
      <c r="AB680" s="2065">
        <f>+'17HPM_DATA_INPUT'!H690-'XX_17CK AUDITTO INPUT'!G680</f>
        <v>0</v>
      </c>
      <c r="AC680" s="2065">
        <f>+'17HPM_DATA_INPUT'!I690-'XX_17CK AUDITTO INPUT'!H680</f>
        <v>0</v>
      </c>
      <c r="AD680" s="2065">
        <f>+'17HPM_DATA_INPUT'!J690-'XX_17CK AUDITTO INPUT'!I680</f>
        <v>0</v>
      </c>
      <c r="AE680" s="2065">
        <f>+'17HPM_DATA_INPUT'!K690-'XX_17CK AUDITTO INPUT'!J680</f>
        <v>0</v>
      </c>
      <c r="AF680" s="2065">
        <f>+'17HPM_DATA_INPUT'!L690-'XX_17CK AUDITTO INPUT'!K680</f>
        <v>0</v>
      </c>
      <c r="AG680" s="2065">
        <f>+'17HPM_DATA_INPUT'!M690-'XX_17CK AUDITTO INPUT'!L680</f>
        <v>0</v>
      </c>
      <c r="AH680" s="2065">
        <f>+'17HPM_DATA_INPUT'!N690-'XX_17CK AUDITTO INPUT'!M680</f>
        <v>0</v>
      </c>
      <c r="AI680" s="2065">
        <f>+'17HPM_DATA_INPUT'!O690-'XX_17CK AUDITTO INPUT'!N680</f>
        <v>0</v>
      </c>
      <c r="AJ680" s="2065">
        <f>+'17HPM_DATA_INPUT'!P690-'XX_17CK AUDITTO INPUT'!O680</f>
        <v>0</v>
      </c>
      <c r="AK680" s="2065">
        <f>+'17HPM_DATA_INPUT'!Q690-'XX_17CK AUDITTO INPUT'!P680</f>
        <v>0</v>
      </c>
      <c r="AL680" s="2065">
        <f>+'17HPM_DATA_INPUT'!R690-'XX_17CK AUDITTO INPUT'!Q680</f>
        <v>0</v>
      </c>
      <c r="AM680" s="2065">
        <f>+'17HPM_DATA_INPUT'!S690-'XX_17CK AUDITTO INPUT'!R680</f>
        <v>0</v>
      </c>
      <c r="AN680" s="2065">
        <f>+'17HPM_DATA_INPUT'!T690-'XX_17CK AUDITTO INPUT'!S680</f>
        <v>0</v>
      </c>
      <c r="AO680" s="2065">
        <f>+'17HPM_DATA_INPUT'!U690-'XX_17CK AUDITTO INPUT'!T680</f>
        <v>0</v>
      </c>
      <c r="AQ680" s="455" t="str">
        <f>'Departmental PL'!D696</f>
        <v xml:space="preserve">  BLUES PATHOLOGY BONUS REVENUE</v>
      </c>
    </row>
    <row r="681" spans="1:43" ht="20.25" hidden="1" customHeight="1" x14ac:dyDescent="0.25">
      <c r="A681" s="2115" t="s">
        <v>1718</v>
      </c>
      <c r="B681" s="2074" t="s">
        <v>1718</v>
      </c>
      <c r="C681" s="2075"/>
      <c r="D681" s="2075"/>
      <c r="E681" s="2075"/>
      <c r="F681" s="2075"/>
      <c r="G681" s="2075"/>
      <c r="H681" s="2075"/>
      <c r="I681" s="2075"/>
      <c r="J681" s="2075"/>
      <c r="K681" s="2075"/>
      <c r="L681" s="2075"/>
      <c r="M681" s="2075"/>
      <c r="N681" s="2075"/>
      <c r="O681" s="2075"/>
      <c r="P681" s="2075"/>
      <c r="Q681" s="2075"/>
      <c r="R681" s="2075"/>
      <c r="S681" s="2075"/>
      <c r="T681" s="2075"/>
      <c r="U681" s="2061" t="str">
        <f t="shared" si="10"/>
        <v>1860 8-1600 MEDICAL ICU</v>
      </c>
      <c r="W681" s="455" t="b">
        <f>+'17HPM_DATA_INPUT'!C691='XX_17CK AUDITTO INPUT'!U681</f>
        <v>1</v>
      </c>
      <c r="X681" s="2065">
        <f>+'17HPM_DATA_INPUT'!D691-'XX_17CK AUDITTO INPUT'!C681</f>
        <v>0</v>
      </c>
      <c r="Y681" s="2065">
        <f>+'17HPM_DATA_INPUT'!E691-'XX_17CK AUDITTO INPUT'!D681</f>
        <v>3</v>
      </c>
      <c r="Z681" s="2065">
        <f>+'17HPM_DATA_INPUT'!F691-'XX_17CK AUDITTO INPUT'!E681</f>
        <v>0</v>
      </c>
      <c r="AA681" s="2065">
        <f>+'17HPM_DATA_INPUT'!G691-'XX_17CK AUDITTO INPUT'!F681</f>
        <v>2</v>
      </c>
      <c r="AB681" s="2065">
        <f>+'17HPM_DATA_INPUT'!H691-'XX_17CK AUDITTO INPUT'!G681</f>
        <v>0</v>
      </c>
      <c r="AC681" s="2065">
        <f>+'17HPM_DATA_INPUT'!I691-'XX_17CK AUDITTO INPUT'!H681</f>
        <v>1400</v>
      </c>
      <c r="AD681" s="2065">
        <f>+'17HPM_DATA_INPUT'!J691-'XX_17CK AUDITTO INPUT'!I681</f>
        <v>0</v>
      </c>
      <c r="AE681" s="2065">
        <f>+'17HPM_DATA_INPUT'!K691-'XX_17CK AUDITTO INPUT'!J681</f>
        <v>751</v>
      </c>
      <c r="AF681" s="2065">
        <f>+'17HPM_DATA_INPUT'!L691-'XX_17CK AUDITTO INPUT'!K681</f>
        <v>0</v>
      </c>
      <c r="AG681" s="2065">
        <f>+'17HPM_DATA_INPUT'!M691-'XX_17CK AUDITTO INPUT'!L681</f>
        <v>565</v>
      </c>
      <c r="AH681" s="2065">
        <f>+'17HPM_DATA_INPUT'!N691-'XX_17CK AUDITTO INPUT'!M681</f>
        <v>0</v>
      </c>
      <c r="AI681" s="2065">
        <f>+'17HPM_DATA_INPUT'!O691-'XX_17CK AUDITTO INPUT'!N681</f>
        <v>185</v>
      </c>
      <c r="AJ681" s="2065">
        <f>+'17HPM_DATA_INPUT'!P691-'XX_17CK AUDITTO INPUT'!O681</f>
        <v>0</v>
      </c>
      <c r="AK681" s="2065">
        <f>+'17HPM_DATA_INPUT'!Q691-'XX_17CK AUDITTO INPUT'!P681</f>
        <v>20</v>
      </c>
      <c r="AL681" s="2065">
        <f>+'17HPM_DATA_INPUT'!R691-'XX_17CK AUDITTO INPUT'!Q681</f>
        <v>0</v>
      </c>
      <c r="AM681" s="2065">
        <f>+'17HPM_DATA_INPUT'!S691-'XX_17CK AUDITTO INPUT'!R681</f>
        <v>253</v>
      </c>
      <c r="AN681" s="2065">
        <f>+'17HPM_DATA_INPUT'!T691-'XX_17CK AUDITTO INPUT'!S681</f>
        <v>0</v>
      </c>
      <c r="AO681" s="2065">
        <f>+'17HPM_DATA_INPUT'!U691-'XX_17CK AUDITTO INPUT'!T681</f>
        <v>-87</v>
      </c>
      <c r="AQ681" s="455" t="str">
        <f>'Departmental PL'!D697</f>
        <v xml:space="preserve">  PATHOLOGY PRAC PLAN TRANSFER</v>
      </c>
    </row>
    <row r="682" spans="1:43" ht="20.25" hidden="1" customHeight="1" x14ac:dyDescent="0.25">
      <c r="A682" s="2067" t="s">
        <v>1705</v>
      </c>
      <c r="B682" s="2058" t="s">
        <v>2596</v>
      </c>
      <c r="C682" s="2060">
        <v>0</v>
      </c>
      <c r="D682" s="2060">
        <v>2</v>
      </c>
      <c r="E682" s="2060">
        <v>0</v>
      </c>
      <c r="F682" s="2060">
        <v>3</v>
      </c>
      <c r="G682" s="2060">
        <v>0</v>
      </c>
      <c r="H682" s="2060">
        <v>3990</v>
      </c>
      <c r="I682" s="2060">
        <v>0</v>
      </c>
      <c r="J682" s="2060">
        <v>752</v>
      </c>
      <c r="K682" s="2060">
        <v>0</v>
      </c>
      <c r="L682" s="2060">
        <v>1692</v>
      </c>
      <c r="M682" s="2060">
        <v>0</v>
      </c>
      <c r="N682" s="2060">
        <v>-940</v>
      </c>
      <c r="O682" s="2060">
        <v>0</v>
      </c>
      <c r="P682" s="2060">
        <v>113</v>
      </c>
      <c r="Q682" s="2060">
        <v>0</v>
      </c>
      <c r="R682" s="2060">
        <v>700</v>
      </c>
      <c r="S682" s="2060">
        <v>0</v>
      </c>
      <c r="T682" s="2060">
        <v>-1753</v>
      </c>
      <c r="U682" s="2061" t="str">
        <f t="shared" si="10"/>
        <v>1880 8-3600 SURGICAL ICU</v>
      </c>
      <c r="W682" s="455" t="b">
        <f>+'17HPM_DATA_INPUT'!C692='XX_17CK AUDITTO INPUT'!U682</f>
        <v>1</v>
      </c>
      <c r="X682" s="2065">
        <f>+'17HPM_DATA_INPUT'!D692-'XX_17CK AUDITTO INPUT'!C682</f>
        <v>0</v>
      </c>
      <c r="Y682" s="2065">
        <f>+'17HPM_DATA_INPUT'!E692-'XX_17CK AUDITTO INPUT'!D682</f>
        <v>0</v>
      </c>
      <c r="Z682" s="2065">
        <f>+'17HPM_DATA_INPUT'!F692-'XX_17CK AUDITTO INPUT'!E682</f>
        <v>0</v>
      </c>
      <c r="AA682" s="2065">
        <f>+'17HPM_DATA_INPUT'!G692-'XX_17CK AUDITTO INPUT'!F682</f>
        <v>0</v>
      </c>
      <c r="AB682" s="2065">
        <f>+'17HPM_DATA_INPUT'!H692-'XX_17CK AUDITTO INPUT'!G682</f>
        <v>0</v>
      </c>
      <c r="AC682" s="2065">
        <f>+'17HPM_DATA_INPUT'!I692-'XX_17CK AUDITTO INPUT'!H682</f>
        <v>0</v>
      </c>
      <c r="AD682" s="2065">
        <f>+'17HPM_DATA_INPUT'!J692-'XX_17CK AUDITTO INPUT'!I682</f>
        <v>0</v>
      </c>
      <c r="AE682" s="2065">
        <f>+'17HPM_DATA_INPUT'!K692-'XX_17CK AUDITTO INPUT'!J682</f>
        <v>0</v>
      </c>
      <c r="AF682" s="2065">
        <f>+'17HPM_DATA_INPUT'!L692-'XX_17CK AUDITTO INPUT'!K682</f>
        <v>0</v>
      </c>
      <c r="AG682" s="2065">
        <f>+'17HPM_DATA_INPUT'!M692-'XX_17CK AUDITTO INPUT'!L682</f>
        <v>0</v>
      </c>
      <c r="AH682" s="2065">
        <f>+'17HPM_DATA_INPUT'!N692-'XX_17CK AUDITTO INPUT'!M682</f>
        <v>0</v>
      </c>
      <c r="AI682" s="2065">
        <f>+'17HPM_DATA_INPUT'!O692-'XX_17CK AUDITTO INPUT'!N682</f>
        <v>0</v>
      </c>
      <c r="AJ682" s="2065">
        <f>+'17HPM_DATA_INPUT'!P692-'XX_17CK AUDITTO INPUT'!O682</f>
        <v>0</v>
      </c>
      <c r="AK682" s="2065">
        <f>+'17HPM_DATA_INPUT'!Q692-'XX_17CK AUDITTO INPUT'!P682</f>
        <v>0</v>
      </c>
      <c r="AL682" s="2065">
        <f>+'17HPM_DATA_INPUT'!R692-'XX_17CK AUDITTO INPUT'!Q682</f>
        <v>0</v>
      </c>
      <c r="AM682" s="2065">
        <f>+'17HPM_DATA_INPUT'!S692-'XX_17CK AUDITTO INPUT'!R682</f>
        <v>0</v>
      </c>
      <c r="AN682" s="2065">
        <f>+'17HPM_DATA_INPUT'!T692-'XX_17CK AUDITTO INPUT'!S682</f>
        <v>0</v>
      </c>
      <c r="AO682" s="2065">
        <f>+'17HPM_DATA_INPUT'!U692-'XX_17CK AUDITTO INPUT'!T682</f>
        <v>0</v>
      </c>
      <c r="AQ682" s="455" t="str">
        <f>'Departmental PL'!D698</f>
        <v xml:space="preserve">  DERM PATHOLOGY TRANSFER</v>
      </c>
    </row>
    <row r="683" spans="1:43" ht="20.25" hidden="1" customHeight="1" x14ac:dyDescent="0.25">
      <c r="A683" s="2067" t="s">
        <v>1713</v>
      </c>
      <c r="B683" s="2074" t="s">
        <v>1713</v>
      </c>
      <c r="C683" s="2075"/>
      <c r="D683" s="2075"/>
      <c r="E683" s="2075"/>
      <c r="F683" s="2075"/>
      <c r="G683" s="2075"/>
      <c r="H683" s="2075"/>
      <c r="I683" s="2075"/>
      <c r="J683" s="2075"/>
      <c r="K683" s="2075"/>
      <c r="L683" s="2075"/>
      <c r="M683" s="2075"/>
      <c r="N683" s="2075"/>
      <c r="O683" s="2075"/>
      <c r="P683" s="2075"/>
      <c r="Q683" s="2075"/>
      <c r="R683" s="2075"/>
      <c r="S683" s="2075"/>
      <c r="T683" s="2075"/>
      <c r="U683" s="2061" t="str">
        <f t="shared" si="10"/>
        <v>1900 CLINICAL RESEARCH</v>
      </c>
      <c r="W683" s="455" t="b">
        <f>+'17HPM_DATA_INPUT'!C693='XX_17CK AUDITTO INPUT'!U683</f>
        <v>1</v>
      </c>
      <c r="X683" s="2065">
        <f>+'17HPM_DATA_INPUT'!D693-'XX_17CK AUDITTO INPUT'!C683</f>
        <v>0</v>
      </c>
      <c r="Y683" s="2065">
        <f>+'17HPM_DATA_INPUT'!E693-'XX_17CK AUDITTO INPUT'!D683</f>
        <v>0</v>
      </c>
      <c r="Z683" s="2065">
        <f>+'17HPM_DATA_INPUT'!F693-'XX_17CK AUDITTO INPUT'!E683</f>
        <v>0</v>
      </c>
      <c r="AA683" s="2065">
        <f>+'17HPM_DATA_INPUT'!G693-'XX_17CK AUDITTO INPUT'!F683</f>
        <v>0</v>
      </c>
      <c r="AB683" s="2065">
        <f>+'17HPM_DATA_INPUT'!H693-'XX_17CK AUDITTO INPUT'!G683</f>
        <v>0</v>
      </c>
      <c r="AC683" s="2065">
        <f>+'17HPM_DATA_INPUT'!I693-'XX_17CK AUDITTO INPUT'!H683</f>
        <v>0</v>
      </c>
      <c r="AD683" s="2065">
        <f>+'17HPM_DATA_INPUT'!J693-'XX_17CK AUDITTO INPUT'!I683</f>
        <v>0</v>
      </c>
      <c r="AE683" s="2065">
        <f>+'17HPM_DATA_INPUT'!K693-'XX_17CK AUDITTO INPUT'!J683</f>
        <v>0</v>
      </c>
      <c r="AF683" s="2065">
        <f>+'17HPM_DATA_INPUT'!L693-'XX_17CK AUDITTO INPUT'!K683</f>
        <v>0</v>
      </c>
      <c r="AG683" s="2065">
        <f>+'17HPM_DATA_INPUT'!M693-'XX_17CK AUDITTO INPUT'!L683</f>
        <v>0</v>
      </c>
      <c r="AH683" s="2065">
        <f>+'17HPM_DATA_INPUT'!N693-'XX_17CK AUDITTO INPUT'!M683</f>
        <v>0</v>
      </c>
      <c r="AI683" s="2065">
        <f>+'17HPM_DATA_INPUT'!O693-'XX_17CK AUDITTO INPUT'!N683</f>
        <v>0</v>
      </c>
      <c r="AJ683" s="2065">
        <f>+'17HPM_DATA_INPUT'!P693-'XX_17CK AUDITTO INPUT'!O683</f>
        <v>0</v>
      </c>
      <c r="AK683" s="2065">
        <f>+'17HPM_DATA_INPUT'!Q693-'XX_17CK AUDITTO INPUT'!P683</f>
        <v>0</v>
      </c>
      <c r="AL683" s="2065">
        <f>+'17HPM_DATA_INPUT'!R693-'XX_17CK AUDITTO INPUT'!Q683</f>
        <v>0</v>
      </c>
      <c r="AM683" s="2065">
        <f>+'17HPM_DATA_INPUT'!S693-'XX_17CK AUDITTO INPUT'!R683</f>
        <v>0</v>
      </c>
      <c r="AN683" s="2065">
        <f>+'17HPM_DATA_INPUT'!T693-'XX_17CK AUDITTO INPUT'!S683</f>
        <v>0</v>
      </c>
      <c r="AO683" s="2065">
        <f>+'17HPM_DATA_INPUT'!U693-'XX_17CK AUDITTO INPUT'!T683</f>
        <v>0</v>
      </c>
      <c r="AQ683" s="455" t="str">
        <f>'Departmental PL'!D699</f>
        <v>Total OUTPATIENT</v>
      </c>
    </row>
    <row r="684" spans="1:43" ht="20.25" hidden="1" customHeight="1" x14ac:dyDescent="0.25">
      <c r="A684" s="2033" t="s">
        <v>1706</v>
      </c>
      <c r="B684" s="2076" t="s">
        <v>2308</v>
      </c>
      <c r="C684" s="2077">
        <v>2845</v>
      </c>
      <c r="D684" s="2077">
        <v>2983</v>
      </c>
      <c r="E684" s="2077">
        <v>10123</v>
      </c>
      <c r="F684" s="2077">
        <v>9343</v>
      </c>
      <c r="G684" s="2077">
        <v>5441902</v>
      </c>
      <c r="H684" s="2077">
        <v>5992758</v>
      </c>
      <c r="I684" s="2077">
        <v>1754781</v>
      </c>
      <c r="J684" s="2077">
        <v>1901553</v>
      </c>
      <c r="K684" s="2077">
        <v>1612875</v>
      </c>
      <c r="L684" s="2077">
        <v>2080091</v>
      </c>
      <c r="M684" s="2077">
        <v>141906</v>
      </c>
      <c r="N684" s="2077">
        <v>-178538</v>
      </c>
      <c r="O684" s="2077">
        <v>229678</v>
      </c>
      <c r="P684" s="2077">
        <v>316305</v>
      </c>
      <c r="Q684" s="2077">
        <v>941199</v>
      </c>
      <c r="R684" s="2077">
        <v>1142815</v>
      </c>
      <c r="S684" s="2077">
        <v>-1028972</v>
      </c>
      <c r="T684" s="2077">
        <v>-1637657</v>
      </c>
      <c r="U684" s="2061" t="str">
        <f t="shared" si="10"/>
        <v>Total OBS</v>
      </c>
      <c r="W684" s="455" t="b">
        <f>+'17HPM_DATA_INPUT'!C694='XX_17CK AUDITTO INPUT'!U684</f>
        <v>1</v>
      </c>
      <c r="X684" s="2065">
        <f>+'17HPM_DATA_INPUT'!D694-'XX_17CK AUDITTO INPUT'!C684</f>
        <v>2640</v>
      </c>
      <c r="Y684" s="2065">
        <f>+'17HPM_DATA_INPUT'!E694-'XX_17CK AUDITTO INPUT'!D684</f>
        <v>3002</v>
      </c>
      <c r="Z684" s="2065">
        <f>+'17HPM_DATA_INPUT'!F694-'XX_17CK AUDITTO INPUT'!E684</f>
        <v>9119</v>
      </c>
      <c r="AA684" s="2065">
        <f>+'17HPM_DATA_INPUT'!G694-'XX_17CK AUDITTO INPUT'!F684</f>
        <v>9685</v>
      </c>
      <c r="AB684" s="2065">
        <f>+'17HPM_DATA_INPUT'!H694-'XX_17CK AUDITTO INPUT'!G684</f>
        <v>5252912</v>
      </c>
      <c r="AC684" s="2065">
        <f>+'17HPM_DATA_INPUT'!I694-'XX_17CK AUDITTO INPUT'!H684</f>
        <v>5553339</v>
      </c>
      <c r="AD684" s="2065">
        <f>+'17HPM_DATA_INPUT'!J694-'XX_17CK AUDITTO INPUT'!I684</f>
        <v>1469447</v>
      </c>
      <c r="AE684" s="2065">
        <f>+'17HPM_DATA_INPUT'!K694-'XX_17CK AUDITTO INPUT'!J684</f>
        <v>1935967</v>
      </c>
      <c r="AF684" s="2065">
        <f>+'17HPM_DATA_INPUT'!L694-'XX_17CK AUDITTO INPUT'!K684</f>
        <v>1536881</v>
      </c>
      <c r="AG684" s="2065">
        <f>+'17HPM_DATA_INPUT'!M694-'XX_17CK AUDITTO INPUT'!L684</f>
        <v>1715917</v>
      </c>
      <c r="AH684" s="2065">
        <f>+'17HPM_DATA_INPUT'!N694-'XX_17CK AUDITTO INPUT'!M684</f>
        <v>-67434</v>
      </c>
      <c r="AI684" s="2065">
        <f>+'17HPM_DATA_INPUT'!O694-'XX_17CK AUDITTO INPUT'!N684</f>
        <v>220049</v>
      </c>
      <c r="AJ684" s="2065">
        <f>+'17HPM_DATA_INPUT'!P694-'XX_17CK AUDITTO INPUT'!O684</f>
        <v>230898</v>
      </c>
      <c r="AK684" s="2065">
        <f>+'17HPM_DATA_INPUT'!Q694-'XX_17CK AUDITTO INPUT'!P684</f>
        <v>293633</v>
      </c>
      <c r="AL684" s="2065">
        <f>+'17HPM_DATA_INPUT'!R694-'XX_17CK AUDITTO INPUT'!Q684</f>
        <v>863211</v>
      </c>
      <c r="AM684" s="2065">
        <f>+'17HPM_DATA_INPUT'!S694-'XX_17CK AUDITTO INPUT'!R684</f>
        <v>1038828</v>
      </c>
      <c r="AN684" s="2065">
        <f>+'17HPM_DATA_INPUT'!T694-'XX_17CK AUDITTO INPUT'!S684</f>
        <v>-1161541</v>
      </c>
      <c r="AO684" s="2065">
        <f>+'17HPM_DATA_INPUT'!U694-'XX_17CK AUDITTO INPUT'!T684</f>
        <v>-1112412</v>
      </c>
      <c r="AQ684" s="455" t="str">
        <f>'Departmental PL'!D700</f>
        <v>3000 BLOOD BANK</v>
      </c>
    </row>
    <row r="685" spans="1:43" ht="20.25" hidden="1" customHeight="1" x14ac:dyDescent="0.25">
      <c r="A685" s="2095"/>
      <c r="B685" s="2095" t="s">
        <v>2606</v>
      </c>
      <c r="C685" s="2095">
        <v>3692</v>
      </c>
      <c r="D685" s="2091">
        <v>3577</v>
      </c>
      <c r="E685" s="2092">
        <v>11088</v>
      </c>
      <c r="F685" s="2092">
        <v>10116</v>
      </c>
      <c r="G685" s="2092">
        <v>6741302</v>
      </c>
      <c r="H685" s="2092">
        <v>6929078</v>
      </c>
      <c r="I685" s="2092">
        <v>2289290</v>
      </c>
      <c r="J685" s="2092">
        <v>2278235</v>
      </c>
      <c r="K685" s="2092">
        <v>2118640</v>
      </c>
      <c r="L685" s="2092">
        <v>2400860</v>
      </c>
      <c r="M685" s="2092">
        <v>170650</v>
      </c>
      <c r="N685" s="2092">
        <v>-122625</v>
      </c>
      <c r="O685" s="2092">
        <v>366675</v>
      </c>
      <c r="P685" s="2092">
        <v>393054</v>
      </c>
      <c r="Q685" s="2092">
        <v>1278196</v>
      </c>
      <c r="R685" s="2092">
        <v>1353162</v>
      </c>
      <c r="S685" s="2092">
        <v>-1474222</v>
      </c>
      <c r="T685" s="2092">
        <v>-1868841</v>
      </c>
      <c r="U685" s="2061" t="str">
        <f t="shared" si="10"/>
        <v>Total 026 Nursing Units</v>
      </c>
      <c r="W685" s="455" t="b">
        <f>+'17HPM_DATA_INPUT'!C695='XX_17CK AUDITTO INPUT'!U685</f>
        <v>1</v>
      </c>
      <c r="X685" s="2065">
        <f>+'17HPM_DATA_INPUT'!D695-'XX_17CK AUDITTO INPUT'!C685</f>
        <v>3283</v>
      </c>
      <c r="Y685" s="2065">
        <f>+'17HPM_DATA_INPUT'!E695-'XX_17CK AUDITTO INPUT'!D685</f>
        <v>3822</v>
      </c>
      <c r="Z685" s="2065">
        <f>+'17HPM_DATA_INPUT'!F695-'XX_17CK AUDITTO INPUT'!E685</f>
        <v>9848</v>
      </c>
      <c r="AA685" s="2065">
        <f>+'17HPM_DATA_INPUT'!G695-'XX_17CK AUDITTO INPUT'!F685</f>
        <v>10634</v>
      </c>
      <c r="AB685" s="2065">
        <f>+'17HPM_DATA_INPUT'!H695-'XX_17CK AUDITTO INPUT'!G685</f>
        <v>6264482</v>
      </c>
      <c r="AC685" s="2065">
        <f>+'17HPM_DATA_INPUT'!I695-'XX_17CK AUDITTO INPUT'!H685</f>
        <v>6833229</v>
      </c>
      <c r="AD685" s="2065">
        <f>+'17HPM_DATA_INPUT'!J695-'XX_17CK AUDITTO INPUT'!I685</f>
        <v>1864463</v>
      </c>
      <c r="AE685" s="2065">
        <f>+'17HPM_DATA_INPUT'!K695-'XX_17CK AUDITTO INPUT'!J685</f>
        <v>2436747</v>
      </c>
      <c r="AF685" s="2065">
        <f>+'17HPM_DATA_INPUT'!L695-'XX_17CK AUDITTO INPUT'!K685</f>
        <v>1869693</v>
      </c>
      <c r="AG685" s="2065">
        <f>+'17HPM_DATA_INPUT'!M695-'XX_17CK AUDITTO INPUT'!L685</f>
        <v>2197590</v>
      </c>
      <c r="AH685" s="2065">
        <f>+'17HPM_DATA_INPUT'!N695-'XX_17CK AUDITTO INPUT'!M685</f>
        <v>-5230</v>
      </c>
      <c r="AI685" s="2065">
        <f>+'17HPM_DATA_INPUT'!O695-'XX_17CK AUDITTO INPUT'!N685</f>
        <v>239157</v>
      </c>
      <c r="AJ685" s="2065">
        <f>+'17HPM_DATA_INPUT'!P695-'XX_17CK AUDITTO INPUT'!O685</f>
        <v>314724</v>
      </c>
      <c r="AK685" s="2065">
        <f>+'17HPM_DATA_INPUT'!Q695-'XX_17CK AUDITTO INPUT'!P685</f>
        <v>462724</v>
      </c>
      <c r="AL685" s="2065">
        <f>+'17HPM_DATA_INPUT'!R695-'XX_17CK AUDITTO INPUT'!Q685</f>
        <v>1063779</v>
      </c>
      <c r="AM685" s="2065">
        <f>+'17HPM_DATA_INPUT'!S695-'XX_17CK AUDITTO INPUT'!R685</f>
        <v>1502136</v>
      </c>
      <c r="AN685" s="2065">
        <f>+'17HPM_DATA_INPUT'!T695-'XX_17CK AUDITTO INPUT'!S685</f>
        <v>-1383733</v>
      </c>
      <c r="AO685" s="2065">
        <f>+'17HPM_DATA_INPUT'!U695-'XX_17CK AUDITTO INPUT'!T685</f>
        <v>-1725703</v>
      </c>
      <c r="AQ685" s="455" t="str">
        <f>'Departmental PL'!D701</f>
        <v>3030 HEMATOLOGY</v>
      </c>
    </row>
    <row r="686" spans="1:43" ht="20.25" hidden="1" customHeight="1" x14ac:dyDescent="0.25">
      <c r="A686" s="2116"/>
      <c r="B686" s="2058"/>
      <c r="C686" s="2060"/>
      <c r="D686" s="2060"/>
      <c r="E686" s="2060"/>
      <c r="F686" s="2060"/>
      <c r="G686" s="2060"/>
      <c r="H686" s="2060"/>
      <c r="I686" s="2060"/>
      <c r="J686" s="2060"/>
      <c r="K686" s="2060"/>
      <c r="L686" s="2060"/>
      <c r="M686" s="2060"/>
      <c r="N686" s="2060"/>
      <c r="O686" s="2060"/>
      <c r="P686" s="2060"/>
      <c r="Q686" s="2060"/>
      <c r="R686" s="2060"/>
      <c r="S686" s="2060"/>
      <c r="T686" s="2060"/>
      <c r="U686" s="2061" t="str">
        <f t="shared" si="10"/>
        <v/>
      </c>
      <c r="W686" s="455" t="b">
        <f>+'17HPM_DATA_INPUT'!C696='XX_17CK AUDITTO INPUT'!U686</f>
        <v>1</v>
      </c>
      <c r="X686" s="2065">
        <f>+'17HPM_DATA_INPUT'!D696-'XX_17CK AUDITTO INPUT'!C686</f>
        <v>0</v>
      </c>
      <c r="Y686" s="2065">
        <f>+'17HPM_DATA_INPUT'!E696-'XX_17CK AUDITTO INPUT'!D686</f>
        <v>0</v>
      </c>
      <c r="Z686" s="2065">
        <f>+'17HPM_DATA_INPUT'!F696-'XX_17CK AUDITTO INPUT'!E686</f>
        <v>0</v>
      </c>
      <c r="AA686" s="2065">
        <f>+'17HPM_DATA_INPUT'!G696-'XX_17CK AUDITTO INPUT'!F686</f>
        <v>0</v>
      </c>
      <c r="AB686" s="2065">
        <f>+'17HPM_DATA_INPUT'!H696-'XX_17CK AUDITTO INPUT'!G686</f>
        <v>0</v>
      </c>
      <c r="AC686" s="2065">
        <f>+'17HPM_DATA_INPUT'!I696-'XX_17CK AUDITTO INPUT'!H686</f>
        <v>0</v>
      </c>
      <c r="AD686" s="2065">
        <f>+'17HPM_DATA_INPUT'!J696-'XX_17CK AUDITTO INPUT'!I686</f>
        <v>0</v>
      </c>
      <c r="AE686" s="2065">
        <f>+'17HPM_DATA_INPUT'!K696-'XX_17CK AUDITTO INPUT'!J686</f>
        <v>0</v>
      </c>
      <c r="AF686" s="2065">
        <f>+'17HPM_DATA_INPUT'!L696-'XX_17CK AUDITTO INPUT'!K686</f>
        <v>0</v>
      </c>
      <c r="AG686" s="2065">
        <f>+'17HPM_DATA_INPUT'!M696-'XX_17CK AUDITTO INPUT'!L686</f>
        <v>0</v>
      </c>
      <c r="AH686" s="2065">
        <f>+'17HPM_DATA_INPUT'!N696-'XX_17CK AUDITTO INPUT'!M686</f>
        <v>0</v>
      </c>
      <c r="AI686" s="2065">
        <f>+'17HPM_DATA_INPUT'!O696-'XX_17CK AUDITTO INPUT'!N686</f>
        <v>0</v>
      </c>
      <c r="AJ686" s="2065">
        <f>+'17HPM_DATA_INPUT'!P696-'XX_17CK AUDITTO INPUT'!O686</f>
        <v>0</v>
      </c>
      <c r="AK686" s="2065">
        <f>+'17HPM_DATA_INPUT'!Q696-'XX_17CK AUDITTO INPUT'!P686</f>
        <v>0</v>
      </c>
      <c r="AL686" s="2065">
        <f>+'17HPM_DATA_INPUT'!R696-'XX_17CK AUDITTO INPUT'!Q686</f>
        <v>0</v>
      </c>
      <c r="AM686" s="2065">
        <f>+'17HPM_DATA_INPUT'!S696-'XX_17CK AUDITTO INPUT'!R686</f>
        <v>0</v>
      </c>
      <c r="AN686" s="2065">
        <f>+'17HPM_DATA_INPUT'!T696-'XX_17CK AUDITTO INPUT'!S686</f>
        <v>0</v>
      </c>
      <c r="AO686" s="2065">
        <f>+'17HPM_DATA_INPUT'!U696-'XX_17CK AUDITTO INPUT'!T686</f>
        <v>0</v>
      </c>
      <c r="AQ686" s="455" t="str">
        <f>'Departmental PL'!D702</f>
        <v>3040 MOLECULAR DIAGNOSTIC LAB</v>
      </c>
    </row>
    <row r="687" spans="1:43" ht="20.25" hidden="1" customHeight="1" x14ac:dyDescent="0.25">
      <c r="A687" s="2058" t="s">
        <v>1715</v>
      </c>
      <c r="B687" s="2058" t="s">
        <v>2303</v>
      </c>
      <c r="C687" s="2060" t="s">
        <v>436</v>
      </c>
      <c r="D687" s="2060" t="s">
        <v>436</v>
      </c>
      <c r="E687" s="2060" t="s">
        <v>436</v>
      </c>
      <c r="F687" s="2060" t="s">
        <v>436</v>
      </c>
      <c r="G687" s="2060" t="s">
        <v>436</v>
      </c>
      <c r="H687" s="2060" t="s">
        <v>436</v>
      </c>
      <c r="I687" s="2060" t="s">
        <v>436</v>
      </c>
      <c r="J687" s="2060" t="s">
        <v>436</v>
      </c>
      <c r="K687" s="2060" t="s">
        <v>436</v>
      </c>
      <c r="L687" s="2060" t="s">
        <v>436</v>
      </c>
      <c r="M687" s="2060" t="s">
        <v>436</v>
      </c>
      <c r="N687" s="2060" t="s">
        <v>436</v>
      </c>
      <c r="O687" s="2060" t="s">
        <v>436</v>
      </c>
      <c r="P687" s="2060" t="s">
        <v>436</v>
      </c>
      <c r="Q687" s="2060" t="s">
        <v>436</v>
      </c>
      <c r="R687" s="2060" t="s">
        <v>436</v>
      </c>
      <c r="S687" s="2060" t="s">
        <v>436</v>
      </c>
      <c r="T687" s="2060" t="s">
        <v>436</v>
      </c>
      <c r="U687" s="2061" t="str">
        <f t="shared" si="10"/>
        <v>No Summary Groups</v>
      </c>
      <c r="W687" s="455" t="b">
        <f>+'17HPM_DATA_INPUT'!C697='XX_17CK AUDITTO INPUT'!U687</f>
        <v>1</v>
      </c>
      <c r="X687" s="2065" t="e">
        <f>+'17HPM_DATA_INPUT'!D697-'XX_17CK AUDITTO INPUT'!C687</f>
        <v>#VALUE!</v>
      </c>
      <c r="Y687" s="2065" t="e">
        <f>+'17HPM_DATA_INPUT'!E697-'XX_17CK AUDITTO INPUT'!D687</f>
        <v>#VALUE!</v>
      </c>
      <c r="Z687" s="2065" t="e">
        <f>+'17HPM_DATA_INPUT'!F697-'XX_17CK AUDITTO INPUT'!E687</f>
        <v>#VALUE!</v>
      </c>
      <c r="AA687" s="2065" t="e">
        <f>+'17HPM_DATA_INPUT'!G697-'XX_17CK AUDITTO INPUT'!F687</f>
        <v>#VALUE!</v>
      </c>
      <c r="AB687" s="2065" t="e">
        <f>+'17HPM_DATA_INPUT'!H697-'XX_17CK AUDITTO INPUT'!G687</f>
        <v>#VALUE!</v>
      </c>
      <c r="AC687" s="2065" t="e">
        <f>+'17HPM_DATA_INPUT'!I697-'XX_17CK AUDITTO INPUT'!H687</f>
        <v>#VALUE!</v>
      </c>
      <c r="AD687" s="2065" t="e">
        <f>+'17HPM_DATA_INPUT'!J697-'XX_17CK AUDITTO INPUT'!I687</f>
        <v>#VALUE!</v>
      </c>
      <c r="AE687" s="2065" t="e">
        <f>+'17HPM_DATA_INPUT'!K697-'XX_17CK AUDITTO INPUT'!J687</f>
        <v>#VALUE!</v>
      </c>
      <c r="AF687" s="2065" t="e">
        <f>+'17HPM_DATA_INPUT'!L697-'XX_17CK AUDITTO INPUT'!K687</f>
        <v>#VALUE!</v>
      </c>
      <c r="AG687" s="2065" t="e">
        <f>+'17HPM_DATA_INPUT'!M697-'XX_17CK AUDITTO INPUT'!L687</f>
        <v>#VALUE!</v>
      </c>
      <c r="AH687" s="2065" t="e">
        <f>+'17HPM_DATA_INPUT'!N697-'XX_17CK AUDITTO INPUT'!M687</f>
        <v>#VALUE!</v>
      </c>
      <c r="AI687" s="2065" t="e">
        <f>+'17HPM_DATA_INPUT'!O697-'XX_17CK AUDITTO INPUT'!N687</f>
        <v>#VALUE!</v>
      </c>
      <c r="AJ687" s="2065" t="e">
        <f>+'17HPM_DATA_INPUT'!P697-'XX_17CK AUDITTO INPUT'!O687</f>
        <v>#VALUE!</v>
      </c>
      <c r="AK687" s="2065" t="e">
        <f>+'17HPM_DATA_INPUT'!Q697-'XX_17CK AUDITTO INPUT'!P687</f>
        <v>#VALUE!</v>
      </c>
      <c r="AL687" s="2065" t="e">
        <f>+'17HPM_DATA_INPUT'!R697-'XX_17CK AUDITTO INPUT'!Q687</f>
        <v>#VALUE!</v>
      </c>
      <c r="AM687" s="2065" t="e">
        <f>+'17HPM_DATA_INPUT'!S697-'XX_17CK AUDITTO INPUT'!R687</f>
        <v>#VALUE!</v>
      </c>
      <c r="AN687" s="2065" t="e">
        <f>+'17HPM_DATA_INPUT'!T697-'XX_17CK AUDITTO INPUT'!S687</f>
        <v>#VALUE!</v>
      </c>
      <c r="AO687" s="2065" t="e">
        <f>+'17HPM_DATA_INPUT'!U697-'XX_17CK AUDITTO INPUT'!T687</f>
        <v>#VALUE!</v>
      </c>
      <c r="AQ687" s="455" t="str">
        <f>'Departmental PL'!D703</f>
        <v>3060 CLINICAL CHEM</v>
      </c>
    </row>
    <row r="688" spans="1:43" ht="20.25" hidden="1" customHeight="1" x14ac:dyDescent="0.25">
      <c r="A688" s="2058" t="s">
        <v>2607</v>
      </c>
      <c r="B688" s="2058" t="s">
        <v>2304</v>
      </c>
      <c r="C688" s="2060">
        <v>18</v>
      </c>
      <c r="D688" s="2060">
        <v>71</v>
      </c>
      <c r="E688" s="2060">
        <v>13</v>
      </c>
      <c r="F688" s="2060">
        <v>130</v>
      </c>
      <c r="G688" s="2060">
        <v>283</v>
      </c>
      <c r="H688" s="2060">
        <v>1688</v>
      </c>
      <c r="I688" s="2060">
        <v>0</v>
      </c>
      <c r="J688" s="2060">
        <v>0</v>
      </c>
      <c r="K688" s="2060">
        <v>0</v>
      </c>
      <c r="L688" s="2060">
        <v>0</v>
      </c>
      <c r="M688" s="2060">
        <v>0</v>
      </c>
      <c r="N688" s="2060">
        <v>0</v>
      </c>
      <c r="O688" s="2060">
        <v>0</v>
      </c>
      <c r="P688" s="2060">
        <v>0</v>
      </c>
      <c r="Q688" s="2060">
        <v>0</v>
      </c>
      <c r="R688" s="2060">
        <v>0</v>
      </c>
      <c r="S688" s="2060">
        <v>0</v>
      </c>
      <c r="T688" s="2060">
        <v>0</v>
      </c>
      <c r="U688" s="2061" t="str">
        <f t="shared" si="10"/>
        <v>9960 PAO MISC.</v>
      </c>
      <c r="W688" s="455" t="b">
        <f>+'17HPM_DATA_INPUT'!C698='XX_17CK AUDITTO INPUT'!U688</f>
        <v>1</v>
      </c>
      <c r="X688" s="2065">
        <f>+'17HPM_DATA_INPUT'!D698-'XX_17CK AUDITTO INPUT'!C688</f>
        <v>36</v>
      </c>
      <c r="Y688" s="2065">
        <f>+'17HPM_DATA_INPUT'!E698-'XX_17CK AUDITTO INPUT'!D688</f>
        <v>104</v>
      </c>
      <c r="Z688" s="2065">
        <f>+'17HPM_DATA_INPUT'!F698-'XX_17CK AUDITTO INPUT'!E688</f>
        <v>61</v>
      </c>
      <c r="AA688" s="2065">
        <f>+'17HPM_DATA_INPUT'!G698-'XX_17CK AUDITTO INPUT'!F688</f>
        <v>153</v>
      </c>
      <c r="AB688" s="2065">
        <f>+'17HPM_DATA_INPUT'!H698-'XX_17CK AUDITTO INPUT'!G688</f>
        <v>1093</v>
      </c>
      <c r="AC688" s="2065">
        <f>+'17HPM_DATA_INPUT'!I698-'XX_17CK AUDITTO INPUT'!H688</f>
        <v>2115</v>
      </c>
      <c r="AD688" s="2065">
        <f>+'17HPM_DATA_INPUT'!J698-'XX_17CK AUDITTO INPUT'!I688</f>
        <v>534</v>
      </c>
      <c r="AE688" s="2065">
        <f>+'17HPM_DATA_INPUT'!K698-'XX_17CK AUDITTO INPUT'!J688</f>
        <v>0</v>
      </c>
      <c r="AF688" s="2065">
        <f>+'17HPM_DATA_INPUT'!L698-'XX_17CK AUDITTO INPUT'!K688</f>
        <v>0</v>
      </c>
      <c r="AG688" s="2065">
        <f>+'17HPM_DATA_INPUT'!M698-'XX_17CK AUDITTO INPUT'!L688</f>
        <v>0</v>
      </c>
      <c r="AH688" s="2065">
        <f>+'17HPM_DATA_INPUT'!N698-'XX_17CK AUDITTO INPUT'!M688</f>
        <v>534</v>
      </c>
      <c r="AI688" s="2065">
        <f>+'17HPM_DATA_INPUT'!O698-'XX_17CK AUDITTO INPUT'!N688</f>
        <v>0</v>
      </c>
      <c r="AJ688" s="2065" t="e">
        <f>+'17HPM_DATA_INPUT'!P698-'XX_17CK AUDITTO INPUT'!O688</f>
        <v>#VALUE!</v>
      </c>
      <c r="AK688" s="2065" t="e">
        <f>+'17HPM_DATA_INPUT'!Q698-'XX_17CK AUDITTO INPUT'!P688</f>
        <v>#VALUE!</v>
      </c>
      <c r="AL688" s="2065" t="e">
        <f>+'17HPM_DATA_INPUT'!R698-'XX_17CK AUDITTO INPUT'!Q688</f>
        <v>#VALUE!</v>
      </c>
      <c r="AM688" s="2065" t="e">
        <f>+'17HPM_DATA_INPUT'!S698-'XX_17CK AUDITTO INPUT'!R688</f>
        <v>#VALUE!</v>
      </c>
      <c r="AN688" s="2065">
        <f>+'17HPM_DATA_INPUT'!T698-'XX_17CK AUDITTO INPUT'!S688</f>
        <v>534</v>
      </c>
      <c r="AO688" s="2065">
        <f>+'17HPM_DATA_INPUT'!U698-'XX_17CK AUDITTO INPUT'!T688</f>
        <v>0</v>
      </c>
      <c r="AQ688" s="455" t="str">
        <f>'Departmental PL'!D704</f>
        <v>3070 OP LAB - RIDGELAND</v>
      </c>
    </row>
    <row r="689" spans="1:43" ht="20.25" hidden="1" customHeight="1" x14ac:dyDescent="0.25">
      <c r="A689" s="2058" t="s">
        <v>1714</v>
      </c>
      <c r="B689" s="2058" t="s">
        <v>2305</v>
      </c>
      <c r="C689" s="2060">
        <v>2156</v>
      </c>
      <c r="D689" s="2060">
        <v>1786</v>
      </c>
      <c r="E689" s="2060">
        <v>15188</v>
      </c>
      <c r="F689" s="2060">
        <v>9325</v>
      </c>
      <c r="G689" s="2060">
        <v>679967</v>
      </c>
      <c r="H689" s="2060">
        <v>592000</v>
      </c>
      <c r="I689" s="2060">
        <v>0</v>
      </c>
      <c r="J689" s="2060">
        <v>0</v>
      </c>
      <c r="K689" s="2060">
        <v>0</v>
      </c>
      <c r="L689" s="2060">
        <v>0</v>
      </c>
      <c r="M689" s="2060">
        <v>0</v>
      </c>
      <c r="N689" s="2060">
        <v>0</v>
      </c>
      <c r="O689" s="2060">
        <v>0</v>
      </c>
      <c r="P689" s="2060">
        <v>0</v>
      </c>
      <c r="Q689" s="2060">
        <v>0</v>
      </c>
      <c r="R689" s="2060">
        <v>0</v>
      </c>
      <c r="S689" s="2060">
        <v>0</v>
      </c>
      <c r="T689" s="2060">
        <v>0</v>
      </c>
      <c r="U689" s="2061" t="str">
        <f t="shared" si="10"/>
        <v>9980 S.O.N. CLINIC</v>
      </c>
      <c r="W689" s="455" t="b">
        <f>+'17HPM_DATA_INPUT'!C699='XX_17CK AUDITTO INPUT'!U689</f>
        <v>1</v>
      </c>
      <c r="X689" s="2065">
        <f>+'17HPM_DATA_INPUT'!D699-'XX_17CK AUDITTO INPUT'!C689</f>
        <v>3052</v>
      </c>
      <c r="Y689" s="2065">
        <f>+'17HPM_DATA_INPUT'!E699-'XX_17CK AUDITTO INPUT'!D689</f>
        <v>2546</v>
      </c>
      <c r="Z689" s="2065">
        <f>+'17HPM_DATA_INPUT'!F699-'XX_17CK AUDITTO INPUT'!E689</f>
        <v>23233</v>
      </c>
      <c r="AA689" s="2065">
        <f>+'17HPM_DATA_INPUT'!G699-'XX_17CK AUDITTO INPUT'!F689</f>
        <v>16902</v>
      </c>
      <c r="AB689" s="2065">
        <f>+'17HPM_DATA_INPUT'!H699-'XX_17CK AUDITTO INPUT'!G689</f>
        <v>913967</v>
      </c>
      <c r="AC689" s="2065">
        <f>+'17HPM_DATA_INPUT'!I699-'XX_17CK AUDITTO INPUT'!H689</f>
        <v>836537</v>
      </c>
      <c r="AD689" s="2065">
        <f>+'17HPM_DATA_INPUT'!J699-'XX_17CK AUDITTO INPUT'!I689</f>
        <v>562793</v>
      </c>
      <c r="AE689" s="2065">
        <f>+'17HPM_DATA_INPUT'!K699-'XX_17CK AUDITTO INPUT'!J689</f>
        <v>528</v>
      </c>
      <c r="AF689" s="2065">
        <f>+'17HPM_DATA_INPUT'!L699-'XX_17CK AUDITTO INPUT'!K689</f>
        <v>0</v>
      </c>
      <c r="AG689" s="2065">
        <f>+'17HPM_DATA_INPUT'!M699-'XX_17CK AUDITTO INPUT'!L689</f>
        <v>0</v>
      </c>
      <c r="AH689" s="2065">
        <f>+'17HPM_DATA_INPUT'!N699-'XX_17CK AUDITTO INPUT'!M689</f>
        <v>562793</v>
      </c>
      <c r="AI689" s="2065">
        <f>+'17HPM_DATA_INPUT'!O699-'XX_17CK AUDITTO INPUT'!N689</f>
        <v>528</v>
      </c>
      <c r="AJ689" s="2065" t="e">
        <f>+'17HPM_DATA_INPUT'!P699-'XX_17CK AUDITTO INPUT'!O689</f>
        <v>#VALUE!</v>
      </c>
      <c r="AK689" s="2065" t="e">
        <f>+'17HPM_DATA_INPUT'!Q699-'XX_17CK AUDITTO INPUT'!P689</f>
        <v>#VALUE!</v>
      </c>
      <c r="AL689" s="2065" t="e">
        <f>+'17HPM_DATA_INPUT'!R699-'XX_17CK AUDITTO INPUT'!Q689</f>
        <v>#VALUE!</v>
      </c>
      <c r="AM689" s="2065" t="e">
        <f>+'17HPM_DATA_INPUT'!S699-'XX_17CK AUDITTO INPUT'!R689</f>
        <v>#VALUE!</v>
      </c>
      <c r="AN689" s="2065">
        <f>+'17HPM_DATA_INPUT'!T699-'XX_17CK AUDITTO INPUT'!S689</f>
        <v>562793</v>
      </c>
      <c r="AO689" s="2065">
        <f>+'17HPM_DATA_INPUT'!U699-'XX_17CK AUDITTO INPUT'!T689</f>
        <v>528</v>
      </c>
      <c r="AQ689" s="455" t="str">
        <f>'Departmental PL'!D705</f>
        <v>3150 POINT-OF-CARE TESTING</v>
      </c>
    </row>
    <row r="690" spans="1:43" ht="20.25" hidden="1" customHeight="1" x14ac:dyDescent="0.25">
      <c r="A690" s="2069" t="s">
        <v>2608</v>
      </c>
      <c r="B690" s="2069" t="s">
        <v>2306</v>
      </c>
      <c r="C690" s="2070">
        <v>2174</v>
      </c>
      <c r="D690" s="2070">
        <v>1857</v>
      </c>
      <c r="E690" s="2070">
        <v>15201</v>
      </c>
      <c r="F690" s="2070">
        <v>9455</v>
      </c>
      <c r="G690" s="2070">
        <v>680250</v>
      </c>
      <c r="H690" s="2070">
        <v>593688</v>
      </c>
      <c r="I690" s="2070">
        <v>0</v>
      </c>
      <c r="J690" s="2070">
        <v>0</v>
      </c>
      <c r="K690" s="2070">
        <v>0</v>
      </c>
      <c r="L690" s="2070">
        <v>0</v>
      </c>
      <c r="M690" s="2070">
        <v>0</v>
      </c>
      <c r="N690" s="2070">
        <v>0</v>
      </c>
      <c r="O690" s="2070">
        <v>0</v>
      </c>
      <c r="P690" s="2070">
        <v>0</v>
      </c>
      <c r="Q690" s="2070">
        <v>0</v>
      </c>
      <c r="R690" s="2070">
        <v>0</v>
      </c>
      <c r="S690" s="2070">
        <v>0</v>
      </c>
      <c r="T690" s="2070">
        <v>0</v>
      </c>
      <c r="U690" s="2061" t="str">
        <f t="shared" si="10"/>
        <v>Total OUTPATIENT</v>
      </c>
      <c r="W690" s="455" t="b">
        <f>+'17HPM_DATA_INPUT'!C700='XX_17CK AUDITTO INPUT'!U690</f>
        <v>1</v>
      </c>
      <c r="X690" s="2065">
        <f>+'17HPM_DATA_INPUT'!D700-'XX_17CK AUDITTO INPUT'!C690</f>
        <v>3088</v>
      </c>
      <c r="Y690" s="2065">
        <f>+'17HPM_DATA_INPUT'!E700-'XX_17CK AUDITTO INPUT'!D690</f>
        <v>2650</v>
      </c>
      <c r="Z690" s="2065">
        <f>+'17HPM_DATA_INPUT'!F700-'XX_17CK AUDITTO INPUT'!E690</f>
        <v>23294</v>
      </c>
      <c r="AA690" s="2065">
        <f>+'17HPM_DATA_INPUT'!G700-'XX_17CK AUDITTO INPUT'!F690</f>
        <v>17055</v>
      </c>
      <c r="AB690" s="2065">
        <f>+'17HPM_DATA_INPUT'!H700-'XX_17CK AUDITTO INPUT'!G690</f>
        <v>915060</v>
      </c>
      <c r="AC690" s="2065">
        <f>+'17HPM_DATA_INPUT'!I700-'XX_17CK AUDITTO INPUT'!H690</f>
        <v>838652</v>
      </c>
      <c r="AD690" s="2065">
        <f>+'17HPM_DATA_INPUT'!J700-'XX_17CK AUDITTO INPUT'!I690</f>
        <v>563326</v>
      </c>
      <c r="AE690" s="2065">
        <f>+'17HPM_DATA_INPUT'!K700-'XX_17CK AUDITTO INPUT'!J690</f>
        <v>528</v>
      </c>
      <c r="AF690" s="2065">
        <f>+'17HPM_DATA_INPUT'!L700-'XX_17CK AUDITTO INPUT'!K690</f>
        <v>0</v>
      </c>
      <c r="AG690" s="2065">
        <f>+'17HPM_DATA_INPUT'!M700-'XX_17CK AUDITTO INPUT'!L690</f>
        <v>0</v>
      </c>
      <c r="AH690" s="2065">
        <f>+'17HPM_DATA_INPUT'!N700-'XX_17CK AUDITTO INPUT'!M690</f>
        <v>563326</v>
      </c>
      <c r="AI690" s="2065">
        <f>+'17HPM_DATA_INPUT'!O700-'XX_17CK AUDITTO INPUT'!N690</f>
        <v>528</v>
      </c>
      <c r="AJ690" s="2065" t="e">
        <f>+'17HPM_DATA_INPUT'!P700-'XX_17CK AUDITTO INPUT'!O690</f>
        <v>#VALUE!</v>
      </c>
      <c r="AK690" s="2065" t="e">
        <f>+'17HPM_DATA_INPUT'!Q700-'XX_17CK AUDITTO INPUT'!P690</f>
        <v>#VALUE!</v>
      </c>
      <c r="AL690" s="2065" t="e">
        <f>+'17HPM_DATA_INPUT'!R700-'XX_17CK AUDITTO INPUT'!Q690</f>
        <v>#VALUE!</v>
      </c>
      <c r="AM690" s="2065" t="e">
        <f>+'17HPM_DATA_INPUT'!S700-'XX_17CK AUDITTO INPUT'!R690</f>
        <v>#VALUE!</v>
      </c>
      <c r="AN690" s="2065">
        <f>+'17HPM_DATA_INPUT'!T700-'XX_17CK AUDITTO INPUT'!S690</f>
        <v>563326</v>
      </c>
      <c r="AO690" s="2065">
        <f>+'17HPM_DATA_INPUT'!U700-'XX_17CK AUDITTO INPUT'!T690</f>
        <v>528</v>
      </c>
      <c r="AQ690" s="455" t="str">
        <f>'Departmental PL'!D706</f>
        <v>3160 REFERENCE LAB</v>
      </c>
    </row>
    <row r="691" spans="1:43" ht="20.25" hidden="1" customHeight="1" x14ac:dyDescent="0.25">
      <c r="A691" s="2058" t="s">
        <v>2607</v>
      </c>
      <c r="B691" s="2058" t="s">
        <v>2304</v>
      </c>
      <c r="C691" s="2060">
        <v>29</v>
      </c>
      <c r="D691" s="2060">
        <v>40</v>
      </c>
      <c r="E691" s="2060">
        <v>62</v>
      </c>
      <c r="F691" s="2060">
        <v>74</v>
      </c>
      <c r="G691" s="2060">
        <v>9114</v>
      </c>
      <c r="H691" s="2060">
        <v>10360</v>
      </c>
      <c r="I691" s="2060">
        <v>3253</v>
      </c>
      <c r="J691" s="2060">
        <v>3872</v>
      </c>
      <c r="K691" s="2060">
        <v>0</v>
      </c>
      <c r="L691" s="2060">
        <v>0</v>
      </c>
      <c r="M691" s="2060">
        <v>3253</v>
      </c>
      <c r="N691" s="2060">
        <v>3872</v>
      </c>
      <c r="O691" s="2060">
        <v>0</v>
      </c>
      <c r="P691" s="2060">
        <v>0</v>
      </c>
      <c r="Q691" s="2060">
        <v>0</v>
      </c>
      <c r="R691" s="2060">
        <v>0</v>
      </c>
      <c r="S691" s="2060">
        <v>3253</v>
      </c>
      <c r="T691" s="2060">
        <v>3872</v>
      </c>
      <c r="U691" s="2061" t="str">
        <f t="shared" si="10"/>
        <v>9960 PAO MISC.</v>
      </c>
      <c r="W691" s="455" t="b">
        <f>+'17HPM_DATA_INPUT'!C701='XX_17CK AUDITTO INPUT'!U691</f>
        <v>1</v>
      </c>
      <c r="X691" s="2065">
        <f>+'17HPM_DATA_INPUT'!D701-'XX_17CK AUDITTO INPUT'!C691</f>
        <v>30</v>
      </c>
      <c r="Y691" s="2065">
        <f>+'17HPM_DATA_INPUT'!E701-'XX_17CK AUDITTO INPUT'!D691</f>
        <v>63</v>
      </c>
      <c r="Z691" s="2065">
        <f>+'17HPM_DATA_INPUT'!F701-'XX_17CK AUDITTO INPUT'!E691</f>
        <v>55</v>
      </c>
      <c r="AA691" s="2065">
        <f>+'17HPM_DATA_INPUT'!G701-'XX_17CK AUDITTO INPUT'!F691</f>
        <v>122</v>
      </c>
      <c r="AB691" s="2065">
        <f>+'17HPM_DATA_INPUT'!H701-'XX_17CK AUDITTO INPUT'!G691</f>
        <v>8159</v>
      </c>
      <c r="AC691" s="2065">
        <f>+'17HPM_DATA_INPUT'!I701-'XX_17CK AUDITTO INPUT'!H691</f>
        <v>17913</v>
      </c>
      <c r="AD691" s="2065">
        <f>+'17HPM_DATA_INPUT'!J701-'XX_17CK AUDITTO INPUT'!I691</f>
        <v>2033</v>
      </c>
      <c r="AE691" s="2065">
        <f>+'17HPM_DATA_INPUT'!K701-'XX_17CK AUDITTO INPUT'!J691</f>
        <v>6339</v>
      </c>
      <c r="AF691" s="2065">
        <f>+'17HPM_DATA_INPUT'!L701-'XX_17CK AUDITTO INPUT'!K691</f>
        <v>0</v>
      </c>
      <c r="AG691" s="2065">
        <f>+'17HPM_DATA_INPUT'!M701-'XX_17CK AUDITTO INPUT'!L691</f>
        <v>0</v>
      </c>
      <c r="AH691" s="2065">
        <f>+'17HPM_DATA_INPUT'!N701-'XX_17CK AUDITTO INPUT'!M691</f>
        <v>2033</v>
      </c>
      <c r="AI691" s="2065">
        <f>+'17HPM_DATA_INPUT'!O701-'XX_17CK AUDITTO INPUT'!N691</f>
        <v>6339</v>
      </c>
      <c r="AJ691" s="2065" t="e">
        <f>+'17HPM_DATA_INPUT'!P701-'XX_17CK AUDITTO INPUT'!O691</f>
        <v>#VALUE!</v>
      </c>
      <c r="AK691" s="2065" t="e">
        <f>+'17HPM_DATA_INPUT'!Q701-'XX_17CK AUDITTO INPUT'!P691</f>
        <v>#VALUE!</v>
      </c>
      <c r="AL691" s="2065" t="e">
        <f>+'17HPM_DATA_INPUT'!R701-'XX_17CK AUDITTO INPUT'!Q691</f>
        <v>#VALUE!</v>
      </c>
      <c r="AM691" s="2065" t="e">
        <f>+'17HPM_DATA_INPUT'!S701-'XX_17CK AUDITTO INPUT'!R691</f>
        <v>#VALUE!</v>
      </c>
      <c r="AN691" s="2065">
        <f>+'17HPM_DATA_INPUT'!T701-'XX_17CK AUDITTO INPUT'!S691</f>
        <v>2033</v>
      </c>
      <c r="AO691" s="2065">
        <f>+'17HPM_DATA_INPUT'!U701-'XX_17CK AUDITTO INPUT'!T691</f>
        <v>6339</v>
      </c>
      <c r="AQ691" s="455" t="str">
        <f>'Departmental PL'!D707</f>
        <v>3180 LSS-PHLEBOTOMY</v>
      </c>
    </row>
    <row r="692" spans="1:43" ht="20.25" hidden="1" customHeight="1" x14ac:dyDescent="0.25">
      <c r="A692" s="2072" t="s">
        <v>2609</v>
      </c>
      <c r="B692" s="2072" t="s">
        <v>2307</v>
      </c>
      <c r="C692" s="2073">
        <v>29</v>
      </c>
      <c r="D692" s="2073">
        <v>40</v>
      </c>
      <c r="E692" s="2073">
        <v>62</v>
      </c>
      <c r="F692" s="2073">
        <v>74</v>
      </c>
      <c r="G692" s="2073">
        <v>9114</v>
      </c>
      <c r="H692" s="2073">
        <v>10360</v>
      </c>
      <c r="I692" s="2073">
        <v>3253</v>
      </c>
      <c r="J692" s="2073">
        <v>3872</v>
      </c>
      <c r="K692" s="2073">
        <v>0</v>
      </c>
      <c r="L692" s="2073">
        <v>0</v>
      </c>
      <c r="M692" s="2073">
        <v>3253</v>
      </c>
      <c r="N692" s="2073">
        <v>3872</v>
      </c>
      <c r="O692" s="2073">
        <v>0</v>
      </c>
      <c r="P692" s="2073">
        <v>0</v>
      </c>
      <c r="Q692" s="2073">
        <v>0</v>
      </c>
      <c r="R692" s="2073">
        <v>0</v>
      </c>
      <c r="S692" s="2073">
        <v>3253</v>
      </c>
      <c r="T692" s="2073">
        <v>3872</v>
      </c>
      <c r="U692" s="2061" t="str">
        <f t="shared" si="10"/>
        <v>Total ASC</v>
      </c>
      <c r="W692" s="455" t="b">
        <f>+'17HPM_DATA_INPUT'!C702='XX_17CK AUDITTO INPUT'!U692</f>
        <v>1</v>
      </c>
      <c r="X692" s="2065">
        <f>+'17HPM_DATA_INPUT'!D702-'XX_17CK AUDITTO INPUT'!C692</f>
        <v>30</v>
      </c>
      <c r="Y692" s="2065">
        <f>+'17HPM_DATA_INPUT'!E702-'XX_17CK AUDITTO INPUT'!D692</f>
        <v>63</v>
      </c>
      <c r="Z692" s="2065">
        <f>+'17HPM_DATA_INPUT'!F702-'XX_17CK AUDITTO INPUT'!E692</f>
        <v>55</v>
      </c>
      <c r="AA692" s="2065">
        <f>+'17HPM_DATA_INPUT'!G702-'XX_17CK AUDITTO INPUT'!F692</f>
        <v>122</v>
      </c>
      <c r="AB692" s="2065">
        <f>+'17HPM_DATA_INPUT'!H702-'XX_17CK AUDITTO INPUT'!G692</f>
        <v>8159</v>
      </c>
      <c r="AC692" s="2065">
        <f>+'17HPM_DATA_INPUT'!I702-'XX_17CK AUDITTO INPUT'!H692</f>
        <v>17913</v>
      </c>
      <c r="AD692" s="2065">
        <f>+'17HPM_DATA_INPUT'!J702-'XX_17CK AUDITTO INPUT'!I692</f>
        <v>2033</v>
      </c>
      <c r="AE692" s="2065">
        <f>+'17HPM_DATA_INPUT'!K702-'XX_17CK AUDITTO INPUT'!J692</f>
        <v>6339</v>
      </c>
      <c r="AF692" s="2065">
        <f>+'17HPM_DATA_INPUT'!L702-'XX_17CK AUDITTO INPUT'!K692</f>
        <v>0</v>
      </c>
      <c r="AG692" s="2065">
        <f>+'17HPM_DATA_INPUT'!M702-'XX_17CK AUDITTO INPUT'!L692</f>
        <v>0</v>
      </c>
      <c r="AH692" s="2065">
        <f>+'17HPM_DATA_INPUT'!N702-'XX_17CK AUDITTO INPUT'!M692</f>
        <v>2033</v>
      </c>
      <c r="AI692" s="2065">
        <f>+'17HPM_DATA_INPUT'!O702-'XX_17CK AUDITTO INPUT'!N692</f>
        <v>6339</v>
      </c>
      <c r="AJ692" s="2065" t="e">
        <f>+'17HPM_DATA_INPUT'!P702-'XX_17CK AUDITTO INPUT'!O692</f>
        <v>#VALUE!</v>
      </c>
      <c r="AK692" s="2065" t="e">
        <f>+'17HPM_DATA_INPUT'!Q702-'XX_17CK AUDITTO INPUT'!P692</f>
        <v>#VALUE!</v>
      </c>
      <c r="AL692" s="2065" t="e">
        <f>+'17HPM_DATA_INPUT'!R702-'XX_17CK AUDITTO INPUT'!Q692</f>
        <v>#VALUE!</v>
      </c>
      <c r="AM692" s="2065" t="e">
        <f>+'17HPM_DATA_INPUT'!S702-'XX_17CK AUDITTO INPUT'!R692</f>
        <v>#VALUE!</v>
      </c>
      <c r="AN692" s="2065">
        <f>+'17HPM_DATA_INPUT'!T702-'XX_17CK AUDITTO INPUT'!S692</f>
        <v>2033</v>
      </c>
      <c r="AO692" s="2065">
        <f>+'17HPM_DATA_INPUT'!U702-'XX_17CK AUDITTO INPUT'!T692</f>
        <v>6339</v>
      </c>
      <c r="AQ692" s="455" t="str">
        <f>'Departmental PL'!D708</f>
        <v>3200 TOXICOLOGY LAB</v>
      </c>
    </row>
    <row r="693" spans="1:43" ht="20.25" hidden="1" customHeight="1" x14ac:dyDescent="0.25">
      <c r="A693" s="2058" t="s">
        <v>2607</v>
      </c>
      <c r="B693" s="2058" t="s">
        <v>2304</v>
      </c>
      <c r="C693" s="2060">
        <v>1177</v>
      </c>
      <c r="D693" s="2060">
        <v>1298</v>
      </c>
      <c r="E693" s="2060">
        <v>2162</v>
      </c>
      <c r="F693" s="2060">
        <v>2340</v>
      </c>
      <c r="G693" s="2060">
        <v>317814</v>
      </c>
      <c r="H693" s="2060">
        <v>327600</v>
      </c>
      <c r="I693" s="2060">
        <v>123621</v>
      </c>
      <c r="J693" s="2060">
        <v>120957</v>
      </c>
      <c r="K693" s="2060">
        <v>0</v>
      </c>
      <c r="L693" s="2060">
        <v>0</v>
      </c>
      <c r="M693" s="2060">
        <v>123621</v>
      </c>
      <c r="N693" s="2060">
        <v>120957</v>
      </c>
      <c r="O693" s="2060">
        <v>0</v>
      </c>
      <c r="P693" s="2060">
        <v>0</v>
      </c>
      <c r="Q693" s="2060">
        <v>0</v>
      </c>
      <c r="R693" s="2060">
        <v>0</v>
      </c>
      <c r="S693" s="2060">
        <v>123621</v>
      </c>
      <c r="T693" s="2060">
        <v>120957</v>
      </c>
      <c r="U693" s="2061" t="str">
        <f t="shared" si="10"/>
        <v>9960 PAO MISC.</v>
      </c>
      <c r="W693" s="455" t="b">
        <f>+'17HPM_DATA_INPUT'!C703='XX_17CK AUDITTO INPUT'!U693</f>
        <v>1</v>
      </c>
      <c r="X693" s="2065">
        <f>+'17HPM_DATA_INPUT'!D703-'XX_17CK AUDITTO INPUT'!C693</f>
        <v>1253</v>
      </c>
      <c r="Y693" s="2065">
        <f>+'17HPM_DATA_INPUT'!E703-'XX_17CK AUDITTO INPUT'!D693</f>
        <v>1192</v>
      </c>
      <c r="Z693" s="2065">
        <f>+'17HPM_DATA_INPUT'!F703-'XX_17CK AUDITTO INPUT'!E693</f>
        <v>2266</v>
      </c>
      <c r="AA693" s="2065">
        <f>+'17HPM_DATA_INPUT'!G703-'XX_17CK AUDITTO INPUT'!F693</f>
        <v>2015</v>
      </c>
      <c r="AB693" s="2065">
        <f>+'17HPM_DATA_INPUT'!H703-'XX_17CK AUDITTO INPUT'!G693</f>
        <v>335290</v>
      </c>
      <c r="AC693" s="2065">
        <f>+'17HPM_DATA_INPUT'!I703-'XX_17CK AUDITTO INPUT'!H693</f>
        <v>296184</v>
      </c>
      <c r="AD693" s="2065">
        <f>+'17HPM_DATA_INPUT'!J703-'XX_17CK AUDITTO INPUT'!I693</f>
        <v>129121</v>
      </c>
      <c r="AE693" s="2065">
        <f>+'17HPM_DATA_INPUT'!K703-'XX_17CK AUDITTO INPUT'!J693</f>
        <v>111977</v>
      </c>
      <c r="AF693" s="2065">
        <f>+'17HPM_DATA_INPUT'!L703-'XX_17CK AUDITTO INPUT'!K693</f>
        <v>0</v>
      </c>
      <c r="AG693" s="2065">
        <f>+'17HPM_DATA_INPUT'!M703-'XX_17CK AUDITTO INPUT'!L693</f>
        <v>0</v>
      </c>
      <c r="AH693" s="2065">
        <f>+'17HPM_DATA_INPUT'!N703-'XX_17CK AUDITTO INPUT'!M693</f>
        <v>129121</v>
      </c>
      <c r="AI693" s="2065">
        <f>+'17HPM_DATA_INPUT'!O703-'XX_17CK AUDITTO INPUT'!N693</f>
        <v>111977</v>
      </c>
      <c r="AJ693" s="2065" t="e">
        <f>+'17HPM_DATA_INPUT'!P703-'XX_17CK AUDITTO INPUT'!O693</f>
        <v>#VALUE!</v>
      </c>
      <c r="AK693" s="2065" t="e">
        <f>+'17HPM_DATA_INPUT'!Q703-'XX_17CK AUDITTO INPUT'!P693</f>
        <v>#VALUE!</v>
      </c>
      <c r="AL693" s="2065" t="e">
        <f>+'17HPM_DATA_INPUT'!R703-'XX_17CK AUDITTO INPUT'!Q693</f>
        <v>#VALUE!</v>
      </c>
      <c r="AM693" s="2065" t="e">
        <f>+'17HPM_DATA_INPUT'!S703-'XX_17CK AUDITTO INPUT'!R693</f>
        <v>#VALUE!</v>
      </c>
      <c r="AN693" s="2065">
        <f>+'17HPM_DATA_INPUT'!T703-'XX_17CK AUDITTO INPUT'!S693</f>
        <v>129121</v>
      </c>
      <c r="AO693" s="2065">
        <f>+'17HPM_DATA_INPUT'!U703-'XX_17CK AUDITTO INPUT'!T693</f>
        <v>111977</v>
      </c>
      <c r="AQ693" s="455" t="str">
        <f>'Departmental PL'!D709</f>
        <v>3220 AP-AUTOPSY</v>
      </c>
    </row>
    <row r="694" spans="1:43" ht="20.25" hidden="1" customHeight="1" x14ac:dyDescent="0.25">
      <c r="A694" s="2076" t="s">
        <v>2610</v>
      </c>
      <c r="B694" s="2076" t="s">
        <v>2308</v>
      </c>
      <c r="C694" s="2077">
        <v>1177</v>
      </c>
      <c r="D694" s="2077">
        <v>1298</v>
      </c>
      <c r="E694" s="2077">
        <v>2162</v>
      </c>
      <c r="F694" s="2077">
        <v>2340</v>
      </c>
      <c r="G694" s="2077">
        <v>317814</v>
      </c>
      <c r="H694" s="2077">
        <v>327600</v>
      </c>
      <c r="I694" s="2077">
        <v>123621</v>
      </c>
      <c r="J694" s="2077">
        <v>120957</v>
      </c>
      <c r="K694" s="2077">
        <v>0</v>
      </c>
      <c r="L694" s="2077">
        <v>0</v>
      </c>
      <c r="M694" s="2077">
        <v>123621</v>
      </c>
      <c r="N694" s="2077">
        <v>120957</v>
      </c>
      <c r="O694" s="2077">
        <v>0</v>
      </c>
      <c r="P694" s="2077">
        <v>0</v>
      </c>
      <c r="Q694" s="2077">
        <v>0</v>
      </c>
      <c r="R694" s="2077">
        <v>0</v>
      </c>
      <c r="S694" s="2077">
        <v>123621</v>
      </c>
      <c r="T694" s="2077">
        <v>120957</v>
      </c>
      <c r="U694" s="2061" t="str">
        <f t="shared" si="10"/>
        <v>Total OBS</v>
      </c>
      <c r="W694" s="455" t="b">
        <f>+'17HPM_DATA_INPUT'!C704='XX_17CK AUDITTO INPUT'!U694</f>
        <v>1</v>
      </c>
      <c r="X694" s="2065">
        <f>+'17HPM_DATA_INPUT'!D704-'XX_17CK AUDITTO INPUT'!C694</f>
        <v>1253</v>
      </c>
      <c r="Y694" s="2065">
        <f>+'17HPM_DATA_INPUT'!E704-'XX_17CK AUDITTO INPUT'!D694</f>
        <v>1192</v>
      </c>
      <c r="Z694" s="2065">
        <f>+'17HPM_DATA_INPUT'!F704-'XX_17CK AUDITTO INPUT'!E694</f>
        <v>2266</v>
      </c>
      <c r="AA694" s="2065">
        <f>+'17HPM_DATA_INPUT'!G704-'XX_17CK AUDITTO INPUT'!F694</f>
        <v>2015</v>
      </c>
      <c r="AB694" s="2065">
        <f>+'17HPM_DATA_INPUT'!H704-'XX_17CK AUDITTO INPUT'!G694</f>
        <v>335290</v>
      </c>
      <c r="AC694" s="2065">
        <f>+'17HPM_DATA_INPUT'!I704-'XX_17CK AUDITTO INPUT'!H694</f>
        <v>296184</v>
      </c>
      <c r="AD694" s="2065">
        <f>+'17HPM_DATA_INPUT'!J704-'XX_17CK AUDITTO INPUT'!I694</f>
        <v>129121</v>
      </c>
      <c r="AE694" s="2065">
        <f>+'17HPM_DATA_INPUT'!K704-'XX_17CK AUDITTO INPUT'!J694</f>
        <v>111977</v>
      </c>
      <c r="AF694" s="2065">
        <f>+'17HPM_DATA_INPUT'!L704-'XX_17CK AUDITTO INPUT'!K694</f>
        <v>0</v>
      </c>
      <c r="AG694" s="2065">
        <f>+'17HPM_DATA_INPUT'!M704-'XX_17CK AUDITTO INPUT'!L694</f>
        <v>0</v>
      </c>
      <c r="AH694" s="2065">
        <f>+'17HPM_DATA_INPUT'!N704-'XX_17CK AUDITTO INPUT'!M694</f>
        <v>129121</v>
      </c>
      <c r="AI694" s="2065">
        <f>+'17HPM_DATA_INPUT'!O704-'XX_17CK AUDITTO INPUT'!N694</f>
        <v>111977</v>
      </c>
      <c r="AJ694" s="2065" t="e">
        <f>+'17HPM_DATA_INPUT'!P704-'XX_17CK AUDITTO INPUT'!O694</f>
        <v>#VALUE!</v>
      </c>
      <c r="AK694" s="2065" t="e">
        <f>+'17HPM_DATA_INPUT'!Q704-'XX_17CK AUDITTO INPUT'!P694</f>
        <v>#VALUE!</v>
      </c>
      <c r="AL694" s="2065" t="e">
        <f>+'17HPM_DATA_INPUT'!R704-'XX_17CK AUDITTO INPUT'!Q694</f>
        <v>#VALUE!</v>
      </c>
      <c r="AM694" s="2065" t="e">
        <f>+'17HPM_DATA_INPUT'!S704-'XX_17CK AUDITTO INPUT'!R694</f>
        <v>#VALUE!</v>
      </c>
      <c r="AN694" s="2065">
        <f>+'17HPM_DATA_INPUT'!T704-'XX_17CK AUDITTO INPUT'!S694</f>
        <v>129121</v>
      </c>
      <c r="AO694" s="2065">
        <f>+'17HPM_DATA_INPUT'!U704-'XX_17CK AUDITTO INPUT'!T694</f>
        <v>111977</v>
      </c>
      <c r="AQ694" s="455" t="str">
        <f>'Departmental PL'!D710</f>
        <v>3240 AP-SURGPATH</v>
      </c>
    </row>
    <row r="695" spans="1:43" ht="20.25" hidden="1" customHeight="1" x14ac:dyDescent="0.25">
      <c r="A695" s="2124" t="s">
        <v>2611</v>
      </c>
      <c r="B695" s="2095" t="s">
        <v>2309</v>
      </c>
      <c r="C695" s="2095">
        <v>3380</v>
      </c>
      <c r="D695" s="2091">
        <v>3195</v>
      </c>
      <c r="E695" s="2092">
        <v>17425</v>
      </c>
      <c r="F695" s="2092">
        <v>11869</v>
      </c>
      <c r="G695" s="2092">
        <v>1007178</v>
      </c>
      <c r="H695" s="2092">
        <v>931648</v>
      </c>
      <c r="I695" s="2092">
        <v>126874</v>
      </c>
      <c r="J695" s="2092">
        <v>124829</v>
      </c>
      <c r="K695" s="2092">
        <v>0</v>
      </c>
      <c r="L695" s="2092">
        <v>0</v>
      </c>
      <c r="M695" s="2092">
        <v>126874</v>
      </c>
      <c r="N695" s="2092">
        <v>124829</v>
      </c>
      <c r="O695" s="2092">
        <v>0</v>
      </c>
      <c r="P695" s="2092">
        <v>0</v>
      </c>
      <c r="Q695" s="2092">
        <v>0</v>
      </c>
      <c r="R695" s="2092">
        <v>0</v>
      </c>
      <c r="S695" s="2092">
        <v>126874</v>
      </c>
      <c r="T695" s="2092">
        <v>124829</v>
      </c>
      <c r="U695" s="2061" t="str">
        <f t="shared" si="10"/>
        <v>Total No Summary Groups</v>
      </c>
      <c r="W695" s="455" t="b">
        <f>+'17HPM_DATA_INPUT'!C705='XX_17CK AUDITTO INPUT'!U695</f>
        <v>1</v>
      </c>
      <c r="X695" s="2065">
        <f>+'17HPM_DATA_INPUT'!D705-'XX_17CK AUDITTO INPUT'!C695</f>
        <v>4371</v>
      </c>
      <c r="Y695" s="2065">
        <f>+'17HPM_DATA_INPUT'!E705-'XX_17CK AUDITTO INPUT'!D695</f>
        <v>3905</v>
      </c>
      <c r="Z695" s="2065">
        <f>+'17HPM_DATA_INPUT'!F705-'XX_17CK AUDITTO INPUT'!E695</f>
        <v>25615</v>
      </c>
      <c r="AA695" s="2065">
        <f>+'17HPM_DATA_INPUT'!G705-'XX_17CK AUDITTO INPUT'!F695</f>
        <v>19192</v>
      </c>
      <c r="AB695" s="2065">
        <f>+'17HPM_DATA_INPUT'!H705-'XX_17CK AUDITTO INPUT'!G695</f>
        <v>1258509</v>
      </c>
      <c r="AC695" s="2065">
        <f>+'17HPM_DATA_INPUT'!I705-'XX_17CK AUDITTO INPUT'!H695</f>
        <v>1152749</v>
      </c>
      <c r="AD695" s="2065">
        <f>+'17HPM_DATA_INPUT'!J705-'XX_17CK AUDITTO INPUT'!I695</f>
        <v>694481</v>
      </c>
      <c r="AE695" s="2065">
        <f>+'17HPM_DATA_INPUT'!K705-'XX_17CK AUDITTO INPUT'!J695</f>
        <v>118843</v>
      </c>
      <c r="AF695" s="2065">
        <f>+'17HPM_DATA_INPUT'!L705-'XX_17CK AUDITTO INPUT'!K695</f>
        <v>0</v>
      </c>
      <c r="AG695" s="2065">
        <f>+'17HPM_DATA_INPUT'!M705-'XX_17CK AUDITTO INPUT'!L695</f>
        <v>0</v>
      </c>
      <c r="AH695" s="2065">
        <f>+'17HPM_DATA_INPUT'!N705-'XX_17CK AUDITTO INPUT'!M695</f>
        <v>694481</v>
      </c>
      <c r="AI695" s="2065">
        <f>+'17HPM_DATA_INPUT'!O705-'XX_17CK AUDITTO INPUT'!N695</f>
        <v>118843</v>
      </c>
      <c r="AJ695" s="2065">
        <f>+'17HPM_DATA_INPUT'!P705-'XX_17CK AUDITTO INPUT'!O695</f>
        <v>0</v>
      </c>
      <c r="AK695" s="2065">
        <f>+'17HPM_DATA_INPUT'!Q705-'XX_17CK AUDITTO INPUT'!P695</f>
        <v>0</v>
      </c>
      <c r="AL695" s="2065">
        <f>+'17HPM_DATA_INPUT'!R705-'XX_17CK AUDITTO INPUT'!Q695</f>
        <v>0</v>
      </c>
      <c r="AM695" s="2065">
        <f>+'17HPM_DATA_INPUT'!S705-'XX_17CK AUDITTO INPUT'!R695</f>
        <v>0</v>
      </c>
      <c r="AN695" s="2065">
        <f>+'17HPM_DATA_INPUT'!T705-'XX_17CK AUDITTO INPUT'!S695</f>
        <v>694481</v>
      </c>
      <c r="AO695" s="2065">
        <f>+'17HPM_DATA_INPUT'!U705-'XX_17CK AUDITTO INPUT'!T695</f>
        <v>118843</v>
      </c>
      <c r="AQ695" s="455" t="str">
        <f>'Departmental PL'!D711</f>
        <v>3260 AP-CYTOPATH</v>
      </c>
    </row>
    <row r="696" spans="1:43" ht="20.25" customHeight="1" x14ac:dyDescent="0.25">
      <c r="A696" s="1131"/>
      <c r="B696" s="2117"/>
      <c r="C696" s="2117"/>
      <c r="D696" s="2118"/>
      <c r="E696" s="2119"/>
      <c r="F696" s="2119"/>
      <c r="G696" s="2119"/>
      <c r="H696" s="2119"/>
      <c r="I696" s="2119"/>
      <c r="J696" s="2119"/>
      <c r="K696" s="2119"/>
      <c r="L696" s="2119"/>
      <c r="M696" s="2119"/>
      <c r="N696" s="2119"/>
      <c r="O696" s="2119"/>
      <c r="P696" s="2119"/>
      <c r="Q696" s="2119"/>
      <c r="R696" s="2119"/>
      <c r="S696" s="2119"/>
      <c r="T696" s="2119"/>
      <c r="U696" s="2061" t="str">
        <f t="shared" si="10"/>
        <v/>
      </c>
      <c r="W696" s="455" t="b">
        <f>+'17HPM_DATA_INPUT'!C706='XX_17CK AUDITTO INPUT'!U696</f>
        <v>1</v>
      </c>
      <c r="X696" s="2065">
        <f>+'17HPM_DATA_INPUT'!D706-'XX_17CK AUDITTO INPUT'!C696</f>
        <v>0</v>
      </c>
      <c r="Y696" s="2065">
        <f>+'17HPM_DATA_INPUT'!E706-'XX_17CK AUDITTO INPUT'!D696</f>
        <v>0</v>
      </c>
      <c r="Z696" s="2065">
        <f>+'17HPM_DATA_INPUT'!F706-'XX_17CK AUDITTO INPUT'!E696</f>
        <v>0</v>
      </c>
      <c r="AA696" s="2065">
        <f>+'17HPM_DATA_INPUT'!G706-'XX_17CK AUDITTO INPUT'!F696</f>
        <v>0</v>
      </c>
      <c r="AB696" s="2065">
        <f>+'17HPM_DATA_INPUT'!H706-'XX_17CK AUDITTO INPUT'!G696</f>
        <v>0</v>
      </c>
      <c r="AC696" s="2065">
        <f>+'17HPM_DATA_INPUT'!I706-'XX_17CK AUDITTO INPUT'!H696</f>
        <v>0</v>
      </c>
      <c r="AD696" s="2065">
        <f>+'17HPM_DATA_INPUT'!J706-'XX_17CK AUDITTO INPUT'!I696</f>
        <v>0</v>
      </c>
      <c r="AE696" s="2065">
        <f>+'17HPM_DATA_INPUT'!K706-'XX_17CK AUDITTO INPUT'!J696</f>
        <v>0</v>
      </c>
      <c r="AF696" s="2065">
        <f>+'17HPM_DATA_INPUT'!L706-'XX_17CK AUDITTO INPUT'!K696</f>
        <v>0</v>
      </c>
      <c r="AG696" s="2065">
        <f>+'17HPM_DATA_INPUT'!M706-'XX_17CK AUDITTO INPUT'!L696</f>
        <v>0</v>
      </c>
      <c r="AH696" s="2065">
        <f>+'17HPM_DATA_INPUT'!N706-'XX_17CK AUDITTO INPUT'!M696</f>
        <v>0</v>
      </c>
      <c r="AI696" s="2065">
        <f>+'17HPM_DATA_INPUT'!O706-'XX_17CK AUDITTO INPUT'!N696</f>
        <v>0</v>
      </c>
      <c r="AJ696" s="2065">
        <f>+'17HPM_DATA_INPUT'!P706-'XX_17CK AUDITTO INPUT'!O696</f>
        <v>0</v>
      </c>
      <c r="AK696" s="2065">
        <f>+'17HPM_DATA_INPUT'!Q706-'XX_17CK AUDITTO INPUT'!P696</f>
        <v>0</v>
      </c>
      <c r="AL696" s="2065">
        <f>+'17HPM_DATA_INPUT'!R706-'XX_17CK AUDITTO INPUT'!Q696</f>
        <v>0</v>
      </c>
      <c r="AM696" s="2065">
        <f>+'17HPM_DATA_INPUT'!S706-'XX_17CK AUDITTO INPUT'!R696</f>
        <v>0</v>
      </c>
      <c r="AN696" s="2065">
        <f>+'17HPM_DATA_INPUT'!T706-'XX_17CK AUDITTO INPUT'!S696</f>
        <v>0</v>
      </c>
      <c r="AO696" s="2065">
        <f>+'17HPM_DATA_INPUT'!U706-'XX_17CK AUDITTO INPUT'!T696</f>
        <v>0</v>
      </c>
      <c r="AQ696" s="455" t="str">
        <f>'Departmental PL'!D712</f>
        <v>3280 AP-IMMUNOPATH</v>
      </c>
    </row>
    <row r="697" spans="1:43" ht="20.25" customHeight="1" x14ac:dyDescent="0.35">
      <c r="A697" s="2120" t="s">
        <v>1308</v>
      </c>
      <c r="B697" s="2141" t="s">
        <v>1308</v>
      </c>
      <c r="C697" s="2142">
        <f>+'17HPM_DATA_INPUT'!D707</f>
        <v>1596863</v>
      </c>
      <c r="D697" s="2142">
        <f>+'17HPM_DATA_INPUT'!E707</f>
        <v>1530373</v>
      </c>
      <c r="E697" s="2142">
        <f>+'17HPM_DATA_INPUT'!F707</f>
        <v>25351816</v>
      </c>
      <c r="F697" s="2142">
        <f>+'17HPM_DATA_INPUT'!G707</f>
        <v>21761139</v>
      </c>
      <c r="G697" s="2143">
        <f>+'17HPM_DATA_INPUT'!H707</f>
        <v>1909603202</v>
      </c>
      <c r="H697" s="2143">
        <f>+'17HPM_DATA_INPUT'!I707</f>
        <v>1720163709</v>
      </c>
      <c r="I697" s="2143">
        <f>+'17HPM_DATA_INPUT'!J707</f>
        <v>716665068</v>
      </c>
      <c r="J697" s="2143">
        <f>+'17HPM_DATA_INPUT'!K707</f>
        <v>670669824</v>
      </c>
      <c r="K697" s="2143">
        <f>+'17HPM_DATA_INPUT'!L707</f>
        <v>475691123</v>
      </c>
      <c r="L697" s="2143">
        <f>+'17HPM_DATA_INPUT'!M707</f>
        <v>434729571</v>
      </c>
      <c r="M697" s="2143">
        <f>+'17HPM_DATA_INPUT'!N707</f>
        <v>240973945</v>
      </c>
      <c r="N697" s="2143">
        <f>+'17HPM_DATA_INPUT'!O707</f>
        <v>235940254</v>
      </c>
      <c r="O697" s="2143">
        <f>+'17HPM_DATA_INPUT'!P707</f>
        <v>50419490</v>
      </c>
      <c r="P697" s="2143">
        <f>+'17HPM_DATA_INPUT'!Q707</f>
        <v>47373332</v>
      </c>
      <c r="Q697" s="2144">
        <f>+'17HPM_DATA_INPUT'!R707</f>
        <v>138167408</v>
      </c>
      <c r="R697" s="2144">
        <f>+'17HPM_DATA_INPUT'!S707</f>
        <v>124041618</v>
      </c>
      <c r="S697" s="2143">
        <f>+'17HPM_DATA_INPUT'!T707</f>
        <v>52387046</v>
      </c>
      <c r="T697" s="2143">
        <f>+'17HPM_DATA_INPUT'!U707</f>
        <v>64525304</v>
      </c>
      <c r="U697" s="2061" t="str">
        <f t="shared" si="10"/>
        <v>Totals/Averages</v>
      </c>
      <c r="W697" s="455" t="b">
        <f>+'17HPM_DATA_INPUT'!C707='XX_17CK AUDITTO INPUT'!U697</f>
        <v>1</v>
      </c>
      <c r="X697" s="2065">
        <f>+'17HPM_DATA_INPUT'!D707-'XX_17CK AUDITTO INPUT'!C697</f>
        <v>0</v>
      </c>
      <c r="Y697" s="2065">
        <f>+'17HPM_DATA_INPUT'!E707-'XX_17CK AUDITTO INPUT'!D697</f>
        <v>0</v>
      </c>
      <c r="Z697" s="2065">
        <f>+'17HPM_DATA_INPUT'!F707-'XX_17CK AUDITTO INPUT'!E697</f>
        <v>0</v>
      </c>
      <c r="AA697" s="2065">
        <f>+'17HPM_DATA_INPUT'!G707-'XX_17CK AUDITTO INPUT'!F697</f>
        <v>0</v>
      </c>
      <c r="AB697" s="2065">
        <f>+'17HPM_DATA_INPUT'!H707-'XX_17CK AUDITTO INPUT'!G697</f>
        <v>0</v>
      </c>
      <c r="AC697" s="2065">
        <f>+'17HPM_DATA_INPUT'!I707-'XX_17CK AUDITTO INPUT'!H697</f>
        <v>0</v>
      </c>
      <c r="AD697" s="2065">
        <f>+'17HPM_DATA_INPUT'!J707-'XX_17CK AUDITTO INPUT'!I697</f>
        <v>0</v>
      </c>
      <c r="AE697" s="2065">
        <f>+'17HPM_DATA_INPUT'!K707-'XX_17CK AUDITTO INPUT'!J697</f>
        <v>0</v>
      </c>
      <c r="AF697" s="2065">
        <f>+'17HPM_DATA_INPUT'!L707-'XX_17CK AUDITTO INPUT'!K697</f>
        <v>0</v>
      </c>
      <c r="AG697" s="2065">
        <f>+'17HPM_DATA_INPUT'!M707-'XX_17CK AUDITTO INPUT'!L697</f>
        <v>0</v>
      </c>
      <c r="AH697" s="2065">
        <f>+'17HPM_DATA_INPUT'!N707-'XX_17CK AUDITTO INPUT'!M697</f>
        <v>0</v>
      </c>
      <c r="AI697" s="2065">
        <f>+'17HPM_DATA_INPUT'!O707-'XX_17CK AUDITTO INPUT'!N697</f>
        <v>0</v>
      </c>
      <c r="AJ697" s="2065">
        <f>+'17HPM_DATA_INPUT'!P707-'XX_17CK AUDITTO INPUT'!O697</f>
        <v>0</v>
      </c>
      <c r="AK697" s="2065">
        <f>+'17HPM_DATA_INPUT'!Q707-'XX_17CK AUDITTO INPUT'!P697</f>
        <v>0</v>
      </c>
      <c r="AL697" s="2065">
        <f>+'17HPM_DATA_INPUT'!R707-'XX_17CK AUDITTO INPUT'!Q697</f>
        <v>0</v>
      </c>
      <c r="AM697" s="2065">
        <f>+'17HPM_DATA_INPUT'!S707-'XX_17CK AUDITTO INPUT'!R697</f>
        <v>0</v>
      </c>
      <c r="AN697" s="2065">
        <f>+'17HPM_DATA_INPUT'!T707-'XX_17CK AUDITTO INPUT'!S697</f>
        <v>0</v>
      </c>
      <c r="AO697" s="2065">
        <f>+'17HPM_DATA_INPUT'!U707-'XX_17CK AUDITTO INPUT'!T697</f>
        <v>0</v>
      </c>
      <c r="AQ697" s="455" t="str">
        <f>'Departmental PL'!D713</f>
        <v>3300 AP-NEUROPATH</v>
      </c>
    </row>
    <row r="698" spans="1:43" ht="20.25" customHeight="1" x14ac:dyDescent="0.25">
      <c r="A698" s="2116"/>
      <c r="B698" s="2058"/>
      <c r="C698" s="2060"/>
      <c r="D698" s="2060"/>
      <c r="E698" s="2060"/>
      <c r="F698" s="2060"/>
      <c r="G698" s="2060"/>
      <c r="H698" s="2060"/>
      <c r="I698" s="2060"/>
      <c r="J698" s="2060"/>
      <c r="K698" s="2060"/>
      <c r="L698" s="2060"/>
      <c r="M698" s="2060"/>
      <c r="N698" s="2060"/>
      <c r="O698" s="2060"/>
      <c r="P698" s="2060"/>
      <c r="Q698" s="2060"/>
      <c r="R698" s="2060"/>
      <c r="S698" s="2060"/>
      <c r="T698" s="2060"/>
      <c r="U698" s="2061" t="str">
        <f t="shared" si="10"/>
        <v/>
      </c>
      <c r="AQ698" s="455" t="str">
        <f>'Departmental PL'!D714</f>
        <v>3320 BIO GENETICS LAB</v>
      </c>
    </row>
    <row r="699" spans="1:43" ht="20.25" customHeight="1" x14ac:dyDescent="0.25">
      <c r="X699" s="2065">
        <f>+'OP Program Summary'!C47-'XX_17CK AUDITTO INPUT'!C697</f>
        <v>107379.45303357695</v>
      </c>
      <c r="Y699" s="2065">
        <f>+'OP Program Summary'!D47-'XX_17CK AUDITTO INPUT'!D697</f>
        <v>85717.080171038862</v>
      </c>
      <c r="AB699" s="2065">
        <f>+'OP Program Summary'!E47-'XX_17CK AUDITTO INPUT'!G697</f>
        <v>428066327.41000032</v>
      </c>
      <c r="AC699" s="2065">
        <f>+'OP Program Summary'!F47-'XX_17CK AUDITTO INPUT'!H697</f>
        <v>308537149.85771656</v>
      </c>
      <c r="AD699" s="2065">
        <f>+'OP Program Summary'!G47-'XX_17CK AUDITTO INPUT'!I697</f>
        <v>288400808.36096931</v>
      </c>
      <c r="AE699" s="2065">
        <f>+'OP Program Summary'!H47-'XX_17CK AUDITTO INPUT'!J697</f>
        <v>216306899.73000002</v>
      </c>
      <c r="AF699" s="2065">
        <f>+'OP Program Summary'!I47-'XX_17CK AUDITTO INPUT'!K697</f>
        <v>211526467.80566549</v>
      </c>
      <c r="AG699" s="2065">
        <f>+'OP Program Summary'!J47-'XX_17CK AUDITTO INPUT'!L697</f>
        <v>172383651.99150002</v>
      </c>
      <c r="AH699" s="2065">
        <f>+'OP Program Summary'!K47-'XX_17CK AUDITTO INPUT'!M697</f>
        <v>76874340.555303812</v>
      </c>
      <c r="AI699" s="2065">
        <f>+'OP Program Summary'!L47-'XX_17CK AUDITTO INPUT'!N697</f>
        <v>43923246.738499999</v>
      </c>
      <c r="AN699" s="2065">
        <f>+'OP Program Summary'!M47-'XX_17CK AUDITTO INPUT'!S697</f>
        <v>22125207.71972625</v>
      </c>
      <c r="AO699" s="2065">
        <f>+'OP Program Summary'!N47-'XX_17CK AUDITTO INPUT'!T697</f>
        <v>1208030.0952000022</v>
      </c>
      <c r="AQ699" s="455" t="str">
        <f>'Departmental PL'!D715</f>
        <v>3330 CYTOGENETICS LAB</v>
      </c>
    </row>
    <row r="700" spans="1:43" ht="20.25" customHeight="1" x14ac:dyDescent="0.35">
      <c r="B700" s="2130" t="s">
        <v>243</v>
      </c>
      <c r="C700" s="2131">
        <f>'OP Program Summary'!C47</f>
        <v>1704242.453033577</v>
      </c>
      <c r="D700" s="2131">
        <f>'OP Program Summary'!D47</f>
        <v>1616090.0801710389</v>
      </c>
      <c r="E700" s="2134">
        <f>+'Departmental PL'!H1195</f>
        <v>25616673</v>
      </c>
      <c r="F700" s="2134">
        <f>+'Departmental PL'!I1195</f>
        <v>21884693</v>
      </c>
      <c r="G700" s="2133">
        <f>+'OP Program Summary'!E47</f>
        <v>2337669529.4100003</v>
      </c>
      <c r="H700" s="2133">
        <f>+'OP Program Summary'!F47</f>
        <v>2028700858.8577166</v>
      </c>
      <c r="I700" s="2133">
        <f>+'OP Program Summary'!G47</f>
        <v>1005065876.3609693</v>
      </c>
      <c r="J700" s="2133">
        <f>+'OP Program Summary'!H47</f>
        <v>886976723.73000002</v>
      </c>
      <c r="K700" s="2133">
        <f>+'OP Program Summary'!I47</f>
        <v>687217590.80566549</v>
      </c>
      <c r="L700" s="2133">
        <f>+'OP Program Summary'!J47</f>
        <v>607113222.99150002</v>
      </c>
      <c r="M700" s="2133">
        <f>+'OP Program Summary'!K47</f>
        <v>317848285.55530381</v>
      </c>
      <c r="N700" s="2133">
        <f>+'OP Program Summary'!L47</f>
        <v>279863500.7385</v>
      </c>
      <c r="O700" s="2133"/>
      <c r="P700" s="2133"/>
      <c r="Q700" s="2132"/>
      <c r="R700" s="2132"/>
      <c r="S700" s="2133">
        <f>+'OP Program Summary'!M47</f>
        <v>74512253.71972625</v>
      </c>
      <c r="T700" s="2133">
        <f>+'OP Program Summary'!N47</f>
        <v>65733334.095200002</v>
      </c>
      <c r="AQ700" s="455" t="str">
        <f>'Departmental PL'!D716</f>
        <v>3360 ENDO/RIA LAB</v>
      </c>
    </row>
    <row r="701" spans="1:43" ht="20.25" customHeight="1" x14ac:dyDescent="0.35">
      <c r="B701" s="2140"/>
      <c r="C701" s="2137"/>
      <c r="D701" s="2137"/>
      <c r="E701" s="2137"/>
      <c r="F701" s="2137"/>
      <c r="G701" s="2136"/>
      <c r="H701" s="2136"/>
      <c r="I701" s="2136"/>
      <c r="J701" s="2136"/>
      <c r="K701" s="2136"/>
      <c r="L701" s="2136"/>
      <c r="M701" s="2136"/>
      <c r="N701" s="2136"/>
      <c r="O701" s="2136"/>
      <c r="P701" s="2136"/>
      <c r="Q701" s="2136"/>
      <c r="R701" s="2136"/>
      <c r="S701" s="2136"/>
      <c r="T701" s="2136"/>
      <c r="AQ701" s="455" t="str">
        <f>'Departmental PL'!D717</f>
        <v>3380 MICROBIOLGY/ IMMUNOSR</v>
      </c>
    </row>
    <row r="702" spans="1:43" ht="20.25" customHeight="1" x14ac:dyDescent="0.25">
      <c r="S702" s="2121"/>
      <c r="T702" s="2121"/>
      <c r="AQ702" s="455" t="str">
        <f>'Departmental PL'!D718</f>
        <v>3420 SURG TISSUE TYPING</v>
      </c>
    </row>
    <row r="703" spans="1:43" ht="20.25" customHeight="1" x14ac:dyDescent="0.35">
      <c r="B703" s="2140" t="s">
        <v>618</v>
      </c>
      <c r="C703" s="2137">
        <f>+C700-C697</f>
        <v>107379.45303357695</v>
      </c>
      <c r="D703" s="2137">
        <f>+D700-D697</f>
        <v>85717.080171038862</v>
      </c>
      <c r="E703" s="2137">
        <f t="shared" ref="E703:N703" si="11">+E700-E697</f>
        <v>264857</v>
      </c>
      <c r="F703" s="2137">
        <f t="shared" si="11"/>
        <v>123554</v>
      </c>
      <c r="G703" s="2136">
        <f t="shared" si="11"/>
        <v>428066327.41000032</v>
      </c>
      <c r="H703" s="2136">
        <f t="shared" si="11"/>
        <v>308537149.85771656</v>
      </c>
      <c r="I703" s="2136">
        <f t="shared" si="11"/>
        <v>288400808.36096931</v>
      </c>
      <c r="J703" s="2136">
        <f t="shared" si="11"/>
        <v>216306899.73000002</v>
      </c>
      <c r="K703" s="2136">
        <f t="shared" si="11"/>
        <v>211526467.80566549</v>
      </c>
      <c r="L703" s="2136">
        <f t="shared" si="11"/>
        <v>172383651.99150002</v>
      </c>
      <c r="M703" s="2136">
        <f t="shared" si="11"/>
        <v>76874340.555303812</v>
      </c>
      <c r="N703" s="2136">
        <f t="shared" si="11"/>
        <v>43923246.738499999</v>
      </c>
      <c r="O703" s="2136"/>
      <c r="P703" s="2136"/>
      <c r="Q703" s="2136"/>
      <c r="R703" s="2136"/>
      <c r="S703" s="2136">
        <f>+S700-S697</f>
        <v>22125207.71972625</v>
      </c>
      <c r="T703" s="2136">
        <f>+T700-T697</f>
        <v>1208030.0952000022</v>
      </c>
      <c r="AQ703" s="455" t="str">
        <f>'Departmental PL'!D719</f>
        <v>Total ASC</v>
      </c>
    </row>
    <row r="704" spans="1:43" ht="20.25" customHeight="1" x14ac:dyDescent="0.35">
      <c r="B704" s="2140"/>
      <c r="C704" s="2137"/>
      <c r="D704" s="2137"/>
      <c r="E704" s="2137"/>
      <c r="F704" s="2137"/>
      <c r="G704" s="2136"/>
      <c r="H704" s="2136"/>
      <c r="I704" s="2136"/>
      <c r="J704" s="2136"/>
      <c r="K704" s="2136"/>
      <c r="L704" s="2136"/>
      <c r="M704" s="2136"/>
      <c r="N704" s="2136"/>
      <c r="O704" s="2136"/>
      <c r="P704" s="2136"/>
      <c r="Q704" s="2136"/>
      <c r="R704" s="2136"/>
      <c r="S704" s="2136"/>
      <c r="T704" s="2136"/>
      <c r="AQ704" s="455" t="str">
        <f>'Departmental PL'!D720</f>
        <v>3000 BLOOD BANK</v>
      </c>
    </row>
    <row r="705" spans="2:43" ht="20.25" customHeight="1" x14ac:dyDescent="0.35">
      <c r="B705" s="2140"/>
      <c r="C705" s="2137"/>
      <c r="D705" s="2137"/>
      <c r="E705" s="2137"/>
      <c r="F705" s="2137"/>
      <c r="G705" s="2136"/>
      <c r="H705" s="2136"/>
      <c r="I705" s="2136"/>
      <c r="J705" s="2136"/>
      <c r="K705" s="2136"/>
      <c r="L705" s="2136"/>
      <c r="M705" s="2136"/>
      <c r="N705" s="2136"/>
      <c r="O705" s="2136"/>
      <c r="P705" s="2136"/>
      <c r="Q705" s="2136"/>
      <c r="R705" s="2136"/>
      <c r="S705" s="2136"/>
      <c r="T705" s="2136"/>
      <c r="AQ705" s="455" t="str">
        <f>'Departmental PL'!D721</f>
        <v>3030 HEMATOLOGY</v>
      </c>
    </row>
    <row r="706" spans="2:43" ht="20.25" customHeight="1" x14ac:dyDescent="0.35">
      <c r="B706" s="2139" t="s">
        <v>2623</v>
      </c>
      <c r="C706" s="2138">
        <f>+C703-'17NM_PLRecon'!C104</f>
        <v>0</v>
      </c>
      <c r="D706" s="2138">
        <f>+D703-'17NM_PLRecon'!D104</f>
        <v>0</v>
      </c>
      <c r="E706" s="2138">
        <f>+E703-'17NM_PLRecon'!E104</f>
        <v>-190295</v>
      </c>
      <c r="F706" s="2138">
        <f>+F703-'17NM_PLRecon'!F104</f>
        <v>-172040</v>
      </c>
      <c r="G706" s="2135">
        <f>+G703-'17NM_PLRecon'!G104</f>
        <v>1204.1800003051758</v>
      </c>
      <c r="H706" s="2135">
        <f>+H703-'17NM_PLRecon'!H104</f>
        <v>-2.0000001192092896</v>
      </c>
      <c r="I706" s="2135">
        <f>+I703-'17NM_PLRecon'!I104</f>
        <v>1206.1799999475479</v>
      </c>
      <c r="J706" s="2135">
        <f>+J703-'17NM_PLRecon'!J104</f>
        <v>1.0000000298023224</v>
      </c>
      <c r="K706" s="2135">
        <f>+K703-'17NM_PLRecon'!K104</f>
        <v>-8.9999999701976776</v>
      </c>
      <c r="L706" s="2135">
        <f>+L703-'17NM_PLRecon'!L104</f>
        <v>-4</v>
      </c>
      <c r="M706" s="2135">
        <f>+M703-'17NM_PLRecon'!M104</f>
        <v>1215.1799999177456</v>
      </c>
      <c r="N706" s="2135">
        <f>+N703-'17NM_PLRecon'!N104</f>
        <v>4.0000000298023224</v>
      </c>
      <c r="O706" s="2135"/>
      <c r="P706" s="2135"/>
      <c r="Q706" s="2135"/>
      <c r="R706" s="2135"/>
      <c r="S706" s="2135">
        <f>+S703-'17NM_PLRecon'!S104</f>
        <v>1215.1799999624491</v>
      </c>
      <c r="T706" s="2135">
        <f>+T703-'17NM_PLRecon'!T104</f>
        <v>-3.9999999664723873</v>
      </c>
      <c r="AQ706" s="455" t="str">
        <f>'Departmental PL'!D722</f>
        <v>3040 MOLECULAR DIAGNOSTIC LAB</v>
      </c>
    </row>
  </sheetData>
  <autoFilter ref="A2:AO698"/>
  <conditionalFormatting sqref="W1:W700 W702:W1048576">
    <cfRule type="containsText" dxfId="124" priority="3" operator="containsText" text="FALSE">
      <formula>NOT(ISERROR(SEARCH("FALSE",W1)))</formula>
    </cfRule>
  </conditionalFormatting>
  <conditionalFormatting sqref="W701">
    <cfRule type="containsText" dxfId="123" priority="2" operator="containsText" text="FALSE">
      <formula>NOT(ISERROR(SEARCH("FALSE",W701)))</formula>
    </cfRule>
  </conditionalFormatting>
  <conditionalFormatting sqref="AQ2">
    <cfRule type="containsText" dxfId="122" priority="1" operator="containsText" text="FALSE">
      <formula>NOT(ISERROR(SEARCH("FALSE",AQ2)))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39"/>
  <sheetViews>
    <sheetView zoomScale="90" zoomScaleNormal="90" workbookViewId="0">
      <pane ySplit="5" topLeftCell="A6" activePane="bottomLeft" state="frozen"/>
      <selection activeCell="I154" sqref="I154"/>
      <selection pane="bottomLeft" activeCell="I154" sqref="I154"/>
    </sheetView>
  </sheetViews>
  <sheetFormatPr defaultRowHeight="12.75" x14ac:dyDescent="0.2"/>
  <cols>
    <col min="1" max="1" width="3" customWidth="1"/>
    <col min="2" max="2" width="24.28515625" customWidth="1"/>
    <col min="3" max="3" width="29.140625" customWidth="1"/>
    <col min="4" max="4" width="12.85546875" customWidth="1"/>
    <col min="5" max="5" width="13.42578125" customWidth="1"/>
    <col min="6" max="6" width="11.140625" customWidth="1"/>
    <col min="7" max="7" width="11" customWidth="1"/>
    <col min="8" max="8" width="10.5703125" customWidth="1"/>
    <col min="9" max="9" width="2.140625" customWidth="1"/>
    <col min="10" max="10" width="7.28515625" customWidth="1"/>
    <col min="11" max="11" width="18.42578125" customWidth="1"/>
    <col min="12" max="12" width="12.140625" customWidth="1"/>
    <col min="13" max="13" width="14.28515625" customWidth="1"/>
    <col min="14" max="14" width="12.42578125" customWidth="1"/>
    <col min="15" max="15" width="15" customWidth="1"/>
    <col min="16" max="16" width="10.140625" bestFit="1" customWidth="1"/>
    <col min="17" max="17" width="13.140625" customWidth="1"/>
  </cols>
  <sheetData>
    <row r="1" spans="1:22" x14ac:dyDescent="0.2">
      <c r="A1" s="47"/>
    </row>
    <row r="2" spans="1:22" s="57" customFormat="1" ht="21.2" customHeight="1" x14ac:dyDescent="0.3">
      <c r="A2" s="166"/>
      <c r="B2" s="166"/>
      <c r="C2" s="135"/>
      <c r="D2" s="135"/>
      <c r="E2" s="135"/>
      <c r="F2" s="135"/>
      <c r="G2" s="135"/>
      <c r="H2" s="135"/>
      <c r="I2" s="135"/>
      <c r="J2" s="135"/>
      <c r="K2" s="135"/>
      <c r="L2" s="102"/>
      <c r="M2" s="102"/>
      <c r="N2" s="225" t="s">
        <v>11</v>
      </c>
      <c r="O2" s="54"/>
      <c r="P2" s="53"/>
      <c r="Q2" s="56"/>
      <c r="R2" s="54"/>
      <c r="S2" s="54"/>
      <c r="T2" s="54"/>
      <c r="U2" s="54"/>
      <c r="V2" s="54"/>
    </row>
    <row r="3" spans="1:22" s="64" customFormat="1" ht="23.25" x14ac:dyDescent="0.35">
      <c r="A3" s="168"/>
      <c r="B3" s="226" t="s">
        <v>207</v>
      </c>
      <c r="C3" s="227"/>
      <c r="D3" s="227"/>
      <c r="E3" s="227"/>
      <c r="F3" s="227"/>
      <c r="G3" s="227"/>
      <c r="H3" s="227"/>
      <c r="I3" s="227"/>
      <c r="J3" s="227"/>
      <c r="K3" s="227"/>
      <c r="L3" s="227"/>
      <c r="M3" s="227"/>
      <c r="N3" s="225" t="str">
        <f>Headers!B2</f>
        <v>FY17</v>
      </c>
      <c r="O3" s="63"/>
      <c r="P3" s="62"/>
      <c r="Q3" s="69"/>
      <c r="R3" s="63"/>
      <c r="S3" s="63"/>
      <c r="T3" s="63"/>
      <c r="U3" s="63"/>
      <c r="V3" s="63"/>
    </row>
    <row r="4" spans="1:22" s="57" customFormat="1" ht="21.2" customHeight="1" x14ac:dyDescent="0.35">
      <c r="B4" s="226" t="str">
        <f>"Comparative Periods ("&amp;Headers!B2&amp;" "&amp;Headers!B3&amp;") vs ("&amp;Headers!B7&amp;" "&amp;Headers!B3&amp;")"</f>
        <v>Comparative Periods (FY17 JUL- JUN) vs (FY16 JUL- JUN)</v>
      </c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225" t="str">
        <f>Headers!B5</f>
        <v>JUL'16 - JUN'17</v>
      </c>
      <c r="O4" s="54"/>
      <c r="P4" s="53"/>
      <c r="Q4" s="56"/>
      <c r="R4" s="54"/>
      <c r="S4" s="54"/>
      <c r="T4" s="54"/>
      <c r="U4" s="54"/>
      <c r="V4" s="54"/>
    </row>
    <row r="5" spans="1:22" s="64" customFormat="1" ht="18" x14ac:dyDescent="0.25">
      <c r="A5" s="168"/>
      <c r="B5" s="168"/>
      <c r="C5" s="167"/>
      <c r="D5" s="167"/>
      <c r="E5" s="167"/>
      <c r="F5" s="167"/>
      <c r="G5" s="167"/>
      <c r="H5" s="167"/>
      <c r="I5" s="167"/>
      <c r="J5" s="167"/>
      <c r="K5" s="167"/>
      <c r="L5" s="170"/>
      <c r="M5" s="171"/>
      <c r="N5" s="68"/>
      <c r="O5" s="63"/>
      <c r="P5" s="62"/>
      <c r="Q5" s="69"/>
      <c r="R5" s="63"/>
      <c r="S5" s="63"/>
      <c r="T5" s="63"/>
      <c r="U5" s="63"/>
      <c r="V5" s="63"/>
    </row>
    <row r="6" spans="1:22" s="61" customFormat="1" ht="24.75" customHeight="1" x14ac:dyDescent="0.25">
      <c r="A6" s="166"/>
      <c r="B6" s="3852"/>
      <c r="C6" s="3853"/>
      <c r="D6" s="3853"/>
      <c r="E6" s="3853"/>
      <c r="F6" s="3853"/>
      <c r="G6" s="3853"/>
      <c r="H6" s="3853"/>
      <c r="I6" s="3853"/>
      <c r="J6" s="3853"/>
      <c r="K6" s="3853"/>
      <c r="L6" s="135"/>
      <c r="M6" s="102"/>
      <c r="N6" s="58"/>
      <c r="O6" s="66"/>
      <c r="P6" s="60"/>
      <c r="Q6" s="58"/>
      <c r="R6" s="58"/>
      <c r="S6" s="58"/>
      <c r="T6" s="58"/>
      <c r="U6" s="58"/>
    </row>
    <row r="7" spans="1:22" ht="16.5" customHeight="1" x14ac:dyDescent="0.2">
      <c r="C7" s="143"/>
    </row>
    <row r="8" spans="1:22" ht="15.75" x14ac:dyDescent="0.25">
      <c r="C8" s="228"/>
      <c r="D8" s="3858" t="s">
        <v>350</v>
      </c>
      <c r="E8" s="3859"/>
      <c r="F8" s="3859"/>
      <c r="G8" s="3859"/>
      <c r="H8" s="3859"/>
      <c r="I8" s="3859"/>
      <c r="J8" s="3859"/>
      <c r="K8" s="3859"/>
      <c r="L8" s="3859"/>
      <c r="M8" s="169"/>
      <c r="N8" s="169"/>
    </row>
    <row r="9" spans="1:22" s="217" customFormat="1" ht="18" x14ac:dyDescent="0.25">
      <c r="D9" s="3854" t="str">
        <f>'OP Program Summary'!C7</f>
        <v>FY17</v>
      </c>
      <c r="E9" s="3857"/>
      <c r="F9" s="3854" t="str">
        <f>'OP Program Summary'!D7</f>
        <v>FY16</v>
      </c>
      <c r="G9" s="3855"/>
      <c r="H9" s="3856"/>
      <c r="I9" s="3860" t="s">
        <v>346</v>
      </c>
      <c r="J9" s="3855"/>
      <c r="K9" s="3855"/>
      <c r="L9" s="3856"/>
    </row>
    <row r="10" spans="1:22" s="217" customFormat="1" ht="18" x14ac:dyDescent="0.25">
      <c r="C10" s="218" t="s">
        <v>236</v>
      </c>
      <c r="D10" s="3838">
        <f>ROUND(+'OP Program Summary'!E$47/1000000,1)</f>
        <v>2337.6999999999998</v>
      </c>
      <c r="E10" s="3839"/>
      <c r="F10" s="3838">
        <f>ROUND(+'OP Program Summary'!F$47/1000000,1)</f>
        <v>2028.7</v>
      </c>
      <c r="G10" s="3848"/>
      <c r="H10" s="3847"/>
      <c r="I10" s="3845">
        <f>+'OP Program Summary'!$E$49</f>
        <v>0.15229878234795646</v>
      </c>
      <c r="J10" s="3846"/>
      <c r="K10" s="3846"/>
      <c r="L10" s="3847"/>
    </row>
    <row r="11" spans="1:22" s="217" customFormat="1" ht="18" x14ac:dyDescent="0.25">
      <c r="C11" s="218" t="s">
        <v>237</v>
      </c>
      <c r="D11" s="3838">
        <f>ROUND(+'OP Program Summary'!G$47/1000000,1)</f>
        <v>1005.1</v>
      </c>
      <c r="E11" s="3839"/>
      <c r="F11" s="3838">
        <f>ROUND(+'OP Program Summary'!H$47/1000000,1)</f>
        <v>887</v>
      </c>
      <c r="G11" s="3848"/>
      <c r="H11" s="3847"/>
      <c r="I11" s="3845">
        <f>+'OP Program Summary'!$G$49</f>
        <v>0.13313669848558085</v>
      </c>
      <c r="J11" s="3846"/>
      <c r="K11" s="3846"/>
      <c r="L11" s="3847"/>
    </row>
    <row r="12" spans="1:22" s="217" customFormat="1" ht="18" x14ac:dyDescent="0.25">
      <c r="C12" s="218" t="s">
        <v>345</v>
      </c>
      <c r="D12" s="3838">
        <f>ROUND(+'OP Program Summary'!I$47/1000000,1)</f>
        <v>687.2</v>
      </c>
      <c r="E12" s="3839"/>
      <c r="F12" s="3838">
        <f>ROUND(+'OP Program Summary'!J$47/1000000,1)</f>
        <v>607.1</v>
      </c>
      <c r="G12" s="3848"/>
      <c r="H12" s="3847"/>
      <c r="I12" s="3845">
        <f>+'OP Program Summary'!$I$49</f>
        <v>0.13194304584482253</v>
      </c>
      <c r="J12" s="3846"/>
      <c r="K12" s="3846"/>
      <c r="L12" s="3847"/>
    </row>
    <row r="13" spans="1:22" s="217" customFormat="1" ht="17.25" customHeight="1" x14ac:dyDescent="0.25">
      <c r="C13" s="218" t="s">
        <v>238</v>
      </c>
      <c r="D13" s="3838">
        <f>+D11-D12</f>
        <v>317.89999999999998</v>
      </c>
      <c r="E13" s="3839"/>
      <c r="F13" s="3838">
        <f>+F11-F12</f>
        <v>279.89999999999998</v>
      </c>
      <c r="G13" s="3848"/>
      <c r="H13" s="3847"/>
      <c r="I13" s="3845">
        <f>+'OP Program Summary'!$K$49</f>
        <v>0.13572611189587103</v>
      </c>
      <c r="J13" s="3846"/>
      <c r="K13" s="3846"/>
      <c r="L13" s="3847"/>
    </row>
    <row r="14" spans="1:22" s="217" customFormat="1" ht="22.5" customHeight="1" x14ac:dyDescent="0.25">
      <c r="C14" s="219" t="s">
        <v>390</v>
      </c>
      <c r="D14" s="3843">
        <f>+D13/D11</f>
        <v>0.31628693662322155</v>
      </c>
      <c r="E14" s="3844"/>
      <c r="F14" s="3843">
        <f>+F13/F11</f>
        <v>0.31555806087936861</v>
      </c>
      <c r="G14" s="3846"/>
      <c r="H14" s="3847"/>
      <c r="I14" s="220"/>
      <c r="J14" s="221"/>
      <c r="K14" s="221"/>
      <c r="L14" s="222"/>
    </row>
    <row r="15" spans="1:22" s="217" customFormat="1" ht="18" x14ac:dyDescent="0.25">
      <c r="C15" s="223"/>
      <c r="D15" s="223"/>
      <c r="E15" s="223"/>
      <c r="F15" s="223"/>
      <c r="G15" s="215"/>
      <c r="H15" s="215"/>
      <c r="I15" s="224"/>
      <c r="J15" s="215"/>
      <c r="K15" s="215"/>
      <c r="L15" s="215"/>
    </row>
    <row r="16" spans="1:22" s="217" customFormat="1" ht="21.75" customHeight="1" x14ac:dyDescent="0.25">
      <c r="C16" s="218" t="s">
        <v>349</v>
      </c>
      <c r="D16" s="3838">
        <f>ROUND(('Departmental PL'!R1195+'Departmental PL'!T1195)/1000000,1)</f>
        <v>243.3</v>
      </c>
      <c r="E16" s="3839"/>
      <c r="F16" s="3838">
        <f>ROUND(('Departmental PL'!S1195+'Departmental PL'!U1195)/1000000,1)</f>
        <v>214.1</v>
      </c>
      <c r="G16" s="3848"/>
      <c r="H16" s="3847"/>
      <c r="I16" s="3840">
        <f>+D16/F16-1</f>
        <v>0.13638486688463347</v>
      </c>
      <c r="J16" s="3841"/>
      <c r="K16" s="3841"/>
      <c r="L16" s="3842"/>
    </row>
    <row r="17" spans="1:14" s="217" customFormat="1" ht="18.75" customHeight="1" x14ac:dyDescent="0.25">
      <c r="C17" s="218" t="s">
        <v>278</v>
      </c>
      <c r="D17" s="3838">
        <f>+D13-D16</f>
        <v>74.599999999999966</v>
      </c>
      <c r="E17" s="3839"/>
      <c r="F17" s="3838">
        <f>+F13-F16</f>
        <v>65.799999999999983</v>
      </c>
      <c r="G17" s="3848"/>
      <c r="H17" s="3847"/>
      <c r="I17" s="3845">
        <f>+'OP Program Summary'!M$49</f>
        <v>0.13355354243574413</v>
      </c>
      <c r="J17" s="3846"/>
      <c r="K17" s="3846"/>
      <c r="L17" s="3847"/>
    </row>
    <row r="18" spans="1:14" s="217" customFormat="1" ht="21.2" customHeight="1" x14ac:dyDescent="0.25">
      <c r="C18" s="219" t="s">
        <v>391</v>
      </c>
      <c r="D18" s="3843">
        <f>+D17/D11</f>
        <v>7.4221470500447681E-2</v>
      </c>
      <c r="E18" s="3844"/>
      <c r="F18" s="3843">
        <f>+F17/F11</f>
        <v>7.4182638105975182E-2</v>
      </c>
      <c r="G18" s="3846"/>
      <c r="H18" s="3847"/>
      <c r="I18" s="220"/>
      <c r="J18" s="221"/>
      <c r="K18" s="221"/>
      <c r="L18" s="222"/>
    </row>
    <row r="21" spans="1:14" ht="30.75" customHeight="1" x14ac:dyDescent="0.2"/>
    <row r="22" spans="1:14" ht="19.5" customHeight="1" x14ac:dyDescent="0.2">
      <c r="B22" s="3849" t="s">
        <v>347</v>
      </c>
      <c r="C22" s="3850"/>
      <c r="D22" s="3850"/>
      <c r="E22" s="3850"/>
      <c r="F22" s="3788"/>
      <c r="G22" s="214"/>
      <c r="H22" s="3849" t="s">
        <v>348</v>
      </c>
      <c r="I22" s="3850"/>
      <c r="J22" s="3850"/>
      <c r="K22" s="3850"/>
      <c r="L22" s="3850"/>
      <c r="M22" s="3851"/>
      <c r="N22" s="3785"/>
    </row>
    <row r="23" spans="1:14" x14ac:dyDescent="0.2">
      <c r="B23" s="143"/>
      <c r="H23" s="143"/>
      <c r="I23" s="143"/>
      <c r="J23" s="143"/>
    </row>
    <row r="24" spans="1:14" s="199" customFormat="1" ht="15" x14ac:dyDescent="0.25">
      <c r="B24" s="3824"/>
      <c r="C24" s="198" t="s">
        <v>351</v>
      </c>
      <c r="D24" s="3800" t="s">
        <v>240</v>
      </c>
      <c r="E24" s="3801"/>
      <c r="F24" s="3836"/>
      <c r="G24" s="201"/>
      <c r="H24" s="3827"/>
      <c r="I24" s="3828"/>
      <c r="J24" s="3829"/>
      <c r="K24" s="198" t="s">
        <v>351</v>
      </c>
      <c r="L24" s="3800" t="s">
        <v>240</v>
      </c>
      <c r="M24" s="3801"/>
      <c r="N24" s="3802"/>
    </row>
    <row r="25" spans="1:14" s="199" customFormat="1" ht="16.5" x14ac:dyDescent="0.3">
      <c r="B25" s="3825"/>
      <c r="C25" s="200" t="s">
        <v>353</v>
      </c>
      <c r="D25" s="3803"/>
      <c r="E25" s="3804"/>
      <c r="F25" s="3837"/>
      <c r="G25" s="216"/>
      <c r="H25" s="3830"/>
      <c r="I25" s="3831"/>
      <c r="J25" s="3832"/>
      <c r="K25" s="200" t="s">
        <v>353</v>
      </c>
      <c r="L25" s="3803"/>
      <c r="M25" s="3804"/>
      <c r="N25" s="3805"/>
    </row>
    <row r="26" spans="1:14" s="199" customFormat="1" ht="16.5" x14ac:dyDescent="0.3">
      <c r="B26" s="3826"/>
      <c r="C26" s="202" t="s">
        <v>352</v>
      </c>
      <c r="D26" s="203" t="s">
        <v>236</v>
      </c>
      <c r="E26" s="203" t="s">
        <v>237</v>
      </c>
      <c r="F26" s="203" t="s">
        <v>345</v>
      </c>
      <c r="G26" s="204"/>
      <c r="H26" s="3833"/>
      <c r="I26" s="3834"/>
      <c r="J26" s="3835"/>
      <c r="K26" s="202" t="s">
        <v>352</v>
      </c>
      <c r="L26" s="203" t="s">
        <v>236</v>
      </c>
      <c r="M26" s="203" t="s">
        <v>237</v>
      </c>
      <c r="N26" s="203" t="s">
        <v>345</v>
      </c>
    </row>
    <row r="27" spans="1:14" s="199" customFormat="1" ht="21.95" customHeight="1" x14ac:dyDescent="0.3">
      <c r="A27" s="230"/>
      <c r="B27" s="205" t="str">
        <f>+'OP Program Summary'!B10</f>
        <v xml:space="preserve"> 012 Pharmacy </v>
      </c>
      <c r="C27" s="206">
        <f>ROUND('OP Program Summary'!P10/1000,0)</f>
        <v>39130</v>
      </c>
      <c r="D27" s="207">
        <f>+'OP Program Summary'!Q10</f>
        <v>0.22822746745320144</v>
      </c>
      <c r="E27" s="207">
        <f>+'OP Program Summary'!R10</f>
        <v>0.23375757960842014</v>
      </c>
      <c r="F27" s="207">
        <f>SUMIF('Departmental PL'!$D:$D,(CONCATENATE("TOTAL"&amp;'OP Global Analysis'!B27)),'Departmental PL'!AM:AM)</f>
        <v>0</v>
      </c>
      <c r="G27" s="208"/>
      <c r="H27" s="3809" t="str">
        <f>+'OP Program Summary'!B43</f>
        <v xml:space="preserve"> 011 Cancer Center </v>
      </c>
      <c r="I27" s="3810"/>
      <c r="J27" s="3811"/>
      <c r="K27" s="206">
        <f>ROUND('OP Program Summary'!P43/1000,0)</f>
        <v>-5784</v>
      </c>
      <c r="L27" s="207">
        <f>+'OP Program Summary'!Q43</f>
        <v>8.670704814807495E-2</v>
      </c>
      <c r="M27" s="207">
        <f>+'OP Program Summary'!R43</f>
        <v>-4.6914975524675162E-2</v>
      </c>
      <c r="N27" s="207">
        <f>SUMIF('Departmental PL'!$D:$D,(CONCATENATE("TOTAL"&amp;'OP Global Analysis'!H27)),'Departmental PL'!AM:AM)</f>
        <v>0</v>
      </c>
    </row>
    <row r="28" spans="1:14" s="199" customFormat="1" ht="21.95" customHeight="1" x14ac:dyDescent="0.3">
      <c r="B28" s="205" t="str">
        <f>+'OP Program Summary'!B11</f>
        <v xml:space="preserve"> 007 Neurology </v>
      </c>
      <c r="C28" s="206">
        <f>ROUND('OP Program Summary'!P11/1000,0)</f>
        <v>4171</v>
      </c>
      <c r="D28" s="207">
        <f>+'OP Program Summary'!Q11</f>
        <v>0.2484360328684645</v>
      </c>
      <c r="E28" s="207">
        <f>+'OP Program Summary'!R11</f>
        <v>0.24244716904984198</v>
      </c>
      <c r="F28" s="207">
        <f>SUMIF('Departmental PL'!$D:$D,(CONCATENATE("TOTAL"&amp;'OP Global Analysis'!B28)),'Departmental PL'!AM:AM)</f>
        <v>6.4597263199868679E-2</v>
      </c>
      <c r="G28" s="208"/>
      <c r="H28" s="3809" t="str">
        <f>+'OP Program Summary'!B42</f>
        <v xml:space="preserve"> 014 Clinical Lab &amp; Path </v>
      </c>
      <c r="I28" s="3810"/>
      <c r="J28" s="3811"/>
      <c r="K28" s="206">
        <f>ROUND('OP Program Summary'!P42/1000,0)</f>
        <v>-3438</v>
      </c>
      <c r="L28" s="207">
        <f>+'OP Program Summary'!Q42</f>
        <v>0.11822825979960605</v>
      </c>
      <c r="M28" s="207">
        <f>+'OP Program Summary'!R42</f>
        <v>7.2103235503004903E-3</v>
      </c>
      <c r="N28" s="207">
        <f>SUMIF('Departmental PL'!$D:$D,(CONCATENATE("TOTAL"&amp;'OP Global Analysis'!H28)),'Departmental PL'!AM:AM)</f>
        <v>0</v>
      </c>
    </row>
    <row r="29" spans="1:14" s="199" customFormat="1" ht="21.95" customHeight="1" x14ac:dyDescent="0.3">
      <c r="B29" s="205" t="str">
        <f>+'OP Program Summary'!B12</f>
        <v xml:space="preserve"> 010 Radiology </v>
      </c>
      <c r="C29" s="206">
        <f>ROUND('OP Program Summary'!P12/1000,0)</f>
        <v>4168</v>
      </c>
      <c r="D29" s="207">
        <f>+'OP Program Summary'!Q12</f>
        <v>0.10336793843517755</v>
      </c>
      <c r="E29" s="207">
        <f>+'OP Program Summary'!R12</f>
        <v>6.8485920416992752E-2</v>
      </c>
      <c r="F29" s="207">
        <f>SUMIF('Departmental PL'!$D:$D,(CONCATENATE("TOTAL"&amp;'OP Global Analysis'!B29)),'Departmental PL'!AM:AM)</f>
        <v>0</v>
      </c>
      <c r="G29" s="208"/>
      <c r="H29" s="3809" t="str">
        <f>+'OP Program Summary'!B41</f>
        <v xml:space="preserve"> 008 Psychiatry </v>
      </c>
      <c r="I29" s="3810"/>
      <c r="J29" s="3811"/>
      <c r="K29" s="206">
        <f>ROUND('OP Program Summary'!P41/1000,0)</f>
        <v>-1439</v>
      </c>
      <c r="L29" s="207">
        <f>+'OP Program Summary'!Q41</f>
        <v>0.10130141563229422</v>
      </c>
      <c r="M29" s="207">
        <f>+'OP Program Summary'!R41</f>
        <v>8.8416109620806038E-2</v>
      </c>
      <c r="N29" s="207">
        <f>SUMIF('Departmental PL'!$D:$D,(CONCATENATE("TOTAL"&amp;'OP Global Analysis'!H29)),'Departmental PL'!AM:AM)</f>
        <v>0</v>
      </c>
    </row>
    <row r="30" spans="1:14" s="199" customFormat="1" ht="21.95" customHeight="1" x14ac:dyDescent="0.3">
      <c r="B30" s="205" t="str">
        <f>+'OP Program Summary'!B13</f>
        <v xml:space="preserve"> 001 Medicine </v>
      </c>
      <c r="C30" s="206">
        <f>ROUND('OP Program Summary'!P13/1000,0)</f>
        <v>3067</v>
      </c>
      <c r="D30" s="207">
        <f>+'OP Program Summary'!Q13</f>
        <v>0.40339275078449255</v>
      </c>
      <c r="E30" s="207">
        <f>+'OP Program Summary'!R13</f>
        <v>0.31727135859508215</v>
      </c>
      <c r="F30" s="207">
        <f>SUMIF('Departmental PL'!$D:$D,(CONCATENATE("TOTAL"&amp;'OP Global Analysis'!B30)),'Departmental PL'!AM:AM)</f>
        <v>0.35064043202861356</v>
      </c>
      <c r="G30" s="208"/>
      <c r="H30" s="3809" t="str">
        <f>+'OP Program Summary'!B40</f>
        <v xml:space="preserve"> 013 Emergency Medicine</v>
      </c>
      <c r="I30" s="3810"/>
      <c r="J30" s="3811"/>
      <c r="K30" s="206">
        <f>ROUND('OP Program Summary'!P40/1000,0)</f>
        <v>-1216</v>
      </c>
      <c r="L30" s="207">
        <f>+'OP Program Summary'!Q40</f>
        <v>4.2623737879107226E-2</v>
      </c>
      <c r="M30" s="207">
        <f>+'OP Program Summary'!R40</f>
        <v>-2.1700923523793603E-2</v>
      </c>
      <c r="N30" s="207">
        <f>SUMIF('Departmental PL'!$D:$D,(CONCATENATE("TOTAL"&amp;'OP Global Analysis'!H30)),'Departmental PL'!AM:AM)</f>
        <v>0</v>
      </c>
    </row>
    <row r="31" spans="1:14" s="199" customFormat="1" ht="21.95" customHeight="1" x14ac:dyDescent="0.3">
      <c r="B31" s="205" t="str">
        <f>+'OP Program Summary'!B14</f>
        <v xml:space="preserve"> 015a ASC/OP - Sawgrass </v>
      </c>
      <c r="C31" s="206">
        <f>ROUND('OP Program Summary'!P14/1000,0)</f>
        <v>1894</v>
      </c>
      <c r="D31" s="207">
        <f>+'OP Program Summary'!Q14</f>
        <v>0.1029337530163823</v>
      </c>
      <c r="E31" s="207">
        <f>+'OP Program Summary'!R14</f>
        <v>9.0862088771860083E-2</v>
      </c>
      <c r="F31" s="207">
        <f>SUMIF('Departmental PL'!$D:$D,(CONCATENATE("TOTAL"&amp;'OP Global Analysis'!B31)),'Departmental PL'!AM:AM)</f>
        <v>0</v>
      </c>
      <c r="G31" s="208"/>
      <c r="H31" s="3809" t="str">
        <f>+'OP Program Summary'!B39</f>
        <v xml:space="preserve"> 012a Pharmacy Interlakes</v>
      </c>
      <c r="I31" s="3810"/>
      <c r="J31" s="3811"/>
      <c r="K31" s="206">
        <f>ROUND('OP Program Summary'!P39/1000,0)</f>
        <v>-1185</v>
      </c>
      <c r="L31" s="207">
        <f>+'OP Program Summary'!Q39</f>
        <v>0.20463195483658647</v>
      </c>
      <c r="M31" s="207">
        <f>+'OP Program Summary'!R39</f>
        <v>0.16035557604493911</v>
      </c>
      <c r="N31" s="207">
        <f>SUMIF('Departmental PL'!$D:$D,(CONCATENATE("TOTAL"&amp;'OP Global Analysis'!H31)),'Departmental PL'!AM:AM)</f>
        <v>0</v>
      </c>
    </row>
    <row r="32" spans="1:14" s="199" customFormat="1" ht="13.5" customHeight="1" x14ac:dyDescent="0.2">
      <c r="B32" s="3812" t="s">
        <v>10</v>
      </c>
      <c r="C32" s="209"/>
      <c r="D32" s="208"/>
      <c r="E32" s="208"/>
      <c r="F32" s="208"/>
      <c r="G32" s="208"/>
      <c r="H32" s="3815" t="s">
        <v>9</v>
      </c>
      <c r="I32" s="3816"/>
      <c r="J32" s="3817"/>
      <c r="K32" s="209"/>
      <c r="L32" s="208"/>
      <c r="M32" s="208"/>
    </row>
    <row r="33" spans="2:16" s="199" customFormat="1" ht="14.25" x14ac:dyDescent="0.2">
      <c r="B33" s="3813"/>
      <c r="C33" s="210"/>
      <c r="H33" s="3818"/>
      <c r="I33" s="3819"/>
      <c r="J33" s="3820"/>
      <c r="K33" s="210"/>
    </row>
    <row r="34" spans="2:16" s="199" customFormat="1" ht="23.25" customHeight="1" x14ac:dyDescent="0.4">
      <c r="B34" s="3814"/>
      <c r="C34" s="211">
        <f>SUM(C27:C31)</f>
        <v>52430</v>
      </c>
      <c r="E34" s="83"/>
      <c r="F34" s="865"/>
      <c r="H34" s="3821"/>
      <c r="I34" s="3822"/>
      <c r="J34" s="3823"/>
      <c r="K34" s="211">
        <f>SUM(K27:K31)</f>
        <v>-13062</v>
      </c>
      <c r="P34" s="866"/>
    </row>
    <row r="35" spans="2:16" s="199" customFormat="1" ht="18" customHeight="1" x14ac:dyDescent="0.3">
      <c r="B35" s="212" t="s">
        <v>208</v>
      </c>
      <c r="C35" s="213">
        <f>+C34/ROUND('OP Program Summary'!P47/1000,0)</f>
        <v>1.380281690140845</v>
      </c>
      <c r="H35" s="3806" t="s">
        <v>208</v>
      </c>
      <c r="I35" s="3807"/>
      <c r="J35" s="3808"/>
      <c r="K35" s="229">
        <f>+K34/ROUND('OP Program Summary'!P47/1000,0)</f>
        <v>-0.34387258128208503</v>
      </c>
    </row>
    <row r="37" spans="2:16" ht="54" customHeight="1" x14ac:dyDescent="0.3">
      <c r="B37" s="3797" t="s">
        <v>457</v>
      </c>
      <c r="C37" s="3798"/>
      <c r="D37" s="3798"/>
      <c r="E37" s="3798"/>
      <c r="F37" s="3798"/>
      <c r="G37" s="3798"/>
      <c r="H37" s="3798"/>
      <c r="I37" s="3798"/>
      <c r="J37" s="3798"/>
      <c r="K37" s="3798"/>
      <c r="L37" s="3799"/>
      <c r="M37" s="3799"/>
      <c r="N37" s="3799"/>
    </row>
    <row r="38" spans="2:16" ht="18.75" x14ac:dyDescent="0.3">
      <c r="B38" s="3797"/>
      <c r="C38" s="3798"/>
      <c r="D38" s="3798"/>
      <c r="E38" s="3798"/>
      <c r="F38" s="3798"/>
      <c r="G38" s="3798"/>
      <c r="H38" s="3798"/>
      <c r="I38" s="3798"/>
      <c r="J38" s="3798"/>
      <c r="K38" s="3798"/>
      <c r="L38" s="3799"/>
      <c r="M38" s="3799"/>
      <c r="N38" s="3799"/>
    </row>
    <row r="39" spans="2:16" x14ac:dyDescent="0.2">
      <c r="C39" s="499"/>
    </row>
  </sheetData>
  <mergeCells count="43">
    <mergeCell ref="B6:K6"/>
    <mergeCell ref="D11:E11"/>
    <mergeCell ref="D12:E12"/>
    <mergeCell ref="D13:E13"/>
    <mergeCell ref="D10:E10"/>
    <mergeCell ref="F13:H13"/>
    <mergeCell ref="F12:H12"/>
    <mergeCell ref="I11:L11"/>
    <mergeCell ref="F9:H9"/>
    <mergeCell ref="F10:H10"/>
    <mergeCell ref="D9:E9"/>
    <mergeCell ref="F11:H11"/>
    <mergeCell ref="D8:L8"/>
    <mergeCell ref="I9:L9"/>
    <mergeCell ref="I10:L10"/>
    <mergeCell ref="I12:L12"/>
    <mergeCell ref="H22:N22"/>
    <mergeCell ref="I17:L17"/>
    <mergeCell ref="F17:H17"/>
    <mergeCell ref="D17:E17"/>
    <mergeCell ref="F18:H18"/>
    <mergeCell ref="D18:E18"/>
    <mergeCell ref="B22:F22"/>
    <mergeCell ref="D16:E16"/>
    <mergeCell ref="I16:L16"/>
    <mergeCell ref="D14:E14"/>
    <mergeCell ref="I13:L13"/>
    <mergeCell ref="F14:H14"/>
    <mergeCell ref="F16:H16"/>
    <mergeCell ref="B38:N38"/>
    <mergeCell ref="B37:N37"/>
    <mergeCell ref="L24:N25"/>
    <mergeCell ref="H35:J35"/>
    <mergeCell ref="H27:J27"/>
    <mergeCell ref="H28:J28"/>
    <mergeCell ref="H30:J30"/>
    <mergeCell ref="H29:J29"/>
    <mergeCell ref="H31:J31"/>
    <mergeCell ref="B32:B34"/>
    <mergeCell ref="H32:J34"/>
    <mergeCell ref="B24:B26"/>
    <mergeCell ref="H24:J26"/>
    <mergeCell ref="D24:F25"/>
  </mergeCells>
  <phoneticPr fontId="0" type="noConversion"/>
  <pageMargins left="0" right="0" top="0.48" bottom="0.65" header="0.25" footer="0.28000000000000003"/>
  <pageSetup scale="68" firstPageNumber="2" orientation="landscape" useFirstPageNumber="1" r:id="rId1"/>
  <headerFooter alignWithMargins="0">
    <oddFooter>&amp;L&amp;F&amp;R&amp;"Arial,Bold"&amp;14Page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5"/>
  <sheetViews>
    <sheetView zoomScale="90" zoomScaleNormal="90" workbookViewId="0">
      <pane xSplit="2" ySplit="9" topLeftCell="C10" activePane="bottomRight" state="frozenSplit"/>
      <selection activeCell="I154" sqref="I154"/>
      <selection pane="topRight" activeCell="I154" sqref="I154"/>
      <selection pane="bottomLeft" activeCell="I154" sqref="I154"/>
      <selection pane="bottomRight" activeCell="B10" sqref="B10:R43"/>
    </sheetView>
  </sheetViews>
  <sheetFormatPr defaultRowHeight="12.75" x14ac:dyDescent="0.2"/>
  <cols>
    <col min="1" max="1" width="1.85546875" customWidth="1"/>
    <col min="2" max="2" width="21.28515625" customWidth="1"/>
    <col min="3" max="4" width="8.5703125" bestFit="1" customWidth="1"/>
    <col min="5" max="5" width="12.140625" customWidth="1"/>
    <col min="6" max="6" width="12.140625" bestFit="1" customWidth="1"/>
    <col min="7" max="7" width="11.85546875" customWidth="1"/>
    <col min="8" max="8" width="11" bestFit="1" customWidth="1"/>
    <col min="9" max="10" width="10.7109375" customWidth="1"/>
    <col min="11" max="11" width="12.85546875" bestFit="1" customWidth="1"/>
    <col min="12" max="12" width="11" bestFit="1" customWidth="1"/>
    <col min="13" max="13" width="12.7109375" bestFit="1" customWidth="1"/>
    <col min="14" max="14" width="11.42578125" bestFit="1" customWidth="1"/>
    <col min="15" max="15" width="1.28515625" customWidth="1"/>
    <col min="16" max="16" width="14.5703125" style="47" customWidth="1"/>
    <col min="17" max="17" width="11.28515625" style="47" customWidth="1"/>
    <col min="18" max="18" width="10" style="47" customWidth="1"/>
    <col min="19" max="24" width="9.140625" style="2037"/>
  </cols>
  <sheetData>
    <row r="1" spans="1:24" s="57" customFormat="1" ht="21.2" customHeight="1" x14ac:dyDescent="0.3">
      <c r="A1" s="53" t="s">
        <v>31</v>
      </c>
      <c r="B1" s="53"/>
      <c r="C1" s="53"/>
      <c r="D1" s="54"/>
      <c r="E1" s="54"/>
      <c r="F1" s="55"/>
      <c r="G1" s="55"/>
      <c r="H1" s="55"/>
      <c r="I1" s="55"/>
      <c r="J1" s="54"/>
      <c r="K1" s="53"/>
      <c r="L1" s="56"/>
      <c r="M1" s="54"/>
      <c r="N1" s="54"/>
      <c r="O1" s="54"/>
      <c r="P1" s="54"/>
      <c r="Q1" s="54"/>
      <c r="S1" s="2038"/>
      <c r="T1" s="2038"/>
      <c r="U1" s="2038"/>
      <c r="V1" s="2038"/>
      <c r="W1" s="2038"/>
      <c r="X1" s="2038"/>
    </row>
    <row r="2" spans="1:24" s="64" customFormat="1" ht="18" x14ac:dyDescent="0.25">
      <c r="B2" s="67" t="s">
        <v>2673</v>
      </c>
      <c r="C2" s="67"/>
      <c r="D2" s="67"/>
      <c r="E2" s="63"/>
      <c r="F2" s="63"/>
      <c r="G2" s="68"/>
      <c r="H2" s="68"/>
      <c r="I2" s="68"/>
      <c r="J2" s="68"/>
      <c r="K2" s="63"/>
      <c r="L2" s="62"/>
      <c r="M2" s="69"/>
      <c r="N2" s="63"/>
      <c r="O2" s="63"/>
      <c r="P2" s="63"/>
      <c r="Q2" s="63"/>
      <c r="R2" s="63"/>
      <c r="S2" s="2039"/>
      <c r="T2" s="2039"/>
      <c r="U2" s="2039"/>
      <c r="V2" s="2039"/>
      <c r="W2" s="2039"/>
      <c r="X2" s="2039"/>
    </row>
    <row r="3" spans="1:24" s="61" customFormat="1" ht="24.75" customHeight="1" x14ac:dyDescent="0.25">
      <c r="B3" s="66" t="str">
        <f>"COMPARATIVE PERIODS ("&amp;Headers!B2&amp;" "&amp;Headers!B3&amp;") vs ("&amp;Headers!B7&amp;" "&amp;Headers!B3&amp;")"</f>
        <v>COMPARATIVE PERIODS (FY17 JUL- JUN) vs (FY16 JUL- JUN)</v>
      </c>
      <c r="C3" s="66"/>
      <c r="D3" s="66"/>
      <c r="E3" s="58"/>
      <c r="F3" s="58"/>
      <c r="G3" s="59"/>
      <c r="H3" s="59"/>
      <c r="I3" s="59"/>
      <c r="J3" s="59"/>
      <c r="K3" s="58"/>
      <c r="L3" s="66"/>
      <c r="M3" s="60"/>
      <c r="N3" s="58"/>
      <c r="O3" s="58"/>
      <c r="P3" s="58"/>
      <c r="Q3" s="58"/>
      <c r="R3" s="58"/>
      <c r="S3" s="2040"/>
      <c r="T3" s="2040"/>
      <c r="U3" s="2040"/>
      <c r="V3" s="2040"/>
      <c r="W3" s="2040"/>
      <c r="X3" s="2040"/>
    </row>
    <row r="4" spans="1:24" x14ac:dyDescent="0.2">
      <c r="P4" s="7" t="s">
        <v>242</v>
      </c>
    </row>
    <row r="6" spans="1:24" s="3" customFormat="1" ht="14.25" thickBot="1" x14ac:dyDescent="0.3">
      <c r="B6" s="1"/>
      <c r="C6" s="1"/>
      <c r="D6" s="1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S6" s="2041"/>
      <c r="T6" s="2041"/>
      <c r="U6" s="2041"/>
      <c r="V6" s="2041"/>
      <c r="W6" s="2041"/>
      <c r="X6" s="2041"/>
    </row>
    <row r="7" spans="1:24" s="3" customFormat="1" ht="13.5" customHeight="1" thickTop="1" x14ac:dyDescent="0.25">
      <c r="B7" s="12"/>
      <c r="C7" s="5" t="str">
        <f>+Headers!B2</f>
        <v>FY17</v>
      </c>
      <c r="D7" s="4" t="str">
        <f>+Headers!B7</f>
        <v>FY16</v>
      </c>
      <c r="E7" s="5" t="str">
        <f>$C$7</f>
        <v>FY17</v>
      </c>
      <c r="F7" s="4" t="str">
        <f>$D$7</f>
        <v>FY16</v>
      </c>
      <c r="G7" s="5" t="str">
        <f>$C$7</f>
        <v>FY17</v>
      </c>
      <c r="H7" s="4" t="str">
        <f>$D$7</f>
        <v>FY16</v>
      </c>
      <c r="I7" s="5" t="str">
        <f>$C$7</f>
        <v>FY17</v>
      </c>
      <c r="J7" s="4" t="str">
        <f>$D$7</f>
        <v>FY16</v>
      </c>
      <c r="K7" s="5" t="str">
        <f>$C$7</f>
        <v>FY17</v>
      </c>
      <c r="L7" s="4" t="str">
        <f>$D$7</f>
        <v>FY16</v>
      </c>
      <c r="M7" s="5" t="str">
        <f>$C$7</f>
        <v>FY17</v>
      </c>
      <c r="N7" s="466" t="str">
        <f>$D$7</f>
        <v>FY16</v>
      </c>
      <c r="O7" s="2"/>
      <c r="P7" s="144" t="s">
        <v>341</v>
      </c>
      <c r="Q7" s="145" t="s">
        <v>180</v>
      </c>
      <c r="R7" s="73" t="s">
        <v>239</v>
      </c>
      <c r="S7" s="2041"/>
      <c r="T7" s="2041"/>
      <c r="U7" s="2041"/>
      <c r="V7" s="2041"/>
      <c r="W7" s="2041"/>
      <c r="X7" s="2041"/>
    </row>
    <row r="8" spans="1:24" s="3" customFormat="1" ht="13.5" customHeight="1" x14ac:dyDescent="0.25">
      <c r="B8" s="12"/>
      <c r="C8" s="139"/>
      <c r="D8" s="140"/>
      <c r="E8" s="139"/>
      <c r="F8" s="140"/>
      <c r="G8" s="139"/>
      <c r="H8" s="140"/>
      <c r="I8" s="139"/>
      <c r="J8" s="140"/>
      <c r="K8" s="139"/>
      <c r="L8" s="140"/>
      <c r="M8" s="139"/>
      <c r="N8" s="141"/>
      <c r="O8" s="2"/>
      <c r="P8" s="146" t="s">
        <v>124</v>
      </c>
      <c r="Q8" s="147"/>
      <c r="R8" s="142"/>
      <c r="S8" s="2041"/>
      <c r="T8" s="2041"/>
      <c r="U8" s="2041"/>
      <c r="V8" s="2041"/>
      <c r="W8" s="2041"/>
      <c r="X8" s="2041"/>
    </row>
    <row r="9" spans="1:24" s="11" customFormat="1" ht="14.25" thickBot="1" x14ac:dyDescent="0.3">
      <c r="B9" s="13"/>
      <c r="C9" s="3861" t="s">
        <v>32</v>
      </c>
      <c r="D9" s="3862"/>
      <c r="E9" s="3861" t="s">
        <v>33</v>
      </c>
      <c r="F9" s="3862"/>
      <c r="G9" s="3861" t="s">
        <v>34</v>
      </c>
      <c r="H9" s="3862"/>
      <c r="I9" s="3861" t="s">
        <v>282</v>
      </c>
      <c r="J9" s="3862"/>
      <c r="K9" s="3861" t="s">
        <v>124</v>
      </c>
      <c r="L9" s="3862"/>
      <c r="M9" s="3861" t="s">
        <v>35</v>
      </c>
      <c r="N9" s="3865"/>
      <c r="O9" s="2"/>
      <c r="P9" s="148" t="s">
        <v>241</v>
      </c>
      <c r="Q9" s="3863" t="s">
        <v>240</v>
      </c>
      <c r="R9" s="3864"/>
      <c r="S9" s="2042"/>
      <c r="T9" s="2042"/>
      <c r="U9" s="2042"/>
      <c r="V9" s="2042"/>
      <c r="W9" s="2042"/>
      <c r="X9" s="2042"/>
    </row>
    <row r="10" spans="1:24" s="81" customFormat="1" ht="14.25" thickTop="1" x14ac:dyDescent="0.25">
      <c r="B10" s="74" t="s">
        <v>253</v>
      </c>
      <c r="C10" s="76">
        <f>+'Departmental PL'!F621</f>
        <v>148596</v>
      </c>
      <c r="D10" s="77">
        <f>+'Departmental PL'!G621</f>
        <v>139532</v>
      </c>
      <c r="E10" s="76">
        <f>+'Departmental PL'!J621</f>
        <v>453093504.71999997</v>
      </c>
      <c r="F10" s="77">
        <f>+'Departmental PL'!K621</f>
        <v>368900319.13999999</v>
      </c>
      <c r="G10" s="76">
        <f>+'Departmental PL'!L621</f>
        <v>325939989.71999997</v>
      </c>
      <c r="H10" s="77">
        <f>+'Departmental PL'!M621</f>
        <v>264184792.13999999</v>
      </c>
      <c r="I10" s="76">
        <f>+'Departmental PL'!N621</f>
        <v>190597598.29000002</v>
      </c>
      <c r="J10" s="77">
        <f>+'Departmental PL'!O621</f>
        <v>167972765.71999997</v>
      </c>
      <c r="K10" s="76">
        <f>+'Departmental PL'!P621</f>
        <v>135342391.42999995</v>
      </c>
      <c r="L10" s="77">
        <f>+'Departmental PL'!Q621</f>
        <v>96212026.420000017</v>
      </c>
      <c r="M10" s="76">
        <f>+'Departmental PL'!V621</f>
        <v>115169716.50999995</v>
      </c>
      <c r="N10" s="77">
        <f>+'Departmental PL'!W621</f>
        <v>78888454.920000017</v>
      </c>
      <c r="O10" s="80"/>
      <c r="P10" s="149">
        <f>+K10-L10</f>
        <v>39130365.009999931</v>
      </c>
      <c r="Q10" s="151">
        <f>IF(F10=0,1,+E10/F10-1)</f>
        <v>0.22822746745320144</v>
      </c>
      <c r="R10" s="152">
        <f>IF(H10=0,1,+G10/H10-1)</f>
        <v>0.23375757960842014</v>
      </c>
      <c r="S10" s="2043"/>
      <c r="T10" s="2043"/>
      <c r="U10" s="2043"/>
      <c r="V10" s="2043"/>
      <c r="W10" s="2043"/>
      <c r="X10" s="2043"/>
    </row>
    <row r="11" spans="1:24" s="81" customFormat="1" ht="13.5" x14ac:dyDescent="0.25">
      <c r="A11" s="231"/>
      <c r="B11" s="75" t="s">
        <v>256</v>
      </c>
      <c r="C11" s="76">
        <f>+'Departmental PL'!F333</f>
        <v>20918</v>
      </c>
      <c r="D11" s="77">
        <f>+'Departmental PL'!G333</f>
        <v>20903</v>
      </c>
      <c r="E11" s="76">
        <f>+'Departmental PL'!J333</f>
        <v>97450357.450000003</v>
      </c>
      <c r="F11" s="77">
        <f>+'Departmental PL'!K333</f>
        <v>78057950.014542237</v>
      </c>
      <c r="G11" s="76">
        <f>+'Departmental PL'!L333</f>
        <v>41332437.789999992</v>
      </c>
      <c r="H11" s="77">
        <f>+'Departmental PL'!M333</f>
        <v>33266958</v>
      </c>
      <c r="I11" s="76">
        <f>+'Departmental PL'!N333</f>
        <v>26264196.76549482</v>
      </c>
      <c r="J11" s="77">
        <f>+'Departmental PL'!O333</f>
        <v>22369364.9164</v>
      </c>
      <c r="K11" s="76">
        <f>+'Departmental PL'!P333</f>
        <v>15068241.024505172</v>
      </c>
      <c r="L11" s="77">
        <f>+'Departmental PL'!Q333</f>
        <v>10897593.0836</v>
      </c>
      <c r="M11" s="76">
        <f>+'Departmental PL'!V333</f>
        <v>4984848.5207926696</v>
      </c>
      <c r="N11" s="77">
        <f>+'Departmental PL'!W333</f>
        <v>2411778.8657999998</v>
      </c>
      <c r="O11" s="80"/>
      <c r="P11" s="150">
        <f>+K11-L11</f>
        <v>4170647.9409051724</v>
      </c>
      <c r="Q11" s="153">
        <f>IF(F11=0,1,+E11/F11-1)</f>
        <v>0.2484360328684645</v>
      </c>
      <c r="R11" s="154">
        <f>IF(H11=0,1,+G11/H11-1)</f>
        <v>0.24244716904984198</v>
      </c>
      <c r="S11" s="2043"/>
      <c r="T11" s="2043"/>
      <c r="U11" s="2043"/>
      <c r="V11" s="2043"/>
      <c r="W11" s="2043"/>
      <c r="X11" s="2043"/>
    </row>
    <row r="12" spans="1:24" s="81" customFormat="1" ht="13.5" x14ac:dyDescent="0.25">
      <c r="B12" s="75" t="s">
        <v>247</v>
      </c>
      <c r="C12" s="76">
        <f>+'Departmental PL'!F520</f>
        <v>185763</v>
      </c>
      <c r="D12" s="77">
        <f>+'Departmental PL'!G520</f>
        <v>180553</v>
      </c>
      <c r="E12" s="76">
        <f>+'Departmental PL'!J520</f>
        <v>168846948</v>
      </c>
      <c r="F12" s="77">
        <f>+'Departmental PL'!K520</f>
        <v>153028688</v>
      </c>
      <c r="G12" s="76">
        <f>+'Departmental PL'!L520</f>
        <v>54133885</v>
      </c>
      <c r="H12" s="77">
        <f>+'Departmental PL'!M520</f>
        <v>50664107</v>
      </c>
      <c r="I12" s="76">
        <f>+'Departmental PL'!N520</f>
        <v>21376428</v>
      </c>
      <c r="J12" s="77">
        <f>+'Departmental PL'!O520</f>
        <v>22074166</v>
      </c>
      <c r="K12" s="76">
        <f>+'Departmental PL'!P520</f>
        <v>32757457</v>
      </c>
      <c r="L12" s="77">
        <f>+'Departmental PL'!Q520</f>
        <v>28589941</v>
      </c>
      <c r="M12" s="76">
        <f>+'Departmental PL'!V520</f>
        <v>11526335</v>
      </c>
      <c r="N12" s="77">
        <f>+'Departmental PL'!W520</f>
        <v>6830040</v>
      </c>
      <c r="O12" s="80"/>
      <c r="P12" s="150">
        <f>+K12-L12</f>
        <v>4167516</v>
      </c>
      <c r="Q12" s="153">
        <f>IF(F12=0,1,+E12/F12-1)</f>
        <v>0.10336793843517755</v>
      </c>
      <c r="R12" s="154">
        <f>IF(H12=0,1,+G12/H12-1)</f>
        <v>6.8485920416992752E-2</v>
      </c>
      <c r="S12" s="2043"/>
      <c r="T12" s="2043"/>
      <c r="U12" s="2043"/>
      <c r="V12" s="2043"/>
      <c r="W12" s="2043"/>
      <c r="X12" s="2043"/>
    </row>
    <row r="13" spans="1:24" s="81" customFormat="1" ht="13.5" x14ac:dyDescent="0.25">
      <c r="B13" s="75" t="s">
        <v>252</v>
      </c>
      <c r="C13" s="76">
        <f>+'Departmental PL'!F43</f>
        <v>57232</v>
      </c>
      <c r="D13" s="77">
        <f>+'Departmental PL'!G43</f>
        <v>51088</v>
      </c>
      <c r="E13" s="76">
        <f>+'Departmental PL'!J43</f>
        <v>156661487.45999998</v>
      </c>
      <c r="F13" s="77">
        <f>+'Departmental PL'!K43</f>
        <v>111630537.7610271</v>
      </c>
      <c r="G13" s="76">
        <f>+'Departmental PL'!L43</f>
        <v>58045686.240000002</v>
      </c>
      <c r="H13" s="77">
        <f>+'Departmental PL'!M43</f>
        <v>44065094</v>
      </c>
      <c r="I13" s="76">
        <f>+'Departmental PL'!N43</f>
        <v>42038001.954112746</v>
      </c>
      <c r="J13" s="77">
        <f>+'Departmental PL'!O43</f>
        <v>31124495.429900002</v>
      </c>
      <c r="K13" s="76">
        <f>+'Departmental PL'!P43</f>
        <v>16007684.285887256</v>
      </c>
      <c r="L13" s="77">
        <f>+'Departmental PL'!Q43</f>
        <v>12940598.570099998</v>
      </c>
      <c r="M13" s="76">
        <f>+'Departmental PL'!V43</f>
        <v>1724399.390752051</v>
      </c>
      <c r="N13" s="77">
        <f>+'Departmental PL'!W43</f>
        <v>2069003.9972999971</v>
      </c>
      <c r="O13" s="80"/>
      <c r="P13" s="150">
        <f>+K13-L13</f>
        <v>3067085.715787258</v>
      </c>
      <c r="Q13" s="153">
        <f>IF(F13=0,1,+E13/F13-1)</f>
        <v>0.40339275078449255</v>
      </c>
      <c r="R13" s="154">
        <f>IF(H13=0,1,+G13/H13-1)</f>
        <v>0.31727135859508215</v>
      </c>
      <c r="S13" s="2043"/>
      <c r="T13" s="2043"/>
      <c r="U13" s="2043"/>
      <c r="V13" s="2043"/>
      <c r="W13" s="2043"/>
      <c r="X13" s="2043"/>
    </row>
    <row r="14" spans="1:24" s="81" customFormat="1" ht="13.5" x14ac:dyDescent="0.25">
      <c r="B14" s="75" t="s">
        <v>901</v>
      </c>
      <c r="C14" s="76">
        <f>+'Departmental PL'!F818</f>
        <v>12012</v>
      </c>
      <c r="D14" s="77">
        <f>+'Departmental PL'!G818</f>
        <v>11795</v>
      </c>
      <c r="E14" s="76">
        <f>+'Departmental PL'!J818</f>
        <v>79842965.439999998</v>
      </c>
      <c r="F14" s="77">
        <f>+'Departmental PL'!K818</f>
        <v>72391442.569999993</v>
      </c>
      <c r="G14" s="76">
        <f>+'Departmental PL'!L818</f>
        <v>38549777.439999998</v>
      </c>
      <c r="H14" s="77">
        <f>+'Departmental PL'!M818</f>
        <v>35338818.57</v>
      </c>
      <c r="I14" s="76">
        <f>+'Departmental PL'!N818</f>
        <v>25424278</v>
      </c>
      <c r="J14" s="77">
        <f>+'Departmental PL'!O818</f>
        <v>24107687</v>
      </c>
      <c r="K14" s="76">
        <f>+'Departmental PL'!P818</f>
        <v>13125499.439999998</v>
      </c>
      <c r="L14" s="77">
        <f>+'Departmental PL'!Q818</f>
        <v>11231131.57</v>
      </c>
      <c r="M14" s="76">
        <f>+'Departmental PL'!V818</f>
        <v>7013036.4399999976</v>
      </c>
      <c r="N14" s="77">
        <f>+'Departmental PL'!W818</f>
        <v>5404770.5700000003</v>
      </c>
      <c r="O14" s="80"/>
      <c r="P14" s="150">
        <f>+K14-L14</f>
        <v>1894367.8699999973</v>
      </c>
      <c r="Q14" s="153">
        <f>IF(F14=0,1,+E14/F14-1)</f>
        <v>0.1029337530163823</v>
      </c>
      <c r="R14" s="154">
        <f>IF(H14=0,1,+G14/H14-1)</f>
        <v>9.0862088771860083E-2</v>
      </c>
      <c r="S14" s="2043"/>
      <c r="T14" s="2043"/>
      <c r="U14" s="2043"/>
      <c r="V14" s="2043"/>
      <c r="W14" s="2043"/>
      <c r="X14" s="2043"/>
    </row>
    <row r="15" spans="1:24" s="81" customFormat="1" ht="13.5" x14ac:dyDescent="0.25">
      <c r="B15" s="75" t="s">
        <v>257</v>
      </c>
      <c r="C15" s="76">
        <f>+'Departmental PL'!F885</f>
        <v>5520</v>
      </c>
      <c r="D15" s="77">
        <f>+'Departmental PL'!G885</f>
        <v>5334</v>
      </c>
      <c r="E15" s="76">
        <f>+'Departmental PL'!J885</f>
        <v>922692.64</v>
      </c>
      <c r="F15" s="77">
        <f>+'Departmental PL'!K885</f>
        <v>1236776</v>
      </c>
      <c r="G15" s="76">
        <f>+'Departmental PL'!L885</f>
        <v>1207762.3500000001</v>
      </c>
      <c r="H15" s="77">
        <f>+'Departmental PL'!M885</f>
        <v>1141806</v>
      </c>
      <c r="I15" s="76">
        <f>+'Departmental PL'!N885</f>
        <v>1462671.3422842333</v>
      </c>
      <c r="J15" s="77">
        <f>+'Departmental PL'!O885</f>
        <v>2291600.1129999999</v>
      </c>
      <c r="K15" s="76">
        <f>+'Departmental PL'!P885</f>
        <v>-254908.99228423322</v>
      </c>
      <c r="L15" s="77">
        <f>+'Departmental PL'!Q885</f>
        <v>-1149794.1129999999</v>
      </c>
      <c r="M15" s="76">
        <f>+'Departmental PL'!V885</f>
        <v>-655601.3272462259</v>
      </c>
      <c r="N15" s="77">
        <f>+'Departmental PL'!W885</f>
        <v>-1631616.274</v>
      </c>
      <c r="O15" s="80"/>
      <c r="P15" s="150">
        <f>+K15-L15</f>
        <v>894885.12071576668</v>
      </c>
      <c r="Q15" s="153">
        <f>IF(F15=0,1,+E15/F15-1)</f>
        <v>-0.25395331086631689</v>
      </c>
      <c r="R15" s="154">
        <f>IF(H15=0,1,+G15/H15-1)</f>
        <v>5.7764935549471819E-2</v>
      </c>
      <c r="S15" s="2043"/>
      <c r="T15" s="2043"/>
      <c r="U15" s="2043"/>
      <c r="V15" s="2043"/>
      <c r="W15" s="2043"/>
      <c r="X15" s="2043"/>
    </row>
    <row r="16" spans="1:24" s="81" customFormat="1" ht="13.5" x14ac:dyDescent="0.25">
      <c r="B16" s="75" t="s">
        <v>259</v>
      </c>
      <c r="C16" s="76">
        <f>+'Departmental PL'!F944</f>
        <v>12495</v>
      </c>
      <c r="D16" s="77">
        <f>+'Departmental PL'!G944</f>
        <v>10788</v>
      </c>
      <c r="E16" s="76">
        <f>+'Departmental PL'!J944</f>
        <v>11393478</v>
      </c>
      <c r="F16" s="77">
        <f>+'Departmental PL'!K944</f>
        <v>9445501.8163636364</v>
      </c>
      <c r="G16" s="76">
        <f>+'Departmental PL'!L944</f>
        <v>4102507.4799999995</v>
      </c>
      <c r="H16" s="77">
        <f>+'Departmental PL'!M944</f>
        <v>3522418.93</v>
      </c>
      <c r="I16" s="76">
        <f>+'Departmental PL'!N944</f>
        <v>4278379.4962959662</v>
      </c>
      <c r="J16" s="77">
        <f>+'Departmental PL'!O944</f>
        <v>4316179.5372000001</v>
      </c>
      <c r="K16" s="76">
        <f>+'Departmental PL'!P944</f>
        <v>-175872.01629596669</v>
      </c>
      <c r="L16" s="77">
        <f>+'Departmental PL'!Q944</f>
        <v>-793760.60719999997</v>
      </c>
      <c r="M16" s="76">
        <f>+'Departmental PL'!V944</f>
        <v>-968112.21917870035</v>
      </c>
      <c r="N16" s="77">
        <f>+'Departmental PL'!W944</f>
        <v>-1477656.8390000002</v>
      </c>
      <c r="O16" s="80"/>
      <c r="P16" s="150">
        <f>+K16-L16</f>
        <v>617888.59090403328</v>
      </c>
      <c r="Q16" s="153">
        <f>IF(F16=0,1,+E16/F16-1)</f>
        <v>0.206233212539501</v>
      </c>
      <c r="R16" s="154">
        <f>IF(H16=0,1,+G16/H16-1)</f>
        <v>0.1646847128430573</v>
      </c>
      <c r="S16" s="2043"/>
      <c r="T16" s="2043"/>
      <c r="U16" s="2043"/>
      <c r="V16" s="2043"/>
      <c r="W16" s="2043"/>
      <c r="X16" s="2043"/>
    </row>
    <row r="17" spans="2:24" s="81" customFormat="1" ht="13.5" x14ac:dyDescent="0.25">
      <c r="B17" s="75" t="s">
        <v>902</v>
      </c>
      <c r="C17" s="76">
        <f>+'Departmental PL'!F829</f>
        <v>873</v>
      </c>
      <c r="D17" s="77">
        <f>+'Departmental PL'!G829</f>
        <v>497</v>
      </c>
      <c r="E17" s="76">
        <f>+'Departmental PL'!J829</f>
        <v>3933862</v>
      </c>
      <c r="F17" s="77">
        <f>+'Departmental PL'!K829</f>
        <v>2901099</v>
      </c>
      <c r="G17" s="76">
        <f>+'Departmental PL'!L829</f>
        <v>1745863</v>
      </c>
      <c r="H17" s="77">
        <f>+'Departmental PL'!M829</f>
        <v>1303709</v>
      </c>
      <c r="I17" s="76">
        <f>+'Departmental PL'!N829</f>
        <v>1930413</v>
      </c>
      <c r="J17" s="77">
        <f>+'Departmental PL'!O829</f>
        <v>1893948</v>
      </c>
      <c r="K17" s="76">
        <f>+'Departmental PL'!P829</f>
        <v>-184550</v>
      </c>
      <c r="L17" s="77">
        <f>+'Departmental PL'!Q829</f>
        <v>-590239</v>
      </c>
      <c r="M17" s="76">
        <f>+'Departmental PL'!V829</f>
        <v>-1477645</v>
      </c>
      <c r="N17" s="77">
        <f>+'Departmental PL'!W829</f>
        <v>-1346140</v>
      </c>
      <c r="O17" s="80"/>
      <c r="P17" s="150">
        <f>+K17-L17</f>
        <v>405689</v>
      </c>
      <c r="Q17" s="153">
        <f>IF(F17=0,1,+E17/F17-1)</f>
        <v>0.35599026437911974</v>
      </c>
      <c r="R17" s="154">
        <f>IF(H17=0,1,+G17/H17-1)</f>
        <v>0.33915083810881108</v>
      </c>
      <c r="S17" s="2043"/>
      <c r="T17" s="2043"/>
      <c r="U17" s="2043"/>
      <c r="V17" s="2043"/>
      <c r="W17" s="2043"/>
      <c r="X17" s="2043"/>
    </row>
    <row r="18" spans="2:24" s="81" customFormat="1" ht="13.5" x14ac:dyDescent="0.25">
      <c r="B18" s="75" t="s">
        <v>900</v>
      </c>
      <c r="C18" s="76">
        <f>+'Departmental PL'!F674</f>
        <v>26891</v>
      </c>
      <c r="D18" s="77">
        <f>+'Departmental PL'!G674</f>
        <v>24415</v>
      </c>
      <c r="E18" s="76">
        <f>+'Departmental PL'!J674</f>
        <v>18079244</v>
      </c>
      <c r="F18" s="77">
        <f>+'Departmental PL'!K674</f>
        <v>16582388</v>
      </c>
      <c r="G18" s="76">
        <f>+'Departmental PL'!L674</f>
        <v>7042581</v>
      </c>
      <c r="H18" s="77">
        <f>+'Departmental PL'!M674</f>
        <v>6591632</v>
      </c>
      <c r="I18" s="76">
        <f>+'Departmental PL'!N674</f>
        <v>3925946</v>
      </c>
      <c r="J18" s="77">
        <f>+'Departmental PL'!O674</f>
        <v>3660726</v>
      </c>
      <c r="K18" s="76">
        <f>+'Departmental PL'!P674</f>
        <v>3116635</v>
      </c>
      <c r="L18" s="77">
        <f>+'Departmental PL'!Q674</f>
        <v>2930906</v>
      </c>
      <c r="M18" s="76">
        <f>+'Departmental PL'!V674</f>
        <v>1149170</v>
      </c>
      <c r="N18" s="77">
        <f>+'Departmental PL'!W674</f>
        <v>1550874</v>
      </c>
      <c r="O18" s="80"/>
      <c r="P18" s="150">
        <f>+K18-L18</f>
        <v>185729</v>
      </c>
      <c r="Q18" s="153">
        <f>IF(F18=0,1,+E18/F18-1)</f>
        <v>9.0267819086129242E-2</v>
      </c>
      <c r="R18" s="154">
        <f>IF(H18=0,1,+G18/H18-1)</f>
        <v>6.8412344621180399E-2</v>
      </c>
      <c r="S18" s="2043"/>
      <c r="T18" s="2043"/>
      <c r="U18" s="2043"/>
      <c r="V18" s="2043"/>
      <c r="W18" s="2043"/>
      <c r="X18" s="2043"/>
    </row>
    <row r="19" spans="2:24" s="81" customFormat="1" ht="13.5" x14ac:dyDescent="0.25">
      <c r="B19" s="75" t="s">
        <v>1321</v>
      </c>
      <c r="C19" s="76">
        <f>+'Departmental PL'!F366</f>
        <v>692</v>
      </c>
      <c r="D19" s="77">
        <f>+'Departmental PL'!G366</f>
        <v>598</v>
      </c>
      <c r="E19" s="76">
        <f>+'Departmental PL'!J366</f>
        <v>4082470</v>
      </c>
      <c r="F19" s="77">
        <f>+'Departmental PL'!K366</f>
        <v>3738295.4987834552</v>
      </c>
      <c r="G19" s="76">
        <f>+'Departmental PL'!L366</f>
        <v>1406106.04</v>
      </c>
      <c r="H19" s="77">
        <f>+'Departmental PL'!M366</f>
        <v>1225077</v>
      </c>
      <c r="I19" s="76">
        <f>+'Departmental PL'!N366</f>
        <v>2581611.0630523278</v>
      </c>
      <c r="J19" s="77">
        <f>+'Departmental PL'!O366</f>
        <v>2550272.5495000002</v>
      </c>
      <c r="K19" s="76">
        <f>+'Departmental PL'!P366</f>
        <v>-1175505.0230523278</v>
      </c>
      <c r="L19" s="77">
        <f>+'Departmental PL'!Q366</f>
        <v>-1325195.5495000002</v>
      </c>
      <c r="M19" s="76">
        <f>+'Departmental PL'!V366</f>
        <v>-1636756.4195032071</v>
      </c>
      <c r="N19" s="77">
        <f>+'Departmental PL'!W366</f>
        <v>-1666108.9675000003</v>
      </c>
      <c r="O19" s="80"/>
      <c r="P19" s="150">
        <f>+K19-L19</f>
        <v>149690.5264476724</v>
      </c>
      <c r="Q19" s="153">
        <f>IF(F19=0,1,+E19/F19-1)</f>
        <v>9.2067227250641093E-2</v>
      </c>
      <c r="R19" s="154">
        <f>IF(H19=0,1,+G19/H19-1)</f>
        <v>0.14776951979344966</v>
      </c>
      <c r="S19" s="2043"/>
      <c r="T19" s="2043"/>
      <c r="U19" s="2043"/>
      <c r="V19" s="2043"/>
      <c r="W19" s="2043"/>
      <c r="X19" s="2043"/>
    </row>
    <row r="20" spans="2:24" s="81" customFormat="1" ht="13.5" x14ac:dyDescent="0.25">
      <c r="B20" s="75" t="s">
        <v>340</v>
      </c>
      <c r="C20" s="76">
        <f>+'Departmental PL'!F130</f>
        <v>9681</v>
      </c>
      <c r="D20" s="77">
        <f>+'Departmental PL'!G130</f>
        <v>9385</v>
      </c>
      <c r="E20" s="76">
        <f>+'Departmental PL'!J130</f>
        <v>12166777</v>
      </c>
      <c r="F20" s="77">
        <f>+'Departmental PL'!K130</f>
        <v>11444072</v>
      </c>
      <c r="G20" s="76">
        <f>+'Departmental PL'!L130</f>
        <v>4577927.04</v>
      </c>
      <c r="H20" s="77">
        <f>+'Departmental PL'!M130</f>
        <v>4467645</v>
      </c>
      <c r="I20" s="76">
        <f>+'Departmental PL'!N130</f>
        <v>3454871.5917583522</v>
      </c>
      <c r="J20" s="77">
        <f>+'Departmental PL'!O130</f>
        <v>3437604.4731999999</v>
      </c>
      <c r="K20" s="76">
        <f>+'Departmental PL'!P130</f>
        <v>1123055.4482416478</v>
      </c>
      <c r="L20" s="77">
        <f>+'Departmental PL'!Q130</f>
        <v>1030040.5268000001</v>
      </c>
      <c r="M20" s="76">
        <f>+'Departmental PL'!V130</f>
        <v>-1121887.6514986618</v>
      </c>
      <c r="N20" s="77">
        <f>+'Departmental PL'!W130</f>
        <v>-1645627.59</v>
      </c>
      <c r="O20" s="80"/>
      <c r="P20" s="150">
        <f>+K20-L20</f>
        <v>93014.92144164769</v>
      </c>
      <c r="Q20" s="153">
        <f>IF(F20=0,1,+E20/F20-1)</f>
        <v>6.3151035750212081E-2</v>
      </c>
      <c r="R20" s="154">
        <f>IF(H20=0,1,+G20/H20-1)</f>
        <v>2.4684602290468538E-2</v>
      </c>
      <c r="S20" s="2043"/>
      <c r="T20" s="2043"/>
      <c r="U20" s="2043"/>
      <c r="V20" s="2043"/>
      <c r="W20" s="2043"/>
      <c r="X20" s="2043"/>
    </row>
    <row r="21" spans="2:24" s="81" customFormat="1" ht="13.5" x14ac:dyDescent="0.25">
      <c r="B21" s="75" t="s">
        <v>896</v>
      </c>
      <c r="C21" s="76">
        <f>+'Departmental PL'!F151</f>
        <v>2760</v>
      </c>
      <c r="D21" s="77">
        <f>+'Departmental PL'!G151</f>
        <v>2643</v>
      </c>
      <c r="E21" s="76">
        <f>+'Departmental PL'!J151</f>
        <v>6414049</v>
      </c>
      <c r="F21" s="77">
        <f>+'Departmental PL'!K151</f>
        <v>5906249</v>
      </c>
      <c r="G21" s="76">
        <f>+'Departmental PL'!L151</f>
        <v>2529080</v>
      </c>
      <c r="H21" s="77">
        <f>+'Departmental PL'!M151</f>
        <v>2367850</v>
      </c>
      <c r="I21" s="76">
        <f>+'Departmental PL'!N151</f>
        <v>1161117</v>
      </c>
      <c r="J21" s="77">
        <f>+'Departmental PL'!O151</f>
        <v>1075021</v>
      </c>
      <c r="K21" s="76">
        <f>+'Departmental PL'!P151</f>
        <v>1367963</v>
      </c>
      <c r="L21" s="77">
        <f>+'Departmental PL'!Q151</f>
        <v>1292829</v>
      </c>
      <c r="M21" s="76">
        <f>+'Departmental PL'!V151</f>
        <v>-43196</v>
      </c>
      <c r="N21" s="77">
        <f>+'Departmental PL'!W151</f>
        <v>165667</v>
      </c>
      <c r="O21" s="80"/>
      <c r="P21" s="150">
        <f>+K21-L21</f>
        <v>75134</v>
      </c>
      <c r="Q21" s="153">
        <f>IF(F21=0,1,+E21/F21-1)</f>
        <v>8.5976734133627053E-2</v>
      </c>
      <c r="R21" s="154">
        <f>IF(H21=0,1,+G21/H21-1)</f>
        <v>6.8091306459446388E-2</v>
      </c>
      <c r="S21" s="2043"/>
      <c r="T21" s="2043"/>
      <c r="U21" s="2043"/>
      <c r="V21" s="2043"/>
      <c r="W21" s="2043"/>
      <c r="X21" s="2043"/>
    </row>
    <row r="22" spans="2:24" s="81" customFormat="1" ht="13.5" x14ac:dyDescent="0.25">
      <c r="B22" s="75" t="s">
        <v>264</v>
      </c>
      <c r="C22" s="76">
        <f>+'Departmental PL'!F921</f>
        <v>2849</v>
      </c>
      <c r="D22" s="77">
        <f>+'Departmental PL'!G921</f>
        <v>2696</v>
      </c>
      <c r="E22" s="76">
        <f>+'Departmental PL'!J921</f>
        <v>9548587</v>
      </c>
      <c r="F22" s="77">
        <f>+'Departmental PL'!K921</f>
        <v>8852561</v>
      </c>
      <c r="G22" s="76">
        <f>+'Departmental PL'!L921</f>
        <v>4262289</v>
      </c>
      <c r="H22" s="77">
        <f>+'Departmental PL'!M921</f>
        <v>4193831</v>
      </c>
      <c r="I22" s="76">
        <f>+'Departmental PL'!N921</f>
        <v>914129</v>
      </c>
      <c r="J22" s="77">
        <f>+'Departmental PL'!O921</f>
        <v>896404</v>
      </c>
      <c r="K22" s="76">
        <f>+'Departmental PL'!P921</f>
        <v>3348160</v>
      </c>
      <c r="L22" s="77">
        <f>+'Departmental PL'!Q921</f>
        <v>3297427</v>
      </c>
      <c r="M22" s="76">
        <f>+'Departmental PL'!V921</f>
        <v>2330615</v>
      </c>
      <c r="N22" s="77">
        <f>+'Departmental PL'!W921</f>
        <v>2670278</v>
      </c>
      <c r="O22" s="80"/>
      <c r="P22" s="150">
        <f>+K22-L22</f>
        <v>50733</v>
      </c>
      <c r="Q22" s="153">
        <f>IF(F22=0,1,+E22/F22-1)</f>
        <v>7.8624253478739137E-2</v>
      </c>
      <c r="R22" s="154">
        <f>IF(H22=0,1,+G22/H22-1)</f>
        <v>1.6323499921670592E-2</v>
      </c>
      <c r="S22" s="2043"/>
      <c r="T22" s="2043"/>
      <c r="U22" s="2043"/>
      <c r="V22" s="2043"/>
      <c r="W22" s="2043"/>
      <c r="X22" s="2043"/>
    </row>
    <row r="23" spans="2:24" s="81" customFormat="1" ht="13.5" x14ac:dyDescent="0.25">
      <c r="B23" s="75" t="s">
        <v>258</v>
      </c>
      <c r="C23" s="76">
        <f>+'Departmental PL'!F1070</f>
        <v>6975</v>
      </c>
      <c r="D23" s="77">
        <f>+'Departmental PL'!G1070</f>
        <v>7399</v>
      </c>
      <c r="E23" s="76">
        <f>+'Departmental PL'!J1070</f>
        <v>13005784</v>
      </c>
      <c r="F23" s="77">
        <f>+'Departmental PL'!K1070</f>
        <v>13762307</v>
      </c>
      <c r="G23" s="76">
        <f>+'Departmental PL'!L1070</f>
        <v>4153752</v>
      </c>
      <c r="H23" s="77">
        <f>+'Departmental PL'!M1070</f>
        <v>4714985</v>
      </c>
      <c r="I23" s="76">
        <f>+'Departmental PL'!N1070</f>
        <v>3988333</v>
      </c>
      <c r="J23" s="77">
        <f>+'Departmental PL'!O1070</f>
        <v>4598451</v>
      </c>
      <c r="K23" s="76">
        <f>+'Departmental PL'!P1070</f>
        <v>165419</v>
      </c>
      <c r="L23" s="77">
        <f>+'Departmental PL'!Q1070</f>
        <v>116534</v>
      </c>
      <c r="M23" s="76">
        <f>+'Departmental PL'!V1070</f>
        <v>-2857950</v>
      </c>
      <c r="N23" s="77">
        <f>+'Departmental PL'!W1070</f>
        <v>-3594541</v>
      </c>
      <c r="O23" s="80"/>
      <c r="P23" s="150">
        <f>+K23-L23</f>
        <v>48885</v>
      </c>
      <c r="Q23" s="153">
        <f>IF(F23=0,1,+E23/F23-1)</f>
        <v>-5.4970652812787901E-2</v>
      </c>
      <c r="R23" s="154">
        <f>IF(H23=0,1,+G23/H23-1)</f>
        <v>-0.11903176786352454</v>
      </c>
      <c r="S23" s="2043"/>
      <c r="T23" s="2043"/>
      <c r="U23" s="2043"/>
      <c r="V23" s="2043"/>
      <c r="W23" s="2043"/>
      <c r="X23" s="2043"/>
    </row>
    <row r="24" spans="2:24" s="81" customFormat="1" ht="13.5" x14ac:dyDescent="0.25">
      <c r="B24" s="75" t="s">
        <v>249</v>
      </c>
      <c r="C24" s="76">
        <f>+'Departmental PL'!F290</f>
        <v>62775</v>
      </c>
      <c r="D24" s="77">
        <f>+'Departmental PL'!G290</f>
        <v>60580</v>
      </c>
      <c r="E24" s="76">
        <f>+'Departmental PL'!J290</f>
        <v>52551005</v>
      </c>
      <c r="F24" s="77">
        <f>+'Departmental PL'!K290</f>
        <v>51387959.880000003</v>
      </c>
      <c r="G24" s="76">
        <f>+'Departmental PL'!L290</f>
        <v>20657452</v>
      </c>
      <c r="H24" s="77">
        <f>+'Departmental PL'!M290</f>
        <v>20778797.880000003</v>
      </c>
      <c r="I24" s="76">
        <f>+'Departmental PL'!N290</f>
        <v>12504320</v>
      </c>
      <c r="J24" s="77">
        <f>+'Departmental PL'!O290</f>
        <v>12652358</v>
      </c>
      <c r="K24" s="76">
        <f>+'Departmental PL'!P290</f>
        <v>8153132</v>
      </c>
      <c r="L24" s="77">
        <f>+'Departmental PL'!Q290</f>
        <v>8126439.8800000027</v>
      </c>
      <c r="M24" s="76">
        <f>+'Departmental PL'!V290</f>
        <v>2028248</v>
      </c>
      <c r="N24" s="77">
        <f>+'Departmental PL'!W290</f>
        <v>3075773.8800000027</v>
      </c>
      <c r="O24" s="80"/>
      <c r="P24" s="150">
        <f>+K24-L24</f>
        <v>26692.119999997318</v>
      </c>
      <c r="Q24" s="153">
        <f>IF(F24=0,1,+E24/F24-1)</f>
        <v>2.2632638515245773E-2</v>
      </c>
      <c r="R24" s="154">
        <f>IF(H24=0,1,+G24/H24-1)</f>
        <v>-5.8398893285737108E-3</v>
      </c>
      <c r="S24" s="2043"/>
      <c r="T24" s="2043"/>
      <c r="U24" s="2043"/>
      <c r="V24" s="2043"/>
      <c r="W24" s="2043"/>
      <c r="X24" s="2043"/>
    </row>
    <row r="25" spans="2:24" s="81" customFormat="1" ht="13.5" x14ac:dyDescent="0.25">
      <c r="B25" s="75" t="s">
        <v>268</v>
      </c>
      <c r="C25" s="76">
        <f>+'Departmental PL'!F874</f>
        <v>699</v>
      </c>
      <c r="D25" s="77">
        <f>+'Departmental PL'!G874</f>
        <v>771</v>
      </c>
      <c r="E25" s="76">
        <f>+'Departmental PL'!J874</f>
        <v>831401</v>
      </c>
      <c r="F25" s="77">
        <f>+'Departmental PL'!K874</f>
        <v>928931</v>
      </c>
      <c r="G25" s="76">
        <f>+'Departmental PL'!L874</f>
        <v>208250</v>
      </c>
      <c r="H25" s="77">
        <f>+'Departmental PL'!M874</f>
        <v>245218</v>
      </c>
      <c r="I25" s="76">
        <f>+'Departmental PL'!N874</f>
        <v>109290</v>
      </c>
      <c r="J25" s="77">
        <f>+'Departmental PL'!O874</f>
        <v>131036</v>
      </c>
      <c r="K25" s="76">
        <f>+'Departmental PL'!P874</f>
        <v>98960</v>
      </c>
      <c r="L25" s="77">
        <f>+'Departmental PL'!Q874</f>
        <v>114182</v>
      </c>
      <c r="M25" s="76">
        <f>+'Departmental PL'!V874</f>
        <v>28527</v>
      </c>
      <c r="N25" s="77">
        <f>+'Departmental PL'!W874</f>
        <v>36549</v>
      </c>
      <c r="O25" s="80"/>
      <c r="P25" s="150">
        <f>+K25-L25</f>
        <v>-15222</v>
      </c>
      <c r="Q25" s="153">
        <f>IF(F25=0,1,+E25/F25-1)</f>
        <v>-0.10499165169425928</v>
      </c>
      <c r="R25" s="154">
        <f>IF(H25=0,1,+G25/H25-1)</f>
        <v>-0.15075565415263159</v>
      </c>
      <c r="S25" s="2043"/>
      <c r="T25" s="2043"/>
      <c r="U25" s="2043"/>
      <c r="V25" s="2043"/>
      <c r="W25" s="2043"/>
      <c r="X25" s="2043"/>
    </row>
    <row r="26" spans="2:24" s="81" customFormat="1" ht="13.5" x14ac:dyDescent="0.25">
      <c r="B26" s="75" t="s">
        <v>266</v>
      </c>
      <c r="C26" s="76">
        <f>+'Departmental PL'!F908</f>
        <v>752</v>
      </c>
      <c r="D26" s="77">
        <f>+'Departmental PL'!G908</f>
        <v>850</v>
      </c>
      <c r="E26" s="76">
        <f>+'Departmental PL'!J908</f>
        <v>329231</v>
      </c>
      <c r="F26" s="77">
        <f>+'Departmental PL'!K908</f>
        <v>393291</v>
      </c>
      <c r="G26" s="76">
        <f>+'Departmental PL'!L908</f>
        <v>104090</v>
      </c>
      <c r="H26" s="77">
        <f>+'Departmental PL'!M908</f>
        <v>131525</v>
      </c>
      <c r="I26" s="76">
        <f>+'Departmental PL'!N908</f>
        <v>53020</v>
      </c>
      <c r="J26" s="77">
        <f>+'Departmental PL'!O908</f>
        <v>63524</v>
      </c>
      <c r="K26" s="76">
        <f>+'Departmental PL'!P908</f>
        <v>51070</v>
      </c>
      <c r="L26" s="77">
        <f>+'Departmental PL'!Q908</f>
        <v>68001</v>
      </c>
      <c r="M26" s="76">
        <f>+'Departmental PL'!V908</f>
        <v>34125</v>
      </c>
      <c r="N26" s="77">
        <f>+'Departmental PL'!W908</f>
        <v>45206</v>
      </c>
      <c r="O26" s="80"/>
      <c r="P26" s="150">
        <f>+K26-L26</f>
        <v>-16931</v>
      </c>
      <c r="Q26" s="153">
        <f>IF(F26=0,1,+E26/F26-1)</f>
        <v>-0.16288193729325107</v>
      </c>
      <c r="R26" s="154">
        <f>IF(H26=0,1,+G26/H26-1)</f>
        <v>-0.20859152252423496</v>
      </c>
      <c r="S26" s="2043"/>
      <c r="T26" s="2043"/>
      <c r="U26" s="2043"/>
      <c r="V26" s="2043"/>
      <c r="W26" s="2043"/>
      <c r="X26" s="2043"/>
    </row>
    <row r="27" spans="2:24" s="81" customFormat="1" ht="13.5" x14ac:dyDescent="0.25">
      <c r="B27" s="75" t="s">
        <v>260</v>
      </c>
      <c r="C27" s="76">
        <f>+'Departmental PL'!F861</f>
        <v>934</v>
      </c>
      <c r="D27" s="77">
        <f>+'Departmental PL'!G861</f>
        <v>1353</v>
      </c>
      <c r="E27" s="76">
        <f>+'Departmental PL'!J861</f>
        <v>328636</v>
      </c>
      <c r="F27" s="77">
        <f>+'Departmental PL'!K861</f>
        <v>480650</v>
      </c>
      <c r="G27" s="76">
        <f>+'Departmental PL'!L861</f>
        <v>103968</v>
      </c>
      <c r="H27" s="77">
        <f>+'Departmental PL'!M861</f>
        <v>150109</v>
      </c>
      <c r="I27" s="76">
        <f>+'Departmental PL'!N861</f>
        <v>234565</v>
      </c>
      <c r="J27" s="77">
        <f>+'Departmental PL'!O861</f>
        <v>231783</v>
      </c>
      <c r="K27" s="76">
        <f>+'Departmental PL'!P861</f>
        <v>-130597</v>
      </c>
      <c r="L27" s="77">
        <f>+'Departmental PL'!Q861</f>
        <v>-81674</v>
      </c>
      <c r="M27" s="76">
        <f>+'Departmental PL'!V861</f>
        <v>-553062</v>
      </c>
      <c r="N27" s="77">
        <f>+'Departmental PL'!W861</f>
        <v>-327084</v>
      </c>
      <c r="O27" s="80"/>
      <c r="P27" s="150">
        <f>+K27-L27</f>
        <v>-48923</v>
      </c>
      <c r="Q27" s="153">
        <f>IF(F27=0,1,+E27/F27-1)</f>
        <v>-0.31626755435347964</v>
      </c>
      <c r="R27" s="154">
        <f>IF(H27=0,1,+G27/H27-1)</f>
        <v>-0.30738330146760018</v>
      </c>
      <c r="S27" s="2043"/>
      <c r="T27" s="2043"/>
      <c r="U27" s="2043"/>
      <c r="V27" s="2043"/>
      <c r="W27" s="2043"/>
      <c r="X27" s="2043"/>
    </row>
    <row r="28" spans="2:24" s="81" customFormat="1" ht="13.5" x14ac:dyDescent="0.25">
      <c r="B28" s="75" t="s">
        <v>263</v>
      </c>
      <c r="C28" s="76">
        <f>+'Departmental PL'!F480</f>
        <v>21097</v>
      </c>
      <c r="D28" s="77">
        <f>+'Departmental PL'!G480</f>
        <v>21287</v>
      </c>
      <c r="E28" s="76">
        <f>+'Departmental PL'!J480</f>
        <v>10326622</v>
      </c>
      <c r="F28" s="77">
        <f>+'Departmental PL'!K480</f>
        <v>10318726</v>
      </c>
      <c r="G28" s="76">
        <f>+'Departmental PL'!L480</f>
        <v>3670810</v>
      </c>
      <c r="H28" s="77">
        <f>+'Departmental PL'!M480</f>
        <v>3731509</v>
      </c>
      <c r="I28" s="76">
        <f>+'Departmental PL'!N480</f>
        <v>2952880</v>
      </c>
      <c r="J28" s="77">
        <f>+'Departmental PL'!O480</f>
        <v>2962151</v>
      </c>
      <c r="K28" s="76">
        <f>+'Departmental PL'!P480</f>
        <v>717930</v>
      </c>
      <c r="L28" s="77">
        <f>+'Departmental PL'!Q480</f>
        <v>769358</v>
      </c>
      <c r="M28" s="76">
        <f>+'Departmental PL'!V480</f>
        <v>222033</v>
      </c>
      <c r="N28" s="77">
        <f>+'Departmental PL'!W480</f>
        <v>124222</v>
      </c>
      <c r="O28" s="80"/>
      <c r="P28" s="150">
        <f>+K28-L28</f>
        <v>-51428</v>
      </c>
      <c r="Q28" s="153">
        <f>IF(F28=0,1,+E28/F28-1)</f>
        <v>7.6521074403945732E-4</v>
      </c>
      <c r="R28" s="154">
        <f>IF(H28=0,1,+G28/H28-1)</f>
        <v>-1.6266609567335943E-2</v>
      </c>
      <c r="S28" s="2043"/>
      <c r="T28" s="2043"/>
      <c r="U28" s="2043"/>
      <c r="V28" s="2043"/>
      <c r="W28" s="2043"/>
      <c r="X28" s="2043"/>
    </row>
    <row r="29" spans="2:24" s="81" customFormat="1" ht="13.5" x14ac:dyDescent="0.25">
      <c r="B29" s="75" t="s">
        <v>262</v>
      </c>
      <c r="C29" s="76">
        <f>+'Departmental PL'!F188</f>
        <v>35048</v>
      </c>
      <c r="D29" s="77">
        <f>+'Departmental PL'!G188</f>
        <v>35229</v>
      </c>
      <c r="E29" s="76">
        <f>+'Departmental PL'!J188</f>
        <v>15540379.92</v>
      </c>
      <c r="F29" s="77">
        <f>+'Departmental PL'!K188</f>
        <v>15568805.857759655</v>
      </c>
      <c r="G29" s="76">
        <f>+'Departmental PL'!L188</f>
        <v>6006283.6299999999</v>
      </c>
      <c r="H29" s="77">
        <f>+'Departmental PL'!M188</f>
        <v>5912016</v>
      </c>
      <c r="I29" s="76">
        <f>+'Departmental PL'!N188</f>
        <v>6769346.081786314</v>
      </c>
      <c r="J29" s="77">
        <f>+'Departmental PL'!O188</f>
        <v>6550537.1600000001</v>
      </c>
      <c r="K29" s="76">
        <f>+'Departmental PL'!P188</f>
        <v>-763062.45178631414</v>
      </c>
      <c r="L29" s="77">
        <f>+'Departmental PL'!Q188</f>
        <v>-638521.16000000015</v>
      </c>
      <c r="M29" s="76">
        <f>+'Departmental PL'!V188</f>
        <v>-5193064.5733847208</v>
      </c>
      <c r="N29" s="77">
        <f>+'Departmental PL'!W188</f>
        <v>-5552984.2807999998</v>
      </c>
      <c r="O29" s="80"/>
      <c r="P29" s="150">
        <f>+K29-L29</f>
        <v>-124541.29178631399</v>
      </c>
      <c r="Q29" s="153">
        <f>IF(F29=0,1,+E29/F29-1)</f>
        <v>-1.8258264647501576E-3</v>
      </c>
      <c r="R29" s="154">
        <f>IF(H29=0,1,+G29/H29-1)</f>
        <v>1.5945090473368229E-2</v>
      </c>
      <c r="S29" s="2043"/>
      <c r="T29" s="2043"/>
      <c r="U29" s="2043"/>
      <c r="V29" s="2043"/>
      <c r="W29" s="2043"/>
      <c r="X29" s="2043"/>
    </row>
    <row r="30" spans="2:24" s="81" customFormat="1" ht="14.25" customHeight="1" x14ac:dyDescent="0.25">
      <c r="B30" s="75" t="s">
        <v>265</v>
      </c>
      <c r="C30" s="76">
        <f>+'Departmental PL'!F896</f>
        <v>19678</v>
      </c>
      <c r="D30" s="77">
        <f>+'Departmental PL'!G896</f>
        <v>19536</v>
      </c>
      <c r="E30" s="76">
        <f>+'Departmental PL'!J896</f>
        <v>19869213.940000001</v>
      </c>
      <c r="F30" s="77">
        <f>+'Departmental PL'!K896</f>
        <v>18585425</v>
      </c>
      <c r="G30" s="76">
        <f>+'Departmental PL'!L896</f>
        <v>8436141.8800000008</v>
      </c>
      <c r="H30" s="77">
        <f>+'Departmental PL'!M896</f>
        <v>7390748</v>
      </c>
      <c r="I30" s="76">
        <f>+'Departmental PL'!N896</f>
        <v>6318706.7907658489</v>
      </c>
      <c r="J30" s="77">
        <f>+'Departmental PL'!O896</f>
        <v>5099809</v>
      </c>
      <c r="K30" s="76">
        <f>+'Departmental PL'!P896</f>
        <v>2117435.0892341519</v>
      </c>
      <c r="L30" s="77">
        <f>+'Departmental PL'!Q896</f>
        <v>2290939</v>
      </c>
      <c r="M30" s="76">
        <f>+'Departmental PL'!V896</f>
        <v>-900780.30713596055</v>
      </c>
      <c r="N30" s="77">
        <f>+'Departmental PL'!W896</f>
        <v>-292264</v>
      </c>
      <c r="O30" s="80"/>
      <c r="P30" s="150">
        <f>+K30-L30</f>
        <v>-173503.91076584812</v>
      </c>
      <c r="Q30" s="153">
        <f>IF(F30=0,1,+E30/F30-1)</f>
        <v>6.9075038101092723E-2</v>
      </c>
      <c r="R30" s="154">
        <f>IF(H30=0,1,+G30/H30-1)</f>
        <v>0.14144628933363723</v>
      </c>
      <c r="S30" s="2043"/>
      <c r="T30" s="2043"/>
      <c r="U30" s="2043"/>
      <c r="V30" s="2043"/>
      <c r="W30" s="2043"/>
      <c r="X30" s="2043"/>
    </row>
    <row r="31" spans="2:24" ht="13.5" x14ac:dyDescent="0.25">
      <c r="B31" s="75" t="s">
        <v>903</v>
      </c>
      <c r="C31" s="76">
        <f>+'Departmental PL'!F1099</f>
        <v>29125</v>
      </c>
      <c r="D31" s="77">
        <f>+'Departmental PL'!G1099</f>
        <v>22018</v>
      </c>
      <c r="E31" s="76">
        <f>+'Departmental PL'!J1099</f>
        <v>62558047.240000002</v>
      </c>
      <c r="F31" s="77">
        <f>+'Departmental PL'!K1099</f>
        <v>45223508.959999993</v>
      </c>
      <c r="G31" s="76">
        <f>+'Departmental PL'!L1099</f>
        <v>41776234.370969333</v>
      </c>
      <c r="H31" s="77">
        <f>+'Departmental PL'!M1099</f>
        <v>28628686</v>
      </c>
      <c r="I31" s="76">
        <f>+'Departmental PL'!N1099</f>
        <v>49099603.375948571</v>
      </c>
      <c r="J31" s="77">
        <f>+'Departmental PL'!O1099</f>
        <v>35756522.360899992</v>
      </c>
      <c r="K31" s="76">
        <f>+'Departmental PL'!P1099</f>
        <v>-7323369.0049792379</v>
      </c>
      <c r="L31" s="77">
        <f>+'Departmental PL'!Q1099</f>
        <v>-7127836.3608999923</v>
      </c>
      <c r="M31" s="76">
        <f>+'Departmental PL'!V1099</f>
        <v>-21921125.123105444</v>
      </c>
      <c r="N31" s="77">
        <f>+'Departmental PL'!W1099</f>
        <v>-17558266.17039999</v>
      </c>
      <c r="O31" s="80"/>
      <c r="P31" s="150">
        <f>+K31-L31</f>
        <v>-195532.64407924563</v>
      </c>
      <c r="Q31" s="153">
        <f>IF(F31=0,1,+E31/F31-1)</f>
        <v>0.38330812178533824</v>
      </c>
      <c r="R31" s="154">
        <f>IF(H31=0,1,+G31/H31-1)</f>
        <v>0.459243863688656</v>
      </c>
    </row>
    <row r="32" spans="2:24" s="81" customFormat="1" ht="13.5" x14ac:dyDescent="0.25">
      <c r="B32" s="75" t="s">
        <v>267</v>
      </c>
      <c r="C32" s="76">
        <f>+'Departmental PL'!F851</f>
        <v>10457</v>
      </c>
      <c r="D32" s="77">
        <f>+'Departmental PL'!G851</f>
        <v>9353</v>
      </c>
      <c r="E32" s="76">
        <f>+'Departmental PL'!J851</f>
        <v>4510558.96</v>
      </c>
      <c r="F32" s="77">
        <f>+'Departmental PL'!K851</f>
        <v>4272527</v>
      </c>
      <c r="G32" s="76">
        <f>+'Departmental PL'!L851</f>
        <v>3061942.06</v>
      </c>
      <c r="H32" s="77">
        <f>+'Departmental PL'!M851</f>
        <v>2634520</v>
      </c>
      <c r="I32" s="76">
        <f>+'Departmental PL'!N851</f>
        <v>2612868.7857517498</v>
      </c>
      <c r="J32" s="77">
        <f>+'Departmental PL'!O851</f>
        <v>1963290.3467999999</v>
      </c>
      <c r="K32" s="76">
        <f>+'Departmental PL'!P851</f>
        <v>449073.27424825029</v>
      </c>
      <c r="L32" s="77">
        <f>+'Departmental PL'!Q851</f>
        <v>671229.65320000006</v>
      </c>
      <c r="M32" s="76">
        <f>+'Departmental PL'!V851</f>
        <v>-3309919.4079285176</v>
      </c>
      <c r="N32" s="77">
        <f>+'Departmental PL'!W851</f>
        <v>-2665679.0291999998</v>
      </c>
      <c r="O32" s="80"/>
      <c r="P32" s="150">
        <f>+K32-L32</f>
        <v>-222156.37895174976</v>
      </c>
      <c r="Q32" s="153">
        <f>IF(F32=0,1,+E32/F32-1)</f>
        <v>5.5712219021670339E-2</v>
      </c>
      <c r="R32" s="154">
        <f>IF(H32=0,1,+G32/H32-1)</f>
        <v>0.16223906442160252</v>
      </c>
      <c r="S32" s="2043"/>
      <c r="T32" s="2043"/>
      <c r="U32" s="2043"/>
      <c r="V32" s="2043"/>
      <c r="W32" s="2043"/>
      <c r="X32" s="2043"/>
    </row>
    <row r="33" spans="1:24" s="81" customFormat="1" ht="13.5" x14ac:dyDescent="0.25">
      <c r="B33" s="75" t="s">
        <v>261</v>
      </c>
      <c r="C33" s="76">
        <f>+'Departmental PL'!F840</f>
        <v>4990</v>
      </c>
      <c r="D33" s="77">
        <f>+'Departmental PL'!G840</f>
        <v>2776</v>
      </c>
      <c r="E33" s="76">
        <f>+'Departmental PL'!J840</f>
        <v>11058420.42</v>
      </c>
      <c r="F33" s="77">
        <f>+'Departmental PL'!K840</f>
        <v>5949146</v>
      </c>
      <c r="G33" s="76">
        <f>+'Departmental PL'!L840</f>
        <v>3441238.08</v>
      </c>
      <c r="H33" s="77">
        <f>+'Departmental PL'!M840</f>
        <v>2241615</v>
      </c>
      <c r="I33" s="76">
        <f>+'Departmental PL'!N840</f>
        <v>2757566.0564176161</v>
      </c>
      <c r="J33" s="77">
        <f>+'Departmental PL'!O840</f>
        <v>1332733</v>
      </c>
      <c r="K33" s="76">
        <f>+'Departmental PL'!P840</f>
        <v>683672.02358238399</v>
      </c>
      <c r="L33" s="77">
        <f>+'Departmental PL'!Q840</f>
        <v>908882</v>
      </c>
      <c r="M33" s="76">
        <f>+'Departmental PL'!V840</f>
        <v>-255630.7384422305</v>
      </c>
      <c r="N33" s="77">
        <f>+'Departmental PL'!W840</f>
        <v>181898</v>
      </c>
      <c r="O33" s="80"/>
      <c r="P33" s="150">
        <f>+K33-L33</f>
        <v>-225209.97641761601</v>
      </c>
      <c r="Q33" s="153">
        <f>IF(F33=0,1,+E33/F33-1)</f>
        <v>0.85882484981878071</v>
      </c>
      <c r="R33" s="154">
        <f>IF(H33=0,1,+G33/H33-1)</f>
        <v>0.53516017692601103</v>
      </c>
      <c r="S33" s="2043"/>
      <c r="T33" s="2043"/>
      <c r="U33" s="2043"/>
      <c r="V33" s="2043"/>
      <c r="W33" s="2043"/>
      <c r="X33" s="2043"/>
    </row>
    <row r="34" spans="1:24" s="81" customFormat="1" ht="13.5" x14ac:dyDescent="0.25">
      <c r="B34" s="75" t="s">
        <v>248</v>
      </c>
      <c r="C34" s="76">
        <f>+'Departmental PL'!F808</f>
        <v>19898</v>
      </c>
      <c r="D34" s="77">
        <f>+'Departmental PL'!G808</f>
        <v>19564</v>
      </c>
      <c r="E34" s="76">
        <f>+'Departmental PL'!J808</f>
        <v>127877963</v>
      </c>
      <c r="F34" s="77">
        <f>+'Departmental PL'!K808</f>
        <v>121251161</v>
      </c>
      <c r="G34" s="76">
        <f>+'Departmental PL'!L808</f>
        <v>51588557</v>
      </c>
      <c r="H34" s="77">
        <f>+'Departmental PL'!M808</f>
        <v>49836460</v>
      </c>
      <c r="I34" s="76">
        <f>+'Departmental PL'!N808</f>
        <v>44484780</v>
      </c>
      <c r="J34" s="77">
        <f>+'Departmental PL'!O808</f>
        <v>42489186</v>
      </c>
      <c r="K34" s="76">
        <f>+'Departmental PL'!P808</f>
        <v>7103777</v>
      </c>
      <c r="L34" s="77">
        <f>+'Departmental PL'!Q808</f>
        <v>7347274</v>
      </c>
      <c r="M34" s="76">
        <f>+'Departmental PL'!V808</f>
        <v>-11051115</v>
      </c>
      <c r="N34" s="77">
        <f>+'Departmental PL'!W808</f>
        <v>-9905100</v>
      </c>
      <c r="O34" s="80"/>
      <c r="P34" s="150">
        <f>+K34-L34</f>
        <v>-243497</v>
      </c>
      <c r="Q34" s="153">
        <f>IF(F34=0,1,+E34/F34-1)</f>
        <v>5.4653513791921515E-2</v>
      </c>
      <c r="R34" s="154">
        <f>IF(H34=0,1,+G34/H34-1)</f>
        <v>3.5156931290866167E-2</v>
      </c>
      <c r="S34" s="2043"/>
      <c r="T34" s="2043"/>
      <c r="U34" s="2043"/>
      <c r="V34" s="2043"/>
      <c r="W34" s="2043"/>
      <c r="X34" s="2043"/>
    </row>
    <row r="35" spans="1:24" s="81" customFormat="1" ht="13.5" x14ac:dyDescent="0.25">
      <c r="B35" s="75" t="s">
        <v>897</v>
      </c>
      <c r="C35" s="76">
        <f>+'Departmental PL'!F173</f>
        <v>19237</v>
      </c>
      <c r="D35" s="77">
        <f>+'Departmental PL'!G173</f>
        <v>18712</v>
      </c>
      <c r="E35" s="76">
        <f>+'Departmental PL'!J173</f>
        <v>10772934</v>
      </c>
      <c r="F35" s="77">
        <f>+'Departmental PL'!K173</f>
        <v>9555215</v>
      </c>
      <c r="G35" s="76">
        <f>+'Departmental PL'!L173</f>
        <v>4641032</v>
      </c>
      <c r="H35" s="77">
        <f>+'Departmental PL'!M173</f>
        <v>4480347</v>
      </c>
      <c r="I35" s="76">
        <f>+'Departmental PL'!N173</f>
        <v>3521558</v>
      </c>
      <c r="J35" s="77">
        <f>+'Departmental PL'!O173</f>
        <v>3046600</v>
      </c>
      <c r="K35" s="76">
        <f>+'Departmental PL'!P173</f>
        <v>1119474</v>
      </c>
      <c r="L35" s="77">
        <f>+'Departmental PL'!Q173</f>
        <v>1433747</v>
      </c>
      <c r="M35" s="76">
        <f>+'Departmental PL'!V173</f>
        <v>-592651</v>
      </c>
      <c r="N35" s="77">
        <f>+'Departmental PL'!W173</f>
        <v>-54132</v>
      </c>
      <c r="O35" s="80"/>
      <c r="P35" s="150">
        <f>+K35-L35</f>
        <v>-314273</v>
      </c>
      <c r="Q35" s="153">
        <f>IF(F35=0,1,+E35/F35-1)</f>
        <v>0.12744025121360436</v>
      </c>
      <c r="R35" s="154">
        <f>IF(H35=0,1,+G35/H35-1)</f>
        <v>3.5864409609345005E-2</v>
      </c>
      <c r="S35" s="2043"/>
      <c r="T35" s="2043"/>
      <c r="U35" s="2043"/>
      <c r="V35" s="2043"/>
      <c r="W35" s="2043"/>
      <c r="X35" s="2043"/>
    </row>
    <row r="36" spans="1:24" s="81" customFormat="1" ht="13.5" x14ac:dyDescent="0.25">
      <c r="B36" s="75" t="s">
        <v>895</v>
      </c>
      <c r="C36" s="76">
        <f>+'Departmental PL'!F107</f>
        <v>63354</v>
      </c>
      <c r="D36" s="77">
        <f>+'Departmental PL'!G107</f>
        <v>52976</v>
      </c>
      <c r="E36" s="76">
        <f>+'Departmental PL'!J107</f>
        <v>159763991</v>
      </c>
      <c r="F36" s="77">
        <f>+'Departmental PL'!K107</f>
        <v>135895434</v>
      </c>
      <c r="G36" s="76">
        <f>+'Departmental PL'!L107</f>
        <v>64502291</v>
      </c>
      <c r="H36" s="77">
        <f>+'Departmental PL'!M107</f>
        <v>59039824</v>
      </c>
      <c r="I36" s="76">
        <f>+'Departmental PL'!N107</f>
        <v>37759686.390000001</v>
      </c>
      <c r="J36" s="77">
        <f>+'Departmental PL'!O107</f>
        <v>31651768.490000002</v>
      </c>
      <c r="K36" s="76">
        <f>+'Departmental PL'!P107</f>
        <v>26742604.609999999</v>
      </c>
      <c r="L36" s="77">
        <f>+'Departmental PL'!Q107</f>
        <v>27388055.509999998</v>
      </c>
      <c r="M36" s="76">
        <f>+'Departmental PL'!V107</f>
        <v>14726763.339999998</v>
      </c>
      <c r="N36" s="77">
        <f>+'Departmental PL'!W107</f>
        <v>17214267.189999998</v>
      </c>
      <c r="O36" s="80"/>
      <c r="P36" s="150">
        <f>+K36-L36</f>
        <v>-645450.89999999851</v>
      </c>
      <c r="Q36" s="153">
        <f>IF(F36=0,1,+E36/F36-1)</f>
        <v>0.17563913883964632</v>
      </c>
      <c r="R36" s="154">
        <f>IF(H36=0,1,+G36/H36-1)</f>
        <v>9.2521735837152841E-2</v>
      </c>
      <c r="S36" s="2043"/>
      <c r="T36" s="2043"/>
      <c r="U36" s="2043"/>
      <c r="V36" s="2043"/>
      <c r="W36" s="2043"/>
      <c r="X36" s="2043"/>
    </row>
    <row r="37" spans="1:24" s="81" customFormat="1" ht="13.5" x14ac:dyDescent="0.25">
      <c r="B37" s="75" t="s">
        <v>898</v>
      </c>
      <c r="C37" s="76">
        <f>+'Departmental PL'!F593</f>
        <v>17311</v>
      </c>
      <c r="D37" s="77">
        <f>+'Departmental PL'!G593</f>
        <v>16434</v>
      </c>
      <c r="E37" s="76">
        <f>+'Departmental PL'!J593</f>
        <v>14783140</v>
      </c>
      <c r="F37" s="77">
        <f>+'Departmental PL'!K593</f>
        <v>14390751</v>
      </c>
      <c r="G37" s="76">
        <f>+'Departmental PL'!L593</f>
        <v>6335249</v>
      </c>
      <c r="H37" s="77">
        <f>+'Departmental PL'!M593</f>
        <v>6488066</v>
      </c>
      <c r="I37" s="76">
        <f>+'Departmental PL'!N593</f>
        <v>10023026</v>
      </c>
      <c r="J37" s="77">
        <f>+'Departmental PL'!O593</f>
        <v>9477540</v>
      </c>
      <c r="K37" s="76">
        <f>+'Departmental PL'!P593</f>
        <v>-3687777</v>
      </c>
      <c r="L37" s="77">
        <f>+'Departmental PL'!Q593</f>
        <v>-2989474</v>
      </c>
      <c r="M37" s="76">
        <f>+'Departmental PL'!V593</f>
        <v>-5253118</v>
      </c>
      <c r="N37" s="77">
        <f>+'Departmental PL'!W593</f>
        <v>-4311617</v>
      </c>
      <c r="O37" s="80"/>
      <c r="P37" s="150">
        <f>+K37-L37</f>
        <v>-698303</v>
      </c>
      <c r="Q37" s="153">
        <f>IF(F37=0,1,+E37/F37-1)</f>
        <v>2.7266749316974481E-2</v>
      </c>
      <c r="R37" s="154">
        <f>IF(H37=0,1,+G37/H37-1)</f>
        <v>-2.3553552013805046E-2</v>
      </c>
      <c r="S37" s="2043"/>
      <c r="T37" s="2043"/>
      <c r="U37" s="2043"/>
      <c r="V37" s="2043"/>
      <c r="W37" s="2043"/>
      <c r="X37" s="2043"/>
    </row>
    <row r="38" spans="1:24" s="81" customFormat="1" ht="13.5" x14ac:dyDescent="0.25">
      <c r="A38"/>
      <c r="B38" s="75" t="s">
        <v>251</v>
      </c>
      <c r="C38" s="76">
        <f>+'Departmental PL'!F232</f>
        <v>49191</v>
      </c>
      <c r="D38" s="77">
        <f>+'Departmental PL'!G232</f>
        <v>47944</v>
      </c>
      <c r="E38" s="76">
        <f>+'Departmental PL'!J232</f>
        <v>39155551.649999999</v>
      </c>
      <c r="F38" s="77">
        <f>+'Departmental PL'!K232</f>
        <v>33934836.093329817</v>
      </c>
      <c r="G38" s="76">
        <f>+'Departmental PL'!L232</f>
        <v>14784125.890000001</v>
      </c>
      <c r="H38" s="77">
        <f>+'Departmental PL'!M232</f>
        <v>12921584.57</v>
      </c>
      <c r="I38" s="76">
        <f>+'Departmental PL'!N232</f>
        <v>13240329.85886565</v>
      </c>
      <c r="J38" s="77">
        <f>+'Departmental PL'!O232</f>
        <v>10421416.4882</v>
      </c>
      <c r="K38" s="76">
        <f>+'Departmental PL'!P232</f>
        <v>1543796.0311343502</v>
      </c>
      <c r="L38" s="77">
        <f>+'Departmental PL'!Q232</f>
        <v>2500168.0818000007</v>
      </c>
      <c r="M38" s="76">
        <f>+'Departmental PL'!V232</f>
        <v>-6948028.2625852805</v>
      </c>
      <c r="N38" s="77">
        <f>+'Departmental PL'!W232</f>
        <v>-4957292.985299998</v>
      </c>
      <c r="O38" s="80"/>
      <c r="P38" s="150">
        <f>+K38-L38</f>
        <v>-956372.05066565052</v>
      </c>
      <c r="Q38" s="153">
        <f>IF(F38=0,1,+E38/F38-1)</f>
        <v>0.1538453152480781</v>
      </c>
      <c r="R38" s="154">
        <f>IF(H38=0,1,+G38/H38-1)</f>
        <v>0.14414186665033757</v>
      </c>
      <c r="S38" s="2043"/>
      <c r="T38" s="2043"/>
      <c r="U38" s="2043"/>
      <c r="V38" s="2043"/>
      <c r="W38" s="2043"/>
      <c r="X38" s="2043"/>
    </row>
    <row r="39" spans="1:24" s="81" customFormat="1" ht="13.5" x14ac:dyDescent="0.25">
      <c r="B39" s="75" t="s">
        <v>899</v>
      </c>
      <c r="C39" s="76">
        <f>+'Departmental PL'!F646</f>
        <v>6035</v>
      </c>
      <c r="D39" s="77">
        <f>+'Departmental PL'!G646</f>
        <v>5169</v>
      </c>
      <c r="E39" s="76">
        <f>+'Departmental PL'!J646</f>
        <v>42432274</v>
      </c>
      <c r="F39" s="77">
        <f>+'Departmental PL'!K646</f>
        <v>35224264</v>
      </c>
      <c r="G39" s="76">
        <f>+'Departmental PL'!L646</f>
        <v>19421014</v>
      </c>
      <c r="H39" s="77">
        <f>+'Departmental PL'!M646</f>
        <v>16737123</v>
      </c>
      <c r="I39" s="76">
        <f>+'Departmental PL'!N646</f>
        <v>13437698</v>
      </c>
      <c r="J39" s="77">
        <f>+'Departmental PL'!O646</f>
        <v>9568463</v>
      </c>
      <c r="K39" s="76">
        <f>+'Departmental PL'!P646</f>
        <v>5983316</v>
      </c>
      <c r="L39" s="77">
        <f>+'Departmental PL'!Q646</f>
        <v>7168660</v>
      </c>
      <c r="M39" s="76">
        <f>+'Departmental PL'!V646</f>
        <v>5387794</v>
      </c>
      <c r="N39" s="77">
        <f>+'Departmental PL'!W646</f>
        <v>6779664</v>
      </c>
      <c r="O39" s="80"/>
      <c r="P39" s="150">
        <f>+K39-L39</f>
        <v>-1185344</v>
      </c>
      <c r="Q39" s="153">
        <f>IF(F39=0,1,+E39/F39-1)</f>
        <v>0.20463195483658647</v>
      </c>
      <c r="R39" s="154">
        <f>IF(H39=0,1,+G39/H39-1)</f>
        <v>0.16035557604493911</v>
      </c>
      <c r="S39" s="2043"/>
      <c r="T39" s="2043"/>
      <c r="U39" s="2043"/>
      <c r="V39" s="2043"/>
      <c r="W39" s="2043"/>
      <c r="X39" s="2043"/>
    </row>
    <row r="40" spans="1:24" s="81" customFormat="1" ht="13.5" x14ac:dyDescent="0.25">
      <c r="B40" s="75" t="s">
        <v>397</v>
      </c>
      <c r="C40" s="76">
        <f>+'Departmental PL'!F661</f>
        <v>79928</v>
      </c>
      <c r="D40" s="77">
        <f>+'Departmental PL'!G661</f>
        <v>81000</v>
      </c>
      <c r="E40" s="76">
        <f>+'Departmental PL'!J661</f>
        <v>146469027.59</v>
      </c>
      <c r="F40" s="77">
        <f>+'Departmental PL'!K661</f>
        <v>140481194</v>
      </c>
      <c r="G40" s="76">
        <f>+'Departmental PL'!L661</f>
        <v>42563864.590000004</v>
      </c>
      <c r="H40" s="77">
        <f>+'Departmental PL'!M661</f>
        <v>43508029</v>
      </c>
      <c r="I40" s="76">
        <f>+'Departmental PL'!N661</f>
        <v>23500330</v>
      </c>
      <c r="J40" s="77">
        <f>+'Departmental PL'!O661</f>
        <v>23228294</v>
      </c>
      <c r="K40" s="76">
        <f>+'Departmental PL'!P661</f>
        <v>19063534.590000004</v>
      </c>
      <c r="L40" s="77">
        <f>+'Departmental PL'!Q661</f>
        <v>20279735</v>
      </c>
      <c r="M40" s="76">
        <f>+'Departmental PL'!V661</f>
        <v>2244105.5900000036</v>
      </c>
      <c r="N40" s="77">
        <f>+'Departmental PL'!W661</f>
        <v>7907066</v>
      </c>
      <c r="O40" s="80"/>
      <c r="P40" s="150">
        <f>+K40-L40</f>
        <v>-1216200.4099999964</v>
      </c>
      <c r="Q40" s="153">
        <f>IF(F40=0,1,+E40/F40-1)</f>
        <v>4.2623737879107226E-2</v>
      </c>
      <c r="R40" s="154">
        <f>IF(H40=0,1,+G40/H40-1)</f>
        <v>-2.1700923523793603E-2</v>
      </c>
      <c r="S40" s="2043"/>
      <c r="T40" s="2043"/>
      <c r="U40" s="2043"/>
      <c r="V40" s="2043"/>
      <c r="W40" s="2043"/>
      <c r="X40" s="2043"/>
    </row>
    <row r="41" spans="1:24" s="81" customFormat="1" ht="13.5" x14ac:dyDescent="0.25">
      <c r="B41" s="75" t="s">
        <v>255</v>
      </c>
      <c r="C41" s="76">
        <f>+'Departmental PL'!F440</f>
        <v>94955</v>
      </c>
      <c r="D41" s="77">
        <f>+'Departmental PL'!G440</f>
        <v>94074</v>
      </c>
      <c r="E41" s="76">
        <f>+'Departmental PL'!J440</f>
        <v>74581998.979999989</v>
      </c>
      <c r="F41" s="77">
        <f>+'Departmental PL'!K440</f>
        <v>67721695.370000005</v>
      </c>
      <c r="G41" s="76">
        <f>+'Departmental PL'!L440</f>
        <v>29395776.98</v>
      </c>
      <c r="H41" s="77">
        <f>+'Departmental PL'!M440</f>
        <v>27007848.120000001</v>
      </c>
      <c r="I41" s="76">
        <f>+'Departmental PL'!N440</f>
        <v>27359072.665055361</v>
      </c>
      <c r="J41" s="77">
        <f>+'Departmental PL'!O440</f>
        <v>23531735.829999998</v>
      </c>
      <c r="K41" s="76">
        <f>+'Departmental PL'!P440</f>
        <v>2036704.3149446398</v>
      </c>
      <c r="L41" s="77">
        <f>+'Departmental PL'!Q440</f>
        <v>3476112.2900000028</v>
      </c>
      <c r="M41" s="76">
        <f>+'Departmental PL'!V440</f>
        <v>-13266182.712357596</v>
      </c>
      <c r="N41" s="77">
        <f>+'Departmental PL'!W440</f>
        <v>-10312316.539999995</v>
      </c>
      <c r="O41" s="80"/>
      <c r="P41" s="150">
        <f>+K41-L41</f>
        <v>-1439407.975055363</v>
      </c>
      <c r="Q41" s="153">
        <f>IF(F41=0,1,+E41/F41-1)</f>
        <v>0.10130141563229422</v>
      </c>
      <c r="R41" s="154">
        <f>IF(H41=0,1,+G41/H41-1)</f>
        <v>8.8416109620806038E-2</v>
      </c>
      <c r="S41" s="2043"/>
      <c r="T41" s="2043"/>
      <c r="U41" s="2043"/>
      <c r="V41" s="2043"/>
      <c r="W41" s="2043"/>
      <c r="X41" s="2043"/>
    </row>
    <row r="42" spans="1:24" s="81" customFormat="1" ht="13.5" x14ac:dyDescent="0.25">
      <c r="B42" s="75" t="s">
        <v>250</v>
      </c>
      <c r="C42" s="76">
        <f>+'Departmental PL'!F786</f>
        <v>1262939.3850885113</v>
      </c>
      <c r="D42" s="77">
        <f>+'Departmental PL'!G786</f>
        <v>1182206.3503425065</v>
      </c>
      <c r="E42" s="76">
        <f>+'Departmental PL'!J786</f>
        <v>333709156</v>
      </c>
      <c r="F42" s="77">
        <f>+'Departmental PL'!K786</f>
        <v>298426688</v>
      </c>
      <c r="G42" s="76">
        <f>+'Departmental PL'!L786</f>
        <v>69805667.840000004</v>
      </c>
      <c r="H42" s="77">
        <f>+'Departmental PL'!M786</f>
        <v>69305949.520000011</v>
      </c>
      <c r="I42" s="76">
        <f>+'Departmental PL'!N786</f>
        <v>56042131.463954955</v>
      </c>
      <c r="J42" s="77">
        <f>+'Departmental PL'!O786</f>
        <v>52104800.497199997</v>
      </c>
      <c r="K42" s="76">
        <f>+'Departmental PL'!P786</f>
        <v>13763536.376045048</v>
      </c>
      <c r="L42" s="77">
        <f>+'Departmental PL'!Q786</f>
        <v>17201149.022800013</v>
      </c>
      <c r="M42" s="76">
        <f>+'Departmental PL'!V786</f>
        <v>-19378109.726589672</v>
      </c>
      <c r="N42" s="77">
        <f>+'Departmental PL'!W786</f>
        <v>-12643106.09489999</v>
      </c>
      <c r="O42" s="80"/>
      <c r="P42" s="150">
        <f>+K42-L42</f>
        <v>-3437612.6467549652</v>
      </c>
      <c r="Q42" s="153">
        <f>IF(F42=0,1,+E42/F42-1)</f>
        <v>0.11822825979960605</v>
      </c>
      <c r="R42" s="154">
        <f>IF(H42=0,1,+G42/H42-1)</f>
        <v>7.2103235503004903E-3</v>
      </c>
      <c r="S42" s="2043"/>
      <c r="T42" s="2043"/>
      <c r="U42" s="2043"/>
      <c r="V42" s="2043"/>
      <c r="W42" s="2043"/>
      <c r="X42" s="2043"/>
    </row>
    <row r="43" spans="1:24" s="81" customFormat="1" ht="13.5" x14ac:dyDescent="0.25">
      <c r="B43" s="75" t="s">
        <v>254</v>
      </c>
      <c r="C43" s="76">
        <f>+'Departmental PL'!F564</f>
        <v>53701</v>
      </c>
      <c r="D43" s="77">
        <f>+'Departmental PL'!G564</f>
        <v>46937</v>
      </c>
      <c r="E43" s="76">
        <f>+'Departmental PL'!J564</f>
        <v>174777771</v>
      </c>
      <c r="F43" s="77">
        <f>+'Departmental PL'!K564</f>
        <v>160832462.8959108</v>
      </c>
      <c r="G43" s="76">
        <f>+'Departmental PL'!L564</f>
        <v>65532243.939999998</v>
      </c>
      <c r="H43" s="77">
        <f>+'Departmental PL'!M564</f>
        <v>68758025</v>
      </c>
      <c r="I43" s="76">
        <f>+'Departmental PL'!N564</f>
        <v>45038837.834120929</v>
      </c>
      <c r="J43" s="77">
        <f>+'Departmental PL'!O564</f>
        <v>42480989.0792</v>
      </c>
      <c r="K43" s="76">
        <f>+'Departmental PL'!P564</f>
        <v>20493406.105879068</v>
      </c>
      <c r="L43" s="77">
        <f>+'Departmental PL'!Q564</f>
        <v>26277035.9208</v>
      </c>
      <c r="M43" s="76">
        <f>+'Departmental PL'!V564</f>
        <v>3326472.3971377723</v>
      </c>
      <c r="N43" s="77">
        <f>+'Departmental PL'!W564</f>
        <v>10319353.443200003</v>
      </c>
      <c r="O43" s="80"/>
      <c r="P43" s="150">
        <f>+K43-L43</f>
        <v>-5783629.8149209321</v>
      </c>
      <c r="Q43" s="153">
        <f>IF(F43=0,1,+E43/F43-1)</f>
        <v>8.670704814807495E-2</v>
      </c>
      <c r="R43" s="154">
        <f>IF(H43=0,1,+G43/H43-1)</f>
        <v>-4.6914975524675162E-2</v>
      </c>
      <c r="S43" s="2043"/>
      <c r="T43" s="2043"/>
      <c r="U43" s="2043"/>
      <c r="V43" s="2043"/>
      <c r="W43" s="2043"/>
      <c r="X43" s="2043"/>
    </row>
    <row r="44" spans="1:24" s="1069" customFormat="1" ht="10.5" customHeight="1" x14ac:dyDescent="0.2">
      <c r="C44" s="872"/>
    </row>
    <row r="45" spans="1:24" s="1075" customFormat="1" ht="13.5" hidden="1" x14ac:dyDescent="0.25">
      <c r="B45" s="3197" t="s">
        <v>534</v>
      </c>
      <c r="C45" s="3198">
        <v>0</v>
      </c>
      <c r="D45" s="3199">
        <v>0</v>
      </c>
      <c r="E45" s="3198">
        <v>0</v>
      </c>
      <c r="F45" s="3199">
        <v>0</v>
      </c>
      <c r="G45" s="3198">
        <f>'Departmental PL'!L1194</f>
        <v>0</v>
      </c>
      <c r="H45" s="3199">
        <f>'Departmental PL'!M1194</f>
        <v>0</v>
      </c>
      <c r="I45" s="3198">
        <v>0</v>
      </c>
      <c r="J45" s="3199">
        <v>0</v>
      </c>
      <c r="K45" s="3198">
        <f>+G45-I45</f>
        <v>0</v>
      </c>
      <c r="L45" s="3199">
        <f>+H45-J45</f>
        <v>0</v>
      </c>
      <c r="M45" s="3198">
        <f>+'Departmental PL'!V1194</f>
        <v>0</v>
      </c>
      <c r="N45" s="3200">
        <f>+'Departmental PL'!W1194</f>
        <v>0</v>
      </c>
    </row>
    <row r="46" spans="1:24" s="1069" customFormat="1" x14ac:dyDescent="0.2">
      <c r="C46" s="872"/>
    </row>
    <row r="47" spans="1:24" ht="15.75" x14ac:dyDescent="0.4">
      <c r="B47" s="71" t="s">
        <v>243</v>
      </c>
      <c r="C47" s="86">
        <f>+'Departmental PL'!F1195</f>
        <v>1704242.453033577</v>
      </c>
      <c r="D47" s="86">
        <f>+'Departmental PL'!G1195</f>
        <v>1616090.0801710389</v>
      </c>
      <c r="E47" s="83">
        <f>SUM(E10:E43)</f>
        <v>2337669529.4100003</v>
      </c>
      <c r="F47" s="83">
        <f>SUM(F10:F43)</f>
        <v>2028700858.8577166</v>
      </c>
      <c r="G47" s="83">
        <f>SUM(G10:G43)+G45</f>
        <v>1005065876.3609693</v>
      </c>
      <c r="H47" s="83">
        <f>SUM(H10:H43)+H45</f>
        <v>886976723.73000002</v>
      </c>
      <c r="I47" s="83">
        <f>SUM(I10:I43)</f>
        <v>687217590.80566549</v>
      </c>
      <c r="J47" s="83">
        <f>SUM(J10:J43)</f>
        <v>607113222.99150002</v>
      </c>
      <c r="K47" s="83">
        <f>SUM(K10:K43)+K45</f>
        <v>317848285.55530381</v>
      </c>
      <c r="L47" s="83">
        <f>SUM(L10:L43)+L45</f>
        <v>279863500.7385</v>
      </c>
      <c r="M47" s="83">
        <f>SUM(M10:M43)+M45</f>
        <v>74512253.71972625</v>
      </c>
      <c r="N47" s="83">
        <f>SUM(N10:N43)+N45</f>
        <v>65733334.095200002</v>
      </c>
      <c r="P47" s="83">
        <f>+K47-L47</f>
        <v>37984784.816803813</v>
      </c>
      <c r="Q47" s="84">
        <f>+E47/F47-1</f>
        <v>0.15229878234795646</v>
      </c>
      <c r="R47" s="84">
        <f>+G47/H47-1</f>
        <v>0.13313669848558085</v>
      </c>
    </row>
    <row r="48" spans="1:24" s="1069" customFormat="1" x14ac:dyDescent="0.2">
      <c r="E48" s="3196"/>
      <c r="K48" s="1082"/>
      <c r="L48" s="1082"/>
      <c r="M48" s="1082"/>
      <c r="N48" s="1082"/>
      <c r="P48" s="1082"/>
    </row>
    <row r="49" spans="2:24" ht="15.75" x14ac:dyDescent="0.4">
      <c r="B49" s="72" t="s">
        <v>344</v>
      </c>
      <c r="C49" s="156">
        <f>IF(C47&gt;D47,+ABS(C47/D47-1),-ABS(C47/D47-1))</f>
        <v>5.4546695103288023E-2</v>
      </c>
      <c r="E49" s="84">
        <f>IF(E47&gt;F47,+ABS(E47/F47-1),-ABS(E47/F47-1))</f>
        <v>0.15229878234795646</v>
      </c>
      <c r="G49" s="84">
        <f>IF(G47&gt;H47,+ABS(G47/H47-1),-ABS(G47/H47-1))</f>
        <v>0.13313669848558085</v>
      </c>
      <c r="I49" s="84">
        <f>IF(I47&gt;J47,+ABS(I47/J47-1),-ABS(I47/J47-1))</f>
        <v>0.13194304584482253</v>
      </c>
      <c r="K49" s="84">
        <f>IF(K47&gt;L47,+ABS(K47/L47-1),-ABS(K47/L47-1))</f>
        <v>0.13572611189587103</v>
      </c>
      <c r="M49" s="84">
        <f>IF(M47&gt;N47,+ABS(M47/N47-1),-ABS(M47/N47-1))</f>
        <v>0.13355354243574413</v>
      </c>
      <c r="Q49" s="84"/>
    </row>
    <row r="50" spans="2:24" ht="48" customHeight="1" x14ac:dyDescent="0.3">
      <c r="B50" s="3797" t="s">
        <v>456</v>
      </c>
      <c r="C50" s="3798"/>
      <c r="D50" s="3798"/>
      <c r="E50" s="3798"/>
      <c r="F50" s="3798"/>
      <c r="G50" s="3798"/>
      <c r="H50" s="3798"/>
      <c r="I50" s="3798"/>
      <c r="J50" s="3798"/>
      <c r="K50" s="3798"/>
      <c r="L50" s="3799"/>
      <c r="M50" s="3799"/>
      <c r="N50" s="3799"/>
      <c r="O50" s="3785"/>
      <c r="P50" s="3785"/>
      <c r="Q50" s="3785"/>
      <c r="R50" s="3785"/>
    </row>
    <row r="51" spans="2:24" ht="24" customHeight="1" x14ac:dyDescent="0.3">
      <c r="B51" s="3797"/>
      <c r="C51" s="3798"/>
      <c r="D51" s="3798"/>
      <c r="E51" s="3798"/>
      <c r="F51" s="3798"/>
      <c r="G51" s="3798"/>
      <c r="H51" s="3798"/>
      <c r="I51" s="3798"/>
      <c r="J51" s="3798"/>
      <c r="K51" s="3798"/>
      <c r="L51" s="3799"/>
      <c r="M51" s="3799"/>
      <c r="N51" s="3799"/>
      <c r="O51" s="3785"/>
      <c r="P51" s="3785"/>
      <c r="Q51" s="3785"/>
      <c r="R51" s="3785"/>
    </row>
    <row r="52" spans="2:24" s="314" customFormat="1" ht="15.75" x14ac:dyDescent="0.4">
      <c r="B52" s="315" t="s">
        <v>502</v>
      </c>
      <c r="C52" s="316">
        <f>+C47-'Departmental PL'!F1195</f>
        <v>0</v>
      </c>
      <c r="D52" s="316">
        <f>+D47-'Departmental PL'!G1195</f>
        <v>0</v>
      </c>
      <c r="E52" s="317">
        <f>+E47-'Departmental PL'!J1195</f>
        <v>0</v>
      </c>
      <c r="F52" s="317">
        <f>+F47-'Departmental PL'!K1195</f>
        <v>0</v>
      </c>
      <c r="G52" s="317">
        <f>+G47-'Departmental PL'!L1195</f>
        <v>0</v>
      </c>
      <c r="H52" s="317">
        <f>+H47-'Departmental PL'!M1195</f>
        <v>0</v>
      </c>
      <c r="I52" s="317">
        <f>+I47-'Departmental PL'!N1195</f>
        <v>0</v>
      </c>
      <c r="J52" s="317">
        <f>+J47-'Departmental PL'!O1195</f>
        <v>0</v>
      </c>
      <c r="K52" s="317">
        <f>+K47-'Departmental PL'!P1195</f>
        <v>0</v>
      </c>
      <c r="L52" s="317">
        <f>+L47-'Departmental PL'!Q1195</f>
        <v>0</v>
      </c>
      <c r="M52" s="317">
        <f>+M47-'Departmental PL'!V1195</f>
        <v>0</v>
      </c>
      <c r="N52" s="317">
        <f>+N47-'Departmental PL'!W1195</f>
        <v>0</v>
      </c>
      <c r="P52" s="317"/>
      <c r="Q52" s="318"/>
      <c r="R52" s="318"/>
      <c r="S52" s="2037"/>
      <c r="T52" s="2037"/>
      <c r="U52" s="2037"/>
      <c r="V52" s="2037"/>
      <c r="W52" s="2037"/>
      <c r="X52" s="2037"/>
    </row>
    <row r="53" spans="2:24" s="1069" customFormat="1" x14ac:dyDescent="0.2">
      <c r="K53" s="3196"/>
    </row>
    <row r="54" spans="2:24" s="1069" customFormat="1" x14ac:dyDescent="0.2"/>
    <row r="55" spans="2:24" s="1069" customFormat="1" ht="12" customHeight="1" x14ac:dyDescent="0.2"/>
    <row r="56" spans="2:24" s="1069" customFormat="1" x14ac:dyDescent="0.2"/>
    <row r="57" spans="2:24" s="1069" customFormat="1" x14ac:dyDescent="0.2"/>
    <row r="58" spans="2:24" s="1069" customFormat="1" x14ac:dyDescent="0.2"/>
    <row r="59" spans="2:24" s="1069" customFormat="1" x14ac:dyDescent="0.2"/>
    <row r="60" spans="2:24" s="1069" customFormat="1" x14ac:dyDescent="0.2"/>
    <row r="61" spans="2:24" s="1069" customFormat="1" x14ac:dyDescent="0.2"/>
    <row r="62" spans="2:24" s="1069" customFormat="1" x14ac:dyDescent="0.2"/>
    <row r="63" spans="2:24" s="1069" customFormat="1" x14ac:dyDescent="0.2"/>
    <row r="64" spans="2:24" s="1069" customFormat="1" x14ac:dyDescent="0.2"/>
    <row r="65" spans="19:24" s="1069" customFormat="1" x14ac:dyDescent="0.2"/>
    <row r="66" spans="19:24" s="1069" customFormat="1" x14ac:dyDescent="0.2"/>
    <row r="67" spans="19:24" s="1069" customFormat="1" x14ac:dyDescent="0.2"/>
    <row r="68" spans="19:24" s="452" customFormat="1" x14ac:dyDescent="0.2"/>
    <row r="69" spans="19:24" s="452" customFormat="1" x14ac:dyDescent="0.2"/>
    <row r="70" spans="19:24" s="452" customFormat="1" x14ac:dyDescent="0.2"/>
    <row r="71" spans="19:24" s="452" customFormat="1" x14ac:dyDescent="0.2"/>
    <row r="72" spans="19:24" s="1612" customFormat="1" x14ac:dyDescent="0.2">
      <c r="S72" s="2037"/>
      <c r="T72" s="2037"/>
      <c r="U72" s="2037"/>
      <c r="V72" s="2037"/>
      <c r="W72" s="2037"/>
      <c r="X72" s="2037"/>
    </row>
    <row r="73" spans="19:24" s="1612" customFormat="1" x14ac:dyDescent="0.2">
      <c r="S73" s="2037"/>
      <c r="T73" s="2037"/>
      <c r="U73" s="2037"/>
      <c r="V73" s="2037"/>
      <c r="W73" s="2037"/>
      <c r="X73" s="2037"/>
    </row>
    <row r="74" spans="19:24" s="1612" customFormat="1" x14ac:dyDescent="0.2">
      <c r="S74" s="2037"/>
      <c r="T74" s="2037"/>
      <c r="U74" s="2037"/>
      <c r="V74" s="2037"/>
      <c r="W74" s="2037"/>
      <c r="X74" s="2037"/>
    </row>
    <row r="75" spans="19:24" s="1612" customFormat="1" x14ac:dyDescent="0.2">
      <c r="S75" s="2037"/>
      <c r="T75" s="2037"/>
      <c r="U75" s="2037"/>
      <c r="V75" s="2037"/>
      <c r="W75" s="2037"/>
      <c r="X75" s="2037"/>
    </row>
  </sheetData>
  <sortState ref="B10:R43">
    <sortCondition descending="1" ref="P10:P43"/>
  </sortState>
  <mergeCells count="9">
    <mergeCell ref="B51:R51"/>
    <mergeCell ref="B50:R50"/>
    <mergeCell ref="C9:D9"/>
    <mergeCell ref="Q9:R9"/>
    <mergeCell ref="E9:F9"/>
    <mergeCell ref="M9:N9"/>
    <mergeCell ref="K9:L9"/>
    <mergeCell ref="G9:H9"/>
    <mergeCell ref="I9:J9"/>
  </mergeCells>
  <phoneticPr fontId="0" type="noConversion"/>
  <pageMargins left="0" right="0" top="0.39" bottom="0.41" header="0.22" footer="0.2"/>
  <pageSetup scale="69" firstPageNumber="3" orientation="landscape" useFirstPageNumber="1" r:id="rId1"/>
  <headerFooter alignWithMargins="0">
    <oddFooter>&amp;L&amp;F&amp;R&amp;"Arial,Bold"&amp;14Page &amp;P</oddFooter>
  </headerFooter>
  <rowBreaks count="1" manualBreakCount="1">
    <brk id="49" max="17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CFF99"/>
  </sheetPr>
  <dimension ref="A1:BI1180"/>
  <sheetViews>
    <sheetView zoomScale="70" zoomScaleNormal="7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I1171" sqref="I1171"/>
    </sheetView>
  </sheetViews>
  <sheetFormatPr defaultColWidth="9.140625" defaultRowHeight="20.25" customHeight="1" x14ac:dyDescent="0.25"/>
  <cols>
    <col min="1" max="1" width="5.7109375" style="455" hidden="1" customWidth="1"/>
    <col min="2" max="2" width="29.42578125" style="455" customWidth="1"/>
    <col min="3" max="4" width="8.42578125" style="455" customWidth="1"/>
    <col min="5" max="6" width="0.140625" style="455" customWidth="1"/>
    <col min="7" max="20" width="15.42578125" style="455" customWidth="1"/>
    <col min="21" max="21" width="1.85546875" style="2061" hidden="1" customWidth="1"/>
    <col min="22" max="23" width="1.85546875" style="455" hidden="1" customWidth="1"/>
    <col min="24" max="41" width="1.85546875" style="2065" hidden="1" customWidth="1"/>
    <col min="42" max="42" width="0.140625" style="455" customWidth="1"/>
    <col min="43" max="43" width="16.85546875" style="455" customWidth="1"/>
    <col min="44" max="44" width="6.85546875" style="455" customWidth="1"/>
    <col min="45" max="45" width="4" style="455" customWidth="1"/>
    <col min="46" max="46" width="3.5703125" style="455" customWidth="1"/>
    <col min="47" max="47" width="4" style="455" customWidth="1"/>
    <col min="48" max="48" width="14.5703125" style="455" customWidth="1"/>
    <col min="49" max="49" width="4.5703125" style="455" customWidth="1"/>
    <col min="50" max="61" width="4" style="455" customWidth="1"/>
    <col min="62" max="16384" width="9.140625" style="455"/>
  </cols>
  <sheetData>
    <row r="1" spans="1:61" ht="20.25" customHeight="1" x14ac:dyDescent="0.25">
      <c r="A1" s="2058"/>
      <c r="B1" s="2059"/>
      <c r="C1" s="2060"/>
      <c r="D1" s="2060"/>
      <c r="E1" s="2060"/>
      <c r="F1" s="2060"/>
      <c r="G1" s="2060"/>
      <c r="H1" s="2060"/>
      <c r="I1" s="2060"/>
      <c r="J1" s="2060"/>
      <c r="K1" s="2060"/>
      <c r="L1" s="2060"/>
      <c r="M1" s="2060"/>
      <c r="N1" s="2060"/>
      <c r="O1" s="2060"/>
      <c r="P1" s="2060"/>
      <c r="Q1" s="2060"/>
      <c r="R1" s="2060"/>
      <c r="S1" s="2060"/>
      <c r="T1" s="2060"/>
      <c r="W1" s="2062"/>
      <c r="X1" s="2063"/>
      <c r="Y1" s="2063"/>
      <c r="Z1" s="2063"/>
      <c r="AA1" s="2063"/>
      <c r="AB1" s="2063"/>
      <c r="AC1" s="2063"/>
      <c r="AD1" s="2063"/>
      <c r="AE1" s="2063"/>
      <c r="AF1" s="2063"/>
      <c r="AG1" s="2063"/>
      <c r="AH1" s="2063"/>
      <c r="AI1" s="2063"/>
      <c r="AJ1" s="2063"/>
      <c r="AK1" s="2063"/>
      <c r="AL1" s="2063"/>
      <c r="AM1" s="2063"/>
      <c r="AN1" s="2063"/>
      <c r="AO1" s="2063"/>
    </row>
    <row r="2" spans="1:61" s="2127" customFormat="1" ht="30" customHeight="1" x14ac:dyDescent="0.2">
      <c r="A2" s="2125"/>
      <c r="B2" s="2125"/>
      <c r="C2" s="2126" t="s">
        <v>1176</v>
      </c>
      <c r="D2" s="2126" t="s">
        <v>1177</v>
      </c>
      <c r="E2" s="2126" t="s">
        <v>1178</v>
      </c>
      <c r="F2" s="2126" t="s">
        <v>1179</v>
      </c>
      <c r="G2" s="2126" t="s">
        <v>1180</v>
      </c>
      <c r="H2" s="2126" t="s">
        <v>1181</v>
      </c>
      <c r="I2" s="2126" t="s">
        <v>1767</v>
      </c>
      <c r="J2" s="2126" t="s">
        <v>1768</v>
      </c>
      <c r="K2" s="2126" t="s">
        <v>1186</v>
      </c>
      <c r="L2" s="2126" t="s">
        <v>1187</v>
      </c>
      <c r="M2" s="2126" t="s">
        <v>1188</v>
      </c>
      <c r="N2" s="2126" t="s">
        <v>1189</v>
      </c>
      <c r="O2" s="2126" t="s">
        <v>1190</v>
      </c>
      <c r="P2" s="2126" t="s">
        <v>1191</v>
      </c>
      <c r="Q2" s="2126" t="s">
        <v>1192</v>
      </c>
      <c r="R2" s="2126" t="s">
        <v>1193</v>
      </c>
      <c r="S2" s="2126" t="s">
        <v>1194</v>
      </c>
      <c r="T2" s="2126" t="s">
        <v>1195</v>
      </c>
      <c r="W2" s="2128"/>
      <c r="X2" s="2129" t="s">
        <v>1176</v>
      </c>
      <c r="Y2" s="2129" t="s">
        <v>1177</v>
      </c>
      <c r="Z2" s="2129" t="s">
        <v>1178</v>
      </c>
      <c r="AA2" s="2129" t="s">
        <v>1179</v>
      </c>
      <c r="AB2" s="2129" t="s">
        <v>1180</v>
      </c>
      <c r="AC2" s="2129" t="s">
        <v>1181</v>
      </c>
      <c r="AD2" s="2129" t="s">
        <v>1767</v>
      </c>
      <c r="AE2" s="2129" t="s">
        <v>1768</v>
      </c>
      <c r="AF2" s="2129" t="s">
        <v>1186</v>
      </c>
      <c r="AG2" s="2129" t="s">
        <v>1187</v>
      </c>
      <c r="AH2" s="2129" t="s">
        <v>1188</v>
      </c>
      <c r="AI2" s="2129" t="s">
        <v>1189</v>
      </c>
      <c r="AJ2" s="2129" t="s">
        <v>1190</v>
      </c>
      <c r="AK2" s="2129" t="s">
        <v>1191</v>
      </c>
      <c r="AL2" s="2129" t="s">
        <v>1192</v>
      </c>
      <c r="AM2" s="2129" t="s">
        <v>1193</v>
      </c>
      <c r="AN2" s="2129" t="s">
        <v>1194</v>
      </c>
      <c r="AO2" s="2129" t="s">
        <v>1195</v>
      </c>
      <c r="AQ2" s="2128"/>
      <c r="AR2" s="2434" t="s">
        <v>1176</v>
      </c>
      <c r="AS2" s="2434" t="s">
        <v>1177</v>
      </c>
      <c r="AT2" s="2434" t="s">
        <v>1178</v>
      </c>
      <c r="AU2" s="2434" t="s">
        <v>1179</v>
      </c>
      <c r="AV2" s="2441" t="s">
        <v>1180</v>
      </c>
      <c r="AW2" s="2434" t="s">
        <v>1181</v>
      </c>
      <c r="AX2" s="2434" t="s">
        <v>1767</v>
      </c>
      <c r="AY2" s="2434" t="s">
        <v>1768</v>
      </c>
      <c r="AZ2" s="2434" t="s">
        <v>1186</v>
      </c>
      <c r="BA2" s="2434" t="s">
        <v>1187</v>
      </c>
      <c r="BB2" s="2434" t="s">
        <v>1188</v>
      </c>
      <c r="BC2" s="2434" t="s">
        <v>1189</v>
      </c>
      <c r="BD2" s="2434" t="s">
        <v>1190</v>
      </c>
      <c r="BE2" s="2434" t="s">
        <v>1191</v>
      </c>
      <c r="BF2" s="2434" t="s">
        <v>1192</v>
      </c>
      <c r="BG2" s="2434" t="s">
        <v>1193</v>
      </c>
      <c r="BH2" s="2434" t="s">
        <v>1194</v>
      </c>
      <c r="BI2" s="2434" t="s">
        <v>1195</v>
      </c>
    </row>
    <row r="3" spans="1:61" ht="20.25" hidden="1" customHeight="1" x14ac:dyDescent="0.25">
      <c r="A3" s="2064" t="s">
        <v>1495</v>
      </c>
      <c r="B3" s="2058" t="s">
        <v>2334</v>
      </c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060"/>
      <c r="U3" s="2061" t="str">
        <f>TRIM(B3)</f>
        <v>4310 ENDO CENTER at SAWGRASS</v>
      </c>
      <c r="W3" s="455" t="b">
        <f>+'17HPM_DATA_INPUT'!C3='17_AUDIT_TOTALS_CK'!U3</f>
        <v>1</v>
      </c>
      <c r="X3" s="2065">
        <f>+'17HPM_DATA_INPUT'!D3-'17_AUDIT_TOTALS_CK'!C3</f>
        <v>8802</v>
      </c>
      <c r="Y3" s="2065">
        <f>+'17HPM_DATA_INPUT'!E3-'17_AUDIT_TOTALS_CK'!D3</f>
        <v>6678</v>
      </c>
      <c r="Z3" s="2065">
        <f>+'17HPM_DATA_INPUT'!F3-'17_AUDIT_TOTALS_CK'!E3</f>
        <v>17826</v>
      </c>
      <c r="AA3" s="2065">
        <f>+'17HPM_DATA_INPUT'!G3-'17_AUDIT_TOTALS_CK'!F3</f>
        <v>9535</v>
      </c>
      <c r="AB3" s="2065">
        <f>+'17HPM_DATA_INPUT'!H3-'17_AUDIT_TOTALS_CK'!G3</f>
        <v>15076612</v>
      </c>
      <c r="AC3" s="2065">
        <f>+'17HPM_DATA_INPUT'!I3-'17_AUDIT_TOTALS_CK'!H3</f>
        <v>11744744</v>
      </c>
      <c r="AD3" s="2065">
        <f>+'17HPM_DATA_INPUT'!J3-'17_AUDIT_TOTALS_CK'!I3</f>
        <v>6452613</v>
      </c>
      <c r="AE3" s="2065">
        <f>+'17HPM_DATA_INPUT'!K3-'17_AUDIT_TOTALS_CK'!J3</f>
        <v>5276924</v>
      </c>
      <c r="AF3" s="2065">
        <f>+'17HPM_DATA_INPUT'!L3-'17_AUDIT_TOTALS_CK'!K3</f>
        <v>2904645</v>
      </c>
      <c r="AG3" s="2065">
        <f>+'17HPM_DATA_INPUT'!M3-'17_AUDIT_TOTALS_CK'!L3</f>
        <v>2124737</v>
      </c>
      <c r="AH3" s="2065">
        <f>+'17HPM_DATA_INPUT'!N3-'17_AUDIT_TOTALS_CK'!M3</f>
        <v>3547968</v>
      </c>
      <c r="AI3" s="2065">
        <f>+'17HPM_DATA_INPUT'!O3-'17_AUDIT_TOTALS_CK'!N3</f>
        <v>3152187</v>
      </c>
      <c r="AJ3" s="2065">
        <f>+'17HPM_DATA_INPUT'!P3-'17_AUDIT_TOTALS_CK'!O3</f>
        <v>136732</v>
      </c>
      <c r="AK3" s="2065">
        <f>+'17HPM_DATA_INPUT'!Q3-'17_AUDIT_TOTALS_CK'!P3</f>
        <v>90652</v>
      </c>
      <c r="AL3" s="2065">
        <f>+'17HPM_DATA_INPUT'!R3-'17_AUDIT_TOTALS_CK'!Q3</f>
        <v>532002</v>
      </c>
      <c r="AM3" s="2065">
        <f>+'17HPM_DATA_INPUT'!S3-'17_AUDIT_TOTALS_CK'!R3</f>
        <v>421522</v>
      </c>
      <c r="AN3" s="2065">
        <f>+'17HPM_DATA_INPUT'!T3-'17_AUDIT_TOTALS_CK'!S3</f>
        <v>2879234</v>
      </c>
      <c r="AO3" s="2065">
        <f>+'17HPM_DATA_INPUT'!U3-'17_AUDIT_TOTALS_CK'!T3</f>
        <v>2640014</v>
      </c>
      <c r="AQ3" s="455" t="str">
        <f>'Departmental PL'!D10</f>
        <v>4310 ENDO CENTER at SAWGRASS*</v>
      </c>
      <c r="AR3" s="456">
        <f>+C3-'Departmental PL'!F10</f>
        <v>-8802</v>
      </c>
      <c r="AS3" s="456">
        <f>+D3-'Departmental PL'!G10</f>
        <v>-6678</v>
      </c>
      <c r="AT3" s="456">
        <f>+E3-'Departmental PL'!H10</f>
        <v>-17826</v>
      </c>
      <c r="AU3" s="456">
        <f>+F3-'Departmental PL'!I10</f>
        <v>-9535</v>
      </c>
      <c r="AV3" s="456">
        <f>+G3-'Departmental PL'!J10</f>
        <v>-27199612</v>
      </c>
      <c r="AW3" s="456">
        <f>+H3-'Departmental PL'!K10</f>
        <v>-16169106.290471995</v>
      </c>
      <c r="AX3" s="456">
        <f>+I3-'Departmental PL'!L10</f>
        <v>-9154226.3100000005</v>
      </c>
      <c r="AY3" s="456">
        <f>+J3-'Departmental PL'!M10</f>
        <v>-6234266</v>
      </c>
      <c r="AZ3" s="456">
        <f>+K3-'Departmental PL'!N10</f>
        <v>-5273618.1947189812</v>
      </c>
      <c r="BA3" s="456">
        <f>+L3-'Departmental PL'!O10</f>
        <v>-2911826.6009</v>
      </c>
      <c r="BB3" s="456">
        <f>+M3-'Departmental PL'!P10</f>
        <v>-3880608.1152810194</v>
      </c>
      <c r="BC3" s="456">
        <f>+N3-'Departmental PL'!Q10</f>
        <v>-3322439.3991</v>
      </c>
      <c r="BD3" s="456">
        <f>+O3-'Departmental PL'!R10</f>
        <v>-248248.00583024914</v>
      </c>
      <c r="BE3" s="456">
        <f>+P3-'Departmental PL'!S10</f>
        <v>-124233.0961</v>
      </c>
      <c r="BF3" s="456">
        <f>+Q3-'Departmental PL'!T10</f>
        <v>-965892.90426246985</v>
      </c>
      <c r="BG3" s="456">
        <f>+R3-'Departmental PL'!U10</f>
        <v>-577670.91910000006</v>
      </c>
      <c r="BH3" s="456">
        <f>+S3-'Departmental PL'!V10</f>
        <v>-2666467.2051883005</v>
      </c>
      <c r="BI3" s="456">
        <f>+T3-'Departmental PL'!W10</f>
        <v>-2620535.3838999998</v>
      </c>
    </row>
    <row r="4" spans="1:61" ht="20.25" hidden="1" customHeight="1" x14ac:dyDescent="0.25">
      <c r="A4" s="2064" t="s">
        <v>1496</v>
      </c>
      <c r="B4" s="2058" t="s">
        <v>2335</v>
      </c>
      <c r="C4" s="2060"/>
      <c r="D4" s="2060"/>
      <c r="E4" s="2060"/>
      <c r="F4" s="2060"/>
      <c r="G4" s="2060"/>
      <c r="H4" s="2060"/>
      <c r="I4" s="2060"/>
      <c r="J4" s="2060"/>
      <c r="K4" s="2060"/>
      <c r="L4" s="2060"/>
      <c r="M4" s="2060"/>
      <c r="N4" s="2060"/>
      <c r="O4" s="2060"/>
      <c r="P4" s="2060"/>
      <c r="Q4" s="2060"/>
      <c r="R4" s="2060"/>
      <c r="S4" s="2060"/>
      <c r="T4" s="2060"/>
      <c r="U4" s="2061" t="str">
        <f t="shared" ref="U4:U95" si="0">TRIM(B4)</f>
        <v>4500 ENDOSCOPY</v>
      </c>
      <c r="W4" s="455" t="b">
        <f>+'17HPM_DATA_INPUT'!C4='17_AUDIT_TOTALS_CK'!U4</f>
        <v>1</v>
      </c>
      <c r="X4" s="2065">
        <f>+'17HPM_DATA_INPUT'!D4-'17_AUDIT_TOTALS_CK'!C4</f>
        <v>7315</v>
      </c>
      <c r="Y4" s="2065">
        <f>+'17HPM_DATA_INPUT'!E4-'17_AUDIT_TOTALS_CK'!D4</f>
        <v>6063</v>
      </c>
      <c r="Z4" s="2065">
        <f>+'17HPM_DATA_INPUT'!F4-'17_AUDIT_TOTALS_CK'!E4</f>
        <v>20211</v>
      </c>
      <c r="AA4" s="2065">
        <f>+'17HPM_DATA_INPUT'!G4-'17_AUDIT_TOTALS_CK'!F4</f>
        <v>14133</v>
      </c>
      <c r="AB4" s="2065">
        <f>+'17HPM_DATA_INPUT'!H4-'17_AUDIT_TOTALS_CK'!G4</f>
        <v>19794236</v>
      </c>
      <c r="AC4" s="2065">
        <f>+'17HPM_DATA_INPUT'!I4-'17_AUDIT_TOTALS_CK'!H4</f>
        <v>17628432</v>
      </c>
      <c r="AD4" s="2065">
        <f>+'17HPM_DATA_INPUT'!J4-'17_AUDIT_TOTALS_CK'!I4</f>
        <v>7621276</v>
      </c>
      <c r="AE4" s="2065">
        <f>+'17HPM_DATA_INPUT'!K4-'17_AUDIT_TOTALS_CK'!J4</f>
        <v>7171159</v>
      </c>
      <c r="AF4" s="2065">
        <f>+'17HPM_DATA_INPUT'!L4-'17_AUDIT_TOTALS_CK'!K4</f>
        <v>5120292</v>
      </c>
      <c r="AG4" s="2065">
        <f>+'17HPM_DATA_INPUT'!M4-'17_AUDIT_TOTALS_CK'!L4</f>
        <v>4848500</v>
      </c>
      <c r="AH4" s="2065">
        <f>+'17HPM_DATA_INPUT'!N4-'17_AUDIT_TOTALS_CK'!M4</f>
        <v>2500984</v>
      </c>
      <c r="AI4" s="2065">
        <f>+'17HPM_DATA_INPUT'!O4-'17_AUDIT_TOTALS_CK'!N4</f>
        <v>2322659</v>
      </c>
      <c r="AJ4" s="2065">
        <f>+'17HPM_DATA_INPUT'!P4-'17_AUDIT_TOTALS_CK'!O4</f>
        <v>166129</v>
      </c>
      <c r="AK4" s="2065">
        <f>+'17HPM_DATA_INPUT'!Q4-'17_AUDIT_TOTALS_CK'!P4</f>
        <v>146052</v>
      </c>
      <c r="AL4" s="2065">
        <f>+'17HPM_DATA_INPUT'!R4-'17_AUDIT_TOTALS_CK'!Q4</f>
        <v>1386265</v>
      </c>
      <c r="AM4" s="2065">
        <f>+'17HPM_DATA_INPUT'!S4-'17_AUDIT_TOTALS_CK'!R4</f>
        <v>1493411</v>
      </c>
      <c r="AN4" s="2065">
        <f>+'17HPM_DATA_INPUT'!T4-'17_AUDIT_TOTALS_CK'!S4</f>
        <v>948591</v>
      </c>
      <c r="AO4" s="2065">
        <f>+'17HPM_DATA_INPUT'!U4-'17_AUDIT_TOTALS_CK'!T4</f>
        <v>683197</v>
      </c>
      <c r="AQ4" s="455" t="str">
        <f>'Departmental PL'!D11</f>
        <v>4500 ENDOSCOPY*</v>
      </c>
      <c r="AR4" s="456">
        <f>+C4-'Departmental PL'!F11</f>
        <v>-7315</v>
      </c>
      <c r="AS4" s="456">
        <f>+D4-'Departmental PL'!G11</f>
        <v>-6063</v>
      </c>
      <c r="AT4" s="456">
        <f>+E4-'Departmental PL'!H11</f>
        <v>-20211</v>
      </c>
      <c r="AU4" s="456">
        <f>+F4-'Departmental PL'!I11</f>
        <v>-14133</v>
      </c>
      <c r="AV4" s="456">
        <f>+G4-'Departmental PL'!J11</f>
        <v>-37112453.090000004</v>
      </c>
      <c r="AW4" s="456">
        <f>+H4-'Departmental PL'!K11</f>
        <v>-23442365.845245127</v>
      </c>
      <c r="AX4" s="456">
        <f>+I4-'Departmental PL'!L11</f>
        <v>-11016249.85</v>
      </c>
      <c r="AY4" s="456">
        <f>+J4-'Departmental PL'!M11</f>
        <v>-8155458</v>
      </c>
      <c r="AZ4" s="456">
        <f>+K4-'Departmental PL'!N11</f>
        <v>-9643069.3160946295</v>
      </c>
      <c r="BA4" s="456">
        <f>+L4-'Departmental PL'!O11</f>
        <v>-6481721.0702</v>
      </c>
      <c r="BB4" s="456">
        <f>+M4-'Departmental PL'!P11</f>
        <v>-1373180.5339053702</v>
      </c>
      <c r="BC4" s="456">
        <f>+N4-'Departmental PL'!Q11</f>
        <v>-1673736.9298</v>
      </c>
      <c r="BD4" s="456">
        <f>+O4-'Departmental PL'!R11</f>
        <v>-312871.3628946041</v>
      </c>
      <c r="BE4" s="456">
        <f>+P4-'Departmental PL'!S11</f>
        <v>-195249.58740000002</v>
      </c>
      <c r="BF4" s="456">
        <f>+Q4-'Departmental PL'!T11</f>
        <v>-2610758.8440847686</v>
      </c>
      <c r="BG4" s="456">
        <f>+R4-'Departmental PL'!U11</f>
        <v>-1996467.5372000001</v>
      </c>
      <c r="BH4" s="456">
        <f>+S4-'Departmental PL'!V11</f>
        <v>1550449.6730740024</v>
      </c>
      <c r="BI4" s="456">
        <f>+T4-'Departmental PL'!W11</f>
        <v>517980.19480000017</v>
      </c>
    </row>
    <row r="5" spans="1:61" ht="20.25" hidden="1" customHeight="1" x14ac:dyDescent="0.25">
      <c r="A5" s="2064" t="s">
        <v>1497</v>
      </c>
      <c r="B5" s="2058" t="s">
        <v>2336</v>
      </c>
      <c r="C5" s="2060"/>
      <c r="D5" s="2060"/>
      <c r="E5" s="2060"/>
      <c r="F5" s="2060"/>
      <c r="G5" s="2060"/>
      <c r="H5" s="2060"/>
      <c r="I5" s="2060"/>
      <c r="J5" s="2060"/>
      <c r="K5" s="2060"/>
      <c r="L5" s="2060"/>
      <c r="M5" s="2060"/>
      <c r="N5" s="2060"/>
      <c r="O5" s="2060"/>
      <c r="P5" s="2060"/>
      <c r="Q5" s="2060"/>
      <c r="R5" s="2060"/>
      <c r="S5" s="2060"/>
      <c r="T5" s="2060"/>
      <c r="U5" s="2061" t="str">
        <f t="shared" si="0"/>
        <v>4550 PARKES ASTHMA CENTER</v>
      </c>
      <c r="W5" s="455" t="b">
        <f>+'17HPM_DATA_INPUT'!C5='17_AUDIT_TOTALS_CK'!U5</f>
        <v>1</v>
      </c>
      <c r="X5" s="2065">
        <f>+'17HPM_DATA_INPUT'!D5-'17_AUDIT_TOTALS_CK'!C5</f>
        <v>5083</v>
      </c>
      <c r="Y5" s="2065">
        <f>+'17HPM_DATA_INPUT'!E5-'17_AUDIT_TOTALS_CK'!D5</f>
        <v>5096</v>
      </c>
      <c r="Z5" s="2065">
        <f>+'17HPM_DATA_INPUT'!F5-'17_AUDIT_TOTALS_CK'!E5</f>
        <v>17086</v>
      </c>
      <c r="AA5" s="2065">
        <f>+'17HPM_DATA_INPUT'!G5-'17_AUDIT_TOTALS_CK'!F5</f>
        <v>10395</v>
      </c>
      <c r="AB5" s="2065">
        <f>+'17HPM_DATA_INPUT'!H5-'17_AUDIT_TOTALS_CK'!G5</f>
        <v>3328752</v>
      </c>
      <c r="AC5" s="2065">
        <f>+'17HPM_DATA_INPUT'!I5-'17_AUDIT_TOTALS_CK'!H5</f>
        <v>2786088</v>
      </c>
      <c r="AD5" s="2065">
        <f>+'17HPM_DATA_INPUT'!J5-'17_AUDIT_TOTALS_CK'!I5</f>
        <v>1108709</v>
      </c>
      <c r="AE5" s="2065">
        <f>+'17HPM_DATA_INPUT'!K5-'17_AUDIT_TOTALS_CK'!J5</f>
        <v>1073833</v>
      </c>
      <c r="AF5" s="2065">
        <f>+'17HPM_DATA_INPUT'!L5-'17_AUDIT_TOTALS_CK'!K5</f>
        <v>1130376</v>
      </c>
      <c r="AG5" s="2065">
        <f>+'17HPM_DATA_INPUT'!M5-'17_AUDIT_TOTALS_CK'!L5</f>
        <v>812003</v>
      </c>
      <c r="AH5" s="2065">
        <f>+'17HPM_DATA_INPUT'!N5-'17_AUDIT_TOTALS_CK'!M5</f>
        <v>-21667</v>
      </c>
      <c r="AI5" s="2065">
        <f>+'17HPM_DATA_INPUT'!O5-'17_AUDIT_TOTALS_CK'!N5</f>
        <v>261830</v>
      </c>
      <c r="AJ5" s="2065">
        <f>+'17HPM_DATA_INPUT'!P5-'17_AUDIT_TOTALS_CK'!O5</f>
        <v>33108</v>
      </c>
      <c r="AK5" s="2065">
        <f>+'17HPM_DATA_INPUT'!Q5-'17_AUDIT_TOTALS_CK'!P5</f>
        <v>23629</v>
      </c>
      <c r="AL5" s="2065">
        <f>+'17HPM_DATA_INPUT'!R5-'17_AUDIT_TOTALS_CK'!Q5</f>
        <v>184034</v>
      </c>
      <c r="AM5" s="2065">
        <f>+'17HPM_DATA_INPUT'!S5-'17_AUDIT_TOTALS_CK'!R5</f>
        <v>170910</v>
      </c>
      <c r="AN5" s="2065">
        <f>+'17HPM_DATA_INPUT'!T5-'17_AUDIT_TOTALS_CK'!S5</f>
        <v>-238809</v>
      </c>
      <c r="AO5" s="2065">
        <f>+'17HPM_DATA_INPUT'!U5-'17_AUDIT_TOTALS_CK'!T5</f>
        <v>67291</v>
      </c>
      <c r="AQ5" s="455" t="str">
        <f>'Departmental PL'!D12</f>
        <v>4550 PARKES ASTHMA CENTER*</v>
      </c>
      <c r="AR5" s="456">
        <f>+C5-'Departmental PL'!F12</f>
        <v>-5083</v>
      </c>
      <c r="AS5" s="456">
        <f>+D5-'Departmental PL'!G12</f>
        <v>-5096</v>
      </c>
      <c r="AT5" s="456">
        <f>+E5-'Departmental PL'!H12</f>
        <v>-17086</v>
      </c>
      <c r="AU5" s="456">
        <f>+F5-'Departmental PL'!I12</f>
        <v>-10395</v>
      </c>
      <c r="AV5" s="456">
        <f>+G5-'Departmental PL'!J12</f>
        <v>-5346134.8</v>
      </c>
      <c r="AW5" s="456">
        <f>+H5-'Departmental PL'!K12</f>
        <v>-3908978.8461780436</v>
      </c>
      <c r="AX5" s="456">
        <f>+I5-'Departmental PL'!L12</f>
        <v>-1882813.87</v>
      </c>
      <c r="AY5" s="456">
        <f>+J5-'Departmental PL'!M12</f>
        <v>-1430800</v>
      </c>
      <c r="AZ5" s="456">
        <f>+K5-'Departmental PL'!N12</f>
        <v>-1818246.1891614308</v>
      </c>
      <c r="BA5" s="456">
        <f>+L5-'Departmental PL'!O12</f>
        <v>-1146095.621</v>
      </c>
      <c r="BB5" s="456">
        <f>+M5-'Departmental PL'!P12</f>
        <v>-64567.6808385693</v>
      </c>
      <c r="BC5" s="456">
        <f>+N5-'Departmental PL'!Q12</f>
        <v>-284704.37899999996</v>
      </c>
      <c r="BD5" s="456">
        <f>+O5-'Departmental PL'!R12</f>
        <v>-53255.367878163503</v>
      </c>
      <c r="BE5" s="456">
        <f>+P5-'Departmental PL'!S12</f>
        <v>-33350.989000000001</v>
      </c>
      <c r="BF5" s="456">
        <f>+Q5-'Departmental PL'!T12</f>
        <v>-296024.34601441823</v>
      </c>
      <c r="BG5" s="456">
        <f>+R5-'Departmental PL'!U12</f>
        <v>-241229.81700000001</v>
      </c>
      <c r="BH5" s="456">
        <f>+S5-'Departmental PL'!V12</f>
        <v>284712.03305401246</v>
      </c>
      <c r="BI5" s="456">
        <f>+T5-'Departmental PL'!W12</f>
        <v>-10123.572999999946</v>
      </c>
    </row>
    <row r="6" spans="1:61" ht="20.25" hidden="1" customHeight="1" x14ac:dyDescent="0.25">
      <c r="A6" s="2064" t="s">
        <v>1498</v>
      </c>
      <c r="B6" s="2058" t="s">
        <v>2337</v>
      </c>
      <c r="C6" s="2060"/>
      <c r="D6" s="2060"/>
      <c r="E6" s="2060"/>
      <c r="F6" s="2060"/>
      <c r="G6" s="2060"/>
      <c r="H6" s="2060"/>
      <c r="I6" s="2060"/>
      <c r="J6" s="2060"/>
      <c r="K6" s="2060"/>
      <c r="L6" s="2060"/>
      <c r="M6" s="2060"/>
      <c r="N6" s="2060"/>
      <c r="O6" s="2060"/>
      <c r="P6" s="2060"/>
      <c r="Q6" s="2060"/>
      <c r="R6" s="2060"/>
      <c r="S6" s="2060"/>
      <c r="T6" s="2060"/>
      <c r="U6" s="2061" t="str">
        <f t="shared" si="0"/>
        <v>4560 PULMONARY DISEASE UNIT - SMH</v>
      </c>
      <c r="W6" s="455" t="b">
        <f>+'17HPM_DATA_INPUT'!C6='17_AUDIT_TOTALS_CK'!U6</f>
        <v>1</v>
      </c>
      <c r="X6" s="2065">
        <f>+'17HPM_DATA_INPUT'!D6-'17_AUDIT_TOTALS_CK'!C6</f>
        <v>5609</v>
      </c>
      <c r="Y6" s="2065">
        <f>+'17HPM_DATA_INPUT'!E6-'17_AUDIT_TOTALS_CK'!D6</f>
        <v>5120</v>
      </c>
      <c r="Z6" s="2065">
        <f>+'17HPM_DATA_INPUT'!F6-'17_AUDIT_TOTALS_CK'!E6</f>
        <v>15294</v>
      </c>
      <c r="AA6" s="2065">
        <f>+'17HPM_DATA_INPUT'!G6-'17_AUDIT_TOTALS_CK'!F6</f>
        <v>12449</v>
      </c>
      <c r="AB6" s="2065">
        <f>+'17HPM_DATA_INPUT'!H6-'17_AUDIT_TOTALS_CK'!G6</f>
        <v>7440942</v>
      </c>
      <c r="AC6" s="2065">
        <f>+'17HPM_DATA_INPUT'!I6-'17_AUDIT_TOTALS_CK'!H6</f>
        <v>6286755</v>
      </c>
      <c r="AD6" s="2065">
        <f>+'17HPM_DATA_INPUT'!J6-'17_AUDIT_TOTALS_CK'!I6</f>
        <v>2496587</v>
      </c>
      <c r="AE6" s="2065">
        <f>+'17HPM_DATA_INPUT'!K6-'17_AUDIT_TOTALS_CK'!J6</f>
        <v>2323599</v>
      </c>
      <c r="AF6" s="2065">
        <f>+'17HPM_DATA_INPUT'!L6-'17_AUDIT_TOTALS_CK'!K6</f>
        <v>1531759</v>
      </c>
      <c r="AG6" s="2065">
        <f>+'17HPM_DATA_INPUT'!M6-'17_AUDIT_TOTALS_CK'!L6</f>
        <v>1394418</v>
      </c>
      <c r="AH6" s="2065">
        <f>+'17HPM_DATA_INPUT'!N6-'17_AUDIT_TOTALS_CK'!M6</f>
        <v>964828</v>
      </c>
      <c r="AI6" s="2065">
        <f>+'17HPM_DATA_INPUT'!O6-'17_AUDIT_TOTALS_CK'!N6</f>
        <v>929181</v>
      </c>
      <c r="AJ6" s="2065">
        <f>+'17HPM_DATA_INPUT'!P6-'17_AUDIT_TOTALS_CK'!O6</f>
        <v>67592</v>
      </c>
      <c r="AK6" s="2065">
        <f>+'17HPM_DATA_INPUT'!Q6-'17_AUDIT_TOTALS_CK'!P6</f>
        <v>36594</v>
      </c>
      <c r="AL6" s="2065">
        <f>+'17HPM_DATA_INPUT'!R6-'17_AUDIT_TOTALS_CK'!Q6</f>
        <v>489248</v>
      </c>
      <c r="AM6" s="2065">
        <f>+'17HPM_DATA_INPUT'!S6-'17_AUDIT_TOTALS_CK'!R6</f>
        <v>500034</v>
      </c>
      <c r="AN6" s="2065">
        <f>+'17HPM_DATA_INPUT'!T6-'17_AUDIT_TOTALS_CK'!S6</f>
        <v>407989</v>
      </c>
      <c r="AO6" s="2065">
        <f>+'17HPM_DATA_INPUT'!U6-'17_AUDIT_TOTALS_CK'!T6</f>
        <v>392553</v>
      </c>
      <c r="AQ6" s="455" t="str">
        <f>'Departmental PL'!D13</f>
        <v>4560 PULMONARY DISEASE UNIT - SMH*</v>
      </c>
      <c r="AR6" s="456">
        <f>+C6-'Departmental PL'!F13</f>
        <v>-5609</v>
      </c>
      <c r="AS6" s="456">
        <f>+D6-'Departmental PL'!G13</f>
        <v>-5120</v>
      </c>
      <c r="AT6" s="456">
        <f>+E6-'Departmental PL'!H13</f>
        <v>-15294</v>
      </c>
      <c r="AU6" s="456">
        <f>+F6-'Departmental PL'!I13</f>
        <v>-12449</v>
      </c>
      <c r="AV6" s="456">
        <f>+G6-'Departmental PL'!J13</f>
        <v>-20935547</v>
      </c>
      <c r="AW6" s="456">
        <f>+H6-'Departmental PL'!K13</f>
        <v>-12122736.651376147</v>
      </c>
      <c r="AX6" s="456">
        <f>+I6-'Departmental PL'!L13</f>
        <v>-6111314.5999999996</v>
      </c>
      <c r="AY6" s="456">
        <f>+J6-'Departmental PL'!M13</f>
        <v>-3595843</v>
      </c>
      <c r="AZ6" s="456">
        <f>+K6-'Departmental PL'!N13</f>
        <v>-4345537.1397904782</v>
      </c>
      <c r="BA6" s="456">
        <f>+L6-'Departmental PL'!O13</f>
        <v>-2653708.7418</v>
      </c>
      <c r="BB6" s="456">
        <f>+M6-'Departmental PL'!P13</f>
        <v>-1765777.4602095215</v>
      </c>
      <c r="BC6" s="456">
        <f>+N6-'Departmental PL'!Q13</f>
        <v>-942134.25820000004</v>
      </c>
      <c r="BD6" s="456">
        <f>+O6-'Departmental PL'!R13</f>
        <v>-191805.96752663315</v>
      </c>
      <c r="BE6" s="456">
        <f>+P6-'Departmental PL'!S13</f>
        <v>-69889.331999999995</v>
      </c>
      <c r="BF6" s="456">
        <f>+Q6-'Departmental PL'!T13</f>
        <v>-1389497.6075403478</v>
      </c>
      <c r="BG6" s="456">
        <f>+R6-'Departmental PL'!U13</f>
        <v>-964404.77820000006</v>
      </c>
      <c r="BH6" s="456">
        <f>+S6-'Departmental PL'!V13</f>
        <v>-184473.88514254056</v>
      </c>
      <c r="BI6" s="456">
        <f>+T6-'Departmental PL'!W13</f>
        <v>92159.851999999955</v>
      </c>
    </row>
    <row r="7" spans="1:61" ht="20.25" hidden="1" customHeight="1" x14ac:dyDescent="0.25">
      <c r="A7" s="2066" t="s">
        <v>1499</v>
      </c>
      <c r="B7" s="2058" t="s">
        <v>2338</v>
      </c>
      <c r="C7" s="2060"/>
      <c r="D7" s="2060"/>
      <c r="E7" s="2060"/>
      <c r="F7" s="2060"/>
      <c r="G7" s="2060"/>
      <c r="H7" s="2060"/>
      <c r="I7" s="2060"/>
      <c r="J7" s="2060"/>
      <c r="K7" s="2060"/>
      <c r="L7" s="2060"/>
      <c r="M7" s="2060"/>
      <c r="N7" s="2060"/>
      <c r="O7" s="2060"/>
      <c r="P7" s="2060"/>
      <c r="Q7" s="2060"/>
      <c r="R7" s="2060"/>
      <c r="S7" s="2060"/>
      <c r="T7" s="2060"/>
      <c r="U7" s="2061" t="str">
        <f t="shared" si="0"/>
        <v>4740 KIDNEY TRANSPLANT</v>
      </c>
      <c r="W7" s="455" t="b">
        <f>+'17HPM_DATA_INPUT'!C7='17_AUDIT_TOTALS_CK'!U7</f>
        <v>1</v>
      </c>
      <c r="X7" s="2065">
        <f>+'17HPM_DATA_INPUT'!D7-'17_AUDIT_TOTALS_CK'!C7</f>
        <v>0</v>
      </c>
      <c r="Y7" s="2065">
        <f>+'17HPM_DATA_INPUT'!E7-'17_AUDIT_TOTALS_CK'!D7</f>
        <v>3</v>
      </c>
      <c r="Z7" s="2065">
        <f>+'17HPM_DATA_INPUT'!F7-'17_AUDIT_TOTALS_CK'!E7</f>
        <v>0</v>
      </c>
      <c r="AA7" s="2065">
        <f>+'17HPM_DATA_INPUT'!G7-'17_AUDIT_TOTALS_CK'!F7</f>
        <v>3</v>
      </c>
      <c r="AB7" s="2065">
        <f>+'17HPM_DATA_INPUT'!H7-'17_AUDIT_TOTALS_CK'!G7</f>
        <v>0</v>
      </c>
      <c r="AC7" s="2065">
        <f>+'17HPM_DATA_INPUT'!I7-'17_AUDIT_TOTALS_CK'!H7</f>
        <v>4558</v>
      </c>
      <c r="AD7" s="2065">
        <f>+'17HPM_DATA_INPUT'!J7-'17_AUDIT_TOTALS_CK'!I7</f>
        <v>0</v>
      </c>
      <c r="AE7" s="2065">
        <f>+'17HPM_DATA_INPUT'!K7-'17_AUDIT_TOTALS_CK'!J7</f>
        <v>2554</v>
      </c>
      <c r="AF7" s="2065">
        <f>+'17HPM_DATA_INPUT'!L7-'17_AUDIT_TOTALS_CK'!K7</f>
        <v>0</v>
      </c>
      <c r="AG7" s="2065">
        <f>+'17HPM_DATA_INPUT'!M7-'17_AUDIT_TOTALS_CK'!L7</f>
        <v>0</v>
      </c>
      <c r="AH7" s="2065">
        <f>+'17HPM_DATA_INPUT'!N7-'17_AUDIT_TOTALS_CK'!M7</f>
        <v>0</v>
      </c>
      <c r="AI7" s="2065">
        <f>+'17HPM_DATA_INPUT'!O7-'17_AUDIT_TOTALS_CK'!N7</f>
        <v>2554</v>
      </c>
      <c r="AJ7" s="2065">
        <f>+'17HPM_DATA_INPUT'!P7-'17_AUDIT_TOTALS_CK'!O7</f>
        <v>0</v>
      </c>
      <c r="AK7" s="2065">
        <f>+'17HPM_DATA_INPUT'!Q7-'17_AUDIT_TOTALS_CK'!P7</f>
        <v>0</v>
      </c>
      <c r="AL7" s="2065">
        <f>+'17HPM_DATA_INPUT'!R7-'17_AUDIT_TOTALS_CK'!Q7</f>
        <v>0</v>
      </c>
      <c r="AM7" s="2065">
        <f>+'17HPM_DATA_INPUT'!S7-'17_AUDIT_TOTALS_CK'!R7</f>
        <v>0</v>
      </c>
      <c r="AN7" s="2065">
        <f>+'17HPM_DATA_INPUT'!T7-'17_AUDIT_TOTALS_CK'!S7</f>
        <v>0</v>
      </c>
      <c r="AO7" s="2065">
        <f>+'17HPM_DATA_INPUT'!U7-'17_AUDIT_TOTALS_CK'!T7</f>
        <v>2554</v>
      </c>
      <c r="AQ7" s="455" t="str">
        <f>'Departmental PL'!D14</f>
        <v>4740 KIDNEY TRANSPLANT</v>
      </c>
      <c r="AR7" s="456">
        <f>+C7-'Departmental PL'!F14</f>
        <v>0</v>
      </c>
      <c r="AS7" s="456">
        <f>+D7-'Departmental PL'!G14</f>
        <v>-3</v>
      </c>
      <c r="AT7" s="456">
        <f>+E7-'Departmental PL'!H14</f>
        <v>0</v>
      </c>
      <c r="AU7" s="456">
        <f>+F7-'Departmental PL'!I14</f>
        <v>-3</v>
      </c>
      <c r="AV7" s="456">
        <f>+G7-'Departmental PL'!J14</f>
        <v>0</v>
      </c>
      <c r="AW7" s="456">
        <f>+H7-'Departmental PL'!K14</f>
        <v>-4558</v>
      </c>
      <c r="AX7" s="456">
        <f>+I7-'Departmental PL'!L14</f>
        <v>0</v>
      </c>
      <c r="AY7" s="456">
        <f>+J7-'Departmental PL'!M14</f>
        <v>-2554</v>
      </c>
      <c r="AZ7" s="456">
        <f>+K7-'Departmental PL'!N14</f>
        <v>0</v>
      </c>
      <c r="BA7" s="456">
        <f>+L7-'Departmental PL'!O14</f>
        <v>-2554</v>
      </c>
      <c r="BB7" s="456">
        <f>+M7-'Departmental PL'!P14</f>
        <v>0</v>
      </c>
      <c r="BC7" s="456">
        <f>+N7-'Departmental PL'!Q14</f>
        <v>0</v>
      </c>
      <c r="BD7" s="456">
        <f>+O7-'Departmental PL'!R14</f>
        <v>0</v>
      </c>
      <c r="BE7" s="456">
        <f>+P7-'Departmental PL'!S14</f>
        <v>0</v>
      </c>
      <c r="BF7" s="456">
        <f>+Q7-'Departmental PL'!T14</f>
        <v>0</v>
      </c>
      <c r="BG7" s="456">
        <f>+R7-'Departmental PL'!U14</f>
        <v>0</v>
      </c>
      <c r="BH7" s="456">
        <f>+S7-'Departmental PL'!V14</f>
        <v>0</v>
      </c>
      <c r="BI7" s="456">
        <f>+T7-'Departmental PL'!W14</f>
        <v>0</v>
      </c>
    </row>
    <row r="8" spans="1:61" ht="20.25" hidden="1" customHeight="1" x14ac:dyDescent="0.25">
      <c r="A8" s="2066" t="s">
        <v>1500</v>
      </c>
      <c r="B8" s="2058" t="s">
        <v>2339</v>
      </c>
      <c r="C8" s="2060"/>
      <c r="D8" s="2060"/>
      <c r="E8" s="2060"/>
      <c r="F8" s="2060"/>
      <c r="G8" s="2060"/>
      <c r="H8" s="2060"/>
      <c r="I8" s="2060"/>
      <c r="J8" s="2060"/>
      <c r="K8" s="2060"/>
      <c r="L8" s="2060"/>
      <c r="M8" s="2060"/>
      <c r="N8" s="2060"/>
      <c r="O8" s="2060"/>
      <c r="P8" s="2060"/>
      <c r="Q8" s="2060"/>
      <c r="R8" s="2060"/>
      <c r="S8" s="2060"/>
      <c r="T8" s="2060"/>
      <c r="U8" s="2061" t="str">
        <f t="shared" si="0"/>
        <v>5500 AIDS CENTER</v>
      </c>
      <c r="W8" s="455" t="b">
        <f>+'17HPM_DATA_INPUT'!C8='17_AUDIT_TOTALS_CK'!U8</f>
        <v>1</v>
      </c>
      <c r="X8" s="2065">
        <f>+'17HPM_DATA_INPUT'!D8-'17_AUDIT_TOTALS_CK'!C8</f>
        <v>4246</v>
      </c>
      <c r="Y8" s="2065">
        <f>+'17HPM_DATA_INPUT'!E8-'17_AUDIT_TOTALS_CK'!D8</f>
        <v>4318</v>
      </c>
      <c r="Z8" s="2065">
        <f>+'17HPM_DATA_INPUT'!F8-'17_AUDIT_TOTALS_CK'!E8</f>
        <v>12058</v>
      </c>
      <c r="AA8" s="2065">
        <f>+'17HPM_DATA_INPUT'!G8-'17_AUDIT_TOTALS_CK'!F8</f>
        <v>12249</v>
      </c>
      <c r="AB8" s="2065">
        <f>+'17HPM_DATA_INPUT'!H8-'17_AUDIT_TOTALS_CK'!G8</f>
        <v>3460973</v>
      </c>
      <c r="AC8" s="2065">
        <f>+'17HPM_DATA_INPUT'!I8-'17_AUDIT_TOTALS_CK'!H8</f>
        <v>3463203</v>
      </c>
      <c r="AD8" s="2065">
        <f>+'17HPM_DATA_INPUT'!J8-'17_AUDIT_TOTALS_CK'!I8</f>
        <v>1005093</v>
      </c>
      <c r="AE8" s="2065">
        <f>+'17HPM_DATA_INPUT'!K8-'17_AUDIT_TOTALS_CK'!J8</f>
        <v>998910</v>
      </c>
      <c r="AF8" s="2065">
        <f>+'17HPM_DATA_INPUT'!L8-'17_AUDIT_TOTALS_CK'!K8</f>
        <v>1434106</v>
      </c>
      <c r="AG8" s="2065">
        <f>+'17HPM_DATA_INPUT'!M8-'17_AUDIT_TOTALS_CK'!L8</f>
        <v>1651592</v>
      </c>
      <c r="AH8" s="2065">
        <f>+'17HPM_DATA_INPUT'!N8-'17_AUDIT_TOTALS_CK'!M8</f>
        <v>-429013</v>
      </c>
      <c r="AI8" s="2065">
        <f>+'17HPM_DATA_INPUT'!O8-'17_AUDIT_TOTALS_CK'!N8</f>
        <v>-652682</v>
      </c>
      <c r="AJ8" s="2065">
        <f>+'17HPM_DATA_INPUT'!P8-'17_AUDIT_TOTALS_CK'!O8</f>
        <v>43540</v>
      </c>
      <c r="AK8" s="2065">
        <f>+'17HPM_DATA_INPUT'!Q8-'17_AUDIT_TOTALS_CK'!P8</f>
        <v>45437</v>
      </c>
      <c r="AL8" s="2065">
        <f>+'17HPM_DATA_INPUT'!R8-'17_AUDIT_TOTALS_CK'!Q8</f>
        <v>873123</v>
      </c>
      <c r="AM8" s="2065">
        <f>+'17HPM_DATA_INPUT'!S8-'17_AUDIT_TOTALS_CK'!R8</f>
        <v>652237</v>
      </c>
      <c r="AN8" s="2065">
        <f>+'17HPM_DATA_INPUT'!T8-'17_AUDIT_TOTALS_CK'!S8</f>
        <v>-1345675</v>
      </c>
      <c r="AO8" s="2065">
        <f>+'17HPM_DATA_INPUT'!U8-'17_AUDIT_TOTALS_CK'!T8</f>
        <v>-1350356</v>
      </c>
      <c r="AQ8" s="455" t="str">
        <f>'Departmental PL'!D15</f>
        <v>5500 AIDS CENTER</v>
      </c>
      <c r="AR8" s="456">
        <f>+C8-'Departmental PL'!F15</f>
        <v>-4246</v>
      </c>
      <c r="AS8" s="456">
        <f>+D8-'Departmental PL'!G15</f>
        <v>-4318</v>
      </c>
      <c r="AT8" s="456">
        <f>+E8-'Departmental PL'!H15</f>
        <v>-12058</v>
      </c>
      <c r="AU8" s="456">
        <f>+F8-'Departmental PL'!I15</f>
        <v>-12249</v>
      </c>
      <c r="AV8" s="456">
        <f>+G8-'Departmental PL'!J15</f>
        <v>-3460973</v>
      </c>
      <c r="AW8" s="456">
        <f>+H8-'Departmental PL'!K15</f>
        <v>-3463203</v>
      </c>
      <c r="AX8" s="456">
        <f>+I8-'Departmental PL'!L15</f>
        <v>-1005093</v>
      </c>
      <c r="AY8" s="456">
        <f>+J8-'Departmental PL'!M15</f>
        <v>-998910</v>
      </c>
      <c r="AZ8" s="456">
        <f>+K8-'Departmental PL'!N15</f>
        <v>-1434106</v>
      </c>
      <c r="BA8" s="456">
        <f>+L8-'Departmental PL'!O15</f>
        <v>-1651592</v>
      </c>
      <c r="BB8" s="456">
        <f>+M8-'Departmental PL'!P15</f>
        <v>429013</v>
      </c>
      <c r="BC8" s="456">
        <f>+N8-'Departmental PL'!Q15</f>
        <v>652682</v>
      </c>
      <c r="BD8" s="456">
        <f>+O8-'Departmental PL'!R15</f>
        <v>-43540</v>
      </c>
      <c r="BE8" s="456">
        <f>+P8-'Departmental PL'!S15</f>
        <v>-45437</v>
      </c>
      <c r="BF8" s="456">
        <f>+Q8-'Departmental PL'!T15</f>
        <v>-873123</v>
      </c>
      <c r="BG8" s="456">
        <f>+R8-'Departmental PL'!U15</f>
        <v>-652237</v>
      </c>
      <c r="BH8" s="456">
        <f>+S8-'Departmental PL'!V15</f>
        <v>1345676</v>
      </c>
      <c r="BI8" s="456">
        <f>+T8-'Departmental PL'!W15</f>
        <v>1350356</v>
      </c>
    </row>
    <row r="9" spans="1:61" ht="20.25" hidden="1" customHeight="1" x14ac:dyDescent="0.25">
      <c r="A9" s="2066"/>
      <c r="B9" s="2058"/>
      <c r="C9" s="2060"/>
      <c r="D9" s="2060"/>
      <c r="E9" s="2060"/>
      <c r="F9" s="2060"/>
      <c r="G9" s="2060"/>
      <c r="H9" s="2060"/>
      <c r="I9" s="2060"/>
      <c r="J9" s="2060"/>
      <c r="K9" s="2060"/>
      <c r="L9" s="2060"/>
      <c r="M9" s="2060"/>
      <c r="N9" s="2060"/>
      <c r="O9" s="2060"/>
      <c r="P9" s="2060"/>
      <c r="Q9" s="2060"/>
      <c r="R9" s="2060"/>
      <c r="S9" s="2060"/>
      <c r="T9" s="2060"/>
      <c r="AQ9" s="2435" t="str">
        <f>'Departmental PL'!D16</f>
        <v>5500 AIDS CENTER - IDX Billed*</v>
      </c>
      <c r="AR9" s="456">
        <f>+C9-'Departmental PL'!F16</f>
        <v>0</v>
      </c>
      <c r="AS9" s="456">
        <f>+D9-'Departmental PL'!G16</f>
        <v>0</v>
      </c>
      <c r="AT9" s="456">
        <f>+E9-'Departmental PL'!H16</f>
        <v>0</v>
      </c>
      <c r="AU9" s="456">
        <f>+F9-'Departmental PL'!I16</f>
        <v>0</v>
      </c>
      <c r="AV9" s="456">
        <f>+G9-'Departmental PL'!J16</f>
        <v>0</v>
      </c>
      <c r="AW9" s="456">
        <f>+H9-'Departmental PL'!K16</f>
        <v>0</v>
      </c>
      <c r="AX9" s="456">
        <f>+I9-'Departmental PL'!L16</f>
        <v>0</v>
      </c>
      <c r="AY9" s="456">
        <f>+J9-'Departmental PL'!M16</f>
        <v>0</v>
      </c>
      <c r="AZ9" s="456">
        <f>+K9-'Departmental PL'!N16</f>
        <v>0</v>
      </c>
      <c r="BA9" s="456">
        <f>+L9-'Departmental PL'!O16</f>
        <v>0</v>
      </c>
      <c r="BB9" s="456">
        <f>+M9-'Departmental PL'!P16</f>
        <v>0</v>
      </c>
      <c r="BC9" s="456">
        <f>+N9-'Departmental PL'!Q16</f>
        <v>0</v>
      </c>
      <c r="BD9" s="456">
        <f>+O9-'Departmental PL'!R16</f>
        <v>0</v>
      </c>
      <c r="BE9" s="456">
        <f>+P9-'Departmental PL'!S16</f>
        <v>0</v>
      </c>
      <c r="BF9" s="456">
        <f>+Q9-'Departmental PL'!T16</f>
        <v>0</v>
      </c>
      <c r="BG9" s="456">
        <f>+R9-'Departmental PL'!U16</f>
        <v>0</v>
      </c>
      <c r="BH9" s="456">
        <f>+S9-'Departmental PL'!V16</f>
        <v>0</v>
      </c>
      <c r="BI9" s="456">
        <f>+T9-'Departmental PL'!W16</f>
        <v>0</v>
      </c>
    </row>
    <row r="10" spans="1:61" ht="20.25" hidden="1" customHeight="1" x14ac:dyDescent="0.25">
      <c r="A10" s="2067" t="s">
        <v>1501</v>
      </c>
      <c r="B10" s="2058" t="s">
        <v>2340</v>
      </c>
      <c r="C10" s="2060"/>
      <c r="D10" s="2060"/>
      <c r="E10" s="2060"/>
      <c r="F10" s="2060"/>
      <c r="G10" s="2060"/>
      <c r="H10" s="2060"/>
      <c r="I10" s="2060"/>
      <c r="J10" s="2060"/>
      <c r="K10" s="2060"/>
      <c r="L10" s="2060"/>
      <c r="M10" s="2060"/>
      <c r="N10" s="2060"/>
      <c r="O10" s="2060"/>
      <c r="P10" s="2060"/>
      <c r="Q10" s="2060"/>
      <c r="R10" s="2060"/>
      <c r="S10" s="2060"/>
      <c r="T10" s="2060"/>
      <c r="U10" s="2061" t="str">
        <f t="shared" si="0"/>
        <v>6500 AIR INFUSION CENTER</v>
      </c>
      <c r="W10" s="455" t="b">
        <f>+'17HPM_DATA_INPUT'!C9='17_AUDIT_TOTALS_CK'!U10</f>
        <v>1</v>
      </c>
      <c r="X10" s="2065">
        <f>+'17HPM_DATA_INPUT'!D9-'17_AUDIT_TOTALS_CK'!C10</f>
        <v>4214</v>
      </c>
      <c r="Y10" s="2065">
        <f>+'17HPM_DATA_INPUT'!E9-'17_AUDIT_TOTALS_CK'!D10</f>
        <v>4424</v>
      </c>
      <c r="Z10" s="2065">
        <f>+'17HPM_DATA_INPUT'!F9-'17_AUDIT_TOTALS_CK'!E10</f>
        <v>457161</v>
      </c>
      <c r="AA10" s="2065">
        <f>+'17HPM_DATA_INPUT'!G9-'17_AUDIT_TOTALS_CK'!F10</f>
        <v>446472</v>
      </c>
      <c r="AB10" s="2065">
        <f>+'17HPM_DATA_INPUT'!H9-'17_AUDIT_TOTALS_CK'!G10</f>
        <v>47243502</v>
      </c>
      <c r="AC10" s="2065">
        <f>+'17HPM_DATA_INPUT'!I9-'17_AUDIT_TOTALS_CK'!H10</f>
        <v>42073131</v>
      </c>
      <c r="AD10" s="2065">
        <f>+'17HPM_DATA_INPUT'!J9-'17_AUDIT_TOTALS_CK'!I10</f>
        <v>22255759</v>
      </c>
      <c r="AE10" s="2065">
        <f>+'17HPM_DATA_INPUT'!K9-'17_AUDIT_TOTALS_CK'!J10</f>
        <v>19682577</v>
      </c>
      <c r="AF10" s="2065">
        <f>+'17HPM_DATA_INPUT'!L9-'17_AUDIT_TOTALS_CK'!K10</f>
        <v>10577205</v>
      </c>
      <c r="AG10" s="2065">
        <f>+'17HPM_DATA_INPUT'!M9-'17_AUDIT_TOTALS_CK'!L10</f>
        <v>10753792</v>
      </c>
      <c r="AH10" s="2065">
        <f>+'17HPM_DATA_INPUT'!N9-'17_AUDIT_TOTALS_CK'!M10</f>
        <v>11678554</v>
      </c>
      <c r="AI10" s="2065">
        <f>+'17HPM_DATA_INPUT'!O9-'17_AUDIT_TOTALS_CK'!N10</f>
        <v>8928785</v>
      </c>
      <c r="AJ10" s="2065">
        <f>+'17HPM_DATA_INPUT'!P9-'17_AUDIT_TOTALS_CK'!O10</f>
        <v>534274</v>
      </c>
      <c r="AK10" s="2065">
        <f>+'17HPM_DATA_INPUT'!Q9-'17_AUDIT_TOTALS_CK'!P10</f>
        <v>507914</v>
      </c>
      <c r="AL10" s="2065">
        <f>+'17HPM_DATA_INPUT'!R9-'17_AUDIT_TOTALS_CK'!Q10</f>
        <v>2477255</v>
      </c>
      <c r="AM10" s="2065">
        <f>+'17HPM_DATA_INPUT'!S9-'17_AUDIT_TOTALS_CK'!R10</f>
        <v>1807095</v>
      </c>
      <c r="AN10" s="2065">
        <f>+'17HPM_DATA_INPUT'!T9-'17_AUDIT_TOTALS_CK'!S10</f>
        <v>8667025</v>
      </c>
      <c r="AO10" s="2065">
        <f>+'17HPM_DATA_INPUT'!U9-'17_AUDIT_TOTALS_CK'!T10</f>
        <v>6613776</v>
      </c>
      <c r="AQ10" s="455" t="str">
        <f>'Departmental PL'!D17</f>
        <v>6500 AIR INFUSION CENTER</v>
      </c>
      <c r="AR10" s="456">
        <f>+C10-'Departmental PL'!F17</f>
        <v>-4214</v>
      </c>
      <c r="AS10" s="456">
        <f>+D10-'Departmental PL'!G17</f>
        <v>-4424</v>
      </c>
      <c r="AT10" s="456">
        <f>+E10-'Departmental PL'!H17</f>
        <v>-457161</v>
      </c>
      <c r="AU10" s="456">
        <f>+F10-'Departmental PL'!I17</f>
        <v>-446472</v>
      </c>
      <c r="AV10" s="456">
        <f>+G10-'Departmental PL'!J17</f>
        <v>-47243502</v>
      </c>
      <c r="AW10" s="456">
        <f>+H10-'Departmental PL'!K17</f>
        <v>-42073131</v>
      </c>
      <c r="AX10" s="456">
        <f>+I10-'Departmental PL'!L17</f>
        <v>-22255759</v>
      </c>
      <c r="AY10" s="456">
        <f>+J10-'Departmental PL'!M17</f>
        <v>-19682577</v>
      </c>
      <c r="AZ10" s="456">
        <f>+K10-'Departmental PL'!N17</f>
        <v>-10577205</v>
      </c>
      <c r="BA10" s="456">
        <f>+L10-'Departmental PL'!O17</f>
        <v>-10753792</v>
      </c>
      <c r="BB10" s="456">
        <f>+M10-'Departmental PL'!P17</f>
        <v>-11678554</v>
      </c>
      <c r="BC10" s="456">
        <f>+N10-'Departmental PL'!Q17</f>
        <v>-8928785</v>
      </c>
      <c r="BD10" s="456">
        <f>+O10-'Departmental PL'!R17</f>
        <v>-534274</v>
      </c>
      <c r="BE10" s="456">
        <f>+P10-'Departmental PL'!S17</f>
        <v>-507914</v>
      </c>
      <c r="BF10" s="456">
        <f>+Q10-'Departmental PL'!T17</f>
        <v>-2477255</v>
      </c>
      <c r="BG10" s="456">
        <f>+R10-'Departmental PL'!U17</f>
        <v>-1807095</v>
      </c>
      <c r="BH10" s="456">
        <f>+S10-'Departmental PL'!V17</f>
        <v>-8667025</v>
      </c>
      <c r="BI10" s="456">
        <f>+T10-'Departmental PL'!W17</f>
        <v>-6613776</v>
      </c>
    </row>
    <row r="11" spans="1:61" ht="20.25" hidden="1" customHeight="1" x14ac:dyDescent="0.25">
      <c r="A11" s="2068" t="s">
        <v>2032</v>
      </c>
      <c r="B11" s="2058" t="s">
        <v>2341</v>
      </c>
      <c r="C11" s="2060"/>
      <c r="D11" s="2060"/>
      <c r="E11" s="2060"/>
      <c r="F11" s="2060"/>
      <c r="G11" s="2060"/>
      <c r="H11" s="2060"/>
      <c r="I11" s="2060"/>
      <c r="J11" s="2060"/>
      <c r="K11" s="2060"/>
      <c r="L11" s="2060"/>
      <c r="M11" s="2060"/>
      <c r="N11" s="2060"/>
      <c r="O11" s="2060"/>
      <c r="P11" s="2060"/>
      <c r="Q11" s="2060"/>
      <c r="R11" s="2060"/>
      <c r="S11" s="2060"/>
      <c r="T11" s="2060"/>
      <c r="U11" s="2061" t="str">
        <f t="shared" si="0"/>
        <v>6501 AIR RED CREEK</v>
      </c>
      <c r="W11" s="455" t="b">
        <f>+'17HPM_DATA_INPUT'!C10='17_AUDIT_TOTALS_CK'!U11</f>
        <v>1</v>
      </c>
      <c r="X11" s="2065">
        <f>+'17HPM_DATA_INPUT'!D10-'17_AUDIT_TOTALS_CK'!C11</f>
        <v>3067</v>
      </c>
      <c r="Y11" s="2065">
        <f>+'17HPM_DATA_INPUT'!E10-'17_AUDIT_TOTALS_CK'!D11</f>
        <v>853</v>
      </c>
      <c r="Z11" s="2065">
        <f>+'17HPM_DATA_INPUT'!F10-'17_AUDIT_TOTALS_CK'!E11</f>
        <v>16959</v>
      </c>
      <c r="AA11" s="2065">
        <f>+'17HPM_DATA_INPUT'!G10-'17_AUDIT_TOTALS_CK'!F11</f>
        <v>4070</v>
      </c>
      <c r="AB11" s="2065">
        <f>+'17HPM_DATA_INPUT'!H10-'17_AUDIT_TOTALS_CK'!G11</f>
        <v>1459258</v>
      </c>
      <c r="AC11" s="2065">
        <f>+'17HPM_DATA_INPUT'!I10-'17_AUDIT_TOTALS_CK'!H11</f>
        <v>363169</v>
      </c>
      <c r="AD11" s="2065">
        <f>+'17HPM_DATA_INPUT'!J10-'17_AUDIT_TOTALS_CK'!I11</f>
        <v>616609</v>
      </c>
      <c r="AE11" s="2065">
        <f>+'17HPM_DATA_INPUT'!K10-'17_AUDIT_TOTALS_CK'!J11</f>
        <v>155802</v>
      </c>
      <c r="AF11" s="2065">
        <f>+'17HPM_DATA_INPUT'!L10-'17_AUDIT_TOTALS_CK'!K11</f>
        <v>914667</v>
      </c>
      <c r="AG11" s="2065">
        <f>+'17HPM_DATA_INPUT'!M10-'17_AUDIT_TOTALS_CK'!L11</f>
        <v>170081</v>
      </c>
      <c r="AH11" s="2065">
        <f>+'17HPM_DATA_INPUT'!N10-'17_AUDIT_TOTALS_CK'!M11</f>
        <v>-298059</v>
      </c>
      <c r="AI11" s="2065">
        <f>+'17HPM_DATA_INPUT'!O10-'17_AUDIT_TOTALS_CK'!N11</f>
        <v>-14279</v>
      </c>
      <c r="AJ11" s="2065">
        <f>+'17HPM_DATA_INPUT'!P10-'17_AUDIT_TOTALS_CK'!O11</f>
        <v>4223</v>
      </c>
      <c r="AK11" s="2065">
        <f>+'17HPM_DATA_INPUT'!Q10-'17_AUDIT_TOTALS_CK'!P11</f>
        <v>7</v>
      </c>
      <c r="AL11" s="2065">
        <f>+'17HPM_DATA_INPUT'!R10-'17_AUDIT_TOTALS_CK'!Q11</f>
        <v>117517</v>
      </c>
      <c r="AM11" s="2065">
        <f>+'17HPM_DATA_INPUT'!S10-'17_AUDIT_TOTALS_CK'!R11</f>
        <v>18898</v>
      </c>
      <c r="AN11" s="2065">
        <f>+'17HPM_DATA_INPUT'!T10-'17_AUDIT_TOTALS_CK'!S11</f>
        <v>-419799</v>
      </c>
      <c r="AO11" s="2065">
        <f>+'17HPM_DATA_INPUT'!U10-'17_AUDIT_TOTALS_CK'!T11</f>
        <v>-33184</v>
      </c>
      <c r="AQ11" s="455" t="str">
        <f>'Departmental PL'!D18</f>
        <v>6501 AIR RED CREEK*</v>
      </c>
      <c r="AR11" s="456">
        <f>+C11-'Departmental PL'!F18</f>
        <v>-3067</v>
      </c>
      <c r="AS11" s="456">
        <f>+D11-'Departmental PL'!G18</f>
        <v>-853</v>
      </c>
      <c r="AT11" s="456">
        <f>+E11-'Departmental PL'!H18</f>
        <v>-16959</v>
      </c>
      <c r="AU11" s="456">
        <f>+F11-'Departmental PL'!I18</f>
        <v>-4070</v>
      </c>
      <c r="AV11" s="456">
        <f>+G11-'Departmental PL'!J18</f>
        <v>-7306224.5700000003</v>
      </c>
      <c r="AW11" s="456">
        <f>+H11-'Departmental PL'!K18</f>
        <v>-2576815.1277557942</v>
      </c>
      <c r="AX11" s="456">
        <f>+I11-'Departmental PL'!L18</f>
        <v>-3552688.61</v>
      </c>
      <c r="AY11" s="456">
        <f>+J11-'Departmental PL'!M18</f>
        <v>-938990</v>
      </c>
      <c r="AZ11" s="456">
        <f>+K11-'Departmental PL'!N18</f>
        <v>-4477082.1143472288</v>
      </c>
      <c r="BA11" s="456">
        <f>+L11-'Departmental PL'!O18</f>
        <v>-1258014.3959999999</v>
      </c>
      <c r="BB11" s="456">
        <f>+M11-'Departmental PL'!P18</f>
        <v>924393.50434722891</v>
      </c>
      <c r="BC11" s="456">
        <f>+N11-'Departmental PL'!Q18</f>
        <v>319024.39599999995</v>
      </c>
      <c r="BD11" s="456">
        <f>+O11-'Departmental PL'!R18</f>
        <v>-20669.724465130272</v>
      </c>
      <c r="BE11" s="456">
        <f>+P11-'Departmental PL'!S18</f>
        <v>-52.267199999999995</v>
      </c>
      <c r="BF11" s="456">
        <f>+Q11-'Departmental PL'!T18</f>
        <v>-575219.7646384195</v>
      </c>
      <c r="BG11" s="456">
        <f>+R11-'Departmental PL'!U18</f>
        <v>-139778.24960000001</v>
      </c>
      <c r="BH11" s="456">
        <f>+S11-'Departmental PL'!V18</f>
        <v>1520282.9934507785</v>
      </c>
      <c r="BI11" s="456">
        <f>+T11-'Departmental PL'!W18</f>
        <v>458854.91279999993</v>
      </c>
    </row>
    <row r="12" spans="1:61" ht="20.25" hidden="1" customHeight="1" x14ac:dyDescent="0.25">
      <c r="A12" s="2067" t="s">
        <v>1502</v>
      </c>
      <c r="B12" s="2058" t="s">
        <v>2342</v>
      </c>
      <c r="C12" s="2060"/>
      <c r="D12" s="2060"/>
      <c r="E12" s="2060"/>
      <c r="F12" s="2060"/>
      <c r="G12" s="2060"/>
      <c r="H12" s="2060"/>
      <c r="I12" s="2060"/>
      <c r="J12" s="2060"/>
      <c r="K12" s="2060"/>
      <c r="L12" s="2060"/>
      <c r="M12" s="2060"/>
      <c r="N12" s="2060"/>
      <c r="O12" s="2060"/>
      <c r="P12" s="2060"/>
      <c r="Q12" s="2060"/>
      <c r="R12" s="2060"/>
      <c r="S12" s="2060"/>
      <c r="T12" s="2060"/>
      <c r="U12" s="2061" t="str">
        <f t="shared" si="0"/>
        <v>6650 ENDOCRINE MNT</v>
      </c>
      <c r="W12" s="455" t="b">
        <f>+'17HPM_DATA_INPUT'!C11='17_AUDIT_TOTALS_CK'!U12</f>
        <v>1</v>
      </c>
      <c r="X12" s="2065">
        <f>+'17HPM_DATA_INPUT'!D11-'17_AUDIT_TOTALS_CK'!C12</f>
        <v>1063</v>
      </c>
      <c r="Y12" s="2065">
        <f>+'17HPM_DATA_INPUT'!E11-'17_AUDIT_TOTALS_CK'!D12</f>
        <v>1272</v>
      </c>
      <c r="Z12" s="2065">
        <f>+'17HPM_DATA_INPUT'!F11-'17_AUDIT_TOTALS_CK'!E12</f>
        <v>2205</v>
      </c>
      <c r="AA12" s="2065">
        <f>+'17HPM_DATA_INPUT'!G11-'17_AUDIT_TOTALS_CK'!F12</f>
        <v>2569</v>
      </c>
      <c r="AB12" s="2065">
        <f>+'17HPM_DATA_INPUT'!H11-'17_AUDIT_TOTALS_CK'!G12</f>
        <v>276995</v>
      </c>
      <c r="AC12" s="2065">
        <f>+'17HPM_DATA_INPUT'!I11-'17_AUDIT_TOTALS_CK'!H12</f>
        <v>323493</v>
      </c>
      <c r="AD12" s="2065">
        <f>+'17HPM_DATA_INPUT'!J11-'17_AUDIT_TOTALS_CK'!I12</f>
        <v>105188</v>
      </c>
      <c r="AE12" s="2065">
        <f>+'17HPM_DATA_INPUT'!K11-'17_AUDIT_TOTALS_CK'!J12</f>
        <v>122386</v>
      </c>
      <c r="AF12" s="2065">
        <f>+'17HPM_DATA_INPUT'!L11-'17_AUDIT_TOTALS_CK'!K12</f>
        <v>698123</v>
      </c>
      <c r="AG12" s="2065">
        <f>+'17HPM_DATA_INPUT'!M11-'17_AUDIT_TOTALS_CK'!L12</f>
        <v>715046</v>
      </c>
      <c r="AH12" s="2065">
        <f>+'17HPM_DATA_INPUT'!N11-'17_AUDIT_TOTALS_CK'!M12</f>
        <v>-592935</v>
      </c>
      <c r="AI12" s="2065">
        <f>+'17HPM_DATA_INPUT'!O11-'17_AUDIT_TOTALS_CK'!N12</f>
        <v>-592660</v>
      </c>
      <c r="AJ12" s="2065">
        <f>+'17HPM_DATA_INPUT'!P11-'17_AUDIT_TOTALS_CK'!O12</f>
        <v>3782</v>
      </c>
      <c r="AK12" s="2065">
        <f>+'17HPM_DATA_INPUT'!Q11-'17_AUDIT_TOTALS_CK'!P12</f>
        <v>4086</v>
      </c>
      <c r="AL12" s="2065">
        <f>+'17HPM_DATA_INPUT'!R11-'17_AUDIT_TOTALS_CK'!Q12</f>
        <v>99665</v>
      </c>
      <c r="AM12" s="2065">
        <f>+'17HPM_DATA_INPUT'!S11-'17_AUDIT_TOTALS_CK'!R12</f>
        <v>148035</v>
      </c>
      <c r="AN12" s="2065">
        <f>+'17HPM_DATA_INPUT'!T11-'17_AUDIT_TOTALS_CK'!S12</f>
        <v>-696382</v>
      </c>
      <c r="AO12" s="2065">
        <f>+'17HPM_DATA_INPUT'!U11-'17_AUDIT_TOTALS_CK'!T12</f>
        <v>-744781</v>
      </c>
      <c r="AQ12" s="455" t="str">
        <f>'Departmental PL'!D19</f>
        <v>6650 ENDOCRINE MNT</v>
      </c>
      <c r="AR12" s="456">
        <f>+C12-'Departmental PL'!F19</f>
        <v>-1063</v>
      </c>
      <c r="AS12" s="456">
        <f>+D12-'Departmental PL'!G19</f>
        <v>-1272</v>
      </c>
      <c r="AT12" s="456">
        <f>+E12-'Departmental PL'!H19</f>
        <v>-2205</v>
      </c>
      <c r="AU12" s="456">
        <f>+F12-'Departmental PL'!I19</f>
        <v>-2569</v>
      </c>
      <c r="AV12" s="456">
        <f>+G12-'Departmental PL'!J19</f>
        <v>-276995</v>
      </c>
      <c r="AW12" s="456">
        <f>+H12-'Departmental PL'!K19</f>
        <v>-323493</v>
      </c>
      <c r="AX12" s="456">
        <f>+I12-'Departmental PL'!L19</f>
        <v>-105188</v>
      </c>
      <c r="AY12" s="456">
        <f>+J12-'Departmental PL'!M19</f>
        <v>-122386</v>
      </c>
      <c r="AZ12" s="456">
        <f>+K12-'Departmental PL'!N19</f>
        <v>-698123</v>
      </c>
      <c r="BA12" s="456">
        <f>+L12-'Departmental PL'!O19</f>
        <v>-715046</v>
      </c>
      <c r="BB12" s="456">
        <f>+M12-'Departmental PL'!P19</f>
        <v>592935</v>
      </c>
      <c r="BC12" s="456">
        <f>+N12-'Departmental PL'!Q19</f>
        <v>592660</v>
      </c>
      <c r="BD12" s="456">
        <f>+O12-'Departmental PL'!R19</f>
        <v>-3782</v>
      </c>
      <c r="BE12" s="456">
        <f>+P12-'Departmental PL'!S19</f>
        <v>-4086</v>
      </c>
      <c r="BF12" s="456">
        <f>+Q12-'Departmental PL'!T19</f>
        <v>-99665</v>
      </c>
      <c r="BG12" s="456">
        <f>+R12-'Departmental PL'!U19</f>
        <v>-148035</v>
      </c>
      <c r="BH12" s="456">
        <f>+S12-'Departmental PL'!V19</f>
        <v>696382</v>
      </c>
      <c r="BI12" s="456">
        <f>+T12-'Departmental PL'!W19</f>
        <v>744781</v>
      </c>
    </row>
    <row r="13" spans="1:61" ht="20.25" hidden="1" customHeight="1" x14ac:dyDescent="0.25">
      <c r="A13" s="2067" t="s">
        <v>1503</v>
      </c>
      <c r="B13" s="2058" t="s">
        <v>2343</v>
      </c>
      <c r="C13" s="2060"/>
      <c r="D13" s="2060"/>
      <c r="E13" s="2060"/>
      <c r="F13" s="2060"/>
      <c r="G13" s="2060"/>
      <c r="H13" s="2060"/>
      <c r="I13" s="2060"/>
      <c r="J13" s="2060"/>
      <c r="K13" s="2060"/>
      <c r="L13" s="2060"/>
      <c r="M13" s="2060"/>
      <c r="N13" s="2060"/>
      <c r="O13" s="2060"/>
      <c r="P13" s="2060"/>
      <c r="Q13" s="2060"/>
      <c r="R13" s="2060"/>
      <c r="S13" s="2060"/>
      <c r="T13" s="2060"/>
      <c r="U13" s="2061" t="str">
        <f t="shared" si="0"/>
        <v>6720 OPD-MEDICINE</v>
      </c>
      <c r="W13" s="455" t="b">
        <f>+'17HPM_DATA_INPUT'!C12='17_AUDIT_TOTALS_CK'!U13</f>
        <v>1</v>
      </c>
      <c r="X13" s="2065">
        <f>+'17HPM_DATA_INPUT'!D12-'17_AUDIT_TOTALS_CK'!C13</f>
        <v>17046</v>
      </c>
      <c r="Y13" s="2065">
        <f>+'17HPM_DATA_INPUT'!E12-'17_AUDIT_TOTALS_CK'!D13</f>
        <v>16384</v>
      </c>
      <c r="Z13" s="2065">
        <f>+'17HPM_DATA_INPUT'!F12-'17_AUDIT_TOTALS_CK'!E13</f>
        <v>43427</v>
      </c>
      <c r="AA13" s="2065">
        <f>+'17HPM_DATA_INPUT'!G12-'17_AUDIT_TOTALS_CK'!F13</f>
        <v>42334</v>
      </c>
      <c r="AB13" s="2065">
        <f>+'17HPM_DATA_INPUT'!H12-'17_AUDIT_TOTALS_CK'!G13</f>
        <v>4630376</v>
      </c>
      <c r="AC13" s="2065">
        <f>+'17HPM_DATA_INPUT'!I12-'17_AUDIT_TOTALS_CK'!H13</f>
        <v>4344534</v>
      </c>
      <c r="AD13" s="2065">
        <f>+'17HPM_DATA_INPUT'!J12-'17_AUDIT_TOTALS_CK'!I13</f>
        <v>1674331</v>
      </c>
      <c r="AE13" s="2065">
        <f>+'17HPM_DATA_INPUT'!K12-'17_AUDIT_TOTALS_CK'!J13</f>
        <v>1562254</v>
      </c>
      <c r="AF13" s="2065">
        <f>+'17HPM_DATA_INPUT'!L12-'17_AUDIT_TOTALS_CK'!K13</f>
        <v>2951523</v>
      </c>
      <c r="AG13" s="2065">
        <f>+'17HPM_DATA_INPUT'!M12-'17_AUDIT_TOTALS_CK'!L13</f>
        <v>2665118</v>
      </c>
      <c r="AH13" s="2065">
        <f>+'17HPM_DATA_INPUT'!N12-'17_AUDIT_TOTALS_CK'!M13</f>
        <v>-1277192</v>
      </c>
      <c r="AI13" s="2065">
        <f>+'17HPM_DATA_INPUT'!O12-'17_AUDIT_TOTALS_CK'!N13</f>
        <v>-1102864</v>
      </c>
      <c r="AJ13" s="2065">
        <f>+'17HPM_DATA_INPUT'!P12-'17_AUDIT_TOTALS_CK'!O13</f>
        <v>1257578</v>
      </c>
      <c r="AK13" s="2065">
        <f>+'17HPM_DATA_INPUT'!Q12-'17_AUDIT_TOTALS_CK'!P13</f>
        <v>1216202</v>
      </c>
      <c r="AL13" s="2065">
        <f>+'17HPM_DATA_INPUT'!R12-'17_AUDIT_TOTALS_CK'!Q13</f>
        <v>2079025</v>
      </c>
      <c r="AM13" s="2065">
        <f>+'17HPM_DATA_INPUT'!S12-'17_AUDIT_TOTALS_CK'!R13</f>
        <v>1847545</v>
      </c>
      <c r="AN13" s="2065">
        <f>+'17HPM_DATA_INPUT'!T12-'17_AUDIT_TOTALS_CK'!S13</f>
        <v>-4613795</v>
      </c>
      <c r="AO13" s="2065">
        <f>+'17HPM_DATA_INPUT'!U12-'17_AUDIT_TOTALS_CK'!T13</f>
        <v>-4166611</v>
      </c>
      <c r="AQ13" s="455" t="str">
        <f>'Departmental PL'!D20</f>
        <v>6720 OPD-MEDICINE</v>
      </c>
      <c r="AR13" s="456">
        <f>+C13-'Departmental PL'!F20</f>
        <v>-17046</v>
      </c>
      <c r="AS13" s="456">
        <f>+D13-'Departmental PL'!G20</f>
        <v>-16384</v>
      </c>
      <c r="AT13" s="456">
        <f>+E13-'Departmental PL'!H20</f>
        <v>-43427</v>
      </c>
      <c r="AU13" s="456">
        <f>+F13-'Departmental PL'!I20</f>
        <v>-42334</v>
      </c>
      <c r="AV13" s="456">
        <f>+G13-'Departmental PL'!J20</f>
        <v>-4630376</v>
      </c>
      <c r="AW13" s="456">
        <f>+H13-'Departmental PL'!K20</f>
        <v>-4344534</v>
      </c>
      <c r="AX13" s="456">
        <f>+I13-'Departmental PL'!L20</f>
        <v>-1674331</v>
      </c>
      <c r="AY13" s="456">
        <f>+J13-'Departmental PL'!M20</f>
        <v>-1562254</v>
      </c>
      <c r="AZ13" s="456">
        <f>+K13-'Departmental PL'!N20</f>
        <v>-2951523</v>
      </c>
      <c r="BA13" s="456">
        <f>+L13-'Departmental PL'!O20</f>
        <v>-2665118</v>
      </c>
      <c r="BB13" s="456">
        <f>+M13-'Departmental PL'!P20</f>
        <v>1277192</v>
      </c>
      <c r="BC13" s="456">
        <f>+N13-'Departmental PL'!Q20</f>
        <v>1102864</v>
      </c>
      <c r="BD13" s="456">
        <f>+O13-'Departmental PL'!R20</f>
        <v>-1257578</v>
      </c>
      <c r="BE13" s="456">
        <f>+P13-'Departmental PL'!S20</f>
        <v>-1216202</v>
      </c>
      <c r="BF13" s="456">
        <f>+Q13-'Departmental PL'!T20</f>
        <v>-2079025</v>
      </c>
      <c r="BG13" s="456">
        <f>+R13-'Departmental PL'!U20</f>
        <v>-1847545</v>
      </c>
      <c r="BH13" s="456">
        <f>+S13-'Departmental PL'!V20</f>
        <v>4613795</v>
      </c>
      <c r="BI13" s="456">
        <f>+T13-'Departmental PL'!W20</f>
        <v>4166611</v>
      </c>
    </row>
    <row r="14" spans="1:61" ht="20.25" hidden="1" customHeight="1" x14ac:dyDescent="0.25">
      <c r="A14" s="2031" t="s">
        <v>1504</v>
      </c>
      <c r="B14" s="2069" t="s">
        <v>2306</v>
      </c>
      <c r="C14" s="2070"/>
      <c r="D14" s="2070"/>
      <c r="E14" s="2070"/>
      <c r="F14" s="2070"/>
      <c r="G14" s="2070"/>
      <c r="H14" s="2070"/>
      <c r="I14" s="2070"/>
      <c r="J14" s="2070"/>
      <c r="K14" s="2070"/>
      <c r="L14" s="2070"/>
      <c r="M14" s="2070"/>
      <c r="N14" s="2070"/>
      <c r="O14" s="2070"/>
      <c r="P14" s="2070"/>
      <c r="Q14" s="2070"/>
      <c r="R14" s="2070"/>
      <c r="S14" s="2070"/>
      <c r="T14" s="2070"/>
      <c r="U14" s="2061" t="str">
        <f t="shared" si="0"/>
        <v>Total OUTPATIENT</v>
      </c>
      <c r="W14" s="455" t="b">
        <f>+'17HPM_DATA_INPUT'!C13='17_AUDIT_TOTALS_CK'!U14</f>
        <v>1</v>
      </c>
      <c r="X14" s="2065">
        <f>+'17HPM_DATA_INPUT'!D13-'17_AUDIT_TOTALS_CK'!C14</f>
        <v>56211</v>
      </c>
      <c r="Y14" s="2065">
        <f>+'17HPM_DATA_INPUT'!E13-'17_AUDIT_TOTALS_CK'!D14</f>
        <v>50031</v>
      </c>
      <c r="Z14" s="2065">
        <f>+'17HPM_DATA_INPUT'!F13-'17_AUDIT_TOTALS_CK'!E14</f>
        <v>602227</v>
      </c>
      <c r="AA14" s="2065">
        <f>+'17HPM_DATA_INPUT'!G13-'17_AUDIT_TOTALS_CK'!F14</f>
        <v>554209</v>
      </c>
      <c r="AB14" s="2065">
        <f>+'17HPM_DATA_INPUT'!H13-'17_AUDIT_TOTALS_CK'!G14</f>
        <v>102711646</v>
      </c>
      <c r="AC14" s="2065">
        <f>+'17HPM_DATA_INPUT'!I13-'17_AUDIT_TOTALS_CK'!H14</f>
        <v>89018107</v>
      </c>
      <c r="AD14" s="2065">
        <f>+'17HPM_DATA_INPUT'!J13-'17_AUDIT_TOTALS_CK'!I14</f>
        <v>43336164</v>
      </c>
      <c r="AE14" s="2065">
        <f>+'17HPM_DATA_INPUT'!K13-'17_AUDIT_TOTALS_CK'!J14</f>
        <v>38369997</v>
      </c>
      <c r="AF14" s="2065">
        <f>+'17HPM_DATA_INPUT'!L13-'17_AUDIT_TOTALS_CK'!K14</f>
        <v>27262695</v>
      </c>
      <c r="AG14" s="2065">
        <f>+'17HPM_DATA_INPUT'!M13-'17_AUDIT_TOTALS_CK'!L14</f>
        <v>25135286</v>
      </c>
      <c r="AH14" s="2065">
        <f>+'17HPM_DATA_INPUT'!N13-'17_AUDIT_TOTALS_CK'!M14</f>
        <v>16073469</v>
      </c>
      <c r="AI14" s="2065">
        <f>+'17HPM_DATA_INPUT'!O13-'17_AUDIT_TOTALS_CK'!N14</f>
        <v>13234711</v>
      </c>
      <c r="AJ14" s="2065">
        <f>+'17HPM_DATA_INPUT'!P13-'17_AUDIT_TOTALS_CK'!O14</f>
        <v>2246957</v>
      </c>
      <c r="AK14" s="2065">
        <f>+'17HPM_DATA_INPUT'!Q13-'17_AUDIT_TOTALS_CK'!P14</f>
        <v>2070573</v>
      </c>
      <c r="AL14" s="2065">
        <f>+'17HPM_DATA_INPUT'!R13-'17_AUDIT_TOTALS_CK'!Q14</f>
        <v>8238133</v>
      </c>
      <c r="AM14" s="2065">
        <f>+'17HPM_DATA_INPUT'!S13-'17_AUDIT_TOTALS_CK'!R14</f>
        <v>7059687</v>
      </c>
      <c r="AN14" s="2065">
        <f>+'17HPM_DATA_INPUT'!T13-'17_AUDIT_TOTALS_CK'!S14</f>
        <v>5588379</v>
      </c>
      <c r="AO14" s="2065">
        <f>+'17HPM_DATA_INPUT'!U13-'17_AUDIT_TOTALS_CK'!T14</f>
        <v>4104451</v>
      </c>
      <c r="AQ14" s="2069" t="str">
        <f>'Departmental PL'!D21</f>
        <v>Total OUTPATIENT</v>
      </c>
      <c r="AR14" s="456">
        <f>+C14-'Departmental PL'!F21</f>
        <v>-56211</v>
      </c>
      <c r="AS14" s="456">
        <f>+D14-'Departmental PL'!G21</f>
        <v>-50031</v>
      </c>
      <c r="AT14" s="456">
        <f>+E14-'Departmental PL'!H21</f>
        <v>-602227</v>
      </c>
      <c r="AU14" s="456">
        <f>+F14-'Departmental PL'!I21</f>
        <v>-554209</v>
      </c>
      <c r="AV14" s="456">
        <f>+G14-'Departmental PL'!J21</f>
        <v>-153511817.45999998</v>
      </c>
      <c r="AW14" s="456">
        <f>+H14-'Departmental PL'!K21</f>
        <v>-108428921.7610271</v>
      </c>
      <c r="AX14" s="456">
        <f>+I14-'Departmental PL'!L21</f>
        <v>-56757664.240000002</v>
      </c>
      <c r="AY14" s="456">
        <f>+J14-'Departmental PL'!M21</f>
        <v>-42724038</v>
      </c>
      <c r="AZ14" s="456">
        <f>+K14-'Departmental PL'!N21</f>
        <v>-41218509.954112746</v>
      </c>
      <c r="BA14" s="456">
        <f>+L14-'Departmental PL'!O21</f>
        <v>-30239468.429900002</v>
      </c>
      <c r="BB14" s="456">
        <f>+M14-'Departmental PL'!P21</f>
        <v>-15539154.285887256</v>
      </c>
      <c r="BC14" s="456">
        <f>+N14-'Departmental PL'!Q21</f>
        <v>-12484569.570099998</v>
      </c>
      <c r="BD14" s="456">
        <f>+O14-'Departmental PL'!R21</f>
        <v>-2666024.4285947802</v>
      </c>
      <c r="BE14" s="456">
        <f>+P14-'Departmental PL'!S21</f>
        <v>-2196414.2716999999</v>
      </c>
      <c r="BF14" s="456">
        <f>+Q14-'Departmental PL'!T21</f>
        <v>-11366461.466540426</v>
      </c>
      <c r="BG14" s="456">
        <f>+R14-'Departmental PL'!U21</f>
        <v>-8374463.3010999998</v>
      </c>
      <c r="BH14" s="456">
        <f>+S14-'Departmental PL'!V21</f>
        <v>-1506668.390752051</v>
      </c>
      <c r="BI14" s="456">
        <f>+T14-'Departmental PL'!W21</f>
        <v>-1913691.9972999981</v>
      </c>
    </row>
    <row r="15" spans="1:61" ht="20.25" hidden="1" customHeight="1" x14ac:dyDescent="0.25">
      <c r="A15" s="2067" t="s">
        <v>1495</v>
      </c>
      <c r="B15" s="2058" t="s">
        <v>2334</v>
      </c>
      <c r="C15" s="2060"/>
      <c r="D15" s="2060"/>
      <c r="E15" s="2060"/>
      <c r="F15" s="2060"/>
      <c r="G15" s="2060"/>
      <c r="H15" s="2060"/>
      <c r="I15" s="2060"/>
      <c r="J15" s="2060"/>
      <c r="K15" s="2060"/>
      <c r="L15" s="2060"/>
      <c r="M15" s="2060"/>
      <c r="N15" s="2060"/>
      <c r="O15" s="2060"/>
      <c r="P15" s="2060"/>
      <c r="Q15" s="2060"/>
      <c r="R15" s="2060"/>
      <c r="S15" s="2060"/>
      <c r="T15" s="2060"/>
      <c r="U15" s="2061" t="str">
        <f t="shared" si="0"/>
        <v>4310 ENDO CENTER at SAWGRASS</v>
      </c>
      <c r="W15" s="455" t="b">
        <f>+'17HPM_DATA_INPUT'!C14='17_AUDIT_TOTALS_CK'!U15</f>
        <v>1</v>
      </c>
      <c r="X15" s="2065">
        <f>+'17HPM_DATA_INPUT'!D14-'17_AUDIT_TOTALS_CK'!C15</f>
        <v>0</v>
      </c>
      <c r="Y15" s="2065">
        <f>+'17HPM_DATA_INPUT'!E14-'17_AUDIT_TOTALS_CK'!D15</f>
        <v>2</v>
      </c>
      <c r="Z15" s="2065">
        <f>+'17HPM_DATA_INPUT'!F14-'17_AUDIT_TOTALS_CK'!E15</f>
        <v>0</v>
      </c>
      <c r="AA15" s="2065">
        <f>+'17HPM_DATA_INPUT'!G14-'17_AUDIT_TOTALS_CK'!F15</f>
        <v>1</v>
      </c>
      <c r="AB15" s="2065">
        <f>+'17HPM_DATA_INPUT'!H14-'17_AUDIT_TOTALS_CK'!G15</f>
        <v>0</v>
      </c>
      <c r="AC15" s="2065">
        <f>+'17HPM_DATA_INPUT'!I14-'17_AUDIT_TOTALS_CK'!H15</f>
        <v>2196</v>
      </c>
      <c r="AD15" s="2065">
        <f>+'17HPM_DATA_INPUT'!J14-'17_AUDIT_TOTALS_CK'!I15</f>
        <v>0</v>
      </c>
      <c r="AE15" s="2065">
        <f>+'17HPM_DATA_INPUT'!K14-'17_AUDIT_TOTALS_CK'!J15</f>
        <v>1174</v>
      </c>
      <c r="AF15" s="2065">
        <f>+'17HPM_DATA_INPUT'!L14-'17_AUDIT_TOTALS_CK'!K15</f>
        <v>0</v>
      </c>
      <c r="AG15" s="2065">
        <f>+'17HPM_DATA_INPUT'!M14-'17_AUDIT_TOTALS_CK'!L15</f>
        <v>388</v>
      </c>
      <c r="AH15" s="2065">
        <f>+'17HPM_DATA_INPUT'!N14-'17_AUDIT_TOTALS_CK'!M15</f>
        <v>0</v>
      </c>
      <c r="AI15" s="2065">
        <f>+'17HPM_DATA_INPUT'!O14-'17_AUDIT_TOTALS_CK'!N15</f>
        <v>786</v>
      </c>
      <c r="AJ15" s="2065">
        <f>+'17HPM_DATA_INPUT'!P14-'17_AUDIT_TOTALS_CK'!O15</f>
        <v>0</v>
      </c>
      <c r="AK15" s="2065">
        <f>+'17HPM_DATA_INPUT'!Q14-'17_AUDIT_TOTALS_CK'!P15</f>
        <v>17</v>
      </c>
      <c r="AL15" s="2065">
        <f>+'17HPM_DATA_INPUT'!R14-'17_AUDIT_TOTALS_CK'!Q15</f>
        <v>0</v>
      </c>
      <c r="AM15" s="2065">
        <f>+'17HPM_DATA_INPUT'!S14-'17_AUDIT_TOTALS_CK'!R15</f>
        <v>77</v>
      </c>
      <c r="AN15" s="2065">
        <f>+'17HPM_DATA_INPUT'!T14-'17_AUDIT_TOTALS_CK'!S15</f>
        <v>0</v>
      </c>
      <c r="AO15" s="2065">
        <f>+'17HPM_DATA_INPUT'!U14-'17_AUDIT_TOTALS_CK'!T15</f>
        <v>692</v>
      </c>
      <c r="AQ15" s="455" t="str">
        <f>'Departmental PL'!D22</f>
        <v>4310 ENDO CENTER at SAWGRASS</v>
      </c>
      <c r="AR15" s="456">
        <f>+C15-'Departmental PL'!F22</f>
        <v>0</v>
      </c>
      <c r="AS15" s="456">
        <f>+D15-'Departmental PL'!G22</f>
        <v>-2</v>
      </c>
      <c r="AT15" s="456">
        <f>+E15-'Departmental PL'!H22</f>
        <v>0</v>
      </c>
      <c r="AU15" s="456">
        <f>+F15-'Departmental PL'!I22</f>
        <v>-1</v>
      </c>
      <c r="AV15" s="456">
        <f>+G15-'Departmental PL'!J22</f>
        <v>0</v>
      </c>
      <c r="AW15" s="456">
        <f>+H15-'Departmental PL'!K22</f>
        <v>-2196</v>
      </c>
      <c r="AX15" s="456">
        <f>+I15-'Departmental PL'!L22</f>
        <v>0</v>
      </c>
      <c r="AY15" s="456">
        <f>+J15-'Departmental PL'!M22</f>
        <v>-1174</v>
      </c>
      <c r="AZ15" s="456">
        <f>+K15-'Departmental PL'!N22</f>
        <v>0</v>
      </c>
      <c r="BA15" s="456">
        <f>+L15-'Departmental PL'!O22</f>
        <v>-388</v>
      </c>
      <c r="BB15" s="456">
        <f>+M15-'Departmental PL'!P22</f>
        <v>0</v>
      </c>
      <c r="BC15" s="456">
        <f>+N15-'Departmental PL'!Q22</f>
        <v>-786</v>
      </c>
      <c r="BD15" s="456">
        <f>+O15-'Departmental PL'!R22</f>
        <v>0</v>
      </c>
      <c r="BE15" s="456">
        <f>+P15-'Departmental PL'!S22</f>
        <v>-17</v>
      </c>
      <c r="BF15" s="456">
        <f>+Q15-'Departmental PL'!T22</f>
        <v>0</v>
      </c>
      <c r="BG15" s="456">
        <f>+R15-'Departmental PL'!U22</f>
        <v>-77</v>
      </c>
      <c r="BH15" s="456">
        <f>+S15-'Departmental PL'!V22</f>
        <v>0</v>
      </c>
      <c r="BI15" s="456">
        <f>+T15-'Departmental PL'!W22</f>
        <v>-692</v>
      </c>
    </row>
    <row r="16" spans="1:61" ht="20.25" hidden="1" customHeight="1" x14ac:dyDescent="0.25">
      <c r="A16" s="2067" t="s">
        <v>1496</v>
      </c>
      <c r="B16" s="2058" t="s">
        <v>2335</v>
      </c>
      <c r="C16" s="2060"/>
      <c r="D16" s="2060"/>
      <c r="E16" s="2060"/>
      <c r="F16" s="2060"/>
      <c r="G16" s="2060"/>
      <c r="H16" s="2060"/>
      <c r="I16" s="2060"/>
      <c r="J16" s="2060"/>
      <c r="K16" s="2060"/>
      <c r="L16" s="2060"/>
      <c r="M16" s="2060"/>
      <c r="N16" s="2060"/>
      <c r="O16" s="2060"/>
      <c r="P16" s="2060"/>
      <c r="Q16" s="2060"/>
      <c r="R16" s="2060"/>
      <c r="S16" s="2060"/>
      <c r="T16" s="2060"/>
      <c r="U16" s="2061" t="str">
        <f t="shared" si="0"/>
        <v>4500 ENDOSCOPY</v>
      </c>
      <c r="W16" s="455" t="b">
        <f>+'17HPM_DATA_INPUT'!C15='17_AUDIT_TOTALS_CK'!U16</f>
        <v>1</v>
      </c>
      <c r="X16" s="2065">
        <f>+'17HPM_DATA_INPUT'!D15-'17_AUDIT_TOTALS_CK'!C16</f>
        <v>851</v>
      </c>
      <c r="Y16" s="2065">
        <f>+'17HPM_DATA_INPUT'!E15-'17_AUDIT_TOTALS_CK'!D16</f>
        <v>871</v>
      </c>
      <c r="Z16" s="2065">
        <f>+'17HPM_DATA_INPUT'!F15-'17_AUDIT_TOTALS_CK'!E16</f>
        <v>1664</v>
      </c>
      <c r="AA16" s="2065">
        <f>+'17HPM_DATA_INPUT'!G15-'17_AUDIT_TOTALS_CK'!F16</f>
        <v>1673</v>
      </c>
      <c r="AB16" s="2065">
        <f>+'17HPM_DATA_INPUT'!H15-'17_AUDIT_TOTALS_CK'!G16</f>
        <v>2589956</v>
      </c>
      <c r="AC16" s="2065">
        <f>+'17HPM_DATA_INPUT'!I15-'17_AUDIT_TOTALS_CK'!H16</f>
        <v>2538741</v>
      </c>
      <c r="AD16" s="2065">
        <f>+'17HPM_DATA_INPUT'!J15-'17_AUDIT_TOTALS_CK'!I16</f>
        <v>1112167</v>
      </c>
      <c r="AE16" s="2065">
        <f>+'17HPM_DATA_INPUT'!K15-'17_AUDIT_TOTALS_CK'!J16</f>
        <v>1116872</v>
      </c>
      <c r="AF16" s="2065">
        <f>+'17HPM_DATA_INPUT'!L15-'17_AUDIT_TOTALS_CK'!K16</f>
        <v>676278</v>
      </c>
      <c r="AG16" s="2065">
        <f>+'17HPM_DATA_INPUT'!M15-'17_AUDIT_TOTALS_CK'!L16</f>
        <v>704188</v>
      </c>
      <c r="AH16" s="2065">
        <f>+'17HPM_DATA_INPUT'!N15-'17_AUDIT_TOTALS_CK'!M16</f>
        <v>435888</v>
      </c>
      <c r="AI16" s="2065">
        <f>+'17HPM_DATA_INPUT'!O15-'17_AUDIT_TOTALS_CK'!N16</f>
        <v>412684</v>
      </c>
      <c r="AJ16" s="2065">
        <f>+'17HPM_DATA_INPUT'!P15-'17_AUDIT_TOTALS_CK'!O16</f>
        <v>21942</v>
      </c>
      <c r="AK16" s="2065">
        <f>+'17HPM_DATA_INPUT'!Q15-'17_AUDIT_TOTALS_CK'!P16</f>
        <v>21212</v>
      </c>
      <c r="AL16" s="2065">
        <f>+'17HPM_DATA_INPUT'!R15-'17_AUDIT_TOTALS_CK'!Q16</f>
        <v>183095</v>
      </c>
      <c r="AM16" s="2065">
        <f>+'17HPM_DATA_INPUT'!S15-'17_AUDIT_TOTALS_CK'!R16</f>
        <v>216900</v>
      </c>
      <c r="AN16" s="2065">
        <f>+'17HPM_DATA_INPUT'!T15-'17_AUDIT_TOTALS_CK'!S16</f>
        <v>230851</v>
      </c>
      <c r="AO16" s="2065">
        <f>+'17HPM_DATA_INPUT'!U15-'17_AUDIT_TOTALS_CK'!T16</f>
        <v>174572</v>
      </c>
      <c r="AQ16" s="455" t="str">
        <f>'Departmental PL'!D23</f>
        <v>4500 ENDOSCOPY</v>
      </c>
      <c r="AR16" s="456">
        <f>+C16-'Departmental PL'!F23</f>
        <v>-851</v>
      </c>
      <c r="AS16" s="456">
        <f>+D16-'Departmental PL'!G23</f>
        <v>-871</v>
      </c>
      <c r="AT16" s="456">
        <f>+E16-'Departmental PL'!H23</f>
        <v>-1664</v>
      </c>
      <c r="AU16" s="456">
        <f>+F16-'Departmental PL'!I23</f>
        <v>-1673</v>
      </c>
      <c r="AV16" s="456">
        <f>+G16-'Departmental PL'!J23</f>
        <v>-2589956</v>
      </c>
      <c r="AW16" s="456">
        <f>+H16-'Departmental PL'!K23</f>
        <v>-2538741</v>
      </c>
      <c r="AX16" s="456">
        <f>+I16-'Departmental PL'!L23</f>
        <v>-1112167</v>
      </c>
      <c r="AY16" s="456">
        <f>+J16-'Departmental PL'!M23</f>
        <v>-1116872</v>
      </c>
      <c r="AZ16" s="456">
        <f>+K16-'Departmental PL'!N23</f>
        <v>-676278</v>
      </c>
      <c r="BA16" s="456">
        <f>+L16-'Departmental PL'!O23</f>
        <v>-704188</v>
      </c>
      <c r="BB16" s="456">
        <f>+M16-'Departmental PL'!P23</f>
        <v>-435889</v>
      </c>
      <c r="BC16" s="456">
        <f>+N16-'Departmental PL'!Q23</f>
        <v>-412684</v>
      </c>
      <c r="BD16" s="456">
        <f>+O16-'Departmental PL'!R23</f>
        <v>-21942</v>
      </c>
      <c r="BE16" s="456">
        <f>+P16-'Departmental PL'!S23</f>
        <v>-21212</v>
      </c>
      <c r="BF16" s="456">
        <f>+Q16-'Departmental PL'!T23</f>
        <v>-183095</v>
      </c>
      <c r="BG16" s="456">
        <f>+R16-'Departmental PL'!U23</f>
        <v>-216900</v>
      </c>
      <c r="BH16" s="456">
        <f>+S16-'Departmental PL'!V23</f>
        <v>-230852</v>
      </c>
      <c r="BI16" s="456">
        <f>+T16-'Departmental PL'!W23</f>
        <v>-174572</v>
      </c>
    </row>
    <row r="17" spans="1:61" ht="20.25" hidden="1" customHeight="1" x14ac:dyDescent="0.25">
      <c r="A17" s="2071" t="s">
        <v>1498</v>
      </c>
      <c r="B17" s="2058"/>
      <c r="C17" s="2060"/>
      <c r="D17" s="2060"/>
      <c r="E17" s="2060"/>
      <c r="F17" s="2060"/>
      <c r="G17" s="2060"/>
      <c r="H17" s="2060"/>
      <c r="I17" s="2060"/>
      <c r="J17" s="2060"/>
      <c r="K17" s="2060"/>
      <c r="L17" s="2060"/>
      <c r="M17" s="2060"/>
      <c r="N17" s="2060"/>
      <c r="O17" s="2060"/>
      <c r="P17" s="2060"/>
      <c r="Q17" s="2060"/>
      <c r="R17" s="2060"/>
      <c r="S17" s="2060"/>
      <c r="T17" s="2060"/>
      <c r="AQ17" s="2435" t="str">
        <f>'Departmental PL'!D24</f>
        <v>4550 PARKES ASTHMA CENTER</v>
      </c>
      <c r="AR17" s="456">
        <f>+C17-'Departmental PL'!F24</f>
        <v>0</v>
      </c>
      <c r="AS17" s="456">
        <f>+D17-'Departmental PL'!G24</f>
        <v>0</v>
      </c>
      <c r="AT17" s="456">
        <f>+E17-'Departmental PL'!H24</f>
        <v>0</v>
      </c>
      <c r="AU17" s="456">
        <f>+F17-'Departmental PL'!I24</f>
        <v>0</v>
      </c>
      <c r="AV17" s="456">
        <f>+G17-'Departmental PL'!J24</f>
        <v>0</v>
      </c>
      <c r="AW17" s="456">
        <f>+H17-'Departmental PL'!K24</f>
        <v>0</v>
      </c>
      <c r="AX17" s="456">
        <f>+I17-'Departmental PL'!L24</f>
        <v>0</v>
      </c>
      <c r="AY17" s="456">
        <f>+J17-'Departmental PL'!M24</f>
        <v>0</v>
      </c>
      <c r="AZ17" s="456">
        <f>+K17-'Departmental PL'!N24</f>
        <v>0</v>
      </c>
      <c r="BA17" s="456">
        <f>+L17-'Departmental PL'!O24</f>
        <v>0</v>
      </c>
      <c r="BB17" s="456">
        <f>+M17-'Departmental PL'!P24</f>
        <v>0</v>
      </c>
      <c r="BC17" s="456">
        <f>+N17-'Departmental PL'!Q24</f>
        <v>0</v>
      </c>
      <c r="BD17" s="456">
        <f>+O17-'Departmental PL'!R24</f>
        <v>0</v>
      </c>
      <c r="BE17" s="456">
        <f>+P17-'Departmental PL'!S24</f>
        <v>0</v>
      </c>
      <c r="BF17" s="456">
        <f>+Q17-'Departmental PL'!T24</f>
        <v>0</v>
      </c>
      <c r="BG17" s="456">
        <f>+R17-'Departmental PL'!U24</f>
        <v>0</v>
      </c>
      <c r="BH17" s="456">
        <f>+S17-'Departmental PL'!V24</f>
        <v>0</v>
      </c>
      <c r="BI17" s="456">
        <f>+T17-'Departmental PL'!W24</f>
        <v>0</v>
      </c>
    </row>
    <row r="18" spans="1:61" ht="20.25" hidden="1" customHeight="1" x14ac:dyDescent="0.25">
      <c r="A18" s="2071" t="s">
        <v>1503</v>
      </c>
      <c r="B18" s="2058" t="s">
        <v>2337</v>
      </c>
      <c r="C18" s="2060"/>
      <c r="D18" s="2060"/>
      <c r="E18" s="2060"/>
      <c r="F18" s="2060"/>
      <c r="G18" s="2060"/>
      <c r="H18" s="2060"/>
      <c r="I18" s="2060"/>
      <c r="J18" s="2060"/>
      <c r="K18" s="2060"/>
      <c r="L18" s="2060"/>
      <c r="M18" s="2060"/>
      <c r="N18" s="2060"/>
      <c r="O18" s="2060"/>
      <c r="P18" s="2060"/>
      <c r="Q18" s="2060"/>
      <c r="R18" s="2060"/>
      <c r="S18" s="2060"/>
      <c r="T18" s="2060"/>
      <c r="U18" s="2061" t="str">
        <f t="shared" si="0"/>
        <v>4560 PULMONARY DISEASE UNIT - SMH</v>
      </c>
      <c r="W18" s="455" t="b">
        <f>+'17HPM_DATA_INPUT'!C16='17_AUDIT_TOTALS_CK'!U18</f>
        <v>1</v>
      </c>
      <c r="X18" s="2065">
        <f>+'17HPM_DATA_INPUT'!D16-'17_AUDIT_TOTALS_CK'!C18</f>
        <v>2</v>
      </c>
      <c r="Y18" s="2065">
        <f>+'17HPM_DATA_INPUT'!E16-'17_AUDIT_TOTALS_CK'!D18</f>
        <v>3</v>
      </c>
      <c r="Z18" s="2065">
        <f>+'17HPM_DATA_INPUT'!F16-'17_AUDIT_TOTALS_CK'!E18</f>
        <v>5</v>
      </c>
      <c r="AA18" s="2065">
        <f>+'17HPM_DATA_INPUT'!G16-'17_AUDIT_TOTALS_CK'!F18</f>
        <v>9</v>
      </c>
      <c r="AB18" s="2065">
        <f>+'17HPM_DATA_INPUT'!H16-'17_AUDIT_TOTALS_CK'!G18</f>
        <v>5897</v>
      </c>
      <c r="AC18" s="2065">
        <f>+'17HPM_DATA_INPUT'!I16-'17_AUDIT_TOTALS_CK'!H18</f>
        <v>11221</v>
      </c>
      <c r="AD18" s="2065">
        <f>+'17HPM_DATA_INPUT'!J16-'17_AUDIT_TOTALS_CK'!I18</f>
        <v>2166</v>
      </c>
      <c r="AE18" s="2065">
        <f>+'17HPM_DATA_INPUT'!K16-'17_AUDIT_TOTALS_CK'!J18</f>
        <v>2103</v>
      </c>
      <c r="AF18" s="2065">
        <f>+'17HPM_DATA_INPUT'!L16-'17_AUDIT_TOTALS_CK'!K18</f>
        <v>1210</v>
      </c>
      <c r="AG18" s="2065">
        <f>+'17HPM_DATA_INPUT'!M16-'17_AUDIT_TOTALS_CK'!L18</f>
        <v>2472</v>
      </c>
      <c r="AH18" s="2065">
        <f>+'17HPM_DATA_INPUT'!N16-'17_AUDIT_TOTALS_CK'!M18</f>
        <v>957</v>
      </c>
      <c r="AI18" s="2065">
        <f>+'17HPM_DATA_INPUT'!O16-'17_AUDIT_TOTALS_CK'!N18</f>
        <v>-369</v>
      </c>
      <c r="AJ18" s="2065">
        <f>+'17HPM_DATA_INPUT'!P16-'17_AUDIT_TOTALS_CK'!O18</f>
        <v>53</v>
      </c>
      <c r="AK18" s="2065">
        <f>+'17HPM_DATA_INPUT'!Q16-'17_AUDIT_TOTALS_CK'!P18</f>
        <v>65</v>
      </c>
      <c r="AL18" s="2065">
        <f>+'17HPM_DATA_INPUT'!R16-'17_AUDIT_TOTALS_CK'!Q18</f>
        <v>386</v>
      </c>
      <c r="AM18" s="2065">
        <f>+'17HPM_DATA_INPUT'!S16-'17_AUDIT_TOTALS_CK'!R18</f>
        <v>887</v>
      </c>
      <c r="AN18" s="2065">
        <f>+'17HPM_DATA_INPUT'!T16-'17_AUDIT_TOTALS_CK'!S18</f>
        <v>517</v>
      </c>
      <c r="AO18" s="2065">
        <f>+'17HPM_DATA_INPUT'!U16-'17_AUDIT_TOTALS_CK'!T18</f>
        <v>-1321</v>
      </c>
      <c r="AQ18" s="455" t="str">
        <f>'Departmental PL'!D25</f>
        <v>4560 PULMONARY DISEASE UNIT - SMH</v>
      </c>
      <c r="AR18" s="456">
        <f>+C18-'Departmental PL'!F25</f>
        <v>-2</v>
      </c>
      <c r="AS18" s="456">
        <f>+D18-'Departmental PL'!G25</f>
        <v>-3</v>
      </c>
      <c r="AT18" s="456">
        <f>+E18-'Departmental PL'!H25</f>
        <v>-5</v>
      </c>
      <c r="AU18" s="456">
        <f>+F18-'Departmental PL'!I25</f>
        <v>-9</v>
      </c>
      <c r="AV18" s="456">
        <f>+G18-'Departmental PL'!J25</f>
        <v>-5897</v>
      </c>
      <c r="AW18" s="456">
        <f>+H18-'Departmental PL'!K25</f>
        <v>-11221</v>
      </c>
      <c r="AX18" s="456">
        <f>+I18-'Departmental PL'!L25</f>
        <v>-2166</v>
      </c>
      <c r="AY18" s="456">
        <f>+J18-'Departmental PL'!M25</f>
        <v>-2103</v>
      </c>
      <c r="AZ18" s="456">
        <f>+K18-'Departmental PL'!N25</f>
        <v>-1210</v>
      </c>
      <c r="BA18" s="456">
        <f>+L18-'Departmental PL'!O25</f>
        <v>-2472</v>
      </c>
      <c r="BB18" s="456">
        <f>+M18-'Departmental PL'!P25</f>
        <v>-956</v>
      </c>
      <c r="BC18" s="456">
        <f>+N18-'Departmental PL'!Q25</f>
        <v>369</v>
      </c>
      <c r="BD18" s="456">
        <f>+O18-'Departmental PL'!R25</f>
        <v>-53</v>
      </c>
      <c r="BE18" s="456">
        <f>+P18-'Departmental PL'!S25</f>
        <v>-65</v>
      </c>
      <c r="BF18" s="456">
        <f>+Q18-'Departmental PL'!T25</f>
        <v>-386</v>
      </c>
      <c r="BG18" s="456">
        <f>+R18-'Departmental PL'!U25</f>
        <v>-887</v>
      </c>
      <c r="BH18" s="456">
        <f>+S18-'Departmental PL'!V25</f>
        <v>-517</v>
      </c>
      <c r="BI18" s="456">
        <f>+T18-'Departmental PL'!W25</f>
        <v>1321</v>
      </c>
    </row>
    <row r="19" spans="1:61" ht="20.25" hidden="1" customHeight="1" x14ac:dyDescent="0.25">
      <c r="A19" s="2436"/>
      <c r="B19" s="2058"/>
      <c r="C19" s="2060"/>
      <c r="D19" s="2060"/>
      <c r="E19" s="2060"/>
      <c r="F19" s="2060"/>
      <c r="G19" s="2060"/>
      <c r="H19" s="2060"/>
      <c r="I19" s="2060"/>
      <c r="J19" s="2060"/>
      <c r="K19" s="2060"/>
      <c r="L19" s="2060"/>
      <c r="M19" s="2060"/>
      <c r="N19" s="2060"/>
      <c r="O19" s="2060"/>
      <c r="P19" s="2060"/>
      <c r="Q19" s="2060"/>
      <c r="R19" s="2060"/>
      <c r="S19" s="2060"/>
      <c r="T19" s="2060"/>
      <c r="AQ19" s="2435" t="str">
        <f>'Departmental PL'!D26</f>
        <v>4740 KIDNEY TRANSPLANT</v>
      </c>
      <c r="AR19" s="456">
        <f>+C19-'Departmental PL'!F26</f>
        <v>0</v>
      </c>
      <c r="AS19" s="456">
        <f>+D19-'Departmental PL'!G26</f>
        <v>0</v>
      </c>
      <c r="AT19" s="456">
        <f>+E19-'Departmental PL'!H26</f>
        <v>0</v>
      </c>
      <c r="AU19" s="456">
        <f>+F19-'Departmental PL'!I26</f>
        <v>0</v>
      </c>
      <c r="AV19" s="456">
        <f>+G19-'Departmental PL'!J26</f>
        <v>0</v>
      </c>
      <c r="AW19" s="456">
        <f>+H19-'Departmental PL'!K26</f>
        <v>0</v>
      </c>
      <c r="AX19" s="456">
        <f>+I19-'Departmental PL'!L26</f>
        <v>0</v>
      </c>
      <c r="AY19" s="456">
        <f>+J19-'Departmental PL'!M26</f>
        <v>0</v>
      </c>
      <c r="AZ19" s="456">
        <f>+K19-'Departmental PL'!N26</f>
        <v>0</v>
      </c>
      <c r="BA19" s="456">
        <f>+L19-'Departmental PL'!O26</f>
        <v>0</v>
      </c>
      <c r="BB19" s="456">
        <f>+M19-'Departmental PL'!P26</f>
        <v>0</v>
      </c>
      <c r="BC19" s="456">
        <f>+N19-'Departmental PL'!Q26</f>
        <v>0</v>
      </c>
      <c r="BD19" s="456">
        <f>+O19-'Departmental PL'!R26</f>
        <v>0</v>
      </c>
      <c r="BE19" s="456">
        <f>+P19-'Departmental PL'!S26</f>
        <v>0</v>
      </c>
      <c r="BF19" s="456">
        <f>+Q19-'Departmental PL'!T26</f>
        <v>0</v>
      </c>
      <c r="BG19" s="456">
        <f>+R19-'Departmental PL'!U26</f>
        <v>0</v>
      </c>
      <c r="BH19" s="456">
        <f>+S19-'Departmental PL'!V26</f>
        <v>0</v>
      </c>
      <c r="BI19" s="456">
        <f>+T19-'Departmental PL'!W26</f>
        <v>0</v>
      </c>
    </row>
    <row r="20" spans="1:61" ht="20.25" hidden="1" customHeight="1" x14ac:dyDescent="0.25">
      <c r="A20" s="2436"/>
      <c r="B20" s="2058"/>
      <c r="C20" s="2060"/>
      <c r="D20" s="2060"/>
      <c r="E20" s="2060"/>
      <c r="F20" s="2060"/>
      <c r="G20" s="2060"/>
      <c r="H20" s="2060"/>
      <c r="I20" s="2060"/>
      <c r="J20" s="2060"/>
      <c r="K20" s="2060"/>
      <c r="L20" s="2060"/>
      <c r="M20" s="2060"/>
      <c r="N20" s="2060"/>
      <c r="O20" s="2060"/>
      <c r="P20" s="2060"/>
      <c r="Q20" s="2060"/>
      <c r="R20" s="2060"/>
      <c r="S20" s="2060"/>
      <c r="T20" s="2060"/>
      <c r="AQ20" s="2435" t="str">
        <f>'Departmental PL'!D27</f>
        <v>5500 AIDS CENTER</v>
      </c>
      <c r="AR20" s="456">
        <f>+C20-'Departmental PL'!F27</f>
        <v>0</v>
      </c>
      <c r="AS20" s="456">
        <f>+D20-'Departmental PL'!G27</f>
        <v>0</v>
      </c>
      <c r="AT20" s="456">
        <f>+E20-'Departmental PL'!H27</f>
        <v>0</v>
      </c>
      <c r="AU20" s="456">
        <f>+F20-'Departmental PL'!I27</f>
        <v>0</v>
      </c>
      <c r="AV20" s="456">
        <f>+G20-'Departmental PL'!J27</f>
        <v>0</v>
      </c>
      <c r="AW20" s="456">
        <f>+H20-'Departmental PL'!K27</f>
        <v>0</v>
      </c>
      <c r="AX20" s="456">
        <f>+I20-'Departmental PL'!L27</f>
        <v>0</v>
      </c>
      <c r="AY20" s="456">
        <f>+J20-'Departmental PL'!M27</f>
        <v>0</v>
      </c>
      <c r="AZ20" s="456">
        <f>+K20-'Departmental PL'!N27</f>
        <v>0</v>
      </c>
      <c r="BA20" s="456">
        <f>+L20-'Departmental PL'!O27</f>
        <v>0</v>
      </c>
      <c r="BB20" s="456">
        <f>+M20-'Departmental PL'!P27</f>
        <v>0</v>
      </c>
      <c r="BC20" s="456">
        <f>+N20-'Departmental PL'!Q27</f>
        <v>0</v>
      </c>
      <c r="BD20" s="456">
        <f>+O20-'Departmental PL'!R27</f>
        <v>0</v>
      </c>
      <c r="BE20" s="456">
        <f>+P20-'Departmental PL'!S27</f>
        <v>0</v>
      </c>
      <c r="BF20" s="456">
        <f>+Q20-'Departmental PL'!T27</f>
        <v>0</v>
      </c>
      <c r="BG20" s="456">
        <f>+R20-'Departmental PL'!U27</f>
        <v>0</v>
      </c>
      <c r="BH20" s="456">
        <f>+S20-'Departmental PL'!V27</f>
        <v>0</v>
      </c>
      <c r="BI20" s="456">
        <f>+T20-'Departmental PL'!W27</f>
        <v>0</v>
      </c>
    </row>
    <row r="21" spans="1:61" ht="20.25" hidden="1" customHeight="1" x14ac:dyDescent="0.25">
      <c r="A21" s="2436"/>
      <c r="B21" s="2058"/>
      <c r="C21" s="2060"/>
      <c r="D21" s="2060"/>
      <c r="E21" s="2060"/>
      <c r="F21" s="2060"/>
      <c r="G21" s="2060"/>
      <c r="H21" s="2060"/>
      <c r="I21" s="2060"/>
      <c r="J21" s="2060"/>
      <c r="K21" s="2060"/>
      <c r="L21" s="2060"/>
      <c r="M21" s="2060"/>
      <c r="N21" s="2060"/>
      <c r="O21" s="2060"/>
      <c r="P21" s="2060"/>
      <c r="Q21" s="2060"/>
      <c r="R21" s="2060"/>
      <c r="S21" s="2060"/>
      <c r="T21" s="2060"/>
      <c r="AQ21" s="2435" t="str">
        <f>'Departmental PL'!D28</f>
        <v>6500 AIR INFUSION CENTER</v>
      </c>
      <c r="AR21" s="456">
        <f>+C21-'Departmental PL'!F28</f>
        <v>0</v>
      </c>
      <c r="AS21" s="456">
        <f>+D21-'Departmental PL'!G28</f>
        <v>0</v>
      </c>
      <c r="AT21" s="456">
        <f>+E21-'Departmental PL'!H28</f>
        <v>0</v>
      </c>
      <c r="AU21" s="456">
        <f>+F21-'Departmental PL'!I28</f>
        <v>0</v>
      </c>
      <c r="AV21" s="456">
        <f>+G21-'Departmental PL'!J28</f>
        <v>0</v>
      </c>
      <c r="AW21" s="456">
        <f>+H21-'Departmental PL'!K28</f>
        <v>0</v>
      </c>
      <c r="AX21" s="456">
        <f>+I21-'Departmental PL'!L28</f>
        <v>0</v>
      </c>
      <c r="AY21" s="456">
        <f>+J21-'Departmental PL'!M28</f>
        <v>0</v>
      </c>
      <c r="AZ21" s="456">
        <f>+K21-'Departmental PL'!N28</f>
        <v>0</v>
      </c>
      <c r="BA21" s="456">
        <f>+L21-'Departmental PL'!O28</f>
        <v>0</v>
      </c>
      <c r="BB21" s="456">
        <f>+M21-'Departmental PL'!P28</f>
        <v>0</v>
      </c>
      <c r="BC21" s="456">
        <f>+N21-'Departmental PL'!Q28</f>
        <v>0</v>
      </c>
      <c r="BD21" s="456">
        <f>+O21-'Departmental PL'!R28</f>
        <v>0</v>
      </c>
      <c r="BE21" s="456">
        <f>+P21-'Departmental PL'!S28</f>
        <v>0</v>
      </c>
      <c r="BF21" s="456">
        <f>+Q21-'Departmental PL'!T28</f>
        <v>0</v>
      </c>
      <c r="BG21" s="456">
        <f>+R21-'Departmental PL'!U28</f>
        <v>0</v>
      </c>
      <c r="BH21" s="456">
        <f>+S21-'Departmental PL'!V28</f>
        <v>0</v>
      </c>
      <c r="BI21" s="456">
        <f>+T21-'Departmental PL'!W28</f>
        <v>0</v>
      </c>
    </row>
    <row r="22" spans="1:61" ht="20.25" hidden="1" customHeight="1" x14ac:dyDescent="0.25">
      <c r="A22" s="2436"/>
      <c r="B22" s="2058"/>
      <c r="C22" s="2060"/>
      <c r="D22" s="2060"/>
      <c r="E22" s="2060"/>
      <c r="F22" s="2060"/>
      <c r="G22" s="2060"/>
      <c r="H22" s="2060"/>
      <c r="I22" s="2060"/>
      <c r="J22" s="2060"/>
      <c r="K22" s="2060"/>
      <c r="L22" s="2060"/>
      <c r="M22" s="2060"/>
      <c r="N22" s="2060"/>
      <c r="O22" s="2060"/>
      <c r="P22" s="2060"/>
      <c r="Q22" s="2060"/>
      <c r="R22" s="2060"/>
      <c r="S22" s="2060"/>
      <c r="T22" s="2060"/>
      <c r="AQ22" s="2435" t="str">
        <f>'Departmental PL'!D29</f>
        <v>6650 ENDOCRINE MNT</v>
      </c>
      <c r="AR22" s="456">
        <f>+C22-'Departmental PL'!F29</f>
        <v>0</v>
      </c>
      <c r="AS22" s="456">
        <f>+D22-'Departmental PL'!G29</f>
        <v>0</v>
      </c>
      <c r="AT22" s="456">
        <f>+E22-'Departmental PL'!H29</f>
        <v>0</v>
      </c>
      <c r="AU22" s="456">
        <f>+F22-'Departmental PL'!I29</f>
        <v>0</v>
      </c>
      <c r="AV22" s="456">
        <f>+G22-'Departmental PL'!J29</f>
        <v>0</v>
      </c>
      <c r="AW22" s="456">
        <f>+H22-'Departmental PL'!K29</f>
        <v>0</v>
      </c>
      <c r="AX22" s="456">
        <f>+I22-'Departmental PL'!L29</f>
        <v>0</v>
      </c>
      <c r="AY22" s="456">
        <f>+J22-'Departmental PL'!M29</f>
        <v>0</v>
      </c>
      <c r="AZ22" s="456">
        <f>+K22-'Departmental PL'!N29</f>
        <v>0</v>
      </c>
      <c r="BA22" s="456">
        <f>+L22-'Departmental PL'!O29</f>
        <v>0</v>
      </c>
      <c r="BB22" s="456">
        <f>+M22-'Departmental PL'!P29</f>
        <v>0</v>
      </c>
      <c r="BC22" s="456">
        <f>+N22-'Departmental PL'!Q29</f>
        <v>0</v>
      </c>
      <c r="BD22" s="456">
        <f>+O22-'Departmental PL'!R29</f>
        <v>0</v>
      </c>
      <c r="BE22" s="456">
        <f>+P22-'Departmental PL'!S29</f>
        <v>0</v>
      </c>
      <c r="BF22" s="456">
        <f>+Q22-'Departmental PL'!T29</f>
        <v>0</v>
      </c>
      <c r="BG22" s="456">
        <f>+R22-'Departmental PL'!U29</f>
        <v>0</v>
      </c>
      <c r="BH22" s="456">
        <f>+S22-'Departmental PL'!V29</f>
        <v>0</v>
      </c>
      <c r="BI22" s="456">
        <f>+T22-'Departmental PL'!W29</f>
        <v>0</v>
      </c>
    </row>
    <row r="23" spans="1:61" ht="20.25" hidden="1" customHeight="1" x14ac:dyDescent="0.25">
      <c r="A23" s="2032" t="s">
        <v>1504</v>
      </c>
      <c r="B23" s="2058" t="s">
        <v>2343</v>
      </c>
      <c r="C23" s="2060"/>
      <c r="D23" s="2060"/>
      <c r="E23" s="2060"/>
      <c r="F23" s="2060"/>
      <c r="G23" s="2060"/>
      <c r="H23" s="2060"/>
      <c r="I23" s="2060"/>
      <c r="J23" s="2060"/>
      <c r="K23" s="2060"/>
      <c r="L23" s="2060"/>
      <c r="M23" s="2060"/>
      <c r="N23" s="2060"/>
      <c r="O23" s="2060"/>
      <c r="P23" s="2060"/>
      <c r="Q23" s="2060"/>
      <c r="R23" s="2060"/>
      <c r="S23" s="2060"/>
      <c r="T23" s="2060"/>
      <c r="U23" s="2061" t="str">
        <f t="shared" si="0"/>
        <v>6720 OPD-MEDICINE</v>
      </c>
      <c r="W23" s="455" t="b">
        <f>+'17HPM_DATA_INPUT'!C17='17_AUDIT_TOTALS_CK'!U23</f>
        <v>1</v>
      </c>
      <c r="X23" s="2065">
        <f>+'17HPM_DATA_INPUT'!D17-'17_AUDIT_TOTALS_CK'!C23</f>
        <v>2</v>
      </c>
      <c r="Y23" s="2065">
        <f>+'17HPM_DATA_INPUT'!E17-'17_AUDIT_TOTALS_CK'!D23</f>
        <v>1</v>
      </c>
      <c r="Z23" s="2065">
        <f>+'17HPM_DATA_INPUT'!F17-'17_AUDIT_TOTALS_CK'!E23</f>
        <v>4</v>
      </c>
      <c r="AA23" s="2065">
        <f>+'17HPM_DATA_INPUT'!G17-'17_AUDIT_TOTALS_CK'!F23</f>
        <v>1</v>
      </c>
      <c r="AB23" s="2065">
        <f>+'17HPM_DATA_INPUT'!H17-'17_AUDIT_TOTALS_CK'!G23</f>
        <v>555</v>
      </c>
      <c r="AC23" s="2065">
        <f>+'17HPM_DATA_INPUT'!I17-'17_AUDIT_TOTALS_CK'!H23</f>
        <v>44</v>
      </c>
      <c r="AD23" s="2065">
        <f>+'17HPM_DATA_INPUT'!J17-'17_AUDIT_TOTALS_CK'!I23</f>
        <v>138</v>
      </c>
      <c r="AE23" s="2065">
        <f>+'17HPM_DATA_INPUT'!K17-'17_AUDIT_TOTALS_CK'!J23</f>
        <v>13</v>
      </c>
      <c r="AF23" s="2065">
        <f>+'17HPM_DATA_INPUT'!L17-'17_AUDIT_TOTALS_CK'!K23</f>
        <v>354</v>
      </c>
      <c r="AG23" s="2065">
        <f>+'17HPM_DATA_INPUT'!M17-'17_AUDIT_TOTALS_CK'!L23</f>
        <v>26</v>
      </c>
      <c r="AH23" s="2065">
        <f>+'17HPM_DATA_INPUT'!N17-'17_AUDIT_TOTALS_CK'!M23</f>
        <v>-216</v>
      </c>
      <c r="AI23" s="2065">
        <f>+'17HPM_DATA_INPUT'!O17-'17_AUDIT_TOTALS_CK'!N23</f>
        <v>-13</v>
      </c>
      <c r="AJ23" s="2065">
        <f>+'17HPM_DATA_INPUT'!P17-'17_AUDIT_TOTALS_CK'!O23</f>
        <v>151</v>
      </c>
      <c r="AK23" s="2065">
        <f>+'17HPM_DATA_INPUT'!Q17-'17_AUDIT_TOTALS_CK'!P23</f>
        <v>12</v>
      </c>
      <c r="AL23" s="2065">
        <f>+'17HPM_DATA_INPUT'!R17-'17_AUDIT_TOTALS_CK'!Q23</f>
        <v>249</v>
      </c>
      <c r="AM23" s="2065">
        <f>+'17HPM_DATA_INPUT'!S17-'17_AUDIT_TOTALS_CK'!R23</f>
        <v>18</v>
      </c>
      <c r="AN23" s="2065">
        <f>+'17HPM_DATA_INPUT'!T17-'17_AUDIT_TOTALS_CK'!S23</f>
        <v>-616</v>
      </c>
      <c r="AO23" s="2065">
        <f>+'17HPM_DATA_INPUT'!U17-'17_AUDIT_TOTALS_CK'!T23</f>
        <v>-43</v>
      </c>
      <c r="AQ23" s="455" t="str">
        <f>'Departmental PL'!D30</f>
        <v>6720 OPD-MEDICINE</v>
      </c>
      <c r="AR23" s="456">
        <f>+C23-'Departmental PL'!F30</f>
        <v>-2</v>
      </c>
      <c r="AS23" s="456">
        <f>+D23-'Departmental PL'!G30</f>
        <v>-1</v>
      </c>
      <c r="AT23" s="456">
        <f>+E23-'Departmental PL'!H30</f>
        <v>-4</v>
      </c>
      <c r="AU23" s="456">
        <f>+F23-'Departmental PL'!I30</f>
        <v>-1</v>
      </c>
      <c r="AV23" s="456">
        <f>+G23-'Departmental PL'!J30</f>
        <v>-555</v>
      </c>
      <c r="AW23" s="456">
        <f>+H23-'Departmental PL'!K30</f>
        <v>-44</v>
      </c>
      <c r="AX23" s="456">
        <f>+I23-'Departmental PL'!L30</f>
        <v>-138</v>
      </c>
      <c r="AY23" s="456">
        <f>+J23-'Departmental PL'!M30</f>
        <v>-13</v>
      </c>
      <c r="AZ23" s="456">
        <f>+K23-'Departmental PL'!N30</f>
        <v>-354</v>
      </c>
      <c r="BA23" s="456">
        <f>+L23-'Departmental PL'!O30</f>
        <v>-26</v>
      </c>
      <c r="BB23" s="456">
        <f>+M23-'Departmental PL'!P30</f>
        <v>216</v>
      </c>
      <c r="BC23" s="456">
        <f>+N23-'Departmental PL'!Q30</f>
        <v>13</v>
      </c>
      <c r="BD23" s="456">
        <f>+O23-'Departmental PL'!R30</f>
        <v>-151</v>
      </c>
      <c r="BE23" s="456">
        <f>+P23-'Departmental PL'!S30</f>
        <v>-12</v>
      </c>
      <c r="BF23" s="456">
        <f>+Q23-'Departmental PL'!T30</f>
        <v>-249</v>
      </c>
      <c r="BG23" s="456">
        <f>+R23-'Departmental PL'!U30</f>
        <v>-18</v>
      </c>
      <c r="BH23" s="456">
        <f>+S23-'Departmental PL'!V30</f>
        <v>616</v>
      </c>
      <c r="BI23" s="456">
        <f>+T23-'Departmental PL'!W30</f>
        <v>43</v>
      </c>
    </row>
    <row r="24" spans="1:61" ht="20.25" hidden="1" customHeight="1" x14ac:dyDescent="0.25">
      <c r="A24" s="2064" t="s">
        <v>1495</v>
      </c>
      <c r="B24" s="2072" t="s">
        <v>2307</v>
      </c>
      <c r="C24" s="2073"/>
      <c r="D24" s="2073"/>
      <c r="E24" s="2073"/>
      <c r="F24" s="2073"/>
      <c r="G24" s="2073"/>
      <c r="H24" s="2073"/>
      <c r="I24" s="2073"/>
      <c r="J24" s="2073"/>
      <c r="K24" s="2073"/>
      <c r="L24" s="2073"/>
      <c r="M24" s="2073"/>
      <c r="N24" s="2073"/>
      <c r="O24" s="2073"/>
      <c r="P24" s="2073"/>
      <c r="Q24" s="2073"/>
      <c r="R24" s="2073"/>
      <c r="S24" s="2073"/>
      <c r="T24" s="2073"/>
      <c r="U24" s="2061" t="str">
        <f t="shared" si="0"/>
        <v>Total ASC</v>
      </c>
      <c r="W24" s="455" t="b">
        <f>+'17HPM_DATA_INPUT'!C18='17_AUDIT_TOTALS_CK'!U24</f>
        <v>1</v>
      </c>
      <c r="X24" s="2065">
        <f>+'17HPM_DATA_INPUT'!D18-'17_AUDIT_TOTALS_CK'!C24</f>
        <v>855</v>
      </c>
      <c r="Y24" s="2065">
        <f>+'17HPM_DATA_INPUT'!E18-'17_AUDIT_TOTALS_CK'!D24</f>
        <v>876</v>
      </c>
      <c r="Z24" s="2065">
        <f>+'17HPM_DATA_INPUT'!F18-'17_AUDIT_TOTALS_CK'!E24</f>
        <v>1673</v>
      </c>
      <c r="AA24" s="2065">
        <f>+'17HPM_DATA_INPUT'!G18-'17_AUDIT_TOTALS_CK'!F24</f>
        <v>1684</v>
      </c>
      <c r="AB24" s="2065">
        <f>+'17HPM_DATA_INPUT'!H18-'17_AUDIT_TOTALS_CK'!G24</f>
        <v>2596408</v>
      </c>
      <c r="AC24" s="2065">
        <f>+'17HPM_DATA_INPUT'!I18-'17_AUDIT_TOTALS_CK'!H24</f>
        <v>2552202</v>
      </c>
      <c r="AD24" s="2065">
        <f>+'17HPM_DATA_INPUT'!J18-'17_AUDIT_TOTALS_CK'!I24</f>
        <v>1114471</v>
      </c>
      <c r="AE24" s="2065">
        <f>+'17HPM_DATA_INPUT'!K18-'17_AUDIT_TOTALS_CK'!J24</f>
        <v>1120162</v>
      </c>
      <c r="AF24" s="2065">
        <f>+'17HPM_DATA_INPUT'!L18-'17_AUDIT_TOTALS_CK'!K24</f>
        <v>677842</v>
      </c>
      <c r="AG24" s="2065">
        <f>+'17HPM_DATA_INPUT'!M18-'17_AUDIT_TOTALS_CK'!L24</f>
        <v>707074</v>
      </c>
      <c r="AH24" s="2065">
        <f>+'17HPM_DATA_INPUT'!N18-'17_AUDIT_TOTALS_CK'!M24</f>
        <v>436629</v>
      </c>
      <c r="AI24" s="2065">
        <f>+'17HPM_DATA_INPUT'!O18-'17_AUDIT_TOTALS_CK'!N24</f>
        <v>413088</v>
      </c>
      <c r="AJ24" s="2065">
        <f>+'17HPM_DATA_INPUT'!P18-'17_AUDIT_TOTALS_CK'!O24</f>
        <v>22146</v>
      </c>
      <c r="AK24" s="2065">
        <f>+'17HPM_DATA_INPUT'!Q18-'17_AUDIT_TOTALS_CK'!P24</f>
        <v>21306</v>
      </c>
      <c r="AL24" s="2065">
        <f>+'17HPM_DATA_INPUT'!R18-'17_AUDIT_TOTALS_CK'!Q24</f>
        <v>183731</v>
      </c>
      <c r="AM24" s="2065">
        <f>+'17HPM_DATA_INPUT'!S18-'17_AUDIT_TOTALS_CK'!R24</f>
        <v>217882</v>
      </c>
      <c r="AN24" s="2065">
        <f>+'17HPM_DATA_INPUT'!T18-'17_AUDIT_TOTALS_CK'!S24</f>
        <v>230752</v>
      </c>
      <c r="AO24" s="2065">
        <f>+'17HPM_DATA_INPUT'!U18-'17_AUDIT_TOTALS_CK'!T24</f>
        <v>173901</v>
      </c>
      <c r="AQ24" s="2072" t="str">
        <f>'Departmental PL'!D31</f>
        <v>Total ASC</v>
      </c>
      <c r="AR24" s="456">
        <f>+C24-'Departmental PL'!F31</f>
        <v>-855</v>
      </c>
      <c r="AS24" s="456">
        <f>+D24-'Departmental PL'!G31</f>
        <v>-876</v>
      </c>
      <c r="AT24" s="456">
        <f>+E24-'Departmental PL'!H31</f>
        <v>-1673</v>
      </c>
      <c r="AU24" s="456">
        <f>+F24-'Departmental PL'!I31</f>
        <v>-1684</v>
      </c>
      <c r="AV24" s="456">
        <f>+G24-'Departmental PL'!J31</f>
        <v>-2596408</v>
      </c>
      <c r="AW24" s="456">
        <f>+H24-'Departmental PL'!K31</f>
        <v>-2552202</v>
      </c>
      <c r="AX24" s="456">
        <f>+I24-'Departmental PL'!L31</f>
        <v>-1114471</v>
      </c>
      <c r="AY24" s="456">
        <f>+J24-'Departmental PL'!M31</f>
        <v>-1120162</v>
      </c>
      <c r="AZ24" s="456">
        <f>+K24-'Departmental PL'!N31</f>
        <v>-677842</v>
      </c>
      <c r="BA24" s="456">
        <f>+L24-'Departmental PL'!O31</f>
        <v>-707074</v>
      </c>
      <c r="BB24" s="456">
        <f>+M24-'Departmental PL'!P31</f>
        <v>-436629</v>
      </c>
      <c r="BC24" s="456">
        <f>+N24-'Departmental PL'!Q31</f>
        <v>-413088</v>
      </c>
      <c r="BD24" s="456">
        <f>+O24-'Departmental PL'!R31</f>
        <v>-22146</v>
      </c>
      <c r="BE24" s="456">
        <f>+P24-'Departmental PL'!S31</f>
        <v>-21306</v>
      </c>
      <c r="BF24" s="456">
        <f>+Q24-'Departmental PL'!T31</f>
        <v>-183730</v>
      </c>
      <c r="BG24" s="456">
        <f>+R24-'Departmental PL'!U31</f>
        <v>-217882</v>
      </c>
      <c r="BH24" s="456">
        <f>+S24-'Departmental PL'!V31</f>
        <v>-230753</v>
      </c>
      <c r="BI24" s="456">
        <f>+T24-'Departmental PL'!W31</f>
        <v>-173900</v>
      </c>
    </row>
    <row r="25" spans="1:61" ht="20.25" hidden="1" customHeight="1" x14ac:dyDescent="0.25">
      <c r="A25" s="2067" t="s">
        <v>1496</v>
      </c>
      <c r="B25" s="2074" t="s">
        <v>2344</v>
      </c>
      <c r="C25" s="2075"/>
      <c r="D25" s="2075"/>
      <c r="E25" s="2075"/>
      <c r="F25" s="2075"/>
      <c r="G25" s="2075"/>
      <c r="H25" s="2075"/>
      <c r="I25" s="2075"/>
      <c r="J25" s="2075"/>
      <c r="K25" s="2075"/>
      <c r="L25" s="2075"/>
      <c r="M25" s="2075"/>
      <c r="N25" s="2075"/>
      <c r="O25" s="2075"/>
      <c r="P25" s="2075"/>
      <c r="Q25" s="2075"/>
      <c r="R25" s="2075"/>
      <c r="S25" s="2075"/>
      <c r="T25" s="2075"/>
      <c r="U25" s="2061" t="str">
        <f t="shared" si="0"/>
        <v>4310 ENDO CENTER at SAWGRASS</v>
      </c>
      <c r="W25" s="455" t="b">
        <f>+'17HPM_DATA_INPUT'!C19='17_AUDIT_TOTALS_CK'!U25</f>
        <v>1</v>
      </c>
      <c r="X25" s="2065">
        <f>+'17HPM_DATA_INPUT'!D19-'17_AUDIT_TOTALS_CK'!C25</f>
        <v>0</v>
      </c>
      <c r="Y25" s="2065">
        <f>+'17HPM_DATA_INPUT'!E19-'17_AUDIT_TOTALS_CK'!D25</f>
        <v>1</v>
      </c>
      <c r="Z25" s="2065">
        <f>+'17HPM_DATA_INPUT'!F19-'17_AUDIT_TOTALS_CK'!E25</f>
        <v>0</v>
      </c>
      <c r="AA25" s="2065">
        <f>+'17HPM_DATA_INPUT'!G19-'17_AUDIT_TOTALS_CK'!F25</f>
        <v>1</v>
      </c>
      <c r="AB25" s="2065">
        <f>+'17HPM_DATA_INPUT'!H19-'17_AUDIT_TOTALS_CK'!G25</f>
        <v>0</v>
      </c>
      <c r="AC25" s="2065">
        <f>+'17HPM_DATA_INPUT'!I19-'17_AUDIT_TOTALS_CK'!H25</f>
        <v>1563</v>
      </c>
      <c r="AD25" s="2065">
        <f>+'17HPM_DATA_INPUT'!J19-'17_AUDIT_TOTALS_CK'!I25</f>
        <v>0</v>
      </c>
      <c r="AE25" s="2065">
        <f>+'17HPM_DATA_INPUT'!K19-'17_AUDIT_TOTALS_CK'!J25</f>
        <v>117</v>
      </c>
      <c r="AF25" s="2065">
        <f>+'17HPM_DATA_INPUT'!L19-'17_AUDIT_TOTALS_CK'!K25</f>
        <v>0</v>
      </c>
      <c r="AG25" s="2065">
        <f>+'17HPM_DATA_INPUT'!M19-'17_AUDIT_TOTALS_CK'!L25</f>
        <v>278</v>
      </c>
      <c r="AH25" s="2065">
        <f>+'17HPM_DATA_INPUT'!N19-'17_AUDIT_TOTALS_CK'!M25</f>
        <v>0</v>
      </c>
      <c r="AI25" s="2065">
        <f>+'17HPM_DATA_INPUT'!O19-'17_AUDIT_TOTALS_CK'!N25</f>
        <v>-160</v>
      </c>
      <c r="AJ25" s="2065">
        <f>+'17HPM_DATA_INPUT'!P19-'17_AUDIT_TOTALS_CK'!O25</f>
        <v>0</v>
      </c>
      <c r="AK25" s="2065">
        <f>+'17HPM_DATA_INPUT'!Q19-'17_AUDIT_TOTALS_CK'!P25</f>
        <v>12</v>
      </c>
      <c r="AL25" s="2065">
        <f>+'17HPM_DATA_INPUT'!R19-'17_AUDIT_TOTALS_CK'!Q25</f>
        <v>0</v>
      </c>
      <c r="AM25" s="2065">
        <f>+'17HPM_DATA_INPUT'!S19-'17_AUDIT_TOTALS_CK'!R25</f>
        <v>55</v>
      </c>
      <c r="AN25" s="2065">
        <f>+'17HPM_DATA_INPUT'!T19-'17_AUDIT_TOTALS_CK'!S25</f>
        <v>0</v>
      </c>
      <c r="AO25" s="2065">
        <f>+'17HPM_DATA_INPUT'!U19-'17_AUDIT_TOTALS_CK'!T25</f>
        <v>-227</v>
      </c>
      <c r="AQ25" s="455" t="str">
        <f>'Departmental PL'!D32</f>
        <v>4310 ENDO CENTER at SAWGRASS</v>
      </c>
      <c r="AR25" s="456">
        <f>+C25-'Departmental PL'!F32</f>
        <v>0</v>
      </c>
      <c r="AS25" s="456">
        <f>+D25-'Departmental PL'!G32</f>
        <v>-1</v>
      </c>
      <c r="AT25" s="456">
        <f>+E25-'Departmental PL'!H32</f>
        <v>0</v>
      </c>
      <c r="AU25" s="456">
        <f>+F25-'Departmental PL'!I32</f>
        <v>-1</v>
      </c>
      <c r="AV25" s="456">
        <f>+G25-'Departmental PL'!J32</f>
        <v>0</v>
      </c>
      <c r="AW25" s="456">
        <f>+H25-'Departmental PL'!K32</f>
        <v>-1563</v>
      </c>
      <c r="AX25" s="456">
        <f>+I25-'Departmental PL'!L32</f>
        <v>0</v>
      </c>
      <c r="AY25" s="456">
        <f>+J25-'Departmental PL'!M32</f>
        <v>-117</v>
      </c>
      <c r="AZ25" s="456">
        <f>+K25-'Departmental PL'!N32</f>
        <v>0</v>
      </c>
      <c r="BA25" s="456">
        <f>+L25-'Departmental PL'!O32</f>
        <v>-278</v>
      </c>
      <c r="BB25" s="456">
        <f>+M25-'Departmental PL'!P32</f>
        <v>0</v>
      </c>
      <c r="BC25" s="456">
        <f>+N25-'Departmental PL'!Q32</f>
        <v>161</v>
      </c>
      <c r="BD25" s="456">
        <f>+O25-'Departmental PL'!R32</f>
        <v>0</v>
      </c>
      <c r="BE25" s="456">
        <f>+P25-'Departmental PL'!S32</f>
        <v>-12</v>
      </c>
      <c r="BF25" s="456">
        <f>+Q25-'Departmental PL'!T32</f>
        <v>0</v>
      </c>
      <c r="BG25" s="456">
        <f>+R25-'Departmental PL'!U32</f>
        <v>-55</v>
      </c>
      <c r="BH25" s="456">
        <f>+S25-'Departmental PL'!V32</f>
        <v>0</v>
      </c>
      <c r="BI25" s="456">
        <f>+T25-'Departmental PL'!W32</f>
        <v>228</v>
      </c>
    </row>
    <row r="26" spans="1:61" ht="20.25" hidden="1" customHeight="1" x14ac:dyDescent="0.25">
      <c r="A26" s="2067" t="s">
        <v>1498</v>
      </c>
      <c r="B26" s="2058" t="s">
        <v>2335</v>
      </c>
      <c r="C26" s="2060"/>
      <c r="D26" s="2060"/>
      <c r="E26" s="2060"/>
      <c r="F26" s="2060"/>
      <c r="G26" s="2060"/>
      <c r="H26" s="2060"/>
      <c r="I26" s="2060"/>
      <c r="J26" s="2060"/>
      <c r="K26" s="2060"/>
      <c r="L26" s="2060"/>
      <c r="M26" s="2060"/>
      <c r="N26" s="2060"/>
      <c r="O26" s="2060"/>
      <c r="P26" s="2060"/>
      <c r="Q26" s="2060"/>
      <c r="R26" s="2060"/>
      <c r="S26" s="2060"/>
      <c r="T26" s="2060"/>
      <c r="U26" s="2061" t="str">
        <f t="shared" si="0"/>
        <v>4500 ENDOSCOPY</v>
      </c>
      <c r="W26" s="455" t="b">
        <f>+'17HPM_DATA_INPUT'!C20='17_AUDIT_TOTALS_CK'!U26</f>
        <v>1</v>
      </c>
      <c r="X26" s="2065">
        <f>+'17HPM_DATA_INPUT'!D20-'17_AUDIT_TOTALS_CK'!C26</f>
        <v>149</v>
      </c>
      <c r="Y26" s="2065">
        <f>+'17HPM_DATA_INPUT'!E20-'17_AUDIT_TOTALS_CK'!D26</f>
        <v>163</v>
      </c>
      <c r="Z26" s="2065">
        <f>+'17HPM_DATA_INPUT'!F20-'17_AUDIT_TOTALS_CK'!E26</f>
        <v>414</v>
      </c>
      <c r="AA26" s="2065">
        <f>+'17HPM_DATA_INPUT'!G20-'17_AUDIT_TOTALS_CK'!F26</f>
        <v>448</v>
      </c>
      <c r="AB26" s="2065">
        <f>+'17HPM_DATA_INPUT'!H20-'17_AUDIT_TOTALS_CK'!G26</f>
        <v>484987</v>
      </c>
      <c r="AC26" s="2065">
        <f>+'17HPM_DATA_INPUT'!I20-'17_AUDIT_TOTALS_CK'!H26</f>
        <v>550788</v>
      </c>
      <c r="AD26" s="2065">
        <f>+'17HPM_DATA_INPUT'!J20-'17_AUDIT_TOTALS_CK'!I26</f>
        <v>144574</v>
      </c>
      <c r="AE26" s="2065">
        <f>+'17HPM_DATA_INPUT'!K20-'17_AUDIT_TOTALS_CK'!J26</f>
        <v>180878</v>
      </c>
      <c r="AF26" s="2065">
        <f>+'17HPM_DATA_INPUT'!L20-'17_AUDIT_TOTALS_CK'!K26</f>
        <v>126630</v>
      </c>
      <c r="AG26" s="2065">
        <f>+'17HPM_DATA_INPUT'!M20-'17_AUDIT_TOTALS_CK'!L26</f>
        <v>155401</v>
      </c>
      <c r="AH26" s="2065">
        <f>+'17HPM_DATA_INPUT'!N20-'17_AUDIT_TOTALS_CK'!M26</f>
        <v>17943</v>
      </c>
      <c r="AI26" s="2065">
        <f>+'17HPM_DATA_INPUT'!O20-'17_AUDIT_TOTALS_CK'!N26</f>
        <v>25478</v>
      </c>
      <c r="AJ26" s="2065">
        <f>+'17HPM_DATA_INPUT'!P20-'17_AUDIT_TOTALS_CK'!O26</f>
        <v>4109</v>
      </c>
      <c r="AK26" s="2065">
        <f>+'17HPM_DATA_INPUT'!Q20-'17_AUDIT_TOTALS_CK'!P26</f>
        <v>4681</v>
      </c>
      <c r="AL26" s="2065">
        <f>+'17HPM_DATA_INPUT'!R20-'17_AUDIT_TOTALS_CK'!Q26</f>
        <v>34284</v>
      </c>
      <c r="AM26" s="2065">
        <f>+'17HPM_DATA_INPUT'!S20-'17_AUDIT_TOTALS_CK'!R26</f>
        <v>47866</v>
      </c>
      <c r="AN26" s="2065">
        <f>+'17HPM_DATA_INPUT'!T20-'17_AUDIT_TOTALS_CK'!S26</f>
        <v>-20449</v>
      </c>
      <c r="AO26" s="2065">
        <f>+'17HPM_DATA_INPUT'!U20-'17_AUDIT_TOTALS_CK'!T26</f>
        <v>-27069</v>
      </c>
      <c r="AQ26" s="455" t="str">
        <f>'Departmental PL'!D33</f>
        <v>4500 ENDOSCOPY</v>
      </c>
      <c r="AR26" s="456">
        <f>+C26-'Departmental PL'!F33</f>
        <v>-149</v>
      </c>
      <c r="AS26" s="456">
        <f>+D26-'Departmental PL'!G33</f>
        <v>-163</v>
      </c>
      <c r="AT26" s="456">
        <f>+E26-'Departmental PL'!H33</f>
        <v>-414</v>
      </c>
      <c r="AU26" s="456">
        <f>+F26-'Departmental PL'!I33</f>
        <v>-448</v>
      </c>
      <c r="AV26" s="456">
        <f>+G26-'Departmental PL'!J33</f>
        <v>-484987</v>
      </c>
      <c r="AW26" s="456">
        <f>+H26-'Departmental PL'!K33</f>
        <v>-550788</v>
      </c>
      <c r="AX26" s="456">
        <f>+I26-'Departmental PL'!L33</f>
        <v>-144574</v>
      </c>
      <c r="AY26" s="456">
        <f>+J26-'Departmental PL'!M33</f>
        <v>-180878</v>
      </c>
      <c r="AZ26" s="456">
        <f>+K26-'Departmental PL'!N33</f>
        <v>-126630</v>
      </c>
      <c r="BA26" s="456">
        <f>+L26-'Departmental PL'!O33</f>
        <v>-155401</v>
      </c>
      <c r="BB26" s="456">
        <f>+M26-'Departmental PL'!P33</f>
        <v>-17944</v>
      </c>
      <c r="BC26" s="456">
        <f>+N26-'Departmental PL'!Q33</f>
        <v>-25477</v>
      </c>
      <c r="BD26" s="456">
        <f>+O26-'Departmental PL'!R33</f>
        <v>-4109</v>
      </c>
      <c r="BE26" s="456">
        <f>+P26-'Departmental PL'!S33</f>
        <v>-4681</v>
      </c>
      <c r="BF26" s="456">
        <f>+Q26-'Departmental PL'!T33</f>
        <v>-34284</v>
      </c>
      <c r="BG26" s="456">
        <f>+R26-'Departmental PL'!U33</f>
        <v>-47866</v>
      </c>
      <c r="BH26" s="456">
        <f>+S26-'Departmental PL'!V33</f>
        <v>20449</v>
      </c>
      <c r="BI26" s="456">
        <f>+T26-'Departmental PL'!W33</f>
        <v>27070</v>
      </c>
    </row>
    <row r="27" spans="1:61" ht="20.25" hidden="1" customHeight="1" x14ac:dyDescent="0.25">
      <c r="A27" s="2067"/>
      <c r="B27" s="2058"/>
      <c r="C27" s="2060"/>
      <c r="D27" s="2060"/>
      <c r="E27" s="2060"/>
      <c r="F27" s="2060"/>
      <c r="G27" s="2060"/>
      <c r="H27" s="2060"/>
      <c r="I27" s="2060"/>
      <c r="J27" s="2060"/>
      <c r="K27" s="2060"/>
      <c r="L27" s="2060"/>
      <c r="M27" s="2060"/>
      <c r="N27" s="2060"/>
      <c r="O27" s="2060"/>
      <c r="P27" s="2060"/>
      <c r="Q27" s="2060"/>
      <c r="R27" s="2060"/>
      <c r="S27" s="2060"/>
      <c r="T27" s="2060"/>
      <c r="AQ27" s="2435" t="str">
        <f>'Departmental PL'!D34</f>
        <v>4550 PARKES ASTHMA CENTER</v>
      </c>
      <c r="AR27" s="456">
        <f>+C27-'Departmental PL'!F34</f>
        <v>0</v>
      </c>
      <c r="AS27" s="456">
        <f>+D27-'Departmental PL'!G34</f>
        <v>0</v>
      </c>
      <c r="AT27" s="456">
        <f>+E27-'Departmental PL'!H34</f>
        <v>0</v>
      </c>
      <c r="AU27" s="456">
        <f>+F27-'Departmental PL'!I34</f>
        <v>0</v>
      </c>
      <c r="AV27" s="456">
        <f>+G27-'Departmental PL'!J34</f>
        <v>0</v>
      </c>
      <c r="AW27" s="456">
        <f>+H27-'Departmental PL'!K34</f>
        <v>0</v>
      </c>
      <c r="AX27" s="456">
        <f>+I27-'Departmental PL'!L34</f>
        <v>0</v>
      </c>
      <c r="AY27" s="456">
        <f>+J27-'Departmental PL'!M34</f>
        <v>0</v>
      </c>
      <c r="AZ27" s="456">
        <f>+K27-'Departmental PL'!N34</f>
        <v>0</v>
      </c>
      <c r="BA27" s="456">
        <f>+L27-'Departmental PL'!O34</f>
        <v>0</v>
      </c>
      <c r="BB27" s="456">
        <f>+M27-'Departmental PL'!P34</f>
        <v>0</v>
      </c>
      <c r="BC27" s="456">
        <f>+N27-'Departmental PL'!Q34</f>
        <v>0</v>
      </c>
      <c r="BD27" s="456">
        <f>+O27-'Departmental PL'!R34</f>
        <v>0</v>
      </c>
      <c r="BE27" s="456">
        <f>+P27-'Departmental PL'!S34</f>
        <v>0</v>
      </c>
      <c r="BF27" s="456">
        <f>+Q27-'Departmental PL'!T34</f>
        <v>0</v>
      </c>
      <c r="BG27" s="456">
        <f>+R27-'Departmental PL'!U34</f>
        <v>0</v>
      </c>
      <c r="BH27" s="456">
        <f>+S27-'Departmental PL'!V34</f>
        <v>0</v>
      </c>
      <c r="BI27" s="456">
        <f>+T27-'Departmental PL'!W34</f>
        <v>0</v>
      </c>
    </row>
    <row r="28" spans="1:61" ht="20.25" hidden="1" customHeight="1" x14ac:dyDescent="0.25">
      <c r="A28" s="2067" t="s">
        <v>1500</v>
      </c>
      <c r="B28" s="2058" t="s">
        <v>2337</v>
      </c>
      <c r="C28" s="2060"/>
      <c r="D28" s="2060"/>
      <c r="E28" s="2060"/>
      <c r="F28" s="2060"/>
      <c r="G28" s="2060"/>
      <c r="H28" s="2060"/>
      <c r="I28" s="2060"/>
      <c r="J28" s="2060"/>
      <c r="K28" s="2060"/>
      <c r="L28" s="2060"/>
      <c r="M28" s="2060"/>
      <c r="N28" s="2060"/>
      <c r="O28" s="2060"/>
      <c r="P28" s="2060"/>
      <c r="Q28" s="2060"/>
      <c r="R28" s="2060"/>
      <c r="S28" s="2060"/>
      <c r="T28" s="2060"/>
      <c r="U28" s="2061" t="str">
        <f t="shared" si="0"/>
        <v>4560 PULMONARY DISEASE UNIT - SMH</v>
      </c>
      <c r="W28" s="455" t="b">
        <f>+'17HPM_DATA_INPUT'!C21='17_AUDIT_TOTALS_CK'!U28</f>
        <v>1</v>
      </c>
      <c r="X28" s="2065">
        <f>+'17HPM_DATA_INPUT'!D21-'17_AUDIT_TOTALS_CK'!C28</f>
        <v>9</v>
      </c>
      <c r="Y28" s="2065">
        <f>+'17HPM_DATA_INPUT'!E21-'17_AUDIT_TOTALS_CK'!D28</f>
        <v>13</v>
      </c>
      <c r="Z28" s="2065">
        <f>+'17HPM_DATA_INPUT'!F21-'17_AUDIT_TOTALS_CK'!E28</f>
        <v>74</v>
      </c>
      <c r="AA28" s="2065">
        <f>+'17HPM_DATA_INPUT'!G21-'17_AUDIT_TOTALS_CK'!F28</f>
        <v>74</v>
      </c>
      <c r="AB28" s="2065">
        <f>+'17HPM_DATA_INPUT'!H21-'17_AUDIT_TOTALS_CK'!G28</f>
        <v>65606</v>
      </c>
      <c r="AC28" s="2065">
        <f>+'17HPM_DATA_INPUT'!I21-'17_AUDIT_TOTALS_CK'!H28</f>
        <v>95222</v>
      </c>
      <c r="AD28" s="2065">
        <f>+'17HPM_DATA_INPUT'!J21-'17_AUDIT_TOTALS_CK'!I28</f>
        <v>28377</v>
      </c>
      <c r="AE28" s="2065">
        <f>+'17HPM_DATA_INPUT'!K21-'17_AUDIT_TOTALS_CK'!J28</f>
        <v>39569</v>
      </c>
      <c r="AF28" s="2065">
        <f>+'17HPM_DATA_INPUT'!L21-'17_AUDIT_TOTALS_CK'!K28</f>
        <v>13459</v>
      </c>
      <c r="AG28" s="2065">
        <f>+'17HPM_DATA_INPUT'!M21-'17_AUDIT_TOTALS_CK'!L28</f>
        <v>21299</v>
      </c>
      <c r="AH28" s="2065">
        <f>+'17HPM_DATA_INPUT'!N21-'17_AUDIT_TOTALS_CK'!M28</f>
        <v>14918</v>
      </c>
      <c r="AI28" s="2065">
        <f>+'17HPM_DATA_INPUT'!O21-'17_AUDIT_TOTALS_CK'!N28</f>
        <v>18269</v>
      </c>
      <c r="AJ28" s="2065">
        <f>+'17HPM_DATA_INPUT'!P21-'17_AUDIT_TOTALS_CK'!O28</f>
        <v>594</v>
      </c>
      <c r="AK28" s="2065">
        <f>+'17HPM_DATA_INPUT'!Q21-'17_AUDIT_TOTALS_CK'!P28</f>
        <v>559</v>
      </c>
      <c r="AL28" s="2065">
        <f>+'17HPM_DATA_INPUT'!R21-'17_AUDIT_TOTALS_CK'!Q28</f>
        <v>4299</v>
      </c>
      <c r="AM28" s="2065">
        <f>+'17HPM_DATA_INPUT'!S21-'17_AUDIT_TOTALS_CK'!R28</f>
        <v>7638</v>
      </c>
      <c r="AN28" s="2065">
        <f>+'17HPM_DATA_INPUT'!T21-'17_AUDIT_TOTALS_CK'!S28</f>
        <v>10025</v>
      </c>
      <c r="AO28" s="2065">
        <f>+'17HPM_DATA_INPUT'!U21-'17_AUDIT_TOTALS_CK'!T28</f>
        <v>10073</v>
      </c>
      <c r="AQ28" s="455" t="str">
        <f>'Departmental PL'!D35</f>
        <v>4560 PULMONARY DISEASE UNIT - SMH</v>
      </c>
      <c r="AR28" s="456">
        <f>+C28-'Departmental PL'!F35</f>
        <v>-9</v>
      </c>
      <c r="AS28" s="456">
        <f>+D28-'Departmental PL'!G35</f>
        <v>-13</v>
      </c>
      <c r="AT28" s="456">
        <f>+E28-'Departmental PL'!H35</f>
        <v>-74</v>
      </c>
      <c r="AU28" s="456">
        <f>+F28-'Departmental PL'!I35</f>
        <v>-74</v>
      </c>
      <c r="AV28" s="456">
        <f>+G28-'Departmental PL'!J35</f>
        <v>-65606</v>
      </c>
      <c r="AW28" s="456">
        <f>+H28-'Departmental PL'!K35</f>
        <v>-95222</v>
      </c>
      <c r="AX28" s="456">
        <f>+I28-'Departmental PL'!L35</f>
        <v>-28377</v>
      </c>
      <c r="AY28" s="456">
        <f>+J28-'Departmental PL'!M35</f>
        <v>-39569</v>
      </c>
      <c r="AZ28" s="456">
        <f>+K28-'Departmental PL'!N35</f>
        <v>-13459</v>
      </c>
      <c r="BA28" s="456">
        <f>+L28-'Departmental PL'!O35</f>
        <v>-21299</v>
      </c>
      <c r="BB28" s="456">
        <f>+M28-'Departmental PL'!P35</f>
        <v>-14918</v>
      </c>
      <c r="BC28" s="456">
        <f>+N28-'Departmental PL'!Q35</f>
        <v>-18270</v>
      </c>
      <c r="BD28" s="456">
        <f>+O28-'Departmental PL'!R35</f>
        <v>-594</v>
      </c>
      <c r="BE28" s="456">
        <f>+P28-'Departmental PL'!S35</f>
        <v>-559</v>
      </c>
      <c r="BF28" s="456">
        <f>+Q28-'Departmental PL'!T35</f>
        <v>-4299</v>
      </c>
      <c r="BG28" s="456">
        <f>+R28-'Departmental PL'!U35</f>
        <v>-7638</v>
      </c>
      <c r="BH28" s="456">
        <f>+S28-'Departmental PL'!V35</f>
        <v>-10025</v>
      </c>
      <c r="BI28" s="456">
        <f>+T28-'Departmental PL'!W35</f>
        <v>-10073</v>
      </c>
    </row>
    <row r="29" spans="1:61" ht="20.25" hidden="1" customHeight="1" x14ac:dyDescent="0.25">
      <c r="A29" s="2067"/>
      <c r="B29" s="2058"/>
      <c r="C29" s="2060"/>
      <c r="D29" s="2060"/>
      <c r="E29" s="2060"/>
      <c r="F29" s="2060"/>
      <c r="G29" s="2060"/>
      <c r="H29" s="2060"/>
      <c r="I29" s="2060"/>
      <c r="J29" s="2060"/>
      <c r="K29" s="2060"/>
      <c r="L29" s="2060"/>
      <c r="M29" s="2060"/>
      <c r="N29" s="2060"/>
      <c r="O29" s="2060"/>
      <c r="P29" s="2060"/>
      <c r="Q29" s="2060"/>
      <c r="R29" s="2060"/>
      <c r="S29" s="2060"/>
      <c r="T29" s="2060"/>
      <c r="AQ29" s="2435" t="str">
        <f>'Departmental PL'!D36</f>
        <v>4740 KIDNEY TRANSPLANT</v>
      </c>
      <c r="AR29" s="456">
        <f>+C29-'Departmental PL'!F36</f>
        <v>0</v>
      </c>
      <c r="AS29" s="456">
        <f>+D29-'Departmental PL'!G36</f>
        <v>0</v>
      </c>
      <c r="AT29" s="456">
        <f>+E29-'Departmental PL'!H36</f>
        <v>0</v>
      </c>
      <c r="AU29" s="456">
        <f>+F29-'Departmental PL'!I36</f>
        <v>0</v>
      </c>
      <c r="AV29" s="456">
        <f>+G29-'Departmental PL'!J36</f>
        <v>0</v>
      </c>
      <c r="AW29" s="456">
        <f>+H29-'Departmental PL'!K36</f>
        <v>0</v>
      </c>
      <c r="AX29" s="456">
        <f>+I29-'Departmental PL'!L36</f>
        <v>0</v>
      </c>
      <c r="AY29" s="456">
        <f>+J29-'Departmental PL'!M36</f>
        <v>0</v>
      </c>
      <c r="AZ29" s="456">
        <f>+K29-'Departmental PL'!N36</f>
        <v>0</v>
      </c>
      <c r="BA29" s="456">
        <f>+L29-'Departmental PL'!O36</f>
        <v>0</v>
      </c>
      <c r="BB29" s="456">
        <f>+M29-'Departmental PL'!P36</f>
        <v>0</v>
      </c>
      <c r="BC29" s="456">
        <f>+N29-'Departmental PL'!Q36</f>
        <v>0</v>
      </c>
      <c r="BD29" s="456">
        <f>+O29-'Departmental PL'!R36</f>
        <v>0</v>
      </c>
      <c r="BE29" s="456">
        <f>+P29-'Departmental PL'!S36</f>
        <v>0</v>
      </c>
      <c r="BF29" s="456">
        <f>+Q29-'Departmental PL'!T36</f>
        <v>0</v>
      </c>
      <c r="BG29" s="456">
        <f>+R29-'Departmental PL'!U36</f>
        <v>0</v>
      </c>
      <c r="BH29" s="456">
        <f>+S29-'Departmental PL'!V36</f>
        <v>0</v>
      </c>
      <c r="BI29" s="456">
        <f>+T29-'Departmental PL'!W36</f>
        <v>0</v>
      </c>
    </row>
    <row r="30" spans="1:61" ht="20.25" hidden="1" customHeight="1" x14ac:dyDescent="0.25">
      <c r="A30" s="2067" t="s">
        <v>1503</v>
      </c>
      <c r="B30" s="2058" t="s">
        <v>2339</v>
      </c>
      <c r="C30" s="2060"/>
      <c r="D30" s="2060"/>
      <c r="E30" s="2060"/>
      <c r="F30" s="2060"/>
      <c r="G30" s="2060"/>
      <c r="H30" s="2060"/>
      <c r="I30" s="2060"/>
      <c r="J30" s="2060"/>
      <c r="K30" s="2060"/>
      <c r="L30" s="2060"/>
      <c r="M30" s="2060"/>
      <c r="N30" s="2060"/>
      <c r="O30" s="2060"/>
      <c r="P30" s="2060"/>
      <c r="Q30" s="2060"/>
      <c r="R30" s="2060"/>
      <c r="S30" s="2060"/>
      <c r="T30" s="2060"/>
      <c r="U30" s="2061" t="str">
        <f t="shared" si="0"/>
        <v>5500 AIDS CENTER</v>
      </c>
      <c r="W30" s="455" t="b">
        <f>+'17HPM_DATA_INPUT'!C22='17_AUDIT_TOTALS_CK'!U30</f>
        <v>1</v>
      </c>
      <c r="X30" s="2065">
        <f>+'17HPM_DATA_INPUT'!D22-'17_AUDIT_TOTALS_CK'!C30</f>
        <v>1</v>
      </c>
      <c r="Y30" s="2065">
        <f>+'17HPM_DATA_INPUT'!E22-'17_AUDIT_TOTALS_CK'!D30</f>
        <v>1</v>
      </c>
      <c r="Z30" s="2065">
        <f>+'17HPM_DATA_INPUT'!F22-'17_AUDIT_TOTALS_CK'!E30</f>
        <v>2</v>
      </c>
      <c r="AA30" s="2065">
        <f>+'17HPM_DATA_INPUT'!G22-'17_AUDIT_TOTALS_CK'!F30</f>
        <v>3</v>
      </c>
      <c r="AB30" s="2065">
        <f>+'17HPM_DATA_INPUT'!H22-'17_AUDIT_TOTALS_CK'!G30</f>
        <v>633</v>
      </c>
      <c r="AC30" s="2065">
        <f>+'17HPM_DATA_INPUT'!I22-'17_AUDIT_TOTALS_CK'!H30</f>
        <v>1157</v>
      </c>
      <c r="AD30" s="2065">
        <f>+'17HPM_DATA_INPUT'!J22-'17_AUDIT_TOTALS_CK'!I30</f>
        <v>82</v>
      </c>
      <c r="AE30" s="2065">
        <f>+'17HPM_DATA_INPUT'!K22-'17_AUDIT_TOTALS_CK'!J30</f>
        <v>234</v>
      </c>
      <c r="AF30" s="2065">
        <f>+'17HPM_DATA_INPUT'!L22-'17_AUDIT_TOTALS_CK'!K30</f>
        <v>262</v>
      </c>
      <c r="AG30" s="2065">
        <f>+'17HPM_DATA_INPUT'!M22-'17_AUDIT_TOTALS_CK'!L30</f>
        <v>554</v>
      </c>
      <c r="AH30" s="2065">
        <f>+'17HPM_DATA_INPUT'!N22-'17_AUDIT_TOTALS_CK'!M30</f>
        <v>-180</v>
      </c>
      <c r="AI30" s="2065">
        <f>+'17HPM_DATA_INPUT'!O22-'17_AUDIT_TOTALS_CK'!N30</f>
        <v>-320</v>
      </c>
      <c r="AJ30" s="2065">
        <f>+'17HPM_DATA_INPUT'!P22-'17_AUDIT_TOTALS_CK'!O30</f>
        <v>8</v>
      </c>
      <c r="AK30" s="2065">
        <f>+'17HPM_DATA_INPUT'!Q22-'17_AUDIT_TOTALS_CK'!P30</f>
        <v>15</v>
      </c>
      <c r="AL30" s="2065">
        <f>+'17HPM_DATA_INPUT'!R22-'17_AUDIT_TOTALS_CK'!Q30</f>
        <v>160</v>
      </c>
      <c r="AM30" s="2065">
        <f>+'17HPM_DATA_INPUT'!S22-'17_AUDIT_TOTALS_CK'!R30</f>
        <v>219</v>
      </c>
      <c r="AN30" s="2065">
        <f>+'17HPM_DATA_INPUT'!T22-'17_AUDIT_TOTALS_CK'!S30</f>
        <v>-348</v>
      </c>
      <c r="AO30" s="2065">
        <f>+'17HPM_DATA_INPUT'!U22-'17_AUDIT_TOTALS_CK'!T30</f>
        <v>-555</v>
      </c>
      <c r="AQ30" s="455" t="str">
        <f>'Departmental PL'!D37</f>
        <v>5500 AIDS CENTER</v>
      </c>
      <c r="AR30" s="456">
        <f>+C30-'Departmental PL'!F37</f>
        <v>-1</v>
      </c>
      <c r="AS30" s="456">
        <f>+D30-'Departmental PL'!G37</f>
        <v>-1</v>
      </c>
      <c r="AT30" s="456">
        <f>+E30-'Departmental PL'!H37</f>
        <v>-2</v>
      </c>
      <c r="AU30" s="456">
        <f>+F30-'Departmental PL'!I37</f>
        <v>-3</v>
      </c>
      <c r="AV30" s="456">
        <f>+G30-'Departmental PL'!J37</f>
        <v>-633</v>
      </c>
      <c r="AW30" s="456">
        <f>+H30-'Departmental PL'!K37</f>
        <v>-1157</v>
      </c>
      <c r="AX30" s="456">
        <f>+I30-'Departmental PL'!L37</f>
        <v>-82</v>
      </c>
      <c r="AY30" s="456">
        <f>+J30-'Departmental PL'!M37</f>
        <v>-234</v>
      </c>
      <c r="AZ30" s="456">
        <f>+K30-'Departmental PL'!N37</f>
        <v>-262</v>
      </c>
      <c r="BA30" s="456">
        <f>+L30-'Departmental PL'!O37</f>
        <v>-554</v>
      </c>
      <c r="BB30" s="456">
        <f>+M30-'Departmental PL'!P37</f>
        <v>180</v>
      </c>
      <c r="BC30" s="456">
        <f>+N30-'Departmental PL'!Q37</f>
        <v>320</v>
      </c>
      <c r="BD30" s="456">
        <f>+O30-'Departmental PL'!R37</f>
        <v>-8</v>
      </c>
      <c r="BE30" s="456">
        <f>+P30-'Departmental PL'!S37</f>
        <v>-15</v>
      </c>
      <c r="BF30" s="456">
        <f>+Q30-'Departmental PL'!T37</f>
        <v>-160</v>
      </c>
      <c r="BG30" s="456">
        <f>+R30-'Departmental PL'!U37</f>
        <v>-219</v>
      </c>
      <c r="BH30" s="456">
        <f>+S30-'Departmental PL'!V37</f>
        <v>348</v>
      </c>
      <c r="BI30" s="456">
        <f>+T30-'Departmental PL'!W37</f>
        <v>554</v>
      </c>
    </row>
    <row r="31" spans="1:61" ht="20.25" hidden="1" customHeight="1" x14ac:dyDescent="0.25">
      <c r="A31" s="2033" t="s">
        <v>1504</v>
      </c>
      <c r="B31" s="2058"/>
      <c r="C31" s="2060"/>
      <c r="D31" s="2060"/>
      <c r="E31" s="2060"/>
      <c r="F31" s="2060"/>
      <c r="G31" s="2060"/>
      <c r="H31" s="2060"/>
      <c r="I31" s="2060"/>
      <c r="J31" s="2060"/>
      <c r="K31" s="2060"/>
      <c r="L31" s="2060"/>
      <c r="M31" s="2060"/>
      <c r="N31" s="2060"/>
      <c r="O31" s="2060"/>
      <c r="P31" s="2060"/>
      <c r="Q31" s="2060"/>
      <c r="R31" s="2060"/>
      <c r="S31" s="2060"/>
      <c r="T31" s="2060"/>
      <c r="AQ31" s="2435" t="str">
        <f>'Departmental PL'!D38</f>
        <v>6500 AIR INFUSION CENTER</v>
      </c>
      <c r="AR31" s="456">
        <f>+C31-'Departmental PL'!F38</f>
        <v>0</v>
      </c>
      <c r="AS31" s="456">
        <f>+D31-'Departmental PL'!G38</f>
        <v>0</v>
      </c>
      <c r="AT31" s="456">
        <f>+E31-'Departmental PL'!H38</f>
        <v>0</v>
      </c>
      <c r="AU31" s="456">
        <f>+F31-'Departmental PL'!I38</f>
        <v>0</v>
      </c>
      <c r="AV31" s="456">
        <f>+G31-'Departmental PL'!J38</f>
        <v>0</v>
      </c>
      <c r="AW31" s="456">
        <f>+H31-'Departmental PL'!K38</f>
        <v>0</v>
      </c>
      <c r="AX31" s="456">
        <f>+I31-'Departmental PL'!L38</f>
        <v>0</v>
      </c>
      <c r="AY31" s="456">
        <f>+J31-'Departmental PL'!M38</f>
        <v>0</v>
      </c>
      <c r="AZ31" s="456">
        <f>+K31-'Departmental PL'!N38</f>
        <v>0</v>
      </c>
      <c r="BA31" s="456">
        <f>+L31-'Departmental PL'!O38</f>
        <v>0</v>
      </c>
      <c r="BB31" s="456">
        <f>+M31-'Departmental PL'!P38</f>
        <v>0</v>
      </c>
      <c r="BC31" s="456">
        <f>+N31-'Departmental PL'!Q38</f>
        <v>0</v>
      </c>
      <c r="BD31" s="456">
        <f>+O31-'Departmental PL'!R38</f>
        <v>0</v>
      </c>
      <c r="BE31" s="456">
        <f>+P31-'Departmental PL'!S38</f>
        <v>0</v>
      </c>
      <c r="BF31" s="456">
        <f>+Q31-'Departmental PL'!T38</f>
        <v>0</v>
      </c>
      <c r="BG31" s="456">
        <f>+R31-'Departmental PL'!U38</f>
        <v>0</v>
      </c>
      <c r="BH31" s="456">
        <f>+S31-'Departmental PL'!V38</f>
        <v>0</v>
      </c>
      <c r="BI31" s="456">
        <f>+T31-'Departmental PL'!W38</f>
        <v>0</v>
      </c>
    </row>
    <row r="32" spans="1:61" ht="20.25" hidden="1" customHeight="1" x14ac:dyDescent="0.25">
      <c r="A32" s="2078"/>
      <c r="B32" s="2058"/>
      <c r="C32" s="2060"/>
      <c r="D32" s="2060"/>
      <c r="E32" s="2060"/>
      <c r="F32" s="2060"/>
      <c r="G32" s="2060"/>
      <c r="H32" s="2060"/>
      <c r="I32" s="2060"/>
      <c r="J32" s="2060"/>
      <c r="K32" s="2060"/>
      <c r="L32" s="2060"/>
      <c r="M32" s="2060"/>
      <c r="N32" s="2060"/>
      <c r="O32" s="2060"/>
      <c r="P32" s="2060"/>
      <c r="Q32" s="2060"/>
      <c r="R32" s="2060"/>
      <c r="S32" s="2060"/>
      <c r="T32" s="2060"/>
      <c r="AQ32" s="2435" t="str">
        <f>'Departmental PL'!D39</f>
        <v>6650 ENDOCRINE MNT</v>
      </c>
      <c r="AR32" s="456">
        <f>+C32-'Departmental PL'!F39</f>
        <v>0</v>
      </c>
      <c r="AS32" s="456">
        <f>+D32-'Departmental PL'!G39</f>
        <v>0</v>
      </c>
      <c r="AT32" s="456">
        <f>+E32-'Departmental PL'!H39</f>
        <v>0</v>
      </c>
      <c r="AU32" s="456">
        <f>+F32-'Departmental PL'!I39</f>
        <v>0</v>
      </c>
      <c r="AV32" s="456">
        <f>+G32-'Departmental PL'!J39</f>
        <v>0</v>
      </c>
      <c r="AW32" s="456">
        <f>+H32-'Departmental PL'!K39</f>
        <v>0</v>
      </c>
      <c r="AX32" s="456">
        <f>+I32-'Departmental PL'!L39</f>
        <v>0</v>
      </c>
      <c r="AY32" s="456">
        <f>+J32-'Departmental PL'!M39</f>
        <v>0</v>
      </c>
      <c r="AZ32" s="456">
        <f>+K32-'Departmental PL'!N39</f>
        <v>0</v>
      </c>
      <c r="BA32" s="456">
        <f>+L32-'Departmental PL'!O39</f>
        <v>0</v>
      </c>
      <c r="BB32" s="456">
        <f>+M32-'Departmental PL'!P39</f>
        <v>0</v>
      </c>
      <c r="BC32" s="456">
        <f>+N32-'Departmental PL'!Q39</f>
        <v>0</v>
      </c>
      <c r="BD32" s="456">
        <f>+O32-'Departmental PL'!R39</f>
        <v>0</v>
      </c>
      <c r="BE32" s="456">
        <f>+P32-'Departmental PL'!S39</f>
        <v>0</v>
      </c>
      <c r="BF32" s="456">
        <f>+Q32-'Departmental PL'!T39</f>
        <v>0</v>
      </c>
      <c r="BG32" s="456">
        <f>+R32-'Departmental PL'!U39</f>
        <v>0</v>
      </c>
      <c r="BH32" s="456">
        <f>+S32-'Departmental PL'!V39</f>
        <v>0</v>
      </c>
      <c r="BI32" s="456">
        <f>+T32-'Departmental PL'!W39</f>
        <v>0</v>
      </c>
    </row>
    <row r="33" spans="1:61" ht="20.25" hidden="1" customHeight="1" x14ac:dyDescent="0.25">
      <c r="A33" s="2081"/>
      <c r="B33" s="2058" t="s">
        <v>2343</v>
      </c>
      <c r="C33" s="2060"/>
      <c r="D33" s="2060"/>
      <c r="E33" s="2060"/>
      <c r="F33" s="2060"/>
      <c r="G33" s="2060"/>
      <c r="H33" s="2060"/>
      <c r="I33" s="2060"/>
      <c r="J33" s="2060"/>
      <c r="K33" s="2060"/>
      <c r="L33" s="2060"/>
      <c r="M33" s="2060"/>
      <c r="N33" s="2060"/>
      <c r="O33" s="2060"/>
      <c r="P33" s="2060"/>
      <c r="Q33" s="2060"/>
      <c r="R33" s="2060"/>
      <c r="S33" s="2060"/>
      <c r="T33" s="2060"/>
      <c r="U33" s="2061" t="str">
        <f t="shared" si="0"/>
        <v>6720 OPD-MEDICINE</v>
      </c>
      <c r="W33" s="455" t="b">
        <f>+'17HPM_DATA_INPUT'!C23='17_AUDIT_TOTALS_CK'!U33</f>
        <v>1</v>
      </c>
      <c r="X33" s="2065">
        <f>+'17HPM_DATA_INPUT'!D23-'17_AUDIT_TOTALS_CK'!C33</f>
        <v>7</v>
      </c>
      <c r="Y33" s="2065">
        <f>+'17HPM_DATA_INPUT'!E23-'17_AUDIT_TOTALS_CK'!D33</f>
        <v>4</v>
      </c>
      <c r="Z33" s="2065">
        <f>+'17HPM_DATA_INPUT'!F23-'17_AUDIT_TOTALS_CK'!E33</f>
        <v>13</v>
      </c>
      <c r="AA33" s="2065">
        <f>+'17HPM_DATA_INPUT'!G23-'17_AUDIT_TOTALS_CK'!F33</f>
        <v>5</v>
      </c>
      <c r="AB33" s="2065">
        <f>+'17HPM_DATA_INPUT'!H23-'17_AUDIT_TOTALS_CK'!G33</f>
        <v>2036</v>
      </c>
      <c r="AC33" s="2065">
        <f>+'17HPM_DATA_INPUT'!I23-'17_AUDIT_TOTALS_CK'!H33</f>
        <v>684</v>
      </c>
      <c r="AD33" s="2065">
        <f>+'17HPM_DATA_INPUT'!J23-'17_AUDIT_TOTALS_CK'!I33</f>
        <v>518</v>
      </c>
      <c r="AE33" s="2065">
        <f>+'17HPM_DATA_INPUT'!K23-'17_AUDIT_TOTALS_CK'!J33</f>
        <v>96</v>
      </c>
      <c r="AF33" s="2065">
        <f>+'17HPM_DATA_INPUT'!L23-'17_AUDIT_TOTALS_CK'!K33</f>
        <v>1299</v>
      </c>
      <c r="AG33" s="2065">
        <f>+'17HPM_DATA_INPUT'!M23-'17_AUDIT_TOTALS_CK'!L33</f>
        <v>421</v>
      </c>
      <c r="AH33" s="2065">
        <f>+'17HPM_DATA_INPUT'!N23-'17_AUDIT_TOTALS_CK'!M33</f>
        <v>-781</v>
      </c>
      <c r="AI33" s="2065">
        <f>+'17HPM_DATA_INPUT'!O23-'17_AUDIT_TOTALS_CK'!N33</f>
        <v>-325</v>
      </c>
      <c r="AJ33" s="2065">
        <f>+'17HPM_DATA_INPUT'!P23-'17_AUDIT_TOTALS_CK'!O33</f>
        <v>554</v>
      </c>
      <c r="AK33" s="2065">
        <f>+'17HPM_DATA_INPUT'!Q23-'17_AUDIT_TOTALS_CK'!P33</f>
        <v>192</v>
      </c>
      <c r="AL33" s="2065">
        <f>+'17HPM_DATA_INPUT'!R23-'17_AUDIT_TOTALS_CK'!Q33</f>
        <v>915</v>
      </c>
      <c r="AM33" s="2065">
        <f>+'17HPM_DATA_INPUT'!S23-'17_AUDIT_TOTALS_CK'!R33</f>
        <v>292</v>
      </c>
      <c r="AN33" s="2065">
        <f>+'17HPM_DATA_INPUT'!T23-'17_AUDIT_TOTALS_CK'!S33</f>
        <v>-2250</v>
      </c>
      <c r="AO33" s="2065">
        <f>+'17HPM_DATA_INPUT'!U23-'17_AUDIT_TOTALS_CK'!T33</f>
        <v>-810</v>
      </c>
      <c r="AQ33" s="455" t="str">
        <f>'Departmental PL'!D40</f>
        <v>6720 OPD-MEDICINE</v>
      </c>
      <c r="AR33" s="456">
        <f>+C33-'Departmental PL'!F40</f>
        <v>-7</v>
      </c>
      <c r="AS33" s="456">
        <f>+D33-'Departmental PL'!G40</f>
        <v>-4</v>
      </c>
      <c r="AT33" s="456">
        <f>+E33-'Departmental PL'!H40</f>
        <v>-13</v>
      </c>
      <c r="AU33" s="456">
        <f>+F33-'Departmental PL'!I40</f>
        <v>-5</v>
      </c>
      <c r="AV33" s="456">
        <f>+G33-'Departmental PL'!J40</f>
        <v>-2036</v>
      </c>
      <c r="AW33" s="456">
        <f>+H33-'Departmental PL'!K40</f>
        <v>-684</v>
      </c>
      <c r="AX33" s="456">
        <f>+I33-'Departmental PL'!L40</f>
        <v>-518</v>
      </c>
      <c r="AY33" s="456">
        <f>+J33-'Departmental PL'!M40</f>
        <v>-96</v>
      </c>
      <c r="AZ33" s="456">
        <f>+K33-'Departmental PL'!N40</f>
        <v>-1299</v>
      </c>
      <c r="BA33" s="456">
        <f>+L33-'Departmental PL'!O40</f>
        <v>-421</v>
      </c>
      <c r="BB33" s="456">
        <f>+M33-'Departmental PL'!P40</f>
        <v>781</v>
      </c>
      <c r="BC33" s="456">
        <f>+N33-'Departmental PL'!Q40</f>
        <v>325</v>
      </c>
      <c r="BD33" s="456">
        <f>+O33-'Departmental PL'!R40</f>
        <v>-554</v>
      </c>
      <c r="BE33" s="456">
        <f>+P33-'Departmental PL'!S40</f>
        <v>-192</v>
      </c>
      <c r="BF33" s="456">
        <f>+Q33-'Departmental PL'!T40</f>
        <v>-915</v>
      </c>
      <c r="BG33" s="456">
        <f>+R33-'Departmental PL'!U40</f>
        <v>-292</v>
      </c>
      <c r="BH33" s="456">
        <f>+S33-'Departmental PL'!V40</f>
        <v>2250</v>
      </c>
      <c r="BI33" s="456">
        <f>+T33-'Departmental PL'!W40</f>
        <v>809</v>
      </c>
    </row>
    <row r="34" spans="1:61" ht="20.25" hidden="1" customHeight="1" x14ac:dyDescent="0.25">
      <c r="A34" s="2067" t="s">
        <v>1505</v>
      </c>
      <c r="B34" s="2076" t="s">
        <v>2308</v>
      </c>
      <c r="C34" s="2077"/>
      <c r="D34" s="2077"/>
      <c r="E34" s="2077"/>
      <c r="F34" s="2077"/>
      <c r="G34" s="2077"/>
      <c r="H34" s="2077"/>
      <c r="I34" s="2077"/>
      <c r="J34" s="2077"/>
      <c r="K34" s="2077"/>
      <c r="L34" s="2077"/>
      <c r="M34" s="2077"/>
      <c r="N34" s="2077"/>
      <c r="O34" s="2077"/>
      <c r="P34" s="2077"/>
      <c r="Q34" s="2077"/>
      <c r="R34" s="2077"/>
      <c r="S34" s="2077"/>
      <c r="T34" s="2077"/>
      <c r="U34" s="2061" t="str">
        <f t="shared" si="0"/>
        <v>Total OBS</v>
      </c>
      <c r="W34" s="455" t="b">
        <f>+'17HPM_DATA_INPUT'!C24='17_AUDIT_TOTALS_CK'!U34</f>
        <v>1</v>
      </c>
      <c r="X34" s="2065">
        <f>+'17HPM_DATA_INPUT'!D24-'17_AUDIT_TOTALS_CK'!C34</f>
        <v>166</v>
      </c>
      <c r="Y34" s="2065">
        <f>+'17HPM_DATA_INPUT'!E24-'17_AUDIT_TOTALS_CK'!D34</f>
        <v>181</v>
      </c>
      <c r="Z34" s="2065">
        <f>+'17HPM_DATA_INPUT'!F24-'17_AUDIT_TOTALS_CK'!E34</f>
        <v>503</v>
      </c>
      <c r="AA34" s="2065">
        <f>+'17HPM_DATA_INPUT'!G24-'17_AUDIT_TOTALS_CK'!F34</f>
        <v>531</v>
      </c>
      <c r="AB34" s="2065">
        <f>+'17HPM_DATA_INPUT'!H24-'17_AUDIT_TOTALS_CK'!G34</f>
        <v>553262</v>
      </c>
      <c r="AC34" s="2065">
        <f>+'17HPM_DATA_INPUT'!I24-'17_AUDIT_TOTALS_CK'!H34</f>
        <v>649414</v>
      </c>
      <c r="AD34" s="2065">
        <f>+'17HPM_DATA_INPUT'!J24-'17_AUDIT_TOTALS_CK'!I34</f>
        <v>173551</v>
      </c>
      <c r="AE34" s="2065">
        <f>+'17HPM_DATA_INPUT'!K24-'17_AUDIT_TOTALS_CK'!J34</f>
        <v>220894</v>
      </c>
      <c r="AF34" s="2065">
        <f>+'17HPM_DATA_INPUT'!L24-'17_AUDIT_TOTALS_CK'!K34</f>
        <v>141651</v>
      </c>
      <c r="AG34" s="2065">
        <f>+'17HPM_DATA_INPUT'!M24-'17_AUDIT_TOTALS_CK'!L34</f>
        <v>177953</v>
      </c>
      <c r="AH34" s="2065">
        <f>+'17HPM_DATA_INPUT'!N24-'17_AUDIT_TOTALS_CK'!M34</f>
        <v>31899</v>
      </c>
      <c r="AI34" s="2065">
        <f>+'17HPM_DATA_INPUT'!O24-'17_AUDIT_TOTALS_CK'!N34</f>
        <v>42941</v>
      </c>
      <c r="AJ34" s="2065">
        <f>+'17HPM_DATA_INPUT'!P24-'17_AUDIT_TOTALS_CK'!O34</f>
        <v>5264</v>
      </c>
      <c r="AK34" s="2065">
        <f>+'17HPM_DATA_INPUT'!Q24-'17_AUDIT_TOTALS_CK'!P34</f>
        <v>5459</v>
      </c>
      <c r="AL34" s="2065">
        <f>+'17HPM_DATA_INPUT'!R24-'17_AUDIT_TOTALS_CK'!Q34</f>
        <v>39658</v>
      </c>
      <c r="AM34" s="2065">
        <f>+'17HPM_DATA_INPUT'!S24-'17_AUDIT_TOTALS_CK'!R34</f>
        <v>56070</v>
      </c>
      <c r="AN34" s="2065">
        <f>+'17HPM_DATA_INPUT'!T24-'17_AUDIT_TOTALS_CK'!S34</f>
        <v>-13022</v>
      </c>
      <c r="AO34" s="2065">
        <f>+'17HPM_DATA_INPUT'!U24-'17_AUDIT_TOTALS_CK'!T34</f>
        <v>-18588</v>
      </c>
      <c r="AQ34" s="2076" t="str">
        <f>'Departmental PL'!D41</f>
        <v>Total OBS</v>
      </c>
      <c r="AR34" s="456">
        <f>+C34-'Departmental PL'!F41</f>
        <v>-166</v>
      </c>
      <c r="AS34" s="456">
        <f>+D34-'Departmental PL'!G41</f>
        <v>-181</v>
      </c>
      <c r="AT34" s="456">
        <f>+E34-'Departmental PL'!H41</f>
        <v>-503</v>
      </c>
      <c r="AU34" s="456">
        <f>+F34-'Departmental PL'!I41</f>
        <v>-531</v>
      </c>
      <c r="AV34" s="456">
        <f>+G34-'Departmental PL'!J41</f>
        <v>-553262</v>
      </c>
      <c r="AW34" s="456">
        <f>+H34-'Departmental PL'!K41</f>
        <v>-649414</v>
      </c>
      <c r="AX34" s="456">
        <f>+I34-'Departmental PL'!L41</f>
        <v>-173551</v>
      </c>
      <c r="AY34" s="456">
        <f>+J34-'Departmental PL'!M41</f>
        <v>-220894</v>
      </c>
      <c r="AZ34" s="456">
        <f>+K34-'Departmental PL'!N41</f>
        <v>-141650</v>
      </c>
      <c r="BA34" s="456">
        <f>+L34-'Departmental PL'!O41</f>
        <v>-177953</v>
      </c>
      <c r="BB34" s="456">
        <f>+M34-'Departmental PL'!P41</f>
        <v>-31901</v>
      </c>
      <c r="BC34" s="456">
        <f>+N34-'Departmental PL'!Q41</f>
        <v>-42941</v>
      </c>
      <c r="BD34" s="456">
        <f>+O34-'Departmental PL'!R41</f>
        <v>-5265</v>
      </c>
      <c r="BE34" s="456">
        <f>+P34-'Departmental PL'!S41</f>
        <v>-5459</v>
      </c>
      <c r="BF34" s="456">
        <f>+Q34-'Departmental PL'!T41</f>
        <v>-39658</v>
      </c>
      <c r="BG34" s="456">
        <f>+R34-'Departmental PL'!U41</f>
        <v>-56070</v>
      </c>
      <c r="BH34" s="456">
        <f>+S34-'Departmental PL'!V41</f>
        <v>13022</v>
      </c>
      <c r="BI34" s="456">
        <f>+T34-'Departmental PL'!W41</f>
        <v>18588</v>
      </c>
    </row>
    <row r="35" spans="1:61" ht="20.25" hidden="1" customHeight="1" x14ac:dyDescent="0.25">
      <c r="A35" s="2437"/>
      <c r="B35" s="2118"/>
      <c r="C35" s="2119"/>
      <c r="D35" s="2119"/>
      <c r="E35" s="2119"/>
      <c r="F35" s="2119"/>
      <c r="G35" s="2119"/>
      <c r="H35" s="2119"/>
      <c r="I35" s="2119"/>
      <c r="J35" s="2119"/>
      <c r="K35" s="2119"/>
      <c r="L35" s="2119"/>
      <c r="M35" s="2119"/>
      <c r="N35" s="2119"/>
      <c r="O35" s="2119"/>
      <c r="P35" s="2119"/>
      <c r="Q35" s="2119"/>
      <c r="R35" s="2119"/>
      <c r="S35" s="2119"/>
      <c r="T35" s="2119"/>
      <c r="U35" s="1614"/>
      <c r="V35" s="2438"/>
      <c r="W35" s="2438"/>
      <c r="X35" s="2439"/>
      <c r="Y35" s="2439"/>
      <c r="Z35" s="2439"/>
      <c r="AA35" s="2439"/>
      <c r="AB35" s="2439"/>
      <c r="AC35" s="2439"/>
      <c r="AD35" s="2439"/>
      <c r="AE35" s="2439"/>
      <c r="AF35" s="2439"/>
      <c r="AG35" s="2439"/>
      <c r="AH35" s="2439"/>
      <c r="AI35" s="2439"/>
      <c r="AJ35" s="2439"/>
      <c r="AK35" s="2439"/>
      <c r="AL35" s="2439"/>
      <c r="AM35" s="2439"/>
      <c r="AN35" s="2439"/>
      <c r="AO35" s="2439"/>
      <c r="AQ35" s="455">
        <f>'Departmental PL'!D42</f>
        <v>0</v>
      </c>
      <c r="AR35" s="456">
        <f>+C35-'Departmental PL'!F42</f>
        <v>0</v>
      </c>
      <c r="AS35" s="456">
        <f>+D35-'Departmental PL'!G42</f>
        <v>0</v>
      </c>
      <c r="AT35" s="456">
        <f>+E35-'Departmental PL'!H42</f>
        <v>0</v>
      </c>
      <c r="AU35" s="456">
        <f>+F35-'Departmental PL'!I42</f>
        <v>0</v>
      </c>
      <c r="AV35" s="456">
        <f>+G35-'Departmental PL'!J42</f>
        <v>0</v>
      </c>
      <c r="AW35" s="456">
        <f>+H35-'Departmental PL'!K42</f>
        <v>0</v>
      </c>
      <c r="AX35" s="456">
        <f>+I35-'Departmental PL'!L42</f>
        <v>0</v>
      </c>
      <c r="AY35" s="456">
        <f>+J35-'Departmental PL'!M42</f>
        <v>0</v>
      </c>
      <c r="AZ35" s="456">
        <f>+K35-'Departmental PL'!N42</f>
        <v>0</v>
      </c>
      <c r="BA35" s="456">
        <f>+L35-'Departmental PL'!O42</f>
        <v>0</v>
      </c>
      <c r="BB35" s="456">
        <f>+M35-'Departmental PL'!P42</f>
        <v>0</v>
      </c>
      <c r="BC35" s="456">
        <f>+N35-'Departmental PL'!Q42</f>
        <v>0</v>
      </c>
      <c r="BD35" s="456">
        <f>+O35-'Departmental PL'!R42</f>
        <v>0</v>
      </c>
      <c r="BE35" s="456">
        <f>+P35-'Departmental PL'!S42</f>
        <v>0</v>
      </c>
      <c r="BF35" s="456">
        <f>+Q35-'Departmental PL'!T42</f>
        <v>0</v>
      </c>
      <c r="BG35" s="456">
        <f>+R35-'Departmental PL'!U42</f>
        <v>0</v>
      </c>
      <c r="BH35" s="456">
        <f>+S35-'Departmental PL'!V42</f>
        <v>0</v>
      </c>
      <c r="BI35" s="456">
        <f>+T35-'Departmental PL'!W42</f>
        <v>0</v>
      </c>
    </row>
    <row r="36" spans="1:61" ht="20.25" hidden="1" customHeight="1" x14ac:dyDescent="0.25">
      <c r="A36" s="2084" t="s">
        <v>1516</v>
      </c>
      <c r="B36" s="2079" t="s">
        <v>2345</v>
      </c>
      <c r="C36" s="2080"/>
      <c r="D36" s="2080"/>
      <c r="E36" s="2080"/>
      <c r="F36" s="2080"/>
      <c r="G36" s="2080"/>
      <c r="H36" s="2080"/>
      <c r="I36" s="2080"/>
      <c r="J36" s="2080"/>
      <c r="K36" s="2080"/>
      <c r="L36" s="2080"/>
      <c r="M36" s="2080"/>
      <c r="N36" s="2080"/>
      <c r="O36" s="2080"/>
      <c r="P36" s="2080"/>
      <c r="Q36" s="2080"/>
      <c r="R36" s="2080"/>
      <c r="S36" s="2080"/>
      <c r="T36" s="2080"/>
      <c r="U36" s="2061" t="str">
        <f t="shared" si="0"/>
        <v>Total 001 Medicine</v>
      </c>
      <c r="W36" s="455" t="b">
        <f>+'17HPM_DATA_INPUT'!C25='17_AUDIT_TOTALS_CK'!U36</f>
        <v>1</v>
      </c>
      <c r="X36" s="2065">
        <f>+'17HPM_DATA_INPUT'!D25-'17_AUDIT_TOTALS_CK'!C36</f>
        <v>57232</v>
      </c>
      <c r="Y36" s="2065">
        <f>+'17HPM_DATA_INPUT'!E25-'17_AUDIT_TOTALS_CK'!D36</f>
        <v>51088</v>
      </c>
      <c r="Z36" s="2065">
        <f>+'17HPM_DATA_INPUT'!F25-'17_AUDIT_TOTALS_CK'!E36</f>
        <v>604403</v>
      </c>
      <c r="AA36" s="2065">
        <f>+'17HPM_DATA_INPUT'!G25-'17_AUDIT_TOTALS_CK'!F36</f>
        <v>556424</v>
      </c>
      <c r="AB36" s="2065">
        <f>+'17HPM_DATA_INPUT'!H25-'17_AUDIT_TOTALS_CK'!G36</f>
        <v>105861316</v>
      </c>
      <c r="AC36" s="2065">
        <f>+'17HPM_DATA_INPUT'!I25-'17_AUDIT_TOTALS_CK'!H36</f>
        <v>92219723</v>
      </c>
      <c r="AD36" s="2065">
        <f>+'17HPM_DATA_INPUT'!J25-'17_AUDIT_TOTALS_CK'!I36</f>
        <v>44624186</v>
      </c>
      <c r="AE36" s="2065">
        <f>+'17HPM_DATA_INPUT'!K25-'17_AUDIT_TOTALS_CK'!J36</f>
        <v>39711054</v>
      </c>
      <c r="AF36" s="2065">
        <f>+'17HPM_DATA_INPUT'!L25-'17_AUDIT_TOTALS_CK'!K36</f>
        <v>28082188</v>
      </c>
      <c r="AG36" s="2065">
        <f>+'17HPM_DATA_INPUT'!M25-'17_AUDIT_TOTALS_CK'!L36</f>
        <v>26020314</v>
      </c>
      <c r="AH36" s="2065">
        <f>+'17HPM_DATA_INPUT'!N25-'17_AUDIT_TOTALS_CK'!M36</f>
        <v>16541997</v>
      </c>
      <c r="AI36" s="2065">
        <f>+'17HPM_DATA_INPUT'!O25-'17_AUDIT_TOTALS_CK'!N36</f>
        <v>13690740</v>
      </c>
      <c r="AJ36" s="2065">
        <f>+'17HPM_DATA_INPUT'!P25-'17_AUDIT_TOTALS_CK'!O36</f>
        <v>2274367</v>
      </c>
      <c r="AK36" s="2065">
        <f>+'17HPM_DATA_INPUT'!Q25-'17_AUDIT_TOTALS_CK'!P36</f>
        <v>2097338</v>
      </c>
      <c r="AL36" s="2065">
        <f>+'17HPM_DATA_INPUT'!R25-'17_AUDIT_TOTALS_CK'!Q36</f>
        <v>8461522</v>
      </c>
      <c r="AM36" s="2065">
        <f>+'17HPM_DATA_INPUT'!S25-'17_AUDIT_TOTALS_CK'!R36</f>
        <v>7333639</v>
      </c>
      <c r="AN36" s="2065">
        <f>+'17HPM_DATA_INPUT'!T25-'17_AUDIT_TOTALS_CK'!S36</f>
        <v>5806108</v>
      </c>
      <c r="AO36" s="2065">
        <f>+'17HPM_DATA_INPUT'!U25-'17_AUDIT_TOTALS_CK'!T36</f>
        <v>4259763</v>
      </c>
      <c r="AQ36" s="2079" t="str">
        <f>'Departmental PL'!D43</f>
        <v xml:space="preserve">TOTAL 001 Medicine </v>
      </c>
      <c r="AR36" s="456">
        <f>+C36-'Departmental PL'!F43</f>
        <v>-57232</v>
      </c>
      <c r="AS36" s="456">
        <f>+D36-'Departmental PL'!G43</f>
        <v>-51088</v>
      </c>
      <c r="AT36" s="456">
        <f>+E36-'Departmental PL'!H43</f>
        <v>-604403</v>
      </c>
      <c r="AU36" s="456">
        <f>+F36-'Departmental PL'!I43</f>
        <v>-556424</v>
      </c>
      <c r="AV36" s="456">
        <f>+G36-'Departmental PL'!J43</f>
        <v>-156661487.45999998</v>
      </c>
      <c r="AW36" s="456">
        <f>+H36-'Departmental PL'!K43</f>
        <v>-111630537.7610271</v>
      </c>
      <c r="AX36" s="456">
        <f>+I36-'Departmental PL'!L43</f>
        <v>-58045686.240000002</v>
      </c>
      <c r="AY36" s="456">
        <f>+J36-'Departmental PL'!M43</f>
        <v>-44065094</v>
      </c>
      <c r="AZ36" s="456">
        <f>+K36-'Departmental PL'!N43</f>
        <v>-42038001.954112746</v>
      </c>
      <c r="BA36" s="456">
        <f>+L36-'Departmental PL'!O43</f>
        <v>-31124495.429900002</v>
      </c>
      <c r="BB36" s="456">
        <f>+M36-'Departmental PL'!P43</f>
        <v>-16007684.285887256</v>
      </c>
      <c r="BC36" s="456">
        <f>+N36-'Departmental PL'!Q43</f>
        <v>-12940598.570099998</v>
      </c>
      <c r="BD36" s="456">
        <f>+O36-'Departmental PL'!R43</f>
        <v>-2693435.4285947802</v>
      </c>
      <c r="BE36" s="456">
        <f>+P36-'Departmental PL'!S43</f>
        <v>-2223179.2716999999</v>
      </c>
      <c r="BF36" s="456">
        <f>+Q36-'Departmental PL'!T43</f>
        <v>-11589849.466540426</v>
      </c>
      <c r="BG36" s="456">
        <f>+R36-'Departmental PL'!U43</f>
        <v>-8648415.3011000007</v>
      </c>
      <c r="BH36" s="456">
        <f>+S36-'Departmental PL'!V43</f>
        <v>-1724399.390752051</v>
      </c>
      <c r="BI36" s="456">
        <f>+T36-'Departmental PL'!W43</f>
        <v>-2069003.9972999971</v>
      </c>
    </row>
    <row r="37" spans="1:61" ht="20.25" hidden="1" customHeight="1" x14ac:dyDescent="0.25">
      <c r="A37" s="2067" t="s">
        <v>1506</v>
      </c>
      <c r="B37" s="2079"/>
      <c r="C37" s="2080"/>
      <c r="D37" s="2080"/>
      <c r="E37" s="2080"/>
      <c r="F37" s="2080"/>
      <c r="G37" s="2080"/>
      <c r="H37" s="2080"/>
      <c r="I37" s="2080"/>
      <c r="J37" s="2080"/>
      <c r="K37" s="2080"/>
      <c r="L37" s="2080"/>
      <c r="M37" s="2080"/>
      <c r="N37" s="2080"/>
      <c r="O37" s="2080"/>
      <c r="P37" s="2080"/>
      <c r="Q37" s="2080"/>
      <c r="R37" s="2080"/>
      <c r="S37" s="2080"/>
      <c r="T37" s="2080"/>
      <c r="AQ37" s="455" t="str">
        <f>'Departmental PL'!D44</f>
        <v xml:space="preserve">  6720 OPD-MEDICINE  - MONROE PLAN</v>
      </c>
      <c r="AR37" s="456">
        <f>+C37-'Departmental PL'!F44</f>
        <v>0</v>
      </c>
      <c r="AS37" s="456">
        <f>+D37-'Departmental PL'!G44</f>
        <v>0</v>
      </c>
      <c r="AT37" s="456">
        <f>+E37-'Departmental PL'!H44</f>
        <v>0</v>
      </c>
      <c r="AU37" s="456">
        <f>+F37-'Departmental PL'!I44</f>
        <v>0</v>
      </c>
      <c r="AV37" s="456">
        <f>+G37-'Departmental PL'!J44</f>
        <v>0</v>
      </c>
      <c r="AW37" s="456">
        <f>+H37-'Departmental PL'!K44</f>
        <v>0</v>
      </c>
      <c r="AX37" s="456">
        <f>+I37-'Departmental PL'!L44</f>
        <v>0</v>
      </c>
      <c r="AY37" s="456">
        <f>+J37-'Departmental PL'!M44</f>
        <v>0</v>
      </c>
      <c r="AZ37" s="456">
        <f>+K37-'Departmental PL'!N44</f>
        <v>0</v>
      </c>
      <c r="BA37" s="456">
        <f>+L37-'Departmental PL'!O44</f>
        <v>0</v>
      </c>
      <c r="BB37" s="456">
        <f>+M37-'Departmental PL'!P44</f>
        <v>0</v>
      </c>
      <c r="BC37" s="456">
        <f>+N37-'Departmental PL'!Q44</f>
        <v>0</v>
      </c>
      <c r="BD37" s="456">
        <f>+O37-'Departmental PL'!R44</f>
        <v>0</v>
      </c>
      <c r="BE37" s="456">
        <f>+P37-'Departmental PL'!S44</f>
        <v>0</v>
      </c>
      <c r="BF37" s="456">
        <f>+Q37-'Departmental PL'!T44</f>
        <v>0</v>
      </c>
      <c r="BG37" s="456">
        <f>+R37-'Departmental PL'!U44</f>
        <v>0</v>
      </c>
      <c r="BH37" s="456">
        <f>+S37-'Departmental PL'!V44</f>
        <v>0</v>
      </c>
      <c r="BI37" s="456">
        <f>+T37-'Departmental PL'!W44</f>
        <v>0</v>
      </c>
    </row>
    <row r="38" spans="1:61" ht="20.25" hidden="1" customHeight="1" x14ac:dyDescent="0.25">
      <c r="A38" s="2067" t="s">
        <v>1507</v>
      </c>
      <c r="B38" s="2079"/>
      <c r="C38" s="2080"/>
      <c r="D38" s="2080"/>
      <c r="E38" s="2080"/>
      <c r="F38" s="2080"/>
      <c r="G38" s="2080"/>
      <c r="H38" s="2080"/>
      <c r="I38" s="2080"/>
      <c r="J38" s="2080"/>
      <c r="K38" s="2080"/>
      <c r="L38" s="2080"/>
      <c r="M38" s="2080"/>
      <c r="N38" s="2080"/>
      <c r="O38" s="2080"/>
      <c r="P38" s="2080"/>
      <c r="Q38" s="2080"/>
      <c r="R38" s="2080"/>
      <c r="S38" s="2080"/>
      <c r="T38" s="2080"/>
      <c r="AQ38" s="455" t="str">
        <f>'Departmental PL'!D45</f>
        <v xml:space="preserve">* 4310 ENDO CENTER AT SAWGRASS </v>
      </c>
      <c r="AR38" s="456">
        <f>+C38-'Departmental PL'!F45</f>
        <v>0</v>
      </c>
      <c r="AS38" s="456">
        <f>+D38-'Departmental PL'!G45</f>
        <v>0</v>
      </c>
      <c r="AT38" s="456">
        <f>+E38-'Departmental PL'!H45</f>
        <v>0</v>
      </c>
      <c r="AU38" s="456">
        <f>+F38-'Departmental PL'!I45</f>
        <v>0</v>
      </c>
      <c r="AV38" s="456">
        <f>+G38-'Departmental PL'!J45</f>
        <v>0</v>
      </c>
      <c r="AW38" s="456">
        <f>+H38-'Departmental PL'!K45</f>
        <v>0</v>
      </c>
      <c r="AX38" s="456">
        <f>+I38-'Departmental PL'!L45</f>
        <v>0</v>
      </c>
      <c r="AY38" s="456">
        <f>+J38-'Departmental PL'!M45</f>
        <v>0</v>
      </c>
      <c r="AZ38" s="456">
        <f>+K38-'Departmental PL'!N45</f>
        <v>0</v>
      </c>
      <c r="BA38" s="456">
        <f>+L38-'Departmental PL'!O45</f>
        <v>0</v>
      </c>
      <c r="BB38" s="456">
        <f>+M38-'Departmental PL'!P45</f>
        <v>0</v>
      </c>
      <c r="BC38" s="456">
        <f>+N38-'Departmental PL'!Q45</f>
        <v>0</v>
      </c>
      <c r="BD38" s="456">
        <f>+O38-'Departmental PL'!R45</f>
        <v>0</v>
      </c>
      <c r="BE38" s="456">
        <f>+P38-'Departmental PL'!S45</f>
        <v>0</v>
      </c>
      <c r="BF38" s="456">
        <f>+Q38-'Departmental PL'!T45</f>
        <v>0</v>
      </c>
      <c r="BG38" s="456">
        <f>+R38-'Departmental PL'!U45</f>
        <v>0</v>
      </c>
      <c r="BH38" s="456">
        <f>+S38-'Departmental PL'!V45</f>
        <v>0</v>
      </c>
      <c r="BI38" s="456">
        <f>+T38-'Departmental PL'!W45</f>
        <v>0</v>
      </c>
    </row>
    <row r="39" spans="1:61" ht="20.25" hidden="1" customHeight="1" x14ac:dyDescent="0.25">
      <c r="A39" s="2067" t="s">
        <v>1508</v>
      </c>
      <c r="B39" s="2079"/>
      <c r="C39" s="2080"/>
      <c r="D39" s="2080"/>
      <c r="E39" s="2080"/>
      <c r="F39" s="2080"/>
      <c r="G39" s="2080"/>
      <c r="H39" s="2080"/>
      <c r="I39" s="2080"/>
      <c r="J39" s="2080"/>
      <c r="K39" s="2080"/>
      <c r="L39" s="2080"/>
      <c r="M39" s="2080"/>
      <c r="N39" s="2080"/>
      <c r="O39" s="2080"/>
      <c r="P39" s="2080"/>
      <c r="Q39" s="2080"/>
      <c r="R39" s="2080"/>
      <c r="S39" s="2080"/>
      <c r="T39" s="2080"/>
      <c r="AQ39" s="455" t="str">
        <f>'Departmental PL'!D46</f>
        <v xml:space="preserve">  4310 ENDO CENTER AT SAWGRASS* - FLOWCAST BILLED</v>
      </c>
      <c r="AR39" s="456">
        <f>+C39-'Departmental PL'!F46</f>
        <v>-8802</v>
      </c>
      <c r="AS39" s="456">
        <f>+D39-'Departmental PL'!G46</f>
        <v>-6678</v>
      </c>
      <c r="AT39" s="456">
        <f>+E39-'Departmental PL'!H46</f>
        <v>-17826</v>
      </c>
      <c r="AU39" s="456">
        <f>+F39-'Departmental PL'!I46</f>
        <v>-9535</v>
      </c>
      <c r="AV39" s="456">
        <f>+G39-'Departmental PL'!J46</f>
        <v>-15076612</v>
      </c>
      <c r="AW39" s="456">
        <f>+H39-'Departmental PL'!K46</f>
        <v>-11744744</v>
      </c>
      <c r="AX39" s="456">
        <f>+I39-'Departmental PL'!L46</f>
        <v>-6452613</v>
      </c>
      <c r="AY39" s="456">
        <f>+J39-'Departmental PL'!M46</f>
        <v>-5276924</v>
      </c>
      <c r="AZ39" s="456">
        <f>+K39-'Departmental PL'!N46</f>
        <v>-2904645</v>
      </c>
      <c r="BA39" s="456">
        <f>+L39-'Departmental PL'!O46</f>
        <v>-2124737</v>
      </c>
      <c r="BB39" s="456">
        <f>+M39-'Departmental PL'!P46</f>
        <v>-3547968</v>
      </c>
      <c r="BC39" s="456">
        <f>+N39-'Departmental PL'!Q46</f>
        <v>-3152187</v>
      </c>
      <c r="BD39" s="456">
        <f>+O39-'Departmental PL'!R46</f>
        <v>-136732</v>
      </c>
      <c r="BE39" s="456">
        <f>+P39-'Departmental PL'!S46</f>
        <v>-90652</v>
      </c>
      <c r="BF39" s="456">
        <f>+Q39-'Departmental PL'!T46</f>
        <v>-532002</v>
      </c>
      <c r="BG39" s="456">
        <f>+R39-'Departmental PL'!U46</f>
        <v>-421522</v>
      </c>
      <c r="BH39" s="456">
        <f>+S39-'Departmental PL'!V46</f>
        <v>-2879234</v>
      </c>
      <c r="BI39" s="456">
        <f>+T39-'Departmental PL'!W46</f>
        <v>-2640013</v>
      </c>
    </row>
    <row r="40" spans="1:61" ht="20.25" hidden="1" customHeight="1" x14ac:dyDescent="0.25">
      <c r="A40" s="2066" t="s">
        <v>1509</v>
      </c>
      <c r="B40" s="2079"/>
      <c r="C40" s="2080"/>
      <c r="D40" s="2080"/>
      <c r="E40" s="2080"/>
      <c r="F40" s="2080"/>
      <c r="G40" s="2080"/>
      <c r="H40" s="2080"/>
      <c r="I40" s="2080"/>
      <c r="J40" s="2080"/>
      <c r="K40" s="2080"/>
      <c r="L40" s="2080"/>
      <c r="M40" s="2080"/>
      <c r="N40" s="2080"/>
      <c r="O40" s="2080"/>
      <c r="P40" s="2080"/>
      <c r="Q40" s="2080"/>
      <c r="R40" s="2080"/>
      <c r="S40" s="2080"/>
      <c r="T40" s="2080"/>
      <c r="AQ40" s="455" t="str">
        <f>'Departmental PL'!D47</f>
        <v>4310 ENDO CENTER AT SAWGRASS* - IDX BILLED</v>
      </c>
      <c r="AR40" s="456">
        <f>+C40-'Departmental PL'!F47</f>
        <v>0</v>
      </c>
      <c r="AS40" s="456">
        <f>+D40-'Departmental PL'!G47</f>
        <v>0</v>
      </c>
      <c r="AT40" s="456">
        <f>+E40-'Departmental PL'!H47</f>
        <v>0</v>
      </c>
      <c r="AU40" s="456">
        <f>+F40-'Departmental PL'!I47</f>
        <v>0</v>
      </c>
      <c r="AV40" s="456">
        <f>+G40-'Departmental PL'!J47</f>
        <v>-12123000</v>
      </c>
      <c r="AW40" s="456">
        <f>+H40-'Departmental PL'!K47</f>
        <v>-4424362.2904719952</v>
      </c>
      <c r="AX40" s="456">
        <f>+I40-'Departmental PL'!L47</f>
        <v>-2701613.31</v>
      </c>
      <c r="AY40" s="456">
        <f>+J40-'Departmental PL'!M47</f>
        <v>-957342</v>
      </c>
      <c r="AZ40" s="456">
        <f>+K40-'Departmental PL'!N47</f>
        <v>-2368973.1947189807</v>
      </c>
      <c r="BA40" s="456">
        <f>+L40-'Departmental PL'!O47</f>
        <v>-787089.60090000008</v>
      </c>
      <c r="BB40" s="456">
        <f>+M40-'Departmental PL'!P47</f>
        <v>-332640.11528101936</v>
      </c>
      <c r="BC40" s="456">
        <f>+N40-'Departmental PL'!Q47</f>
        <v>-170252.39909999992</v>
      </c>
      <c r="BD40" s="456">
        <f>+O40-'Departmental PL'!R47</f>
        <v>-111516.00583024914</v>
      </c>
      <c r="BE40" s="456">
        <f>+P40-'Departmental PL'!S47</f>
        <v>-33581.096100000002</v>
      </c>
      <c r="BF40" s="456">
        <f>+Q40-'Departmental PL'!T47</f>
        <v>-433890.90426246985</v>
      </c>
      <c r="BG40" s="456">
        <f>+R40-'Departmental PL'!U47</f>
        <v>-156148.9191</v>
      </c>
      <c r="BH40" s="456">
        <f>+S40-'Departmental PL'!V47</f>
        <v>212766.79481169963</v>
      </c>
      <c r="BI40" s="456">
        <f>+T40-'Departmental PL'!W47</f>
        <v>19477.616100000072</v>
      </c>
    </row>
    <row r="41" spans="1:61" ht="20.25" hidden="1" customHeight="1" x14ac:dyDescent="0.25">
      <c r="A41" s="2085" t="s">
        <v>1779</v>
      </c>
      <c r="B41" s="2079"/>
      <c r="C41" s="2080"/>
      <c r="D41" s="2080"/>
      <c r="E41" s="2080"/>
      <c r="F41" s="2080"/>
      <c r="G41" s="2080"/>
      <c r="H41" s="2080"/>
      <c r="I41" s="2080"/>
      <c r="J41" s="2080"/>
      <c r="K41" s="2080"/>
      <c r="L41" s="2080"/>
      <c r="M41" s="2080"/>
      <c r="N41" s="2080"/>
      <c r="O41" s="2080"/>
      <c r="P41" s="2080"/>
      <c r="Q41" s="2080"/>
      <c r="R41" s="2080"/>
      <c r="S41" s="2080"/>
      <c r="T41" s="2080"/>
      <c r="AQ41" s="455" t="str">
        <f>'Departmental PL'!D48</f>
        <v xml:space="preserve">*  4500 ENDOSCOPY </v>
      </c>
      <c r="AR41" s="456">
        <f>+C41-'Departmental PL'!F48</f>
        <v>0</v>
      </c>
      <c r="AS41" s="456">
        <f>+D41-'Departmental PL'!G48</f>
        <v>0</v>
      </c>
      <c r="AT41" s="456">
        <f>+E41-'Departmental PL'!H48</f>
        <v>0</v>
      </c>
      <c r="AU41" s="456">
        <f>+F41-'Departmental PL'!I48</f>
        <v>0</v>
      </c>
      <c r="AV41" s="456">
        <f>+G41-'Departmental PL'!J48</f>
        <v>0</v>
      </c>
      <c r="AW41" s="456">
        <f>+H41-'Departmental PL'!K48</f>
        <v>0</v>
      </c>
      <c r="AX41" s="456">
        <f>+I41-'Departmental PL'!L48</f>
        <v>0</v>
      </c>
      <c r="AY41" s="456">
        <f>+J41-'Departmental PL'!M48</f>
        <v>0</v>
      </c>
      <c r="AZ41" s="456">
        <f>+K41-'Departmental PL'!N48</f>
        <v>0</v>
      </c>
      <c r="BA41" s="456">
        <f>+L41-'Departmental PL'!O48</f>
        <v>0</v>
      </c>
      <c r="BB41" s="456">
        <f>+M41-'Departmental PL'!P48</f>
        <v>0</v>
      </c>
      <c r="BC41" s="456">
        <f>+N41-'Departmental PL'!Q48</f>
        <v>0</v>
      </c>
      <c r="BD41" s="456">
        <f>+O41-'Departmental PL'!R48</f>
        <v>0</v>
      </c>
      <c r="BE41" s="456">
        <f>+P41-'Departmental PL'!S48</f>
        <v>0</v>
      </c>
      <c r="BF41" s="456">
        <f>+Q41-'Departmental PL'!T48</f>
        <v>0</v>
      </c>
      <c r="BG41" s="456">
        <f>+R41-'Departmental PL'!U48</f>
        <v>0</v>
      </c>
      <c r="BH41" s="456">
        <f>+S41-'Departmental PL'!V48</f>
        <v>0</v>
      </c>
      <c r="BI41" s="456">
        <f>+T41-'Departmental PL'!W48</f>
        <v>0</v>
      </c>
    </row>
    <row r="42" spans="1:61" ht="20.25" hidden="1" customHeight="1" x14ac:dyDescent="0.25">
      <c r="A42" s="2067" t="s">
        <v>1510</v>
      </c>
      <c r="B42" s="2079"/>
      <c r="C42" s="2080"/>
      <c r="D42" s="2080"/>
      <c r="E42" s="2080"/>
      <c r="F42" s="2080"/>
      <c r="G42" s="2080"/>
      <c r="H42" s="2080"/>
      <c r="I42" s="2080"/>
      <c r="J42" s="2080"/>
      <c r="K42" s="2080"/>
      <c r="L42" s="2080"/>
      <c r="M42" s="2080"/>
      <c r="N42" s="2080"/>
      <c r="O42" s="2080"/>
      <c r="P42" s="2080"/>
      <c r="Q42" s="2080"/>
      <c r="R42" s="2080"/>
      <c r="S42" s="2080"/>
      <c r="T42" s="2080"/>
      <c r="AQ42" s="455" t="str">
        <f>'Departmental PL'!D49</f>
        <v xml:space="preserve"> 4500 ENDOSCOPY * - FLOWCAST BILLED</v>
      </c>
      <c r="AR42" s="456">
        <f>+C42-'Departmental PL'!F49</f>
        <v>-7315</v>
      </c>
      <c r="AS42" s="456">
        <f>+D42-'Departmental PL'!G49</f>
        <v>-6063</v>
      </c>
      <c r="AT42" s="456">
        <f>+E42-'Departmental PL'!H49</f>
        <v>-20211</v>
      </c>
      <c r="AU42" s="456">
        <f>+F42-'Departmental PL'!I49</f>
        <v>-14133</v>
      </c>
      <c r="AV42" s="456">
        <f>+G42-'Departmental PL'!J49</f>
        <v>-19794236</v>
      </c>
      <c r="AW42" s="456">
        <f>+H42-'Departmental PL'!K49</f>
        <v>-17628432</v>
      </c>
      <c r="AX42" s="456">
        <f>+I42-'Departmental PL'!L49</f>
        <v>-7621276</v>
      </c>
      <c r="AY42" s="456">
        <f>+J42-'Departmental PL'!M49</f>
        <v>-7171159</v>
      </c>
      <c r="AZ42" s="456">
        <f>+K42-'Departmental PL'!N49</f>
        <v>-5120292</v>
      </c>
      <c r="BA42" s="456">
        <f>+L42-'Departmental PL'!O49</f>
        <v>-4848500</v>
      </c>
      <c r="BB42" s="456">
        <f>+M42-'Departmental PL'!P49</f>
        <v>-2500984</v>
      </c>
      <c r="BC42" s="456">
        <f>+N42-'Departmental PL'!Q49</f>
        <v>-2322659</v>
      </c>
      <c r="BD42" s="456">
        <f>+O42-'Departmental PL'!R49</f>
        <v>-166129</v>
      </c>
      <c r="BE42" s="456">
        <f>+P42-'Departmental PL'!S49</f>
        <v>-146052</v>
      </c>
      <c r="BF42" s="456">
        <f>+Q42-'Departmental PL'!T49</f>
        <v>-1386265</v>
      </c>
      <c r="BG42" s="456">
        <f>+R42-'Departmental PL'!U49</f>
        <v>-1493411</v>
      </c>
      <c r="BH42" s="456">
        <f>+S42-'Departmental PL'!V49</f>
        <v>-948590</v>
      </c>
      <c r="BI42" s="456">
        <f>+T42-'Departmental PL'!W49</f>
        <v>-683196</v>
      </c>
    </row>
    <row r="43" spans="1:61" ht="20.25" hidden="1" customHeight="1" x14ac:dyDescent="0.25">
      <c r="A43" s="2067" t="s">
        <v>1511</v>
      </c>
      <c r="B43" s="2079"/>
      <c r="C43" s="2080"/>
      <c r="D43" s="2080"/>
      <c r="E43" s="2080"/>
      <c r="F43" s="2080"/>
      <c r="G43" s="2080"/>
      <c r="H43" s="2080"/>
      <c r="I43" s="2080"/>
      <c r="J43" s="2080"/>
      <c r="K43" s="2080"/>
      <c r="L43" s="2080"/>
      <c r="M43" s="2080"/>
      <c r="N43" s="2080"/>
      <c r="O43" s="2080"/>
      <c r="P43" s="2080"/>
      <c r="Q43" s="2080"/>
      <c r="R43" s="2080"/>
      <c r="S43" s="2080"/>
      <c r="T43" s="2080"/>
      <c r="AQ43" s="455" t="str">
        <f>'Departmental PL'!D50</f>
        <v xml:space="preserve"> 4500 ENDOSCOPY * - IDX BILLED</v>
      </c>
      <c r="AR43" s="456">
        <f>+C43-'Departmental PL'!F50</f>
        <v>0</v>
      </c>
      <c r="AS43" s="456">
        <f>+D43-'Departmental PL'!G50</f>
        <v>0</v>
      </c>
      <c r="AT43" s="456">
        <f>+E43-'Departmental PL'!H50</f>
        <v>0</v>
      </c>
      <c r="AU43" s="456">
        <f>+F43-'Departmental PL'!I50</f>
        <v>0</v>
      </c>
      <c r="AV43" s="456">
        <f>+G43-'Departmental PL'!J50</f>
        <v>-17318217.09</v>
      </c>
      <c r="AW43" s="456">
        <f>+H43-'Departmental PL'!K50</f>
        <v>-5813933.8452451266</v>
      </c>
      <c r="AX43" s="456">
        <f>+I43-'Departmental PL'!L50</f>
        <v>-3394973.85</v>
      </c>
      <c r="AY43" s="456">
        <f>+J43-'Departmental PL'!M50</f>
        <v>-984299</v>
      </c>
      <c r="AZ43" s="456">
        <f>+K43-'Departmental PL'!N50</f>
        <v>-4522777.3160946285</v>
      </c>
      <c r="BA43" s="456">
        <f>+L43-'Departmental PL'!O50</f>
        <v>-1633221.0702000004</v>
      </c>
      <c r="BB43" s="456">
        <f>+M43-'Departmental PL'!P50</f>
        <v>1127803.4660946284</v>
      </c>
      <c r="BC43" s="456">
        <f>+N43-'Departmental PL'!Q50</f>
        <v>648922.07020000042</v>
      </c>
      <c r="BD43" s="456">
        <f>+O43-'Departmental PL'!R50</f>
        <v>-146742.3628946041</v>
      </c>
      <c r="BE43" s="456">
        <f>+P43-'Departmental PL'!S50</f>
        <v>-49197.587400000011</v>
      </c>
      <c r="BF43" s="456">
        <f>+Q43-'Departmental PL'!T50</f>
        <v>-1224493.8440847686</v>
      </c>
      <c r="BG43" s="456">
        <f>+R43-'Departmental PL'!U50</f>
        <v>-503056.5372000002</v>
      </c>
      <c r="BH43" s="456">
        <f>+S43-'Departmental PL'!V50</f>
        <v>2499039.673074001</v>
      </c>
      <c r="BI43" s="456">
        <f>+T43-'Departmental PL'!W50</f>
        <v>1201176.1948000006</v>
      </c>
    </row>
    <row r="44" spans="1:61" ht="20.25" hidden="1" customHeight="1" x14ac:dyDescent="0.25">
      <c r="A44" s="2086" t="s">
        <v>2284</v>
      </c>
      <c r="B44" s="2079"/>
      <c r="C44" s="2080"/>
      <c r="D44" s="2080"/>
      <c r="E44" s="2080"/>
      <c r="F44" s="2080"/>
      <c r="G44" s="2080"/>
      <c r="H44" s="2080"/>
      <c r="I44" s="2080"/>
      <c r="J44" s="2080"/>
      <c r="K44" s="2080"/>
      <c r="L44" s="2080"/>
      <c r="M44" s="2080"/>
      <c r="N44" s="2080"/>
      <c r="O44" s="2080"/>
      <c r="P44" s="2080"/>
      <c r="Q44" s="2080"/>
      <c r="R44" s="2080"/>
      <c r="S44" s="2080"/>
      <c r="T44" s="2080"/>
      <c r="AQ44" s="455" t="str">
        <f>'Departmental PL'!D51</f>
        <v xml:space="preserve">*  4550 PARKES ASTHMA CTR </v>
      </c>
      <c r="AR44" s="456">
        <f>+C44-'Departmental PL'!F51</f>
        <v>0</v>
      </c>
      <c r="AS44" s="456">
        <f>+D44-'Departmental PL'!G51</f>
        <v>0</v>
      </c>
      <c r="AT44" s="456">
        <f>+E44-'Departmental PL'!H51</f>
        <v>0</v>
      </c>
      <c r="AU44" s="456">
        <f>+F44-'Departmental PL'!I51</f>
        <v>0</v>
      </c>
      <c r="AV44" s="456">
        <f>+G44-'Departmental PL'!J51</f>
        <v>0</v>
      </c>
      <c r="AW44" s="456">
        <f>+H44-'Departmental PL'!K51</f>
        <v>0</v>
      </c>
      <c r="AX44" s="456">
        <f>+I44-'Departmental PL'!L51</f>
        <v>0</v>
      </c>
      <c r="AY44" s="456">
        <f>+J44-'Departmental PL'!M51</f>
        <v>0</v>
      </c>
      <c r="AZ44" s="456">
        <f>+K44-'Departmental PL'!N51</f>
        <v>0</v>
      </c>
      <c r="BA44" s="456">
        <f>+L44-'Departmental PL'!O51</f>
        <v>0</v>
      </c>
      <c r="BB44" s="456">
        <f>+M44-'Departmental PL'!P51</f>
        <v>0</v>
      </c>
      <c r="BC44" s="456">
        <f>+N44-'Departmental PL'!Q51</f>
        <v>0</v>
      </c>
      <c r="BD44" s="456">
        <f>+O44-'Departmental PL'!R51</f>
        <v>0</v>
      </c>
      <c r="BE44" s="456">
        <f>+P44-'Departmental PL'!S51</f>
        <v>0</v>
      </c>
      <c r="BF44" s="456">
        <f>+Q44-'Departmental PL'!T51</f>
        <v>0</v>
      </c>
      <c r="BG44" s="456">
        <f>+R44-'Departmental PL'!U51</f>
        <v>0</v>
      </c>
      <c r="BH44" s="456">
        <f>+S44-'Departmental PL'!V51</f>
        <v>0</v>
      </c>
      <c r="BI44" s="456">
        <f>+T44-'Departmental PL'!W51</f>
        <v>0</v>
      </c>
    </row>
    <row r="45" spans="1:61" ht="20.25" hidden="1" customHeight="1" x14ac:dyDescent="0.25">
      <c r="A45" s="2067" t="s">
        <v>1512</v>
      </c>
      <c r="B45" s="2079"/>
      <c r="C45" s="2080"/>
      <c r="D45" s="2080"/>
      <c r="E45" s="2080"/>
      <c r="F45" s="2080"/>
      <c r="G45" s="2080"/>
      <c r="H45" s="2080"/>
      <c r="I45" s="2080"/>
      <c r="J45" s="2080"/>
      <c r="K45" s="2080"/>
      <c r="L45" s="2080"/>
      <c r="M45" s="2080"/>
      <c r="N45" s="2080"/>
      <c r="O45" s="2080"/>
      <c r="P45" s="2080"/>
      <c r="Q45" s="2080"/>
      <c r="R45" s="2080"/>
      <c r="S45" s="2080"/>
      <c r="T45" s="2080"/>
      <c r="AQ45" s="455" t="str">
        <f>'Departmental PL'!D52</f>
        <v>4550 PARKES ASTHMA CTR  * - FLOWCAST BILLED</v>
      </c>
      <c r="AR45" s="456">
        <f>+C45-'Departmental PL'!F52</f>
        <v>-5083</v>
      </c>
      <c r="AS45" s="456">
        <f>+D45-'Departmental PL'!G52</f>
        <v>-5096</v>
      </c>
      <c r="AT45" s="456">
        <f>+E45-'Departmental PL'!H52</f>
        <v>-17086</v>
      </c>
      <c r="AU45" s="456">
        <f>+F45-'Departmental PL'!I52</f>
        <v>-10395</v>
      </c>
      <c r="AV45" s="456">
        <f>+G45-'Departmental PL'!J52</f>
        <v>-3328752</v>
      </c>
      <c r="AW45" s="456">
        <f>+H45-'Departmental PL'!K52</f>
        <v>-2786088</v>
      </c>
      <c r="AX45" s="456">
        <f>+I45-'Departmental PL'!L52</f>
        <v>-1108709</v>
      </c>
      <c r="AY45" s="456">
        <f>+J45-'Departmental PL'!M52</f>
        <v>-1073833</v>
      </c>
      <c r="AZ45" s="456">
        <f>+K45-'Departmental PL'!N52</f>
        <v>-1130376</v>
      </c>
      <c r="BA45" s="456">
        <f>+L45-'Departmental PL'!O52</f>
        <v>-812003</v>
      </c>
      <c r="BB45" s="456">
        <f>+M45-'Departmental PL'!P52</f>
        <v>21667</v>
      </c>
      <c r="BC45" s="456">
        <f>+N45-'Departmental PL'!Q52</f>
        <v>-261830</v>
      </c>
      <c r="BD45" s="456">
        <f>+O45-'Departmental PL'!R52</f>
        <v>-33108</v>
      </c>
      <c r="BE45" s="456">
        <f>+P45-'Departmental PL'!S52</f>
        <v>-23629</v>
      </c>
      <c r="BF45" s="456">
        <f>+Q45-'Departmental PL'!T52</f>
        <v>-184034</v>
      </c>
      <c r="BG45" s="456">
        <f>+R45-'Departmental PL'!U52</f>
        <v>-170910</v>
      </c>
      <c r="BH45" s="456">
        <f>+S45-'Departmental PL'!V52</f>
        <v>238809</v>
      </c>
      <c r="BI45" s="456">
        <f>+T45-'Departmental PL'!W52</f>
        <v>-67291</v>
      </c>
    </row>
    <row r="46" spans="1:61" ht="20.25" hidden="1" customHeight="1" x14ac:dyDescent="0.25">
      <c r="A46" s="2067" t="s">
        <v>1513</v>
      </c>
      <c r="B46" s="2079"/>
      <c r="C46" s="2080"/>
      <c r="D46" s="2080"/>
      <c r="E46" s="2080"/>
      <c r="F46" s="2080"/>
      <c r="G46" s="2080"/>
      <c r="H46" s="2080"/>
      <c r="I46" s="2080"/>
      <c r="J46" s="2080"/>
      <c r="K46" s="2080"/>
      <c r="L46" s="2080"/>
      <c r="M46" s="2080"/>
      <c r="N46" s="2080"/>
      <c r="O46" s="2080"/>
      <c r="P46" s="2080"/>
      <c r="Q46" s="2080"/>
      <c r="R46" s="2080"/>
      <c r="S46" s="2080"/>
      <c r="T46" s="2080"/>
      <c r="AQ46" s="455" t="str">
        <f>'Departmental PL'!D53</f>
        <v>4550 PARKES ASTHMA CTR  * - IDX BILLED</v>
      </c>
      <c r="AR46" s="456">
        <f>+C46-'Departmental PL'!F53</f>
        <v>0</v>
      </c>
      <c r="AS46" s="456">
        <f>+D46-'Departmental PL'!G53</f>
        <v>0</v>
      </c>
      <c r="AT46" s="456">
        <f>+E46-'Departmental PL'!H53</f>
        <v>0</v>
      </c>
      <c r="AU46" s="456">
        <f>+F46-'Departmental PL'!I53</f>
        <v>0</v>
      </c>
      <c r="AV46" s="456">
        <f>+G46-'Departmental PL'!J53</f>
        <v>-2017382.8</v>
      </c>
      <c r="AW46" s="456">
        <f>+H46-'Departmental PL'!K53</f>
        <v>-1122890.8461780434</v>
      </c>
      <c r="AX46" s="456">
        <f>+I46-'Departmental PL'!L53</f>
        <v>-774104.87</v>
      </c>
      <c r="AY46" s="456">
        <f>+J46-'Departmental PL'!M53</f>
        <v>-356967</v>
      </c>
      <c r="AZ46" s="456">
        <f>+K46-'Departmental PL'!N53</f>
        <v>-687870.18916143081</v>
      </c>
      <c r="BA46" s="456">
        <f>+L46-'Departmental PL'!O53</f>
        <v>-334092.62100000004</v>
      </c>
      <c r="BB46" s="456">
        <f>+M46-'Departmental PL'!P53</f>
        <v>-86234.680838569184</v>
      </c>
      <c r="BC46" s="456">
        <f>+N46-'Departmental PL'!Q53</f>
        <v>-22874.378999999957</v>
      </c>
      <c r="BD46" s="456">
        <f>+O46-'Departmental PL'!R53</f>
        <v>-20147.367878163503</v>
      </c>
      <c r="BE46" s="456">
        <f>+P46-'Departmental PL'!S53</f>
        <v>-9721.9890000000014</v>
      </c>
      <c r="BF46" s="456">
        <f>+Q46-'Departmental PL'!T53</f>
        <v>-111990.34601441822</v>
      </c>
      <c r="BG46" s="456">
        <f>+R46-'Departmental PL'!U53</f>
        <v>-70319.81700000001</v>
      </c>
      <c r="BH46" s="456">
        <f>+S46-'Departmental PL'!V53</f>
        <v>45903.033054012529</v>
      </c>
      <c r="BI46" s="456">
        <f>+T46-'Departmental PL'!W53</f>
        <v>57167.427000000054</v>
      </c>
    </row>
    <row r="47" spans="1:61" ht="20.25" hidden="1" customHeight="1" x14ac:dyDescent="0.25">
      <c r="A47" s="2067" t="s">
        <v>1517</v>
      </c>
      <c r="B47" s="2079"/>
      <c r="C47" s="2080"/>
      <c r="D47" s="2080"/>
      <c r="E47" s="2080"/>
      <c r="F47" s="2080"/>
      <c r="G47" s="2080"/>
      <c r="H47" s="2080"/>
      <c r="I47" s="2080"/>
      <c r="J47" s="2080"/>
      <c r="K47" s="2080"/>
      <c r="L47" s="2080"/>
      <c r="M47" s="2080"/>
      <c r="N47" s="2080"/>
      <c r="O47" s="2080"/>
      <c r="P47" s="2080"/>
      <c r="Q47" s="2080"/>
      <c r="R47" s="2080"/>
      <c r="S47" s="2080"/>
      <c r="T47" s="2080"/>
      <c r="AQ47" s="455" t="str">
        <f>'Departmental PL'!D54</f>
        <v>*  4560 PULMONARY DISEASE UNIT-SMH</v>
      </c>
      <c r="AR47" s="456">
        <f>+C47-'Departmental PL'!F54</f>
        <v>0</v>
      </c>
      <c r="AS47" s="456">
        <f>+D47-'Departmental PL'!G54</f>
        <v>0</v>
      </c>
      <c r="AT47" s="456">
        <f>+E47-'Departmental PL'!H54</f>
        <v>0</v>
      </c>
      <c r="AU47" s="456">
        <f>+F47-'Departmental PL'!I54</f>
        <v>0</v>
      </c>
      <c r="AV47" s="456">
        <f>+G47-'Departmental PL'!J54</f>
        <v>0</v>
      </c>
      <c r="AW47" s="456">
        <f>+H47-'Departmental PL'!K54</f>
        <v>0</v>
      </c>
      <c r="AX47" s="456">
        <f>+I47-'Departmental PL'!L54</f>
        <v>0</v>
      </c>
      <c r="AY47" s="456">
        <f>+J47-'Departmental PL'!M54</f>
        <v>0</v>
      </c>
      <c r="AZ47" s="456">
        <f>+K47-'Departmental PL'!N54</f>
        <v>0</v>
      </c>
      <c r="BA47" s="456">
        <f>+L47-'Departmental PL'!O54</f>
        <v>0</v>
      </c>
      <c r="BB47" s="456">
        <f>+M47-'Departmental PL'!P54</f>
        <v>0</v>
      </c>
      <c r="BC47" s="456">
        <f>+N47-'Departmental PL'!Q54</f>
        <v>0</v>
      </c>
      <c r="BD47" s="456">
        <f>+O47-'Departmental PL'!R54</f>
        <v>0</v>
      </c>
      <c r="BE47" s="456">
        <f>+P47-'Departmental PL'!S54</f>
        <v>0</v>
      </c>
      <c r="BF47" s="456">
        <f>+Q47-'Departmental PL'!T54</f>
        <v>0</v>
      </c>
      <c r="BG47" s="456">
        <f>+R47-'Departmental PL'!U54</f>
        <v>0</v>
      </c>
      <c r="BH47" s="456">
        <f>+S47-'Departmental PL'!V54</f>
        <v>0</v>
      </c>
      <c r="BI47" s="456">
        <f>+T47-'Departmental PL'!W54</f>
        <v>0</v>
      </c>
    </row>
    <row r="48" spans="1:61" ht="20.25" hidden="1" customHeight="1" x14ac:dyDescent="0.25">
      <c r="A48" s="2067" t="s">
        <v>1514</v>
      </c>
      <c r="B48" s="2079"/>
      <c r="C48" s="2080"/>
      <c r="D48" s="2080"/>
      <c r="E48" s="2080"/>
      <c r="F48" s="2080"/>
      <c r="G48" s="2080"/>
      <c r="H48" s="2080"/>
      <c r="I48" s="2080"/>
      <c r="J48" s="2080"/>
      <c r="K48" s="2080"/>
      <c r="L48" s="2080"/>
      <c r="M48" s="2080"/>
      <c r="N48" s="2080"/>
      <c r="O48" s="2080"/>
      <c r="P48" s="2080"/>
      <c r="Q48" s="2080"/>
      <c r="R48" s="2080"/>
      <c r="S48" s="2080"/>
      <c r="T48" s="2080"/>
      <c r="AQ48" s="455" t="str">
        <f>'Departmental PL'!D55</f>
        <v>4560 PULMONARY DISEASE UNIT-SMH  * - FLOWCAST BILLED</v>
      </c>
      <c r="AR48" s="456">
        <f>+C48-'Departmental PL'!F55</f>
        <v>-5609</v>
      </c>
      <c r="AS48" s="456">
        <f>+D48-'Departmental PL'!G55</f>
        <v>-5120</v>
      </c>
      <c r="AT48" s="456">
        <f>+E48-'Departmental PL'!H55</f>
        <v>-15294</v>
      </c>
      <c r="AU48" s="456">
        <f>+F48-'Departmental PL'!I55</f>
        <v>-12449</v>
      </c>
      <c r="AV48" s="456">
        <f>+G48-'Departmental PL'!J55</f>
        <v>-7440942</v>
      </c>
      <c r="AW48" s="456">
        <f>+H48-'Departmental PL'!K55</f>
        <v>-6286755</v>
      </c>
      <c r="AX48" s="456">
        <f>+I48-'Departmental PL'!L55</f>
        <v>-2496587</v>
      </c>
      <c r="AY48" s="456">
        <f>+J48-'Departmental PL'!M55</f>
        <v>-2323599</v>
      </c>
      <c r="AZ48" s="456">
        <f>+K48-'Departmental PL'!N55</f>
        <v>-1531759</v>
      </c>
      <c r="BA48" s="456">
        <f>+L48-'Departmental PL'!O55</f>
        <v>-1394418</v>
      </c>
      <c r="BB48" s="456">
        <f>+M48-'Departmental PL'!P55</f>
        <v>-964828</v>
      </c>
      <c r="BC48" s="456">
        <f>+N48-'Departmental PL'!Q55</f>
        <v>-929181</v>
      </c>
      <c r="BD48" s="456">
        <f>+O48-'Departmental PL'!R55</f>
        <v>-67592</v>
      </c>
      <c r="BE48" s="456">
        <f>+P48-'Departmental PL'!S55</f>
        <v>-36594</v>
      </c>
      <c r="BF48" s="456">
        <f>+Q48-'Departmental PL'!T55</f>
        <v>-489248</v>
      </c>
      <c r="BG48" s="456">
        <f>+R48-'Departmental PL'!U55</f>
        <v>-500034</v>
      </c>
      <c r="BH48" s="456">
        <f>+S48-'Departmental PL'!V55</f>
        <v>-407988</v>
      </c>
      <c r="BI48" s="456">
        <f>+T48-'Departmental PL'!W55</f>
        <v>-392553</v>
      </c>
    </row>
    <row r="49" spans="1:61" ht="20.25" hidden="1" customHeight="1" x14ac:dyDescent="0.25">
      <c r="A49" s="2031" t="s">
        <v>1515</v>
      </c>
      <c r="B49" s="2079"/>
      <c r="C49" s="2080"/>
      <c r="D49" s="2080"/>
      <c r="E49" s="2080"/>
      <c r="F49" s="2080"/>
      <c r="G49" s="2080"/>
      <c r="H49" s="2080"/>
      <c r="I49" s="2080"/>
      <c r="J49" s="2080"/>
      <c r="K49" s="2080"/>
      <c r="L49" s="2080"/>
      <c r="M49" s="2080"/>
      <c r="N49" s="2080"/>
      <c r="O49" s="2080"/>
      <c r="P49" s="2080"/>
      <c r="Q49" s="2080"/>
      <c r="R49" s="2080"/>
      <c r="S49" s="2080"/>
      <c r="T49" s="2080"/>
      <c r="AQ49" s="455" t="str">
        <f>'Departmental PL'!D56</f>
        <v>4560 PULMONARY DISEASE UNIT-SMH  * - IDX BILLED</v>
      </c>
      <c r="AR49" s="456">
        <f>+C49-'Departmental PL'!F56</f>
        <v>0</v>
      </c>
      <c r="AS49" s="456">
        <f>+D49-'Departmental PL'!G56</f>
        <v>0</v>
      </c>
      <c r="AT49" s="456">
        <f>+E49-'Departmental PL'!H56</f>
        <v>0</v>
      </c>
      <c r="AU49" s="456">
        <f>+F49-'Departmental PL'!I56</f>
        <v>0</v>
      </c>
      <c r="AV49" s="456">
        <f>+G49-'Departmental PL'!J56</f>
        <v>-13494605</v>
      </c>
      <c r="AW49" s="456">
        <f>+H49-'Departmental PL'!K56</f>
        <v>-5835981.6513761468</v>
      </c>
      <c r="AX49" s="456">
        <f>+I49-'Departmental PL'!L56</f>
        <v>-3614727.6</v>
      </c>
      <c r="AY49" s="456">
        <f>+J49-'Departmental PL'!M56</f>
        <v>-1272244</v>
      </c>
      <c r="AZ49" s="456">
        <f>+K49-'Departmental PL'!N56</f>
        <v>-2813778.1397904782</v>
      </c>
      <c r="BA49" s="456">
        <f>+L49-'Departmental PL'!O56</f>
        <v>-1259290.7418000002</v>
      </c>
      <c r="BB49" s="456">
        <f>+M49-'Departmental PL'!P56</f>
        <v>-800949.46020952193</v>
      </c>
      <c r="BC49" s="456">
        <f>+N49-'Departmental PL'!Q56</f>
        <v>-12953.258199999807</v>
      </c>
      <c r="BD49" s="456">
        <f>+O49-'Departmental PL'!R56</f>
        <v>-124213.96752663315</v>
      </c>
      <c r="BE49" s="456">
        <f>+P49-'Departmental PL'!S56</f>
        <v>-33295.332000000002</v>
      </c>
      <c r="BF49" s="456">
        <f>+Q49-'Departmental PL'!T56</f>
        <v>-900249.60754034785</v>
      </c>
      <c r="BG49" s="456">
        <f>+R49-'Departmental PL'!U56</f>
        <v>-464370.7782</v>
      </c>
      <c r="BH49" s="456">
        <f>+S49-'Departmental PL'!V56</f>
        <v>223514.11485745909</v>
      </c>
      <c r="BI49" s="456">
        <f>+T49-'Departmental PL'!W56</f>
        <v>484712.85200000019</v>
      </c>
    </row>
    <row r="50" spans="1:61" ht="20.25" hidden="1" customHeight="1" x14ac:dyDescent="0.25">
      <c r="A50" s="2067" t="s">
        <v>1505</v>
      </c>
      <c r="B50" s="2079"/>
      <c r="C50" s="2080"/>
      <c r="D50" s="2080"/>
      <c r="E50" s="2080"/>
      <c r="F50" s="2080"/>
      <c r="G50" s="2080"/>
      <c r="H50" s="2080"/>
      <c r="I50" s="2080"/>
      <c r="J50" s="2080"/>
      <c r="K50" s="2080"/>
      <c r="L50" s="2080"/>
      <c r="M50" s="2080"/>
      <c r="N50" s="2080"/>
      <c r="O50" s="2080"/>
      <c r="P50" s="2080"/>
      <c r="Q50" s="2080"/>
      <c r="R50" s="2080"/>
      <c r="S50" s="2080"/>
      <c r="T50" s="2080"/>
      <c r="AQ50" s="455" t="str">
        <f>'Departmental PL'!D57</f>
        <v>*  6501 AIR RED CREEK</v>
      </c>
      <c r="AR50" s="456">
        <f>+C50-'Departmental PL'!F57</f>
        <v>0</v>
      </c>
      <c r="AS50" s="456">
        <f>+D50-'Departmental PL'!G57</f>
        <v>0</v>
      </c>
      <c r="AT50" s="456">
        <f>+E50-'Departmental PL'!H57</f>
        <v>0</v>
      </c>
      <c r="AU50" s="456">
        <f>+F50-'Departmental PL'!I57</f>
        <v>0</v>
      </c>
      <c r="AV50" s="456">
        <f>+G50-'Departmental PL'!J57</f>
        <v>0</v>
      </c>
      <c r="AW50" s="456">
        <f>+H50-'Departmental PL'!K57</f>
        <v>0</v>
      </c>
      <c r="AX50" s="456">
        <f>+I50-'Departmental PL'!L57</f>
        <v>0</v>
      </c>
      <c r="AY50" s="456">
        <f>+J50-'Departmental PL'!M57</f>
        <v>0</v>
      </c>
      <c r="AZ50" s="456">
        <f>+K50-'Departmental PL'!N57</f>
        <v>0</v>
      </c>
      <c r="BA50" s="456">
        <f>+L50-'Departmental PL'!O57</f>
        <v>0</v>
      </c>
      <c r="BB50" s="456">
        <f>+M50-'Departmental PL'!P57</f>
        <v>0</v>
      </c>
      <c r="BC50" s="456">
        <f>+N50-'Departmental PL'!Q57</f>
        <v>0</v>
      </c>
      <c r="BD50" s="456">
        <f>+O50-'Departmental PL'!R57</f>
        <v>0</v>
      </c>
      <c r="BE50" s="456">
        <f>+P50-'Departmental PL'!S57</f>
        <v>0</v>
      </c>
      <c r="BF50" s="456">
        <f>+Q50-'Departmental PL'!T57</f>
        <v>0</v>
      </c>
      <c r="BG50" s="456">
        <f>+R50-'Departmental PL'!U57</f>
        <v>0</v>
      </c>
      <c r="BH50" s="456">
        <f>+S50-'Departmental PL'!V57</f>
        <v>0</v>
      </c>
      <c r="BI50" s="456">
        <f>+T50-'Departmental PL'!W57</f>
        <v>0</v>
      </c>
    </row>
    <row r="51" spans="1:61" ht="20.25" hidden="1" customHeight="1" x14ac:dyDescent="0.25">
      <c r="A51" s="2067" t="s">
        <v>1516</v>
      </c>
      <c r="B51" s="2079"/>
      <c r="C51" s="2080"/>
      <c r="D51" s="2080"/>
      <c r="E51" s="2080"/>
      <c r="F51" s="2080"/>
      <c r="G51" s="2080"/>
      <c r="H51" s="2080"/>
      <c r="I51" s="2080"/>
      <c r="J51" s="2080"/>
      <c r="K51" s="2080"/>
      <c r="L51" s="2080"/>
      <c r="M51" s="2080"/>
      <c r="N51" s="2080"/>
      <c r="O51" s="2080"/>
      <c r="P51" s="2080"/>
      <c r="Q51" s="2080"/>
      <c r="R51" s="2080"/>
      <c r="S51" s="2080"/>
      <c r="T51" s="2080"/>
      <c r="AQ51" s="455" t="str">
        <f>'Departmental PL'!D58</f>
        <v>6501 AIR RED CREEK  * - FLOWCAST BILLED</v>
      </c>
      <c r="AR51" s="456">
        <f>+C51-'Departmental PL'!F58</f>
        <v>-3067</v>
      </c>
      <c r="AS51" s="456">
        <f>+D51-'Departmental PL'!G58</f>
        <v>-853</v>
      </c>
      <c r="AT51" s="456">
        <f>+E51-'Departmental PL'!H58</f>
        <v>-16959</v>
      </c>
      <c r="AU51" s="456">
        <f>+F51-'Departmental PL'!I58</f>
        <v>-4070</v>
      </c>
      <c r="AV51" s="456">
        <f>+G51-'Departmental PL'!J58</f>
        <v>-1459258</v>
      </c>
      <c r="AW51" s="456">
        <f>+H51-'Departmental PL'!K58</f>
        <v>-363169</v>
      </c>
      <c r="AX51" s="456">
        <f>+I51-'Departmental PL'!L58</f>
        <v>-616609</v>
      </c>
      <c r="AY51" s="456">
        <f>+J51-'Departmental PL'!M58</f>
        <v>-155802</v>
      </c>
      <c r="AZ51" s="456">
        <f>+K51-'Departmental PL'!N58</f>
        <v>-914667</v>
      </c>
      <c r="BA51" s="456">
        <f>+L51-'Departmental PL'!O58</f>
        <v>-170081</v>
      </c>
      <c r="BB51" s="456">
        <f>+M51-'Departmental PL'!P58</f>
        <v>298058</v>
      </c>
      <c r="BC51" s="456">
        <f>+N51-'Departmental PL'!Q58</f>
        <v>14279</v>
      </c>
      <c r="BD51" s="456">
        <f>+O51-'Departmental PL'!R58</f>
        <v>-4223</v>
      </c>
      <c r="BE51" s="456">
        <f>+P51-'Departmental PL'!S58</f>
        <v>-7</v>
      </c>
      <c r="BF51" s="456">
        <f>+Q51-'Departmental PL'!T58</f>
        <v>-117517</v>
      </c>
      <c r="BG51" s="456">
        <f>+R51-'Departmental PL'!U58</f>
        <v>-18898</v>
      </c>
      <c r="BH51" s="456">
        <f>+S51-'Departmental PL'!V58</f>
        <v>419798</v>
      </c>
      <c r="BI51" s="456">
        <f>+T51-'Departmental PL'!W58</f>
        <v>33184</v>
      </c>
    </row>
    <row r="52" spans="1:61" ht="20.25" hidden="1" customHeight="1" x14ac:dyDescent="0.25">
      <c r="A52" s="2067" t="s">
        <v>1506</v>
      </c>
      <c r="B52" s="2079"/>
      <c r="C52" s="2080"/>
      <c r="D52" s="2080"/>
      <c r="E52" s="2080"/>
      <c r="F52" s="2080"/>
      <c r="G52" s="2080"/>
      <c r="H52" s="2080"/>
      <c r="I52" s="2080"/>
      <c r="J52" s="2080"/>
      <c r="K52" s="2080"/>
      <c r="L52" s="2080"/>
      <c r="M52" s="2080"/>
      <c r="N52" s="2080"/>
      <c r="O52" s="2080"/>
      <c r="P52" s="2080"/>
      <c r="Q52" s="2080"/>
      <c r="R52" s="2080"/>
      <c r="S52" s="2080"/>
      <c r="T52" s="2080"/>
      <c r="AQ52" s="455" t="str">
        <f>'Departmental PL'!D59</f>
        <v>6501 AIR RED CREEK  * - IDX BILLED</v>
      </c>
      <c r="AR52" s="456">
        <f>+C52-'Departmental PL'!F59</f>
        <v>0</v>
      </c>
      <c r="AS52" s="456">
        <f>+D52-'Departmental PL'!G59</f>
        <v>0</v>
      </c>
      <c r="AT52" s="456">
        <f>+E52-'Departmental PL'!H59</f>
        <v>0</v>
      </c>
      <c r="AU52" s="456">
        <f>+F52-'Departmental PL'!I59</f>
        <v>0</v>
      </c>
      <c r="AV52" s="456">
        <f>+G52-'Departmental PL'!J59</f>
        <v>-5846966.5700000003</v>
      </c>
      <c r="AW52" s="456">
        <f>+H52-'Departmental PL'!K59</f>
        <v>-2213646.1277557942</v>
      </c>
      <c r="AX52" s="456">
        <f>+I52-'Departmental PL'!L59</f>
        <v>-2936079.61</v>
      </c>
      <c r="AY52" s="456">
        <f>+J52-'Departmental PL'!M59</f>
        <v>-783188</v>
      </c>
      <c r="AZ52" s="456">
        <f>+K52-'Departmental PL'!N59</f>
        <v>-3562415.1143472288</v>
      </c>
      <c r="BA52" s="456">
        <f>+L52-'Departmental PL'!O59</f>
        <v>-1087933.3959999999</v>
      </c>
      <c r="BB52" s="456">
        <f>+M52-'Departmental PL'!P59</f>
        <v>626335.50434722891</v>
      </c>
      <c r="BC52" s="456">
        <f>+N52-'Departmental PL'!Q59</f>
        <v>304745.39599999995</v>
      </c>
      <c r="BD52" s="456">
        <f>+O52-'Departmental PL'!R59</f>
        <v>-16446.724465130272</v>
      </c>
      <c r="BE52" s="456">
        <f>+P52-'Departmental PL'!S59</f>
        <v>-45.267199999999995</v>
      </c>
      <c r="BF52" s="456">
        <f>+Q52-'Departmental PL'!T59</f>
        <v>-457702.76463841955</v>
      </c>
      <c r="BG52" s="456">
        <f>+R52-'Departmental PL'!U59</f>
        <v>-120880.24960000001</v>
      </c>
      <c r="BH52" s="456">
        <f>+S52-'Departmental PL'!V59</f>
        <v>1100484.9934507788</v>
      </c>
      <c r="BI52" s="456">
        <f>+T52-'Departmental PL'!W59</f>
        <v>425670.91279999993</v>
      </c>
    </row>
    <row r="53" spans="1:61" ht="20.25" hidden="1" customHeight="1" x14ac:dyDescent="0.25">
      <c r="A53" s="2067" t="s">
        <v>1507</v>
      </c>
      <c r="B53" s="2079"/>
      <c r="C53" s="2080"/>
      <c r="D53" s="2080"/>
      <c r="E53" s="2080"/>
      <c r="F53" s="2080"/>
      <c r="G53" s="2080"/>
      <c r="H53" s="2080"/>
      <c r="I53" s="2080"/>
      <c r="J53" s="2080"/>
      <c r="K53" s="2080"/>
      <c r="L53" s="2080"/>
      <c r="M53" s="2080"/>
      <c r="N53" s="2080"/>
      <c r="O53" s="2080"/>
      <c r="P53" s="2080"/>
      <c r="Q53" s="2080"/>
      <c r="R53" s="2080"/>
      <c r="S53" s="2080"/>
      <c r="T53" s="2080"/>
      <c r="AQ53" s="455">
        <f>'Departmental PL'!D60</f>
        <v>0</v>
      </c>
      <c r="AR53" s="456">
        <f>+C53-'Departmental PL'!F60</f>
        <v>0</v>
      </c>
      <c r="AS53" s="456">
        <f>+D53-'Departmental PL'!G60</f>
        <v>0</v>
      </c>
      <c r="AT53" s="456">
        <f>+E53-'Departmental PL'!H60</f>
        <v>0</v>
      </c>
      <c r="AU53" s="456">
        <f>+F53-'Departmental PL'!I60</f>
        <v>0</v>
      </c>
      <c r="AV53" s="456">
        <f>+G53-'Departmental PL'!J60</f>
        <v>0</v>
      </c>
      <c r="AW53" s="456">
        <f>+H53-'Departmental PL'!K60</f>
        <v>0</v>
      </c>
      <c r="AX53" s="456">
        <f>+I53-'Departmental PL'!L60</f>
        <v>0</v>
      </c>
      <c r="AY53" s="456">
        <f>+J53-'Departmental PL'!M60</f>
        <v>0</v>
      </c>
      <c r="AZ53" s="456">
        <f>+K53-'Departmental PL'!N60</f>
        <v>0</v>
      </c>
      <c r="BA53" s="456">
        <f>+L53-'Departmental PL'!O60</f>
        <v>0</v>
      </c>
      <c r="BB53" s="456">
        <f>+M53-'Departmental PL'!P60</f>
        <v>0</v>
      </c>
      <c r="BC53" s="456">
        <f>+N53-'Departmental PL'!Q60</f>
        <v>0</v>
      </c>
      <c r="BD53" s="456">
        <f>+O53-'Departmental PL'!R60</f>
        <v>0</v>
      </c>
      <c r="BE53" s="456">
        <f>+P53-'Departmental PL'!S60</f>
        <v>0</v>
      </c>
      <c r="BF53" s="456">
        <f>+Q53-'Departmental PL'!T60</f>
        <v>0</v>
      </c>
      <c r="BG53" s="456">
        <f>+R53-'Departmental PL'!U60</f>
        <v>0</v>
      </c>
      <c r="BH53" s="456">
        <f>+S53-'Departmental PL'!V60</f>
        <v>0</v>
      </c>
      <c r="BI53" s="456">
        <f>+T53-'Departmental PL'!W60</f>
        <v>0</v>
      </c>
    </row>
    <row r="54" spans="1:61" ht="20.25" hidden="1" customHeight="1" x14ac:dyDescent="0.25">
      <c r="A54" s="2067" t="s">
        <v>1508</v>
      </c>
      <c r="B54" s="2082" t="s">
        <v>2346</v>
      </c>
      <c r="C54" s="2083"/>
      <c r="D54" s="2083"/>
      <c r="E54" s="2083"/>
      <c r="F54" s="2083"/>
      <c r="G54" s="2083"/>
      <c r="H54" s="2083"/>
      <c r="I54" s="2083"/>
      <c r="J54" s="2083"/>
      <c r="K54" s="2083"/>
      <c r="L54" s="2083"/>
      <c r="M54" s="2083"/>
      <c r="N54" s="2083"/>
      <c r="O54" s="2083"/>
      <c r="P54" s="2083"/>
      <c r="Q54" s="2083"/>
      <c r="R54" s="2083"/>
      <c r="S54" s="2083"/>
      <c r="T54" s="2083"/>
      <c r="U54" s="2061" t="str">
        <f t="shared" si="0"/>
        <v>002 Cardio-Vascular Services</v>
      </c>
      <c r="W54" s="455" t="b">
        <f>+'17HPM_DATA_INPUT'!C26='17_AUDIT_TOTALS_CK'!U54</f>
        <v>1</v>
      </c>
      <c r="X54" s="2065" t="e">
        <f>+'17HPM_DATA_INPUT'!D26-'17_AUDIT_TOTALS_CK'!C54</f>
        <v>#VALUE!</v>
      </c>
      <c r="Y54" s="2065" t="e">
        <f>+'17HPM_DATA_INPUT'!E26-'17_AUDIT_TOTALS_CK'!D54</f>
        <v>#VALUE!</v>
      </c>
      <c r="Z54" s="2065" t="e">
        <f>+'17HPM_DATA_INPUT'!F26-'17_AUDIT_TOTALS_CK'!E54</f>
        <v>#VALUE!</v>
      </c>
      <c r="AA54" s="2065" t="e">
        <f>+'17HPM_DATA_INPUT'!G26-'17_AUDIT_TOTALS_CK'!F54</f>
        <v>#VALUE!</v>
      </c>
      <c r="AB54" s="2065" t="e">
        <f>+'17HPM_DATA_INPUT'!H26-'17_AUDIT_TOTALS_CK'!G54</f>
        <v>#VALUE!</v>
      </c>
      <c r="AC54" s="2065" t="e">
        <f>+'17HPM_DATA_INPUT'!I26-'17_AUDIT_TOTALS_CK'!H54</f>
        <v>#VALUE!</v>
      </c>
      <c r="AD54" s="2065" t="e">
        <f>+'17HPM_DATA_INPUT'!J26-'17_AUDIT_TOTALS_CK'!I54</f>
        <v>#VALUE!</v>
      </c>
      <c r="AE54" s="2065" t="e">
        <f>+'17HPM_DATA_INPUT'!K26-'17_AUDIT_TOTALS_CK'!J54</f>
        <v>#VALUE!</v>
      </c>
      <c r="AF54" s="2065" t="e">
        <f>+'17HPM_DATA_INPUT'!L26-'17_AUDIT_TOTALS_CK'!K54</f>
        <v>#VALUE!</v>
      </c>
      <c r="AG54" s="2065" t="e">
        <f>+'17HPM_DATA_INPUT'!M26-'17_AUDIT_TOTALS_CK'!L54</f>
        <v>#VALUE!</v>
      </c>
      <c r="AH54" s="2065" t="e">
        <f>+'17HPM_DATA_INPUT'!N26-'17_AUDIT_TOTALS_CK'!M54</f>
        <v>#VALUE!</v>
      </c>
      <c r="AI54" s="2065" t="e">
        <f>+'17HPM_DATA_INPUT'!O26-'17_AUDIT_TOTALS_CK'!N54</f>
        <v>#VALUE!</v>
      </c>
      <c r="AJ54" s="2065" t="e">
        <f>+'17HPM_DATA_INPUT'!P26-'17_AUDIT_TOTALS_CK'!O54</f>
        <v>#VALUE!</v>
      </c>
      <c r="AK54" s="2065" t="e">
        <f>+'17HPM_DATA_INPUT'!Q26-'17_AUDIT_TOTALS_CK'!P54</f>
        <v>#VALUE!</v>
      </c>
      <c r="AL54" s="2065" t="e">
        <f>+'17HPM_DATA_INPUT'!R26-'17_AUDIT_TOTALS_CK'!Q54</f>
        <v>#VALUE!</v>
      </c>
      <c r="AM54" s="2065" t="e">
        <f>+'17HPM_DATA_INPUT'!S26-'17_AUDIT_TOTALS_CK'!R54</f>
        <v>#VALUE!</v>
      </c>
      <c r="AN54" s="2065" t="e">
        <f>+'17HPM_DATA_INPUT'!T26-'17_AUDIT_TOTALS_CK'!S54</f>
        <v>#VALUE!</v>
      </c>
      <c r="AO54" s="2065" t="e">
        <f>+'17HPM_DATA_INPUT'!U26-'17_AUDIT_TOTALS_CK'!T54</f>
        <v>#VALUE!</v>
      </c>
      <c r="AQ54" s="2082" t="str">
        <f>'Departmental PL'!D61</f>
        <v xml:space="preserve">002 Cardio-Vascular Services </v>
      </c>
      <c r="AR54" s="456">
        <f>+C54-'Departmental PL'!F61</f>
        <v>0</v>
      </c>
      <c r="AS54" s="456">
        <f>+D54-'Departmental PL'!G61</f>
        <v>0</v>
      </c>
      <c r="AT54" s="456">
        <f>+E54-'Departmental PL'!H61</f>
        <v>0</v>
      </c>
      <c r="AU54" s="456">
        <f>+F54-'Departmental PL'!I61</f>
        <v>0</v>
      </c>
      <c r="AV54" s="456">
        <f>+G54-'Departmental PL'!J61</f>
        <v>0</v>
      </c>
      <c r="AW54" s="456">
        <f>+H54-'Departmental PL'!K61</f>
        <v>0</v>
      </c>
      <c r="AX54" s="456">
        <f>+I54-'Departmental PL'!L61</f>
        <v>0</v>
      </c>
      <c r="AY54" s="456">
        <f>+J54-'Departmental PL'!M61</f>
        <v>0</v>
      </c>
      <c r="AZ54" s="456">
        <f>+K54-'Departmental PL'!N61</f>
        <v>0</v>
      </c>
      <c r="BA54" s="456">
        <f>+L54-'Departmental PL'!O61</f>
        <v>0</v>
      </c>
      <c r="BB54" s="456">
        <f>+M54-'Departmental PL'!P61</f>
        <v>0</v>
      </c>
      <c r="BC54" s="456">
        <f>+N54-'Departmental PL'!Q61</f>
        <v>0</v>
      </c>
      <c r="BD54" s="456">
        <f>+O54-'Departmental PL'!R61</f>
        <v>0</v>
      </c>
      <c r="BE54" s="456">
        <f>+P54-'Departmental PL'!S61</f>
        <v>0</v>
      </c>
      <c r="BF54" s="456">
        <f>+Q54-'Departmental PL'!T61</f>
        <v>0</v>
      </c>
      <c r="BG54" s="456">
        <f>+R54-'Departmental PL'!U61</f>
        <v>0</v>
      </c>
      <c r="BH54" s="456">
        <f>+S54-'Departmental PL'!V61</f>
        <v>0</v>
      </c>
      <c r="BI54" s="456">
        <f>+T54-'Departmental PL'!W61</f>
        <v>0</v>
      </c>
    </row>
    <row r="55" spans="1:61" ht="20.25" hidden="1" customHeight="1" x14ac:dyDescent="0.25">
      <c r="A55" s="2067" t="s">
        <v>1509</v>
      </c>
      <c r="B55" s="2058" t="s">
        <v>2347</v>
      </c>
      <c r="C55" s="2060"/>
      <c r="D55" s="2060"/>
      <c r="E55" s="2060"/>
      <c r="F55" s="2060"/>
      <c r="G55" s="2060"/>
      <c r="H55" s="2060"/>
      <c r="I55" s="2060"/>
      <c r="J55" s="2060"/>
      <c r="K55" s="2060"/>
      <c r="L55" s="2060"/>
      <c r="M55" s="2060"/>
      <c r="N55" s="2060"/>
      <c r="O55" s="2060"/>
      <c r="P55" s="2060"/>
      <c r="Q55" s="2060"/>
      <c r="R55" s="2060"/>
      <c r="S55" s="2060"/>
      <c r="T55" s="2060"/>
      <c r="U55" s="2061" t="str">
        <f t="shared" si="0"/>
        <v>4570 CATH/EP PRE-POST CARE</v>
      </c>
      <c r="W55" s="455" t="b">
        <f>+'17HPM_DATA_INPUT'!C27='17_AUDIT_TOTALS_CK'!U55</f>
        <v>1</v>
      </c>
      <c r="X55" s="2065">
        <f>+'17HPM_DATA_INPUT'!D27-'17_AUDIT_TOTALS_CK'!C55</f>
        <v>0</v>
      </c>
      <c r="Y55" s="2065">
        <f>+'17HPM_DATA_INPUT'!E27-'17_AUDIT_TOTALS_CK'!D55</f>
        <v>4</v>
      </c>
      <c r="Z55" s="2065">
        <f>+'17HPM_DATA_INPUT'!F27-'17_AUDIT_TOTALS_CK'!E55</f>
        <v>0</v>
      </c>
      <c r="AA55" s="2065">
        <f>+'17HPM_DATA_INPUT'!G27-'17_AUDIT_TOTALS_CK'!F55</f>
        <v>5</v>
      </c>
      <c r="AB55" s="2065">
        <f>+'17HPM_DATA_INPUT'!H27-'17_AUDIT_TOTALS_CK'!G55</f>
        <v>0</v>
      </c>
      <c r="AC55" s="2065">
        <f>+'17HPM_DATA_INPUT'!I27-'17_AUDIT_TOTALS_CK'!H55</f>
        <v>2025</v>
      </c>
      <c r="AD55" s="2065">
        <f>+'17HPM_DATA_INPUT'!J27-'17_AUDIT_TOTALS_CK'!I55</f>
        <v>0</v>
      </c>
      <c r="AE55" s="2065">
        <f>+'17HPM_DATA_INPUT'!K27-'17_AUDIT_TOTALS_CK'!J55</f>
        <v>886</v>
      </c>
      <c r="AF55" s="2065">
        <f>+'17HPM_DATA_INPUT'!L27-'17_AUDIT_TOTALS_CK'!K55</f>
        <v>0</v>
      </c>
      <c r="AG55" s="2065">
        <f>+'17HPM_DATA_INPUT'!M27-'17_AUDIT_TOTALS_CK'!L55</f>
        <v>460</v>
      </c>
      <c r="AH55" s="2065">
        <f>+'17HPM_DATA_INPUT'!N27-'17_AUDIT_TOTALS_CK'!M55</f>
        <v>0</v>
      </c>
      <c r="AI55" s="2065">
        <f>+'17HPM_DATA_INPUT'!O27-'17_AUDIT_TOTALS_CK'!N55</f>
        <v>426</v>
      </c>
      <c r="AJ55" s="2065">
        <f>+'17HPM_DATA_INPUT'!P27-'17_AUDIT_TOTALS_CK'!O55</f>
        <v>0</v>
      </c>
      <c r="AK55" s="2065">
        <f>+'17HPM_DATA_INPUT'!Q27-'17_AUDIT_TOTALS_CK'!P55</f>
        <v>78</v>
      </c>
      <c r="AL55" s="2065">
        <f>+'17HPM_DATA_INPUT'!R27-'17_AUDIT_TOTALS_CK'!Q55</f>
        <v>0</v>
      </c>
      <c r="AM55" s="2065">
        <f>+'17HPM_DATA_INPUT'!S27-'17_AUDIT_TOTALS_CK'!R55</f>
        <v>193</v>
      </c>
      <c r="AN55" s="2065">
        <f>+'17HPM_DATA_INPUT'!T27-'17_AUDIT_TOTALS_CK'!S55</f>
        <v>0</v>
      </c>
      <c r="AO55" s="2065">
        <f>+'17HPM_DATA_INPUT'!U27-'17_AUDIT_TOTALS_CK'!T55</f>
        <v>155</v>
      </c>
      <c r="AQ55" s="455" t="str">
        <f>'Departmental PL'!D62</f>
        <v>4570 CATH/EP PRE-POST CARE</v>
      </c>
      <c r="AR55" s="456">
        <f>+C55-'Departmental PL'!F62</f>
        <v>0</v>
      </c>
      <c r="AS55" s="456">
        <f>+D55-'Departmental PL'!G62</f>
        <v>-4</v>
      </c>
      <c r="AT55" s="456">
        <f>+E55-'Departmental PL'!H62</f>
        <v>0</v>
      </c>
      <c r="AU55" s="456">
        <f>+F55-'Departmental PL'!I62</f>
        <v>-5</v>
      </c>
      <c r="AV55" s="456">
        <f>+G55-'Departmental PL'!J62</f>
        <v>0</v>
      </c>
      <c r="AW55" s="456">
        <f>+H55-'Departmental PL'!K62</f>
        <v>-2025</v>
      </c>
      <c r="AX55" s="456">
        <f>+I55-'Departmental PL'!L62</f>
        <v>0</v>
      </c>
      <c r="AY55" s="456">
        <f>+J55-'Departmental PL'!M62</f>
        <v>-886</v>
      </c>
      <c r="AZ55" s="456">
        <f>+K55-'Departmental PL'!N62</f>
        <v>0</v>
      </c>
      <c r="BA55" s="456">
        <f>+L55-'Departmental PL'!O62</f>
        <v>-460</v>
      </c>
      <c r="BB55" s="456">
        <f>+M55-'Departmental PL'!P62</f>
        <v>0</v>
      </c>
      <c r="BC55" s="456">
        <f>+N55-'Departmental PL'!Q62</f>
        <v>-426</v>
      </c>
      <c r="BD55" s="456">
        <f>+O55-'Departmental PL'!R62</f>
        <v>0</v>
      </c>
      <c r="BE55" s="456">
        <f>+P55-'Departmental PL'!S62</f>
        <v>-78</v>
      </c>
      <c r="BF55" s="456">
        <f>+Q55-'Departmental PL'!T62</f>
        <v>0</v>
      </c>
      <c r="BG55" s="456">
        <f>+R55-'Departmental PL'!U62</f>
        <v>-193</v>
      </c>
      <c r="BH55" s="456">
        <f>+S55-'Departmental PL'!V62</f>
        <v>0</v>
      </c>
      <c r="BI55" s="456">
        <f>+T55-'Departmental PL'!W62</f>
        <v>-155</v>
      </c>
    </row>
    <row r="56" spans="1:61" ht="20.25" hidden="1" customHeight="1" x14ac:dyDescent="0.25">
      <c r="A56" s="2085" t="s">
        <v>1779</v>
      </c>
      <c r="B56" s="2074" t="s">
        <v>2348</v>
      </c>
      <c r="C56" s="2075"/>
      <c r="D56" s="2075"/>
      <c r="E56" s="2075"/>
      <c r="F56" s="2075"/>
      <c r="G56" s="2075"/>
      <c r="H56" s="2075"/>
      <c r="I56" s="2075"/>
      <c r="J56" s="2075"/>
      <c r="K56" s="2075"/>
      <c r="L56" s="2075"/>
      <c r="M56" s="2075"/>
      <c r="N56" s="2075"/>
      <c r="O56" s="2075"/>
      <c r="P56" s="2075"/>
      <c r="Q56" s="2075"/>
      <c r="R56" s="2075"/>
      <c r="S56" s="2075"/>
      <c r="T56" s="2075"/>
      <c r="U56" s="2061" t="str">
        <f t="shared" si="0"/>
        <v>4580 CARDIAC CATH</v>
      </c>
      <c r="W56" s="455" t="b">
        <f>+'17HPM_DATA_INPUT'!C28='17_AUDIT_TOTALS_CK'!U56</f>
        <v>1</v>
      </c>
      <c r="X56" s="2065">
        <f>+'17HPM_DATA_INPUT'!D28-'17_AUDIT_TOTALS_CK'!C56</f>
        <v>0</v>
      </c>
      <c r="Y56" s="2065">
        <f>+'17HPM_DATA_INPUT'!E28-'17_AUDIT_TOTALS_CK'!D56</f>
        <v>0</v>
      </c>
      <c r="Z56" s="2065">
        <f>+'17HPM_DATA_INPUT'!F28-'17_AUDIT_TOTALS_CK'!E56</f>
        <v>0</v>
      </c>
      <c r="AA56" s="2065">
        <f>+'17HPM_DATA_INPUT'!G28-'17_AUDIT_TOTALS_CK'!F56</f>
        <v>0</v>
      </c>
      <c r="AB56" s="2065">
        <f>+'17HPM_DATA_INPUT'!H28-'17_AUDIT_TOTALS_CK'!G56</f>
        <v>0</v>
      </c>
      <c r="AC56" s="2065">
        <f>+'17HPM_DATA_INPUT'!I28-'17_AUDIT_TOTALS_CK'!H56</f>
        <v>0</v>
      </c>
      <c r="AD56" s="2065">
        <f>+'17HPM_DATA_INPUT'!J28-'17_AUDIT_TOTALS_CK'!I56</f>
        <v>0</v>
      </c>
      <c r="AE56" s="2065">
        <f>+'17HPM_DATA_INPUT'!K28-'17_AUDIT_TOTALS_CK'!J56</f>
        <v>0</v>
      </c>
      <c r="AF56" s="2065">
        <f>+'17HPM_DATA_INPUT'!L28-'17_AUDIT_TOTALS_CK'!K56</f>
        <v>0</v>
      </c>
      <c r="AG56" s="2065">
        <f>+'17HPM_DATA_INPUT'!M28-'17_AUDIT_TOTALS_CK'!L56</f>
        <v>0</v>
      </c>
      <c r="AH56" s="2065">
        <f>+'17HPM_DATA_INPUT'!N28-'17_AUDIT_TOTALS_CK'!M56</f>
        <v>0</v>
      </c>
      <c r="AI56" s="2065">
        <f>+'17HPM_DATA_INPUT'!O28-'17_AUDIT_TOTALS_CK'!N56</f>
        <v>0</v>
      </c>
      <c r="AJ56" s="2065">
        <f>+'17HPM_DATA_INPUT'!P28-'17_AUDIT_TOTALS_CK'!O56</f>
        <v>0</v>
      </c>
      <c r="AK56" s="2065">
        <f>+'17HPM_DATA_INPUT'!Q28-'17_AUDIT_TOTALS_CK'!P56</f>
        <v>0</v>
      </c>
      <c r="AL56" s="2065">
        <f>+'17HPM_DATA_INPUT'!R28-'17_AUDIT_TOTALS_CK'!Q56</f>
        <v>0</v>
      </c>
      <c r="AM56" s="2065">
        <f>+'17HPM_DATA_INPUT'!S28-'17_AUDIT_TOTALS_CK'!R56</f>
        <v>0</v>
      </c>
      <c r="AN56" s="2065">
        <f>+'17HPM_DATA_INPUT'!T28-'17_AUDIT_TOTALS_CK'!S56</f>
        <v>0</v>
      </c>
      <c r="AO56" s="2065">
        <f>+'17HPM_DATA_INPUT'!U28-'17_AUDIT_TOTALS_CK'!T56</f>
        <v>0</v>
      </c>
      <c r="AQ56" s="455" t="str">
        <f>'Departmental PL'!D63</f>
        <v>4580 CARDIAC CATH</v>
      </c>
      <c r="AR56" s="456">
        <f>+C56-'Departmental PL'!F63</f>
        <v>0</v>
      </c>
      <c r="AS56" s="456">
        <f>+D56-'Departmental PL'!G63</f>
        <v>0</v>
      </c>
      <c r="AT56" s="456">
        <f>+E56-'Departmental PL'!H63</f>
        <v>0</v>
      </c>
      <c r="AU56" s="456">
        <f>+F56-'Departmental PL'!I63</f>
        <v>0</v>
      </c>
      <c r="AV56" s="456">
        <f>+G56-'Departmental PL'!J63</f>
        <v>0</v>
      </c>
      <c r="AW56" s="456">
        <f>+H56-'Departmental PL'!K63</f>
        <v>0</v>
      </c>
      <c r="AX56" s="456">
        <f>+I56-'Departmental PL'!L63</f>
        <v>0</v>
      </c>
      <c r="AY56" s="456">
        <f>+J56-'Departmental PL'!M63</f>
        <v>0</v>
      </c>
      <c r="AZ56" s="456">
        <f>+K56-'Departmental PL'!N63</f>
        <v>0</v>
      </c>
      <c r="BA56" s="456">
        <f>+L56-'Departmental PL'!O63</f>
        <v>0</v>
      </c>
      <c r="BB56" s="456">
        <f>+M56-'Departmental PL'!P63</f>
        <v>0</v>
      </c>
      <c r="BC56" s="456">
        <f>+N56-'Departmental PL'!Q63</f>
        <v>0</v>
      </c>
      <c r="BD56" s="456">
        <f>+O56-'Departmental PL'!R63</f>
        <v>0</v>
      </c>
      <c r="BE56" s="456">
        <f>+P56-'Departmental PL'!S63</f>
        <v>0</v>
      </c>
      <c r="BF56" s="456">
        <f>+Q56-'Departmental PL'!T63</f>
        <v>0</v>
      </c>
      <c r="BG56" s="456">
        <f>+R56-'Departmental PL'!U63</f>
        <v>0</v>
      </c>
      <c r="BH56" s="456">
        <f>+S56-'Departmental PL'!V63</f>
        <v>0</v>
      </c>
      <c r="BI56" s="456">
        <f>+T56-'Departmental PL'!W63</f>
        <v>0</v>
      </c>
    </row>
    <row r="57" spans="1:61" ht="20.25" hidden="1" customHeight="1" x14ac:dyDescent="0.25">
      <c r="A57" s="2067" t="s">
        <v>1510</v>
      </c>
      <c r="B57" s="2058" t="s">
        <v>2349</v>
      </c>
      <c r="C57" s="2060"/>
      <c r="D57" s="2060"/>
      <c r="E57" s="2060"/>
      <c r="F57" s="2060"/>
      <c r="G57" s="2060"/>
      <c r="H57" s="2060"/>
      <c r="I57" s="2060"/>
      <c r="J57" s="2060"/>
      <c r="K57" s="2060"/>
      <c r="L57" s="2060"/>
      <c r="M57" s="2060"/>
      <c r="N57" s="2060"/>
      <c r="O57" s="2060"/>
      <c r="P57" s="2060"/>
      <c r="Q57" s="2060"/>
      <c r="R57" s="2060"/>
      <c r="S57" s="2060"/>
      <c r="T57" s="2060"/>
      <c r="U57" s="2061" t="str">
        <f t="shared" si="0"/>
        <v>4590 VAD MAINT SUPPLIES</v>
      </c>
      <c r="W57" s="455" t="b">
        <f>+'17HPM_DATA_INPUT'!C29='17_AUDIT_TOTALS_CK'!U57</f>
        <v>1</v>
      </c>
      <c r="X57" s="2065">
        <f>+'17HPM_DATA_INPUT'!D29-'17_AUDIT_TOTALS_CK'!C57</f>
        <v>120</v>
      </c>
      <c r="Y57" s="2065">
        <f>+'17HPM_DATA_INPUT'!E29-'17_AUDIT_TOTALS_CK'!D57</f>
        <v>71</v>
      </c>
      <c r="Z57" s="2065">
        <f>+'17HPM_DATA_INPUT'!F29-'17_AUDIT_TOTALS_CK'!E57</f>
        <v>767</v>
      </c>
      <c r="AA57" s="2065">
        <f>+'17HPM_DATA_INPUT'!G29-'17_AUDIT_TOTALS_CK'!F57</f>
        <v>492</v>
      </c>
      <c r="AB57" s="2065">
        <f>+'17HPM_DATA_INPUT'!H29-'17_AUDIT_TOTALS_CK'!G57</f>
        <v>2074530</v>
      </c>
      <c r="AC57" s="2065">
        <f>+'17HPM_DATA_INPUT'!I29-'17_AUDIT_TOTALS_CK'!H57</f>
        <v>1237357</v>
      </c>
      <c r="AD57" s="2065">
        <f>+'17HPM_DATA_INPUT'!J29-'17_AUDIT_TOTALS_CK'!I57</f>
        <v>1052704</v>
      </c>
      <c r="AE57" s="2065">
        <f>+'17HPM_DATA_INPUT'!K29-'17_AUDIT_TOTALS_CK'!J57</f>
        <v>564261</v>
      </c>
      <c r="AF57" s="2065">
        <f>+'17HPM_DATA_INPUT'!L29-'17_AUDIT_TOTALS_CK'!K57</f>
        <v>954114</v>
      </c>
      <c r="AG57" s="2065">
        <f>+'17HPM_DATA_INPUT'!M29-'17_AUDIT_TOTALS_CK'!L57</f>
        <v>655547</v>
      </c>
      <c r="AH57" s="2065">
        <f>+'17HPM_DATA_INPUT'!N29-'17_AUDIT_TOTALS_CK'!M57</f>
        <v>98590</v>
      </c>
      <c r="AI57" s="2065">
        <f>+'17HPM_DATA_INPUT'!O29-'17_AUDIT_TOTALS_CK'!N57</f>
        <v>-91286</v>
      </c>
      <c r="AJ57" s="2065">
        <f>+'17HPM_DATA_INPUT'!P29-'17_AUDIT_TOTALS_CK'!O57</f>
        <v>20855</v>
      </c>
      <c r="AK57" s="2065">
        <f>+'17HPM_DATA_INPUT'!Q29-'17_AUDIT_TOTALS_CK'!P57</f>
        <v>25188</v>
      </c>
      <c r="AL57" s="2065">
        <f>+'17HPM_DATA_INPUT'!R29-'17_AUDIT_TOTALS_CK'!Q57</f>
        <v>180968</v>
      </c>
      <c r="AM57" s="2065">
        <f>+'17HPM_DATA_INPUT'!S29-'17_AUDIT_TOTALS_CK'!R57</f>
        <v>84176</v>
      </c>
      <c r="AN57" s="2065">
        <f>+'17HPM_DATA_INPUT'!T29-'17_AUDIT_TOTALS_CK'!S57</f>
        <v>-103234</v>
      </c>
      <c r="AO57" s="2065">
        <f>+'17HPM_DATA_INPUT'!U29-'17_AUDIT_TOTALS_CK'!T57</f>
        <v>-200650</v>
      </c>
      <c r="AQ57" s="455" t="str">
        <f>'Departmental PL'!D64</f>
        <v>4590 VAD MAINT SUPPLIES</v>
      </c>
      <c r="AR57" s="456">
        <f>+C57-'Departmental PL'!F64</f>
        <v>-120</v>
      </c>
      <c r="AS57" s="456">
        <f>+D57-'Departmental PL'!G64</f>
        <v>-71</v>
      </c>
      <c r="AT57" s="456">
        <f>+E57-'Departmental PL'!H64</f>
        <v>-767</v>
      </c>
      <c r="AU57" s="456">
        <f>+F57-'Departmental PL'!I64</f>
        <v>-492</v>
      </c>
      <c r="AV57" s="456">
        <f>+G57-'Departmental PL'!J64</f>
        <v>-2074530</v>
      </c>
      <c r="AW57" s="456">
        <f>+H57-'Departmental PL'!K64</f>
        <v>-1237357</v>
      </c>
      <c r="AX57" s="456">
        <f>+I57-'Departmental PL'!L64</f>
        <v>-1052704</v>
      </c>
      <c r="AY57" s="456">
        <f>+J57-'Departmental PL'!M64</f>
        <v>-564261</v>
      </c>
      <c r="AZ57" s="456">
        <f>+K57-'Departmental PL'!N64</f>
        <v>-954114</v>
      </c>
      <c r="BA57" s="456">
        <f>+L57-'Departmental PL'!O64</f>
        <v>-655547</v>
      </c>
      <c r="BB57" s="456">
        <f>+M57-'Departmental PL'!P64</f>
        <v>-98590</v>
      </c>
      <c r="BC57" s="456">
        <f>+N57-'Departmental PL'!Q64</f>
        <v>91286</v>
      </c>
      <c r="BD57" s="456">
        <f>+O57-'Departmental PL'!R64</f>
        <v>-20855</v>
      </c>
      <c r="BE57" s="456">
        <f>+P57-'Departmental PL'!S64</f>
        <v>-25188</v>
      </c>
      <c r="BF57" s="456">
        <f>+Q57-'Departmental PL'!T64</f>
        <v>-180968</v>
      </c>
      <c r="BG57" s="456">
        <f>+R57-'Departmental PL'!U64</f>
        <v>-84176</v>
      </c>
      <c r="BH57" s="456">
        <f>+S57-'Departmental PL'!V64</f>
        <v>103233</v>
      </c>
      <c r="BI57" s="456">
        <f>+T57-'Departmental PL'!W64</f>
        <v>200650</v>
      </c>
    </row>
    <row r="58" spans="1:61" ht="20.25" hidden="1" customHeight="1" x14ac:dyDescent="0.25">
      <c r="A58" s="2094" t="s">
        <v>1511</v>
      </c>
      <c r="B58" s="2058" t="s">
        <v>2350</v>
      </c>
      <c r="C58" s="2060"/>
      <c r="D58" s="2060"/>
      <c r="E58" s="2060"/>
      <c r="F58" s="2060"/>
      <c r="G58" s="2060"/>
      <c r="H58" s="2060"/>
      <c r="I58" s="2060"/>
      <c r="J58" s="2060"/>
      <c r="K58" s="2060"/>
      <c r="L58" s="2060"/>
      <c r="M58" s="2060"/>
      <c r="N58" s="2060"/>
      <c r="O58" s="2060"/>
      <c r="P58" s="2060"/>
      <c r="Q58" s="2060"/>
      <c r="R58" s="2060"/>
      <c r="S58" s="2060"/>
      <c r="T58" s="2060"/>
      <c r="U58" s="2061" t="str">
        <f t="shared" si="0"/>
        <v>4600 SMH ECHOCARDIOLOGY</v>
      </c>
      <c r="W58" s="455" t="b">
        <f>+'17HPM_DATA_INPUT'!C30='17_AUDIT_TOTALS_CK'!U58</f>
        <v>1</v>
      </c>
      <c r="X58" s="2065">
        <f>+'17HPM_DATA_INPUT'!D30-'17_AUDIT_TOTALS_CK'!C58</f>
        <v>3379</v>
      </c>
      <c r="Y58" s="2065">
        <f>+'17HPM_DATA_INPUT'!E30-'17_AUDIT_TOTALS_CK'!D58</f>
        <v>3426</v>
      </c>
      <c r="Z58" s="2065">
        <f>+'17HPM_DATA_INPUT'!F30-'17_AUDIT_TOTALS_CK'!E58</f>
        <v>8070</v>
      </c>
      <c r="AA58" s="2065">
        <f>+'17HPM_DATA_INPUT'!G30-'17_AUDIT_TOTALS_CK'!F58</f>
        <v>7857</v>
      </c>
      <c r="AB58" s="2065">
        <f>+'17HPM_DATA_INPUT'!H30-'17_AUDIT_TOTALS_CK'!G58</f>
        <v>6905131</v>
      </c>
      <c r="AC58" s="2065">
        <f>+'17HPM_DATA_INPUT'!I30-'17_AUDIT_TOTALS_CK'!H58</f>
        <v>6948870</v>
      </c>
      <c r="AD58" s="2065">
        <f>+'17HPM_DATA_INPUT'!J30-'17_AUDIT_TOTALS_CK'!I58</f>
        <v>2707518</v>
      </c>
      <c r="AE58" s="2065">
        <f>+'17HPM_DATA_INPUT'!K30-'17_AUDIT_TOTALS_CK'!J58</f>
        <v>2822783</v>
      </c>
      <c r="AF58" s="2065">
        <f>+'17HPM_DATA_INPUT'!L30-'17_AUDIT_TOTALS_CK'!K58</f>
        <v>1033666</v>
      </c>
      <c r="AG58" s="2065">
        <f>+'17HPM_DATA_INPUT'!M30-'17_AUDIT_TOTALS_CK'!L58</f>
        <v>1072473</v>
      </c>
      <c r="AH58" s="2065">
        <f>+'17HPM_DATA_INPUT'!N30-'17_AUDIT_TOTALS_CK'!M58</f>
        <v>1673852</v>
      </c>
      <c r="AI58" s="2065">
        <f>+'17HPM_DATA_INPUT'!O30-'17_AUDIT_TOTALS_CK'!N58</f>
        <v>1750309</v>
      </c>
      <c r="AJ58" s="2065">
        <f>+'17HPM_DATA_INPUT'!P30-'17_AUDIT_TOTALS_CK'!O58</f>
        <v>44326</v>
      </c>
      <c r="AK58" s="2065">
        <f>+'17HPM_DATA_INPUT'!Q30-'17_AUDIT_TOTALS_CK'!P58</f>
        <v>50954</v>
      </c>
      <c r="AL58" s="2065">
        <f>+'17HPM_DATA_INPUT'!R30-'17_AUDIT_TOTALS_CK'!Q58</f>
        <v>405205</v>
      </c>
      <c r="AM58" s="2065">
        <f>+'17HPM_DATA_INPUT'!S30-'17_AUDIT_TOTALS_CK'!R58</f>
        <v>409758</v>
      </c>
      <c r="AN58" s="2065">
        <f>+'17HPM_DATA_INPUT'!T30-'17_AUDIT_TOTALS_CK'!S58</f>
        <v>1224321</v>
      </c>
      <c r="AO58" s="2065">
        <f>+'17HPM_DATA_INPUT'!U30-'17_AUDIT_TOTALS_CK'!T58</f>
        <v>1289598</v>
      </c>
      <c r="AQ58" s="455" t="str">
        <f>'Departmental PL'!D65</f>
        <v>4600 SMH ECHOCARDIOLOGY</v>
      </c>
      <c r="AR58" s="456">
        <f>+C58-'Departmental PL'!F65</f>
        <v>-3379</v>
      </c>
      <c r="AS58" s="456">
        <f>+D58-'Departmental PL'!G65</f>
        <v>-3426</v>
      </c>
      <c r="AT58" s="456">
        <f>+E58-'Departmental PL'!H65</f>
        <v>-8070</v>
      </c>
      <c r="AU58" s="456">
        <f>+F58-'Departmental PL'!I65</f>
        <v>-7857</v>
      </c>
      <c r="AV58" s="456">
        <f>+G58-'Departmental PL'!J65</f>
        <v>-6905131</v>
      </c>
      <c r="AW58" s="456">
        <f>+H58-'Departmental PL'!K65</f>
        <v>-6948870</v>
      </c>
      <c r="AX58" s="456">
        <f>+I58-'Departmental PL'!L65</f>
        <v>-2707518</v>
      </c>
      <c r="AY58" s="456">
        <f>+J58-'Departmental PL'!M65</f>
        <v>-2822783</v>
      </c>
      <c r="AZ58" s="456">
        <f>+K58-'Departmental PL'!N65</f>
        <v>-1033666</v>
      </c>
      <c r="BA58" s="456">
        <f>+L58-'Departmental PL'!O65</f>
        <v>-1072473</v>
      </c>
      <c r="BB58" s="456">
        <f>+M58-'Departmental PL'!P65</f>
        <v>-1673852</v>
      </c>
      <c r="BC58" s="456">
        <f>+N58-'Departmental PL'!Q65</f>
        <v>-1750310</v>
      </c>
      <c r="BD58" s="456">
        <f>+O58-'Departmental PL'!R65</f>
        <v>-44326</v>
      </c>
      <c r="BE58" s="456">
        <f>+P58-'Departmental PL'!S65</f>
        <v>-50954</v>
      </c>
      <c r="BF58" s="456">
        <f>+Q58-'Departmental PL'!T65</f>
        <v>-405205</v>
      </c>
      <c r="BG58" s="456">
        <f>+R58-'Departmental PL'!U65</f>
        <v>-409758</v>
      </c>
      <c r="BH58" s="456">
        <f>+S58-'Departmental PL'!V65</f>
        <v>-1224321</v>
      </c>
      <c r="BI58" s="456">
        <f>+T58-'Departmental PL'!W65</f>
        <v>-1289598</v>
      </c>
    </row>
    <row r="59" spans="1:61" ht="20.25" hidden="1" customHeight="1" x14ac:dyDescent="0.25">
      <c r="A59" s="2086" t="s">
        <v>2284</v>
      </c>
      <c r="B59" s="2058" t="s">
        <v>2351</v>
      </c>
      <c r="C59" s="2060"/>
      <c r="D59" s="2060"/>
      <c r="E59" s="2060"/>
      <c r="F59" s="2060"/>
      <c r="G59" s="2060"/>
      <c r="H59" s="2060"/>
      <c r="I59" s="2060"/>
      <c r="J59" s="2060"/>
      <c r="K59" s="2060"/>
      <c r="L59" s="2060"/>
      <c r="M59" s="2060"/>
      <c r="N59" s="2060"/>
      <c r="O59" s="2060"/>
      <c r="P59" s="2060"/>
      <c r="Q59" s="2060"/>
      <c r="R59" s="2060"/>
      <c r="S59" s="2060"/>
      <c r="T59" s="2060"/>
      <c r="U59" s="2061" t="str">
        <f t="shared" si="0"/>
        <v>4610 CLINTON CROSSINGS ECHOCARDIOLOGY</v>
      </c>
      <c r="W59" s="455" t="b">
        <f>+'17HPM_DATA_INPUT'!C31='17_AUDIT_TOTALS_CK'!U59</f>
        <v>1</v>
      </c>
      <c r="X59" s="2065">
        <f>+'17HPM_DATA_INPUT'!D31-'17_AUDIT_TOTALS_CK'!C59</f>
        <v>4580</v>
      </c>
      <c r="Y59" s="2065">
        <f>+'17HPM_DATA_INPUT'!E31-'17_AUDIT_TOTALS_CK'!D59</f>
        <v>4686</v>
      </c>
      <c r="Z59" s="2065">
        <f>+'17HPM_DATA_INPUT'!F31-'17_AUDIT_TOTALS_CK'!E59</f>
        <v>11804</v>
      </c>
      <c r="AA59" s="2065">
        <f>+'17HPM_DATA_INPUT'!G31-'17_AUDIT_TOTALS_CK'!F59</f>
        <v>12146</v>
      </c>
      <c r="AB59" s="2065">
        <f>+'17HPM_DATA_INPUT'!H31-'17_AUDIT_TOTALS_CK'!G59</f>
        <v>9067194</v>
      </c>
      <c r="AC59" s="2065">
        <f>+'17HPM_DATA_INPUT'!I31-'17_AUDIT_TOTALS_CK'!H59</f>
        <v>9383611</v>
      </c>
      <c r="AD59" s="2065">
        <f>+'17HPM_DATA_INPUT'!J31-'17_AUDIT_TOTALS_CK'!I59</f>
        <v>3604626</v>
      </c>
      <c r="AE59" s="2065">
        <f>+'17HPM_DATA_INPUT'!K31-'17_AUDIT_TOTALS_CK'!J59</f>
        <v>4187130</v>
      </c>
      <c r="AF59" s="2065">
        <f>+'17HPM_DATA_INPUT'!L31-'17_AUDIT_TOTALS_CK'!K59</f>
        <v>1516214</v>
      </c>
      <c r="AG59" s="2065">
        <f>+'17HPM_DATA_INPUT'!M31-'17_AUDIT_TOTALS_CK'!L59</f>
        <v>1470586</v>
      </c>
      <c r="AH59" s="2065">
        <f>+'17HPM_DATA_INPUT'!N31-'17_AUDIT_TOTALS_CK'!M59</f>
        <v>2088412</v>
      </c>
      <c r="AI59" s="2065">
        <f>+'17HPM_DATA_INPUT'!O31-'17_AUDIT_TOTALS_CK'!N59</f>
        <v>2716544</v>
      </c>
      <c r="AJ59" s="2065">
        <f>+'17HPM_DATA_INPUT'!P31-'17_AUDIT_TOTALS_CK'!O59</f>
        <v>153984</v>
      </c>
      <c r="AK59" s="2065">
        <f>+'17HPM_DATA_INPUT'!Q31-'17_AUDIT_TOTALS_CK'!P59</f>
        <v>157052</v>
      </c>
      <c r="AL59" s="2065">
        <f>+'17HPM_DATA_INPUT'!R31-'17_AUDIT_TOTALS_CK'!Q59</f>
        <v>315355</v>
      </c>
      <c r="AM59" s="2065">
        <f>+'17HPM_DATA_INPUT'!S31-'17_AUDIT_TOTALS_CK'!R59</f>
        <v>316110</v>
      </c>
      <c r="AN59" s="2065">
        <f>+'17HPM_DATA_INPUT'!T31-'17_AUDIT_TOTALS_CK'!S59</f>
        <v>1619072</v>
      </c>
      <c r="AO59" s="2065">
        <f>+'17HPM_DATA_INPUT'!U31-'17_AUDIT_TOTALS_CK'!T59</f>
        <v>2243383</v>
      </c>
      <c r="AQ59" s="455" t="str">
        <f>'Departmental PL'!D66</f>
        <v>4610 CLINTON CROSSINGS ECHOCARDIOLOGY</v>
      </c>
      <c r="AR59" s="456">
        <f>+C59-'Departmental PL'!F66</f>
        <v>-4580</v>
      </c>
      <c r="AS59" s="456">
        <f>+D59-'Departmental PL'!G66</f>
        <v>-4686</v>
      </c>
      <c r="AT59" s="456">
        <f>+E59-'Departmental PL'!H66</f>
        <v>-11804</v>
      </c>
      <c r="AU59" s="456">
        <f>+F59-'Departmental PL'!I66</f>
        <v>-12146</v>
      </c>
      <c r="AV59" s="456">
        <f>+G59-'Departmental PL'!J66</f>
        <v>-9067194</v>
      </c>
      <c r="AW59" s="456">
        <f>+H59-'Departmental PL'!K66</f>
        <v>-9383611</v>
      </c>
      <c r="AX59" s="456">
        <f>+I59-'Departmental PL'!L66</f>
        <v>-3604626</v>
      </c>
      <c r="AY59" s="456">
        <f>+J59-'Departmental PL'!M66</f>
        <v>-4187130</v>
      </c>
      <c r="AZ59" s="456">
        <f>+K59-'Departmental PL'!N66</f>
        <v>-1516214</v>
      </c>
      <c r="BA59" s="456">
        <f>+L59-'Departmental PL'!O66</f>
        <v>-1470586</v>
      </c>
      <c r="BB59" s="456">
        <f>+M59-'Departmental PL'!P66</f>
        <v>-2088412</v>
      </c>
      <c r="BC59" s="456">
        <f>+N59-'Departmental PL'!Q66</f>
        <v>-2716544</v>
      </c>
      <c r="BD59" s="456">
        <f>+O59-'Departmental PL'!R66</f>
        <v>-153984</v>
      </c>
      <c r="BE59" s="456">
        <f>+P59-'Departmental PL'!S66</f>
        <v>-157052</v>
      </c>
      <c r="BF59" s="456">
        <f>+Q59-'Departmental PL'!T66</f>
        <v>-315355</v>
      </c>
      <c r="BG59" s="456">
        <f>+R59-'Departmental PL'!U66</f>
        <v>-316110</v>
      </c>
      <c r="BH59" s="456">
        <f>+S59-'Departmental PL'!V66</f>
        <v>-1619073</v>
      </c>
      <c r="BI59" s="456">
        <f>+T59-'Departmental PL'!W66</f>
        <v>-2243382</v>
      </c>
    </row>
    <row r="60" spans="1:61" ht="20.25" hidden="1" customHeight="1" x14ac:dyDescent="0.25">
      <c r="A60" s="2067" t="s">
        <v>1512</v>
      </c>
      <c r="B60" s="2058" t="s">
        <v>2352</v>
      </c>
      <c r="C60" s="2060"/>
      <c r="D60" s="2060"/>
      <c r="E60" s="2060"/>
      <c r="F60" s="2060"/>
      <c r="G60" s="2060"/>
      <c r="H60" s="2060"/>
      <c r="I60" s="2060"/>
      <c r="J60" s="2060"/>
      <c r="K60" s="2060"/>
      <c r="L60" s="2060"/>
      <c r="M60" s="2060"/>
      <c r="N60" s="2060"/>
      <c r="O60" s="2060"/>
      <c r="P60" s="2060"/>
      <c r="Q60" s="2060"/>
      <c r="R60" s="2060"/>
      <c r="S60" s="2060"/>
      <c r="T60" s="2060"/>
      <c r="U60" s="2061" t="str">
        <f t="shared" si="0"/>
        <v>4620 CARDIAC REHAB</v>
      </c>
      <c r="W60" s="455" t="b">
        <f>+'17HPM_DATA_INPUT'!C32='17_AUDIT_TOTALS_CK'!U60</f>
        <v>1</v>
      </c>
      <c r="X60" s="2065">
        <f>+'17HPM_DATA_INPUT'!D32-'17_AUDIT_TOTALS_CK'!C60</f>
        <v>2161</v>
      </c>
      <c r="Y60" s="2065">
        <f>+'17HPM_DATA_INPUT'!E32-'17_AUDIT_TOTALS_CK'!D60</f>
        <v>1775</v>
      </c>
      <c r="Z60" s="2065">
        <f>+'17HPM_DATA_INPUT'!F32-'17_AUDIT_TOTALS_CK'!E60</f>
        <v>9482</v>
      </c>
      <c r="AA60" s="2065">
        <f>+'17HPM_DATA_INPUT'!G32-'17_AUDIT_TOTALS_CK'!F60</f>
        <v>8584</v>
      </c>
      <c r="AB60" s="2065">
        <f>+'17HPM_DATA_INPUT'!H32-'17_AUDIT_TOTALS_CK'!G60</f>
        <v>1997730</v>
      </c>
      <c r="AC60" s="2065">
        <f>+'17HPM_DATA_INPUT'!I32-'17_AUDIT_TOTALS_CK'!H60</f>
        <v>1736838</v>
      </c>
      <c r="AD60" s="2065">
        <f>+'17HPM_DATA_INPUT'!J32-'17_AUDIT_TOTALS_CK'!I60</f>
        <v>874383</v>
      </c>
      <c r="AE60" s="2065">
        <f>+'17HPM_DATA_INPUT'!K32-'17_AUDIT_TOTALS_CK'!J60</f>
        <v>807497</v>
      </c>
      <c r="AF60" s="2065">
        <f>+'17HPM_DATA_INPUT'!L32-'17_AUDIT_TOTALS_CK'!K60</f>
        <v>965971</v>
      </c>
      <c r="AG60" s="2065">
        <f>+'17HPM_DATA_INPUT'!M32-'17_AUDIT_TOTALS_CK'!L60</f>
        <v>833721</v>
      </c>
      <c r="AH60" s="2065">
        <f>+'17HPM_DATA_INPUT'!N32-'17_AUDIT_TOTALS_CK'!M60</f>
        <v>-91588</v>
      </c>
      <c r="AI60" s="2065">
        <f>+'17HPM_DATA_INPUT'!O32-'17_AUDIT_TOTALS_CK'!N60</f>
        <v>-26224</v>
      </c>
      <c r="AJ60" s="2065">
        <f>+'17HPM_DATA_INPUT'!P32-'17_AUDIT_TOTALS_CK'!O60</f>
        <v>31852</v>
      </c>
      <c r="AK60" s="2065">
        <f>+'17HPM_DATA_INPUT'!Q32-'17_AUDIT_TOTALS_CK'!P60</f>
        <v>25927</v>
      </c>
      <c r="AL60" s="2065">
        <f>+'17HPM_DATA_INPUT'!R32-'17_AUDIT_TOTALS_CK'!Q60</f>
        <v>253426</v>
      </c>
      <c r="AM60" s="2065">
        <f>+'17HPM_DATA_INPUT'!S32-'17_AUDIT_TOTALS_CK'!R60</f>
        <v>357491</v>
      </c>
      <c r="AN60" s="2065">
        <f>+'17HPM_DATA_INPUT'!T32-'17_AUDIT_TOTALS_CK'!S60</f>
        <v>-376865</v>
      </c>
      <c r="AO60" s="2065">
        <f>+'17HPM_DATA_INPUT'!U32-'17_AUDIT_TOTALS_CK'!T60</f>
        <v>-409642</v>
      </c>
      <c r="AQ60" s="455" t="str">
        <f>'Departmental PL'!D67</f>
        <v>4620 CARDIAC REHAB*</v>
      </c>
      <c r="AR60" s="456">
        <f>+C60-'Departmental PL'!F67</f>
        <v>-2161</v>
      </c>
      <c r="AS60" s="456">
        <f>+D60-'Departmental PL'!G67</f>
        <v>-1775</v>
      </c>
      <c r="AT60" s="456">
        <f>+E60-'Departmental PL'!H67</f>
        <v>-9482</v>
      </c>
      <c r="AU60" s="456">
        <f>+F60-'Departmental PL'!I67</f>
        <v>-8584</v>
      </c>
      <c r="AV60" s="456">
        <f>+G60-'Departmental PL'!J67</f>
        <v>-1997730</v>
      </c>
      <c r="AW60" s="456">
        <f>+H60-'Departmental PL'!K67</f>
        <v>-1736838</v>
      </c>
      <c r="AX60" s="456">
        <f>+I60-'Departmental PL'!L67</f>
        <v>-874383</v>
      </c>
      <c r="AY60" s="456">
        <f>+J60-'Departmental PL'!M67</f>
        <v>-807497</v>
      </c>
      <c r="AZ60" s="456">
        <f>+K60-'Departmental PL'!N67</f>
        <v>-965971</v>
      </c>
      <c r="BA60" s="456">
        <f>+L60-'Departmental PL'!O67</f>
        <v>-833721</v>
      </c>
      <c r="BB60" s="456">
        <f>+M60-'Departmental PL'!P67</f>
        <v>91588</v>
      </c>
      <c r="BC60" s="456">
        <f>+N60-'Departmental PL'!Q67</f>
        <v>26224</v>
      </c>
      <c r="BD60" s="456">
        <f>+O60-'Departmental PL'!R67</f>
        <v>-31852</v>
      </c>
      <c r="BE60" s="456">
        <f>+P60-'Departmental PL'!S67</f>
        <v>-25927</v>
      </c>
      <c r="BF60" s="456">
        <f>+Q60-'Departmental PL'!T67</f>
        <v>-253426</v>
      </c>
      <c r="BG60" s="456">
        <f>+R60-'Departmental PL'!U67</f>
        <v>-357491</v>
      </c>
      <c r="BH60" s="456">
        <f>+S60-'Departmental PL'!V67</f>
        <v>376866</v>
      </c>
      <c r="BI60" s="456">
        <f>+T60-'Departmental PL'!W67</f>
        <v>409642</v>
      </c>
    </row>
    <row r="61" spans="1:61" ht="20.25" hidden="1" customHeight="1" x14ac:dyDescent="0.25">
      <c r="A61" s="2094" t="s">
        <v>1513</v>
      </c>
      <c r="B61" s="2058" t="s">
        <v>2353</v>
      </c>
      <c r="C61" s="2060"/>
      <c r="D61" s="2060"/>
      <c r="E61" s="2060"/>
      <c r="F61" s="2060"/>
      <c r="G61" s="2060"/>
      <c r="H61" s="2060"/>
      <c r="I61" s="2060"/>
      <c r="J61" s="2060"/>
      <c r="K61" s="2060"/>
      <c r="L61" s="2060"/>
      <c r="M61" s="2060"/>
      <c r="N61" s="2060"/>
      <c r="O61" s="2060"/>
      <c r="P61" s="2060"/>
      <c r="Q61" s="2060"/>
      <c r="R61" s="2060"/>
      <c r="S61" s="2060"/>
      <c r="T61" s="2060"/>
      <c r="U61" s="2061" t="str">
        <f t="shared" si="0"/>
        <v>4630 ROCHESTER CARDPULM GROUP (RCPG)</v>
      </c>
      <c r="W61" s="455" t="b">
        <f>+'17HPM_DATA_INPUT'!C33='17_AUDIT_TOTALS_CK'!U61</f>
        <v>1</v>
      </c>
      <c r="X61" s="2065">
        <f>+'17HPM_DATA_INPUT'!D33-'17_AUDIT_TOTALS_CK'!C61</f>
        <v>16660</v>
      </c>
      <c r="Y61" s="2065">
        <f>+'17HPM_DATA_INPUT'!E33-'17_AUDIT_TOTALS_CK'!D61</f>
        <v>9588</v>
      </c>
      <c r="Z61" s="2065">
        <f>+'17HPM_DATA_INPUT'!F33-'17_AUDIT_TOTALS_CK'!E61</f>
        <v>31809</v>
      </c>
      <c r="AA61" s="2065">
        <f>+'17HPM_DATA_INPUT'!G33-'17_AUDIT_TOTALS_CK'!F61</f>
        <v>17523</v>
      </c>
      <c r="AB61" s="2065">
        <f>+'17HPM_DATA_INPUT'!H33-'17_AUDIT_TOTALS_CK'!G61</f>
        <v>16615435</v>
      </c>
      <c r="AC61" s="2065">
        <f>+'17HPM_DATA_INPUT'!I33-'17_AUDIT_TOTALS_CK'!H61</f>
        <v>9112790</v>
      </c>
      <c r="AD61" s="2065">
        <f>+'17HPM_DATA_INPUT'!J33-'17_AUDIT_TOTALS_CK'!I61</f>
        <v>5838957</v>
      </c>
      <c r="AE61" s="2065">
        <f>+'17HPM_DATA_INPUT'!K33-'17_AUDIT_TOTALS_CK'!J61</f>
        <v>3894347</v>
      </c>
      <c r="AF61" s="2065">
        <f>+'17HPM_DATA_INPUT'!L33-'17_AUDIT_TOTALS_CK'!K61</f>
        <v>4128908</v>
      </c>
      <c r="AG61" s="2065">
        <f>+'17HPM_DATA_INPUT'!M33-'17_AUDIT_TOTALS_CK'!L61</f>
        <v>2463617</v>
      </c>
      <c r="AH61" s="2065">
        <f>+'17HPM_DATA_INPUT'!N33-'17_AUDIT_TOTALS_CK'!M61</f>
        <v>1710049</v>
      </c>
      <c r="AI61" s="2065">
        <f>+'17HPM_DATA_INPUT'!O33-'17_AUDIT_TOTALS_CK'!N61</f>
        <v>1430730</v>
      </c>
      <c r="AJ61" s="2065">
        <f>+'17HPM_DATA_INPUT'!P33-'17_AUDIT_TOTALS_CK'!O61</f>
        <v>156519</v>
      </c>
      <c r="AK61" s="2065">
        <f>+'17HPM_DATA_INPUT'!Q33-'17_AUDIT_TOTALS_CK'!P61</f>
        <v>277</v>
      </c>
      <c r="AL61" s="2065">
        <f>+'17HPM_DATA_INPUT'!R33-'17_AUDIT_TOTALS_CK'!Q61</f>
        <v>1293137</v>
      </c>
      <c r="AM61" s="2065">
        <f>+'17HPM_DATA_INPUT'!S33-'17_AUDIT_TOTALS_CK'!R61</f>
        <v>770563</v>
      </c>
      <c r="AN61" s="2065">
        <f>+'17HPM_DATA_INPUT'!T33-'17_AUDIT_TOTALS_CK'!S61</f>
        <v>260393</v>
      </c>
      <c r="AO61" s="2065">
        <f>+'17HPM_DATA_INPUT'!U33-'17_AUDIT_TOTALS_CK'!T61</f>
        <v>659890</v>
      </c>
      <c r="AQ61" s="455" t="str">
        <f>'Departmental PL'!D68</f>
        <v>4630 ROCHESTER CARDPULM GROUP (RCPG)</v>
      </c>
      <c r="AR61" s="456">
        <f>+C61-'Departmental PL'!F68</f>
        <v>-16660</v>
      </c>
      <c r="AS61" s="456">
        <f>+D61-'Departmental PL'!G68</f>
        <v>-9588</v>
      </c>
      <c r="AT61" s="456">
        <f>+E61-'Departmental PL'!H68</f>
        <v>-31809</v>
      </c>
      <c r="AU61" s="456">
        <f>+F61-'Departmental PL'!I68</f>
        <v>-17523</v>
      </c>
      <c r="AV61" s="456">
        <f>+G61-'Departmental PL'!J68</f>
        <v>-16615435</v>
      </c>
      <c r="AW61" s="456">
        <f>+H61-'Departmental PL'!K68</f>
        <v>-9112790</v>
      </c>
      <c r="AX61" s="456">
        <f>+I61-'Departmental PL'!L68</f>
        <v>-5838957</v>
      </c>
      <c r="AY61" s="456">
        <f>+J61-'Departmental PL'!M68</f>
        <v>-3894347</v>
      </c>
      <c r="AZ61" s="456">
        <f>+K61-'Departmental PL'!N68</f>
        <v>-4128908</v>
      </c>
      <c r="BA61" s="456">
        <f>+L61-'Departmental PL'!O68</f>
        <v>-2463617</v>
      </c>
      <c r="BB61" s="456">
        <f>+M61-'Departmental PL'!P68</f>
        <v>-1710049</v>
      </c>
      <c r="BC61" s="456">
        <f>+N61-'Departmental PL'!Q68</f>
        <v>-1430730</v>
      </c>
      <c r="BD61" s="456">
        <f>+O61-'Departmental PL'!R68</f>
        <v>-156519</v>
      </c>
      <c r="BE61" s="456">
        <f>+P61-'Departmental PL'!S68</f>
        <v>-277</v>
      </c>
      <c r="BF61" s="456">
        <f>+Q61-'Departmental PL'!T68</f>
        <v>-1293137</v>
      </c>
      <c r="BG61" s="456">
        <f>+R61-'Departmental PL'!U68</f>
        <v>-770563</v>
      </c>
      <c r="BH61" s="456">
        <f>+S61-'Departmental PL'!V68</f>
        <v>-260393</v>
      </c>
      <c r="BI61" s="456">
        <f>+T61-'Departmental PL'!W68</f>
        <v>-659890</v>
      </c>
    </row>
    <row r="62" spans="1:61" ht="20.25" hidden="1" customHeight="1" x14ac:dyDescent="0.25">
      <c r="A62" s="2067" t="s">
        <v>1517</v>
      </c>
      <c r="B62" s="2058" t="s">
        <v>2354</v>
      </c>
      <c r="C62" s="2060"/>
      <c r="D62" s="2060"/>
      <c r="E62" s="2060"/>
      <c r="F62" s="2060"/>
      <c r="G62" s="2060"/>
      <c r="H62" s="2060"/>
      <c r="I62" s="2060"/>
      <c r="J62" s="2060"/>
      <c r="K62" s="2060"/>
      <c r="L62" s="2060"/>
      <c r="M62" s="2060"/>
      <c r="N62" s="2060"/>
      <c r="O62" s="2060"/>
      <c r="P62" s="2060"/>
      <c r="Q62" s="2060"/>
      <c r="R62" s="2060"/>
      <c r="S62" s="2060"/>
      <c r="T62" s="2060"/>
      <c r="U62" s="2061" t="str">
        <f t="shared" si="0"/>
        <v>4640 NUCLEAR CARDIOLOGY</v>
      </c>
      <c r="W62" s="455" t="b">
        <f>+'17HPM_DATA_INPUT'!C34='17_AUDIT_TOTALS_CK'!U62</f>
        <v>1</v>
      </c>
      <c r="X62" s="2065">
        <f>+'17HPM_DATA_INPUT'!D34-'17_AUDIT_TOTALS_CK'!C62</f>
        <v>926</v>
      </c>
      <c r="Y62" s="2065">
        <f>+'17HPM_DATA_INPUT'!E34-'17_AUDIT_TOTALS_CK'!D62</f>
        <v>936</v>
      </c>
      <c r="Z62" s="2065">
        <f>+'17HPM_DATA_INPUT'!F34-'17_AUDIT_TOTALS_CK'!E62</f>
        <v>10443</v>
      </c>
      <c r="AA62" s="2065">
        <f>+'17HPM_DATA_INPUT'!G34-'17_AUDIT_TOTALS_CK'!F62</f>
        <v>10327</v>
      </c>
      <c r="AB62" s="2065">
        <f>+'17HPM_DATA_INPUT'!H34-'17_AUDIT_TOTALS_CK'!G62</f>
        <v>3545641</v>
      </c>
      <c r="AC62" s="2065">
        <f>+'17HPM_DATA_INPUT'!I34-'17_AUDIT_TOTALS_CK'!H62</f>
        <v>3471006</v>
      </c>
      <c r="AD62" s="2065">
        <f>+'17HPM_DATA_INPUT'!J34-'17_AUDIT_TOTALS_CK'!I62</f>
        <v>1124830</v>
      </c>
      <c r="AE62" s="2065">
        <f>+'17HPM_DATA_INPUT'!K34-'17_AUDIT_TOTALS_CK'!J62</f>
        <v>1119412</v>
      </c>
      <c r="AF62" s="2065">
        <f>+'17HPM_DATA_INPUT'!L34-'17_AUDIT_TOTALS_CK'!K62</f>
        <v>849893</v>
      </c>
      <c r="AG62" s="2065">
        <f>+'17HPM_DATA_INPUT'!M34-'17_AUDIT_TOTALS_CK'!L62</f>
        <v>773669</v>
      </c>
      <c r="AH62" s="2065">
        <f>+'17HPM_DATA_INPUT'!N34-'17_AUDIT_TOTALS_CK'!M62</f>
        <v>274937</v>
      </c>
      <c r="AI62" s="2065">
        <f>+'17HPM_DATA_INPUT'!O34-'17_AUDIT_TOTALS_CK'!N62</f>
        <v>345743</v>
      </c>
      <c r="AJ62" s="2065">
        <f>+'17HPM_DATA_INPUT'!P34-'17_AUDIT_TOTALS_CK'!O62</f>
        <v>47472</v>
      </c>
      <c r="AK62" s="2065">
        <f>+'17HPM_DATA_INPUT'!Q34-'17_AUDIT_TOTALS_CK'!P62</f>
        <v>47204</v>
      </c>
      <c r="AL62" s="2065">
        <f>+'17HPM_DATA_INPUT'!R34-'17_AUDIT_TOTALS_CK'!Q62</f>
        <v>473815</v>
      </c>
      <c r="AM62" s="2065">
        <f>+'17HPM_DATA_INPUT'!S34-'17_AUDIT_TOTALS_CK'!R62</f>
        <v>437777</v>
      </c>
      <c r="AN62" s="2065">
        <f>+'17HPM_DATA_INPUT'!T34-'17_AUDIT_TOTALS_CK'!S62</f>
        <v>-246350</v>
      </c>
      <c r="AO62" s="2065">
        <f>+'17HPM_DATA_INPUT'!U34-'17_AUDIT_TOTALS_CK'!T62</f>
        <v>-139238</v>
      </c>
      <c r="AQ62" s="455" t="str">
        <f>'Departmental PL'!D69</f>
        <v>4640 NUCLEAR CARDIOLOGY</v>
      </c>
      <c r="AR62" s="456">
        <f>+C62-'Departmental PL'!F69</f>
        <v>-926</v>
      </c>
      <c r="AS62" s="456">
        <f>+D62-'Departmental PL'!G69</f>
        <v>-936</v>
      </c>
      <c r="AT62" s="456">
        <f>+E62-'Departmental PL'!H69</f>
        <v>-10443</v>
      </c>
      <c r="AU62" s="456">
        <f>+F62-'Departmental PL'!I69</f>
        <v>-10327</v>
      </c>
      <c r="AV62" s="456">
        <f>+G62-'Departmental PL'!J69</f>
        <v>-3545641</v>
      </c>
      <c r="AW62" s="456">
        <f>+H62-'Departmental PL'!K69</f>
        <v>-3471006</v>
      </c>
      <c r="AX62" s="456">
        <f>+I62-'Departmental PL'!L69</f>
        <v>-1124830</v>
      </c>
      <c r="AY62" s="456">
        <f>+J62-'Departmental PL'!M69</f>
        <v>-1119412</v>
      </c>
      <c r="AZ62" s="456">
        <f>+K62-'Departmental PL'!N69</f>
        <v>-849893</v>
      </c>
      <c r="BA62" s="456">
        <f>+L62-'Departmental PL'!O69</f>
        <v>-773669</v>
      </c>
      <c r="BB62" s="456">
        <f>+M62-'Departmental PL'!P69</f>
        <v>-274937</v>
      </c>
      <c r="BC62" s="456">
        <f>+N62-'Departmental PL'!Q69</f>
        <v>-345743</v>
      </c>
      <c r="BD62" s="456">
        <f>+O62-'Departmental PL'!R69</f>
        <v>-47472</v>
      </c>
      <c r="BE62" s="456">
        <f>+P62-'Departmental PL'!S69</f>
        <v>-47204</v>
      </c>
      <c r="BF62" s="456">
        <f>+Q62-'Departmental PL'!T69</f>
        <v>-473815</v>
      </c>
      <c r="BG62" s="456">
        <f>+R62-'Departmental PL'!U69</f>
        <v>-437777</v>
      </c>
      <c r="BH62" s="456">
        <f>+S62-'Departmental PL'!V69</f>
        <v>246350</v>
      </c>
      <c r="BI62" s="456">
        <f>+T62-'Departmental PL'!W69</f>
        <v>139238</v>
      </c>
    </row>
    <row r="63" spans="1:61" ht="20.25" hidden="1" customHeight="1" x14ac:dyDescent="0.25">
      <c r="A63" s="2032" t="s">
        <v>1515</v>
      </c>
      <c r="B63" s="2084" t="s">
        <v>1511</v>
      </c>
      <c r="C63" s="2075"/>
      <c r="D63" s="2075"/>
      <c r="E63" s="2075"/>
      <c r="F63" s="2075"/>
      <c r="G63" s="2075"/>
      <c r="H63" s="2075"/>
      <c r="I63" s="2075"/>
      <c r="J63" s="2075"/>
      <c r="K63" s="2075"/>
      <c r="L63" s="2075"/>
      <c r="M63" s="2075"/>
      <c r="N63" s="2075"/>
      <c r="O63" s="2075"/>
      <c r="P63" s="2075"/>
      <c r="Q63" s="2075"/>
      <c r="R63" s="2075"/>
      <c r="S63" s="2075"/>
      <c r="T63" s="2075"/>
      <c r="U63" s="2061" t="str">
        <f t="shared" si="0"/>
        <v>4650 NUCLEAR CARDLGY - CLINCRSS</v>
      </c>
      <c r="W63" s="455" t="b">
        <f>+'17HPM_DATA_INPUT'!C35='17_AUDIT_TOTALS_CK'!U63</f>
        <v>1</v>
      </c>
      <c r="X63" s="2065">
        <f>+'17HPM_DATA_INPUT'!D35-'17_AUDIT_TOTALS_CK'!C63</f>
        <v>0</v>
      </c>
      <c r="Y63" s="2065">
        <f>+'17HPM_DATA_INPUT'!E35-'17_AUDIT_TOTALS_CK'!D63</f>
        <v>0</v>
      </c>
      <c r="Z63" s="2065">
        <f>+'17HPM_DATA_INPUT'!F35-'17_AUDIT_TOTALS_CK'!E63</f>
        <v>0</v>
      </c>
      <c r="AA63" s="2065">
        <f>+'17HPM_DATA_INPUT'!G35-'17_AUDIT_TOTALS_CK'!F63</f>
        <v>0</v>
      </c>
      <c r="AB63" s="2065">
        <f>+'17HPM_DATA_INPUT'!H35-'17_AUDIT_TOTALS_CK'!G63</f>
        <v>0</v>
      </c>
      <c r="AC63" s="2065">
        <f>+'17HPM_DATA_INPUT'!I35-'17_AUDIT_TOTALS_CK'!H63</f>
        <v>0</v>
      </c>
      <c r="AD63" s="2065">
        <f>+'17HPM_DATA_INPUT'!J35-'17_AUDIT_TOTALS_CK'!I63</f>
        <v>0</v>
      </c>
      <c r="AE63" s="2065">
        <f>+'17HPM_DATA_INPUT'!K35-'17_AUDIT_TOTALS_CK'!J63</f>
        <v>0</v>
      </c>
      <c r="AF63" s="2065">
        <f>+'17HPM_DATA_INPUT'!L35-'17_AUDIT_TOTALS_CK'!K63</f>
        <v>0</v>
      </c>
      <c r="AG63" s="2065">
        <f>+'17HPM_DATA_INPUT'!M35-'17_AUDIT_TOTALS_CK'!L63</f>
        <v>0</v>
      </c>
      <c r="AH63" s="2065">
        <f>+'17HPM_DATA_INPUT'!N35-'17_AUDIT_TOTALS_CK'!M63</f>
        <v>0</v>
      </c>
      <c r="AI63" s="2065">
        <f>+'17HPM_DATA_INPUT'!O35-'17_AUDIT_TOTALS_CK'!N63</f>
        <v>0</v>
      </c>
      <c r="AJ63" s="2065">
        <f>+'17HPM_DATA_INPUT'!P35-'17_AUDIT_TOTALS_CK'!O63</f>
        <v>0</v>
      </c>
      <c r="AK63" s="2065">
        <f>+'17HPM_DATA_INPUT'!Q35-'17_AUDIT_TOTALS_CK'!P63</f>
        <v>0</v>
      </c>
      <c r="AL63" s="2065">
        <f>+'17HPM_DATA_INPUT'!R35-'17_AUDIT_TOTALS_CK'!Q63</f>
        <v>0</v>
      </c>
      <c r="AM63" s="2065">
        <f>+'17HPM_DATA_INPUT'!S35-'17_AUDIT_TOTALS_CK'!R63</f>
        <v>0</v>
      </c>
      <c r="AN63" s="2065">
        <f>+'17HPM_DATA_INPUT'!T35-'17_AUDIT_TOTALS_CK'!S63</f>
        <v>0</v>
      </c>
      <c r="AO63" s="2065">
        <f>+'17HPM_DATA_INPUT'!U35-'17_AUDIT_TOTALS_CK'!T63</f>
        <v>0</v>
      </c>
      <c r="AQ63" s="455" t="str">
        <f>'Departmental PL'!D70</f>
        <v>4650 NUCLEAR CARDLGY - CLINCRSS</v>
      </c>
      <c r="AR63" s="456">
        <f>+C63-'Departmental PL'!F70</f>
        <v>0</v>
      </c>
      <c r="AS63" s="456">
        <f>+D63-'Departmental PL'!G70</f>
        <v>0</v>
      </c>
      <c r="AT63" s="456">
        <f>+E63-'Departmental PL'!H70</f>
        <v>0</v>
      </c>
      <c r="AU63" s="456">
        <f>+F63-'Departmental PL'!I70</f>
        <v>0</v>
      </c>
      <c r="AV63" s="456">
        <f>+G63-'Departmental PL'!J70</f>
        <v>0</v>
      </c>
      <c r="AW63" s="456">
        <f>+H63-'Departmental PL'!K70</f>
        <v>0</v>
      </c>
      <c r="AX63" s="456">
        <f>+I63-'Departmental PL'!L70</f>
        <v>0</v>
      </c>
      <c r="AY63" s="456">
        <f>+J63-'Departmental PL'!M70</f>
        <v>0</v>
      </c>
      <c r="AZ63" s="456">
        <f>+K63-'Departmental PL'!N70</f>
        <v>0</v>
      </c>
      <c r="BA63" s="456">
        <f>+L63-'Departmental PL'!O70</f>
        <v>0</v>
      </c>
      <c r="BB63" s="456">
        <f>+M63-'Departmental PL'!P70</f>
        <v>0</v>
      </c>
      <c r="BC63" s="456">
        <f>+N63-'Departmental PL'!Q70</f>
        <v>0</v>
      </c>
      <c r="BD63" s="456">
        <f>+O63-'Departmental PL'!R70</f>
        <v>0</v>
      </c>
      <c r="BE63" s="456">
        <f>+P63-'Departmental PL'!S70</f>
        <v>0</v>
      </c>
      <c r="BF63" s="456">
        <f>+Q63-'Departmental PL'!T70</f>
        <v>0</v>
      </c>
      <c r="BG63" s="456">
        <f>+R63-'Departmental PL'!U70</f>
        <v>0</v>
      </c>
      <c r="BH63" s="456">
        <f>+S63-'Departmental PL'!V70</f>
        <v>0</v>
      </c>
      <c r="BI63" s="456">
        <f>+T63-'Departmental PL'!W70</f>
        <v>0</v>
      </c>
    </row>
    <row r="64" spans="1:61" ht="20.25" hidden="1" customHeight="1" x14ac:dyDescent="0.25">
      <c r="A64" s="2067" t="s">
        <v>1505</v>
      </c>
      <c r="B64" s="2087" t="s">
        <v>2284</v>
      </c>
      <c r="C64" s="2075"/>
      <c r="D64" s="2075"/>
      <c r="E64" s="2075"/>
      <c r="F64" s="2075"/>
      <c r="G64" s="2075"/>
      <c r="H64" s="2075"/>
      <c r="I64" s="2075"/>
      <c r="J64" s="2075"/>
      <c r="K64" s="2075"/>
      <c r="L64" s="2075"/>
      <c r="M64" s="2075"/>
      <c r="N64" s="2075"/>
      <c r="O64" s="2075"/>
      <c r="P64" s="2075"/>
      <c r="Q64" s="2075"/>
      <c r="R64" s="2075"/>
      <c r="S64" s="2075"/>
      <c r="T64" s="2075"/>
      <c r="U64" s="2061" t="str">
        <f t="shared" si="0"/>
        <v>4660 AC CARDIOLOGY</v>
      </c>
      <c r="W64" s="455" t="b">
        <f>+'17HPM_DATA_INPUT'!C36='17_AUDIT_TOTALS_CK'!U64</f>
        <v>1</v>
      </c>
      <c r="X64" s="2065">
        <f>+'17HPM_DATA_INPUT'!D36-'17_AUDIT_TOTALS_CK'!C64</f>
        <v>0</v>
      </c>
      <c r="Y64" s="2065">
        <f>+'17HPM_DATA_INPUT'!E36-'17_AUDIT_TOTALS_CK'!D64</f>
        <v>0</v>
      </c>
      <c r="Z64" s="2065">
        <f>+'17HPM_DATA_INPUT'!F36-'17_AUDIT_TOTALS_CK'!E64</f>
        <v>0</v>
      </c>
      <c r="AA64" s="2065">
        <f>+'17HPM_DATA_INPUT'!G36-'17_AUDIT_TOTALS_CK'!F64</f>
        <v>0</v>
      </c>
      <c r="AB64" s="2065">
        <f>+'17HPM_DATA_INPUT'!H36-'17_AUDIT_TOTALS_CK'!G64</f>
        <v>0</v>
      </c>
      <c r="AC64" s="2065">
        <f>+'17HPM_DATA_INPUT'!I36-'17_AUDIT_TOTALS_CK'!H64</f>
        <v>0</v>
      </c>
      <c r="AD64" s="2065">
        <f>+'17HPM_DATA_INPUT'!J36-'17_AUDIT_TOTALS_CK'!I64</f>
        <v>0</v>
      </c>
      <c r="AE64" s="2065">
        <f>+'17HPM_DATA_INPUT'!K36-'17_AUDIT_TOTALS_CK'!J64</f>
        <v>0</v>
      </c>
      <c r="AF64" s="2065">
        <f>+'17HPM_DATA_INPUT'!L36-'17_AUDIT_TOTALS_CK'!K64</f>
        <v>0</v>
      </c>
      <c r="AG64" s="2065">
        <f>+'17HPM_DATA_INPUT'!M36-'17_AUDIT_TOTALS_CK'!L64</f>
        <v>0</v>
      </c>
      <c r="AH64" s="2065">
        <f>+'17HPM_DATA_INPUT'!N36-'17_AUDIT_TOTALS_CK'!M64</f>
        <v>0</v>
      </c>
      <c r="AI64" s="2065">
        <f>+'17HPM_DATA_INPUT'!O36-'17_AUDIT_TOTALS_CK'!N64</f>
        <v>0</v>
      </c>
      <c r="AJ64" s="2065">
        <f>+'17HPM_DATA_INPUT'!P36-'17_AUDIT_TOTALS_CK'!O64</f>
        <v>0</v>
      </c>
      <c r="AK64" s="2065">
        <f>+'17HPM_DATA_INPUT'!Q36-'17_AUDIT_TOTALS_CK'!P64</f>
        <v>0</v>
      </c>
      <c r="AL64" s="2065">
        <f>+'17HPM_DATA_INPUT'!R36-'17_AUDIT_TOTALS_CK'!Q64</f>
        <v>0</v>
      </c>
      <c r="AM64" s="2065">
        <f>+'17HPM_DATA_INPUT'!S36-'17_AUDIT_TOTALS_CK'!R64</f>
        <v>0</v>
      </c>
      <c r="AN64" s="2065">
        <f>+'17HPM_DATA_INPUT'!T36-'17_AUDIT_TOTALS_CK'!S64</f>
        <v>0</v>
      </c>
      <c r="AO64" s="2065">
        <f>+'17HPM_DATA_INPUT'!U36-'17_AUDIT_TOTALS_CK'!T64</f>
        <v>0</v>
      </c>
      <c r="AQ64" s="455" t="str">
        <f>'Departmental PL'!D71</f>
        <v>4660 AC CARDIOLOGY</v>
      </c>
      <c r="AR64" s="456">
        <f>+C64-'Departmental PL'!F71</f>
        <v>0</v>
      </c>
      <c r="AS64" s="456">
        <f>+D64-'Departmental PL'!G71</f>
        <v>0</v>
      </c>
      <c r="AT64" s="456">
        <f>+E64-'Departmental PL'!H71</f>
        <v>0</v>
      </c>
      <c r="AU64" s="456">
        <f>+F64-'Departmental PL'!I71</f>
        <v>0</v>
      </c>
      <c r="AV64" s="456">
        <f>+G64-'Departmental PL'!J71</f>
        <v>0</v>
      </c>
      <c r="AW64" s="456">
        <f>+H64-'Departmental PL'!K71</f>
        <v>0</v>
      </c>
      <c r="AX64" s="456">
        <f>+I64-'Departmental PL'!L71</f>
        <v>0</v>
      </c>
      <c r="AY64" s="456">
        <f>+J64-'Departmental PL'!M71</f>
        <v>0</v>
      </c>
      <c r="AZ64" s="456">
        <f>+K64-'Departmental PL'!N71</f>
        <v>-274.38999999999942</v>
      </c>
      <c r="BA64" s="456">
        <f>+L64-'Departmental PL'!O71</f>
        <v>-15927.49</v>
      </c>
      <c r="BB64" s="456">
        <f>+M64-'Departmental PL'!P71</f>
        <v>274.38999999999942</v>
      </c>
      <c r="BC64" s="456">
        <f>+N64-'Departmental PL'!Q71</f>
        <v>15927.49</v>
      </c>
      <c r="BD64" s="456">
        <f>+O64-'Departmental PL'!R71</f>
        <v>-0.19</v>
      </c>
      <c r="BE64" s="456">
        <f>+P64-'Departmental PL'!S71</f>
        <v>-2.39</v>
      </c>
      <c r="BF64" s="456">
        <f>+Q64-'Departmental PL'!T71</f>
        <v>-593171.07999999996</v>
      </c>
      <c r="BG64" s="456">
        <f>+R64-'Departmental PL'!U71</f>
        <v>-295727.93</v>
      </c>
      <c r="BH64" s="456">
        <f>+S64-'Departmental PL'!V71</f>
        <v>593445.65999999992</v>
      </c>
      <c r="BI64" s="456">
        <f>+T64-'Departmental PL'!W71</f>
        <v>311657.81</v>
      </c>
    </row>
    <row r="65" spans="1:61" ht="20.25" hidden="1" customHeight="1" x14ac:dyDescent="0.25">
      <c r="A65" s="2094" t="s">
        <v>1516</v>
      </c>
      <c r="B65" s="2058" t="s">
        <v>2355</v>
      </c>
      <c r="C65" s="2060"/>
      <c r="D65" s="2060"/>
      <c r="E65" s="2060"/>
      <c r="F65" s="2060"/>
      <c r="G65" s="2060"/>
      <c r="H65" s="2060"/>
      <c r="I65" s="2060"/>
      <c r="J65" s="2060"/>
      <c r="K65" s="2060"/>
      <c r="L65" s="2060"/>
      <c r="M65" s="2060"/>
      <c r="N65" s="2060"/>
      <c r="O65" s="2060"/>
      <c r="P65" s="2060"/>
      <c r="Q65" s="2060"/>
      <c r="R65" s="2060"/>
      <c r="S65" s="2060"/>
      <c r="T65" s="2060"/>
      <c r="U65" s="2061" t="str">
        <f t="shared" si="0"/>
        <v>4680 HEART STATION</v>
      </c>
      <c r="W65" s="455" t="b">
        <f>+'17HPM_DATA_INPUT'!C38='17_AUDIT_TOTALS_CK'!U65</f>
        <v>1</v>
      </c>
      <c r="X65" s="2065">
        <f>+'17HPM_DATA_INPUT'!D38-'17_AUDIT_TOTALS_CK'!C65</f>
        <v>21185</v>
      </c>
      <c r="Y65" s="2065">
        <f>+'17HPM_DATA_INPUT'!E38-'17_AUDIT_TOTALS_CK'!D65</f>
        <v>21014</v>
      </c>
      <c r="Z65" s="2065">
        <f>+'17HPM_DATA_INPUT'!F38-'17_AUDIT_TOTALS_CK'!E65</f>
        <v>23692</v>
      </c>
      <c r="AA65" s="2065">
        <f>+'17HPM_DATA_INPUT'!G38-'17_AUDIT_TOTALS_CK'!F65</f>
        <v>23583</v>
      </c>
      <c r="AB65" s="2065">
        <f>+'17HPM_DATA_INPUT'!H38-'17_AUDIT_TOTALS_CK'!G65</f>
        <v>3808251</v>
      </c>
      <c r="AC65" s="2065">
        <f>+'17HPM_DATA_INPUT'!I38-'17_AUDIT_TOTALS_CK'!H65</f>
        <v>3784652</v>
      </c>
      <c r="AD65" s="2065">
        <f>+'17HPM_DATA_INPUT'!J38-'17_AUDIT_TOTALS_CK'!I65</f>
        <v>1230201</v>
      </c>
      <c r="AE65" s="2065">
        <f>+'17HPM_DATA_INPUT'!K38-'17_AUDIT_TOTALS_CK'!J65</f>
        <v>1281072</v>
      </c>
      <c r="AF65" s="2065">
        <f>+'17HPM_DATA_INPUT'!L38-'17_AUDIT_TOTALS_CK'!K65</f>
        <v>318205</v>
      </c>
      <c r="AG65" s="2065">
        <f>+'17HPM_DATA_INPUT'!M38-'17_AUDIT_TOTALS_CK'!L65</f>
        <v>342545</v>
      </c>
      <c r="AH65" s="2065">
        <f>+'17HPM_DATA_INPUT'!N38-'17_AUDIT_TOTALS_CK'!M65</f>
        <v>911996</v>
      </c>
      <c r="AI65" s="2065">
        <f>+'17HPM_DATA_INPUT'!O38-'17_AUDIT_TOTALS_CK'!N65</f>
        <v>938527</v>
      </c>
      <c r="AJ65" s="2065">
        <f>+'17HPM_DATA_INPUT'!P38-'17_AUDIT_TOTALS_CK'!O65</f>
        <v>40864</v>
      </c>
      <c r="AK65" s="2065">
        <f>+'17HPM_DATA_INPUT'!Q38-'17_AUDIT_TOTALS_CK'!P65</f>
        <v>40037</v>
      </c>
      <c r="AL65" s="2065">
        <f>+'17HPM_DATA_INPUT'!R38-'17_AUDIT_TOTALS_CK'!Q65</f>
        <v>153656</v>
      </c>
      <c r="AM65" s="2065">
        <f>+'17HPM_DATA_INPUT'!S38-'17_AUDIT_TOTALS_CK'!R65</f>
        <v>225976</v>
      </c>
      <c r="AN65" s="2065">
        <f>+'17HPM_DATA_INPUT'!T38-'17_AUDIT_TOTALS_CK'!S65</f>
        <v>717477</v>
      </c>
      <c r="AO65" s="2065">
        <f>+'17HPM_DATA_INPUT'!U38-'17_AUDIT_TOTALS_CK'!T65</f>
        <v>672514</v>
      </c>
      <c r="AQ65" s="455" t="str">
        <f>'Departmental PL'!D73</f>
        <v>4680 HEART STATION</v>
      </c>
      <c r="AR65" s="456">
        <f>+C65-'Departmental PL'!F73</f>
        <v>-21185</v>
      </c>
      <c r="AS65" s="456">
        <f>+D65-'Departmental PL'!G73</f>
        <v>-21014</v>
      </c>
      <c r="AT65" s="456">
        <f>+E65-'Departmental PL'!H73</f>
        <v>-23692</v>
      </c>
      <c r="AU65" s="456">
        <f>+F65-'Departmental PL'!I73</f>
        <v>-23583</v>
      </c>
      <c r="AV65" s="456">
        <f>+G65-'Departmental PL'!J73</f>
        <v>-3808251</v>
      </c>
      <c r="AW65" s="456">
        <f>+H65-'Departmental PL'!K73</f>
        <v>-3784652</v>
      </c>
      <c r="AX65" s="456">
        <f>+I65-'Departmental PL'!L73</f>
        <v>-1230201</v>
      </c>
      <c r="AY65" s="456">
        <f>+J65-'Departmental PL'!M73</f>
        <v>-1281072</v>
      </c>
      <c r="AZ65" s="456">
        <f>+K65-'Departmental PL'!N73</f>
        <v>-318205</v>
      </c>
      <c r="BA65" s="456">
        <f>+L65-'Departmental PL'!O73</f>
        <v>-342545</v>
      </c>
      <c r="BB65" s="456">
        <f>+M65-'Departmental PL'!P73</f>
        <v>-911996</v>
      </c>
      <c r="BC65" s="456">
        <f>+N65-'Departmental PL'!Q73</f>
        <v>-938527</v>
      </c>
      <c r="BD65" s="456">
        <f>+O65-'Departmental PL'!R73</f>
        <v>-40864</v>
      </c>
      <c r="BE65" s="456">
        <f>+P65-'Departmental PL'!S73</f>
        <v>-40037</v>
      </c>
      <c r="BF65" s="456">
        <f>+Q65-'Departmental PL'!T73</f>
        <v>-153656</v>
      </c>
      <c r="BG65" s="456">
        <f>+R65-'Departmental PL'!U73</f>
        <v>-225976</v>
      </c>
      <c r="BH65" s="456">
        <f>+S65-'Departmental PL'!V73</f>
        <v>-717476</v>
      </c>
      <c r="BI65" s="456">
        <f>+T65-'Departmental PL'!W73</f>
        <v>-672514</v>
      </c>
    </row>
    <row r="66" spans="1:61" ht="20.25" hidden="1" customHeight="1" x14ac:dyDescent="0.25">
      <c r="A66" s="2094" t="s">
        <v>1506</v>
      </c>
      <c r="B66" s="2058" t="s">
        <v>2356</v>
      </c>
      <c r="C66" s="2060"/>
      <c r="D66" s="2060"/>
      <c r="E66" s="2060"/>
      <c r="F66" s="2060"/>
      <c r="G66" s="2060"/>
      <c r="H66" s="2060"/>
      <c r="I66" s="2060"/>
      <c r="J66" s="2060"/>
      <c r="K66" s="2060"/>
      <c r="L66" s="2060"/>
      <c r="M66" s="2060"/>
      <c r="N66" s="2060"/>
      <c r="O66" s="2060"/>
      <c r="P66" s="2060"/>
      <c r="Q66" s="2060"/>
      <c r="R66" s="2060"/>
      <c r="S66" s="2060"/>
      <c r="T66" s="2060"/>
      <c r="U66" s="2061" t="str">
        <f t="shared" si="0"/>
        <v>4690 LAKESIDE CARDIOLOGY</v>
      </c>
      <c r="W66" s="455" t="b">
        <f>+'17HPM_DATA_INPUT'!C39='17_AUDIT_TOTALS_CK'!U66</f>
        <v>1</v>
      </c>
      <c r="X66" s="2065">
        <f>+'17HPM_DATA_INPUT'!D39-'17_AUDIT_TOTALS_CK'!C66</f>
        <v>859</v>
      </c>
      <c r="Y66" s="2065">
        <f>+'17HPM_DATA_INPUT'!E39-'17_AUDIT_TOTALS_CK'!D66</f>
        <v>691</v>
      </c>
      <c r="Z66" s="2065">
        <f>+'17HPM_DATA_INPUT'!F39-'17_AUDIT_TOTALS_CK'!E66</f>
        <v>1764</v>
      </c>
      <c r="AA66" s="2065">
        <f>+'17HPM_DATA_INPUT'!G39-'17_AUDIT_TOTALS_CK'!F66</f>
        <v>1311</v>
      </c>
      <c r="AB66" s="2065">
        <f>+'17HPM_DATA_INPUT'!H39-'17_AUDIT_TOTALS_CK'!G66</f>
        <v>1460090</v>
      </c>
      <c r="AC66" s="2065">
        <f>+'17HPM_DATA_INPUT'!I39-'17_AUDIT_TOTALS_CK'!H66</f>
        <v>1168645</v>
      </c>
      <c r="AD66" s="2065">
        <f>+'17HPM_DATA_INPUT'!J39-'17_AUDIT_TOTALS_CK'!I66</f>
        <v>591693</v>
      </c>
      <c r="AE66" s="2065">
        <f>+'17HPM_DATA_INPUT'!K39-'17_AUDIT_TOTALS_CK'!J66</f>
        <v>523648</v>
      </c>
      <c r="AF66" s="2065">
        <f>+'17HPM_DATA_INPUT'!L39-'17_AUDIT_TOTALS_CK'!K66</f>
        <v>349853</v>
      </c>
      <c r="AG66" s="2065">
        <f>+'17HPM_DATA_INPUT'!M39-'17_AUDIT_TOTALS_CK'!L66</f>
        <v>346552</v>
      </c>
      <c r="AH66" s="2065">
        <f>+'17HPM_DATA_INPUT'!N39-'17_AUDIT_TOTALS_CK'!M66</f>
        <v>241839</v>
      </c>
      <c r="AI66" s="2065">
        <f>+'17HPM_DATA_INPUT'!O39-'17_AUDIT_TOTALS_CK'!N66</f>
        <v>177096</v>
      </c>
      <c r="AJ66" s="2065">
        <f>+'17HPM_DATA_INPUT'!P39-'17_AUDIT_TOTALS_CK'!O66</f>
        <v>20135</v>
      </c>
      <c r="AK66" s="2065">
        <f>+'17HPM_DATA_INPUT'!Q39-'17_AUDIT_TOTALS_CK'!P66</f>
        <v>17657</v>
      </c>
      <c r="AL66" s="2065">
        <f>+'17HPM_DATA_INPUT'!R39-'17_AUDIT_TOTALS_CK'!Q66</f>
        <v>90814</v>
      </c>
      <c r="AM66" s="2065">
        <f>+'17HPM_DATA_INPUT'!S39-'17_AUDIT_TOTALS_CK'!R66</f>
        <v>82483</v>
      </c>
      <c r="AN66" s="2065">
        <f>+'17HPM_DATA_INPUT'!T39-'17_AUDIT_TOTALS_CK'!S66</f>
        <v>130891</v>
      </c>
      <c r="AO66" s="2065">
        <f>+'17HPM_DATA_INPUT'!U39-'17_AUDIT_TOTALS_CK'!T66</f>
        <v>76956</v>
      </c>
      <c r="AQ66" s="455" t="str">
        <f>'Departmental PL'!D74</f>
        <v>4690 LAKESIDE CARDIOLOGY</v>
      </c>
      <c r="AR66" s="456">
        <f>+C66-'Departmental PL'!F74</f>
        <v>-859</v>
      </c>
      <c r="AS66" s="456">
        <f>+D66-'Departmental PL'!G74</f>
        <v>-691</v>
      </c>
      <c r="AT66" s="456">
        <f>+E66-'Departmental PL'!H74</f>
        <v>-1764</v>
      </c>
      <c r="AU66" s="456">
        <f>+F66-'Departmental PL'!I74</f>
        <v>-1311</v>
      </c>
      <c r="AV66" s="456">
        <f>+G66-'Departmental PL'!J74</f>
        <v>-1460090</v>
      </c>
      <c r="AW66" s="456">
        <f>+H66-'Departmental PL'!K74</f>
        <v>-1168645</v>
      </c>
      <c r="AX66" s="456">
        <f>+I66-'Departmental PL'!L74</f>
        <v>-591693</v>
      </c>
      <c r="AY66" s="456">
        <f>+J66-'Departmental PL'!M74</f>
        <v>-523648</v>
      </c>
      <c r="AZ66" s="456">
        <f>+K66-'Departmental PL'!N74</f>
        <v>-349853</v>
      </c>
      <c r="BA66" s="456">
        <f>+L66-'Departmental PL'!O74</f>
        <v>-346552</v>
      </c>
      <c r="BB66" s="456">
        <f>+M66-'Departmental PL'!P74</f>
        <v>-241840</v>
      </c>
      <c r="BC66" s="456">
        <f>+N66-'Departmental PL'!Q74</f>
        <v>-177096</v>
      </c>
      <c r="BD66" s="456">
        <f>+O66-'Departmental PL'!R74</f>
        <v>-20135</v>
      </c>
      <c r="BE66" s="456">
        <f>+P66-'Departmental PL'!S74</f>
        <v>-17657</v>
      </c>
      <c r="BF66" s="456">
        <f>+Q66-'Departmental PL'!T74</f>
        <v>-90814</v>
      </c>
      <c r="BG66" s="456">
        <f>+R66-'Departmental PL'!U74</f>
        <v>-82483</v>
      </c>
      <c r="BH66" s="456">
        <f>+S66-'Departmental PL'!V74</f>
        <v>-130891</v>
      </c>
      <c r="BI66" s="456">
        <f>+T66-'Departmental PL'!W74</f>
        <v>-76956</v>
      </c>
    </row>
    <row r="67" spans="1:61" ht="20.25" hidden="1" customHeight="1" x14ac:dyDescent="0.25">
      <c r="A67" s="2067" t="s">
        <v>1507</v>
      </c>
      <c r="B67" s="2084" t="s">
        <v>1517</v>
      </c>
      <c r="C67" s="2075"/>
      <c r="D67" s="2075"/>
      <c r="E67" s="2075"/>
      <c r="F67" s="2075"/>
      <c r="G67" s="2075"/>
      <c r="H67" s="2075"/>
      <c r="I67" s="2075"/>
      <c r="J67" s="2075"/>
      <c r="K67" s="2075"/>
      <c r="L67" s="2075"/>
      <c r="M67" s="2075"/>
      <c r="N67" s="2075"/>
      <c r="O67" s="2075"/>
      <c r="P67" s="2075"/>
      <c r="Q67" s="2075"/>
      <c r="R67" s="2075"/>
      <c r="S67" s="2075"/>
      <c r="T67" s="2075"/>
      <c r="U67" s="2061" t="str">
        <f t="shared" si="0"/>
        <v>4700 ELECTROPHYSIOLOGY</v>
      </c>
      <c r="W67" s="455" t="b">
        <f>+'17HPM_DATA_INPUT'!C40='17_AUDIT_TOTALS_CK'!U67</f>
        <v>1</v>
      </c>
      <c r="X67" s="2065">
        <f>+'17HPM_DATA_INPUT'!D40-'17_AUDIT_TOTALS_CK'!C67</f>
        <v>0</v>
      </c>
      <c r="Y67" s="2065">
        <f>+'17HPM_DATA_INPUT'!E40-'17_AUDIT_TOTALS_CK'!D67</f>
        <v>0</v>
      </c>
      <c r="Z67" s="2065">
        <f>+'17HPM_DATA_INPUT'!F40-'17_AUDIT_TOTALS_CK'!E67</f>
        <v>0</v>
      </c>
      <c r="AA67" s="2065">
        <f>+'17HPM_DATA_INPUT'!G40-'17_AUDIT_TOTALS_CK'!F67</f>
        <v>0</v>
      </c>
      <c r="AB67" s="2065">
        <f>+'17HPM_DATA_INPUT'!H40-'17_AUDIT_TOTALS_CK'!G67</f>
        <v>0</v>
      </c>
      <c r="AC67" s="2065">
        <f>+'17HPM_DATA_INPUT'!I40-'17_AUDIT_TOTALS_CK'!H67</f>
        <v>0</v>
      </c>
      <c r="AD67" s="2065">
        <f>+'17HPM_DATA_INPUT'!J40-'17_AUDIT_TOTALS_CK'!I67</f>
        <v>0</v>
      </c>
      <c r="AE67" s="2065">
        <f>+'17HPM_DATA_INPUT'!K40-'17_AUDIT_TOTALS_CK'!J67</f>
        <v>0</v>
      </c>
      <c r="AF67" s="2065">
        <f>+'17HPM_DATA_INPUT'!L40-'17_AUDIT_TOTALS_CK'!K67</f>
        <v>0</v>
      </c>
      <c r="AG67" s="2065">
        <f>+'17HPM_DATA_INPUT'!M40-'17_AUDIT_TOTALS_CK'!L67</f>
        <v>0</v>
      </c>
      <c r="AH67" s="2065">
        <f>+'17HPM_DATA_INPUT'!N40-'17_AUDIT_TOTALS_CK'!M67</f>
        <v>0</v>
      </c>
      <c r="AI67" s="2065">
        <f>+'17HPM_DATA_INPUT'!O40-'17_AUDIT_TOTALS_CK'!N67</f>
        <v>0</v>
      </c>
      <c r="AJ67" s="2065">
        <f>+'17HPM_DATA_INPUT'!P40-'17_AUDIT_TOTALS_CK'!O67</f>
        <v>0</v>
      </c>
      <c r="AK67" s="2065">
        <f>+'17HPM_DATA_INPUT'!Q40-'17_AUDIT_TOTALS_CK'!P67</f>
        <v>0</v>
      </c>
      <c r="AL67" s="2065">
        <f>+'17HPM_DATA_INPUT'!R40-'17_AUDIT_TOTALS_CK'!Q67</f>
        <v>0</v>
      </c>
      <c r="AM67" s="2065">
        <f>+'17HPM_DATA_INPUT'!S40-'17_AUDIT_TOTALS_CK'!R67</f>
        <v>0</v>
      </c>
      <c r="AN67" s="2065">
        <f>+'17HPM_DATA_INPUT'!T40-'17_AUDIT_TOTALS_CK'!S67</f>
        <v>0</v>
      </c>
      <c r="AO67" s="2065">
        <f>+'17HPM_DATA_INPUT'!U40-'17_AUDIT_TOTALS_CK'!T67</f>
        <v>0</v>
      </c>
      <c r="AQ67" s="455" t="str">
        <f>'Departmental PL'!D75</f>
        <v>4700 ELECTROPHYSIOLOGY</v>
      </c>
      <c r="AR67" s="456">
        <f>+C67-'Departmental PL'!F75</f>
        <v>0</v>
      </c>
      <c r="AS67" s="456">
        <f>+D67-'Departmental PL'!G75</f>
        <v>0</v>
      </c>
      <c r="AT67" s="456">
        <f>+E67-'Departmental PL'!H75</f>
        <v>0</v>
      </c>
      <c r="AU67" s="456">
        <f>+F67-'Departmental PL'!I75</f>
        <v>0</v>
      </c>
      <c r="AV67" s="456">
        <f>+G67-'Departmental PL'!J75</f>
        <v>0</v>
      </c>
      <c r="AW67" s="456">
        <f>+H67-'Departmental PL'!K75</f>
        <v>0</v>
      </c>
      <c r="AX67" s="456">
        <f>+I67-'Departmental PL'!L75</f>
        <v>0</v>
      </c>
      <c r="AY67" s="456">
        <f>+J67-'Departmental PL'!M75</f>
        <v>0</v>
      </c>
      <c r="AZ67" s="456">
        <f>+K67-'Departmental PL'!N75</f>
        <v>0</v>
      </c>
      <c r="BA67" s="456">
        <f>+L67-'Departmental PL'!O75</f>
        <v>0</v>
      </c>
      <c r="BB67" s="456">
        <f>+M67-'Departmental PL'!P75</f>
        <v>0</v>
      </c>
      <c r="BC67" s="456">
        <f>+N67-'Departmental PL'!Q75</f>
        <v>0</v>
      </c>
      <c r="BD67" s="456">
        <f>+O67-'Departmental PL'!R75</f>
        <v>0</v>
      </c>
      <c r="BE67" s="456">
        <f>+P67-'Departmental PL'!S75</f>
        <v>0</v>
      </c>
      <c r="BF67" s="456">
        <f>+Q67-'Departmental PL'!T75</f>
        <v>0</v>
      </c>
      <c r="BG67" s="456">
        <f>+R67-'Departmental PL'!U75</f>
        <v>0</v>
      </c>
      <c r="BH67" s="456">
        <f>+S67-'Departmental PL'!V75</f>
        <v>0</v>
      </c>
      <c r="BI67" s="456">
        <f>+T67-'Departmental PL'!W75</f>
        <v>0</v>
      </c>
    </row>
    <row r="68" spans="1:61" ht="20.25" hidden="1" customHeight="1" x14ac:dyDescent="0.25">
      <c r="A68" s="2067" t="s">
        <v>1508</v>
      </c>
      <c r="B68" s="2058" t="s">
        <v>2357</v>
      </c>
      <c r="C68" s="2060"/>
      <c r="D68" s="2060"/>
      <c r="E68" s="2060"/>
      <c r="F68" s="2060"/>
      <c r="G68" s="2060"/>
      <c r="H68" s="2060"/>
      <c r="I68" s="2060"/>
      <c r="J68" s="2060"/>
      <c r="K68" s="2060"/>
      <c r="L68" s="2060"/>
      <c r="M68" s="2060"/>
      <c r="N68" s="2060"/>
      <c r="O68" s="2060"/>
      <c r="P68" s="2060"/>
      <c r="Q68" s="2060"/>
      <c r="R68" s="2060"/>
      <c r="S68" s="2060"/>
      <c r="T68" s="2060"/>
      <c r="U68" s="2061" t="str">
        <f t="shared" si="0"/>
        <v>4940 URCC - COAGULATION</v>
      </c>
      <c r="W68" s="455" t="b">
        <f>+'17HPM_DATA_INPUT'!C41='17_AUDIT_TOTALS_CK'!U68</f>
        <v>1</v>
      </c>
      <c r="X68" s="2065">
        <f>+'17HPM_DATA_INPUT'!D41-'17_AUDIT_TOTALS_CK'!C68</f>
        <v>827</v>
      </c>
      <c r="Y68" s="2065">
        <f>+'17HPM_DATA_INPUT'!E41-'17_AUDIT_TOTALS_CK'!D68</f>
        <v>985</v>
      </c>
      <c r="Z68" s="2065">
        <f>+'17HPM_DATA_INPUT'!F41-'17_AUDIT_TOTALS_CK'!E68</f>
        <v>901</v>
      </c>
      <c r="AA68" s="2065">
        <f>+'17HPM_DATA_INPUT'!G41-'17_AUDIT_TOTALS_CK'!F68</f>
        <v>1286</v>
      </c>
      <c r="AB68" s="2065">
        <f>+'17HPM_DATA_INPUT'!H41-'17_AUDIT_TOTALS_CK'!G68</f>
        <v>15837</v>
      </c>
      <c r="AC68" s="2065">
        <f>+'17HPM_DATA_INPUT'!I41-'17_AUDIT_TOTALS_CK'!H68</f>
        <v>18793</v>
      </c>
      <c r="AD68" s="2065">
        <f>+'17HPM_DATA_INPUT'!J41-'17_AUDIT_TOTALS_CK'!I68</f>
        <v>6778</v>
      </c>
      <c r="AE68" s="2065">
        <f>+'17HPM_DATA_INPUT'!K41-'17_AUDIT_TOTALS_CK'!J68</f>
        <v>9333</v>
      </c>
      <c r="AF68" s="2065">
        <f>+'17HPM_DATA_INPUT'!L41-'17_AUDIT_TOTALS_CK'!K68</f>
        <v>131201</v>
      </c>
      <c r="AG68" s="2065">
        <f>+'17HPM_DATA_INPUT'!M41-'17_AUDIT_TOTALS_CK'!L68</f>
        <v>132005</v>
      </c>
      <c r="AH68" s="2065">
        <f>+'17HPM_DATA_INPUT'!N41-'17_AUDIT_TOTALS_CK'!M68</f>
        <v>-124423</v>
      </c>
      <c r="AI68" s="2065">
        <f>+'17HPM_DATA_INPUT'!O41-'17_AUDIT_TOTALS_CK'!N68</f>
        <v>-122671</v>
      </c>
      <c r="AJ68" s="2065">
        <f>+'17HPM_DATA_INPUT'!P41-'17_AUDIT_TOTALS_CK'!O68</f>
        <v>357</v>
      </c>
      <c r="AK68" s="2065">
        <f>+'17HPM_DATA_INPUT'!Q41-'17_AUDIT_TOTALS_CK'!P68</f>
        <v>409</v>
      </c>
      <c r="AL68" s="2065">
        <f>+'17HPM_DATA_INPUT'!R41-'17_AUDIT_TOTALS_CK'!Q68</f>
        <v>36587</v>
      </c>
      <c r="AM68" s="2065">
        <f>+'17HPM_DATA_INPUT'!S41-'17_AUDIT_TOTALS_CK'!R68</f>
        <v>19950</v>
      </c>
      <c r="AN68" s="2065">
        <f>+'17HPM_DATA_INPUT'!T41-'17_AUDIT_TOTALS_CK'!S68</f>
        <v>-161367</v>
      </c>
      <c r="AO68" s="2065">
        <f>+'17HPM_DATA_INPUT'!U41-'17_AUDIT_TOTALS_CK'!T68</f>
        <v>-143030</v>
      </c>
      <c r="AQ68" s="455" t="str">
        <f>'Departmental PL'!D76</f>
        <v>4940 URCC - COAGULATION</v>
      </c>
      <c r="AR68" s="456">
        <f>+C68-'Departmental PL'!F76</f>
        <v>-827</v>
      </c>
      <c r="AS68" s="456">
        <f>+D68-'Departmental PL'!G76</f>
        <v>-985</v>
      </c>
      <c r="AT68" s="456">
        <f>+E68-'Departmental PL'!H76</f>
        <v>-901</v>
      </c>
      <c r="AU68" s="456">
        <f>+F68-'Departmental PL'!I76</f>
        <v>-1286</v>
      </c>
      <c r="AV68" s="456">
        <f>+G68-'Departmental PL'!J76</f>
        <v>-15837</v>
      </c>
      <c r="AW68" s="456">
        <f>+H68-'Departmental PL'!K76</f>
        <v>-18793</v>
      </c>
      <c r="AX68" s="456">
        <f>+I68-'Departmental PL'!L76</f>
        <v>-6778</v>
      </c>
      <c r="AY68" s="456">
        <f>+J68-'Departmental PL'!M76</f>
        <v>-9333</v>
      </c>
      <c r="AZ68" s="456">
        <f>+K68-'Departmental PL'!N76</f>
        <v>-131201</v>
      </c>
      <c r="BA68" s="456">
        <f>+L68-'Departmental PL'!O76</f>
        <v>-132005</v>
      </c>
      <c r="BB68" s="456">
        <f>+M68-'Departmental PL'!P76</f>
        <v>124423</v>
      </c>
      <c r="BC68" s="456">
        <f>+N68-'Departmental PL'!Q76</f>
        <v>122672</v>
      </c>
      <c r="BD68" s="456">
        <f>+O68-'Departmental PL'!R76</f>
        <v>-357</v>
      </c>
      <c r="BE68" s="456">
        <f>+P68-'Departmental PL'!S76</f>
        <v>-409</v>
      </c>
      <c r="BF68" s="456">
        <f>+Q68-'Departmental PL'!T76</f>
        <v>-36587</v>
      </c>
      <c r="BG68" s="456">
        <f>+R68-'Departmental PL'!U76</f>
        <v>-19950</v>
      </c>
      <c r="BH68" s="456">
        <f>+S68-'Departmental PL'!V76</f>
        <v>161367</v>
      </c>
      <c r="BI68" s="456">
        <f>+T68-'Departmental PL'!W76</f>
        <v>143031</v>
      </c>
    </row>
    <row r="69" spans="1:61" ht="20.25" hidden="1" customHeight="1" x14ac:dyDescent="0.25">
      <c r="A69" s="2067" t="s">
        <v>1509</v>
      </c>
      <c r="B69" s="2069" t="s">
        <v>2306</v>
      </c>
      <c r="C69" s="2070"/>
      <c r="D69" s="2070"/>
      <c r="E69" s="2070"/>
      <c r="F69" s="2070"/>
      <c r="G69" s="2070"/>
      <c r="H69" s="2070"/>
      <c r="I69" s="2070"/>
      <c r="J69" s="2070"/>
      <c r="K69" s="2070"/>
      <c r="L69" s="2070"/>
      <c r="M69" s="2070"/>
      <c r="N69" s="2070"/>
      <c r="O69" s="2070"/>
      <c r="P69" s="2070"/>
      <c r="Q69" s="2070"/>
      <c r="R69" s="2070"/>
      <c r="S69" s="2070"/>
      <c r="T69" s="2070"/>
      <c r="U69" s="2061" t="str">
        <f t="shared" si="0"/>
        <v>Total OUTPATIENT</v>
      </c>
      <c r="W69" s="455" t="b">
        <f>+'17HPM_DATA_INPUT'!C42='17_AUDIT_TOTALS_CK'!U69</f>
        <v>1</v>
      </c>
      <c r="X69" s="2065">
        <f>+'17HPM_DATA_INPUT'!D42-'17_AUDIT_TOTALS_CK'!C69</f>
        <v>53619</v>
      </c>
      <c r="Y69" s="2065">
        <f>+'17HPM_DATA_INPUT'!E42-'17_AUDIT_TOTALS_CK'!D69</f>
        <v>42703</v>
      </c>
      <c r="Z69" s="2065">
        <f>+'17HPM_DATA_INPUT'!F42-'17_AUDIT_TOTALS_CK'!E69</f>
        <v>103031</v>
      </c>
      <c r="AA69" s="2065">
        <f>+'17HPM_DATA_INPUT'!G42-'17_AUDIT_TOTALS_CK'!F69</f>
        <v>83114</v>
      </c>
      <c r="AB69" s="2065">
        <f>+'17HPM_DATA_INPUT'!H42-'17_AUDIT_TOTALS_CK'!G69</f>
        <v>48240210</v>
      </c>
      <c r="AC69" s="2065">
        <f>+'17HPM_DATA_INPUT'!I42-'17_AUDIT_TOTALS_CK'!H69</f>
        <v>36864587</v>
      </c>
      <c r="AD69" s="2065">
        <f>+'17HPM_DATA_INPUT'!J42-'17_AUDIT_TOTALS_CK'!I69</f>
        <v>18102295</v>
      </c>
      <c r="AE69" s="2065">
        <f>+'17HPM_DATA_INPUT'!K42-'17_AUDIT_TOTALS_CK'!J69</f>
        <v>15210369</v>
      </c>
      <c r="AF69" s="2065">
        <f>+'17HPM_DATA_INPUT'!L42-'17_AUDIT_TOTALS_CK'!K69</f>
        <v>10758045</v>
      </c>
      <c r="AG69" s="2065">
        <f>+'17HPM_DATA_INPUT'!M42-'17_AUDIT_TOTALS_CK'!L69</f>
        <v>8091175</v>
      </c>
      <c r="AH69" s="2065">
        <f>+'17HPM_DATA_INPUT'!N42-'17_AUDIT_TOTALS_CK'!M69</f>
        <v>7344251</v>
      </c>
      <c r="AI69" s="2065">
        <f>+'17HPM_DATA_INPUT'!O42-'17_AUDIT_TOTALS_CK'!N69</f>
        <v>7119194</v>
      </c>
      <c r="AJ69" s="2065">
        <f>+'17HPM_DATA_INPUT'!P42-'17_AUDIT_TOTALS_CK'!O69</f>
        <v>516366</v>
      </c>
      <c r="AK69" s="2065">
        <f>+'17HPM_DATA_INPUT'!Q42-'17_AUDIT_TOTALS_CK'!P69</f>
        <v>364783</v>
      </c>
      <c r="AL69" s="2065">
        <f>+'17HPM_DATA_INPUT'!R42-'17_AUDIT_TOTALS_CK'!Q69</f>
        <v>3368083</v>
      </c>
      <c r="AM69" s="2065">
        <f>+'17HPM_DATA_INPUT'!S42-'17_AUDIT_TOTALS_CK'!R69</f>
        <v>2704477</v>
      </c>
      <c r="AN69" s="2065">
        <f>+'17HPM_DATA_INPUT'!T42-'17_AUDIT_TOTALS_CK'!S69</f>
        <v>3459802</v>
      </c>
      <c r="AO69" s="2065">
        <f>+'17HPM_DATA_INPUT'!U42-'17_AUDIT_TOTALS_CK'!T69</f>
        <v>4049935</v>
      </c>
      <c r="AQ69" s="2069" t="str">
        <f>'Departmental PL'!D77</f>
        <v>Total OUTPATIENT</v>
      </c>
      <c r="AR69" s="456">
        <f>+C69-'Departmental PL'!F77</f>
        <v>-53619</v>
      </c>
      <c r="AS69" s="456">
        <f>+D69-'Departmental PL'!G77</f>
        <v>-42703</v>
      </c>
      <c r="AT69" s="456">
        <f>+E69-'Departmental PL'!H77</f>
        <v>-103031</v>
      </c>
      <c r="AU69" s="456">
        <f>+F69-'Departmental PL'!I77</f>
        <v>-83114</v>
      </c>
      <c r="AV69" s="456">
        <f>+G69-'Departmental PL'!J77</f>
        <v>-48240210</v>
      </c>
      <c r="AW69" s="456">
        <f>+H69-'Departmental PL'!K77</f>
        <v>-36864587</v>
      </c>
      <c r="AX69" s="456">
        <f>+I69-'Departmental PL'!L77</f>
        <v>-18102296</v>
      </c>
      <c r="AY69" s="456">
        <f>+J69-'Departmental PL'!M77</f>
        <v>-15210369</v>
      </c>
      <c r="AZ69" s="456">
        <f>+K69-'Departmental PL'!N77</f>
        <v>-10758319.390000001</v>
      </c>
      <c r="BA69" s="456">
        <f>+L69-'Departmental PL'!O77</f>
        <v>-8107102.4900000002</v>
      </c>
      <c r="BB69" s="456">
        <f>+M69-'Departmental PL'!P77</f>
        <v>-7343976.6099999994</v>
      </c>
      <c r="BC69" s="456">
        <f>+N69-'Departmental PL'!Q77</f>
        <v>-7103266.5099999998</v>
      </c>
      <c r="BD69" s="456">
        <f>+O69-'Departmental PL'!R77</f>
        <v>-516366.19</v>
      </c>
      <c r="BE69" s="456">
        <f>+P69-'Departmental PL'!S77</f>
        <v>-364785.39</v>
      </c>
      <c r="BF69" s="456">
        <f>+Q69-'Departmental PL'!T77</f>
        <v>-3961255.08</v>
      </c>
      <c r="BG69" s="456">
        <f>+R69-'Departmental PL'!U77</f>
        <v>-3000204.93</v>
      </c>
      <c r="BH69" s="456">
        <f>+S69-'Departmental PL'!V77</f>
        <v>-2866355.3399999989</v>
      </c>
      <c r="BI69" s="456">
        <f>+T69-'Departmental PL'!W77</f>
        <v>-3738276.19</v>
      </c>
    </row>
    <row r="70" spans="1:61" ht="20.25" hidden="1" customHeight="1" x14ac:dyDescent="0.25">
      <c r="A70" s="2067" t="s">
        <v>1510</v>
      </c>
      <c r="B70" s="2058" t="s">
        <v>2347</v>
      </c>
      <c r="C70" s="2060"/>
      <c r="D70" s="2060"/>
      <c r="E70" s="2060"/>
      <c r="F70" s="2060"/>
      <c r="G70" s="2060"/>
      <c r="H70" s="2060"/>
      <c r="I70" s="2060"/>
      <c r="J70" s="2060"/>
      <c r="K70" s="2060"/>
      <c r="L70" s="2060"/>
      <c r="M70" s="2060"/>
      <c r="N70" s="2060"/>
      <c r="O70" s="2060"/>
      <c r="P70" s="2060"/>
      <c r="Q70" s="2060"/>
      <c r="R70" s="2060"/>
      <c r="S70" s="2060"/>
      <c r="T70" s="2060"/>
      <c r="U70" s="2061" t="str">
        <f t="shared" si="0"/>
        <v>4570 CATH/EP PRE-POST CARE</v>
      </c>
      <c r="W70" s="455" t="b">
        <f>+'17HPM_DATA_INPUT'!C43='17_AUDIT_TOTALS_CK'!U70</f>
        <v>1</v>
      </c>
      <c r="X70" s="2065">
        <f>+'17HPM_DATA_INPUT'!D43-'17_AUDIT_TOTALS_CK'!C70</f>
        <v>4024</v>
      </c>
      <c r="Y70" s="2065">
        <f>+'17HPM_DATA_INPUT'!E43-'17_AUDIT_TOTALS_CK'!D70</f>
        <v>3665</v>
      </c>
      <c r="Z70" s="2065">
        <f>+'17HPM_DATA_INPUT'!F43-'17_AUDIT_TOTALS_CK'!E70</f>
        <v>5573</v>
      </c>
      <c r="AA70" s="2065">
        <f>+'17HPM_DATA_INPUT'!G43-'17_AUDIT_TOTALS_CK'!F70</f>
        <v>4798</v>
      </c>
      <c r="AB70" s="2065">
        <f>+'17HPM_DATA_INPUT'!H43-'17_AUDIT_TOTALS_CK'!G70</f>
        <v>4370508</v>
      </c>
      <c r="AC70" s="2065">
        <f>+'17HPM_DATA_INPUT'!I43-'17_AUDIT_TOTALS_CK'!H70</f>
        <v>3074044</v>
      </c>
      <c r="AD70" s="2065">
        <f>+'17HPM_DATA_INPUT'!J43-'17_AUDIT_TOTALS_CK'!I70</f>
        <v>1798295</v>
      </c>
      <c r="AE70" s="2065">
        <f>+'17HPM_DATA_INPUT'!K43-'17_AUDIT_TOTALS_CK'!J70</f>
        <v>1363213</v>
      </c>
      <c r="AF70" s="2065">
        <f>+'17HPM_DATA_INPUT'!L43-'17_AUDIT_TOTALS_CK'!K70</f>
        <v>1265195</v>
      </c>
      <c r="AG70" s="2065">
        <f>+'17HPM_DATA_INPUT'!M43-'17_AUDIT_TOTALS_CK'!L70</f>
        <v>659560</v>
      </c>
      <c r="AH70" s="2065">
        <f>+'17HPM_DATA_INPUT'!N43-'17_AUDIT_TOTALS_CK'!M70</f>
        <v>533100</v>
      </c>
      <c r="AI70" s="2065">
        <f>+'17HPM_DATA_INPUT'!O43-'17_AUDIT_TOTALS_CK'!N70</f>
        <v>703653</v>
      </c>
      <c r="AJ70" s="2065">
        <f>+'17HPM_DATA_INPUT'!P43-'17_AUDIT_TOTALS_CK'!O70</f>
        <v>141440</v>
      </c>
      <c r="AK70" s="2065">
        <f>+'17HPM_DATA_INPUT'!Q43-'17_AUDIT_TOTALS_CK'!P70</f>
        <v>112267</v>
      </c>
      <c r="AL70" s="2065">
        <f>+'17HPM_DATA_INPUT'!R43-'17_AUDIT_TOTALS_CK'!Q70</f>
        <v>294078</v>
      </c>
      <c r="AM70" s="2065">
        <f>+'17HPM_DATA_INPUT'!S43-'17_AUDIT_TOTALS_CK'!R70</f>
        <v>276620</v>
      </c>
      <c r="AN70" s="2065">
        <f>+'17HPM_DATA_INPUT'!T43-'17_AUDIT_TOTALS_CK'!S70</f>
        <v>97582</v>
      </c>
      <c r="AO70" s="2065">
        <f>+'17HPM_DATA_INPUT'!U43-'17_AUDIT_TOTALS_CK'!T70</f>
        <v>314766</v>
      </c>
      <c r="AQ70" s="455" t="str">
        <f>'Departmental PL'!D78</f>
        <v>4570 CATH/EP PRE-POST CARE</v>
      </c>
      <c r="AR70" s="456">
        <f>+C70-'Departmental PL'!F78</f>
        <v>-4024</v>
      </c>
      <c r="AS70" s="456">
        <f>+D70-'Departmental PL'!G78</f>
        <v>-3665</v>
      </c>
      <c r="AT70" s="456">
        <f>+E70-'Departmental PL'!H78</f>
        <v>-5573</v>
      </c>
      <c r="AU70" s="456">
        <f>+F70-'Departmental PL'!I78</f>
        <v>-4798</v>
      </c>
      <c r="AV70" s="456">
        <f>+G70-'Departmental PL'!J78</f>
        <v>-4370508</v>
      </c>
      <c r="AW70" s="456">
        <f>+H70-'Departmental PL'!K78</f>
        <v>-3074044</v>
      </c>
      <c r="AX70" s="456">
        <f>+I70-'Departmental PL'!L78</f>
        <v>-1798295</v>
      </c>
      <c r="AY70" s="456">
        <f>+J70-'Departmental PL'!M78</f>
        <v>-1363213</v>
      </c>
      <c r="AZ70" s="456">
        <f>+K70-'Departmental PL'!N78</f>
        <v>-1265195</v>
      </c>
      <c r="BA70" s="456">
        <f>+L70-'Departmental PL'!O78</f>
        <v>-659560</v>
      </c>
      <c r="BB70" s="456">
        <f>+M70-'Departmental PL'!P78</f>
        <v>-533100</v>
      </c>
      <c r="BC70" s="456">
        <f>+N70-'Departmental PL'!Q78</f>
        <v>-703653</v>
      </c>
      <c r="BD70" s="456">
        <f>+O70-'Departmental PL'!R78</f>
        <v>-141440</v>
      </c>
      <c r="BE70" s="456">
        <f>+P70-'Departmental PL'!S78</f>
        <v>-112267</v>
      </c>
      <c r="BF70" s="456">
        <f>+Q70-'Departmental PL'!T78</f>
        <v>-294078</v>
      </c>
      <c r="BG70" s="456">
        <f>+R70-'Departmental PL'!U78</f>
        <v>-276620</v>
      </c>
      <c r="BH70" s="456">
        <f>+S70-'Departmental PL'!V78</f>
        <v>-97582</v>
      </c>
      <c r="BI70" s="456">
        <f>+T70-'Departmental PL'!W78</f>
        <v>-314766</v>
      </c>
    </row>
    <row r="71" spans="1:61" ht="20.25" hidden="1" customHeight="1" x14ac:dyDescent="0.25">
      <c r="A71" s="2067" t="s">
        <v>1511</v>
      </c>
      <c r="B71" s="2058" t="s">
        <v>2358</v>
      </c>
      <c r="C71" s="2060"/>
      <c r="D71" s="2060"/>
      <c r="E71" s="2060"/>
      <c r="F71" s="2060"/>
      <c r="G71" s="2060"/>
      <c r="H71" s="2060"/>
      <c r="I71" s="2060"/>
      <c r="J71" s="2060"/>
      <c r="K71" s="2060"/>
      <c r="L71" s="2060"/>
      <c r="M71" s="2060"/>
      <c r="N71" s="2060"/>
      <c r="O71" s="2060"/>
      <c r="P71" s="2060"/>
      <c r="Q71" s="2060"/>
      <c r="R71" s="2060"/>
      <c r="S71" s="2060"/>
      <c r="T71" s="2060"/>
      <c r="U71" s="2061" t="str">
        <f t="shared" si="0"/>
        <v>4580 CARDIAC CATH</v>
      </c>
      <c r="W71" s="455" t="b">
        <f>+'17HPM_DATA_INPUT'!C44='17_AUDIT_TOTALS_CK'!U71</f>
        <v>1</v>
      </c>
      <c r="X71" s="2065">
        <f>+'17HPM_DATA_INPUT'!D44-'17_AUDIT_TOTALS_CK'!C71</f>
        <v>3410</v>
      </c>
      <c r="Y71" s="2065">
        <f>+'17HPM_DATA_INPUT'!E44-'17_AUDIT_TOTALS_CK'!D71</f>
        <v>3185</v>
      </c>
      <c r="Z71" s="2065">
        <f>+'17HPM_DATA_INPUT'!F44-'17_AUDIT_TOTALS_CK'!E71</f>
        <v>304362</v>
      </c>
      <c r="AA71" s="2065">
        <f>+'17HPM_DATA_INPUT'!G44-'17_AUDIT_TOTALS_CK'!F71</f>
        <v>164895</v>
      </c>
      <c r="AB71" s="2065">
        <f>+'17HPM_DATA_INPUT'!H44-'17_AUDIT_TOTALS_CK'!G71</f>
        <v>43786085</v>
      </c>
      <c r="AC71" s="2065">
        <f>+'17HPM_DATA_INPUT'!I44-'17_AUDIT_TOTALS_CK'!H71</f>
        <v>38655542</v>
      </c>
      <c r="AD71" s="2065">
        <f>+'17HPM_DATA_INPUT'!J44-'17_AUDIT_TOTALS_CK'!I71</f>
        <v>17160949</v>
      </c>
      <c r="AE71" s="2065">
        <f>+'17HPM_DATA_INPUT'!K44-'17_AUDIT_TOTALS_CK'!J71</f>
        <v>16110833</v>
      </c>
      <c r="AF71" s="2065">
        <f>+'17HPM_DATA_INPUT'!L44-'17_AUDIT_TOTALS_CK'!K71</f>
        <v>8491075</v>
      </c>
      <c r="AG71" s="2065">
        <f>+'17HPM_DATA_INPUT'!M44-'17_AUDIT_TOTALS_CK'!L71</f>
        <v>8337562</v>
      </c>
      <c r="AH71" s="2065">
        <f>+'17HPM_DATA_INPUT'!N44-'17_AUDIT_TOTALS_CK'!M71</f>
        <v>8669875</v>
      </c>
      <c r="AI71" s="2065">
        <f>+'17HPM_DATA_INPUT'!O44-'17_AUDIT_TOTALS_CK'!N71</f>
        <v>7773271</v>
      </c>
      <c r="AJ71" s="2065">
        <f>+'17HPM_DATA_INPUT'!P44-'17_AUDIT_TOTALS_CK'!O71</f>
        <v>327130</v>
      </c>
      <c r="AK71" s="2065">
        <f>+'17HPM_DATA_INPUT'!Q44-'17_AUDIT_TOTALS_CK'!P71</f>
        <v>317738</v>
      </c>
      <c r="AL71" s="2065">
        <f>+'17HPM_DATA_INPUT'!R44-'17_AUDIT_TOTALS_CK'!Q71</f>
        <v>2832268</v>
      </c>
      <c r="AM71" s="2065">
        <f>+'17HPM_DATA_INPUT'!S44-'17_AUDIT_TOTALS_CK'!R71</f>
        <v>2564895</v>
      </c>
      <c r="AN71" s="2065">
        <f>+'17HPM_DATA_INPUT'!T44-'17_AUDIT_TOTALS_CK'!S71</f>
        <v>5510477</v>
      </c>
      <c r="AO71" s="2065">
        <f>+'17HPM_DATA_INPUT'!U44-'17_AUDIT_TOTALS_CK'!T71</f>
        <v>4890638</v>
      </c>
      <c r="AQ71" s="455" t="str">
        <f>'Departmental PL'!D79</f>
        <v>4580 CARDIAC CATH</v>
      </c>
      <c r="AR71" s="456">
        <f>+C71-'Departmental PL'!F79</f>
        <v>-3410</v>
      </c>
      <c r="AS71" s="456">
        <f>+D71-'Departmental PL'!G79</f>
        <v>-3185</v>
      </c>
      <c r="AT71" s="456">
        <f>+E71-'Departmental PL'!H79</f>
        <v>-304362</v>
      </c>
      <c r="AU71" s="456">
        <f>+F71-'Departmental PL'!I79</f>
        <v>-164895</v>
      </c>
      <c r="AV71" s="456">
        <f>+G71-'Departmental PL'!J79</f>
        <v>-43786085</v>
      </c>
      <c r="AW71" s="456">
        <f>+H71-'Departmental PL'!K79</f>
        <v>-38655542</v>
      </c>
      <c r="AX71" s="456">
        <f>+I71-'Departmental PL'!L79</f>
        <v>-17160949</v>
      </c>
      <c r="AY71" s="456">
        <f>+J71-'Departmental PL'!M79</f>
        <v>-16110833</v>
      </c>
      <c r="AZ71" s="456">
        <f>+K71-'Departmental PL'!N79</f>
        <v>-8491075</v>
      </c>
      <c r="BA71" s="456">
        <f>+L71-'Departmental PL'!O79</f>
        <v>-8337562</v>
      </c>
      <c r="BB71" s="456">
        <f>+M71-'Departmental PL'!P79</f>
        <v>-8669874</v>
      </c>
      <c r="BC71" s="456">
        <f>+N71-'Departmental PL'!Q79</f>
        <v>-7773271</v>
      </c>
      <c r="BD71" s="456">
        <f>+O71-'Departmental PL'!R79</f>
        <v>-327130</v>
      </c>
      <c r="BE71" s="456">
        <f>+P71-'Departmental PL'!S79</f>
        <v>-317738</v>
      </c>
      <c r="BF71" s="456">
        <f>+Q71-'Departmental PL'!T79</f>
        <v>-2832268</v>
      </c>
      <c r="BG71" s="456">
        <f>+R71-'Departmental PL'!U79</f>
        <v>-2564895</v>
      </c>
      <c r="BH71" s="456">
        <f>+S71-'Departmental PL'!V79</f>
        <v>-5510476</v>
      </c>
      <c r="BI71" s="456">
        <f>+T71-'Departmental PL'!W79</f>
        <v>-4890638</v>
      </c>
    </row>
    <row r="72" spans="1:61" ht="20.25" hidden="1" customHeight="1" x14ac:dyDescent="0.25">
      <c r="A72" s="2086" t="s">
        <v>2284</v>
      </c>
      <c r="B72" s="2084" t="s">
        <v>1506</v>
      </c>
      <c r="C72" s="2075"/>
      <c r="D72" s="2075"/>
      <c r="E72" s="2075"/>
      <c r="F72" s="2075"/>
      <c r="G72" s="2075"/>
      <c r="H72" s="2075"/>
      <c r="I72" s="2075"/>
      <c r="J72" s="2075"/>
      <c r="K72" s="2075"/>
      <c r="L72" s="2075"/>
      <c r="M72" s="2075"/>
      <c r="N72" s="2075"/>
      <c r="O72" s="2075"/>
      <c r="P72" s="2075"/>
      <c r="Q72" s="2075"/>
      <c r="R72" s="2075"/>
      <c r="S72" s="2075"/>
      <c r="T72" s="2075"/>
      <c r="U72" s="2061" t="str">
        <f t="shared" si="0"/>
        <v>4590 VAD MAINT SUPPLIES</v>
      </c>
      <c r="W72" s="455" t="b">
        <f>+'17HPM_DATA_INPUT'!C45='17_AUDIT_TOTALS_CK'!U72</f>
        <v>1</v>
      </c>
      <c r="X72" s="2065">
        <f>+'17HPM_DATA_INPUT'!D45-'17_AUDIT_TOTALS_CK'!C72</f>
        <v>0</v>
      </c>
      <c r="Y72" s="2065">
        <f>+'17HPM_DATA_INPUT'!E45-'17_AUDIT_TOTALS_CK'!D72</f>
        <v>0</v>
      </c>
      <c r="Z72" s="2065">
        <f>+'17HPM_DATA_INPUT'!F45-'17_AUDIT_TOTALS_CK'!E72</f>
        <v>0</v>
      </c>
      <c r="AA72" s="2065">
        <f>+'17HPM_DATA_INPUT'!G45-'17_AUDIT_TOTALS_CK'!F72</f>
        <v>0</v>
      </c>
      <c r="AB72" s="2065">
        <f>+'17HPM_DATA_INPUT'!H45-'17_AUDIT_TOTALS_CK'!G72</f>
        <v>0</v>
      </c>
      <c r="AC72" s="2065">
        <f>+'17HPM_DATA_INPUT'!I45-'17_AUDIT_TOTALS_CK'!H72</f>
        <v>0</v>
      </c>
      <c r="AD72" s="2065">
        <f>+'17HPM_DATA_INPUT'!J45-'17_AUDIT_TOTALS_CK'!I72</f>
        <v>0</v>
      </c>
      <c r="AE72" s="2065">
        <f>+'17HPM_DATA_INPUT'!K45-'17_AUDIT_TOTALS_CK'!J72</f>
        <v>0</v>
      </c>
      <c r="AF72" s="2065">
        <f>+'17HPM_DATA_INPUT'!L45-'17_AUDIT_TOTALS_CK'!K72</f>
        <v>0</v>
      </c>
      <c r="AG72" s="2065">
        <f>+'17HPM_DATA_INPUT'!M45-'17_AUDIT_TOTALS_CK'!L72</f>
        <v>0</v>
      </c>
      <c r="AH72" s="2065">
        <f>+'17HPM_DATA_INPUT'!N45-'17_AUDIT_TOTALS_CK'!M72</f>
        <v>0</v>
      </c>
      <c r="AI72" s="2065">
        <f>+'17HPM_DATA_INPUT'!O45-'17_AUDIT_TOTALS_CK'!N72</f>
        <v>0</v>
      </c>
      <c r="AJ72" s="2065">
        <f>+'17HPM_DATA_INPUT'!P45-'17_AUDIT_TOTALS_CK'!O72</f>
        <v>0</v>
      </c>
      <c r="AK72" s="2065">
        <f>+'17HPM_DATA_INPUT'!Q45-'17_AUDIT_TOTALS_CK'!P72</f>
        <v>0</v>
      </c>
      <c r="AL72" s="2065">
        <f>+'17HPM_DATA_INPUT'!R45-'17_AUDIT_TOTALS_CK'!Q72</f>
        <v>0</v>
      </c>
      <c r="AM72" s="2065">
        <f>+'17HPM_DATA_INPUT'!S45-'17_AUDIT_TOTALS_CK'!R72</f>
        <v>0</v>
      </c>
      <c r="AN72" s="2065">
        <f>+'17HPM_DATA_INPUT'!T45-'17_AUDIT_TOTALS_CK'!S72</f>
        <v>0</v>
      </c>
      <c r="AO72" s="2065">
        <f>+'17HPM_DATA_INPUT'!U45-'17_AUDIT_TOTALS_CK'!T72</f>
        <v>0</v>
      </c>
      <c r="AQ72" s="455" t="str">
        <f>'Departmental PL'!D80</f>
        <v>4590 VAD MAINT SUPPLIES</v>
      </c>
      <c r="AR72" s="456">
        <f>+C72-'Departmental PL'!F80</f>
        <v>0</v>
      </c>
      <c r="AS72" s="456">
        <f>+D72-'Departmental PL'!G80</f>
        <v>0</v>
      </c>
      <c r="AT72" s="456">
        <f>+E72-'Departmental PL'!H80</f>
        <v>0</v>
      </c>
      <c r="AU72" s="456">
        <f>+F72-'Departmental PL'!I80</f>
        <v>0</v>
      </c>
      <c r="AV72" s="456">
        <f>+G72-'Departmental PL'!J80</f>
        <v>0</v>
      </c>
      <c r="AW72" s="456">
        <f>+H72-'Departmental PL'!K80</f>
        <v>0</v>
      </c>
      <c r="AX72" s="456">
        <f>+I72-'Departmental PL'!L80</f>
        <v>0</v>
      </c>
      <c r="AY72" s="456">
        <f>+J72-'Departmental PL'!M80</f>
        <v>0</v>
      </c>
      <c r="AZ72" s="456">
        <f>+K72-'Departmental PL'!N80</f>
        <v>0</v>
      </c>
      <c r="BA72" s="456">
        <f>+L72-'Departmental PL'!O80</f>
        <v>0</v>
      </c>
      <c r="BB72" s="456">
        <f>+M72-'Departmental PL'!P80</f>
        <v>0</v>
      </c>
      <c r="BC72" s="456">
        <f>+N72-'Departmental PL'!Q80</f>
        <v>0</v>
      </c>
      <c r="BD72" s="456">
        <f>+O72-'Departmental PL'!R80</f>
        <v>0</v>
      </c>
      <c r="BE72" s="456">
        <f>+P72-'Departmental PL'!S80</f>
        <v>0</v>
      </c>
      <c r="BF72" s="456">
        <f>+Q72-'Departmental PL'!T80</f>
        <v>0</v>
      </c>
      <c r="BG72" s="456">
        <f>+R72-'Departmental PL'!U80</f>
        <v>0</v>
      </c>
      <c r="BH72" s="456">
        <f>+S72-'Departmental PL'!V80</f>
        <v>0</v>
      </c>
      <c r="BI72" s="456">
        <f>+T72-'Departmental PL'!W80</f>
        <v>0</v>
      </c>
    </row>
    <row r="73" spans="1:61" ht="20.25" hidden="1" customHeight="1" x14ac:dyDescent="0.25">
      <c r="A73" s="2067" t="s">
        <v>1512</v>
      </c>
      <c r="B73" s="2058" t="s">
        <v>2350</v>
      </c>
      <c r="C73" s="2060"/>
      <c r="D73" s="2060"/>
      <c r="E73" s="2060"/>
      <c r="F73" s="2060"/>
      <c r="G73" s="2060"/>
      <c r="H73" s="2060"/>
      <c r="I73" s="2060"/>
      <c r="J73" s="2060"/>
      <c r="K73" s="2060"/>
      <c r="L73" s="2060"/>
      <c r="M73" s="2060"/>
      <c r="N73" s="2060"/>
      <c r="O73" s="2060"/>
      <c r="P73" s="2060"/>
      <c r="Q73" s="2060"/>
      <c r="R73" s="2060"/>
      <c r="S73" s="2060"/>
      <c r="T73" s="2060"/>
      <c r="U73" s="2061" t="str">
        <f t="shared" si="0"/>
        <v>4600 SMH ECHOCARDIOLOGY</v>
      </c>
      <c r="W73" s="455" t="b">
        <f>+'17HPM_DATA_INPUT'!C46='17_AUDIT_TOTALS_CK'!U73</f>
        <v>1</v>
      </c>
      <c r="X73" s="2065">
        <f>+'17HPM_DATA_INPUT'!D46-'17_AUDIT_TOTALS_CK'!C73</f>
        <v>189</v>
      </c>
      <c r="Y73" s="2065">
        <f>+'17HPM_DATA_INPUT'!E46-'17_AUDIT_TOTALS_CK'!D73</f>
        <v>409</v>
      </c>
      <c r="Z73" s="2065">
        <f>+'17HPM_DATA_INPUT'!F46-'17_AUDIT_TOTALS_CK'!E73</f>
        <v>531</v>
      </c>
      <c r="AA73" s="2065">
        <f>+'17HPM_DATA_INPUT'!G46-'17_AUDIT_TOTALS_CK'!F73</f>
        <v>811</v>
      </c>
      <c r="AB73" s="2065">
        <f>+'17HPM_DATA_INPUT'!H46-'17_AUDIT_TOTALS_CK'!G73</f>
        <v>386407</v>
      </c>
      <c r="AC73" s="2065">
        <f>+'17HPM_DATA_INPUT'!I46-'17_AUDIT_TOTALS_CK'!H73</f>
        <v>750079</v>
      </c>
      <c r="AD73" s="2065">
        <f>+'17HPM_DATA_INPUT'!J46-'17_AUDIT_TOTALS_CK'!I73</f>
        <v>152816</v>
      </c>
      <c r="AE73" s="2065">
        <f>+'17HPM_DATA_INPUT'!K46-'17_AUDIT_TOTALS_CK'!J73</f>
        <v>329815</v>
      </c>
      <c r="AF73" s="2065">
        <f>+'17HPM_DATA_INPUT'!L46-'17_AUDIT_TOTALS_CK'!K73</f>
        <v>57843</v>
      </c>
      <c r="AG73" s="2065">
        <f>+'17HPM_DATA_INPUT'!M46-'17_AUDIT_TOTALS_CK'!L73</f>
        <v>115774</v>
      </c>
      <c r="AH73" s="2065">
        <f>+'17HPM_DATA_INPUT'!N46-'17_AUDIT_TOTALS_CK'!M73</f>
        <v>94973</v>
      </c>
      <c r="AI73" s="2065">
        <f>+'17HPM_DATA_INPUT'!O46-'17_AUDIT_TOTALS_CK'!N73</f>
        <v>214040</v>
      </c>
      <c r="AJ73" s="2065">
        <f>+'17HPM_DATA_INPUT'!P46-'17_AUDIT_TOTALS_CK'!O73</f>
        <v>2480</v>
      </c>
      <c r="AK73" s="2065">
        <f>+'17HPM_DATA_INPUT'!Q46-'17_AUDIT_TOTALS_CK'!P73</f>
        <v>5500</v>
      </c>
      <c r="AL73" s="2065">
        <f>+'17HPM_DATA_INPUT'!R46-'17_AUDIT_TOTALS_CK'!Q73</f>
        <v>22675</v>
      </c>
      <c r="AM73" s="2065">
        <f>+'17HPM_DATA_INPUT'!S46-'17_AUDIT_TOTALS_CK'!R73</f>
        <v>44234</v>
      </c>
      <c r="AN73" s="2065">
        <f>+'17HPM_DATA_INPUT'!T46-'17_AUDIT_TOTALS_CK'!S73</f>
        <v>69818</v>
      </c>
      <c r="AO73" s="2065">
        <f>+'17HPM_DATA_INPUT'!U46-'17_AUDIT_TOTALS_CK'!T73</f>
        <v>164306</v>
      </c>
      <c r="AQ73" s="455" t="str">
        <f>'Departmental PL'!D81</f>
        <v>4600 SMH ECHOCARDIOLOGY</v>
      </c>
      <c r="AR73" s="456">
        <f>+C73-'Departmental PL'!F81</f>
        <v>-189</v>
      </c>
      <c r="AS73" s="456">
        <f>+D73-'Departmental PL'!G81</f>
        <v>-409</v>
      </c>
      <c r="AT73" s="456">
        <f>+E73-'Departmental PL'!H81</f>
        <v>-531</v>
      </c>
      <c r="AU73" s="456">
        <f>+F73-'Departmental PL'!I81</f>
        <v>-811</v>
      </c>
      <c r="AV73" s="456">
        <f>+G73-'Departmental PL'!J81</f>
        <v>-386407</v>
      </c>
      <c r="AW73" s="456">
        <f>+H73-'Departmental PL'!K81</f>
        <v>-750079</v>
      </c>
      <c r="AX73" s="456">
        <f>+I73-'Departmental PL'!L81</f>
        <v>-152816</v>
      </c>
      <c r="AY73" s="456">
        <f>+J73-'Departmental PL'!M81</f>
        <v>-329815</v>
      </c>
      <c r="AZ73" s="456">
        <f>+K73-'Departmental PL'!N81</f>
        <v>-57843</v>
      </c>
      <c r="BA73" s="456">
        <f>+L73-'Departmental PL'!O81</f>
        <v>-115774</v>
      </c>
      <c r="BB73" s="456">
        <f>+M73-'Departmental PL'!P81</f>
        <v>-94973</v>
      </c>
      <c r="BC73" s="456">
        <f>+N73-'Departmental PL'!Q81</f>
        <v>-214041</v>
      </c>
      <c r="BD73" s="456">
        <f>+O73-'Departmental PL'!R81</f>
        <v>-2480</v>
      </c>
      <c r="BE73" s="456">
        <f>+P73-'Departmental PL'!S81</f>
        <v>-5500</v>
      </c>
      <c r="BF73" s="456">
        <f>+Q73-'Departmental PL'!T81</f>
        <v>-22675</v>
      </c>
      <c r="BG73" s="456">
        <f>+R73-'Departmental PL'!U81</f>
        <v>-44234</v>
      </c>
      <c r="BH73" s="456">
        <f>+S73-'Departmental PL'!V81</f>
        <v>-69818</v>
      </c>
      <c r="BI73" s="456">
        <f>+T73-'Departmental PL'!W81</f>
        <v>-164307</v>
      </c>
    </row>
    <row r="74" spans="1:61" ht="20.25" hidden="1" customHeight="1" x14ac:dyDescent="0.25">
      <c r="A74" s="2067" t="s">
        <v>1513</v>
      </c>
      <c r="B74" s="2058" t="s">
        <v>2351</v>
      </c>
      <c r="C74" s="2060"/>
      <c r="D74" s="2060"/>
      <c r="E74" s="2060"/>
      <c r="F74" s="2060"/>
      <c r="G74" s="2060"/>
      <c r="H74" s="2060"/>
      <c r="I74" s="2060"/>
      <c r="J74" s="2060"/>
      <c r="K74" s="2060"/>
      <c r="L74" s="2060"/>
      <c r="M74" s="2060"/>
      <c r="N74" s="2060"/>
      <c r="O74" s="2060"/>
      <c r="P74" s="2060"/>
      <c r="Q74" s="2060"/>
      <c r="R74" s="2060"/>
      <c r="S74" s="2060"/>
      <c r="T74" s="2060"/>
      <c r="U74" s="2061" t="str">
        <f t="shared" si="0"/>
        <v>4610 CLINTON CROSSINGS ECHOCARDIOLOGY</v>
      </c>
      <c r="W74" s="455" t="b">
        <f>+'17HPM_DATA_INPUT'!C47='17_AUDIT_TOTALS_CK'!U74</f>
        <v>1</v>
      </c>
      <c r="X74" s="2065">
        <f>+'17HPM_DATA_INPUT'!D47-'17_AUDIT_TOTALS_CK'!C74</f>
        <v>4</v>
      </c>
      <c r="Y74" s="2065">
        <f>+'17HPM_DATA_INPUT'!E47-'17_AUDIT_TOTALS_CK'!D74</f>
        <v>2</v>
      </c>
      <c r="Z74" s="2065">
        <f>+'17HPM_DATA_INPUT'!F47-'17_AUDIT_TOTALS_CK'!E74</f>
        <v>13</v>
      </c>
      <c r="AA74" s="2065">
        <f>+'17HPM_DATA_INPUT'!G47-'17_AUDIT_TOTALS_CK'!F74</f>
        <v>6</v>
      </c>
      <c r="AB74" s="2065">
        <f>+'17HPM_DATA_INPUT'!H47-'17_AUDIT_TOTALS_CK'!G74</f>
        <v>10675</v>
      </c>
      <c r="AC74" s="2065">
        <f>+'17HPM_DATA_INPUT'!I47-'17_AUDIT_TOTALS_CK'!H74</f>
        <v>4299</v>
      </c>
      <c r="AD74" s="2065">
        <f>+'17HPM_DATA_INPUT'!J47-'17_AUDIT_TOTALS_CK'!I74</f>
        <v>3963</v>
      </c>
      <c r="AE74" s="2065">
        <f>+'17HPM_DATA_INPUT'!K47-'17_AUDIT_TOTALS_CK'!J74</f>
        <v>1384</v>
      </c>
      <c r="AF74" s="2065">
        <f>+'17HPM_DATA_INPUT'!L47-'17_AUDIT_TOTALS_CK'!K74</f>
        <v>1785</v>
      </c>
      <c r="AG74" s="2065">
        <f>+'17HPM_DATA_INPUT'!M47-'17_AUDIT_TOTALS_CK'!L74</f>
        <v>674</v>
      </c>
      <c r="AH74" s="2065">
        <f>+'17HPM_DATA_INPUT'!N47-'17_AUDIT_TOTALS_CK'!M74</f>
        <v>2178</v>
      </c>
      <c r="AI74" s="2065">
        <f>+'17HPM_DATA_INPUT'!O47-'17_AUDIT_TOTALS_CK'!N74</f>
        <v>710</v>
      </c>
      <c r="AJ74" s="2065">
        <f>+'17HPM_DATA_INPUT'!P47-'17_AUDIT_TOTALS_CK'!O74</f>
        <v>181</v>
      </c>
      <c r="AK74" s="2065">
        <f>+'17HPM_DATA_INPUT'!Q47-'17_AUDIT_TOTALS_CK'!P74</f>
        <v>72</v>
      </c>
      <c r="AL74" s="2065">
        <f>+'17HPM_DATA_INPUT'!R47-'17_AUDIT_TOTALS_CK'!Q74</f>
        <v>371</v>
      </c>
      <c r="AM74" s="2065">
        <f>+'17HPM_DATA_INPUT'!S47-'17_AUDIT_TOTALS_CK'!R74</f>
        <v>145</v>
      </c>
      <c r="AN74" s="2065">
        <f>+'17HPM_DATA_INPUT'!T47-'17_AUDIT_TOTALS_CK'!S74</f>
        <v>1626</v>
      </c>
      <c r="AO74" s="2065">
        <f>+'17HPM_DATA_INPUT'!U47-'17_AUDIT_TOTALS_CK'!T74</f>
        <v>493</v>
      </c>
      <c r="AQ74" s="455" t="str">
        <f>'Departmental PL'!D82</f>
        <v>4610 CLINTON CROSSINGS ECHOCARDIOLOGY</v>
      </c>
      <c r="AR74" s="456">
        <f>+C74-'Departmental PL'!F82</f>
        <v>-4</v>
      </c>
      <c r="AS74" s="456">
        <f>+D74-'Departmental PL'!G82</f>
        <v>-2</v>
      </c>
      <c r="AT74" s="456">
        <f>+E74-'Departmental PL'!H82</f>
        <v>-13</v>
      </c>
      <c r="AU74" s="456">
        <f>+F74-'Departmental PL'!I82</f>
        <v>-6</v>
      </c>
      <c r="AV74" s="456">
        <f>+G74-'Departmental PL'!J82</f>
        <v>-10675</v>
      </c>
      <c r="AW74" s="456">
        <f>+H74-'Departmental PL'!K82</f>
        <v>-4299</v>
      </c>
      <c r="AX74" s="456">
        <f>+I74-'Departmental PL'!L82</f>
        <v>-3963</v>
      </c>
      <c r="AY74" s="456">
        <f>+J74-'Departmental PL'!M82</f>
        <v>-1384</v>
      </c>
      <c r="AZ74" s="456">
        <f>+K74-'Departmental PL'!N82</f>
        <v>-1785</v>
      </c>
      <c r="BA74" s="456">
        <f>+L74-'Departmental PL'!O82</f>
        <v>-674</v>
      </c>
      <c r="BB74" s="456">
        <f>+M74-'Departmental PL'!P82</f>
        <v>-2178</v>
      </c>
      <c r="BC74" s="456">
        <f>+N74-'Departmental PL'!Q82</f>
        <v>-710</v>
      </c>
      <c r="BD74" s="456">
        <f>+O74-'Departmental PL'!R82</f>
        <v>-181</v>
      </c>
      <c r="BE74" s="456">
        <f>+P74-'Departmental PL'!S82</f>
        <v>-72</v>
      </c>
      <c r="BF74" s="456">
        <f>+Q74-'Departmental PL'!T82</f>
        <v>-371</v>
      </c>
      <c r="BG74" s="456">
        <f>+R74-'Departmental PL'!U82</f>
        <v>-145</v>
      </c>
      <c r="BH74" s="456">
        <f>+S74-'Departmental PL'!V82</f>
        <v>-1626</v>
      </c>
      <c r="BI74" s="456">
        <f>+T74-'Departmental PL'!W82</f>
        <v>-493</v>
      </c>
    </row>
    <row r="75" spans="1:61" ht="20.25" hidden="1" customHeight="1" x14ac:dyDescent="0.25">
      <c r="A75" s="2094" t="s">
        <v>1517</v>
      </c>
      <c r="B75" s="2084" t="s">
        <v>1509</v>
      </c>
      <c r="C75" s="2075"/>
      <c r="D75" s="2075"/>
      <c r="E75" s="2075"/>
      <c r="F75" s="2075"/>
      <c r="G75" s="2075"/>
      <c r="H75" s="2075"/>
      <c r="I75" s="2075"/>
      <c r="J75" s="2075"/>
      <c r="K75" s="2075"/>
      <c r="L75" s="2075"/>
      <c r="M75" s="2075"/>
      <c r="N75" s="2075"/>
      <c r="O75" s="2075"/>
      <c r="P75" s="2075"/>
      <c r="Q75" s="2075"/>
      <c r="R75" s="2075"/>
      <c r="S75" s="2075"/>
      <c r="T75" s="2075"/>
      <c r="U75" s="2061" t="str">
        <f t="shared" si="0"/>
        <v>4620 CARDIAC REHAB</v>
      </c>
      <c r="W75" s="455" t="b">
        <f>+'17HPM_DATA_INPUT'!C48='17_AUDIT_TOTALS_CK'!U75</f>
        <v>1</v>
      </c>
      <c r="X75" s="2065">
        <f>+'17HPM_DATA_INPUT'!D48-'17_AUDIT_TOTALS_CK'!C75</f>
        <v>0</v>
      </c>
      <c r="Y75" s="2065">
        <f>+'17HPM_DATA_INPUT'!E48-'17_AUDIT_TOTALS_CK'!D75</f>
        <v>0</v>
      </c>
      <c r="Z75" s="2065">
        <f>+'17HPM_DATA_INPUT'!F48-'17_AUDIT_TOTALS_CK'!E75</f>
        <v>0</v>
      </c>
      <c r="AA75" s="2065">
        <f>+'17HPM_DATA_INPUT'!G48-'17_AUDIT_TOTALS_CK'!F75</f>
        <v>0</v>
      </c>
      <c r="AB75" s="2065">
        <f>+'17HPM_DATA_INPUT'!H48-'17_AUDIT_TOTALS_CK'!G75</f>
        <v>0</v>
      </c>
      <c r="AC75" s="2065">
        <f>+'17HPM_DATA_INPUT'!I48-'17_AUDIT_TOTALS_CK'!H75</f>
        <v>0</v>
      </c>
      <c r="AD75" s="2065">
        <f>+'17HPM_DATA_INPUT'!J48-'17_AUDIT_TOTALS_CK'!I75</f>
        <v>0</v>
      </c>
      <c r="AE75" s="2065">
        <f>+'17HPM_DATA_INPUT'!K48-'17_AUDIT_TOTALS_CK'!J75</f>
        <v>0</v>
      </c>
      <c r="AF75" s="2065">
        <f>+'17HPM_DATA_INPUT'!L48-'17_AUDIT_TOTALS_CK'!K75</f>
        <v>0</v>
      </c>
      <c r="AG75" s="2065">
        <f>+'17HPM_DATA_INPUT'!M48-'17_AUDIT_TOTALS_CK'!L75</f>
        <v>0</v>
      </c>
      <c r="AH75" s="2065">
        <f>+'17HPM_DATA_INPUT'!N48-'17_AUDIT_TOTALS_CK'!M75</f>
        <v>0</v>
      </c>
      <c r="AI75" s="2065">
        <f>+'17HPM_DATA_INPUT'!O48-'17_AUDIT_TOTALS_CK'!N75</f>
        <v>0</v>
      </c>
      <c r="AJ75" s="2065">
        <f>+'17HPM_DATA_INPUT'!P48-'17_AUDIT_TOTALS_CK'!O75</f>
        <v>0</v>
      </c>
      <c r="AK75" s="2065">
        <f>+'17HPM_DATA_INPUT'!Q48-'17_AUDIT_TOTALS_CK'!P75</f>
        <v>0</v>
      </c>
      <c r="AL75" s="2065">
        <f>+'17HPM_DATA_INPUT'!R48-'17_AUDIT_TOTALS_CK'!Q75</f>
        <v>0</v>
      </c>
      <c r="AM75" s="2065">
        <f>+'17HPM_DATA_INPUT'!S48-'17_AUDIT_TOTALS_CK'!R75</f>
        <v>0</v>
      </c>
      <c r="AN75" s="2065">
        <f>+'17HPM_DATA_INPUT'!T48-'17_AUDIT_TOTALS_CK'!S75</f>
        <v>0</v>
      </c>
      <c r="AO75" s="2065">
        <f>+'17HPM_DATA_INPUT'!U48-'17_AUDIT_TOTALS_CK'!T75</f>
        <v>0</v>
      </c>
      <c r="AQ75" s="455" t="str">
        <f>'Departmental PL'!D83</f>
        <v>4620 CARDIAC REHAB</v>
      </c>
      <c r="AR75" s="456">
        <f>+C75-'Departmental PL'!F83</f>
        <v>0</v>
      </c>
      <c r="AS75" s="456">
        <f>+D75-'Departmental PL'!G83</f>
        <v>0</v>
      </c>
      <c r="AT75" s="456">
        <f>+E75-'Departmental PL'!H83</f>
        <v>0</v>
      </c>
      <c r="AU75" s="456">
        <f>+F75-'Departmental PL'!I83</f>
        <v>0</v>
      </c>
      <c r="AV75" s="456">
        <f>+G75-'Departmental PL'!J83</f>
        <v>0</v>
      </c>
      <c r="AW75" s="456">
        <f>+H75-'Departmental PL'!K83</f>
        <v>0</v>
      </c>
      <c r="AX75" s="456">
        <f>+I75-'Departmental PL'!L83</f>
        <v>0</v>
      </c>
      <c r="AY75" s="456">
        <f>+J75-'Departmental PL'!M83</f>
        <v>0</v>
      </c>
      <c r="AZ75" s="456">
        <f>+K75-'Departmental PL'!N83</f>
        <v>0</v>
      </c>
      <c r="BA75" s="456">
        <f>+L75-'Departmental PL'!O83</f>
        <v>0</v>
      </c>
      <c r="BB75" s="456">
        <f>+M75-'Departmental PL'!P83</f>
        <v>0</v>
      </c>
      <c r="BC75" s="456">
        <f>+N75-'Departmental PL'!Q83</f>
        <v>0</v>
      </c>
      <c r="BD75" s="456">
        <f>+O75-'Departmental PL'!R83</f>
        <v>0</v>
      </c>
      <c r="BE75" s="456">
        <f>+P75-'Departmental PL'!S83</f>
        <v>0</v>
      </c>
      <c r="BF75" s="456">
        <f>+Q75-'Departmental PL'!T83</f>
        <v>0</v>
      </c>
      <c r="BG75" s="456">
        <f>+R75-'Departmental PL'!U83</f>
        <v>0</v>
      </c>
      <c r="BH75" s="456">
        <f>+S75-'Departmental PL'!V83</f>
        <v>0</v>
      </c>
      <c r="BI75" s="456">
        <f>+T75-'Departmental PL'!W83</f>
        <v>0</v>
      </c>
    </row>
    <row r="76" spans="1:61" ht="20.25" hidden="1" customHeight="1" x14ac:dyDescent="0.25">
      <c r="A76" s="2033" t="s">
        <v>1515</v>
      </c>
      <c r="B76" s="2088" t="s">
        <v>1779</v>
      </c>
      <c r="C76" s="2075"/>
      <c r="D76" s="2075"/>
      <c r="E76" s="2075"/>
      <c r="F76" s="2075"/>
      <c r="G76" s="2075"/>
      <c r="H76" s="2075"/>
      <c r="I76" s="2075"/>
      <c r="J76" s="2075"/>
      <c r="K76" s="2075"/>
      <c r="L76" s="2075"/>
      <c r="M76" s="2075"/>
      <c r="N76" s="2075"/>
      <c r="O76" s="2075"/>
      <c r="P76" s="2075"/>
      <c r="Q76" s="2075"/>
      <c r="R76" s="2075"/>
      <c r="S76" s="2075"/>
      <c r="T76" s="2075"/>
      <c r="U76" s="2061" t="str">
        <f t="shared" si="0"/>
        <v>4630 ROCHESTER CARDPULM GROUP (RCPG)</v>
      </c>
      <c r="W76" s="455" t="b">
        <f>+'17HPM_DATA_INPUT'!C49='17_AUDIT_TOTALS_CK'!U76</f>
        <v>1</v>
      </c>
      <c r="X76" s="2065">
        <f>+'17HPM_DATA_INPUT'!D49-'17_AUDIT_TOTALS_CK'!C76</f>
        <v>0</v>
      </c>
      <c r="Y76" s="2065">
        <f>+'17HPM_DATA_INPUT'!E49-'17_AUDIT_TOTALS_CK'!D76</f>
        <v>2</v>
      </c>
      <c r="Z76" s="2065">
        <f>+'17HPM_DATA_INPUT'!F49-'17_AUDIT_TOTALS_CK'!E76</f>
        <v>0</v>
      </c>
      <c r="AA76" s="2065">
        <f>+'17HPM_DATA_INPUT'!G49-'17_AUDIT_TOTALS_CK'!F76</f>
        <v>8</v>
      </c>
      <c r="AB76" s="2065">
        <f>+'17HPM_DATA_INPUT'!H49-'17_AUDIT_TOTALS_CK'!G76</f>
        <v>0</v>
      </c>
      <c r="AC76" s="2065">
        <f>+'17HPM_DATA_INPUT'!I49-'17_AUDIT_TOTALS_CK'!H76</f>
        <v>4922</v>
      </c>
      <c r="AD76" s="2065">
        <f>+'17HPM_DATA_INPUT'!J49-'17_AUDIT_TOTALS_CK'!I76</f>
        <v>0</v>
      </c>
      <c r="AE76" s="2065">
        <f>+'17HPM_DATA_INPUT'!K49-'17_AUDIT_TOTALS_CK'!J76</f>
        <v>1931</v>
      </c>
      <c r="AF76" s="2065">
        <f>+'17HPM_DATA_INPUT'!L49-'17_AUDIT_TOTALS_CK'!K76</f>
        <v>0</v>
      </c>
      <c r="AG76" s="2065">
        <f>+'17HPM_DATA_INPUT'!M49-'17_AUDIT_TOTALS_CK'!L76</f>
        <v>1335</v>
      </c>
      <c r="AH76" s="2065">
        <f>+'17HPM_DATA_INPUT'!N49-'17_AUDIT_TOTALS_CK'!M76</f>
        <v>0</v>
      </c>
      <c r="AI76" s="2065">
        <f>+'17HPM_DATA_INPUT'!O49-'17_AUDIT_TOTALS_CK'!N76</f>
        <v>596</v>
      </c>
      <c r="AJ76" s="2065">
        <f>+'17HPM_DATA_INPUT'!P49-'17_AUDIT_TOTALS_CK'!O76</f>
        <v>0</v>
      </c>
      <c r="AK76" s="2065">
        <f>+'17HPM_DATA_INPUT'!Q49-'17_AUDIT_TOTALS_CK'!P76</f>
        <v>0</v>
      </c>
      <c r="AL76" s="2065">
        <f>+'17HPM_DATA_INPUT'!R49-'17_AUDIT_TOTALS_CK'!Q76</f>
        <v>0</v>
      </c>
      <c r="AM76" s="2065">
        <f>+'17HPM_DATA_INPUT'!S49-'17_AUDIT_TOTALS_CK'!R76</f>
        <v>418</v>
      </c>
      <c r="AN76" s="2065">
        <f>+'17HPM_DATA_INPUT'!T49-'17_AUDIT_TOTALS_CK'!S76</f>
        <v>0</v>
      </c>
      <c r="AO76" s="2065">
        <f>+'17HPM_DATA_INPUT'!U49-'17_AUDIT_TOTALS_CK'!T76</f>
        <v>178</v>
      </c>
      <c r="AQ76" s="455" t="str">
        <f>'Departmental PL'!D84</f>
        <v>4630 ROCHESTER CARDPULM GROUP (RCPG)</v>
      </c>
      <c r="AR76" s="456">
        <f>+C76-'Departmental PL'!F84</f>
        <v>0</v>
      </c>
      <c r="AS76" s="456">
        <f>+D76-'Departmental PL'!G84</f>
        <v>-2</v>
      </c>
      <c r="AT76" s="456">
        <f>+E76-'Departmental PL'!H84</f>
        <v>0</v>
      </c>
      <c r="AU76" s="456">
        <f>+F76-'Departmental PL'!I84</f>
        <v>-8</v>
      </c>
      <c r="AV76" s="456">
        <f>+G76-'Departmental PL'!J84</f>
        <v>0</v>
      </c>
      <c r="AW76" s="456">
        <f>+H76-'Departmental PL'!K84</f>
        <v>-4922</v>
      </c>
      <c r="AX76" s="456">
        <f>+I76-'Departmental PL'!L84</f>
        <v>0</v>
      </c>
      <c r="AY76" s="456">
        <f>+J76-'Departmental PL'!M84</f>
        <v>-1931</v>
      </c>
      <c r="AZ76" s="456">
        <f>+K76-'Departmental PL'!N84</f>
        <v>0</v>
      </c>
      <c r="BA76" s="456">
        <f>+L76-'Departmental PL'!O84</f>
        <v>-1335</v>
      </c>
      <c r="BB76" s="456">
        <f>+M76-'Departmental PL'!P84</f>
        <v>0</v>
      </c>
      <c r="BC76" s="456">
        <f>+N76-'Departmental PL'!Q84</f>
        <v>-596</v>
      </c>
      <c r="BD76" s="456">
        <f>+O76-'Departmental PL'!R84</f>
        <v>0</v>
      </c>
      <c r="BE76" s="456">
        <f>+P76-'Departmental PL'!S84</f>
        <v>0</v>
      </c>
      <c r="BF76" s="456">
        <f>+Q76-'Departmental PL'!T84</f>
        <v>0</v>
      </c>
      <c r="BG76" s="456">
        <f>+R76-'Departmental PL'!U84</f>
        <v>-418</v>
      </c>
      <c r="BH76" s="456">
        <f>+S76-'Departmental PL'!V84</f>
        <v>0</v>
      </c>
      <c r="BI76" s="456">
        <f>+T76-'Departmental PL'!W84</f>
        <v>-178</v>
      </c>
    </row>
    <row r="77" spans="1:61" ht="20.25" hidden="1" customHeight="1" x14ac:dyDescent="0.25">
      <c r="A77" s="2095"/>
      <c r="B77" s="2058" t="s">
        <v>2354</v>
      </c>
      <c r="C77" s="2060"/>
      <c r="D77" s="2060"/>
      <c r="E77" s="2060"/>
      <c r="F77" s="2060"/>
      <c r="G77" s="2060"/>
      <c r="H77" s="2060"/>
      <c r="I77" s="2060"/>
      <c r="J77" s="2060"/>
      <c r="K77" s="2060"/>
      <c r="L77" s="2060"/>
      <c r="M77" s="2060"/>
      <c r="N77" s="2060"/>
      <c r="O77" s="2060"/>
      <c r="P77" s="2060"/>
      <c r="Q77" s="2060"/>
      <c r="R77" s="2060"/>
      <c r="S77" s="2060"/>
      <c r="T77" s="2060"/>
      <c r="U77" s="2061" t="str">
        <f t="shared" si="0"/>
        <v>4640 NUCLEAR CARDIOLOGY</v>
      </c>
      <c r="W77" s="455" t="b">
        <f>+'17HPM_DATA_INPUT'!C50='17_AUDIT_TOTALS_CK'!U77</f>
        <v>1</v>
      </c>
      <c r="X77" s="2065">
        <f>+'17HPM_DATA_INPUT'!D50-'17_AUDIT_TOTALS_CK'!C77</f>
        <v>4</v>
      </c>
      <c r="Y77" s="2065">
        <f>+'17HPM_DATA_INPUT'!E50-'17_AUDIT_TOTALS_CK'!D77</f>
        <v>11</v>
      </c>
      <c r="Z77" s="2065">
        <f>+'17HPM_DATA_INPUT'!F50-'17_AUDIT_TOTALS_CK'!E77</f>
        <v>44</v>
      </c>
      <c r="AA77" s="2065">
        <f>+'17HPM_DATA_INPUT'!G50-'17_AUDIT_TOTALS_CK'!F77</f>
        <v>149</v>
      </c>
      <c r="AB77" s="2065">
        <f>+'17HPM_DATA_INPUT'!H50-'17_AUDIT_TOTALS_CK'!G77</f>
        <v>17124</v>
      </c>
      <c r="AC77" s="2065">
        <f>+'17HPM_DATA_INPUT'!I50-'17_AUDIT_TOTALS_CK'!H77</f>
        <v>48546</v>
      </c>
      <c r="AD77" s="2065">
        <f>+'17HPM_DATA_INPUT'!J50-'17_AUDIT_TOTALS_CK'!I77</f>
        <v>5205</v>
      </c>
      <c r="AE77" s="2065">
        <f>+'17HPM_DATA_INPUT'!K50-'17_AUDIT_TOTALS_CK'!J77</f>
        <v>10487</v>
      </c>
      <c r="AF77" s="2065">
        <f>+'17HPM_DATA_INPUT'!L50-'17_AUDIT_TOTALS_CK'!K77</f>
        <v>4101</v>
      </c>
      <c r="AG77" s="2065">
        <f>+'17HPM_DATA_INPUT'!M50-'17_AUDIT_TOTALS_CK'!L77</f>
        <v>10789</v>
      </c>
      <c r="AH77" s="2065">
        <f>+'17HPM_DATA_INPUT'!N50-'17_AUDIT_TOTALS_CK'!M77</f>
        <v>1103</v>
      </c>
      <c r="AI77" s="2065">
        <f>+'17HPM_DATA_INPUT'!O50-'17_AUDIT_TOTALS_CK'!N77</f>
        <v>-302</v>
      </c>
      <c r="AJ77" s="2065">
        <f>+'17HPM_DATA_INPUT'!P50-'17_AUDIT_TOTALS_CK'!O77</f>
        <v>229</v>
      </c>
      <c r="AK77" s="2065">
        <f>+'17HPM_DATA_INPUT'!Q50-'17_AUDIT_TOTALS_CK'!P77</f>
        <v>658</v>
      </c>
      <c r="AL77" s="2065">
        <f>+'17HPM_DATA_INPUT'!R50-'17_AUDIT_TOTALS_CK'!Q77</f>
        <v>2286</v>
      </c>
      <c r="AM77" s="2065">
        <f>+'17HPM_DATA_INPUT'!S50-'17_AUDIT_TOTALS_CK'!R77</f>
        <v>6105</v>
      </c>
      <c r="AN77" s="2065">
        <f>+'17HPM_DATA_INPUT'!T50-'17_AUDIT_TOTALS_CK'!S77</f>
        <v>-1412</v>
      </c>
      <c r="AO77" s="2065">
        <f>+'17HPM_DATA_INPUT'!U50-'17_AUDIT_TOTALS_CK'!T77</f>
        <v>-7065</v>
      </c>
      <c r="AQ77" s="455" t="str">
        <f>'Departmental PL'!D85</f>
        <v>4640 NUCLEAR CARDIOLOGY</v>
      </c>
      <c r="AR77" s="456">
        <f>+C77-'Departmental PL'!F85</f>
        <v>-4</v>
      </c>
      <c r="AS77" s="456">
        <f>+D77-'Departmental PL'!G85</f>
        <v>-11</v>
      </c>
      <c r="AT77" s="456">
        <f>+E77-'Departmental PL'!H85</f>
        <v>-44</v>
      </c>
      <c r="AU77" s="456">
        <f>+F77-'Departmental PL'!I85</f>
        <v>-149</v>
      </c>
      <c r="AV77" s="456">
        <f>+G77-'Departmental PL'!J85</f>
        <v>-17124</v>
      </c>
      <c r="AW77" s="456">
        <f>+H77-'Departmental PL'!K85</f>
        <v>-48546</v>
      </c>
      <c r="AX77" s="456">
        <f>+I77-'Departmental PL'!L85</f>
        <v>-5205</v>
      </c>
      <c r="AY77" s="456">
        <f>+J77-'Departmental PL'!M85</f>
        <v>-10487</v>
      </c>
      <c r="AZ77" s="456">
        <f>+K77-'Departmental PL'!N85</f>
        <v>-4101</v>
      </c>
      <c r="BA77" s="456">
        <f>+L77-'Departmental PL'!O85</f>
        <v>-10789</v>
      </c>
      <c r="BB77" s="456">
        <f>+M77-'Departmental PL'!P85</f>
        <v>-1104</v>
      </c>
      <c r="BC77" s="456">
        <f>+N77-'Departmental PL'!Q85</f>
        <v>302</v>
      </c>
      <c r="BD77" s="456">
        <f>+O77-'Departmental PL'!R85</f>
        <v>-229</v>
      </c>
      <c r="BE77" s="456">
        <f>+P77-'Departmental PL'!S85</f>
        <v>-658</v>
      </c>
      <c r="BF77" s="456">
        <f>+Q77-'Departmental PL'!T85</f>
        <v>-2286</v>
      </c>
      <c r="BG77" s="456">
        <f>+R77-'Departmental PL'!U85</f>
        <v>-6105</v>
      </c>
      <c r="BH77" s="456">
        <f>+S77-'Departmental PL'!V85</f>
        <v>1411</v>
      </c>
      <c r="BI77" s="456">
        <f>+T77-'Departmental PL'!W85</f>
        <v>7065</v>
      </c>
    </row>
    <row r="78" spans="1:61" ht="20.25" hidden="1" customHeight="1" x14ac:dyDescent="0.25">
      <c r="A78" s="2067"/>
      <c r="B78" s="2089" t="s">
        <v>1511</v>
      </c>
      <c r="C78" s="2075"/>
      <c r="D78" s="2075"/>
      <c r="E78" s="2075"/>
      <c r="F78" s="2075"/>
      <c r="G78" s="2075"/>
      <c r="H78" s="2075"/>
      <c r="I78" s="2075"/>
      <c r="J78" s="2075"/>
      <c r="K78" s="2075"/>
      <c r="L78" s="2075"/>
      <c r="M78" s="2075"/>
      <c r="N78" s="2075"/>
      <c r="O78" s="2075"/>
      <c r="P78" s="2075"/>
      <c r="Q78" s="2075"/>
      <c r="R78" s="2075"/>
      <c r="S78" s="2075"/>
      <c r="T78" s="2075"/>
      <c r="U78" s="2061" t="str">
        <f t="shared" si="0"/>
        <v>4650 NUCLEAR CARDLGY - CLINCRSS</v>
      </c>
      <c r="W78" s="455" t="b">
        <f>+'17HPM_DATA_INPUT'!C51='17_AUDIT_TOTALS_CK'!U78</f>
        <v>1</v>
      </c>
      <c r="X78" s="2065">
        <f>+'17HPM_DATA_INPUT'!D51-'17_AUDIT_TOTALS_CK'!C78</f>
        <v>0</v>
      </c>
      <c r="Y78" s="2065">
        <f>+'17HPM_DATA_INPUT'!E51-'17_AUDIT_TOTALS_CK'!D78</f>
        <v>0</v>
      </c>
      <c r="Z78" s="2065">
        <f>+'17HPM_DATA_INPUT'!F51-'17_AUDIT_TOTALS_CK'!E78</f>
        <v>0</v>
      </c>
      <c r="AA78" s="2065">
        <f>+'17HPM_DATA_INPUT'!G51-'17_AUDIT_TOTALS_CK'!F78</f>
        <v>0</v>
      </c>
      <c r="AB78" s="2065">
        <f>+'17HPM_DATA_INPUT'!H51-'17_AUDIT_TOTALS_CK'!G78</f>
        <v>0</v>
      </c>
      <c r="AC78" s="2065">
        <f>+'17HPM_DATA_INPUT'!I51-'17_AUDIT_TOTALS_CK'!H78</f>
        <v>0</v>
      </c>
      <c r="AD78" s="2065">
        <f>+'17HPM_DATA_INPUT'!J51-'17_AUDIT_TOTALS_CK'!I78</f>
        <v>0</v>
      </c>
      <c r="AE78" s="2065">
        <f>+'17HPM_DATA_INPUT'!K51-'17_AUDIT_TOTALS_CK'!J78</f>
        <v>0</v>
      </c>
      <c r="AF78" s="2065">
        <f>+'17HPM_DATA_INPUT'!L51-'17_AUDIT_TOTALS_CK'!K78</f>
        <v>0</v>
      </c>
      <c r="AG78" s="2065">
        <f>+'17HPM_DATA_INPUT'!M51-'17_AUDIT_TOTALS_CK'!L78</f>
        <v>0</v>
      </c>
      <c r="AH78" s="2065">
        <f>+'17HPM_DATA_INPUT'!N51-'17_AUDIT_TOTALS_CK'!M78</f>
        <v>0</v>
      </c>
      <c r="AI78" s="2065">
        <f>+'17HPM_DATA_INPUT'!O51-'17_AUDIT_TOTALS_CK'!N78</f>
        <v>0</v>
      </c>
      <c r="AJ78" s="2065">
        <f>+'17HPM_DATA_INPUT'!P51-'17_AUDIT_TOTALS_CK'!O78</f>
        <v>0</v>
      </c>
      <c r="AK78" s="2065">
        <f>+'17HPM_DATA_INPUT'!Q51-'17_AUDIT_TOTALS_CK'!P78</f>
        <v>0</v>
      </c>
      <c r="AL78" s="2065">
        <f>+'17HPM_DATA_INPUT'!R51-'17_AUDIT_TOTALS_CK'!Q78</f>
        <v>0</v>
      </c>
      <c r="AM78" s="2065">
        <f>+'17HPM_DATA_INPUT'!S51-'17_AUDIT_TOTALS_CK'!R78</f>
        <v>0</v>
      </c>
      <c r="AN78" s="2065">
        <f>+'17HPM_DATA_INPUT'!T51-'17_AUDIT_TOTALS_CK'!S78</f>
        <v>0</v>
      </c>
      <c r="AO78" s="2065">
        <f>+'17HPM_DATA_INPUT'!U51-'17_AUDIT_TOTALS_CK'!T78</f>
        <v>0</v>
      </c>
      <c r="AQ78" s="455" t="str">
        <f>'Departmental PL'!D86</f>
        <v>4650 NUCLEAR CARDLGY - CLINCRSS</v>
      </c>
      <c r="AR78" s="456">
        <f>+C78-'Departmental PL'!F86</f>
        <v>0</v>
      </c>
      <c r="AS78" s="456">
        <f>+D78-'Departmental PL'!G86</f>
        <v>0</v>
      </c>
      <c r="AT78" s="456">
        <f>+E78-'Departmental PL'!H86</f>
        <v>0</v>
      </c>
      <c r="AU78" s="456">
        <f>+F78-'Departmental PL'!I86</f>
        <v>0</v>
      </c>
      <c r="AV78" s="456">
        <f>+G78-'Departmental PL'!J86</f>
        <v>0</v>
      </c>
      <c r="AW78" s="456">
        <f>+H78-'Departmental PL'!K86</f>
        <v>0</v>
      </c>
      <c r="AX78" s="456">
        <f>+I78-'Departmental PL'!L86</f>
        <v>0</v>
      </c>
      <c r="AY78" s="456">
        <f>+J78-'Departmental PL'!M86</f>
        <v>0</v>
      </c>
      <c r="AZ78" s="456">
        <f>+K78-'Departmental PL'!N86</f>
        <v>0</v>
      </c>
      <c r="BA78" s="456">
        <f>+L78-'Departmental PL'!O86</f>
        <v>0</v>
      </c>
      <c r="BB78" s="456">
        <f>+M78-'Departmental PL'!P86</f>
        <v>0</v>
      </c>
      <c r="BC78" s="456">
        <f>+N78-'Departmental PL'!Q86</f>
        <v>0</v>
      </c>
      <c r="BD78" s="456">
        <f>+O78-'Departmental PL'!R86</f>
        <v>0</v>
      </c>
      <c r="BE78" s="456">
        <f>+P78-'Departmental PL'!S86</f>
        <v>0</v>
      </c>
      <c r="BF78" s="456">
        <f>+Q78-'Departmental PL'!T86</f>
        <v>0</v>
      </c>
      <c r="BG78" s="456">
        <f>+R78-'Departmental PL'!U86</f>
        <v>0</v>
      </c>
      <c r="BH78" s="456">
        <f>+S78-'Departmental PL'!V86</f>
        <v>0</v>
      </c>
      <c r="BI78" s="456">
        <f>+T78-'Departmental PL'!W86</f>
        <v>0</v>
      </c>
    </row>
    <row r="79" spans="1:61" ht="20.25" hidden="1" customHeight="1" x14ac:dyDescent="0.25">
      <c r="A79" s="2090" t="s">
        <v>1518</v>
      </c>
      <c r="B79" s="2087" t="s">
        <v>2284</v>
      </c>
      <c r="C79" s="2075"/>
      <c r="D79" s="2075"/>
      <c r="E79" s="2075"/>
      <c r="F79" s="2075"/>
      <c r="G79" s="2075"/>
      <c r="H79" s="2075"/>
      <c r="I79" s="2075"/>
      <c r="J79" s="2075"/>
      <c r="K79" s="2075"/>
      <c r="L79" s="2075"/>
      <c r="M79" s="2075"/>
      <c r="N79" s="2075"/>
      <c r="O79" s="2075"/>
      <c r="P79" s="2075"/>
      <c r="Q79" s="2075"/>
      <c r="R79" s="2075"/>
      <c r="S79" s="2075"/>
      <c r="T79" s="2075"/>
      <c r="U79" s="2061" t="str">
        <f t="shared" si="0"/>
        <v>4660 AC CARDIOLOGY</v>
      </c>
      <c r="W79" s="455" t="b">
        <f>+'17HPM_DATA_INPUT'!C52='17_AUDIT_TOTALS_CK'!U79</f>
        <v>1</v>
      </c>
      <c r="X79" s="2065">
        <f>+'17HPM_DATA_INPUT'!D52-'17_AUDIT_TOTALS_CK'!C79</f>
        <v>0</v>
      </c>
      <c r="Y79" s="2065">
        <f>+'17HPM_DATA_INPUT'!E52-'17_AUDIT_TOTALS_CK'!D79</f>
        <v>0</v>
      </c>
      <c r="Z79" s="2065">
        <f>+'17HPM_DATA_INPUT'!F52-'17_AUDIT_TOTALS_CK'!E79</f>
        <v>0</v>
      </c>
      <c r="AA79" s="2065">
        <f>+'17HPM_DATA_INPUT'!G52-'17_AUDIT_TOTALS_CK'!F79</f>
        <v>0</v>
      </c>
      <c r="AB79" s="2065">
        <f>+'17HPM_DATA_INPUT'!H52-'17_AUDIT_TOTALS_CK'!G79</f>
        <v>0</v>
      </c>
      <c r="AC79" s="2065">
        <f>+'17HPM_DATA_INPUT'!I52-'17_AUDIT_TOTALS_CK'!H79</f>
        <v>0</v>
      </c>
      <c r="AD79" s="2065">
        <f>+'17HPM_DATA_INPUT'!J52-'17_AUDIT_TOTALS_CK'!I79</f>
        <v>0</v>
      </c>
      <c r="AE79" s="2065">
        <f>+'17HPM_DATA_INPUT'!K52-'17_AUDIT_TOTALS_CK'!J79</f>
        <v>0</v>
      </c>
      <c r="AF79" s="2065">
        <f>+'17HPM_DATA_INPUT'!L52-'17_AUDIT_TOTALS_CK'!K79</f>
        <v>0</v>
      </c>
      <c r="AG79" s="2065">
        <f>+'17HPM_DATA_INPUT'!M52-'17_AUDIT_TOTALS_CK'!L79</f>
        <v>0</v>
      </c>
      <c r="AH79" s="2065">
        <f>+'17HPM_DATA_INPUT'!N52-'17_AUDIT_TOTALS_CK'!M79</f>
        <v>0</v>
      </c>
      <c r="AI79" s="2065">
        <f>+'17HPM_DATA_INPUT'!O52-'17_AUDIT_TOTALS_CK'!N79</f>
        <v>0</v>
      </c>
      <c r="AJ79" s="2065">
        <f>+'17HPM_DATA_INPUT'!P52-'17_AUDIT_TOTALS_CK'!O79</f>
        <v>0</v>
      </c>
      <c r="AK79" s="2065">
        <f>+'17HPM_DATA_INPUT'!Q52-'17_AUDIT_TOTALS_CK'!P79</f>
        <v>0</v>
      </c>
      <c r="AL79" s="2065">
        <f>+'17HPM_DATA_INPUT'!R52-'17_AUDIT_TOTALS_CK'!Q79</f>
        <v>0</v>
      </c>
      <c r="AM79" s="2065">
        <f>+'17HPM_DATA_INPUT'!S52-'17_AUDIT_TOTALS_CK'!R79</f>
        <v>0</v>
      </c>
      <c r="AN79" s="2065">
        <f>+'17HPM_DATA_INPUT'!T52-'17_AUDIT_TOTALS_CK'!S79</f>
        <v>0</v>
      </c>
      <c r="AO79" s="2065">
        <f>+'17HPM_DATA_INPUT'!U52-'17_AUDIT_TOTALS_CK'!T79</f>
        <v>0</v>
      </c>
      <c r="AQ79" s="455" t="str">
        <f>'Departmental PL'!D87</f>
        <v>4660 AC CARDIOLOGY</v>
      </c>
      <c r="AR79" s="456">
        <f>+C79-'Departmental PL'!F87</f>
        <v>0</v>
      </c>
      <c r="AS79" s="456">
        <f>+D79-'Departmental PL'!G87</f>
        <v>0</v>
      </c>
      <c r="AT79" s="456">
        <f>+E79-'Departmental PL'!H87</f>
        <v>0</v>
      </c>
      <c r="AU79" s="456">
        <f>+F79-'Departmental PL'!I87</f>
        <v>0</v>
      </c>
      <c r="AV79" s="456">
        <f>+G79-'Departmental PL'!J87</f>
        <v>0</v>
      </c>
      <c r="AW79" s="456">
        <f>+H79-'Departmental PL'!K87</f>
        <v>0</v>
      </c>
      <c r="AX79" s="456">
        <f>+I79-'Departmental PL'!L87</f>
        <v>0</v>
      </c>
      <c r="AY79" s="456">
        <f>+J79-'Departmental PL'!M87</f>
        <v>0</v>
      </c>
      <c r="AZ79" s="456">
        <f>+K79-'Departmental PL'!N87</f>
        <v>0</v>
      </c>
      <c r="BA79" s="456">
        <f>+L79-'Departmental PL'!O87</f>
        <v>0</v>
      </c>
      <c r="BB79" s="456">
        <f>+M79-'Departmental PL'!P87</f>
        <v>0</v>
      </c>
      <c r="BC79" s="456">
        <f>+N79-'Departmental PL'!Q87</f>
        <v>0</v>
      </c>
      <c r="BD79" s="456">
        <f>+O79-'Departmental PL'!R87</f>
        <v>0</v>
      </c>
      <c r="BE79" s="456">
        <f>+P79-'Departmental PL'!S87</f>
        <v>0</v>
      </c>
      <c r="BF79" s="456">
        <f>+Q79-'Departmental PL'!T87</f>
        <v>0</v>
      </c>
      <c r="BG79" s="456">
        <f>+R79-'Departmental PL'!U87</f>
        <v>0</v>
      </c>
      <c r="BH79" s="456">
        <f>+S79-'Departmental PL'!V87</f>
        <v>0</v>
      </c>
      <c r="BI79" s="456">
        <f>+T79-'Departmental PL'!W87</f>
        <v>0</v>
      </c>
    </row>
    <row r="80" spans="1:61" ht="20.25" hidden="1" customHeight="1" x14ac:dyDescent="0.25">
      <c r="A80" s="2090" t="s">
        <v>1519</v>
      </c>
      <c r="B80" s="2058" t="s">
        <v>2355</v>
      </c>
      <c r="C80" s="2060"/>
      <c r="D80" s="2060"/>
      <c r="E80" s="2060"/>
      <c r="F80" s="2060"/>
      <c r="G80" s="2060"/>
      <c r="H80" s="2060"/>
      <c r="I80" s="2060"/>
      <c r="J80" s="2060"/>
      <c r="K80" s="2060"/>
      <c r="L80" s="2060"/>
      <c r="M80" s="2060"/>
      <c r="N80" s="2060"/>
      <c r="O80" s="2060"/>
      <c r="P80" s="2060"/>
      <c r="Q80" s="2060"/>
      <c r="R80" s="2060"/>
      <c r="S80" s="2060"/>
      <c r="T80" s="2060"/>
      <c r="U80" s="2061" t="str">
        <f t="shared" si="0"/>
        <v>4680 HEART STATION</v>
      </c>
      <c r="W80" s="455" t="b">
        <f>+'17HPM_DATA_INPUT'!C53='17_AUDIT_TOTALS_CK'!U80</f>
        <v>1</v>
      </c>
      <c r="X80" s="2065">
        <f>+'17HPM_DATA_INPUT'!D53-'17_AUDIT_TOTALS_CK'!C80</f>
        <v>2116</v>
      </c>
      <c r="Y80" s="2065">
        <f>+'17HPM_DATA_INPUT'!E53-'17_AUDIT_TOTALS_CK'!D80</f>
        <v>2063</v>
      </c>
      <c r="Z80" s="2065">
        <f>+'17HPM_DATA_INPUT'!F53-'17_AUDIT_TOTALS_CK'!E80</f>
        <v>3124</v>
      </c>
      <c r="AA80" s="2065">
        <f>+'17HPM_DATA_INPUT'!G53-'17_AUDIT_TOTALS_CK'!F80</f>
        <v>3007</v>
      </c>
      <c r="AB80" s="2065">
        <f>+'17HPM_DATA_INPUT'!H53-'17_AUDIT_TOTALS_CK'!G80</f>
        <v>439649</v>
      </c>
      <c r="AC80" s="2065">
        <f>+'17HPM_DATA_INPUT'!I53-'17_AUDIT_TOTALS_CK'!H80</f>
        <v>415396</v>
      </c>
      <c r="AD80" s="2065">
        <f>+'17HPM_DATA_INPUT'!J53-'17_AUDIT_TOTALS_CK'!I80</f>
        <v>173414</v>
      </c>
      <c r="AE80" s="2065">
        <f>+'17HPM_DATA_INPUT'!K53-'17_AUDIT_TOTALS_CK'!J80</f>
        <v>173825</v>
      </c>
      <c r="AF80" s="2065">
        <f>+'17HPM_DATA_INPUT'!L53-'17_AUDIT_TOTALS_CK'!K80</f>
        <v>36711</v>
      </c>
      <c r="AG80" s="2065">
        <f>+'17HPM_DATA_INPUT'!M53-'17_AUDIT_TOTALS_CK'!L80</f>
        <v>37613</v>
      </c>
      <c r="AH80" s="2065">
        <f>+'17HPM_DATA_INPUT'!N53-'17_AUDIT_TOTALS_CK'!M80</f>
        <v>136703</v>
      </c>
      <c r="AI80" s="2065">
        <f>+'17HPM_DATA_INPUT'!O53-'17_AUDIT_TOTALS_CK'!N80</f>
        <v>136212</v>
      </c>
      <c r="AJ80" s="2065">
        <f>+'17HPM_DATA_INPUT'!P53-'17_AUDIT_TOTALS_CK'!O80</f>
        <v>4714</v>
      </c>
      <c r="AK80" s="2065">
        <f>+'17HPM_DATA_INPUT'!Q53-'17_AUDIT_TOTALS_CK'!P80</f>
        <v>4396</v>
      </c>
      <c r="AL80" s="2065">
        <f>+'17HPM_DATA_INPUT'!R53-'17_AUDIT_TOTALS_CK'!Q80</f>
        <v>17727</v>
      </c>
      <c r="AM80" s="2065">
        <f>+'17HPM_DATA_INPUT'!S53-'17_AUDIT_TOTALS_CK'!R80</f>
        <v>24813</v>
      </c>
      <c r="AN80" s="2065">
        <f>+'17HPM_DATA_INPUT'!T53-'17_AUDIT_TOTALS_CK'!S80</f>
        <v>114261</v>
      </c>
      <c r="AO80" s="2065">
        <f>+'17HPM_DATA_INPUT'!U53-'17_AUDIT_TOTALS_CK'!T80</f>
        <v>107003</v>
      </c>
      <c r="AQ80" s="455" t="str">
        <f>'Departmental PL'!D88</f>
        <v>4680 HEART STATION</v>
      </c>
      <c r="AR80" s="456">
        <f>+C80-'Departmental PL'!F88</f>
        <v>-2116</v>
      </c>
      <c r="AS80" s="456">
        <f>+D80-'Departmental PL'!G88</f>
        <v>-2063</v>
      </c>
      <c r="AT80" s="456">
        <f>+E80-'Departmental PL'!H88</f>
        <v>-3124</v>
      </c>
      <c r="AU80" s="456">
        <f>+F80-'Departmental PL'!I88</f>
        <v>-3007</v>
      </c>
      <c r="AV80" s="456">
        <f>+G80-'Departmental PL'!J88</f>
        <v>-439649</v>
      </c>
      <c r="AW80" s="456">
        <f>+H80-'Departmental PL'!K88</f>
        <v>-415396</v>
      </c>
      <c r="AX80" s="456">
        <f>+I80-'Departmental PL'!L88</f>
        <v>-173414</v>
      </c>
      <c r="AY80" s="456">
        <f>+J80-'Departmental PL'!M88</f>
        <v>-173825</v>
      </c>
      <c r="AZ80" s="456">
        <f>+K80-'Departmental PL'!N88</f>
        <v>-36711</v>
      </c>
      <c r="BA80" s="456">
        <f>+L80-'Departmental PL'!O88</f>
        <v>-37613</v>
      </c>
      <c r="BB80" s="456">
        <f>+M80-'Departmental PL'!P88</f>
        <v>-136703</v>
      </c>
      <c r="BC80" s="456">
        <f>+N80-'Departmental PL'!Q88</f>
        <v>-136212</v>
      </c>
      <c r="BD80" s="456">
        <f>+O80-'Departmental PL'!R88</f>
        <v>-4714</v>
      </c>
      <c r="BE80" s="456">
        <f>+P80-'Departmental PL'!S88</f>
        <v>-4396</v>
      </c>
      <c r="BF80" s="456">
        <f>+Q80-'Departmental PL'!T88</f>
        <v>-17727</v>
      </c>
      <c r="BG80" s="456">
        <f>+R80-'Departmental PL'!U88</f>
        <v>-24813</v>
      </c>
      <c r="BH80" s="456">
        <f>+S80-'Departmental PL'!V88</f>
        <v>-114262</v>
      </c>
      <c r="BI80" s="456">
        <f>+T80-'Departmental PL'!W88</f>
        <v>-107003</v>
      </c>
    </row>
    <row r="81" spans="1:61" ht="20.25" hidden="1" customHeight="1" x14ac:dyDescent="0.25">
      <c r="A81" s="2086">
        <v>6760</v>
      </c>
      <c r="B81" s="2089" t="s">
        <v>1513</v>
      </c>
      <c r="C81" s="2075"/>
      <c r="D81" s="2075"/>
      <c r="E81" s="2075"/>
      <c r="F81" s="2075"/>
      <c r="G81" s="2075"/>
      <c r="H81" s="2075"/>
      <c r="I81" s="2075"/>
      <c r="J81" s="2075"/>
      <c r="K81" s="2075"/>
      <c r="L81" s="2075"/>
      <c r="M81" s="2075"/>
      <c r="N81" s="2075"/>
      <c r="O81" s="2075"/>
      <c r="P81" s="2075"/>
      <c r="Q81" s="2075"/>
      <c r="R81" s="2075"/>
      <c r="S81" s="2075"/>
      <c r="T81" s="2075"/>
      <c r="U81" s="2061" t="str">
        <f t="shared" si="0"/>
        <v>4690 LAKESIDE CARDIOLOGY</v>
      </c>
      <c r="W81" s="455" t="b">
        <f>+'17HPM_DATA_INPUT'!C54='17_AUDIT_TOTALS_CK'!U81</f>
        <v>1</v>
      </c>
      <c r="X81" s="2065">
        <f>+'17HPM_DATA_INPUT'!D54-'17_AUDIT_TOTALS_CK'!C81</f>
        <v>0</v>
      </c>
      <c r="Y81" s="2065">
        <f>+'17HPM_DATA_INPUT'!E54-'17_AUDIT_TOTALS_CK'!D81</f>
        <v>0</v>
      </c>
      <c r="Z81" s="2065">
        <f>+'17HPM_DATA_INPUT'!F54-'17_AUDIT_TOTALS_CK'!E81</f>
        <v>0</v>
      </c>
      <c r="AA81" s="2065">
        <f>+'17HPM_DATA_INPUT'!G54-'17_AUDIT_TOTALS_CK'!F81</f>
        <v>0</v>
      </c>
      <c r="AB81" s="2065">
        <f>+'17HPM_DATA_INPUT'!H54-'17_AUDIT_TOTALS_CK'!G81</f>
        <v>0</v>
      </c>
      <c r="AC81" s="2065">
        <f>+'17HPM_DATA_INPUT'!I54-'17_AUDIT_TOTALS_CK'!H81</f>
        <v>0</v>
      </c>
      <c r="AD81" s="2065">
        <f>+'17HPM_DATA_INPUT'!J54-'17_AUDIT_TOTALS_CK'!I81</f>
        <v>0</v>
      </c>
      <c r="AE81" s="2065">
        <f>+'17HPM_DATA_INPUT'!K54-'17_AUDIT_TOTALS_CK'!J81</f>
        <v>0</v>
      </c>
      <c r="AF81" s="2065">
        <f>+'17HPM_DATA_INPUT'!L54-'17_AUDIT_TOTALS_CK'!K81</f>
        <v>0</v>
      </c>
      <c r="AG81" s="2065">
        <f>+'17HPM_DATA_INPUT'!M54-'17_AUDIT_TOTALS_CK'!L81</f>
        <v>0</v>
      </c>
      <c r="AH81" s="2065">
        <f>+'17HPM_DATA_INPUT'!N54-'17_AUDIT_TOTALS_CK'!M81</f>
        <v>0</v>
      </c>
      <c r="AI81" s="2065">
        <f>+'17HPM_DATA_INPUT'!O54-'17_AUDIT_TOTALS_CK'!N81</f>
        <v>0</v>
      </c>
      <c r="AJ81" s="2065">
        <f>+'17HPM_DATA_INPUT'!P54-'17_AUDIT_TOTALS_CK'!O81</f>
        <v>0</v>
      </c>
      <c r="AK81" s="2065">
        <f>+'17HPM_DATA_INPUT'!Q54-'17_AUDIT_TOTALS_CK'!P81</f>
        <v>0</v>
      </c>
      <c r="AL81" s="2065">
        <f>+'17HPM_DATA_INPUT'!R54-'17_AUDIT_TOTALS_CK'!Q81</f>
        <v>0</v>
      </c>
      <c r="AM81" s="2065">
        <f>+'17HPM_DATA_INPUT'!S54-'17_AUDIT_TOTALS_CK'!R81</f>
        <v>0</v>
      </c>
      <c r="AN81" s="2065">
        <f>+'17HPM_DATA_INPUT'!T54-'17_AUDIT_TOTALS_CK'!S81</f>
        <v>0</v>
      </c>
      <c r="AO81" s="2065">
        <f>+'17HPM_DATA_INPUT'!U54-'17_AUDIT_TOTALS_CK'!T81</f>
        <v>0</v>
      </c>
      <c r="AQ81" s="455" t="str">
        <f>'Departmental PL'!D89</f>
        <v>4690 LAKESIDE CARDIOLOGY</v>
      </c>
      <c r="AR81" s="456">
        <f>+C81-'Departmental PL'!F89</f>
        <v>0</v>
      </c>
      <c r="AS81" s="456">
        <f>+D81-'Departmental PL'!G89</f>
        <v>0</v>
      </c>
      <c r="AT81" s="456">
        <f>+E81-'Departmental PL'!H89</f>
        <v>0</v>
      </c>
      <c r="AU81" s="456">
        <f>+F81-'Departmental PL'!I89</f>
        <v>0</v>
      </c>
      <c r="AV81" s="456">
        <f>+G81-'Departmental PL'!J89</f>
        <v>0</v>
      </c>
      <c r="AW81" s="456">
        <f>+H81-'Departmental PL'!K89</f>
        <v>0</v>
      </c>
      <c r="AX81" s="456">
        <f>+I81-'Departmental PL'!L89</f>
        <v>0</v>
      </c>
      <c r="AY81" s="456">
        <f>+J81-'Departmental PL'!M89</f>
        <v>0</v>
      </c>
      <c r="AZ81" s="456">
        <f>+K81-'Departmental PL'!N89</f>
        <v>0</v>
      </c>
      <c r="BA81" s="456">
        <f>+L81-'Departmental PL'!O89</f>
        <v>0</v>
      </c>
      <c r="BB81" s="456">
        <f>+M81-'Departmental PL'!P89</f>
        <v>0</v>
      </c>
      <c r="BC81" s="456">
        <f>+N81-'Departmental PL'!Q89</f>
        <v>0</v>
      </c>
      <c r="BD81" s="456">
        <f>+O81-'Departmental PL'!R89</f>
        <v>0</v>
      </c>
      <c r="BE81" s="456">
        <f>+P81-'Departmental PL'!S89</f>
        <v>0</v>
      </c>
      <c r="BF81" s="456">
        <f>+Q81-'Departmental PL'!T89</f>
        <v>0</v>
      </c>
      <c r="BG81" s="456">
        <f>+R81-'Departmental PL'!U89</f>
        <v>0</v>
      </c>
      <c r="BH81" s="456">
        <f>+S81-'Departmental PL'!V89</f>
        <v>0</v>
      </c>
      <c r="BI81" s="456">
        <f>+T81-'Departmental PL'!W89</f>
        <v>0</v>
      </c>
    </row>
    <row r="82" spans="1:61" ht="20.25" hidden="1" customHeight="1" x14ac:dyDescent="0.25">
      <c r="A82" s="2067" t="s">
        <v>1521</v>
      </c>
      <c r="B82" s="2058" t="s">
        <v>2359</v>
      </c>
      <c r="C82" s="2060"/>
      <c r="D82" s="2060"/>
      <c r="E82" s="2060"/>
      <c r="F82" s="2060"/>
      <c r="G82" s="2060"/>
      <c r="H82" s="2060"/>
      <c r="I82" s="2060"/>
      <c r="J82" s="2060"/>
      <c r="K82" s="2060"/>
      <c r="L82" s="2060"/>
      <c r="M82" s="2060"/>
      <c r="N82" s="2060"/>
      <c r="O82" s="2060"/>
      <c r="P82" s="2060"/>
      <c r="Q82" s="2060"/>
      <c r="R82" s="2060"/>
      <c r="S82" s="2060"/>
      <c r="T82" s="2060"/>
      <c r="U82" s="2061" t="str">
        <f t="shared" si="0"/>
        <v>4700 ELECTROPHYSIOLOGY</v>
      </c>
      <c r="W82" s="455" t="b">
        <f>+'17HPM_DATA_INPUT'!C55='17_AUDIT_TOTALS_CK'!U82</f>
        <v>1</v>
      </c>
      <c r="X82" s="2065">
        <f>+'17HPM_DATA_INPUT'!D55-'17_AUDIT_TOTALS_CK'!C82</f>
        <v>1759</v>
      </c>
      <c r="Y82" s="2065">
        <f>+'17HPM_DATA_INPUT'!E55-'17_AUDIT_TOTALS_CK'!D82</f>
        <v>1640</v>
      </c>
      <c r="Z82" s="2065">
        <f>+'17HPM_DATA_INPUT'!F55-'17_AUDIT_TOTALS_CK'!E82</f>
        <v>20456</v>
      </c>
      <c r="AA82" s="2065">
        <f>+'17HPM_DATA_INPUT'!G55-'17_AUDIT_TOTALS_CK'!F82</f>
        <v>8622</v>
      </c>
      <c r="AB82" s="2065">
        <f>+'17HPM_DATA_INPUT'!H55-'17_AUDIT_TOTALS_CK'!G82</f>
        <v>59410432</v>
      </c>
      <c r="AC82" s="2065">
        <f>+'17HPM_DATA_INPUT'!I55-'17_AUDIT_TOTALS_CK'!H82</f>
        <v>52603748</v>
      </c>
      <c r="AD82" s="2065">
        <f>+'17HPM_DATA_INPUT'!J55-'17_AUDIT_TOTALS_CK'!I82</f>
        <v>26095444</v>
      </c>
      <c r="AE82" s="2065">
        <f>+'17HPM_DATA_INPUT'!K55-'17_AUDIT_TOTALS_CK'!J82</f>
        <v>24669575</v>
      </c>
      <c r="AF82" s="2065">
        <f>+'17HPM_DATA_INPUT'!L55-'17_AUDIT_TOTALS_CK'!K82</f>
        <v>16690396</v>
      </c>
      <c r="AG82" s="2065">
        <f>+'17HPM_DATA_INPUT'!M55-'17_AUDIT_TOTALS_CK'!L82</f>
        <v>13862778</v>
      </c>
      <c r="AH82" s="2065">
        <f>+'17HPM_DATA_INPUT'!N55-'17_AUDIT_TOTALS_CK'!M82</f>
        <v>9405049</v>
      </c>
      <c r="AI82" s="2065">
        <f>+'17HPM_DATA_INPUT'!O55-'17_AUDIT_TOTALS_CK'!N82</f>
        <v>10806797</v>
      </c>
      <c r="AJ82" s="2065">
        <f>+'17HPM_DATA_INPUT'!P55-'17_AUDIT_TOTALS_CK'!O82</f>
        <v>700616</v>
      </c>
      <c r="AK82" s="2065">
        <f>+'17HPM_DATA_INPUT'!Q55-'17_AUDIT_TOTALS_CK'!P82</f>
        <v>551301</v>
      </c>
      <c r="AL82" s="2065">
        <f>+'17HPM_DATA_INPUT'!R55-'17_AUDIT_TOTALS_CK'!Q82</f>
        <v>2960045</v>
      </c>
      <c r="AM82" s="2065">
        <f>+'17HPM_DATA_INPUT'!S55-'17_AUDIT_TOTALS_CK'!R82</f>
        <v>2617457</v>
      </c>
      <c r="AN82" s="2065">
        <f>+'17HPM_DATA_INPUT'!T55-'17_AUDIT_TOTALS_CK'!S82</f>
        <v>5744388</v>
      </c>
      <c r="AO82" s="2065">
        <f>+'17HPM_DATA_INPUT'!U55-'17_AUDIT_TOTALS_CK'!T82</f>
        <v>7638039</v>
      </c>
      <c r="AQ82" s="455" t="str">
        <f>'Departmental PL'!D90</f>
        <v>4700 ELECTROPHYSIOLOGY</v>
      </c>
      <c r="AR82" s="456">
        <f>+C82-'Departmental PL'!F90</f>
        <v>-1759</v>
      </c>
      <c r="AS82" s="456">
        <f>+D82-'Departmental PL'!G90</f>
        <v>-1640</v>
      </c>
      <c r="AT82" s="456">
        <f>+E82-'Departmental PL'!H90</f>
        <v>-20456</v>
      </c>
      <c r="AU82" s="456">
        <f>+F82-'Departmental PL'!I90</f>
        <v>-8622</v>
      </c>
      <c r="AV82" s="456">
        <f>+G82-'Departmental PL'!J90</f>
        <v>-59410432</v>
      </c>
      <c r="AW82" s="456">
        <f>+H82-'Departmental PL'!K90</f>
        <v>-52603748</v>
      </c>
      <c r="AX82" s="456">
        <f>+I82-'Departmental PL'!L90</f>
        <v>-26095444</v>
      </c>
      <c r="AY82" s="456">
        <f>+J82-'Departmental PL'!M90</f>
        <v>-24669575</v>
      </c>
      <c r="AZ82" s="456">
        <f>+K82-'Departmental PL'!N90</f>
        <v>-16690396</v>
      </c>
      <c r="BA82" s="456">
        <f>+L82-'Departmental PL'!O90</f>
        <v>-13862778</v>
      </c>
      <c r="BB82" s="456">
        <f>+M82-'Departmental PL'!P90</f>
        <v>-9405048</v>
      </c>
      <c r="BC82" s="456">
        <f>+N82-'Departmental PL'!Q90</f>
        <v>-10806797</v>
      </c>
      <c r="BD82" s="456">
        <f>+O82-'Departmental PL'!R90</f>
        <v>-700616</v>
      </c>
      <c r="BE82" s="456">
        <f>+P82-'Departmental PL'!S90</f>
        <v>-551301</v>
      </c>
      <c r="BF82" s="456">
        <f>+Q82-'Departmental PL'!T90</f>
        <v>-2960045</v>
      </c>
      <c r="BG82" s="456">
        <f>+R82-'Departmental PL'!U90</f>
        <v>-2617457</v>
      </c>
      <c r="BH82" s="456">
        <f>+S82-'Departmental PL'!V90</f>
        <v>-5744387</v>
      </c>
      <c r="BI82" s="456">
        <f>+T82-'Departmental PL'!W90</f>
        <v>-7638039</v>
      </c>
    </row>
    <row r="83" spans="1:61" ht="20.25" hidden="1" customHeight="1" x14ac:dyDescent="0.25">
      <c r="A83" s="2031" t="s">
        <v>1522</v>
      </c>
      <c r="B83" s="2072" t="s">
        <v>2307</v>
      </c>
      <c r="C83" s="2073"/>
      <c r="D83" s="2073"/>
      <c r="E83" s="2073"/>
      <c r="F83" s="2073"/>
      <c r="G83" s="2073"/>
      <c r="H83" s="2073"/>
      <c r="I83" s="2073"/>
      <c r="J83" s="2073"/>
      <c r="K83" s="2073"/>
      <c r="L83" s="2073"/>
      <c r="M83" s="2073"/>
      <c r="N83" s="2073"/>
      <c r="O83" s="2073"/>
      <c r="P83" s="2073"/>
      <c r="Q83" s="2073"/>
      <c r="R83" s="2073"/>
      <c r="S83" s="2073"/>
      <c r="T83" s="2073"/>
      <c r="U83" s="2061" t="str">
        <f t="shared" si="0"/>
        <v>Total ASC</v>
      </c>
      <c r="W83" s="455" t="b">
        <f>+'17HPM_DATA_INPUT'!C56='17_AUDIT_TOTALS_CK'!U83</f>
        <v>1</v>
      </c>
      <c r="X83" s="2065">
        <f>+'17HPM_DATA_INPUT'!D56-'17_AUDIT_TOTALS_CK'!C83</f>
        <v>5245</v>
      </c>
      <c r="Y83" s="2065">
        <f>+'17HPM_DATA_INPUT'!E56-'17_AUDIT_TOTALS_CK'!D83</f>
        <v>5044</v>
      </c>
      <c r="Z83" s="2065">
        <f>+'17HPM_DATA_INPUT'!F56-'17_AUDIT_TOTALS_CK'!E83</f>
        <v>334103</v>
      </c>
      <c r="AA83" s="2065">
        <f>+'17HPM_DATA_INPUT'!G56-'17_AUDIT_TOTALS_CK'!F83</f>
        <v>182296</v>
      </c>
      <c r="AB83" s="2065">
        <f>+'17HPM_DATA_INPUT'!H56-'17_AUDIT_TOTALS_CK'!G83</f>
        <v>108420879</v>
      </c>
      <c r="AC83" s="2065">
        <f>+'17HPM_DATA_INPUT'!I56-'17_AUDIT_TOTALS_CK'!H83</f>
        <v>95556575</v>
      </c>
      <c r="AD83" s="2065">
        <f>+'17HPM_DATA_INPUT'!J56-'17_AUDIT_TOTALS_CK'!I83</f>
        <v>45390087</v>
      </c>
      <c r="AE83" s="2065">
        <f>+'17HPM_DATA_INPUT'!K56-'17_AUDIT_TOTALS_CK'!J83</f>
        <v>42661062</v>
      </c>
      <c r="AF83" s="2065">
        <f>+'17HPM_DATA_INPUT'!L56-'17_AUDIT_TOTALS_CK'!K83</f>
        <v>26547107</v>
      </c>
      <c r="AG83" s="2065">
        <f>+'17HPM_DATA_INPUT'!M56-'17_AUDIT_TOTALS_CK'!L83</f>
        <v>23026086</v>
      </c>
      <c r="AH83" s="2065">
        <f>+'17HPM_DATA_INPUT'!N56-'17_AUDIT_TOTALS_CK'!M83</f>
        <v>18842981</v>
      </c>
      <c r="AI83" s="2065">
        <f>+'17HPM_DATA_INPUT'!O56-'17_AUDIT_TOTALS_CK'!N83</f>
        <v>19634976</v>
      </c>
      <c r="AJ83" s="2065">
        <f>+'17HPM_DATA_INPUT'!P56-'17_AUDIT_TOTALS_CK'!O83</f>
        <v>1176792</v>
      </c>
      <c r="AK83" s="2065">
        <f>+'17HPM_DATA_INPUT'!Q56-'17_AUDIT_TOTALS_CK'!P83</f>
        <v>991933</v>
      </c>
      <c r="AL83" s="2065">
        <f>+'17HPM_DATA_INPUT'!R56-'17_AUDIT_TOTALS_CK'!Q83</f>
        <v>6129450</v>
      </c>
      <c r="AM83" s="2065">
        <f>+'17HPM_DATA_INPUT'!S56-'17_AUDIT_TOTALS_CK'!R83</f>
        <v>5534686</v>
      </c>
      <c r="AN83" s="2065">
        <f>+'17HPM_DATA_INPUT'!T56-'17_AUDIT_TOTALS_CK'!S83</f>
        <v>11536739</v>
      </c>
      <c r="AO83" s="2065">
        <f>+'17HPM_DATA_INPUT'!U56-'17_AUDIT_TOTALS_CK'!T83</f>
        <v>13108357</v>
      </c>
      <c r="AQ83" s="2072" t="str">
        <f>'Departmental PL'!D91</f>
        <v>Total ASC</v>
      </c>
      <c r="AR83" s="456">
        <f>+C83-'Departmental PL'!F91</f>
        <v>-5245</v>
      </c>
      <c r="AS83" s="456">
        <f>+D83-'Departmental PL'!G91</f>
        <v>-5044</v>
      </c>
      <c r="AT83" s="456">
        <f>+E83-'Departmental PL'!H91</f>
        <v>-334103</v>
      </c>
      <c r="AU83" s="456">
        <f>+F83-'Departmental PL'!I91</f>
        <v>-182296</v>
      </c>
      <c r="AV83" s="456">
        <f>+G83-'Departmental PL'!J91</f>
        <v>-108420880</v>
      </c>
      <c r="AW83" s="456">
        <f>+H83-'Departmental PL'!K91</f>
        <v>-95556576</v>
      </c>
      <c r="AX83" s="456">
        <f>+I83-'Departmental PL'!L91</f>
        <v>-45390086</v>
      </c>
      <c r="AY83" s="456">
        <f>+J83-'Departmental PL'!M91</f>
        <v>-42661063</v>
      </c>
      <c r="AZ83" s="456">
        <f>+K83-'Departmental PL'!N91</f>
        <v>-26547106</v>
      </c>
      <c r="BA83" s="456">
        <f>+L83-'Departmental PL'!O91</f>
        <v>-23026085</v>
      </c>
      <c r="BB83" s="456">
        <f>+M83-'Departmental PL'!P91</f>
        <v>-18842980</v>
      </c>
      <c r="BC83" s="456">
        <f>+N83-'Departmental PL'!Q91</f>
        <v>-19634978</v>
      </c>
      <c r="BD83" s="456">
        <f>+O83-'Departmental PL'!R91</f>
        <v>-1176790</v>
      </c>
      <c r="BE83" s="456">
        <f>+P83-'Departmental PL'!S91</f>
        <v>-991932</v>
      </c>
      <c r="BF83" s="456">
        <f>+Q83-'Departmental PL'!T91</f>
        <v>-6129450</v>
      </c>
      <c r="BG83" s="456">
        <f>+R83-'Departmental PL'!U91</f>
        <v>-5534687</v>
      </c>
      <c r="BH83" s="456">
        <f>+S83-'Departmental PL'!V91</f>
        <v>-11536740</v>
      </c>
      <c r="BI83" s="456">
        <f>+T83-'Departmental PL'!W91</f>
        <v>-13108359</v>
      </c>
    </row>
    <row r="84" spans="1:61" ht="20.25" hidden="1" customHeight="1" x14ac:dyDescent="0.25">
      <c r="A84" s="2067" t="s">
        <v>1518</v>
      </c>
      <c r="B84" s="2058" t="s">
        <v>2347</v>
      </c>
      <c r="C84" s="2060"/>
      <c r="D84" s="2060"/>
      <c r="E84" s="2060"/>
      <c r="F84" s="2060"/>
      <c r="G84" s="2060"/>
      <c r="H84" s="2060"/>
      <c r="I84" s="2060"/>
      <c r="J84" s="2060"/>
      <c r="K84" s="2060"/>
      <c r="L84" s="2060"/>
      <c r="M84" s="2060"/>
      <c r="N84" s="2060"/>
      <c r="O84" s="2060"/>
      <c r="P84" s="2060"/>
      <c r="Q84" s="2060"/>
      <c r="R84" s="2060"/>
      <c r="S84" s="2060"/>
      <c r="T84" s="2060"/>
      <c r="U84" s="2061" t="str">
        <f t="shared" si="0"/>
        <v>4570 CATH/EP PRE-POST CARE</v>
      </c>
      <c r="W84" s="455" t="b">
        <f>+'17HPM_DATA_INPUT'!C57='17_AUDIT_TOTALS_CK'!U84</f>
        <v>1</v>
      </c>
      <c r="X84" s="2065">
        <f>+'17HPM_DATA_INPUT'!D57-'17_AUDIT_TOTALS_CK'!C84</f>
        <v>5</v>
      </c>
      <c r="Y84" s="2065">
        <f>+'17HPM_DATA_INPUT'!E57-'17_AUDIT_TOTALS_CK'!D84</f>
        <v>4</v>
      </c>
      <c r="Z84" s="2065">
        <f>+'17HPM_DATA_INPUT'!F57-'17_AUDIT_TOTALS_CK'!E84</f>
        <v>6</v>
      </c>
      <c r="AA84" s="2065">
        <f>+'17HPM_DATA_INPUT'!G57-'17_AUDIT_TOTALS_CK'!F84</f>
        <v>3</v>
      </c>
      <c r="AB84" s="2065">
        <f>+'17HPM_DATA_INPUT'!H57-'17_AUDIT_TOTALS_CK'!G84</f>
        <v>7510</v>
      </c>
      <c r="AC84" s="2065">
        <f>+'17HPM_DATA_INPUT'!I57-'17_AUDIT_TOTALS_CK'!H84</f>
        <v>4130</v>
      </c>
      <c r="AD84" s="2065">
        <f>+'17HPM_DATA_INPUT'!J57-'17_AUDIT_TOTALS_CK'!I84</f>
        <v>2926</v>
      </c>
      <c r="AE84" s="2065">
        <f>+'17HPM_DATA_INPUT'!K57-'17_AUDIT_TOTALS_CK'!J84</f>
        <v>1608</v>
      </c>
      <c r="AF84" s="2065">
        <f>+'17HPM_DATA_INPUT'!L57-'17_AUDIT_TOTALS_CK'!K84</f>
        <v>2184</v>
      </c>
      <c r="AG84" s="2065">
        <f>+'17HPM_DATA_INPUT'!M57-'17_AUDIT_TOTALS_CK'!L84</f>
        <v>835</v>
      </c>
      <c r="AH84" s="2065">
        <f>+'17HPM_DATA_INPUT'!N57-'17_AUDIT_TOTALS_CK'!M84</f>
        <v>742</v>
      </c>
      <c r="AI84" s="2065">
        <f>+'17HPM_DATA_INPUT'!O57-'17_AUDIT_TOTALS_CK'!N84</f>
        <v>773</v>
      </c>
      <c r="AJ84" s="2065">
        <f>+'17HPM_DATA_INPUT'!P57-'17_AUDIT_TOTALS_CK'!O84</f>
        <v>244</v>
      </c>
      <c r="AK84" s="2065">
        <f>+'17HPM_DATA_INPUT'!Q57-'17_AUDIT_TOTALS_CK'!P84</f>
        <v>142</v>
      </c>
      <c r="AL84" s="2065">
        <f>+'17HPM_DATA_INPUT'!R57-'17_AUDIT_TOTALS_CK'!Q84</f>
        <v>508</v>
      </c>
      <c r="AM84" s="2065">
        <f>+'17HPM_DATA_INPUT'!S57-'17_AUDIT_TOTALS_CK'!R84</f>
        <v>350</v>
      </c>
      <c r="AN84" s="2065">
        <f>+'17HPM_DATA_INPUT'!T57-'17_AUDIT_TOTALS_CK'!S84</f>
        <v>-10</v>
      </c>
      <c r="AO84" s="2065">
        <f>+'17HPM_DATA_INPUT'!U57-'17_AUDIT_TOTALS_CK'!T84</f>
        <v>281</v>
      </c>
      <c r="AQ84" s="455" t="str">
        <f>'Departmental PL'!D92</f>
        <v>4570 CATH/EP PRE-POST CARE</v>
      </c>
      <c r="AR84" s="456">
        <f>+C84-'Departmental PL'!F92</f>
        <v>-5</v>
      </c>
      <c r="AS84" s="456">
        <f>+D84-'Departmental PL'!G92</f>
        <v>-4</v>
      </c>
      <c r="AT84" s="456">
        <f>+E84-'Departmental PL'!H92</f>
        <v>-6</v>
      </c>
      <c r="AU84" s="456">
        <f>+F84-'Departmental PL'!I92</f>
        <v>-3</v>
      </c>
      <c r="AV84" s="456">
        <f>+G84-'Departmental PL'!J92</f>
        <v>-7510</v>
      </c>
      <c r="AW84" s="456">
        <f>+H84-'Departmental PL'!K92</f>
        <v>-4130</v>
      </c>
      <c r="AX84" s="456">
        <f>+I84-'Departmental PL'!L92</f>
        <v>-2926</v>
      </c>
      <c r="AY84" s="456">
        <f>+J84-'Departmental PL'!M92</f>
        <v>-1608</v>
      </c>
      <c r="AZ84" s="456">
        <f>+K84-'Departmental PL'!N92</f>
        <v>-2184</v>
      </c>
      <c r="BA84" s="456">
        <f>+L84-'Departmental PL'!O92</f>
        <v>-835</v>
      </c>
      <c r="BB84" s="456">
        <f>+M84-'Departmental PL'!P92</f>
        <v>-742</v>
      </c>
      <c r="BC84" s="456">
        <f>+N84-'Departmental PL'!Q92</f>
        <v>-773</v>
      </c>
      <c r="BD84" s="456">
        <f>+O84-'Departmental PL'!R92</f>
        <v>-244</v>
      </c>
      <c r="BE84" s="456">
        <f>+P84-'Departmental PL'!S92</f>
        <v>-142</v>
      </c>
      <c r="BF84" s="456">
        <f>+Q84-'Departmental PL'!T92</f>
        <v>-508</v>
      </c>
      <c r="BG84" s="456">
        <f>+R84-'Departmental PL'!U92</f>
        <v>-350</v>
      </c>
      <c r="BH84" s="456">
        <f>+S84-'Departmental PL'!V92</f>
        <v>10</v>
      </c>
      <c r="BI84" s="456">
        <f>+T84-'Departmental PL'!W92</f>
        <v>-281</v>
      </c>
    </row>
    <row r="85" spans="1:61" ht="20.25" hidden="1" customHeight="1" x14ac:dyDescent="0.25">
      <c r="A85" s="2067" t="s">
        <v>1519</v>
      </c>
      <c r="B85" s="2074" t="s">
        <v>1516</v>
      </c>
      <c r="C85" s="2075"/>
      <c r="D85" s="2075"/>
      <c r="E85" s="2075"/>
      <c r="F85" s="2075"/>
      <c r="G85" s="2075"/>
      <c r="H85" s="2075"/>
      <c r="I85" s="2075"/>
      <c r="J85" s="2075"/>
      <c r="K85" s="2075"/>
      <c r="L85" s="2075"/>
      <c r="M85" s="2075"/>
      <c r="N85" s="2075"/>
      <c r="O85" s="2075"/>
      <c r="P85" s="2075"/>
      <c r="Q85" s="2075"/>
      <c r="R85" s="2075"/>
      <c r="S85" s="2075"/>
      <c r="T85" s="2075"/>
      <c r="U85" s="2061" t="str">
        <f t="shared" si="0"/>
        <v>4580 CARDIAC CATH</v>
      </c>
      <c r="W85" s="455" t="b">
        <f>+'17HPM_DATA_INPUT'!C58='17_AUDIT_TOTALS_CK'!U85</f>
        <v>1</v>
      </c>
      <c r="X85" s="2065">
        <f>+'17HPM_DATA_INPUT'!D58-'17_AUDIT_TOTALS_CK'!C85</f>
        <v>0</v>
      </c>
      <c r="Y85" s="2065">
        <f>+'17HPM_DATA_INPUT'!E58-'17_AUDIT_TOTALS_CK'!D85</f>
        <v>0</v>
      </c>
      <c r="Z85" s="2065">
        <f>+'17HPM_DATA_INPUT'!F58-'17_AUDIT_TOTALS_CK'!E85</f>
        <v>0</v>
      </c>
      <c r="AA85" s="2065">
        <f>+'17HPM_DATA_INPUT'!G58-'17_AUDIT_TOTALS_CK'!F85</f>
        <v>0</v>
      </c>
      <c r="AB85" s="2065">
        <f>+'17HPM_DATA_INPUT'!H58-'17_AUDIT_TOTALS_CK'!G85</f>
        <v>0</v>
      </c>
      <c r="AC85" s="2065">
        <f>+'17HPM_DATA_INPUT'!I58-'17_AUDIT_TOTALS_CK'!H85</f>
        <v>0</v>
      </c>
      <c r="AD85" s="2065">
        <f>+'17HPM_DATA_INPUT'!J58-'17_AUDIT_TOTALS_CK'!I85</f>
        <v>0</v>
      </c>
      <c r="AE85" s="2065">
        <f>+'17HPM_DATA_INPUT'!K58-'17_AUDIT_TOTALS_CK'!J85</f>
        <v>0</v>
      </c>
      <c r="AF85" s="2065">
        <f>+'17HPM_DATA_INPUT'!L58-'17_AUDIT_TOTALS_CK'!K85</f>
        <v>0</v>
      </c>
      <c r="AG85" s="2065">
        <f>+'17HPM_DATA_INPUT'!M58-'17_AUDIT_TOTALS_CK'!L85</f>
        <v>0</v>
      </c>
      <c r="AH85" s="2065">
        <f>+'17HPM_DATA_INPUT'!N58-'17_AUDIT_TOTALS_CK'!M85</f>
        <v>0</v>
      </c>
      <c r="AI85" s="2065">
        <f>+'17HPM_DATA_INPUT'!O58-'17_AUDIT_TOTALS_CK'!N85</f>
        <v>0</v>
      </c>
      <c r="AJ85" s="2065">
        <f>+'17HPM_DATA_INPUT'!P58-'17_AUDIT_TOTALS_CK'!O85</f>
        <v>0</v>
      </c>
      <c r="AK85" s="2065">
        <f>+'17HPM_DATA_INPUT'!Q58-'17_AUDIT_TOTALS_CK'!P85</f>
        <v>0</v>
      </c>
      <c r="AL85" s="2065">
        <f>+'17HPM_DATA_INPUT'!R58-'17_AUDIT_TOTALS_CK'!Q85</f>
        <v>0</v>
      </c>
      <c r="AM85" s="2065">
        <f>+'17HPM_DATA_INPUT'!S58-'17_AUDIT_TOTALS_CK'!R85</f>
        <v>0</v>
      </c>
      <c r="AN85" s="2065">
        <f>+'17HPM_DATA_INPUT'!T58-'17_AUDIT_TOTALS_CK'!S85</f>
        <v>0</v>
      </c>
      <c r="AO85" s="2065">
        <f>+'17HPM_DATA_INPUT'!U58-'17_AUDIT_TOTALS_CK'!T85</f>
        <v>0</v>
      </c>
      <c r="AQ85" s="455" t="str">
        <f>'Departmental PL'!D93</f>
        <v>4580 CARDIAC CATH</v>
      </c>
      <c r="AR85" s="456">
        <f>+C85-'Departmental PL'!F93</f>
        <v>0</v>
      </c>
      <c r="AS85" s="456">
        <f>+D85-'Departmental PL'!G93</f>
        <v>0</v>
      </c>
      <c r="AT85" s="456">
        <f>+E85-'Departmental PL'!H93</f>
        <v>0</v>
      </c>
      <c r="AU85" s="456">
        <f>+F85-'Departmental PL'!I93</f>
        <v>0</v>
      </c>
      <c r="AV85" s="456">
        <f>+G85-'Departmental PL'!J93</f>
        <v>0</v>
      </c>
      <c r="AW85" s="456">
        <f>+H85-'Departmental PL'!K93</f>
        <v>0</v>
      </c>
      <c r="AX85" s="456">
        <f>+I85-'Departmental PL'!L93</f>
        <v>0</v>
      </c>
      <c r="AY85" s="456">
        <f>+J85-'Departmental PL'!M93</f>
        <v>0</v>
      </c>
      <c r="AZ85" s="456">
        <f>+K85-'Departmental PL'!N93</f>
        <v>0</v>
      </c>
      <c r="BA85" s="456">
        <f>+L85-'Departmental PL'!O93</f>
        <v>0</v>
      </c>
      <c r="BB85" s="456">
        <f>+M85-'Departmental PL'!P93</f>
        <v>0</v>
      </c>
      <c r="BC85" s="456">
        <f>+N85-'Departmental PL'!Q93</f>
        <v>0</v>
      </c>
      <c r="BD85" s="456">
        <f>+O85-'Departmental PL'!R93</f>
        <v>0</v>
      </c>
      <c r="BE85" s="456">
        <f>+P85-'Departmental PL'!S93</f>
        <v>0</v>
      </c>
      <c r="BF85" s="456">
        <f>+Q85-'Departmental PL'!T93</f>
        <v>0</v>
      </c>
      <c r="BG85" s="456">
        <f>+R85-'Departmental PL'!U93</f>
        <v>0</v>
      </c>
      <c r="BH85" s="456">
        <f>+S85-'Departmental PL'!V93</f>
        <v>0</v>
      </c>
      <c r="BI85" s="456">
        <f>+T85-'Departmental PL'!W93</f>
        <v>0</v>
      </c>
    </row>
    <row r="86" spans="1:61" ht="20.25" hidden="1" customHeight="1" x14ac:dyDescent="0.25">
      <c r="A86" s="2086" t="s">
        <v>2364</v>
      </c>
      <c r="B86" s="2074" t="s">
        <v>1506</v>
      </c>
      <c r="C86" s="2075"/>
      <c r="D86" s="2075"/>
      <c r="E86" s="2075"/>
      <c r="F86" s="2075"/>
      <c r="G86" s="2075"/>
      <c r="H86" s="2075"/>
      <c r="I86" s="2075"/>
      <c r="J86" s="2075"/>
      <c r="K86" s="2075"/>
      <c r="L86" s="2075"/>
      <c r="M86" s="2075"/>
      <c r="N86" s="2075"/>
      <c r="O86" s="2075"/>
      <c r="P86" s="2075"/>
      <c r="Q86" s="2075"/>
      <c r="R86" s="2075"/>
      <c r="S86" s="2075"/>
      <c r="T86" s="2075"/>
      <c r="U86" s="2061" t="str">
        <f t="shared" si="0"/>
        <v>4590 VAD MAINT SUPPLIES</v>
      </c>
      <c r="W86" s="455" t="b">
        <f>+'17HPM_DATA_INPUT'!C59='17_AUDIT_TOTALS_CK'!U86</f>
        <v>1</v>
      </c>
      <c r="X86" s="2065">
        <f>+'17HPM_DATA_INPUT'!D59-'17_AUDIT_TOTALS_CK'!C86</f>
        <v>0</v>
      </c>
      <c r="Y86" s="2065">
        <f>+'17HPM_DATA_INPUT'!E59-'17_AUDIT_TOTALS_CK'!D86</f>
        <v>0</v>
      </c>
      <c r="Z86" s="2065">
        <f>+'17HPM_DATA_INPUT'!F59-'17_AUDIT_TOTALS_CK'!E86</f>
        <v>0</v>
      </c>
      <c r="AA86" s="2065">
        <f>+'17HPM_DATA_INPUT'!G59-'17_AUDIT_TOTALS_CK'!F86</f>
        <v>0</v>
      </c>
      <c r="AB86" s="2065">
        <f>+'17HPM_DATA_INPUT'!H59-'17_AUDIT_TOTALS_CK'!G86</f>
        <v>0</v>
      </c>
      <c r="AC86" s="2065">
        <f>+'17HPM_DATA_INPUT'!I59-'17_AUDIT_TOTALS_CK'!H86</f>
        <v>0</v>
      </c>
      <c r="AD86" s="2065">
        <f>+'17HPM_DATA_INPUT'!J59-'17_AUDIT_TOTALS_CK'!I86</f>
        <v>0</v>
      </c>
      <c r="AE86" s="2065">
        <f>+'17HPM_DATA_INPUT'!K59-'17_AUDIT_TOTALS_CK'!J86</f>
        <v>0</v>
      </c>
      <c r="AF86" s="2065">
        <f>+'17HPM_DATA_INPUT'!L59-'17_AUDIT_TOTALS_CK'!K86</f>
        <v>0</v>
      </c>
      <c r="AG86" s="2065">
        <f>+'17HPM_DATA_INPUT'!M59-'17_AUDIT_TOTALS_CK'!L86</f>
        <v>0</v>
      </c>
      <c r="AH86" s="2065">
        <f>+'17HPM_DATA_INPUT'!N59-'17_AUDIT_TOTALS_CK'!M86</f>
        <v>0</v>
      </c>
      <c r="AI86" s="2065">
        <f>+'17HPM_DATA_INPUT'!O59-'17_AUDIT_TOTALS_CK'!N86</f>
        <v>0</v>
      </c>
      <c r="AJ86" s="2065">
        <f>+'17HPM_DATA_INPUT'!P59-'17_AUDIT_TOTALS_CK'!O86</f>
        <v>0</v>
      </c>
      <c r="AK86" s="2065">
        <f>+'17HPM_DATA_INPUT'!Q59-'17_AUDIT_TOTALS_CK'!P86</f>
        <v>0</v>
      </c>
      <c r="AL86" s="2065">
        <f>+'17HPM_DATA_INPUT'!R59-'17_AUDIT_TOTALS_CK'!Q86</f>
        <v>0</v>
      </c>
      <c r="AM86" s="2065">
        <f>+'17HPM_DATA_INPUT'!S59-'17_AUDIT_TOTALS_CK'!R86</f>
        <v>0</v>
      </c>
      <c r="AN86" s="2065">
        <f>+'17HPM_DATA_INPUT'!T59-'17_AUDIT_TOTALS_CK'!S86</f>
        <v>0</v>
      </c>
      <c r="AO86" s="2065">
        <f>+'17HPM_DATA_INPUT'!U59-'17_AUDIT_TOTALS_CK'!T86</f>
        <v>0</v>
      </c>
      <c r="AQ86" s="455" t="str">
        <f>'Departmental PL'!D94</f>
        <v>4590 VAD MAINT SUPPLIES</v>
      </c>
      <c r="AR86" s="456">
        <f>+C86-'Departmental PL'!F94</f>
        <v>0</v>
      </c>
      <c r="AS86" s="456">
        <f>+D86-'Departmental PL'!G94</f>
        <v>0</v>
      </c>
      <c r="AT86" s="456">
        <f>+E86-'Departmental PL'!H94</f>
        <v>0</v>
      </c>
      <c r="AU86" s="456">
        <f>+F86-'Departmental PL'!I94</f>
        <v>0</v>
      </c>
      <c r="AV86" s="456">
        <f>+G86-'Departmental PL'!J94</f>
        <v>0</v>
      </c>
      <c r="AW86" s="456">
        <f>+H86-'Departmental PL'!K94</f>
        <v>0</v>
      </c>
      <c r="AX86" s="456">
        <f>+I86-'Departmental PL'!L94</f>
        <v>0</v>
      </c>
      <c r="AY86" s="456">
        <f>+J86-'Departmental PL'!M94</f>
        <v>0</v>
      </c>
      <c r="AZ86" s="456">
        <f>+K86-'Departmental PL'!N94</f>
        <v>0</v>
      </c>
      <c r="BA86" s="456">
        <f>+L86-'Departmental PL'!O94</f>
        <v>0</v>
      </c>
      <c r="BB86" s="456">
        <f>+M86-'Departmental PL'!P94</f>
        <v>0</v>
      </c>
      <c r="BC86" s="456">
        <f>+N86-'Departmental PL'!Q94</f>
        <v>0</v>
      </c>
      <c r="BD86" s="456">
        <f>+O86-'Departmental PL'!R94</f>
        <v>0</v>
      </c>
      <c r="BE86" s="456">
        <f>+P86-'Departmental PL'!S94</f>
        <v>0</v>
      </c>
      <c r="BF86" s="456">
        <f>+Q86-'Departmental PL'!T94</f>
        <v>0</v>
      </c>
      <c r="BG86" s="456">
        <f>+R86-'Departmental PL'!U94</f>
        <v>0</v>
      </c>
      <c r="BH86" s="456">
        <f>+S86-'Departmental PL'!V94</f>
        <v>0</v>
      </c>
      <c r="BI86" s="456">
        <f>+T86-'Departmental PL'!W94</f>
        <v>0</v>
      </c>
    </row>
    <row r="87" spans="1:61" ht="20.25" hidden="1" customHeight="1" x14ac:dyDescent="0.25">
      <c r="A87" s="2094" t="s">
        <v>1521</v>
      </c>
      <c r="B87" s="2058" t="s">
        <v>2350</v>
      </c>
      <c r="C87" s="2060"/>
      <c r="D87" s="2060"/>
      <c r="E87" s="2060"/>
      <c r="F87" s="2060"/>
      <c r="G87" s="2060"/>
      <c r="H87" s="2060"/>
      <c r="I87" s="2060"/>
      <c r="J87" s="2060"/>
      <c r="K87" s="2060"/>
      <c r="L87" s="2060"/>
      <c r="M87" s="2060"/>
      <c r="N87" s="2060"/>
      <c r="O87" s="2060"/>
      <c r="P87" s="2060"/>
      <c r="Q87" s="2060"/>
      <c r="R87" s="2060"/>
      <c r="S87" s="2060"/>
      <c r="T87" s="2060"/>
      <c r="U87" s="2061" t="str">
        <f t="shared" si="0"/>
        <v>4600 SMH ECHOCARDIOLOGY</v>
      </c>
      <c r="W87" s="455" t="b">
        <f>+'17HPM_DATA_INPUT'!C60='17_AUDIT_TOTALS_CK'!U87</f>
        <v>1</v>
      </c>
      <c r="X87" s="2065">
        <f>+'17HPM_DATA_INPUT'!D60-'17_AUDIT_TOTALS_CK'!C87</f>
        <v>820</v>
      </c>
      <c r="Y87" s="2065">
        <f>+'17HPM_DATA_INPUT'!E60-'17_AUDIT_TOTALS_CK'!D87</f>
        <v>888</v>
      </c>
      <c r="Z87" s="2065">
        <f>+'17HPM_DATA_INPUT'!F60-'17_AUDIT_TOTALS_CK'!E87</f>
        <v>2102</v>
      </c>
      <c r="AA87" s="2065">
        <f>+'17HPM_DATA_INPUT'!G60-'17_AUDIT_TOTALS_CK'!F87</f>
        <v>2277</v>
      </c>
      <c r="AB87" s="2065">
        <f>+'17HPM_DATA_INPUT'!H60-'17_AUDIT_TOTALS_CK'!G87</f>
        <v>1692243</v>
      </c>
      <c r="AC87" s="2065">
        <f>+'17HPM_DATA_INPUT'!I60-'17_AUDIT_TOTALS_CK'!H87</f>
        <v>1844850</v>
      </c>
      <c r="AD87" s="2065">
        <f>+'17HPM_DATA_INPUT'!J60-'17_AUDIT_TOTALS_CK'!I87</f>
        <v>555214</v>
      </c>
      <c r="AE87" s="2065">
        <f>+'17HPM_DATA_INPUT'!K60-'17_AUDIT_TOTALS_CK'!J87</f>
        <v>631885</v>
      </c>
      <c r="AF87" s="2065">
        <f>+'17HPM_DATA_INPUT'!L60-'17_AUDIT_TOTALS_CK'!K87</f>
        <v>253321</v>
      </c>
      <c r="AG87" s="2065">
        <f>+'17HPM_DATA_INPUT'!M60-'17_AUDIT_TOTALS_CK'!L87</f>
        <v>284758</v>
      </c>
      <c r="AH87" s="2065">
        <f>+'17HPM_DATA_INPUT'!N60-'17_AUDIT_TOTALS_CK'!M87</f>
        <v>301893</v>
      </c>
      <c r="AI87" s="2065">
        <f>+'17HPM_DATA_INPUT'!O60-'17_AUDIT_TOTALS_CK'!N87</f>
        <v>347128</v>
      </c>
      <c r="AJ87" s="2065">
        <f>+'17HPM_DATA_INPUT'!P60-'17_AUDIT_TOTALS_CK'!O87</f>
        <v>10863</v>
      </c>
      <c r="AK87" s="2065">
        <f>+'17HPM_DATA_INPUT'!Q60-'17_AUDIT_TOTALS_CK'!P87</f>
        <v>13529</v>
      </c>
      <c r="AL87" s="2065">
        <f>+'17HPM_DATA_INPUT'!R60-'17_AUDIT_TOTALS_CK'!Q87</f>
        <v>99304</v>
      </c>
      <c r="AM87" s="2065">
        <f>+'17HPM_DATA_INPUT'!S60-'17_AUDIT_TOTALS_CK'!R87</f>
        <v>108797</v>
      </c>
      <c r="AN87" s="2065">
        <f>+'17HPM_DATA_INPUT'!T60-'17_AUDIT_TOTALS_CK'!S87</f>
        <v>191726</v>
      </c>
      <c r="AO87" s="2065">
        <f>+'17HPM_DATA_INPUT'!U60-'17_AUDIT_TOTALS_CK'!T87</f>
        <v>224802</v>
      </c>
      <c r="AQ87" s="455" t="str">
        <f>'Departmental PL'!D95</f>
        <v>4600 SMH ECHOCARDIOLOGY</v>
      </c>
      <c r="AR87" s="456">
        <f>+C87-'Departmental PL'!F95</f>
        <v>-820</v>
      </c>
      <c r="AS87" s="456">
        <f>+D87-'Departmental PL'!G95</f>
        <v>-888</v>
      </c>
      <c r="AT87" s="456">
        <f>+E87-'Departmental PL'!H95</f>
        <v>-2102</v>
      </c>
      <c r="AU87" s="456">
        <f>+F87-'Departmental PL'!I95</f>
        <v>-2277</v>
      </c>
      <c r="AV87" s="456">
        <f>+G87-'Departmental PL'!J95</f>
        <v>-1692243</v>
      </c>
      <c r="AW87" s="456">
        <f>+H87-'Departmental PL'!K95</f>
        <v>-1844850</v>
      </c>
      <c r="AX87" s="456">
        <f>+I87-'Departmental PL'!L95</f>
        <v>-555214</v>
      </c>
      <c r="AY87" s="456">
        <f>+J87-'Departmental PL'!M95</f>
        <v>-631885</v>
      </c>
      <c r="AZ87" s="456">
        <f>+K87-'Departmental PL'!N95</f>
        <v>-253321</v>
      </c>
      <c r="BA87" s="456">
        <f>+L87-'Departmental PL'!O95</f>
        <v>-284758</v>
      </c>
      <c r="BB87" s="456">
        <f>+M87-'Departmental PL'!P95</f>
        <v>-301893</v>
      </c>
      <c r="BC87" s="456">
        <f>+N87-'Departmental PL'!Q95</f>
        <v>-347127</v>
      </c>
      <c r="BD87" s="456">
        <f>+O87-'Departmental PL'!R95</f>
        <v>-10863</v>
      </c>
      <c r="BE87" s="456">
        <f>+P87-'Departmental PL'!S95</f>
        <v>-13529</v>
      </c>
      <c r="BF87" s="456">
        <f>+Q87-'Departmental PL'!T95</f>
        <v>-99304</v>
      </c>
      <c r="BG87" s="456">
        <f>+R87-'Departmental PL'!U95</f>
        <v>-108797</v>
      </c>
      <c r="BH87" s="456">
        <f>+S87-'Departmental PL'!V95</f>
        <v>-191726</v>
      </c>
      <c r="BI87" s="456">
        <f>+T87-'Departmental PL'!W95</f>
        <v>-224801</v>
      </c>
    </row>
    <row r="88" spans="1:61" ht="20.25" hidden="1" customHeight="1" x14ac:dyDescent="0.25">
      <c r="A88" s="2032" t="s">
        <v>1522</v>
      </c>
      <c r="B88" s="2074" t="s">
        <v>1508</v>
      </c>
      <c r="C88" s="2075"/>
      <c r="D88" s="2075"/>
      <c r="E88" s="2075"/>
      <c r="F88" s="2075"/>
      <c r="G88" s="2075"/>
      <c r="H88" s="2075"/>
      <c r="I88" s="2075"/>
      <c r="J88" s="2075"/>
      <c r="K88" s="2075"/>
      <c r="L88" s="2075"/>
      <c r="M88" s="2075"/>
      <c r="N88" s="2075"/>
      <c r="O88" s="2075"/>
      <c r="P88" s="2075"/>
      <c r="Q88" s="2075"/>
      <c r="R88" s="2075"/>
      <c r="S88" s="2075"/>
      <c r="T88" s="2075"/>
      <c r="U88" s="2061" t="str">
        <f t="shared" si="0"/>
        <v>4610 CLINTON CROSSINGS ECHOCARDIOLOGY</v>
      </c>
      <c r="W88" s="455" t="b">
        <f>+'17HPM_DATA_INPUT'!C61='17_AUDIT_TOTALS_CK'!U88</f>
        <v>1</v>
      </c>
      <c r="X88" s="2065">
        <f>+'17HPM_DATA_INPUT'!D61-'17_AUDIT_TOTALS_CK'!C88</f>
        <v>6</v>
      </c>
      <c r="Y88" s="2065">
        <f>+'17HPM_DATA_INPUT'!E61-'17_AUDIT_TOTALS_CK'!D88</f>
        <v>0</v>
      </c>
      <c r="Z88" s="2065">
        <f>+'17HPM_DATA_INPUT'!F61-'17_AUDIT_TOTALS_CK'!E88</f>
        <v>22</v>
      </c>
      <c r="AA88" s="2065">
        <f>+'17HPM_DATA_INPUT'!G61-'17_AUDIT_TOTALS_CK'!F88</f>
        <v>0</v>
      </c>
      <c r="AB88" s="2065">
        <f>+'17HPM_DATA_INPUT'!H61-'17_AUDIT_TOTALS_CK'!G88</f>
        <v>13115</v>
      </c>
      <c r="AC88" s="2065">
        <f>+'17HPM_DATA_INPUT'!I61-'17_AUDIT_TOTALS_CK'!H88</f>
        <v>0</v>
      </c>
      <c r="AD88" s="2065">
        <f>+'17HPM_DATA_INPUT'!J61-'17_AUDIT_TOTALS_CK'!I88</f>
        <v>5659</v>
      </c>
      <c r="AE88" s="2065">
        <f>+'17HPM_DATA_INPUT'!K61-'17_AUDIT_TOTALS_CK'!J88</f>
        <v>0</v>
      </c>
      <c r="AF88" s="2065">
        <f>+'17HPM_DATA_INPUT'!L61-'17_AUDIT_TOTALS_CK'!K88</f>
        <v>2193</v>
      </c>
      <c r="AG88" s="2065">
        <f>+'17HPM_DATA_INPUT'!M61-'17_AUDIT_TOTALS_CK'!L88</f>
        <v>0</v>
      </c>
      <c r="AH88" s="2065">
        <f>+'17HPM_DATA_INPUT'!N61-'17_AUDIT_TOTALS_CK'!M88</f>
        <v>3466</v>
      </c>
      <c r="AI88" s="2065">
        <f>+'17HPM_DATA_INPUT'!O61-'17_AUDIT_TOTALS_CK'!N88</f>
        <v>0</v>
      </c>
      <c r="AJ88" s="2065">
        <f>+'17HPM_DATA_INPUT'!P61-'17_AUDIT_TOTALS_CK'!O88</f>
        <v>223</v>
      </c>
      <c r="AK88" s="2065">
        <f>+'17HPM_DATA_INPUT'!Q61-'17_AUDIT_TOTALS_CK'!P88</f>
        <v>0</v>
      </c>
      <c r="AL88" s="2065">
        <f>+'17HPM_DATA_INPUT'!R61-'17_AUDIT_TOTALS_CK'!Q88</f>
        <v>456</v>
      </c>
      <c r="AM88" s="2065">
        <f>+'17HPM_DATA_INPUT'!S61-'17_AUDIT_TOTALS_CK'!R88</f>
        <v>0</v>
      </c>
      <c r="AN88" s="2065">
        <f>+'17HPM_DATA_INPUT'!T61-'17_AUDIT_TOTALS_CK'!S88</f>
        <v>2788</v>
      </c>
      <c r="AO88" s="2065">
        <f>+'17HPM_DATA_INPUT'!U61-'17_AUDIT_TOTALS_CK'!T88</f>
        <v>0</v>
      </c>
      <c r="AQ88" s="455" t="str">
        <f>'Departmental PL'!D96</f>
        <v>4610 CLINTON CROSSINGS ECHOCARDIOLOGY</v>
      </c>
      <c r="AR88" s="456">
        <f>+C88-'Departmental PL'!F96</f>
        <v>-6</v>
      </c>
      <c r="AS88" s="456">
        <f>+D88-'Departmental PL'!G96</f>
        <v>0</v>
      </c>
      <c r="AT88" s="456">
        <f>+E88-'Departmental PL'!H96</f>
        <v>-22</v>
      </c>
      <c r="AU88" s="456">
        <f>+F88-'Departmental PL'!I96</f>
        <v>0</v>
      </c>
      <c r="AV88" s="456">
        <f>+G88-'Departmental PL'!J96</f>
        <v>-13115</v>
      </c>
      <c r="AW88" s="456">
        <f>+H88-'Departmental PL'!K96</f>
        <v>0</v>
      </c>
      <c r="AX88" s="456">
        <f>+I88-'Departmental PL'!L96</f>
        <v>-5659</v>
      </c>
      <c r="AY88" s="456">
        <f>+J88-'Departmental PL'!M96</f>
        <v>0</v>
      </c>
      <c r="AZ88" s="456">
        <f>+K88-'Departmental PL'!N96</f>
        <v>-2193</v>
      </c>
      <c r="BA88" s="456">
        <f>+L88-'Departmental PL'!O96</f>
        <v>0</v>
      </c>
      <c r="BB88" s="456">
        <f>+M88-'Departmental PL'!P96</f>
        <v>-3466</v>
      </c>
      <c r="BC88" s="456">
        <f>+N88-'Departmental PL'!Q96</f>
        <v>0</v>
      </c>
      <c r="BD88" s="456">
        <f>+O88-'Departmental PL'!R96</f>
        <v>-223</v>
      </c>
      <c r="BE88" s="456">
        <f>+P88-'Departmental PL'!S96</f>
        <v>0</v>
      </c>
      <c r="BF88" s="456">
        <f>+Q88-'Departmental PL'!T96</f>
        <v>-456</v>
      </c>
      <c r="BG88" s="456">
        <f>+R88-'Departmental PL'!U96</f>
        <v>0</v>
      </c>
      <c r="BH88" s="456">
        <f>+S88-'Departmental PL'!V96</f>
        <v>-2787</v>
      </c>
      <c r="BI88" s="456">
        <f>+T88-'Departmental PL'!W96</f>
        <v>0</v>
      </c>
    </row>
    <row r="89" spans="1:61" ht="20.25" hidden="1" customHeight="1" x14ac:dyDescent="0.25">
      <c r="A89" s="2094" t="s">
        <v>1518</v>
      </c>
      <c r="B89" s="2074" t="s">
        <v>1509</v>
      </c>
      <c r="C89" s="2075"/>
      <c r="D89" s="2075"/>
      <c r="E89" s="2075"/>
      <c r="F89" s="2075"/>
      <c r="G89" s="2075"/>
      <c r="H89" s="2075"/>
      <c r="I89" s="2075"/>
      <c r="J89" s="2075"/>
      <c r="K89" s="2075"/>
      <c r="L89" s="2075"/>
      <c r="M89" s="2075"/>
      <c r="N89" s="2075"/>
      <c r="O89" s="2075"/>
      <c r="P89" s="2075"/>
      <c r="Q89" s="2075"/>
      <c r="R89" s="2075"/>
      <c r="S89" s="2075"/>
      <c r="T89" s="2075"/>
      <c r="U89" s="2061" t="str">
        <f t="shared" si="0"/>
        <v>4620 CARDIAC REHAB</v>
      </c>
      <c r="W89" s="455" t="b">
        <f>+'17HPM_DATA_INPUT'!C62='17_AUDIT_TOTALS_CK'!U89</f>
        <v>1</v>
      </c>
      <c r="X89" s="2065">
        <f>+'17HPM_DATA_INPUT'!D62-'17_AUDIT_TOTALS_CK'!C89</f>
        <v>0</v>
      </c>
      <c r="Y89" s="2065">
        <f>+'17HPM_DATA_INPUT'!E62-'17_AUDIT_TOTALS_CK'!D89</f>
        <v>0</v>
      </c>
      <c r="Z89" s="2065">
        <f>+'17HPM_DATA_INPUT'!F62-'17_AUDIT_TOTALS_CK'!E89</f>
        <v>0</v>
      </c>
      <c r="AA89" s="2065">
        <f>+'17HPM_DATA_INPUT'!G62-'17_AUDIT_TOTALS_CK'!F89</f>
        <v>0</v>
      </c>
      <c r="AB89" s="2065">
        <f>+'17HPM_DATA_INPUT'!H62-'17_AUDIT_TOTALS_CK'!G89</f>
        <v>0</v>
      </c>
      <c r="AC89" s="2065">
        <f>+'17HPM_DATA_INPUT'!I62-'17_AUDIT_TOTALS_CK'!H89</f>
        <v>0</v>
      </c>
      <c r="AD89" s="2065">
        <f>+'17HPM_DATA_INPUT'!J62-'17_AUDIT_TOTALS_CK'!I89</f>
        <v>0</v>
      </c>
      <c r="AE89" s="2065">
        <f>+'17HPM_DATA_INPUT'!K62-'17_AUDIT_TOTALS_CK'!J89</f>
        <v>0</v>
      </c>
      <c r="AF89" s="2065">
        <f>+'17HPM_DATA_INPUT'!L62-'17_AUDIT_TOTALS_CK'!K89</f>
        <v>0</v>
      </c>
      <c r="AG89" s="2065">
        <f>+'17HPM_DATA_INPUT'!M62-'17_AUDIT_TOTALS_CK'!L89</f>
        <v>0</v>
      </c>
      <c r="AH89" s="2065">
        <f>+'17HPM_DATA_INPUT'!N62-'17_AUDIT_TOTALS_CK'!M89</f>
        <v>0</v>
      </c>
      <c r="AI89" s="2065">
        <f>+'17HPM_DATA_INPUT'!O62-'17_AUDIT_TOTALS_CK'!N89</f>
        <v>0</v>
      </c>
      <c r="AJ89" s="2065">
        <f>+'17HPM_DATA_INPUT'!P62-'17_AUDIT_TOTALS_CK'!O89</f>
        <v>0</v>
      </c>
      <c r="AK89" s="2065">
        <f>+'17HPM_DATA_INPUT'!Q62-'17_AUDIT_TOTALS_CK'!P89</f>
        <v>0</v>
      </c>
      <c r="AL89" s="2065">
        <f>+'17HPM_DATA_INPUT'!R62-'17_AUDIT_TOTALS_CK'!Q89</f>
        <v>0</v>
      </c>
      <c r="AM89" s="2065">
        <f>+'17HPM_DATA_INPUT'!S62-'17_AUDIT_TOTALS_CK'!R89</f>
        <v>0</v>
      </c>
      <c r="AN89" s="2065">
        <f>+'17HPM_DATA_INPUT'!T62-'17_AUDIT_TOTALS_CK'!S89</f>
        <v>0</v>
      </c>
      <c r="AO89" s="2065">
        <f>+'17HPM_DATA_INPUT'!U62-'17_AUDIT_TOTALS_CK'!T89</f>
        <v>0</v>
      </c>
      <c r="AQ89" s="455" t="str">
        <f>'Departmental PL'!D97</f>
        <v>4620 CARDIAC REHAB</v>
      </c>
      <c r="AR89" s="456">
        <f>+C89-'Departmental PL'!F97</f>
        <v>0</v>
      </c>
      <c r="AS89" s="456">
        <f>+D89-'Departmental PL'!G97</f>
        <v>0</v>
      </c>
      <c r="AT89" s="456">
        <f>+E89-'Departmental PL'!H97</f>
        <v>0</v>
      </c>
      <c r="AU89" s="456">
        <f>+F89-'Departmental PL'!I97</f>
        <v>0</v>
      </c>
      <c r="AV89" s="456">
        <f>+G89-'Departmental PL'!J97</f>
        <v>0</v>
      </c>
      <c r="AW89" s="456">
        <f>+H89-'Departmental PL'!K97</f>
        <v>0</v>
      </c>
      <c r="AX89" s="456">
        <f>+I89-'Departmental PL'!L97</f>
        <v>0</v>
      </c>
      <c r="AY89" s="456">
        <f>+J89-'Departmental PL'!M97</f>
        <v>0</v>
      </c>
      <c r="AZ89" s="456">
        <f>+K89-'Departmental PL'!N97</f>
        <v>0</v>
      </c>
      <c r="BA89" s="456">
        <f>+L89-'Departmental PL'!O97</f>
        <v>0</v>
      </c>
      <c r="BB89" s="456">
        <f>+M89-'Departmental PL'!P97</f>
        <v>0</v>
      </c>
      <c r="BC89" s="456">
        <f>+N89-'Departmental PL'!Q97</f>
        <v>0</v>
      </c>
      <c r="BD89" s="456">
        <f>+O89-'Departmental PL'!R97</f>
        <v>0</v>
      </c>
      <c r="BE89" s="456">
        <f>+P89-'Departmental PL'!S97</f>
        <v>0</v>
      </c>
      <c r="BF89" s="456">
        <f>+Q89-'Departmental PL'!T97</f>
        <v>0</v>
      </c>
      <c r="BG89" s="456">
        <f>+R89-'Departmental PL'!U97</f>
        <v>0</v>
      </c>
      <c r="BH89" s="456">
        <f>+S89-'Departmental PL'!V97</f>
        <v>0</v>
      </c>
      <c r="BI89" s="456">
        <f>+T89-'Departmental PL'!W97</f>
        <v>0</v>
      </c>
    </row>
    <row r="90" spans="1:61" ht="20.25" hidden="1" customHeight="1" x14ac:dyDescent="0.25">
      <c r="A90" s="2094" t="s">
        <v>1519</v>
      </c>
      <c r="B90" s="2058" t="s">
        <v>2354</v>
      </c>
      <c r="C90" s="2060"/>
      <c r="D90" s="2060"/>
      <c r="E90" s="2060"/>
      <c r="F90" s="2060"/>
      <c r="G90" s="2060"/>
      <c r="H90" s="2060"/>
      <c r="I90" s="2060"/>
      <c r="J90" s="2060"/>
      <c r="K90" s="2060"/>
      <c r="L90" s="2060"/>
      <c r="M90" s="2060"/>
      <c r="N90" s="2060"/>
      <c r="O90" s="2060"/>
      <c r="P90" s="2060"/>
      <c r="Q90" s="2060"/>
      <c r="R90" s="2060"/>
      <c r="S90" s="2060"/>
      <c r="T90" s="2060"/>
      <c r="U90" s="2061" t="str">
        <f t="shared" si="0"/>
        <v>4640 NUCLEAR CARDIOLOGY</v>
      </c>
      <c r="W90" s="455" t="b">
        <f>+'17HPM_DATA_INPUT'!C64='17_AUDIT_TOTALS_CK'!U90</f>
        <v>1</v>
      </c>
      <c r="X90" s="2065">
        <f>+'17HPM_DATA_INPUT'!D64-'17_AUDIT_TOTALS_CK'!C90</f>
        <v>116</v>
      </c>
      <c r="Y90" s="2065">
        <f>+'17HPM_DATA_INPUT'!E64-'17_AUDIT_TOTALS_CK'!D90</f>
        <v>156</v>
      </c>
      <c r="Z90" s="2065">
        <f>+'17HPM_DATA_INPUT'!F64-'17_AUDIT_TOTALS_CK'!E90</f>
        <v>1737</v>
      </c>
      <c r="AA90" s="2065">
        <f>+'17HPM_DATA_INPUT'!G64-'17_AUDIT_TOTALS_CK'!F90</f>
        <v>1985</v>
      </c>
      <c r="AB90" s="2065">
        <f>+'17HPM_DATA_INPUT'!H64-'17_AUDIT_TOTALS_CK'!G90</f>
        <v>510516</v>
      </c>
      <c r="AC90" s="2065">
        <f>+'17HPM_DATA_INPUT'!I64-'17_AUDIT_TOTALS_CK'!H90</f>
        <v>644935</v>
      </c>
      <c r="AD90" s="2065">
        <f>+'17HPM_DATA_INPUT'!J64-'17_AUDIT_TOTALS_CK'!I90</f>
        <v>146136</v>
      </c>
      <c r="AE90" s="2065">
        <f>+'17HPM_DATA_INPUT'!K64-'17_AUDIT_TOTALS_CK'!J90</f>
        <v>203136</v>
      </c>
      <c r="AF90" s="2065">
        <f>+'17HPM_DATA_INPUT'!L64-'17_AUDIT_TOTALS_CK'!K90</f>
        <v>122908</v>
      </c>
      <c r="AG90" s="2065">
        <f>+'17HPM_DATA_INPUT'!M64-'17_AUDIT_TOTALS_CK'!L90</f>
        <v>144093</v>
      </c>
      <c r="AH90" s="2065">
        <f>+'17HPM_DATA_INPUT'!N64-'17_AUDIT_TOTALS_CK'!M90</f>
        <v>23228</v>
      </c>
      <c r="AI90" s="2065">
        <f>+'17HPM_DATA_INPUT'!O64-'17_AUDIT_TOTALS_CK'!N90</f>
        <v>59043</v>
      </c>
      <c r="AJ90" s="2065">
        <f>+'17HPM_DATA_INPUT'!P64-'17_AUDIT_TOTALS_CK'!O90</f>
        <v>6865</v>
      </c>
      <c r="AK90" s="2065">
        <f>+'17HPM_DATA_INPUT'!Q64-'17_AUDIT_TOTALS_CK'!P90</f>
        <v>8792</v>
      </c>
      <c r="AL90" s="2065">
        <f>+'17HPM_DATA_INPUT'!R64-'17_AUDIT_TOTALS_CK'!Q90</f>
        <v>68521</v>
      </c>
      <c r="AM90" s="2065">
        <f>+'17HPM_DATA_INPUT'!S64-'17_AUDIT_TOTALS_CK'!R90</f>
        <v>81535</v>
      </c>
      <c r="AN90" s="2065">
        <f>+'17HPM_DATA_INPUT'!T64-'17_AUDIT_TOTALS_CK'!S90</f>
        <v>-52159</v>
      </c>
      <c r="AO90" s="2065">
        <f>+'17HPM_DATA_INPUT'!U64-'17_AUDIT_TOTALS_CK'!T90</f>
        <v>-31283</v>
      </c>
      <c r="AQ90" s="455" t="str">
        <f>'Departmental PL'!D99</f>
        <v>4640 NUCLEAR CARDIOLOGY</v>
      </c>
      <c r="AR90" s="456">
        <f>+C90-'Departmental PL'!F99</f>
        <v>-116</v>
      </c>
      <c r="AS90" s="456">
        <f>+D90-'Departmental PL'!G99</f>
        <v>-156</v>
      </c>
      <c r="AT90" s="456">
        <f>+E90-'Departmental PL'!H99</f>
        <v>-1737</v>
      </c>
      <c r="AU90" s="456">
        <f>+F90-'Departmental PL'!I99</f>
        <v>-1985</v>
      </c>
      <c r="AV90" s="456">
        <f>+G90-'Departmental PL'!J99</f>
        <v>-510516</v>
      </c>
      <c r="AW90" s="456">
        <f>+H90-'Departmental PL'!K99</f>
        <v>-644935</v>
      </c>
      <c r="AX90" s="456">
        <f>+I90-'Departmental PL'!L99</f>
        <v>-146136</v>
      </c>
      <c r="AY90" s="456">
        <f>+J90-'Departmental PL'!M99</f>
        <v>-203136</v>
      </c>
      <c r="AZ90" s="456">
        <f>+K90-'Departmental PL'!N99</f>
        <v>-122908</v>
      </c>
      <c r="BA90" s="456">
        <f>+L90-'Departmental PL'!O99</f>
        <v>-144093</v>
      </c>
      <c r="BB90" s="456">
        <f>+M90-'Departmental PL'!P99</f>
        <v>-23228</v>
      </c>
      <c r="BC90" s="456">
        <f>+N90-'Departmental PL'!Q99</f>
        <v>-59043</v>
      </c>
      <c r="BD90" s="456">
        <f>+O90-'Departmental PL'!R99</f>
        <v>-6865</v>
      </c>
      <c r="BE90" s="456">
        <f>+P90-'Departmental PL'!S99</f>
        <v>-8792</v>
      </c>
      <c r="BF90" s="456">
        <f>+Q90-'Departmental PL'!T99</f>
        <v>-68521</v>
      </c>
      <c r="BG90" s="456">
        <f>+R90-'Departmental PL'!U99</f>
        <v>-81535</v>
      </c>
      <c r="BH90" s="456">
        <f>+S90-'Departmental PL'!V99</f>
        <v>52158</v>
      </c>
      <c r="BI90" s="456">
        <f>+T90-'Departmental PL'!W99</f>
        <v>31284</v>
      </c>
    </row>
    <row r="91" spans="1:61" ht="20.25" hidden="1" customHeight="1" x14ac:dyDescent="0.25">
      <c r="A91" s="2086" t="s">
        <v>2364</v>
      </c>
      <c r="B91" s="2074" t="s">
        <v>1511</v>
      </c>
      <c r="C91" s="2075"/>
      <c r="D91" s="2075"/>
      <c r="E91" s="2075"/>
      <c r="F91" s="2075"/>
      <c r="G91" s="2075"/>
      <c r="H91" s="2075"/>
      <c r="I91" s="2075"/>
      <c r="J91" s="2075"/>
      <c r="K91" s="2075"/>
      <c r="L91" s="2075"/>
      <c r="M91" s="2075"/>
      <c r="N91" s="2075"/>
      <c r="O91" s="2075"/>
      <c r="P91" s="2075"/>
      <c r="Q91" s="2075"/>
      <c r="R91" s="2075"/>
      <c r="S91" s="2075"/>
      <c r="T91" s="2075"/>
      <c r="U91" s="2061" t="str">
        <f t="shared" si="0"/>
        <v>4650 NUCLEAR CARDLGY - CLINCRSS</v>
      </c>
      <c r="W91" s="455" t="b">
        <f>+'17HPM_DATA_INPUT'!C65='17_AUDIT_TOTALS_CK'!U91</f>
        <v>1</v>
      </c>
      <c r="X91" s="2065">
        <f>+'17HPM_DATA_INPUT'!D65-'17_AUDIT_TOTALS_CK'!C91</f>
        <v>0</v>
      </c>
      <c r="Y91" s="2065">
        <f>+'17HPM_DATA_INPUT'!E65-'17_AUDIT_TOTALS_CK'!D91</f>
        <v>0</v>
      </c>
      <c r="Z91" s="2065">
        <f>+'17HPM_DATA_INPUT'!F65-'17_AUDIT_TOTALS_CK'!E91</f>
        <v>0</v>
      </c>
      <c r="AA91" s="2065">
        <f>+'17HPM_DATA_INPUT'!G65-'17_AUDIT_TOTALS_CK'!F91</f>
        <v>0</v>
      </c>
      <c r="AB91" s="2065">
        <f>+'17HPM_DATA_INPUT'!H65-'17_AUDIT_TOTALS_CK'!G91</f>
        <v>0</v>
      </c>
      <c r="AC91" s="2065">
        <f>+'17HPM_DATA_INPUT'!I65-'17_AUDIT_TOTALS_CK'!H91</f>
        <v>0</v>
      </c>
      <c r="AD91" s="2065">
        <f>+'17HPM_DATA_INPUT'!J65-'17_AUDIT_TOTALS_CK'!I91</f>
        <v>0</v>
      </c>
      <c r="AE91" s="2065">
        <f>+'17HPM_DATA_INPUT'!K65-'17_AUDIT_TOTALS_CK'!J91</f>
        <v>0</v>
      </c>
      <c r="AF91" s="2065">
        <f>+'17HPM_DATA_INPUT'!L65-'17_AUDIT_TOTALS_CK'!K91</f>
        <v>0</v>
      </c>
      <c r="AG91" s="2065">
        <f>+'17HPM_DATA_INPUT'!M65-'17_AUDIT_TOTALS_CK'!L91</f>
        <v>0</v>
      </c>
      <c r="AH91" s="2065">
        <f>+'17HPM_DATA_INPUT'!N65-'17_AUDIT_TOTALS_CK'!M91</f>
        <v>0</v>
      </c>
      <c r="AI91" s="2065">
        <f>+'17HPM_DATA_INPUT'!O65-'17_AUDIT_TOTALS_CK'!N91</f>
        <v>0</v>
      </c>
      <c r="AJ91" s="2065">
        <f>+'17HPM_DATA_INPUT'!P65-'17_AUDIT_TOTALS_CK'!O91</f>
        <v>0</v>
      </c>
      <c r="AK91" s="2065">
        <f>+'17HPM_DATA_INPUT'!Q65-'17_AUDIT_TOTALS_CK'!P91</f>
        <v>0</v>
      </c>
      <c r="AL91" s="2065">
        <f>+'17HPM_DATA_INPUT'!R65-'17_AUDIT_TOTALS_CK'!Q91</f>
        <v>0</v>
      </c>
      <c r="AM91" s="2065">
        <f>+'17HPM_DATA_INPUT'!S65-'17_AUDIT_TOTALS_CK'!R91</f>
        <v>0</v>
      </c>
      <c r="AN91" s="2065">
        <f>+'17HPM_DATA_INPUT'!T65-'17_AUDIT_TOTALS_CK'!S91</f>
        <v>0</v>
      </c>
      <c r="AO91" s="2065">
        <f>+'17HPM_DATA_INPUT'!U65-'17_AUDIT_TOTALS_CK'!T91</f>
        <v>0</v>
      </c>
      <c r="AQ91" s="455" t="str">
        <f>'Departmental PL'!D100</f>
        <v>4650 NUCLEAR CARDLGY - CLINCRSS</v>
      </c>
      <c r="AR91" s="456">
        <f>+C91-'Departmental PL'!F100</f>
        <v>0</v>
      </c>
      <c r="AS91" s="456">
        <f>+D91-'Departmental PL'!G100</f>
        <v>0</v>
      </c>
      <c r="AT91" s="456">
        <f>+E91-'Departmental PL'!H100</f>
        <v>0</v>
      </c>
      <c r="AU91" s="456">
        <f>+F91-'Departmental PL'!I100</f>
        <v>0</v>
      </c>
      <c r="AV91" s="456">
        <f>+G91-'Departmental PL'!J100</f>
        <v>0</v>
      </c>
      <c r="AW91" s="456">
        <f>+H91-'Departmental PL'!K100</f>
        <v>0</v>
      </c>
      <c r="AX91" s="456">
        <f>+I91-'Departmental PL'!L100</f>
        <v>0</v>
      </c>
      <c r="AY91" s="456">
        <f>+J91-'Departmental PL'!M100</f>
        <v>0</v>
      </c>
      <c r="AZ91" s="456">
        <f>+K91-'Departmental PL'!N100</f>
        <v>0</v>
      </c>
      <c r="BA91" s="456">
        <f>+L91-'Departmental PL'!O100</f>
        <v>0</v>
      </c>
      <c r="BB91" s="456">
        <f>+M91-'Departmental PL'!P100</f>
        <v>0</v>
      </c>
      <c r="BC91" s="456">
        <f>+N91-'Departmental PL'!Q100</f>
        <v>0</v>
      </c>
      <c r="BD91" s="456">
        <f>+O91-'Departmental PL'!R100</f>
        <v>0</v>
      </c>
      <c r="BE91" s="456">
        <f>+P91-'Departmental PL'!S100</f>
        <v>0</v>
      </c>
      <c r="BF91" s="456">
        <f>+Q91-'Departmental PL'!T100</f>
        <v>0</v>
      </c>
      <c r="BG91" s="456">
        <f>+R91-'Departmental PL'!U100</f>
        <v>0</v>
      </c>
      <c r="BH91" s="456">
        <f>+S91-'Departmental PL'!V100</f>
        <v>0</v>
      </c>
      <c r="BI91" s="456">
        <f>+T91-'Departmental PL'!W100</f>
        <v>0</v>
      </c>
    </row>
    <row r="92" spans="1:61" ht="20.25" hidden="1" customHeight="1" x14ac:dyDescent="0.25">
      <c r="A92" s="2067" t="s">
        <v>1521</v>
      </c>
      <c r="B92" s="2074" t="s">
        <v>2284</v>
      </c>
      <c r="C92" s="2075"/>
      <c r="D92" s="2075"/>
      <c r="E92" s="2075"/>
      <c r="F92" s="2075"/>
      <c r="G92" s="2075"/>
      <c r="H92" s="2075"/>
      <c r="I92" s="2075"/>
      <c r="J92" s="2075"/>
      <c r="K92" s="2075"/>
      <c r="L92" s="2075"/>
      <c r="M92" s="2075"/>
      <c r="N92" s="2075"/>
      <c r="O92" s="2075"/>
      <c r="P92" s="2075"/>
      <c r="Q92" s="2075"/>
      <c r="R92" s="2075"/>
      <c r="S92" s="2075"/>
      <c r="T92" s="2075"/>
      <c r="U92" s="2061" t="str">
        <f t="shared" si="0"/>
        <v>4660 AC CARDIOLOGY</v>
      </c>
      <c r="W92" s="455" t="b">
        <f>+'17HPM_DATA_INPUT'!C66='17_AUDIT_TOTALS_CK'!U92</f>
        <v>1</v>
      </c>
      <c r="X92" s="2065">
        <f>+'17HPM_DATA_INPUT'!D66-'17_AUDIT_TOTALS_CK'!C92</f>
        <v>0</v>
      </c>
      <c r="Y92" s="2065">
        <f>+'17HPM_DATA_INPUT'!E66-'17_AUDIT_TOTALS_CK'!D92</f>
        <v>0</v>
      </c>
      <c r="Z92" s="2065">
        <f>+'17HPM_DATA_INPUT'!F66-'17_AUDIT_TOTALS_CK'!E92</f>
        <v>0</v>
      </c>
      <c r="AA92" s="2065">
        <f>+'17HPM_DATA_INPUT'!G66-'17_AUDIT_TOTALS_CK'!F92</f>
        <v>0</v>
      </c>
      <c r="AB92" s="2065">
        <f>+'17HPM_DATA_INPUT'!H66-'17_AUDIT_TOTALS_CK'!G92</f>
        <v>0</v>
      </c>
      <c r="AC92" s="2065">
        <f>+'17HPM_DATA_INPUT'!I66-'17_AUDIT_TOTALS_CK'!H92</f>
        <v>0</v>
      </c>
      <c r="AD92" s="2065">
        <f>+'17HPM_DATA_INPUT'!J66-'17_AUDIT_TOTALS_CK'!I92</f>
        <v>0</v>
      </c>
      <c r="AE92" s="2065">
        <f>+'17HPM_DATA_INPUT'!K66-'17_AUDIT_TOTALS_CK'!J92</f>
        <v>0</v>
      </c>
      <c r="AF92" s="2065">
        <f>+'17HPM_DATA_INPUT'!L66-'17_AUDIT_TOTALS_CK'!K92</f>
        <v>0</v>
      </c>
      <c r="AG92" s="2065">
        <f>+'17HPM_DATA_INPUT'!M66-'17_AUDIT_TOTALS_CK'!L92</f>
        <v>0</v>
      </c>
      <c r="AH92" s="2065">
        <f>+'17HPM_DATA_INPUT'!N66-'17_AUDIT_TOTALS_CK'!M92</f>
        <v>0</v>
      </c>
      <c r="AI92" s="2065">
        <f>+'17HPM_DATA_INPUT'!O66-'17_AUDIT_TOTALS_CK'!N92</f>
        <v>0</v>
      </c>
      <c r="AJ92" s="2065">
        <f>+'17HPM_DATA_INPUT'!P66-'17_AUDIT_TOTALS_CK'!O92</f>
        <v>0</v>
      </c>
      <c r="AK92" s="2065">
        <f>+'17HPM_DATA_INPUT'!Q66-'17_AUDIT_TOTALS_CK'!P92</f>
        <v>0</v>
      </c>
      <c r="AL92" s="2065">
        <f>+'17HPM_DATA_INPUT'!R66-'17_AUDIT_TOTALS_CK'!Q92</f>
        <v>0</v>
      </c>
      <c r="AM92" s="2065">
        <f>+'17HPM_DATA_INPUT'!S66-'17_AUDIT_TOTALS_CK'!R92</f>
        <v>0</v>
      </c>
      <c r="AN92" s="2065">
        <f>+'17HPM_DATA_INPUT'!T66-'17_AUDIT_TOTALS_CK'!S92</f>
        <v>0</v>
      </c>
      <c r="AO92" s="2065">
        <f>+'17HPM_DATA_INPUT'!U66-'17_AUDIT_TOTALS_CK'!T92</f>
        <v>0</v>
      </c>
      <c r="AQ92" s="455" t="str">
        <f>'Departmental PL'!D101</f>
        <v>4660 AC CARDIOLOGY</v>
      </c>
      <c r="AR92" s="456">
        <f>+C92-'Departmental PL'!F101</f>
        <v>0</v>
      </c>
      <c r="AS92" s="456">
        <f>+D92-'Departmental PL'!G101</f>
        <v>0</v>
      </c>
      <c r="AT92" s="456">
        <f>+E92-'Departmental PL'!H101</f>
        <v>0</v>
      </c>
      <c r="AU92" s="456">
        <f>+F92-'Departmental PL'!I101</f>
        <v>0</v>
      </c>
      <c r="AV92" s="456">
        <f>+G92-'Departmental PL'!J101</f>
        <v>0</v>
      </c>
      <c r="AW92" s="456">
        <f>+H92-'Departmental PL'!K101</f>
        <v>0</v>
      </c>
      <c r="AX92" s="456">
        <f>+I92-'Departmental PL'!L101</f>
        <v>0</v>
      </c>
      <c r="AY92" s="456">
        <f>+J92-'Departmental PL'!M101</f>
        <v>0</v>
      </c>
      <c r="AZ92" s="456">
        <f>+K92-'Departmental PL'!N101</f>
        <v>0</v>
      </c>
      <c r="BA92" s="456">
        <f>+L92-'Departmental PL'!O101</f>
        <v>0</v>
      </c>
      <c r="BB92" s="456">
        <f>+M92-'Departmental PL'!P101</f>
        <v>0</v>
      </c>
      <c r="BC92" s="456">
        <f>+N92-'Departmental PL'!Q101</f>
        <v>0</v>
      </c>
      <c r="BD92" s="456">
        <f>+O92-'Departmental PL'!R101</f>
        <v>0</v>
      </c>
      <c r="BE92" s="456">
        <f>+P92-'Departmental PL'!S101</f>
        <v>0</v>
      </c>
      <c r="BF92" s="456">
        <f>+Q92-'Departmental PL'!T101</f>
        <v>0</v>
      </c>
      <c r="BG92" s="456">
        <f>+R92-'Departmental PL'!U101</f>
        <v>0</v>
      </c>
      <c r="BH92" s="456">
        <f>+S92-'Departmental PL'!V101</f>
        <v>0</v>
      </c>
      <c r="BI92" s="456">
        <f>+T92-'Departmental PL'!W101</f>
        <v>0</v>
      </c>
    </row>
    <row r="93" spans="1:61" ht="20.25" hidden="1" customHeight="1" x14ac:dyDescent="0.25">
      <c r="A93" s="2033" t="s">
        <v>1522</v>
      </c>
      <c r="B93" s="2058" t="s">
        <v>2355</v>
      </c>
      <c r="C93" s="2060"/>
      <c r="D93" s="2060"/>
      <c r="E93" s="2060"/>
      <c r="F93" s="2060"/>
      <c r="G93" s="2060"/>
      <c r="H93" s="2060"/>
      <c r="I93" s="2060"/>
      <c r="J93" s="2060"/>
      <c r="K93" s="2060"/>
      <c r="L93" s="2060"/>
      <c r="M93" s="2060"/>
      <c r="N93" s="2060"/>
      <c r="O93" s="2060"/>
      <c r="P93" s="2060"/>
      <c r="Q93" s="2060"/>
      <c r="R93" s="2060"/>
      <c r="S93" s="2060"/>
      <c r="T93" s="2060"/>
      <c r="U93" s="2061" t="str">
        <f t="shared" si="0"/>
        <v>4680 HEART STATION</v>
      </c>
      <c r="W93" s="455" t="b">
        <f>+'17HPM_DATA_INPUT'!C67='17_AUDIT_TOTALS_CK'!U93</f>
        <v>1</v>
      </c>
      <c r="X93" s="2065">
        <f>+'17HPM_DATA_INPUT'!D67-'17_AUDIT_TOTALS_CK'!C93</f>
        <v>4324</v>
      </c>
      <c r="Y93" s="2065">
        <f>+'17HPM_DATA_INPUT'!E67-'17_AUDIT_TOTALS_CK'!D93</f>
        <v>5074</v>
      </c>
      <c r="Z93" s="2065">
        <f>+'17HPM_DATA_INPUT'!F67-'17_AUDIT_TOTALS_CK'!E93</f>
        <v>5747</v>
      </c>
      <c r="AA93" s="2065">
        <f>+'17HPM_DATA_INPUT'!G67-'17_AUDIT_TOTALS_CK'!F93</f>
        <v>6593</v>
      </c>
      <c r="AB93" s="2065">
        <f>+'17HPM_DATA_INPUT'!H67-'17_AUDIT_TOTALS_CK'!G93</f>
        <v>879071</v>
      </c>
      <c r="AC93" s="2065">
        <f>+'17HPM_DATA_INPUT'!I67-'17_AUDIT_TOTALS_CK'!H93</f>
        <v>980356</v>
      </c>
      <c r="AD93" s="2065">
        <f>+'17HPM_DATA_INPUT'!J67-'17_AUDIT_TOTALS_CK'!I93</f>
        <v>299735</v>
      </c>
      <c r="AE93" s="2065">
        <f>+'17HPM_DATA_INPUT'!K67-'17_AUDIT_TOTALS_CK'!J93</f>
        <v>331763</v>
      </c>
      <c r="AF93" s="2065">
        <f>+'17HPM_DATA_INPUT'!L67-'17_AUDIT_TOTALS_CK'!K93</f>
        <v>73544</v>
      </c>
      <c r="AG93" s="2065">
        <f>+'17HPM_DATA_INPUT'!M67-'17_AUDIT_TOTALS_CK'!L93</f>
        <v>88895</v>
      </c>
      <c r="AH93" s="2065">
        <f>+'17HPM_DATA_INPUT'!N67-'17_AUDIT_TOTALS_CK'!M93</f>
        <v>226191</v>
      </c>
      <c r="AI93" s="2065">
        <f>+'17HPM_DATA_INPUT'!O67-'17_AUDIT_TOTALS_CK'!N93</f>
        <v>242867</v>
      </c>
      <c r="AJ93" s="2065">
        <f>+'17HPM_DATA_INPUT'!P67-'17_AUDIT_TOTALS_CK'!O93</f>
        <v>9444</v>
      </c>
      <c r="AK93" s="2065">
        <f>+'17HPM_DATA_INPUT'!Q67-'17_AUDIT_TOTALS_CK'!P93</f>
        <v>10390</v>
      </c>
      <c r="AL93" s="2065">
        <f>+'17HPM_DATA_INPUT'!R67-'17_AUDIT_TOTALS_CK'!Q93</f>
        <v>35513</v>
      </c>
      <c r="AM93" s="2065">
        <f>+'17HPM_DATA_INPUT'!S67-'17_AUDIT_TOTALS_CK'!R93</f>
        <v>58644</v>
      </c>
      <c r="AN93" s="2065">
        <f>+'17HPM_DATA_INPUT'!T67-'17_AUDIT_TOTALS_CK'!S93</f>
        <v>181234</v>
      </c>
      <c r="AO93" s="2065">
        <f>+'17HPM_DATA_INPUT'!U67-'17_AUDIT_TOTALS_CK'!T93</f>
        <v>173833</v>
      </c>
      <c r="AQ93" s="455" t="str">
        <f>'Departmental PL'!D102</f>
        <v>4680 HEART STATION</v>
      </c>
      <c r="AR93" s="456">
        <f>+C93-'Departmental PL'!F102</f>
        <v>-4324</v>
      </c>
      <c r="AS93" s="456">
        <f>+D93-'Departmental PL'!G102</f>
        <v>-5074</v>
      </c>
      <c r="AT93" s="456">
        <f>+E93-'Departmental PL'!H102</f>
        <v>-5747</v>
      </c>
      <c r="AU93" s="456">
        <f>+F93-'Departmental PL'!I102</f>
        <v>-6593</v>
      </c>
      <c r="AV93" s="456">
        <f>+G93-'Departmental PL'!J102</f>
        <v>-879071</v>
      </c>
      <c r="AW93" s="456">
        <f>+H93-'Departmental PL'!K102</f>
        <v>-980356</v>
      </c>
      <c r="AX93" s="456">
        <f>+I93-'Departmental PL'!L102</f>
        <v>-299735</v>
      </c>
      <c r="AY93" s="456">
        <f>+J93-'Departmental PL'!M102</f>
        <v>-331763</v>
      </c>
      <c r="AZ93" s="456">
        <f>+K93-'Departmental PL'!N102</f>
        <v>-73544</v>
      </c>
      <c r="BA93" s="456">
        <f>+L93-'Departmental PL'!O102</f>
        <v>-88895</v>
      </c>
      <c r="BB93" s="456">
        <f>+M93-'Departmental PL'!P102</f>
        <v>-226191</v>
      </c>
      <c r="BC93" s="456">
        <f>+N93-'Departmental PL'!Q102</f>
        <v>-242868</v>
      </c>
      <c r="BD93" s="456">
        <f>+O93-'Departmental PL'!R102</f>
        <v>-9444</v>
      </c>
      <c r="BE93" s="456">
        <f>+P93-'Departmental PL'!S102</f>
        <v>-10390</v>
      </c>
      <c r="BF93" s="456">
        <f>+Q93-'Departmental PL'!T102</f>
        <v>-35513</v>
      </c>
      <c r="BG93" s="456">
        <f>+R93-'Departmental PL'!U102</f>
        <v>-58644</v>
      </c>
      <c r="BH93" s="456">
        <f>+S93-'Departmental PL'!V102</f>
        <v>-181234</v>
      </c>
      <c r="BI93" s="456">
        <f>+T93-'Departmental PL'!W102</f>
        <v>-173834</v>
      </c>
    </row>
    <row r="94" spans="1:61" ht="20.25" hidden="1" customHeight="1" x14ac:dyDescent="0.25">
      <c r="A94" s="2095"/>
      <c r="B94" s="2074" t="s">
        <v>1513</v>
      </c>
      <c r="C94" s="2075"/>
      <c r="D94" s="2075"/>
      <c r="E94" s="2075"/>
      <c r="F94" s="2075"/>
      <c r="G94" s="2075"/>
      <c r="H94" s="2075"/>
      <c r="I94" s="2075"/>
      <c r="J94" s="2075"/>
      <c r="K94" s="2075"/>
      <c r="L94" s="2075"/>
      <c r="M94" s="2075"/>
      <c r="N94" s="2075"/>
      <c r="O94" s="2075"/>
      <c r="P94" s="2075"/>
      <c r="Q94" s="2075"/>
      <c r="R94" s="2075"/>
      <c r="S94" s="2075"/>
      <c r="T94" s="2075"/>
      <c r="U94" s="2061" t="str">
        <f t="shared" si="0"/>
        <v>4690 LAKESIDE CARDIOLOGY</v>
      </c>
      <c r="W94" s="455" t="b">
        <f>+'17HPM_DATA_INPUT'!C68='17_AUDIT_TOTALS_CK'!U94</f>
        <v>1</v>
      </c>
      <c r="X94" s="2065">
        <f>+'17HPM_DATA_INPUT'!D68-'17_AUDIT_TOTALS_CK'!C94</f>
        <v>0</v>
      </c>
      <c r="Y94" s="2065">
        <f>+'17HPM_DATA_INPUT'!E68-'17_AUDIT_TOTALS_CK'!D94</f>
        <v>1</v>
      </c>
      <c r="Z94" s="2065">
        <f>+'17HPM_DATA_INPUT'!F68-'17_AUDIT_TOTALS_CK'!E94</f>
        <v>0</v>
      </c>
      <c r="AA94" s="2065">
        <f>+'17HPM_DATA_INPUT'!G68-'17_AUDIT_TOTALS_CK'!F94</f>
        <v>0</v>
      </c>
      <c r="AB94" s="2065">
        <f>+'17HPM_DATA_INPUT'!H68-'17_AUDIT_TOTALS_CK'!G94</f>
        <v>0</v>
      </c>
      <c r="AC94" s="2065">
        <f>+'17HPM_DATA_INPUT'!I68-'17_AUDIT_TOTALS_CK'!H94</f>
        <v>0</v>
      </c>
      <c r="AD94" s="2065">
        <f>+'17HPM_DATA_INPUT'!J68-'17_AUDIT_TOTALS_CK'!I94</f>
        <v>0</v>
      </c>
      <c r="AE94" s="2065">
        <f>+'17HPM_DATA_INPUT'!K68-'17_AUDIT_TOTALS_CK'!J94</f>
        <v>0</v>
      </c>
      <c r="AF94" s="2065">
        <f>+'17HPM_DATA_INPUT'!L68-'17_AUDIT_TOTALS_CK'!K94</f>
        <v>0</v>
      </c>
      <c r="AG94" s="2065">
        <f>+'17HPM_DATA_INPUT'!M68-'17_AUDIT_TOTALS_CK'!L94</f>
        <v>0</v>
      </c>
      <c r="AH94" s="2065">
        <f>+'17HPM_DATA_INPUT'!N68-'17_AUDIT_TOTALS_CK'!M94</f>
        <v>0</v>
      </c>
      <c r="AI94" s="2065">
        <f>+'17HPM_DATA_INPUT'!O68-'17_AUDIT_TOTALS_CK'!N94</f>
        <v>0</v>
      </c>
      <c r="AJ94" s="2065">
        <f>+'17HPM_DATA_INPUT'!P68-'17_AUDIT_TOTALS_CK'!O94</f>
        <v>0</v>
      </c>
      <c r="AK94" s="2065">
        <f>+'17HPM_DATA_INPUT'!Q68-'17_AUDIT_TOTALS_CK'!P94</f>
        <v>0</v>
      </c>
      <c r="AL94" s="2065">
        <f>+'17HPM_DATA_INPUT'!R68-'17_AUDIT_TOTALS_CK'!Q94</f>
        <v>0</v>
      </c>
      <c r="AM94" s="2065">
        <f>+'17HPM_DATA_INPUT'!S68-'17_AUDIT_TOTALS_CK'!R94</f>
        <v>0</v>
      </c>
      <c r="AN94" s="2065">
        <f>+'17HPM_DATA_INPUT'!T68-'17_AUDIT_TOTALS_CK'!S94</f>
        <v>0</v>
      </c>
      <c r="AO94" s="2065">
        <f>+'17HPM_DATA_INPUT'!U68-'17_AUDIT_TOTALS_CK'!T94</f>
        <v>0</v>
      </c>
      <c r="AQ94" s="455" t="str">
        <f>'Departmental PL'!D103</f>
        <v>4690 LAKESIDE CARDIOLOGY</v>
      </c>
      <c r="AR94" s="456">
        <f>+C94-'Departmental PL'!F103</f>
        <v>0</v>
      </c>
      <c r="AS94" s="456">
        <f>+D94-'Departmental PL'!G103</f>
        <v>-1</v>
      </c>
      <c r="AT94" s="456">
        <f>+E94-'Departmental PL'!H103</f>
        <v>0</v>
      </c>
      <c r="AU94" s="456">
        <f>+F94-'Departmental PL'!I103</f>
        <v>0</v>
      </c>
      <c r="AV94" s="456">
        <f>+G94-'Departmental PL'!J103</f>
        <v>0</v>
      </c>
      <c r="AW94" s="456">
        <f>+H94-'Departmental PL'!K103</f>
        <v>0</v>
      </c>
      <c r="AX94" s="456">
        <f>+I94-'Departmental PL'!L103</f>
        <v>0</v>
      </c>
      <c r="AY94" s="456">
        <f>+J94-'Departmental PL'!M103</f>
        <v>0</v>
      </c>
      <c r="AZ94" s="456">
        <f>+K94-'Departmental PL'!N103</f>
        <v>0</v>
      </c>
      <c r="BA94" s="456">
        <f>+L94-'Departmental PL'!O103</f>
        <v>0</v>
      </c>
      <c r="BB94" s="456">
        <f>+M94-'Departmental PL'!P103</f>
        <v>0</v>
      </c>
      <c r="BC94" s="456">
        <f>+N94-'Departmental PL'!Q103</f>
        <v>0</v>
      </c>
      <c r="BD94" s="456">
        <f>+O94-'Departmental PL'!R103</f>
        <v>0</v>
      </c>
      <c r="BE94" s="456">
        <f>+P94-'Departmental PL'!S103</f>
        <v>0</v>
      </c>
      <c r="BF94" s="456">
        <f>+Q94-'Departmental PL'!T103</f>
        <v>0</v>
      </c>
      <c r="BG94" s="456">
        <f>+R94-'Departmental PL'!U103</f>
        <v>0</v>
      </c>
      <c r="BH94" s="456">
        <f>+S94-'Departmental PL'!V103</f>
        <v>0</v>
      </c>
      <c r="BI94" s="456">
        <f>+T94-'Departmental PL'!W103</f>
        <v>0</v>
      </c>
    </row>
    <row r="95" spans="1:61" ht="20.25" hidden="1" customHeight="1" x14ac:dyDescent="0.25">
      <c r="A95" s="2081"/>
      <c r="B95" s="2074" t="s">
        <v>1517</v>
      </c>
      <c r="C95" s="2075"/>
      <c r="D95" s="2075"/>
      <c r="E95" s="2075"/>
      <c r="F95" s="2075"/>
      <c r="G95" s="2075"/>
      <c r="H95" s="2075"/>
      <c r="I95" s="2075"/>
      <c r="J95" s="2075"/>
      <c r="K95" s="2075"/>
      <c r="L95" s="2075"/>
      <c r="M95" s="2075"/>
      <c r="N95" s="2075"/>
      <c r="O95" s="2075"/>
      <c r="P95" s="2075"/>
      <c r="Q95" s="2075"/>
      <c r="R95" s="2075"/>
      <c r="S95" s="2075"/>
      <c r="T95" s="2075"/>
      <c r="U95" s="2061" t="str">
        <f t="shared" si="0"/>
        <v>4700 ELECTROPHYSIOLOGY</v>
      </c>
      <c r="W95" s="455" t="b">
        <f>+'17HPM_DATA_INPUT'!C69='17_AUDIT_TOTALS_CK'!U95</f>
        <v>1</v>
      </c>
      <c r="X95" s="2065">
        <f>+'17HPM_DATA_INPUT'!D69-'17_AUDIT_TOTALS_CK'!C95</f>
        <v>0</v>
      </c>
      <c r="Y95" s="2065">
        <f>+'17HPM_DATA_INPUT'!E69-'17_AUDIT_TOTALS_CK'!D95</f>
        <v>0</v>
      </c>
      <c r="Z95" s="2065">
        <f>+'17HPM_DATA_INPUT'!F69-'17_AUDIT_TOTALS_CK'!E95</f>
        <v>0</v>
      </c>
      <c r="AA95" s="2065">
        <f>+'17HPM_DATA_INPUT'!G69-'17_AUDIT_TOTALS_CK'!F95</f>
        <v>0</v>
      </c>
      <c r="AB95" s="2065">
        <f>+'17HPM_DATA_INPUT'!H69-'17_AUDIT_TOTALS_CK'!G95</f>
        <v>0</v>
      </c>
      <c r="AC95" s="2065">
        <f>+'17HPM_DATA_INPUT'!I69-'17_AUDIT_TOTALS_CK'!H95</f>
        <v>0</v>
      </c>
      <c r="AD95" s="2065">
        <f>+'17HPM_DATA_INPUT'!J69-'17_AUDIT_TOTALS_CK'!I95</f>
        <v>0</v>
      </c>
      <c r="AE95" s="2065">
        <f>+'17HPM_DATA_INPUT'!K69-'17_AUDIT_TOTALS_CK'!J95</f>
        <v>0</v>
      </c>
      <c r="AF95" s="2065">
        <f>+'17HPM_DATA_INPUT'!L69-'17_AUDIT_TOTALS_CK'!K95</f>
        <v>0</v>
      </c>
      <c r="AG95" s="2065">
        <f>+'17HPM_DATA_INPUT'!M69-'17_AUDIT_TOTALS_CK'!L95</f>
        <v>0</v>
      </c>
      <c r="AH95" s="2065">
        <f>+'17HPM_DATA_INPUT'!N69-'17_AUDIT_TOTALS_CK'!M95</f>
        <v>0</v>
      </c>
      <c r="AI95" s="2065">
        <f>+'17HPM_DATA_INPUT'!O69-'17_AUDIT_TOTALS_CK'!N95</f>
        <v>0</v>
      </c>
      <c r="AJ95" s="2065">
        <f>+'17HPM_DATA_INPUT'!P69-'17_AUDIT_TOTALS_CK'!O95</f>
        <v>0</v>
      </c>
      <c r="AK95" s="2065">
        <f>+'17HPM_DATA_INPUT'!Q69-'17_AUDIT_TOTALS_CK'!P95</f>
        <v>0</v>
      </c>
      <c r="AL95" s="2065">
        <f>+'17HPM_DATA_INPUT'!R69-'17_AUDIT_TOTALS_CK'!Q95</f>
        <v>0</v>
      </c>
      <c r="AM95" s="2065">
        <f>+'17HPM_DATA_INPUT'!S69-'17_AUDIT_TOTALS_CK'!R95</f>
        <v>0</v>
      </c>
      <c r="AN95" s="2065">
        <f>+'17HPM_DATA_INPUT'!T69-'17_AUDIT_TOTALS_CK'!S95</f>
        <v>0</v>
      </c>
      <c r="AO95" s="2065">
        <f>+'17HPM_DATA_INPUT'!U69-'17_AUDIT_TOTALS_CK'!T95</f>
        <v>0</v>
      </c>
      <c r="AQ95" s="455" t="str">
        <f>'Departmental PL'!D104</f>
        <v>4700 ELECTROPHYSIOLOGY</v>
      </c>
      <c r="AR95" s="456">
        <f>+C95-'Departmental PL'!F104</f>
        <v>0</v>
      </c>
      <c r="AS95" s="456">
        <f>+D95-'Departmental PL'!G104</f>
        <v>0</v>
      </c>
      <c r="AT95" s="456">
        <f>+E95-'Departmental PL'!H104</f>
        <v>0</v>
      </c>
      <c r="AU95" s="456">
        <f>+F95-'Departmental PL'!I104</f>
        <v>0</v>
      </c>
      <c r="AV95" s="456">
        <f>+G95-'Departmental PL'!J104</f>
        <v>0</v>
      </c>
      <c r="AW95" s="456">
        <f>+H95-'Departmental PL'!K104</f>
        <v>0</v>
      </c>
      <c r="AX95" s="456">
        <f>+I95-'Departmental PL'!L104</f>
        <v>0</v>
      </c>
      <c r="AY95" s="456">
        <f>+J95-'Departmental PL'!M104</f>
        <v>0</v>
      </c>
      <c r="AZ95" s="456">
        <f>+K95-'Departmental PL'!N104</f>
        <v>0</v>
      </c>
      <c r="BA95" s="456">
        <f>+L95-'Departmental PL'!O104</f>
        <v>0</v>
      </c>
      <c r="BB95" s="456">
        <f>+M95-'Departmental PL'!P104</f>
        <v>0</v>
      </c>
      <c r="BC95" s="456">
        <f>+N95-'Departmental PL'!Q104</f>
        <v>0</v>
      </c>
      <c r="BD95" s="456">
        <f>+O95-'Departmental PL'!R104</f>
        <v>0</v>
      </c>
      <c r="BE95" s="456">
        <f>+P95-'Departmental PL'!S104</f>
        <v>0</v>
      </c>
      <c r="BF95" s="456">
        <f>+Q95-'Departmental PL'!T104</f>
        <v>0</v>
      </c>
      <c r="BG95" s="456">
        <f>+R95-'Departmental PL'!U104</f>
        <v>0</v>
      </c>
      <c r="BH95" s="456">
        <f>+S95-'Departmental PL'!V104</f>
        <v>0</v>
      </c>
      <c r="BI95" s="456">
        <f>+T95-'Departmental PL'!W104</f>
        <v>0</v>
      </c>
    </row>
    <row r="96" spans="1:61" ht="20.25" hidden="1" customHeight="1" x14ac:dyDescent="0.25">
      <c r="A96" s="2067" t="s">
        <v>1523</v>
      </c>
      <c r="B96" s="2076" t="s">
        <v>2308</v>
      </c>
      <c r="C96" s="2077"/>
      <c r="D96" s="2077"/>
      <c r="E96" s="2077"/>
      <c r="F96" s="2077"/>
      <c r="G96" s="2077"/>
      <c r="H96" s="2077"/>
      <c r="I96" s="2077"/>
      <c r="J96" s="2077"/>
      <c r="K96" s="2077"/>
      <c r="L96" s="2077"/>
      <c r="M96" s="2077"/>
      <c r="N96" s="2077"/>
      <c r="O96" s="2077"/>
      <c r="P96" s="2077"/>
      <c r="Q96" s="2077"/>
      <c r="R96" s="2077"/>
      <c r="S96" s="2077"/>
      <c r="T96" s="2077"/>
      <c r="U96" s="2061" t="str">
        <f t="shared" ref="U96:U188" si="1">TRIM(B96)</f>
        <v>Total OBS</v>
      </c>
      <c r="W96" s="455" t="b">
        <f>+'17HPM_DATA_INPUT'!C70='17_AUDIT_TOTALS_CK'!U96</f>
        <v>1</v>
      </c>
      <c r="X96" s="2065">
        <f>+'17HPM_DATA_INPUT'!D70-'17_AUDIT_TOTALS_CK'!C96</f>
        <v>4490</v>
      </c>
      <c r="Y96" s="2065">
        <f>+'17HPM_DATA_INPUT'!E70-'17_AUDIT_TOTALS_CK'!D96</f>
        <v>5229</v>
      </c>
      <c r="Z96" s="2065">
        <f>+'17HPM_DATA_INPUT'!F70-'17_AUDIT_TOTALS_CK'!E96</f>
        <v>9617</v>
      </c>
      <c r="AA96" s="2065">
        <f>+'17HPM_DATA_INPUT'!G70-'17_AUDIT_TOTALS_CK'!F96</f>
        <v>10858</v>
      </c>
      <c r="AB96" s="2065">
        <f>+'17HPM_DATA_INPUT'!H70-'17_AUDIT_TOTALS_CK'!G96</f>
        <v>3102901</v>
      </c>
      <c r="AC96" s="2065">
        <f>+'17HPM_DATA_INPUT'!I70-'17_AUDIT_TOTALS_CK'!H96</f>
        <v>3474271</v>
      </c>
      <c r="AD96" s="2065">
        <f>+'17HPM_DATA_INPUT'!J70-'17_AUDIT_TOTALS_CK'!I96</f>
        <v>1009909</v>
      </c>
      <c r="AE96" s="2065">
        <f>+'17HPM_DATA_INPUT'!K70-'17_AUDIT_TOTALS_CK'!J96</f>
        <v>1168392</v>
      </c>
      <c r="AF96" s="2065">
        <f>+'17HPM_DATA_INPUT'!L70-'17_AUDIT_TOTALS_CK'!K96</f>
        <v>454261</v>
      </c>
      <c r="AG96" s="2065">
        <f>+'17HPM_DATA_INPUT'!M70-'17_AUDIT_TOTALS_CK'!L96</f>
        <v>518581</v>
      </c>
      <c r="AH96" s="2065">
        <f>+'17HPM_DATA_INPUT'!N70-'17_AUDIT_TOTALS_CK'!M96</f>
        <v>555648</v>
      </c>
      <c r="AI96" s="2065">
        <f>+'17HPM_DATA_INPUT'!O70-'17_AUDIT_TOTALS_CK'!N96</f>
        <v>649811</v>
      </c>
      <c r="AJ96" s="2065">
        <f>+'17HPM_DATA_INPUT'!P70-'17_AUDIT_TOTALS_CK'!O96</f>
        <v>27644</v>
      </c>
      <c r="AK96" s="2065">
        <f>+'17HPM_DATA_INPUT'!Q70-'17_AUDIT_TOTALS_CK'!P96</f>
        <v>32853</v>
      </c>
      <c r="AL96" s="2065">
        <f>+'17HPM_DATA_INPUT'!R70-'17_AUDIT_TOTALS_CK'!Q96</f>
        <v>204337</v>
      </c>
      <c r="AM96" s="2065">
        <f>+'17HPM_DATA_INPUT'!S70-'17_AUDIT_TOTALS_CK'!R96</f>
        <v>249325</v>
      </c>
      <c r="AN96" s="2065">
        <f>+'17HPM_DATA_INPUT'!T70-'17_AUDIT_TOTALS_CK'!S96</f>
        <v>323668</v>
      </c>
      <c r="AO96" s="2065">
        <f>+'17HPM_DATA_INPUT'!U70-'17_AUDIT_TOTALS_CK'!T96</f>
        <v>367633</v>
      </c>
      <c r="AQ96" s="2076" t="str">
        <f>'Departmental PL'!D105</f>
        <v>Total OBS</v>
      </c>
      <c r="AR96" s="456">
        <f>+C96-'Departmental PL'!F105</f>
        <v>-4490</v>
      </c>
      <c r="AS96" s="456">
        <f>+D96-'Departmental PL'!G105</f>
        <v>-5229</v>
      </c>
      <c r="AT96" s="456">
        <f>+E96-'Departmental PL'!H105</f>
        <v>-9617</v>
      </c>
      <c r="AU96" s="456">
        <f>+F96-'Departmental PL'!I105</f>
        <v>-10858</v>
      </c>
      <c r="AV96" s="456">
        <f>+G96-'Departmental PL'!J105</f>
        <v>-3102901</v>
      </c>
      <c r="AW96" s="456">
        <f>+H96-'Departmental PL'!K105</f>
        <v>-3474271</v>
      </c>
      <c r="AX96" s="456">
        <f>+I96-'Departmental PL'!L105</f>
        <v>-1009909</v>
      </c>
      <c r="AY96" s="456">
        <f>+J96-'Departmental PL'!M105</f>
        <v>-1168392</v>
      </c>
      <c r="AZ96" s="456">
        <f>+K96-'Departmental PL'!N105</f>
        <v>-454261</v>
      </c>
      <c r="BA96" s="456">
        <f>+L96-'Departmental PL'!O105</f>
        <v>-518581</v>
      </c>
      <c r="BB96" s="456">
        <f>+M96-'Departmental PL'!P105</f>
        <v>-555648</v>
      </c>
      <c r="BC96" s="456">
        <f>+N96-'Departmental PL'!Q105</f>
        <v>-649811</v>
      </c>
      <c r="BD96" s="456">
        <f>+O96-'Departmental PL'!R105</f>
        <v>-27643</v>
      </c>
      <c r="BE96" s="456">
        <f>+P96-'Departmental PL'!S105</f>
        <v>-32853</v>
      </c>
      <c r="BF96" s="456">
        <f>+Q96-'Departmental PL'!T105</f>
        <v>-204337</v>
      </c>
      <c r="BG96" s="456">
        <f>+R96-'Departmental PL'!U105</f>
        <v>-249326</v>
      </c>
      <c r="BH96" s="456">
        <f>+S96-'Departmental PL'!V105</f>
        <v>-323668</v>
      </c>
      <c r="BI96" s="456">
        <f>+T96-'Departmental PL'!W105</f>
        <v>-367632</v>
      </c>
    </row>
    <row r="97" spans="1:61" ht="20.25" hidden="1" customHeight="1" x14ac:dyDescent="0.25">
      <c r="A97" s="2440"/>
      <c r="B97" s="2076"/>
      <c r="C97" s="2077"/>
      <c r="D97" s="2077"/>
      <c r="E97" s="2077"/>
      <c r="F97" s="2077"/>
      <c r="G97" s="2077"/>
      <c r="H97" s="2077"/>
      <c r="I97" s="2077"/>
      <c r="J97" s="2077"/>
      <c r="K97" s="2077"/>
      <c r="L97" s="2077"/>
      <c r="M97" s="2077"/>
      <c r="N97" s="2077"/>
      <c r="O97" s="2077"/>
      <c r="P97" s="2077"/>
      <c r="Q97" s="2077"/>
      <c r="R97" s="2077"/>
      <c r="S97" s="2077"/>
      <c r="T97" s="2077"/>
      <c r="AQ97" s="455">
        <f>'Departmental PL'!D106</f>
        <v>0</v>
      </c>
      <c r="AR97" s="456">
        <f>+C97-'Departmental PL'!F106</f>
        <v>0</v>
      </c>
      <c r="AS97" s="456">
        <f>+D97-'Departmental PL'!G106</f>
        <v>0</v>
      </c>
      <c r="AT97" s="456">
        <f>+E97-'Departmental PL'!H106</f>
        <v>0</v>
      </c>
      <c r="AU97" s="456">
        <f>+F97-'Departmental PL'!I106</f>
        <v>0</v>
      </c>
      <c r="AV97" s="456">
        <f>+G97-'Departmental PL'!J106</f>
        <v>0</v>
      </c>
      <c r="AW97" s="456">
        <f>+H97-'Departmental PL'!K106</f>
        <v>0</v>
      </c>
      <c r="AX97" s="456">
        <f>+I97-'Departmental PL'!L106</f>
        <v>0</v>
      </c>
      <c r="AY97" s="456">
        <f>+J97-'Departmental PL'!M106</f>
        <v>0</v>
      </c>
      <c r="AZ97" s="456">
        <f>+K97-'Departmental PL'!N106</f>
        <v>0</v>
      </c>
      <c r="BA97" s="456">
        <f>+L97-'Departmental PL'!O106</f>
        <v>0</v>
      </c>
      <c r="BB97" s="456">
        <f>+M97-'Departmental PL'!P106</f>
        <v>0</v>
      </c>
      <c r="BC97" s="456">
        <f>+N97-'Departmental PL'!Q106</f>
        <v>0</v>
      </c>
      <c r="BD97" s="456">
        <f>+O97-'Departmental PL'!R106</f>
        <v>0</v>
      </c>
      <c r="BE97" s="456">
        <f>+P97-'Departmental PL'!S106</f>
        <v>0</v>
      </c>
      <c r="BF97" s="456">
        <f>+Q97-'Departmental PL'!T106</f>
        <v>0</v>
      </c>
      <c r="BG97" s="456">
        <f>+R97-'Departmental PL'!U106</f>
        <v>0</v>
      </c>
      <c r="BH97" s="456">
        <f>+S97-'Departmental PL'!V106</f>
        <v>0</v>
      </c>
      <c r="BI97" s="456">
        <f>+T97-'Departmental PL'!W106</f>
        <v>0</v>
      </c>
    </row>
    <row r="98" spans="1:61" ht="20.25" hidden="1" customHeight="1" x14ac:dyDescent="0.25">
      <c r="A98" s="2086" t="s">
        <v>1524</v>
      </c>
      <c r="B98" s="2079" t="s">
        <v>2360</v>
      </c>
      <c r="C98" s="2080"/>
      <c r="D98" s="2080"/>
      <c r="E98" s="2080"/>
      <c r="F98" s="2080"/>
      <c r="G98" s="2080"/>
      <c r="H98" s="2080"/>
      <c r="I98" s="2080"/>
      <c r="J98" s="2080"/>
      <c r="K98" s="2080"/>
      <c r="L98" s="2080"/>
      <c r="M98" s="2080"/>
      <c r="N98" s="2080"/>
      <c r="O98" s="2080"/>
      <c r="P98" s="2080"/>
      <c r="Q98" s="2080"/>
      <c r="R98" s="2080"/>
      <c r="S98" s="2080"/>
      <c r="T98" s="2080"/>
      <c r="U98" s="2061" t="str">
        <f t="shared" si="1"/>
        <v>Total 002 Cardio-Vascular Services</v>
      </c>
      <c r="W98" s="455" t="b">
        <f>+'17HPM_DATA_INPUT'!C71='17_AUDIT_TOTALS_CK'!U98</f>
        <v>1</v>
      </c>
      <c r="X98" s="2065">
        <f>+'17HPM_DATA_INPUT'!D71-'17_AUDIT_TOTALS_CK'!C98</f>
        <v>63354</v>
      </c>
      <c r="Y98" s="2065">
        <f>+'17HPM_DATA_INPUT'!E71-'17_AUDIT_TOTALS_CK'!D98</f>
        <v>52976</v>
      </c>
      <c r="Z98" s="2065">
        <f>+'17HPM_DATA_INPUT'!F71-'17_AUDIT_TOTALS_CK'!E98</f>
        <v>446751</v>
      </c>
      <c r="AA98" s="2065">
        <f>+'17HPM_DATA_INPUT'!G71-'17_AUDIT_TOTALS_CK'!F98</f>
        <v>276268</v>
      </c>
      <c r="AB98" s="2065">
        <f>+'17HPM_DATA_INPUT'!H71-'17_AUDIT_TOTALS_CK'!G98</f>
        <v>159763991</v>
      </c>
      <c r="AC98" s="2065">
        <f>+'17HPM_DATA_INPUT'!I71-'17_AUDIT_TOTALS_CK'!H98</f>
        <v>135895434</v>
      </c>
      <c r="AD98" s="2065">
        <f>+'17HPM_DATA_INPUT'!J71-'17_AUDIT_TOTALS_CK'!I98</f>
        <v>64502292</v>
      </c>
      <c r="AE98" s="2065">
        <f>+'17HPM_DATA_INPUT'!K71-'17_AUDIT_TOTALS_CK'!J98</f>
        <v>59039823</v>
      </c>
      <c r="AF98" s="2065">
        <f>+'17HPM_DATA_INPUT'!L71-'17_AUDIT_TOTALS_CK'!K98</f>
        <v>37759412</v>
      </c>
      <c r="AG98" s="2065">
        <f>+'17HPM_DATA_INPUT'!M71-'17_AUDIT_TOTALS_CK'!L98</f>
        <v>31635842</v>
      </c>
      <c r="AH98" s="2065">
        <f>+'17HPM_DATA_INPUT'!N71-'17_AUDIT_TOTALS_CK'!M98</f>
        <v>26742880</v>
      </c>
      <c r="AI98" s="2065">
        <f>+'17HPM_DATA_INPUT'!O71-'17_AUDIT_TOTALS_CK'!N98</f>
        <v>27403981</v>
      </c>
      <c r="AJ98" s="2065">
        <f>+'17HPM_DATA_INPUT'!P71-'17_AUDIT_TOTALS_CK'!O98</f>
        <v>1720802</v>
      </c>
      <c r="AK98" s="2065">
        <f>+'17HPM_DATA_INPUT'!Q71-'17_AUDIT_TOTALS_CK'!P98</f>
        <v>1389568</v>
      </c>
      <c r="AL98" s="2065">
        <f>+'17HPM_DATA_INPUT'!R71-'17_AUDIT_TOTALS_CK'!Q98</f>
        <v>9701869</v>
      </c>
      <c r="AM98" s="2065">
        <f>+'17HPM_DATA_INPUT'!S71-'17_AUDIT_TOTALS_CK'!R98</f>
        <v>8488488</v>
      </c>
      <c r="AN98" s="2065">
        <f>+'17HPM_DATA_INPUT'!T71-'17_AUDIT_TOTALS_CK'!S98</f>
        <v>15320209</v>
      </c>
      <c r="AO98" s="2065">
        <f>+'17HPM_DATA_INPUT'!U71-'17_AUDIT_TOTALS_CK'!T98</f>
        <v>17525925</v>
      </c>
      <c r="AQ98" s="2079" t="str">
        <f>'Departmental PL'!D107</f>
        <v xml:space="preserve">TOTAL 002 Cardio-Vascular Services </v>
      </c>
      <c r="AR98" s="456">
        <f>+C98-'Departmental PL'!F107</f>
        <v>-63354</v>
      </c>
      <c r="AS98" s="456">
        <f>+D98-'Departmental PL'!G107</f>
        <v>-52976</v>
      </c>
      <c r="AT98" s="456">
        <f>+E98-'Departmental PL'!H107</f>
        <v>-446751</v>
      </c>
      <c r="AU98" s="456">
        <f>+F98-'Departmental PL'!I107</f>
        <v>-276268</v>
      </c>
      <c r="AV98" s="456">
        <f>+G98-'Departmental PL'!J107</f>
        <v>-159763991</v>
      </c>
      <c r="AW98" s="456">
        <f>+H98-'Departmental PL'!K107</f>
        <v>-135895434</v>
      </c>
      <c r="AX98" s="456">
        <f>+I98-'Departmental PL'!L107</f>
        <v>-64502291</v>
      </c>
      <c r="AY98" s="456">
        <f>+J98-'Departmental PL'!M107</f>
        <v>-59039824</v>
      </c>
      <c r="AZ98" s="456">
        <f>+K98-'Departmental PL'!N107</f>
        <v>-37759686.390000001</v>
      </c>
      <c r="BA98" s="456">
        <f>+L98-'Departmental PL'!O107</f>
        <v>-31651768.490000002</v>
      </c>
      <c r="BB98" s="456">
        <f>+M98-'Departmental PL'!P107</f>
        <v>-26742604.609999999</v>
      </c>
      <c r="BC98" s="456">
        <f>+N98-'Departmental PL'!Q107</f>
        <v>-27388055.509999998</v>
      </c>
      <c r="BD98" s="456">
        <f>+O98-'Departmental PL'!R107</f>
        <v>-1720799.19</v>
      </c>
      <c r="BE98" s="456">
        <f>+P98-'Departmental PL'!S107</f>
        <v>-1389570.3900000001</v>
      </c>
      <c r="BF98" s="456">
        <f>+Q98-'Departmental PL'!T107</f>
        <v>-10295042.08</v>
      </c>
      <c r="BG98" s="456">
        <f>+R98-'Departmental PL'!U107</f>
        <v>-8784217.9299999997</v>
      </c>
      <c r="BH98" s="456">
        <f>+S98-'Departmental PL'!V107</f>
        <v>-14726763.339999998</v>
      </c>
      <c r="BI98" s="456">
        <f>+T98-'Departmental PL'!W107</f>
        <v>-17214267.189999998</v>
      </c>
    </row>
    <row r="99" spans="1:61" ht="20.25" hidden="1" customHeight="1" x14ac:dyDescent="0.25">
      <c r="A99" s="2086"/>
      <c r="B99" s="2079"/>
      <c r="C99" s="2080"/>
      <c r="D99" s="2080"/>
      <c r="E99" s="2080"/>
      <c r="F99" s="2080"/>
      <c r="G99" s="2080"/>
      <c r="H99" s="2080"/>
      <c r="I99" s="2080"/>
      <c r="J99" s="2080"/>
      <c r="K99" s="2080"/>
      <c r="L99" s="2080"/>
      <c r="M99" s="2080"/>
      <c r="N99" s="2080"/>
      <c r="O99" s="2080"/>
      <c r="P99" s="2080"/>
      <c r="Q99" s="2080"/>
      <c r="R99" s="2080"/>
      <c r="S99" s="2080"/>
      <c r="T99" s="2080"/>
      <c r="AQ99" s="455" t="str">
        <f>'Departmental PL'!D108</f>
        <v>* CARDIAC REHAB DETAIL</v>
      </c>
      <c r="AR99" s="456">
        <f>+C99-'Departmental PL'!F108</f>
        <v>0</v>
      </c>
      <c r="AS99" s="456">
        <f>+D99-'Departmental PL'!G108</f>
        <v>0</v>
      </c>
      <c r="AT99" s="456">
        <f>+E99-'Departmental PL'!H108</f>
        <v>0</v>
      </c>
      <c r="AU99" s="456">
        <f>+F99-'Departmental PL'!I108</f>
        <v>0</v>
      </c>
      <c r="AV99" s="456">
        <f>+G99-'Departmental PL'!J108</f>
        <v>0</v>
      </c>
      <c r="AW99" s="456">
        <f>+H99-'Departmental PL'!K108</f>
        <v>0</v>
      </c>
      <c r="AX99" s="456">
        <f>+I99-'Departmental PL'!L108</f>
        <v>0</v>
      </c>
      <c r="AY99" s="456">
        <f>+J99-'Departmental PL'!M108</f>
        <v>0</v>
      </c>
      <c r="AZ99" s="456">
        <f>+K99-'Departmental PL'!N108</f>
        <v>0</v>
      </c>
      <c r="BA99" s="456">
        <f>+L99-'Departmental PL'!O108</f>
        <v>0</v>
      </c>
      <c r="BB99" s="456">
        <f>+M99-'Departmental PL'!P108</f>
        <v>0</v>
      </c>
      <c r="BC99" s="456">
        <f>+N99-'Departmental PL'!Q108</f>
        <v>0</v>
      </c>
      <c r="BD99" s="456">
        <f>+O99-'Departmental PL'!R108</f>
        <v>0</v>
      </c>
      <c r="BE99" s="456">
        <f>+P99-'Departmental PL'!S108</f>
        <v>0</v>
      </c>
      <c r="BF99" s="456">
        <f>+Q99-'Departmental PL'!T108</f>
        <v>0</v>
      </c>
      <c r="BG99" s="456">
        <f>+R99-'Departmental PL'!U108</f>
        <v>0</v>
      </c>
      <c r="BH99" s="456">
        <f>+S99-'Departmental PL'!V108</f>
        <v>0</v>
      </c>
      <c r="BI99" s="456">
        <f>+T99-'Departmental PL'!W108</f>
        <v>0</v>
      </c>
    </row>
    <row r="100" spans="1:61" ht="20.25" hidden="1" customHeight="1" x14ac:dyDescent="0.25">
      <c r="A100" s="2086"/>
      <c r="B100" s="2079"/>
      <c r="C100" s="2080"/>
      <c r="D100" s="2080"/>
      <c r="E100" s="2080"/>
      <c r="F100" s="2080"/>
      <c r="G100" s="2080"/>
      <c r="H100" s="2080"/>
      <c r="I100" s="2080"/>
      <c r="J100" s="2080"/>
      <c r="K100" s="2080"/>
      <c r="L100" s="2080"/>
      <c r="M100" s="2080"/>
      <c r="N100" s="2080"/>
      <c r="O100" s="2080"/>
      <c r="P100" s="2080"/>
      <c r="Q100" s="2080"/>
      <c r="R100" s="2080"/>
      <c r="S100" s="2080"/>
      <c r="T100" s="2080"/>
      <c r="AQ100" s="455" t="str">
        <f>'Departmental PL'!D109</f>
        <v xml:space="preserve">  4620 CARDIAC REHAB - FLOWCAST BILLED</v>
      </c>
      <c r="AR100" s="456">
        <f>+C100-'Departmental PL'!F109</f>
        <v>-2161</v>
      </c>
      <c r="AS100" s="456">
        <f>+D100-'Departmental PL'!G109</f>
        <v>-1775</v>
      </c>
      <c r="AT100" s="456">
        <f>+E100-'Departmental PL'!H109</f>
        <v>-9482</v>
      </c>
      <c r="AU100" s="456">
        <f>+F100-'Departmental PL'!I109</f>
        <v>-8584</v>
      </c>
      <c r="AV100" s="456">
        <f>+G100-'Departmental PL'!J109</f>
        <v>-1997730</v>
      </c>
      <c r="AW100" s="456">
        <f>+H100-'Departmental PL'!K109</f>
        <v>-1736838</v>
      </c>
      <c r="AX100" s="456">
        <f>+I100-'Departmental PL'!L109</f>
        <v>-874383</v>
      </c>
      <c r="AY100" s="456">
        <f>+J100-'Departmental PL'!M109</f>
        <v>-807497</v>
      </c>
      <c r="AZ100" s="456">
        <f>+K100-'Departmental PL'!N109</f>
        <v>-965971</v>
      </c>
      <c r="BA100" s="456">
        <f>+L100-'Departmental PL'!O109</f>
        <v>-833721</v>
      </c>
      <c r="BB100" s="456">
        <f>+M100-'Departmental PL'!P109</f>
        <v>91588</v>
      </c>
      <c r="BC100" s="456">
        <f>+N100-'Departmental PL'!Q109</f>
        <v>26224</v>
      </c>
      <c r="BD100" s="456">
        <f>+O100-'Departmental PL'!R109</f>
        <v>-31852</v>
      </c>
      <c r="BE100" s="456">
        <f>+P100-'Departmental PL'!S109</f>
        <v>-25927</v>
      </c>
      <c r="BF100" s="456">
        <f>+Q100-'Departmental PL'!T109</f>
        <v>-253426</v>
      </c>
      <c r="BG100" s="456">
        <f>+R100-'Departmental PL'!U109</f>
        <v>-357491</v>
      </c>
      <c r="BH100" s="456">
        <f>+S100-'Departmental PL'!V109</f>
        <v>376866</v>
      </c>
      <c r="BI100" s="456">
        <f>+T100-'Departmental PL'!W109</f>
        <v>409642</v>
      </c>
    </row>
    <row r="101" spans="1:61" ht="20.25" hidden="1" customHeight="1" x14ac:dyDescent="0.25">
      <c r="A101" s="2086"/>
      <c r="B101" s="2079"/>
      <c r="C101" s="2080"/>
      <c r="D101" s="2080"/>
      <c r="E101" s="2080"/>
      <c r="F101" s="2080"/>
      <c r="G101" s="2080"/>
      <c r="H101" s="2080"/>
      <c r="I101" s="2080"/>
      <c r="J101" s="2080"/>
      <c r="K101" s="2080"/>
      <c r="L101" s="2080"/>
      <c r="M101" s="2080"/>
      <c r="N101" s="2080"/>
      <c r="O101" s="2080"/>
      <c r="P101" s="2080"/>
      <c r="Q101" s="2080"/>
      <c r="R101" s="2080"/>
      <c r="S101" s="2080"/>
      <c r="T101" s="2080"/>
      <c r="AQ101" s="455" t="str">
        <f>'Departmental PL'!D110</f>
        <v xml:space="preserve">  4620 CARDIAC REHAB PH. III - IDX BILLED</v>
      </c>
      <c r="AR101" s="456">
        <f>+C101-'Departmental PL'!F110</f>
        <v>0</v>
      </c>
      <c r="AS101" s="456">
        <f>+D101-'Departmental PL'!G110</f>
        <v>0</v>
      </c>
      <c r="AT101" s="456">
        <f>+E101-'Departmental PL'!H110</f>
        <v>0</v>
      </c>
      <c r="AU101" s="456">
        <f>+F101-'Departmental PL'!I110</f>
        <v>0</v>
      </c>
      <c r="AV101" s="456">
        <f>+G101-'Departmental PL'!J110</f>
        <v>0</v>
      </c>
      <c r="AW101" s="456">
        <f>+H101-'Departmental PL'!K110</f>
        <v>0</v>
      </c>
      <c r="AX101" s="456">
        <f>+I101-'Departmental PL'!L110</f>
        <v>0</v>
      </c>
      <c r="AY101" s="456">
        <f>+J101-'Departmental PL'!M110</f>
        <v>0</v>
      </c>
      <c r="AZ101" s="456">
        <f>+K101-'Departmental PL'!N110</f>
        <v>0</v>
      </c>
      <c r="BA101" s="456">
        <f>+L101-'Departmental PL'!O110</f>
        <v>0</v>
      </c>
      <c r="BB101" s="456">
        <f>+M101-'Departmental PL'!P110</f>
        <v>0</v>
      </c>
      <c r="BC101" s="456">
        <f>+N101-'Departmental PL'!Q110</f>
        <v>0</v>
      </c>
      <c r="BD101" s="456">
        <f>+O101-'Departmental PL'!R110</f>
        <v>0</v>
      </c>
      <c r="BE101" s="456">
        <f>+P101-'Departmental PL'!S110</f>
        <v>0</v>
      </c>
      <c r="BF101" s="456">
        <f>+Q101-'Departmental PL'!T110</f>
        <v>0</v>
      </c>
      <c r="BG101" s="456">
        <f>+R101-'Departmental PL'!U110</f>
        <v>0</v>
      </c>
      <c r="BH101" s="456">
        <f>+S101-'Departmental PL'!V110</f>
        <v>0</v>
      </c>
      <c r="BI101" s="456">
        <f>+T101-'Departmental PL'!W110</f>
        <v>0</v>
      </c>
    </row>
    <row r="102" spans="1:61" ht="20.25" hidden="1" customHeight="1" x14ac:dyDescent="0.25">
      <c r="A102" s="2086"/>
      <c r="B102" s="2079"/>
      <c r="C102" s="2080"/>
      <c r="D102" s="2080"/>
      <c r="E102" s="2080"/>
      <c r="F102" s="2080"/>
      <c r="G102" s="2080"/>
      <c r="H102" s="2080"/>
      <c r="I102" s="2080"/>
      <c r="J102" s="2080"/>
      <c r="K102" s="2080"/>
      <c r="L102" s="2080"/>
      <c r="M102" s="2080"/>
      <c r="N102" s="2080"/>
      <c r="O102" s="2080"/>
      <c r="P102" s="2080"/>
      <c r="Q102" s="2080"/>
      <c r="R102" s="2080"/>
      <c r="S102" s="2080"/>
      <c r="T102" s="2080"/>
      <c r="AQ102" s="455">
        <f>'Departmental PL'!D111</f>
        <v>0</v>
      </c>
      <c r="AR102" s="456">
        <f>+C102-'Departmental PL'!F111</f>
        <v>0</v>
      </c>
      <c r="AS102" s="456">
        <f>+D102-'Departmental PL'!G111</f>
        <v>0</v>
      </c>
      <c r="AT102" s="456">
        <f>+E102-'Departmental PL'!H111</f>
        <v>0</v>
      </c>
      <c r="AU102" s="456">
        <f>+F102-'Departmental PL'!I111</f>
        <v>0</v>
      </c>
      <c r="AV102" s="456">
        <f>+G102-'Departmental PL'!J111</f>
        <v>0</v>
      </c>
      <c r="AW102" s="456">
        <f>+H102-'Departmental PL'!K111</f>
        <v>0</v>
      </c>
      <c r="AX102" s="456">
        <f>+I102-'Departmental PL'!L111</f>
        <v>0</v>
      </c>
      <c r="AY102" s="456">
        <f>+J102-'Departmental PL'!M111</f>
        <v>0</v>
      </c>
      <c r="AZ102" s="456">
        <f>+K102-'Departmental PL'!N111</f>
        <v>0</v>
      </c>
      <c r="BA102" s="456">
        <f>+L102-'Departmental PL'!O111</f>
        <v>0</v>
      </c>
      <c r="BB102" s="456">
        <f>+M102-'Departmental PL'!P111</f>
        <v>0</v>
      </c>
      <c r="BC102" s="456">
        <f>+N102-'Departmental PL'!Q111</f>
        <v>0</v>
      </c>
      <c r="BD102" s="456">
        <f>+O102-'Departmental PL'!R111</f>
        <v>0</v>
      </c>
      <c r="BE102" s="456">
        <f>+P102-'Departmental PL'!S111</f>
        <v>0</v>
      </c>
      <c r="BF102" s="456">
        <f>+Q102-'Departmental PL'!T111</f>
        <v>0</v>
      </c>
      <c r="BG102" s="456">
        <f>+R102-'Departmental PL'!U111</f>
        <v>0</v>
      </c>
      <c r="BH102" s="456">
        <f>+S102-'Departmental PL'!V111</f>
        <v>0</v>
      </c>
      <c r="BI102" s="456">
        <f>+T102-'Departmental PL'!W111</f>
        <v>0</v>
      </c>
    </row>
    <row r="103" spans="1:61" ht="20.25" hidden="1" customHeight="1" x14ac:dyDescent="0.25">
      <c r="A103" s="2067" t="s">
        <v>1525</v>
      </c>
      <c r="B103" s="2082" t="s">
        <v>2361</v>
      </c>
      <c r="C103" s="2083"/>
      <c r="D103" s="2083"/>
      <c r="E103" s="2083"/>
      <c r="F103" s="2083"/>
      <c r="G103" s="2083"/>
      <c r="H103" s="2083"/>
      <c r="I103" s="2083"/>
      <c r="J103" s="2083"/>
      <c r="K103" s="2083"/>
      <c r="L103" s="2083"/>
      <c r="M103" s="2083"/>
      <c r="N103" s="2083"/>
      <c r="O103" s="2083"/>
      <c r="P103" s="2083"/>
      <c r="Q103" s="2083"/>
      <c r="R103" s="2083"/>
      <c r="S103" s="2083"/>
      <c r="T103" s="2083"/>
      <c r="U103" s="2061" t="str">
        <f t="shared" si="1"/>
        <v>003a Surgery</v>
      </c>
      <c r="W103" s="455" t="b">
        <f>+'17HPM_DATA_INPUT'!C72='17_AUDIT_TOTALS_CK'!U103</f>
        <v>1</v>
      </c>
      <c r="X103" s="2065" t="e">
        <f>+'17HPM_DATA_INPUT'!D72-'17_AUDIT_TOTALS_CK'!C103</f>
        <v>#VALUE!</v>
      </c>
      <c r="Y103" s="2065" t="e">
        <f>+'17HPM_DATA_INPUT'!E72-'17_AUDIT_TOTALS_CK'!D103</f>
        <v>#VALUE!</v>
      </c>
      <c r="Z103" s="2065" t="e">
        <f>+'17HPM_DATA_INPUT'!F72-'17_AUDIT_TOTALS_CK'!E103</f>
        <v>#VALUE!</v>
      </c>
      <c r="AA103" s="2065" t="e">
        <f>+'17HPM_DATA_INPUT'!G72-'17_AUDIT_TOTALS_CK'!F103</f>
        <v>#VALUE!</v>
      </c>
      <c r="AB103" s="2065" t="e">
        <f>+'17HPM_DATA_INPUT'!H72-'17_AUDIT_TOTALS_CK'!G103</f>
        <v>#VALUE!</v>
      </c>
      <c r="AC103" s="2065" t="e">
        <f>+'17HPM_DATA_INPUT'!I72-'17_AUDIT_TOTALS_CK'!H103</f>
        <v>#VALUE!</v>
      </c>
      <c r="AD103" s="2065" t="e">
        <f>+'17HPM_DATA_INPUT'!J72-'17_AUDIT_TOTALS_CK'!I103</f>
        <v>#VALUE!</v>
      </c>
      <c r="AE103" s="2065" t="e">
        <f>+'17HPM_DATA_INPUT'!K72-'17_AUDIT_TOTALS_CK'!J103</f>
        <v>#VALUE!</v>
      </c>
      <c r="AF103" s="2065" t="e">
        <f>+'17HPM_DATA_INPUT'!L72-'17_AUDIT_TOTALS_CK'!K103</f>
        <v>#VALUE!</v>
      </c>
      <c r="AG103" s="2065" t="e">
        <f>+'17HPM_DATA_INPUT'!M72-'17_AUDIT_TOTALS_CK'!L103</f>
        <v>#VALUE!</v>
      </c>
      <c r="AH103" s="2065" t="e">
        <f>+'17HPM_DATA_INPUT'!N72-'17_AUDIT_TOTALS_CK'!M103</f>
        <v>#VALUE!</v>
      </c>
      <c r="AI103" s="2065" t="e">
        <f>+'17HPM_DATA_INPUT'!O72-'17_AUDIT_TOTALS_CK'!N103</f>
        <v>#VALUE!</v>
      </c>
      <c r="AJ103" s="2065" t="e">
        <f>+'17HPM_DATA_INPUT'!P72-'17_AUDIT_TOTALS_CK'!O103</f>
        <v>#VALUE!</v>
      </c>
      <c r="AK103" s="2065" t="e">
        <f>+'17HPM_DATA_INPUT'!Q72-'17_AUDIT_TOTALS_CK'!P103</f>
        <v>#VALUE!</v>
      </c>
      <c r="AL103" s="2065" t="e">
        <f>+'17HPM_DATA_INPUT'!R72-'17_AUDIT_TOTALS_CK'!Q103</f>
        <v>#VALUE!</v>
      </c>
      <c r="AM103" s="2065" t="e">
        <f>+'17HPM_DATA_INPUT'!S72-'17_AUDIT_TOTALS_CK'!R103</f>
        <v>#VALUE!</v>
      </c>
      <c r="AN103" s="2065" t="e">
        <f>+'17HPM_DATA_INPUT'!T72-'17_AUDIT_TOTALS_CK'!S103</f>
        <v>#VALUE!</v>
      </c>
      <c r="AO103" s="2065" t="e">
        <f>+'17HPM_DATA_INPUT'!U72-'17_AUDIT_TOTALS_CK'!T103</f>
        <v>#VALUE!</v>
      </c>
      <c r="AQ103" s="2082" t="str">
        <f>'Departmental PL'!D112</f>
        <v xml:space="preserve">003a Surgery </v>
      </c>
      <c r="AR103" s="456">
        <f>+C103-'Departmental PL'!F112</f>
        <v>0</v>
      </c>
      <c r="AS103" s="456">
        <f>+D103-'Departmental PL'!G112</f>
        <v>0</v>
      </c>
      <c r="AT103" s="456">
        <f>+E103-'Departmental PL'!H112</f>
        <v>0</v>
      </c>
      <c r="AU103" s="456">
        <f>+F103-'Departmental PL'!I112</f>
        <v>0</v>
      </c>
      <c r="AV103" s="456">
        <f>+G103-'Departmental PL'!J112</f>
        <v>0</v>
      </c>
      <c r="AW103" s="456">
        <f>+H103-'Departmental PL'!K112</f>
        <v>0</v>
      </c>
      <c r="AX103" s="456">
        <f>+I103-'Departmental PL'!L112</f>
        <v>0</v>
      </c>
      <c r="AY103" s="456">
        <f>+J103-'Departmental PL'!M112</f>
        <v>0</v>
      </c>
      <c r="AZ103" s="456">
        <f>+K103-'Departmental PL'!N112</f>
        <v>0</v>
      </c>
      <c r="BA103" s="456">
        <f>+L103-'Departmental PL'!O112</f>
        <v>0</v>
      </c>
      <c r="BB103" s="456">
        <f>+M103-'Departmental PL'!P112</f>
        <v>0</v>
      </c>
      <c r="BC103" s="456">
        <f>+N103-'Departmental PL'!Q112</f>
        <v>0</v>
      </c>
      <c r="BD103" s="456">
        <f>+O103-'Departmental PL'!R112</f>
        <v>0</v>
      </c>
      <c r="BE103" s="456">
        <f>+P103-'Departmental PL'!S112</f>
        <v>0</v>
      </c>
      <c r="BF103" s="456">
        <f>+Q103-'Departmental PL'!T112</f>
        <v>0</v>
      </c>
      <c r="BG103" s="456">
        <f>+R103-'Departmental PL'!U112</f>
        <v>0</v>
      </c>
      <c r="BH103" s="456">
        <f>+S103-'Departmental PL'!V112</f>
        <v>0</v>
      </c>
      <c r="BI103" s="456">
        <f>+T103-'Departmental PL'!W112</f>
        <v>0</v>
      </c>
    </row>
    <row r="104" spans="1:61" ht="20.25" hidden="1" customHeight="1" x14ac:dyDescent="0.25">
      <c r="A104" s="2031" t="s">
        <v>1526</v>
      </c>
      <c r="B104" s="2058" t="s">
        <v>2362</v>
      </c>
      <c r="C104" s="2060"/>
      <c r="D104" s="2060"/>
      <c r="E104" s="2060"/>
      <c r="F104" s="2060"/>
      <c r="G104" s="2060"/>
      <c r="H104" s="2060"/>
      <c r="I104" s="2060"/>
      <c r="J104" s="2060"/>
      <c r="K104" s="2060"/>
      <c r="L104" s="2060"/>
      <c r="M104" s="2060"/>
      <c r="N104" s="2060"/>
      <c r="O104" s="2060"/>
      <c r="P104" s="2060"/>
      <c r="Q104" s="2060"/>
      <c r="R104" s="2060"/>
      <c r="S104" s="2060"/>
      <c r="T104" s="2060"/>
      <c r="U104" s="2061" t="str">
        <f t="shared" si="1"/>
        <v>6740 OPD-SURGERY</v>
      </c>
      <c r="W104" s="455" t="b">
        <f>+'17HPM_DATA_INPUT'!C73='17_AUDIT_TOTALS_CK'!U104</f>
        <v>1</v>
      </c>
      <c r="X104" s="2065">
        <f>+'17HPM_DATA_INPUT'!D73-'17_AUDIT_TOTALS_CK'!C104</f>
        <v>1407</v>
      </c>
      <c r="Y104" s="2065">
        <f>+'17HPM_DATA_INPUT'!E73-'17_AUDIT_TOTALS_CK'!D104</f>
        <v>1157</v>
      </c>
      <c r="Z104" s="2065">
        <f>+'17HPM_DATA_INPUT'!F73-'17_AUDIT_TOTALS_CK'!E104</f>
        <v>3365</v>
      </c>
      <c r="AA104" s="2065">
        <f>+'17HPM_DATA_INPUT'!G73-'17_AUDIT_TOTALS_CK'!F104</f>
        <v>2905</v>
      </c>
      <c r="AB104" s="2065">
        <f>+'17HPM_DATA_INPUT'!H73-'17_AUDIT_TOTALS_CK'!G104</f>
        <v>1752968</v>
      </c>
      <c r="AC104" s="2065">
        <f>+'17HPM_DATA_INPUT'!I73-'17_AUDIT_TOTALS_CK'!H104</f>
        <v>836898</v>
      </c>
      <c r="AD104" s="2065">
        <f>+'17HPM_DATA_INPUT'!J73-'17_AUDIT_TOTALS_CK'!I104</f>
        <v>663422</v>
      </c>
      <c r="AE104" s="2065">
        <f>+'17HPM_DATA_INPUT'!K73-'17_AUDIT_TOTALS_CK'!J104</f>
        <v>319790</v>
      </c>
      <c r="AF104" s="2065">
        <f>+'17HPM_DATA_INPUT'!L73-'17_AUDIT_TOTALS_CK'!K104</f>
        <v>757075</v>
      </c>
      <c r="AG104" s="2065">
        <f>+'17HPM_DATA_INPUT'!M73-'17_AUDIT_TOTALS_CK'!L104</f>
        <v>866350</v>
      </c>
      <c r="AH104" s="2065">
        <f>+'17HPM_DATA_INPUT'!N73-'17_AUDIT_TOTALS_CK'!M104</f>
        <v>-93653</v>
      </c>
      <c r="AI104" s="2065">
        <f>+'17HPM_DATA_INPUT'!O73-'17_AUDIT_TOTALS_CK'!N104</f>
        <v>-546560</v>
      </c>
      <c r="AJ104" s="2065">
        <f>+'17HPM_DATA_INPUT'!P73-'17_AUDIT_TOTALS_CK'!O104</f>
        <v>426128</v>
      </c>
      <c r="AK104" s="2065">
        <f>+'17HPM_DATA_INPUT'!Q73-'17_AUDIT_TOTALS_CK'!P104</f>
        <v>494197</v>
      </c>
      <c r="AL104" s="2065">
        <f>+'17HPM_DATA_INPUT'!R73-'17_AUDIT_TOTALS_CK'!Q104</f>
        <v>669570</v>
      </c>
      <c r="AM104" s="2065">
        <f>+'17HPM_DATA_INPUT'!S73-'17_AUDIT_TOTALS_CK'!R104</f>
        <v>722661</v>
      </c>
      <c r="AN104" s="2065">
        <f>+'17HPM_DATA_INPUT'!T73-'17_AUDIT_TOTALS_CK'!S104</f>
        <v>-1189351</v>
      </c>
      <c r="AO104" s="2065">
        <f>+'17HPM_DATA_INPUT'!U73-'17_AUDIT_TOTALS_CK'!T104</f>
        <v>-1763417</v>
      </c>
      <c r="AQ104" s="455" t="str">
        <f>'Departmental PL'!D113</f>
        <v>6740 OPD-SURGERY*</v>
      </c>
      <c r="AR104" s="456">
        <f>+C104-'Departmental PL'!F113</f>
        <v>-1407</v>
      </c>
      <c r="AS104" s="456">
        <f>+D104-'Departmental PL'!G113</f>
        <v>-1157</v>
      </c>
      <c r="AT104" s="456">
        <f>+E104-'Departmental PL'!H113</f>
        <v>-3365</v>
      </c>
      <c r="AU104" s="456">
        <f>+F104-'Departmental PL'!I113</f>
        <v>-2905</v>
      </c>
      <c r="AV104" s="456">
        <f>+G104-'Departmental PL'!J113</f>
        <v>-2082443</v>
      </c>
      <c r="AW104" s="456">
        <f>+H104-'Departmental PL'!K113</f>
        <v>-851306</v>
      </c>
      <c r="AX104" s="456">
        <f>+I104-'Departmental PL'!L113</f>
        <v>-676011.54</v>
      </c>
      <c r="AY104" s="456">
        <f>+J104-'Departmental PL'!M113</f>
        <v>-334198</v>
      </c>
      <c r="AZ104" s="456">
        <f>+K104-'Departmental PL'!N113</f>
        <v>-903546.59175835212</v>
      </c>
      <c r="BA104" s="456">
        <f>+L104-'Departmental PL'!O113</f>
        <v>-884177.47320000001</v>
      </c>
      <c r="BB104" s="456">
        <f>+M104-'Departmental PL'!P113</f>
        <v>227535.05175835209</v>
      </c>
      <c r="BC104" s="456">
        <f>+N104-'Departmental PL'!Q113</f>
        <v>549979.47320000001</v>
      </c>
      <c r="BD104" s="456">
        <f>+O104-'Departmental PL'!R113</f>
        <v>-508571.20340621646</v>
      </c>
      <c r="BE104" s="456">
        <f>+P104-'Departmental PL'!S113</f>
        <v>-504366.43660000002</v>
      </c>
      <c r="BF104" s="456">
        <f>+Q104-'Departmental PL'!T113</f>
        <v>-799111.8963340933</v>
      </c>
      <c r="BG104" s="456">
        <f>+R104-'Departmental PL'!U113</f>
        <v>-737531.68020000006</v>
      </c>
      <c r="BH104" s="456">
        <f>+S104-'Departmental PL'!V113</f>
        <v>1535218.1514986618</v>
      </c>
      <c r="BI104" s="456">
        <f>+T104-'Departmental PL'!W113</f>
        <v>1791877.59</v>
      </c>
    </row>
    <row r="105" spans="1:61" ht="20.25" hidden="1" customHeight="1" x14ac:dyDescent="0.25">
      <c r="A105" s="2067" t="s">
        <v>1525</v>
      </c>
      <c r="B105" s="2058" t="s">
        <v>2363</v>
      </c>
      <c r="C105" s="2060"/>
      <c r="D105" s="2060"/>
      <c r="E105" s="2060"/>
      <c r="F105" s="2060"/>
      <c r="G105" s="2060"/>
      <c r="H105" s="2060"/>
      <c r="I105" s="2060"/>
      <c r="J105" s="2060"/>
      <c r="K105" s="2060"/>
      <c r="L105" s="2060"/>
      <c r="M105" s="2060"/>
      <c r="N105" s="2060"/>
      <c r="O105" s="2060"/>
      <c r="P105" s="2060"/>
      <c r="Q105" s="2060"/>
      <c r="R105" s="2060"/>
      <c r="S105" s="2060"/>
      <c r="T105" s="2060"/>
      <c r="U105" s="2061" t="str">
        <f t="shared" si="1"/>
        <v>6750 WOUND HEALING CENTER</v>
      </c>
      <c r="W105" s="455" t="b">
        <f>+'17HPM_DATA_INPUT'!C74='17_AUDIT_TOTALS_CK'!U105</f>
        <v>1</v>
      </c>
      <c r="X105" s="2065">
        <f>+'17HPM_DATA_INPUT'!D74-'17_AUDIT_TOTALS_CK'!C105</f>
        <v>5711</v>
      </c>
      <c r="Y105" s="2065">
        <f>+'17HPM_DATA_INPUT'!E74-'17_AUDIT_TOTALS_CK'!D105</f>
        <v>6054</v>
      </c>
      <c r="Z105" s="2065">
        <f>+'17HPM_DATA_INPUT'!F74-'17_AUDIT_TOTALS_CK'!E105</f>
        <v>19542</v>
      </c>
      <c r="AA105" s="2065">
        <f>+'17HPM_DATA_INPUT'!G74-'17_AUDIT_TOTALS_CK'!F105</f>
        <v>23780</v>
      </c>
      <c r="AB105" s="2065">
        <f>+'17HPM_DATA_INPUT'!H74-'17_AUDIT_TOTALS_CK'!G105</f>
        <v>5647221</v>
      </c>
      <c r="AC105" s="2065">
        <f>+'17HPM_DATA_INPUT'!I74-'17_AUDIT_TOTALS_CK'!H105</f>
        <v>7083990</v>
      </c>
      <c r="AD105" s="2065">
        <f>+'17HPM_DATA_INPUT'!J74-'17_AUDIT_TOTALS_CK'!I105</f>
        <v>2355009</v>
      </c>
      <c r="AE105" s="2065">
        <f>+'17HPM_DATA_INPUT'!K74-'17_AUDIT_TOTALS_CK'!J105</f>
        <v>2882936</v>
      </c>
      <c r="AF105" s="2065">
        <f>+'17HPM_DATA_INPUT'!L74-'17_AUDIT_TOTALS_CK'!K105</f>
        <v>1676946</v>
      </c>
      <c r="AG105" s="2065">
        <f>+'17HPM_DATA_INPUT'!M74-'17_AUDIT_TOTALS_CK'!L105</f>
        <v>1688240</v>
      </c>
      <c r="AH105" s="2065">
        <f>+'17HPM_DATA_INPUT'!N74-'17_AUDIT_TOTALS_CK'!M105</f>
        <v>678063</v>
      </c>
      <c r="AI105" s="2065">
        <f>+'17HPM_DATA_INPUT'!O74-'17_AUDIT_TOTALS_CK'!N105</f>
        <v>1194696</v>
      </c>
      <c r="AJ105" s="2065">
        <f>+'17HPM_DATA_INPUT'!P74-'17_AUDIT_TOTALS_CK'!O105</f>
        <v>127610</v>
      </c>
      <c r="AK105" s="2065">
        <f>+'17HPM_DATA_INPUT'!Q74-'17_AUDIT_TOTALS_CK'!P105</f>
        <v>349665</v>
      </c>
      <c r="AL105" s="2065">
        <f>+'17HPM_DATA_INPUT'!R74-'17_AUDIT_TOTALS_CK'!Q105</f>
        <v>305285</v>
      </c>
      <c r="AM105" s="2065">
        <f>+'17HPM_DATA_INPUT'!S74-'17_AUDIT_TOTALS_CK'!R105</f>
        <v>360795</v>
      </c>
      <c r="AN105" s="2065">
        <f>+'17HPM_DATA_INPUT'!T74-'17_AUDIT_TOTALS_CK'!S105</f>
        <v>245169</v>
      </c>
      <c r="AO105" s="2065">
        <f>+'17HPM_DATA_INPUT'!U74-'17_AUDIT_TOTALS_CK'!T105</f>
        <v>484236</v>
      </c>
      <c r="AQ105" s="2435" t="str">
        <f>'Departmental PL'!D114</f>
        <v>6750 WOUND HEALING CENTER*</v>
      </c>
      <c r="AR105" s="456">
        <f>+C105-'Departmental PL'!F114</f>
        <v>-6778</v>
      </c>
      <c r="AS105" s="456">
        <f>+D105-'Departmental PL'!G114</f>
        <v>-6833</v>
      </c>
      <c r="AT105" s="456">
        <f>+E105-'Departmental PL'!H114</f>
        <v>-19542</v>
      </c>
      <c r="AU105" s="456">
        <f>+F105-'Departmental PL'!I114</f>
        <v>-23780</v>
      </c>
      <c r="AV105" s="456">
        <f>+G105-'Departmental PL'!J114</f>
        <v>-5647221</v>
      </c>
      <c r="AW105" s="456">
        <f>+H105-'Departmental PL'!K114</f>
        <v>-6739738</v>
      </c>
      <c r="AX105" s="456">
        <f>+I105-'Departmental PL'!L114</f>
        <v>-2147690.5</v>
      </c>
      <c r="AY105" s="456">
        <f>+J105-'Departmental PL'!M114</f>
        <v>-2538684</v>
      </c>
      <c r="AZ105" s="456">
        <f>+K105-'Departmental PL'!N114</f>
        <v>-1676946</v>
      </c>
      <c r="BA105" s="456">
        <f>+L105-'Departmental PL'!O114</f>
        <v>-1688240</v>
      </c>
      <c r="BB105" s="456">
        <f>+M105-'Departmental PL'!P114</f>
        <v>-470744.5</v>
      </c>
      <c r="BC105" s="456">
        <f>+N105-'Departmental PL'!Q114</f>
        <v>-850444</v>
      </c>
      <c r="BD105" s="456">
        <f>+O105-'Departmental PL'!R114</f>
        <v>-127610</v>
      </c>
      <c r="BE105" s="456">
        <f>+P105-'Departmental PL'!S114</f>
        <v>-349665</v>
      </c>
      <c r="BF105" s="456">
        <f>+Q105-'Departmental PL'!T114</f>
        <v>-305285</v>
      </c>
      <c r="BG105" s="456">
        <f>+R105-'Departmental PL'!U114</f>
        <v>-360795</v>
      </c>
      <c r="BH105" s="456">
        <f>+S105-'Departmental PL'!V114</f>
        <v>-37849.5</v>
      </c>
      <c r="BI105" s="456">
        <f>+T105-'Departmental PL'!W114</f>
        <v>-139984</v>
      </c>
    </row>
    <row r="106" spans="1:61" ht="20.25" hidden="1" customHeight="1" x14ac:dyDescent="0.25">
      <c r="A106" s="2033" t="s">
        <v>1526</v>
      </c>
      <c r="B106" s="2069">
        <v>6760</v>
      </c>
      <c r="C106" s="2075"/>
      <c r="D106" s="2075"/>
      <c r="E106" s="2075"/>
      <c r="F106" s="2075"/>
      <c r="G106" s="2075"/>
      <c r="H106" s="2075"/>
      <c r="I106" s="2075"/>
      <c r="J106" s="2075"/>
      <c r="K106" s="2075"/>
      <c r="L106" s="2075"/>
      <c r="M106" s="2075"/>
      <c r="N106" s="2075"/>
      <c r="O106" s="2075"/>
      <c r="P106" s="2075"/>
      <c r="Q106" s="2075"/>
      <c r="R106" s="2075"/>
      <c r="S106" s="2075"/>
      <c r="T106" s="2075"/>
      <c r="U106" s="2061" t="str">
        <f t="shared" si="1"/>
        <v>6760</v>
      </c>
      <c r="W106" s="455" t="b">
        <f>+'17HPM_DATA_INPUT'!C76='17_AUDIT_TOTALS_CK'!U106</f>
        <v>1</v>
      </c>
      <c r="X106" s="2065">
        <f>+'17HPM_DATA_INPUT'!D76-'17_AUDIT_TOTALS_CK'!C106</f>
        <v>0</v>
      </c>
      <c r="Y106" s="2065">
        <f>+'17HPM_DATA_INPUT'!E76-'17_AUDIT_TOTALS_CK'!D106</f>
        <v>0</v>
      </c>
      <c r="Z106" s="2065">
        <f>+'17HPM_DATA_INPUT'!F76-'17_AUDIT_TOTALS_CK'!E106</f>
        <v>0</v>
      </c>
      <c r="AA106" s="2065">
        <f>+'17HPM_DATA_INPUT'!G76-'17_AUDIT_TOTALS_CK'!F106</f>
        <v>0</v>
      </c>
      <c r="AB106" s="2065">
        <f>+'17HPM_DATA_INPUT'!H76-'17_AUDIT_TOTALS_CK'!G106</f>
        <v>0</v>
      </c>
      <c r="AC106" s="2065">
        <f>+'17HPM_DATA_INPUT'!I76-'17_AUDIT_TOTALS_CK'!H106</f>
        <v>0</v>
      </c>
      <c r="AD106" s="2065">
        <f>+'17HPM_DATA_INPUT'!J76-'17_AUDIT_TOTALS_CK'!I106</f>
        <v>0</v>
      </c>
      <c r="AE106" s="2065">
        <f>+'17HPM_DATA_INPUT'!K76-'17_AUDIT_TOTALS_CK'!J106</f>
        <v>0</v>
      </c>
      <c r="AF106" s="2065">
        <f>+'17HPM_DATA_INPUT'!L76-'17_AUDIT_TOTALS_CK'!K106</f>
        <v>0</v>
      </c>
      <c r="AG106" s="2065">
        <f>+'17HPM_DATA_INPUT'!M76-'17_AUDIT_TOTALS_CK'!L106</f>
        <v>0</v>
      </c>
      <c r="AH106" s="2065">
        <f>+'17HPM_DATA_INPUT'!N76-'17_AUDIT_TOTALS_CK'!M106</f>
        <v>0</v>
      </c>
      <c r="AI106" s="2065">
        <f>+'17HPM_DATA_INPUT'!O76-'17_AUDIT_TOTALS_CK'!N106</f>
        <v>0</v>
      </c>
      <c r="AJ106" s="2065">
        <f>+'17HPM_DATA_INPUT'!P76-'17_AUDIT_TOTALS_CK'!O106</f>
        <v>0</v>
      </c>
      <c r="AK106" s="2065">
        <f>+'17HPM_DATA_INPUT'!Q76-'17_AUDIT_TOTALS_CK'!P106</f>
        <v>0</v>
      </c>
      <c r="AL106" s="2065">
        <f>+'17HPM_DATA_INPUT'!R76-'17_AUDIT_TOTALS_CK'!Q106</f>
        <v>0</v>
      </c>
      <c r="AM106" s="2065">
        <f>+'17HPM_DATA_INPUT'!S76-'17_AUDIT_TOTALS_CK'!R106</f>
        <v>0</v>
      </c>
      <c r="AN106" s="2065">
        <f>+'17HPM_DATA_INPUT'!T76-'17_AUDIT_TOTALS_CK'!S106</f>
        <v>0</v>
      </c>
      <c r="AO106" s="2065">
        <f>+'17HPM_DATA_INPUT'!U76-'17_AUDIT_TOTALS_CK'!T106</f>
        <v>0</v>
      </c>
      <c r="AQ106" s="455" t="str">
        <f>'Departmental PL'!D116</f>
        <v xml:space="preserve">6760 OPD VASCULAR </v>
      </c>
      <c r="AR106" s="456">
        <f>+C106-'Departmental PL'!F116</f>
        <v>0</v>
      </c>
      <c r="AS106" s="456">
        <f>+D106-'Departmental PL'!G116</f>
        <v>0</v>
      </c>
      <c r="AT106" s="456">
        <f>+E106-'Departmental PL'!H116</f>
        <v>0</v>
      </c>
      <c r="AU106" s="456">
        <f>+F106-'Departmental PL'!I116</f>
        <v>0</v>
      </c>
      <c r="AV106" s="456">
        <f>+G106-'Departmental PL'!J116</f>
        <v>0</v>
      </c>
      <c r="AW106" s="456">
        <f>+H106-'Departmental PL'!K116</f>
        <v>0</v>
      </c>
      <c r="AX106" s="456">
        <f>+I106-'Departmental PL'!L116</f>
        <v>0</v>
      </c>
      <c r="AY106" s="456">
        <f>+J106-'Departmental PL'!M116</f>
        <v>0</v>
      </c>
      <c r="AZ106" s="456">
        <f>+K106-'Departmental PL'!N116</f>
        <v>0</v>
      </c>
      <c r="BA106" s="456">
        <f>+L106-'Departmental PL'!O116</f>
        <v>0</v>
      </c>
      <c r="BB106" s="456">
        <f>+M106-'Departmental PL'!P116</f>
        <v>0</v>
      </c>
      <c r="BC106" s="456">
        <f>+N106-'Departmental PL'!Q116</f>
        <v>0</v>
      </c>
      <c r="BD106" s="456">
        <f>+O106-'Departmental PL'!R116</f>
        <v>0</v>
      </c>
      <c r="BE106" s="456">
        <f>+P106-'Departmental PL'!S116</f>
        <v>0</v>
      </c>
      <c r="BF106" s="456">
        <f>+Q106-'Departmental PL'!T116</f>
        <v>0</v>
      </c>
      <c r="BG106" s="456">
        <f>+R106-'Departmental PL'!U116</f>
        <v>0</v>
      </c>
      <c r="BH106" s="456">
        <f>+S106-'Departmental PL'!V116</f>
        <v>0</v>
      </c>
      <c r="BI106" s="456">
        <f>+T106-'Departmental PL'!W116</f>
        <v>0</v>
      </c>
    </row>
    <row r="107" spans="1:61" ht="20.25" hidden="1" customHeight="1" x14ac:dyDescent="0.25">
      <c r="A107" s="2095"/>
      <c r="B107" s="2058" t="s">
        <v>2365</v>
      </c>
      <c r="C107" s="2060"/>
      <c r="D107" s="2060"/>
      <c r="E107" s="2060"/>
      <c r="F107" s="2060"/>
      <c r="G107" s="2060"/>
      <c r="H107" s="2060"/>
      <c r="I107" s="2060"/>
      <c r="J107" s="2060"/>
      <c r="K107" s="2060"/>
      <c r="L107" s="2060"/>
      <c r="M107" s="2060"/>
      <c r="N107" s="2060"/>
      <c r="O107" s="2060"/>
      <c r="P107" s="2060"/>
      <c r="Q107" s="2060"/>
      <c r="R107" s="2060"/>
      <c r="S107" s="2060"/>
      <c r="T107" s="2060"/>
      <c r="U107" s="2061" t="str">
        <f t="shared" si="1"/>
        <v>6780 ESOPHAGEAL DIAGNOSTIC LAB</v>
      </c>
      <c r="W107" s="455" t="b">
        <f>+'17HPM_DATA_INPUT'!C77='17_AUDIT_TOTALS_CK'!U107</f>
        <v>1</v>
      </c>
      <c r="X107" s="2065">
        <f>+'17HPM_DATA_INPUT'!D77-'17_AUDIT_TOTALS_CK'!C107</f>
        <v>1436</v>
      </c>
      <c r="Y107" s="2065">
        <f>+'17HPM_DATA_INPUT'!E77-'17_AUDIT_TOTALS_CK'!D107</f>
        <v>1383</v>
      </c>
      <c r="Z107" s="2065">
        <f>+'17HPM_DATA_INPUT'!F77-'17_AUDIT_TOTALS_CK'!E107</f>
        <v>4557</v>
      </c>
      <c r="AA107" s="2065">
        <f>+'17HPM_DATA_INPUT'!G77-'17_AUDIT_TOTALS_CK'!F107</f>
        <v>2970</v>
      </c>
      <c r="AB107" s="2065">
        <f>+'17HPM_DATA_INPUT'!H77-'17_AUDIT_TOTALS_CK'!G107</f>
        <v>4380816</v>
      </c>
      <c r="AC107" s="2065">
        <f>+'17HPM_DATA_INPUT'!I77-'17_AUDIT_TOTALS_CK'!H107</f>
        <v>3770038</v>
      </c>
      <c r="AD107" s="2065">
        <f>+'17HPM_DATA_INPUT'!J77-'17_AUDIT_TOTALS_CK'!I107</f>
        <v>1735794</v>
      </c>
      <c r="AE107" s="2065">
        <f>+'17HPM_DATA_INPUT'!K77-'17_AUDIT_TOTALS_CK'!J107</f>
        <v>1570342</v>
      </c>
      <c r="AF107" s="2065">
        <f>+'17HPM_DATA_INPUT'!L77-'17_AUDIT_TOTALS_CK'!K107</f>
        <v>851788</v>
      </c>
      <c r="AG107" s="2065">
        <f>+'17HPM_DATA_INPUT'!M77-'17_AUDIT_TOTALS_CK'!L107</f>
        <v>845664</v>
      </c>
      <c r="AH107" s="2065">
        <f>+'17HPM_DATA_INPUT'!N77-'17_AUDIT_TOTALS_CK'!M107</f>
        <v>884006</v>
      </c>
      <c r="AI107" s="2065">
        <f>+'17HPM_DATA_INPUT'!O77-'17_AUDIT_TOTALS_CK'!N107</f>
        <v>724678</v>
      </c>
      <c r="AJ107" s="2065">
        <f>+'17HPM_DATA_INPUT'!P77-'17_AUDIT_TOTALS_CK'!O107</f>
        <v>70258</v>
      </c>
      <c r="AK107" s="2065">
        <f>+'17HPM_DATA_INPUT'!Q77-'17_AUDIT_TOTALS_CK'!P107</f>
        <v>209331</v>
      </c>
      <c r="AL107" s="2065">
        <f>+'17HPM_DATA_INPUT'!R77-'17_AUDIT_TOTALS_CK'!Q107</f>
        <v>416056</v>
      </c>
      <c r="AM107" s="2065">
        <f>+'17HPM_DATA_INPUT'!S77-'17_AUDIT_TOTALS_CK'!R107</f>
        <v>497326</v>
      </c>
      <c r="AN107" s="2065">
        <f>+'17HPM_DATA_INPUT'!T77-'17_AUDIT_TOTALS_CK'!S107</f>
        <v>397691</v>
      </c>
      <c r="AO107" s="2065">
        <f>+'17HPM_DATA_INPUT'!U77-'17_AUDIT_TOTALS_CK'!T107</f>
        <v>18021</v>
      </c>
      <c r="AQ107" s="455" t="str">
        <f>'Departmental PL'!D117</f>
        <v>6780 ESOPHAGEAL DIAGNOSTIC LAB</v>
      </c>
      <c r="AR107" s="456">
        <f>+C107-'Departmental PL'!F117</f>
        <v>-1436</v>
      </c>
      <c r="AS107" s="456">
        <f>+D107-'Departmental PL'!G117</f>
        <v>-1383</v>
      </c>
      <c r="AT107" s="456">
        <f>+E107-'Departmental PL'!H117</f>
        <v>-4557</v>
      </c>
      <c r="AU107" s="456">
        <f>+F107-'Departmental PL'!I117</f>
        <v>-2970</v>
      </c>
      <c r="AV107" s="456">
        <f>+G107-'Departmental PL'!J117</f>
        <v>-4380816</v>
      </c>
      <c r="AW107" s="456">
        <f>+H107-'Departmental PL'!K117</f>
        <v>-3770038</v>
      </c>
      <c r="AX107" s="456">
        <f>+I107-'Departmental PL'!L117</f>
        <v>-1735794</v>
      </c>
      <c r="AY107" s="456">
        <f>+J107-'Departmental PL'!M117</f>
        <v>-1570342</v>
      </c>
      <c r="AZ107" s="456">
        <f>+K107-'Departmental PL'!N117</f>
        <v>-851788</v>
      </c>
      <c r="BA107" s="456">
        <f>+L107-'Departmental PL'!O117</f>
        <v>-845664</v>
      </c>
      <c r="BB107" s="456">
        <f>+M107-'Departmental PL'!P117</f>
        <v>-884006</v>
      </c>
      <c r="BC107" s="456">
        <f>+N107-'Departmental PL'!Q117</f>
        <v>-724678</v>
      </c>
      <c r="BD107" s="456">
        <f>+O107-'Departmental PL'!R117</f>
        <v>-70258</v>
      </c>
      <c r="BE107" s="456">
        <f>+P107-'Departmental PL'!S117</f>
        <v>-209331</v>
      </c>
      <c r="BF107" s="456">
        <f>+Q107-'Departmental PL'!T117</f>
        <v>-416056</v>
      </c>
      <c r="BG107" s="456">
        <f>+R107-'Departmental PL'!U117</f>
        <v>-497326</v>
      </c>
      <c r="BH107" s="456">
        <f>+S107-'Departmental PL'!V117</f>
        <v>-397692</v>
      </c>
      <c r="BI107" s="456">
        <f>+T107-'Departmental PL'!W117</f>
        <v>-18021</v>
      </c>
    </row>
    <row r="108" spans="1:61" ht="20.25" hidden="1" customHeight="1" x14ac:dyDescent="0.25">
      <c r="A108" s="2093" t="s">
        <v>1527</v>
      </c>
      <c r="B108" s="2069" t="s">
        <v>2306</v>
      </c>
      <c r="C108" s="2070"/>
      <c r="D108" s="2070"/>
      <c r="E108" s="2070"/>
      <c r="F108" s="2070"/>
      <c r="G108" s="2070"/>
      <c r="H108" s="2070"/>
      <c r="I108" s="2070"/>
      <c r="J108" s="2070"/>
      <c r="K108" s="2070"/>
      <c r="L108" s="2070"/>
      <c r="M108" s="2070"/>
      <c r="N108" s="2070"/>
      <c r="O108" s="2070"/>
      <c r="P108" s="2070"/>
      <c r="Q108" s="2070"/>
      <c r="R108" s="2070"/>
      <c r="S108" s="2070"/>
      <c r="T108" s="2070"/>
      <c r="U108" s="2061" t="str">
        <f t="shared" si="1"/>
        <v>Total OUTPATIENT</v>
      </c>
      <c r="W108" s="455" t="b">
        <f>+'17HPM_DATA_INPUT'!C78='17_AUDIT_TOTALS_CK'!U108</f>
        <v>1</v>
      </c>
      <c r="X108" s="2065">
        <f>+'17HPM_DATA_INPUT'!D78-'17_AUDIT_TOTALS_CK'!C108</f>
        <v>8605</v>
      </c>
      <c r="Y108" s="2065">
        <f>+'17HPM_DATA_INPUT'!E78-'17_AUDIT_TOTALS_CK'!D108</f>
        <v>8588</v>
      </c>
      <c r="Z108" s="2065">
        <f>+'17HPM_DATA_INPUT'!F78-'17_AUDIT_TOTALS_CK'!E108</f>
        <v>27586</v>
      </c>
      <c r="AA108" s="2065">
        <f>+'17HPM_DATA_INPUT'!G78-'17_AUDIT_TOTALS_CK'!F108</f>
        <v>29655</v>
      </c>
      <c r="AB108" s="2065">
        <f>+'17HPM_DATA_INPUT'!H78-'17_AUDIT_TOTALS_CK'!G108</f>
        <v>11810502</v>
      </c>
      <c r="AC108" s="2065">
        <f>+'17HPM_DATA_INPUT'!I78-'17_AUDIT_TOTALS_CK'!H108</f>
        <v>11690926</v>
      </c>
      <c r="AD108" s="2065">
        <f>+'17HPM_DATA_INPUT'!J78-'17_AUDIT_TOTALS_CK'!I108</f>
        <v>4763642</v>
      </c>
      <c r="AE108" s="2065">
        <f>+'17HPM_DATA_INPUT'!K78-'17_AUDIT_TOTALS_CK'!J108</f>
        <v>4773068</v>
      </c>
      <c r="AF108" s="2065">
        <f>+'17HPM_DATA_INPUT'!L78-'17_AUDIT_TOTALS_CK'!K108</f>
        <v>3303011</v>
      </c>
      <c r="AG108" s="2065">
        <f>+'17HPM_DATA_INPUT'!M78-'17_AUDIT_TOTALS_CK'!L108</f>
        <v>3400254</v>
      </c>
      <c r="AH108" s="2065">
        <f>+'17HPM_DATA_INPUT'!N78-'17_AUDIT_TOTALS_CK'!M108</f>
        <v>1460631</v>
      </c>
      <c r="AI108" s="2065">
        <f>+'17HPM_DATA_INPUT'!O78-'17_AUDIT_TOTALS_CK'!N108</f>
        <v>1372814</v>
      </c>
      <c r="AJ108" s="2065">
        <f>+'17HPM_DATA_INPUT'!P78-'17_AUDIT_TOTALS_CK'!O108</f>
        <v>623996</v>
      </c>
      <c r="AK108" s="2065">
        <f>+'17HPM_DATA_INPUT'!Q78-'17_AUDIT_TOTALS_CK'!P108</f>
        <v>1053193</v>
      </c>
      <c r="AL108" s="2065">
        <f>+'17HPM_DATA_INPUT'!R78-'17_AUDIT_TOTALS_CK'!Q108</f>
        <v>1405688</v>
      </c>
      <c r="AM108" s="2065">
        <f>+'17HPM_DATA_INPUT'!S78-'17_AUDIT_TOTALS_CK'!R108</f>
        <v>1580782</v>
      </c>
      <c r="AN108" s="2065">
        <f>+'17HPM_DATA_INPUT'!T78-'17_AUDIT_TOTALS_CK'!S108</f>
        <v>-569053</v>
      </c>
      <c r="AO108" s="2065">
        <f>+'17HPM_DATA_INPUT'!U78-'17_AUDIT_TOTALS_CK'!T108</f>
        <v>-1261160</v>
      </c>
      <c r="AQ108" s="2069" t="str">
        <f>'Departmental PL'!D118</f>
        <v>Total OUTPATIENT</v>
      </c>
      <c r="AR108" s="456">
        <f>+C108-'Departmental PL'!F118</f>
        <v>-9672</v>
      </c>
      <c r="AS108" s="456">
        <f>+D108-'Departmental PL'!G118</f>
        <v>-9367</v>
      </c>
      <c r="AT108" s="456">
        <f>+E108-'Departmental PL'!H118</f>
        <v>-27586</v>
      </c>
      <c r="AU108" s="456">
        <f>+F108-'Departmental PL'!I118</f>
        <v>-29655</v>
      </c>
      <c r="AV108" s="456">
        <f>+G108-'Departmental PL'!J118</f>
        <v>-12139977</v>
      </c>
      <c r="AW108" s="456">
        <f>+H108-'Departmental PL'!K118</f>
        <v>-11361082</v>
      </c>
      <c r="AX108" s="456">
        <f>+I108-'Departmental PL'!L118</f>
        <v>-4568914.04</v>
      </c>
      <c r="AY108" s="456">
        <f>+J108-'Departmental PL'!M118</f>
        <v>-4443224</v>
      </c>
      <c r="AZ108" s="456">
        <f>+K108-'Departmental PL'!N118</f>
        <v>-3449482.5917583522</v>
      </c>
      <c r="BA108" s="456">
        <f>+L108-'Departmental PL'!O118</f>
        <v>-3418081.4731999999</v>
      </c>
      <c r="BB108" s="456">
        <f>+M108-'Departmental PL'!P118</f>
        <v>-1119431.4482416478</v>
      </c>
      <c r="BC108" s="456">
        <f>+N108-'Departmental PL'!Q118</f>
        <v>-1025142.5268000001</v>
      </c>
      <c r="BD108" s="456">
        <f>+O108-'Departmental PL'!R118</f>
        <v>-706439.20340621646</v>
      </c>
      <c r="BE108" s="456">
        <f>+P108-'Departmental PL'!S118</f>
        <v>-1063362.4366000001</v>
      </c>
      <c r="BF108" s="456">
        <f>+Q108-'Departmental PL'!T118</f>
        <v>-1535229.8963340933</v>
      </c>
      <c r="BG108" s="456">
        <f>+R108-'Departmental PL'!U118</f>
        <v>-1595652.6802000001</v>
      </c>
      <c r="BH108" s="456">
        <f>+S108-'Departmental PL'!V118</f>
        <v>1122237.6514986618</v>
      </c>
      <c r="BI108" s="456">
        <f>+T108-'Departmental PL'!W118</f>
        <v>1633872.59</v>
      </c>
    </row>
    <row r="109" spans="1:61" ht="20.25" hidden="1" customHeight="1" x14ac:dyDescent="0.25">
      <c r="A109" s="2067" t="s">
        <v>1528</v>
      </c>
      <c r="B109" s="2058" t="s">
        <v>2362</v>
      </c>
      <c r="C109" s="2060"/>
      <c r="D109" s="2060"/>
      <c r="E109" s="2060"/>
      <c r="F109" s="2060"/>
      <c r="G109" s="2060"/>
      <c r="H109" s="2060"/>
      <c r="I109" s="2060"/>
      <c r="J109" s="2060"/>
      <c r="K109" s="2060"/>
      <c r="L109" s="2060"/>
      <c r="M109" s="2060"/>
      <c r="N109" s="2060"/>
      <c r="O109" s="2060"/>
      <c r="P109" s="2060"/>
      <c r="Q109" s="2060"/>
      <c r="R109" s="2060"/>
      <c r="S109" s="2060"/>
      <c r="T109" s="2060"/>
      <c r="U109" s="2061" t="str">
        <f t="shared" si="1"/>
        <v>6740 OPD-SURGERY</v>
      </c>
      <c r="W109" s="455" t="b">
        <f>+'17HPM_DATA_INPUT'!C79='17_AUDIT_TOTALS_CK'!U109</f>
        <v>1</v>
      </c>
      <c r="X109" s="2065">
        <f>+'17HPM_DATA_INPUT'!D79-'17_AUDIT_TOTALS_CK'!C109</f>
        <v>1</v>
      </c>
      <c r="Y109" s="2065">
        <f>+'17HPM_DATA_INPUT'!E79-'17_AUDIT_TOTALS_CK'!D109</f>
        <v>2</v>
      </c>
      <c r="Z109" s="2065">
        <f>+'17HPM_DATA_INPUT'!F79-'17_AUDIT_TOTALS_CK'!E109</f>
        <v>1</v>
      </c>
      <c r="AA109" s="2065">
        <f>+'17HPM_DATA_INPUT'!G79-'17_AUDIT_TOTALS_CK'!F109</f>
        <v>3</v>
      </c>
      <c r="AB109" s="2065">
        <f>+'17HPM_DATA_INPUT'!H79-'17_AUDIT_TOTALS_CK'!G109</f>
        <v>525</v>
      </c>
      <c r="AC109" s="2065">
        <f>+'17HPM_DATA_INPUT'!I79-'17_AUDIT_TOTALS_CK'!H109</f>
        <v>572</v>
      </c>
      <c r="AD109" s="2065">
        <f>+'17HPM_DATA_INPUT'!J79-'17_AUDIT_TOTALS_CK'!I109</f>
        <v>97</v>
      </c>
      <c r="AE109" s="2065">
        <f>+'17HPM_DATA_INPUT'!K79-'17_AUDIT_TOTALS_CK'!J109</f>
        <v>157</v>
      </c>
      <c r="AF109" s="2065">
        <f>+'17HPM_DATA_INPUT'!L79-'17_AUDIT_TOTALS_CK'!K109</f>
        <v>225</v>
      </c>
      <c r="AG109" s="2065">
        <f>+'17HPM_DATA_INPUT'!M79-'17_AUDIT_TOTALS_CK'!L109</f>
        <v>593</v>
      </c>
      <c r="AH109" s="2065">
        <f>+'17HPM_DATA_INPUT'!N79-'17_AUDIT_TOTALS_CK'!M109</f>
        <v>-128</v>
      </c>
      <c r="AI109" s="2065">
        <f>+'17HPM_DATA_INPUT'!O79-'17_AUDIT_TOTALS_CK'!N109</f>
        <v>-437</v>
      </c>
      <c r="AJ109" s="2065">
        <f>+'17HPM_DATA_INPUT'!P79-'17_AUDIT_TOTALS_CK'!O109</f>
        <v>127</v>
      </c>
      <c r="AK109" s="2065">
        <f>+'17HPM_DATA_INPUT'!Q79-'17_AUDIT_TOTALS_CK'!P109</f>
        <v>339</v>
      </c>
      <c r="AL109" s="2065">
        <f>+'17HPM_DATA_INPUT'!R79-'17_AUDIT_TOTALS_CK'!Q109</f>
        <v>199</v>
      </c>
      <c r="AM109" s="2065">
        <f>+'17HPM_DATA_INPUT'!S79-'17_AUDIT_TOTALS_CK'!R109</f>
        <v>495</v>
      </c>
      <c r="AN109" s="2065">
        <f>+'17HPM_DATA_INPUT'!T79-'17_AUDIT_TOTALS_CK'!S109</f>
        <v>-454</v>
      </c>
      <c r="AO109" s="2065">
        <f>+'17HPM_DATA_INPUT'!U79-'17_AUDIT_TOTALS_CK'!T109</f>
        <v>-1270</v>
      </c>
      <c r="AQ109" s="455" t="str">
        <f>'Departmental PL'!D119</f>
        <v>6740 OPD-SURGERY</v>
      </c>
      <c r="AR109" s="456">
        <f>+C109-'Departmental PL'!F119</f>
        <v>-1</v>
      </c>
      <c r="AS109" s="456">
        <f>+D109-'Departmental PL'!G119</f>
        <v>-2</v>
      </c>
      <c r="AT109" s="456">
        <f>+E109-'Departmental PL'!H119</f>
        <v>-1</v>
      </c>
      <c r="AU109" s="456">
        <f>+F109-'Departmental PL'!I119</f>
        <v>-3</v>
      </c>
      <c r="AV109" s="456">
        <f>+G109-'Departmental PL'!J119</f>
        <v>-525</v>
      </c>
      <c r="AW109" s="456">
        <f>+H109-'Departmental PL'!K119</f>
        <v>-572</v>
      </c>
      <c r="AX109" s="456">
        <f>+I109-'Departmental PL'!L119</f>
        <v>-97</v>
      </c>
      <c r="AY109" s="456">
        <f>+J109-'Departmental PL'!M119</f>
        <v>-157</v>
      </c>
      <c r="AZ109" s="456">
        <f>+K109-'Departmental PL'!N119</f>
        <v>-225</v>
      </c>
      <c r="BA109" s="456">
        <f>+L109-'Departmental PL'!O119</f>
        <v>-593</v>
      </c>
      <c r="BB109" s="456">
        <f>+M109-'Departmental PL'!P119</f>
        <v>128</v>
      </c>
      <c r="BC109" s="456">
        <f>+N109-'Departmental PL'!Q119</f>
        <v>436</v>
      </c>
      <c r="BD109" s="456">
        <f>+O109-'Departmental PL'!R119</f>
        <v>-127</v>
      </c>
      <c r="BE109" s="456">
        <f>+P109-'Departmental PL'!S119</f>
        <v>-339</v>
      </c>
      <c r="BF109" s="456">
        <f>+Q109-'Departmental PL'!T119</f>
        <v>-199</v>
      </c>
      <c r="BG109" s="456">
        <f>+R109-'Departmental PL'!U119</f>
        <v>-495</v>
      </c>
      <c r="BH109" s="456">
        <f>+S109-'Departmental PL'!V119</f>
        <v>454</v>
      </c>
      <c r="BI109" s="456">
        <f>+T109-'Departmental PL'!W119</f>
        <v>1270</v>
      </c>
    </row>
    <row r="110" spans="1:61" ht="20.25" hidden="1" customHeight="1" x14ac:dyDescent="0.25">
      <c r="A110" s="2067" t="s">
        <v>1529</v>
      </c>
      <c r="B110" s="2074" t="s">
        <v>1519</v>
      </c>
      <c r="C110" s="2075"/>
      <c r="D110" s="2075"/>
      <c r="E110" s="2075"/>
      <c r="F110" s="2075"/>
      <c r="G110" s="2075"/>
      <c r="H110" s="2075"/>
      <c r="I110" s="2075"/>
      <c r="J110" s="2075"/>
      <c r="K110" s="2075"/>
      <c r="L110" s="2075"/>
      <c r="M110" s="2075"/>
      <c r="N110" s="2075"/>
      <c r="O110" s="2075"/>
      <c r="P110" s="2075"/>
      <c r="Q110" s="2075"/>
      <c r="R110" s="2075"/>
      <c r="S110" s="2075"/>
      <c r="T110" s="2075"/>
      <c r="U110" s="2061" t="str">
        <f t="shared" si="1"/>
        <v>6750 WOUND HEALING CENTER</v>
      </c>
      <c r="W110" s="455" t="b">
        <f>+'17HPM_DATA_INPUT'!C80='17_AUDIT_TOTALS_CK'!U110</f>
        <v>1</v>
      </c>
      <c r="X110" s="2065">
        <f>+'17HPM_DATA_INPUT'!D80-'17_AUDIT_TOTALS_CK'!C110</f>
        <v>0</v>
      </c>
      <c r="Y110" s="2065">
        <f>+'17HPM_DATA_INPUT'!E80-'17_AUDIT_TOTALS_CK'!D110</f>
        <v>1</v>
      </c>
      <c r="Z110" s="2065">
        <f>+'17HPM_DATA_INPUT'!F80-'17_AUDIT_TOTALS_CK'!E110</f>
        <v>0</v>
      </c>
      <c r="AA110" s="2065">
        <f>+'17HPM_DATA_INPUT'!G80-'17_AUDIT_TOTALS_CK'!F110</f>
        <v>0</v>
      </c>
      <c r="AB110" s="2065">
        <f>+'17HPM_DATA_INPUT'!H80-'17_AUDIT_TOTALS_CK'!G110</f>
        <v>0</v>
      </c>
      <c r="AC110" s="2065">
        <f>+'17HPM_DATA_INPUT'!I80-'17_AUDIT_TOTALS_CK'!H110</f>
        <v>0</v>
      </c>
      <c r="AD110" s="2065">
        <f>+'17HPM_DATA_INPUT'!J80-'17_AUDIT_TOTALS_CK'!I110</f>
        <v>0</v>
      </c>
      <c r="AE110" s="2065">
        <f>+'17HPM_DATA_INPUT'!K80-'17_AUDIT_TOTALS_CK'!J110</f>
        <v>0</v>
      </c>
      <c r="AF110" s="2065">
        <f>+'17HPM_DATA_INPUT'!L80-'17_AUDIT_TOTALS_CK'!K110</f>
        <v>0</v>
      </c>
      <c r="AG110" s="2065">
        <f>+'17HPM_DATA_INPUT'!M80-'17_AUDIT_TOTALS_CK'!L110</f>
        <v>0</v>
      </c>
      <c r="AH110" s="2065">
        <f>+'17HPM_DATA_INPUT'!N80-'17_AUDIT_TOTALS_CK'!M110</f>
        <v>0</v>
      </c>
      <c r="AI110" s="2065">
        <f>+'17HPM_DATA_INPUT'!O80-'17_AUDIT_TOTALS_CK'!N110</f>
        <v>0</v>
      </c>
      <c r="AJ110" s="2065">
        <f>+'17HPM_DATA_INPUT'!P80-'17_AUDIT_TOTALS_CK'!O110</f>
        <v>0</v>
      </c>
      <c r="AK110" s="2065">
        <f>+'17HPM_DATA_INPUT'!Q80-'17_AUDIT_TOTALS_CK'!P110</f>
        <v>0</v>
      </c>
      <c r="AL110" s="2065">
        <f>+'17HPM_DATA_INPUT'!R80-'17_AUDIT_TOTALS_CK'!Q110</f>
        <v>0</v>
      </c>
      <c r="AM110" s="2065">
        <f>+'17HPM_DATA_INPUT'!S80-'17_AUDIT_TOTALS_CK'!R110</f>
        <v>0</v>
      </c>
      <c r="AN110" s="2065">
        <f>+'17HPM_DATA_INPUT'!T80-'17_AUDIT_TOTALS_CK'!S110</f>
        <v>0</v>
      </c>
      <c r="AO110" s="2065">
        <f>+'17HPM_DATA_INPUT'!U80-'17_AUDIT_TOTALS_CK'!T110</f>
        <v>0</v>
      </c>
      <c r="AQ110" s="455" t="str">
        <f>'Departmental PL'!D120</f>
        <v>6750 WOUND HEALING CENTER</v>
      </c>
      <c r="AR110" s="456">
        <f>+C110-'Departmental PL'!F120</f>
        <v>0</v>
      </c>
      <c r="AS110" s="456">
        <f>+D110-'Departmental PL'!G120</f>
        <v>-1</v>
      </c>
      <c r="AT110" s="456">
        <f>+E110-'Departmental PL'!H120</f>
        <v>0</v>
      </c>
      <c r="AU110" s="456">
        <f>+F110-'Departmental PL'!I120</f>
        <v>0</v>
      </c>
      <c r="AV110" s="456">
        <f>+G110-'Departmental PL'!J120</f>
        <v>0</v>
      </c>
      <c r="AW110" s="456">
        <f>+H110-'Departmental PL'!K120</f>
        <v>0</v>
      </c>
      <c r="AX110" s="456">
        <f>+I110-'Departmental PL'!L120</f>
        <v>0</v>
      </c>
      <c r="AY110" s="456">
        <f>+J110-'Departmental PL'!M120</f>
        <v>0</v>
      </c>
      <c r="AZ110" s="456">
        <f>+K110-'Departmental PL'!N120</f>
        <v>0</v>
      </c>
      <c r="BA110" s="456">
        <f>+L110-'Departmental PL'!O120</f>
        <v>0</v>
      </c>
      <c r="BB110" s="456">
        <f>+M110-'Departmental PL'!P120</f>
        <v>0</v>
      </c>
      <c r="BC110" s="456">
        <f>+N110-'Departmental PL'!Q120</f>
        <v>0</v>
      </c>
      <c r="BD110" s="456">
        <f>+O110-'Departmental PL'!R120</f>
        <v>0</v>
      </c>
      <c r="BE110" s="456">
        <f>+P110-'Departmental PL'!S120</f>
        <v>0</v>
      </c>
      <c r="BF110" s="456">
        <f>+Q110-'Departmental PL'!T120</f>
        <v>0</v>
      </c>
      <c r="BG110" s="456">
        <f>+R110-'Departmental PL'!U120</f>
        <v>0</v>
      </c>
      <c r="BH110" s="456">
        <f>+S110-'Departmental PL'!V120</f>
        <v>0</v>
      </c>
      <c r="BI110" s="456">
        <f>+T110-'Departmental PL'!W120</f>
        <v>0</v>
      </c>
    </row>
    <row r="111" spans="1:61" ht="20.25" hidden="1" customHeight="1" x14ac:dyDescent="0.25">
      <c r="A111" s="2067" t="s">
        <v>1530</v>
      </c>
      <c r="B111" s="2069">
        <v>6760</v>
      </c>
      <c r="C111" s="2075"/>
      <c r="D111" s="2075"/>
      <c r="E111" s="2075"/>
      <c r="F111" s="2075"/>
      <c r="G111" s="2075"/>
      <c r="H111" s="2075"/>
      <c r="I111" s="2075"/>
      <c r="J111" s="2075"/>
      <c r="K111" s="2075"/>
      <c r="L111" s="2075"/>
      <c r="M111" s="2075"/>
      <c r="N111" s="2075"/>
      <c r="O111" s="2075"/>
      <c r="P111" s="2075"/>
      <c r="Q111" s="2075"/>
      <c r="R111" s="2075"/>
      <c r="S111" s="2075"/>
      <c r="T111" s="2075"/>
      <c r="U111" s="2061" t="str">
        <f t="shared" si="1"/>
        <v>6760</v>
      </c>
      <c r="W111" s="455" t="b">
        <f>+'17HPM_DATA_INPUT'!C81='17_AUDIT_TOTALS_CK'!U111</f>
        <v>1</v>
      </c>
      <c r="X111" s="2065">
        <f>+'17HPM_DATA_INPUT'!D81-'17_AUDIT_TOTALS_CK'!C111</f>
        <v>0</v>
      </c>
      <c r="Y111" s="2065">
        <f>+'17HPM_DATA_INPUT'!E81-'17_AUDIT_TOTALS_CK'!D111</f>
        <v>0</v>
      </c>
      <c r="Z111" s="2065">
        <f>+'17HPM_DATA_INPUT'!F81-'17_AUDIT_TOTALS_CK'!E111</f>
        <v>0</v>
      </c>
      <c r="AA111" s="2065">
        <f>+'17HPM_DATA_INPUT'!G81-'17_AUDIT_TOTALS_CK'!F111</f>
        <v>0</v>
      </c>
      <c r="AB111" s="2065">
        <f>+'17HPM_DATA_INPUT'!H81-'17_AUDIT_TOTALS_CK'!G111</f>
        <v>0</v>
      </c>
      <c r="AC111" s="2065">
        <f>+'17HPM_DATA_INPUT'!I81-'17_AUDIT_TOTALS_CK'!H111</f>
        <v>0</v>
      </c>
      <c r="AD111" s="2065">
        <f>+'17HPM_DATA_INPUT'!J81-'17_AUDIT_TOTALS_CK'!I111</f>
        <v>0</v>
      </c>
      <c r="AE111" s="2065">
        <f>+'17HPM_DATA_INPUT'!K81-'17_AUDIT_TOTALS_CK'!J111</f>
        <v>0</v>
      </c>
      <c r="AF111" s="2065">
        <f>+'17HPM_DATA_INPUT'!L81-'17_AUDIT_TOTALS_CK'!K111</f>
        <v>0</v>
      </c>
      <c r="AG111" s="2065">
        <f>+'17HPM_DATA_INPUT'!M81-'17_AUDIT_TOTALS_CK'!L111</f>
        <v>0</v>
      </c>
      <c r="AH111" s="2065">
        <f>+'17HPM_DATA_INPUT'!N81-'17_AUDIT_TOTALS_CK'!M111</f>
        <v>0</v>
      </c>
      <c r="AI111" s="2065">
        <f>+'17HPM_DATA_INPUT'!O81-'17_AUDIT_TOTALS_CK'!N111</f>
        <v>0</v>
      </c>
      <c r="AJ111" s="2065">
        <f>+'17HPM_DATA_INPUT'!P81-'17_AUDIT_TOTALS_CK'!O111</f>
        <v>0</v>
      </c>
      <c r="AK111" s="2065">
        <f>+'17HPM_DATA_INPUT'!Q81-'17_AUDIT_TOTALS_CK'!P111</f>
        <v>0</v>
      </c>
      <c r="AL111" s="2065">
        <f>+'17HPM_DATA_INPUT'!R81-'17_AUDIT_TOTALS_CK'!Q111</f>
        <v>0</v>
      </c>
      <c r="AM111" s="2065">
        <f>+'17HPM_DATA_INPUT'!S81-'17_AUDIT_TOTALS_CK'!R111</f>
        <v>0</v>
      </c>
      <c r="AN111" s="2065">
        <f>+'17HPM_DATA_INPUT'!T81-'17_AUDIT_TOTALS_CK'!S111</f>
        <v>0</v>
      </c>
      <c r="AO111" s="2065">
        <f>+'17HPM_DATA_INPUT'!U81-'17_AUDIT_TOTALS_CK'!T111</f>
        <v>0</v>
      </c>
      <c r="AQ111" s="455" t="str">
        <f>'Departmental PL'!D121</f>
        <v xml:space="preserve">6760 OPD VASCULAR </v>
      </c>
      <c r="AR111" s="456">
        <f>+C111-'Departmental PL'!F121</f>
        <v>0</v>
      </c>
      <c r="AS111" s="456">
        <f>+D111-'Departmental PL'!G121</f>
        <v>0</v>
      </c>
      <c r="AT111" s="456">
        <f>+E111-'Departmental PL'!H121</f>
        <v>0</v>
      </c>
      <c r="AU111" s="456">
        <f>+F111-'Departmental PL'!I121</f>
        <v>0</v>
      </c>
      <c r="AV111" s="456">
        <f>+G111-'Departmental PL'!J121</f>
        <v>0</v>
      </c>
      <c r="AW111" s="456">
        <f>+H111-'Departmental PL'!K121</f>
        <v>0</v>
      </c>
      <c r="AX111" s="456">
        <f>+I111-'Departmental PL'!L121</f>
        <v>0</v>
      </c>
      <c r="AY111" s="456">
        <f>+J111-'Departmental PL'!M121</f>
        <v>0</v>
      </c>
      <c r="AZ111" s="456">
        <f>+K111-'Departmental PL'!N121</f>
        <v>0</v>
      </c>
      <c r="BA111" s="456">
        <f>+L111-'Departmental PL'!O121</f>
        <v>0</v>
      </c>
      <c r="BB111" s="456">
        <f>+M111-'Departmental PL'!P121</f>
        <v>0</v>
      </c>
      <c r="BC111" s="456">
        <f>+N111-'Departmental PL'!Q121</f>
        <v>0</v>
      </c>
      <c r="BD111" s="456">
        <f>+O111-'Departmental PL'!R121</f>
        <v>0</v>
      </c>
      <c r="BE111" s="456">
        <f>+P111-'Departmental PL'!S121</f>
        <v>0</v>
      </c>
      <c r="BF111" s="456">
        <f>+Q111-'Departmental PL'!T121</f>
        <v>0</v>
      </c>
      <c r="BG111" s="456">
        <f>+R111-'Departmental PL'!U121</f>
        <v>0</v>
      </c>
      <c r="BH111" s="456">
        <f>+S111-'Departmental PL'!V121</f>
        <v>0</v>
      </c>
      <c r="BI111" s="456">
        <f>+T111-'Departmental PL'!W121</f>
        <v>0</v>
      </c>
    </row>
    <row r="112" spans="1:61" ht="20.25" hidden="1" customHeight="1" x14ac:dyDescent="0.25">
      <c r="A112" s="2067" t="s">
        <v>1531</v>
      </c>
      <c r="B112" s="2058" t="s">
        <v>2365</v>
      </c>
      <c r="C112" s="2060"/>
      <c r="D112" s="2060"/>
      <c r="E112" s="2060"/>
      <c r="F112" s="2060"/>
      <c r="G112" s="2060"/>
      <c r="H112" s="2060"/>
      <c r="I112" s="2060"/>
      <c r="J112" s="2060"/>
      <c r="K112" s="2060"/>
      <c r="L112" s="2060"/>
      <c r="M112" s="2060"/>
      <c r="N112" s="2060"/>
      <c r="O112" s="2060"/>
      <c r="P112" s="2060"/>
      <c r="Q112" s="2060"/>
      <c r="R112" s="2060"/>
      <c r="S112" s="2060"/>
      <c r="T112" s="2060"/>
      <c r="U112" s="2061" t="str">
        <f t="shared" si="1"/>
        <v>6780 ESOPHAGEAL DIAGNOSTIC LAB</v>
      </c>
      <c r="W112" s="455" t="b">
        <f>+'17HPM_DATA_INPUT'!C82='17_AUDIT_TOTALS_CK'!U112</f>
        <v>1</v>
      </c>
      <c r="X112" s="2065">
        <f>+'17HPM_DATA_INPUT'!D82-'17_AUDIT_TOTALS_CK'!C112</f>
        <v>2</v>
      </c>
      <c r="Y112" s="2065">
        <f>+'17HPM_DATA_INPUT'!E82-'17_AUDIT_TOTALS_CK'!D112</f>
        <v>0</v>
      </c>
      <c r="Z112" s="2065">
        <f>+'17HPM_DATA_INPUT'!F82-'17_AUDIT_TOTALS_CK'!E112</f>
        <v>3</v>
      </c>
      <c r="AA112" s="2065">
        <f>+'17HPM_DATA_INPUT'!G82-'17_AUDIT_TOTALS_CK'!F112</f>
        <v>0</v>
      </c>
      <c r="AB112" s="2065">
        <f>+'17HPM_DATA_INPUT'!H82-'17_AUDIT_TOTALS_CK'!G112</f>
        <v>5090</v>
      </c>
      <c r="AC112" s="2065">
        <f>+'17HPM_DATA_INPUT'!I82-'17_AUDIT_TOTALS_CK'!H112</f>
        <v>0</v>
      </c>
      <c r="AD112" s="2065">
        <f>+'17HPM_DATA_INPUT'!J82-'17_AUDIT_TOTALS_CK'!I112</f>
        <v>2722</v>
      </c>
      <c r="AE112" s="2065">
        <f>+'17HPM_DATA_INPUT'!K82-'17_AUDIT_TOTALS_CK'!J112</f>
        <v>0</v>
      </c>
      <c r="AF112" s="2065">
        <f>+'17HPM_DATA_INPUT'!L82-'17_AUDIT_TOTALS_CK'!K112</f>
        <v>1014</v>
      </c>
      <c r="AG112" s="2065">
        <f>+'17HPM_DATA_INPUT'!M82-'17_AUDIT_TOTALS_CK'!L112</f>
        <v>0</v>
      </c>
      <c r="AH112" s="2065">
        <f>+'17HPM_DATA_INPUT'!N82-'17_AUDIT_TOTALS_CK'!M112</f>
        <v>1709</v>
      </c>
      <c r="AI112" s="2065">
        <f>+'17HPM_DATA_INPUT'!O82-'17_AUDIT_TOTALS_CK'!N112</f>
        <v>0</v>
      </c>
      <c r="AJ112" s="2065">
        <f>+'17HPM_DATA_INPUT'!P82-'17_AUDIT_TOTALS_CK'!O112</f>
        <v>84</v>
      </c>
      <c r="AK112" s="2065">
        <f>+'17HPM_DATA_INPUT'!Q82-'17_AUDIT_TOTALS_CK'!P112</f>
        <v>0</v>
      </c>
      <c r="AL112" s="2065">
        <f>+'17HPM_DATA_INPUT'!R82-'17_AUDIT_TOTALS_CK'!Q112</f>
        <v>495</v>
      </c>
      <c r="AM112" s="2065">
        <f>+'17HPM_DATA_INPUT'!S82-'17_AUDIT_TOTALS_CK'!R112</f>
        <v>0</v>
      </c>
      <c r="AN112" s="2065">
        <f>+'17HPM_DATA_INPUT'!T82-'17_AUDIT_TOTALS_CK'!S112</f>
        <v>1130</v>
      </c>
      <c r="AO112" s="2065">
        <f>+'17HPM_DATA_INPUT'!U82-'17_AUDIT_TOTALS_CK'!T112</f>
        <v>0</v>
      </c>
      <c r="AQ112" s="455" t="str">
        <f>'Departmental PL'!D122</f>
        <v>6780 ESOPHAGEAL DIAGNOSTIC LAB</v>
      </c>
      <c r="AR112" s="456">
        <f>+C112-'Departmental PL'!F122</f>
        <v>-2</v>
      </c>
      <c r="AS112" s="456">
        <f>+D112-'Departmental PL'!G122</f>
        <v>0</v>
      </c>
      <c r="AT112" s="456">
        <f>+E112-'Departmental PL'!H122</f>
        <v>-3</v>
      </c>
      <c r="AU112" s="456">
        <f>+F112-'Departmental PL'!I122</f>
        <v>0</v>
      </c>
      <c r="AV112" s="456">
        <f>+G112-'Departmental PL'!J122</f>
        <v>-5090</v>
      </c>
      <c r="AW112" s="456">
        <f>+H112-'Departmental PL'!K122</f>
        <v>0</v>
      </c>
      <c r="AX112" s="456">
        <f>+I112-'Departmental PL'!L122</f>
        <v>-2722</v>
      </c>
      <c r="AY112" s="456">
        <f>+J112-'Departmental PL'!M122</f>
        <v>0</v>
      </c>
      <c r="AZ112" s="456">
        <f>+K112-'Departmental PL'!N122</f>
        <v>-1014</v>
      </c>
      <c r="BA112" s="456">
        <f>+L112-'Departmental PL'!O122</f>
        <v>0</v>
      </c>
      <c r="BB112" s="456">
        <f>+M112-'Departmental PL'!P122</f>
        <v>-1708</v>
      </c>
      <c r="BC112" s="456">
        <f>+N112-'Departmental PL'!Q122</f>
        <v>0</v>
      </c>
      <c r="BD112" s="456">
        <f>+O112-'Departmental PL'!R122</f>
        <v>-84</v>
      </c>
      <c r="BE112" s="456">
        <f>+P112-'Departmental PL'!S122</f>
        <v>0</v>
      </c>
      <c r="BF112" s="456">
        <f>+Q112-'Departmental PL'!T122</f>
        <v>-495</v>
      </c>
      <c r="BG112" s="456">
        <f>+R112-'Departmental PL'!U122</f>
        <v>0</v>
      </c>
      <c r="BH112" s="456">
        <f>+S112-'Departmental PL'!V122</f>
        <v>-1129</v>
      </c>
      <c r="BI112" s="456">
        <f>+T112-'Departmental PL'!W122</f>
        <v>0</v>
      </c>
    </row>
    <row r="113" spans="1:61" ht="20.25" hidden="1" customHeight="1" x14ac:dyDescent="0.25">
      <c r="A113" s="2031" t="s">
        <v>1532</v>
      </c>
      <c r="B113" s="2072" t="s">
        <v>2307</v>
      </c>
      <c r="C113" s="2073"/>
      <c r="D113" s="2073"/>
      <c r="E113" s="2073"/>
      <c r="F113" s="2073"/>
      <c r="G113" s="2073"/>
      <c r="H113" s="2073"/>
      <c r="I113" s="2073"/>
      <c r="J113" s="2073"/>
      <c r="K113" s="2073"/>
      <c r="L113" s="2073"/>
      <c r="M113" s="2073"/>
      <c r="N113" s="2073"/>
      <c r="O113" s="2073"/>
      <c r="P113" s="2073"/>
      <c r="Q113" s="2073"/>
      <c r="R113" s="2073"/>
      <c r="S113" s="2073"/>
      <c r="T113" s="2073"/>
      <c r="U113" s="2061" t="str">
        <f t="shared" si="1"/>
        <v>Total ASC</v>
      </c>
      <c r="W113" s="455" t="b">
        <f>+'17HPM_DATA_INPUT'!C83='17_AUDIT_TOTALS_CK'!U113</f>
        <v>1</v>
      </c>
      <c r="X113" s="2065">
        <f>+'17HPM_DATA_INPUT'!D83-'17_AUDIT_TOTALS_CK'!C113</f>
        <v>3</v>
      </c>
      <c r="Y113" s="2065">
        <f>+'17HPM_DATA_INPUT'!E83-'17_AUDIT_TOTALS_CK'!D113</f>
        <v>3</v>
      </c>
      <c r="Z113" s="2065">
        <f>+'17HPM_DATA_INPUT'!F83-'17_AUDIT_TOTALS_CK'!E113</f>
        <v>4</v>
      </c>
      <c r="AA113" s="2065">
        <f>+'17HPM_DATA_INPUT'!G83-'17_AUDIT_TOTALS_CK'!F113</f>
        <v>3</v>
      </c>
      <c r="AB113" s="2065">
        <f>+'17HPM_DATA_INPUT'!H83-'17_AUDIT_TOTALS_CK'!G113</f>
        <v>5615</v>
      </c>
      <c r="AC113" s="2065">
        <f>+'17HPM_DATA_INPUT'!I83-'17_AUDIT_TOTALS_CK'!H113</f>
        <v>572</v>
      </c>
      <c r="AD113" s="2065">
        <f>+'17HPM_DATA_INPUT'!J83-'17_AUDIT_TOTALS_CK'!I113</f>
        <v>2819</v>
      </c>
      <c r="AE113" s="2065">
        <f>+'17HPM_DATA_INPUT'!K83-'17_AUDIT_TOTALS_CK'!J113</f>
        <v>157</v>
      </c>
      <c r="AF113" s="2065">
        <f>+'17HPM_DATA_INPUT'!L83-'17_AUDIT_TOTALS_CK'!K113</f>
        <v>1239</v>
      </c>
      <c r="AG113" s="2065">
        <f>+'17HPM_DATA_INPUT'!M83-'17_AUDIT_TOTALS_CK'!L113</f>
        <v>593</v>
      </c>
      <c r="AH113" s="2065">
        <f>+'17HPM_DATA_INPUT'!N83-'17_AUDIT_TOTALS_CK'!M113</f>
        <v>1581</v>
      </c>
      <c r="AI113" s="2065">
        <f>+'17HPM_DATA_INPUT'!O83-'17_AUDIT_TOTALS_CK'!N113</f>
        <v>-437</v>
      </c>
      <c r="AJ113" s="2065">
        <f>+'17HPM_DATA_INPUT'!P83-'17_AUDIT_TOTALS_CK'!O113</f>
        <v>210</v>
      </c>
      <c r="AK113" s="2065">
        <f>+'17HPM_DATA_INPUT'!Q83-'17_AUDIT_TOTALS_CK'!P113</f>
        <v>339</v>
      </c>
      <c r="AL113" s="2065">
        <f>+'17HPM_DATA_INPUT'!R83-'17_AUDIT_TOTALS_CK'!Q113</f>
        <v>694</v>
      </c>
      <c r="AM113" s="2065">
        <f>+'17HPM_DATA_INPUT'!S83-'17_AUDIT_TOTALS_CK'!R113</f>
        <v>495</v>
      </c>
      <c r="AN113" s="2065">
        <f>+'17HPM_DATA_INPUT'!T83-'17_AUDIT_TOTALS_CK'!S113</f>
        <v>676</v>
      </c>
      <c r="AO113" s="2065">
        <f>+'17HPM_DATA_INPUT'!U83-'17_AUDIT_TOTALS_CK'!T113</f>
        <v>-1270</v>
      </c>
      <c r="AQ113" s="2072" t="str">
        <f>'Departmental PL'!D123</f>
        <v>Total ASC</v>
      </c>
      <c r="AR113" s="456">
        <f>+C113-'Departmental PL'!F123</f>
        <v>-3</v>
      </c>
      <c r="AS113" s="456">
        <f>+D113-'Departmental PL'!G123</f>
        <v>-3</v>
      </c>
      <c r="AT113" s="456">
        <f>+E113-'Departmental PL'!H123</f>
        <v>-4</v>
      </c>
      <c r="AU113" s="456">
        <f>+F113-'Departmental PL'!I123</f>
        <v>-3</v>
      </c>
      <c r="AV113" s="456">
        <f>+G113-'Departmental PL'!J123</f>
        <v>-5615</v>
      </c>
      <c r="AW113" s="456">
        <f>+H113-'Departmental PL'!K123</f>
        <v>-572</v>
      </c>
      <c r="AX113" s="456">
        <f>+I113-'Departmental PL'!L123</f>
        <v>-2819</v>
      </c>
      <c r="AY113" s="456">
        <f>+J113-'Departmental PL'!M123</f>
        <v>-157</v>
      </c>
      <c r="AZ113" s="456">
        <f>+K113-'Departmental PL'!N123</f>
        <v>-1239</v>
      </c>
      <c r="BA113" s="456">
        <f>+L113-'Departmental PL'!O123</f>
        <v>-593</v>
      </c>
      <c r="BB113" s="456">
        <f>+M113-'Departmental PL'!P123</f>
        <v>-1580</v>
      </c>
      <c r="BC113" s="456">
        <f>+N113-'Departmental PL'!Q123</f>
        <v>436</v>
      </c>
      <c r="BD113" s="456">
        <f>+O113-'Departmental PL'!R123</f>
        <v>-211</v>
      </c>
      <c r="BE113" s="456">
        <f>+P113-'Departmental PL'!S123</f>
        <v>-339</v>
      </c>
      <c r="BF113" s="456">
        <f>+Q113-'Departmental PL'!T123</f>
        <v>-694</v>
      </c>
      <c r="BG113" s="456">
        <f>+R113-'Departmental PL'!U123</f>
        <v>-495</v>
      </c>
      <c r="BH113" s="456">
        <f>+S113-'Departmental PL'!V123</f>
        <v>-675</v>
      </c>
      <c r="BI113" s="456">
        <f>+T113-'Departmental PL'!W123</f>
        <v>1270</v>
      </c>
    </row>
    <row r="114" spans="1:61" ht="20.25" hidden="1" customHeight="1" x14ac:dyDescent="0.25">
      <c r="A114" s="2093" t="s">
        <v>1527</v>
      </c>
      <c r="B114" s="2074" t="s">
        <v>1518</v>
      </c>
      <c r="C114" s="2075"/>
      <c r="D114" s="2075"/>
      <c r="E114" s="2075"/>
      <c r="F114" s="2075"/>
      <c r="G114" s="2075"/>
      <c r="H114" s="2075"/>
      <c r="I114" s="2075"/>
      <c r="J114" s="2075"/>
      <c r="K114" s="2075"/>
      <c r="L114" s="2075"/>
      <c r="M114" s="2075"/>
      <c r="N114" s="2075"/>
      <c r="O114" s="2075"/>
      <c r="P114" s="2075"/>
      <c r="Q114" s="2075"/>
      <c r="R114" s="2075"/>
      <c r="S114" s="2075"/>
      <c r="T114" s="2075"/>
      <c r="U114" s="2061" t="str">
        <f t="shared" si="1"/>
        <v>6740 OPD-SURGERY</v>
      </c>
      <c r="W114" s="455" t="b">
        <f>+'17HPM_DATA_INPUT'!C84='17_AUDIT_TOTALS_CK'!U114</f>
        <v>1</v>
      </c>
      <c r="X114" s="2065">
        <f>+'17HPM_DATA_INPUT'!D84-'17_AUDIT_TOTALS_CK'!C114</f>
        <v>0</v>
      </c>
      <c r="Y114" s="2065">
        <f>+'17HPM_DATA_INPUT'!E84-'17_AUDIT_TOTALS_CK'!D114</f>
        <v>0</v>
      </c>
      <c r="Z114" s="2065">
        <f>+'17HPM_DATA_INPUT'!F84-'17_AUDIT_TOTALS_CK'!E114</f>
        <v>0</v>
      </c>
      <c r="AA114" s="2065">
        <f>+'17HPM_DATA_INPUT'!G84-'17_AUDIT_TOTALS_CK'!F114</f>
        <v>0</v>
      </c>
      <c r="AB114" s="2065">
        <f>+'17HPM_DATA_INPUT'!H84-'17_AUDIT_TOTALS_CK'!G114</f>
        <v>0</v>
      </c>
      <c r="AC114" s="2065">
        <f>+'17HPM_DATA_INPUT'!I84-'17_AUDIT_TOTALS_CK'!H114</f>
        <v>0</v>
      </c>
      <c r="AD114" s="2065">
        <f>+'17HPM_DATA_INPUT'!J84-'17_AUDIT_TOTALS_CK'!I114</f>
        <v>0</v>
      </c>
      <c r="AE114" s="2065">
        <f>+'17HPM_DATA_INPUT'!K84-'17_AUDIT_TOTALS_CK'!J114</f>
        <v>0</v>
      </c>
      <c r="AF114" s="2065">
        <f>+'17HPM_DATA_INPUT'!L84-'17_AUDIT_TOTALS_CK'!K114</f>
        <v>0</v>
      </c>
      <c r="AG114" s="2065">
        <f>+'17HPM_DATA_INPUT'!M84-'17_AUDIT_TOTALS_CK'!L114</f>
        <v>0</v>
      </c>
      <c r="AH114" s="2065">
        <f>+'17HPM_DATA_INPUT'!N84-'17_AUDIT_TOTALS_CK'!M114</f>
        <v>0</v>
      </c>
      <c r="AI114" s="2065">
        <f>+'17HPM_DATA_INPUT'!O84-'17_AUDIT_TOTALS_CK'!N114</f>
        <v>0</v>
      </c>
      <c r="AJ114" s="2065">
        <f>+'17HPM_DATA_INPUT'!P84-'17_AUDIT_TOTALS_CK'!O114</f>
        <v>0</v>
      </c>
      <c r="AK114" s="2065">
        <f>+'17HPM_DATA_INPUT'!Q84-'17_AUDIT_TOTALS_CK'!P114</f>
        <v>0</v>
      </c>
      <c r="AL114" s="2065">
        <f>+'17HPM_DATA_INPUT'!R84-'17_AUDIT_TOTALS_CK'!Q114</f>
        <v>0</v>
      </c>
      <c r="AM114" s="2065">
        <f>+'17HPM_DATA_INPUT'!S84-'17_AUDIT_TOTALS_CK'!R114</f>
        <v>0</v>
      </c>
      <c r="AN114" s="2065">
        <f>+'17HPM_DATA_INPUT'!T84-'17_AUDIT_TOTALS_CK'!S114</f>
        <v>0</v>
      </c>
      <c r="AO114" s="2065">
        <f>+'17HPM_DATA_INPUT'!U84-'17_AUDIT_TOTALS_CK'!T114</f>
        <v>0</v>
      </c>
      <c r="AQ114" s="455" t="str">
        <f>'Departmental PL'!D124</f>
        <v>6740 OPD-SURGERY</v>
      </c>
      <c r="AR114" s="456">
        <f>+C114-'Departmental PL'!F124</f>
        <v>0</v>
      </c>
      <c r="AS114" s="456">
        <f>+D114-'Departmental PL'!G124</f>
        <v>0</v>
      </c>
      <c r="AT114" s="456">
        <f>+E114-'Departmental PL'!H124</f>
        <v>0</v>
      </c>
      <c r="AU114" s="456">
        <f>+F114-'Departmental PL'!I124</f>
        <v>0</v>
      </c>
      <c r="AV114" s="456">
        <f>+G114-'Departmental PL'!J124</f>
        <v>0</v>
      </c>
      <c r="AW114" s="456">
        <f>+H114-'Departmental PL'!K124</f>
        <v>0</v>
      </c>
      <c r="AX114" s="456">
        <f>+I114-'Departmental PL'!L124</f>
        <v>0</v>
      </c>
      <c r="AY114" s="456">
        <f>+J114-'Departmental PL'!M124</f>
        <v>0</v>
      </c>
      <c r="AZ114" s="456">
        <f>+K114-'Departmental PL'!N124</f>
        <v>0</v>
      </c>
      <c r="BA114" s="456">
        <f>+L114-'Departmental PL'!O124</f>
        <v>0</v>
      </c>
      <c r="BB114" s="456">
        <f>+M114-'Departmental PL'!P124</f>
        <v>0</v>
      </c>
      <c r="BC114" s="456">
        <f>+N114-'Departmental PL'!Q124</f>
        <v>0</v>
      </c>
      <c r="BD114" s="456">
        <f>+O114-'Departmental PL'!R124</f>
        <v>0</v>
      </c>
      <c r="BE114" s="456">
        <f>+P114-'Departmental PL'!S124</f>
        <v>0</v>
      </c>
      <c r="BF114" s="456">
        <f>+Q114-'Departmental PL'!T124</f>
        <v>0</v>
      </c>
      <c r="BG114" s="456">
        <f>+R114-'Departmental PL'!U124</f>
        <v>0</v>
      </c>
      <c r="BH114" s="456">
        <f>+S114-'Departmental PL'!V124</f>
        <v>0</v>
      </c>
      <c r="BI114" s="456">
        <f>+T114-'Departmental PL'!W124</f>
        <v>0</v>
      </c>
    </row>
    <row r="115" spans="1:61" ht="20.25" hidden="1" customHeight="1" x14ac:dyDescent="0.25">
      <c r="A115" s="2067" t="s">
        <v>1528</v>
      </c>
      <c r="B115" s="2074" t="s">
        <v>1519</v>
      </c>
      <c r="C115" s="2075"/>
      <c r="D115" s="2075"/>
      <c r="E115" s="2075"/>
      <c r="F115" s="2075"/>
      <c r="G115" s="2075"/>
      <c r="H115" s="2075"/>
      <c r="I115" s="2075"/>
      <c r="J115" s="2075"/>
      <c r="K115" s="2075"/>
      <c r="L115" s="2075"/>
      <c r="M115" s="2075"/>
      <c r="N115" s="2075"/>
      <c r="O115" s="2075"/>
      <c r="P115" s="2075"/>
      <c r="Q115" s="2075"/>
      <c r="R115" s="2075"/>
      <c r="S115" s="2075"/>
      <c r="T115" s="2075"/>
      <c r="U115" s="2061" t="str">
        <f t="shared" si="1"/>
        <v>6750 WOUND HEALING CENTER</v>
      </c>
      <c r="W115" s="455" t="b">
        <f>+'17HPM_DATA_INPUT'!C85='17_AUDIT_TOTALS_CK'!U115</f>
        <v>1</v>
      </c>
      <c r="X115" s="2065">
        <f>+'17HPM_DATA_INPUT'!D85-'17_AUDIT_TOTALS_CK'!C115</f>
        <v>1</v>
      </c>
      <c r="Y115" s="2065">
        <f>+'17HPM_DATA_INPUT'!E85-'17_AUDIT_TOTALS_CK'!D115</f>
        <v>0</v>
      </c>
      <c r="Z115" s="2065">
        <f>+'17HPM_DATA_INPUT'!F85-'17_AUDIT_TOTALS_CK'!E115</f>
        <v>0</v>
      </c>
      <c r="AA115" s="2065">
        <f>+'17HPM_DATA_INPUT'!G85-'17_AUDIT_TOTALS_CK'!F115</f>
        <v>0</v>
      </c>
      <c r="AB115" s="2065">
        <f>+'17HPM_DATA_INPUT'!H85-'17_AUDIT_TOTALS_CK'!G115</f>
        <v>0</v>
      </c>
      <c r="AC115" s="2065">
        <f>+'17HPM_DATA_INPUT'!I85-'17_AUDIT_TOTALS_CK'!H115</f>
        <v>0</v>
      </c>
      <c r="AD115" s="2065">
        <f>+'17HPM_DATA_INPUT'!J85-'17_AUDIT_TOTALS_CK'!I115</f>
        <v>0</v>
      </c>
      <c r="AE115" s="2065">
        <f>+'17HPM_DATA_INPUT'!K85-'17_AUDIT_TOTALS_CK'!J115</f>
        <v>0</v>
      </c>
      <c r="AF115" s="2065">
        <f>+'17HPM_DATA_INPUT'!L85-'17_AUDIT_TOTALS_CK'!K115</f>
        <v>0</v>
      </c>
      <c r="AG115" s="2065">
        <f>+'17HPM_DATA_INPUT'!M85-'17_AUDIT_TOTALS_CK'!L115</f>
        <v>0</v>
      </c>
      <c r="AH115" s="2065">
        <f>+'17HPM_DATA_INPUT'!N85-'17_AUDIT_TOTALS_CK'!M115</f>
        <v>0</v>
      </c>
      <c r="AI115" s="2065">
        <f>+'17HPM_DATA_INPUT'!O85-'17_AUDIT_TOTALS_CK'!N115</f>
        <v>0</v>
      </c>
      <c r="AJ115" s="2065">
        <f>+'17HPM_DATA_INPUT'!P85-'17_AUDIT_TOTALS_CK'!O115</f>
        <v>0</v>
      </c>
      <c r="AK115" s="2065">
        <f>+'17HPM_DATA_INPUT'!Q85-'17_AUDIT_TOTALS_CK'!P115</f>
        <v>0</v>
      </c>
      <c r="AL115" s="2065">
        <f>+'17HPM_DATA_INPUT'!R85-'17_AUDIT_TOTALS_CK'!Q115</f>
        <v>0</v>
      </c>
      <c r="AM115" s="2065">
        <f>+'17HPM_DATA_INPUT'!S85-'17_AUDIT_TOTALS_CK'!R115</f>
        <v>0</v>
      </c>
      <c r="AN115" s="2065">
        <f>+'17HPM_DATA_INPUT'!T85-'17_AUDIT_TOTALS_CK'!S115</f>
        <v>0</v>
      </c>
      <c r="AO115" s="2065">
        <f>+'17HPM_DATA_INPUT'!U85-'17_AUDIT_TOTALS_CK'!T115</f>
        <v>0</v>
      </c>
      <c r="AQ115" s="455" t="str">
        <f>'Departmental PL'!D125</f>
        <v>6750 WOUND HEALING CENTER</v>
      </c>
      <c r="AR115" s="456">
        <f>+C115-'Departmental PL'!F125</f>
        <v>-1</v>
      </c>
      <c r="AS115" s="456">
        <f>+D115-'Departmental PL'!G125</f>
        <v>0</v>
      </c>
      <c r="AT115" s="456">
        <f>+E115-'Departmental PL'!H125</f>
        <v>0</v>
      </c>
      <c r="AU115" s="456">
        <f>+F115-'Departmental PL'!I125</f>
        <v>0</v>
      </c>
      <c r="AV115" s="456">
        <f>+G115-'Departmental PL'!J125</f>
        <v>0</v>
      </c>
      <c r="AW115" s="456">
        <f>+H115-'Departmental PL'!K125</f>
        <v>0</v>
      </c>
      <c r="AX115" s="456">
        <f>+I115-'Departmental PL'!L125</f>
        <v>0</v>
      </c>
      <c r="AY115" s="456">
        <f>+J115-'Departmental PL'!M125</f>
        <v>0</v>
      </c>
      <c r="AZ115" s="456">
        <f>+K115-'Departmental PL'!N125</f>
        <v>0</v>
      </c>
      <c r="BA115" s="456">
        <f>+L115-'Departmental PL'!O125</f>
        <v>0</v>
      </c>
      <c r="BB115" s="456">
        <f>+M115-'Departmental PL'!P125</f>
        <v>0</v>
      </c>
      <c r="BC115" s="456">
        <f>+N115-'Departmental PL'!Q125</f>
        <v>0</v>
      </c>
      <c r="BD115" s="456">
        <f>+O115-'Departmental PL'!R125</f>
        <v>0</v>
      </c>
      <c r="BE115" s="456">
        <f>+P115-'Departmental PL'!S125</f>
        <v>0</v>
      </c>
      <c r="BF115" s="456">
        <f>+Q115-'Departmental PL'!T125</f>
        <v>0</v>
      </c>
      <c r="BG115" s="456">
        <f>+R115-'Departmental PL'!U125</f>
        <v>0</v>
      </c>
      <c r="BH115" s="456">
        <f>+S115-'Departmental PL'!V125</f>
        <v>0</v>
      </c>
      <c r="BI115" s="456">
        <f>+T115-'Departmental PL'!W125</f>
        <v>0</v>
      </c>
    </row>
    <row r="116" spans="1:61" ht="20.25" hidden="1" customHeight="1" x14ac:dyDescent="0.25">
      <c r="A116" s="2067" t="s">
        <v>1529</v>
      </c>
      <c r="B116" s="2069">
        <v>6760</v>
      </c>
      <c r="C116" s="2075"/>
      <c r="D116" s="2075"/>
      <c r="E116" s="2075"/>
      <c r="F116" s="2075"/>
      <c r="G116" s="2075"/>
      <c r="H116" s="2075"/>
      <c r="I116" s="2075"/>
      <c r="J116" s="2075"/>
      <c r="K116" s="2075"/>
      <c r="L116" s="2075"/>
      <c r="M116" s="2075"/>
      <c r="N116" s="2075"/>
      <c r="O116" s="2075"/>
      <c r="P116" s="2075"/>
      <c r="Q116" s="2075"/>
      <c r="R116" s="2075"/>
      <c r="S116" s="2075"/>
      <c r="T116" s="2075"/>
      <c r="U116" s="2061" t="str">
        <f t="shared" si="1"/>
        <v>6760</v>
      </c>
      <c r="W116" s="455" t="b">
        <f>+'17HPM_DATA_INPUT'!C86='17_AUDIT_TOTALS_CK'!U116</f>
        <v>1</v>
      </c>
      <c r="X116" s="2065">
        <f>+'17HPM_DATA_INPUT'!D86-'17_AUDIT_TOTALS_CK'!C116</f>
        <v>0</v>
      </c>
      <c r="Y116" s="2065">
        <f>+'17HPM_DATA_INPUT'!E86-'17_AUDIT_TOTALS_CK'!D116</f>
        <v>0</v>
      </c>
      <c r="Z116" s="2065">
        <f>+'17HPM_DATA_INPUT'!F86-'17_AUDIT_TOTALS_CK'!E116</f>
        <v>0</v>
      </c>
      <c r="AA116" s="2065">
        <f>+'17HPM_DATA_INPUT'!G86-'17_AUDIT_TOTALS_CK'!F116</f>
        <v>0</v>
      </c>
      <c r="AB116" s="2065">
        <f>+'17HPM_DATA_INPUT'!H86-'17_AUDIT_TOTALS_CK'!G116</f>
        <v>0</v>
      </c>
      <c r="AC116" s="2065">
        <f>+'17HPM_DATA_INPUT'!I86-'17_AUDIT_TOTALS_CK'!H116</f>
        <v>0</v>
      </c>
      <c r="AD116" s="2065">
        <f>+'17HPM_DATA_INPUT'!J86-'17_AUDIT_TOTALS_CK'!I116</f>
        <v>0</v>
      </c>
      <c r="AE116" s="2065">
        <f>+'17HPM_DATA_INPUT'!K86-'17_AUDIT_TOTALS_CK'!J116</f>
        <v>0</v>
      </c>
      <c r="AF116" s="2065">
        <f>+'17HPM_DATA_INPUT'!L86-'17_AUDIT_TOTALS_CK'!K116</f>
        <v>0</v>
      </c>
      <c r="AG116" s="2065">
        <f>+'17HPM_DATA_INPUT'!M86-'17_AUDIT_TOTALS_CK'!L116</f>
        <v>0</v>
      </c>
      <c r="AH116" s="2065">
        <f>+'17HPM_DATA_INPUT'!N86-'17_AUDIT_TOTALS_CK'!M116</f>
        <v>0</v>
      </c>
      <c r="AI116" s="2065">
        <f>+'17HPM_DATA_INPUT'!O86-'17_AUDIT_TOTALS_CK'!N116</f>
        <v>0</v>
      </c>
      <c r="AJ116" s="2065">
        <f>+'17HPM_DATA_INPUT'!P86-'17_AUDIT_TOTALS_CK'!O116</f>
        <v>0</v>
      </c>
      <c r="AK116" s="2065">
        <f>+'17HPM_DATA_INPUT'!Q86-'17_AUDIT_TOTALS_CK'!P116</f>
        <v>0</v>
      </c>
      <c r="AL116" s="2065">
        <f>+'17HPM_DATA_INPUT'!R86-'17_AUDIT_TOTALS_CK'!Q116</f>
        <v>0</v>
      </c>
      <c r="AM116" s="2065">
        <f>+'17HPM_DATA_INPUT'!S86-'17_AUDIT_TOTALS_CK'!R116</f>
        <v>0</v>
      </c>
      <c r="AN116" s="2065">
        <f>+'17HPM_DATA_INPUT'!T86-'17_AUDIT_TOTALS_CK'!S116</f>
        <v>0</v>
      </c>
      <c r="AO116" s="2065">
        <f>+'17HPM_DATA_INPUT'!U86-'17_AUDIT_TOTALS_CK'!T116</f>
        <v>0</v>
      </c>
      <c r="AQ116" s="455" t="str">
        <f>'Departmental PL'!D126</f>
        <v xml:space="preserve">6760 OPD VASCULAR </v>
      </c>
      <c r="AR116" s="456">
        <f>+C116-'Departmental PL'!F126</f>
        <v>0</v>
      </c>
      <c r="AS116" s="456">
        <f>+D116-'Departmental PL'!G126</f>
        <v>0</v>
      </c>
      <c r="AT116" s="456">
        <f>+E116-'Departmental PL'!H126</f>
        <v>0</v>
      </c>
      <c r="AU116" s="456">
        <f>+F116-'Departmental PL'!I126</f>
        <v>0</v>
      </c>
      <c r="AV116" s="456">
        <f>+G116-'Departmental PL'!J126</f>
        <v>0</v>
      </c>
      <c r="AW116" s="456">
        <f>+H116-'Departmental PL'!K126</f>
        <v>0</v>
      </c>
      <c r="AX116" s="456">
        <f>+I116-'Departmental PL'!L126</f>
        <v>0</v>
      </c>
      <c r="AY116" s="456">
        <f>+J116-'Departmental PL'!M126</f>
        <v>0</v>
      </c>
      <c r="AZ116" s="456">
        <f>+K116-'Departmental PL'!N126</f>
        <v>0</v>
      </c>
      <c r="BA116" s="456">
        <f>+L116-'Departmental PL'!O126</f>
        <v>0</v>
      </c>
      <c r="BB116" s="456">
        <f>+M116-'Departmental PL'!P126</f>
        <v>0</v>
      </c>
      <c r="BC116" s="456">
        <f>+N116-'Departmental PL'!Q126</f>
        <v>0</v>
      </c>
      <c r="BD116" s="456">
        <f>+O116-'Departmental PL'!R126</f>
        <v>0</v>
      </c>
      <c r="BE116" s="456">
        <f>+P116-'Departmental PL'!S126</f>
        <v>0</v>
      </c>
      <c r="BF116" s="456">
        <f>+Q116-'Departmental PL'!T126</f>
        <v>0</v>
      </c>
      <c r="BG116" s="456">
        <f>+R116-'Departmental PL'!U126</f>
        <v>0</v>
      </c>
      <c r="BH116" s="456">
        <f>+S116-'Departmental PL'!V126</f>
        <v>0</v>
      </c>
      <c r="BI116" s="456">
        <f>+T116-'Departmental PL'!W126</f>
        <v>0</v>
      </c>
    </row>
    <row r="117" spans="1:61" ht="20.25" hidden="1" customHeight="1" x14ac:dyDescent="0.25">
      <c r="A117" s="2067" t="s">
        <v>1530</v>
      </c>
      <c r="B117" s="2058" t="s">
        <v>2365</v>
      </c>
      <c r="C117" s="2060"/>
      <c r="D117" s="2060"/>
      <c r="E117" s="2060"/>
      <c r="F117" s="2060"/>
      <c r="G117" s="2060"/>
      <c r="H117" s="2060"/>
      <c r="I117" s="2060"/>
      <c r="J117" s="2060"/>
      <c r="K117" s="2060"/>
      <c r="L117" s="2060"/>
      <c r="M117" s="2060"/>
      <c r="N117" s="2060"/>
      <c r="O117" s="2060"/>
      <c r="P117" s="2060"/>
      <c r="Q117" s="2060"/>
      <c r="R117" s="2060"/>
      <c r="S117" s="2060"/>
      <c r="T117" s="2060"/>
      <c r="U117" s="2061" t="str">
        <f t="shared" si="1"/>
        <v>6780 ESOPHAGEAL DIAGNOSTIC LAB</v>
      </c>
      <c r="W117" s="455" t="b">
        <f>+'17HPM_DATA_INPUT'!C87='17_AUDIT_TOTALS_CK'!U117</f>
        <v>1</v>
      </c>
      <c r="X117" s="2065">
        <f>+'17HPM_DATA_INPUT'!D87-'17_AUDIT_TOTALS_CK'!C117</f>
        <v>5</v>
      </c>
      <c r="Y117" s="2065">
        <f>+'17HPM_DATA_INPUT'!E87-'17_AUDIT_TOTALS_CK'!D117</f>
        <v>15</v>
      </c>
      <c r="Z117" s="2065">
        <f>+'17HPM_DATA_INPUT'!F87-'17_AUDIT_TOTALS_CK'!E117</f>
        <v>11</v>
      </c>
      <c r="AA117" s="2065">
        <f>+'17HPM_DATA_INPUT'!G87-'17_AUDIT_TOTALS_CK'!F117</f>
        <v>41</v>
      </c>
      <c r="AB117" s="2065">
        <f>+'17HPM_DATA_INPUT'!H87-'17_AUDIT_TOTALS_CK'!G117</f>
        <v>21185</v>
      </c>
      <c r="AC117" s="2065">
        <f>+'17HPM_DATA_INPUT'!I87-'17_AUDIT_TOTALS_CK'!H117</f>
        <v>82418</v>
      </c>
      <c r="AD117" s="2065">
        <f>+'17HPM_DATA_INPUT'!J87-'17_AUDIT_TOTALS_CK'!I117</f>
        <v>6194</v>
      </c>
      <c r="AE117" s="2065">
        <f>+'17HPM_DATA_INPUT'!K87-'17_AUDIT_TOTALS_CK'!J117</f>
        <v>24264</v>
      </c>
      <c r="AF117" s="2065">
        <f>+'17HPM_DATA_INPUT'!L87-'17_AUDIT_TOTALS_CK'!K117</f>
        <v>4150</v>
      </c>
      <c r="AG117" s="2065">
        <f>+'17HPM_DATA_INPUT'!M87-'17_AUDIT_TOTALS_CK'!L117</f>
        <v>18930</v>
      </c>
      <c r="AH117" s="2065">
        <f>+'17HPM_DATA_INPUT'!N87-'17_AUDIT_TOTALS_CK'!M117</f>
        <v>2044</v>
      </c>
      <c r="AI117" s="2065">
        <f>+'17HPM_DATA_INPUT'!O87-'17_AUDIT_TOTALS_CK'!N117</f>
        <v>5333</v>
      </c>
      <c r="AJ117" s="2065">
        <f>+'17HPM_DATA_INPUT'!P87-'17_AUDIT_TOTALS_CK'!O117</f>
        <v>342</v>
      </c>
      <c r="AK117" s="2065">
        <f>+'17HPM_DATA_INPUT'!Q87-'17_AUDIT_TOTALS_CK'!P117</f>
        <v>4686</v>
      </c>
      <c r="AL117" s="2065">
        <f>+'17HPM_DATA_INPUT'!R87-'17_AUDIT_TOTALS_CK'!Q117</f>
        <v>2027</v>
      </c>
      <c r="AM117" s="2065">
        <f>+'17HPM_DATA_INPUT'!S87-'17_AUDIT_TOTALS_CK'!R117</f>
        <v>11133</v>
      </c>
      <c r="AN117" s="2065">
        <f>+'17HPM_DATA_INPUT'!T87-'17_AUDIT_TOTALS_CK'!S117</f>
        <v>-325</v>
      </c>
      <c r="AO117" s="2065">
        <f>+'17HPM_DATA_INPUT'!U87-'17_AUDIT_TOTALS_CK'!T117</f>
        <v>-10485</v>
      </c>
      <c r="AQ117" s="455" t="str">
        <f>'Departmental PL'!D127</f>
        <v>6780 ESOPHAGEAL DIAGNOSTIC LAB</v>
      </c>
      <c r="AR117" s="456">
        <f>+C117-'Departmental PL'!F127</f>
        <v>-5</v>
      </c>
      <c r="AS117" s="456">
        <f>+D117-'Departmental PL'!G127</f>
        <v>-15</v>
      </c>
      <c r="AT117" s="456">
        <f>+E117-'Departmental PL'!H127</f>
        <v>-11</v>
      </c>
      <c r="AU117" s="456">
        <f>+F117-'Departmental PL'!I127</f>
        <v>-41</v>
      </c>
      <c r="AV117" s="456">
        <f>+G117-'Departmental PL'!J127</f>
        <v>-21185</v>
      </c>
      <c r="AW117" s="456">
        <f>+H117-'Departmental PL'!K127</f>
        <v>-82418</v>
      </c>
      <c r="AX117" s="456">
        <f>+I117-'Departmental PL'!L127</f>
        <v>-6194</v>
      </c>
      <c r="AY117" s="456">
        <f>+J117-'Departmental PL'!M127</f>
        <v>-24264</v>
      </c>
      <c r="AZ117" s="456">
        <f>+K117-'Departmental PL'!N127</f>
        <v>-4150</v>
      </c>
      <c r="BA117" s="456">
        <f>+L117-'Departmental PL'!O127</f>
        <v>-18930</v>
      </c>
      <c r="BB117" s="456">
        <f>+M117-'Departmental PL'!P127</f>
        <v>-2044</v>
      </c>
      <c r="BC117" s="456">
        <f>+N117-'Departmental PL'!Q127</f>
        <v>-5334</v>
      </c>
      <c r="BD117" s="456">
        <f>+O117-'Departmental PL'!R127</f>
        <v>-342</v>
      </c>
      <c r="BE117" s="456">
        <f>+P117-'Departmental PL'!S127</f>
        <v>-4686</v>
      </c>
      <c r="BF117" s="456">
        <f>+Q117-'Departmental PL'!T127</f>
        <v>-2027</v>
      </c>
      <c r="BG117" s="456">
        <f>+R117-'Departmental PL'!U127</f>
        <v>-11133</v>
      </c>
      <c r="BH117" s="456">
        <f>+S117-'Departmental PL'!V127</f>
        <v>325</v>
      </c>
      <c r="BI117" s="456">
        <f>+T117-'Departmental PL'!W127</f>
        <v>10485</v>
      </c>
    </row>
    <row r="118" spans="1:61" ht="20.25" hidden="1" customHeight="1" x14ac:dyDescent="0.25">
      <c r="A118" s="2067" t="s">
        <v>1531</v>
      </c>
      <c r="B118" s="2076" t="s">
        <v>2308</v>
      </c>
      <c r="C118" s="2077"/>
      <c r="D118" s="2077"/>
      <c r="E118" s="2077"/>
      <c r="F118" s="2077"/>
      <c r="G118" s="2077"/>
      <c r="H118" s="2077"/>
      <c r="I118" s="2077"/>
      <c r="J118" s="2077"/>
      <c r="K118" s="2077"/>
      <c r="L118" s="2077"/>
      <c r="M118" s="2077"/>
      <c r="N118" s="2077"/>
      <c r="O118" s="2077"/>
      <c r="P118" s="2077"/>
      <c r="Q118" s="2077"/>
      <c r="R118" s="2077"/>
      <c r="S118" s="2077"/>
      <c r="T118" s="2077"/>
      <c r="U118" s="2061" t="str">
        <f t="shared" si="1"/>
        <v>Total OBS</v>
      </c>
      <c r="W118" s="455" t="b">
        <f>+'17HPM_DATA_INPUT'!C88='17_AUDIT_TOTALS_CK'!U118</f>
        <v>1</v>
      </c>
      <c r="X118" s="2065">
        <f>+'17HPM_DATA_INPUT'!D88-'17_AUDIT_TOTALS_CK'!C118</f>
        <v>6</v>
      </c>
      <c r="Y118" s="2065">
        <f>+'17HPM_DATA_INPUT'!E88-'17_AUDIT_TOTALS_CK'!D118</f>
        <v>15</v>
      </c>
      <c r="Z118" s="2065">
        <f>+'17HPM_DATA_INPUT'!F88-'17_AUDIT_TOTALS_CK'!E118</f>
        <v>11</v>
      </c>
      <c r="AA118" s="2065">
        <f>+'17HPM_DATA_INPUT'!G88-'17_AUDIT_TOTALS_CK'!F118</f>
        <v>41</v>
      </c>
      <c r="AB118" s="2065">
        <f>+'17HPM_DATA_INPUT'!H88-'17_AUDIT_TOTALS_CK'!G118</f>
        <v>21185</v>
      </c>
      <c r="AC118" s="2065">
        <f>+'17HPM_DATA_INPUT'!I88-'17_AUDIT_TOTALS_CK'!H118</f>
        <v>82418</v>
      </c>
      <c r="AD118" s="2065">
        <f>+'17HPM_DATA_INPUT'!J88-'17_AUDIT_TOTALS_CK'!I118</f>
        <v>6194</v>
      </c>
      <c r="AE118" s="2065">
        <f>+'17HPM_DATA_INPUT'!K88-'17_AUDIT_TOTALS_CK'!J118</f>
        <v>24264</v>
      </c>
      <c r="AF118" s="2065">
        <f>+'17HPM_DATA_INPUT'!L88-'17_AUDIT_TOTALS_CK'!K118</f>
        <v>4150</v>
      </c>
      <c r="AG118" s="2065">
        <f>+'17HPM_DATA_INPUT'!M88-'17_AUDIT_TOTALS_CK'!L118</f>
        <v>18930</v>
      </c>
      <c r="AH118" s="2065">
        <f>+'17HPM_DATA_INPUT'!N88-'17_AUDIT_TOTALS_CK'!M118</f>
        <v>2044</v>
      </c>
      <c r="AI118" s="2065">
        <f>+'17HPM_DATA_INPUT'!O88-'17_AUDIT_TOTALS_CK'!N118</f>
        <v>5333</v>
      </c>
      <c r="AJ118" s="2065">
        <f>+'17HPM_DATA_INPUT'!P88-'17_AUDIT_TOTALS_CK'!O118</f>
        <v>342</v>
      </c>
      <c r="AK118" s="2065">
        <f>+'17HPM_DATA_INPUT'!Q88-'17_AUDIT_TOTALS_CK'!P118</f>
        <v>4686</v>
      </c>
      <c r="AL118" s="2065">
        <f>+'17HPM_DATA_INPUT'!R88-'17_AUDIT_TOTALS_CK'!Q118</f>
        <v>2027</v>
      </c>
      <c r="AM118" s="2065">
        <f>+'17HPM_DATA_INPUT'!S88-'17_AUDIT_TOTALS_CK'!R118</f>
        <v>11133</v>
      </c>
      <c r="AN118" s="2065">
        <f>+'17HPM_DATA_INPUT'!T88-'17_AUDIT_TOTALS_CK'!S118</f>
        <v>-325</v>
      </c>
      <c r="AO118" s="2065">
        <f>+'17HPM_DATA_INPUT'!U88-'17_AUDIT_TOTALS_CK'!T118</f>
        <v>-10485</v>
      </c>
      <c r="AQ118" s="2076" t="str">
        <f>'Departmental PL'!D128</f>
        <v>Total OBS</v>
      </c>
      <c r="AR118" s="456">
        <f>+C118-'Departmental PL'!F128</f>
        <v>-6</v>
      </c>
      <c r="AS118" s="456">
        <f>+D118-'Departmental PL'!G128</f>
        <v>-15</v>
      </c>
      <c r="AT118" s="456">
        <f>+E118-'Departmental PL'!H128</f>
        <v>-11</v>
      </c>
      <c r="AU118" s="456">
        <f>+F118-'Departmental PL'!I128</f>
        <v>-41</v>
      </c>
      <c r="AV118" s="456">
        <f>+G118-'Departmental PL'!J128</f>
        <v>-21185</v>
      </c>
      <c r="AW118" s="456">
        <f>+H118-'Departmental PL'!K128</f>
        <v>-82418</v>
      </c>
      <c r="AX118" s="456">
        <f>+I118-'Departmental PL'!L128</f>
        <v>-6194</v>
      </c>
      <c r="AY118" s="456">
        <f>+J118-'Departmental PL'!M128</f>
        <v>-24264</v>
      </c>
      <c r="AZ118" s="456">
        <f>+K118-'Departmental PL'!N128</f>
        <v>-4150</v>
      </c>
      <c r="BA118" s="456">
        <f>+L118-'Departmental PL'!O128</f>
        <v>-18930</v>
      </c>
      <c r="BB118" s="456">
        <f>+M118-'Departmental PL'!P128</f>
        <v>-2044</v>
      </c>
      <c r="BC118" s="456">
        <f>+N118-'Departmental PL'!Q128</f>
        <v>-5334</v>
      </c>
      <c r="BD118" s="456">
        <f>+O118-'Departmental PL'!R128</f>
        <v>-342</v>
      </c>
      <c r="BE118" s="456">
        <f>+P118-'Departmental PL'!S128</f>
        <v>-4686</v>
      </c>
      <c r="BF118" s="456">
        <f>+Q118-'Departmental PL'!T128</f>
        <v>-2027</v>
      </c>
      <c r="BG118" s="456">
        <f>+R118-'Departmental PL'!U128</f>
        <v>-11133</v>
      </c>
      <c r="BH118" s="456">
        <f>+S118-'Departmental PL'!V128</f>
        <v>325</v>
      </c>
      <c r="BI118" s="456">
        <f>+T118-'Departmental PL'!W128</f>
        <v>10485</v>
      </c>
    </row>
    <row r="119" spans="1:61" ht="20.25" hidden="1" customHeight="1" x14ac:dyDescent="0.25">
      <c r="A119" s="2440"/>
      <c r="B119" s="2076"/>
      <c r="C119" s="2077"/>
      <c r="D119" s="2077"/>
      <c r="E119" s="2077"/>
      <c r="F119" s="2077"/>
      <c r="G119" s="2077"/>
      <c r="H119" s="2077"/>
      <c r="I119" s="2077"/>
      <c r="J119" s="2077"/>
      <c r="K119" s="2077"/>
      <c r="L119" s="2077"/>
      <c r="M119" s="2077"/>
      <c r="N119" s="2077"/>
      <c r="O119" s="2077"/>
      <c r="P119" s="2077"/>
      <c r="Q119" s="2077"/>
      <c r="R119" s="2077"/>
      <c r="S119" s="2077"/>
      <c r="T119" s="2077"/>
      <c r="AQ119" s="455">
        <f>'Departmental PL'!D129</f>
        <v>0</v>
      </c>
      <c r="AR119" s="456">
        <f>+C119-'Departmental PL'!F129</f>
        <v>0</v>
      </c>
      <c r="AS119" s="456">
        <f>+D119-'Departmental PL'!G129</f>
        <v>0</v>
      </c>
      <c r="AT119" s="456">
        <f>+E119-'Departmental PL'!H129</f>
        <v>0</v>
      </c>
      <c r="AU119" s="456">
        <f>+F119-'Departmental PL'!I129</f>
        <v>0</v>
      </c>
      <c r="AV119" s="456">
        <f>+G119-'Departmental PL'!J129</f>
        <v>0</v>
      </c>
      <c r="AW119" s="456">
        <f>+H119-'Departmental PL'!K129</f>
        <v>0</v>
      </c>
      <c r="AX119" s="456">
        <f>+I119-'Departmental PL'!L129</f>
        <v>0</v>
      </c>
      <c r="AY119" s="456">
        <f>+J119-'Departmental PL'!M129</f>
        <v>0</v>
      </c>
      <c r="AZ119" s="456">
        <f>+K119-'Departmental PL'!N129</f>
        <v>0</v>
      </c>
      <c r="BA119" s="456">
        <f>+L119-'Departmental PL'!O129</f>
        <v>0</v>
      </c>
      <c r="BB119" s="456">
        <f>+M119-'Departmental PL'!P129</f>
        <v>0</v>
      </c>
      <c r="BC119" s="456">
        <f>+N119-'Departmental PL'!Q129</f>
        <v>0</v>
      </c>
      <c r="BD119" s="456">
        <f>+O119-'Departmental PL'!R129</f>
        <v>0</v>
      </c>
      <c r="BE119" s="456">
        <f>+P119-'Departmental PL'!S129</f>
        <v>0</v>
      </c>
      <c r="BF119" s="456">
        <f>+Q119-'Departmental PL'!T129</f>
        <v>0</v>
      </c>
      <c r="BG119" s="456">
        <f>+R119-'Departmental PL'!U129</f>
        <v>0</v>
      </c>
      <c r="BH119" s="456">
        <f>+S119-'Departmental PL'!V129</f>
        <v>0</v>
      </c>
      <c r="BI119" s="456">
        <f>+T119-'Departmental PL'!W129</f>
        <v>0</v>
      </c>
    </row>
    <row r="120" spans="1:61" ht="20.25" hidden="1" customHeight="1" x14ac:dyDescent="0.25">
      <c r="A120" s="2032" t="s">
        <v>1532</v>
      </c>
      <c r="B120" s="2091" t="s">
        <v>2366</v>
      </c>
      <c r="C120" s="2092"/>
      <c r="D120" s="2092"/>
      <c r="E120" s="2092"/>
      <c r="F120" s="2092"/>
      <c r="G120" s="2092"/>
      <c r="H120" s="2092"/>
      <c r="I120" s="2092"/>
      <c r="J120" s="2092"/>
      <c r="K120" s="2092"/>
      <c r="L120" s="2092"/>
      <c r="M120" s="2092"/>
      <c r="N120" s="2092"/>
      <c r="O120" s="2092"/>
      <c r="P120" s="2092"/>
      <c r="Q120" s="2092"/>
      <c r="R120" s="2092"/>
      <c r="S120" s="2092"/>
      <c r="T120" s="2092"/>
      <c r="U120" s="2061" t="str">
        <f t="shared" si="1"/>
        <v>Total 003a Surgery</v>
      </c>
      <c r="W120" s="455" t="b">
        <f>+'17HPM_DATA_INPUT'!C89='17_AUDIT_TOTALS_CK'!U120</f>
        <v>1</v>
      </c>
      <c r="X120" s="2065">
        <f>+'17HPM_DATA_INPUT'!D89-'17_AUDIT_TOTALS_CK'!C120</f>
        <v>8614</v>
      </c>
      <c r="Y120" s="2065">
        <f>+'17HPM_DATA_INPUT'!E89-'17_AUDIT_TOTALS_CK'!D120</f>
        <v>8606</v>
      </c>
      <c r="Z120" s="2065">
        <f>+'17HPM_DATA_INPUT'!F89-'17_AUDIT_TOTALS_CK'!E120</f>
        <v>27601</v>
      </c>
      <c r="AA120" s="2065">
        <f>+'17HPM_DATA_INPUT'!G89-'17_AUDIT_TOTALS_CK'!F120</f>
        <v>29699</v>
      </c>
      <c r="AB120" s="2065">
        <f>+'17HPM_DATA_INPUT'!H89-'17_AUDIT_TOTALS_CK'!G120</f>
        <v>11837302</v>
      </c>
      <c r="AC120" s="2065">
        <f>+'17HPM_DATA_INPUT'!I89-'17_AUDIT_TOTALS_CK'!H120</f>
        <v>11773916</v>
      </c>
      <c r="AD120" s="2065">
        <f>+'17HPM_DATA_INPUT'!J89-'17_AUDIT_TOTALS_CK'!I120</f>
        <v>4772655</v>
      </c>
      <c r="AE120" s="2065">
        <f>+'17HPM_DATA_INPUT'!K89-'17_AUDIT_TOTALS_CK'!J120</f>
        <v>4797488</v>
      </c>
      <c r="AF120" s="2065">
        <f>+'17HPM_DATA_INPUT'!L89-'17_AUDIT_TOTALS_CK'!K120</f>
        <v>3308399</v>
      </c>
      <c r="AG120" s="2065">
        <f>+'17HPM_DATA_INPUT'!M89-'17_AUDIT_TOTALS_CK'!L120</f>
        <v>3419778</v>
      </c>
      <c r="AH120" s="2065">
        <f>+'17HPM_DATA_INPUT'!N89-'17_AUDIT_TOTALS_CK'!M120</f>
        <v>1464256</v>
      </c>
      <c r="AI120" s="2065">
        <f>+'17HPM_DATA_INPUT'!O89-'17_AUDIT_TOTALS_CK'!N120</f>
        <v>1377711</v>
      </c>
      <c r="AJ120" s="2065">
        <f>+'17HPM_DATA_INPUT'!P89-'17_AUDIT_TOTALS_CK'!O120</f>
        <v>624548</v>
      </c>
      <c r="AK120" s="2065">
        <f>+'17HPM_DATA_INPUT'!Q89-'17_AUDIT_TOTALS_CK'!P120</f>
        <v>1058217</v>
      </c>
      <c r="AL120" s="2065">
        <f>+'17HPM_DATA_INPUT'!R89-'17_AUDIT_TOTALS_CK'!Q120</f>
        <v>1408409</v>
      </c>
      <c r="AM120" s="2065">
        <f>+'17HPM_DATA_INPUT'!S89-'17_AUDIT_TOTALS_CK'!R120</f>
        <v>1592409</v>
      </c>
      <c r="AN120" s="2065">
        <f>+'17HPM_DATA_INPUT'!T89-'17_AUDIT_TOTALS_CK'!S120</f>
        <v>-568702</v>
      </c>
      <c r="AO120" s="2065">
        <f>+'17HPM_DATA_INPUT'!U89-'17_AUDIT_TOTALS_CK'!T120</f>
        <v>-1272915</v>
      </c>
      <c r="AQ120" s="2091" t="str">
        <f>'Departmental PL'!D130</f>
        <v xml:space="preserve">TOTAL 003a Surgery </v>
      </c>
      <c r="AR120" s="456">
        <f>+C120-'Departmental PL'!F130</f>
        <v>-9681</v>
      </c>
      <c r="AS120" s="456">
        <f>+D120-'Departmental PL'!G130</f>
        <v>-9385</v>
      </c>
      <c r="AT120" s="456">
        <f>+E120-'Departmental PL'!H130</f>
        <v>-27601</v>
      </c>
      <c r="AU120" s="456">
        <f>+F120-'Departmental PL'!I130</f>
        <v>-29699</v>
      </c>
      <c r="AV120" s="456">
        <f>+G120-'Departmental PL'!J130</f>
        <v>-12166777</v>
      </c>
      <c r="AW120" s="456">
        <f>+H120-'Departmental PL'!K130</f>
        <v>-11444072</v>
      </c>
      <c r="AX120" s="456">
        <f>+I120-'Departmental PL'!L130</f>
        <v>-4577927.04</v>
      </c>
      <c r="AY120" s="456">
        <f>+J120-'Departmental PL'!M130</f>
        <v>-4467645</v>
      </c>
      <c r="AZ120" s="456">
        <f>+K120-'Departmental PL'!N130</f>
        <v>-3454871.5917583522</v>
      </c>
      <c r="BA120" s="456">
        <f>+L120-'Departmental PL'!O130</f>
        <v>-3437604.4731999999</v>
      </c>
      <c r="BB120" s="456">
        <f>+M120-'Departmental PL'!P130</f>
        <v>-1123055.4482416478</v>
      </c>
      <c r="BC120" s="456">
        <f>+N120-'Departmental PL'!Q130</f>
        <v>-1030040.5268000001</v>
      </c>
      <c r="BD120" s="456">
        <f>+O120-'Departmental PL'!R130</f>
        <v>-706992.20340621646</v>
      </c>
      <c r="BE120" s="456">
        <f>+P120-'Departmental PL'!S130</f>
        <v>-1068387.4366000001</v>
      </c>
      <c r="BF120" s="456">
        <f>+Q120-'Departmental PL'!T130</f>
        <v>-1537950.8963340933</v>
      </c>
      <c r="BG120" s="456">
        <f>+R120-'Departmental PL'!U130</f>
        <v>-1607280.6802000001</v>
      </c>
      <c r="BH120" s="456">
        <f>+S120-'Departmental PL'!V130</f>
        <v>1121887.6514986618</v>
      </c>
      <c r="BI120" s="456">
        <f>+T120-'Departmental PL'!W130</f>
        <v>1645627.59</v>
      </c>
    </row>
    <row r="121" spans="1:61" ht="20.25" hidden="1" customHeight="1" x14ac:dyDescent="0.25">
      <c r="A121" s="2093" t="s">
        <v>1527</v>
      </c>
      <c r="B121" s="2091"/>
      <c r="C121" s="2092"/>
      <c r="D121" s="2092"/>
      <c r="E121" s="2092"/>
      <c r="F121" s="2092"/>
      <c r="G121" s="2092"/>
      <c r="H121" s="2092"/>
      <c r="I121" s="2092"/>
      <c r="J121" s="2092"/>
      <c r="K121" s="2092"/>
      <c r="L121" s="2092"/>
      <c r="M121" s="2092"/>
      <c r="N121" s="2092"/>
      <c r="O121" s="2092"/>
      <c r="P121" s="2092"/>
      <c r="Q121" s="2092"/>
      <c r="R121" s="2092"/>
      <c r="S121" s="2092"/>
      <c r="T121" s="2092"/>
      <c r="AQ121" s="455" t="str">
        <f>'Departmental PL'!D131</f>
        <v>* WOUND TREATMENT DETAIL</v>
      </c>
      <c r="AR121" s="456">
        <f>+C121-'Departmental PL'!F131</f>
        <v>0</v>
      </c>
      <c r="AS121" s="456">
        <f>+D121-'Departmental PL'!G131</f>
        <v>0</v>
      </c>
      <c r="AT121" s="456">
        <f>+E121-'Departmental PL'!H131</f>
        <v>0</v>
      </c>
      <c r="AU121" s="456">
        <f>+F121-'Departmental PL'!I131</f>
        <v>0</v>
      </c>
      <c r="AV121" s="456">
        <f>+G121-'Departmental PL'!J131</f>
        <v>0</v>
      </c>
      <c r="AW121" s="456">
        <f>+H121-'Departmental PL'!K131</f>
        <v>0</v>
      </c>
      <c r="AX121" s="456">
        <f>+I121-'Departmental PL'!L131</f>
        <v>0</v>
      </c>
      <c r="AY121" s="456">
        <f>+J121-'Departmental PL'!M131</f>
        <v>0</v>
      </c>
      <c r="AZ121" s="456">
        <f>+K121-'Departmental PL'!N131</f>
        <v>0</v>
      </c>
      <c r="BA121" s="456">
        <f>+L121-'Departmental PL'!O131</f>
        <v>0</v>
      </c>
      <c r="BB121" s="456">
        <f>+M121-'Departmental PL'!P131</f>
        <v>0</v>
      </c>
      <c r="BC121" s="456">
        <f>+N121-'Departmental PL'!Q131</f>
        <v>0</v>
      </c>
      <c r="BD121" s="456">
        <f>+O121-'Departmental PL'!R131</f>
        <v>0</v>
      </c>
      <c r="BE121" s="456">
        <f>+P121-'Departmental PL'!S131</f>
        <v>0</v>
      </c>
      <c r="BF121" s="456">
        <f>+Q121-'Departmental PL'!T131</f>
        <v>0</v>
      </c>
      <c r="BG121" s="456">
        <f>+R121-'Departmental PL'!U131</f>
        <v>0</v>
      </c>
      <c r="BH121" s="456">
        <f>+S121-'Departmental PL'!V131</f>
        <v>0</v>
      </c>
      <c r="BI121" s="456">
        <f>+T121-'Departmental PL'!W131</f>
        <v>0</v>
      </c>
    </row>
    <row r="122" spans="1:61" ht="20.25" hidden="1" customHeight="1" x14ac:dyDescent="0.25">
      <c r="A122" s="2067" t="s">
        <v>1528</v>
      </c>
      <c r="B122" s="2091"/>
      <c r="C122" s="2092"/>
      <c r="D122" s="2092"/>
      <c r="E122" s="2092"/>
      <c r="F122" s="2092"/>
      <c r="G122" s="2092"/>
      <c r="H122" s="2092"/>
      <c r="I122" s="2092"/>
      <c r="J122" s="2092"/>
      <c r="K122" s="2092"/>
      <c r="L122" s="2092"/>
      <c r="M122" s="2092"/>
      <c r="N122" s="2092"/>
      <c r="O122" s="2092"/>
      <c r="P122" s="2092"/>
      <c r="Q122" s="2092"/>
      <c r="R122" s="2092"/>
      <c r="S122" s="2092"/>
      <c r="T122" s="2092"/>
      <c r="AQ122" s="455" t="str">
        <f>'Departmental PL'!D132</f>
        <v xml:space="preserve">  6740 OPD-SURGERY - Flowcast Billed</v>
      </c>
      <c r="AR122" s="456">
        <f>+C122-'Departmental PL'!F132</f>
        <v>-1407</v>
      </c>
      <c r="AS122" s="456">
        <f>+D122-'Departmental PL'!G132</f>
        <v>-1157</v>
      </c>
      <c r="AT122" s="456">
        <f>+E122-'Departmental PL'!H132</f>
        <v>-3365</v>
      </c>
      <c r="AU122" s="456">
        <f>+F122-'Departmental PL'!I132</f>
        <v>-2905</v>
      </c>
      <c r="AV122" s="456">
        <f>+G122-'Departmental PL'!J132</f>
        <v>-1752968</v>
      </c>
      <c r="AW122" s="456">
        <f>+H122-'Departmental PL'!K132</f>
        <v>-836898</v>
      </c>
      <c r="AX122" s="456">
        <f>+I122-'Departmental PL'!L132</f>
        <v>-663422</v>
      </c>
      <c r="AY122" s="456">
        <f>+J122-'Departmental PL'!M132</f>
        <v>-319790</v>
      </c>
      <c r="AZ122" s="456">
        <f>+K122-'Departmental PL'!N132</f>
        <v>-757075</v>
      </c>
      <c r="BA122" s="456">
        <f>+L122-'Departmental PL'!O132</f>
        <v>-866350</v>
      </c>
      <c r="BB122" s="456">
        <f>+M122-'Departmental PL'!P132</f>
        <v>93653</v>
      </c>
      <c r="BC122" s="456">
        <f>+N122-'Departmental PL'!Q132</f>
        <v>546560</v>
      </c>
      <c r="BD122" s="456">
        <f>+O122-'Departmental PL'!R132</f>
        <v>-426128</v>
      </c>
      <c r="BE122" s="456">
        <f>+P122-'Departmental PL'!S132</f>
        <v>-494197</v>
      </c>
      <c r="BF122" s="456">
        <f>+Q122-'Departmental PL'!T132</f>
        <v>-669570</v>
      </c>
      <c r="BG122" s="456">
        <f>+R122-'Departmental PL'!U132</f>
        <v>-722661</v>
      </c>
      <c r="BH122" s="456">
        <f>+S122-'Departmental PL'!V132</f>
        <v>1189351</v>
      </c>
      <c r="BI122" s="456">
        <f>+T122-'Departmental PL'!W132</f>
        <v>1763418</v>
      </c>
    </row>
    <row r="123" spans="1:61" ht="20.25" hidden="1" customHeight="1" x14ac:dyDescent="0.25">
      <c r="A123" s="2094" t="s">
        <v>1529</v>
      </c>
      <c r="B123" s="2091"/>
      <c r="C123" s="2092"/>
      <c r="D123" s="2092"/>
      <c r="E123" s="2092"/>
      <c r="F123" s="2092"/>
      <c r="G123" s="2092"/>
      <c r="H123" s="2092"/>
      <c r="I123" s="2092"/>
      <c r="J123" s="2092"/>
      <c r="K123" s="2092"/>
      <c r="L123" s="2092"/>
      <c r="M123" s="2092"/>
      <c r="N123" s="2092"/>
      <c r="O123" s="2092"/>
      <c r="P123" s="2092"/>
      <c r="Q123" s="2092"/>
      <c r="R123" s="2092"/>
      <c r="S123" s="2092"/>
      <c r="T123" s="2092"/>
      <c r="AQ123" s="455" t="str">
        <f>'Departmental PL'!D133</f>
        <v xml:space="preserve">  6740 OPD-SURGERY - IDX Billed</v>
      </c>
      <c r="AR123" s="456">
        <f>+C123-'Departmental PL'!F133</f>
        <v>0</v>
      </c>
      <c r="AS123" s="456">
        <f>+D123-'Departmental PL'!G133</f>
        <v>0</v>
      </c>
      <c r="AT123" s="456">
        <f>+E123-'Departmental PL'!H133</f>
        <v>0</v>
      </c>
      <c r="AU123" s="456">
        <f>+F123-'Departmental PL'!I133</f>
        <v>0</v>
      </c>
      <c r="AV123" s="456">
        <f>+G123-'Departmental PL'!J133</f>
        <v>-329475</v>
      </c>
      <c r="AW123" s="456">
        <f>+H123-'Departmental PL'!K133</f>
        <v>-14408</v>
      </c>
      <c r="AX123" s="456">
        <f>+I123-'Departmental PL'!L133</f>
        <v>-12589.54</v>
      </c>
      <c r="AY123" s="456">
        <f>+J123-'Departmental PL'!M133</f>
        <v>-14408</v>
      </c>
      <c r="AZ123" s="456">
        <f>+K123-'Departmental PL'!N133</f>
        <v>-146471.59175835215</v>
      </c>
      <c r="BA123" s="456">
        <f>+L123-'Departmental PL'!O133</f>
        <v>-17827.473200000015</v>
      </c>
      <c r="BB123" s="456">
        <f>+M123-'Departmental PL'!P133</f>
        <v>133882.05175835214</v>
      </c>
      <c r="BC123" s="456">
        <f>+N123-'Departmental PL'!Q133</f>
        <v>3419.4732000000149</v>
      </c>
      <c r="BD123" s="456">
        <f>+O123-'Departmental PL'!R133</f>
        <v>-82443.203406216431</v>
      </c>
      <c r="BE123" s="456">
        <f>+P123-'Departmental PL'!S133</f>
        <v>-10169.43660000001</v>
      </c>
      <c r="BF123" s="456">
        <f>+Q123-'Departmental PL'!T133</f>
        <v>-129541.89633409331</v>
      </c>
      <c r="BG123" s="456">
        <f>+R123-'Departmental PL'!U133</f>
        <v>-14870.680200000013</v>
      </c>
      <c r="BH123" s="456">
        <f>+S123-'Departmental PL'!V133</f>
        <v>345867.1514986619</v>
      </c>
      <c r="BI123" s="456">
        <f>+T123-'Departmental PL'!W133</f>
        <v>28459.59000000004</v>
      </c>
    </row>
    <row r="124" spans="1:61" ht="20.25" hidden="1" customHeight="1" x14ac:dyDescent="0.25">
      <c r="A124" s="2067" t="s">
        <v>1530</v>
      </c>
      <c r="B124" s="2091"/>
      <c r="C124" s="2092"/>
      <c r="D124" s="2092"/>
      <c r="E124" s="2092"/>
      <c r="F124" s="2092"/>
      <c r="G124" s="2092"/>
      <c r="H124" s="2092"/>
      <c r="I124" s="2092"/>
      <c r="J124" s="2092"/>
      <c r="K124" s="2092"/>
      <c r="L124" s="2092"/>
      <c r="M124" s="2092"/>
      <c r="N124" s="2092"/>
      <c r="O124" s="2092"/>
      <c r="P124" s="2092"/>
      <c r="Q124" s="2092"/>
      <c r="R124" s="2092"/>
      <c r="S124" s="2092"/>
      <c r="T124" s="2092"/>
      <c r="AQ124" s="455" t="str">
        <f>'Departmental PL'!D134</f>
        <v xml:space="preserve">  6750 WOUND TREATMENT - FLOWCAST Billed</v>
      </c>
      <c r="AR124" s="456">
        <f>+C124-'Departmental PL'!F134</f>
        <v>-5711</v>
      </c>
      <c r="AS124" s="456">
        <f>+D124-'Departmental PL'!G134</f>
        <v>-6054</v>
      </c>
      <c r="AT124" s="456">
        <f>+E124-'Departmental PL'!H134</f>
        <v>-19542</v>
      </c>
      <c r="AU124" s="456">
        <f>+F124-'Departmental PL'!I134</f>
        <v>-23780</v>
      </c>
      <c r="AV124" s="456">
        <f>+G124-'Departmental PL'!J134</f>
        <v>-5647221</v>
      </c>
      <c r="AW124" s="456">
        <f>+H124-'Departmental PL'!K134</f>
        <v>-7083990</v>
      </c>
      <c r="AX124" s="456">
        <f>+I124-'Departmental PL'!L134</f>
        <v>-2355009</v>
      </c>
      <c r="AY124" s="456">
        <f>+J124-'Departmental PL'!M134</f>
        <v>-2882936</v>
      </c>
      <c r="AZ124" s="456">
        <f>+K124-'Departmental PL'!N134</f>
        <v>-1676946</v>
      </c>
      <c r="BA124" s="456">
        <f>+L124-'Departmental PL'!O134</f>
        <v>-1688240</v>
      </c>
      <c r="BB124" s="456">
        <f>+M124-'Departmental PL'!P134</f>
        <v>-678063</v>
      </c>
      <c r="BC124" s="456">
        <f>+N124-'Departmental PL'!Q134</f>
        <v>-1194696</v>
      </c>
      <c r="BD124" s="456">
        <f>+O124-'Departmental PL'!R134</f>
        <v>-127610</v>
      </c>
      <c r="BE124" s="456">
        <f>+P124-'Departmental PL'!S134</f>
        <v>-349665</v>
      </c>
      <c r="BF124" s="456">
        <f>+Q124-'Departmental PL'!T134</f>
        <v>-305285</v>
      </c>
      <c r="BG124" s="456">
        <f>+R124-'Departmental PL'!U134</f>
        <v>-360795</v>
      </c>
      <c r="BH124" s="456">
        <f>+S124-'Departmental PL'!V134</f>
        <v>-245168</v>
      </c>
      <c r="BI124" s="456">
        <f>+T124-'Departmental PL'!W134</f>
        <v>-484236</v>
      </c>
    </row>
    <row r="125" spans="1:61" ht="20.25" hidden="1" customHeight="1" x14ac:dyDescent="0.25">
      <c r="A125" s="2094" t="s">
        <v>1531</v>
      </c>
      <c r="B125" s="2091"/>
      <c r="C125" s="2092"/>
      <c r="D125" s="2092"/>
      <c r="E125" s="2092"/>
      <c r="F125" s="2092"/>
      <c r="G125" s="2092"/>
      <c r="H125" s="2092"/>
      <c r="I125" s="2092"/>
      <c r="J125" s="2092"/>
      <c r="K125" s="2092"/>
      <c r="L125" s="2092"/>
      <c r="M125" s="2092"/>
      <c r="N125" s="2092"/>
      <c r="O125" s="2092"/>
      <c r="P125" s="2092"/>
      <c r="Q125" s="2092"/>
      <c r="R125" s="2092"/>
      <c r="S125" s="2092"/>
      <c r="T125" s="2092"/>
      <c r="AQ125" s="455" t="str">
        <f>'Departmental PL'!D135</f>
        <v xml:space="preserve">  6750 WOUND TREATMENT - IDX Billed</v>
      </c>
      <c r="AR125" s="456">
        <f>+C125-'Departmental PL'!F135</f>
        <v>-1067</v>
      </c>
      <c r="AS125" s="456">
        <f>+D125-'Departmental PL'!G135</f>
        <v>-779</v>
      </c>
      <c r="AT125" s="456">
        <f>+E125-'Departmental PL'!H135</f>
        <v>0</v>
      </c>
      <c r="AU125" s="456">
        <f>+F125-'Departmental PL'!I135</f>
        <v>0</v>
      </c>
      <c r="AV125" s="456">
        <f>+G125-'Departmental PL'!J135</f>
        <v>0</v>
      </c>
      <c r="AW125" s="456">
        <f>+H125-'Departmental PL'!K135</f>
        <v>344252</v>
      </c>
      <c r="AX125" s="456">
        <f>+I125-'Departmental PL'!L135</f>
        <v>207318.5</v>
      </c>
      <c r="AY125" s="456">
        <f>+J125-'Departmental PL'!M135</f>
        <v>344252</v>
      </c>
      <c r="AZ125" s="456">
        <f>+K125-'Departmental PL'!N135</f>
        <v>0</v>
      </c>
      <c r="BA125" s="456">
        <f>+L125-'Departmental PL'!O135</f>
        <v>0</v>
      </c>
      <c r="BB125" s="456">
        <f>+M125-'Departmental PL'!P135</f>
        <v>207318.5</v>
      </c>
      <c r="BC125" s="456">
        <f>+N125-'Departmental PL'!Q135</f>
        <v>344252</v>
      </c>
      <c r="BD125" s="456">
        <f>+O125-'Departmental PL'!R135</f>
        <v>0</v>
      </c>
      <c r="BE125" s="456">
        <f>+P125-'Departmental PL'!S135</f>
        <v>0</v>
      </c>
      <c r="BF125" s="456">
        <f>+Q125-'Departmental PL'!T135</f>
        <v>0</v>
      </c>
      <c r="BG125" s="456">
        <f>+R125-'Departmental PL'!U135</f>
        <v>0</v>
      </c>
      <c r="BH125" s="456">
        <f>+S125-'Departmental PL'!V135</f>
        <v>207318.5</v>
      </c>
      <c r="BI125" s="456">
        <f>+T125-'Departmental PL'!W135</f>
        <v>344252</v>
      </c>
    </row>
    <row r="126" spans="1:61" ht="20.25" hidden="1" customHeight="1" x14ac:dyDescent="0.25">
      <c r="A126" s="2033" t="s">
        <v>1532</v>
      </c>
      <c r="B126" s="2091"/>
      <c r="C126" s="2092"/>
      <c r="D126" s="2092"/>
      <c r="E126" s="2092"/>
      <c r="F126" s="2092"/>
      <c r="G126" s="2092"/>
      <c r="H126" s="2092"/>
      <c r="I126" s="2092"/>
      <c r="J126" s="2092"/>
      <c r="K126" s="2092"/>
      <c r="L126" s="2092"/>
      <c r="M126" s="2092"/>
      <c r="N126" s="2092"/>
      <c r="O126" s="2092"/>
      <c r="P126" s="2092"/>
      <c r="Q126" s="2092"/>
      <c r="R126" s="2092"/>
      <c r="S126" s="2092"/>
      <c r="T126" s="2092"/>
      <c r="AQ126" s="455">
        <f>'Departmental PL'!D136</f>
        <v>0</v>
      </c>
      <c r="AR126" s="456">
        <f>+C126-'Departmental PL'!F136</f>
        <v>0</v>
      </c>
      <c r="AS126" s="456">
        <f>+D126-'Departmental PL'!G136</f>
        <v>0</v>
      </c>
      <c r="AT126" s="456">
        <f>+E126-'Departmental PL'!H136</f>
        <v>0</v>
      </c>
      <c r="AU126" s="456">
        <f>+F126-'Departmental PL'!I136</f>
        <v>0</v>
      </c>
      <c r="AV126" s="456">
        <f>+G126-'Departmental PL'!J136</f>
        <v>0</v>
      </c>
      <c r="AW126" s="456">
        <f>+H126-'Departmental PL'!K136</f>
        <v>0</v>
      </c>
      <c r="AX126" s="456">
        <f>+I126-'Departmental PL'!L136</f>
        <v>0</v>
      </c>
      <c r="AY126" s="456">
        <f>+J126-'Departmental PL'!M136</f>
        <v>0</v>
      </c>
      <c r="AZ126" s="456">
        <f>+K126-'Departmental PL'!N136</f>
        <v>0</v>
      </c>
      <c r="BA126" s="456">
        <f>+L126-'Departmental PL'!O136</f>
        <v>0</v>
      </c>
      <c r="BB126" s="456">
        <f>+M126-'Departmental PL'!P136</f>
        <v>0</v>
      </c>
      <c r="BC126" s="456">
        <f>+N126-'Departmental PL'!Q136</f>
        <v>0</v>
      </c>
      <c r="BD126" s="456">
        <f>+O126-'Departmental PL'!R136</f>
        <v>0</v>
      </c>
      <c r="BE126" s="456">
        <f>+P126-'Departmental PL'!S136</f>
        <v>0</v>
      </c>
      <c r="BF126" s="456">
        <f>+Q126-'Departmental PL'!T136</f>
        <v>0</v>
      </c>
      <c r="BG126" s="456">
        <f>+R126-'Departmental PL'!U136</f>
        <v>0</v>
      </c>
      <c r="BH126" s="456">
        <f>+S126-'Departmental PL'!V136</f>
        <v>0</v>
      </c>
      <c r="BI126" s="456">
        <f>+T126-'Departmental PL'!W136</f>
        <v>0</v>
      </c>
    </row>
    <row r="127" spans="1:61" ht="20.25" hidden="1" customHeight="1" x14ac:dyDescent="0.25">
      <c r="A127" s="2095"/>
      <c r="B127" s="2082" t="s">
        <v>2367</v>
      </c>
      <c r="C127" s="2083"/>
      <c r="D127" s="2083"/>
      <c r="E127" s="2083"/>
      <c r="F127" s="2083"/>
      <c r="G127" s="2083"/>
      <c r="H127" s="2083"/>
      <c r="I127" s="2083"/>
      <c r="J127" s="2083"/>
      <c r="K127" s="2083"/>
      <c r="L127" s="2083"/>
      <c r="M127" s="2083"/>
      <c r="N127" s="2083"/>
      <c r="O127" s="2083"/>
      <c r="P127" s="2083"/>
      <c r="Q127" s="2083"/>
      <c r="R127" s="2083"/>
      <c r="S127" s="2083"/>
      <c r="T127" s="2083"/>
      <c r="U127" s="2061" t="str">
        <f t="shared" si="1"/>
        <v>003b NeuroSurgery</v>
      </c>
      <c r="W127" s="455" t="b">
        <f>+'17HPM_DATA_INPUT'!C90='17_AUDIT_TOTALS_CK'!U127</f>
        <v>1</v>
      </c>
      <c r="X127" s="2065" t="e">
        <f>+'17HPM_DATA_INPUT'!D90-'17_AUDIT_TOTALS_CK'!C127</f>
        <v>#VALUE!</v>
      </c>
      <c r="Y127" s="2065" t="e">
        <f>+'17HPM_DATA_INPUT'!E90-'17_AUDIT_TOTALS_CK'!D127</f>
        <v>#VALUE!</v>
      </c>
      <c r="Z127" s="2065" t="e">
        <f>+'17HPM_DATA_INPUT'!F90-'17_AUDIT_TOTALS_CK'!E127</f>
        <v>#VALUE!</v>
      </c>
      <c r="AA127" s="2065" t="e">
        <f>+'17HPM_DATA_INPUT'!G90-'17_AUDIT_TOTALS_CK'!F127</f>
        <v>#VALUE!</v>
      </c>
      <c r="AB127" s="2065" t="e">
        <f>+'17HPM_DATA_INPUT'!H90-'17_AUDIT_TOTALS_CK'!G127</f>
        <v>#VALUE!</v>
      </c>
      <c r="AC127" s="2065" t="e">
        <f>+'17HPM_DATA_INPUT'!I90-'17_AUDIT_TOTALS_CK'!H127</f>
        <v>#VALUE!</v>
      </c>
      <c r="AD127" s="2065" t="e">
        <f>+'17HPM_DATA_INPUT'!J90-'17_AUDIT_TOTALS_CK'!I127</f>
        <v>#VALUE!</v>
      </c>
      <c r="AE127" s="2065" t="e">
        <f>+'17HPM_DATA_INPUT'!K90-'17_AUDIT_TOTALS_CK'!J127</f>
        <v>#VALUE!</v>
      </c>
      <c r="AF127" s="2065" t="e">
        <f>+'17HPM_DATA_INPUT'!L90-'17_AUDIT_TOTALS_CK'!K127</f>
        <v>#VALUE!</v>
      </c>
      <c r="AG127" s="2065" t="e">
        <f>+'17HPM_DATA_INPUT'!M90-'17_AUDIT_TOTALS_CK'!L127</f>
        <v>#VALUE!</v>
      </c>
      <c r="AH127" s="2065" t="e">
        <f>+'17HPM_DATA_INPUT'!N90-'17_AUDIT_TOTALS_CK'!M127</f>
        <v>#VALUE!</v>
      </c>
      <c r="AI127" s="2065" t="e">
        <f>+'17HPM_DATA_INPUT'!O90-'17_AUDIT_TOTALS_CK'!N127</f>
        <v>#VALUE!</v>
      </c>
      <c r="AJ127" s="2065" t="e">
        <f>+'17HPM_DATA_INPUT'!P90-'17_AUDIT_TOTALS_CK'!O127</f>
        <v>#VALUE!</v>
      </c>
      <c r="AK127" s="2065" t="e">
        <f>+'17HPM_DATA_INPUT'!Q90-'17_AUDIT_TOTALS_CK'!P127</f>
        <v>#VALUE!</v>
      </c>
      <c r="AL127" s="2065" t="e">
        <f>+'17HPM_DATA_INPUT'!R90-'17_AUDIT_TOTALS_CK'!Q127</f>
        <v>#VALUE!</v>
      </c>
      <c r="AM127" s="2065" t="e">
        <f>+'17HPM_DATA_INPUT'!S90-'17_AUDIT_TOTALS_CK'!R127</f>
        <v>#VALUE!</v>
      </c>
      <c r="AN127" s="2065" t="e">
        <f>+'17HPM_DATA_INPUT'!T90-'17_AUDIT_TOTALS_CK'!S127</f>
        <v>#VALUE!</v>
      </c>
      <c r="AO127" s="2065" t="e">
        <f>+'17HPM_DATA_INPUT'!U90-'17_AUDIT_TOTALS_CK'!T127</f>
        <v>#VALUE!</v>
      </c>
      <c r="AQ127" s="2082" t="str">
        <f>'Departmental PL'!D137</f>
        <v>003b NeuroSurgery</v>
      </c>
      <c r="AR127" s="456">
        <f>+C127-'Departmental PL'!F137</f>
        <v>0</v>
      </c>
      <c r="AS127" s="456">
        <f>+D127-'Departmental PL'!G137</f>
        <v>0</v>
      </c>
      <c r="AT127" s="456">
        <f>+E127-'Departmental PL'!H137</f>
        <v>0</v>
      </c>
      <c r="AU127" s="456">
        <f>+F127-'Departmental PL'!I137</f>
        <v>0</v>
      </c>
      <c r="AV127" s="456">
        <f>+G127-'Departmental PL'!J137</f>
        <v>0</v>
      </c>
      <c r="AW127" s="456">
        <f>+H127-'Departmental PL'!K137</f>
        <v>0</v>
      </c>
      <c r="AX127" s="456">
        <f>+I127-'Departmental PL'!L137</f>
        <v>0</v>
      </c>
      <c r="AY127" s="456">
        <f>+J127-'Departmental PL'!M137</f>
        <v>0</v>
      </c>
      <c r="AZ127" s="456">
        <f>+K127-'Departmental PL'!N137</f>
        <v>0</v>
      </c>
      <c r="BA127" s="456">
        <f>+L127-'Departmental PL'!O137</f>
        <v>0</v>
      </c>
      <c r="BB127" s="456">
        <f>+M127-'Departmental PL'!P137</f>
        <v>0</v>
      </c>
      <c r="BC127" s="456">
        <f>+N127-'Departmental PL'!Q137</f>
        <v>0</v>
      </c>
      <c r="BD127" s="456">
        <f>+O127-'Departmental PL'!R137</f>
        <v>0</v>
      </c>
      <c r="BE127" s="456">
        <f>+P127-'Departmental PL'!S137</f>
        <v>0</v>
      </c>
      <c r="BF127" s="456">
        <f>+Q127-'Departmental PL'!T137</f>
        <v>0</v>
      </c>
      <c r="BG127" s="456">
        <f>+R127-'Departmental PL'!U137</f>
        <v>0</v>
      </c>
      <c r="BH127" s="456">
        <f>+S127-'Departmental PL'!V137</f>
        <v>0</v>
      </c>
      <c r="BI127" s="456">
        <f>+T127-'Departmental PL'!W137</f>
        <v>0</v>
      </c>
    </row>
    <row r="128" spans="1:61" ht="20.25" hidden="1" customHeight="1" x14ac:dyDescent="0.25">
      <c r="A128" s="2097"/>
      <c r="B128" s="2058" t="s">
        <v>2368</v>
      </c>
      <c r="C128" s="2060"/>
      <c r="D128" s="2060"/>
      <c r="E128" s="2060"/>
      <c r="F128" s="2060"/>
      <c r="G128" s="2060"/>
      <c r="H128" s="2060"/>
      <c r="I128" s="2060"/>
      <c r="J128" s="2060"/>
      <c r="K128" s="2060"/>
      <c r="L128" s="2060"/>
      <c r="M128" s="2060"/>
      <c r="N128" s="2060"/>
      <c r="O128" s="2060"/>
      <c r="P128" s="2060"/>
      <c r="Q128" s="2060"/>
      <c r="R128" s="2060"/>
      <c r="S128" s="2060"/>
      <c r="T128" s="2060"/>
      <c r="U128" s="2061" t="str">
        <f t="shared" si="1"/>
        <v>6770 OPD NEUROSURGERY</v>
      </c>
      <c r="W128" s="455" t="b">
        <f>+'17HPM_DATA_INPUT'!C91='17_AUDIT_TOTALS_CK'!U128</f>
        <v>1</v>
      </c>
      <c r="X128" s="2065">
        <f>+'17HPM_DATA_INPUT'!D91-'17_AUDIT_TOTALS_CK'!C128</f>
        <v>246</v>
      </c>
      <c r="Y128" s="2065">
        <f>+'17HPM_DATA_INPUT'!E91-'17_AUDIT_TOTALS_CK'!D128</f>
        <v>159</v>
      </c>
      <c r="Z128" s="2065">
        <f>+'17HPM_DATA_INPUT'!F91-'17_AUDIT_TOTALS_CK'!E128</f>
        <v>247</v>
      </c>
      <c r="AA128" s="2065">
        <f>+'17HPM_DATA_INPUT'!G91-'17_AUDIT_TOTALS_CK'!F128</f>
        <v>160</v>
      </c>
      <c r="AB128" s="2065">
        <f>+'17HPM_DATA_INPUT'!H91-'17_AUDIT_TOTALS_CK'!G128</f>
        <v>58959</v>
      </c>
      <c r="AC128" s="2065">
        <f>+'17HPM_DATA_INPUT'!I91-'17_AUDIT_TOTALS_CK'!H128</f>
        <v>35786</v>
      </c>
      <c r="AD128" s="2065">
        <f>+'17HPM_DATA_INPUT'!J91-'17_AUDIT_TOTALS_CK'!I128</f>
        <v>21853</v>
      </c>
      <c r="AE128" s="2065">
        <f>+'17HPM_DATA_INPUT'!K91-'17_AUDIT_TOTALS_CK'!J128</f>
        <v>12380</v>
      </c>
      <c r="AF128" s="2065">
        <f>+'17HPM_DATA_INPUT'!L91-'17_AUDIT_TOTALS_CK'!K128</f>
        <v>31272</v>
      </c>
      <c r="AG128" s="2065">
        <f>+'17HPM_DATA_INPUT'!M91-'17_AUDIT_TOTALS_CK'!L128</f>
        <v>42195</v>
      </c>
      <c r="AH128" s="2065">
        <f>+'17HPM_DATA_INPUT'!N91-'17_AUDIT_TOTALS_CK'!M128</f>
        <v>-9419</v>
      </c>
      <c r="AI128" s="2065">
        <f>+'17HPM_DATA_INPUT'!O91-'17_AUDIT_TOTALS_CK'!N128</f>
        <v>-29815</v>
      </c>
      <c r="AJ128" s="2065">
        <f>+'17HPM_DATA_INPUT'!P91-'17_AUDIT_TOTALS_CK'!O128</f>
        <v>9950</v>
      </c>
      <c r="AK128" s="2065">
        <f>+'17HPM_DATA_INPUT'!Q91-'17_AUDIT_TOTALS_CK'!P128</f>
        <v>9074</v>
      </c>
      <c r="AL128" s="2065">
        <f>+'17HPM_DATA_INPUT'!R91-'17_AUDIT_TOTALS_CK'!Q128</f>
        <v>22142</v>
      </c>
      <c r="AM128" s="2065">
        <f>+'17HPM_DATA_INPUT'!S91-'17_AUDIT_TOTALS_CK'!R128</f>
        <v>6626</v>
      </c>
      <c r="AN128" s="2065">
        <f>+'17HPM_DATA_INPUT'!T91-'17_AUDIT_TOTALS_CK'!S128</f>
        <v>-41511</v>
      </c>
      <c r="AO128" s="2065">
        <f>+'17HPM_DATA_INPUT'!U91-'17_AUDIT_TOTALS_CK'!T128</f>
        <v>-45515</v>
      </c>
      <c r="AQ128" s="455" t="str">
        <f>'Departmental PL'!D138</f>
        <v>6770 OPD NEUROSURGERY</v>
      </c>
      <c r="AR128" s="456">
        <f>+C128-'Departmental PL'!F138</f>
        <v>-246</v>
      </c>
      <c r="AS128" s="456">
        <f>+D128-'Departmental PL'!G138</f>
        <v>-159</v>
      </c>
      <c r="AT128" s="456">
        <f>+E128-'Departmental PL'!H138</f>
        <v>-247</v>
      </c>
      <c r="AU128" s="456">
        <f>+F128-'Departmental PL'!I138</f>
        <v>-160</v>
      </c>
      <c r="AV128" s="456">
        <f>+G128-'Departmental PL'!J138</f>
        <v>-58959</v>
      </c>
      <c r="AW128" s="456">
        <f>+H128-'Departmental PL'!K138</f>
        <v>-35786</v>
      </c>
      <c r="AX128" s="456">
        <f>+I128-'Departmental PL'!L138</f>
        <v>-21853</v>
      </c>
      <c r="AY128" s="456">
        <f>+J128-'Departmental PL'!M138</f>
        <v>-12380</v>
      </c>
      <c r="AZ128" s="456">
        <f>+K128-'Departmental PL'!N138</f>
        <v>-31272</v>
      </c>
      <c r="BA128" s="456">
        <f>+L128-'Departmental PL'!O138</f>
        <v>-42195</v>
      </c>
      <c r="BB128" s="456">
        <f>+M128-'Departmental PL'!P138</f>
        <v>9419</v>
      </c>
      <c r="BC128" s="456">
        <f>+N128-'Departmental PL'!Q138</f>
        <v>29815</v>
      </c>
      <c r="BD128" s="456">
        <f>+O128-'Departmental PL'!R138</f>
        <v>-9950</v>
      </c>
      <c r="BE128" s="456">
        <f>+P128-'Departmental PL'!S138</f>
        <v>-9074</v>
      </c>
      <c r="BF128" s="456">
        <f>+Q128-'Departmental PL'!T138</f>
        <v>-22142</v>
      </c>
      <c r="BG128" s="456">
        <f>+R128-'Departmental PL'!U138</f>
        <v>-6626</v>
      </c>
      <c r="BH128" s="456">
        <f>+S128-'Departmental PL'!V138</f>
        <v>41511</v>
      </c>
      <c r="BI128" s="456">
        <f>+T128-'Departmental PL'!W138</f>
        <v>45515</v>
      </c>
    </row>
    <row r="129" spans="1:61" ht="20.25" hidden="1" customHeight="1" x14ac:dyDescent="0.25">
      <c r="A129" s="2067" t="s">
        <v>1533</v>
      </c>
      <c r="B129" s="2087" t="s">
        <v>1524</v>
      </c>
      <c r="C129" s="2075"/>
      <c r="D129" s="2075"/>
      <c r="E129" s="2075"/>
      <c r="F129" s="2075"/>
      <c r="G129" s="2075"/>
      <c r="H129" s="2075"/>
      <c r="I129" s="2075"/>
      <c r="J129" s="2075"/>
      <c r="K129" s="2075"/>
      <c r="L129" s="2075"/>
      <c r="M129" s="2075"/>
      <c r="N129" s="2075"/>
      <c r="O129" s="2075"/>
      <c r="P129" s="2075"/>
      <c r="Q129" s="2075"/>
      <c r="R129" s="2075"/>
      <c r="S129" s="2075"/>
      <c r="T129" s="2075"/>
      <c r="U129" s="2061" t="str">
        <f t="shared" si="1"/>
        <v>6790</v>
      </c>
      <c r="W129" s="455" t="b">
        <f>+'17HPM_DATA_INPUT'!C92='17_AUDIT_TOTALS_CK'!U129</f>
        <v>1</v>
      </c>
      <c r="X129" s="2065">
        <f>+'17HPM_DATA_INPUT'!D92-'17_AUDIT_TOTALS_CK'!C129</f>
        <v>0</v>
      </c>
      <c r="Y129" s="2065">
        <f>+'17HPM_DATA_INPUT'!E92-'17_AUDIT_TOTALS_CK'!D129</f>
        <v>0</v>
      </c>
      <c r="Z129" s="2065">
        <f>+'17HPM_DATA_INPUT'!F92-'17_AUDIT_TOTALS_CK'!E129</f>
        <v>0</v>
      </c>
      <c r="AA129" s="2065">
        <f>+'17HPM_DATA_INPUT'!G92-'17_AUDIT_TOTALS_CK'!F129</f>
        <v>0</v>
      </c>
      <c r="AB129" s="2065">
        <f>+'17HPM_DATA_INPUT'!H92-'17_AUDIT_TOTALS_CK'!G129</f>
        <v>0</v>
      </c>
      <c r="AC129" s="2065">
        <f>+'17HPM_DATA_INPUT'!I92-'17_AUDIT_TOTALS_CK'!H129</f>
        <v>0</v>
      </c>
      <c r="AD129" s="2065">
        <f>+'17HPM_DATA_INPUT'!J92-'17_AUDIT_TOTALS_CK'!I129</f>
        <v>0</v>
      </c>
      <c r="AE129" s="2065">
        <f>+'17HPM_DATA_INPUT'!K92-'17_AUDIT_TOTALS_CK'!J129</f>
        <v>0</v>
      </c>
      <c r="AF129" s="2065">
        <f>+'17HPM_DATA_INPUT'!L92-'17_AUDIT_TOTALS_CK'!K129</f>
        <v>0</v>
      </c>
      <c r="AG129" s="2065">
        <f>+'17HPM_DATA_INPUT'!M92-'17_AUDIT_TOTALS_CK'!L129</f>
        <v>0</v>
      </c>
      <c r="AH129" s="2065">
        <f>+'17HPM_DATA_INPUT'!N92-'17_AUDIT_TOTALS_CK'!M129</f>
        <v>0</v>
      </c>
      <c r="AI129" s="2065">
        <f>+'17HPM_DATA_INPUT'!O92-'17_AUDIT_TOTALS_CK'!N129</f>
        <v>0</v>
      </c>
      <c r="AJ129" s="2065">
        <f>+'17HPM_DATA_INPUT'!P92-'17_AUDIT_TOTALS_CK'!O129</f>
        <v>0</v>
      </c>
      <c r="AK129" s="2065">
        <f>+'17HPM_DATA_INPUT'!Q92-'17_AUDIT_TOTALS_CK'!P129</f>
        <v>0</v>
      </c>
      <c r="AL129" s="2065">
        <f>+'17HPM_DATA_INPUT'!R92-'17_AUDIT_TOTALS_CK'!Q129</f>
        <v>0</v>
      </c>
      <c r="AM129" s="2065">
        <f>+'17HPM_DATA_INPUT'!S92-'17_AUDIT_TOTALS_CK'!R129</f>
        <v>0</v>
      </c>
      <c r="AN129" s="2065">
        <f>+'17HPM_DATA_INPUT'!T92-'17_AUDIT_TOTALS_CK'!S129</f>
        <v>0</v>
      </c>
      <c r="AO129" s="2065">
        <f>+'17HPM_DATA_INPUT'!U92-'17_AUDIT_TOTALS_CK'!T129</f>
        <v>0</v>
      </c>
      <c r="AQ129" s="455" t="str">
        <f>'Departmental PL'!D139</f>
        <v xml:space="preserve">6790 DEEP BRAIN STIMULATION </v>
      </c>
      <c r="AR129" s="456">
        <f>+C129-'Departmental PL'!F139</f>
        <v>0</v>
      </c>
      <c r="AS129" s="456">
        <f>+D129-'Departmental PL'!G139</f>
        <v>0</v>
      </c>
      <c r="AT129" s="456">
        <f>+E129-'Departmental PL'!H139</f>
        <v>0</v>
      </c>
      <c r="AU129" s="456">
        <f>+F129-'Departmental PL'!I139</f>
        <v>0</v>
      </c>
      <c r="AV129" s="456">
        <f>+G129-'Departmental PL'!J139</f>
        <v>0</v>
      </c>
      <c r="AW129" s="456">
        <f>+H129-'Departmental PL'!K139</f>
        <v>0</v>
      </c>
      <c r="AX129" s="456">
        <f>+I129-'Departmental PL'!L139</f>
        <v>0</v>
      </c>
      <c r="AY129" s="456">
        <f>+J129-'Departmental PL'!M139</f>
        <v>0</v>
      </c>
      <c r="AZ129" s="456">
        <f>+K129-'Departmental PL'!N139</f>
        <v>0</v>
      </c>
      <c r="BA129" s="456">
        <f>+L129-'Departmental PL'!O139</f>
        <v>0</v>
      </c>
      <c r="BB129" s="456">
        <f>+M129-'Departmental PL'!P139</f>
        <v>0</v>
      </c>
      <c r="BC129" s="456">
        <f>+N129-'Departmental PL'!Q139</f>
        <v>0</v>
      </c>
      <c r="BD129" s="456">
        <f>+O129-'Departmental PL'!R139</f>
        <v>0</v>
      </c>
      <c r="BE129" s="456">
        <f>+P129-'Departmental PL'!S139</f>
        <v>0</v>
      </c>
      <c r="BF129" s="456">
        <f>+Q129-'Departmental PL'!T139</f>
        <v>0</v>
      </c>
      <c r="BG129" s="456">
        <f>+R129-'Departmental PL'!U139</f>
        <v>0</v>
      </c>
      <c r="BH129" s="456">
        <f>+S129-'Departmental PL'!V139</f>
        <v>0</v>
      </c>
      <c r="BI129" s="456">
        <f>+T129-'Departmental PL'!W139</f>
        <v>0</v>
      </c>
    </row>
    <row r="130" spans="1:61" ht="20.25" hidden="1" customHeight="1" x14ac:dyDescent="0.25">
      <c r="A130" s="2067" t="s">
        <v>1534</v>
      </c>
      <c r="B130" s="2058" t="s">
        <v>2369</v>
      </c>
      <c r="C130" s="2060"/>
      <c r="D130" s="2060"/>
      <c r="E130" s="2060"/>
      <c r="F130" s="2060"/>
      <c r="G130" s="2060"/>
      <c r="H130" s="2060"/>
      <c r="I130" s="2060"/>
      <c r="J130" s="2060"/>
      <c r="K130" s="2060"/>
      <c r="L130" s="2060"/>
      <c r="M130" s="2060"/>
      <c r="N130" s="2060"/>
      <c r="O130" s="2060"/>
      <c r="P130" s="2060"/>
      <c r="Q130" s="2060"/>
      <c r="R130" s="2060"/>
      <c r="S130" s="2060"/>
      <c r="T130" s="2060"/>
      <c r="U130" s="2061" t="str">
        <f t="shared" si="1"/>
        <v>6810 NEUROSURG PAIN CLINIC</v>
      </c>
      <c r="W130" s="455" t="b">
        <f>+'17HPM_DATA_INPUT'!C93='17_AUDIT_TOTALS_CK'!U130</f>
        <v>1</v>
      </c>
      <c r="X130" s="2065">
        <f>+'17HPM_DATA_INPUT'!D93-'17_AUDIT_TOTALS_CK'!C130</f>
        <v>2503</v>
      </c>
      <c r="Y130" s="2065">
        <f>+'17HPM_DATA_INPUT'!E93-'17_AUDIT_TOTALS_CK'!D130</f>
        <v>2483</v>
      </c>
      <c r="Z130" s="2065">
        <f>+'17HPM_DATA_INPUT'!F93-'17_AUDIT_TOTALS_CK'!E130</f>
        <v>28349</v>
      </c>
      <c r="AA130" s="2065">
        <f>+'17HPM_DATA_INPUT'!G93-'17_AUDIT_TOTALS_CK'!F130</f>
        <v>24796</v>
      </c>
      <c r="AB130" s="2065">
        <f>+'17HPM_DATA_INPUT'!H93-'17_AUDIT_TOTALS_CK'!G130</f>
        <v>6338556</v>
      </c>
      <c r="AC130" s="2065">
        <f>+'17HPM_DATA_INPUT'!I93-'17_AUDIT_TOTALS_CK'!H130</f>
        <v>5867138</v>
      </c>
      <c r="AD130" s="2065">
        <f>+'17HPM_DATA_INPUT'!J93-'17_AUDIT_TOTALS_CK'!I130</f>
        <v>2499185</v>
      </c>
      <c r="AE130" s="2065">
        <f>+'17HPM_DATA_INPUT'!K93-'17_AUDIT_TOTALS_CK'!J130</f>
        <v>2354359</v>
      </c>
      <c r="AF130" s="2065">
        <f>+'17HPM_DATA_INPUT'!L93-'17_AUDIT_TOTALS_CK'!K130</f>
        <v>1126906</v>
      </c>
      <c r="AG130" s="2065">
        <f>+'17HPM_DATA_INPUT'!M93-'17_AUDIT_TOTALS_CK'!L130</f>
        <v>1032233</v>
      </c>
      <c r="AH130" s="2065">
        <f>+'17HPM_DATA_INPUT'!N93-'17_AUDIT_TOTALS_CK'!M130</f>
        <v>1372279</v>
      </c>
      <c r="AI130" s="2065">
        <f>+'17HPM_DATA_INPUT'!O93-'17_AUDIT_TOTALS_CK'!N130</f>
        <v>1322126</v>
      </c>
      <c r="AJ130" s="2065">
        <f>+'17HPM_DATA_INPUT'!P93-'17_AUDIT_TOTALS_CK'!O130</f>
        <v>931640</v>
      </c>
      <c r="AK130" s="2065">
        <f>+'17HPM_DATA_INPUT'!Q93-'17_AUDIT_TOTALS_CK'!P130</f>
        <v>770178</v>
      </c>
      <c r="AL130" s="2065">
        <f>+'17HPM_DATA_INPUT'!R93-'17_AUDIT_TOTALS_CK'!Q130</f>
        <v>443840</v>
      </c>
      <c r="AM130" s="2065">
        <f>+'17HPM_DATA_INPUT'!S93-'17_AUDIT_TOTALS_CK'!R130</f>
        <v>340646</v>
      </c>
      <c r="AN130" s="2065">
        <f>+'17HPM_DATA_INPUT'!T93-'17_AUDIT_TOTALS_CK'!S130</f>
        <v>-3201</v>
      </c>
      <c r="AO130" s="2065">
        <f>+'17HPM_DATA_INPUT'!U93-'17_AUDIT_TOTALS_CK'!T130</f>
        <v>211302</v>
      </c>
      <c r="AQ130" s="455" t="str">
        <f>'Departmental PL'!D140</f>
        <v>6810 NEUROSURG PAIN CLINIC</v>
      </c>
      <c r="AR130" s="456">
        <f>+C130-'Departmental PL'!F140</f>
        <v>-2503</v>
      </c>
      <c r="AS130" s="456">
        <f>+D130-'Departmental PL'!G140</f>
        <v>-2483</v>
      </c>
      <c r="AT130" s="456">
        <f>+E130-'Departmental PL'!H140</f>
        <v>-28349</v>
      </c>
      <c r="AU130" s="456">
        <f>+F130-'Departmental PL'!I140</f>
        <v>-24796</v>
      </c>
      <c r="AV130" s="456">
        <f>+G130-'Departmental PL'!J140</f>
        <v>-6338556</v>
      </c>
      <c r="AW130" s="456">
        <f>+H130-'Departmental PL'!K140</f>
        <v>-5867138</v>
      </c>
      <c r="AX130" s="456">
        <f>+I130-'Departmental PL'!L140</f>
        <v>-2499185</v>
      </c>
      <c r="AY130" s="456">
        <f>+J130-'Departmental PL'!M140</f>
        <v>-2354359</v>
      </c>
      <c r="AZ130" s="456">
        <f>+K130-'Departmental PL'!N140</f>
        <v>-1126906</v>
      </c>
      <c r="BA130" s="456">
        <f>+L130-'Departmental PL'!O140</f>
        <v>-1032233</v>
      </c>
      <c r="BB130" s="456">
        <f>+M130-'Departmental PL'!P140</f>
        <v>-1372279</v>
      </c>
      <c r="BC130" s="456">
        <f>+N130-'Departmental PL'!Q140</f>
        <v>-1322126</v>
      </c>
      <c r="BD130" s="456">
        <f>+O130-'Departmental PL'!R140</f>
        <v>-931640</v>
      </c>
      <c r="BE130" s="456">
        <f>+P130-'Departmental PL'!S140</f>
        <v>-770178</v>
      </c>
      <c r="BF130" s="456">
        <f>+Q130-'Departmental PL'!T140</f>
        <v>-443840</v>
      </c>
      <c r="BG130" s="456">
        <f>+R130-'Departmental PL'!U140</f>
        <v>-340646</v>
      </c>
      <c r="BH130" s="456">
        <f>+S130-'Departmental PL'!V140</f>
        <v>3201</v>
      </c>
      <c r="BI130" s="456">
        <f>+T130-'Departmental PL'!W140</f>
        <v>-211302</v>
      </c>
    </row>
    <row r="131" spans="1:61" ht="20.25" hidden="1" customHeight="1" x14ac:dyDescent="0.25">
      <c r="A131" s="2031" t="s">
        <v>1535</v>
      </c>
      <c r="B131" s="2069" t="s">
        <v>2306</v>
      </c>
      <c r="C131" s="2070"/>
      <c r="D131" s="2070"/>
      <c r="E131" s="2070"/>
      <c r="F131" s="2070"/>
      <c r="G131" s="2070"/>
      <c r="H131" s="2070"/>
      <c r="I131" s="2070"/>
      <c r="J131" s="2070"/>
      <c r="K131" s="2070"/>
      <c r="L131" s="2070"/>
      <c r="M131" s="2070"/>
      <c r="N131" s="2070"/>
      <c r="O131" s="2070"/>
      <c r="P131" s="2070"/>
      <c r="Q131" s="2070"/>
      <c r="R131" s="2070"/>
      <c r="S131" s="2070"/>
      <c r="T131" s="2070"/>
      <c r="U131" s="2061" t="str">
        <f t="shared" si="1"/>
        <v>Total OUTPATIENT</v>
      </c>
      <c r="W131" s="455" t="b">
        <f>+'17HPM_DATA_INPUT'!C94='17_AUDIT_TOTALS_CK'!U131</f>
        <v>1</v>
      </c>
      <c r="X131" s="2065">
        <f>+'17HPM_DATA_INPUT'!D94-'17_AUDIT_TOTALS_CK'!C131</f>
        <v>2749</v>
      </c>
      <c r="Y131" s="2065">
        <f>+'17HPM_DATA_INPUT'!E94-'17_AUDIT_TOTALS_CK'!D131</f>
        <v>2642</v>
      </c>
      <c r="Z131" s="2065">
        <f>+'17HPM_DATA_INPUT'!F94-'17_AUDIT_TOTALS_CK'!E131</f>
        <v>28596</v>
      </c>
      <c r="AA131" s="2065">
        <f>+'17HPM_DATA_INPUT'!G94-'17_AUDIT_TOTALS_CK'!F131</f>
        <v>24956</v>
      </c>
      <c r="AB131" s="2065">
        <f>+'17HPM_DATA_INPUT'!H94-'17_AUDIT_TOTALS_CK'!G131</f>
        <v>6397515</v>
      </c>
      <c r="AC131" s="2065">
        <f>+'17HPM_DATA_INPUT'!I94-'17_AUDIT_TOTALS_CK'!H131</f>
        <v>5902924</v>
      </c>
      <c r="AD131" s="2065">
        <f>+'17HPM_DATA_INPUT'!J94-'17_AUDIT_TOTALS_CK'!I131</f>
        <v>2521038</v>
      </c>
      <c r="AE131" s="2065">
        <f>+'17HPM_DATA_INPUT'!K94-'17_AUDIT_TOTALS_CK'!J131</f>
        <v>2366738</v>
      </c>
      <c r="AF131" s="2065">
        <f>+'17HPM_DATA_INPUT'!L94-'17_AUDIT_TOTALS_CK'!K131</f>
        <v>1158178</v>
      </c>
      <c r="AG131" s="2065">
        <f>+'17HPM_DATA_INPUT'!M94-'17_AUDIT_TOTALS_CK'!L131</f>
        <v>1074428</v>
      </c>
      <c r="AH131" s="2065">
        <f>+'17HPM_DATA_INPUT'!N94-'17_AUDIT_TOTALS_CK'!M131</f>
        <v>1362860</v>
      </c>
      <c r="AI131" s="2065">
        <f>+'17HPM_DATA_INPUT'!O94-'17_AUDIT_TOTALS_CK'!N131</f>
        <v>1292311</v>
      </c>
      <c r="AJ131" s="2065">
        <f>+'17HPM_DATA_INPUT'!P94-'17_AUDIT_TOTALS_CK'!O131</f>
        <v>941590</v>
      </c>
      <c r="AK131" s="2065">
        <f>+'17HPM_DATA_INPUT'!Q94-'17_AUDIT_TOTALS_CK'!P131</f>
        <v>779251</v>
      </c>
      <c r="AL131" s="2065">
        <f>+'17HPM_DATA_INPUT'!R94-'17_AUDIT_TOTALS_CK'!Q131</f>
        <v>465982</v>
      </c>
      <c r="AM131" s="2065">
        <f>+'17HPM_DATA_INPUT'!S94-'17_AUDIT_TOTALS_CK'!R131</f>
        <v>347272</v>
      </c>
      <c r="AN131" s="2065">
        <f>+'17HPM_DATA_INPUT'!T94-'17_AUDIT_TOTALS_CK'!S131</f>
        <v>-44712</v>
      </c>
      <c r="AO131" s="2065">
        <f>+'17HPM_DATA_INPUT'!U94-'17_AUDIT_TOTALS_CK'!T131</f>
        <v>165787</v>
      </c>
      <c r="AQ131" s="2069" t="str">
        <f>'Departmental PL'!D141</f>
        <v>Total OUTPATIENT</v>
      </c>
      <c r="AR131" s="456">
        <f>+C131-'Departmental PL'!F141</f>
        <v>-2749</v>
      </c>
      <c r="AS131" s="456">
        <f>+D131-'Departmental PL'!G141</f>
        <v>-2642</v>
      </c>
      <c r="AT131" s="456">
        <f>+E131-'Departmental PL'!H141</f>
        <v>-28596</v>
      </c>
      <c r="AU131" s="456">
        <f>+F131-'Departmental PL'!I141</f>
        <v>-24956</v>
      </c>
      <c r="AV131" s="456">
        <f>+G131-'Departmental PL'!J141</f>
        <v>-6397515</v>
      </c>
      <c r="AW131" s="456">
        <f>+H131-'Departmental PL'!K141</f>
        <v>-5902924</v>
      </c>
      <c r="AX131" s="456">
        <f>+I131-'Departmental PL'!L141</f>
        <v>-2521038</v>
      </c>
      <c r="AY131" s="456">
        <f>+J131-'Departmental PL'!M141</f>
        <v>-2366739</v>
      </c>
      <c r="AZ131" s="456">
        <f>+K131-'Departmental PL'!N141</f>
        <v>-1158178</v>
      </c>
      <c r="BA131" s="456">
        <f>+L131-'Departmental PL'!O141</f>
        <v>-1074428</v>
      </c>
      <c r="BB131" s="456">
        <f>+M131-'Departmental PL'!P141</f>
        <v>-1362860</v>
      </c>
      <c r="BC131" s="456">
        <f>+N131-'Departmental PL'!Q141</f>
        <v>-1292311</v>
      </c>
      <c r="BD131" s="456">
        <f>+O131-'Departmental PL'!R141</f>
        <v>-941590</v>
      </c>
      <c r="BE131" s="456">
        <f>+P131-'Departmental PL'!S141</f>
        <v>-779252</v>
      </c>
      <c r="BF131" s="456">
        <f>+Q131-'Departmental PL'!T141</f>
        <v>-465982</v>
      </c>
      <c r="BG131" s="456">
        <f>+R131-'Departmental PL'!U141</f>
        <v>-347272</v>
      </c>
      <c r="BH131" s="456">
        <f>+S131-'Departmental PL'!V141</f>
        <v>44712</v>
      </c>
      <c r="BI131" s="456">
        <f>+T131-'Departmental PL'!W141</f>
        <v>-165787</v>
      </c>
    </row>
    <row r="132" spans="1:61" ht="20.25" hidden="1" customHeight="1" x14ac:dyDescent="0.25">
      <c r="A132" s="2067" t="s">
        <v>1533</v>
      </c>
      <c r="B132" s="2069"/>
      <c r="C132" s="2070"/>
      <c r="D132" s="2070"/>
      <c r="E132" s="2070"/>
      <c r="F132" s="2070"/>
      <c r="G132" s="2070"/>
      <c r="H132" s="2070"/>
      <c r="I132" s="2070"/>
      <c r="J132" s="2070"/>
      <c r="K132" s="2070"/>
      <c r="L132" s="2070"/>
      <c r="M132" s="2070"/>
      <c r="N132" s="2070"/>
      <c r="O132" s="2070"/>
      <c r="P132" s="2070"/>
      <c r="Q132" s="2070"/>
      <c r="R132" s="2070"/>
      <c r="S132" s="2070"/>
      <c r="T132" s="2070"/>
      <c r="AQ132" s="455" t="str">
        <f>'Departmental PL'!D142</f>
        <v>6770 OPD NEUROSURGERY</v>
      </c>
      <c r="AR132" s="456">
        <f>+C132-'Departmental PL'!F142</f>
        <v>0</v>
      </c>
      <c r="AS132" s="456">
        <f>+D132-'Departmental PL'!G142</f>
        <v>0</v>
      </c>
      <c r="AT132" s="456">
        <f>+E132-'Departmental PL'!H142</f>
        <v>0</v>
      </c>
      <c r="AU132" s="456">
        <f>+F132-'Departmental PL'!I142</f>
        <v>0</v>
      </c>
      <c r="AV132" s="456">
        <f>+G132-'Departmental PL'!J142</f>
        <v>0</v>
      </c>
      <c r="AW132" s="456">
        <f>+H132-'Departmental PL'!K142</f>
        <v>0</v>
      </c>
      <c r="AX132" s="456">
        <f>+I132-'Departmental PL'!L142</f>
        <v>0</v>
      </c>
      <c r="AY132" s="456">
        <f>+J132-'Departmental PL'!M142</f>
        <v>0</v>
      </c>
      <c r="AZ132" s="456">
        <f>+K132-'Departmental PL'!N142</f>
        <v>0</v>
      </c>
      <c r="BA132" s="456">
        <f>+L132-'Departmental PL'!O142</f>
        <v>0</v>
      </c>
      <c r="BB132" s="456">
        <f>+M132-'Departmental PL'!P142</f>
        <v>0</v>
      </c>
      <c r="BC132" s="456">
        <f>+N132-'Departmental PL'!Q142</f>
        <v>0</v>
      </c>
      <c r="BD132" s="456">
        <f>+O132-'Departmental PL'!R142</f>
        <v>0</v>
      </c>
      <c r="BE132" s="456">
        <f>+P132-'Departmental PL'!S142</f>
        <v>0</v>
      </c>
      <c r="BF132" s="456">
        <f>+Q132-'Departmental PL'!T142</f>
        <v>0</v>
      </c>
      <c r="BG132" s="456">
        <f>+R132-'Departmental PL'!U142</f>
        <v>0</v>
      </c>
      <c r="BH132" s="456">
        <f>+S132-'Departmental PL'!V142</f>
        <v>0</v>
      </c>
      <c r="BI132" s="456">
        <f>+T132-'Departmental PL'!W142</f>
        <v>0</v>
      </c>
    </row>
    <row r="133" spans="1:61" ht="20.25" hidden="1" customHeight="1" x14ac:dyDescent="0.25">
      <c r="A133" s="2067" t="s">
        <v>1534</v>
      </c>
      <c r="B133" s="2069"/>
      <c r="C133" s="2070"/>
      <c r="D133" s="2070"/>
      <c r="E133" s="2070"/>
      <c r="F133" s="2070"/>
      <c r="G133" s="2070"/>
      <c r="H133" s="2070"/>
      <c r="I133" s="2070"/>
      <c r="J133" s="2070"/>
      <c r="K133" s="2070"/>
      <c r="L133" s="2070"/>
      <c r="M133" s="2070"/>
      <c r="N133" s="2070"/>
      <c r="O133" s="2070"/>
      <c r="P133" s="2070"/>
      <c r="Q133" s="2070"/>
      <c r="R133" s="2070"/>
      <c r="S133" s="2070"/>
      <c r="T133" s="2070"/>
      <c r="AQ133" s="455" t="str">
        <f>'Departmental PL'!D143</f>
        <v xml:space="preserve">6790 DEEP BRAIN STIMULATION </v>
      </c>
      <c r="AR133" s="456">
        <f>+C133-'Departmental PL'!F143</f>
        <v>0</v>
      </c>
      <c r="AS133" s="456">
        <f>+D133-'Departmental PL'!G143</f>
        <v>0</v>
      </c>
      <c r="AT133" s="456">
        <f>+E133-'Departmental PL'!H143</f>
        <v>0</v>
      </c>
      <c r="AU133" s="456">
        <f>+F133-'Departmental PL'!I143</f>
        <v>0</v>
      </c>
      <c r="AV133" s="456">
        <f>+G133-'Departmental PL'!J143</f>
        <v>0</v>
      </c>
      <c r="AW133" s="456">
        <f>+H133-'Departmental PL'!K143</f>
        <v>0</v>
      </c>
      <c r="AX133" s="456">
        <f>+I133-'Departmental PL'!L143</f>
        <v>0</v>
      </c>
      <c r="AY133" s="456">
        <f>+J133-'Departmental PL'!M143</f>
        <v>0</v>
      </c>
      <c r="AZ133" s="456">
        <f>+K133-'Departmental PL'!N143</f>
        <v>0</v>
      </c>
      <c r="BA133" s="456">
        <f>+L133-'Departmental PL'!O143</f>
        <v>0</v>
      </c>
      <c r="BB133" s="456">
        <f>+M133-'Departmental PL'!P143</f>
        <v>0</v>
      </c>
      <c r="BC133" s="456">
        <f>+N133-'Departmental PL'!Q143</f>
        <v>0</v>
      </c>
      <c r="BD133" s="456">
        <f>+O133-'Departmental PL'!R143</f>
        <v>0</v>
      </c>
      <c r="BE133" s="456">
        <f>+P133-'Departmental PL'!S143</f>
        <v>0</v>
      </c>
      <c r="BF133" s="456">
        <f>+Q133-'Departmental PL'!T143</f>
        <v>0</v>
      </c>
      <c r="BG133" s="456">
        <f>+R133-'Departmental PL'!U143</f>
        <v>0</v>
      </c>
      <c r="BH133" s="456">
        <f>+S133-'Departmental PL'!V143</f>
        <v>0</v>
      </c>
      <c r="BI133" s="456">
        <f>+T133-'Departmental PL'!W143</f>
        <v>0</v>
      </c>
    </row>
    <row r="134" spans="1:61" ht="20.25" hidden="1" customHeight="1" x14ac:dyDescent="0.25">
      <c r="A134" s="2032" t="s">
        <v>1535</v>
      </c>
      <c r="B134" s="2069"/>
      <c r="C134" s="2070"/>
      <c r="D134" s="2070"/>
      <c r="E134" s="2070"/>
      <c r="F134" s="2070"/>
      <c r="G134" s="2070"/>
      <c r="H134" s="2070"/>
      <c r="I134" s="2070"/>
      <c r="J134" s="2070"/>
      <c r="K134" s="2070"/>
      <c r="L134" s="2070"/>
      <c r="M134" s="2070"/>
      <c r="N134" s="2070"/>
      <c r="O134" s="2070"/>
      <c r="P134" s="2070"/>
      <c r="Q134" s="2070"/>
      <c r="R134" s="2070"/>
      <c r="S134" s="2070"/>
      <c r="T134" s="2070"/>
      <c r="AQ134" s="455" t="str">
        <f>'Departmental PL'!D144</f>
        <v>6810 NEUROSURG PAIN CLINIC</v>
      </c>
      <c r="AR134" s="456">
        <f>+C134-'Departmental PL'!F144</f>
        <v>-9</v>
      </c>
      <c r="AS134" s="456">
        <f>+D134-'Departmental PL'!G144</f>
        <v>0</v>
      </c>
      <c r="AT134" s="456">
        <f>+E134-'Departmental PL'!H144</f>
        <v>-71</v>
      </c>
      <c r="AU134" s="456">
        <f>+F134-'Departmental PL'!I144</f>
        <v>0</v>
      </c>
      <c r="AV134" s="456">
        <f>+G134-'Departmental PL'!J144</f>
        <v>-15031</v>
      </c>
      <c r="AW134" s="456">
        <f>+H134-'Departmental PL'!K144</f>
        <v>0</v>
      </c>
      <c r="AX134" s="456">
        <f>+I134-'Departmental PL'!L144</f>
        <v>-7253</v>
      </c>
      <c r="AY134" s="456">
        <f>+J134-'Departmental PL'!M144</f>
        <v>0</v>
      </c>
      <c r="AZ134" s="456">
        <f>+K134-'Departmental PL'!N144</f>
        <v>-2672</v>
      </c>
      <c r="BA134" s="456">
        <f>+L134-'Departmental PL'!O144</f>
        <v>0</v>
      </c>
      <c r="BB134" s="456">
        <f>+M134-'Departmental PL'!P144</f>
        <v>-4581</v>
      </c>
      <c r="BC134" s="456">
        <f>+N134-'Departmental PL'!Q144</f>
        <v>0</v>
      </c>
      <c r="BD134" s="456">
        <f>+O134-'Departmental PL'!R144</f>
        <v>-2209</v>
      </c>
      <c r="BE134" s="456">
        <f>+P134-'Departmental PL'!S144</f>
        <v>0</v>
      </c>
      <c r="BF134" s="456">
        <f>+Q134-'Departmental PL'!T144</f>
        <v>-1052</v>
      </c>
      <c r="BG134" s="456">
        <f>+R134-'Departmental PL'!U144</f>
        <v>0</v>
      </c>
      <c r="BH134" s="456">
        <f>+S134-'Departmental PL'!V144</f>
        <v>-1320</v>
      </c>
      <c r="BI134" s="456">
        <f>+T134-'Departmental PL'!W144</f>
        <v>0</v>
      </c>
    </row>
    <row r="135" spans="1:61" ht="20.25" hidden="1" customHeight="1" x14ac:dyDescent="0.25">
      <c r="A135" s="2067" t="s">
        <v>1533</v>
      </c>
      <c r="B135" s="2069"/>
      <c r="C135" s="2070"/>
      <c r="D135" s="2070"/>
      <c r="E135" s="2070"/>
      <c r="F135" s="2070"/>
      <c r="G135" s="2070"/>
      <c r="H135" s="2070"/>
      <c r="I135" s="2070"/>
      <c r="J135" s="2070"/>
      <c r="K135" s="2070"/>
      <c r="L135" s="2070"/>
      <c r="M135" s="2070"/>
      <c r="N135" s="2070"/>
      <c r="O135" s="2070"/>
      <c r="P135" s="2070"/>
      <c r="Q135" s="2070"/>
      <c r="R135" s="2070"/>
      <c r="S135" s="2070"/>
      <c r="T135" s="2070"/>
      <c r="AQ135" s="2072" t="str">
        <f>'Departmental PL'!D145</f>
        <v>Total ASC</v>
      </c>
      <c r="AR135" s="456">
        <f>+C135-'Departmental PL'!F145</f>
        <v>-9</v>
      </c>
      <c r="AS135" s="456">
        <f>+D135-'Departmental PL'!G145</f>
        <v>0</v>
      </c>
      <c r="AT135" s="456">
        <f>+E135-'Departmental PL'!H145</f>
        <v>-71</v>
      </c>
      <c r="AU135" s="456">
        <f>+F135-'Departmental PL'!I145</f>
        <v>0</v>
      </c>
      <c r="AV135" s="456">
        <f>+G135-'Departmental PL'!J145</f>
        <v>-15031</v>
      </c>
      <c r="AW135" s="456">
        <f>+H135-'Departmental PL'!K145</f>
        <v>0</v>
      </c>
      <c r="AX135" s="456">
        <f>+I135-'Departmental PL'!L145</f>
        <v>-7253</v>
      </c>
      <c r="AY135" s="456">
        <f>+J135-'Departmental PL'!M145</f>
        <v>0</v>
      </c>
      <c r="AZ135" s="456">
        <f>+K135-'Departmental PL'!N145</f>
        <v>-2672</v>
      </c>
      <c r="BA135" s="456">
        <f>+L135-'Departmental PL'!O145</f>
        <v>0</v>
      </c>
      <c r="BB135" s="456">
        <f>+M135-'Departmental PL'!P145</f>
        <v>-4581</v>
      </c>
      <c r="BC135" s="456">
        <f>+N135-'Departmental PL'!Q145</f>
        <v>0</v>
      </c>
      <c r="BD135" s="456">
        <f>+O135-'Departmental PL'!R145</f>
        <v>-2209</v>
      </c>
      <c r="BE135" s="456">
        <f>+P135-'Departmental PL'!S145</f>
        <v>0</v>
      </c>
      <c r="BF135" s="456">
        <f>+Q135-'Departmental PL'!T145</f>
        <v>-1052</v>
      </c>
      <c r="BG135" s="456">
        <f>+R135-'Departmental PL'!U145</f>
        <v>0</v>
      </c>
      <c r="BH135" s="456">
        <f>+S135-'Departmental PL'!V145</f>
        <v>-1320</v>
      </c>
      <c r="BI135" s="456">
        <f>+T135-'Departmental PL'!W145</f>
        <v>0</v>
      </c>
    </row>
    <row r="136" spans="1:61" ht="20.25" hidden="1" customHeight="1" x14ac:dyDescent="0.25">
      <c r="A136" s="2067" t="s">
        <v>1534</v>
      </c>
      <c r="B136" s="2069"/>
      <c r="C136" s="2070"/>
      <c r="D136" s="2070"/>
      <c r="E136" s="2070"/>
      <c r="F136" s="2070"/>
      <c r="G136" s="2070"/>
      <c r="H136" s="2070"/>
      <c r="I136" s="2070"/>
      <c r="J136" s="2070"/>
      <c r="K136" s="2070"/>
      <c r="L136" s="2070"/>
      <c r="M136" s="2070"/>
      <c r="N136" s="2070"/>
      <c r="O136" s="2070"/>
      <c r="P136" s="2070"/>
      <c r="Q136" s="2070"/>
      <c r="R136" s="2070"/>
      <c r="S136" s="2070"/>
      <c r="T136" s="2070"/>
      <c r="AQ136" s="455" t="str">
        <f>'Departmental PL'!D146</f>
        <v>6770 OPD NEUROSURGERY</v>
      </c>
      <c r="AR136" s="456">
        <f>+C136-'Departmental PL'!F146</f>
        <v>0</v>
      </c>
      <c r="AS136" s="456">
        <f>+D136-'Departmental PL'!G146</f>
        <v>0</v>
      </c>
      <c r="AT136" s="456">
        <f>+E136-'Departmental PL'!H146</f>
        <v>0</v>
      </c>
      <c r="AU136" s="456">
        <f>+F136-'Departmental PL'!I146</f>
        <v>0</v>
      </c>
      <c r="AV136" s="456">
        <f>+G136-'Departmental PL'!J146</f>
        <v>0</v>
      </c>
      <c r="AW136" s="456">
        <f>+H136-'Departmental PL'!K146</f>
        <v>0</v>
      </c>
      <c r="AX136" s="456">
        <f>+I136-'Departmental PL'!L146</f>
        <v>0</v>
      </c>
      <c r="AY136" s="456">
        <f>+J136-'Departmental PL'!M146</f>
        <v>0</v>
      </c>
      <c r="AZ136" s="456">
        <f>+K136-'Departmental PL'!N146</f>
        <v>0</v>
      </c>
      <c r="BA136" s="456">
        <f>+L136-'Departmental PL'!O146</f>
        <v>0</v>
      </c>
      <c r="BB136" s="456">
        <f>+M136-'Departmental PL'!P146</f>
        <v>0</v>
      </c>
      <c r="BC136" s="456">
        <f>+N136-'Departmental PL'!Q146</f>
        <v>0</v>
      </c>
      <c r="BD136" s="456">
        <f>+O136-'Departmental PL'!R146</f>
        <v>0</v>
      </c>
      <c r="BE136" s="456">
        <f>+P136-'Departmental PL'!S146</f>
        <v>0</v>
      </c>
      <c r="BF136" s="456">
        <f>+Q136-'Departmental PL'!T146</f>
        <v>0</v>
      </c>
      <c r="BG136" s="456">
        <f>+R136-'Departmental PL'!U146</f>
        <v>0</v>
      </c>
      <c r="BH136" s="456">
        <f>+S136-'Departmental PL'!V146</f>
        <v>0</v>
      </c>
      <c r="BI136" s="456">
        <f>+T136-'Departmental PL'!W146</f>
        <v>0</v>
      </c>
    </row>
    <row r="137" spans="1:61" ht="20.25" hidden="1" customHeight="1" x14ac:dyDescent="0.25">
      <c r="A137" s="2033" t="s">
        <v>1535</v>
      </c>
      <c r="B137" s="2069"/>
      <c r="C137" s="2070"/>
      <c r="D137" s="2070"/>
      <c r="E137" s="2070"/>
      <c r="F137" s="2070"/>
      <c r="G137" s="2070"/>
      <c r="H137" s="2070"/>
      <c r="I137" s="2070"/>
      <c r="J137" s="2070"/>
      <c r="K137" s="2070"/>
      <c r="L137" s="2070"/>
      <c r="M137" s="2070"/>
      <c r="N137" s="2070"/>
      <c r="O137" s="2070"/>
      <c r="P137" s="2070"/>
      <c r="Q137" s="2070"/>
      <c r="R137" s="2070"/>
      <c r="S137" s="2070"/>
      <c r="T137" s="2070"/>
      <c r="AQ137" s="455" t="str">
        <f>'Departmental PL'!D147</f>
        <v xml:space="preserve">6790 DEEP BRAIN STIMULATION </v>
      </c>
      <c r="AR137" s="456">
        <f>+C137-'Departmental PL'!F147</f>
        <v>0</v>
      </c>
      <c r="AS137" s="456">
        <f>+D137-'Departmental PL'!G147</f>
        <v>0</v>
      </c>
      <c r="AT137" s="456">
        <f>+E137-'Departmental PL'!H147</f>
        <v>0</v>
      </c>
      <c r="AU137" s="456">
        <f>+F137-'Departmental PL'!I147</f>
        <v>0</v>
      </c>
      <c r="AV137" s="456">
        <f>+G137-'Departmental PL'!J147</f>
        <v>0</v>
      </c>
      <c r="AW137" s="456">
        <f>+H137-'Departmental PL'!K147</f>
        <v>0</v>
      </c>
      <c r="AX137" s="456">
        <f>+I137-'Departmental PL'!L147</f>
        <v>0</v>
      </c>
      <c r="AY137" s="456">
        <f>+J137-'Departmental PL'!M147</f>
        <v>0</v>
      </c>
      <c r="AZ137" s="456">
        <f>+K137-'Departmental PL'!N147</f>
        <v>0</v>
      </c>
      <c r="BA137" s="456">
        <f>+L137-'Departmental PL'!O147</f>
        <v>0</v>
      </c>
      <c r="BB137" s="456">
        <f>+M137-'Departmental PL'!P147</f>
        <v>0</v>
      </c>
      <c r="BC137" s="456">
        <f>+N137-'Departmental PL'!Q147</f>
        <v>0</v>
      </c>
      <c r="BD137" s="456">
        <f>+O137-'Departmental PL'!R147</f>
        <v>0</v>
      </c>
      <c r="BE137" s="456">
        <f>+P137-'Departmental PL'!S147</f>
        <v>0</v>
      </c>
      <c r="BF137" s="456">
        <f>+Q137-'Departmental PL'!T147</f>
        <v>0</v>
      </c>
      <c r="BG137" s="456">
        <f>+R137-'Departmental PL'!U147</f>
        <v>0</v>
      </c>
      <c r="BH137" s="456">
        <f>+S137-'Departmental PL'!V147</f>
        <v>0</v>
      </c>
      <c r="BI137" s="456">
        <f>+T137-'Departmental PL'!W147</f>
        <v>0</v>
      </c>
    </row>
    <row r="138" spans="1:61" ht="20.25" hidden="1" customHeight="1" x14ac:dyDescent="0.25">
      <c r="A138" s="2095"/>
      <c r="B138" s="2058" t="s">
        <v>2369</v>
      </c>
      <c r="C138" s="2060"/>
      <c r="D138" s="2060"/>
      <c r="E138" s="2060"/>
      <c r="F138" s="2060"/>
      <c r="G138" s="2060"/>
      <c r="H138" s="2060"/>
      <c r="I138" s="2060"/>
      <c r="J138" s="2060"/>
      <c r="K138" s="2060"/>
      <c r="L138" s="2060"/>
      <c r="M138" s="2060"/>
      <c r="N138" s="2060"/>
      <c r="O138" s="2060"/>
      <c r="P138" s="2060"/>
      <c r="Q138" s="2060"/>
      <c r="R138" s="2060"/>
      <c r="S138" s="2060"/>
      <c r="T138" s="2060"/>
      <c r="U138" s="2061" t="str">
        <f t="shared" si="1"/>
        <v>6810 NEUROSURG PAIN CLINIC</v>
      </c>
      <c r="W138" s="455" t="b">
        <f>+'17HPM_DATA_INPUT'!C97='17_AUDIT_TOTALS_CK'!U138</f>
        <v>1</v>
      </c>
      <c r="X138" s="2065">
        <f>+'17HPM_DATA_INPUT'!D97-'17_AUDIT_TOTALS_CK'!C138</f>
        <v>2</v>
      </c>
      <c r="Y138" s="2065">
        <f>+'17HPM_DATA_INPUT'!E97-'17_AUDIT_TOTALS_CK'!D138</f>
        <v>1</v>
      </c>
      <c r="Z138" s="2065">
        <f>+'17HPM_DATA_INPUT'!F97-'17_AUDIT_TOTALS_CK'!E138</f>
        <v>7</v>
      </c>
      <c r="AA138" s="2065">
        <f>+'17HPM_DATA_INPUT'!G97-'17_AUDIT_TOTALS_CK'!F138</f>
        <v>9</v>
      </c>
      <c r="AB138" s="2065">
        <f>+'17HPM_DATA_INPUT'!H97-'17_AUDIT_TOTALS_CK'!G138</f>
        <v>1503</v>
      </c>
      <c r="AC138" s="2065">
        <f>+'17HPM_DATA_INPUT'!I97-'17_AUDIT_TOTALS_CK'!H138</f>
        <v>3325</v>
      </c>
      <c r="AD138" s="2065">
        <f>+'17HPM_DATA_INPUT'!J97-'17_AUDIT_TOTALS_CK'!I138</f>
        <v>789</v>
      </c>
      <c r="AE138" s="2065">
        <f>+'17HPM_DATA_INPUT'!K97-'17_AUDIT_TOTALS_CK'!J138</f>
        <v>1111</v>
      </c>
      <c r="AF138" s="2065">
        <f>+'17HPM_DATA_INPUT'!L97-'17_AUDIT_TOTALS_CK'!K138</f>
        <v>267</v>
      </c>
      <c r="AG138" s="2065">
        <f>+'17HPM_DATA_INPUT'!M97-'17_AUDIT_TOTALS_CK'!L138</f>
        <v>593</v>
      </c>
      <c r="AH138" s="2065">
        <f>+'17HPM_DATA_INPUT'!N97-'17_AUDIT_TOTALS_CK'!M138</f>
        <v>522</v>
      </c>
      <c r="AI138" s="2065">
        <f>+'17HPM_DATA_INPUT'!O97-'17_AUDIT_TOTALS_CK'!N138</f>
        <v>519</v>
      </c>
      <c r="AJ138" s="2065">
        <f>+'17HPM_DATA_INPUT'!P97-'17_AUDIT_TOTALS_CK'!O138</f>
        <v>221</v>
      </c>
      <c r="AK138" s="2065">
        <f>+'17HPM_DATA_INPUT'!Q97-'17_AUDIT_TOTALS_CK'!P138</f>
        <v>442</v>
      </c>
      <c r="AL138" s="2065">
        <f>+'17HPM_DATA_INPUT'!R97-'17_AUDIT_TOTALS_CK'!Q138</f>
        <v>105</v>
      </c>
      <c r="AM138" s="2065">
        <f>+'17HPM_DATA_INPUT'!S97-'17_AUDIT_TOTALS_CK'!R138</f>
        <v>196</v>
      </c>
      <c r="AN138" s="2065">
        <f>+'17HPM_DATA_INPUT'!T97-'17_AUDIT_TOTALS_CK'!S138</f>
        <v>196</v>
      </c>
      <c r="AO138" s="2065">
        <f>+'17HPM_DATA_INPUT'!U97-'17_AUDIT_TOTALS_CK'!T138</f>
        <v>-119</v>
      </c>
      <c r="AQ138" s="455" t="str">
        <f>'Departmental PL'!D148</f>
        <v>6810 NEUROSURG PAIN CLINIC</v>
      </c>
      <c r="AR138" s="456">
        <f>+C138-'Departmental PL'!F148</f>
        <v>-2</v>
      </c>
      <c r="AS138" s="456">
        <f>+D138-'Departmental PL'!G148</f>
        <v>-1</v>
      </c>
      <c r="AT138" s="456">
        <f>+E138-'Departmental PL'!H148</f>
        <v>-7</v>
      </c>
      <c r="AU138" s="456">
        <f>+F138-'Departmental PL'!I148</f>
        <v>-9</v>
      </c>
      <c r="AV138" s="456">
        <f>+G138-'Departmental PL'!J148</f>
        <v>-1503</v>
      </c>
      <c r="AW138" s="456">
        <f>+H138-'Departmental PL'!K148</f>
        <v>-3325</v>
      </c>
      <c r="AX138" s="456">
        <f>+I138-'Departmental PL'!L148</f>
        <v>-789</v>
      </c>
      <c r="AY138" s="456">
        <f>+J138-'Departmental PL'!M148</f>
        <v>-1111</v>
      </c>
      <c r="AZ138" s="456">
        <f>+K138-'Departmental PL'!N148</f>
        <v>-267</v>
      </c>
      <c r="BA138" s="456">
        <f>+L138-'Departmental PL'!O148</f>
        <v>-593</v>
      </c>
      <c r="BB138" s="456">
        <f>+M138-'Departmental PL'!P148</f>
        <v>-522</v>
      </c>
      <c r="BC138" s="456">
        <f>+N138-'Departmental PL'!Q148</f>
        <v>-518</v>
      </c>
      <c r="BD138" s="456">
        <f>+O138-'Departmental PL'!R148</f>
        <v>-221</v>
      </c>
      <c r="BE138" s="456">
        <f>+P138-'Departmental PL'!S148</f>
        <v>-442</v>
      </c>
      <c r="BF138" s="456">
        <f>+Q138-'Departmental PL'!T148</f>
        <v>-105</v>
      </c>
      <c r="BG138" s="456">
        <f>+R138-'Departmental PL'!U148</f>
        <v>-196</v>
      </c>
      <c r="BH138" s="456">
        <f>+S138-'Departmental PL'!V148</f>
        <v>-196</v>
      </c>
      <c r="BI138" s="456">
        <f>+T138-'Departmental PL'!W148</f>
        <v>120</v>
      </c>
    </row>
    <row r="139" spans="1:61" ht="20.25" hidden="1" customHeight="1" x14ac:dyDescent="0.25">
      <c r="A139" s="2097"/>
      <c r="B139" s="2076" t="s">
        <v>2308</v>
      </c>
      <c r="C139" s="2077"/>
      <c r="D139" s="2077"/>
      <c r="E139" s="2077"/>
      <c r="F139" s="2077"/>
      <c r="G139" s="2077"/>
      <c r="H139" s="2077"/>
      <c r="I139" s="2077"/>
      <c r="J139" s="2077"/>
      <c r="K139" s="2077"/>
      <c r="L139" s="2077"/>
      <c r="M139" s="2077"/>
      <c r="N139" s="2077"/>
      <c r="O139" s="2077"/>
      <c r="P139" s="2077"/>
      <c r="Q139" s="2077"/>
      <c r="R139" s="2077"/>
      <c r="S139" s="2077"/>
      <c r="T139" s="2077"/>
      <c r="U139" s="2061" t="str">
        <f t="shared" si="1"/>
        <v>Total OBS</v>
      </c>
      <c r="W139" s="455" t="b">
        <f>+'17HPM_DATA_INPUT'!C98='17_AUDIT_TOTALS_CK'!U139</f>
        <v>1</v>
      </c>
      <c r="X139" s="2065">
        <f>+'17HPM_DATA_INPUT'!D98-'17_AUDIT_TOTALS_CK'!C139</f>
        <v>2</v>
      </c>
      <c r="Y139" s="2065">
        <f>+'17HPM_DATA_INPUT'!E98-'17_AUDIT_TOTALS_CK'!D139</f>
        <v>1</v>
      </c>
      <c r="Z139" s="2065">
        <f>+'17HPM_DATA_INPUT'!F98-'17_AUDIT_TOTALS_CK'!E139</f>
        <v>7</v>
      </c>
      <c r="AA139" s="2065">
        <f>+'17HPM_DATA_INPUT'!G98-'17_AUDIT_TOTALS_CK'!F139</f>
        <v>9</v>
      </c>
      <c r="AB139" s="2065">
        <f>+'17HPM_DATA_INPUT'!H98-'17_AUDIT_TOTALS_CK'!G139</f>
        <v>1503</v>
      </c>
      <c r="AC139" s="2065">
        <f>+'17HPM_DATA_INPUT'!I98-'17_AUDIT_TOTALS_CK'!H139</f>
        <v>3325</v>
      </c>
      <c r="AD139" s="2065">
        <f>+'17HPM_DATA_INPUT'!J98-'17_AUDIT_TOTALS_CK'!I139</f>
        <v>789</v>
      </c>
      <c r="AE139" s="2065">
        <f>+'17HPM_DATA_INPUT'!K98-'17_AUDIT_TOTALS_CK'!J139</f>
        <v>1111</v>
      </c>
      <c r="AF139" s="2065">
        <f>+'17HPM_DATA_INPUT'!L98-'17_AUDIT_TOTALS_CK'!K139</f>
        <v>267</v>
      </c>
      <c r="AG139" s="2065">
        <f>+'17HPM_DATA_INPUT'!M98-'17_AUDIT_TOTALS_CK'!L139</f>
        <v>593</v>
      </c>
      <c r="AH139" s="2065">
        <f>+'17HPM_DATA_INPUT'!N98-'17_AUDIT_TOTALS_CK'!M139</f>
        <v>522</v>
      </c>
      <c r="AI139" s="2065">
        <f>+'17HPM_DATA_INPUT'!O98-'17_AUDIT_TOTALS_CK'!N139</f>
        <v>519</v>
      </c>
      <c r="AJ139" s="2065">
        <f>+'17HPM_DATA_INPUT'!P98-'17_AUDIT_TOTALS_CK'!O139</f>
        <v>221</v>
      </c>
      <c r="AK139" s="2065">
        <f>+'17HPM_DATA_INPUT'!Q98-'17_AUDIT_TOTALS_CK'!P139</f>
        <v>442</v>
      </c>
      <c r="AL139" s="2065">
        <f>+'17HPM_DATA_INPUT'!R98-'17_AUDIT_TOTALS_CK'!Q139</f>
        <v>105</v>
      </c>
      <c r="AM139" s="2065">
        <f>+'17HPM_DATA_INPUT'!S98-'17_AUDIT_TOTALS_CK'!R139</f>
        <v>196</v>
      </c>
      <c r="AN139" s="2065">
        <f>+'17HPM_DATA_INPUT'!T98-'17_AUDIT_TOTALS_CK'!S139</f>
        <v>196</v>
      </c>
      <c r="AO139" s="2065">
        <f>+'17HPM_DATA_INPUT'!U98-'17_AUDIT_TOTALS_CK'!T139</f>
        <v>-119</v>
      </c>
      <c r="AQ139" s="2076" t="str">
        <f>'Departmental PL'!D149</f>
        <v>Total OBS</v>
      </c>
      <c r="AR139" s="456">
        <f>+C139-'Departmental PL'!F149</f>
        <v>-2</v>
      </c>
      <c r="AS139" s="456">
        <f>+D139-'Departmental PL'!G149</f>
        <v>-1</v>
      </c>
      <c r="AT139" s="456">
        <f>+E139-'Departmental PL'!H149</f>
        <v>-7</v>
      </c>
      <c r="AU139" s="456">
        <f>+F139-'Departmental PL'!I149</f>
        <v>-9</v>
      </c>
      <c r="AV139" s="456">
        <f>+G139-'Departmental PL'!J149</f>
        <v>-1503</v>
      </c>
      <c r="AW139" s="456">
        <f>+H139-'Departmental PL'!K149</f>
        <v>-3325</v>
      </c>
      <c r="AX139" s="456">
        <f>+I139-'Departmental PL'!L149</f>
        <v>-789</v>
      </c>
      <c r="AY139" s="456">
        <f>+J139-'Departmental PL'!M149</f>
        <v>-1111</v>
      </c>
      <c r="AZ139" s="456">
        <f>+K139-'Departmental PL'!N149</f>
        <v>-267</v>
      </c>
      <c r="BA139" s="456">
        <f>+L139-'Departmental PL'!O149</f>
        <v>-593</v>
      </c>
      <c r="BB139" s="456">
        <f>+M139-'Departmental PL'!P149</f>
        <v>-522</v>
      </c>
      <c r="BC139" s="456">
        <f>+N139-'Departmental PL'!Q149</f>
        <v>-518</v>
      </c>
      <c r="BD139" s="456">
        <f>+O139-'Departmental PL'!R149</f>
        <v>-221</v>
      </c>
      <c r="BE139" s="456">
        <f>+P139-'Departmental PL'!S149</f>
        <v>-442</v>
      </c>
      <c r="BF139" s="456">
        <f>+Q139-'Departmental PL'!T149</f>
        <v>-105</v>
      </c>
      <c r="BG139" s="456">
        <f>+R139-'Departmental PL'!U149</f>
        <v>-196</v>
      </c>
      <c r="BH139" s="456">
        <f>+S139-'Departmental PL'!V149</f>
        <v>-196</v>
      </c>
      <c r="BI139" s="456">
        <f>+T139-'Departmental PL'!W149</f>
        <v>120</v>
      </c>
    </row>
    <row r="140" spans="1:61" ht="20.25" hidden="1" customHeight="1" x14ac:dyDescent="0.25">
      <c r="A140" s="2097"/>
      <c r="B140" s="2076"/>
      <c r="C140" s="2077"/>
      <c r="D140" s="2077"/>
      <c r="E140" s="2077"/>
      <c r="F140" s="2077"/>
      <c r="G140" s="2077"/>
      <c r="H140" s="2077"/>
      <c r="I140" s="2077"/>
      <c r="J140" s="2077"/>
      <c r="K140" s="2077"/>
      <c r="L140" s="2077"/>
      <c r="M140" s="2077"/>
      <c r="N140" s="2077"/>
      <c r="O140" s="2077"/>
      <c r="P140" s="2077"/>
      <c r="Q140" s="2077"/>
      <c r="R140" s="2077"/>
      <c r="S140" s="2077"/>
      <c r="T140" s="2077"/>
      <c r="AQ140" s="455">
        <f>'Departmental PL'!D150</f>
        <v>0</v>
      </c>
      <c r="AR140" s="456">
        <f>+C140-'Departmental PL'!F150</f>
        <v>0</v>
      </c>
      <c r="AS140" s="456">
        <f>+D140-'Departmental PL'!G150</f>
        <v>0</v>
      </c>
      <c r="AT140" s="456">
        <f>+E140-'Departmental PL'!H150</f>
        <v>0</v>
      </c>
      <c r="AU140" s="456">
        <f>+F140-'Departmental PL'!I150</f>
        <v>0</v>
      </c>
      <c r="AV140" s="456">
        <f>+G140-'Departmental PL'!J150</f>
        <v>0</v>
      </c>
      <c r="AW140" s="456">
        <f>+H140-'Departmental PL'!K150</f>
        <v>0</v>
      </c>
      <c r="AX140" s="456">
        <f>+I140-'Departmental PL'!L150</f>
        <v>0</v>
      </c>
      <c r="AY140" s="456">
        <f>+J140-'Departmental PL'!M150</f>
        <v>0</v>
      </c>
      <c r="AZ140" s="456">
        <f>+K140-'Departmental PL'!N150</f>
        <v>0</v>
      </c>
      <c r="BA140" s="456">
        <f>+L140-'Departmental PL'!O150</f>
        <v>0</v>
      </c>
      <c r="BB140" s="456">
        <f>+M140-'Departmental PL'!P150</f>
        <v>0</v>
      </c>
      <c r="BC140" s="456">
        <f>+N140-'Departmental PL'!Q150</f>
        <v>0</v>
      </c>
      <c r="BD140" s="456">
        <f>+O140-'Departmental PL'!R150</f>
        <v>0</v>
      </c>
      <c r="BE140" s="456">
        <f>+P140-'Departmental PL'!S150</f>
        <v>0</v>
      </c>
      <c r="BF140" s="456">
        <f>+Q140-'Departmental PL'!T150</f>
        <v>0</v>
      </c>
      <c r="BG140" s="456">
        <f>+R140-'Departmental PL'!U150</f>
        <v>0</v>
      </c>
      <c r="BH140" s="456">
        <f>+S140-'Departmental PL'!V150</f>
        <v>0</v>
      </c>
      <c r="BI140" s="456">
        <f>+T140-'Departmental PL'!W150</f>
        <v>0</v>
      </c>
    </row>
    <row r="141" spans="1:61" ht="20.25" hidden="1" customHeight="1" x14ac:dyDescent="0.25">
      <c r="A141" s="2097"/>
      <c r="B141" s="2091" t="s">
        <v>2370</v>
      </c>
      <c r="C141" s="2092"/>
      <c r="D141" s="2092"/>
      <c r="E141" s="2092"/>
      <c r="F141" s="2092"/>
      <c r="G141" s="2092"/>
      <c r="H141" s="2092"/>
      <c r="I141" s="2092"/>
      <c r="J141" s="2092"/>
      <c r="K141" s="2092"/>
      <c r="L141" s="2092"/>
      <c r="M141" s="2092"/>
      <c r="N141" s="2092"/>
      <c r="O141" s="2092"/>
      <c r="P141" s="2092"/>
      <c r="Q141" s="2092"/>
      <c r="R141" s="2092"/>
      <c r="S141" s="2092"/>
      <c r="T141" s="2092"/>
      <c r="U141" s="2061" t="str">
        <f t="shared" si="1"/>
        <v>Total 003b NeuroSurgery</v>
      </c>
      <c r="W141" s="455" t="b">
        <f>+'17HPM_DATA_INPUT'!C99='17_AUDIT_TOTALS_CK'!U141</f>
        <v>1</v>
      </c>
      <c r="X141" s="2065">
        <f>+'17HPM_DATA_INPUT'!D99-'17_AUDIT_TOTALS_CK'!C141</f>
        <v>2760</v>
      </c>
      <c r="Y141" s="2065">
        <f>+'17HPM_DATA_INPUT'!E99-'17_AUDIT_TOTALS_CK'!D141</f>
        <v>2643</v>
      </c>
      <c r="Z141" s="2065">
        <f>+'17HPM_DATA_INPUT'!F99-'17_AUDIT_TOTALS_CK'!E141</f>
        <v>28674</v>
      </c>
      <c r="AA141" s="2065">
        <f>+'17HPM_DATA_INPUT'!G99-'17_AUDIT_TOTALS_CK'!F141</f>
        <v>24965</v>
      </c>
      <c r="AB141" s="2065">
        <f>+'17HPM_DATA_INPUT'!H99-'17_AUDIT_TOTALS_CK'!G141</f>
        <v>6414049</v>
      </c>
      <c r="AC141" s="2065">
        <f>+'17HPM_DATA_INPUT'!I99-'17_AUDIT_TOTALS_CK'!H141</f>
        <v>5906249</v>
      </c>
      <c r="AD141" s="2065">
        <f>+'17HPM_DATA_INPUT'!J99-'17_AUDIT_TOTALS_CK'!I141</f>
        <v>2529080</v>
      </c>
      <c r="AE141" s="2065">
        <f>+'17HPM_DATA_INPUT'!K99-'17_AUDIT_TOTALS_CK'!J141</f>
        <v>2367850</v>
      </c>
      <c r="AF141" s="2065">
        <f>+'17HPM_DATA_INPUT'!L99-'17_AUDIT_TOTALS_CK'!K141</f>
        <v>1161117</v>
      </c>
      <c r="AG141" s="2065">
        <f>+'17HPM_DATA_INPUT'!M99-'17_AUDIT_TOTALS_CK'!L141</f>
        <v>1075020</v>
      </c>
      <c r="AH141" s="2065">
        <f>+'17HPM_DATA_INPUT'!N99-'17_AUDIT_TOTALS_CK'!M141</f>
        <v>1367963</v>
      </c>
      <c r="AI141" s="2065">
        <f>+'17HPM_DATA_INPUT'!O99-'17_AUDIT_TOTALS_CK'!N141</f>
        <v>1292830</v>
      </c>
      <c r="AJ141" s="2065">
        <f>+'17HPM_DATA_INPUT'!P99-'17_AUDIT_TOTALS_CK'!O141</f>
        <v>944020</v>
      </c>
      <c r="AK141" s="2065">
        <f>+'17HPM_DATA_INPUT'!Q99-'17_AUDIT_TOTALS_CK'!P141</f>
        <v>779694</v>
      </c>
      <c r="AL141" s="2065">
        <f>+'17HPM_DATA_INPUT'!R99-'17_AUDIT_TOTALS_CK'!Q141</f>
        <v>467139</v>
      </c>
      <c r="AM141" s="2065">
        <f>+'17HPM_DATA_INPUT'!S99-'17_AUDIT_TOTALS_CK'!R141</f>
        <v>347468</v>
      </c>
      <c r="AN141" s="2065">
        <f>+'17HPM_DATA_INPUT'!T99-'17_AUDIT_TOTALS_CK'!S141</f>
        <v>-43197</v>
      </c>
      <c r="AO141" s="2065">
        <f>+'17HPM_DATA_INPUT'!U99-'17_AUDIT_TOTALS_CK'!T141</f>
        <v>165668</v>
      </c>
      <c r="AQ141" s="2091" t="str">
        <f>'Departmental PL'!D151</f>
        <v>TOTAL 003b NeuroSurgery</v>
      </c>
      <c r="AR141" s="456">
        <f>+C141-'Departmental PL'!F151</f>
        <v>-2760</v>
      </c>
      <c r="AS141" s="456">
        <f>+D141-'Departmental PL'!G151</f>
        <v>-2643</v>
      </c>
      <c r="AT141" s="456">
        <f>+E141-'Departmental PL'!H151</f>
        <v>-28674</v>
      </c>
      <c r="AU141" s="456">
        <f>+F141-'Departmental PL'!I151</f>
        <v>-24965</v>
      </c>
      <c r="AV141" s="456">
        <f>+G141-'Departmental PL'!J151</f>
        <v>-6414049</v>
      </c>
      <c r="AW141" s="456">
        <f>+H141-'Departmental PL'!K151</f>
        <v>-5906249</v>
      </c>
      <c r="AX141" s="456">
        <f>+I141-'Departmental PL'!L151</f>
        <v>-2529080</v>
      </c>
      <c r="AY141" s="456">
        <f>+J141-'Departmental PL'!M151</f>
        <v>-2367850</v>
      </c>
      <c r="AZ141" s="456">
        <f>+K141-'Departmental PL'!N151</f>
        <v>-1161117</v>
      </c>
      <c r="BA141" s="456">
        <f>+L141-'Departmental PL'!O151</f>
        <v>-1075021</v>
      </c>
      <c r="BB141" s="456">
        <f>+M141-'Departmental PL'!P151</f>
        <v>-1367963</v>
      </c>
      <c r="BC141" s="456">
        <f>+N141-'Departmental PL'!Q151</f>
        <v>-1292829</v>
      </c>
      <c r="BD141" s="456">
        <f>+O141-'Departmental PL'!R151</f>
        <v>-944020</v>
      </c>
      <c r="BE141" s="456">
        <f>+P141-'Departmental PL'!S151</f>
        <v>-779694</v>
      </c>
      <c r="BF141" s="456">
        <f>+Q141-'Departmental PL'!T151</f>
        <v>-467139</v>
      </c>
      <c r="BG141" s="456">
        <f>+R141-'Departmental PL'!U151</f>
        <v>-347468</v>
      </c>
      <c r="BH141" s="456">
        <f>+S141-'Departmental PL'!V151</f>
        <v>43196</v>
      </c>
      <c r="BI141" s="456">
        <f>+T141-'Departmental PL'!W151</f>
        <v>-165667</v>
      </c>
    </row>
    <row r="142" spans="1:61" ht="20.25" hidden="1" customHeight="1" x14ac:dyDescent="0.25">
      <c r="A142" s="2067" t="s">
        <v>1536</v>
      </c>
      <c r="B142" s="2091"/>
      <c r="C142" s="2092"/>
      <c r="D142" s="2092"/>
      <c r="E142" s="2092"/>
      <c r="F142" s="2092"/>
      <c r="G142" s="2092"/>
      <c r="H142" s="2092"/>
      <c r="I142" s="2092"/>
      <c r="J142" s="2092"/>
      <c r="K142" s="2092"/>
      <c r="L142" s="2092"/>
      <c r="M142" s="2092"/>
      <c r="N142" s="2092"/>
      <c r="O142" s="2092"/>
      <c r="P142" s="2092"/>
      <c r="Q142" s="2092"/>
      <c r="R142" s="2092"/>
      <c r="S142" s="2092"/>
      <c r="T142" s="2092"/>
      <c r="AQ142" s="455">
        <f>'Departmental PL'!D152</f>
        <v>0</v>
      </c>
      <c r="AR142" s="456">
        <f>+C142-'Departmental PL'!F152</f>
        <v>0</v>
      </c>
      <c r="AS142" s="456">
        <f>+D142-'Departmental PL'!G152</f>
        <v>0</v>
      </c>
      <c r="AT142" s="456">
        <f>+E142-'Departmental PL'!H152</f>
        <v>0</v>
      </c>
      <c r="AU142" s="456">
        <f>+F142-'Departmental PL'!I152</f>
        <v>0</v>
      </c>
      <c r="AV142" s="456">
        <f>+G142-'Departmental PL'!J152</f>
        <v>0</v>
      </c>
      <c r="AW142" s="456">
        <f>+H142-'Departmental PL'!K152</f>
        <v>0</v>
      </c>
      <c r="AX142" s="456">
        <f>+I142-'Departmental PL'!L152</f>
        <v>0</v>
      </c>
      <c r="AY142" s="456">
        <f>+J142-'Departmental PL'!M152</f>
        <v>0</v>
      </c>
      <c r="AZ142" s="456">
        <f>+K142-'Departmental PL'!N152</f>
        <v>0</v>
      </c>
      <c r="BA142" s="456">
        <f>+L142-'Departmental PL'!O152</f>
        <v>0</v>
      </c>
      <c r="BB142" s="456">
        <f>+M142-'Departmental PL'!P152</f>
        <v>0</v>
      </c>
      <c r="BC142" s="456">
        <f>+N142-'Departmental PL'!Q152</f>
        <v>0</v>
      </c>
      <c r="BD142" s="456">
        <f>+O142-'Departmental PL'!R152</f>
        <v>0</v>
      </c>
      <c r="BE142" s="456">
        <f>+P142-'Departmental PL'!S152</f>
        <v>0</v>
      </c>
      <c r="BF142" s="456">
        <f>+Q142-'Departmental PL'!T152</f>
        <v>0</v>
      </c>
      <c r="BG142" s="456">
        <f>+R142-'Departmental PL'!U152</f>
        <v>0</v>
      </c>
      <c r="BH142" s="456">
        <f>+S142-'Departmental PL'!V152</f>
        <v>0</v>
      </c>
      <c r="BI142" s="456">
        <f>+T142-'Departmental PL'!W152</f>
        <v>0</v>
      </c>
    </row>
    <row r="143" spans="1:61" ht="20.25" hidden="1" customHeight="1" x14ac:dyDescent="0.25">
      <c r="A143" s="2074" t="s">
        <v>2381</v>
      </c>
      <c r="B143" s="2091"/>
      <c r="C143" s="2092"/>
      <c r="D143" s="2092"/>
      <c r="E143" s="2092"/>
      <c r="F143" s="2092"/>
      <c r="G143" s="2092"/>
      <c r="H143" s="2092"/>
      <c r="I143" s="2092"/>
      <c r="J143" s="2092"/>
      <c r="K143" s="2092"/>
      <c r="L143" s="2092"/>
      <c r="M143" s="2092"/>
      <c r="N143" s="2092"/>
      <c r="O143" s="2092"/>
      <c r="P143" s="2092"/>
      <c r="Q143" s="2092"/>
      <c r="R143" s="2092"/>
      <c r="S143" s="2092"/>
      <c r="T143" s="2092"/>
      <c r="AQ143" s="455" t="str">
        <f>'Departmental PL'!D153</f>
        <v>003c ENT</v>
      </c>
      <c r="AR143" s="456">
        <f>+C143-'Departmental PL'!F153</f>
        <v>0</v>
      </c>
      <c r="AS143" s="456">
        <f>+D143-'Departmental PL'!G153</f>
        <v>0</v>
      </c>
      <c r="AT143" s="456">
        <f>+E143-'Departmental PL'!H153</f>
        <v>0</v>
      </c>
      <c r="AU143" s="456">
        <f>+F143-'Departmental PL'!I153</f>
        <v>0</v>
      </c>
      <c r="AV143" s="456">
        <f>+G143-'Departmental PL'!J153</f>
        <v>0</v>
      </c>
      <c r="AW143" s="456">
        <f>+H143-'Departmental PL'!K153</f>
        <v>0</v>
      </c>
      <c r="AX143" s="456">
        <f>+I143-'Departmental PL'!L153</f>
        <v>0</v>
      </c>
      <c r="AY143" s="456">
        <f>+J143-'Departmental PL'!M153</f>
        <v>0</v>
      </c>
      <c r="AZ143" s="456">
        <f>+K143-'Departmental PL'!N153</f>
        <v>0</v>
      </c>
      <c r="BA143" s="456">
        <f>+L143-'Departmental PL'!O153</f>
        <v>0</v>
      </c>
      <c r="BB143" s="456">
        <f>+M143-'Departmental PL'!P153</f>
        <v>0</v>
      </c>
      <c r="BC143" s="456">
        <f>+N143-'Departmental PL'!Q153</f>
        <v>0</v>
      </c>
      <c r="BD143" s="456">
        <f>+O143-'Departmental PL'!R153</f>
        <v>0</v>
      </c>
      <c r="BE143" s="456">
        <f>+P143-'Departmental PL'!S153</f>
        <v>0</v>
      </c>
      <c r="BF143" s="456">
        <f>+Q143-'Departmental PL'!T153</f>
        <v>0</v>
      </c>
      <c r="BG143" s="456">
        <f>+R143-'Departmental PL'!U153</f>
        <v>0</v>
      </c>
      <c r="BH143" s="456">
        <f>+S143-'Departmental PL'!V153</f>
        <v>0</v>
      </c>
      <c r="BI143" s="456">
        <f>+T143-'Departmental PL'!W153</f>
        <v>0</v>
      </c>
    </row>
    <row r="144" spans="1:61" ht="20.25" hidden="1" customHeight="1" x14ac:dyDescent="0.25">
      <c r="A144" s="2074" t="s">
        <v>2382</v>
      </c>
      <c r="B144" s="2074" t="s">
        <v>2371</v>
      </c>
      <c r="C144" s="2075"/>
      <c r="D144" s="2075"/>
      <c r="E144" s="2075"/>
      <c r="F144" s="2075"/>
      <c r="G144" s="2075"/>
      <c r="H144" s="2075"/>
      <c r="I144" s="2075"/>
      <c r="J144" s="2075"/>
      <c r="K144" s="2075"/>
      <c r="L144" s="2075"/>
      <c r="M144" s="2075"/>
      <c r="N144" s="2075"/>
      <c r="O144" s="2075"/>
      <c r="P144" s="2075"/>
      <c r="Q144" s="2075"/>
      <c r="R144" s="2075"/>
      <c r="S144" s="2075"/>
      <c r="T144" s="2075"/>
      <c r="U144" s="2061" t="str">
        <f t="shared" si="1"/>
        <v>6100 NEURO BALANCE LAB</v>
      </c>
      <c r="W144" s="455" t="b">
        <f>+'17HPM_DATA_INPUT'!C100='17_AUDIT_TOTALS_CK'!U144</f>
        <v>0</v>
      </c>
      <c r="X144" s="2065">
        <f>+'17HPM_DATA_INPUT'!D100-'17_AUDIT_TOTALS_CK'!C144</f>
        <v>0</v>
      </c>
      <c r="Y144" s="2065">
        <f>+'17HPM_DATA_INPUT'!E100-'17_AUDIT_TOTALS_CK'!D144</f>
        <v>0</v>
      </c>
      <c r="Z144" s="2065">
        <f>+'17HPM_DATA_INPUT'!F100-'17_AUDIT_TOTALS_CK'!E144</f>
        <v>0</v>
      </c>
      <c r="AA144" s="2065">
        <f>+'17HPM_DATA_INPUT'!G100-'17_AUDIT_TOTALS_CK'!F144</f>
        <v>0</v>
      </c>
      <c r="AB144" s="2065">
        <f>+'17HPM_DATA_INPUT'!H100-'17_AUDIT_TOTALS_CK'!G144</f>
        <v>0</v>
      </c>
      <c r="AC144" s="2065">
        <f>+'17HPM_DATA_INPUT'!I100-'17_AUDIT_TOTALS_CK'!H144</f>
        <v>0</v>
      </c>
      <c r="AD144" s="2065">
        <f>+'17HPM_DATA_INPUT'!J100-'17_AUDIT_TOTALS_CK'!I144</f>
        <v>0</v>
      </c>
      <c r="AE144" s="2065">
        <f>+'17HPM_DATA_INPUT'!K100-'17_AUDIT_TOTALS_CK'!J144</f>
        <v>0</v>
      </c>
      <c r="AF144" s="2065">
        <f>+'17HPM_DATA_INPUT'!L100-'17_AUDIT_TOTALS_CK'!K144</f>
        <v>0</v>
      </c>
      <c r="AG144" s="2065">
        <f>+'17HPM_DATA_INPUT'!M100-'17_AUDIT_TOTALS_CK'!L144</f>
        <v>0</v>
      </c>
      <c r="AH144" s="2065">
        <f>+'17HPM_DATA_INPUT'!N100-'17_AUDIT_TOTALS_CK'!M144</f>
        <v>0</v>
      </c>
      <c r="AI144" s="2065">
        <f>+'17HPM_DATA_INPUT'!O100-'17_AUDIT_TOTALS_CK'!N144</f>
        <v>0</v>
      </c>
      <c r="AJ144" s="2065">
        <f>+'17HPM_DATA_INPUT'!P100-'17_AUDIT_TOTALS_CK'!O144</f>
        <v>0</v>
      </c>
      <c r="AK144" s="2065">
        <f>+'17HPM_DATA_INPUT'!Q100-'17_AUDIT_TOTALS_CK'!P144</f>
        <v>0</v>
      </c>
      <c r="AL144" s="2065">
        <f>+'17HPM_DATA_INPUT'!R100-'17_AUDIT_TOTALS_CK'!Q144</f>
        <v>0</v>
      </c>
      <c r="AM144" s="2065">
        <f>+'17HPM_DATA_INPUT'!S100-'17_AUDIT_TOTALS_CK'!R144</f>
        <v>0</v>
      </c>
      <c r="AN144" s="2065">
        <f>+'17HPM_DATA_INPUT'!T100-'17_AUDIT_TOTALS_CK'!S144</f>
        <v>0</v>
      </c>
      <c r="AO144" s="2065">
        <f>+'17HPM_DATA_INPUT'!U100-'17_AUDIT_TOTALS_CK'!T144</f>
        <v>0</v>
      </c>
      <c r="AQ144" s="2435">
        <f>'Departmental PL'!D154</f>
        <v>0</v>
      </c>
      <c r="AR144" s="456">
        <f>+C144-'Departmental PL'!F154</f>
        <v>0</v>
      </c>
      <c r="AS144" s="456">
        <f>+D144-'Departmental PL'!G154</f>
        <v>0</v>
      </c>
      <c r="AT144" s="456">
        <f>+E144-'Departmental PL'!H154</f>
        <v>0</v>
      </c>
      <c r="AU144" s="456">
        <f>+F144-'Departmental PL'!I154</f>
        <v>0</v>
      </c>
      <c r="AV144" s="456">
        <f>+G144-'Departmental PL'!J154</f>
        <v>0</v>
      </c>
      <c r="AW144" s="456">
        <f>+H144-'Departmental PL'!K154</f>
        <v>0</v>
      </c>
      <c r="AX144" s="456">
        <f>+I144-'Departmental PL'!L154</f>
        <v>0</v>
      </c>
      <c r="AY144" s="456">
        <f>+J144-'Departmental PL'!M154</f>
        <v>0</v>
      </c>
      <c r="AZ144" s="456">
        <f>+K144-'Departmental PL'!N154</f>
        <v>0</v>
      </c>
      <c r="BA144" s="456">
        <f>+L144-'Departmental PL'!O154</f>
        <v>0</v>
      </c>
      <c r="BB144" s="456">
        <f>+M144-'Departmental PL'!P154</f>
        <v>0</v>
      </c>
      <c r="BC144" s="456">
        <f>+N144-'Departmental PL'!Q154</f>
        <v>0</v>
      </c>
      <c r="BD144" s="456">
        <f>+O144-'Departmental PL'!R154</f>
        <v>0</v>
      </c>
      <c r="BE144" s="456">
        <f>+P144-'Departmental PL'!S154</f>
        <v>0</v>
      </c>
      <c r="BF144" s="456">
        <f>+Q144-'Departmental PL'!T154</f>
        <v>0</v>
      </c>
      <c r="BG144" s="456">
        <f>+R144-'Departmental PL'!U154</f>
        <v>0</v>
      </c>
      <c r="BH144" s="456">
        <f>+S144-'Departmental PL'!V154</f>
        <v>0</v>
      </c>
      <c r="BI144" s="456">
        <f>+T144-'Departmental PL'!W154</f>
        <v>0</v>
      </c>
    </row>
    <row r="145" spans="1:61" ht="20.25" hidden="1" customHeight="1" x14ac:dyDescent="0.25">
      <c r="A145" s="2074" t="s">
        <v>2383</v>
      </c>
      <c r="B145" s="2058" t="s">
        <v>2372</v>
      </c>
      <c r="C145" s="2060"/>
      <c r="D145" s="2060"/>
      <c r="E145" s="2060"/>
      <c r="F145" s="2060"/>
      <c r="G145" s="2060"/>
      <c r="H145" s="2060"/>
      <c r="I145" s="2060"/>
      <c r="J145" s="2060"/>
      <c r="K145" s="2060"/>
      <c r="L145" s="2060"/>
      <c r="M145" s="2060"/>
      <c r="N145" s="2060"/>
      <c r="O145" s="2060"/>
      <c r="P145" s="2060"/>
      <c r="Q145" s="2060"/>
      <c r="R145" s="2060"/>
      <c r="S145" s="2060"/>
      <c r="T145" s="2060"/>
      <c r="U145" s="2061" t="str">
        <f t="shared" si="1"/>
        <v>6380 SPEECH THERAPY (SMH-CW)</v>
      </c>
      <c r="W145" s="455" t="b">
        <f>+'17HPM_DATA_INPUT'!C101='17_AUDIT_TOTALS_CK'!U145</f>
        <v>1</v>
      </c>
      <c r="X145" s="2065">
        <f>+'17HPM_DATA_INPUT'!D101-'17_AUDIT_TOTALS_CK'!C145</f>
        <v>4427</v>
      </c>
      <c r="Y145" s="2065">
        <f>+'17HPM_DATA_INPUT'!E101-'17_AUDIT_TOTALS_CK'!D145</f>
        <v>4884</v>
      </c>
      <c r="Z145" s="2065">
        <f>+'17HPM_DATA_INPUT'!F101-'17_AUDIT_TOTALS_CK'!E145</f>
        <v>17743</v>
      </c>
      <c r="AA145" s="2065">
        <f>+'17HPM_DATA_INPUT'!G101-'17_AUDIT_TOTALS_CK'!F145</f>
        <v>16967</v>
      </c>
      <c r="AB145" s="2065">
        <f>+'17HPM_DATA_INPUT'!H101-'17_AUDIT_TOTALS_CK'!G145</f>
        <v>2843876</v>
      </c>
      <c r="AC145" s="2065">
        <f>+'17HPM_DATA_INPUT'!I101-'17_AUDIT_TOTALS_CK'!H145</f>
        <v>2522479</v>
      </c>
      <c r="AD145" s="2065">
        <f>+'17HPM_DATA_INPUT'!J101-'17_AUDIT_TOTALS_CK'!I145</f>
        <v>1008194</v>
      </c>
      <c r="AE145" s="2065">
        <f>+'17HPM_DATA_INPUT'!K101-'17_AUDIT_TOTALS_CK'!J145</f>
        <v>909707</v>
      </c>
      <c r="AF145" s="2065">
        <f>+'17HPM_DATA_INPUT'!L101-'17_AUDIT_TOTALS_CK'!K145</f>
        <v>584262</v>
      </c>
      <c r="AG145" s="2065">
        <f>+'17HPM_DATA_INPUT'!M101-'17_AUDIT_TOTALS_CK'!L145</f>
        <v>505080</v>
      </c>
      <c r="AH145" s="2065">
        <f>+'17HPM_DATA_INPUT'!N101-'17_AUDIT_TOTALS_CK'!M145</f>
        <v>423932</v>
      </c>
      <c r="AI145" s="2065">
        <f>+'17HPM_DATA_INPUT'!O101-'17_AUDIT_TOTALS_CK'!N145</f>
        <v>404626</v>
      </c>
      <c r="AJ145" s="2065">
        <f>+'17HPM_DATA_INPUT'!P101-'17_AUDIT_TOTALS_CK'!O145</f>
        <v>84612</v>
      </c>
      <c r="AK145" s="2065">
        <f>+'17HPM_DATA_INPUT'!Q101-'17_AUDIT_TOTALS_CK'!P145</f>
        <v>62784</v>
      </c>
      <c r="AL145" s="2065">
        <f>+'17HPM_DATA_INPUT'!R101-'17_AUDIT_TOTALS_CK'!Q145</f>
        <v>138477</v>
      </c>
      <c r="AM145" s="2065">
        <f>+'17HPM_DATA_INPUT'!S101-'17_AUDIT_TOTALS_CK'!R145</f>
        <v>121853</v>
      </c>
      <c r="AN145" s="2065">
        <f>+'17HPM_DATA_INPUT'!T101-'17_AUDIT_TOTALS_CK'!S145</f>
        <v>200843</v>
      </c>
      <c r="AO145" s="2065">
        <f>+'17HPM_DATA_INPUT'!U101-'17_AUDIT_TOTALS_CK'!T145</f>
        <v>219989</v>
      </c>
      <c r="AQ145" s="455" t="str">
        <f>'Departmental PL'!D155</f>
        <v>6380 SPEECH THERAPY (SMH-CW)</v>
      </c>
      <c r="AR145" s="456">
        <f>+C145-'Departmental PL'!F155</f>
        <v>-4427</v>
      </c>
      <c r="AS145" s="456">
        <f>+D145-'Departmental PL'!G155</f>
        <v>-4884</v>
      </c>
      <c r="AT145" s="456">
        <f>+E145-'Departmental PL'!H155</f>
        <v>-17743</v>
      </c>
      <c r="AU145" s="456">
        <f>+F145-'Departmental PL'!I155</f>
        <v>-16967</v>
      </c>
      <c r="AV145" s="456">
        <f>+G145-'Departmental PL'!J155</f>
        <v>-2843876</v>
      </c>
      <c r="AW145" s="456">
        <f>+H145-'Departmental PL'!K155</f>
        <v>-2522479</v>
      </c>
      <c r="AX145" s="456">
        <f>+I145-'Departmental PL'!L155</f>
        <v>-1008194</v>
      </c>
      <c r="AY145" s="456">
        <f>+J145-'Departmental PL'!M155</f>
        <v>-909707</v>
      </c>
      <c r="AZ145" s="456">
        <f>+K145-'Departmental PL'!N155</f>
        <v>-584262</v>
      </c>
      <c r="BA145" s="456">
        <f>+L145-'Departmental PL'!O155</f>
        <v>-505080</v>
      </c>
      <c r="BB145" s="456">
        <f>+M145-'Departmental PL'!P155</f>
        <v>-423932</v>
      </c>
      <c r="BC145" s="456">
        <f>+N145-'Departmental PL'!Q155</f>
        <v>-404627</v>
      </c>
      <c r="BD145" s="456">
        <f>+O145-'Departmental PL'!R155</f>
        <v>-84612</v>
      </c>
      <c r="BE145" s="456">
        <f>+P145-'Departmental PL'!S155</f>
        <v>-62784</v>
      </c>
      <c r="BF145" s="456">
        <f>+Q145-'Departmental PL'!T155</f>
        <v>-138477</v>
      </c>
      <c r="BG145" s="456">
        <f>+R145-'Departmental PL'!U155</f>
        <v>-121853</v>
      </c>
      <c r="BH145" s="456">
        <f>+S145-'Departmental PL'!V155</f>
        <v>-200843</v>
      </c>
      <c r="BI145" s="456">
        <f>+T145-'Departmental PL'!W155</f>
        <v>-219990</v>
      </c>
    </row>
    <row r="146" spans="1:61" ht="20.25" hidden="1" customHeight="1" x14ac:dyDescent="0.25">
      <c r="A146" s="2097" t="s">
        <v>1537</v>
      </c>
      <c r="B146" s="2058" t="s">
        <v>2373</v>
      </c>
      <c r="C146" s="2060"/>
      <c r="D146" s="2060"/>
      <c r="E146" s="2060"/>
      <c r="F146" s="2060"/>
      <c r="G146" s="2060"/>
      <c r="H146" s="2060"/>
      <c r="I146" s="2060"/>
      <c r="J146" s="2060"/>
      <c r="K146" s="2060"/>
      <c r="L146" s="2060"/>
      <c r="M146" s="2060"/>
      <c r="N146" s="2060"/>
      <c r="O146" s="2060"/>
      <c r="P146" s="2060"/>
      <c r="Q146" s="2060"/>
      <c r="R146" s="2060"/>
      <c r="S146" s="2060"/>
      <c r="T146" s="2060"/>
      <c r="U146" s="2061" t="str">
        <f t="shared" si="1"/>
        <v>6390 OFFSITE AUDIOLOGY</v>
      </c>
      <c r="W146" s="455" t="b">
        <f>+'17HPM_DATA_INPUT'!C102='17_AUDIT_TOTALS_CK'!U146</f>
        <v>1</v>
      </c>
      <c r="X146" s="2065">
        <f>+'17HPM_DATA_INPUT'!D102-'17_AUDIT_TOTALS_CK'!C146</f>
        <v>13383</v>
      </c>
      <c r="Y146" s="2065">
        <f>+'17HPM_DATA_INPUT'!E102-'17_AUDIT_TOTALS_CK'!D146</f>
        <v>11754</v>
      </c>
      <c r="Z146" s="2065">
        <f>+'17HPM_DATA_INPUT'!F102-'17_AUDIT_TOTALS_CK'!E146</f>
        <v>54398</v>
      </c>
      <c r="AA146" s="2065">
        <f>+'17HPM_DATA_INPUT'!G102-'17_AUDIT_TOTALS_CK'!F146</f>
        <v>39549</v>
      </c>
      <c r="AB146" s="2065">
        <f>+'17HPM_DATA_INPUT'!H102-'17_AUDIT_TOTALS_CK'!G146</f>
        <v>7041014</v>
      </c>
      <c r="AC146" s="2065">
        <f>+'17HPM_DATA_INPUT'!I102-'17_AUDIT_TOTALS_CK'!H146</f>
        <v>5676469</v>
      </c>
      <c r="AD146" s="2065">
        <f>+'17HPM_DATA_INPUT'!J102-'17_AUDIT_TOTALS_CK'!I146</f>
        <v>3233958</v>
      </c>
      <c r="AE146" s="2065">
        <f>+'17HPM_DATA_INPUT'!K102-'17_AUDIT_TOTALS_CK'!J146</f>
        <v>2913477</v>
      </c>
      <c r="AF146" s="2065">
        <f>+'17HPM_DATA_INPUT'!L102-'17_AUDIT_TOTALS_CK'!K146</f>
        <v>2400428</v>
      </c>
      <c r="AG146" s="2065">
        <f>+'17HPM_DATA_INPUT'!M102-'17_AUDIT_TOTALS_CK'!L146</f>
        <v>2039384</v>
      </c>
      <c r="AH146" s="2065">
        <f>+'17HPM_DATA_INPUT'!N102-'17_AUDIT_TOTALS_CK'!M146</f>
        <v>833530</v>
      </c>
      <c r="AI146" s="2065">
        <f>+'17HPM_DATA_INPUT'!O102-'17_AUDIT_TOTALS_CK'!N146</f>
        <v>874093</v>
      </c>
      <c r="AJ146" s="2065">
        <f>+'17HPM_DATA_INPUT'!P102-'17_AUDIT_TOTALS_CK'!O146</f>
        <v>433719</v>
      </c>
      <c r="AK146" s="2065">
        <f>+'17HPM_DATA_INPUT'!Q102-'17_AUDIT_TOTALS_CK'!P146</f>
        <v>339600</v>
      </c>
      <c r="AL146" s="2065">
        <f>+'17HPM_DATA_INPUT'!R102-'17_AUDIT_TOTALS_CK'!Q146</f>
        <v>427252</v>
      </c>
      <c r="AM146" s="2065">
        <f>+'17HPM_DATA_INPUT'!S102-'17_AUDIT_TOTALS_CK'!R146</f>
        <v>346979</v>
      </c>
      <c r="AN146" s="2065">
        <f>+'17HPM_DATA_INPUT'!T102-'17_AUDIT_TOTALS_CK'!S146</f>
        <v>-27441</v>
      </c>
      <c r="AO146" s="2065">
        <f>+'17HPM_DATA_INPUT'!U102-'17_AUDIT_TOTALS_CK'!T146</f>
        <v>187514</v>
      </c>
      <c r="AQ146" s="455" t="str">
        <f>'Departmental PL'!D156</f>
        <v>6390 OFFSITE AUDIOLOGY</v>
      </c>
      <c r="AR146" s="456">
        <f>+C146-'Departmental PL'!F156</f>
        <v>-13383</v>
      </c>
      <c r="AS146" s="456">
        <f>+D146-'Departmental PL'!G156</f>
        <v>-11754</v>
      </c>
      <c r="AT146" s="456">
        <f>+E146-'Departmental PL'!H156</f>
        <v>-54398</v>
      </c>
      <c r="AU146" s="456">
        <f>+F146-'Departmental PL'!I156</f>
        <v>-39549</v>
      </c>
      <c r="AV146" s="456">
        <f>+G146-'Departmental PL'!J156</f>
        <v>-7041014</v>
      </c>
      <c r="AW146" s="456">
        <f>+H146-'Departmental PL'!K156</f>
        <v>-5676469</v>
      </c>
      <c r="AX146" s="456">
        <f>+I146-'Departmental PL'!L156</f>
        <v>-3233958</v>
      </c>
      <c r="AY146" s="456">
        <f>+J146-'Departmental PL'!M156</f>
        <v>-2913477</v>
      </c>
      <c r="AZ146" s="456">
        <f>+K146-'Departmental PL'!N156</f>
        <v>-2400428</v>
      </c>
      <c r="BA146" s="456">
        <f>+L146-'Departmental PL'!O156</f>
        <v>-2039384</v>
      </c>
      <c r="BB146" s="456">
        <f>+M146-'Departmental PL'!P156</f>
        <v>-833530</v>
      </c>
      <c r="BC146" s="456">
        <f>+N146-'Departmental PL'!Q156</f>
        <v>-874093</v>
      </c>
      <c r="BD146" s="456">
        <f>+O146-'Departmental PL'!R156</f>
        <v>-433719</v>
      </c>
      <c r="BE146" s="456">
        <f>+P146-'Departmental PL'!S156</f>
        <v>-339600</v>
      </c>
      <c r="BF146" s="456">
        <f>+Q146-'Departmental PL'!T156</f>
        <v>-427252</v>
      </c>
      <c r="BG146" s="456">
        <f>+R146-'Departmental PL'!U156</f>
        <v>-346979</v>
      </c>
      <c r="BH146" s="456">
        <f>+S146-'Departmental PL'!V156</f>
        <v>27441</v>
      </c>
      <c r="BI146" s="456">
        <f>+T146-'Departmental PL'!W156</f>
        <v>-187514</v>
      </c>
    </row>
    <row r="147" spans="1:61" ht="20.25" hidden="1" customHeight="1" x14ac:dyDescent="0.25">
      <c r="A147" s="2067" t="s">
        <v>1538</v>
      </c>
      <c r="B147" s="2058" t="s">
        <v>2374</v>
      </c>
      <c r="C147" s="2060"/>
      <c r="D147" s="2060"/>
      <c r="E147" s="2060"/>
      <c r="F147" s="2060"/>
      <c r="G147" s="2060"/>
      <c r="H147" s="2060"/>
      <c r="I147" s="2060"/>
      <c r="J147" s="2060"/>
      <c r="K147" s="2060"/>
      <c r="L147" s="2060"/>
      <c r="M147" s="2060"/>
      <c r="N147" s="2060"/>
      <c r="O147" s="2060"/>
      <c r="P147" s="2060"/>
      <c r="Q147" s="2060"/>
      <c r="R147" s="2060"/>
      <c r="S147" s="2060"/>
      <c r="T147" s="2060"/>
      <c r="U147" s="2061" t="str">
        <f t="shared" si="1"/>
        <v>6400 OPD-AUDIOLOGY</v>
      </c>
      <c r="W147" s="455" t="b">
        <f>+'17HPM_DATA_INPUT'!C103='17_AUDIT_TOTALS_CK'!U147</f>
        <v>1</v>
      </c>
      <c r="X147" s="2065">
        <f>+'17HPM_DATA_INPUT'!D103-'17_AUDIT_TOTALS_CK'!C147</f>
        <v>309</v>
      </c>
      <c r="Y147" s="2065">
        <f>+'17HPM_DATA_INPUT'!E103-'17_AUDIT_TOTALS_CK'!D147</f>
        <v>217</v>
      </c>
      <c r="Z147" s="2065">
        <f>+'17HPM_DATA_INPUT'!F103-'17_AUDIT_TOTALS_CK'!E147</f>
        <v>866</v>
      </c>
      <c r="AA147" s="2065">
        <f>+'17HPM_DATA_INPUT'!G103-'17_AUDIT_TOTALS_CK'!F147</f>
        <v>540</v>
      </c>
      <c r="AB147" s="2065">
        <f>+'17HPM_DATA_INPUT'!H103-'17_AUDIT_TOTALS_CK'!G147</f>
        <v>245818</v>
      </c>
      <c r="AC147" s="2065">
        <f>+'17HPM_DATA_INPUT'!I103-'17_AUDIT_TOTALS_CK'!H147</f>
        <v>173307</v>
      </c>
      <c r="AD147" s="2065">
        <f>+'17HPM_DATA_INPUT'!J103-'17_AUDIT_TOTALS_CK'!I147</f>
        <v>89838</v>
      </c>
      <c r="AE147" s="2065">
        <f>+'17HPM_DATA_INPUT'!K103-'17_AUDIT_TOTALS_CK'!J147</f>
        <v>64789</v>
      </c>
      <c r="AF147" s="2065">
        <f>+'17HPM_DATA_INPUT'!L103-'17_AUDIT_TOTALS_CK'!K147</f>
        <v>58678</v>
      </c>
      <c r="AG147" s="2065">
        <f>+'17HPM_DATA_INPUT'!M103-'17_AUDIT_TOTALS_CK'!L147</f>
        <v>41198</v>
      </c>
      <c r="AH147" s="2065">
        <f>+'17HPM_DATA_INPUT'!N103-'17_AUDIT_TOTALS_CK'!M147</f>
        <v>31159</v>
      </c>
      <c r="AI147" s="2065">
        <f>+'17HPM_DATA_INPUT'!O103-'17_AUDIT_TOTALS_CK'!N147</f>
        <v>23591</v>
      </c>
      <c r="AJ147" s="2065">
        <f>+'17HPM_DATA_INPUT'!P103-'17_AUDIT_TOTALS_CK'!O147</f>
        <v>1860</v>
      </c>
      <c r="AK147" s="2065">
        <f>+'17HPM_DATA_INPUT'!Q103-'17_AUDIT_TOTALS_CK'!P147</f>
        <v>1295</v>
      </c>
      <c r="AL147" s="2065">
        <f>+'17HPM_DATA_INPUT'!R103-'17_AUDIT_TOTALS_CK'!Q147</f>
        <v>23049</v>
      </c>
      <c r="AM147" s="2065">
        <f>+'17HPM_DATA_INPUT'!S103-'17_AUDIT_TOTALS_CK'!R147</f>
        <v>19273</v>
      </c>
      <c r="AN147" s="2065">
        <f>+'17HPM_DATA_INPUT'!T103-'17_AUDIT_TOTALS_CK'!S147</f>
        <v>6251</v>
      </c>
      <c r="AO147" s="2065">
        <f>+'17HPM_DATA_INPUT'!U103-'17_AUDIT_TOTALS_CK'!T147</f>
        <v>3023</v>
      </c>
      <c r="AQ147" s="455" t="str">
        <f>'Departmental PL'!D157</f>
        <v>6400 OPD-AUDIOLOGY</v>
      </c>
      <c r="AR147" s="456">
        <f>+C147-'Departmental PL'!F157</f>
        <v>-309</v>
      </c>
      <c r="AS147" s="456">
        <f>+D147-'Departmental PL'!G157</f>
        <v>-217</v>
      </c>
      <c r="AT147" s="456">
        <f>+E147-'Departmental PL'!H157</f>
        <v>-866</v>
      </c>
      <c r="AU147" s="456">
        <f>+F147-'Departmental PL'!I157</f>
        <v>-540</v>
      </c>
      <c r="AV147" s="456">
        <f>+G147-'Departmental PL'!J157</f>
        <v>-245818</v>
      </c>
      <c r="AW147" s="456">
        <f>+H147-'Departmental PL'!K157</f>
        <v>-173307</v>
      </c>
      <c r="AX147" s="456">
        <f>+I147-'Departmental PL'!L157</f>
        <v>-89838</v>
      </c>
      <c r="AY147" s="456">
        <f>+J147-'Departmental PL'!M157</f>
        <v>-64789</v>
      </c>
      <c r="AZ147" s="456">
        <f>+K147-'Departmental PL'!N157</f>
        <v>-58678</v>
      </c>
      <c r="BA147" s="456">
        <f>+L147-'Departmental PL'!O157</f>
        <v>-41198</v>
      </c>
      <c r="BB147" s="456">
        <f>+M147-'Departmental PL'!P157</f>
        <v>-31160</v>
      </c>
      <c r="BC147" s="456">
        <f>+N147-'Departmental PL'!Q157</f>
        <v>-23591</v>
      </c>
      <c r="BD147" s="456">
        <f>+O147-'Departmental PL'!R157</f>
        <v>-1860</v>
      </c>
      <c r="BE147" s="456">
        <f>+P147-'Departmental PL'!S157</f>
        <v>-1295</v>
      </c>
      <c r="BF147" s="456">
        <f>+Q147-'Departmental PL'!T157</f>
        <v>-23049</v>
      </c>
      <c r="BG147" s="456">
        <f>+R147-'Departmental PL'!U157</f>
        <v>-19273</v>
      </c>
      <c r="BH147" s="456">
        <f>+S147-'Departmental PL'!V157</f>
        <v>-6251</v>
      </c>
      <c r="BI147" s="456">
        <f>+T147-'Departmental PL'!W157</f>
        <v>-3023</v>
      </c>
    </row>
    <row r="148" spans="1:61" ht="20.25" hidden="1" customHeight="1" x14ac:dyDescent="0.25">
      <c r="A148" s="2067" t="s">
        <v>1539</v>
      </c>
      <c r="B148" s="2058" t="s">
        <v>2375</v>
      </c>
      <c r="C148" s="2060"/>
      <c r="D148" s="2060"/>
      <c r="E148" s="2060"/>
      <c r="F148" s="2060"/>
      <c r="G148" s="2060"/>
      <c r="H148" s="2060"/>
      <c r="I148" s="2060"/>
      <c r="J148" s="2060"/>
      <c r="K148" s="2060"/>
      <c r="L148" s="2060"/>
      <c r="M148" s="2060"/>
      <c r="N148" s="2060"/>
      <c r="O148" s="2060"/>
      <c r="P148" s="2060"/>
      <c r="Q148" s="2060"/>
      <c r="R148" s="2060"/>
      <c r="S148" s="2060"/>
      <c r="T148" s="2060"/>
      <c r="U148" s="2061" t="str">
        <f t="shared" si="1"/>
        <v>6440 OPD-ENT</v>
      </c>
      <c r="W148" s="455" t="b">
        <f>+'17HPM_DATA_INPUT'!C104='17_AUDIT_TOTALS_CK'!U148</f>
        <v>1</v>
      </c>
      <c r="X148" s="2065">
        <f>+'17HPM_DATA_INPUT'!D104-'17_AUDIT_TOTALS_CK'!C148</f>
        <v>1282</v>
      </c>
      <c r="Y148" s="2065">
        <f>+'17HPM_DATA_INPUT'!E104-'17_AUDIT_TOTALS_CK'!D148</f>
        <v>2311</v>
      </c>
      <c r="Z148" s="2065">
        <f>+'17HPM_DATA_INPUT'!F104-'17_AUDIT_TOTALS_CK'!E148</f>
        <v>3096</v>
      </c>
      <c r="AA148" s="2065">
        <f>+'17HPM_DATA_INPUT'!G104-'17_AUDIT_TOTALS_CK'!F148</f>
        <v>4060</v>
      </c>
      <c r="AB148" s="2065">
        <f>+'17HPM_DATA_INPUT'!H104-'17_AUDIT_TOTALS_CK'!G148</f>
        <v>593372</v>
      </c>
      <c r="AC148" s="2065">
        <f>+'17HPM_DATA_INPUT'!I104-'17_AUDIT_TOTALS_CK'!H148</f>
        <v>1118600</v>
      </c>
      <c r="AD148" s="2065">
        <f>+'17HPM_DATA_INPUT'!J104-'17_AUDIT_TOTALS_CK'!I148</f>
        <v>294005</v>
      </c>
      <c r="AE148" s="2065">
        <f>+'17HPM_DATA_INPUT'!K104-'17_AUDIT_TOTALS_CK'!J148</f>
        <v>572804</v>
      </c>
      <c r="AF148" s="2065">
        <f>+'17HPM_DATA_INPUT'!L104-'17_AUDIT_TOTALS_CK'!K148</f>
        <v>467842</v>
      </c>
      <c r="AG148" s="2065">
        <f>+'17HPM_DATA_INPUT'!M104-'17_AUDIT_TOTALS_CK'!L148</f>
        <v>447791</v>
      </c>
      <c r="AH148" s="2065">
        <f>+'17HPM_DATA_INPUT'!N104-'17_AUDIT_TOTALS_CK'!M148</f>
        <v>-173837</v>
      </c>
      <c r="AI148" s="2065">
        <f>+'17HPM_DATA_INPUT'!O104-'17_AUDIT_TOTALS_CK'!N148</f>
        <v>125013</v>
      </c>
      <c r="AJ148" s="2065">
        <f>+'17HPM_DATA_INPUT'!P104-'17_AUDIT_TOTALS_CK'!O148</f>
        <v>415036</v>
      </c>
      <c r="AK148" s="2065">
        <f>+'17HPM_DATA_INPUT'!Q104-'17_AUDIT_TOTALS_CK'!P148</f>
        <v>389814</v>
      </c>
      <c r="AL148" s="2065">
        <f>+'17HPM_DATA_INPUT'!R104-'17_AUDIT_TOTALS_CK'!Q148</f>
        <v>184073</v>
      </c>
      <c r="AM148" s="2065">
        <f>+'17HPM_DATA_INPUT'!S104-'17_AUDIT_TOTALS_CK'!R148</f>
        <v>201301</v>
      </c>
      <c r="AN148" s="2065">
        <f>+'17HPM_DATA_INPUT'!T104-'17_AUDIT_TOTALS_CK'!S148</f>
        <v>-772946</v>
      </c>
      <c r="AO148" s="2065">
        <f>+'17HPM_DATA_INPUT'!U104-'17_AUDIT_TOTALS_CK'!T148</f>
        <v>-466101</v>
      </c>
      <c r="AQ148" s="455" t="str">
        <f>'Departmental PL'!D158</f>
        <v>6440 OPD-ENT</v>
      </c>
      <c r="AR148" s="456">
        <f>+C148-'Departmental PL'!F158</f>
        <v>-1282</v>
      </c>
      <c r="AS148" s="456">
        <f>+D148-'Departmental PL'!G158</f>
        <v>-2311</v>
      </c>
      <c r="AT148" s="456">
        <f>+E148-'Departmental PL'!H158</f>
        <v>-3096</v>
      </c>
      <c r="AU148" s="456">
        <f>+F148-'Departmental PL'!I158</f>
        <v>-4060</v>
      </c>
      <c r="AV148" s="456">
        <f>+G148-'Departmental PL'!J158</f>
        <v>-593372</v>
      </c>
      <c r="AW148" s="456">
        <f>+H148-'Departmental PL'!K158</f>
        <v>-1118600</v>
      </c>
      <c r="AX148" s="456">
        <f>+I148-'Departmental PL'!L158</f>
        <v>-294005</v>
      </c>
      <c r="AY148" s="456">
        <f>+J148-'Departmental PL'!M158</f>
        <v>-572804</v>
      </c>
      <c r="AZ148" s="456">
        <f>+K148-'Departmental PL'!N158</f>
        <v>-467842</v>
      </c>
      <c r="BA148" s="456">
        <f>+L148-'Departmental PL'!O158</f>
        <v>-447791</v>
      </c>
      <c r="BB148" s="456">
        <f>+M148-'Departmental PL'!P158</f>
        <v>173837</v>
      </c>
      <c r="BC148" s="456">
        <f>+N148-'Departmental PL'!Q158</f>
        <v>-125013</v>
      </c>
      <c r="BD148" s="456">
        <f>+O148-'Departmental PL'!R158</f>
        <v>-415036</v>
      </c>
      <c r="BE148" s="456">
        <f>+P148-'Departmental PL'!S158</f>
        <v>-389814</v>
      </c>
      <c r="BF148" s="456">
        <f>+Q148-'Departmental PL'!T158</f>
        <v>-184073</v>
      </c>
      <c r="BG148" s="456">
        <f>+R148-'Departmental PL'!U158</f>
        <v>-201301</v>
      </c>
      <c r="BH148" s="456">
        <f>+S148-'Departmental PL'!V158</f>
        <v>772946</v>
      </c>
      <c r="BI148" s="456">
        <f>+T148-'Departmental PL'!W158</f>
        <v>466102</v>
      </c>
    </row>
    <row r="149" spans="1:61" ht="20.25" hidden="1" customHeight="1" x14ac:dyDescent="0.25">
      <c r="A149" s="2098" t="s">
        <v>2033</v>
      </c>
      <c r="B149" s="2069" t="s">
        <v>2306</v>
      </c>
      <c r="C149" s="2070"/>
      <c r="D149" s="2070"/>
      <c r="E149" s="2070"/>
      <c r="F149" s="2070"/>
      <c r="G149" s="2070"/>
      <c r="H149" s="2070"/>
      <c r="I149" s="2070"/>
      <c r="J149" s="2070"/>
      <c r="K149" s="2070"/>
      <c r="L149" s="2070"/>
      <c r="M149" s="2070"/>
      <c r="N149" s="2070"/>
      <c r="O149" s="2070"/>
      <c r="P149" s="2070"/>
      <c r="Q149" s="2070"/>
      <c r="R149" s="2070"/>
      <c r="S149" s="2070"/>
      <c r="T149" s="2070"/>
      <c r="U149" s="2061" t="str">
        <f t="shared" si="1"/>
        <v>Total OUTPATIENT</v>
      </c>
      <c r="W149" s="455" t="b">
        <f>+'17HPM_DATA_INPUT'!C105='17_AUDIT_TOTALS_CK'!U149</f>
        <v>1</v>
      </c>
      <c r="X149" s="2065">
        <f>+'17HPM_DATA_INPUT'!D105-'17_AUDIT_TOTALS_CK'!C149</f>
        <v>19121</v>
      </c>
      <c r="Y149" s="2065">
        <f>+'17HPM_DATA_INPUT'!E105-'17_AUDIT_TOTALS_CK'!D149</f>
        <v>18584</v>
      </c>
      <c r="Z149" s="2065">
        <f>+'17HPM_DATA_INPUT'!F105-'17_AUDIT_TOTALS_CK'!E149</f>
        <v>76103</v>
      </c>
      <c r="AA149" s="2065">
        <f>+'17HPM_DATA_INPUT'!G105-'17_AUDIT_TOTALS_CK'!F149</f>
        <v>61116</v>
      </c>
      <c r="AB149" s="2065">
        <f>+'17HPM_DATA_INPUT'!H105-'17_AUDIT_TOTALS_CK'!G149</f>
        <v>10724079</v>
      </c>
      <c r="AC149" s="2065">
        <f>+'17HPM_DATA_INPUT'!I105-'17_AUDIT_TOTALS_CK'!H149</f>
        <v>9490855</v>
      </c>
      <c r="AD149" s="2065">
        <f>+'17HPM_DATA_INPUT'!J105-'17_AUDIT_TOTALS_CK'!I149</f>
        <v>4625995</v>
      </c>
      <c r="AE149" s="2065">
        <f>+'17HPM_DATA_INPUT'!K105-'17_AUDIT_TOTALS_CK'!J149</f>
        <v>4460777</v>
      </c>
      <c r="AF149" s="2065">
        <f>+'17HPM_DATA_INPUT'!L105-'17_AUDIT_TOTALS_CK'!K149</f>
        <v>3511210</v>
      </c>
      <c r="AG149" s="2065">
        <f>+'17HPM_DATA_INPUT'!M105-'17_AUDIT_TOTALS_CK'!L149</f>
        <v>3033453</v>
      </c>
      <c r="AH149" s="2065">
        <f>+'17HPM_DATA_INPUT'!N105-'17_AUDIT_TOTALS_CK'!M149</f>
        <v>1114785</v>
      </c>
      <c r="AI149" s="2065">
        <f>+'17HPM_DATA_INPUT'!O105-'17_AUDIT_TOTALS_CK'!N149</f>
        <v>1427323</v>
      </c>
      <c r="AJ149" s="2065">
        <f>+'17HPM_DATA_INPUT'!P105-'17_AUDIT_TOTALS_CK'!O149</f>
        <v>935227</v>
      </c>
      <c r="AK149" s="2065">
        <f>+'17HPM_DATA_INPUT'!Q105-'17_AUDIT_TOTALS_CK'!P149</f>
        <v>793492</v>
      </c>
      <c r="AL149" s="2065">
        <f>+'17HPM_DATA_INPUT'!R105-'17_AUDIT_TOTALS_CK'!Q149</f>
        <v>772851</v>
      </c>
      <c r="AM149" s="2065">
        <f>+'17HPM_DATA_INPUT'!S105-'17_AUDIT_TOTALS_CK'!R149</f>
        <v>689407</v>
      </c>
      <c r="AN149" s="2065">
        <f>+'17HPM_DATA_INPUT'!T105-'17_AUDIT_TOTALS_CK'!S149</f>
        <v>-593294</v>
      </c>
      <c r="AO149" s="2065">
        <f>+'17HPM_DATA_INPUT'!U105-'17_AUDIT_TOTALS_CK'!T149</f>
        <v>-55575</v>
      </c>
      <c r="AQ149" s="2069" t="str">
        <f>'Departmental PL'!D159</f>
        <v>Total OUTPATIENT</v>
      </c>
      <c r="AR149" s="456">
        <f>+C149-'Departmental PL'!F159</f>
        <v>-19121</v>
      </c>
      <c r="AS149" s="456">
        <f>+D149-'Departmental PL'!G159</f>
        <v>-18584</v>
      </c>
      <c r="AT149" s="456">
        <f>+E149-'Departmental PL'!H159</f>
        <v>-76103</v>
      </c>
      <c r="AU149" s="456">
        <f>+F149-'Departmental PL'!I159</f>
        <v>-61116</v>
      </c>
      <c r="AV149" s="456">
        <f>+G149-'Departmental PL'!J159</f>
        <v>-10724080</v>
      </c>
      <c r="AW149" s="456">
        <f>+H149-'Departmental PL'!K159</f>
        <v>-9490855</v>
      </c>
      <c r="AX149" s="456">
        <f>+I149-'Departmental PL'!L159</f>
        <v>-4625995</v>
      </c>
      <c r="AY149" s="456">
        <f>+J149-'Departmental PL'!M159</f>
        <v>-4460777</v>
      </c>
      <c r="AZ149" s="456">
        <f>+K149-'Departmental PL'!N159</f>
        <v>-3511210</v>
      </c>
      <c r="BA149" s="456">
        <f>+L149-'Departmental PL'!O159</f>
        <v>-3033453</v>
      </c>
      <c r="BB149" s="456">
        <f>+M149-'Departmental PL'!P159</f>
        <v>-1114785</v>
      </c>
      <c r="BC149" s="456">
        <f>+N149-'Departmental PL'!Q159</f>
        <v>-1427324</v>
      </c>
      <c r="BD149" s="456">
        <f>+O149-'Departmental PL'!R159</f>
        <v>-935227</v>
      </c>
      <c r="BE149" s="456">
        <f>+P149-'Departmental PL'!S159</f>
        <v>-793493</v>
      </c>
      <c r="BF149" s="456">
        <f>+Q149-'Departmental PL'!T159</f>
        <v>-772851</v>
      </c>
      <c r="BG149" s="456">
        <f>+R149-'Departmental PL'!U159</f>
        <v>-689406</v>
      </c>
      <c r="BH149" s="456">
        <f>+S149-'Departmental PL'!V159</f>
        <v>593293</v>
      </c>
      <c r="BI149" s="456">
        <f>+T149-'Departmental PL'!W159</f>
        <v>55575</v>
      </c>
    </row>
    <row r="150" spans="1:61" ht="20.25" hidden="1" customHeight="1" x14ac:dyDescent="0.25">
      <c r="A150" s="2067" t="s">
        <v>1540</v>
      </c>
      <c r="B150" s="2074" t="s">
        <v>2371</v>
      </c>
      <c r="C150" s="2075"/>
      <c r="D150" s="2075"/>
      <c r="E150" s="2075"/>
      <c r="F150" s="2075"/>
      <c r="G150" s="2075"/>
      <c r="H150" s="2075"/>
      <c r="I150" s="2075"/>
      <c r="J150" s="2075"/>
      <c r="K150" s="2075"/>
      <c r="L150" s="2075"/>
      <c r="M150" s="2075"/>
      <c r="N150" s="2075"/>
      <c r="O150" s="2075"/>
      <c r="P150" s="2075"/>
      <c r="Q150" s="2075"/>
      <c r="R150" s="2075"/>
      <c r="S150" s="2075"/>
      <c r="T150" s="2075"/>
      <c r="U150" s="2061" t="str">
        <f t="shared" si="1"/>
        <v>6100 NEURO BALANCE LAB</v>
      </c>
      <c r="W150" s="455" t="b">
        <f>+'17HPM_DATA_INPUT'!C106='17_AUDIT_TOTALS_CK'!U150</f>
        <v>0</v>
      </c>
      <c r="X150" s="2065">
        <f>+'17HPM_DATA_INPUT'!D106-'17_AUDIT_TOTALS_CK'!C150</f>
        <v>0</v>
      </c>
      <c r="Y150" s="2065">
        <f>+'17HPM_DATA_INPUT'!E106-'17_AUDIT_TOTALS_CK'!D150</f>
        <v>0</v>
      </c>
      <c r="Z150" s="2065">
        <f>+'17HPM_DATA_INPUT'!F106-'17_AUDIT_TOTALS_CK'!E150</f>
        <v>0</v>
      </c>
      <c r="AA150" s="2065">
        <f>+'17HPM_DATA_INPUT'!G106-'17_AUDIT_TOTALS_CK'!F150</f>
        <v>0</v>
      </c>
      <c r="AB150" s="2065">
        <f>+'17HPM_DATA_INPUT'!H106-'17_AUDIT_TOTALS_CK'!G150</f>
        <v>0</v>
      </c>
      <c r="AC150" s="2065">
        <f>+'17HPM_DATA_INPUT'!I106-'17_AUDIT_TOTALS_CK'!H150</f>
        <v>0</v>
      </c>
      <c r="AD150" s="2065">
        <f>+'17HPM_DATA_INPUT'!J106-'17_AUDIT_TOTALS_CK'!I150</f>
        <v>0</v>
      </c>
      <c r="AE150" s="2065">
        <f>+'17HPM_DATA_INPUT'!K106-'17_AUDIT_TOTALS_CK'!J150</f>
        <v>0</v>
      </c>
      <c r="AF150" s="2065">
        <f>+'17HPM_DATA_INPUT'!L106-'17_AUDIT_TOTALS_CK'!K150</f>
        <v>0</v>
      </c>
      <c r="AG150" s="2065">
        <f>+'17HPM_DATA_INPUT'!M106-'17_AUDIT_TOTALS_CK'!L150</f>
        <v>0</v>
      </c>
      <c r="AH150" s="2065">
        <f>+'17HPM_DATA_INPUT'!N106-'17_AUDIT_TOTALS_CK'!M150</f>
        <v>0</v>
      </c>
      <c r="AI150" s="2065">
        <f>+'17HPM_DATA_INPUT'!O106-'17_AUDIT_TOTALS_CK'!N150</f>
        <v>0</v>
      </c>
      <c r="AJ150" s="2065">
        <f>+'17HPM_DATA_INPUT'!P106-'17_AUDIT_TOTALS_CK'!O150</f>
        <v>0</v>
      </c>
      <c r="AK150" s="2065">
        <f>+'17HPM_DATA_INPUT'!Q106-'17_AUDIT_TOTALS_CK'!P150</f>
        <v>0</v>
      </c>
      <c r="AL150" s="2065">
        <f>+'17HPM_DATA_INPUT'!R106-'17_AUDIT_TOTALS_CK'!Q150</f>
        <v>0</v>
      </c>
      <c r="AM150" s="2065">
        <f>+'17HPM_DATA_INPUT'!S106-'17_AUDIT_TOTALS_CK'!R150</f>
        <v>0</v>
      </c>
      <c r="AN150" s="2065">
        <f>+'17HPM_DATA_INPUT'!T106-'17_AUDIT_TOTALS_CK'!S150</f>
        <v>0</v>
      </c>
      <c r="AO150" s="2065">
        <f>+'17HPM_DATA_INPUT'!U106-'17_AUDIT_TOTALS_CK'!T150</f>
        <v>0</v>
      </c>
      <c r="AQ150" s="2435">
        <f>'Departmental PL'!D160</f>
        <v>0</v>
      </c>
      <c r="AR150" s="456">
        <f>+C150-'Departmental PL'!F160</f>
        <v>0</v>
      </c>
      <c r="AS150" s="456">
        <f>+D150-'Departmental PL'!G160</f>
        <v>0</v>
      </c>
      <c r="AT150" s="456">
        <f>+E150-'Departmental PL'!H160</f>
        <v>0</v>
      </c>
      <c r="AU150" s="456">
        <f>+F150-'Departmental PL'!I160</f>
        <v>0</v>
      </c>
      <c r="AV150" s="456">
        <f>+G150-'Departmental PL'!J160</f>
        <v>0</v>
      </c>
      <c r="AW150" s="456">
        <f>+H150-'Departmental PL'!K160</f>
        <v>0</v>
      </c>
      <c r="AX150" s="456">
        <f>+I150-'Departmental PL'!L160</f>
        <v>0</v>
      </c>
      <c r="AY150" s="456">
        <f>+J150-'Departmental PL'!M160</f>
        <v>0</v>
      </c>
      <c r="AZ150" s="456">
        <f>+K150-'Departmental PL'!N160</f>
        <v>0</v>
      </c>
      <c r="BA150" s="456">
        <f>+L150-'Departmental PL'!O160</f>
        <v>0</v>
      </c>
      <c r="BB150" s="456">
        <f>+M150-'Departmental PL'!P160</f>
        <v>0</v>
      </c>
      <c r="BC150" s="456">
        <f>+N150-'Departmental PL'!Q160</f>
        <v>0</v>
      </c>
      <c r="BD150" s="456">
        <f>+O150-'Departmental PL'!R160</f>
        <v>0</v>
      </c>
      <c r="BE150" s="456">
        <f>+P150-'Departmental PL'!S160</f>
        <v>0</v>
      </c>
      <c r="BF150" s="456">
        <f>+Q150-'Departmental PL'!T160</f>
        <v>0</v>
      </c>
      <c r="BG150" s="456">
        <f>+R150-'Departmental PL'!U160</f>
        <v>0</v>
      </c>
      <c r="BH150" s="456">
        <f>+S150-'Departmental PL'!V160</f>
        <v>0</v>
      </c>
      <c r="BI150" s="456">
        <f>+T150-'Departmental PL'!W160</f>
        <v>0</v>
      </c>
    </row>
    <row r="151" spans="1:61" ht="20.25" hidden="1" customHeight="1" x14ac:dyDescent="0.25">
      <c r="A151" s="2090" t="s">
        <v>1541</v>
      </c>
      <c r="B151" s="2058" t="s">
        <v>2372</v>
      </c>
      <c r="C151" s="2060"/>
      <c r="D151" s="2060"/>
      <c r="E151" s="2060"/>
      <c r="F151" s="2060"/>
      <c r="G151" s="2060"/>
      <c r="H151" s="2060"/>
      <c r="I151" s="2060"/>
      <c r="J151" s="2060"/>
      <c r="K151" s="2060"/>
      <c r="L151" s="2060"/>
      <c r="M151" s="2060"/>
      <c r="N151" s="2060"/>
      <c r="O151" s="2060"/>
      <c r="P151" s="2060"/>
      <c r="Q151" s="2060"/>
      <c r="R151" s="2060"/>
      <c r="S151" s="2060"/>
      <c r="T151" s="2060"/>
      <c r="U151" s="2061" t="str">
        <f t="shared" si="1"/>
        <v>6380 SPEECH THERAPY (SMH-CW)</v>
      </c>
      <c r="W151" s="455" t="b">
        <f>+'17HPM_DATA_INPUT'!C107='17_AUDIT_TOTALS_CK'!U151</f>
        <v>1</v>
      </c>
      <c r="X151" s="2065">
        <f>+'17HPM_DATA_INPUT'!D107-'17_AUDIT_TOTALS_CK'!C151</f>
        <v>3</v>
      </c>
      <c r="Y151" s="2065">
        <f>+'17HPM_DATA_INPUT'!E107-'17_AUDIT_TOTALS_CK'!D151</f>
        <v>12</v>
      </c>
      <c r="Z151" s="2065">
        <f>+'17HPM_DATA_INPUT'!F107-'17_AUDIT_TOTALS_CK'!E151</f>
        <v>7</v>
      </c>
      <c r="AA151" s="2065">
        <f>+'17HPM_DATA_INPUT'!G107-'17_AUDIT_TOTALS_CK'!F151</f>
        <v>28</v>
      </c>
      <c r="AB151" s="2065">
        <f>+'17HPM_DATA_INPUT'!H107-'17_AUDIT_TOTALS_CK'!G151</f>
        <v>1588</v>
      </c>
      <c r="AC151" s="2065">
        <f>+'17HPM_DATA_INPUT'!I107-'17_AUDIT_TOTALS_CK'!H151</f>
        <v>6635</v>
      </c>
      <c r="AD151" s="2065">
        <f>+'17HPM_DATA_INPUT'!J107-'17_AUDIT_TOTALS_CK'!I151</f>
        <v>589</v>
      </c>
      <c r="AE151" s="2065">
        <f>+'17HPM_DATA_INPUT'!K107-'17_AUDIT_TOTALS_CK'!J151</f>
        <v>2131</v>
      </c>
      <c r="AF151" s="2065">
        <f>+'17HPM_DATA_INPUT'!L107-'17_AUDIT_TOTALS_CK'!K151</f>
        <v>327</v>
      </c>
      <c r="AG151" s="2065">
        <f>+'17HPM_DATA_INPUT'!M107-'17_AUDIT_TOTALS_CK'!L151</f>
        <v>1334</v>
      </c>
      <c r="AH151" s="2065">
        <f>+'17HPM_DATA_INPUT'!N107-'17_AUDIT_TOTALS_CK'!M151</f>
        <v>262</v>
      </c>
      <c r="AI151" s="2065">
        <f>+'17HPM_DATA_INPUT'!O107-'17_AUDIT_TOTALS_CK'!N151</f>
        <v>797</v>
      </c>
      <c r="AJ151" s="2065">
        <f>+'17HPM_DATA_INPUT'!P107-'17_AUDIT_TOTALS_CK'!O151</f>
        <v>47</v>
      </c>
      <c r="AK151" s="2065">
        <f>+'17HPM_DATA_INPUT'!Q107-'17_AUDIT_TOTALS_CK'!P151</f>
        <v>166</v>
      </c>
      <c r="AL151" s="2065">
        <f>+'17HPM_DATA_INPUT'!R107-'17_AUDIT_TOTALS_CK'!Q151</f>
        <v>78</v>
      </c>
      <c r="AM151" s="2065">
        <f>+'17HPM_DATA_INPUT'!S107-'17_AUDIT_TOTALS_CK'!R151</f>
        <v>322</v>
      </c>
      <c r="AN151" s="2065">
        <f>+'17HPM_DATA_INPUT'!T107-'17_AUDIT_TOTALS_CK'!S151</f>
        <v>137</v>
      </c>
      <c r="AO151" s="2065">
        <f>+'17HPM_DATA_INPUT'!U107-'17_AUDIT_TOTALS_CK'!T151</f>
        <v>310</v>
      </c>
      <c r="AQ151" s="455" t="str">
        <f>'Departmental PL'!D161</f>
        <v>6380 SPEECH THERAPY (SMH-CW)</v>
      </c>
      <c r="AR151" s="456">
        <f>+C151-'Departmental PL'!F161</f>
        <v>-3</v>
      </c>
      <c r="AS151" s="456">
        <f>+D151-'Departmental PL'!G161</f>
        <v>-12</v>
      </c>
      <c r="AT151" s="456">
        <f>+E151-'Departmental PL'!H161</f>
        <v>-7</v>
      </c>
      <c r="AU151" s="456">
        <f>+F151-'Departmental PL'!I161</f>
        <v>-28</v>
      </c>
      <c r="AV151" s="456">
        <f>+G151-'Departmental PL'!J161</f>
        <v>-1588</v>
      </c>
      <c r="AW151" s="456">
        <f>+H151-'Departmental PL'!K161</f>
        <v>-6635</v>
      </c>
      <c r="AX151" s="456">
        <f>+I151-'Departmental PL'!L161</f>
        <v>-589</v>
      </c>
      <c r="AY151" s="456">
        <f>+J151-'Departmental PL'!M161</f>
        <v>-2131</v>
      </c>
      <c r="AZ151" s="456">
        <f>+K151-'Departmental PL'!N161</f>
        <v>-327</v>
      </c>
      <c r="BA151" s="456">
        <f>+L151-'Departmental PL'!O161</f>
        <v>-1334</v>
      </c>
      <c r="BB151" s="456">
        <f>+M151-'Departmental PL'!P161</f>
        <v>-262</v>
      </c>
      <c r="BC151" s="456">
        <f>+N151-'Departmental PL'!Q161</f>
        <v>-797</v>
      </c>
      <c r="BD151" s="456">
        <f>+O151-'Departmental PL'!R161</f>
        <v>-47</v>
      </c>
      <c r="BE151" s="456">
        <f>+P151-'Departmental PL'!S161</f>
        <v>-166</v>
      </c>
      <c r="BF151" s="456">
        <f>+Q151-'Departmental PL'!T161</f>
        <v>-78</v>
      </c>
      <c r="BG151" s="456">
        <f>+R151-'Departmental PL'!U161</f>
        <v>-322</v>
      </c>
      <c r="BH151" s="456">
        <f>+S151-'Departmental PL'!V161</f>
        <v>-137</v>
      </c>
      <c r="BI151" s="456">
        <f>+T151-'Departmental PL'!W161</f>
        <v>-309</v>
      </c>
    </row>
    <row r="152" spans="1:61" ht="20.25" hidden="1" customHeight="1" x14ac:dyDescent="0.25">
      <c r="A152" s="2099" t="s">
        <v>1780</v>
      </c>
      <c r="B152" s="2074" t="s">
        <v>2373</v>
      </c>
      <c r="C152" s="2075"/>
      <c r="D152" s="2075"/>
      <c r="E152" s="2075"/>
      <c r="F152" s="2075"/>
      <c r="G152" s="2075"/>
      <c r="H152" s="2075"/>
      <c r="I152" s="2075"/>
      <c r="J152" s="2075"/>
      <c r="K152" s="2075"/>
      <c r="L152" s="2075"/>
      <c r="M152" s="2075"/>
      <c r="N152" s="2075"/>
      <c r="O152" s="2075"/>
      <c r="P152" s="2075"/>
      <c r="Q152" s="2075"/>
      <c r="R152" s="2075"/>
      <c r="S152" s="2075"/>
      <c r="T152" s="2075"/>
      <c r="U152" s="2061" t="str">
        <f t="shared" si="1"/>
        <v>6390 OFFSITE AUDIOLOGY</v>
      </c>
      <c r="W152" s="455" t="b">
        <f>+'17HPM_DATA_INPUT'!C108='17_AUDIT_TOTALS_CK'!U152</f>
        <v>1</v>
      </c>
      <c r="X152" s="2065">
        <f>+'17HPM_DATA_INPUT'!D108-'17_AUDIT_TOTALS_CK'!C152</f>
        <v>0</v>
      </c>
      <c r="Y152" s="2065">
        <f>+'17HPM_DATA_INPUT'!E108-'17_AUDIT_TOTALS_CK'!D152</f>
        <v>1</v>
      </c>
      <c r="Z152" s="2065">
        <f>+'17HPM_DATA_INPUT'!F108-'17_AUDIT_TOTALS_CK'!E152</f>
        <v>0</v>
      </c>
      <c r="AA152" s="2065">
        <f>+'17HPM_DATA_INPUT'!G108-'17_AUDIT_TOTALS_CK'!F152</f>
        <v>2</v>
      </c>
      <c r="AB152" s="2065">
        <f>+'17HPM_DATA_INPUT'!H108-'17_AUDIT_TOTALS_CK'!G152</f>
        <v>0</v>
      </c>
      <c r="AC152" s="2065">
        <f>+'17HPM_DATA_INPUT'!I108-'17_AUDIT_TOTALS_CK'!H152</f>
        <v>350</v>
      </c>
      <c r="AD152" s="2065">
        <f>+'17HPM_DATA_INPUT'!J108-'17_AUDIT_TOTALS_CK'!I152</f>
        <v>0</v>
      </c>
      <c r="AE152" s="2065">
        <f>+'17HPM_DATA_INPUT'!K108-'17_AUDIT_TOTALS_CK'!J152</f>
        <v>193</v>
      </c>
      <c r="AF152" s="2065">
        <f>+'17HPM_DATA_INPUT'!L108-'17_AUDIT_TOTALS_CK'!K152</f>
        <v>0</v>
      </c>
      <c r="AG152" s="2065">
        <f>+'17HPM_DATA_INPUT'!M108-'17_AUDIT_TOTALS_CK'!L152</f>
        <v>123</v>
      </c>
      <c r="AH152" s="2065">
        <f>+'17HPM_DATA_INPUT'!N108-'17_AUDIT_TOTALS_CK'!M152</f>
        <v>0</v>
      </c>
      <c r="AI152" s="2065">
        <f>+'17HPM_DATA_INPUT'!O108-'17_AUDIT_TOTALS_CK'!N152</f>
        <v>70</v>
      </c>
      <c r="AJ152" s="2065">
        <f>+'17HPM_DATA_INPUT'!P108-'17_AUDIT_TOTALS_CK'!O152</f>
        <v>0</v>
      </c>
      <c r="AK152" s="2065">
        <f>+'17HPM_DATA_INPUT'!Q108-'17_AUDIT_TOTALS_CK'!P152</f>
        <v>20</v>
      </c>
      <c r="AL152" s="2065">
        <f>+'17HPM_DATA_INPUT'!R108-'17_AUDIT_TOTALS_CK'!Q152</f>
        <v>0</v>
      </c>
      <c r="AM152" s="2065">
        <f>+'17HPM_DATA_INPUT'!S108-'17_AUDIT_TOTALS_CK'!R152</f>
        <v>21</v>
      </c>
      <c r="AN152" s="2065">
        <f>+'17HPM_DATA_INPUT'!T108-'17_AUDIT_TOTALS_CK'!S152</f>
        <v>0</v>
      </c>
      <c r="AO152" s="2065">
        <f>+'17HPM_DATA_INPUT'!U108-'17_AUDIT_TOTALS_CK'!T152</f>
        <v>29</v>
      </c>
      <c r="AQ152" s="455" t="str">
        <f>'Departmental PL'!D162</f>
        <v>6390 OFFSITE AUDIOLOGY</v>
      </c>
      <c r="AR152" s="456">
        <f>+C152-'Departmental PL'!F162</f>
        <v>0</v>
      </c>
      <c r="AS152" s="456">
        <f>+D152-'Departmental PL'!G162</f>
        <v>-1</v>
      </c>
      <c r="AT152" s="456">
        <f>+E152-'Departmental PL'!H162</f>
        <v>0</v>
      </c>
      <c r="AU152" s="456">
        <f>+F152-'Departmental PL'!I162</f>
        <v>-2</v>
      </c>
      <c r="AV152" s="456">
        <f>+G152-'Departmental PL'!J162</f>
        <v>0</v>
      </c>
      <c r="AW152" s="456">
        <f>+H152-'Departmental PL'!K162</f>
        <v>-350</v>
      </c>
      <c r="AX152" s="456">
        <f>+I152-'Departmental PL'!L162</f>
        <v>0</v>
      </c>
      <c r="AY152" s="456">
        <f>+J152-'Departmental PL'!M162</f>
        <v>-193</v>
      </c>
      <c r="AZ152" s="456">
        <f>+K152-'Departmental PL'!N162</f>
        <v>0</v>
      </c>
      <c r="BA152" s="456">
        <f>+L152-'Departmental PL'!O162</f>
        <v>-123</v>
      </c>
      <c r="BB152" s="456">
        <f>+M152-'Departmental PL'!P162</f>
        <v>0</v>
      </c>
      <c r="BC152" s="456">
        <f>+N152-'Departmental PL'!Q162</f>
        <v>-70</v>
      </c>
      <c r="BD152" s="456">
        <f>+O152-'Departmental PL'!R162</f>
        <v>0</v>
      </c>
      <c r="BE152" s="456">
        <f>+P152-'Departmental PL'!S162</f>
        <v>-20</v>
      </c>
      <c r="BF152" s="456">
        <f>+Q152-'Departmental PL'!T162</f>
        <v>0</v>
      </c>
      <c r="BG152" s="456">
        <f>+R152-'Departmental PL'!U162</f>
        <v>-21</v>
      </c>
      <c r="BH152" s="456">
        <f>+S152-'Departmental PL'!V162</f>
        <v>0</v>
      </c>
      <c r="BI152" s="456">
        <f>+T152-'Departmental PL'!W162</f>
        <v>-29</v>
      </c>
    </row>
    <row r="153" spans="1:61" ht="20.25" hidden="1" customHeight="1" x14ac:dyDescent="0.25">
      <c r="A153" s="2031" t="s">
        <v>1543</v>
      </c>
      <c r="B153" s="2058" t="s">
        <v>2374</v>
      </c>
      <c r="C153" s="2060"/>
      <c r="D153" s="2060"/>
      <c r="E153" s="2060"/>
      <c r="F153" s="2060"/>
      <c r="G153" s="2060"/>
      <c r="H153" s="2060"/>
      <c r="I153" s="2060"/>
      <c r="J153" s="2060"/>
      <c r="K153" s="2060"/>
      <c r="L153" s="2060"/>
      <c r="M153" s="2060"/>
      <c r="N153" s="2060"/>
      <c r="O153" s="2060"/>
      <c r="P153" s="2060"/>
      <c r="Q153" s="2060"/>
      <c r="R153" s="2060"/>
      <c r="S153" s="2060"/>
      <c r="T153" s="2060"/>
      <c r="U153" s="2061" t="str">
        <f t="shared" si="1"/>
        <v>6400 OPD-AUDIOLOGY</v>
      </c>
      <c r="W153" s="455" t="b">
        <f>+'17HPM_DATA_INPUT'!C109='17_AUDIT_TOTALS_CK'!U153</f>
        <v>1</v>
      </c>
      <c r="X153" s="2065">
        <f>+'17HPM_DATA_INPUT'!D109-'17_AUDIT_TOTALS_CK'!C153</f>
        <v>9</v>
      </c>
      <c r="Y153" s="2065">
        <f>+'17HPM_DATA_INPUT'!E109-'17_AUDIT_TOTALS_CK'!D153</f>
        <v>4</v>
      </c>
      <c r="Z153" s="2065">
        <f>+'17HPM_DATA_INPUT'!F109-'17_AUDIT_TOTALS_CK'!E153</f>
        <v>19</v>
      </c>
      <c r="AA153" s="2065">
        <f>+'17HPM_DATA_INPUT'!G109-'17_AUDIT_TOTALS_CK'!F153</f>
        <v>6</v>
      </c>
      <c r="AB153" s="2065">
        <f>+'17HPM_DATA_INPUT'!H109-'17_AUDIT_TOTALS_CK'!G153</f>
        <v>9359</v>
      </c>
      <c r="AC153" s="2065">
        <f>+'17HPM_DATA_INPUT'!I109-'17_AUDIT_TOTALS_CK'!H153</f>
        <v>3281</v>
      </c>
      <c r="AD153" s="2065">
        <f>+'17HPM_DATA_INPUT'!J109-'17_AUDIT_TOTALS_CK'!I153</f>
        <v>3974</v>
      </c>
      <c r="AE153" s="2065">
        <f>+'17HPM_DATA_INPUT'!K109-'17_AUDIT_TOTALS_CK'!J153</f>
        <v>1419</v>
      </c>
      <c r="AF153" s="2065">
        <f>+'17HPM_DATA_INPUT'!L109-'17_AUDIT_TOTALS_CK'!K153</f>
        <v>2233</v>
      </c>
      <c r="AG153" s="2065">
        <f>+'17HPM_DATA_INPUT'!M109-'17_AUDIT_TOTALS_CK'!L153</f>
        <v>775</v>
      </c>
      <c r="AH153" s="2065">
        <f>+'17HPM_DATA_INPUT'!N109-'17_AUDIT_TOTALS_CK'!M153</f>
        <v>1741</v>
      </c>
      <c r="AI153" s="2065">
        <f>+'17HPM_DATA_INPUT'!O109-'17_AUDIT_TOTALS_CK'!N153</f>
        <v>644</v>
      </c>
      <c r="AJ153" s="2065">
        <f>+'17HPM_DATA_INPUT'!P109-'17_AUDIT_TOTALS_CK'!O153</f>
        <v>71</v>
      </c>
      <c r="AK153" s="2065">
        <f>+'17HPM_DATA_INPUT'!Q109-'17_AUDIT_TOTALS_CK'!P153</f>
        <v>24</v>
      </c>
      <c r="AL153" s="2065">
        <f>+'17HPM_DATA_INPUT'!R109-'17_AUDIT_TOTALS_CK'!Q153</f>
        <v>877</v>
      </c>
      <c r="AM153" s="2065">
        <f>+'17HPM_DATA_INPUT'!S109-'17_AUDIT_TOTALS_CK'!R153</f>
        <v>362</v>
      </c>
      <c r="AN153" s="2065">
        <f>+'17HPM_DATA_INPUT'!T109-'17_AUDIT_TOTALS_CK'!S153</f>
        <v>793</v>
      </c>
      <c r="AO153" s="2065">
        <f>+'17HPM_DATA_INPUT'!U109-'17_AUDIT_TOTALS_CK'!T153</f>
        <v>257</v>
      </c>
      <c r="AQ153" s="455" t="str">
        <f>'Departmental PL'!D163</f>
        <v>6400 OPD-AUDIOLOGY</v>
      </c>
      <c r="AR153" s="456">
        <f>+C153-'Departmental PL'!F163</f>
        <v>-9</v>
      </c>
      <c r="AS153" s="456">
        <f>+D153-'Departmental PL'!G163</f>
        <v>-4</v>
      </c>
      <c r="AT153" s="456">
        <f>+E153-'Departmental PL'!H163</f>
        <v>-19</v>
      </c>
      <c r="AU153" s="456">
        <f>+F153-'Departmental PL'!I163</f>
        <v>-6</v>
      </c>
      <c r="AV153" s="456">
        <f>+G153-'Departmental PL'!J163</f>
        <v>-9359</v>
      </c>
      <c r="AW153" s="456">
        <f>+H153-'Departmental PL'!K163</f>
        <v>-3281</v>
      </c>
      <c r="AX153" s="456">
        <f>+I153-'Departmental PL'!L163</f>
        <v>-3974</v>
      </c>
      <c r="AY153" s="456">
        <f>+J153-'Departmental PL'!M163</f>
        <v>-1419</v>
      </c>
      <c r="AZ153" s="456">
        <f>+K153-'Departmental PL'!N163</f>
        <v>-2233</v>
      </c>
      <c r="BA153" s="456">
        <f>+L153-'Departmental PL'!O163</f>
        <v>-775</v>
      </c>
      <c r="BB153" s="456">
        <f>+M153-'Departmental PL'!P163</f>
        <v>-1741</v>
      </c>
      <c r="BC153" s="456">
        <f>+N153-'Departmental PL'!Q163</f>
        <v>-644</v>
      </c>
      <c r="BD153" s="456">
        <f>+O153-'Departmental PL'!R163</f>
        <v>-71</v>
      </c>
      <c r="BE153" s="456">
        <f>+P153-'Departmental PL'!S163</f>
        <v>-24</v>
      </c>
      <c r="BF153" s="456">
        <f>+Q153-'Departmental PL'!T163</f>
        <v>-877</v>
      </c>
      <c r="BG153" s="456">
        <f>+R153-'Departmental PL'!U163</f>
        <v>-362</v>
      </c>
      <c r="BH153" s="456">
        <f>+S153-'Departmental PL'!V163</f>
        <v>-793</v>
      </c>
      <c r="BI153" s="456">
        <f>+T153-'Departmental PL'!W163</f>
        <v>-258</v>
      </c>
    </row>
    <row r="154" spans="1:61" ht="20.25" hidden="1" customHeight="1" x14ac:dyDescent="0.25">
      <c r="A154" s="2085" t="s">
        <v>1788</v>
      </c>
      <c r="B154" s="2074" t="s">
        <v>2375</v>
      </c>
      <c r="C154" s="2075"/>
      <c r="D154" s="2075"/>
      <c r="E154" s="2075"/>
      <c r="F154" s="2075"/>
      <c r="G154" s="2075"/>
      <c r="H154" s="2075"/>
      <c r="I154" s="2075"/>
      <c r="J154" s="2075"/>
      <c r="K154" s="2075"/>
      <c r="L154" s="2075"/>
      <c r="M154" s="2075"/>
      <c r="N154" s="2075"/>
      <c r="O154" s="2075"/>
      <c r="P154" s="2075"/>
      <c r="Q154" s="2075"/>
      <c r="R154" s="2075"/>
      <c r="S154" s="2075"/>
      <c r="T154" s="2075"/>
      <c r="U154" s="2061" t="str">
        <f t="shared" si="1"/>
        <v>6440 OPD-ENT</v>
      </c>
      <c r="W154" s="455" t="b">
        <f>+'17HPM_DATA_INPUT'!C110='17_AUDIT_TOTALS_CK'!U154</f>
        <v>1</v>
      </c>
      <c r="X154" s="2065">
        <f>+'17HPM_DATA_INPUT'!D110-'17_AUDIT_TOTALS_CK'!C154</f>
        <v>0</v>
      </c>
      <c r="Y154" s="2065">
        <f>+'17HPM_DATA_INPUT'!E110-'17_AUDIT_TOTALS_CK'!D154</f>
        <v>0</v>
      </c>
      <c r="Z154" s="2065">
        <f>+'17HPM_DATA_INPUT'!F110-'17_AUDIT_TOTALS_CK'!E154</f>
        <v>0</v>
      </c>
      <c r="AA154" s="2065">
        <f>+'17HPM_DATA_INPUT'!G110-'17_AUDIT_TOTALS_CK'!F154</f>
        <v>0</v>
      </c>
      <c r="AB154" s="2065">
        <f>+'17HPM_DATA_INPUT'!H110-'17_AUDIT_TOTALS_CK'!G154</f>
        <v>0</v>
      </c>
      <c r="AC154" s="2065">
        <f>+'17HPM_DATA_INPUT'!I110-'17_AUDIT_TOTALS_CK'!H154</f>
        <v>0</v>
      </c>
      <c r="AD154" s="2065">
        <f>+'17HPM_DATA_INPUT'!J110-'17_AUDIT_TOTALS_CK'!I154</f>
        <v>0</v>
      </c>
      <c r="AE154" s="2065">
        <f>+'17HPM_DATA_INPUT'!K110-'17_AUDIT_TOTALS_CK'!J154</f>
        <v>0</v>
      </c>
      <c r="AF154" s="2065">
        <f>+'17HPM_DATA_INPUT'!L110-'17_AUDIT_TOTALS_CK'!K154</f>
        <v>0</v>
      </c>
      <c r="AG154" s="2065">
        <f>+'17HPM_DATA_INPUT'!M110-'17_AUDIT_TOTALS_CK'!L154</f>
        <v>0</v>
      </c>
      <c r="AH154" s="2065">
        <f>+'17HPM_DATA_INPUT'!N110-'17_AUDIT_TOTALS_CK'!M154</f>
        <v>0</v>
      </c>
      <c r="AI154" s="2065">
        <f>+'17HPM_DATA_INPUT'!O110-'17_AUDIT_TOTALS_CK'!N154</f>
        <v>0</v>
      </c>
      <c r="AJ154" s="2065">
        <f>+'17HPM_DATA_INPUT'!P110-'17_AUDIT_TOTALS_CK'!O154</f>
        <v>0</v>
      </c>
      <c r="AK154" s="2065">
        <f>+'17HPM_DATA_INPUT'!Q110-'17_AUDIT_TOTALS_CK'!P154</f>
        <v>0</v>
      </c>
      <c r="AL154" s="2065">
        <f>+'17HPM_DATA_INPUT'!R110-'17_AUDIT_TOTALS_CK'!Q154</f>
        <v>0</v>
      </c>
      <c r="AM154" s="2065">
        <f>+'17HPM_DATA_INPUT'!S110-'17_AUDIT_TOTALS_CK'!R154</f>
        <v>0</v>
      </c>
      <c r="AN154" s="2065">
        <f>+'17HPM_DATA_INPUT'!T110-'17_AUDIT_TOTALS_CK'!S154</f>
        <v>0</v>
      </c>
      <c r="AO154" s="2065">
        <f>+'17HPM_DATA_INPUT'!U110-'17_AUDIT_TOTALS_CK'!T154</f>
        <v>0</v>
      </c>
      <c r="AQ154" s="455" t="str">
        <f>'Departmental PL'!D164</f>
        <v>6440 OPD-ENT</v>
      </c>
      <c r="AR154" s="456">
        <f>+C154-'Departmental PL'!F164</f>
        <v>0</v>
      </c>
      <c r="AS154" s="456">
        <f>+D154-'Departmental PL'!G164</f>
        <v>0</v>
      </c>
      <c r="AT154" s="456">
        <f>+E154-'Departmental PL'!H164</f>
        <v>0</v>
      </c>
      <c r="AU154" s="456">
        <f>+F154-'Departmental PL'!I164</f>
        <v>0</v>
      </c>
      <c r="AV154" s="456">
        <f>+G154-'Departmental PL'!J164</f>
        <v>0</v>
      </c>
      <c r="AW154" s="456">
        <f>+H154-'Departmental PL'!K164</f>
        <v>0</v>
      </c>
      <c r="AX154" s="456">
        <f>+I154-'Departmental PL'!L164</f>
        <v>0</v>
      </c>
      <c r="AY154" s="456">
        <f>+J154-'Departmental PL'!M164</f>
        <v>0</v>
      </c>
      <c r="AZ154" s="456">
        <f>+K154-'Departmental PL'!N164</f>
        <v>0</v>
      </c>
      <c r="BA154" s="456">
        <f>+L154-'Departmental PL'!O164</f>
        <v>0</v>
      </c>
      <c r="BB154" s="456">
        <f>+M154-'Departmental PL'!P164</f>
        <v>0</v>
      </c>
      <c r="BC154" s="456">
        <f>+N154-'Departmental PL'!Q164</f>
        <v>0</v>
      </c>
      <c r="BD154" s="456">
        <f>+O154-'Departmental PL'!R164</f>
        <v>0</v>
      </c>
      <c r="BE154" s="456">
        <f>+P154-'Departmental PL'!S164</f>
        <v>0</v>
      </c>
      <c r="BF154" s="456">
        <f>+Q154-'Departmental PL'!T164</f>
        <v>0</v>
      </c>
      <c r="BG154" s="456">
        <f>+R154-'Departmental PL'!U164</f>
        <v>0</v>
      </c>
      <c r="BH154" s="456">
        <f>+S154-'Departmental PL'!V164</f>
        <v>0</v>
      </c>
      <c r="BI154" s="456">
        <f>+T154-'Departmental PL'!W164</f>
        <v>0</v>
      </c>
    </row>
    <row r="155" spans="1:61" ht="20.25" hidden="1" customHeight="1" x14ac:dyDescent="0.25">
      <c r="A155" s="2085" t="s">
        <v>1789</v>
      </c>
      <c r="B155" s="2072" t="s">
        <v>2307</v>
      </c>
      <c r="C155" s="2073"/>
      <c r="D155" s="2073"/>
      <c r="E155" s="2073"/>
      <c r="F155" s="2073"/>
      <c r="G155" s="2073"/>
      <c r="H155" s="2073"/>
      <c r="I155" s="2073"/>
      <c r="J155" s="2073"/>
      <c r="K155" s="2073"/>
      <c r="L155" s="2073"/>
      <c r="M155" s="2073"/>
      <c r="N155" s="2073"/>
      <c r="O155" s="2073"/>
      <c r="P155" s="2073"/>
      <c r="Q155" s="2073"/>
      <c r="R155" s="2073"/>
      <c r="S155" s="2073"/>
      <c r="T155" s="2073"/>
      <c r="U155" s="2061" t="str">
        <f t="shared" si="1"/>
        <v>Total ASC</v>
      </c>
      <c r="W155" s="455" t="b">
        <f>+'17HPM_DATA_INPUT'!C111='17_AUDIT_TOTALS_CK'!U155</f>
        <v>1</v>
      </c>
      <c r="X155" s="2065">
        <f>+'17HPM_DATA_INPUT'!D111-'17_AUDIT_TOTALS_CK'!C155</f>
        <v>12</v>
      </c>
      <c r="Y155" s="2065">
        <f>+'17HPM_DATA_INPUT'!E111-'17_AUDIT_TOTALS_CK'!D155</f>
        <v>16</v>
      </c>
      <c r="Z155" s="2065">
        <f>+'17HPM_DATA_INPUT'!F111-'17_AUDIT_TOTALS_CK'!E155</f>
        <v>26</v>
      </c>
      <c r="AA155" s="2065">
        <f>+'17HPM_DATA_INPUT'!G111-'17_AUDIT_TOTALS_CK'!F155</f>
        <v>36</v>
      </c>
      <c r="AB155" s="2065">
        <f>+'17HPM_DATA_INPUT'!H111-'17_AUDIT_TOTALS_CK'!G155</f>
        <v>10947</v>
      </c>
      <c r="AC155" s="2065">
        <f>+'17HPM_DATA_INPUT'!I111-'17_AUDIT_TOTALS_CK'!H155</f>
        <v>10266</v>
      </c>
      <c r="AD155" s="2065">
        <f>+'17HPM_DATA_INPUT'!J111-'17_AUDIT_TOTALS_CK'!I155</f>
        <v>4563</v>
      </c>
      <c r="AE155" s="2065">
        <f>+'17HPM_DATA_INPUT'!K111-'17_AUDIT_TOTALS_CK'!J155</f>
        <v>3742</v>
      </c>
      <c r="AF155" s="2065">
        <f>+'17HPM_DATA_INPUT'!L111-'17_AUDIT_TOTALS_CK'!K155</f>
        <v>2560</v>
      </c>
      <c r="AG155" s="2065">
        <f>+'17HPM_DATA_INPUT'!M111-'17_AUDIT_TOTALS_CK'!L155</f>
        <v>2231</v>
      </c>
      <c r="AH155" s="2065">
        <f>+'17HPM_DATA_INPUT'!N111-'17_AUDIT_TOTALS_CK'!M155</f>
        <v>2003</v>
      </c>
      <c r="AI155" s="2065">
        <f>+'17HPM_DATA_INPUT'!O111-'17_AUDIT_TOTALS_CK'!N155</f>
        <v>1511</v>
      </c>
      <c r="AJ155" s="2065">
        <f>+'17HPM_DATA_INPUT'!P111-'17_AUDIT_TOTALS_CK'!O155</f>
        <v>118</v>
      </c>
      <c r="AK155" s="2065">
        <f>+'17HPM_DATA_INPUT'!Q111-'17_AUDIT_TOTALS_CK'!P155</f>
        <v>211</v>
      </c>
      <c r="AL155" s="2065">
        <f>+'17HPM_DATA_INPUT'!R111-'17_AUDIT_TOTALS_CK'!Q155</f>
        <v>954</v>
      </c>
      <c r="AM155" s="2065">
        <f>+'17HPM_DATA_INPUT'!S111-'17_AUDIT_TOTALS_CK'!R155</f>
        <v>705</v>
      </c>
      <c r="AN155" s="2065">
        <f>+'17HPM_DATA_INPUT'!T111-'17_AUDIT_TOTALS_CK'!S155</f>
        <v>931</v>
      </c>
      <c r="AO155" s="2065">
        <f>+'17HPM_DATA_INPUT'!U111-'17_AUDIT_TOTALS_CK'!T155</f>
        <v>596</v>
      </c>
      <c r="AQ155" s="2072" t="str">
        <f>'Departmental PL'!D165</f>
        <v>Total ASC</v>
      </c>
      <c r="AR155" s="456">
        <f>+C155-'Departmental PL'!F165</f>
        <v>-12</v>
      </c>
      <c r="AS155" s="456">
        <f>+D155-'Departmental PL'!G165</f>
        <v>-16</v>
      </c>
      <c r="AT155" s="456">
        <f>+E155-'Departmental PL'!H165</f>
        <v>-26</v>
      </c>
      <c r="AU155" s="456">
        <f>+F155-'Departmental PL'!I165</f>
        <v>-36</v>
      </c>
      <c r="AV155" s="456">
        <f>+G155-'Departmental PL'!J165</f>
        <v>-10947</v>
      </c>
      <c r="AW155" s="456">
        <f>+H155-'Departmental PL'!K165</f>
        <v>-10266</v>
      </c>
      <c r="AX155" s="456">
        <f>+I155-'Departmental PL'!L165</f>
        <v>-4563</v>
      </c>
      <c r="AY155" s="456">
        <f>+J155-'Departmental PL'!M165</f>
        <v>-3743</v>
      </c>
      <c r="AZ155" s="456">
        <f>+K155-'Departmental PL'!N165</f>
        <v>-2560</v>
      </c>
      <c r="BA155" s="456">
        <f>+L155-'Departmental PL'!O165</f>
        <v>-2232</v>
      </c>
      <c r="BB155" s="456">
        <f>+M155-'Departmental PL'!P165</f>
        <v>-2003</v>
      </c>
      <c r="BC155" s="456">
        <f>+N155-'Departmental PL'!Q165</f>
        <v>-1511</v>
      </c>
      <c r="BD155" s="456">
        <f>+O155-'Departmental PL'!R165</f>
        <v>-118</v>
      </c>
      <c r="BE155" s="456">
        <f>+P155-'Departmental PL'!S165</f>
        <v>-210</v>
      </c>
      <c r="BF155" s="456">
        <f>+Q155-'Departmental PL'!T165</f>
        <v>-955</v>
      </c>
      <c r="BG155" s="456">
        <f>+R155-'Departmental PL'!U165</f>
        <v>-705</v>
      </c>
      <c r="BH155" s="456">
        <f>+S155-'Departmental PL'!V165</f>
        <v>-930</v>
      </c>
      <c r="BI155" s="456">
        <f>+T155-'Departmental PL'!W165</f>
        <v>-596</v>
      </c>
    </row>
    <row r="156" spans="1:61" ht="20.25" hidden="1" customHeight="1" x14ac:dyDescent="0.25">
      <c r="A156" s="2085" t="s">
        <v>1790</v>
      </c>
      <c r="B156" s="2074" t="s">
        <v>2371</v>
      </c>
      <c r="C156" s="2075"/>
      <c r="D156" s="2075"/>
      <c r="E156" s="2075"/>
      <c r="F156" s="2075"/>
      <c r="G156" s="2075"/>
      <c r="H156" s="2075"/>
      <c r="I156" s="2075"/>
      <c r="J156" s="2075"/>
      <c r="K156" s="2075"/>
      <c r="L156" s="2075"/>
      <c r="M156" s="2075"/>
      <c r="N156" s="2075"/>
      <c r="O156" s="2075"/>
      <c r="P156" s="2075"/>
      <c r="Q156" s="2075"/>
      <c r="R156" s="2075"/>
      <c r="S156" s="2075"/>
      <c r="T156" s="2075"/>
      <c r="U156" s="2061" t="str">
        <f t="shared" si="1"/>
        <v>6100 NEURO BALANCE LAB</v>
      </c>
      <c r="W156" s="455" t="b">
        <f>+'17HPM_DATA_INPUT'!C112='17_AUDIT_TOTALS_CK'!U156</f>
        <v>0</v>
      </c>
      <c r="X156" s="2065">
        <f>+'17HPM_DATA_INPUT'!D112-'17_AUDIT_TOTALS_CK'!C156</f>
        <v>0</v>
      </c>
      <c r="Y156" s="2065">
        <f>+'17HPM_DATA_INPUT'!E112-'17_AUDIT_TOTALS_CK'!D156</f>
        <v>0</v>
      </c>
      <c r="Z156" s="2065">
        <f>+'17HPM_DATA_INPUT'!F112-'17_AUDIT_TOTALS_CK'!E156</f>
        <v>0</v>
      </c>
      <c r="AA156" s="2065">
        <f>+'17HPM_DATA_INPUT'!G112-'17_AUDIT_TOTALS_CK'!F156</f>
        <v>0</v>
      </c>
      <c r="AB156" s="2065">
        <f>+'17HPM_DATA_INPUT'!H112-'17_AUDIT_TOTALS_CK'!G156</f>
        <v>0</v>
      </c>
      <c r="AC156" s="2065">
        <f>+'17HPM_DATA_INPUT'!I112-'17_AUDIT_TOTALS_CK'!H156</f>
        <v>0</v>
      </c>
      <c r="AD156" s="2065">
        <f>+'17HPM_DATA_INPUT'!J112-'17_AUDIT_TOTALS_CK'!I156</f>
        <v>0</v>
      </c>
      <c r="AE156" s="2065">
        <f>+'17HPM_DATA_INPUT'!K112-'17_AUDIT_TOTALS_CK'!J156</f>
        <v>0</v>
      </c>
      <c r="AF156" s="2065">
        <f>+'17HPM_DATA_INPUT'!L112-'17_AUDIT_TOTALS_CK'!K156</f>
        <v>0</v>
      </c>
      <c r="AG156" s="2065">
        <f>+'17HPM_DATA_INPUT'!M112-'17_AUDIT_TOTALS_CK'!L156</f>
        <v>0</v>
      </c>
      <c r="AH156" s="2065">
        <f>+'17HPM_DATA_INPUT'!N112-'17_AUDIT_TOTALS_CK'!M156</f>
        <v>0</v>
      </c>
      <c r="AI156" s="2065">
        <f>+'17HPM_DATA_INPUT'!O112-'17_AUDIT_TOTALS_CK'!N156</f>
        <v>0</v>
      </c>
      <c r="AJ156" s="2065">
        <f>+'17HPM_DATA_INPUT'!P112-'17_AUDIT_TOTALS_CK'!O156</f>
        <v>0</v>
      </c>
      <c r="AK156" s="2065">
        <f>+'17HPM_DATA_INPUT'!Q112-'17_AUDIT_TOTALS_CK'!P156</f>
        <v>0</v>
      </c>
      <c r="AL156" s="2065">
        <f>+'17HPM_DATA_INPUT'!R112-'17_AUDIT_TOTALS_CK'!Q156</f>
        <v>0</v>
      </c>
      <c r="AM156" s="2065">
        <f>+'17HPM_DATA_INPUT'!S112-'17_AUDIT_TOTALS_CK'!R156</f>
        <v>0</v>
      </c>
      <c r="AN156" s="2065">
        <f>+'17HPM_DATA_INPUT'!T112-'17_AUDIT_TOTALS_CK'!S156</f>
        <v>0</v>
      </c>
      <c r="AO156" s="2065">
        <f>+'17HPM_DATA_INPUT'!U112-'17_AUDIT_TOTALS_CK'!T156</f>
        <v>0</v>
      </c>
      <c r="AQ156" s="2435">
        <f>'Departmental PL'!D166</f>
        <v>0</v>
      </c>
      <c r="AR156" s="456">
        <f>+C156-'Departmental PL'!F166</f>
        <v>0</v>
      </c>
      <c r="AS156" s="456">
        <f>+D156-'Departmental PL'!G166</f>
        <v>0</v>
      </c>
      <c r="AT156" s="456">
        <f>+E156-'Departmental PL'!H166</f>
        <v>0</v>
      </c>
      <c r="AU156" s="456">
        <f>+F156-'Departmental PL'!I166</f>
        <v>0</v>
      </c>
      <c r="AV156" s="456">
        <f>+G156-'Departmental PL'!J166</f>
        <v>0</v>
      </c>
      <c r="AW156" s="456">
        <f>+H156-'Departmental PL'!K166</f>
        <v>0</v>
      </c>
      <c r="AX156" s="456">
        <f>+I156-'Departmental PL'!L166</f>
        <v>0</v>
      </c>
      <c r="AY156" s="456">
        <f>+J156-'Departmental PL'!M166</f>
        <v>0</v>
      </c>
      <c r="AZ156" s="456">
        <f>+K156-'Departmental PL'!N166</f>
        <v>0</v>
      </c>
      <c r="BA156" s="456">
        <f>+L156-'Departmental PL'!O166</f>
        <v>0</v>
      </c>
      <c r="BB156" s="456">
        <f>+M156-'Departmental PL'!P166</f>
        <v>0</v>
      </c>
      <c r="BC156" s="456">
        <f>+N156-'Departmental PL'!Q166</f>
        <v>0</v>
      </c>
      <c r="BD156" s="456">
        <f>+O156-'Departmental PL'!R166</f>
        <v>0</v>
      </c>
      <c r="BE156" s="456">
        <f>+P156-'Departmental PL'!S166</f>
        <v>0</v>
      </c>
      <c r="BF156" s="456">
        <f>+Q156-'Departmental PL'!T166</f>
        <v>0</v>
      </c>
      <c r="BG156" s="456">
        <f>+R156-'Departmental PL'!U166</f>
        <v>0</v>
      </c>
      <c r="BH156" s="456">
        <f>+S156-'Departmental PL'!V166</f>
        <v>0</v>
      </c>
      <c r="BI156" s="456">
        <f>+T156-'Departmental PL'!W166</f>
        <v>0</v>
      </c>
    </row>
    <row r="157" spans="1:61" ht="20.25" hidden="1" customHeight="1" x14ac:dyDescent="0.25">
      <c r="A157" s="2085" t="s">
        <v>1791</v>
      </c>
      <c r="B157" s="2058" t="s">
        <v>2372</v>
      </c>
      <c r="C157" s="2060"/>
      <c r="D157" s="2060"/>
      <c r="E157" s="2060"/>
      <c r="F157" s="2060"/>
      <c r="G157" s="2060"/>
      <c r="H157" s="2060"/>
      <c r="I157" s="2060"/>
      <c r="J157" s="2060"/>
      <c r="K157" s="2060"/>
      <c r="L157" s="2060"/>
      <c r="M157" s="2060"/>
      <c r="N157" s="2060"/>
      <c r="O157" s="2060"/>
      <c r="P157" s="2060"/>
      <c r="Q157" s="2060"/>
      <c r="R157" s="2060"/>
      <c r="S157" s="2060"/>
      <c r="T157" s="2060"/>
      <c r="U157" s="2061" t="str">
        <f t="shared" si="1"/>
        <v>6380 SPEECH THERAPY (SMH-CW)</v>
      </c>
      <c r="W157" s="455" t="b">
        <f>+'17HPM_DATA_INPUT'!C113='17_AUDIT_TOTALS_CK'!U157</f>
        <v>1</v>
      </c>
      <c r="X157" s="2065">
        <f>+'17HPM_DATA_INPUT'!D113-'17_AUDIT_TOTALS_CK'!C157</f>
        <v>103</v>
      </c>
      <c r="Y157" s="2065">
        <f>+'17HPM_DATA_INPUT'!E113-'17_AUDIT_TOTALS_CK'!D157</f>
        <v>107</v>
      </c>
      <c r="Z157" s="2065">
        <f>+'17HPM_DATA_INPUT'!F113-'17_AUDIT_TOTALS_CK'!E157</f>
        <v>219</v>
      </c>
      <c r="AA157" s="2065">
        <f>+'17HPM_DATA_INPUT'!G113-'17_AUDIT_TOTALS_CK'!F157</f>
        <v>268</v>
      </c>
      <c r="AB157" s="2065">
        <f>+'17HPM_DATA_INPUT'!H113-'17_AUDIT_TOTALS_CK'!G157</f>
        <v>37907</v>
      </c>
      <c r="AC157" s="2065">
        <f>+'17HPM_DATA_INPUT'!I113-'17_AUDIT_TOTALS_CK'!H157</f>
        <v>51692</v>
      </c>
      <c r="AD157" s="2065">
        <f>+'17HPM_DATA_INPUT'!J113-'17_AUDIT_TOTALS_CK'!I157</f>
        <v>10474</v>
      </c>
      <c r="AE157" s="2065">
        <f>+'17HPM_DATA_INPUT'!K113-'17_AUDIT_TOTALS_CK'!J157</f>
        <v>14972</v>
      </c>
      <c r="AF157" s="2065">
        <f>+'17HPM_DATA_INPUT'!L113-'17_AUDIT_TOTALS_CK'!K157</f>
        <v>7788</v>
      </c>
      <c r="AG157" s="2065">
        <f>+'17HPM_DATA_INPUT'!M113-'17_AUDIT_TOTALS_CK'!L157</f>
        <v>10356</v>
      </c>
      <c r="AH157" s="2065">
        <f>+'17HPM_DATA_INPUT'!N113-'17_AUDIT_TOTALS_CK'!M157</f>
        <v>2685</v>
      </c>
      <c r="AI157" s="2065">
        <f>+'17HPM_DATA_INPUT'!O113-'17_AUDIT_TOTALS_CK'!N157</f>
        <v>4616</v>
      </c>
      <c r="AJ157" s="2065">
        <f>+'17HPM_DATA_INPUT'!P113-'17_AUDIT_TOTALS_CK'!O157</f>
        <v>1128</v>
      </c>
      <c r="AK157" s="2065">
        <f>+'17HPM_DATA_INPUT'!Q113-'17_AUDIT_TOTALS_CK'!P157</f>
        <v>1287</v>
      </c>
      <c r="AL157" s="2065">
        <f>+'17HPM_DATA_INPUT'!R113-'17_AUDIT_TOTALS_CK'!Q157</f>
        <v>1846</v>
      </c>
      <c r="AM157" s="2065">
        <f>+'17HPM_DATA_INPUT'!S113-'17_AUDIT_TOTALS_CK'!R157</f>
        <v>2498</v>
      </c>
      <c r="AN157" s="2065">
        <f>+'17HPM_DATA_INPUT'!T113-'17_AUDIT_TOTALS_CK'!S157</f>
        <v>-288</v>
      </c>
      <c r="AO157" s="2065">
        <f>+'17HPM_DATA_INPUT'!U113-'17_AUDIT_TOTALS_CK'!T157</f>
        <v>831</v>
      </c>
      <c r="AQ157" s="455" t="str">
        <f>'Departmental PL'!D167</f>
        <v>6380 SPEECH THERAPY (SMH-CW)</v>
      </c>
      <c r="AR157" s="456">
        <f>+C157-'Departmental PL'!F167</f>
        <v>-103</v>
      </c>
      <c r="AS157" s="456">
        <f>+D157-'Departmental PL'!G167</f>
        <v>-107</v>
      </c>
      <c r="AT157" s="456">
        <f>+E157-'Departmental PL'!H167</f>
        <v>-219</v>
      </c>
      <c r="AU157" s="456">
        <f>+F157-'Departmental PL'!I167</f>
        <v>-268</v>
      </c>
      <c r="AV157" s="456">
        <f>+G157-'Departmental PL'!J167</f>
        <v>-37907</v>
      </c>
      <c r="AW157" s="456">
        <f>+H157-'Departmental PL'!K167</f>
        <v>-51692</v>
      </c>
      <c r="AX157" s="456">
        <f>+I157-'Departmental PL'!L167</f>
        <v>-10474</v>
      </c>
      <c r="AY157" s="456">
        <f>+J157-'Departmental PL'!M167</f>
        <v>-14972</v>
      </c>
      <c r="AZ157" s="456">
        <f>+K157-'Departmental PL'!N167</f>
        <v>-7788</v>
      </c>
      <c r="BA157" s="456">
        <f>+L157-'Departmental PL'!O167</f>
        <v>-10356</v>
      </c>
      <c r="BB157" s="456">
        <f>+M157-'Departmental PL'!P167</f>
        <v>-2686</v>
      </c>
      <c r="BC157" s="456">
        <f>+N157-'Departmental PL'!Q167</f>
        <v>-4616</v>
      </c>
      <c r="BD157" s="456">
        <f>+O157-'Departmental PL'!R167</f>
        <v>-1128</v>
      </c>
      <c r="BE157" s="456">
        <f>+P157-'Departmental PL'!S167</f>
        <v>-1287</v>
      </c>
      <c r="BF157" s="456">
        <f>+Q157-'Departmental PL'!T167</f>
        <v>-1846</v>
      </c>
      <c r="BG157" s="456">
        <f>+R157-'Departmental PL'!U167</f>
        <v>-2498</v>
      </c>
      <c r="BH157" s="456">
        <f>+S157-'Departmental PL'!V167</f>
        <v>288</v>
      </c>
      <c r="BI157" s="456">
        <f>+T157-'Departmental PL'!W167</f>
        <v>-831</v>
      </c>
    </row>
    <row r="158" spans="1:61" ht="20.25" hidden="1" customHeight="1" x14ac:dyDescent="0.25">
      <c r="A158" s="2067" t="s">
        <v>1536</v>
      </c>
      <c r="B158" s="2074" t="s">
        <v>2373</v>
      </c>
      <c r="C158" s="2075"/>
      <c r="D158" s="2075"/>
      <c r="E158" s="2075"/>
      <c r="F158" s="2075"/>
      <c r="G158" s="2075"/>
      <c r="H158" s="2075"/>
      <c r="I158" s="2075"/>
      <c r="J158" s="2075"/>
      <c r="K158" s="2075"/>
      <c r="L158" s="2075"/>
      <c r="M158" s="2075"/>
      <c r="N158" s="2075"/>
      <c r="O158" s="2075"/>
      <c r="P158" s="2075"/>
      <c r="Q158" s="2075"/>
      <c r="R158" s="2075"/>
      <c r="S158" s="2075"/>
      <c r="T158" s="2075"/>
      <c r="U158" s="2061" t="str">
        <f t="shared" si="1"/>
        <v>6390 OFFSITE AUDIOLOGY</v>
      </c>
      <c r="W158" s="455" t="b">
        <f>+'17HPM_DATA_INPUT'!C114='17_AUDIT_TOTALS_CK'!U158</f>
        <v>1</v>
      </c>
      <c r="X158" s="2065">
        <f>+'17HPM_DATA_INPUT'!D114-'17_AUDIT_TOTALS_CK'!C158</f>
        <v>1</v>
      </c>
      <c r="Y158" s="2065">
        <f>+'17HPM_DATA_INPUT'!E114-'17_AUDIT_TOTALS_CK'!D158</f>
        <v>0</v>
      </c>
      <c r="Z158" s="2065">
        <f>+'17HPM_DATA_INPUT'!F114-'17_AUDIT_TOTALS_CK'!E158</f>
        <v>1</v>
      </c>
      <c r="AA158" s="2065">
        <f>+'17HPM_DATA_INPUT'!G114-'17_AUDIT_TOTALS_CK'!F158</f>
        <v>0</v>
      </c>
      <c r="AB158" s="2065">
        <f>+'17HPM_DATA_INPUT'!H114-'17_AUDIT_TOTALS_CK'!G158</f>
        <v>0</v>
      </c>
      <c r="AC158" s="2065">
        <f>+'17HPM_DATA_INPUT'!I114-'17_AUDIT_TOTALS_CK'!H158</f>
        <v>0</v>
      </c>
      <c r="AD158" s="2065">
        <f>+'17HPM_DATA_INPUT'!J114-'17_AUDIT_TOTALS_CK'!I158</f>
        <v>0</v>
      </c>
      <c r="AE158" s="2065">
        <f>+'17HPM_DATA_INPUT'!K114-'17_AUDIT_TOTALS_CK'!J158</f>
        <v>0</v>
      </c>
      <c r="AF158" s="2065">
        <f>+'17HPM_DATA_INPUT'!L114-'17_AUDIT_TOTALS_CK'!K158</f>
        <v>0</v>
      </c>
      <c r="AG158" s="2065">
        <f>+'17HPM_DATA_INPUT'!M114-'17_AUDIT_TOTALS_CK'!L158</f>
        <v>0</v>
      </c>
      <c r="AH158" s="2065">
        <f>+'17HPM_DATA_INPUT'!N114-'17_AUDIT_TOTALS_CK'!M158</f>
        <v>0</v>
      </c>
      <c r="AI158" s="2065">
        <f>+'17HPM_DATA_INPUT'!O114-'17_AUDIT_TOTALS_CK'!N158</f>
        <v>0</v>
      </c>
      <c r="AJ158" s="2065">
        <f>+'17HPM_DATA_INPUT'!P114-'17_AUDIT_TOTALS_CK'!O158</f>
        <v>0</v>
      </c>
      <c r="AK158" s="2065">
        <f>+'17HPM_DATA_INPUT'!Q114-'17_AUDIT_TOTALS_CK'!P158</f>
        <v>0</v>
      </c>
      <c r="AL158" s="2065">
        <f>+'17HPM_DATA_INPUT'!R114-'17_AUDIT_TOTALS_CK'!Q158</f>
        <v>0</v>
      </c>
      <c r="AM158" s="2065">
        <f>+'17HPM_DATA_INPUT'!S114-'17_AUDIT_TOTALS_CK'!R158</f>
        <v>0</v>
      </c>
      <c r="AN158" s="2065">
        <f>+'17HPM_DATA_INPUT'!T114-'17_AUDIT_TOTALS_CK'!S158</f>
        <v>0</v>
      </c>
      <c r="AO158" s="2065">
        <f>+'17HPM_DATA_INPUT'!U114-'17_AUDIT_TOTALS_CK'!T158</f>
        <v>0</v>
      </c>
      <c r="AQ158" s="455" t="str">
        <f>'Departmental PL'!D168</f>
        <v>6390 OFFSITE AUDIOLOGY</v>
      </c>
      <c r="AR158" s="456">
        <f>+C158-'Departmental PL'!F168</f>
        <v>-1</v>
      </c>
      <c r="AS158" s="456">
        <f>+D158-'Departmental PL'!G168</f>
        <v>0</v>
      </c>
      <c r="AT158" s="456">
        <f>+E158-'Departmental PL'!H168</f>
        <v>-1</v>
      </c>
      <c r="AU158" s="456">
        <f>+F158-'Departmental PL'!I168</f>
        <v>0</v>
      </c>
      <c r="AV158" s="456">
        <f>+G158-'Departmental PL'!J168</f>
        <v>0</v>
      </c>
      <c r="AW158" s="456">
        <f>+H158-'Departmental PL'!K168</f>
        <v>0</v>
      </c>
      <c r="AX158" s="456">
        <f>+I158-'Departmental PL'!L168</f>
        <v>0</v>
      </c>
      <c r="AY158" s="456">
        <f>+J158-'Departmental PL'!M168</f>
        <v>0</v>
      </c>
      <c r="AZ158" s="456">
        <f>+K158-'Departmental PL'!N168</f>
        <v>0</v>
      </c>
      <c r="BA158" s="456">
        <f>+L158-'Departmental PL'!O168</f>
        <v>0</v>
      </c>
      <c r="BB158" s="456">
        <f>+M158-'Departmental PL'!P168</f>
        <v>0</v>
      </c>
      <c r="BC158" s="456">
        <f>+N158-'Departmental PL'!Q168</f>
        <v>0</v>
      </c>
      <c r="BD158" s="456">
        <f>+O158-'Departmental PL'!R168</f>
        <v>0</v>
      </c>
      <c r="BE158" s="456">
        <f>+P158-'Departmental PL'!S168</f>
        <v>0</v>
      </c>
      <c r="BF158" s="456">
        <f>+Q158-'Departmental PL'!T168</f>
        <v>0</v>
      </c>
      <c r="BG158" s="456">
        <f>+R158-'Departmental PL'!U168</f>
        <v>0</v>
      </c>
      <c r="BH158" s="456">
        <f>+S158-'Departmental PL'!V168</f>
        <v>0</v>
      </c>
      <c r="BI158" s="456">
        <f>+T158-'Departmental PL'!W168</f>
        <v>0</v>
      </c>
    </row>
    <row r="159" spans="1:61" ht="20.25" hidden="1" customHeight="1" x14ac:dyDescent="0.25">
      <c r="A159" s="2067" t="s">
        <v>1537</v>
      </c>
      <c r="B159" s="2058" t="s">
        <v>2374</v>
      </c>
      <c r="C159" s="2060"/>
      <c r="D159" s="2060"/>
      <c r="E159" s="2060"/>
      <c r="F159" s="2060"/>
      <c r="G159" s="2060"/>
      <c r="H159" s="2060"/>
      <c r="I159" s="2060"/>
      <c r="J159" s="2060"/>
      <c r="K159" s="2060"/>
      <c r="L159" s="2060"/>
      <c r="M159" s="2060"/>
      <c r="N159" s="2060"/>
      <c r="O159" s="2060"/>
      <c r="P159" s="2060"/>
      <c r="Q159" s="2060"/>
      <c r="R159" s="2060"/>
      <c r="S159" s="2060"/>
      <c r="T159" s="2060"/>
      <c r="U159" s="2061" t="str">
        <f t="shared" si="1"/>
        <v>6400 OPD-AUDIOLOGY</v>
      </c>
      <c r="W159" s="455" t="b">
        <f>+'17HPM_DATA_INPUT'!C115='17_AUDIT_TOTALS_CK'!U159</f>
        <v>1</v>
      </c>
      <c r="X159" s="2065">
        <f>+'17HPM_DATA_INPUT'!D115-'17_AUDIT_TOTALS_CK'!C159</f>
        <v>0</v>
      </c>
      <c r="Y159" s="2065">
        <f>+'17HPM_DATA_INPUT'!E115-'17_AUDIT_TOTALS_CK'!D159</f>
        <v>6</v>
      </c>
      <c r="Z159" s="2065">
        <f>+'17HPM_DATA_INPUT'!F115-'17_AUDIT_TOTALS_CK'!E159</f>
        <v>0</v>
      </c>
      <c r="AA159" s="2065">
        <f>+'17HPM_DATA_INPUT'!G115-'17_AUDIT_TOTALS_CK'!F159</f>
        <v>13</v>
      </c>
      <c r="AB159" s="2065">
        <f>+'17HPM_DATA_INPUT'!H115-'17_AUDIT_TOTALS_CK'!G159</f>
        <v>0</v>
      </c>
      <c r="AC159" s="2065">
        <f>+'17HPM_DATA_INPUT'!I115-'17_AUDIT_TOTALS_CK'!H159</f>
        <v>2402</v>
      </c>
      <c r="AD159" s="2065">
        <f>+'17HPM_DATA_INPUT'!J115-'17_AUDIT_TOTALS_CK'!I159</f>
        <v>0</v>
      </c>
      <c r="AE159" s="2065">
        <f>+'17HPM_DATA_INPUT'!K115-'17_AUDIT_TOTALS_CK'!J159</f>
        <v>855</v>
      </c>
      <c r="AF159" s="2065">
        <f>+'17HPM_DATA_INPUT'!L115-'17_AUDIT_TOTALS_CK'!K159</f>
        <v>0</v>
      </c>
      <c r="AG159" s="2065">
        <f>+'17HPM_DATA_INPUT'!M115-'17_AUDIT_TOTALS_CK'!L159</f>
        <v>559</v>
      </c>
      <c r="AH159" s="2065">
        <f>+'17HPM_DATA_INPUT'!N115-'17_AUDIT_TOTALS_CK'!M159</f>
        <v>0</v>
      </c>
      <c r="AI159" s="2065">
        <f>+'17HPM_DATA_INPUT'!O115-'17_AUDIT_TOTALS_CK'!N159</f>
        <v>296</v>
      </c>
      <c r="AJ159" s="2065">
        <f>+'17HPM_DATA_INPUT'!P115-'17_AUDIT_TOTALS_CK'!O159</f>
        <v>0</v>
      </c>
      <c r="AK159" s="2065">
        <f>+'17HPM_DATA_INPUT'!Q115-'17_AUDIT_TOTALS_CK'!P159</f>
        <v>18</v>
      </c>
      <c r="AL159" s="2065">
        <f>+'17HPM_DATA_INPUT'!R115-'17_AUDIT_TOTALS_CK'!Q159</f>
        <v>0</v>
      </c>
      <c r="AM159" s="2065">
        <f>+'17HPM_DATA_INPUT'!S115-'17_AUDIT_TOTALS_CK'!R159</f>
        <v>262</v>
      </c>
      <c r="AN159" s="2065">
        <f>+'17HPM_DATA_INPUT'!T115-'17_AUDIT_TOTALS_CK'!S159</f>
        <v>0</v>
      </c>
      <c r="AO159" s="2065">
        <f>+'17HPM_DATA_INPUT'!U115-'17_AUDIT_TOTALS_CK'!T159</f>
        <v>17</v>
      </c>
      <c r="AQ159" s="455" t="str">
        <f>'Departmental PL'!D169</f>
        <v>6400 OPD-AUDIOLOGY</v>
      </c>
      <c r="AR159" s="456">
        <f>+C159-'Departmental PL'!F169</f>
        <v>0</v>
      </c>
      <c r="AS159" s="456">
        <f>+D159-'Departmental PL'!G169</f>
        <v>-6</v>
      </c>
      <c r="AT159" s="456">
        <f>+E159-'Departmental PL'!H169</f>
        <v>0</v>
      </c>
      <c r="AU159" s="456">
        <f>+F159-'Departmental PL'!I169</f>
        <v>-13</v>
      </c>
      <c r="AV159" s="456">
        <f>+G159-'Departmental PL'!J169</f>
        <v>0</v>
      </c>
      <c r="AW159" s="456">
        <f>+H159-'Departmental PL'!K169</f>
        <v>-2402</v>
      </c>
      <c r="AX159" s="456">
        <f>+I159-'Departmental PL'!L169</f>
        <v>0</v>
      </c>
      <c r="AY159" s="456">
        <f>+J159-'Departmental PL'!M169</f>
        <v>-855</v>
      </c>
      <c r="AZ159" s="456">
        <f>+K159-'Departmental PL'!N169</f>
        <v>0</v>
      </c>
      <c r="BA159" s="456">
        <f>+L159-'Departmental PL'!O169</f>
        <v>-559</v>
      </c>
      <c r="BB159" s="456">
        <f>+M159-'Departmental PL'!P169</f>
        <v>0</v>
      </c>
      <c r="BC159" s="456">
        <f>+N159-'Departmental PL'!Q169</f>
        <v>-296</v>
      </c>
      <c r="BD159" s="456">
        <f>+O159-'Departmental PL'!R169</f>
        <v>0</v>
      </c>
      <c r="BE159" s="456">
        <f>+P159-'Departmental PL'!S169</f>
        <v>-18</v>
      </c>
      <c r="BF159" s="456">
        <f>+Q159-'Departmental PL'!T169</f>
        <v>0</v>
      </c>
      <c r="BG159" s="456">
        <f>+R159-'Departmental PL'!U169</f>
        <v>-262</v>
      </c>
      <c r="BH159" s="456">
        <f>+S159-'Departmental PL'!V169</f>
        <v>0</v>
      </c>
      <c r="BI159" s="456">
        <f>+T159-'Departmental PL'!W169</f>
        <v>-16</v>
      </c>
    </row>
    <row r="160" spans="1:61" ht="20.25" hidden="1" customHeight="1" x14ac:dyDescent="0.25">
      <c r="A160" s="2094" t="s">
        <v>1538</v>
      </c>
      <c r="B160" s="2074" t="s">
        <v>2375</v>
      </c>
      <c r="C160" s="2075"/>
      <c r="D160" s="2075"/>
      <c r="E160" s="2075"/>
      <c r="F160" s="2075"/>
      <c r="G160" s="2075"/>
      <c r="H160" s="2075"/>
      <c r="I160" s="2075"/>
      <c r="J160" s="2075"/>
      <c r="K160" s="2075"/>
      <c r="L160" s="2075"/>
      <c r="M160" s="2075"/>
      <c r="N160" s="2075"/>
      <c r="O160" s="2075"/>
      <c r="P160" s="2075"/>
      <c r="Q160" s="2075"/>
      <c r="R160" s="2075"/>
      <c r="S160" s="2075"/>
      <c r="T160" s="2075"/>
      <c r="U160" s="2061" t="str">
        <f t="shared" si="1"/>
        <v>6440 OPD-ENT</v>
      </c>
      <c r="W160" s="455" t="b">
        <f>+'17HPM_DATA_INPUT'!C116='17_AUDIT_TOTALS_CK'!U160</f>
        <v>1</v>
      </c>
      <c r="X160" s="2065">
        <f>+'17HPM_DATA_INPUT'!D116-'17_AUDIT_TOTALS_CK'!C160</f>
        <v>0</v>
      </c>
      <c r="Y160" s="2065">
        <f>+'17HPM_DATA_INPUT'!E116-'17_AUDIT_TOTALS_CK'!D160</f>
        <v>0</v>
      </c>
      <c r="Z160" s="2065">
        <f>+'17HPM_DATA_INPUT'!F116-'17_AUDIT_TOTALS_CK'!E160</f>
        <v>0</v>
      </c>
      <c r="AA160" s="2065">
        <f>+'17HPM_DATA_INPUT'!G116-'17_AUDIT_TOTALS_CK'!F160</f>
        <v>0</v>
      </c>
      <c r="AB160" s="2065">
        <f>+'17HPM_DATA_INPUT'!H116-'17_AUDIT_TOTALS_CK'!G160</f>
        <v>0</v>
      </c>
      <c r="AC160" s="2065">
        <f>+'17HPM_DATA_INPUT'!I116-'17_AUDIT_TOTALS_CK'!H160</f>
        <v>0</v>
      </c>
      <c r="AD160" s="2065">
        <f>+'17HPM_DATA_INPUT'!J116-'17_AUDIT_TOTALS_CK'!I160</f>
        <v>0</v>
      </c>
      <c r="AE160" s="2065">
        <f>+'17HPM_DATA_INPUT'!K116-'17_AUDIT_TOTALS_CK'!J160</f>
        <v>0</v>
      </c>
      <c r="AF160" s="2065">
        <f>+'17HPM_DATA_INPUT'!L116-'17_AUDIT_TOTALS_CK'!K160</f>
        <v>0</v>
      </c>
      <c r="AG160" s="2065">
        <f>+'17HPM_DATA_INPUT'!M116-'17_AUDIT_TOTALS_CK'!L160</f>
        <v>0</v>
      </c>
      <c r="AH160" s="2065">
        <f>+'17HPM_DATA_INPUT'!N116-'17_AUDIT_TOTALS_CK'!M160</f>
        <v>0</v>
      </c>
      <c r="AI160" s="2065">
        <f>+'17HPM_DATA_INPUT'!O116-'17_AUDIT_TOTALS_CK'!N160</f>
        <v>0</v>
      </c>
      <c r="AJ160" s="2065">
        <f>+'17HPM_DATA_INPUT'!P116-'17_AUDIT_TOTALS_CK'!O160</f>
        <v>0</v>
      </c>
      <c r="AK160" s="2065">
        <f>+'17HPM_DATA_INPUT'!Q116-'17_AUDIT_TOTALS_CK'!P160</f>
        <v>0</v>
      </c>
      <c r="AL160" s="2065">
        <f>+'17HPM_DATA_INPUT'!R116-'17_AUDIT_TOTALS_CK'!Q160</f>
        <v>0</v>
      </c>
      <c r="AM160" s="2065">
        <f>+'17HPM_DATA_INPUT'!S116-'17_AUDIT_TOTALS_CK'!R160</f>
        <v>0</v>
      </c>
      <c r="AN160" s="2065">
        <f>+'17HPM_DATA_INPUT'!T116-'17_AUDIT_TOTALS_CK'!S160</f>
        <v>0</v>
      </c>
      <c r="AO160" s="2065">
        <f>+'17HPM_DATA_INPUT'!U116-'17_AUDIT_TOTALS_CK'!T160</f>
        <v>0</v>
      </c>
      <c r="AQ160" s="455" t="str">
        <f>'Departmental PL'!D170</f>
        <v>6440 OPD-ENT</v>
      </c>
      <c r="AR160" s="456">
        <f>+C160-'Departmental PL'!F170</f>
        <v>0</v>
      </c>
      <c r="AS160" s="456">
        <f>+D160-'Departmental PL'!G170</f>
        <v>0</v>
      </c>
      <c r="AT160" s="456">
        <f>+E160-'Departmental PL'!H170</f>
        <v>0</v>
      </c>
      <c r="AU160" s="456">
        <f>+F160-'Departmental PL'!I170</f>
        <v>0</v>
      </c>
      <c r="AV160" s="456">
        <f>+G160-'Departmental PL'!J170</f>
        <v>0</v>
      </c>
      <c r="AW160" s="456">
        <f>+H160-'Departmental PL'!K170</f>
        <v>0</v>
      </c>
      <c r="AX160" s="456">
        <f>+I160-'Departmental PL'!L170</f>
        <v>0</v>
      </c>
      <c r="AY160" s="456">
        <f>+J160-'Departmental PL'!M170</f>
        <v>0</v>
      </c>
      <c r="AZ160" s="456">
        <f>+K160-'Departmental PL'!N170</f>
        <v>0</v>
      </c>
      <c r="BA160" s="456">
        <f>+L160-'Departmental PL'!O170</f>
        <v>0</v>
      </c>
      <c r="BB160" s="456">
        <f>+M160-'Departmental PL'!P170</f>
        <v>0</v>
      </c>
      <c r="BC160" s="456">
        <f>+N160-'Departmental PL'!Q170</f>
        <v>0</v>
      </c>
      <c r="BD160" s="456">
        <f>+O160-'Departmental PL'!R170</f>
        <v>0</v>
      </c>
      <c r="BE160" s="456">
        <f>+P160-'Departmental PL'!S170</f>
        <v>0</v>
      </c>
      <c r="BF160" s="456">
        <f>+Q160-'Departmental PL'!T170</f>
        <v>0</v>
      </c>
      <c r="BG160" s="456">
        <f>+R160-'Departmental PL'!U170</f>
        <v>0</v>
      </c>
      <c r="BH160" s="456">
        <f>+S160-'Departmental PL'!V170</f>
        <v>0</v>
      </c>
      <c r="BI160" s="456">
        <f>+T160-'Departmental PL'!W170</f>
        <v>0</v>
      </c>
    </row>
    <row r="161" spans="1:61" ht="20.25" hidden="1" customHeight="1" x14ac:dyDescent="0.25">
      <c r="A161" s="2067" t="s">
        <v>1539</v>
      </c>
      <c r="B161" s="2076" t="s">
        <v>2308</v>
      </c>
      <c r="C161" s="2077"/>
      <c r="D161" s="2077"/>
      <c r="E161" s="2077"/>
      <c r="F161" s="2077"/>
      <c r="G161" s="2077"/>
      <c r="H161" s="2077"/>
      <c r="I161" s="2077"/>
      <c r="J161" s="2077"/>
      <c r="K161" s="2077"/>
      <c r="L161" s="2077"/>
      <c r="M161" s="2077"/>
      <c r="N161" s="2077"/>
      <c r="O161" s="2077"/>
      <c r="P161" s="2077"/>
      <c r="Q161" s="2077"/>
      <c r="R161" s="2077"/>
      <c r="S161" s="2077"/>
      <c r="T161" s="2077"/>
      <c r="U161" s="2061" t="str">
        <f t="shared" si="1"/>
        <v>Total OBS</v>
      </c>
      <c r="W161" s="455" t="b">
        <f>+'17HPM_DATA_INPUT'!C117='17_AUDIT_TOTALS_CK'!U161</f>
        <v>1</v>
      </c>
      <c r="X161" s="2065">
        <f>+'17HPM_DATA_INPUT'!D117-'17_AUDIT_TOTALS_CK'!C161</f>
        <v>104</v>
      </c>
      <c r="Y161" s="2065">
        <f>+'17HPM_DATA_INPUT'!E117-'17_AUDIT_TOTALS_CK'!D161</f>
        <v>112</v>
      </c>
      <c r="Z161" s="2065">
        <f>+'17HPM_DATA_INPUT'!F117-'17_AUDIT_TOTALS_CK'!E161</f>
        <v>220</v>
      </c>
      <c r="AA161" s="2065">
        <f>+'17HPM_DATA_INPUT'!G117-'17_AUDIT_TOTALS_CK'!F161</f>
        <v>281</v>
      </c>
      <c r="AB161" s="2065">
        <f>+'17HPM_DATA_INPUT'!H117-'17_AUDIT_TOTALS_CK'!G161</f>
        <v>37907</v>
      </c>
      <c r="AC161" s="2065">
        <f>+'17HPM_DATA_INPUT'!I117-'17_AUDIT_TOTALS_CK'!H161</f>
        <v>54094</v>
      </c>
      <c r="AD161" s="2065">
        <f>+'17HPM_DATA_INPUT'!J117-'17_AUDIT_TOTALS_CK'!I161</f>
        <v>10474</v>
      </c>
      <c r="AE161" s="2065">
        <f>+'17HPM_DATA_INPUT'!K117-'17_AUDIT_TOTALS_CK'!J161</f>
        <v>15828</v>
      </c>
      <c r="AF161" s="2065">
        <f>+'17HPM_DATA_INPUT'!L117-'17_AUDIT_TOTALS_CK'!K161</f>
        <v>7788</v>
      </c>
      <c r="AG161" s="2065">
        <f>+'17HPM_DATA_INPUT'!M117-'17_AUDIT_TOTALS_CK'!L161</f>
        <v>10915</v>
      </c>
      <c r="AH161" s="2065">
        <f>+'17HPM_DATA_INPUT'!N117-'17_AUDIT_TOTALS_CK'!M161</f>
        <v>2685</v>
      </c>
      <c r="AI161" s="2065">
        <f>+'17HPM_DATA_INPUT'!O117-'17_AUDIT_TOTALS_CK'!N161</f>
        <v>4912</v>
      </c>
      <c r="AJ161" s="2065">
        <f>+'17HPM_DATA_INPUT'!P117-'17_AUDIT_TOTALS_CK'!O161</f>
        <v>1128</v>
      </c>
      <c r="AK161" s="2065">
        <f>+'17HPM_DATA_INPUT'!Q117-'17_AUDIT_TOTALS_CK'!P161</f>
        <v>1305</v>
      </c>
      <c r="AL161" s="2065">
        <f>+'17HPM_DATA_INPUT'!R117-'17_AUDIT_TOTALS_CK'!Q161</f>
        <v>1846</v>
      </c>
      <c r="AM161" s="2065">
        <f>+'17HPM_DATA_INPUT'!S117-'17_AUDIT_TOTALS_CK'!R161</f>
        <v>2760</v>
      </c>
      <c r="AN161" s="2065">
        <f>+'17HPM_DATA_INPUT'!T117-'17_AUDIT_TOTALS_CK'!S161</f>
        <v>-288</v>
      </c>
      <c r="AO161" s="2065">
        <f>+'17HPM_DATA_INPUT'!U117-'17_AUDIT_TOTALS_CK'!T161</f>
        <v>847</v>
      </c>
      <c r="AQ161" s="2076" t="str">
        <f>'Departmental PL'!D171</f>
        <v>Total OBS</v>
      </c>
      <c r="AR161" s="456">
        <f>+C161-'Departmental PL'!F171</f>
        <v>-104</v>
      </c>
      <c r="AS161" s="456">
        <f>+D161-'Departmental PL'!G171</f>
        <v>-112</v>
      </c>
      <c r="AT161" s="456">
        <f>+E161-'Departmental PL'!H171</f>
        <v>-220</v>
      </c>
      <c r="AU161" s="456">
        <f>+F161-'Departmental PL'!I171</f>
        <v>-281</v>
      </c>
      <c r="AV161" s="456">
        <f>+G161-'Departmental PL'!J171</f>
        <v>-37907</v>
      </c>
      <c r="AW161" s="456">
        <f>+H161-'Departmental PL'!K171</f>
        <v>-54094</v>
      </c>
      <c r="AX161" s="456">
        <f>+I161-'Departmental PL'!L171</f>
        <v>-10474</v>
      </c>
      <c r="AY161" s="456">
        <f>+J161-'Departmental PL'!M171</f>
        <v>-15827</v>
      </c>
      <c r="AZ161" s="456">
        <f>+K161-'Departmental PL'!N171</f>
        <v>-7788</v>
      </c>
      <c r="BA161" s="456">
        <f>+L161-'Departmental PL'!O171</f>
        <v>-10915</v>
      </c>
      <c r="BB161" s="456">
        <f>+M161-'Departmental PL'!P171</f>
        <v>-2686</v>
      </c>
      <c r="BC161" s="456">
        <f>+N161-'Departmental PL'!Q171</f>
        <v>-4912</v>
      </c>
      <c r="BD161" s="456">
        <f>+O161-'Departmental PL'!R171</f>
        <v>-1128</v>
      </c>
      <c r="BE161" s="456">
        <f>+P161-'Departmental PL'!S171</f>
        <v>-1305</v>
      </c>
      <c r="BF161" s="456">
        <f>+Q161-'Departmental PL'!T171</f>
        <v>-1846</v>
      </c>
      <c r="BG161" s="456">
        <f>+R161-'Departmental PL'!U171</f>
        <v>-2760</v>
      </c>
      <c r="BH161" s="456">
        <f>+S161-'Departmental PL'!V171</f>
        <v>288</v>
      </c>
      <c r="BI161" s="456">
        <f>+T161-'Departmental PL'!W171</f>
        <v>-847</v>
      </c>
    </row>
    <row r="162" spans="1:61" ht="20.25" hidden="1" customHeight="1" x14ac:dyDescent="0.25">
      <c r="A162" s="2067"/>
      <c r="B162" s="2076"/>
      <c r="C162" s="2077"/>
      <c r="D162" s="2077"/>
      <c r="E162" s="2077"/>
      <c r="F162" s="2077"/>
      <c r="G162" s="2077"/>
      <c r="H162" s="2077"/>
      <c r="I162" s="2077"/>
      <c r="J162" s="2077"/>
      <c r="K162" s="2077"/>
      <c r="L162" s="2077"/>
      <c r="M162" s="2077"/>
      <c r="N162" s="2077"/>
      <c r="O162" s="2077"/>
      <c r="P162" s="2077"/>
      <c r="Q162" s="2077"/>
      <c r="R162" s="2077"/>
      <c r="S162" s="2077"/>
      <c r="T162" s="2077"/>
      <c r="AQ162" s="455">
        <f>'Departmental PL'!D172</f>
        <v>0</v>
      </c>
      <c r="AR162" s="456">
        <f>+C162-'Departmental PL'!F172</f>
        <v>0</v>
      </c>
      <c r="AS162" s="456">
        <f>+D162-'Departmental PL'!G172</f>
        <v>0</v>
      </c>
      <c r="AT162" s="456">
        <f>+E162-'Departmental PL'!H172</f>
        <v>0</v>
      </c>
      <c r="AU162" s="456">
        <f>+F162-'Departmental PL'!I172</f>
        <v>0</v>
      </c>
      <c r="AV162" s="456">
        <f>+G162-'Departmental PL'!J172</f>
        <v>0</v>
      </c>
      <c r="AW162" s="456">
        <f>+H162-'Departmental PL'!K172</f>
        <v>0</v>
      </c>
      <c r="AX162" s="456">
        <f>+I162-'Departmental PL'!L172</f>
        <v>0</v>
      </c>
      <c r="AY162" s="456">
        <f>+J162-'Departmental PL'!M172</f>
        <v>0</v>
      </c>
      <c r="AZ162" s="456">
        <f>+K162-'Departmental PL'!N172</f>
        <v>0</v>
      </c>
      <c r="BA162" s="456">
        <f>+L162-'Departmental PL'!O172</f>
        <v>0</v>
      </c>
      <c r="BB162" s="456">
        <f>+M162-'Departmental PL'!P172</f>
        <v>0</v>
      </c>
      <c r="BC162" s="456">
        <f>+N162-'Departmental PL'!Q172</f>
        <v>0</v>
      </c>
      <c r="BD162" s="456">
        <f>+O162-'Departmental PL'!R172</f>
        <v>0</v>
      </c>
      <c r="BE162" s="456">
        <f>+P162-'Departmental PL'!S172</f>
        <v>0</v>
      </c>
      <c r="BF162" s="456">
        <f>+Q162-'Departmental PL'!T172</f>
        <v>0</v>
      </c>
      <c r="BG162" s="456">
        <f>+R162-'Departmental PL'!U172</f>
        <v>0</v>
      </c>
      <c r="BH162" s="456">
        <f>+S162-'Departmental PL'!V172</f>
        <v>0</v>
      </c>
      <c r="BI162" s="456">
        <f>+T162-'Departmental PL'!W172</f>
        <v>0</v>
      </c>
    </row>
    <row r="163" spans="1:61" ht="20.25" hidden="1" customHeight="1" x14ac:dyDescent="0.25">
      <c r="A163" s="2094" t="s">
        <v>1540</v>
      </c>
      <c r="B163" s="2091" t="s">
        <v>2376</v>
      </c>
      <c r="C163" s="2092"/>
      <c r="D163" s="2092"/>
      <c r="E163" s="2092"/>
      <c r="F163" s="2092"/>
      <c r="G163" s="2092"/>
      <c r="H163" s="2092"/>
      <c r="I163" s="2092"/>
      <c r="J163" s="2092"/>
      <c r="K163" s="2092"/>
      <c r="L163" s="2092"/>
      <c r="M163" s="2092"/>
      <c r="N163" s="2092"/>
      <c r="O163" s="2092"/>
      <c r="P163" s="2092"/>
      <c r="Q163" s="2092"/>
      <c r="R163" s="2092"/>
      <c r="S163" s="2092"/>
      <c r="T163" s="2092"/>
      <c r="U163" s="2061" t="str">
        <f t="shared" si="1"/>
        <v>Total 003c ENT</v>
      </c>
      <c r="W163" s="455" t="b">
        <f>+'17HPM_DATA_INPUT'!C118='17_AUDIT_TOTALS_CK'!U163</f>
        <v>1</v>
      </c>
      <c r="X163" s="2065">
        <f>+'17HPM_DATA_INPUT'!D118-'17_AUDIT_TOTALS_CK'!C163</f>
        <v>19237</v>
      </c>
      <c r="Y163" s="2065">
        <f>+'17HPM_DATA_INPUT'!E118-'17_AUDIT_TOTALS_CK'!D163</f>
        <v>18712</v>
      </c>
      <c r="Z163" s="2065">
        <f>+'17HPM_DATA_INPUT'!F118-'17_AUDIT_TOTALS_CK'!E163</f>
        <v>76349</v>
      </c>
      <c r="AA163" s="2065">
        <f>+'17HPM_DATA_INPUT'!G118-'17_AUDIT_TOTALS_CK'!F163</f>
        <v>61433</v>
      </c>
      <c r="AB163" s="2065">
        <f>+'17HPM_DATA_INPUT'!H118-'17_AUDIT_TOTALS_CK'!G163</f>
        <v>10772934</v>
      </c>
      <c r="AC163" s="2065">
        <f>+'17HPM_DATA_INPUT'!I118-'17_AUDIT_TOTALS_CK'!H163</f>
        <v>9555216</v>
      </c>
      <c r="AD163" s="2065">
        <f>+'17HPM_DATA_INPUT'!J118-'17_AUDIT_TOTALS_CK'!I163</f>
        <v>4641032</v>
      </c>
      <c r="AE163" s="2065">
        <f>+'17HPM_DATA_INPUT'!K118-'17_AUDIT_TOTALS_CK'!J163</f>
        <v>4480346</v>
      </c>
      <c r="AF163" s="2065">
        <f>+'17HPM_DATA_INPUT'!L118-'17_AUDIT_TOTALS_CK'!K163</f>
        <v>3521558</v>
      </c>
      <c r="AG163" s="2065">
        <f>+'17HPM_DATA_INPUT'!M118-'17_AUDIT_TOTALS_CK'!L163</f>
        <v>3046599</v>
      </c>
      <c r="AH163" s="2065">
        <f>+'17HPM_DATA_INPUT'!N118-'17_AUDIT_TOTALS_CK'!M163</f>
        <v>1119474</v>
      </c>
      <c r="AI163" s="2065">
        <f>+'17HPM_DATA_INPUT'!O118-'17_AUDIT_TOTALS_CK'!N163</f>
        <v>1433747</v>
      </c>
      <c r="AJ163" s="2065">
        <f>+'17HPM_DATA_INPUT'!P118-'17_AUDIT_TOTALS_CK'!O163</f>
        <v>936473</v>
      </c>
      <c r="AK163" s="2065">
        <f>+'17HPM_DATA_INPUT'!Q118-'17_AUDIT_TOTALS_CK'!P163</f>
        <v>795007</v>
      </c>
      <c r="AL163" s="2065">
        <f>+'17HPM_DATA_INPUT'!R118-'17_AUDIT_TOTALS_CK'!Q163</f>
        <v>775652</v>
      </c>
      <c r="AM163" s="2065">
        <f>+'17HPM_DATA_INPUT'!S118-'17_AUDIT_TOTALS_CK'!R163</f>
        <v>692872</v>
      </c>
      <c r="AN163" s="2065">
        <f>+'17HPM_DATA_INPUT'!T118-'17_AUDIT_TOTALS_CK'!S163</f>
        <v>-592651</v>
      </c>
      <c r="AO163" s="2065">
        <f>+'17HPM_DATA_INPUT'!U118-'17_AUDIT_TOTALS_CK'!T163</f>
        <v>-54132</v>
      </c>
      <c r="AQ163" s="2091" t="str">
        <f>'Departmental PL'!D173</f>
        <v>TOTAL 003c ENT</v>
      </c>
      <c r="AR163" s="456">
        <f>+C163-'Departmental PL'!F173</f>
        <v>-19237</v>
      </c>
      <c r="AS163" s="456">
        <f>+D163-'Departmental PL'!G173</f>
        <v>-18712</v>
      </c>
      <c r="AT163" s="456">
        <f>+E163-'Departmental PL'!H173</f>
        <v>-76349</v>
      </c>
      <c r="AU163" s="456">
        <f>+F163-'Departmental PL'!I173</f>
        <v>-61433</v>
      </c>
      <c r="AV163" s="456">
        <f>+G163-'Departmental PL'!J173</f>
        <v>-10772934</v>
      </c>
      <c r="AW163" s="456">
        <f>+H163-'Departmental PL'!K173</f>
        <v>-9555215</v>
      </c>
      <c r="AX163" s="456">
        <f>+I163-'Departmental PL'!L173</f>
        <v>-4641032</v>
      </c>
      <c r="AY163" s="456">
        <f>+J163-'Departmental PL'!M173</f>
        <v>-4480347</v>
      </c>
      <c r="AZ163" s="456">
        <f>+K163-'Departmental PL'!N173</f>
        <v>-3521558</v>
      </c>
      <c r="BA163" s="456">
        <f>+L163-'Departmental PL'!O173</f>
        <v>-3046600</v>
      </c>
      <c r="BB163" s="456">
        <f>+M163-'Departmental PL'!P173</f>
        <v>-1119474</v>
      </c>
      <c r="BC163" s="456">
        <f>+N163-'Departmental PL'!Q173</f>
        <v>-1433747</v>
      </c>
      <c r="BD163" s="456">
        <f>+O163-'Departmental PL'!R173</f>
        <v>-936473</v>
      </c>
      <c r="BE163" s="456">
        <f>+P163-'Departmental PL'!S173</f>
        <v>-795008</v>
      </c>
      <c r="BF163" s="456">
        <f>+Q163-'Departmental PL'!T173</f>
        <v>-775652</v>
      </c>
      <c r="BG163" s="456">
        <f>+R163-'Departmental PL'!U173</f>
        <v>-692871</v>
      </c>
      <c r="BH163" s="456">
        <f>+S163-'Departmental PL'!V173</f>
        <v>592651</v>
      </c>
      <c r="BI163" s="456">
        <f>+T163-'Departmental PL'!W173</f>
        <v>54132</v>
      </c>
    </row>
    <row r="164" spans="1:61" ht="20.25" hidden="1" customHeight="1" x14ac:dyDescent="0.25">
      <c r="A164" s="2094" t="s">
        <v>1541</v>
      </c>
      <c r="B164" s="2091"/>
      <c r="C164" s="2092"/>
      <c r="D164" s="2092"/>
      <c r="E164" s="2092"/>
      <c r="F164" s="2092"/>
      <c r="G164" s="2092"/>
      <c r="H164" s="2092"/>
      <c r="I164" s="2092"/>
      <c r="J164" s="2092"/>
      <c r="K164" s="2092"/>
      <c r="L164" s="2092"/>
      <c r="M164" s="2092"/>
      <c r="N164" s="2092"/>
      <c r="O164" s="2092"/>
      <c r="P164" s="2092"/>
      <c r="Q164" s="2092"/>
      <c r="R164" s="2092"/>
      <c r="S164" s="2092"/>
      <c r="T164" s="2092"/>
      <c r="AQ164" s="455">
        <f>'Departmental PL'!D174</f>
        <v>0</v>
      </c>
      <c r="AR164" s="456">
        <f>+C164-'Departmental PL'!F174</f>
        <v>0</v>
      </c>
      <c r="AS164" s="456">
        <f>+D164-'Departmental PL'!G174</f>
        <v>0</v>
      </c>
      <c r="AT164" s="456">
        <f>+E164-'Departmental PL'!H174</f>
        <v>0</v>
      </c>
      <c r="AU164" s="456">
        <f>+F164-'Departmental PL'!I174</f>
        <v>0</v>
      </c>
      <c r="AV164" s="456">
        <f>+G164-'Departmental PL'!J174</f>
        <v>0</v>
      </c>
      <c r="AW164" s="456">
        <f>+H164-'Departmental PL'!K174</f>
        <v>0</v>
      </c>
      <c r="AX164" s="456">
        <f>+I164-'Departmental PL'!L174</f>
        <v>0</v>
      </c>
      <c r="AY164" s="456">
        <f>+J164-'Departmental PL'!M174</f>
        <v>0</v>
      </c>
      <c r="AZ164" s="456">
        <f>+K164-'Departmental PL'!N174</f>
        <v>0</v>
      </c>
      <c r="BA164" s="456">
        <f>+L164-'Departmental PL'!O174</f>
        <v>0</v>
      </c>
      <c r="BB164" s="456">
        <f>+M164-'Departmental PL'!P174</f>
        <v>0</v>
      </c>
      <c r="BC164" s="456">
        <f>+N164-'Departmental PL'!Q174</f>
        <v>0</v>
      </c>
      <c r="BD164" s="456">
        <f>+O164-'Departmental PL'!R174</f>
        <v>0</v>
      </c>
      <c r="BE164" s="456">
        <f>+P164-'Departmental PL'!S174</f>
        <v>0</v>
      </c>
      <c r="BF164" s="456">
        <f>+Q164-'Departmental PL'!T174</f>
        <v>0</v>
      </c>
      <c r="BG164" s="456">
        <f>+R164-'Departmental PL'!U174</f>
        <v>0</v>
      </c>
      <c r="BH164" s="456">
        <f>+S164-'Departmental PL'!V174</f>
        <v>0</v>
      </c>
      <c r="BI164" s="456">
        <f>+T164-'Departmental PL'!W174</f>
        <v>0</v>
      </c>
    </row>
    <row r="165" spans="1:61" ht="20.25" hidden="1" customHeight="1" x14ac:dyDescent="0.25">
      <c r="A165" s="2094" t="s">
        <v>1780</v>
      </c>
      <c r="B165" s="2091"/>
      <c r="C165" s="2092"/>
      <c r="D165" s="2092"/>
      <c r="E165" s="2092"/>
      <c r="F165" s="2092"/>
      <c r="G165" s="2092"/>
      <c r="H165" s="2092"/>
      <c r="I165" s="2092"/>
      <c r="J165" s="2092"/>
      <c r="K165" s="2092"/>
      <c r="L165" s="2092"/>
      <c r="M165" s="2092"/>
      <c r="N165" s="2092"/>
      <c r="O165" s="2092"/>
      <c r="P165" s="2092"/>
      <c r="Q165" s="2092"/>
      <c r="R165" s="2092"/>
      <c r="S165" s="2092"/>
      <c r="T165" s="2092"/>
      <c r="AQ165" s="455" t="str">
        <f>'Departmental PL'!D175</f>
        <v>** COMBINED SPEECH &amp; AUDIOLOGY</v>
      </c>
      <c r="AR165" s="456">
        <f>+C165-'Departmental PL'!F175</f>
        <v>-23574</v>
      </c>
      <c r="AS165" s="456">
        <f>+D165-'Departmental PL'!G175</f>
        <v>-21648</v>
      </c>
      <c r="AT165" s="456">
        <f>+E165-'Departmental PL'!H175</f>
        <v>-73007</v>
      </c>
      <c r="AU165" s="456">
        <f>+F165-'Departmental PL'!I175</f>
        <v>-57056</v>
      </c>
      <c r="AV165" s="456">
        <f>+G165-'Departmental PL'!J175</f>
        <v>-10130708</v>
      </c>
      <c r="AW165" s="456">
        <f>+H165-'Departmental PL'!K175</f>
        <v>-8372255</v>
      </c>
      <c r="AX165" s="456">
        <f>+I165-'Departmental PL'!L175</f>
        <v>-4331990</v>
      </c>
      <c r="AY165" s="456">
        <f>+J165-'Departmental PL'!M175</f>
        <v>-3887973</v>
      </c>
      <c r="AZ165" s="456">
        <f>+K165-'Departmental PL'!N175</f>
        <v>-3043368</v>
      </c>
      <c r="BA165" s="456">
        <f>+L165-'Departmental PL'!O175</f>
        <v>-2585662</v>
      </c>
      <c r="BB165" s="456">
        <f>+M165-'Departmental PL'!P175</f>
        <v>-1288622</v>
      </c>
      <c r="BC165" s="456">
        <f>+N165-'Departmental PL'!Q175</f>
        <v>-1302311</v>
      </c>
      <c r="BD165" s="456">
        <f>+O165-'Departmental PL'!R175</f>
        <v>-520191</v>
      </c>
      <c r="BE165" s="456">
        <f>+P165-'Departmental PL'!S175</f>
        <v>-403679</v>
      </c>
      <c r="BF165" s="456">
        <f>+Q165-'Departmental PL'!T175</f>
        <v>-588778</v>
      </c>
      <c r="BG165" s="456">
        <f>+R165-'Departmental PL'!U175</f>
        <v>-488105</v>
      </c>
      <c r="BH165" s="456">
        <f>+S165-'Departmental PL'!V175</f>
        <v>-179653</v>
      </c>
      <c r="BI165" s="456">
        <f>+T165-'Departmental PL'!W175</f>
        <v>-410527</v>
      </c>
    </row>
    <row r="166" spans="1:61" ht="20.25" hidden="1" customHeight="1" x14ac:dyDescent="0.25">
      <c r="A166" s="2032" t="s">
        <v>1543</v>
      </c>
      <c r="B166" s="2091"/>
      <c r="C166" s="2092"/>
      <c r="D166" s="2092"/>
      <c r="E166" s="2092"/>
      <c r="F166" s="2092"/>
      <c r="G166" s="2092"/>
      <c r="H166" s="2092"/>
      <c r="I166" s="2092"/>
      <c r="J166" s="2092"/>
      <c r="K166" s="2092"/>
      <c r="L166" s="2092"/>
      <c r="M166" s="2092"/>
      <c r="N166" s="2092"/>
      <c r="O166" s="2092"/>
      <c r="P166" s="2092"/>
      <c r="Q166" s="2092"/>
      <c r="R166" s="2092"/>
      <c r="S166" s="2092"/>
      <c r="T166" s="2092"/>
      <c r="AQ166" s="455">
        <f>'Departmental PL'!D176</f>
        <v>0</v>
      </c>
      <c r="AR166" s="456">
        <f>+C166-'Departmental PL'!F176</f>
        <v>0</v>
      </c>
      <c r="AS166" s="456">
        <f>+D166-'Departmental PL'!G176</f>
        <v>0</v>
      </c>
      <c r="AT166" s="456">
        <f>+E166-'Departmental PL'!H176</f>
        <v>0</v>
      </c>
      <c r="AU166" s="456">
        <f>+F166-'Departmental PL'!I176</f>
        <v>0</v>
      </c>
      <c r="AV166" s="456">
        <f>+G166-'Departmental PL'!J176</f>
        <v>0</v>
      </c>
      <c r="AW166" s="456">
        <f>+H166-'Departmental PL'!K176</f>
        <v>0</v>
      </c>
      <c r="AX166" s="456">
        <f>+I166-'Departmental PL'!L176</f>
        <v>0</v>
      </c>
      <c r="AY166" s="456">
        <f>+J166-'Departmental PL'!M176</f>
        <v>0</v>
      </c>
      <c r="AZ166" s="456">
        <f>+K166-'Departmental PL'!N176</f>
        <v>0</v>
      </c>
      <c r="BA166" s="456">
        <f>+L166-'Departmental PL'!O176</f>
        <v>0</v>
      </c>
      <c r="BB166" s="456">
        <f>+M166-'Departmental PL'!P176</f>
        <v>0</v>
      </c>
      <c r="BC166" s="456">
        <f>+N166-'Departmental PL'!Q176</f>
        <v>0</v>
      </c>
      <c r="BD166" s="456">
        <f>+O166-'Departmental PL'!R176</f>
        <v>0</v>
      </c>
      <c r="BE166" s="456">
        <f>+P166-'Departmental PL'!S176</f>
        <v>0</v>
      </c>
      <c r="BF166" s="456">
        <f>+Q166-'Departmental PL'!T176</f>
        <v>0</v>
      </c>
      <c r="BG166" s="456">
        <f>+R166-'Departmental PL'!U176</f>
        <v>0</v>
      </c>
      <c r="BH166" s="456">
        <f>+S166-'Departmental PL'!V176</f>
        <v>0</v>
      </c>
      <c r="BI166" s="456">
        <f>+T166-'Departmental PL'!W176</f>
        <v>0</v>
      </c>
    </row>
    <row r="167" spans="1:61" ht="20.25" hidden="1" customHeight="1" x14ac:dyDescent="0.25">
      <c r="A167" s="2085" t="s">
        <v>1788</v>
      </c>
      <c r="B167" s="2069"/>
      <c r="C167" s="2070"/>
      <c r="D167" s="2070"/>
      <c r="E167" s="2070"/>
      <c r="F167" s="2070"/>
      <c r="G167" s="2070"/>
      <c r="H167" s="2070"/>
      <c r="I167" s="2070"/>
      <c r="J167" s="2070"/>
      <c r="K167" s="2070"/>
      <c r="L167" s="2070"/>
      <c r="M167" s="2070"/>
      <c r="N167" s="2070"/>
      <c r="O167" s="2070"/>
      <c r="P167" s="2070"/>
      <c r="Q167" s="2070"/>
      <c r="R167" s="2070"/>
      <c r="S167" s="2070"/>
      <c r="T167" s="2070"/>
      <c r="U167" s="2061" t="str">
        <f t="shared" si="1"/>
        <v/>
      </c>
      <c r="W167" s="455" t="b">
        <f>+'17HPM_DATA_INPUT'!C119='17_AUDIT_TOTALS_CK'!U167</f>
        <v>1</v>
      </c>
      <c r="X167" s="2065">
        <f>+'17HPM_DATA_INPUT'!D119-'17_AUDIT_TOTALS_CK'!C167</f>
        <v>0</v>
      </c>
      <c r="Y167" s="2065">
        <f>+'17HPM_DATA_INPUT'!E119-'17_AUDIT_TOTALS_CK'!D167</f>
        <v>0</v>
      </c>
      <c r="Z167" s="2065">
        <f>+'17HPM_DATA_INPUT'!F119-'17_AUDIT_TOTALS_CK'!E167</f>
        <v>0</v>
      </c>
      <c r="AA167" s="2065">
        <f>+'17HPM_DATA_INPUT'!G119-'17_AUDIT_TOTALS_CK'!F167</f>
        <v>0</v>
      </c>
      <c r="AB167" s="2065">
        <f>+'17HPM_DATA_INPUT'!H119-'17_AUDIT_TOTALS_CK'!G167</f>
        <v>0</v>
      </c>
      <c r="AC167" s="2065">
        <f>+'17HPM_DATA_INPUT'!I119-'17_AUDIT_TOTALS_CK'!H167</f>
        <v>0</v>
      </c>
      <c r="AD167" s="2065">
        <f>+'17HPM_DATA_INPUT'!J119-'17_AUDIT_TOTALS_CK'!I167</f>
        <v>0</v>
      </c>
      <c r="AE167" s="2065">
        <f>+'17HPM_DATA_INPUT'!K119-'17_AUDIT_TOTALS_CK'!J167</f>
        <v>0</v>
      </c>
      <c r="AF167" s="2065">
        <f>+'17HPM_DATA_INPUT'!L119-'17_AUDIT_TOTALS_CK'!K167</f>
        <v>0</v>
      </c>
      <c r="AG167" s="2065">
        <f>+'17HPM_DATA_INPUT'!M119-'17_AUDIT_TOTALS_CK'!L167</f>
        <v>0</v>
      </c>
      <c r="AH167" s="2065">
        <f>+'17HPM_DATA_INPUT'!N119-'17_AUDIT_TOTALS_CK'!M167</f>
        <v>0</v>
      </c>
      <c r="AI167" s="2065">
        <f>+'17HPM_DATA_INPUT'!O119-'17_AUDIT_TOTALS_CK'!N167</f>
        <v>0</v>
      </c>
      <c r="AJ167" s="2065">
        <f>+'17HPM_DATA_INPUT'!P119-'17_AUDIT_TOTALS_CK'!O167</f>
        <v>0</v>
      </c>
      <c r="AK167" s="2065">
        <f>+'17HPM_DATA_INPUT'!Q119-'17_AUDIT_TOTALS_CK'!P167</f>
        <v>0</v>
      </c>
      <c r="AL167" s="2065">
        <f>+'17HPM_DATA_INPUT'!R119-'17_AUDIT_TOTALS_CK'!Q167</f>
        <v>0</v>
      </c>
      <c r="AM167" s="2065">
        <f>+'17HPM_DATA_INPUT'!S119-'17_AUDIT_TOTALS_CK'!R167</f>
        <v>0</v>
      </c>
      <c r="AN167" s="2065">
        <f>+'17HPM_DATA_INPUT'!T119-'17_AUDIT_TOTALS_CK'!S167</f>
        <v>0</v>
      </c>
      <c r="AO167" s="2065">
        <f>+'17HPM_DATA_INPUT'!U119-'17_AUDIT_TOTALS_CK'!T167</f>
        <v>0</v>
      </c>
      <c r="AQ167" s="2069" t="str">
        <f>'Departmental PL'!D177</f>
        <v xml:space="preserve">004 OB/GYN </v>
      </c>
      <c r="AR167" s="456">
        <f>+C167-'Departmental PL'!F177</f>
        <v>0</v>
      </c>
      <c r="AS167" s="456">
        <f>+D167-'Departmental PL'!G177</f>
        <v>0</v>
      </c>
      <c r="AT167" s="456">
        <f>+E167-'Departmental PL'!H177</f>
        <v>0</v>
      </c>
      <c r="AU167" s="456">
        <f>+F167-'Departmental PL'!I177</f>
        <v>0</v>
      </c>
      <c r="AV167" s="456">
        <f>+G167-'Departmental PL'!J177</f>
        <v>0</v>
      </c>
      <c r="AW167" s="456">
        <f>+H167-'Departmental PL'!K177</f>
        <v>0</v>
      </c>
      <c r="AX167" s="456">
        <f>+I167-'Departmental PL'!L177</f>
        <v>0</v>
      </c>
      <c r="AY167" s="456">
        <f>+J167-'Departmental PL'!M177</f>
        <v>0</v>
      </c>
      <c r="AZ167" s="456">
        <f>+K167-'Departmental PL'!N177</f>
        <v>0</v>
      </c>
      <c r="BA167" s="456">
        <f>+L167-'Departmental PL'!O177</f>
        <v>0</v>
      </c>
      <c r="BB167" s="456">
        <f>+M167-'Departmental PL'!P177</f>
        <v>0</v>
      </c>
      <c r="BC167" s="456">
        <f>+N167-'Departmental PL'!Q177</f>
        <v>0</v>
      </c>
      <c r="BD167" s="456">
        <f>+O167-'Departmental PL'!R177</f>
        <v>0</v>
      </c>
      <c r="BE167" s="456">
        <f>+P167-'Departmental PL'!S177</f>
        <v>0</v>
      </c>
      <c r="BF167" s="456">
        <f>+Q167-'Departmental PL'!T177</f>
        <v>0</v>
      </c>
      <c r="BG167" s="456">
        <f>+R167-'Departmental PL'!U177</f>
        <v>0</v>
      </c>
      <c r="BH167" s="456">
        <f>+S167-'Departmental PL'!V177</f>
        <v>0</v>
      </c>
      <c r="BI167" s="456">
        <f>+T167-'Departmental PL'!W177</f>
        <v>0</v>
      </c>
    </row>
    <row r="168" spans="1:61" ht="20.25" hidden="1" customHeight="1" x14ac:dyDescent="0.25">
      <c r="A168" s="2085" t="s">
        <v>1789</v>
      </c>
      <c r="B168" s="2058" t="s">
        <v>2377</v>
      </c>
      <c r="C168" s="2060"/>
      <c r="D168" s="2060"/>
      <c r="E168" s="2060"/>
      <c r="F168" s="2060"/>
      <c r="G168" s="2060"/>
      <c r="H168" s="2060"/>
      <c r="I168" s="2060"/>
      <c r="J168" s="2060"/>
      <c r="K168" s="2060"/>
      <c r="L168" s="2060"/>
      <c r="M168" s="2060"/>
      <c r="N168" s="2060"/>
      <c r="O168" s="2060"/>
      <c r="P168" s="2060"/>
      <c r="Q168" s="2060"/>
      <c r="R168" s="2060"/>
      <c r="S168" s="2060"/>
      <c r="T168" s="2060"/>
      <c r="U168" s="2061" t="str">
        <f t="shared" si="1"/>
        <v>6020 OPD-OB/GYN</v>
      </c>
      <c r="W168" s="455" t="b">
        <f>+'17HPM_DATA_INPUT'!C120='17_AUDIT_TOTALS_CK'!U168</f>
        <v>1</v>
      </c>
      <c r="X168" s="2065">
        <f>+'17HPM_DATA_INPUT'!D120-'17_AUDIT_TOTALS_CK'!C168</f>
        <v>7508</v>
      </c>
      <c r="Y168" s="2065">
        <f>+'17HPM_DATA_INPUT'!E120-'17_AUDIT_TOTALS_CK'!D168</f>
        <v>5974</v>
      </c>
      <c r="Z168" s="2065">
        <f>+'17HPM_DATA_INPUT'!F120-'17_AUDIT_TOTALS_CK'!E168</f>
        <v>79862</v>
      </c>
      <c r="AA168" s="2065">
        <f>+'17HPM_DATA_INPUT'!G120-'17_AUDIT_TOTALS_CK'!F168</f>
        <v>77652</v>
      </c>
      <c r="AB168" s="2065">
        <f>+'17HPM_DATA_INPUT'!H120-'17_AUDIT_TOTALS_CK'!G168</f>
        <v>2844986</v>
      </c>
      <c r="AC168" s="2065">
        <f>+'17HPM_DATA_INPUT'!I120-'17_AUDIT_TOTALS_CK'!H168</f>
        <v>2422240</v>
      </c>
      <c r="AD168" s="2065">
        <f>+'17HPM_DATA_INPUT'!J120-'17_AUDIT_TOTALS_CK'!I168</f>
        <v>806915</v>
      </c>
      <c r="AE168" s="2065">
        <f>+'17HPM_DATA_INPUT'!K120-'17_AUDIT_TOTALS_CK'!J168</f>
        <v>695405</v>
      </c>
      <c r="AF168" s="2065">
        <f>+'17HPM_DATA_INPUT'!L120-'17_AUDIT_TOTALS_CK'!K168</f>
        <v>1578984</v>
      </c>
      <c r="AG168" s="2065">
        <f>+'17HPM_DATA_INPUT'!M120-'17_AUDIT_TOTALS_CK'!L168</f>
        <v>1282741</v>
      </c>
      <c r="AH168" s="2065">
        <f>+'17HPM_DATA_INPUT'!N120-'17_AUDIT_TOTALS_CK'!M168</f>
        <v>-772069</v>
      </c>
      <c r="AI168" s="2065">
        <f>+'17HPM_DATA_INPUT'!O120-'17_AUDIT_TOTALS_CK'!N168</f>
        <v>-587336</v>
      </c>
      <c r="AJ168" s="2065">
        <f>+'17HPM_DATA_INPUT'!P120-'17_AUDIT_TOTALS_CK'!O168</f>
        <v>637693</v>
      </c>
      <c r="AK168" s="2065">
        <f>+'17HPM_DATA_INPUT'!Q120-'17_AUDIT_TOTALS_CK'!P168</f>
        <v>594055</v>
      </c>
      <c r="AL168" s="2065">
        <f>+'17HPM_DATA_INPUT'!R120-'17_AUDIT_TOTALS_CK'!Q168</f>
        <v>376007</v>
      </c>
      <c r="AM168" s="2065">
        <f>+'17HPM_DATA_INPUT'!S120-'17_AUDIT_TOTALS_CK'!R168</f>
        <v>416801</v>
      </c>
      <c r="AN168" s="2065">
        <f>+'17HPM_DATA_INPUT'!T120-'17_AUDIT_TOTALS_CK'!S168</f>
        <v>-1785768</v>
      </c>
      <c r="AO168" s="2065">
        <f>+'17HPM_DATA_INPUT'!U120-'17_AUDIT_TOTALS_CK'!T168</f>
        <v>-1598193</v>
      </c>
      <c r="AQ168" s="2435" t="str">
        <f>'Departmental PL'!D178</f>
        <v>6020 OPD-OB/GYN *</v>
      </c>
      <c r="AR168" s="456">
        <f>+C168-'Departmental PL'!F178</f>
        <v>-23024</v>
      </c>
      <c r="AS168" s="456">
        <f>+D168-'Departmental PL'!G178</f>
        <v>-21230</v>
      </c>
      <c r="AT168" s="456">
        <f>+E168-'Departmental PL'!H178</f>
        <v>-79862</v>
      </c>
      <c r="AU168" s="456">
        <f>+F168-'Departmental PL'!I178</f>
        <v>-77652</v>
      </c>
      <c r="AV168" s="456">
        <f>+G168-'Departmental PL'!J178</f>
        <v>-9087948.9199999999</v>
      </c>
      <c r="AW168" s="456">
        <f>+H168-'Departmental PL'!K178</f>
        <v>-8613180.8577596545</v>
      </c>
      <c r="AX168" s="456">
        <f>+I168-'Departmental PL'!L178</f>
        <v>-3533313.63</v>
      </c>
      <c r="AY168" s="456">
        <f>+J168-'Departmental PL'!M178</f>
        <v>-3277017</v>
      </c>
      <c r="AZ168" s="456">
        <f>+K168-'Departmental PL'!N178</f>
        <v>-4998905.081786314</v>
      </c>
      <c r="BA168" s="456">
        <f>+L168-'Departmental PL'!O178</f>
        <v>-4591665.16</v>
      </c>
      <c r="BB168" s="456">
        <f>+M168-'Departmental PL'!P178</f>
        <v>1465591.4517863141</v>
      </c>
      <c r="BC168" s="456">
        <f>+N168-'Departmental PL'!Q178</f>
        <v>1314648.1600000001</v>
      </c>
      <c r="BD168" s="456">
        <f>+O168-'Departmental PL'!R178</f>
        <v>-2018871.4915528398</v>
      </c>
      <c r="BE168" s="456">
        <f>+P168-'Departmental PL'!S178</f>
        <v>-2126462.9391999999</v>
      </c>
      <c r="BF168" s="456">
        <f>+Q168-'Departmental PL'!T178</f>
        <v>-1190399.6300455662</v>
      </c>
      <c r="BG168" s="456">
        <f>+R168-'Departmental PL'!U178</f>
        <v>-1491970.1816</v>
      </c>
      <c r="BH168" s="456">
        <f>+S168-'Departmental PL'!V178</f>
        <v>4674862.5733847208</v>
      </c>
      <c r="BI168" s="456">
        <f>+T168-'Departmental PL'!W178</f>
        <v>4933081.2807999998</v>
      </c>
    </row>
    <row r="169" spans="1:61" ht="20.25" hidden="1" customHeight="1" x14ac:dyDescent="0.25">
      <c r="A169" s="2085" t="s">
        <v>1790</v>
      </c>
      <c r="B169" s="2058" t="s">
        <v>2378</v>
      </c>
      <c r="C169" s="2060"/>
      <c r="D169" s="2060"/>
      <c r="E169" s="2060"/>
      <c r="F169" s="2060"/>
      <c r="G169" s="2060"/>
      <c r="H169" s="2060"/>
      <c r="I169" s="2060"/>
      <c r="J169" s="2060"/>
      <c r="K169" s="2060"/>
      <c r="L169" s="2060"/>
      <c r="M169" s="2060"/>
      <c r="N169" s="2060"/>
      <c r="O169" s="2060"/>
      <c r="P169" s="2060"/>
      <c r="Q169" s="2060"/>
      <c r="R169" s="2060"/>
      <c r="S169" s="2060"/>
      <c r="T169" s="2060"/>
      <c r="U169" s="2061" t="str">
        <f t="shared" si="1"/>
        <v>6040 OPD-OB ULTRA</v>
      </c>
      <c r="W169" s="455" t="b">
        <f>+'17HPM_DATA_INPUT'!C121='17_AUDIT_TOTALS_CK'!U169</f>
        <v>1</v>
      </c>
      <c r="X169" s="2065">
        <f>+'17HPM_DATA_INPUT'!D121-'17_AUDIT_TOTALS_CK'!C169</f>
        <v>12869</v>
      </c>
      <c r="Y169" s="2065">
        <f>+'17HPM_DATA_INPUT'!E121-'17_AUDIT_TOTALS_CK'!D169</f>
        <v>14326</v>
      </c>
      <c r="Z169" s="2065">
        <f>+'17HPM_DATA_INPUT'!F121-'17_AUDIT_TOTALS_CK'!E169</f>
        <v>21076</v>
      </c>
      <c r="AA169" s="2065">
        <f>+'17HPM_DATA_INPUT'!G121-'17_AUDIT_TOTALS_CK'!F169</f>
        <v>31723</v>
      </c>
      <c r="AB169" s="2065">
        <f>+'17HPM_DATA_INPUT'!H121-'17_AUDIT_TOTALS_CK'!G169</f>
        <v>6339431</v>
      </c>
      <c r="AC169" s="2065">
        <f>+'17HPM_DATA_INPUT'!I121-'17_AUDIT_TOTALS_CK'!H169</f>
        <v>6848686</v>
      </c>
      <c r="AD169" s="2065">
        <f>+'17HPM_DATA_INPUT'!J121-'17_AUDIT_TOTALS_CK'!I169</f>
        <v>2433148</v>
      </c>
      <c r="AE169" s="2065">
        <f>+'17HPM_DATA_INPUT'!K121-'17_AUDIT_TOTALS_CK'!J169</f>
        <v>2594911</v>
      </c>
      <c r="AF169" s="2065">
        <f>+'17HPM_DATA_INPUT'!L121-'17_AUDIT_TOTALS_CK'!K169</f>
        <v>1738696</v>
      </c>
      <c r="AG169" s="2065">
        <f>+'17HPM_DATA_INPUT'!M121-'17_AUDIT_TOTALS_CK'!L169</f>
        <v>1927772</v>
      </c>
      <c r="AH169" s="2065">
        <f>+'17HPM_DATA_INPUT'!N121-'17_AUDIT_TOTALS_CK'!M169</f>
        <v>694451</v>
      </c>
      <c r="AI169" s="2065">
        <f>+'17HPM_DATA_INPUT'!O121-'17_AUDIT_TOTALS_CK'!N169</f>
        <v>667140</v>
      </c>
      <c r="AJ169" s="2065">
        <f>+'17HPM_DATA_INPUT'!P121-'17_AUDIT_TOTALS_CK'!O169</f>
        <v>594358</v>
      </c>
      <c r="AK169" s="2065">
        <f>+'17HPM_DATA_INPUT'!Q121-'17_AUDIT_TOTALS_CK'!P169</f>
        <v>595167</v>
      </c>
      <c r="AL169" s="2065">
        <f>+'17HPM_DATA_INPUT'!R121-'17_AUDIT_TOTALS_CK'!Q169</f>
        <v>604551</v>
      </c>
      <c r="AM169" s="2065">
        <f>+'17HPM_DATA_INPUT'!S121-'17_AUDIT_TOTALS_CK'!R169</f>
        <v>680026</v>
      </c>
      <c r="AN169" s="2065">
        <f>+'17HPM_DATA_INPUT'!T121-'17_AUDIT_TOTALS_CK'!S169</f>
        <v>-504458</v>
      </c>
      <c r="AO169" s="2065">
        <f>+'17HPM_DATA_INPUT'!U121-'17_AUDIT_TOTALS_CK'!T169</f>
        <v>-608053</v>
      </c>
      <c r="AQ169" s="455" t="str">
        <f>'Departmental PL'!D179</f>
        <v>6040 OPD-OB ULTRA</v>
      </c>
      <c r="AR169" s="456">
        <f>+C169-'Departmental PL'!F179</f>
        <v>-12869</v>
      </c>
      <c r="AS169" s="456">
        <f>+D169-'Departmental PL'!G179</f>
        <v>-14326</v>
      </c>
      <c r="AT169" s="456">
        <f>+E169-'Departmental PL'!H179</f>
        <v>-21076</v>
      </c>
      <c r="AU169" s="456">
        <f>+F169-'Departmental PL'!I179</f>
        <v>-31723</v>
      </c>
      <c r="AV169" s="456">
        <f>+G169-'Departmental PL'!J179</f>
        <v>-6339431</v>
      </c>
      <c r="AW169" s="456">
        <f>+H169-'Departmental PL'!K179</f>
        <v>-6848686</v>
      </c>
      <c r="AX169" s="456">
        <f>+I169-'Departmental PL'!L179</f>
        <v>-2433148</v>
      </c>
      <c r="AY169" s="456">
        <f>+J169-'Departmental PL'!M179</f>
        <v>-2594911</v>
      </c>
      <c r="AZ169" s="456">
        <f>+K169-'Departmental PL'!N179</f>
        <v>-1738696</v>
      </c>
      <c r="BA169" s="456">
        <f>+L169-'Departmental PL'!O179</f>
        <v>-1927772</v>
      </c>
      <c r="BB169" s="456">
        <f>+M169-'Departmental PL'!P179</f>
        <v>-694452</v>
      </c>
      <c r="BC169" s="456">
        <f>+N169-'Departmental PL'!Q179</f>
        <v>-667139</v>
      </c>
      <c r="BD169" s="456">
        <f>+O169-'Departmental PL'!R179</f>
        <v>-594358</v>
      </c>
      <c r="BE169" s="456">
        <f>+P169-'Departmental PL'!S179</f>
        <v>-595167</v>
      </c>
      <c r="BF169" s="456">
        <f>+Q169-'Departmental PL'!T179</f>
        <v>-604551</v>
      </c>
      <c r="BG169" s="456">
        <f>+R169-'Departmental PL'!U179</f>
        <v>-680026</v>
      </c>
      <c r="BH169" s="456">
        <f>+S169-'Departmental PL'!V179</f>
        <v>504457</v>
      </c>
      <c r="BI169" s="456">
        <f>+T169-'Departmental PL'!W179</f>
        <v>608054</v>
      </c>
    </row>
    <row r="170" spans="1:61" ht="20.25" hidden="1" customHeight="1" x14ac:dyDescent="0.25">
      <c r="A170" s="2085" t="s">
        <v>1791</v>
      </c>
      <c r="B170" s="2069" t="s">
        <v>2306</v>
      </c>
      <c r="C170" s="2070"/>
      <c r="D170" s="2070"/>
      <c r="E170" s="2070"/>
      <c r="F170" s="2070"/>
      <c r="G170" s="2070"/>
      <c r="H170" s="2070"/>
      <c r="I170" s="2070"/>
      <c r="J170" s="2070"/>
      <c r="K170" s="2070"/>
      <c r="L170" s="2070"/>
      <c r="M170" s="2070"/>
      <c r="N170" s="2070"/>
      <c r="O170" s="2070"/>
      <c r="P170" s="2070"/>
      <c r="Q170" s="2070"/>
      <c r="R170" s="2070"/>
      <c r="S170" s="2070"/>
      <c r="T170" s="2070"/>
      <c r="U170" s="2061" t="str">
        <f t="shared" si="1"/>
        <v>Total OUTPATIENT</v>
      </c>
      <c r="W170" s="455" t="b">
        <f>+'17HPM_DATA_INPUT'!C122='17_AUDIT_TOTALS_CK'!U170</f>
        <v>1</v>
      </c>
      <c r="X170" s="2065">
        <f>+'17HPM_DATA_INPUT'!D122-'17_AUDIT_TOTALS_CK'!C170</f>
        <v>19311</v>
      </c>
      <c r="Y170" s="2065">
        <f>+'17HPM_DATA_INPUT'!E122-'17_AUDIT_TOTALS_CK'!D170</f>
        <v>19762</v>
      </c>
      <c r="Z170" s="2065">
        <f>+'17HPM_DATA_INPUT'!F122-'17_AUDIT_TOTALS_CK'!E170</f>
        <v>100938</v>
      </c>
      <c r="AA170" s="2065">
        <f>+'17HPM_DATA_INPUT'!G122-'17_AUDIT_TOTALS_CK'!F170</f>
        <v>109375</v>
      </c>
      <c r="AB170" s="2065">
        <f>+'17HPM_DATA_INPUT'!H122-'17_AUDIT_TOTALS_CK'!G170</f>
        <v>9184416</v>
      </c>
      <c r="AC170" s="2065">
        <f>+'17HPM_DATA_INPUT'!I122-'17_AUDIT_TOTALS_CK'!H170</f>
        <v>9270926</v>
      </c>
      <c r="AD170" s="2065">
        <f>+'17HPM_DATA_INPUT'!J122-'17_AUDIT_TOTALS_CK'!I170</f>
        <v>3240063</v>
      </c>
      <c r="AE170" s="2065">
        <f>+'17HPM_DATA_INPUT'!K122-'17_AUDIT_TOTALS_CK'!J170</f>
        <v>3290316</v>
      </c>
      <c r="AF170" s="2065">
        <f>+'17HPM_DATA_INPUT'!L122-'17_AUDIT_TOTALS_CK'!K170</f>
        <v>3317680</v>
      </c>
      <c r="AG170" s="2065">
        <f>+'17HPM_DATA_INPUT'!M122-'17_AUDIT_TOTALS_CK'!L170</f>
        <v>3210513</v>
      </c>
      <c r="AH170" s="2065">
        <f>+'17HPM_DATA_INPUT'!N122-'17_AUDIT_TOTALS_CK'!M170</f>
        <v>-77618</v>
      </c>
      <c r="AI170" s="2065">
        <f>+'17HPM_DATA_INPUT'!O122-'17_AUDIT_TOTALS_CK'!N170</f>
        <v>79803</v>
      </c>
      <c r="AJ170" s="2065">
        <f>+'17HPM_DATA_INPUT'!P122-'17_AUDIT_TOTALS_CK'!O170</f>
        <v>1232050</v>
      </c>
      <c r="AK170" s="2065">
        <f>+'17HPM_DATA_INPUT'!Q122-'17_AUDIT_TOTALS_CK'!P170</f>
        <v>1189222</v>
      </c>
      <c r="AL170" s="2065">
        <f>+'17HPM_DATA_INPUT'!R122-'17_AUDIT_TOTALS_CK'!Q170</f>
        <v>980558</v>
      </c>
      <c r="AM170" s="2065">
        <f>+'17HPM_DATA_INPUT'!S122-'17_AUDIT_TOTALS_CK'!R170</f>
        <v>1096827</v>
      </c>
      <c r="AN170" s="2065">
        <f>+'17HPM_DATA_INPUT'!T122-'17_AUDIT_TOTALS_CK'!S170</f>
        <v>-2290226</v>
      </c>
      <c r="AO170" s="2065">
        <f>+'17HPM_DATA_INPUT'!U122-'17_AUDIT_TOTALS_CK'!T170</f>
        <v>-2206246</v>
      </c>
      <c r="AQ170" s="2069" t="str">
        <f>'Departmental PL'!D180</f>
        <v>Total OUTPATIENT</v>
      </c>
      <c r="AR170" s="456">
        <f>+C170-'Departmental PL'!F180</f>
        <v>-34827</v>
      </c>
      <c r="AS170" s="456">
        <f>+D170-'Departmental PL'!G180</f>
        <v>-35018</v>
      </c>
      <c r="AT170" s="456">
        <f>+E170-'Departmental PL'!H180</f>
        <v>-100938</v>
      </c>
      <c r="AU170" s="456">
        <f>+F170-'Departmental PL'!I180</f>
        <v>-109375</v>
      </c>
      <c r="AV170" s="456">
        <f>+G170-'Departmental PL'!J180</f>
        <v>-15427379.92</v>
      </c>
      <c r="AW170" s="456">
        <f>+H170-'Departmental PL'!K180</f>
        <v>-15461866.857759655</v>
      </c>
      <c r="AX170" s="456">
        <f>+I170-'Departmental PL'!L180</f>
        <v>-5966461.6299999999</v>
      </c>
      <c r="AY170" s="456">
        <f>+J170-'Departmental PL'!M180</f>
        <v>-5871928</v>
      </c>
      <c r="AZ170" s="456">
        <f>+K170-'Departmental PL'!N180</f>
        <v>-6737601.081786314</v>
      </c>
      <c r="BA170" s="456">
        <f>+L170-'Departmental PL'!O180</f>
        <v>-6519437.1600000001</v>
      </c>
      <c r="BB170" s="456">
        <f>+M170-'Departmental PL'!P180</f>
        <v>771139.45178631414</v>
      </c>
      <c r="BC170" s="456">
        <f>+N170-'Departmental PL'!Q180</f>
        <v>647509.16000000015</v>
      </c>
      <c r="BD170" s="456">
        <f>+O170-'Departmental PL'!R180</f>
        <v>-2613229.49155284</v>
      </c>
      <c r="BE170" s="456">
        <f>+P170-'Departmental PL'!S180</f>
        <v>-2721629.9391999999</v>
      </c>
      <c r="BF170" s="456">
        <f>+Q170-'Departmental PL'!T180</f>
        <v>-1794950.6300455662</v>
      </c>
      <c r="BG170" s="456">
        <f>+R170-'Departmental PL'!U180</f>
        <v>-2171996.1815999998</v>
      </c>
      <c r="BH170" s="456">
        <f>+S170-'Departmental PL'!V180</f>
        <v>5179319.5733847208</v>
      </c>
      <c r="BI170" s="456">
        <f>+T170-'Departmental PL'!W180</f>
        <v>5541135.2807999998</v>
      </c>
    </row>
    <row r="171" spans="1:61" ht="20.25" hidden="1" customHeight="1" x14ac:dyDescent="0.25">
      <c r="A171" s="2067" t="s">
        <v>1536</v>
      </c>
      <c r="B171" s="2074" t="s">
        <v>2377</v>
      </c>
      <c r="C171" s="2075"/>
      <c r="D171" s="2075"/>
      <c r="E171" s="2075"/>
      <c r="F171" s="2075"/>
      <c r="G171" s="2075"/>
      <c r="H171" s="2075"/>
      <c r="I171" s="2075"/>
      <c r="J171" s="2075"/>
      <c r="K171" s="2075"/>
      <c r="L171" s="2075"/>
      <c r="M171" s="2075"/>
      <c r="N171" s="2075"/>
      <c r="O171" s="2075"/>
      <c r="P171" s="2075"/>
      <c r="Q171" s="2075"/>
      <c r="R171" s="2075"/>
      <c r="S171" s="2075"/>
      <c r="T171" s="2075"/>
      <c r="U171" s="2061" t="str">
        <f t="shared" si="1"/>
        <v>6020 OPD-OB/GYN</v>
      </c>
      <c r="W171" s="455" t="b">
        <f>+'17HPM_DATA_INPUT'!C123='17_AUDIT_TOTALS_CK'!U171</f>
        <v>1</v>
      </c>
      <c r="X171" s="2065">
        <f>+'17HPM_DATA_INPUT'!D123-'17_AUDIT_TOTALS_CK'!C171</f>
        <v>2</v>
      </c>
      <c r="Y171" s="2065">
        <f>+'17HPM_DATA_INPUT'!E123-'17_AUDIT_TOTALS_CK'!D171</f>
        <v>2</v>
      </c>
      <c r="Z171" s="2065">
        <f>+'17HPM_DATA_INPUT'!F123-'17_AUDIT_TOTALS_CK'!E171</f>
        <v>3</v>
      </c>
      <c r="AA171" s="2065">
        <f>+'17HPM_DATA_INPUT'!G123-'17_AUDIT_TOTALS_CK'!F171</f>
        <v>3</v>
      </c>
      <c r="AB171" s="2065">
        <f>+'17HPM_DATA_INPUT'!H123-'17_AUDIT_TOTALS_CK'!G171</f>
        <v>491</v>
      </c>
      <c r="AC171" s="2065">
        <f>+'17HPM_DATA_INPUT'!I123-'17_AUDIT_TOTALS_CK'!H171</f>
        <v>439</v>
      </c>
      <c r="AD171" s="2065">
        <f>+'17HPM_DATA_INPUT'!J123-'17_AUDIT_TOTALS_CK'!I171</f>
        <v>354</v>
      </c>
      <c r="AE171" s="2065">
        <f>+'17HPM_DATA_INPUT'!K123-'17_AUDIT_TOTALS_CK'!J171</f>
        <v>198</v>
      </c>
      <c r="AF171" s="2065">
        <f>+'17HPM_DATA_INPUT'!L123-'17_AUDIT_TOTALS_CK'!K171</f>
        <v>272</v>
      </c>
      <c r="AG171" s="2065">
        <f>+'17HPM_DATA_INPUT'!M123-'17_AUDIT_TOTALS_CK'!L171</f>
        <v>228</v>
      </c>
      <c r="AH171" s="2065">
        <f>+'17HPM_DATA_INPUT'!N123-'17_AUDIT_TOTALS_CK'!M171</f>
        <v>82</v>
      </c>
      <c r="AI171" s="2065">
        <f>+'17HPM_DATA_INPUT'!O123-'17_AUDIT_TOTALS_CK'!N171</f>
        <v>-30</v>
      </c>
      <c r="AJ171" s="2065">
        <f>+'17HPM_DATA_INPUT'!P123-'17_AUDIT_TOTALS_CK'!O171</f>
        <v>110</v>
      </c>
      <c r="AK171" s="2065">
        <f>+'17HPM_DATA_INPUT'!Q123-'17_AUDIT_TOTALS_CK'!P171</f>
        <v>105</v>
      </c>
      <c r="AL171" s="2065">
        <f>+'17HPM_DATA_INPUT'!R123-'17_AUDIT_TOTALS_CK'!Q171</f>
        <v>65</v>
      </c>
      <c r="AM171" s="2065">
        <f>+'17HPM_DATA_INPUT'!S123-'17_AUDIT_TOTALS_CK'!R171</f>
        <v>74</v>
      </c>
      <c r="AN171" s="2065">
        <f>+'17HPM_DATA_INPUT'!T123-'17_AUDIT_TOTALS_CK'!S171</f>
        <v>-92</v>
      </c>
      <c r="AO171" s="2065">
        <f>+'17HPM_DATA_INPUT'!U123-'17_AUDIT_TOTALS_CK'!T171</f>
        <v>-210</v>
      </c>
      <c r="AQ171" s="455" t="str">
        <f>'Departmental PL'!D181</f>
        <v>6020 OPD-OB/GYN</v>
      </c>
      <c r="AR171" s="456">
        <f>+C171-'Departmental PL'!F181</f>
        <v>-2</v>
      </c>
      <c r="AS171" s="456">
        <f>+D171-'Departmental PL'!G181</f>
        <v>-2</v>
      </c>
      <c r="AT171" s="456">
        <f>+E171-'Departmental PL'!H181</f>
        <v>-3</v>
      </c>
      <c r="AU171" s="456">
        <f>+F171-'Departmental PL'!I181</f>
        <v>-3</v>
      </c>
      <c r="AV171" s="456">
        <f>+G171-'Departmental PL'!J181</f>
        <v>-491</v>
      </c>
      <c r="AW171" s="456">
        <f>+H171-'Departmental PL'!K181</f>
        <v>-439</v>
      </c>
      <c r="AX171" s="456">
        <f>+I171-'Departmental PL'!L181</f>
        <v>-354</v>
      </c>
      <c r="AY171" s="456">
        <f>+J171-'Departmental PL'!M181</f>
        <v>-198</v>
      </c>
      <c r="AZ171" s="456">
        <f>+K171-'Departmental PL'!N181</f>
        <v>-272</v>
      </c>
      <c r="BA171" s="456">
        <f>+L171-'Departmental PL'!O181</f>
        <v>-228</v>
      </c>
      <c r="BB171" s="456">
        <f>+M171-'Departmental PL'!P181</f>
        <v>-82</v>
      </c>
      <c r="BC171" s="456">
        <f>+N171-'Departmental PL'!Q181</f>
        <v>30</v>
      </c>
      <c r="BD171" s="456">
        <f>+O171-'Departmental PL'!R181</f>
        <v>-110</v>
      </c>
      <c r="BE171" s="456">
        <f>+P171-'Departmental PL'!S181</f>
        <v>-105</v>
      </c>
      <c r="BF171" s="456">
        <f>+Q171-'Departmental PL'!T181</f>
        <v>-65</v>
      </c>
      <c r="BG171" s="456">
        <f>+R171-'Departmental PL'!U181</f>
        <v>-74</v>
      </c>
      <c r="BH171" s="456">
        <f>+S171-'Departmental PL'!V181</f>
        <v>93</v>
      </c>
      <c r="BI171" s="456">
        <f>+T171-'Departmental PL'!W181</f>
        <v>209</v>
      </c>
    </row>
    <row r="172" spans="1:61" ht="20.25" hidden="1" customHeight="1" x14ac:dyDescent="0.25">
      <c r="A172" s="2067" t="s">
        <v>1537</v>
      </c>
      <c r="B172" s="2058" t="s">
        <v>2378</v>
      </c>
      <c r="C172" s="2060"/>
      <c r="D172" s="2060"/>
      <c r="E172" s="2060"/>
      <c r="F172" s="2060"/>
      <c r="G172" s="2060"/>
      <c r="H172" s="2060"/>
      <c r="I172" s="2060"/>
      <c r="J172" s="2060"/>
      <c r="K172" s="2060"/>
      <c r="L172" s="2060"/>
      <c r="M172" s="2060"/>
      <c r="N172" s="2060"/>
      <c r="O172" s="2060"/>
      <c r="P172" s="2060"/>
      <c r="Q172" s="2060"/>
      <c r="R172" s="2060"/>
      <c r="S172" s="2060"/>
      <c r="T172" s="2060"/>
      <c r="U172" s="2061" t="str">
        <f t="shared" si="1"/>
        <v>6040 OPD-OB ULTRA</v>
      </c>
      <c r="W172" s="455" t="b">
        <f>+'17HPM_DATA_INPUT'!C124='17_AUDIT_TOTALS_CK'!U172</f>
        <v>1</v>
      </c>
      <c r="X172" s="2065">
        <f>+'17HPM_DATA_INPUT'!D124-'17_AUDIT_TOTALS_CK'!C172</f>
        <v>50</v>
      </c>
      <c r="Y172" s="2065">
        <f>+'17HPM_DATA_INPUT'!E124-'17_AUDIT_TOTALS_CK'!D172</f>
        <v>47</v>
      </c>
      <c r="Z172" s="2065">
        <f>+'17HPM_DATA_INPUT'!F124-'17_AUDIT_TOTALS_CK'!E172</f>
        <v>65</v>
      </c>
      <c r="AA172" s="2065">
        <f>+'17HPM_DATA_INPUT'!G124-'17_AUDIT_TOTALS_CK'!F172</f>
        <v>72</v>
      </c>
      <c r="AB172" s="2065">
        <f>+'17HPM_DATA_INPUT'!H124-'17_AUDIT_TOTALS_CK'!G172</f>
        <v>18435</v>
      </c>
      <c r="AC172" s="2065">
        <f>+'17HPM_DATA_INPUT'!I124-'17_AUDIT_TOTALS_CK'!H172</f>
        <v>18662</v>
      </c>
      <c r="AD172" s="2065">
        <f>+'17HPM_DATA_INPUT'!J124-'17_AUDIT_TOTALS_CK'!I172</f>
        <v>7422</v>
      </c>
      <c r="AE172" s="2065">
        <f>+'17HPM_DATA_INPUT'!K124-'17_AUDIT_TOTALS_CK'!J172</f>
        <v>7747</v>
      </c>
      <c r="AF172" s="2065">
        <f>+'17HPM_DATA_INPUT'!L124-'17_AUDIT_TOTALS_CK'!K172</f>
        <v>5063</v>
      </c>
      <c r="AG172" s="2065">
        <f>+'17HPM_DATA_INPUT'!M124-'17_AUDIT_TOTALS_CK'!L172</f>
        <v>5282</v>
      </c>
      <c r="AH172" s="2065">
        <f>+'17HPM_DATA_INPUT'!N124-'17_AUDIT_TOTALS_CK'!M172</f>
        <v>2360</v>
      </c>
      <c r="AI172" s="2065">
        <f>+'17HPM_DATA_INPUT'!O124-'17_AUDIT_TOTALS_CK'!N172</f>
        <v>2465</v>
      </c>
      <c r="AJ172" s="2065">
        <f>+'17HPM_DATA_INPUT'!P124-'17_AUDIT_TOTALS_CK'!O172</f>
        <v>1731</v>
      </c>
      <c r="AK172" s="2065">
        <f>+'17HPM_DATA_INPUT'!Q124-'17_AUDIT_TOTALS_CK'!P172</f>
        <v>1631</v>
      </c>
      <c r="AL172" s="2065">
        <f>+'17HPM_DATA_INPUT'!R124-'17_AUDIT_TOTALS_CK'!Q172</f>
        <v>1760</v>
      </c>
      <c r="AM172" s="2065">
        <f>+'17HPM_DATA_INPUT'!S124-'17_AUDIT_TOTALS_CK'!R172</f>
        <v>1863</v>
      </c>
      <c r="AN172" s="2065">
        <f>+'17HPM_DATA_INPUT'!T124-'17_AUDIT_TOTALS_CK'!S172</f>
        <v>-1131</v>
      </c>
      <c r="AO172" s="2065">
        <f>+'17HPM_DATA_INPUT'!U124-'17_AUDIT_TOTALS_CK'!T172</f>
        <v>-1029</v>
      </c>
      <c r="AQ172" s="455" t="str">
        <f>'Departmental PL'!D182</f>
        <v>6040 OPD-OB ULTRA</v>
      </c>
      <c r="AR172" s="456">
        <f>+C172-'Departmental PL'!F182</f>
        <v>-50</v>
      </c>
      <c r="AS172" s="456">
        <f>+D172-'Departmental PL'!G182</f>
        <v>-47</v>
      </c>
      <c r="AT172" s="456">
        <f>+E172-'Departmental PL'!H182</f>
        <v>-65</v>
      </c>
      <c r="AU172" s="456">
        <f>+F172-'Departmental PL'!I182</f>
        <v>-72</v>
      </c>
      <c r="AV172" s="456">
        <f>+G172-'Departmental PL'!J182</f>
        <v>-18435</v>
      </c>
      <c r="AW172" s="456">
        <f>+H172-'Departmental PL'!K182</f>
        <v>-18662</v>
      </c>
      <c r="AX172" s="456">
        <f>+I172-'Departmental PL'!L182</f>
        <v>-7422</v>
      </c>
      <c r="AY172" s="456">
        <f>+J172-'Departmental PL'!M182</f>
        <v>-7747</v>
      </c>
      <c r="AZ172" s="456">
        <f>+K172-'Departmental PL'!N182</f>
        <v>-5063</v>
      </c>
      <c r="BA172" s="456">
        <f>+L172-'Departmental PL'!O182</f>
        <v>-5282</v>
      </c>
      <c r="BB172" s="456">
        <f>+M172-'Departmental PL'!P182</f>
        <v>-2359</v>
      </c>
      <c r="BC172" s="456">
        <f>+N172-'Departmental PL'!Q182</f>
        <v>-2465</v>
      </c>
      <c r="BD172" s="456">
        <f>+O172-'Departmental PL'!R182</f>
        <v>-1731</v>
      </c>
      <c r="BE172" s="456">
        <f>+P172-'Departmental PL'!S182</f>
        <v>-1631</v>
      </c>
      <c r="BF172" s="456">
        <f>+Q172-'Departmental PL'!T182</f>
        <v>-1760</v>
      </c>
      <c r="BG172" s="456">
        <f>+R172-'Departmental PL'!U182</f>
        <v>-1863</v>
      </c>
      <c r="BH172" s="456">
        <f>+S172-'Departmental PL'!V182</f>
        <v>1132</v>
      </c>
      <c r="BI172" s="456">
        <f>+T172-'Departmental PL'!W182</f>
        <v>1029</v>
      </c>
    </row>
    <row r="173" spans="1:61" ht="20.25" hidden="1" customHeight="1" x14ac:dyDescent="0.25">
      <c r="A173" s="2094" t="s">
        <v>1538</v>
      </c>
      <c r="B173" s="2072" t="s">
        <v>2307</v>
      </c>
      <c r="C173" s="2073"/>
      <c r="D173" s="2073"/>
      <c r="E173" s="2073"/>
      <c r="F173" s="2073"/>
      <c r="G173" s="2073"/>
      <c r="H173" s="2073"/>
      <c r="I173" s="2073"/>
      <c r="J173" s="2073"/>
      <c r="K173" s="2073"/>
      <c r="L173" s="2073"/>
      <c r="M173" s="2073"/>
      <c r="N173" s="2073"/>
      <c r="O173" s="2073"/>
      <c r="P173" s="2073"/>
      <c r="Q173" s="2073"/>
      <c r="R173" s="2073"/>
      <c r="S173" s="2073"/>
      <c r="T173" s="2073"/>
      <c r="U173" s="2061" t="str">
        <f t="shared" si="1"/>
        <v>Total ASC</v>
      </c>
      <c r="W173" s="455" t="b">
        <f>+'17HPM_DATA_INPUT'!C125='17_AUDIT_TOTALS_CK'!U173</f>
        <v>1</v>
      </c>
      <c r="X173" s="2065">
        <f>+'17HPM_DATA_INPUT'!D125-'17_AUDIT_TOTALS_CK'!C173</f>
        <v>52</v>
      </c>
      <c r="Y173" s="2065">
        <f>+'17HPM_DATA_INPUT'!E125-'17_AUDIT_TOTALS_CK'!D173</f>
        <v>49</v>
      </c>
      <c r="Z173" s="2065">
        <f>+'17HPM_DATA_INPUT'!F125-'17_AUDIT_TOTALS_CK'!E173</f>
        <v>68</v>
      </c>
      <c r="AA173" s="2065">
        <f>+'17HPM_DATA_INPUT'!G125-'17_AUDIT_TOTALS_CK'!F173</f>
        <v>75</v>
      </c>
      <c r="AB173" s="2065">
        <f>+'17HPM_DATA_INPUT'!H125-'17_AUDIT_TOTALS_CK'!G173</f>
        <v>18926</v>
      </c>
      <c r="AC173" s="2065">
        <f>+'17HPM_DATA_INPUT'!I125-'17_AUDIT_TOTALS_CK'!H173</f>
        <v>19101</v>
      </c>
      <c r="AD173" s="2065">
        <f>+'17HPM_DATA_INPUT'!J125-'17_AUDIT_TOTALS_CK'!I173</f>
        <v>7776</v>
      </c>
      <c r="AE173" s="2065">
        <f>+'17HPM_DATA_INPUT'!K125-'17_AUDIT_TOTALS_CK'!J173</f>
        <v>7945</v>
      </c>
      <c r="AF173" s="2065">
        <f>+'17HPM_DATA_INPUT'!L125-'17_AUDIT_TOTALS_CK'!K173</f>
        <v>5334</v>
      </c>
      <c r="AG173" s="2065">
        <f>+'17HPM_DATA_INPUT'!M125-'17_AUDIT_TOTALS_CK'!L173</f>
        <v>5510</v>
      </c>
      <c r="AH173" s="2065">
        <f>+'17HPM_DATA_INPUT'!N125-'17_AUDIT_TOTALS_CK'!M173</f>
        <v>2442</v>
      </c>
      <c r="AI173" s="2065">
        <f>+'17HPM_DATA_INPUT'!O125-'17_AUDIT_TOTALS_CK'!N173</f>
        <v>2435</v>
      </c>
      <c r="AJ173" s="2065">
        <f>+'17HPM_DATA_INPUT'!P125-'17_AUDIT_TOTALS_CK'!O173</f>
        <v>1840</v>
      </c>
      <c r="AK173" s="2065">
        <f>+'17HPM_DATA_INPUT'!Q125-'17_AUDIT_TOTALS_CK'!P173</f>
        <v>1736</v>
      </c>
      <c r="AL173" s="2065">
        <f>+'17HPM_DATA_INPUT'!R125-'17_AUDIT_TOTALS_CK'!Q173</f>
        <v>1825</v>
      </c>
      <c r="AM173" s="2065">
        <f>+'17HPM_DATA_INPUT'!S125-'17_AUDIT_TOTALS_CK'!R173</f>
        <v>1937</v>
      </c>
      <c r="AN173" s="2065">
        <f>+'17HPM_DATA_INPUT'!T125-'17_AUDIT_TOTALS_CK'!S173</f>
        <v>-1223</v>
      </c>
      <c r="AO173" s="2065">
        <f>+'17HPM_DATA_INPUT'!U125-'17_AUDIT_TOTALS_CK'!T173</f>
        <v>-1239</v>
      </c>
      <c r="AQ173" s="2072" t="str">
        <f>'Departmental PL'!D183</f>
        <v>Total ASC</v>
      </c>
      <c r="AR173" s="456">
        <f>+C173-'Departmental PL'!F183</f>
        <v>-52</v>
      </c>
      <c r="AS173" s="456">
        <f>+D173-'Departmental PL'!G183</f>
        <v>-49</v>
      </c>
      <c r="AT173" s="456">
        <f>+E173-'Departmental PL'!H183</f>
        <v>-68</v>
      </c>
      <c r="AU173" s="456">
        <f>+F173-'Departmental PL'!I183</f>
        <v>-75</v>
      </c>
      <c r="AV173" s="456">
        <f>+G173-'Departmental PL'!J183</f>
        <v>-18926</v>
      </c>
      <c r="AW173" s="456">
        <f>+H173-'Departmental PL'!K183</f>
        <v>-19101</v>
      </c>
      <c r="AX173" s="456">
        <f>+I173-'Departmental PL'!L183</f>
        <v>-7776</v>
      </c>
      <c r="AY173" s="456">
        <f>+J173-'Departmental PL'!M183</f>
        <v>-7945</v>
      </c>
      <c r="AZ173" s="456">
        <f>+K173-'Departmental PL'!N183</f>
        <v>-5335</v>
      </c>
      <c r="BA173" s="456">
        <f>+L173-'Departmental PL'!O183</f>
        <v>-5510</v>
      </c>
      <c r="BB173" s="456">
        <f>+M173-'Departmental PL'!P183</f>
        <v>-2441</v>
      </c>
      <c r="BC173" s="456">
        <f>+N173-'Departmental PL'!Q183</f>
        <v>-2435</v>
      </c>
      <c r="BD173" s="456">
        <f>+O173-'Departmental PL'!R183</f>
        <v>-1841</v>
      </c>
      <c r="BE173" s="456">
        <f>+P173-'Departmental PL'!S183</f>
        <v>-1736</v>
      </c>
      <c r="BF173" s="456">
        <f>+Q173-'Departmental PL'!T183</f>
        <v>-1825</v>
      </c>
      <c r="BG173" s="456">
        <f>+R173-'Departmental PL'!U183</f>
        <v>-1937</v>
      </c>
      <c r="BH173" s="456">
        <f>+S173-'Departmental PL'!V183</f>
        <v>1225</v>
      </c>
      <c r="BI173" s="456">
        <f>+T173-'Departmental PL'!W183</f>
        <v>1238</v>
      </c>
    </row>
    <row r="174" spans="1:61" ht="20.25" hidden="1" customHeight="1" x14ac:dyDescent="0.25">
      <c r="A174" s="2067" t="s">
        <v>1539</v>
      </c>
      <c r="B174" s="2058" t="s">
        <v>2377</v>
      </c>
      <c r="C174" s="2060"/>
      <c r="D174" s="2060"/>
      <c r="E174" s="2060"/>
      <c r="F174" s="2060"/>
      <c r="G174" s="2060"/>
      <c r="H174" s="2060"/>
      <c r="I174" s="2060"/>
      <c r="J174" s="2060"/>
      <c r="K174" s="2060"/>
      <c r="L174" s="2060"/>
      <c r="M174" s="2060"/>
      <c r="N174" s="2060"/>
      <c r="O174" s="2060"/>
      <c r="P174" s="2060"/>
      <c r="Q174" s="2060"/>
      <c r="R174" s="2060"/>
      <c r="S174" s="2060"/>
      <c r="T174" s="2060"/>
      <c r="U174" s="2061" t="str">
        <f t="shared" si="1"/>
        <v>6020 OPD-OB/GYN</v>
      </c>
      <c r="W174" s="455" t="b">
        <f>+'17HPM_DATA_INPUT'!C126='17_AUDIT_TOTALS_CK'!U174</f>
        <v>1</v>
      </c>
      <c r="X174" s="2065">
        <f>+'17HPM_DATA_INPUT'!D126-'17_AUDIT_TOTALS_CK'!C174</f>
        <v>7</v>
      </c>
      <c r="Y174" s="2065">
        <f>+'17HPM_DATA_INPUT'!E126-'17_AUDIT_TOTALS_CK'!D174</f>
        <v>8</v>
      </c>
      <c r="Z174" s="2065">
        <f>+'17HPM_DATA_INPUT'!F126-'17_AUDIT_TOTALS_CK'!E174</f>
        <v>13</v>
      </c>
      <c r="AA174" s="2065">
        <f>+'17HPM_DATA_INPUT'!G126-'17_AUDIT_TOTALS_CK'!F174</f>
        <v>19</v>
      </c>
      <c r="AB174" s="2065">
        <f>+'17HPM_DATA_INPUT'!H126-'17_AUDIT_TOTALS_CK'!G174</f>
        <v>2100</v>
      </c>
      <c r="AC174" s="2065">
        <f>+'17HPM_DATA_INPUT'!I126-'17_AUDIT_TOTALS_CK'!H174</f>
        <v>3511</v>
      </c>
      <c r="AD174" s="2065">
        <f>+'17HPM_DATA_INPUT'!J126-'17_AUDIT_TOTALS_CK'!I174</f>
        <v>496</v>
      </c>
      <c r="AE174" s="2065">
        <f>+'17HPM_DATA_INPUT'!K126-'17_AUDIT_TOTALS_CK'!J174</f>
        <v>1076</v>
      </c>
      <c r="AF174" s="2065">
        <f>+'17HPM_DATA_INPUT'!L126-'17_AUDIT_TOTALS_CK'!K174</f>
        <v>1156</v>
      </c>
      <c r="AG174" s="2065">
        <f>+'17HPM_DATA_INPUT'!M126-'17_AUDIT_TOTALS_CK'!L174</f>
        <v>1865</v>
      </c>
      <c r="AH174" s="2065">
        <f>+'17HPM_DATA_INPUT'!N126-'17_AUDIT_TOTALS_CK'!M174</f>
        <v>-661</v>
      </c>
      <c r="AI174" s="2065">
        <f>+'17HPM_DATA_INPUT'!O126-'17_AUDIT_TOTALS_CK'!N174</f>
        <v>-789</v>
      </c>
      <c r="AJ174" s="2065">
        <f>+'17HPM_DATA_INPUT'!P126-'17_AUDIT_TOTALS_CK'!O174</f>
        <v>467</v>
      </c>
      <c r="AK174" s="2065">
        <f>+'17HPM_DATA_INPUT'!Q126-'17_AUDIT_TOTALS_CK'!P174</f>
        <v>864</v>
      </c>
      <c r="AL174" s="2065">
        <f>+'17HPM_DATA_INPUT'!R126-'17_AUDIT_TOTALS_CK'!Q174</f>
        <v>275</v>
      </c>
      <c r="AM174" s="2065">
        <f>+'17HPM_DATA_INPUT'!S126-'17_AUDIT_TOTALS_CK'!R174</f>
        <v>606</v>
      </c>
      <c r="AN174" s="2065">
        <f>+'17HPM_DATA_INPUT'!T126-'17_AUDIT_TOTALS_CK'!S174</f>
        <v>-1403</v>
      </c>
      <c r="AO174" s="2065">
        <f>+'17HPM_DATA_INPUT'!U126-'17_AUDIT_TOTALS_CK'!T174</f>
        <v>-2259</v>
      </c>
      <c r="AQ174" s="455" t="str">
        <f>'Departmental PL'!D184</f>
        <v>6020 OPD-OB/GYN</v>
      </c>
      <c r="AR174" s="456">
        <f>+C174-'Departmental PL'!F184</f>
        <v>-7</v>
      </c>
      <c r="AS174" s="456">
        <f>+D174-'Departmental PL'!G184</f>
        <v>-8</v>
      </c>
      <c r="AT174" s="456">
        <f>+E174-'Departmental PL'!H184</f>
        <v>-13</v>
      </c>
      <c r="AU174" s="456">
        <f>+F174-'Departmental PL'!I184</f>
        <v>-19</v>
      </c>
      <c r="AV174" s="456">
        <f>+G174-'Departmental PL'!J184</f>
        <v>-2100</v>
      </c>
      <c r="AW174" s="456">
        <f>+H174-'Departmental PL'!K184</f>
        <v>-3511</v>
      </c>
      <c r="AX174" s="456">
        <f>+I174-'Departmental PL'!L184</f>
        <v>-496</v>
      </c>
      <c r="AY174" s="456">
        <f>+J174-'Departmental PL'!M184</f>
        <v>-1076</v>
      </c>
      <c r="AZ174" s="456">
        <f>+K174-'Departmental PL'!N184</f>
        <v>-1156</v>
      </c>
      <c r="BA174" s="456">
        <f>+L174-'Departmental PL'!O184</f>
        <v>-1865</v>
      </c>
      <c r="BB174" s="456">
        <f>+M174-'Departmental PL'!P184</f>
        <v>660</v>
      </c>
      <c r="BC174" s="456">
        <f>+N174-'Departmental PL'!Q184</f>
        <v>789</v>
      </c>
      <c r="BD174" s="456">
        <f>+O174-'Departmental PL'!R184</f>
        <v>-467</v>
      </c>
      <c r="BE174" s="456">
        <f>+P174-'Departmental PL'!S184</f>
        <v>-864</v>
      </c>
      <c r="BF174" s="456">
        <f>+Q174-'Departmental PL'!T184</f>
        <v>-275</v>
      </c>
      <c r="BG174" s="456">
        <f>+R174-'Departmental PL'!U184</f>
        <v>-606</v>
      </c>
      <c r="BH174" s="456">
        <f>+S174-'Departmental PL'!V184</f>
        <v>1402</v>
      </c>
      <c r="BI174" s="456">
        <f>+T174-'Departmental PL'!W184</f>
        <v>2259</v>
      </c>
    </row>
    <row r="175" spans="1:61" ht="20.25" hidden="1" customHeight="1" x14ac:dyDescent="0.25">
      <c r="A175" s="2094" t="s">
        <v>1540</v>
      </c>
      <c r="B175" s="2058" t="s">
        <v>2378</v>
      </c>
      <c r="C175" s="2060"/>
      <c r="D175" s="2060"/>
      <c r="E175" s="2060"/>
      <c r="F175" s="2060"/>
      <c r="G175" s="2060"/>
      <c r="H175" s="2060"/>
      <c r="I175" s="2060"/>
      <c r="J175" s="2060"/>
      <c r="K175" s="2060"/>
      <c r="L175" s="2060"/>
      <c r="M175" s="2060"/>
      <c r="N175" s="2060"/>
      <c r="O175" s="2060"/>
      <c r="P175" s="2060"/>
      <c r="Q175" s="2060"/>
      <c r="R175" s="2060"/>
      <c r="S175" s="2060"/>
      <c r="T175" s="2060"/>
      <c r="U175" s="2061" t="str">
        <f t="shared" si="1"/>
        <v>6040 OPD-OB ULTRA</v>
      </c>
      <c r="W175" s="455" t="b">
        <f>+'17HPM_DATA_INPUT'!C127='17_AUDIT_TOTALS_CK'!U175</f>
        <v>1</v>
      </c>
      <c r="X175" s="2065">
        <f>+'17HPM_DATA_INPUT'!D127-'17_AUDIT_TOTALS_CK'!C175</f>
        <v>164</v>
      </c>
      <c r="Y175" s="2065">
        <f>+'17HPM_DATA_INPUT'!E127-'17_AUDIT_TOTALS_CK'!D175</f>
        <v>155</v>
      </c>
      <c r="Z175" s="2065">
        <f>+'17HPM_DATA_INPUT'!F127-'17_AUDIT_TOTALS_CK'!E175</f>
        <v>319</v>
      </c>
      <c r="AA175" s="2065">
        <f>+'17HPM_DATA_INPUT'!G127-'17_AUDIT_TOTALS_CK'!F175</f>
        <v>308</v>
      </c>
      <c r="AB175" s="2065">
        <f>+'17HPM_DATA_INPUT'!H127-'17_AUDIT_TOTALS_CK'!G175</f>
        <v>91974</v>
      </c>
      <c r="AC175" s="2065">
        <f>+'17HPM_DATA_INPUT'!I127-'17_AUDIT_TOTALS_CK'!H175</f>
        <v>84327</v>
      </c>
      <c r="AD175" s="2065">
        <f>+'17HPM_DATA_INPUT'!J127-'17_AUDIT_TOTALS_CK'!I175</f>
        <v>31550</v>
      </c>
      <c r="AE175" s="2065">
        <f>+'17HPM_DATA_INPUT'!K127-'17_AUDIT_TOTALS_CK'!J175</f>
        <v>31067</v>
      </c>
      <c r="AF175" s="2065">
        <f>+'17HPM_DATA_INPUT'!L127-'17_AUDIT_TOTALS_CK'!K175</f>
        <v>25254</v>
      </c>
      <c r="AG175" s="2065">
        <f>+'17HPM_DATA_INPUT'!M127-'17_AUDIT_TOTALS_CK'!L175</f>
        <v>23725</v>
      </c>
      <c r="AH175" s="2065">
        <f>+'17HPM_DATA_INPUT'!N127-'17_AUDIT_TOTALS_CK'!M175</f>
        <v>6296</v>
      </c>
      <c r="AI175" s="2065">
        <f>+'17HPM_DATA_INPUT'!O127-'17_AUDIT_TOTALS_CK'!N175</f>
        <v>7342</v>
      </c>
      <c r="AJ175" s="2065">
        <f>+'17HPM_DATA_INPUT'!P127-'17_AUDIT_TOTALS_CK'!O175</f>
        <v>8633</v>
      </c>
      <c r="AK175" s="2065">
        <f>+'17HPM_DATA_INPUT'!Q127-'17_AUDIT_TOTALS_CK'!P175</f>
        <v>7325</v>
      </c>
      <c r="AL175" s="2065">
        <f>+'17HPM_DATA_INPUT'!R127-'17_AUDIT_TOTALS_CK'!Q175</f>
        <v>8781</v>
      </c>
      <c r="AM175" s="2065">
        <f>+'17HPM_DATA_INPUT'!S127-'17_AUDIT_TOTALS_CK'!R175</f>
        <v>8369</v>
      </c>
      <c r="AN175" s="2065">
        <f>+'17HPM_DATA_INPUT'!T127-'17_AUDIT_TOTALS_CK'!S175</f>
        <v>-11117</v>
      </c>
      <c r="AO175" s="2065">
        <f>+'17HPM_DATA_INPUT'!U127-'17_AUDIT_TOTALS_CK'!T175</f>
        <v>-8351</v>
      </c>
      <c r="AQ175" s="455" t="str">
        <f>'Departmental PL'!D185</f>
        <v>6040 OPD-OB ULTRA</v>
      </c>
      <c r="AR175" s="456">
        <f>+C175-'Departmental PL'!F185</f>
        <v>-164</v>
      </c>
      <c r="AS175" s="456">
        <f>+D175-'Departmental PL'!G185</f>
        <v>-155</v>
      </c>
      <c r="AT175" s="456">
        <f>+E175-'Departmental PL'!H185</f>
        <v>-319</v>
      </c>
      <c r="AU175" s="456">
        <f>+F175-'Departmental PL'!I185</f>
        <v>-308</v>
      </c>
      <c r="AV175" s="456">
        <f>+G175-'Departmental PL'!J185</f>
        <v>-91974</v>
      </c>
      <c r="AW175" s="456">
        <f>+H175-'Departmental PL'!K185</f>
        <v>-84327</v>
      </c>
      <c r="AX175" s="456">
        <f>+I175-'Departmental PL'!L185</f>
        <v>-31550</v>
      </c>
      <c r="AY175" s="456">
        <f>+J175-'Departmental PL'!M185</f>
        <v>-31067</v>
      </c>
      <c r="AZ175" s="456">
        <f>+K175-'Departmental PL'!N185</f>
        <v>-25254</v>
      </c>
      <c r="BA175" s="456">
        <f>+L175-'Departmental PL'!O185</f>
        <v>-23725</v>
      </c>
      <c r="BB175" s="456">
        <f>+M175-'Departmental PL'!P185</f>
        <v>-6296</v>
      </c>
      <c r="BC175" s="456">
        <f>+N175-'Departmental PL'!Q185</f>
        <v>-7342</v>
      </c>
      <c r="BD175" s="456">
        <f>+O175-'Departmental PL'!R185</f>
        <v>-8633</v>
      </c>
      <c r="BE175" s="456">
        <f>+P175-'Departmental PL'!S185</f>
        <v>-7325</v>
      </c>
      <c r="BF175" s="456">
        <f>+Q175-'Departmental PL'!T185</f>
        <v>-8781</v>
      </c>
      <c r="BG175" s="456">
        <f>+R175-'Departmental PL'!U185</f>
        <v>-8369</v>
      </c>
      <c r="BH175" s="456">
        <f>+S175-'Departmental PL'!V185</f>
        <v>11118</v>
      </c>
      <c r="BI175" s="456">
        <f>+T175-'Departmental PL'!W185</f>
        <v>8352</v>
      </c>
    </row>
    <row r="176" spans="1:61" ht="20.25" hidden="1" customHeight="1" x14ac:dyDescent="0.25">
      <c r="A176" s="2067" t="s">
        <v>1541</v>
      </c>
      <c r="B176" s="2076" t="s">
        <v>2308</v>
      </c>
      <c r="C176" s="2077"/>
      <c r="D176" s="2077"/>
      <c r="E176" s="2077"/>
      <c r="F176" s="2077"/>
      <c r="G176" s="2077"/>
      <c r="H176" s="2077"/>
      <c r="I176" s="2077"/>
      <c r="J176" s="2077"/>
      <c r="K176" s="2077"/>
      <c r="L176" s="2077"/>
      <c r="M176" s="2077"/>
      <c r="N176" s="2077"/>
      <c r="O176" s="2077"/>
      <c r="P176" s="2077"/>
      <c r="Q176" s="2077"/>
      <c r="R176" s="2077"/>
      <c r="S176" s="2077"/>
      <c r="T176" s="2077"/>
      <c r="U176" s="2061" t="str">
        <f t="shared" si="1"/>
        <v>Total OBS</v>
      </c>
      <c r="W176" s="455" t="b">
        <f>+'17HPM_DATA_INPUT'!C128='17_AUDIT_TOTALS_CK'!U176</f>
        <v>1</v>
      </c>
      <c r="X176" s="2065">
        <f>+'17HPM_DATA_INPUT'!D128-'17_AUDIT_TOTALS_CK'!C176</f>
        <v>169</v>
      </c>
      <c r="Y176" s="2065">
        <f>+'17HPM_DATA_INPUT'!E128-'17_AUDIT_TOTALS_CK'!D176</f>
        <v>162</v>
      </c>
      <c r="Z176" s="2065">
        <f>+'17HPM_DATA_INPUT'!F128-'17_AUDIT_TOTALS_CK'!E176</f>
        <v>332</v>
      </c>
      <c r="AA176" s="2065">
        <f>+'17HPM_DATA_INPUT'!G128-'17_AUDIT_TOTALS_CK'!F176</f>
        <v>327</v>
      </c>
      <c r="AB176" s="2065">
        <f>+'17HPM_DATA_INPUT'!H128-'17_AUDIT_TOTALS_CK'!G176</f>
        <v>94074</v>
      </c>
      <c r="AC176" s="2065">
        <f>+'17HPM_DATA_INPUT'!I128-'17_AUDIT_TOTALS_CK'!H176</f>
        <v>87838</v>
      </c>
      <c r="AD176" s="2065">
        <f>+'17HPM_DATA_INPUT'!J128-'17_AUDIT_TOTALS_CK'!I176</f>
        <v>32046</v>
      </c>
      <c r="AE176" s="2065">
        <f>+'17HPM_DATA_INPUT'!K128-'17_AUDIT_TOTALS_CK'!J176</f>
        <v>32143</v>
      </c>
      <c r="AF176" s="2065">
        <f>+'17HPM_DATA_INPUT'!L128-'17_AUDIT_TOTALS_CK'!K176</f>
        <v>26410</v>
      </c>
      <c r="AG176" s="2065">
        <f>+'17HPM_DATA_INPUT'!M128-'17_AUDIT_TOTALS_CK'!L176</f>
        <v>25590</v>
      </c>
      <c r="AH176" s="2065">
        <f>+'17HPM_DATA_INPUT'!N128-'17_AUDIT_TOTALS_CK'!M176</f>
        <v>5636</v>
      </c>
      <c r="AI176" s="2065">
        <f>+'17HPM_DATA_INPUT'!O128-'17_AUDIT_TOTALS_CK'!N176</f>
        <v>6553</v>
      </c>
      <c r="AJ176" s="2065">
        <f>+'17HPM_DATA_INPUT'!P128-'17_AUDIT_TOTALS_CK'!O176</f>
        <v>9100</v>
      </c>
      <c r="AK176" s="2065">
        <f>+'17HPM_DATA_INPUT'!Q128-'17_AUDIT_TOTALS_CK'!P176</f>
        <v>8188</v>
      </c>
      <c r="AL176" s="2065">
        <f>+'17HPM_DATA_INPUT'!R128-'17_AUDIT_TOTALS_CK'!Q176</f>
        <v>9056</v>
      </c>
      <c r="AM176" s="2065">
        <f>+'17HPM_DATA_INPUT'!S128-'17_AUDIT_TOTALS_CK'!R176</f>
        <v>8975</v>
      </c>
      <c r="AN176" s="2065">
        <f>+'17HPM_DATA_INPUT'!T128-'17_AUDIT_TOTALS_CK'!S176</f>
        <v>-12520</v>
      </c>
      <c r="AO176" s="2065">
        <f>+'17HPM_DATA_INPUT'!U128-'17_AUDIT_TOTALS_CK'!T176</f>
        <v>-10610</v>
      </c>
      <c r="AQ176" s="2076" t="str">
        <f>'Departmental PL'!D186</f>
        <v>Total OBS</v>
      </c>
      <c r="AR176" s="456">
        <f>+C176-'Departmental PL'!F186</f>
        <v>-169</v>
      </c>
      <c r="AS176" s="456">
        <f>+D176-'Departmental PL'!G186</f>
        <v>-162</v>
      </c>
      <c r="AT176" s="456">
        <f>+E176-'Departmental PL'!H186</f>
        <v>-332</v>
      </c>
      <c r="AU176" s="456">
        <f>+F176-'Departmental PL'!I186</f>
        <v>-327</v>
      </c>
      <c r="AV176" s="456">
        <f>+G176-'Departmental PL'!J186</f>
        <v>-94074</v>
      </c>
      <c r="AW176" s="456">
        <f>+H176-'Departmental PL'!K186</f>
        <v>-87838</v>
      </c>
      <c r="AX176" s="456">
        <f>+I176-'Departmental PL'!L186</f>
        <v>-32046</v>
      </c>
      <c r="AY176" s="456">
        <f>+J176-'Departmental PL'!M186</f>
        <v>-32143</v>
      </c>
      <c r="AZ176" s="456">
        <f>+K176-'Departmental PL'!N186</f>
        <v>-26410</v>
      </c>
      <c r="BA176" s="456">
        <f>+L176-'Departmental PL'!O186</f>
        <v>-25590</v>
      </c>
      <c r="BB176" s="456">
        <f>+M176-'Departmental PL'!P186</f>
        <v>-5636</v>
      </c>
      <c r="BC176" s="456">
        <f>+N176-'Departmental PL'!Q186</f>
        <v>-6553</v>
      </c>
      <c r="BD176" s="456">
        <f>+O176-'Departmental PL'!R186</f>
        <v>-9100</v>
      </c>
      <c r="BE176" s="456">
        <f>+P176-'Departmental PL'!S186</f>
        <v>-8189</v>
      </c>
      <c r="BF176" s="456">
        <f>+Q176-'Departmental PL'!T186</f>
        <v>-9056</v>
      </c>
      <c r="BG176" s="456">
        <f>+R176-'Departmental PL'!U186</f>
        <v>-8975</v>
      </c>
      <c r="BH176" s="456">
        <f>+S176-'Departmental PL'!V186</f>
        <v>12520</v>
      </c>
      <c r="BI176" s="456">
        <f>+T176-'Departmental PL'!W186</f>
        <v>10611</v>
      </c>
    </row>
    <row r="177" spans="1:61" ht="20.25" hidden="1" customHeight="1" x14ac:dyDescent="0.25">
      <c r="A177" s="2067"/>
      <c r="B177" s="2076"/>
      <c r="C177" s="2077"/>
      <c r="D177" s="2077"/>
      <c r="E177" s="2077"/>
      <c r="F177" s="2077"/>
      <c r="G177" s="2077"/>
      <c r="H177" s="2077"/>
      <c r="I177" s="2077"/>
      <c r="J177" s="2077"/>
      <c r="K177" s="2077"/>
      <c r="L177" s="2077"/>
      <c r="M177" s="2077"/>
      <c r="N177" s="2077"/>
      <c r="O177" s="2077"/>
      <c r="P177" s="2077"/>
      <c r="Q177" s="2077"/>
      <c r="R177" s="2077"/>
      <c r="S177" s="2077"/>
      <c r="T177" s="2077"/>
      <c r="AQ177" s="455">
        <f>'Departmental PL'!D187</f>
        <v>0</v>
      </c>
      <c r="AR177" s="456">
        <f>+C177-'Departmental PL'!F187</f>
        <v>0</v>
      </c>
      <c r="AS177" s="456">
        <f>+D177-'Departmental PL'!G187</f>
        <v>0</v>
      </c>
      <c r="AT177" s="456">
        <f>+E177-'Departmental PL'!H187</f>
        <v>0</v>
      </c>
      <c r="AU177" s="456">
        <f>+F177-'Departmental PL'!I187</f>
        <v>0</v>
      </c>
      <c r="AV177" s="456">
        <f>+G177-'Departmental PL'!J187</f>
        <v>0</v>
      </c>
      <c r="AW177" s="456">
        <f>+H177-'Departmental PL'!K187</f>
        <v>0</v>
      </c>
      <c r="AX177" s="456">
        <f>+I177-'Departmental PL'!L187</f>
        <v>0</v>
      </c>
      <c r="AY177" s="456">
        <f>+J177-'Departmental PL'!M187</f>
        <v>0</v>
      </c>
      <c r="AZ177" s="456">
        <f>+K177-'Departmental PL'!N187</f>
        <v>0</v>
      </c>
      <c r="BA177" s="456">
        <f>+L177-'Departmental PL'!O187</f>
        <v>0</v>
      </c>
      <c r="BB177" s="456">
        <f>+M177-'Departmental PL'!P187</f>
        <v>0</v>
      </c>
      <c r="BC177" s="456">
        <f>+N177-'Departmental PL'!Q187</f>
        <v>0</v>
      </c>
      <c r="BD177" s="456">
        <f>+O177-'Departmental PL'!R187</f>
        <v>0</v>
      </c>
      <c r="BE177" s="456">
        <f>+P177-'Departmental PL'!S187</f>
        <v>0</v>
      </c>
      <c r="BF177" s="456">
        <f>+Q177-'Departmental PL'!T187</f>
        <v>0</v>
      </c>
      <c r="BG177" s="456">
        <f>+R177-'Departmental PL'!U187</f>
        <v>0</v>
      </c>
      <c r="BH177" s="456">
        <f>+S177-'Departmental PL'!V187</f>
        <v>0</v>
      </c>
      <c r="BI177" s="456">
        <f>+T177-'Departmental PL'!W187</f>
        <v>0</v>
      </c>
    </row>
    <row r="178" spans="1:61" ht="20.25" hidden="1" customHeight="1" x14ac:dyDescent="0.25">
      <c r="A178" s="2094" t="s">
        <v>1780</v>
      </c>
      <c r="B178" s="2095" t="s">
        <v>2379</v>
      </c>
      <c r="C178" s="2091"/>
      <c r="D178" s="2092"/>
      <c r="E178" s="2092"/>
      <c r="F178" s="2092"/>
      <c r="G178" s="2092"/>
      <c r="H178" s="2092"/>
      <c r="I178" s="2092"/>
      <c r="J178" s="2092"/>
      <c r="K178" s="2092"/>
      <c r="L178" s="2092"/>
      <c r="M178" s="2092"/>
      <c r="N178" s="2092"/>
      <c r="O178" s="2092"/>
      <c r="P178" s="2092"/>
      <c r="Q178" s="2092"/>
      <c r="R178" s="2092"/>
      <c r="S178" s="2092"/>
      <c r="T178" s="2092"/>
      <c r="U178" s="2061" t="str">
        <f t="shared" si="1"/>
        <v>Total 004 OB/GYN</v>
      </c>
      <c r="W178" s="455" t="b">
        <f>+'17HPM_DATA_INPUT'!C129='17_AUDIT_TOTALS_CK'!U178</f>
        <v>1</v>
      </c>
      <c r="X178" s="2065">
        <f>+'17HPM_DATA_INPUT'!D129-'17_AUDIT_TOTALS_CK'!C178</f>
        <v>19532</v>
      </c>
      <c r="Y178" s="2065">
        <f>+'17HPM_DATA_INPUT'!E129-'17_AUDIT_TOTALS_CK'!D178</f>
        <v>19973</v>
      </c>
      <c r="Z178" s="2065">
        <f>+'17HPM_DATA_INPUT'!F129-'17_AUDIT_TOTALS_CK'!E178</f>
        <v>101338</v>
      </c>
      <c r="AA178" s="2065">
        <f>+'17HPM_DATA_INPUT'!G129-'17_AUDIT_TOTALS_CK'!F178</f>
        <v>109777</v>
      </c>
      <c r="AB178" s="2065">
        <f>+'17HPM_DATA_INPUT'!H129-'17_AUDIT_TOTALS_CK'!G178</f>
        <v>9297416</v>
      </c>
      <c r="AC178" s="2065">
        <f>+'17HPM_DATA_INPUT'!I129-'17_AUDIT_TOTALS_CK'!H178</f>
        <v>9377865</v>
      </c>
      <c r="AD178" s="2065">
        <f>+'17HPM_DATA_INPUT'!J129-'17_AUDIT_TOTALS_CK'!I178</f>
        <v>3279885</v>
      </c>
      <c r="AE178" s="2065">
        <f>+'17HPM_DATA_INPUT'!K129-'17_AUDIT_TOTALS_CK'!J178</f>
        <v>3330404</v>
      </c>
      <c r="AF178" s="2065">
        <f>+'17HPM_DATA_INPUT'!L129-'17_AUDIT_TOTALS_CK'!K178</f>
        <v>3349424</v>
      </c>
      <c r="AG178" s="2065">
        <f>+'17HPM_DATA_INPUT'!M129-'17_AUDIT_TOTALS_CK'!L178</f>
        <v>3241613</v>
      </c>
      <c r="AH178" s="2065">
        <f>+'17HPM_DATA_INPUT'!N129-'17_AUDIT_TOTALS_CK'!M178</f>
        <v>-69540</v>
      </c>
      <c r="AI178" s="2065">
        <f>+'17HPM_DATA_INPUT'!O129-'17_AUDIT_TOTALS_CK'!N178</f>
        <v>88791</v>
      </c>
      <c r="AJ178" s="2065">
        <f>+'17HPM_DATA_INPUT'!P129-'17_AUDIT_TOTALS_CK'!O178</f>
        <v>1242990</v>
      </c>
      <c r="AK178" s="2065">
        <f>+'17HPM_DATA_INPUT'!Q129-'17_AUDIT_TOTALS_CK'!P178</f>
        <v>1199146</v>
      </c>
      <c r="AL178" s="2065">
        <f>+'17HPM_DATA_INPUT'!R129-'17_AUDIT_TOTALS_CK'!Q178</f>
        <v>991439</v>
      </c>
      <c r="AM178" s="2065">
        <f>+'17HPM_DATA_INPUT'!S129-'17_AUDIT_TOTALS_CK'!R178</f>
        <v>1107740</v>
      </c>
      <c r="AN178" s="2065">
        <f>+'17HPM_DATA_INPUT'!T129-'17_AUDIT_TOTALS_CK'!S178</f>
        <v>-2303969</v>
      </c>
      <c r="AO178" s="2065">
        <f>+'17HPM_DATA_INPUT'!U129-'17_AUDIT_TOTALS_CK'!T178</f>
        <v>-2218095</v>
      </c>
      <c r="AQ178" s="2095" t="str">
        <f>'Departmental PL'!D188</f>
        <v xml:space="preserve">TOTAL 004 OB/GYN </v>
      </c>
      <c r="AR178" s="456">
        <f>+C178-'Departmental PL'!F188</f>
        <v>-35048</v>
      </c>
      <c r="AS178" s="456">
        <f>+D178-'Departmental PL'!G188</f>
        <v>-35229</v>
      </c>
      <c r="AT178" s="456">
        <f>+E178-'Departmental PL'!H188</f>
        <v>-101338</v>
      </c>
      <c r="AU178" s="456">
        <f>+F178-'Departmental PL'!I188</f>
        <v>-109777</v>
      </c>
      <c r="AV178" s="456">
        <f>+G178-'Departmental PL'!J188</f>
        <v>-15540379.92</v>
      </c>
      <c r="AW178" s="456">
        <f>+H178-'Departmental PL'!K188</f>
        <v>-15568805.857759655</v>
      </c>
      <c r="AX178" s="456">
        <f>+I178-'Departmental PL'!L188</f>
        <v>-6006283.6299999999</v>
      </c>
      <c r="AY178" s="456">
        <f>+J178-'Departmental PL'!M188</f>
        <v>-5912016</v>
      </c>
      <c r="AZ178" s="456">
        <f>+K178-'Departmental PL'!N188</f>
        <v>-6769346.081786314</v>
      </c>
      <c r="BA178" s="456">
        <f>+L178-'Departmental PL'!O188</f>
        <v>-6550537.1600000001</v>
      </c>
      <c r="BB178" s="456">
        <f>+M178-'Departmental PL'!P188</f>
        <v>763062.45178631414</v>
      </c>
      <c r="BC178" s="456">
        <f>+N178-'Departmental PL'!Q188</f>
        <v>638521.16000000015</v>
      </c>
      <c r="BD178" s="456">
        <f>+O178-'Departmental PL'!R188</f>
        <v>-2624170.49155284</v>
      </c>
      <c r="BE178" s="456">
        <f>+P178-'Departmental PL'!S188</f>
        <v>-2731554.9391999999</v>
      </c>
      <c r="BF178" s="456">
        <f>+Q178-'Departmental PL'!T188</f>
        <v>-1805831.6300455662</v>
      </c>
      <c r="BG178" s="456">
        <f>+R178-'Departmental PL'!U188</f>
        <v>-2182908.1815999998</v>
      </c>
      <c r="BH178" s="456">
        <f>+S178-'Departmental PL'!V188</f>
        <v>5193064.5733847208</v>
      </c>
      <c r="BI178" s="456">
        <f>+T178-'Departmental PL'!W188</f>
        <v>5552984.2807999998</v>
      </c>
    </row>
    <row r="179" spans="1:61" ht="20.25" hidden="1" customHeight="1" x14ac:dyDescent="0.25">
      <c r="A179" s="2033" t="s">
        <v>1543</v>
      </c>
      <c r="B179" s="2096"/>
      <c r="C179" s="2069"/>
      <c r="D179" s="2070"/>
      <c r="E179" s="2070"/>
      <c r="F179" s="2070"/>
      <c r="G179" s="2070"/>
      <c r="H179" s="2070"/>
      <c r="I179" s="2070"/>
      <c r="J179" s="2070"/>
      <c r="K179" s="2070"/>
      <c r="L179" s="2070"/>
      <c r="M179" s="2070"/>
      <c r="N179" s="2070"/>
      <c r="O179" s="2070"/>
      <c r="P179" s="2070"/>
      <c r="Q179" s="2070"/>
      <c r="R179" s="2070"/>
      <c r="S179" s="2070"/>
      <c r="T179" s="2070"/>
      <c r="U179" s="2061" t="str">
        <f t="shared" si="1"/>
        <v/>
      </c>
      <c r="W179" s="455" t="b">
        <f>+'17HPM_DATA_INPUT'!C130='17_AUDIT_TOTALS_CK'!U179</f>
        <v>0</v>
      </c>
      <c r="X179" s="2065">
        <f>+'17HPM_DATA_INPUT'!D130-'17_AUDIT_TOTALS_CK'!C179</f>
        <v>0</v>
      </c>
      <c r="Y179" s="2065">
        <f>+'17HPM_DATA_INPUT'!E130-'17_AUDIT_TOTALS_CK'!D179</f>
        <v>0</v>
      </c>
      <c r="Z179" s="2065">
        <f>+'17HPM_DATA_INPUT'!F130-'17_AUDIT_TOTALS_CK'!E179</f>
        <v>0</v>
      </c>
      <c r="AA179" s="2065">
        <f>+'17HPM_DATA_INPUT'!G130-'17_AUDIT_TOTALS_CK'!F179</f>
        <v>0</v>
      </c>
      <c r="AB179" s="2065">
        <f>+'17HPM_DATA_INPUT'!H130-'17_AUDIT_TOTALS_CK'!G179</f>
        <v>0</v>
      </c>
      <c r="AC179" s="2065">
        <f>+'17HPM_DATA_INPUT'!I130-'17_AUDIT_TOTALS_CK'!H179</f>
        <v>0</v>
      </c>
      <c r="AD179" s="2065">
        <f>+'17HPM_DATA_INPUT'!J130-'17_AUDIT_TOTALS_CK'!I179</f>
        <v>0</v>
      </c>
      <c r="AE179" s="2065">
        <f>+'17HPM_DATA_INPUT'!K130-'17_AUDIT_TOTALS_CK'!J179</f>
        <v>0</v>
      </c>
      <c r="AF179" s="2065">
        <f>+'17HPM_DATA_INPUT'!L130-'17_AUDIT_TOTALS_CK'!K179</f>
        <v>0</v>
      </c>
      <c r="AG179" s="2065">
        <f>+'17HPM_DATA_INPUT'!M130-'17_AUDIT_TOTALS_CK'!L179</f>
        <v>0</v>
      </c>
      <c r="AH179" s="2065">
        <f>+'17HPM_DATA_INPUT'!N130-'17_AUDIT_TOTALS_CK'!M179</f>
        <v>0</v>
      </c>
      <c r="AI179" s="2065">
        <f>+'17HPM_DATA_INPUT'!O130-'17_AUDIT_TOTALS_CK'!N179</f>
        <v>0</v>
      </c>
      <c r="AJ179" s="2065">
        <f>+'17HPM_DATA_INPUT'!P130-'17_AUDIT_TOTALS_CK'!O179</f>
        <v>0</v>
      </c>
      <c r="AK179" s="2065">
        <f>+'17HPM_DATA_INPUT'!Q130-'17_AUDIT_TOTALS_CK'!P179</f>
        <v>0</v>
      </c>
      <c r="AL179" s="2065">
        <f>+'17HPM_DATA_INPUT'!R130-'17_AUDIT_TOTALS_CK'!Q179</f>
        <v>0</v>
      </c>
      <c r="AM179" s="2065">
        <f>+'17HPM_DATA_INPUT'!S130-'17_AUDIT_TOTALS_CK'!R179</f>
        <v>0</v>
      </c>
      <c r="AN179" s="2065">
        <f>+'17HPM_DATA_INPUT'!T130-'17_AUDIT_TOTALS_CK'!S179</f>
        <v>0</v>
      </c>
      <c r="AO179" s="2065">
        <f>+'17HPM_DATA_INPUT'!U130-'17_AUDIT_TOTALS_CK'!T179</f>
        <v>0</v>
      </c>
      <c r="AQ179" s="455" t="str">
        <f>'Departmental PL'!D189</f>
        <v>* OPD OB/GYN DETAIL</v>
      </c>
      <c r="AR179" s="456">
        <f>+C179-'Departmental PL'!F189</f>
        <v>0</v>
      </c>
      <c r="AS179" s="456">
        <f>+D179-'Departmental PL'!G189</f>
        <v>0</v>
      </c>
      <c r="AT179" s="456">
        <f>+E179-'Departmental PL'!H189</f>
        <v>0</v>
      </c>
      <c r="AU179" s="456">
        <f>+F179-'Departmental PL'!I189</f>
        <v>0</v>
      </c>
      <c r="AV179" s="456">
        <f>+G179-'Departmental PL'!J189</f>
        <v>0</v>
      </c>
      <c r="AW179" s="456">
        <f>+H179-'Departmental PL'!K189</f>
        <v>0</v>
      </c>
      <c r="AX179" s="456">
        <f>+I179-'Departmental PL'!L189</f>
        <v>0</v>
      </c>
      <c r="AY179" s="456">
        <f>+J179-'Departmental PL'!M189</f>
        <v>0</v>
      </c>
      <c r="AZ179" s="456">
        <f>+K179-'Departmental PL'!N189</f>
        <v>0</v>
      </c>
      <c r="BA179" s="456">
        <f>+L179-'Departmental PL'!O189</f>
        <v>0</v>
      </c>
      <c r="BB179" s="456">
        <f>+M179-'Departmental PL'!P189</f>
        <v>0</v>
      </c>
      <c r="BC179" s="456">
        <f>+N179-'Departmental PL'!Q189</f>
        <v>0</v>
      </c>
      <c r="BD179" s="456">
        <f>+O179-'Departmental PL'!R189</f>
        <v>0</v>
      </c>
      <c r="BE179" s="456">
        <f>+P179-'Departmental PL'!S189</f>
        <v>0</v>
      </c>
      <c r="BF179" s="456">
        <f>+Q179-'Departmental PL'!T189</f>
        <v>0</v>
      </c>
      <c r="BG179" s="456">
        <f>+R179-'Departmental PL'!U189</f>
        <v>0</v>
      </c>
      <c r="BH179" s="456">
        <f>+S179-'Departmental PL'!V189</f>
        <v>0</v>
      </c>
      <c r="BI179" s="456">
        <f>+T179-'Departmental PL'!W189</f>
        <v>0</v>
      </c>
    </row>
    <row r="180" spans="1:61" ht="20.25" hidden="1" customHeight="1" x14ac:dyDescent="0.25">
      <c r="A180" s="2095"/>
      <c r="B180" s="2096"/>
      <c r="C180" s="2069"/>
      <c r="D180" s="2070"/>
      <c r="E180" s="2070"/>
      <c r="F180" s="2070"/>
      <c r="G180" s="2070"/>
      <c r="H180" s="2070"/>
      <c r="I180" s="2070"/>
      <c r="J180" s="2070"/>
      <c r="K180" s="2070"/>
      <c r="L180" s="2070"/>
      <c r="M180" s="2070"/>
      <c r="N180" s="2070"/>
      <c r="O180" s="2070"/>
      <c r="P180" s="2070"/>
      <c r="Q180" s="2070"/>
      <c r="R180" s="2070"/>
      <c r="S180" s="2070"/>
      <c r="T180" s="2070"/>
      <c r="AQ180" s="455" t="str">
        <f>'Departmental PL'!D190</f>
        <v xml:space="preserve">  6020 OPD-OB/GYN - FLOWCAST BILLED</v>
      </c>
      <c r="AR180" s="456">
        <f>+C180-'Departmental PL'!F190</f>
        <v>-7508</v>
      </c>
      <c r="AS180" s="456">
        <f>+D180-'Departmental PL'!G190</f>
        <v>-5974</v>
      </c>
      <c r="AT180" s="456">
        <f>+E180-'Departmental PL'!H190</f>
        <v>-79862</v>
      </c>
      <c r="AU180" s="456">
        <f>+F180-'Departmental PL'!I190</f>
        <v>-77652</v>
      </c>
      <c r="AV180" s="456">
        <f>+G180-'Departmental PL'!J190</f>
        <v>-2844986</v>
      </c>
      <c r="AW180" s="456">
        <f>+H180-'Departmental PL'!K190</f>
        <v>-2422240</v>
      </c>
      <c r="AX180" s="456">
        <f>+I180-'Departmental PL'!L190</f>
        <v>-806915</v>
      </c>
      <c r="AY180" s="456">
        <f>+J180-'Departmental PL'!M190</f>
        <v>-695405</v>
      </c>
      <c r="AZ180" s="456">
        <f>+K180-'Departmental PL'!N190</f>
        <v>-1578984</v>
      </c>
      <c r="BA180" s="456">
        <f>+L180-'Departmental PL'!O190</f>
        <v>-1282741</v>
      </c>
      <c r="BB180" s="456">
        <f>+M180-'Departmental PL'!P190</f>
        <v>772069</v>
      </c>
      <c r="BC180" s="456">
        <f>+N180-'Departmental PL'!Q190</f>
        <v>587336</v>
      </c>
      <c r="BD180" s="456">
        <f>+O180-'Departmental PL'!R190</f>
        <v>-637693</v>
      </c>
      <c r="BE180" s="456">
        <f>+P180-'Departmental PL'!S190</f>
        <v>-594055</v>
      </c>
      <c r="BF180" s="456">
        <f>+Q180-'Departmental PL'!T190</f>
        <v>-376007</v>
      </c>
      <c r="BG180" s="456">
        <f>+R180-'Departmental PL'!U190</f>
        <v>-416801</v>
      </c>
      <c r="BH180" s="456">
        <f>+S180-'Departmental PL'!V190</f>
        <v>1785769</v>
      </c>
      <c r="BI180" s="456">
        <f>+T180-'Departmental PL'!W190</f>
        <v>1598192</v>
      </c>
    </row>
    <row r="181" spans="1:61" ht="20.25" hidden="1" customHeight="1" x14ac:dyDescent="0.25">
      <c r="A181" s="2097"/>
      <c r="B181" s="2096"/>
      <c r="C181" s="2069"/>
      <c r="D181" s="2070"/>
      <c r="E181" s="2070"/>
      <c r="F181" s="2070"/>
      <c r="G181" s="2070"/>
      <c r="H181" s="2070"/>
      <c r="I181" s="2070"/>
      <c r="J181" s="2070"/>
      <c r="K181" s="2070"/>
      <c r="L181" s="2070"/>
      <c r="M181" s="2070"/>
      <c r="N181" s="2070"/>
      <c r="O181" s="2070"/>
      <c r="P181" s="2070"/>
      <c r="Q181" s="2070"/>
      <c r="R181" s="2070"/>
      <c r="S181" s="2070"/>
      <c r="T181" s="2070"/>
      <c r="AQ181" s="455" t="str">
        <f>'Departmental PL'!D191</f>
        <v xml:space="preserve">  6020 OPD-OB/GYN - NON-TRENDSTAR BILLED</v>
      </c>
      <c r="AR181" s="456">
        <f>+C181-'Departmental PL'!F191</f>
        <v>-15516</v>
      </c>
      <c r="AS181" s="456">
        <f>+D181-'Departmental PL'!G191</f>
        <v>-15256</v>
      </c>
      <c r="AT181" s="456">
        <f>+E181-'Departmental PL'!H191</f>
        <v>0</v>
      </c>
      <c r="AU181" s="456">
        <f>+F181-'Departmental PL'!I191</f>
        <v>0</v>
      </c>
      <c r="AV181" s="456">
        <f>+G181-'Departmental PL'!J191</f>
        <v>-6242962.9199999999</v>
      </c>
      <c r="AW181" s="456">
        <f>+H181-'Departmental PL'!K191</f>
        <v>-6190940.8577596545</v>
      </c>
      <c r="AX181" s="456">
        <f>+I181-'Departmental PL'!L191</f>
        <v>-2726398.63</v>
      </c>
      <c r="AY181" s="456">
        <f>+J181-'Departmental PL'!M191</f>
        <v>-2581612</v>
      </c>
      <c r="AZ181" s="456">
        <f>+K181-'Departmental PL'!N191</f>
        <v>-3419921.0817863145</v>
      </c>
      <c r="BA181" s="456">
        <f>+L181-'Departmental PL'!O191</f>
        <v>-3308924.16</v>
      </c>
      <c r="BB181" s="456">
        <f>+M181-'Departmental PL'!P191</f>
        <v>693522.4517863146</v>
      </c>
      <c r="BC181" s="456">
        <f>+N181-'Departmental PL'!Q191</f>
        <v>727312.16000000015</v>
      </c>
      <c r="BD181" s="456">
        <f>+O181-'Departmental PL'!R191</f>
        <v>-1381178.4915528398</v>
      </c>
      <c r="BE181" s="456">
        <f>+P181-'Departmental PL'!S191</f>
        <v>-1532407.9391999999</v>
      </c>
      <c r="BF181" s="456">
        <f>+Q181-'Departmental PL'!T191</f>
        <v>-814392.63004556636</v>
      </c>
      <c r="BG181" s="456">
        <f>+R181-'Departmental PL'!U191</f>
        <v>-1075169.1816</v>
      </c>
      <c r="BH181" s="456">
        <f>+S181-'Departmental PL'!V191</f>
        <v>2889093.5733847208</v>
      </c>
      <c r="BI181" s="456">
        <f>+T181-'Departmental PL'!W191</f>
        <v>3334889.2807999998</v>
      </c>
    </row>
    <row r="182" spans="1:61" ht="20.25" hidden="1" customHeight="1" x14ac:dyDescent="0.25">
      <c r="A182" s="2097"/>
      <c r="B182" s="2096"/>
      <c r="C182" s="2069"/>
      <c r="D182" s="2070"/>
      <c r="E182" s="2070"/>
      <c r="F182" s="2070"/>
      <c r="G182" s="2070"/>
      <c r="H182" s="2070"/>
      <c r="I182" s="2070"/>
      <c r="J182" s="2070"/>
      <c r="K182" s="2070"/>
      <c r="L182" s="2070"/>
      <c r="M182" s="2070"/>
      <c r="N182" s="2070"/>
      <c r="O182" s="2070"/>
      <c r="P182" s="2070"/>
      <c r="Q182" s="2070"/>
      <c r="R182" s="2070"/>
      <c r="S182" s="2070"/>
      <c r="T182" s="2070"/>
      <c r="AQ182" s="455">
        <f>'Departmental PL'!D192</f>
        <v>0</v>
      </c>
      <c r="AR182" s="456">
        <f>+C182-'Departmental PL'!F192</f>
        <v>0</v>
      </c>
      <c r="AS182" s="456">
        <f>+D182-'Departmental PL'!G192</f>
        <v>0</v>
      </c>
      <c r="AT182" s="456">
        <f>+E182-'Departmental PL'!H192</f>
        <v>0</v>
      </c>
      <c r="AU182" s="456">
        <f>+F182-'Departmental PL'!I192</f>
        <v>0</v>
      </c>
      <c r="AV182" s="456">
        <f>+G182-'Departmental PL'!J192</f>
        <v>0</v>
      </c>
      <c r="AW182" s="456">
        <f>+H182-'Departmental PL'!K192</f>
        <v>0</v>
      </c>
      <c r="AX182" s="456">
        <f>+I182-'Departmental PL'!L192</f>
        <v>0</v>
      </c>
      <c r="AY182" s="456">
        <f>+J182-'Departmental PL'!M192</f>
        <v>0</v>
      </c>
      <c r="AZ182" s="456">
        <f>+K182-'Departmental PL'!N192</f>
        <v>0</v>
      </c>
      <c r="BA182" s="456">
        <f>+L182-'Departmental PL'!O192</f>
        <v>0</v>
      </c>
      <c r="BB182" s="456">
        <f>+M182-'Departmental PL'!P192</f>
        <v>0</v>
      </c>
      <c r="BC182" s="456">
        <f>+N182-'Departmental PL'!Q192</f>
        <v>0</v>
      </c>
      <c r="BD182" s="456">
        <f>+O182-'Departmental PL'!R192</f>
        <v>0</v>
      </c>
      <c r="BE182" s="456">
        <f>+P182-'Departmental PL'!S192</f>
        <v>0</v>
      </c>
      <c r="BF182" s="456">
        <f>+Q182-'Departmental PL'!T192</f>
        <v>0</v>
      </c>
      <c r="BG182" s="456">
        <f>+R182-'Departmental PL'!U192</f>
        <v>0</v>
      </c>
      <c r="BH182" s="456">
        <f>+S182-'Departmental PL'!V192</f>
        <v>0</v>
      </c>
      <c r="BI182" s="456">
        <f>+T182-'Departmental PL'!W192</f>
        <v>0</v>
      </c>
    </row>
    <row r="183" spans="1:61" ht="20.25" hidden="1" customHeight="1" x14ac:dyDescent="0.25">
      <c r="A183" s="2068" t="s">
        <v>1544</v>
      </c>
      <c r="B183" s="2096"/>
      <c r="C183" s="2069"/>
      <c r="D183" s="2070"/>
      <c r="E183" s="2070"/>
      <c r="F183" s="2070"/>
      <c r="G183" s="2070"/>
      <c r="H183" s="2070"/>
      <c r="I183" s="2070"/>
      <c r="J183" s="2070"/>
      <c r="K183" s="2070"/>
      <c r="L183" s="2070"/>
      <c r="M183" s="2070"/>
      <c r="N183" s="2070"/>
      <c r="O183" s="2070"/>
      <c r="P183" s="2070"/>
      <c r="Q183" s="2070"/>
      <c r="R183" s="2070"/>
      <c r="S183" s="2070"/>
      <c r="T183" s="2070"/>
      <c r="U183" s="2061" t="str">
        <f t="shared" si="1"/>
        <v/>
      </c>
      <c r="W183" s="455" t="b">
        <f>+'17HPM_DATA_INPUT'!C131='17_AUDIT_TOTALS_CK'!U183</f>
        <v>1</v>
      </c>
      <c r="X183" s="2065">
        <f>+'17HPM_DATA_INPUT'!D131-'17_AUDIT_TOTALS_CK'!C183</f>
        <v>0</v>
      </c>
      <c r="Y183" s="2065">
        <f>+'17HPM_DATA_INPUT'!E131-'17_AUDIT_TOTALS_CK'!D183</f>
        <v>0</v>
      </c>
      <c r="Z183" s="2065">
        <f>+'17HPM_DATA_INPUT'!F131-'17_AUDIT_TOTALS_CK'!E183</f>
        <v>0</v>
      </c>
      <c r="AA183" s="2065">
        <f>+'17HPM_DATA_INPUT'!G131-'17_AUDIT_TOTALS_CK'!F183</f>
        <v>0</v>
      </c>
      <c r="AB183" s="2065">
        <f>+'17HPM_DATA_INPUT'!H131-'17_AUDIT_TOTALS_CK'!G183</f>
        <v>0</v>
      </c>
      <c r="AC183" s="2065">
        <f>+'17HPM_DATA_INPUT'!I131-'17_AUDIT_TOTALS_CK'!H183</f>
        <v>0</v>
      </c>
      <c r="AD183" s="2065">
        <f>+'17HPM_DATA_INPUT'!J131-'17_AUDIT_TOTALS_CK'!I183</f>
        <v>0</v>
      </c>
      <c r="AE183" s="2065">
        <f>+'17HPM_DATA_INPUT'!K131-'17_AUDIT_TOTALS_CK'!J183</f>
        <v>0</v>
      </c>
      <c r="AF183" s="2065">
        <f>+'17HPM_DATA_INPUT'!L131-'17_AUDIT_TOTALS_CK'!K183</f>
        <v>0</v>
      </c>
      <c r="AG183" s="2065">
        <f>+'17HPM_DATA_INPUT'!M131-'17_AUDIT_TOTALS_CK'!L183</f>
        <v>0</v>
      </c>
      <c r="AH183" s="2065">
        <f>+'17HPM_DATA_INPUT'!N131-'17_AUDIT_TOTALS_CK'!M183</f>
        <v>0</v>
      </c>
      <c r="AI183" s="2065">
        <f>+'17HPM_DATA_INPUT'!O131-'17_AUDIT_TOTALS_CK'!N183</f>
        <v>0</v>
      </c>
      <c r="AJ183" s="2065">
        <f>+'17HPM_DATA_INPUT'!P131-'17_AUDIT_TOTALS_CK'!O183</f>
        <v>0</v>
      </c>
      <c r="AK183" s="2065">
        <f>+'17HPM_DATA_INPUT'!Q131-'17_AUDIT_TOTALS_CK'!P183</f>
        <v>0</v>
      </c>
      <c r="AL183" s="2065">
        <f>+'17HPM_DATA_INPUT'!R131-'17_AUDIT_TOTALS_CK'!Q183</f>
        <v>0</v>
      </c>
      <c r="AM183" s="2065">
        <f>+'17HPM_DATA_INPUT'!S131-'17_AUDIT_TOTALS_CK'!R183</f>
        <v>0</v>
      </c>
      <c r="AN183" s="2065">
        <f>+'17HPM_DATA_INPUT'!T131-'17_AUDIT_TOTALS_CK'!S183</f>
        <v>0</v>
      </c>
      <c r="AO183" s="2065">
        <f>+'17HPM_DATA_INPUT'!U131-'17_AUDIT_TOTALS_CK'!T183</f>
        <v>0</v>
      </c>
      <c r="AQ183" s="2096" t="str">
        <f>'Departmental PL'!D193</f>
        <v xml:space="preserve">005 Pediatrics </v>
      </c>
      <c r="AR183" s="456">
        <f>+C183-'Departmental PL'!F193</f>
        <v>0</v>
      </c>
      <c r="AS183" s="456">
        <f>+D183-'Departmental PL'!G193</f>
        <v>0</v>
      </c>
      <c r="AT183" s="456">
        <f>+E183-'Departmental PL'!H193</f>
        <v>0</v>
      </c>
      <c r="AU183" s="456">
        <f>+F183-'Departmental PL'!I193</f>
        <v>0</v>
      </c>
      <c r="AV183" s="456">
        <f>+G183-'Departmental PL'!J193</f>
        <v>0</v>
      </c>
      <c r="AW183" s="456">
        <f>+H183-'Departmental PL'!K193</f>
        <v>0</v>
      </c>
      <c r="AX183" s="456">
        <f>+I183-'Departmental PL'!L193</f>
        <v>0</v>
      </c>
      <c r="AY183" s="456">
        <f>+J183-'Departmental PL'!M193</f>
        <v>0</v>
      </c>
      <c r="AZ183" s="456">
        <f>+K183-'Departmental PL'!N193</f>
        <v>0</v>
      </c>
      <c r="BA183" s="456">
        <f>+L183-'Departmental PL'!O193</f>
        <v>0</v>
      </c>
      <c r="BB183" s="456">
        <f>+M183-'Departmental PL'!P193</f>
        <v>0</v>
      </c>
      <c r="BC183" s="456">
        <f>+N183-'Departmental PL'!Q193</f>
        <v>0</v>
      </c>
      <c r="BD183" s="456">
        <f>+O183-'Departmental PL'!R193</f>
        <v>0</v>
      </c>
      <c r="BE183" s="456">
        <f>+P183-'Departmental PL'!S193</f>
        <v>0</v>
      </c>
      <c r="BF183" s="456">
        <f>+Q183-'Departmental PL'!T193</f>
        <v>0</v>
      </c>
      <c r="BG183" s="456">
        <f>+R183-'Departmental PL'!U193</f>
        <v>0</v>
      </c>
      <c r="BH183" s="456">
        <f>+S183-'Departmental PL'!V193</f>
        <v>0</v>
      </c>
      <c r="BI183" s="456">
        <f>+T183-'Departmental PL'!W193</f>
        <v>0</v>
      </c>
    </row>
    <row r="184" spans="1:61" ht="20.25" hidden="1" customHeight="1" x14ac:dyDescent="0.25">
      <c r="A184" s="2067" t="s">
        <v>1545</v>
      </c>
      <c r="B184" s="2058" t="s">
        <v>2380</v>
      </c>
      <c r="C184" s="2060"/>
      <c r="D184" s="2060"/>
      <c r="E184" s="2060"/>
      <c r="F184" s="2060"/>
      <c r="G184" s="2060"/>
      <c r="H184" s="2060"/>
      <c r="I184" s="2060"/>
      <c r="J184" s="2060"/>
      <c r="K184" s="2060"/>
      <c r="L184" s="2060"/>
      <c r="M184" s="2060"/>
      <c r="N184" s="2060"/>
      <c r="O184" s="2060"/>
      <c r="P184" s="2060"/>
      <c r="Q184" s="2060"/>
      <c r="R184" s="2060"/>
      <c r="S184" s="2060"/>
      <c r="T184" s="2060"/>
      <c r="U184" s="2061" t="str">
        <f t="shared" si="1"/>
        <v>4800 PED PULMONARY UNIT</v>
      </c>
      <c r="W184" s="455" t="b">
        <f>+'17HPM_DATA_INPUT'!C132='17_AUDIT_TOTALS_CK'!U184</f>
        <v>1</v>
      </c>
      <c r="X184" s="2065">
        <f>+'17HPM_DATA_INPUT'!D132-'17_AUDIT_TOTALS_CK'!C184</f>
        <v>1617</v>
      </c>
      <c r="Y184" s="2065">
        <f>+'17HPM_DATA_INPUT'!E132-'17_AUDIT_TOTALS_CK'!D184</f>
        <v>1541</v>
      </c>
      <c r="Z184" s="2065">
        <f>+'17HPM_DATA_INPUT'!F132-'17_AUDIT_TOTALS_CK'!E184</f>
        <v>3354</v>
      </c>
      <c r="AA184" s="2065">
        <f>+'17HPM_DATA_INPUT'!G132-'17_AUDIT_TOTALS_CK'!F184</f>
        <v>2902</v>
      </c>
      <c r="AB184" s="2065">
        <f>+'17HPM_DATA_INPUT'!H132-'17_AUDIT_TOTALS_CK'!G184</f>
        <v>1358955</v>
      </c>
      <c r="AC184" s="2065">
        <f>+'17HPM_DATA_INPUT'!I132-'17_AUDIT_TOTALS_CK'!H184</f>
        <v>1120867</v>
      </c>
      <c r="AD184" s="2065">
        <f>+'17HPM_DATA_INPUT'!J132-'17_AUDIT_TOTALS_CK'!I184</f>
        <v>516165</v>
      </c>
      <c r="AE184" s="2065">
        <f>+'17HPM_DATA_INPUT'!K132-'17_AUDIT_TOTALS_CK'!J184</f>
        <v>423648</v>
      </c>
      <c r="AF184" s="2065">
        <f>+'17HPM_DATA_INPUT'!L132-'17_AUDIT_TOTALS_CK'!K184</f>
        <v>186286</v>
      </c>
      <c r="AG184" s="2065">
        <f>+'17HPM_DATA_INPUT'!M132-'17_AUDIT_TOTALS_CK'!L184</f>
        <v>163836</v>
      </c>
      <c r="AH184" s="2065">
        <f>+'17HPM_DATA_INPUT'!N132-'17_AUDIT_TOTALS_CK'!M184</f>
        <v>329879</v>
      </c>
      <c r="AI184" s="2065">
        <f>+'17HPM_DATA_INPUT'!O132-'17_AUDIT_TOTALS_CK'!N184</f>
        <v>259812</v>
      </c>
      <c r="AJ184" s="2065">
        <f>+'17HPM_DATA_INPUT'!P132-'17_AUDIT_TOTALS_CK'!O184</f>
        <v>25801</v>
      </c>
      <c r="AK184" s="2065">
        <f>+'17HPM_DATA_INPUT'!Q132-'17_AUDIT_TOTALS_CK'!P184</f>
        <v>25475</v>
      </c>
      <c r="AL184" s="2065">
        <f>+'17HPM_DATA_INPUT'!R132-'17_AUDIT_TOTALS_CK'!Q184</f>
        <v>68435</v>
      </c>
      <c r="AM184" s="2065">
        <f>+'17HPM_DATA_INPUT'!S132-'17_AUDIT_TOTALS_CK'!R184</f>
        <v>74175</v>
      </c>
      <c r="AN184" s="2065">
        <f>+'17HPM_DATA_INPUT'!T132-'17_AUDIT_TOTALS_CK'!S184</f>
        <v>235643</v>
      </c>
      <c r="AO184" s="2065">
        <f>+'17HPM_DATA_INPUT'!U132-'17_AUDIT_TOTALS_CK'!T184</f>
        <v>160162</v>
      </c>
      <c r="AQ184" s="455" t="str">
        <f>'Departmental PL'!D194</f>
        <v>4800 PED PULMONARY UNIT*</v>
      </c>
      <c r="AR184" s="456">
        <f>+C184-'Departmental PL'!F194</f>
        <v>-1617</v>
      </c>
      <c r="AS184" s="456">
        <f>+D184-'Departmental PL'!G194</f>
        <v>-1541</v>
      </c>
      <c r="AT184" s="456">
        <f>+E184-'Departmental PL'!H194</f>
        <v>-3354</v>
      </c>
      <c r="AU184" s="456">
        <f>+F184-'Departmental PL'!I194</f>
        <v>-2902</v>
      </c>
      <c r="AV184" s="456">
        <f>+G184-'Departmental PL'!J194</f>
        <v>-1358955</v>
      </c>
      <c r="AW184" s="456">
        <f>+H184-'Departmental PL'!K194</f>
        <v>-1120867</v>
      </c>
      <c r="AX184" s="456">
        <f>+I184-'Departmental PL'!L194</f>
        <v>-516165</v>
      </c>
      <c r="AY184" s="456">
        <f>+J184-'Departmental PL'!M194</f>
        <v>-423648</v>
      </c>
      <c r="AZ184" s="456">
        <f>+K184-'Departmental PL'!N194</f>
        <v>-186286</v>
      </c>
      <c r="BA184" s="456">
        <f>+L184-'Departmental PL'!O194</f>
        <v>-163836</v>
      </c>
      <c r="BB184" s="456">
        <f>+M184-'Departmental PL'!P194</f>
        <v>-329879</v>
      </c>
      <c r="BC184" s="456">
        <f>+N184-'Departmental PL'!Q194</f>
        <v>-259812</v>
      </c>
      <c r="BD184" s="456">
        <f>+O184-'Departmental PL'!R194</f>
        <v>-25801</v>
      </c>
      <c r="BE184" s="456">
        <f>+P184-'Departmental PL'!S194</f>
        <v>-25475</v>
      </c>
      <c r="BF184" s="456">
        <f>+Q184-'Departmental PL'!T194</f>
        <v>-68435</v>
      </c>
      <c r="BG184" s="456">
        <f>+R184-'Departmental PL'!U194</f>
        <v>-74175</v>
      </c>
      <c r="BH184" s="456">
        <f>+S184-'Departmental PL'!V194</f>
        <v>-235643</v>
      </c>
      <c r="BI184" s="456">
        <f>+T184-'Departmental PL'!W194</f>
        <v>-160162</v>
      </c>
    </row>
    <row r="185" spans="1:61" ht="20.25" hidden="1" customHeight="1" x14ac:dyDescent="0.25">
      <c r="A185" s="2067" t="s">
        <v>1546</v>
      </c>
      <c r="B185" s="2074" t="s">
        <v>2285</v>
      </c>
      <c r="C185" s="2075"/>
      <c r="D185" s="2075"/>
      <c r="E185" s="2075"/>
      <c r="F185" s="2075"/>
      <c r="G185" s="2075"/>
      <c r="H185" s="2075"/>
      <c r="I185" s="2075"/>
      <c r="J185" s="2075"/>
      <c r="K185" s="2075"/>
      <c r="L185" s="2075"/>
      <c r="M185" s="2075"/>
      <c r="N185" s="2075"/>
      <c r="O185" s="2075"/>
      <c r="P185" s="2075"/>
      <c r="Q185" s="2075"/>
      <c r="R185" s="2075"/>
      <c r="S185" s="2075"/>
      <c r="T185" s="2075"/>
      <c r="U185" s="2061" t="str">
        <f t="shared" si="1"/>
        <v>4810 PEDS PULMONARY</v>
      </c>
      <c r="W185" s="455" t="b">
        <f>+'17HPM_DATA_INPUT'!C133='17_AUDIT_TOTALS_CK'!U185</f>
        <v>1</v>
      </c>
      <c r="X185" s="2065">
        <f>+'17HPM_DATA_INPUT'!D133-'17_AUDIT_TOTALS_CK'!C185</f>
        <v>110</v>
      </c>
      <c r="Y185" s="2065">
        <f>+'17HPM_DATA_INPUT'!E133-'17_AUDIT_TOTALS_CK'!D185</f>
        <v>0</v>
      </c>
      <c r="Z185" s="2065">
        <f>+'17HPM_DATA_INPUT'!F133-'17_AUDIT_TOTALS_CK'!E185</f>
        <v>109</v>
      </c>
      <c r="AA185" s="2065">
        <f>+'17HPM_DATA_INPUT'!G133-'17_AUDIT_TOTALS_CK'!F185</f>
        <v>0</v>
      </c>
      <c r="AB185" s="2065">
        <f>+'17HPM_DATA_INPUT'!H133-'17_AUDIT_TOTALS_CK'!G185</f>
        <v>23385</v>
      </c>
      <c r="AC185" s="2065">
        <f>+'17HPM_DATA_INPUT'!I133-'17_AUDIT_TOTALS_CK'!H185</f>
        <v>0</v>
      </c>
      <c r="AD185" s="2065">
        <f>+'17HPM_DATA_INPUT'!J133-'17_AUDIT_TOTALS_CK'!I185</f>
        <v>10019</v>
      </c>
      <c r="AE185" s="2065">
        <f>+'17HPM_DATA_INPUT'!K133-'17_AUDIT_TOTALS_CK'!J185</f>
        <v>0</v>
      </c>
      <c r="AF185" s="2065">
        <f>+'17HPM_DATA_INPUT'!L133-'17_AUDIT_TOTALS_CK'!K185</f>
        <v>14528</v>
      </c>
      <c r="AG185" s="2065">
        <f>+'17HPM_DATA_INPUT'!M133-'17_AUDIT_TOTALS_CK'!L185</f>
        <v>0</v>
      </c>
      <c r="AH185" s="2065">
        <f>+'17HPM_DATA_INPUT'!N133-'17_AUDIT_TOTALS_CK'!M185</f>
        <v>-4510</v>
      </c>
      <c r="AI185" s="2065">
        <f>+'17HPM_DATA_INPUT'!O133-'17_AUDIT_TOTALS_CK'!N185</f>
        <v>0</v>
      </c>
      <c r="AJ185" s="2065">
        <f>+'17HPM_DATA_INPUT'!P133-'17_AUDIT_TOTALS_CK'!O185</f>
        <v>1</v>
      </c>
      <c r="AK185" s="2065">
        <f>+'17HPM_DATA_INPUT'!Q133-'17_AUDIT_TOTALS_CK'!P185</f>
        <v>0</v>
      </c>
      <c r="AL185" s="2065">
        <f>+'17HPM_DATA_INPUT'!R133-'17_AUDIT_TOTALS_CK'!Q185</f>
        <v>1821</v>
      </c>
      <c r="AM185" s="2065">
        <f>+'17HPM_DATA_INPUT'!S133-'17_AUDIT_TOTALS_CK'!R185</f>
        <v>0</v>
      </c>
      <c r="AN185" s="2065">
        <f>+'17HPM_DATA_INPUT'!T133-'17_AUDIT_TOTALS_CK'!S185</f>
        <v>-6331</v>
      </c>
      <c r="AO185" s="2065">
        <f>+'17HPM_DATA_INPUT'!U133-'17_AUDIT_TOTALS_CK'!T185</f>
        <v>0</v>
      </c>
      <c r="AQ185" s="2435" t="str">
        <f>'Departmental PL'!D195</f>
        <v xml:space="preserve">4810 PEDS PULMONARY*      </v>
      </c>
      <c r="AR185" s="456">
        <f>+C185-'Departmental PL'!F195</f>
        <v>-110</v>
      </c>
      <c r="AS185" s="456">
        <f>+D185-'Departmental PL'!G195</f>
        <v>0</v>
      </c>
      <c r="AT185" s="456">
        <f>+E185-'Departmental PL'!H195</f>
        <v>-109</v>
      </c>
      <c r="AU185" s="456">
        <f>+F185-'Departmental PL'!I195</f>
        <v>0</v>
      </c>
      <c r="AV185" s="456">
        <f>+G185-'Departmental PL'!J195</f>
        <v>-927310</v>
      </c>
      <c r="AW185" s="456">
        <f>+H185-'Departmental PL'!K195</f>
        <v>0</v>
      </c>
      <c r="AX185" s="456">
        <f>+I185-'Departmental PL'!L195</f>
        <v>-385404.69</v>
      </c>
      <c r="AY185" s="456">
        <f>+J185-'Departmental PL'!M195</f>
        <v>0</v>
      </c>
      <c r="AZ185" s="456">
        <f>+K185-'Departmental PL'!N195</f>
        <v>-585661.29459925019</v>
      </c>
      <c r="BA185" s="456">
        <f>+L185-'Departmental PL'!O195</f>
        <v>0</v>
      </c>
      <c r="BB185" s="456">
        <f>+M185-'Departmental PL'!P195</f>
        <v>200256.60459925019</v>
      </c>
      <c r="BC185" s="456">
        <f>+N185-'Departmental PL'!Q195</f>
        <v>0</v>
      </c>
      <c r="BD185" s="456">
        <f>+O185-'Departmental PL'!R195</f>
        <v>-39.551107633166218</v>
      </c>
      <c r="BE185" s="456">
        <f>+P185-'Departmental PL'!S195</f>
        <v>0</v>
      </c>
      <c r="BF185" s="456">
        <f>+Q185-'Departmental PL'!T195</f>
        <v>-73390.838823950078</v>
      </c>
      <c r="BG185" s="456">
        <f>+R185-'Departmental PL'!U195</f>
        <v>0</v>
      </c>
      <c r="BH185" s="456">
        <f>+S185-'Departmental PL'!V195</f>
        <v>273686.99453083344</v>
      </c>
      <c r="BI185" s="456">
        <f>+T185-'Departmental PL'!W195</f>
        <v>0</v>
      </c>
    </row>
    <row r="186" spans="1:61" ht="20.25" hidden="1" customHeight="1" x14ac:dyDescent="0.25">
      <c r="A186" s="2067" t="s">
        <v>1547</v>
      </c>
      <c r="B186" s="2074" t="s">
        <v>2286</v>
      </c>
      <c r="C186" s="2075"/>
      <c r="D186" s="2075"/>
      <c r="E186" s="2075"/>
      <c r="F186" s="2075"/>
      <c r="G186" s="2075"/>
      <c r="H186" s="2075"/>
      <c r="I186" s="2075"/>
      <c r="J186" s="2075"/>
      <c r="K186" s="2075"/>
      <c r="L186" s="2075"/>
      <c r="M186" s="2075"/>
      <c r="N186" s="2075"/>
      <c r="O186" s="2075"/>
      <c r="P186" s="2075"/>
      <c r="Q186" s="2075"/>
      <c r="R186" s="2075"/>
      <c r="S186" s="2075"/>
      <c r="T186" s="2075"/>
      <c r="U186" s="2061" t="str">
        <f t="shared" si="1"/>
        <v>4811 PEDS ENDO</v>
      </c>
      <c r="W186" s="455" t="b">
        <f>+'17HPM_DATA_INPUT'!C134='17_AUDIT_TOTALS_CK'!U186</f>
        <v>1</v>
      </c>
      <c r="X186" s="2065">
        <f>+'17HPM_DATA_INPUT'!D134-'17_AUDIT_TOTALS_CK'!C186</f>
        <v>658</v>
      </c>
      <c r="Y186" s="2065">
        <f>+'17HPM_DATA_INPUT'!E134-'17_AUDIT_TOTALS_CK'!D186</f>
        <v>0</v>
      </c>
      <c r="Z186" s="2065">
        <f>+'17HPM_DATA_INPUT'!F134-'17_AUDIT_TOTALS_CK'!E186</f>
        <v>1012</v>
      </c>
      <c r="AA186" s="2065">
        <f>+'17HPM_DATA_INPUT'!G134-'17_AUDIT_TOTALS_CK'!F186</f>
        <v>0</v>
      </c>
      <c r="AB186" s="2065">
        <f>+'17HPM_DATA_INPUT'!H134-'17_AUDIT_TOTALS_CK'!G186</f>
        <v>72447</v>
      </c>
      <c r="AC186" s="2065">
        <f>+'17HPM_DATA_INPUT'!I134-'17_AUDIT_TOTALS_CK'!H186</f>
        <v>0</v>
      </c>
      <c r="AD186" s="2065">
        <f>+'17HPM_DATA_INPUT'!J134-'17_AUDIT_TOTALS_CK'!I186</f>
        <v>30604</v>
      </c>
      <c r="AE186" s="2065">
        <f>+'17HPM_DATA_INPUT'!K134-'17_AUDIT_TOTALS_CK'!J186</f>
        <v>0</v>
      </c>
      <c r="AF186" s="2065">
        <f>+'17HPM_DATA_INPUT'!L134-'17_AUDIT_TOTALS_CK'!K186</f>
        <v>38904</v>
      </c>
      <c r="AG186" s="2065">
        <f>+'17HPM_DATA_INPUT'!M134-'17_AUDIT_TOTALS_CK'!L186</f>
        <v>0</v>
      </c>
      <c r="AH186" s="2065">
        <f>+'17HPM_DATA_INPUT'!N134-'17_AUDIT_TOTALS_CK'!M186</f>
        <v>-8300</v>
      </c>
      <c r="AI186" s="2065">
        <f>+'17HPM_DATA_INPUT'!O134-'17_AUDIT_TOTALS_CK'!N186</f>
        <v>0</v>
      </c>
      <c r="AJ186" s="2065">
        <f>+'17HPM_DATA_INPUT'!P134-'17_AUDIT_TOTALS_CK'!O186</f>
        <v>1</v>
      </c>
      <c r="AK186" s="2065">
        <f>+'17HPM_DATA_INPUT'!Q134-'17_AUDIT_TOTALS_CK'!P186</f>
        <v>0</v>
      </c>
      <c r="AL186" s="2065">
        <f>+'17HPM_DATA_INPUT'!R134-'17_AUDIT_TOTALS_CK'!Q186</f>
        <v>4687</v>
      </c>
      <c r="AM186" s="2065">
        <f>+'17HPM_DATA_INPUT'!S134-'17_AUDIT_TOTALS_CK'!R186</f>
        <v>0</v>
      </c>
      <c r="AN186" s="2065">
        <f>+'17HPM_DATA_INPUT'!T134-'17_AUDIT_TOTALS_CK'!S186</f>
        <v>-12988</v>
      </c>
      <c r="AO186" s="2065">
        <f>+'17HPM_DATA_INPUT'!U134-'17_AUDIT_TOTALS_CK'!T186</f>
        <v>0</v>
      </c>
      <c r="AQ186" s="2435" t="str">
        <f>'Departmental PL'!D196</f>
        <v xml:space="preserve">4811 PEDS ENDO*      </v>
      </c>
      <c r="AR186" s="456">
        <f>+C186-'Departmental PL'!F196</f>
        <v>-658</v>
      </c>
      <c r="AS186" s="456">
        <f>+D186-'Departmental PL'!G196</f>
        <v>0</v>
      </c>
      <c r="AT186" s="456">
        <f>+E186-'Departmental PL'!H196</f>
        <v>-1012</v>
      </c>
      <c r="AU186" s="456">
        <f>+F186-'Departmental PL'!I196</f>
        <v>0</v>
      </c>
      <c r="AV186" s="456">
        <f>+G186-'Departmental PL'!J196</f>
        <v>-1794327</v>
      </c>
      <c r="AW186" s="456">
        <f>+H186-'Departmental PL'!K196</f>
        <v>0</v>
      </c>
      <c r="AX186" s="456">
        <f>+I186-'Departmental PL'!L196</f>
        <v>-863898.02</v>
      </c>
      <c r="AY186" s="456">
        <f>+J186-'Departmental PL'!M196</f>
        <v>0</v>
      </c>
      <c r="AZ186" s="456">
        <f>+K186-'Departmental PL'!N196</f>
        <v>-961772.8073214374</v>
      </c>
      <c r="BA186" s="456">
        <f>+L186-'Departmental PL'!O196</f>
        <v>0</v>
      </c>
      <c r="BB186" s="456">
        <f>+M186-'Departmental PL'!P196</f>
        <v>97874.787321437383</v>
      </c>
      <c r="BC186" s="456">
        <f>+N186-'Departmental PL'!Q196</f>
        <v>0</v>
      </c>
      <c r="BD186" s="456">
        <f>+O186-'Departmental PL'!R196</f>
        <v>-19.729947935677185</v>
      </c>
      <c r="BE186" s="456">
        <f>+P186-'Departmental PL'!S196</f>
        <v>0</v>
      </c>
      <c r="BF186" s="456">
        <f>+Q186-'Departmental PL'!T196</f>
        <v>-115872.34638483687</v>
      </c>
      <c r="BG186" s="456">
        <f>+R186-'Departmental PL'!U196</f>
        <v>0</v>
      </c>
      <c r="BH186" s="456">
        <f>+S186-'Departmental PL'!V196</f>
        <v>213766.86365420994</v>
      </c>
      <c r="BI186" s="456">
        <f>+T186-'Departmental PL'!W196</f>
        <v>0</v>
      </c>
    </row>
    <row r="187" spans="1:61" ht="20.25" hidden="1" customHeight="1" x14ac:dyDescent="0.25">
      <c r="A187" s="2067" t="s">
        <v>1548</v>
      </c>
      <c r="B187" s="2074" t="s">
        <v>2287</v>
      </c>
      <c r="C187" s="2075"/>
      <c r="D187" s="2075"/>
      <c r="E187" s="2075"/>
      <c r="F187" s="2075"/>
      <c r="G187" s="2075"/>
      <c r="H187" s="2075"/>
      <c r="I187" s="2075"/>
      <c r="J187" s="2075"/>
      <c r="K187" s="2075"/>
      <c r="L187" s="2075"/>
      <c r="M187" s="2075"/>
      <c r="N187" s="2075"/>
      <c r="O187" s="2075"/>
      <c r="P187" s="2075"/>
      <c r="Q187" s="2075"/>
      <c r="R187" s="2075"/>
      <c r="S187" s="2075"/>
      <c r="T187" s="2075"/>
      <c r="U187" s="2061" t="str">
        <f t="shared" si="1"/>
        <v>4812 PEDS RHEUMATOLOGY</v>
      </c>
      <c r="W187" s="455" t="b">
        <f>+'17HPM_DATA_INPUT'!C135='17_AUDIT_TOTALS_CK'!U187</f>
        <v>1</v>
      </c>
      <c r="X187" s="2065">
        <f>+'17HPM_DATA_INPUT'!D135-'17_AUDIT_TOTALS_CK'!C187</f>
        <v>25</v>
      </c>
      <c r="Y187" s="2065">
        <f>+'17HPM_DATA_INPUT'!E135-'17_AUDIT_TOTALS_CK'!D187</f>
        <v>0</v>
      </c>
      <c r="Z187" s="2065">
        <f>+'17HPM_DATA_INPUT'!F135-'17_AUDIT_TOTALS_CK'!E187</f>
        <v>24</v>
      </c>
      <c r="AA187" s="2065">
        <f>+'17HPM_DATA_INPUT'!G135-'17_AUDIT_TOTALS_CK'!F187</f>
        <v>0</v>
      </c>
      <c r="AB187" s="2065">
        <f>+'17HPM_DATA_INPUT'!H135-'17_AUDIT_TOTALS_CK'!G187</f>
        <v>5832</v>
      </c>
      <c r="AC187" s="2065">
        <f>+'17HPM_DATA_INPUT'!I135-'17_AUDIT_TOTALS_CK'!H187</f>
        <v>0</v>
      </c>
      <c r="AD187" s="2065">
        <f>+'17HPM_DATA_INPUT'!J135-'17_AUDIT_TOTALS_CK'!I187</f>
        <v>2534</v>
      </c>
      <c r="AE187" s="2065">
        <f>+'17HPM_DATA_INPUT'!K135-'17_AUDIT_TOTALS_CK'!J187</f>
        <v>0</v>
      </c>
      <c r="AF187" s="2065">
        <f>+'17HPM_DATA_INPUT'!L135-'17_AUDIT_TOTALS_CK'!K187</f>
        <v>3657</v>
      </c>
      <c r="AG187" s="2065">
        <f>+'17HPM_DATA_INPUT'!M135-'17_AUDIT_TOTALS_CK'!L187</f>
        <v>0</v>
      </c>
      <c r="AH187" s="2065">
        <f>+'17HPM_DATA_INPUT'!N135-'17_AUDIT_TOTALS_CK'!M187</f>
        <v>-1123</v>
      </c>
      <c r="AI187" s="2065">
        <f>+'17HPM_DATA_INPUT'!O135-'17_AUDIT_TOTALS_CK'!N187</f>
        <v>0</v>
      </c>
      <c r="AJ187" s="2065">
        <f>+'17HPM_DATA_INPUT'!P135-'17_AUDIT_TOTALS_CK'!O187</f>
        <v>0</v>
      </c>
      <c r="AK187" s="2065">
        <f>+'17HPM_DATA_INPUT'!Q135-'17_AUDIT_TOTALS_CK'!P187</f>
        <v>0</v>
      </c>
      <c r="AL187" s="2065">
        <f>+'17HPM_DATA_INPUT'!R135-'17_AUDIT_TOTALS_CK'!Q187</f>
        <v>441</v>
      </c>
      <c r="AM187" s="2065">
        <f>+'17HPM_DATA_INPUT'!S135-'17_AUDIT_TOTALS_CK'!R187</f>
        <v>0</v>
      </c>
      <c r="AN187" s="2065">
        <f>+'17HPM_DATA_INPUT'!T135-'17_AUDIT_TOTALS_CK'!S187</f>
        <v>-1564</v>
      </c>
      <c r="AO187" s="2065">
        <f>+'17HPM_DATA_INPUT'!U135-'17_AUDIT_TOTALS_CK'!T187</f>
        <v>0</v>
      </c>
      <c r="AQ187" s="2435" t="str">
        <f>'Departmental PL'!D197</f>
        <v xml:space="preserve">4812 PEDS RHEUMATOLOGY*      </v>
      </c>
      <c r="AR187" s="456">
        <f>+C187-'Departmental PL'!F197</f>
        <v>-25</v>
      </c>
      <c r="AS187" s="456">
        <f>+D187-'Departmental PL'!G197</f>
        <v>0</v>
      </c>
      <c r="AT187" s="456">
        <f>+E187-'Departmental PL'!H197</f>
        <v>-24</v>
      </c>
      <c r="AU187" s="456">
        <f>+F187-'Departmental PL'!I197</f>
        <v>0</v>
      </c>
      <c r="AV187" s="456">
        <f>+G187-'Departmental PL'!J197</f>
        <v>-548482</v>
      </c>
      <c r="AW187" s="456">
        <f>+H187-'Departmental PL'!K197</f>
        <v>0</v>
      </c>
      <c r="AX187" s="456">
        <f>+I187-'Departmental PL'!L197</f>
        <v>-268346.69999999995</v>
      </c>
      <c r="AY187" s="456">
        <f>+J187-'Departmental PL'!M197</f>
        <v>0</v>
      </c>
      <c r="AZ187" s="456">
        <f>+K187-'Departmental PL'!N197</f>
        <v>-343906.10480653879</v>
      </c>
      <c r="BA187" s="456">
        <f>+L187-'Departmental PL'!O197</f>
        <v>0</v>
      </c>
      <c r="BB187" s="456">
        <f>+M187-'Departmental PL'!P197</f>
        <v>75559.404806538834</v>
      </c>
      <c r="BC187" s="456">
        <f>+N187-'Departmental PL'!Q197</f>
        <v>0</v>
      </c>
      <c r="BD187" s="456">
        <f>+O187-'Departmental PL'!R197</f>
        <v>-0.18797973315441527</v>
      </c>
      <c r="BE187" s="456">
        <f>+P187-'Departmental PL'!S197</f>
        <v>0</v>
      </c>
      <c r="BF187" s="456">
        <f>+Q187-'Departmental PL'!T197</f>
        <v>-41466.93367239034</v>
      </c>
      <c r="BG187" s="456">
        <f>+R187-'Departmental PL'!U197</f>
        <v>0</v>
      </c>
      <c r="BH187" s="456">
        <f>+S187-'Departmental PL'!V197</f>
        <v>117026.52645866232</v>
      </c>
      <c r="BI187" s="456">
        <f>+T187-'Departmental PL'!W197</f>
        <v>0</v>
      </c>
    </row>
    <row r="188" spans="1:61" ht="20.25" hidden="1" customHeight="1" x14ac:dyDescent="0.25">
      <c r="A188" s="2097" t="s">
        <v>1549</v>
      </c>
      <c r="B188" s="2058" t="s">
        <v>2384</v>
      </c>
      <c r="C188" s="2060"/>
      <c r="D188" s="2060"/>
      <c r="E188" s="2060"/>
      <c r="F188" s="2060"/>
      <c r="G188" s="2060"/>
      <c r="H188" s="2060"/>
      <c r="I188" s="2060"/>
      <c r="J188" s="2060"/>
      <c r="K188" s="2060"/>
      <c r="L188" s="2060"/>
      <c r="M188" s="2060"/>
      <c r="N188" s="2060"/>
      <c r="O188" s="2060"/>
      <c r="P188" s="2060"/>
      <c r="Q188" s="2060"/>
      <c r="R188" s="2060"/>
      <c r="S188" s="2060"/>
      <c r="T188" s="2060"/>
      <c r="U188" s="2061" t="str">
        <f t="shared" si="1"/>
        <v>4820 PED TRT CTR/SPEC</v>
      </c>
      <c r="W188" s="455" t="b">
        <f>+'17HPM_DATA_INPUT'!C136='17_AUDIT_TOTALS_CK'!U188</f>
        <v>1</v>
      </c>
      <c r="X188" s="2065">
        <f>+'17HPM_DATA_INPUT'!D136-'17_AUDIT_TOTALS_CK'!C188</f>
        <v>8950</v>
      </c>
      <c r="Y188" s="2065">
        <f>+'17HPM_DATA_INPUT'!E136-'17_AUDIT_TOTALS_CK'!D188</f>
        <v>9935</v>
      </c>
      <c r="Z188" s="2065">
        <f>+'17HPM_DATA_INPUT'!F136-'17_AUDIT_TOTALS_CK'!E188</f>
        <v>28706</v>
      </c>
      <c r="AA188" s="2065">
        <f>+'17HPM_DATA_INPUT'!G136-'17_AUDIT_TOTALS_CK'!F188</f>
        <v>36231</v>
      </c>
      <c r="AB188" s="2065">
        <f>+'17HPM_DATA_INPUT'!H136-'17_AUDIT_TOTALS_CK'!G188</f>
        <v>8259504</v>
      </c>
      <c r="AC188" s="2065">
        <f>+'17HPM_DATA_INPUT'!I136-'17_AUDIT_TOTALS_CK'!H188</f>
        <v>8524060</v>
      </c>
      <c r="AD188" s="2065">
        <f>+'17HPM_DATA_INPUT'!J136-'17_AUDIT_TOTALS_CK'!I188</f>
        <v>3339224</v>
      </c>
      <c r="AE188" s="2065">
        <f>+'17HPM_DATA_INPUT'!K136-'17_AUDIT_TOTALS_CK'!J188</f>
        <v>3521389</v>
      </c>
      <c r="AF188" s="2065">
        <f>+'17HPM_DATA_INPUT'!L136-'17_AUDIT_TOTALS_CK'!K188</f>
        <v>2019910</v>
      </c>
      <c r="AG188" s="2065">
        <f>+'17HPM_DATA_INPUT'!M136-'17_AUDIT_TOTALS_CK'!L188</f>
        <v>2136300</v>
      </c>
      <c r="AH188" s="2065">
        <f>+'17HPM_DATA_INPUT'!N136-'17_AUDIT_TOTALS_CK'!M188</f>
        <v>1319314</v>
      </c>
      <c r="AI188" s="2065">
        <f>+'17HPM_DATA_INPUT'!O136-'17_AUDIT_TOTALS_CK'!N188</f>
        <v>1385090</v>
      </c>
      <c r="AJ188" s="2065">
        <f>+'17HPM_DATA_INPUT'!P136-'17_AUDIT_TOTALS_CK'!O188</f>
        <v>214464</v>
      </c>
      <c r="AK188" s="2065">
        <f>+'17HPM_DATA_INPUT'!Q136-'17_AUDIT_TOTALS_CK'!P188</f>
        <v>205068</v>
      </c>
      <c r="AL188" s="2065">
        <f>+'17HPM_DATA_INPUT'!R136-'17_AUDIT_TOTALS_CK'!Q188</f>
        <v>-127694</v>
      </c>
      <c r="AM188" s="2065">
        <f>+'17HPM_DATA_INPUT'!S136-'17_AUDIT_TOTALS_CK'!R188</f>
        <v>33248</v>
      </c>
      <c r="AN188" s="2065">
        <f>+'17HPM_DATA_INPUT'!T136-'17_AUDIT_TOTALS_CK'!S188</f>
        <v>1232544</v>
      </c>
      <c r="AO188" s="2065">
        <f>+'17HPM_DATA_INPUT'!U136-'17_AUDIT_TOTALS_CK'!T188</f>
        <v>1146773</v>
      </c>
      <c r="AQ188" s="2435" t="str">
        <f>'Departmental PL'!D198</f>
        <v xml:space="preserve">4820 PED TRT CTR SPEC* </v>
      </c>
      <c r="AR188" s="456">
        <f>+C188-'Departmental PL'!F198</f>
        <v>-8950</v>
      </c>
      <c r="AS188" s="456">
        <f>+D188-'Departmental PL'!G198</f>
        <v>-9935</v>
      </c>
      <c r="AT188" s="456">
        <f>+E188-'Departmental PL'!H198</f>
        <v>-28706</v>
      </c>
      <c r="AU188" s="456">
        <f>+F188-'Departmental PL'!I198</f>
        <v>-36231</v>
      </c>
      <c r="AV188" s="456">
        <f>+G188-'Departmental PL'!J198</f>
        <v>-8259504</v>
      </c>
      <c r="AW188" s="456">
        <f>+H188-'Departmental PL'!K198</f>
        <v>-8250399</v>
      </c>
      <c r="AX188" s="456">
        <f>+I188-'Departmental PL'!L198</f>
        <v>-3033374.69</v>
      </c>
      <c r="AY188" s="456">
        <f>+J188-'Departmental PL'!M198</f>
        <v>-3247728</v>
      </c>
      <c r="AZ188" s="456">
        <f>+K188-'Departmental PL'!N198</f>
        <v>-2019910</v>
      </c>
      <c r="BA188" s="456">
        <f>+L188-'Departmental PL'!O198</f>
        <v>-2136300</v>
      </c>
      <c r="BB188" s="456">
        <f>+M188-'Departmental PL'!P198</f>
        <v>-1013464.69</v>
      </c>
      <c r="BC188" s="456">
        <f>+N188-'Departmental PL'!Q198</f>
        <v>-1111428</v>
      </c>
      <c r="BD188" s="456">
        <f>+O188-'Departmental PL'!R198</f>
        <v>-214464</v>
      </c>
      <c r="BE188" s="456">
        <f>+P188-'Departmental PL'!S198</f>
        <v>-205068</v>
      </c>
      <c r="BF188" s="456">
        <f>+Q188-'Departmental PL'!T198</f>
        <v>127694</v>
      </c>
      <c r="BG188" s="456">
        <f>+R188-'Departmental PL'!U198</f>
        <v>-33248</v>
      </c>
      <c r="BH188" s="456">
        <f>+S188-'Departmental PL'!V198</f>
        <v>-926694.69</v>
      </c>
      <c r="BI188" s="456">
        <f>+T188-'Departmental PL'!W198</f>
        <v>-873112</v>
      </c>
    </row>
    <row r="189" spans="1:61" ht="20.25" hidden="1" customHeight="1" x14ac:dyDescent="0.25">
      <c r="A189" s="2097" t="s">
        <v>1550</v>
      </c>
      <c r="B189" s="2058" t="s">
        <v>2385</v>
      </c>
      <c r="C189" s="2060"/>
      <c r="D189" s="2060"/>
      <c r="E189" s="2060"/>
      <c r="F189" s="2060"/>
      <c r="G189" s="2060"/>
      <c r="H189" s="2060"/>
      <c r="I189" s="2060"/>
      <c r="J189" s="2060"/>
      <c r="K189" s="2060"/>
      <c r="L189" s="2060"/>
      <c r="M189" s="2060"/>
      <c r="N189" s="2060"/>
      <c r="O189" s="2060"/>
      <c r="P189" s="2060"/>
      <c r="Q189" s="2060"/>
      <c r="R189" s="2060"/>
      <c r="S189" s="2060"/>
      <c r="T189" s="2060"/>
      <c r="U189" s="2061" t="str">
        <f t="shared" ref="U189:U297" si="2">TRIM(B189)</f>
        <v>4840 AIDS CTR PED</v>
      </c>
      <c r="W189" s="455" t="b">
        <f>+'17HPM_DATA_INPUT'!C137='17_AUDIT_TOTALS_CK'!U189</f>
        <v>1</v>
      </c>
      <c r="X189" s="2065">
        <f>+'17HPM_DATA_INPUT'!D137-'17_AUDIT_TOTALS_CK'!C189</f>
        <v>87</v>
      </c>
      <c r="Y189" s="2065">
        <f>+'17HPM_DATA_INPUT'!E137-'17_AUDIT_TOTALS_CK'!D189</f>
        <v>87</v>
      </c>
      <c r="Z189" s="2065">
        <f>+'17HPM_DATA_INPUT'!F137-'17_AUDIT_TOTALS_CK'!E189</f>
        <v>166</v>
      </c>
      <c r="AA189" s="2065">
        <f>+'17HPM_DATA_INPUT'!G137-'17_AUDIT_TOTALS_CK'!F189</f>
        <v>174</v>
      </c>
      <c r="AB189" s="2065">
        <f>+'17HPM_DATA_INPUT'!H137-'17_AUDIT_TOTALS_CK'!G189</f>
        <v>21980</v>
      </c>
      <c r="AC189" s="2065">
        <f>+'17HPM_DATA_INPUT'!I137-'17_AUDIT_TOTALS_CK'!H189</f>
        <v>23315</v>
      </c>
      <c r="AD189" s="2065">
        <f>+'17HPM_DATA_INPUT'!J137-'17_AUDIT_TOTALS_CK'!I189</f>
        <v>5357</v>
      </c>
      <c r="AE189" s="2065">
        <f>+'17HPM_DATA_INPUT'!K137-'17_AUDIT_TOTALS_CK'!J189</f>
        <v>6327</v>
      </c>
      <c r="AF189" s="2065">
        <f>+'17HPM_DATA_INPUT'!L137-'17_AUDIT_TOTALS_CK'!K189</f>
        <v>-2712</v>
      </c>
      <c r="AG189" s="2065">
        <f>+'17HPM_DATA_INPUT'!M137-'17_AUDIT_TOTALS_CK'!L189</f>
        <v>28389</v>
      </c>
      <c r="AH189" s="2065">
        <f>+'17HPM_DATA_INPUT'!N137-'17_AUDIT_TOTALS_CK'!M189</f>
        <v>8069</v>
      </c>
      <c r="AI189" s="2065">
        <f>+'17HPM_DATA_INPUT'!O137-'17_AUDIT_TOTALS_CK'!N189</f>
        <v>-22063</v>
      </c>
      <c r="AJ189" s="2065">
        <f>+'17HPM_DATA_INPUT'!P137-'17_AUDIT_TOTALS_CK'!O189</f>
        <v>575</v>
      </c>
      <c r="AK189" s="2065">
        <f>+'17HPM_DATA_INPUT'!Q137-'17_AUDIT_TOTALS_CK'!P189</f>
        <v>646</v>
      </c>
      <c r="AL189" s="2065">
        <f>+'17HPM_DATA_INPUT'!R137-'17_AUDIT_TOTALS_CK'!Q189</f>
        <v>1007</v>
      </c>
      <c r="AM189" s="2065">
        <f>+'17HPM_DATA_INPUT'!S137-'17_AUDIT_TOTALS_CK'!R189</f>
        <v>81555</v>
      </c>
      <c r="AN189" s="2065">
        <f>+'17HPM_DATA_INPUT'!T137-'17_AUDIT_TOTALS_CK'!S189</f>
        <v>6486</v>
      </c>
      <c r="AO189" s="2065">
        <f>+'17HPM_DATA_INPUT'!U137-'17_AUDIT_TOTALS_CK'!T189</f>
        <v>-104263</v>
      </c>
      <c r="AQ189" s="455" t="str">
        <f>'Departmental PL'!D199</f>
        <v>4840 AIDS CTR PED</v>
      </c>
      <c r="AR189" s="456">
        <f>+C189-'Departmental PL'!F199</f>
        <v>-87</v>
      </c>
      <c r="AS189" s="456">
        <f>+D189-'Departmental PL'!G199</f>
        <v>-87</v>
      </c>
      <c r="AT189" s="456">
        <f>+E189-'Departmental PL'!H199</f>
        <v>-166</v>
      </c>
      <c r="AU189" s="456">
        <f>+F189-'Departmental PL'!I199</f>
        <v>-174</v>
      </c>
      <c r="AV189" s="456">
        <f>+G189-'Departmental PL'!J199</f>
        <v>-21980</v>
      </c>
      <c r="AW189" s="456">
        <f>+H189-'Departmental PL'!K199</f>
        <v>-23315</v>
      </c>
      <c r="AX189" s="456">
        <f>+I189-'Departmental PL'!L199</f>
        <v>-5357</v>
      </c>
      <c r="AY189" s="456">
        <f>+J189-'Departmental PL'!M199</f>
        <v>-6327</v>
      </c>
      <c r="AZ189" s="456">
        <f>+K189-'Departmental PL'!N199</f>
        <v>2712</v>
      </c>
      <c r="BA189" s="456">
        <f>+L189-'Departmental PL'!O199</f>
        <v>-28389</v>
      </c>
      <c r="BB189" s="456">
        <f>+M189-'Departmental PL'!P199</f>
        <v>-8069</v>
      </c>
      <c r="BC189" s="456">
        <f>+N189-'Departmental PL'!Q199</f>
        <v>22062</v>
      </c>
      <c r="BD189" s="456">
        <f>+O189-'Departmental PL'!R199</f>
        <v>-575</v>
      </c>
      <c r="BE189" s="456">
        <f>+P189-'Departmental PL'!S199</f>
        <v>-646</v>
      </c>
      <c r="BF189" s="456">
        <f>+Q189-'Departmental PL'!T199</f>
        <v>-1007</v>
      </c>
      <c r="BG189" s="456">
        <f>+R189-'Departmental PL'!U199</f>
        <v>-81555</v>
      </c>
      <c r="BH189" s="456">
        <f>+S189-'Departmental PL'!V199</f>
        <v>-6487</v>
      </c>
      <c r="BI189" s="456">
        <f>+T189-'Departmental PL'!W199</f>
        <v>104263</v>
      </c>
    </row>
    <row r="190" spans="1:61" ht="20.25" hidden="1" customHeight="1" x14ac:dyDescent="0.25">
      <c r="A190" s="2068" t="s">
        <v>1551</v>
      </c>
      <c r="B190" s="2058" t="s">
        <v>2386</v>
      </c>
      <c r="C190" s="2060"/>
      <c r="D190" s="2060"/>
      <c r="E190" s="2060"/>
      <c r="F190" s="2060"/>
      <c r="G190" s="2060"/>
      <c r="H190" s="2060"/>
      <c r="I190" s="2060"/>
      <c r="J190" s="2060"/>
      <c r="K190" s="2060"/>
      <c r="L190" s="2060"/>
      <c r="M190" s="2060"/>
      <c r="N190" s="2060"/>
      <c r="O190" s="2060"/>
      <c r="P190" s="2060"/>
      <c r="Q190" s="2060"/>
      <c r="R190" s="2060"/>
      <c r="S190" s="2060"/>
      <c r="T190" s="2060"/>
      <c r="U190" s="2061" t="str">
        <f t="shared" si="2"/>
        <v>4860 PEDS ECHOCARDIOLOGY</v>
      </c>
      <c r="W190" s="455" t="b">
        <f>+'17HPM_DATA_INPUT'!C138='17_AUDIT_TOTALS_CK'!U190</f>
        <v>1</v>
      </c>
      <c r="X190" s="2065">
        <f>+'17HPM_DATA_INPUT'!D138-'17_AUDIT_TOTALS_CK'!C190</f>
        <v>3638</v>
      </c>
      <c r="Y190" s="2065">
        <f>+'17HPM_DATA_INPUT'!E138-'17_AUDIT_TOTALS_CK'!D190</f>
        <v>3337</v>
      </c>
      <c r="Z190" s="2065">
        <f>+'17HPM_DATA_INPUT'!F138-'17_AUDIT_TOTALS_CK'!E190</f>
        <v>28858</v>
      </c>
      <c r="AA190" s="2065">
        <f>+'17HPM_DATA_INPUT'!G138-'17_AUDIT_TOTALS_CK'!F190</f>
        <v>32505</v>
      </c>
      <c r="AB190" s="2065">
        <f>+'17HPM_DATA_INPUT'!H138-'17_AUDIT_TOTALS_CK'!G190</f>
        <v>6543340</v>
      </c>
      <c r="AC190" s="2065">
        <f>+'17HPM_DATA_INPUT'!I138-'17_AUDIT_TOTALS_CK'!H190</f>
        <v>5961867</v>
      </c>
      <c r="AD190" s="2065">
        <f>+'17HPM_DATA_INPUT'!J138-'17_AUDIT_TOTALS_CK'!I190</f>
        <v>2497914</v>
      </c>
      <c r="AE190" s="2065">
        <f>+'17HPM_DATA_INPUT'!K138-'17_AUDIT_TOTALS_CK'!J190</f>
        <v>2371633</v>
      </c>
      <c r="AF190" s="2065">
        <f>+'17HPM_DATA_INPUT'!L138-'17_AUDIT_TOTALS_CK'!K190</f>
        <v>857353</v>
      </c>
      <c r="AG190" s="2065">
        <f>+'17HPM_DATA_INPUT'!M138-'17_AUDIT_TOTALS_CK'!L190</f>
        <v>793572</v>
      </c>
      <c r="AH190" s="2065">
        <f>+'17HPM_DATA_INPUT'!N138-'17_AUDIT_TOTALS_CK'!M190</f>
        <v>1640561</v>
      </c>
      <c r="AI190" s="2065">
        <f>+'17HPM_DATA_INPUT'!O138-'17_AUDIT_TOTALS_CK'!N190</f>
        <v>1578060</v>
      </c>
      <c r="AJ190" s="2065">
        <f>+'17HPM_DATA_INPUT'!P138-'17_AUDIT_TOTALS_CK'!O190</f>
        <v>99999</v>
      </c>
      <c r="AK190" s="2065">
        <f>+'17HPM_DATA_INPUT'!Q138-'17_AUDIT_TOTALS_CK'!P190</f>
        <v>100697</v>
      </c>
      <c r="AL190" s="2065">
        <f>+'17HPM_DATA_INPUT'!R138-'17_AUDIT_TOTALS_CK'!Q190</f>
        <v>358732</v>
      </c>
      <c r="AM190" s="2065">
        <f>+'17HPM_DATA_INPUT'!S138-'17_AUDIT_TOTALS_CK'!R190</f>
        <v>300395</v>
      </c>
      <c r="AN190" s="2065">
        <f>+'17HPM_DATA_INPUT'!T138-'17_AUDIT_TOTALS_CK'!S190</f>
        <v>1181830</v>
      </c>
      <c r="AO190" s="2065">
        <f>+'17HPM_DATA_INPUT'!U138-'17_AUDIT_TOTALS_CK'!T190</f>
        <v>1176968</v>
      </c>
      <c r="AQ190" s="455" t="str">
        <f>'Departmental PL'!D200</f>
        <v>4860 PEDS ECHOCARDIOLOGY</v>
      </c>
      <c r="AR190" s="456">
        <f>+C190-'Departmental PL'!F200</f>
        <v>-3638</v>
      </c>
      <c r="AS190" s="456">
        <f>+D190-'Departmental PL'!G200</f>
        <v>-3337</v>
      </c>
      <c r="AT190" s="456">
        <f>+E190-'Departmental PL'!H200</f>
        <v>-28858</v>
      </c>
      <c r="AU190" s="456">
        <f>+F190-'Departmental PL'!I200</f>
        <v>-32505</v>
      </c>
      <c r="AV190" s="456">
        <f>+G190-'Departmental PL'!J200</f>
        <v>-6543340</v>
      </c>
      <c r="AW190" s="456">
        <f>+H190-'Departmental PL'!K200</f>
        <v>-5961867</v>
      </c>
      <c r="AX190" s="456">
        <f>+I190-'Departmental PL'!L200</f>
        <v>-2497914</v>
      </c>
      <c r="AY190" s="456">
        <f>+J190-'Departmental PL'!M200</f>
        <v>-2371633</v>
      </c>
      <c r="AZ190" s="456">
        <f>+K190-'Departmental PL'!N200</f>
        <v>-857353</v>
      </c>
      <c r="BA190" s="456">
        <f>+L190-'Departmental PL'!O200</f>
        <v>-793572</v>
      </c>
      <c r="BB190" s="456">
        <f>+M190-'Departmental PL'!P200</f>
        <v>-1640561</v>
      </c>
      <c r="BC190" s="456">
        <f>+N190-'Departmental PL'!Q200</f>
        <v>-1578061</v>
      </c>
      <c r="BD190" s="456">
        <f>+O190-'Departmental PL'!R200</f>
        <v>-99999</v>
      </c>
      <c r="BE190" s="456">
        <f>+P190-'Departmental PL'!S200</f>
        <v>-100697</v>
      </c>
      <c r="BF190" s="456">
        <f>+Q190-'Departmental PL'!T200</f>
        <v>-358732</v>
      </c>
      <c r="BG190" s="456">
        <f>+R190-'Departmental PL'!U200</f>
        <v>-300395</v>
      </c>
      <c r="BH190" s="456">
        <f>+S190-'Departmental PL'!V200</f>
        <v>-1181830</v>
      </c>
      <c r="BI190" s="456">
        <f>+T190-'Departmental PL'!W200</f>
        <v>-1176969</v>
      </c>
    </row>
    <row r="191" spans="1:61" ht="20.25" hidden="1" customHeight="1" x14ac:dyDescent="0.25">
      <c r="A191" s="2067" t="s">
        <v>1552</v>
      </c>
      <c r="B191" s="2058" t="s">
        <v>2387</v>
      </c>
      <c r="C191" s="2060"/>
      <c r="D191" s="2060"/>
      <c r="E191" s="2060"/>
      <c r="F191" s="2060"/>
      <c r="G191" s="2060"/>
      <c r="H191" s="2060"/>
      <c r="I191" s="2060"/>
      <c r="J191" s="2060"/>
      <c r="K191" s="2060"/>
      <c r="L191" s="2060"/>
      <c r="M191" s="2060"/>
      <c r="N191" s="2060"/>
      <c r="O191" s="2060"/>
      <c r="P191" s="2060"/>
      <c r="Q191" s="2060"/>
      <c r="R191" s="2060"/>
      <c r="S191" s="2060"/>
      <c r="T191" s="2060"/>
      <c r="U191" s="2061" t="str">
        <f t="shared" si="2"/>
        <v>4880 ADULTS W/ SPECIAL HEALTHCARE NEEDS (ASHCN)</v>
      </c>
      <c r="W191" s="455" t="b">
        <f>+'17HPM_DATA_INPUT'!C139='17_AUDIT_TOTALS_CK'!U191</f>
        <v>1</v>
      </c>
      <c r="X191" s="2065">
        <f>+'17HPM_DATA_INPUT'!D139-'17_AUDIT_TOTALS_CK'!C191</f>
        <v>1188</v>
      </c>
      <c r="Y191" s="2065">
        <f>+'17HPM_DATA_INPUT'!E139-'17_AUDIT_TOTALS_CK'!D191</f>
        <v>156</v>
      </c>
      <c r="Z191" s="2065">
        <f>+'17HPM_DATA_INPUT'!F139-'17_AUDIT_TOTALS_CK'!E191</f>
        <v>3437</v>
      </c>
      <c r="AA191" s="2065">
        <f>+'17HPM_DATA_INPUT'!G139-'17_AUDIT_TOTALS_CK'!F191</f>
        <v>335</v>
      </c>
      <c r="AB191" s="2065">
        <f>+'17HPM_DATA_INPUT'!H139-'17_AUDIT_TOTALS_CK'!G191</f>
        <v>307642</v>
      </c>
      <c r="AC191" s="2065">
        <f>+'17HPM_DATA_INPUT'!I139-'17_AUDIT_TOTALS_CK'!H191</f>
        <v>48280</v>
      </c>
      <c r="AD191" s="2065">
        <f>+'17HPM_DATA_INPUT'!J139-'17_AUDIT_TOTALS_CK'!I191</f>
        <v>138714</v>
      </c>
      <c r="AE191" s="2065">
        <f>+'17HPM_DATA_INPUT'!K139-'17_AUDIT_TOTALS_CK'!J191</f>
        <v>12389</v>
      </c>
      <c r="AF191" s="2065">
        <f>+'17HPM_DATA_INPUT'!L139-'17_AUDIT_TOTALS_CK'!K191</f>
        <v>344599</v>
      </c>
      <c r="AG191" s="2065">
        <f>+'17HPM_DATA_INPUT'!M139-'17_AUDIT_TOTALS_CK'!L191</f>
        <v>358188</v>
      </c>
      <c r="AH191" s="2065">
        <f>+'17HPM_DATA_INPUT'!N139-'17_AUDIT_TOTALS_CK'!M191</f>
        <v>-205886</v>
      </c>
      <c r="AI191" s="2065">
        <f>+'17HPM_DATA_INPUT'!O139-'17_AUDIT_TOTALS_CK'!N191</f>
        <v>-345799</v>
      </c>
      <c r="AJ191" s="2065">
        <f>+'17HPM_DATA_INPUT'!P139-'17_AUDIT_TOTALS_CK'!O191</f>
        <v>439</v>
      </c>
      <c r="AK191" s="2065">
        <f>+'17HPM_DATA_INPUT'!Q139-'17_AUDIT_TOTALS_CK'!P191</f>
        <v>37</v>
      </c>
      <c r="AL191" s="2065">
        <f>+'17HPM_DATA_INPUT'!R139-'17_AUDIT_TOTALS_CK'!Q191</f>
        <v>59370</v>
      </c>
      <c r="AM191" s="2065">
        <f>+'17HPM_DATA_INPUT'!S139-'17_AUDIT_TOTALS_CK'!R191</f>
        <v>59141</v>
      </c>
      <c r="AN191" s="2065">
        <f>+'17HPM_DATA_INPUT'!T139-'17_AUDIT_TOTALS_CK'!S191</f>
        <v>-265695</v>
      </c>
      <c r="AO191" s="2065">
        <f>+'17HPM_DATA_INPUT'!U139-'17_AUDIT_TOTALS_CK'!T191</f>
        <v>-404977</v>
      </c>
      <c r="AQ191" s="2435" t="str">
        <f>'Departmental PL'!D201</f>
        <v>4880 ADULTS W/ SPECIAL HEALTHCARE NEEDS (ASHCN)*</v>
      </c>
      <c r="AR191" s="456">
        <f>+C191-'Departmental PL'!F201</f>
        <v>-1188</v>
      </c>
      <c r="AS191" s="456">
        <f>+D191-'Departmental PL'!G201</f>
        <v>-156</v>
      </c>
      <c r="AT191" s="456">
        <f>+E191-'Departmental PL'!H201</f>
        <v>-3437</v>
      </c>
      <c r="AU191" s="456">
        <f>+F191-'Departmental PL'!I201</f>
        <v>-335</v>
      </c>
      <c r="AV191" s="456">
        <f>+G191-'Departmental PL'!J201</f>
        <v>-892623</v>
      </c>
      <c r="AW191" s="456">
        <f>+H191-'Departmental PL'!K201</f>
        <v>-76316.479999999996</v>
      </c>
      <c r="AX191" s="456">
        <f>+I191-'Departmental PL'!L201</f>
        <v>-401695.4</v>
      </c>
      <c r="AY191" s="456">
        <f>+J191-'Departmental PL'!M201</f>
        <v>-40425.479999999996</v>
      </c>
      <c r="AZ191" s="456">
        <f>+K191-'Departmental PL'!N201</f>
        <v>-1018318.1837647901</v>
      </c>
      <c r="BA191" s="456">
        <f>+L191-'Departmental PL'!O201</f>
        <v>-358188</v>
      </c>
      <c r="BB191" s="456">
        <f>+M191-'Departmental PL'!P201</f>
        <v>616622.78376479005</v>
      </c>
      <c r="BC191" s="456">
        <f>+N191-'Departmental PL'!Q201</f>
        <v>317762.52</v>
      </c>
      <c r="BD191" s="456">
        <f>+O191-'Departmental PL'!R201</f>
        <v>-1298.0038960496538</v>
      </c>
      <c r="BE191" s="456">
        <f>+P191-'Departmental PL'!S201</f>
        <v>-37</v>
      </c>
      <c r="BF191" s="456">
        <f>+Q191-'Departmental PL'!T201</f>
        <v>-175443.56950920125</v>
      </c>
      <c r="BG191" s="456">
        <f>+R191-'Departmental PL'!U201</f>
        <v>-59141</v>
      </c>
      <c r="BH191" s="456">
        <f>+S191-'Departmental PL'!V201</f>
        <v>793364.35717004095</v>
      </c>
      <c r="BI191" s="456">
        <f>+T191-'Departmental PL'!W201</f>
        <v>376940.52</v>
      </c>
    </row>
    <row r="192" spans="1:61" ht="20.25" hidden="1" customHeight="1" x14ac:dyDescent="0.25">
      <c r="A192" s="2067" t="s">
        <v>1553</v>
      </c>
      <c r="B192" s="2058" t="s">
        <v>2388</v>
      </c>
      <c r="C192" s="2060"/>
      <c r="D192" s="2060"/>
      <c r="E192" s="2060"/>
      <c r="F192" s="2060"/>
      <c r="G192" s="2060"/>
      <c r="H192" s="2060"/>
      <c r="I192" s="2060"/>
      <c r="J192" s="2060"/>
      <c r="K192" s="2060"/>
      <c r="L192" s="2060"/>
      <c r="M192" s="2060"/>
      <c r="N192" s="2060"/>
      <c r="O192" s="2060"/>
      <c r="P192" s="2060"/>
      <c r="Q192" s="2060"/>
      <c r="R192" s="2060"/>
      <c r="S192" s="2060"/>
      <c r="T192" s="2060"/>
      <c r="U192" s="2061" t="str">
        <f t="shared" si="2"/>
        <v>6210 PEDS SLEEP CENTER</v>
      </c>
      <c r="W192" s="455" t="b">
        <f>+'17HPM_DATA_INPUT'!C140='17_AUDIT_TOTALS_CK'!U192</f>
        <v>1</v>
      </c>
      <c r="X192" s="2065">
        <f>+'17HPM_DATA_INPUT'!D140-'17_AUDIT_TOTALS_CK'!C192</f>
        <v>4589</v>
      </c>
      <c r="Y192" s="2065">
        <f>+'17HPM_DATA_INPUT'!E140-'17_AUDIT_TOTALS_CK'!D192</f>
        <v>5119</v>
      </c>
      <c r="Z192" s="2065">
        <f>+'17HPM_DATA_INPUT'!F140-'17_AUDIT_TOTALS_CK'!E192</f>
        <v>9033</v>
      </c>
      <c r="AA192" s="2065">
        <f>+'17HPM_DATA_INPUT'!G140-'17_AUDIT_TOTALS_CK'!F192</f>
        <v>10157</v>
      </c>
      <c r="AB192" s="2065">
        <f>+'17HPM_DATA_INPUT'!H140-'17_AUDIT_TOTALS_CK'!G192</f>
        <v>7145023</v>
      </c>
      <c r="AC192" s="2065">
        <f>+'17HPM_DATA_INPUT'!I140-'17_AUDIT_TOTALS_CK'!H192</f>
        <v>7293759</v>
      </c>
      <c r="AD192" s="2065">
        <f>+'17HPM_DATA_INPUT'!J140-'17_AUDIT_TOTALS_CK'!I192</f>
        <v>2483057</v>
      </c>
      <c r="AE192" s="2065">
        <f>+'17HPM_DATA_INPUT'!K140-'17_AUDIT_TOTALS_CK'!J192</f>
        <v>2578484</v>
      </c>
      <c r="AF192" s="2065">
        <f>+'17HPM_DATA_INPUT'!L140-'17_AUDIT_TOTALS_CK'!K192</f>
        <v>1957185</v>
      </c>
      <c r="AG192" s="2065">
        <f>+'17HPM_DATA_INPUT'!M140-'17_AUDIT_TOTALS_CK'!L192</f>
        <v>1979949</v>
      </c>
      <c r="AH192" s="2065">
        <f>+'17HPM_DATA_INPUT'!N140-'17_AUDIT_TOTALS_CK'!M192</f>
        <v>525873</v>
      </c>
      <c r="AI192" s="2065">
        <f>+'17HPM_DATA_INPUT'!O140-'17_AUDIT_TOTALS_CK'!N192</f>
        <v>598535</v>
      </c>
      <c r="AJ192" s="2065">
        <f>+'17HPM_DATA_INPUT'!P140-'17_AUDIT_TOTALS_CK'!O192</f>
        <v>185702</v>
      </c>
      <c r="AK192" s="2065">
        <f>+'17HPM_DATA_INPUT'!Q140-'17_AUDIT_TOTALS_CK'!P192</f>
        <v>181685</v>
      </c>
      <c r="AL192" s="2065">
        <f>+'17HPM_DATA_INPUT'!R140-'17_AUDIT_TOTALS_CK'!Q192</f>
        <v>597618</v>
      </c>
      <c r="AM192" s="2065">
        <f>+'17HPM_DATA_INPUT'!S140-'17_AUDIT_TOTALS_CK'!R192</f>
        <v>468571</v>
      </c>
      <c r="AN192" s="2065">
        <f>+'17HPM_DATA_INPUT'!T140-'17_AUDIT_TOTALS_CK'!S192</f>
        <v>-257447</v>
      </c>
      <c r="AO192" s="2065">
        <f>+'17HPM_DATA_INPUT'!U140-'17_AUDIT_TOTALS_CK'!T192</f>
        <v>-51721</v>
      </c>
      <c r="AQ192" s="455" t="str">
        <f>'Departmental PL'!D202</f>
        <v xml:space="preserve">6210 PEDS SLEEP LAB </v>
      </c>
      <c r="AR192" s="456">
        <f>+C192-'Departmental PL'!F202</f>
        <v>-4589</v>
      </c>
      <c r="AS192" s="456">
        <f>+D192-'Departmental PL'!G202</f>
        <v>-5119</v>
      </c>
      <c r="AT192" s="456">
        <f>+E192-'Departmental PL'!H202</f>
        <v>-9033</v>
      </c>
      <c r="AU192" s="456">
        <f>+F192-'Departmental PL'!I202</f>
        <v>-10157</v>
      </c>
      <c r="AV192" s="456">
        <f>+G192-'Departmental PL'!J202</f>
        <v>-7145023</v>
      </c>
      <c r="AW192" s="456">
        <f>+H192-'Departmental PL'!K202</f>
        <v>-7293759</v>
      </c>
      <c r="AX192" s="456">
        <f>+I192-'Departmental PL'!L202</f>
        <v>-2483057</v>
      </c>
      <c r="AY192" s="456">
        <f>+J192-'Departmental PL'!M202</f>
        <v>-2578484</v>
      </c>
      <c r="AZ192" s="456">
        <f>+K192-'Departmental PL'!N202</f>
        <v>-1957185</v>
      </c>
      <c r="BA192" s="456">
        <f>+L192-'Departmental PL'!O202</f>
        <v>-1979949</v>
      </c>
      <c r="BB192" s="456">
        <f>+M192-'Departmental PL'!P202</f>
        <v>-525872</v>
      </c>
      <c r="BC192" s="456">
        <f>+N192-'Departmental PL'!Q202</f>
        <v>-598535</v>
      </c>
      <c r="BD192" s="456">
        <f>+O192-'Departmental PL'!R202</f>
        <v>-185702</v>
      </c>
      <c r="BE192" s="456">
        <f>+P192-'Departmental PL'!S202</f>
        <v>-181685</v>
      </c>
      <c r="BF192" s="456">
        <f>+Q192-'Departmental PL'!T202</f>
        <v>-597618</v>
      </c>
      <c r="BG192" s="456">
        <f>+R192-'Departmental PL'!U202</f>
        <v>-468571</v>
      </c>
      <c r="BH192" s="456">
        <f>+S192-'Departmental PL'!V202</f>
        <v>257448</v>
      </c>
      <c r="BI192" s="456">
        <f>+T192-'Departmental PL'!W202</f>
        <v>51721</v>
      </c>
    </row>
    <row r="193" spans="1:61" ht="20.25" hidden="1" customHeight="1" x14ac:dyDescent="0.25">
      <c r="A193" s="2085" t="s">
        <v>1781</v>
      </c>
      <c r="B193" s="2058" t="s">
        <v>2389</v>
      </c>
      <c r="C193" s="2060"/>
      <c r="D193" s="2060"/>
      <c r="E193" s="2060"/>
      <c r="F193" s="2060"/>
      <c r="G193" s="2060"/>
      <c r="H193" s="2060"/>
      <c r="I193" s="2060"/>
      <c r="J193" s="2060"/>
      <c r="K193" s="2060"/>
      <c r="L193" s="2060"/>
      <c r="M193" s="2060"/>
      <c r="N193" s="2060"/>
      <c r="O193" s="2060"/>
      <c r="P193" s="2060"/>
      <c r="Q193" s="2060"/>
      <c r="R193" s="2060"/>
      <c r="S193" s="2060"/>
      <c r="T193" s="2060"/>
      <c r="U193" s="2061" t="str">
        <f t="shared" si="2"/>
        <v>6220 OPD-PEDS</v>
      </c>
      <c r="W193" s="455" t="b">
        <f>+'17HPM_DATA_INPUT'!C141='17_AUDIT_TOTALS_CK'!U193</f>
        <v>1</v>
      </c>
      <c r="X193" s="2065">
        <f>+'17HPM_DATA_INPUT'!D141-'17_AUDIT_TOTALS_CK'!C193</f>
        <v>1677</v>
      </c>
      <c r="Y193" s="2065">
        <f>+'17HPM_DATA_INPUT'!E141-'17_AUDIT_TOTALS_CK'!D193</f>
        <v>1699</v>
      </c>
      <c r="Z193" s="2065">
        <f>+'17HPM_DATA_INPUT'!F141-'17_AUDIT_TOTALS_CK'!E193</f>
        <v>5173</v>
      </c>
      <c r="AA193" s="2065">
        <f>+'17HPM_DATA_INPUT'!G141-'17_AUDIT_TOTALS_CK'!F193</f>
        <v>5938</v>
      </c>
      <c r="AB193" s="2065">
        <f>+'17HPM_DATA_INPUT'!H141-'17_AUDIT_TOTALS_CK'!G193</f>
        <v>406208</v>
      </c>
      <c r="AC193" s="2065">
        <f>+'17HPM_DATA_INPUT'!I141-'17_AUDIT_TOTALS_CK'!H193</f>
        <v>431411</v>
      </c>
      <c r="AD193" s="2065">
        <f>+'17HPM_DATA_INPUT'!J141-'17_AUDIT_TOTALS_CK'!I193</f>
        <v>251123</v>
      </c>
      <c r="AE193" s="2065">
        <f>+'17HPM_DATA_INPUT'!K141-'17_AUDIT_TOTALS_CK'!J193</f>
        <v>259146</v>
      </c>
      <c r="AF193" s="2065">
        <f>+'17HPM_DATA_INPUT'!L141-'17_AUDIT_TOTALS_CK'!K193</f>
        <v>196261</v>
      </c>
      <c r="AG193" s="2065">
        <f>+'17HPM_DATA_INPUT'!M141-'17_AUDIT_TOTALS_CK'!L193</f>
        <v>217035</v>
      </c>
      <c r="AH193" s="2065">
        <f>+'17HPM_DATA_INPUT'!N141-'17_AUDIT_TOTALS_CK'!M193</f>
        <v>54862</v>
      </c>
      <c r="AI193" s="2065">
        <f>+'17HPM_DATA_INPUT'!O141-'17_AUDIT_TOTALS_CK'!N193</f>
        <v>42111</v>
      </c>
      <c r="AJ193" s="2065">
        <f>+'17HPM_DATA_INPUT'!P141-'17_AUDIT_TOTALS_CK'!O193</f>
        <v>89041</v>
      </c>
      <c r="AK193" s="2065">
        <f>+'17HPM_DATA_INPUT'!Q141-'17_AUDIT_TOTALS_CK'!P193</f>
        <v>102580</v>
      </c>
      <c r="AL193" s="2065">
        <f>+'17HPM_DATA_INPUT'!R141-'17_AUDIT_TOTALS_CK'!Q193</f>
        <v>177569</v>
      </c>
      <c r="AM193" s="2065">
        <f>+'17HPM_DATA_INPUT'!S141-'17_AUDIT_TOTALS_CK'!R193</f>
        <v>179545</v>
      </c>
      <c r="AN193" s="2065">
        <f>+'17HPM_DATA_INPUT'!T141-'17_AUDIT_TOTALS_CK'!S193</f>
        <v>-211748</v>
      </c>
      <c r="AO193" s="2065">
        <f>+'17HPM_DATA_INPUT'!U141-'17_AUDIT_TOTALS_CK'!T193</f>
        <v>-240014</v>
      </c>
      <c r="AQ193" s="455" t="str">
        <f>'Departmental PL'!D203</f>
        <v>6220 OPD-PEDS*</v>
      </c>
      <c r="AR193" s="456">
        <f>+C193-'Departmental PL'!F203</f>
        <v>-27352</v>
      </c>
      <c r="AS193" s="456">
        <f>+D193-'Departmental PL'!G203</f>
        <v>-26758</v>
      </c>
      <c r="AT193" s="456">
        <f>+E193-'Departmental PL'!H203</f>
        <v>0</v>
      </c>
      <c r="AU193" s="456">
        <f>+F193-'Departmental PL'!I203</f>
        <v>0</v>
      </c>
      <c r="AV193" s="456">
        <f>+G193-'Departmental PL'!J203</f>
        <v>-10372226.65</v>
      </c>
      <c r="AW193" s="456">
        <f>+H193-'Departmental PL'!K203</f>
        <v>-9947007.6133298185</v>
      </c>
      <c r="AX193" s="456">
        <f>+I193-'Departmental PL'!L203</f>
        <v>-3816013.89</v>
      </c>
      <c r="AY193" s="456">
        <f>+J193-'Departmental PL'!M203</f>
        <v>-3756160.09</v>
      </c>
      <c r="AZ193" s="456">
        <f>+K193-'Departmental PL'!N203</f>
        <v>-4614611.3905452266</v>
      </c>
      <c r="BA193" s="456">
        <f>+L193-'Departmental PL'!O203</f>
        <v>-4302427.1030000001</v>
      </c>
      <c r="BB193" s="456">
        <f>+M193-'Departmental PL'!P203</f>
        <v>798597.5005452265</v>
      </c>
      <c r="BC193" s="456">
        <f>+N193-'Departmental PL'!Q203</f>
        <v>546267.01300000027</v>
      </c>
      <c r="BD193" s="456">
        <f>+O193-'Departmental PL'!R203</f>
        <v>-2093587.480434349</v>
      </c>
      <c r="BE193" s="456">
        <f>+P193-'Departmental PL'!S203</f>
        <v>-2033504.7799999998</v>
      </c>
      <c r="BF193" s="456">
        <f>+Q193-'Departmental PL'!T203</f>
        <v>-4175104.0569805098</v>
      </c>
      <c r="BG193" s="456">
        <f>+R193-'Departmental PL'!U203</f>
        <v>-3559231.4554999997</v>
      </c>
      <c r="BH193" s="456">
        <f>+S193-'Departmental PL'!V203</f>
        <v>7067289.037960086</v>
      </c>
      <c r="BI193" s="456">
        <f>+T193-'Departmental PL'!W203</f>
        <v>6139003.2484999998</v>
      </c>
    </row>
    <row r="194" spans="1:61" ht="20.25" hidden="1" customHeight="1" x14ac:dyDescent="0.25">
      <c r="A194" s="2031" t="s">
        <v>1554</v>
      </c>
      <c r="B194" s="2058"/>
      <c r="C194" s="2060"/>
      <c r="D194" s="2060"/>
      <c r="E194" s="2060"/>
      <c r="F194" s="2060"/>
      <c r="G194" s="2060"/>
      <c r="H194" s="2060"/>
      <c r="I194" s="2060"/>
      <c r="J194" s="2060"/>
      <c r="K194" s="2060"/>
      <c r="L194" s="2060"/>
      <c r="M194" s="2060"/>
      <c r="N194" s="2060"/>
      <c r="O194" s="2060"/>
      <c r="P194" s="2060"/>
      <c r="Q194" s="2060"/>
      <c r="R194" s="2060"/>
      <c r="S194" s="2060"/>
      <c r="T194" s="2060"/>
      <c r="AQ194" s="2435" t="str">
        <f>'Departmental PL'!D204</f>
        <v>MED HOME/OTHER</v>
      </c>
      <c r="AR194" s="456">
        <f>+C194-'Departmental PL'!F204</f>
        <v>0</v>
      </c>
      <c r="AS194" s="456">
        <f>+D194-'Departmental PL'!G204</f>
        <v>0</v>
      </c>
      <c r="AT194" s="456">
        <f>+E194-'Departmental PL'!H204</f>
        <v>0</v>
      </c>
      <c r="AU194" s="456">
        <f>+F194-'Departmental PL'!I204</f>
        <v>0</v>
      </c>
      <c r="AV194" s="456">
        <f>+G194-'Departmental PL'!J204</f>
        <v>0</v>
      </c>
      <c r="AW194" s="456">
        <f>+H194-'Departmental PL'!K204</f>
        <v>0</v>
      </c>
      <c r="AX194" s="456">
        <f>+I194-'Departmental PL'!L204</f>
        <v>0</v>
      </c>
      <c r="AY194" s="456">
        <f>+J194-'Departmental PL'!M204</f>
        <v>0</v>
      </c>
      <c r="AZ194" s="456">
        <f>+K194-'Departmental PL'!N204</f>
        <v>0</v>
      </c>
      <c r="BA194" s="456">
        <f>+L194-'Departmental PL'!O204</f>
        <v>0</v>
      </c>
      <c r="BB194" s="456">
        <f>+M194-'Departmental PL'!P204</f>
        <v>0</v>
      </c>
      <c r="BC194" s="456">
        <f>+N194-'Departmental PL'!Q204</f>
        <v>0</v>
      </c>
      <c r="BD194" s="456">
        <f>+O194-'Departmental PL'!R204</f>
        <v>0</v>
      </c>
      <c r="BE194" s="456">
        <f>+P194-'Departmental PL'!S204</f>
        <v>0</v>
      </c>
      <c r="BF194" s="456">
        <f>+Q194-'Departmental PL'!T204</f>
        <v>0</v>
      </c>
      <c r="BG194" s="456">
        <f>+R194-'Departmental PL'!U204</f>
        <v>0</v>
      </c>
      <c r="BH194" s="456">
        <f>+S194-'Departmental PL'!V204</f>
        <v>0</v>
      </c>
      <c r="BI194" s="456">
        <f>+T194-'Departmental PL'!W204</f>
        <v>0</v>
      </c>
    </row>
    <row r="195" spans="1:61" ht="20.25" hidden="1" customHeight="1" x14ac:dyDescent="0.25">
      <c r="A195" s="2067" t="s">
        <v>1544</v>
      </c>
      <c r="B195" s="2058" t="s">
        <v>2390</v>
      </c>
      <c r="C195" s="2060"/>
      <c r="D195" s="2060"/>
      <c r="E195" s="2060"/>
      <c r="F195" s="2060"/>
      <c r="G195" s="2060"/>
      <c r="H195" s="2060"/>
      <c r="I195" s="2060"/>
      <c r="J195" s="2060"/>
      <c r="K195" s="2060"/>
      <c r="L195" s="2060"/>
      <c r="M195" s="2060"/>
      <c r="N195" s="2060"/>
      <c r="O195" s="2060"/>
      <c r="P195" s="2060"/>
      <c r="Q195" s="2060"/>
      <c r="R195" s="2060"/>
      <c r="S195" s="2060"/>
      <c r="T195" s="2060"/>
      <c r="U195" s="2061" t="str">
        <f t="shared" si="2"/>
        <v>6230 PEDS CRANIALFACIAL CLINIC</v>
      </c>
      <c r="W195" s="455" t="b">
        <f>+'17HPM_DATA_INPUT'!C142='17_AUDIT_TOTALS_CK'!U195</f>
        <v>1</v>
      </c>
      <c r="X195" s="2065">
        <f>+'17HPM_DATA_INPUT'!D142-'17_AUDIT_TOTALS_CK'!C195</f>
        <v>214</v>
      </c>
      <c r="Y195" s="2065">
        <f>+'17HPM_DATA_INPUT'!E142-'17_AUDIT_TOTALS_CK'!D195</f>
        <v>142</v>
      </c>
      <c r="Z195" s="2065">
        <f>+'17HPM_DATA_INPUT'!F142-'17_AUDIT_TOTALS_CK'!E195</f>
        <v>218</v>
      </c>
      <c r="AA195" s="2065">
        <f>+'17HPM_DATA_INPUT'!G142-'17_AUDIT_TOTALS_CK'!F195</f>
        <v>153</v>
      </c>
      <c r="AB195" s="2065">
        <f>+'17HPM_DATA_INPUT'!H142-'17_AUDIT_TOTALS_CK'!G195</f>
        <v>36351</v>
      </c>
      <c r="AC195" s="2065">
        <f>+'17HPM_DATA_INPUT'!I142-'17_AUDIT_TOTALS_CK'!H195</f>
        <v>25926</v>
      </c>
      <c r="AD195" s="2065">
        <f>+'17HPM_DATA_INPUT'!J142-'17_AUDIT_TOTALS_CK'!I195</f>
        <v>17354</v>
      </c>
      <c r="AE195" s="2065">
        <f>+'17HPM_DATA_INPUT'!K142-'17_AUDIT_TOTALS_CK'!J195</f>
        <v>11695</v>
      </c>
      <c r="AF195" s="2065">
        <f>+'17HPM_DATA_INPUT'!L142-'17_AUDIT_TOTALS_CK'!K195</f>
        <v>68531</v>
      </c>
      <c r="AG195" s="2065">
        <f>+'17HPM_DATA_INPUT'!M142-'17_AUDIT_TOTALS_CK'!L195</f>
        <v>81817</v>
      </c>
      <c r="AH195" s="2065">
        <f>+'17HPM_DATA_INPUT'!N142-'17_AUDIT_TOTALS_CK'!M195</f>
        <v>-51178</v>
      </c>
      <c r="AI195" s="2065">
        <f>+'17HPM_DATA_INPUT'!O142-'17_AUDIT_TOTALS_CK'!N195</f>
        <v>-70122</v>
      </c>
      <c r="AJ195" s="2065">
        <f>+'17HPM_DATA_INPUT'!P142-'17_AUDIT_TOTALS_CK'!O195</f>
        <v>825</v>
      </c>
      <c r="AK195" s="2065">
        <f>+'17HPM_DATA_INPUT'!Q142-'17_AUDIT_TOTALS_CK'!P195</f>
        <v>8</v>
      </c>
      <c r="AL195" s="2065">
        <f>+'17HPM_DATA_INPUT'!R142-'17_AUDIT_TOTALS_CK'!Q195</f>
        <v>10303</v>
      </c>
      <c r="AM195" s="2065">
        <f>+'17HPM_DATA_INPUT'!S142-'17_AUDIT_TOTALS_CK'!R195</f>
        <v>14316</v>
      </c>
      <c r="AN195" s="2065">
        <f>+'17HPM_DATA_INPUT'!T142-'17_AUDIT_TOTALS_CK'!S195</f>
        <v>-62306</v>
      </c>
      <c r="AO195" s="2065">
        <f>+'17HPM_DATA_INPUT'!U142-'17_AUDIT_TOTALS_CK'!T195</f>
        <v>-84447</v>
      </c>
      <c r="AQ195" s="455" t="str">
        <f>'Departmental PL'!D205</f>
        <v>6230 PEDS CRANIALFACIAL CLNC*</v>
      </c>
      <c r="AR195" s="456">
        <f>+C195-'Departmental PL'!F205</f>
        <v>-214</v>
      </c>
      <c r="AS195" s="456">
        <f>+D195-'Departmental PL'!G205</f>
        <v>-142</v>
      </c>
      <c r="AT195" s="456">
        <f>+E195-'Departmental PL'!H205</f>
        <v>-218</v>
      </c>
      <c r="AU195" s="456">
        <f>+F195-'Departmental PL'!I205</f>
        <v>-153</v>
      </c>
      <c r="AV195" s="456">
        <f>+G195-'Departmental PL'!J205</f>
        <v>-150436</v>
      </c>
      <c r="AW195" s="456">
        <f>+H195-'Departmental PL'!K205</f>
        <v>-57260</v>
      </c>
      <c r="AX195" s="456">
        <f>+I195-'Departmental PL'!L205</f>
        <v>-69797.5</v>
      </c>
      <c r="AY195" s="456">
        <f>+J195-'Departmental PL'!M205</f>
        <v>-43029</v>
      </c>
      <c r="AZ195" s="456">
        <f>+K195-'Departmental PL'!N205</f>
        <v>-282299.07782840717</v>
      </c>
      <c r="BA195" s="456">
        <f>+L195-'Departmental PL'!O205</f>
        <v>-194713.38520000002</v>
      </c>
      <c r="BB195" s="456">
        <f>+M195-'Departmental PL'!P205</f>
        <v>212501.57782840717</v>
      </c>
      <c r="BC195" s="456">
        <f>+N195-'Departmental PL'!Q205</f>
        <v>151684.38520000002</v>
      </c>
      <c r="BD195" s="456">
        <f>+O195-'Departmental PL'!R205</f>
        <v>-3397.7375676195911</v>
      </c>
      <c r="BE195" s="456">
        <f>+P195-'Departmental PL'!S205</f>
        <v>-19.362200000000001</v>
      </c>
      <c r="BF195" s="456">
        <f>+Q195-'Departmental PL'!T205</f>
        <v>-42441.857415421575</v>
      </c>
      <c r="BG195" s="456">
        <f>+R195-'Departmental PL'!U205</f>
        <v>-34070.469400000002</v>
      </c>
      <c r="BH195" s="456">
        <f>+S195-'Departmental PL'!V205</f>
        <v>258341.17281144834</v>
      </c>
      <c r="BI195" s="456">
        <f>+T195-'Departmental PL'!W205</f>
        <v>185774.21680000002</v>
      </c>
    </row>
    <row r="196" spans="1:61" ht="20.25" hidden="1" customHeight="1" x14ac:dyDescent="0.25">
      <c r="A196" s="2067" t="s">
        <v>1546</v>
      </c>
      <c r="B196" s="2069" t="s">
        <v>2306</v>
      </c>
      <c r="C196" s="2070"/>
      <c r="D196" s="2070"/>
      <c r="E196" s="2070"/>
      <c r="F196" s="2070"/>
      <c r="G196" s="2070"/>
      <c r="H196" s="2070"/>
      <c r="I196" s="2070"/>
      <c r="J196" s="2070"/>
      <c r="K196" s="2070"/>
      <c r="L196" s="2070"/>
      <c r="M196" s="2070"/>
      <c r="N196" s="2070"/>
      <c r="O196" s="2070"/>
      <c r="P196" s="2070"/>
      <c r="Q196" s="2070"/>
      <c r="R196" s="2070"/>
      <c r="S196" s="2070"/>
      <c r="T196" s="2070"/>
      <c r="U196" s="2061" t="str">
        <f t="shared" si="2"/>
        <v>Total OUTPATIENT</v>
      </c>
      <c r="W196" s="455" t="b">
        <f>+'17HPM_DATA_INPUT'!C143='17_AUDIT_TOTALS_CK'!U196</f>
        <v>1</v>
      </c>
      <c r="X196" s="2065">
        <f>+'17HPM_DATA_INPUT'!D143-'17_AUDIT_TOTALS_CK'!C196</f>
        <v>22457</v>
      </c>
      <c r="Y196" s="2065">
        <f>+'17HPM_DATA_INPUT'!E143-'17_AUDIT_TOTALS_CK'!D196</f>
        <v>21766</v>
      </c>
      <c r="Z196" s="2065">
        <f>+'17HPM_DATA_INPUT'!F143-'17_AUDIT_TOTALS_CK'!E196</f>
        <v>80090</v>
      </c>
      <c r="AA196" s="2065">
        <f>+'17HPM_DATA_INPUT'!G143-'17_AUDIT_TOTALS_CK'!F196</f>
        <v>88395</v>
      </c>
      <c r="AB196" s="2065">
        <f>+'17HPM_DATA_INPUT'!H143-'17_AUDIT_TOTALS_CK'!G196</f>
        <v>24180667</v>
      </c>
      <c r="AC196" s="2065">
        <f>+'17HPM_DATA_INPUT'!I143-'17_AUDIT_TOTALS_CK'!H196</f>
        <v>23429486</v>
      </c>
      <c r="AD196" s="2065">
        <f>+'17HPM_DATA_INPUT'!J143-'17_AUDIT_TOTALS_CK'!I196</f>
        <v>9292064</v>
      </c>
      <c r="AE196" s="2065">
        <f>+'17HPM_DATA_INPUT'!K143-'17_AUDIT_TOTALS_CK'!J196</f>
        <v>9184710</v>
      </c>
      <c r="AF196" s="2065">
        <f>+'17HPM_DATA_INPUT'!L143-'17_AUDIT_TOTALS_CK'!K196</f>
        <v>5684503</v>
      </c>
      <c r="AG196" s="2065">
        <f>+'17HPM_DATA_INPUT'!M143-'17_AUDIT_TOTALS_CK'!L196</f>
        <v>5759086</v>
      </c>
      <c r="AH196" s="2065">
        <f>+'17HPM_DATA_INPUT'!N143-'17_AUDIT_TOTALS_CK'!M196</f>
        <v>3607561</v>
      </c>
      <c r="AI196" s="2065">
        <f>+'17HPM_DATA_INPUT'!O143-'17_AUDIT_TOTALS_CK'!N196</f>
        <v>3425625</v>
      </c>
      <c r="AJ196" s="2065">
        <f>+'17HPM_DATA_INPUT'!P143-'17_AUDIT_TOTALS_CK'!O196</f>
        <v>616848</v>
      </c>
      <c r="AK196" s="2065">
        <f>+'17HPM_DATA_INPUT'!Q143-'17_AUDIT_TOTALS_CK'!P196</f>
        <v>616196</v>
      </c>
      <c r="AL196" s="2065">
        <f>+'17HPM_DATA_INPUT'!R143-'17_AUDIT_TOTALS_CK'!Q196</f>
        <v>1152288</v>
      </c>
      <c r="AM196" s="2065">
        <f>+'17HPM_DATA_INPUT'!S143-'17_AUDIT_TOTALS_CK'!R196</f>
        <v>1210947</v>
      </c>
      <c r="AN196" s="2065">
        <f>+'17HPM_DATA_INPUT'!T143-'17_AUDIT_TOTALS_CK'!S196</f>
        <v>1838424</v>
      </c>
      <c r="AO196" s="2065">
        <f>+'17HPM_DATA_INPUT'!U143-'17_AUDIT_TOTALS_CK'!T196</f>
        <v>1598482</v>
      </c>
      <c r="AQ196" s="2069" t="str">
        <f>'Departmental PL'!D206</f>
        <v>Total OUTPATIENT</v>
      </c>
      <c r="AR196" s="456">
        <f>+C196-'Departmental PL'!F206</f>
        <v>-48132</v>
      </c>
      <c r="AS196" s="456">
        <f>+D196-'Departmental PL'!G206</f>
        <v>-46825</v>
      </c>
      <c r="AT196" s="456">
        <f>+E196-'Departmental PL'!H206</f>
        <v>-74917</v>
      </c>
      <c r="AU196" s="456">
        <f>+F196-'Departmental PL'!I206</f>
        <v>-82457</v>
      </c>
      <c r="AV196" s="456">
        <f>+G196-'Departmental PL'!J206</f>
        <v>-38014206.649999999</v>
      </c>
      <c r="AW196" s="456">
        <f>+H196-'Departmental PL'!K206</f>
        <v>-32730791.093329817</v>
      </c>
      <c r="AX196" s="456">
        <f>+I196-'Departmental PL'!L206</f>
        <v>-14341023.890000001</v>
      </c>
      <c r="AY196" s="456">
        <f>+J196-'Departmental PL'!M206</f>
        <v>-12467434.57</v>
      </c>
      <c r="AZ196" s="456">
        <f>+K196-'Departmental PL'!N206</f>
        <v>-12824590.85886565</v>
      </c>
      <c r="BA196" s="456">
        <f>+L196-'Departmental PL'!O206</f>
        <v>-9957374.4881999996</v>
      </c>
      <c r="BB196" s="456">
        <f>+M196-'Departmental PL'!P206</f>
        <v>-1516433.0311343502</v>
      </c>
      <c r="BC196" s="456">
        <f>+N196-'Departmental PL'!Q206</f>
        <v>-2510060.0818000007</v>
      </c>
      <c r="BD196" s="456">
        <f>+O196-'Departmental PL'!R206</f>
        <v>-2624883.6909333202</v>
      </c>
      <c r="BE196" s="456">
        <f>+P196-'Departmental PL'!S206</f>
        <v>-2547132.1421999997</v>
      </c>
      <c r="BF196" s="456">
        <f>+Q196-'Departmental PL'!T206</f>
        <v>-5521817.60278631</v>
      </c>
      <c r="BG196" s="456">
        <f>+R196-'Departmental PL'!U206</f>
        <v>-4610386.9248999991</v>
      </c>
      <c r="BH196" s="456">
        <f>+S196-'Departmental PL'!V206</f>
        <v>6630268.2625852805</v>
      </c>
      <c r="BI196" s="456">
        <f>+T196-'Departmental PL'!W206</f>
        <v>4647458.985299998</v>
      </c>
    </row>
    <row r="197" spans="1:61" ht="20.25" hidden="1" customHeight="1" x14ac:dyDescent="0.25">
      <c r="A197" s="2084" t="s">
        <v>1552</v>
      </c>
      <c r="B197" s="2058" t="s">
        <v>2391</v>
      </c>
      <c r="C197" s="2060"/>
      <c r="D197" s="2060"/>
      <c r="E197" s="2060"/>
      <c r="F197" s="2060"/>
      <c r="G197" s="2060"/>
      <c r="H197" s="2060"/>
      <c r="I197" s="2060"/>
      <c r="J197" s="2060"/>
      <c r="K197" s="2060"/>
      <c r="L197" s="2060"/>
      <c r="M197" s="2060"/>
      <c r="N197" s="2060"/>
      <c r="O197" s="2060"/>
      <c r="P197" s="2060"/>
      <c r="Q197" s="2060"/>
      <c r="R197" s="2060"/>
      <c r="S197" s="2060"/>
      <c r="T197" s="2060"/>
      <c r="U197" s="2061" t="str">
        <f t="shared" si="2"/>
        <v>1971 NS CH 7N</v>
      </c>
      <c r="W197" s="455" t="b">
        <f>+'17HPM_DATA_INPUT'!C144='17_AUDIT_TOTALS_CK'!U197</f>
        <v>1</v>
      </c>
      <c r="X197" s="2065">
        <f>+'17HPM_DATA_INPUT'!D144-'17_AUDIT_TOTALS_CK'!C197</f>
        <v>77</v>
      </c>
      <c r="Y197" s="2065">
        <f>+'17HPM_DATA_INPUT'!E144-'17_AUDIT_TOTALS_CK'!D197</f>
        <v>90</v>
      </c>
      <c r="Z197" s="2065">
        <f>+'17HPM_DATA_INPUT'!F144-'17_AUDIT_TOTALS_CK'!E197</f>
        <v>91</v>
      </c>
      <c r="AA197" s="2065">
        <f>+'17HPM_DATA_INPUT'!G144-'17_AUDIT_TOTALS_CK'!F197</f>
        <v>105</v>
      </c>
      <c r="AB197" s="2065">
        <f>+'17HPM_DATA_INPUT'!H144-'17_AUDIT_TOTALS_CK'!G197</f>
        <v>124580</v>
      </c>
      <c r="AC197" s="2065">
        <f>+'17HPM_DATA_INPUT'!I144-'17_AUDIT_TOTALS_CK'!H197</f>
        <v>138770</v>
      </c>
      <c r="AD197" s="2065">
        <f>+'17HPM_DATA_INPUT'!J144-'17_AUDIT_TOTALS_CK'!I197</f>
        <v>47101</v>
      </c>
      <c r="AE197" s="2065">
        <f>+'17HPM_DATA_INPUT'!K144-'17_AUDIT_TOTALS_CK'!J197</f>
        <v>56816</v>
      </c>
      <c r="AF197" s="2065">
        <f>+'17HPM_DATA_INPUT'!L144-'17_AUDIT_TOTALS_CK'!K197</f>
        <v>63797</v>
      </c>
      <c r="AG197" s="2065">
        <f>+'17HPM_DATA_INPUT'!M144-'17_AUDIT_TOTALS_CK'!L197</f>
        <v>69059</v>
      </c>
      <c r="AH197" s="2065">
        <f>+'17HPM_DATA_INPUT'!N144-'17_AUDIT_TOTALS_CK'!M197</f>
        <v>-16696</v>
      </c>
      <c r="AI197" s="2065">
        <f>+'17HPM_DATA_INPUT'!O144-'17_AUDIT_TOTALS_CK'!N197</f>
        <v>-12243</v>
      </c>
      <c r="AJ197" s="2065">
        <f>+'17HPM_DATA_INPUT'!P144-'17_AUDIT_TOTALS_CK'!O197</f>
        <v>6949</v>
      </c>
      <c r="AK197" s="2065">
        <f>+'17HPM_DATA_INPUT'!Q144-'17_AUDIT_TOTALS_CK'!P197</f>
        <v>6951</v>
      </c>
      <c r="AL197" s="2065">
        <f>+'17HPM_DATA_INPUT'!R144-'17_AUDIT_TOTALS_CK'!Q197</f>
        <v>46616</v>
      </c>
      <c r="AM197" s="2065">
        <f>+'17HPM_DATA_INPUT'!S144-'17_AUDIT_TOTALS_CK'!R197</f>
        <v>37767</v>
      </c>
      <c r="AN197" s="2065">
        <f>+'17HPM_DATA_INPUT'!T144-'17_AUDIT_TOTALS_CK'!S197</f>
        <v>-70261</v>
      </c>
      <c r="AO197" s="2065">
        <f>+'17HPM_DATA_INPUT'!U144-'17_AUDIT_TOTALS_CK'!T197</f>
        <v>-56961</v>
      </c>
      <c r="AQ197" s="455" t="str">
        <f>'Departmental PL'!D207</f>
        <v>1971 NS CH 7N</v>
      </c>
      <c r="AR197" s="456">
        <f>+C197-'Departmental PL'!F207</f>
        <v>-77</v>
      </c>
      <c r="AS197" s="456">
        <f>+D197-'Departmental PL'!G207</f>
        <v>-90</v>
      </c>
      <c r="AT197" s="456">
        <f>+E197-'Departmental PL'!H207</f>
        <v>-91</v>
      </c>
      <c r="AU197" s="456">
        <f>+F197-'Departmental PL'!I207</f>
        <v>-105</v>
      </c>
      <c r="AV197" s="456">
        <f>+G197-'Departmental PL'!J207</f>
        <v>-124580</v>
      </c>
      <c r="AW197" s="456">
        <f>+H197-'Departmental PL'!K207</f>
        <v>-138770</v>
      </c>
      <c r="AX197" s="456">
        <f>+I197-'Departmental PL'!L207</f>
        <v>-47101</v>
      </c>
      <c r="AY197" s="456">
        <f>+J197-'Departmental PL'!M207</f>
        <v>-56816</v>
      </c>
      <c r="AZ197" s="456">
        <f>+K197-'Departmental PL'!N207</f>
        <v>-63797</v>
      </c>
      <c r="BA197" s="456">
        <f>+L197-'Departmental PL'!O207</f>
        <v>-69059</v>
      </c>
      <c r="BB197" s="456">
        <f>+M197-'Departmental PL'!P207</f>
        <v>16696</v>
      </c>
      <c r="BC197" s="456">
        <f>+N197-'Departmental PL'!Q207</f>
        <v>12243</v>
      </c>
      <c r="BD197" s="456">
        <f>+O197-'Departmental PL'!R207</f>
        <v>-6949</v>
      </c>
      <c r="BE197" s="456">
        <f>+P197-'Departmental PL'!S207</f>
        <v>-6951</v>
      </c>
      <c r="BF197" s="456">
        <f>+Q197-'Departmental PL'!T207</f>
        <v>-46616</v>
      </c>
      <c r="BG197" s="456">
        <f>+R197-'Departmental PL'!U207</f>
        <v>-37767</v>
      </c>
      <c r="BH197" s="456">
        <f>+S197-'Departmental PL'!V207</f>
        <v>70261</v>
      </c>
      <c r="BI197" s="456">
        <f>+T197-'Departmental PL'!W207</f>
        <v>56961</v>
      </c>
    </row>
    <row r="198" spans="1:61" ht="20.25" hidden="1" customHeight="1" x14ac:dyDescent="0.25">
      <c r="A198" s="2067" t="s">
        <v>1550</v>
      </c>
      <c r="B198" s="2058" t="s">
        <v>2392</v>
      </c>
      <c r="C198" s="2060"/>
      <c r="D198" s="2060"/>
      <c r="E198" s="2060"/>
      <c r="F198" s="2060"/>
      <c r="G198" s="2060"/>
      <c r="H198" s="2060"/>
      <c r="I198" s="2060"/>
      <c r="J198" s="2060"/>
      <c r="K198" s="2060"/>
      <c r="L198" s="2060"/>
      <c r="M198" s="2060"/>
      <c r="N198" s="2060"/>
      <c r="O198" s="2060"/>
      <c r="P198" s="2060"/>
      <c r="Q198" s="2060"/>
      <c r="R198" s="2060"/>
      <c r="S198" s="2060"/>
      <c r="T198" s="2060"/>
      <c r="U198" s="2061" t="str">
        <f t="shared" si="2"/>
        <v>1972 NS CH 7S</v>
      </c>
      <c r="W198" s="455" t="b">
        <f>+'17HPM_DATA_INPUT'!C145='17_AUDIT_TOTALS_CK'!U198</f>
        <v>1</v>
      </c>
      <c r="X198" s="2065">
        <f>+'17HPM_DATA_INPUT'!D145-'17_AUDIT_TOTALS_CK'!C198</f>
        <v>97</v>
      </c>
      <c r="Y198" s="2065">
        <f>+'17HPM_DATA_INPUT'!E145-'17_AUDIT_TOTALS_CK'!D198</f>
        <v>72</v>
      </c>
      <c r="Z198" s="2065">
        <f>+'17HPM_DATA_INPUT'!F145-'17_AUDIT_TOTALS_CK'!E198</f>
        <v>107</v>
      </c>
      <c r="AA198" s="2065">
        <f>+'17HPM_DATA_INPUT'!G145-'17_AUDIT_TOTALS_CK'!F198</f>
        <v>87</v>
      </c>
      <c r="AB198" s="2065">
        <f>+'17HPM_DATA_INPUT'!H145-'17_AUDIT_TOTALS_CK'!G198</f>
        <v>141820</v>
      </c>
      <c r="AC198" s="2065">
        <f>+'17HPM_DATA_INPUT'!I145-'17_AUDIT_TOTALS_CK'!H198</f>
        <v>100450</v>
      </c>
      <c r="AD198" s="2065">
        <f>+'17HPM_DATA_INPUT'!J145-'17_AUDIT_TOTALS_CK'!I198</f>
        <v>59689</v>
      </c>
      <c r="AE198" s="2065">
        <f>+'17HPM_DATA_INPUT'!K145-'17_AUDIT_TOTALS_CK'!J198</f>
        <v>36744</v>
      </c>
      <c r="AF198" s="2065">
        <f>+'17HPM_DATA_INPUT'!L145-'17_AUDIT_TOTALS_CK'!K198</f>
        <v>60462</v>
      </c>
      <c r="AG198" s="2065">
        <f>+'17HPM_DATA_INPUT'!M145-'17_AUDIT_TOTALS_CK'!L198</f>
        <v>43236</v>
      </c>
      <c r="AH198" s="2065">
        <f>+'17HPM_DATA_INPUT'!N145-'17_AUDIT_TOTALS_CK'!M198</f>
        <v>-773</v>
      </c>
      <c r="AI198" s="2065">
        <f>+'17HPM_DATA_INPUT'!O145-'17_AUDIT_TOTALS_CK'!N198</f>
        <v>-6493</v>
      </c>
      <c r="AJ198" s="2065">
        <f>+'17HPM_DATA_INPUT'!P145-'17_AUDIT_TOTALS_CK'!O198</f>
        <v>8840</v>
      </c>
      <c r="AK198" s="2065">
        <f>+'17HPM_DATA_INPUT'!Q145-'17_AUDIT_TOTALS_CK'!P198</f>
        <v>5803</v>
      </c>
      <c r="AL198" s="2065">
        <f>+'17HPM_DATA_INPUT'!R145-'17_AUDIT_TOTALS_CK'!Q198</f>
        <v>46969</v>
      </c>
      <c r="AM198" s="2065">
        <f>+'17HPM_DATA_INPUT'!S145-'17_AUDIT_TOTALS_CK'!R198</f>
        <v>24720</v>
      </c>
      <c r="AN198" s="2065">
        <f>+'17HPM_DATA_INPUT'!T145-'17_AUDIT_TOTALS_CK'!S198</f>
        <v>-56582</v>
      </c>
      <c r="AO198" s="2065">
        <f>+'17HPM_DATA_INPUT'!U145-'17_AUDIT_TOTALS_CK'!T198</f>
        <v>-37015</v>
      </c>
      <c r="AQ198" s="455" t="str">
        <f>'Departmental PL'!D208</f>
        <v>1972 NS CH 7S</v>
      </c>
      <c r="AR198" s="456">
        <f>+C198-'Departmental PL'!F208</f>
        <v>-97</v>
      </c>
      <c r="AS198" s="456">
        <f>+D198-'Departmental PL'!G208</f>
        <v>-72</v>
      </c>
      <c r="AT198" s="456">
        <f>+E198-'Departmental PL'!H208</f>
        <v>-107</v>
      </c>
      <c r="AU198" s="456">
        <f>+F198-'Departmental PL'!I208</f>
        <v>-87</v>
      </c>
      <c r="AV198" s="456">
        <f>+G198-'Departmental PL'!J208</f>
        <v>-141820</v>
      </c>
      <c r="AW198" s="456">
        <f>+H198-'Departmental PL'!K208</f>
        <v>-100450</v>
      </c>
      <c r="AX198" s="456">
        <f>+I198-'Departmental PL'!L208</f>
        <v>-59689</v>
      </c>
      <c r="AY198" s="456">
        <f>+J198-'Departmental PL'!M208</f>
        <v>-36744</v>
      </c>
      <c r="AZ198" s="456">
        <f>+K198-'Departmental PL'!N208</f>
        <v>-60462</v>
      </c>
      <c r="BA198" s="456">
        <f>+L198-'Departmental PL'!O208</f>
        <v>-43236</v>
      </c>
      <c r="BB198" s="456">
        <f>+M198-'Departmental PL'!P208</f>
        <v>773</v>
      </c>
      <c r="BC198" s="456">
        <f>+N198-'Departmental PL'!Q208</f>
        <v>6492</v>
      </c>
      <c r="BD198" s="456">
        <f>+O198-'Departmental PL'!R208</f>
        <v>-8840</v>
      </c>
      <c r="BE198" s="456">
        <f>+P198-'Departmental PL'!S208</f>
        <v>-5803</v>
      </c>
      <c r="BF198" s="456">
        <f>+Q198-'Departmental PL'!T208</f>
        <v>-46969</v>
      </c>
      <c r="BG198" s="456">
        <f>+R198-'Departmental PL'!U208</f>
        <v>-24720</v>
      </c>
      <c r="BH198" s="456">
        <f>+S198-'Departmental PL'!V208</f>
        <v>56582</v>
      </c>
      <c r="BI198" s="456">
        <f>+T198-'Departmental PL'!W208</f>
        <v>37015</v>
      </c>
    </row>
    <row r="199" spans="1:61" ht="20.25" hidden="1" customHeight="1" x14ac:dyDescent="0.25">
      <c r="A199" s="2032" t="s">
        <v>1554</v>
      </c>
      <c r="B199" s="2058" t="s">
        <v>2393</v>
      </c>
      <c r="C199" s="2060"/>
      <c r="D199" s="2060"/>
      <c r="E199" s="2060"/>
      <c r="F199" s="2060"/>
      <c r="G199" s="2060"/>
      <c r="H199" s="2060"/>
      <c r="I199" s="2060"/>
      <c r="J199" s="2060"/>
      <c r="K199" s="2060"/>
      <c r="L199" s="2060"/>
      <c r="M199" s="2060"/>
      <c r="N199" s="2060"/>
      <c r="O199" s="2060"/>
      <c r="P199" s="2060"/>
      <c r="Q199" s="2060"/>
      <c r="R199" s="2060"/>
      <c r="S199" s="2060"/>
      <c r="T199" s="2060"/>
      <c r="U199" s="2061" t="str">
        <f t="shared" si="2"/>
        <v>1981 NS CH 8N</v>
      </c>
      <c r="W199" s="455" t="b">
        <f>+'17HPM_DATA_INPUT'!C146='17_AUDIT_TOTALS_CK'!U199</f>
        <v>1</v>
      </c>
      <c r="X199" s="2065">
        <f>+'17HPM_DATA_INPUT'!D146-'17_AUDIT_TOTALS_CK'!C199</f>
        <v>80</v>
      </c>
      <c r="Y199" s="2065">
        <f>+'17HPM_DATA_INPUT'!E146-'17_AUDIT_TOTALS_CK'!D199</f>
        <v>93</v>
      </c>
      <c r="Z199" s="2065">
        <f>+'17HPM_DATA_INPUT'!F146-'17_AUDIT_TOTALS_CK'!E199</f>
        <v>80</v>
      </c>
      <c r="AA199" s="2065">
        <f>+'17HPM_DATA_INPUT'!G146-'17_AUDIT_TOTALS_CK'!F199</f>
        <v>96</v>
      </c>
      <c r="AB199" s="2065">
        <f>+'17HPM_DATA_INPUT'!H146-'17_AUDIT_TOTALS_CK'!G199</f>
        <v>114240</v>
      </c>
      <c r="AC199" s="2065">
        <f>+'17HPM_DATA_INPUT'!I146-'17_AUDIT_TOTALS_CK'!H199</f>
        <v>131180</v>
      </c>
      <c r="AD199" s="2065">
        <f>+'17HPM_DATA_INPUT'!J146-'17_AUDIT_TOTALS_CK'!I199</f>
        <v>48601</v>
      </c>
      <c r="AE199" s="2065">
        <f>+'17HPM_DATA_INPUT'!K146-'17_AUDIT_TOTALS_CK'!J199</f>
        <v>52470</v>
      </c>
      <c r="AF199" s="2065">
        <f>+'17HPM_DATA_INPUT'!L146-'17_AUDIT_TOTALS_CK'!K199</f>
        <v>48437</v>
      </c>
      <c r="AG199" s="2065">
        <f>+'17HPM_DATA_INPUT'!M146-'17_AUDIT_TOTALS_CK'!L199</f>
        <v>60112</v>
      </c>
      <c r="AH199" s="2065">
        <f>+'17HPM_DATA_INPUT'!N146-'17_AUDIT_TOTALS_CK'!M199</f>
        <v>164</v>
      </c>
      <c r="AI199" s="2065">
        <f>+'17HPM_DATA_INPUT'!O146-'17_AUDIT_TOTALS_CK'!N199</f>
        <v>-7641</v>
      </c>
      <c r="AJ199" s="2065">
        <f>+'17HPM_DATA_INPUT'!P146-'17_AUDIT_TOTALS_CK'!O199</f>
        <v>7678</v>
      </c>
      <c r="AK199" s="2065">
        <f>+'17HPM_DATA_INPUT'!Q146-'17_AUDIT_TOTALS_CK'!P199</f>
        <v>7491</v>
      </c>
      <c r="AL199" s="2065">
        <f>+'17HPM_DATA_INPUT'!R146-'17_AUDIT_TOTALS_CK'!Q199</f>
        <v>36997</v>
      </c>
      <c r="AM199" s="2065">
        <f>+'17HPM_DATA_INPUT'!S146-'17_AUDIT_TOTALS_CK'!R199</f>
        <v>31672</v>
      </c>
      <c r="AN199" s="2065">
        <f>+'17HPM_DATA_INPUT'!T146-'17_AUDIT_TOTALS_CK'!S199</f>
        <v>-44510</v>
      </c>
      <c r="AO199" s="2065">
        <f>+'17HPM_DATA_INPUT'!U146-'17_AUDIT_TOTALS_CK'!T199</f>
        <v>-46805</v>
      </c>
      <c r="AQ199" s="455" t="str">
        <f>'Departmental PL'!D209</f>
        <v>1981 NS CH 8N</v>
      </c>
      <c r="AR199" s="456">
        <f>+C199-'Departmental PL'!F209</f>
        <v>-80</v>
      </c>
      <c r="AS199" s="456">
        <f>+D199-'Departmental PL'!G209</f>
        <v>-93</v>
      </c>
      <c r="AT199" s="456">
        <f>+E199-'Departmental PL'!H209</f>
        <v>-80</v>
      </c>
      <c r="AU199" s="456">
        <f>+F199-'Departmental PL'!I209</f>
        <v>-96</v>
      </c>
      <c r="AV199" s="456">
        <f>+G199-'Departmental PL'!J209</f>
        <v>-114240</v>
      </c>
      <c r="AW199" s="456">
        <f>+H199-'Departmental PL'!K209</f>
        <v>-131180</v>
      </c>
      <c r="AX199" s="456">
        <f>+I199-'Departmental PL'!L209</f>
        <v>-48601</v>
      </c>
      <c r="AY199" s="456">
        <f>+J199-'Departmental PL'!M209</f>
        <v>-52470</v>
      </c>
      <c r="AZ199" s="456">
        <f>+K199-'Departmental PL'!N209</f>
        <v>-48437</v>
      </c>
      <c r="BA199" s="456">
        <f>+L199-'Departmental PL'!O209</f>
        <v>-60112</v>
      </c>
      <c r="BB199" s="456">
        <f>+M199-'Departmental PL'!P209</f>
        <v>-164</v>
      </c>
      <c r="BC199" s="456">
        <f>+N199-'Departmental PL'!Q209</f>
        <v>7642</v>
      </c>
      <c r="BD199" s="456">
        <f>+O199-'Departmental PL'!R209</f>
        <v>-7678</v>
      </c>
      <c r="BE199" s="456">
        <f>+P199-'Departmental PL'!S209</f>
        <v>-7491</v>
      </c>
      <c r="BF199" s="456">
        <f>+Q199-'Departmental PL'!T209</f>
        <v>-36997</v>
      </c>
      <c r="BG199" s="456">
        <f>+R199-'Departmental PL'!U209</f>
        <v>-31672</v>
      </c>
      <c r="BH199" s="456">
        <f>+S199-'Departmental PL'!V209</f>
        <v>44511</v>
      </c>
      <c r="BI199" s="456">
        <f>+T199-'Departmental PL'!W209</f>
        <v>46805</v>
      </c>
    </row>
    <row r="200" spans="1:61" ht="20.25" hidden="1" customHeight="1" x14ac:dyDescent="0.25">
      <c r="A200" s="2067" t="s">
        <v>1544</v>
      </c>
      <c r="B200" s="2058" t="s">
        <v>2394</v>
      </c>
      <c r="C200" s="2060"/>
      <c r="D200" s="2060"/>
      <c r="E200" s="2060"/>
      <c r="F200" s="2060"/>
      <c r="G200" s="2060"/>
      <c r="H200" s="2060"/>
      <c r="I200" s="2060"/>
      <c r="J200" s="2060"/>
      <c r="K200" s="2060"/>
      <c r="L200" s="2060"/>
      <c r="M200" s="2060"/>
      <c r="N200" s="2060"/>
      <c r="O200" s="2060"/>
      <c r="P200" s="2060"/>
      <c r="Q200" s="2060"/>
      <c r="R200" s="2060"/>
      <c r="S200" s="2060"/>
      <c r="T200" s="2060"/>
      <c r="U200" s="2061" t="str">
        <f t="shared" si="2"/>
        <v>1982 NS CH 8S</v>
      </c>
      <c r="W200" s="455" t="b">
        <f>+'17HPM_DATA_INPUT'!C147='17_AUDIT_TOTALS_CK'!U200</f>
        <v>1</v>
      </c>
      <c r="X200" s="2065">
        <f>+'17HPM_DATA_INPUT'!D147-'17_AUDIT_TOTALS_CK'!C200</f>
        <v>67</v>
      </c>
      <c r="Y200" s="2065">
        <f>+'17HPM_DATA_INPUT'!E147-'17_AUDIT_TOTALS_CK'!D200</f>
        <v>71</v>
      </c>
      <c r="Z200" s="2065">
        <f>+'17HPM_DATA_INPUT'!F147-'17_AUDIT_TOTALS_CK'!E200</f>
        <v>74</v>
      </c>
      <c r="AA200" s="2065">
        <f>+'17HPM_DATA_INPUT'!G147-'17_AUDIT_TOTALS_CK'!F200</f>
        <v>84</v>
      </c>
      <c r="AB200" s="2065">
        <f>+'17HPM_DATA_INPUT'!H147-'17_AUDIT_TOTALS_CK'!G200</f>
        <v>97370</v>
      </c>
      <c r="AC200" s="2065">
        <f>+'17HPM_DATA_INPUT'!I147-'17_AUDIT_TOTALS_CK'!H200</f>
        <v>107380</v>
      </c>
      <c r="AD200" s="2065">
        <f>+'17HPM_DATA_INPUT'!J147-'17_AUDIT_TOTALS_CK'!I200</f>
        <v>37368</v>
      </c>
      <c r="AE200" s="2065">
        <f>+'17HPM_DATA_INPUT'!K147-'17_AUDIT_TOTALS_CK'!J200</f>
        <v>42341</v>
      </c>
      <c r="AF200" s="2065">
        <f>+'17HPM_DATA_INPUT'!L147-'17_AUDIT_TOTALS_CK'!K200</f>
        <v>47198</v>
      </c>
      <c r="AG200" s="2065">
        <f>+'17HPM_DATA_INPUT'!M147-'17_AUDIT_TOTALS_CK'!L200</f>
        <v>46221</v>
      </c>
      <c r="AH200" s="2065">
        <f>+'17HPM_DATA_INPUT'!N147-'17_AUDIT_TOTALS_CK'!M200</f>
        <v>-9830</v>
      </c>
      <c r="AI200" s="2065">
        <f>+'17HPM_DATA_INPUT'!O147-'17_AUDIT_TOTALS_CK'!N200</f>
        <v>-3881</v>
      </c>
      <c r="AJ200" s="2065">
        <f>+'17HPM_DATA_INPUT'!P147-'17_AUDIT_TOTALS_CK'!O200</f>
        <v>4676</v>
      </c>
      <c r="AK200" s="2065">
        <f>+'17HPM_DATA_INPUT'!Q147-'17_AUDIT_TOTALS_CK'!P200</f>
        <v>4408</v>
      </c>
      <c r="AL200" s="2065">
        <f>+'17HPM_DATA_INPUT'!R147-'17_AUDIT_TOTALS_CK'!Q200</f>
        <v>33758</v>
      </c>
      <c r="AM200" s="2065">
        <f>+'17HPM_DATA_INPUT'!S147-'17_AUDIT_TOTALS_CK'!R200</f>
        <v>24981</v>
      </c>
      <c r="AN200" s="2065">
        <f>+'17HPM_DATA_INPUT'!T147-'17_AUDIT_TOTALS_CK'!S200</f>
        <v>-48264</v>
      </c>
      <c r="AO200" s="2065">
        <f>+'17HPM_DATA_INPUT'!U147-'17_AUDIT_TOTALS_CK'!T200</f>
        <v>-33269</v>
      </c>
      <c r="AQ200" s="455" t="str">
        <f>'Departmental PL'!D210</f>
        <v>1982 NS CH 8S</v>
      </c>
      <c r="AR200" s="456">
        <f>+C200-'Departmental PL'!F210</f>
        <v>-67</v>
      </c>
      <c r="AS200" s="456">
        <f>+D200-'Departmental PL'!G210</f>
        <v>-71</v>
      </c>
      <c r="AT200" s="456">
        <f>+E200-'Departmental PL'!H210</f>
        <v>-74</v>
      </c>
      <c r="AU200" s="456">
        <f>+F200-'Departmental PL'!I210</f>
        <v>-84</v>
      </c>
      <c r="AV200" s="456">
        <f>+G200-'Departmental PL'!J210</f>
        <v>-97370</v>
      </c>
      <c r="AW200" s="456">
        <f>+H200-'Departmental PL'!K210</f>
        <v>-107380</v>
      </c>
      <c r="AX200" s="456">
        <f>+I200-'Departmental PL'!L210</f>
        <v>-37368</v>
      </c>
      <c r="AY200" s="456">
        <f>+J200-'Departmental PL'!M210</f>
        <v>-42341</v>
      </c>
      <c r="AZ200" s="456">
        <f>+K200-'Departmental PL'!N210</f>
        <v>-47198</v>
      </c>
      <c r="BA200" s="456">
        <f>+L200-'Departmental PL'!O210</f>
        <v>-46221</v>
      </c>
      <c r="BB200" s="456">
        <f>+M200-'Departmental PL'!P210</f>
        <v>9830</v>
      </c>
      <c r="BC200" s="456">
        <f>+N200-'Departmental PL'!Q210</f>
        <v>3880</v>
      </c>
      <c r="BD200" s="456">
        <f>+O200-'Departmental PL'!R210</f>
        <v>-4676</v>
      </c>
      <c r="BE200" s="456">
        <f>+P200-'Departmental PL'!S210</f>
        <v>-4408</v>
      </c>
      <c r="BF200" s="456">
        <f>+Q200-'Departmental PL'!T210</f>
        <v>-33758</v>
      </c>
      <c r="BG200" s="456">
        <f>+R200-'Departmental PL'!U210</f>
        <v>-24981</v>
      </c>
      <c r="BH200" s="456">
        <f>+S200-'Departmental PL'!V210</f>
        <v>48264</v>
      </c>
      <c r="BI200" s="456">
        <f>+T200-'Departmental PL'!W210</f>
        <v>33269</v>
      </c>
    </row>
    <row r="201" spans="1:61" ht="20.25" hidden="1" customHeight="1" x14ac:dyDescent="0.25">
      <c r="A201" s="2122" t="s">
        <v>1545</v>
      </c>
      <c r="B201" s="2058" t="s">
        <v>2380</v>
      </c>
      <c r="C201" s="2060"/>
      <c r="D201" s="2060"/>
      <c r="E201" s="2060"/>
      <c r="F201" s="2060"/>
      <c r="G201" s="2060"/>
      <c r="H201" s="2060"/>
      <c r="I201" s="2060"/>
      <c r="J201" s="2060"/>
      <c r="K201" s="2060"/>
      <c r="L201" s="2060"/>
      <c r="M201" s="2060"/>
      <c r="N201" s="2060"/>
      <c r="O201" s="2060"/>
      <c r="P201" s="2060"/>
      <c r="Q201" s="2060"/>
      <c r="R201" s="2060"/>
      <c r="S201" s="2060"/>
      <c r="T201" s="2060"/>
      <c r="U201" s="2061" t="str">
        <f t="shared" si="2"/>
        <v>4800 PED PULMONARY UNIT</v>
      </c>
      <c r="W201" s="455" t="b">
        <f>+'17HPM_DATA_INPUT'!C148='17_AUDIT_TOTALS_CK'!U201</f>
        <v>1</v>
      </c>
      <c r="X201" s="2065">
        <f>+'17HPM_DATA_INPUT'!D148-'17_AUDIT_TOTALS_CK'!C201</f>
        <v>4</v>
      </c>
      <c r="Y201" s="2065">
        <f>+'17HPM_DATA_INPUT'!E148-'17_AUDIT_TOTALS_CK'!D201</f>
        <v>2</v>
      </c>
      <c r="Z201" s="2065">
        <f>+'17HPM_DATA_INPUT'!F148-'17_AUDIT_TOTALS_CK'!E201</f>
        <v>4</v>
      </c>
      <c r="AA201" s="2065">
        <f>+'17HPM_DATA_INPUT'!G148-'17_AUDIT_TOTALS_CK'!F201</f>
        <v>2</v>
      </c>
      <c r="AB201" s="2065">
        <f>+'17HPM_DATA_INPUT'!H148-'17_AUDIT_TOTALS_CK'!G201</f>
        <v>11684</v>
      </c>
      <c r="AC201" s="2065">
        <f>+'17HPM_DATA_INPUT'!I148-'17_AUDIT_TOTALS_CK'!H201</f>
        <v>4946</v>
      </c>
      <c r="AD201" s="2065">
        <f>+'17HPM_DATA_INPUT'!J148-'17_AUDIT_TOTALS_CK'!I201</f>
        <v>4113</v>
      </c>
      <c r="AE201" s="2065">
        <f>+'17HPM_DATA_INPUT'!K148-'17_AUDIT_TOTALS_CK'!J201</f>
        <v>2644</v>
      </c>
      <c r="AF201" s="2065">
        <f>+'17HPM_DATA_INPUT'!L148-'17_AUDIT_TOTALS_CK'!K201</f>
        <v>1575</v>
      </c>
      <c r="AG201" s="2065">
        <f>+'17HPM_DATA_INPUT'!M148-'17_AUDIT_TOTALS_CK'!L201</f>
        <v>744</v>
      </c>
      <c r="AH201" s="2065">
        <f>+'17HPM_DATA_INPUT'!N148-'17_AUDIT_TOTALS_CK'!M201</f>
        <v>2538</v>
      </c>
      <c r="AI201" s="2065">
        <f>+'17HPM_DATA_INPUT'!O148-'17_AUDIT_TOTALS_CK'!N201</f>
        <v>1900</v>
      </c>
      <c r="AJ201" s="2065">
        <f>+'17HPM_DATA_INPUT'!P148-'17_AUDIT_TOTALS_CK'!O201</f>
        <v>218</v>
      </c>
      <c r="AK201" s="2065">
        <f>+'17HPM_DATA_INPUT'!Q148-'17_AUDIT_TOTALS_CK'!P201</f>
        <v>116</v>
      </c>
      <c r="AL201" s="2065">
        <f>+'17HPM_DATA_INPUT'!R148-'17_AUDIT_TOTALS_CK'!Q201</f>
        <v>579</v>
      </c>
      <c r="AM201" s="2065">
        <f>+'17HPM_DATA_INPUT'!S148-'17_AUDIT_TOTALS_CK'!R201</f>
        <v>337</v>
      </c>
      <c r="AN201" s="2065">
        <f>+'17HPM_DATA_INPUT'!T148-'17_AUDIT_TOTALS_CK'!S201</f>
        <v>1741</v>
      </c>
      <c r="AO201" s="2065">
        <f>+'17HPM_DATA_INPUT'!U148-'17_AUDIT_TOTALS_CK'!T201</f>
        <v>1447</v>
      </c>
      <c r="AQ201" s="455" t="str">
        <f>'Departmental PL'!D211</f>
        <v>4800 PED PULMONARY UNIT</v>
      </c>
      <c r="AR201" s="456">
        <f>+C201-'Departmental PL'!F211</f>
        <v>-4</v>
      </c>
      <c r="AS201" s="456">
        <f>+D201-'Departmental PL'!G211</f>
        <v>-2</v>
      </c>
      <c r="AT201" s="456">
        <f>+E201-'Departmental PL'!H211</f>
        <v>-4</v>
      </c>
      <c r="AU201" s="456">
        <f>+F201-'Departmental PL'!I211</f>
        <v>-2</v>
      </c>
      <c r="AV201" s="456">
        <f>+G201-'Departmental PL'!J211</f>
        <v>-11684</v>
      </c>
      <c r="AW201" s="456">
        <f>+H201-'Departmental PL'!K211</f>
        <v>-4946</v>
      </c>
      <c r="AX201" s="456">
        <f>+I201-'Departmental PL'!L211</f>
        <v>-4113</v>
      </c>
      <c r="AY201" s="456">
        <f>+J201-'Departmental PL'!M211</f>
        <v>-2644</v>
      </c>
      <c r="AZ201" s="456">
        <f>+K201-'Departmental PL'!N211</f>
        <v>-1575</v>
      </c>
      <c r="BA201" s="456">
        <f>+L201-'Departmental PL'!O211</f>
        <v>-744</v>
      </c>
      <c r="BB201" s="456">
        <f>+M201-'Departmental PL'!P211</f>
        <v>-2538</v>
      </c>
      <c r="BC201" s="456">
        <f>+N201-'Departmental PL'!Q211</f>
        <v>-1900</v>
      </c>
      <c r="BD201" s="456">
        <f>+O201-'Departmental PL'!R211</f>
        <v>-218</v>
      </c>
      <c r="BE201" s="456">
        <f>+P201-'Departmental PL'!S211</f>
        <v>-116</v>
      </c>
      <c r="BF201" s="456">
        <f>+Q201-'Departmental PL'!T211</f>
        <v>-579</v>
      </c>
      <c r="BG201" s="456">
        <f>+R201-'Departmental PL'!U211</f>
        <v>-337</v>
      </c>
      <c r="BH201" s="456">
        <f>+S201-'Departmental PL'!V211</f>
        <v>-1741</v>
      </c>
      <c r="BI201" s="456">
        <f>+T201-'Departmental PL'!W211</f>
        <v>-1447</v>
      </c>
    </row>
    <row r="202" spans="1:61" ht="20.25" hidden="1" customHeight="1" x14ac:dyDescent="0.25">
      <c r="A202" s="2122" t="s">
        <v>1546</v>
      </c>
      <c r="B202" s="2058" t="s">
        <v>2384</v>
      </c>
      <c r="C202" s="2060"/>
      <c r="D202" s="2060"/>
      <c r="E202" s="2060"/>
      <c r="F202" s="2060"/>
      <c r="G202" s="2060"/>
      <c r="H202" s="2060"/>
      <c r="I202" s="2060"/>
      <c r="J202" s="2060"/>
      <c r="K202" s="2060"/>
      <c r="L202" s="2060"/>
      <c r="M202" s="2060"/>
      <c r="N202" s="2060"/>
      <c r="O202" s="2060"/>
      <c r="P202" s="2060"/>
      <c r="Q202" s="2060"/>
      <c r="R202" s="2060"/>
      <c r="S202" s="2060"/>
      <c r="T202" s="2060"/>
      <c r="U202" s="2061" t="str">
        <f t="shared" si="2"/>
        <v>4820 PED TRT CTR/SPEC</v>
      </c>
      <c r="W202" s="455" t="b">
        <f>+'17HPM_DATA_INPUT'!C149='17_AUDIT_TOTALS_CK'!U202</f>
        <v>1</v>
      </c>
      <c r="X202" s="2065">
        <f>+'17HPM_DATA_INPUT'!D149-'17_AUDIT_TOTALS_CK'!C202</f>
        <v>3</v>
      </c>
      <c r="Y202" s="2065">
        <f>+'17HPM_DATA_INPUT'!E149-'17_AUDIT_TOTALS_CK'!D202</f>
        <v>5</v>
      </c>
      <c r="Z202" s="2065">
        <f>+'17HPM_DATA_INPUT'!F149-'17_AUDIT_TOTALS_CK'!E202</f>
        <v>81</v>
      </c>
      <c r="AA202" s="2065">
        <f>+'17HPM_DATA_INPUT'!G149-'17_AUDIT_TOTALS_CK'!F202</f>
        <v>20</v>
      </c>
      <c r="AB202" s="2065">
        <f>+'17HPM_DATA_INPUT'!H149-'17_AUDIT_TOTALS_CK'!G202</f>
        <v>17285</v>
      </c>
      <c r="AC202" s="2065">
        <f>+'17HPM_DATA_INPUT'!I149-'17_AUDIT_TOTALS_CK'!H202</f>
        <v>5046</v>
      </c>
      <c r="AD202" s="2065">
        <f>+'17HPM_DATA_INPUT'!J149-'17_AUDIT_TOTALS_CK'!I202</f>
        <v>3698</v>
      </c>
      <c r="AE202" s="2065">
        <f>+'17HPM_DATA_INPUT'!K149-'17_AUDIT_TOTALS_CK'!J202</f>
        <v>1183</v>
      </c>
      <c r="AF202" s="2065">
        <f>+'17HPM_DATA_INPUT'!L149-'17_AUDIT_TOTALS_CK'!K202</f>
        <v>4872</v>
      </c>
      <c r="AG202" s="2065">
        <f>+'17HPM_DATA_INPUT'!M149-'17_AUDIT_TOTALS_CK'!L202</f>
        <v>1514</v>
      </c>
      <c r="AH202" s="2065">
        <f>+'17HPM_DATA_INPUT'!N149-'17_AUDIT_TOTALS_CK'!M202</f>
        <v>-1174</v>
      </c>
      <c r="AI202" s="2065">
        <f>+'17HPM_DATA_INPUT'!O149-'17_AUDIT_TOTALS_CK'!N202</f>
        <v>-331</v>
      </c>
      <c r="AJ202" s="2065">
        <f>+'17HPM_DATA_INPUT'!P149-'17_AUDIT_TOTALS_CK'!O202</f>
        <v>458</v>
      </c>
      <c r="AK202" s="2065">
        <f>+'17HPM_DATA_INPUT'!Q149-'17_AUDIT_TOTALS_CK'!P202</f>
        <v>121</v>
      </c>
      <c r="AL202" s="2065">
        <f>+'17HPM_DATA_INPUT'!R149-'17_AUDIT_TOTALS_CK'!Q202</f>
        <v>-273</v>
      </c>
      <c r="AM202" s="2065">
        <f>+'17HPM_DATA_INPUT'!S149-'17_AUDIT_TOTALS_CK'!R202</f>
        <v>20</v>
      </c>
      <c r="AN202" s="2065">
        <f>+'17HPM_DATA_INPUT'!T149-'17_AUDIT_TOTALS_CK'!S202</f>
        <v>-1360</v>
      </c>
      <c r="AO202" s="2065">
        <f>+'17HPM_DATA_INPUT'!U149-'17_AUDIT_TOTALS_CK'!T202</f>
        <v>-471</v>
      </c>
      <c r="AQ202" s="455" t="str">
        <f>'Departmental PL'!D212</f>
        <v>4820 PED TRT CTR/SPEC</v>
      </c>
      <c r="AR202" s="456">
        <f>+C202-'Departmental PL'!F212</f>
        <v>-3</v>
      </c>
      <c r="AS202" s="456">
        <f>+D202-'Departmental PL'!G212</f>
        <v>-5</v>
      </c>
      <c r="AT202" s="456">
        <f>+E202-'Departmental PL'!H212</f>
        <v>-81</v>
      </c>
      <c r="AU202" s="456">
        <f>+F202-'Departmental PL'!I212</f>
        <v>-20</v>
      </c>
      <c r="AV202" s="456">
        <f>+G202-'Departmental PL'!J212</f>
        <v>-17285</v>
      </c>
      <c r="AW202" s="456">
        <f>+H202-'Departmental PL'!K212</f>
        <v>-5046</v>
      </c>
      <c r="AX202" s="456">
        <f>+I202-'Departmental PL'!L212</f>
        <v>-3698</v>
      </c>
      <c r="AY202" s="456">
        <f>+J202-'Departmental PL'!M212</f>
        <v>-1183</v>
      </c>
      <c r="AZ202" s="456">
        <f>+K202-'Departmental PL'!N212</f>
        <v>-4872</v>
      </c>
      <c r="BA202" s="456">
        <f>+L202-'Departmental PL'!O212</f>
        <v>-1514</v>
      </c>
      <c r="BB202" s="456">
        <f>+M202-'Departmental PL'!P212</f>
        <v>1174</v>
      </c>
      <c r="BC202" s="456">
        <f>+N202-'Departmental PL'!Q212</f>
        <v>331</v>
      </c>
      <c r="BD202" s="456">
        <f>+O202-'Departmental PL'!R212</f>
        <v>-458</v>
      </c>
      <c r="BE202" s="456">
        <f>+P202-'Departmental PL'!S212</f>
        <v>-121</v>
      </c>
      <c r="BF202" s="456">
        <f>+Q202-'Departmental PL'!T212</f>
        <v>273</v>
      </c>
      <c r="BG202" s="456">
        <f>+R202-'Departmental PL'!U212</f>
        <v>-20</v>
      </c>
      <c r="BH202" s="456">
        <f>+S202-'Departmental PL'!V212</f>
        <v>1359</v>
      </c>
      <c r="BI202" s="456">
        <f>+T202-'Departmental PL'!W212</f>
        <v>472</v>
      </c>
    </row>
    <row r="203" spans="1:61" ht="20.25" hidden="1" customHeight="1" x14ac:dyDescent="0.25">
      <c r="A203" s="2122" t="s">
        <v>1547</v>
      </c>
      <c r="B203" s="2074" t="s">
        <v>2385</v>
      </c>
      <c r="C203" s="2075"/>
      <c r="D203" s="2075"/>
      <c r="E203" s="2075"/>
      <c r="F203" s="2075"/>
      <c r="G203" s="2075"/>
      <c r="H203" s="2075"/>
      <c r="I203" s="2075"/>
      <c r="J203" s="2075"/>
      <c r="K203" s="2075"/>
      <c r="L203" s="2075"/>
      <c r="M203" s="2075"/>
      <c r="N203" s="2075"/>
      <c r="O203" s="2075"/>
      <c r="P203" s="2075"/>
      <c r="Q203" s="2075"/>
      <c r="R203" s="2075"/>
      <c r="S203" s="2075"/>
      <c r="T203" s="2075"/>
      <c r="U203" s="2061" t="str">
        <f t="shared" si="2"/>
        <v>4840 AIDS CTR PED</v>
      </c>
      <c r="W203" s="455" t="b">
        <f>+'17HPM_DATA_INPUT'!C150='17_AUDIT_TOTALS_CK'!U203</f>
        <v>1</v>
      </c>
      <c r="X203" s="2065">
        <f>+'17HPM_DATA_INPUT'!D150-'17_AUDIT_TOTALS_CK'!C203</f>
        <v>0</v>
      </c>
      <c r="Y203" s="2065">
        <f>+'17HPM_DATA_INPUT'!E150-'17_AUDIT_TOTALS_CK'!D203</f>
        <v>0</v>
      </c>
      <c r="Z203" s="2065">
        <f>+'17HPM_DATA_INPUT'!F150-'17_AUDIT_TOTALS_CK'!E203</f>
        <v>0</v>
      </c>
      <c r="AA203" s="2065">
        <f>+'17HPM_DATA_INPUT'!G150-'17_AUDIT_TOTALS_CK'!F203</f>
        <v>0</v>
      </c>
      <c r="AB203" s="2065">
        <f>+'17HPM_DATA_INPUT'!H150-'17_AUDIT_TOTALS_CK'!G203</f>
        <v>0</v>
      </c>
      <c r="AC203" s="2065">
        <f>+'17HPM_DATA_INPUT'!I150-'17_AUDIT_TOTALS_CK'!H203</f>
        <v>0</v>
      </c>
      <c r="AD203" s="2065">
        <f>+'17HPM_DATA_INPUT'!J150-'17_AUDIT_TOTALS_CK'!I203</f>
        <v>0</v>
      </c>
      <c r="AE203" s="2065">
        <f>+'17HPM_DATA_INPUT'!K150-'17_AUDIT_TOTALS_CK'!J203</f>
        <v>0</v>
      </c>
      <c r="AF203" s="2065">
        <f>+'17HPM_DATA_INPUT'!L150-'17_AUDIT_TOTALS_CK'!K203</f>
        <v>0</v>
      </c>
      <c r="AG203" s="2065">
        <f>+'17HPM_DATA_INPUT'!M150-'17_AUDIT_TOTALS_CK'!L203</f>
        <v>0</v>
      </c>
      <c r="AH203" s="2065">
        <f>+'17HPM_DATA_INPUT'!N150-'17_AUDIT_TOTALS_CK'!M203</f>
        <v>0</v>
      </c>
      <c r="AI203" s="2065">
        <f>+'17HPM_DATA_INPUT'!O150-'17_AUDIT_TOTALS_CK'!N203</f>
        <v>0</v>
      </c>
      <c r="AJ203" s="2065">
        <f>+'17HPM_DATA_INPUT'!P150-'17_AUDIT_TOTALS_CK'!O203</f>
        <v>0</v>
      </c>
      <c r="AK203" s="2065">
        <f>+'17HPM_DATA_INPUT'!Q150-'17_AUDIT_TOTALS_CK'!P203</f>
        <v>0</v>
      </c>
      <c r="AL203" s="2065">
        <f>+'17HPM_DATA_INPUT'!R150-'17_AUDIT_TOTALS_CK'!Q203</f>
        <v>0</v>
      </c>
      <c r="AM203" s="2065">
        <f>+'17HPM_DATA_INPUT'!S150-'17_AUDIT_TOTALS_CK'!R203</f>
        <v>0</v>
      </c>
      <c r="AN203" s="2065">
        <f>+'17HPM_DATA_INPUT'!T150-'17_AUDIT_TOTALS_CK'!S203</f>
        <v>0</v>
      </c>
      <c r="AO203" s="2065">
        <f>+'17HPM_DATA_INPUT'!U150-'17_AUDIT_TOTALS_CK'!T203</f>
        <v>0</v>
      </c>
      <c r="AQ203" s="455" t="str">
        <f>'Departmental PL'!D213</f>
        <v>4840 AIDS CTR PED</v>
      </c>
      <c r="AR203" s="456">
        <f>+C203-'Departmental PL'!F213</f>
        <v>0</v>
      </c>
      <c r="AS203" s="456">
        <f>+D203-'Departmental PL'!G213</f>
        <v>0</v>
      </c>
      <c r="AT203" s="456">
        <f>+E203-'Departmental PL'!H213</f>
        <v>0</v>
      </c>
      <c r="AU203" s="456">
        <f>+F203-'Departmental PL'!I213</f>
        <v>0</v>
      </c>
      <c r="AV203" s="456">
        <f>+G203-'Departmental PL'!J213</f>
        <v>0</v>
      </c>
      <c r="AW203" s="456">
        <f>+H203-'Departmental PL'!K213</f>
        <v>0</v>
      </c>
      <c r="AX203" s="456">
        <f>+I203-'Departmental PL'!L213</f>
        <v>0</v>
      </c>
      <c r="AY203" s="456">
        <f>+J203-'Departmental PL'!M213</f>
        <v>0</v>
      </c>
      <c r="AZ203" s="456">
        <f>+K203-'Departmental PL'!N213</f>
        <v>0</v>
      </c>
      <c r="BA203" s="456">
        <f>+L203-'Departmental PL'!O213</f>
        <v>0</v>
      </c>
      <c r="BB203" s="456">
        <f>+M203-'Departmental PL'!P213</f>
        <v>0</v>
      </c>
      <c r="BC203" s="456">
        <f>+N203-'Departmental PL'!Q213</f>
        <v>0</v>
      </c>
      <c r="BD203" s="456">
        <f>+O203-'Departmental PL'!R213</f>
        <v>0</v>
      </c>
      <c r="BE203" s="456">
        <f>+P203-'Departmental PL'!S213</f>
        <v>0</v>
      </c>
      <c r="BF203" s="456">
        <f>+Q203-'Departmental PL'!T213</f>
        <v>0</v>
      </c>
      <c r="BG203" s="456">
        <f>+R203-'Departmental PL'!U213</f>
        <v>0</v>
      </c>
      <c r="BH203" s="456">
        <f>+S203-'Departmental PL'!V213</f>
        <v>0</v>
      </c>
      <c r="BI203" s="456">
        <f>+T203-'Departmental PL'!W213</f>
        <v>0</v>
      </c>
    </row>
    <row r="204" spans="1:61" ht="20.25" hidden="1" customHeight="1" x14ac:dyDescent="0.25">
      <c r="A204" s="2067" t="s">
        <v>1549</v>
      </c>
      <c r="B204" s="2058" t="s">
        <v>2386</v>
      </c>
      <c r="C204" s="2060"/>
      <c r="D204" s="2060"/>
      <c r="E204" s="2060"/>
      <c r="F204" s="2060"/>
      <c r="G204" s="2060"/>
      <c r="H204" s="2060"/>
      <c r="I204" s="2060"/>
      <c r="J204" s="2060"/>
      <c r="K204" s="2060"/>
      <c r="L204" s="2060"/>
      <c r="M204" s="2060"/>
      <c r="N204" s="2060"/>
      <c r="O204" s="2060"/>
      <c r="P204" s="2060"/>
      <c r="Q204" s="2060"/>
      <c r="R204" s="2060"/>
      <c r="S204" s="2060"/>
      <c r="T204" s="2060"/>
      <c r="U204" s="2061" t="str">
        <f t="shared" si="2"/>
        <v>4860 PEDS ECHOCARDIOLOGY</v>
      </c>
      <c r="W204" s="455" t="b">
        <f>+'17HPM_DATA_INPUT'!C151='17_AUDIT_TOTALS_CK'!U204</f>
        <v>1</v>
      </c>
      <c r="X204" s="2065">
        <f>+'17HPM_DATA_INPUT'!D151-'17_AUDIT_TOTALS_CK'!C204</f>
        <v>117</v>
      </c>
      <c r="Y204" s="2065">
        <f>+'17HPM_DATA_INPUT'!E151-'17_AUDIT_TOTALS_CK'!D204</f>
        <v>98</v>
      </c>
      <c r="Z204" s="2065">
        <f>+'17HPM_DATA_INPUT'!F151-'17_AUDIT_TOTALS_CK'!E204</f>
        <v>423</v>
      </c>
      <c r="AA204" s="2065">
        <f>+'17HPM_DATA_INPUT'!G151-'17_AUDIT_TOTALS_CK'!F204</f>
        <v>335</v>
      </c>
      <c r="AB204" s="2065">
        <f>+'17HPM_DATA_INPUT'!H151-'17_AUDIT_TOTALS_CK'!G204</f>
        <v>292666</v>
      </c>
      <c r="AC204" s="2065">
        <f>+'17HPM_DATA_INPUT'!I151-'17_AUDIT_TOTALS_CK'!H204</f>
        <v>231069</v>
      </c>
      <c r="AD204" s="2065">
        <f>+'17HPM_DATA_INPUT'!J151-'17_AUDIT_TOTALS_CK'!I204</f>
        <v>133763</v>
      </c>
      <c r="AE204" s="2065">
        <f>+'17HPM_DATA_INPUT'!K151-'17_AUDIT_TOTALS_CK'!J204</f>
        <v>94898</v>
      </c>
      <c r="AF204" s="2065">
        <f>+'17HPM_DATA_INPUT'!L151-'17_AUDIT_TOTALS_CK'!K204</f>
        <v>38371</v>
      </c>
      <c r="AG204" s="2065">
        <f>+'17HPM_DATA_INPUT'!M151-'17_AUDIT_TOTALS_CK'!L204</f>
        <v>30757</v>
      </c>
      <c r="AH204" s="2065">
        <f>+'17HPM_DATA_INPUT'!N151-'17_AUDIT_TOTALS_CK'!M204</f>
        <v>95392</v>
      </c>
      <c r="AI204" s="2065">
        <f>+'17HPM_DATA_INPUT'!O151-'17_AUDIT_TOTALS_CK'!N204</f>
        <v>64141</v>
      </c>
      <c r="AJ204" s="2065">
        <f>+'17HPM_DATA_INPUT'!P151-'17_AUDIT_TOTALS_CK'!O204</f>
        <v>4475</v>
      </c>
      <c r="AK204" s="2065">
        <f>+'17HPM_DATA_INPUT'!Q151-'17_AUDIT_TOTALS_CK'!P204</f>
        <v>3903</v>
      </c>
      <c r="AL204" s="2065">
        <f>+'17HPM_DATA_INPUT'!R151-'17_AUDIT_TOTALS_CK'!Q204</f>
        <v>16055</v>
      </c>
      <c r="AM204" s="2065">
        <f>+'17HPM_DATA_INPUT'!S151-'17_AUDIT_TOTALS_CK'!R204</f>
        <v>11643</v>
      </c>
      <c r="AN204" s="2065">
        <f>+'17HPM_DATA_INPUT'!T151-'17_AUDIT_TOTALS_CK'!S204</f>
        <v>74861</v>
      </c>
      <c r="AO204" s="2065">
        <f>+'17HPM_DATA_INPUT'!U151-'17_AUDIT_TOTALS_CK'!T204</f>
        <v>48596</v>
      </c>
      <c r="AQ204" s="455" t="str">
        <f>'Departmental PL'!D214</f>
        <v>4860 PEDS ECHOCARDIOLOGY</v>
      </c>
      <c r="AR204" s="456">
        <f>+C204-'Departmental PL'!F214</f>
        <v>-117</v>
      </c>
      <c r="AS204" s="456">
        <f>+D204-'Departmental PL'!G214</f>
        <v>-98</v>
      </c>
      <c r="AT204" s="456">
        <f>+E204-'Departmental PL'!H214</f>
        <v>-423</v>
      </c>
      <c r="AU204" s="456">
        <f>+F204-'Departmental PL'!I214</f>
        <v>-335</v>
      </c>
      <c r="AV204" s="456">
        <f>+G204-'Departmental PL'!J214</f>
        <v>-292666</v>
      </c>
      <c r="AW204" s="456">
        <f>+H204-'Departmental PL'!K214</f>
        <v>-231069</v>
      </c>
      <c r="AX204" s="456">
        <f>+I204-'Departmental PL'!L214</f>
        <v>-133763</v>
      </c>
      <c r="AY204" s="456">
        <f>+J204-'Departmental PL'!M214</f>
        <v>-94898</v>
      </c>
      <c r="AZ204" s="456">
        <f>+K204-'Departmental PL'!N214</f>
        <v>-38371</v>
      </c>
      <c r="BA204" s="456">
        <f>+L204-'Departmental PL'!O214</f>
        <v>-30757</v>
      </c>
      <c r="BB204" s="456">
        <f>+M204-'Departmental PL'!P214</f>
        <v>-95392</v>
      </c>
      <c r="BC204" s="456">
        <f>+N204-'Departmental PL'!Q214</f>
        <v>-64141</v>
      </c>
      <c r="BD204" s="456">
        <f>+O204-'Departmental PL'!R214</f>
        <v>-4475</v>
      </c>
      <c r="BE204" s="456">
        <f>+P204-'Departmental PL'!S214</f>
        <v>-3903</v>
      </c>
      <c r="BF204" s="456">
        <f>+Q204-'Departmental PL'!T214</f>
        <v>-16055</v>
      </c>
      <c r="BG204" s="456">
        <f>+R204-'Departmental PL'!U214</f>
        <v>-11643</v>
      </c>
      <c r="BH204" s="456">
        <f>+S204-'Departmental PL'!V214</f>
        <v>-74862</v>
      </c>
      <c r="BI204" s="456">
        <f>+T204-'Departmental PL'!W214</f>
        <v>-48595</v>
      </c>
    </row>
    <row r="205" spans="1:61" ht="20.25" hidden="1" customHeight="1" x14ac:dyDescent="0.25">
      <c r="A205" s="2085" t="s">
        <v>1551</v>
      </c>
      <c r="B205" s="2074" t="s">
        <v>2388</v>
      </c>
      <c r="C205" s="2075"/>
      <c r="D205" s="2075"/>
      <c r="E205" s="2075"/>
      <c r="F205" s="2075"/>
      <c r="G205" s="2075"/>
      <c r="H205" s="2075"/>
      <c r="I205" s="2075"/>
      <c r="J205" s="2075"/>
      <c r="K205" s="2075"/>
      <c r="L205" s="2075"/>
      <c r="M205" s="2075"/>
      <c r="N205" s="2075"/>
      <c r="O205" s="2075"/>
      <c r="P205" s="2075"/>
      <c r="Q205" s="2075"/>
      <c r="R205" s="2075"/>
      <c r="S205" s="2075"/>
      <c r="T205" s="2075"/>
      <c r="U205" s="2061" t="str">
        <f t="shared" si="2"/>
        <v>6210 PEDS SLEEP CENTER</v>
      </c>
      <c r="W205" s="455" t="b">
        <f>+'17HPM_DATA_INPUT'!C152='17_AUDIT_TOTALS_CK'!U205</f>
        <v>1</v>
      </c>
      <c r="X205" s="2065">
        <f>+'17HPM_DATA_INPUT'!D152-'17_AUDIT_TOTALS_CK'!C205</f>
        <v>0</v>
      </c>
      <c r="Y205" s="2065">
        <f>+'17HPM_DATA_INPUT'!E152-'17_AUDIT_TOTALS_CK'!D205</f>
        <v>0</v>
      </c>
      <c r="Z205" s="2065">
        <f>+'17HPM_DATA_INPUT'!F152-'17_AUDIT_TOTALS_CK'!E205</f>
        <v>0</v>
      </c>
      <c r="AA205" s="2065">
        <f>+'17HPM_DATA_INPUT'!G152-'17_AUDIT_TOTALS_CK'!F205</f>
        <v>0</v>
      </c>
      <c r="AB205" s="2065">
        <f>+'17HPM_DATA_INPUT'!H152-'17_AUDIT_TOTALS_CK'!G205</f>
        <v>0</v>
      </c>
      <c r="AC205" s="2065">
        <f>+'17HPM_DATA_INPUT'!I152-'17_AUDIT_TOTALS_CK'!H205</f>
        <v>0</v>
      </c>
      <c r="AD205" s="2065">
        <f>+'17HPM_DATA_INPUT'!J152-'17_AUDIT_TOTALS_CK'!I205</f>
        <v>0</v>
      </c>
      <c r="AE205" s="2065">
        <f>+'17HPM_DATA_INPUT'!K152-'17_AUDIT_TOTALS_CK'!J205</f>
        <v>0</v>
      </c>
      <c r="AF205" s="2065">
        <f>+'17HPM_DATA_INPUT'!L152-'17_AUDIT_TOTALS_CK'!K205</f>
        <v>0</v>
      </c>
      <c r="AG205" s="2065">
        <f>+'17HPM_DATA_INPUT'!M152-'17_AUDIT_TOTALS_CK'!L205</f>
        <v>0</v>
      </c>
      <c r="AH205" s="2065">
        <f>+'17HPM_DATA_INPUT'!N152-'17_AUDIT_TOTALS_CK'!M205</f>
        <v>0</v>
      </c>
      <c r="AI205" s="2065">
        <f>+'17HPM_DATA_INPUT'!O152-'17_AUDIT_TOTALS_CK'!N205</f>
        <v>0</v>
      </c>
      <c r="AJ205" s="2065">
        <f>+'17HPM_DATA_INPUT'!P152-'17_AUDIT_TOTALS_CK'!O205</f>
        <v>0</v>
      </c>
      <c r="AK205" s="2065">
        <f>+'17HPM_DATA_INPUT'!Q152-'17_AUDIT_TOTALS_CK'!P205</f>
        <v>0</v>
      </c>
      <c r="AL205" s="2065">
        <f>+'17HPM_DATA_INPUT'!R152-'17_AUDIT_TOTALS_CK'!Q205</f>
        <v>0</v>
      </c>
      <c r="AM205" s="2065">
        <f>+'17HPM_DATA_INPUT'!S152-'17_AUDIT_TOTALS_CK'!R205</f>
        <v>0</v>
      </c>
      <c r="AN205" s="2065">
        <f>+'17HPM_DATA_INPUT'!T152-'17_AUDIT_TOTALS_CK'!S205</f>
        <v>0</v>
      </c>
      <c r="AO205" s="2065">
        <f>+'17HPM_DATA_INPUT'!U152-'17_AUDIT_TOTALS_CK'!T205</f>
        <v>0</v>
      </c>
      <c r="AQ205" s="455" t="str">
        <f>'Departmental PL'!D215</f>
        <v>6210 PEDS SLEEP CENTER</v>
      </c>
      <c r="AR205" s="456">
        <f>+C205-'Departmental PL'!F215</f>
        <v>0</v>
      </c>
      <c r="AS205" s="456">
        <f>+D205-'Departmental PL'!G215</f>
        <v>0</v>
      </c>
      <c r="AT205" s="456">
        <f>+E205-'Departmental PL'!H215</f>
        <v>0</v>
      </c>
      <c r="AU205" s="456">
        <f>+F205-'Departmental PL'!I215</f>
        <v>0</v>
      </c>
      <c r="AV205" s="456">
        <f>+G205-'Departmental PL'!J215</f>
        <v>0</v>
      </c>
      <c r="AW205" s="456">
        <f>+H205-'Departmental PL'!K215</f>
        <v>0</v>
      </c>
      <c r="AX205" s="456">
        <f>+I205-'Departmental PL'!L215</f>
        <v>0</v>
      </c>
      <c r="AY205" s="456">
        <f>+J205-'Departmental PL'!M215</f>
        <v>0</v>
      </c>
      <c r="AZ205" s="456">
        <f>+K205-'Departmental PL'!N215</f>
        <v>0</v>
      </c>
      <c r="BA205" s="456">
        <f>+L205-'Departmental PL'!O215</f>
        <v>0</v>
      </c>
      <c r="BB205" s="456">
        <f>+M205-'Departmental PL'!P215</f>
        <v>0</v>
      </c>
      <c r="BC205" s="456">
        <f>+N205-'Departmental PL'!Q215</f>
        <v>0</v>
      </c>
      <c r="BD205" s="456">
        <f>+O205-'Departmental PL'!R215</f>
        <v>0</v>
      </c>
      <c r="BE205" s="456">
        <f>+P205-'Departmental PL'!S215</f>
        <v>0</v>
      </c>
      <c r="BF205" s="456">
        <f>+Q205-'Departmental PL'!T215</f>
        <v>0</v>
      </c>
      <c r="BG205" s="456">
        <f>+R205-'Departmental PL'!U215</f>
        <v>0</v>
      </c>
      <c r="BH205" s="456">
        <f>+S205-'Departmental PL'!V215</f>
        <v>0</v>
      </c>
      <c r="BI205" s="456">
        <f>+T205-'Departmental PL'!W215</f>
        <v>0</v>
      </c>
    </row>
    <row r="206" spans="1:61" ht="20.25" hidden="1" customHeight="1" x14ac:dyDescent="0.25">
      <c r="A206" s="2033" t="s">
        <v>1554</v>
      </c>
      <c r="B206" s="2074" t="s">
        <v>2389</v>
      </c>
      <c r="C206" s="2075"/>
      <c r="D206" s="2075"/>
      <c r="E206" s="2075"/>
      <c r="F206" s="2075"/>
      <c r="G206" s="2075"/>
      <c r="H206" s="2075"/>
      <c r="I206" s="2075"/>
      <c r="J206" s="2075"/>
      <c r="K206" s="2075"/>
      <c r="L206" s="2075"/>
      <c r="M206" s="2075"/>
      <c r="N206" s="2075"/>
      <c r="O206" s="2075"/>
      <c r="P206" s="2075"/>
      <c r="Q206" s="2075"/>
      <c r="R206" s="2075"/>
      <c r="S206" s="2075"/>
      <c r="T206" s="2075"/>
      <c r="U206" s="2061" t="str">
        <f t="shared" si="2"/>
        <v>6220 OPD-PEDS</v>
      </c>
      <c r="W206" s="455" t="b">
        <f>+'17HPM_DATA_INPUT'!C153='17_AUDIT_TOTALS_CK'!U206</f>
        <v>1</v>
      </c>
      <c r="X206" s="2065">
        <f>+'17HPM_DATA_INPUT'!D153-'17_AUDIT_TOTALS_CK'!C206</f>
        <v>0</v>
      </c>
      <c r="Y206" s="2065">
        <f>+'17HPM_DATA_INPUT'!E153-'17_AUDIT_TOTALS_CK'!D206</f>
        <v>0</v>
      </c>
      <c r="Z206" s="2065">
        <f>+'17HPM_DATA_INPUT'!F153-'17_AUDIT_TOTALS_CK'!E206</f>
        <v>0</v>
      </c>
      <c r="AA206" s="2065">
        <f>+'17HPM_DATA_INPUT'!G153-'17_AUDIT_TOTALS_CK'!F206</f>
        <v>0</v>
      </c>
      <c r="AB206" s="2065">
        <f>+'17HPM_DATA_INPUT'!H153-'17_AUDIT_TOTALS_CK'!G206</f>
        <v>0</v>
      </c>
      <c r="AC206" s="2065">
        <f>+'17HPM_DATA_INPUT'!I153-'17_AUDIT_TOTALS_CK'!H206</f>
        <v>0</v>
      </c>
      <c r="AD206" s="2065">
        <f>+'17HPM_DATA_INPUT'!J153-'17_AUDIT_TOTALS_CK'!I206</f>
        <v>0</v>
      </c>
      <c r="AE206" s="2065">
        <f>+'17HPM_DATA_INPUT'!K153-'17_AUDIT_TOTALS_CK'!J206</f>
        <v>0</v>
      </c>
      <c r="AF206" s="2065">
        <f>+'17HPM_DATA_INPUT'!L153-'17_AUDIT_TOTALS_CK'!K206</f>
        <v>0</v>
      </c>
      <c r="AG206" s="2065">
        <f>+'17HPM_DATA_INPUT'!M153-'17_AUDIT_TOTALS_CK'!L206</f>
        <v>0</v>
      </c>
      <c r="AH206" s="2065">
        <f>+'17HPM_DATA_INPUT'!N153-'17_AUDIT_TOTALS_CK'!M206</f>
        <v>0</v>
      </c>
      <c r="AI206" s="2065">
        <f>+'17HPM_DATA_INPUT'!O153-'17_AUDIT_TOTALS_CK'!N206</f>
        <v>0</v>
      </c>
      <c r="AJ206" s="2065">
        <f>+'17HPM_DATA_INPUT'!P153-'17_AUDIT_TOTALS_CK'!O206</f>
        <v>0</v>
      </c>
      <c r="AK206" s="2065">
        <f>+'17HPM_DATA_INPUT'!Q153-'17_AUDIT_TOTALS_CK'!P206</f>
        <v>0</v>
      </c>
      <c r="AL206" s="2065">
        <f>+'17HPM_DATA_INPUT'!R153-'17_AUDIT_TOTALS_CK'!Q206</f>
        <v>0</v>
      </c>
      <c r="AM206" s="2065">
        <f>+'17HPM_DATA_INPUT'!S153-'17_AUDIT_TOTALS_CK'!R206</f>
        <v>0</v>
      </c>
      <c r="AN206" s="2065">
        <f>+'17HPM_DATA_INPUT'!T153-'17_AUDIT_TOTALS_CK'!S206</f>
        <v>0</v>
      </c>
      <c r="AO206" s="2065">
        <f>+'17HPM_DATA_INPUT'!U153-'17_AUDIT_TOTALS_CK'!T206</f>
        <v>0</v>
      </c>
      <c r="AQ206" s="455" t="str">
        <f>'Departmental PL'!D216</f>
        <v>6220 OPD-PEDS</v>
      </c>
      <c r="AR206" s="456">
        <f>+C206-'Departmental PL'!F216</f>
        <v>0</v>
      </c>
      <c r="AS206" s="456">
        <f>+D206-'Departmental PL'!G216</f>
        <v>0</v>
      </c>
      <c r="AT206" s="456">
        <f>+E206-'Departmental PL'!H216</f>
        <v>0</v>
      </c>
      <c r="AU206" s="456">
        <f>+F206-'Departmental PL'!I216</f>
        <v>0</v>
      </c>
      <c r="AV206" s="456">
        <f>+G206-'Departmental PL'!J216</f>
        <v>0</v>
      </c>
      <c r="AW206" s="456">
        <f>+H206-'Departmental PL'!K216</f>
        <v>0</v>
      </c>
      <c r="AX206" s="456">
        <f>+I206-'Departmental PL'!L216</f>
        <v>0</v>
      </c>
      <c r="AY206" s="456">
        <f>+J206-'Departmental PL'!M216</f>
        <v>0</v>
      </c>
      <c r="AZ206" s="456">
        <f>+K206-'Departmental PL'!N216</f>
        <v>0</v>
      </c>
      <c r="BA206" s="456">
        <f>+L206-'Departmental PL'!O216</f>
        <v>0</v>
      </c>
      <c r="BB206" s="456">
        <f>+M206-'Departmental PL'!P216</f>
        <v>0</v>
      </c>
      <c r="BC206" s="456">
        <f>+N206-'Departmental PL'!Q216</f>
        <v>0</v>
      </c>
      <c r="BD206" s="456">
        <f>+O206-'Departmental PL'!R216</f>
        <v>0</v>
      </c>
      <c r="BE206" s="456">
        <f>+P206-'Departmental PL'!S216</f>
        <v>0</v>
      </c>
      <c r="BF206" s="456">
        <f>+Q206-'Departmental PL'!T216</f>
        <v>0</v>
      </c>
      <c r="BG206" s="456">
        <f>+R206-'Departmental PL'!U216</f>
        <v>0</v>
      </c>
      <c r="BH206" s="456">
        <f>+S206-'Departmental PL'!V216</f>
        <v>0</v>
      </c>
      <c r="BI206" s="456">
        <f>+T206-'Departmental PL'!W216</f>
        <v>0</v>
      </c>
    </row>
    <row r="207" spans="1:61" ht="20.25" hidden="1" customHeight="1" x14ac:dyDescent="0.25">
      <c r="A207" s="2095"/>
      <c r="B207" s="2074" t="s">
        <v>2390</v>
      </c>
      <c r="C207" s="2075"/>
      <c r="D207" s="2075"/>
      <c r="E207" s="2075"/>
      <c r="F207" s="2075"/>
      <c r="G207" s="2075"/>
      <c r="H207" s="2075"/>
      <c r="I207" s="2075"/>
      <c r="J207" s="2075"/>
      <c r="K207" s="2075"/>
      <c r="L207" s="2075"/>
      <c r="M207" s="2075"/>
      <c r="N207" s="2075"/>
      <c r="O207" s="2075"/>
      <c r="P207" s="2075"/>
      <c r="Q207" s="2075"/>
      <c r="R207" s="2075"/>
      <c r="S207" s="2075"/>
      <c r="T207" s="2075"/>
      <c r="U207" s="2061" t="str">
        <f t="shared" si="2"/>
        <v>6230 PEDS CRANIALFACIAL CLINIC</v>
      </c>
      <c r="W207" s="455" t="b">
        <f>+'17HPM_DATA_INPUT'!C154='17_AUDIT_TOTALS_CK'!U207</f>
        <v>1</v>
      </c>
      <c r="X207" s="2065">
        <f>+'17HPM_DATA_INPUT'!D154-'17_AUDIT_TOTALS_CK'!C207</f>
        <v>0</v>
      </c>
      <c r="Y207" s="2065">
        <f>+'17HPM_DATA_INPUT'!E154-'17_AUDIT_TOTALS_CK'!D207</f>
        <v>0</v>
      </c>
      <c r="Z207" s="2065">
        <f>+'17HPM_DATA_INPUT'!F154-'17_AUDIT_TOTALS_CK'!E207</f>
        <v>0</v>
      </c>
      <c r="AA207" s="2065">
        <f>+'17HPM_DATA_INPUT'!G154-'17_AUDIT_TOTALS_CK'!F207</f>
        <v>0</v>
      </c>
      <c r="AB207" s="2065">
        <f>+'17HPM_DATA_INPUT'!H154-'17_AUDIT_TOTALS_CK'!G207</f>
        <v>0</v>
      </c>
      <c r="AC207" s="2065">
        <f>+'17HPM_DATA_INPUT'!I154-'17_AUDIT_TOTALS_CK'!H207</f>
        <v>0</v>
      </c>
      <c r="AD207" s="2065">
        <f>+'17HPM_DATA_INPUT'!J154-'17_AUDIT_TOTALS_CK'!I207</f>
        <v>0</v>
      </c>
      <c r="AE207" s="2065">
        <f>+'17HPM_DATA_INPUT'!K154-'17_AUDIT_TOTALS_CK'!J207</f>
        <v>0</v>
      </c>
      <c r="AF207" s="2065">
        <f>+'17HPM_DATA_INPUT'!L154-'17_AUDIT_TOTALS_CK'!K207</f>
        <v>0</v>
      </c>
      <c r="AG207" s="2065">
        <f>+'17HPM_DATA_INPUT'!M154-'17_AUDIT_TOTALS_CK'!L207</f>
        <v>0</v>
      </c>
      <c r="AH207" s="2065">
        <f>+'17HPM_DATA_INPUT'!N154-'17_AUDIT_TOTALS_CK'!M207</f>
        <v>0</v>
      </c>
      <c r="AI207" s="2065">
        <f>+'17HPM_DATA_INPUT'!O154-'17_AUDIT_TOTALS_CK'!N207</f>
        <v>0</v>
      </c>
      <c r="AJ207" s="2065">
        <f>+'17HPM_DATA_INPUT'!P154-'17_AUDIT_TOTALS_CK'!O207</f>
        <v>0</v>
      </c>
      <c r="AK207" s="2065">
        <f>+'17HPM_DATA_INPUT'!Q154-'17_AUDIT_TOTALS_CK'!P207</f>
        <v>0</v>
      </c>
      <c r="AL207" s="2065">
        <f>+'17HPM_DATA_INPUT'!R154-'17_AUDIT_TOTALS_CK'!Q207</f>
        <v>0</v>
      </c>
      <c r="AM207" s="2065">
        <f>+'17HPM_DATA_INPUT'!S154-'17_AUDIT_TOTALS_CK'!R207</f>
        <v>0</v>
      </c>
      <c r="AN207" s="2065">
        <f>+'17HPM_DATA_INPUT'!T154-'17_AUDIT_TOTALS_CK'!S207</f>
        <v>0</v>
      </c>
      <c r="AO207" s="2065">
        <f>+'17HPM_DATA_INPUT'!U154-'17_AUDIT_TOTALS_CK'!T207</f>
        <v>0</v>
      </c>
      <c r="AQ207" s="455" t="str">
        <f>'Departmental PL'!D217</f>
        <v>6230 PEDS CRANIALFACIAL CLINIC</v>
      </c>
      <c r="AR207" s="456">
        <f>+C207-'Departmental PL'!F217</f>
        <v>0</v>
      </c>
      <c r="AS207" s="456">
        <f>+D207-'Departmental PL'!G217</f>
        <v>0</v>
      </c>
      <c r="AT207" s="456">
        <f>+E207-'Departmental PL'!H217</f>
        <v>0</v>
      </c>
      <c r="AU207" s="456">
        <f>+F207-'Departmental PL'!I217</f>
        <v>0</v>
      </c>
      <c r="AV207" s="456">
        <f>+G207-'Departmental PL'!J217</f>
        <v>0</v>
      </c>
      <c r="AW207" s="456">
        <f>+H207-'Departmental PL'!K217</f>
        <v>0</v>
      </c>
      <c r="AX207" s="456">
        <f>+I207-'Departmental PL'!L217</f>
        <v>0</v>
      </c>
      <c r="AY207" s="456">
        <f>+J207-'Departmental PL'!M217</f>
        <v>0</v>
      </c>
      <c r="AZ207" s="456">
        <f>+K207-'Departmental PL'!N217</f>
        <v>0</v>
      </c>
      <c r="BA207" s="456">
        <f>+L207-'Departmental PL'!O217</f>
        <v>0</v>
      </c>
      <c r="BB207" s="456">
        <f>+M207-'Departmental PL'!P217</f>
        <v>0</v>
      </c>
      <c r="BC207" s="456">
        <f>+N207-'Departmental PL'!Q217</f>
        <v>0</v>
      </c>
      <c r="BD207" s="456">
        <f>+O207-'Departmental PL'!R217</f>
        <v>0</v>
      </c>
      <c r="BE207" s="456">
        <f>+P207-'Departmental PL'!S217</f>
        <v>0</v>
      </c>
      <c r="BF207" s="456">
        <f>+Q207-'Departmental PL'!T217</f>
        <v>0</v>
      </c>
      <c r="BG207" s="456">
        <f>+R207-'Departmental PL'!U217</f>
        <v>0</v>
      </c>
      <c r="BH207" s="456">
        <f>+S207-'Departmental PL'!V217</f>
        <v>0</v>
      </c>
      <c r="BI207" s="456">
        <f>+T207-'Departmental PL'!W217</f>
        <v>0</v>
      </c>
    </row>
    <row r="208" spans="1:61" ht="20.25" hidden="1" customHeight="1" x14ac:dyDescent="0.25">
      <c r="A208" s="2090" t="s">
        <v>1794</v>
      </c>
      <c r="B208" s="2072" t="s">
        <v>2307</v>
      </c>
      <c r="C208" s="2073"/>
      <c r="D208" s="2073"/>
      <c r="E208" s="2073"/>
      <c r="F208" s="2073"/>
      <c r="G208" s="2073"/>
      <c r="H208" s="2073"/>
      <c r="I208" s="2073"/>
      <c r="J208" s="2073"/>
      <c r="K208" s="2073"/>
      <c r="L208" s="2073"/>
      <c r="M208" s="2073"/>
      <c r="N208" s="2073"/>
      <c r="O208" s="2073"/>
      <c r="P208" s="2073"/>
      <c r="Q208" s="2073"/>
      <c r="R208" s="2073"/>
      <c r="S208" s="2073"/>
      <c r="T208" s="2073"/>
      <c r="U208" s="2061" t="str">
        <f t="shared" si="2"/>
        <v>Total ASC</v>
      </c>
      <c r="W208" s="455" t="b">
        <f>+'17HPM_DATA_INPUT'!C155='17_AUDIT_TOTALS_CK'!U208</f>
        <v>1</v>
      </c>
      <c r="X208" s="2065">
        <f>+'17HPM_DATA_INPUT'!D155-'17_AUDIT_TOTALS_CK'!C208</f>
        <v>408</v>
      </c>
      <c r="Y208" s="2065">
        <f>+'17HPM_DATA_INPUT'!E155-'17_AUDIT_TOTALS_CK'!D208</f>
        <v>379</v>
      </c>
      <c r="Z208" s="2065">
        <f>+'17HPM_DATA_INPUT'!F155-'17_AUDIT_TOTALS_CK'!E208</f>
        <v>860</v>
      </c>
      <c r="AA208" s="2065">
        <f>+'17HPM_DATA_INPUT'!G155-'17_AUDIT_TOTALS_CK'!F208</f>
        <v>729</v>
      </c>
      <c r="AB208" s="2065">
        <f>+'17HPM_DATA_INPUT'!H155-'17_AUDIT_TOTALS_CK'!G208</f>
        <v>799645</v>
      </c>
      <c r="AC208" s="2065">
        <f>+'17HPM_DATA_INPUT'!I155-'17_AUDIT_TOTALS_CK'!H208</f>
        <v>718841</v>
      </c>
      <c r="AD208" s="2065">
        <f>+'17HPM_DATA_INPUT'!J155-'17_AUDIT_TOTALS_CK'!I208</f>
        <v>334334</v>
      </c>
      <c r="AE208" s="2065">
        <f>+'17HPM_DATA_INPUT'!K155-'17_AUDIT_TOTALS_CK'!J208</f>
        <v>287096</v>
      </c>
      <c r="AF208" s="2065">
        <f>+'17HPM_DATA_INPUT'!L155-'17_AUDIT_TOTALS_CK'!K208</f>
        <v>264713</v>
      </c>
      <c r="AG208" s="2065">
        <f>+'17HPM_DATA_INPUT'!M155-'17_AUDIT_TOTALS_CK'!L208</f>
        <v>251643</v>
      </c>
      <c r="AH208" s="2065">
        <f>+'17HPM_DATA_INPUT'!N155-'17_AUDIT_TOTALS_CK'!M208</f>
        <v>69621</v>
      </c>
      <c r="AI208" s="2065">
        <f>+'17HPM_DATA_INPUT'!O155-'17_AUDIT_TOTALS_CK'!N208</f>
        <v>35453</v>
      </c>
      <c r="AJ208" s="2065">
        <f>+'17HPM_DATA_INPUT'!P155-'17_AUDIT_TOTALS_CK'!O208</f>
        <v>33294</v>
      </c>
      <c r="AK208" s="2065">
        <f>+'17HPM_DATA_INPUT'!Q155-'17_AUDIT_TOTALS_CK'!P208</f>
        <v>28792</v>
      </c>
      <c r="AL208" s="2065">
        <f>+'17HPM_DATA_INPUT'!R155-'17_AUDIT_TOTALS_CK'!Q208</f>
        <v>180700</v>
      </c>
      <c r="AM208" s="2065">
        <f>+'17HPM_DATA_INPUT'!S155-'17_AUDIT_TOTALS_CK'!R208</f>
        <v>131139</v>
      </c>
      <c r="AN208" s="2065">
        <f>+'17HPM_DATA_INPUT'!T155-'17_AUDIT_TOTALS_CK'!S208</f>
        <v>-144373</v>
      </c>
      <c r="AO208" s="2065">
        <f>+'17HPM_DATA_INPUT'!U155-'17_AUDIT_TOTALS_CK'!T208</f>
        <v>-124478</v>
      </c>
      <c r="AQ208" s="2072" t="str">
        <f>'Departmental PL'!D218</f>
        <v>Total ASC</v>
      </c>
      <c r="AR208" s="456">
        <f>+C208-'Departmental PL'!F218</f>
        <v>-408</v>
      </c>
      <c r="AS208" s="456">
        <f>+D208-'Departmental PL'!G218</f>
        <v>-379</v>
      </c>
      <c r="AT208" s="456">
        <f>+E208-'Departmental PL'!H218</f>
        <v>-860</v>
      </c>
      <c r="AU208" s="456">
        <f>+F208-'Departmental PL'!I218</f>
        <v>-729</v>
      </c>
      <c r="AV208" s="456">
        <f>+G208-'Departmental PL'!J218</f>
        <v>-799645</v>
      </c>
      <c r="AW208" s="456">
        <f>+H208-'Departmental PL'!K218</f>
        <v>-718841</v>
      </c>
      <c r="AX208" s="456">
        <f>+I208-'Departmental PL'!L218</f>
        <v>-334333</v>
      </c>
      <c r="AY208" s="456">
        <f>+J208-'Departmental PL'!M218</f>
        <v>-287096</v>
      </c>
      <c r="AZ208" s="456">
        <f>+K208-'Departmental PL'!N218</f>
        <v>-264712</v>
      </c>
      <c r="BA208" s="456">
        <f>+L208-'Departmental PL'!O218</f>
        <v>-251643</v>
      </c>
      <c r="BB208" s="456">
        <f>+M208-'Departmental PL'!P218</f>
        <v>-69621</v>
      </c>
      <c r="BC208" s="456">
        <f>+N208-'Departmental PL'!Q218</f>
        <v>-35453</v>
      </c>
      <c r="BD208" s="456">
        <f>+O208-'Departmental PL'!R218</f>
        <v>-33294</v>
      </c>
      <c r="BE208" s="456">
        <f>+P208-'Departmental PL'!S218</f>
        <v>-28793</v>
      </c>
      <c r="BF208" s="456">
        <f>+Q208-'Departmental PL'!T218</f>
        <v>-180701</v>
      </c>
      <c r="BG208" s="456">
        <f>+R208-'Departmental PL'!U218</f>
        <v>-131140</v>
      </c>
      <c r="BH208" s="456">
        <f>+S208-'Departmental PL'!V218</f>
        <v>144374</v>
      </c>
      <c r="BI208" s="456">
        <f>+T208-'Departmental PL'!W218</f>
        <v>124480</v>
      </c>
    </row>
    <row r="209" spans="1:61" ht="20.25" hidden="1" customHeight="1" x14ac:dyDescent="0.25">
      <c r="A209" s="2100" t="s">
        <v>1782</v>
      </c>
      <c r="B209" s="2058" t="s">
        <v>2391</v>
      </c>
      <c r="C209" s="2060"/>
      <c r="D209" s="2060"/>
      <c r="E209" s="2060"/>
      <c r="F209" s="2060"/>
      <c r="G209" s="2060"/>
      <c r="H209" s="2060"/>
      <c r="I209" s="2060"/>
      <c r="J209" s="2060"/>
      <c r="K209" s="2060"/>
      <c r="L209" s="2060"/>
      <c r="M209" s="2060"/>
      <c r="N209" s="2060"/>
      <c r="O209" s="2060"/>
      <c r="P209" s="2060"/>
      <c r="Q209" s="2060"/>
      <c r="R209" s="2060"/>
      <c r="S209" s="2060"/>
      <c r="T209" s="2060"/>
      <c r="U209" s="2061" t="str">
        <f t="shared" si="2"/>
        <v>1971 NS CH 7N</v>
      </c>
      <c r="W209" s="455" t="b">
        <f>+'17HPM_DATA_INPUT'!C156='17_AUDIT_TOTALS_CK'!U209</f>
        <v>1</v>
      </c>
      <c r="X209" s="2065">
        <f>+'17HPM_DATA_INPUT'!D156-'17_AUDIT_TOTALS_CK'!C209</f>
        <v>61</v>
      </c>
      <c r="Y209" s="2065">
        <f>+'17HPM_DATA_INPUT'!E156-'17_AUDIT_TOTALS_CK'!D209</f>
        <v>91</v>
      </c>
      <c r="Z209" s="2065">
        <f>+'17HPM_DATA_INPUT'!F156-'17_AUDIT_TOTALS_CK'!E209</f>
        <v>75</v>
      </c>
      <c r="AA209" s="2065">
        <f>+'17HPM_DATA_INPUT'!G156-'17_AUDIT_TOTALS_CK'!F209</f>
        <v>113</v>
      </c>
      <c r="AB209" s="2065">
        <f>+'17HPM_DATA_INPUT'!H156-'17_AUDIT_TOTALS_CK'!G209</f>
        <v>69020</v>
      </c>
      <c r="AC209" s="2065">
        <f>+'17HPM_DATA_INPUT'!I156-'17_AUDIT_TOTALS_CK'!H209</f>
        <v>117680</v>
      </c>
      <c r="AD209" s="2065">
        <f>+'17HPM_DATA_INPUT'!J156-'17_AUDIT_TOTALS_CK'!I209</f>
        <v>19932</v>
      </c>
      <c r="AE209" s="2065">
        <f>+'17HPM_DATA_INPUT'!K156-'17_AUDIT_TOTALS_CK'!J209</f>
        <v>42957</v>
      </c>
      <c r="AF209" s="2065">
        <f>+'17HPM_DATA_INPUT'!L156-'17_AUDIT_TOTALS_CK'!K209</f>
        <v>35185</v>
      </c>
      <c r="AG209" s="2065">
        <f>+'17HPM_DATA_INPUT'!M156-'17_AUDIT_TOTALS_CK'!L209</f>
        <v>58647</v>
      </c>
      <c r="AH209" s="2065">
        <f>+'17HPM_DATA_INPUT'!N156-'17_AUDIT_TOTALS_CK'!M209</f>
        <v>-15253</v>
      </c>
      <c r="AI209" s="2065">
        <f>+'17HPM_DATA_INPUT'!O156-'17_AUDIT_TOTALS_CK'!N209</f>
        <v>-15691</v>
      </c>
      <c r="AJ209" s="2065">
        <f>+'17HPM_DATA_INPUT'!P156-'17_AUDIT_TOTALS_CK'!O209</f>
        <v>3832</v>
      </c>
      <c r="AK209" s="2065">
        <f>+'17HPM_DATA_INPUT'!Q156-'17_AUDIT_TOTALS_CK'!P209</f>
        <v>5903</v>
      </c>
      <c r="AL209" s="2065">
        <f>+'17HPM_DATA_INPUT'!R156-'17_AUDIT_TOTALS_CK'!Q209</f>
        <v>25709</v>
      </c>
      <c r="AM209" s="2065">
        <f>+'17HPM_DATA_INPUT'!S156-'17_AUDIT_TOTALS_CK'!R209</f>
        <v>32073</v>
      </c>
      <c r="AN209" s="2065">
        <f>+'17HPM_DATA_INPUT'!T156-'17_AUDIT_TOTALS_CK'!S209</f>
        <v>-44795</v>
      </c>
      <c r="AO209" s="2065">
        <f>+'17HPM_DATA_INPUT'!U156-'17_AUDIT_TOTALS_CK'!T209</f>
        <v>-53667</v>
      </c>
      <c r="AQ209" s="455" t="str">
        <f>'Departmental PL'!D219</f>
        <v>1971 NS CH 7N</v>
      </c>
      <c r="AR209" s="456">
        <f>+C209-'Departmental PL'!F219</f>
        <v>-61</v>
      </c>
      <c r="AS209" s="456">
        <f>+D209-'Departmental PL'!G219</f>
        <v>-91</v>
      </c>
      <c r="AT209" s="456">
        <f>+E209-'Departmental PL'!H219</f>
        <v>-75</v>
      </c>
      <c r="AU209" s="456">
        <f>+F209-'Departmental PL'!I219</f>
        <v>-113</v>
      </c>
      <c r="AV209" s="456">
        <f>+G209-'Departmental PL'!J219</f>
        <v>-69020</v>
      </c>
      <c r="AW209" s="456">
        <f>+H209-'Departmental PL'!K219</f>
        <v>-117680</v>
      </c>
      <c r="AX209" s="456">
        <f>+I209-'Departmental PL'!L219</f>
        <v>-19932</v>
      </c>
      <c r="AY209" s="456">
        <f>+J209-'Departmental PL'!M219</f>
        <v>-42957</v>
      </c>
      <c r="AZ209" s="456">
        <f>+K209-'Departmental PL'!N219</f>
        <v>-35185</v>
      </c>
      <c r="BA209" s="456">
        <f>+L209-'Departmental PL'!O219</f>
        <v>-58647</v>
      </c>
      <c r="BB209" s="456">
        <f>+M209-'Departmental PL'!P219</f>
        <v>15253</v>
      </c>
      <c r="BC209" s="456">
        <f>+N209-'Departmental PL'!Q219</f>
        <v>15690</v>
      </c>
      <c r="BD209" s="456">
        <f>+O209-'Departmental PL'!R219</f>
        <v>-3832</v>
      </c>
      <c r="BE209" s="456">
        <f>+P209-'Departmental PL'!S219</f>
        <v>-5903</v>
      </c>
      <c r="BF209" s="456">
        <f>+Q209-'Departmental PL'!T219</f>
        <v>-25709</v>
      </c>
      <c r="BG209" s="456">
        <f>+R209-'Departmental PL'!U219</f>
        <v>-32073</v>
      </c>
      <c r="BH209" s="456">
        <f>+S209-'Departmental PL'!V219</f>
        <v>44794</v>
      </c>
      <c r="BI209" s="456">
        <f>+T209-'Departmental PL'!W219</f>
        <v>53666</v>
      </c>
    </row>
    <row r="210" spans="1:61" ht="20.25" hidden="1" customHeight="1" x14ac:dyDescent="0.25">
      <c r="A210" s="2100" t="s">
        <v>1783</v>
      </c>
      <c r="B210" s="2058" t="s">
        <v>2392</v>
      </c>
      <c r="C210" s="2060"/>
      <c r="D210" s="2060"/>
      <c r="E210" s="2060"/>
      <c r="F210" s="2060"/>
      <c r="G210" s="2060"/>
      <c r="H210" s="2060"/>
      <c r="I210" s="2060"/>
      <c r="J210" s="2060"/>
      <c r="K210" s="2060"/>
      <c r="L210" s="2060"/>
      <c r="M210" s="2060"/>
      <c r="N210" s="2060"/>
      <c r="O210" s="2060"/>
      <c r="P210" s="2060"/>
      <c r="Q210" s="2060"/>
      <c r="R210" s="2060"/>
      <c r="S210" s="2060"/>
      <c r="T210" s="2060"/>
      <c r="U210" s="2061" t="str">
        <f t="shared" si="2"/>
        <v>1972 NS CH 7S</v>
      </c>
      <c r="W210" s="455" t="b">
        <f>+'17HPM_DATA_INPUT'!C157='17_AUDIT_TOTALS_CK'!U210</f>
        <v>1</v>
      </c>
      <c r="X210" s="2065">
        <f>+'17HPM_DATA_INPUT'!D157-'17_AUDIT_TOTALS_CK'!C210</f>
        <v>452</v>
      </c>
      <c r="Y210" s="2065">
        <f>+'17HPM_DATA_INPUT'!E157-'17_AUDIT_TOTALS_CK'!D210</f>
        <v>490</v>
      </c>
      <c r="Z210" s="2065">
        <f>+'17HPM_DATA_INPUT'!F157-'17_AUDIT_TOTALS_CK'!E210</f>
        <v>465</v>
      </c>
      <c r="AA210" s="2065">
        <f>+'17HPM_DATA_INPUT'!G157-'17_AUDIT_TOTALS_CK'!F210</f>
        <v>520</v>
      </c>
      <c r="AB210" s="2065">
        <f>+'17HPM_DATA_INPUT'!H157-'17_AUDIT_TOTALS_CK'!G210</f>
        <v>110110</v>
      </c>
      <c r="AC210" s="2065">
        <f>+'17HPM_DATA_INPUT'!I157-'17_AUDIT_TOTALS_CK'!H210</f>
        <v>135730</v>
      </c>
      <c r="AD210" s="2065">
        <f>+'17HPM_DATA_INPUT'!J157-'17_AUDIT_TOTALS_CK'!I210</f>
        <v>37545</v>
      </c>
      <c r="AE210" s="2065">
        <f>+'17HPM_DATA_INPUT'!K157-'17_AUDIT_TOTALS_CK'!J210</f>
        <v>48972</v>
      </c>
      <c r="AF210" s="2065">
        <f>+'17HPM_DATA_INPUT'!L157-'17_AUDIT_TOTALS_CK'!K210</f>
        <v>47022</v>
      </c>
      <c r="AG210" s="2065">
        <f>+'17HPM_DATA_INPUT'!M157-'17_AUDIT_TOTALS_CK'!L210</f>
        <v>58665</v>
      </c>
      <c r="AH210" s="2065">
        <f>+'17HPM_DATA_INPUT'!N157-'17_AUDIT_TOTALS_CK'!M210</f>
        <v>-9477</v>
      </c>
      <c r="AI210" s="2065">
        <f>+'17HPM_DATA_INPUT'!O157-'17_AUDIT_TOTALS_CK'!N210</f>
        <v>-9693</v>
      </c>
      <c r="AJ210" s="2065">
        <f>+'17HPM_DATA_INPUT'!P157-'17_AUDIT_TOTALS_CK'!O210</f>
        <v>6875</v>
      </c>
      <c r="AK210" s="2065">
        <f>+'17HPM_DATA_INPUT'!Q157-'17_AUDIT_TOTALS_CK'!P210</f>
        <v>7874</v>
      </c>
      <c r="AL210" s="2065">
        <f>+'17HPM_DATA_INPUT'!R157-'17_AUDIT_TOTALS_CK'!Q210</f>
        <v>36529</v>
      </c>
      <c r="AM210" s="2065">
        <f>+'17HPM_DATA_INPUT'!S157-'17_AUDIT_TOTALS_CK'!R210</f>
        <v>33541</v>
      </c>
      <c r="AN210" s="2065">
        <f>+'17HPM_DATA_INPUT'!T157-'17_AUDIT_TOTALS_CK'!S210</f>
        <v>-52881</v>
      </c>
      <c r="AO210" s="2065">
        <f>+'17HPM_DATA_INPUT'!U157-'17_AUDIT_TOTALS_CK'!T210</f>
        <v>-51108</v>
      </c>
      <c r="AQ210" s="455" t="str">
        <f>'Departmental PL'!D220</f>
        <v>1972 NS CH 7S</v>
      </c>
      <c r="AR210" s="456">
        <f>+C210-'Departmental PL'!F220</f>
        <v>-452</v>
      </c>
      <c r="AS210" s="456">
        <f>+D210-'Departmental PL'!G220</f>
        <v>-490</v>
      </c>
      <c r="AT210" s="456">
        <f>+E210-'Departmental PL'!H220</f>
        <v>-465</v>
      </c>
      <c r="AU210" s="456">
        <f>+F210-'Departmental PL'!I220</f>
        <v>-520</v>
      </c>
      <c r="AV210" s="456">
        <f>+G210-'Departmental PL'!J220</f>
        <v>-110110</v>
      </c>
      <c r="AW210" s="456">
        <f>+H210-'Departmental PL'!K220</f>
        <v>-135730</v>
      </c>
      <c r="AX210" s="456">
        <f>+I210-'Departmental PL'!L220</f>
        <v>-37545</v>
      </c>
      <c r="AY210" s="456">
        <f>+J210-'Departmental PL'!M220</f>
        <v>-48972</v>
      </c>
      <c r="AZ210" s="456">
        <f>+K210-'Departmental PL'!N220</f>
        <v>-47022</v>
      </c>
      <c r="BA210" s="456">
        <f>+L210-'Departmental PL'!O220</f>
        <v>-58665</v>
      </c>
      <c r="BB210" s="456">
        <f>+M210-'Departmental PL'!P220</f>
        <v>9477</v>
      </c>
      <c r="BC210" s="456">
        <f>+N210-'Departmental PL'!Q220</f>
        <v>9693</v>
      </c>
      <c r="BD210" s="456">
        <f>+O210-'Departmental PL'!R220</f>
        <v>-6875</v>
      </c>
      <c r="BE210" s="456">
        <f>+P210-'Departmental PL'!S220</f>
        <v>-7874</v>
      </c>
      <c r="BF210" s="456">
        <f>+Q210-'Departmental PL'!T220</f>
        <v>-36529</v>
      </c>
      <c r="BG210" s="456">
        <f>+R210-'Departmental PL'!U220</f>
        <v>-33541</v>
      </c>
      <c r="BH210" s="456">
        <f>+S210-'Departmental PL'!V220</f>
        <v>52881</v>
      </c>
      <c r="BI210" s="456">
        <f>+T210-'Departmental PL'!W220</f>
        <v>51108</v>
      </c>
    </row>
    <row r="211" spans="1:61" ht="20.25" hidden="1" customHeight="1" x14ac:dyDescent="0.25">
      <c r="A211" s="2100" t="s">
        <v>1784</v>
      </c>
      <c r="B211" s="2058" t="s">
        <v>2393</v>
      </c>
      <c r="C211" s="2060"/>
      <c r="D211" s="2060"/>
      <c r="E211" s="2060"/>
      <c r="F211" s="2060"/>
      <c r="G211" s="2060"/>
      <c r="H211" s="2060"/>
      <c r="I211" s="2060"/>
      <c r="J211" s="2060"/>
      <c r="K211" s="2060"/>
      <c r="L211" s="2060"/>
      <c r="M211" s="2060"/>
      <c r="N211" s="2060"/>
      <c r="O211" s="2060"/>
      <c r="P211" s="2060"/>
      <c r="Q211" s="2060"/>
      <c r="R211" s="2060"/>
      <c r="S211" s="2060"/>
      <c r="T211" s="2060"/>
      <c r="U211" s="2061" t="str">
        <f t="shared" si="2"/>
        <v>1981 NS CH 8N</v>
      </c>
      <c r="W211" s="455" t="b">
        <f>+'17HPM_DATA_INPUT'!C158='17_AUDIT_TOTALS_CK'!U211</f>
        <v>1</v>
      </c>
      <c r="X211" s="2065">
        <f>+'17HPM_DATA_INPUT'!D158-'17_AUDIT_TOTALS_CK'!C211</f>
        <v>55</v>
      </c>
      <c r="Y211" s="2065">
        <f>+'17HPM_DATA_INPUT'!E158-'17_AUDIT_TOTALS_CK'!D211</f>
        <v>52</v>
      </c>
      <c r="Z211" s="2065">
        <f>+'17HPM_DATA_INPUT'!F158-'17_AUDIT_TOTALS_CK'!E211</f>
        <v>67</v>
      </c>
      <c r="AA211" s="2065">
        <f>+'17HPM_DATA_INPUT'!G158-'17_AUDIT_TOTALS_CK'!F211</f>
        <v>62</v>
      </c>
      <c r="AB211" s="2065">
        <f>+'17HPM_DATA_INPUT'!H158-'17_AUDIT_TOTALS_CK'!G211</f>
        <v>63560</v>
      </c>
      <c r="AC211" s="2065">
        <f>+'17HPM_DATA_INPUT'!I158-'17_AUDIT_TOTALS_CK'!H211</f>
        <v>63910</v>
      </c>
      <c r="AD211" s="2065">
        <f>+'17HPM_DATA_INPUT'!J158-'17_AUDIT_TOTALS_CK'!I211</f>
        <v>20800</v>
      </c>
      <c r="AE211" s="2065">
        <f>+'17HPM_DATA_INPUT'!K158-'17_AUDIT_TOTALS_CK'!J211</f>
        <v>19567</v>
      </c>
      <c r="AF211" s="2065">
        <f>+'17HPM_DATA_INPUT'!L158-'17_AUDIT_TOTALS_CK'!K211</f>
        <v>26851</v>
      </c>
      <c r="AG211" s="2065">
        <f>+'17HPM_DATA_INPUT'!M158-'17_AUDIT_TOTALS_CK'!L211</f>
        <v>29453</v>
      </c>
      <c r="AH211" s="2065">
        <f>+'17HPM_DATA_INPUT'!N158-'17_AUDIT_TOTALS_CK'!M211</f>
        <v>-6051</v>
      </c>
      <c r="AI211" s="2065">
        <f>+'17HPM_DATA_INPUT'!O158-'17_AUDIT_TOTALS_CK'!N211</f>
        <v>-9885</v>
      </c>
      <c r="AJ211" s="2065">
        <f>+'17HPM_DATA_INPUT'!P158-'17_AUDIT_TOTALS_CK'!O211</f>
        <v>4256</v>
      </c>
      <c r="AK211" s="2065">
        <f>+'17HPM_DATA_INPUT'!Q158-'17_AUDIT_TOTALS_CK'!P211</f>
        <v>3670</v>
      </c>
      <c r="AL211" s="2065">
        <f>+'17HPM_DATA_INPUT'!R158-'17_AUDIT_TOTALS_CK'!Q211</f>
        <v>20509</v>
      </c>
      <c r="AM211" s="2065">
        <f>+'17HPM_DATA_INPUT'!S158-'17_AUDIT_TOTALS_CK'!R211</f>
        <v>15518</v>
      </c>
      <c r="AN211" s="2065">
        <f>+'17HPM_DATA_INPUT'!T158-'17_AUDIT_TOTALS_CK'!S211</f>
        <v>-30817</v>
      </c>
      <c r="AO211" s="2065">
        <f>+'17HPM_DATA_INPUT'!U158-'17_AUDIT_TOTALS_CK'!T211</f>
        <v>-29074</v>
      </c>
      <c r="AQ211" s="455" t="str">
        <f>'Departmental PL'!D221</f>
        <v>1981 NS CH 8N</v>
      </c>
      <c r="AR211" s="456">
        <f>+C211-'Departmental PL'!F221</f>
        <v>-55</v>
      </c>
      <c r="AS211" s="456">
        <f>+D211-'Departmental PL'!G221</f>
        <v>-52</v>
      </c>
      <c r="AT211" s="456">
        <f>+E211-'Departmental PL'!H221</f>
        <v>-67</v>
      </c>
      <c r="AU211" s="456">
        <f>+F211-'Departmental PL'!I221</f>
        <v>-62</v>
      </c>
      <c r="AV211" s="456">
        <f>+G211-'Departmental PL'!J221</f>
        <v>-63560</v>
      </c>
      <c r="AW211" s="456">
        <f>+H211-'Departmental PL'!K221</f>
        <v>-63910</v>
      </c>
      <c r="AX211" s="456">
        <f>+I211-'Departmental PL'!L221</f>
        <v>-20800</v>
      </c>
      <c r="AY211" s="456">
        <f>+J211-'Departmental PL'!M221</f>
        <v>-19567</v>
      </c>
      <c r="AZ211" s="456">
        <f>+K211-'Departmental PL'!N221</f>
        <v>-26851</v>
      </c>
      <c r="BA211" s="456">
        <f>+L211-'Departmental PL'!O221</f>
        <v>-29453</v>
      </c>
      <c r="BB211" s="456">
        <f>+M211-'Departmental PL'!P221</f>
        <v>6051</v>
      </c>
      <c r="BC211" s="456">
        <f>+N211-'Departmental PL'!Q221</f>
        <v>9886</v>
      </c>
      <c r="BD211" s="456">
        <f>+O211-'Departmental PL'!R221</f>
        <v>-4256</v>
      </c>
      <c r="BE211" s="456">
        <f>+P211-'Departmental PL'!S221</f>
        <v>-3670</v>
      </c>
      <c r="BF211" s="456">
        <f>+Q211-'Departmental PL'!T221</f>
        <v>-20509</v>
      </c>
      <c r="BG211" s="456">
        <f>+R211-'Departmental PL'!U221</f>
        <v>-15518</v>
      </c>
      <c r="BH211" s="456">
        <f>+S211-'Departmental PL'!V221</f>
        <v>30816</v>
      </c>
      <c r="BI211" s="456">
        <f>+T211-'Departmental PL'!W221</f>
        <v>29074</v>
      </c>
    </row>
    <row r="212" spans="1:61" ht="20.25" hidden="1" customHeight="1" x14ac:dyDescent="0.25">
      <c r="A212" s="2090" t="s">
        <v>1795</v>
      </c>
      <c r="B212" s="2058" t="s">
        <v>2394</v>
      </c>
      <c r="C212" s="2060"/>
      <c r="D212" s="2060"/>
      <c r="E212" s="2060"/>
      <c r="F212" s="2060"/>
      <c r="G212" s="2060"/>
      <c r="H212" s="2060"/>
      <c r="I212" s="2060"/>
      <c r="J212" s="2060"/>
      <c r="K212" s="2060"/>
      <c r="L212" s="2060"/>
      <c r="M212" s="2060"/>
      <c r="N212" s="2060"/>
      <c r="O212" s="2060"/>
      <c r="P212" s="2060"/>
      <c r="Q212" s="2060"/>
      <c r="R212" s="2060"/>
      <c r="S212" s="2060"/>
      <c r="T212" s="2060"/>
      <c r="U212" s="2061" t="str">
        <f t="shared" si="2"/>
        <v>1982 NS CH 8S</v>
      </c>
      <c r="W212" s="455" t="b">
        <f>+'17HPM_DATA_INPUT'!C159='17_AUDIT_TOTALS_CK'!U212</f>
        <v>1</v>
      </c>
      <c r="X212" s="2065">
        <f>+'17HPM_DATA_INPUT'!D159-'17_AUDIT_TOTALS_CK'!C212</f>
        <v>79</v>
      </c>
      <c r="Y212" s="2065">
        <f>+'17HPM_DATA_INPUT'!E159-'17_AUDIT_TOTALS_CK'!D212</f>
        <v>107</v>
      </c>
      <c r="Z212" s="2065">
        <f>+'17HPM_DATA_INPUT'!F159-'17_AUDIT_TOTALS_CK'!E212</f>
        <v>99</v>
      </c>
      <c r="AA212" s="2065">
        <f>+'17HPM_DATA_INPUT'!G159-'17_AUDIT_TOTALS_CK'!F212</f>
        <v>137</v>
      </c>
      <c r="AB212" s="2065">
        <f>+'17HPM_DATA_INPUT'!H159-'17_AUDIT_TOTALS_CK'!G212</f>
        <v>81340</v>
      </c>
      <c r="AC212" s="2065">
        <f>+'17HPM_DATA_INPUT'!I159-'17_AUDIT_TOTALS_CK'!H212</f>
        <v>144130</v>
      </c>
      <c r="AD212" s="2065">
        <f>+'17HPM_DATA_INPUT'!J159-'17_AUDIT_TOTALS_CK'!I212</f>
        <v>25707</v>
      </c>
      <c r="AE212" s="2065">
        <f>+'17HPM_DATA_INPUT'!K159-'17_AUDIT_TOTALS_CK'!J212</f>
        <v>48505</v>
      </c>
      <c r="AF212" s="2065">
        <f>+'17HPM_DATA_INPUT'!L159-'17_AUDIT_TOTALS_CK'!K212</f>
        <v>39566</v>
      </c>
      <c r="AG212" s="2065">
        <f>+'17HPM_DATA_INPUT'!M159-'17_AUDIT_TOTALS_CK'!L212</f>
        <v>62356</v>
      </c>
      <c r="AH212" s="2065">
        <f>+'17HPM_DATA_INPUT'!N159-'17_AUDIT_TOTALS_CK'!M212</f>
        <v>-13858</v>
      </c>
      <c r="AI212" s="2065">
        <f>+'17HPM_DATA_INPUT'!O159-'17_AUDIT_TOTALS_CK'!N212</f>
        <v>-13851</v>
      </c>
      <c r="AJ212" s="2065">
        <f>+'17HPM_DATA_INPUT'!P159-'17_AUDIT_TOTALS_CK'!O212</f>
        <v>3920</v>
      </c>
      <c r="AK212" s="2065">
        <f>+'17HPM_DATA_INPUT'!Q159-'17_AUDIT_TOTALS_CK'!P212</f>
        <v>5946</v>
      </c>
      <c r="AL212" s="2065">
        <f>+'17HPM_DATA_INPUT'!R159-'17_AUDIT_TOTALS_CK'!Q212</f>
        <v>28299</v>
      </c>
      <c r="AM212" s="2065">
        <f>+'17HPM_DATA_INPUT'!S159-'17_AUDIT_TOTALS_CK'!R212</f>
        <v>33701</v>
      </c>
      <c r="AN212" s="2065">
        <f>+'17HPM_DATA_INPUT'!T159-'17_AUDIT_TOTALS_CK'!S212</f>
        <v>-46078</v>
      </c>
      <c r="AO212" s="2065">
        <f>+'17HPM_DATA_INPUT'!U159-'17_AUDIT_TOTALS_CK'!T212</f>
        <v>-53498</v>
      </c>
      <c r="AQ212" s="455" t="str">
        <f>'Departmental PL'!D222</f>
        <v>1982 NS CH 8S</v>
      </c>
      <c r="AR212" s="456">
        <f>+C212-'Departmental PL'!F222</f>
        <v>-79</v>
      </c>
      <c r="AS212" s="456">
        <f>+D212-'Departmental PL'!G222</f>
        <v>-107</v>
      </c>
      <c r="AT212" s="456">
        <f>+E212-'Departmental PL'!H222</f>
        <v>-99</v>
      </c>
      <c r="AU212" s="456">
        <f>+F212-'Departmental PL'!I222</f>
        <v>-137</v>
      </c>
      <c r="AV212" s="456">
        <f>+G212-'Departmental PL'!J222</f>
        <v>-81340</v>
      </c>
      <c r="AW212" s="456">
        <f>+H212-'Departmental PL'!K222</f>
        <v>-144130</v>
      </c>
      <c r="AX212" s="456">
        <f>+I212-'Departmental PL'!L222</f>
        <v>-25707</v>
      </c>
      <c r="AY212" s="456">
        <f>+J212-'Departmental PL'!M222</f>
        <v>-48505</v>
      </c>
      <c r="AZ212" s="456">
        <f>+K212-'Departmental PL'!N222</f>
        <v>-39566</v>
      </c>
      <c r="BA212" s="456">
        <f>+L212-'Departmental PL'!O222</f>
        <v>-62356</v>
      </c>
      <c r="BB212" s="456">
        <f>+M212-'Departmental PL'!P222</f>
        <v>13859</v>
      </c>
      <c r="BC212" s="456">
        <f>+N212-'Departmental PL'!Q222</f>
        <v>13851</v>
      </c>
      <c r="BD212" s="456">
        <f>+O212-'Departmental PL'!R222</f>
        <v>-3920</v>
      </c>
      <c r="BE212" s="456">
        <f>+P212-'Departmental PL'!S222</f>
        <v>-5946</v>
      </c>
      <c r="BF212" s="456">
        <f>+Q212-'Departmental PL'!T222</f>
        <v>-28299</v>
      </c>
      <c r="BG212" s="456">
        <f>+R212-'Departmental PL'!U222</f>
        <v>-33701</v>
      </c>
      <c r="BH212" s="456">
        <f>+S212-'Departmental PL'!V222</f>
        <v>46078</v>
      </c>
      <c r="BI212" s="456">
        <f>+T212-'Departmental PL'!W222</f>
        <v>53498</v>
      </c>
    </row>
    <row r="213" spans="1:61" ht="20.25" hidden="1" customHeight="1" x14ac:dyDescent="0.25">
      <c r="A213" s="2067" t="s">
        <v>1557</v>
      </c>
      <c r="B213" s="2074" t="s">
        <v>2380</v>
      </c>
      <c r="C213" s="2075"/>
      <c r="D213" s="2075"/>
      <c r="E213" s="2075"/>
      <c r="F213" s="2075"/>
      <c r="G213" s="2075"/>
      <c r="H213" s="2075"/>
      <c r="I213" s="2075"/>
      <c r="J213" s="2075"/>
      <c r="K213" s="2075"/>
      <c r="L213" s="2075"/>
      <c r="M213" s="2075"/>
      <c r="N213" s="2075"/>
      <c r="O213" s="2075"/>
      <c r="P213" s="2075"/>
      <c r="Q213" s="2075"/>
      <c r="R213" s="2075"/>
      <c r="S213" s="2075"/>
      <c r="T213" s="2075"/>
      <c r="U213" s="2061" t="str">
        <f t="shared" si="2"/>
        <v>4800 PED PULMONARY UNIT</v>
      </c>
      <c r="W213" s="455" t="b">
        <f>+'17HPM_DATA_INPUT'!C160='17_AUDIT_TOTALS_CK'!U213</f>
        <v>1</v>
      </c>
      <c r="X213" s="2065">
        <f>+'17HPM_DATA_INPUT'!D160-'17_AUDIT_TOTALS_CK'!C213</f>
        <v>0</v>
      </c>
      <c r="Y213" s="2065">
        <f>+'17HPM_DATA_INPUT'!E160-'17_AUDIT_TOTALS_CK'!D213</f>
        <v>0</v>
      </c>
      <c r="Z213" s="2065">
        <f>+'17HPM_DATA_INPUT'!F160-'17_AUDIT_TOTALS_CK'!E213</f>
        <v>0</v>
      </c>
      <c r="AA213" s="2065">
        <f>+'17HPM_DATA_INPUT'!G160-'17_AUDIT_TOTALS_CK'!F213</f>
        <v>0</v>
      </c>
      <c r="AB213" s="2065">
        <f>+'17HPM_DATA_INPUT'!H160-'17_AUDIT_TOTALS_CK'!G213</f>
        <v>0</v>
      </c>
      <c r="AC213" s="2065">
        <f>+'17HPM_DATA_INPUT'!I160-'17_AUDIT_TOTALS_CK'!H213</f>
        <v>0</v>
      </c>
      <c r="AD213" s="2065">
        <f>+'17HPM_DATA_INPUT'!J160-'17_AUDIT_TOTALS_CK'!I213</f>
        <v>0</v>
      </c>
      <c r="AE213" s="2065">
        <f>+'17HPM_DATA_INPUT'!K160-'17_AUDIT_TOTALS_CK'!J213</f>
        <v>0</v>
      </c>
      <c r="AF213" s="2065">
        <f>+'17HPM_DATA_INPUT'!L160-'17_AUDIT_TOTALS_CK'!K213</f>
        <v>0</v>
      </c>
      <c r="AG213" s="2065">
        <f>+'17HPM_DATA_INPUT'!M160-'17_AUDIT_TOTALS_CK'!L213</f>
        <v>0</v>
      </c>
      <c r="AH213" s="2065">
        <f>+'17HPM_DATA_INPUT'!N160-'17_AUDIT_TOTALS_CK'!M213</f>
        <v>0</v>
      </c>
      <c r="AI213" s="2065">
        <f>+'17HPM_DATA_INPUT'!O160-'17_AUDIT_TOTALS_CK'!N213</f>
        <v>0</v>
      </c>
      <c r="AJ213" s="2065">
        <f>+'17HPM_DATA_INPUT'!P160-'17_AUDIT_TOTALS_CK'!O213</f>
        <v>0</v>
      </c>
      <c r="AK213" s="2065">
        <f>+'17HPM_DATA_INPUT'!Q160-'17_AUDIT_TOTALS_CK'!P213</f>
        <v>0</v>
      </c>
      <c r="AL213" s="2065">
        <f>+'17HPM_DATA_INPUT'!R160-'17_AUDIT_TOTALS_CK'!Q213</f>
        <v>0</v>
      </c>
      <c r="AM213" s="2065">
        <f>+'17HPM_DATA_INPUT'!S160-'17_AUDIT_TOTALS_CK'!R213</f>
        <v>0</v>
      </c>
      <c r="AN213" s="2065">
        <f>+'17HPM_DATA_INPUT'!T160-'17_AUDIT_TOTALS_CK'!S213</f>
        <v>0</v>
      </c>
      <c r="AO213" s="2065">
        <f>+'17HPM_DATA_INPUT'!U160-'17_AUDIT_TOTALS_CK'!T213</f>
        <v>0</v>
      </c>
      <c r="AQ213" s="455" t="str">
        <f>'Departmental PL'!D223</f>
        <v>4800 PED PULMONARY UNIT</v>
      </c>
      <c r="AR213" s="456">
        <f>+C213-'Departmental PL'!F223</f>
        <v>0</v>
      </c>
      <c r="AS213" s="456">
        <f>+D213-'Departmental PL'!G223</f>
        <v>0</v>
      </c>
      <c r="AT213" s="456">
        <f>+E213-'Departmental PL'!H223</f>
        <v>0</v>
      </c>
      <c r="AU213" s="456">
        <f>+F213-'Departmental PL'!I223</f>
        <v>0</v>
      </c>
      <c r="AV213" s="456">
        <f>+G213-'Departmental PL'!J223</f>
        <v>0</v>
      </c>
      <c r="AW213" s="456">
        <f>+H213-'Departmental PL'!K223</f>
        <v>0</v>
      </c>
      <c r="AX213" s="456">
        <f>+I213-'Departmental PL'!L223</f>
        <v>0</v>
      </c>
      <c r="AY213" s="456">
        <f>+J213-'Departmental PL'!M223</f>
        <v>0</v>
      </c>
      <c r="AZ213" s="456">
        <f>+K213-'Departmental PL'!N223</f>
        <v>0</v>
      </c>
      <c r="BA213" s="456">
        <f>+L213-'Departmental PL'!O223</f>
        <v>0</v>
      </c>
      <c r="BB213" s="456">
        <f>+M213-'Departmental PL'!P223</f>
        <v>0</v>
      </c>
      <c r="BC213" s="456">
        <f>+N213-'Departmental PL'!Q223</f>
        <v>0</v>
      </c>
      <c r="BD213" s="456">
        <f>+O213-'Departmental PL'!R223</f>
        <v>0</v>
      </c>
      <c r="BE213" s="456">
        <f>+P213-'Departmental PL'!S223</f>
        <v>0</v>
      </c>
      <c r="BF213" s="456">
        <f>+Q213-'Departmental PL'!T223</f>
        <v>0</v>
      </c>
      <c r="BG213" s="456">
        <f>+R213-'Departmental PL'!U223</f>
        <v>0</v>
      </c>
      <c r="BH213" s="456">
        <f>+S213-'Departmental PL'!V223</f>
        <v>0</v>
      </c>
      <c r="BI213" s="456">
        <f>+T213-'Departmental PL'!W223</f>
        <v>0</v>
      </c>
    </row>
    <row r="214" spans="1:61" ht="20.25" hidden="1" customHeight="1" x14ac:dyDescent="0.25">
      <c r="A214" s="2067" t="s">
        <v>1558</v>
      </c>
      <c r="B214" s="2058" t="s">
        <v>2384</v>
      </c>
      <c r="C214" s="2060"/>
      <c r="D214" s="2060"/>
      <c r="E214" s="2060"/>
      <c r="F214" s="2060"/>
      <c r="G214" s="2060"/>
      <c r="H214" s="2060"/>
      <c r="I214" s="2060"/>
      <c r="J214" s="2060"/>
      <c r="K214" s="2060"/>
      <c r="L214" s="2060"/>
      <c r="M214" s="2060"/>
      <c r="N214" s="2060"/>
      <c r="O214" s="2060"/>
      <c r="P214" s="2060"/>
      <c r="Q214" s="2060"/>
      <c r="R214" s="2060"/>
      <c r="S214" s="2060"/>
      <c r="T214" s="2060"/>
      <c r="U214" s="2061" t="str">
        <f t="shared" si="2"/>
        <v>4820 PED TRT CTR/SPEC</v>
      </c>
      <c r="W214" s="455" t="b">
        <f>+'17HPM_DATA_INPUT'!C161='17_AUDIT_TOTALS_CK'!U214</f>
        <v>1</v>
      </c>
      <c r="X214" s="2065">
        <f>+'17HPM_DATA_INPUT'!D161-'17_AUDIT_TOTALS_CK'!C214</f>
        <v>2</v>
      </c>
      <c r="Y214" s="2065">
        <f>+'17HPM_DATA_INPUT'!E161-'17_AUDIT_TOTALS_CK'!D214</f>
        <v>1</v>
      </c>
      <c r="Z214" s="2065">
        <f>+'17HPM_DATA_INPUT'!F161-'17_AUDIT_TOTALS_CK'!E214</f>
        <v>3</v>
      </c>
      <c r="AA214" s="2065">
        <f>+'17HPM_DATA_INPUT'!G161-'17_AUDIT_TOTALS_CK'!F214</f>
        <v>2</v>
      </c>
      <c r="AB214" s="2065">
        <f>+'17HPM_DATA_INPUT'!H161-'17_AUDIT_TOTALS_CK'!G214</f>
        <v>722</v>
      </c>
      <c r="AC214" s="2065">
        <f>+'17HPM_DATA_INPUT'!I161-'17_AUDIT_TOTALS_CK'!H214</f>
        <v>88</v>
      </c>
      <c r="AD214" s="2065">
        <f>+'17HPM_DATA_INPUT'!J161-'17_AUDIT_TOTALS_CK'!I214</f>
        <v>264</v>
      </c>
      <c r="AE214" s="2065">
        <f>+'17HPM_DATA_INPUT'!K161-'17_AUDIT_TOTALS_CK'!J214</f>
        <v>29</v>
      </c>
      <c r="AF214" s="2065">
        <f>+'17HPM_DATA_INPUT'!L161-'17_AUDIT_TOTALS_CK'!K214</f>
        <v>178</v>
      </c>
      <c r="AG214" s="2065">
        <f>+'17HPM_DATA_INPUT'!M161-'17_AUDIT_TOTALS_CK'!L214</f>
        <v>8</v>
      </c>
      <c r="AH214" s="2065">
        <f>+'17HPM_DATA_INPUT'!N161-'17_AUDIT_TOTALS_CK'!M214</f>
        <v>86</v>
      </c>
      <c r="AI214" s="2065">
        <f>+'17HPM_DATA_INPUT'!O161-'17_AUDIT_TOTALS_CK'!N214</f>
        <v>21</v>
      </c>
      <c r="AJ214" s="2065">
        <f>+'17HPM_DATA_INPUT'!P161-'17_AUDIT_TOTALS_CK'!O214</f>
        <v>19</v>
      </c>
      <c r="AK214" s="2065">
        <f>+'17HPM_DATA_INPUT'!Q161-'17_AUDIT_TOTALS_CK'!P214</f>
        <v>2</v>
      </c>
      <c r="AL214" s="2065">
        <f>+'17HPM_DATA_INPUT'!R161-'17_AUDIT_TOTALS_CK'!Q214</f>
        <v>-11</v>
      </c>
      <c r="AM214" s="2065">
        <f>+'17HPM_DATA_INPUT'!S161-'17_AUDIT_TOTALS_CK'!R214</f>
        <v>0</v>
      </c>
      <c r="AN214" s="2065">
        <f>+'17HPM_DATA_INPUT'!T161-'17_AUDIT_TOTALS_CK'!S214</f>
        <v>78</v>
      </c>
      <c r="AO214" s="2065">
        <f>+'17HPM_DATA_INPUT'!U161-'17_AUDIT_TOTALS_CK'!T214</f>
        <v>19</v>
      </c>
      <c r="AQ214" s="455" t="str">
        <f>'Departmental PL'!D224</f>
        <v>4820 PED TRT CTR/SPEC</v>
      </c>
      <c r="AR214" s="456">
        <f>+C214-'Departmental PL'!F224</f>
        <v>-2</v>
      </c>
      <c r="AS214" s="456">
        <f>+D214-'Departmental PL'!G224</f>
        <v>-1</v>
      </c>
      <c r="AT214" s="456">
        <f>+E214-'Departmental PL'!H224</f>
        <v>-3</v>
      </c>
      <c r="AU214" s="456">
        <f>+F214-'Departmental PL'!I224</f>
        <v>-2</v>
      </c>
      <c r="AV214" s="456">
        <f>+G214-'Departmental PL'!J224</f>
        <v>-722</v>
      </c>
      <c r="AW214" s="456">
        <f>+H214-'Departmental PL'!K224</f>
        <v>-88</v>
      </c>
      <c r="AX214" s="456">
        <f>+I214-'Departmental PL'!L224</f>
        <v>-264</v>
      </c>
      <c r="AY214" s="456">
        <f>+J214-'Departmental PL'!M224</f>
        <v>-29</v>
      </c>
      <c r="AZ214" s="456">
        <f>+K214-'Departmental PL'!N224</f>
        <v>-178</v>
      </c>
      <c r="BA214" s="456">
        <f>+L214-'Departmental PL'!O224</f>
        <v>-8</v>
      </c>
      <c r="BB214" s="456">
        <f>+M214-'Departmental PL'!P224</f>
        <v>-86</v>
      </c>
      <c r="BC214" s="456">
        <f>+N214-'Departmental PL'!Q224</f>
        <v>-21</v>
      </c>
      <c r="BD214" s="456">
        <f>+O214-'Departmental PL'!R224</f>
        <v>-19</v>
      </c>
      <c r="BE214" s="456">
        <f>+P214-'Departmental PL'!S224</f>
        <v>-2</v>
      </c>
      <c r="BF214" s="456">
        <f>+Q214-'Departmental PL'!T224</f>
        <v>11</v>
      </c>
      <c r="BG214" s="456">
        <f>+R214-'Departmental PL'!U224</f>
        <v>0</v>
      </c>
      <c r="BH214" s="456">
        <f>+S214-'Departmental PL'!V224</f>
        <v>-78</v>
      </c>
      <c r="BI214" s="456">
        <f>+T214-'Departmental PL'!W224</f>
        <v>-19</v>
      </c>
    </row>
    <row r="215" spans="1:61" ht="20.25" hidden="1" customHeight="1" x14ac:dyDescent="0.25">
      <c r="A215" s="2090" t="s">
        <v>1559</v>
      </c>
      <c r="B215" s="2074" t="s">
        <v>2385</v>
      </c>
      <c r="C215" s="2075"/>
      <c r="D215" s="2075"/>
      <c r="E215" s="2075"/>
      <c r="F215" s="2075"/>
      <c r="G215" s="2075"/>
      <c r="H215" s="2075"/>
      <c r="I215" s="2075"/>
      <c r="J215" s="2075"/>
      <c r="K215" s="2075"/>
      <c r="L215" s="2075"/>
      <c r="M215" s="2075"/>
      <c r="N215" s="2075"/>
      <c r="O215" s="2075"/>
      <c r="P215" s="2075"/>
      <c r="Q215" s="2075"/>
      <c r="R215" s="2075"/>
      <c r="S215" s="2075"/>
      <c r="T215" s="2075"/>
      <c r="U215" s="2061" t="str">
        <f t="shared" si="2"/>
        <v>4840 AIDS CTR PED</v>
      </c>
      <c r="W215" s="455" t="b">
        <f>+'17HPM_DATA_INPUT'!C162='17_AUDIT_TOTALS_CK'!U215</f>
        <v>1</v>
      </c>
      <c r="X215" s="2065">
        <f>+'17HPM_DATA_INPUT'!D162-'17_AUDIT_TOTALS_CK'!C215</f>
        <v>0</v>
      </c>
      <c r="Y215" s="2065">
        <f>+'17HPM_DATA_INPUT'!E162-'17_AUDIT_TOTALS_CK'!D215</f>
        <v>0</v>
      </c>
      <c r="Z215" s="2065">
        <f>+'17HPM_DATA_INPUT'!F162-'17_AUDIT_TOTALS_CK'!E215</f>
        <v>0</v>
      </c>
      <c r="AA215" s="2065">
        <f>+'17HPM_DATA_INPUT'!G162-'17_AUDIT_TOTALS_CK'!F215</f>
        <v>0</v>
      </c>
      <c r="AB215" s="2065">
        <f>+'17HPM_DATA_INPUT'!H162-'17_AUDIT_TOTALS_CK'!G215</f>
        <v>0</v>
      </c>
      <c r="AC215" s="2065">
        <f>+'17HPM_DATA_INPUT'!I162-'17_AUDIT_TOTALS_CK'!H215</f>
        <v>0</v>
      </c>
      <c r="AD215" s="2065">
        <f>+'17HPM_DATA_INPUT'!J162-'17_AUDIT_TOTALS_CK'!I215</f>
        <v>0</v>
      </c>
      <c r="AE215" s="2065">
        <f>+'17HPM_DATA_INPUT'!K162-'17_AUDIT_TOTALS_CK'!J215</f>
        <v>0</v>
      </c>
      <c r="AF215" s="2065">
        <f>+'17HPM_DATA_INPUT'!L162-'17_AUDIT_TOTALS_CK'!K215</f>
        <v>0</v>
      </c>
      <c r="AG215" s="2065">
        <f>+'17HPM_DATA_INPUT'!M162-'17_AUDIT_TOTALS_CK'!L215</f>
        <v>0</v>
      </c>
      <c r="AH215" s="2065">
        <f>+'17HPM_DATA_INPUT'!N162-'17_AUDIT_TOTALS_CK'!M215</f>
        <v>0</v>
      </c>
      <c r="AI215" s="2065">
        <f>+'17HPM_DATA_INPUT'!O162-'17_AUDIT_TOTALS_CK'!N215</f>
        <v>0</v>
      </c>
      <c r="AJ215" s="2065">
        <f>+'17HPM_DATA_INPUT'!P162-'17_AUDIT_TOTALS_CK'!O215</f>
        <v>0</v>
      </c>
      <c r="AK215" s="2065">
        <f>+'17HPM_DATA_INPUT'!Q162-'17_AUDIT_TOTALS_CK'!P215</f>
        <v>0</v>
      </c>
      <c r="AL215" s="2065">
        <f>+'17HPM_DATA_INPUT'!R162-'17_AUDIT_TOTALS_CK'!Q215</f>
        <v>0</v>
      </c>
      <c r="AM215" s="2065">
        <f>+'17HPM_DATA_INPUT'!S162-'17_AUDIT_TOTALS_CK'!R215</f>
        <v>0</v>
      </c>
      <c r="AN215" s="2065">
        <f>+'17HPM_DATA_INPUT'!T162-'17_AUDIT_TOTALS_CK'!S215</f>
        <v>0</v>
      </c>
      <c r="AO215" s="2065">
        <f>+'17HPM_DATA_INPUT'!U162-'17_AUDIT_TOTALS_CK'!T215</f>
        <v>0</v>
      </c>
      <c r="AQ215" s="455" t="str">
        <f>'Departmental PL'!D225</f>
        <v>4840 AIDS CTR PED</v>
      </c>
      <c r="AR215" s="456">
        <f>+C215-'Departmental PL'!F225</f>
        <v>0</v>
      </c>
      <c r="AS215" s="456">
        <f>+D215-'Departmental PL'!G225</f>
        <v>0</v>
      </c>
      <c r="AT215" s="456">
        <f>+E215-'Departmental PL'!H225</f>
        <v>0</v>
      </c>
      <c r="AU215" s="456">
        <f>+F215-'Departmental PL'!I225</f>
        <v>0</v>
      </c>
      <c r="AV215" s="456">
        <f>+G215-'Departmental PL'!J225</f>
        <v>0</v>
      </c>
      <c r="AW215" s="456">
        <f>+H215-'Departmental PL'!K225</f>
        <v>0</v>
      </c>
      <c r="AX215" s="456">
        <f>+I215-'Departmental PL'!L225</f>
        <v>0</v>
      </c>
      <c r="AY215" s="456">
        <f>+J215-'Departmental PL'!M225</f>
        <v>0</v>
      </c>
      <c r="AZ215" s="456">
        <f>+K215-'Departmental PL'!N225</f>
        <v>0</v>
      </c>
      <c r="BA215" s="456">
        <f>+L215-'Departmental PL'!O225</f>
        <v>0</v>
      </c>
      <c r="BB215" s="456">
        <f>+M215-'Departmental PL'!P225</f>
        <v>0</v>
      </c>
      <c r="BC215" s="456">
        <f>+N215-'Departmental PL'!Q225</f>
        <v>0</v>
      </c>
      <c r="BD215" s="456">
        <f>+O215-'Departmental PL'!R225</f>
        <v>0</v>
      </c>
      <c r="BE215" s="456">
        <f>+P215-'Departmental PL'!S225</f>
        <v>0</v>
      </c>
      <c r="BF215" s="456">
        <f>+Q215-'Departmental PL'!T225</f>
        <v>0</v>
      </c>
      <c r="BG215" s="456">
        <f>+R215-'Departmental PL'!U225</f>
        <v>0</v>
      </c>
      <c r="BH215" s="456">
        <f>+S215-'Departmental PL'!V225</f>
        <v>0</v>
      </c>
      <c r="BI215" s="456">
        <f>+T215-'Departmental PL'!W225</f>
        <v>0</v>
      </c>
    </row>
    <row r="216" spans="1:61" ht="20.25" hidden="1" customHeight="1" x14ac:dyDescent="0.25">
      <c r="A216" s="2090" t="s">
        <v>1796</v>
      </c>
      <c r="B216" s="2058" t="s">
        <v>2386</v>
      </c>
      <c r="C216" s="2060"/>
      <c r="D216" s="2060"/>
      <c r="E216" s="2060"/>
      <c r="F216" s="2060"/>
      <c r="G216" s="2060"/>
      <c r="H216" s="2060"/>
      <c r="I216" s="2060"/>
      <c r="J216" s="2060"/>
      <c r="K216" s="2060"/>
      <c r="L216" s="2060"/>
      <c r="M216" s="2060"/>
      <c r="N216" s="2060"/>
      <c r="O216" s="2060"/>
      <c r="P216" s="2060"/>
      <c r="Q216" s="2060"/>
      <c r="R216" s="2060"/>
      <c r="S216" s="2060"/>
      <c r="T216" s="2060"/>
      <c r="U216" s="2061" t="str">
        <f t="shared" si="2"/>
        <v>4860 PEDS ECHOCARDIOLOGY</v>
      </c>
      <c r="W216" s="455" t="b">
        <f>+'17HPM_DATA_INPUT'!C163='17_AUDIT_TOTALS_CK'!U216</f>
        <v>1</v>
      </c>
      <c r="X216" s="2065">
        <f>+'17HPM_DATA_INPUT'!D163-'17_AUDIT_TOTALS_CK'!C216</f>
        <v>9</v>
      </c>
      <c r="Y216" s="2065">
        <f>+'17HPM_DATA_INPUT'!E163-'17_AUDIT_TOTALS_CK'!D216</f>
        <v>15</v>
      </c>
      <c r="Z216" s="2065">
        <f>+'17HPM_DATA_INPUT'!F163-'17_AUDIT_TOTALS_CK'!E216</f>
        <v>23</v>
      </c>
      <c r="AA216" s="2065">
        <f>+'17HPM_DATA_INPUT'!G163-'17_AUDIT_TOTALS_CK'!F216</f>
        <v>31</v>
      </c>
      <c r="AB216" s="2065">
        <f>+'17HPM_DATA_INPUT'!H163-'17_AUDIT_TOTALS_CK'!G216</f>
        <v>16948</v>
      </c>
      <c r="AC216" s="2065">
        <f>+'17HPM_DATA_INPUT'!I163-'17_AUDIT_TOTALS_CK'!H216</f>
        <v>23346</v>
      </c>
      <c r="AD216" s="2065">
        <f>+'17HPM_DATA_INPUT'!J163-'17_AUDIT_TOTALS_CK'!I216</f>
        <v>4521</v>
      </c>
      <c r="AE216" s="2065">
        <f>+'17HPM_DATA_INPUT'!K163-'17_AUDIT_TOTALS_CK'!J216</f>
        <v>7006</v>
      </c>
      <c r="AF216" s="2065">
        <f>+'17HPM_DATA_INPUT'!L163-'17_AUDIT_TOTALS_CK'!K216</f>
        <v>2225</v>
      </c>
      <c r="AG216" s="2065">
        <f>+'17HPM_DATA_INPUT'!M163-'17_AUDIT_TOTALS_CK'!L216</f>
        <v>3108</v>
      </c>
      <c r="AH216" s="2065">
        <f>+'17HPM_DATA_INPUT'!N163-'17_AUDIT_TOTALS_CK'!M216</f>
        <v>2296</v>
      </c>
      <c r="AI216" s="2065">
        <f>+'17HPM_DATA_INPUT'!O163-'17_AUDIT_TOTALS_CK'!N216</f>
        <v>3898</v>
      </c>
      <c r="AJ216" s="2065">
        <f>+'17HPM_DATA_INPUT'!P163-'17_AUDIT_TOTALS_CK'!O216</f>
        <v>260</v>
      </c>
      <c r="AK216" s="2065">
        <f>+'17HPM_DATA_INPUT'!Q163-'17_AUDIT_TOTALS_CK'!P216</f>
        <v>394</v>
      </c>
      <c r="AL216" s="2065">
        <f>+'17HPM_DATA_INPUT'!R163-'17_AUDIT_TOTALS_CK'!Q216</f>
        <v>931</v>
      </c>
      <c r="AM216" s="2065">
        <f>+'17HPM_DATA_INPUT'!S163-'17_AUDIT_TOTALS_CK'!R216</f>
        <v>1176</v>
      </c>
      <c r="AN216" s="2065">
        <f>+'17HPM_DATA_INPUT'!T163-'17_AUDIT_TOTALS_CK'!S216</f>
        <v>1105</v>
      </c>
      <c r="AO216" s="2065">
        <f>+'17HPM_DATA_INPUT'!U163-'17_AUDIT_TOTALS_CK'!T216</f>
        <v>2328</v>
      </c>
      <c r="AQ216" s="455" t="str">
        <f>'Departmental PL'!D226</f>
        <v>4860 PEDS ECHOCARDIOLOGY</v>
      </c>
      <c r="AR216" s="456">
        <f>+C216-'Departmental PL'!F226</f>
        <v>-9</v>
      </c>
      <c r="AS216" s="456">
        <f>+D216-'Departmental PL'!G226</f>
        <v>-15</v>
      </c>
      <c r="AT216" s="456">
        <f>+E216-'Departmental PL'!H226</f>
        <v>-23</v>
      </c>
      <c r="AU216" s="456">
        <f>+F216-'Departmental PL'!I226</f>
        <v>-31</v>
      </c>
      <c r="AV216" s="456">
        <f>+G216-'Departmental PL'!J226</f>
        <v>-16948</v>
      </c>
      <c r="AW216" s="456">
        <f>+H216-'Departmental PL'!K226</f>
        <v>-23346</v>
      </c>
      <c r="AX216" s="456">
        <f>+I216-'Departmental PL'!L226</f>
        <v>-4521</v>
      </c>
      <c r="AY216" s="456">
        <f>+J216-'Departmental PL'!M226</f>
        <v>-7006</v>
      </c>
      <c r="AZ216" s="456">
        <f>+K216-'Departmental PL'!N226</f>
        <v>-2225</v>
      </c>
      <c r="BA216" s="456">
        <f>+L216-'Departmental PL'!O226</f>
        <v>-3108</v>
      </c>
      <c r="BB216" s="456">
        <f>+M216-'Departmental PL'!P226</f>
        <v>-2296</v>
      </c>
      <c r="BC216" s="456">
        <f>+N216-'Departmental PL'!Q226</f>
        <v>-3898</v>
      </c>
      <c r="BD216" s="456">
        <f>+O216-'Departmental PL'!R226</f>
        <v>-260</v>
      </c>
      <c r="BE216" s="456">
        <f>+P216-'Departmental PL'!S226</f>
        <v>-394</v>
      </c>
      <c r="BF216" s="456">
        <f>+Q216-'Departmental PL'!T226</f>
        <v>-931</v>
      </c>
      <c r="BG216" s="456">
        <f>+R216-'Departmental PL'!U226</f>
        <v>-1176</v>
      </c>
      <c r="BH216" s="456">
        <f>+S216-'Departmental PL'!V226</f>
        <v>-1105</v>
      </c>
      <c r="BI216" s="456">
        <f>+T216-'Departmental PL'!W226</f>
        <v>-2328</v>
      </c>
    </row>
    <row r="217" spans="1:61" ht="20.25" hidden="1" customHeight="1" x14ac:dyDescent="0.25">
      <c r="A217" s="2082" t="s">
        <v>1527</v>
      </c>
      <c r="B217" s="2074" t="s">
        <v>2388</v>
      </c>
      <c r="C217" s="2075"/>
      <c r="D217" s="2075"/>
      <c r="E217" s="2075"/>
      <c r="F217" s="2075"/>
      <c r="G217" s="2075"/>
      <c r="H217" s="2075"/>
      <c r="I217" s="2075"/>
      <c r="J217" s="2075"/>
      <c r="K217" s="2075"/>
      <c r="L217" s="2075"/>
      <c r="M217" s="2075"/>
      <c r="N217" s="2075"/>
      <c r="O217" s="2075"/>
      <c r="P217" s="2075"/>
      <c r="Q217" s="2075"/>
      <c r="R217" s="2075"/>
      <c r="S217" s="2075"/>
      <c r="T217" s="2075"/>
      <c r="U217" s="2061" t="str">
        <f t="shared" si="2"/>
        <v>6210 PEDS SLEEP CENTER</v>
      </c>
      <c r="W217" s="455" t="b">
        <f>+'17HPM_DATA_INPUT'!C164='17_AUDIT_TOTALS_CK'!U217</f>
        <v>1</v>
      </c>
      <c r="X217" s="2065">
        <f>+'17HPM_DATA_INPUT'!D164-'17_AUDIT_TOTALS_CK'!C217</f>
        <v>0</v>
      </c>
      <c r="Y217" s="2065">
        <f>+'17HPM_DATA_INPUT'!E164-'17_AUDIT_TOTALS_CK'!D217</f>
        <v>0</v>
      </c>
      <c r="Z217" s="2065">
        <f>+'17HPM_DATA_INPUT'!F164-'17_AUDIT_TOTALS_CK'!E217</f>
        <v>0</v>
      </c>
      <c r="AA217" s="2065">
        <f>+'17HPM_DATA_INPUT'!G164-'17_AUDIT_TOTALS_CK'!F217</f>
        <v>0</v>
      </c>
      <c r="AB217" s="2065">
        <f>+'17HPM_DATA_INPUT'!H164-'17_AUDIT_TOTALS_CK'!G217</f>
        <v>0</v>
      </c>
      <c r="AC217" s="2065">
        <f>+'17HPM_DATA_INPUT'!I164-'17_AUDIT_TOTALS_CK'!H217</f>
        <v>0</v>
      </c>
      <c r="AD217" s="2065">
        <f>+'17HPM_DATA_INPUT'!J164-'17_AUDIT_TOTALS_CK'!I217</f>
        <v>0</v>
      </c>
      <c r="AE217" s="2065">
        <f>+'17HPM_DATA_INPUT'!K164-'17_AUDIT_TOTALS_CK'!J217</f>
        <v>0</v>
      </c>
      <c r="AF217" s="2065">
        <f>+'17HPM_DATA_INPUT'!L164-'17_AUDIT_TOTALS_CK'!K217</f>
        <v>0</v>
      </c>
      <c r="AG217" s="2065">
        <f>+'17HPM_DATA_INPUT'!M164-'17_AUDIT_TOTALS_CK'!L217</f>
        <v>0</v>
      </c>
      <c r="AH217" s="2065">
        <f>+'17HPM_DATA_INPUT'!N164-'17_AUDIT_TOTALS_CK'!M217</f>
        <v>0</v>
      </c>
      <c r="AI217" s="2065">
        <f>+'17HPM_DATA_INPUT'!O164-'17_AUDIT_TOTALS_CK'!N217</f>
        <v>0</v>
      </c>
      <c r="AJ217" s="2065">
        <f>+'17HPM_DATA_INPUT'!P164-'17_AUDIT_TOTALS_CK'!O217</f>
        <v>0</v>
      </c>
      <c r="AK217" s="2065">
        <f>+'17HPM_DATA_INPUT'!Q164-'17_AUDIT_TOTALS_CK'!P217</f>
        <v>0</v>
      </c>
      <c r="AL217" s="2065">
        <f>+'17HPM_DATA_INPUT'!R164-'17_AUDIT_TOTALS_CK'!Q217</f>
        <v>0</v>
      </c>
      <c r="AM217" s="2065">
        <f>+'17HPM_DATA_INPUT'!S164-'17_AUDIT_TOTALS_CK'!R217</f>
        <v>0</v>
      </c>
      <c r="AN217" s="2065">
        <f>+'17HPM_DATA_INPUT'!T164-'17_AUDIT_TOTALS_CK'!S217</f>
        <v>0</v>
      </c>
      <c r="AO217" s="2065">
        <f>+'17HPM_DATA_INPUT'!U164-'17_AUDIT_TOTALS_CK'!T217</f>
        <v>0</v>
      </c>
      <c r="AQ217" s="455" t="str">
        <f>'Departmental PL'!D227</f>
        <v>6210 PEDS SLEEP CENTER</v>
      </c>
      <c r="AR217" s="456">
        <f>+C217-'Departmental PL'!F227</f>
        <v>0</v>
      </c>
      <c r="AS217" s="456">
        <f>+D217-'Departmental PL'!G227</f>
        <v>0</v>
      </c>
      <c r="AT217" s="456">
        <f>+E217-'Departmental PL'!H227</f>
        <v>0</v>
      </c>
      <c r="AU217" s="456">
        <f>+F217-'Departmental PL'!I227</f>
        <v>0</v>
      </c>
      <c r="AV217" s="456">
        <f>+G217-'Departmental PL'!J227</f>
        <v>0</v>
      </c>
      <c r="AW217" s="456">
        <f>+H217-'Departmental PL'!K227</f>
        <v>0</v>
      </c>
      <c r="AX217" s="456">
        <f>+I217-'Departmental PL'!L227</f>
        <v>0</v>
      </c>
      <c r="AY217" s="456">
        <f>+J217-'Departmental PL'!M227</f>
        <v>0</v>
      </c>
      <c r="AZ217" s="456">
        <f>+K217-'Departmental PL'!N227</f>
        <v>0</v>
      </c>
      <c r="BA217" s="456">
        <f>+L217-'Departmental PL'!O227</f>
        <v>0</v>
      </c>
      <c r="BB217" s="456">
        <f>+M217-'Departmental PL'!P227</f>
        <v>0</v>
      </c>
      <c r="BC217" s="456">
        <f>+N217-'Departmental PL'!Q227</f>
        <v>0</v>
      </c>
      <c r="BD217" s="456">
        <f>+O217-'Departmental PL'!R227</f>
        <v>0</v>
      </c>
      <c r="BE217" s="456">
        <f>+P217-'Departmental PL'!S227</f>
        <v>0</v>
      </c>
      <c r="BF217" s="456">
        <f>+Q217-'Departmental PL'!T227</f>
        <v>0</v>
      </c>
      <c r="BG217" s="456">
        <f>+R217-'Departmental PL'!U227</f>
        <v>0</v>
      </c>
      <c r="BH217" s="456">
        <f>+S217-'Departmental PL'!V227</f>
        <v>0</v>
      </c>
      <c r="BI217" s="456">
        <f>+T217-'Departmental PL'!W227</f>
        <v>0</v>
      </c>
    </row>
    <row r="218" spans="1:61" ht="20.25" hidden="1" customHeight="1" x14ac:dyDescent="0.25">
      <c r="A218" s="2067" t="s">
        <v>1561</v>
      </c>
      <c r="B218" s="2058" t="s">
        <v>2389</v>
      </c>
      <c r="C218" s="2060"/>
      <c r="D218" s="2060"/>
      <c r="E218" s="2060"/>
      <c r="F218" s="2060"/>
      <c r="G218" s="2060"/>
      <c r="H218" s="2060"/>
      <c r="I218" s="2060"/>
      <c r="J218" s="2060"/>
      <c r="K218" s="2060"/>
      <c r="L218" s="2060"/>
      <c r="M218" s="2060"/>
      <c r="N218" s="2060"/>
      <c r="O218" s="2060"/>
      <c r="P218" s="2060"/>
      <c r="Q218" s="2060"/>
      <c r="R218" s="2060"/>
      <c r="S218" s="2060"/>
      <c r="T218" s="2060"/>
      <c r="U218" s="2061" t="str">
        <f t="shared" si="2"/>
        <v>6220 OPD-PEDS</v>
      </c>
      <c r="W218" s="455" t="b">
        <f>+'17HPM_DATA_INPUT'!C165='17_AUDIT_TOTALS_CK'!U218</f>
        <v>1</v>
      </c>
      <c r="X218" s="2065">
        <f>+'17HPM_DATA_INPUT'!D165-'17_AUDIT_TOTALS_CK'!C218</f>
        <v>0</v>
      </c>
      <c r="Y218" s="2065">
        <f>+'17HPM_DATA_INPUT'!E165-'17_AUDIT_TOTALS_CK'!D218</f>
        <v>1</v>
      </c>
      <c r="Z218" s="2065">
        <f>+'17HPM_DATA_INPUT'!F165-'17_AUDIT_TOTALS_CK'!E218</f>
        <v>0</v>
      </c>
      <c r="AA218" s="2065">
        <f>+'17HPM_DATA_INPUT'!G165-'17_AUDIT_TOTALS_CK'!F218</f>
        <v>1</v>
      </c>
      <c r="AB218" s="2065">
        <f>+'17HPM_DATA_INPUT'!H165-'17_AUDIT_TOTALS_CK'!G218</f>
        <v>0</v>
      </c>
      <c r="AC218" s="2065">
        <f>+'17HPM_DATA_INPUT'!I165-'17_AUDIT_TOTALS_CK'!H218</f>
        <v>320</v>
      </c>
      <c r="AD218" s="2065">
        <f>+'17HPM_DATA_INPUT'!J165-'17_AUDIT_TOTALS_CK'!I218</f>
        <v>0</v>
      </c>
      <c r="AE218" s="2065">
        <f>+'17HPM_DATA_INPUT'!K165-'17_AUDIT_TOTALS_CK'!J218</f>
        <v>18</v>
      </c>
      <c r="AF218" s="2065">
        <f>+'17HPM_DATA_INPUT'!L165-'17_AUDIT_TOTALS_CK'!K218</f>
        <v>0</v>
      </c>
      <c r="AG218" s="2065">
        <f>+'17HPM_DATA_INPUT'!M165-'17_AUDIT_TOTALS_CK'!L218</f>
        <v>162</v>
      </c>
      <c r="AH218" s="2065">
        <f>+'17HPM_DATA_INPUT'!N165-'17_AUDIT_TOTALS_CK'!M218</f>
        <v>0</v>
      </c>
      <c r="AI218" s="2065">
        <f>+'17HPM_DATA_INPUT'!O165-'17_AUDIT_TOTALS_CK'!N218</f>
        <v>-144</v>
      </c>
      <c r="AJ218" s="2065">
        <f>+'17HPM_DATA_INPUT'!P165-'17_AUDIT_TOTALS_CK'!O218</f>
        <v>0</v>
      </c>
      <c r="AK218" s="2065">
        <f>+'17HPM_DATA_INPUT'!Q165-'17_AUDIT_TOTALS_CK'!P218</f>
        <v>77</v>
      </c>
      <c r="AL218" s="2065">
        <f>+'17HPM_DATA_INPUT'!R165-'17_AUDIT_TOTALS_CK'!Q218</f>
        <v>0</v>
      </c>
      <c r="AM218" s="2065">
        <f>+'17HPM_DATA_INPUT'!S165-'17_AUDIT_TOTALS_CK'!R218</f>
        <v>134</v>
      </c>
      <c r="AN218" s="2065">
        <f>+'17HPM_DATA_INPUT'!T165-'17_AUDIT_TOTALS_CK'!S218</f>
        <v>0</v>
      </c>
      <c r="AO218" s="2065">
        <f>+'17HPM_DATA_INPUT'!U165-'17_AUDIT_TOTALS_CK'!T218</f>
        <v>-355</v>
      </c>
      <c r="AQ218" s="455" t="str">
        <f>'Departmental PL'!D228</f>
        <v>6220 OPD-PEDS</v>
      </c>
      <c r="AR218" s="456">
        <f>+C218-'Departmental PL'!F228</f>
        <v>0</v>
      </c>
      <c r="AS218" s="456">
        <f>+D218-'Departmental PL'!G228</f>
        <v>-1</v>
      </c>
      <c r="AT218" s="456">
        <f>+E218-'Departmental PL'!H228</f>
        <v>0</v>
      </c>
      <c r="AU218" s="456">
        <f>+F218-'Departmental PL'!I228</f>
        <v>-1</v>
      </c>
      <c r="AV218" s="456">
        <f>+G218-'Departmental PL'!J228</f>
        <v>0</v>
      </c>
      <c r="AW218" s="456">
        <f>+H218-'Departmental PL'!K228</f>
        <v>-320</v>
      </c>
      <c r="AX218" s="456">
        <f>+I218-'Departmental PL'!L228</f>
        <v>0</v>
      </c>
      <c r="AY218" s="456">
        <f>+J218-'Departmental PL'!M228</f>
        <v>-18</v>
      </c>
      <c r="AZ218" s="456">
        <f>+K218-'Departmental PL'!N228</f>
        <v>0</v>
      </c>
      <c r="BA218" s="456">
        <f>+L218-'Departmental PL'!O228</f>
        <v>-162</v>
      </c>
      <c r="BB218" s="456">
        <f>+M218-'Departmental PL'!P228</f>
        <v>0</v>
      </c>
      <c r="BC218" s="456">
        <f>+N218-'Departmental PL'!Q228</f>
        <v>144</v>
      </c>
      <c r="BD218" s="456">
        <f>+O218-'Departmental PL'!R228</f>
        <v>0</v>
      </c>
      <c r="BE218" s="456">
        <f>+P218-'Departmental PL'!S228</f>
        <v>-77</v>
      </c>
      <c r="BF218" s="456">
        <f>+Q218-'Departmental PL'!T228</f>
        <v>0</v>
      </c>
      <c r="BG218" s="456">
        <f>+R218-'Departmental PL'!U228</f>
        <v>-134</v>
      </c>
      <c r="BH218" s="456">
        <f>+S218-'Departmental PL'!V228</f>
        <v>0</v>
      </c>
      <c r="BI218" s="456">
        <f>+T218-'Departmental PL'!W228</f>
        <v>355</v>
      </c>
    </row>
    <row r="219" spans="1:61" ht="20.25" hidden="1" customHeight="1" x14ac:dyDescent="0.25">
      <c r="A219" s="2090" t="s">
        <v>1562</v>
      </c>
      <c r="B219" s="2074" t="s">
        <v>2390</v>
      </c>
      <c r="C219" s="2075"/>
      <c r="D219" s="2075"/>
      <c r="E219" s="2075"/>
      <c r="F219" s="2075"/>
      <c r="G219" s="2075"/>
      <c r="H219" s="2075"/>
      <c r="I219" s="2075"/>
      <c r="J219" s="2075"/>
      <c r="K219" s="2075"/>
      <c r="L219" s="2075"/>
      <c r="M219" s="2075"/>
      <c r="N219" s="2075"/>
      <c r="O219" s="2075"/>
      <c r="P219" s="2075"/>
      <c r="Q219" s="2075"/>
      <c r="R219" s="2075"/>
      <c r="S219" s="2075"/>
      <c r="T219" s="2075"/>
      <c r="U219" s="2061" t="str">
        <f t="shared" si="2"/>
        <v>6230 PEDS CRANIALFACIAL CLINIC</v>
      </c>
      <c r="W219" s="455" t="b">
        <f>+'17HPM_DATA_INPUT'!C166='17_AUDIT_TOTALS_CK'!U219</f>
        <v>1</v>
      </c>
      <c r="X219" s="2065">
        <f>+'17HPM_DATA_INPUT'!D166-'17_AUDIT_TOTALS_CK'!C219</f>
        <v>0</v>
      </c>
      <c r="Y219" s="2065">
        <f>+'17HPM_DATA_INPUT'!E166-'17_AUDIT_TOTALS_CK'!D219</f>
        <v>0</v>
      </c>
      <c r="Z219" s="2065">
        <f>+'17HPM_DATA_INPUT'!F166-'17_AUDIT_TOTALS_CK'!E219</f>
        <v>0</v>
      </c>
      <c r="AA219" s="2065">
        <f>+'17HPM_DATA_INPUT'!G166-'17_AUDIT_TOTALS_CK'!F219</f>
        <v>0</v>
      </c>
      <c r="AB219" s="2065">
        <f>+'17HPM_DATA_INPUT'!H166-'17_AUDIT_TOTALS_CK'!G219</f>
        <v>0</v>
      </c>
      <c r="AC219" s="2065">
        <f>+'17HPM_DATA_INPUT'!I166-'17_AUDIT_TOTALS_CK'!H219</f>
        <v>0</v>
      </c>
      <c r="AD219" s="2065">
        <f>+'17HPM_DATA_INPUT'!J166-'17_AUDIT_TOTALS_CK'!I219</f>
        <v>0</v>
      </c>
      <c r="AE219" s="2065">
        <f>+'17HPM_DATA_INPUT'!K166-'17_AUDIT_TOTALS_CK'!J219</f>
        <v>0</v>
      </c>
      <c r="AF219" s="2065">
        <f>+'17HPM_DATA_INPUT'!L166-'17_AUDIT_TOTALS_CK'!K219</f>
        <v>0</v>
      </c>
      <c r="AG219" s="2065">
        <f>+'17HPM_DATA_INPUT'!M166-'17_AUDIT_TOTALS_CK'!L219</f>
        <v>0</v>
      </c>
      <c r="AH219" s="2065">
        <f>+'17HPM_DATA_INPUT'!N166-'17_AUDIT_TOTALS_CK'!M219</f>
        <v>0</v>
      </c>
      <c r="AI219" s="2065">
        <f>+'17HPM_DATA_INPUT'!O166-'17_AUDIT_TOTALS_CK'!N219</f>
        <v>0</v>
      </c>
      <c r="AJ219" s="2065">
        <f>+'17HPM_DATA_INPUT'!P166-'17_AUDIT_TOTALS_CK'!O219</f>
        <v>0</v>
      </c>
      <c r="AK219" s="2065">
        <f>+'17HPM_DATA_INPUT'!Q166-'17_AUDIT_TOTALS_CK'!P219</f>
        <v>0</v>
      </c>
      <c r="AL219" s="2065">
        <f>+'17HPM_DATA_INPUT'!R166-'17_AUDIT_TOTALS_CK'!Q219</f>
        <v>0</v>
      </c>
      <c r="AM219" s="2065">
        <f>+'17HPM_DATA_INPUT'!S166-'17_AUDIT_TOTALS_CK'!R219</f>
        <v>0</v>
      </c>
      <c r="AN219" s="2065">
        <f>+'17HPM_DATA_INPUT'!T166-'17_AUDIT_TOTALS_CK'!S219</f>
        <v>0</v>
      </c>
      <c r="AO219" s="2065">
        <f>+'17HPM_DATA_INPUT'!U166-'17_AUDIT_TOTALS_CK'!T219</f>
        <v>0</v>
      </c>
      <c r="AQ219" s="455" t="str">
        <f>'Departmental PL'!D229</f>
        <v>6230 PEDS CRANIALFACIAL CLINIC</v>
      </c>
      <c r="AR219" s="456">
        <f>+C219-'Departmental PL'!F229</f>
        <v>0</v>
      </c>
      <c r="AS219" s="456">
        <f>+D219-'Departmental PL'!G229</f>
        <v>0</v>
      </c>
      <c r="AT219" s="456">
        <f>+E219-'Departmental PL'!H229</f>
        <v>0</v>
      </c>
      <c r="AU219" s="456">
        <f>+F219-'Departmental PL'!I229</f>
        <v>0</v>
      </c>
      <c r="AV219" s="456">
        <f>+G219-'Departmental PL'!J229</f>
        <v>0</v>
      </c>
      <c r="AW219" s="456">
        <f>+H219-'Departmental PL'!K229</f>
        <v>0</v>
      </c>
      <c r="AX219" s="456">
        <f>+I219-'Departmental PL'!L229</f>
        <v>0</v>
      </c>
      <c r="AY219" s="456">
        <f>+J219-'Departmental PL'!M229</f>
        <v>0</v>
      </c>
      <c r="AZ219" s="456">
        <f>+K219-'Departmental PL'!N229</f>
        <v>0</v>
      </c>
      <c r="BA219" s="456">
        <f>+L219-'Departmental PL'!O229</f>
        <v>0</v>
      </c>
      <c r="BB219" s="456">
        <f>+M219-'Departmental PL'!P229</f>
        <v>0</v>
      </c>
      <c r="BC219" s="456">
        <f>+N219-'Departmental PL'!Q229</f>
        <v>0</v>
      </c>
      <c r="BD219" s="456">
        <f>+O219-'Departmental PL'!R229</f>
        <v>0</v>
      </c>
      <c r="BE219" s="456">
        <f>+P219-'Departmental PL'!S229</f>
        <v>0</v>
      </c>
      <c r="BF219" s="456">
        <f>+Q219-'Departmental PL'!T229</f>
        <v>0</v>
      </c>
      <c r="BG219" s="456">
        <f>+R219-'Departmental PL'!U229</f>
        <v>0</v>
      </c>
      <c r="BH219" s="456">
        <f>+S219-'Departmental PL'!V229</f>
        <v>0</v>
      </c>
      <c r="BI219" s="456">
        <f>+T219-'Departmental PL'!W229</f>
        <v>0</v>
      </c>
    </row>
    <row r="220" spans="1:61" ht="20.25" hidden="1" customHeight="1" x14ac:dyDescent="0.25">
      <c r="A220" s="2031" t="s">
        <v>1563</v>
      </c>
      <c r="B220" s="2076" t="s">
        <v>2308</v>
      </c>
      <c r="C220" s="2077"/>
      <c r="D220" s="2077"/>
      <c r="E220" s="2077"/>
      <c r="F220" s="2077"/>
      <c r="G220" s="2077"/>
      <c r="H220" s="2077"/>
      <c r="I220" s="2077"/>
      <c r="J220" s="2077"/>
      <c r="K220" s="2077"/>
      <c r="L220" s="2077"/>
      <c r="M220" s="2077"/>
      <c r="N220" s="2077"/>
      <c r="O220" s="2077"/>
      <c r="P220" s="2077"/>
      <c r="Q220" s="2077"/>
      <c r="R220" s="2077"/>
      <c r="S220" s="2077"/>
      <c r="T220" s="2077"/>
      <c r="U220" s="2061" t="str">
        <f t="shared" si="2"/>
        <v>Total OBS</v>
      </c>
      <c r="W220" s="455" t="b">
        <f>+'17HPM_DATA_INPUT'!C167='17_AUDIT_TOTALS_CK'!U220</f>
        <v>1</v>
      </c>
      <c r="X220" s="2065">
        <f>+'17HPM_DATA_INPUT'!D167-'17_AUDIT_TOTALS_CK'!C220</f>
        <v>651</v>
      </c>
      <c r="Y220" s="2065">
        <f>+'17HPM_DATA_INPUT'!E167-'17_AUDIT_TOTALS_CK'!D220</f>
        <v>740</v>
      </c>
      <c r="Z220" s="2065">
        <f>+'17HPM_DATA_INPUT'!F167-'17_AUDIT_TOTALS_CK'!E220</f>
        <v>732</v>
      </c>
      <c r="AA220" s="2065">
        <f>+'17HPM_DATA_INPUT'!G167-'17_AUDIT_TOTALS_CK'!F220</f>
        <v>866</v>
      </c>
      <c r="AB220" s="2065">
        <f>+'17HPM_DATA_INPUT'!H167-'17_AUDIT_TOTALS_CK'!G220</f>
        <v>341700</v>
      </c>
      <c r="AC220" s="2065">
        <f>+'17HPM_DATA_INPUT'!I167-'17_AUDIT_TOTALS_CK'!H220</f>
        <v>485204</v>
      </c>
      <c r="AD220" s="2065">
        <f>+'17HPM_DATA_INPUT'!J167-'17_AUDIT_TOTALS_CK'!I220</f>
        <v>108769</v>
      </c>
      <c r="AE220" s="2065">
        <f>+'17HPM_DATA_INPUT'!K167-'17_AUDIT_TOTALS_CK'!J220</f>
        <v>167053</v>
      </c>
      <c r="AF220" s="2065">
        <f>+'17HPM_DATA_INPUT'!L167-'17_AUDIT_TOTALS_CK'!K220</f>
        <v>151028</v>
      </c>
      <c r="AG220" s="2065">
        <f>+'17HPM_DATA_INPUT'!M167-'17_AUDIT_TOTALS_CK'!L220</f>
        <v>212398</v>
      </c>
      <c r="AH220" s="2065">
        <f>+'17HPM_DATA_INPUT'!N167-'17_AUDIT_TOTALS_CK'!M220</f>
        <v>-42258</v>
      </c>
      <c r="AI220" s="2065">
        <f>+'17HPM_DATA_INPUT'!O167-'17_AUDIT_TOTALS_CK'!N220</f>
        <v>-45345</v>
      </c>
      <c r="AJ220" s="2065">
        <f>+'17HPM_DATA_INPUT'!P167-'17_AUDIT_TOTALS_CK'!O220</f>
        <v>19162</v>
      </c>
      <c r="AK220" s="2065">
        <f>+'17HPM_DATA_INPUT'!Q167-'17_AUDIT_TOTALS_CK'!P220</f>
        <v>23867</v>
      </c>
      <c r="AL220" s="2065">
        <f>+'17HPM_DATA_INPUT'!R167-'17_AUDIT_TOTALS_CK'!Q220</f>
        <v>111966</v>
      </c>
      <c r="AM220" s="2065">
        <f>+'17HPM_DATA_INPUT'!S167-'17_AUDIT_TOTALS_CK'!R220</f>
        <v>116144</v>
      </c>
      <c r="AN220" s="2065">
        <f>+'17HPM_DATA_INPUT'!T167-'17_AUDIT_TOTALS_CK'!S220</f>
        <v>-173386</v>
      </c>
      <c r="AO220" s="2065">
        <f>+'17HPM_DATA_INPUT'!U167-'17_AUDIT_TOTALS_CK'!T220</f>
        <v>-185355</v>
      </c>
      <c r="AQ220" s="2076" t="str">
        <f>'Departmental PL'!D230</f>
        <v>Total OBS</v>
      </c>
      <c r="AR220" s="456">
        <f>+C220-'Departmental PL'!F230</f>
        <v>-651</v>
      </c>
      <c r="AS220" s="456">
        <f>+D220-'Departmental PL'!G230</f>
        <v>-740</v>
      </c>
      <c r="AT220" s="456">
        <f>+E220-'Departmental PL'!H230</f>
        <v>-732</v>
      </c>
      <c r="AU220" s="456">
        <f>+F220-'Departmental PL'!I230</f>
        <v>-866</v>
      </c>
      <c r="AV220" s="456">
        <f>+G220-'Departmental PL'!J230</f>
        <v>-341700</v>
      </c>
      <c r="AW220" s="456">
        <f>+H220-'Departmental PL'!K230</f>
        <v>-485204</v>
      </c>
      <c r="AX220" s="456">
        <f>+I220-'Departmental PL'!L230</f>
        <v>-108769</v>
      </c>
      <c r="AY220" s="456">
        <f>+J220-'Departmental PL'!M230</f>
        <v>-167054</v>
      </c>
      <c r="AZ220" s="456">
        <f>+K220-'Departmental PL'!N230</f>
        <v>-151027</v>
      </c>
      <c r="BA220" s="456">
        <f>+L220-'Departmental PL'!O230</f>
        <v>-212399</v>
      </c>
      <c r="BB220" s="456">
        <f>+M220-'Departmental PL'!P230</f>
        <v>42258</v>
      </c>
      <c r="BC220" s="456">
        <f>+N220-'Departmental PL'!Q230</f>
        <v>45345</v>
      </c>
      <c r="BD220" s="456">
        <f>+O220-'Departmental PL'!R230</f>
        <v>-19162</v>
      </c>
      <c r="BE220" s="456">
        <f>+P220-'Departmental PL'!S230</f>
        <v>-23866</v>
      </c>
      <c r="BF220" s="456">
        <f>+Q220-'Departmental PL'!T230</f>
        <v>-111966</v>
      </c>
      <c r="BG220" s="456">
        <f>+R220-'Departmental PL'!U230</f>
        <v>-116143</v>
      </c>
      <c r="BH220" s="456">
        <f>+S220-'Departmental PL'!V230</f>
        <v>173386</v>
      </c>
      <c r="BI220" s="456">
        <f>+T220-'Departmental PL'!W230</f>
        <v>185354</v>
      </c>
    </row>
    <row r="221" spans="1:61" ht="20.25" hidden="1" customHeight="1" x14ac:dyDescent="0.25">
      <c r="A221" s="2031"/>
      <c r="B221" s="2076"/>
      <c r="C221" s="2077"/>
      <c r="D221" s="2077"/>
      <c r="E221" s="2077"/>
      <c r="F221" s="2077"/>
      <c r="G221" s="2077"/>
      <c r="H221" s="2077"/>
      <c r="I221" s="2077"/>
      <c r="J221" s="2077"/>
      <c r="K221" s="2077"/>
      <c r="L221" s="2077"/>
      <c r="M221" s="2077"/>
      <c r="N221" s="2077"/>
      <c r="O221" s="2077"/>
      <c r="P221" s="2077"/>
      <c r="Q221" s="2077"/>
      <c r="R221" s="2077"/>
      <c r="S221" s="2077"/>
      <c r="T221" s="2077"/>
      <c r="AQ221" s="455">
        <f>'Departmental PL'!D231</f>
        <v>0</v>
      </c>
      <c r="AR221" s="456">
        <f>+C221-'Departmental PL'!F231</f>
        <v>0</v>
      </c>
      <c r="AS221" s="456">
        <f>+D221-'Departmental PL'!G231</f>
        <v>0</v>
      </c>
      <c r="AT221" s="456">
        <f>+E221-'Departmental PL'!H231</f>
        <v>0</v>
      </c>
      <c r="AU221" s="456">
        <f>+F221-'Departmental PL'!I231</f>
        <v>0</v>
      </c>
      <c r="AV221" s="456">
        <f>+G221-'Departmental PL'!J231</f>
        <v>0</v>
      </c>
      <c r="AW221" s="456">
        <f>+H221-'Departmental PL'!K231</f>
        <v>0</v>
      </c>
      <c r="AX221" s="456">
        <f>+I221-'Departmental PL'!L231</f>
        <v>0</v>
      </c>
      <c r="AY221" s="456">
        <f>+J221-'Departmental PL'!M231</f>
        <v>0</v>
      </c>
      <c r="AZ221" s="456">
        <f>+K221-'Departmental PL'!N231</f>
        <v>0</v>
      </c>
      <c r="BA221" s="456">
        <f>+L221-'Departmental PL'!O231</f>
        <v>0</v>
      </c>
      <c r="BB221" s="456">
        <f>+M221-'Departmental PL'!P231</f>
        <v>0</v>
      </c>
      <c r="BC221" s="456">
        <f>+N221-'Departmental PL'!Q231</f>
        <v>0</v>
      </c>
      <c r="BD221" s="456">
        <f>+O221-'Departmental PL'!R231</f>
        <v>0</v>
      </c>
      <c r="BE221" s="456">
        <f>+P221-'Departmental PL'!S231</f>
        <v>0</v>
      </c>
      <c r="BF221" s="456">
        <f>+Q221-'Departmental PL'!T231</f>
        <v>0</v>
      </c>
      <c r="BG221" s="456">
        <f>+R221-'Departmental PL'!U231</f>
        <v>0</v>
      </c>
      <c r="BH221" s="456">
        <f>+S221-'Departmental PL'!V231</f>
        <v>0</v>
      </c>
      <c r="BI221" s="456">
        <f>+T221-'Departmental PL'!W231</f>
        <v>0</v>
      </c>
    </row>
    <row r="222" spans="1:61" ht="20.25" hidden="1" customHeight="1" x14ac:dyDescent="0.25">
      <c r="A222" s="2067" t="s">
        <v>1794</v>
      </c>
      <c r="B222" s="2095" t="s">
        <v>2395</v>
      </c>
      <c r="C222" s="2091"/>
      <c r="D222" s="2092"/>
      <c r="E222" s="2092"/>
      <c r="F222" s="2092"/>
      <c r="G222" s="2092"/>
      <c r="H222" s="2092"/>
      <c r="I222" s="2092"/>
      <c r="J222" s="2092"/>
      <c r="K222" s="2092"/>
      <c r="L222" s="2092"/>
      <c r="M222" s="2092"/>
      <c r="N222" s="2092"/>
      <c r="O222" s="2092"/>
      <c r="P222" s="2092"/>
      <c r="Q222" s="2092"/>
      <c r="R222" s="2092"/>
      <c r="S222" s="2092"/>
      <c r="T222" s="2092"/>
      <c r="U222" s="2061" t="str">
        <f t="shared" si="2"/>
        <v>Total 005 Pediatrics</v>
      </c>
      <c r="W222" s="455" t="b">
        <f>+'17HPM_DATA_INPUT'!C168='17_AUDIT_TOTALS_CK'!U222</f>
        <v>1</v>
      </c>
      <c r="X222" s="2065">
        <f>+'17HPM_DATA_INPUT'!D168-'17_AUDIT_TOTALS_CK'!C222</f>
        <v>23516</v>
      </c>
      <c r="Y222" s="2065">
        <f>+'17HPM_DATA_INPUT'!E168-'17_AUDIT_TOTALS_CK'!D222</f>
        <v>22885</v>
      </c>
      <c r="Z222" s="2065">
        <f>+'17HPM_DATA_INPUT'!F168-'17_AUDIT_TOTALS_CK'!E222</f>
        <v>81682</v>
      </c>
      <c r="AA222" s="2065">
        <f>+'17HPM_DATA_INPUT'!G168-'17_AUDIT_TOTALS_CK'!F222</f>
        <v>89990</v>
      </c>
      <c r="AB222" s="2065">
        <f>+'17HPM_DATA_INPUT'!H168-'17_AUDIT_TOTALS_CK'!G222</f>
        <v>25322012</v>
      </c>
      <c r="AC222" s="2065">
        <f>+'17HPM_DATA_INPUT'!I168-'17_AUDIT_TOTALS_CK'!H222</f>
        <v>24633530</v>
      </c>
      <c r="AD222" s="2065">
        <f>+'17HPM_DATA_INPUT'!J168-'17_AUDIT_TOTALS_CK'!I222</f>
        <v>9735167</v>
      </c>
      <c r="AE222" s="2065">
        <f>+'17HPM_DATA_INPUT'!K168-'17_AUDIT_TOTALS_CK'!J222</f>
        <v>9638859</v>
      </c>
      <c r="AF222" s="2065">
        <f>+'17HPM_DATA_INPUT'!L168-'17_AUDIT_TOTALS_CK'!K222</f>
        <v>6100243</v>
      </c>
      <c r="AG222" s="2065">
        <f>+'17HPM_DATA_INPUT'!M168-'17_AUDIT_TOTALS_CK'!L222</f>
        <v>6223126</v>
      </c>
      <c r="AH222" s="2065">
        <f>+'17HPM_DATA_INPUT'!N168-'17_AUDIT_TOTALS_CK'!M222</f>
        <v>3634924</v>
      </c>
      <c r="AI222" s="2065">
        <f>+'17HPM_DATA_INPUT'!O168-'17_AUDIT_TOTALS_CK'!N222</f>
        <v>3415733</v>
      </c>
      <c r="AJ222" s="2065">
        <f>+'17HPM_DATA_INPUT'!P168-'17_AUDIT_TOTALS_CK'!O222</f>
        <v>669304</v>
      </c>
      <c r="AK222" s="2065">
        <f>+'17HPM_DATA_INPUT'!Q168-'17_AUDIT_TOTALS_CK'!P222</f>
        <v>668854</v>
      </c>
      <c r="AL222" s="2065">
        <f>+'17HPM_DATA_INPUT'!R168-'17_AUDIT_TOTALS_CK'!Q222</f>
        <v>1444955</v>
      </c>
      <c r="AM222" s="2065">
        <f>+'17HPM_DATA_INPUT'!S168-'17_AUDIT_TOTALS_CK'!R222</f>
        <v>1458229</v>
      </c>
      <c r="AN222" s="2065">
        <f>+'17HPM_DATA_INPUT'!T168-'17_AUDIT_TOTALS_CK'!S222</f>
        <v>1520665</v>
      </c>
      <c r="AO222" s="2065">
        <f>+'17HPM_DATA_INPUT'!U168-'17_AUDIT_TOTALS_CK'!T222</f>
        <v>1288649</v>
      </c>
      <c r="AQ222" s="2095" t="str">
        <f>'Departmental PL'!D232</f>
        <v xml:space="preserve">TOTAL 005 Pediatrics </v>
      </c>
      <c r="AR222" s="456">
        <f>+C222-'Departmental PL'!F232</f>
        <v>-49191</v>
      </c>
      <c r="AS222" s="456">
        <f>+D222-'Departmental PL'!G232</f>
        <v>-47944</v>
      </c>
      <c r="AT222" s="456">
        <f>+E222-'Departmental PL'!H232</f>
        <v>-76509</v>
      </c>
      <c r="AU222" s="456">
        <f>+F222-'Departmental PL'!I232</f>
        <v>-84052</v>
      </c>
      <c r="AV222" s="456">
        <f>+G222-'Departmental PL'!J232</f>
        <v>-39155551.649999999</v>
      </c>
      <c r="AW222" s="456">
        <f>+H222-'Departmental PL'!K232</f>
        <v>-33934836.093329817</v>
      </c>
      <c r="AX222" s="456">
        <f>+I222-'Departmental PL'!L232</f>
        <v>-14784125.890000001</v>
      </c>
      <c r="AY222" s="456">
        <f>+J222-'Departmental PL'!M232</f>
        <v>-12921584.57</v>
      </c>
      <c r="AZ222" s="456">
        <f>+K222-'Departmental PL'!N232</f>
        <v>-13240329.85886565</v>
      </c>
      <c r="BA222" s="456">
        <f>+L222-'Departmental PL'!O232</f>
        <v>-10421416.4882</v>
      </c>
      <c r="BB222" s="456">
        <f>+M222-'Departmental PL'!P232</f>
        <v>-1543796.0311343502</v>
      </c>
      <c r="BC222" s="456">
        <f>+N222-'Departmental PL'!Q232</f>
        <v>-2500168.0818000007</v>
      </c>
      <c r="BD222" s="456">
        <f>+O222-'Departmental PL'!R232</f>
        <v>-2677339.6909333202</v>
      </c>
      <c r="BE222" s="456">
        <f>+P222-'Departmental PL'!S232</f>
        <v>-2599791.1421999997</v>
      </c>
      <c r="BF222" s="456">
        <f>+Q222-'Departmental PL'!T232</f>
        <v>-5814484.60278631</v>
      </c>
      <c r="BG222" s="456">
        <f>+R222-'Departmental PL'!U232</f>
        <v>-4857669.9248999991</v>
      </c>
      <c r="BH222" s="456">
        <f>+S222-'Departmental PL'!V232</f>
        <v>6948028.2625852805</v>
      </c>
      <c r="BI222" s="456">
        <f>+T222-'Departmental PL'!W232</f>
        <v>4957292.985299998</v>
      </c>
    </row>
    <row r="223" spans="1:61" ht="20.25" hidden="1" customHeight="1" x14ac:dyDescent="0.25">
      <c r="A223" s="2067" t="s">
        <v>1557</v>
      </c>
      <c r="B223" s="2096"/>
      <c r="C223" s="2069"/>
      <c r="D223" s="2070"/>
      <c r="E223" s="2070"/>
      <c r="F223" s="2070"/>
      <c r="G223" s="2070"/>
      <c r="H223" s="2070"/>
      <c r="I223" s="2070"/>
      <c r="J223" s="2070"/>
      <c r="K223" s="2070"/>
      <c r="L223" s="2070"/>
      <c r="M223" s="2070"/>
      <c r="N223" s="2070"/>
      <c r="O223" s="2070"/>
      <c r="P223" s="2070"/>
      <c r="Q223" s="2070"/>
      <c r="R223" s="2070"/>
      <c r="S223" s="2070"/>
      <c r="T223" s="2070"/>
      <c r="U223" s="2061" t="str">
        <f t="shared" si="2"/>
        <v/>
      </c>
      <c r="W223" s="455" t="b">
        <f>+'17HPM_DATA_INPUT'!C169='17_AUDIT_TOTALS_CK'!U223</f>
        <v>0</v>
      </c>
      <c r="X223" s="2065">
        <f>+'17HPM_DATA_INPUT'!D169-'17_AUDIT_TOTALS_CK'!C223</f>
        <v>0</v>
      </c>
      <c r="Y223" s="2065">
        <f>+'17HPM_DATA_INPUT'!E169-'17_AUDIT_TOTALS_CK'!D223</f>
        <v>0</v>
      </c>
      <c r="Z223" s="2065">
        <f>+'17HPM_DATA_INPUT'!F169-'17_AUDIT_TOTALS_CK'!E223</f>
        <v>0</v>
      </c>
      <c r="AA223" s="2065">
        <f>+'17HPM_DATA_INPUT'!G169-'17_AUDIT_TOTALS_CK'!F223</f>
        <v>0</v>
      </c>
      <c r="AB223" s="2065">
        <f>+'17HPM_DATA_INPUT'!H169-'17_AUDIT_TOTALS_CK'!G223</f>
        <v>0</v>
      </c>
      <c r="AC223" s="2065">
        <f>+'17HPM_DATA_INPUT'!I169-'17_AUDIT_TOTALS_CK'!H223</f>
        <v>0</v>
      </c>
      <c r="AD223" s="2065">
        <f>+'17HPM_DATA_INPUT'!J169-'17_AUDIT_TOTALS_CK'!I223</f>
        <v>0</v>
      </c>
      <c r="AE223" s="2065">
        <f>+'17HPM_DATA_INPUT'!K169-'17_AUDIT_TOTALS_CK'!J223</f>
        <v>0</v>
      </c>
      <c r="AF223" s="2065">
        <f>+'17HPM_DATA_INPUT'!L169-'17_AUDIT_TOTALS_CK'!K223</f>
        <v>0</v>
      </c>
      <c r="AG223" s="2065">
        <f>+'17HPM_DATA_INPUT'!M169-'17_AUDIT_TOTALS_CK'!L223</f>
        <v>0</v>
      </c>
      <c r="AH223" s="2065">
        <f>+'17HPM_DATA_INPUT'!N169-'17_AUDIT_TOTALS_CK'!M223</f>
        <v>0</v>
      </c>
      <c r="AI223" s="2065">
        <f>+'17HPM_DATA_INPUT'!O169-'17_AUDIT_TOTALS_CK'!N223</f>
        <v>0</v>
      </c>
      <c r="AJ223" s="2065">
        <f>+'17HPM_DATA_INPUT'!P169-'17_AUDIT_TOTALS_CK'!O223</f>
        <v>0</v>
      </c>
      <c r="AK223" s="2065">
        <f>+'17HPM_DATA_INPUT'!Q169-'17_AUDIT_TOTALS_CK'!P223</f>
        <v>0</v>
      </c>
      <c r="AL223" s="2065">
        <f>+'17HPM_DATA_INPUT'!R169-'17_AUDIT_TOTALS_CK'!Q223</f>
        <v>0</v>
      </c>
      <c r="AM223" s="2065">
        <f>+'17HPM_DATA_INPUT'!S169-'17_AUDIT_TOTALS_CK'!R223</f>
        <v>0</v>
      </c>
      <c r="AN223" s="2065">
        <f>+'17HPM_DATA_INPUT'!T169-'17_AUDIT_TOTALS_CK'!S223</f>
        <v>0</v>
      </c>
      <c r="AO223" s="2065">
        <f>+'17HPM_DATA_INPUT'!U169-'17_AUDIT_TOTALS_CK'!T223</f>
        <v>0</v>
      </c>
      <c r="AQ223" s="455" t="str">
        <f>'Departmental PL'!D233</f>
        <v>OPD PEDS MONROE PLAN</v>
      </c>
      <c r="AR223" s="456">
        <f>+C223-'Departmental PL'!F233</f>
        <v>0</v>
      </c>
      <c r="AS223" s="456">
        <f>+D223-'Departmental PL'!G233</f>
        <v>0</v>
      </c>
      <c r="AT223" s="456">
        <f>+E223-'Departmental PL'!H233</f>
        <v>0</v>
      </c>
      <c r="AU223" s="456">
        <f>+F223-'Departmental PL'!I233</f>
        <v>0</v>
      </c>
      <c r="AV223" s="456">
        <f>+G223-'Departmental PL'!J233</f>
        <v>0</v>
      </c>
      <c r="AW223" s="456">
        <f>+H223-'Departmental PL'!K233</f>
        <v>0</v>
      </c>
      <c r="AX223" s="456">
        <f>+I223-'Departmental PL'!L233</f>
        <v>0</v>
      </c>
      <c r="AY223" s="456">
        <f>+J223-'Departmental PL'!M233</f>
        <v>0</v>
      </c>
      <c r="AZ223" s="456">
        <f>+K223-'Departmental PL'!N233</f>
        <v>0</v>
      </c>
      <c r="BA223" s="456">
        <f>+L223-'Departmental PL'!O233</f>
        <v>0</v>
      </c>
      <c r="BB223" s="456">
        <f>+M223-'Departmental PL'!P233</f>
        <v>0</v>
      </c>
      <c r="BC223" s="456">
        <f>+N223-'Departmental PL'!Q233</f>
        <v>0</v>
      </c>
      <c r="BD223" s="456">
        <f>+O223-'Departmental PL'!R233</f>
        <v>0</v>
      </c>
      <c r="BE223" s="456">
        <f>+P223-'Departmental PL'!S233</f>
        <v>0</v>
      </c>
      <c r="BF223" s="456">
        <f>+Q223-'Departmental PL'!T233</f>
        <v>0</v>
      </c>
      <c r="BG223" s="456">
        <f>+R223-'Departmental PL'!U233</f>
        <v>0</v>
      </c>
      <c r="BH223" s="456">
        <f>+S223-'Departmental PL'!V233</f>
        <v>0</v>
      </c>
      <c r="BI223" s="456">
        <f>+T223-'Departmental PL'!W233</f>
        <v>0</v>
      </c>
    </row>
    <row r="224" spans="1:61" ht="20.25" hidden="1" customHeight="1" x14ac:dyDescent="0.25">
      <c r="A224" s="2067" t="s">
        <v>1562</v>
      </c>
      <c r="B224" s="2096"/>
      <c r="C224" s="2069"/>
      <c r="D224" s="2070"/>
      <c r="E224" s="2070"/>
      <c r="F224" s="2070"/>
      <c r="G224" s="2070"/>
      <c r="H224" s="2070"/>
      <c r="I224" s="2070"/>
      <c r="J224" s="2070"/>
      <c r="K224" s="2070"/>
      <c r="L224" s="2070"/>
      <c r="M224" s="2070"/>
      <c r="N224" s="2070"/>
      <c r="O224" s="2070"/>
      <c r="P224" s="2070"/>
      <c r="Q224" s="2070"/>
      <c r="R224" s="2070"/>
      <c r="S224" s="2070"/>
      <c r="T224" s="2070"/>
      <c r="AQ224" s="455" t="str">
        <f>'Departmental PL'!D234</f>
        <v xml:space="preserve">  6220 OPD-PEDS - Flowcast Billed</v>
      </c>
      <c r="AR224" s="456">
        <f>+C224-'Departmental PL'!F234</f>
        <v>-1677</v>
      </c>
      <c r="AS224" s="456">
        <f>+D224-'Departmental PL'!G234</f>
        <v>-1699</v>
      </c>
      <c r="AT224" s="456">
        <f>+E224-'Departmental PL'!H234</f>
        <v>-5173</v>
      </c>
      <c r="AU224" s="456">
        <f>+F224-'Departmental PL'!I234</f>
        <v>-5938</v>
      </c>
      <c r="AV224" s="456">
        <f>+G224-'Departmental PL'!J234</f>
        <v>-406208</v>
      </c>
      <c r="AW224" s="456">
        <f>+H224-'Departmental PL'!K234</f>
        <v>-431411</v>
      </c>
      <c r="AX224" s="456">
        <f>+I224-'Departmental PL'!L234</f>
        <v>-251123</v>
      </c>
      <c r="AY224" s="456">
        <f>+J224-'Departmental PL'!M234</f>
        <v>-259146</v>
      </c>
      <c r="AZ224" s="456">
        <f>+K224-'Departmental PL'!N234</f>
        <v>-196261</v>
      </c>
      <c r="BA224" s="456">
        <f>+L224-'Departmental PL'!O234</f>
        <v>-217035</v>
      </c>
      <c r="BB224" s="456">
        <f>+M224-'Departmental PL'!P234</f>
        <v>-54862</v>
      </c>
      <c r="BC224" s="456">
        <f>+N224-'Departmental PL'!Q234</f>
        <v>-42111</v>
      </c>
      <c r="BD224" s="456">
        <f>+O224-'Departmental PL'!R234</f>
        <v>-89041</v>
      </c>
      <c r="BE224" s="456">
        <f>+P224-'Departmental PL'!S234</f>
        <v>-102580</v>
      </c>
      <c r="BF224" s="456">
        <f>+Q224-'Departmental PL'!T234</f>
        <v>-177569</v>
      </c>
      <c r="BG224" s="456">
        <f>+R224-'Departmental PL'!U234</f>
        <v>-179545</v>
      </c>
      <c r="BH224" s="456">
        <f>+S224-'Departmental PL'!V234</f>
        <v>211748</v>
      </c>
      <c r="BI224" s="456">
        <f>+T224-'Departmental PL'!W234</f>
        <v>240014</v>
      </c>
    </row>
    <row r="225" spans="1:61" ht="20.25" hidden="1" customHeight="1" x14ac:dyDescent="0.25">
      <c r="A225" s="2032" t="s">
        <v>1563</v>
      </c>
      <c r="B225" s="2096"/>
      <c r="C225" s="2069"/>
      <c r="D225" s="2070"/>
      <c r="E225" s="2070"/>
      <c r="F225" s="2070"/>
      <c r="G225" s="2070"/>
      <c r="H225" s="2070"/>
      <c r="I225" s="2070"/>
      <c r="J225" s="2070"/>
      <c r="K225" s="2070"/>
      <c r="L225" s="2070"/>
      <c r="M225" s="2070"/>
      <c r="N225" s="2070"/>
      <c r="O225" s="2070"/>
      <c r="P225" s="2070"/>
      <c r="Q225" s="2070"/>
      <c r="R225" s="2070"/>
      <c r="S225" s="2070"/>
      <c r="T225" s="2070"/>
      <c r="AQ225" s="455" t="str">
        <f>'Departmental PL'!D235</f>
        <v xml:space="preserve">  6220 OPD-PEDS - NON-TRENDSTAR</v>
      </c>
      <c r="AR225" s="456">
        <f>+C225-'Departmental PL'!F235</f>
        <v>-25675</v>
      </c>
      <c r="AS225" s="456">
        <f>+D225-'Departmental PL'!G235</f>
        <v>-25059</v>
      </c>
      <c r="AT225" s="456">
        <f>+E225-'Departmental PL'!H235</f>
        <v>0</v>
      </c>
      <c r="AU225" s="456">
        <f>+F225-'Departmental PL'!I235</f>
        <v>0</v>
      </c>
      <c r="AV225" s="456">
        <f>+G225-'Departmental PL'!J235</f>
        <v>-9966018.6500000004</v>
      </c>
      <c r="AW225" s="456">
        <f>+H225-'Departmental PL'!K235</f>
        <v>-9515596.6133298185</v>
      </c>
      <c r="AX225" s="456">
        <f>+I225-'Departmental PL'!L235</f>
        <v>-3564890.89</v>
      </c>
      <c r="AY225" s="456">
        <f>+J225-'Departmental PL'!M235</f>
        <v>-3497014.09</v>
      </c>
      <c r="AZ225" s="456">
        <f>+K225-'Departmental PL'!N235</f>
        <v>-4418350.3905452266</v>
      </c>
      <c r="BA225" s="456">
        <f>+L225-'Departmental PL'!O235</f>
        <v>-4085392.1030000001</v>
      </c>
      <c r="BB225" s="456">
        <f>+M225-'Departmental PL'!P235</f>
        <v>853459.5005452265</v>
      </c>
      <c r="BC225" s="456">
        <f>+N225-'Departmental PL'!Q235</f>
        <v>588378.01300000027</v>
      </c>
      <c r="BD225" s="456">
        <f>+O225-'Departmental PL'!R235</f>
        <v>-2004546.480434349</v>
      </c>
      <c r="BE225" s="456">
        <f>+P225-'Departmental PL'!S235</f>
        <v>-1930924.7799999998</v>
      </c>
      <c r="BF225" s="456">
        <f>+Q225-'Departmental PL'!T235</f>
        <v>-3997535.0569805098</v>
      </c>
      <c r="BG225" s="456">
        <f>+R225-'Departmental PL'!U235</f>
        <v>-3379686.4554999997</v>
      </c>
      <c r="BH225" s="456">
        <f>+S225-'Departmental PL'!V235</f>
        <v>6855541.037960086</v>
      </c>
      <c r="BI225" s="456">
        <f>+T225-'Departmental PL'!W235</f>
        <v>5898989.2484999998</v>
      </c>
    </row>
    <row r="226" spans="1:61" ht="20.25" hidden="1" customHeight="1" x14ac:dyDescent="0.25">
      <c r="A226" s="2067" t="s">
        <v>1794</v>
      </c>
      <c r="B226" s="2096"/>
      <c r="C226" s="2069"/>
      <c r="D226" s="2070"/>
      <c r="E226" s="2070"/>
      <c r="F226" s="2070"/>
      <c r="G226" s="2070"/>
      <c r="H226" s="2070"/>
      <c r="I226" s="2070"/>
      <c r="J226" s="2070"/>
      <c r="K226" s="2070"/>
      <c r="L226" s="2070"/>
      <c r="M226" s="2070"/>
      <c r="N226" s="2070"/>
      <c r="O226" s="2070"/>
      <c r="P226" s="2070"/>
      <c r="Q226" s="2070"/>
      <c r="R226" s="2070"/>
      <c r="S226" s="2070"/>
      <c r="T226" s="2070"/>
      <c r="AQ226" s="455" t="str">
        <f>'Departmental PL'!D236</f>
        <v xml:space="preserve">  6220 OPD-PEDS - Monroe Plan Net Inc/Loss</v>
      </c>
      <c r="AR226" s="456">
        <f>+C226-'Departmental PL'!F236</f>
        <v>0</v>
      </c>
      <c r="AS226" s="456">
        <f>+D226-'Departmental PL'!G236</f>
        <v>0</v>
      </c>
      <c r="AT226" s="456">
        <f>+E226-'Departmental PL'!H236</f>
        <v>0</v>
      </c>
      <c r="AU226" s="456">
        <f>+F226-'Departmental PL'!I236</f>
        <v>0</v>
      </c>
      <c r="AV226" s="456">
        <f>+G226-'Departmental PL'!J236</f>
        <v>0</v>
      </c>
      <c r="AW226" s="456">
        <f>+H226-'Departmental PL'!K236</f>
        <v>0</v>
      </c>
      <c r="AX226" s="456">
        <f>+I226-'Departmental PL'!L236</f>
        <v>0</v>
      </c>
      <c r="AY226" s="456">
        <f>+J226-'Departmental PL'!M236</f>
        <v>0</v>
      </c>
      <c r="AZ226" s="456">
        <f>+K226-'Departmental PL'!N236</f>
        <v>0</v>
      </c>
      <c r="BA226" s="456">
        <f>+L226-'Departmental PL'!O236</f>
        <v>0</v>
      </c>
      <c r="BB226" s="456">
        <f>+M226-'Departmental PL'!P236</f>
        <v>0</v>
      </c>
      <c r="BC226" s="456">
        <f>+N226-'Departmental PL'!Q236</f>
        <v>0</v>
      </c>
      <c r="BD226" s="456">
        <f>+O226-'Departmental PL'!R236</f>
        <v>0</v>
      </c>
      <c r="BE226" s="456">
        <f>+P226-'Departmental PL'!S236</f>
        <v>0</v>
      </c>
      <c r="BF226" s="456">
        <f>+Q226-'Departmental PL'!T236</f>
        <v>0</v>
      </c>
      <c r="BG226" s="456">
        <f>+R226-'Departmental PL'!U236</f>
        <v>0</v>
      </c>
      <c r="BH226" s="456">
        <f>+S226-'Departmental PL'!V236</f>
        <v>0</v>
      </c>
      <c r="BI226" s="456">
        <f>+T226-'Departmental PL'!W236</f>
        <v>0</v>
      </c>
    </row>
    <row r="227" spans="1:61" ht="20.25" hidden="1" customHeight="1" x14ac:dyDescent="0.25">
      <c r="A227" s="2067" t="s">
        <v>1795</v>
      </c>
      <c r="B227" s="2096"/>
      <c r="C227" s="2069"/>
      <c r="D227" s="2070"/>
      <c r="E227" s="2070"/>
      <c r="F227" s="2070"/>
      <c r="G227" s="2070"/>
      <c r="H227" s="2070"/>
      <c r="I227" s="2070"/>
      <c r="J227" s="2070"/>
      <c r="K227" s="2070"/>
      <c r="L227" s="2070"/>
      <c r="M227" s="2070"/>
      <c r="N227" s="2070"/>
      <c r="O227" s="2070"/>
      <c r="P227" s="2070"/>
      <c r="Q227" s="2070"/>
      <c r="R227" s="2070"/>
      <c r="S227" s="2070"/>
      <c r="T227" s="2070"/>
      <c r="AQ227" s="455" t="str">
        <f>'Departmental PL'!D237</f>
        <v xml:space="preserve">  MED HOME/OTHER</v>
      </c>
      <c r="AR227" s="456">
        <f>+C227-'Departmental PL'!F237</f>
        <v>0</v>
      </c>
      <c r="AS227" s="456">
        <f>+D227-'Departmental PL'!G237</f>
        <v>0</v>
      </c>
      <c r="AT227" s="456">
        <f>+E227-'Departmental PL'!H237</f>
        <v>0</v>
      </c>
      <c r="AU227" s="456">
        <f>+F227-'Departmental PL'!I237</f>
        <v>0</v>
      </c>
      <c r="AV227" s="456">
        <f>+G227-'Departmental PL'!J237</f>
        <v>0</v>
      </c>
      <c r="AW227" s="456">
        <f>+H227-'Departmental PL'!K237</f>
        <v>0</v>
      </c>
      <c r="AX227" s="456">
        <f>+I227-'Departmental PL'!L237</f>
        <v>0</v>
      </c>
      <c r="AY227" s="456">
        <f>+J227-'Departmental PL'!M237</f>
        <v>0</v>
      </c>
      <c r="AZ227" s="456">
        <f>+K227-'Departmental PL'!N237</f>
        <v>0</v>
      </c>
      <c r="BA227" s="456">
        <f>+L227-'Departmental PL'!O237</f>
        <v>0</v>
      </c>
      <c r="BB227" s="456">
        <f>+M227-'Departmental PL'!P237</f>
        <v>0</v>
      </c>
      <c r="BC227" s="456">
        <f>+N227-'Departmental PL'!Q237</f>
        <v>0</v>
      </c>
      <c r="BD227" s="456">
        <f>+O227-'Departmental PL'!R237</f>
        <v>0</v>
      </c>
      <c r="BE227" s="456">
        <f>+P227-'Departmental PL'!S237</f>
        <v>0</v>
      </c>
      <c r="BF227" s="456">
        <f>+Q227-'Departmental PL'!T237</f>
        <v>0</v>
      </c>
      <c r="BG227" s="456">
        <f>+R227-'Departmental PL'!U237</f>
        <v>0</v>
      </c>
      <c r="BH227" s="456">
        <f>+S227-'Departmental PL'!V237</f>
        <v>0</v>
      </c>
      <c r="BI227" s="456">
        <f>+T227-'Departmental PL'!W237</f>
        <v>0</v>
      </c>
    </row>
    <row r="228" spans="1:61" ht="20.25" hidden="1" customHeight="1" x14ac:dyDescent="0.25">
      <c r="A228" s="2085" t="s">
        <v>1561</v>
      </c>
      <c r="B228" s="2096"/>
      <c r="C228" s="2069"/>
      <c r="D228" s="2070"/>
      <c r="E228" s="2070"/>
      <c r="F228" s="2070"/>
      <c r="G228" s="2070"/>
      <c r="H228" s="2070"/>
      <c r="I228" s="2070"/>
      <c r="J228" s="2070"/>
      <c r="K228" s="2070"/>
      <c r="L228" s="2070"/>
      <c r="M228" s="2070"/>
      <c r="N228" s="2070"/>
      <c r="O228" s="2070"/>
      <c r="P228" s="2070"/>
      <c r="Q228" s="2070"/>
      <c r="R228" s="2070"/>
      <c r="S228" s="2070"/>
      <c r="T228" s="2070"/>
      <c r="AQ228" s="455" t="str">
        <f>'Departmental PL'!D238</f>
        <v xml:space="preserve">  4820 PED TRT CTR SPEC  - Flowcast Billed</v>
      </c>
      <c r="AR228" s="456">
        <f>+C228-'Departmental PL'!F238</f>
        <v>-8950</v>
      </c>
      <c r="AS228" s="456">
        <f>+D228-'Departmental PL'!G238</f>
        <v>-9935</v>
      </c>
      <c r="AT228" s="456">
        <f>+E228-'Departmental PL'!H238</f>
        <v>-28706</v>
      </c>
      <c r="AU228" s="456">
        <f>+F228-'Departmental PL'!I238</f>
        <v>-36231</v>
      </c>
      <c r="AV228" s="456">
        <f>+G228-'Departmental PL'!J238</f>
        <v>-8259504</v>
      </c>
      <c r="AW228" s="456">
        <f>+H228-'Departmental PL'!K238</f>
        <v>-8524060</v>
      </c>
      <c r="AX228" s="456">
        <f>+I228-'Departmental PL'!L238</f>
        <v>-3339224</v>
      </c>
      <c r="AY228" s="456">
        <f>+J228-'Departmental PL'!M238</f>
        <v>-3521389</v>
      </c>
      <c r="AZ228" s="456">
        <f>+K228-'Departmental PL'!N238</f>
        <v>-2019910</v>
      </c>
      <c r="BA228" s="456">
        <f>+L228-'Departmental PL'!O238</f>
        <v>-2136300</v>
      </c>
      <c r="BB228" s="456">
        <f>+M228-'Departmental PL'!P238</f>
        <v>-1319314</v>
      </c>
      <c r="BC228" s="456">
        <f>+N228-'Departmental PL'!Q238</f>
        <v>-1385089</v>
      </c>
      <c r="BD228" s="456">
        <f>+O228-'Departmental PL'!R238</f>
        <v>-214464</v>
      </c>
      <c r="BE228" s="456">
        <f>+P228-'Departmental PL'!S238</f>
        <v>-205068</v>
      </c>
      <c r="BF228" s="456">
        <f>+Q228-'Departmental PL'!T238</f>
        <v>127694</v>
      </c>
      <c r="BG228" s="456">
        <f>+R228-'Departmental PL'!U238</f>
        <v>-33248</v>
      </c>
      <c r="BH228" s="456">
        <f>+S228-'Departmental PL'!V238</f>
        <v>-1232544</v>
      </c>
      <c r="BI228" s="456">
        <f>+T228-'Departmental PL'!W238</f>
        <v>-1146773</v>
      </c>
    </row>
    <row r="229" spans="1:61" ht="20.25" hidden="1" customHeight="1" x14ac:dyDescent="0.25">
      <c r="A229" s="2033" t="s">
        <v>1563</v>
      </c>
      <c r="B229" s="2096"/>
      <c r="C229" s="2069"/>
      <c r="D229" s="2070"/>
      <c r="E229" s="2070"/>
      <c r="F229" s="2070"/>
      <c r="G229" s="2070"/>
      <c r="H229" s="2070"/>
      <c r="I229" s="2070"/>
      <c r="J229" s="2070"/>
      <c r="K229" s="2070"/>
      <c r="L229" s="2070"/>
      <c r="M229" s="2070"/>
      <c r="N229" s="2070"/>
      <c r="O229" s="2070"/>
      <c r="P229" s="2070"/>
      <c r="Q229" s="2070"/>
      <c r="R229" s="2070"/>
      <c r="S229" s="2070"/>
      <c r="T229" s="2070"/>
      <c r="AQ229" s="455" t="str">
        <f>'Departmental PL'!D239</f>
        <v xml:space="preserve"> 4820 PED TRT CTR SPEC  - NON-TRENDSTAR</v>
      </c>
      <c r="AR229" s="456">
        <f>+C229-'Departmental PL'!F239</f>
        <v>0</v>
      </c>
      <c r="AS229" s="456">
        <f>+D229-'Departmental PL'!G239</f>
        <v>0</v>
      </c>
      <c r="AT229" s="456">
        <f>+E229-'Departmental PL'!H239</f>
        <v>0</v>
      </c>
      <c r="AU229" s="456">
        <f>+F229-'Departmental PL'!I239</f>
        <v>0</v>
      </c>
      <c r="AV229" s="456">
        <f>+G229-'Departmental PL'!J239</f>
        <v>0</v>
      </c>
      <c r="AW229" s="456">
        <f>+H229-'Departmental PL'!K239</f>
        <v>273661</v>
      </c>
      <c r="AX229" s="456">
        <f>+I229-'Departmental PL'!L239</f>
        <v>305849.31</v>
      </c>
      <c r="AY229" s="456">
        <f>+J229-'Departmental PL'!M239</f>
        <v>273661</v>
      </c>
      <c r="AZ229" s="456">
        <f>+K229-'Departmental PL'!N239</f>
        <v>0</v>
      </c>
      <c r="BA229" s="456">
        <f>+L229-'Departmental PL'!O239</f>
        <v>0</v>
      </c>
      <c r="BB229" s="456">
        <f>+M229-'Departmental PL'!P239</f>
        <v>305849.31</v>
      </c>
      <c r="BC229" s="456">
        <f>+N229-'Departmental PL'!Q239</f>
        <v>273661</v>
      </c>
      <c r="BD229" s="456">
        <f>+O229-'Departmental PL'!R239</f>
        <v>0</v>
      </c>
      <c r="BE229" s="456">
        <f>+P229-'Departmental PL'!S239</f>
        <v>0</v>
      </c>
      <c r="BF229" s="456">
        <f>+Q229-'Departmental PL'!T239</f>
        <v>0</v>
      </c>
      <c r="BG229" s="456">
        <f>+R229-'Departmental PL'!U239</f>
        <v>0</v>
      </c>
      <c r="BH229" s="456">
        <f>+S229-'Departmental PL'!V239</f>
        <v>305849.31</v>
      </c>
      <c r="BI229" s="456">
        <f>+T229-'Departmental PL'!W239</f>
        <v>273661</v>
      </c>
    </row>
    <row r="230" spans="1:61" ht="20.25" hidden="1" customHeight="1" x14ac:dyDescent="0.25">
      <c r="A230" s="2095"/>
      <c r="B230" s="2096"/>
      <c r="C230" s="2069"/>
      <c r="D230" s="2070"/>
      <c r="E230" s="2070"/>
      <c r="F230" s="2070"/>
      <c r="G230" s="2070"/>
      <c r="H230" s="2070"/>
      <c r="I230" s="2070"/>
      <c r="J230" s="2070"/>
      <c r="K230" s="2070"/>
      <c r="L230" s="2070"/>
      <c r="M230" s="2070"/>
      <c r="N230" s="2070"/>
      <c r="O230" s="2070"/>
      <c r="P230" s="2070"/>
      <c r="Q230" s="2070"/>
      <c r="R230" s="2070"/>
      <c r="S230" s="2070"/>
      <c r="T230" s="2070"/>
      <c r="AQ230" s="455" t="str">
        <f>'Departmental PL'!D240</f>
        <v xml:space="preserve"> 6230 PEDS CRANIALFACIAL CLNC </v>
      </c>
      <c r="AR230" s="456">
        <f>+C230-'Departmental PL'!F240</f>
        <v>0</v>
      </c>
      <c r="AS230" s="456">
        <f>+D230-'Departmental PL'!G240</f>
        <v>0</v>
      </c>
      <c r="AT230" s="456">
        <f>+E230-'Departmental PL'!H240</f>
        <v>0</v>
      </c>
      <c r="AU230" s="456">
        <f>+F230-'Departmental PL'!I240</f>
        <v>0</v>
      </c>
      <c r="AV230" s="456">
        <f>+G230-'Departmental PL'!J240</f>
        <v>0</v>
      </c>
      <c r="AW230" s="456">
        <f>+H230-'Departmental PL'!K240</f>
        <v>0</v>
      </c>
      <c r="AX230" s="456">
        <f>+I230-'Departmental PL'!L240</f>
        <v>0</v>
      </c>
      <c r="AY230" s="456">
        <f>+J230-'Departmental PL'!M240</f>
        <v>0</v>
      </c>
      <c r="AZ230" s="456">
        <f>+K230-'Departmental PL'!N240</f>
        <v>0</v>
      </c>
      <c r="BA230" s="456">
        <f>+L230-'Departmental PL'!O240</f>
        <v>0</v>
      </c>
      <c r="BB230" s="456">
        <f>+M230-'Departmental PL'!P240</f>
        <v>0</v>
      </c>
      <c r="BC230" s="456">
        <f>+N230-'Departmental PL'!Q240</f>
        <v>0</v>
      </c>
      <c r="BD230" s="456">
        <f>+O230-'Departmental PL'!R240</f>
        <v>0</v>
      </c>
      <c r="BE230" s="456">
        <f>+P230-'Departmental PL'!S240</f>
        <v>0</v>
      </c>
      <c r="BF230" s="456">
        <f>+Q230-'Departmental PL'!T240</f>
        <v>0</v>
      </c>
      <c r="BG230" s="456">
        <f>+R230-'Departmental PL'!U240</f>
        <v>0</v>
      </c>
      <c r="BH230" s="456">
        <f>+S230-'Departmental PL'!V240</f>
        <v>0</v>
      </c>
      <c r="BI230" s="456">
        <f>+T230-'Departmental PL'!W240</f>
        <v>0</v>
      </c>
    </row>
    <row r="231" spans="1:61" ht="20.25" hidden="1" customHeight="1" x14ac:dyDescent="0.25">
      <c r="A231" s="2081"/>
      <c r="B231" s="2096"/>
      <c r="C231" s="2069"/>
      <c r="D231" s="2070"/>
      <c r="E231" s="2070"/>
      <c r="F231" s="2070"/>
      <c r="G231" s="2070"/>
      <c r="H231" s="2070"/>
      <c r="I231" s="2070"/>
      <c r="J231" s="2070"/>
      <c r="K231" s="2070"/>
      <c r="L231" s="2070"/>
      <c r="M231" s="2070"/>
      <c r="N231" s="2070"/>
      <c r="O231" s="2070"/>
      <c r="P231" s="2070"/>
      <c r="Q231" s="2070"/>
      <c r="R231" s="2070"/>
      <c r="S231" s="2070"/>
      <c r="T231" s="2070"/>
      <c r="AQ231" s="455" t="str">
        <f>'Departmental PL'!D241</f>
        <v xml:space="preserve">  6230 PEDS CRANIALFACIAL CLNC - Flowcast Billed</v>
      </c>
      <c r="AR231" s="456">
        <f>+C231-'Departmental PL'!F241</f>
        <v>-214</v>
      </c>
      <c r="AS231" s="456">
        <f>+D231-'Departmental PL'!G241</f>
        <v>-142</v>
      </c>
      <c r="AT231" s="456">
        <f>+E231-'Departmental PL'!H241</f>
        <v>-218</v>
      </c>
      <c r="AU231" s="456">
        <f>+F231-'Departmental PL'!I241</f>
        <v>-153</v>
      </c>
      <c r="AV231" s="456">
        <f>+G231-'Departmental PL'!J241</f>
        <v>-36351</v>
      </c>
      <c r="AW231" s="456">
        <f>+H231-'Departmental PL'!K241</f>
        <v>-25926</v>
      </c>
      <c r="AX231" s="456">
        <f>+I231-'Departmental PL'!L241</f>
        <v>-17354</v>
      </c>
      <c r="AY231" s="456">
        <f>+J231-'Departmental PL'!M241</f>
        <v>-11695</v>
      </c>
      <c r="AZ231" s="456">
        <f>+K231-'Departmental PL'!N241</f>
        <v>-68531</v>
      </c>
      <c r="BA231" s="456">
        <f>+L231-'Departmental PL'!O241</f>
        <v>-81817</v>
      </c>
      <c r="BB231" s="456">
        <f>+M231-'Departmental PL'!P241</f>
        <v>51178</v>
      </c>
      <c r="BC231" s="456">
        <f>+N231-'Departmental PL'!Q241</f>
        <v>70122</v>
      </c>
      <c r="BD231" s="456">
        <f>+O231-'Departmental PL'!R241</f>
        <v>-825</v>
      </c>
      <c r="BE231" s="456">
        <f>+P231-'Departmental PL'!S241</f>
        <v>-8</v>
      </c>
      <c r="BF231" s="456">
        <f>+Q231-'Departmental PL'!T241</f>
        <v>-10303</v>
      </c>
      <c r="BG231" s="456">
        <f>+R231-'Departmental PL'!U241</f>
        <v>-14316</v>
      </c>
      <c r="BH231" s="456">
        <f>+S231-'Departmental PL'!V241</f>
        <v>62306</v>
      </c>
      <c r="BI231" s="456">
        <f>+T231-'Departmental PL'!W241</f>
        <v>84447</v>
      </c>
    </row>
    <row r="232" spans="1:61" ht="20.25" hidden="1" customHeight="1" x14ac:dyDescent="0.25">
      <c r="A232" s="2097" t="s">
        <v>1564</v>
      </c>
      <c r="B232" s="2096"/>
      <c r="C232" s="2069"/>
      <c r="D232" s="2070"/>
      <c r="E232" s="2070"/>
      <c r="F232" s="2070"/>
      <c r="G232" s="2070"/>
      <c r="H232" s="2070"/>
      <c r="I232" s="2070"/>
      <c r="J232" s="2070"/>
      <c r="K232" s="2070"/>
      <c r="L232" s="2070"/>
      <c r="M232" s="2070"/>
      <c r="N232" s="2070"/>
      <c r="O232" s="2070"/>
      <c r="P232" s="2070"/>
      <c r="Q232" s="2070"/>
      <c r="R232" s="2070"/>
      <c r="S232" s="2070"/>
      <c r="T232" s="2070"/>
      <c r="AQ232" s="455" t="str">
        <f>'Departmental PL'!D242</f>
        <v xml:space="preserve">  6230 PEDS CRANIALFACIAL CLNC - NON-TRENDSTAR</v>
      </c>
      <c r="AR232" s="456">
        <f>+C232-'Departmental PL'!F242</f>
        <v>0</v>
      </c>
      <c r="AS232" s="456">
        <f>+D232-'Departmental PL'!G242</f>
        <v>0</v>
      </c>
      <c r="AT232" s="456">
        <f>+E232-'Departmental PL'!H242</f>
        <v>0</v>
      </c>
      <c r="AU232" s="456">
        <f>+F232-'Departmental PL'!I242</f>
        <v>0</v>
      </c>
      <c r="AV232" s="456">
        <f>+G232-'Departmental PL'!J242</f>
        <v>-114085</v>
      </c>
      <c r="AW232" s="456">
        <f>+H232-'Departmental PL'!K242</f>
        <v>-31334</v>
      </c>
      <c r="AX232" s="456">
        <f>+I232-'Departmental PL'!L242</f>
        <v>-52443.5</v>
      </c>
      <c r="AY232" s="456">
        <f>+J232-'Departmental PL'!M242</f>
        <v>-31334</v>
      </c>
      <c r="AZ232" s="456">
        <f>+K232-'Departmental PL'!N242</f>
        <v>-213768.0778284072</v>
      </c>
      <c r="BA232" s="456">
        <f>+L232-'Departmental PL'!O242</f>
        <v>-112896.38520000002</v>
      </c>
      <c r="BB232" s="456">
        <f>+M232-'Departmental PL'!P242</f>
        <v>161324.5778284072</v>
      </c>
      <c r="BC232" s="456">
        <f>+N232-'Departmental PL'!Q242</f>
        <v>81562.385200000019</v>
      </c>
      <c r="BD232" s="456">
        <f>+O232-'Departmental PL'!R242</f>
        <v>-2572.7375676195911</v>
      </c>
      <c r="BE232" s="456">
        <f>+P232-'Departmental PL'!S242</f>
        <v>-11.362200000000001</v>
      </c>
      <c r="BF232" s="456">
        <f>+Q232-'Departmental PL'!T242</f>
        <v>-32138.857415421578</v>
      </c>
      <c r="BG232" s="456">
        <f>+R232-'Departmental PL'!U242</f>
        <v>-19754.469400000002</v>
      </c>
      <c r="BH232" s="456">
        <f>+S232-'Departmental PL'!V242</f>
        <v>196036.17281144837</v>
      </c>
      <c r="BI232" s="456">
        <f>+T232-'Departmental PL'!W242</f>
        <v>101328.21680000002</v>
      </c>
    </row>
    <row r="233" spans="1:61" ht="20.25" hidden="1" customHeight="1" x14ac:dyDescent="0.25">
      <c r="A233" s="2031" t="s">
        <v>1309</v>
      </c>
      <c r="B233" s="2096"/>
      <c r="C233" s="2069"/>
      <c r="D233" s="2070"/>
      <c r="E233" s="2070"/>
      <c r="F233" s="2070"/>
      <c r="G233" s="2070"/>
      <c r="H233" s="2070"/>
      <c r="I233" s="2070"/>
      <c r="J233" s="2070"/>
      <c r="K233" s="2070"/>
      <c r="L233" s="2070"/>
      <c r="M233" s="2070"/>
      <c r="N233" s="2070"/>
      <c r="O233" s="2070"/>
      <c r="P233" s="2070"/>
      <c r="Q233" s="2070"/>
      <c r="R233" s="2070"/>
      <c r="S233" s="2070"/>
      <c r="T233" s="2070"/>
      <c r="AQ233" s="455" t="str">
        <f>'Departmental PL'!D243</f>
        <v>4880 ADULTS W/ SPECIAL HEALTHCARE NEEDS (ASHCN)</v>
      </c>
      <c r="AR233" s="456">
        <f>+C233-'Departmental PL'!F243</f>
        <v>0</v>
      </c>
      <c r="AS233" s="456">
        <f>+D233-'Departmental PL'!G243</f>
        <v>0</v>
      </c>
      <c r="AT233" s="456">
        <f>+E233-'Departmental PL'!H243</f>
        <v>0</v>
      </c>
      <c r="AU233" s="456">
        <f>+F233-'Departmental PL'!I243</f>
        <v>0</v>
      </c>
      <c r="AV233" s="456">
        <f>+G233-'Departmental PL'!J243</f>
        <v>0</v>
      </c>
      <c r="AW233" s="456">
        <f>+H233-'Departmental PL'!K243</f>
        <v>0</v>
      </c>
      <c r="AX233" s="456">
        <f>+I233-'Departmental PL'!L243</f>
        <v>0</v>
      </c>
      <c r="AY233" s="456">
        <f>+J233-'Departmental PL'!M243</f>
        <v>0</v>
      </c>
      <c r="AZ233" s="456">
        <f>+K233-'Departmental PL'!N243</f>
        <v>0</v>
      </c>
      <c r="BA233" s="456">
        <f>+L233-'Departmental PL'!O243</f>
        <v>0</v>
      </c>
      <c r="BB233" s="456">
        <f>+M233-'Departmental PL'!P243</f>
        <v>0</v>
      </c>
      <c r="BC233" s="456">
        <f>+N233-'Departmental PL'!Q243</f>
        <v>0</v>
      </c>
      <c r="BD233" s="456">
        <f>+O233-'Departmental PL'!R243</f>
        <v>0</v>
      </c>
      <c r="BE233" s="456">
        <f>+P233-'Departmental PL'!S243</f>
        <v>0</v>
      </c>
      <c r="BF233" s="456">
        <f>+Q233-'Departmental PL'!T243</f>
        <v>0</v>
      </c>
      <c r="BG233" s="456">
        <f>+R233-'Departmental PL'!U243</f>
        <v>0</v>
      </c>
      <c r="BH233" s="456">
        <f>+S233-'Departmental PL'!V243</f>
        <v>0</v>
      </c>
      <c r="BI233" s="456">
        <f>+T233-'Departmental PL'!W243</f>
        <v>0</v>
      </c>
    </row>
    <row r="234" spans="1:61" ht="20.25" hidden="1" customHeight="1" x14ac:dyDescent="0.25">
      <c r="A234" s="2095"/>
      <c r="B234" s="2096"/>
      <c r="C234" s="2069"/>
      <c r="D234" s="2070"/>
      <c r="E234" s="2070"/>
      <c r="F234" s="2070"/>
      <c r="G234" s="2070"/>
      <c r="H234" s="2070"/>
      <c r="I234" s="2070"/>
      <c r="J234" s="2070"/>
      <c r="K234" s="2070"/>
      <c r="L234" s="2070"/>
      <c r="M234" s="2070"/>
      <c r="N234" s="2070"/>
      <c r="O234" s="2070"/>
      <c r="P234" s="2070"/>
      <c r="Q234" s="2070"/>
      <c r="R234" s="2070"/>
      <c r="S234" s="2070"/>
      <c r="T234" s="2070"/>
      <c r="AQ234" s="455" t="str">
        <f>'Departmental PL'!D244</f>
        <v xml:space="preserve">  4880 ADULTS W/ SPECIAL HEALTHCARE NEEDS (ASHCN) - Flowcast Billed</v>
      </c>
      <c r="AR234" s="456">
        <f>+C234-'Departmental PL'!F244</f>
        <v>-1188</v>
      </c>
      <c r="AS234" s="456">
        <f>+D234-'Departmental PL'!G244</f>
        <v>-156</v>
      </c>
      <c r="AT234" s="456">
        <f>+E234-'Departmental PL'!H244</f>
        <v>-3437</v>
      </c>
      <c r="AU234" s="456">
        <f>+F234-'Departmental PL'!I244</f>
        <v>-335</v>
      </c>
      <c r="AV234" s="456">
        <f>+G234-'Departmental PL'!J244</f>
        <v>-307642</v>
      </c>
      <c r="AW234" s="456">
        <f>+H234-'Departmental PL'!K244</f>
        <v>-48280</v>
      </c>
      <c r="AX234" s="456">
        <f>+I234-'Departmental PL'!L244</f>
        <v>-138714</v>
      </c>
      <c r="AY234" s="456">
        <f>+J234-'Departmental PL'!M244</f>
        <v>-12389</v>
      </c>
      <c r="AZ234" s="456">
        <f>+K234-'Departmental PL'!N244</f>
        <v>-344599</v>
      </c>
      <c r="BA234" s="456">
        <f>+L234-'Departmental PL'!O244</f>
        <v>-358188</v>
      </c>
      <c r="BB234" s="456">
        <f>+M234-'Departmental PL'!P244</f>
        <v>205886</v>
      </c>
      <c r="BC234" s="456">
        <f>+N234-'Departmental PL'!Q244</f>
        <v>345799</v>
      </c>
      <c r="BD234" s="456">
        <f>+O234-'Departmental PL'!R244</f>
        <v>-439</v>
      </c>
      <c r="BE234" s="456">
        <f>+P234-'Departmental PL'!S244</f>
        <v>-37</v>
      </c>
      <c r="BF234" s="456">
        <f>+Q234-'Departmental PL'!T244</f>
        <v>-59370</v>
      </c>
      <c r="BG234" s="456">
        <f>+R234-'Departmental PL'!U244</f>
        <v>-59141</v>
      </c>
      <c r="BH234" s="456">
        <f>+S234-'Departmental PL'!V244</f>
        <v>265695</v>
      </c>
      <c r="BI234" s="456">
        <f>+T234-'Departmental PL'!W244</f>
        <v>404977</v>
      </c>
    </row>
    <row r="235" spans="1:61" ht="20.25" hidden="1" customHeight="1" x14ac:dyDescent="0.25">
      <c r="A235" s="2081"/>
      <c r="B235" s="2096"/>
      <c r="C235" s="2069"/>
      <c r="D235" s="2070"/>
      <c r="E235" s="2070"/>
      <c r="F235" s="2070"/>
      <c r="G235" s="2070"/>
      <c r="H235" s="2070"/>
      <c r="I235" s="2070"/>
      <c r="J235" s="2070"/>
      <c r="K235" s="2070"/>
      <c r="L235" s="2070"/>
      <c r="M235" s="2070"/>
      <c r="N235" s="2070"/>
      <c r="O235" s="2070"/>
      <c r="P235" s="2070"/>
      <c r="Q235" s="2070"/>
      <c r="R235" s="2070"/>
      <c r="S235" s="2070"/>
      <c r="T235" s="2070"/>
      <c r="AQ235" s="455" t="str">
        <f>'Departmental PL'!D245</f>
        <v xml:space="preserve">  4880 ADULTS W/ SPECIAL HEALTHCARE NEEDS (ASHCN) - NON-TRENDSTAR</v>
      </c>
      <c r="AR235" s="456">
        <f>+C235-'Departmental PL'!F245</f>
        <v>0</v>
      </c>
      <c r="AS235" s="456">
        <f>+D235-'Departmental PL'!G245</f>
        <v>0</v>
      </c>
      <c r="AT235" s="456">
        <f>+E235-'Departmental PL'!H245</f>
        <v>0</v>
      </c>
      <c r="AU235" s="456">
        <f>+F235-'Departmental PL'!I245</f>
        <v>0</v>
      </c>
      <c r="AV235" s="456">
        <f>+G235-'Departmental PL'!J245</f>
        <v>-584981</v>
      </c>
      <c r="AW235" s="456">
        <f>+H235-'Departmental PL'!K245</f>
        <v>-28036.48</v>
      </c>
      <c r="AX235" s="456">
        <f>+I235-'Departmental PL'!L245</f>
        <v>-262981.40000000002</v>
      </c>
      <c r="AY235" s="456">
        <f>+J235-'Departmental PL'!M245</f>
        <v>-28036.48</v>
      </c>
      <c r="AZ235" s="456">
        <f>+K235-'Departmental PL'!N245</f>
        <v>-673719.18376479007</v>
      </c>
      <c r="BA235" s="456">
        <f>+L235-'Departmental PL'!O245</f>
        <v>0</v>
      </c>
      <c r="BB235" s="456">
        <f>+M235-'Departmental PL'!P245</f>
        <v>410737.78376479005</v>
      </c>
      <c r="BC235" s="456">
        <f>+N235-'Departmental PL'!Q245</f>
        <v>-28036.48</v>
      </c>
      <c r="BD235" s="456">
        <f>+O235-'Departmental PL'!R245</f>
        <v>-859.0038960496538</v>
      </c>
      <c r="BE235" s="456">
        <f>+P235-'Departmental PL'!S245</f>
        <v>0</v>
      </c>
      <c r="BF235" s="456">
        <f>+Q235-'Departmental PL'!T245</f>
        <v>-116073.56950920125</v>
      </c>
      <c r="BG235" s="456">
        <f>+R235-'Departmental PL'!U245</f>
        <v>0</v>
      </c>
      <c r="BH235" s="456">
        <f>+S235-'Departmental PL'!V245</f>
        <v>527670.35717004095</v>
      </c>
      <c r="BI235" s="456">
        <f>+T235-'Departmental PL'!W245</f>
        <v>-28036.48</v>
      </c>
    </row>
    <row r="236" spans="1:61" ht="20.25" hidden="1" customHeight="1" x14ac:dyDescent="0.25">
      <c r="A236" s="2081"/>
      <c r="B236" s="2096"/>
      <c r="C236" s="2069"/>
      <c r="D236" s="2070"/>
      <c r="E236" s="2070"/>
      <c r="F236" s="2070"/>
      <c r="G236" s="2070"/>
      <c r="H236" s="2070"/>
      <c r="I236" s="2070"/>
      <c r="J236" s="2070"/>
      <c r="K236" s="2070"/>
      <c r="L236" s="2070"/>
      <c r="M236" s="2070"/>
      <c r="N236" s="2070"/>
      <c r="O236" s="2070"/>
      <c r="P236" s="2070"/>
      <c r="Q236" s="2070"/>
      <c r="R236" s="2070"/>
      <c r="S236" s="2070"/>
      <c r="T236" s="2070"/>
      <c r="AQ236" s="455" t="str">
        <f>'Departmental PL'!D246</f>
        <v xml:space="preserve">4810 PEDS PULMONARY  </v>
      </c>
      <c r="AR236" s="456">
        <f>+C236-'Departmental PL'!F246</f>
        <v>0</v>
      </c>
      <c r="AS236" s="456">
        <f>+D236-'Departmental PL'!G246</f>
        <v>0</v>
      </c>
      <c r="AT236" s="456">
        <f>+E236-'Departmental PL'!H246</f>
        <v>0</v>
      </c>
      <c r="AU236" s="456">
        <f>+F236-'Departmental PL'!I246</f>
        <v>0</v>
      </c>
      <c r="AV236" s="456">
        <f>+G236-'Departmental PL'!J246</f>
        <v>0</v>
      </c>
      <c r="AW236" s="456">
        <f>+H236-'Departmental PL'!K246</f>
        <v>0</v>
      </c>
      <c r="AX236" s="456">
        <f>+I236-'Departmental PL'!L246</f>
        <v>0</v>
      </c>
      <c r="AY236" s="456">
        <f>+J236-'Departmental PL'!M246</f>
        <v>0</v>
      </c>
      <c r="AZ236" s="456">
        <f>+K236-'Departmental PL'!N246</f>
        <v>0</v>
      </c>
      <c r="BA236" s="456">
        <f>+L236-'Departmental PL'!O246</f>
        <v>0</v>
      </c>
      <c r="BB236" s="456">
        <f>+M236-'Departmental PL'!P246</f>
        <v>0</v>
      </c>
      <c r="BC236" s="456">
        <f>+N236-'Departmental PL'!Q246</f>
        <v>0</v>
      </c>
      <c r="BD236" s="456">
        <f>+O236-'Departmental PL'!R246</f>
        <v>0</v>
      </c>
      <c r="BE236" s="456">
        <f>+P236-'Departmental PL'!S246</f>
        <v>0</v>
      </c>
      <c r="BF236" s="456">
        <f>+Q236-'Departmental PL'!T246</f>
        <v>0</v>
      </c>
      <c r="BG236" s="456">
        <f>+R236-'Departmental PL'!U246</f>
        <v>0</v>
      </c>
      <c r="BH236" s="456">
        <f>+S236-'Departmental PL'!V246</f>
        <v>0</v>
      </c>
      <c r="BI236" s="456">
        <f>+T236-'Departmental PL'!W246</f>
        <v>0</v>
      </c>
    </row>
    <row r="237" spans="1:61" ht="20.25" hidden="1" customHeight="1" x14ac:dyDescent="0.25">
      <c r="A237" s="2067" t="s">
        <v>1225</v>
      </c>
      <c r="B237" s="2096"/>
      <c r="C237" s="2069"/>
      <c r="D237" s="2070"/>
      <c r="E237" s="2070"/>
      <c r="F237" s="2070"/>
      <c r="G237" s="2070"/>
      <c r="H237" s="2070"/>
      <c r="I237" s="2070"/>
      <c r="J237" s="2070"/>
      <c r="K237" s="2070"/>
      <c r="L237" s="2070"/>
      <c r="M237" s="2070"/>
      <c r="N237" s="2070"/>
      <c r="O237" s="2070"/>
      <c r="P237" s="2070"/>
      <c r="Q237" s="2070"/>
      <c r="R237" s="2070"/>
      <c r="S237" s="2070"/>
      <c r="T237" s="2070"/>
      <c r="AQ237" s="455" t="str">
        <f>'Departmental PL'!D247</f>
        <v xml:space="preserve"> 4810 PEDS PULMONARY   - Flowcast Billed</v>
      </c>
      <c r="AR237" s="456">
        <f>+C237-'Departmental PL'!F247</f>
        <v>-110</v>
      </c>
      <c r="AS237" s="456">
        <f>+D237-'Departmental PL'!G247</f>
        <v>0</v>
      </c>
      <c r="AT237" s="456">
        <f>+E237-'Departmental PL'!H247</f>
        <v>-109</v>
      </c>
      <c r="AU237" s="456">
        <f>+F237-'Departmental PL'!I247</f>
        <v>0</v>
      </c>
      <c r="AV237" s="456">
        <f>+G237-'Departmental PL'!J247</f>
        <v>-23385</v>
      </c>
      <c r="AW237" s="456">
        <f>+H237-'Departmental PL'!K247</f>
        <v>0</v>
      </c>
      <c r="AX237" s="456">
        <f>+I237-'Departmental PL'!L247</f>
        <v>-10019</v>
      </c>
      <c r="AY237" s="456">
        <f>+J237-'Departmental PL'!M247</f>
        <v>0</v>
      </c>
      <c r="AZ237" s="456">
        <f>+K237-'Departmental PL'!N247</f>
        <v>-14528</v>
      </c>
      <c r="BA237" s="456">
        <f>+L237-'Departmental PL'!O247</f>
        <v>0</v>
      </c>
      <c r="BB237" s="456">
        <f>+M237-'Departmental PL'!P247</f>
        <v>4510</v>
      </c>
      <c r="BC237" s="456">
        <f>+N237-'Departmental PL'!Q247</f>
        <v>0</v>
      </c>
      <c r="BD237" s="456">
        <f>+O237-'Departmental PL'!R247</f>
        <v>-1</v>
      </c>
      <c r="BE237" s="456">
        <f>+P237-'Departmental PL'!S247</f>
        <v>0</v>
      </c>
      <c r="BF237" s="456">
        <f>+Q237-'Departmental PL'!T247</f>
        <v>-1821</v>
      </c>
      <c r="BG237" s="456">
        <f>+R237-'Departmental PL'!U247</f>
        <v>0</v>
      </c>
      <c r="BH237" s="456">
        <f>+S237-'Departmental PL'!V247</f>
        <v>6331</v>
      </c>
      <c r="BI237" s="456">
        <f>+T237-'Departmental PL'!W247</f>
        <v>0</v>
      </c>
    </row>
    <row r="238" spans="1:61" ht="20.25" hidden="1" customHeight="1" x14ac:dyDescent="0.25">
      <c r="A238" s="2067" t="s">
        <v>1227</v>
      </c>
      <c r="B238" s="2096"/>
      <c r="C238" s="2069"/>
      <c r="D238" s="2070"/>
      <c r="E238" s="2070"/>
      <c r="F238" s="2070"/>
      <c r="G238" s="2070"/>
      <c r="H238" s="2070"/>
      <c r="I238" s="2070"/>
      <c r="J238" s="2070"/>
      <c r="K238" s="2070"/>
      <c r="L238" s="2070"/>
      <c r="M238" s="2070"/>
      <c r="N238" s="2070"/>
      <c r="O238" s="2070"/>
      <c r="P238" s="2070"/>
      <c r="Q238" s="2070"/>
      <c r="R238" s="2070"/>
      <c r="S238" s="2070"/>
      <c r="T238" s="2070"/>
      <c r="AQ238" s="455" t="str">
        <f>'Departmental PL'!D248</f>
        <v>4810 PEDS PULMONARY   - NON-TRENDSTAR</v>
      </c>
      <c r="AR238" s="456">
        <f>+C238-'Departmental PL'!F248</f>
        <v>0</v>
      </c>
      <c r="AS238" s="456">
        <f>+D238-'Departmental PL'!G248</f>
        <v>0</v>
      </c>
      <c r="AT238" s="456">
        <f>+E238-'Departmental PL'!H248</f>
        <v>0</v>
      </c>
      <c r="AU238" s="456">
        <f>+F238-'Departmental PL'!I248</f>
        <v>0</v>
      </c>
      <c r="AV238" s="456">
        <f>+G238-'Departmental PL'!J248</f>
        <v>-903925</v>
      </c>
      <c r="AW238" s="456">
        <f>+H238-'Departmental PL'!K248</f>
        <v>0</v>
      </c>
      <c r="AX238" s="456">
        <f>+I238-'Departmental PL'!L248</f>
        <v>-375385.69</v>
      </c>
      <c r="AY238" s="456">
        <f>+J238-'Departmental PL'!M248</f>
        <v>0</v>
      </c>
      <c r="AZ238" s="456">
        <f>+K238-'Departmental PL'!N248</f>
        <v>-571133.29459925019</v>
      </c>
      <c r="BA238" s="456">
        <f>+L238-'Departmental PL'!O248</f>
        <v>0</v>
      </c>
      <c r="BB238" s="456">
        <f>+M238-'Departmental PL'!P248</f>
        <v>195747.60459925019</v>
      </c>
      <c r="BC238" s="456">
        <f>+N238-'Departmental PL'!Q248</f>
        <v>0</v>
      </c>
      <c r="BD238" s="456">
        <f>+O238-'Departmental PL'!R248</f>
        <v>-38.551107633166218</v>
      </c>
      <c r="BE238" s="456">
        <f>+P238-'Departmental PL'!S248</f>
        <v>0</v>
      </c>
      <c r="BF238" s="456">
        <f>+Q238-'Departmental PL'!T248</f>
        <v>-71569.838823950078</v>
      </c>
      <c r="BG238" s="456">
        <f>+R238-'Departmental PL'!U248</f>
        <v>0</v>
      </c>
      <c r="BH238" s="456">
        <f>+S238-'Departmental PL'!V248</f>
        <v>267355.99453083344</v>
      </c>
      <c r="BI238" s="456">
        <f>+T238-'Departmental PL'!W248</f>
        <v>0</v>
      </c>
    </row>
    <row r="239" spans="1:61" ht="20.25" hidden="1" customHeight="1" x14ac:dyDescent="0.25">
      <c r="A239" s="2067" t="s">
        <v>1229</v>
      </c>
      <c r="B239" s="2096"/>
      <c r="C239" s="2069"/>
      <c r="D239" s="2070"/>
      <c r="E239" s="2070"/>
      <c r="F239" s="2070"/>
      <c r="G239" s="2070"/>
      <c r="H239" s="2070"/>
      <c r="I239" s="2070"/>
      <c r="J239" s="2070"/>
      <c r="K239" s="2070"/>
      <c r="L239" s="2070"/>
      <c r="M239" s="2070"/>
      <c r="N239" s="2070"/>
      <c r="O239" s="2070"/>
      <c r="P239" s="2070"/>
      <c r="Q239" s="2070"/>
      <c r="R239" s="2070"/>
      <c r="S239" s="2070"/>
      <c r="T239" s="2070"/>
      <c r="AQ239" s="455" t="str">
        <f>'Departmental PL'!D249</f>
        <v xml:space="preserve">  4811 PEDS ENDO  </v>
      </c>
      <c r="AR239" s="456">
        <f>+C239-'Departmental PL'!F249</f>
        <v>0</v>
      </c>
      <c r="AS239" s="456">
        <f>+D239-'Departmental PL'!G249</f>
        <v>0</v>
      </c>
      <c r="AT239" s="456">
        <f>+E239-'Departmental PL'!H249</f>
        <v>0</v>
      </c>
      <c r="AU239" s="456">
        <f>+F239-'Departmental PL'!I249</f>
        <v>0</v>
      </c>
      <c r="AV239" s="456">
        <f>+G239-'Departmental PL'!J249</f>
        <v>0</v>
      </c>
      <c r="AW239" s="456">
        <f>+H239-'Departmental PL'!K249</f>
        <v>0</v>
      </c>
      <c r="AX239" s="456">
        <f>+I239-'Departmental PL'!L249</f>
        <v>0</v>
      </c>
      <c r="AY239" s="456">
        <f>+J239-'Departmental PL'!M249</f>
        <v>0</v>
      </c>
      <c r="AZ239" s="456">
        <f>+K239-'Departmental PL'!N249</f>
        <v>0</v>
      </c>
      <c r="BA239" s="456">
        <f>+L239-'Departmental PL'!O249</f>
        <v>0</v>
      </c>
      <c r="BB239" s="456">
        <f>+M239-'Departmental PL'!P249</f>
        <v>0</v>
      </c>
      <c r="BC239" s="456">
        <f>+N239-'Departmental PL'!Q249</f>
        <v>0</v>
      </c>
      <c r="BD239" s="456">
        <f>+O239-'Departmental PL'!R249</f>
        <v>0</v>
      </c>
      <c r="BE239" s="456">
        <f>+P239-'Departmental PL'!S249</f>
        <v>0</v>
      </c>
      <c r="BF239" s="456">
        <f>+Q239-'Departmental PL'!T249</f>
        <v>0</v>
      </c>
      <c r="BG239" s="456">
        <f>+R239-'Departmental PL'!U249</f>
        <v>0</v>
      </c>
      <c r="BH239" s="456">
        <f>+S239-'Departmental PL'!V249</f>
        <v>0</v>
      </c>
      <c r="BI239" s="456">
        <f>+T239-'Departmental PL'!W249</f>
        <v>0</v>
      </c>
    </row>
    <row r="240" spans="1:61" ht="20.25" hidden="1" customHeight="1" x14ac:dyDescent="0.25">
      <c r="A240" s="2067" t="s">
        <v>1231</v>
      </c>
      <c r="B240" s="2096"/>
      <c r="C240" s="2069"/>
      <c r="D240" s="2070"/>
      <c r="E240" s="2070"/>
      <c r="F240" s="2070"/>
      <c r="G240" s="2070"/>
      <c r="H240" s="2070"/>
      <c r="I240" s="2070"/>
      <c r="J240" s="2070"/>
      <c r="K240" s="2070"/>
      <c r="L240" s="2070"/>
      <c r="M240" s="2070"/>
      <c r="N240" s="2070"/>
      <c r="O240" s="2070"/>
      <c r="P240" s="2070"/>
      <c r="Q240" s="2070"/>
      <c r="R240" s="2070"/>
      <c r="S240" s="2070"/>
      <c r="T240" s="2070"/>
      <c r="AQ240" s="455" t="str">
        <f>'Departmental PL'!D250</f>
        <v xml:space="preserve">  4811 PEDS ENDO   - Flowcast Billed</v>
      </c>
      <c r="AR240" s="456">
        <f>+C240-'Departmental PL'!F250</f>
        <v>-658</v>
      </c>
      <c r="AS240" s="456">
        <f>+D240-'Departmental PL'!G250</f>
        <v>0</v>
      </c>
      <c r="AT240" s="456">
        <f>+E240-'Departmental PL'!H250</f>
        <v>-1012</v>
      </c>
      <c r="AU240" s="456">
        <f>+F240-'Departmental PL'!I250</f>
        <v>0</v>
      </c>
      <c r="AV240" s="456">
        <f>+G240-'Departmental PL'!J250</f>
        <v>-72447</v>
      </c>
      <c r="AW240" s="456">
        <f>+H240-'Departmental PL'!K250</f>
        <v>0</v>
      </c>
      <c r="AX240" s="456">
        <f>+I240-'Departmental PL'!L250</f>
        <v>-30604</v>
      </c>
      <c r="AY240" s="456">
        <f>+J240-'Departmental PL'!M250</f>
        <v>0</v>
      </c>
      <c r="AZ240" s="456">
        <f>+K240-'Departmental PL'!N250</f>
        <v>-38904</v>
      </c>
      <c r="BA240" s="456">
        <f>+L240-'Departmental PL'!O250</f>
        <v>0</v>
      </c>
      <c r="BB240" s="456">
        <f>+M240-'Departmental PL'!P250</f>
        <v>8300</v>
      </c>
      <c r="BC240" s="456">
        <f>+N240-'Departmental PL'!Q250</f>
        <v>0</v>
      </c>
      <c r="BD240" s="456">
        <f>+O240-'Departmental PL'!R250</f>
        <v>-1</v>
      </c>
      <c r="BE240" s="456">
        <f>+P240-'Departmental PL'!S250</f>
        <v>0</v>
      </c>
      <c r="BF240" s="456">
        <f>+Q240-'Departmental PL'!T250</f>
        <v>-4687</v>
      </c>
      <c r="BG240" s="456">
        <f>+R240-'Departmental PL'!U250</f>
        <v>0</v>
      </c>
      <c r="BH240" s="456">
        <f>+S240-'Departmental PL'!V250</f>
        <v>12988</v>
      </c>
      <c r="BI240" s="456">
        <f>+T240-'Departmental PL'!W250</f>
        <v>0</v>
      </c>
    </row>
    <row r="241" spans="1:61" ht="20.25" hidden="1" customHeight="1" x14ac:dyDescent="0.25">
      <c r="A241" s="2067" t="s">
        <v>1233</v>
      </c>
      <c r="B241" s="2096"/>
      <c r="C241" s="2069"/>
      <c r="D241" s="2070"/>
      <c r="E241" s="2070"/>
      <c r="F241" s="2070"/>
      <c r="G241" s="2070"/>
      <c r="H241" s="2070"/>
      <c r="I241" s="2070"/>
      <c r="J241" s="2070"/>
      <c r="K241" s="2070"/>
      <c r="L241" s="2070"/>
      <c r="M241" s="2070"/>
      <c r="N241" s="2070"/>
      <c r="O241" s="2070"/>
      <c r="P241" s="2070"/>
      <c r="Q241" s="2070"/>
      <c r="R241" s="2070"/>
      <c r="S241" s="2070"/>
      <c r="T241" s="2070"/>
      <c r="AQ241" s="455" t="str">
        <f>'Departmental PL'!D251</f>
        <v xml:space="preserve">  4811 PEDS ENDO   - NON-TRENDSTAR</v>
      </c>
      <c r="AR241" s="456">
        <f>+C241-'Departmental PL'!F251</f>
        <v>0</v>
      </c>
      <c r="AS241" s="456">
        <f>+D241-'Departmental PL'!G251</f>
        <v>0</v>
      </c>
      <c r="AT241" s="456">
        <f>+E241-'Departmental PL'!H251</f>
        <v>0</v>
      </c>
      <c r="AU241" s="456">
        <f>+F241-'Departmental PL'!I251</f>
        <v>0</v>
      </c>
      <c r="AV241" s="456">
        <f>+G241-'Departmental PL'!J251</f>
        <v>-1721880</v>
      </c>
      <c r="AW241" s="456">
        <f>+H241-'Departmental PL'!K251</f>
        <v>0</v>
      </c>
      <c r="AX241" s="456">
        <f>+I241-'Departmental PL'!L251</f>
        <v>-833294.02</v>
      </c>
      <c r="AY241" s="456">
        <f>+J241-'Departmental PL'!M251</f>
        <v>0</v>
      </c>
      <c r="AZ241" s="456">
        <f>+K241-'Departmental PL'!N251</f>
        <v>-922868.8073214374</v>
      </c>
      <c r="BA241" s="456">
        <f>+L241-'Departmental PL'!O251</f>
        <v>0</v>
      </c>
      <c r="BB241" s="456">
        <f>+M241-'Departmental PL'!P251</f>
        <v>89574.787321437383</v>
      </c>
      <c r="BC241" s="456">
        <f>+N241-'Departmental PL'!Q251</f>
        <v>0</v>
      </c>
      <c r="BD241" s="456">
        <f>+O241-'Departmental PL'!R251</f>
        <v>-18.729947935677185</v>
      </c>
      <c r="BE241" s="456">
        <f>+P241-'Departmental PL'!S251</f>
        <v>0</v>
      </c>
      <c r="BF241" s="456">
        <f>+Q241-'Departmental PL'!T251</f>
        <v>-111185.34638483687</v>
      </c>
      <c r="BG241" s="456">
        <f>+R241-'Departmental PL'!U251</f>
        <v>0</v>
      </c>
      <c r="BH241" s="456">
        <f>+S241-'Departmental PL'!V251</f>
        <v>200778.86365420994</v>
      </c>
      <c r="BI241" s="456">
        <f>+T241-'Departmental PL'!W251</f>
        <v>0</v>
      </c>
    </row>
    <row r="242" spans="1:61" ht="20.25" hidden="1" customHeight="1" x14ac:dyDescent="0.25">
      <c r="A242" s="2067" t="s">
        <v>1235</v>
      </c>
      <c r="B242" s="2096"/>
      <c r="C242" s="2069"/>
      <c r="D242" s="2070"/>
      <c r="E242" s="2070"/>
      <c r="F242" s="2070"/>
      <c r="G242" s="2070"/>
      <c r="H242" s="2070"/>
      <c r="I242" s="2070"/>
      <c r="J242" s="2070"/>
      <c r="K242" s="2070"/>
      <c r="L242" s="2070"/>
      <c r="M242" s="2070"/>
      <c r="N242" s="2070"/>
      <c r="O242" s="2070"/>
      <c r="P242" s="2070"/>
      <c r="Q242" s="2070"/>
      <c r="R242" s="2070"/>
      <c r="S242" s="2070"/>
      <c r="T242" s="2070"/>
      <c r="AQ242" s="455" t="str">
        <f>'Departmental PL'!D252</f>
        <v xml:space="preserve">4812 PEDS RHEUMATOLOGY  </v>
      </c>
      <c r="AR242" s="456">
        <f>+C242-'Departmental PL'!F252</f>
        <v>0</v>
      </c>
      <c r="AS242" s="456">
        <f>+D242-'Departmental PL'!G252</f>
        <v>0</v>
      </c>
      <c r="AT242" s="456">
        <f>+E242-'Departmental PL'!H252</f>
        <v>0</v>
      </c>
      <c r="AU242" s="456">
        <f>+F242-'Departmental PL'!I252</f>
        <v>0</v>
      </c>
      <c r="AV242" s="456">
        <f>+G242-'Departmental PL'!J252</f>
        <v>0</v>
      </c>
      <c r="AW242" s="456">
        <f>+H242-'Departmental PL'!K252</f>
        <v>0</v>
      </c>
      <c r="AX242" s="456">
        <f>+I242-'Departmental PL'!L252</f>
        <v>0</v>
      </c>
      <c r="AY242" s="456">
        <f>+J242-'Departmental PL'!M252</f>
        <v>0</v>
      </c>
      <c r="AZ242" s="456">
        <f>+K242-'Departmental PL'!N252</f>
        <v>0</v>
      </c>
      <c r="BA242" s="456">
        <f>+L242-'Departmental PL'!O252</f>
        <v>0</v>
      </c>
      <c r="BB242" s="456">
        <f>+M242-'Departmental PL'!P252</f>
        <v>0</v>
      </c>
      <c r="BC242" s="456">
        <f>+N242-'Departmental PL'!Q252</f>
        <v>0</v>
      </c>
      <c r="BD242" s="456">
        <f>+O242-'Departmental PL'!R252</f>
        <v>0</v>
      </c>
      <c r="BE242" s="456">
        <f>+P242-'Departmental PL'!S252</f>
        <v>0</v>
      </c>
      <c r="BF242" s="456">
        <f>+Q242-'Departmental PL'!T252</f>
        <v>0</v>
      </c>
      <c r="BG242" s="456">
        <f>+R242-'Departmental PL'!U252</f>
        <v>0</v>
      </c>
      <c r="BH242" s="456">
        <f>+S242-'Departmental PL'!V252</f>
        <v>0</v>
      </c>
      <c r="BI242" s="456">
        <f>+T242-'Departmental PL'!W252</f>
        <v>0</v>
      </c>
    </row>
    <row r="243" spans="1:61" ht="20.25" hidden="1" customHeight="1" x14ac:dyDescent="0.25">
      <c r="A243" s="2067" t="s">
        <v>1237</v>
      </c>
      <c r="B243" s="2096"/>
      <c r="C243" s="2069"/>
      <c r="D243" s="2070"/>
      <c r="E243" s="2070"/>
      <c r="F243" s="2070"/>
      <c r="G243" s="2070"/>
      <c r="H243" s="2070"/>
      <c r="I243" s="2070"/>
      <c r="J243" s="2070"/>
      <c r="K243" s="2070"/>
      <c r="L243" s="2070"/>
      <c r="M243" s="2070"/>
      <c r="N243" s="2070"/>
      <c r="O243" s="2070"/>
      <c r="P243" s="2070"/>
      <c r="Q243" s="2070"/>
      <c r="R243" s="2070"/>
      <c r="S243" s="2070"/>
      <c r="T243" s="2070"/>
      <c r="AQ243" s="455" t="str">
        <f>'Departmental PL'!D253</f>
        <v xml:space="preserve">  4812 PEDS RHEUMATOLOGY   - Flowcast Billed</v>
      </c>
      <c r="AR243" s="456">
        <f>+C243-'Departmental PL'!F253</f>
        <v>-25</v>
      </c>
      <c r="AS243" s="456">
        <f>+D243-'Departmental PL'!G253</f>
        <v>0</v>
      </c>
      <c r="AT243" s="456">
        <f>+E243-'Departmental PL'!H253</f>
        <v>-24</v>
      </c>
      <c r="AU243" s="456">
        <f>+F243-'Departmental PL'!I253</f>
        <v>0</v>
      </c>
      <c r="AV243" s="456">
        <f>+G243-'Departmental PL'!J253</f>
        <v>-5832</v>
      </c>
      <c r="AW243" s="456">
        <f>+H243-'Departmental PL'!K253</f>
        <v>0</v>
      </c>
      <c r="AX243" s="456">
        <f>+I243-'Departmental PL'!L253</f>
        <v>-2534</v>
      </c>
      <c r="AY243" s="456">
        <f>+J243-'Departmental PL'!M253</f>
        <v>0</v>
      </c>
      <c r="AZ243" s="456">
        <f>+K243-'Departmental PL'!N253</f>
        <v>-3657</v>
      </c>
      <c r="BA243" s="456">
        <f>+L243-'Departmental PL'!O253</f>
        <v>0</v>
      </c>
      <c r="BB243" s="456">
        <f>+M243-'Departmental PL'!P253</f>
        <v>1123</v>
      </c>
      <c r="BC243" s="456">
        <f>+N243-'Departmental PL'!Q253</f>
        <v>0</v>
      </c>
      <c r="BD243" s="456">
        <f>+O243-'Departmental PL'!R253</f>
        <v>0</v>
      </c>
      <c r="BE243" s="456">
        <f>+P243-'Departmental PL'!S253</f>
        <v>0</v>
      </c>
      <c r="BF243" s="456">
        <f>+Q243-'Departmental PL'!T253</f>
        <v>-441</v>
      </c>
      <c r="BG243" s="456">
        <f>+R243-'Departmental PL'!U253</f>
        <v>0</v>
      </c>
      <c r="BH243" s="456">
        <f>+S243-'Departmental PL'!V253</f>
        <v>1564</v>
      </c>
      <c r="BI243" s="456">
        <f>+T243-'Departmental PL'!W253</f>
        <v>0</v>
      </c>
    </row>
    <row r="244" spans="1:61" ht="20.25" hidden="1" customHeight="1" x14ac:dyDescent="0.25">
      <c r="A244" s="2067" t="s">
        <v>1239</v>
      </c>
      <c r="B244" s="2096"/>
      <c r="C244" s="2069"/>
      <c r="D244" s="2070"/>
      <c r="E244" s="2070"/>
      <c r="F244" s="2070"/>
      <c r="G244" s="2070"/>
      <c r="H244" s="2070"/>
      <c r="I244" s="2070"/>
      <c r="J244" s="2070"/>
      <c r="K244" s="2070"/>
      <c r="L244" s="2070"/>
      <c r="M244" s="2070"/>
      <c r="N244" s="2070"/>
      <c r="O244" s="2070"/>
      <c r="P244" s="2070"/>
      <c r="Q244" s="2070"/>
      <c r="R244" s="2070"/>
      <c r="S244" s="2070"/>
      <c r="T244" s="2070"/>
      <c r="AQ244" s="455" t="str">
        <f>'Departmental PL'!D254</f>
        <v xml:space="preserve">  4812 PEDS RHEUMATOLOGY   - NON-TRENDSTAR</v>
      </c>
      <c r="AR244" s="456">
        <f>+C244-'Departmental PL'!F254</f>
        <v>0</v>
      </c>
      <c r="AS244" s="456">
        <f>+D244-'Departmental PL'!G254</f>
        <v>0</v>
      </c>
      <c r="AT244" s="456">
        <f>+E244-'Departmental PL'!H254</f>
        <v>0</v>
      </c>
      <c r="AU244" s="456">
        <f>+F244-'Departmental PL'!I254</f>
        <v>0</v>
      </c>
      <c r="AV244" s="456">
        <f>+G244-'Departmental PL'!J254</f>
        <v>-542650</v>
      </c>
      <c r="AW244" s="456">
        <f>+H244-'Departmental PL'!K254</f>
        <v>0</v>
      </c>
      <c r="AX244" s="456">
        <f>+I244-'Departmental PL'!L254</f>
        <v>-265812.69999999995</v>
      </c>
      <c r="AY244" s="456">
        <f>+J244-'Departmental PL'!M254</f>
        <v>0</v>
      </c>
      <c r="AZ244" s="456">
        <f>+K244-'Departmental PL'!N254</f>
        <v>-340249.10480653879</v>
      </c>
      <c r="BA244" s="456">
        <f>+L244-'Departmental PL'!O254</f>
        <v>0</v>
      </c>
      <c r="BB244" s="456">
        <f>+M244-'Departmental PL'!P254</f>
        <v>74436.404806538834</v>
      </c>
      <c r="BC244" s="456">
        <f>+N244-'Departmental PL'!Q254</f>
        <v>0</v>
      </c>
      <c r="BD244" s="456">
        <f>+O244-'Departmental PL'!R254</f>
        <v>-0.18797973315441527</v>
      </c>
      <c r="BE244" s="456">
        <f>+P244-'Departmental PL'!S254</f>
        <v>0</v>
      </c>
      <c r="BF244" s="456">
        <f>+Q244-'Departmental PL'!T254</f>
        <v>-41025.93367239034</v>
      </c>
      <c r="BG244" s="456">
        <f>+R244-'Departmental PL'!U254</f>
        <v>0</v>
      </c>
      <c r="BH244" s="456">
        <f>+S244-'Departmental PL'!V254</f>
        <v>115462.52645866232</v>
      </c>
      <c r="BI244" s="456">
        <f>+T244-'Departmental PL'!W254</f>
        <v>0</v>
      </c>
    </row>
    <row r="245" spans="1:61" ht="20.25" hidden="1" customHeight="1" x14ac:dyDescent="0.25">
      <c r="A245" s="2067" t="s">
        <v>1243</v>
      </c>
      <c r="B245" s="2096"/>
      <c r="C245" s="2069"/>
      <c r="D245" s="2070"/>
      <c r="E245" s="2070"/>
      <c r="F245" s="2070"/>
      <c r="G245" s="2070"/>
      <c r="H245" s="2070"/>
      <c r="I245" s="2070"/>
      <c r="J245" s="2070"/>
      <c r="K245" s="2070"/>
      <c r="L245" s="2070"/>
      <c r="M245" s="2070"/>
      <c r="N245" s="2070"/>
      <c r="O245" s="2070"/>
      <c r="P245" s="2070"/>
      <c r="Q245" s="2070"/>
      <c r="R245" s="2070"/>
      <c r="S245" s="2070"/>
      <c r="T245" s="2070"/>
      <c r="AQ245" s="455">
        <f>'Departmental PL'!D255</f>
        <v>0</v>
      </c>
      <c r="AR245" s="456">
        <f>+C245-'Departmental PL'!F255</f>
        <v>0</v>
      </c>
      <c r="AS245" s="456">
        <f>+D245-'Departmental PL'!G255</f>
        <v>0</v>
      </c>
      <c r="AT245" s="456">
        <f>+E245-'Departmental PL'!H255</f>
        <v>0</v>
      </c>
      <c r="AU245" s="456">
        <f>+F245-'Departmental PL'!I255</f>
        <v>0</v>
      </c>
      <c r="AV245" s="456">
        <f>+G245-'Departmental PL'!J255</f>
        <v>0</v>
      </c>
      <c r="AW245" s="456">
        <f>+H245-'Departmental PL'!K255</f>
        <v>0</v>
      </c>
      <c r="AX245" s="456">
        <f>+I245-'Departmental PL'!L255</f>
        <v>0</v>
      </c>
      <c r="AY245" s="456">
        <f>+J245-'Departmental PL'!M255</f>
        <v>0</v>
      </c>
      <c r="AZ245" s="456">
        <f>+K245-'Departmental PL'!N255</f>
        <v>0</v>
      </c>
      <c r="BA245" s="456">
        <f>+L245-'Departmental PL'!O255</f>
        <v>0</v>
      </c>
      <c r="BB245" s="456">
        <f>+M245-'Departmental PL'!P255</f>
        <v>0</v>
      </c>
      <c r="BC245" s="456">
        <f>+N245-'Departmental PL'!Q255</f>
        <v>0</v>
      </c>
      <c r="BD245" s="456">
        <f>+O245-'Departmental PL'!R255</f>
        <v>0</v>
      </c>
      <c r="BE245" s="456">
        <f>+P245-'Departmental PL'!S255</f>
        <v>0</v>
      </c>
      <c r="BF245" s="456">
        <f>+Q245-'Departmental PL'!T255</f>
        <v>0</v>
      </c>
      <c r="BG245" s="456">
        <f>+R245-'Departmental PL'!U255</f>
        <v>0</v>
      </c>
      <c r="BH245" s="456">
        <f>+S245-'Departmental PL'!V255</f>
        <v>0</v>
      </c>
      <c r="BI245" s="456">
        <f>+T245-'Departmental PL'!W255</f>
        <v>0</v>
      </c>
    </row>
    <row r="246" spans="1:61" ht="20.25" hidden="1" customHeight="1" x14ac:dyDescent="0.25">
      <c r="A246" s="2067" t="s">
        <v>1245</v>
      </c>
      <c r="B246" s="2096"/>
      <c r="C246" s="2069"/>
      <c r="D246" s="2070"/>
      <c r="E246" s="2070"/>
      <c r="F246" s="2070"/>
      <c r="G246" s="2070"/>
      <c r="H246" s="2070"/>
      <c r="I246" s="2070"/>
      <c r="J246" s="2070"/>
      <c r="K246" s="2070"/>
      <c r="L246" s="2070"/>
      <c r="M246" s="2070"/>
      <c r="N246" s="2070"/>
      <c r="O246" s="2070"/>
      <c r="P246" s="2070"/>
      <c r="Q246" s="2070"/>
      <c r="R246" s="2070"/>
      <c r="S246" s="2070"/>
      <c r="T246" s="2070"/>
      <c r="U246" s="2061" t="str">
        <f t="shared" si="2"/>
        <v/>
      </c>
      <c r="W246" s="455" t="b">
        <f>+'17HPM_DATA_INPUT'!C170='17_AUDIT_TOTALS_CK'!U246</f>
        <v>0</v>
      </c>
      <c r="X246" s="2065">
        <f>+'17HPM_DATA_INPUT'!D170-'17_AUDIT_TOTALS_CK'!C246</f>
        <v>0</v>
      </c>
      <c r="Y246" s="2065">
        <f>+'17HPM_DATA_INPUT'!E170-'17_AUDIT_TOTALS_CK'!D246</f>
        <v>0</v>
      </c>
      <c r="Z246" s="2065">
        <f>+'17HPM_DATA_INPUT'!F170-'17_AUDIT_TOTALS_CK'!E246</f>
        <v>0</v>
      </c>
      <c r="AA246" s="2065">
        <f>+'17HPM_DATA_INPUT'!G170-'17_AUDIT_TOTALS_CK'!F246</f>
        <v>0</v>
      </c>
      <c r="AB246" s="2065">
        <f>+'17HPM_DATA_INPUT'!H170-'17_AUDIT_TOTALS_CK'!G246</f>
        <v>0</v>
      </c>
      <c r="AC246" s="2065">
        <f>+'17HPM_DATA_INPUT'!I170-'17_AUDIT_TOTALS_CK'!H246</f>
        <v>0</v>
      </c>
      <c r="AD246" s="2065">
        <f>+'17HPM_DATA_INPUT'!J170-'17_AUDIT_TOTALS_CK'!I246</f>
        <v>0</v>
      </c>
      <c r="AE246" s="2065">
        <f>+'17HPM_DATA_INPUT'!K170-'17_AUDIT_TOTALS_CK'!J246</f>
        <v>0</v>
      </c>
      <c r="AF246" s="2065">
        <f>+'17HPM_DATA_INPUT'!L170-'17_AUDIT_TOTALS_CK'!K246</f>
        <v>0</v>
      </c>
      <c r="AG246" s="2065">
        <f>+'17HPM_DATA_INPUT'!M170-'17_AUDIT_TOTALS_CK'!L246</f>
        <v>0</v>
      </c>
      <c r="AH246" s="2065">
        <f>+'17HPM_DATA_INPUT'!N170-'17_AUDIT_TOTALS_CK'!M246</f>
        <v>0</v>
      </c>
      <c r="AI246" s="2065">
        <f>+'17HPM_DATA_INPUT'!O170-'17_AUDIT_TOTALS_CK'!N246</f>
        <v>0</v>
      </c>
      <c r="AJ246" s="2065">
        <f>+'17HPM_DATA_INPUT'!P170-'17_AUDIT_TOTALS_CK'!O246</f>
        <v>0</v>
      </c>
      <c r="AK246" s="2065">
        <f>+'17HPM_DATA_INPUT'!Q170-'17_AUDIT_TOTALS_CK'!P246</f>
        <v>0</v>
      </c>
      <c r="AL246" s="2065">
        <f>+'17HPM_DATA_INPUT'!R170-'17_AUDIT_TOTALS_CK'!Q246</f>
        <v>0</v>
      </c>
      <c r="AM246" s="2065">
        <f>+'17HPM_DATA_INPUT'!S170-'17_AUDIT_TOTALS_CK'!R246</f>
        <v>0</v>
      </c>
      <c r="AN246" s="2065">
        <f>+'17HPM_DATA_INPUT'!T170-'17_AUDIT_TOTALS_CK'!S246</f>
        <v>0</v>
      </c>
      <c r="AO246" s="2065">
        <f>+'17HPM_DATA_INPUT'!U170-'17_AUDIT_TOTALS_CK'!T246</f>
        <v>0</v>
      </c>
      <c r="AQ246" s="2096" t="str">
        <f>'Departmental PL'!D256</f>
        <v xml:space="preserve">006 Orthopedics </v>
      </c>
      <c r="AR246" s="456">
        <f>+C246-'Departmental PL'!F256</f>
        <v>0</v>
      </c>
      <c r="AS246" s="456">
        <f>+D246-'Departmental PL'!G256</f>
        <v>0</v>
      </c>
      <c r="AT246" s="456">
        <f>+E246-'Departmental PL'!H256</f>
        <v>0</v>
      </c>
      <c r="AU246" s="456">
        <f>+F246-'Departmental PL'!I256</f>
        <v>0</v>
      </c>
      <c r="AV246" s="456">
        <f>+G246-'Departmental PL'!J256</f>
        <v>0</v>
      </c>
      <c r="AW246" s="456">
        <f>+H246-'Departmental PL'!K256</f>
        <v>0</v>
      </c>
      <c r="AX246" s="456">
        <f>+I246-'Departmental PL'!L256</f>
        <v>0</v>
      </c>
      <c r="AY246" s="456">
        <f>+J246-'Departmental PL'!M256</f>
        <v>0</v>
      </c>
      <c r="AZ246" s="456">
        <f>+K246-'Departmental PL'!N256</f>
        <v>0</v>
      </c>
      <c r="BA246" s="456">
        <f>+L246-'Departmental PL'!O256</f>
        <v>0</v>
      </c>
      <c r="BB246" s="456">
        <f>+M246-'Departmental PL'!P256</f>
        <v>0</v>
      </c>
      <c r="BC246" s="456">
        <f>+N246-'Departmental PL'!Q256</f>
        <v>0</v>
      </c>
      <c r="BD246" s="456">
        <f>+O246-'Departmental PL'!R256</f>
        <v>0</v>
      </c>
      <c r="BE246" s="456">
        <f>+P246-'Departmental PL'!S256</f>
        <v>0</v>
      </c>
      <c r="BF246" s="456">
        <f>+Q246-'Departmental PL'!T256</f>
        <v>0</v>
      </c>
      <c r="BG246" s="456">
        <f>+R246-'Departmental PL'!U256</f>
        <v>0</v>
      </c>
      <c r="BH246" s="456">
        <f>+S246-'Departmental PL'!V256</f>
        <v>0</v>
      </c>
      <c r="BI246" s="456">
        <f>+T246-'Departmental PL'!W256</f>
        <v>0</v>
      </c>
    </row>
    <row r="247" spans="1:61" ht="20.25" hidden="1" customHeight="1" x14ac:dyDescent="0.25">
      <c r="A247" s="2067" t="s">
        <v>1247</v>
      </c>
      <c r="B247" s="2058" t="s">
        <v>2396</v>
      </c>
      <c r="C247" s="2060"/>
      <c r="D247" s="2060"/>
      <c r="E247" s="2060"/>
      <c r="F247" s="2060"/>
      <c r="G247" s="2060"/>
      <c r="H247" s="2060"/>
      <c r="I247" s="2060"/>
      <c r="J247" s="2060"/>
      <c r="K247" s="2060"/>
      <c r="L247" s="2060"/>
      <c r="M247" s="2060"/>
      <c r="N247" s="2060"/>
      <c r="O247" s="2060"/>
      <c r="P247" s="2060"/>
      <c r="Q247" s="2060"/>
      <c r="R247" s="2060"/>
      <c r="S247" s="2060"/>
      <c r="T247" s="2060"/>
      <c r="U247" s="2061" t="str">
        <f t="shared" si="2"/>
        <v>5000 ORTHOPEDIC SHOP</v>
      </c>
      <c r="W247" s="455" t="b">
        <f>+'17HPM_DATA_INPUT'!C171='17_AUDIT_TOTALS_CK'!U247</f>
        <v>1</v>
      </c>
      <c r="X247" s="2065">
        <f>+'17HPM_DATA_INPUT'!D171-'17_AUDIT_TOTALS_CK'!C247</f>
        <v>11863</v>
      </c>
      <c r="Y247" s="2065">
        <f>+'17HPM_DATA_INPUT'!E171-'17_AUDIT_TOTALS_CK'!D247</f>
        <v>11053</v>
      </c>
      <c r="Z247" s="2065">
        <f>+'17HPM_DATA_INPUT'!F171-'17_AUDIT_TOTALS_CK'!E247</f>
        <v>24883</v>
      </c>
      <c r="AA247" s="2065">
        <f>+'17HPM_DATA_INPUT'!G171-'17_AUDIT_TOTALS_CK'!F247</f>
        <v>22431</v>
      </c>
      <c r="AB247" s="2065">
        <f>+'17HPM_DATA_INPUT'!H171-'17_AUDIT_TOTALS_CK'!G247</f>
        <v>7702080</v>
      </c>
      <c r="AC247" s="2065">
        <f>+'17HPM_DATA_INPUT'!I171-'17_AUDIT_TOTALS_CK'!H247</f>
        <v>7846451</v>
      </c>
      <c r="AD247" s="2065">
        <f>+'17HPM_DATA_INPUT'!J171-'17_AUDIT_TOTALS_CK'!I247</f>
        <v>3143438</v>
      </c>
      <c r="AE247" s="2065">
        <f>+'17HPM_DATA_INPUT'!K171-'17_AUDIT_TOTALS_CK'!J247</f>
        <v>3084965</v>
      </c>
      <c r="AF247" s="2065">
        <f>+'17HPM_DATA_INPUT'!L171-'17_AUDIT_TOTALS_CK'!K247</f>
        <v>2860269</v>
      </c>
      <c r="AG247" s="2065">
        <f>+'17HPM_DATA_INPUT'!M171-'17_AUDIT_TOTALS_CK'!L247</f>
        <v>2957936</v>
      </c>
      <c r="AH247" s="2065">
        <f>+'17HPM_DATA_INPUT'!N171-'17_AUDIT_TOTALS_CK'!M247</f>
        <v>283169</v>
      </c>
      <c r="AI247" s="2065">
        <f>+'17HPM_DATA_INPUT'!O171-'17_AUDIT_TOTALS_CK'!N247</f>
        <v>127030</v>
      </c>
      <c r="AJ247" s="2065">
        <f>+'17HPM_DATA_INPUT'!P171-'17_AUDIT_TOTALS_CK'!O247</f>
        <v>162285</v>
      </c>
      <c r="AK247" s="2065">
        <f>+'17HPM_DATA_INPUT'!Q171-'17_AUDIT_TOTALS_CK'!P247</f>
        <v>153265</v>
      </c>
      <c r="AL247" s="2065">
        <f>+'17HPM_DATA_INPUT'!R171-'17_AUDIT_TOTALS_CK'!Q247</f>
        <v>416409</v>
      </c>
      <c r="AM247" s="2065">
        <f>+'17HPM_DATA_INPUT'!S171-'17_AUDIT_TOTALS_CK'!R247</f>
        <v>419740</v>
      </c>
      <c r="AN247" s="2065">
        <f>+'17HPM_DATA_INPUT'!T171-'17_AUDIT_TOTALS_CK'!S247</f>
        <v>-295525</v>
      </c>
      <c r="AO247" s="2065">
        <f>+'17HPM_DATA_INPUT'!U171-'17_AUDIT_TOTALS_CK'!T247</f>
        <v>-445975</v>
      </c>
      <c r="AQ247" s="455" t="str">
        <f>'Departmental PL'!D257</f>
        <v xml:space="preserve">5000 ORTHOPEDIC SHOP* </v>
      </c>
      <c r="AR247" s="456">
        <f>+C247-'Departmental PL'!F257</f>
        <v>-11863</v>
      </c>
      <c r="AS247" s="456">
        <f>+D247-'Departmental PL'!G257</f>
        <v>-11053</v>
      </c>
      <c r="AT247" s="456">
        <f>+E247-'Departmental PL'!H257</f>
        <v>-24883</v>
      </c>
      <c r="AU247" s="456">
        <f>+F247-'Departmental PL'!I257</f>
        <v>-22431</v>
      </c>
      <c r="AV247" s="456">
        <f>+G247-'Departmental PL'!J257</f>
        <v>-7702080</v>
      </c>
      <c r="AW247" s="456">
        <f>+H247-'Departmental PL'!K257</f>
        <v>-7835336.0300000003</v>
      </c>
      <c r="AX247" s="456">
        <f>+I247-'Departmental PL'!L257</f>
        <v>-3143438</v>
      </c>
      <c r="AY247" s="456">
        <f>+J247-'Departmental PL'!M257</f>
        <v>-3073850.03</v>
      </c>
      <c r="AZ247" s="456">
        <f>+K247-'Departmental PL'!N257</f>
        <v>-2860269</v>
      </c>
      <c r="BA247" s="456">
        <f>+L247-'Departmental PL'!O257</f>
        <v>-2957936</v>
      </c>
      <c r="BB247" s="456">
        <f>+M247-'Departmental PL'!P257</f>
        <v>-283169</v>
      </c>
      <c r="BC247" s="456">
        <f>+N247-'Departmental PL'!Q257</f>
        <v>-115914.0299999998</v>
      </c>
      <c r="BD247" s="456">
        <f>+O247-'Departmental PL'!R257</f>
        <v>-162285</v>
      </c>
      <c r="BE247" s="456">
        <f>+P247-'Departmental PL'!S257</f>
        <v>-153265</v>
      </c>
      <c r="BF247" s="456">
        <f>+Q247-'Departmental PL'!T257</f>
        <v>-416409</v>
      </c>
      <c r="BG247" s="456">
        <f>+R247-'Departmental PL'!U257</f>
        <v>-419740</v>
      </c>
      <c r="BH247" s="456">
        <f>+S247-'Departmental PL'!V257</f>
        <v>295525</v>
      </c>
      <c r="BI247" s="456">
        <f>+T247-'Departmental PL'!W257</f>
        <v>457090.9700000002</v>
      </c>
    </row>
    <row r="248" spans="1:61" ht="20.25" hidden="1" customHeight="1" x14ac:dyDescent="0.25">
      <c r="A248" s="2086">
        <v>7420</v>
      </c>
      <c r="B248" s="2058" t="s">
        <v>2397</v>
      </c>
      <c r="C248" s="2060"/>
      <c r="D248" s="2060"/>
      <c r="E248" s="2060"/>
      <c r="F248" s="2060"/>
      <c r="G248" s="2060"/>
      <c r="H248" s="2060"/>
      <c r="I248" s="2060"/>
      <c r="J248" s="2060"/>
      <c r="K248" s="2060"/>
      <c r="L248" s="2060"/>
      <c r="M248" s="2060"/>
      <c r="N248" s="2060"/>
      <c r="O248" s="2060"/>
      <c r="P248" s="2060"/>
      <c r="Q248" s="2060"/>
      <c r="R248" s="2060"/>
      <c r="S248" s="2060"/>
      <c r="T248" s="2060"/>
      <c r="U248" s="2061" t="str">
        <f t="shared" si="2"/>
        <v>5020 OPD-ORTHOPEDICS</v>
      </c>
      <c r="W248" s="455" t="b">
        <f>+'17HPM_DATA_INPUT'!C172='17_AUDIT_TOTALS_CK'!U248</f>
        <v>1</v>
      </c>
      <c r="X248" s="2065">
        <f>+'17HPM_DATA_INPUT'!D172-'17_AUDIT_TOTALS_CK'!C248</f>
        <v>943</v>
      </c>
      <c r="Y248" s="2065">
        <f>+'17HPM_DATA_INPUT'!E172-'17_AUDIT_TOTALS_CK'!D248</f>
        <v>832</v>
      </c>
      <c r="Z248" s="2065">
        <f>+'17HPM_DATA_INPUT'!F172-'17_AUDIT_TOTALS_CK'!E248</f>
        <v>1039</v>
      </c>
      <c r="AA248" s="2065">
        <f>+'17HPM_DATA_INPUT'!G172-'17_AUDIT_TOTALS_CK'!F248</f>
        <v>894</v>
      </c>
      <c r="AB248" s="2065">
        <f>+'17HPM_DATA_INPUT'!H172-'17_AUDIT_TOTALS_CK'!G248</f>
        <v>180622</v>
      </c>
      <c r="AC248" s="2065">
        <f>+'17HPM_DATA_INPUT'!I172-'17_AUDIT_TOTALS_CK'!H248</f>
        <v>152711</v>
      </c>
      <c r="AD248" s="2065">
        <f>+'17HPM_DATA_INPUT'!J172-'17_AUDIT_TOTALS_CK'!I248</f>
        <v>64677</v>
      </c>
      <c r="AE248" s="2065">
        <f>+'17HPM_DATA_INPUT'!K172-'17_AUDIT_TOTALS_CK'!J248</f>
        <v>52247</v>
      </c>
      <c r="AF248" s="2065">
        <f>+'17HPM_DATA_INPUT'!L172-'17_AUDIT_TOTALS_CK'!K248</f>
        <v>820291</v>
      </c>
      <c r="AG248" s="2065">
        <f>+'17HPM_DATA_INPUT'!M172-'17_AUDIT_TOTALS_CK'!L248</f>
        <v>823879</v>
      </c>
      <c r="AH248" s="2065">
        <f>+'17HPM_DATA_INPUT'!N172-'17_AUDIT_TOTALS_CK'!M248</f>
        <v>-755614</v>
      </c>
      <c r="AI248" s="2065">
        <f>+'17HPM_DATA_INPUT'!O172-'17_AUDIT_TOTALS_CK'!N248</f>
        <v>-771632</v>
      </c>
      <c r="AJ248" s="2065">
        <f>+'17HPM_DATA_INPUT'!P172-'17_AUDIT_TOTALS_CK'!O248</f>
        <v>422762</v>
      </c>
      <c r="AK248" s="2065">
        <f>+'17HPM_DATA_INPUT'!Q172-'17_AUDIT_TOTALS_CK'!P248</f>
        <v>406140</v>
      </c>
      <c r="AL248" s="2065">
        <f>+'17HPM_DATA_INPUT'!R172-'17_AUDIT_TOTALS_CK'!Q248</f>
        <v>771200</v>
      </c>
      <c r="AM248" s="2065">
        <f>+'17HPM_DATA_INPUT'!S172-'17_AUDIT_TOTALS_CK'!R248</f>
        <v>398127</v>
      </c>
      <c r="AN248" s="2065">
        <f>+'17HPM_DATA_INPUT'!T172-'17_AUDIT_TOTALS_CK'!S248</f>
        <v>-1949576</v>
      </c>
      <c r="AO248" s="2065">
        <f>+'17HPM_DATA_INPUT'!U172-'17_AUDIT_TOTALS_CK'!T248</f>
        <v>-1575899</v>
      </c>
      <c r="AQ248" s="455" t="str">
        <f>'Departmental PL'!D258</f>
        <v>5020 OPD-ORTHOPEDICS</v>
      </c>
      <c r="AR248" s="456">
        <f>+C248-'Departmental PL'!F258</f>
        <v>-943</v>
      </c>
      <c r="AS248" s="456">
        <f>+D248-'Departmental PL'!G258</f>
        <v>-832</v>
      </c>
      <c r="AT248" s="456">
        <f>+E248-'Departmental PL'!H258</f>
        <v>-1039</v>
      </c>
      <c r="AU248" s="456">
        <f>+F248-'Departmental PL'!I258</f>
        <v>-894</v>
      </c>
      <c r="AV248" s="456">
        <f>+G248-'Departmental PL'!J258</f>
        <v>-180622</v>
      </c>
      <c r="AW248" s="456">
        <f>+H248-'Departmental PL'!K258</f>
        <v>-152711</v>
      </c>
      <c r="AX248" s="456">
        <f>+I248-'Departmental PL'!L258</f>
        <v>-64677</v>
      </c>
      <c r="AY248" s="456">
        <f>+J248-'Departmental PL'!M258</f>
        <v>-52247</v>
      </c>
      <c r="AZ248" s="456">
        <f>+K248-'Departmental PL'!N258</f>
        <v>-820291</v>
      </c>
      <c r="BA248" s="456">
        <f>+L248-'Departmental PL'!O258</f>
        <v>-823879</v>
      </c>
      <c r="BB248" s="456">
        <f>+M248-'Departmental PL'!P258</f>
        <v>755614</v>
      </c>
      <c r="BC248" s="456">
        <f>+N248-'Departmental PL'!Q258</f>
        <v>771632</v>
      </c>
      <c r="BD248" s="456">
        <f>+O248-'Departmental PL'!R258</f>
        <v>-422762</v>
      </c>
      <c r="BE248" s="456">
        <f>+P248-'Departmental PL'!S258</f>
        <v>-406140</v>
      </c>
      <c r="BF248" s="456">
        <f>+Q248-'Departmental PL'!T258</f>
        <v>-771200</v>
      </c>
      <c r="BG248" s="456">
        <f>+R248-'Departmental PL'!U258</f>
        <v>-398127</v>
      </c>
      <c r="BH248" s="456">
        <f>+S248-'Departmental PL'!V258</f>
        <v>1949576</v>
      </c>
      <c r="BI248" s="456">
        <f>+T248-'Departmental PL'!W258</f>
        <v>1575899</v>
      </c>
    </row>
    <row r="249" spans="1:61" ht="20.25" hidden="1" customHeight="1" x14ac:dyDescent="0.25">
      <c r="A249" s="2067" t="s">
        <v>1251</v>
      </c>
      <c r="B249" s="2058" t="s">
        <v>2398</v>
      </c>
      <c r="C249" s="2060"/>
      <c r="D249" s="2060"/>
      <c r="E249" s="2060"/>
      <c r="F249" s="2060"/>
      <c r="G249" s="2060"/>
      <c r="H249" s="2060"/>
      <c r="I249" s="2060"/>
      <c r="J249" s="2060"/>
      <c r="K249" s="2060"/>
      <c r="L249" s="2060"/>
      <c r="M249" s="2060"/>
      <c r="N249" s="2060"/>
      <c r="O249" s="2060"/>
      <c r="P249" s="2060"/>
      <c r="Q249" s="2060"/>
      <c r="R249" s="2060"/>
      <c r="S249" s="2060"/>
      <c r="T249" s="2060"/>
      <c r="U249" s="2061" t="str">
        <f t="shared" si="2"/>
        <v>5030 O/P ORTHO PROC - CLCRS</v>
      </c>
      <c r="W249" s="455" t="b">
        <f>+'17HPM_DATA_INPUT'!C173='17_AUDIT_TOTALS_CK'!U249</f>
        <v>1</v>
      </c>
      <c r="X249" s="2065">
        <f>+'17HPM_DATA_INPUT'!D173-'17_AUDIT_TOTALS_CK'!C249</f>
        <v>5517</v>
      </c>
      <c r="Y249" s="2065">
        <f>+'17HPM_DATA_INPUT'!E173-'17_AUDIT_TOTALS_CK'!D249</f>
        <v>5506</v>
      </c>
      <c r="Z249" s="2065">
        <f>+'17HPM_DATA_INPUT'!F173-'17_AUDIT_TOTALS_CK'!E249</f>
        <v>56742</v>
      </c>
      <c r="AA249" s="2065">
        <f>+'17HPM_DATA_INPUT'!G173-'17_AUDIT_TOTALS_CK'!F249</f>
        <v>56784</v>
      </c>
      <c r="AB249" s="2065">
        <f>+'17HPM_DATA_INPUT'!H173-'17_AUDIT_TOTALS_CK'!G249</f>
        <v>16243751</v>
      </c>
      <c r="AC249" s="2065">
        <f>+'17HPM_DATA_INPUT'!I173-'17_AUDIT_TOTALS_CK'!H249</f>
        <v>15588909</v>
      </c>
      <c r="AD249" s="2065">
        <f>+'17HPM_DATA_INPUT'!J173-'17_AUDIT_TOTALS_CK'!I249</f>
        <v>6545534</v>
      </c>
      <c r="AE249" s="2065">
        <f>+'17HPM_DATA_INPUT'!K173-'17_AUDIT_TOTALS_CK'!J249</f>
        <v>6674807</v>
      </c>
      <c r="AF249" s="2065">
        <f>+'17HPM_DATA_INPUT'!L173-'17_AUDIT_TOTALS_CK'!K249</f>
        <v>1399427</v>
      </c>
      <c r="AG249" s="2065">
        <f>+'17HPM_DATA_INPUT'!M173-'17_AUDIT_TOTALS_CK'!L249</f>
        <v>1369359</v>
      </c>
      <c r="AH249" s="2065">
        <f>+'17HPM_DATA_INPUT'!N173-'17_AUDIT_TOTALS_CK'!M249</f>
        <v>5146108</v>
      </c>
      <c r="AI249" s="2065">
        <f>+'17HPM_DATA_INPUT'!O173-'17_AUDIT_TOTALS_CK'!N249</f>
        <v>5305449</v>
      </c>
      <c r="AJ249" s="2065">
        <f>+'17HPM_DATA_INPUT'!P173-'17_AUDIT_TOTALS_CK'!O249</f>
        <v>847407</v>
      </c>
      <c r="AK249" s="2065">
        <f>+'17HPM_DATA_INPUT'!Q173-'17_AUDIT_TOTALS_CK'!P249</f>
        <v>820354</v>
      </c>
      <c r="AL249" s="2065">
        <f>+'17HPM_DATA_INPUT'!R173-'17_AUDIT_TOTALS_CK'!Q249</f>
        <v>812200</v>
      </c>
      <c r="AM249" s="2065">
        <f>+'17HPM_DATA_INPUT'!S173-'17_AUDIT_TOTALS_CK'!R249</f>
        <v>546394</v>
      </c>
      <c r="AN249" s="2065">
        <f>+'17HPM_DATA_INPUT'!T173-'17_AUDIT_TOTALS_CK'!S249</f>
        <v>3486500</v>
      </c>
      <c r="AO249" s="2065">
        <f>+'17HPM_DATA_INPUT'!U173-'17_AUDIT_TOTALS_CK'!T249</f>
        <v>3938701</v>
      </c>
      <c r="AQ249" s="455" t="str">
        <f>'Departmental PL'!D259</f>
        <v>5030 O/P ORTHO PROC - CLCRS</v>
      </c>
      <c r="AR249" s="456">
        <f>+C249-'Departmental PL'!F259</f>
        <v>-5517</v>
      </c>
      <c r="AS249" s="456">
        <f>+D249-'Departmental PL'!G259</f>
        <v>-5506</v>
      </c>
      <c r="AT249" s="456">
        <f>+E249-'Departmental PL'!H259</f>
        <v>-56742</v>
      </c>
      <c r="AU249" s="456">
        <f>+F249-'Departmental PL'!I259</f>
        <v>-56784</v>
      </c>
      <c r="AV249" s="456">
        <f>+G249-'Departmental PL'!J259</f>
        <v>-16243751</v>
      </c>
      <c r="AW249" s="456">
        <f>+H249-'Departmental PL'!K259</f>
        <v>-15588909</v>
      </c>
      <c r="AX249" s="456">
        <f>+I249-'Departmental PL'!L259</f>
        <v>-6545534</v>
      </c>
      <c r="AY249" s="456">
        <f>+J249-'Departmental PL'!M259</f>
        <v>-6674807</v>
      </c>
      <c r="AZ249" s="456">
        <f>+K249-'Departmental PL'!N259</f>
        <v>-1399427</v>
      </c>
      <c r="BA249" s="456">
        <f>+L249-'Departmental PL'!O259</f>
        <v>-1369359</v>
      </c>
      <c r="BB249" s="456">
        <f>+M249-'Departmental PL'!P259</f>
        <v>-5146107</v>
      </c>
      <c r="BC249" s="456">
        <f>+N249-'Departmental PL'!Q259</f>
        <v>-5305448</v>
      </c>
      <c r="BD249" s="456">
        <f>+O249-'Departmental PL'!R259</f>
        <v>-847407</v>
      </c>
      <c r="BE249" s="456">
        <f>+P249-'Departmental PL'!S259</f>
        <v>-820354</v>
      </c>
      <c r="BF249" s="456">
        <f>+Q249-'Departmental PL'!T259</f>
        <v>-812200</v>
      </c>
      <c r="BG249" s="456">
        <f>+R249-'Departmental PL'!U259</f>
        <v>-546394</v>
      </c>
      <c r="BH249" s="456">
        <f>+S249-'Departmental PL'!V259</f>
        <v>-3486500</v>
      </c>
      <c r="BI249" s="456">
        <f>+T249-'Departmental PL'!W259</f>
        <v>-3938700</v>
      </c>
    </row>
    <row r="250" spans="1:61" ht="20.25" hidden="1" customHeight="1" x14ac:dyDescent="0.25">
      <c r="A250" s="2067" t="s">
        <v>2034</v>
      </c>
      <c r="B250" s="2058" t="s">
        <v>2399</v>
      </c>
      <c r="C250" s="2060"/>
      <c r="D250" s="2060"/>
      <c r="E250" s="2060"/>
      <c r="F250" s="2060"/>
      <c r="G250" s="2060"/>
      <c r="H250" s="2060"/>
      <c r="I250" s="2060"/>
      <c r="J250" s="2060"/>
      <c r="K250" s="2060"/>
      <c r="L250" s="2060"/>
      <c r="M250" s="2060"/>
      <c r="N250" s="2060"/>
      <c r="O250" s="2060"/>
      <c r="P250" s="2060"/>
      <c r="Q250" s="2060"/>
      <c r="R250" s="2060"/>
      <c r="S250" s="2060"/>
      <c r="T250" s="2060"/>
      <c r="U250" s="2061" t="str">
        <f t="shared" si="2"/>
        <v>6560 HAND REHAB-CC</v>
      </c>
      <c r="W250" s="455" t="b">
        <f>+'17HPM_DATA_INPUT'!C174='17_AUDIT_TOTALS_CK'!U250</f>
        <v>1</v>
      </c>
      <c r="X250" s="2065">
        <f>+'17HPM_DATA_INPUT'!D174-'17_AUDIT_TOTALS_CK'!C250</f>
        <v>7556</v>
      </c>
      <c r="Y250" s="2065">
        <f>+'17HPM_DATA_INPUT'!E174-'17_AUDIT_TOTALS_CK'!D250</f>
        <v>7545</v>
      </c>
      <c r="Z250" s="2065">
        <f>+'17HPM_DATA_INPUT'!F174-'17_AUDIT_TOTALS_CK'!E250</f>
        <v>73776</v>
      </c>
      <c r="AA250" s="2065">
        <f>+'17HPM_DATA_INPUT'!G174-'17_AUDIT_TOTALS_CK'!F250</f>
        <v>79468</v>
      </c>
      <c r="AB250" s="2065">
        <f>+'17HPM_DATA_INPUT'!H174-'17_AUDIT_TOTALS_CK'!G250</f>
        <v>5277088</v>
      </c>
      <c r="AC250" s="2065">
        <f>+'17HPM_DATA_INPUT'!I174-'17_AUDIT_TOTALS_CK'!H250</f>
        <v>5528249</v>
      </c>
      <c r="AD250" s="2065">
        <f>+'17HPM_DATA_INPUT'!J174-'17_AUDIT_TOTALS_CK'!I250</f>
        <v>1792520</v>
      </c>
      <c r="AE250" s="2065">
        <f>+'17HPM_DATA_INPUT'!K174-'17_AUDIT_TOTALS_CK'!J250</f>
        <v>1920409</v>
      </c>
      <c r="AF250" s="2065">
        <f>+'17HPM_DATA_INPUT'!L174-'17_AUDIT_TOTALS_CK'!K250</f>
        <v>1262546</v>
      </c>
      <c r="AG250" s="2065">
        <f>+'17HPM_DATA_INPUT'!M174-'17_AUDIT_TOTALS_CK'!L250</f>
        <v>1216393</v>
      </c>
      <c r="AH250" s="2065">
        <f>+'17HPM_DATA_INPUT'!N174-'17_AUDIT_TOTALS_CK'!M250</f>
        <v>529974</v>
      </c>
      <c r="AI250" s="2065">
        <f>+'17HPM_DATA_INPUT'!O174-'17_AUDIT_TOTALS_CK'!N250</f>
        <v>704015</v>
      </c>
      <c r="AJ250" s="2065">
        <f>+'17HPM_DATA_INPUT'!P174-'17_AUDIT_TOTALS_CK'!O250</f>
        <v>125751</v>
      </c>
      <c r="AK250" s="2065">
        <f>+'17HPM_DATA_INPUT'!Q174-'17_AUDIT_TOTALS_CK'!P250</f>
        <v>130322</v>
      </c>
      <c r="AL250" s="2065">
        <f>+'17HPM_DATA_INPUT'!R174-'17_AUDIT_TOTALS_CK'!Q250</f>
        <v>319033</v>
      </c>
      <c r="AM250" s="2065">
        <f>+'17HPM_DATA_INPUT'!S174-'17_AUDIT_TOTALS_CK'!R250</f>
        <v>303663</v>
      </c>
      <c r="AN250" s="2065">
        <f>+'17HPM_DATA_INPUT'!T174-'17_AUDIT_TOTALS_CK'!S250</f>
        <v>85190</v>
      </c>
      <c r="AO250" s="2065">
        <f>+'17HPM_DATA_INPUT'!U174-'17_AUDIT_TOTALS_CK'!T250</f>
        <v>270030</v>
      </c>
      <c r="AQ250" s="455" t="str">
        <f>'Departmental PL'!D260</f>
        <v>6560 HAND REHAB-CC</v>
      </c>
      <c r="AR250" s="456">
        <f>+C250-'Departmental PL'!F260</f>
        <v>-7556</v>
      </c>
      <c r="AS250" s="456">
        <f>+D250-'Departmental PL'!G260</f>
        <v>-7545</v>
      </c>
      <c r="AT250" s="456">
        <f>+E250-'Departmental PL'!H260</f>
        <v>-73776</v>
      </c>
      <c r="AU250" s="456">
        <f>+F250-'Departmental PL'!I260</f>
        <v>-79468</v>
      </c>
      <c r="AV250" s="456">
        <f>+G250-'Departmental PL'!J260</f>
        <v>-5277088</v>
      </c>
      <c r="AW250" s="456">
        <f>+H250-'Departmental PL'!K260</f>
        <v>-5528249</v>
      </c>
      <c r="AX250" s="456">
        <f>+I250-'Departmental PL'!L260</f>
        <v>-1792520</v>
      </c>
      <c r="AY250" s="456">
        <f>+J250-'Departmental PL'!M260</f>
        <v>-1920409</v>
      </c>
      <c r="AZ250" s="456">
        <f>+K250-'Departmental PL'!N260</f>
        <v>-1262546</v>
      </c>
      <c r="BA250" s="456">
        <f>+L250-'Departmental PL'!O260</f>
        <v>-1216393</v>
      </c>
      <c r="BB250" s="456">
        <f>+M250-'Departmental PL'!P260</f>
        <v>-529974</v>
      </c>
      <c r="BC250" s="456">
        <f>+N250-'Departmental PL'!Q260</f>
        <v>-704016</v>
      </c>
      <c r="BD250" s="456">
        <f>+O250-'Departmental PL'!R260</f>
        <v>-125751</v>
      </c>
      <c r="BE250" s="456">
        <f>+P250-'Departmental PL'!S260</f>
        <v>-130322</v>
      </c>
      <c r="BF250" s="456">
        <f>+Q250-'Departmental PL'!T260</f>
        <v>-319033</v>
      </c>
      <c r="BG250" s="456">
        <f>+R250-'Departmental PL'!U260</f>
        <v>-303663</v>
      </c>
      <c r="BH250" s="456">
        <f>+S250-'Departmental PL'!V260</f>
        <v>-85190</v>
      </c>
      <c r="BI250" s="456">
        <f>+T250-'Departmental PL'!W260</f>
        <v>-270031</v>
      </c>
    </row>
    <row r="251" spans="1:61" ht="20.25" hidden="1" customHeight="1" x14ac:dyDescent="0.25">
      <c r="A251" s="2068" t="s">
        <v>1261</v>
      </c>
      <c r="B251" s="2058" t="s">
        <v>2400</v>
      </c>
      <c r="C251" s="2060"/>
      <c r="D251" s="2060"/>
      <c r="E251" s="2060"/>
      <c r="F251" s="2060"/>
      <c r="G251" s="2060"/>
      <c r="H251" s="2060"/>
      <c r="I251" s="2060"/>
      <c r="J251" s="2060"/>
      <c r="K251" s="2060"/>
      <c r="L251" s="2060"/>
      <c r="M251" s="2060"/>
      <c r="N251" s="2060"/>
      <c r="O251" s="2060"/>
      <c r="P251" s="2060"/>
      <c r="Q251" s="2060"/>
      <c r="R251" s="2060"/>
      <c r="S251" s="2060"/>
      <c r="T251" s="2060"/>
      <c r="U251" s="2061" t="str">
        <f t="shared" si="2"/>
        <v>6570 HAND REHAB-GREECE</v>
      </c>
      <c r="W251" s="455" t="b">
        <f>+'17HPM_DATA_INPUT'!C175='17_AUDIT_TOTALS_CK'!U251</f>
        <v>1</v>
      </c>
      <c r="X251" s="2065">
        <f>+'17HPM_DATA_INPUT'!D175-'17_AUDIT_TOTALS_CK'!C251</f>
        <v>694</v>
      </c>
      <c r="Y251" s="2065">
        <f>+'17HPM_DATA_INPUT'!E175-'17_AUDIT_TOTALS_CK'!D251</f>
        <v>945</v>
      </c>
      <c r="Z251" s="2065">
        <f>+'17HPM_DATA_INPUT'!F175-'17_AUDIT_TOTALS_CK'!E251</f>
        <v>6472</v>
      </c>
      <c r="AA251" s="2065">
        <f>+'17HPM_DATA_INPUT'!G175-'17_AUDIT_TOTALS_CK'!F251</f>
        <v>9601</v>
      </c>
      <c r="AB251" s="2065">
        <f>+'17HPM_DATA_INPUT'!H175-'17_AUDIT_TOTALS_CK'!G251</f>
        <v>458975</v>
      </c>
      <c r="AC251" s="2065">
        <f>+'17HPM_DATA_INPUT'!I175-'17_AUDIT_TOTALS_CK'!H251</f>
        <v>663651</v>
      </c>
      <c r="AD251" s="2065">
        <f>+'17HPM_DATA_INPUT'!J175-'17_AUDIT_TOTALS_CK'!I251</f>
        <v>143392</v>
      </c>
      <c r="AE251" s="2065">
        <f>+'17HPM_DATA_INPUT'!K175-'17_AUDIT_TOTALS_CK'!J251</f>
        <v>202803</v>
      </c>
      <c r="AF251" s="2065">
        <f>+'17HPM_DATA_INPUT'!L175-'17_AUDIT_TOTALS_CK'!K251</f>
        <v>121766</v>
      </c>
      <c r="AG251" s="2065">
        <f>+'17HPM_DATA_INPUT'!M175-'17_AUDIT_TOTALS_CK'!L251</f>
        <v>129212</v>
      </c>
      <c r="AH251" s="2065">
        <f>+'17HPM_DATA_INPUT'!N175-'17_AUDIT_TOTALS_CK'!M251</f>
        <v>21626</v>
      </c>
      <c r="AI251" s="2065">
        <f>+'17HPM_DATA_INPUT'!O175-'17_AUDIT_TOTALS_CK'!N251</f>
        <v>73591</v>
      </c>
      <c r="AJ251" s="2065">
        <f>+'17HPM_DATA_INPUT'!P175-'17_AUDIT_TOTALS_CK'!O251</f>
        <v>15100</v>
      </c>
      <c r="AK251" s="2065">
        <f>+'17HPM_DATA_INPUT'!Q175-'17_AUDIT_TOTALS_CK'!P251</f>
        <v>17261</v>
      </c>
      <c r="AL251" s="2065">
        <f>+'17HPM_DATA_INPUT'!R175-'17_AUDIT_TOTALS_CK'!Q251</f>
        <v>31350</v>
      </c>
      <c r="AM251" s="2065">
        <f>+'17HPM_DATA_INPUT'!S175-'17_AUDIT_TOTALS_CK'!R251</f>
        <v>28731</v>
      </c>
      <c r="AN251" s="2065">
        <f>+'17HPM_DATA_INPUT'!T175-'17_AUDIT_TOTALS_CK'!S251</f>
        <v>-24824</v>
      </c>
      <c r="AO251" s="2065">
        <f>+'17HPM_DATA_INPUT'!U175-'17_AUDIT_TOTALS_CK'!T251</f>
        <v>27600</v>
      </c>
      <c r="AQ251" s="455" t="str">
        <f>'Departmental PL'!D261</f>
        <v>6570 HAND REHAB-GREECE</v>
      </c>
      <c r="AR251" s="456">
        <f>+C251-'Departmental PL'!F261</f>
        <v>-694</v>
      </c>
      <c r="AS251" s="456">
        <f>+D251-'Departmental PL'!G261</f>
        <v>-945</v>
      </c>
      <c r="AT251" s="456">
        <f>+E251-'Departmental PL'!H261</f>
        <v>-6472</v>
      </c>
      <c r="AU251" s="456">
        <f>+F251-'Departmental PL'!I261</f>
        <v>-9601</v>
      </c>
      <c r="AV251" s="456">
        <f>+G251-'Departmental PL'!J261</f>
        <v>-458975</v>
      </c>
      <c r="AW251" s="456">
        <f>+H251-'Departmental PL'!K261</f>
        <v>-663651</v>
      </c>
      <c r="AX251" s="456">
        <f>+I251-'Departmental PL'!L261</f>
        <v>-143392</v>
      </c>
      <c r="AY251" s="456">
        <f>+J251-'Departmental PL'!M261</f>
        <v>-202803</v>
      </c>
      <c r="AZ251" s="456">
        <f>+K251-'Departmental PL'!N261</f>
        <v>-121766</v>
      </c>
      <c r="BA251" s="456">
        <f>+L251-'Departmental PL'!O261</f>
        <v>-129212</v>
      </c>
      <c r="BB251" s="456">
        <f>+M251-'Departmental PL'!P261</f>
        <v>-21626</v>
      </c>
      <c r="BC251" s="456">
        <f>+N251-'Departmental PL'!Q261</f>
        <v>-73591</v>
      </c>
      <c r="BD251" s="456">
        <f>+O251-'Departmental PL'!R261</f>
        <v>-15100</v>
      </c>
      <c r="BE251" s="456">
        <f>+P251-'Departmental PL'!S261</f>
        <v>-17261</v>
      </c>
      <c r="BF251" s="456">
        <f>+Q251-'Departmental PL'!T261</f>
        <v>-31350</v>
      </c>
      <c r="BG251" s="456">
        <f>+R251-'Departmental PL'!U261</f>
        <v>-28731</v>
      </c>
      <c r="BH251" s="456">
        <f>+S251-'Departmental PL'!V261</f>
        <v>24824</v>
      </c>
      <c r="BI251" s="456">
        <f>+T251-'Departmental PL'!W261</f>
        <v>-27599</v>
      </c>
    </row>
    <row r="252" spans="1:61" ht="20.25" hidden="1" customHeight="1" x14ac:dyDescent="0.25">
      <c r="A252" s="2067" t="s">
        <v>1263</v>
      </c>
      <c r="B252" s="2058" t="s">
        <v>2401</v>
      </c>
      <c r="C252" s="2060"/>
      <c r="D252" s="2060"/>
      <c r="E252" s="2060"/>
      <c r="F252" s="2060"/>
      <c r="G252" s="2060"/>
      <c r="H252" s="2060"/>
      <c r="I252" s="2060"/>
      <c r="J252" s="2060"/>
      <c r="K252" s="2060"/>
      <c r="L252" s="2060"/>
      <c r="M252" s="2060"/>
      <c r="N252" s="2060"/>
      <c r="O252" s="2060"/>
      <c r="P252" s="2060"/>
      <c r="Q252" s="2060"/>
      <c r="R252" s="2060"/>
      <c r="S252" s="2060"/>
      <c r="T252" s="2060"/>
      <c r="U252" s="2061" t="str">
        <f t="shared" si="2"/>
        <v>6600 SPORTS MED-BRIGHTON</v>
      </c>
      <c r="W252" s="455" t="b">
        <f>+'17HPM_DATA_INPUT'!C176='17_AUDIT_TOTALS_CK'!U252</f>
        <v>1</v>
      </c>
      <c r="X252" s="2065">
        <f>+'17HPM_DATA_INPUT'!D176-'17_AUDIT_TOTALS_CK'!C252</f>
        <v>17012</v>
      </c>
      <c r="Y252" s="2065">
        <f>+'17HPM_DATA_INPUT'!E176-'17_AUDIT_TOTALS_CK'!D252</f>
        <v>16610</v>
      </c>
      <c r="Z252" s="2065">
        <f>+'17HPM_DATA_INPUT'!F176-'17_AUDIT_TOTALS_CK'!E252</f>
        <v>123287</v>
      </c>
      <c r="AA252" s="2065">
        <f>+'17HPM_DATA_INPUT'!G176-'17_AUDIT_TOTALS_CK'!F252</f>
        <v>120986</v>
      </c>
      <c r="AB252" s="2065">
        <f>+'17HPM_DATA_INPUT'!H176-'17_AUDIT_TOTALS_CK'!G252</f>
        <v>10015513</v>
      </c>
      <c r="AC252" s="2065">
        <f>+'17HPM_DATA_INPUT'!I176-'17_AUDIT_TOTALS_CK'!H252</f>
        <v>9624475</v>
      </c>
      <c r="AD252" s="2065">
        <f>+'17HPM_DATA_INPUT'!J176-'17_AUDIT_TOTALS_CK'!I252</f>
        <v>4037855</v>
      </c>
      <c r="AE252" s="2065">
        <f>+'17HPM_DATA_INPUT'!K176-'17_AUDIT_TOTALS_CK'!J252</f>
        <v>4059992</v>
      </c>
      <c r="AF252" s="2065">
        <f>+'17HPM_DATA_INPUT'!L176-'17_AUDIT_TOTALS_CK'!K252</f>
        <v>2662448</v>
      </c>
      <c r="AG252" s="2065">
        <f>+'17HPM_DATA_INPUT'!M176-'17_AUDIT_TOTALS_CK'!L252</f>
        <v>3173419</v>
      </c>
      <c r="AH252" s="2065">
        <f>+'17HPM_DATA_INPUT'!N176-'17_AUDIT_TOTALS_CK'!M252</f>
        <v>1375407</v>
      </c>
      <c r="AI252" s="2065">
        <f>+'17HPM_DATA_INPUT'!O176-'17_AUDIT_TOTALS_CK'!N252</f>
        <v>886573</v>
      </c>
      <c r="AJ252" s="2065">
        <f>+'17HPM_DATA_INPUT'!P176-'17_AUDIT_TOTALS_CK'!O252</f>
        <v>218946</v>
      </c>
      <c r="AK252" s="2065">
        <f>+'17HPM_DATA_INPUT'!Q176-'17_AUDIT_TOTALS_CK'!P252</f>
        <v>202793</v>
      </c>
      <c r="AL252" s="2065">
        <f>+'17HPM_DATA_INPUT'!R176-'17_AUDIT_TOTALS_CK'!Q252</f>
        <v>672461</v>
      </c>
      <c r="AM252" s="2065">
        <f>+'17HPM_DATA_INPUT'!S176-'17_AUDIT_TOTALS_CK'!R252</f>
        <v>702841</v>
      </c>
      <c r="AN252" s="2065">
        <f>+'17HPM_DATA_INPUT'!T176-'17_AUDIT_TOTALS_CK'!S252</f>
        <v>484000</v>
      </c>
      <c r="AO252" s="2065">
        <f>+'17HPM_DATA_INPUT'!U176-'17_AUDIT_TOTALS_CK'!T252</f>
        <v>-19061</v>
      </c>
      <c r="AQ252" s="2435" t="str">
        <f>'Departmental PL'!D262</f>
        <v>6600 SPORTS MED-BRIGHTON*</v>
      </c>
      <c r="AR252" s="456">
        <f>+C252-'Departmental PL'!F262</f>
        <v>-17012</v>
      </c>
      <c r="AS252" s="456">
        <f>+D252-'Departmental PL'!G262</f>
        <v>-16610</v>
      </c>
      <c r="AT252" s="456">
        <f>+E252-'Departmental PL'!H262</f>
        <v>-123287</v>
      </c>
      <c r="AU252" s="456">
        <f>+F252-'Departmental PL'!I262</f>
        <v>-120986</v>
      </c>
      <c r="AV252" s="456">
        <f>+G252-'Departmental PL'!J262</f>
        <v>-10015513</v>
      </c>
      <c r="AW252" s="456">
        <f>+H252-'Departmental PL'!K262</f>
        <v>-9624475</v>
      </c>
      <c r="AX252" s="456">
        <f>+I252-'Departmental PL'!L262</f>
        <v>-4037855</v>
      </c>
      <c r="AY252" s="456">
        <f>+J252-'Departmental PL'!M262</f>
        <v>-4059992</v>
      </c>
      <c r="AZ252" s="456">
        <f>+K252-'Departmental PL'!N262</f>
        <v>-2662448</v>
      </c>
      <c r="BA252" s="456">
        <f>+L252-'Departmental PL'!O262</f>
        <v>-3173419</v>
      </c>
      <c r="BB252" s="456">
        <f>+M252-'Departmental PL'!P262</f>
        <v>-1375407</v>
      </c>
      <c r="BC252" s="456">
        <f>+N252-'Departmental PL'!Q262</f>
        <v>-886573</v>
      </c>
      <c r="BD252" s="456">
        <f>+O252-'Departmental PL'!R262</f>
        <v>-218946</v>
      </c>
      <c r="BE252" s="456">
        <f>+P252-'Departmental PL'!S262</f>
        <v>-202793</v>
      </c>
      <c r="BF252" s="456">
        <f>+Q252-'Departmental PL'!T262</f>
        <v>-672461</v>
      </c>
      <c r="BG252" s="456">
        <f>+R252-'Departmental PL'!U262</f>
        <v>-702841</v>
      </c>
      <c r="BH252" s="456">
        <f>+S252-'Departmental PL'!V262</f>
        <v>-484000</v>
      </c>
      <c r="BI252" s="456">
        <f>+T252-'Departmental PL'!W262</f>
        <v>19061</v>
      </c>
    </row>
    <row r="253" spans="1:61" ht="20.25" hidden="1" customHeight="1" x14ac:dyDescent="0.25">
      <c r="A253" s="2034" t="s">
        <v>1271</v>
      </c>
      <c r="B253" s="2058" t="s">
        <v>2402</v>
      </c>
      <c r="C253" s="2060"/>
      <c r="D253" s="2060"/>
      <c r="E253" s="2060"/>
      <c r="F253" s="2060"/>
      <c r="G253" s="2060"/>
      <c r="H253" s="2060"/>
      <c r="I253" s="2060"/>
      <c r="J253" s="2060"/>
      <c r="K253" s="2060"/>
      <c r="L253" s="2060"/>
      <c r="M253" s="2060"/>
      <c r="N253" s="2060"/>
      <c r="O253" s="2060"/>
      <c r="P253" s="2060"/>
      <c r="Q253" s="2060"/>
      <c r="R253" s="2060"/>
      <c r="S253" s="2060"/>
      <c r="T253" s="2060"/>
      <c r="U253" s="2061" t="str">
        <f t="shared" si="2"/>
        <v>6610 SPORTS MED-GREECE</v>
      </c>
      <c r="W253" s="455" t="b">
        <f>+'17HPM_DATA_INPUT'!C177='17_AUDIT_TOTALS_CK'!U253</f>
        <v>1</v>
      </c>
      <c r="X253" s="2065">
        <f>+'17HPM_DATA_INPUT'!D177-'17_AUDIT_TOTALS_CK'!C253</f>
        <v>6009</v>
      </c>
      <c r="Y253" s="2065">
        <f>+'17HPM_DATA_INPUT'!E177-'17_AUDIT_TOTALS_CK'!D253</f>
        <v>5767</v>
      </c>
      <c r="Z253" s="2065">
        <f>+'17HPM_DATA_INPUT'!F177-'17_AUDIT_TOTALS_CK'!E253</f>
        <v>45674</v>
      </c>
      <c r="AA253" s="2065">
        <f>+'17HPM_DATA_INPUT'!G177-'17_AUDIT_TOTALS_CK'!F253</f>
        <v>44203</v>
      </c>
      <c r="AB253" s="2065">
        <f>+'17HPM_DATA_INPUT'!H177-'17_AUDIT_TOTALS_CK'!G253</f>
        <v>3703944</v>
      </c>
      <c r="AC253" s="2065">
        <f>+'17HPM_DATA_INPUT'!I177-'17_AUDIT_TOTALS_CK'!H253</f>
        <v>3574811</v>
      </c>
      <c r="AD253" s="2065">
        <f>+'17HPM_DATA_INPUT'!J177-'17_AUDIT_TOTALS_CK'!I253</f>
        <v>1378148</v>
      </c>
      <c r="AE253" s="2065">
        <f>+'17HPM_DATA_INPUT'!K177-'17_AUDIT_TOTALS_CK'!J253</f>
        <v>1374922</v>
      </c>
      <c r="AF253" s="2065">
        <f>+'17HPM_DATA_INPUT'!L177-'17_AUDIT_TOTALS_CK'!K253</f>
        <v>1011468</v>
      </c>
      <c r="AG253" s="2065">
        <f>+'17HPM_DATA_INPUT'!M177-'17_AUDIT_TOTALS_CK'!L253</f>
        <v>851103</v>
      </c>
      <c r="AH253" s="2065">
        <f>+'17HPM_DATA_INPUT'!N177-'17_AUDIT_TOTALS_CK'!M253</f>
        <v>366680</v>
      </c>
      <c r="AI253" s="2065">
        <f>+'17HPM_DATA_INPUT'!O177-'17_AUDIT_TOTALS_CK'!N253</f>
        <v>523819</v>
      </c>
      <c r="AJ253" s="2065">
        <f>+'17HPM_DATA_INPUT'!P177-'17_AUDIT_TOTALS_CK'!O253</f>
        <v>81332</v>
      </c>
      <c r="AK253" s="2065">
        <f>+'17HPM_DATA_INPUT'!Q177-'17_AUDIT_TOTALS_CK'!P253</f>
        <v>77170</v>
      </c>
      <c r="AL253" s="2065">
        <f>+'17HPM_DATA_INPUT'!R177-'17_AUDIT_TOTALS_CK'!Q253</f>
        <v>236313</v>
      </c>
      <c r="AM253" s="2065">
        <f>+'17HPM_DATA_INPUT'!S177-'17_AUDIT_TOTALS_CK'!R253</f>
        <v>180093</v>
      </c>
      <c r="AN253" s="2065">
        <f>+'17HPM_DATA_INPUT'!T177-'17_AUDIT_TOTALS_CK'!S253</f>
        <v>49035</v>
      </c>
      <c r="AO253" s="2065">
        <f>+'17HPM_DATA_INPUT'!U177-'17_AUDIT_TOTALS_CK'!T253</f>
        <v>266556</v>
      </c>
      <c r="AQ253" s="455" t="str">
        <f>'Departmental PL'!D263</f>
        <v>6610 SPORTS MED-GREECE*</v>
      </c>
      <c r="AR253" s="456">
        <f>+C253-'Departmental PL'!F263</f>
        <v>-6009</v>
      </c>
      <c r="AS253" s="456">
        <f>+D253-'Departmental PL'!G263</f>
        <v>-5767</v>
      </c>
      <c r="AT253" s="456">
        <f>+E253-'Departmental PL'!H263</f>
        <v>-45674</v>
      </c>
      <c r="AU253" s="456">
        <f>+F253-'Departmental PL'!I263</f>
        <v>-44203</v>
      </c>
      <c r="AV253" s="456">
        <f>+G253-'Departmental PL'!J263</f>
        <v>-3703944</v>
      </c>
      <c r="AW253" s="456">
        <f>+H253-'Departmental PL'!K263</f>
        <v>-3574811</v>
      </c>
      <c r="AX253" s="456">
        <f>+I253-'Departmental PL'!L263</f>
        <v>-1378148</v>
      </c>
      <c r="AY253" s="456">
        <f>+J253-'Departmental PL'!M263</f>
        <v>-1374922</v>
      </c>
      <c r="AZ253" s="456">
        <f>+K253-'Departmental PL'!N263</f>
        <v>-1011468</v>
      </c>
      <c r="BA253" s="456">
        <f>+L253-'Departmental PL'!O263</f>
        <v>-851103</v>
      </c>
      <c r="BB253" s="456">
        <f>+M253-'Departmental PL'!P263</f>
        <v>-366680</v>
      </c>
      <c r="BC253" s="456">
        <f>+N253-'Departmental PL'!Q263</f>
        <v>-523819</v>
      </c>
      <c r="BD253" s="456">
        <f>+O253-'Departmental PL'!R263</f>
        <v>-81332</v>
      </c>
      <c r="BE253" s="456">
        <f>+P253-'Departmental PL'!S263</f>
        <v>-77170</v>
      </c>
      <c r="BF253" s="456">
        <f>+Q253-'Departmental PL'!T263</f>
        <v>-236313</v>
      </c>
      <c r="BG253" s="456">
        <f>+R253-'Departmental PL'!U263</f>
        <v>-180093</v>
      </c>
      <c r="BH253" s="456">
        <f>+S253-'Departmental PL'!V263</f>
        <v>-49035</v>
      </c>
      <c r="BI253" s="456">
        <f>+T253-'Departmental PL'!W263</f>
        <v>-266556</v>
      </c>
    </row>
    <row r="254" spans="1:61" ht="20.25" hidden="1" customHeight="1" x14ac:dyDescent="0.25">
      <c r="A254" s="2090" t="s">
        <v>1566</v>
      </c>
      <c r="B254" s="2058" t="s">
        <v>2403</v>
      </c>
      <c r="C254" s="2060"/>
      <c r="D254" s="2060"/>
      <c r="E254" s="2060"/>
      <c r="F254" s="2060"/>
      <c r="G254" s="2060"/>
      <c r="H254" s="2060"/>
      <c r="I254" s="2060"/>
      <c r="J254" s="2060"/>
      <c r="K254" s="2060"/>
      <c r="L254" s="2060"/>
      <c r="M254" s="2060"/>
      <c r="N254" s="2060"/>
      <c r="O254" s="2060"/>
      <c r="P254" s="2060"/>
      <c r="Q254" s="2060"/>
      <c r="R254" s="2060"/>
      <c r="S254" s="2060"/>
      <c r="T254" s="2060"/>
      <c r="U254" s="2061" t="str">
        <f t="shared" si="2"/>
        <v>6630 USM - EAST SIDE</v>
      </c>
      <c r="W254" s="455" t="b">
        <f>+'17HPM_DATA_INPUT'!C178='17_AUDIT_TOTALS_CK'!U254</f>
        <v>1</v>
      </c>
      <c r="X254" s="2065">
        <f>+'17HPM_DATA_INPUT'!D178-'17_AUDIT_TOTALS_CK'!C254</f>
        <v>9457</v>
      </c>
      <c r="Y254" s="2065">
        <f>+'17HPM_DATA_INPUT'!E178-'17_AUDIT_TOTALS_CK'!D254</f>
        <v>8546</v>
      </c>
      <c r="Z254" s="2065">
        <f>+'17HPM_DATA_INPUT'!F178-'17_AUDIT_TOTALS_CK'!E254</f>
        <v>70000</v>
      </c>
      <c r="AA254" s="2065">
        <f>+'17HPM_DATA_INPUT'!G178-'17_AUDIT_TOTALS_CK'!F254</f>
        <v>62960</v>
      </c>
      <c r="AB254" s="2065">
        <f>+'17HPM_DATA_INPUT'!H178-'17_AUDIT_TOTALS_CK'!G254</f>
        <v>5777736</v>
      </c>
      <c r="AC254" s="2065">
        <f>+'17HPM_DATA_INPUT'!I178-'17_AUDIT_TOTALS_CK'!H254</f>
        <v>5207970</v>
      </c>
      <c r="AD254" s="2065">
        <f>+'17HPM_DATA_INPUT'!J178-'17_AUDIT_TOTALS_CK'!I254</f>
        <v>2265023</v>
      </c>
      <c r="AE254" s="2065">
        <f>+'17HPM_DATA_INPUT'!K178-'17_AUDIT_TOTALS_CK'!J254</f>
        <v>2125486</v>
      </c>
      <c r="AF254" s="2065">
        <f>+'17HPM_DATA_INPUT'!L178-'17_AUDIT_TOTALS_CK'!K254</f>
        <v>1770517</v>
      </c>
      <c r="AG254" s="2065">
        <f>+'17HPM_DATA_INPUT'!M178-'17_AUDIT_TOTALS_CK'!L254</f>
        <v>1586852</v>
      </c>
      <c r="AH254" s="2065">
        <f>+'17HPM_DATA_INPUT'!N178-'17_AUDIT_TOTALS_CK'!M254</f>
        <v>494506</v>
      </c>
      <c r="AI254" s="2065">
        <f>+'17HPM_DATA_INPUT'!O178-'17_AUDIT_TOTALS_CK'!N254</f>
        <v>538634</v>
      </c>
      <c r="AJ254" s="2065">
        <f>+'17HPM_DATA_INPUT'!P178-'17_AUDIT_TOTALS_CK'!O254</f>
        <v>118473</v>
      </c>
      <c r="AK254" s="2065">
        <f>+'17HPM_DATA_INPUT'!Q178-'17_AUDIT_TOTALS_CK'!P254</f>
        <v>119074</v>
      </c>
      <c r="AL254" s="2065">
        <f>+'17HPM_DATA_INPUT'!R178-'17_AUDIT_TOTALS_CK'!Q254</f>
        <v>394874</v>
      </c>
      <c r="AM254" s="2065">
        <f>+'17HPM_DATA_INPUT'!S178-'17_AUDIT_TOTALS_CK'!R254</f>
        <v>283410</v>
      </c>
      <c r="AN254" s="2065">
        <f>+'17HPM_DATA_INPUT'!T178-'17_AUDIT_TOTALS_CK'!S254</f>
        <v>-18841</v>
      </c>
      <c r="AO254" s="2065">
        <f>+'17HPM_DATA_INPUT'!U178-'17_AUDIT_TOTALS_CK'!T254</f>
        <v>136150</v>
      </c>
      <c r="AQ254" s="455" t="str">
        <f>'Departmental PL'!D264</f>
        <v>6630 USM - EAST SIDE*</v>
      </c>
      <c r="AR254" s="456">
        <f>+C254-'Departmental PL'!F264</f>
        <v>-9457</v>
      </c>
      <c r="AS254" s="456">
        <f>+D254-'Departmental PL'!G264</f>
        <v>-8546</v>
      </c>
      <c r="AT254" s="456">
        <f>+E254-'Departmental PL'!H264</f>
        <v>-70000</v>
      </c>
      <c r="AU254" s="456">
        <f>+F254-'Departmental PL'!I264</f>
        <v>-62960</v>
      </c>
      <c r="AV254" s="456">
        <f>+G254-'Departmental PL'!J264</f>
        <v>-5777736</v>
      </c>
      <c r="AW254" s="456">
        <f>+H254-'Departmental PL'!K264</f>
        <v>-5191293.8499999996</v>
      </c>
      <c r="AX254" s="456">
        <f>+I254-'Departmental PL'!L264</f>
        <v>-2265023</v>
      </c>
      <c r="AY254" s="456">
        <f>+J254-'Departmental PL'!M264</f>
        <v>-2108809.85</v>
      </c>
      <c r="AZ254" s="456">
        <f>+K254-'Departmental PL'!N264</f>
        <v>-1770517</v>
      </c>
      <c r="BA254" s="456">
        <f>+L254-'Departmental PL'!O264</f>
        <v>-1586852</v>
      </c>
      <c r="BB254" s="456">
        <f>+M254-'Departmental PL'!P264</f>
        <v>-494506</v>
      </c>
      <c r="BC254" s="456">
        <f>+N254-'Departmental PL'!Q264</f>
        <v>-521957.85000000009</v>
      </c>
      <c r="BD254" s="456">
        <f>+O254-'Departmental PL'!R264</f>
        <v>-118473</v>
      </c>
      <c r="BE254" s="456">
        <f>+P254-'Departmental PL'!S264</f>
        <v>-119074</v>
      </c>
      <c r="BF254" s="456">
        <f>+Q254-'Departmental PL'!T264</f>
        <v>-394874</v>
      </c>
      <c r="BG254" s="456">
        <f>+R254-'Departmental PL'!U264</f>
        <v>-283410</v>
      </c>
      <c r="BH254" s="456">
        <f>+S254-'Departmental PL'!V264</f>
        <v>18841</v>
      </c>
      <c r="BI254" s="456">
        <f>+T254-'Departmental PL'!W264</f>
        <v>-119473.85000000009</v>
      </c>
    </row>
    <row r="255" spans="1:61" ht="20.25" hidden="1" customHeight="1" x14ac:dyDescent="0.25">
      <c r="A255" s="2067" t="s">
        <v>1256</v>
      </c>
      <c r="B255" s="2058" t="s">
        <v>2404</v>
      </c>
      <c r="C255" s="2060"/>
      <c r="D255" s="2060"/>
      <c r="E255" s="2060"/>
      <c r="F255" s="2060"/>
      <c r="G255" s="2060"/>
      <c r="H255" s="2060"/>
      <c r="I255" s="2060"/>
      <c r="J255" s="2060"/>
      <c r="K255" s="2060"/>
      <c r="L255" s="2060"/>
      <c r="M255" s="2060"/>
      <c r="N255" s="2060"/>
      <c r="O255" s="2060"/>
      <c r="P255" s="2060"/>
      <c r="Q255" s="2060"/>
      <c r="R255" s="2060"/>
      <c r="S255" s="2060"/>
      <c r="T255" s="2060"/>
      <c r="U255" s="2061" t="str">
        <f t="shared" si="2"/>
        <v>6660 SPORTS REHAB STRONG WEST</v>
      </c>
      <c r="W255" s="455" t="b">
        <f>+'17HPM_DATA_INPUT'!C179='17_AUDIT_TOTALS_CK'!U255</f>
        <v>1</v>
      </c>
      <c r="X255" s="2065">
        <f>+'17HPM_DATA_INPUT'!D179-'17_AUDIT_TOTALS_CK'!C255</f>
        <v>2867</v>
      </c>
      <c r="Y255" s="2065">
        <f>+'17HPM_DATA_INPUT'!E179-'17_AUDIT_TOTALS_CK'!D255</f>
        <v>2998</v>
      </c>
      <c r="Z255" s="2065">
        <f>+'17HPM_DATA_INPUT'!F179-'17_AUDIT_TOTALS_CK'!E255</f>
        <v>23255</v>
      </c>
      <c r="AA255" s="2065">
        <f>+'17HPM_DATA_INPUT'!G179-'17_AUDIT_TOTALS_CK'!F255</f>
        <v>26025</v>
      </c>
      <c r="AB255" s="2065">
        <f>+'17HPM_DATA_INPUT'!H179-'17_AUDIT_TOTALS_CK'!G255</f>
        <v>1895472</v>
      </c>
      <c r="AC255" s="2065">
        <f>+'17HPM_DATA_INPUT'!I179-'17_AUDIT_TOTALS_CK'!H255</f>
        <v>2055008</v>
      </c>
      <c r="AD255" s="2065">
        <f>+'17HPM_DATA_INPUT'!J179-'17_AUDIT_TOTALS_CK'!I255</f>
        <v>808993</v>
      </c>
      <c r="AE255" s="2065">
        <f>+'17HPM_DATA_INPUT'!K179-'17_AUDIT_TOTALS_CK'!J255</f>
        <v>886961</v>
      </c>
      <c r="AF255" s="2065">
        <f>+'17HPM_DATA_INPUT'!L179-'17_AUDIT_TOTALS_CK'!K255</f>
        <v>425056</v>
      </c>
      <c r="AG255" s="2065">
        <f>+'17HPM_DATA_INPUT'!M179-'17_AUDIT_TOTALS_CK'!L255</f>
        <v>377684</v>
      </c>
      <c r="AH255" s="2065">
        <f>+'17HPM_DATA_INPUT'!N179-'17_AUDIT_TOTALS_CK'!M255</f>
        <v>383937</v>
      </c>
      <c r="AI255" s="2065">
        <f>+'17HPM_DATA_INPUT'!O179-'17_AUDIT_TOTALS_CK'!N255</f>
        <v>509277</v>
      </c>
      <c r="AJ255" s="2065">
        <f>+'17HPM_DATA_INPUT'!P179-'17_AUDIT_TOTALS_CK'!O255</f>
        <v>128969</v>
      </c>
      <c r="AK255" s="2065">
        <f>+'17HPM_DATA_INPUT'!Q179-'17_AUDIT_TOTALS_CK'!P255</f>
        <v>99950</v>
      </c>
      <c r="AL255" s="2065">
        <f>+'17HPM_DATA_INPUT'!R179-'17_AUDIT_TOTALS_CK'!Q255</f>
        <v>253847</v>
      </c>
      <c r="AM255" s="2065">
        <f>+'17HPM_DATA_INPUT'!S179-'17_AUDIT_TOTALS_CK'!R255</f>
        <v>105243</v>
      </c>
      <c r="AN255" s="2065">
        <f>+'17HPM_DATA_INPUT'!T179-'17_AUDIT_TOTALS_CK'!S255</f>
        <v>1121</v>
      </c>
      <c r="AO255" s="2065">
        <f>+'17HPM_DATA_INPUT'!U179-'17_AUDIT_TOTALS_CK'!T255</f>
        <v>304084</v>
      </c>
      <c r="AQ255" s="455" t="str">
        <f>'Departmental PL'!D265</f>
        <v>6660 SPORTS REHAB STRONG WEST</v>
      </c>
      <c r="AR255" s="456">
        <f>+C255-'Departmental PL'!F265</f>
        <v>-2867</v>
      </c>
      <c r="AS255" s="456">
        <f>+D255-'Departmental PL'!G265</f>
        <v>-2998</v>
      </c>
      <c r="AT255" s="456">
        <f>+E255-'Departmental PL'!H265</f>
        <v>-23255</v>
      </c>
      <c r="AU255" s="456">
        <f>+F255-'Departmental PL'!I265</f>
        <v>-26025</v>
      </c>
      <c r="AV255" s="456">
        <f>+G255-'Departmental PL'!J265</f>
        <v>-1895472</v>
      </c>
      <c r="AW255" s="456">
        <f>+H255-'Departmental PL'!K265</f>
        <v>-2055008</v>
      </c>
      <c r="AX255" s="456">
        <f>+I255-'Departmental PL'!L265</f>
        <v>-808993</v>
      </c>
      <c r="AY255" s="456">
        <f>+J255-'Departmental PL'!M265</f>
        <v>-886961</v>
      </c>
      <c r="AZ255" s="456">
        <f>+K255-'Departmental PL'!N265</f>
        <v>-425056</v>
      </c>
      <c r="BA255" s="456">
        <f>+L255-'Departmental PL'!O265</f>
        <v>-377684</v>
      </c>
      <c r="BB255" s="456">
        <f>+M255-'Departmental PL'!P265</f>
        <v>-383937</v>
      </c>
      <c r="BC255" s="456">
        <f>+N255-'Departmental PL'!Q265</f>
        <v>-509277</v>
      </c>
      <c r="BD255" s="456">
        <f>+O255-'Departmental PL'!R265</f>
        <v>-128969</v>
      </c>
      <c r="BE255" s="456">
        <f>+P255-'Departmental PL'!S265</f>
        <v>-99950</v>
      </c>
      <c r="BF255" s="456">
        <f>+Q255-'Departmental PL'!T265</f>
        <v>-253847</v>
      </c>
      <c r="BG255" s="456">
        <f>+R255-'Departmental PL'!U265</f>
        <v>-105243</v>
      </c>
      <c r="BH255" s="456">
        <f>+S255-'Departmental PL'!V265</f>
        <v>-1121</v>
      </c>
      <c r="BI255" s="456">
        <f>+T255-'Departmental PL'!W265</f>
        <v>-304084</v>
      </c>
    </row>
    <row r="256" spans="1:61" ht="20.25" hidden="1" customHeight="1" x14ac:dyDescent="0.25">
      <c r="A256" s="2067" t="s">
        <v>1258</v>
      </c>
      <c r="B256" s="2058" t="s">
        <v>2405</v>
      </c>
      <c r="C256" s="2060"/>
      <c r="D256" s="2060"/>
      <c r="E256" s="2060"/>
      <c r="F256" s="2060"/>
      <c r="G256" s="2060"/>
      <c r="H256" s="2060"/>
      <c r="I256" s="2060"/>
      <c r="J256" s="2060"/>
      <c r="K256" s="2060"/>
      <c r="L256" s="2060"/>
      <c r="M256" s="2060"/>
      <c r="N256" s="2060"/>
      <c r="O256" s="2060"/>
      <c r="P256" s="2060"/>
      <c r="Q256" s="2060"/>
      <c r="R256" s="2060"/>
      <c r="S256" s="2060"/>
      <c r="T256" s="2060"/>
      <c r="U256" s="2061" t="str">
        <f t="shared" si="2"/>
        <v>6670 HAND REHAB - PENFIELD</v>
      </c>
      <c r="W256" s="455" t="b">
        <f>+'17HPM_DATA_INPUT'!C180='17_AUDIT_TOTALS_CK'!U256</f>
        <v>1</v>
      </c>
      <c r="X256" s="2065">
        <f>+'17HPM_DATA_INPUT'!D180-'17_AUDIT_TOTALS_CK'!C256</f>
        <v>1221</v>
      </c>
      <c r="Y256" s="2065">
        <f>+'17HPM_DATA_INPUT'!E180-'17_AUDIT_TOTALS_CK'!D256</f>
        <v>1259</v>
      </c>
      <c r="Z256" s="2065">
        <f>+'17HPM_DATA_INPUT'!F180-'17_AUDIT_TOTALS_CK'!E256</f>
        <v>10972</v>
      </c>
      <c r="AA256" s="2065">
        <f>+'17HPM_DATA_INPUT'!G180-'17_AUDIT_TOTALS_CK'!F256</f>
        <v>12526</v>
      </c>
      <c r="AB256" s="2065">
        <f>+'17HPM_DATA_INPUT'!H180-'17_AUDIT_TOTALS_CK'!G256</f>
        <v>803171</v>
      </c>
      <c r="AC256" s="2065">
        <f>+'17HPM_DATA_INPUT'!I180-'17_AUDIT_TOTALS_CK'!H256</f>
        <v>882486</v>
      </c>
      <c r="AD256" s="2065">
        <f>+'17HPM_DATA_INPUT'!J180-'17_AUDIT_TOTALS_CK'!I256</f>
        <v>291537</v>
      </c>
      <c r="AE256" s="2065">
        <f>+'17HPM_DATA_INPUT'!K180-'17_AUDIT_TOTALS_CK'!J256</f>
        <v>325156</v>
      </c>
      <c r="AF256" s="2065">
        <f>+'17HPM_DATA_INPUT'!L180-'17_AUDIT_TOTALS_CK'!K256</f>
        <v>137186</v>
      </c>
      <c r="AG256" s="2065">
        <f>+'17HPM_DATA_INPUT'!M180-'17_AUDIT_TOTALS_CK'!L256</f>
        <v>135151</v>
      </c>
      <c r="AH256" s="2065">
        <f>+'17HPM_DATA_INPUT'!N180-'17_AUDIT_TOTALS_CK'!M256</f>
        <v>154351</v>
      </c>
      <c r="AI256" s="2065">
        <f>+'17HPM_DATA_INPUT'!O180-'17_AUDIT_TOTALS_CK'!N256</f>
        <v>190006</v>
      </c>
      <c r="AJ256" s="2065">
        <f>+'17HPM_DATA_INPUT'!P180-'17_AUDIT_TOTALS_CK'!O256</f>
        <v>20076</v>
      </c>
      <c r="AK256" s="2065">
        <f>+'17HPM_DATA_INPUT'!Q180-'17_AUDIT_TOTALS_CK'!P256</f>
        <v>19812</v>
      </c>
      <c r="AL256" s="2065">
        <f>+'17HPM_DATA_INPUT'!R180-'17_AUDIT_TOTALS_CK'!Q256</f>
        <v>50667</v>
      </c>
      <c r="AM256" s="2065">
        <f>+'17HPM_DATA_INPUT'!S180-'17_AUDIT_TOTALS_CK'!R256</f>
        <v>26823</v>
      </c>
      <c r="AN256" s="2065">
        <f>+'17HPM_DATA_INPUT'!T180-'17_AUDIT_TOTALS_CK'!S256</f>
        <v>83608</v>
      </c>
      <c r="AO256" s="2065">
        <f>+'17HPM_DATA_INPUT'!U180-'17_AUDIT_TOTALS_CK'!T256</f>
        <v>143370</v>
      </c>
      <c r="AQ256" s="455" t="str">
        <f>'Departmental PL'!D266</f>
        <v>6670 HAND REHAB - PENFIELD</v>
      </c>
      <c r="AR256" s="456">
        <f>+C256-'Departmental PL'!F266</f>
        <v>-1221</v>
      </c>
      <c r="AS256" s="456">
        <f>+D256-'Departmental PL'!G266</f>
        <v>-1259</v>
      </c>
      <c r="AT256" s="456">
        <f>+E256-'Departmental PL'!H266</f>
        <v>-10972</v>
      </c>
      <c r="AU256" s="456">
        <f>+F256-'Departmental PL'!I266</f>
        <v>-12526</v>
      </c>
      <c r="AV256" s="456">
        <f>+G256-'Departmental PL'!J266</f>
        <v>-803171</v>
      </c>
      <c r="AW256" s="456">
        <f>+H256-'Departmental PL'!K266</f>
        <v>-882486</v>
      </c>
      <c r="AX256" s="456">
        <f>+I256-'Departmental PL'!L266</f>
        <v>-291537</v>
      </c>
      <c r="AY256" s="456">
        <f>+J256-'Departmental PL'!M266</f>
        <v>-325156</v>
      </c>
      <c r="AZ256" s="456">
        <f>+K256-'Departmental PL'!N266</f>
        <v>-137186</v>
      </c>
      <c r="BA256" s="456">
        <f>+L256-'Departmental PL'!O266</f>
        <v>-135151</v>
      </c>
      <c r="BB256" s="456">
        <f>+M256-'Departmental PL'!P266</f>
        <v>-154351</v>
      </c>
      <c r="BC256" s="456">
        <f>+N256-'Departmental PL'!Q266</f>
        <v>-190005</v>
      </c>
      <c r="BD256" s="456">
        <f>+O256-'Departmental PL'!R266</f>
        <v>-20076</v>
      </c>
      <c r="BE256" s="456">
        <f>+P256-'Departmental PL'!S266</f>
        <v>-19812</v>
      </c>
      <c r="BF256" s="456">
        <f>+Q256-'Departmental PL'!T266</f>
        <v>-50667</v>
      </c>
      <c r="BG256" s="456">
        <f>+R256-'Departmental PL'!U266</f>
        <v>-26823</v>
      </c>
      <c r="BH256" s="456">
        <f>+S256-'Departmental PL'!V266</f>
        <v>-83608</v>
      </c>
      <c r="BI256" s="456">
        <f>+T256-'Departmental PL'!W266</f>
        <v>-143370</v>
      </c>
    </row>
    <row r="257" spans="1:61" ht="20.25" hidden="1" customHeight="1" x14ac:dyDescent="0.25">
      <c r="A257" s="2067" t="s">
        <v>1253</v>
      </c>
      <c r="B257" s="2058" t="s">
        <v>2406</v>
      </c>
      <c r="C257" s="2060"/>
      <c r="D257" s="2060"/>
      <c r="E257" s="2060"/>
      <c r="F257" s="2060"/>
      <c r="G257" s="2060"/>
      <c r="H257" s="2060"/>
      <c r="I257" s="2060"/>
      <c r="J257" s="2060"/>
      <c r="K257" s="2060"/>
      <c r="L257" s="2060"/>
      <c r="M257" s="2060"/>
      <c r="N257" s="2060"/>
      <c r="O257" s="2060"/>
      <c r="P257" s="2060"/>
      <c r="Q257" s="2060"/>
      <c r="R257" s="2060"/>
      <c r="S257" s="2060"/>
      <c r="T257" s="2060"/>
      <c r="U257" s="2061" t="str">
        <f t="shared" si="2"/>
        <v>6680 HAND REHAB STRONG WEST</v>
      </c>
      <c r="W257" s="455" t="b">
        <f>+'17HPM_DATA_INPUT'!C181='17_AUDIT_TOTALS_CK'!U257</f>
        <v>1</v>
      </c>
      <c r="X257" s="2065">
        <f>+'17HPM_DATA_INPUT'!D181-'17_AUDIT_TOTALS_CK'!C257</f>
        <v>574</v>
      </c>
      <c r="Y257" s="2065">
        <f>+'17HPM_DATA_INPUT'!E181-'17_AUDIT_TOTALS_CK'!D257</f>
        <v>300</v>
      </c>
      <c r="Z257" s="2065">
        <f>+'17HPM_DATA_INPUT'!F181-'17_AUDIT_TOTALS_CK'!E257</f>
        <v>6170</v>
      </c>
      <c r="AA257" s="2065">
        <f>+'17HPM_DATA_INPUT'!G181-'17_AUDIT_TOTALS_CK'!F257</f>
        <v>2905</v>
      </c>
      <c r="AB257" s="2065">
        <f>+'17HPM_DATA_INPUT'!H181-'17_AUDIT_TOTALS_CK'!G257</f>
        <v>438504</v>
      </c>
      <c r="AC257" s="2065">
        <f>+'17HPM_DATA_INPUT'!I181-'17_AUDIT_TOTALS_CK'!H257</f>
        <v>201306</v>
      </c>
      <c r="AD257" s="2065">
        <f>+'17HPM_DATA_INPUT'!J181-'17_AUDIT_TOTALS_CK'!I257</f>
        <v>170009</v>
      </c>
      <c r="AE257" s="2065">
        <f>+'17HPM_DATA_INPUT'!K181-'17_AUDIT_TOTALS_CK'!J257</f>
        <v>70647</v>
      </c>
      <c r="AF257" s="2065">
        <f>+'17HPM_DATA_INPUT'!L181-'17_AUDIT_TOTALS_CK'!K257</f>
        <v>13345</v>
      </c>
      <c r="AG257" s="2065">
        <f>+'17HPM_DATA_INPUT'!M181-'17_AUDIT_TOTALS_CK'!L257</f>
        <v>1705</v>
      </c>
      <c r="AH257" s="2065">
        <f>+'17HPM_DATA_INPUT'!N181-'17_AUDIT_TOTALS_CK'!M257</f>
        <v>156664</v>
      </c>
      <c r="AI257" s="2065">
        <f>+'17HPM_DATA_INPUT'!O181-'17_AUDIT_TOTALS_CK'!N257</f>
        <v>68941</v>
      </c>
      <c r="AJ257" s="2065">
        <f>+'17HPM_DATA_INPUT'!P181-'17_AUDIT_TOTALS_CK'!O257</f>
        <v>7163</v>
      </c>
      <c r="AK257" s="2065">
        <f>+'17HPM_DATA_INPUT'!Q181-'17_AUDIT_TOTALS_CK'!P257</f>
        <v>250</v>
      </c>
      <c r="AL257" s="2065">
        <f>+'17HPM_DATA_INPUT'!R181-'17_AUDIT_TOTALS_CK'!Q257</f>
        <v>14220</v>
      </c>
      <c r="AM257" s="2065">
        <f>+'17HPM_DATA_INPUT'!S181-'17_AUDIT_TOTALS_CK'!R257</f>
        <v>2440</v>
      </c>
      <c r="AN257" s="2065">
        <f>+'17HPM_DATA_INPUT'!T181-'17_AUDIT_TOTALS_CK'!S257</f>
        <v>135281</v>
      </c>
      <c r="AO257" s="2065">
        <f>+'17HPM_DATA_INPUT'!U181-'17_AUDIT_TOTALS_CK'!T257</f>
        <v>66250</v>
      </c>
      <c r="AQ257" s="455" t="str">
        <f>'Departmental PL'!D267</f>
        <v>6680 HAND REHAB STRONG WEST</v>
      </c>
      <c r="AR257" s="456">
        <f>+C257-'Departmental PL'!F267</f>
        <v>-574</v>
      </c>
      <c r="AS257" s="456">
        <f>+D257-'Departmental PL'!G267</f>
        <v>-300</v>
      </c>
      <c r="AT257" s="456">
        <f>+E257-'Departmental PL'!H267</f>
        <v>-6170</v>
      </c>
      <c r="AU257" s="456">
        <f>+F257-'Departmental PL'!I267</f>
        <v>-2905</v>
      </c>
      <c r="AV257" s="456">
        <f>+G257-'Departmental PL'!J267</f>
        <v>-438504</v>
      </c>
      <c r="AW257" s="456">
        <f>+H257-'Departmental PL'!K267</f>
        <v>-201306</v>
      </c>
      <c r="AX257" s="456">
        <f>+I257-'Departmental PL'!L267</f>
        <v>-170009</v>
      </c>
      <c r="AY257" s="456">
        <f>+J257-'Departmental PL'!M267</f>
        <v>-70647</v>
      </c>
      <c r="AZ257" s="456">
        <f>+K257-'Departmental PL'!N267</f>
        <v>-13345</v>
      </c>
      <c r="BA257" s="456">
        <f>+L257-'Departmental PL'!O267</f>
        <v>-1705</v>
      </c>
      <c r="BB257" s="456">
        <f>+M257-'Departmental PL'!P267</f>
        <v>-156664</v>
      </c>
      <c r="BC257" s="456">
        <f>+N257-'Departmental PL'!Q267</f>
        <v>-68942</v>
      </c>
      <c r="BD257" s="456">
        <f>+O257-'Departmental PL'!R267</f>
        <v>-7163</v>
      </c>
      <c r="BE257" s="456">
        <f>+P257-'Departmental PL'!S267</f>
        <v>-250</v>
      </c>
      <c r="BF257" s="456">
        <f>+Q257-'Departmental PL'!T267</f>
        <v>-14220</v>
      </c>
      <c r="BG257" s="456">
        <f>+R257-'Departmental PL'!U267</f>
        <v>-2440</v>
      </c>
      <c r="BH257" s="456">
        <f>+S257-'Departmental PL'!V267</f>
        <v>-135281</v>
      </c>
      <c r="BI257" s="456">
        <f>+T257-'Departmental PL'!W267</f>
        <v>-66252</v>
      </c>
    </row>
    <row r="258" spans="1:61" ht="20.25" hidden="1" customHeight="1" x14ac:dyDescent="0.25">
      <c r="A258" s="2031" t="s">
        <v>283</v>
      </c>
      <c r="B258" s="2069" t="s">
        <v>2306</v>
      </c>
      <c r="C258" s="2070"/>
      <c r="D258" s="2070"/>
      <c r="E258" s="2070"/>
      <c r="F258" s="2070"/>
      <c r="G258" s="2070"/>
      <c r="H258" s="2070"/>
      <c r="I258" s="2070"/>
      <c r="J258" s="2070"/>
      <c r="K258" s="2070"/>
      <c r="L258" s="2070"/>
      <c r="M258" s="2070"/>
      <c r="N258" s="2070"/>
      <c r="O258" s="2070"/>
      <c r="P258" s="2070"/>
      <c r="Q258" s="2070"/>
      <c r="R258" s="2070"/>
      <c r="S258" s="2070"/>
      <c r="T258" s="2070"/>
      <c r="U258" s="2061" t="str">
        <f t="shared" si="2"/>
        <v>Total OUTPATIENT</v>
      </c>
      <c r="W258" s="455" t="b">
        <f>+'17HPM_DATA_INPUT'!C182='17_AUDIT_TOTALS_CK'!U258</f>
        <v>1</v>
      </c>
      <c r="X258" s="2065">
        <f>+'17HPM_DATA_INPUT'!D182-'17_AUDIT_TOTALS_CK'!C258</f>
        <v>62646</v>
      </c>
      <c r="Y258" s="2065">
        <f>+'17HPM_DATA_INPUT'!E182-'17_AUDIT_TOTALS_CK'!D258</f>
        <v>60419</v>
      </c>
      <c r="Z258" s="2065">
        <f>+'17HPM_DATA_INPUT'!F182-'17_AUDIT_TOTALS_CK'!E258</f>
        <v>442270</v>
      </c>
      <c r="AA258" s="2065">
        <f>+'17HPM_DATA_INPUT'!G182-'17_AUDIT_TOTALS_CK'!F258</f>
        <v>438783</v>
      </c>
      <c r="AB258" s="2065">
        <f>+'17HPM_DATA_INPUT'!H182-'17_AUDIT_TOTALS_CK'!G258</f>
        <v>52496856</v>
      </c>
      <c r="AC258" s="2065">
        <f>+'17HPM_DATA_INPUT'!I182-'17_AUDIT_TOTALS_CK'!H258</f>
        <v>51326027</v>
      </c>
      <c r="AD258" s="2065">
        <f>+'17HPM_DATA_INPUT'!J182-'17_AUDIT_TOTALS_CK'!I258</f>
        <v>20641127</v>
      </c>
      <c r="AE258" s="2065">
        <f>+'17HPM_DATA_INPUT'!K182-'17_AUDIT_TOTALS_CK'!J258</f>
        <v>20778395</v>
      </c>
      <c r="AF258" s="2065">
        <f>+'17HPM_DATA_INPUT'!L182-'17_AUDIT_TOTALS_CK'!K258</f>
        <v>12484319</v>
      </c>
      <c r="AG258" s="2065">
        <f>+'17HPM_DATA_INPUT'!M182-'17_AUDIT_TOTALS_CK'!L258</f>
        <v>12622692</v>
      </c>
      <c r="AH258" s="2065">
        <f>+'17HPM_DATA_INPUT'!N182-'17_AUDIT_TOTALS_CK'!M258</f>
        <v>8156808</v>
      </c>
      <c r="AI258" s="2065">
        <f>+'17HPM_DATA_INPUT'!O182-'17_AUDIT_TOTALS_CK'!N258</f>
        <v>8155703</v>
      </c>
      <c r="AJ258" s="2065">
        <f>+'17HPM_DATA_INPUT'!P182-'17_AUDIT_TOTALS_CK'!O258</f>
        <v>2148265</v>
      </c>
      <c r="AK258" s="2065">
        <f>+'17HPM_DATA_INPUT'!Q182-'17_AUDIT_TOTALS_CK'!P258</f>
        <v>2046391</v>
      </c>
      <c r="AL258" s="2065">
        <f>+'17HPM_DATA_INPUT'!R182-'17_AUDIT_TOTALS_CK'!Q258</f>
        <v>3972573</v>
      </c>
      <c r="AM258" s="2065">
        <f>+'17HPM_DATA_INPUT'!S182-'17_AUDIT_TOTALS_CK'!R258</f>
        <v>2997505</v>
      </c>
      <c r="AN258" s="2065">
        <f>+'17HPM_DATA_INPUT'!T182-'17_AUDIT_TOTALS_CK'!S258</f>
        <v>2035970</v>
      </c>
      <c r="AO258" s="2065">
        <f>+'17HPM_DATA_INPUT'!U182-'17_AUDIT_TOTALS_CK'!T258</f>
        <v>3111808</v>
      </c>
      <c r="AQ258" s="2069" t="str">
        <f>'Departmental PL'!D268</f>
        <v>Total OUTPATIENT</v>
      </c>
      <c r="AR258" s="456">
        <f>+C258-'Departmental PL'!F268</f>
        <v>-62646</v>
      </c>
      <c r="AS258" s="456">
        <f>+D258-'Departmental PL'!G268</f>
        <v>-60419</v>
      </c>
      <c r="AT258" s="456">
        <f>+E258-'Departmental PL'!H268</f>
        <v>-442270</v>
      </c>
      <c r="AU258" s="456">
        <f>+F258-'Departmental PL'!I268</f>
        <v>-438783</v>
      </c>
      <c r="AV258" s="456">
        <f>+G258-'Departmental PL'!J268</f>
        <v>-52496856</v>
      </c>
      <c r="AW258" s="456">
        <f>+H258-'Departmental PL'!K268</f>
        <v>-51298235.880000003</v>
      </c>
      <c r="AX258" s="456">
        <f>+I258-'Departmental PL'!L268</f>
        <v>-20641126</v>
      </c>
      <c r="AY258" s="456">
        <f>+J258-'Departmental PL'!M268</f>
        <v>-20750603.880000003</v>
      </c>
      <c r="AZ258" s="456">
        <f>+K258-'Departmental PL'!N268</f>
        <v>-12484319</v>
      </c>
      <c r="BA258" s="456">
        <f>+L258-'Departmental PL'!O268</f>
        <v>-12622693</v>
      </c>
      <c r="BB258" s="456">
        <f>+M258-'Departmental PL'!P268</f>
        <v>-8156807</v>
      </c>
      <c r="BC258" s="456">
        <f>+N258-'Departmental PL'!Q268</f>
        <v>-8127910.8800000027</v>
      </c>
      <c r="BD258" s="456">
        <f>+O258-'Departmental PL'!R268</f>
        <v>-2148264</v>
      </c>
      <c r="BE258" s="456">
        <f>+P258-'Departmental PL'!S268</f>
        <v>-2046391</v>
      </c>
      <c r="BF258" s="456">
        <f>+Q258-'Departmental PL'!T268</f>
        <v>-3972574</v>
      </c>
      <c r="BG258" s="456">
        <f>+R258-'Departmental PL'!U268</f>
        <v>-2997505</v>
      </c>
      <c r="BH258" s="456">
        <f>+S258-'Departmental PL'!V268</f>
        <v>-2035969</v>
      </c>
      <c r="BI258" s="456">
        <f>+T258-'Departmental PL'!W268</f>
        <v>-3084014.8800000027</v>
      </c>
    </row>
    <row r="259" spans="1:61" ht="20.25" hidden="1" customHeight="1" x14ac:dyDescent="0.25">
      <c r="A259" s="2035" t="s">
        <v>1225</v>
      </c>
      <c r="B259" s="2058" t="s">
        <v>2396</v>
      </c>
      <c r="C259" s="2060"/>
      <c r="D259" s="2060"/>
      <c r="E259" s="2060"/>
      <c r="F259" s="2060"/>
      <c r="G259" s="2060"/>
      <c r="H259" s="2060"/>
      <c r="I259" s="2060"/>
      <c r="J259" s="2060"/>
      <c r="K259" s="2060"/>
      <c r="L259" s="2060"/>
      <c r="M259" s="2060"/>
      <c r="N259" s="2060"/>
      <c r="O259" s="2060"/>
      <c r="P259" s="2060"/>
      <c r="Q259" s="2060"/>
      <c r="R259" s="2060"/>
      <c r="S259" s="2060"/>
      <c r="T259" s="2060"/>
      <c r="U259" s="2061" t="str">
        <f t="shared" si="2"/>
        <v>5000 ORTHOPEDIC SHOP</v>
      </c>
      <c r="W259" s="455" t="b">
        <f>+'17HPM_DATA_INPUT'!C183='17_AUDIT_TOTALS_CK'!U259</f>
        <v>1</v>
      </c>
      <c r="X259" s="2065">
        <f>+'17HPM_DATA_INPUT'!D183-'17_AUDIT_TOTALS_CK'!C259</f>
        <v>21</v>
      </c>
      <c r="Y259" s="2065">
        <f>+'17HPM_DATA_INPUT'!E183-'17_AUDIT_TOTALS_CK'!D259</f>
        <v>36</v>
      </c>
      <c r="Z259" s="2065">
        <f>+'17HPM_DATA_INPUT'!F183-'17_AUDIT_TOTALS_CK'!E259</f>
        <v>21</v>
      </c>
      <c r="AA259" s="2065">
        <f>+'17HPM_DATA_INPUT'!G183-'17_AUDIT_TOTALS_CK'!F259</f>
        <v>39</v>
      </c>
      <c r="AB259" s="2065">
        <f>+'17HPM_DATA_INPUT'!H183-'17_AUDIT_TOTALS_CK'!G259</f>
        <v>4338</v>
      </c>
      <c r="AC259" s="2065">
        <f>+'17HPM_DATA_INPUT'!I183-'17_AUDIT_TOTALS_CK'!H259</f>
        <v>11331</v>
      </c>
      <c r="AD259" s="2065">
        <f>+'17HPM_DATA_INPUT'!J183-'17_AUDIT_TOTALS_CK'!I259</f>
        <v>1799</v>
      </c>
      <c r="AE259" s="2065">
        <f>+'17HPM_DATA_INPUT'!K183-'17_AUDIT_TOTALS_CK'!J259</f>
        <v>4014</v>
      </c>
      <c r="AF259" s="2065">
        <f>+'17HPM_DATA_INPUT'!L183-'17_AUDIT_TOTALS_CK'!K259</f>
        <v>1644</v>
      </c>
      <c r="AG259" s="2065">
        <f>+'17HPM_DATA_INPUT'!M183-'17_AUDIT_TOTALS_CK'!L259</f>
        <v>4273</v>
      </c>
      <c r="AH259" s="2065">
        <f>+'17HPM_DATA_INPUT'!N183-'17_AUDIT_TOTALS_CK'!M259</f>
        <v>155</v>
      </c>
      <c r="AI259" s="2065">
        <f>+'17HPM_DATA_INPUT'!O183-'17_AUDIT_TOTALS_CK'!N259</f>
        <v>-259</v>
      </c>
      <c r="AJ259" s="2065">
        <f>+'17HPM_DATA_INPUT'!P183-'17_AUDIT_TOTALS_CK'!O259</f>
        <v>93</v>
      </c>
      <c r="AK259" s="2065">
        <f>+'17HPM_DATA_INPUT'!Q183-'17_AUDIT_TOTALS_CK'!P259</f>
        <v>221</v>
      </c>
      <c r="AL259" s="2065">
        <f>+'17HPM_DATA_INPUT'!R183-'17_AUDIT_TOTALS_CK'!Q259</f>
        <v>239</v>
      </c>
      <c r="AM259" s="2065">
        <f>+'17HPM_DATA_INPUT'!S183-'17_AUDIT_TOTALS_CK'!R259</f>
        <v>606</v>
      </c>
      <c r="AN259" s="2065">
        <f>+'17HPM_DATA_INPUT'!T183-'17_AUDIT_TOTALS_CK'!S259</f>
        <v>-178</v>
      </c>
      <c r="AO259" s="2065">
        <f>+'17HPM_DATA_INPUT'!U183-'17_AUDIT_TOTALS_CK'!T259</f>
        <v>-1087</v>
      </c>
      <c r="AQ259" s="455" t="str">
        <f>'Departmental PL'!D269</f>
        <v>5000 ORTHOPEDIC SHOP</v>
      </c>
      <c r="AR259" s="456">
        <f>+C259-'Departmental PL'!F269</f>
        <v>-21</v>
      </c>
      <c r="AS259" s="456">
        <f>+D259-'Departmental PL'!G269</f>
        <v>-36</v>
      </c>
      <c r="AT259" s="456">
        <f>+E259-'Departmental PL'!H269</f>
        <v>-21</v>
      </c>
      <c r="AU259" s="456">
        <f>+F259-'Departmental PL'!I269</f>
        <v>-39</v>
      </c>
      <c r="AV259" s="456">
        <f>+G259-'Departmental PL'!J269</f>
        <v>-4338</v>
      </c>
      <c r="AW259" s="456">
        <f>+H259-'Departmental PL'!K269</f>
        <v>-11331</v>
      </c>
      <c r="AX259" s="456">
        <f>+I259-'Departmental PL'!L269</f>
        <v>-1799</v>
      </c>
      <c r="AY259" s="456">
        <f>+J259-'Departmental PL'!M269</f>
        <v>-4014</v>
      </c>
      <c r="AZ259" s="456">
        <f>+K259-'Departmental PL'!N269</f>
        <v>-1644</v>
      </c>
      <c r="BA259" s="456">
        <f>+L259-'Departmental PL'!O269</f>
        <v>-4273</v>
      </c>
      <c r="BB259" s="456">
        <f>+M259-'Departmental PL'!P269</f>
        <v>-155</v>
      </c>
      <c r="BC259" s="456">
        <f>+N259-'Departmental PL'!Q269</f>
        <v>259</v>
      </c>
      <c r="BD259" s="456">
        <f>+O259-'Departmental PL'!R269</f>
        <v>-93</v>
      </c>
      <c r="BE259" s="456">
        <f>+P259-'Departmental PL'!S269</f>
        <v>-221</v>
      </c>
      <c r="BF259" s="456">
        <f>+Q259-'Departmental PL'!T269</f>
        <v>-239</v>
      </c>
      <c r="BG259" s="456">
        <f>+R259-'Departmental PL'!U269</f>
        <v>-606</v>
      </c>
      <c r="BH259" s="456">
        <f>+S259-'Departmental PL'!V269</f>
        <v>177</v>
      </c>
      <c r="BI259" s="456">
        <f>+T259-'Departmental PL'!W269</f>
        <v>1086</v>
      </c>
    </row>
    <row r="260" spans="1:61" ht="20.25" hidden="1" customHeight="1" x14ac:dyDescent="0.25">
      <c r="A260" s="2035" t="s">
        <v>1239</v>
      </c>
      <c r="B260" s="2058"/>
      <c r="C260" s="2060"/>
      <c r="D260" s="2060"/>
      <c r="E260" s="2060"/>
      <c r="F260" s="2060"/>
      <c r="G260" s="2060"/>
      <c r="H260" s="2060"/>
      <c r="I260" s="2060"/>
      <c r="J260" s="2060"/>
      <c r="K260" s="2060"/>
      <c r="L260" s="2060"/>
      <c r="M260" s="2060"/>
      <c r="N260" s="2060"/>
      <c r="O260" s="2060"/>
      <c r="P260" s="2060"/>
      <c r="Q260" s="2060"/>
      <c r="R260" s="2060"/>
      <c r="S260" s="2060"/>
      <c r="T260" s="2060"/>
      <c r="AQ260" s="455" t="str">
        <f>'Departmental PL'!D270</f>
        <v>5020 OPD-ORTHOPEDICS</v>
      </c>
      <c r="AR260" s="456">
        <f>+C260-'Departmental PL'!F270</f>
        <v>0</v>
      </c>
      <c r="AS260" s="456">
        <f>+D260-'Departmental PL'!G270</f>
        <v>0</v>
      </c>
      <c r="AT260" s="456">
        <f>+E260-'Departmental PL'!H270</f>
        <v>0</v>
      </c>
      <c r="AU260" s="456">
        <f>+F260-'Departmental PL'!I270</f>
        <v>0</v>
      </c>
      <c r="AV260" s="456">
        <f>+G260-'Departmental PL'!J270</f>
        <v>0</v>
      </c>
      <c r="AW260" s="456">
        <f>+H260-'Departmental PL'!K270</f>
        <v>0</v>
      </c>
      <c r="AX260" s="456">
        <f>+I260-'Departmental PL'!L270</f>
        <v>0</v>
      </c>
      <c r="AY260" s="456">
        <f>+J260-'Departmental PL'!M270</f>
        <v>0</v>
      </c>
      <c r="AZ260" s="456">
        <f>+K260-'Departmental PL'!N270</f>
        <v>0</v>
      </c>
      <c r="BA260" s="456">
        <f>+L260-'Departmental PL'!O270</f>
        <v>0</v>
      </c>
      <c r="BB260" s="456">
        <f>+M260-'Departmental PL'!P270</f>
        <v>0</v>
      </c>
      <c r="BC260" s="456">
        <f>+N260-'Departmental PL'!Q270</f>
        <v>0</v>
      </c>
      <c r="BD260" s="456">
        <f>+O260-'Departmental PL'!R270</f>
        <v>0</v>
      </c>
      <c r="BE260" s="456">
        <f>+P260-'Departmental PL'!S270</f>
        <v>0</v>
      </c>
      <c r="BF260" s="456">
        <f>+Q260-'Departmental PL'!T270</f>
        <v>0</v>
      </c>
      <c r="BG260" s="456">
        <f>+R260-'Departmental PL'!U270</f>
        <v>0</v>
      </c>
      <c r="BH260" s="456">
        <f>+S260-'Departmental PL'!V270</f>
        <v>0</v>
      </c>
      <c r="BI260" s="456">
        <f>+T260-'Departmental PL'!W270</f>
        <v>0</v>
      </c>
    </row>
    <row r="261" spans="1:61" ht="20.25" hidden="1" customHeight="1" x14ac:dyDescent="0.25">
      <c r="A261" s="2035" t="s">
        <v>1245</v>
      </c>
      <c r="B261" s="2074" t="s">
        <v>2398</v>
      </c>
      <c r="C261" s="2075"/>
      <c r="D261" s="2075"/>
      <c r="E261" s="2075"/>
      <c r="F261" s="2075"/>
      <c r="G261" s="2075"/>
      <c r="H261" s="2075"/>
      <c r="I261" s="2075"/>
      <c r="J261" s="2075"/>
      <c r="K261" s="2075"/>
      <c r="L261" s="2075"/>
      <c r="M261" s="2075"/>
      <c r="N261" s="2075"/>
      <c r="O261" s="2075"/>
      <c r="P261" s="2075"/>
      <c r="Q261" s="2075"/>
      <c r="R261" s="2075"/>
      <c r="S261" s="2075"/>
      <c r="T261" s="2075"/>
      <c r="U261" s="2061" t="str">
        <f t="shared" si="2"/>
        <v>5030 O/P ORTHO PROC - CLCRS</v>
      </c>
      <c r="W261" s="455" t="b">
        <f>+'17HPM_DATA_INPUT'!C184='17_AUDIT_TOTALS_CK'!U261</f>
        <v>1</v>
      </c>
      <c r="X261" s="2065">
        <f>+'17HPM_DATA_INPUT'!D184-'17_AUDIT_TOTALS_CK'!C261</f>
        <v>0</v>
      </c>
      <c r="Y261" s="2065">
        <f>+'17HPM_DATA_INPUT'!E184-'17_AUDIT_TOTALS_CK'!D261</f>
        <v>3</v>
      </c>
      <c r="Z261" s="2065">
        <f>+'17HPM_DATA_INPUT'!F184-'17_AUDIT_TOTALS_CK'!E261</f>
        <v>0</v>
      </c>
      <c r="AA261" s="2065">
        <f>+'17HPM_DATA_INPUT'!G184-'17_AUDIT_TOTALS_CK'!F261</f>
        <v>4</v>
      </c>
      <c r="AB261" s="2065">
        <f>+'17HPM_DATA_INPUT'!H184-'17_AUDIT_TOTALS_CK'!G261</f>
        <v>0</v>
      </c>
      <c r="AC261" s="2065">
        <f>+'17HPM_DATA_INPUT'!I184-'17_AUDIT_TOTALS_CK'!H261</f>
        <v>14518</v>
      </c>
      <c r="AD261" s="2065">
        <f>+'17HPM_DATA_INPUT'!J184-'17_AUDIT_TOTALS_CK'!I261</f>
        <v>0</v>
      </c>
      <c r="AE261" s="2065">
        <f>+'17HPM_DATA_INPUT'!K184-'17_AUDIT_TOTALS_CK'!J261</f>
        <v>4289</v>
      </c>
      <c r="AF261" s="2065">
        <f>+'17HPM_DATA_INPUT'!L184-'17_AUDIT_TOTALS_CK'!K261</f>
        <v>0</v>
      </c>
      <c r="AG261" s="2065">
        <f>+'17HPM_DATA_INPUT'!M184-'17_AUDIT_TOTALS_CK'!L261</f>
        <v>1246</v>
      </c>
      <c r="AH261" s="2065">
        <f>+'17HPM_DATA_INPUT'!N184-'17_AUDIT_TOTALS_CK'!M261</f>
        <v>0</v>
      </c>
      <c r="AI261" s="2065">
        <f>+'17HPM_DATA_INPUT'!O184-'17_AUDIT_TOTALS_CK'!N261</f>
        <v>3043</v>
      </c>
      <c r="AJ261" s="2065">
        <f>+'17HPM_DATA_INPUT'!P184-'17_AUDIT_TOTALS_CK'!O261</f>
        <v>0</v>
      </c>
      <c r="AK261" s="2065">
        <f>+'17HPM_DATA_INPUT'!Q184-'17_AUDIT_TOTALS_CK'!P261</f>
        <v>746</v>
      </c>
      <c r="AL261" s="2065">
        <f>+'17HPM_DATA_INPUT'!R184-'17_AUDIT_TOTALS_CK'!Q261</f>
        <v>0</v>
      </c>
      <c r="AM261" s="2065">
        <f>+'17HPM_DATA_INPUT'!S184-'17_AUDIT_TOTALS_CK'!R261</f>
        <v>497</v>
      </c>
      <c r="AN261" s="2065">
        <f>+'17HPM_DATA_INPUT'!T184-'17_AUDIT_TOTALS_CK'!S261</f>
        <v>0</v>
      </c>
      <c r="AO261" s="2065">
        <f>+'17HPM_DATA_INPUT'!U184-'17_AUDIT_TOTALS_CK'!T261</f>
        <v>1799</v>
      </c>
      <c r="AQ261" s="455" t="str">
        <f>'Departmental PL'!D271</f>
        <v>5030 O/P ORTHO PROC - CLCRS</v>
      </c>
      <c r="AR261" s="456">
        <f>+C261-'Departmental PL'!F271</f>
        <v>0</v>
      </c>
      <c r="AS261" s="456">
        <f>+D261-'Departmental PL'!G271</f>
        <v>-3</v>
      </c>
      <c r="AT261" s="456">
        <f>+E261-'Departmental PL'!H271</f>
        <v>0</v>
      </c>
      <c r="AU261" s="456">
        <f>+F261-'Departmental PL'!I271</f>
        <v>-4</v>
      </c>
      <c r="AV261" s="456">
        <f>+G261-'Departmental PL'!J271</f>
        <v>0</v>
      </c>
      <c r="AW261" s="456">
        <f>+H261-'Departmental PL'!K271</f>
        <v>-14518</v>
      </c>
      <c r="AX261" s="456">
        <f>+I261-'Departmental PL'!L271</f>
        <v>0</v>
      </c>
      <c r="AY261" s="456">
        <f>+J261-'Departmental PL'!M271</f>
        <v>-4289</v>
      </c>
      <c r="AZ261" s="456">
        <f>+K261-'Departmental PL'!N271</f>
        <v>0</v>
      </c>
      <c r="BA261" s="456">
        <f>+L261-'Departmental PL'!O271</f>
        <v>-1246</v>
      </c>
      <c r="BB261" s="456">
        <f>+M261-'Departmental PL'!P271</f>
        <v>0</v>
      </c>
      <c r="BC261" s="456">
        <f>+N261-'Departmental PL'!Q271</f>
        <v>-3043</v>
      </c>
      <c r="BD261" s="456">
        <f>+O261-'Departmental PL'!R271</f>
        <v>0</v>
      </c>
      <c r="BE261" s="456">
        <f>+P261-'Departmental PL'!S271</f>
        <v>-746</v>
      </c>
      <c r="BF261" s="456">
        <f>+Q261-'Departmental PL'!T271</f>
        <v>0</v>
      </c>
      <c r="BG261" s="456">
        <f>+R261-'Departmental PL'!U271</f>
        <v>-497</v>
      </c>
      <c r="BH261" s="456">
        <f>+S261-'Departmental PL'!V271</f>
        <v>0</v>
      </c>
      <c r="BI261" s="456">
        <f>+T261-'Departmental PL'!W271</f>
        <v>-1800</v>
      </c>
    </row>
    <row r="262" spans="1:61" ht="20.25" hidden="1" customHeight="1" x14ac:dyDescent="0.25">
      <c r="A262" s="2035"/>
      <c r="B262" s="2074"/>
      <c r="C262" s="2075"/>
      <c r="D262" s="2075"/>
      <c r="E262" s="2075"/>
      <c r="F262" s="2075"/>
      <c r="G262" s="2075"/>
      <c r="H262" s="2075"/>
      <c r="I262" s="2075"/>
      <c r="J262" s="2075"/>
      <c r="K262" s="2075"/>
      <c r="L262" s="2075"/>
      <c r="M262" s="2075"/>
      <c r="N262" s="2075"/>
      <c r="O262" s="2075"/>
      <c r="P262" s="2075"/>
      <c r="Q262" s="2075"/>
      <c r="R262" s="2075"/>
      <c r="S262" s="2075"/>
      <c r="T262" s="2075"/>
      <c r="AQ262" s="455" t="str">
        <f>'Departmental PL'!D272</f>
        <v>6560 HAND REHAB-CC</v>
      </c>
      <c r="AR262" s="456">
        <f>+C262-'Departmental PL'!F272</f>
        <v>0</v>
      </c>
      <c r="AS262" s="456">
        <f>+D262-'Departmental PL'!G272</f>
        <v>0</v>
      </c>
      <c r="AT262" s="456">
        <f>+E262-'Departmental PL'!H272</f>
        <v>0</v>
      </c>
      <c r="AU262" s="456">
        <f>+F262-'Departmental PL'!I272</f>
        <v>0</v>
      </c>
      <c r="AV262" s="456">
        <f>+G262-'Departmental PL'!J272</f>
        <v>0</v>
      </c>
      <c r="AW262" s="456">
        <f>+H262-'Departmental PL'!K272</f>
        <v>0</v>
      </c>
      <c r="AX262" s="456">
        <f>+I262-'Departmental PL'!L272</f>
        <v>0</v>
      </c>
      <c r="AY262" s="456">
        <f>+J262-'Departmental PL'!M272</f>
        <v>0</v>
      </c>
      <c r="AZ262" s="456">
        <f>+K262-'Departmental PL'!N272</f>
        <v>0</v>
      </c>
      <c r="BA262" s="456">
        <f>+L262-'Departmental PL'!O272</f>
        <v>0</v>
      </c>
      <c r="BB262" s="456">
        <f>+M262-'Departmental PL'!P272</f>
        <v>0</v>
      </c>
      <c r="BC262" s="456">
        <f>+N262-'Departmental PL'!Q272</f>
        <v>0</v>
      </c>
      <c r="BD262" s="456">
        <f>+O262-'Departmental PL'!R272</f>
        <v>0</v>
      </c>
      <c r="BE262" s="456">
        <f>+P262-'Departmental PL'!S272</f>
        <v>0</v>
      </c>
      <c r="BF262" s="456">
        <f>+Q262-'Departmental PL'!T272</f>
        <v>0</v>
      </c>
      <c r="BG262" s="456">
        <f>+R262-'Departmental PL'!U272</f>
        <v>0</v>
      </c>
      <c r="BH262" s="456">
        <f>+S262-'Departmental PL'!V272</f>
        <v>0</v>
      </c>
      <c r="BI262" s="456">
        <f>+T262-'Departmental PL'!W272</f>
        <v>0</v>
      </c>
    </row>
    <row r="263" spans="1:61" ht="20.25" hidden="1" customHeight="1" x14ac:dyDescent="0.25">
      <c r="A263" s="2035" t="s">
        <v>1256</v>
      </c>
      <c r="B263" s="2074"/>
      <c r="C263" s="2075"/>
      <c r="D263" s="2075"/>
      <c r="E263" s="2075"/>
      <c r="F263" s="2075"/>
      <c r="G263" s="2075"/>
      <c r="H263" s="2075"/>
      <c r="I263" s="2075"/>
      <c r="J263" s="2075"/>
      <c r="K263" s="2075"/>
      <c r="L263" s="2075"/>
      <c r="M263" s="2075"/>
      <c r="N263" s="2075"/>
      <c r="O263" s="2075"/>
      <c r="P263" s="2075"/>
      <c r="Q263" s="2075"/>
      <c r="R263" s="2075"/>
      <c r="S263" s="2075"/>
      <c r="T263" s="2075"/>
      <c r="AQ263" s="455" t="str">
        <f>'Departmental PL'!D273</f>
        <v>6570 HAND REHAB-GREECE</v>
      </c>
      <c r="AR263" s="456">
        <f>+C263-'Departmental PL'!F273</f>
        <v>0</v>
      </c>
      <c r="AS263" s="456">
        <f>+D263-'Departmental PL'!G273</f>
        <v>0</v>
      </c>
      <c r="AT263" s="456">
        <f>+E263-'Departmental PL'!H273</f>
        <v>0</v>
      </c>
      <c r="AU263" s="456">
        <f>+F263-'Departmental PL'!I273</f>
        <v>0</v>
      </c>
      <c r="AV263" s="456">
        <f>+G263-'Departmental PL'!J273</f>
        <v>0</v>
      </c>
      <c r="AW263" s="456">
        <f>+H263-'Departmental PL'!K273</f>
        <v>0</v>
      </c>
      <c r="AX263" s="456">
        <f>+I263-'Departmental PL'!L273</f>
        <v>0</v>
      </c>
      <c r="AY263" s="456">
        <f>+J263-'Departmental PL'!M273</f>
        <v>0</v>
      </c>
      <c r="AZ263" s="456">
        <f>+K263-'Departmental PL'!N273</f>
        <v>0</v>
      </c>
      <c r="BA263" s="456">
        <f>+L263-'Departmental PL'!O273</f>
        <v>0</v>
      </c>
      <c r="BB263" s="456">
        <f>+M263-'Departmental PL'!P273</f>
        <v>0</v>
      </c>
      <c r="BC263" s="456">
        <f>+N263-'Departmental PL'!Q273</f>
        <v>0</v>
      </c>
      <c r="BD263" s="456">
        <f>+O263-'Departmental PL'!R273</f>
        <v>0</v>
      </c>
      <c r="BE263" s="456">
        <f>+P263-'Departmental PL'!S273</f>
        <v>0</v>
      </c>
      <c r="BF263" s="456">
        <f>+Q263-'Departmental PL'!T273</f>
        <v>0</v>
      </c>
      <c r="BG263" s="456">
        <f>+R263-'Departmental PL'!U273</f>
        <v>0</v>
      </c>
      <c r="BH263" s="456">
        <f>+S263-'Departmental PL'!V273</f>
        <v>0</v>
      </c>
      <c r="BI263" s="456">
        <f>+T263-'Departmental PL'!W273</f>
        <v>0</v>
      </c>
    </row>
    <row r="264" spans="1:61" ht="20.25" hidden="1" customHeight="1" x14ac:dyDescent="0.25">
      <c r="A264" s="2032" t="s">
        <v>283</v>
      </c>
      <c r="B264" s="2074" t="s">
        <v>2404</v>
      </c>
      <c r="C264" s="2075"/>
      <c r="D264" s="2075"/>
      <c r="E264" s="2075"/>
      <c r="F264" s="2075"/>
      <c r="G264" s="2075"/>
      <c r="H264" s="2075"/>
      <c r="I264" s="2075"/>
      <c r="J264" s="2075"/>
      <c r="K264" s="2075"/>
      <c r="L264" s="2075"/>
      <c r="M264" s="2075"/>
      <c r="N264" s="2075"/>
      <c r="O264" s="2075"/>
      <c r="P264" s="2075"/>
      <c r="Q264" s="2075"/>
      <c r="R264" s="2075"/>
      <c r="S264" s="2075"/>
      <c r="T264" s="2075"/>
      <c r="U264" s="2061" t="str">
        <f t="shared" si="2"/>
        <v>6660 SPORTS REHAB STRONG WEST</v>
      </c>
      <c r="W264" s="455" t="b">
        <f>+'17HPM_DATA_INPUT'!C185='17_AUDIT_TOTALS_CK'!U264</f>
        <v>0</v>
      </c>
      <c r="X264" s="2065">
        <f>+'17HPM_DATA_INPUT'!D185-'17_AUDIT_TOTALS_CK'!C264</f>
        <v>0</v>
      </c>
      <c r="Y264" s="2065">
        <f>+'17HPM_DATA_INPUT'!E185-'17_AUDIT_TOTALS_CK'!D264</f>
        <v>1</v>
      </c>
      <c r="Z264" s="2065">
        <f>+'17HPM_DATA_INPUT'!F185-'17_AUDIT_TOTALS_CK'!E264</f>
        <v>0</v>
      </c>
      <c r="AA264" s="2065">
        <f>+'17HPM_DATA_INPUT'!G185-'17_AUDIT_TOTALS_CK'!F264</f>
        <v>3</v>
      </c>
      <c r="AB264" s="2065">
        <f>+'17HPM_DATA_INPUT'!H185-'17_AUDIT_TOTALS_CK'!G264</f>
        <v>0</v>
      </c>
      <c r="AC264" s="2065">
        <f>+'17HPM_DATA_INPUT'!I185-'17_AUDIT_TOTALS_CK'!H264</f>
        <v>252</v>
      </c>
      <c r="AD264" s="2065">
        <f>+'17HPM_DATA_INPUT'!J185-'17_AUDIT_TOTALS_CK'!I264</f>
        <v>0</v>
      </c>
      <c r="AE264" s="2065">
        <f>+'17HPM_DATA_INPUT'!K185-'17_AUDIT_TOTALS_CK'!J264</f>
        <v>135</v>
      </c>
      <c r="AF264" s="2065">
        <f>+'17HPM_DATA_INPUT'!L185-'17_AUDIT_TOTALS_CK'!K264</f>
        <v>0</v>
      </c>
      <c r="AG264" s="2065">
        <f>+'17HPM_DATA_INPUT'!M185-'17_AUDIT_TOTALS_CK'!L264</f>
        <v>83</v>
      </c>
      <c r="AH264" s="2065">
        <f>+'17HPM_DATA_INPUT'!N185-'17_AUDIT_TOTALS_CK'!M264</f>
        <v>0</v>
      </c>
      <c r="AI264" s="2065">
        <f>+'17HPM_DATA_INPUT'!O185-'17_AUDIT_TOTALS_CK'!N264</f>
        <v>52</v>
      </c>
      <c r="AJ264" s="2065">
        <f>+'17HPM_DATA_INPUT'!P185-'17_AUDIT_TOTALS_CK'!O264</f>
        <v>0</v>
      </c>
      <c r="AK264" s="2065">
        <f>+'17HPM_DATA_INPUT'!Q185-'17_AUDIT_TOTALS_CK'!P264</f>
        <v>5</v>
      </c>
      <c r="AL264" s="2065">
        <f>+'17HPM_DATA_INPUT'!R185-'17_AUDIT_TOTALS_CK'!Q264</f>
        <v>0</v>
      </c>
      <c r="AM264" s="2065">
        <f>+'17HPM_DATA_INPUT'!S185-'17_AUDIT_TOTALS_CK'!R264</f>
        <v>18</v>
      </c>
      <c r="AN264" s="2065">
        <f>+'17HPM_DATA_INPUT'!T185-'17_AUDIT_TOTALS_CK'!S264</f>
        <v>0</v>
      </c>
      <c r="AO264" s="2065">
        <f>+'17HPM_DATA_INPUT'!U185-'17_AUDIT_TOTALS_CK'!T264</f>
        <v>28</v>
      </c>
      <c r="AQ264" s="455" t="str">
        <f>'Departmental PL'!D274</f>
        <v>6600 SPORTS MED-BRIGHTON</v>
      </c>
      <c r="AR264" s="456">
        <f>+C264-'Departmental PL'!F274</f>
        <v>0</v>
      </c>
      <c r="AS264" s="456">
        <f>+D264-'Departmental PL'!G274</f>
        <v>-1</v>
      </c>
      <c r="AT264" s="456">
        <f>+E264-'Departmental PL'!H274</f>
        <v>0</v>
      </c>
      <c r="AU264" s="456">
        <f>+F264-'Departmental PL'!I274</f>
        <v>-3</v>
      </c>
      <c r="AV264" s="456">
        <f>+G264-'Departmental PL'!J274</f>
        <v>0</v>
      </c>
      <c r="AW264" s="456">
        <f>+H264-'Departmental PL'!K274</f>
        <v>-252</v>
      </c>
      <c r="AX264" s="456">
        <f>+I264-'Departmental PL'!L274</f>
        <v>0</v>
      </c>
      <c r="AY264" s="456">
        <f>+J264-'Departmental PL'!M274</f>
        <v>-135</v>
      </c>
      <c r="AZ264" s="456">
        <f>+K264-'Departmental PL'!N274</f>
        <v>0</v>
      </c>
      <c r="BA264" s="456">
        <f>+L264-'Departmental PL'!O274</f>
        <v>-83</v>
      </c>
      <c r="BB264" s="456">
        <f>+M264-'Departmental PL'!P274</f>
        <v>0</v>
      </c>
      <c r="BC264" s="456">
        <f>+N264-'Departmental PL'!Q274</f>
        <v>-52</v>
      </c>
      <c r="BD264" s="456">
        <f>+O264-'Departmental PL'!R274</f>
        <v>0</v>
      </c>
      <c r="BE264" s="456">
        <f>+P264-'Departmental PL'!S274</f>
        <v>-5</v>
      </c>
      <c r="BF264" s="456">
        <f>+Q264-'Departmental PL'!T274</f>
        <v>0</v>
      </c>
      <c r="BG264" s="456">
        <f>+R264-'Departmental PL'!U274</f>
        <v>-18</v>
      </c>
      <c r="BH264" s="456">
        <f>+S264-'Departmental PL'!V274</f>
        <v>0</v>
      </c>
      <c r="BI264" s="456">
        <f>+T264-'Departmental PL'!W274</f>
        <v>-29</v>
      </c>
    </row>
    <row r="265" spans="1:61" ht="20.25" hidden="1" customHeight="1" x14ac:dyDescent="0.25">
      <c r="A265" s="2067" t="s">
        <v>1227</v>
      </c>
      <c r="B265" s="2058" t="s">
        <v>2402</v>
      </c>
      <c r="C265" s="2060"/>
      <c r="D265" s="2060"/>
      <c r="E265" s="2060"/>
      <c r="F265" s="2060"/>
      <c r="G265" s="2060"/>
      <c r="H265" s="2060"/>
      <c r="I265" s="2060"/>
      <c r="J265" s="2060"/>
      <c r="K265" s="2060"/>
      <c r="L265" s="2060"/>
      <c r="M265" s="2060"/>
      <c r="N265" s="2060"/>
      <c r="O265" s="2060"/>
      <c r="P265" s="2060"/>
      <c r="Q265" s="2060"/>
      <c r="R265" s="2060"/>
      <c r="S265" s="2060"/>
      <c r="T265" s="2060"/>
      <c r="U265" s="2061" t="str">
        <f t="shared" si="2"/>
        <v>6610 SPORTS MED-GREECE</v>
      </c>
      <c r="W265" s="455" t="b">
        <f>+'17HPM_DATA_INPUT'!C186='17_AUDIT_TOTALS_CK'!U265</f>
        <v>1</v>
      </c>
      <c r="X265" s="2065">
        <f>+'17HPM_DATA_INPUT'!D186-'17_AUDIT_TOTALS_CK'!C265</f>
        <v>0</v>
      </c>
      <c r="Y265" s="2065">
        <f>+'17HPM_DATA_INPUT'!E186-'17_AUDIT_TOTALS_CK'!D265</f>
        <v>2</v>
      </c>
      <c r="Z265" s="2065">
        <f>+'17HPM_DATA_INPUT'!F186-'17_AUDIT_TOTALS_CK'!E265</f>
        <v>0</v>
      </c>
      <c r="AA265" s="2065">
        <f>+'17HPM_DATA_INPUT'!G186-'17_AUDIT_TOTALS_CK'!F265</f>
        <v>6</v>
      </c>
      <c r="AB265" s="2065">
        <f>+'17HPM_DATA_INPUT'!H186-'17_AUDIT_TOTALS_CK'!G265</f>
        <v>0</v>
      </c>
      <c r="AC265" s="2065">
        <f>+'17HPM_DATA_INPUT'!I186-'17_AUDIT_TOTALS_CK'!H265</f>
        <v>620</v>
      </c>
      <c r="AD265" s="2065">
        <f>+'17HPM_DATA_INPUT'!J186-'17_AUDIT_TOTALS_CK'!I265</f>
        <v>0</v>
      </c>
      <c r="AE265" s="2065">
        <f>+'17HPM_DATA_INPUT'!K186-'17_AUDIT_TOTALS_CK'!J265</f>
        <v>192</v>
      </c>
      <c r="AF265" s="2065">
        <f>+'17HPM_DATA_INPUT'!L186-'17_AUDIT_TOTALS_CK'!K265</f>
        <v>0</v>
      </c>
      <c r="AG265" s="2065">
        <f>+'17HPM_DATA_INPUT'!M186-'17_AUDIT_TOTALS_CK'!L265</f>
        <v>148</v>
      </c>
      <c r="AH265" s="2065">
        <f>+'17HPM_DATA_INPUT'!N186-'17_AUDIT_TOTALS_CK'!M265</f>
        <v>0</v>
      </c>
      <c r="AI265" s="2065">
        <f>+'17HPM_DATA_INPUT'!O186-'17_AUDIT_TOTALS_CK'!N265</f>
        <v>44</v>
      </c>
      <c r="AJ265" s="2065">
        <f>+'17HPM_DATA_INPUT'!P186-'17_AUDIT_TOTALS_CK'!O265</f>
        <v>0</v>
      </c>
      <c r="AK265" s="2065">
        <f>+'17HPM_DATA_INPUT'!Q186-'17_AUDIT_TOTALS_CK'!P265</f>
        <v>13</v>
      </c>
      <c r="AL265" s="2065">
        <f>+'17HPM_DATA_INPUT'!R186-'17_AUDIT_TOTALS_CK'!Q265</f>
        <v>0</v>
      </c>
      <c r="AM265" s="2065">
        <f>+'17HPM_DATA_INPUT'!S186-'17_AUDIT_TOTALS_CK'!R265</f>
        <v>31</v>
      </c>
      <c r="AN265" s="2065">
        <f>+'17HPM_DATA_INPUT'!T186-'17_AUDIT_TOTALS_CK'!S265</f>
        <v>0</v>
      </c>
      <c r="AO265" s="2065">
        <f>+'17HPM_DATA_INPUT'!U186-'17_AUDIT_TOTALS_CK'!T265</f>
        <v>0</v>
      </c>
      <c r="AQ265" s="455" t="str">
        <f>'Departmental PL'!D275</f>
        <v>6610 SPORTS MED-GREECE</v>
      </c>
      <c r="AR265" s="456">
        <f>+C265-'Departmental PL'!F275</f>
        <v>0</v>
      </c>
      <c r="AS265" s="456">
        <f>+D265-'Departmental PL'!G275</f>
        <v>-2</v>
      </c>
      <c r="AT265" s="456">
        <f>+E265-'Departmental PL'!H275</f>
        <v>0</v>
      </c>
      <c r="AU265" s="456">
        <f>+F265-'Departmental PL'!I275</f>
        <v>-6</v>
      </c>
      <c r="AV265" s="456">
        <f>+G265-'Departmental PL'!J275</f>
        <v>0</v>
      </c>
      <c r="AW265" s="456">
        <f>+H265-'Departmental PL'!K275</f>
        <v>-620</v>
      </c>
      <c r="AX265" s="456">
        <f>+I265-'Departmental PL'!L275</f>
        <v>0</v>
      </c>
      <c r="AY265" s="456">
        <f>+J265-'Departmental PL'!M275</f>
        <v>-192</v>
      </c>
      <c r="AZ265" s="456">
        <f>+K265-'Departmental PL'!N275</f>
        <v>0</v>
      </c>
      <c r="BA265" s="456">
        <f>+L265-'Departmental PL'!O275</f>
        <v>-148</v>
      </c>
      <c r="BB265" s="456">
        <f>+M265-'Departmental PL'!P275</f>
        <v>0</v>
      </c>
      <c r="BC265" s="456">
        <f>+N265-'Departmental PL'!Q275</f>
        <v>-44</v>
      </c>
      <c r="BD265" s="456">
        <f>+O265-'Departmental PL'!R275</f>
        <v>0</v>
      </c>
      <c r="BE265" s="456">
        <f>+P265-'Departmental PL'!S275</f>
        <v>-13</v>
      </c>
      <c r="BF265" s="456">
        <f>+Q265-'Departmental PL'!T275</f>
        <v>0</v>
      </c>
      <c r="BG265" s="456">
        <f>+R265-'Departmental PL'!U275</f>
        <v>-31</v>
      </c>
      <c r="BH265" s="456">
        <f>+S265-'Departmental PL'!V275</f>
        <v>0</v>
      </c>
      <c r="BI265" s="456">
        <f>+T265-'Departmental PL'!W275</f>
        <v>0</v>
      </c>
    </row>
    <row r="266" spans="1:61" ht="20.25" hidden="1" customHeight="1" x14ac:dyDescent="0.25">
      <c r="A266" s="2067" t="s">
        <v>1235</v>
      </c>
      <c r="B266" s="2058"/>
      <c r="C266" s="2060"/>
      <c r="D266" s="2060"/>
      <c r="E266" s="2060"/>
      <c r="F266" s="2060"/>
      <c r="G266" s="2060"/>
      <c r="H266" s="2060"/>
      <c r="I266" s="2060"/>
      <c r="J266" s="2060"/>
      <c r="K266" s="2060"/>
      <c r="L266" s="2060"/>
      <c r="M266" s="2060"/>
      <c r="N266" s="2060"/>
      <c r="O266" s="2060"/>
      <c r="P266" s="2060"/>
      <c r="Q266" s="2060"/>
      <c r="R266" s="2060"/>
      <c r="S266" s="2060"/>
      <c r="T266" s="2060"/>
      <c r="AQ266" s="455" t="str">
        <f>'Departmental PL'!D276</f>
        <v>6630 USM - EAST SIDE</v>
      </c>
      <c r="AR266" s="456">
        <f>+C266-'Departmental PL'!F276</f>
        <v>0</v>
      </c>
      <c r="AS266" s="456">
        <f>+D266-'Departmental PL'!G276</f>
        <v>0</v>
      </c>
      <c r="AT266" s="456">
        <f>+E266-'Departmental PL'!H276</f>
        <v>0</v>
      </c>
      <c r="AU266" s="456">
        <f>+F266-'Departmental PL'!I276</f>
        <v>0</v>
      </c>
      <c r="AV266" s="456">
        <f>+G266-'Departmental PL'!J276</f>
        <v>0</v>
      </c>
      <c r="AW266" s="456">
        <f>+H266-'Departmental PL'!K276</f>
        <v>0</v>
      </c>
      <c r="AX266" s="456">
        <f>+I266-'Departmental PL'!L276</f>
        <v>0</v>
      </c>
      <c r="AY266" s="456">
        <f>+J266-'Departmental PL'!M276</f>
        <v>0</v>
      </c>
      <c r="AZ266" s="456">
        <f>+K266-'Departmental PL'!N276</f>
        <v>0</v>
      </c>
      <c r="BA266" s="456">
        <f>+L266-'Departmental PL'!O276</f>
        <v>0</v>
      </c>
      <c r="BB266" s="456">
        <f>+M266-'Departmental PL'!P276</f>
        <v>0</v>
      </c>
      <c r="BC266" s="456">
        <f>+N266-'Departmental PL'!Q276</f>
        <v>0</v>
      </c>
      <c r="BD266" s="456">
        <f>+O266-'Departmental PL'!R276</f>
        <v>0</v>
      </c>
      <c r="BE266" s="456">
        <f>+P266-'Departmental PL'!S276</f>
        <v>0</v>
      </c>
      <c r="BF266" s="456">
        <f>+Q266-'Departmental PL'!T276</f>
        <v>0</v>
      </c>
      <c r="BG266" s="456">
        <f>+R266-'Departmental PL'!U276</f>
        <v>0</v>
      </c>
      <c r="BH266" s="456">
        <f>+S266-'Departmental PL'!V276</f>
        <v>0</v>
      </c>
      <c r="BI266" s="456">
        <f>+T266-'Departmental PL'!W276</f>
        <v>0</v>
      </c>
    </row>
    <row r="267" spans="1:61" ht="20.25" hidden="1" customHeight="1" x14ac:dyDescent="0.25">
      <c r="A267" s="2074" t="s">
        <v>1239</v>
      </c>
      <c r="B267" s="2058"/>
      <c r="C267" s="2060"/>
      <c r="D267" s="2060"/>
      <c r="E267" s="2060"/>
      <c r="F267" s="2060"/>
      <c r="G267" s="2060"/>
      <c r="H267" s="2060"/>
      <c r="I267" s="2060"/>
      <c r="J267" s="2060"/>
      <c r="K267" s="2060"/>
      <c r="L267" s="2060"/>
      <c r="M267" s="2060"/>
      <c r="N267" s="2060"/>
      <c r="O267" s="2060"/>
      <c r="P267" s="2060"/>
      <c r="Q267" s="2060"/>
      <c r="R267" s="2060"/>
      <c r="S267" s="2060"/>
      <c r="T267" s="2060"/>
      <c r="AQ267" s="455" t="str">
        <f>'Departmental PL'!D277</f>
        <v>6670 HAND REHAB - PENFIELD</v>
      </c>
      <c r="AR267" s="456">
        <f>+C267-'Departmental PL'!F277</f>
        <v>0</v>
      </c>
      <c r="AS267" s="456">
        <f>+D267-'Departmental PL'!G277</f>
        <v>0</v>
      </c>
      <c r="AT267" s="456">
        <f>+E267-'Departmental PL'!H277</f>
        <v>0</v>
      </c>
      <c r="AU267" s="456">
        <f>+F267-'Departmental PL'!I277</f>
        <v>0</v>
      </c>
      <c r="AV267" s="456">
        <f>+G267-'Departmental PL'!J277</f>
        <v>0</v>
      </c>
      <c r="AW267" s="456">
        <f>+H267-'Departmental PL'!K277</f>
        <v>0</v>
      </c>
      <c r="AX267" s="456">
        <f>+I267-'Departmental PL'!L277</f>
        <v>0</v>
      </c>
      <c r="AY267" s="456">
        <f>+J267-'Departmental PL'!M277</f>
        <v>0</v>
      </c>
      <c r="AZ267" s="456">
        <f>+K267-'Departmental PL'!N277</f>
        <v>0</v>
      </c>
      <c r="BA267" s="456">
        <f>+L267-'Departmental PL'!O277</f>
        <v>0</v>
      </c>
      <c r="BB267" s="456">
        <f>+M267-'Departmental PL'!P277</f>
        <v>0</v>
      </c>
      <c r="BC267" s="456">
        <f>+N267-'Departmental PL'!Q277</f>
        <v>0</v>
      </c>
      <c r="BD267" s="456">
        <f>+O267-'Departmental PL'!R277</f>
        <v>0</v>
      </c>
      <c r="BE267" s="456">
        <f>+P267-'Departmental PL'!S277</f>
        <v>0</v>
      </c>
      <c r="BF267" s="456">
        <f>+Q267-'Departmental PL'!T277</f>
        <v>0</v>
      </c>
      <c r="BG267" s="456">
        <f>+R267-'Departmental PL'!U277</f>
        <v>0</v>
      </c>
      <c r="BH267" s="456">
        <f>+S267-'Departmental PL'!V277</f>
        <v>0</v>
      </c>
      <c r="BI267" s="456">
        <f>+T267-'Departmental PL'!W277</f>
        <v>0</v>
      </c>
    </row>
    <row r="268" spans="1:61" ht="20.25" hidden="1" customHeight="1" x14ac:dyDescent="0.25">
      <c r="A268" s="2102" t="s">
        <v>1245</v>
      </c>
      <c r="B268" s="2072" t="s">
        <v>2307</v>
      </c>
      <c r="C268" s="2073"/>
      <c r="D268" s="2073"/>
      <c r="E268" s="2073"/>
      <c r="F268" s="2073"/>
      <c r="G268" s="2073"/>
      <c r="H268" s="2073"/>
      <c r="I268" s="2073"/>
      <c r="J268" s="2073"/>
      <c r="K268" s="2073"/>
      <c r="L268" s="2073"/>
      <c r="M268" s="2073"/>
      <c r="N268" s="2073"/>
      <c r="O268" s="2073"/>
      <c r="P268" s="2073"/>
      <c r="Q268" s="2073"/>
      <c r="R268" s="2073"/>
      <c r="S268" s="2073"/>
      <c r="T268" s="2073"/>
      <c r="U268" s="2061" t="str">
        <f t="shared" si="2"/>
        <v>Total ASC</v>
      </c>
      <c r="W268" s="455" t="b">
        <f>+'17HPM_DATA_INPUT'!C187='17_AUDIT_TOTALS_CK'!U268</f>
        <v>1</v>
      </c>
      <c r="X268" s="2065">
        <f>+'17HPM_DATA_INPUT'!D187-'17_AUDIT_TOTALS_CK'!C268</f>
        <v>21</v>
      </c>
      <c r="Y268" s="2065">
        <f>+'17HPM_DATA_INPUT'!E187-'17_AUDIT_TOTALS_CK'!D268</f>
        <v>42</v>
      </c>
      <c r="Z268" s="2065">
        <f>+'17HPM_DATA_INPUT'!F187-'17_AUDIT_TOTALS_CK'!E268</f>
        <v>21</v>
      </c>
      <c r="AA268" s="2065">
        <f>+'17HPM_DATA_INPUT'!G187-'17_AUDIT_TOTALS_CK'!F268</f>
        <v>52</v>
      </c>
      <c r="AB268" s="2065">
        <f>+'17HPM_DATA_INPUT'!H187-'17_AUDIT_TOTALS_CK'!G268</f>
        <v>4338</v>
      </c>
      <c r="AC268" s="2065">
        <f>+'17HPM_DATA_INPUT'!I187-'17_AUDIT_TOTALS_CK'!H268</f>
        <v>26721</v>
      </c>
      <c r="AD268" s="2065">
        <f>+'17HPM_DATA_INPUT'!J187-'17_AUDIT_TOTALS_CK'!I268</f>
        <v>1799</v>
      </c>
      <c r="AE268" s="2065">
        <f>+'17HPM_DATA_INPUT'!K187-'17_AUDIT_TOTALS_CK'!J268</f>
        <v>8630</v>
      </c>
      <c r="AF268" s="2065">
        <f>+'17HPM_DATA_INPUT'!L187-'17_AUDIT_TOTALS_CK'!K268</f>
        <v>1644</v>
      </c>
      <c r="AG268" s="2065">
        <f>+'17HPM_DATA_INPUT'!M187-'17_AUDIT_TOTALS_CK'!L268</f>
        <v>5749</v>
      </c>
      <c r="AH268" s="2065">
        <f>+'17HPM_DATA_INPUT'!N187-'17_AUDIT_TOTALS_CK'!M268</f>
        <v>155</v>
      </c>
      <c r="AI268" s="2065">
        <f>+'17HPM_DATA_INPUT'!O187-'17_AUDIT_TOTALS_CK'!N268</f>
        <v>2881</v>
      </c>
      <c r="AJ268" s="2065">
        <f>+'17HPM_DATA_INPUT'!P187-'17_AUDIT_TOTALS_CK'!O268</f>
        <v>93</v>
      </c>
      <c r="AK268" s="2065">
        <f>+'17HPM_DATA_INPUT'!Q187-'17_AUDIT_TOTALS_CK'!P268</f>
        <v>987</v>
      </c>
      <c r="AL268" s="2065">
        <f>+'17HPM_DATA_INPUT'!R187-'17_AUDIT_TOTALS_CK'!Q268</f>
        <v>239</v>
      </c>
      <c r="AM268" s="2065">
        <f>+'17HPM_DATA_INPUT'!S187-'17_AUDIT_TOTALS_CK'!R268</f>
        <v>1153</v>
      </c>
      <c r="AN268" s="2065">
        <f>+'17HPM_DATA_INPUT'!T187-'17_AUDIT_TOTALS_CK'!S268</f>
        <v>-178</v>
      </c>
      <c r="AO268" s="2065">
        <f>+'17HPM_DATA_INPUT'!U187-'17_AUDIT_TOTALS_CK'!T268</f>
        <v>741</v>
      </c>
      <c r="AQ268" s="2072" t="str">
        <f>'Departmental PL'!D278</f>
        <v>Total ASC</v>
      </c>
      <c r="AR268" s="456">
        <f>+C268-'Departmental PL'!F278</f>
        <v>-21</v>
      </c>
      <c r="AS268" s="456">
        <f>+D268-'Departmental PL'!G278</f>
        <v>-42</v>
      </c>
      <c r="AT268" s="456">
        <f>+E268-'Departmental PL'!H278</f>
        <v>-21</v>
      </c>
      <c r="AU268" s="456">
        <f>+F268-'Departmental PL'!I278</f>
        <v>-52</v>
      </c>
      <c r="AV268" s="456">
        <f>+G268-'Departmental PL'!J278</f>
        <v>-4338</v>
      </c>
      <c r="AW268" s="456">
        <f>+H268-'Departmental PL'!K278</f>
        <v>-26721</v>
      </c>
      <c r="AX268" s="456">
        <f>+I268-'Departmental PL'!L278</f>
        <v>-1799</v>
      </c>
      <c r="AY268" s="456">
        <f>+J268-'Departmental PL'!M278</f>
        <v>-8630</v>
      </c>
      <c r="AZ268" s="456">
        <f>+K268-'Departmental PL'!N278</f>
        <v>-1644</v>
      </c>
      <c r="BA268" s="456">
        <f>+L268-'Departmental PL'!O278</f>
        <v>-5750</v>
      </c>
      <c r="BB268" s="456">
        <f>+M268-'Departmental PL'!P278</f>
        <v>-155</v>
      </c>
      <c r="BC268" s="456">
        <f>+N268-'Departmental PL'!Q278</f>
        <v>-2880</v>
      </c>
      <c r="BD268" s="456">
        <f>+O268-'Departmental PL'!R278</f>
        <v>-93</v>
      </c>
      <c r="BE268" s="456">
        <f>+P268-'Departmental PL'!S278</f>
        <v>-985</v>
      </c>
      <c r="BF268" s="456">
        <f>+Q268-'Departmental PL'!T278</f>
        <v>-239</v>
      </c>
      <c r="BG268" s="456">
        <f>+R268-'Departmental PL'!U278</f>
        <v>-1152</v>
      </c>
      <c r="BH268" s="456">
        <f>+S268-'Departmental PL'!V278</f>
        <v>177</v>
      </c>
      <c r="BI268" s="456">
        <f>+T268-'Departmental PL'!W278</f>
        <v>-743</v>
      </c>
    </row>
    <row r="269" spans="1:61" ht="20.25" hidden="1" customHeight="1" x14ac:dyDescent="0.25">
      <c r="A269" s="2103" t="s">
        <v>1247</v>
      </c>
      <c r="B269" s="2058" t="s">
        <v>2396</v>
      </c>
      <c r="C269" s="2060"/>
      <c r="D269" s="2060"/>
      <c r="E269" s="2060"/>
      <c r="F269" s="2060"/>
      <c r="G269" s="2060"/>
      <c r="H269" s="2060"/>
      <c r="I269" s="2060"/>
      <c r="J269" s="2060"/>
      <c r="K269" s="2060"/>
      <c r="L269" s="2060"/>
      <c r="M269" s="2060"/>
      <c r="N269" s="2060"/>
      <c r="O269" s="2060"/>
      <c r="P269" s="2060"/>
      <c r="Q269" s="2060"/>
      <c r="R269" s="2060"/>
      <c r="S269" s="2060"/>
      <c r="T269" s="2060"/>
      <c r="U269" s="2061" t="str">
        <f t="shared" si="2"/>
        <v>5000 ORTHOPEDIC SHOP</v>
      </c>
      <c r="W269" s="455" t="b">
        <f>+'17HPM_DATA_INPUT'!C188='17_AUDIT_TOTALS_CK'!U269</f>
        <v>1</v>
      </c>
      <c r="X269" s="2065">
        <f>+'17HPM_DATA_INPUT'!D188-'17_AUDIT_TOTALS_CK'!C269</f>
        <v>108</v>
      </c>
      <c r="Y269" s="2065">
        <f>+'17HPM_DATA_INPUT'!E188-'17_AUDIT_TOTALS_CK'!D269</f>
        <v>118</v>
      </c>
      <c r="Z269" s="2065">
        <f>+'17HPM_DATA_INPUT'!F188-'17_AUDIT_TOTALS_CK'!E269</f>
        <v>118</v>
      </c>
      <c r="AA269" s="2065">
        <f>+'17HPM_DATA_INPUT'!G188-'17_AUDIT_TOTALS_CK'!F269</f>
        <v>149</v>
      </c>
      <c r="AB269" s="2065">
        <f>+'17HPM_DATA_INPUT'!H188-'17_AUDIT_TOTALS_CK'!G269</f>
        <v>49811</v>
      </c>
      <c r="AC269" s="2065">
        <f>+'17HPM_DATA_INPUT'!I188-'17_AUDIT_TOTALS_CK'!H269</f>
        <v>63003</v>
      </c>
      <c r="AD269" s="2065">
        <f>+'17HPM_DATA_INPUT'!J188-'17_AUDIT_TOTALS_CK'!I269</f>
        <v>14527</v>
      </c>
      <c r="AE269" s="2065">
        <f>+'17HPM_DATA_INPUT'!K188-'17_AUDIT_TOTALS_CK'!J269</f>
        <v>19564</v>
      </c>
      <c r="AF269" s="2065">
        <f>+'17HPM_DATA_INPUT'!L188-'17_AUDIT_TOTALS_CK'!K269</f>
        <v>18357</v>
      </c>
      <c r="AG269" s="2065">
        <f>+'17HPM_DATA_INPUT'!M188-'17_AUDIT_TOTALS_CK'!L269</f>
        <v>23915</v>
      </c>
      <c r="AH269" s="2065">
        <f>+'17HPM_DATA_INPUT'!N188-'17_AUDIT_TOTALS_CK'!M269</f>
        <v>-3830</v>
      </c>
      <c r="AI269" s="2065">
        <f>+'17HPM_DATA_INPUT'!O188-'17_AUDIT_TOTALS_CK'!N269</f>
        <v>-4351</v>
      </c>
      <c r="AJ269" s="2065">
        <f>+'17HPM_DATA_INPUT'!P188-'17_AUDIT_TOTALS_CK'!O269</f>
        <v>1042</v>
      </c>
      <c r="AK269" s="2065">
        <f>+'17HPM_DATA_INPUT'!Q188-'17_AUDIT_TOTALS_CK'!P269</f>
        <v>1239</v>
      </c>
      <c r="AL269" s="2065">
        <f>+'17HPM_DATA_INPUT'!R188-'17_AUDIT_TOTALS_CK'!Q269</f>
        <v>2672</v>
      </c>
      <c r="AM269" s="2065">
        <f>+'17HPM_DATA_INPUT'!S188-'17_AUDIT_TOTALS_CK'!R269</f>
        <v>3394</v>
      </c>
      <c r="AN269" s="2065">
        <f>+'17HPM_DATA_INPUT'!T188-'17_AUDIT_TOTALS_CK'!S269</f>
        <v>-7544</v>
      </c>
      <c r="AO269" s="2065">
        <f>+'17HPM_DATA_INPUT'!U188-'17_AUDIT_TOTALS_CK'!T269</f>
        <v>-8983</v>
      </c>
      <c r="AQ269" s="455" t="str">
        <f>'Departmental PL'!D279</f>
        <v>5000 ORTHOPEDIC SHOP</v>
      </c>
      <c r="AR269" s="456">
        <f>+C269-'Departmental PL'!F279</f>
        <v>-108</v>
      </c>
      <c r="AS269" s="456">
        <f>+D269-'Departmental PL'!G279</f>
        <v>-118</v>
      </c>
      <c r="AT269" s="456">
        <f>+E269-'Departmental PL'!H279</f>
        <v>-118</v>
      </c>
      <c r="AU269" s="456">
        <f>+F269-'Departmental PL'!I279</f>
        <v>-149</v>
      </c>
      <c r="AV269" s="456">
        <f>+G269-'Departmental PL'!J279</f>
        <v>-49811</v>
      </c>
      <c r="AW269" s="456">
        <f>+H269-'Departmental PL'!K279</f>
        <v>-63003</v>
      </c>
      <c r="AX269" s="456">
        <f>+I269-'Departmental PL'!L279</f>
        <v>-14527</v>
      </c>
      <c r="AY269" s="456">
        <f>+J269-'Departmental PL'!M279</f>
        <v>-19564</v>
      </c>
      <c r="AZ269" s="456">
        <f>+K269-'Departmental PL'!N279</f>
        <v>-18357</v>
      </c>
      <c r="BA269" s="456">
        <f>+L269-'Departmental PL'!O279</f>
        <v>-23915</v>
      </c>
      <c r="BB269" s="456">
        <f>+M269-'Departmental PL'!P279</f>
        <v>3830</v>
      </c>
      <c r="BC269" s="456">
        <f>+N269-'Departmental PL'!Q279</f>
        <v>4351</v>
      </c>
      <c r="BD269" s="456">
        <f>+O269-'Departmental PL'!R279</f>
        <v>-1042</v>
      </c>
      <c r="BE269" s="456">
        <f>+P269-'Departmental PL'!S279</f>
        <v>-1239</v>
      </c>
      <c r="BF269" s="456">
        <f>+Q269-'Departmental PL'!T279</f>
        <v>-2672</v>
      </c>
      <c r="BG269" s="456">
        <f>+R269-'Departmental PL'!U279</f>
        <v>-3394</v>
      </c>
      <c r="BH269" s="456">
        <f>+S269-'Departmental PL'!V279</f>
        <v>7544</v>
      </c>
      <c r="BI269" s="456">
        <f>+T269-'Departmental PL'!W279</f>
        <v>8984</v>
      </c>
    </row>
    <row r="270" spans="1:61" ht="20.25" hidden="1" customHeight="1" x14ac:dyDescent="0.25">
      <c r="A270" s="2103" t="s">
        <v>1256</v>
      </c>
      <c r="B270" s="2074" t="s">
        <v>2397</v>
      </c>
      <c r="C270" s="2075"/>
      <c r="D270" s="2075"/>
      <c r="E270" s="2075"/>
      <c r="F270" s="2075"/>
      <c r="G270" s="2075"/>
      <c r="H270" s="2075"/>
      <c r="I270" s="2075"/>
      <c r="J270" s="2075"/>
      <c r="K270" s="2075"/>
      <c r="L270" s="2075"/>
      <c r="M270" s="2075"/>
      <c r="N270" s="2075"/>
      <c r="O270" s="2075"/>
      <c r="P270" s="2075"/>
      <c r="Q270" s="2075"/>
      <c r="R270" s="2075"/>
      <c r="S270" s="2075"/>
      <c r="T270" s="2075"/>
      <c r="U270" s="2061" t="str">
        <f t="shared" si="2"/>
        <v>5020 OPD-ORTHOPEDICS</v>
      </c>
      <c r="W270" s="455" t="b">
        <f>+'17HPM_DATA_INPUT'!C189='17_AUDIT_TOTALS_CK'!U270</f>
        <v>1</v>
      </c>
      <c r="X270" s="2065">
        <f>+'17HPM_DATA_INPUT'!D189-'17_AUDIT_TOTALS_CK'!C270</f>
        <v>0</v>
      </c>
      <c r="Y270" s="2065">
        <f>+'17HPM_DATA_INPUT'!E189-'17_AUDIT_TOTALS_CK'!D270</f>
        <v>0</v>
      </c>
      <c r="Z270" s="2065">
        <f>+'17HPM_DATA_INPUT'!F189-'17_AUDIT_TOTALS_CK'!E270</f>
        <v>0</v>
      </c>
      <c r="AA270" s="2065">
        <f>+'17HPM_DATA_INPUT'!G189-'17_AUDIT_TOTALS_CK'!F270</f>
        <v>0</v>
      </c>
      <c r="AB270" s="2065">
        <f>+'17HPM_DATA_INPUT'!H189-'17_AUDIT_TOTALS_CK'!G270</f>
        <v>0</v>
      </c>
      <c r="AC270" s="2065">
        <f>+'17HPM_DATA_INPUT'!I189-'17_AUDIT_TOTALS_CK'!H270</f>
        <v>0</v>
      </c>
      <c r="AD270" s="2065">
        <f>+'17HPM_DATA_INPUT'!J189-'17_AUDIT_TOTALS_CK'!I270</f>
        <v>0</v>
      </c>
      <c r="AE270" s="2065">
        <f>+'17HPM_DATA_INPUT'!K189-'17_AUDIT_TOTALS_CK'!J270</f>
        <v>0</v>
      </c>
      <c r="AF270" s="2065">
        <f>+'17HPM_DATA_INPUT'!L189-'17_AUDIT_TOTALS_CK'!K270</f>
        <v>0</v>
      </c>
      <c r="AG270" s="2065">
        <f>+'17HPM_DATA_INPUT'!M189-'17_AUDIT_TOTALS_CK'!L270</f>
        <v>0</v>
      </c>
      <c r="AH270" s="2065">
        <f>+'17HPM_DATA_INPUT'!N189-'17_AUDIT_TOTALS_CK'!M270</f>
        <v>0</v>
      </c>
      <c r="AI270" s="2065">
        <f>+'17HPM_DATA_INPUT'!O189-'17_AUDIT_TOTALS_CK'!N270</f>
        <v>0</v>
      </c>
      <c r="AJ270" s="2065">
        <f>+'17HPM_DATA_INPUT'!P189-'17_AUDIT_TOTALS_CK'!O270</f>
        <v>0</v>
      </c>
      <c r="AK270" s="2065">
        <f>+'17HPM_DATA_INPUT'!Q189-'17_AUDIT_TOTALS_CK'!P270</f>
        <v>0</v>
      </c>
      <c r="AL270" s="2065">
        <f>+'17HPM_DATA_INPUT'!R189-'17_AUDIT_TOTALS_CK'!Q270</f>
        <v>0</v>
      </c>
      <c r="AM270" s="2065">
        <f>+'17HPM_DATA_INPUT'!S189-'17_AUDIT_TOTALS_CK'!R270</f>
        <v>0</v>
      </c>
      <c r="AN270" s="2065">
        <f>+'17HPM_DATA_INPUT'!T189-'17_AUDIT_TOTALS_CK'!S270</f>
        <v>0</v>
      </c>
      <c r="AO270" s="2065">
        <f>+'17HPM_DATA_INPUT'!U189-'17_AUDIT_TOTALS_CK'!T270</f>
        <v>0</v>
      </c>
      <c r="AQ270" s="455" t="str">
        <f>'Departmental PL'!D280</f>
        <v>5020 OPD-ORTHOPEDICS</v>
      </c>
      <c r="AR270" s="456">
        <f>+C270-'Departmental PL'!F280</f>
        <v>0</v>
      </c>
      <c r="AS270" s="456">
        <f>+D270-'Departmental PL'!G280</f>
        <v>0</v>
      </c>
      <c r="AT270" s="456">
        <f>+E270-'Departmental PL'!H280</f>
        <v>0</v>
      </c>
      <c r="AU270" s="456">
        <f>+F270-'Departmental PL'!I280</f>
        <v>0</v>
      </c>
      <c r="AV270" s="456">
        <f>+G270-'Departmental PL'!J280</f>
        <v>0</v>
      </c>
      <c r="AW270" s="456">
        <f>+H270-'Departmental PL'!K280</f>
        <v>0</v>
      </c>
      <c r="AX270" s="456">
        <f>+I270-'Departmental PL'!L280</f>
        <v>0</v>
      </c>
      <c r="AY270" s="456">
        <f>+J270-'Departmental PL'!M280</f>
        <v>0</v>
      </c>
      <c r="AZ270" s="456">
        <f>+K270-'Departmental PL'!N280</f>
        <v>0</v>
      </c>
      <c r="BA270" s="456">
        <f>+L270-'Departmental PL'!O280</f>
        <v>0</v>
      </c>
      <c r="BB270" s="456">
        <f>+M270-'Departmental PL'!P280</f>
        <v>0</v>
      </c>
      <c r="BC270" s="456">
        <f>+N270-'Departmental PL'!Q280</f>
        <v>0</v>
      </c>
      <c r="BD270" s="456">
        <f>+O270-'Departmental PL'!R280</f>
        <v>0</v>
      </c>
      <c r="BE270" s="456">
        <f>+P270-'Departmental PL'!S280</f>
        <v>0</v>
      </c>
      <c r="BF270" s="456">
        <f>+Q270-'Departmental PL'!T280</f>
        <v>0</v>
      </c>
      <c r="BG270" s="456">
        <f>+R270-'Departmental PL'!U280</f>
        <v>0</v>
      </c>
      <c r="BH270" s="456">
        <f>+S270-'Departmental PL'!V280</f>
        <v>0</v>
      </c>
      <c r="BI270" s="456">
        <f>+T270-'Departmental PL'!W280</f>
        <v>0</v>
      </c>
    </row>
    <row r="271" spans="1:61" ht="20.25" hidden="1" customHeight="1" x14ac:dyDescent="0.25">
      <c r="A271" s="2103" t="s">
        <v>1258</v>
      </c>
      <c r="B271" s="2074" t="s">
        <v>2398</v>
      </c>
      <c r="C271" s="2075"/>
      <c r="D271" s="2075"/>
      <c r="E271" s="2075"/>
      <c r="F271" s="2075"/>
      <c r="G271" s="2075"/>
      <c r="H271" s="2075"/>
      <c r="I271" s="2075"/>
      <c r="J271" s="2075"/>
      <c r="K271" s="2075"/>
      <c r="L271" s="2075"/>
      <c r="M271" s="2075"/>
      <c r="N271" s="2075"/>
      <c r="O271" s="2075"/>
      <c r="P271" s="2075"/>
      <c r="Q271" s="2075"/>
      <c r="R271" s="2075"/>
      <c r="S271" s="2075"/>
      <c r="T271" s="2075"/>
      <c r="U271" s="2061" t="str">
        <f t="shared" si="2"/>
        <v>5030 O/P ORTHO PROC - CLCRS</v>
      </c>
      <c r="W271" s="455" t="b">
        <f>+'17HPM_DATA_INPUT'!C190='17_AUDIT_TOTALS_CK'!U271</f>
        <v>1</v>
      </c>
      <c r="X271" s="2065">
        <f>+'17HPM_DATA_INPUT'!D190-'17_AUDIT_TOTALS_CK'!C271</f>
        <v>0</v>
      </c>
      <c r="Y271" s="2065">
        <f>+'17HPM_DATA_INPUT'!E190-'17_AUDIT_TOTALS_CK'!D271</f>
        <v>0</v>
      </c>
      <c r="Z271" s="2065">
        <f>+'17HPM_DATA_INPUT'!F190-'17_AUDIT_TOTALS_CK'!E271</f>
        <v>0</v>
      </c>
      <c r="AA271" s="2065">
        <f>+'17HPM_DATA_INPUT'!G190-'17_AUDIT_TOTALS_CK'!F271</f>
        <v>0</v>
      </c>
      <c r="AB271" s="2065">
        <f>+'17HPM_DATA_INPUT'!H190-'17_AUDIT_TOTALS_CK'!G271</f>
        <v>0</v>
      </c>
      <c r="AC271" s="2065">
        <f>+'17HPM_DATA_INPUT'!I190-'17_AUDIT_TOTALS_CK'!H271</f>
        <v>0</v>
      </c>
      <c r="AD271" s="2065">
        <f>+'17HPM_DATA_INPUT'!J190-'17_AUDIT_TOTALS_CK'!I271</f>
        <v>0</v>
      </c>
      <c r="AE271" s="2065">
        <f>+'17HPM_DATA_INPUT'!K190-'17_AUDIT_TOTALS_CK'!J271</f>
        <v>0</v>
      </c>
      <c r="AF271" s="2065">
        <f>+'17HPM_DATA_INPUT'!L190-'17_AUDIT_TOTALS_CK'!K271</f>
        <v>0</v>
      </c>
      <c r="AG271" s="2065">
        <f>+'17HPM_DATA_INPUT'!M190-'17_AUDIT_TOTALS_CK'!L271</f>
        <v>0</v>
      </c>
      <c r="AH271" s="2065">
        <f>+'17HPM_DATA_INPUT'!N190-'17_AUDIT_TOTALS_CK'!M271</f>
        <v>0</v>
      </c>
      <c r="AI271" s="2065">
        <f>+'17HPM_DATA_INPUT'!O190-'17_AUDIT_TOTALS_CK'!N271</f>
        <v>0</v>
      </c>
      <c r="AJ271" s="2065">
        <f>+'17HPM_DATA_INPUT'!P190-'17_AUDIT_TOTALS_CK'!O271</f>
        <v>0</v>
      </c>
      <c r="AK271" s="2065">
        <f>+'17HPM_DATA_INPUT'!Q190-'17_AUDIT_TOTALS_CK'!P271</f>
        <v>0</v>
      </c>
      <c r="AL271" s="2065">
        <f>+'17HPM_DATA_INPUT'!R190-'17_AUDIT_TOTALS_CK'!Q271</f>
        <v>0</v>
      </c>
      <c r="AM271" s="2065">
        <f>+'17HPM_DATA_INPUT'!S190-'17_AUDIT_TOTALS_CK'!R271</f>
        <v>0</v>
      </c>
      <c r="AN271" s="2065">
        <f>+'17HPM_DATA_INPUT'!T190-'17_AUDIT_TOTALS_CK'!S271</f>
        <v>0</v>
      </c>
      <c r="AO271" s="2065">
        <f>+'17HPM_DATA_INPUT'!U190-'17_AUDIT_TOTALS_CK'!T271</f>
        <v>0</v>
      </c>
      <c r="AQ271" s="455" t="str">
        <f>'Departmental PL'!D281</f>
        <v>5030 O/P ORTHO PROC - CLCRS</v>
      </c>
      <c r="AR271" s="456">
        <f>+C271-'Departmental PL'!F281</f>
        <v>0</v>
      </c>
      <c r="AS271" s="456">
        <f>+D271-'Departmental PL'!G281</f>
        <v>0</v>
      </c>
      <c r="AT271" s="456">
        <f>+E271-'Departmental PL'!H281</f>
        <v>0</v>
      </c>
      <c r="AU271" s="456">
        <f>+F271-'Departmental PL'!I281</f>
        <v>0</v>
      </c>
      <c r="AV271" s="456">
        <f>+G271-'Departmental PL'!J281</f>
        <v>0</v>
      </c>
      <c r="AW271" s="456">
        <f>+H271-'Departmental PL'!K281</f>
        <v>0</v>
      </c>
      <c r="AX271" s="456">
        <f>+I271-'Departmental PL'!L281</f>
        <v>0</v>
      </c>
      <c r="AY271" s="456">
        <f>+J271-'Departmental PL'!M281</f>
        <v>0</v>
      </c>
      <c r="AZ271" s="456">
        <f>+K271-'Departmental PL'!N281</f>
        <v>0</v>
      </c>
      <c r="BA271" s="456">
        <f>+L271-'Departmental PL'!O281</f>
        <v>0</v>
      </c>
      <c r="BB271" s="456">
        <f>+M271-'Departmental PL'!P281</f>
        <v>0</v>
      </c>
      <c r="BC271" s="456">
        <f>+N271-'Departmental PL'!Q281</f>
        <v>0</v>
      </c>
      <c r="BD271" s="456">
        <f>+O271-'Departmental PL'!R281</f>
        <v>0</v>
      </c>
      <c r="BE271" s="456">
        <f>+P271-'Departmental PL'!S281</f>
        <v>0</v>
      </c>
      <c r="BF271" s="456">
        <f>+Q271-'Departmental PL'!T281</f>
        <v>0</v>
      </c>
      <c r="BG271" s="456">
        <f>+R271-'Departmental PL'!U281</f>
        <v>0</v>
      </c>
      <c r="BH271" s="456">
        <f>+S271-'Departmental PL'!V281</f>
        <v>0</v>
      </c>
      <c r="BI271" s="456">
        <f>+T271-'Departmental PL'!W281</f>
        <v>0</v>
      </c>
    </row>
    <row r="272" spans="1:61" ht="20.25" hidden="1" customHeight="1" x14ac:dyDescent="0.25">
      <c r="A272" s="2067" t="s">
        <v>1253</v>
      </c>
      <c r="B272" s="2074" t="s">
        <v>2399</v>
      </c>
      <c r="C272" s="2075"/>
      <c r="D272" s="2075"/>
      <c r="E272" s="2075"/>
      <c r="F272" s="2075"/>
      <c r="G272" s="2075"/>
      <c r="H272" s="2075"/>
      <c r="I272" s="2075"/>
      <c r="J272" s="2075"/>
      <c r="K272" s="2075"/>
      <c r="L272" s="2075"/>
      <c r="M272" s="2075"/>
      <c r="N272" s="2075"/>
      <c r="O272" s="2075"/>
      <c r="P272" s="2075"/>
      <c r="Q272" s="2075"/>
      <c r="R272" s="2075"/>
      <c r="S272" s="2075"/>
      <c r="T272" s="2075"/>
      <c r="U272" s="2061" t="str">
        <f t="shared" si="2"/>
        <v>6560 HAND REHAB-CC</v>
      </c>
      <c r="W272" s="455" t="b">
        <f>+'17HPM_DATA_INPUT'!C191='17_AUDIT_TOTALS_CK'!U272</f>
        <v>1</v>
      </c>
      <c r="X272" s="2065">
        <f>+'17HPM_DATA_INPUT'!D191-'17_AUDIT_TOTALS_CK'!C272</f>
        <v>0</v>
      </c>
      <c r="Y272" s="2065">
        <f>+'17HPM_DATA_INPUT'!E191-'17_AUDIT_TOTALS_CK'!D272</f>
        <v>0</v>
      </c>
      <c r="Z272" s="2065">
        <f>+'17HPM_DATA_INPUT'!F191-'17_AUDIT_TOTALS_CK'!E272</f>
        <v>0</v>
      </c>
      <c r="AA272" s="2065">
        <f>+'17HPM_DATA_INPUT'!G191-'17_AUDIT_TOTALS_CK'!F272</f>
        <v>0</v>
      </c>
      <c r="AB272" s="2065">
        <f>+'17HPM_DATA_INPUT'!H191-'17_AUDIT_TOTALS_CK'!G272</f>
        <v>0</v>
      </c>
      <c r="AC272" s="2065">
        <f>+'17HPM_DATA_INPUT'!I191-'17_AUDIT_TOTALS_CK'!H272</f>
        <v>0</v>
      </c>
      <c r="AD272" s="2065">
        <f>+'17HPM_DATA_INPUT'!J191-'17_AUDIT_TOTALS_CK'!I272</f>
        <v>0</v>
      </c>
      <c r="AE272" s="2065">
        <f>+'17HPM_DATA_INPUT'!K191-'17_AUDIT_TOTALS_CK'!J272</f>
        <v>0</v>
      </c>
      <c r="AF272" s="2065">
        <f>+'17HPM_DATA_INPUT'!L191-'17_AUDIT_TOTALS_CK'!K272</f>
        <v>0</v>
      </c>
      <c r="AG272" s="2065">
        <f>+'17HPM_DATA_INPUT'!M191-'17_AUDIT_TOTALS_CK'!L272</f>
        <v>0</v>
      </c>
      <c r="AH272" s="2065">
        <f>+'17HPM_DATA_INPUT'!N191-'17_AUDIT_TOTALS_CK'!M272</f>
        <v>0</v>
      </c>
      <c r="AI272" s="2065">
        <f>+'17HPM_DATA_INPUT'!O191-'17_AUDIT_TOTALS_CK'!N272</f>
        <v>0</v>
      </c>
      <c r="AJ272" s="2065">
        <f>+'17HPM_DATA_INPUT'!P191-'17_AUDIT_TOTALS_CK'!O272</f>
        <v>0</v>
      </c>
      <c r="AK272" s="2065">
        <f>+'17HPM_DATA_INPUT'!Q191-'17_AUDIT_TOTALS_CK'!P272</f>
        <v>0</v>
      </c>
      <c r="AL272" s="2065">
        <f>+'17HPM_DATA_INPUT'!R191-'17_AUDIT_TOTALS_CK'!Q272</f>
        <v>0</v>
      </c>
      <c r="AM272" s="2065">
        <f>+'17HPM_DATA_INPUT'!S191-'17_AUDIT_TOTALS_CK'!R272</f>
        <v>0</v>
      </c>
      <c r="AN272" s="2065">
        <f>+'17HPM_DATA_INPUT'!T191-'17_AUDIT_TOTALS_CK'!S272</f>
        <v>0</v>
      </c>
      <c r="AO272" s="2065">
        <f>+'17HPM_DATA_INPUT'!U191-'17_AUDIT_TOTALS_CK'!T272</f>
        <v>0</v>
      </c>
      <c r="AQ272" s="455" t="str">
        <f>'Departmental PL'!D282</f>
        <v>6560 HAND REHAB-CC</v>
      </c>
      <c r="AR272" s="456">
        <f>+C272-'Departmental PL'!F282</f>
        <v>0</v>
      </c>
      <c r="AS272" s="456">
        <f>+D272-'Departmental PL'!G282</f>
        <v>0</v>
      </c>
      <c r="AT272" s="456">
        <f>+E272-'Departmental PL'!H282</f>
        <v>0</v>
      </c>
      <c r="AU272" s="456">
        <f>+F272-'Departmental PL'!I282</f>
        <v>0</v>
      </c>
      <c r="AV272" s="456">
        <f>+G272-'Departmental PL'!J282</f>
        <v>0</v>
      </c>
      <c r="AW272" s="456">
        <f>+H272-'Departmental PL'!K282</f>
        <v>0</v>
      </c>
      <c r="AX272" s="456">
        <f>+I272-'Departmental PL'!L282</f>
        <v>0</v>
      </c>
      <c r="AY272" s="456">
        <f>+J272-'Departmental PL'!M282</f>
        <v>0</v>
      </c>
      <c r="AZ272" s="456">
        <f>+K272-'Departmental PL'!N282</f>
        <v>0</v>
      </c>
      <c r="BA272" s="456">
        <f>+L272-'Departmental PL'!O282</f>
        <v>0</v>
      </c>
      <c r="BB272" s="456">
        <f>+M272-'Departmental PL'!P282</f>
        <v>0</v>
      </c>
      <c r="BC272" s="456">
        <f>+N272-'Departmental PL'!Q282</f>
        <v>0</v>
      </c>
      <c r="BD272" s="456">
        <f>+O272-'Departmental PL'!R282</f>
        <v>0</v>
      </c>
      <c r="BE272" s="456">
        <f>+P272-'Departmental PL'!S282</f>
        <v>0</v>
      </c>
      <c r="BF272" s="456">
        <f>+Q272-'Departmental PL'!T282</f>
        <v>0</v>
      </c>
      <c r="BG272" s="456">
        <f>+R272-'Departmental PL'!U282</f>
        <v>0</v>
      </c>
      <c r="BH272" s="456">
        <f>+S272-'Departmental PL'!V282</f>
        <v>0</v>
      </c>
      <c r="BI272" s="456">
        <f>+T272-'Departmental PL'!W282</f>
        <v>0</v>
      </c>
    </row>
    <row r="273" spans="1:61" ht="20.25" hidden="1" customHeight="1" x14ac:dyDescent="0.25">
      <c r="A273" s="2033" t="s">
        <v>283</v>
      </c>
      <c r="B273" s="2074"/>
      <c r="C273" s="2075"/>
      <c r="D273" s="2075"/>
      <c r="E273" s="2075"/>
      <c r="F273" s="2075"/>
      <c r="G273" s="2075"/>
      <c r="H273" s="2075"/>
      <c r="I273" s="2075"/>
      <c r="J273" s="2075"/>
      <c r="K273" s="2075"/>
      <c r="L273" s="2075"/>
      <c r="M273" s="2075"/>
      <c r="N273" s="2075"/>
      <c r="O273" s="2075"/>
      <c r="P273" s="2075"/>
      <c r="Q273" s="2075"/>
      <c r="R273" s="2075"/>
      <c r="S273" s="2075"/>
      <c r="T273" s="2075"/>
      <c r="AQ273" s="455" t="str">
        <f>'Departmental PL'!D283</f>
        <v>6570 HAND REHAB-GREECE</v>
      </c>
      <c r="AR273" s="456">
        <f>+C273-'Departmental PL'!F283</f>
        <v>0</v>
      </c>
      <c r="AS273" s="456">
        <f>+D273-'Departmental PL'!G283</f>
        <v>0</v>
      </c>
      <c r="AT273" s="456">
        <f>+E273-'Departmental PL'!H283</f>
        <v>0</v>
      </c>
      <c r="AU273" s="456">
        <f>+F273-'Departmental PL'!I283</f>
        <v>0</v>
      </c>
      <c r="AV273" s="456">
        <f>+G273-'Departmental PL'!J283</f>
        <v>0</v>
      </c>
      <c r="AW273" s="456">
        <f>+H273-'Departmental PL'!K283</f>
        <v>0</v>
      </c>
      <c r="AX273" s="456">
        <f>+I273-'Departmental PL'!L283</f>
        <v>0</v>
      </c>
      <c r="AY273" s="456">
        <f>+J273-'Departmental PL'!M283</f>
        <v>0</v>
      </c>
      <c r="AZ273" s="456">
        <f>+K273-'Departmental PL'!N283</f>
        <v>0</v>
      </c>
      <c r="BA273" s="456">
        <f>+L273-'Departmental PL'!O283</f>
        <v>0</v>
      </c>
      <c r="BB273" s="456">
        <f>+M273-'Departmental PL'!P283</f>
        <v>0</v>
      </c>
      <c r="BC273" s="456">
        <f>+N273-'Departmental PL'!Q283</f>
        <v>0</v>
      </c>
      <c r="BD273" s="456">
        <f>+O273-'Departmental PL'!R283</f>
        <v>0</v>
      </c>
      <c r="BE273" s="456">
        <f>+P273-'Departmental PL'!S283</f>
        <v>0</v>
      </c>
      <c r="BF273" s="456">
        <f>+Q273-'Departmental PL'!T283</f>
        <v>0</v>
      </c>
      <c r="BG273" s="456">
        <f>+R273-'Departmental PL'!U283</f>
        <v>0</v>
      </c>
      <c r="BH273" s="456">
        <f>+S273-'Departmental PL'!V283</f>
        <v>0</v>
      </c>
      <c r="BI273" s="456">
        <f>+T273-'Departmental PL'!W283</f>
        <v>0</v>
      </c>
    </row>
    <row r="274" spans="1:61" ht="20.25" hidden="1" customHeight="1" x14ac:dyDescent="0.25">
      <c r="A274" s="2095"/>
      <c r="B274" s="2074" t="s">
        <v>2401</v>
      </c>
      <c r="C274" s="2075"/>
      <c r="D274" s="2075"/>
      <c r="E274" s="2075"/>
      <c r="F274" s="2075"/>
      <c r="G274" s="2075"/>
      <c r="H274" s="2075"/>
      <c r="I274" s="2075"/>
      <c r="J274" s="2075"/>
      <c r="K274" s="2075"/>
      <c r="L274" s="2075"/>
      <c r="M274" s="2075"/>
      <c r="N274" s="2075"/>
      <c r="O274" s="2075"/>
      <c r="P274" s="2075"/>
      <c r="Q274" s="2075"/>
      <c r="R274" s="2075"/>
      <c r="S274" s="2075"/>
      <c r="T274" s="2075"/>
      <c r="U274" s="2061" t="str">
        <f t="shared" si="2"/>
        <v>6600 SPORTS MED-BRIGHTON</v>
      </c>
      <c r="W274" s="455" t="b">
        <f>+'17HPM_DATA_INPUT'!C192='17_AUDIT_TOTALS_CK'!U274</f>
        <v>1</v>
      </c>
      <c r="X274" s="2065">
        <f>+'17HPM_DATA_INPUT'!D192-'17_AUDIT_TOTALS_CK'!C274</f>
        <v>0</v>
      </c>
      <c r="Y274" s="2065">
        <f>+'17HPM_DATA_INPUT'!E192-'17_AUDIT_TOTALS_CK'!D274</f>
        <v>0</v>
      </c>
      <c r="Z274" s="2065">
        <f>+'17HPM_DATA_INPUT'!F192-'17_AUDIT_TOTALS_CK'!E274</f>
        <v>0</v>
      </c>
      <c r="AA274" s="2065">
        <f>+'17HPM_DATA_INPUT'!G192-'17_AUDIT_TOTALS_CK'!F274</f>
        <v>0</v>
      </c>
      <c r="AB274" s="2065">
        <f>+'17HPM_DATA_INPUT'!H192-'17_AUDIT_TOTALS_CK'!G274</f>
        <v>0</v>
      </c>
      <c r="AC274" s="2065">
        <f>+'17HPM_DATA_INPUT'!I192-'17_AUDIT_TOTALS_CK'!H274</f>
        <v>0</v>
      </c>
      <c r="AD274" s="2065">
        <f>+'17HPM_DATA_INPUT'!J192-'17_AUDIT_TOTALS_CK'!I274</f>
        <v>0</v>
      </c>
      <c r="AE274" s="2065">
        <f>+'17HPM_DATA_INPUT'!K192-'17_AUDIT_TOTALS_CK'!J274</f>
        <v>0</v>
      </c>
      <c r="AF274" s="2065">
        <f>+'17HPM_DATA_INPUT'!L192-'17_AUDIT_TOTALS_CK'!K274</f>
        <v>0</v>
      </c>
      <c r="AG274" s="2065">
        <f>+'17HPM_DATA_INPUT'!M192-'17_AUDIT_TOTALS_CK'!L274</f>
        <v>0</v>
      </c>
      <c r="AH274" s="2065">
        <f>+'17HPM_DATA_INPUT'!N192-'17_AUDIT_TOTALS_CK'!M274</f>
        <v>0</v>
      </c>
      <c r="AI274" s="2065">
        <f>+'17HPM_DATA_INPUT'!O192-'17_AUDIT_TOTALS_CK'!N274</f>
        <v>0</v>
      </c>
      <c r="AJ274" s="2065">
        <f>+'17HPM_DATA_INPUT'!P192-'17_AUDIT_TOTALS_CK'!O274</f>
        <v>0</v>
      </c>
      <c r="AK274" s="2065">
        <f>+'17HPM_DATA_INPUT'!Q192-'17_AUDIT_TOTALS_CK'!P274</f>
        <v>0</v>
      </c>
      <c r="AL274" s="2065">
        <f>+'17HPM_DATA_INPUT'!R192-'17_AUDIT_TOTALS_CK'!Q274</f>
        <v>0</v>
      </c>
      <c r="AM274" s="2065">
        <f>+'17HPM_DATA_INPUT'!S192-'17_AUDIT_TOTALS_CK'!R274</f>
        <v>0</v>
      </c>
      <c r="AN274" s="2065">
        <f>+'17HPM_DATA_INPUT'!T192-'17_AUDIT_TOTALS_CK'!S274</f>
        <v>0</v>
      </c>
      <c r="AO274" s="2065">
        <f>+'17HPM_DATA_INPUT'!U192-'17_AUDIT_TOTALS_CK'!T274</f>
        <v>0</v>
      </c>
      <c r="AQ274" s="455" t="str">
        <f>'Departmental PL'!D284</f>
        <v>6600 SPORTS MED-BRIGHTON</v>
      </c>
      <c r="AR274" s="456">
        <f>+C274-'Departmental PL'!F284</f>
        <v>0</v>
      </c>
      <c r="AS274" s="456">
        <f>+D274-'Departmental PL'!G284</f>
        <v>0</v>
      </c>
      <c r="AT274" s="456">
        <f>+E274-'Departmental PL'!H284</f>
        <v>0</v>
      </c>
      <c r="AU274" s="456">
        <f>+F274-'Departmental PL'!I284</f>
        <v>0</v>
      </c>
      <c r="AV274" s="456">
        <f>+G274-'Departmental PL'!J284</f>
        <v>0</v>
      </c>
      <c r="AW274" s="456">
        <f>+H274-'Departmental PL'!K284</f>
        <v>0</v>
      </c>
      <c r="AX274" s="456">
        <f>+I274-'Departmental PL'!L284</f>
        <v>0</v>
      </c>
      <c r="AY274" s="456">
        <f>+J274-'Departmental PL'!M284</f>
        <v>0</v>
      </c>
      <c r="AZ274" s="456">
        <f>+K274-'Departmental PL'!N284</f>
        <v>0</v>
      </c>
      <c r="BA274" s="456">
        <f>+L274-'Departmental PL'!O284</f>
        <v>0</v>
      </c>
      <c r="BB274" s="456">
        <f>+M274-'Departmental PL'!P284</f>
        <v>0</v>
      </c>
      <c r="BC274" s="456">
        <f>+N274-'Departmental PL'!Q284</f>
        <v>0</v>
      </c>
      <c r="BD274" s="456">
        <f>+O274-'Departmental PL'!R284</f>
        <v>0</v>
      </c>
      <c r="BE274" s="456">
        <f>+P274-'Departmental PL'!S284</f>
        <v>0</v>
      </c>
      <c r="BF274" s="456">
        <f>+Q274-'Departmental PL'!T284</f>
        <v>0</v>
      </c>
      <c r="BG274" s="456">
        <f>+R274-'Departmental PL'!U284</f>
        <v>0</v>
      </c>
      <c r="BH274" s="456">
        <f>+S274-'Departmental PL'!V284</f>
        <v>0</v>
      </c>
      <c r="BI274" s="456">
        <f>+T274-'Departmental PL'!W284</f>
        <v>0</v>
      </c>
    </row>
    <row r="275" spans="1:61" ht="20.25" hidden="1" customHeight="1" x14ac:dyDescent="0.25">
      <c r="A275" s="2067" t="s">
        <v>1567</v>
      </c>
      <c r="B275" s="2074"/>
      <c r="C275" s="2075"/>
      <c r="D275" s="2075"/>
      <c r="E275" s="2075"/>
      <c r="F275" s="2075"/>
      <c r="G275" s="2075"/>
      <c r="H275" s="2075"/>
      <c r="I275" s="2075"/>
      <c r="J275" s="2075"/>
      <c r="K275" s="2075"/>
      <c r="L275" s="2075"/>
      <c r="M275" s="2075"/>
      <c r="N275" s="2075"/>
      <c r="O275" s="2075"/>
      <c r="P275" s="2075"/>
      <c r="Q275" s="2075"/>
      <c r="R275" s="2075"/>
      <c r="S275" s="2075"/>
      <c r="T275" s="2075"/>
      <c r="AQ275" s="455" t="str">
        <f>'Departmental PL'!D285</f>
        <v>6610 SPORTS MED-GREECE</v>
      </c>
      <c r="AR275" s="456">
        <f>+C275-'Departmental PL'!F285</f>
        <v>0</v>
      </c>
      <c r="AS275" s="456">
        <f>+D275-'Departmental PL'!G285</f>
        <v>0</v>
      </c>
      <c r="AT275" s="456">
        <f>+E275-'Departmental PL'!H285</f>
        <v>0</v>
      </c>
      <c r="AU275" s="456">
        <f>+F275-'Departmental PL'!I285</f>
        <v>0</v>
      </c>
      <c r="AV275" s="456">
        <f>+G275-'Departmental PL'!J285</f>
        <v>0</v>
      </c>
      <c r="AW275" s="456">
        <f>+H275-'Departmental PL'!K285</f>
        <v>0</v>
      </c>
      <c r="AX275" s="456">
        <f>+I275-'Departmental PL'!L285</f>
        <v>0</v>
      </c>
      <c r="AY275" s="456">
        <f>+J275-'Departmental PL'!M285</f>
        <v>0</v>
      </c>
      <c r="AZ275" s="456">
        <f>+K275-'Departmental PL'!N285</f>
        <v>0</v>
      </c>
      <c r="BA275" s="456">
        <f>+L275-'Departmental PL'!O285</f>
        <v>0</v>
      </c>
      <c r="BB275" s="456">
        <f>+M275-'Departmental PL'!P285</f>
        <v>0</v>
      </c>
      <c r="BC275" s="456">
        <f>+N275-'Departmental PL'!Q285</f>
        <v>0</v>
      </c>
      <c r="BD275" s="456">
        <f>+O275-'Departmental PL'!R285</f>
        <v>0</v>
      </c>
      <c r="BE275" s="456">
        <f>+P275-'Departmental PL'!S285</f>
        <v>0</v>
      </c>
      <c r="BF275" s="456">
        <f>+Q275-'Departmental PL'!T285</f>
        <v>0</v>
      </c>
      <c r="BG275" s="456">
        <f>+R275-'Departmental PL'!U285</f>
        <v>0</v>
      </c>
      <c r="BH275" s="456">
        <f>+S275-'Departmental PL'!V285</f>
        <v>0</v>
      </c>
      <c r="BI275" s="456">
        <f>+T275-'Departmental PL'!W285</f>
        <v>0</v>
      </c>
    </row>
    <row r="276" spans="1:61" ht="20.25" hidden="1" customHeight="1" x14ac:dyDescent="0.25">
      <c r="A276" s="2067" t="s">
        <v>1568</v>
      </c>
      <c r="B276" s="2058" t="s">
        <v>2403</v>
      </c>
      <c r="C276" s="2060"/>
      <c r="D276" s="2060"/>
      <c r="E276" s="2060"/>
      <c r="F276" s="2060"/>
      <c r="G276" s="2060"/>
      <c r="H276" s="2060"/>
      <c r="I276" s="2060"/>
      <c r="J276" s="2060"/>
      <c r="K276" s="2060"/>
      <c r="L276" s="2060"/>
      <c r="M276" s="2060"/>
      <c r="N276" s="2060"/>
      <c r="O276" s="2060"/>
      <c r="P276" s="2060"/>
      <c r="Q276" s="2060"/>
      <c r="R276" s="2060"/>
      <c r="S276" s="2060"/>
      <c r="T276" s="2060"/>
      <c r="U276" s="2061" t="str">
        <f t="shared" si="2"/>
        <v>6630 USM - EAST SIDE</v>
      </c>
      <c r="W276" s="455" t="b">
        <f>+'17HPM_DATA_INPUT'!C193='17_AUDIT_TOTALS_CK'!U276</f>
        <v>1</v>
      </c>
      <c r="X276" s="2065">
        <f>+'17HPM_DATA_INPUT'!D193-'17_AUDIT_TOTALS_CK'!C276</f>
        <v>0</v>
      </c>
      <c r="Y276" s="2065">
        <f>+'17HPM_DATA_INPUT'!E193-'17_AUDIT_TOTALS_CK'!D276</f>
        <v>1</v>
      </c>
      <c r="Z276" s="2065">
        <f>+'17HPM_DATA_INPUT'!F193-'17_AUDIT_TOTALS_CK'!E276</f>
        <v>0</v>
      </c>
      <c r="AA276" s="2065">
        <f>+'17HPM_DATA_INPUT'!G193-'17_AUDIT_TOTALS_CK'!F276</f>
        <v>0</v>
      </c>
      <c r="AB276" s="2065">
        <f>+'17HPM_DATA_INPUT'!H193-'17_AUDIT_TOTALS_CK'!G276</f>
        <v>0</v>
      </c>
      <c r="AC276" s="2065">
        <f>+'17HPM_DATA_INPUT'!I193-'17_AUDIT_TOTALS_CK'!H276</f>
        <v>0</v>
      </c>
      <c r="AD276" s="2065">
        <f>+'17HPM_DATA_INPUT'!J193-'17_AUDIT_TOTALS_CK'!I276</f>
        <v>0</v>
      </c>
      <c r="AE276" s="2065">
        <f>+'17HPM_DATA_INPUT'!K193-'17_AUDIT_TOTALS_CK'!J276</f>
        <v>0</v>
      </c>
      <c r="AF276" s="2065">
        <f>+'17HPM_DATA_INPUT'!L193-'17_AUDIT_TOTALS_CK'!K276</f>
        <v>0</v>
      </c>
      <c r="AG276" s="2065">
        <f>+'17HPM_DATA_INPUT'!M193-'17_AUDIT_TOTALS_CK'!L276</f>
        <v>0</v>
      </c>
      <c r="AH276" s="2065">
        <f>+'17HPM_DATA_INPUT'!N193-'17_AUDIT_TOTALS_CK'!M276</f>
        <v>0</v>
      </c>
      <c r="AI276" s="2065">
        <f>+'17HPM_DATA_INPUT'!O193-'17_AUDIT_TOTALS_CK'!N276</f>
        <v>0</v>
      </c>
      <c r="AJ276" s="2065">
        <f>+'17HPM_DATA_INPUT'!P193-'17_AUDIT_TOTALS_CK'!O276</f>
        <v>0</v>
      </c>
      <c r="AK276" s="2065">
        <f>+'17HPM_DATA_INPUT'!Q193-'17_AUDIT_TOTALS_CK'!P276</f>
        <v>0</v>
      </c>
      <c r="AL276" s="2065">
        <f>+'17HPM_DATA_INPUT'!R193-'17_AUDIT_TOTALS_CK'!Q276</f>
        <v>0</v>
      </c>
      <c r="AM276" s="2065">
        <f>+'17HPM_DATA_INPUT'!S193-'17_AUDIT_TOTALS_CK'!R276</f>
        <v>0</v>
      </c>
      <c r="AN276" s="2065">
        <f>+'17HPM_DATA_INPUT'!T193-'17_AUDIT_TOTALS_CK'!S276</f>
        <v>0</v>
      </c>
      <c r="AO276" s="2065">
        <f>+'17HPM_DATA_INPUT'!U193-'17_AUDIT_TOTALS_CK'!T276</f>
        <v>0</v>
      </c>
      <c r="AQ276" s="455" t="str">
        <f>'Departmental PL'!D286</f>
        <v>6630 USM - EAST SIDE</v>
      </c>
      <c r="AR276" s="456">
        <f>+C276-'Departmental PL'!F286</f>
        <v>0</v>
      </c>
      <c r="AS276" s="456">
        <f>+D276-'Departmental PL'!G286</f>
        <v>-1</v>
      </c>
      <c r="AT276" s="456">
        <f>+E276-'Departmental PL'!H286</f>
        <v>0</v>
      </c>
      <c r="AU276" s="456">
        <f>+F276-'Departmental PL'!I286</f>
        <v>0</v>
      </c>
      <c r="AV276" s="456">
        <f>+G276-'Departmental PL'!J286</f>
        <v>0</v>
      </c>
      <c r="AW276" s="456">
        <f>+H276-'Departmental PL'!K286</f>
        <v>0</v>
      </c>
      <c r="AX276" s="456">
        <f>+I276-'Departmental PL'!L286</f>
        <v>0</v>
      </c>
      <c r="AY276" s="456">
        <f>+J276-'Departmental PL'!M286</f>
        <v>0</v>
      </c>
      <c r="AZ276" s="456">
        <f>+K276-'Departmental PL'!N286</f>
        <v>0</v>
      </c>
      <c r="BA276" s="456">
        <f>+L276-'Departmental PL'!O286</f>
        <v>0</v>
      </c>
      <c r="BB276" s="456">
        <f>+M276-'Departmental PL'!P286</f>
        <v>0</v>
      </c>
      <c r="BC276" s="456">
        <f>+N276-'Departmental PL'!Q286</f>
        <v>0</v>
      </c>
      <c r="BD276" s="456">
        <f>+O276-'Departmental PL'!R286</f>
        <v>0</v>
      </c>
      <c r="BE276" s="456">
        <f>+P276-'Departmental PL'!S286</f>
        <v>0</v>
      </c>
      <c r="BF276" s="456">
        <f>+Q276-'Departmental PL'!T286</f>
        <v>0</v>
      </c>
      <c r="BG276" s="456">
        <f>+R276-'Departmental PL'!U286</f>
        <v>0</v>
      </c>
      <c r="BH276" s="456">
        <f>+S276-'Departmental PL'!V286</f>
        <v>0</v>
      </c>
      <c r="BI276" s="456">
        <f>+T276-'Departmental PL'!W286</f>
        <v>0</v>
      </c>
    </row>
    <row r="277" spans="1:61" ht="20.25" hidden="1" customHeight="1" x14ac:dyDescent="0.25">
      <c r="A277" s="2067" t="s">
        <v>1569</v>
      </c>
      <c r="B277" s="2058"/>
      <c r="C277" s="2060"/>
      <c r="D277" s="2060"/>
      <c r="E277" s="2060"/>
      <c r="F277" s="2060"/>
      <c r="G277" s="2060"/>
      <c r="H277" s="2060"/>
      <c r="I277" s="2060"/>
      <c r="J277" s="2060"/>
      <c r="K277" s="2060"/>
      <c r="L277" s="2060"/>
      <c r="M277" s="2060"/>
      <c r="N277" s="2060"/>
      <c r="O277" s="2060"/>
      <c r="P277" s="2060"/>
      <c r="Q277" s="2060"/>
      <c r="R277" s="2060"/>
      <c r="S277" s="2060"/>
      <c r="T277" s="2060"/>
      <c r="AQ277" s="455" t="str">
        <f>'Departmental PL'!D287</f>
        <v>6670 HAND REHAB - PENFIELD</v>
      </c>
      <c r="AR277" s="456">
        <f>+C277-'Departmental PL'!F287</f>
        <v>0</v>
      </c>
      <c r="AS277" s="456">
        <f>+D277-'Departmental PL'!G287</f>
        <v>0</v>
      </c>
      <c r="AT277" s="456">
        <f>+E277-'Departmental PL'!H287</f>
        <v>0</v>
      </c>
      <c r="AU277" s="456">
        <f>+F277-'Departmental PL'!I287</f>
        <v>0</v>
      </c>
      <c r="AV277" s="456">
        <f>+G277-'Departmental PL'!J287</f>
        <v>0</v>
      </c>
      <c r="AW277" s="456">
        <f>+H277-'Departmental PL'!K287</f>
        <v>0</v>
      </c>
      <c r="AX277" s="456">
        <f>+I277-'Departmental PL'!L287</f>
        <v>0</v>
      </c>
      <c r="AY277" s="456">
        <f>+J277-'Departmental PL'!M287</f>
        <v>0</v>
      </c>
      <c r="AZ277" s="456">
        <f>+K277-'Departmental PL'!N287</f>
        <v>0</v>
      </c>
      <c r="BA277" s="456">
        <f>+L277-'Departmental PL'!O287</f>
        <v>0</v>
      </c>
      <c r="BB277" s="456">
        <f>+M277-'Departmental PL'!P287</f>
        <v>0</v>
      </c>
      <c r="BC277" s="456">
        <f>+N277-'Departmental PL'!Q287</f>
        <v>0</v>
      </c>
      <c r="BD277" s="456">
        <f>+O277-'Departmental PL'!R287</f>
        <v>0</v>
      </c>
      <c r="BE277" s="456">
        <f>+P277-'Departmental PL'!S287</f>
        <v>0</v>
      </c>
      <c r="BF277" s="456">
        <f>+Q277-'Departmental PL'!T287</f>
        <v>0</v>
      </c>
      <c r="BG277" s="456">
        <f>+R277-'Departmental PL'!U287</f>
        <v>0</v>
      </c>
      <c r="BH277" s="456">
        <f>+S277-'Departmental PL'!V287</f>
        <v>0</v>
      </c>
      <c r="BI277" s="456">
        <f>+T277-'Departmental PL'!W287</f>
        <v>0</v>
      </c>
    </row>
    <row r="278" spans="1:61" ht="20.25" hidden="1" customHeight="1" x14ac:dyDescent="0.25">
      <c r="A278" s="2067" t="s">
        <v>1570</v>
      </c>
      <c r="B278" s="2076" t="s">
        <v>2308</v>
      </c>
      <c r="C278" s="2077"/>
      <c r="D278" s="2077"/>
      <c r="E278" s="2077"/>
      <c r="F278" s="2077"/>
      <c r="G278" s="2077"/>
      <c r="H278" s="2077"/>
      <c r="I278" s="2077"/>
      <c r="J278" s="2077"/>
      <c r="K278" s="2077"/>
      <c r="L278" s="2077"/>
      <c r="M278" s="2077"/>
      <c r="N278" s="2077"/>
      <c r="O278" s="2077"/>
      <c r="P278" s="2077"/>
      <c r="Q278" s="2077"/>
      <c r="R278" s="2077"/>
      <c r="S278" s="2077"/>
      <c r="T278" s="2077"/>
      <c r="U278" s="2061" t="str">
        <f t="shared" si="2"/>
        <v>Total OBS</v>
      </c>
      <c r="W278" s="455" t="b">
        <f>+'17HPM_DATA_INPUT'!C194='17_AUDIT_TOTALS_CK'!U278</f>
        <v>1</v>
      </c>
      <c r="X278" s="2065">
        <f>+'17HPM_DATA_INPUT'!D194-'17_AUDIT_TOTALS_CK'!C278</f>
        <v>108</v>
      </c>
      <c r="Y278" s="2065">
        <f>+'17HPM_DATA_INPUT'!E194-'17_AUDIT_TOTALS_CK'!D278</f>
        <v>119</v>
      </c>
      <c r="Z278" s="2065">
        <f>+'17HPM_DATA_INPUT'!F194-'17_AUDIT_TOTALS_CK'!E278</f>
        <v>118</v>
      </c>
      <c r="AA278" s="2065">
        <f>+'17HPM_DATA_INPUT'!G194-'17_AUDIT_TOTALS_CK'!F278</f>
        <v>149</v>
      </c>
      <c r="AB278" s="2065">
        <f>+'17HPM_DATA_INPUT'!H194-'17_AUDIT_TOTALS_CK'!G278</f>
        <v>49811</v>
      </c>
      <c r="AC278" s="2065">
        <f>+'17HPM_DATA_INPUT'!I194-'17_AUDIT_TOTALS_CK'!H278</f>
        <v>63003</v>
      </c>
      <c r="AD278" s="2065">
        <f>+'17HPM_DATA_INPUT'!J194-'17_AUDIT_TOTALS_CK'!I278</f>
        <v>14527</v>
      </c>
      <c r="AE278" s="2065">
        <f>+'17HPM_DATA_INPUT'!K194-'17_AUDIT_TOTALS_CK'!J278</f>
        <v>19564</v>
      </c>
      <c r="AF278" s="2065">
        <f>+'17HPM_DATA_INPUT'!L194-'17_AUDIT_TOTALS_CK'!K278</f>
        <v>18357</v>
      </c>
      <c r="AG278" s="2065">
        <f>+'17HPM_DATA_INPUT'!M194-'17_AUDIT_TOTALS_CK'!L278</f>
        <v>23915</v>
      </c>
      <c r="AH278" s="2065">
        <f>+'17HPM_DATA_INPUT'!N194-'17_AUDIT_TOTALS_CK'!M278</f>
        <v>-3830</v>
      </c>
      <c r="AI278" s="2065">
        <f>+'17HPM_DATA_INPUT'!O194-'17_AUDIT_TOTALS_CK'!N278</f>
        <v>-4351</v>
      </c>
      <c r="AJ278" s="2065">
        <f>+'17HPM_DATA_INPUT'!P194-'17_AUDIT_TOTALS_CK'!O278</f>
        <v>1042</v>
      </c>
      <c r="AK278" s="2065">
        <f>+'17HPM_DATA_INPUT'!Q194-'17_AUDIT_TOTALS_CK'!P278</f>
        <v>1239</v>
      </c>
      <c r="AL278" s="2065">
        <f>+'17HPM_DATA_INPUT'!R194-'17_AUDIT_TOTALS_CK'!Q278</f>
        <v>2672</v>
      </c>
      <c r="AM278" s="2065">
        <f>+'17HPM_DATA_INPUT'!S194-'17_AUDIT_TOTALS_CK'!R278</f>
        <v>3394</v>
      </c>
      <c r="AN278" s="2065">
        <f>+'17HPM_DATA_INPUT'!T194-'17_AUDIT_TOTALS_CK'!S278</f>
        <v>-7544</v>
      </c>
      <c r="AO278" s="2065">
        <f>+'17HPM_DATA_INPUT'!U194-'17_AUDIT_TOTALS_CK'!T278</f>
        <v>-8983</v>
      </c>
      <c r="AQ278" s="2076" t="str">
        <f>'Departmental PL'!D288</f>
        <v>Total OBS</v>
      </c>
      <c r="AR278" s="456">
        <f>+C278-'Departmental PL'!F288</f>
        <v>-108</v>
      </c>
      <c r="AS278" s="456">
        <f>+D278-'Departmental PL'!G288</f>
        <v>-119</v>
      </c>
      <c r="AT278" s="456">
        <f>+E278-'Departmental PL'!H288</f>
        <v>-118</v>
      </c>
      <c r="AU278" s="456">
        <f>+F278-'Departmental PL'!I288</f>
        <v>-149</v>
      </c>
      <c r="AV278" s="456">
        <f>+G278-'Departmental PL'!J288</f>
        <v>-49811</v>
      </c>
      <c r="AW278" s="456">
        <f>+H278-'Departmental PL'!K288</f>
        <v>-63003</v>
      </c>
      <c r="AX278" s="456">
        <f>+I278-'Departmental PL'!L288</f>
        <v>-14527</v>
      </c>
      <c r="AY278" s="456">
        <f>+J278-'Departmental PL'!M288</f>
        <v>-19564</v>
      </c>
      <c r="AZ278" s="456">
        <f>+K278-'Departmental PL'!N288</f>
        <v>-18357</v>
      </c>
      <c r="BA278" s="456">
        <f>+L278-'Departmental PL'!O288</f>
        <v>-23915</v>
      </c>
      <c r="BB278" s="456">
        <f>+M278-'Departmental PL'!P288</f>
        <v>3830</v>
      </c>
      <c r="BC278" s="456">
        <f>+N278-'Departmental PL'!Q288</f>
        <v>4351</v>
      </c>
      <c r="BD278" s="456">
        <f>+O278-'Departmental PL'!R288</f>
        <v>-1042</v>
      </c>
      <c r="BE278" s="456">
        <f>+P278-'Departmental PL'!S288</f>
        <v>-1239</v>
      </c>
      <c r="BF278" s="456">
        <f>+Q278-'Departmental PL'!T288</f>
        <v>-2672</v>
      </c>
      <c r="BG278" s="456">
        <f>+R278-'Departmental PL'!U288</f>
        <v>-3394</v>
      </c>
      <c r="BH278" s="456">
        <f>+S278-'Departmental PL'!V288</f>
        <v>7544</v>
      </c>
      <c r="BI278" s="456">
        <f>+T278-'Departmental PL'!W288</f>
        <v>8984</v>
      </c>
    </row>
    <row r="279" spans="1:61" ht="20.25" hidden="1" customHeight="1" x14ac:dyDescent="0.25">
      <c r="A279" s="2067"/>
      <c r="B279" s="2076"/>
      <c r="C279" s="2077"/>
      <c r="D279" s="2077"/>
      <c r="E279" s="2077"/>
      <c r="F279" s="2077"/>
      <c r="G279" s="2077"/>
      <c r="H279" s="2077"/>
      <c r="I279" s="2077"/>
      <c r="J279" s="2077"/>
      <c r="K279" s="2077"/>
      <c r="L279" s="2077"/>
      <c r="M279" s="2077"/>
      <c r="N279" s="2077"/>
      <c r="O279" s="2077"/>
      <c r="P279" s="2077"/>
      <c r="Q279" s="2077"/>
      <c r="R279" s="2077"/>
      <c r="S279" s="2077"/>
      <c r="T279" s="2077"/>
      <c r="AQ279" s="455">
        <f>'Departmental PL'!D289</f>
        <v>0</v>
      </c>
      <c r="AR279" s="456">
        <f>+C279-'Departmental PL'!F289</f>
        <v>0</v>
      </c>
      <c r="AS279" s="456">
        <f>+D279-'Departmental PL'!G289</f>
        <v>0</v>
      </c>
      <c r="AT279" s="456">
        <f>+E279-'Departmental PL'!H289</f>
        <v>0</v>
      </c>
      <c r="AU279" s="456">
        <f>+F279-'Departmental PL'!I289</f>
        <v>0</v>
      </c>
      <c r="AV279" s="456">
        <f>+G279-'Departmental PL'!J289</f>
        <v>0</v>
      </c>
      <c r="AW279" s="456">
        <f>+H279-'Departmental PL'!K289</f>
        <v>0</v>
      </c>
      <c r="AX279" s="456">
        <f>+I279-'Departmental PL'!L289</f>
        <v>0</v>
      </c>
      <c r="AY279" s="456">
        <f>+J279-'Departmental PL'!M289</f>
        <v>0</v>
      </c>
      <c r="AZ279" s="456">
        <f>+K279-'Departmental PL'!N289</f>
        <v>0</v>
      </c>
      <c r="BA279" s="456">
        <f>+L279-'Departmental PL'!O289</f>
        <v>0</v>
      </c>
      <c r="BB279" s="456">
        <f>+M279-'Departmental PL'!P289</f>
        <v>0</v>
      </c>
      <c r="BC279" s="456">
        <f>+N279-'Departmental PL'!Q289</f>
        <v>0</v>
      </c>
      <c r="BD279" s="456">
        <f>+O279-'Departmental PL'!R289</f>
        <v>0</v>
      </c>
      <c r="BE279" s="456">
        <f>+P279-'Departmental PL'!S289</f>
        <v>0</v>
      </c>
      <c r="BF279" s="456">
        <f>+Q279-'Departmental PL'!T289</f>
        <v>0</v>
      </c>
      <c r="BG279" s="456">
        <f>+R279-'Departmental PL'!U289</f>
        <v>0</v>
      </c>
      <c r="BH279" s="456">
        <f>+S279-'Departmental PL'!V289</f>
        <v>0</v>
      </c>
      <c r="BI279" s="456">
        <f>+T279-'Departmental PL'!W289</f>
        <v>0</v>
      </c>
    </row>
    <row r="280" spans="1:61" ht="20.25" hidden="1" customHeight="1" x14ac:dyDescent="0.25">
      <c r="A280" s="2067" t="s">
        <v>1571</v>
      </c>
      <c r="B280" s="2095" t="s">
        <v>2407</v>
      </c>
      <c r="C280" s="2091"/>
      <c r="D280" s="2092"/>
      <c r="E280" s="2092"/>
      <c r="F280" s="2092"/>
      <c r="G280" s="2092"/>
      <c r="H280" s="2092"/>
      <c r="I280" s="2092"/>
      <c r="J280" s="2092"/>
      <c r="K280" s="2092"/>
      <c r="L280" s="2092"/>
      <c r="M280" s="2092"/>
      <c r="N280" s="2092"/>
      <c r="O280" s="2092"/>
      <c r="P280" s="2092"/>
      <c r="Q280" s="2092"/>
      <c r="R280" s="2092"/>
      <c r="S280" s="2092"/>
      <c r="T280" s="2092"/>
      <c r="U280" s="2061" t="str">
        <f t="shared" si="2"/>
        <v>Total 006 Orthopedics</v>
      </c>
      <c r="W280" s="455" t="b">
        <f>+'17HPM_DATA_INPUT'!C195='17_AUDIT_TOTALS_CK'!U280</f>
        <v>1</v>
      </c>
      <c r="X280" s="2065">
        <f>+'17HPM_DATA_INPUT'!D195-'17_AUDIT_TOTALS_CK'!C280</f>
        <v>62775</v>
      </c>
      <c r="Y280" s="2065">
        <f>+'17HPM_DATA_INPUT'!E195-'17_AUDIT_TOTALS_CK'!D280</f>
        <v>60580</v>
      </c>
      <c r="Z280" s="2065">
        <f>+'17HPM_DATA_INPUT'!F195-'17_AUDIT_TOTALS_CK'!E280</f>
        <v>442409</v>
      </c>
      <c r="AA280" s="2065">
        <f>+'17HPM_DATA_INPUT'!G195-'17_AUDIT_TOTALS_CK'!F280</f>
        <v>438984</v>
      </c>
      <c r="AB280" s="2065">
        <f>+'17HPM_DATA_INPUT'!H195-'17_AUDIT_TOTALS_CK'!G280</f>
        <v>52551005</v>
      </c>
      <c r="AC280" s="2065">
        <f>+'17HPM_DATA_INPUT'!I195-'17_AUDIT_TOTALS_CK'!H280</f>
        <v>51415751</v>
      </c>
      <c r="AD280" s="2065">
        <f>+'17HPM_DATA_INPUT'!J195-'17_AUDIT_TOTALS_CK'!I280</f>
        <v>20657453</v>
      </c>
      <c r="AE280" s="2065">
        <f>+'17HPM_DATA_INPUT'!K195-'17_AUDIT_TOTALS_CK'!J280</f>
        <v>20806590</v>
      </c>
      <c r="AF280" s="2065">
        <f>+'17HPM_DATA_INPUT'!L195-'17_AUDIT_TOTALS_CK'!K280</f>
        <v>12504320</v>
      </c>
      <c r="AG280" s="2065">
        <f>+'17HPM_DATA_INPUT'!M195-'17_AUDIT_TOTALS_CK'!L280</f>
        <v>12652356</v>
      </c>
      <c r="AH280" s="2065">
        <f>+'17HPM_DATA_INPUT'!N195-'17_AUDIT_TOTALS_CK'!M280</f>
        <v>8153133</v>
      </c>
      <c r="AI280" s="2065">
        <f>+'17HPM_DATA_INPUT'!O195-'17_AUDIT_TOTALS_CK'!N280</f>
        <v>8154233</v>
      </c>
      <c r="AJ280" s="2065">
        <f>+'17HPM_DATA_INPUT'!P195-'17_AUDIT_TOTALS_CK'!O280</f>
        <v>2149400</v>
      </c>
      <c r="AK280" s="2065">
        <f>+'17HPM_DATA_INPUT'!Q195-'17_AUDIT_TOTALS_CK'!P280</f>
        <v>2048616</v>
      </c>
      <c r="AL280" s="2065">
        <f>+'17HPM_DATA_INPUT'!R195-'17_AUDIT_TOTALS_CK'!Q280</f>
        <v>3975484</v>
      </c>
      <c r="AM280" s="2065">
        <f>+'17HPM_DATA_INPUT'!S195-'17_AUDIT_TOTALS_CK'!R280</f>
        <v>3002052</v>
      </c>
      <c r="AN280" s="2065">
        <f>+'17HPM_DATA_INPUT'!T195-'17_AUDIT_TOTALS_CK'!S280</f>
        <v>2028248</v>
      </c>
      <c r="AO280" s="2065">
        <f>+'17HPM_DATA_INPUT'!U195-'17_AUDIT_TOTALS_CK'!T280</f>
        <v>3103565</v>
      </c>
      <c r="AQ280" s="2095" t="str">
        <f>'Departmental PL'!D290</f>
        <v xml:space="preserve">TOTAL 006 Orthopedics </v>
      </c>
      <c r="AR280" s="456">
        <f>+C280-'Departmental PL'!F290</f>
        <v>-62775</v>
      </c>
      <c r="AS280" s="456">
        <f>+D280-'Departmental PL'!G290</f>
        <v>-60580</v>
      </c>
      <c r="AT280" s="456">
        <f>+E280-'Departmental PL'!H290</f>
        <v>-442409</v>
      </c>
      <c r="AU280" s="456">
        <f>+F280-'Departmental PL'!I290</f>
        <v>-438984</v>
      </c>
      <c r="AV280" s="456">
        <f>+G280-'Departmental PL'!J290</f>
        <v>-52551005</v>
      </c>
      <c r="AW280" s="456">
        <f>+H280-'Departmental PL'!K290</f>
        <v>-51387959.880000003</v>
      </c>
      <c r="AX280" s="456">
        <f>+I280-'Departmental PL'!L290</f>
        <v>-20657452</v>
      </c>
      <c r="AY280" s="456">
        <f>+J280-'Departmental PL'!M290</f>
        <v>-20778797.880000003</v>
      </c>
      <c r="AZ280" s="456">
        <f>+K280-'Departmental PL'!N290</f>
        <v>-12504320</v>
      </c>
      <c r="BA280" s="456">
        <f>+L280-'Departmental PL'!O290</f>
        <v>-12652358</v>
      </c>
      <c r="BB280" s="456">
        <f>+M280-'Departmental PL'!P290</f>
        <v>-8153132</v>
      </c>
      <c r="BC280" s="456">
        <f>+N280-'Departmental PL'!Q290</f>
        <v>-8126439.8800000027</v>
      </c>
      <c r="BD280" s="456">
        <f>+O280-'Departmental PL'!R290</f>
        <v>-2149399</v>
      </c>
      <c r="BE280" s="456">
        <f>+P280-'Departmental PL'!S290</f>
        <v>-2048615</v>
      </c>
      <c r="BF280" s="456">
        <f>+Q280-'Departmental PL'!T290</f>
        <v>-3975485</v>
      </c>
      <c r="BG280" s="456">
        <f>+R280-'Departmental PL'!U290</f>
        <v>-3002051</v>
      </c>
      <c r="BH280" s="456">
        <f>+S280-'Departmental PL'!V290</f>
        <v>-2028248</v>
      </c>
      <c r="BI280" s="456">
        <f>+T280-'Departmental PL'!W290</f>
        <v>-3075773.8800000027</v>
      </c>
    </row>
    <row r="281" spans="1:61" ht="20.25" hidden="1" customHeight="1" x14ac:dyDescent="0.25">
      <c r="A281" s="2067" t="s">
        <v>1572</v>
      </c>
      <c r="B281" s="2101"/>
      <c r="C281" s="2091"/>
      <c r="D281" s="2092"/>
      <c r="E281" s="2092"/>
      <c r="F281" s="2092"/>
      <c r="G281" s="2092"/>
      <c r="H281" s="2092"/>
      <c r="I281" s="2092"/>
      <c r="J281" s="2092"/>
      <c r="K281" s="2092"/>
      <c r="L281" s="2092"/>
      <c r="M281" s="2092"/>
      <c r="N281" s="2092"/>
      <c r="O281" s="2092"/>
      <c r="P281" s="2092"/>
      <c r="Q281" s="2092"/>
      <c r="R281" s="2092"/>
      <c r="S281" s="2092"/>
      <c r="T281" s="2092"/>
      <c r="AQ281" s="455" t="str">
        <f>'Departmental PL'!D291</f>
        <v>* SPORTS MEDICINE DETAIL</v>
      </c>
      <c r="AR281" s="456">
        <f>+C281-'Departmental PL'!F291</f>
        <v>0</v>
      </c>
      <c r="AS281" s="456">
        <f>+D281-'Departmental PL'!G291</f>
        <v>0</v>
      </c>
      <c r="AT281" s="456">
        <f>+E281-'Departmental PL'!H291</f>
        <v>0</v>
      </c>
      <c r="AU281" s="456">
        <f>+F281-'Departmental PL'!I291</f>
        <v>0</v>
      </c>
      <c r="AV281" s="456">
        <f>+G281-'Departmental PL'!J291</f>
        <v>0</v>
      </c>
      <c r="AW281" s="456">
        <f>+H281-'Departmental PL'!K291</f>
        <v>0</v>
      </c>
      <c r="AX281" s="456">
        <f>+I281-'Departmental PL'!L291</f>
        <v>0</v>
      </c>
      <c r="AY281" s="456">
        <f>+J281-'Departmental PL'!M291</f>
        <v>0</v>
      </c>
      <c r="AZ281" s="456">
        <f>+K281-'Departmental PL'!N291</f>
        <v>0</v>
      </c>
      <c r="BA281" s="456">
        <f>+L281-'Departmental PL'!O291</f>
        <v>0</v>
      </c>
      <c r="BB281" s="456">
        <f>+M281-'Departmental PL'!P291</f>
        <v>0</v>
      </c>
      <c r="BC281" s="456">
        <f>+N281-'Departmental PL'!Q291</f>
        <v>0</v>
      </c>
      <c r="BD281" s="456">
        <f>+O281-'Departmental PL'!R291</f>
        <v>0</v>
      </c>
      <c r="BE281" s="456">
        <f>+P281-'Departmental PL'!S291</f>
        <v>0</v>
      </c>
      <c r="BF281" s="456">
        <f>+Q281-'Departmental PL'!T291</f>
        <v>0</v>
      </c>
      <c r="BG281" s="456">
        <f>+R281-'Departmental PL'!U291</f>
        <v>0</v>
      </c>
      <c r="BH281" s="456">
        <f>+S281-'Departmental PL'!V291</f>
        <v>0</v>
      </c>
      <c r="BI281" s="456">
        <f>+T281-'Departmental PL'!W291</f>
        <v>0</v>
      </c>
    </row>
    <row r="282" spans="1:61" ht="20.25" hidden="1" customHeight="1" x14ac:dyDescent="0.25">
      <c r="A282" s="2067" t="s">
        <v>1573</v>
      </c>
      <c r="B282" s="2101"/>
      <c r="C282" s="2091"/>
      <c r="D282" s="2092"/>
      <c r="E282" s="2092"/>
      <c r="F282" s="2092"/>
      <c r="G282" s="2092"/>
      <c r="H282" s="2092"/>
      <c r="I282" s="2092"/>
      <c r="J282" s="2092"/>
      <c r="K282" s="2092"/>
      <c r="L282" s="2092"/>
      <c r="M282" s="2092"/>
      <c r="N282" s="2092"/>
      <c r="O282" s="2092"/>
      <c r="P282" s="2092"/>
      <c r="Q282" s="2092"/>
      <c r="R282" s="2092"/>
      <c r="S282" s="2092"/>
      <c r="T282" s="2092"/>
      <c r="AQ282" s="455" t="str">
        <f>'Departmental PL'!D292</f>
        <v xml:space="preserve">  6600 SPORTS MED BRIGHTON - FLOWCAST Billed</v>
      </c>
      <c r="AR282" s="456">
        <f>+C282-'Departmental PL'!F292</f>
        <v>-17012</v>
      </c>
      <c r="AS282" s="456">
        <f>+D282-'Departmental PL'!G292</f>
        <v>-16610</v>
      </c>
      <c r="AT282" s="456">
        <f>+E282-'Departmental PL'!H292</f>
        <v>-123287</v>
      </c>
      <c r="AU282" s="456">
        <f>+F282-'Departmental PL'!I292</f>
        <v>-120986</v>
      </c>
      <c r="AV282" s="456">
        <f>+G282-'Departmental PL'!J292</f>
        <v>-10015513</v>
      </c>
      <c r="AW282" s="456">
        <f>+H282-'Departmental PL'!K292</f>
        <v>-9624475</v>
      </c>
      <c r="AX282" s="456">
        <f>+I282-'Departmental PL'!L292</f>
        <v>-4037855</v>
      </c>
      <c r="AY282" s="456">
        <f>+J282-'Departmental PL'!M292</f>
        <v>-4059992</v>
      </c>
      <c r="AZ282" s="456">
        <f>+K282-'Departmental PL'!N292</f>
        <v>-2662448</v>
      </c>
      <c r="BA282" s="456">
        <f>+L282-'Departmental PL'!O292</f>
        <v>-3173419</v>
      </c>
      <c r="BB282" s="456">
        <f>+M282-'Departmental PL'!P292</f>
        <v>-1375407</v>
      </c>
      <c r="BC282" s="456">
        <f>+N282-'Departmental PL'!Q292</f>
        <v>-886573</v>
      </c>
      <c r="BD282" s="456">
        <f>+O282-'Departmental PL'!R292</f>
        <v>-218946</v>
      </c>
      <c r="BE282" s="456">
        <f>+P282-'Departmental PL'!S292</f>
        <v>-202793</v>
      </c>
      <c r="BF282" s="456">
        <f>+Q282-'Departmental PL'!T292</f>
        <v>-672461</v>
      </c>
      <c r="BG282" s="456">
        <f>+R282-'Departmental PL'!U292</f>
        <v>-702841</v>
      </c>
      <c r="BH282" s="456">
        <f>+S282-'Departmental PL'!V292</f>
        <v>-484000</v>
      </c>
      <c r="BI282" s="456">
        <f>+T282-'Departmental PL'!W292</f>
        <v>19061</v>
      </c>
    </row>
    <row r="283" spans="1:61" ht="20.25" hidden="1" customHeight="1" x14ac:dyDescent="0.25">
      <c r="A283" s="2067" t="s">
        <v>1574</v>
      </c>
      <c r="B283" s="2101"/>
      <c r="C283" s="2091"/>
      <c r="D283" s="2092"/>
      <c r="E283" s="2092"/>
      <c r="F283" s="2092"/>
      <c r="G283" s="2092"/>
      <c r="H283" s="2092"/>
      <c r="I283" s="2092"/>
      <c r="J283" s="2092"/>
      <c r="K283" s="2092"/>
      <c r="L283" s="2092"/>
      <c r="M283" s="2092"/>
      <c r="N283" s="2092"/>
      <c r="O283" s="2092"/>
      <c r="P283" s="2092"/>
      <c r="Q283" s="2092"/>
      <c r="R283" s="2092"/>
      <c r="S283" s="2092"/>
      <c r="T283" s="2092"/>
      <c r="AQ283" s="455" t="str">
        <f>'Departmental PL'!D293</f>
        <v xml:space="preserve">  6600 SPORTS MED BRIGHTON - NON-TRENDSTAR*</v>
      </c>
      <c r="AR283" s="456">
        <f>+C283-'Departmental PL'!F293</f>
        <v>0</v>
      </c>
      <c r="AS283" s="456">
        <f>+D283-'Departmental PL'!G293</f>
        <v>0</v>
      </c>
      <c r="AT283" s="456">
        <f>+E283-'Departmental PL'!H293</f>
        <v>0</v>
      </c>
      <c r="AU283" s="456">
        <f>+F283-'Departmental PL'!I293</f>
        <v>0</v>
      </c>
      <c r="AV283" s="456">
        <f>+G283-'Departmental PL'!J293</f>
        <v>0</v>
      </c>
      <c r="AW283" s="456">
        <f>+H283-'Departmental PL'!K293</f>
        <v>0</v>
      </c>
      <c r="AX283" s="456">
        <f>+I283-'Departmental PL'!L293</f>
        <v>0</v>
      </c>
      <c r="AY283" s="456">
        <f>+J283-'Departmental PL'!M293</f>
        <v>0</v>
      </c>
      <c r="AZ283" s="456">
        <f>+K283-'Departmental PL'!N293</f>
        <v>0</v>
      </c>
      <c r="BA283" s="456">
        <f>+L283-'Departmental PL'!O293</f>
        <v>0</v>
      </c>
      <c r="BB283" s="456">
        <f>+M283-'Departmental PL'!P293</f>
        <v>0</v>
      </c>
      <c r="BC283" s="456">
        <f>+N283-'Departmental PL'!Q293</f>
        <v>0</v>
      </c>
      <c r="BD283" s="456">
        <f>+O283-'Departmental PL'!R293</f>
        <v>0</v>
      </c>
      <c r="BE283" s="456">
        <f>+P283-'Departmental PL'!S293</f>
        <v>0</v>
      </c>
      <c r="BF283" s="456">
        <f>+Q283-'Departmental PL'!T293</f>
        <v>0</v>
      </c>
      <c r="BG283" s="456">
        <f>+R283-'Departmental PL'!U293</f>
        <v>0</v>
      </c>
      <c r="BH283" s="456">
        <f>+S283-'Departmental PL'!V293</f>
        <v>0</v>
      </c>
      <c r="BI283" s="456">
        <f>+T283-'Departmental PL'!W293</f>
        <v>0</v>
      </c>
    </row>
    <row r="284" spans="1:61" ht="20.25" hidden="1" customHeight="1" x14ac:dyDescent="0.25">
      <c r="A284" s="2067" t="s">
        <v>1575</v>
      </c>
      <c r="B284" s="2101"/>
      <c r="C284" s="2091"/>
      <c r="D284" s="2092"/>
      <c r="E284" s="2092"/>
      <c r="F284" s="2092"/>
      <c r="G284" s="2092"/>
      <c r="H284" s="2092"/>
      <c r="I284" s="2092"/>
      <c r="J284" s="2092"/>
      <c r="K284" s="2092"/>
      <c r="L284" s="2092"/>
      <c r="M284" s="2092"/>
      <c r="N284" s="2092"/>
      <c r="O284" s="2092"/>
      <c r="P284" s="2092"/>
      <c r="Q284" s="2092"/>
      <c r="R284" s="2092"/>
      <c r="S284" s="2092"/>
      <c r="T284" s="2092"/>
      <c r="AQ284" s="455" t="str">
        <f>'Departmental PL'!D294</f>
        <v xml:space="preserve">  6610 SPORTS MED GREECE - FLOWCAST Billed</v>
      </c>
      <c r="AR284" s="456">
        <f>+C284-'Departmental PL'!F294</f>
        <v>-6009</v>
      </c>
      <c r="AS284" s="456">
        <f>+D284-'Departmental PL'!G294</f>
        <v>-5767</v>
      </c>
      <c r="AT284" s="456">
        <f>+E284-'Departmental PL'!H294</f>
        <v>-45674</v>
      </c>
      <c r="AU284" s="456">
        <f>+F284-'Departmental PL'!I294</f>
        <v>-44203</v>
      </c>
      <c r="AV284" s="456">
        <f>+G284-'Departmental PL'!J294</f>
        <v>-3703944</v>
      </c>
      <c r="AW284" s="456">
        <f>+H284-'Departmental PL'!K294</f>
        <v>-3574811</v>
      </c>
      <c r="AX284" s="456">
        <f>+I284-'Departmental PL'!L294</f>
        <v>-1378148</v>
      </c>
      <c r="AY284" s="456">
        <f>+J284-'Departmental PL'!M294</f>
        <v>-1374922</v>
      </c>
      <c r="AZ284" s="456">
        <f>+K284-'Departmental PL'!N294</f>
        <v>-1011468</v>
      </c>
      <c r="BA284" s="456">
        <f>+L284-'Departmental PL'!O294</f>
        <v>-851103</v>
      </c>
      <c r="BB284" s="456">
        <f>+M284-'Departmental PL'!P294</f>
        <v>-366680</v>
      </c>
      <c r="BC284" s="456">
        <f>+N284-'Departmental PL'!Q294</f>
        <v>-523819</v>
      </c>
      <c r="BD284" s="456">
        <f>+O284-'Departmental PL'!R294</f>
        <v>-81332</v>
      </c>
      <c r="BE284" s="456">
        <f>+P284-'Departmental PL'!S294</f>
        <v>-77170</v>
      </c>
      <c r="BF284" s="456">
        <f>+Q284-'Departmental PL'!T294</f>
        <v>-236313</v>
      </c>
      <c r="BG284" s="456">
        <f>+R284-'Departmental PL'!U294</f>
        <v>-180093</v>
      </c>
      <c r="BH284" s="456">
        <f>+S284-'Departmental PL'!V294</f>
        <v>-49035</v>
      </c>
      <c r="BI284" s="456">
        <f>+T284-'Departmental PL'!W294</f>
        <v>-266556</v>
      </c>
    </row>
    <row r="285" spans="1:61" ht="20.25" hidden="1" customHeight="1" x14ac:dyDescent="0.25">
      <c r="A285" s="2031" t="s">
        <v>1576</v>
      </c>
      <c r="B285" s="2101"/>
      <c r="C285" s="2091"/>
      <c r="D285" s="2092"/>
      <c r="E285" s="2092"/>
      <c r="F285" s="2092"/>
      <c r="G285" s="2092"/>
      <c r="H285" s="2092"/>
      <c r="I285" s="2092"/>
      <c r="J285" s="2092"/>
      <c r="K285" s="2092"/>
      <c r="L285" s="2092"/>
      <c r="M285" s="2092"/>
      <c r="N285" s="2092"/>
      <c r="O285" s="2092"/>
      <c r="P285" s="2092"/>
      <c r="Q285" s="2092"/>
      <c r="R285" s="2092"/>
      <c r="S285" s="2092"/>
      <c r="T285" s="2092"/>
      <c r="AQ285" s="455" t="str">
        <f>'Departmental PL'!D295</f>
        <v xml:space="preserve">  6610 SPORTS MED GREECE - NON-TRENDSTAR*</v>
      </c>
      <c r="AR285" s="456">
        <f>+C285-'Departmental PL'!F295</f>
        <v>0</v>
      </c>
      <c r="AS285" s="456">
        <f>+D285-'Departmental PL'!G295</f>
        <v>0</v>
      </c>
      <c r="AT285" s="456">
        <f>+E285-'Departmental PL'!H295</f>
        <v>0</v>
      </c>
      <c r="AU285" s="456">
        <f>+F285-'Departmental PL'!I295</f>
        <v>0</v>
      </c>
      <c r="AV285" s="456">
        <f>+G285-'Departmental PL'!J295</f>
        <v>0</v>
      </c>
      <c r="AW285" s="456">
        <f>+H285-'Departmental PL'!K295</f>
        <v>0</v>
      </c>
      <c r="AX285" s="456">
        <f>+I285-'Departmental PL'!L295</f>
        <v>0</v>
      </c>
      <c r="AY285" s="456">
        <f>+J285-'Departmental PL'!M295</f>
        <v>0</v>
      </c>
      <c r="AZ285" s="456">
        <f>+K285-'Departmental PL'!N295</f>
        <v>0</v>
      </c>
      <c r="BA285" s="456">
        <f>+L285-'Departmental PL'!O295</f>
        <v>0</v>
      </c>
      <c r="BB285" s="456">
        <f>+M285-'Departmental PL'!P295</f>
        <v>0</v>
      </c>
      <c r="BC285" s="456">
        <f>+N285-'Departmental PL'!Q295</f>
        <v>0</v>
      </c>
      <c r="BD285" s="456">
        <f>+O285-'Departmental PL'!R295</f>
        <v>0</v>
      </c>
      <c r="BE285" s="456">
        <f>+P285-'Departmental PL'!S295</f>
        <v>0</v>
      </c>
      <c r="BF285" s="456">
        <f>+Q285-'Departmental PL'!T295</f>
        <v>0</v>
      </c>
      <c r="BG285" s="456">
        <f>+R285-'Departmental PL'!U295</f>
        <v>0</v>
      </c>
      <c r="BH285" s="456">
        <f>+S285-'Departmental PL'!V295</f>
        <v>0</v>
      </c>
      <c r="BI285" s="456">
        <f>+T285-'Departmental PL'!W295</f>
        <v>0</v>
      </c>
    </row>
    <row r="286" spans="1:61" ht="20.25" hidden="1" customHeight="1" x14ac:dyDescent="0.25">
      <c r="A286" s="2067" t="s">
        <v>1567</v>
      </c>
      <c r="B286" s="2101"/>
      <c r="C286" s="2091"/>
      <c r="D286" s="2092"/>
      <c r="E286" s="2092"/>
      <c r="F286" s="2092"/>
      <c r="G286" s="2092"/>
      <c r="H286" s="2092"/>
      <c r="I286" s="2092"/>
      <c r="J286" s="2092"/>
      <c r="K286" s="2092"/>
      <c r="L286" s="2092"/>
      <c r="M286" s="2092"/>
      <c r="N286" s="2092"/>
      <c r="O286" s="2092"/>
      <c r="P286" s="2092"/>
      <c r="Q286" s="2092"/>
      <c r="R286" s="2092"/>
      <c r="S286" s="2092"/>
      <c r="T286" s="2092"/>
      <c r="AQ286" s="455" t="str">
        <f>'Departmental PL'!D296</f>
        <v xml:space="preserve">  6630 UNIV SPORTS MED-EAST SIDE - FLOWCAST Billed</v>
      </c>
      <c r="AR286" s="456">
        <f>+C286-'Departmental PL'!F296</f>
        <v>-9457</v>
      </c>
      <c r="AS286" s="456">
        <f>+D286-'Departmental PL'!G296</f>
        <v>-8546</v>
      </c>
      <c r="AT286" s="456">
        <f>+E286-'Departmental PL'!H296</f>
        <v>-70000</v>
      </c>
      <c r="AU286" s="456">
        <f>+F286-'Departmental PL'!I296</f>
        <v>-62960</v>
      </c>
      <c r="AV286" s="456">
        <f>+G286-'Departmental PL'!J296</f>
        <v>-5777736</v>
      </c>
      <c r="AW286" s="456">
        <f>+H286-'Departmental PL'!K296</f>
        <v>-5207970</v>
      </c>
      <c r="AX286" s="456">
        <f>+I286-'Departmental PL'!L296</f>
        <v>-2265023</v>
      </c>
      <c r="AY286" s="456">
        <f>+J286-'Departmental PL'!M296</f>
        <v>-2125486</v>
      </c>
      <c r="AZ286" s="456">
        <f>+K286-'Departmental PL'!N296</f>
        <v>-1770517</v>
      </c>
      <c r="BA286" s="456">
        <f>+L286-'Departmental PL'!O296</f>
        <v>-1586852</v>
      </c>
      <c r="BB286" s="456">
        <f>+M286-'Departmental PL'!P296</f>
        <v>-494506</v>
      </c>
      <c r="BC286" s="456">
        <f>+N286-'Departmental PL'!Q296</f>
        <v>-538634</v>
      </c>
      <c r="BD286" s="456">
        <f>+O286-'Departmental PL'!R296</f>
        <v>-118473</v>
      </c>
      <c r="BE286" s="456">
        <f>+P286-'Departmental PL'!S296</f>
        <v>-119074</v>
      </c>
      <c r="BF286" s="456">
        <f>+Q286-'Departmental PL'!T296</f>
        <v>-394874</v>
      </c>
      <c r="BG286" s="456">
        <f>+R286-'Departmental PL'!U296</f>
        <v>-283410</v>
      </c>
      <c r="BH286" s="456">
        <f>+S286-'Departmental PL'!V296</f>
        <v>18841</v>
      </c>
      <c r="BI286" s="456">
        <f>+T286-'Departmental PL'!W296</f>
        <v>-136150</v>
      </c>
    </row>
    <row r="287" spans="1:61" ht="20.25" hidden="1" customHeight="1" x14ac:dyDescent="0.25">
      <c r="A287" s="2067" t="s">
        <v>1569</v>
      </c>
      <c r="B287" s="2101"/>
      <c r="C287" s="2091"/>
      <c r="D287" s="2092"/>
      <c r="E287" s="2092"/>
      <c r="F287" s="2092"/>
      <c r="G287" s="2092"/>
      <c r="H287" s="2092"/>
      <c r="I287" s="2092"/>
      <c r="J287" s="2092"/>
      <c r="K287" s="2092"/>
      <c r="L287" s="2092"/>
      <c r="M287" s="2092"/>
      <c r="N287" s="2092"/>
      <c r="O287" s="2092"/>
      <c r="P287" s="2092"/>
      <c r="Q287" s="2092"/>
      <c r="R287" s="2092"/>
      <c r="S287" s="2092"/>
      <c r="T287" s="2092"/>
      <c r="AQ287" s="455" t="str">
        <f>'Departmental PL'!D297</f>
        <v xml:space="preserve">   6630 UNIV SPORTS MED-EAST SIDE - NON-TRENDSTAR*</v>
      </c>
      <c r="AR287" s="456">
        <f>+C287-'Departmental PL'!F297</f>
        <v>0</v>
      </c>
      <c r="AS287" s="456">
        <f>+D287-'Departmental PL'!G297</f>
        <v>0</v>
      </c>
      <c r="AT287" s="456">
        <f>+E287-'Departmental PL'!H297</f>
        <v>0</v>
      </c>
      <c r="AU287" s="456">
        <f>+F287-'Departmental PL'!I297</f>
        <v>0</v>
      </c>
      <c r="AV287" s="456">
        <f>+G287-'Departmental PL'!J297</f>
        <v>0</v>
      </c>
      <c r="AW287" s="456">
        <f>+H287-'Departmental PL'!K297</f>
        <v>16676.150000000001</v>
      </c>
      <c r="AX287" s="456">
        <f>+I287-'Departmental PL'!L297</f>
        <v>0</v>
      </c>
      <c r="AY287" s="456">
        <f>+J287-'Departmental PL'!M297</f>
        <v>16676.150000000001</v>
      </c>
      <c r="AZ287" s="456">
        <f>+K287-'Departmental PL'!N297</f>
        <v>0</v>
      </c>
      <c r="BA287" s="456">
        <f>+L287-'Departmental PL'!O297</f>
        <v>0</v>
      </c>
      <c r="BB287" s="456">
        <f>+M287-'Departmental PL'!P297</f>
        <v>0</v>
      </c>
      <c r="BC287" s="456">
        <f>+N287-'Departmental PL'!Q297</f>
        <v>16676.150000000001</v>
      </c>
      <c r="BD287" s="456">
        <f>+O287-'Departmental PL'!R297</f>
        <v>0</v>
      </c>
      <c r="BE287" s="456">
        <f>+P287-'Departmental PL'!S297</f>
        <v>0</v>
      </c>
      <c r="BF287" s="456">
        <f>+Q287-'Departmental PL'!T297</f>
        <v>0</v>
      </c>
      <c r="BG287" s="456">
        <f>+R287-'Departmental PL'!U297</f>
        <v>0</v>
      </c>
      <c r="BH287" s="456">
        <f>+S287-'Departmental PL'!V297</f>
        <v>0</v>
      </c>
      <c r="BI287" s="456">
        <f>+T287-'Departmental PL'!W297</f>
        <v>16676.150000000001</v>
      </c>
    </row>
    <row r="288" spans="1:61" ht="20.25" hidden="1" customHeight="1" x14ac:dyDescent="0.25">
      <c r="A288" s="2067" t="s">
        <v>1572</v>
      </c>
      <c r="B288" s="2101"/>
      <c r="C288" s="2091"/>
      <c r="D288" s="2092"/>
      <c r="E288" s="2092"/>
      <c r="F288" s="2092"/>
      <c r="G288" s="2092"/>
      <c r="H288" s="2092"/>
      <c r="I288" s="2092"/>
      <c r="J288" s="2092"/>
      <c r="K288" s="2092"/>
      <c r="L288" s="2092"/>
      <c r="M288" s="2092"/>
      <c r="N288" s="2092"/>
      <c r="O288" s="2092"/>
      <c r="P288" s="2092"/>
      <c r="Q288" s="2092"/>
      <c r="R288" s="2092"/>
      <c r="S288" s="2092"/>
      <c r="T288" s="2092"/>
      <c r="AQ288" s="455" t="str">
        <f>'Departmental PL'!D298</f>
        <v xml:space="preserve">   5000 ORTHOPEDIC SHOP - FLOWCAST Billed</v>
      </c>
      <c r="AR288" s="456">
        <f>+C288-'Departmental PL'!F298</f>
        <v>-11863</v>
      </c>
      <c r="AS288" s="456">
        <f>+D288-'Departmental PL'!G298</f>
        <v>-11053</v>
      </c>
      <c r="AT288" s="456">
        <f>+E288-'Departmental PL'!H298</f>
        <v>-24883</v>
      </c>
      <c r="AU288" s="456">
        <f>+F288-'Departmental PL'!I298</f>
        <v>-22431</v>
      </c>
      <c r="AV288" s="456">
        <f>+G288-'Departmental PL'!J298</f>
        <v>-7702080</v>
      </c>
      <c r="AW288" s="456">
        <f>+H288-'Departmental PL'!K298</f>
        <v>-7846451</v>
      </c>
      <c r="AX288" s="456">
        <f>+I288-'Departmental PL'!L298</f>
        <v>-3143438</v>
      </c>
      <c r="AY288" s="456">
        <f>+J288-'Departmental PL'!M298</f>
        <v>-3084965</v>
      </c>
      <c r="AZ288" s="456">
        <f>+K288-'Departmental PL'!N298</f>
        <v>-2860269</v>
      </c>
      <c r="BA288" s="456">
        <f>+L288-'Departmental PL'!O298</f>
        <v>-2957936</v>
      </c>
      <c r="BB288" s="456">
        <f>+M288-'Departmental PL'!P298</f>
        <v>-283169</v>
      </c>
      <c r="BC288" s="456">
        <f>+N288-'Departmental PL'!Q298</f>
        <v>-127029</v>
      </c>
      <c r="BD288" s="456">
        <f>+O288-'Departmental PL'!R298</f>
        <v>-162285</v>
      </c>
      <c r="BE288" s="456">
        <f>+P288-'Departmental PL'!S298</f>
        <v>-153265</v>
      </c>
      <c r="BF288" s="456">
        <f>+Q288-'Departmental PL'!T298</f>
        <v>-416409</v>
      </c>
      <c r="BG288" s="456">
        <f>+R288-'Departmental PL'!U298</f>
        <v>-419740</v>
      </c>
      <c r="BH288" s="456">
        <f>+S288-'Departmental PL'!V298</f>
        <v>295525</v>
      </c>
      <c r="BI288" s="456">
        <f>+T288-'Departmental PL'!W298</f>
        <v>445976</v>
      </c>
    </row>
    <row r="289" spans="1:61" ht="20.25" hidden="1" customHeight="1" x14ac:dyDescent="0.25">
      <c r="A289" s="2067" t="s">
        <v>1575</v>
      </c>
      <c r="B289" s="2101"/>
      <c r="C289" s="2091"/>
      <c r="D289" s="2092"/>
      <c r="E289" s="2092"/>
      <c r="F289" s="2092"/>
      <c r="G289" s="2092"/>
      <c r="H289" s="2092"/>
      <c r="I289" s="2092"/>
      <c r="J289" s="2092"/>
      <c r="K289" s="2092"/>
      <c r="L289" s="2092"/>
      <c r="M289" s="2092"/>
      <c r="N289" s="2092"/>
      <c r="O289" s="2092"/>
      <c r="P289" s="2092"/>
      <c r="Q289" s="2092"/>
      <c r="R289" s="2092"/>
      <c r="S289" s="2092"/>
      <c r="T289" s="2092"/>
      <c r="AQ289" s="455" t="str">
        <f>'Departmental PL'!D299</f>
        <v xml:space="preserve">   5000 ORTHOPEDIC SHOP - NON-TRENDSTAR*</v>
      </c>
      <c r="AR289" s="456">
        <f>+C289-'Departmental PL'!F299</f>
        <v>0</v>
      </c>
      <c r="AS289" s="456">
        <f>+D289-'Departmental PL'!G299</f>
        <v>0</v>
      </c>
      <c r="AT289" s="456">
        <f>+E289-'Departmental PL'!H299</f>
        <v>0</v>
      </c>
      <c r="AU289" s="456">
        <f>+F289-'Departmental PL'!I299</f>
        <v>0</v>
      </c>
      <c r="AV289" s="456">
        <f>+G289-'Departmental PL'!J299</f>
        <v>0</v>
      </c>
      <c r="AW289" s="456">
        <f>+H289-'Departmental PL'!K299</f>
        <v>11114.97</v>
      </c>
      <c r="AX289" s="456">
        <f>+I289-'Departmental PL'!L299</f>
        <v>0</v>
      </c>
      <c r="AY289" s="456">
        <f>+J289-'Departmental PL'!M299</f>
        <v>11114.97</v>
      </c>
      <c r="AZ289" s="456">
        <f>+K289-'Departmental PL'!N299</f>
        <v>0</v>
      </c>
      <c r="BA289" s="456">
        <f>+L289-'Departmental PL'!O299</f>
        <v>0</v>
      </c>
      <c r="BB289" s="456">
        <f>+M289-'Departmental PL'!P299</f>
        <v>0</v>
      </c>
      <c r="BC289" s="456">
        <f>+N289-'Departmental PL'!Q299</f>
        <v>11114.97</v>
      </c>
      <c r="BD289" s="456">
        <f>+O289-'Departmental PL'!R299</f>
        <v>0</v>
      </c>
      <c r="BE289" s="456">
        <f>+P289-'Departmental PL'!S299</f>
        <v>0</v>
      </c>
      <c r="BF289" s="456">
        <f>+Q289-'Departmental PL'!T299</f>
        <v>0</v>
      </c>
      <c r="BG289" s="456">
        <f>+R289-'Departmental PL'!U299</f>
        <v>0</v>
      </c>
      <c r="BH289" s="456">
        <f>+S289-'Departmental PL'!V299</f>
        <v>0</v>
      </c>
      <c r="BI289" s="456">
        <f>+T289-'Departmental PL'!W299</f>
        <v>11114.97</v>
      </c>
    </row>
    <row r="290" spans="1:61" ht="20.25" hidden="1" customHeight="1" x14ac:dyDescent="0.25">
      <c r="A290" s="2032" t="s">
        <v>1576</v>
      </c>
      <c r="B290" s="2101"/>
      <c r="C290" s="2091"/>
      <c r="D290" s="2092"/>
      <c r="E290" s="2092"/>
      <c r="F290" s="2092"/>
      <c r="G290" s="2092"/>
      <c r="H290" s="2092"/>
      <c r="I290" s="2092"/>
      <c r="J290" s="2092"/>
      <c r="K290" s="2092"/>
      <c r="L290" s="2092"/>
      <c r="M290" s="2092"/>
      <c r="N290" s="2092"/>
      <c r="O290" s="2092"/>
      <c r="P290" s="2092"/>
      <c r="Q290" s="2092"/>
      <c r="R290" s="2092"/>
      <c r="S290" s="2092"/>
      <c r="T290" s="2092"/>
      <c r="AQ290" s="455">
        <f>'Departmental PL'!D300</f>
        <v>0</v>
      </c>
      <c r="AR290" s="456">
        <f>+C290-'Departmental PL'!F300</f>
        <v>0</v>
      </c>
      <c r="AS290" s="456">
        <f>+D290-'Departmental PL'!G300</f>
        <v>0</v>
      </c>
      <c r="AT290" s="456">
        <f>+E290-'Departmental PL'!H300</f>
        <v>0</v>
      </c>
      <c r="AU290" s="456">
        <f>+F290-'Departmental PL'!I300</f>
        <v>0</v>
      </c>
      <c r="AV290" s="456">
        <f>+G290-'Departmental PL'!J300</f>
        <v>0</v>
      </c>
      <c r="AW290" s="456">
        <f>+H290-'Departmental PL'!K300</f>
        <v>0</v>
      </c>
      <c r="AX290" s="456">
        <f>+I290-'Departmental PL'!L300</f>
        <v>0</v>
      </c>
      <c r="AY290" s="456">
        <f>+J290-'Departmental PL'!M300</f>
        <v>0</v>
      </c>
      <c r="AZ290" s="456">
        <f>+K290-'Departmental PL'!N300</f>
        <v>0</v>
      </c>
      <c r="BA290" s="456">
        <f>+L290-'Departmental PL'!O300</f>
        <v>0</v>
      </c>
      <c r="BB290" s="456">
        <f>+M290-'Departmental PL'!P300</f>
        <v>0</v>
      </c>
      <c r="BC290" s="456">
        <f>+N290-'Departmental PL'!Q300</f>
        <v>0</v>
      </c>
      <c r="BD290" s="456">
        <f>+O290-'Departmental PL'!R300</f>
        <v>0</v>
      </c>
      <c r="BE290" s="456">
        <f>+P290-'Departmental PL'!S300</f>
        <v>0</v>
      </c>
      <c r="BF290" s="456">
        <f>+Q290-'Departmental PL'!T300</f>
        <v>0</v>
      </c>
      <c r="BG290" s="456">
        <f>+R290-'Departmental PL'!U300</f>
        <v>0</v>
      </c>
      <c r="BH290" s="456">
        <f>+S290-'Departmental PL'!V300</f>
        <v>0</v>
      </c>
      <c r="BI290" s="456">
        <f>+T290-'Departmental PL'!W300</f>
        <v>0</v>
      </c>
    </row>
    <row r="291" spans="1:61" ht="20.25" hidden="1" customHeight="1" x14ac:dyDescent="0.25">
      <c r="A291" s="2067" t="s">
        <v>1567</v>
      </c>
      <c r="B291" s="2101"/>
      <c r="C291" s="2091"/>
      <c r="D291" s="2092"/>
      <c r="E291" s="2092"/>
      <c r="F291" s="2092"/>
      <c r="G291" s="2092"/>
      <c r="H291" s="2092"/>
      <c r="I291" s="2092"/>
      <c r="J291" s="2092"/>
      <c r="K291" s="2092"/>
      <c r="L291" s="2092"/>
      <c r="M291" s="2092"/>
      <c r="N291" s="2092"/>
      <c r="O291" s="2092"/>
      <c r="P291" s="2092"/>
      <c r="Q291" s="2092"/>
      <c r="R291" s="2092"/>
      <c r="S291" s="2092"/>
      <c r="T291" s="2092"/>
      <c r="AQ291" s="2096" t="str">
        <f>'Departmental PL'!D301</f>
        <v xml:space="preserve">007 Neurology </v>
      </c>
      <c r="AR291" s="456">
        <f>+C291-'Departmental PL'!F301</f>
        <v>0</v>
      </c>
      <c r="AS291" s="456">
        <f>+D291-'Departmental PL'!G301</f>
        <v>0</v>
      </c>
      <c r="AT291" s="456">
        <f>+E291-'Departmental PL'!H301</f>
        <v>0</v>
      </c>
      <c r="AU291" s="456">
        <f>+F291-'Departmental PL'!I301</f>
        <v>0</v>
      </c>
      <c r="AV291" s="456">
        <f>+G291-'Departmental PL'!J301</f>
        <v>0</v>
      </c>
      <c r="AW291" s="456">
        <f>+H291-'Departmental PL'!K301</f>
        <v>0</v>
      </c>
      <c r="AX291" s="456">
        <f>+I291-'Departmental PL'!L301</f>
        <v>0</v>
      </c>
      <c r="AY291" s="456">
        <f>+J291-'Departmental PL'!M301</f>
        <v>0</v>
      </c>
      <c r="AZ291" s="456">
        <f>+K291-'Departmental PL'!N301</f>
        <v>0</v>
      </c>
      <c r="BA291" s="456">
        <f>+L291-'Departmental PL'!O301</f>
        <v>0</v>
      </c>
      <c r="BB291" s="456">
        <f>+M291-'Departmental PL'!P301</f>
        <v>0</v>
      </c>
      <c r="BC291" s="456">
        <f>+N291-'Departmental PL'!Q301</f>
        <v>0</v>
      </c>
      <c r="BD291" s="456">
        <f>+O291-'Departmental PL'!R301</f>
        <v>0</v>
      </c>
      <c r="BE291" s="456">
        <f>+P291-'Departmental PL'!S301</f>
        <v>0</v>
      </c>
      <c r="BF291" s="456">
        <f>+Q291-'Departmental PL'!T301</f>
        <v>0</v>
      </c>
      <c r="BG291" s="456">
        <f>+R291-'Departmental PL'!U301</f>
        <v>0</v>
      </c>
      <c r="BH291" s="456">
        <f>+S291-'Departmental PL'!V301</f>
        <v>0</v>
      </c>
      <c r="BI291" s="456">
        <f>+T291-'Departmental PL'!W301</f>
        <v>0</v>
      </c>
    </row>
    <row r="292" spans="1:61" ht="20.25" hidden="1" customHeight="1" x14ac:dyDescent="0.25">
      <c r="A292" s="2067" t="s">
        <v>1569</v>
      </c>
      <c r="B292" s="2058" t="s">
        <v>2408</v>
      </c>
      <c r="C292" s="2060"/>
      <c r="D292" s="2060"/>
      <c r="E292" s="2060"/>
      <c r="F292" s="2060"/>
      <c r="G292" s="2060"/>
      <c r="H292" s="2060"/>
      <c r="I292" s="2060"/>
      <c r="J292" s="2060"/>
      <c r="K292" s="2060"/>
      <c r="L292" s="2060"/>
      <c r="M292" s="2060"/>
      <c r="N292" s="2060"/>
      <c r="O292" s="2060"/>
      <c r="P292" s="2060"/>
      <c r="Q292" s="2060"/>
      <c r="R292" s="2060"/>
      <c r="S292" s="2060"/>
      <c r="T292" s="2060"/>
      <c r="U292" s="2061" t="str">
        <f t="shared" si="2"/>
        <v>4400 EPILEPSY</v>
      </c>
      <c r="W292" s="455" t="b">
        <f>+'17HPM_DATA_INPUT'!C196='17_AUDIT_TOTALS_CK'!U292</f>
        <v>1</v>
      </c>
      <c r="X292" s="2065">
        <f>+'17HPM_DATA_INPUT'!D196-'17_AUDIT_TOTALS_CK'!C292</f>
        <v>5374</v>
      </c>
      <c r="Y292" s="2065">
        <f>+'17HPM_DATA_INPUT'!E196-'17_AUDIT_TOTALS_CK'!D292</f>
        <v>5323</v>
      </c>
      <c r="Z292" s="2065">
        <f>+'17HPM_DATA_INPUT'!F196-'17_AUDIT_TOTALS_CK'!E292</f>
        <v>11620</v>
      </c>
      <c r="AA292" s="2065">
        <f>+'17HPM_DATA_INPUT'!G196-'17_AUDIT_TOTALS_CK'!F292</f>
        <v>11395</v>
      </c>
      <c r="AB292" s="2065">
        <f>+'17HPM_DATA_INPUT'!H196-'17_AUDIT_TOTALS_CK'!G292</f>
        <v>4303329</v>
      </c>
      <c r="AC292" s="2065">
        <f>+'17HPM_DATA_INPUT'!I196-'17_AUDIT_TOTALS_CK'!H292</f>
        <v>4271884</v>
      </c>
      <c r="AD292" s="2065">
        <f>+'17HPM_DATA_INPUT'!J196-'17_AUDIT_TOTALS_CK'!I292</f>
        <v>1480342</v>
      </c>
      <c r="AE292" s="2065">
        <f>+'17HPM_DATA_INPUT'!K196-'17_AUDIT_TOTALS_CK'!J292</f>
        <v>1611877</v>
      </c>
      <c r="AF292" s="2065">
        <f>+'17HPM_DATA_INPUT'!L196-'17_AUDIT_TOTALS_CK'!K292</f>
        <v>1102316</v>
      </c>
      <c r="AG292" s="2065">
        <f>+'17HPM_DATA_INPUT'!M196-'17_AUDIT_TOTALS_CK'!L292</f>
        <v>2161181</v>
      </c>
      <c r="AH292" s="2065">
        <f>+'17HPM_DATA_INPUT'!N196-'17_AUDIT_TOTALS_CK'!M292</f>
        <v>378025</v>
      </c>
      <c r="AI292" s="2065">
        <f>+'17HPM_DATA_INPUT'!O196-'17_AUDIT_TOTALS_CK'!N292</f>
        <v>-549304</v>
      </c>
      <c r="AJ292" s="2065">
        <f>+'17HPM_DATA_INPUT'!P196-'17_AUDIT_TOTALS_CK'!O292</f>
        <v>124829</v>
      </c>
      <c r="AK292" s="2065">
        <f>+'17HPM_DATA_INPUT'!Q196-'17_AUDIT_TOTALS_CK'!P292</f>
        <v>124242</v>
      </c>
      <c r="AL292" s="2065">
        <f>+'17HPM_DATA_INPUT'!R196-'17_AUDIT_TOTALS_CK'!Q292</f>
        <v>276227</v>
      </c>
      <c r="AM292" s="2065">
        <f>+'17HPM_DATA_INPUT'!S196-'17_AUDIT_TOTALS_CK'!R292</f>
        <v>383576</v>
      </c>
      <c r="AN292" s="2065">
        <f>+'17HPM_DATA_INPUT'!T196-'17_AUDIT_TOTALS_CK'!S292</f>
        <v>-23030</v>
      </c>
      <c r="AO292" s="2065">
        <f>+'17HPM_DATA_INPUT'!U196-'17_AUDIT_TOTALS_CK'!T292</f>
        <v>-1057121</v>
      </c>
      <c r="AQ292" s="2435" t="str">
        <f>'Departmental PL'!D302</f>
        <v>4400 EPILEPSY*</v>
      </c>
      <c r="AR292" s="456">
        <f>+C292-'Departmental PL'!F302</f>
        <v>-5374</v>
      </c>
      <c r="AS292" s="456">
        <f>+D292-'Departmental PL'!G302</f>
        <v>-5323</v>
      </c>
      <c r="AT292" s="456">
        <f>+E292-'Departmental PL'!H302</f>
        <v>-11620</v>
      </c>
      <c r="AU292" s="456">
        <f>+F292-'Departmental PL'!I302</f>
        <v>-11395</v>
      </c>
      <c r="AV292" s="456">
        <f>+G292-'Departmental PL'!J302</f>
        <v>-8582113.5300000012</v>
      </c>
      <c r="AW292" s="456">
        <f>+H292-'Departmental PL'!K302</f>
        <v>-7991946.3441396514</v>
      </c>
      <c r="AX292" s="456">
        <f>+I292-'Departmental PL'!L302</f>
        <v>-2874167.54</v>
      </c>
      <c r="AY292" s="456">
        <f>+J292-'Departmental PL'!M302</f>
        <v>-2805273</v>
      </c>
      <c r="AZ292" s="456">
        <f>+K292-'Departmental PL'!N302</f>
        <v>-2188585.6192645533</v>
      </c>
      <c r="BA292" s="456">
        <f>+L292-'Departmental PL'!O302</f>
        <v>-4043471.3791999999</v>
      </c>
      <c r="BB292" s="456">
        <f>+M292-'Departmental PL'!P302</f>
        <v>-685581.92073544674</v>
      </c>
      <c r="BC292" s="456">
        <f>+N292-'Departmental PL'!Q302</f>
        <v>1238198.3791999999</v>
      </c>
      <c r="BD292" s="456">
        <f>+O292-'Departmental PL'!R302</f>
        <v>-247840.39801136393</v>
      </c>
      <c r="BE292" s="456">
        <f>+P292-'Departmental PL'!S302</f>
        <v>-232450.75229999999</v>
      </c>
      <c r="BF292" s="456">
        <f>+Q292-'Departmental PL'!T302</f>
        <v>-548432.55508720106</v>
      </c>
      <c r="BG292" s="456">
        <f>+R292-'Departmental PL'!U302</f>
        <v>-717652.86950000003</v>
      </c>
      <c r="BH292" s="456">
        <f>+S292-'Departmental PL'!V302</f>
        <v>110691.03236311825</v>
      </c>
      <c r="BI292" s="456">
        <f>+T292-'Departmental PL'!W302</f>
        <v>2188302.0010000002</v>
      </c>
    </row>
    <row r="293" spans="1:61" ht="20.25" hidden="1" customHeight="1" x14ac:dyDescent="0.25">
      <c r="A293" s="2067" t="s">
        <v>1572</v>
      </c>
      <c r="B293" s="2058" t="s">
        <v>2409</v>
      </c>
      <c r="C293" s="2060"/>
      <c r="D293" s="2060"/>
      <c r="E293" s="2060"/>
      <c r="F293" s="2060"/>
      <c r="G293" s="2060"/>
      <c r="H293" s="2060"/>
      <c r="I293" s="2060"/>
      <c r="J293" s="2060"/>
      <c r="K293" s="2060"/>
      <c r="L293" s="2060"/>
      <c r="M293" s="2060"/>
      <c r="N293" s="2060"/>
      <c r="O293" s="2060"/>
      <c r="P293" s="2060"/>
      <c r="Q293" s="2060"/>
      <c r="R293" s="2060"/>
      <c r="S293" s="2060"/>
      <c r="T293" s="2060"/>
      <c r="U293" s="2061" t="str">
        <f t="shared" si="2"/>
        <v>4410 GENERAL NEUROLOGY</v>
      </c>
      <c r="W293" s="455" t="b">
        <f>+'17HPM_DATA_INPUT'!C197='17_AUDIT_TOTALS_CK'!U293</f>
        <v>1</v>
      </c>
      <c r="X293" s="2065">
        <f>+'17HPM_DATA_INPUT'!D197-'17_AUDIT_TOTALS_CK'!C293</f>
        <v>1033</v>
      </c>
      <c r="Y293" s="2065">
        <f>+'17HPM_DATA_INPUT'!E197-'17_AUDIT_TOTALS_CK'!D293</f>
        <v>1878</v>
      </c>
      <c r="Z293" s="2065">
        <f>+'17HPM_DATA_INPUT'!F197-'17_AUDIT_TOTALS_CK'!E293</f>
        <v>29270</v>
      </c>
      <c r="AA293" s="2065">
        <f>+'17HPM_DATA_INPUT'!G197-'17_AUDIT_TOTALS_CK'!F293</f>
        <v>7962</v>
      </c>
      <c r="AB293" s="2065">
        <f>+'17HPM_DATA_INPUT'!H197-'17_AUDIT_TOTALS_CK'!G293</f>
        <v>772836</v>
      </c>
      <c r="AC293" s="2065">
        <f>+'17HPM_DATA_INPUT'!I197-'17_AUDIT_TOTALS_CK'!H293</f>
        <v>763955</v>
      </c>
      <c r="AD293" s="2065">
        <f>+'17HPM_DATA_INPUT'!J197-'17_AUDIT_TOTALS_CK'!I293</f>
        <v>313807</v>
      </c>
      <c r="AE293" s="2065">
        <f>+'17HPM_DATA_INPUT'!K197-'17_AUDIT_TOTALS_CK'!J293</f>
        <v>309492</v>
      </c>
      <c r="AF293" s="2065">
        <f>+'17HPM_DATA_INPUT'!L197-'17_AUDIT_TOTALS_CK'!K293</f>
        <v>306334</v>
      </c>
      <c r="AG293" s="2065">
        <f>+'17HPM_DATA_INPUT'!M197-'17_AUDIT_TOTALS_CK'!L293</f>
        <v>222521</v>
      </c>
      <c r="AH293" s="2065">
        <f>+'17HPM_DATA_INPUT'!N197-'17_AUDIT_TOTALS_CK'!M293</f>
        <v>7473</v>
      </c>
      <c r="AI293" s="2065">
        <f>+'17HPM_DATA_INPUT'!O197-'17_AUDIT_TOTALS_CK'!N293</f>
        <v>86971</v>
      </c>
      <c r="AJ293" s="2065">
        <f>+'17HPM_DATA_INPUT'!P197-'17_AUDIT_TOTALS_CK'!O293</f>
        <v>26777</v>
      </c>
      <c r="AK293" s="2065">
        <f>+'17HPM_DATA_INPUT'!Q197-'17_AUDIT_TOTALS_CK'!P293</f>
        <v>23869</v>
      </c>
      <c r="AL293" s="2065">
        <f>+'17HPM_DATA_INPUT'!R197-'17_AUDIT_TOTALS_CK'!Q293</f>
        <v>42847</v>
      </c>
      <c r="AM293" s="2065">
        <f>+'17HPM_DATA_INPUT'!S197-'17_AUDIT_TOTALS_CK'!R293</f>
        <v>28619</v>
      </c>
      <c r="AN293" s="2065">
        <f>+'17HPM_DATA_INPUT'!T197-'17_AUDIT_TOTALS_CK'!S293</f>
        <v>-62152</v>
      </c>
      <c r="AO293" s="2065">
        <f>+'17HPM_DATA_INPUT'!U197-'17_AUDIT_TOTALS_CK'!T293</f>
        <v>34483</v>
      </c>
      <c r="AQ293" s="2435" t="str">
        <f>'Departmental PL'!D303</f>
        <v>4410 GENERAL NEUROLOGY*</v>
      </c>
      <c r="AR293" s="456">
        <f>+C293-'Departmental PL'!F303</f>
        <v>-1033</v>
      </c>
      <c r="AS293" s="456">
        <f>+D293-'Departmental PL'!G303</f>
        <v>-1878</v>
      </c>
      <c r="AT293" s="456">
        <f>+E293-'Departmental PL'!H303</f>
        <v>-29270</v>
      </c>
      <c r="AU293" s="456">
        <f>+F293-'Departmental PL'!I303</f>
        <v>-7962</v>
      </c>
      <c r="AV293" s="456">
        <f>+G293-'Departmental PL'!J303</f>
        <v>-3696038</v>
      </c>
      <c r="AW293" s="456">
        <f>+H293-'Departmental PL'!K303</f>
        <v>-3187992.3454453698</v>
      </c>
      <c r="AX293" s="456">
        <f>+I293-'Departmental PL'!L303</f>
        <v>-1504677.21</v>
      </c>
      <c r="AY293" s="456">
        <f>+J293-'Departmental PL'!M303</f>
        <v>-1270138</v>
      </c>
      <c r="AZ293" s="456">
        <f>+K293-'Departmental PL'!N303</f>
        <v>-1370601.0002857882</v>
      </c>
      <c r="BA293" s="456">
        <f>+L293-'Departmental PL'!O303</f>
        <v>-1013539.0382000001</v>
      </c>
      <c r="BB293" s="456">
        <f>+M293-'Departmental PL'!P303</f>
        <v>-134076.20971421176</v>
      </c>
      <c r="BC293" s="456">
        <f>+N293-'Departmental PL'!Q303</f>
        <v>-256598.96179999993</v>
      </c>
      <c r="BD293" s="456">
        <f>+O293-'Departmental PL'!R303</f>
        <v>-119806.5260484327</v>
      </c>
      <c r="BE293" s="456">
        <f>+P293-'Departmental PL'!S303</f>
        <v>-108719.6308</v>
      </c>
      <c r="BF293" s="456">
        <f>+Q293-'Departmental PL'!T303</f>
        <v>-191707.18742445487</v>
      </c>
      <c r="BG293" s="456">
        <f>+R293-'Departmental PL'!U303</f>
        <v>-130352.80880000001</v>
      </c>
      <c r="BH293" s="456">
        <f>+S293-'Departmental PL'!V303</f>
        <v>177437.50375867583</v>
      </c>
      <c r="BI293" s="456">
        <f>+T293-'Departmental PL'!W303</f>
        <v>-17526.522199999934</v>
      </c>
    </row>
    <row r="294" spans="1:61" ht="20.25" hidden="1" customHeight="1" x14ac:dyDescent="0.25">
      <c r="A294" s="2104" t="s">
        <v>1573</v>
      </c>
      <c r="B294" s="2058" t="s">
        <v>2410</v>
      </c>
      <c r="C294" s="2060"/>
      <c r="D294" s="2060"/>
      <c r="E294" s="2060"/>
      <c r="F294" s="2060"/>
      <c r="G294" s="2060"/>
      <c r="H294" s="2060"/>
      <c r="I294" s="2060"/>
      <c r="J294" s="2060"/>
      <c r="K294" s="2060"/>
      <c r="L294" s="2060"/>
      <c r="M294" s="2060"/>
      <c r="N294" s="2060"/>
      <c r="O294" s="2060"/>
      <c r="P294" s="2060"/>
      <c r="Q294" s="2060"/>
      <c r="R294" s="2060"/>
      <c r="S294" s="2060"/>
      <c r="T294" s="2060"/>
      <c r="U294" s="2061" t="str">
        <f t="shared" si="2"/>
        <v>4411 NEURO IMMUNOLOGY</v>
      </c>
      <c r="W294" s="455" t="b">
        <f>+'17HPM_DATA_INPUT'!C198='17_AUDIT_TOTALS_CK'!U294</f>
        <v>1</v>
      </c>
      <c r="X294" s="2065">
        <f>+'17HPM_DATA_INPUT'!D198-'17_AUDIT_TOTALS_CK'!C294</f>
        <v>1177</v>
      </c>
      <c r="Y294" s="2065">
        <f>+'17HPM_DATA_INPUT'!E198-'17_AUDIT_TOTALS_CK'!D294</f>
        <v>1106</v>
      </c>
      <c r="Z294" s="2065">
        <f>+'17HPM_DATA_INPUT'!F198-'17_AUDIT_TOTALS_CK'!E294</f>
        <v>2352</v>
      </c>
      <c r="AA294" s="2065">
        <f>+'17HPM_DATA_INPUT'!G198-'17_AUDIT_TOTALS_CK'!F294</f>
        <v>2198</v>
      </c>
      <c r="AB294" s="2065">
        <f>+'17HPM_DATA_INPUT'!H198-'17_AUDIT_TOTALS_CK'!G294</f>
        <v>429160</v>
      </c>
      <c r="AC294" s="2065">
        <f>+'17HPM_DATA_INPUT'!I198-'17_AUDIT_TOTALS_CK'!H294</f>
        <v>391170</v>
      </c>
      <c r="AD294" s="2065">
        <f>+'17HPM_DATA_INPUT'!J198-'17_AUDIT_TOTALS_CK'!I294</f>
        <v>166956</v>
      </c>
      <c r="AE294" s="2065">
        <f>+'17HPM_DATA_INPUT'!K198-'17_AUDIT_TOTALS_CK'!J294</f>
        <v>153443</v>
      </c>
      <c r="AF294" s="2065">
        <f>+'17HPM_DATA_INPUT'!L198-'17_AUDIT_TOTALS_CK'!K294</f>
        <v>103190</v>
      </c>
      <c r="AG294" s="2065">
        <f>+'17HPM_DATA_INPUT'!M198-'17_AUDIT_TOTALS_CK'!L294</f>
        <v>94857</v>
      </c>
      <c r="AH294" s="2065">
        <f>+'17HPM_DATA_INPUT'!N198-'17_AUDIT_TOTALS_CK'!M294</f>
        <v>63766</v>
      </c>
      <c r="AI294" s="2065">
        <f>+'17HPM_DATA_INPUT'!O198-'17_AUDIT_TOTALS_CK'!N294</f>
        <v>58586</v>
      </c>
      <c r="AJ294" s="2065">
        <f>+'17HPM_DATA_INPUT'!P198-'17_AUDIT_TOTALS_CK'!O294</f>
        <v>15196</v>
      </c>
      <c r="AK294" s="2065">
        <f>+'17HPM_DATA_INPUT'!Q198-'17_AUDIT_TOTALS_CK'!P294</f>
        <v>49959</v>
      </c>
      <c r="AL294" s="2065">
        <f>+'17HPM_DATA_INPUT'!R198-'17_AUDIT_TOTALS_CK'!Q294</f>
        <v>15983</v>
      </c>
      <c r="AM294" s="2065">
        <f>+'17HPM_DATA_INPUT'!S198-'17_AUDIT_TOTALS_CK'!R294</f>
        <v>17022</v>
      </c>
      <c r="AN294" s="2065">
        <f>+'17HPM_DATA_INPUT'!T198-'17_AUDIT_TOTALS_CK'!S294</f>
        <v>32588</v>
      </c>
      <c r="AO294" s="2065">
        <f>+'17HPM_DATA_INPUT'!U198-'17_AUDIT_TOTALS_CK'!T294</f>
        <v>-8394</v>
      </c>
      <c r="AQ294" s="2435" t="str">
        <f>'Departmental PL'!D304</f>
        <v>4411 NEURO IMMUNOLOGY*</v>
      </c>
      <c r="AR294" s="456">
        <f>+C294-'Departmental PL'!F304</f>
        <v>-1177</v>
      </c>
      <c r="AS294" s="456">
        <f>+D294-'Departmental PL'!G304</f>
        <v>-1106</v>
      </c>
      <c r="AT294" s="456">
        <f>+E294-'Departmental PL'!H304</f>
        <v>-2352</v>
      </c>
      <c r="AU294" s="456">
        <f>+F294-'Departmental PL'!I304</f>
        <v>-2198</v>
      </c>
      <c r="AV294" s="456">
        <f>+G294-'Departmental PL'!J304</f>
        <v>-2284128.48</v>
      </c>
      <c r="AW294" s="456">
        <f>+H294-'Departmental PL'!K304</f>
        <v>-2370658.9826535396</v>
      </c>
      <c r="AX294" s="456">
        <f>+I294-'Departmental PL'!L304</f>
        <v>-1045419.93</v>
      </c>
      <c r="AY294" s="456">
        <f>+J294-'Departmental PL'!M304</f>
        <v>-997893</v>
      </c>
      <c r="AZ294" s="456">
        <f>+K294-'Departmental PL'!N304</f>
        <v>-547814.99422320619</v>
      </c>
      <c r="BA294" s="456">
        <f>+L294-'Departmental PL'!O304</f>
        <v>-597770.26679999998</v>
      </c>
      <c r="BB294" s="456">
        <f>+M294-'Departmental PL'!P304</f>
        <v>-497604.93577679386</v>
      </c>
      <c r="BC294" s="456">
        <f>+N294-'Departmental PL'!Q304</f>
        <v>-400122.73320000002</v>
      </c>
      <c r="BD294" s="456">
        <f>+O294-'Departmental PL'!R304</f>
        <v>-80670.655187994795</v>
      </c>
      <c r="BE294" s="456">
        <f>+P294-'Departmental PL'!S304</f>
        <v>-314831.47080000001</v>
      </c>
      <c r="BF294" s="456">
        <f>+Q294-'Departmental PL'!T304</f>
        <v>-84849.889728306051</v>
      </c>
      <c r="BG294" s="456">
        <f>+R294-'Departmental PL'!U304</f>
        <v>-107268.1308</v>
      </c>
      <c r="BH294" s="456">
        <f>+S294-'Departmental PL'!V304</f>
        <v>-332084.390860493</v>
      </c>
      <c r="BI294" s="456">
        <f>+T294-'Departmental PL'!W304</f>
        <v>21976.868399999992</v>
      </c>
    </row>
    <row r="295" spans="1:61" ht="20.25" hidden="1" customHeight="1" x14ac:dyDescent="0.25">
      <c r="A295" s="2122" t="s">
        <v>1574</v>
      </c>
      <c r="B295" s="2058" t="s">
        <v>2411</v>
      </c>
      <c r="C295" s="2060"/>
      <c r="D295" s="2060"/>
      <c r="E295" s="2060"/>
      <c r="F295" s="2060"/>
      <c r="G295" s="2060"/>
      <c r="H295" s="2060"/>
      <c r="I295" s="2060"/>
      <c r="J295" s="2060"/>
      <c r="K295" s="2060"/>
      <c r="L295" s="2060"/>
      <c r="M295" s="2060"/>
      <c r="N295" s="2060"/>
      <c r="O295" s="2060"/>
      <c r="P295" s="2060"/>
      <c r="Q295" s="2060"/>
      <c r="R295" s="2060"/>
      <c r="S295" s="2060"/>
      <c r="T295" s="2060"/>
      <c r="U295" s="2061" t="str">
        <f t="shared" si="2"/>
        <v>4412 NEURO ONCOLOGY</v>
      </c>
      <c r="W295" s="455" t="b">
        <f>+'17HPM_DATA_INPUT'!C199='17_AUDIT_TOTALS_CK'!U295</f>
        <v>1</v>
      </c>
      <c r="X295" s="2065">
        <f>+'17HPM_DATA_INPUT'!D199-'17_AUDIT_TOTALS_CK'!C295</f>
        <v>373</v>
      </c>
      <c r="Y295" s="2065">
        <f>+'17HPM_DATA_INPUT'!E199-'17_AUDIT_TOTALS_CK'!D295</f>
        <v>337</v>
      </c>
      <c r="Z295" s="2065">
        <f>+'17HPM_DATA_INPUT'!F199-'17_AUDIT_TOTALS_CK'!E295</f>
        <v>741</v>
      </c>
      <c r="AA295" s="2065">
        <f>+'17HPM_DATA_INPUT'!G199-'17_AUDIT_TOTALS_CK'!F295</f>
        <v>626</v>
      </c>
      <c r="AB295" s="2065">
        <f>+'17HPM_DATA_INPUT'!H199-'17_AUDIT_TOTALS_CK'!G295</f>
        <v>189981</v>
      </c>
      <c r="AC295" s="2065">
        <f>+'17HPM_DATA_INPUT'!I199-'17_AUDIT_TOTALS_CK'!H295</f>
        <v>161892</v>
      </c>
      <c r="AD295" s="2065">
        <f>+'17HPM_DATA_INPUT'!J199-'17_AUDIT_TOTALS_CK'!I295</f>
        <v>71687</v>
      </c>
      <c r="AE295" s="2065">
        <f>+'17HPM_DATA_INPUT'!K199-'17_AUDIT_TOTALS_CK'!J295</f>
        <v>62384</v>
      </c>
      <c r="AF295" s="2065">
        <f>+'17HPM_DATA_INPUT'!L199-'17_AUDIT_TOTALS_CK'!K295</f>
        <v>100451</v>
      </c>
      <c r="AG295" s="2065">
        <f>+'17HPM_DATA_INPUT'!M199-'17_AUDIT_TOTALS_CK'!L295</f>
        <v>57885</v>
      </c>
      <c r="AH295" s="2065">
        <f>+'17HPM_DATA_INPUT'!N199-'17_AUDIT_TOTALS_CK'!M295</f>
        <v>-28765</v>
      </c>
      <c r="AI295" s="2065">
        <f>+'17HPM_DATA_INPUT'!O199-'17_AUDIT_TOTALS_CK'!N295</f>
        <v>4499</v>
      </c>
      <c r="AJ295" s="2065">
        <f>+'17HPM_DATA_INPUT'!P199-'17_AUDIT_TOTALS_CK'!O295</f>
        <v>6460</v>
      </c>
      <c r="AK295" s="2065">
        <f>+'17HPM_DATA_INPUT'!Q199-'17_AUDIT_TOTALS_CK'!P295</f>
        <v>19883</v>
      </c>
      <c r="AL295" s="2065">
        <f>+'17HPM_DATA_INPUT'!R199-'17_AUDIT_TOTALS_CK'!Q295</f>
        <v>13967</v>
      </c>
      <c r="AM295" s="2065">
        <f>+'17HPM_DATA_INPUT'!S199-'17_AUDIT_TOTALS_CK'!R295</f>
        <v>9047</v>
      </c>
      <c r="AN295" s="2065">
        <f>+'17HPM_DATA_INPUT'!T199-'17_AUDIT_TOTALS_CK'!S295</f>
        <v>-49192</v>
      </c>
      <c r="AO295" s="2065">
        <f>+'17HPM_DATA_INPUT'!U199-'17_AUDIT_TOTALS_CK'!T295</f>
        <v>-24431</v>
      </c>
      <c r="AQ295" s="2435" t="str">
        <f>'Departmental PL'!D305</f>
        <v>4412 NEURO ONCOLOGY*</v>
      </c>
      <c r="AR295" s="456">
        <f>+C295-'Departmental PL'!F305</f>
        <v>-373</v>
      </c>
      <c r="AS295" s="456">
        <f>+D295-'Departmental PL'!G305</f>
        <v>-337</v>
      </c>
      <c r="AT295" s="456">
        <f>+E295-'Departmental PL'!H305</f>
        <v>-741</v>
      </c>
      <c r="AU295" s="456">
        <f>+F295-'Departmental PL'!I305</f>
        <v>-626</v>
      </c>
      <c r="AV295" s="456">
        <f>+G295-'Departmental PL'!J305</f>
        <v>-820606</v>
      </c>
      <c r="AW295" s="456">
        <f>+H295-'Departmental PL'!K305</f>
        <v>-904588.96277688968</v>
      </c>
      <c r="AX295" s="456">
        <f>+I295-'Departmental PL'!L305</f>
        <v>-392044.39</v>
      </c>
      <c r="AY295" s="456">
        <f>+J295-'Departmental PL'!M305</f>
        <v>-387611</v>
      </c>
      <c r="AZ295" s="456">
        <f>+K295-'Departmental PL'!N305</f>
        <v>-427989.21263627987</v>
      </c>
      <c r="BA295" s="456">
        <f>+L295-'Departmental PL'!O305</f>
        <v>-322684.51680000004</v>
      </c>
      <c r="BB295" s="456">
        <f>+M295-'Departmental PL'!P305</f>
        <v>35944.82263627986</v>
      </c>
      <c r="BC295" s="456">
        <f>+N295-'Departmental PL'!Q305</f>
        <v>-64926.483199999959</v>
      </c>
      <c r="BD295" s="456">
        <f>+O295-'Departmental PL'!R305</f>
        <v>-27525.175221116289</v>
      </c>
      <c r="BE295" s="456">
        <f>+P295-'Departmental PL'!S305</f>
        <v>-110839.08100000001</v>
      </c>
      <c r="BF295" s="456">
        <f>+Q295-'Departmental PL'!T305</f>
        <v>-59510.019373623887</v>
      </c>
      <c r="BG295" s="456">
        <f>+R295-'Departmental PL'!U305</f>
        <v>-50431.3914</v>
      </c>
      <c r="BH295" s="456">
        <f>+S295-'Departmental PL'!V305</f>
        <v>122980.01723102003</v>
      </c>
      <c r="BI295" s="456">
        <f>+T295-'Departmental PL'!W305</f>
        <v>96343.98920000004</v>
      </c>
    </row>
    <row r="296" spans="1:61" ht="20.25" hidden="1" customHeight="1" x14ac:dyDescent="0.25">
      <c r="A296" s="2122"/>
      <c r="B296" s="2058"/>
      <c r="C296" s="2060"/>
      <c r="D296" s="2060"/>
      <c r="E296" s="2060"/>
      <c r="F296" s="2060"/>
      <c r="G296" s="2060"/>
      <c r="H296" s="2060"/>
      <c r="I296" s="2060"/>
      <c r="J296" s="2060"/>
      <c r="K296" s="2060"/>
      <c r="L296" s="2060"/>
      <c r="M296" s="2060"/>
      <c r="N296" s="2060"/>
      <c r="O296" s="2060"/>
      <c r="P296" s="2060"/>
      <c r="Q296" s="2060"/>
      <c r="R296" s="2060"/>
      <c r="S296" s="2060"/>
      <c r="T296" s="2060"/>
      <c r="AQ296" s="2435" t="str">
        <f>'Departmental PL'!D306</f>
        <v>4413 NEUROMEDICINE ICU*</v>
      </c>
      <c r="AR296" s="456">
        <f>+C296-'Departmental PL'!F306</f>
        <v>0</v>
      </c>
      <c r="AS296" s="456">
        <f>+D296-'Departmental PL'!G306</f>
        <v>0</v>
      </c>
      <c r="AT296" s="456">
        <f>+E296-'Departmental PL'!H306</f>
        <v>0</v>
      </c>
      <c r="AU296" s="456">
        <f>+F296-'Departmental PL'!I306</f>
        <v>0</v>
      </c>
      <c r="AV296" s="456">
        <f>+G296-'Departmental PL'!J306</f>
        <v>-2304490</v>
      </c>
      <c r="AW296" s="456">
        <f>+H296-'Departmental PL'!K306</f>
        <v>-1848680</v>
      </c>
      <c r="AX296" s="456">
        <f>+I296-'Departmental PL'!L306</f>
        <v>-748390.39</v>
      </c>
      <c r="AY296" s="456">
        <f>+J296-'Departmental PL'!M306</f>
        <v>-519229</v>
      </c>
      <c r="AZ296" s="456">
        <f>+K296-'Departmental PL'!N306</f>
        <v>-509340.42</v>
      </c>
      <c r="BA296" s="456">
        <f>+L296-'Departmental PL'!O306</f>
        <v>-839424</v>
      </c>
      <c r="BB296" s="456">
        <f>+M296-'Departmental PL'!P306</f>
        <v>-239049.97000000003</v>
      </c>
      <c r="BC296" s="456">
        <f>+N296-'Departmental PL'!Q306</f>
        <v>320195</v>
      </c>
      <c r="BD296" s="456">
        <f>+O296-'Departmental PL'!R306</f>
        <v>-0.2</v>
      </c>
      <c r="BE296" s="456">
        <f>+P296-'Departmental PL'!S306</f>
        <v>-0.23</v>
      </c>
      <c r="BF296" s="456">
        <f>+Q296-'Departmental PL'!T306</f>
        <v>-59424.46</v>
      </c>
      <c r="BG296" s="456">
        <f>+R296-'Departmental PL'!U306</f>
        <v>-89187.69</v>
      </c>
      <c r="BH296" s="456">
        <f>+S296-'Departmental PL'!V306</f>
        <v>-179625.31000000003</v>
      </c>
      <c r="BI296" s="456">
        <f>+T296-'Departmental PL'!W306</f>
        <v>409382.92</v>
      </c>
    </row>
    <row r="297" spans="1:61" ht="20.25" hidden="1" customHeight="1" x14ac:dyDescent="0.25">
      <c r="A297" s="2067" t="s">
        <v>1575</v>
      </c>
      <c r="B297" s="2058" t="s">
        <v>2412</v>
      </c>
      <c r="C297" s="2060"/>
      <c r="D297" s="2060"/>
      <c r="E297" s="2060"/>
      <c r="F297" s="2060"/>
      <c r="G297" s="2060"/>
      <c r="H297" s="2060"/>
      <c r="I297" s="2060"/>
      <c r="J297" s="2060"/>
      <c r="K297" s="2060"/>
      <c r="L297" s="2060"/>
      <c r="M297" s="2060"/>
      <c r="N297" s="2060"/>
      <c r="O297" s="2060"/>
      <c r="P297" s="2060"/>
      <c r="Q297" s="2060"/>
      <c r="R297" s="2060"/>
      <c r="S297" s="2060"/>
      <c r="T297" s="2060"/>
      <c r="U297" s="2061" t="str">
        <f t="shared" si="2"/>
        <v>4420 NEUROMUSCULAR DISEASE</v>
      </c>
      <c r="W297" s="455" t="b">
        <f>+'17HPM_DATA_INPUT'!C200='17_AUDIT_TOTALS_CK'!U297</f>
        <v>1</v>
      </c>
      <c r="X297" s="2065">
        <f>+'17HPM_DATA_INPUT'!D200-'17_AUDIT_TOTALS_CK'!C297</f>
        <v>3485</v>
      </c>
      <c r="Y297" s="2065">
        <f>+'17HPM_DATA_INPUT'!E200-'17_AUDIT_TOTALS_CK'!D297</f>
        <v>3342</v>
      </c>
      <c r="Z297" s="2065">
        <f>+'17HPM_DATA_INPUT'!F200-'17_AUDIT_TOTALS_CK'!E297</f>
        <v>15279</v>
      </c>
      <c r="AA297" s="2065">
        <f>+'17HPM_DATA_INPUT'!G200-'17_AUDIT_TOTALS_CK'!F297</f>
        <v>14778</v>
      </c>
      <c r="AB297" s="2065">
        <f>+'17HPM_DATA_INPUT'!H200-'17_AUDIT_TOTALS_CK'!G297</f>
        <v>8002672</v>
      </c>
      <c r="AC297" s="2065">
        <f>+'17HPM_DATA_INPUT'!I200-'17_AUDIT_TOTALS_CK'!H297</f>
        <v>7402196</v>
      </c>
      <c r="AD297" s="2065">
        <f>+'17HPM_DATA_INPUT'!J200-'17_AUDIT_TOTALS_CK'!I297</f>
        <v>2627541</v>
      </c>
      <c r="AE297" s="2065">
        <f>+'17HPM_DATA_INPUT'!K200-'17_AUDIT_TOTALS_CK'!J297</f>
        <v>2788862</v>
      </c>
      <c r="AF297" s="2065">
        <f>+'17HPM_DATA_INPUT'!L200-'17_AUDIT_TOTALS_CK'!K297</f>
        <v>1530977</v>
      </c>
      <c r="AG297" s="2065">
        <f>+'17HPM_DATA_INPUT'!M200-'17_AUDIT_TOTALS_CK'!L297</f>
        <v>1418022</v>
      </c>
      <c r="AH297" s="2065">
        <f>+'17HPM_DATA_INPUT'!N200-'17_AUDIT_TOTALS_CK'!M297</f>
        <v>1096564</v>
      </c>
      <c r="AI297" s="2065">
        <f>+'17HPM_DATA_INPUT'!O200-'17_AUDIT_TOTALS_CK'!N297</f>
        <v>1370839</v>
      </c>
      <c r="AJ297" s="2065">
        <f>+'17HPM_DATA_INPUT'!P200-'17_AUDIT_TOTALS_CK'!O297</f>
        <v>311449</v>
      </c>
      <c r="AK297" s="2065">
        <f>+'17HPM_DATA_INPUT'!Q200-'17_AUDIT_TOTALS_CK'!P297</f>
        <v>251742</v>
      </c>
      <c r="AL297" s="2065">
        <f>+'17HPM_DATA_INPUT'!R200-'17_AUDIT_TOTALS_CK'!Q297</f>
        <v>467501</v>
      </c>
      <c r="AM297" s="2065">
        <f>+'17HPM_DATA_INPUT'!S200-'17_AUDIT_TOTALS_CK'!R297</f>
        <v>421742</v>
      </c>
      <c r="AN297" s="2065">
        <f>+'17HPM_DATA_INPUT'!T200-'17_AUDIT_TOTALS_CK'!S297</f>
        <v>317614</v>
      </c>
      <c r="AO297" s="2065">
        <f>+'17HPM_DATA_INPUT'!U200-'17_AUDIT_TOTALS_CK'!T297</f>
        <v>697356</v>
      </c>
      <c r="AQ297" s="455" t="str">
        <f>'Departmental PL'!D307</f>
        <v>4420 NEUROMUSCULAR DISEASE*</v>
      </c>
      <c r="AR297" s="456">
        <f>+C297-'Departmental PL'!F307</f>
        <v>-3485</v>
      </c>
      <c r="AS297" s="456">
        <f>+D297-'Departmental PL'!G307</f>
        <v>-3342</v>
      </c>
      <c r="AT297" s="456">
        <f>+E297-'Departmental PL'!H307</f>
        <v>-15279</v>
      </c>
      <c r="AU297" s="456">
        <f>+F297-'Departmental PL'!I307</f>
        <v>-14778</v>
      </c>
      <c r="AV297" s="456">
        <f>+G297-'Departmental PL'!J307</f>
        <v>-9629184.4399999995</v>
      </c>
      <c r="AW297" s="456">
        <f>+H297-'Departmental PL'!K307</f>
        <v>-9114668.3690533396</v>
      </c>
      <c r="AX297" s="456">
        <f>+I297-'Departmental PL'!L307</f>
        <v>-3345067.3</v>
      </c>
      <c r="AY297" s="456">
        <f>+J297-'Departmental PL'!M307</f>
        <v>-3501593</v>
      </c>
      <c r="AZ297" s="456">
        <f>+K297-'Departmental PL'!N307</f>
        <v>-1840630.0929636317</v>
      </c>
      <c r="BA297" s="456">
        <f>+L297-'Departmental PL'!O307</f>
        <v>-1738353.4542</v>
      </c>
      <c r="BB297" s="456">
        <f>+M297-'Departmental PL'!P307</f>
        <v>-1504437.2070363681</v>
      </c>
      <c r="BC297" s="456">
        <f>+N297-'Departmental PL'!Q307</f>
        <v>-1763239.5458</v>
      </c>
      <c r="BD297" s="456">
        <f>+O297-'Departmental PL'!R307</f>
        <v>-374442.2423707085</v>
      </c>
      <c r="BE297" s="456">
        <f>+P297-'Departmental PL'!S307</f>
        <v>-308610.59880000004</v>
      </c>
      <c r="BF297" s="456">
        <f>+Q297-'Departmental PL'!T307</f>
        <v>-562057.09356536437</v>
      </c>
      <c r="BG297" s="456">
        <f>+R297-'Departmental PL'!U307</f>
        <v>-517013.46200000006</v>
      </c>
      <c r="BH297" s="456">
        <f>+S297-'Departmental PL'!V307</f>
        <v>-567937.87110029534</v>
      </c>
      <c r="BI297" s="456">
        <f>+T297-'Departmental PL'!W307</f>
        <v>-937615.48499999987</v>
      </c>
    </row>
    <row r="298" spans="1:61" ht="20.25" hidden="1" customHeight="1" x14ac:dyDescent="0.25">
      <c r="A298" s="2033" t="s">
        <v>1576</v>
      </c>
      <c r="B298" s="2058" t="s">
        <v>2413</v>
      </c>
      <c r="C298" s="2060"/>
      <c r="D298" s="2060"/>
      <c r="E298" s="2060"/>
      <c r="F298" s="2060"/>
      <c r="G298" s="2060"/>
      <c r="H298" s="2060"/>
      <c r="I298" s="2060"/>
      <c r="J298" s="2060"/>
      <c r="K298" s="2060"/>
      <c r="L298" s="2060"/>
      <c r="M298" s="2060"/>
      <c r="N298" s="2060"/>
      <c r="O298" s="2060"/>
      <c r="P298" s="2060"/>
      <c r="Q298" s="2060"/>
      <c r="R298" s="2060"/>
      <c r="S298" s="2060"/>
      <c r="T298" s="2060"/>
      <c r="U298" s="2061" t="str">
        <f t="shared" ref="U298:U440" si="3">TRIM(B298)</f>
        <v>4440 EVOKED POTENTIAL- NEURO</v>
      </c>
      <c r="W298" s="455" t="b">
        <f>+'17HPM_DATA_INPUT'!C201='17_AUDIT_TOTALS_CK'!U298</f>
        <v>1</v>
      </c>
      <c r="X298" s="2065">
        <f>+'17HPM_DATA_INPUT'!D201-'17_AUDIT_TOTALS_CK'!C298</f>
        <v>0</v>
      </c>
      <c r="Y298" s="2065">
        <f>+'17HPM_DATA_INPUT'!E201-'17_AUDIT_TOTALS_CK'!D298</f>
        <v>18</v>
      </c>
      <c r="Z298" s="2065">
        <f>+'17HPM_DATA_INPUT'!F201-'17_AUDIT_TOTALS_CK'!E298</f>
        <v>0</v>
      </c>
      <c r="AA298" s="2065">
        <f>+'17HPM_DATA_INPUT'!G201-'17_AUDIT_TOTALS_CK'!F298</f>
        <v>52</v>
      </c>
      <c r="AB298" s="2065">
        <f>+'17HPM_DATA_INPUT'!H201-'17_AUDIT_TOTALS_CK'!G298</f>
        <v>0</v>
      </c>
      <c r="AC298" s="2065">
        <f>+'17HPM_DATA_INPUT'!I201-'17_AUDIT_TOTALS_CK'!H298</f>
        <v>27674</v>
      </c>
      <c r="AD298" s="2065">
        <f>+'17HPM_DATA_INPUT'!J201-'17_AUDIT_TOTALS_CK'!I298</f>
        <v>0</v>
      </c>
      <c r="AE298" s="2065">
        <f>+'17HPM_DATA_INPUT'!K201-'17_AUDIT_TOTALS_CK'!J298</f>
        <v>14107</v>
      </c>
      <c r="AF298" s="2065">
        <f>+'17HPM_DATA_INPUT'!L201-'17_AUDIT_TOTALS_CK'!K298</f>
        <v>0</v>
      </c>
      <c r="AG298" s="2065">
        <f>+'17HPM_DATA_INPUT'!M201-'17_AUDIT_TOTALS_CK'!L298</f>
        <v>-1522</v>
      </c>
      <c r="AH298" s="2065">
        <f>+'17HPM_DATA_INPUT'!N201-'17_AUDIT_TOTALS_CK'!M298</f>
        <v>0</v>
      </c>
      <c r="AI298" s="2065">
        <f>+'17HPM_DATA_INPUT'!O201-'17_AUDIT_TOTALS_CK'!N298</f>
        <v>15629</v>
      </c>
      <c r="AJ298" s="2065">
        <f>+'17HPM_DATA_INPUT'!P201-'17_AUDIT_TOTALS_CK'!O298</f>
        <v>0</v>
      </c>
      <c r="AK298" s="2065">
        <f>+'17HPM_DATA_INPUT'!Q201-'17_AUDIT_TOTALS_CK'!P298</f>
        <v>1522</v>
      </c>
      <c r="AL298" s="2065">
        <f>+'17HPM_DATA_INPUT'!R201-'17_AUDIT_TOTALS_CK'!Q298</f>
        <v>0</v>
      </c>
      <c r="AM298" s="2065">
        <f>+'17HPM_DATA_INPUT'!S201-'17_AUDIT_TOTALS_CK'!R298</f>
        <v>3464</v>
      </c>
      <c r="AN298" s="2065">
        <f>+'17HPM_DATA_INPUT'!T201-'17_AUDIT_TOTALS_CK'!S298</f>
        <v>0</v>
      </c>
      <c r="AO298" s="2065">
        <f>+'17HPM_DATA_INPUT'!U201-'17_AUDIT_TOTALS_CK'!T298</f>
        <v>10643</v>
      </c>
      <c r="AQ298" s="455" t="str">
        <f>'Departmental PL'!D308</f>
        <v>4440 EVOKED POTENTIAL- NEURO</v>
      </c>
      <c r="AR298" s="456">
        <f>+C298-'Departmental PL'!F308</f>
        <v>0</v>
      </c>
      <c r="AS298" s="456">
        <f>+D298-'Departmental PL'!G308</f>
        <v>-18</v>
      </c>
      <c r="AT298" s="456">
        <f>+E298-'Departmental PL'!H308</f>
        <v>0</v>
      </c>
      <c r="AU298" s="456">
        <f>+F298-'Departmental PL'!I308</f>
        <v>-52</v>
      </c>
      <c r="AV298" s="456">
        <f>+G298-'Departmental PL'!J308</f>
        <v>0</v>
      </c>
      <c r="AW298" s="456">
        <f>+H298-'Departmental PL'!K308</f>
        <v>-27674</v>
      </c>
      <c r="AX298" s="456">
        <f>+I298-'Departmental PL'!L308</f>
        <v>0</v>
      </c>
      <c r="AY298" s="456">
        <f>+J298-'Departmental PL'!M308</f>
        <v>-14107</v>
      </c>
      <c r="AZ298" s="456">
        <f>+K298-'Departmental PL'!N308</f>
        <v>0</v>
      </c>
      <c r="BA298" s="456">
        <f>+L298-'Departmental PL'!O308</f>
        <v>1522</v>
      </c>
      <c r="BB298" s="456">
        <f>+M298-'Departmental PL'!P308</f>
        <v>0</v>
      </c>
      <c r="BC298" s="456">
        <f>+N298-'Departmental PL'!Q308</f>
        <v>-15629</v>
      </c>
      <c r="BD298" s="456">
        <f>+O298-'Departmental PL'!R308</f>
        <v>0</v>
      </c>
      <c r="BE298" s="456">
        <f>+P298-'Departmental PL'!S308</f>
        <v>-1522</v>
      </c>
      <c r="BF298" s="456">
        <f>+Q298-'Departmental PL'!T308</f>
        <v>0</v>
      </c>
      <c r="BG298" s="456">
        <f>+R298-'Departmental PL'!U308</f>
        <v>-3464</v>
      </c>
      <c r="BH298" s="456">
        <f>+S298-'Departmental PL'!V308</f>
        <v>0</v>
      </c>
      <c r="BI298" s="456">
        <f>+T298-'Departmental PL'!W308</f>
        <v>-10643</v>
      </c>
    </row>
    <row r="299" spans="1:61" ht="20.25" hidden="1" customHeight="1" x14ac:dyDescent="0.25">
      <c r="A299" s="2095"/>
      <c r="B299" s="2058" t="s">
        <v>2414</v>
      </c>
      <c r="C299" s="2060"/>
      <c r="D299" s="2060"/>
      <c r="E299" s="2060"/>
      <c r="F299" s="2060"/>
      <c r="G299" s="2060"/>
      <c r="H299" s="2060"/>
      <c r="I299" s="2060"/>
      <c r="J299" s="2060"/>
      <c r="K299" s="2060"/>
      <c r="L299" s="2060"/>
      <c r="M299" s="2060"/>
      <c r="N299" s="2060"/>
      <c r="O299" s="2060"/>
      <c r="P299" s="2060"/>
      <c r="Q299" s="2060"/>
      <c r="R299" s="2060"/>
      <c r="S299" s="2060"/>
      <c r="T299" s="2060"/>
      <c r="U299" s="2061" t="str">
        <f t="shared" si="3"/>
        <v>4460 CEP OUTPATIENT</v>
      </c>
      <c r="W299" s="455" t="b">
        <f>+'17HPM_DATA_INPUT'!C202='17_AUDIT_TOTALS_CK'!U299</f>
        <v>1</v>
      </c>
      <c r="X299" s="2065">
        <f>+'17HPM_DATA_INPUT'!D202-'17_AUDIT_TOTALS_CK'!C299</f>
        <v>0</v>
      </c>
      <c r="Y299" s="2065">
        <f>+'17HPM_DATA_INPUT'!E202-'17_AUDIT_TOTALS_CK'!D299</f>
        <v>883</v>
      </c>
      <c r="Z299" s="2065">
        <f>+'17HPM_DATA_INPUT'!F202-'17_AUDIT_TOTALS_CK'!E299</f>
        <v>0</v>
      </c>
      <c r="AA299" s="2065">
        <f>+'17HPM_DATA_INPUT'!G202-'17_AUDIT_TOTALS_CK'!F299</f>
        <v>1890</v>
      </c>
      <c r="AB299" s="2065">
        <f>+'17HPM_DATA_INPUT'!H202-'17_AUDIT_TOTALS_CK'!G299</f>
        <v>0</v>
      </c>
      <c r="AC299" s="2065">
        <f>+'17HPM_DATA_INPUT'!I202-'17_AUDIT_TOTALS_CK'!H299</f>
        <v>343204</v>
      </c>
      <c r="AD299" s="2065">
        <f>+'17HPM_DATA_INPUT'!J202-'17_AUDIT_TOTALS_CK'!I299</f>
        <v>0</v>
      </c>
      <c r="AE299" s="2065">
        <f>+'17HPM_DATA_INPUT'!K202-'17_AUDIT_TOTALS_CK'!J299</f>
        <v>130245</v>
      </c>
      <c r="AF299" s="2065">
        <f>+'17HPM_DATA_INPUT'!L202-'17_AUDIT_TOTALS_CK'!K299</f>
        <v>0</v>
      </c>
      <c r="AG299" s="2065">
        <f>+'17HPM_DATA_INPUT'!M202-'17_AUDIT_TOTALS_CK'!L299</f>
        <v>-3757</v>
      </c>
      <c r="AH299" s="2065">
        <f>+'17HPM_DATA_INPUT'!N202-'17_AUDIT_TOTALS_CK'!M299</f>
        <v>0</v>
      </c>
      <c r="AI299" s="2065">
        <f>+'17HPM_DATA_INPUT'!O202-'17_AUDIT_TOTALS_CK'!N299</f>
        <v>134002</v>
      </c>
      <c r="AJ299" s="2065">
        <f>+'17HPM_DATA_INPUT'!P202-'17_AUDIT_TOTALS_CK'!O299</f>
        <v>0</v>
      </c>
      <c r="AK299" s="2065">
        <f>+'17HPM_DATA_INPUT'!Q202-'17_AUDIT_TOTALS_CK'!P299</f>
        <v>42922</v>
      </c>
      <c r="AL299" s="2065">
        <f>+'17HPM_DATA_INPUT'!R202-'17_AUDIT_TOTALS_CK'!Q299</f>
        <v>0</v>
      </c>
      <c r="AM299" s="2065">
        <f>+'17HPM_DATA_INPUT'!S202-'17_AUDIT_TOTALS_CK'!R299</f>
        <v>100545</v>
      </c>
      <c r="AN299" s="2065">
        <f>+'17HPM_DATA_INPUT'!T202-'17_AUDIT_TOTALS_CK'!S299</f>
        <v>0</v>
      </c>
      <c r="AO299" s="2065">
        <f>+'17HPM_DATA_INPUT'!U202-'17_AUDIT_TOTALS_CK'!T299</f>
        <v>-9465</v>
      </c>
      <c r="AQ299" s="455" t="str">
        <f>'Departmental PL'!D309</f>
        <v>4460 CEP OUTPATIENT</v>
      </c>
      <c r="AR299" s="456">
        <f>+C299-'Departmental PL'!F309</f>
        <v>0</v>
      </c>
      <c r="AS299" s="456">
        <f>+D299-'Departmental PL'!G309</f>
        <v>-883</v>
      </c>
      <c r="AT299" s="456">
        <f>+E299-'Departmental PL'!H309</f>
        <v>0</v>
      </c>
      <c r="AU299" s="456">
        <f>+F299-'Departmental PL'!I309</f>
        <v>-1890</v>
      </c>
      <c r="AV299" s="456">
        <f>+G299-'Departmental PL'!J309</f>
        <v>0</v>
      </c>
      <c r="AW299" s="456">
        <f>+H299-'Departmental PL'!K309</f>
        <v>-343204</v>
      </c>
      <c r="AX299" s="456">
        <f>+I299-'Departmental PL'!L309</f>
        <v>0</v>
      </c>
      <c r="AY299" s="456">
        <f>+J299-'Departmental PL'!M309</f>
        <v>-130245</v>
      </c>
      <c r="AZ299" s="456">
        <f>+K299-'Departmental PL'!N309</f>
        <v>0</v>
      </c>
      <c r="BA299" s="456">
        <f>+L299-'Departmental PL'!O309</f>
        <v>3757</v>
      </c>
      <c r="BB299" s="456">
        <f>+M299-'Departmental PL'!P309</f>
        <v>0</v>
      </c>
      <c r="BC299" s="456">
        <f>+N299-'Departmental PL'!Q309</f>
        <v>-134002</v>
      </c>
      <c r="BD299" s="456">
        <f>+O299-'Departmental PL'!R309</f>
        <v>0</v>
      </c>
      <c r="BE299" s="456">
        <f>+P299-'Departmental PL'!S309</f>
        <v>-42922</v>
      </c>
      <c r="BF299" s="456">
        <f>+Q299-'Departmental PL'!T309</f>
        <v>0</v>
      </c>
      <c r="BG299" s="456">
        <f>+R299-'Departmental PL'!U309</f>
        <v>-100545</v>
      </c>
      <c r="BH299" s="456">
        <f>+S299-'Departmental PL'!V309</f>
        <v>0</v>
      </c>
      <c r="BI299" s="456">
        <f>+T299-'Departmental PL'!W309</f>
        <v>9465</v>
      </c>
    </row>
    <row r="300" spans="1:61" ht="20.25" hidden="1" customHeight="1" x14ac:dyDescent="0.25">
      <c r="A300" s="2081"/>
      <c r="B300" s="2058" t="s">
        <v>2415</v>
      </c>
      <c r="C300" s="2060"/>
      <c r="D300" s="2060"/>
      <c r="E300" s="2060"/>
      <c r="F300" s="2060"/>
      <c r="G300" s="2060"/>
      <c r="H300" s="2060"/>
      <c r="I300" s="2060"/>
      <c r="J300" s="2060"/>
      <c r="K300" s="2060"/>
      <c r="L300" s="2060"/>
      <c r="M300" s="2060"/>
      <c r="N300" s="2060"/>
      <c r="O300" s="2060"/>
      <c r="P300" s="2060"/>
      <c r="Q300" s="2060"/>
      <c r="R300" s="2060"/>
      <c r="S300" s="2060"/>
      <c r="T300" s="2060"/>
      <c r="U300" s="2061" t="str">
        <f t="shared" si="3"/>
        <v>4470 NEURO MIGRAINE CTR</v>
      </c>
      <c r="W300" s="455" t="b">
        <f>+'17HPM_DATA_INPUT'!C203='17_AUDIT_TOTALS_CK'!U300</f>
        <v>1</v>
      </c>
      <c r="X300" s="2065">
        <f>+'17HPM_DATA_INPUT'!D203-'17_AUDIT_TOTALS_CK'!C300</f>
        <v>1682</v>
      </c>
      <c r="Y300" s="2065">
        <f>+'17HPM_DATA_INPUT'!E203-'17_AUDIT_TOTALS_CK'!D300</f>
        <v>1454</v>
      </c>
      <c r="Z300" s="2065">
        <f>+'17HPM_DATA_INPUT'!F203-'17_AUDIT_TOTALS_CK'!E300</f>
        <v>231231</v>
      </c>
      <c r="AA300" s="2065">
        <f>+'17HPM_DATA_INPUT'!G203-'17_AUDIT_TOTALS_CK'!F300</f>
        <v>206417</v>
      </c>
      <c r="AB300" s="2065">
        <f>+'17HPM_DATA_INPUT'!H203-'17_AUDIT_TOTALS_CK'!G300</f>
        <v>4281148</v>
      </c>
      <c r="AC300" s="2065">
        <f>+'17HPM_DATA_INPUT'!I203-'17_AUDIT_TOTALS_CK'!H300</f>
        <v>3676303</v>
      </c>
      <c r="AD300" s="2065">
        <f>+'17HPM_DATA_INPUT'!J203-'17_AUDIT_TOTALS_CK'!I300</f>
        <v>1888216</v>
      </c>
      <c r="AE300" s="2065">
        <f>+'17HPM_DATA_INPUT'!K203-'17_AUDIT_TOTALS_CK'!J300</f>
        <v>1650446</v>
      </c>
      <c r="AF300" s="2065">
        <f>+'17HPM_DATA_INPUT'!L203-'17_AUDIT_TOTALS_CK'!K300</f>
        <v>1692666</v>
      </c>
      <c r="AG300" s="2065">
        <f>+'17HPM_DATA_INPUT'!M203-'17_AUDIT_TOTALS_CK'!L300</f>
        <v>1589959</v>
      </c>
      <c r="AH300" s="2065">
        <f>+'17HPM_DATA_INPUT'!N203-'17_AUDIT_TOTALS_CK'!M300</f>
        <v>195550</v>
      </c>
      <c r="AI300" s="2065">
        <f>+'17HPM_DATA_INPUT'!O203-'17_AUDIT_TOTALS_CK'!N300</f>
        <v>60487</v>
      </c>
      <c r="AJ300" s="2065">
        <f>+'17HPM_DATA_INPUT'!P203-'17_AUDIT_TOTALS_CK'!O300</f>
        <v>140846</v>
      </c>
      <c r="AK300" s="2065">
        <f>+'17HPM_DATA_INPUT'!Q203-'17_AUDIT_TOTALS_CK'!P300</f>
        <v>124865</v>
      </c>
      <c r="AL300" s="2065">
        <f>+'17HPM_DATA_INPUT'!R203-'17_AUDIT_TOTALS_CK'!Q300</f>
        <v>665880</v>
      </c>
      <c r="AM300" s="2065">
        <f>+'17HPM_DATA_INPUT'!S203-'17_AUDIT_TOTALS_CK'!R300</f>
        <v>469106</v>
      </c>
      <c r="AN300" s="2065">
        <f>+'17HPM_DATA_INPUT'!T203-'17_AUDIT_TOTALS_CK'!S300</f>
        <v>-611176</v>
      </c>
      <c r="AO300" s="2065">
        <f>+'17HPM_DATA_INPUT'!U203-'17_AUDIT_TOTALS_CK'!T300</f>
        <v>-533483</v>
      </c>
      <c r="AQ300" s="2435" t="str">
        <f>'Departmental PL'!D310</f>
        <v>4470 NEURO MIGRAINE CTR*</v>
      </c>
      <c r="AR300" s="456">
        <f>+C300-'Departmental PL'!F310</f>
        <v>-1682</v>
      </c>
      <c r="AS300" s="456">
        <f>+D300-'Departmental PL'!G310</f>
        <v>-1454</v>
      </c>
      <c r="AT300" s="456">
        <f>+E300-'Departmental PL'!H310</f>
        <v>-42945</v>
      </c>
      <c r="AU300" s="456">
        <f>+F300-'Departmental PL'!I310</f>
        <v>-36961</v>
      </c>
      <c r="AV300" s="456">
        <f>+G300-'Departmental PL'!J310</f>
        <v>-4863703</v>
      </c>
      <c r="AW300" s="456">
        <f>+H300-'Departmental PL'!K310</f>
        <v>-4117114.4079132355</v>
      </c>
      <c r="AX300" s="456">
        <f>+I300-'Departmental PL'!L310</f>
        <v>-2161661.7000000002</v>
      </c>
      <c r="AY300" s="456">
        <f>+J300-'Departmental PL'!M310</f>
        <v>-1869926</v>
      </c>
      <c r="AZ300" s="456">
        <f>+K300-'Departmental PL'!N310</f>
        <v>-1925202.0768928572</v>
      </c>
      <c r="BA300" s="456">
        <f>+L300-'Departmental PL'!O310</f>
        <v>-1786144.9812</v>
      </c>
      <c r="BB300" s="456">
        <f>+M300-'Departmental PL'!P310</f>
        <v>-236459.62310714298</v>
      </c>
      <c r="BC300" s="456">
        <f>+N300-'Departmental PL'!Q310</f>
        <v>-83781.018799999962</v>
      </c>
      <c r="BD300" s="456">
        <f>+O300-'Departmental PL'!R310</f>
        <v>-160195.28202586115</v>
      </c>
      <c r="BE300" s="456">
        <f>+P300-'Departmental PL'!S310</f>
        <v>-140272.1225</v>
      </c>
      <c r="BF300" s="456">
        <f>+Q300-'Departmental PL'!T310</f>
        <v>-757357.71024793293</v>
      </c>
      <c r="BG300" s="456">
        <f>+R300-'Departmental PL'!U310</f>
        <v>-526989.28590000002</v>
      </c>
      <c r="BH300" s="456">
        <f>+S300-'Departmental PL'!V310</f>
        <v>681093.36916665104</v>
      </c>
      <c r="BI300" s="456">
        <f>+T300-'Departmental PL'!W310</f>
        <v>583480.38960000011</v>
      </c>
    </row>
    <row r="301" spans="1:61" ht="20.25" hidden="1" customHeight="1" x14ac:dyDescent="0.25">
      <c r="A301" s="2067" t="s">
        <v>1577</v>
      </c>
      <c r="B301" s="2058" t="s">
        <v>2416</v>
      </c>
      <c r="C301" s="2060"/>
      <c r="D301" s="2060"/>
      <c r="E301" s="2060"/>
      <c r="F301" s="2060"/>
      <c r="G301" s="2060"/>
      <c r="H301" s="2060"/>
      <c r="I301" s="2060"/>
      <c r="J301" s="2060"/>
      <c r="K301" s="2060"/>
      <c r="L301" s="2060"/>
      <c r="M301" s="2060"/>
      <c r="N301" s="2060"/>
      <c r="O301" s="2060"/>
      <c r="P301" s="2060"/>
      <c r="Q301" s="2060"/>
      <c r="R301" s="2060"/>
      <c r="S301" s="2060"/>
      <c r="T301" s="2060"/>
      <c r="U301" s="2061" t="str">
        <f t="shared" si="3"/>
        <v>4480 MOVEMENT DISORDERS</v>
      </c>
      <c r="W301" s="455" t="b">
        <f>+'17HPM_DATA_INPUT'!C204='17_AUDIT_TOTALS_CK'!U301</f>
        <v>1</v>
      </c>
      <c r="X301" s="2065">
        <f>+'17HPM_DATA_INPUT'!D204-'17_AUDIT_TOTALS_CK'!C301</f>
        <v>2780</v>
      </c>
      <c r="Y301" s="2065">
        <f>+'17HPM_DATA_INPUT'!E204-'17_AUDIT_TOTALS_CK'!D301</f>
        <v>1675</v>
      </c>
      <c r="Z301" s="2065">
        <f>+'17HPM_DATA_INPUT'!F204-'17_AUDIT_TOTALS_CK'!E301</f>
        <v>319133</v>
      </c>
      <c r="AA301" s="2065">
        <f>+'17HPM_DATA_INPUT'!G204-'17_AUDIT_TOTALS_CK'!F301</f>
        <v>299741</v>
      </c>
      <c r="AB301" s="2065">
        <f>+'17HPM_DATA_INPUT'!H204-'17_AUDIT_TOTALS_CK'!G301</f>
        <v>6427342</v>
      </c>
      <c r="AC301" s="2065">
        <f>+'17HPM_DATA_INPUT'!I204-'17_AUDIT_TOTALS_CK'!H301</f>
        <v>5518668</v>
      </c>
      <c r="AD301" s="2065">
        <f>+'17HPM_DATA_INPUT'!J204-'17_AUDIT_TOTALS_CK'!I301</f>
        <v>2812190</v>
      </c>
      <c r="AE301" s="2065">
        <f>+'17HPM_DATA_INPUT'!K204-'17_AUDIT_TOTALS_CK'!J301</f>
        <v>2543887</v>
      </c>
      <c r="AF301" s="2065">
        <f>+'17HPM_DATA_INPUT'!L204-'17_AUDIT_TOTALS_CK'!K301</f>
        <v>2214178</v>
      </c>
      <c r="AG301" s="2065">
        <f>+'17HPM_DATA_INPUT'!M204-'17_AUDIT_TOTALS_CK'!L301</f>
        <v>2075770</v>
      </c>
      <c r="AH301" s="2065">
        <f>+'17HPM_DATA_INPUT'!N204-'17_AUDIT_TOTALS_CK'!M301</f>
        <v>598012</v>
      </c>
      <c r="AI301" s="2065">
        <f>+'17HPM_DATA_INPUT'!O204-'17_AUDIT_TOTALS_CK'!N301</f>
        <v>468117</v>
      </c>
      <c r="AJ301" s="2065">
        <f>+'17HPM_DATA_INPUT'!P204-'17_AUDIT_TOTALS_CK'!O301</f>
        <v>211504</v>
      </c>
      <c r="AK301" s="2065">
        <f>+'17HPM_DATA_INPUT'!Q204-'17_AUDIT_TOTALS_CK'!P301</f>
        <v>181100</v>
      </c>
      <c r="AL301" s="2065">
        <f>+'17HPM_DATA_INPUT'!R204-'17_AUDIT_TOTALS_CK'!Q301</f>
        <v>398297</v>
      </c>
      <c r="AM301" s="2065">
        <f>+'17HPM_DATA_INPUT'!S204-'17_AUDIT_TOTALS_CK'!R301</f>
        <v>286940</v>
      </c>
      <c r="AN301" s="2065">
        <f>+'17HPM_DATA_INPUT'!T204-'17_AUDIT_TOTALS_CK'!S301</f>
        <v>-11788</v>
      </c>
      <c r="AO301" s="2065">
        <f>+'17HPM_DATA_INPUT'!U204-'17_AUDIT_TOTALS_CK'!T301</f>
        <v>77</v>
      </c>
      <c r="AQ301" s="2435" t="str">
        <f>'Departmental PL'!D311</f>
        <v>4480 MOVEMENT DISORDERS*</v>
      </c>
      <c r="AR301" s="456">
        <f>+C301-'Departmental PL'!F311</f>
        <v>-2780</v>
      </c>
      <c r="AS301" s="456">
        <f>+D301-'Departmental PL'!G311</f>
        <v>-1675</v>
      </c>
      <c r="AT301" s="456">
        <f>+E301-'Departmental PL'!H311</f>
        <v>-319133</v>
      </c>
      <c r="AU301" s="456">
        <f>+F301-'Departmental PL'!I311</f>
        <v>-299741</v>
      </c>
      <c r="AV301" s="456">
        <f>+G301-'Departmental PL'!J311</f>
        <v>-7695202</v>
      </c>
      <c r="AW301" s="456">
        <f>+H301-'Departmental PL'!K311</f>
        <v>-6825109.1333659012</v>
      </c>
      <c r="AX301" s="456">
        <f>+I301-'Departmental PL'!L311</f>
        <v>-3316465.42</v>
      </c>
      <c r="AY301" s="456">
        <f>+J301-'Departmental PL'!M311</f>
        <v>-3078744</v>
      </c>
      <c r="AZ301" s="456">
        <f>+K301-'Departmental PL'!N311</f>
        <v>-2632124.0527552026</v>
      </c>
      <c r="BA301" s="456">
        <f>+L301-'Departmental PL'!O311</f>
        <v>-2557189.0815999997</v>
      </c>
      <c r="BB301" s="456">
        <f>+M301-'Departmental PL'!P311</f>
        <v>-684341.36724479729</v>
      </c>
      <c r="BC301" s="456">
        <f>+N301-'Departmental PL'!Q311</f>
        <v>-521554.91840000032</v>
      </c>
      <c r="BD301" s="456">
        <f>+O301-'Departmental PL'!R311</f>
        <v>-251427.19385799111</v>
      </c>
      <c r="BE301" s="456">
        <f>+P301-'Departmental PL'!S311</f>
        <v>-223101.37719999999</v>
      </c>
      <c r="BF301" s="456">
        <f>+Q301-'Departmental PL'!T311</f>
        <v>-473479.13772158785</v>
      </c>
      <c r="BG301" s="456">
        <f>+R301-'Departmental PL'!U311</f>
        <v>-353488.07759999996</v>
      </c>
      <c r="BH301" s="456">
        <f>+S301-'Departmental PL'!V311</f>
        <v>40564.964334781689</v>
      </c>
      <c r="BI301" s="456">
        <f>+T301-'Departmental PL'!W311</f>
        <v>55034.536399999633</v>
      </c>
    </row>
    <row r="302" spans="1:61" ht="20.25" hidden="1" customHeight="1" x14ac:dyDescent="0.25">
      <c r="A302" s="2067" t="s">
        <v>1578</v>
      </c>
      <c r="B302" s="2074" t="s">
        <v>2290</v>
      </c>
      <c r="C302" s="2075"/>
      <c r="D302" s="2075"/>
      <c r="E302" s="2075"/>
      <c r="F302" s="2075"/>
      <c r="G302" s="2075"/>
      <c r="H302" s="2075"/>
      <c r="I302" s="2075"/>
      <c r="J302" s="2075"/>
      <c r="K302" s="2075"/>
      <c r="L302" s="2075"/>
      <c r="M302" s="2075"/>
      <c r="N302" s="2075"/>
      <c r="O302" s="2075"/>
      <c r="P302" s="2075"/>
      <c r="Q302" s="2075"/>
      <c r="R302" s="2075"/>
      <c r="S302" s="2075"/>
      <c r="T302" s="2075"/>
      <c r="U302" s="2061" t="str">
        <f t="shared" si="3"/>
        <v>6100 NEURO BALANCE LAB</v>
      </c>
      <c r="W302" s="455" t="b">
        <f>+'17HPM_DATA_INPUT'!C205='17_AUDIT_TOTALS_CK'!U302</f>
        <v>1</v>
      </c>
      <c r="X302" s="2065">
        <f>+'17HPM_DATA_INPUT'!D205-'17_AUDIT_TOTALS_CK'!C302</f>
        <v>372</v>
      </c>
      <c r="Y302" s="2065">
        <f>+'17HPM_DATA_INPUT'!E205-'17_AUDIT_TOTALS_CK'!D302</f>
        <v>447</v>
      </c>
      <c r="Z302" s="2065">
        <f>+'17HPM_DATA_INPUT'!F205-'17_AUDIT_TOTALS_CK'!E302</f>
        <v>2678</v>
      </c>
      <c r="AA302" s="2065">
        <f>+'17HPM_DATA_INPUT'!G205-'17_AUDIT_TOTALS_CK'!F302</f>
        <v>3345</v>
      </c>
      <c r="AB302" s="2065">
        <f>+'17HPM_DATA_INPUT'!H205-'17_AUDIT_TOTALS_CK'!G302</f>
        <v>556647</v>
      </c>
      <c r="AC302" s="2065">
        <f>+'17HPM_DATA_INPUT'!I205-'17_AUDIT_TOTALS_CK'!H302</f>
        <v>648506</v>
      </c>
      <c r="AD302" s="2065">
        <f>+'17HPM_DATA_INPUT'!J205-'17_AUDIT_TOTALS_CK'!I302</f>
        <v>253989</v>
      </c>
      <c r="AE302" s="2065">
        <f>+'17HPM_DATA_INPUT'!K205-'17_AUDIT_TOTALS_CK'!J302</f>
        <v>305716</v>
      </c>
      <c r="AF302" s="2065">
        <f>+'17HPM_DATA_INPUT'!L205-'17_AUDIT_TOTALS_CK'!K302</f>
        <v>277159</v>
      </c>
      <c r="AG302" s="2065">
        <f>+'17HPM_DATA_INPUT'!M205-'17_AUDIT_TOTALS_CK'!L302</f>
        <v>233264</v>
      </c>
      <c r="AH302" s="2065">
        <f>+'17HPM_DATA_INPUT'!N205-'17_AUDIT_TOTALS_CK'!M302</f>
        <v>-23170</v>
      </c>
      <c r="AI302" s="2065">
        <f>+'17HPM_DATA_INPUT'!O205-'17_AUDIT_TOTALS_CK'!N302</f>
        <v>72452</v>
      </c>
      <c r="AJ302" s="2065">
        <f>+'17HPM_DATA_INPUT'!P205-'17_AUDIT_TOTALS_CK'!O302</f>
        <v>50584</v>
      </c>
      <c r="AK302" s="2065">
        <f>+'17HPM_DATA_INPUT'!Q205-'17_AUDIT_TOTALS_CK'!P302</f>
        <v>39974</v>
      </c>
      <c r="AL302" s="2065">
        <f>+'17HPM_DATA_INPUT'!R205-'17_AUDIT_TOTALS_CK'!Q302</f>
        <v>52646</v>
      </c>
      <c r="AM302" s="2065">
        <f>+'17HPM_DATA_INPUT'!S205-'17_AUDIT_TOTALS_CK'!R302</f>
        <v>64770</v>
      </c>
      <c r="AN302" s="2065">
        <f>+'17HPM_DATA_INPUT'!T205-'17_AUDIT_TOTALS_CK'!S302</f>
        <v>-126400</v>
      </c>
      <c r="AO302" s="2065">
        <f>+'17HPM_DATA_INPUT'!U205-'17_AUDIT_TOTALS_CK'!T302</f>
        <v>-32292</v>
      </c>
      <c r="AQ302" s="455" t="str">
        <f>'Departmental PL'!D312</f>
        <v>6100 NEURO BALANCE LAB</v>
      </c>
      <c r="AR302" s="456">
        <f>+C302-'Departmental PL'!F312</f>
        <v>-372</v>
      </c>
      <c r="AS302" s="456">
        <f>+D302-'Departmental PL'!G312</f>
        <v>-447</v>
      </c>
      <c r="AT302" s="456">
        <f>+E302-'Departmental PL'!H312</f>
        <v>-2678</v>
      </c>
      <c r="AU302" s="456">
        <f>+F302-'Departmental PL'!I312</f>
        <v>-3345</v>
      </c>
      <c r="AV302" s="456">
        <f>+G302-'Departmental PL'!J312</f>
        <v>-556647</v>
      </c>
      <c r="AW302" s="456">
        <f>+H302-'Departmental PL'!K312</f>
        <v>-648506</v>
      </c>
      <c r="AX302" s="456">
        <f>+I302-'Departmental PL'!L312</f>
        <v>-253989</v>
      </c>
      <c r="AY302" s="456">
        <f>+J302-'Departmental PL'!M312</f>
        <v>-305716</v>
      </c>
      <c r="AZ302" s="456">
        <f>+K302-'Departmental PL'!N312</f>
        <v>-277159</v>
      </c>
      <c r="BA302" s="456">
        <f>+L302-'Departmental PL'!O312</f>
        <v>-233264</v>
      </c>
      <c r="BB302" s="456">
        <f>+M302-'Departmental PL'!P312</f>
        <v>23170</v>
      </c>
      <c r="BC302" s="456">
        <f>+N302-'Departmental PL'!Q312</f>
        <v>-72452</v>
      </c>
      <c r="BD302" s="456">
        <f>+O302-'Departmental PL'!R312</f>
        <v>-50584</v>
      </c>
      <c r="BE302" s="456">
        <f>+P302-'Departmental PL'!S312</f>
        <v>-39974</v>
      </c>
      <c r="BF302" s="456">
        <f>+Q302-'Departmental PL'!T312</f>
        <v>-52646</v>
      </c>
      <c r="BG302" s="456">
        <f>+R302-'Departmental PL'!U312</f>
        <v>-64770</v>
      </c>
      <c r="BH302" s="456">
        <f>+S302-'Departmental PL'!V312</f>
        <v>126400</v>
      </c>
      <c r="BI302" s="456">
        <f>+T302-'Departmental PL'!W312</f>
        <v>32292</v>
      </c>
    </row>
    <row r="303" spans="1:61" ht="20.25" hidden="1" customHeight="1" x14ac:dyDescent="0.25">
      <c r="A303" s="2067" t="s">
        <v>1579</v>
      </c>
      <c r="B303" s="2058" t="s">
        <v>2417</v>
      </c>
      <c r="C303" s="2060"/>
      <c r="D303" s="2060"/>
      <c r="E303" s="2060"/>
      <c r="F303" s="2060"/>
      <c r="G303" s="2060"/>
      <c r="H303" s="2060"/>
      <c r="I303" s="2060"/>
      <c r="J303" s="2060"/>
      <c r="K303" s="2060"/>
      <c r="L303" s="2060"/>
      <c r="M303" s="2060"/>
      <c r="N303" s="2060"/>
      <c r="O303" s="2060"/>
      <c r="P303" s="2060"/>
      <c r="Q303" s="2060"/>
      <c r="R303" s="2060"/>
      <c r="S303" s="2060"/>
      <c r="T303" s="2060"/>
      <c r="U303" s="2061" t="str">
        <f t="shared" si="3"/>
        <v>6120 OPD-MED NEURO</v>
      </c>
      <c r="W303" s="455" t="b">
        <f>+'17HPM_DATA_INPUT'!C206='17_AUDIT_TOTALS_CK'!U303</f>
        <v>1</v>
      </c>
      <c r="X303" s="2065">
        <f>+'17HPM_DATA_INPUT'!D206-'17_AUDIT_TOTALS_CK'!C303</f>
        <v>4224</v>
      </c>
      <c r="Y303" s="2065">
        <f>+'17HPM_DATA_INPUT'!E206-'17_AUDIT_TOTALS_CK'!D303</f>
        <v>4084</v>
      </c>
      <c r="Z303" s="2065">
        <f>+'17HPM_DATA_INPUT'!F206-'17_AUDIT_TOTALS_CK'!E303</f>
        <v>714555</v>
      </c>
      <c r="AA303" s="2065">
        <f>+'17HPM_DATA_INPUT'!G206-'17_AUDIT_TOTALS_CK'!F303</f>
        <v>701937</v>
      </c>
      <c r="AB303" s="2065">
        <f>+'17HPM_DATA_INPUT'!H206-'17_AUDIT_TOTALS_CK'!G303</f>
        <v>44395706</v>
      </c>
      <c r="AC303" s="2065">
        <f>+'17HPM_DATA_INPUT'!I206-'17_AUDIT_TOTALS_CK'!H303</f>
        <v>36630409</v>
      </c>
      <c r="AD303" s="2065">
        <f>+'17HPM_DATA_INPUT'!J206-'17_AUDIT_TOTALS_CK'!I303</f>
        <v>20375417</v>
      </c>
      <c r="AE303" s="2065">
        <f>+'17HPM_DATA_INPUT'!K206-'17_AUDIT_TOTALS_CK'!J303</f>
        <v>16698479</v>
      </c>
      <c r="AF303" s="2065">
        <f>+'17HPM_DATA_INPUT'!L206-'17_AUDIT_TOTALS_CK'!K303</f>
        <v>8389960</v>
      </c>
      <c r="AG303" s="2065">
        <f>+'17HPM_DATA_INPUT'!M206-'17_AUDIT_TOTALS_CK'!L303</f>
        <v>6950323</v>
      </c>
      <c r="AH303" s="2065">
        <f>+'17HPM_DATA_INPUT'!N206-'17_AUDIT_TOTALS_CK'!M303</f>
        <v>11985456</v>
      </c>
      <c r="AI303" s="2065">
        <f>+'17HPM_DATA_INPUT'!O206-'17_AUDIT_TOTALS_CK'!N303</f>
        <v>9748156</v>
      </c>
      <c r="AJ303" s="2065">
        <f>+'17HPM_DATA_INPUT'!P206-'17_AUDIT_TOTALS_CK'!O303</f>
        <v>2031408</v>
      </c>
      <c r="AK303" s="2065">
        <f>+'17HPM_DATA_INPUT'!Q206-'17_AUDIT_TOTALS_CK'!P303</f>
        <v>1717058</v>
      </c>
      <c r="AL303" s="2065">
        <f>+'17HPM_DATA_INPUT'!R206-'17_AUDIT_TOTALS_CK'!Q303</f>
        <v>2816885</v>
      </c>
      <c r="AM303" s="2065">
        <f>+'17HPM_DATA_INPUT'!S206-'17_AUDIT_TOTALS_CK'!R303</f>
        <v>1926821</v>
      </c>
      <c r="AN303" s="2065">
        <f>+'17HPM_DATA_INPUT'!T206-'17_AUDIT_TOTALS_CK'!S303</f>
        <v>7137164</v>
      </c>
      <c r="AO303" s="2065">
        <f>+'17HPM_DATA_INPUT'!U206-'17_AUDIT_TOTALS_CK'!T303</f>
        <v>6104277</v>
      </c>
      <c r="AQ303" s="455" t="str">
        <f>'Departmental PL'!D313</f>
        <v>6120 OPD-MED NEURO</v>
      </c>
      <c r="AR303" s="456">
        <f>+C303-'Departmental PL'!F313</f>
        <v>-4224</v>
      </c>
      <c r="AS303" s="456">
        <f>+D303-'Departmental PL'!G313</f>
        <v>-4084</v>
      </c>
      <c r="AT303" s="456">
        <f>+E303-'Departmental PL'!H313</f>
        <v>-714555</v>
      </c>
      <c r="AU303" s="456">
        <f>+F303-'Departmental PL'!I313</f>
        <v>-701937</v>
      </c>
      <c r="AV303" s="456">
        <f>+G303-'Departmental PL'!J313</f>
        <v>-44395706</v>
      </c>
      <c r="AW303" s="456">
        <f>+H303-'Departmental PL'!K313</f>
        <v>-36630409</v>
      </c>
      <c r="AX303" s="456">
        <f>+I303-'Departmental PL'!L313</f>
        <v>-20375417</v>
      </c>
      <c r="AY303" s="456">
        <f>+J303-'Departmental PL'!M313</f>
        <v>-16698479</v>
      </c>
      <c r="AZ303" s="456">
        <f>+K303-'Departmental PL'!N313</f>
        <v>-8389960</v>
      </c>
      <c r="BA303" s="456">
        <f>+L303-'Departmental PL'!O313</f>
        <v>-6950323</v>
      </c>
      <c r="BB303" s="456">
        <f>+M303-'Departmental PL'!P313</f>
        <v>-11985457</v>
      </c>
      <c r="BC303" s="456">
        <f>+N303-'Departmental PL'!Q313</f>
        <v>-9748156</v>
      </c>
      <c r="BD303" s="456">
        <f>+O303-'Departmental PL'!R313</f>
        <v>-2031408</v>
      </c>
      <c r="BE303" s="456">
        <f>+P303-'Departmental PL'!S313</f>
        <v>-1717058</v>
      </c>
      <c r="BF303" s="456">
        <f>+Q303-'Departmental PL'!T313</f>
        <v>-2816885</v>
      </c>
      <c r="BG303" s="456">
        <f>+R303-'Departmental PL'!U313</f>
        <v>-1926821</v>
      </c>
      <c r="BH303" s="456">
        <f>+S303-'Departmental PL'!V313</f>
        <v>-7137164</v>
      </c>
      <c r="BI303" s="456">
        <f>+T303-'Departmental PL'!W313</f>
        <v>-6104277</v>
      </c>
    </row>
    <row r="304" spans="1:61" ht="20.25" hidden="1" customHeight="1" x14ac:dyDescent="0.25">
      <c r="A304" s="2067" t="s">
        <v>1580</v>
      </c>
      <c r="B304" s="2058" t="s">
        <v>2418</v>
      </c>
      <c r="C304" s="2060"/>
      <c r="D304" s="2060"/>
      <c r="E304" s="2060"/>
      <c r="F304" s="2060"/>
      <c r="G304" s="2060"/>
      <c r="H304" s="2060"/>
      <c r="I304" s="2060"/>
      <c r="J304" s="2060"/>
      <c r="K304" s="2060"/>
      <c r="L304" s="2060"/>
      <c r="M304" s="2060"/>
      <c r="N304" s="2060"/>
      <c r="O304" s="2060"/>
      <c r="P304" s="2060"/>
      <c r="Q304" s="2060"/>
      <c r="R304" s="2060"/>
      <c r="S304" s="2060"/>
      <c r="T304" s="2060"/>
      <c r="U304" s="2061" t="str">
        <f t="shared" si="3"/>
        <v>6200 OPD-PED NEUROLOGY</v>
      </c>
      <c r="W304" s="455" t="b">
        <f>+'17HPM_DATA_INPUT'!C207='17_AUDIT_TOTALS_CK'!U304</f>
        <v>1</v>
      </c>
      <c r="X304" s="2065">
        <f>+'17HPM_DATA_INPUT'!D207-'17_AUDIT_TOTALS_CK'!C304</f>
        <v>421</v>
      </c>
      <c r="Y304" s="2065">
        <f>+'17HPM_DATA_INPUT'!E207-'17_AUDIT_TOTALS_CK'!D304</f>
        <v>375</v>
      </c>
      <c r="Z304" s="2065">
        <f>+'17HPM_DATA_INPUT'!F207-'17_AUDIT_TOTALS_CK'!E304</f>
        <v>1022</v>
      </c>
      <c r="AA304" s="2065">
        <f>+'17HPM_DATA_INPUT'!G207-'17_AUDIT_TOTALS_CK'!F304</f>
        <v>752</v>
      </c>
      <c r="AB304" s="2065">
        <f>+'17HPM_DATA_INPUT'!H207-'17_AUDIT_TOTALS_CK'!G304</f>
        <v>8825306</v>
      </c>
      <c r="AC304" s="2065">
        <f>+'17HPM_DATA_INPUT'!I207-'17_AUDIT_TOTALS_CK'!H304</f>
        <v>154847</v>
      </c>
      <c r="AD304" s="2065">
        <f>+'17HPM_DATA_INPUT'!J207-'17_AUDIT_TOTALS_CK'!I304</f>
        <v>3535179</v>
      </c>
      <c r="AE304" s="2065">
        <f>+'17HPM_DATA_INPUT'!K207-'17_AUDIT_TOTALS_CK'!J304</f>
        <v>66363</v>
      </c>
      <c r="AF304" s="2065">
        <f>+'17HPM_DATA_INPUT'!L207-'17_AUDIT_TOTALS_CK'!K304</f>
        <v>4292806</v>
      </c>
      <c r="AG304" s="2065">
        <f>+'17HPM_DATA_INPUT'!M207-'17_AUDIT_TOTALS_CK'!L304</f>
        <v>90330</v>
      </c>
      <c r="AH304" s="2065">
        <f>+'17HPM_DATA_INPUT'!N207-'17_AUDIT_TOTALS_CK'!M304</f>
        <v>-757626</v>
      </c>
      <c r="AI304" s="2065">
        <f>+'17HPM_DATA_INPUT'!O207-'17_AUDIT_TOTALS_CK'!N304</f>
        <v>-23967</v>
      </c>
      <c r="AJ304" s="2065">
        <f>+'17HPM_DATA_INPUT'!P207-'17_AUDIT_TOTALS_CK'!O304</f>
        <v>214611</v>
      </c>
      <c r="AK304" s="2065">
        <f>+'17HPM_DATA_INPUT'!Q207-'17_AUDIT_TOTALS_CK'!P304</f>
        <v>11747</v>
      </c>
      <c r="AL304" s="2065">
        <f>+'17HPM_DATA_INPUT'!R207-'17_AUDIT_TOTALS_CK'!Q304</f>
        <v>570325</v>
      </c>
      <c r="AM304" s="2065">
        <f>+'17HPM_DATA_INPUT'!S207-'17_AUDIT_TOTALS_CK'!R304</f>
        <v>14255</v>
      </c>
      <c r="AN304" s="2065">
        <f>+'17HPM_DATA_INPUT'!T207-'17_AUDIT_TOTALS_CK'!S304</f>
        <v>-1542563</v>
      </c>
      <c r="AO304" s="2065">
        <f>+'17HPM_DATA_INPUT'!U207-'17_AUDIT_TOTALS_CK'!T304</f>
        <v>-49968</v>
      </c>
      <c r="AQ304" s="455" t="str">
        <f>'Departmental PL'!D314</f>
        <v>6200 OPD-PED NEUROLOGY*</v>
      </c>
      <c r="AR304" s="456">
        <f>+C304-'Departmental PL'!F314</f>
        <v>-421</v>
      </c>
      <c r="AS304" s="456">
        <f>+D304-'Departmental PL'!G314</f>
        <v>-375</v>
      </c>
      <c r="AT304" s="456">
        <f>+E304-'Departmental PL'!H314</f>
        <v>-1022</v>
      </c>
      <c r="AU304" s="456">
        <f>+F304-'Departmental PL'!I314</f>
        <v>-752</v>
      </c>
      <c r="AV304" s="456">
        <f>+G304-'Departmental PL'!J314</f>
        <v>-12456241</v>
      </c>
      <c r="AW304" s="456">
        <f>+H304-'Departmental PL'!K314</f>
        <v>-3854138.469194313</v>
      </c>
      <c r="AX304" s="456">
        <f>+I304-'Departmental PL'!L314</f>
        <v>-5261881.91</v>
      </c>
      <c r="AY304" s="456">
        <f>+J304-'Departmental PL'!M314</f>
        <v>-1627464</v>
      </c>
      <c r="AZ304" s="456">
        <f>+K304-'Departmental PL'!N314</f>
        <v>-6112543.2964732992</v>
      </c>
      <c r="BA304" s="456">
        <f>+L304-'Departmental PL'!O314</f>
        <v>-2205050.1984000001</v>
      </c>
      <c r="BB304" s="456">
        <f>+M304-'Departmental PL'!P314</f>
        <v>850661.386473299</v>
      </c>
      <c r="BC304" s="456">
        <f>+N304-'Departmental PL'!Q314</f>
        <v>577586.19840000011</v>
      </c>
      <c r="BD304" s="456">
        <f>+O304-'Departmental PL'!R314</f>
        <v>-305585.64558904548</v>
      </c>
      <c r="BE304" s="456">
        <f>+P304-'Departmental PL'!S314</f>
        <v>-286747.58240000001</v>
      </c>
      <c r="BF304" s="456">
        <f>+Q304-'Departmental PL'!T314</f>
        <v>-812088.13225151692</v>
      </c>
      <c r="BG304" s="456">
        <f>+R304-'Departmental PL'!U314</f>
        <v>-347979.65599999996</v>
      </c>
      <c r="BH304" s="456">
        <f>+S304-'Departmental PL'!V314</f>
        <v>1968335.1643138614</v>
      </c>
      <c r="BI304" s="456">
        <f>+T304-'Departmental PL'!W314</f>
        <v>1212313.4368</v>
      </c>
    </row>
    <row r="305" spans="1:61" ht="20.25" hidden="1" customHeight="1" x14ac:dyDescent="0.25">
      <c r="A305" s="2067" t="s">
        <v>1581</v>
      </c>
      <c r="B305" s="2069" t="s">
        <v>2306</v>
      </c>
      <c r="C305" s="2070"/>
      <c r="D305" s="2070"/>
      <c r="E305" s="2070"/>
      <c r="F305" s="2070"/>
      <c r="G305" s="2070"/>
      <c r="H305" s="2070"/>
      <c r="I305" s="2070"/>
      <c r="J305" s="2070"/>
      <c r="K305" s="2070"/>
      <c r="L305" s="2070"/>
      <c r="M305" s="2070"/>
      <c r="N305" s="2070"/>
      <c r="O305" s="2070"/>
      <c r="P305" s="2070"/>
      <c r="Q305" s="2070"/>
      <c r="R305" s="2070"/>
      <c r="S305" s="2070"/>
      <c r="T305" s="2070"/>
      <c r="U305" s="2061" t="str">
        <f t="shared" si="3"/>
        <v>Total OUTPATIENT</v>
      </c>
      <c r="W305" s="455" t="b">
        <f>+'17HPM_DATA_INPUT'!C208='17_AUDIT_TOTALS_CK'!U305</f>
        <v>1</v>
      </c>
      <c r="X305" s="2065">
        <f>+'17HPM_DATA_INPUT'!D208-'17_AUDIT_TOTALS_CK'!C305</f>
        <v>20791</v>
      </c>
      <c r="Y305" s="2065">
        <f>+'17HPM_DATA_INPUT'!E208-'17_AUDIT_TOTALS_CK'!D305</f>
        <v>20765</v>
      </c>
      <c r="Z305" s="2065">
        <f>+'17HPM_DATA_INPUT'!F208-'17_AUDIT_TOTALS_CK'!E305</f>
        <v>1327881</v>
      </c>
      <c r="AA305" s="2065">
        <f>+'17HPM_DATA_INPUT'!G208-'17_AUDIT_TOTALS_CK'!F305</f>
        <v>1251093</v>
      </c>
      <c r="AB305" s="2065">
        <f>+'17HPM_DATA_INPUT'!H208-'17_AUDIT_TOTALS_CK'!G305</f>
        <v>78184127</v>
      </c>
      <c r="AC305" s="2065">
        <f>+'17HPM_DATA_INPUT'!I208-'17_AUDIT_TOTALS_CK'!H305</f>
        <v>59990708</v>
      </c>
      <c r="AD305" s="2065">
        <f>+'17HPM_DATA_INPUT'!J208-'17_AUDIT_TOTALS_CK'!I305</f>
        <v>33525325</v>
      </c>
      <c r="AE305" s="2065">
        <f>+'17HPM_DATA_INPUT'!K208-'17_AUDIT_TOTALS_CK'!J305</f>
        <v>26335301</v>
      </c>
      <c r="AF305" s="2065">
        <f>+'17HPM_DATA_INPUT'!L208-'17_AUDIT_TOTALS_CK'!K305</f>
        <v>20010038</v>
      </c>
      <c r="AG305" s="2065">
        <f>+'17HPM_DATA_INPUT'!M208-'17_AUDIT_TOTALS_CK'!L305</f>
        <v>14888833</v>
      </c>
      <c r="AH305" s="2065">
        <f>+'17HPM_DATA_INPUT'!N208-'17_AUDIT_TOTALS_CK'!M305</f>
        <v>13515286</v>
      </c>
      <c r="AI305" s="2065">
        <f>+'17HPM_DATA_INPUT'!O208-'17_AUDIT_TOTALS_CK'!N305</f>
        <v>11446468</v>
      </c>
      <c r="AJ305" s="2065">
        <f>+'17HPM_DATA_INPUT'!P208-'17_AUDIT_TOTALS_CK'!O305</f>
        <v>3133664</v>
      </c>
      <c r="AK305" s="2065">
        <f>+'17HPM_DATA_INPUT'!Q208-'17_AUDIT_TOTALS_CK'!P305</f>
        <v>2588883</v>
      </c>
      <c r="AL305" s="2065">
        <f>+'17HPM_DATA_INPUT'!R208-'17_AUDIT_TOTALS_CK'!Q305</f>
        <v>5320559</v>
      </c>
      <c r="AM305" s="2065">
        <f>+'17HPM_DATA_INPUT'!S208-'17_AUDIT_TOTALS_CK'!R305</f>
        <v>3725905</v>
      </c>
      <c r="AN305" s="2065">
        <f>+'17HPM_DATA_INPUT'!T208-'17_AUDIT_TOTALS_CK'!S305</f>
        <v>5061063</v>
      </c>
      <c r="AO305" s="2065">
        <f>+'17HPM_DATA_INPUT'!U208-'17_AUDIT_TOTALS_CK'!T305</f>
        <v>5131680</v>
      </c>
      <c r="AQ305" s="2069" t="str">
        <f>'Departmental PL'!D315</f>
        <v>Total OUTPATIENT</v>
      </c>
      <c r="AR305" s="456">
        <f>+C305-'Departmental PL'!F315</f>
        <v>-20791</v>
      </c>
      <c r="AS305" s="456">
        <f>+D305-'Departmental PL'!G315</f>
        <v>-20765</v>
      </c>
      <c r="AT305" s="456">
        <f>+E305-'Departmental PL'!H315</f>
        <v>-1139595</v>
      </c>
      <c r="AU305" s="456">
        <f>+F305-'Departmental PL'!I315</f>
        <v>-1081637</v>
      </c>
      <c r="AV305" s="456">
        <f>+G305-'Departmental PL'!J315</f>
        <v>-97284059.450000003</v>
      </c>
      <c r="AW305" s="456">
        <f>+H305-'Departmental PL'!K315</f>
        <v>-77864690.014542237</v>
      </c>
      <c r="AX305" s="456">
        <f>+I305-'Departmental PL'!L315</f>
        <v>-41279181.789999992</v>
      </c>
      <c r="AY305" s="456">
        <f>+J305-'Departmental PL'!M315</f>
        <v>-33206418</v>
      </c>
      <c r="AZ305" s="456">
        <f>+K305-'Departmental PL'!N315</f>
        <v>-26221949.76549482</v>
      </c>
      <c r="BA305" s="456">
        <f>+L305-'Departmental PL'!O315</f>
        <v>-22281934.9164</v>
      </c>
      <c r="BB305" s="456">
        <f>+M305-'Departmental PL'!P315</f>
        <v>-15057232.024505172</v>
      </c>
      <c r="BC305" s="456">
        <f>+N305-'Departmental PL'!Q315</f>
        <v>-10924483.0836</v>
      </c>
      <c r="BD305" s="456">
        <f>+O305-'Departmental PL'!R315</f>
        <v>-3649485.3183125136</v>
      </c>
      <c r="BE305" s="456">
        <f>+P305-'Departmental PL'!S315</f>
        <v>-3527048.8458000002</v>
      </c>
      <c r="BF305" s="456">
        <f>+Q305-'Departmental PL'!T315</f>
        <v>-6418437.1853999877</v>
      </c>
      <c r="BG305" s="456">
        <f>+R305-'Departmental PL'!U315</f>
        <v>-4935963.3719999995</v>
      </c>
      <c r="BH305" s="456">
        <f>+S305-'Departmental PL'!V315</f>
        <v>-4989309.5207926696</v>
      </c>
      <c r="BI305" s="456">
        <f>+T305-'Departmental PL'!W315</f>
        <v>-2461470.8657999998</v>
      </c>
    </row>
    <row r="306" spans="1:61" ht="20.25" hidden="1" customHeight="1" x14ac:dyDescent="0.25">
      <c r="A306" s="2097" t="s">
        <v>1582</v>
      </c>
      <c r="B306" s="2058" t="s">
        <v>2408</v>
      </c>
      <c r="C306" s="2060"/>
      <c r="D306" s="2060"/>
      <c r="E306" s="2060"/>
      <c r="F306" s="2060"/>
      <c r="G306" s="2060"/>
      <c r="H306" s="2060"/>
      <c r="I306" s="2060"/>
      <c r="J306" s="2060"/>
      <c r="K306" s="2060"/>
      <c r="L306" s="2060"/>
      <c r="M306" s="2060"/>
      <c r="N306" s="2060"/>
      <c r="O306" s="2060"/>
      <c r="P306" s="2060"/>
      <c r="Q306" s="2060"/>
      <c r="R306" s="2060"/>
      <c r="S306" s="2060"/>
      <c r="T306" s="2060"/>
      <c r="U306" s="2061" t="str">
        <f t="shared" si="3"/>
        <v>4400 EPILEPSY</v>
      </c>
      <c r="W306" s="455" t="b">
        <f>+'17HPM_DATA_INPUT'!C209='17_AUDIT_TOTALS_CK'!U306</f>
        <v>1</v>
      </c>
      <c r="X306" s="2065">
        <f>+'17HPM_DATA_INPUT'!D209-'17_AUDIT_TOTALS_CK'!C306</f>
        <v>23</v>
      </c>
      <c r="Y306" s="2065">
        <f>+'17HPM_DATA_INPUT'!E209-'17_AUDIT_TOTALS_CK'!D306</f>
        <v>25</v>
      </c>
      <c r="Z306" s="2065">
        <f>+'17HPM_DATA_INPUT'!F209-'17_AUDIT_TOTALS_CK'!E306</f>
        <v>84</v>
      </c>
      <c r="AA306" s="2065">
        <f>+'17HPM_DATA_INPUT'!G209-'17_AUDIT_TOTALS_CK'!F306</f>
        <v>114</v>
      </c>
      <c r="AB306" s="2065">
        <f>+'17HPM_DATA_INPUT'!H209-'17_AUDIT_TOTALS_CK'!G306</f>
        <v>43168</v>
      </c>
      <c r="AC306" s="2065">
        <f>+'17HPM_DATA_INPUT'!I209-'17_AUDIT_TOTALS_CK'!H306</f>
        <v>37050</v>
      </c>
      <c r="AD306" s="2065">
        <f>+'17HPM_DATA_INPUT'!J209-'17_AUDIT_TOTALS_CK'!I306</f>
        <v>17252</v>
      </c>
      <c r="AE306" s="2065">
        <f>+'17HPM_DATA_INPUT'!K209-'17_AUDIT_TOTALS_CK'!J306</f>
        <v>13723</v>
      </c>
      <c r="AF306" s="2065">
        <f>+'17HPM_DATA_INPUT'!L209-'17_AUDIT_TOTALS_CK'!K306</f>
        <v>10986</v>
      </c>
      <c r="AG306" s="2065">
        <f>+'17HPM_DATA_INPUT'!M209-'17_AUDIT_TOTALS_CK'!L306</f>
        <v>18696</v>
      </c>
      <c r="AH306" s="2065">
        <f>+'17HPM_DATA_INPUT'!N209-'17_AUDIT_TOTALS_CK'!M306</f>
        <v>6267</v>
      </c>
      <c r="AI306" s="2065">
        <f>+'17HPM_DATA_INPUT'!O209-'17_AUDIT_TOTALS_CK'!N306</f>
        <v>-4973</v>
      </c>
      <c r="AJ306" s="2065">
        <f>+'17HPM_DATA_INPUT'!P209-'17_AUDIT_TOTALS_CK'!O306</f>
        <v>1244</v>
      </c>
      <c r="AK306" s="2065">
        <f>+'17HPM_DATA_INPUT'!Q209-'17_AUDIT_TOTALS_CK'!P306</f>
        <v>1075</v>
      </c>
      <c r="AL306" s="2065">
        <f>+'17HPM_DATA_INPUT'!R209-'17_AUDIT_TOTALS_CK'!Q306</f>
        <v>2753</v>
      </c>
      <c r="AM306" s="2065">
        <f>+'17HPM_DATA_INPUT'!S209-'17_AUDIT_TOTALS_CK'!R306</f>
        <v>3318</v>
      </c>
      <c r="AN306" s="2065">
        <f>+'17HPM_DATA_INPUT'!T209-'17_AUDIT_TOTALS_CK'!S306</f>
        <v>2270</v>
      </c>
      <c r="AO306" s="2065">
        <f>+'17HPM_DATA_INPUT'!U209-'17_AUDIT_TOTALS_CK'!T306</f>
        <v>-9366</v>
      </c>
      <c r="AQ306" s="455" t="str">
        <f>'Departmental PL'!D316</f>
        <v>4400 EPILEPSY</v>
      </c>
      <c r="AR306" s="456">
        <f>+C306-'Departmental PL'!F316</f>
        <v>-23</v>
      </c>
      <c r="AS306" s="456">
        <f>+D306-'Departmental PL'!G316</f>
        <v>-25</v>
      </c>
      <c r="AT306" s="456">
        <f>+E306-'Departmental PL'!H316</f>
        <v>-84</v>
      </c>
      <c r="AU306" s="456">
        <f>+F306-'Departmental PL'!I316</f>
        <v>-114</v>
      </c>
      <c r="AV306" s="456">
        <f>+G306-'Departmental PL'!J316</f>
        <v>-43168</v>
      </c>
      <c r="AW306" s="456">
        <f>+H306-'Departmental PL'!K316</f>
        <v>-37050</v>
      </c>
      <c r="AX306" s="456">
        <f>+I306-'Departmental PL'!L316</f>
        <v>-17252</v>
      </c>
      <c r="AY306" s="456">
        <f>+J306-'Departmental PL'!M316</f>
        <v>-13723</v>
      </c>
      <c r="AZ306" s="456">
        <f>+K306-'Departmental PL'!N316</f>
        <v>-10986</v>
      </c>
      <c r="BA306" s="456">
        <f>+L306-'Departmental PL'!O316</f>
        <v>-18696</v>
      </c>
      <c r="BB306" s="456">
        <f>+M306-'Departmental PL'!P316</f>
        <v>-6266</v>
      </c>
      <c r="BC306" s="456">
        <f>+N306-'Departmental PL'!Q316</f>
        <v>4973</v>
      </c>
      <c r="BD306" s="456">
        <f>+O306-'Departmental PL'!R316</f>
        <v>-1244</v>
      </c>
      <c r="BE306" s="456">
        <f>+P306-'Departmental PL'!S316</f>
        <v>-1075</v>
      </c>
      <c r="BF306" s="456">
        <f>+Q306-'Departmental PL'!T316</f>
        <v>-2753</v>
      </c>
      <c r="BG306" s="456">
        <f>+R306-'Departmental PL'!U316</f>
        <v>-3318</v>
      </c>
      <c r="BH306" s="456">
        <f>+S306-'Departmental PL'!V316</f>
        <v>-2269</v>
      </c>
      <c r="BI306" s="456">
        <f>+T306-'Departmental PL'!W316</f>
        <v>9366</v>
      </c>
    </row>
    <row r="307" spans="1:61" ht="20.25" hidden="1" customHeight="1" x14ac:dyDescent="0.25">
      <c r="A307" s="2067" t="s">
        <v>1583</v>
      </c>
      <c r="B307" s="2058"/>
      <c r="C307" s="2060"/>
      <c r="D307" s="2060"/>
      <c r="E307" s="2060"/>
      <c r="F307" s="2060"/>
      <c r="G307" s="2060"/>
      <c r="H307" s="2060"/>
      <c r="I307" s="2060"/>
      <c r="J307" s="2060"/>
      <c r="K307" s="2060"/>
      <c r="L307" s="2060"/>
      <c r="M307" s="2060"/>
      <c r="N307" s="2060"/>
      <c r="O307" s="2060"/>
      <c r="P307" s="2060"/>
      <c r="Q307" s="2060"/>
      <c r="R307" s="2060"/>
      <c r="S307" s="2060"/>
      <c r="T307" s="2060"/>
      <c r="AQ307" s="455" t="str">
        <f>'Departmental PL'!D317</f>
        <v>4420 NEUROMUSCULAR DISEASE</v>
      </c>
      <c r="AR307" s="456">
        <f>+C307-'Departmental PL'!F317</f>
        <v>0</v>
      </c>
      <c r="AS307" s="456">
        <f>+D307-'Departmental PL'!G317</f>
        <v>0</v>
      </c>
      <c r="AT307" s="456">
        <f>+E307-'Departmental PL'!H317</f>
        <v>0</v>
      </c>
      <c r="AU307" s="456">
        <f>+F307-'Departmental PL'!I317</f>
        <v>0</v>
      </c>
      <c r="AV307" s="456">
        <f>+G307-'Departmental PL'!J317</f>
        <v>0</v>
      </c>
      <c r="AW307" s="456">
        <f>+H307-'Departmental PL'!K317</f>
        <v>0</v>
      </c>
      <c r="AX307" s="456">
        <f>+I307-'Departmental PL'!L317</f>
        <v>0</v>
      </c>
      <c r="AY307" s="456">
        <f>+J307-'Departmental PL'!M317</f>
        <v>0</v>
      </c>
      <c r="AZ307" s="456">
        <f>+K307-'Departmental PL'!N317</f>
        <v>0</v>
      </c>
      <c r="BA307" s="456">
        <f>+L307-'Departmental PL'!O317</f>
        <v>0</v>
      </c>
      <c r="BB307" s="456">
        <f>+M307-'Departmental PL'!P317</f>
        <v>0</v>
      </c>
      <c r="BC307" s="456">
        <f>+N307-'Departmental PL'!Q317</f>
        <v>0</v>
      </c>
      <c r="BD307" s="456">
        <f>+O307-'Departmental PL'!R317</f>
        <v>0</v>
      </c>
      <c r="BE307" s="456">
        <f>+P307-'Departmental PL'!S317</f>
        <v>0</v>
      </c>
      <c r="BF307" s="456">
        <f>+Q307-'Departmental PL'!T317</f>
        <v>0</v>
      </c>
      <c r="BG307" s="456">
        <f>+R307-'Departmental PL'!U317</f>
        <v>0</v>
      </c>
      <c r="BH307" s="456">
        <f>+S307-'Departmental PL'!V317</f>
        <v>0</v>
      </c>
      <c r="BI307" s="456">
        <f>+T307-'Departmental PL'!W317</f>
        <v>0</v>
      </c>
    </row>
    <row r="308" spans="1:61" ht="20.25" hidden="1" customHeight="1" x14ac:dyDescent="0.25">
      <c r="A308" s="2067" t="s">
        <v>1584</v>
      </c>
      <c r="B308" s="2058" t="s">
        <v>2413</v>
      </c>
      <c r="C308" s="2060"/>
      <c r="D308" s="2060"/>
      <c r="E308" s="2060"/>
      <c r="F308" s="2060"/>
      <c r="G308" s="2060"/>
      <c r="H308" s="2060"/>
      <c r="I308" s="2060"/>
      <c r="J308" s="2060"/>
      <c r="K308" s="2060"/>
      <c r="L308" s="2060"/>
      <c r="M308" s="2060"/>
      <c r="N308" s="2060"/>
      <c r="O308" s="2060"/>
      <c r="P308" s="2060"/>
      <c r="Q308" s="2060"/>
      <c r="R308" s="2060"/>
      <c r="S308" s="2060"/>
      <c r="T308" s="2060"/>
      <c r="U308" s="2061" t="str">
        <f t="shared" si="3"/>
        <v>4440 EVOKED POTENTIAL- NEURO</v>
      </c>
      <c r="W308" s="455" t="b">
        <f>+'17HPM_DATA_INPUT'!C210='17_AUDIT_TOTALS_CK'!U308</f>
        <v>1</v>
      </c>
      <c r="X308" s="2065">
        <f>+'17HPM_DATA_INPUT'!D210-'17_AUDIT_TOTALS_CK'!C308</f>
        <v>0</v>
      </c>
      <c r="Y308" s="2065">
        <f>+'17HPM_DATA_INPUT'!E210-'17_AUDIT_TOTALS_CK'!D308</f>
        <v>3</v>
      </c>
      <c r="Z308" s="2065">
        <f>+'17HPM_DATA_INPUT'!F210-'17_AUDIT_TOTALS_CK'!E308</f>
        <v>0</v>
      </c>
      <c r="AA308" s="2065">
        <f>+'17HPM_DATA_INPUT'!G210-'17_AUDIT_TOTALS_CK'!F308</f>
        <v>16</v>
      </c>
      <c r="AB308" s="2065">
        <f>+'17HPM_DATA_INPUT'!H210-'17_AUDIT_TOTALS_CK'!G308</f>
        <v>0</v>
      </c>
      <c r="AC308" s="2065">
        <f>+'17HPM_DATA_INPUT'!I210-'17_AUDIT_TOTALS_CK'!H308</f>
        <v>5669</v>
      </c>
      <c r="AD308" s="2065">
        <f>+'17HPM_DATA_INPUT'!J210-'17_AUDIT_TOTALS_CK'!I308</f>
        <v>0</v>
      </c>
      <c r="AE308" s="2065">
        <f>+'17HPM_DATA_INPUT'!K210-'17_AUDIT_TOTALS_CK'!J308</f>
        <v>2688</v>
      </c>
      <c r="AF308" s="2065">
        <f>+'17HPM_DATA_INPUT'!L210-'17_AUDIT_TOTALS_CK'!K308</f>
        <v>0</v>
      </c>
      <c r="AG308" s="2065">
        <f>+'17HPM_DATA_INPUT'!M210-'17_AUDIT_TOTALS_CK'!L308</f>
        <v>-312</v>
      </c>
      <c r="AH308" s="2065">
        <f>+'17HPM_DATA_INPUT'!N210-'17_AUDIT_TOTALS_CK'!M308</f>
        <v>0</v>
      </c>
      <c r="AI308" s="2065">
        <f>+'17HPM_DATA_INPUT'!O210-'17_AUDIT_TOTALS_CK'!N308</f>
        <v>3000</v>
      </c>
      <c r="AJ308" s="2065">
        <f>+'17HPM_DATA_INPUT'!P210-'17_AUDIT_TOTALS_CK'!O308</f>
        <v>0</v>
      </c>
      <c r="AK308" s="2065">
        <f>+'17HPM_DATA_INPUT'!Q210-'17_AUDIT_TOTALS_CK'!P308</f>
        <v>312</v>
      </c>
      <c r="AL308" s="2065">
        <f>+'17HPM_DATA_INPUT'!R210-'17_AUDIT_TOTALS_CK'!Q308</f>
        <v>0</v>
      </c>
      <c r="AM308" s="2065">
        <f>+'17HPM_DATA_INPUT'!S210-'17_AUDIT_TOTALS_CK'!R308</f>
        <v>710</v>
      </c>
      <c r="AN308" s="2065">
        <f>+'17HPM_DATA_INPUT'!T210-'17_AUDIT_TOTALS_CK'!S308</f>
        <v>0</v>
      </c>
      <c r="AO308" s="2065">
        <f>+'17HPM_DATA_INPUT'!U210-'17_AUDIT_TOTALS_CK'!T308</f>
        <v>1979</v>
      </c>
      <c r="AQ308" s="455" t="str">
        <f>'Departmental PL'!D318</f>
        <v>4440 EVOKED POTENTIAL- NEURO</v>
      </c>
      <c r="AR308" s="456">
        <f>+C308-'Departmental PL'!F318</f>
        <v>0</v>
      </c>
      <c r="AS308" s="456">
        <f>+D308-'Departmental PL'!G318</f>
        <v>-3</v>
      </c>
      <c r="AT308" s="456">
        <f>+E308-'Departmental PL'!H318</f>
        <v>0</v>
      </c>
      <c r="AU308" s="456">
        <f>+F308-'Departmental PL'!I318</f>
        <v>-16</v>
      </c>
      <c r="AV308" s="456">
        <f>+G308-'Departmental PL'!J318</f>
        <v>0</v>
      </c>
      <c r="AW308" s="456">
        <f>+H308-'Departmental PL'!K318</f>
        <v>-5669</v>
      </c>
      <c r="AX308" s="456">
        <f>+I308-'Departmental PL'!L318</f>
        <v>0</v>
      </c>
      <c r="AY308" s="456">
        <f>+J308-'Departmental PL'!M318</f>
        <v>-2688</v>
      </c>
      <c r="AZ308" s="456">
        <f>+K308-'Departmental PL'!N318</f>
        <v>0</v>
      </c>
      <c r="BA308" s="456">
        <f>+L308-'Departmental PL'!O318</f>
        <v>312</v>
      </c>
      <c r="BB308" s="456">
        <f>+M308-'Departmental PL'!P318</f>
        <v>0</v>
      </c>
      <c r="BC308" s="456">
        <f>+N308-'Departmental PL'!Q318</f>
        <v>-3000</v>
      </c>
      <c r="BD308" s="456">
        <f>+O308-'Departmental PL'!R318</f>
        <v>0</v>
      </c>
      <c r="BE308" s="456">
        <f>+P308-'Departmental PL'!S318</f>
        <v>-312</v>
      </c>
      <c r="BF308" s="456">
        <f>+Q308-'Departmental PL'!T318</f>
        <v>0</v>
      </c>
      <c r="BG308" s="456">
        <f>+R308-'Departmental PL'!U318</f>
        <v>-710</v>
      </c>
      <c r="BH308" s="456">
        <f>+S308-'Departmental PL'!V318</f>
        <v>0</v>
      </c>
      <c r="BI308" s="456">
        <f>+T308-'Departmental PL'!W318</f>
        <v>-1978</v>
      </c>
    </row>
    <row r="309" spans="1:61" ht="20.25" hidden="1" customHeight="1" x14ac:dyDescent="0.25">
      <c r="A309" s="2067" t="s">
        <v>1585</v>
      </c>
      <c r="B309" s="2058"/>
      <c r="C309" s="2060"/>
      <c r="D309" s="2060"/>
      <c r="E309" s="2060"/>
      <c r="F309" s="2060"/>
      <c r="G309" s="2060"/>
      <c r="H309" s="2060"/>
      <c r="I309" s="2060"/>
      <c r="J309" s="2060"/>
      <c r="K309" s="2060"/>
      <c r="L309" s="2060"/>
      <c r="M309" s="2060"/>
      <c r="N309" s="2060"/>
      <c r="O309" s="2060"/>
      <c r="P309" s="2060"/>
      <c r="Q309" s="2060"/>
      <c r="R309" s="2060"/>
      <c r="S309" s="2060"/>
      <c r="T309" s="2060"/>
      <c r="AQ309" s="455" t="str">
        <f>'Departmental PL'!D319</f>
        <v>4460 CEP OUTPATIENT</v>
      </c>
      <c r="AR309" s="456">
        <f>+C309-'Departmental PL'!F319</f>
        <v>0</v>
      </c>
      <c r="AS309" s="456">
        <f>+D309-'Departmental PL'!G319</f>
        <v>0</v>
      </c>
      <c r="AT309" s="456">
        <f>+E309-'Departmental PL'!H319</f>
        <v>0</v>
      </c>
      <c r="AU309" s="456">
        <f>+F309-'Departmental PL'!I319</f>
        <v>0</v>
      </c>
      <c r="AV309" s="456">
        <f>+G309-'Departmental PL'!J319</f>
        <v>0</v>
      </c>
      <c r="AW309" s="456">
        <f>+H309-'Departmental PL'!K319</f>
        <v>0</v>
      </c>
      <c r="AX309" s="456">
        <f>+I309-'Departmental PL'!L319</f>
        <v>0</v>
      </c>
      <c r="AY309" s="456">
        <f>+J309-'Departmental PL'!M319</f>
        <v>0</v>
      </c>
      <c r="AZ309" s="456">
        <f>+K309-'Departmental PL'!N319</f>
        <v>0</v>
      </c>
      <c r="BA309" s="456">
        <f>+L309-'Departmental PL'!O319</f>
        <v>0</v>
      </c>
      <c r="BB309" s="456">
        <f>+M309-'Departmental PL'!P319</f>
        <v>0</v>
      </c>
      <c r="BC309" s="456">
        <f>+N309-'Departmental PL'!Q319</f>
        <v>0</v>
      </c>
      <c r="BD309" s="456">
        <f>+O309-'Departmental PL'!R319</f>
        <v>0</v>
      </c>
      <c r="BE309" s="456">
        <f>+P309-'Departmental PL'!S319</f>
        <v>0</v>
      </c>
      <c r="BF309" s="456">
        <f>+Q309-'Departmental PL'!T319</f>
        <v>0</v>
      </c>
      <c r="BG309" s="456">
        <f>+R309-'Departmental PL'!U319</f>
        <v>0</v>
      </c>
      <c r="BH309" s="456">
        <f>+S309-'Departmental PL'!V319</f>
        <v>0</v>
      </c>
      <c r="BI309" s="456">
        <f>+T309-'Departmental PL'!W319</f>
        <v>0</v>
      </c>
    </row>
    <row r="310" spans="1:61" ht="20.25" hidden="1" customHeight="1" x14ac:dyDescent="0.25">
      <c r="A310" s="2067" t="s">
        <v>1586</v>
      </c>
      <c r="B310" s="2058"/>
      <c r="C310" s="2060"/>
      <c r="D310" s="2060"/>
      <c r="E310" s="2060"/>
      <c r="F310" s="2060"/>
      <c r="G310" s="2060"/>
      <c r="H310" s="2060"/>
      <c r="I310" s="2060"/>
      <c r="J310" s="2060"/>
      <c r="K310" s="2060"/>
      <c r="L310" s="2060"/>
      <c r="M310" s="2060"/>
      <c r="N310" s="2060"/>
      <c r="O310" s="2060"/>
      <c r="P310" s="2060"/>
      <c r="Q310" s="2060"/>
      <c r="R310" s="2060"/>
      <c r="S310" s="2060"/>
      <c r="T310" s="2060"/>
      <c r="AQ310" s="455" t="str">
        <f>'Departmental PL'!D320</f>
        <v>4480 MOVEMENT DISORDERS</v>
      </c>
      <c r="AR310" s="456">
        <f>+C310-'Departmental PL'!F320</f>
        <v>0</v>
      </c>
      <c r="AS310" s="456">
        <f>+D310-'Departmental PL'!G320</f>
        <v>0</v>
      </c>
      <c r="AT310" s="456">
        <f>+E310-'Departmental PL'!H320</f>
        <v>0</v>
      </c>
      <c r="AU310" s="456">
        <f>+F310-'Departmental PL'!I320</f>
        <v>0</v>
      </c>
      <c r="AV310" s="456">
        <f>+G310-'Departmental PL'!J320</f>
        <v>0</v>
      </c>
      <c r="AW310" s="456">
        <f>+H310-'Departmental PL'!K320</f>
        <v>0</v>
      </c>
      <c r="AX310" s="456">
        <f>+I310-'Departmental PL'!L320</f>
        <v>0</v>
      </c>
      <c r="AY310" s="456">
        <f>+J310-'Departmental PL'!M320</f>
        <v>0</v>
      </c>
      <c r="AZ310" s="456">
        <f>+K310-'Departmental PL'!N320</f>
        <v>0</v>
      </c>
      <c r="BA310" s="456">
        <f>+L310-'Departmental PL'!O320</f>
        <v>0</v>
      </c>
      <c r="BB310" s="456">
        <f>+M310-'Departmental PL'!P320</f>
        <v>0</v>
      </c>
      <c r="BC310" s="456">
        <f>+N310-'Departmental PL'!Q320</f>
        <v>0</v>
      </c>
      <c r="BD310" s="456">
        <f>+O310-'Departmental PL'!R320</f>
        <v>0</v>
      </c>
      <c r="BE310" s="456">
        <f>+P310-'Departmental PL'!S320</f>
        <v>0</v>
      </c>
      <c r="BF310" s="456">
        <f>+Q310-'Departmental PL'!T320</f>
        <v>0</v>
      </c>
      <c r="BG310" s="456">
        <f>+R310-'Departmental PL'!U320</f>
        <v>0</v>
      </c>
      <c r="BH310" s="456">
        <f>+S310-'Departmental PL'!V320</f>
        <v>0</v>
      </c>
      <c r="BI310" s="456">
        <f>+T310-'Departmental PL'!W320</f>
        <v>0</v>
      </c>
    </row>
    <row r="311" spans="1:61" ht="20.25" hidden="1" customHeight="1" x14ac:dyDescent="0.25">
      <c r="A311" s="2031" t="s">
        <v>1587</v>
      </c>
      <c r="B311" s="2058"/>
      <c r="C311" s="2060"/>
      <c r="D311" s="2060"/>
      <c r="E311" s="2060"/>
      <c r="F311" s="2060"/>
      <c r="G311" s="2060"/>
      <c r="H311" s="2060"/>
      <c r="I311" s="2060"/>
      <c r="J311" s="2060"/>
      <c r="K311" s="2060"/>
      <c r="L311" s="2060"/>
      <c r="M311" s="2060"/>
      <c r="N311" s="2060"/>
      <c r="O311" s="2060"/>
      <c r="P311" s="2060"/>
      <c r="Q311" s="2060"/>
      <c r="R311" s="2060"/>
      <c r="S311" s="2060"/>
      <c r="T311" s="2060"/>
      <c r="AQ311" s="455" t="str">
        <f>'Departmental PL'!D321</f>
        <v>6120 OPD-MED NEURO</v>
      </c>
      <c r="AR311" s="456">
        <f>+C311-'Departmental PL'!F321</f>
        <v>0</v>
      </c>
      <c r="AS311" s="456">
        <f>+D311-'Departmental PL'!G321</f>
        <v>0</v>
      </c>
      <c r="AT311" s="456">
        <f>+E311-'Departmental PL'!H321</f>
        <v>0</v>
      </c>
      <c r="AU311" s="456">
        <f>+F311-'Departmental PL'!I321</f>
        <v>0</v>
      </c>
      <c r="AV311" s="456">
        <f>+G311-'Departmental PL'!J321</f>
        <v>0</v>
      </c>
      <c r="AW311" s="456">
        <f>+H311-'Departmental PL'!K321</f>
        <v>0</v>
      </c>
      <c r="AX311" s="456">
        <f>+I311-'Departmental PL'!L321</f>
        <v>0</v>
      </c>
      <c r="AY311" s="456">
        <f>+J311-'Departmental PL'!M321</f>
        <v>0</v>
      </c>
      <c r="AZ311" s="456">
        <f>+K311-'Departmental PL'!N321</f>
        <v>0</v>
      </c>
      <c r="BA311" s="456">
        <f>+L311-'Departmental PL'!O321</f>
        <v>0</v>
      </c>
      <c r="BB311" s="456">
        <f>+M311-'Departmental PL'!P321</f>
        <v>0</v>
      </c>
      <c r="BC311" s="456">
        <f>+N311-'Departmental PL'!Q321</f>
        <v>0</v>
      </c>
      <c r="BD311" s="456">
        <f>+O311-'Departmental PL'!R321</f>
        <v>0</v>
      </c>
      <c r="BE311" s="456">
        <f>+P311-'Departmental PL'!S321</f>
        <v>0</v>
      </c>
      <c r="BF311" s="456">
        <f>+Q311-'Departmental PL'!T321</f>
        <v>0</v>
      </c>
      <c r="BG311" s="456">
        <f>+R311-'Departmental PL'!U321</f>
        <v>0</v>
      </c>
      <c r="BH311" s="456">
        <f>+S311-'Departmental PL'!V321</f>
        <v>0</v>
      </c>
      <c r="BI311" s="456">
        <f>+T311-'Departmental PL'!W321</f>
        <v>0</v>
      </c>
    </row>
    <row r="312" spans="1:61" ht="20.25" hidden="1" customHeight="1" x14ac:dyDescent="0.25">
      <c r="A312" s="2067" t="s">
        <v>1577</v>
      </c>
      <c r="B312" s="2074" t="s">
        <v>2418</v>
      </c>
      <c r="C312" s="2075"/>
      <c r="D312" s="2075"/>
      <c r="E312" s="2075"/>
      <c r="F312" s="2075"/>
      <c r="G312" s="2075"/>
      <c r="H312" s="2075"/>
      <c r="I312" s="2075"/>
      <c r="J312" s="2075"/>
      <c r="K312" s="2075"/>
      <c r="L312" s="2075"/>
      <c r="M312" s="2075"/>
      <c r="N312" s="2075"/>
      <c r="O312" s="2075"/>
      <c r="P312" s="2075"/>
      <c r="Q312" s="2075"/>
      <c r="R312" s="2075"/>
      <c r="S312" s="2075"/>
      <c r="T312" s="2075"/>
      <c r="U312" s="2061" t="str">
        <f t="shared" si="3"/>
        <v>6200 OPD-PED NEUROLOGY</v>
      </c>
      <c r="W312" s="455" t="b">
        <f>+'17HPM_DATA_INPUT'!C211='17_AUDIT_TOTALS_CK'!U312</f>
        <v>1</v>
      </c>
      <c r="X312" s="2065">
        <f>+'17HPM_DATA_INPUT'!D211-'17_AUDIT_TOTALS_CK'!C312</f>
        <v>0</v>
      </c>
      <c r="Y312" s="2065">
        <f>+'17HPM_DATA_INPUT'!E211-'17_AUDIT_TOTALS_CK'!D312</f>
        <v>0</v>
      </c>
      <c r="Z312" s="2065">
        <f>+'17HPM_DATA_INPUT'!F211-'17_AUDIT_TOTALS_CK'!E312</f>
        <v>0</v>
      </c>
      <c r="AA312" s="2065">
        <f>+'17HPM_DATA_INPUT'!G211-'17_AUDIT_TOTALS_CK'!F312</f>
        <v>0</v>
      </c>
      <c r="AB312" s="2065">
        <f>+'17HPM_DATA_INPUT'!H211-'17_AUDIT_TOTALS_CK'!G312</f>
        <v>0</v>
      </c>
      <c r="AC312" s="2065">
        <f>+'17HPM_DATA_INPUT'!I211-'17_AUDIT_TOTALS_CK'!H312</f>
        <v>0</v>
      </c>
      <c r="AD312" s="2065">
        <f>+'17HPM_DATA_INPUT'!J211-'17_AUDIT_TOTALS_CK'!I312</f>
        <v>0</v>
      </c>
      <c r="AE312" s="2065">
        <f>+'17HPM_DATA_INPUT'!K211-'17_AUDIT_TOTALS_CK'!J312</f>
        <v>0</v>
      </c>
      <c r="AF312" s="2065">
        <f>+'17HPM_DATA_INPUT'!L211-'17_AUDIT_TOTALS_CK'!K312</f>
        <v>0</v>
      </c>
      <c r="AG312" s="2065">
        <f>+'17HPM_DATA_INPUT'!M211-'17_AUDIT_TOTALS_CK'!L312</f>
        <v>0</v>
      </c>
      <c r="AH312" s="2065">
        <f>+'17HPM_DATA_INPUT'!N211-'17_AUDIT_TOTALS_CK'!M312</f>
        <v>0</v>
      </c>
      <c r="AI312" s="2065">
        <f>+'17HPM_DATA_INPUT'!O211-'17_AUDIT_TOTALS_CK'!N312</f>
        <v>0</v>
      </c>
      <c r="AJ312" s="2065">
        <f>+'17HPM_DATA_INPUT'!P211-'17_AUDIT_TOTALS_CK'!O312</f>
        <v>0</v>
      </c>
      <c r="AK312" s="2065">
        <f>+'17HPM_DATA_INPUT'!Q211-'17_AUDIT_TOTALS_CK'!P312</f>
        <v>0</v>
      </c>
      <c r="AL312" s="2065">
        <f>+'17HPM_DATA_INPUT'!R211-'17_AUDIT_TOTALS_CK'!Q312</f>
        <v>0</v>
      </c>
      <c r="AM312" s="2065">
        <f>+'17HPM_DATA_INPUT'!S211-'17_AUDIT_TOTALS_CK'!R312</f>
        <v>0</v>
      </c>
      <c r="AN312" s="2065">
        <f>+'17HPM_DATA_INPUT'!T211-'17_AUDIT_TOTALS_CK'!S312</f>
        <v>0</v>
      </c>
      <c r="AO312" s="2065">
        <f>+'17HPM_DATA_INPUT'!U211-'17_AUDIT_TOTALS_CK'!T312</f>
        <v>0</v>
      </c>
      <c r="AQ312" s="455" t="str">
        <f>'Departmental PL'!D322</f>
        <v>6200 OPD-PED NEUROLOGY</v>
      </c>
      <c r="AR312" s="456">
        <f>+C312-'Departmental PL'!F322</f>
        <v>0</v>
      </c>
      <c r="AS312" s="456">
        <f>+D312-'Departmental PL'!G322</f>
        <v>0</v>
      </c>
      <c r="AT312" s="456">
        <f>+E312-'Departmental PL'!H322</f>
        <v>0</v>
      </c>
      <c r="AU312" s="456">
        <f>+F312-'Departmental PL'!I322</f>
        <v>0</v>
      </c>
      <c r="AV312" s="456">
        <f>+G312-'Departmental PL'!J322</f>
        <v>0</v>
      </c>
      <c r="AW312" s="456">
        <f>+H312-'Departmental PL'!K322</f>
        <v>0</v>
      </c>
      <c r="AX312" s="456">
        <f>+I312-'Departmental PL'!L322</f>
        <v>0</v>
      </c>
      <c r="AY312" s="456">
        <f>+J312-'Departmental PL'!M322</f>
        <v>0</v>
      </c>
      <c r="AZ312" s="456">
        <f>+K312-'Departmental PL'!N322</f>
        <v>0</v>
      </c>
      <c r="BA312" s="456">
        <f>+L312-'Departmental PL'!O322</f>
        <v>0</v>
      </c>
      <c r="BB312" s="456">
        <f>+M312-'Departmental PL'!P322</f>
        <v>0</v>
      </c>
      <c r="BC312" s="456">
        <f>+N312-'Departmental PL'!Q322</f>
        <v>0</v>
      </c>
      <c r="BD312" s="456">
        <f>+O312-'Departmental PL'!R322</f>
        <v>0</v>
      </c>
      <c r="BE312" s="456">
        <f>+P312-'Departmental PL'!S322</f>
        <v>0</v>
      </c>
      <c r="BF312" s="456">
        <f>+Q312-'Departmental PL'!T322</f>
        <v>0</v>
      </c>
      <c r="BG312" s="456">
        <f>+R312-'Departmental PL'!U322</f>
        <v>0</v>
      </c>
      <c r="BH312" s="456">
        <f>+S312-'Departmental PL'!V322</f>
        <v>0</v>
      </c>
      <c r="BI312" s="456">
        <f>+T312-'Departmental PL'!W322</f>
        <v>0</v>
      </c>
    </row>
    <row r="313" spans="1:61" ht="20.25" hidden="1" customHeight="1" x14ac:dyDescent="0.25">
      <c r="A313" s="2067" t="s">
        <v>1578</v>
      </c>
      <c r="B313" s="2072" t="s">
        <v>2307</v>
      </c>
      <c r="C313" s="2073"/>
      <c r="D313" s="2073"/>
      <c r="E313" s="2073"/>
      <c r="F313" s="2073"/>
      <c r="G313" s="2073"/>
      <c r="H313" s="2073"/>
      <c r="I313" s="2073"/>
      <c r="J313" s="2073"/>
      <c r="K313" s="2073"/>
      <c r="L313" s="2073"/>
      <c r="M313" s="2073"/>
      <c r="N313" s="2073"/>
      <c r="O313" s="2073"/>
      <c r="P313" s="2073"/>
      <c r="Q313" s="2073"/>
      <c r="R313" s="2073"/>
      <c r="S313" s="2073"/>
      <c r="T313" s="2073"/>
      <c r="U313" s="2061" t="str">
        <f t="shared" si="3"/>
        <v>Total ASC</v>
      </c>
      <c r="W313" s="455" t="b">
        <f>+'17HPM_DATA_INPUT'!C212='17_AUDIT_TOTALS_CK'!U313</f>
        <v>1</v>
      </c>
      <c r="X313" s="2065">
        <f>+'17HPM_DATA_INPUT'!D212-'17_AUDIT_TOTALS_CK'!C313</f>
        <v>23</v>
      </c>
      <c r="Y313" s="2065">
        <f>+'17HPM_DATA_INPUT'!E212-'17_AUDIT_TOTALS_CK'!D313</f>
        <v>28</v>
      </c>
      <c r="Z313" s="2065">
        <f>+'17HPM_DATA_INPUT'!F212-'17_AUDIT_TOTALS_CK'!E313</f>
        <v>84</v>
      </c>
      <c r="AA313" s="2065">
        <f>+'17HPM_DATA_INPUT'!G212-'17_AUDIT_TOTALS_CK'!F313</f>
        <v>130</v>
      </c>
      <c r="AB313" s="2065">
        <f>+'17HPM_DATA_INPUT'!H212-'17_AUDIT_TOTALS_CK'!G313</f>
        <v>43168</v>
      </c>
      <c r="AC313" s="2065">
        <f>+'17HPM_DATA_INPUT'!I212-'17_AUDIT_TOTALS_CK'!H313</f>
        <v>42719</v>
      </c>
      <c r="AD313" s="2065">
        <f>+'17HPM_DATA_INPUT'!J212-'17_AUDIT_TOTALS_CK'!I313</f>
        <v>17252</v>
      </c>
      <c r="AE313" s="2065">
        <f>+'17HPM_DATA_INPUT'!K212-'17_AUDIT_TOTALS_CK'!J313</f>
        <v>16411</v>
      </c>
      <c r="AF313" s="2065">
        <f>+'17HPM_DATA_INPUT'!L212-'17_AUDIT_TOTALS_CK'!K313</f>
        <v>10986</v>
      </c>
      <c r="AG313" s="2065">
        <f>+'17HPM_DATA_INPUT'!M212-'17_AUDIT_TOTALS_CK'!L313</f>
        <v>18384</v>
      </c>
      <c r="AH313" s="2065">
        <f>+'17HPM_DATA_INPUT'!N212-'17_AUDIT_TOTALS_CK'!M313</f>
        <v>6267</v>
      </c>
      <c r="AI313" s="2065">
        <f>+'17HPM_DATA_INPUT'!O212-'17_AUDIT_TOTALS_CK'!N313</f>
        <v>-1973</v>
      </c>
      <c r="AJ313" s="2065">
        <f>+'17HPM_DATA_INPUT'!P212-'17_AUDIT_TOTALS_CK'!O313</f>
        <v>1244</v>
      </c>
      <c r="AK313" s="2065">
        <f>+'17HPM_DATA_INPUT'!Q212-'17_AUDIT_TOTALS_CK'!P313</f>
        <v>1387</v>
      </c>
      <c r="AL313" s="2065">
        <f>+'17HPM_DATA_INPUT'!R212-'17_AUDIT_TOTALS_CK'!Q313</f>
        <v>2753</v>
      </c>
      <c r="AM313" s="2065">
        <f>+'17HPM_DATA_INPUT'!S212-'17_AUDIT_TOTALS_CK'!R313</f>
        <v>4028</v>
      </c>
      <c r="AN313" s="2065">
        <f>+'17HPM_DATA_INPUT'!T212-'17_AUDIT_TOTALS_CK'!S313</f>
        <v>2270</v>
      </c>
      <c r="AO313" s="2065">
        <f>+'17HPM_DATA_INPUT'!U212-'17_AUDIT_TOTALS_CK'!T313</f>
        <v>-7387</v>
      </c>
      <c r="AQ313" s="2072" t="str">
        <f>'Departmental PL'!D323</f>
        <v>Total ASC</v>
      </c>
      <c r="AR313" s="456">
        <f>+C313-'Departmental PL'!F323</f>
        <v>-23</v>
      </c>
      <c r="AS313" s="456">
        <f>+D313-'Departmental PL'!G323</f>
        <v>-28</v>
      </c>
      <c r="AT313" s="456">
        <f>+E313-'Departmental PL'!H323</f>
        <v>-84</v>
      </c>
      <c r="AU313" s="456">
        <f>+F313-'Departmental PL'!I323</f>
        <v>-130</v>
      </c>
      <c r="AV313" s="456">
        <f>+G313-'Departmental PL'!J323</f>
        <v>-43168</v>
      </c>
      <c r="AW313" s="456">
        <f>+H313-'Departmental PL'!K323</f>
        <v>-42719</v>
      </c>
      <c r="AX313" s="456">
        <f>+I313-'Departmental PL'!L323</f>
        <v>-17252</v>
      </c>
      <c r="AY313" s="456">
        <f>+J313-'Departmental PL'!M323</f>
        <v>-16411</v>
      </c>
      <c r="AZ313" s="456">
        <f>+K313-'Departmental PL'!N323</f>
        <v>-10986</v>
      </c>
      <c r="BA313" s="456">
        <f>+L313-'Departmental PL'!O323</f>
        <v>-18384</v>
      </c>
      <c r="BB313" s="456">
        <f>+M313-'Departmental PL'!P323</f>
        <v>-6266</v>
      </c>
      <c r="BC313" s="456">
        <f>+N313-'Departmental PL'!Q323</f>
        <v>1973</v>
      </c>
      <c r="BD313" s="456">
        <f>+O313-'Departmental PL'!R323</f>
        <v>-1244</v>
      </c>
      <c r="BE313" s="456">
        <f>+P313-'Departmental PL'!S323</f>
        <v>-1387</v>
      </c>
      <c r="BF313" s="456">
        <f>+Q313-'Departmental PL'!T323</f>
        <v>-2753</v>
      </c>
      <c r="BG313" s="456">
        <f>+R313-'Departmental PL'!U323</f>
        <v>-4028</v>
      </c>
      <c r="BH313" s="456">
        <f>+S313-'Departmental PL'!V323</f>
        <v>-2269</v>
      </c>
      <c r="BI313" s="456">
        <f>+T313-'Departmental PL'!W323</f>
        <v>7388</v>
      </c>
    </row>
    <row r="314" spans="1:61" ht="20.25" hidden="1" customHeight="1" x14ac:dyDescent="0.25">
      <c r="A314" s="2067" t="s">
        <v>1579</v>
      </c>
      <c r="B314" s="2058" t="s">
        <v>2408</v>
      </c>
      <c r="C314" s="2060"/>
      <c r="D314" s="2060"/>
      <c r="E314" s="2060"/>
      <c r="F314" s="2060"/>
      <c r="G314" s="2060"/>
      <c r="H314" s="2060"/>
      <c r="I314" s="2060"/>
      <c r="J314" s="2060"/>
      <c r="K314" s="2060"/>
      <c r="L314" s="2060"/>
      <c r="M314" s="2060"/>
      <c r="N314" s="2060"/>
      <c r="O314" s="2060"/>
      <c r="P314" s="2060"/>
      <c r="Q314" s="2060"/>
      <c r="R314" s="2060"/>
      <c r="S314" s="2060"/>
      <c r="T314" s="2060"/>
      <c r="U314" s="2061" t="str">
        <f t="shared" si="3"/>
        <v>4400 EPILEPSY</v>
      </c>
      <c r="W314" s="455" t="b">
        <f>+'17HPM_DATA_INPUT'!C213='17_AUDIT_TOTALS_CK'!U314</f>
        <v>1</v>
      </c>
      <c r="X314" s="2065">
        <f>+'17HPM_DATA_INPUT'!D213-'17_AUDIT_TOTALS_CK'!C314</f>
        <v>101</v>
      </c>
      <c r="Y314" s="2065">
        <f>+'17HPM_DATA_INPUT'!E213-'17_AUDIT_TOTALS_CK'!D314</f>
        <v>103</v>
      </c>
      <c r="Z314" s="2065">
        <f>+'17HPM_DATA_INPUT'!F213-'17_AUDIT_TOTALS_CK'!E314</f>
        <v>201</v>
      </c>
      <c r="AA314" s="2065">
        <f>+'17HPM_DATA_INPUT'!G213-'17_AUDIT_TOTALS_CK'!F314</f>
        <v>205</v>
      </c>
      <c r="AB314" s="2065">
        <f>+'17HPM_DATA_INPUT'!H213-'17_AUDIT_TOTALS_CK'!G314</f>
        <v>120001</v>
      </c>
      <c r="AC314" s="2065">
        <f>+'17HPM_DATA_INPUT'!I213-'17_AUDIT_TOTALS_CK'!H314</f>
        <v>127954</v>
      </c>
      <c r="AD314" s="2065">
        <f>+'17HPM_DATA_INPUT'!J213-'17_AUDIT_TOTALS_CK'!I314</f>
        <v>35256</v>
      </c>
      <c r="AE314" s="2065">
        <f>+'17HPM_DATA_INPUT'!K213-'17_AUDIT_TOTALS_CK'!J314</f>
        <v>37462</v>
      </c>
      <c r="AF314" s="2065">
        <f>+'17HPM_DATA_INPUT'!L213-'17_AUDIT_TOTALS_CK'!K314</f>
        <v>30664</v>
      </c>
      <c r="AG314" s="2065">
        <f>+'17HPM_DATA_INPUT'!M213-'17_AUDIT_TOTALS_CK'!L314</f>
        <v>64682</v>
      </c>
      <c r="AH314" s="2065">
        <f>+'17HPM_DATA_INPUT'!N213-'17_AUDIT_TOTALS_CK'!M314</f>
        <v>4592</v>
      </c>
      <c r="AI314" s="2065">
        <f>+'17HPM_DATA_INPUT'!O213-'17_AUDIT_TOTALS_CK'!N314</f>
        <v>-27221</v>
      </c>
      <c r="AJ314" s="2065">
        <f>+'17HPM_DATA_INPUT'!P213-'17_AUDIT_TOTALS_CK'!O314</f>
        <v>3472</v>
      </c>
      <c r="AK314" s="2065">
        <f>+'17HPM_DATA_INPUT'!Q213-'17_AUDIT_TOTALS_CK'!P314</f>
        <v>3718</v>
      </c>
      <c r="AL314" s="2065">
        <f>+'17HPM_DATA_INPUT'!R213-'17_AUDIT_TOTALS_CK'!Q314</f>
        <v>7684</v>
      </c>
      <c r="AM314" s="2065">
        <f>+'17HPM_DATA_INPUT'!S213-'17_AUDIT_TOTALS_CK'!R314</f>
        <v>11480</v>
      </c>
      <c r="AN314" s="2065">
        <f>+'17HPM_DATA_INPUT'!T213-'17_AUDIT_TOTALS_CK'!S314</f>
        <v>-6564</v>
      </c>
      <c r="AO314" s="2065">
        <f>+'17HPM_DATA_INPUT'!U213-'17_AUDIT_TOTALS_CK'!T314</f>
        <v>-42419</v>
      </c>
      <c r="AQ314" s="455" t="str">
        <f>'Departmental PL'!D324</f>
        <v>4400 EPILEPSY</v>
      </c>
      <c r="AR314" s="456">
        <f>+C314-'Departmental PL'!F324</f>
        <v>-101</v>
      </c>
      <c r="AS314" s="456">
        <f>+D314-'Departmental PL'!G324</f>
        <v>-103</v>
      </c>
      <c r="AT314" s="456">
        <f>+E314-'Departmental PL'!H324</f>
        <v>-201</v>
      </c>
      <c r="AU314" s="456">
        <f>+F314-'Departmental PL'!I324</f>
        <v>-205</v>
      </c>
      <c r="AV314" s="456">
        <f>+G314-'Departmental PL'!J324</f>
        <v>-120001</v>
      </c>
      <c r="AW314" s="456">
        <f>+H314-'Departmental PL'!K324</f>
        <v>-127954</v>
      </c>
      <c r="AX314" s="456">
        <f>+I314-'Departmental PL'!L324</f>
        <v>-35256</v>
      </c>
      <c r="AY314" s="456">
        <f>+J314-'Departmental PL'!M324</f>
        <v>-37462</v>
      </c>
      <c r="AZ314" s="456">
        <f>+K314-'Departmental PL'!N324</f>
        <v>-30664</v>
      </c>
      <c r="BA314" s="456">
        <f>+L314-'Departmental PL'!O324</f>
        <v>-64682</v>
      </c>
      <c r="BB314" s="456">
        <f>+M314-'Departmental PL'!P324</f>
        <v>-4592</v>
      </c>
      <c r="BC314" s="456">
        <f>+N314-'Departmental PL'!Q324</f>
        <v>27220</v>
      </c>
      <c r="BD314" s="456">
        <f>+O314-'Departmental PL'!R324</f>
        <v>-3472</v>
      </c>
      <c r="BE314" s="456">
        <f>+P314-'Departmental PL'!S324</f>
        <v>-3718</v>
      </c>
      <c r="BF314" s="456">
        <f>+Q314-'Departmental PL'!T324</f>
        <v>-7684</v>
      </c>
      <c r="BG314" s="456">
        <f>+R314-'Departmental PL'!U324</f>
        <v>-11480</v>
      </c>
      <c r="BH314" s="456">
        <f>+S314-'Departmental PL'!V324</f>
        <v>6564</v>
      </c>
      <c r="BI314" s="456">
        <f>+T314-'Departmental PL'!W324</f>
        <v>42418</v>
      </c>
    </row>
    <row r="315" spans="1:61" ht="20.25" hidden="1" customHeight="1" x14ac:dyDescent="0.25">
      <c r="A315" s="2067" t="s">
        <v>1580</v>
      </c>
      <c r="B315" s="2058" t="s">
        <v>2412</v>
      </c>
      <c r="C315" s="2060"/>
      <c r="D315" s="2060"/>
      <c r="E315" s="2060"/>
      <c r="F315" s="2060"/>
      <c r="G315" s="2060"/>
      <c r="H315" s="2060"/>
      <c r="I315" s="2060"/>
      <c r="J315" s="2060"/>
      <c r="K315" s="2060"/>
      <c r="L315" s="2060"/>
      <c r="M315" s="2060"/>
      <c r="N315" s="2060"/>
      <c r="O315" s="2060"/>
      <c r="P315" s="2060"/>
      <c r="Q315" s="2060"/>
      <c r="R315" s="2060"/>
      <c r="S315" s="2060"/>
      <c r="T315" s="2060"/>
      <c r="U315" s="2061" t="str">
        <f t="shared" si="3"/>
        <v>4420 NEUROMUSCULAR DISEASE</v>
      </c>
      <c r="W315" s="455" t="b">
        <f>+'17HPM_DATA_INPUT'!C214='17_AUDIT_TOTALS_CK'!U315</f>
        <v>1</v>
      </c>
      <c r="X315" s="2065">
        <f>+'17HPM_DATA_INPUT'!D214-'17_AUDIT_TOTALS_CK'!C315</f>
        <v>2</v>
      </c>
      <c r="Y315" s="2065">
        <f>+'17HPM_DATA_INPUT'!E214-'17_AUDIT_TOTALS_CK'!D315</f>
        <v>4</v>
      </c>
      <c r="Z315" s="2065">
        <f>+'17HPM_DATA_INPUT'!F214-'17_AUDIT_TOTALS_CK'!E315</f>
        <v>6</v>
      </c>
      <c r="AA315" s="2065">
        <f>+'17HPM_DATA_INPUT'!G214-'17_AUDIT_TOTALS_CK'!F315</f>
        <v>22</v>
      </c>
      <c r="AB315" s="2065">
        <f>+'17HPM_DATA_INPUT'!H214-'17_AUDIT_TOTALS_CK'!G315</f>
        <v>2119</v>
      </c>
      <c r="AC315" s="2065">
        <f>+'17HPM_DATA_INPUT'!I214-'17_AUDIT_TOTALS_CK'!H315</f>
        <v>10349</v>
      </c>
      <c r="AD315" s="2065">
        <f>+'17HPM_DATA_INPUT'!J214-'17_AUDIT_TOTALS_CK'!I315</f>
        <v>583</v>
      </c>
      <c r="AE315" s="2065">
        <f>+'17HPM_DATA_INPUT'!K214-'17_AUDIT_TOTALS_CK'!J315</f>
        <v>3366</v>
      </c>
      <c r="AF315" s="2065">
        <f>+'17HPM_DATA_INPUT'!L214-'17_AUDIT_TOTALS_CK'!K315</f>
        <v>409</v>
      </c>
      <c r="AG315" s="2065">
        <f>+'17HPM_DATA_INPUT'!M214-'17_AUDIT_TOTALS_CK'!L315</f>
        <v>2004</v>
      </c>
      <c r="AH315" s="2065">
        <f>+'17HPM_DATA_INPUT'!N214-'17_AUDIT_TOTALS_CK'!M315</f>
        <v>174</v>
      </c>
      <c r="AI315" s="2065">
        <f>+'17HPM_DATA_INPUT'!O214-'17_AUDIT_TOTALS_CK'!N315</f>
        <v>1362</v>
      </c>
      <c r="AJ315" s="2065">
        <f>+'17HPM_DATA_INPUT'!P214-'17_AUDIT_TOTALS_CK'!O315</f>
        <v>83</v>
      </c>
      <c r="AK315" s="2065">
        <f>+'17HPM_DATA_INPUT'!Q214-'17_AUDIT_TOTALS_CK'!P315</f>
        <v>356</v>
      </c>
      <c r="AL315" s="2065">
        <f>+'17HPM_DATA_INPUT'!R214-'17_AUDIT_TOTALS_CK'!Q315</f>
        <v>125</v>
      </c>
      <c r="AM315" s="2065">
        <f>+'17HPM_DATA_INPUT'!S214-'17_AUDIT_TOTALS_CK'!R315</f>
        <v>596</v>
      </c>
      <c r="AN315" s="2065">
        <f>+'17HPM_DATA_INPUT'!T214-'17_AUDIT_TOTALS_CK'!S315</f>
        <v>-34</v>
      </c>
      <c r="AO315" s="2065">
        <f>+'17HPM_DATA_INPUT'!U214-'17_AUDIT_TOTALS_CK'!T315</f>
        <v>410</v>
      </c>
      <c r="AQ315" s="455" t="str">
        <f>'Departmental PL'!D325</f>
        <v>4420 NEUROMUSCULAR DISEASE</v>
      </c>
      <c r="AR315" s="456">
        <f>+C315-'Departmental PL'!F325</f>
        <v>-2</v>
      </c>
      <c r="AS315" s="456">
        <f>+D315-'Departmental PL'!G325</f>
        <v>-4</v>
      </c>
      <c r="AT315" s="456">
        <f>+E315-'Departmental PL'!H325</f>
        <v>-6</v>
      </c>
      <c r="AU315" s="456">
        <f>+F315-'Departmental PL'!I325</f>
        <v>-22</v>
      </c>
      <c r="AV315" s="456">
        <f>+G315-'Departmental PL'!J325</f>
        <v>-2119</v>
      </c>
      <c r="AW315" s="456">
        <f>+H315-'Departmental PL'!K325</f>
        <v>-10349</v>
      </c>
      <c r="AX315" s="456">
        <f>+I315-'Departmental PL'!L325</f>
        <v>-583</v>
      </c>
      <c r="AY315" s="456">
        <f>+J315-'Departmental PL'!M325</f>
        <v>-3366</v>
      </c>
      <c r="AZ315" s="456">
        <f>+K315-'Departmental PL'!N325</f>
        <v>-409</v>
      </c>
      <c r="BA315" s="456">
        <f>+L315-'Departmental PL'!O325</f>
        <v>-2004</v>
      </c>
      <c r="BB315" s="456">
        <f>+M315-'Departmental PL'!P325</f>
        <v>-174</v>
      </c>
      <c r="BC315" s="456">
        <f>+N315-'Departmental PL'!Q325</f>
        <v>-1362</v>
      </c>
      <c r="BD315" s="456">
        <f>+O315-'Departmental PL'!R325</f>
        <v>-83</v>
      </c>
      <c r="BE315" s="456">
        <f>+P315-'Departmental PL'!S325</f>
        <v>-356</v>
      </c>
      <c r="BF315" s="456">
        <f>+Q315-'Departmental PL'!T325</f>
        <v>-125</v>
      </c>
      <c r="BG315" s="456">
        <f>+R315-'Departmental PL'!U325</f>
        <v>-596</v>
      </c>
      <c r="BH315" s="456">
        <f>+S315-'Departmental PL'!V325</f>
        <v>34</v>
      </c>
      <c r="BI315" s="456">
        <f>+T315-'Departmental PL'!W325</f>
        <v>-410</v>
      </c>
    </row>
    <row r="316" spans="1:61" ht="20.25" hidden="1" customHeight="1" x14ac:dyDescent="0.25">
      <c r="A316" s="2067"/>
      <c r="B316" s="2058"/>
      <c r="C316" s="2060"/>
      <c r="D316" s="2060"/>
      <c r="E316" s="2060"/>
      <c r="F316" s="2060"/>
      <c r="G316" s="2060"/>
      <c r="H316" s="2060"/>
      <c r="I316" s="2060"/>
      <c r="J316" s="2060"/>
      <c r="K316" s="2060"/>
      <c r="L316" s="2060"/>
      <c r="M316" s="2060"/>
      <c r="N316" s="2060"/>
      <c r="O316" s="2060"/>
      <c r="P316" s="2060"/>
      <c r="Q316" s="2060"/>
      <c r="R316" s="2060"/>
      <c r="S316" s="2060"/>
      <c r="T316" s="2060"/>
      <c r="AQ316" s="455" t="str">
        <f>'Departmental PL'!D326</f>
        <v>4440 EVOKED POTENTIAL- NEURO</v>
      </c>
      <c r="AR316" s="456">
        <f>+C316-'Departmental PL'!F326</f>
        <v>0</v>
      </c>
      <c r="AS316" s="456">
        <f>+D316-'Departmental PL'!G326</f>
        <v>0</v>
      </c>
      <c r="AT316" s="456">
        <f>+E316-'Departmental PL'!H326</f>
        <v>0</v>
      </c>
      <c r="AU316" s="456">
        <f>+F316-'Departmental PL'!I326</f>
        <v>0</v>
      </c>
      <c r="AV316" s="456">
        <f>+G316-'Departmental PL'!J326</f>
        <v>0</v>
      </c>
      <c r="AW316" s="456">
        <f>+H316-'Departmental PL'!K326</f>
        <v>0</v>
      </c>
      <c r="AX316" s="456">
        <f>+I316-'Departmental PL'!L326</f>
        <v>0</v>
      </c>
      <c r="AY316" s="456">
        <f>+J316-'Departmental PL'!M326</f>
        <v>0</v>
      </c>
      <c r="AZ316" s="456">
        <f>+K316-'Departmental PL'!N326</f>
        <v>0</v>
      </c>
      <c r="BA316" s="456">
        <f>+L316-'Departmental PL'!O326</f>
        <v>0</v>
      </c>
      <c r="BB316" s="456">
        <f>+M316-'Departmental PL'!P326</f>
        <v>0</v>
      </c>
      <c r="BC316" s="456">
        <f>+N316-'Departmental PL'!Q326</f>
        <v>0</v>
      </c>
      <c r="BD316" s="456">
        <f>+O316-'Departmental PL'!R326</f>
        <v>0</v>
      </c>
      <c r="BE316" s="456">
        <f>+P316-'Departmental PL'!S326</f>
        <v>0</v>
      </c>
      <c r="BF316" s="456">
        <f>+Q316-'Departmental PL'!T326</f>
        <v>0</v>
      </c>
      <c r="BG316" s="456">
        <f>+R316-'Departmental PL'!U326</f>
        <v>0</v>
      </c>
      <c r="BH316" s="456">
        <f>+S316-'Departmental PL'!V326</f>
        <v>0</v>
      </c>
      <c r="BI316" s="456">
        <f>+T316-'Departmental PL'!W326</f>
        <v>0</v>
      </c>
    </row>
    <row r="317" spans="1:61" ht="20.25" hidden="1" customHeight="1" x14ac:dyDescent="0.25">
      <c r="A317" s="2067"/>
      <c r="B317" s="2058"/>
      <c r="C317" s="2060"/>
      <c r="D317" s="2060"/>
      <c r="E317" s="2060"/>
      <c r="F317" s="2060"/>
      <c r="G317" s="2060"/>
      <c r="H317" s="2060"/>
      <c r="I317" s="2060"/>
      <c r="J317" s="2060"/>
      <c r="K317" s="2060"/>
      <c r="L317" s="2060"/>
      <c r="M317" s="2060"/>
      <c r="N317" s="2060"/>
      <c r="O317" s="2060"/>
      <c r="P317" s="2060"/>
      <c r="Q317" s="2060"/>
      <c r="R317" s="2060"/>
      <c r="S317" s="2060"/>
      <c r="T317" s="2060"/>
      <c r="AQ317" s="455" t="str">
        <f>'Departmental PL'!D327</f>
        <v>4460 CEP OUTPATIENT</v>
      </c>
      <c r="AR317" s="456">
        <f>+C317-'Departmental PL'!F327</f>
        <v>0</v>
      </c>
      <c r="AS317" s="456">
        <f>+D317-'Departmental PL'!G327</f>
        <v>0</v>
      </c>
      <c r="AT317" s="456">
        <f>+E317-'Departmental PL'!H327</f>
        <v>0</v>
      </c>
      <c r="AU317" s="456">
        <f>+F317-'Departmental PL'!I327</f>
        <v>0</v>
      </c>
      <c r="AV317" s="456">
        <f>+G317-'Departmental PL'!J327</f>
        <v>0</v>
      </c>
      <c r="AW317" s="456">
        <f>+H317-'Departmental PL'!K327</f>
        <v>0</v>
      </c>
      <c r="AX317" s="456">
        <f>+I317-'Departmental PL'!L327</f>
        <v>0</v>
      </c>
      <c r="AY317" s="456">
        <f>+J317-'Departmental PL'!M327</f>
        <v>0</v>
      </c>
      <c r="AZ317" s="456">
        <f>+K317-'Departmental PL'!N327</f>
        <v>0</v>
      </c>
      <c r="BA317" s="456">
        <f>+L317-'Departmental PL'!O327</f>
        <v>0</v>
      </c>
      <c r="BB317" s="456">
        <f>+M317-'Departmental PL'!P327</f>
        <v>0</v>
      </c>
      <c r="BC317" s="456">
        <f>+N317-'Departmental PL'!Q327</f>
        <v>0</v>
      </c>
      <c r="BD317" s="456">
        <f>+O317-'Departmental PL'!R327</f>
        <v>0</v>
      </c>
      <c r="BE317" s="456">
        <f>+P317-'Departmental PL'!S327</f>
        <v>0</v>
      </c>
      <c r="BF317" s="456">
        <f>+Q317-'Departmental PL'!T327</f>
        <v>0</v>
      </c>
      <c r="BG317" s="456">
        <f>+R317-'Departmental PL'!U327</f>
        <v>0</v>
      </c>
      <c r="BH317" s="456">
        <f>+S317-'Departmental PL'!V327</f>
        <v>0</v>
      </c>
      <c r="BI317" s="456">
        <f>+T317-'Departmental PL'!W327</f>
        <v>0</v>
      </c>
    </row>
    <row r="318" spans="1:61" ht="20.25" hidden="1" customHeight="1" x14ac:dyDescent="0.25">
      <c r="A318" s="2067"/>
      <c r="B318" s="2058"/>
      <c r="C318" s="2060"/>
      <c r="D318" s="2060"/>
      <c r="E318" s="2060"/>
      <c r="F318" s="2060"/>
      <c r="G318" s="2060"/>
      <c r="H318" s="2060"/>
      <c r="I318" s="2060"/>
      <c r="J318" s="2060"/>
      <c r="K318" s="2060"/>
      <c r="L318" s="2060"/>
      <c r="M318" s="2060"/>
      <c r="N318" s="2060"/>
      <c r="O318" s="2060"/>
      <c r="P318" s="2060"/>
      <c r="Q318" s="2060"/>
      <c r="R318" s="2060"/>
      <c r="S318" s="2060"/>
      <c r="T318" s="2060"/>
      <c r="AQ318" s="455" t="str">
        <f>'Departmental PL'!D328</f>
        <v>4480 MOVEMENT DISORDERS</v>
      </c>
      <c r="AR318" s="456">
        <f>+C318-'Departmental PL'!F328</f>
        <v>0</v>
      </c>
      <c r="AS318" s="456">
        <f>+D318-'Departmental PL'!G328</f>
        <v>0</v>
      </c>
      <c r="AT318" s="456">
        <f>+E318-'Departmental PL'!H328</f>
        <v>0</v>
      </c>
      <c r="AU318" s="456">
        <f>+F318-'Departmental PL'!I328</f>
        <v>0</v>
      </c>
      <c r="AV318" s="456">
        <f>+G318-'Departmental PL'!J328</f>
        <v>0</v>
      </c>
      <c r="AW318" s="456">
        <f>+H318-'Departmental PL'!K328</f>
        <v>0</v>
      </c>
      <c r="AX318" s="456">
        <f>+I318-'Departmental PL'!L328</f>
        <v>0</v>
      </c>
      <c r="AY318" s="456">
        <f>+J318-'Departmental PL'!M328</f>
        <v>0</v>
      </c>
      <c r="AZ318" s="456">
        <f>+K318-'Departmental PL'!N328</f>
        <v>0</v>
      </c>
      <c r="BA318" s="456">
        <f>+L318-'Departmental PL'!O328</f>
        <v>0</v>
      </c>
      <c r="BB318" s="456">
        <f>+M318-'Departmental PL'!P328</f>
        <v>0</v>
      </c>
      <c r="BC318" s="456">
        <f>+N318-'Departmental PL'!Q328</f>
        <v>0</v>
      </c>
      <c r="BD318" s="456">
        <f>+O318-'Departmental PL'!R328</f>
        <v>0</v>
      </c>
      <c r="BE318" s="456">
        <f>+P318-'Departmental PL'!S328</f>
        <v>0</v>
      </c>
      <c r="BF318" s="456">
        <f>+Q318-'Departmental PL'!T328</f>
        <v>0</v>
      </c>
      <c r="BG318" s="456">
        <f>+R318-'Departmental PL'!U328</f>
        <v>0</v>
      </c>
      <c r="BH318" s="456">
        <f>+S318-'Departmental PL'!V328</f>
        <v>0</v>
      </c>
      <c r="BI318" s="456">
        <f>+T318-'Departmental PL'!W328</f>
        <v>0</v>
      </c>
    </row>
    <row r="319" spans="1:61" ht="20.25" hidden="1" customHeight="1" x14ac:dyDescent="0.25">
      <c r="A319" s="2067" t="s">
        <v>1581</v>
      </c>
      <c r="B319" s="2058" t="s">
        <v>2417</v>
      </c>
      <c r="C319" s="2060"/>
      <c r="D319" s="2060"/>
      <c r="E319" s="2060"/>
      <c r="F319" s="2060"/>
      <c r="G319" s="2060"/>
      <c r="H319" s="2060"/>
      <c r="I319" s="2060"/>
      <c r="J319" s="2060"/>
      <c r="K319" s="2060"/>
      <c r="L319" s="2060"/>
      <c r="M319" s="2060"/>
      <c r="N319" s="2060"/>
      <c r="O319" s="2060"/>
      <c r="P319" s="2060"/>
      <c r="Q319" s="2060"/>
      <c r="R319" s="2060"/>
      <c r="S319" s="2060"/>
      <c r="T319" s="2060"/>
      <c r="U319" s="2061" t="str">
        <f t="shared" si="3"/>
        <v>6120 OPD-MED NEURO</v>
      </c>
      <c r="W319" s="455" t="b">
        <f>+'17HPM_DATA_INPUT'!C215='17_AUDIT_TOTALS_CK'!U319</f>
        <v>1</v>
      </c>
      <c r="X319" s="2065">
        <f>+'17HPM_DATA_INPUT'!D215-'17_AUDIT_TOTALS_CK'!C319</f>
        <v>1</v>
      </c>
      <c r="Y319" s="2065">
        <f>+'17HPM_DATA_INPUT'!E215-'17_AUDIT_TOTALS_CK'!D319</f>
        <v>3</v>
      </c>
      <c r="Z319" s="2065">
        <f>+'17HPM_DATA_INPUT'!F215-'17_AUDIT_TOTALS_CK'!E319</f>
        <v>7</v>
      </c>
      <c r="AA319" s="2065">
        <f>+'17HPM_DATA_INPUT'!G215-'17_AUDIT_TOTALS_CK'!F319</f>
        <v>302</v>
      </c>
      <c r="AB319" s="2065">
        <f>+'17HPM_DATA_INPUT'!H215-'17_AUDIT_TOTALS_CK'!G319</f>
        <v>1010</v>
      </c>
      <c r="AC319" s="2065">
        <f>+'17HPM_DATA_INPUT'!I215-'17_AUDIT_TOTALS_CK'!H319</f>
        <v>12238</v>
      </c>
      <c r="AD319" s="2065">
        <f>+'17HPM_DATA_INPUT'!J215-'17_AUDIT_TOTALS_CK'!I319</f>
        <v>165</v>
      </c>
      <c r="AE319" s="2065">
        <f>+'17HPM_DATA_INPUT'!K215-'17_AUDIT_TOTALS_CK'!J319</f>
        <v>3301</v>
      </c>
      <c r="AF319" s="2065">
        <f>+'17HPM_DATA_INPUT'!L215-'17_AUDIT_TOTALS_CK'!K319</f>
        <v>188</v>
      </c>
      <c r="AG319" s="2065">
        <f>+'17HPM_DATA_INPUT'!M215-'17_AUDIT_TOTALS_CK'!L319</f>
        <v>2360</v>
      </c>
      <c r="AH319" s="2065">
        <f>+'17HPM_DATA_INPUT'!N215-'17_AUDIT_TOTALS_CK'!M319</f>
        <v>-23</v>
      </c>
      <c r="AI319" s="2065">
        <f>+'17HPM_DATA_INPUT'!O215-'17_AUDIT_TOTALS_CK'!N319</f>
        <v>941</v>
      </c>
      <c r="AJ319" s="2065">
        <f>+'17HPM_DATA_INPUT'!P215-'17_AUDIT_TOTALS_CK'!O319</f>
        <v>46</v>
      </c>
      <c r="AK319" s="2065">
        <f>+'17HPM_DATA_INPUT'!Q215-'17_AUDIT_TOTALS_CK'!P319</f>
        <v>583</v>
      </c>
      <c r="AL319" s="2065">
        <f>+'17HPM_DATA_INPUT'!R215-'17_AUDIT_TOTALS_CK'!Q319</f>
        <v>63</v>
      </c>
      <c r="AM319" s="2065">
        <f>+'17HPM_DATA_INPUT'!S215-'17_AUDIT_TOTALS_CK'!R319</f>
        <v>654</v>
      </c>
      <c r="AN319" s="2065">
        <f>+'17HPM_DATA_INPUT'!T215-'17_AUDIT_TOTALS_CK'!S319</f>
        <v>-132</v>
      </c>
      <c r="AO319" s="2065">
        <f>+'17HPM_DATA_INPUT'!U215-'17_AUDIT_TOTALS_CK'!T319</f>
        <v>-296</v>
      </c>
      <c r="AQ319" s="455" t="str">
        <f>'Departmental PL'!D329</f>
        <v>6120 OPD-MED NEURO</v>
      </c>
      <c r="AR319" s="456">
        <f>+C319-'Departmental PL'!F329</f>
        <v>-1</v>
      </c>
      <c r="AS319" s="456">
        <f>+D319-'Departmental PL'!G329</f>
        <v>-3</v>
      </c>
      <c r="AT319" s="456">
        <f>+E319-'Departmental PL'!H329</f>
        <v>-7</v>
      </c>
      <c r="AU319" s="456">
        <f>+F319-'Departmental PL'!I329</f>
        <v>-302</v>
      </c>
      <c r="AV319" s="456">
        <f>+G319-'Departmental PL'!J329</f>
        <v>-1010</v>
      </c>
      <c r="AW319" s="456">
        <f>+H319-'Departmental PL'!K329</f>
        <v>-12238</v>
      </c>
      <c r="AX319" s="456">
        <f>+I319-'Departmental PL'!L329</f>
        <v>-165</v>
      </c>
      <c r="AY319" s="456">
        <f>+J319-'Departmental PL'!M329</f>
        <v>-3301</v>
      </c>
      <c r="AZ319" s="456">
        <f>+K319-'Departmental PL'!N329</f>
        <v>-188</v>
      </c>
      <c r="BA319" s="456">
        <f>+L319-'Departmental PL'!O329</f>
        <v>-2360</v>
      </c>
      <c r="BB319" s="456">
        <f>+M319-'Departmental PL'!P329</f>
        <v>23</v>
      </c>
      <c r="BC319" s="456">
        <f>+N319-'Departmental PL'!Q329</f>
        <v>-941</v>
      </c>
      <c r="BD319" s="456">
        <f>+O319-'Departmental PL'!R329</f>
        <v>-46</v>
      </c>
      <c r="BE319" s="456">
        <f>+P319-'Departmental PL'!S329</f>
        <v>-583</v>
      </c>
      <c r="BF319" s="456">
        <f>+Q319-'Departmental PL'!T329</f>
        <v>-63</v>
      </c>
      <c r="BG319" s="456">
        <f>+R319-'Departmental PL'!U329</f>
        <v>-654</v>
      </c>
      <c r="BH319" s="456">
        <f>+S319-'Departmental PL'!V329</f>
        <v>132</v>
      </c>
      <c r="BI319" s="456">
        <f>+T319-'Departmental PL'!W329</f>
        <v>296</v>
      </c>
    </row>
    <row r="320" spans="1:61" ht="20.25" hidden="1" customHeight="1" x14ac:dyDescent="0.25">
      <c r="A320" s="2097" t="s">
        <v>1582</v>
      </c>
      <c r="B320" s="2058"/>
      <c r="C320" s="2060"/>
      <c r="D320" s="2060"/>
      <c r="E320" s="2060"/>
      <c r="F320" s="2060"/>
      <c r="G320" s="2060"/>
      <c r="H320" s="2060"/>
      <c r="I320" s="2060"/>
      <c r="J320" s="2060"/>
      <c r="K320" s="2060"/>
      <c r="L320" s="2060"/>
      <c r="M320" s="2060"/>
      <c r="N320" s="2060"/>
      <c r="O320" s="2060"/>
      <c r="P320" s="2060"/>
      <c r="Q320" s="2060"/>
      <c r="R320" s="2060"/>
      <c r="S320" s="2060"/>
      <c r="T320" s="2060"/>
      <c r="AQ320" s="455" t="str">
        <f>'Departmental PL'!D330</f>
        <v>6200 OPD-PED NEUROLOGY</v>
      </c>
      <c r="AR320" s="456">
        <f>+C320-'Departmental PL'!F330</f>
        <v>0</v>
      </c>
      <c r="AS320" s="456">
        <f>+D320-'Departmental PL'!G330</f>
        <v>0</v>
      </c>
      <c r="AT320" s="456">
        <f>+E320-'Departmental PL'!H330</f>
        <v>0</v>
      </c>
      <c r="AU320" s="456">
        <f>+F320-'Departmental PL'!I330</f>
        <v>0</v>
      </c>
      <c r="AV320" s="456">
        <f>+G320-'Departmental PL'!J330</f>
        <v>0</v>
      </c>
      <c r="AW320" s="456">
        <f>+H320-'Departmental PL'!K330</f>
        <v>0</v>
      </c>
      <c r="AX320" s="456">
        <f>+I320-'Departmental PL'!L330</f>
        <v>0</v>
      </c>
      <c r="AY320" s="456">
        <f>+J320-'Departmental PL'!M330</f>
        <v>0</v>
      </c>
      <c r="AZ320" s="456">
        <f>+K320-'Departmental PL'!N330</f>
        <v>0</v>
      </c>
      <c r="BA320" s="456">
        <f>+L320-'Departmental PL'!O330</f>
        <v>0</v>
      </c>
      <c r="BB320" s="456">
        <f>+M320-'Departmental PL'!P330</f>
        <v>0</v>
      </c>
      <c r="BC320" s="456">
        <f>+N320-'Departmental PL'!Q330</f>
        <v>0</v>
      </c>
      <c r="BD320" s="456">
        <f>+O320-'Departmental PL'!R330</f>
        <v>0</v>
      </c>
      <c r="BE320" s="456">
        <f>+P320-'Departmental PL'!S330</f>
        <v>0</v>
      </c>
      <c r="BF320" s="456">
        <f>+Q320-'Departmental PL'!T330</f>
        <v>0</v>
      </c>
      <c r="BG320" s="456">
        <f>+R320-'Departmental PL'!U330</f>
        <v>0</v>
      </c>
      <c r="BH320" s="456">
        <f>+S320-'Departmental PL'!V330</f>
        <v>0</v>
      </c>
      <c r="BI320" s="456">
        <f>+T320-'Departmental PL'!W330</f>
        <v>0</v>
      </c>
    </row>
    <row r="321" spans="1:61" ht="20.25" hidden="1" customHeight="1" x14ac:dyDescent="0.25">
      <c r="A321" s="2067" t="s">
        <v>1583</v>
      </c>
      <c r="B321" s="2076" t="s">
        <v>2308</v>
      </c>
      <c r="C321" s="2077"/>
      <c r="D321" s="2077"/>
      <c r="E321" s="2077"/>
      <c r="F321" s="2077"/>
      <c r="G321" s="2077"/>
      <c r="H321" s="2077"/>
      <c r="I321" s="2077"/>
      <c r="J321" s="2077"/>
      <c r="K321" s="2077"/>
      <c r="L321" s="2077"/>
      <c r="M321" s="2077"/>
      <c r="N321" s="2077"/>
      <c r="O321" s="2077"/>
      <c r="P321" s="2077"/>
      <c r="Q321" s="2077"/>
      <c r="R321" s="2077"/>
      <c r="S321" s="2077"/>
      <c r="T321" s="2077"/>
      <c r="U321" s="2061" t="str">
        <f t="shared" si="3"/>
        <v>Total OBS</v>
      </c>
      <c r="W321" s="455" t="b">
        <f>+'17HPM_DATA_INPUT'!C216='17_AUDIT_TOTALS_CK'!U321</f>
        <v>1</v>
      </c>
      <c r="X321" s="2065">
        <f>+'17HPM_DATA_INPUT'!D216-'17_AUDIT_TOTALS_CK'!C321</f>
        <v>104</v>
      </c>
      <c r="Y321" s="2065">
        <f>+'17HPM_DATA_INPUT'!E216-'17_AUDIT_TOTALS_CK'!D321</f>
        <v>110</v>
      </c>
      <c r="Z321" s="2065">
        <f>+'17HPM_DATA_INPUT'!F216-'17_AUDIT_TOTALS_CK'!E321</f>
        <v>214</v>
      </c>
      <c r="AA321" s="2065">
        <f>+'17HPM_DATA_INPUT'!G216-'17_AUDIT_TOTALS_CK'!F321</f>
        <v>529</v>
      </c>
      <c r="AB321" s="2065">
        <f>+'17HPM_DATA_INPUT'!H216-'17_AUDIT_TOTALS_CK'!G321</f>
        <v>123130</v>
      </c>
      <c r="AC321" s="2065">
        <f>+'17HPM_DATA_INPUT'!I216-'17_AUDIT_TOTALS_CK'!H321</f>
        <v>150541</v>
      </c>
      <c r="AD321" s="2065">
        <f>+'17HPM_DATA_INPUT'!J216-'17_AUDIT_TOTALS_CK'!I321</f>
        <v>36004</v>
      </c>
      <c r="AE321" s="2065">
        <f>+'17HPM_DATA_INPUT'!K216-'17_AUDIT_TOTALS_CK'!J321</f>
        <v>44129</v>
      </c>
      <c r="AF321" s="2065">
        <f>+'17HPM_DATA_INPUT'!L216-'17_AUDIT_TOTALS_CK'!K321</f>
        <v>31261</v>
      </c>
      <c r="AG321" s="2065">
        <f>+'17HPM_DATA_INPUT'!M216-'17_AUDIT_TOTALS_CK'!L321</f>
        <v>69047</v>
      </c>
      <c r="AH321" s="2065">
        <f>+'17HPM_DATA_INPUT'!N216-'17_AUDIT_TOTALS_CK'!M321</f>
        <v>4743</v>
      </c>
      <c r="AI321" s="2065">
        <f>+'17HPM_DATA_INPUT'!O216-'17_AUDIT_TOTALS_CK'!N321</f>
        <v>-24918</v>
      </c>
      <c r="AJ321" s="2065">
        <f>+'17HPM_DATA_INPUT'!P216-'17_AUDIT_TOTALS_CK'!O321</f>
        <v>3601</v>
      </c>
      <c r="AK321" s="2065">
        <f>+'17HPM_DATA_INPUT'!Q216-'17_AUDIT_TOTALS_CK'!P321</f>
        <v>4657</v>
      </c>
      <c r="AL321" s="2065">
        <f>+'17HPM_DATA_INPUT'!R216-'17_AUDIT_TOTALS_CK'!Q321</f>
        <v>7872</v>
      </c>
      <c r="AM321" s="2065">
        <f>+'17HPM_DATA_INPUT'!S216-'17_AUDIT_TOTALS_CK'!R321</f>
        <v>12730</v>
      </c>
      <c r="AN321" s="2065">
        <f>+'17HPM_DATA_INPUT'!T216-'17_AUDIT_TOTALS_CK'!S321</f>
        <v>-6730</v>
      </c>
      <c r="AO321" s="2065">
        <f>+'17HPM_DATA_INPUT'!U216-'17_AUDIT_TOTALS_CK'!T321</f>
        <v>-42306</v>
      </c>
      <c r="AQ321" s="2076" t="str">
        <f>'Departmental PL'!D331</f>
        <v>Total OBS</v>
      </c>
      <c r="AR321" s="456">
        <f>+C321-'Departmental PL'!F331</f>
        <v>-104</v>
      </c>
      <c r="AS321" s="456">
        <f>+D321-'Departmental PL'!G331</f>
        <v>-110</v>
      </c>
      <c r="AT321" s="456">
        <f>+E321-'Departmental PL'!H331</f>
        <v>-214</v>
      </c>
      <c r="AU321" s="456">
        <f>+F321-'Departmental PL'!I331</f>
        <v>-529</v>
      </c>
      <c r="AV321" s="456">
        <f>+G321-'Departmental PL'!J331</f>
        <v>-123130</v>
      </c>
      <c r="AW321" s="456">
        <f>+H321-'Departmental PL'!K331</f>
        <v>-150541</v>
      </c>
      <c r="AX321" s="456">
        <f>+I321-'Departmental PL'!L331</f>
        <v>-36004</v>
      </c>
      <c r="AY321" s="456">
        <f>+J321-'Departmental PL'!M331</f>
        <v>-44129</v>
      </c>
      <c r="AZ321" s="456">
        <f>+K321-'Departmental PL'!N331</f>
        <v>-31261</v>
      </c>
      <c r="BA321" s="456">
        <f>+L321-'Departmental PL'!O331</f>
        <v>-69046</v>
      </c>
      <c r="BB321" s="456">
        <f>+M321-'Departmental PL'!P331</f>
        <v>-4743</v>
      </c>
      <c r="BC321" s="456">
        <f>+N321-'Departmental PL'!Q331</f>
        <v>24917</v>
      </c>
      <c r="BD321" s="456">
        <f>+O321-'Departmental PL'!R331</f>
        <v>-3601</v>
      </c>
      <c r="BE321" s="456">
        <f>+P321-'Departmental PL'!S331</f>
        <v>-4657</v>
      </c>
      <c r="BF321" s="456">
        <f>+Q321-'Departmental PL'!T331</f>
        <v>-7872</v>
      </c>
      <c r="BG321" s="456">
        <f>+R321-'Departmental PL'!U331</f>
        <v>-12730</v>
      </c>
      <c r="BH321" s="456">
        <f>+S321-'Departmental PL'!V331</f>
        <v>6730</v>
      </c>
      <c r="BI321" s="456">
        <f>+T321-'Departmental PL'!W331</f>
        <v>42304</v>
      </c>
    </row>
    <row r="322" spans="1:61" ht="20.25" hidden="1" customHeight="1" x14ac:dyDescent="0.25">
      <c r="A322" s="2067" t="s">
        <v>1584</v>
      </c>
      <c r="B322" s="2076"/>
      <c r="C322" s="2077"/>
      <c r="D322" s="2077"/>
      <c r="E322" s="2077"/>
      <c r="F322" s="2077"/>
      <c r="G322" s="2077"/>
      <c r="H322" s="2077"/>
      <c r="I322" s="2077"/>
      <c r="J322" s="2077"/>
      <c r="K322" s="2077"/>
      <c r="L322" s="2077"/>
      <c r="M322" s="2077"/>
      <c r="N322" s="2077"/>
      <c r="O322" s="2077"/>
      <c r="P322" s="2077"/>
      <c r="Q322" s="2077"/>
      <c r="R322" s="2077"/>
      <c r="S322" s="2077"/>
      <c r="T322" s="2077"/>
      <c r="AQ322" s="455">
        <f>'Departmental PL'!D332</f>
        <v>0</v>
      </c>
      <c r="AR322" s="456">
        <f>+C322-'Departmental PL'!F332</f>
        <v>0</v>
      </c>
      <c r="AS322" s="456">
        <f>+D322-'Departmental PL'!G332</f>
        <v>0</v>
      </c>
      <c r="AT322" s="456">
        <f>+E322-'Departmental PL'!H332</f>
        <v>0</v>
      </c>
      <c r="AU322" s="456">
        <f>+F322-'Departmental PL'!I332</f>
        <v>0</v>
      </c>
      <c r="AV322" s="456">
        <f>+G322-'Departmental PL'!J332</f>
        <v>0</v>
      </c>
      <c r="AW322" s="456">
        <f>+H322-'Departmental PL'!K332</f>
        <v>0</v>
      </c>
      <c r="AX322" s="456">
        <f>+I322-'Departmental PL'!L332</f>
        <v>0</v>
      </c>
      <c r="AY322" s="456">
        <f>+J322-'Departmental PL'!M332</f>
        <v>0</v>
      </c>
      <c r="AZ322" s="456">
        <f>+K322-'Departmental PL'!N332</f>
        <v>0</v>
      </c>
      <c r="BA322" s="456">
        <f>+L322-'Departmental PL'!O332</f>
        <v>0</v>
      </c>
      <c r="BB322" s="456">
        <f>+M322-'Departmental PL'!P332</f>
        <v>0</v>
      </c>
      <c r="BC322" s="456">
        <f>+N322-'Departmental PL'!Q332</f>
        <v>0</v>
      </c>
      <c r="BD322" s="456">
        <f>+O322-'Departmental PL'!R332</f>
        <v>0</v>
      </c>
      <c r="BE322" s="456">
        <f>+P322-'Departmental PL'!S332</f>
        <v>0</v>
      </c>
      <c r="BF322" s="456">
        <f>+Q322-'Departmental PL'!T332</f>
        <v>0</v>
      </c>
      <c r="BG322" s="456">
        <f>+R322-'Departmental PL'!U332</f>
        <v>0</v>
      </c>
      <c r="BH322" s="456">
        <f>+S322-'Departmental PL'!V332</f>
        <v>0</v>
      </c>
      <c r="BI322" s="456">
        <f>+T322-'Departmental PL'!W332</f>
        <v>0</v>
      </c>
    </row>
    <row r="323" spans="1:61" ht="20.25" hidden="1" customHeight="1" x14ac:dyDescent="0.25">
      <c r="A323" s="2067" t="s">
        <v>1585</v>
      </c>
      <c r="B323" s="2095" t="s">
        <v>2419</v>
      </c>
      <c r="C323" s="2091"/>
      <c r="D323" s="2092"/>
      <c r="E323" s="2092"/>
      <c r="F323" s="2092"/>
      <c r="G323" s="2092"/>
      <c r="H323" s="2092"/>
      <c r="I323" s="2092"/>
      <c r="J323" s="2092"/>
      <c r="K323" s="2092"/>
      <c r="L323" s="2092"/>
      <c r="M323" s="2092"/>
      <c r="N323" s="2092"/>
      <c r="O323" s="2092"/>
      <c r="P323" s="2092"/>
      <c r="Q323" s="2092"/>
      <c r="R323" s="2092"/>
      <c r="S323" s="2092"/>
      <c r="T323" s="2092"/>
      <c r="U323" s="2061" t="str">
        <f t="shared" si="3"/>
        <v>Total 007 Neurology</v>
      </c>
      <c r="W323" s="455" t="b">
        <f>+'17HPM_DATA_INPUT'!C217='17_AUDIT_TOTALS_CK'!U323</f>
        <v>1</v>
      </c>
      <c r="X323" s="2065">
        <f>+'17HPM_DATA_INPUT'!D217-'17_AUDIT_TOTALS_CK'!C323</f>
        <v>20918</v>
      </c>
      <c r="Y323" s="2065">
        <f>+'17HPM_DATA_INPUT'!E217-'17_AUDIT_TOTALS_CK'!D323</f>
        <v>20903</v>
      </c>
      <c r="Z323" s="2065">
        <f>+'17HPM_DATA_INPUT'!F217-'17_AUDIT_TOTALS_CK'!E323</f>
        <v>1328179</v>
      </c>
      <c r="AA323" s="2065">
        <f>+'17HPM_DATA_INPUT'!G217-'17_AUDIT_TOTALS_CK'!F323</f>
        <v>1251752</v>
      </c>
      <c r="AB323" s="2065">
        <f>+'17HPM_DATA_INPUT'!H217-'17_AUDIT_TOTALS_CK'!G323</f>
        <v>78350425</v>
      </c>
      <c r="AC323" s="2065">
        <f>+'17HPM_DATA_INPUT'!I217-'17_AUDIT_TOTALS_CK'!H323</f>
        <v>60183968</v>
      </c>
      <c r="AD323" s="2065">
        <f>+'17HPM_DATA_INPUT'!J217-'17_AUDIT_TOTALS_CK'!I323</f>
        <v>33578581</v>
      </c>
      <c r="AE323" s="2065">
        <f>+'17HPM_DATA_INPUT'!K217-'17_AUDIT_TOTALS_CK'!J323</f>
        <v>26395841</v>
      </c>
      <c r="AF323" s="2065">
        <f>+'17HPM_DATA_INPUT'!L217-'17_AUDIT_TOTALS_CK'!K323</f>
        <v>20052285</v>
      </c>
      <c r="AG323" s="2065">
        <f>+'17HPM_DATA_INPUT'!M217-'17_AUDIT_TOTALS_CK'!L323</f>
        <v>14976263</v>
      </c>
      <c r="AH323" s="2065">
        <f>+'17HPM_DATA_INPUT'!N217-'17_AUDIT_TOTALS_CK'!M323</f>
        <v>13526296</v>
      </c>
      <c r="AI323" s="2065">
        <f>+'17HPM_DATA_INPUT'!O217-'17_AUDIT_TOTALS_CK'!N323</f>
        <v>11419577</v>
      </c>
      <c r="AJ323" s="2065">
        <f>+'17HPM_DATA_INPUT'!P217-'17_AUDIT_TOTALS_CK'!O323</f>
        <v>3138509</v>
      </c>
      <c r="AK323" s="2065">
        <f>+'17HPM_DATA_INPUT'!Q217-'17_AUDIT_TOTALS_CK'!P323</f>
        <v>2594927</v>
      </c>
      <c r="AL323" s="2065">
        <f>+'17HPM_DATA_INPUT'!R217-'17_AUDIT_TOTALS_CK'!Q323</f>
        <v>5331184</v>
      </c>
      <c r="AM323" s="2065">
        <f>+'17HPM_DATA_INPUT'!S217-'17_AUDIT_TOTALS_CK'!R323</f>
        <v>3742663</v>
      </c>
      <c r="AN323" s="2065">
        <f>+'17HPM_DATA_INPUT'!T217-'17_AUDIT_TOTALS_CK'!S323</f>
        <v>5056603</v>
      </c>
      <c r="AO323" s="2065">
        <f>+'17HPM_DATA_INPUT'!U217-'17_AUDIT_TOTALS_CK'!T323</f>
        <v>5081987</v>
      </c>
      <c r="AQ323" s="2095" t="str">
        <f>'Departmental PL'!D333</f>
        <v xml:space="preserve">TOTAL 007 Neurology </v>
      </c>
      <c r="AR323" s="456">
        <f>+C323-'Departmental PL'!F333</f>
        <v>-20918</v>
      </c>
      <c r="AS323" s="456">
        <f>+D323-'Departmental PL'!G333</f>
        <v>-20903</v>
      </c>
      <c r="AT323" s="456">
        <f>+E323-'Departmental PL'!H333</f>
        <v>-1139893</v>
      </c>
      <c r="AU323" s="456">
        <f>+F323-'Departmental PL'!I333</f>
        <v>-1082296</v>
      </c>
      <c r="AV323" s="456">
        <f>+G323-'Departmental PL'!J333</f>
        <v>-97450357.450000003</v>
      </c>
      <c r="AW323" s="456">
        <f>+H323-'Departmental PL'!K333</f>
        <v>-78057950.014542237</v>
      </c>
      <c r="AX323" s="456">
        <f>+I323-'Departmental PL'!L333</f>
        <v>-41332437.789999992</v>
      </c>
      <c r="AY323" s="456">
        <f>+J323-'Departmental PL'!M333</f>
        <v>-33266958</v>
      </c>
      <c r="AZ323" s="456">
        <f>+K323-'Departmental PL'!N333</f>
        <v>-26264196.76549482</v>
      </c>
      <c r="BA323" s="456">
        <f>+L323-'Departmental PL'!O333</f>
        <v>-22369364.9164</v>
      </c>
      <c r="BB323" s="456">
        <f>+M323-'Departmental PL'!P333</f>
        <v>-15068241.024505172</v>
      </c>
      <c r="BC323" s="456">
        <f>+N323-'Departmental PL'!Q333</f>
        <v>-10897593.0836</v>
      </c>
      <c r="BD323" s="456">
        <f>+O323-'Departmental PL'!R333</f>
        <v>-3654330.3183125136</v>
      </c>
      <c r="BE323" s="456">
        <f>+P323-'Departmental PL'!S333</f>
        <v>-3533092.8458000002</v>
      </c>
      <c r="BF323" s="456">
        <f>+Q323-'Departmental PL'!T333</f>
        <v>-6429062.1853999877</v>
      </c>
      <c r="BG323" s="456">
        <f>+R323-'Departmental PL'!U333</f>
        <v>-4952721.3719999995</v>
      </c>
      <c r="BH323" s="456">
        <f>+S323-'Departmental PL'!V333</f>
        <v>-4984848.5207926696</v>
      </c>
      <c r="BI323" s="456">
        <f>+T323-'Departmental PL'!W333</f>
        <v>-2411778.8657999998</v>
      </c>
    </row>
    <row r="324" spans="1:61" ht="20.25" hidden="1" customHeight="1" x14ac:dyDescent="0.25">
      <c r="A324" s="2067" t="s">
        <v>1586</v>
      </c>
      <c r="B324" s="2101"/>
      <c r="C324" s="2091"/>
      <c r="D324" s="2092"/>
      <c r="E324" s="2092"/>
      <c r="F324" s="2092"/>
      <c r="G324" s="2092"/>
      <c r="H324" s="2092"/>
      <c r="I324" s="2092"/>
      <c r="J324" s="2092"/>
      <c r="K324" s="2092"/>
      <c r="L324" s="2092"/>
      <c r="M324" s="2092"/>
      <c r="N324" s="2092"/>
      <c r="O324" s="2092"/>
      <c r="P324" s="2092"/>
      <c r="Q324" s="2092"/>
      <c r="R324" s="2092"/>
      <c r="S324" s="2092"/>
      <c r="T324" s="2092"/>
      <c r="AQ324" s="455" t="str">
        <f>'Departmental PL'!D334</f>
        <v xml:space="preserve">   4470 NEURO MIGRAINE CTR  - Flowcast Billed</v>
      </c>
      <c r="AR324" s="456">
        <f>+C324-'Departmental PL'!F334</f>
        <v>-1682</v>
      </c>
      <c r="AS324" s="456">
        <f>+D324-'Departmental PL'!G334</f>
        <v>-1454</v>
      </c>
      <c r="AT324" s="456">
        <f>+E324-'Departmental PL'!H334</f>
        <v>-231231</v>
      </c>
      <c r="AU324" s="456">
        <f>+F324-'Departmental PL'!I334</f>
        <v>-206417</v>
      </c>
      <c r="AV324" s="456">
        <f>+G324-'Departmental PL'!J334</f>
        <v>-4281148</v>
      </c>
      <c r="AW324" s="456">
        <f>+H324-'Departmental PL'!K334</f>
        <v>-3676303</v>
      </c>
      <c r="AX324" s="456">
        <f>+I324-'Departmental PL'!L334</f>
        <v>-1888216</v>
      </c>
      <c r="AY324" s="456">
        <f>+J324-'Departmental PL'!M334</f>
        <v>-1650446</v>
      </c>
      <c r="AZ324" s="456">
        <f>+K324-'Departmental PL'!N334</f>
        <v>-1692666</v>
      </c>
      <c r="BA324" s="456">
        <f>+L324-'Departmental PL'!O334</f>
        <v>-1589959</v>
      </c>
      <c r="BB324" s="456">
        <f>+M324-'Departmental PL'!P334</f>
        <v>-195550</v>
      </c>
      <c r="BC324" s="456">
        <f>+N324-'Departmental PL'!Q334</f>
        <v>-60487</v>
      </c>
      <c r="BD324" s="456">
        <f>+O324-'Departmental PL'!R334</f>
        <v>-140846</v>
      </c>
      <c r="BE324" s="456">
        <f>+P324-'Departmental PL'!S334</f>
        <v>-124865</v>
      </c>
      <c r="BF324" s="456">
        <f>+Q324-'Departmental PL'!T334</f>
        <v>-665880</v>
      </c>
      <c r="BG324" s="456">
        <f>+R324-'Departmental PL'!U334</f>
        <v>-469106</v>
      </c>
      <c r="BH324" s="456">
        <f>+S324-'Departmental PL'!V334</f>
        <v>611176</v>
      </c>
      <c r="BI324" s="456">
        <f>+T324-'Departmental PL'!W334</f>
        <v>533484</v>
      </c>
    </row>
    <row r="325" spans="1:61" ht="20.25" hidden="1" customHeight="1" x14ac:dyDescent="0.25">
      <c r="A325" s="2032" t="s">
        <v>1587</v>
      </c>
      <c r="B325" s="2101"/>
      <c r="C325" s="2091"/>
      <c r="D325" s="2092"/>
      <c r="E325" s="2092"/>
      <c r="F325" s="2092"/>
      <c r="G325" s="2092"/>
      <c r="H325" s="2092"/>
      <c r="I325" s="2092"/>
      <c r="J325" s="2092"/>
      <c r="K325" s="2092"/>
      <c r="L325" s="2092"/>
      <c r="M325" s="2092"/>
      <c r="N325" s="2092"/>
      <c r="O325" s="2092"/>
      <c r="P325" s="2092"/>
      <c r="Q325" s="2092"/>
      <c r="R325" s="2092"/>
      <c r="S325" s="2092"/>
      <c r="T325" s="2092"/>
      <c r="AQ325" s="455" t="str">
        <f>'Departmental PL'!D335</f>
        <v xml:space="preserve">   4470 NEURO MIGRAINE CTR  - NON-TRENDSTAR</v>
      </c>
      <c r="AR325" s="456">
        <f>+C325-'Departmental PL'!F335</f>
        <v>0</v>
      </c>
      <c r="AS325" s="456">
        <f>+D325-'Departmental PL'!G335</f>
        <v>0</v>
      </c>
      <c r="AT325" s="456">
        <f>+E325-'Departmental PL'!H335</f>
        <v>0</v>
      </c>
      <c r="AU325" s="456">
        <f>+F325-'Departmental PL'!I335</f>
        <v>0</v>
      </c>
      <c r="AV325" s="456">
        <f>+G325-'Departmental PL'!J335</f>
        <v>-582555</v>
      </c>
      <c r="AW325" s="456">
        <f>+H325-'Departmental PL'!K335</f>
        <v>-440811.4079132356</v>
      </c>
      <c r="AX325" s="456">
        <f>+I325-'Departmental PL'!L335</f>
        <v>-273445.7</v>
      </c>
      <c r="AY325" s="456">
        <f>+J325-'Departmental PL'!M335</f>
        <v>-219480</v>
      </c>
      <c r="AZ325" s="456">
        <f>+K325-'Departmental PL'!N335</f>
        <v>-232536.07689285721</v>
      </c>
      <c r="BA325" s="456">
        <f>+L325-'Departmental PL'!O335</f>
        <v>-196185.98119999998</v>
      </c>
      <c r="BB325" s="456">
        <f>+M325-'Departmental PL'!P335</f>
        <v>-40909.623107142805</v>
      </c>
      <c r="BC325" s="456">
        <f>+N325-'Departmental PL'!Q335</f>
        <v>-23294.01880000002</v>
      </c>
      <c r="BD325" s="456">
        <f>+O325-'Departmental PL'!R335</f>
        <v>-19349.282025861139</v>
      </c>
      <c r="BE325" s="456">
        <f>+P325-'Departmental PL'!S335</f>
        <v>-15407.122499999998</v>
      </c>
      <c r="BF325" s="456">
        <f>+Q325-'Departmental PL'!T335</f>
        <v>-91477.710247932991</v>
      </c>
      <c r="BG325" s="456">
        <f>+R325-'Departmental PL'!U335</f>
        <v>-57883.285899999988</v>
      </c>
      <c r="BH325" s="456">
        <f>+S325-'Departmental PL'!V335</f>
        <v>69917.369166651333</v>
      </c>
      <c r="BI325" s="456">
        <f>+T325-'Departmental PL'!W335</f>
        <v>49996.389599999966</v>
      </c>
    </row>
    <row r="326" spans="1:61" ht="20.25" hidden="1" customHeight="1" x14ac:dyDescent="0.25">
      <c r="A326" s="2067" t="s">
        <v>1577</v>
      </c>
      <c r="B326" s="2101"/>
      <c r="C326" s="2091"/>
      <c r="D326" s="2092"/>
      <c r="E326" s="2092"/>
      <c r="F326" s="2092"/>
      <c r="G326" s="2092"/>
      <c r="H326" s="2092"/>
      <c r="I326" s="2092"/>
      <c r="J326" s="2092"/>
      <c r="K326" s="2092"/>
      <c r="L326" s="2092"/>
      <c r="M326" s="2092"/>
      <c r="N326" s="2092"/>
      <c r="O326" s="2092"/>
      <c r="P326" s="2092"/>
      <c r="Q326" s="2092"/>
      <c r="R326" s="2092"/>
      <c r="S326" s="2092"/>
      <c r="T326" s="2092"/>
      <c r="AQ326" s="455">
        <f>'Departmental PL'!D336</f>
        <v>0</v>
      </c>
      <c r="AR326" s="456">
        <f>+C326-'Departmental PL'!F336</f>
        <v>0</v>
      </c>
      <c r="AS326" s="456">
        <f>+D326-'Departmental PL'!G336</f>
        <v>0</v>
      </c>
      <c r="AT326" s="456">
        <f>+E326-'Departmental PL'!H336</f>
        <v>0</v>
      </c>
      <c r="AU326" s="456">
        <f>+F326-'Departmental PL'!I336</f>
        <v>0</v>
      </c>
      <c r="AV326" s="456">
        <f>+G326-'Departmental PL'!J336</f>
        <v>0</v>
      </c>
      <c r="AW326" s="456">
        <f>+H326-'Departmental PL'!K336</f>
        <v>0</v>
      </c>
      <c r="AX326" s="456">
        <f>+I326-'Departmental PL'!L336</f>
        <v>0</v>
      </c>
      <c r="AY326" s="456">
        <f>+J326-'Departmental PL'!M336</f>
        <v>0</v>
      </c>
      <c r="AZ326" s="456">
        <f>+K326-'Departmental PL'!N336</f>
        <v>0</v>
      </c>
      <c r="BA326" s="456">
        <f>+L326-'Departmental PL'!O336</f>
        <v>0</v>
      </c>
      <c r="BB326" s="456">
        <f>+M326-'Departmental PL'!P336</f>
        <v>0</v>
      </c>
      <c r="BC326" s="456">
        <f>+N326-'Departmental PL'!Q336</f>
        <v>0</v>
      </c>
      <c r="BD326" s="456">
        <f>+O326-'Departmental PL'!R336</f>
        <v>0</v>
      </c>
      <c r="BE326" s="456">
        <f>+P326-'Departmental PL'!S336</f>
        <v>0</v>
      </c>
      <c r="BF326" s="456">
        <f>+Q326-'Departmental PL'!T336</f>
        <v>0</v>
      </c>
      <c r="BG326" s="456">
        <f>+R326-'Departmental PL'!U336</f>
        <v>0</v>
      </c>
      <c r="BH326" s="456">
        <f>+S326-'Departmental PL'!V336</f>
        <v>0</v>
      </c>
      <c r="BI326" s="456">
        <f>+T326-'Departmental PL'!W336</f>
        <v>0</v>
      </c>
    </row>
    <row r="327" spans="1:61" ht="20.25" hidden="1" customHeight="1" x14ac:dyDescent="0.25">
      <c r="A327" s="2067" t="s">
        <v>1578</v>
      </c>
      <c r="B327" s="2101"/>
      <c r="C327" s="2091"/>
      <c r="D327" s="2092"/>
      <c r="E327" s="2092"/>
      <c r="F327" s="2092"/>
      <c r="G327" s="2092"/>
      <c r="H327" s="2092"/>
      <c r="I327" s="2092"/>
      <c r="J327" s="2092"/>
      <c r="K327" s="2092"/>
      <c r="L327" s="2092"/>
      <c r="M327" s="2092"/>
      <c r="N327" s="2092"/>
      <c r="O327" s="2092"/>
      <c r="P327" s="2092"/>
      <c r="Q327" s="2092"/>
      <c r="R327" s="2092"/>
      <c r="S327" s="2092"/>
      <c r="T327" s="2092"/>
      <c r="AQ327" s="455" t="str">
        <f>'Departmental PL'!D337</f>
        <v xml:space="preserve">   4480 MOVEMENT DISORDERS*  - Flowcast Billed</v>
      </c>
      <c r="AR327" s="456">
        <f>+C327-'Departmental PL'!F337</f>
        <v>-2780</v>
      </c>
      <c r="AS327" s="456">
        <f>+D327-'Departmental PL'!G337</f>
        <v>-1675</v>
      </c>
      <c r="AT327" s="456">
        <f>+E327-'Departmental PL'!H337</f>
        <v>-319133</v>
      </c>
      <c r="AU327" s="456">
        <f>+F327-'Departmental PL'!I337</f>
        <v>-299741</v>
      </c>
      <c r="AV327" s="456">
        <f>+G327-'Departmental PL'!J337</f>
        <v>-6427342</v>
      </c>
      <c r="AW327" s="456">
        <f>+H327-'Departmental PL'!K337</f>
        <v>-5518668</v>
      </c>
      <c r="AX327" s="456">
        <f>+I327-'Departmental PL'!L337</f>
        <v>-2812190</v>
      </c>
      <c r="AY327" s="456">
        <f>+J327-'Departmental PL'!M337</f>
        <v>-2543887</v>
      </c>
      <c r="AZ327" s="456">
        <f>+K327-'Departmental PL'!N337</f>
        <v>-2214178</v>
      </c>
      <c r="BA327" s="456">
        <f>+L327-'Departmental PL'!O337</f>
        <v>-2075770</v>
      </c>
      <c r="BB327" s="456">
        <f>+M327-'Departmental PL'!P337</f>
        <v>-598012</v>
      </c>
      <c r="BC327" s="456">
        <f>+N327-'Departmental PL'!Q337</f>
        <v>-468117</v>
      </c>
      <c r="BD327" s="456">
        <f>+O327-'Departmental PL'!R337</f>
        <v>-211504</v>
      </c>
      <c r="BE327" s="456">
        <f>+P327-'Departmental PL'!S337</f>
        <v>-181100</v>
      </c>
      <c r="BF327" s="456">
        <f>+Q327-'Departmental PL'!T337</f>
        <v>-398297</v>
      </c>
      <c r="BG327" s="456">
        <f>+R327-'Departmental PL'!U337</f>
        <v>-286940</v>
      </c>
      <c r="BH327" s="456">
        <f>+S327-'Departmental PL'!V337</f>
        <v>11789</v>
      </c>
      <c r="BI327" s="456">
        <f>+T327-'Departmental PL'!W337</f>
        <v>-77</v>
      </c>
    </row>
    <row r="328" spans="1:61" ht="20.25" hidden="1" customHeight="1" x14ac:dyDescent="0.25">
      <c r="A328" s="2067" t="s">
        <v>1579</v>
      </c>
      <c r="B328" s="2101"/>
      <c r="C328" s="2091"/>
      <c r="D328" s="2092"/>
      <c r="E328" s="2092"/>
      <c r="F328" s="2092"/>
      <c r="G328" s="2092"/>
      <c r="H328" s="2092"/>
      <c r="I328" s="2092"/>
      <c r="J328" s="2092"/>
      <c r="K328" s="2092"/>
      <c r="L328" s="2092"/>
      <c r="M328" s="2092"/>
      <c r="N328" s="2092"/>
      <c r="O328" s="2092"/>
      <c r="P328" s="2092"/>
      <c r="Q328" s="2092"/>
      <c r="R328" s="2092"/>
      <c r="S328" s="2092"/>
      <c r="T328" s="2092"/>
      <c r="AQ328" s="455" t="str">
        <f>'Departmental PL'!D338</f>
        <v xml:space="preserve">   4480 MOVEMENT DISORDERS* - NON-TRENDSTAR</v>
      </c>
      <c r="AR328" s="456">
        <f>+C328-'Departmental PL'!F338</f>
        <v>0</v>
      </c>
      <c r="AS328" s="456">
        <f>+D328-'Departmental PL'!G338</f>
        <v>0</v>
      </c>
      <c r="AT328" s="456">
        <f>+E328-'Departmental PL'!H338</f>
        <v>0</v>
      </c>
      <c r="AU328" s="456">
        <f>+F328-'Departmental PL'!I338</f>
        <v>0</v>
      </c>
      <c r="AV328" s="456">
        <f>+G328-'Departmental PL'!J338</f>
        <v>-1267860</v>
      </c>
      <c r="AW328" s="456">
        <f>+H328-'Departmental PL'!K338</f>
        <v>-1306441.1333659014</v>
      </c>
      <c r="AX328" s="456">
        <f>+I328-'Departmental PL'!L338</f>
        <v>-504275.42</v>
      </c>
      <c r="AY328" s="456">
        <f>+J328-'Departmental PL'!M338</f>
        <v>-534857</v>
      </c>
      <c r="AZ328" s="456">
        <f>+K328-'Departmental PL'!N338</f>
        <v>-417946.05275520281</v>
      </c>
      <c r="BA328" s="456">
        <f>+L328-'Departmental PL'!O338</f>
        <v>-481419.08159999986</v>
      </c>
      <c r="BB328" s="456">
        <f>+M328-'Departmental PL'!P338</f>
        <v>-86329.367244797177</v>
      </c>
      <c r="BC328" s="456">
        <f>+N328-'Departmental PL'!Q338</f>
        <v>-53437.918400000141</v>
      </c>
      <c r="BD328" s="456">
        <f>+O328-'Departmental PL'!R338</f>
        <v>-39923.193857991115</v>
      </c>
      <c r="BE328" s="456">
        <f>+P328-'Departmental PL'!S338</f>
        <v>-42001.377199999988</v>
      </c>
      <c r="BF328" s="456">
        <f>+Q328-'Departmental PL'!T338</f>
        <v>-75182.13772158786</v>
      </c>
      <c r="BG328" s="456">
        <f>+R328-'Departmental PL'!U338</f>
        <v>-66548.077599999975</v>
      </c>
      <c r="BH328" s="456">
        <f>+S328-'Departmental PL'!V338</f>
        <v>28775.964334781798</v>
      </c>
      <c r="BI328" s="456">
        <f>+T328-'Departmental PL'!W338</f>
        <v>55111.536399999823</v>
      </c>
    </row>
    <row r="329" spans="1:61" ht="20.25" hidden="1" customHeight="1" x14ac:dyDescent="0.25">
      <c r="A329" s="2067" t="s">
        <v>1580</v>
      </c>
      <c r="B329" s="2101"/>
      <c r="C329" s="2091"/>
      <c r="D329" s="2092"/>
      <c r="E329" s="2092"/>
      <c r="F329" s="2092"/>
      <c r="G329" s="2092"/>
      <c r="H329" s="2092"/>
      <c r="I329" s="2092"/>
      <c r="J329" s="2092"/>
      <c r="K329" s="2092"/>
      <c r="L329" s="2092"/>
      <c r="M329" s="2092"/>
      <c r="N329" s="2092"/>
      <c r="O329" s="2092"/>
      <c r="P329" s="2092"/>
      <c r="Q329" s="2092"/>
      <c r="R329" s="2092"/>
      <c r="S329" s="2092"/>
      <c r="T329" s="2092"/>
      <c r="AQ329" s="455">
        <f>'Departmental PL'!D339</f>
        <v>0</v>
      </c>
      <c r="AR329" s="456">
        <f>+C329-'Departmental PL'!F339</f>
        <v>0</v>
      </c>
      <c r="AS329" s="456">
        <f>+D329-'Departmental PL'!G339</f>
        <v>0</v>
      </c>
      <c r="AT329" s="456">
        <f>+E329-'Departmental PL'!H339</f>
        <v>0</v>
      </c>
      <c r="AU329" s="456">
        <f>+F329-'Departmental PL'!I339</f>
        <v>0</v>
      </c>
      <c r="AV329" s="456">
        <f>+G329-'Departmental PL'!J339</f>
        <v>0</v>
      </c>
      <c r="AW329" s="456">
        <f>+H329-'Departmental PL'!K339</f>
        <v>0</v>
      </c>
      <c r="AX329" s="456">
        <f>+I329-'Departmental PL'!L339</f>
        <v>0</v>
      </c>
      <c r="AY329" s="456">
        <f>+J329-'Departmental PL'!M339</f>
        <v>0</v>
      </c>
      <c r="AZ329" s="456">
        <f>+K329-'Departmental PL'!N339</f>
        <v>0</v>
      </c>
      <c r="BA329" s="456">
        <f>+L329-'Departmental PL'!O339</f>
        <v>0</v>
      </c>
      <c r="BB329" s="456">
        <f>+M329-'Departmental PL'!P339</f>
        <v>0</v>
      </c>
      <c r="BC329" s="456">
        <f>+N329-'Departmental PL'!Q339</f>
        <v>0</v>
      </c>
      <c r="BD329" s="456">
        <f>+O329-'Departmental PL'!R339</f>
        <v>0</v>
      </c>
      <c r="BE329" s="456">
        <f>+P329-'Departmental PL'!S339</f>
        <v>0</v>
      </c>
      <c r="BF329" s="456">
        <f>+Q329-'Departmental PL'!T339</f>
        <v>0</v>
      </c>
      <c r="BG329" s="456">
        <f>+R329-'Departmental PL'!U339</f>
        <v>0</v>
      </c>
      <c r="BH329" s="456">
        <f>+S329-'Departmental PL'!V339</f>
        <v>0</v>
      </c>
      <c r="BI329" s="456">
        <f>+T329-'Departmental PL'!W339</f>
        <v>0</v>
      </c>
    </row>
    <row r="330" spans="1:61" ht="20.25" hidden="1" customHeight="1" x14ac:dyDescent="0.25">
      <c r="A330" s="2067" t="s">
        <v>1581</v>
      </c>
      <c r="B330" s="2101"/>
      <c r="C330" s="2091"/>
      <c r="D330" s="2092"/>
      <c r="E330" s="2092"/>
      <c r="F330" s="2092"/>
      <c r="G330" s="2092"/>
      <c r="H330" s="2092"/>
      <c r="I330" s="2092"/>
      <c r="J330" s="2092"/>
      <c r="K330" s="2092"/>
      <c r="L330" s="2092"/>
      <c r="M330" s="2092"/>
      <c r="N330" s="2092"/>
      <c r="O330" s="2092"/>
      <c r="P330" s="2092"/>
      <c r="Q330" s="2092"/>
      <c r="R330" s="2092"/>
      <c r="S330" s="2092"/>
      <c r="T330" s="2092"/>
      <c r="AQ330" s="455" t="str">
        <f>'Departmental PL'!D340</f>
        <v xml:space="preserve">   4400 EPILEPSY  - Flowcast Billed</v>
      </c>
      <c r="AR330" s="456">
        <f>+C330-'Departmental PL'!F340</f>
        <v>-5374</v>
      </c>
      <c r="AS330" s="456">
        <f>+D330-'Departmental PL'!G340</f>
        <v>-5323</v>
      </c>
      <c r="AT330" s="456">
        <f>+E330-'Departmental PL'!H340</f>
        <v>-11620</v>
      </c>
      <c r="AU330" s="456">
        <f>+F330-'Departmental PL'!I340</f>
        <v>-11395</v>
      </c>
      <c r="AV330" s="456">
        <f>+G330-'Departmental PL'!J340</f>
        <v>-4303329</v>
      </c>
      <c r="AW330" s="456">
        <f>+H330-'Departmental PL'!K340</f>
        <v>-4271884</v>
      </c>
      <c r="AX330" s="456">
        <f>+I330-'Departmental PL'!L340</f>
        <v>-1480342</v>
      </c>
      <c r="AY330" s="456">
        <f>+J330-'Departmental PL'!M340</f>
        <v>-1611877</v>
      </c>
      <c r="AZ330" s="456">
        <f>+K330-'Departmental PL'!N340</f>
        <v>-1102316</v>
      </c>
      <c r="BA330" s="456">
        <f>+L330-'Departmental PL'!O340</f>
        <v>-2161181</v>
      </c>
      <c r="BB330" s="456">
        <f>+M330-'Departmental PL'!P340</f>
        <v>-378026</v>
      </c>
      <c r="BC330" s="456">
        <f>+N330-'Departmental PL'!Q340</f>
        <v>549304</v>
      </c>
      <c r="BD330" s="456">
        <f>+O330-'Departmental PL'!R340</f>
        <v>-124829</v>
      </c>
      <c r="BE330" s="456">
        <f>+P330-'Departmental PL'!S340</f>
        <v>-124242</v>
      </c>
      <c r="BF330" s="456">
        <f>+Q330-'Departmental PL'!T340</f>
        <v>-276227</v>
      </c>
      <c r="BG330" s="456">
        <f>+R330-'Departmental PL'!U340</f>
        <v>-383576</v>
      </c>
      <c r="BH330" s="456">
        <f>+S330-'Departmental PL'!V340</f>
        <v>23030</v>
      </c>
      <c r="BI330" s="456">
        <f>+T330-'Departmental PL'!W340</f>
        <v>1057122</v>
      </c>
    </row>
    <row r="331" spans="1:61" ht="20.25" hidden="1" customHeight="1" x14ac:dyDescent="0.25">
      <c r="A331" s="2097" t="s">
        <v>1582</v>
      </c>
      <c r="B331" s="2101"/>
      <c r="C331" s="2091"/>
      <c r="D331" s="2092"/>
      <c r="E331" s="2092"/>
      <c r="F331" s="2092"/>
      <c r="G331" s="2092"/>
      <c r="H331" s="2092"/>
      <c r="I331" s="2092"/>
      <c r="J331" s="2092"/>
      <c r="K331" s="2092"/>
      <c r="L331" s="2092"/>
      <c r="M331" s="2092"/>
      <c r="N331" s="2092"/>
      <c r="O331" s="2092"/>
      <c r="P331" s="2092"/>
      <c r="Q331" s="2092"/>
      <c r="R331" s="2092"/>
      <c r="S331" s="2092"/>
      <c r="T331" s="2092"/>
      <c r="AQ331" s="455" t="str">
        <f>'Departmental PL'!D341</f>
        <v xml:space="preserve">   4400 EPILEPSY  - NON-TRENDSTAR</v>
      </c>
      <c r="AR331" s="456">
        <f>+C331-'Departmental PL'!F341</f>
        <v>0</v>
      </c>
      <c r="AS331" s="456">
        <f>+D331-'Departmental PL'!G341</f>
        <v>0</v>
      </c>
      <c r="AT331" s="456">
        <f>+E331-'Departmental PL'!H341</f>
        <v>0</v>
      </c>
      <c r="AU331" s="456">
        <f>+F331-'Departmental PL'!I341</f>
        <v>0</v>
      </c>
      <c r="AV331" s="456">
        <f>+G331-'Departmental PL'!J341</f>
        <v>-4278784.53</v>
      </c>
      <c r="AW331" s="456">
        <f>+H331-'Departmental PL'!K341</f>
        <v>-3720062.3441396514</v>
      </c>
      <c r="AX331" s="456">
        <f>+I331-'Departmental PL'!L341</f>
        <v>-1393825.54</v>
      </c>
      <c r="AY331" s="456">
        <f>+J331-'Departmental PL'!M341</f>
        <v>-1193396</v>
      </c>
      <c r="AZ331" s="456">
        <f>+K331-'Departmental PL'!N341</f>
        <v>-1086269.6192645533</v>
      </c>
      <c r="BA331" s="456">
        <f>+L331-'Departmental PL'!O341</f>
        <v>-1882290.3791999999</v>
      </c>
      <c r="BB331" s="456">
        <f>+M331-'Departmental PL'!P341</f>
        <v>-307555.92073544674</v>
      </c>
      <c r="BC331" s="456">
        <f>+N331-'Departmental PL'!Q341</f>
        <v>688894.37919999985</v>
      </c>
      <c r="BD331" s="456">
        <f>+O331-'Departmental PL'!R341</f>
        <v>-123011.39801136394</v>
      </c>
      <c r="BE331" s="456">
        <f>+P331-'Departmental PL'!S341</f>
        <v>-108208.75229999999</v>
      </c>
      <c r="BF331" s="456">
        <f>+Q331-'Departmental PL'!T341</f>
        <v>-272205.55508720106</v>
      </c>
      <c r="BG331" s="456">
        <f>+R331-'Departmental PL'!U341</f>
        <v>-334076.86949999997</v>
      </c>
      <c r="BH331" s="456">
        <f>+S331-'Departmental PL'!V341</f>
        <v>87661.032363118255</v>
      </c>
      <c r="BI331" s="456">
        <f>+T331-'Departmental PL'!W341</f>
        <v>1131180.0009999999</v>
      </c>
    </row>
    <row r="332" spans="1:61" ht="20.25" hidden="1" customHeight="1" x14ac:dyDescent="0.25">
      <c r="A332" s="2067" t="s">
        <v>1583</v>
      </c>
      <c r="B332" s="2101"/>
      <c r="C332" s="2091"/>
      <c r="D332" s="2092"/>
      <c r="E332" s="2092"/>
      <c r="F332" s="2092"/>
      <c r="G332" s="2092"/>
      <c r="H332" s="2092"/>
      <c r="I332" s="2092"/>
      <c r="J332" s="2092"/>
      <c r="K332" s="2092"/>
      <c r="L332" s="2092"/>
      <c r="M332" s="2092"/>
      <c r="N332" s="2092"/>
      <c r="O332" s="2092"/>
      <c r="P332" s="2092"/>
      <c r="Q332" s="2092"/>
      <c r="R332" s="2092"/>
      <c r="S332" s="2092"/>
      <c r="T332" s="2092"/>
      <c r="AQ332" s="455">
        <f>'Departmental PL'!D342</f>
        <v>0</v>
      </c>
      <c r="AR332" s="456">
        <f>+C332-'Departmental PL'!F342</f>
        <v>0</v>
      </c>
      <c r="AS332" s="456">
        <f>+D332-'Departmental PL'!G342</f>
        <v>0</v>
      </c>
      <c r="AT332" s="456">
        <f>+E332-'Departmental PL'!H342</f>
        <v>0</v>
      </c>
      <c r="AU332" s="456">
        <f>+F332-'Departmental PL'!I342</f>
        <v>0</v>
      </c>
      <c r="AV332" s="456">
        <f>+G332-'Departmental PL'!J342</f>
        <v>0</v>
      </c>
      <c r="AW332" s="456">
        <f>+H332-'Departmental PL'!K342</f>
        <v>0</v>
      </c>
      <c r="AX332" s="456">
        <f>+I332-'Departmental PL'!L342</f>
        <v>0</v>
      </c>
      <c r="AY332" s="456">
        <f>+J332-'Departmental PL'!M342</f>
        <v>0</v>
      </c>
      <c r="AZ332" s="456">
        <f>+K332-'Departmental PL'!N342</f>
        <v>0</v>
      </c>
      <c r="BA332" s="456">
        <f>+L332-'Departmental PL'!O342</f>
        <v>0</v>
      </c>
      <c r="BB332" s="456">
        <f>+M332-'Departmental PL'!P342</f>
        <v>0</v>
      </c>
      <c r="BC332" s="456">
        <f>+N332-'Departmental PL'!Q342</f>
        <v>0</v>
      </c>
      <c r="BD332" s="456">
        <f>+O332-'Departmental PL'!R342</f>
        <v>0</v>
      </c>
      <c r="BE332" s="456">
        <f>+P332-'Departmental PL'!S342</f>
        <v>0</v>
      </c>
      <c r="BF332" s="456">
        <f>+Q332-'Departmental PL'!T342</f>
        <v>0</v>
      </c>
      <c r="BG332" s="456">
        <f>+R332-'Departmental PL'!U342</f>
        <v>0</v>
      </c>
      <c r="BH332" s="456">
        <f>+S332-'Departmental PL'!V342</f>
        <v>0</v>
      </c>
      <c r="BI332" s="456">
        <f>+T332-'Departmental PL'!W342</f>
        <v>0</v>
      </c>
    </row>
    <row r="333" spans="1:61" ht="20.25" hidden="1" customHeight="1" x14ac:dyDescent="0.25">
      <c r="A333" s="2067" t="s">
        <v>1584</v>
      </c>
      <c r="B333" s="2101"/>
      <c r="C333" s="2091"/>
      <c r="D333" s="2092"/>
      <c r="E333" s="2092"/>
      <c r="F333" s="2092"/>
      <c r="G333" s="2092"/>
      <c r="H333" s="2092"/>
      <c r="I333" s="2092"/>
      <c r="J333" s="2092"/>
      <c r="K333" s="2092"/>
      <c r="L333" s="2092"/>
      <c r="M333" s="2092"/>
      <c r="N333" s="2092"/>
      <c r="O333" s="2092"/>
      <c r="P333" s="2092"/>
      <c r="Q333" s="2092"/>
      <c r="R333" s="2092"/>
      <c r="S333" s="2092"/>
      <c r="T333" s="2092"/>
      <c r="AQ333" s="455" t="str">
        <f>'Departmental PL'!D343</f>
        <v xml:space="preserve">   4420 NEUROMUSCULAR DISEASE  - Flowcast Billed</v>
      </c>
      <c r="AR333" s="456">
        <f>+C333-'Departmental PL'!F343</f>
        <v>-3485</v>
      </c>
      <c r="AS333" s="456">
        <f>+D333-'Departmental PL'!G343</f>
        <v>-3342</v>
      </c>
      <c r="AT333" s="456">
        <f>+E333-'Departmental PL'!H343</f>
        <v>-15279</v>
      </c>
      <c r="AU333" s="456">
        <f>+F333-'Departmental PL'!I343</f>
        <v>-14778</v>
      </c>
      <c r="AV333" s="456">
        <f>+G333-'Departmental PL'!J343</f>
        <v>-8002672</v>
      </c>
      <c r="AW333" s="456">
        <f>+H333-'Departmental PL'!K343</f>
        <v>-7402196</v>
      </c>
      <c r="AX333" s="456">
        <f>+I333-'Departmental PL'!L343</f>
        <v>-2627541</v>
      </c>
      <c r="AY333" s="456">
        <f>+J333-'Departmental PL'!M343</f>
        <v>-2788862</v>
      </c>
      <c r="AZ333" s="456">
        <f>+K333-'Departmental PL'!N343</f>
        <v>-1530977</v>
      </c>
      <c r="BA333" s="456">
        <f>+L333-'Departmental PL'!O343</f>
        <v>-1418022</v>
      </c>
      <c r="BB333" s="456">
        <f>+M333-'Departmental PL'!P343</f>
        <v>-1096564</v>
      </c>
      <c r="BC333" s="456">
        <f>+N333-'Departmental PL'!Q343</f>
        <v>-1370840</v>
      </c>
      <c r="BD333" s="456">
        <f>+O333-'Departmental PL'!R343</f>
        <v>-311449</v>
      </c>
      <c r="BE333" s="456">
        <f>+P333-'Departmental PL'!S343</f>
        <v>-251742</v>
      </c>
      <c r="BF333" s="456">
        <f>+Q333-'Departmental PL'!T343</f>
        <v>-467501</v>
      </c>
      <c r="BG333" s="456">
        <f>+R333-'Departmental PL'!U343</f>
        <v>-421742</v>
      </c>
      <c r="BH333" s="456">
        <f>+S333-'Departmental PL'!V343</f>
        <v>-317614</v>
      </c>
      <c r="BI333" s="456">
        <f>+T333-'Departmental PL'!W343</f>
        <v>-697356</v>
      </c>
    </row>
    <row r="334" spans="1:61" ht="20.25" hidden="1" customHeight="1" x14ac:dyDescent="0.25">
      <c r="A334" s="2067" t="s">
        <v>1585</v>
      </c>
      <c r="B334" s="2101"/>
      <c r="C334" s="2091"/>
      <c r="D334" s="2092"/>
      <c r="E334" s="2092"/>
      <c r="F334" s="2092"/>
      <c r="G334" s="2092"/>
      <c r="H334" s="2092"/>
      <c r="I334" s="2092"/>
      <c r="J334" s="2092"/>
      <c r="K334" s="2092"/>
      <c r="L334" s="2092"/>
      <c r="M334" s="2092"/>
      <c r="N334" s="2092"/>
      <c r="O334" s="2092"/>
      <c r="P334" s="2092"/>
      <c r="Q334" s="2092"/>
      <c r="R334" s="2092"/>
      <c r="S334" s="2092"/>
      <c r="T334" s="2092"/>
      <c r="AQ334" s="455" t="str">
        <f>'Departmental PL'!D344</f>
        <v xml:space="preserve">   4420 NEUROMUSCULAR DISEASE*  - NON-TRENDSTAR</v>
      </c>
      <c r="AR334" s="456">
        <f>+C334-'Departmental PL'!F344</f>
        <v>0</v>
      </c>
      <c r="AS334" s="456">
        <f>+D334-'Departmental PL'!G344</f>
        <v>0</v>
      </c>
      <c r="AT334" s="456">
        <f>+E334-'Departmental PL'!H344</f>
        <v>0</v>
      </c>
      <c r="AU334" s="456">
        <f>+F334-'Departmental PL'!I344</f>
        <v>0</v>
      </c>
      <c r="AV334" s="456">
        <f>+G334-'Departmental PL'!J344</f>
        <v>-1626512.44</v>
      </c>
      <c r="AW334" s="456">
        <f>+H334-'Departmental PL'!K344</f>
        <v>-1712472.3690533396</v>
      </c>
      <c r="AX334" s="456">
        <f>+I334-'Departmental PL'!L344</f>
        <v>-717526.3</v>
      </c>
      <c r="AY334" s="456">
        <f>+J334-'Departmental PL'!M344</f>
        <v>-712731</v>
      </c>
      <c r="AZ334" s="456">
        <f>+K334-'Departmental PL'!N344</f>
        <v>-309653.09296363161</v>
      </c>
      <c r="BA334" s="456">
        <f>+L334-'Departmental PL'!O344</f>
        <v>-320331.45420000009</v>
      </c>
      <c r="BB334" s="456">
        <f>+M334-'Departmental PL'!P344</f>
        <v>-407873.20703636843</v>
      </c>
      <c r="BC334" s="456">
        <f>+N334-'Departmental PL'!Q344</f>
        <v>-392399.54579999991</v>
      </c>
      <c r="BD334" s="456">
        <f>+O334-'Departmental PL'!R344</f>
        <v>-62993.242370708489</v>
      </c>
      <c r="BE334" s="456">
        <f>+P334-'Departmental PL'!S344</f>
        <v>-56868.598800000014</v>
      </c>
      <c r="BF334" s="456">
        <f>+Q334-'Departmental PL'!T344</f>
        <v>-94556.093565364397</v>
      </c>
      <c r="BG334" s="456">
        <f>+R334-'Departmental PL'!U344</f>
        <v>-95271.462000000029</v>
      </c>
      <c r="BH334" s="456">
        <f>+S334-'Departmental PL'!V344</f>
        <v>-250323.87110029554</v>
      </c>
      <c r="BI334" s="456">
        <f>+T334-'Departmental PL'!W344</f>
        <v>-240259.48499999984</v>
      </c>
    </row>
    <row r="335" spans="1:61" ht="20.25" hidden="1" customHeight="1" x14ac:dyDescent="0.25">
      <c r="A335" s="2067" t="s">
        <v>1586</v>
      </c>
      <c r="B335" s="2101"/>
      <c r="C335" s="2091"/>
      <c r="D335" s="2092"/>
      <c r="E335" s="2092"/>
      <c r="F335" s="2092"/>
      <c r="G335" s="2092"/>
      <c r="H335" s="2092"/>
      <c r="I335" s="2092"/>
      <c r="J335" s="2092"/>
      <c r="K335" s="2092"/>
      <c r="L335" s="2092"/>
      <c r="M335" s="2092"/>
      <c r="N335" s="2092"/>
      <c r="O335" s="2092"/>
      <c r="P335" s="2092"/>
      <c r="Q335" s="2092"/>
      <c r="R335" s="2092"/>
      <c r="S335" s="2092"/>
      <c r="T335" s="2092"/>
      <c r="AQ335" s="455">
        <f>'Departmental PL'!D345</f>
        <v>0</v>
      </c>
      <c r="AR335" s="456">
        <f>+C335-'Departmental PL'!F345</f>
        <v>0</v>
      </c>
      <c r="AS335" s="456">
        <f>+D335-'Departmental PL'!G345</f>
        <v>0</v>
      </c>
      <c r="AT335" s="456">
        <f>+E335-'Departmental PL'!H345</f>
        <v>0</v>
      </c>
      <c r="AU335" s="456">
        <f>+F335-'Departmental PL'!I345</f>
        <v>0</v>
      </c>
      <c r="AV335" s="456">
        <f>+G335-'Departmental PL'!J345</f>
        <v>0</v>
      </c>
      <c r="AW335" s="456">
        <f>+H335-'Departmental PL'!K345</f>
        <v>0</v>
      </c>
      <c r="AX335" s="456">
        <f>+I335-'Departmental PL'!L345</f>
        <v>0</v>
      </c>
      <c r="AY335" s="456">
        <f>+J335-'Departmental PL'!M345</f>
        <v>0</v>
      </c>
      <c r="AZ335" s="456">
        <f>+K335-'Departmental PL'!N345</f>
        <v>0</v>
      </c>
      <c r="BA335" s="456">
        <f>+L335-'Departmental PL'!O345</f>
        <v>0</v>
      </c>
      <c r="BB335" s="456">
        <f>+M335-'Departmental PL'!P345</f>
        <v>0</v>
      </c>
      <c r="BC335" s="456">
        <f>+N335-'Departmental PL'!Q345</f>
        <v>0</v>
      </c>
      <c r="BD335" s="456">
        <f>+O335-'Departmental PL'!R345</f>
        <v>0</v>
      </c>
      <c r="BE335" s="456">
        <f>+P335-'Departmental PL'!S345</f>
        <v>0</v>
      </c>
      <c r="BF335" s="456">
        <f>+Q335-'Departmental PL'!T345</f>
        <v>0</v>
      </c>
      <c r="BG335" s="456">
        <f>+R335-'Departmental PL'!U345</f>
        <v>0</v>
      </c>
      <c r="BH335" s="456">
        <f>+S335-'Departmental PL'!V345</f>
        <v>0</v>
      </c>
      <c r="BI335" s="456">
        <f>+T335-'Departmental PL'!W345</f>
        <v>0</v>
      </c>
    </row>
    <row r="336" spans="1:61" ht="20.25" hidden="1" customHeight="1" x14ac:dyDescent="0.25">
      <c r="A336" s="2033" t="s">
        <v>1587</v>
      </c>
      <c r="B336" s="2101"/>
      <c r="C336" s="2091"/>
      <c r="D336" s="2092"/>
      <c r="E336" s="2092"/>
      <c r="F336" s="2092"/>
      <c r="G336" s="2092"/>
      <c r="H336" s="2092"/>
      <c r="I336" s="2092"/>
      <c r="J336" s="2092"/>
      <c r="K336" s="2092"/>
      <c r="L336" s="2092"/>
      <c r="M336" s="2092"/>
      <c r="N336" s="2092"/>
      <c r="O336" s="2092"/>
      <c r="P336" s="2092"/>
      <c r="Q336" s="2092"/>
      <c r="R336" s="2092"/>
      <c r="S336" s="2092"/>
      <c r="T336" s="2092"/>
      <c r="AQ336" s="455" t="str">
        <f>'Departmental PL'!D346</f>
        <v xml:space="preserve">   4410 GENERAL NEUROLOGY  - Flowcast Billed</v>
      </c>
      <c r="AR336" s="456">
        <f>+C336-'Departmental PL'!F346</f>
        <v>-1033</v>
      </c>
      <c r="AS336" s="456">
        <f>+D336-'Departmental PL'!G346</f>
        <v>-1878</v>
      </c>
      <c r="AT336" s="456">
        <f>+E336-'Departmental PL'!H346</f>
        <v>-29270</v>
      </c>
      <c r="AU336" s="456">
        <f>+F336-'Departmental PL'!I346</f>
        <v>-7962</v>
      </c>
      <c r="AV336" s="456">
        <f>+G336-'Departmental PL'!J346</f>
        <v>-772836</v>
      </c>
      <c r="AW336" s="456">
        <f>+H336-'Departmental PL'!K346</f>
        <v>-763955</v>
      </c>
      <c r="AX336" s="456">
        <f>+I336-'Departmental PL'!L346</f>
        <v>-313807</v>
      </c>
      <c r="AY336" s="456">
        <f>+J336-'Departmental PL'!M346</f>
        <v>-309492</v>
      </c>
      <c r="AZ336" s="456">
        <f>+K336-'Departmental PL'!N346</f>
        <v>-306334</v>
      </c>
      <c r="BA336" s="456">
        <f>+L336-'Departmental PL'!O346</f>
        <v>-222521</v>
      </c>
      <c r="BB336" s="456">
        <f>+M336-'Departmental PL'!P346</f>
        <v>-7473</v>
      </c>
      <c r="BC336" s="456">
        <f>+N336-'Departmental PL'!Q346</f>
        <v>-86971</v>
      </c>
      <c r="BD336" s="456">
        <f>+O336-'Departmental PL'!R346</f>
        <v>-26777</v>
      </c>
      <c r="BE336" s="456">
        <f>+P336-'Departmental PL'!S346</f>
        <v>-23869</v>
      </c>
      <c r="BF336" s="456">
        <f>+Q336-'Departmental PL'!T346</f>
        <v>-42847</v>
      </c>
      <c r="BG336" s="456">
        <f>+R336-'Departmental PL'!U346</f>
        <v>-28619</v>
      </c>
      <c r="BH336" s="456">
        <f>+S336-'Departmental PL'!V346</f>
        <v>62151</v>
      </c>
      <c r="BI336" s="456">
        <f>+T336-'Departmental PL'!W346</f>
        <v>-34483</v>
      </c>
    </row>
    <row r="337" spans="1:61" ht="20.25" hidden="1" customHeight="1" x14ac:dyDescent="0.25">
      <c r="A337" s="2095"/>
      <c r="B337" s="2101"/>
      <c r="C337" s="2091"/>
      <c r="D337" s="2092"/>
      <c r="E337" s="2092"/>
      <c r="F337" s="2092"/>
      <c r="G337" s="2092"/>
      <c r="H337" s="2092"/>
      <c r="I337" s="2092"/>
      <c r="J337" s="2092"/>
      <c r="K337" s="2092"/>
      <c r="L337" s="2092"/>
      <c r="M337" s="2092"/>
      <c r="N337" s="2092"/>
      <c r="O337" s="2092"/>
      <c r="P337" s="2092"/>
      <c r="Q337" s="2092"/>
      <c r="R337" s="2092"/>
      <c r="S337" s="2092"/>
      <c r="T337" s="2092"/>
      <c r="AQ337" s="455" t="str">
        <f>'Departmental PL'!D347</f>
        <v xml:space="preserve">   4410 GENERAL NEUROLOGY  - NON-TRENDSTAR</v>
      </c>
      <c r="AR337" s="456">
        <f>+C337-'Departmental PL'!F347</f>
        <v>0</v>
      </c>
      <c r="AS337" s="456">
        <f>+D337-'Departmental PL'!G347</f>
        <v>0</v>
      </c>
      <c r="AT337" s="456">
        <f>+E337-'Departmental PL'!H347</f>
        <v>0</v>
      </c>
      <c r="AU337" s="456">
        <f>+F337-'Departmental PL'!I347</f>
        <v>0</v>
      </c>
      <c r="AV337" s="456">
        <f>+G337-'Departmental PL'!J347</f>
        <v>-2923202</v>
      </c>
      <c r="AW337" s="456">
        <f>+H337-'Departmental PL'!K347</f>
        <v>-2424037.3454453698</v>
      </c>
      <c r="AX337" s="456">
        <f>+I337-'Departmental PL'!L347</f>
        <v>-1190870.21</v>
      </c>
      <c r="AY337" s="456">
        <f>+J337-'Departmental PL'!M347</f>
        <v>-960646</v>
      </c>
      <c r="AZ337" s="456">
        <f>+K337-'Departmental PL'!N347</f>
        <v>-1064267.0002857882</v>
      </c>
      <c r="BA337" s="456">
        <f>+L337-'Departmental PL'!O347</f>
        <v>-791018.03820000007</v>
      </c>
      <c r="BB337" s="456">
        <f>+M337-'Departmental PL'!P347</f>
        <v>-126603.20971421176</v>
      </c>
      <c r="BC337" s="456">
        <f>+N337-'Departmental PL'!Q347</f>
        <v>-169627.96179999993</v>
      </c>
      <c r="BD337" s="456">
        <f>+O337-'Departmental PL'!R347</f>
        <v>-93029.526048432701</v>
      </c>
      <c r="BE337" s="456">
        <f>+P337-'Departmental PL'!S347</f>
        <v>-84850.630799999999</v>
      </c>
      <c r="BF337" s="456">
        <f>+Q337-'Departmental PL'!T347</f>
        <v>-148860.18742445487</v>
      </c>
      <c r="BG337" s="456">
        <f>+R337-'Departmental PL'!U347</f>
        <v>-101733.80880000001</v>
      </c>
      <c r="BH337" s="456">
        <f>+S337-'Departmental PL'!V347</f>
        <v>115286.50375867581</v>
      </c>
      <c r="BI337" s="456">
        <f>+T337-'Departmental PL'!W347</f>
        <v>16956.477800000081</v>
      </c>
    </row>
    <row r="338" spans="1:61" ht="20.25" hidden="1" customHeight="1" x14ac:dyDescent="0.25">
      <c r="A338" s="2067" t="s">
        <v>1588</v>
      </c>
      <c r="B338" s="2101"/>
      <c r="C338" s="2091"/>
      <c r="D338" s="2092"/>
      <c r="E338" s="2092"/>
      <c r="F338" s="2092"/>
      <c r="G338" s="2092"/>
      <c r="H338" s="2092"/>
      <c r="I338" s="2092"/>
      <c r="J338" s="2092"/>
      <c r="K338" s="2092"/>
      <c r="L338" s="2092"/>
      <c r="M338" s="2092"/>
      <c r="N338" s="2092"/>
      <c r="O338" s="2092"/>
      <c r="P338" s="2092"/>
      <c r="Q338" s="2092"/>
      <c r="R338" s="2092"/>
      <c r="S338" s="2092"/>
      <c r="T338" s="2092"/>
      <c r="AQ338" s="455">
        <f>'Departmental PL'!D348</f>
        <v>0</v>
      </c>
      <c r="AR338" s="456">
        <f>+C338-'Departmental PL'!F348</f>
        <v>0</v>
      </c>
      <c r="AS338" s="456">
        <f>+D338-'Departmental PL'!G348</f>
        <v>0</v>
      </c>
      <c r="AT338" s="456">
        <f>+E338-'Departmental PL'!H348</f>
        <v>0</v>
      </c>
      <c r="AU338" s="456">
        <f>+F338-'Departmental PL'!I348</f>
        <v>0</v>
      </c>
      <c r="AV338" s="456">
        <f>+G338-'Departmental PL'!J348</f>
        <v>0</v>
      </c>
      <c r="AW338" s="456">
        <f>+H338-'Departmental PL'!K348</f>
        <v>0</v>
      </c>
      <c r="AX338" s="456">
        <f>+I338-'Departmental PL'!L348</f>
        <v>0</v>
      </c>
      <c r="AY338" s="456">
        <f>+J338-'Departmental PL'!M348</f>
        <v>0</v>
      </c>
      <c r="AZ338" s="456">
        <f>+K338-'Departmental PL'!N348</f>
        <v>0</v>
      </c>
      <c r="BA338" s="456">
        <f>+L338-'Departmental PL'!O348</f>
        <v>0</v>
      </c>
      <c r="BB338" s="456">
        <f>+M338-'Departmental PL'!P348</f>
        <v>0</v>
      </c>
      <c r="BC338" s="456">
        <f>+N338-'Departmental PL'!Q348</f>
        <v>0</v>
      </c>
      <c r="BD338" s="456">
        <f>+O338-'Departmental PL'!R348</f>
        <v>0</v>
      </c>
      <c r="BE338" s="456">
        <f>+P338-'Departmental PL'!S348</f>
        <v>0</v>
      </c>
      <c r="BF338" s="456">
        <f>+Q338-'Departmental PL'!T348</f>
        <v>0</v>
      </c>
      <c r="BG338" s="456">
        <f>+R338-'Departmental PL'!U348</f>
        <v>0</v>
      </c>
      <c r="BH338" s="456">
        <f>+S338-'Departmental PL'!V348</f>
        <v>0</v>
      </c>
      <c r="BI338" s="456">
        <f>+T338-'Departmental PL'!W348</f>
        <v>0</v>
      </c>
    </row>
    <row r="339" spans="1:61" ht="20.25" hidden="1" customHeight="1" x14ac:dyDescent="0.25">
      <c r="A339" s="2122" t="s">
        <v>1589</v>
      </c>
      <c r="B339" s="2101"/>
      <c r="C339" s="2091"/>
      <c r="D339" s="2092"/>
      <c r="E339" s="2092"/>
      <c r="F339" s="2092"/>
      <c r="G339" s="2092"/>
      <c r="H339" s="2092"/>
      <c r="I339" s="2092"/>
      <c r="J339" s="2092"/>
      <c r="K339" s="2092"/>
      <c r="L339" s="2092"/>
      <c r="M339" s="2092"/>
      <c r="N339" s="2092"/>
      <c r="O339" s="2092"/>
      <c r="P339" s="2092"/>
      <c r="Q339" s="2092"/>
      <c r="R339" s="2092"/>
      <c r="S339" s="2092"/>
      <c r="T339" s="2092"/>
      <c r="AQ339" s="455" t="str">
        <f>'Departmental PL'!D349</f>
        <v xml:space="preserve">   4411 NEURO IMMUNOLOGY  - Flowcast Billed</v>
      </c>
      <c r="AR339" s="456">
        <f>+C339-'Departmental PL'!F349</f>
        <v>-1177</v>
      </c>
      <c r="AS339" s="456">
        <f>+D339-'Departmental PL'!G349</f>
        <v>-1106</v>
      </c>
      <c r="AT339" s="456">
        <f>+E339-'Departmental PL'!H349</f>
        <v>-2352</v>
      </c>
      <c r="AU339" s="456">
        <f>+F339-'Departmental PL'!I349</f>
        <v>-2198</v>
      </c>
      <c r="AV339" s="456">
        <f>+G339-'Departmental PL'!J349</f>
        <v>-429160</v>
      </c>
      <c r="AW339" s="456">
        <f>+H339-'Departmental PL'!K349</f>
        <v>-391170</v>
      </c>
      <c r="AX339" s="456">
        <f>+I339-'Departmental PL'!L349</f>
        <v>-166956</v>
      </c>
      <c r="AY339" s="456">
        <f>+J339-'Departmental PL'!M349</f>
        <v>-153443</v>
      </c>
      <c r="AZ339" s="456">
        <f>+K339-'Departmental PL'!N349</f>
        <v>-103190</v>
      </c>
      <c r="BA339" s="456">
        <f>+L339-'Departmental PL'!O349</f>
        <v>-94857</v>
      </c>
      <c r="BB339" s="456">
        <f>+M339-'Departmental PL'!P349</f>
        <v>-63766</v>
      </c>
      <c r="BC339" s="456">
        <f>+N339-'Departmental PL'!Q349</f>
        <v>-58586</v>
      </c>
      <c r="BD339" s="456">
        <f>+O339-'Departmental PL'!R349</f>
        <v>-15196</v>
      </c>
      <c r="BE339" s="456">
        <f>+P339-'Departmental PL'!S349</f>
        <v>-49959</v>
      </c>
      <c r="BF339" s="456">
        <f>+Q339-'Departmental PL'!T349</f>
        <v>-15983</v>
      </c>
      <c r="BG339" s="456">
        <f>+R339-'Departmental PL'!U349</f>
        <v>-17022</v>
      </c>
      <c r="BH339" s="456">
        <f>+S339-'Departmental PL'!V349</f>
        <v>-32587</v>
      </c>
      <c r="BI339" s="456">
        <f>+T339-'Departmental PL'!W349</f>
        <v>8395</v>
      </c>
    </row>
    <row r="340" spans="1:61" ht="20.25" hidden="1" customHeight="1" x14ac:dyDescent="0.25">
      <c r="A340" s="2105" t="s">
        <v>2468</v>
      </c>
      <c r="B340" s="2101"/>
      <c r="C340" s="2091"/>
      <c r="D340" s="2092"/>
      <c r="E340" s="2092"/>
      <c r="F340" s="2092"/>
      <c r="G340" s="2092"/>
      <c r="H340" s="2092"/>
      <c r="I340" s="2092"/>
      <c r="J340" s="2092"/>
      <c r="K340" s="2092"/>
      <c r="L340" s="2092"/>
      <c r="M340" s="2092"/>
      <c r="N340" s="2092"/>
      <c r="O340" s="2092"/>
      <c r="P340" s="2092"/>
      <c r="Q340" s="2092"/>
      <c r="R340" s="2092"/>
      <c r="S340" s="2092"/>
      <c r="T340" s="2092"/>
      <c r="AQ340" s="455" t="str">
        <f>'Departmental PL'!D350</f>
        <v xml:space="preserve">   4411 NEURO IMMUNOLOGY  - NON-TRENDSTAR</v>
      </c>
      <c r="AR340" s="456">
        <f>+C340-'Departmental PL'!F350</f>
        <v>0</v>
      </c>
      <c r="AS340" s="456">
        <f>+D340-'Departmental PL'!G350</f>
        <v>0</v>
      </c>
      <c r="AT340" s="456">
        <f>+E340-'Departmental PL'!H350</f>
        <v>0</v>
      </c>
      <c r="AU340" s="456">
        <f>+F340-'Departmental PL'!I350</f>
        <v>0</v>
      </c>
      <c r="AV340" s="456">
        <f>+G340-'Departmental PL'!J350</f>
        <v>-1854968.48</v>
      </c>
      <c r="AW340" s="456">
        <f>+H340-'Departmental PL'!K350</f>
        <v>-1979488.9826535396</v>
      </c>
      <c r="AX340" s="456">
        <f>+I340-'Departmental PL'!L350</f>
        <v>-878463.93</v>
      </c>
      <c r="AY340" s="456">
        <f>+J340-'Departmental PL'!M350</f>
        <v>-844450</v>
      </c>
      <c r="AZ340" s="456">
        <f>+K340-'Departmental PL'!N350</f>
        <v>-444624.99422320619</v>
      </c>
      <c r="BA340" s="456">
        <f>+L340-'Departmental PL'!O350</f>
        <v>-502913.26679999998</v>
      </c>
      <c r="BB340" s="456">
        <f>+M340-'Departmental PL'!P350</f>
        <v>-433838.93577679386</v>
      </c>
      <c r="BC340" s="456">
        <f>+N340-'Departmental PL'!Q350</f>
        <v>-341536.73320000002</v>
      </c>
      <c r="BD340" s="456">
        <f>+O340-'Departmental PL'!R350</f>
        <v>-65474.655187994802</v>
      </c>
      <c r="BE340" s="456">
        <f>+P340-'Departmental PL'!S350</f>
        <v>-264872.47080000001</v>
      </c>
      <c r="BF340" s="456">
        <f>+Q340-'Departmental PL'!T350</f>
        <v>-68866.889728306051</v>
      </c>
      <c r="BG340" s="456">
        <f>+R340-'Departmental PL'!U350</f>
        <v>-90246.130799999999</v>
      </c>
      <c r="BH340" s="456">
        <f>+S340-'Departmental PL'!V350</f>
        <v>-299497.390860493</v>
      </c>
      <c r="BI340" s="456">
        <f>+T340-'Departmental PL'!W350</f>
        <v>13581.868399999992</v>
      </c>
    </row>
    <row r="341" spans="1:61" ht="20.25" hidden="1" customHeight="1" x14ac:dyDescent="0.25">
      <c r="A341" s="2067" t="s">
        <v>1590</v>
      </c>
      <c r="B341" s="2101"/>
      <c r="C341" s="2091"/>
      <c r="D341" s="2092"/>
      <c r="E341" s="2092"/>
      <c r="F341" s="2092"/>
      <c r="G341" s="2092"/>
      <c r="H341" s="2092"/>
      <c r="I341" s="2092"/>
      <c r="J341" s="2092"/>
      <c r="K341" s="2092"/>
      <c r="L341" s="2092"/>
      <c r="M341" s="2092"/>
      <c r="N341" s="2092"/>
      <c r="O341" s="2092"/>
      <c r="P341" s="2092"/>
      <c r="Q341" s="2092"/>
      <c r="R341" s="2092"/>
      <c r="S341" s="2092"/>
      <c r="T341" s="2092"/>
      <c r="AQ341" s="455">
        <f>'Departmental PL'!D351</f>
        <v>0</v>
      </c>
      <c r="AR341" s="456">
        <f>+C341-'Departmental PL'!F351</f>
        <v>0</v>
      </c>
      <c r="AS341" s="456">
        <f>+D341-'Departmental PL'!G351</f>
        <v>0</v>
      </c>
      <c r="AT341" s="456">
        <f>+E341-'Departmental PL'!H351</f>
        <v>0</v>
      </c>
      <c r="AU341" s="456">
        <f>+F341-'Departmental PL'!I351</f>
        <v>0</v>
      </c>
      <c r="AV341" s="456">
        <f>+G341-'Departmental PL'!J351</f>
        <v>0</v>
      </c>
      <c r="AW341" s="456">
        <f>+H341-'Departmental PL'!K351</f>
        <v>0</v>
      </c>
      <c r="AX341" s="456">
        <f>+I341-'Departmental PL'!L351</f>
        <v>0</v>
      </c>
      <c r="AY341" s="456">
        <f>+J341-'Departmental PL'!M351</f>
        <v>0</v>
      </c>
      <c r="AZ341" s="456">
        <f>+K341-'Departmental PL'!N351</f>
        <v>0</v>
      </c>
      <c r="BA341" s="456">
        <f>+L341-'Departmental PL'!O351</f>
        <v>0</v>
      </c>
      <c r="BB341" s="456">
        <f>+M341-'Departmental PL'!P351</f>
        <v>0</v>
      </c>
      <c r="BC341" s="456">
        <f>+N341-'Departmental PL'!Q351</f>
        <v>0</v>
      </c>
      <c r="BD341" s="456">
        <f>+O341-'Departmental PL'!R351</f>
        <v>0</v>
      </c>
      <c r="BE341" s="456">
        <f>+P341-'Departmental PL'!S351</f>
        <v>0</v>
      </c>
      <c r="BF341" s="456">
        <f>+Q341-'Departmental PL'!T351</f>
        <v>0</v>
      </c>
      <c r="BG341" s="456">
        <f>+R341-'Departmental PL'!U351</f>
        <v>0</v>
      </c>
      <c r="BH341" s="456">
        <f>+S341-'Departmental PL'!V351</f>
        <v>0</v>
      </c>
      <c r="BI341" s="456">
        <f>+T341-'Departmental PL'!W351</f>
        <v>0</v>
      </c>
    </row>
    <row r="342" spans="1:61" ht="20.25" hidden="1" customHeight="1" x14ac:dyDescent="0.25">
      <c r="A342" s="2106" t="s">
        <v>1591</v>
      </c>
      <c r="B342" s="2101"/>
      <c r="C342" s="2091"/>
      <c r="D342" s="2092"/>
      <c r="E342" s="2092"/>
      <c r="F342" s="2092"/>
      <c r="G342" s="2092"/>
      <c r="H342" s="2092"/>
      <c r="I342" s="2092"/>
      <c r="J342" s="2092"/>
      <c r="K342" s="2092"/>
      <c r="L342" s="2092"/>
      <c r="M342" s="2092"/>
      <c r="N342" s="2092"/>
      <c r="O342" s="2092"/>
      <c r="P342" s="2092"/>
      <c r="Q342" s="2092"/>
      <c r="R342" s="2092"/>
      <c r="S342" s="2092"/>
      <c r="T342" s="2092"/>
      <c r="AQ342" s="455" t="str">
        <f>'Departmental PL'!D352</f>
        <v xml:space="preserve">   4412 NEURO ONCOLOGY  - Flowcast Billed</v>
      </c>
      <c r="AR342" s="456">
        <f>+C342-'Departmental PL'!F352</f>
        <v>-373</v>
      </c>
      <c r="AS342" s="456">
        <f>+D342-'Departmental PL'!G352</f>
        <v>-337</v>
      </c>
      <c r="AT342" s="456">
        <f>+E342-'Departmental PL'!H352</f>
        <v>-741</v>
      </c>
      <c r="AU342" s="456">
        <f>+F342-'Departmental PL'!I352</f>
        <v>-626</v>
      </c>
      <c r="AV342" s="456">
        <f>+G342-'Departmental PL'!J352</f>
        <v>-189981</v>
      </c>
      <c r="AW342" s="456">
        <f>+H342-'Departmental PL'!K352</f>
        <v>-161892</v>
      </c>
      <c r="AX342" s="456">
        <f>+I342-'Departmental PL'!L352</f>
        <v>-71687</v>
      </c>
      <c r="AY342" s="456">
        <f>+J342-'Departmental PL'!M352</f>
        <v>-62384</v>
      </c>
      <c r="AZ342" s="456">
        <f>+K342-'Departmental PL'!N352</f>
        <v>-100451</v>
      </c>
      <c r="BA342" s="456">
        <f>+L342-'Departmental PL'!O352</f>
        <v>-57885</v>
      </c>
      <c r="BB342" s="456">
        <f>+M342-'Departmental PL'!P352</f>
        <v>28764</v>
      </c>
      <c r="BC342" s="456">
        <f>+N342-'Departmental PL'!Q352</f>
        <v>-4499</v>
      </c>
      <c r="BD342" s="456">
        <f>+O342-'Departmental PL'!R352</f>
        <v>-6460</v>
      </c>
      <c r="BE342" s="456">
        <f>+P342-'Departmental PL'!S352</f>
        <v>-19883</v>
      </c>
      <c r="BF342" s="456">
        <f>+Q342-'Departmental PL'!T352</f>
        <v>-13967</v>
      </c>
      <c r="BG342" s="456">
        <f>+R342-'Departmental PL'!U352</f>
        <v>-9047</v>
      </c>
      <c r="BH342" s="456">
        <f>+S342-'Departmental PL'!V352</f>
        <v>49191</v>
      </c>
      <c r="BI342" s="456">
        <f>+T342-'Departmental PL'!W352</f>
        <v>24431</v>
      </c>
    </row>
    <row r="343" spans="1:61" ht="20.25" hidden="1" customHeight="1" x14ac:dyDescent="0.25">
      <c r="A343" s="2090" t="s">
        <v>1592</v>
      </c>
      <c r="B343" s="2101"/>
      <c r="C343" s="2091"/>
      <c r="D343" s="2092"/>
      <c r="E343" s="2092"/>
      <c r="F343" s="2092"/>
      <c r="G343" s="2092"/>
      <c r="H343" s="2092"/>
      <c r="I343" s="2092"/>
      <c r="J343" s="2092"/>
      <c r="K343" s="2092"/>
      <c r="L343" s="2092"/>
      <c r="M343" s="2092"/>
      <c r="N343" s="2092"/>
      <c r="O343" s="2092"/>
      <c r="P343" s="2092"/>
      <c r="Q343" s="2092"/>
      <c r="R343" s="2092"/>
      <c r="S343" s="2092"/>
      <c r="T343" s="2092"/>
      <c r="AQ343" s="455" t="str">
        <f>'Departmental PL'!D353</f>
        <v xml:space="preserve">   4412 NEURO ONCOLOGY  - NON-TRENDSTAR</v>
      </c>
      <c r="AR343" s="456">
        <f>+C343-'Departmental PL'!F353</f>
        <v>0</v>
      </c>
      <c r="AS343" s="456">
        <f>+D343-'Departmental PL'!G353</f>
        <v>0</v>
      </c>
      <c r="AT343" s="456">
        <f>+E343-'Departmental PL'!H353</f>
        <v>0</v>
      </c>
      <c r="AU343" s="456">
        <f>+F343-'Departmental PL'!I353</f>
        <v>0</v>
      </c>
      <c r="AV343" s="456">
        <f>+G343-'Departmental PL'!J353</f>
        <v>-630625</v>
      </c>
      <c r="AW343" s="456">
        <f>+H343-'Departmental PL'!K353</f>
        <v>-742696.96277688968</v>
      </c>
      <c r="AX343" s="456">
        <f>+I343-'Departmental PL'!L353</f>
        <v>-320357.39</v>
      </c>
      <c r="AY343" s="456">
        <f>+J343-'Departmental PL'!M353</f>
        <v>-325227</v>
      </c>
      <c r="AZ343" s="456">
        <f>+K343-'Departmental PL'!N353</f>
        <v>-327538.21263627987</v>
      </c>
      <c r="BA343" s="456">
        <f>+L343-'Departmental PL'!O353</f>
        <v>-264799.51680000004</v>
      </c>
      <c r="BB343" s="456">
        <f>+M343-'Departmental PL'!P353</f>
        <v>7180.8226362798596</v>
      </c>
      <c r="BC343" s="456">
        <f>+N343-'Departmental PL'!Q353</f>
        <v>-60427.483199999959</v>
      </c>
      <c r="BD343" s="456">
        <f>+O343-'Departmental PL'!R353</f>
        <v>-21065.175221116289</v>
      </c>
      <c r="BE343" s="456">
        <f>+P343-'Departmental PL'!S353</f>
        <v>-90956.081000000006</v>
      </c>
      <c r="BF343" s="456">
        <f>+Q343-'Departmental PL'!T353</f>
        <v>-45543.019373623887</v>
      </c>
      <c r="BG343" s="456">
        <f>+R343-'Departmental PL'!U353</f>
        <v>-41384.3914</v>
      </c>
      <c r="BH343" s="456">
        <f>+S343-'Departmental PL'!V353</f>
        <v>73789.017231020029</v>
      </c>
      <c r="BI343" s="456">
        <f>+T343-'Departmental PL'!W353</f>
        <v>71912.98920000004</v>
      </c>
    </row>
    <row r="344" spans="1:61" ht="20.25" hidden="1" customHeight="1" x14ac:dyDescent="0.25">
      <c r="A344" s="2067" t="s">
        <v>1593</v>
      </c>
      <c r="B344" s="2101"/>
      <c r="C344" s="2091"/>
      <c r="D344" s="2092"/>
      <c r="E344" s="2092"/>
      <c r="F344" s="2092"/>
      <c r="G344" s="2092"/>
      <c r="H344" s="2092"/>
      <c r="I344" s="2092"/>
      <c r="J344" s="2092"/>
      <c r="K344" s="2092"/>
      <c r="L344" s="2092"/>
      <c r="M344" s="2092"/>
      <c r="N344" s="2092"/>
      <c r="O344" s="2092"/>
      <c r="P344" s="2092"/>
      <c r="Q344" s="2092"/>
      <c r="R344" s="2092"/>
      <c r="S344" s="2092"/>
      <c r="T344" s="2092"/>
      <c r="AQ344" s="455">
        <f>'Departmental PL'!D354</f>
        <v>0</v>
      </c>
      <c r="AR344" s="456">
        <f>+C344-'Departmental PL'!F354</f>
        <v>0</v>
      </c>
      <c r="AS344" s="456">
        <f>+D344-'Departmental PL'!G354</f>
        <v>0</v>
      </c>
      <c r="AT344" s="456">
        <f>+E344-'Departmental PL'!H354</f>
        <v>0</v>
      </c>
      <c r="AU344" s="456">
        <f>+F344-'Departmental PL'!I354</f>
        <v>0</v>
      </c>
      <c r="AV344" s="456">
        <f>+G344-'Departmental PL'!J354</f>
        <v>0</v>
      </c>
      <c r="AW344" s="456">
        <f>+H344-'Departmental PL'!K354</f>
        <v>0</v>
      </c>
      <c r="AX344" s="456">
        <f>+I344-'Departmental PL'!L354</f>
        <v>0</v>
      </c>
      <c r="AY344" s="456">
        <f>+J344-'Departmental PL'!M354</f>
        <v>0</v>
      </c>
      <c r="AZ344" s="456">
        <f>+K344-'Departmental PL'!N354</f>
        <v>0</v>
      </c>
      <c r="BA344" s="456">
        <f>+L344-'Departmental PL'!O354</f>
        <v>0</v>
      </c>
      <c r="BB344" s="456">
        <f>+M344-'Departmental PL'!P354</f>
        <v>0</v>
      </c>
      <c r="BC344" s="456">
        <f>+N344-'Departmental PL'!Q354</f>
        <v>0</v>
      </c>
      <c r="BD344" s="456">
        <f>+O344-'Departmental PL'!R354</f>
        <v>0</v>
      </c>
      <c r="BE344" s="456">
        <f>+P344-'Departmental PL'!S354</f>
        <v>0</v>
      </c>
      <c r="BF344" s="456">
        <f>+Q344-'Departmental PL'!T354</f>
        <v>0</v>
      </c>
      <c r="BG344" s="456">
        <f>+R344-'Departmental PL'!U354</f>
        <v>0</v>
      </c>
      <c r="BH344" s="456">
        <f>+S344-'Departmental PL'!V354</f>
        <v>0</v>
      </c>
      <c r="BI344" s="456">
        <f>+T344-'Departmental PL'!W354</f>
        <v>0</v>
      </c>
    </row>
    <row r="345" spans="1:61" ht="20.25" hidden="1" customHeight="1" x14ac:dyDescent="0.25">
      <c r="A345" s="2067" t="s">
        <v>1594</v>
      </c>
      <c r="B345" s="2101"/>
      <c r="C345" s="2091"/>
      <c r="D345" s="2092"/>
      <c r="E345" s="2092"/>
      <c r="F345" s="2092"/>
      <c r="G345" s="2092"/>
      <c r="H345" s="2092"/>
      <c r="I345" s="2092"/>
      <c r="J345" s="2092"/>
      <c r="K345" s="2092"/>
      <c r="L345" s="2092"/>
      <c r="M345" s="2092"/>
      <c r="N345" s="2092"/>
      <c r="O345" s="2092"/>
      <c r="P345" s="2092"/>
      <c r="Q345" s="2092"/>
      <c r="R345" s="2092"/>
      <c r="S345" s="2092"/>
      <c r="T345" s="2092"/>
      <c r="AQ345" s="455" t="str">
        <f>'Departmental PL'!D355</f>
        <v xml:space="preserve">   4413 Neuromedicine ICU  - Flowcast Billed</v>
      </c>
      <c r="AR345" s="456">
        <f>+C345-'Departmental PL'!F355</f>
        <v>0</v>
      </c>
      <c r="AS345" s="456">
        <f>+D345-'Departmental PL'!G355</f>
        <v>0</v>
      </c>
      <c r="AT345" s="456">
        <f>+E345-'Departmental PL'!H355</f>
        <v>0</v>
      </c>
      <c r="AU345" s="456">
        <f>+F345-'Departmental PL'!I355</f>
        <v>0</v>
      </c>
      <c r="AV345" s="456">
        <f>+G345-'Departmental PL'!J355</f>
        <v>0</v>
      </c>
      <c r="AW345" s="456">
        <f>+H345-'Departmental PL'!K355</f>
        <v>0</v>
      </c>
      <c r="AX345" s="456">
        <f>+I345-'Departmental PL'!L355</f>
        <v>0</v>
      </c>
      <c r="AY345" s="456">
        <f>+J345-'Departmental PL'!M355</f>
        <v>0</v>
      </c>
      <c r="AZ345" s="456">
        <f>+K345-'Departmental PL'!N355</f>
        <v>0</v>
      </c>
      <c r="BA345" s="456">
        <f>+L345-'Departmental PL'!O355</f>
        <v>0</v>
      </c>
      <c r="BB345" s="456">
        <f>+M345-'Departmental PL'!P355</f>
        <v>0</v>
      </c>
      <c r="BC345" s="456">
        <f>+N345-'Departmental PL'!Q355</f>
        <v>0</v>
      </c>
      <c r="BD345" s="456">
        <f>+O345-'Departmental PL'!R355</f>
        <v>0</v>
      </c>
      <c r="BE345" s="456">
        <f>+P345-'Departmental PL'!S355</f>
        <v>0</v>
      </c>
      <c r="BF345" s="456">
        <f>+Q345-'Departmental PL'!T355</f>
        <v>0</v>
      </c>
      <c r="BG345" s="456">
        <f>+R345-'Departmental PL'!U355</f>
        <v>0</v>
      </c>
      <c r="BH345" s="456">
        <f>+S345-'Departmental PL'!V355</f>
        <v>0</v>
      </c>
      <c r="BI345" s="456">
        <f>+T345-'Departmental PL'!W355</f>
        <v>0</v>
      </c>
    </row>
    <row r="346" spans="1:61" ht="20.25" hidden="1" customHeight="1" x14ac:dyDescent="0.25">
      <c r="A346" s="2067" t="s">
        <v>1595</v>
      </c>
      <c r="B346" s="2101"/>
      <c r="C346" s="2091"/>
      <c r="D346" s="2092"/>
      <c r="E346" s="2092"/>
      <c r="F346" s="2092"/>
      <c r="G346" s="2092"/>
      <c r="H346" s="2092"/>
      <c r="I346" s="2092"/>
      <c r="J346" s="2092"/>
      <c r="K346" s="2092"/>
      <c r="L346" s="2092"/>
      <c r="M346" s="2092"/>
      <c r="N346" s="2092"/>
      <c r="O346" s="2092"/>
      <c r="P346" s="2092"/>
      <c r="Q346" s="2092"/>
      <c r="R346" s="2092"/>
      <c r="S346" s="2092"/>
      <c r="T346" s="2092"/>
      <c r="AQ346" s="455" t="str">
        <f>'Departmental PL'!D356</f>
        <v xml:space="preserve">   4413 Neuromedicine ICU  - NON-TRENDSTAR-OUTPATIENT</v>
      </c>
      <c r="AR346" s="456">
        <f>+C346-'Departmental PL'!F356</f>
        <v>0</v>
      </c>
      <c r="AS346" s="456">
        <f>+D346-'Departmental PL'!G356</f>
        <v>0</v>
      </c>
      <c r="AT346" s="456">
        <f>+E346-'Departmental PL'!H356</f>
        <v>0</v>
      </c>
      <c r="AU346" s="456">
        <f>+F346-'Departmental PL'!I356</f>
        <v>0</v>
      </c>
      <c r="AV346" s="456">
        <f>+G346-'Departmental PL'!J356</f>
        <v>0</v>
      </c>
      <c r="AW346" s="456">
        <f>+H346-'Departmental PL'!K356</f>
        <v>0</v>
      </c>
      <c r="AX346" s="456">
        <f>+I346-'Departmental PL'!L356</f>
        <v>-13418.66</v>
      </c>
      <c r="AY346" s="456">
        <f>+J346-'Departmental PL'!M356</f>
        <v>0</v>
      </c>
      <c r="AZ346" s="456">
        <f>+K346-'Departmental PL'!N356</f>
        <v>0</v>
      </c>
      <c r="BA346" s="456">
        <f>+L346-'Departmental PL'!O356</f>
        <v>0</v>
      </c>
      <c r="BB346" s="456">
        <f>+M346-'Departmental PL'!P356</f>
        <v>-13418.66</v>
      </c>
      <c r="BC346" s="456">
        <f>+N346-'Departmental PL'!Q356</f>
        <v>0</v>
      </c>
      <c r="BD346" s="456">
        <f>+O346-'Departmental PL'!R356</f>
        <v>0</v>
      </c>
      <c r="BE346" s="456">
        <f>+P346-'Departmental PL'!S356</f>
        <v>0</v>
      </c>
      <c r="BF346" s="456">
        <f>+Q346-'Departmental PL'!T356</f>
        <v>0</v>
      </c>
      <c r="BG346" s="456">
        <f>+R346-'Departmental PL'!U356</f>
        <v>0</v>
      </c>
      <c r="BH346" s="456">
        <f>+S346-'Departmental PL'!V356</f>
        <v>-13418.66</v>
      </c>
      <c r="BI346" s="456">
        <f>+T346-'Departmental PL'!W356</f>
        <v>0</v>
      </c>
    </row>
    <row r="347" spans="1:61" ht="20.25" hidden="1" customHeight="1" x14ac:dyDescent="0.25">
      <c r="A347" s="2067" t="s">
        <v>1596</v>
      </c>
      <c r="B347" s="2101"/>
      <c r="C347" s="2091"/>
      <c r="D347" s="2092"/>
      <c r="E347" s="2092"/>
      <c r="F347" s="2092"/>
      <c r="G347" s="2092"/>
      <c r="H347" s="2092"/>
      <c r="I347" s="2092"/>
      <c r="J347" s="2092"/>
      <c r="K347" s="2092"/>
      <c r="L347" s="2092"/>
      <c r="M347" s="2092"/>
      <c r="N347" s="2092"/>
      <c r="O347" s="2092"/>
      <c r="P347" s="2092"/>
      <c r="Q347" s="2092"/>
      <c r="R347" s="2092"/>
      <c r="S347" s="2092"/>
      <c r="T347" s="2092"/>
      <c r="AQ347" s="455" t="str">
        <f>'Departmental PL'!D357</f>
        <v xml:space="preserve">   4413 Neuromedicine ICU  - NON-TRENDSTAR- INPATIENT</v>
      </c>
      <c r="AR347" s="456">
        <f>+C347-'Departmental PL'!F357</f>
        <v>0</v>
      </c>
      <c r="AS347" s="456">
        <f>+D347-'Departmental PL'!G357</f>
        <v>0</v>
      </c>
      <c r="AT347" s="456">
        <f>+E347-'Departmental PL'!H357</f>
        <v>0</v>
      </c>
      <c r="AU347" s="456">
        <f>+F347-'Departmental PL'!I357</f>
        <v>0</v>
      </c>
      <c r="AV347" s="456">
        <f>+G347-'Departmental PL'!J357</f>
        <v>-2304490</v>
      </c>
      <c r="AW347" s="456">
        <f>+H347-'Departmental PL'!K357</f>
        <v>-1848680</v>
      </c>
      <c r="AX347" s="456">
        <f>+I347-'Departmental PL'!L357</f>
        <v>-734971.73</v>
      </c>
      <c r="AY347" s="456">
        <f>+J347-'Departmental PL'!M357</f>
        <v>-519229</v>
      </c>
      <c r="AZ347" s="456">
        <f>+K347-'Departmental PL'!N357</f>
        <v>-509340.42</v>
      </c>
      <c r="BA347" s="456">
        <f>+L347-'Departmental PL'!O357</f>
        <v>-839424</v>
      </c>
      <c r="BB347" s="456">
        <f>+M347-'Departmental PL'!P357</f>
        <v>-225631.31</v>
      </c>
      <c r="BC347" s="456">
        <f>+N347-'Departmental PL'!Q357</f>
        <v>320195</v>
      </c>
      <c r="BD347" s="456">
        <f>+O347-'Departmental PL'!R357</f>
        <v>-0.2</v>
      </c>
      <c r="BE347" s="456">
        <f>+P347-'Departmental PL'!S357</f>
        <v>-0.23</v>
      </c>
      <c r="BF347" s="456">
        <f>+Q347-'Departmental PL'!T357</f>
        <v>-59424.46</v>
      </c>
      <c r="BG347" s="456">
        <f>+R347-'Departmental PL'!U357</f>
        <v>-89187.69</v>
      </c>
      <c r="BH347" s="456">
        <f>+S347-'Departmental PL'!V357</f>
        <v>-166206.65</v>
      </c>
      <c r="BI347" s="456">
        <f>+T347-'Departmental PL'!W357</f>
        <v>409382.92</v>
      </c>
    </row>
    <row r="348" spans="1:61" ht="20.25" hidden="1" customHeight="1" x14ac:dyDescent="0.25">
      <c r="A348" s="2067" t="s">
        <v>1597</v>
      </c>
      <c r="B348" s="2101"/>
      <c r="C348" s="2091"/>
      <c r="D348" s="2092"/>
      <c r="E348" s="2092"/>
      <c r="F348" s="2092"/>
      <c r="G348" s="2092"/>
      <c r="H348" s="2092"/>
      <c r="I348" s="2092"/>
      <c r="J348" s="2092"/>
      <c r="K348" s="2092"/>
      <c r="L348" s="2092"/>
      <c r="M348" s="2092"/>
      <c r="N348" s="2092"/>
      <c r="O348" s="2092"/>
      <c r="P348" s="2092"/>
      <c r="Q348" s="2092"/>
      <c r="R348" s="2092"/>
      <c r="S348" s="2092"/>
      <c r="T348" s="2092"/>
      <c r="AQ348" s="455">
        <f>'Departmental PL'!D358</f>
        <v>0</v>
      </c>
      <c r="AR348" s="456">
        <f>+C348-'Departmental PL'!F358</f>
        <v>0</v>
      </c>
      <c r="AS348" s="456">
        <f>+D348-'Departmental PL'!G358</f>
        <v>0</v>
      </c>
      <c r="AT348" s="456">
        <f>+E348-'Departmental PL'!H358</f>
        <v>0</v>
      </c>
      <c r="AU348" s="456">
        <f>+F348-'Departmental PL'!I358</f>
        <v>0</v>
      </c>
      <c r="AV348" s="456">
        <f>+G348-'Departmental PL'!J358</f>
        <v>0</v>
      </c>
      <c r="AW348" s="456">
        <f>+H348-'Departmental PL'!K358</f>
        <v>0</v>
      </c>
      <c r="AX348" s="456">
        <f>+I348-'Departmental PL'!L358</f>
        <v>0</v>
      </c>
      <c r="AY348" s="456">
        <f>+J348-'Departmental PL'!M358</f>
        <v>0</v>
      </c>
      <c r="AZ348" s="456">
        <f>+K348-'Departmental PL'!N358</f>
        <v>0</v>
      </c>
      <c r="BA348" s="456">
        <f>+L348-'Departmental PL'!O358</f>
        <v>0</v>
      </c>
      <c r="BB348" s="456">
        <f>+M348-'Departmental PL'!P358</f>
        <v>0</v>
      </c>
      <c r="BC348" s="456">
        <f>+N348-'Departmental PL'!Q358</f>
        <v>0</v>
      </c>
      <c r="BD348" s="456">
        <f>+O348-'Departmental PL'!R358</f>
        <v>0</v>
      </c>
      <c r="BE348" s="456">
        <f>+P348-'Departmental PL'!S358</f>
        <v>0</v>
      </c>
      <c r="BF348" s="456">
        <f>+Q348-'Departmental PL'!T358</f>
        <v>0</v>
      </c>
      <c r="BG348" s="456">
        <f>+R348-'Departmental PL'!U358</f>
        <v>0</v>
      </c>
      <c r="BH348" s="456">
        <f>+S348-'Departmental PL'!V358</f>
        <v>0</v>
      </c>
      <c r="BI348" s="456">
        <f>+T348-'Departmental PL'!W358</f>
        <v>0</v>
      </c>
    </row>
    <row r="349" spans="1:61" ht="20.25" hidden="1" customHeight="1" x14ac:dyDescent="0.25">
      <c r="A349" s="2031" t="s">
        <v>1598</v>
      </c>
      <c r="B349" s="2101"/>
      <c r="C349" s="2091"/>
      <c r="D349" s="2092"/>
      <c r="E349" s="2092"/>
      <c r="F349" s="2092"/>
      <c r="G349" s="2092"/>
      <c r="H349" s="2092"/>
      <c r="I349" s="2092"/>
      <c r="J349" s="2092"/>
      <c r="K349" s="2092"/>
      <c r="L349" s="2092"/>
      <c r="M349" s="2092"/>
      <c r="N349" s="2092"/>
      <c r="O349" s="2092"/>
      <c r="P349" s="2092"/>
      <c r="Q349" s="2092"/>
      <c r="R349" s="2092"/>
      <c r="S349" s="2092"/>
      <c r="T349" s="2092"/>
      <c r="AQ349" s="455" t="str">
        <f>'Departmental PL'!D359</f>
        <v xml:space="preserve">    6200 OPD-PED NEUROLOGY*  - Flowcast Billed</v>
      </c>
      <c r="AR349" s="456">
        <f>+C349-'Departmental PL'!F359</f>
        <v>-421</v>
      </c>
      <c r="AS349" s="456">
        <f>+D349-'Departmental PL'!G359</f>
        <v>-375</v>
      </c>
      <c r="AT349" s="456">
        <f>+E349-'Departmental PL'!H359</f>
        <v>-1022</v>
      </c>
      <c r="AU349" s="456">
        <f>+F349-'Departmental PL'!I359</f>
        <v>-752</v>
      </c>
      <c r="AV349" s="456">
        <f>+G349-'Departmental PL'!J359</f>
        <v>-8825306</v>
      </c>
      <c r="AW349" s="456">
        <f>+H349-'Departmental PL'!K359</f>
        <v>-154847</v>
      </c>
      <c r="AX349" s="456">
        <f>+I349-'Departmental PL'!L359</f>
        <v>-3535179</v>
      </c>
      <c r="AY349" s="456">
        <f>+J349-'Departmental PL'!M359</f>
        <v>-66363</v>
      </c>
      <c r="AZ349" s="456">
        <f>+K349-'Departmental PL'!N359</f>
        <v>-4292806</v>
      </c>
      <c r="BA349" s="456">
        <f>+L349-'Departmental PL'!O359</f>
        <v>-90330</v>
      </c>
      <c r="BB349" s="456">
        <f>+M349-'Departmental PL'!P359</f>
        <v>757627</v>
      </c>
      <c r="BC349" s="456">
        <f>+N349-'Departmental PL'!Q359</f>
        <v>23967</v>
      </c>
      <c r="BD349" s="456">
        <f>+O349-'Departmental PL'!R359</f>
        <v>-214611</v>
      </c>
      <c r="BE349" s="456">
        <f>+P349-'Departmental PL'!S359</f>
        <v>-11747</v>
      </c>
      <c r="BF349" s="456">
        <f>+Q349-'Departmental PL'!T359</f>
        <v>-570325</v>
      </c>
      <c r="BG349" s="456">
        <f>+R349-'Departmental PL'!U359</f>
        <v>-14255</v>
      </c>
      <c r="BH349" s="456">
        <f>+S349-'Departmental PL'!V359</f>
        <v>1542563</v>
      </c>
      <c r="BI349" s="456">
        <f>+T349-'Departmental PL'!W359</f>
        <v>49969</v>
      </c>
    </row>
    <row r="350" spans="1:61" ht="20.25" hidden="1" customHeight="1" x14ac:dyDescent="0.25">
      <c r="A350" s="2067" t="s">
        <v>1599</v>
      </c>
      <c r="B350" s="2101"/>
      <c r="C350" s="2091"/>
      <c r="D350" s="2092"/>
      <c r="E350" s="2092"/>
      <c r="F350" s="2092"/>
      <c r="G350" s="2092"/>
      <c r="H350" s="2092"/>
      <c r="I350" s="2092"/>
      <c r="J350" s="2092"/>
      <c r="K350" s="2092"/>
      <c r="L350" s="2092"/>
      <c r="M350" s="2092"/>
      <c r="N350" s="2092"/>
      <c r="O350" s="2092"/>
      <c r="P350" s="2092"/>
      <c r="Q350" s="2092"/>
      <c r="R350" s="2092"/>
      <c r="S350" s="2092"/>
      <c r="T350" s="2092"/>
      <c r="AQ350" s="455" t="str">
        <f>'Departmental PL'!D360</f>
        <v xml:space="preserve">    6200 OPD-PED NEUROLOGY* - NON-TRENDSTAR</v>
      </c>
      <c r="AR350" s="456">
        <f>+C350-'Departmental PL'!F360</f>
        <v>0</v>
      </c>
      <c r="AS350" s="456">
        <f>+D350-'Departmental PL'!G360</f>
        <v>0</v>
      </c>
      <c r="AT350" s="456">
        <f>+E350-'Departmental PL'!H360</f>
        <v>0</v>
      </c>
      <c r="AU350" s="456">
        <f>+F350-'Departmental PL'!I360</f>
        <v>0</v>
      </c>
      <c r="AV350" s="456">
        <f>+G350-'Departmental PL'!J360</f>
        <v>-3630935</v>
      </c>
      <c r="AW350" s="456">
        <f>+H350-'Departmental PL'!K360</f>
        <v>-3699291.469194313</v>
      </c>
      <c r="AX350" s="456">
        <f>+I350-'Departmental PL'!L360</f>
        <v>-1726702.91</v>
      </c>
      <c r="AY350" s="456">
        <f>+J350-'Departmental PL'!M360</f>
        <v>-1561101</v>
      </c>
      <c r="AZ350" s="456">
        <f>+K350-'Departmental PL'!N360</f>
        <v>-1819737.2964732994</v>
      </c>
      <c r="BA350" s="456">
        <f>+L350-'Departmental PL'!O360</f>
        <v>-2114720.1984000001</v>
      </c>
      <c r="BB350" s="456">
        <f>+M350-'Departmental PL'!P360</f>
        <v>93034.38647329947</v>
      </c>
      <c r="BC350" s="456">
        <f>+N350-'Departmental PL'!Q360</f>
        <v>553619.19840000011</v>
      </c>
      <c r="BD350" s="456">
        <f>+O350-'Departmental PL'!R360</f>
        <v>-90974.645589045467</v>
      </c>
      <c r="BE350" s="456">
        <f>+P350-'Departmental PL'!S360</f>
        <v>-275000.58240000001</v>
      </c>
      <c r="BF350" s="456">
        <f>+Q350-'Departmental PL'!T360</f>
        <v>-241763.13225151692</v>
      </c>
      <c r="BG350" s="456">
        <f>+R350-'Departmental PL'!U360</f>
        <v>-333724.65599999996</v>
      </c>
      <c r="BH350" s="456">
        <f>+S350-'Departmental PL'!V360</f>
        <v>425772.16431386187</v>
      </c>
      <c r="BI350" s="456">
        <f>+T350-'Departmental PL'!W360</f>
        <v>1162344.4368</v>
      </c>
    </row>
    <row r="351" spans="1:61" ht="20.25" hidden="1" customHeight="1" x14ac:dyDescent="0.25">
      <c r="A351" s="2067" t="s">
        <v>1588</v>
      </c>
      <c r="B351" s="2101"/>
      <c r="C351" s="2091"/>
      <c r="D351" s="2092"/>
      <c r="E351" s="2092"/>
      <c r="F351" s="2092"/>
      <c r="G351" s="2092"/>
      <c r="H351" s="2092"/>
      <c r="I351" s="2092"/>
      <c r="J351" s="2092"/>
      <c r="K351" s="2092"/>
      <c r="L351" s="2092"/>
      <c r="M351" s="2092"/>
      <c r="N351" s="2092"/>
      <c r="O351" s="2092"/>
      <c r="P351" s="2092"/>
      <c r="Q351" s="2092"/>
      <c r="R351" s="2092"/>
      <c r="S351" s="2092"/>
      <c r="T351" s="2092"/>
      <c r="AQ351" s="455">
        <f>'Departmental PL'!D361</f>
        <v>0</v>
      </c>
      <c r="AR351" s="456">
        <f>+C351-'Departmental PL'!F361</f>
        <v>0</v>
      </c>
      <c r="AS351" s="456">
        <f>+D351-'Departmental PL'!G361</f>
        <v>0</v>
      </c>
      <c r="AT351" s="456">
        <f>+E351-'Departmental PL'!H361</f>
        <v>0</v>
      </c>
      <c r="AU351" s="456">
        <f>+F351-'Departmental PL'!I361</f>
        <v>0</v>
      </c>
      <c r="AV351" s="456">
        <f>+G351-'Departmental PL'!J361</f>
        <v>0</v>
      </c>
      <c r="AW351" s="456">
        <f>+H351-'Departmental PL'!K361</f>
        <v>0</v>
      </c>
      <c r="AX351" s="456">
        <f>+I351-'Departmental PL'!L361</f>
        <v>0</v>
      </c>
      <c r="AY351" s="456">
        <f>+J351-'Departmental PL'!M361</f>
        <v>0</v>
      </c>
      <c r="AZ351" s="456">
        <f>+K351-'Departmental PL'!N361</f>
        <v>0</v>
      </c>
      <c r="BA351" s="456">
        <f>+L351-'Departmental PL'!O361</f>
        <v>0</v>
      </c>
      <c r="BB351" s="456">
        <f>+M351-'Departmental PL'!P361</f>
        <v>0</v>
      </c>
      <c r="BC351" s="456">
        <f>+N351-'Departmental PL'!Q361</f>
        <v>0</v>
      </c>
      <c r="BD351" s="456">
        <f>+O351-'Departmental PL'!R361</f>
        <v>0</v>
      </c>
      <c r="BE351" s="456">
        <f>+P351-'Departmental PL'!S361</f>
        <v>0</v>
      </c>
      <c r="BF351" s="456">
        <f>+Q351-'Departmental PL'!T361</f>
        <v>0</v>
      </c>
      <c r="BG351" s="456">
        <f>+R351-'Departmental PL'!U361</f>
        <v>0</v>
      </c>
      <c r="BH351" s="456">
        <f>+S351-'Departmental PL'!V361</f>
        <v>0</v>
      </c>
      <c r="BI351" s="456">
        <f>+T351-'Departmental PL'!W361</f>
        <v>0</v>
      </c>
    </row>
    <row r="352" spans="1:61" ht="20.25" hidden="1" customHeight="1" x14ac:dyDescent="0.25">
      <c r="A352" s="2067" t="s">
        <v>1589</v>
      </c>
      <c r="B352" s="2082" t="s">
        <v>2420</v>
      </c>
      <c r="C352" s="2083"/>
      <c r="D352" s="2083"/>
      <c r="E352" s="2083"/>
      <c r="F352" s="2083"/>
      <c r="G352" s="2083"/>
      <c r="H352" s="2083"/>
      <c r="I352" s="2083"/>
      <c r="J352" s="2083"/>
      <c r="K352" s="2083"/>
      <c r="L352" s="2083"/>
      <c r="M352" s="2083"/>
      <c r="N352" s="2083"/>
      <c r="O352" s="2083"/>
      <c r="P352" s="2083"/>
      <c r="Q352" s="2083"/>
      <c r="R352" s="2083"/>
      <c r="S352" s="2083"/>
      <c r="T352" s="2083"/>
      <c r="U352" s="2061" t="str">
        <f t="shared" si="3"/>
        <v>007a Stroke Services</v>
      </c>
      <c r="W352" s="455" t="b">
        <f>+'17HPM_DATA_INPUT'!C218='17_AUDIT_TOTALS_CK'!U352</f>
        <v>0</v>
      </c>
      <c r="X352" s="2065">
        <f>+'17HPM_DATA_INPUT'!D218-'17_AUDIT_TOTALS_CK'!C352</f>
        <v>0</v>
      </c>
      <c r="Y352" s="2065">
        <f>+'17HPM_DATA_INPUT'!E218-'17_AUDIT_TOTALS_CK'!D352</f>
        <v>0</v>
      </c>
      <c r="Z352" s="2065">
        <f>+'17HPM_DATA_INPUT'!F218-'17_AUDIT_TOTALS_CK'!E352</f>
        <v>0</v>
      </c>
      <c r="AA352" s="2065">
        <f>+'17HPM_DATA_INPUT'!G218-'17_AUDIT_TOTALS_CK'!F352</f>
        <v>0</v>
      </c>
      <c r="AB352" s="2065">
        <f>+'17HPM_DATA_INPUT'!H218-'17_AUDIT_TOTALS_CK'!G352</f>
        <v>0</v>
      </c>
      <c r="AC352" s="2065">
        <f>+'17HPM_DATA_INPUT'!I218-'17_AUDIT_TOTALS_CK'!H352</f>
        <v>0</v>
      </c>
      <c r="AD352" s="2065">
        <f>+'17HPM_DATA_INPUT'!J218-'17_AUDIT_TOTALS_CK'!I352</f>
        <v>0</v>
      </c>
      <c r="AE352" s="2065">
        <f>+'17HPM_DATA_INPUT'!K218-'17_AUDIT_TOTALS_CK'!J352</f>
        <v>0</v>
      </c>
      <c r="AF352" s="2065">
        <f>+'17HPM_DATA_INPUT'!L218-'17_AUDIT_TOTALS_CK'!K352</f>
        <v>0</v>
      </c>
      <c r="AG352" s="2065">
        <f>+'17HPM_DATA_INPUT'!M218-'17_AUDIT_TOTALS_CK'!L352</f>
        <v>0</v>
      </c>
      <c r="AH352" s="2065">
        <f>+'17HPM_DATA_INPUT'!N218-'17_AUDIT_TOTALS_CK'!M352</f>
        <v>0</v>
      </c>
      <c r="AI352" s="2065">
        <f>+'17HPM_DATA_INPUT'!O218-'17_AUDIT_TOTALS_CK'!N352</f>
        <v>0</v>
      </c>
      <c r="AJ352" s="2065">
        <f>+'17HPM_DATA_INPUT'!P218-'17_AUDIT_TOTALS_CK'!O352</f>
        <v>0</v>
      </c>
      <c r="AK352" s="2065">
        <f>+'17HPM_DATA_INPUT'!Q218-'17_AUDIT_TOTALS_CK'!P352</f>
        <v>0</v>
      </c>
      <c r="AL352" s="2065">
        <f>+'17HPM_DATA_INPUT'!R218-'17_AUDIT_TOTALS_CK'!Q352</f>
        <v>0</v>
      </c>
      <c r="AM352" s="2065">
        <f>+'17HPM_DATA_INPUT'!S218-'17_AUDIT_TOTALS_CK'!R352</f>
        <v>0</v>
      </c>
      <c r="AN352" s="2065">
        <f>+'17HPM_DATA_INPUT'!T218-'17_AUDIT_TOTALS_CK'!S352</f>
        <v>0</v>
      </c>
      <c r="AO352" s="2065">
        <f>+'17HPM_DATA_INPUT'!U218-'17_AUDIT_TOTALS_CK'!T352</f>
        <v>0</v>
      </c>
      <c r="AQ352" s="2082" t="str">
        <f>'Departmental PL'!D362</f>
        <v>007a Stroke Services</v>
      </c>
      <c r="AR352" s="456">
        <f>+C352-'Departmental PL'!F362</f>
        <v>0</v>
      </c>
      <c r="AS352" s="456">
        <f>+D352-'Departmental PL'!G362</f>
        <v>0</v>
      </c>
      <c r="AT352" s="456">
        <f>+E352-'Departmental PL'!H362</f>
        <v>0</v>
      </c>
      <c r="AU352" s="456">
        <f>+F352-'Departmental PL'!I362</f>
        <v>0</v>
      </c>
      <c r="AV352" s="456">
        <f>+G352-'Departmental PL'!J362</f>
        <v>0</v>
      </c>
      <c r="AW352" s="456">
        <f>+H352-'Departmental PL'!K362</f>
        <v>0</v>
      </c>
      <c r="AX352" s="456">
        <f>+I352-'Departmental PL'!L362</f>
        <v>0</v>
      </c>
      <c r="AY352" s="456">
        <f>+J352-'Departmental PL'!M362</f>
        <v>0</v>
      </c>
      <c r="AZ352" s="456">
        <f>+K352-'Departmental PL'!N362</f>
        <v>0</v>
      </c>
      <c r="BA352" s="456">
        <f>+L352-'Departmental PL'!O362</f>
        <v>0</v>
      </c>
      <c r="BB352" s="456">
        <f>+M352-'Departmental PL'!P362</f>
        <v>0</v>
      </c>
      <c r="BC352" s="456">
        <f>+N352-'Departmental PL'!Q362</f>
        <v>0</v>
      </c>
      <c r="BD352" s="456">
        <f>+O352-'Departmental PL'!R362</f>
        <v>0</v>
      </c>
      <c r="BE352" s="456">
        <f>+P352-'Departmental PL'!S362</f>
        <v>0</v>
      </c>
      <c r="BF352" s="456">
        <f>+Q352-'Departmental PL'!T362</f>
        <v>0</v>
      </c>
      <c r="BG352" s="456">
        <f>+R352-'Departmental PL'!U362</f>
        <v>0</v>
      </c>
      <c r="BH352" s="456">
        <f>+S352-'Departmental PL'!V362</f>
        <v>0</v>
      </c>
      <c r="BI352" s="456">
        <f>+T352-'Departmental PL'!W362</f>
        <v>0</v>
      </c>
    </row>
    <row r="353" spans="1:61" ht="20.25" hidden="1" customHeight="1" x14ac:dyDescent="0.25">
      <c r="A353" s="2067" t="s">
        <v>1590</v>
      </c>
      <c r="B353" s="2058" t="s">
        <v>2421</v>
      </c>
      <c r="C353" s="2060"/>
      <c r="D353" s="2060"/>
      <c r="E353" s="2060"/>
      <c r="F353" s="2060"/>
      <c r="G353" s="2060"/>
      <c r="H353" s="2060"/>
      <c r="I353" s="2060"/>
      <c r="J353" s="2060"/>
      <c r="K353" s="2060"/>
      <c r="L353" s="2060"/>
      <c r="M353" s="2060"/>
      <c r="N353" s="2060"/>
      <c r="O353" s="2060"/>
      <c r="P353" s="2060"/>
      <c r="Q353" s="2060"/>
      <c r="R353" s="2060"/>
      <c r="S353" s="2060"/>
      <c r="T353" s="2060"/>
      <c r="U353" s="2061" t="str">
        <f t="shared" si="3"/>
        <v>6110 STROKE SERVICES</v>
      </c>
      <c r="W353" s="455" t="b">
        <f>+'17HPM_DATA_INPUT'!C219='17_AUDIT_TOTALS_CK'!U353</f>
        <v>1</v>
      </c>
      <c r="X353" s="2065">
        <f>+'17HPM_DATA_INPUT'!D219-'17_AUDIT_TOTALS_CK'!C353</f>
        <v>692</v>
      </c>
      <c r="Y353" s="2065">
        <f>+'17HPM_DATA_INPUT'!E219-'17_AUDIT_TOTALS_CK'!D353</f>
        <v>598</v>
      </c>
      <c r="Z353" s="2065">
        <f>+'17HPM_DATA_INPUT'!F219-'17_AUDIT_TOTALS_CK'!E353</f>
        <v>1378</v>
      </c>
      <c r="AA353" s="2065">
        <f>+'17HPM_DATA_INPUT'!G219-'17_AUDIT_TOTALS_CK'!F353</f>
        <v>1196</v>
      </c>
      <c r="AB353" s="2065">
        <f>+'17HPM_DATA_INPUT'!H219-'17_AUDIT_TOTALS_CK'!G353</f>
        <v>239990</v>
      </c>
      <c r="AC353" s="2065">
        <f>+'17HPM_DATA_INPUT'!I219-'17_AUDIT_TOTALS_CK'!H353</f>
        <v>203700</v>
      </c>
      <c r="AD353" s="2065">
        <f>+'17HPM_DATA_INPUT'!J219-'17_AUDIT_TOTALS_CK'!I353</f>
        <v>65865</v>
      </c>
      <c r="AE353" s="2065">
        <f>+'17HPM_DATA_INPUT'!K219-'17_AUDIT_TOTALS_CK'!J353</f>
        <v>62902</v>
      </c>
      <c r="AF353" s="2065">
        <f>+'17HPM_DATA_INPUT'!L219-'17_AUDIT_TOTALS_CK'!K353</f>
        <v>154071</v>
      </c>
      <c r="AG353" s="2065">
        <f>+'17HPM_DATA_INPUT'!M219-'17_AUDIT_TOTALS_CK'!L353</f>
        <v>118792</v>
      </c>
      <c r="AH353" s="2065">
        <f>+'17HPM_DATA_INPUT'!N219-'17_AUDIT_TOTALS_CK'!M353</f>
        <v>-88206</v>
      </c>
      <c r="AI353" s="2065">
        <f>+'17HPM_DATA_INPUT'!O219-'17_AUDIT_TOTALS_CK'!N353</f>
        <v>-55890</v>
      </c>
      <c r="AJ353" s="2065">
        <f>+'17HPM_DATA_INPUT'!P219-'17_AUDIT_TOTALS_CK'!O353</f>
        <v>7947</v>
      </c>
      <c r="AK353" s="2065">
        <f>+'17HPM_DATA_INPUT'!Q219-'17_AUDIT_TOTALS_CK'!P353</f>
        <v>306</v>
      </c>
      <c r="AL353" s="2065">
        <f>+'17HPM_DATA_INPUT'!R219-'17_AUDIT_TOTALS_CK'!Q353</f>
        <v>19581</v>
      </c>
      <c r="AM353" s="2065">
        <f>+'17HPM_DATA_INPUT'!S219-'17_AUDIT_TOTALS_CK'!R353</f>
        <v>15574</v>
      </c>
      <c r="AN353" s="2065">
        <f>+'17HPM_DATA_INPUT'!T219-'17_AUDIT_TOTALS_CK'!S353</f>
        <v>-115733</v>
      </c>
      <c r="AO353" s="2065">
        <f>+'17HPM_DATA_INPUT'!U219-'17_AUDIT_TOTALS_CK'!T353</f>
        <v>-71770</v>
      </c>
      <c r="AQ353" s="2435" t="str">
        <f>'Departmental PL'!D363</f>
        <v>6110 STROKE SERVICES*</v>
      </c>
      <c r="AR353" s="456">
        <f>+C353-'Departmental PL'!F363</f>
        <v>-692</v>
      </c>
      <c r="AS353" s="456">
        <f>+D353-'Departmental PL'!G363</f>
        <v>-598</v>
      </c>
      <c r="AT353" s="456">
        <f>+E353-'Departmental PL'!H363</f>
        <v>-1378</v>
      </c>
      <c r="AU353" s="456">
        <f>+F353-'Departmental PL'!I363</f>
        <v>-1196</v>
      </c>
      <c r="AV353" s="456">
        <f>+G353-'Departmental PL'!J363</f>
        <v>-4082470</v>
      </c>
      <c r="AW353" s="456">
        <f>+H353-'Departmental PL'!K363</f>
        <v>-3738295.4987834552</v>
      </c>
      <c r="AX353" s="456">
        <f>+I353-'Departmental PL'!L363</f>
        <v>-1406106.04</v>
      </c>
      <c r="AY353" s="456">
        <f>+J353-'Departmental PL'!M363</f>
        <v>-1225077</v>
      </c>
      <c r="AZ353" s="456">
        <f>+K353-'Departmental PL'!N363</f>
        <v>-2581611.0630523278</v>
      </c>
      <c r="BA353" s="456">
        <f>+L353-'Departmental PL'!O363</f>
        <v>-2550272.5495000002</v>
      </c>
      <c r="BB353" s="456">
        <f>+M353-'Departmental PL'!P363</f>
        <v>1175505.0230523278</v>
      </c>
      <c r="BC353" s="456">
        <f>+N353-'Departmental PL'!Q363</f>
        <v>1325195.5495000002</v>
      </c>
      <c r="BD353" s="456">
        <f>+O353-'Departmental PL'!R363</f>
        <v>-133155.37029520544</v>
      </c>
      <c r="BE353" s="456">
        <f>+P353-'Departmental PL'!S363</f>
        <v>-6574.1475</v>
      </c>
      <c r="BF353" s="456">
        <f>+Q353-'Departmental PL'!T363</f>
        <v>-328096.02615567384</v>
      </c>
      <c r="BG353" s="456">
        <f>+R353-'Departmental PL'!U363</f>
        <v>-334339.27049999998</v>
      </c>
      <c r="BH353" s="456">
        <f>+S353-'Departmental PL'!V363</f>
        <v>1636756.4195032071</v>
      </c>
      <c r="BI353" s="456">
        <f>+T353-'Departmental PL'!W363</f>
        <v>1666108.9675000003</v>
      </c>
    </row>
    <row r="354" spans="1:61" ht="20.25" hidden="1" customHeight="1" x14ac:dyDescent="0.25">
      <c r="A354" s="2067" t="s">
        <v>1592</v>
      </c>
      <c r="B354" s="2069" t="s">
        <v>2306</v>
      </c>
      <c r="C354" s="2070"/>
      <c r="D354" s="2070"/>
      <c r="E354" s="2070"/>
      <c r="F354" s="2070"/>
      <c r="G354" s="2070"/>
      <c r="H354" s="2070"/>
      <c r="I354" s="2070"/>
      <c r="J354" s="2070"/>
      <c r="K354" s="2070"/>
      <c r="L354" s="2070"/>
      <c r="M354" s="2070"/>
      <c r="N354" s="2070"/>
      <c r="O354" s="2070"/>
      <c r="P354" s="2070"/>
      <c r="Q354" s="2070"/>
      <c r="R354" s="2070"/>
      <c r="S354" s="2070"/>
      <c r="T354" s="2070"/>
      <c r="U354" s="2061" t="str">
        <f t="shared" si="3"/>
        <v>Total OUTPATIENT</v>
      </c>
      <c r="W354" s="455" t="b">
        <f>+'17HPM_DATA_INPUT'!C220='17_AUDIT_TOTALS_CK'!U354</f>
        <v>1</v>
      </c>
      <c r="X354" s="2065">
        <f>+'17HPM_DATA_INPUT'!D220-'17_AUDIT_TOTALS_CK'!C354</f>
        <v>692</v>
      </c>
      <c r="Y354" s="2065">
        <f>+'17HPM_DATA_INPUT'!E220-'17_AUDIT_TOTALS_CK'!D354</f>
        <v>598</v>
      </c>
      <c r="Z354" s="2065">
        <f>+'17HPM_DATA_INPUT'!F220-'17_AUDIT_TOTALS_CK'!E354</f>
        <v>1378</v>
      </c>
      <c r="AA354" s="2065">
        <f>+'17HPM_DATA_INPUT'!G220-'17_AUDIT_TOTALS_CK'!F354</f>
        <v>1196</v>
      </c>
      <c r="AB354" s="2065">
        <f>+'17HPM_DATA_INPUT'!H220-'17_AUDIT_TOTALS_CK'!G354</f>
        <v>239990</v>
      </c>
      <c r="AC354" s="2065">
        <f>+'17HPM_DATA_INPUT'!I220-'17_AUDIT_TOTALS_CK'!H354</f>
        <v>203700</v>
      </c>
      <c r="AD354" s="2065">
        <f>+'17HPM_DATA_INPUT'!J220-'17_AUDIT_TOTALS_CK'!I354</f>
        <v>65865</v>
      </c>
      <c r="AE354" s="2065">
        <f>+'17HPM_DATA_INPUT'!K220-'17_AUDIT_TOTALS_CK'!J354</f>
        <v>62902</v>
      </c>
      <c r="AF354" s="2065">
        <f>+'17HPM_DATA_INPUT'!L220-'17_AUDIT_TOTALS_CK'!K354</f>
        <v>154071</v>
      </c>
      <c r="AG354" s="2065">
        <f>+'17HPM_DATA_INPUT'!M220-'17_AUDIT_TOTALS_CK'!L354</f>
        <v>118792</v>
      </c>
      <c r="AH354" s="2065">
        <f>+'17HPM_DATA_INPUT'!N220-'17_AUDIT_TOTALS_CK'!M354</f>
        <v>-88206</v>
      </c>
      <c r="AI354" s="2065">
        <f>+'17HPM_DATA_INPUT'!O220-'17_AUDIT_TOTALS_CK'!N354</f>
        <v>-55890</v>
      </c>
      <c r="AJ354" s="2065">
        <f>+'17HPM_DATA_INPUT'!P220-'17_AUDIT_TOTALS_CK'!O354</f>
        <v>7947</v>
      </c>
      <c r="AK354" s="2065">
        <f>+'17HPM_DATA_INPUT'!Q220-'17_AUDIT_TOTALS_CK'!P354</f>
        <v>306</v>
      </c>
      <c r="AL354" s="2065">
        <f>+'17HPM_DATA_INPUT'!R220-'17_AUDIT_TOTALS_CK'!Q354</f>
        <v>19581</v>
      </c>
      <c r="AM354" s="2065">
        <f>+'17HPM_DATA_INPUT'!S220-'17_AUDIT_TOTALS_CK'!R354</f>
        <v>15574</v>
      </c>
      <c r="AN354" s="2065">
        <f>+'17HPM_DATA_INPUT'!T220-'17_AUDIT_TOTALS_CK'!S354</f>
        <v>-115733</v>
      </c>
      <c r="AO354" s="2065">
        <f>+'17HPM_DATA_INPUT'!U220-'17_AUDIT_TOTALS_CK'!T354</f>
        <v>-71770</v>
      </c>
      <c r="AQ354" s="2069" t="str">
        <f>'Departmental PL'!D364</f>
        <v>Total OUTPATIENT</v>
      </c>
      <c r="AR354" s="456">
        <f>+C354-'Departmental PL'!F364</f>
        <v>-692</v>
      </c>
      <c r="AS354" s="456">
        <f>+D354-'Departmental PL'!G364</f>
        <v>-598</v>
      </c>
      <c r="AT354" s="456">
        <f>+E354-'Departmental PL'!H364</f>
        <v>-1378</v>
      </c>
      <c r="AU354" s="456">
        <f>+F354-'Departmental PL'!I364</f>
        <v>-1196</v>
      </c>
      <c r="AV354" s="456">
        <f>+G354-'Departmental PL'!J364</f>
        <v>-4082470</v>
      </c>
      <c r="AW354" s="456">
        <f>+H354-'Departmental PL'!K364</f>
        <v>-3738295.4987834552</v>
      </c>
      <c r="AX354" s="456">
        <f>+I354-'Departmental PL'!L364</f>
        <v>-1406106.04</v>
      </c>
      <c r="AY354" s="456">
        <f>+J354-'Departmental PL'!M364</f>
        <v>-1225077</v>
      </c>
      <c r="AZ354" s="456">
        <f>+K354-'Departmental PL'!N364</f>
        <v>-2581611.0630523278</v>
      </c>
      <c r="BA354" s="456">
        <f>+L354-'Departmental PL'!O364</f>
        <v>-2550272.5495000002</v>
      </c>
      <c r="BB354" s="456">
        <f>+M354-'Departmental PL'!P364</f>
        <v>1175505.0230523278</v>
      </c>
      <c r="BC354" s="456">
        <f>+N354-'Departmental PL'!Q364</f>
        <v>1325195.5495000002</v>
      </c>
      <c r="BD354" s="456">
        <f>+O354-'Departmental PL'!R364</f>
        <v>-133155.37029520544</v>
      </c>
      <c r="BE354" s="456">
        <f>+P354-'Departmental PL'!S364</f>
        <v>-6574.1475</v>
      </c>
      <c r="BF354" s="456">
        <f>+Q354-'Departmental PL'!T364</f>
        <v>-328096.02615567384</v>
      </c>
      <c r="BG354" s="456">
        <f>+R354-'Departmental PL'!U364</f>
        <v>-334339.27049999998</v>
      </c>
      <c r="BH354" s="456">
        <f>+S354-'Departmental PL'!V364</f>
        <v>1636756.4195032071</v>
      </c>
      <c r="BI354" s="456">
        <f>+T354-'Departmental PL'!W364</f>
        <v>1666108.9675000003</v>
      </c>
    </row>
    <row r="355" spans="1:61" ht="20.25" hidden="1" customHeight="1" x14ac:dyDescent="0.25">
      <c r="A355" s="2085" t="s">
        <v>1594</v>
      </c>
      <c r="B355" s="2069"/>
      <c r="C355" s="2070"/>
      <c r="D355" s="2070"/>
      <c r="E355" s="2070"/>
      <c r="F355" s="2070"/>
      <c r="G355" s="2070"/>
      <c r="H355" s="2070"/>
      <c r="I355" s="2070"/>
      <c r="J355" s="2070"/>
      <c r="K355" s="2070"/>
      <c r="L355" s="2070"/>
      <c r="M355" s="2070"/>
      <c r="N355" s="2070"/>
      <c r="O355" s="2070"/>
      <c r="P355" s="2070"/>
      <c r="Q355" s="2070"/>
      <c r="R355" s="2070"/>
      <c r="S355" s="2070"/>
      <c r="T355" s="2070"/>
      <c r="AQ355" s="455">
        <f>'Departmental PL'!D365</f>
        <v>0</v>
      </c>
      <c r="AR355" s="456">
        <f>+C355-'Departmental PL'!F365</f>
        <v>0</v>
      </c>
      <c r="AS355" s="456">
        <f>+D355-'Departmental PL'!G365</f>
        <v>0</v>
      </c>
      <c r="AT355" s="456">
        <f>+E355-'Departmental PL'!H365</f>
        <v>0</v>
      </c>
      <c r="AU355" s="456">
        <f>+F355-'Departmental PL'!I365</f>
        <v>0</v>
      </c>
      <c r="AV355" s="456">
        <f>+G355-'Departmental PL'!J365</f>
        <v>0</v>
      </c>
      <c r="AW355" s="456">
        <f>+H355-'Departmental PL'!K365</f>
        <v>0</v>
      </c>
      <c r="AX355" s="456">
        <f>+I355-'Departmental PL'!L365</f>
        <v>0</v>
      </c>
      <c r="AY355" s="456">
        <f>+J355-'Departmental PL'!M365</f>
        <v>0</v>
      </c>
      <c r="AZ355" s="456">
        <f>+K355-'Departmental PL'!N365</f>
        <v>0</v>
      </c>
      <c r="BA355" s="456">
        <f>+L355-'Departmental PL'!O365</f>
        <v>0</v>
      </c>
      <c r="BB355" s="456">
        <f>+M355-'Departmental PL'!P365</f>
        <v>0</v>
      </c>
      <c r="BC355" s="456">
        <f>+N355-'Departmental PL'!Q365</f>
        <v>0</v>
      </c>
      <c r="BD355" s="456">
        <f>+O355-'Departmental PL'!R365</f>
        <v>0</v>
      </c>
      <c r="BE355" s="456">
        <f>+P355-'Departmental PL'!S365</f>
        <v>0</v>
      </c>
      <c r="BF355" s="456">
        <f>+Q355-'Departmental PL'!T365</f>
        <v>0</v>
      </c>
      <c r="BG355" s="456">
        <f>+R355-'Departmental PL'!U365</f>
        <v>0</v>
      </c>
      <c r="BH355" s="456">
        <f>+S355-'Departmental PL'!V365</f>
        <v>0</v>
      </c>
      <c r="BI355" s="456">
        <f>+T355-'Departmental PL'!W365</f>
        <v>0</v>
      </c>
    </row>
    <row r="356" spans="1:61" ht="20.25" hidden="1" customHeight="1" x14ac:dyDescent="0.25">
      <c r="A356" s="2032" t="s">
        <v>1598</v>
      </c>
      <c r="B356" s="2095" t="s">
        <v>2422</v>
      </c>
      <c r="C356" s="2095"/>
      <c r="D356" s="2091"/>
      <c r="E356" s="2092"/>
      <c r="F356" s="2092"/>
      <c r="G356" s="2092"/>
      <c r="H356" s="2092"/>
      <c r="I356" s="2092"/>
      <c r="J356" s="2092"/>
      <c r="K356" s="2092"/>
      <c r="L356" s="2092"/>
      <c r="M356" s="2092"/>
      <c r="N356" s="2092"/>
      <c r="O356" s="2092"/>
      <c r="P356" s="2092"/>
      <c r="Q356" s="2092"/>
      <c r="R356" s="2092"/>
      <c r="S356" s="2092"/>
      <c r="T356" s="2092"/>
      <c r="U356" s="2061" t="str">
        <f t="shared" si="3"/>
        <v>Total 007a Stroke Services</v>
      </c>
      <c r="W356" s="455" t="b">
        <f>+'17HPM_DATA_INPUT'!C221='17_AUDIT_TOTALS_CK'!U356</f>
        <v>1</v>
      </c>
      <c r="X356" s="2065">
        <f>+'17HPM_DATA_INPUT'!D221-'17_AUDIT_TOTALS_CK'!C356</f>
        <v>692</v>
      </c>
      <c r="Y356" s="2065">
        <f>+'17HPM_DATA_INPUT'!E221-'17_AUDIT_TOTALS_CK'!D356</f>
        <v>598</v>
      </c>
      <c r="Z356" s="2065">
        <f>+'17HPM_DATA_INPUT'!F221-'17_AUDIT_TOTALS_CK'!E356</f>
        <v>1378</v>
      </c>
      <c r="AA356" s="2065">
        <f>+'17HPM_DATA_INPUT'!G221-'17_AUDIT_TOTALS_CK'!F356</f>
        <v>1196</v>
      </c>
      <c r="AB356" s="2065">
        <f>+'17HPM_DATA_INPUT'!H221-'17_AUDIT_TOTALS_CK'!G356</f>
        <v>239990</v>
      </c>
      <c r="AC356" s="2065">
        <f>+'17HPM_DATA_INPUT'!I221-'17_AUDIT_TOTALS_CK'!H356</f>
        <v>203700</v>
      </c>
      <c r="AD356" s="2065">
        <f>+'17HPM_DATA_INPUT'!J221-'17_AUDIT_TOTALS_CK'!I356</f>
        <v>65865</v>
      </c>
      <c r="AE356" s="2065">
        <f>+'17HPM_DATA_INPUT'!K221-'17_AUDIT_TOTALS_CK'!J356</f>
        <v>62902</v>
      </c>
      <c r="AF356" s="2065">
        <f>+'17HPM_DATA_INPUT'!L221-'17_AUDIT_TOTALS_CK'!K356</f>
        <v>154071</v>
      </c>
      <c r="AG356" s="2065">
        <f>+'17HPM_DATA_INPUT'!M221-'17_AUDIT_TOTALS_CK'!L356</f>
        <v>118792</v>
      </c>
      <c r="AH356" s="2065">
        <f>+'17HPM_DATA_INPUT'!N221-'17_AUDIT_TOTALS_CK'!M356</f>
        <v>-88206</v>
      </c>
      <c r="AI356" s="2065">
        <f>+'17HPM_DATA_INPUT'!O221-'17_AUDIT_TOTALS_CK'!N356</f>
        <v>-55890</v>
      </c>
      <c r="AJ356" s="2065">
        <f>+'17HPM_DATA_INPUT'!P221-'17_AUDIT_TOTALS_CK'!O356</f>
        <v>7947</v>
      </c>
      <c r="AK356" s="2065">
        <f>+'17HPM_DATA_INPUT'!Q221-'17_AUDIT_TOTALS_CK'!P356</f>
        <v>306</v>
      </c>
      <c r="AL356" s="2065">
        <f>+'17HPM_DATA_INPUT'!R221-'17_AUDIT_TOTALS_CK'!Q356</f>
        <v>19581</v>
      </c>
      <c r="AM356" s="2065">
        <f>+'17HPM_DATA_INPUT'!S221-'17_AUDIT_TOTALS_CK'!R356</f>
        <v>15574</v>
      </c>
      <c r="AN356" s="2065">
        <f>+'17HPM_DATA_INPUT'!T221-'17_AUDIT_TOTALS_CK'!S356</f>
        <v>-115733</v>
      </c>
      <c r="AO356" s="2065">
        <f>+'17HPM_DATA_INPUT'!U221-'17_AUDIT_TOTALS_CK'!T356</f>
        <v>-71770</v>
      </c>
      <c r="AQ356" s="2095" t="str">
        <f>'Departmental PL'!D366</f>
        <v>TOTAL 007a Stroke Services</v>
      </c>
      <c r="AR356" s="456">
        <f>+C356-'Departmental PL'!F366</f>
        <v>-692</v>
      </c>
      <c r="AS356" s="456">
        <f>+D356-'Departmental PL'!G366</f>
        <v>-598</v>
      </c>
      <c r="AT356" s="456">
        <f>+E356-'Departmental PL'!H366</f>
        <v>-1378</v>
      </c>
      <c r="AU356" s="456">
        <f>+F356-'Departmental PL'!I366</f>
        <v>-1196</v>
      </c>
      <c r="AV356" s="456">
        <f>+G356-'Departmental PL'!J366</f>
        <v>-4082470</v>
      </c>
      <c r="AW356" s="456">
        <f>+H356-'Departmental PL'!K366</f>
        <v>-3738295.4987834552</v>
      </c>
      <c r="AX356" s="456">
        <f>+I356-'Departmental PL'!L366</f>
        <v>-1406106.04</v>
      </c>
      <c r="AY356" s="456">
        <f>+J356-'Departmental PL'!M366</f>
        <v>-1225077</v>
      </c>
      <c r="AZ356" s="456">
        <f>+K356-'Departmental PL'!N366</f>
        <v>-2581611.0630523278</v>
      </c>
      <c r="BA356" s="456">
        <f>+L356-'Departmental PL'!O366</f>
        <v>-2550272.5495000002</v>
      </c>
      <c r="BB356" s="456">
        <f>+M356-'Departmental PL'!P366</f>
        <v>1175505.0230523278</v>
      </c>
      <c r="BC356" s="456">
        <f>+N356-'Departmental PL'!Q366</f>
        <v>1325195.5495000002</v>
      </c>
      <c r="BD356" s="456">
        <f>+O356-'Departmental PL'!R366</f>
        <v>-133155.37029520544</v>
      </c>
      <c r="BE356" s="456">
        <f>+P356-'Departmental PL'!S366</f>
        <v>-6574.1475</v>
      </c>
      <c r="BF356" s="456">
        <f>+Q356-'Departmental PL'!T366</f>
        <v>-328096.02615567384</v>
      </c>
      <c r="BG356" s="456">
        <f>+R356-'Departmental PL'!U366</f>
        <v>-334339.27049999998</v>
      </c>
      <c r="BH356" s="456">
        <f>+S356-'Departmental PL'!V366</f>
        <v>1636756.4195032071</v>
      </c>
      <c r="BI356" s="456">
        <f>+T356-'Departmental PL'!W366</f>
        <v>1666108.9675000003</v>
      </c>
    </row>
    <row r="357" spans="1:61" ht="20.25" hidden="1" customHeight="1" x14ac:dyDescent="0.25">
      <c r="A357" s="2067" t="s">
        <v>1599</v>
      </c>
      <c r="B357" s="2101"/>
      <c r="C357" s="2101"/>
      <c r="D357" s="2091"/>
      <c r="E357" s="2092"/>
      <c r="F357" s="2092"/>
      <c r="G357" s="2092"/>
      <c r="H357" s="2092"/>
      <c r="I357" s="2092"/>
      <c r="J357" s="2092"/>
      <c r="K357" s="2092"/>
      <c r="L357" s="2092"/>
      <c r="M357" s="2092"/>
      <c r="N357" s="2092"/>
      <c r="O357" s="2092"/>
      <c r="P357" s="2092"/>
      <c r="Q357" s="2092"/>
      <c r="R357" s="2092"/>
      <c r="S357" s="2092"/>
      <c r="T357" s="2092"/>
      <c r="U357" s="2061" t="str">
        <f t="shared" si="3"/>
        <v/>
      </c>
      <c r="W357" s="455" t="b">
        <f>+'17HPM_DATA_INPUT'!C222='17_AUDIT_TOTALS_CK'!U357</f>
        <v>0</v>
      </c>
      <c r="X357" s="2065">
        <f>+'17HPM_DATA_INPUT'!D222-'17_AUDIT_TOTALS_CK'!C357</f>
        <v>0</v>
      </c>
      <c r="Y357" s="2065">
        <f>+'17HPM_DATA_INPUT'!E222-'17_AUDIT_TOTALS_CK'!D357</f>
        <v>0</v>
      </c>
      <c r="Z357" s="2065">
        <f>+'17HPM_DATA_INPUT'!F222-'17_AUDIT_TOTALS_CK'!E357</f>
        <v>0</v>
      </c>
      <c r="AA357" s="2065">
        <f>+'17HPM_DATA_INPUT'!G222-'17_AUDIT_TOTALS_CK'!F357</f>
        <v>0</v>
      </c>
      <c r="AB357" s="2065">
        <f>+'17HPM_DATA_INPUT'!H222-'17_AUDIT_TOTALS_CK'!G357</f>
        <v>0</v>
      </c>
      <c r="AC357" s="2065">
        <f>+'17HPM_DATA_INPUT'!I222-'17_AUDIT_TOTALS_CK'!H357</f>
        <v>0</v>
      </c>
      <c r="AD357" s="2065">
        <f>+'17HPM_DATA_INPUT'!J222-'17_AUDIT_TOTALS_CK'!I357</f>
        <v>0</v>
      </c>
      <c r="AE357" s="2065">
        <f>+'17HPM_DATA_INPUT'!K222-'17_AUDIT_TOTALS_CK'!J357</f>
        <v>0</v>
      </c>
      <c r="AF357" s="2065">
        <f>+'17HPM_DATA_INPUT'!L222-'17_AUDIT_TOTALS_CK'!K357</f>
        <v>0</v>
      </c>
      <c r="AG357" s="2065">
        <f>+'17HPM_DATA_INPUT'!M222-'17_AUDIT_TOTALS_CK'!L357</f>
        <v>0</v>
      </c>
      <c r="AH357" s="2065">
        <f>+'17HPM_DATA_INPUT'!N222-'17_AUDIT_TOTALS_CK'!M357</f>
        <v>0</v>
      </c>
      <c r="AI357" s="2065">
        <f>+'17HPM_DATA_INPUT'!O222-'17_AUDIT_TOTALS_CK'!N357</f>
        <v>0</v>
      </c>
      <c r="AJ357" s="2065">
        <f>+'17HPM_DATA_INPUT'!P222-'17_AUDIT_TOTALS_CK'!O357</f>
        <v>0</v>
      </c>
      <c r="AK357" s="2065">
        <f>+'17HPM_DATA_INPUT'!Q222-'17_AUDIT_TOTALS_CK'!P357</f>
        <v>0</v>
      </c>
      <c r="AL357" s="2065">
        <f>+'17HPM_DATA_INPUT'!R222-'17_AUDIT_TOTALS_CK'!Q357</f>
        <v>0</v>
      </c>
      <c r="AM357" s="2065">
        <f>+'17HPM_DATA_INPUT'!S222-'17_AUDIT_TOTALS_CK'!R357</f>
        <v>0</v>
      </c>
      <c r="AN357" s="2065">
        <f>+'17HPM_DATA_INPUT'!T222-'17_AUDIT_TOTALS_CK'!S357</f>
        <v>0</v>
      </c>
      <c r="AO357" s="2065">
        <f>+'17HPM_DATA_INPUT'!U222-'17_AUDIT_TOTALS_CK'!T357</f>
        <v>0</v>
      </c>
      <c r="AQ357" s="455" t="str">
        <f>'Departmental PL'!D367</f>
        <v xml:space="preserve">    6110   STROKE SERVICES  - Flowcast Billed</v>
      </c>
      <c r="AR357" s="456">
        <f>+C357-'Departmental PL'!F367</f>
        <v>-692</v>
      </c>
      <c r="AS357" s="456">
        <f>+D357-'Departmental PL'!G367</f>
        <v>-598</v>
      </c>
      <c r="AT357" s="456">
        <f>+E357-'Departmental PL'!H367</f>
        <v>-1378</v>
      </c>
      <c r="AU357" s="456">
        <f>+F357-'Departmental PL'!I367</f>
        <v>-1196</v>
      </c>
      <c r="AV357" s="456">
        <f>+G357-'Departmental PL'!J367</f>
        <v>-239990</v>
      </c>
      <c r="AW357" s="456">
        <f>+H357-'Departmental PL'!K367</f>
        <v>-203700</v>
      </c>
      <c r="AX357" s="456">
        <f>+I357-'Departmental PL'!L367</f>
        <v>-65865</v>
      </c>
      <c r="AY357" s="456">
        <f>+J357-'Departmental PL'!M367</f>
        <v>-62902</v>
      </c>
      <c r="AZ357" s="456">
        <f>+K357-'Departmental PL'!N367</f>
        <v>-154071</v>
      </c>
      <c r="BA357" s="456">
        <f>+L357-'Departmental PL'!O367</f>
        <v>-118792</v>
      </c>
      <c r="BB357" s="456">
        <f>+M357-'Departmental PL'!P367</f>
        <v>88206</v>
      </c>
      <c r="BC357" s="456">
        <f>+N357-'Departmental PL'!Q367</f>
        <v>55890</v>
      </c>
      <c r="BD357" s="456">
        <f>+O357-'Departmental PL'!R367</f>
        <v>-7947</v>
      </c>
      <c r="BE357" s="456">
        <f>+P357-'Departmental PL'!S367</f>
        <v>-306</v>
      </c>
      <c r="BF357" s="456">
        <f>+Q357-'Departmental PL'!T367</f>
        <v>-19581</v>
      </c>
      <c r="BG357" s="456">
        <f>+R357-'Departmental PL'!U367</f>
        <v>-15574</v>
      </c>
      <c r="BH357" s="456">
        <f>+S357-'Departmental PL'!V367</f>
        <v>115734</v>
      </c>
      <c r="BI357" s="456">
        <f>+T357-'Departmental PL'!W367</f>
        <v>71770</v>
      </c>
    </row>
    <row r="358" spans="1:61" ht="20.25" hidden="1" customHeight="1" x14ac:dyDescent="0.25">
      <c r="A358" s="2067" t="s">
        <v>1588</v>
      </c>
      <c r="B358" s="2101"/>
      <c r="C358" s="2101"/>
      <c r="D358" s="2091"/>
      <c r="E358" s="2092"/>
      <c r="F358" s="2092"/>
      <c r="G358" s="2092"/>
      <c r="H358" s="2092"/>
      <c r="I358" s="2092"/>
      <c r="J358" s="2092"/>
      <c r="K358" s="2092"/>
      <c r="L358" s="2092"/>
      <c r="M358" s="2092"/>
      <c r="N358" s="2092"/>
      <c r="O358" s="2092"/>
      <c r="P358" s="2092"/>
      <c r="Q358" s="2092"/>
      <c r="R358" s="2092"/>
      <c r="S358" s="2092"/>
      <c r="T358" s="2092"/>
      <c r="AQ358" s="455" t="str">
        <f>'Departmental PL'!D368</f>
        <v xml:space="preserve">   6110    STROKE SERVICES  - NON-TRENDSTAR - OUTPATIENT</v>
      </c>
      <c r="AR358" s="456">
        <f>+C358-'Departmental PL'!F368</f>
        <v>0</v>
      </c>
      <c r="AS358" s="456">
        <f>+D358-'Departmental PL'!G368</f>
        <v>0</v>
      </c>
      <c r="AT358" s="456">
        <f>+E358-'Departmental PL'!H368</f>
        <v>0</v>
      </c>
      <c r="AU358" s="456">
        <f>+F358-'Departmental PL'!I368</f>
        <v>0</v>
      </c>
      <c r="AV358" s="456">
        <f>+G358-'Departmental PL'!J368</f>
        <v>-3842480</v>
      </c>
      <c r="AW358" s="456">
        <f>+H358-'Departmental PL'!K368</f>
        <v>-3534595.4987834552</v>
      </c>
      <c r="AX358" s="456">
        <f>+I358-'Departmental PL'!L368</f>
        <v>-1340241.04</v>
      </c>
      <c r="AY358" s="456">
        <f>+J358-'Departmental PL'!M368</f>
        <v>-1162175</v>
      </c>
      <c r="AZ358" s="456">
        <f>+K358-'Departmental PL'!N368</f>
        <v>-2427540.0630523278</v>
      </c>
      <c r="BA358" s="456">
        <f>+L358-'Departmental PL'!O368</f>
        <v>-2431480.5495000002</v>
      </c>
      <c r="BB358" s="456">
        <f>+M358-'Departmental PL'!P368</f>
        <v>1087299.0230523278</v>
      </c>
      <c r="BC358" s="456">
        <f>+N358-'Departmental PL'!Q368</f>
        <v>1269305.5495000002</v>
      </c>
      <c r="BD358" s="456">
        <f>+O358-'Departmental PL'!R368</f>
        <v>-125208.37029520544</v>
      </c>
      <c r="BE358" s="456">
        <f>+P358-'Departmental PL'!S368</f>
        <v>-6268.1475</v>
      </c>
      <c r="BF358" s="456">
        <f>+Q358-'Departmental PL'!T368</f>
        <v>-308515.02615567384</v>
      </c>
      <c r="BG358" s="456">
        <f>+R358-'Departmental PL'!U368</f>
        <v>-318765.27049999998</v>
      </c>
      <c r="BH358" s="456">
        <f>+S358-'Departmental PL'!V368</f>
        <v>1521022.4195032071</v>
      </c>
      <c r="BI358" s="456">
        <f>+T358-'Departmental PL'!W368</f>
        <v>1594338.9675000003</v>
      </c>
    </row>
    <row r="359" spans="1:61" ht="20.25" hidden="1" customHeight="1" x14ac:dyDescent="0.25">
      <c r="A359" s="2067" t="s">
        <v>1589</v>
      </c>
      <c r="B359" s="2101"/>
      <c r="C359" s="2101"/>
      <c r="D359" s="2091"/>
      <c r="E359" s="2092"/>
      <c r="F359" s="2092"/>
      <c r="G359" s="2092"/>
      <c r="H359" s="2092"/>
      <c r="I359" s="2092"/>
      <c r="J359" s="2092"/>
      <c r="K359" s="2092"/>
      <c r="L359" s="2092"/>
      <c r="M359" s="2092"/>
      <c r="N359" s="2092"/>
      <c r="O359" s="2092"/>
      <c r="P359" s="2092"/>
      <c r="Q359" s="2092"/>
      <c r="R359" s="2092"/>
      <c r="S359" s="2092"/>
      <c r="T359" s="2092"/>
      <c r="AQ359" s="455" t="str">
        <f>'Departmental PL'!D369</f>
        <v xml:space="preserve">   6110    STROKE SERVICES  - NON-TRENDSTAR - INPATIENT</v>
      </c>
      <c r="AR359" s="456">
        <f>+C359-'Departmental PL'!F369</f>
        <v>0</v>
      </c>
      <c r="AS359" s="456">
        <f>+D359-'Departmental PL'!G369</f>
        <v>0</v>
      </c>
      <c r="AT359" s="456">
        <f>+E359-'Departmental PL'!H369</f>
        <v>0</v>
      </c>
      <c r="AU359" s="456">
        <f>+F359-'Departmental PL'!I369</f>
        <v>0</v>
      </c>
      <c r="AV359" s="456">
        <f>+G359-'Departmental PL'!J369</f>
        <v>0</v>
      </c>
      <c r="AW359" s="456">
        <f>+H359-'Departmental PL'!K369</f>
        <v>0</v>
      </c>
      <c r="AX359" s="456">
        <f>+I359-'Departmental PL'!L369</f>
        <v>0</v>
      </c>
      <c r="AY359" s="456">
        <f>+J359-'Departmental PL'!M369</f>
        <v>0</v>
      </c>
      <c r="AZ359" s="456">
        <f>+K359-'Departmental PL'!N369</f>
        <v>0</v>
      </c>
      <c r="BA359" s="456">
        <f>+L359-'Departmental PL'!O369</f>
        <v>0</v>
      </c>
      <c r="BB359" s="456">
        <f>+M359-'Departmental PL'!P369</f>
        <v>0</v>
      </c>
      <c r="BC359" s="456">
        <f>+N359-'Departmental PL'!Q369</f>
        <v>0</v>
      </c>
      <c r="BD359" s="456">
        <f>+O359-'Departmental PL'!R369</f>
        <v>0</v>
      </c>
      <c r="BE359" s="456">
        <f>+P359-'Departmental PL'!S369</f>
        <v>0</v>
      </c>
      <c r="BF359" s="456">
        <f>+Q359-'Departmental PL'!T369</f>
        <v>0</v>
      </c>
      <c r="BG359" s="456">
        <f>+R359-'Departmental PL'!U369</f>
        <v>0</v>
      </c>
      <c r="BH359" s="456">
        <f>+S359-'Departmental PL'!V369</f>
        <v>0</v>
      </c>
      <c r="BI359" s="456">
        <f>+T359-'Departmental PL'!W369</f>
        <v>0</v>
      </c>
    </row>
    <row r="360" spans="1:61" ht="20.25" hidden="1" customHeight="1" x14ac:dyDescent="0.25">
      <c r="A360" s="2067" t="s">
        <v>1590</v>
      </c>
      <c r="B360" s="2101"/>
      <c r="C360" s="2101"/>
      <c r="D360" s="2091"/>
      <c r="E360" s="2092"/>
      <c r="F360" s="2092"/>
      <c r="G360" s="2092"/>
      <c r="H360" s="2092"/>
      <c r="I360" s="2092"/>
      <c r="J360" s="2092"/>
      <c r="K360" s="2092"/>
      <c r="L360" s="2092"/>
      <c r="M360" s="2092"/>
      <c r="N360" s="2092"/>
      <c r="O360" s="2092"/>
      <c r="P360" s="2092"/>
      <c r="Q360" s="2092"/>
      <c r="R360" s="2092"/>
      <c r="S360" s="2092"/>
      <c r="T360" s="2092"/>
      <c r="AQ360" s="455">
        <f>'Departmental PL'!D370</f>
        <v>0</v>
      </c>
      <c r="AR360" s="456">
        <f>+C360-'Departmental PL'!F370</f>
        <v>0</v>
      </c>
      <c r="AS360" s="456">
        <f>+D360-'Departmental PL'!G370</f>
        <v>0</v>
      </c>
      <c r="AT360" s="456">
        <f>+E360-'Departmental PL'!H370</f>
        <v>0</v>
      </c>
      <c r="AU360" s="456">
        <f>+F360-'Departmental PL'!I370</f>
        <v>0</v>
      </c>
      <c r="AV360" s="456">
        <f>+G360-'Departmental PL'!J370</f>
        <v>0</v>
      </c>
      <c r="AW360" s="456">
        <f>+H360-'Departmental PL'!K370</f>
        <v>0</v>
      </c>
      <c r="AX360" s="456">
        <f>+I360-'Departmental PL'!L370</f>
        <v>0</v>
      </c>
      <c r="AY360" s="456">
        <f>+J360-'Departmental PL'!M370</f>
        <v>0</v>
      </c>
      <c r="AZ360" s="456">
        <f>+K360-'Departmental PL'!N370</f>
        <v>0</v>
      </c>
      <c r="BA360" s="456">
        <f>+L360-'Departmental PL'!O370</f>
        <v>0</v>
      </c>
      <c r="BB360" s="456">
        <f>+M360-'Departmental PL'!P370</f>
        <v>0</v>
      </c>
      <c r="BC360" s="456">
        <f>+N360-'Departmental PL'!Q370</f>
        <v>0</v>
      </c>
      <c r="BD360" s="456">
        <f>+O360-'Departmental PL'!R370</f>
        <v>0</v>
      </c>
      <c r="BE360" s="456">
        <f>+P360-'Departmental PL'!S370</f>
        <v>0</v>
      </c>
      <c r="BF360" s="456">
        <f>+Q360-'Departmental PL'!T370</f>
        <v>0</v>
      </c>
      <c r="BG360" s="456">
        <f>+R360-'Departmental PL'!U370</f>
        <v>0</v>
      </c>
      <c r="BH360" s="456">
        <f>+S360-'Departmental PL'!V370</f>
        <v>0</v>
      </c>
      <c r="BI360" s="456">
        <f>+T360-'Departmental PL'!W370</f>
        <v>0</v>
      </c>
    </row>
    <row r="361" spans="1:61" ht="20.25" hidden="1" customHeight="1" x14ac:dyDescent="0.25">
      <c r="A361" s="2067" t="s">
        <v>1592</v>
      </c>
      <c r="B361" s="2082" t="s">
        <v>2423</v>
      </c>
      <c r="C361" s="2083"/>
      <c r="D361" s="2083"/>
      <c r="E361" s="2083"/>
      <c r="F361" s="2083"/>
      <c r="G361" s="2083"/>
      <c r="H361" s="2083"/>
      <c r="I361" s="2083"/>
      <c r="J361" s="2083"/>
      <c r="K361" s="2083"/>
      <c r="L361" s="2083"/>
      <c r="M361" s="2083"/>
      <c r="N361" s="2083"/>
      <c r="O361" s="2083"/>
      <c r="P361" s="2083"/>
      <c r="Q361" s="2083"/>
      <c r="R361" s="2083"/>
      <c r="S361" s="2083"/>
      <c r="T361" s="2083"/>
      <c r="U361" s="2061" t="str">
        <f t="shared" si="3"/>
        <v>008 Psychiatry</v>
      </c>
      <c r="W361" s="455" t="b">
        <f>+'17HPM_DATA_INPUT'!C223='17_AUDIT_TOTALS_CK'!U361</f>
        <v>0</v>
      </c>
      <c r="X361" s="2065">
        <f>+'17HPM_DATA_INPUT'!D223-'17_AUDIT_TOTALS_CK'!C361</f>
        <v>0</v>
      </c>
      <c r="Y361" s="2065">
        <f>+'17HPM_DATA_INPUT'!E223-'17_AUDIT_TOTALS_CK'!D361</f>
        <v>0</v>
      </c>
      <c r="Z361" s="2065">
        <f>+'17HPM_DATA_INPUT'!F223-'17_AUDIT_TOTALS_CK'!E361</f>
        <v>0</v>
      </c>
      <c r="AA361" s="2065">
        <f>+'17HPM_DATA_INPUT'!G223-'17_AUDIT_TOTALS_CK'!F361</f>
        <v>0</v>
      </c>
      <c r="AB361" s="2065">
        <f>+'17HPM_DATA_INPUT'!H223-'17_AUDIT_TOTALS_CK'!G361</f>
        <v>0</v>
      </c>
      <c r="AC361" s="2065">
        <f>+'17HPM_DATA_INPUT'!I223-'17_AUDIT_TOTALS_CK'!H361</f>
        <v>0</v>
      </c>
      <c r="AD361" s="2065">
        <f>+'17HPM_DATA_INPUT'!J223-'17_AUDIT_TOTALS_CK'!I361</f>
        <v>0</v>
      </c>
      <c r="AE361" s="2065">
        <f>+'17HPM_DATA_INPUT'!K223-'17_AUDIT_TOTALS_CK'!J361</f>
        <v>0</v>
      </c>
      <c r="AF361" s="2065">
        <f>+'17HPM_DATA_INPUT'!L223-'17_AUDIT_TOTALS_CK'!K361</f>
        <v>0</v>
      </c>
      <c r="AG361" s="2065">
        <f>+'17HPM_DATA_INPUT'!M223-'17_AUDIT_TOTALS_CK'!L361</f>
        <v>0</v>
      </c>
      <c r="AH361" s="2065">
        <f>+'17HPM_DATA_INPUT'!N223-'17_AUDIT_TOTALS_CK'!M361</f>
        <v>0</v>
      </c>
      <c r="AI361" s="2065">
        <f>+'17HPM_DATA_INPUT'!O223-'17_AUDIT_TOTALS_CK'!N361</f>
        <v>0</v>
      </c>
      <c r="AJ361" s="2065">
        <f>+'17HPM_DATA_INPUT'!P223-'17_AUDIT_TOTALS_CK'!O361</f>
        <v>0</v>
      </c>
      <c r="AK361" s="2065">
        <f>+'17HPM_DATA_INPUT'!Q223-'17_AUDIT_TOTALS_CK'!P361</f>
        <v>0</v>
      </c>
      <c r="AL361" s="2065">
        <f>+'17HPM_DATA_INPUT'!R223-'17_AUDIT_TOTALS_CK'!Q361</f>
        <v>0</v>
      </c>
      <c r="AM361" s="2065">
        <f>+'17HPM_DATA_INPUT'!S223-'17_AUDIT_TOTALS_CK'!R361</f>
        <v>0</v>
      </c>
      <c r="AN361" s="2065">
        <f>+'17HPM_DATA_INPUT'!T223-'17_AUDIT_TOTALS_CK'!S361</f>
        <v>0</v>
      </c>
      <c r="AO361" s="2065">
        <f>+'17HPM_DATA_INPUT'!U223-'17_AUDIT_TOTALS_CK'!T361</f>
        <v>0</v>
      </c>
      <c r="AQ361" s="2082" t="str">
        <f>'Departmental PL'!D371</f>
        <v xml:space="preserve">008 Psychiatry </v>
      </c>
      <c r="AR361" s="456">
        <f>+C361-'Departmental PL'!F371</f>
        <v>0</v>
      </c>
      <c r="AS361" s="456">
        <f>+D361-'Departmental PL'!G371</f>
        <v>0</v>
      </c>
      <c r="AT361" s="456">
        <f>+E361-'Departmental PL'!H371</f>
        <v>0</v>
      </c>
      <c r="AU361" s="456">
        <f>+F361-'Departmental PL'!I371</f>
        <v>0</v>
      </c>
      <c r="AV361" s="456">
        <f>+G361-'Departmental PL'!J371</f>
        <v>0</v>
      </c>
      <c r="AW361" s="456">
        <f>+H361-'Departmental PL'!K371</f>
        <v>0</v>
      </c>
      <c r="AX361" s="456">
        <f>+I361-'Departmental PL'!L371</f>
        <v>0</v>
      </c>
      <c r="AY361" s="456">
        <f>+J361-'Departmental PL'!M371</f>
        <v>0</v>
      </c>
      <c r="AZ361" s="456">
        <f>+K361-'Departmental PL'!N371</f>
        <v>0</v>
      </c>
      <c r="BA361" s="456">
        <f>+L361-'Departmental PL'!O371</f>
        <v>0</v>
      </c>
      <c r="BB361" s="456">
        <f>+M361-'Departmental PL'!P371</f>
        <v>0</v>
      </c>
      <c r="BC361" s="456">
        <f>+N361-'Departmental PL'!Q371</f>
        <v>0</v>
      </c>
      <c r="BD361" s="456">
        <f>+O361-'Departmental PL'!R371</f>
        <v>0</v>
      </c>
      <c r="BE361" s="456">
        <f>+P361-'Departmental PL'!S371</f>
        <v>0</v>
      </c>
      <c r="BF361" s="456">
        <f>+Q361-'Departmental PL'!T371</f>
        <v>0</v>
      </c>
      <c r="BG361" s="456">
        <f>+R361-'Departmental PL'!U371</f>
        <v>0</v>
      </c>
      <c r="BH361" s="456">
        <f>+S361-'Departmental PL'!V371</f>
        <v>0</v>
      </c>
      <c r="BI361" s="456">
        <f>+T361-'Departmental PL'!W371</f>
        <v>0</v>
      </c>
    </row>
    <row r="362" spans="1:61" ht="20.25" hidden="1" customHeight="1" x14ac:dyDescent="0.25">
      <c r="A362" s="2085" t="s">
        <v>1595</v>
      </c>
      <c r="B362" s="2058" t="s">
        <v>2424</v>
      </c>
      <c r="C362" s="2060"/>
      <c r="D362" s="2060"/>
      <c r="E362" s="2060"/>
      <c r="F362" s="2060"/>
      <c r="G362" s="2060"/>
      <c r="H362" s="2060"/>
      <c r="I362" s="2060"/>
      <c r="J362" s="2060"/>
      <c r="K362" s="2060"/>
      <c r="L362" s="2060"/>
      <c r="M362" s="2060"/>
      <c r="N362" s="2060"/>
      <c r="O362" s="2060"/>
      <c r="P362" s="2060"/>
      <c r="Q362" s="2060"/>
      <c r="R362" s="2060"/>
      <c r="S362" s="2060"/>
      <c r="T362" s="2060"/>
      <c r="U362" s="2061" t="str">
        <f t="shared" si="3"/>
        <v>7000 PSYCH ADULT ID CCC</v>
      </c>
      <c r="W362" s="455" t="b">
        <f>+'17HPM_DATA_INPUT'!C224='17_AUDIT_TOTALS_CK'!U362</f>
        <v>1</v>
      </c>
      <c r="X362" s="2065">
        <f>+'17HPM_DATA_INPUT'!D224-'17_AUDIT_TOTALS_CK'!C362</f>
        <v>10347</v>
      </c>
      <c r="Y362" s="2065">
        <f>+'17HPM_DATA_INPUT'!E224-'17_AUDIT_TOTALS_CK'!D362</f>
        <v>9793</v>
      </c>
      <c r="Z362" s="2065">
        <f>+'17HPM_DATA_INPUT'!F224-'17_AUDIT_TOTALS_CK'!E362</f>
        <v>24713</v>
      </c>
      <c r="AA362" s="2065">
        <f>+'17HPM_DATA_INPUT'!G224-'17_AUDIT_TOTALS_CK'!F362</f>
        <v>22831</v>
      </c>
      <c r="AB362" s="2065">
        <f>+'17HPM_DATA_INPUT'!H224-'17_AUDIT_TOTALS_CK'!G362</f>
        <v>5293308</v>
      </c>
      <c r="AC362" s="2065">
        <f>+'17HPM_DATA_INPUT'!I224-'17_AUDIT_TOTALS_CK'!H362</f>
        <v>4690707</v>
      </c>
      <c r="AD362" s="2065">
        <f>+'17HPM_DATA_INPUT'!J224-'17_AUDIT_TOTALS_CK'!I362</f>
        <v>1882035</v>
      </c>
      <c r="AE362" s="2065">
        <f>+'17HPM_DATA_INPUT'!K224-'17_AUDIT_TOTALS_CK'!J362</f>
        <v>1711373</v>
      </c>
      <c r="AF362" s="2065">
        <f>+'17HPM_DATA_INPUT'!L224-'17_AUDIT_TOTALS_CK'!K362</f>
        <v>2522753</v>
      </c>
      <c r="AG362" s="2065">
        <f>+'17HPM_DATA_INPUT'!M224-'17_AUDIT_TOTALS_CK'!L362</f>
        <v>2108412</v>
      </c>
      <c r="AH362" s="2065">
        <f>+'17HPM_DATA_INPUT'!N224-'17_AUDIT_TOTALS_CK'!M362</f>
        <v>-640718</v>
      </c>
      <c r="AI362" s="2065">
        <f>+'17HPM_DATA_INPUT'!O224-'17_AUDIT_TOTALS_CK'!N362</f>
        <v>-397038</v>
      </c>
      <c r="AJ362" s="2065">
        <f>+'17HPM_DATA_INPUT'!P224-'17_AUDIT_TOTALS_CK'!O362</f>
        <v>1079814</v>
      </c>
      <c r="AK362" s="2065">
        <f>+'17HPM_DATA_INPUT'!Q224-'17_AUDIT_TOTALS_CK'!P362</f>
        <v>945133</v>
      </c>
      <c r="AL362" s="2065">
        <f>+'17HPM_DATA_INPUT'!R224-'17_AUDIT_TOTALS_CK'!Q362</f>
        <v>1096459</v>
      </c>
      <c r="AM362" s="2065">
        <f>+'17HPM_DATA_INPUT'!S224-'17_AUDIT_TOTALS_CK'!R362</f>
        <v>1035931</v>
      </c>
      <c r="AN362" s="2065">
        <f>+'17HPM_DATA_INPUT'!T224-'17_AUDIT_TOTALS_CK'!S362</f>
        <v>-2816991</v>
      </c>
      <c r="AO362" s="2065">
        <f>+'17HPM_DATA_INPUT'!U224-'17_AUDIT_TOTALS_CK'!T362</f>
        <v>-2378102</v>
      </c>
      <c r="AQ362" s="455" t="str">
        <f>'Departmental PL'!D372</f>
        <v>7000 PSYCH ADULT ID CCC</v>
      </c>
      <c r="AR362" s="456">
        <f>+C362-'Departmental PL'!F372</f>
        <v>-10347</v>
      </c>
      <c r="AS362" s="456">
        <f>+D362-'Departmental PL'!G372</f>
        <v>-9793</v>
      </c>
      <c r="AT362" s="456">
        <f>+E362-'Departmental PL'!H372</f>
        <v>-24713</v>
      </c>
      <c r="AU362" s="456">
        <f>+F362-'Departmental PL'!I372</f>
        <v>-22831</v>
      </c>
      <c r="AV362" s="456">
        <f>+G362-'Departmental PL'!J372</f>
        <v>-5293308</v>
      </c>
      <c r="AW362" s="456">
        <f>+H362-'Departmental PL'!K372</f>
        <v>-4690707</v>
      </c>
      <c r="AX362" s="456">
        <f>+I362-'Departmental PL'!L372</f>
        <v>-1882035</v>
      </c>
      <c r="AY362" s="456">
        <f>+J362-'Departmental PL'!M372</f>
        <v>-1711373</v>
      </c>
      <c r="AZ362" s="456">
        <f>+K362-'Departmental PL'!N372</f>
        <v>-2522753</v>
      </c>
      <c r="BA362" s="456">
        <f>+L362-'Departmental PL'!O372</f>
        <v>-2108412</v>
      </c>
      <c r="BB362" s="456">
        <f>+M362-'Departmental PL'!P372</f>
        <v>640718</v>
      </c>
      <c r="BC362" s="456">
        <f>+N362-'Departmental PL'!Q372</f>
        <v>397039</v>
      </c>
      <c r="BD362" s="456">
        <f>+O362-'Departmental PL'!R372</f>
        <v>-1079814</v>
      </c>
      <c r="BE362" s="456">
        <f>+P362-'Departmental PL'!S372</f>
        <v>-945133</v>
      </c>
      <c r="BF362" s="456">
        <f>+Q362-'Departmental PL'!T372</f>
        <v>-1096459</v>
      </c>
      <c r="BG362" s="456">
        <f>+R362-'Departmental PL'!U372</f>
        <v>-1035931</v>
      </c>
      <c r="BH362" s="456">
        <f>+S362-'Departmental PL'!V372</f>
        <v>2816991</v>
      </c>
      <c r="BI362" s="456">
        <f>+T362-'Departmental PL'!W372</f>
        <v>2378103</v>
      </c>
    </row>
    <row r="363" spans="1:61" ht="20.25" hidden="1" customHeight="1" x14ac:dyDescent="0.25">
      <c r="A363" s="2067" t="s">
        <v>1597</v>
      </c>
      <c r="B363" s="2058" t="s">
        <v>2425</v>
      </c>
      <c r="C363" s="2060"/>
      <c r="D363" s="2060"/>
      <c r="E363" s="2060"/>
      <c r="F363" s="2060"/>
      <c r="G363" s="2060"/>
      <c r="H363" s="2060"/>
      <c r="I363" s="2060"/>
      <c r="J363" s="2060"/>
      <c r="K363" s="2060"/>
      <c r="L363" s="2060"/>
      <c r="M363" s="2060"/>
      <c r="N363" s="2060"/>
      <c r="O363" s="2060"/>
      <c r="P363" s="2060"/>
      <c r="Q363" s="2060"/>
      <c r="R363" s="2060"/>
      <c r="S363" s="2060"/>
      <c r="T363" s="2060"/>
      <c r="U363" s="2061" t="str">
        <f t="shared" si="3"/>
        <v>7010 PSYCH CHILD/ADL OFFSITE</v>
      </c>
      <c r="W363" s="455" t="b">
        <f>+'17HPM_DATA_INPUT'!C225='17_AUDIT_TOTALS_CK'!U363</f>
        <v>1</v>
      </c>
      <c r="X363" s="2065">
        <f>+'17HPM_DATA_INPUT'!D225-'17_AUDIT_TOTALS_CK'!C363</f>
        <v>11317</v>
      </c>
      <c r="Y363" s="2065">
        <f>+'17HPM_DATA_INPUT'!E225-'17_AUDIT_TOTALS_CK'!D363</f>
        <v>10991</v>
      </c>
      <c r="Z363" s="2065">
        <f>+'17HPM_DATA_INPUT'!F225-'17_AUDIT_TOTALS_CK'!E363</f>
        <v>25545</v>
      </c>
      <c r="AA363" s="2065">
        <f>+'17HPM_DATA_INPUT'!G225-'17_AUDIT_TOTALS_CK'!F363</f>
        <v>25665</v>
      </c>
      <c r="AB363" s="2065">
        <f>+'17HPM_DATA_INPUT'!H225-'17_AUDIT_TOTALS_CK'!G363</f>
        <v>6212524</v>
      </c>
      <c r="AC363" s="2065">
        <f>+'17HPM_DATA_INPUT'!I225-'17_AUDIT_TOTALS_CK'!H363</f>
        <v>5735716</v>
      </c>
      <c r="AD363" s="2065">
        <f>+'17HPM_DATA_INPUT'!J225-'17_AUDIT_TOTALS_CK'!I363</f>
        <v>2576166</v>
      </c>
      <c r="AE363" s="2065">
        <f>+'17HPM_DATA_INPUT'!K225-'17_AUDIT_TOTALS_CK'!J363</f>
        <v>2519848</v>
      </c>
      <c r="AF363" s="2065">
        <f>+'17HPM_DATA_INPUT'!L225-'17_AUDIT_TOTALS_CK'!K363</f>
        <v>3007719</v>
      </c>
      <c r="AG363" s="2065">
        <f>+'17HPM_DATA_INPUT'!M225-'17_AUDIT_TOTALS_CK'!L363</f>
        <v>2381952</v>
      </c>
      <c r="AH363" s="2065">
        <f>+'17HPM_DATA_INPUT'!N225-'17_AUDIT_TOTALS_CK'!M363</f>
        <v>-431553</v>
      </c>
      <c r="AI363" s="2065">
        <f>+'17HPM_DATA_INPUT'!O225-'17_AUDIT_TOTALS_CK'!N363</f>
        <v>137896</v>
      </c>
      <c r="AJ363" s="2065">
        <f>+'17HPM_DATA_INPUT'!P225-'17_AUDIT_TOTALS_CK'!O363</f>
        <v>503043</v>
      </c>
      <c r="AK363" s="2065">
        <f>+'17HPM_DATA_INPUT'!Q225-'17_AUDIT_TOTALS_CK'!P363</f>
        <v>444993</v>
      </c>
      <c r="AL363" s="2065">
        <f>+'17HPM_DATA_INPUT'!R225-'17_AUDIT_TOTALS_CK'!Q363</f>
        <v>711994</v>
      </c>
      <c r="AM363" s="2065">
        <f>+'17HPM_DATA_INPUT'!S225-'17_AUDIT_TOTALS_CK'!R363</f>
        <v>610474</v>
      </c>
      <c r="AN363" s="2065">
        <f>+'17HPM_DATA_INPUT'!T225-'17_AUDIT_TOTALS_CK'!S363</f>
        <v>-1646590</v>
      </c>
      <c r="AO363" s="2065">
        <f>+'17HPM_DATA_INPUT'!U225-'17_AUDIT_TOTALS_CK'!T363</f>
        <v>-917570</v>
      </c>
      <c r="AQ363" s="455" t="str">
        <f>'Departmental PL'!D373</f>
        <v>7010 PSYCH CHILD/ADL OFFSITE</v>
      </c>
      <c r="AR363" s="456">
        <f>+C363-'Departmental PL'!F373</f>
        <v>-11317</v>
      </c>
      <c r="AS363" s="456">
        <f>+D363-'Departmental PL'!G373</f>
        <v>-10991</v>
      </c>
      <c r="AT363" s="456">
        <f>+E363-'Departmental PL'!H373</f>
        <v>-25545</v>
      </c>
      <c r="AU363" s="456">
        <f>+F363-'Departmental PL'!I373</f>
        <v>-25665</v>
      </c>
      <c r="AV363" s="456">
        <f>+G363-'Departmental PL'!J373</f>
        <v>-6212524</v>
      </c>
      <c r="AW363" s="456">
        <f>+H363-'Departmental PL'!K373</f>
        <v>-5735716</v>
      </c>
      <c r="AX363" s="456">
        <f>+I363-'Departmental PL'!L373</f>
        <v>-2576166</v>
      </c>
      <c r="AY363" s="456">
        <f>+J363-'Departmental PL'!M373</f>
        <v>-2519848</v>
      </c>
      <c r="AZ363" s="456">
        <f>+K363-'Departmental PL'!N373</f>
        <v>-3007719</v>
      </c>
      <c r="BA363" s="456">
        <f>+L363-'Departmental PL'!O373</f>
        <v>-2381952</v>
      </c>
      <c r="BB363" s="456">
        <f>+M363-'Departmental PL'!P373</f>
        <v>431553</v>
      </c>
      <c r="BC363" s="456">
        <f>+N363-'Departmental PL'!Q373</f>
        <v>-137896</v>
      </c>
      <c r="BD363" s="456">
        <f>+O363-'Departmental PL'!R373</f>
        <v>-503043</v>
      </c>
      <c r="BE363" s="456">
        <f>+P363-'Departmental PL'!S373</f>
        <v>-444993</v>
      </c>
      <c r="BF363" s="456">
        <f>+Q363-'Departmental PL'!T373</f>
        <v>-711994</v>
      </c>
      <c r="BG363" s="456">
        <f>+R363-'Departmental PL'!U373</f>
        <v>-610474</v>
      </c>
      <c r="BH363" s="456">
        <f>+S363-'Departmental PL'!V373</f>
        <v>1646590</v>
      </c>
      <c r="BI363" s="456">
        <f>+T363-'Departmental PL'!W373</f>
        <v>917571</v>
      </c>
    </row>
    <row r="364" spans="1:61" ht="20.25" hidden="1" customHeight="1" x14ac:dyDescent="0.25">
      <c r="A364" s="2033" t="s">
        <v>1598</v>
      </c>
      <c r="B364" s="2058" t="s">
        <v>2426</v>
      </c>
      <c r="C364" s="2060"/>
      <c r="D364" s="2060"/>
      <c r="E364" s="2060"/>
      <c r="F364" s="2060"/>
      <c r="G364" s="2060"/>
      <c r="H364" s="2060"/>
      <c r="I364" s="2060"/>
      <c r="J364" s="2060"/>
      <c r="K364" s="2060"/>
      <c r="L364" s="2060"/>
      <c r="M364" s="2060"/>
      <c r="N364" s="2060"/>
      <c r="O364" s="2060"/>
      <c r="P364" s="2060"/>
      <c r="Q364" s="2060"/>
      <c r="R364" s="2060"/>
      <c r="S364" s="2060"/>
      <c r="T364" s="2060"/>
      <c r="U364" s="2061" t="str">
        <f t="shared" si="3"/>
        <v>7030 PSYCH OLDER ADULT SERV OFFSITE</v>
      </c>
      <c r="W364" s="455" t="b">
        <f>+'17HPM_DATA_INPUT'!C227='17_AUDIT_TOTALS_CK'!U364</f>
        <v>1</v>
      </c>
      <c r="X364" s="2065">
        <f>+'17HPM_DATA_INPUT'!D227-'17_AUDIT_TOTALS_CK'!C364</f>
        <v>5538</v>
      </c>
      <c r="Y364" s="2065">
        <f>+'17HPM_DATA_INPUT'!E227-'17_AUDIT_TOTALS_CK'!D364</f>
        <v>4488</v>
      </c>
      <c r="Z364" s="2065">
        <f>+'17HPM_DATA_INPUT'!F227-'17_AUDIT_TOTALS_CK'!E364</f>
        <v>13189</v>
      </c>
      <c r="AA364" s="2065">
        <f>+'17HPM_DATA_INPUT'!G227-'17_AUDIT_TOTALS_CK'!F364</f>
        <v>11296</v>
      </c>
      <c r="AB364" s="2065">
        <f>+'17HPM_DATA_INPUT'!H227-'17_AUDIT_TOTALS_CK'!G364</f>
        <v>2326598</v>
      </c>
      <c r="AC364" s="2065">
        <f>+'17HPM_DATA_INPUT'!I227-'17_AUDIT_TOTALS_CK'!H364</f>
        <v>1890312</v>
      </c>
      <c r="AD364" s="2065">
        <f>+'17HPM_DATA_INPUT'!J227-'17_AUDIT_TOTALS_CK'!I364</f>
        <v>859296</v>
      </c>
      <c r="AE364" s="2065">
        <f>+'17HPM_DATA_INPUT'!K227-'17_AUDIT_TOTALS_CK'!J364</f>
        <v>729500</v>
      </c>
      <c r="AF364" s="2065">
        <f>+'17HPM_DATA_INPUT'!L227-'17_AUDIT_TOTALS_CK'!K364</f>
        <v>1045889</v>
      </c>
      <c r="AG364" s="2065">
        <f>+'17HPM_DATA_INPUT'!M227-'17_AUDIT_TOTALS_CK'!L364</f>
        <v>811035</v>
      </c>
      <c r="AH364" s="2065">
        <f>+'17HPM_DATA_INPUT'!N227-'17_AUDIT_TOTALS_CK'!M364</f>
        <v>-186593</v>
      </c>
      <c r="AI364" s="2065">
        <f>+'17HPM_DATA_INPUT'!O227-'17_AUDIT_TOTALS_CK'!N364</f>
        <v>-81535</v>
      </c>
      <c r="AJ364" s="2065">
        <f>+'17HPM_DATA_INPUT'!P227-'17_AUDIT_TOTALS_CK'!O364</f>
        <v>91029</v>
      </c>
      <c r="AK364" s="2065">
        <f>+'17HPM_DATA_INPUT'!Q227-'17_AUDIT_TOTALS_CK'!P364</f>
        <v>77041</v>
      </c>
      <c r="AL364" s="2065">
        <f>+'17HPM_DATA_INPUT'!R227-'17_AUDIT_TOTALS_CK'!Q364</f>
        <v>217310</v>
      </c>
      <c r="AM364" s="2065">
        <f>+'17HPM_DATA_INPUT'!S227-'17_AUDIT_TOTALS_CK'!R364</f>
        <v>211839</v>
      </c>
      <c r="AN364" s="2065">
        <f>+'17HPM_DATA_INPUT'!T227-'17_AUDIT_TOTALS_CK'!S364</f>
        <v>-494932</v>
      </c>
      <c r="AO364" s="2065">
        <f>+'17HPM_DATA_INPUT'!U227-'17_AUDIT_TOTALS_CK'!T364</f>
        <v>-370415</v>
      </c>
      <c r="AQ364" s="455" t="str">
        <f>'Departmental PL'!D375</f>
        <v>7030 PSYCH OLDER ADULT SERV OFFSITE</v>
      </c>
      <c r="AR364" s="456">
        <f>+C364-'Departmental PL'!F375</f>
        <v>-5538</v>
      </c>
      <c r="AS364" s="456">
        <f>+D364-'Departmental PL'!G375</f>
        <v>-4488</v>
      </c>
      <c r="AT364" s="456">
        <f>+E364-'Departmental PL'!H375</f>
        <v>-13189</v>
      </c>
      <c r="AU364" s="456">
        <f>+F364-'Departmental PL'!I375</f>
        <v>-11296</v>
      </c>
      <c r="AV364" s="456">
        <f>+G364-'Departmental PL'!J375</f>
        <v>-2326598</v>
      </c>
      <c r="AW364" s="456">
        <f>+H364-'Departmental PL'!K375</f>
        <v>-1890312</v>
      </c>
      <c r="AX364" s="456">
        <f>+I364-'Departmental PL'!L375</f>
        <v>-859296</v>
      </c>
      <c r="AY364" s="456">
        <f>+J364-'Departmental PL'!M375</f>
        <v>-729500</v>
      </c>
      <c r="AZ364" s="456">
        <f>+K364-'Departmental PL'!N375</f>
        <v>-1045889</v>
      </c>
      <c r="BA364" s="456">
        <f>+L364-'Departmental PL'!O375</f>
        <v>-811035</v>
      </c>
      <c r="BB364" s="456">
        <f>+M364-'Departmental PL'!P375</f>
        <v>186593</v>
      </c>
      <c r="BC364" s="456">
        <f>+N364-'Departmental PL'!Q375</f>
        <v>81535</v>
      </c>
      <c r="BD364" s="456">
        <f>+O364-'Departmental PL'!R375</f>
        <v>-91029</v>
      </c>
      <c r="BE364" s="456">
        <f>+P364-'Departmental PL'!S375</f>
        <v>-77041</v>
      </c>
      <c r="BF364" s="456">
        <f>+Q364-'Departmental PL'!T375</f>
        <v>-217310</v>
      </c>
      <c r="BG364" s="456">
        <f>+R364-'Departmental PL'!U375</f>
        <v>-211839</v>
      </c>
      <c r="BH364" s="456">
        <f>+S364-'Departmental PL'!V375</f>
        <v>494932</v>
      </c>
      <c r="BI364" s="456">
        <f>+T364-'Departmental PL'!W375</f>
        <v>370415</v>
      </c>
    </row>
    <row r="365" spans="1:61" ht="20.25" hidden="1" customHeight="1" x14ac:dyDescent="0.25">
      <c r="A365" s="2074" t="s">
        <v>1590</v>
      </c>
      <c r="B365" s="2058" t="s">
        <v>2427</v>
      </c>
      <c r="C365" s="2060"/>
      <c r="D365" s="2060"/>
      <c r="E365" s="2060"/>
      <c r="F365" s="2060"/>
      <c r="G365" s="2060"/>
      <c r="H365" s="2060"/>
      <c r="I365" s="2060"/>
      <c r="J365" s="2060"/>
      <c r="K365" s="2060"/>
      <c r="L365" s="2060"/>
      <c r="M365" s="2060"/>
      <c r="N365" s="2060"/>
      <c r="O365" s="2060"/>
      <c r="P365" s="2060"/>
      <c r="Q365" s="2060"/>
      <c r="R365" s="2060"/>
      <c r="S365" s="2060"/>
      <c r="T365" s="2060"/>
      <c r="U365" s="2061" t="str">
        <f t="shared" si="3"/>
        <v>7040 PSYCH DEAF WELLNESS CENTER</v>
      </c>
      <c r="W365" s="455" t="b">
        <f>+'17HPM_DATA_INPUT'!C228='17_AUDIT_TOTALS_CK'!U365</f>
        <v>1</v>
      </c>
      <c r="X365" s="2065">
        <f>+'17HPM_DATA_INPUT'!D228-'17_AUDIT_TOTALS_CK'!C365</f>
        <v>873</v>
      </c>
      <c r="Y365" s="2065">
        <f>+'17HPM_DATA_INPUT'!E228-'17_AUDIT_TOTALS_CK'!D365</f>
        <v>813</v>
      </c>
      <c r="Z365" s="2065">
        <f>+'17HPM_DATA_INPUT'!F228-'17_AUDIT_TOTALS_CK'!E365</f>
        <v>3067</v>
      </c>
      <c r="AA365" s="2065">
        <f>+'17HPM_DATA_INPUT'!G228-'17_AUDIT_TOTALS_CK'!F365</f>
        <v>2309</v>
      </c>
      <c r="AB365" s="2065">
        <f>+'17HPM_DATA_INPUT'!H228-'17_AUDIT_TOTALS_CK'!G365</f>
        <v>754664</v>
      </c>
      <c r="AC365" s="2065">
        <f>+'17HPM_DATA_INPUT'!I228-'17_AUDIT_TOTALS_CK'!H365</f>
        <v>507323</v>
      </c>
      <c r="AD365" s="2065">
        <f>+'17HPM_DATA_INPUT'!J228-'17_AUDIT_TOTALS_CK'!I365</f>
        <v>318028</v>
      </c>
      <c r="AE365" s="2065">
        <f>+'17HPM_DATA_INPUT'!K228-'17_AUDIT_TOTALS_CK'!J365</f>
        <v>211647</v>
      </c>
      <c r="AF365" s="2065">
        <f>+'17HPM_DATA_INPUT'!L228-'17_AUDIT_TOTALS_CK'!K365</f>
        <v>160097</v>
      </c>
      <c r="AG365" s="2065">
        <f>+'17HPM_DATA_INPUT'!M228-'17_AUDIT_TOTALS_CK'!L365</f>
        <v>153262</v>
      </c>
      <c r="AH365" s="2065">
        <f>+'17HPM_DATA_INPUT'!N228-'17_AUDIT_TOTALS_CK'!M365</f>
        <v>157930</v>
      </c>
      <c r="AI365" s="2065">
        <f>+'17HPM_DATA_INPUT'!O228-'17_AUDIT_TOTALS_CK'!N365</f>
        <v>58384</v>
      </c>
      <c r="AJ365" s="2065">
        <f>+'17HPM_DATA_INPUT'!P228-'17_AUDIT_TOTALS_CK'!O365</f>
        <v>53044</v>
      </c>
      <c r="AK365" s="2065">
        <f>+'17HPM_DATA_INPUT'!Q228-'17_AUDIT_TOTALS_CK'!P365</f>
        <v>38277</v>
      </c>
      <c r="AL365" s="2065">
        <f>+'17HPM_DATA_INPUT'!R228-'17_AUDIT_TOTALS_CK'!Q365</f>
        <v>63650</v>
      </c>
      <c r="AM365" s="2065">
        <f>+'17HPM_DATA_INPUT'!S228-'17_AUDIT_TOTALS_CK'!R365</f>
        <v>63852</v>
      </c>
      <c r="AN365" s="2065">
        <f>+'17HPM_DATA_INPUT'!T228-'17_AUDIT_TOTALS_CK'!S365</f>
        <v>41236</v>
      </c>
      <c r="AO365" s="2065">
        <f>+'17HPM_DATA_INPUT'!U228-'17_AUDIT_TOTALS_CK'!T365</f>
        <v>-43745</v>
      </c>
      <c r="AQ365" s="455" t="str">
        <f>'Departmental PL'!D376</f>
        <v>7040 PSYCH DEAF WELLNESS CENTER</v>
      </c>
      <c r="AR365" s="456">
        <f>+C365-'Departmental PL'!F376</f>
        <v>-873</v>
      </c>
      <c r="AS365" s="456">
        <f>+D365-'Departmental PL'!G376</f>
        <v>-813</v>
      </c>
      <c r="AT365" s="456">
        <f>+E365-'Departmental PL'!H376</f>
        <v>-3067</v>
      </c>
      <c r="AU365" s="456">
        <f>+F365-'Departmental PL'!I376</f>
        <v>-2309</v>
      </c>
      <c r="AV365" s="456">
        <f>+G365-'Departmental PL'!J376</f>
        <v>-754664</v>
      </c>
      <c r="AW365" s="456">
        <f>+H365-'Departmental PL'!K376</f>
        <v>-507323</v>
      </c>
      <c r="AX365" s="456">
        <f>+I365-'Departmental PL'!L376</f>
        <v>-318028</v>
      </c>
      <c r="AY365" s="456">
        <f>+J365-'Departmental PL'!M376</f>
        <v>-211647</v>
      </c>
      <c r="AZ365" s="456">
        <f>+K365-'Departmental PL'!N376</f>
        <v>-160097</v>
      </c>
      <c r="BA365" s="456">
        <f>+L365-'Departmental PL'!O376</f>
        <v>-153262</v>
      </c>
      <c r="BB365" s="456">
        <f>+M365-'Departmental PL'!P376</f>
        <v>-157931</v>
      </c>
      <c r="BC365" s="456">
        <f>+N365-'Departmental PL'!Q376</f>
        <v>-58385</v>
      </c>
      <c r="BD365" s="456">
        <f>+O365-'Departmental PL'!R376</f>
        <v>-53044</v>
      </c>
      <c r="BE365" s="456">
        <f>+P365-'Departmental PL'!S376</f>
        <v>-38277</v>
      </c>
      <c r="BF365" s="456">
        <f>+Q365-'Departmental PL'!T376</f>
        <v>-63650</v>
      </c>
      <c r="BG365" s="456">
        <f>+R365-'Departmental PL'!U376</f>
        <v>-63852</v>
      </c>
      <c r="BH365" s="456">
        <f>+S365-'Departmental PL'!V376</f>
        <v>-41237</v>
      </c>
      <c r="BI365" s="456">
        <f>+T365-'Departmental PL'!W376</f>
        <v>43744</v>
      </c>
    </row>
    <row r="366" spans="1:61" ht="20.25" hidden="1" customHeight="1" x14ac:dyDescent="0.25">
      <c r="A366" s="2067" t="s">
        <v>1592</v>
      </c>
      <c r="B366" s="2058" t="s">
        <v>2428</v>
      </c>
      <c r="C366" s="2060"/>
      <c r="D366" s="2060"/>
      <c r="E366" s="2060"/>
      <c r="F366" s="2060"/>
      <c r="G366" s="2060"/>
      <c r="H366" s="2060"/>
      <c r="I366" s="2060"/>
      <c r="J366" s="2060"/>
      <c r="K366" s="2060"/>
      <c r="L366" s="2060"/>
      <c r="M366" s="2060"/>
      <c r="N366" s="2060"/>
      <c r="O366" s="2060"/>
      <c r="P366" s="2060"/>
      <c r="Q366" s="2060"/>
      <c r="R366" s="2060"/>
      <c r="S366" s="2060"/>
      <c r="T366" s="2060"/>
      <c r="U366" s="2061" t="str">
        <f t="shared" si="3"/>
        <v>7050 PSYCH FAMILY &amp; MARRIAGE</v>
      </c>
      <c r="W366" s="455" t="b">
        <f>+'17HPM_DATA_INPUT'!C229='17_AUDIT_TOTALS_CK'!U366</f>
        <v>1</v>
      </c>
      <c r="X366" s="2065">
        <f>+'17HPM_DATA_INPUT'!D229-'17_AUDIT_TOTALS_CK'!C366</f>
        <v>5504</v>
      </c>
      <c r="Y366" s="2065">
        <f>+'17HPM_DATA_INPUT'!E229-'17_AUDIT_TOTALS_CK'!D366</f>
        <v>4835</v>
      </c>
      <c r="Z366" s="2065">
        <f>+'17HPM_DATA_INPUT'!F229-'17_AUDIT_TOTALS_CK'!E366</f>
        <v>9660</v>
      </c>
      <c r="AA366" s="2065">
        <f>+'17HPM_DATA_INPUT'!G229-'17_AUDIT_TOTALS_CK'!F366</f>
        <v>8937</v>
      </c>
      <c r="AB366" s="2065">
        <f>+'17HPM_DATA_INPUT'!H229-'17_AUDIT_TOTALS_CK'!G366</f>
        <v>2832164</v>
      </c>
      <c r="AC366" s="2065">
        <f>+'17HPM_DATA_INPUT'!I229-'17_AUDIT_TOTALS_CK'!H366</f>
        <v>2424193</v>
      </c>
      <c r="AD366" s="2065">
        <f>+'17HPM_DATA_INPUT'!J229-'17_AUDIT_TOTALS_CK'!I366</f>
        <v>1003181</v>
      </c>
      <c r="AE366" s="2065">
        <f>+'17HPM_DATA_INPUT'!K229-'17_AUDIT_TOTALS_CK'!J366</f>
        <v>883029</v>
      </c>
      <c r="AF366" s="2065">
        <f>+'17HPM_DATA_INPUT'!L229-'17_AUDIT_TOTALS_CK'!K366</f>
        <v>514976</v>
      </c>
      <c r="AG366" s="2065">
        <f>+'17HPM_DATA_INPUT'!M229-'17_AUDIT_TOTALS_CK'!L366</f>
        <v>442382</v>
      </c>
      <c r="AH366" s="2065">
        <f>+'17HPM_DATA_INPUT'!N229-'17_AUDIT_TOTALS_CK'!M366</f>
        <v>488206</v>
      </c>
      <c r="AI366" s="2065">
        <f>+'17HPM_DATA_INPUT'!O229-'17_AUDIT_TOTALS_CK'!N366</f>
        <v>440647</v>
      </c>
      <c r="AJ366" s="2065">
        <f>+'17HPM_DATA_INPUT'!P229-'17_AUDIT_TOTALS_CK'!O366</f>
        <v>191958</v>
      </c>
      <c r="AK366" s="2065">
        <f>+'17HPM_DATA_INPUT'!Q229-'17_AUDIT_TOTALS_CK'!P366</f>
        <v>155972</v>
      </c>
      <c r="AL366" s="2065">
        <f>+'17HPM_DATA_INPUT'!R229-'17_AUDIT_TOTALS_CK'!Q366</f>
        <v>215481</v>
      </c>
      <c r="AM366" s="2065">
        <f>+'17HPM_DATA_INPUT'!S229-'17_AUDIT_TOTALS_CK'!R366</f>
        <v>197289</v>
      </c>
      <c r="AN366" s="2065">
        <f>+'17HPM_DATA_INPUT'!T229-'17_AUDIT_TOTALS_CK'!S366</f>
        <v>80767</v>
      </c>
      <c r="AO366" s="2065">
        <f>+'17HPM_DATA_INPUT'!U229-'17_AUDIT_TOTALS_CK'!T366</f>
        <v>87386</v>
      </c>
      <c r="AQ366" s="455" t="str">
        <f>'Departmental PL'!D377</f>
        <v>7050 PSYCH FAMILY &amp; MARRIAGE</v>
      </c>
      <c r="AR366" s="456">
        <f>+C366-'Departmental PL'!F377</f>
        <v>-5504</v>
      </c>
      <c r="AS366" s="456">
        <f>+D366-'Departmental PL'!G377</f>
        <v>-4835</v>
      </c>
      <c r="AT366" s="456">
        <f>+E366-'Departmental PL'!H377</f>
        <v>-9660</v>
      </c>
      <c r="AU366" s="456">
        <f>+F366-'Departmental PL'!I377</f>
        <v>-8937</v>
      </c>
      <c r="AV366" s="456">
        <f>+G366-'Departmental PL'!J377</f>
        <v>-2832164</v>
      </c>
      <c r="AW366" s="456">
        <f>+H366-'Departmental PL'!K377</f>
        <v>-2424193</v>
      </c>
      <c r="AX366" s="456">
        <f>+I366-'Departmental PL'!L377</f>
        <v>-1003181</v>
      </c>
      <c r="AY366" s="456">
        <f>+J366-'Departmental PL'!M377</f>
        <v>-883029</v>
      </c>
      <c r="AZ366" s="456">
        <f>+K366-'Departmental PL'!N377</f>
        <v>-514976</v>
      </c>
      <c r="BA366" s="456">
        <f>+L366-'Departmental PL'!O377</f>
        <v>-442382</v>
      </c>
      <c r="BB366" s="456">
        <f>+M366-'Departmental PL'!P377</f>
        <v>-488205</v>
      </c>
      <c r="BC366" s="456">
        <f>+N366-'Departmental PL'!Q377</f>
        <v>-440647</v>
      </c>
      <c r="BD366" s="456">
        <f>+O366-'Departmental PL'!R377</f>
        <v>-191958</v>
      </c>
      <c r="BE366" s="456">
        <f>+P366-'Departmental PL'!S377</f>
        <v>-155972</v>
      </c>
      <c r="BF366" s="456">
        <f>+Q366-'Departmental PL'!T377</f>
        <v>-215481</v>
      </c>
      <c r="BG366" s="456">
        <f>+R366-'Departmental PL'!U377</f>
        <v>-197289</v>
      </c>
      <c r="BH366" s="456">
        <f>+S366-'Departmental PL'!V377</f>
        <v>-80766</v>
      </c>
      <c r="BI366" s="456">
        <f>+T366-'Departmental PL'!W377</f>
        <v>-87386</v>
      </c>
    </row>
    <row r="367" spans="1:61" ht="20.25" hidden="1" customHeight="1" x14ac:dyDescent="0.25">
      <c r="A367" s="2036" t="s">
        <v>1598</v>
      </c>
      <c r="B367" s="2058" t="s">
        <v>2429</v>
      </c>
      <c r="C367" s="2060"/>
      <c r="D367" s="2060"/>
      <c r="E367" s="2060"/>
      <c r="F367" s="2060"/>
      <c r="G367" s="2060"/>
      <c r="H367" s="2060"/>
      <c r="I367" s="2060"/>
      <c r="J367" s="2060"/>
      <c r="K367" s="2060"/>
      <c r="L367" s="2060"/>
      <c r="M367" s="2060"/>
      <c r="N367" s="2060"/>
      <c r="O367" s="2060"/>
      <c r="P367" s="2060"/>
      <c r="Q367" s="2060"/>
      <c r="R367" s="2060"/>
      <c r="S367" s="2060"/>
      <c r="T367" s="2060"/>
      <c r="U367" s="2061" t="str">
        <f t="shared" si="3"/>
        <v>7230 PSYCH ADULT PARTIAL HOSP</v>
      </c>
      <c r="W367" s="455" t="b">
        <f>+'17HPM_DATA_INPUT'!C230='17_AUDIT_TOTALS_CK'!U367</f>
        <v>1</v>
      </c>
      <c r="X367" s="2065">
        <f>+'17HPM_DATA_INPUT'!D230-'17_AUDIT_TOTALS_CK'!C367</f>
        <v>1106</v>
      </c>
      <c r="Y367" s="2065">
        <f>+'17HPM_DATA_INPUT'!E230-'17_AUDIT_TOTALS_CK'!D367</f>
        <v>1268</v>
      </c>
      <c r="Z367" s="2065">
        <f>+'17HPM_DATA_INPUT'!F230-'17_AUDIT_TOTALS_CK'!E367</f>
        <v>5674</v>
      </c>
      <c r="AA367" s="2065">
        <f>+'17HPM_DATA_INPUT'!G230-'17_AUDIT_TOTALS_CK'!F367</f>
        <v>6599</v>
      </c>
      <c r="AB367" s="2065">
        <f>+'17HPM_DATA_INPUT'!H230-'17_AUDIT_TOTALS_CK'!G367</f>
        <v>3665444</v>
      </c>
      <c r="AC367" s="2065">
        <f>+'17HPM_DATA_INPUT'!I230-'17_AUDIT_TOTALS_CK'!H367</f>
        <v>4034838</v>
      </c>
      <c r="AD367" s="2065">
        <f>+'17HPM_DATA_INPUT'!J230-'17_AUDIT_TOTALS_CK'!I367</f>
        <v>1340754</v>
      </c>
      <c r="AE367" s="2065">
        <f>+'17HPM_DATA_INPUT'!K230-'17_AUDIT_TOTALS_CK'!J367</f>
        <v>1441583</v>
      </c>
      <c r="AF367" s="2065">
        <f>+'17HPM_DATA_INPUT'!L230-'17_AUDIT_TOTALS_CK'!K367</f>
        <v>1293594</v>
      </c>
      <c r="AG367" s="2065">
        <f>+'17HPM_DATA_INPUT'!M230-'17_AUDIT_TOTALS_CK'!L367</f>
        <v>1263456</v>
      </c>
      <c r="AH367" s="2065">
        <f>+'17HPM_DATA_INPUT'!N230-'17_AUDIT_TOTALS_CK'!M367</f>
        <v>47160</v>
      </c>
      <c r="AI367" s="2065">
        <f>+'17HPM_DATA_INPUT'!O230-'17_AUDIT_TOTALS_CK'!N367</f>
        <v>178127</v>
      </c>
      <c r="AJ367" s="2065">
        <f>+'17HPM_DATA_INPUT'!P230-'17_AUDIT_TOTALS_CK'!O367</f>
        <v>288182</v>
      </c>
      <c r="AK367" s="2065">
        <f>+'17HPM_DATA_INPUT'!Q230-'17_AUDIT_TOTALS_CK'!P367</f>
        <v>297206</v>
      </c>
      <c r="AL367" s="2065">
        <f>+'17HPM_DATA_INPUT'!R230-'17_AUDIT_TOTALS_CK'!Q367</f>
        <v>321582</v>
      </c>
      <c r="AM367" s="2065">
        <f>+'17HPM_DATA_INPUT'!S230-'17_AUDIT_TOTALS_CK'!R367</f>
        <v>340229</v>
      </c>
      <c r="AN367" s="2065">
        <f>+'17HPM_DATA_INPUT'!T230-'17_AUDIT_TOTALS_CK'!S367</f>
        <v>-562604</v>
      </c>
      <c r="AO367" s="2065">
        <f>+'17HPM_DATA_INPUT'!U230-'17_AUDIT_TOTALS_CK'!T367</f>
        <v>-459308</v>
      </c>
      <c r="AQ367" s="455" t="str">
        <f>'Departmental PL'!D378</f>
        <v>7230 PSYCH ADULT PARTIAL HOSP</v>
      </c>
      <c r="AR367" s="456">
        <f>+C367-'Departmental PL'!F378</f>
        <v>-1106</v>
      </c>
      <c r="AS367" s="456">
        <f>+D367-'Departmental PL'!G378</f>
        <v>-1268</v>
      </c>
      <c r="AT367" s="456">
        <f>+E367-'Departmental PL'!H378</f>
        <v>-5674</v>
      </c>
      <c r="AU367" s="456">
        <f>+F367-'Departmental PL'!I378</f>
        <v>-6599</v>
      </c>
      <c r="AV367" s="456">
        <f>+G367-'Departmental PL'!J378</f>
        <v>-3665444</v>
      </c>
      <c r="AW367" s="456">
        <f>+H367-'Departmental PL'!K378</f>
        <v>-4034838</v>
      </c>
      <c r="AX367" s="456">
        <f>+I367-'Departmental PL'!L378</f>
        <v>-1340754</v>
      </c>
      <c r="AY367" s="456">
        <f>+J367-'Departmental PL'!M378</f>
        <v>-1441583</v>
      </c>
      <c r="AZ367" s="456">
        <f>+K367-'Departmental PL'!N378</f>
        <v>-1293594</v>
      </c>
      <c r="BA367" s="456">
        <f>+L367-'Departmental PL'!O378</f>
        <v>-1263456</v>
      </c>
      <c r="BB367" s="456">
        <f>+M367-'Departmental PL'!P378</f>
        <v>-47160</v>
      </c>
      <c r="BC367" s="456">
        <f>+N367-'Departmental PL'!Q378</f>
        <v>-178127</v>
      </c>
      <c r="BD367" s="456">
        <f>+O367-'Departmental PL'!R378</f>
        <v>-288182</v>
      </c>
      <c r="BE367" s="456">
        <f>+P367-'Departmental PL'!S378</f>
        <v>-297206</v>
      </c>
      <c r="BF367" s="456">
        <f>+Q367-'Departmental PL'!T378</f>
        <v>-321582</v>
      </c>
      <c r="BG367" s="456">
        <f>+R367-'Departmental PL'!U378</f>
        <v>-340229</v>
      </c>
      <c r="BH367" s="456">
        <f>+S367-'Departmental PL'!V378</f>
        <v>562604</v>
      </c>
      <c r="BI367" s="456">
        <f>+T367-'Departmental PL'!W378</f>
        <v>459308</v>
      </c>
    </row>
    <row r="368" spans="1:61" ht="20.25" hidden="1" customHeight="1" x14ac:dyDescent="0.25">
      <c r="A368" s="2095"/>
      <c r="B368" s="2058" t="s">
        <v>2430</v>
      </c>
      <c r="C368" s="2060"/>
      <c r="D368" s="2060"/>
      <c r="E368" s="2060"/>
      <c r="F368" s="2060"/>
      <c r="G368" s="2060"/>
      <c r="H368" s="2060"/>
      <c r="I368" s="2060"/>
      <c r="J368" s="2060"/>
      <c r="K368" s="2060"/>
      <c r="L368" s="2060"/>
      <c r="M368" s="2060"/>
      <c r="N368" s="2060"/>
      <c r="O368" s="2060"/>
      <c r="P368" s="2060"/>
      <c r="Q368" s="2060"/>
      <c r="R368" s="2060"/>
      <c r="S368" s="2060"/>
      <c r="T368" s="2060"/>
      <c r="U368" s="2061" t="str">
        <f t="shared" si="3"/>
        <v>7260 PSYCH CHILD PARTIAL HOSP</v>
      </c>
      <c r="W368" s="455" t="b">
        <f>+'17HPM_DATA_INPUT'!C231='17_AUDIT_TOTALS_CK'!U368</f>
        <v>1</v>
      </c>
      <c r="X368" s="2065">
        <f>+'17HPM_DATA_INPUT'!D231-'17_AUDIT_TOTALS_CK'!C368</f>
        <v>628</v>
      </c>
      <c r="Y368" s="2065">
        <f>+'17HPM_DATA_INPUT'!E231-'17_AUDIT_TOTALS_CK'!D368</f>
        <v>599</v>
      </c>
      <c r="Z368" s="2065">
        <f>+'17HPM_DATA_INPUT'!F231-'17_AUDIT_TOTALS_CK'!E368</f>
        <v>5086</v>
      </c>
      <c r="AA368" s="2065">
        <f>+'17HPM_DATA_INPUT'!G231-'17_AUDIT_TOTALS_CK'!F368</f>
        <v>4906</v>
      </c>
      <c r="AB368" s="2065">
        <f>+'17HPM_DATA_INPUT'!H231-'17_AUDIT_TOTALS_CK'!G368</f>
        <v>3983368</v>
      </c>
      <c r="AC368" s="2065">
        <f>+'17HPM_DATA_INPUT'!I231-'17_AUDIT_TOTALS_CK'!H368</f>
        <v>3630772</v>
      </c>
      <c r="AD368" s="2065">
        <f>+'17HPM_DATA_INPUT'!J231-'17_AUDIT_TOTALS_CK'!I368</f>
        <v>1876038</v>
      </c>
      <c r="AE368" s="2065">
        <f>+'17HPM_DATA_INPUT'!K231-'17_AUDIT_TOTALS_CK'!J368</f>
        <v>1584218</v>
      </c>
      <c r="AF368" s="2065">
        <f>+'17HPM_DATA_INPUT'!L231-'17_AUDIT_TOTALS_CK'!K368</f>
        <v>1354789</v>
      </c>
      <c r="AG368" s="2065">
        <f>+'17HPM_DATA_INPUT'!M231-'17_AUDIT_TOTALS_CK'!L368</f>
        <v>1341772</v>
      </c>
      <c r="AH368" s="2065">
        <f>+'17HPM_DATA_INPUT'!N231-'17_AUDIT_TOTALS_CK'!M368</f>
        <v>521249</v>
      </c>
      <c r="AI368" s="2065">
        <f>+'17HPM_DATA_INPUT'!O231-'17_AUDIT_TOTALS_CK'!N368</f>
        <v>242446</v>
      </c>
      <c r="AJ368" s="2065">
        <f>+'17HPM_DATA_INPUT'!P231-'17_AUDIT_TOTALS_CK'!O368</f>
        <v>320507</v>
      </c>
      <c r="AK368" s="2065">
        <f>+'17HPM_DATA_INPUT'!Q231-'17_AUDIT_TOTALS_CK'!P368</f>
        <v>292215</v>
      </c>
      <c r="AL368" s="2065">
        <f>+'17HPM_DATA_INPUT'!R231-'17_AUDIT_TOTALS_CK'!Q368</f>
        <v>741766</v>
      </c>
      <c r="AM368" s="2065">
        <f>+'17HPM_DATA_INPUT'!S231-'17_AUDIT_TOTALS_CK'!R368</f>
        <v>705934</v>
      </c>
      <c r="AN368" s="2065">
        <f>+'17HPM_DATA_INPUT'!T231-'17_AUDIT_TOTALS_CK'!S368</f>
        <v>-541024</v>
      </c>
      <c r="AO368" s="2065">
        <f>+'17HPM_DATA_INPUT'!U231-'17_AUDIT_TOTALS_CK'!T368</f>
        <v>-755703</v>
      </c>
      <c r="AQ368" s="455" t="str">
        <f>'Departmental PL'!D379</f>
        <v>7260 PSYCH CHILD PARTIAL HOSP</v>
      </c>
      <c r="AR368" s="456">
        <f>+C368-'Departmental PL'!F379</f>
        <v>-628</v>
      </c>
      <c r="AS368" s="456">
        <f>+D368-'Departmental PL'!G379</f>
        <v>-599</v>
      </c>
      <c r="AT368" s="456">
        <f>+E368-'Departmental PL'!H379</f>
        <v>-5086</v>
      </c>
      <c r="AU368" s="456">
        <f>+F368-'Departmental PL'!I379</f>
        <v>-4906</v>
      </c>
      <c r="AV368" s="456">
        <f>+G368-'Departmental PL'!J379</f>
        <v>-3983368</v>
      </c>
      <c r="AW368" s="456">
        <f>+H368-'Departmental PL'!K379</f>
        <v>-3630772</v>
      </c>
      <c r="AX368" s="456">
        <f>+I368-'Departmental PL'!L379</f>
        <v>-1876038</v>
      </c>
      <c r="AY368" s="456">
        <f>+J368-'Departmental PL'!M379</f>
        <v>-1584218</v>
      </c>
      <c r="AZ368" s="456">
        <f>+K368-'Departmental PL'!N379</f>
        <v>-1354789</v>
      </c>
      <c r="BA368" s="456">
        <f>+L368-'Departmental PL'!O379</f>
        <v>-1341772</v>
      </c>
      <c r="BB368" s="456">
        <f>+M368-'Departmental PL'!P379</f>
        <v>-521249</v>
      </c>
      <c r="BC368" s="456">
        <f>+N368-'Departmental PL'!Q379</f>
        <v>-242446</v>
      </c>
      <c r="BD368" s="456">
        <f>+O368-'Departmental PL'!R379</f>
        <v>-320507</v>
      </c>
      <c r="BE368" s="456">
        <f>+P368-'Departmental PL'!S379</f>
        <v>-292215</v>
      </c>
      <c r="BF368" s="456">
        <f>+Q368-'Departmental PL'!T379</f>
        <v>-741766</v>
      </c>
      <c r="BG368" s="456">
        <f>+R368-'Departmental PL'!U379</f>
        <v>-705934</v>
      </c>
      <c r="BH368" s="456">
        <f>+S368-'Departmental PL'!V379</f>
        <v>541024</v>
      </c>
      <c r="BI368" s="456">
        <f>+T368-'Departmental PL'!W379</f>
        <v>755703</v>
      </c>
    </row>
    <row r="369" spans="1:61" ht="20.25" hidden="1" customHeight="1" x14ac:dyDescent="0.25">
      <c r="A369" s="2067" t="s">
        <v>1600</v>
      </c>
      <c r="B369" s="2058" t="s">
        <v>2293</v>
      </c>
      <c r="C369" s="2060"/>
      <c r="D369" s="2060"/>
      <c r="E369" s="2060"/>
      <c r="F369" s="2060"/>
      <c r="G369" s="2060"/>
      <c r="H369" s="2060"/>
      <c r="I369" s="2060"/>
      <c r="J369" s="2060"/>
      <c r="K369" s="2060"/>
      <c r="L369" s="2060"/>
      <c r="M369" s="2060"/>
      <c r="N369" s="2060"/>
      <c r="O369" s="2060"/>
      <c r="P369" s="2060"/>
      <c r="Q369" s="2060"/>
      <c r="R369" s="2060"/>
      <c r="S369" s="2060"/>
      <c r="T369" s="2060"/>
      <c r="U369" s="2061" t="str">
        <f t="shared" si="3"/>
        <v>7270 PSYCH ECT</v>
      </c>
      <c r="W369" s="455" t="b">
        <f>+'17HPM_DATA_INPUT'!C232='17_AUDIT_TOTALS_CK'!U369</f>
        <v>1</v>
      </c>
      <c r="X369" s="2065">
        <f>+'17HPM_DATA_INPUT'!D232-'17_AUDIT_TOTALS_CK'!C369</f>
        <v>724</v>
      </c>
      <c r="Y369" s="2065">
        <f>+'17HPM_DATA_INPUT'!E232-'17_AUDIT_TOTALS_CK'!D369</f>
        <v>743</v>
      </c>
      <c r="Z369" s="2065">
        <f>+'17HPM_DATA_INPUT'!F232-'17_AUDIT_TOTALS_CK'!E369</f>
        <v>787</v>
      </c>
      <c r="AA369" s="2065">
        <f>+'17HPM_DATA_INPUT'!G232-'17_AUDIT_TOTALS_CK'!F369</f>
        <v>744</v>
      </c>
      <c r="AB369" s="2065">
        <f>+'17HPM_DATA_INPUT'!H232-'17_AUDIT_TOTALS_CK'!G369</f>
        <v>487330</v>
      </c>
      <c r="AC369" s="2065">
        <f>+'17HPM_DATA_INPUT'!I232-'17_AUDIT_TOTALS_CK'!H369</f>
        <v>464064</v>
      </c>
      <c r="AD369" s="2065">
        <f>+'17HPM_DATA_INPUT'!J232-'17_AUDIT_TOTALS_CK'!I369</f>
        <v>204515</v>
      </c>
      <c r="AE369" s="2065">
        <f>+'17HPM_DATA_INPUT'!K232-'17_AUDIT_TOTALS_CK'!J369</f>
        <v>204110</v>
      </c>
      <c r="AF369" s="2065">
        <f>+'17HPM_DATA_INPUT'!L232-'17_AUDIT_TOTALS_CK'!K369</f>
        <v>344643</v>
      </c>
      <c r="AG369" s="2065">
        <f>+'17HPM_DATA_INPUT'!M232-'17_AUDIT_TOTALS_CK'!L369</f>
        <v>264153</v>
      </c>
      <c r="AH369" s="2065">
        <f>+'17HPM_DATA_INPUT'!N232-'17_AUDIT_TOTALS_CK'!M369</f>
        <v>-140128</v>
      </c>
      <c r="AI369" s="2065">
        <f>+'17HPM_DATA_INPUT'!O232-'17_AUDIT_TOTALS_CK'!N369</f>
        <v>-60044</v>
      </c>
      <c r="AJ369" s="2065">
        <f>+'17HPM_DATA_INPUT'!P232-'17_AUDIT_TOTALS_CK'!O369</f>
        <v>59625</v>
      </c>
      <c r="AK369" s="2065">
        <f>+'17HPM_DATA_INPUT'!Q232-'17_AUDIT_TOTALS_CK'!P369</f>
        <v>52502</v>
      </c>
      <c r="AL369" s="2065">
        <f>+'17HPM_DATA_INPUT'!R232-'17_AUDIT_TOTALS_CK'!Q369</f>
        <v>134453</v>
      </c>
      <c r="AM369" s="2065">
        <f>+'17HPM_DATA_INPUT'!S232-'17_AUDIT_TOTALS_CK'!R369</f>
        <v>131988</v>
      </c>
      <c r="AN369" s="2065">
        <f>+'17HPM_DATA_INPUT'!T232-'17_AUDIT_TOTALS_CK'!S369</f>
        <v>-334206</v>
      </c>
      <c r="AO369" s="2065">
        <f>+'17HPM_DATA_INPUT'!U232-'17_AUDIT_TOTALS_CK'!T369</f>
        <v>-244535</v>
      </c>
      <c r="AQ369" s="455" t="str">
        <f>'Departmental PL'!D380</f>
        <v>7270 PSYCH ECT</v>
      </c>
      <c r="AR369" s="456">
        <f>+C369-'Departmental PL'!F380</f>
        <v>-724</v>
      </c>
      <c r="AS369" s="456">
        <f>+D369-'Departmental PL'!G380</f>
        <v>-743</v>
      </c>
      <c r="AT369" s="456">
        <f>+E369-'Departmental PL'!H380</f>
        <v>-787</v>
      </c>
      <c r="AU369" s="456">
        <f>+F369-'Departmental PL'!I380</f>
        <v>-744</v>
      </c>
      <c r="AV369" s="456">
        <f>+G369-'Departmental PL'!J380</f>
        <v>-487330</v>
      </c>
      <c r="AW369" s="456">
        <f>+H369-'Departmental PL'!K380</f>
        <v>-464064</v>
      </c>
      <c r="AX369" s="456">
        <f>+I369-'Departmental PL'!L380</f>
        <v>-204515</v>
      </c>
      <c r="AY369" s="456">
        <f>+J369-'Departmental PL'!M380</f>
        <v>-204110</v>
      </c>
      <c r="AZ369" s="456">
        <f>+K369-'Departmental PL'!N380</f>
        <v>-344643</v>
      </c>
      <c r="BA369" s="456">
        <f>+L369-'Departmental PL'!O380</f>
        <v>-264153</v>
      </c>
      <c r="BB369" s="456">
        <f>+M369-'Departmental PL'!P380</f>
        <v>140128</v>
      </c>
      <c r="BC369" s="456">
        <f>+N369-'Departmental PL'!Q380</f>
        <v>60043</v>
      </c>
      <c r="BD369" s="456">
        <f>+O369-'Departmental PL'!R380</f>
        <v>-59625</v>
      </c>
      <c r="BE369" s="456">
        <f>+P369-'Departmental PL'!S380</f>
        <v>-52502</v>
      </c>
      <c r="BF369" s="456">
        <f>+Q369-'Departmental PL'!T380</f>
        <v>-134453</v>
      </c>
      <c r="BG369" s="456">
        <f>+R369-'Departmental PL'!U380</f>
        <v>-131988</v>
      </c>
      <c r="BH369" s="456">
        <f>+S369-'Departmental PL'!V380</f>
        <v>334206</v>
      </c>
      <c r="BI369" s="456">
        <f>+T369-'Departmental PL'!W380</f>
        <v>244533</v>
      </c>
    </row>
    <row r="370" spans="1:61" ht="20.25" hidden="1" customHeight="1" x14ac:dyDescent="0.25">
      <c r="A370" s="2067" t="s">
        <v>1601</v>
      </c>
      <c r="B370" s="2058" t="s">
        <v>2431</v>
      </c>
      <c r="C370" s="2060"/>
      <c r="D370" s="2060"/>
      <c r="E370" s="2060"/>
      <c r="F370" s="2060"/>
      <c r="G370" s="2060"/>
      <c r="H370" s="2060"/>
      <c r="I370" s="2060"/>
      <c r="J370" s="2060"/>
      <c r="K370" s="2060"/>
      <c r="L370" s="2060"/>
      <c r="M370" s="2060"/>
      <c r="N370" s="2060"/>
      <c r="O370" s="2060"/>
      <c r="P370" s="2060"/>
      <c r="Q370" s="2060"/>
      <c r="R370" s="2060"/>
      <c r="S370" s="2060"/>
      <c r="T370" s="2060"/>
      <c r="U370" s="2061" t="str">
        <f t="shared" si="3"/>
        <v>7320 CHEMICAL DEPENDENCY PROGRAM</v>
      </c>
      <c r="W370" s="455" t="b">
        <f>+'17HPM_DATA_INPUT'!C233='17_AUDIT_TOTALS_CK'!U370</f>
        <v>1</v>
      </c>
      <c r="X370" s="2065">
        <f>+'17HPM_DATA_INPUT'!D233-'17_AUDIT_TOTALS_CK'!C370</f>
        <v>4684</v>
      </c>
      <c r="Y370" s="2065">
        <f>+'17HPM_DATA_INPUT'!E233-'17_AUDIT_TOTALS_CK'!D370</f>
        <v>3741</v>
      </c>
      <c r="Z370" s="2065">
        <f>+'17HPM_DATA_INPUT'!F233-'17_AUDIT_TOTALS_CK'!E370</f>
        <v>23676</v>
      </c>
      <c r="AA370" s="2065">
        <f>+'17HPM_DATA_INPUT'!G233-'17_AUDIT_TOTALS_CK'!F370</f>
        <v>18592</v>
      </c>
      <c r="AB370" s="2065">
        <f>+'17HPM_DATA_INPUT'!H233-'17_AUDIT_TOTALS_CK'!G370</f>
        <v>3703947</v>
      </c>
      <c r="AC370" s="2065">
        <f>+'17HPM_DATA_INPUT'!I233-'17_AUDIT_TOTALS_CK'!H370</f>
        <v>2798975</v>
      </c>
      <c r="AD370" s="2065">
        <f>+'17HPM_DATA_INPUT'!J233-'17_AUDIT_TOTALS_CK'!I370</f>
        <v>1583642</v>
      </c>
      <c r="AE370" s="2065">
        <f>+'17HPM_DATA_INPUT'!K233-'17_AUDIT_TOTALS_CK'!J370</f>
        <v>1327193</v>
      </c>
      <c r="AF370" s="2065">
        <f>+'17HPM_DATA_INPUT'!L233-'17_AUDIT_TOTALS_CK'!K370</f>
        <v>1357731</v>
      </c>
      <c r="AG370" s="2065">
        <f>+'17HPM_DATA_INPUT'!M233-'17_AUDIT_TOTALS_CK'!L370</f>
        <v>1098529</v>
      </c>
      <c r="AH370" s="2065">
        <f>+'17HPM_DATA_INPUT'!N233-'17_AUDIT_TOTALS_CK'!M370</f>
        <v>225911</v>
      </c>
      <c r="AI370" s="2065">
        <f>+'17HPM_DATA_INPUT'!O233-'17_AUDIT_TOTALS_CK'!N370</f>
        <v>228663</v>
      </c>
      <c r="AJ370" s="2065">
        <f>+'17HPM_DATA_INPUT'!P233-'17_AUDIT_TOTALS_CK'!O370</f>
        <v>377117</v>
      </c>
      <c r="AK370" s="2065">
        <f>+'17HPM_DATA_INPUT'!Q233-'17_AUDIT_TOTALS_CK'!P370</f>
        <v>297097</v>
      </c>
      <c r="AL370" s="2065">
        <f>+'17HPM_DATA_INPUT'!R233-'17_AUDIT_TOTALS_CK'!Q370</f>
        <v>663922</v>
      </c>
      <c r="AM370" s="2065">
        <f>+'17HPM_DATA_INPUT'!S233-'17_AUDIT_TOTALS_CK'!R370</f>
        <v>572402</v>
      </c>
      <c r="AN370" s="2065">
        <f>+'17HPM_DATA_INPUT'!T233-'17_AUDIT_TOTALS_CK'!S370</f>
        <v>-815128</v>
      </c>
      <c r="AO370" s="2065">
        <f>+'17HPM_DATA_INPUT'!U233-'17_AUDIT_TOTALS_CK'!T370</f>
        <v>-640836</v>
      </c>
      <c r="AQ370" s="455" t="str">
        <f>'Departmental PL'!D381</f>
        <v>7320 CHEMICAL DEPENDENCY PROGRAM</v>
      </c>
      <c r="AR370" s="456">
        <f>+C370-'Departmental PL'!F381</f>
        <v>-4684</v>
      </c>
      <c r="AS370" s="456">
        <f>+D370-'Departmental PL'!G381</f>
        <v>-3741</v>
      </c>
      <c r="AT370" s="456">
        <f>+E370-'Departmental PL'!H381</f>
        <v>-23676</v>
      </c>
      <c r="AU370" s="456">
        <f>+F370-'Departmental PL'!I381</f>
        <v>-18592</v>
      </c>
      <c r="AV370" s="456">
        <f>+G370-'Departmental PL'!J381</f>
        <v>-3703947</v>
      </c>
      <c r="AW370" s="456">
        <f>+H370-'Departmental PL'!K381</f>
        <v>-2798975</v>
      </c>
      <c r="AX370" s="456">
        <f>+I370-'Departmental PL'!L381</f>
        <v>-1583642</v>
      </c>
      <c r="AY370" s="456">
        <f>+J370-'Departmental PL'!M381</f>
        <v>-1327193</v>
      </c>
      <c r="AZ370" s="456">
        <f>+K370-'Departmental PL'!N381</f>
        <v>-1357731</v>
      </c>
      <c r="BA370" s="456">
        <f>+L370-'Departmental PL'!O381</f>
        <v>-1098529</v>
      </c>
      <c r="BB370" s="456">
        <f>+M370-'Departmental PL'!P381</f>
        <v>-225911</v>
      </c>
      <c r="BC370" s="456">
        <f>+N370-'Departmental PL'!Q381</f>
        <v>-228664</v>
      </c>
      <c r="BD370" s="456">
        <f>+O370-'Departmental PL'!R381</f>
        <v>-377117</v>
      </c>
      <c r="BE370" s="456">
        <f>+P370-'Departmental PL'!S381</f>
        <v>-297097</v>
      </c>
      <c r="BF370" s="456">
        <f>+Q370-'Departmental PL'!T381</f>
        <v>-663922</v>
      </c>
      <c r="BG370" s="456">
        <f>+R370-'Departmental PL'!U381</f>
        <v>-572402</v>
      </c>
      <c r="BH370" s="456">
        <f>+S370-'Departmental PL'!V381</f>
        <v>815128</v>
      </c>
      <c r="BI370" s="456">
        <f>+T370-'Departmental PL'!W381</f>
        <v>640835</v>
      </c>
    </row>
    <row r="371" spans="1:61" ht="20.25" hidden="1" customHeight="1" x14ac:dyDescent="0.25">
      <c r="A371" s="2082" t="s">
        <v>2479</v>
      </c>
      <c r="B371" s="2058" t="s">
        <v>2432</v>
      </c>
      <c r="C371" s="2060"/>
      <c r="D371" s="2060"/>
      <c r="E371" s="2060"/>
      <c r="F371" s="2060"/>
      <c r="G371" s="2060"/>
      <c r="H371" s="2060"/>
      <c r="I371" s="2060"/>
      <c r="J371" s="2060"/>
      <c r="K371" s="2060"/>
      <c r="L371" s="2060"/>
      <c r="M371" s="2060"/>
      <c r="N371" s="2060"/>
      <c r="O371" s="2060"/>
      <c r="P371" s="2060"/>
      <c r="Q371" s="2060"/>
      <c r="R371" s="2060"/>
      <c r="S371" s="2060"/>
      <c r="T371" s="2060"/>
      <c r="U371" s="2061" t="str">
        <f t="shared" si="3"/>
        <v>7340 METHADONE CLINIC</v>
      </c>
      <c r="W371" s="455" t="b">
        <f>+'17HPM_DATA_INPUT'!C234='17_AUDIT_TOTALS_CK'!U371</f>
        <v>1</v>
      </c>
      <c r="X371" s="2065">
        <f>+'17HPM_DATA_INPUT'!D234-'17_AUDIT_TOTALS_CK'!C371</f>
        <v>19194</v>
      </c>
      <c r="Y371" s="2065">
        <f>+'17HPM_DATA_INPUT'!E234-'17_AUDIT_TOTALS_CK'!D371</f>
        <v>18986</v>
      </c>
      <c r="Z371" s="2065">
        <f>+'17HPM_DATA_INPUT'!F234-'17_AUDIT_TOTALS_CK'!E371</f>
        <v>2464037</v>
      </c>
      <c r="AA371" s="2065">
        <f>+'17HPM_DATA_INPUT'!G234-'17_AUDIT_TOTALS_CK'!F371</f>
        <v>2519280</v>
      </c>
      <c r="AB371" s="2065">
        <f>+'17HPM_DATA_INPUT'!H234-'17_AUDIT_TOTALS_CK'!G371</f>
        <v>11215188</v>
      </c>
      <c r="AC371" s="2065">
        <f>+'17HPM_DATA_INPUT'!I234-'17_AUDIT_TOTALS_CK'!H371</f>
        <v>10407398</v>
      </c>
      <c r="AD371" s="2065">
        <f>+'17HPM_DATA_INPUT'!J234-'17_AUDIT_TOTALS_CK'!I371</f>
        <v>2458416</v>
      </c>
      <c r="AE371" s="2065">
        <f>+'17HPM_DATA_INPUT'!K234-'17_AUDIT_TOTALS_CK'!J371</f>
        <v>2304718</v>
      </c>
      <c r="AF371" s="2065">
        <f>+'17HPM_DATA_INPUT'!L234-'17_AUDIT_TOTALS_CK'!K371</f>
        <v>2093065</v>
      </c>
      <c r="AG371" s="2065">
        <f>+'17HPM_DATA_INPUT'!M234-'17_AUDIT_TOTALS_CK'!L371</f>
        <v>1609008</v>
      </c>
      <c r="AH371" s="2065">
        <f>+'17HPM_DATA_INPUT'!N234-'17_AUDIT_TOTALS_CK'!M371</f>
        <v>365350</v>
      </c>
      <c r="AI371" s="2065">
        <f>+'17HPM_DATA_INPUT'!O234-'17_AUDIT_TOTALS_CK'!N371</f>
        <v>695710</v>
      </c>
      <c r="AJ371" s="2065">
        <f>+'17HPM_DATA_INPUT'!P234-'17_AUDIT_TOTALS_CK'!O371</f>
        <v>787267</v>
      </c>
      <c r="AK371" s="2065">
        <f>+'17HPM_DATA_INPUT'!Q234-'17_AUDIT_TOTALS_CK'!P371</f>
        <v>660881</v>
      </c>
      <c r="AL371" s="2065">
        <f>+'17HPM_DATA_INPUT'!R234-'17_AUDIT_TOTALS_CK'!Q371</f>
        <v>1198657</v>
      </c>
      <c r="AM371" s="2065">
        <f>+'17HPM_DATA_INPUT'!S234-'17_AUDIT_TOTALS_CK'!R371</f>
        <v>988634</v>
      </c>
      <c r="AN371" s="2065">
        <f>+'17HPM_DATA_INPUT'!T234-'17_AUDIT_TOTALS_CK'!S371</f>
        <v>-1620574</v>
      </c>
      <c r="AO371" s="2065">
        <f>+'17HPM_DATA_INPUT'!U234-'17_AUDIT_TOTALS_CK'!T371</f>
        <v>-953805</v>
      </c>
      <c r="AQ371" s="455" t="str">
        <f>'Departmental PL'!D382</f>
        <v>7340 METHADONE CLINIC</v>
      </c>
      <c r="AR371" s="456">
        <f>+C371-'Departmental PL'!F382</f>
        <v>-19194</v>
      </c>
      <c r="AS371" s="456">
        <f>+D371-'Departmental PL'!G382</f>
        <v>-18986</v>
      </c>
      <c r="AT371" s="456">
        <f>+E371-'Departmental PL'!H382</f>
        <v>-2464037</v>
      </c>
      <c r="AU371" s="456">
        <f>+F371-'Departmental PL'!I382</f>
        <v>-2519280</v>
      </c>
      <c r="AV371" s="456">
        <f>+G371-'Departmental PL'!J382</f>
        <v>-11215188</v>
      </c>
      <c r="AW371" s="456">
        <f>+H371-'Departmental PL'!K382</f>
        <v>-10407398</v>
      </c>
      <c r="AX371" s="456">
        <f>+I371-'Departmental PL'!L382</f>
        <v>-2458416</v>
      </c>
      <c r="AY371" s="456">
        <f>+J371-'Departmental PL'!M382</f>
        <v>-2304718</v>
      </c>
      <c r="AZ371" s="456">
        <f>+K371-'Departmental PL'!N382</f>
        <v>-2093065</v>
      </c>
      <c r="BA371" s="456">
        <f>+L371-'Departmental PL'!O382</f>
        <v>-1609008</v>
      </c>
      <c r="BB371" s="456">
        <f>+M371-'Departmental PL'!P382</f>
        <v>-365351</v>
      </c>
      <c r="BC371" s="456">
        <f>+N371-'Departmental PL'!Q382</f>
        <v>-695710</v>
      </c>
      <c r="BD371" s="456">
        <f>+O371-'Departmental PL'!R382</f>
        <v>-787267</v>
      </c>
      <c r="BE371" s="456">
        <f>+P371-'Departmental PL'!S382</f>
        <v>-660881</v>
      </c>
      <c r="BF371" s="456">
        <f>+Q371-'Departmental PL'!T382</f>
        <v>-1198657</v>
      </c>
      <c r="BG371" s="456">
        <f>+R371-'Departmental PL'!U382</f>
        <v>-988634</v>
      </c>
      <c r="BH371" s="456">
        <f>+S371-'Departmental PL'!V382</f>
        <v>1620573</v>
      </c>
      <c r="BI371" s="456">
        <f>+T371-'Departmental PL'!W382</f>
        <v>953805</v>
      </c>
    </row>
    <row r="372" spans="1:61" ht="20.25" hidden="1" customHeight="1" x14ac:dyDescent="0.25">
      <c r="A372" s="2067" t="s">
        <v>1603</v>
      </c>
      <c r="B372" s="2058" t="s">
        <v>2433</v>
      </c>
      <c r="C372" s="2060"/>
      <c r="D372" s="2060"/>
      <c r="E372" s="2060"/>
      <c r="F372" s="2060"/>
      <c r="G372" s="2060"/>
      <c r="H372" s="2060"/>
      <c r="I372" s="2060"/>
      <c r="J372" s="2060"/>
      <c r="K372" s="2060"/>
      <c r="L372" s="2060"/>
      <c r="M372" s="2060"/>
      <c r="N372" s="2060"/>
      <c r="O372" s="2060"/>
      <c r="P372" s="2060"/>
      <c r="Q372" s="2060"/>
      <c r="R372" s="2060"/>
      <c r="S372" s="2060"/>
      <c r="T372" s="2060"/>
      <c r="U372" s="2061" t="str">
        <f t="shared" si="3"/>
        <v>7400 STRONG TIES CLINIC</v>
      </c>
      <c r="W372" s="455" t="b">
        <f>+'17HPM_DATA_INPUT'!C235='17_AUDIT_TOTALS_CK'!U372</f>
        <v>1</v>
      </c>
      <c r="X372" s="2065">
        <f>+'17HPM_DATA_INPUT'!D235-'17_AUDIT_TOTALS_CK'!C372</f>
        <v>11787</v>
      </c>
      <c r="Y372" s="2065">
        <f>+'17HPM_DATA_INPUT'!E235-'17_AUDIT_TOTALS_CK'!D372</f>
        <v>12211</v>
      </c>
      <c r="Z372" s="2065">
        <f>+'17HPM_DATA_INPUT'!F235-'17_AUDIT_TOTALS_CK'!E372</f>
        <v>99603</v>
      </c>
      <c r="AA372" s="2065">
        <f>+'17HPM_DATA_INPUT'!G235-'17_AUDIT_TOTALS_CK'!F372</f>
        <v>110715</v>
      </c>
      <c r="AB372" s="2065">
        <f>+'17HPM_DATA_INPUT'!H235-'17_AUDIT_TOTALS_CK'!G372</f>
        <v>6606569</v>
      </c>
      <c r="AC372" s="2065">
        <f>+'17HPM_DATA_INPUT'!I235-'17_AUDIT_TOTALS_CK'!H372</f>
        <v>6701522</v>
      </c>
      <c r="AD372" s="2065">
        <f>+'17HPM_DATA_INPUT'!J235-'17_AUDIT_TOTALS_CK'!I372</f>
        <v>2257872</v>
      </c>
      <c r="AE372" s="2065">
        <f>+'17HPM_DATA_INPUT'!K235-'17_AUDIT_TOTALS_CK'!J372</f>
        <v>2359095</v>
      </c>
      <c r="AF372" s="2065">
        <f>+'17HPM_DATA_INPUT'!L235-'17_AUDIT_TOTALS_CK'!K372</f>
        <v>2671683</v>
      </c>
      <c r="AG372" s="2065">
        <f>+'17HPM_DATA_INPUT'!M235-'17_AUDIT_TOTALS_CK'!L372</f>
        <v>2715592</v>
      </c>
      <c r="AH372" s="2065">
        <f>+'17HPM_DATA_INPUT'!N235-'17_AUDIT_TOTALS_CK'!M372</f>
        <v>-413811</v>
      </c>
      <c r="AI372" s="2065">
        <f>+'17HPM_DATA_INPUT'!O235-'17_AUDIT_TOTALS_CK'!N372</f>
        <v>-356497</v>
      </c>
      <c r="AJ372" s="2065">
        <f>+'17HPM_DATA_INPUT'!P235-'17_AUDIT_TOTALS_CK'!O372</f>
        <v>840912</v>
      </c>
      <c r="AK372" s="2065">
        <f>+'17HPM_DATA_INPUT'!Q235-'17_AUDIT_TOTALS_CK'!P372</f>
        <v>813312</v>
      </c>
      <c r="AL372" s="2065">
        <f>+'17HPM_DATA_INPUT'!R235-'17_AUDIT_TOTALS_CK'!Q372</f>
        <v>652016</v>
      </c>
      <c r="AM372" s="2065">
        <f>+'17HPM_DATA_INPUT'!S235-'17_AUDIT_TOTALS_CK'!R372</f>
        <v>705145</v>
      </c>
      <c r="AN372" s="2065">
        <f>+'17HPM_DATA_INPUT'!T235-'17_AUDIT_TOTALS_CK'!S372</f>
        <v>-1906739</v>
      </c>
      <c r="AO372" s="2065">
        <f>+'17HPM_DATA_INPUT'!U235-'17_AUDIT_TOTALS_CK'!T372</f>
        <v>-1874954</v>
      </c>
      <c r="AQ372" s="455" t="str">
        <f>'Departmental PL'!D383</f>
        <v>7400 STRONG TIES CLINIC</v>
      </c>
      <c r="AR372" s="456">
        <f>+C372-'Departmental PL'!F383</f>
        <v>-11787</v>
      </c>
      <c r="AS372" s="456">
        <f>+D372-'Departmental PL'!G383</f>
        <v>-12211</v>
      </c>
      <c r="AT372" s="456">
        <f>+E372-'Departmental PL'!H383</f>
        <v>-99603</v>
      </c>
      <c r="AU372" s="456">
        <f>+F372-'Departmental PL'!I383</f>
        <v>-110715</v>
      </c>
      <c r="AV372" s="456">
        <f>+G372-'Departmental PL'!J383</f>
        <v>-6606569</v>
      </c>
      <c r="AW372" s="456">
        <f>+H372-'Departmental PL'!K383</f>
        <v>-6701522</v>
      </c>
      <c r="AX372" s="456">
        <f>+I372-'Departmental PL'!L383</f>
        <v>-2257872</v>
      </c>
      <c r="AY372" s="456">
        <f>+J372-'Departmental PL'!M383</f>
        <v>-2359095</v>
      </c>
      <c r="AZ372" s="456">
        <f>+K372-'Departmental PL'!N383</f>
        <v>-2671683</v>
      </c>
      <c r="BA372" s="456">
        <f>+L372-'Departmental PL'!O383</f>
        <v>-2715592</v>
      </c>
      <c r="BB372" s="456">
        <f>+M372-'Departmental PL'!P383</f>
        <v>413811</v>
      </c>
      <c r="BC372" s="456">
        <f>+N372-'Departmental PL'!Q383</f>
        <v>356497</v>
      </c>
      <c r="BD372" s="456">
        <f>+O372-'Departmental PL'!R383</f>
        <v>-840912</v>
      </c>
      <c r="BE372" s="456">
        <f>+P372-'Departmental PL'!S383</f>
        <v>-813312</v>
      </c>
      <c r="BF372" s="456">
        <f>+Q372-'Departmental PL'!T383</f>
        <v>-652016</v>
      </c>
      <c r="BG372" s="456">
        <f>+R372-'Departmental PL'!U383</f>
        <v>-705145</v>
      </c>
      <c r="BH372" s="456">
        <f>+S372-'Departmental PL'!V383</f>
        <v>1906739</v>
      </c>
      <c r="BI372" s="456">
        <f>+T372-'Departmental PL'!W383</f>
        <v>1874954</v>
      </c>
    </row>
    <row r="373" spans="1:61" ht="20.25" hidden="1" customHeight="1" x14ac:dyDescent="0.25">
      <c r="A373" s="2067" t="s">
        <v>1604</v>
      </c>
      <c r="B373" s="2074">
        <v>7420</v>
      </c>
      <c r="C373" s="2075"/>
      <c r="D373" s="2075"/>
      <c r="E373" s="2075"/>
      <c r="F373" s="2075"/>
      <c r="G373" s="2075"/>
      <c r="H373" s="2075"/>
      <c r="I373" s="2075"/>
      <c r="J373" s="2075"/>
      <c r="K373" s="2075"/>
      <c r="L373" s="2075"/>
      <c r="M373" s="2075"/>
      <c r="N373" s="2075"/>
      <c r="O373" s="2075"/>
      <c r="P373" s="2075"/>
      <c r="Q373" s="2075"/>
      <c r="R373" s="2075"/>
      <c r="S373" s="2075"/>
      <c r="T373" s="2075"/>
      <c r="U373" s="2061" t="str">
        <f t="shared" si="3"/>
        <v>7420</v>
      </c>
      <c r="W373" s="455" t="b">
        <f>+'17HPM_DATA_INPUT'!C236='17_AUDIT_TOTALS_CK'!U373</f>
        <v>1</v>
      </c>
      <c r="X373" s="2065">
        <f>+'17HPM_DATA_INPUT'!D236-'17_AUDIT_TOTALS_CK'!C373</f>
        <v>0</v>
      </c>
      <c r="Y373" s="2065">
        <f>+'17HPM_DATA_INPUT'!E236-'17_AUDIT_TOTALS_CK'!D373</f>
        <v>0</v>
      </c>
      <c r="Z373" s="2065">
        <f>+'17HPM_DATA_INPUT'!F236-'17_AUDIT_TOTALS_CK'!E373</f>
        <v>0</v>
      </c>
      <c r="AA373" s="2065">
        <f>+'17HPM_DATA_INPUT'!G236-'17_AUDIT_TOTALS_CK'!F373</f>
        <v>0</v>
      </c>
      <c r="AB373" s="2065">
        <f>+'17HPM_DATA_INPUT'!H236-'17_AUDIT_TOTALS_CK'!G373</f>
        <v>0</v>
      </c>
      <c r="AC373" s="2065">
        <f>+'17HPM_DATA_INPUT'!I236-'17_AUDIT_TOTALS_CK'!H373</f>
        <v>0</v>
      </c>
      <c r="AD373" s="2065">
        <f>+'17HPM_DATA_INPUT'!J236-'17_AUDIT_TOTALS_CK'!I373</f>
        <v>0</v>
      </c>
      <c r="AE373" s="2065">
        <f>+'17HPM_DATA_INPUT'!K236-'17_AUDIT_TOTALS_CK'!J373</f>
        <v>0</v>
      </c>
      <c r="AF373" s="2065">
        <f>+'17HPM_DATA_INPUT'!L236-'17_AUDIT_TOTALS_CK'!K373</f>
        <v>0</v>
      </c>
      <c r="AG373" s="2065">
        <f>+'17HPM_DATA_INPUT'!M236-'17_AUDIT_TOTALS_CK'!L373</f>
        <v>0</v>
      </c>
      <c r="AH373" s="2065">
        <f>+'17HPM_DATA_INPUT'!N236-'17_AUDIT_TOTALS_CK'!M373</f>
        <v>0</v>
      </c>
      <c r="AI373" s="2065">
        <f>+'17HPM_DATA_INPUT'!O236-'17_AUDIT_TOTALS_CK'!N373</f>
        <v>0</v>
      </c>
      <c r="AJ373" s="2065">
        <f>+'17HPM_DATA_INPUT'!P236-'17_AUDIT_TOTALS_CK'!O373</f>
        <v>0</v>
      </c>
      <c r="AK373" s="2065">
        <f>+'17HPM_DATA_INPUT'!Q236-'17_AUDIT_TOTALS_CK'!P373</f>
        <v>0</v>
      </c>
      <c r="AL373" s="2065">
        <f>+'17HPM_DATA_INPUT'!R236-'17_AUDIT_TOTALS_CK'!Q373</f>
        <v>0</v>
      </c>
      <c r="AM373" s="2065">
        <f>+'17HPM_DATA_INPUT'!S236-'17_AUDIT_TOTALS_CK'!R373</f>
        <v>0</v>
      </c>
      <c r="AN373" s="2065">
        <f>+'17HPM_DATA_INPUT'!T236-'17_AUDIT_TOTALS_CK'!S373</f>
        <v>0</v>
      </c>
      <c r="AO373" s="2065">
        <f>+'17HPM_DATA_INPUT'!U236-'17_AUDIT_TOTALS_CK'!T373</f>
        <v>0</v>
      </c>
      <c r="AQ373" s="455" t="str">
        <f>'Departmental PL'!D384</f>
        <v xml:space="preserve">7420 STRONG TIES CONTINUING TRT </v>
      </c>
      <c r="AR373" s="456">
        <f>+C373-'Departmental PL'!F384</f>
        <v>0</v>
      </c>
      <c r="AS373" s="456">
        <f>+D373-'Departmental PL'!G384</f>
        <v>0</v>
      </c>
      <c r="AT373" s="456">
        <f>+E373-'Departmental PL'!H384</f>
        <v>0</v>
      </c>
      <c r="AU373" s="456">
        <f>+F373-'Departmental PL'!I384</f>
        <v>0</v>
      </c>
      <c r="AV373" s="456">
        <f>+G373-'Departmental PL'!J384</f>
        <v>0</v>
      </c>
      <c r="AW373" s="456">
        <f>+H373-'Departmental PL'!K384</f>
        <v>0</v>
      </c>
      <c r="AX373" s="456">
        <f>+I373-'Departmental PL'!L384</f>
        <v>0</v>
      </c>
      <c r="AY373" s="456">
        <f>+J373-'Departmental PL'!M384</f>
        <v>0</v>
      </c>
      <c r="AZ373" s="456">
        <f>+K373-'Departmental PL'!N384</f>
        <v>0</v>
      </c>
      <c r="BA373" s="456">
        <f>+L373-'Departmental PL'!O384</f>
        <v>0</v>
      </c>
      <c r="BB373" s="456">
        <f>+M373-'Departmental PL'!P384</f>
        <v>0</v>
      </c>
      <c r="BC373" s="456">
        <f>+N373-'Departmental PL'!Q384</f>
        <v>0</v>
      </c>
      <c r="BD373" s="456">
        <f>+O373-'Departmental PL'!R384</f>
        <v>0</v>
      </c>
      <c r="BE373" s="456">
        <f>+P373-'Departmental PL'!S384</f>
        <v>0</v>
      </c>
      <c r="BF373" s="456">
        <f>+Q373-'Departmental PL'!T384</f>
        <v>0</v>
      </c>
      <c r="BG373" s="456">
        <f>+R373-'Departmental PL'!U384</f>
        <v>0</v>
      </c>
      <c r="BH373" s="456">
        <f>+S373-'Departmental PL'!V384</f>
        <v>0</v>
      </c>
      <c r="BI373" s="456">
        <f>+T373-'Departmental PL'!W384</f>
        <v>0</v>
      </c>
    </row>
    <row r="374" spans="1:61" ht="20.25" hidden="1" customHeight="1" x14ac:dyDescent="0.25">
      <c r="A374" s="2031" t="s">
        <v>860</v>
      </c>
      <c r="B374" s="2058" t="s">
        <v>2434</v>
      </c>
      <c r="C374" s="2060"/>
      <c r="D374" s="2060"/>
      <c r="E374" s="2060"/>
      <c r="F374" s="2060"/>
      <c r="G374" s="2060"/>
      <c r="H374" s="2060"/>
      <c r="I374" s="2060"/>
      <c r="J374" s="2060"/>
      <c r="K374" s="2060"/>
      <c r="L374" s="2060"/>
      <c r="M374" s="2060"/>
      <c r="N374" s="2060"/>
      <c r="O374" s="2060"/>
      <c r="P374" s="2060"/>
      <c r="Q374" s="2060"/>
      <c r="R374" s="2060"/>
      <c r="S374" s="2060"/>
      <c r="T374" s="2060"/>
      <c r="U374" s="2061" t="str">
        <f t="shared" si="3"/>
        <v>7430 PSYCH LAZOS FUERTES</v>
      </c>
      <c r="W374" s="455" t="b">
        <f>+'17HPM_DATA_INPUT'!C237='17_AUDIT_TOTALS_CK'!U374</f>
        <v>1</v>
      </c>
      <c r="X374" s="2065">
        <f>+'17HPM_DATA_INPUT'!D237-'17_AUDIT_TOTALS_CK'!C374</f>
        <v>2068</v>
      </c>
      <c r="Y374" s="2065">
        <f>+'17HPM_DATA_INPUT'!E237-'17_AUDIT_TOTALS_CK'!D374</f>
        <v>1712</v>
      </c>
      <c r="Z374" s="2065">
        <f>+'17HPM_DATA_INPUT'!F237-'17_AUDIT_TOTALS_CK'!E374</f>
        <v>3923</v>
      </c>
      <c r="AA374" s="2065">
        <f>+'17HPM_DATA_INPUT'!G237-'17_AUDIT_TOTALS_CK'!F374</f>
        <v>3396</v>
      </c>
      <c r="AB374" s="2065">
        <f>+'17HPM_DATA_INPUT'!H237-'17_AUDIT_TOTALS_CK'!G374</f>
        <v>936942</v>
      </c>
      <c r="AC374" s="2065">
        <f>+'17HPM_DATA_INPUT'!I237-'17_AUDIT_TOTALS_CK'!H374</f>
        <v>737663</v>
      </c>
      <c r="AD374" s="2065">
        <f>+'17HPM_DATA_INPUT'!J237-'17_AUDIT_TOTALS_CK'!I374</f>
        <v>313408</v>
      </c>
      <c r="AE374" s="2065">
        <f>+'17HPM_DATA_INPUT'!K237-'17_AUDIT_TOTALS_CK'!J374</f>
        <v>266049</v>
      </c>
      <c r="AF374" s="2065">
        <f>+'17HPM_DATA_INPUT'!L237-'17_AUDIT_TOTALS_CK'!K374</f>
        <v>313984</v>
      </c>
      <c r="AG374" s="2065">
        <f>+'17HPM_DATA_INPUT'!M237-'17_AUDIT_TOTALS_CK'!L374</f>
        <v>246956</v>
      </c>
      <c r="AH374" s="2065">
        <f>+'17HPM_DATA_INPUT'!N237-'17_AUDIT_TOTALS_CK'!M374</f>
        <v>-576</v>
      </c>
      <c r="AI374" s="2065">
        <f>+'17HPM_DATA_INPUT'!O237-'17_AUDIT_TOTALS_CK'!N374</f>
        <v>19094</v>
      </c>
      <c r="AJ374" s="2065">
        <f>+'17HPM_DATA_INPUT'!P237-'17_AUDIT_TOTALS_CK'!O374</f>
        <v>75337</v>
      </c>
      <c r="AK374" s="2065">
        <f>+'17HPM_DATA_INPUT'!Q237-'17_AUDIT_TOTALS_CK'!P374</f>
        <v>57717</v>
      </c>
      <c r="AL374" s="2065">
        <f>+'17HPM_DATA_INPUT'!R237-'17_AUDIT_TOTALS_CK'!Q374</f>
        <v>80465</v>
      </c>
      <c r="AM374" s="2065">
        <f>+'17HPM_DATA_INPUT'!S237-'17_AUDIT_TOTALS_CK'!R374</f>
        <v>61042</v>
      </c>
      <c r="AN374" s="2065">
        <f>+'17HPM_DATA_INPUT'!T237-'17_AUDIT_TOTALS_CK'!S374</f>
        <v>-156377</v>
      </c>
      <c r="AO374" s="2065">
        <f>+'17HPM_DATA_INPUT'!U237-'17_AUDIT_TOTALS_CK'!T374</f>
        <v>-99665</v>
      </c>
      <c r="AQ374" s="455" t="str">
        <f>'Departmental PL'!D385</f>
        <v>7430 PSYCH LAZOS FUERTES</v>
      </c>
      <c r="AR374" s="456">
        <f>+C374-'Departmental PL'!F385</f>
        <v>-2068</v>
      </c>
      <c r="AS374" s="456">
        <f>+D374-'Departmental PL'!G385</f>
        <v>-1712</v>
      </c>
      <c r="AT374" s="456">
        <f>+E374-'Departmental PL'!H385</f>
        <v>-3923</v>
      </c>
      <c r="AU374" s="456">
        <f>+F374-'Departmental PL'!I385</f>
        <v>-3396</v>
      </c>
      <c r="AV374" s="456">
        <f>+G374-'Departmental PL'!J385</f>
        <v>-936942</v>
      </c>
      <c r="AW374" s="456">
        <f>+H374-'Departmental PL'!K385</f>
        <v>-737663</v>
      </c>
      <c r="AX374" s="456">
        <f>+I374-'Departmental PL'!L385</f>
        <v>-313408</v>
      </c>
      <c r="AY374" s="456">
        <f>+J374-'Departmental PL'!M385</f>
        <v>-266049</v>
      </c>
      <c r="AZ374" s="456">
        <f>+K374-'Departmental PL'!N385</f>
        <v>-313984</v>
      </c>
      <c r="BA374" s="456">
        <f>+L374-'Departmental PL'!O385</f>
        <v>-246956</v>
      </c>
      <c r="BB374" s="456">
        <f>+M374-'Departmental PL'!P385</f>
        <v>576</v>
      </c>
      <c r="BC374" s="456">
        <f>+N374-'Departmental PL'!Q385</f>
        <v>-19093</v>
      </c>
      <c r="BD374" s="456">
        <f>+O374-'Departmental PL'!R385</f>
        <v>-75337</v>
      </c>
      <c r="BE374" s="456">
        <f>+P374-'Departmental PL'!S385</f>
        <v>-57717</v>
      </c>
      <c r="BF374" s="456">
        <f>+Q374-'Departmental PL'!T385</f>
        <v>-80465</v>
      </c>
      <c r="BG374" s="456">
        <f>+R374-'Departmental PL'!U385</f>
        <v>-61042</v>
      </c>
      <c r="BH374" s="456">
        <f>+S374-'Departmental PL'!V385</f>
        <v>156378</v>
      </c>
      <c r="BI374" s="456">
        <f>+T374-'Departmental PL'!W385</f>
        <v>99666</v>
      </c>
    </row>
    <row r="375" spans="1:61" ht="20.25" hidden="1" customHeight="1" x14ac:dyDescent="0.25">
      <c r="A375" s="2095" t="s">
        <v>23</v>
      </c>
      <c r="B375" s="2058" t="s">
        <v>2435</v>
      </c>
      <c r="C375" s="2060"/>
      <c r="D375" s="2060"/>
      <c r="E375" s="2060"/>
      <c r="F375" s="2060"/>
      <c r="G375" s="2060"/>
      <c r="H375" s="2060"/>
      <c r="I375" s="2060"/>
      <c r="J375" s="2060"/>
      <c r="K375" s="2060"/>
      <c r="L375" s="2060"/>
      <c r="M375" s="2060"/>
      <c r="N375" s="2060"/>
      <c r="O375" s="2060"/>
      <c r="P375" s="2060"/>
      <c r="Q375" s="2060"/>
      <c r="R375" s="2060"/>
      <c r="S375" s="2060"/>
      <c r="T375" s="2060"/>
      <c r="U375" s="2061" t="str">
        <f t="shared" si="3"/>
        <v>7450 ACT 48 PROGRAM</v>
      </c>
      <c r="W375" s="455" t="b">
        <f>+'17HPM_DATA_INPUT'!C238='17_AUDIT_TOTALS_CK'!U375</f>
        <v>1</v>
      </c>
      <c r="X375" s="2065">
        <f>+'17HPM_DATA_INPUT'!D238-'17_AUDIT_TOTALS_CK'!C375</f>
        <v>447</v>
      </c>
      <c r="Y375" s="2065">
        <f>+'17HPM_DATA_INPUT'!E238-'17_AUDIT_TOTALS_CK'!D375</f>
        <v>98</v>
      </c>
      <c r="Z375" s="2065">
        <f>+'17HPM_DATA_INPUT'!F238-'17_AUDIT_TOTALS_CK'!E375</f>
        <v>21944</v>
      </c>
      <c r="AA375" s="2065">
        <f>+'17HPM_DATA_INPUT'!G238-'17_AUDIT_TOTALS_CK'!F375</f>
        <v>4168</v>
      </c>
      <c r="AB375" s="2065">
        <f>+'17HPM_DATA_INPUT'!H238-'17_AUDIT_TOTALS_CK'!G375</f>
        <v>1383631</v>
      </c>
      <c r="AC375" s="2065">
        <f>+'17HPM_DATA_INPUT'!I238-'17_AUDIT_TOTALS_CK'!H375</f>
        <v>274689</v>
      </c>
      <c r="AD375" s="2065">
        <f>+'17HPM_DATA_INPUT'!J238-'17_AUDIT_TOTALS_CK'!I375</f>
        <v>586729</v>
      </c>
      <c r="AE375" s="2065">
        <f>+'17HPM_DATA_INPUT'!K238-'17_AUDIT_TOTALS_CK'!J375</f>
        <v>119000</v>
      </c>
      <c r="AF375" s="2065">
        <f>+'17HPM_DATA_INPUT'!L238-'17_AUDIT_TOTALS_CK'!K375</f>
        <v>593298</v>
      </c>
      <c r="AG375" s="2065">
        <f>+'17HPM_DATA_INPUT'!M238-'17_AUDIT_TOTALS_CK'!L375</f>
        <v>93672</v>
      </c>
      <c r="AH375" s="2065">
        <f>+'17HPM_DATA_INPUT'!N238-'17_AUDIT_TOTALS_CK'!M375</f>
        <v>-6570</v>
      </c>
      <c r="AI375" s="2065">
        <f>+'17HPM_DATA_INPUT'!O238-'17_AUDIT_TOTALS_CK'!N375</f>
        <v>25328</v>
      </c>
      <c r="AJ375" s="2065">
        <f>+'17HPM_DATA_INPUT'!P238-'17_AUDIT_TOTALS_CK'!O375</f>
        <v>41403</v>
      </c>
      <c r="AK375" s="2065">
        <f>+'17HPM_DATA_INPUT'!Q238-'17_AUDIT_TOTALS_CK'!P375</f>
        <v>7405</v>
      </c>
      <c r="AL375" s="2065">
        <f>+'17HPM_DATA_INPUT'!R238-'17_AUDIT_TOTALS_CK'!Q375</f>
        <v>134009</v>
      </c>
      <c r="AM375" s="2065">
        <f>+'17HPM_DATA_INPUT'!S238-'17_AUDIT_TOTALS_CK'!R375</f>
        <v>33381</v>
      </c>
      <c r="AN375" s="2065">
        <f>+'17HPM_DATA_INPUT'!T238-'17_AUDIT_TOTALS_CK'!S375</f>
        <v>-181981</v>
      </c>
      <c r="AO375" s="2065">
        <f>+'17HPM_DATA_INPUT'!U238-'17_AUDIT_TOTALS_CK'!T375</f>
        <v>-15458</v>
      </c>
      <c r="AQ375" s="455" t="str">
        <f>'Departmental PL'!D386</f>
        <v>7450 ACT 48 PROGRAM</v>
      </c>
      <c r="AR375" s="456">
        <f>+C375-'Departmental PL'!F386</f>
        <v>-447</v>
      </c>
      <c r="AS375" s="456">
        <f>+D375-'Departmental PL'!G386</f>
        <v>-98</v>
      </c>
      <c r="AT375" s="456">
        <f>+E375-'Departmental PL'!H386</f>
        <v>-21944</v>
      </c>
      <c r="AU375" s="456">
        <f>+F375-'Departmental PL'!I386</f>
        <v>-4168</v>
      </c>
      <c r="AV375" s="456">
        <f>+G375-'Departmental PL'!J386</f>
        <v>-1383631</v>
      </c>
      <c r="AW375" s="456">
        <f>+H375-'Departmental PL'!K386</f>
        <v>-274689</v>
      </c>
      <c r="AX375" s="456">
        <f>+I375-'Departmental PL'!L386</f>
        <v>-586729</v>
      </c>
      <c r="AY375" s="456">
        <f>+J375-'Departmental PL'!M386</f>
        <v>-119000</v>
      </c>
      <c r="AZ375" s="456">
        <f>+K375-'Departmental PL'!N386</f>
        <v>-593298</v>
      </c>
      <c r="BA375" s="456">
        <f>+L375-'Departmental PL'!O386</f>
        <v>-93672</v>
      </c>
      <c r="BB375" s="456">
        <f>+M375-'Departmental PL'!P386</f>
        <v>6569</v>
      </c>
      <c r="BC375" s="456">
        <f>+N375-'Departmental PL'!Q386</f>
        <v>-25328</v>
      </c>
      <c r="BD375" s="456">
        <f>+O375-'Departmental PL'!R386</f>
        <v>-41403</v>
      </c>
      <c r="BE375" s="456">
        <f>+P375-'Departmental PL'!S386</f>
        <v>-7405</v>
      </c>
      <c r="BF375" s="456">
        <f>+Q375-'Departmental PL'!T386</f>
        <v>-134009</v>
      </c>
      <c r="BG375" s="456">
        <f>+R375-'Departmental PL'!U386</f>
        <v>-33381</v>
      </c>
      <c r="BH375" s="456">
        <f>+S375-'Departmental PL'!V386</f>
        <v>181981</v>
      </c>
      <c r="BI375" s="456">
        <f>+T375-'Departmental PL'!W386</f>
        <v>15458</v>
      </c>
    </row>
    <row r="376" spans="1:61" ht="20.25" hidden="1" customHeight="1" x14ac:dyDescent="0.25">
      <c r="A376" s="2081"/>
      <c r="B376" s="2058" t="s">
        <v>2436</v>
      </c>
      <c r="C376" s="2060"/>
      <c r="D376" s="2060"/>
      <c r="E376" s="2060"/>
      <c r="F376" s="2060"/>
      <c r="G376" s="2060"/>
      <c r="H376" s="2060"/>
      <c r="I376" s="2060"/>
      <c r="J376" s="2060"/>
      <c r="K376" s="2060"/>
      <c r="L376" s="2060"/>
      <c r="M376" s="2060"/>
      <c r="N376" s="2060"/>
      <c r="O376" s="2060"/>
      <c r="P376" s="2060"/>
      <c r="Q376" s="2060"/>
      <c r="R376" s="2060"/>
      <c r="S376" s="2060"/>
      <c r="T376" s="2060"/>
      <c r="U376" s="2061" t="str">
        <f t="shared" si="3"/>
        <v>7500 ACT PROGRAM</v>
      </c>
      <c r="W376" s="455" t="b">
        <f>+'17HPM_DATA_INPUT'!C239='17_AUDIT_TOTALS_CK'!U376</f>
        <v>1</v>
      </c>
      <c r="X376" s="2065">
        <f>+'17HPM_DATA_INPUT'!D239-'17_AUDIT_TOTALS_CK'!C376</f>
        <v>709</v>
      </c>
      <c r="Y376" s="2065">
        <f>+'17HPM_DATA_INPUT'!E239-'17_AUDIT_TOTALS_CK'!D376</f>
        <v>835</v>
      </c>
      <c r="Z376" s="2065">
        <f>+'17HPM_DATA_INPUT'!F239-'17_AUDIT_TOTALS_CK'!E376</f>
        <v>30947</v>
      </c>
      <c r="AA376" s="2065">
        <f>+'17HPM_DATA_INPUT'!G239-'17_AUDIT_TOTALS_CK'!F376</f>
        <v>36217</v>
      </c>
      <c r="AB376" s="2065">
        <f>+'17HPM_DATA_INPUT'!H239-'17_AUDIT_TOTALS_CK'!G376</f>
        <v>2117293</v>
      </c>
      <c r="AC376" s="2065">
        <f>+'17HPM_DATA_INPUT'!I239-'17_AUDIT_TOTALS_CK'!H376</f>
        <v>2100495</v>
      </c>
      <c r="AD376" s="2065">
        <f>+'17HPM_DATA_INPUT'!J239-'17_AUDIT_TOTALS_CK'!I376</f>
        <v>988387</v>
      </c>
      <c r="AE376" s="2065">
        <f>+'17HPM_DATA_INPUT'!K239-'17_AUDIT_TOTALS_CK'!J376</f>
        <v>1055333</v>
      </c>
      <c r="AF376" s="2065">
        <f>+'17HPM_DATA_INPUT'!L239-'17_AUDIT_TOTALS_CK'!K376</f>
        <v>961048</v>
      </c>
      <c r="AG376" s="2065">
        <f>+'17HPM_DATA_INPUT'!M239-'17_AUDIT_TOTALS_CK'!L376</f>
        <v>844235</v>
      </c>
      <c r="AH376" s="2065">
        <f>+'17HPM_DATA_INPUT'!N239-'17_AUDIT_TOTALS_CK'!M376</f>
        <v>27338</v>
      </c>
      <c r="AI376" s="2065">
        <f>+'17HPM_DATA_INPUT'!O239-'17_AUDIT_TOTALS_CK'!N376</f>
        <v>211098</v>
      </c>
      <c r="AJ376" s="2065">
        <f>+'17HPM_DATA_INPUT'!P239-'17_AUDIT_TOTALS_CK'!O376</f>
        <v>235507</v>
      </c>
      <c r="AK376" s="2065">
        <f>+'17HPM_DATA_INPUT'!Q239-'17_AUDIT_TOTALS_CK'!P376</f>
        <v>205887</v>
      </c>
      <c r="AL376" s="2065">
        <f>+'17HPM_DATA_INPUT'!R239-'17_AUDIT_TOTALS_CK'!Q376</f>
        <v>230369</v>
      </c>
      <c r="AM376" s="2065">
        <f>+'17HPM_DATA_INPUT'!S239-'17_AUDIT_TOTALS_CK'!R376</f>
        <v>218564</v>
      </c>
      <c r="AN376" s="2065">
        <f>+'17HPM_DATA_INPUT'!T239-'17_AUDIT_TOTALS_CK'!S376</f>
        <v>-438538</v>
      </c>
      <c r="AO376" s="2065">
        <f>+'17HPM_DATA_INPUT'!U239-'17_AUDIT_TOTALS_CK'!T376</f>
        <v>-213353</v>
      </c>
      <c r="AQ376" s="455" t="str">
        <f>'Departmental PL'!D387</f>
        <v>7500 ACT PROGRAM*</v>
      </c>
      <c r="AR376" s="456">
        <f>+C376-'Departmental PL'!F387</f>
        <v>-709</v>
      </c>
      <c r="AS376" s="456">
        <f>+D376-'Departmental PL'!G387</f>
        <v>-835</v>
      </c>
      <c r="AT376" s="456">
        <f>+E376-'Departmental PL'!H387</f>
        <v>-30947</v>
      </c>
      <c r="AU376" s="456">
        <f>+F376-'Departmental PL'!I387</f>
        <v>-36217</v>
      </c>
      <c r="AV376" s="456">
        <f>+G376-'Departmental PL'!J387</f>
        <v>-2117293</v>
      </c>
      <c r="AW376" s="456">
        <f>+H376-'Departmental PL'!K387</f>
        <v>-1967638</v>
      </c>
      <c r="AX376" s="456">
        <f>+I376-'Departmental PL'!L387</f>
        <v>-988387</v>
      </c>
      <c r="AY376" s="456">
        <f>+J376-'Departmental PL'!M387</f>
        <v>-922476</v>
      </c>
      <c r="AZ376" s="456">
        <f>+K376-'Departmental PL'!N387</f>
        <v>-961048</v>
      </c>
      <c r="BA376" s="456">
        <f>+L376-'Departmental PL'!O387</f>
        <v>-844235</v>
      </c>
      <c r="BB376" s="456">
        <f>+M376-'Departmental PL'!P387</f>
        <v>-27339</v>
      </c>
      <c r="BC376" s="456">
        <f>+N376-'Departmental PL'!Q387</f>
        <v>-78241</v>
      </c>
      <c r="BD376" s="456">
        <f>+O376-'Departmental PL'!R387</f>
        <v>-235507</v>
      </c>
      <c r="BE376" s="456">
        <f>+P376-'Departmental PL'!S387</f>
        <v>-205887</v>
      </c>
      <c r="BF376" s="456">
        <f>+Q376-'Departmental PL'!T387</f>
        <v>-230369</v>
      </c>
      <c r="BG376" s="456">
        <f>+R376-'Departmental PL'!U387</f>
        <v>-218564</v>
      </c>
      <c r="BH376" s="456">
        <f>+S376-'Departmental PL'!V387</f>
        <v>438537</v>
      </c>
      <c r="BI376" s="456">
        <f>+T376-'Departmental PL'!W387</f>
        <v>346210</v>
      </c>
    </row>
    <row r="377" spans="1:61" ht="20.25" hidden="1" customHeight="1" x14ac:dyDescent="0.25">
      <c r="A377" s="2081"/>
      <c r="B377" s="2058" t="s">
        <v>2437</v>
      </c>
      <c r="C377" s="2060"/>
      <c r="D377" s="2060"/>
      <c r="E377" s="2060"/>
      <c r="F377" s="2060"/>
      <c r="G377" s="2060"/>
      <c r="H377" s="2060"/>
      <c r="I377" s="2060"/>
      <c r="J377" s="2060"/>
      <c r="K377" s="2060"/>
      <c r="L377" s="2060"/>
      <c r="M377" s="2060"/>
      <c r="N377" s="2060"/>
      <c r="O377" s="2060"/>
      <c r="P377" s="2060"/>
      <c r="Q377" s="2060"/>
      <c r="R377" s="2060"/>
      <c r="S377" s="2060"/>
      <c r="T377" s="2060"/>
      <c r="U377" s="2061" t="str">
        <f t="shared" si="3"/>
        <v>7510 ST CASE ADVOCACY</v>
      </c>
      <c r="W377" s="455" t="b">
        <f>+'17HPM_DATA_INPUT'!C240='17_AUDIT_TOTALS_CK'!U377</f>
        <v>1</v>
      </c>
      <c r="X377" s="2065">
        <f>+'17HPM_DATA_INPUT'!D240-'17_AUDIT_TOTALS_CK'!C377</f>
        <v>0</v>
      </c>
      <c r="Y377" s="2065">
        <f>+'17HPM_DATA_INPUT'!E240-'17_AUDIT_TOTALS_CK'!D377</f>
        <v>128</v>
      </c>
      <c r="Z377" s="2065">
        <f>+'17HPM_DATA_INPUT'!F240-'17_AUDIT_TOTALS_CK'!E377</f>
        <v>0</v>
      </c>
      <c r="AA377" s="2065">
        <f>+'17HPM_DATA_INPUT'!G240-'17_AUDIT_TOTALS_CK'!F377</f>
        <v>128</v>
      </c>
      <c r="AB377" s="2065">
        <f>+'17HPM_DATA_INPUT'!H240-'17_AUDIT_TOTALS_CK'!G377</f>
        <v>0</v>
      </c>
      <c r="AC377" s="2065">
        <f>+'17HPM_DATA_INPUT'!I240-'17_AUDIT_TOTALS_CK'!H377</f>
        <v>64709</v>
      </c>
      <c r="AD377" s="2065">
        <f>+'17HPM_DATA_INPUT'!J240-'17_AUDIT_TOTALS_CK'!I377</f>
        <v>0</v>
      </c>
      <c r="AE377" s="2065">
        <f>+'17HPM_DATA_INPUT'!K240-'17_AUDIT_TOTALS_CK'!J377</f>
        <v>15865</v>
      </c>
      <c r="AF377" s="2065">
        <f>+'17HPM_DATA_INPUT'!L240-'17_AUDIT_TOTALS_CK'!K377</f>
        <v>0</v>
      </c>
      <c r="AG377" s="2065">
        <f>+'17HPM_DATA_INPUT'!M240-'17_AUDIT_TOTALS_CK'!L377</f>
        <v>362137</v>
      </c>
      <c r="AH377" s="2065">
        <f>+'17HPM_DATA_INPUT'!N240-'17_AUDIT_TOTALS_CK'!M377</f>
        <v>0</v>
      </c>
      <c r="AI377" s="2065">
        <f>+'17HPM_DATA_INPUT'!O240-'17_AUDIT_TOTALS_CK'!N377</f>
        <v>-346273</v>
      </c>
      <c r="AJ377" s="2065">
        <f>+'17HPM_DATA_INPUT'!P240-'17_AUDIT_TOTALS_CK'!O377</f>
        <v>0</v>
      </c>
      <c r="AK377" s="2065">
        <f>+'17HPM_DATA_INPUT'!Q240-'17_AUDIT_TOTALS_CK'!P377</f>
        <v>84401</v>
      </c>
      <c r="AL377" s="2065">
        <f>+'17HPM_DATA_INPUT'!R240-'17_AUDIT_TOTALS_CK'!Q377</f>
        <v>0</v>
      </c>
      <c r="AM377" s="2065">
        <f>+'17HPM_DATA_INPUT'!S240-'17_AUDIT_TOTALS_CK'!R377</f>
        <v>68540</v>
      </c>
      <c r="AN377" s="2065">
        <f>+'17HPM_DATA_INPUT'!T240-'17_AUDIT_TOTALS_CK'!S377</f>
        <v>0</v>
      </c>
      <c r="AO377" s="2065">
        <f>+'17HPM_DATA_INPUT'!U240-'17_AUDIT_TOTALS_CK'!T377</f>
        <v>-499214</v>
      </c>
      <c r="AQ377" s="455" t="str">
        <f>'Departmental PL'!D388</f>
        <v>7510 ST CASE ADVOCACY</v>
      </c>
      <c r="AR377" s="456">
        <f>+C377-'Departmental PL'!F388</f>
        <v>0</v>
      </c>
      <c r="AS377" s="456">
        <f>+D377-'Departmental PL'!G388</f>
        <v>-128</v>
      </c>
      <c r="AT377" s="456">
        <f>+E377-'Departmental PL'!H388</f>
        <v>0</v>
      </c>
      <c r="AU377" s="456">
        <f>+F377-'Departmental PL'!I388</f>
        <v>-128</v>
      </c>
      <c r="AV377" s="456">
        <f>+G377-'Departmental PL'!J388</f>
        <v>0</v>
      </c>
      <c r="AW377" s="456">
        <f>+H377-'Departmental PL'!K388</f>
        <v>-64709</v>
      </c>
      <c r="AX377" s="456">
        <f>+I377-'Departmental PL'!L388</f>
        <v>0</v>
      </c>
      <c r="AY377" s="456">
        <f>+J377-'Departmental PL'!M388</f>
        <v>-15865</v>
      </c>
      <c r="AZ377" s="456">
        <f>+K377-'Departmental PL'!N388</f>
        <v>0</v>
      </c>
      <c r="BA377" s="456">
        <f>+L377-'Departmental PL'!O388</f>
        <v>-362137</v>
      </c>
      <c r="BB377" s="456">
        <f>+M377-'Departmental PL'!P388</f>
        <v>0</v>
      </c>
      <c r="BC377" s="456">
        <f>+N377-'Departmental PL'!Q388</f>
        <v>346272</v>
      </c>
      <c r="BD377" s="456">
        <f>+O377-'Departmental PL'!R388</f>
        <v>0</v>
      </c>
      <c r="BE377" s="456">
        <f>+P377-'Departmental PL'!S388</f>
        <v>-84401</v>
      </c>
      <c r="BF377" s="456">
        <f>+Q377-'Departmental PL'!T388</f>
        <v>0</v>
      </c>
      <c r="BG377" s="456">
        <f>+R377-'Departmental PL'!U388</f>
        <v>-68540</v>
      </c>
      <c r="BH377" s="456">
        <f>+S377-'Departmental PL'!V388</f>
        <v>0</v>
      </c>
      <c r="BI377" s="456">
        <f>+T377-'Departmental PL'!W388</f>
        <v>499213</v>
      </c>
    </row>
    <row r="378" spans="1:61" ht="20.25" hidden="1" customHeight="1" x14ac:dyDescent="0.25">
      <c r="A378" s="2067" t="s">
        <v>1605</v>
      </c>
      <c r="B378" s="2074" t="s">
        <v>2438</v>
      </c>
      <c r="C378" s="2075"/>
      <c r="D378" s="2075"/>
      <c r="E378" s="2075"/>
      <c r="F378" s="2075"/>
      <c r="G378" s="2075"/>
      <c r="H378" s="2075"/>
      <c r="I378" s="2075"/>
      <c r="J378" s="2075"/>
      <c r="K378" s="2075"/>
      <c r="L378" s="2075"/>
      <c r="M378" s="2075"/>
      <c r="N378" s="2075"/>
      <c r="O378" s="2075"/>
      <c r="P378" s="2075"/>
      <c r="Q378" s="2075"/>
      <c r="R378" s="2075"/>
      <c r="S378" s="2075"/>
      <c r="T378" s="2075"/>
      <c r="U378" s="2061" t="str">
        <f t="shared" si="3"/>
        <v>7550 BLENDED CASE MGMT</v>
      </c>
      <c r="W378" s="455" t="b">
        <f>+'17HPM_DATA_INPUT'!C241='17_AUDIT_TOTALS_CK'!U378</f>
        <v>1</v>
      </c>
      <c r="X378" s="2065">
        <f>+'17HPM_DATA_INPUT'!D241-'17_AUDIT_TOTALS_CK'!C378</f>
        <v>0</v>
      </c>
      <c r="Y378" s="2065">
        <f>+'17HPM_DATA_INPUT'!E241-'17_AUDIT_TOTALS_CK'!D378</f>
        <v>0</v>
      </c>
      <c r="Z378" s="2065">
        <f>+'17HPM_DATA_INPUT'!F241-'17_AUDIT_TOTALS_CK'!E378</f>
        <v>0</v>
      </c>
      <c r="AA378" s="2065">
        <f>+'17HPM_DATA_INPUT'!G241-'17_AUDIT_TOTALS_CK'!F378</f>
        <v>0</v>
      </c>
      <c r="AB378" s="2065">
        <f>+'17HPM_DATA_INPUT'!H241-'17_AUDIT_TOTALS_CK'!G378</f>
        <v>0</v>
      </c>
      <c r="AC378" s="2065">
        <f>+'17HPM_DATA_INPUT'!I241-'17_AUDIT_TOTALS_CK'!H378</f>
        <v>0</v>
      </c>
      <c r="AD378" s="2065">
        <f>+'17HPM_DATA_INPUT'!J241-'17_AUDIT_TOTALS_CK'!I378</f>
        <v>0</v>
      </c>
      <c r="AE378" s="2065">
        <f>+'17HPM_DATA_INPUT'!K241-'17_AUDIT_TOTALS_CK'!J378</f>
        <v>0</v>
      </c>
      <c r="AF378" s="2065">
        <f>+'17HPM_DATA_INPUT'!L241-'17_AUDIT_TOTALS_CK'!K378</f>
        <v>0</v>
      </c>
      <c r="AG378" s="2065">
        <f>+'17HPM_DATA_INPUT'!M241-'17_AUDIT_TOTALS_CK'!L378</f>
        <v>0</v>
      </c>
      <c r="AH378" s="2065">
        <f>+'17HPM_DATA_INPUT'!N241-'17_AUDIT_TOTALS_CK'!M378</f>
        <v>0</v>
      </c>
      <c r="AI378" s="2065">
        <f>+'17HPM_DATA_INPUT'!O241-'17_AUDIT_TOTALS_CK'!N378</f>
        <v>0</v>
      </c>
      <c r="AJ378" s="2065">
        <f>+'17HPM_DATA_INPUT'!P241-'17_AUDIT_TOTALS_CK'!O378</f>
        <v>0</v>
      </c>
      <c r="AK378" s="2065">
        <f>+'17HPM_DATA_INPUT'!Q241-'17_AUDIT_TOTALS_CK'!P378</f>
        <v>0</v>
      </c>
      <c r="AL378" s="2065">
        <f>+'17HPM_DATA_INPUT'!R241-'17_AUDIT_TOTALS_CK'!Q378</f>
        <v>0</v>
      </c>
      <c r="AM378" s="2065">
        <f>+'17HPM_DATA_INPUT'!S241-'17_AUDIT_TOTALS_CK'!R378</f>
        <v>0</v>
      </c>
      <c r="AN378" s="2065">
        <f>+'17HPM_DATA_INPUT'!T241-'17_AUDIT_TOTALS_CK'!S378</f>
        <v>0</v>
      </c>
      <c r="AO378" s="2065">
        <f>+'17HPM_DATA_INPUT'!U241-'17_AUDIT_TOTALS_CK'!T378</f>
        <v>0</v>
      </c>
      <c r="AQ378" s="2435" t="str">
        <f>'Departmental PL'!D389</f>
        <v>7550 BLENDED CASE MGMT</v>
      </c>
      <c r="AR378" s="456">
        <f>+C378-'Departmental PL'!F389</f>
        <v>0</v>
      </c>
      <c r="AS378" s="456">
        <f>+D378-'Departmental PL'!G389</f>
        <v>0</v>
      </c>
      <c r="AT378" s="456">
        <f>+E378-'Departmental PL'!H389</f>
        <v>0</v>
      </c>
      <c r="AU378" s="456">
        <f>+F378-'Departmental PL'!I389</f>
        <v>0</v>
      </c>
      <c r="AV378" s="456">
        <f>+G378-'Departmental PL'!J389</f>
        <v>0</v>
      </c>
      <c r="AW378" s="456">
        <f>+H378-'Departmental PL'!K389</f>
        <v>0</v>
      </c>
      <c r="AX378" s="456">
        <f>+I378-'Departmental PL'!L389</f>
        <v>0</v>
      </c>
      <c r="AY378" s="456">
        <f>+J378-'Departmental PL'!M389</f>
        <v>0</v>
      </c>
      <c r="AZ378" s="456">
        <f>+K378-'Departmental PL'!N389</f>
        <v>0</v>
      </c>
      <c r="BA378" s="456">
        <f>+L378-'Departmental PL'!O389</f>
        <v>-381094.94</v>
      </c>
      <c r="BB378" s="456">
        <f>+M378-'Departmental PL'!P389</f>
        <v>0</v>
      </c>
      <c r="BC378" s="456">
        <f>+N378-'Departmental PL'!Q389</f>
        <v>381094.94</v>
      </c>
      <c r="BD378" s="456">
        <f>+O378-'Departmental PL'!R389</f>
        <v>0</v>
      </c>
      <c r="BE378" s="456">
        <f>+P378-'Departmental PL'!S389</f>
        <v>-88818.81</v>
      </c>
      <c r="BF378" s="456">
        <f>+Q378-'Departmental PL'!T389</f>
        <v>0</v>
      </c>
      <c r="BG378" s="456">
        <f>+R378-'Departmental PL'!U389</f>
        <v>-86996.97</v>
      </c>
      <c r="BH378" s="456">
        <f>+S378-'Departmental PL'!V389</f>
        <v>0</v>
      </c>
      <c r="BI378" s="456">
        <f>+T378-'Departmental PL'!W389</f>
        <v>556910.72</v>
      </c>
    </row>
    <row r="379" spans="1:61" ht="20.25" hidden="1" customHeight="1" x14ac:dyDescent="0.25">
      <c r="A379" s="2067" t="s">
        <v>1606</v>
      </c>
      <c r="B379" s="2058" t="s">
        <v>2439</v>
      </c>
      <c r="C379" s="2060"/>
      <c r="D379" s="2060"/>
      <c r="E379" s="2060"/>
      <c r="F379" s="2060"/>
      <c r="G379" s="2060"/>
      <c r="H379" s="2060"/>
      <c r="I379" s="2060"/>
      <c r="J379" s="2060"/>
      <c r="K379" s="2060"/>
      <c r="L379" s="2060"/>
      <c r="M379" s="2060"/>
      <c r="N379" s="2060"/>
      <c r="O379" s="2060"/>
      <c r="P379" s="2060"/>
      <c r="Q379" s="2060"/>
      <c r="R379" s="2060"/>
      <c r="S379" s="2060"/>
      <c r="T379" s="2060"/>
      <c r="U379" s="2061" t="str">
        <f t="shared" si="3"/>
        <v>7580 PSYCH HEALTH HOME</v>
      </c>
      <c r="W379" s="455" t="b">
        <f>+'17HPM_DATA_INPUT'!C242='17_AUDIT_TOTALS_CK'!U379</f>
        <v>1</v>
      </c>
      <c r="X379" s="2065">
        <f>+'17HPM_DATA_INPUT'!D242-'17_AUDIT_TOTALS_CK'!C379</f>
        <v>4384</v>
      </c>
      <c r="Y379" s="2065">
        <f>+'17HPM_DATA_INPUT'!E242-'17_AUDIT_TOTALS_CK'!D379</f>
        <v>9945</v>
      </c>
      <c r="Z379" s="2065">
        <f>+'17HPM_DATA_INPUT'!F242-'17_AUDIT_TOTALS_CK'!E379</f>
        <v>4384</v>
      </c>
      <c r="AA379" s="2065">
        <f>+'17HPM_DATA_INPUT'!G242-'17_AUDIT_TOTALS_CK'!F379</f>
        <v>9938</v>
      </c>
      <c r="AB379" s="2065">
        <f>+'17HPM_DATA_INPUT'!H242-'17_AUDIT_TOTALS_CK'!G379</f>
        <v>2227532</v>
      </c>
      <c r="AC379" s="2065">
        <f>+'17HPM_DATA_INPUT'!I242-'17_AUDIT_TOTALS_CK'!H379</f>
        <v>5045031</v>
      </c>
      <c r="AD379" s="2065">
        <f>+'17HPM_DATA_INPUT'!J242-'17_AUDIT_TOTALS_CK'!I379</f>
        <v>975021</v>
      </c>
      <c r="AE379" s="2065">
        <f>+'17HPM_DATA_INPUT'!K242-'17_AUDIT_TOTALS_CK'!J379</f>
        <v>2267840</v>
      </c>
      <c r="AF379" s="2065">
        <f>+'17HPM_DATA_INPUT'!L242-'17_AUDIT_TOTALS_CK'!K379</f>
        <v>1743947</v>
      </c>
      <c r="AG379" s="2065">
        <f>+'17HPM_DATA_INPUT'!M242-'17_AUDIT_TOTALS_CK'!L379</f>
        <v>1423614</v>
      </c>
      <c r="AH379" s="2065">
        <f>+'17HPM_DATA_INPUT'!N242-'17_AUDIT_TOTALS_CK'!M379</f>
        <v>-768926</v>
      </c>
      <c r="AI379" s="2065">
        <f>+'17HPM_DATA_INPUT'!O242-'17_AUDIT_TOTALS_CK'!N379</f>
        <v>844226</v>
      </c>
      <c r="AJ379" s="2065">
        <f>+'17HPM_DATA_INPUT'!P242-'17_AUDIT_TOTALS_CK'!O379</f>
        <v>121552</v>
      </c>
      <c r="AK379" s="2065">
        <f>+'17HPM_DATA_INPUT'!Q242-'17_AUDIT_TOTALS_CK'!P379</f>
        <v>112130</v>
      </c>
      <c r="AL379" s="2065">
        <f>+'17HPM_DATA_INPUT'!R242-'17_AUDIT_TOTALS_CK'!Q379</f>
        <v>361192</v>
      </c>
      <c r="AM379" s="2065">
        <f>+'17HPM_DATA_INPUT'!S242-'17_AUDIT_TOTALS_CK'!R379</f>
        <v>312581</v>
      </c>
      <c r="AN379" s="2065">
        <f>+'17HPM_DATA_INPUT'!T242-'17_AUDIT_TOTALS_CK'!S379</f>
        <v>-1251670</v>
      </c>
      <c r="AO379" s="2065">
        <f>+'17HPM_DATA_INPUT'!U242-'17_AUDIT_TOTALS_CK'!T379</f>
        <v>419514</v>
      </c>
      <c r="AQ379" s="2435" t="str">
        <f>'Departmental PL'!D390</f>
        <v>7580 PSYCH HEALTH HOME*</v>
      </c>
      <c r="AR379" s="456">
        <f>+C379-'Departmental PL'!F390</f>
        <v>-4384</v>
      </c>
      <c r="AS379" s="456">
        <f>+D379-'Departmental PL'!G390</f>
        <v>-9945</v>
      </c>
      <c r="AT379" s="456">
        <f>+E379-'Departmental PL'!H390</f>
        <v>-4384</v>
      </c>
      <c r="AU379" s="456">
        <f>+F379-'Departmental PL'!I390</f>
        <v>-9938</v>
      </c>
      <c r="AV379" s="2442">
        <f>+G379-'Departmental PL'!J390</f>
        <v>-3032221.98</v>
      </c>
      <c r="AW379" s="456">
        <f>+H379-'Departmental PL'!K390</f>
        <v>-5053494.37</v>
      </c>
      <c r="AX379" s="456">
        <f>+I379-'Departmental PL'!L390</f>
        <v>-1779710.98</v>
      </c>
      <c r="AY379" s="456">
        <f>+J379-'Departmental PL'!M390</f>
        <v>-2276303.37</v>
      </c>
      <c r="AZ379" s="456">
        <f>+K379-'Departmental PL'!N390</f>
        <v>-2271439.525055361</v>
      </c>
      <c r="BA379" s="456">
        <f>+L379-'Departmental PL'!O390</f>
        <v>-1423614</v>
      </c>
      <c r="BB379" s="456">
        <f>+M379-'Departmental PL'!P390</f>
        <v>491728.545055361</v>
      </c>
      <c r="BC379" s="456">
        <f>+N379-'Departmental PL'!Q390</f>
        <v>-852689.37000000011</v>
      </c>
      <c r="BD379" s="456">
        <f>+O379-'Departmental PL'!R390</f>
        <v>-158317.923475641</v>
      </c>
      <c r="BE379" s="456">
        <f>+P379-'Departmental PL'!S390</f>
        <v>-112130</v>
      </c>
      <c r="BF379" s="456">
        <f>+Q379-'Departmental PL'!T390</f>
        <v>-470442.07382659439</v>
      </c>
      <c r="BG379" s="456">
        <f>+R379-'Departmental PL'!U390</f>
        <v>-312581</v>
      </c>
      <c r="BH379" s="456">
        <f>+S379-'Departmental PL'!V390</f>
        <v>1120488.5423575966</v>
      </c>
      <c r="BI379" s="456">
        <f>+T379-'Departmental PL'!W390</f>
        <v>-427978.37000000011</v>
      </c>
    </row>
    <row r="380" spans="1:61" ht="20.25" hidden="1" customHeight="1" x14ac:dyDescent="0.25">
      <c r="A380" s="2097" t="s">
        <v>1607</v>
      </c>
      <c r="B380" s="2058" t="s">
        <v>2440</v>
      </c>
      <c r="C380" s="2060"/>
      <c r="D380" s="2060"/>
      <c r="E380" s="2060"/>
      <c r="F380" s="2060"/>
      <c r="G380" s="2060"/>
      <c r="H380" s="2060"/>
      <c r="I380" s="2060"/>
      <c r="J380" s="2060"/>
      <c r="K380" s="2060"/>
      <c r="L380" s="2060"/>
      <c r="M380" s="2060"/>
      <c r="N380" s="2060"/>
      <c r="O380" s="2060"/>
      <c r="P380" s="2060"/>
      <c r="Q380" s="2060"/>
      <c r="R380" s="2060"/>
      <c r="S380" s="2060"/>
      <c r="T380" s="2060"/>
      <c r="U380" s="2061" t="str">
        <f t="shared" si="3"/>
        <v>7800 CPEP - TRIAGE/ EOB</v>
      </c>
      <c r="W380" s="455" t="b">
        <f>+'17HPM_DATA_INPUT'!C243='17_AUDIT_TOTALS_CK'!U380</f>
        <v>1</v>
      </c>
      <c r="X380" s="2065">
        <f>+'17HPM_DATA_INPUT'!D243-'17_AUDIT_TOTALS_CK'!C380</f>
        <v>6670</v>
      </c>
      <c r="Y380" s="2065">
        <f>+'17HPM_DATA_INPUT'!E243-'17_AUDIT_TOTALS_CK'!D380</f>
        <v>6229</v>
      </c>
      <c r="Z380" s="2065">
        <f>+'17HPM_DATA_INPUT'!F243-'17_AUDIT_TOTALS_CK'!E380</f>
        <v>18268</v>
      </c>
      <c r="AA380" s="2065">
        <f>+'17HPM_DATA_INPUT'!G243-'17_AUDIT_TOTALS_CK'!F380</f>
        <v>14325</v>
      </c>
      <c r="AB380" s="2065">
        <f>+'17HPM_DATA_INPUT'!H243-'17_AUDIT_TOTALS_CK'!G380</f>
        <v>12791116</v>
      </c>
      <c r="AC380" s="2065">
        <f>+'17HPM_DATA_INPUT'!I243-'17_AUDIT_TOTALS_CK'!H380</f>
        <v>10007291</v>
      </c>
      <c r="AD380" s="2065">
        <f>+'17HPM_DATA_INPUT'!J243-'17_AUDIT_TOTALS_CK'!I380</f>
        <v>4686495</v>
      </c>
      <c r="AE380" s="2065">
        <f>+'17HPM_DATA_INPUT'!K243-'17_AUDIT_TOTALS_CK'!J380</f>
        <v>3981442</v>
      </c>
      <c r="AF380" s="2065">
        <f>+'17HPM_DATA_INPUT'!L243-'17_AUDIT_TOTALS_CK'!K380</f>
        <v>3628054</v>
      </c>
      <c r="AG380" s="2065">
        <f>+'17HPM_DATA_INPUT'!M243-'17_AUDIT_TOTALS_CK'!L380</f>
        <v>3045285</v>
      </c>
      <c r="AH380" s="2065">
        <f>+'17HPM_DATA_INPUT'!N243-'17_AUDIT_TOTALS_CK'!M380</f>
        <v>1058441</v>
      </c>
      <c r="AI380" s="2065">
        <f>+'17HPM_DATA_INPUT'!O243-'17_AUDIT_TOTALS_CK'!N380</f>
        <v>936156</v>
      </c>
      <c r="AJ380" s="2065">
        <f>+'17HPM_DATA_INPUT'!P243-'17_AUDIT_TOTALS_CK'!O380</f>
        <v>484724</v>
      </c>
      <c r="AK380" s="2065">
        <f>+'17HPM_DATA_INPUT'!Q243-'17_AUDIT_TOTALS_CK'!P380</f>
        <v>437504</v>
      </c>
      <c r="AL380" s="2065">
        <f>+'17HPM_DATA_INPUT'!R243-'17_AUDIT_TOTALS_CK'!Q380</f>
        <v>1445933</v>
      </c>
      <c r="AM380" s="2065">
        <f>+'17HPM_DATA_INPUT'!S243-'17_AUDIT_TOTALS_CK'!R380</f>
        <v>1118339</v>
      </c>
      <c r="AN380" s="2065">
        <f>+'17HPM_DATA_INPUT'!T243-'17_AUDIT_TOTALS_CK'!S380</f>
        <v>-872215</v>
      </c>
      <c r="AO380" s="2065">
        <f>+'17HPM_DATA_INPUT'!U243-'17_AUDIT_TOTALS_CK'!T380</f>
        <v>-619686</v>
      </c>
      <c r="AQ380" s="455" t="str">
        <f>'Departmental PL'!D391</f>
        <v>7800 CPEP - TRIAGE/ EOB</v>
      </c>
      <c r="AR380" s="456">
        <f>+C380-'Departmental PL'!F391</f>
        <v>-6670</v>
      </c>
      <c r="AS380" s="456">
        <f>+D380-'Departmental PL'!G391</f>
        <v>-6229</v>
      </c>
      <c r="AT380" s="456">
        <f>+E380-'Departmental PL'!H391</f>
        <v>-18268</v>
      </c>
      <c r="AU380" s="456">
        <f>+F380-'Departmental PL'!I391</f>
        <v>-14325</v>
      </c>
      <c r="AV380" s="456">
        <f>+G380-'Departmental PL'!J391</f>
        <v>-12791116</v>
      </c>
      <c r="AW380" s="456">
        <f>+H380-'Departmental PL'!K391</f>
        <v>-10007291</v>
      </c>
      <c r="AX380" s="456">
        <f>+I380-'Departmental PL'!L391</f>
        <v>-4686495</v>
      </c>
      <c r="AY380" s="456">
        <f>+J380-'Departmental PL'!M391</f>
        <v>-3981442</v>
      </c>
      <c r="AZ380" s="456">
        <f>+K380-'Departmental PL'!N391</f>
        <v>-3628054</v>
      </c>
      <c r="BA380" s="456">
        <f>+L380-'Departmental PL'!O391</f>
        <v>-3045285</v>
      </c>
      <c r="BB380" s="456">
        <f>+M380-'Departmental PL'!P391</f>
        <v>-1058441</v>
      </c>
      <c r="BC380" s="456">
        <f>+N380-'Departmental PL'!Q391</f>
        <v>-936157</v>
      </c>
      <c r="BD380" s="456">
        <f>+O380-'Departmental PL'!R391</f>
        <v>-484724</v>
      </c>
      <c r="BE380" s="456">
        <f>+P380-'Departmental PL'!S391</f>
        <v>-437504</v>
      </c>
      <c r="BF380" s="456">
        <f>+Q380-'Departmental PL'!T391</f>
        <v>-1445933</v>
      </c>
      <c r="BG380" s="456">
        <f>+R380-'Departmental PL'!U391</f>
        <v>-1118339</v>
      </c>
      <c r="BH380" s="456">
        <f>+S380-'Departmental PL'!V391</f>
        <v>872216</v>
      </c>
      <c r="BI380" s="456">
        <f>+T380-'Departmental PL'!W391</f>
        <v>619686</v>
      </c>
    </row>
    <row r="381" spans="1:61" ht="20.25" hidden="1" customHeight="1" x14ac:dyDescent="0.25">
      <c r="A381" s="2067" t="s">
        <v>1608</v>
      </c>
      <c r="B381" s="2058" t="s">
        <v>2441</v>
      </c>
      <c r="C381" s="2060"/>
      <c r="D381" s="2060"/>
      <c r="E381" s="2060"/>
      <c r="F381" s="2060"/>
      <c r="G381" s="2060"/>
      <c r="H381" s="2060"/>
      <c r="I381" s="2060"/>
      <c r="J381" s="2060"/>
      <c r="K381" s="2060"/>
      <c r="L381" s="2060"/>
      <c r="M381" s="2060"/>
      <c r="N381" s="2060"/>
      <c r="O381" s="2060"/>
      <c r="P381" s="2060"/>
      <c r="Q381" s="2060"/>
      <c r="R381" s="2060"/>
      <c r="S381" s="2060"/>
      <c r="T381" s="2060"/>
      <c r="U381" s="2061" t="str">
        <f t="shared" si="3"/>
        <v>7830 CPEP - MOBILE/INTERIM CRISIS</v>
      </c>
      <c r="W381" s="455" t="b">
        <f>+'17HPM_DATA_INPUT'!C244='17_AUDIT_TOTALS_CK'!U381</f>
        <v>1</v>
      </c>
      <c r="X381" s="2065">
        <f>+'17HPM_DATA_INPUT'!D244-'17_AUDIT_TOTALS_CK'!C381</f>
        <v>1987</v>
      </c>
      <c r="Y381" s="2065">
        <f>+'17HPM_DATA_INPUT'!E244-'17_AUDIT_TOTALS_CK'!D381</f>
        <v>2219</v>
      </c>
      <c r="Z381" s="2065">
        <f>+'17HPM_DATA_INPUT'!F244-'17_AUDIT_TOTALS_CK'!E381</f>
        <v>2168</v>
      </c>
      <c r="AA381" s="2065">
        <f>+'17HPM_DATA_INPUT'!G244-'17_AUDIT_TOTALS_CK'!F381</f>
        <v>2397</v>
      </c>
      <c r="AB381" s="2065">
        <f>+'17HPM_DATA_INPUT'!H244-'17_AUDIT_TOTALS_CK'!G381</f>
        <v>1875252</v>
      </c>
      <c r="AC381" s="2065">
        <f>+'17HPM_DATA_INPUT'!I244-'17_AUDIT_TOTALS_CK'!H381</f>
        <v>1981302</v>
      </c>
      <c r="AD381" s="2065">
        <f>+'17HPM_DATA_INPUT'!J244-'17_AUDIT_TOTALS_CK'!I381</f>
        <v>1525804</v>
      </c>
      <c r="AE381" s="2065">
        <f>+'17HPM_DATA_INPUT'!K244-'17_AUDIT_TOTALS_CK'!J381</f>
        <v>1343599</v>
      </c>
      <c r="AF381" s="2065">
        <f>+'17HPM_DATA_INPUT'!L244-'17_AUDIT_TOTALS_CK'!K381</f>
        <v>1027806</v>
      </c>
      <c r="AG381" s="2065">
        <f>+'17HPM_DATA_INPUT'!M244-'17_AUDIT_TOTALS_CK'!L381</f>
        <v>976640</v>
      </c>
      <c r="AH381" s="2065">
        <f>+'17HPM_DATA_INPUT'!N244-'17_AUDIT_TOTALS_CK'!M381</f>
        <v>497998</v>
      </c>
      <c r="AI381" s="2065">
        <f>+'17HPM_DATA_INPUT'!O244-'17_AUDIT_TOTALS_CK'!N381</f>
        <v>366958</v>
      </c>
      <c r="AJ381" s="2065">
        <f>+'17HPM_DATA_INPUT'!P244-'17_AUDIT_TOTALS_CK'!O381</f>
        <v>88970</v>
      </c>
      <c r="AK381" s="2065">
        <f>+'17HPM_DATA_INPUT'!Q244-'17_AUDIT_TOTALS_CK'!P381</f>
        <v>94892</v>
      </c>
      <c r="AL381" s="2065">
        <f>+'17HPM_DATA_INPUT'!R244-'17_AUDIT_TOTALS_CK'!Q381</f>
        <v>241306</v>
      </c>
      <c r="AM381" s="2065">
        <f>+'17HPM_DATA_INPUT'!S244-'17_AUDIT_TOTALS_CK'!R381</f>
        <v>270238</v>
      </c>
      <c r="AN381" s="2065">
        <f>+'17HPM_DATA_INPUT'!T244-'17_AUDIT_TOTALS_CK'!S381</f>
        <v>167722</v>
      </c>
      <c r="AO381" s="2065">
        <f>+'17HPM_DATA_INPUT'!U244-'17_AUDIT_TOTALS_CK'!T381</f>
        <v>1829</v>
      </c>
      <c r="AQ381" s="455" t="str">
        <f>'Departmental PL'!D392</f>
        <v>7830 CPEP - MOBILE/INTERIM CRISIS</v>
      </c>
      <c r="AR381" s="456">
        <f>+C381-'Departmental PL'!F392</f>
        <v>-1987</v>
      </c>
      <c r="AS381" s="456">
        <f>+D381-'Departmental PL'!G392</f>
        <v>-2219</v>
      </c>
      <c r="AT381" s="456">
        <f>+E381-'Departmental PL'!H392</f>
        <v>-2168</v>
      </c>
      <c r="AU381" s="456">
        <f>+F381-'Departmental PL'!I392</f>
        <v>-2397</v>
      </c>
      <c r="AV381" s="456">
        <f>+G381-'Departmental PL'!J392</f>
        <v>-1875252</v>
      </c>
      <c r="AW381" s="456">
        <f>+H381-'Departmental PL'!K392</f>
        <v>-1981302</v>
      </c>
      <c r="AX381" s="456">
        <f>+I381-'Departmental PL'!L392</f>
        <v>-1525804</v>
      </c>
      <c r="AY381" s="456">
        <f>+J381-'Departmental PL'!M392</f>
        <v>-1343599</v>
      </c>
      <c r="AZ381" s="456">
        <f>+K381-'Departmental PL'!N392</f>
        <v>-1027806</v>
      </c>
      <c r="BA381" s="456">
        <f>+L381-'Departmental PL'!O392</f>
        <v>-976640</v>
      </c>
      <c r="BB381" s="456">
        <f>+M381-'Departmental PL'!P392</f>
        <v>-497998</v>
      </c>
      <c r="BC381" s="456">
        <f>+N381-'Departmental PL'!Q392</f>
        <v>-366959</v>
      </c>
      <c r="BD381" s="456">
        <f>+O381-'Departmental PL'!R392</f>
        <v>-88970</v>
      </c>
      <c r="BE381" s="456">
        <f>+P381-'Departmental PL'!S392</f>
        <v>-94892</v>
      </c>
      <c r="BF381" s="456">
        <f>+Q381-'Departmental PL'!T392</f>
        <v>-241306</v>
      </c>
      <c r="BG381" s="456">
        <f>+R381-'Departmental PL'!U392</f>
        <v>-270238</v>
      </c>
      <c r="BH381" s="456">
        <f>+S381-'Departmental PL'!V392</f>
        <v>-167722</v>
      </c>
      <c r="BI381" s="456">
        <f>+T381-'Departmental PL'!W392</f>
        <v>-1829</v>
      </c>
    </row>
    <row r="382" spans="1:61" ht="20.25" hidden="1" customHeight="1" x14ac:dyDescent="0.25">
      <c r="A382" s="2031" t="s">
        <v>1609</v>
      </c>
      <c r="B382" s="2058" t="s">
        <v>2442</v>
      </c>
      <c r="C382" s="2060"/>
      <c r="D382" s="2060"/>
      <c r="E382" s="2060"/>
      <c r="F382" s="2060"/>
      <c r="G382" s="2060"/>
      <c r="H382" s="2060"/>
      <c r="I382" s="2060"/>
      <c r="J382" s="2060"/>
      <c r="K382" s="2060"/>
      <c r="L382" s="2060"/>
      <c r="M382" s="2060"/>
      <c r="N382" s="2060"/>
      <c r="O382" s="2060"/>
      <c r="P382" s="2060"/>
      <c r="Q382" s="2060"/>
      <c r="R382" s="2060"/>
      <c r="S382" s="2060"/>
      <c r="T382" s="2060"/>
      <c r="U382" s="2061" t="str">
        <f t="shared" si="3"/>
        <v>7850 PSYCH MEDICINE PROG</v>
      </c>
      <c r="W382" s="455" t="b">
        <f>+'17HPM_DATA_INPUT'!C245='17_AUDIT_TOTALS_CK'!U382</f>
        <v>1</v>
      </c>
      <c r="X382" s="2065">
        <f>+'17HPM_DATA_INPUT'!D245-'17_AUDIT_TOTALS_CK'!C382</f>
        <v>4996</v>
      </c>
      <c r="Y382" s="2065">
        <f>+'17HPM_DATA_INPUT'!E245-'17_AUDIT_TOTALS_CK'!D382</f>
        <v>4668</v>
      </c>
      <c r="Z382" s="2065">
        <f>+'17HPM_DATA_INPUT'!F245-'17_AUDIT_TOTALS_CK'!E382</f>
        <v>13365</v>
      </c>
      <c r="AA382" s="2065">
        <f>+'17HPM_DATA_INPUT'!G245-'17_AUDIT_TOTALS_CK'!F382</f>
        <v>12611</v>
      </c>
      <c r="AB382" s="2065">
        <f>+'17HPM_DATA_INPUT'!H245-'17_AUDIT_TOTALS_CK'!G382</f>
        <v>1662196</v>
      </c>
      <c r="AC382" s="2065">
        <f>+'17HPM_DATA_INPUT'!I245-'17_AUDIT_TOTALS_CK'!H382</f>
        <v>1562331</v>
      </c>
      <c r="AD382" s="2065">
        <f>+'17HPM_DATA_INPUT'!J245-'17_AUDIT_TOTALS_CK'!I382</f>
        <v>563100</v>
      </c>
      <c r="AE382" s="2065">
        <f>+'17HPM_DATA_INPUT'!K245-'17_AUDIT_TOTALS_CK'!J382</f>
        <v>532851</v>
      </c>
      <c r="AF382" s="2065">
        <f>+'17HPM_DATA_INPUT'!L245-'17_AUDIT_TOTALS_CK'!K382</f>
        <v>1071883</v>
      </c>
      <c r="AG382" s="2065">
        <f>+'17HPM_DATA_INPUT'!M245-'17_AUDIT_TOTALS_CK'!L382</f>
        <v>722245</v>
      </c>
      <c r="AH382" s="2065">
        <f>+'17HPM_DATA_INPUT'!N245-'17_AUDIT_TOTALS_CK'!M382</f>
        <v>-508783</v>
      </c>
      <c r="AI382" s="2065">
        <f>+'17HPM_DATA_INPUT'!O245-'17_AUDIT_TOTALS_CK'!N382</f>
        <v>-189394</v>
      </c>
      <c r="AJ382" s="2065">
        <f>+'17HPM_DATA_INPUT'!P245-'17_AUDIT_TOTALS_CK'!O382</f>
        <v>286737</v>
      </c>
      <c r="AK382" s="2065">
        <f>+'17HPM_DATA_INPUT'!Q245-'17_AUDIT_TOTALS_CK'!P382</f>
        <v>187879</v>
      </c>
      <c r="AL382" s="2065">
        <f>+'17HPM_DATA_INPUT'!R245-'17_AUDIT_TOTALS_CK'!Q382</f>
        <v>237218</v>
      </c>
      <c r="AM382" s="2065">
        <f>+'17HPM_DATA_INPUT'!S245-'17_AUDIT_TOTALS_CK'!R382</f>
        <v>204588</v>
      </c>
      <c r="AN382" s="2065">
        <f>+'17HPM_DATA_INPUT'!T245-'17_AUDIT_TOTALS_CK'!S382</f>
        <v>-1032739</v>
      </c>
      <c r="AO382" s="2065">
        <f>+'17HPM_DATA_INPUT'!U245-'17_AUDIT_TOTALS_CK'!T382</f>
        <v>-581860</v>
      </c>
      <c r="AQ382" s="455" t="str">
        <f>'Departmental PL'!D393</f>
        <v>7850 PSYCH MEDICINE PROG</v>
      </c>
      <c r="AR382" s="456">
        <f>+C382-'Departmental PL'!F393</f>
        <v>-4996</v>
      </c>
      <c r="AS382" s="456">
        <f>+D382-'Departmental PL'!G393</f>
        <v>-4668</v>
      </c>
      <c r="AT382" s="456">
        <f>+E382-'Departmental PL'!H393</f>
        <v>-13365</v>
      </c>
      <c r="AU382" s="456">
        <f>+F382-'Departmental PL'!I393</f>
        <v>-12611</v>
      </c>
      <c r="AV382" s="456">
        <f>+G382-'Departmental PL'!J393</f>
        <v>-1662196</v>
      </c>
      <c r="AW382" s="456">
        <f>+H382-'Departmental PL'!K393</f>
        <v>-1562331</v>
      </c>
      <c r="AX382" s="456">
        <f>+I382-'Departmental PL'!L393</f>
        <v>-563100</v>
      </c>
      <c r="AY382" s="456">
        <f>+J382-'Departmental PL'!M393</f>
        <v>-532851</v>
      </c>
      <c r="AZ382" s="456">
        <f>+K382-'Departmental PL'!N393</f>
        <v>-1071883</v>
      </c>
      <c r="BA382" s="456">
        <f>+L382-'Departmental PL'!O393</f>
        <v>-722245</v>
      </c>
      <c r="BB382" s="456">
        <f>+M382-'Departmental PL'!P393</f>
        <v>508783</v>
      </c>
      <c r="BC382" s="456">
        <f>+N382-'Departmental PL'!Q393</f>
        <v>189394</v>
      </c>
      <c r="BD382" s="456">
        <f>+O382-'Departmental PL'!R393</f>
        <v>-286737</v>
      </c>
      <c r="BE382" s="456">
        <f>+P382-'Departmental PL'!S393</f>
        <v>-187879</v>
      </c>
      <c r="BF382" s="456">
        <f>+Q382-'Departmental PL'!T393</f>
        <v>-237218</v>
      </c>
      <c r="BG382" s="456">
        <f>+R382-'Departmental PL'!U393</f>
        <v>-204588</v>
      </c>
      <c r="BH382" s="456">
        <f>+S382-'Departmental PL'!V393</f>
        <v>1032738</v>
      </c>
      <c r="BI382" s="456">
        <f>+T382-'Departmental PL'!W393</f>
        <v>581861</v>
      </c>
    </row>
    <row r="383" spans="1:61" ht="20.25" hidden="1" customHeight="1" x14ac:dyDescent="0.25">
      <c r="A383" s="2085" t="s">
        <v>1605</v>
      </c>
      <c r="B383" s="2058"/>
      <c r="C383" s="2060"/>
      <c r="D383" s="2060"/>
      <c r="E383" s="2060"/>
      <c r="F383" s="2060"/>
      <c r="G383" s="2060"/>
      <c r="H383" s="2060"/>
      <c r="I383" s="2060"/>
      <c r="J383" s="2060"/>
      <c r="K383" s="2060"/>
      <c r="L383" s="2060"/>
      <c r="M383" s="2060"/>
      <c r="N383" s="2060"/>
      <c r="O383" s="2060"/>
      <c r="P383" s="2060"/>
      <c r="Q383" s="2060"/>
      <c r="R383" s="2060"/>
      <c r="S383" s="2060"/>
      <c r="T383" s="2060"/>
      <c r="AQ383" s="2435" t="str">
        <f>'Departmental PL'!D394</f>
        <v xml:space="preserve">  STIES OTHER CS MGT &amp; NON-FLOWCAST</v>
      </c>
      <c r="AR383" s="456">
        <f>+C383-'Departmental PL'!F394</f>
        <v>0</v>
      </c>
      <c r="AS383" s="456">
        <f>+D383-'Departmental PL'!G394</f>
        <v>0</v>
      </c>
      <c r="AT383" s="456">
        <f>+E383-'Departmental PL'!H394</f>
        <v>0</v>
      </c>
      <c r="AU383" s="456">
        <f>+F383-'Departmental PL'!I394</f>
        <v>0</v>
      </c>
      <c r="AV383" s="456">
        <f>+G383-'Departmental PL'!J394</f>
        <v>0</v>
      </c>
      <c r="AW383" s="456">
        <f>+H383-'Departmental PL'!K394</f>
        <v>0</v>
      </c>
      <c r="AX383" s="456">
        <f>+I383-'Departmental PL'!L394</f>
        <v>0</v>
      </c>
      <c r="AY383" s="456">
        <f>+J383-'Departmental PL'!M394</f>
        <v>0</v>
      </c>
      <c r="AZ383" s="456">
        <f>+K383-'Departmental PL'!N394</f>
        <v>-236269.13999999998</v>
      </c>
      <c r="BA383" s="456">
        <f>+L383-'Departmental PL'!O394</f>
        <v>-398098.89</v>
      </c>
      <c r="BB383" s="456">
        <f>+M383-'Departmental PL'!P394</f>
        <v>236269.13999999998</v>
      </c>
      <c r="BC383" s="456">
        <f>+N383-'Departmental PL'!Q394</f>
        <v>398098.89</v>
      </c>
      <c r="BD383" s="456">
        <f>+O383-'Departmental PL'!R394</f>
        <v>-5024.4000000000005</v>
      </c>
      <c r="BE383" s="456">
        <f>+P383-'Departmental PL'!S394</f>
        <v>-18682.830000000002</v>
      </c>
      <c r="BF383" s="456">
        <f>+Q383-'Departmental PL'!T394</f>
        <v>-27464.63</v>
      </c>
      <c r="BG383" s="456">
        <f>+R383-'Departmental PL'!U394</f>
        <v>-47125.219999999994</v>
      </c>
      <c r="BH383" s="456">
        <f>+S383-'Departmental PL'!V394</f>
        <v>268758.17</v>
      </c>
      <c r="BI383" s="456">
        <f>+T383-'Departmental PL'!W394</f>
        <v>463906.94</v>
      </c>
    </row>
    <row r="384" spans="1:61" ht="20.25" hidden="1" customHeight="1" x14ac:dyDescent="0.25">
      <c r="A384" s="2067" t="s">
        <v>1607</v>
      </c>
      <c r="B384" s="2058"/>
      <c r="C384" s="2060"/>
      <c r="D384" s="2060"/>
      <c r="E384" s="2060"/>
      <c r="F384" s="2060"/>
      <c r="G384" s="2060"/>
      <c r="H384" s="2060"/>
      <c r="I384" s="2060"/>
      <c r="J384" s="2060"/>
      <c r="K384" s="2060"/>
      <c r="L384" s="2060"/>
      <c r="M384" s="2060"/>
      <c r="N384" s="2060"/>
      <c r="O384" s="2060"/>
      <c r="P384" s="2060"/>
      <c r="Q384" s="2060"/>
      <c r="R384" s="2060"/>
      <c r="S384" s="2060"/>
      <c r="T384" s="2060"/>
      <c r="AQ384" s="2435" t="str">
        <f>'Departmental PL'!D395</f>
        <v xml:space="preserve">  PSYCH DEFICIT FUNDING</v>
      </c>
      <c r="AR384" s="456">
        <f>+C384-'Departmental PL'!F395</f>
        <v>0</v>
      </c>
      <c r="AS384" s="456">
        <f>+D384-'Departmental PL'!G395</f>
        <v>0</v>
      </c>
      <c r="AT384" s="456">
        <f>+E384-'Departmental PL'!H395</f>
        <v>0</v>
      </c>
      <c r="AU384" s="456">
        <f>+F384-'Departmental PL'!I395</f>
        <v>0</v>
      </c>
      <c r="AV384" s="456">
        <f>+G384-'Departmental PL'!J395</f>
        <v>0</v>
      </c>
      <c r="AW384" s="456">
        <f>+H384-'Departmental PL'!K395</f>
        <v>0</v>
      </c>
      <c r="AX384" s="456">
        <f>+I384-'Departmental PL'!L395</f>
        <v>-1035697</v>
      </c>
      <c r="AY384" s="456">
        <f>+J384-'Departmental PL'!M395</f>
        <v>-1096326.75</v>
      </c>
      <c r="AZ384" s="456">
        <f>+K384-'Departmental PL'!N395</f>
        <v>0</v>
      </c>
      <c r="BA384" s="456">
        <f>+L384-'Departmental PL'!O395</f>
        <v>0</v>
      </c>
      <c r="BB384" s="456">
        <f>+M384-'Departmental PL'!P395</f>
        <v>-1035697</v>
      </c>
      <c r="BC384" s="456">
        <f>+N384-'Departmental PL'!Q395</f>
        <v>-1096326.75</v>
      </c>
      <c r="BD384" s="456">
        <f>+O384-'Departmental PL'!R395</f>
        <v>0</v>
      </c>
      <c r="BE384" s="456">
        <f>+P384-'Departmental PL'!S395</f>
        <v>0</v>
      </c>
      <c r="BF384" s="456">
        <f>+Q384-'Departmental PL'!T395</f>
        <v>0</v>
      </c>
      <c r="BG384" s="456">
        <f>+R384-'Departmental PL'!U395</f>
        <v>0</v>
      </c>
      <c r="BH384" s="456">
        <f>+S384-'Departmental PL'!V395</f>
        <v>-1035697</v>
      </c>
      <c r="BI384" s="456">
        <f>+T384-'Departmental PL'!W395</f>
        <v>-1096326.75</v>
      </c>
    </row>
    <row r="385" spans="1:61" ht="20.25" hidden="1" customHeight="1" x14ac:dyDescent="0.25">
      <c r="A385" s="2067" t="s">
        <v>1608</v>
      </c>
      <c r="B385" s="2069" t="s">
        <v>2306</v>
      </c>
      <c r="C385" s="2070"/>
      <c r="D385" s="2070"/>
      <c r="E385" s="2070"/>
      <c r="F385" s="2070"/>
      <c r="G385" s="2070"/>
      <c r="H385" s="2070"/>
      <c r="I385" s="2070"/>
      <c r="J385" s="2070"/>
      <c r="K385" s="2070"/>
      <c r="L385" s="2070"/>
      <c r="M385" s="2070"/>
      <c r="N385" s="2070"/>
      <c r="O385" s="2070"/>
      <c r="P385" s="2070"/>
      <c r="Q385" s="2070"/>
      <c r="R385" s="2070"/>
      <c r="S385" s="2070"/>
      <c r="T385" s="2070"/>
      <c r="U385" s="2061" t="str">
        <f t="shared" si="3"/>
        <v>Total OUTPATIENT</v>
      </c>
      <c r="W385" s="455" t="b">
        <f>+'17HPM_DATA_INPUT'!C246='17_AUDIT_TOTALS_CK'!U385</f>
        <v>1</v>
      </c>
      <c r="X385" s="2065">
        <f>+'17HPM_DATA_INPUT'!D246-'17_AUDIT_TOTALS_CK'!C385</f>
        <v>94550</v>
      </c>
      <c r="Y385" s="2065">
        <f>+'17HPM_DATA_INPUT'!E246-'17_AUDIT_TOTALS_CK'!D385</f>
        <v>93535</v>
      </c>
      <c r="Z385" s="2065">
        <f>+'17HPM_DATA_INPUT'!F246-'17_AUDIT_TOTALS_CK'!E385</f>
        <v>2774247</v>
      </c>
      <c r="AA385" s="2065">
        <f>+'17HPM_DATA_INPUT'!G246-'17_AUDIT_TOTALS_CK'!F385</f>
        <v>2815054</v>
      </c>
      <c r="AB385" s="2065">
        <f>+'17HPM_DATA_INPUT'!H246-'17_AUDIT_TOTALS_CK'!G385</f>
        <v>71155653</v>
      </c>
      <c r="AC385" s="2065">
        <f>+'17HPM_DATA_INPUT'!I246-'17_AUDIT_TOTALS_CK'!H385</f>
        <v>65059331</v>
      </c>
      <c r="AD385" s="2065">
        <f>+'17HPM_DATA_INPUT'!J246-'17_AUDIT_TOTALS_CK'!I385</f>
        <v>26441729</v>
      </c>
      <c r="AE385" s="2065">
        <f>+'17HPM_DATA_INPUT'!K246-'17_AUDIT_TOTALS_CK'!J385</f>
        <v>24858293</v>
      </c>
      <c r="AF385" s="2065">
        <f>+'17HPM_DATA_INPUT'!L246-'17_AUDIT_TOTALS_CK'!K385</f>
        <v>25851387</v>
      </c>
      <c r="AG385" s="2065">
        <f>+'17HPM_DATA_INPUT'!M246-'17_AUDIT_TOTALS_CK'!L385</f>
        <v>21904339</v>
      </c>
      <c r="AH385" s="2065">
        <f>+'17HPM_DATA_INPUT'!N246-'17_AUDIT_TOTALS_CK'!M385</f>
        <v>590342</v>
      </c>
      <c r="AI385" s="2065">
        <f>+'17HPM_DATA_INPUT'!O246-'17_AUDIT_TOTALS_CK'!N385</f>
        <v>2953954</v>
      </c>
      <c r="AJ385" s="2065">
        <f>+'17HPM_DATA_INPUT'!P246-'17_AUDIT_TOTALS_CK'!O385</f>
        <v>5926729</v>
      </c>
      <c r="AK385" s="2065">
        <f>+'17HPM_DATA_INPUT'!Q246-'17_AUDIT_TOTALS_CK'!P385</f>
        <v>5262442</v>
      </c>
      <c r="AL385" s="2065">
        <f>+'17HPM_DATA_INPUT'!R246-'17_AUDIT_TOTALS_CK'!Q385</f>
        <v>8801760</v>
      </c>
      <c r="AM385" s="2065">
        <f>+'17HPM_DATA_INPUT'!S246-'17_AUDIT_TOTALS_CK'!R385</f>
        <v>7850992</v>
      </c>
      <c r="AN385" s="2065">
        <f>+'17HPM_DATA_INPUT'!T246-'17_AUDIT_TOTALS_CK'!S385</f>
        <v>-14138147</v>
      </c>
      <c r="AO385" s="2065">
        <f>+'17HPM_DATA_INPUT'!U246-'17_AUDIT_TOTALS_CK'!T385</f>
        <v>-10159480</v>
      </c>
      <c r="AQ385" s="2069" t="str">
        <f>'Departmental PL'!D396</f>
        <v>Total OUTPATIENT</v>
      </c>
      <c r="AR385" s="456">
        <f>+C385-'Departmental PL'!F396</f>
        <v>-94550</v>
      </c>
      <c r="AS385" s="456">
        <f>+D385-'Departmental PL'!G396</f>
        <v>-93535</v>
      </c>
      <c r="AT385" s="456">
        <f>+E385-'Departmental PL'!H396</f>
        <v>-2774247</v>
      </c>
      <c r="AU385" s="456">
        <f>+F385-'Departmental PL'!I396</f>
        <v>-2815054</v>
      </c>
      <c r="AV385" s="2442">
        <f>+G385-'Departmental PL'!J396</f>
        <v>-71960342.979999989</v>
      </c>
      <c r="AW385" s="456">
        <f>+H385-'Departmental PL'!K396</f>
        <v>-64934937.369999997</v>
      </c>
      <c r="AX385" s="456">
        <f>+I385-'Departmental PL'!L396</f>
        <v>-28282115.98</v>
      </c>
      <c r="AY385" s="456">
        <f>+J385-'Departmental PL'!M396</f>
        <v>-25830226.120000001</v>
      </c>
      <c r="AZ385" s="456">
        <f>+K385-'Departmental PL'!N396</f>
        <v>-26615147.665055361</v>
      </c>
      <c r="BA385" s="456">
        <f>+L385-'Departmental PL'!O396</f>
        <v>-22683530.829999998</v>
      </c>
      <c r="BB385" s="456">
        <f>+M385-'Departmental PL'!P396</f>
        <v>-1666968.3149446398</v>
      </c>
      <c r="BC385" s="456">
        <f>+N385-'Departmental PL'!Q396</f>
        <v>-3146695.2900000028</v>
      </c>
      <c r="BD385" s="456">
        <f>+O385-'Departmental PL'!R396</f>
        <v>-5968519.3234756412</v>
      </c>
      <c r="BE385" s="456">
        <f>+P385-'Departmental PL'!S396</f>
        <v>-5369945.6399999997</v>
      </c>
      <c r="BF385" s="456">
        <f>+Q385-'Departmental PL'!T396</f>
        <v>-8938474.7038265951</v>
      </c>
      <c r="BG385" s="456">
        <f>+R385-'Departmental PL'!U396</f>
        <v>-7985112.1899999995</v>
      </c>
      <c r="BH385" s="456">
        <f>+S385-'Departmental PL'!V396</f>
        <v>13240025.712357596</v>
      </c>
      <c r="BI385" s="456">
        <f>+T385-'Departmental PL'!W396</f>
        <v>10208362.539999995</v>
      </c>
    </row>
    <row r="386" spans="1:61" ht="20.25" hidden="1" customHeight="1" x14ac:dyDescent="0.25">
      <c r="A386" s="2032" t="s">
        <v>1609</v>
      </c>
      <c r="B386" s="2074" t="s">
        <v>2424</v>
      </c>
      <c r="C386" s="2075"/>
      <c r="D386" s="2075"/>
      <c r="E386" s="2075"/>
      <c r="F386" s="2075"/>
      <c r="G386" s="2075"/>
      <c r="H386" s="2075"/>
      <c r="I386" s="2075"/>
      <c r="J386" s="2075"/>
      <c r="K386" s="2075"/>
      <c r="L386" s="2075"/>
      <c r="M386" s="2075"/>
      <c r="N386" s="2075"/>
      <c r="O386" s="2075"/>
      <c r="P386" s="2075"/>
      <c r="Q386" s="2075"/>
      <c r="R386" s="2075"/>
      <c r="S386" s="2075"/>
      <c r="T386" s="2075"/>
      <c r="U386" s="2061" t="str">
        <f t="shared" si="3"/>
        <v>7000 PSYCH ADULT ID CCC</v>
      </c>
      <c r="W386" s="455" t="b">
        <f>+'17HPM_DATA_INPUT'!C247='17_AUDIT_TOTALS_CK'!U386</f>
        <v>1</v>
      </c>
      <c r="X386" s="2065">
        <f>+'17HPM_DATA_INPUT'!D247-'17_AUDIT_TOTALS_CK'!C386</f>
        <v>0</v>
      </c>
      <c r="Y386" s="2065">
        <f>+'17HPM_DATA_INPUT'!E247-'17_AUDIT_TOTALS_CK'!D386</f>
        <v>0</v>
      </c>
      <c r="Z386" s="2065">
        <f>+'17HPM_DATA_INPUT'!F247-'17_AUDIT_TOTALS_CK'!E386</f>
        <v>0</v>
      </c>
      <c r="AA386" s="2065">
        <f>+'17HPM_DATA_INPUT'!G247-'17_AUDIT_TOTALS_CK'!F386</f>
        <v>0</v>
      </c>
      <c r="AB386" s="2065">
        <f>+'17HPM_DATA_INPUT'!H247-'17_AUDIT_TOTALS_CK'!G386</f>
        <v>0</v>
      </c>
      <c r="AC386" s="2065">
        <f>+'17HPM_DATA_INPUT'!I247-'17_AUDIT_TOTALS_CK'!H386</f>
        <v>0</v>
      </c>
      <c r="AD386" s="2065">
        <f>+'17HPM_DATA_INPUT'!J247-'17_AUDIT_TOTALS_CK'!I386</f>
        <v>0</v>
      </c>
      <c r="AE386" s="2065">
        <f>+'17HPM_DATA_INPUT'!K247-'17_AUDIT_TOTALS_CK'!J386</f>
        <v>0</v>
      </c>
      <c r="AF386" s="2065">
        <f>+'17HPM_DATA_INPUT'!L247-'17_AUDIT_TOTALS_CK'!K386</f>
        <v>0</v>
      </c>
      <c r="AG386" s="2065">
        <f>+'17HPM_DATA_INPUT'!M247-'17_AUDIT_TOTALS_CK'!L386</f>
        <v>0</v>
      </c>
      <c r="AH386" s="2065">
        <f>+'17HPM_DATA_INPUT'!N247-'17_AUDIT_TOTALS_CK'!M386</f>
        <v>0</v>
      </c>
      <c r="AI386" s="2065">
        <f>+'17HPM_DATA_INPUT'!O247-'17_AUDIT_TOTALS_CK'!N386</f>
        <v>0</v>
      </c>
      <c r="AJ386" s="2065">
        <f>+'17HPM_DATA_INPUT'!P247-'17_AUDIT_TOTALS_CK'!O386</f>
        <v>0</v>
      </c>
      <c r="AK386" s="2065">
        <f>+'17HPM_DATA_INPUT'!Q247-'17_AUDIT_TOTALS_CK'!P386</f>
        <v>0</v>
      </c>
      <c r="AL386" s="2065">
        <f>+'17HPM_DATA_INPUT'!R247-'17_AUDIT_TOTALS_CK'!Q386</f>
        <v>0</v>
      </c>
      <c r="AM386" s="2065">
        <f>+'17HPM_DATA_INPUT'!S247-'17_AUDIT_TOTALS_CK'!R386</f>
        <v>0</v>
      </c>
      <c r="AN386" s="2065">
        <f>+'17HPM_DATA_INPUT'!T247-'17_AUDIT_TOTALS_CK'!S386</f>
        <v>0</v>
      </c>
      <c r="AO386" s="2065">
        <f>+'17HPM_DATA_INPUT'!U247-'17_AUDIT_TOTALS_CK'!T386</f>
        <v>0</v>
      </c>
      <c r="AQ386" s="455" t="str">
        <f>'Departmental PL'!D397</f>
        <v>7000 PSYCH ADULT ID CCC</v>
      </c>
      <c r="AR386" s="456">
        <f>+C386-'Departmental PL'!F397</f>
        <v>0</v>
      </c>
      <c r="AS386" s="456">
        <f>+D386-'Departmental PL'!G397</f>
        <v>0</v>
      </c>
      <c r="AT386" s="456">
        <f>+E386-'Departmental PL'!H397</f>
        <v>0</v>
      </c>
      <c r="AU386" s="456">
        <f>+F386-'Departmental PL'!I397</f>
        <v>0</v>
      </c>
      <c r="AV386" s="456">
        <f>+G386-'Departmental PL'!J397</f>
        <v>0</v>
      </c>
      <c r="AW386" s="456">
        <f>+H386-'Departmental PL'!K397</f>
        <v>0</v>
      </c>
      <c r="AX386" s="456">
        <f>+I386-'Departmental PL'!L397</f>
        <v>0</v>
      </c>
      <c r="AY386" s="456">
        <f>+J386-'Departmental PL'!M397</f>
        <v>0</v>
      </c>
      <c r="AZ386" s="456">
        <f>+K386-'Departmental PL'!N397</f>
        <v>0</v>
      </c>
      <c r="BA386" s="456">
        <f>+L386-'Departmental PL'!O397</f>
        <v>0</v>
      </c>
      <c r="BB386" s="456">
        <f>+M386-'Departmental PL'!P397</f>
        <v>0</v>
      </c>
      <c r="BC386" s="456">
        <f>+N386-'Departmental PL'!Q397</f>
        <v>0</v>
      </c>
      <c r="BD386" s="456">
        <f>+O386-'Departmental PL'!R397</f>
        <v>0</v>
      </c>
      <c r="BE386" s="456">
        <f>+P386-'Departmental PL'!S397</f>
        <v>0</v>
      </c>
      <c r="BF386" s="456">
        <f>+Q386-'Departmental PL'!T397</f>
        <v>0</v>
      </c>
      <c r="BG386" s="456">
        <f>+R386-'Departmental PL'!U397</f>
        <v>0</v>
      </c>
      <c r="BH386" s="456">
        <f>+S386-'Departmental PL'!V397</f>
        <v>0</v>
      </c>
      <c r="BI386" s="456">
        <f>+T386-'Departmental PL'!W397</f>
        <v>0</v>
      </c>
    </row>
    <row r="387" spans="1:61" ht="20.25" hidden="1" customHeight="1" x14ac:dyDescent="0.25">
      <c r="A387" s="2067" t="s">
        <v>1607</v>
      </c>
      <c r="B387" s="2074"/>
      <c r="C387" s="2075"/>
      <c r="D387" s="2075"/>
      <c r="E387" s="2075"/>
      <c r="F387" s="2075"/>
      <c r="G387" s="2075"/>
      <c r="H387" s="2075"/>
      <c r="I387" s="2075"/>
      <c r="J387" s="2075"/>
      <c r="K387" s="2075"/>
      <c r="L387" s="2075"/>
      <c r="M387" s="2075"/>
      <c r="N387" s="2075"/>
      <c r="O387" s="2075"/>
      <c r="P387" s="2075"/>
      <c r="Q387" s="2075"/>
      <c r="R387" s="2075"/>
      <c r="S387" s="2075"/>
      <c r="T387" s="2075"/>
      <c r="AQ387" s="455" t="str">
        <f>'Departmental PL'!D398</f>
        <v>7010 PSYCH CHILD/ADL OFFSITE</v>
      </c>
      <c r="AR387" s="456">
        <f>+C387-'Departmental PL'!F398</f>
        <v>0</v>
      </c>
      <c r="AS387" s="456">
        <f>+D387-'Departmental PL'!G398</f>
        <v>0</v>
      </c>
      <c r="AT387" s="456">
        <f>+E387-'Departmental PL'!H398</f>
        <v>0</v>
      </c>
      <c r="AU387" s="456">
        <f>+F387-'Departmental PL'!I398</f>
        <v>0</v>
      </c>
      <c r="AV387" s="456">
        <f>+G387-'Departmental PL'!J398</f>
        <v>0</v>
      </c>
      <c r="AW387" s="456">
        <f>+H387-'Departmental PL'!K398</f>
        <v>0</v>
      </c>
      <c r="AX387" s="456">
        <f>+I387-'Departmental PL'!L398</f>
        <v>0</v>
      </c>
      <c r="AY387" s="456">
        <f>+J387-'Departmental PL'!M398</f>
        <v>0</v>
      </c>
      <c r="AZ387" s="456">
        <f>+K387-'Departmental PL'!N398</f>
        <v>0</v>
      </c>
      <c r="BA387" s="456">
        <f>+L387-'Departmental PL'!O398</f>
        <v>0</v>
      </c>
      <c r="BB387" s="456">
        <f>+M387-'Departmental PL'!P398</f>
        <v>0</v>
      </c>
      <c r="BC387" s="456">
        <f>+N387-'Departmental PL'!Q398</f>
        <v>0</v>
      </c>
      <c r="BD387" s="456">
        <f>+O387-'Departmental PL'!R398</f>
        <v>0</v>
      </c>
      <c r="BE387" s="456">
        <f>+P387-'Departmental PL'!S398</f>
        <v>0</v>
      </c>
      <c r="BF387" s="456">
        <f>+Q387-'Departmental PL'!T398</f>
        <v>0</v>
      </c>
      <c r="BG387" s="456">
        <f>+R387-'Departmental PL'!U398</f>
        <v>0</v>
      </c>
      <c r="BH387" s="456">
        <f>+S387-'Departmental PL'!V398</f>
        <v>0</v>
      </c>
      <c r="BI387" s="456">
        <f>+T387-'Departmental PL'!W398</f>
        <v>0</v>
      </c>
    </row>
    <row r="388" spans="1:61" ht="20.25" hidden="1" customHeight="1" x14ac:dyDescent="0.25">
      <c r="A388" s="2067" t="s">
        <v>1608</v>
      </c>
      <c r="B388" s="2074"/>
      <c r="C388" s="2075"/>
      <c r="D388" s="2075"/>
      <c r="E388" s="2075"/>
      <c r="F388" s="2075"/>
      <c r="G388" s="2075"/>
      <c r="H388" s="2075"/>
      <c r="I388" s="2075"/>
      <c r="J388" s="2075"/>
      <c r="K388" s="2075"/>
      <c r="L388" s="2075"/>
      <c r="M388" s="2075"/>
      <c r="N388" s="2075"/>
      <c r="O388" s="2075"/>
      <c r="P388" s="2075"/>
      <c r="Q388" s="2075"/>
      <c r="R388" s="2075"/>
      <c r="S388" s="2075"/>
      <c r="T388" s="2075"/>
      <c r="AQ388" s="455" t="str">
        <f>'Departmental PL'!D399</f>
        <v>7030 PSYCH OLDER ADULT SERV OFFSITE</v>
      </c>
      <c r="AR388" s="456">
        <f>+C388-'Departmental PL'!F399</f>
        <v>0</v>
      </c>
      <c r="AS388" s="456">
        <f>+D388-'Departmental PL'!G399</f>
        <v>0</v>
      </c>
      <c r="AT388" s="456">
        <f>+E388-'Departmental PL'!H399</f>
        <v>0</v>
      </c>
      <c r="AU388" s="456">
        <f>+F388-'Departmental PL'!I399</f>
        <v>0</v>
      </c>
      <c r="AV388" s="456">
        <f>+G388-'Departmental PL'!J399</f>
        <v>0</v>
      </c>
      <c r="AW388" s="456">
        <f>+H388-'Departmental PL'!K399</f>
        <v>0</v>
      </c>
      <c r="AX388" s="456">
        <f>+I388-'Departmental PL'!L399</f>
        <v>0</v>
      </c>
      <c r="AY388" s="456">
        <f>+J388-'Departmental PL'!M399</f>
        <v>0</v>
      </c>
      <c r="AZ388" s="456">
        <f>+K388-'Departmental PL'!N399</f>
        <v>0</v>
      </c>
      <c r="BA388" s="456">
        <f>+L388-'Departmental PL'!O399</f>
        <v>0</v>
      </c>
      <c r="BB388" s="456">
        <f>+M388-'Departmental PL'!P399</f>
        <v>0</v>
      </c>
      <c r="BC388" s="456">
        <f>+N388-'Departmental PL'!Q399</f>
        <v>0</v>
      </c>
      <c r="BD388" s="456">
        <f>+O388-'Departmental PL'!R399</f>
        <v>0</v>
      </c>
      <c r="BE388" s="456">
        <f>+P388-'Departmental PL'!S399</f>
        <v>0</v>
      </c>
      <c r="BF388" s="456">
        <f>+Q388-'Departmental PL'!T399</f>
        <v>0</v>
      </c>
      <c r="BG388" s="456">
        <f>+R388-'Departmental PL'!U399</f>
        <v>0</v>
      </c>
      <c r="BH388" s="456">
        <f>+S388-'Departmental PL'!V399</f>
        <v>0</v>
      </c>
      <c r="BI388" s="456">
        <f>+T388-'Departmental PL'!W399</f>
        <v>0</v>
      </c>
    </row>
    <row r="389" spans="1:61" ht="20.25" hidden="1" customHeight="1" x14ac:dyDescent="0.25">
      <c r="A389" s="2033" t="s">
        <v>1609</v>
      </c>
      <c r="B389" s="2074"/>
      <c r="C389" s="2075"/>
      <c r="D389" s="2075"/>
      <c r="E389" s="2075"/>
      <c r="F389" s="2075"/>
      <c r="G389" s="2075"/>
      <c r="H389" s="2075"/>
      <c r="I389" s="2075"/>
      <c r="J389" s="2075"/>
      <c r="K389" s="2075"/>
      <c r="L389" s="2075"/>
      <c r="M389" s="2075"/>
      <c r="N389" s="2075"/>
      <c r="O389" s="2075"/>
      <c r="P389" s="2075"/>
      <c r="Q389" s="2075"/>
      <c r="R389" s="2075"/>
      <c r="S389" s="2075"/>
      <c r="T389" s="2075"/>
      <c r="AQ389" s="455" t="str">
        <f>'Departmental PL'!D400</f>
        <v>7040 PSYCH DEAF WELLNESS CENTER</v>
      </c>
      <c r="AR389" s="456">
        <f>+C389-'Departmental PL'!F400</f>
        <v>0</v>
      </c>
      <c r="AS389" s="456">
        <f>+D389-'Departmental PL'!G400</f>
        <v>0</v>
      </c>
      <c r="AT389" s="456">
        <f>+E389-'Departmental PL'!H400</f>
        <v>0</v>
      </c>
      <c r="AU389" s="456">
        <f>+F389-'Departmental PL'!I400</f>
        <v>0</v>
      </c>
      <c r="AV389" s="456">
        <f>+G389-'Departmental PL'!J400</f>
        <v>0</v>
      </c>
      <c r="AW389" s="456">
        <f>+H389-'Departmental PL'!K400</f>
        <v>0</v>
      </c>
      <c r="AX389" s="456">
        <f>+I389-'Departmental PL'!L400</f>
        <v>0</v>
      </c>
      <c r="AY389" s="456">
        <f>+J389-'Departmental PL'!M400</f>
        <v>0</v>
      </c>
      <c r="AZ389" s="456">
        <f>+K389-'Departmental PL'!N400</f>
        <v>0</v>
      </c>
      <c r="BA389" s="456">
        <f>+L389-'Departmental PL'!O400</f>
        <v>0</v>
      </c>
      <c r="BB389" s="456">
        <f>+M389-'Departmental PL'!P400</f>
        <v>0</v>
      </c>
      <c r="BC389" s="456">
        <f>+N389-'Departmental PL'!Q400</f>
        <v>0</v>
      </c>
      <c r="BD389" s="456">
        <f>+O389-'Departmental PL'!R400</f>
        <v>0</v>
      </c>
      <c r="BE389" s="456">
        <f>+P389-'Departmental PL'!S400</f>
        <v>0</v>
      </c>
      <c r="BF389" s="456">
        <f>+Q389-'Departmental PL'!T400</f>
        <v>0</v>
      </c>
      <c r="BG389" s="456">
        <f>+R389-'Departmental PL'!U400</f>
        <v>0</v>
      </c>
      <c r="BH389" s="456">
        <f>+S389-'Departmental PL'!V400</f>
        <v>0</v>
      </c>
      <c r="BI389" s="456">
        <f>+T389-'Departmental PL'!W400</f>
        <v>0</v>
      </c>
    </row>
    <row r="390" spans="1:61" ht="20.25" hidden="1" customHeight="1" x14ac:dyDescent="0.25">
      <c r="A390" s="2095"/>
      <c r="B390" s="2074"/>
      <c r="C390" s="2075"/>
      <c r="D390" s="2075"/>
      <c r="E390" s="2075"/>
      <c r="F390" s="2075"/>
      <c r="G390" s="2075"/>
      <c r="H390" s="2075"/>
      <c r="I390" s="2075"/>
      <c r="J390" s="2075"/>
      <c r="K390" s="2075"/>
      <c r="L390" s="2075"/>
      <c r="M390" s="2075"/>
      <c r="N390" s="2075"/>
      <c r="O390" s="2075"/>
      <c r="P390" s="2075"/>
      <c r="Q390" s="2075"/>
      <c r="R390" s="2075"/>
      <c r="S390" s="2075"/>
      <c r="T390" s="2075"/>
      <c r="AQ390" s="455" t="str">
        <f>'Departmental PL'!D401</f>
        <v>7050 PSYCH FAMILY &amp; MARRIAGE</v>
      </c>
      <c r="AR390" s="456">
        <f>+C390-'Departmental PL'!F401</f>
        <v>0</v>
      </c>
      <c r="AS390" s="456">
        <f>+D390-'Departmental PL'!G401</f>
        <v>0</v>
      </c>
      <c r="AT390" s="456">
        <f>+E390-'Departmental PL'!H401</f>
        <v>0</v>
      </c>
      <c r="AU390" s="456">
        <f>+F390-'Departmental PL'!I401</f>
        <v>0</v>
      </c>
      <c r="AV390" s="456">
        <f>+G390-'Departmental PL'!J401</f>
        <v>0</v>
      </c>
      <c r="AW390" s="456">
        <f>+H390-'Departmental PL'!K401</f>
        <v>0</v>
      </c>
      <c r="AX390" s="456">
        <f>+I390-'Departmental PL'!L401</f>
        <v>0</v>
      </c>
      <c r="AY390" s="456">
        <f>+J390-'Departmental PL'!M401</f>
        <v>0</v>
      </c>
      <c r="AZ390" s="456">
        <f>+K390-'Departmental PL'!N401</f>
        <v>0</v>
      </c>
      <c r="BA390" s="456">
        <f>+L390-'Departmental PL'!O401</f>
        <v>0</v>
      </c>
      <c r="BB390" s="456">
        <f>+M390-'Departmental PL'!P401</f>
        <v>0</v>
      </c>
      <c r="BC390" s="456">
        <f>+N390-'Departmental PL'!Q401</f>
        <v>0</v>
      </c>
      <c r="BD390" s="456">
        <f>+O390-'Departmental PL'!R401</f>
        <v>0</v>
      </c>
      <c r="BE390" s="456">
        <f>+P390-'Departmental PL'!S401</f>
        <v>0</v>
      </c>
      <c r="BF390" s="456">
        <f>+Q390-'Departmental PL'!T401</f>
        <v>0</v>
      </c>
      <c r="BG390" s="456">
        <f>+R390-'Departmental PL'!U401</f>
        <v>0</v>
      </c>
      <c r="BH390" s="456">
        <f>+S390-'Departmental PL'!V401</f>
        <v>0</v>
      </c>
      <c r="BI390" s="456">
        <f>+T390-'Departmental PL'!W401</f>
        <v>0</v>
      </c>
    </row>
    <row r="391" spans="1:61" ht="20.25" hidden="1" customHeight="1" x14ac:dyDescent="0.25">
      <c r="A391" s="2081"/>
      <c r="B391" s="2074"/>
      <c r="C391" s="2075"/>
      <c r="D391" s="2075"/>
      <c r="E391" s="2075"/>
      <c r="F391" s="2075"/>
      <c r="G391" s="2075"/>
      <c r="H391" s="2075"/>
      <c r="I391" s="2075"/>
      <c r="J391" s="2075"/>
      <c r="K391" s="2075"/>
      <c r="L391" s="2075"/>
      <c r="M391" s="2075"/>
      <c r="N391" s="2075"/>
      <c r="O391" s="2075"/>
      <c r="P391" s="2075"/>
      <c r="Q391" s="2075"/>
      <c r="R391" s="2075"/>
      <c r="S391" s="2075"/>
      <c r="T391" s="2075"/>
      <c r="AQ391" s="455" t="str">
        <f>'Departmental PL'!D402</f>
        <v>7230 PSYCH ADULT PARTIAL HOSP</v>
      </c>
      <c r="AR391" s="456">
        <f>+C391-'Departmental PL'!F402</f>
        <v>0</v>
      </c>
      <c r="AS391" s="456">
        <f>+D391-'Departmental PL'!G402</f>
        <v>0</v>
      </c>
      <c r="AT391" s="456">
        <f>+E391-'Departmental PL'!H402</f>
        <v>0</v>
      </c>
      <c r="AU391" s="456">
        <f>+F391-'Departmental PL'!I402</f>
        <v>0</v>
      </c>
      <c r="AV391" s="456">
        <f>+G391-'Departmental PL'!J402</f>
        <v>0</v>
      </c>
      <c r="AW391" s="456">
        <f>+H391-'Departmental PL'!K402</f>
        <v>0</v>
      </c>
      <c r="AX391" s="456">
        <f>+I391-'Departmental PL'!L402</f>
        <v>0</v>
      </c>
      <c r="AY391" s="456">
        <f>+J391-'Departmental PL'!M402</f>
        <v>0</v>
      </c>
      <c r="AZ391" s="456">
        <f>+K391-'Departmental PL'!N402</f>
        <v>0</v>
      </c>
      <c r="BA391" s="456">
        <f>+L391-'Departmental PL'!O402</f>
        <v>0</v>
      </c>
      <c r="BB391" s="456">
        <f>+M391-'Departmental PL'!P402</f>
        <v>0</v>
      </c>
      <c r="BC391" s="456">
        <f>+N391-'Departmental PL'!Q402</f>
        <v>0</v>
      </c>
      <c r="BD391" s="456">
        <f>+O391-'Departmental PL'!R402</f>
        <v>0</v>
      </c>
      <c r="BE391" s="456">
        <f>+P391-'Departmental PL'!S402</f>
        <v>0</v>
      </c>
      <c r="BF391" s="456">
        <f>+Q391-'Departmental PL'!T402</f>
        <v>0</v>
      </c>
      <c r="BG391" s="456">
        <f>+R391-'Departmental PL'!U402</f>
        <v>0</v>
      </c>
      <c r="BH391" s="456">
        <f>+S391-'Departmental PL'!V402</f>
        <v>0</v>
      </c>
      <c r="BI391" s="456">
        <f>+T391-'Departmental PL'!W402</f>
        <v>0</v>
      </c>
    </row>
    <row r="392" spans="1:61" ht="20.25" hidden="1" customHeight="1" x14ac:dyDescent="0.25">
      <c r="A392" s="2067" t="s">
        <v>1610</v>
      </c>
      <c r="B392" s="2074"/>
      <c r="C392" s="2075"/>
      <c r="D392" s="2075"/>
      <c r="E392" s="2075"/>
      <c r="F392" s="2075"/>
      <c r="G392" s="2075"/>
      <c r="H392" s="2075"/>
      <c r="I392" s="2075"/>
      <c r="J392" s="2075"/>
      <c r="K392" s="2075"/>
      <c r="L392" s="2075"/>
      <c r="M392" s="2075"/>
      <c r="N392" s="2075"/>
      <c r="O392" s="2075"/>
      <c r="P392" s="2075"/>
      <c r="Q392" s="2075"/>
      <c r="R392" s="2075"/>
      <c r="S392" s="2075"/>
      <c r="T392" s="2075"/>
      <c r="AQ392" s="455" t="str">
        <f>'Departmental PL'!D403</f>
        <v>7260 PSYCH CHILD PARTIAL HOSP</v>
      </c>
      <c r="AR392" s="456">
        <f>+C392-'Departmental PL'!F403</f>
        <v>0</v>
      </c>
      <c r="AS392" s="456">
        <f>+D392-'Departmental PL'!G403</f>
        <v>0</v>
      </c>
      <c r="AT392" s="456">
        <f>+E392-'Departmental PL'!H403</f>
        <v>0</v>
      </c>
      <c r="AU392" s="456">
        <f>+F392-'Departmental PL'!I403</f>
        <v>0</v>
      </c>
      <c r="AV392" s="456">
        <f>+G392-'Departmental PL'!J403</f>
        <v>0</v>
      </c>
      <c r="AW392" s="456">
        <f>+H392-'Departmental PL'!K403</f>
        <v>0</v>
      </c>
      <c r="AX392" s="456">
        <f>+I392-'Departmental PL'!L403</f>
        <v>0</v>
      </c>
      <c r="AY392" s="456">
        <f>+J392-'Departmental PL'!M403</f>
        <v>0</v>
      </c>
      <c r="AZ392" s="456">
        <f>+K392-'Departmental PL'!N403</f>
        <v>0</v>
      </c>
      <c r="BA392" s="456">
        <f>+L392-'Departmental PL'!O403</f>
        <v>0</v>
      </c>
      <c r="BB392" s="456">
        <f>+M392-'Departmental PL'!P403</f>
        <v>0</v>
      </c>
      <c r="BC392" s="456">
        <f>+N392-'Departmental PL'!Q403</f>
        <v>0</v>
      </c>
      <c r="BD392" s="456">
        <f>+O392-'Departmental PL'!R403</f>
        <v>0</v>
      </c>
      <c r="BE392" s="456">
        <f>+P392-'Departmental PL'!S403</f>
        <v>0</v>
      </c>
      <c r="BF392" s="456">
        <f>+Q392-'Departmental PL'!T403</f>
        <v>0</v>
      </c>
      <c r="BG392" s="456">
        <f>+R392-'Departmental PL'!U403</f>
        <v>0</v>
      </c>
      <c r="BH392" s="456">
        <f>+S392-'Departmental PL'!V403</f>
        <v>0</v>
      </c>
      <c r="BI392" s="456">
        <f>+T392-'Departmental PL'!W403</f>
        <v>0</v>
      </c>
    </row>
    <row r="393" spans="1:61" ht="20.25" hidden="1" customHeight="1" x14ac:dyDescent="0.25">
      <c r="A393" s="2082" t="s">
        <v>2488</v>
      </c>
      <c r="B393" s="2074" t="s">
        <v>2293</v>
      </c>
      <c r="C393" s="2075"/>
      <c r="D393" s="2075"/>
      <c r="E393" s="2075"/>
      <c r="F393" s="2075"/>
      <c r="G393" s="2075"/>
      <c r="H393" s="2075"/>
      <c r="I393" s="2075"/>
      <c r="J393" s="2075"/>
      <c r="K393" s="2075"/>
      <c r="L393" s="2075"/>
      <c r="M393" s="2075"/>
      <c r="N393" s="2075"/>
      <c r="O393" s="2075"/>
      <c r="P393" s="2075"/>
      <c r="Q393" s="2075"/>
      <c r="R393" s="2075"/>
      <c r="S393" s="2075"/>
      <c r="T393" s="2075"/>
      <c r="U393" s="2061" t="str">
        <f t="shared" si="3"/>
        <v>7270 PSYCH ECT</v>
      </c>
      <c r="W393" s="455" t="b">
        <f>+'17HPM_DATA_INPUT'!C248='17_AUDIT_TOTALS_CK'!U393</f>
        <v>1</v>
      </c>
      <c r="X393" s="2065">
        <f>+'17HPM_DATA_INPUT'!D248-'17_AUDIT_TOTALS_CK'!C393</f>
        <v>0</v>
      </c>
      <c r="Y393" s="2065">
        <f>+'17HPM_DATA_INPUT'!E248-'17_AUDIT_TOTALS_CK'!D393</f>
        <v>0</v>
      </c>
      <c r="Z393" s="2065">
        <f>+'17HPM_DATA_INPUT'!F248-'17_AUDIT_TOTALS_CK'!E393</f>
        <v>0</v>
      </c>
      <c r="AA393" s="2065">
        <f>+'17HPM_DATA_INPUT'!G248-'17_AUDIT_TOTALS_CK'!F393</f>
        <v>0</v>
      </c>
      <c r="AB393" s="2065">
        <f>+'17HPM_DATA_INPUT'!H248-'17_AUDIT_TOTALS_CK'!G393</f>
        <v>0</v>
      </c>
      <c r="AC393" s="2065">
        <f>+'17HPM_DATA_INPUT'!I248-'17_AUDIT_TOTALS_CK'!H393</f>
        <v>0</v>
      </c>
      <c r="AD393" s="2065">
        <f>+'17HPM_DATA_INPUT'!J248-'17_AUDIT_TOTALS_CK'!I393</f>
        <v>0</v>
      </c>
      <c r="AE393" s="2065">
        <f>+'17HPM_DATA_INPUT'!K248-'17_AUDIT_TOTALS_CK'!J393</f>
        <v>0</v>
      </c>
      <c r="AF393" s="2065">
        <f>+'17HPM_DATA_INPUT'!L248-'17_AUDIT_TOTALS_CK'!K393</f>
        <v>0</v>
      </c>
      <c r="AG393" s="2065">
        <f>+'17HPM_DATA_INPUT'!M248-'17_AUDIT_TOTALS_CK'!L393</f>
        <v>0</v>
      </c>
      <c r="AH393" s="2065">
        <f>+'17HPM_DATA_INPUT'!N248-'17_AUDIT_TOTALS_CK'!M393</f>
        <v>0</v>
      </c>
      <c r="AI393" s="2065">
        <f>+'17HPM_DATA_INPUT'!O248-'17_AUDIT_TOTALS_CK'!N393</f>
        <v>0</v>
      </c>
      <c r="AJ393" s="2065">
        <f>+'17HPM_DATA_INPUT'!P248-'17_AUDIT_TOTALS_CK'!O393</f>
        <v>0</v>
      </c>
      <c r="AK393" s="2065">
        <f>+'17HPM_DATA_INPUT'!Q248-'17_AUDIT_TOTALS_CK'!P393</f>
        <v>0</v>
      </c>
      <c r="AL393" s="2065">
        <f>+'17HPM_DATA_INPUT'!R248-'17_AUDIT_TOTALS_CK'!Q393</f>
        <v>0</v>
      </c>
      <c r="AM393" s="2065">
        <f>+'17HPM_DATA_INPUT'!S248-'17_AUDIT_TOTALS_CK'!R393</f>
        <v>0</v>
      </c>
      <c r="AN393" s="2065">
        <f>+'17HPM_DATA_INPUT'!T248-'17_AUDIT_TOTALS_CK'!S393</f>
        <v>0</v>
      </c>
      <c r="AO393" s="2065">
        <f>+'17HPM_DATA_INPUT'!U248-'17_AUDIT_TOTALS_CK'!T393</f>
        <v>0</v>
      </c>
      <c r="AQ393" s="455" t="str">
        <f>'Departmental PL'!D404</f>
        <v>7270 PSYCH ECT</v>
      </c>
      <c r="AR393" s="456">
        <f>+C393-'Departmental PL'!F404</f>
        <v>0</v>
      </c>
      <c r="AS393" s="456">
        <f>+D393-'Departmental PL'!G404</f>
        <v>0</v>
      </c>
      <c r="AT393" s="456">
        <f>+E393-'Departmental PL'!H404</f>
        <v>0</v>
      </c>
      <c r="AU393" s="456">
        <f>+F393-'Departmental PL'!I404</f>
        <v>0</v>
      </c>
      <c r="AV393" s="456">
        <f>+G393-'Departmental PL'!J404</f>
        <v>0</v>
      </c>
      <c r="AW393" s="456">
        <f>+H393-'Departmental PL'!K404</f>
        <v>0</v>
      </c>
      <c r="AX393" s="456">
        <f>+I393-'Departmental PL'!L404</f>
        <v>0</v>
      </c>
      <c r="AY393" s="456">
        <f>+J393-'Departmental PL'!M404</f>
        <v>0</v>
      </c>
      <c r="AZ393" s="456">
        <f>+K393-'Departmental PL'!N404</f>
        <v>0</v>
      </c>
      <c r="BA393" s="456">
        <f>+L393-'Departmental PL'!O404</f>
        <v>0</v>
      </c>
      <c r="BB393" s="456">
        <f>+M393-'Departmental PL'!P404</f>
        <v>0</v>
      </c>
      <c r="BC393" s="456">
        <f>+N393-'Departmental PL'!Q404</f>
        <v>0</v>
      </c>
      <c r="BD393" s="456">
        <f>+O393-'Departmental PL'!R404</f>
        <v>0</v>
      </c>
      <c r="BE393" s="456">
        <f>+P393-'Departmental PL'!S404</f>
        <v>0</v>
      </c>
      <c r="BF393" s="456">
        <f>+Q393-'Departmental PL'!T404</f>
        <v>0</v>
      </c>
      <c r="BG393" s="456">
        <f>+R393-'Departmental PL'!U404</f>
        <v>0</v>
      </c>
      <c r="BH393" s="456">
        <f>+S393-'Departmental PL'!V404</f>
        <v>0</v>
      </c>
      <c r="BI393" s="456">
        <f>+T393-'Departmental PL'!W404</f>
        <v>0</v>
      </c>
    </row>
    <row r="394" spans="1:61" ht="20.25" hidden="1" customHeight="1" x14ac:dyDescent="0.25">
      <c r="A394" s="2082"/>
      <c r="B394" s="2074"/>
      <c r="C394" s="2075"/>
      <c r="D394" s="2075"/>
      <c r="E394" s="2075"/>
      <c r="F394" s="2075"/>
      <c r="G394" s="2075"/>
      <c r="H394" s="2075"/>
      <c r="I394" s="2075"/>
      <c r="J394" s="2075"/>
      <c r="K394" s="2075"/>
      <c r="L394" s="2075"/>
      <c r="M394" s="2075"/>
      <c r="N394" s="2075"/>
      <c r="O394" s="2075"/>
      <c r="P394" s="2075"/>
      <c r="Q394" s="2075"/>
      <c r="R394" s="2075"/>
      <c r="S394" s="2075"/>
      <c r="T394" s="2075"/>
      <c r="AQ394" s="455" t="str">
        <f>'Departmental PL'!D405</f>
        <v>7320 CHEMICAL DEPENDENCY PROGRAM</v>
      </c>
      <c r="AR394" s="456">
        <f>+C394-'Departmental PL'!F405</f>
        <v>0</v>
      </c>
      <c r="AS394" s="456">
        <f>+D394-'Departmental PL'!G405</f>
        <v>0</v>
      </c>
      <c r="AT394" s="456">
        <f>+E394-'Departmental PL'!H405</f>
        <v>0</v>
      </c>
      <c r="AU394" s="456">
        <f>+F394-'Departmental PL'!I405</f>
        <v>0</v>
      </c>
      <c r="AV394" s="456">
        <f>+G394-'Departmental PL'!J405</f>
        <v>0</v>
      </c>
      <c r="AW394" s="456">
        <f>+H394-'Departmental PL'!K405</f>
        <v>0</v>
      </c>
      <c r="AX394" s="456">
        <f>+I394-'Departmental PL'!L405</f>
        <v>0</v>
      </c>
      <c r="AY394" s="456">
        <f>+J394-'Departmental PL'!M405</f>
        <v>0</v>
      </c>
      <c r="AZ394" s="456">
        <f>+K394-'Departmental PL'!N405</f>
        <v>0</v>
      </c>
      <c r="BA394" s="456">
        <f>+L394-'Departmental PL'!O405</f>
        <v>0</v>
      </c>
      <c r="BB394" s="456">
        <f>+M394-'Departmental PL'!P405</f>
        <v>0</v>
      </c>
      <c r="BC394" s="456">
        <f>+N394-'Departmental PL'!Q405</f>
        <v>0</v>
      </c>
      <c r="BD394" s="456">
        <f>+O394-'Departmental PL'!R405</f>
        <v>0</v>
      </c>
      <c r="BE394" s="456">
        <f>+P394-'Departmental PL'!S405</f>
        <v>0</v>
      </c>
      <c r="BF394" s="456">
        <f>+Q394-'Departmental PL'!T405</f>
        <v>0</v>
      </c>
      <c r="BG394" s="456">
        <f>+R394-'Departmental PL'!U405</f>
        <v>0</v>
      </c>
      <c r="BH394" s="456">
        <f>+S394-'Departmental PL'!V405</f>
        <v>0</v>
      </c>
      <c r="BI394" s="456">
        <f>+T394-'Departmental PL'!W405</f>
        <v>0</v>
      </c>
    </row>
    <row r="395" spans="1:61" ht="20.25" hidden="1" customHeight="1" x14ac:dyDescent="0.25">
      <c r="A395" s="2067" t="s">
        <v>1612</v>
      </c>
      <c r="B395" s="2074" t="s">
        <v>2432</v>
      </c>
      <c r="C395" s="2075"/>
      <c r="D395" s="2075"/>
      <c r="E395" s="2075"/>
      <c r="F395" s="2075"/>
      <c r="G395" s="2075"/>
      <c r="H395" s="2075"/>
      <c r="I395" s="2075"/>
      <c r="J395" s="2075"/>
      <c r="K395" s="2075"/>
      <c r="L395" s="2075"/>
      <c r="M395" s="2075"/>
      <c r="N395" s="2075"/>
      <c r="O395" s="2075"/>
      <c r="P395" s="2075"/>
      <c r="Q395" s="2075"/>
      <c r="R395" s="2075"/>
      <c r="S395" s="2075"/>
      <c r="T395" s="2075"/>
      <c r="U395" s="2061" t="str">
        <f t="shared" si="3"/>
        <v>7340 METHADONE CLINIC</v>
      </c>
      <c r="W395" s="455" t="b">
        <f>+'17HPM_DATA_INPUT'!C249='17_AUDIT_TOTALS_CK'!U395</f>
        <v>1</v>
      </c>
      <c r="X395" s="2065">
        <f>+'17HPM_DATA_INPUT'!D249-'17_AUDIT_TOTALS_CK'!C395</f>
        <v>0</v>
      </c>
      <c r="Y395" s="2065">
        <f>+'17HPM_DATA_INPUT'!E249-'17_AUDIT_TOTALS_CK'!D395</f>
        <v>0</v>
      </c>
      <c r="Z395" s="2065">
        <f>+'17HPM_DATA_INPUT'!F249-'17_AUDIT_TOTALS_CK'!E395</f>
        <v>0</v>
      </c>
      <c r="AA395" s="2065">
        <f>+'17HPM_DATA_INPUT'!G249-'17_AUDIT_TOTALS_CK'!F395</f>
        <v>0</v>
      </c>
      <c r="AB395" s="2065">
        <f>+'17HPM_DATA_INPUT'!H249-'17_AUDIT_TOTALS_CK'!G395</f>
        <v>0</v>
      </c>
      <c r="AC395" s="2065">
        <f>+'17HPM_DATA_INPUT'!I249-'17_AUDIT_TOTALS_CK'!H395</f>
        <v>0</v>
      </c>
      <c r="AD395" s="2065">
        <f>+'17HPM_DATA_INPUT'!J249-'17_AUDIT_TOTALS_CK'!I395</f>
        <v>0</v>
      </c>
      <c r="AE395" s="2065">
        <f>+'17HPM_DATA_INPUT'!K249-'17_AUDIT_TOTALS_CK'!J395</f>
        <v>0</v>
      </c>
      <c r="AF395" s="2065">
        <f>+'17HPM_DATA_INPUT'!L249-'17_AUDIT_TOTALS_CK'!K395</f>
        <v>0</v>
      </c>
      <c r="AG395" s="2065">
        <f>+'17HPM_DATA_INPUT'!M249-'17_AUDIT_TOTALS_CK'!L395</f>
        <v>0</v>
      </c>
      <c r="AH395" s="2065">
        <f>+'17HPM_DATA_INPUT'!N249-'17_AUDIT_TOTALS_CK'!M395</f>
        <v>0</v>
      </c>
      <c r="AI395" s="2065">
        <f>+'17HPM_DATA_INPUT'!O249-'17_AUDIT_TOTALS_CK'!N395</f>
        <v>0</v>
      </c>
      <c r="AJ395" s="2065">
        <f>+'17HPM_DATA_INPUT'!P249-'17_AUDIT_TOTALS_CK'!O395</f>
        <v>0</v>
      </c>
      <c r="AK395" s="2065">
        <f>+'17HPM_DATA_INPUT'!Q249-'17_AUDIT_TOTALS_CK'!P395</f>
        <v>0</v>
      </c>
      <c r="AL395" s="2065">
        <f>+'17HPM_DATA_INPUT'!R249-'17_AUDIT_TOTALS_CK'!Q395</f>
        <v>0</v>
      </c>
      <c r="AM395" s="2065">
        <f>+'17HPM_DATA_INPUT'!S249-'17_AUDIT_TOTALS_CK'!R395</f>
        <v>0</v>
      </c>
      <c r="AN395" s="2065">
        <f>+'17HPM_DATA_INPUT'!T249-'17_AUDIT_TOTALS_CK'!S395</f>
        <v>0</v>
      </c>
      <c r="AO395" s="2065">
        <f>+'17HPM_DATA_INPUT'!U249-'17_AUDIT_TOTALS_CK'!T395</f>
        <v>0</v>
      </c>
      <c r="AQ395" s="455" t="str">
        <f>'Departmental PL'!D406</f>
        <v>7340 METHADONE CLINIC</v>
      </c>
      <c r="AR395" s="456">
        <f>+C395-'Departmental PL'!F406</f>
        <v>0</v>
      </c>
      <c r="AS395" s="456">
        <f>+D395-'Departmental PL'!G406</f>
        <v>0</v>
      </c>
      <c r="AT395" s="456">
        <f>+E395-'Departmental PL'!H406</f>
        <v>0</v>
      </c>
      <c r="AU395" s="456">
        <f>+F395-'Departmental PL'!I406</f>
        <v>0</v>
      </c>
      <c r="AV395" s="456">
        <f>+G395-'Departmental PL'!J406</f>
        <v>0</v>
      </c>
      <c r="AW395" s="456">
        <f>+H395-'Departmental PL'!K406</f>
        <v>0</v>
      </c>
      <c r="AX395" s="456">
        <f>+I395-'Departmental PL'!L406</f>
        <v>0</v>
      </c>
      <c r="AY395" s="456">
        <f>+J395-'Departmental PL'!M406</f>
        <v>0</v>
      </c>
      <c r="AZ395" s="456">
        <f>+K395-'Departmental PL'!N406</f>
        <v>0</v>
      </c>
      <c r="BA395" s="456">
        <f>+L395-'Departmental PL'!O406</f>
        <v>0</v>
      </c>
      <c r="BB395" s="456">
        <f>+M395-'Departmental PL'!P406</f>
        <v>0</v>
      </c>
      <c r="BC395" s="456">
        <f>+N395-'Departmental PL'!Q406</f>
        <v>0</v>
      </c>
      <c r="BD395" s="456">
        <f>+O395-'Departmental PL'!R406</f>
        <v>0</v>
      </c>
      <c r="BE395" s="456">
        <f>+P395-'Departmental PL'!S406</f>
        <v>0</v>
      </c>
      <c r="BF395" s="456">
        <f>+Q395-'Departmental PL'!T406</f>
        <v>0</v>
      </c>
      <c r="BG395" s="456">
        <f>+R395-'Departmental PL'!U406</f>
        <v>0</v>
      </c>
      <c r="BH395" s="456">
        <f>+S395-'Departmental PL'!V406</f>
        <v>0</v>
      </c>
      <c r="BI395" s="456">
        <f>+T395-'Departmental PL'!W406</f>
        <v>0</v>
      </c>
    </row>
    <row r="396" spans="1:61" ht="20.25" hidden="1" customHeight="1" x14ac:dyDescent="0.25">
      <c r="A396" s="2067" t="s">
        <v>1613</v>
      </c>
      <c r="B396" s="2074"/>
      <c r="C396" s="2075"/>
      <c r="D396" s="2075"/>
      <c r="E396" s="2075"/>
      <c r="F396" s="2075"/>
      <c r="G396" s="2075"/>
      <c r="H396" s="2075"/>
      <c r="I396" s="2075"/>
      <c r="J396" s="2075"/>
      <c r="K396" s="2075"/>
      <c r="L396" s="2075"/>
      <c r="M396" s="2075"/>
      <c r="N396" s="2075"/>
      <c r="O396" s="2075"/>
      <c r="P396" s="2075"/>
      <c r="Q396" s="2075"/>
      <c r="R396" s="2075"/>
      <c r="S396" s="2075"/>
      <c r="T396" s="2075"/>
      <c r="AQ396" s="455" t="str">
        <f>'Departmental PL'!D407</f>
        <v>7400 STRONG TIES CLINIC</v>
      </c>
      <c r="AR396" s="456">
        <f>+C396-'Departmental PL'!F407</f>
        <v>0</v>
      </c>
      <c r="AS396" s="456">
        <f>+D396-'Departmental PL'!G407</f>
        <v>0</v>
      </c>
      <c r="AT396" s="456">
        <f>+E396-'Departmental PL'!H407</f>
        <v>0</v>
      </c>
      <c r="AU396" s="456">
        <f>+F396-'Departmental PL'!I407</f>
        <v>0</v>
      </c>
      <c r="AV396" s="456">
        <f>+G396-'Departmental PL'!J407</f>
        <v>0</v>
      </c>
      <c r="AW396" s="456">
        <f>+H396-'Departmental PL'!K407</f>
        <v>0</v>
      </c>
      <c r="AX396" s="456">
        <f>+I396-'Departmental PL'!L407</f>
        <v>0</v>
      </c>
      <c r="AY396" s="456">
        <f>+J396-'Departmental PL'!M407</f>
        <v>0</v>
      </c>
      <c r="AZ396" s="456">
        <f>+K396-'Departmental PL'!N407</f>
        <v>0</v>
      </c>
      <c r="BA396" s="456">
        <f>+L396-'Departmental PL'!O407</f>
        <v>0</v>
      </c>
      <c r="BB396" s="456">
        <f>+M396-'Departmental PL'!P407</f>
        <v>0</v>
      </c>
      <c r="BC396" s="456">
        <f>+N396-'Departmental PL'!Q407</f>
        <v>0</v>
      </c>
      <c r="BD396" s="456">
        <f>+O396-'Departmental PL'!R407</f>
        <v>0</v>
      </c>
      <c r="BE396" s="456">
        <f>+P396-'Departmental PL'!S407</f>
        <v>0</v>
      </c>
      <c r="BF396" s="456">
        <f>+Q396-'Departmental PL'!T407</f>
        <v>0</v>
      </c>
      <c r="BG396" s="456">
        <f>+R396-'Departmental PL'!U407</f>
        <v>0</v>
      </c>
      <c r="BH396" s="456">
        <f>+S396-'Departmental PL'!V407</f>
        <v>0</v>
      </c>
      <c r="BI396" s="456">
        <f>+T396-'Departmental PL'!W407</f>
        <v>0</v>
      </c>
    </row>
    <row r="397" spans="1:61" ht="20.25" hidden="1" customHeight="1" x14ac:dyDescent="0.25">
      <c r="A397" s="2031" t="s">
        <v>861</v>
      </c>
      <c r="B397" s="2074"/>
      <c r="C397" s="2075"/>
      <c r="D397" s="2075"/>
      <c r="E397" s="2075"/>
      <c r="F397" s="2075"/>
      <c r="G397" s="2075"/>
      <c r="H397" s="2075"/>
      <c r="I397" s="2075"/>
      <c r="J397" s="2075"/>
      <c r="K397" s="2075"/>
      <c r="L397" s="2075"/>
      <c r="M397" s="2075"/>
      <c r="N397" s="2075"/>
      <c r="O397" s="2075"/>
      <c r="P397" s="2075"/>
      <c r="Q397" s="2075"/>
      <c r="R397" s="2075"/>
      <c r="S397" s="2075"/>
      <c r="T397" s="2075"/>
      <c r="AQ397" s="455" t="str">
        <f>'Departmental PL'!D408</f>
        <v xml:space="preserve">7420 STRONG TIES CONTINUING TRT </v>
      </c>
      <c r="AR397" s="456">
        <f>+C397-'Departmental PL'!F408</f>
        <v>0</v>
      </c>
      <c r="AS397" s="456">
        <f>+D397-'Departmental PL'!G408</f>
        <v>0</v>
      </c>
      <c r="AT397" s="456">
        <f>+E397-'Departmental PL'!H408</f>
        <v>0</v>
      </c>
      <c r="AU397" s="456">
        <f>+F397-'Departmental PL'!I408</f>
        <v>0</v>
      </c>
      <c r="AV397" s="456">
        <f>+G397-'Departmental PL'!J408</f>
        <v>0</v>
      </c>
      <c r="AW397" s="456">
        <f>+H397-'Departmental PL'!K408</f>
        <v>0</v>
      </c>
      <c r="AX397" s="456">
        <f>+I397-'Departmental PL'!L408</f>
        <v>0</v>
      </c>
      <c r="AY397" s="456">
        <f>+J397-'Departmental PL'!M408</f>
        <v>0</v>
      </c>
      <c r="AZ397" s="456">
        <f>+K397-'Departmental PL'!N408</f>
        <v>0</v>
      </c>
      <c r="BA397" s="456">
        <f>+L397-'Departmental PL'!O408</f>
        <v>0</v>
      </c>
      <c r="BB397" s="456">
        <f>+M397-'Departmental PL'!P408</f>
        <v>0</v>
      </c>
      <c r="BC397" s="456">
        <f>+N397-'Departmental PL'!Q408</f>
        <v>0</v>
      </c>
      <c r="BD397" s="456">
        <f>+O397-'Departmental PL'!R408</f>
        <v>0</v>
      </c>
      <c r="BE397" s="456">
        <f>+P397-'Departmental PL'!S408</f>
        <v>0</v>
      </c>
      <c r="BF397" s="456">
        <f>+Q397-'Departmental PL'!T408</f>
        <v>0</v>
      </c>
      <c r="BG397" s="456">
        <f>+R397-'Departmental PL'!U408</f>
        <v>0</v>
      </c>
      <c r="BH397" s="456">
        <f>+S397-'Departmental PL'!V408</f>
        <v>0</v>
      </c>
      <c r="BI397" s="456">
        <f>+T397-'Departmental PL'!W408</f>
        <v>0</v>
      </c>
    </row>
    <row r="398" spans="1:61" ht="20.25" hidden="1" customHeight="1" x14ac:dyDescent="0.25">
      <c r="A398" s="2095"/>
      <c r="B398" s="2074"/>
      <c r="C398" s="2075"/>
      <c r="D398" s="2075"/>
      <c r="E398" s="2075"/>
      <c r="F398" s="2075"/>
      <c r="G398" s="2075"/>
      <c r="H398" s="2075"/>
      <c r="I398" s="2075"/>
      <c r="J398" s="2075"/>
      <c r="K398" s="2075"/>
      <c r="L398" s="2075"/>
      <c r="M398" s="2075"/>
      <c r="N398" s="2075"/>
      <c r="O398" s="2075"/>
      <c r="P398" s="2075"/>
      <c r="Q398" s="2075"/>
      <c r="R398" s="2075"/>
      <c r="S398" s="2075"/>
      <c r="T398" s="2075"/>
      <c r="AQ398" s="455" t="str">
        <f>'Departmental PL'!D409</f>
        <v>7430 PSYCH LAZOS FUERTES</v>
      </c>
      <c r="AR398" s="456">
        <f>+C398-'Departmental PL'!F409</f>
        <v>0</v>
      </c>
      <c r="AS398" s="456">
        <f>+D398-'Departmental PL'!G409</f>
        <v>0</v>
      </c>
      <c r="AT398" s="456">
        <f>+E398-'Departmental PL'!H409</f>
        <v>0</v>
      </c>
      <c r="AU398" s="456">
        <f>+F398-'Departmental PL'!I409</f>
        <v>0</v>
      </c>
      <c r="AV398" s="456">
        <f>+G398-'Departmental PL'!J409</f>
        <v>0</v>
      </c>
      <c r="AW398" s="456">
        <f>+H398-'Departmental PL'!K409</f>
        <v>0</v>
      </c>
      <c r="AX398" s="456">
        <f>+I398-'Departmental PL'!L409</f>
        <v>0</v>
      </c>
      <c r="AY398" s="456">
        <f>+J398-'Departmental PL'!M409</f>
        <v>0</v>
      </c>
      <c r="AZ398" s="456">
        <f>+K398-'Departmental PL'!N409</f>
        <v>0</v>
      </c>
      <c r="BA398" s="456">
        <f>+L398-'Departmental PL'!O409</f>
        <v>0</v>
      </c>
      <c r="BB398" s="456">
        <f>+M398-'Departmental PL'!P409</f>
        <v>0</v>
      </c>
      <c r="BC398" s="456">
        <f>+N398-'Departmental PL'!Q409</f>
        <v>0</v>
      </c>
      <c r="BD398" s="456">
        <f>+O398-'Departmental PL'!R409</f>
        <v>0</v>
      </c>
      <c r="BE398" s="456">
        <f>+P398-'Departmental PL'!S409</f>
        <v>0</v>
      </c>
      <c r="BF398" s="456">
        <f>+Q398-'Departmental PL'!T409</f>
        <v>0</v>
      </c>
      <c r="BG398" s="456">
        <f>+R398-'Departmental PL'!U409</f>
        <v>0</v>
      </c>
      <c r="BH398" s="456">
        <f>+S398-'Departmental PL'!V409</f>
        <v>0</v>
      </c>
      <c r="BI398" s="456">
        <f>+T398-'Departmental PL'!W409</f>
        <v>0</v>
      </c>
    </row>
    <row r="399" spans="1:61" ht="20.25" hidden="1" customHeight="1" x14ac:dyDescent="0.25">
      <c r="A399" s="2067" t="s">
        <v>1614</v>
      </c>
      <c r="B399" s="2074"/>
      <c r="C399" s="2075"/>
      <c r="D399" s="2075"/>
      <c r="E399" s="2075"/>
      <c r="F399" s="2075"/>
      <c r="G399" s="2075"/>
      <c r="H399" s="2075"/>
      <c r="I399" s="2075"/>
      <c r="J399" s="2075"/>
      <c r="K399" s="2075"/>
      <c r="L399" s="2075"/>
      <c r="M399" s="2075"/>
      <c r="N399" s="2075"/>
      <c r="O399" s="2075"/>
      <c r="P399" s="2075"/>
      <c r="Q399" s="2075"/>
      <c r="R399" s="2075"/>
      <c r="S399" s="2075"/>
      <c r="T399" s="2075"/>
      <c r="AQ399" s="455" t="str">
        <f>'Departmental PL'!D410</f>
        <v>7500 ACT PROGRAM*</v>
      </c>
      <c r="AR399" s="456">
        <f>+C399-'Departmental PL'!F410</f>
        <v>0</v>
      </c>
      <c r="AS399" s="456">
        <f>+D399-'Departmental PL'!G410</f>
        <v>0</v>
      </c>
      <c r="AT399" s="456">
        <f>+E399-'Departmental PL'!H410</f>
        <v>0</v>
      </c>
      <c r="AU399" s="456">
        <f>+F399-'Departmental PL'!I410</f>
        <v>0</v>
      </c>
      <c r="AV399" s="456">
        <f>+G399-'Departmental PL'!J410</f>
        <v>0</v>
      </c>
      <c r="AW399" s="456">
        <f>+H399-'Departmental PL'!K410</f>
        <v>0</v>
      </c>
      <c r="AX399" s="456">
        <f>+I399-'Departmental PL'!L410</f>
        <v>0</v>
      </c>
      <c r="AY399" s="456">
        <f>+J399-'Departmental PL'!M410</f>
        <v>0</v>
      </c>
      <c r="AZ399" s="456">
        <f>+K399-'Departmental PL'!N410</f>
        <v>0</v>
      </c>
      <c r="BA399" s="456">
        <f>+L399-'Departmental PL'!O410</f>
        <v>0</v>
      </c>
      <c r="BB399" s="456">
        <f>+M399-'Departmental PL'!P410</f>
        <v>0</v>
      </c>
      <c r="BC399" s="456">
        <f>+N399-'Departmental PL'!Q410</f>
        <v>0</v>
      </c>
      <c r="BD399" s="456">
        <f>+O399-'Departmental PL'!R410</f>
        <v>0</v>
      </c>
      <c r="BE399" s="456">
        <f>+P399-'Departmental PL'!S410</f>
        <v>0</v>
      </c>
      <c r="BF399" s="456">
        <f>+Q399-'Departmental PL'!T410</f>
        <v>0</v>
      </c>
      <c r="BG399" s="456">
        <f>+R399-'Departmental PL'!U410</f>
        <v>0</v>
      </c>
      <c r="BH399" s="456">
        <f>+S399-'Departmental PL'!V410</f>
        <v>0</v>
      </c>
      <c r="BI399" s="456">
        <f>+T399-'Departmental PL'!W410</f>
        <v>0</v>
      </c>
    </row>
    <row r="400" spans="1:61" ht="20.25" hidden="1" customHeight="1" x14ac:dyDescent="0.25">
      <c r="A400" s="2067" t="s">
        <v>1615</v>
      </c>
      <c r="B400" s="2074"/>
      <c r="C400" s="2075"/>
      <c r="D400" s="2075"/>
      <c r="E400" s="2075"/>
      <c r="F400" s="2075"/>
      <c r="G400" s="2075"/>
      <c r="H400" s="2075"/>
      <c r="I400" s="2075"/>
      <c r="J400" s="2075"/>
      <c r="K400" s="2075"/>
      <c r="L400" s="2075"/>
      <c r="M400" s="2075"/>
      <c r="N400" s="2075"/>
      <c r="O400" s="2075"/>
      <c r="P400" s="2075"/>
      <c r="Q400" s="2075"/>
      <c r="R400" s="2075"/>
      <c r="S400" s="2075"/>
      <c r="T400" s="2075"/>
      <c r="AQ400" s="455" t="str">
        <f>'Departmental PL'!D411</f>
        <v>7510 ST CASE ADVOCACY</v>
      </c>
      <c r="AR400" s="456">
        <f>+C400-'Departmental PL'!F411</f>
        <v>0</v>
      </c>
      <c r="AS400" s="456">
        <f>+D400-'Departmental PL'!G411</f>
        <v>0</v>
      </c>
      <c r="AT400" s="456">
        <f>+E400-'Departmental PL'!H411</f>
        <v>0</v>
      </c>
      <c r="AU400" s="456">
        <f>+F400-'Departmental PL'!I411</f>
        <v>0</v>
      </c>
      <c r="AV400" s="456">
        <f>+G400-'Departmental PL'!J411</f>
        <v>0</v>
      </c>
      <c r="AW400" s="456">
        <f>+H400-'Departmental PL'!K411</f>
        <v>0</v>
      </c>
      <c r="AX400" s="456">
        <f>+I400-'Departmental PL'!L411</f>
        <v>0</v>
      </c>
      <c r="AY400" s="456">
        <f>+J400-'Departmental PL'!M411</f>
        <v>0</v>
      </c>
      <c r="AZ400" s="456">
        <f>+K400-'Departmental PL'!N411</f>
        <v>0</v>
      </c>
      <c r="BA400" s="456">
        <f>+L400-'Departmental PL'!O411</f>
        <v>0</v>
      </c>
      <c r="BB400" s="456">
        <f>+M400-'Departmental PL'!P411</f>
        <v>0</v>
      </c>
      <c r="BC400" s="456">
        <f>+N400-'Departmental PL'!Q411</f>
        <v>0</v>
      </c>
      <c r="BD400" s="456">
        <f>+O400-'Departmental PL'!R411</f>
        <v>0</v>
      </c>
      <c r="BE400" s="456">
        <f>+P400-'Departmental PL'!S411</f>
        <v>0</v>
      </c>
      <c r="BF400" s="456">
        <f>+Q400-'Departmental PL'!T411</f>
        <v>0</v>
      </c>
      <c r="BG400" s="456">
        <f>+R400-'Departmental PL'!U411</f>
        <v>0</v>
      </c>
      <c r="BH400" s="456">
        <f>+S400-'Departmental PL'!V411</f>
        <v>0</v>
      </c>
      <c r="BI400" s="456">
        <f>+T400-'Departmental PL'!W411</f>
        <v>0</v>
      </c>
    </row>
    <row r="401" spans="1:61" ht="20.25" hidden="1" customHeight="1" x14ac:dyDescent="0.25">
      <c r="A401" s="2031" t="s">
        <v>395</v>
      </c>
      <c r="B401" s="2074"/>
      <c r="C401" s="2075"/>
      <c r="D401" s="2075"/>
      <c r="E401" s="2075"/>
      <c r="F401" s="2075"/>
      <c r="G401" s="2075"/>
      <c r="H401" s="2075"/>
      <c r="I401" s="2075"/>
      <c r="J401" s="2075"/>
      <c r="K401" s="2075"/>
      <c r="L401" s="2075"/>
      <c r="M401" s="2075"/>
      <c r="N401" s="2075"/>
      <c r="O401" s="2075"/>
      <c r="P401" s="2075"/>
      <c r="Q401" s="2075"/>
      <c r="R401" s="2075"/>
      <c r="S401" s="2075"/>
      <c r="T401" s="2075"/>
      <c r="AQ401" s="455" t="str">
        <f>'Departmental PL'!D412</f>
        <v>7550 BLENDED CASE MGMT</v>
      </c>
      <c r="AR401" s="456">
        <f>+C401-'Departmental PL'!F412</f>
        <v>0</v>
      </c>
      <c r="AS401" s="456">
        <f>+D401-'Departmental PL'!G412</f>
        <v>0</v>
      </c>
      <c r="AT401" s="456">
        <f>+E401-'Departmental PL'!H412</f>
        <v>0</v>
      </c>
      <c r="AU401" s="456">
        <f>+F401-'Departmental PL'!I412</f>
        <v>0</v>
      </c>
      <c r="AV401" s="456">
        <f>+G401-'Departmental PL'!J412</f>
        <v>0</v>
      </c>
      <c r="AW401" s="456">
        <f>+H401-'Departmental PL'!K412</f>
        <v>0</v>
      </c>
      <c r="AX401" s="456">
        <f>+I401-'Departmental PL'!L412</f>
        <v>0</v>
      </c>
      <c r="AY401" s="456">
        <f>+J401-'Departmental PL'!M412</f>
        <v>0</v>
      </c>
      <c r="AZ401" s="456">
        <f>+K401-'Departmental PL'!N412</f>
        <v>0</v>
      </c>
      <c r="BA401" s="456">
        <f>+L401-'Departmental PL'!O412</f>
        <v>0</v>
      </c>
      <c r="BB401" s="456">
        <f>+M401-'Departmental PL'!P412</f>
        <v>0</v>
      </c>
      <c r="BC401" s="456">
        <f>+N401-'Departmental PL'!Q412</f>
        <v>0</v>
      </c>
      <c r="BD401" s="456">
        <f>+O401-'Departmental PL'!R412</f>
        <v>0</v>
      </c>
      <c r="BE401" s="456">
        <f>+P401-'Departmental PL'!S412</f>
        <v>0</v>
      </c>
      <c r="BF401" s="456">
        <f>+Q401-'Departmental PL'!T412</f>
        <v>0</v>
      </c>
      <c r="BG401" s="456">
        <f>+R401-'Departmental PL'!U412</f>
        <v>0</v>
      </c>
      <c r="BH401" s="456">
        <f>+S401-'Departmental PL'!V412</f>
        <v>0</v>
      </c>
      <c r="BI401" s="456">
        <f>+T401-'Departmental PL'!W412</f>
        <v>0</v>
      </c>
    </row>
    <row r="402" spans="1:61" ht="20.25" hidden="1" customHeight="1" x14ac:dyDescent="0.25">
      <c r="A402" s="2067" t="s">
        <v>1614</v>
      </c>
      <c r="B402" s="2074"/>
      <c r="C402" s="2075"/>
      <c r="D402" s="2075"/>
      <c r="E402" s="2075"/>
      <c r="F402" s="2075"/>
      <c r="G402" s="2075"/>
      <c r="H402" s="2075"/>
      <c r="I402" s="2075"/>
      <c r="J402" s="2075"/>
      <c r="K402" s="2075"/>
      <c r="L402" s="2075"/>
      <c r="M402" s="2075"/>
      <c r="N402" s="2075"/>
      <c r="O402" s="2075"/>
      <c r="P402" s="2075"/>
      <c r="Q402" s="2075"/>
      <c r="R402" s="2075"/>
      <c r="S402" s="2075"/>
      <c r="T402" s="2075"/>
      <c r="AQ402" s="455" t="str">
        <f>'Departmental PL'!D413</f>
        <v>7580 PSYCH HEALTH HOME*</v>
      </c>
      <c r="AR402" s="456">
        <f>+C402-'Departmental PL'!F413</f>
        <v>0</v>
      </c>
      <c r="AS402" s="456">
        <f>+D402-'Departmental PL'!G413</f>
        <v>0</v>
      </c>
      <c r="AT402" s="456">
        <f>+E402-'Departmental PL'!H413</f>
        <v>0</v>
      </c>
      <c r="AU402" s="456">
        <f>+F402-'Departmental PL'!I413</f>
        <v>0</v>
      </c>
      <c r="AV402" s="456">
        <f>+G402-'Departmental PL'!J413</f>
        <v>0</v>
      </c>
      <c r="AW402" s="456">
        <f>+H402-'Departmental PL'!K413</f>
        <v>0</v>
      </c>
      <c r="AX402" s="456">
        <f>+I402-'Departmental PL'!L413</f>
        <v>0</v>
      </c>
      <c r="AY402" s="456">
        <f>+J402-'Departmental PL'!M413</f>
        <v>0</v>
      </c>
      <c r="AZ402" s="456">
        <f>+K402-'Departmental PL'!N413</f>
        <v>0</v>
      </c>
      <c r="BA402" s="456">
        <f>+L402-'Departmental PL'!O413</f>
        <v>0</v>
      </c>
      <c r="BB402" s="456">
        <f>+M402-'Departmental PL'!P413</f>
        <v>0</v>
      </c>
      <c r="BC402" s="456">
        <f>+N402-'Departmental PL'!Q413</f>
        <v>0</v>
      </c>
      <c r="BD402" s="456">
        <f>+O402-'Departmental PL'!R413</f>
        <v>0</v>
      </c>
      <c r="BE402" s="456">
        <f>+P402-'Departmental PL'!S413</f>
        <v>0</v>
      </c>
      <c r="BF402" s="456">
        <f>+Q402-'Departmental PL'!T413</f>
        <v>0</v>
      </c>
      <c r="BG402" s="456">
        <f>+R402-'Departmental PL'!U413</f>
        <v>0</v>
      </c>
      <c r="BH402" s="456">
        <f>+S402-'Departmental PL'!V413</f>
        <v>0</v>
      </c>
      <c r="BI402" s="456">
        <f>+T402-'Departmental PL'!W413</f>
        <v>0</v>
      </c>
    </row>
    <row r="403" spans="1:61" ht="20.25" hidden="1" customHeight="1" x14ac:dyDescent="0.25">
      <c r="A403" s="2067" t="s">
        <v>1615</v>
      </c>
      <c r="B403" s="2074" t="s">
        <v>2440</v>
      </c>
      <c r="C403" s="2075"/>
      <c r="D403" s="2075"/>
      <c r="E403" s="2075"/>
      <c r="F403" s="2075"/>
      <c r="G403" s="2075"/>
      <c r="H403" s="2075"/>
      <c r="I403" s="2075"/>
      <c r="J403" s="2075"/>
      <c r="K403" s="2075"/>
      <c r="L403" s="2075"/>
      <c r="M403" s="2075"/>
      <c r="N403" s="2075"/>
      <c r="O403" s="2075"/>
      <c r="P403" s="2075"/>
      <c r="Q403" s="2075"/>
      <c r="R403" s="2075"/>
      <c r="S403" s="2075"/>
      <c r="T403" s="2075"/>
      <c r="U403" s="2061" t="str">
        <f t="shared" si="3"/>
        <v>7800 CPEP - TRIAGE/ EOB</v>
      </c>
      <c r="W403" s="455" t="b">
        <f>+'17HPM_DATA_INPUT'!C250='17_AUDIT_TOTALS_CK'!U403</f>
        <v>1</v>
      </c>
      <c r="X403" s="2065">
        <f>+'17HPM_DATA_INPUT'!D250-'17_AUDIT_TOTALS_CK'!C403</f>
        <v>0</v>
      </c>
      <c r="Y403" s="2065">
        <f>+'17HPM_DATA_INPUT'!E250-'17_AUDIT_TOTALS_CK'!D403</f>
        <v>0</v>
      </c>
      <c r="Z403" s="2065">
        <f>+'17HPM_DATA_INPUT'!F250-'17_AUDIT_TOTALS_CK'!E403</f>
        <v>0</v>
      </c>
      <c r="AA403" s="2065">
        <f>+'17HPM_DATA_INPUT'!G250-'17_AUDIT_TOTALS_CK'!F403</f>
        <v>0</v>
      </c>
      <c r="AB403" s="2065">
        <f>+'17HPM_DATA_INPUT'!H250-'17_AUDIT_TOTALS_CK'!G403</f>
        <v>0</v>
      </c>
      <c r="AC403" s="2065">
        <f>+'17HPM_DATA_INPUT'!I250-'17_AUDIT_TOTALS_CK'!H403</f>
        <v>0</v>
      </c>
      <c r="AD403" s="2065">
        <f>+'17HPM_DATA_INPUT'!J250-'17_AUDIT_TOTALS_CK'!I403</f>
        <v>0</v>
      </c>
      <c r="AE403" s="2065">
        <f>+'17HPM_DATA_INPUT'!K250-'17_AUDIT_TOTALS_CK'!J403</f>
        <v>0</v>
      </c>
      <c r="AF403" s="2065">
        <f>+'17HPM_DATA_INPUT'!L250-'17_AUDIT_TOTALS_CK'!K403</f>
        <v>0</v>
      </c>
      <c r="AG403" s="2065">
        <f>+'17HPM_DATA_INPUT'!M250-'17_AUDIT_TOTALS_CK'!L403</f>
        <v>0</v>
      </c>
      <c r="AH403" s="2065">
        <f>+'17HPM_DATA_INPUT'!N250-'17_AUDIT_TOTALS_CK'!M403</f>
        <v>0</v>
      </c>
      <c r="AI403" s="2065">
        <f>+'17HPM_DATA_INPUT'!O250-'17_AUDIT_TOTALS_CK'!N403</f>
        <v>0</v>
      </c>
      <c r="AJ403" s="2065">
        <f>+'17HPM_DATA_INPUT'!P250-'17_AUDIT_TOTALS_CK'!O403</f>
        <v>0</v>
      </c>
      <c r="AK403" s="2065">
        <f>+'17HPM_DATA_INPUT'!Q250-'17_AUDIT_TOTALS_CK'!P403</f>
        <v>0</v>
      </c>
      <c r="AL403" s="2065">
        <f>+'17HPM_DATA_INPUT'!R250-'17_AUDIT_TOTALS_CK'!Q403</f>
        <v>0</v>
      </c>
      <c r="AM403" s="2065">
        <f>+'17HPM_DATA_INPUT'!S250-'17_AUDIT_TOTALS_CK'!R403</f>
        <v>0</v>
      </c>
      <c r="AN403" s="2065">
        <f>+'17HPM_DATA_INPUT'!T250-'17_AUDIT_TOTALS_CK'!S403</f>
        <v>0</v>
      </c>
      <c r="AO403" s="2065">
        <f>+'17HPM_DATA_INPUT'!U250-'17_AUDIT_TOTALS_CK'!T403</f>
        <v>0</v>
      </c>
      <c r="AQ403" s="455" t="str">
        <f>'Departmental PL'!D414</f>
        <v>7800 CPEP - TRIAGE/ EOB</v>
      </c>
      <c r="AR403" s="456">
        <f>+C403-'Departmental PL'!F414</f>
        <v>0</v>
      </c>
      <c r="AS403" s="456">
        <f>+D403-'Departmental PL'!G414</f>
        <v>0</v>
      </c>
      <c r="AT403" s="456">
        <f>+E403-'Departmental PL'!H414</f>
        <v>0</v>
      </c>
      <c r="AU403" s="456">
        <f>+F403-'Departmental PL'!I414</f>
        <v>0</v>
      </c>
      <c r="AV403" s="456">
        <f>+G403-'Departmental PL'!J414</f>
        <v>0</v>
      </c>
      <c r="AW403" s="456">
        <f>+H403-'Departmental PL'!K414</f>
        <v>0</v>
      </c>
      <c r="AX403" s="456">
        <f>+I403-'Departmental PL'!L414</f>
        <v>0</v>
      </c>
      <c r="AY403" s="456">
        <f>+J403-'Departmental PL'!M414</f>
        <v>0</v>
      </c>
      <c r="AZ403" s="456">
        <f>+K403-'Departmental PL'!N414</f>
        <v>0</v>
      </c>
      <c r="BA403" s="456">
        <f>+L403-'Departmental PL'!O414</f>
        <v>0</v>
      </c>
      <c r="BB403" s="456">
        <f>+M403-'Departmental PL'!P414</f>
        <v>0</v>
      </c>
      <c r="BC403" s="456">
        <f>+N403-'Departmental PL'!Q414</f>
        <v>0</v>
      </c>
      <c r="BD403" s="456">
        <f>+O403-'Departmental PL'!R414</f>
        <v>0</v>
      </c>
      <c r="BE403" s="456">
        <f>+P403-'Departmental PL'!S414</f>
        <v>0</v>
      </c>
      <c r="BF403" s="456">
        <f>+Q403-'Departmental PL'!T414</f>
        <v>0</v>
      </c>
      <c r="BG403" s="456">
        <f>+R403-'Departmental PL'!U414</f>
        <v>0</v>
      </c>
      <c r="BH403" s="456">
        <f>+S403-'Departmental PL'!V414</f>
        <v>0</v>
      </c>
      <c r="BI403" s="456">
        <f>+T403-'Departmental PL'!W414</f>
        <v>0</v>
      </c>
    </row>
    <row r="404" spans="1:61" ht="20.25" hidden="1" customHeight="1" x14ac:dyDescent="0.25">
      <c r="A404" s="2032" t="s">
        <v>395</v>
      </c>
      <c r="B404" s="2074"/>
      <c r="C404" s="2075"/>
      <c r="D404" s="2075"/>
      <c r="E404" s="2075"/>
      <c r="F404" s="2075"/>
      <c r="G404" s="2075"/>
      <c r="H404" s="2075"/>
      <c r="I404" s="2075"/>
      <c r="J404" s="2075"/>
      <c r="K404" s="2075"/>
      <c r="L404" s="2075"/>
      <c r="M404" s="2075"/>
      <c r="N404" s="2075"/>
      <c r="O404" s="2075"/>
      <c r="P404" s="2075"/>
      <c r="Q404" s="2075"/>
      <c r="R404" s="2075"/>
      <c r="S404" s="2075"/>
      <c r="T404" s="2075"/>
      <c r="AQ404" s="455" t="str">
        <f>'Departmental PL'!D415</f>
        <v>7830 CPEP - MOBILE/INTERIM CRISIS</v>
      </c>
      <c r="AR404" s="456">
        <f>+C404-'Departmental PL'!F415</f>
        <v>0</v>
      </c>
      <c r="AS404" s="456">
        <f>+D404-'Departmental PL'!G415</f>
        <v>0</v>
      </c>
      <c r="AT404" s="456">
        <f>+E404-'Departmental PL'!H415</f>
        <v>0</v>
      </c>
      <c r="AU404" s="456">
        <f>+F404-'Departmental PL'!I415</f>
        <v>0</v>
      </c>
      <c r="AV404" s="456">
        <f>+G404-'Departmental PL'!J415</f>
        <v>0</v>
      </c>
      <c r="AW404" s="456">
        <f>+H404-'Departmental PL'!K415</f>
        <v>0</v>
      </c>
      <c r="AX404" s="456">
        <f>+I404-'Departmental PL'!L415</f>
        <v>0</v>
      </c>
      <c r="AY404" s="456">
        <f>+J404-'Departmental PL'!M415</f>
        <v>0</v>
      </c>
      <c r="AZ404" s="456">
        <f>+K404-'Departmental PL'!N415</f>
        <v>0</v>
      </c>
      <c r="BA404" s="456">
        <f>+L404-'Departmental PL'!O415</f>
        <v>0</v>
      </c>
      <c r="BB404" s="456">
        <f>+M404-'Departmental PL'!P415</f>
        <v>0</v>
      </c>
      <c r="BC404" s="456">
        <f>+N404-'Departmental PL'!Q415</f>
        <v>0</v>
      </c>
      <c r="BD404" s="456">
        <f>+O404-'Departmental PL'!R415</f>
        <v>0</v>
      </c>
      <c r="BE404" s="456">
        <f>+P404-'Departmental PL'!S415</f>
        <v>0</v>
      </c>
      <c r="BF404" s="456">
        <f>+Q404-'Departmental PL'!T415</f>
        <v>0</v>
      </c>
      <c r="BG404" s="456">
        <f>+R404-'Departmental PL'!U415</f>
        <v>0</v>
      </c>
      <c r="BH404" s="456">
        <f>+S404-'Departmental PL'!V415</f>
        <v>0</v>
      </c>
      <c r="BI404" s="456">
        <f>+T404-'Departmental PL'!W415</f>
        <v>0</v>
      </c>
    </row>
    <row r="405" spans="1:61" ht="20.25" hidden="1" customHeight="1" x14ac:dyDescent="0.25">
      <c r="A405" s="2067" t="s">
        <v>1614</v>
      </c>
      <c r="B405" s="2074"/>
      <c r="C405" s="2075"/>
      <c r="D405" s="2075"/>
      <c r="E405" s="2075"/>
      <c r="F405" s="2075"/>
      <c r="G405" s="2075"/>
      <c r="H405" s="2075"/>
      <c r="I405" s="2075"/>
      <c r="J405" s="2075"/>
      <c r="K405" s="2075"/>
      <c r="L405" s="2075"/>
      <c r="M405" s="2075"/>
      <c r="N405" s="2075"/>
      <c r="O405" s="2075"/>
      <c r="P405" s="2075"/>
      <c r="Q405" s="2075"/>
      <c r="R405" s="2075"/>
      <c r="S405" s="2075"/>
      <c r="T405" s="2075"/>
      <c r="AQ405" s="455" t="str">
        <f>'Departmental PL'!D416</f>
        <v>7850 PSYCH MEDICINE PROG</v>
      </c>
      <c r="AR405" s="456">
        <f>+C405-'Departmental PL'!F416</f>
        <v>0</v>
      </c>
      <c r="AS405" s="456">
        <f>+D405-'Departmental PL'!G416</f>
        <v>0</v>
      </c>
      <c r="AT405" s="456">
        <f>+E405-'Departmental PL'!H416</f>
        <v>0</v>
      </c>
      <c r="AU405" s="456">
        <f>+F405-'Departmental PL'!I416</f>
        <v>0</v>
      </c>
      <c r="AV405" s="456">
        <f>+G405-'Departmental PL'!J416</f>
        <v>0</v>
      </c>
      <c r="AW405" s="456">
        <f>+H405-'Departmental PL'!K416</f>
        <v>0</v>
      </c>
      <c r="AX405" s="456">
        <f>+I405-'Departmental PL'!L416</f>
        <v>0</v>
      </c>
      <c r="AY405" s="456">
        <f>+J405-'Departmental PL'!M416</f>
        <v>0</v>
      </c>
      <c r="AZ405" s="456">
        <f>+K405-'Departmental PL'!N416</f>
        <v>0</v>
      </c>
      <c r="BA405" s="456">
        <f>+L405-'Departmental PL'!O416</f>
        <v>0</v>
      </c>
      <c r="BB405" s="456">
        <f>+M405-'Departmental PL'!P416</f>
        <v>0</v>
      </c>
      <c r="BC405" s="456">
        <f>+N405-'Departmental PL'!Q416</f>
        <v>0</v>
      </c>
      <c r="BD405" s="456">
        <f>+O405-'Departmental PL'!R416</f>
        <v>0</v>
      </c>
      <c r="BE405" s="456">
        <f>+P405-'Departmental PL'!S416</f>
        <v>0</v>
      </c>
      <c r="BF405" s="456">
        <f>+Q405-'Departmental PL'!T416</f>
        <v>0</v>
      </c>
      <c r="BG405" s="456">
        <f>+R405-'Departmental PL'!U416</f>
        <v>0</v>
      </c>
      <c r="BH405" s="456">
        <f>+S405-'Departmental PL'!V416</f>
        <v>0</v>
      </c>
      <c r="BI405" s="456">
        <f>+T405-'Departmental PL'!W416</f>
        <v>0</v>
      </c>
    </row>
    <row r="406" spans="1:61" ht="20.25" hidden="1" customHeight="1" x14ac:dyDescent="0.25">
      <c r="A406" s="2067" t="s">
        <v>1615</v>
      </c>
      <c r="B406" s="2072" t="s">
        <v>2307</v>
      </c>
      <c r="C406" s="2073"/>
      <c r="D406" s="2073"/>
      <c r="E406" s="2073"/>
      <c r="F406" s="2073"/>
      <c r="G406" s="2073"/>
      <c r="H406" s="2073"/>
      <c r="I406" s="2073"/>
      <c r="J406" s="2073"/>
      <c r="K406" s="2073"/>
      <c r="L406" s="2073"/>
      <c r="M406" s="2073"/>
      <c r="N406" s="2073"/>
      <c r="O406" s="2073"/>
      <c r="P406" s="2073"/>
      <c r="Q406" s="2073"/>
      <c r="R406" s="2073"/>
      <c r="S406" s="2073"/>
      <c r="T406" s="2073"/>
      <c r="U406" s="2061" t="str">
        <f t="shared" si="3"/>
        <v>Total ASC</v>
      </c>
      <c r="W406" s="455" t="b">
        <f>+'17HPM_DATA_INPUT'!C251='17_AUDIT_TOTALS_CK'!U406</f>
        <v>1</v>
      </c>
      <c r="X406" s="2065">
        <f>+'17HPM_DATA_INPUT'!D251-'17_AUDIT_TOTALS_CK'!C406</f>
        <v>0</v>
      </c>
      <c r="Y406" s="2065">
        <f>+'17HPM_DATA_INPUT'!E251-'17_AUDIT_TOTALS_CK'!D406</f>
        <v>0</v>
      </c>
      <c r="Z406" s="2065">
        <f>+'17HPM_DATA_INPUT'!F251-'17_AUDIT_TOTALS_CK'!E406</f>
        <v>0</v>
      </c>
      <c r="AA406" s="2065">
        <f>+'17HPM_DATA_INPUT'!G251-'17_AUDIT_TOTALS_CK'!F406</f>
        <v>0</v>
      </c>
      <c r="AB406" s="2065">
        <f>+'17HPM_DATA_INPUT'!H251-'17_AUDIT_TOTALS_CK'!G406</f>
        <v>0</v>
      </c>
      <c r="AC406" s="2065">
        <f>+'17HPM_DATA_INPUT'!I251-'17_AUDIT_TOTALS_CK'!H406</f>
        <v>0</v>
      </c>
      <c r="AD406" s="2065">
        <f>+'17HPM_DATA_INPUT'!J251-'17_AUDIT_TOTALS_CK'!I406</f>
        <v>0</v>
      </c>
      <c r="AE406" s="2065">
        <f>+'17HPM_DATA_INPUT'!K251-'17_AUDIT_TOTALS_CK'!J406</f>
        <v>0</v>
      </c>
      <c r="AF406" s="2065">
        <f>+'17HPM_DATA_INPUT'!L251-'17_AUDIT_TOTALS_CK'!K406</f>
        <v>0</v>
      </c>
      <c r="AG406" s="2065">
        <f>+'17HPM_DATA_INPUT'!M251-'17_AUDIT_TOTALS_CK'!L406</f>
        <v>0</v>
      </c>
      <c r="AH406" s="2065">
        <f>+'17HPM_DATA_INPUT'!N251-'17_AUDIT_TOTALS_CK'!M406</f>
        <v>0</v>
      </c>
      <c r="AI406" s="2065">
        <f>+'17HPM_DATA_INPUT'!O251-'17_AUDIT_TOTALS_CK'!N406</f>
        <v>0</v>
      </c>
      <c r="AJ406" s="2065">
        <f>+'17HPM_DATA_INPUT'!P251-'17_AUDIT_TOTALS_CK'!O406</f>
        <v>0</v>
      </c>
      <c r="AK406" s="2065">
        <f>+'17HPM_DATA_INPUT'!Q251-'17_AUDIT_TOTALS_CK'!P406</f>
        <v>0</v>
      </c>
      <c r="AL406" s="2065">
        <f>+'17HPM_DATA_INPUT'!R251-'17_AUDIT_TOTALS_CK'!Q406</f>
        <v>0</v>
      </c>
      <c r="AM406" s="2065">
        <f>+'17HPM_DATA_INPUT'!S251-'17_AUDIT_TOTALS_CK'!R406</f>
        <v>0</v>
      </c>
      <c r="AN406" s="2065">
        <f>+'17HPM_DATA_INPUT'!T251-'17_AUDIT_TOTALS_CK'!S406</f>
        <v>0</v>
      </c>
      <c r="AO406" s="2065">
        <f>+'17HPM_DATA_INPUT'!U251-'17_AUDIT_TOTALS_CK'!T406</f>
        <v>0</v>
      </c>
      <c r="AQ406" s="2072" t="str">
        <f>'Departmental PL'!D417</f>
        <v>008 Psychiatry</v>
      </c>
      <c r="AR406" s="456">
        <f>+C406-'Departmental PL'!F417</f>
        <v>0</v>
      </c>
      <c r="AS406" s="456">
        <f>+D406-'Departmental PL'!G417</f>
        <v>0</v>
      </c>
      <c r="AT406" s="456">
        <f>+E406-'Departmental PL'!H417</f>
        <v>0</v>
      </c>
      <c r="AU406" s="456">
        <f>+F406-'Departmental PL'!I417</f>
        <v>0</v>
      </c>
      <c r="AV406" s="456">
        <f>+G406-'Departmental PL'!J417</f>
        <v>0</v>
      </c>
      <c r="AW406" s="456">
        <f>+H406-'Departmental PL'!K417</f>
        <v>0</v>
      </c>
      <c r="AX406" s="456">
        <f>+I406-'Departmental PL'!L417</f>
        <v>0</v>
      </c>
      <c r="AY406" s="456">
        <f>+J406-'Departmental PL'!M417</f>
        <v>0</v>
      </c>
      <c r="AZ406" s="456">
        <f>+K406-'Departmental PL'!N417</f>
        <v>0</v>
      </c>
      <c r="BA406" s="456">
        <f>+L406-'Departmental PL'!O417</f>
        <v>0</v>
      </c>
      <c r="BB406" s="456">
        <f>+M406-'Departmental PL'!P417</f>
        <v>0</v>
      </c>
      <c r="BC406" s="456">
        <f>+N406-'Departmental PL'!Q417</f>
        <v>0</v>
      </c>
      <c r="BD406" s="456">
        <f>+O406-'Departmental PL'!R417</f>
        <v>0</v>
      </c>
      <c r="BE406" s="456">
        <f>+P406-'Departmental PL'!S417</f>
        <v>0</v>
      </c>
      <c r="BF406" s="456">
        <f>+Q406-'Departmental PL'!T417</f>
        <v>0</v>
      </c>
      <c r="BG406" s="456">
        <f>+R406-'Departmental PL'!U417</f>
        <v>0</v>
      </c>
      <c r="BH406" s="456">
        <f>+S406-'Departmental PL'!V417</f>
        <v>0</v>
      </c>
      <c r="BI406" s="456">
        <f>+T406-'Departmental PL'!W417</f>
        <v>0</v>
      </c>
    </row>
    <row r="407" spans="1:61" ht="20.25" hidden="1" customHeight="1" x14ac:dyDescent="0.25">
      <c r="A407" s="2033" t="s">
        <v>395</v>
      </c>
      <c r="B407" s="2072"/>
      <c r="C407" s="2073"/>
      <c r="D407" s="2073"/>
      <c r="E407" s="2073"/>
      <c r="F407" s="2073"/>
      <c r="G407" s="2073"/>
      <c r="H407" s="2073"/>
      <c r="I407" s="2073"/>
      <c r="J407" s="2073"/>
      <c r="K407" s="2073"/>
      <c r="L407" s="2073"/>
      <c r="M407" s="2073"/>
      <c r="N407" s="2073"/>
      <c r="O407" s="2073"/>
      <c r="P407" s="2073"/>
      <c r="Q407" s="2073"/>
      <c r="R407" s="2073"/>
      <c r="S407" s="2073"/>
      <c r="T407" s="2073"/>
      <c r="AQ407" s="455" t="str">
        <f>'Departmental PL'!D418</f>
        <v>7000 PSYCH ADULT ID CCC</v>
      </c>
      <c r="AR407" s="456">
        <f>+C407-'Departmental PL'!F418</f>
        <v>0</v>
      </c>
      <c r="AS407" s="456">
        <f>+D407-'Departmental PL'!G418</f>
        <v>0</v>
      </c>
      <c r="AT407" s="456">
        <f>+E407-'Departmental PL'!H418</f>
        <v>0</v>
      </c>
      <c r="AU407" s="456">
        <f>+F407-'Departmental PL'!I418</f>
        <v>0</v>
      </c>
      <c r="AV407" s="456">
        <f>+G407-'Departmental PL'!J418</f>
        <v>0</v>
      </c>
      <c r="AW407" s="456">
        <f>+H407-'Departmental PL'!K418</f>
        <v>0</v>
      </c>
      <c r="AX407" s="456">
        <f>+I407-'Departmental PL'!L418</f>
        <v>0</v>
      </c>
      <c r="AY407" s="456">
        <f>+J407-'Departmental PL'!M418</f>
        <v>0</v>
      </c>
      <c r="AZ407" s="456">
        <f>+K407-'Departmental PL'!N418</f>
        <v>0</v>
      </c>
      <c r="BA407" s="456">
        <f>+L407-'Departmental PL'!O418</f>
        <v>0</v>
      </c>
      <c r="BB407" s="456">
        <f>+M407-'Departmental PL'!P418</f>
        <v>0</v>
      </c>
      <c r="BC407" s="456">
        <f>+N407-'Departmental PL'!Q418</f>
        <v>0</v>
      </c>
      <c r="BD407" s="456">
        <f>+O407-'Departmental PL'!R418</f>
        <v>0</v>
      </c>
      <c r="BE407" s="456">
        <f>+P407-'Departmental PL'!S418</f>
        <v>0</v>
      </c>
      <c r="BF407" s="456">
        <f>+Q407-'Departmental PL'!T418</f>
        <v>0</v>
      </c>
      <c r="BG407" s="456">
        <f>+R407-'Departmental PL'!U418</f>
        <v>0</v>
      </c>
      <c r="BH407" s="456">
        <f>+S407-'Departmental PL'!V418</f>
        <v>0</v>
      </c>
      <c r="BI407" s="456">
        <f>+T407-'Departmental PL'!W418</f>
        <v>0</v>
      </c>
    </row>
    <row r="408" spans="1:61" ht="20.25" hidden="1" customHeight="1" x14ac:dyDescent="0.25">
      <c r="A408" s="2095"/>
      <c r="B408" s="2074" t="s">
        <v>2425</v>
      </c>
      <c r="C408" s="2075"/>
      <c r="D408" s="2075"/>
      <c r="E408" s="2075"/>
      <c r="F408" s="2075"/>
      <c r="G408" s="2075"/>
      <c r="H408" s="2075"/>
      <c r="I408" s="2075"/>
      <c r="J408" s="2075"/>
      <c r="K408" s="2075"/>
      <c r="L408" s="2075"/>
      <c r="M408" s="2075"/>
      <c r="N408" s="2075"/>
      <c r="O408" s="2075"/>
      <c r="P408" s="2075"/>
      <c r="Q408" s="2075"/>
      <c r="R408" s="2075"/>
      <c r="S408" s="2075"/>
      <c r="T408" s="2075"/>
      <c r="U408" s="2061" t="str">
        <f t="shared" si="3"/>
        <v>7010 PSYCH CHILD/ADL OFFSITE</v>
      </c>
      <c r="W408" s="455" t="b">
        <f>+'17HPM_DATA_INPUT'!C252='17_AUDIT_TOTALS_CK'!U408</f>
        <v>1</v>
      </c>
      <c r="X408" s="2065">
        <f>+'17HPM_DATA_INPUT'!D252-'17_AUDIT_TOTALS_CK'!C408</f>
        <v>0</v>
      </c>
      <c r="Y408" s="2065">
        <f>+'17HPM_DATA_INPUT'!E252-'17_AUDIT_TOTALS_CK'!D408</f>
        <v>0</v>
      </c>
      <c r="Z408" s="2065">
        <f>+'17HPM_DATA_INPUT'!F252-'17_AUDIT_TOTALS_CK'!E408</f>
        <v>0</v>
      </c>
      <c r="AA408" s="2065">
        <f>+'17HPM_DATA_INPUT'!G252-'17_AUDIT_TOTALS_CK'!F408</f>
        <v>0</v>
      </c>
      <c r="AB408" s="2065">
        <f>+'17HPM_DATA_INPUT'!H252-'17_AUDIT_TOTALS_CK'!G408</f>
        <v>0</v>
      </c>
      <c r="AC408" s="2065">
        <f>+'17HPM_DATA_INPUT'!I252-'17_AUDIT_TOTALS_CK'!H408</f>
        <v>0</v>
      </c>
      <c r="AD408" s="2065">
        <f>+'17HPM_DATA_INPUT'!J252-'17_AUDIT_TOTALS_CK'!I408</f>
        <v>0</v>
      </c>
      <c r="AE408" s="2065">
        <f>+'17HPM_DATA_INPUT'!K252-'17_AUDIT_TOTALS_CK'!J408</f>
        <v>0</v>
      </c>
      <c r="AF408" s="2065">
        <f>+'17HPM_DATA_INPUT'!L252-'17_AUDIT_TOTALS_CK'!K408</f>
        <v>0</v>
      </c>
      <c r="AG408" s="2065">
        <f>+'17HPM_DATA_INPUT'!M252-'17_AUDIT_TOTALS_CK'!L408</f>
        <v>0</v>
      </c>
      <c r="AH408" s="2065">
        <f>+'17HPM_DATA_INPUT'!N252-'17_AUDIT_TOTALS_CK'!M408</f>
        <v>0</v>
      </c>
      <c r="AI408" s="2065">
        <f>+'17HPM_DATA_INPUT'!O252-'17_AUDIT_TOTALS_CK'!N408</f>
        <v>0</v>
      </c>
      <c r="AJ408" s="2065">
        <f>+'17HPM_DATA_INPUT'!P252-'17_AUDIT_TOTALS_CK'!O408</f>
        <v>0</v>
      </c>
      <c r="AK408" s="2065">
        <f>+'17HPM_DATA_INPUT'!Q252-'17_AUDIT_TOTALS_CK'!P408</f>
        <v>0</v>
      </c>
      <c r="AL408" s="2065">
        <f>+'17HPM_DATA_INPUT'!R252-'17_AUDIT_TOTALS_CK'!Q408</f>
        <v>0</v>
      </c>
      <c r="AM408" s="2065">
        <f>+'17HPM_DATA_INPUT'!S252-'17_AUDIT_TOTALS_CK'!R408</f>
        <v>0</v>
      </c>
      <c r="AN408" s="2065">
        <f>+'17HPM_DATA_INPUT'!T252-'17_AUDIT_TOTALS_CK'!S408</f>
        <v>0</v>
      </c>
      <c r="AO408" s="2065">
        <f>+'17HPM_DATA_INPUT'!U252-'17_AUDIT_TOTALS_CK'!T408</f>
        <v>0</v>
      </c>
      <c r="AQ408" s="455" t="str">
        <f>'Departmental PL'!D419</f>
        <v>7010 PSYCH CHILD/ADL OFFSITE</v>
      </c>
      <c r="AR408" s="456">
        <f>+C408-'Departmental PL'!F419</f>
        <v>0</v>
      </c>
      <c r="AS408" s="456">
        <f>+D408-'Departmental PL'!G419</f>
        <v>0</v>
      </c>
      <c r="AT408" s="456">
        <f>+E408-'Departmental PL'!H419</f>
        <v>0</v>
      </c>
      <c r="AU408" s="456">
        <f>+F408-'Departmental PL'!I419</f>
        <v>0</v>
      </c>
      <c r="AV408" s="456">
        <f>+G408-'Departmental PL'!J419</f>
        <v>0</v>
      </c>
      <c r="AW408" s="456">
        <f>+H408-'Departmental PL'!K419</f>
        <v>0</v>
      </c>
      <c r="AX408" s="456">
        <f>+I408-'Departmental PL'!L419</f>
        <v>0</v>
      </c>
      <c r="AY408" s="456">
        <f>+J408-'Departmental PL'!M419</f>
        <v>0</v>
      </c>
      <c r="AZ408" s="456">
        <f>+K408-'Departmental PL'!N419</f>
        <v>0</v>
      </c>
      <c r="BA408" s="456">
        <f>+L408-'Departmental PL'!O419</f>
        <v>0</v>
      </c>
      <c r="BB408" s="456">
        <f>+M408-'Departmental PL'!P419</f>
        <v>0</v>
      </c>
      <c r="BC408" s="456">
        <f>+N408-'Departmental PL'!Q419</f>
        <v>0</v>
      </c>
      <c r="BD408" s="456">
        <f>+O408-'Departmental PL'!R419</f>
        <v>0</v>
      </c>
      <c r="BE408" s="456">
        <f>+P408-'Departmental PL'!S419</f>
        <v>0</v>
      </c>
      <c r="BF408" s="456">
        <f>+Q408-'Departmental PL'!T419</f>
        <v>0</v>
      </c>
      <c r="BG408" s="456">
        <f>+R408-'Departmental PL'!U419</f>
        <v>0</v>
      </c>
      <c r="BH408" s="456">
        <f>+S408-'Departmental PL'!V419</f>
        <v>0</v>
      </c>
      <c r="BI408" s="456">
        <f>+T408-'Departmental PL'!W419</f>
        <v>0</v>
      </c>
    </row>
    <row r="409" spans="1:61" ht="20.25" hidden="1" customHeight="1" x14ac:dyDescent="0.25">
      <c r="A409" s="2081"/>
      <c r="B409" s="2074" t="s">
        <v>2429</v>
      </c>
      <c r="C409" s="2075"/>
      <c r="D409" s="2075"/>
      <c r="E409" s="2075"/>
      <c r="F409" s="2075"/>
      <c r="G409" s="2075"/>
      <c r="H409" s="2075"/>
      <c r="I409" s="2075"/>
      <c r="J409" s="2075"/>
      <c r="K409" s="2075"/>
      <c r="L409" s="2075"/>
      <c r="M409" s="2075"/>
      <c r="N409" s="2075"/>
      <c r="O409" s="2075"/>
      <c r="P409" s="2075"/>
      <c r="Q409" s="2075"/>
      <c r="R409" s="2075"/>
      <c r="S409" s="2075"/>
      <c r="T409" s="2075"/>
      <c r="U409" s="2061" t="str">
        <f t="shared" si="3"/>
        <v>7230 PSYCH ADULT PARTIAL HOSP</v>
      </c>
      <c r="W409" s="455" t="b">
        <f>+'17HPM_DATA_INPUT'!C253='17_AUDIT_TOTALS_CK'!U409</f>
        <v>1</v>
      </c>
      <c r="X409" s="2065">
        <f>+'17HPM_DATA_INPUT'!D253-'17_AUDIT_TOTALS_CK'!C409</f>
        <v>0</v>
      </c>
      <c r="Y409" s="2065">
        <f>+'17HPM_DATA_INPUT'!E253-'17_AUDIT_TOTALS_CK'!D409</f>
        <v>0</v>
      </c>
      <c r="Z409" s="2065">
        <f>+'17HPM_DATA_INPUT'!F253-'17_AUDIT_TOTALS_CK'!E409</f>
        <v>0</v>
      </c>
      <c r="AA409" s="2065">
        <f>+'17HPM_DATA_INPUT'!G253-'17_AUDIT_TOTALS_CK'!F409</f>
        <v>0</v>
      </c>
      <c r="AB409" s="2065">
        <f>+'17HPM_DATA_INPUT'!H253-'17_AUDIT_TOTALS_CK'!G409</f>
        <v>0</v>
      </c>
      <c r="AC409" s="2065">
        <f>+'17HPM_DATA_INPUT'!I253-'17_AUDIT_TOTALS_CK'!H409</f>
        <v>0</v>
      </c>
      <c r="AD409" s="2065">
        <f>+'17HPM_DATA_INPUT'!J253-'17_AUDIT_TOTALS_CK'!I409</f>
        <v>0</v>
      </c>
      <c r="AE409" s="2065">
        <f>+'17HPM_DATA_INPUT'!K253-'17_AUDIT_TOTALS_CK'!J409</f>
        <v>0</v>
      </c>
      <c r="AF409" s="2065">
        <f>+'17HPM_DATA_INPUT'!L253-'17_AUDIT_TOTALS_CK'!K409</f>
        <v>0</v>
      </c>
      <c r="AG409" s="2065">
        <f>+'17HPM_DATA_INPUT'!M253-'17_AUDIT_TOTALS_CK'!L409</f>
        <v>0</v>
      </c>
      <c r="AH409" s="2065">
        <f>+'17HPM_DATA_INPUT'!N253-'17_AUDIT_TOTALS_CK'!M409</f>
        <v>0</v>
      </c>
      <c r="AI409" s="2065">
        <f>+'17HPM_DATA_INPUT'!O253-'17_AUDIT_TOTALS_CK'!N409</f>
        <v>0</v>
      </c>
      <c r="AJ409" s="2065">
        <f>+'17HPM_DATA_INPUT'!P253-'17_AUDIT_TOTALS_CK'!O409</f>
        <v>0</v>
      </c>
      <c r="AK409" s="2065">
        <f>+'17HPM_DATA_INPUT'!Q253-'17_AUDIT_TOTALS_CK'!P409</f>
        <v>0</v>
      </c>
      <c r="AL409" s="2065">
        <f>+'17HPM_DATA_INPUT'!R253-'17_AUDIT_TOTALS_CK'!Q409</f>
        <v>0</v>
      </c>
      <c r="AM409" s="2065">
        <f>+'17HPM_DATA_INPUT'!S253-'17_AUDIT_TOTALS_CK'!R409</f>
        <v>0</v>
      </c>
      <c r="AN409" s="2065">
        <f>+'17HPM_DATA_INPUT'!T253-'17_AUDIT_TOTALS_CK'!S409</f>
        <v>0</v>
      </c>
      <c r="AO409" s="2065">
        <f>+'17HPM_DATA_INPUT'!U253-'17_AUDIT_TOTALS_CK'!T409</f>
        <v>0</v>
      </c>
      <c r="AQ409" s="455" t="str">
        <f>'Departmental PL'!D420</f>
        <v>7030 PSYCH OLDER ADULT SERV OFFSITE</v>
      </c>
      <c r="AR409" s="456">
        <f>+C409-'Departmental PL'!F420</f>
        <v>0</v>
      </c>
      <c r="AS409" s="456">
        <f>+D409-'Departmental PL'!G420</f>
        <v>0</v>
      </c>
      <c r="AT409" s="456">
        <f>+E409-'Departmental PL'!H420</f>
        <v>0</v>
      </c>
      <c r="AU409" s="456">
        <f>+F409-'Departmental PL'!I420</f>
        <v>0</v>
      </c>
      <c r="AV409" s="456">
        <f>+G409-'Departmental PL'!J420</f>
        <v>0</v>
      </c>
      <c r="AW409" s="456">
        <f>+H409-'Departmental PL'!K420</f>
        <v>0</v>
      </c>
      <c r="AX409" s="456">
        <f>+I409-'Departmental PL'!L420</f>
        <v>0</v>
      </c>
      <c r="AY409" s="456">
        <f>+J409-'Departmental PL'!M420</f>
        <v>0</v>
      </c>
      <c r="AZ409" s="456">
        <f>+K409-'Departmental PL'!N420</f>
        <v>0</v>
      </c>
      <c r="BA409" s="456">
        <f>+L409-'Departmental PL'!O420</f>
        <v>0</v>
      </c>
      <c r="BB409" s="456">
        <f>+M409-'Departmental PL'!P420</f>
        <v>0</v>
      </c>
      <c r="BC409" s="456">
        <f>+N409-'Departmental PL'!Q420</f>
        <v>0</v>
      </c>
      <c r="BD409" s="456">
        <f>+O409-'Departmental PL'!R420</f>
        <v>0</v>
      </c>
      <c r="BE409" s="456">
        <f>+P409-'Departmental PL'!S420</f>
        <v>0</v>
      </c>
      <c r="BF409" s="456">
        <f>+Q409-'Departmental PL'!T420</f>
        <v>0</v>
      </c>
      <c r="BG409" s="456">
        <f>+R409-'Departmental PL'!U420</f>
        <v>0</v>
      </c>
      <c r="BH409" s="456">
        <f>+S409-'Departmental PL'!V420</f>
        <v>0</v>
      </c>
      <c r="BI409" s="456">
        <f>+T409-'Departmental PL'!W420</f>
        <v>0</v>
      </c>
    </row>
    <row r="410" spans="1:61" ht="20.25" hidden="1" customHeight="1" x14ac:dyDescent="0.25">
      <c r="A410" s="2081"/>
      <c r="B410" s="2074"/>
      <c r="C410" s="2075"/>
      <c r="D410" s="2075"/>
      <c r="E410" s="2075"/>
      <c r="F410" s="2075"/>
      <c r="G410" s="2075"/>
      <c r="H410" s="2075"/>
      <c r="I410" s="2075"/>
      <c r="J410" s="2075"/>
      <c r="K410" s="2075"/>
      <c r="L410" s="2075"/>
      <c r="M410" s="2075"/>
      <c r="N410" s="2075"/>
      <c r="O410" s="2075"/>
      <c r="P410" s="2075"/>
      <c r="Q410" s="2075"/>
      <c r="R410" s="2075"/>
      <c r="S410" s="2075"/>
      <c r="T410" s="2075"/>
      <c r="AQ410" s="455" t="str">
        <f>'Departmental PL'!D421</f>
        <v>7040 PSYCH DEAF WELLNESS CENTER</v>
      </c>
      <c r="AR410" s="456">
        <f>+C410-'Departmental PL'!F421</f>
        <v>0</v>
      </c>
      <c r="AS410" s="456">
        <f>+D410-'Departmental PL'!G421</f>
        <v>0</v>
      </c>
      <c r="AT410" s="456">
        <f>+E410-'Departmental PL'!H421</f>
        <v>0</v>
      </c>
      <c r="AU410" s="456">
        <f>+F410-'Departmental PL'!I421</f>
        <v>0</v>
      </c>
      <c r="AV410" s="456">
        <f>+G410-'Departmental PL'!J421</f>
        <v>0</v>
      </c>
      <c r="AW410" s="456">
        <f>+H410-'Departmental PL'!K421</f>
        <v>0</v>
      </c>
      <c r="AX410" s="456">
        <f>+I410-'Departmental PL'!L421</f>
        <v>0</v>
      </c>
      <c r="AY410" s="456">
        <f>+J410-'Departmental PL'!M421</f>
        <v>0</v>
      </c>
      <c r="AZ410" s="456">
        <f>+K410-'Departmental PL'!N421</f>
        <v>0</v>
      </c>
      <c r="BA410" s="456">
        <f>+L410-'Departmental PL'!O421</f>
        <v>0</v>
      </c>
      <c r="BB410" s="456">
        <f>+M410-'Departmental PL'!P421</f>
        <v>0</v>
      </c>
      <c r="BC410" s="456">
        <f>+N410-'Departmental PL'!Q421</f>
        <v>0</v>
      </c>
      <c r="BD410" s="456">
        <f>+O410-'Departmental PL'!R421</f>
        <v>0</v>
      </c>
      <c r="BE410" s="456">
        <f>+P410-'Departmental PL'!S421</f>
        <v>0</v>
      </c>
      <c r="BF410" s="456">
        <f>+Q410-'Departmental PL'!T421</f>
        <v>0</v>
      </c>
      <c r="BG410" s="456">
        <f>+R410-'Departmental PL'!U421</f>
        <v>0</v>
      </c>
      <c r="BH410" s="456">
        <f>+S410-'Departmental PL'!V421</f>
        <v>0</v>
      </c>
      <c r="BI410" s="456">
        <f>+T410-'Departmental PL'!W421</f>
        <v>0</v>
      </c>
    </row>
    <row r="411" spans="1:61" ht="20.25" hidden="1" customHeight="1" x14ac:dyDescent="0.25">
      <c r="A411" s="2081"/>
      <c r="B411" s="2074"/>
      <c r="C411" s="2075"/>
      <c r="D411" s="2075"/>
      <c r="E411" s="2075"/>
      <c r="F411" s="2075"/>
      <c r="G411" s="2075"/>
      <c r="H411" s="2075"/>
      <c r="I411" s="2075"/>
      <c r="J411" s="2075"/>
      <c r="K411" s="2075"/>
      <c r="L411" s="2075"/>
      <c r="M411" s="2075"/>
      <c r="N411" s="2075"/>
      <c r="O411" s="2075"/>
      <c r="P411" s="2075"/>
      <c r="Q411" s="2075"/>
      <c r="R411" s="2075"/>
      <c r="S411" s="2075"/>
      <c r="T411" s="2075"/>
      <c r="AQ411" s="455" t="str">
        <f>'Departmental PL'!D422</f>
        <v>7050 PSYCH FAMILY &amp; MARRIAGE</v>
      </c>
      <c r="AR411" s="456">
        <f>+C411-'Departmental PL'!F422</f>
        <v>0</v>
      </c>
      <c r="AS411" s="456">
        <f>+D411-'Departmental PL'!G422</f>
        <v>0</v>
      </c>
      <c r="AT411" s="456">
        <f>+E411-'Departmental PL'!H422</f>
        <v>0</v>
      </c>
      <c r="AU411" s="456">
        <f>+F411-'Departmental PL'!I422</f>
        <v>0</v>
      </c>
      <c r="AV411" s="456">
        <f>+G411-'Departmental PL'!J422</f>
        <v>0</v>
      </c>
      <c r="AW411" s="456">
        <f>+H411-'Departmental PL'!K422</f>
        <v>0</v>
      </c>
      <c r="AX411" s="456">
        <f>+I411-'Departmental PL'!L422</f>
        <v>0</v>
      </c>
      <c r="AY411" s="456">
        <f>+J411-'Departmental PL'!M422</f>
        <v>0</v>
      </c>
      <c r="AZ411" s="456">
        <f>+K411-'Departmental PL'!N422</f>
        <v>0</v>
      </c>
      <c r="BA411" s="456">
        <f>+L411-'Departmental PL'!O422</f>
        <v>0</v>
      </c>
      <c r="BB411" s="456">
        <f>+M411-'Departmental PL'!P422</f>
        <v>0</v>
      </c>
      <c r="BC411" s="456">
        <f>+N411-'Departmental PL'!Q422</f>
        <v>0</v>
      </c>
      <c r="BD411" s="456">
        <f>+O411-'Departmental PL'!R422</f>
        <v>0</v>
      </c>
      <c r="BE411" s="456">
        <f>+P411-'Departmental PL'!S422</f>
        <v>0</v>
      </c>
      <c r="BF411" s="456">
        <f>+Q411-'Departmental PL'!T422</f>
        <v>0</v>
      </c>
      <c r="BG411" s="456">
        <f>+R411-'Departmental PL'!U422</f>
        <v>0</v>
      </c>
      <c r="BH411" s="456">
        <f>+S411-'Departmental PL'!V422</f>
        <v>0</v>
      </c>
      <c r="BI411" s="456">
        <f>+T411-'Departmental PL'!W422</f>
        <v>0</v>
      </c>
    </row>
    <row r="412" spans="1:61" ht="20.25" hidden="1" customHeight="1" x14ac:dyDescent="0.25">
      <c r="A412" s="2081"/>
      <c r="B412" s="2074"/>
      <c r="C412" s="2075"/>
      <c r="D412" s="2075"/>
      <c r="E412" s="2075"/>
      <c r="F412" s="2075"/>
      <c r="G412" s="2075"/>
      <c r="H412" s="2075"/>
      <c r="I412" s="2075"/>
      <c r="J412" s="2075"/>
      <c r="K412" s="2075"/>
      <c r="L412" s="2075"/>
      <c r="M412" s="2075"/>
      <c r="N412" s="2075"/>
      <c r="O412" s="2075"/>
      <c r="P412" s="2075"/>
      <c r="Q412" s="2075"/>
      <c r="R412" s="2075"/>
      <c r="S412" s="2075"/>
      <c r="T412" s="2075"/>
      <c r="AQ412" s="455" t="str">
        <f>'Departmental PL'!D423</f>
        <v>7230 PSYCH ADULT PARTIAL HOSP</v>
      </c>
      <c r="AR412" s="456">
        <f>+C412-'Departmental PL'!F423</f>
        <v>0</v>
      </c>
      <c r="AS412" s="456">
        <f>+D412-'Departmental PL'!G423</f>
        <v>0</v>
      </c>
      <c r="AT412" s="456">
        <f>+E412-'Departmental PL'!H423</f>
        <v>0</v>
      </c>
      <c r="AU412" s="456">
        <f>+F412-'Departmental PL'!I423</f>
        <v>0</v>
      </c>
      <c r="AV412" s="456">
        <f>+G412-'Departmental PL'!J423</f>
        <v>0</v>
      </c>
      <c r="AW412" s="456">
        <f>+H412-'Departmental PL'!K423</f>
        <v>0</v>
      </c>
      <c r="AX412" s="456">
        <f>+I412-'Departmental PL'!L423</f>
        <v>0</v>
      </c>
      <c r="AY412" s="456">
        <f>+J412-'Departmental PL'!M423</f>
        <v>0</v>
      </c>
      <c r="AZ412" s="456">
        <f>+K412-'Departmental PL'!N423</f>
        <v>0</v>
      </c>
      <c r="BA412" s="456">
        <f>+L412-'Departmental PL'!O423</f>
        <v>0</v>
      </c>
      <c r="BB412" s="456">
        <f>+M412-'Departmental PL'!P423</f>
        <v>0</v>
      </c>
      <c r="BC412" s="456">
        <f>+N412-'Departmental PL'!Q423</f>
        <v>0</v>
      </c>
      <c r="BD412" s="456">
        <f>+O412-'Departmental PL'!R423</f>
        <v>0</v>
      </c>
      <c r="BE412" s="456">
        <f>+P412-'Departmental PL'!S423</f>
        <v>0</v>
      </c>
      <c r="BF412" s="456">
        <f>+Q412-'Departmental PL'!T423</f>
        <v>0</v>
      </c>
      <c r="BG412" s="456">
        <f>+R412-'Departmental PL'!U423</f>
        <v>0</v>
      </c>
      <c r="BH412" s="456">
        <f>+S412-'Departmental PL'!V423</f>
        <v>0</v>
      </c>
      <c r="BI412" s="456">
        <f>+T412-'Departmental PL'!W423</f>
        <v>0</v>
      </c>
    </row>
    <row r="413" spans="1:61" ht="20.25" hidden="1" customHeight="1" x14ac:dyDescent="0.25">
      <c r="A413" s="2081"/>
      <c r="B413" s="2074"/>
      <c r="C413" s="2075"/>
      <c r="D413" s="2075"/>
      <c r="E413" s="2075"/>
      <c r="F413" s="2075"/>
      <c r="G413" s="2075"/>
      <c r="H413" s="2075"/>
      <c r="I413" s="2075"/>
      <c r="J413" s="2075"/>
      <c r="K413" s="2075"/>
      <c r="L413" s="2075"/>
      <c r="M413" s="2075"/>
      <c r="N413" s="2075"/>
      <c r="O413" s="2075"/>
      <c r="P413" s="2075"/>
      <c r="Q413" s="2075"/>
      <c r="R413" s="2075"/>
      <c r="S413" s="2075"/>
      <c r="T413" s="2075"/>
      <c r="AQ413" s="455" t="str">
        <f>'Departmental PL'!D424</f>
        <v>7260 PSYCH CHILD PARTIAL HOSP</v>
      </c>
      <c r="AR413" s="456">
        <f>+C413-'Departmental PL'!F424</f>
        <v>0</v>
      </c>
      <c r="AS413" s="456">
        <f>+D413-'Departmental PL'!G424</f>
        <v>0</v>
      </c>
      <c r="AT413" s="456">
        <f>+E413-'Departmental PL'!H424</f>
        <v>0</v>
      </c>
      <c r="AU413" s="456">
        <f>+F413-'Departmental PL'!I424</f>
        <v>0</v>
      </c>
      <c r="AV413" s="456">
        <f>+G413-'Departmental PL'!J424</f>
        <v>0</v>
      </c>
      <c r="AW413" s="456">
        <f>+H413-'Departmental PL'!K424</f>
        <v>0</v>
      </c>
      <c r="AX413" s="456">
        <f>+I413-'Departmental PL'!L424</f>
        <v>0</v>
      </c>
      <c r="AY413" s="456">
        <f>+J413-'Departmental PL'!M424</f>
        <v>0</v>
      </c>
      <c r="AZ413" s="456">
        <f>+K413-'Departmental PL'!N424</f>
        <v>0</v>
      </c>
      <c r="BA413" s="456">
        <f>+L413-'Departmental PL'!O424</f>
        <v>0</v>
      </c>
      <c r="BB413" s="456">
        <f>+M413-'Departmental PL'!P424</f>
        <v>0</v>
      </c>
      <c r="BC413" s="456">
        <f>+N413-'Departmental PL'!Q424</f>
        <v>0</v>
      </c>
      <c r="BD413" s="456">
        <f>+O413-'Departmental PL'!R424</f>
        <v>0</v>
      </c>
      <c r="BE413" s="456">
        <f>+P413-'Departmental PL'!S424</f>
        <v>0</v>
      </c>
      <c r="BF413" s="456">
        <f>+Q413-'Departmental PL'!T424</f>
        <v>0</v>
      </c>
      <c r="BG413" s="456">
        <f>+R413-'Departmental PL'!U424</f>
        <v>0</v>
      </c>
      <c r="BH413" s="456">
        <f>+S413-'Departmental PL'!V424</f>
        <v>0</v>
      </c>
      <c r="BI413" s="456">
        <f>+T413-'Departmental PL'!W424</f>
        <v>0</v>
      </c>
    </row>
    <row r="414" spans="1:61" ht="20.25" hidden="1" customHeight="1" x14ac:dyDescent="0.25">
      <c r="A414" s="2081"/>
      <c r="B414" s="2074" t="s">
        <v>2293</v>
      </c>
      <c r="C414" s="2075"/>
      <c r="D414" s="2075"/>
      <c r="E414" s="2075"/>
      <c r="F414" s="2075"/>
      <c r="G414" s="2075"/>
      <c r="H414" s="2075"/>
      <c r="I414" s="2075"/>
      <c r="J414" s="2075"/>
      <c r="K414" s="2075"/>
      <c r="L414" s="2075"/>
      <c r="M414" s="2075"/>
      <c r="N414" s="2075"/>
      <c r="O414" s="2075"/>
      <c r="P414" s="2075"/>
      <c r="Q414" s="2075"/>
      <c r="R414" s="2075"/>
      <c r="S414" s="2075"/>
      <c r="T414" s="2075"/>
      <c r="U414" s="2061" t="str">
        <f t="shared" si="3"/>
        <v>7270 PSYCH ECT</v>
      </c>
      <c r="W414" s="455" t="b">
        <f>+'17HPM_DATA_INPUT'!C254='17_AUDIT_TOTALS_CK'!U414</f>
        <v>1</v>
      </c>
      <c r="X414" s="2065">
        <f>+'17HPM_DATA_INPUT'!D254-'17_AUDIT_TOTALS_CK'!C414</f>
        <v>1</v>
      </c>
      <c r="Y414" s="2065">
        <f>+'17HPM_DATA_INPUT'!E254-'17_AUDIT_TOTALS_CK'!D414</f>
        <v>0</v>
      </c>
      <c r="Z414" s="2065">
        <f>+'17HPM_DATA_INPUT'!F254-'17_AUDIT_TOTALS_CK'!E414</f>
        <v>1</v>
      </c>
      <c r="AA414" s="2065">
        <f>+'17HPM_DATA_INPUT'!G254-'17_AUDIT_TOTALS_CK'!F414</f>
        <v>0</v>
      </c>
      <c r="AB414" s="2065">
        <f>+'17HPM_DATA_INPUT'!H254-'17_AUDIT_TOTALS_CK'!G414</f>
        <v>640</v>
      </c>
      <c r="AC414" s="2065">
        <f>+'17HPM_DATA_INPUT'!I254-'17_AUDIT_TOTALS_CK'!H414</f>
        <v>0</v>
      </c>
      <c r="AD414" s="2065">
        <f>+'17HPM_DATA_INPUT'!J254-'17_AUDIT_TOTALS_CK'!I414</f>
        <v>47</v>
      </c>
      <c r="AE414" s="2065">
        <f>+'17HPM_DATA_INPUT'!K254-'17_AUDIT_TOTALS_CK'!J414</f>
        <v>0</v>
      </c>
      <c r="AF414" s="2065">
        <f>+'17HPM_DATA_INPUT'!L254-'17_AUDIT_TOTALS_CK'!K414</f>
        <v>467</v>
      </c>
      <c r="AG414" s="2065">
        <f>+'17HPM_DATA_INPUT'!M254-'17_AUDIT_TOTALS_CK'!L414</f>
        <v>0</v>
      </c>
      <c r="AH414" s="2065">
        <f>+'17HPM_DATA_INPUT'!N254-'17_AUDIT_TOTALS_CK'!M414</f>
        <v>-420</v>
      </c>
      <c r="AI414" s="2065">
        <f>+'17HPM_DATA_INPUT'!O254-'17_AUDIT_TOTALS_CK'!N414</f>
        <v>0</v>
      </c>
      <c r="AJ414" s="2065">
        <f>+'17HPM_DATA_INPUT'!P254-'17_AUDIT_TOTALS_CK'!O414</f>
        <v>81</v>
      </c>
      <c r="AK414" s="2065">
        <f>+'17HPM_DATA_INPUT'!Q254-'17_AUDIT_TOTALS_CK'!P414</f>
        <v>0</v>
      </c>
      <c r="AL414" s="2065">
        <f>+'17HPM_DATA_INPUT'!R254-'17_AUDIT_TOTALS_CK'!Q414</f>
        <v>182</v>
      </c>
      <c r="AM414" s="2065">
        <f>+'17HPM_DATA_INPUT'!S254-'17_AUDIT_TOTALS_CK'!R414</f>
        <v>0</v>
      </c>
      <c r="AN414" s="2065">
        <f>+'17HPM_DATA_INPUT'!T254-'17_AUDIT_TOTALS_CK'!S414</f>
        <v>-683</v>
      </c>
      <c r="AO414" s="2065">
        <f>+'17HPM_DATA_INPUT'!U254-'17_AUDIT_TOTALS_CK'!T414</f>
        <v>0</v>
      </c>
      <c r="AQ414" s="455" t="str">
        <f>'Departmental PL'!D425</f>
        <v>7270 PSYCH ECT</v>
      </c>
      <c r="AR414" s="456">
        <f>+C414-'Departmental PL'!F425</f>
        <v>-1</v>
      </c>
      <c r="AS414" s="456">
        <f>+D414-'Departmental PL'!G425</f>
        <v>0</v>
      </c>
      <c r="AT414" s="456">
        <f>+E414-'Departmental PL'!H425</f>
        <v>-1</v>
      </c>
      <c r="AU414" s="456">
        <f>+F414-'Departmental PL'!I425</f>
        <v>0</v>
      </c>
      <c r="AV414" s="456">
        <f>+G414-'Departmental PL'!J425</f>
        <v>-640</v>
      </c>
      <c r="AW414" s="456">
        <f>+H414-'Departmental PL'!K425</f>
        <v>0</v>
      </c>
      <c r="AX414" s="456">
        <f>+I414-'Departmental PL'!L425</f>
        <v>-47</v>
      </c>
      <c r="AY414" s="456">
        <f>+J414-'Departmental PL'!M425</f>
        <v>0</v>
      </c>
      <c r="AZ414" s="456">
        <f>+K414-'Departmental PL'!N425</f>
        <v>-467</v>
      </c>
      <c r="BA414" s="456">
        <f>+L414-'Departmental PL'!O425</f>
        <v>0</v>
      </c>
      <c r="BB414" s="456">
        <f>+M414-'Departmental PL'!P425</f>
        <v>420</v>
      </c>
      <c r="BC414" s="456">
        <f>+N414-'Departmental PL'!Q425</f>
        <v>0</v>
      </c>
      <c r="BD414" s="456">
        <f>+O414-'Departmental PL'!R425</f>
        <v>-81</v>
      </c>
      <c r="BE414" s="456">
        <f>+P414-'Departmental PL'!S425</f>
        <v>0</v>
      </c>
      <c r="BF414" s="456">
        <f>+Q414-'Departmental PL'!T425</f>
        <v>-182</v>
      </c>
      <c r="BG414" s="456">
        <f>+R414-'Departmental PL'!U425</f>
        <v>0</v>
      </c>
      <c r="BH414" s="456">
        <f>+S414-'Departmental PL'!V425</f>
        <v>683</v>
      </c>
      <c r="BI414" s="456">
        <f>+T414-'Departmental PL'!W425</f>
        <v>0</v>
      </c>
    </row>
    <row r="415" spans="1:61" ht="20.25" hidden="1" customHeight="1" x14ac:dyDescent="0.25">
      <c r="A415" s="2109" t="s">
        <v>1797</v>
      </c>
      <c r="B415" s="2074"/>
      <c r="C415" s="2075"/>
      <c r="D415" s="2075"/>
      <c r="E415" s="2075"/>
      <c r="F415" s="2075"/>
      <c r="G415" s="2075"/>
      <c r="H415" s="2075"/>
      <c r="I415" s="2075"/>
      <c r="J415" s="2075"/>
      <c r="K415" s="2075"/>
      <c r="L415" s="2075"/>
      <c r="M415" s="2075"/>
      <c r="N415" s="2075"/>
      <c r="O415" s="2075"/>
      <c r="P415" s="2075"/>
      <c r="Q415" s="2075"/>
      <c r="R415" s="2075"/>
      <c r="S415" s="2075"/>
      <c r="T415" s="2075"/>
      <c r="AQ415" s="455" t="str">
        <f>'Departmental PL'!D426</f>
        <v>7320 CHEMICAL DEPENDENCY PROGRAM</v>
      </c>
      <c r="AR415" s="456">
        <f>+C415-'Departmental PL'!F426</f>
        <v>0</v>
      </c>
      <c r="AS415" s="456">
        <f>+D415-'Departmental PL'!G426</f>
        <v>0</v>
      </c>
      <c r="AT415" s="456">
        <f>+E415-'Departmental PL'!H426</f>
        <v>0</v>
      </c>
      <c r="AU415" s="456">
        <f>+F415-'Departmental PL'!I426</f>
        <v>0</v>
      </c>
      <c r="AV415" s="456">
        <f>+G415-'Departmental PL'!J426</f>
        <v>0</v>
      </c>
      <c r="AW415" s="456">
        <f>+H415-'Departmental PL'!K426</f>
        <v>0</v>
      </c>
      <c r="AX415" s="456">
        <f>+I415-'Departmental PL'!L426</f>
        <v>0</v>
      </c>
      <c r="AY415" s="456">
        <f>+J415-'Departmental PL'!M426</f>
        <v>0</v>
      </c>
      <c r="AZ415" s="456">
        <f>+K415-'Departmental PL'!N426</f>
        <v>0</v>
      </c>
      <c r="BA415" s="456">
        <f>+L415-'Departmental PL'!O426</f>
        <v>0</v>
      </c>
      <c r="BB415" s="456">
        <f>+M415-'Departmental PL'!P426</f>
        <v>0</v>
      </c>
      <c r="BC415" s="456">
        <f>+N415-'Departmental PL'!Q426</f>
        <v>0</v>
      </c>
      <c r="BD415" s="456">
        <f>+O415-'Departmental PL'!R426</f>
        <v>0</v>
      </c>
      <c r="BE415" s="456">
        <f>+P415-'Departmental PL'!S426</f>
        <v>0</v>
      </c>
      <c r="BF415" s="456">
        <f>+Q415-'Departmental PL'!T426</f>
        <v>0</v>
      </c>
      <c r="BG415" s="456">
        <f>+R415-'Departmental PL'!U426</f>
        <v>0</v>
      </c>
      <c r="BH415" s="456">
        <f>+S415-'Departmental PL'!V426</f>
        <v>0</v>
      </c>
      <c r="BI415" s="456">
        <f>+T415-'Departmental PL'!W426</f>
        <v>0</v>
      </c>
    </row>
    <row r="416" spans="1:61" ht="20.25" hidden="1" customHeight="1" x14ac:dyDescent="0.25">
      <c r="A416" s="2067" t="s">
        <v>1617</v>
      </c>
      <c r="B416" s="2058" t="s">
        <v>2432</v>
      </c>
      <c r="C416" s="2060"/>
      <c r="D416" s="2060"/>
      <c r="E416" s="2060"/>
      <c r="F416" s="2060"/>
      <c r="G416" s="2060"/>
      <c r="H416" s="2060"/>
      <c r="I416" s="2060"/>
      <c r="J416" s="2060"/>
      <c r="K416" s="2060"/>
      <c r="L416" s="2060"/>
      <c r="M416" s="2060"/>
      <c r="N416" s="2060"/>
      <c r="O416" s="2060"/>
      <c r="P416" s="2060"/>
      <c r="Q416" s="2060"/>
      <c r="R416" s="2060"/>
      <c r="S416" s="2060"/>
      <c r="T416" s="2060"/>
      <c r="U416" s="2061" t="str">
        <f t="shared" si="3"/>
        <v>7340 METHADONE CLINIC</v>
      </c>
      <c r="W416" s="455" t="b">
        <f>+'17HPM_DATA_INPUT'!C255='17_AUDIT_TOTALS_CK'!U416</f>
        <v>1</v>
      </c>
      <c r="X416" s="2065">
        <f>+'17HPM_DATA_INPUT'!D255-'17_AUDIT_TOTALS_CK'!C416</f>
        <v>2</v>
      </c>
      <c r="Y416" s="2065">
        <f>+'17HPM_DATA_INPUT'!E255-'17_AUDIT_TOTALS_CK'!D416</f>
        <v>2</v>
      </c>
      <c r="Z416" s="2065">
        <f>+'17HPM_DATA_INPUT'!F255-'17_AUDIT_TOTALS_CK'!E416</f>
        <v>11</v>
      </c>
      <c r="AA416" s="2065">
        <f>+'17HPM_DATA_INPUT'!G255-'17_AUDIT_TOTALS_CK'!F416</f>
        <v>25</v>
      </c>
      <c r="AB416" s="2065">
        <f>+'17HPM_DATA_INPUT'!H255-'17_AUDIT_TOTALS_CK'!G416</f>
        <v>135</v>
      </c>
      <c r="AC416" s="2065">
        <f>+'17HPM_DATA_INPUT'!I255-'17_AUDIT_TOTALS_CK'!H416</f>
        <v>141</v>
      </c>
      <c r="AD416" s="2065">
        <f>+'17HPM_DATA_INPUT'!J255-'17_AUDIT_TOTALS_CK'!I416</f>
        <v>29</v>
      </c>
      <c r="AE416" s="2065">
        <f>+'17HPM_DATA_INPUT'!K255-'17_AUDIT_TOTALS_CK'!J416</f>
        <v>30</v>
      </c>
      <c r="AF416" s="2065">
        <f>+'17HPM_DATA_INPUT'!L255-'17_AUDIT_TOTALS_CK'!K416</f>
        <v>26</v>
      </c>
      <c r="AG416" s="2065">
        <f>+'17HPM_DATA_INPUT'!M255-'17_AUDIT_TOTALS_CK'!L416</f>
        <v>21</v>
      </c>
      <c r="AH416" s="2065">
        <f>+'17HPM_DATA_INPUT'!N255-'17_AUDIT_TOTALS_CK'!M416</f>
        <v>3</v>
      </c>
      <c r="AI416" s="2065">
        <f>+'17HPM_DATA_INPUT'!O255-'17_AUDIT_TOTALS_CK'!N416</f>
        <v>8</v>
      </c>
      <c r="AJ416" s="2065">
        <f>+'17HPM_DATA_INPUT'!P255-'17_AUDIT_TOTALS_CK'!O416</f>
        <v>10</v>
      </c>
      <c r="AK416" s="2065">
        <f>+'17HPM_DATA_INPUT'!Q255-'17_AUDIT_TOTALS_CK'!P416</f>
        <v>9</v>
      </c>
      <c r="AL416" s="2065">
        <f>+'17HPM_DATA_INPUT'!R255-'17_AUDIT_TOTALS_CK'!Q416</f>
        <v>15</v>
      </c>
      <c r="AM416" s="2065">
        <f>+'17HPM_DATA_INPUT'!S255-'17_AUDIT_TOTALS_CK'!R416</f>
        <v>13</v>
      </c>
      <c r="AN416" s="2065">
        <f>+'17HPM_DATA_INPUT'!T255-'17_AUDIT_TOTALS_CK'!S416</f>
        <v>-22</v>
      </c>
      <c r="AO416" s="2065">
        <f>+'17HPM_DATA_INPUT'!U255-'17_AUDIT_TOTALS_CK'!T416</f>
        <v>-14</v>
      </c>
      <c r="AQ416" s="455" t="str">
        <f>'Departmental PL'!D427</f>
        <v>7340 METHADONE CLINIC</v>
      </c>
      <c r="AR416" s="456">
        <f>+C416-'Departmental PL'!F427</f>
        <v>-2</v>
      </c>
      <c r="AS416" s="456">
        <f>+D416-'Departmental PL'!G427</f>
        <v>-2</v>
      </c>
      <c r="AT416" s="456">
        <f>+E416-'Departmental PL'!H427</f>
        <v>-11</v>
      </c>
      <c r="AU416" s="456">
        <f>+F416-'Departmental PL'!I427</f>
        <v>-25</v>
      </c>
      <c r="AV416" s="456">
        <f>+G416-'Departmental PL'!J427</f>
        <v>-135</v>
      </c>
      <c r="AW416" s="456">
        <f>+H416-'Departmental PL'!K427</f>
        <v>-141</v>
      </c>
      <c r="AX416" s="456">
        <f>+I416-'Departmental PL'!L427</f>
        <v>-29</v>
      </c>
      <c r="AY416" s="456">
        <f>+J416-'Departmental PL'!M427</f>
        <v>-30</v>
      </c>
      <c r="AZ416" s="456">
        <f>+K416-'Departmental PL'!N427</f>
        <v>-26</v>
      </c>
      <c r="BA416" s="456">
        <f>+L416-'Departmental PL'!O427</f>
        <v>-21</v>
      </c>
      <c r="BB416" s="456">
        <f>+M416-'Departmental PL'!P427</f>
        <v>-3</v>
      </c>
      <c r="BC416" s="456">
        <f>+N416-'Departmental PL'!Q427</f>
        <v>-9</v>
      </c>
      <c r="BD416" s="456">
        <f>+O416-'Departmental PL'!R427</f>
        <v>-10</v>
      </c>
      <c r="BE416" s="456">
        <f>+P416-'Departmental PL'!S427</f>
        <v>-9</v>
      </c>
      <c r="BF416" s="456">
        <f>+Q416-'Departmental PL'!T427</f>
        <v>-15</v>
      </c>
      <c r="BG416" s="456">
        <f>+R416-'Departmental PL'!U427</f>
        <v>-13</v>
      </c>
      <c r="BH416" s="456">
        <f>+S416-'Departmental PL'!V427</f>
        <v>22</v>
      </c>
      <c r="BI416" s="456">
        <f>+T416-'Departmental PL'!W427</f>
        <v>13</v>
      </c>
    </row>
    <row r="417" spans="1:61" ht="20.25" hidden="1" customHeight="1" x14ac:dyDescent="0.25">
      <c r="A417" s="2031" t="s">
        <v>1618</v>
      </c>
      <c r="B417" s="2058" t="s">
        <v>2433</v>
      </c>
      <c r="C417" s="2060"/>
      <c r="D417" s="2060"/>
      <c r="E417" s="2060"/>
      <c r="F417" s="2060"/>
      <c r="G417" s="2060"/>
      <c r="H417" s="2060"/>
      <c r="I417" s="2060"/>
      <c r="J417" s="2060"/>
      <c r="K417" s="2060"/>
      <c r="L417" s="2060"/>
      <c r="M417" s="2060"/>
      <c r="N417" s="2060"/>
      <c r="O417" s="2060"/>
      <c r="P417" s="2060"/>
      <c r="Q417" s="2060"/>
      <c r="R417" s="2060"/>
      <c r="S417" s="2060"/>
      <c r="T417" s="2060"/>
      <c r="U417" s="2061" t="str">
        <f t="shared" si="3"/>
        <v>7400 STRONG TIES CLINIC</v>
      </c>
      <c r="W417" s="455" t="b">
        <f>+'17HPM_DATA_INPUT'!C256='17_AUDIT_TOTALS_CK'!U417</f>
        <v>1</v>
      </c>
      <c r="X417" s="2065">
        <f>+'17HPM_DATA_INPUT'!D256-'17_AUDIT_TOTALS_CK'!C417</f>
        <v>0</v>
      </c>
      <c r="Y417" s="2065">
        <f>+'17HPM_DATA_INPUT'!E256-'17_AUDIT_TOTALS_CK'!D417</f>
        <v>1</v>
      </c>
      <c r="Z417" s="2065">
        <f>+'17HPM_DATA_INPUT'!F256-'17_AUDIT_TOTALS_CK'!E417</f>
        <v>0</v>
      </c>
      <c r="AA417" s="2065">
        <f>+'17HPM_DATA_INPUT'!G256-'17_AUDIT_TOTALS_CK'!F417</f>
        <v>2</v>
      </c>
      <c r="AB417" s="2065">
        <f>+'17HPM_DATA_INPUT'!H256-'17_AUDIT_TOTALS_CK'!G417</f>
        <v>0</v>
      </c>
      <c r="AC417" s="2065">
        <f>+'17HPM_DATA_INPUT'!I256-'17_AUDIT_TOTALS_CK'!H417</f>
        <v>320</v>
      </c>
      <c r="AD417" s="2065">
        <f>+'17HPM_DATA_INPUT'!J256-'17_AUDIT_TOTALS_CK'!I417</f>
        <v>0</v>
      </c>
      <c r="AE417" s="2065">
        <f>+'17HPM_DATA_INPUT'!K256-'17_AUDIT_TOTALS_CK'!J417</f>
        <v>58</v>
      </c>
      <c r="AF417" s="2065">
        <f>+'17HPM_DATA_INPUT'!L256-'17_AUDIT_TOTALS_CK'!K417</f>
        <v>0</v>
      </c>
      <c r="AG417" s="2065">
        <f>+'17HPM_DATA_INPUT'!M256-'17_AUDIT_TOTALS_CK'!L417</f>
        <v>130</v>
      </c>
      <c r="AH417" s="2065">
        <f>+'17HPM_DATA_INPUT'!N256-'17_AUDIT_TOTALS_CK'!M417</f>
        <v>0</v>
      </c>
      <c r="AI417" s="2065">
        <f>+'17HPM_DATA_INPUT'!O256-'17_AUDIT_TOTALS_CK'!N417</f>
        <v>-72</v>
      </c>
      <c r="AJ417" s="2065">
        <f>+'17HPM_DATA_INPUT'!P256-'17_AUDIT_TOTALS_CK'!O417</f>
        <v>0</v>
      </c>
      <c r="AK417" s="2065">
        <f>+'17HPM_DATA_INPUT'!Q256-'17_AUDIT_TOTALS_CK'!P417</f>
        <v>39</v>
      </c>
      <c r="AL417" s="2065">
        <f>+'17HPM_DATA_INPUT'!R256-'17_AUDIT_TOTALS_CK'!Q417</f>
        <v>0</v>
      </c>
      <c r="AM417" s="2065">
        <f>+'17HPM_DATA_INPUT'!S256-'17_AUDIT_TOTALS_CK'!R417</f>
        <v>34</v>
      </c>
      <c r="AN417" s="2065">
        <f>+'17HPM_DATA_INPUT'!T256-'17_AUDIT_TOTALS_CK'!S417</f>
        <v>0</v>
      </c>
      <c r="AO417" s="2065">
        <f>+'17HPM_DATA_INPUT'!U256-'17_AUDIT_TOTALS_CK'!T417</f>
        <v>-145</v>
      </c>
      <c r="AQ417" s="455" t="str">
        <f>'Departmental PL'!D428</f>
        <v>7400 STRONG TIES CLINIC</v>
      </c>
      <c r="AR417" s="456">
        <f>+C417-'Departmental PL'!F428</f>
        <v>0</v>
      </c>
      <c r="AS417" s="456">
        <f>+D417-'Departmental PL'!G428</f>
        <v>-1</v>
      </c>
      <c r="AT417" s="456">
        <f>+E417-'Departmental PL'!H428</f>
        <v>0</v>
      </c>
      <c r="AU417" s="456">
        <f>+F417-'Departmental PL'!I428</f>
        <v>-2</v>
      </c>
      <c r="AV417" s="456">
        <f>+G417-'Departmental PL'!J428</f>
        <v>0</v>
      </c>
      <c r="AW417" s="456">
        <f>+H417-'Departmental PL'!K428</f>
        <v>-320</v>
      </c>
      <c r="AX417" s="456">
        <f>+I417-'Departmental PL'!L428</f>
        <v>0</v>
      </c>
      <c r="AY417" s="456">
        <f>+J417-'Departmental PL'!M428</f>
        <v>-58</v>
      </c>
      <c r="AZ417" s="456">
        <f>+K417-'Departmental PL'!N428</f>
        <v>0</v>
      </c>
      <c r="BA417" s="456">
        <f>+L417-'Departmental PL'!O428</f>
        <v>-130</v>
      </c>
      <c r="BB417" s="456">
        <f>+M417-'Departmental PL'!P428</f>
        <v>0</v>
      </c>
      <c r="BC417" s="456">
        <f>+N417-'Departmental PL'!Q428</f>
        <v>72</v>
      </c>
      <c r="BD417" s="456">
        <f>+O417-'Departmental PL'!R428</f>
        <v>0</v>
      </c>
      <c r="BE417" s="456">
        <f>+P417-'Departmental PL'!S428</f>
        <v>-39</v>
      </c>
      <c r="BF417" s="456">
        <f>+Q417-'Departmental PL'!T428</f>
        <v>0</v>
      </c>
      <c r="BG417" s="456">
        <f>+R417-'Departmental PL'!U428</f>
        <v>-34</v>
      </c>
      <c r="BH417" s="456">
        <f>+S417-'Departmental PL'!V428</f>
        <v>0</v>
      </c>
      <c r="BI417" s="456">
        <f>+T417-'Departmental PL'!W428</f>
        <v>145</v>
      </c>
    </row>
    <row r="418" spans="1:61" ht="20.25" hidden="1" customHeight="1" x14ac:dyDescent="0.25">
      <c r="A418" s="2109" t="s">
        <v>1797</v>
      </c>
      <c r="B418" s="2058"/>
      <c r="C418" s="2060"/>
      <c r="D418" s="2060"/>
      <c r="E418" s="2060"/>
      <c r="F418" s="2060"/>
      <c r="G418" s="2060"/>
      <c r="H418" s="2060"/>
      <c r="I418" s="2060"/>
      <c r="J418" s="2060"/>
      <c r="K418" s="2060"/>
      <c r="L418" s="2060"/>
      <c r="M418" s="2060"/>
      <c r="N418" s="2060"/>
      <c r="O418" s="2060"/>
      <c r="P418" s="2060"/>
      <c r="Q418" s="2060"/>
      <c r="R418" s="2060"/>
      <c r="S418" s="2060"/>
      <c r="T418" s="2060"/>
      <c r="AQ418" s="455" t="str">
        <f>'Departmental PL'!D429</f>
        <v xml:space="preserve">7420 STRONG TIES CONTINUING TRT </v>
      </c>
      <c r="AR418" s="456">
        <f>+C418-'Departmental PL'!F429</f>
        <v>0</v>
      </c>
      <c r="AS418" s="456">
        <f>+D418-'Departmental PL'!G429</f>
        <v>0</v>
      </c>
      <c r="AT418" s="456">
        <f>+E418-'Departmental PL'!H429</f>
        <v>0</v>
      </c>
      <c r="AU418" s="456">
        <f>+F418-'Departmental PL'!I429</f>
        <v>0</v>
      </c>
      <c r="AV418" s="456">
        <f>+G418-'Departmental PL'!J429</f>
        <v>0</v>
      </c>
      <c r="AW418" s="456">
        <f>+H418-'Departmental PL'!K429</f>
        <v>0</v>
      </c>
      <c r="AX418" s="456">
        <f>+I418-'Departmental PL'!L429</f>
        <v>0</v>
      </c>
      <c r="AY418" s="456">
        <f>+J418-'Departmental PL'!M429</f>
        <v>0</v>
      </c>
      <c r="AZ418" s="456">
        <f>+K418-'Departmental PL'!N429</f>
        <v>0</v>
      </c>
      <c r="BA418" s="456">
        <f>+L418-'Departmental PL'!O429</f>
        <v>0</v>
      </c>
      <c r="BB418" s="456">
        <f>+M418-'Departmental PL'!P429</f>
        <v>0</v>
      </c>
      <c r="BC418" s="456">
        <f>+N418-'Departmental PL'!Q429</f>
        <v>0</v>
      </c>
      <c r="BD418" s="456">
        <f>+O418-'Departmental PL'!R429</f>
        <v>0</v>
      </c>
      <c r="BE418" s="456">
        <f>+P418-'Departmental PL'!S429</f>
        <v>0</v>
      </c>
      <c r="BF418" s="456">
        <f>+Q418-'Departmental PL'!T429</f>
        <v>0</v>
      </c>
      <c r="BG418" s="456">
        <f>+R418-'Departmental PL'!U429</f>
        <v>0</v>
      </c>
      <c r="BH418" s="456">
        <f>+S418-'Departmental PL'!V429</f>
        <v>0</v>
      </c>
      <c r="BI418" s="456">
        <f>+T418-'Departmental PL'!W429</f>
        <v>0</v>
      </c>
    </row>
    <row r="419" spans="1:61" ht="20.25" hidden="1" customHeight="1" x14ac:dyDescent="0.25">
      <c r="A419" s="2123" t="s">
        <v>1617</v>
      </c>
      <c r="B419" s="2058"/>
      <c r="C419" s="2060"/>
      <c r="D419" s="2060"/>
      <c r="E419" s="2060"/>
      <c r="F419" s="2060"/>
      <c r="G419" s="2060"/>
      <c r="H419" s="2060"/>
      <c r="I419" s="2060"/>
      <c r="J419" s="2060"/>
      <c r="K419" s="2060"/>
      <c r="L419" s="2060"/>
      <c r="M419" s="2060"/>
      <c r="N419" s="2060"/>
      <c r="O419" s="2060"/>
      <c r="P419" s="2060"/>
      <c r="Q419" s="2060"/>
      <c r="R419" s="2060"/>
      <c r="S419" s="2060"/>
      <c r="T419" s="2060"/>
      <c r="AQ419" s="455" t="str">
        <f>'Departmental PL'!D430</f>
        <v>7430 PSYCH LAZOS FUERTES</v>
      </c>
      <c r="AR419" s="456">
        <f>+C419-'Departmental PL'!F430</f>
        <v>0</v>
      </c>
      <c r="AS419" s="456">
        <f>+D419-'Departmental PL'!G430</f>
        <v>0</v>
      </c>
      <c r="AT419" s="456">
        <f>+E419-'Departmental PL'!H430</f>
        <v>0</v>
      </c>
      <c r="AU419" s="456">
        <f>+F419-'Departmental PL'!I430</f>
        <v>0</v>
      </c>
      <c r="AV419" s="456">
        <f>+G419-'Departmental PL'!J430</f>
        <v>0</v>
      </c>
      <c r="AW419" s="456">
        <f>+H419-'Departmental PL'!K430</f>
        <v>0</v>
      </c>
      <c r="AX419" s="456">
        <f>+I419-'Departmental PL'!L430</f>
        <v>0</v>
      </c>
      <c r="AY419" s="456">
        <f>+J419-'Departmental PL'!M430</f>
        <v>0</v>
      </c>
      <c r="AZ419" s="456">
        <f>+K419-'Departmental PL'!N430</f>
        <v>0</v>
      </c>
      <c r="BA419" s="456">
        <f>+L419-'Departmental PL'!O430</f>
        <v>0</v>
      </c>
      <c r="BB419" s="456">
        <f>+M419-'Departmental PL'!P430</f>
        <v>0</v>
      </c>
      <c r="BC419" s="456">
        <f>+N419-'Departmental PL'!Q430</f>
        <v>0</v>
      </c>
      <c r="BD419" s="456">
        <f>+O419-'Departmental PL'!R430</f>
        <v>0</v>
      </c>
      <c r="BE419" s="456">
        <f>+P419-'Departmental PL'!S430</f>
        <v>0</v>
      </c>
      <c r="BF419" s="456">
        <f>+Q419-'Departmental PL'!T430</f>
        <v>0</v>
      </c>
      <c r="BG419" s="456">
        <f>+R419-'Departmental PL'!U430</f>
        <v>0</v>
      </c>
      <c r="BH419" s="456">
        <f>+S419-'Departmental PL'!V430</f>
        <v>0</v>
      </c>
      <c r="BI419" s="456">
        <f>+T419-'Departmental PL'!W430</f>
        <v>0</v>
      </c>
    </row>
    <row r="420" spans="1:61" ht="20.25" hidden="1" customHeight="1" x14ac:dyDescent="0.25">
      <c r="A420" s="2032" t="s">
        <v>1618</v>
      </c>
      <c r="B420" s="2058"/>
      <c r="C420" s="2060"/>
      <c r="D420" s="2060"/>
      <c r="E420" s="2060"/>
      <c r="F420" s="2060"/>
      <c r="G420" s="2060"/>
      <c r="H420" s="2060"/>
      <c r="I420" s="2060"/>
      <c r="J420" s="2060"/>
      <c r="K420" s="2060"/>
      <c r="L420" s="2060"/>
      <c r="M420" s="2060"/>
      <c r="N420" s="2060"/>
      <c r="O420" s="2060"/>
      <c r="P420" s="2060"/>
      <c r="Q420" s="2060"/>
      <c r="R420" s="2060"/>
      <c r="S420" s="2060"/>
      <c r="T420" s="2060"/>
      <c r="AQ420" s="455" t="str">
        <f>'Departmental PL'!D431</f>
        <v>7500 ACT PROGRAM*</v>
      </c>
      <c r="AR420" s="456">
        <f>+C420-'Departmental PL'!F431</f>
        <v>0</v>
      </c>
      <c r="AS420" s="456">
        <f>+D420-'Departmental PL'!G431</f>
        <v>0</v>
      </c>
      <c r="AT420" s="456">
        <f>+E420-'Departmental PL'!H431</f>
        <v>0</v>
      </c>
      <c r="AU420" s="456">
        <f>+F420-'Departmental PL'!I431</f>
        <v>0</v>
      </c>
      <c r="AV420" s="456">
        <f>+G420-'Departmental PL'!J431</f>
        <v>0</v>
      </c>
      <c r="AW420" s="456">
        <f>+H420-'Departmental PL'!K431</f>
        <v>0</v>
      </c>
      <c r="AX420" s="456">
        <f>+I420-'Departmental PL'!L431</f>
        <v>0</v>
      </c>
      <c r="AY420" s="456">
        <f>+J420-'Departmental PL'!M431</f>
        <v>0</v>
      </c>
      <c r="AZ420" s="456">
        <f>+K420-'Departmental PL'!N431</f>
        <v>0</v>
      </c>
      <c r="BA420" s="456">
        <f>+L420-'Departmental PL'!O431</f>
        <v>0</v>
      </c>
      <c r="BB420" s="456">
        <f>+M420-'Departmental PL'!P431</f>
        <v>0</v>
      </c>
      <c r="BC420" s="456">
        <f>+N420-'Departmental PL'!Q431</f>
        <v>0</v>
      </c>
      <c r="BD420" s="456">
        <f>+O420-'Departmental PL'!R431</f>
        <v>0</v>
      </c>
      <c r="BE420" s="456">
        <f>+P420-'Departmental PL'!S431</f>
        <v>0</v>
      </c>
      <c r="BF420" s="456">
        <f>+Q420-'Departmental PL'!T431</f>
        <v>0</v>
      </c>
      <c r="BG420" s="456">
        <f>+R420-'Departmental PL'!U431</f>
        <v>0</v>
      </c>
      <c r="BH420" s="456">
        <f>+S420-'Departmental PL'!V431</f>
        <v>0</v>
      </c>
      <c r="BI420" s="456">
        <f>+T420-'Departmental PL'!W431</f>
        <v>0</v>
      </c>
    </row>
    <row r="421" spans="1:61" ht="20.25" hidden="1" customHeight="1" x14ac:dyDescent="0.25">
      <c r="A421" s="2109" t="s">
        <v>1797</v>
      </c>
      <c r="B421" s="2058"/>
      <c r="C421" s="2060"/>
      <c r="D421" s="2060"/>
      <c r="E421" s="2060"/>
      <c r="F421" s="2060"/>
      <c r="G421" s="2060"/>
      <c r="H421" s="2060"/>
      <c r="I421" s="2060"/>
      <c r="J421" s="2060"/>
      <c r="K421" s="2060"/>
      <c r="L421" s="2060"/>
      <c r="M421" s="2060"/>
      <c r="N421" s="2060"/>
      <c r="O421" s="2060"/>
      <c r="P421" s="2060"/>
      <c r="Q421" s="2060"/>
      <c r="R421" s="2060"/>
      <c r="S421" s="2060"/>
      <c r="T421" s="2060"/>
      <c r="AQ421" s="455" t="str">
        <f>'Departmental PL'!D432</f>
        <v>7510 ST CASE ADVOCACY</v>
      </c>
      <c r="AR421" s="456">
        <f>+C421-'Departmental PL'!F432</f>
        <v>0</v>
      </c>
      <c r="AS421" s="456">
        <f>+D421-'Departmental PL'!G432</f>
        <v>0</v>
      </c>
      <c r="AT421" s="456">
        <f>+E421-'Departmental PL'!H432</f>
        <v>0</v>
      </c>
      <c r="AU421" s="456">
        <f>+F421-'Departmental PL'!I432</f>
        <v>0</v>
      </c>
      <c r="AV421" s="456">
        <f>+G421-'Departmental PL'!J432</f>
        <v>0</v>
      </c>
      <c r="AW421" s="456">
        <f>+H421-'Departmental PL'!K432</f>
        <v>0</v>
      </c>
      <c r="AX421" s="456">
        <f>+I421-'Departmental PL'!L432</f>
        <v>0</v>
      </c>
      <c r="AY421" s="456">
        <f>+J421-'Departmental PL'!M432</f>
        <v>0</v>
      </c>
      <c r="AZ421" s="456">
        <f>+K421-'Departmental PL'!N432</f>
        <v>0</v>
      </c>
      <c r="BA421" s="456">
        <f>+L421-'Departmental PL'!O432</f>
        <v>0</v>
      </c>
      <c r="BB421" s="456">
        <f>+M421-'Departmental PL'!P432</f>
        <v>0</v>
      </c>
      <c r="BC421" s="456">
        <f>+N421-'Departmental PL'!Q432</f>
        <v>0</v>
      </c>
      <c r="BD421" s="456">
        <f>+O421-'Departmental PL'!R432</f>
        <v>0</v>
      </c>
      <c r="BE421" s="456">
        <f>+P421-'Departmental PL'!S432</f>
        <v>0</v>
      </c>
      <c r="BF421" s="456">
        <f>+Q421-'Departmental PL'!T432</f>
        <v>0</v>
      </c>
      <c r="BG421" s="456">
        <f>+R421-'Departmental PL'!U432</f>
        <v>0</v>
      </c>
      <c r="BH421" s="456">
        <f>+S421-'Departmental PL'!V432</f>
        <v>0</v>
      </c>
      <c r="BI421" s="456">
        <f>+T421-'Departmental PL'!W432</f>
        <v>0</v>
      </c>
    </row>
    <row r="422" spans="1:61" ht="20.25" hidden="1" customHeight="1" x14ac:dyDescent="0.25">
      <c r="A422" s="2067" t="s">
        <v>1617</v>
      </c>
      <c r="B422" s="2058"/>
      <c r="C422" s="2060"/>
      <c r="D422" s="2060"/>
      <c r="E422" s="2060"/>
      <c r="F422" s="2060"/>
      <c r="G422" s="2060"/>
      <c r="H422" s="2060"/>
      <c r="I422" s="2060"/>
      <c r="J422" s="2060"/>
      <c r="K422" s="2060"/>
      <c r="L422" s="2060"/>
      <c r="M422" s="2060"/>
      <c r="N422" s="2060"/>
      <c r="O422" s="2060"/>
      <c r="P422" s="2060"/>
      <c r="Q422" s="2060"/>
      <c r="R422" s="2060"/>
      <c r="S422" s="2060"/>
      <c r="T422" s="2060"/>
      <c r="AQ422" s="455" t="str">
        <f>'Departmental PL'!D433</f>
        <v>7550 BLENDED CASE MGMT</v>
      </c>
      <c r="AR422" s="456">
        <f>+C422-'Departmental PL'!F433</f>
        <v>0</v>
      </c>
      <c r="AS422" s="456">
        <f>+D422-'Departmental PL'!G433</f>
        <v>0</v>
      </c>
      <c r="AT422" s="456">
        <f>+E422-'Departmental PL'!H433</f>
        <v>0</v>
      </c>
      <c r="AU422" s="456">
        <f>+F422-'Departmental PL'!I433</f>
        <v>0</v>
      </c>
      <c r="AV422" s="456">
        <f>+G422-'Departmental PL'!J433</f>
        <v>0</v>
      </c>
      <c r="AW422" s="456">
        <f>+H422-'Departmental PL'!K433</f>
        <v>0</v>
      </c>
      <c r="AX422" s="456">
        <f>+I422-'Departmental PL'!L433</f>
        <v>0</v>
      </c>
      <c r="AY422" s="456">
        <f>+J422-'Departmental PL'!M433</f>
        <v>0</v>
      </c>
      <c r="AZ422" s="456">
        <f>+K422-'Departmental PL'!N433</f>
        <v>0</v>
      </c>
      <c r="BA422" s="456">
        <f>+L422-'Departmental PL'!O433</f>
        <v>0</v>
      </c>
      <c r="BB422" s="456">
        <f>+M422-'Departmental PL'!P433</f>
        <v>0</v>
      </c>
      <c r="BC422" s="456">
        <f>+N422-'Departmental PL'!Q433</f>
        <v>0</v>
      </c>
      <c r="BD422" s="456">
        <f>+O422-'Departmental PL'!R433</f>
        <v>0</v>
      </c>
      <c r="BE422" s="456">
        <f>+P422-'Departmental PL'!S433</f>
        <v>0</v>
      </c>
      <c r="BF422" s="456">
        <f>+Q422-'Departmental PL'!T433</f>
        <v>0</v>
      </c>
      <c r="BG422" s="456">
        <f>+R422-'Departmental PL'!U433</f>
        <v>0</v>
      </c>
      <c r="BH422" s="456">
        <f>+S422-'Departmental PL'!V433</f>
        <v>0</v>
      </c>
      <c r="BI422" s="456">
        <f>+T422-'Departmental PL'!W433</f>
        <v>0</v>
      </c>
    </row>
    <row r="423" spans="1:61" ht="20.25" hidden="1" customHeight="1" x14ac:dyDescent="0.25">
      <c r="A423" s="2033" t="s">
        <v>1618</v>
      </c>
      <c r="B423" s="2058"/>
      <c r="C423" s="2060"/>
      <c r="D423" s="2060"/>
      <c r="E423" s="2060"/>
      <c r="F423" s="2060"/>
      <c r="G423" s="2060"/>
      <c r="H423" s="2060"/>
      <c r="I423" s="2060"/>
      <c r="J423" s="2060"/>
      <c r="K423" s="2060"/>
      <c r="L423" s="2060"/>
      <c r="M423" s="2060"/>
      <c r="N423" s="2060"/>
      <c r="O423" s="2060"/>
      <c r="P423" s="2060"/>
      <c r="Q423" s="2060"/>
      <c r="R423" s="2060"/>
      <c r="S423" s="2060"/>
      <c r="T423" s="2060"/>
      <c r="AQ423" s="455" t="str">
        <f>'Departmental PL'!D434</f>
        <v>7580 PSYCH HEALTH HOME*</v>
      </c>
      <c r="AR423" s="456">
        <f>+C423-'Departmental PL'!F434</f>
        <v>0</v>
      </c>
      <c r="AS423" s="456">
        <f>+D423-'Departmental PL'!G434</f>
        <v>0</v>
      </c>
      <c r="AT423" s="456">
        <f>+E423-'Departmental PL'!H434</f>
        <v>0</v>
      </c>
      <c r="AU423" s="456">
        <f>+F423-'Departmental PL'!I434</f>
        <v>0</v>
      </c>
      <c r="AV423" s="456">
        <f>+G423-'Departmental PL'!J434</f>
        <v>0</v>
      </c>
      <c r="AW423" s="456">
        <f>+H423-'Departmental PL'!K434</f>
        <v>0</v>
      </c>
      <c r="AX423" s="456">
        <f>+I423-'Departmental PL'!L434</f>
        <v>0</v>
      </c>
      <c r="AY423" s="456">
        <f>+J423-'Departmental PL'!M434</f>
        <v>0</v>
      </c>
      <c r="AZ423" s="456">
        <f>+K423-'Departmental PL'!N434</f>
        <v>0</v>
      </c>
      <c r="BA423" s="456">
        <f>+L423-'Departmental PL'!O434</f>
        <v>0</v>
      </c>
      <c r="BB423" s="456">
        <f>+M423-'Departmental PL'!P434</f>
        <v>0</v>
      </c>
      <c r="BC423" s="456">
        <f>+N423-'Departmental PL'!Q434</f>
        <v>0</v>
      </c>
      <c r="BD423" s="456">
        <f>+O423-'Departmental PL'!R434</f>
        <v>0</v>
      </c>
      <c r="BE423" s="456">
        <f>+P423-'Departmental PL'!S434</f>
        <v>0</v>
      </c>
      <c r="BF423" s="456">
        <f>+Q423-'Departmental PL'!T434</f>
        <v>0</v>
      </c>
      <c r="BG423" s="456">
        <f>+R423-'Departmental PL'!U434</f>
        <v>0</v>
      </c>
      <c r="BH423" s="456">
        <f>+S423-'Departmental PL'!V434</f>
        <v>0</v>
      </c>
      <c r="BI423" s="456">
        <f>+T423-'Departmental PL'!W434</f>
        <v>0</v>
      </c>
    </row>
    <row r="424" spans="1:61" ht="20.25" hidden="1" customHeight="1" x14ac:dyDescent="0.25">
      <c r="A424" s="2095"/>
      <c r="B424" s="2058" t="s">
        <v>2440</v>
      </c>
      <c r="C424" s="2060"/>
      <c r="D424" s="2060"/>
      <c r="E424" s="2060"/>
      <c r="F424" s="2060"/>
      <c r="G424" s="2060"/>
      <c r="H424" s="2060"/>
      <c r="I424" s="2060"/>
      <c r="J424" s="2060"/>
      <c r="K424" s="2060"/>
      <c r="L424" s="2060"/>
      <c r="M424" s="2060"/>
      <c r="N424" s="2060"/>
      <c r="O424" s="2060"/>
      <c r="P424" s="2060"/>
      <c r="Q424" s="2060"/>
      <c r="R424" s="2060"/>
      <c r="S424" s="2060"/>
      <c r="T424" s="2060"/>
      <c r="U424" s="2061" t="str">
        <f t="shared" si="3"/>
        <v>7800 CPEP - TRIAGE/ EOB</v>
      </c>
      <c r="W424" s="455" t="b">
        <f>+'17HPM_DATA_INPUT'!C257='17_AUDIT_TOTALS_CK'!U424</f>
        <v>1</v>
      </c>
      <c r="X424" s="2065">
        <f>+'17HPM_DATA_INPUT'!D257-'17_AUDIT_TOTALS_CK'!C424</f>
        <v>401</v>
      </c>
      <c r="Y424" s="2065">
        <f>+'17HPM_DATA_INPUT'!E257-'17_AUDIT_TOTALS_CK'!D424</f>
        <v>535</v>
      </c>
      <c r="Z424" s="2065">
        <f>+'17HPM_DATA_INPUT'!F257-'17_AUDIT_TOTALS_CK'!E424</f>
        <v>24056</v>
      </c>
      <c r="AA424" s="2065">
        <f>+'17HPM_DATA_INPUT'!G257-'17_AUDIT_TOTALS_CK'!F424</f>
        <v>25094</v>
      </c>
      <c r="AB424" s="2065">
        <f>+'17HPM_DATA_INPUT'!H257-'17_AUDIT_TOTALS_CK'!G424</f>
        <v>2620525</v>
      </c>
      <c r="AC424" s="2065">
        <f>+'17HPM_DATA_INPUT'!I257-'17_AUDIT_TOTALS_CK'!H424</f>
        <v>2786072</v>
      </c>
      <c r="AD424" s="2065">
        <f>+'17HPM_DATA_INPUT'!J257-'17_AUDIT_TOTALS_CK'!I424</f>
        <v>1113513</v>
      </c>
      <c r="AE424" s="2065">
        <f>+'17HPM_DATA_INPUT'!K257-'17_AUDIT_TOTALS_CK'!J424</f>
        <v>1177512</v>
      </c>
      <c r="AF424" s="2065">
        <f>+'17HPM_DATA_INPUT'!L257-'17_AUDIT_TOTALS_CK'!K424</f>
        <v>743202</v>
      </c>
      <c r="AG424" s="2065">
        <f>+'17HPM_DATA_INPUT'!M257-'17_AUDIT_TOTALS_CK'!L424</f>
        <v>847951</v>
      </c>
      <c r="AH424" s="2065">
        <f>+'17HPM_DATA_INPUT'!N257-'17_AUDIT_TOTALS_CK'!M424</f>
        <v>370310</v>
      </c>
      <c r="AI424" s="2065">
        <f>+'17HPM_DATA_INPUT'!O257-'17_AUDIT_TOTALS_CK'!N424</f>
        <v>329562</v>
      </c>
      <c r="AJ424" s="2065">
        <f>+'17HPM_DATA_INPUT'!P257-'17_AUDIT_TOTALS_CK'!O424</f>
        <v>99295</v>
      </c>
      <c r="AK424" s="2065">
        <f>+'17HPM_DATA_INPUT'!Q257-'17_AUDIT_TOTALS_CK'!P424</f>
        <v>121822</v>
      </c>
      <c r="AL424" s="2065">
        <f>+'17HPM_DATA_INPUT'!R257-'17_AUDIT_TOTALS_CK'!Q424</f>
        <v>296198</v>
      </c>
      <c r="AM424" s="2065">
        <f>+'17HPM_DATA_INPUT'!S257-'17_AUDIT_TOTALS_CK'!R424</f>
        <v>311398</v>
      </c>
      <c r="AN424" s="2065">
        <f>+'17HPM_DATA_INPUT'!T257-'17_AUDIT_TOTALS_CK'!S424</f>
        <v>-25182</v>
      </c>
      <c r="AO424" s="2065">
        <f>+'17HPM_DATA_INPUT'!U257-'17_AUDIT_TOTALS_CK'!T424</f>
        <v>-103658</v>
      </c>
      <c r="AQ424" s="455" t="str">
        <f>'Departmental PL'!D435</f>
        <v>7800 CPEP - TRIAGE/ EOB</v>
      </c>
      <c r="AR424" s="456">
        <f>+C424-'Departmental PL'!F435</f>
        <v>-401</v>
      </c>
      <c r="AS424" s="456">
        <f>+D424-'Departmental PL'!G435</f>
        <v>-535</v>
      </c>
      <c r="AT424" s="456">
        <f>+E424-'Departmental PL'!H435</f>
        <v>-24056</v>
      </c>
      <c r="AU424" s="456">
        <f>+F424-'Departmental PL'!I435</f>
        <v>-25094</v>
      </c>
      <c r="AV424" s="456">
        <f>+G424-'Departmental PL'!J435</f>
        <v>-2620525</v>
      </c>
      <c r="AW424" s="456">
        <f>+H424-'Departmental PL'!K435</f>
        <v>-2786072</v>
      </c>
      <c r="AX424" s="456">
        <f>+I424-'Departmental PL'!L435</f>
        <v>-1113513</v>
      </c>
      <c r="AY424" s="456">
        <f>+J424-'Departmental PL'!M435</f>
        <v>-1177512</v>
      </c>
      <c r="AZ424" s="456">
        <f>+K424-'Departmental PL'!N435</f>
        <v>-743202</v>
      </c>
      <c r="BA424" s="456">
        <f>+L424-'Departmental PL'!O435</f>
        <v>-847951</v>
      </c>
      <c r="BB424" s="456">
        <f>+M424-'Departmental PL'!P435</f>
        <v>-370311</v>
      </c>
      <c r="BC424" s="456">
        <f>+N424-'Departmental PL'!Q435</f>
        <v>-329561</v>
      </c>
      <c r="BD424" s="456">
        <f>+O424-'Departmental PL'!R435</f>
        <v>-99295</v>
      </c>
      <c r="BE424" s="456">
        <f>+P424-'Departmental PL'!S435</f>
        <v>-121822</v>
      </c>
      <c r="BF424" s="456">
        <f>+Q424-'Departmental PL'!T435</f>
        <v>-296198</v>
      </c>
      <c r="BG424" s="456">
        <f>+R424-'Departmental PL'!U435</f>
        <v>-311398</v>
      </c>
      <c r="BH424" s="456">
        <f>+S424-'Departmental PL'!V435</f>
        <v>25182</v>
      </c>
      <c r="BI424" s="456">
        <f>+T424-'Departmental PL'!W435</f>
        <v>103659</v>
      </c>
    </row>
    <row r="425" spans="1:61" ht="20.25" hidden="1" customHeight="1" x14ac:dyDescent="0.25">
      <c r="A425" s="2081"/>
      <c r="B425" s="2058" t="s">
        <v>2441</v>
      </c>
      <c r="C425" s="2060"/>
      <c r="D425" s="2060"/>
      <c r="E425" s="2060"/>
      <c r="F425" s="2060"/>
      <c r="G425" s="2060"/>
      <c r="H425" s="2060"/>
      <c r="I425" s="2060"/>
      <c r="J425" s="2060"/>
      <c r="K425" s="2060"/>
      <c r="L425" s="2060"/>
      <c r="M425" s="2060"/>
      <c r="N425" s="2060"/>
      <c r="O425" s="2060"/>
      <c r="P425" s="2060"/>
      <c r="Q425" s="2060"/>
      <c r="R425" s="2060"/>
      <c r="S425" s="2060"/>
      <c r="T425" s="2060"/>
      <c r="U425" s="2061" t="str">
        <f t="shared" si="3"/>
        <v>7830 CPEP - MOBILE/INTERIM CRISIS</v>
      </c>
      <c r="W425" s="455" t="b">
        <f>+'17HPM_DATA_INPUT'!C258='17_AUDIT_TOTALS_CK'!U425</f>
        <v>1</v>
      </c>
      <c r="X425" s="2065">
        <f>+'17HPM_DATA_INPUT'!D258-'17_AUDIT_TOTALS_CK'!C425</f>
        <v>0</v>
      </c>
      <c r="Y425" s="2065">
        <f>+'17HPM_DATA_INPUT'!E258-'17_AUDIT_TOTALS_CK'!D425</f>
        <v>1</v>
      </c>
      <c r="Z425" s="2065">
        <f>+'17HPM_DATA_INPUT'!F258-'17_AUDIT_TOTALS_CK'!E425</f>
        <v>0</v>
      </c>
      <c r="AA425" s="2065">
        <f>+'17HPM_DATA_INPUT'!G258-'17_AUDIT_TOTALS_CK'!F425</f>
        <v>0</v>
      </c>
      <c r="AB425" s="2065">
        <f>+'17HPM_DATA_INPUT'!H258-'17_AUDIT_TOTALS_CK'!G425</f>
        <v>0</v>
      </c>
      <c r="AC425" s="2065">
        <f>+'17HPM_DATA_INPUT'!I258-'17_AUDIT_TOTALS_CK'!H425</f>
        <v>0</v>
      </c>
      <c r="AD425" s="2065">
        <f>+'17HPM_DATA_INPUT'!J258-'17_AUDIT_TOTALS_CK'!I425</f>
        <v>0</v>
      </c>
      <c r="AE425" s="2065">
        <f>+'17HPM_DATA_INPUT'!K258-'17_AUDIT_TOTALS_CK'!J425</f>
        <v>0</v>
      </c>
      <c r="AF425" s="2065">
        <f>+'17HPM_DATA_INPUT'!L258-'17_AUDIT_TOTALS_CK'!K425</f>
        <v>0</v>
      </c>
      <c r="AG425" s="2065">
        <f>+'17HPM_DATA_INPUT'!M258-'17_AUDIT_TOTALS_CK'!L425</f>
        <v>0</v>
      </c>
      <c r="AH425" s="2065">
        <f>+'17HPM_DATA_INPUT'!N258-'17_AUDIT_TOTALS_CK'!M425</f>
        <v>0</v>
      </c>
      <c r="AI425" s="2065">
        <f>+'17HPM_DATA_INPUT'!O258-'17_AUDIT_TOTALS_CK'!N425</f>
        <v>0</v>
      </c>
      <c r="AJ425" s="2065">
        <f>+'17HPM_DATA_INPUT'!P258-'17_AUDIT_TOTALS_CK'!O425</f>
        <v>0</v>
      </c>
      <c r="AK425" s="2065">
        <f>+'17HPM_DATA_INPUT'!Q258-'17_AUDIT_TOTALS_CK'!P425</f>
        <v>0</v>
      </c>
      <c r="AL425" s="2065">
        <f>+'17HPM_DATA_INPUT'!R258-'17_AUDIT_TOTALS_CK'!Q425</f>
        <v>0</v>
      </c>
      <c r="AM425" s="2065">
        <f>+'17HPM_DATA_INPUT'!S258-'17_AUDIT_TOTALS_CK'!R425</f>
        <v>0</v>
      </c>
      <c r="AN425" s="2065">
        <f>+'17HPM_DATA_INPUT'!T258-'17_AUDIT_TOTALS_CK'!S425</f>
        <v>0</v>
      </c>
      <c r="AO425" s="2065">
        <f>+'17HPM_DATA_INPUT'!U258-'17_AUDIT_TOTALS_CK'!T425</f>
        <v>0</v>
      </c>
      <c r="AQ425" s="455" t="str">
        <f>'Departmental PL'!D436</f>
        <v>7830 CPEP - MOBILE/INTERIM CRISIS</v>
      </c>
      <c r="AR425" s="456">
        <f>+C425-'Departmental PL'!F436</f>
        <v>0</v>
      </c>
      <c r="AS425" s="456">
        <f>+D425-'Departmental PL'!G436</f>
        <v>-1</v>
      </c>
      <c r="AT425" s="456">
        <f>+E425-'Departmental PL'!H436</f>
        <v>0</v>
      </c>
      <c r="AU425" s="456">
        <f>+F425-'Departmental PL'!I436</f>
        <v>0</v>
      </c>
      <c r="AV425" s="456">
        <f>+G425-'Departmental PL'!J436</f>
        <v>0</v>
      </c>
      <c r="AW425" s="456">
        <f>+H425-'Departmental PL'!K436</f>
        <v>0</v>
      </c>
      <c r="AX425" s="456">
        <f>+I425-'Departmental PL'!L436</f>
        <v>0</v>
      </c>
      <c r="AY425" s="456">
        <f>+J425-'Departmental PL'!M436</f>
        <v>0</v>
      </c>
      <c r="AZ425" s="456">
        <f>+K425-'Departmental PL'!N436</f>
        <v>0</v>
      </c>
      <c r="BA425" s="456">
        <f>+L425-'Departmental PL'!O436</f>
        <v>0</v>
      </c>
      <c r="BB425" s="456">
        <f>+M425-'Departmental PL'!P436</f>
        <v>0</v>
      </c>
      <c r="BC425" s="456">
        <f>+N425-'Departmental PL'!Q436</f>
        <v>0</v>
      </c>
      <c r="BD425" s="456">
        <f>+O425-'Departmental PL'!R436</f>
        <v>0</v>
      </c>
      <c r="BE425" s="456">
        <f>+P425-'Departmental PL'!S436</f>
        <v>0</v>
      </c>
      <c r="BF425" s="456">
        <f>+Q425-'Departmental PL'!T436</f>
        <v>0</v>
      </c>
      <c r="BG425" s="456">
        <f>+R425-'Departmental PL'!U436</f>
        <v>0</v>
      </c>
      <c r="BH425" s="456">
        <f>+S425-'Departmental PL'!V436</f>
        <v>0</v>
      </c>
      <c r="BI425" s="456">
        <f>+T425-'Departmental PL'!W436</f>
        <v>0</v>
      </c>
    </row>
    <row r="426" spans="1:61" ht="20.25" hidden="1" customHeight="1" x14ac:dyDescent="0.25">
      <c r="A426" s="2081"/>
      <c r="B426" s="2058" t="s">
        <v>2442</v>
      </c>
      <c r="C426" s="2060"/>
      <c r="D426" s="2060"/>
      <c r="E426" s="2060"/>
      <c r="F426" s="2060"/>
      <c r="G426" s="2060"/>
      <c r="H426" s="2060"/>
      <c r="I426" s="2060"/>
      <c r="J426" s="2060"/>
      <c r="K426" s="2060"/>
      <c r="L426" s="2060"/>
      <c r="M426" s="2060"/>
      <c r="N426" s="2060"/>
      <c r="O426" s="2060"/>
      <c r="P426" s="2060"/>
      <c r="Q426" s="2060"/>
      <c r="R426" s="2060"/>
      <c r="S426" s="2060"/>
      <c r="T426" s="2060"/>
      <c r="U426" s="2061" t="str">
        <f t="shared" si="3"/>
        <v>7850 PSYCH MEDICINE PROG</v>
      </c>
      <c r="W426" s="455" t="b">
        <f>+'17HPM_DATA_INPUT'!C259='17_AUDIT_TOTALS_CK'!U426</f>
        <v>1</v>
      </c>
      <c r="X426" s="2065">
        <f>+'17HPM_DATA_INPUT'!D259-'17_AUDIT_TOTALS_CK'!C426</f>
        <v>2</v>
      </c>
      <c r="Y426" s="2065">
        <f>+'17HPM_DATA_INPUT'!E259-'17_AUDIT_TOTALS_CK'!D426</f>
        <v>1</v>
      </c>
      <c r="Z426" s="2065">
        <f>+'17HPM_DATA_INPUT'!F259-'17_AUDIT_TOTALS_CK'!E426</f>
        <v>3</v>
      </c>
      <c r="AA426" s="2065">
        <f>+'17HPM_DATA_INPUT'!G259-'17_AUDIT_TOTALS_CK'!F426</f>
        <v>2</v>
      </c>
      <c r="AB426" s="2065">
        <f>+'17HPM_DATA_INPUT'!H259-'17_AUDIT_TOTALS_CK'!G426</f>
        <v>356</v>
      </c>
      <c r="AC426" s="2065">
        <f>+'17HPM_DATA_INPUT'!I259-'17_AUDIT_TOTALS_CK'!H426</f>
        <v>225</v>
      </c>
      <c r="AD426" s="2065">
        <f>+'17HPM_DATA_INPUT'!J259-'17_AUDIT_TOTALS_CK'!I426</f>
        <v>72</v>
      </c>
      <c r="AE426" s="2065">
        <f>+'17HPM_DATA_INPUT'!K259-'17_AUDIT_TOTALS_CK'!J426</f>
        <v>22</v>
      </c>
      <c r="AF426" s="2065">
        <f>+'17HPM_DATA_INPUT'!L259-'17_AUDIT_TOTALS_CK'!K426</f>
        <v>230</v>
      </c>
      <c r="AG426" s="2065">
        <f>+'17HPM_DATA_INPUT'!M259-'17_AUDIT_TOTALS_CK'!L426</f>
        <v>103</v>
      </c>
      <c r="AH426" s="2065">
        <f>+'17HPM_DATA_INPUT'!N259-'17_AUDIT_TOTALS_CK'!M426</f>
        <v>-158</v>
      </c>
      <c r="AI426" s="2065">
        <f>+'17HPM_DATA_INPUT'!O259-'17_AUDIT_TOTALS_CK'!N426</f>
        <v>-80</v>
      </c>
      <c r="AJ426" s="2065">
        <f>+'17HPM_DATA_INPUT'!P259-'17_AUDIT_TOTALS_CK'!O426</f>
        <v>61</v>
      </c>
      <c r="AK426" s="2065">
        <f>+'17HPM_DATA_INPUT'!Q259-'17_AUDIT_TOTALS_CK'!P426</f>
        <v>27</v>
      </c>
      <c r="AL426" s="2065">
        <f>+'17HPM_DATA_INPUT'!R259-'17_AUDIT_TOTALS_CK'!Q426</f>
        <v>51</v>
      </c>
      <c r="AM426" s="2065">
        <f>+'17HPM_DATA_INPUT'!S259-'17_AUDIT_TOTALS_CK'!R426</f>
        <v>29</v>
      </c>
      <c r="AN426" s="2065">
        <f>+'17HPM_DATA_INPUT'!T259-'17_AUDIT_TOTALS_CK'!S426</f>
        <v>-270</v>
      </c>
      <c r="AO426" s="2065">
        <f>+'17HPM_DATA_INPUT'!U259-'17_AUDIT_TOTALS_CK'!T426</f>
        <v>-136</v>
      </c>
      <c r="AQ426" s="455" t="str">
        <f>'Departmental PL'!D437</f>
        <v>7850 PSYCH MEDICINE PROG</v>
      </c>
      <c r="AR426" s="456">
        <f>+C426-'Departmental PL'!F437</f>
        <v>-2</v>
      </c>
      <c r="AS426" s="456">
        <f>+D426-'Departmental PL'!G437</f>
        <v>-1</v>
      </c>
      <c r="AT426" s="456">
        <f>+E426-'Departmental PL'!H437</f>
        <v>-3</v>
      </c>
      <c r="AU426" s="456">
        <f>+F426-'Departmental PL'!I437</f>
        <v>-2</v>
      </c>
      <c r="AV426" s="456">
        <f>+G426-'Departmental PL'!J437</f>
        <v>-356</v>
      </c>
      <c r="AW426" s="456">
        <f>+H426-'Departmental PL'!K437</f>
        <v>-225</v>
      </c>
      <c r="AX426" s="456">
        <f>+I426-'Departmental PL'!L437</f>
        <v>-72</v>
      </c>
      <c r="AY426" s="456">
        <f>+J426-'Departmental PL'!M437</f>
        <v>-22</v>
      </c>
      <c r="AZ426" s="456">
        <f>+K426-'Departmental PL'!N437</f>
        <v>-230</v>
      </c>
      <c r="BA426" s="456">
        <f>+L426-'Departmental PL'!O437</f>
        <v>-103</v>
      </c>
      <c r="BB426" s="456">
        <f>+M426-'Departmental PL'!P437</f>
        <v>158</v>
      </c>
      <c r="BC426" s="456">
        <f>+N426-'Departmental PL'!Q437</f>
        <v>81</v>
      </c>
      <c r="BD426" s="456">
        <f>+O426-'Departmental PL'!R437</f>
        <v>-61</v>
      </c>
      <c r="BE426" s="456">
        <f>+P426-'Departmental PL'!S437</f>
        <v>-27</v>
      </c>
      <c r="BF426" s="456">
        <f>+Q426-'Departmental PL'!T437</f>
        <v>-51</v>
      </c>
      <c r="BG426" s="456">
        <f>+R426-'Departmental PL'!U437</f>
        <v>-29</v>
      </c>
      <c r="BH426" s="456">
        <f>+S426-'Departmental PL'!V437</f>
        <v>270</v>
      </c>
      <c r="BI426" s="456">
        <f>+T426-'Departmental PL'!W437</f>
        <v>137</v>
      </c>
    </row>
    <row r="427" spans="1:61" ht="20.25" hidden="1" customHeight="1" x14ac:dyDescent="0.25">
      <c r="A427" s="2067" t="s">
        <v>1619</v>
      </c>
      <c r="B427" s="2076" t="s">
        <v>2308</v>
      </c>
      <c r="C427" s="2077"/>
      <c r="D427" s="2077"/>
      <c r="E427" s="2077"/>
      <c r="F427" s="2077"/>
      <c r="G427" s="2077"/>
      <c r="H427" s="2077"/>
      <c r="I427" s="2077"/>
      <c r="J427" s="2077"/>
      <c r="K427" s="2077"/>
      <c r="L427" s="2077"/>
      <c r="M427" s="2077"/>
      <c r="N427" s="2077"/>
      <c r="O427" s="2077"/>
      <c r="P427" s="2077"/>
      <c r="Q427" s="2077"/>
      <c r="R427" s="2077"/>
      <c r="S427" s="2077"/>
      <c r="T427" s="2077"/>
      <c r="U427" s="2061" t="str">
        <f t="shared" si="3"/>
        <v>Total OBS</v>
      </c>
      <c r="W427" s="455" t="b">
        <f>+'17HPM_DATA_INPUT'!C260='17_AUDIT_TOTALS_CK'!U427</f>
        <v>1</v>
      </c>
      <c r="X427" s="2065">
        <f>+'17HPM_DATA_INPUT'!D260-'17_AUDIT_TOTALS_CK'!C427</f>
        <v>405</v>
      </c>
      <c r="Y427" s="2065">
        <f>+'17HPM_DATA_INPUT'!E260-'17_AUDIT_TOTALS_CK'!D427</f>
        <v>539</v>
      </c>
      <c r="Z427" s="2065">
        <f>+'17HPM_DATA_INPUT'!F260-'17_AUDIT_TOTALS_CK'!E427</f>
        <v>24071</v>
      </c>
      <c r="AA427" s="2065">
        <f>+'17HPM_DATA_INPUT'!G260-'17_AUDIT_TOTALS_CK'!F427</f>
        <v>25123</v>
      </c>
      <c r="AB427" s="2065">
        <f>+'17HPM_DATA_INPUT'!H260-'17_AUDIT_TOTALS_CK'!G427</f>
        <v>2621656</v>
      </c>
      <c r="AC427" s="2065">
        <f>+'17HPM_DATA_INPUT'!I260-'17_AUDIT_TOTALS_CK'!H427</f>
        <v>2786758</v>
      </c>
      <c r="AD427" s="2065">
        <f>+'17HPM_DATA_INPUT'!J260-'17_AUDIT_TOTALS_CK'!I427</f>
        <v>1113660</v>
      </c>
      <c r="AE427" s="2065">
        <f>+'17HPM_DATA_INPUT'!K260-'17_AUDIT_TOTALS_CK'!J427</f>
        <v>1177623</v>
      </c>
      <c r="AF427" s="2065">
        <f>+'17HPM_DATA_INPUT'!L260-'17_AUDIT_TOTALS_CK'!K427</f>
        <v>743925</v>
      </c>
      <c r="AG427" s="2065">
        <f>+'17HPM_DATA_INPUT'!M260-'17_AUDIT_TOTALS_CK'!L427</f>
        <v>848205</v>
      </c>
      <c r="AH427" s="2065">
        <f>+'17HPM_DATA_INPUT'!N260-'17_AUDIT_TOTALS_CK'!M427</f>
        <v>369736</v>
      </c>
      <c r="AI427" s="2065">
        <f>+'17HPM_DATA_INPUT'!O260-'17_AUDIT_TOTALS_CK'!N427</f>
        <v>329417</v>
      </c>
      <c r="AJ427" s="2065">
        <f>+'17HPM_DATA_INPUT'!P260-'17_AUDIT_TOTALS_CK'!O427</f>
        <v>99447</v>
      </c>
      <c r="AK427" s="2065">
        <f>+'17HPM_DATA_INPUT'!Q260-'17_AUDIT_TOTALS_CK'!P427</f>
        <v>121896</v>
      </c>
      <c r="AL427" s="2065">
        <f>+'17HPM_DATA_INPUT'!R260-'17_AUDIT_TOTALS_CK'!Q427</f>
        <v>296445</v>
      </c>
      <c r="AM427" s="2065">
        <f>+'17HPM_DATA_INPUT'!S260-'17_AUDIT_TOTALS_CK'!R427</f>
        <v>311474</v>
      </c>
      <c r="AN427" s="2065">
        <f>+'17HPM_DATA_INPUT'!T260-'17_AUDIT_TOTALS_CK'!S427</f>
        <v>-26157</v>
      </c>
      <c r="AO427" s="2065">
        <f>+'17HPM_DATA_INPUT'!U260-'17_AUDIT_TOTALS_CK'!T427</f>
        <v>-103953</v>
      </c>
      <c r="AQ427" s="2076" t="str">
        <f>'Departmental PL'!D438</f>
        <v>Total OBS</v>
      </c>
      <c r="AR427" s="456">
        <f>+C427-'Departmental PL'!F438</f>
        <v>-405</v>
      </c>
      <c r="AS427" s="456">
        <f>+D427-'Departmental PL'!G438</f>
        <v>-539</v>
      </c>
      <c r="AT427" s="456">
        <f>+E427-'Departmental PL'!H438</f>
        <v>-24071</v>
      </c>
      <c r="AU427" s="456">
        <f>+F427-'Departmental PL'!I438</f>
        <v>-25123</v>
      </c>
      <c r="AV427" s="456">
        <f>+G427-'Departmental PL'!J438</f>
        <v>-2621656</v>
      </c>
      <c r="AW427" s="456">
        <f>+H427-'Departmental PL'!K438</f>
        <v>-2786758</v>
      </c>
      <c r="AX427" s="456">
        <f>+I427-'Departmental PL'!L438</f>
        <v>-1113661</v>
      </c>
      <c r="AY427" s="456">
        <f>+J427-'Departmental PL'!M438</f>
        <v>-1177622</v>
      </c>
      <c r="AZ427" s="456">
        <f>+K427-'Departmental PL'!N438</f>
        <v>-743925</v>
      </c>
      <c r="BA427" s="456">
        <f>+L427-'Departmental PL'!O438</f>
        <v>-848205</v>
      </c>
      <c r="BB427" s="456">
        <f>+M427-'Departmental PL'!P438</f>
        <v>-369736</v>
      </c>
      <c r="BC427" s="456">
        <f>+N427-'Departmental PL'!Q438</f>
        <v>-329417</v>
      </c>
      <c r="BD427" s="456">
        <f>+O427-'Departmental PL'!R438</f>
        <v>-99447</v>
      </c>
      <c r="BE427" s="456">
        <f>+P427-'Departmental PL'!S438</f>
        <v>-121897</v>
      </c>
      <c r="BF427" s="456">
        <f>+Q427-'Departmental PL'!T438</f>
        <v>-296446</v>
      </c>
      <c r="BG427" s="456">
        <f>+R427-'Departmental PL'!U438</f>
        <v>-311474</v>
      </c>
      <c r="BH427" s="456">
        <f>+S427-'Departmental PL'!V438</f>
        <v>26157</v>
      </c>
      <c r="BI427" s="456">
        <f>+T427-'Departmental PL'!W438</f>
        <v>103954</v>
      </c>
    </row>
    <row r="428" spans="1:61" ht="20.25" hidden="1" customHeight="1" x14ac:dyDescent="0.25">
      <c r="A428" s="2067"/>
      <c r="B428" s="2076"/>
      <c r="C428" s="2077"/>
      <c r="D428" s="2077"/>
      <c r="E428" s="2077"/>
      <c r="F428" s="2077"/>
      <c r="G428" s="2077"/>
      <c r="H428" s="2077"/>
      <c r="I428" s="2077"/>
      <c r="J428" s="2077"/>
      <c r="K428" s="2077"/>
      <c r="L428" s="2077"/>
      <c r="M428" s="2077"/>
      <c r="N428" s="2077"/>
      <c r="O428" s="2077"/>
      <c r="P428" s="2077"/>
      <c r="Q428" s="2077"/>
      <c r="R428" s="2077"/>
      <c r="S428" s="2077"/>
      <c r="T428" s="2077"/>
      <c r="AQ428" s="455">
        <f>'Departmental PL'!D439</f>
        <v>0</v>
      </c>
      <c r="AR428" s="456">
        <f>+C428-'Departmental PL'!F439</f>
        <v>0</v>
      </c>
      <c r="AS428" s="456">
        <f>+D428-'Departmental PL'!G439</f>
        <v>0</v>
      </c>
      <c r="AT428" s="456">
        <f>+E428-'Departmental PL'!H439</f>
        <v>0</v>
      </c>
      <c r="AU428" s="456">
        <f>+F428-'Departmental PL'!I439</f>
        <v>0</v>
      </c>
      <c r="AV428" s="456">
        <f>+G428-'Departmental PL'!J439</f>
        <v>0</v>
      </c>
      <c r="AW428" s="456">
        <f>+H428-'Departmental PL'!K439</f>
        <v>0</v>
      </c>
      <c r="AX428" s="456">
        <f>+I428-'Departmental PL'!L439</f>
        <v>0</v>
      </c>
      <c r="AY428" s="456">
        <f>+J428-'Departmental PL'!M439</f>
        <v>0</v>
      </c>
      <c r="AZ428" s="456">
        <f>+K428-'Departmental PL'!N439</f>
        <v>0</v>
      </c>
      <c r="BA428" s="456">
        <f>+L428-'Departmental PL'!O439</f>
        <v>0</v>
      </c>
      <c r="BB428" s="456">
        <f>+M428-'Departmental PL'!P439</f>
        <v>0</v>
      </c>
      <c r="BC428" s="456">
        <f>+N428-'Departmental PL'!Q439</f>
        <v>0</v>
      </c>
      <c r="BD428" s="456">
        <f>+O428-'Departmental PL'!R439</f>
        <v>0</v>
      </c>
      <c r="BE428" s="456">
        <f>+P428-'Departmental PL'!S439</f>
        <v>0</v>
      </c>
      <c r="BF428" s="456">
        <f>+Q428-'Departmental PL'!T439</f>
        <v>0</v>
      </c>
      <c r="BG428" s="456">
        <f>+R428-'Departmental PL'!U439</f>
        <v>0</v>
      </c>
      <c r="BH428" s="456">
        <f>+S428-'Departmental PL'!V439</f>
        <v>0</v>
      </c>
      <c r="BI428" s="456">
        <f>+T428-'Departmental PL'!W439</f>
        <v>0</v>
      </c>
    </row>
    <row r="429" spans="1:61" ht="20.25" hidden="1" customHeight="1" x14ac:dyDescent="0.25">
      <c r="A429" s="2067" t="s">
        <v>1620</v>
      </c>
      <c r="B429" s="2095" t="s">
        <v>2443</v>
      </c>
      <c r="C429" s="2095"/>
      <c r="D429" s="2091"/>
      <c r="E429" s="2092"/>
      <c r="F429" s="2092"/>
      <c r="G429" s="2092"/>
      <c r="H429" s="2092"/>
      <c r="I429" s="2092"/>
      <c r="J429" s="2092"/>
      <c r="K429" s="2092"/>
      <c r="L429" s="2092"/>
      <c r="M429" s="2092"/>
      <c r="N429" s="2092"/>
      <c r="O429" s="2092"/>
      <c r="P429" s="2092"/>
      <c r="Q429" s="2092"/>
      <c r="R429" s="2092"/>
      <c r="S429" s="2092"/>
      <c r="T429" s="2092"/>
      <c r="U429" s="2061" t="str">
        <f t="shared" si="3"/>
        <v>Total 008 Psychiatry</v>
      </c>
      <c r="W429" s="455" t="b">
        <f>+'17HPM_DATA_INPUT'!C261='17_AUDIT_TOTALS_CK'!U429</f>
        <v>1</v>
      </c>
      <c r="X429" s="2065">
        <f>+'17HPM_DATA_INPUT'!D261-'17_AUDIT_TOTALS_CK'!C429</f>
        <v>94955</v>
      </c>
      <c r="Y429" s="2065">
        <f>+'17HPM_DATA_INPUT'!E261-'17_AUDIT_TOTALS_CK'!D429</f>
        <v>94074</v>
      </c>
      <c r="Z429" s="2065">
        <f>+'17HPM_DATA_INPUT'!F261-'17_AUDIT_TOTALS_CK'!E429</f>
        <v>2798318</v>
      </c>
      <c r="AA429" s="2065">
        <f>+'17HPM_DATA_INPUT'!G261-'17_AUDIT_TOTALS_CK'!F429</f>
        <v>2840177</v>
      </c>
      <c r="AB429" s="2065">
        <f>+'17HPM_DATA_INPUT'!H261-'17_AUDIT_TOTALS_CK'!G429</f>
        <v>73777309</v>
      </c>
      <c r="AC429" s="2065">
        <f>+'17HPM_DATA_INPUT'!I261-'17_AUDIT_TOTALS_CK'!H429</f>
        <v>67846089</v>
      </c>
      <c r="AD429" s="2065">
        <f>+'17HPM_DATA_INPUT'!J261-'17_AUDIT_TOTALS_CK'!I429</f>
        <v>27555389</v>
      </c>
      <c r="AE429" s="2065">
        <f>+'17HPM_DATA_INPUT'!K261-'17_AUDIT_TOTALS_CK'!J429</f>
        <v>26035916</v>
      </c>
      <c r="AF429" s="2065">
        <f>+'17HPM_DATA_INPUT'!L261-'17_AUDIT_TOTALS_CK'!K429</f>
        <v>26595312</v>
      </c>
      <c r="AG429" s="2065">
        <f>+'17HPM_DATA_INPUT'!M261-'17_AUDIT_TOTALS_CK'!L429</f>
        <v>22752544</v>
      </c>
      <c r="AH429" s="2065">
        <f>+'17HPM_DATA_INPUT'!N261-'17_AUDIT_TOTALS_CK'!M429</f>
        <v>960077</v>
      </c>
      <c r="AI429" s="2065">
        <f>+'17HPM_DATA_INPUT'!O261-'17_AUDIT_TOTALS_CK'!N429</f>
        <v>3283371</v>
      </c>
      <c r="AJ429" s="2065">
        <f>+'17HPM_DATA_INPUT'!P261-'17_AUDIT_TOTALS_CK'!O429</f>
        <v>6026176</v>
      </c>
      <c r="AK429" s="2065">
        <f>+'17HPM_DATA_INPUT'!Q261-'17_AUDIT_TOTALS_CK'!P429</f>
        <v>5384338</v>
      </c>
      <c r="AL429" s="2065">
        <f>+'17HPM_DATA_INPUT'!R261-'17_AUDIT_TOTALS_CK'!Q429</f>
        <v>9098205</v>
      </c>
      <c r="AM429" s="2065">
        <f>+'17HPM_DATA_INPUT'!S261-'17_AUDIT_TOTALS_CK'!R429</f>
        <v>8162466</v>
      </c>
      <c r="AN429" s="2065">
        <f>+'17HPM_DATA_INPUT'!T261-'17_AUDIT_TOTALS_CK'!S429</f>
        <v>-14164303</v>
      </c>
      <c r="AO429" s="2065">
        <f>+'17HPM_DATA_INPUT'!U261-'17_AUDIT_TOTALS_CK'!T429</f>
        <v>-10263433</v>
      </c>
      <c r="AQ429" s="2095" t="str">
        <f>'Departmental PL'!D440</f>
        <v xml:space="preserve">TOTAL 008 Psychiatry </v>
      </c>
      <c r="AR429" s="456">
        <f>+C429-'Departmental PL'!F440</f>
        <v>-94955</v>
      </c>
      <c r="AS429" s="456">
        <f>+D429-'Departmental PL'!G440</f>
        <v>-94074</v>
      </c>
      <c r="AT429" s="456">
        <f>+E429-'Departmental PL'!H440</f>
        <v>-2798318</v>
      </c>
      <c r="AU429" s="456">
        <f>+F429-'Departmental PL'!I440</f>
        <v>-2840177</v>
      </c>
      <c r="AV429" s="2442">
        <f>+G429-'Departmental PL'!J440</f>
        <v>-74581998.979999989</v>
      </c>
      <c r="AW429" s="456">
        <f>+H429-'Departmental PL'!K440</f>
        <v>-67721695.370000005</v>
      </c>
      <c r="AX429" s="456">
        <f>+I429-'Departmental PL'!L440</f>
        <v>-29395776.98</v>
      </c>
      <c r="AY429" s="456">
        <f>+J429-'Departmental PL'!M440</f>
        <v>-27007848.120000001</v>
      </c>
      <c r="AZ429" s="456">
        <f>+K429-'Departmental PL'!N440</f>
        <v>-27359072.665055361</v>
      </c>
      <c r="BA429" s="456">
        <f>+L429-'Departmental PL'!O440</f>
        <v>-23531735.829999998</v>
      </c>
      <c r="BB429" s="456">
        <f>+M429-'Departmental PL'!P440</f>
        <v>-2036704.3149446398</v>
      </c>
      <c r="BC429" s="456">
        <f>+N429-'Departmental PL'!Q440</f>
        <v>-3476112.2900000028</v>
      </c>
      <c r="BD429" s="456">
        <f>+O429-'Departmental PL'!R440</f>
        <v>-6067966.3234756412</v>
      </c>
      <c r="BE429" s="456">
        <f>+P429-'Departmental PL'!S440</f>
        <v>-5491842.6399999997</v>
      </c>
      <c r="BF429" s="456">
        <f>+Q429-'Departmental PL'!T440</f>
        <v>-9234920.7038265951</v>
      </c>
      <c r="BG429" s="456">
        <f>+R429-'Departmental PL'!U440</f>
        <v>-8296586.1899999995</v>
      </c>
      <c r="BH429" s="456">
        <f>+S429-'Departmental PL'!V440</f>
        <v>13266182.712357596</v>
      </c>
      <c r="BI429" s="456">
        <f>+T429-'Departmental PL'!W440</f>
        <v>10312316.539999995</v>
      </c>
    </row>
    <row r="430" spans="1:61" ht="20.25" hidden="1" customHeight="1" x14ac:dyDescent="0.25">
      <c r="A430" s="2109" t="s">
        <v>1798</v>
      </c>
      <c r="B430" s="2101"/>
      <c r="C430" s="2101"/>
      <c r="D430" s="2091"/>
      <c r="E430" s="2092"/>
      <c r="F430" s="2092"/>
      <c r="G430" s="2092"/>
      <c r="H430" s="2092"/>
      <c r="I430" s="2092"/>
      <c r="J430" s="2092"/>
      <c r="K430" s="2092"/>
      <c r="L430" s="2092"/>
      <c r="M430" s="2092"/>
      <c r="N430" s="2092"/>
      <c r="O430" s="2092"/>
      <c r="P430" s="2092"/>
      <c r="Q430" s="2092"/>
      <c r="R430" s="2092"/>
      <c r="S430" s="2092"/>
      <c r="T430" s="2092"/>
      <c r="AQ430" s="455">
        <f>'Departmental PL'!D441</f>
        <v>0</v>
      </c>
      <c r="AR430" s="456">
        <f>+C430-'Departmental PL'!F441</f>
        <v>0</v>
      </c>
      <c r="AS430" s="456">
        <f>+D430-'Departmental PL'!G441</f>
        <v>0</v>
      </c>
      <c r="AT430" s="456">
        <f>+E430-'Departmental PL'!H441</f>
        <v>0</v>
      </c>
      <c r="AU430" s="456">
        <f>+F430-'Departmental PL'!I441</f>
        <v>0</v>
      </c>
      <c r="AV430" s="456">
        <f>+G430-'Departmental PL'!J441</f>
        <v>0</v>
      </c>
      <c r="AW430" s="456">
        <f>+H430-'Departmental PL'!K441</f>
        <v>0</v>
      </c>
      <c r="AX430" s="456">
        <f>+I430-'Departmental PL'!L441</f>
        <v>0</v>
      </c>
      <c r="AY430" s="456">
        <f>+J430-'Departmental PL'!M441</f>
        <v>0</v>
      </c>
      <c r="AZ430" s="456">
        <f>+K430-'Departmental PL'!N441</f>
        <v>0</v>
      </c>
      <c r="BA430" s="456">
        <f>+L430-'Departmental PL'!O441</f>
        <v>0</v>
      </c>
      <c r="BB430" s="456">
        <f>+M430-'Departmental PL'!P441</f>
        <v>0</v>
      </c>
      <c r="BC430" s="456">
        <f>+N430-'Departmental PL'!Q441</f>
        <v>0</v>
      </c>
      <c r="BD430" s="456">
        <f>+O430-'Departmental PL'!R441</f>
        <v>0</v>
      </c>
      <c r="BE430" s="456">
        <f>+P430-'Departmental PL'!S441</f>
        <v>0</v>
      </c>
      <c r="BF430" s="456">
        <f>+Q430-'Departmental PL'!T441</f>
        <v>0</v>
      </c>
      <c r="BG430" s="456">
        <f>+R430-'Departmental PL'!U441</f>
        <v>0</v>
      </c>
      <c r="BH430" s="456">
        <f>+S430-'Departmental PL'!V441</f>
        <v>0</v>
      </c>
      <c r="BI430" s="456">
        <f>+T430-'Departmental PL'!W441</f>
        <v>0</v>
      </c>
    </row>
    <row r="431" spans="1:61" ht="20.25" hidden="1" customHeight="1" x14ac:dyDescent="0.25">
      <c r="A431" s="2067" t="s">
        <v>1622</v>
      </c>
      <c r="B431" s="2101"/>
      <c r="C431" s="2101"/>
      <c r="D431" s="2091"/>
      <c r="E431" s="2092"/>
      <c r="F431" s="2092"/>
      <c r="G431" s="2092"/>
      <c r="H431" s="2092"/>
      <c r="I431" s="2092"/>
      <c r="J431" s="2092"/>
      <c r="K431" s="2092"/>
      <c r="L431" s="2092"/>
      <c r="M431" s="2092"/>
      <c r="N431" s="2092"/>
      <c r="O431" s="2092"/>
      <c r="P431" s="2092"/>
      <c r="Q431" s="2092"/>
      <c r="R431" s="2092"/>
      <c r="S431" s="2092"/>
      <c r="T431" s="2092"/>
      <c r="AQ431" s="455" t="str">
        <f>'Departmental PL'!D442</f>
        <v xml:space="preserve">  7500 ACT PROGRAM - Flowcast</v>
      </c>
      <c r="AR431" s="456">
        <f>+C431-'Departmental PL'!F442</f>
        <v>-709</v>
      </c>
      <c r="AS431" s="456">
        <f>+D431-'Departmental PL'!G442</f>
        <v>-835</v>
      </c>
      <c r="AT431" s="456">
        <f>+E431-'Departmental PL'!H442</f>
        <v>-30947</v>
      </c>
      <c r="AU431" s="456">
        <f>+F431-'Departmental PL'!I442</f>
        <v>-36217</v>
      </c>
      <c r="AV431" s="456">
        <f>+G431-'Departmental PL'!J442</f>
        <v>-2117293</v>
      </c>
      <c r="AW431" s="456">
        <f>+H431-'Departmental PL'!K442</f>
        <v>-2100495</v>
      </c>
      <c r="AX431" s="456">
        <f>+I431-'Departmental PL'!L442</f>
        <v>-988387</v>
      </c>
      <c r="AY431" s="456">
        <f>+J431-'Departmental PL'!M442</f>
        <v>-1055333</v>
      </c>
      <c r="AZ431" s="456">
        <f>+K431-'Departmental PL'!N442</f>
        <v>-961048</v>
      </c>
      <c r="BA431" s="456">
        <f>+L431-'Departmental PL'!O442</f>
        <v>-844235</v>
      </c>
      <c r="BB431" s="456">
        <f>+M431-'Departmental PL'!P442</f>
        <v>-27339</v>
      </c>
      <c r="BC431" s="456">
        <f>+N431-'Departmental PL'!Q442</f>
        <v>-211098</v>
      </c>
      <c r="BD431" s="456">
        <f>+O431-'Departmental PL'!R442</f>
        <v>-235507</v>
      </c>
      <c r="BE431" s="456">
        <f>+P431-'Departmental PL'!S442</f>
        <v>-205887</v>
      </c>
      <c r="BF431" s="456">
        <f>+Q431-'Departmental PL'!T442</f>
        <v>-230369</v>
      </c>
      <c r="BG431" s="456">
        <f>+R431-'Departmental PL'!U442</f>
        <v>-218564</v>
      </c>
      <c r="BH431" s="456">
        <f>+S431-'Departmental PL'!V442</f>
        <v>438537</v>
      </c>
      <c r="BI431" s="456">
        <f>+T431-'Departmental PL'!W442</f>
        <v>213353</v>
      </c>
    </row>
    <row r="432" spans="1:61" ht="20.25" hidden="1" customHeight="1" x14ac:dyDescent="0.25">
      <c r="A432" s="2067" t="s">
        <v>1623</v>
      </c>
      <c r="B432" s="2101"/>
      <c r="C432" s="2101"/>
      <c r="D432" s="2091"/>
      <c r="E432" s="2092"/>
      <c r="F432" s="2092"/>
      <c r="G432" s="2092"/>
      <c r="H432" s="2092"/>
      <c r="I432" s="2092"/>
      <c r="J432" s="2092"/>
      <c r="K432" s="2092"/>
      <c r="L432" s="2092"/>
      <c r="M432" s="2092"/>
      <c r="N432" s="2092"/>
      <c r="O432" s="2092"/>
      <c r="P432" s="2092"/>
      <c r="Q432" s="2092"/>
      <c r="R432" s="2092"/>
      <c r="S432" s="2092"/>
      <c r="T432" s="2092"/>
      <c r="AQ432" s="455" t="str">
        <f>'Departmental PL'!D443</f>
        <v xml:space="preserve">  7500 ACT PROGRAM -  NON-TRENDSTAR </v>
      </c>
      <c r="AR432" s="456">
        <f>+C432-'Departmental PL'!F443</f>
        <v>0</v>
      </c>
      <c r="AS432" s="456">
        <f>+D432-'Departmental PL'!G443</f>
        <v>0</v>
      </c>
      <c r="AT432" s="456">
        <f>+E432-'Departmental PL'!H443</f>
        <v>0</v>
      </c>
      <c r="AU432" s="456">
        <f>+F432-'Departmental PL'!I443</f>
        <v>0</v>
      </c>
      <c r="AV432" s="456">
        <f>+G432-'Departmental PL'!J443</f>
        <v>0</v>
      </c>
      <c r="AW432" s="456">
        <f>+H432-'Departmental PL'!K443</f>
        <v>132857</v>
      </c>
      <c r="AX432" s="456">
        <f>+I432-'Departmental PL'!L443</f>
        <v>0</v>
      </c>
      <c r="AY432" s="456">
        <f>+J432-'Departmental PL'!M443</f>
        <v>132857</v>
      </c>
      <c r="AZ432" s="456">
        <f>+K432-'Departmental PL'!N443</f>
        <v>0</v>
      </c>
      <c r="BA432" s="456">
        <f>+L432-'Departmental PL'!O443</f>
        <v>0</v>
      </c>
      <c r="BB432" s="456">
        <f>+M432-'Departmental PL'!P443</f>
        <v>0</v>
      </c>
      <c r="BC432" s="456">
        <f>+N432-'Departmental PL'!Q443</f>
        <v>132857</v>
      </c>
      <c r="BD432" s="456">
        <f>+O432-'Departmental PL'!R443</f>
        <v>0</v>
      </c>
      <c r="BE432" s="456">
        <f>+P432-'Departmental PL'!S443</f>
        <v>0</v>
      </c>
      <c r="BF432" s="456">
        <f>+Q432-'Departmental PL'!T443</f>
        <v>0</v>
      </c>
      <c r="BG432" s="456">
        <f>+R432-'Departmental PL'!U443</f>
        <v>0</v>
      </c>
      <c r="BH432" s="456">
        <f>+S432-'Departmental PL'!V443</f>
        <v>0</v>
      </c>
      <c r="BI432" s="456">
        <f>+T432-'Departmental PL'!W443</f>
        <v>132857</v>
      </c>
    </row>
    <row r="433" spans="1:61" ht="20.25" hidden="1" customHeight="1" x14ac:dyDescent="0.25">
      <c r="A433" s="2097" t="s">
        <v>1624</v>
      </c>
      <c r="B433" s="2101"/>
      <c r="C433" s="2101"/>
      <c r="D433" s="2091"/>
      <c r="E433" s="2092"/>
      <c r="F433" s="2092"/>
      <c r="G433" s="2092"/>
      <c r="H433" s="2092"/>
      <c r="I433" s="2092"/>
      <c r="J433" s="2092"/>
      <c r="K433" s="2092"/>
      <c r="L433" s="2092"/>
      <c r="M433" s="2092"/>
      <c r="N433" s="2092"/>
      <c r="O433" s="2092"/>
      <c r="P433" s="2092"/>
      <c r="Q433" s="2092"/>
      <c r="R433" s="2092"/>
      <c r="S433" s="2092"/>
      <c r="T433" s="2092"/>
      <c r="AQ433" s="455" t="str">
        <f>'Departmental PL'!D446</f>
        <v xml:space="preserve"> COPS INCLUDES ABOVE</v>
      </c>
      <c r="AR433" s="456">
        <f>+C433-'Departmental PL'!F446</f>
        <v>0</v>
      </c>
      <c r="AS433" s="456">
        <f>+D433-'Departmental PL'!G446</f>
        <v>0</v>
      </c>
      <c r="AT433" s="456">
        <f>+E433-'Departmental PL'!H446</f>
        <v>0</v>
      </c>
      <c r="AU433" s="456">
        <f>+F433-'Departmental PL'!I446</f>
        <v>0</v>
      </c>
      <c r="AV433" s="456">
        <f>+G433-'Departmental PL'!J446</f>
        <v>0</v>
      </c>
      <c r="AW433" s="456">
        <f>+H433-'Departmental PL'!K446</f>
        <v>0</v>
      </c>
      <c r="AX433" s="456">
        <f>+I433-'Departmental PL'!L446</f>
        <v>0</v>
      </c>
      <c r="AY433" s="456">
        <f>+J433-'Departmental PL'!M446</f>
        <v>0</v>
      </c>
      <c r="AZ433" s="456">
        <f>+K433-'Departmental PL'!N446</f>
        <v>0</v>
      </c>
      <c r="BA433" s="456">
        <f>+L433-'Departmental PL'!O446</f>
        <v>0</v>
      </c>
      <c r="BB433" s="456">
        <f>+M433-'Departmental PL'!P446</f>
        <v>0</v>
      </c>
      <c r="BC433" s="456">
        <f>+N433-'Departmental PL'!Q446</f>
        <v>0</v>
      </c>
      <c r="BD433" s="456">
        <f>+O433-'Departmental PL'!R446</f>
        <v>0</v>
      </c>
      <c r="BE433" s="456">
        <f>+P433-'Departmental PL'!S446</f>
        <v>0</v>
      </c>
      <c r="BF433" s="456">
        <f>+Q433-'Departmental PL'!T446</f>
        <v>0</v>
      </c>
      <c r="BG433" s="456">
        <f>+R433-'Departmental PL'!U446</f>
        <v>0</v>
      </c>
      <c r="BH433" s="456">
        <f>+S433-'Departmental PL'!V446</f>
        <v>0</v>
      </c>
      <c r="BI433" s="456">
        <f>+T433-'Departmental PL'!W446</f>
        <v>0</v>
      </c>
    </row>
    <row r="434" spans="1:61" ht="20.25" hidden="1" customHeight="1" x14ac:dyDescent="0.25">
      <c r="A434" s="2067" t="s">
        <v>1625</v>
      </c>
      <c r="B434" s="2101"/>
      <c r="C434" s="2101"/>
      <c r="D434" s="2091"/>
      <c r="E434" s="2092"/>
      <c r="F434" s="2092"/>
      <c r="G434" s="2092"/>
      <c r="H434" s="2092"/>
      <c r="I434" s="2092"/>
      <c r="J434" s="2092"/>
      <c r="K434" s="2092"/>
      <c r="L434" s="2092"/>
      <c r="M434" s="2092"/>
      <c r="N434" s="2092"/>
      <c r="O434" s="2092"/>
      <c r="P434" s="2092"/>
      <c r="Q434" s="2092"/>
      <c r="R434" s="2092"/>
      <c r="S434" s="2092"/>
      <c r="T434" s="2092"/>
      <c r="AQ434" s="455" t="str">
        <f>'Departmental PL'!D447</f>
        <v xml:space="preserve">  MIPS - MONROE PLAN DEFICIT</v>
      </c>
      <c r="AR434" s="456">
        <f>+C434-'Departmental PL'!F447</f>
        <v>0</v>
      </c>
      <c r="AS434" s="456">
        <f>+D434-'Departmental PL'!G447</f>
        <v>0</v>
      </c>
      <c r="AT434" s="456">
        <f>+E434-'Departmental PL'!H447</f>
        <v>0</v>
      </c>
      <c r="AU434" s="456">
        <f>+F434-'Departmental PL'!I447</f>
        <v>0</v>
      </c>
      <c r="AV434" s="456">
        <f>+G434-'Departmental PL'!J447</f>
        <v>0</v>
      </c>
      <c r="AW434" s="456">
        <f>+H434-'Departmental PL'!K447</f>
        <v>0</v>
      </c>
      <c r="AX434" s="456">
        <f>+I434-'Departmental PL'!L447</f>
        <v>0</v>
      </c>
      <c r="AY434" s="456">
        <f>+J434-'Departmental PL'!M447</f>
        <v>0</v>
      </c>
      <c r="AZ434" s="456">
        <f>+K434-'Departmental PL'!N447</f>
        <v>0</v>
      </c>
      <c r="BA434" s="456">
        <f>+L434-'Departmental PL'!O447</f>
        <v>0</v>
      </c>
      <c r="BB434" s="456">
        <f>+M434-'Departmental PL'!P447</f>
        <v>0</v>
      </c>
      <c r="BC434" s="456">
        <f>+N434-'Departmental PL'!Q447</f>
        <v>0</v>
      </c>
      <c r="BD434" s="456">
        <f>+O434-'Departmental PL'!R447</f>
        <v>0</v>
      </c>
      <c r="BE434" s="456">
        <f>+P434-'Departmental PL'!S447</f>
        <v>0</v>
      </c>
      <c r="BF434" s="456">
        <f>+Q434-'Departmental PL'!T447</f>
        <v>0</v>
      </c>
      <c r="BG434" s="456">
        <f>+R434-'Departmental PL'!U447</f>
        <v>0</v>
      </c>
      <c r="BH434" s="456">
        <f>+S434-'Departmental PL'!V447</f>
        <v>0</v>
      </c>
      <c r="BI434" s="456">
        <f>+T434-'Departmental PL'!W447</f>
        <v>0</v>
      </c>
    </row>
    <row r="435" spans="1:61" ht="20.25" hidden="1" customHeight="1" x14ac:dyDescent="0.25">
      <c r="A435" s="2067" t="s">
        <v>1626</v>
      </c>
      <c r="B435" s="2101"/>
      <c r="C435" s="2101"/>
      <c r="D435" s="2091"/>
      <c r="E435" s="2092"/>
      <c r="F435" s="2092"/>
      <c r="G435" s="2092"/>
      <c r="H435" s="2092"/>
      <c r="I435" s="2092"/>
      <c r="J435" s="2092"/>
      <c r="K435" s="2092"/>
      <c r="L435" s="2092"/>
      <c r="M435" s="2092"/>
      <c r="N435" s="2092"/>
      <c r="O435" s="2092"/>
      <c r="P435" s="2092"/>
      <c r="Q435" s="2092"/>
      <c r="R435" s="2092"/>
      <c r="S435" s="2092"/>
      <c r="T435" s="2092"/>
      <c r="AQ435" s="455">
        <f>'Departmental PL'!D448</f>
        <v>0</v>
      </c>
      <c r="AR435" s="456">
        <f>+C435-'Departmental PL'!F448</f>
        <v>0</v>
      </c>
      <c r="AS435" s="456">
        <f>+D435-'Departmental PL'!G448</f>
        <v>0</v>
      </c>
      <c r="AT435" s="456">
        <f>+E435-'Departmental PL'!H448</f>
        <v>0</v>
      </c>
      <c r="AU435" s="456">
        <f>+F435-'Departmental PL'!I448</f>
        <v>0</v>
      </c>
      <c r="AV435" s="456">
        <f>+G435-'Departmental PL'!J448</f>
        <v>0</v>
      </c>
      <c r="AW435" s="456">
        <f>+H435-'Departmental PL'!K448</f>
        <v>0</v>
      </c>
      <c r="AX435" s="456">
        <f>+I435-'Departmental PL'!L448</f>
        <v>0</v>
      </c>
      <c r="AY435" s="456">
        <f>+J435-'Departmental PL'!M448</f>
        <v>0</v>
      </c>
      <c r="AZ435" s="456">
        <f>+K435-'Departmental PL'!N448</f>
        <v>0</v>
      </c>
      <c r="BA435" s="456">
        <f>+L435-'Departmental PL'!O448</f>
        <v>0</v>
      </c>
      <c r="BB435" s="456">
        <f>+M435-'Departmental PL'!P448</f>
        <v>0</v>
      </c>
      <c r="BC435" s="456">
        <f>+N435-'Departmental PL'!Q448</f>
        <v>0</v>
      </c>
      <c r="BD435" s="456">
        <f>+O435-'Departmental PL'!R448</f>
        <v>0</v>
      </c>
      <c r="BE435" s="456">
        <f>+P435-'Departmental PL'!S448</f>
        <v>0</v>
      </c>
      <c r="BF435" s="456">
        <f>+Q435-'Departmental PL'!T448</f>
        <v>0</v>
      </c>
      <c r="BG435" s="456">
        <f>+R435-'Departmental PL'!U448</f>
        <v>0</v>
      </c>
      <c r="BH435" s="456">
        <f>+S435-'Departmental PL'!V448</f>
        <v>0</v>
      </c>
      <c r="BI435" s="456">
        <f>+T435-'Departmental PL'!W448</f>
        <v>0</v>
      </c>
    </row>
    <row r="436" spans="1:61" ht="20.25" hidden="1" customHeight="1" x14ac:dyDescent="0.25">
      <c r="A436" s="2067" t="s">
        <v>1627</v>
      </c>
      <c r="B436" s="2101"/>
      <c r="C436" s="2101"/>
      <c r="D436" s="2091"/>
      <c r="E436" s="2092"/>
      <c r="F436" s="2092"/>
      <c r="G436" s="2092"/>
      <c r="H436" s="2092"/>
      <c r="I436" s="2092"/>
      <c r="J436" s="2092"/>
      <c r="K436" s="2092"/>
      <c r="L436" s="2092"/>
      <c r="M436" s="2092"/>
      <c r="N436" s="2092"/>
      <c r="O436" s="2092"/>
      <c r="P436" s="2092"/>
      <c r="Q436" s="2092"/>
      <c r="R436" s="2092"/>
      <c r="S436" s="2092"/>
      <c r="T436" s="2092"/>
      <c r="AQ436" s="2069" t="str">
        <f>'Departmental PL'!D449</f>
        <v xml:space="preserve">009 Rehabilitation </v>
      </c>
      <c r="AR436" s="456">
        <f>+C436-'Departmental PL'!F449</f>
        <v>0</v>
      </c>
      <c r="AS436" s="456">
        <f>+D436-'Departmental PL'!G449</f>
        <v>0</v>
      </c>
      <c r="AT436" s="456">
        <f>+E436-'Departmental PL'!H449</f>
        <v>0</v>
      </c>
      <c r="AU436" s="456">
        <f>+F436-'Departmental PL'!I449</f>
        <v>0</v>
      </c>
      <c r="AV436" s="456">
        <f>+G436-'Departmental PL'!J449</f>
        <v>0</v>
      </c>
      <c r="AW436" s="456">
        <f>+H436-'Departmental PL'!K449</f>
        <v>0</v>
      </c>
      <c r="AX436" s="456">
        <f>+I436-'Departmental PL'!L449</f>
        <v>0</v>
      </c>
      <c r="AY436" s="456">
        <f>+J436-'Departmental PL'!M449</f>
        <v>0</v>
      </c>
      <c r="AZ436" s="456">
        <f>+K436-'Departmental PL'!N449</f>
        <v>0</v>
      </c>
      <c r="BA436" s="456">
        <f>+L436-'Departmental PL'!O449</f>
        <v>0</v>
      </c>
      <c r="BB436" s="456">
        <f>+M436-'Departmental PL'!P449</f>
        <v>0</v>
      </c>
      <c r="BC436" s="456">
        <f>+N436-'Departmental PL'!Q449</f>
        <v>0</v>
      </c>
      <c r="BD436" s="456">
        <f>+O436-'Departmental PL'!R449</f>
        <v>0</v>
      </c>
      <c r="BE436" s="456">
        <f>+P436-'Departmental PL'!S449</f>
        <v>0</v>
      </c>
      <c r="BF436" s="456">
        <f>+Q436-'Departmental PL'!T449</f>
        <v>0</v>
      </c>
      <c r="BG436" s="456">
        <f>+R436-'Departmental PL'!U449</f>
        <v>0</v>
      </c>
      <c r="BH436" s="456">
        <f>+S436-'Departmental PL'!V449</f>
        <v>0</v>
      </c>
      <c r="BI436" s="456">
        <f>+T436-'Departmental PL'!W449</f>
        <v>0</v>
      </c>
    </row>
    <row r="437" spans="1:61" ht="20.25" hidden="1" customHeight="1" x14ac:dyDescent="0.25">
      <c r="A437" s="2067" t="s">
        <v>1628</v>
      </c>
      <c r="B437" s="2058" t="s">
        <v>2444</v>
      </c>
      <c r="C437" s="2060"/>
      <c r="D437" s="2060"/>
      <c r="E437" s="2060"/>
      <c r="F437" s="2060"/>
      <c r="G437" s="2060"/>
      <c r="H437" s="2060"/>
      <c r="I437" s="2060"/>
      <c r="J437" s="2060"/>
      <c r="K437" s="2060"/>
      <c r="L437" s="2060"/>
      <c r="M437" s="2060"/>
      <c r="N437" s="2060"/>
      <c r="O437" s="2060"/>
      <c r="P437" s="2060"/>
      <c r="Q437" s="2060"/>
      <c r="R437" s="2060"/>
      <c r="S437" s="2060"/>
      <c r="T437" s="2060"/>
      <c r="U437" s="2061" t="str">
        <f t="shared" si="3"/>
        <v>5040 PHYSICAL THERAPY</v>
      </c>
      <c r="W437" s="455" t="b">
        <f>+'17HPM_DATA_INPUT'!C262='17_AUDIT_TOTALS_CK'!U437</f>
        <v>1</v>
      </c>
      <c r="X437" s="2065">
        <f>+'17HPM_DATA_INPUT'!D262-'17_AUDIT_TOTALS_CK'!C437</f>
        <v>17</v>
      </c>
      <c r="Y437" s="2065">
        <f>+'17HPM_DATA_INPUT'!E262-'17_AUDIT_TOTALS_CK'!D437</f>
        <v>9</v>
      </c>
      <c r="Z437" s="2065">
        <f>+'17HPM_DATA_INPUT'!F262-'17_AUDIT_TOTALS_CK'!E437</f>
        <v>21</v>
      </c>
      <c r="AA437" s="2065">
        <f>+'17HPM_DATA_INPUT'!G262-'17_AUDIT_TOTALS_CK'!F437</f>
        <v>9</v>
      </c>
      <c r="AB437" s="2065">
        <f>+'17HPM_DATA_INPUT'!H262-'17_AUDIT_TOTALS_CK'!G437</f>
        <v>1413</v>
      </c>
      <c r="AC437" s="2065">
        <f>+'17HPM_DATA_INPUT'!I262-'17_AUDIT_TOTALS_CK'!H437</f>
        <v>1315</v>
      </c>
      <c r="AD437" s="2065">
        <f>+'17HPM_DATA_INPUT'!J262-'17_AUDIT_TOTALS_CK'!I437</f>
        <v>579</v>
      </c>
      <c r="AE437" s="2065">
        <f>+'17HPM_DATA_INPUT'!K262-'17_AUDIT_TOTALS_CK'!J437</f>
        <v>531</v>
      </c>
      <c r="AF437" s="2065">
        <f>+'17HPM_DATA_INPUT'!L262-'17_AUDIT_TOTALS_CK'!K437</f>
        <v>389</v>
      </c>
      <c r="AG437" s="2065">
        <f>+'17HPM_DATA_INPUT'!M262-'17_AUDIT_TOTALS_CK'!L437</f>
        <v>346</v>
      </c>
      <c r="AH437" s="2065">
        <f>+'17HPM_DATA_INPUT'!N262-'17_AUDIT_TOTALS_CK'!M437</f>
        <v>190</v>
      </c>
      <c r="AI437" s="2065">
        <f>+'17HPM_DATA_INPUT'!O262-'17_AUDIT_TOTALS_CK'!N437</f>
        <v>185</v>
      </c>
      <c r="AJ437" s="2065">
        <f>+'17HPM_DATA_INPUT'!P262-'17_AUDIT_TOTALS_CK'!O437</f>
        <v>0</v>
      </c>
      <c r="AK437" s="2065">
        <f>+'17HPM_DATA_INPUT'!Q262-'17_AUDIT_TOTALS_CK'!P437</f>
        <v>0</v>
      </c>
      <c r="AL437" s="2065">
        <f>+'17HPM_DATA_INPUT'!R262-'17_AUDIT_TOTALS_CK'!Q437</f>
        <v>113</v>
      </c>
      <c r="AM437" s="2065">
        <f>+'17HPM_DATA_INPUT'!S262-'17_AUDIT_TOTALS_CK'!R437</f>
        <v>113</v>
      </c>
      <c r="AN437" s="2065">
        <f>+'17HPM_DATA_INPUT'!T262-'17_AUDIT_TOTALS_CK'!S437</f>
        <v>77</v>
      </c>
      <c r="AO437" s="2065">
        <f>+'17HPM_DATA_INPUT'!U262-'17_AUDIT_TOTALS_CK'!T437</f>
        <v>72</v>
      </c>
      <c r="AQ437" s="455" t="str">
        <f>'Departmental PL'!D450</f>
        <v>5040 PHYSICAL THERAPY</v>
      </c>
      <c r="AR437" s="456">
        <f>+C437-'Departmental PL'!F450</f>
        <v>-17</v>
      </c>
      <c r="AS437" s="456">
        <f>+D437-'Departmental PL'!G450</f>
        <v>-9</v>
      </c>
      <c r="AT437" s="456">
        <f>+E437-'Departmental PL'!H450</f>
        <v>-21</v>
      </c>
      <c r="AU437" s="456">
        <f>+F437-'Departmental PL'!I450</f>
        <v>-9</v>
      </c>
      <c r="AV437" s="456">
        <f>+G437-'Departmental PL'!J450</f>
        <v>-1413</v>
      </c>
      <c r="AW437" s="456">
        <f>+H437-'Departmental PL'!K450</f>
        <v>-1315</v>
      </c>
      <c r="AX437" s="456">
        <f>+I437-'Departmental PL'!L450</f>
        <v>-579</v>
      </c>
      <c r="AY437" s="456">
        <f>+J437-'Departmental PL'!M450</f>
        <v>-531</v>
      </c>
      <c r="AZ437" s="456">
        <f>+K437-'Departmental PL'!N450</f>
        <v>-389</v>
      </c>
      <c r="BA437" s="456">
        <f>+L437-'Departmental PL'!O450</f>
        <v>-346</v>
      </c>
      <c r="BB437" s="456">
        <f>+M437-'Departmental PL'!P450</f>
        <v>-190</v>
      </c>
      <c r="BC437" s="456">
        <f>+N437-'Departmental PL'!Q450</f>
        <v>-185</v>
      </c>
      <c r="BD437" s="456">
        <f>+O437-'Departmental PL'!R450</f>
        <v>0</v>
      </c>
      <c r="BE437" s="456">
        <f>+P437-'Departmental PL'!S450</f>
        <v>0</v>
      </c>
      <c r="BF437" s="456">
        <f>+Q437-'Departmental PL'!T450</f>
        <v>-113</v>
      </c>
      <c r="BG437" s="456">
        <f>+R437-'Departmental PL'!U450</f>
        <v>-113</v>
      </c>
      <c r="BH437" s="456">
        <f>+S437-'Departmental PL'!V450</f>
        <v>-77</v>
      </c>
      <c r="BI437" s="456">
        <f>+T437-'Departmental PL'!W450</f>
        <v>-72</v>
      </c>
    </row>
    <row r="438" spans="1:61" ht="20.25" hidden="1" customHeight="1" x14ac:dyDescent="0.25">
      <c r="A438" s="2067" t="s">
        <v>1629</v>
      </c>
      <c r="B438" s="2058" t="s">
        <v>2445</v>
      </c>
      <c r="C438" s="2060"/>
      <c r="D438" s="2060"/>
      <c r="E438" s="2060"/>
      <c r="F438" s="2060"/>
      <c r="G438" s="2060"/>
      <c r="H438" s="2060"/>
      <c r="I438" s="2060"/>
      <c r="J438" s="2060"/>
      <c r="K438" s="2060"/>
      <c r="L438" s="2060"/>
      <c r="M438" s="2060"/>
      <c r="N438" s="2060"/>
      <c r="O438" s="2060"/>
      <c r="P438" s="2060"/>
      <c r="Q438" s="2060"/>
      <c r="R438" s="2060"/>
      <c r="S438" s="2060"/>
      <c r="T438" s="2060"/>
      <c r="U438" s="2061" t="str">
        <f t="shared" si="3"/>
        <v>5060 REHABILITATION</v>
      </c>
      <c r="W438" s="455" t="b">
        <f>+'17HPM_DATA_INPUT'!C263='17_AUDIT_TOTALS_CK'!U438</f>
        <v>1</v>
      </c>
      <c r="X438" s="2065">
        <f>+'17HPM_DATA_INPUT'!D263-'17_AUDIT_TOTALS_CK'!C438</f>
        <v>1</v>
      </c>
      <c r="Y438" s="2065">
        <f>+'17HPM_DATA_INPUT'!E263-'17_AUDIT_TOTALS_CK'!D438</f>
        <v>0</v>
      </c>
      <c r="Z438" s="2065">
        <f>+'17HPM_DATA_INPUT'!F263-'17_AUDIT_TOTALS_CK'!E438</f>
        <v>2</v>
      </c>
      <c r="AA438" s="2065">
        <f>+'17HPM_DATA_INPUT'!G263-'17_AUDIT_TOTALS_CK'!F438</f>
        <v>0</v>
      </c>
      <c r="AB438" s="2065">
        <f>+'17HPM_DATA_INPUT'!H263-'17_AUDIT_TOTALS_CK'!G438</f>
        <v>615</v>
      </c>
      <c r="AC438" s="2065">
        <f>+'17HPM_DATA_INPUT'!I263-'17_AUDIT_TOTALS_CK'!H438</f>
        <v>0</v>
      </c>
      <c r="AD438" s="2065">
        <f>+'17HPM_DATA_INPUT'!J263-'17_AUDIT_TOTALS_CK'!I438</f>
        <v>138</v>
      </c>
      <c r="AE438" s="2065">
        <f>+'17HPM_DATA_INPUT'!K263-'17_AUDIT_TOTALS_CK'!J438</f>
        <v>0</v>
      </c>
      <c r="AF438" s="2065">
        <f>+'17HPM_DATA_INPUT'!L263-'17_AUDIT_TOTALS_CK'!K438</f>
        <v>911</v>
      </c>
      <c r="AG438" s="2065">
        <f>+'17HPM_DATA_INPUT'!M263-'17_AUDIT_TOTALS_CK'!L438</f>
        <v>0</v>
      </c>
      <c r="AH438" s="2065">
        <f>+'17HPM_DATA_INPUT'!N263-'17_AUDIT_TOTALS_CK'!M438</f>
        <v>-773</v>
      </c>
      <c r="AI438" s="2065">
        <f>+'17HPM_DATA_INPUT'!O263-'17_AUDIT_TOTALS_CK'!N438</f>
        <v>0</v>
      </c>
      <c r="AJ438" s="2065">
        <f>+'17HPM_DATA_INPUT'!P263-'17_AUDIT_TOTALS_CK'!O438</f>
        <v>0</v>
      </c>
      <c r="AK438" s="2065">
        <f>+'17HPM_DATA_INPUT'!Q263-'17_AUDIT_TOTALS_CK'!P438</f>
        <v>0</v>
      </c>
      <c r="AL438" s="2065">
        <f>+'17HPM_DATA_INPUT'!R263-'17_AUDIT_TOTALS_CK'!Q438</f>
        <v>200</v>
      </c>
      <c r="AM438" s="2065">
        <f>+'17HPM_DATA_INPUT'!S263-'17_AUDIT_TOTALS_CK'!R438</f>
        <v>0</v>
      </c>
      <c r="AN438" s="2065">
        <f>+'17HPM_DATA_INPUT'!T263-'17_AUDIT_TOTALS_CK'!S438</f>
        <v>-973</v>
      </c>
      <c r="AO438" s="2065">
        <f>+'17HPM_DATA_INPUT'!U263-'17_AUDIT_TOTALS_CK'!T438</f>
        <v>0</v>
      </c>
      <c r="AQ438" s="455" t="str">
        <f>'Departmental PL'!D451</f>
        <v>5060 REHABILITATION</v>
      </c>
      <c r="AR438" s="456">
        <f>+C438-'Departmental PL'!F451</f>
        <v>-1</v>
      </c>
      <c r="AS438" s="456">
        <f>+D438-'Departmental PL'!G451</f>
        <v>0</v>
      </c>
      <c r="AT438" s="456">
        <f>+E438-'Departmental PL'!H451</f>
        <v>-2</v>
      </c>
      <c r="AU438" s="456">
        <f>+F438-'Departmental PL'!I451</f>
        <v>0</v>
      </c>
      <c r="AV438" s="456">
        <f>+G438-'Departmental PL'!J451</f>
        <v>-615</v>
      </c>
      <c r="AW438" s="456">
        <f>+H438-'Departmental PL'!K451</f>
        <v>0</v>
      </c>
      <c r="AX438" s="456">
        <f>+I438-'Departmental PL'!L451</f>
        <v>-138</v>
      </c>
      <c r="AY438" s="456">
        <f>+J438-'Departmental PL'!M451</f>
        <v>0</v>
      </c>
      <c r="AZ438" s="456">
        <f>+K438-'Departmental PL'!N451</f>
        <v>-911</v>
      </c>
      <c r="BA438" s="456">
        <f>+L438-'Departmental PL'!O451</f>
        <v>0</v>
      </c>
      <c r="BB438" s="456">
        <f>+M438-'Departmental PL'!P451</f>
        <v>773</v>
      </c>
      <c r="BC438" s="456">
        <f>+N438-'Departmental PL'!Q451</f>
        <v>0</v>
      </c>
      <c r="BD438" s="456">
        <f>+O438-'Departmental PL'!R451</f>
        <v>0</v>
      </c>
      <c r="BE438" s="456">
        <f>+P438-'Departmental PL'!S451</f>
        <v>0</v>
      </c>
      <c r="BF438" s="456">
        <f>+Q438-'Departmental PL'!T451</f>
        <v>-200</v>
      </c>
      <c r="BG438" s="456">
        <f>+R438-'Departmental PL'!U451</f>
        <v>0</v>
      </c>
      <c r="BH438" s="456">
        <f>+S438-'Departmental PL'!V451</f>
        <v>973</v>
      </c>
      <c r="BI438" s="456">
        <f>+T438-'Departmental PL'!W451</f>
        <v>0</v>
      </c>
    </row>
    <row r="439" spans="1:61" ht="20.25" hidden="1" customHeight="1" x14ac:dyDescent="0.25">
      <c r="A439" s="2067" t="s">
        <v>1630</v>
      </c>
      <c r="B439" s="2058" t="s">
        <v>2446</v>
      </c>
      <c r="C439" s="2060"/>
      <c r="D439" s="2060"/>
      <c r="E439" s="2060"/>
      <c r="F439" s="2060"/>
      <c r="G439" s="2060"/>
      <c r="H439" s="2060"/>
      <c r="I439" s="2060"/>
      <c r="J439" s="2060"/>
      <c r="K439" s="2060"/>
      <c r="L439" s="2060"/>
      <c r="M439" s="2060"/>
      <c r="N439" s="2060"/>
      <c r="O439" s="2060"/>
      <c r="P439" s="2060"/>
      <c r="Q439" s="2060"/>
      <c r="R439" s="2060"/>
      <c r="S439" s="2060"/>
      <c r="T439" s="2060"/>
      <c r="U439" s="2061" t="str">
        <f t="shared" si="3"/>
        <v>5080 OCCUPATIONAL THERAPY</v>
      </c>
      <c r="W439" s="455" t="b">
        <f>+'17HPM_DATA_INPUT'!C264='17_AUDIT_TOTALS_CK'!U439</f>
        <v>1</v>
      </c>
      <c r="X439" s="2065">
        <f>+'17HPM_DATA_INPUT'!D264-'17_AUDIT_TOTALS_CK'!C439</f>
        <v>12</v>
      </c>
      <c r="Y439" s="2065">
        <f>+'17HPM_DATA_INPUT'!E264-'17_AUDIT_TOTALS_CK'!D439</f>
        <v>16</v>
      </c>
      <c r="Z439" s="2065">
        <f>+'17HPM_DATA_INPUT'!F264-'17_AUDIT_TOTALS_CK'!E439</f>
        <v>15</v>
      </c>
      <c r="AA439" s="2065">
        <f>+'17HPM_DATA_INPUT'!G264-'17_AUDIT_TOTALS_CK'!F439</f>
        <v>24</v>
      </c>
      <c r="AB439" s="2065">
        <f>+'17HPM_DATA_INPUT'!H264-'17_AUDIT_TOTALS_CK'!G439</f>
        <v>2617</v>
      </c>
      <c r="AC439" s="2065">
        <f>+'17HPM_DATA_INPUT'!I264-'17_AUDIT_TOTALS_CK'!H439</f>
        <v>2752</v>
      </c>
      <c r="AD439" s="2065">
        <f>+'17HPM_DATA_INPUT'!J264-'17_AUDIT_TOTALS_CK'!I439</f>
        <v>969</v>
      </c>
      <c r="AE439" s="2065">
        <f>+'17HPM_DATA_INPUT'!K264-'17_AUDIT_TOTALS_CK'!J439</f>
        <v>1041</v>
      </c>
      <c r="AF439" s="2065">
        <f>+'17HPM_DATA_INPUT'!L264-'17_AUDIT_TOTALS_CK'!K439</f>
        <v>991</v>
      </c>
      <c r="AG439" s="2065">
        <f>+'17HPM_DATA_INPUT'!M264-'17_AUDIT_TOTALS_CK'!L439</f>
        <v>1076</v>
      </c>
      <c r="AH439" s="2065">
        <f>+'17HPM_DATA_INPUT'!N264-'17_AUDIT_TOTALS_CK'!M439</f>
        <v>-23</v>
      </c>
      <c r="AI439" s="2065">
        <f>+'17HPM_DATA_INPUT'!O264-'17_AUDIT_TOTALS_CK'!N439</f>
        <v>-35</v>
      </c>
      <c r="AJ439" s="2065">
        <f>+'17HPM_DATA_INPUT'!P264-'17_AUDIT_TOTALS_CK'!O439</f>
        <v>0</v>
      </c>
      <c r="AK439" s="2065">
        <f>+'17HPM_DATA_INPUT'!Q264-'17_AUDIT_TOTALS_CK'!P439</f>
        <v>0</v>
      </c>
      <c r="AL439" s="2065">
        <f>+'17HPM_DATA_INPUT'!R264-'17_AUDIT_TOTALS_CK'!Q439</f>
        <v>193</v>
      </c>
      <c r="AM439" s="2065">
        <f>+'17HPM_DATA_INPUT'!S264-'17_AUDIT_TOTALS_CK'!R439</f>
        <v>203</v>
      </c>
      <c r="AN439" s="2065">
        <f>+'17HPM_DATA_INPUT'!T264-'17_AUDIT_TOTALS_CK'!S439</f>
        <v>-216</v>
      </c>
      <c r="AO439" s="2065">
        <f>+'17HPM_DATA_INPUT'!U264-'17_AUDIT_TOTALS_CK'!T439</f>
        <v>-238</v>
      </c>
      <c r="AQ439" s="455" t="str">
        <f>'Departmental PL'!D452</f>
        <v>5080 OCCUPATIONAL THERAPY</v>
      </c>
      <c r="AR439" s="456">
        <f>+C439-'Departmental PL'!F452</f>
        <v>-12</v>
      </c>
      <c r="AS439" s="456">
        <f>+D439-'Departmental PL'!G452</f>
        <v>-16</v>
      </c>
      <c r="AT439" s="456">
        <f>+E439-'Departmental PL'!H452</f>
        <v>-15</v>
      </c>
      <c r="AU439" s="456">
        <f>+F439-'Departmental PL'!I452</f>
        <v>-24</v>
      </c>
      <c r="AV439" s="456">
        <f>+G439-'Departmental PL'!J452</f>
        <v>-2617</v>
      </c>
      <c r="AW439" s="456">
        <f>+H439-'Departmental PL'!K452</f>
        <v>-2752</v>
      </c>
      <c r="AX439" s="456">
        <f>+I439-'Departmental PL'!L452</f>
        <v>-969</v>
      </c>
      <c r="AY439" s="456">
        <f>+J439-'Departmental PL'!M452</f>
        <v>-1041</v>
      </c>
      <c r="AZ439" s="456">
        <f>+K439-'Departmental PL'!N452</f>
        <v>-991</v>
      </c>
      <c r="BA439" s="456">
        <f>+L439-'Departmental PL'!O452</f>
        <v>-1076</v>
      </c>
      <c r="BB439" s="456">
        <f>+M439-'Departmental PL'!P452</f>
        <v>22</v>
      </c>
      <c r="BC439" s="456">
        <f>+N439-'Departmental PL'!Q452</f>
        <v>35</v>
      </c>
      <c r="BD439" s="456">
        <f>+O439-'Departmental PL'!R452</f>
        <v>0</v>
      </c>
      <c r="BE439" s="456">
        <f>+P439-'Departmental PL'!S452</f>
        <v>0</v>
      </c>
      <c r="BF439" s="456">
        <f>+Q439-'Departmental PL'!T452</f>
        <v>-193</v>
      </c>
      <c r="BG439" s="456">
        <f>+R439-'Departmental PL'!U452</f>
        <v>-203</v>
      </c>
      <c r="BH439" s="456">
        <f>+S439-'Departmental PL'!V452</f>
        <v>215</v>
      </c>
      <c r="BI439" s="456">
        <f>+T439-'Departmental PL'!W452</f>
        <v>238</v>
      </c>
    </row>
    <row r="440" spans="1:61" ht="20.25" hidden="1" customHeight="1" x14ac:dyDescent="0.25">
      <c r="A440" s="2067" t="s">
        <v>1631</v>
      </c>
      <c r="B440" s="2058" t="s">
        <v>2447</v>
      </c>
      <c r="C440" s="2060"/>
      <c r="D440" s="2060"/>
      <c r="E440" s="2060"/>
      <c r="F440" s="2060"/>
      <c r="G440" s="2060"/>
      <c r="H440" s="2060"/>
      <c r="I440" s="2060"/>
      <c r="J440" s="2060"/>
      <c r="K440" s="2060"/>
      <c r="L440" s="2060"/>
      <c r="M440" s="2060"/>
      <c r="N440" s="2060"/>
      <c r="O440" s="2060"/>
      <c r="P440" s="2060"/>
      <c r="Q440" s="2060"/>
      <c r="R440" s="2060"/>
      <c r="S440" s="2060"/>
      <c r="T440" s="2060"/>
      <c r="U440" s="2061" t="str">
        <f t="shared" si="3"/>
        <v>5100 O/P REHAB - SMH</v>
      </c>
      <c r="W440" s="455" t="b">
        <f>+'17HPM_DATA_INPUT'!C265='17_AUDIT_TOTALS_CK'!U440</f>
        <v>1</v>
      </c>
      <c r="X440" s="2065">
        <f>+'17HPM_DATA_INPUT'!D265-'17_AUDIT_TOTALS_CK'!C440</f>
        <v>101</v>
      </c>
      <c r="Y440" s="2065">
        <f>+'17HPM_DATA_INPUT'!E265-'17_AUDIT_TOTALS_CK'!D440</f>
        <v>113</v>
      </c>
      <c r="Z440" s="2065">
        <f>+'17HPM_DATA_INPUT'!F265-'17_AUDIT_TOTALS_CK'!E440</f>
        <v>635</v>
      </c>
      <c r="AA440" s="2065">
        <f>+'17HPM_DATA_INPUT'!G265-'17_AUDIT_TOTALS_CK'!F440</f>
        <v>628</v>
      </c>
      <c r="AB440" s="2065">
        <f>+'17HPM_DATA_INPUT'!H265-'17_AUDIT_TOTALS_CK'!G440</f>
        <v>220043</v>
      </c>
      <c r="AC440" s="2065">
        <f>+'17HPM_DATA_INPUT'!I265-'17_AUDIT_TOTALS_CK'!H440</f>
        <v>210753</v>
      </c>
      <c r="AD440" s="2065">
        <f>+'17HPM_DATA_INPUT'!J265-'17_AUDIT_TOTALS_CK'!I440</f>
        <v>66576</v>
      </c>
      <c r="AE440" s="2065">
        <f>+'17HPM_DATA_INPUT'!K265-'17_AUDIT_TOTALS_CK'!J440</f>
        <v>65453</v>
      </c>
      <c r="AF440" s="2065">
        <f>+'17HPM_DATA_INPUT'!L265-'17_AUDIT_TOTALS_CK'!K440</f>
        <v>45658</v>
      </c>
      <c r="AG440" s="2065">
        <f>+'17HPM_DATA_INPUT'!M265-'17_AUDIT_TOTALS_CK'!L440</f>
        <v>66529</v>
      </c>
      <c r="AH440" s="2065">
        <f>+'17HPM_DATA_INPUT'!N265-'17_AUDIT_TOTALS_CK'!M440</f>
        <v>20918</v>
      </c>
      <c r="AI440" s="2065">
        <f>+'17HPM_DATA_INPUT'!O265-'17_AUDIT_TOTALS_CK'!N440</f>
        <v>-1075</v>
      </c>
      <c r="AJ440" s="2065">
        <f>+'17HPM_DATA_INPUT'!P265-'17_AUDIT_TOTALS_CK'!O440</f>
        <v>0</v>
      </c>
      <c r="AK440" s="2065">
        <f>+'17HPM_DATA_INPUT'!Q265-'17_AUDIT_TOTALS_CK'!P440</f>
        <v>0</v>
      </c>
      <c r="AL440" s="2065">
        <f>+'17HPM_DATA_INPUT'!R265-'17_AUDIT_TOTALS_CK'!Q440</f>
        <v>6891</v>
      </c>
      <c r="AM440" s="2065">
        <f>+'17HPM_DATA_INPUT'!S265-'17_AUDIT_TOTALS_CK'!R440</f>
        <v>8674</v>
      </c>
      <c r="AN440" s="2065">
        <f>+'17HPM_DATA_INPUT'!T265-'17_AUDIT_TOTALS_CK'!S440</f>
        <v>14027</v>
      </c>
      <c r="AO440" s="2065">
        <f>+'17HPM_DATA_INPUT'!U265-'17_AUDIT_TOTALS_CK'!T440</f>
        <v>-9750</v>
      </c>
      <c r="AQ440" s="455" t="str">
        <f>'Departmental PL'!D453</f>
        <v>5100 O/P REHAB - SMH</v>
      </c>
      <c r="AR440" s="456">
        <f>+C440-'Departmental PL'!F453</f>
        <v>-101</v>
      </c>
      <c r="AS440" s="456">
        <f>+D440-'Departmental PL'!G453</f>
        <v>-113</v>
      </c>
      <c r="AT440" s="456">
        <f>+E440-'Departmental PL'!H453</f>
        <v>-635</v>
      </c>
      <c r="AU440" s="456">
        <f>+F440-'Departmental PL'!I453</f>
        <v>-628</v>
      </c>
      <c r="AV440" s="456">
        <f>+G440-'Departmental PL'!J453</f>
        <v>-220043</v>
      </c>
      <c r="AW440" s="456">
        <f>+H440-'Departmental PL'!K453</f>
        <v>-210753</v>
      </c>
      <c r="AX440" s="456">
        <f>+I440-'Departmental PL'!L453</f>
        <v>-66576</v>
      </c>
      <c r="AY440" s="456">
        <f>+J440-'Departmental PL'!M453</f>
        <v>-65453</v>
      </c>
      <c r="AZ440" s="456">
        <f>+K440-'Departmental PL'!N453</f>
        <v>-45658</v>
      </c>
      <c r="BA440" s="456">
        <f>+L440-'Departmental PL'!O453</f>
        <v>-66529</v>
      </c>
      <c r="BB440" s="456">
        <f>+M440-'Departmental PL'!P453</f>
        <v>-20918</v>
      </c>
      <c r="BC440" s="456">
        <f>+N440-'Departmental PL'!Q453</f>
        <v>1076</v>
      </c>
      <c r="BD440" s="456">
        <f>+O440-'Departmental PL'!R453</f>
        <v>0</v>
      </c>
      <c r="BE440" s="456">
        <f>+P440-'Departmental PL'!S453</f>
        <v>0</v>
      </c>
      <c r="BF440" s="456">
        <f>+Q440-'Departmental PL'!T453</f>
        <v>-6891</v>
      </c>
      <c r="BG440" s="456">
        <f>+R440-'Departmental PL'!U453</f>
        <v>-8674</v>
      </c>
      <c r="BH440" s="456">
        <f>+S440-'Departmental PL'!V453</f>
        <v>-14027</v>
      </c>
      <c r="BI440" s="456">
        <f>+T440-'Departmental PL'!W453</f>
        <v>9750</v>
      </c>
    </row>
    <row r="441" spans="1:61" ht="20.25" hidden="1" customHeight="1" x14ac:dyDescent="0.25">
      <c r="A441" s="2067" t="s">
        <v>1632</v>
      </c>
      <c r="B441" s="2058" t="s">
        <v>2448</v>
      </c>
      <c r="C441" s="2060"/>
      <c r="D441" s="2060"/>
      <c r="E441" s="2060"/>
      <c r="F441" s="2060"/>
      <c r="G441" s="2060"/>
      <c r="H441" s="2060"/>
      <c r="I441" s="2060"/>
      <c r="J441" s="2060"/>
      <c r="K441" s="2060"/>
      <c r="L441" s="2060"/>
      <c r="M441" s="2060"/>
      <c r="N441" s="2060"/>
      <c r="O441" s="2060"/>
      <c r="P441" s="2060"/>
      <c r="Q441" s="2060"/>
      <c r="R441" s="2060"/>
      <c r="S441" s="2060"/>
      <c r="T441" s="2060"/>
      <c r="U441" s="2061" t="str">
        <f t="shared" ref="U441:U517" si="4">TRIM(B441)</f>
        <v>5110 O/P REHAB - CLCRS</v>
      </c>
      <c r="W441" s="455" t="b">
        <f>+'17HPM_DATA_INPUT'!C266='17_AUDIT_TOTALS_CK'!U441</f>
        <v>1</v>
      </c>
      <c r="X441" s="2065">
        <f>+'17HPM_DATA_INPUT'!D266-'17_AUDIT_TOTALS_CK'!C441</f>
        <v>3112</v>
      </c>
      <c r="Y441" s="2065">
        <f>+'17HPM_DATA_INPUT'!E266-'17_AUDIT_TOTALS_CK'!D441</f>
        <v>3054</v>
      </c>
      <c r="Z441" s="2065">
        <f>+'17HPM_DATA_INPUT'!F266-'17_AUDIT_TOTALS_CK'!E441</f>
        <v>76233</v>
      </c>
      <c r="AA441" s="2065">
        <f>+'17HPM_DATA_INPUT'!G266-'17_AUDIT_TOTALS_CK'!F441</f>
        <v>64020</v>
      </c>
      <c r="AB441" s="2065">
        <f>+'17HPM_DATA_INPUT'!H266-'17_AUDIT_TOTALS_CK'!G441</f>
        <v>2632099</v>
      </c>
      <c r="AC441" s="2065">
        <f>+'17HPM_DATA_INPUT'!I266-'17_AUDIT_TOTALS_CK'!H441</f>
        <v>2208779</v>
      </c>
      <c r="AD441" s="2065">
        <f>+'17HPM_DATA_INPUT'!J266-'17_AUDIT_TOTALS_CK'!I441</f>
        <v>1011634</v>
      </c>
      <c r="AE441" s="2065">
        <f>+'17HPM_DATA_INPUT'!K266-'17_AUDIT_TOTALS_CK'!J441</f>
        <v>871433</v>
      </c>
      <c r="AF441" s="2065">
        <f>+'17HPM_DATA_INPUT'!L266-'17_AUDIT_TOTALS_CK'!K441</f>
        <v>763158</v>
      </c>
      <c r="AG441" s="2065">
        <f>+'17HPM_DATA_INPUT'!M266-'17_AUDIT_TOTALS_CK'!L441</f>
        <v>666169</v>
      </c>
      <c r="AH441" s="2065">
        <f>+'17HPM_DATA_INPUT'!N266-'17_AUDIT_TOTALS_CK'!M441</f>
        <v>248475</v>
      </c>
      <c r="AI441" s="2065">
        <f>+'17HPM_DATA_INPUT'!O266-'17_AUDIT_TOTALS_CK'!N441</f>
        <v>205264</v>
      </c>
      <c r="AJ441" s="2065">
        <f>+'17HPM_DATA_INPUT'!P266-'17_AUDIT_TOTALS_CK'!O441</f>
        <v>5</v>
      </c>
      <c r="AK441" s="2065">
        <f>+'17HPM_DATA_INPUT'!Q266-'17_AUDIT_TOTALS_CK'!P441</f>
        <v>2</v>
      </c>
      <c r="AL441" s="2065">
        <f>+'17HPM_DATA_INPUT'!R266-'17_AUDIT_TOTALS_CK'!Q441</f>
        <v>117808</v>
      </c>
      <c r="AM441" s="2065">
        <f>+'17HPM_DATA_INPUT'!S266-'17_AUDIT_TOTALS_CK'!R441</f>
        <v>94014</v>
      </c>
      <c r="AN441" s="2065">
        <f>+'17HPM_DATA_INPUT'!T266-'17_AUDIT_TOTALS_CK'!S441</f>
        <v>130662</v>
      </c>
      <c r="AO441" s="2065">
        <f>+'17HPM_DATA_INPUT'!U266-'17_AUDIT_TOTALS_CK'!T441</f>
        <v>111248</v>
      </c>
      <c r="AQ441" s="455" t="str">
        <f>'Departmental PL'!D454</f>
        <v>5110 O/P REHAB - CLCRS</v>
      </c>
      <c r="AR441" s="456">
        <f>+C441-'Departmental PL'!F454</f>
        <v>-3112</v>
      </c>
      <c r="AS441" s="456">
        <f>+D441-'Departmental PL'!G454</f>
        <v>-3054</v>
      </c>
      <c r="AT441" s="456">
        <f>+E441-'Departmental PL'!H454</f>
        <v>-76233</v>
      </c>
      <c r="AU441" s="456">
        <f>+F441-'Departmental PL'!I454</f>
        <v>-64020</v>
      </c>
      <c r="AV441" s="456">
        <f>+G441-'Departmental PL'!J454</f>
        <v>-2632099</v>
      </c>
      <c r="AW441" s="456">
        <f>+H441-'Departmental PL'!K454</f>
        <v>-2208779</v>
      </c>
      <c r="AX441" s="456">
        <f>+I441-'Departmental PL'!L454</f>
        <v>-1011634</v>
      </c>
      <c r="AY441" s="456">
        <f>+J441-'Departmental PL'!M454</f>
        <v>-871433</v>
      </c>
      <c r="AZ441" s="456">
        <f>+K441-'Departmental PL'!N454</f>
        <v>-763158</v>
      </c>
      <c r="BA441" s="456">
        <f>+L441-'Departmental PL'!O454</f>
        <v>-666169</v>
      </c>
      <c r="BB441" s="456">
        <f>+M441-'Departmental PL'!P454</f>
        <v>-248476</v>
      </c>
      <c r="BC441" s="456">
        <f>+N441-'Departmental PL'!Q454</f>
        <v>-205264</v>
      </c>
      <c r="BD441" s="456">
        <f>+O441-'Departmental PL'!R454</f>
        <v>-5</v>
      </c>
      <c r="BE441" s="456">
        <f>+P441-'Departmental PL'!S454</f>
        <v>-2</v>
      </c>
      <c r="BF441" s="456">
        <f>+Q441-'Departmental PL'!T454</f>
        <v>-117808</v>
      </c>
      <c r="BG441" s="456">
        <f>+R441-'Departmental PL'!U454</f>
        <v>-94014</v>
      </c>
      <c r="BH441" s="456">
        <f>+S441-'Departmental PL'!V454</f>
        <v>-130663</v>
      </c>
      <c r="BI441" s="456">
        <f>+T441-'Departmental PL'!W454</f>
        <v>-111248</v>
      </c>
    </row>
    <row r="442" spans="1:61" ht="20.25" hidden="1" customHeight="1" x14ac:dyDescent="0.25">
      <c r="A442" s="2067" t="s">
        <v>1633</v>
      </c>
      <c r="B442" s="2058" t="s">
        <v>2449</v>
      </c>
      <c r="C442" s="2060"/>
      <c r="D442" s="2060"/>
      <c r="E442" s="2060"/>
      <c r="F442" s="2060"/>
      <c r="G442" s="2060"/>
      <c r="H442" s="2060"/>
      <c r="I442" s="2060"/>
      <c r="J442" s="2060"/>
      <c r="K442" s="2060"/>
      <c r="L442" s="2060"/>
      <c r="M442" s="2060"/>
      <c r="N442" s="2060"/>
      <c r="O442" s="2060"/>
      <c r="P442" s="2060"/>
      <c r="Q442" s="2060"/>
      <c r="R442" s="2060"/>
      <c r="S442" s="2060"/>
      <c r="T442" s="2060"/>
      <c r="U442" s="2061" t="str">
        <f t="shared" si="4"/>
        <v>6240 PHYSICAL THERAPY</v>
      </c>
      <c r="W442" s="455" t="b">
        <f>+'17HPM_DATA_INPUT'!C267='17_AUDIT_TOTALS_CK'!U442</f>
        <v>1</v>
      </c>
      <c r="X442" s="2065">
        <f>+'17HPM_DATA_INPUT'!D267-'17_AUDIT_TOTALS_CK'!C442</f>
        <v>13303</v>
      </c>
      <c r="Y442" s="2065">
        <f>+'17HPM_DATA_INPUT'!E267-'17_AUDIT_TOTALS_CK'!D442</f>
        <v>13372</v>
      </c>
      <c r="Z442" s="2065">
        <f>+'17HPM_DATA_INPUT'!F267-'17_AUDIT_TOTALS_CK'!E442</f>
        <v>63911</v>
      </c>
      <c r="AA442" s="2065">
        <f>+'17HPM_DATA_INPUT'!G267-'17_AUDIT_TOTALS_CK'!F442</f>
        <v>72929</v>
      </c>
      <c r="AB442" s="2065">
        <f>+'17HPM_DATA_INPUT'!H267-'17_AUDIT_TOTALS_CK'!G442</f>
        <v>5181414</v>
      </c>
      <c r="AC442" s="2065">
        <f>+'17HPM_DATA_INPUT'!I267-'17_AUDIT_TOTALS_CK'!H442</f>
        <v>5579624</v>
      </c>
      <c r="AD442" s="2065">
        <f>+'17HPM_DATA_INPUT'!J267-'17_AUDIT_TOTALS_CK'!I442</f>
        <v>1814869</v>
      </c>
      <c r="AE442" s="2065">
        <f>+'17HPM_DATA_INPUT'!K267-'17_AUDIT_TOTALS_CK'!J442</f>
        <v>1971303</v>
      </c>
      <c r="AF442" s="2065">
        <f>+'17HPM_DATA_INPUT'!L267-'17_AUDIT_TOTALS_CK'!K442</f>
        <v>1446300</v>
      </c>
      <c r="AG442" s="2065">
        <f>+'17HPM_DATA_INPUT'!M267-'17_AUDIT_TOTALS_CK'!L442</f>
        <v>1533168</v>
      </c>
      <c r="AH442" s="2065">
        <f>+'17HPM_DATA_INPUT'!N267-'17_AUDIT_TOTALS_CK'!M442</f>
        <v>368569</v>
      </c>
      <c r="AI442" s="2065">
        <f>+'17HPM_DATA_INPUT'!O267-'17_AUDIT_TOTALS_CK'!N442</f>
        <v>438134</v>
      </c>
      <c r="AJ442" s="2065">
        <f>+'17HPM_DATA_INPUT'!P267-'17_AUDIT_TOTALS_CK'!O442</f>
        <v>5</v>
      </c>
      <c r="AK442" s="2065">
        <f>+'17HPM_DATA_INPUT'!Q267-'17_AUDIT_TOTALS_CK'!P442</f>
        <v>5</v>
      </c>
      <c r="AL442" s="2065">
        <f>+'17HPM_DATA_INPUT'!R267-'17_AUDIT_TOTALS_CK'!Q442</f>
        <v>244531</v>
      </c>
      <c r="AM442" s="2065">
        <f>+'17HPM_DATA_INPUT'!S267-'17_AUDIT_TOTALS_CK'!R442</f>
        <v>385522</v>
      </c>
      <c r="AN442" s="2065">
        <f>+'17HPM_DATA_INPUT'!T267-'17_AUDIT_TOTALS_CK'!S442</f>
        <v>124033</v>
      </c>
      <c r="AO442" s="2065">
        <f>+'17HPM_DATA_INPUT'!U267-'17_AUDIT_TOTALS_CK'!T442</f>
        <v>52607</v>
      </c>
      <c r="AQ442" s="455" t="str">
        <f>'Departmental PL'!D455</f>
        <v>6240 PHYSICAL THERAPY</v>
      </c>
      <c r="AR442" s="456">
        <f>+C442-'Departmental PL'!F455</f>
        <v>-13303</v>
      </c>
      <c r="AS442" s="456">
        <f>+D442-'Departmental PL'!G455</f>
        <v>-13372</v>
      </c>
      <c r="AT442" s="456">
        <f>+E442-'Departmental PL'!H455</f>
        <v>-63911</v>
      </c>
      <c r="AU442" s="456">
        <f>+F442-'Departmental PL'!I455</f>
        <v>-72929</v>
      </c>
      <c r="AV442" s="456">
        <f>+G442-'Departmental PL'!J455</f>
        <v>-5181414</v>
      </c>
      <c r="AW442" s="456">
        <f>+H442-'Departmental PL'!K455</f>
        <v>-5579624</v>
      </c>
      <c r="AX442" s="456">
        <f>+I442-'Departmental PL'!L455</f>
        <v>-1814869</v>
      </c>
      <c r="AY442" s="456">
        <f>+J442-'Departmental PL'!M455</f>
        <v>-1971303</v>
      </c>
      <c r="AZ442" s="456">
        <f>+K442-'Departmental PL'!N455</f>
        <v>-1446300</v>
      </c>
      <c r="BA442" s="456">
        <f>+L442-'Departmental PL'!O455</f>
        <v>-1533168</v>
      </c>
      <c r="BB442" s="456">
        <f>+M442-'Departmental PL'!P455</f>
        <v>-368569</v>
      </c>
      <c r="BC442" s="456">
        <f>+N442-'Departmental PL'!Q455</f>
        <v>-438135</v>
      </c>
      <c r="BD442" s="456">
        <f>+O442-'Departmental PL'!R455</f>
        <v>-5</v>
      </c>
      <c r="BE442" s="456">
        <f>+P442-'Departmental PL'!S455</f>
        <v>-5</v>
      </c>
      <c r="BF442" s="456">
        <f>+Q442-'Departmental PL'!T455</f>
        <v>-244531</v>
      </c>
      <c r="BG442" s="456">
        <f>+R442-'Departmental PL'!U455</f>
        <v>-385522</v>
      </c>
      <c r="BH442" s="456">
        <f>+S442-'Departmental PL'!V455</f>
        <v>-124033</v>
      </c>
      <c r="BI442" s="456">
        <f>+T442-'Departmental PL'!W455</f>
        <v>-52608</v>
      </c>
    </row>
    <row r="443" spans="1:61" ht="20.25" hidden="1" customHeight="1" x14ac:dyDescent="0.25">
      <c r="A443" s="2067" t="s">
        <v>1634</v>
      </c>
      <c r="B443" s="2058" t="s">
        <v>2450</v>
      </c>
      <c r="C443" s="2060"/>
      <c r="D443" s="2060"/>
      <c r="E443" s="2060"/>
      <c r="F443" s="2060"/>
      <c r="G443" s="2060"/>
      <c r="H443" s="2060"/>
      <c r="I443" s="2060"/>
      <c r="J443" s="2060"/>
      <c r="K443" s="2060"/>
      <c r="L443" s="2060"/>
      <c r="M443" s="2060"/>
      <c r="N443" s="2060"/>
      <c r="O443" s="2060"/>
      <c r="P443" s="2060"/>
      <c r="Q443" s="2060"/>
      <c r="R443" s="2060"/>
      <c r="S443" s="2060"/>
      <c r="T443" s="2060"/>
      <c r="U443" s="2061" t="str">
        <f t="shared" si="4"/>
        <v>6250 JCC/YMCA PHYSICAL THERAPY</v>
      </c>
      <c r="W443" s="455" t="b">
        <f>+'17HPM_DATA_INPUT'!C268='17_AUDIT_TOTALS_CK'!U443</f>
        <v>1</v>
      </c>
      <c r="X443" s="2065">
        <f>+'17HPM_DATA_INPUT'!D268-'17_AUDIT_TOTALS_CK'!C443</f>
        <v>411</v>
      </c>
      <c r="Y443" s="2065">
        <f>+'17HPM_DATA_INPUT'!E268-'17_AUDIT_TOTALS_CK'!D443</f>
        <v>376</v>
      </c>
      <c r="Z443" s="2065">
        <f>+'17HPM_DATA_INPUT'!F268-'17_AUDIT_TOTALS_CK'!E443</f>
        <v>2307</v>
      </c>
      <c r="AA443" s="2065">
        <f>+'17HPM_DATA_INPUT'!G268-'17_AUDIT_TOTALS_CK'!F443</f>
        <v>2031</v>
      </c>
      <c r="AB443" s="2065">
        <f>+'17HPM_DATA_INPUT'!H268-'17_AUDIT_TOTALS_CK'!G443</f>
        <v>198468</v>
      </c>
      <c r="AC443" s="2065">
        <f>+'17HPM_DATA_INPUT'!I268-'17_AUDIT_TOTALS_CK'!H443</f>
        <v>160402</v>
      </c>
      <c r="AD443" s="2065">
        <f>+'17HPM_DATA_INPUT'!J268-'17_AUDIT_TOTALS_CK'!I443</f>
        <v>65098</v>
      </c>
      <c r="AE443" s="2065">
        <f>+'17HPM_DATA_INPUT'!K268-'17_AUDIT_TOTALS_CK'!J443</f>
        <v>53387</v>
      </c>
      <c r="AF443" s="2065">
        <f>+'17HPM_DATA_INPUT'!L268-'17_AUDIT_TOTALS_CK'!K443</f>
        <v>56113</v>
      </c>
      <c r="AG443" s="2065">
        <f>+'17HPM_DATA_INPUT'!M268-'17_AUDIT_TOTALS_CK'!L443</f>
        <v>55543</v>
      </c>
      <c r="AH443" s="2065">
        <f>+'17HPM_DATA_INPUT'!N268-'17_AUDIT_TOTALS_CK'!M443</f>
        <v>8985</v>
      </c>
      <c r="AI443" s="2065">
        <f>+'17HPM_DATA_INPUT'!O268-'17_AUDIT_TOTALS_CK'!N443</f>
        <v>-2156</v>
      </c>
      <c r="AJ443" s="2065">
        <f>+'17HPM_DATA_INPUT'!P268-'17_AUDIT_TOTALS_CK'!O443</f>
        <v>0</v>
      </c>
      <c r="AK443" s="2065">
        <f>+'17HPM_DATA_INPUT'!Q268-'17_AUDIT_TOTALS_CK'!P443</f>
        <v>0</v>
      </c>
      <c r="AL443" s="2065">
        <f>+'17HPM_DATA_INPUT'!R268-'17_AUDIT_TOTALS_CK'!Q443</f>
        <v>8719</v>
      </c>
      <c r="AM443" s="2065">
        <f>+'17HPM_DATA_INPUT'!S268-'17_AUDIT_TOTALS_CK'!R443</f>
        <v>8024</v>
      </c>
      <c r="AN443" s="2065">
        <f>+'17HPM_DATA_INPUT'!T268-'17_AUDIT_TOTALS_CK'!S443</f>
        <v>266</v>
      </c>
      <c r="AO443" s="2065">
        <f>+'17HPM_DATA_INPUT'!U268-'17_AUDIT_TOTALS_CK'!T443</f>
        <v>-10181</v>
      </c>
      <c r="AQ443" s="455" t="str">
        <f>'Departmental PL'!D456</f>
        <v>6250 JCC/YMCA PHYSICAL THERAPY</v>
      </c>
      <c r="AR443" s="456">
        <f>+C443-'Departmental PL'!F456</f>
        <v>-411</v>
      </c>
      <c r="AS443" s="456">
        <f>+D443-'Departmental PL'!G456</f>
        <v>-376</v>
      </c>
      <c r="AT443" s="456">
        <f>+E443-'Departmental PL'!H456</f>
        <v>-2307</v>
      </c>
      <c r="AU443" s="456">
        <f>+F443-'Departmental PL'!I456</f>
        <v>-2031</v>
      </c>
      <c r="AV443" s="456">
        <f>+G443-'Departmental PL'!J456</f>
        <v>-198468</v>
      </c>
      <c r="AW443" s="456">
        <f>+H443-'Departmental PL'!K456</f>
        <v>-160402</v>
      </c>
      <c r="AX443" s="456">
        <f>+I443-'Departmental PL'!L456</f>
        <v>-65098</v>
      </c>
      <c r="AY443" s="456">
        <f>+J443-'Departmental PL'!M456</f>
        <v>-53387</v>
      </c>
      <c r="AZ443" s="456">
        <f>+K443-'Departmental PL'!N456</f>
        <v>-56113</v>
      </c>
      <c r="BA443" s="456">
        <f>+L443-'Departmental PL'!O456</f>
        <v>-55543</v>
      </c>
      <c r="BB443" s="456">
        <f>+M443-'Departmental PL'!P456</f>
        <v>-8985</v>
      </c>
      <c r="BC443" s="456">
        <f>+N443-'Departmental PL'!Q456</f>
        <v>2156</v>
      </c>
      <c r="BD443" s="456">
        <f>+O443-'Departmental PL'!R456</f>
        <v>0</v>
      </c>
      <c r="BE443" s="456">
        <f>+P443-'Departmental PL'!S456</f>
        <v>0</v>
      </c>
      <c r="BF443" s="456">
        <f>+Q443-'Departmental PL'!T456</f>
        <v>-8719</v>
      </c>
      <c r="BG443" s="456">
        <f>+R443-'Departmental PL'!U456</f>
        <v>-8024</v>
      </c>
      <c r="BH443" s="456">
        <f>+S443-'Departmental PL'!V456</f>
        <v>-266</v>
      </c>
      <c r="BI443" s="456">
        <f>+T443-'Departmental PL'!W456</f>
        <v>10180</v>
      </c>
    </row>
    <row r="444" spans="1:61" ht="20.25" hidden="1" customHeight="1" x14ac:dyDescent="0.25">
      <c r="A444" s="2097" t="s">
        <v>1635</v>
      </c>
      <c r="B444" s="2074" t="s">
        <v>2451</v>
      </c>
      <c r="C444" s="2075"/>
      <c r="D444" s="2075"/>
      <c r="E444" s="2075"/>
      <c r="F444" s="2075"/>
      <c r="G444" s="2075"/>
      <c r="H444" s="2075"/>
      <c r="I444" s="2075"/>
      <c r="J444" s="2075"/>
      <c r="K444" s="2075"/>
      <c r="L444" s="2075"/>
      <c r="M444" s="2075"/>
      <c r="N444" s="2075"/>
      <c r="O444" s="2075"/>
      <c r="P444" s="2075"/>
      <c r="Q444" s="2075"/>
      <c r="R444" s="2075"/>
      <c r="S444" s="2075"/>
      <c r="T444" s="2075"/>
      <c r="U444" s="2061" t="str">
        <f t="shared" si="4"/>
        <v>6260 PHYSICAL THREAPY 2180 CLINTON</v>
      </c>
      <c r="W444" s="455" t="b">
        <f>+'17HPM_DATA_INPUT'!C269='17_AUDIT_TOTALS_CK'!U444</f>
        <v>1</v>
      </c>
      <c r="X444" s="2065">
        <f>+'17HPM_DATA_INPUT'!D269-'17_AUDIT_TOTALS_CK'!C444</f>
        <v>0</v>
      </c>
      <c r="Y444" s="2065">
        <f>+'17HPM_DATA_INPUT'!E269-'17_AUDIT_TOTALS_CK'!D444</f>
        <v>0</v>
      </c>
      <c r="Z444" s="2065">
        <f>+'17HPM_DATA_INPUT'!F269-'17_AUDIT_TOTALS_CK'!E444</f>
        <v>0</v>
      </c>
      <c r="AA444" s="2065">
        <f>+'17HPM_DATA_INPUT'!G269-'17_AUDIT_TOTALS_CK'!F444</f>
        <v>0</v>
      </c>
      <c r="AB444" s="2065">
        <f>+'17HPM_DATA_INPUT'!H269-'17_AUDIT_TOTALS_CK'!G444</f>
        <v>0</v>
      </c>
      <c r="AC444" s="2065">
        <f>+'17HPM_DATA_INPUT'!I269-'17_AUDIT_TOTALS_CK'!H444</f>
        <v>0</v>
      </c>
      <c r="AD444" s="2065">
        <f>+'17HPM_DATA_INPUT'!J269-'17_AUDIT_TOTALS_CK'!I444</f>
        <v>0</v>
      </c>
      <c r="AE444" s="2065">
        <f>+'17HPM_DATA_INPUT'!K269-'17_AUDIT_TOTALS_CK'!J444</f>
        <v>0</v>
      </c>
      <c r="AF444" s="2065">
        <f>+'17HPM_DATA_INPUT'!L269-'17_AUDIT_TOTALS_CK'!K444</f>
        <v>0</v>
      </c>
      <c r="AG444" s="2065">
        <f>+'17HPM_DATA_INPUT'!M269-'17_AUDIT_TOTALS_CK'!L444</f>
        <v>0</v>
      </c>
      <c r="AH444" s="2065">
        <f>+'17HPM_DATA_INPUT'!N269-'17_AUDIT_TOTALS_CK'!M444</f>
        <v>0</v>
      </c>
      <c r="AI444" s="2065">
        <f>+'17HPM_DATA_INPUT'!O269-'17_AUDIT_TOTALS_CK'!N444</f>
        <v>0</v>
      </c>
      <c r="AJ444" s="2065">
        <f>+'17HPM_DATA_INPUT'!P269-'17_AUDIT_TOTALS_CK'!O444</f>
        <v>0</v>
      </c>
      <c r="AK444" s="2065">
        <f>+'17HPM_DATA_INPUT'!Q269-'17_AUDIT_TOTALS_CK'!P444</f>
        <v>0</v>
      </c>
      <c r="AL444" s="2065">
        <f>+'17HPM_DATA_INPUT'!R269-'17_AUDIT_TOTALS_CK'!Q444</f>
        <v>0</v>
      </c>
      <c r="AM444" s="2065">
        <f>+'17HPM_DATA_INPUT'!S269-'17_AUDIT_TOTALS_CK'!R444</f>
        <v>0</v>
      </c>
      <c r="AN444" s="2065">
        <f>+'17HPM_DATA_INPUT'!T269-'17_AUDIT_TOTALS_CK'!S444</f>
        <v>0</v>
      </c>
      <c r="AO444" s="2065">
        <f>+'17HPM_DATA_INPUT'!U269-'17_AUDIT_TOTALS_CK'!T444</f>
        <v>0</v>
      </c>
      <c r="AQ444" s="455" t="str">
        <f>'Departmental PL'!D457</f>
        <v>6260 PHYSICAL THREAPY 2180 CLINTON</v>
      </c>
      <c r="AR444" s="456">
        <f>+C444-'Departmental PL'!F457</f>
        <v>0</v>
      </c>
      <c r="AS444" s="456">
        <f>+D444-'Departmental PL'!G457</f>
        <v>0</v>
      </c>
      <c r="AT444" s="456">
        <f>+E444-'Departmental PL'!H457</f>
        <v>0</v>
      </c>
      <c r="AU444" s="456">
        <f>+F444-'Departmental PL'!I457</f>
        <v>0</v>
      </c>
      <c r="AV444" s="456">
        <f>+G444-'Departmental PL'!J457</f>
        <v>0</v>
      </c>
      <c r="AW444" s="456">
        <f>+H444-'Departmental PL'!K457</f>
        <v>0</v>
      </c>
      <c r="AX444" s="456">
        <f>+I444-'Departmental PL'!L457</f>
        <v>0</v>
      </c>
      <c r="AY444" s="456">
        <f>+J444-'Departmental PL'!M457</f>
        <v>0</v>
      </c>
      <c r="AZ444" s="456">
        <f>+K444-'Departmental PL'!N457</f>
        <v>0</v>
      </c>
      <c r="BA444" s="456">
        <f>+L444-'Departmental PL'!O457</f>
        <v>0</v>
      </c>
      <c r="BB444" s="456">
        <f>+M444-'Departmental PL'!P457</f>
        <v>0</v>
      </c>
      <c r="BC444" s="456">
        <f>+N444-'Departmental PL'!Q457</f>
        <v>0</v>
      </c>
      <c r="BD444" s="456">
        <f>+O444-'Departmental PL'!R457</f>
        <v>0</v>
      </c>
      <c r="BE444" s="456">
        <f>+P444-'Departmental PL'!S457</f>
        <v>0</v>
      </c>
      <c r="BF444" s="456">
        <f>+Q444-'Departmental PL'!T457</f>
        <v>0</v>
      </c>
      <c r="BG444" s="456">
        <f>+R444-'Departmental PL'!U457</f>
        <v>0</v>
      </c>
      <c r="BH444" s="456">
        <f>+S444-'Departmental PL'!V457</f>
        <v>0</v>
      </c>
      <c r="BI444" s="456">
        <f>+T444-'Departmental PL'!W457</f>
        <v>0</v>
      </c>
    </row>
    <row r="445" spans="1:61" ht="20.25" hidden="1" customHeight="1" x14ac:dyDescent="0.25">
      <c r="A445" s="2067" t="s">
        <v>1636</v>
      </c>
      <c r="B445" s="2058" t="s">
        <v>2452</v>
      </c>
      <c r="C445" s="2060"/>
      <c r="D445" s="2060"/>
      <c r="E445" s="2060"/>
      <c r="F445" s="2060"/>
      <c r="G445" s="2060"/>
      <c r="H445" s="2060"/>
      <c r="I445" s="2060"/>
      <c r="J445" s="2060"/>
      <c r="K445" s="2060"/>
      <c r="L445" s="2060"/>
      <c r="M445" s="2060"/>
      <c r="N445" s="2060"/>
      <c r="O445" s="2060"/>
      <c r="P445" s="2060"/>
      <c r="Q445" s="2060"/>
      <c r="R445" s="2060"/>
      <c r="S445" s="2060"/>
      <c r="T445" s="2060"/>
      <c r="U445" s="2061" t="str">
        <f t="shared" si="4"/>
        <v>6300 OPD O/P OCC THERAPY</v>
      </c>
      <c r="W445" s="455" t="b">
        <f>+'17HPM_DATA_INPUT'!C270='17_AUDIT_TOTALS_CK'!U445</f>
        <v>1</v>
      </c>
      <c r="X445" s="2065">
        <f>+'17HPM_DATA_INPUT'!D270-'17_AUDIT_TOTALS_CK'!C445</f>
        <v>3622</v>
      </c>
      <c r="Y445" s="2065">
        <f>+'17HPM_DATA_INPUT'!E270-'17_AUDIT_TOTALS_CK'!D445</f>
        <v>3818</v>
      </c>
      <c r="Z445" s="2065">
        <f>+'17HPM_DATA_INPUT'!F270-'17_AUDIT_TOTALS_CK'!E445</f>
        <v>18339</v>
      </c>
      <c r="AA445" s="2065">
        <f>+'17HPM_DATA_INPUT'!G270-'17_AUDIT_TOTALS_CK'!F445</f>
        <v>18992</v>
      </c>
      <c r="AB445" s="2065">
        <f>+'17HPM_DATA_INPUT'!H270-'17_AUDIT_TOTALS_CK'!G445</f>
        <v>1637972</v>
      </c>
      <c r="AC445" s="2065">
        <f>+'17HPM_DATA_INPUT'!I270-'17_AUDIT_TOTALS_CK'!H445</f>
        <v>1647805</v>
      </c>
      <c r="AD445" s="2065">
        <f>+'17HPM_DATA_INPUT'!J270-'17_AUDIT_TOTALS_CK'!I445</f>
        <v>584855</v>
      </c>
      <c r="AE445" s="2065">
        <f>+'17HPM_DATA_INPUT'!K270-'17_AUDIT_TOTALS_CK'!J445</f>
        <v>608729</v>
      </c>
      <c r="AF445" s="2065">
        <f>+'17HPM_DATA_INPUT'!L270-'17_AUDIT_TOTALS_CK'!K445</f>
        <v>511043</v>
      </c>
      <c r="AG445" s="2065">
        <f>+'17HPM_DATA_INPUT'!M270-'17_AUDIT_TOTALS_CK'!L445</f>
        <v>497607</v>
      </c>
      <c r="AH445" s="2065">
        <f>+'17HPM_DATA_INPUT'!N270-'17_AUDIT_TOTALS_CK'!M445</f>
        <v>73812</v>
      </c>
      <c r="AI445" s="2065">
        <f>+'17HPM_DATA_INPUT'!O270-'17_AUDIT_TOTALS_CK'!N445</f>
        <v>111123</v>
      </c>
      <c r="AJ445" s="2065">
        <f>+'17HPM_DATA_INPUT'!P270-'17_AUDIT_TOTALS_CK'!O445</f>
        <v>2</v>
      </c>
      <c r="AK445" s="2065">
        <f>+'17HPM_DATA_INPUT'!Q270-'17_AUDIT_TOTALS_CK'!P445</f>
        <v>2</v>
      </c>
      <c r="AL445" s="2065">
        <f>+'17HPM_DATA_INPUT'!R270-'17_AUDIT_TOTALS_CK'!Q445</f>
        <v>93679</v>
      </c>
      <c r="AM445" s="2065">
        <f>+'17HPM_DATA_INPUT'!S270-'17_AUDIT_TOTALS_CK'!R445</f>
        <v>112244</v>
      </c>
      <c r="AN445" s="2065">
        <f>+'17HPM_DATA_INPUT'!T270-'17_AUDIT_TOTALS_CK'!S445</f>
        <v>-19868</v>
      </c>
      <c r="AO445" s="2065">
        <f>+'17HPM_DATA_INPUT'!U270-'17_AUDIT_TOTALS_CK'!T445</f>
        <v>-1123</v>
      </c>
      <c r="AQ445" s="455" t="str">
        <f>'Departmental PL'!D458</f>
        <v>6300 OPD O/P OCC THERAPY</v>
      </c>
      <c r="AR445" s="456">
        <f>+C445-'Departmental PL'!F458</f>
        <v>-3622</v>
      </c>
      <c r="AS445" s="456">
        <f>+D445-'Departmental PL'!G458</f>
        <v>-3818</v>
      </c>
      <c r="AT445" s="456">
        <f>+E445-'Departmental PL'!H458</f>
        <v>-18339</v>
      </c>
      <c r="AU445" s="456">
        <f>+F445-'Departmental PL'!I458</f>
        <v>-18992</v>
      </c>
      <c r="AV445" s="456">
        <f>+G445-'Departmental PL'!J458</f>
        <v>-1637972</v>
      </c>
      <c r="AW445" s="456">
        <f>+H445-'Departmental PL'!K458</f>
        <v>-1647805</v>
      </c>
      <c r="AX445" s="456">
        <f>+I445-'Departmental PL'!L458</f>
        <v>-584855</v>
      </c>
      <c r="AY445" s="456">
        <f>+J445-'Departmental PL'!M458</f>
        <v>-608729</v>
      </c>
      <c r="AZ445" s="456">
        <f>+K445-'Departmental PL'!N458</f>
        <v>-511043</v>
      </c>
      <c r="BA445" s="456">
        <f>+L445-'Departmental PL'!O458</f>
        <v>-497607</v>
      </c>
      <c r="BB445" s="456">
        <f>+M445-'Departmental PL'!P458</f>
        <v>-73812</v>
      </c>
      <c r="BC445" s="456">
        <f>+N445-'Departmental PL'!Q458</f>
        <v>-111122</v>
      </c>
      <c r="BD445" s="456">
        <f>+O445-'Departmental PL'!R458</f>
        <v>-2</v>
      </c>
      <c r="BE445" s="456">
        <f>+P445-'Departmental PL'!S458</f>
        <v>-2</v>
      </c>
      <c r="BF445" s="456">
        <f>+Q445-'Departmental PL'!T458</f>
        <v>-93679</v>
      </c>
      <c r="BG445" s="456">
        <f>+R445-'Departmental PL'!U458</f>
        <v>-112244</v>
      </c>
      <c r="BH445" s="456">
        <f>+S445-'Departmental PL'!V458</f>
        <v>19869</v>
      </c>
      <c r="BI445" s="456">
        <f>+T445-'Departmental PL'!W458</f>
        <v>1124</v>
      </c>
    </row>
    <row r="446" spans="1:61" ht="20.25" hidden="1" customHeight="1" x14ac:dyDescent="0.25">
      <c r="A446" s="2097" t="s">
        <v>1637</v>
      </c>
      <c r="B446" s="2069" t="s">
        <v>2306</v>
      </c>
      <c r="C446" s="2070"/>
      <c r="D446" s="2070"/>
      <c r="E446" s="2070"/>
      <c r="F446" s="2070"/>
      <c r="G446" s="2070"/>
      <c r="H446" s="2070"/>
      <c r="I446" s="2070"/>
      <c r="J446" s="2070"/>
      <c r="K446" s="2070"/>
      <c r="L446" s="2070"/>
      <c r="M446" s="2070"/>
      <c r="N446" s="2070"/>
      <c r="O446" s="2070"/>
      <c r="P446" s="2070"/>
      <c r="Q446" s="2070"/>
      <c r="R446" s="2070"/>
      <c r="S446" s="2070"/>
      <c r="T446" s="2070"/>
      <c r="U446" s="2061" t="str">
        <f t="shared" si="4"/>
        <v>Total OUTPATIENT</v>
      </c>
      <c r="W446" s="455" t="b">
        <f>+'17HPM_DATA_INPUT'!C271='17_AUDIT_TOTALS_CK'!U446</f>
        <v>1</v>
      </c>
      <c r="X446" s="2065">
        <f>+'17HPM_DATA_INPUT'!D271-'17_AUDIT_TOTALS_CK'!C446</f>
        <v>19612</v>
      </c>
      <c r="Y446" s="2065">
        <f>+'17HPM_DATA_INPUT'!E271-'17_AUDIT_TOTALS_CK'!D446</f>
        <v>19685</v>
      </c>
      <c r="Z446" s="2065">
        <f>+'17HPM_DATA_INPUT'!F271-'17_AUDIT_TOTALS_CK'!E446</f>
        <v>161463</v>
      </c>
      <c r="AA446" s="2065">
        <f>+'17HPM_DATA_INPUT'!G271-'17_AUDIT_TOTALS_CK'!F446</f>
        <v>158633</v>
      </c>
      <c r="AB446" s="2065">
        <f>+'17HPM_DATA_INPUT'!H271-'17_AUDIT_TOTALS_CK'!G446</f>
        <v>9874641</v>
      </c>
      <c r="AC446" s="2065">
        <f>+'17HPM_DATA_INPUT'!I271-'17_AUDIT_TOTALS_CK'!H446</f>
        <v>9811430</v>
      </c>
      <c r="AD446" s="2065">
        <f>+'17HPM_DATA_INPUT'!J271-'17_AUDIT_TOTALS_CK'!I446</f>
        <v>3544717</v>
      </c>
      <c r="AE446" s="2065">
        <f>+'17HPM_DATA_INPUT'!K271-'17_AUDIT_TOTALS_CK'!J446</f>
        <v>3571878</v>
      </c>
      <c r="AF446" s="2065">
        <f>+'17HPM_DATA_INPUT'!L271-'17_AUDIT_TOTALS_CK'!K446</f>
        <v>2824564</v>
      </c>
      <c r="AG446" s="2065">
        <f>+'17HPM_DATA_INPUT'!M271-'17_AUDIT_TOTALS_CK'!L446</f>
        <v>2820439</v>
      </c>
      <c r="AH446" s="2065">
        <f>+'17HPM_DATA_INPUT'!N271-'17_AUDIT_TOTALS_CK'!M446</f>
        <v>720153</v>
      </c>
      <c r="AI446" s="2065">
        <f>+'17HPM_DATA_INPUT'!O271-'17_AUDIT_TOTALS_CK'!N446</f>
        <v>751439</v>
      </c>
      <c r="AJ446" s="2065">
        <f>+'17HPM_DATA_INPUT'!P271-'17_AUDIT_TOTALS_CK'!O446</f>
        <v>12</v>
      </c>
      <c r="AK446" s="2065">
        <f>+'17HPM_DATA_INPUT'!Q271-'17_AUDIT_TOTALS_CK'!P446</f>
        <v>9</v>
      </c>
      <c r="AL446" s="2065">
        <f>+'17HPM_DATA_INPUT'!R271-'17_AUDIT_TOTALS_CK'!Q446</f>
        <v>472135</v>
      </c>
      <c r="AM446" s="2065">
        <f>+'17HPM_DATA_INPUT'!S271-'17_AUDIT_TOTALS_CK'!R446</f>
        <v>608795</v>
      </c>
      <c r="AN446" s="2065">
        <f>+'17HPM_DATA_INPUT'!T271-'17_AUDIT_TOTALS_CK'!S446</f>
        <v>248007</v>
      </c>
      <c r="AO446" s="2065">
        <f>+'17HPM_DATA_INPUT'!U271-'17_AUDIT_TOTALS_CK'!T446</f>
        <v>142635</v>
      </c>
      <c r="AQ446" s="2069" t="str">
        <f>'Departmental PL'!D459</f>
        <v>Total OUTPATIENT</v>
      </c>
      <c r="AR446" s="456">
        <f>+C446-'Departmental PL'!F459</f>
        <v>-19612</v>
      </c>
      <c r="AS446" s="456">
        <f>+D446-'Departmental PL'!G459</f>
        <v>-19685</v>
      </c>
      <c r="AT446" s="456">
        <f>+E446-'Departmental PL'!H459</f>
        <v>-161463</v>
      </c>
      <c r="AU446" s="456">
        <f>+F446-'Departmental PL'!I459</f>
        <v>-158633</v>
      </c>
      <c r="AV446" s="456">
        <f>+G446-'Departmental PL'!J459</f>
        <v>-9874641</v>
      </c>
      <c r="AW446" s="456">
        <f>+H446-'Departmental PL'!K459</f>
        <v>-9811430</v>
      </c>
      <c r="AX446" s="456">
        <f>+I446-'Departmental PL'!L459</f>
        <v>-3544718</v>
      </c>
      <c r="AY446" s="456">
        <f>+J446-'Departmental PL'!M459</f>
        <v>-3571877</v>
      </c>
      <c r="AZ446" s="456">
        <f>+K446-'Departmental PL'!N459</f>
        <v>-2824563</v>
      </c>
      <c r="BA446" s="456">
        <f>+L446-'Departmental PL'!O459</f>
        <v>-2820438</v>
      </c>
      <c r="BB446" s="456">
        <f>+M446-'Departmental PL'!P459</f>
        <v>-720155</v>
      </c>
      <c r="BC446" s="456">
        <f>+N446-'Departmental PL'!Q459</f>
        <v>-751439</v>
      </c>
      <c r="BD446" s="456">
        <f>+O446-'Departmental PL'!R459</f>
        <v>-12</v>
      </c>
      <c r="BE446" s="456">
        <f>+P446-'Departmental PL'!S459</f>
        <v>-9</v>
      </c>
      <c r="BF446" s="456">
        <f>+Q446-'Departmental PL'!T459</f>
        <v>-472134</v>
      </c>
      <c r="BG446" s="456">
        <f>+R446-'Departmental PL'!U459</f>
        <v>-608794</v>
      </c>
      <c r="BH446" s="456">
        <f>+S446-'Departmental PL'!V459</f>
        <v>-248009</v>
      </c>
      <c r="BI446" s="456">
        <f>+T446-'Departmental PL'!W459</f>
        <v>-142636</v>
      </c>
    </row>
    <row r="447" spans="1:61" ht="20.25" hidden="1" customHeight="1" x14ac:dyDescent="0.25">
      <c r="A447" s="2031" t="s">
        <v>1638</v>
      </c>
      <c r="B447" s="2058" t="s">
        <v>2444</v>
      </c>
      <c r="C447" s="2060"/>
      <c r="D447" s="2060"/>
      <c r="E447" s="2060"/>
      <c r="F447" s="2060"/>
      <c r="G447" s="2060"/>
      <c r="H447" s="2060"/>
      <c r="I447" s="2060"/>
      <c r="J447" s="2060"/>
      <c r="K447" s="2060"/>
      <c r="L447" s="2060"/>
      <c r="M447" s="2060"/>
      <c r="N447" s="2060"/>
      <c r="O447" s="2060"/>
      <c r="P447" s="2060"/>
      <c r="Q447" s="2060"/>
      <c r="R447" s="2060"/>
      <c r="S447" s="2060"/>
      <c r="T447" s="2060"/>
      <c r="U447" s="2061" t="str">
        <f t="shared" si="4"/>
        <v>5040 PHYSICAL THERAPY</v>
      </c>
      <c r="W447" s="455" t="b">
        <f>+'17HPM_DATA_INPUT'!C272='17_AUDIT_TOTALS_CK'!U447</f>
        <v>1</v>
      </c>
      <c r="X447" s="2065">
        <f>+'17HPM_DATA_INPUT'!D272-'17_AUDIT_TOTALS_CK'!C447</f>
        <v>57</v>
      </c>
      <c r="Y447" s="2065">
        <f>+'17HPM_DATA_INPUT'!E272-'17_AUDIT_TOTALS_CK'!D447</f>
        <v>61</v>
      </c>
      <c r="Z447" s="2065">
        <f>+'17HPM_DATA_INPUT'!F272-'17_AUDIT_TOTALS_CK'!E447</f>
        <v>65</v>
      </c>
      <c r="AA447" s="2065">
        <f>+'17HPM_DATA_INPUT'!G272-'17_AUDIT_TOTALS_CK'!F447</f>
        <v>80</v>
      </c>
      <c r="AB447" s="2065">
        <f>+'17HPM_DATA_INPUT'!H272-'17_AUDIT_TOTALS_CK'!G447</f>
        <v>11730</v>
      </c>
      <c r="AC447" s="2065">
        <f>+'17HPM_DATA_INPUT'!I272-'17_AUDIT_TOTALS_CK'!H447</f>
        <v>12817</v>
      </c>
      <c r="AD447" s="2065">
        <f>+'17HPM_DATA_INPUT'!J272-'17_AUDIT_TOTALS_CK'!I447</f>
        <v>4825</v>
      </c>
      <c r="AE447" s="2065">
        <f>+'17HPM_DATA_INPUT'!K272-'17_AUDIT_TOTALS_CK'!J447</f>
        <v>4056</v>
      </c>
      <c r="AF447" s="2065">
        <f>+'17HPM_DATA_INPUT'!L272-'17_AUDIT_TOTALS_CK'!K447</f>
        <v>3225</v>
      </c>
      <c r="AG447" s="2065">
        <f>+'17HPM_DATA_INPUT'!M272-'17_AUDIT_TOTALS_CK'!L447</f>
        <v>3374</v>
      </c>
      <c r="AH447" s="2065">
        <f>+'17HPM_DATA_INPUT'!N272-'17_AUDIT_TOTALS_CK'!M447</f>
        <v>1600</v>
      </c>
      <c r="AI447" s="2065">
        <f>+'17HPM_DATA_INPUT'!O272-'17_AUDIT_TOTALS_CK'!N447</f>
        <v>682</v>
      </c>
      <c r="AJ447" s="2065">
        <f>+'17HPM_DATA_INPUT'!P272-'17_AUDIT_TOTALS_CK'!O447</f>
        <v>0</v>
      </c>
      <c r="AK447" s="2065">
        <f>+'17HPM_DATA_INPUT'!Q272-'17_AUDIT_TOTALS_CK'!P447</f>
        <v>0</v>
      </c>
      <c r="AL447" s="2065">
        <f>+'17HPM_DATA_INPUT'!R272-'17_AUDIT_TOTALS_CK'!Q447</f>
        <v>942</v>
      </c>
      <c r="AM447" s="2065">
        <f>+'17HPM_DATA_INPUT'!S272-'17_AUDIT_TOTALS_CK'!R447</f>
        <v>1103</v>
      </c>
      <c r="AN447" s="2065">
        <f>+'17HPM_DATA_INPUT'!T272-'17_AUDIT_TOTALS_CK'!S447</f>
        <v>658</v>
      </c>
      <c r="AO447" s="2065">
        <f>+'17HPM_DATA_INPUT'!U272-'17_AUDIT_TOTALS_CK'!T447</f>
        <v>-421</v>
      </c>
      <c r="AQ447" s="455" t="str">
        <f>'Departmental PL'!D460</f>
        <v>5040 PHYSICAL THERAPY</v>
      </c>
      <c r="AR447" s="456">
        <f>+C447-'Departmental PL'!F460</f>
        <v>-57</v>
      </c>
      <c r="AS447" s="456">
        <f>+D447-'Departmental PL'!G460</f>
        <v>-61</v>
      </c>
      <c r="AT447" s="456">
        <f>+E447-'Departmental PL'!H460</f>
        <v>-65</v>
      </c>
      <c r="AU447" s="456">
        <f>+F447-'Departmental PL'!I460</f>
        <v>-80</v>
      </c>
      <c r="AV447" s="456">
        <f>+G447-'Departmental PL'!J460</f>
        <v>-11730</v>
      </c>
      <c r="AW447" s="456">
        <f>+H447-'Departmental PL'!K460</f>
        <v>-12817</v>
      </c>
      <c r="AX447" s="456">
        <f>+I447-'Departmental PL'!L460</f>
        <v>-4825</v>
      </c>
      <c r="AY447" s="456">
        <f>+J447-'Departmental PL'!M460</f>
        <v>-4056</v>
      </c>
      <c r="AZ447" s="456">
        <f>+K447-'Departmental PL'!N460</f>
        <v>-3225</v>
      </c>
      <c r="BA447" s="456">
        <f>+L447-'Departmental PL'!O460</f>
        <v>-3374</v>
      </c>
      <c r="BB447" s="456">
        <f>+M447-'Departmental PL'!P460</f>
        <v>-1600</v>
      </c>
      <c r="BC447" s="456">
        <f>+N447-'Departmental PL'!Q460</f>
        <v>-682</v>
      </c>
      <c r="BD447" s="456">
        <f>+O447-'Departmental PL'!R460</f>
        <v>0</v>
      </c>
      <c r="BE447" s="456">
        <f>+P447-'Departmental PL'!S460</f>
        <v>0</v>
      </c>
      <c r="BF447" s="456">
        <f>+Q447-'Departmental PL'!T460</f>
        <v>-942</v>
      </c>
      <c r="BG447" s="456">
        <f>+R447-'Departmental PL'!U460</f>
        <v>-1103</v>
      </c>
      <c r="BH447" s="456">
        <f>+S447-'Departmental PL'!V460</f>
        <v>-658</v>
      </c>
      <c r="BI447" s="456">
        <f>+T447-'Departmental PL'!W460</f>
        <v>421</v>
      </c>
    </row>
    <row r="448" spans="1:61" ht="20.25" hidden="1" customHeight="1" x14ac:dyDescent="0.25">
      <c r="A448" s="2031"/>
      <c r="B448" s="2058"/>
      <c r="C448" s="2060"/>
      <c r="D448" s="2060"/>
      <c r="E448" s="2060"/>
      <c r="F448" s="2060"/>
      <c r="G448" s="2060"/>
      <c r="H448" s="2060"/>
      <c r="I448" s="2060"/>
      <c r="J448" s="2060"/>
      <c r="K448" s="2060"/>
      <c r="L448" s="2060"/>
      <c r="M448" s="2060"/>
      <c r="N448" s="2060"/>
      <c r="O448" s="2060"/>
      <c r="P448" s="2060"/>
      <c r="Q448" s="2060"/>
      <c r="R448" s="2060"/>
      <c r="S448" s="2060"/>
      <c r="T448" s="2060"/>
      <c r="AQ448" s="455" t="str">
        <f>'Departmental PL'!D461</f>
        <v>5060 REHABILITATION</v>
      </c>
      <c r="AR448" s="456">
        <f>+C448-'Departmental PL'!F461</f>
        <v>0</v>
      </c>
      <c r="AS448" s="456">
        <f>+D448-'Departmental PL'!G461</f>
        <v>0</v>
      </c>
      <c r="AT448" s="456">
        <f>+E448-'Departmental PL'!H461</f>
        <v>0</v>
      </c>
      <c r="AU448" s="456">
        <f>+F448-'Departmental PL'!I461</f>
        <v>0</v>
      </c>
      <c r="AV448" s="456">
        <f>+G448-'Departmental PL'!J461</f>
        <v>0</v>
      </c>
      <c r="AW448" s="456">
        <f>+H448-'Departmental PL'!K461</f>
        <v>0</v>
      </c>
      <c r="AX448" s="456">
        <f>+I448-'Departmental PL'!L461</f>
        <v>0</v>
      </c>
      <c r="AY448" s="456">
        <f>+J448-'Departmental PL'!M461</f>
        <v>0</v>
      </c>
      <c r="AZ448" s="456">
        <f>+K448-'Departmental PL'!N461</f>
        <v>0</v>
      </c>
      <c r="BA448" s="456">
        <f>+L448-'Departmental PL'!O461</f>
        <v>0</v>
      </c>
      <c r="BB448" s="456">
        <f>+M448-'Departmental PL'!P461</f>
        <v>0</v>
      </c>
      <c r="BC448" s="456">
        <f>+N448-'Departmental PL'!Q461</f>
        <v>0</v>
      </c>
      <c r="BD448" s="456">
        <f>+O448-'Departmental PL'!R461</f>
        <v>0</v>
      </c>
      <c r="BE448" s="456">
        <f>+P448-'Departmental PL'!S461</f>
        <v>0</v>
      </c>
      <c r="BF448" s="456">
        <f>+Q448-'Departmental PL'!T461</f>
        <v>0</v>
      </c>
      <c r="BG448" s="456">
        <f>+R448-'Departmental PL'!U461</f>
        <v>0</v>
      </c>
      <c r="BH448" s="456">
        <f>+S448-'Departmental PL'!V461</f>
        <v>0</v>
      </c>
      <c r="BI448" s="456">
        <f>+T448-'Departmental PL'!W461</f>
        <v>0</v>
      </c>
    </row>
    <row r="449" spans="1:61" ht="20.25" hidden="1" customHeight="1" x14ac:dyDescent="0.25">
      <c r="A449" s="2067" t="s">
        <v>1619</v>
      </c>
      <c r="B449" s="2058" t="s">
        <v>2446</v>
      </c>
      <c r="C449" s="2060"/>
      <c r="D449" s="2060"/>
      <c r="E449" s="2060"/>
      <c r="F449" s="2060"/>
      <c r="G449" s="2060"/>
      <c r="H449" s="2060"/>
      <c r="I449" s="2060"/>
      <c r="J449" s="2060"/>
      <c r="K449" s="2060"/>
      <c r="L449" s="2060"/>
      <c r="M449" s="2060"/>
      <c r="N449" s="2060"/>
      <c r="O449" s="2060"/>
      <c r="P449" s="2060"/>
      <c r="Q449" s="2060"/>
      <c r="R449" s="2060"/>
      <c r="S449" s="2060"/>
      <c r="T449" s="2060"/>
      <c r="U449" s="2061" t="str">
        <f t="shared" si="4"/>
        <v>5080 OCCUPATIONAL THERAPY</v>
      </c>
      <c r="W449" s="455" t="b">
        <f>+'17HPM_DATA_INPUT'!C273='17_AUDIT_TOTALS_CK'!U449</f>
        <v>1</v>
      </c>
      <c r="X449" s="2065">
        <f>+'17HPM_DATA_INPUT'!D273-'17_AUDIT_TOTALS_CK'!C449</f>
        <v>9</v>
      </c>
      <c r="Y449" s="2065">
        <f>+'17HPM_DATA_INPUT'!E273-'17_AUDIT_TOTALS_CK'!D449</f>
        <v>12</v>
      </c>
      <c r="Z449" s="2065">
        <f>+'17HPM_DATA_INPUT'!F273-'17_AUDIT_TOTALS_CK'!E449</f>
        <v>8</v>
      </c>
      <c r="AA449" s="2065">
        <f>+'17HPM_DATA_INPUT'!G273-'17_AUDIT_TOTALS_CK'!F449</f>
        <v>11</v>
      </c>
      <c r="AB449" s="2065">
        <f>+'17HPM_DATA_INPUT'!H273-'17_AUDIT_TOTALS_CK'!G449</f>
        <v>1927</v>
      </c>
      <c r="AC449" s="2065">
        <f>+'17HPM_DATA_INPUT'!I273-'17_AUDIT_TOTALS_CK'!H449</f>
        <v>1868</v>
      </c>
      <c r="AD449" s="2065">
        <f>+'17HPM_DATA_INPUT'!J273-'17_AUDIT_TOTALS_CK'!I449</f>
        <v>886</v>
      </c>
      <c r="AE449" s="2065">
        <f>+'17HPM_DATA_INPUT'!K273-'17_AUDIT_TOTALS_CK'!J449</f>
        <v>492</v>
      </c>
      <c r="AF449" s="2065">
        <f>+'17HPM_DATA_INPUT'!L273-'17_AUDIT_TOTALS_CK'!K449</f>
        <v>730</v>
      </c>
      <c r="AG449" s="2065">
        <f>+'17HPM_DATA_INPUT'!M273-'17_AUDIT_TOTALS_CK'!L449</f>
        <v>731</v>
      </c>
      <c r="AH449" s="2065">
        <f>+'17HPM_DATA_INPUT'!N273-'17_AUDIT_TOTALS_CK'!M449</f>
        <v>157</v>
      </c>
      <c r="AI449" s="2065">
        <f>+'17HPM_DATA_INPUT'!O273-'17_AUDIT_TOTALS_CK'!N449</f>
        <v>-239</v>
      </c>
      <c r="AJ449" s="2065">
        <f>+'17HPM_DATA_INPUT'!P273-'17_AUDIT_TOTALS_CK'!O449</f>
        <v>0</v>
      </c>
      <c r="AK449" s="2065">
        <f>+'17HPM_DATA_INPUT'!Q273-'17_AUDIT_TOTALS_CK'!P449</f>
        <v>0</v>
      </c>
      <c r="AL449" s="2065">
        <f>+'17HPM_DATA_INPUT'!R273-'17_AUDIT_TOTALS_CK'!Q449</f>
        <v>142</v>
      </c>
      <c r="AM449" s="2065">
        <f>+'17HPM_DATA_INPUT'!S273-'17_AUDIT_TOTALS_CK'!R449</f>
        <v>138</v>
      </c>
      <c r="AN449" s="2065">
        <f>+'17HPM_DATA_INPUT'!T273-'17_AUDIT_TOTALS_CK'!S449</f>
        <v>14</v>
      </c>
      <c r="AO449" s="2065">
        <f>+'17HPM_DATA_INPUT'!U273-'17_AUDIT_TOTALS_CK'!T449</f>
        <v>-377</v>
      </c>
      <c r="AQ449" s="455" t="str">
        <f>'Departmental PL'!D462</f>
        <v>5080 OCCUPATIONAL THERAPY</v>
      </c>
      <c r="AR449" s="456">
        <f>+C449-'Departmental PL'!F462</f>
        <v>-9</v>
      </c>
      <c r="AS449" s="456">
        <f>+D449-'Departmental PL'!G462</f>
        <v>-12</v>
      </c>
      <c r="AT449" s="456">
        <f>+E449-'Departmental PL'!H462</f>
        <v>-8</v>
      </c>
      <c r="AU449" s="456">
        <f>+F449-'Departmental PL'!I462</f>
        <v>-11</v>
      </c>
      <c r="AV449" s="456">
        <f>+G449-'Departmental PL'!J462</f>
        <v>-1927</v>
      </c>
      <c r="AW449" s="456">
        <f>+H449-'Departmental PL'!K462</f>
        <v>-1868</v>
      </c>
      <c r="AX449" s="456">
        <f>+I449-'Departmental PL'!L462</f>
        <v>-886</v>
      </c>
      <c r="AY449" s="456">
        <f>+J449-'Departmental PL'!M462</f>
        <v>-492</v>
      </c>
      <c r="AZ449" s="456">
        <f>+K449-'Departmental PL'!N462</f>
        <v>-730</v>
      </c>
      <c r="BA449" s="456">
        <f>+L449-'Departmental PL'!O462</f>
        <v>-731</v>
      </c>
      <c r="BB449" s="456">
        <f>+M449-'Departmental PL'!P462</f>
        <v>-156</v>
      </c>
      <c r="BC449" s="456">
        <f>+N449-'Departmental PL'!Q462</f>
        <v>239</v>
      </c>
      <c r="BD449" s="456">
        <f>+O449-'Departmental PL'!R462</f>
        <v>0</v>
      </c>
      <c r="BE449" s="456">
        <f>+P449-'Departmental PL'!S462</f>
        <v>0</v>
      </c>
      <c r="BF449" s="456">
        <f>+Q449-'Departmental PL'!T462</f>
        <v>-142</v>
      </c>
      <c r="BG449" s="456">
        <f>+R449-'Departmental PL'!U462</f>
        <v>-138</v>
      </c>
      <c r="BH449" s="456">
        <f>+S449-'Departmental PL'!V462</f>
        <v>-14</v>
      </c>
      <c r="BI449" s="456">
        <f>+T449-'Departmental PL'!W462</f>
        <v>377</v>
      </c>
    </row>
    <row r="450" spans="1:61" ht="20.25" hidden="1" customHeight="1" x14ac:dyDescent="0.25">
      <c r="A450" s="2067" t="s">
        <v>1620</v>
      </c>
      <c r="B450" s="2058"/>
      <c r="C450" s="2060"/>
      <c r="D450" s="2060"/>
      <c r="E450" s="2060"/>
      <c r="F450" s="2060"/>
      <c r="G450" s="2060"/>
      <c r="H450" s="2060"/>
      <c r="I450" s="2060"/>
      <c r="J450" s="2060"/>
      <c r="K450" s="2060"/>
      <c r="L450" s="2060"/>
      <c r="M450" s="2060"/>
      <c r="N450" s="2060"/>
      <c r="O450" s="2060"/>
      <c r="P450" s="2060"/>
      <c r="Q450" s="2060"/>
      <c r="R450" s="2060"/>
      <c r="S450" s="2060"/>
      <c r="T450" s="2060"/>
      <c r="AQ450" s="455" t="str">
        <f>'Departmental PL'!D463</f>
        <v>5100 O/P REHAB - SMH</v>
      </c>
      <c r="AR450" s="456">
        <f>+C450-'Departmental PL'!F463</f>
        <v>0</v>
      </c>
      <c r="AS450" s="456">
        <f>+D450-'Departmental PL'!G463</f>
        <v>0</v>
      </c>
      <c r="AT450" s="456">
        <f>+E450-'Departmental PL'!H463</f>
        <v>0</v>
      </c>
      <c r="AU450" s="456">
        <f>+F450-'Departmental PL'!I463</f>
        <v>0</v>
      </c>
      <c r="AV450" s="456">
        <f>+G450-'Departmental PL'!J463</f>
        <v>0</v>
      </c>
      <c r="AW450" s="456">
        <f>+H450-'Departmental PL'!K463</f>
        <v>0</v>
      </c>
      <c r="AX450" s="456">
        <f>+I450-'Departmental PL'!L463</f>
        <v>0</v>
      </c>
      <c r="AY450" s="456">
        <f>+J450-'Departmental PL'!M463</f>
        <v>0</v>
      </c>
      <c r="AZ450" s="456">
        <f>+K450-'Departmental PL'!N463</f>
        <v>0</v>
      </c>
      <c r="BA450" s="456">
        <f>+L450-'Departmental PL'!O463</f>
        <v>0</v>
      </c>
      <c r="BB450" s="456">
        <f>+M450-'Departmental PL'!P463</f>
        <v>0</v>
      </c>
      <c r="BC450" s="456">
        <f>+N450-'Departmental PL'!Q463</f>
        <v>0</v>
      </c>
      <c r="BD450" s="456">
        <f>+O450-'Departmental PL'!R463</f>
        <v>0</v>
      </c>
      <c r="BE450" s="456">
        <f>+P450-'Departmental PL'!S463</f>
        <v>0</v>
      </c>
      <c r="BF450" s="456">
        <f>+Q450-'Departmental PL'!T463</f>
        <v>0</v>
      </c>
      <c r="BG450" s="456">
        <f>+R450-'Departmental PL'!U463</f>
        <v>0</v>
      </c>
      <c r="BH450" s="456">
        <f>+S450-'Departmental PL'!V463</f>
        <v>0</v>
      </c>
      <c r="BI450" s="456">
        <f>+T450-'Departmental PL'!W463</f>
        <v>0</v>
      </c>
    </row>
    <row r="451" spans="1:61" ht="20.25" hidden="1" customHeight="1" x14ac:dyDescent="0.25">
      <c r="A451" s="2109" t="s">
        <v>1798</v>
      </c>
      <c r="B451" s="2058"/>
      <c r="C451" s="2060"/>
      <c r="D451" s="2060"/>
      <c r="E451" s="2060"/>
      <c r="F451" s="2060"/>
      <c r="G451" s="2060"/>
      <c r="H451" s="2060"/>
      <c r="I451" s="2060"/>
      <c r="J451" s="2060"/>
      <c r="K451" s="2060"/>
      <c r="L451" s="2060"/>
      <c r="M451" s="2060"/>
      <c r="N451" s="2060"/>
      <c r="O451" s="2060"/>
      <c r="P451" s="2060"/>
      <c r="Q451" s="2060"/>
      <c r="R451" s="2060"/>
      <c r="S451" s="2060"/>
      <c r="T451" s="2060"/>
      <c r="AQ451" s="455" t="str">
        <f>'Departmental PL'!D464</f>
        <v>5110 O/P REHAB - CLCRS</v>
      </c>
      <c r="AR451" s="456">
        <f>+C451-'Departmental PL'!F464</f>
        <v>0</v>
      </c>
      <c r="AS451" s="456">
        <f>+D451-'Departmental PL'!G464</f>
        <v>0</v>
      </c>
      <c r="AT451" s="456">
        <f>+E451-'Departmental PL'!H464</f>
        <v>0</v>
      </c>
      <c r="AU451" s="456">
        <f>+F451-'Departmental PL'!I464</f>
        <v>0</v>
      </c>
      <c r="AV451" s="456">
        <f>+G451-'Departmental PL'!J464</f>
        <v>0</v>
      </c>
      <c r="AW451" s="456">
        <f>+H451-'Departmental PL'!K464</f>
        <v>0</v>
      </c>
      <c r="AX451" s="456">
        <f>+I451-'Departmental PL'!L464</f>
        <v>0</v>
      </c>
      <c r="AY451" s="456">
        <f>+J451-'Departmental PL'!M464</f>
        <v>0</v>
      </c>
      <c r="AZ451" s="456">
        <f>+K451-'Departmental PL'!N464</f>
        <v>0</v>
      </c>
      <c r="BA451" s="456">
        <f>+L451-'Departmental PL'!O464</f>
        <v>0</v>
      </c>
      <c r="BB451" s="456">
        <f>+M451-'Departmental PL'!P464</f>
        <v>0</v>
      </c>
      <c r="BC451" s="456">
        <f>+N451-'Departmental PL'!Q464</f>
        <v>0</v>
      </c>
      <c r="BD451" s="456">
        <f>+O451-'Departmental PL'!R464</f>
        <v>0</v>
      </c>
      <c r="BE451" s="456">
        <f>+P451-'Departmental PL'!S464</f>
        <v>0</v>
      </c>
      <c r="BF451" s="456">
        <f>+Q451-'Departmental PL'!T464</f>
        <v>0</v>
      </c>
      <c r="BG451" s="456">
        <f>+R451-'Departmental PL'!U464</f>
        <v>0</v>
      </c>
      <c r="BH451" s="456">
        <f>+S451-'Departmental PL'!V464</f>
        <v>0</v>
      </c>
      <c r="BI451" s="456">
        <f>+T451-'Departmental PL'!W464</f>
        <v>0</v>
      </c>
    </row>
    <row r="452" spans="1:61" ht="20.25" hidden="1" customHeight="1" x14ac:dyDescent="0.25">
      <c r="A452" s="2067" t="s">
        <v>1622</v>
      </c>
      <c r="B452" s="2058" t="s">
        <v>2449</v>
      </c>
      <c r="C452" s="2060"/>
      <c r="D452" s="2060"/>
      <c r="E452" s="2060"/>
      <c r="F452" s="2060"/>
      <c r="G452" s="2060"/>
      <c r="H452" s="2060"/>
      <c r="I452" s="2060"/>
      <c r="J452" s="2060"/>
      <c r="K452" s="2060"/>
      <c r="L452" s="2060"/>
      <c r="M452" s="2060"/>
      <c r="N452" s="2060"/>
      <c r="O452" s="2060"/>
      <c r="P452" s="2060"/>
      <c r="Q452" s="2060"/>
      <c r="R452" s="2060"/>
      <c r="S452" s="2060"/>
      <c r="T452" s="2060"/>
      <c r="U452" s="2061" t="str">
        <f t="shared" si="4"/>
        <v>6240 PHYSICAL THERAPY</v>
      </c>
      <c r="W452" s="455" t="b">
        <f>+'17HPM_DATA_INPUT'!C274='17_AUDIT_TOTALS_CK'!U452</f>
        <v>1</v>
      </c>
      <c r="X452" s="2065">
        <f>+'17HPM_DATA_INPUT'!D274-'17_AUDIT_TOTALS_CK'!C452</f>
        <v>345</v>
      </c>
      <c r="Y452" s="2065">
        <f>+'17HPM_DATA_INPUT'!E274-'17_AUDIT_TOTALS_CK'!D452</f>
        <v>384</v>
      </c>
      <c r="Z452" s="2065">
        <f>+'17HPM_DATA_INPUT'!F274-'17_AUDIT_TOTALS_CK'!E452</f>
        <v>784</v>
      </c>
      <c r="AA452" s="2065">
        <f>+'17HPM_DATA_INPUT'!G274-'17_AUDIT_TOTALS_CK'!F452</f>
        <v>920</v>
      </c>
      <c r="AB452" s="2065">
        <f>+'17HPM_DATA_INPUT'!H274-'17_AUDIT_TOTALS_CK'!G452</f>
        <v>82356</v>
      </c>
      <c r="AC452" s="2065">
        <f>+'17HPM_DATA_INPUT'!I274-'17_AUDIT_TOTALS_CK'!H452</f>
        <v>96234</v>
      </c>
      <c r="AD452" s="2065">
        <f>+'17HPM_DATA_INPUT'!J274-'17_AUDIT_TOTALS_CK'!I452</f>
        <v>33234</v>
      </c>
      <c r="AE452" s="2065">
        <f>+'17HPM_DATA_INPUT'!K274-'17_AUDIT_TOTALS_CK'!J452</f>
        <v>37221</v>
      </c>
      <c r="AF452" s="2065">
        <f>+'17HPM_DATA_INPUT'!L274-'17_AUDIT_TOTALS_CK'!K452</f>
        <v>22988</v>
      </c>
      <c r="AG452" s="2065">
        <f>+'17HPM_DATA_INPUT'!M274-'17_AUDIT_TOTALS_CK'!L452</f>
        <v>26443</v>
      </c>
      <c r="AH452" s="2065">
        <f>+'17HPM_DATA_INPUT'!N274-'17_AUDIT_TOTALS_CK'!M452</f>
        <v>10246</v>
      </c>
      <c r="AI452" s="2065">
        <f>+'17HPM_DATA_INPUT'!O274-'17_AUDIT_TOTALS_CK'!N452</f>
        <v>10778</v>
      </c>
      <c r="AJ452" s="2065">
        <f>+'17HPM_DATA_INPUT'!P274-'17_AUDIT_TOTALS_CK'!O452</f>
        <v>0</v>
      </c>
      <c r="AK452" s="2065">
        <f>+'17HPM_DATA_INPUT'!Q274-'17_AUDIT_TOTALS_CK'!P452</f>
        <v>0</v>
      </c>
      <c r="AL452" s="2065">
        <f>+'17HPM_DATA_INPUT'!R274-'17_AUDIT_TOTALS_CK'!Q452</f>
        <v>3887</v>
      </c>
      <c r="AM452" s="2065">
        <f>+'17HPM_DATA_INPUT'!S274-'17_AUDIT_TOTALS_CK'!R452</f>
        <v>6649</v>
      </c>
      <c r="AN452" s="2065">
        <f>+'17HPM_DATA_INPUT'!T274-'17_AUDIT_TOTALS_CK'!S452</f>
        <v>6359</v>
      </c>
      <c r="AO452" s="2065">
        <f>+'17HPM_DATA_INPUT'!U274-'17_AUDIT_TOTALS_CK'!T452</f>
        <v>4128</v>
      </c>
      <c r="AQ452" s="455" t="str">
        <f>'Departmental PL'!D465</f>
        <v>6240 PHYSICAL THERAPY</v>
      </c>
      <c r="AR452" s="456">
        <f>+C452-'Departmental PL'!F465</f>
        <v>-345</v>
      </c>
      <c r="AS452" s="456">
        <f>+D452-'Departmental PL'!G465</f>
        <v>-384</v>
      </c>
      <c r="AT452" s="456">
        <f>+E452-'Departmental PL'!H465</f>
        <v>-784</v>
      </c>
      <c r="AU452" s="456">
        <f>+F452-'Departmental PL'!I465</f>
        <v>-920</v>
      </c>
      <c r="AV452" s="456">
        <f>+G452-'Departmental PL'!J465</f>
        <v>-82356</v>
      </c>
      <c r="AW452" s="456">
        <f>+H452-'Departmental PL'!K465</f>
        <v>-96234</v>
      </c>
      <c r="AX452" s="456">
        <f>+I452-'Departmental PL'!L465</f>
        <v>-33234</v>
      </c>
      <c r="AY452" s="456">
        <f>+J452-'Departmental PL'!M465</f>
        <v>-37221</v>
      </c>
      <c r="AZ452" s="456">
        <f>+K452-'Departmental PL'!N465</f>
        <v>-22988</v>
      </c>
      <c r="BA452" s="456">
        <f>+L452-'Departmental PL'!O465</f>
        <v>-26443</v>
      </c>
      <c r="BB452" s="456">
        <f>+M452-'Departmental PL'!P465</f>
        <v>-10246</v>
      </c>
      <c r="BC452" s="456">
        <f>+N452-'Departmental PL'!Q465</f>
        <v>-10778</v>
      </c>
      <c r="BD452" s="456">
        <f>+O452-'Departmental PL'!R465</f>
        <v>0</v>
      </c>
      <c r="BE452" s="456">
        <f>+P452-'Departmental PL'!S465</f>
        <v>0</v>
      </c>
      <c r="BF452" s="456">
        <f>+Q452-'Departmental PL'!T465</f>
        <v>-3887</v>
      </c>
      <c r="BG452" s="456">
        <f>+R452-'Departmental PL'!U465</f>
        <v>-6649</v>
      </c>
      <c r="BH452" s="456">
        <f>+S452-'Departmental PL'!V465</f>
        <v>-6359</v>
      </c>
      <c r="BI452" s="456">
        <f>+T452-'Departmental PL'!W465</f>
        <v>-4129</v>
      </c>
    </row>
    <row r="453" spans="1:61" ht="20.25" hidden="1" customHeight="1" x14ac:dyDescent="0.25">
      <c r="A453" s="2067" t="s">
        <v>1623</v>
      </c>
      <c r="B453" s="2058"/>
      <c r="C453" s="2060"/>
      <c r="D453" s="2060"/>
      <c r="E453" s="2060"/>
      <c r="F453" s="2060"/>
      <c r="G453" s="2060"/>
      <c r="H453" s="2060"/>
      <c r="I453" s="2060"/>
      <c r="J453" s="2060"/>
      <c r="K453" s="2060"/>
      <c r="L453" s="2060"/>
      <c r="M453" s="2060"/>
      <c r="N453" s="2060"/>
      <c r="O453" s="2060"/>
      <c r="P453" s="2060"/>
      <c r="Q453" s="2060"/>
      <c r="R453" s="2060"/>
      <c r="S453" s="2060"/>
      <c r="T453" s="2060"/>
      <c r="AQ453" s="455" t="str">
        <f>'Departmental PL'!D466</f>
        <v>6250 JCC/YMCA PHYSICAL THERAPY</v>
      </c>
      <c r="AR453" s="456">
        <f>+C453-'Departmental PL'!F466</f>
        <v>0</v>
      </c>
      <c r="AS453" s="456">
        <f>+D453-'Departmental PL'!G466</f>
        <v>0</v>
      </c>
      <c r="AT453" s="456">
        <f>+E453-'Departmental PL'!H466</f>
        <v>0</v>
      </c>
      <c r="AU453" s="456">
        <f>+F453-'Departmental PL'!I466</f>
        <v>0</v>
      </c>
      <c r="AV453" s="456">
        <f>+G453-'Departmental PL'!J466</f>
        <v>0</v>
      </c>
      <c r="AW453" s="456">
        <f>+H453-'Departmental PL'!K466</f>
        <v>0</v>
      </c>
      <c r="AX453" s="456">
        <f>+I453-'Departmental PL'!L466</f>
        <v>0</v>
      </c>
      <c r="AY453" s="456">
        <f>+J453-'Departmental PL'!M466</f>
        <v>0</v>
      </c>
      <c r="AZ453" s="456">
        <f>+K453-'Departmental PL'!N466</f>
        <v>0</v>
      </c>
      <c r="BA453" s="456">
        <f>+L453-'Departmental PL'!O466</f>
        <v>0</v>
      </c>
      <c r="BB453" s="456">
        <f>+M453-'Departmental PL'!P466</f>
        <v>0</v>
      </c>
      <c r="BC453" s="456">
        <f>+N453-'Departmental PL'!Q466</f>
        <v>0</v>
      </c>
      <c r="BD453" s="456">
        <f>+O453-'Departmental PL'!R466</f>
        <v>0</v>
      </c>
      <c r="BE453" s="456">
        <f>+P453-'Departmental PL'!S466</f>
        <v>0</v>
      </c>
      <c r="BF453" s="456">
        <f>+Q453-'Departmental PL'!T466</f>
        <v>0</v>
      </c>
      <c r="BG453" s="456">
        <f>+R453-'Departmental PL'!U466</f>
        <v>0</v>
      </c>
      <c r="BH453" s="456">
        <f>+S453-'Departmental PL'!V466</f>
        <v>0</v>
      </c>
      <c r="BI453" s="456">
        <f>+T453-'Departmental PL'!W466</f>
        <v>0</v>
      </c>
    </row>
    <row r="454" spans="1:61" ht="20.25" hidden="1" customHeight="1" x14ac:dyDescent="0.25">
      <c r="A454" s="2067" t="s">
        <v>1624</v>
      </c>
      <c r="B454" s="2058" t="s">
        <v>2452</v>
      </c>
      <c r="C454" s="2060"/>
      <c r="D454" s="2060"/>
      <c r="E454" s="2060"/>
      <c r="F454" s="2060"/>
      <c r="G454" s="2060"/>
      <c r="H454" s="2060"/>
      <c r="I454" s="2060"/>
      <c r="J454" s="2060"/>
      <c r="K454" s="2060"/>
      <c r="L454" s="2060"/>
      <c r="M454" s="2060"/>
      <c r="N454" s="2060"/>
      <c r="O454" s="2060"/>
      <c r="P454" s="2060"/>
      <c r="Q454" s="2060"/>
      <c r="R454" s="2060"/>
      <c r="S454" s="2060"/>
      <c r="T454" s="2060"/>
      <c r="U454" s="2061" t="str">
        <f t="shared" si="4"/>
        <v>6300 OPD O/P OCC THERAPY</v>
      </c>
      <c r="W454" s="455" t="b">
        <f>+'17HPM_DATA_INPUT'!C275='17_AUDIT_TOTALS_CK'!U454</f>
        <v>1</v>
      </c>
      <c r="X454" s="2065">
        <f>+'17HPM_DATA_INPUT'!D275-'17_AUDIT_TOTALS_CK'!C454</f>
        <v>13</v>
      </c>
      <c r="Y454" s="2065">
        <f>+'17HPM_DATA_INPUT'!E275-'17_AUDIT_TOTALS_CK'!D454</f>
        <v>22</v>
      </c>
      <c r="Z454" s="2065">
        <f>+'17HPM_DATA_INPUT'!F275-'17_AUDIT_TOTALS_CK'!E454</f>
        <v>44</v>
      </c>
      <c r="AA454" s="2065">
        <f>+'17HPM_DATA_INPUT'!G275-'17_AUDIT_TOTALS_CK'!F454</f>
        <v>85</v>
      </c>
      <c r="AB454" s="2065">
        <f>+'17HPM_DATA_INPUT'!H275-'17_AUDIT_TOTALS_CK'!G454</f>
        <v>3200</v>
      </c>
      <c r="AC454" s="2065">
        <f>+'17HPM_DATA_INPUT'!I275-'17_AUDIT_TOTALS_CK'!H454</f>
        <v>4773</v>
      </c>
      <c r="AD454" s="2065">
        <f>+'17HPM_DATA_INPUT'!J275-'17_AUDIT_TOTALS_CK'!I454</f>
        <v>1265</v>
      </c>
      <c r="AE454" s="2065">
        <f>+'17HPM_DATA_INPUT'!K275-'17_AUDIT_TOTALS_CK'!J454</f>
        <v>1262</v>
      </c>
      <c r="AF454" s="2065">
        <f>+'17HPM_DATA_INPUT'!L275-'17_AUDIT_TOTALS_CK'!K454</f>
        <v>998</v>
      </c>
      <c r="AG454" s="2065">
        <f>+'17HPM_DATA_INPUT'!M275-'17_AUDIT_TOTALS_CK'!L454</f>
        <v>1441</v>
      </c>
      <c r="AH454" s="2065">
        <f>+'17HPM_DATA_INPUT'!N275-'17_AUDIT_TOTALS_CK'!M454</f>
        <v>267</v>
      </c>
      <c r="AI454" s="2065">
        <f>+'17HPM_DATA_INPUT'!O275-'17_AUDIT_TOTALS_CK'!N454</f>
        <v>-179</v>
      </c>
      <c r="AJ454" s="2065">
        <f>+'17HPM_DATA_INPUT'!P275-'17_AUDIT_TOTALS_CK'!O454</f>
        <v>0</v>
      </c>
      <c r="AK454" s="2065">
        <f>+'17HPM_DATA_INPUT'!Q275-'17_AUDIT_TOTALS_CK'!P454</f>
        <v>0</v>
      </c>
      <c r="AL454" s="2065">
        <f>+'17HPM_DATA_INPUT'!R275-'17_AUDIT_TOTALS_CK'!Q454</f>
        <v>183</v>
      </c>
      <c r="AM454" s="2065">
        <f>+'17HPM_DATA_INPUT'!S275-'17_AUDIT_TOTALS_CK'!R454</f>
        <v>325</v>
      </c>
      <c r="AN454" s="2065">
        <f>+'17HPM_DATA_INPUT'!T275-'17_AUDIT_TOTALS_CK'!S454</f>
        <v>84</v>
      </c>
      <c r="AO454" s="2065">
        <f>+'17HPM_DATA_INPUT'!U275-'17_AUDIT_TOTALS_CK'!T454</f>
        <v>-504</v>
      </c>
      <c r="AQ454" s="455" t="str">
        <f>'Departmental PL'!D467</f>
        <v>6300 OPD O/P OCC THERAPY</v>
      </c>
      <c r="AR454" s="456">
        <f>+C454-'Departmental PL'!F467</f>
        <v>-13</v>
      </c>
      <c r="AS454" s="456">
        <f>+D454-'Departmental PL'!G467</f>
        <v>-22</v>
      </c>
      <c r="AT454" s="456">
        <f>+E454-'Departmental PL'!H467</f>
        <v>-44</v>
      </c>
      <c r="AU454" s="456">
        <f>+F454-'Departmental PL'!I467</f>
        <v>-85</v>
      </c>
      <c r="AV454" s="456">
        <f>+G454-'Departmental PL'!J467</f>
        <v>-3200</v>
      </c>
      <c r="AW454" s="456">
        <f>+H454-'Departmental PL'!K467</f>
        <v>-4773</v>
      </c>
      <c r="AX454" s="456">
        <f>+I454-'Departmental PL'!L467</f>
        <v>-1265</v>
      </c>
      <c r="AY454" s="456">
        <f>+J454-'Departmental PL'!M467</f>
        <v>-1262</v>
      </c>
      <c r="AZ454" s="456">
        <f>+K454-'Departmental PL'!N467</f>
        <v>-998</v>
      </c>
      <c r="BA454" s="456">
        <f>+L454-'Departmental PL'!O467</f>
        <v>-1441</v>
      </c>
      <c r="BB454" s="456">
        <f>+M454-'Departmental PL'!P467</f>
        <v>-267</v>
      </c>
      <c r="BC454" s="456">
        <f>+N454-'Departmental PL'!Q467</f>
        <v>179</v>
      </c>
      <c r="BD454" s="456">
        <f>+O454-'Departmental PL'!R467</f>
        <v>0</v>
      </c>
      <c r="BE454" s="456">
        <f>+P454-'Departmental PL'!S467</f>
        <v>0</v>
      </c>
      <c r="BF454" s="456">
        <f>+Q454-'Departmental PL'!T467</f>
        <v>-183</v>
      </c>
      <c r="BG454" s="456">
        <f>+R454-'Departmental PL'!U467</f>
        <v>-325</v>
      </c>
      <c r="BH454" s="456">
        <f>+S454-'Departmental PL'!V467</f>
        <v>-84</v>
      </c>
      <c r="BI454" s="456">
        <f>+T454-'Departmental PL'!W467</f>
        <v>504</v>
      </c>
    </row>
    <row r="455" spans="1:61" ht="20.25" hidden="1" customHeight="1" x14ac:dyDescent="0.25">
      <c r="A455" s="2067" t="s">
        <v>1625</v>
      </c>
      <c r="B455" s="2072" t="s">
        <v>2307</v>
      </c>
      <c r="C455" s="2073"/>
      <c r="D455" s="2073"/>
      <c r="E455" s="2073"/>
      <c r="F455" s="2073"/>
      <c r="G455" s="2073"/>
      <c r="H455" s="2073"/>
      <c r="I455" s="2073"/>
      <c r="J455" s="2073"/>
      <c r="K455" s="2073"/>
      <c r="L455" s="2073"/>
      <c r="M455" s="2073"/>
      <c r="N455" s="2073"/>
      <c r="O455" s="2073"/>
      <c r="P455" s="2073"/>
      <c r="Q455" s="2073"/>
      <c r="R455" s="2073"/>
      <c r="S455" s="2073"/>
      <c r="T455" s="2073"/>
      <c r="U455" s="2061" t="str">
        <f t="shared" si="4"/>
        <v>Total ASC</v>
      </c>
      <c r="W455" s="455" t="b">
        <f>+'17HPM_DATA_INPUT'!C276='17_AUDIT_TOTALS_CK'!U455</f>
        <v>1</v>
      </c>
      <c r="X455" s="2065">
        <f>+'17HPM_DATA_INPUT'!D276-'17_AUDIT_TOTALS_CK'!C455</f>
        <v>386</v>
      </c>
      <c r="Y455" s="2065">
        <f>+'17HPM_DATA_INPUT'!E276-'17_AUDIT_TOTALS_CK'!D455</f>
        <v>422</v>
      </c>
      <c r="Z455" s="2065">
        <f>+'17HPM_DATA_INPUT'!F276-'17_AUDIT_TOTALS_CK'!E455</f>
        <v>901</v>
      </c>
      <c r="AA455" s="2065">
        <f>+'17HPM_DATA_INPUT'!G276-'17_AUDIT_TOTALS_CK'!F455</f>
        <v>1096</v>
      </c>
      <c r="AB455" s="2065">
        <f>+'17HPM_DATA_INPUT'!H276-'17_AUDIT_TOTALS_CK'!G455</f>
        <v>99213</v>
      </c>
      <c r="AC455" s="2065">
        <f>+'17HPM_DATA_INPUT'!I276-'17_AUDIT_TOTALS_CK'!H455</f>
        <v>115692</v>
      </c>
      <c r="AD455" s="2065">
        <f>+'17HPM_DATA_INPUT'!J276-'17_AUDIT_TOTALS_CK'!I455</f>
        <v>40211</v>
      </c>
      <c r="AE455" s="2065">
        <f>+'17HPM_DATA_INPUT'!K276-'17_AUDIT_TOTALS_CK'!J455</f>
        <v>43031</v>
      </c>
      <c r="AF455" s="2065">
        <f>+'17HPM_DATA_INPUT'!L276-'17_AUDIT_TOTALS_CK'!K455</f>
        <v>27942</v>
      </c>
      <c r="AG455" s="2065">
        <f>+'17HPM_DATA_INPUT'!M276-'17_AUDIT_TOTALS_CK'!L455</f>
        <v>31989</v>
      </c>
      <c r="AH455" s="2065">
        <f>+'17HPM_DATA_INPUT'!N276-'17_AUDIT_TOTALS_CK'!M455</f>
        <v>12269</v>
      </c>
      <c r="AI455" s="2065">
        <f>+'17HPM_DATA_INPUT'!O276-'17_AUDIT_TOTALS_CK'!N455</f>
        <v>11041</v>
      </c>
      <c r="AJ455" s="2065">
        <f>+'17HPM_DATA_INPUT'!P276-'17_AUDIT_TOTALS_CK'!O455</f>
        <v>0</v>
      </c>
      <c r="AK455" s="2065">
        <f>+'17HPM_DATA_INPUT'!Q276-'17_AUDIT_TOTALS_CK'!P455</f>
        <v>0</v>
      </c>
      <c r="AL455" s="2065">
        <f>+'17HPM_DATA_INPUT'!R276-'17_AUDIT_TOTALS_CK'!Q455</f>
        <v>5154</v>
      </c>
      <c r="AM455" s="2065">
        <f>+'17HPM_DATA_INPUT'!S276-'17_AUDIT_TOTALS_CK'!R455</f>
        <v>8215</v>
      </c>
      <c r="AN455" s="2065">
        <f>+'17HPM_DATA_INPUT'!T276-'17_AUDIT_TOTALS_CK'!S455</f>
        <v>7115</v>
      </c>
      <c r="AO455" s="2065">
        <f>+'17HPM_DATA_INPUT'!U276-'17_AUDIT_TOTALS_CK'!T455</f>
        <v>2826</v>
      </c>
      <c r="AQ455" s="2072" t="str">
        <f>'Departmental PL'!D468</f>
        <v>Total ASC</v>
      </c>
      <c r="AR455" s="456">
        <f>+C455-'Departmental PL'!F468</f>
        <v>-386</v>
      </c>
      <c r="AS455" s="456">
        <f>+D455-'Departmental PL'!G468</f>
        <v>-422</v>
      </c>
      <c r="AT455" s="456">
        <f>+E455-'Departmental PL'!H468</f>
        <v>-901</v>
      </c>
      <c r="AU455" s="456">
        <f>+F455-'Departmental PL'!I468</f>
        <v>-1096</v>
      </c>
      <c r="AV455" s="456">
        <f>+G455-'Departmental PL'!J468</f>
        <v>-99213</v>
      </c>
      <c r="AW455" s="456">
        <f>+H455-'Departmental PL'!K468</f>
        <v>-115692</v>
      </c>
      <c r="AX455" s="456">
        <f>+I455-'Departmental PL'!L468</f>
        <v>-40210</v>
      </c>
      <c r="AY455" s="456">
        <f>+J455-'Departmental PL'!M468</f>
        <v>-43031</v>
      </c>
      <c r="AZ455" s="456">
        <f>+K455-'Departmental PL'!N468</f>
        <v>-27941</v>
      </c>
      <c r="BA455" s="456">
        <f>+L455-'Departmental PL'!O468</f>
        <v>-31989</v>
      </c>
      <c r="BB455" s="456">
        <f>+M455-'Departmental PL'!P468</f>
        <v>-12269</v>
      </c>
      <c r="BC455" s="456">
        <f>+N455-'Departmental PL'!Q468</f>
        <v>-11042</v>
      </c>
      <c r="BD455" s="456">
        <f>+O455-'Departmental PL'!R468</f>
        <v>0</v>
      </c>
      <c r="BE455" s="456">
        <f>+P455-'Departmental PL'!S468</f>
        <v>0</v>
      </c>
      <c r="BF455" s="456">
        <f>+Q455-'Departmental PL'!T468</f>
        <v>-5154</v>
      </c>
      <c r="BG455" s="456">
        <f>+R455-'Departmental PL'!U468</f>
        <v>-8215</v>
      </c>
      <c r="BH455" s="456">
        <f>+S455-'Departmental PL'!V468</f>
        <v>-7115</v>
      </c>
      <c r="BI455" s="456">
        <f>+T455-'Departmental PL'!W468</f>
        <v>-2827</v>
      </c>
    </row>
    <row r="456" spans="1:61" ht="20.25" hidden="1" customHeight="1" x14ac:dyDescent="0.25">
      <c r="A456" s="2067" t="s">
        <v>1626</v>
      </c>
      <c r="B456" s="2058" t="s">
        <v>2444</v>
      </c>
      <c r="C456" s="2060"/>
      <c r="D456" s="2060"/>
      <c r="E456" s="2060"/>
      <c r="F456" s="2060"/>
      <c r="G456" s="2060"/>
      <c r="H456" s="2060"/>
      <c r="I456" s="2060"/>
      <c r="J456" s="2060"/>
      <c r="K456" s="2060"/>
      <c r="L456" s="2060"/>
      <c r="M456" s="2060"/>
      <c r="N456" s="2060"/>
      <c r="O456" s="2060"/>
      <c r="P456" s="2060"/>
      <c r="Q456" s="2060"/>
      <c r="R456" s="2060"/>
      <c r="S456" s="2060"/>
      <c r="T456" s="2060"/>
      <c r="U456" s="2061" t="str">
        <f t="shared" si="4"/>
        <v>5040 PHYSICAL THERAPY</v>
      </c>
      <c r="W456" s="455" t="b">
        <f>+'17HPM_DATA_INPUT'!C277='17_AUDIT_TOTALS_CK'!U456</f>
        <v>1</v>
      </c>
      <c r="X456" s="2065">
        <f>+'17HPM_DATA_INPUT'!D277-'17_AUDIT_TOTALS_CK'!C456</f>
        <v>188</v>
      </c>
      <c r="Y456" s="2065">
        <f>+'17HPM_DATA_INPUT'!E277-'17_AUDIT_TOTALS_CK'!D456</f>
        <v>289</v>
      </c>
      <c r="Z456" s="2065">
        <f>+'17HPM_DATA_INPUT'!F277-'17_AUDIT_TOTALS_CK'!E456</f>
        <v>284</v>
      </c>
      <c r="AA456" s="2065">
        <f>+'17HPM_DATA_INPUT'!G277-'17_AUDIT_TOTALS_CK'!F456</f>
        <v>420</v>
      </c>
      <c r="AB456" s="2065">
        <f>+'17HPM_DATA_INPUT'!H277-'17_AUDIT_TOTALS_CK'!G456</f>
        <v>41002</v>
      </c>
      <c r="AC456" s="2065">
        <f>+'17HPM_DATA_INPUT'!I277-'17_AUDIT_TOTALS_CK'!H456</f>
        <v>61544</v>
      </c>
      <c r="AD456" s="2065">
        <f>+'17HPM_DATA_INPUT'!J277-'17_AUDIT_TOTALS_CK'!I456</f>
        <v>10971</v>
      </c>
      <c r="AE456" s="2065">
        <f>+'17HPM_DATA_INPUT'!K277-'17_AUDIT_TOTALS_CK'!J456</f>
        <v>20160</v>
      </c>
      <c r="AF456" s="2065">
        <f>+'17HPM_DATA_INPUT'!L277-'17_AUDIT_TOTALS_CK'!K456</f>
        <v>11274</v>
      </c>
      <c r="AG456" s="2065">
        <f>+'17HPM_DATA_INPUT'!M277-'17_AUDIT_TOTALS_CK'!L456</f>
        <v>16203</v>
      </c>
      <c r="AH456" s="2065">
        <f>+'17HPM_DATA_INPUT'!N277-'17_AUDIT_TOTALS_CK'!M456</f>
        <v>-303</v>
      </c>
      <c r="AI456" s="2065">
        <f>+'17HPM_DATA_INPUT'!O277-'17_AUDIT_TOTALS_CK'!N456</f>
        <v>3958</v>
      </c>
      <c r="AJ456" s="2065">
        <f>+'17HPM_DATA_INPUT'!P277-'17_AUDIT_TOTALS_CK'!O456</f>
        <v>0</v>
      </c>
      <c r="AK456" s="2065">
        <f>+'17HPM_DATA_INPUT'!Q277-'17_AUDIT_TOTALS_CK'!P456</f>
        <v>0</v>
      </c>
      <c r="AL456" s="2065">
        <f>+'17HPM_DATA_INPUT'!R277-'17_AUDIT_TOTALS_CK'!Q456</f>
        <v>3293</v>
      </c>
      <c r="AM456" s="2065">
        <f>+'17HPM_DATA_INPUT'!S277-'17_AUDIT_TOTALS_CK'!R456</f>
        <v>5294</v>
      </c>
      <c r="AN456" s="2065">
        <f>+'17HPM_DATA_INPUT'!T277-'17_AUDIT_TOTALS_CK'!S456</f>
        <v>-3596</v>
      </c>
      <c r="AO456" s="2065">
        <f>+'17HPM_DATA_INPUT'!U277-'17_AUDIT_TOTALS_CK'!T456</f>
        <v>-1337</v>
      </c>
      <c r="AQ456" s="455" t="str">
        <f>'Departmental PL'!D469</f>
        <v>5040 PHYSICAL THERAPY</v>
      </c>
      <c r="AR456" s="456">
        <f>+C456-'Departmental PL'!F469</f>
        <v>-188</v>
      </c>
      <c r="AS456" s="456">
        <f>+D456-'Departmental PL'!G469</f>
        <v>-289</v>
      </c>
      <c r="AT456" s="456">
        <f>+E456-'Departmental PL'!H469</f>
        <v>-284</v>
      </c>
      <c r="AU456" s="456">
        <f>+F456-'Departmental PL'!I469</f>
        <v>-420</v>
      </c>
      <c r="AV456" s="456">
        <f>+G456-'Departmental PL'!J469</f>
        <v>-41002</v>
      </c>
      <c r="AW456" s="456">
        <f>+H456-'Departmental PL'!K469</f>
        <v>-61544</v>
      </c>
      <c r="AX456" s="456">
        <f>+I456-'Departmental PL'!L469</f>
        <v>-10971</v>
      </c>
      <c r="AY456" s="456">
        <f>+J456-'Departmental PL'!M469</f>
        <v>-20160</v>
      </c>
      <c r="AZ456" s="456">
        <f>+K456-'Departmental PL'!N469</f>
        <v>-11274</v>
      </c>
      <c r="BA456" s="456">
        <f>+L456-'Departmental PL'!O469</f>
        <v>-16203</v>
      </c>
      <c r="BB456" s="456">
        <f>+M456-'Departmental PL'!P469</f>
        <v>303</v>
      </c>
      <c r="BC456" s="456">
        <f>+N456-'Departmental PL'!Q469</f>
        <v>-3957</v>
      </c>
      <c r="BD456" s="456">
        <f>+O456-'Departmental PL'!R469</f>
        <v>0</v>
      </c>
      <c r="BE456" s="456">
        <f>+P456-'Departmental PL'!S469</f>
        <v>0</v>
      </c>
      <c r="BF456" s="456">
        <f>+Q456-'Departmental PL'!T469</f>
        <v>-3293</v>
      </c>
      <c r="BG456" s="456">
        <f>+R456-'Departmental PL'!U469</f>
        <v>-5294</v>
      </c>
      <c r="BH456" s="456">
        <f>+S456-'Departmental PL'!V469</f>
        <v>3596</v>
      </c>
      <c r="BI456" s="456">
        <f>+T456-'Departmental PL'!W469</f>
        <v>1337</v>
      </c>
    </row>
    <row r="457" spans="1:61" ht="20.25" hidden="1" customHeight="1" x14ac:dyDescent="0.25">
      <c r="A457" s="2067"/>
      <c r="B457" s="2058"/>
      <c r="C457" s="2060"/>
      <c r="D457" s="2060"/>
      <c r="E457" s="2060"/>
      <c r="F457" s="2060"/>
      <c r="G457" s="2060"/>
      <c r="H457" s="2060"/>
      <c r="I457" s="2060"/>
      <c r="J457" s="2060"/>
      <c r="K457" s="2060"/>
      <c r="L457" s="2060"/>
      <c r="M457" s="2060"/>
      <c r="N457" s="2060"/>
      <c r="O457" s="2060"/>
      <c r="P457" s="2060"/>
      <c r="Q457" s="2060"/>
      <c r="R457" s="2060"/>
      <c r="S457" s="2060"/>
      <c r="T457" s="2060"/>
      <c r="AQ457" s="455" t="str">
        <f>'Departmental PL'!D470</f>
        <v>5060 REHABILITATION</v>
      </c>
      <c r="AR457" s="456">
        <f>+C457-'Departmental PL'!F470</f>
        <v>0</v>
      </c>
      <c r="AS457" s="456">
        <f>+D457-'Departmental PL'!G470</f>
        <v>0</v>
      </c>
      <c r="AT457" s="456">
        <f>+E457-'Departmental PL'!H470</f>
        <v>0</v>
      </c>
      <c r="AU457" s="456">
        <f>+F457-'Departmental PL'!I470</f>
        <v>0</v>
      </c>
      <c r="AV457" s="456">
        <f>+G457-'Departmental PL'!J470</f>
        <v>0</v>
      </c>
      <c r="AW457" s="456">
        <f>+H457-'Departmental PL'!K470</f>
        <v>0</v>
      </c>
      <c r="AX457" s="456">
        <f>+I457-'Departmental PL'!L470</f>
        <v>0</v>
      </c>
      <c r="AY457" s="456">
        <f>+J457-'Departmental PL'!M470</f>
        <v>0</v>
      </c>
      <c r="AZ457" s="456">
        <f>+K457-'Departmental PL'!N470</f>
        <v>0</v>
      </c>
      <c r="BA457" s="456">
        <f>+L457-'Departmental PL'!O470</f>
        <v>0</v>
      </c>
      <c r="BB457" s="456">
        <f>+M457-'Departmental PL'!P470</f>
        <v>0</v>
      </c>
      <c r="BC457" s="456">
        <f>+N457-'Departmental PL'!Q470</f>
        <v>0</v>
      </c>
      <c r="BD457" s="456">
        <f>+O457-'Departmental PL'!R470</f>
        <v>0</v>
      </c>
      <c r="BE457" s="456">
        <f>+P457-'Departmental PL'!S470</f>
        <v>0</v>
      </c>
      <c r="BF457" s="456">
        <f>+Q457-'Departmental PL'!T470</f>
        <v>0</v>
      </c>
      <c r="BG457" s="456">
        <f>+R457-'Departmental PL'!U470</f>
        <v>0</v>
      </c>
      <c r="BH457" s="456">
        <f>+S457-'Departmental PL'!V470</f>
        <v>0</v>
      </c>
      <c r="BI457" s="456">
        <f>+T457-'Departmental PL'!W470</f>
        <v>0</v>
      </c>
    </row>
    <row r="458" spans="1:61" ht="20.25" hidden="1" customHeight="1" x14ac:dyDescent="0.25">
      <c r="A458" s="2067" t="s">
        <v>1627</v>
      </c>
      <c r="B458" s="2058" t="s">
        <v>2446</v>
      </c>
      <c r="C458" s="2060"/>
      <c r="D458" s="2060"/>
      <c r="E458" s="2060"/>
      <c r="F458" s="2060"/>
      <c r="G458" s="2060"/>
      <c r="H458" s="2060"/>
      <c r="I458" s="2060"/>
      <c r="J458" s="2060"/>
      <c r="K458" s="2060"/>
      <c r="L458" s="2060"/>
      <c r="M458" s="2060"/>
      <c r="N458" s="2060"/>
      <c r="O458" s="2060"/>
      <c r="P458" s="2060"/>
      <c r="Q458" s="2060"/>
      <c r="R458" s="2060"/>
      <c r="S458" s="2060"/>
      <c r="T458" s="2060"/>
      <c r="U458" s="2061" t="str">
        <f t="shared" si="4"/>
        <v>5080 OCCUPATIONAL THERAPY</v>
      </c>
      <c r="W458" s="455" t="b">
        <f>+'17HPM_DATA_INPUT'!C278='17_AUDIT_TOTALS_CK'!U458</f>
        <v>1</v>
      </c>
      <c r="X458" s="2065">
        <f>+'17HPM_DATA_INPUT'!D278-'17_AUDIT_TOTALS_CK'!C458</f>
        <v>45</v>
      </c>
      <c r="Y458" s="2065">
        <f>+'17HPM_DATA_INPUT'!E278-'17_AUDIT_TOTALS_CK'!D458</f>
        <v>82</v>
      </c>
      <c r="Z458" s="2065">
        <f>+'17HPM_DATA_INPUT'!F278-'17_AUDIT_TOTALS_CK'!E458</f>
        <v>49</v>
      </c>
      <c r="AA458" s="2065">
        <f>+'17HPM_DATA_INPUT'!G278-'17_AUDIT_TOTALS_CK'!F458</f>
        <v>83</v>
      </c>
      <c r="AB458" s="2065">
        <f>+'17HPM_DATA_INPUT'!H278-'17_AUDIT_TOTALS_CK'!G458</f>
        <v>9328</v>
      </c>
      <c r="AC458" s="2065">
        <f>+'17HPM_DATA_INPUT'!I278-'17_AUDIT_TOTALS_CK'!H458</f>
        <v>14944</v>
      </c>
      <c r="AD458" s="2065">
        <f>+'17HPM_DATA_INPUT'!J278-'17_AUDIT_TOTALS_CK'!I458</f>
        <v>2533</v>
      </c>
      <c r="AE458" s="2065">
        <f>+'17HPM_DATA_INPUT'!K278-'17_AUDIT_TOTALS_CK'!J458</f>
        <v>5138</v>
      </c>
      <c r="AF458" s="2065">
        <f>+'17HPM_DATA_INPUT'!L278-'17_AUDIT_TOTALS_CK'!K458</f>
        <v>3533</v>
      </c>
      <c r="AG458" s="2065">
        <f>+'17HPM_DATA_INPUT'!M278-'17_AUDIT_TOTALS_CK'!L458</f>
        <v>5844</v>
      </c>
      <c r="AH458" s="2065">
        <f>+'17HPM_DATA_INPUT'!N278-'17_AUDIT_TOTALS_CK'!M458</f>
        <v>-1000</v>
      </c>
      <c r="AI458" s="2065">
        <f>+'17HPM_DATA_INPUT'!O278-'17_AUDIT_TOTALS_CK'!N458</f>
        <v>-706</v>
      </c>
      <c r="AJ458" s="2065">
        <f>+'17HPM_DATA_INPUT'!P278-'17_AUDIT_TOTALS_CK'!O458</f>
        <v>0</v>
      </c>
      <c r="AK458" s="2065">
        <f>+'17HPM_DATA_INPUT'!Q278-'17_AUDIT_TOTALS_CK'!P458</f>
        <v>0</v>
      </c>
      <c r="AL458" s="2065">
        <f>+'17HPM_DATA_INPUT'!R278-'17_AUDIT_TOTALS_CK'!Q458</f>
        <v>689</v>
      </c>
      <c r="AM458" s="2065">
        <f>+'17HPM_DATA_INPUT'!S278-'17_AUDIT_TOTALS_CK'!R458</f>
        <v>1103</v>
      </c>
      <c r="AN458" s="2065">
        <f>+'17HPM_DATA_INPUT'!T278-'17_AUDIT_TOTALS_CK'!S458</f>
        <v>-1690</v>
      </c>
      <c r="AO458" s="2065">
        <f>+'17HPM_DATA_INPUT'!U278-'17_AUDIT_TOTALS_CK'!T458</f>
        <v>-1809</v>
      </c>
      <c r="AQ458" s="455" t="str">
        <f>'Departmental PL'!D471</f>
        <v>5080 OCCUPATIONAL THERAPY</v>
      </c>
      <c r="AR458" s="456">
        <f>+C458-'Departmental PL'!F471</f>
        <v>-45</v>
      </c>
      <c r="AS458" s="456">
        <f>+D458-'Departmental PL'!G471</f>
        <v>-82</v>
      </c>
      <c r="AT458" s="456">
        <f>+E458-'Departmental PL'!H471</f>
        <v>-49</v>
      </c>
      <c r="AU458" s="456">
        <f>+F458-'Departmental PL'!I471</f>
        <v>-83</v>
      </c>
      <c r="AV458" s="456">
        <f>+G458-'Departmental PL'!J471</f>
        <v>-9328</v>
      </c>
      <c r="AW458" s="456">
        <f>+H458-'Departmental PL'!K471</f>
        <v>-14944</v>
      </c>
      <c r="AX458" s="456">
        <f>+I458-'Departmental PL'!L471</f>
        <v>-2533</v>
      </c>
      <c r="AY458" s="456">
        <f>+J458-'Departmental PL'!M471</f>
        <v>-5138</v>
      </c>
      <c r="AZ458" s="456">
        <f>+K458-'Departmental PL'!N471</f>
        <v>-3533</v>
      </c>
      <c r="BA458" s="456">
        <f>+L458-'Departmental PL'!O471</f>
        <v>-5844</v>
      </c>
      <c r="BB458" s="456">
        <f>+M458-'Departmental PL'!P471</f>
        <v>1000</v>
      </c>
      <c r="BC458" s="456">
        <f>+N458-'Departmental PL'!Q471</f>
        <v>706</v>
      </c>
      <c r="BD458" s="456">
        <f>+O458-'Departmental PL'!R471</f>
        <v>0</v>
      </c>
      <c r="BE458" s="456">
        <f>+P458-'Departmental PL'!S471</f>
        <v>0</v>
      </c>
      <c r="BF458" s="456">
        <f>+Q458-'Departmental PL'!T471</f>
        <v>-689</v>
      </c>
      <c r="BG458" s="456">
        <f>+R458-'Departmental PL'!U471</f>
        <v>-1103</v>
      </c>
      <c r="BH458" s="456">
        <f>+S458-'Departmental PL'!V471</f>
        <v>1689</v>
      </c>
      <c r="BI458" s="456">
        <f>+T458-'Departmental PL'!W471</f>
        <v>1809</v>
      </c>
    </row>
    <row r="459" spans="1:61" ht="20.25" hidden="1" customHeight="1" x14ac:dyDescent="0.25">
      <c r="A459" s="2067" t="s">
        <v>1628</v>
      </c>
      <c r="B459" s="2058"/>
      <c r="C459" s="2060"/>
      <c r="D459" s="2060"/>
      <c r="E459" s="2060"/>
      <c r="F459" s="2060"/>
      <c r="G459" s="2060"/>
      <c r="H459" s="2060"/>
      <c r="I459" s="2060"/>
      <c r="J459" s="2060"/>
      <c r="K459" s="2060"/>
      <c r="L459" s="2060"/>
      <c r="M459" s="2060"/>
      <c r="N459" s="2060"/>
      <c r="O459" s="2060"/>
      <c r="P459" s="2060"/>
      <c r="Q459" s="2060"/>
      <c r="R459" s="2060"/>
      <c r="S459" s="2060"/>
      <c r="T459" s="2060"/>
      <c r="AQ459" s="455" t="str">
        <f>'Departmental PL'!D472</f>
        <v>5100 O/P REHAB - SMH</v>
      </c>
      <c r="AR459" s="456">
        <f>+C459-'Departmental PL'!F472</f>
        <v>0</v>
      </c>
      <c r="AS459" s="456">
        <f>+D459-'Departmental PL'!G472</f>
        <v>0</v>
      </c>
      <c r="AT459" s="456">
        <f>+E459-'Departmental PL'!H472</f>
        <v>0</v>
      </c>
      <c r="AU459" s="456">
        <f>+F459-'Departmental PL'!I472</f>
        <v>0</v>
      </c>
      <c r="AV459" s="456">
        <f>+G459-'Departmental PL'!J472</f>
        <v>0</v>
      </c>
      <c r="AW459" s="456">
        <f>+H459-'Departmental PL'!K472</f>
        <v>0</v>
      </c>
      <c r="AX459" s="456">
        <f>+I459-'Departmental PL'!L472</f>
        <v>0</v>
      </c>
      <c r="AY459" s="456">
        <f>+J459-'Departmental PL'!M472</f>
        <v>0</v>
      </c>
      <c r="AZ459" s="456">
        <f>+K459-'Departmental PL'!N472</f>
        <v>0</v>
      </c>
      <c r="BA459" s="456">
        <f>+L459-'Departmental PL'!O472</f>
        <v>0</v>
      </c>
      <c r="BB459" s="456">
        <f>+M459-'Departmental PL'!P472</f>
        <v>0</v>
      </c>
      <c r="BC459" s="456">
        <f>+N459-'Departmental PL'!Q472</f>
        <v>0</v>
      </c>
      <c r="BD459" s="456">
        <f>+O459-'Departmental PL'!R472</f>
        <v>0</v>
      </c>
      <c r="BE459" s="456">
        <f>+P459-'Departmental PL'!S472</f>
        <v>0</v>
      </c>
      <c r="BF459" s="456">
        <f>+Q459-'Departmental PL'!T472</f>
        <v>0</v>
      </c>
      <c r="BG459" s="456">
        <f>+R459-'Departmental PL'!U472</f>
        <v>0</v>
      </c>
      <c r="BH459" s="456">
        <f>+S459-'Departmental PL'!V472</f>
        <v>0</v>
      </c>
      <c r="BI459" s="456">
        <f>+T459-'Departmental PL'!W472</f>
        <v>0</v>
      </c>
    </row>
    <row r="460" spans="1:61" ht="20.25" hidden="1" customHeight="1" x14ac:dyDescent="0.25">
      <c r="A460" s="2067" t="s">
        <v>1629</v>
      </c>
      <c r="B460" s="2058"/>
      <c r="C460" s="2060"/>
      <c r="D460" s="2060"/>
      <c r="E460" s="2060"/>
      <c r="F460" s="2060"/>
      <c r="G460" s="2060"/>
      <c r="H460" s="2060"/>
      <c r="I460" s="2060"/>
      <c r="J460" s="2060"/>
      <c r="K460" s="2060"/>
      <c r="L460" s="2060"/>
      <c r="M460" s="2060"/>
      <c r="N460" s="2060"/>
      <c r="O460" s="2060"/>
      <c r="P460" s="2060"/>
      <c r="Q460" s="2060"/>
      <c r="R460" s="2060"/>
      <c r="S460" s="2060"/>
      <c r="T460" s="2060"/>
      <c r="AQ460" s="455" t="str">
        <f>'Departmental PL'!D473</f>
        <v>5110 O/P REHAB - CLCRS</v>
      </c>
      <c r="AR460" s="456">
        <f>+C460-'Departmental PL'!F473</f>
        <v>0</v>
      </c>
      <c r="AS460" s="456">
        <f>+D460-'Departmental PL'!G473</f>
        <v>0</v>
      </c>
      <c r="AT460" s="456">
        <f>+E460-'Departmental PL'!H473</f>
        <v>0</v>
      </c>
      <c r="AU460" s="456">
        <f>+F460-'Departmental PL'!I473</f>
        <v>0</v>
      </c>
      <c r="AV460" s="456">
        <f>+G460-'Departmental PL'!J473</f>
        <v>0</v>
      </c>
      <c r="AW460" s="456">
        <f>+H460-'Departmental PL'!K473</f>
        <v>0</v>
      </c>
      <c r="AX460" s="456">
        <f>+I460-'Departmental PL'!L473</f>
        <v>0</v>
      </c>
      <c r="AY460" s="456">
        <f>+J460-'Departmental PL'!M473</f>
        <v>0</v>
      </c>
      <c r="AZ460" s="456">
        <f>+K460-'Departmental PL'!N473</f>
        <v>0</v>
      </c>
      <c r="BA460" s="456">
        <f>+L460-'Departmental PL'!O473</f>
        <v>0</v>
      </c>
      <c r="BB460" s="456">
        <f>+M460-'Departmental PL'!P473</f>
        <v>0</v>
      </c>
      <c r="BC460" s="456">
        <f>+N460-'Departmental PL'!Q473</f>
        <v>0</v>
      </c>
      <c r="BD460" s="456">
        <f>+O460-'Departmental PL'!R473</f>
        <v>0</v>
      </c>
      <c r="BE460" s="456">
        <f>+P460-'Departmental PL'!S473</f>
        <v>0</v>
      </c>
      <c r="BF460" s="456">
        <f>+Q460-'Departmental PL'!T473</f>
        <v>0</v>
      </c>
      <c r="BG460" s="456">
        <f>+R460-'Departmental PL'!U473</f>
        <v>0</v>
      </c>
      <c r="BH460" s="456">
        <f>+S460-'Departmental PL'!V473</f>
        <v>0</v>
      </c>
      <c r="BI460" s="456">
        <f>+T460-'Departmental PL'!W473</f>
        <v>0</v>
      </c>
    </row>
    <row r="461" spans="1:61" ht="20.25" hidden="1" customHeight="1" x14ac:dyDescent="0.25">
      <c r="A461" s="2067" t="s">
        <v>1630</v>
      </c>
      <c r="B461" s="2058" t="s">
        <v>2449</v>
      </c>
      <c r="C461" s="2060"/>
      <c r="D461" s="2060"/>
      <c r="E461" s="2060"/>
      <c r="F461" s="2060"/>
      <c r="G461" s="2060"/>
      <c r="H461" s="2060"/>
      <c r="I461" s="2060"/>
      <c r="J461" s="2060"/>
      <c r="K461" s="2060"/>
      <c r="L461" s="2060"/>
      <c r="M461" s="2060"/>
      <c r="N461" s="2060"/>
      <c r="O461" s="2060"/>
      <c r="P461" s="2060"/>
      <c r="Q461" s="2060"/>
      <c r="R461" s="2060"/>
      <c r="S461" s="2060"/>
      <c r="T461" s="2060"/>
      <c r="U461" s="2061" t="str">
        <f t="shared" si="4"/>
        <v>6240 PHYSICAL THERAPY</v>
      </c>
      <c r="W461" s="455" t="b">
        <f>+'17HPM_DATA_INPUT'!C279='17_AUDIT_TOTALS_CK'!U461</f>
        <v>1</v>
      </c>
      <c r="X461" s="2065">
        <f>+'17HPM_DATA_INPUT'!D279-'17_AUDIT_TOTALS_CK'!C461</f>
        <v>971</v>
      </c>
      <c r="Y461" s="2065">
        <f>+'17HPM_DATA_INPUT'!E279-'17_AUDIT_TOTALS_CK'!D461</f>
        <v>1030</v>
      </c>
      <c r="Z461" s="2065">
        <f>+'17HPM_DATA_INPUT'!F279-'17_AUDIT_TOTALS_CK'!E461</f>
        <v>3425</v>
      </c>
      <c r="AA461" s="2065">
        <f>+'17HPM_DATA_INPUT'!G279-'17_AUDIT_TOTALS_CK'!F461</f>
        <v>4043</v>
      </c>
      <c r="AB461" s="2065">
        <f>+'17HPM_DATA_INPUT'!H279-'17_AUDIT_TOTALS_CK'!G461</f>
        <v>265996</v>
      </c>
      <c r="AC461" s="2065">
        <f>+'17HPM_DATA_INPUT'!I279-'17_AUDIT_TOTALS_CK'!H461</f>
        <v>276274</v>
      </c>
      <c r="AD461" s="2065">
        <f>+'17HPM_DATA_INPUT'!J279-'17_AUDIT_TOTALS_CK'!I461</f>
        <v>64082</v>
      </c>
      <c r="AE461" s="2065">
        <f>+'17HPM_DATA_INPUT'!K279-'17_AUDIT_TOTALS_CK'!J461</f>
        <v>80227</v>
      </c>
      <c r="AF461" s="2065">
        <f>+'17HPM_DATA_INPUT'!L279-'17_AUDIT_TOTALS_CK'!K461</f>
        <v>74248</v>
      </c>
      <c r="AG461" s="2065">
        <f>+'17HPM_DATA_INPUT'!M279-'17_AUDIT_TOTALS_CK'!L461</f>
        <v>75915</v>
      </c>
      <c r="AH461" s="2065">
        <f>+'17HPM_DATA_INPUT'!N279-'17_AUDIT_TOTALS_CK'!M461</f>
        <v>-10167</v>
      </c>
      <c r="AI461" s="2065">
        <f>+'17HPM_DATA_INPUT'!O279-'17_AUDIT_TOTALS_CK'!N461</f>
        <v>4312</v>
      </c>
      <c r="AJ461" s="2065">
        <f>+'17HPM_DATA_INPUT'!P279-'17_AUDIT_TOTALS_CK'!O461</f>
        <v>0</v>
      </c>
      <c r="AK461" s="2065">
        <f>+'17HPM_DATA_INPUT'!Q279-'17_AUDIT_TOTALS_CK'!P461</f>
        <v>0</v>
      </c>
      <c r="AL461" s="2065">
        <f>+'17HPM_DATA_INPUT'!R279-'17_AUDIT_TOTALS_CK'!Q461</f>
        <v>12553</v>
      </c>
      <c r="AM461" s="2065">
        <f>+'17HPM_DATA_INPUT'!S279-'17_AUDIT_TOTALS_CK'!R461</f>
        <v>19089</v>
      </c>
      <c r="AN461" s="2065">
        <f>+'17HPM_DATA_INPUT'!T279-'17_AUDIT_TOTALS_CK'!S461</f>
        <v>-22720</v>
      </c>
      <c r="AO461" s="2065">
        <f>+'17HPM_DATA_INPUT'!U279-'17_AUDIT_TOTALS_CK'!T461</f>
        <v>-14777</v>
      </c>
      <c r="AQ461" s="455" t="str">
        <f>'Departmental PL'!D474</f>
        <v>6240 PHYSICAL THERAPY</v>
      </c>
      <c r="AR461" s="456">
        <f>+C461-'Departmental PL'!F474</f>
        <v>-971</v>
      </c>
      <c r="AS461" s="456">
        <f>+D461-'Departmental PL'!G474</f>
        <v>-1030</v>
      </c>
      <c r="AT461" s="456">
        <f>+E461-'Departmental PL'!H474</f>
        <v>-3425</v>
      </c>
      <c r="AU461" s="456">
        <f>+F461-'Departmental PL'!I474</f>
        <v>-4043</v>
      </c>
      <c r="AV461" s="456">
        <f>+G461-'Departmental PL'!J474</f>
        <v>-265996</v>
      </c>
      <c r="AW461" s="456">
        <f>+H461-'Departmental PL'!K474</f>
        <v>-276274</v>
      </c>
      <c r="AX461" s="456">
        <f>+I461-'Departmental PL'!L474</f>
        <v>-64082</v>
      </c>
      <c r="AY461" s="456">
        <f>+J461-'Departmental PL'!M474</f>
        <v>-80227</v>
      </c>
      <c r="AZ461" s="456">
        <f>+K461-'Departmental PL'!N474</f>
        <v>-74248</v>
      </c>
      <c r="BA461" s="456">
        <f>+L461-'Departmental PL'!O474</f>
        <v>-75915</v>
      </c>
      <c r="BB461" s="456">
        <f>+M461-'Departmental PL'!P474</f>
        <v>10166</v>
      </c>
      <c r="BC461" s="456">
        <f>+N461-'Departmental PL'!Q474</f>
        <v>-4312</v>
      </c>
      <c r="BD461" s="456">
        <f>+O461-'Departmental PL'!R474</f>
        <v>0</v>
      </c>
      <c r="BE461" s="456">
        <f>+P461-'Departmental PL'!S474</f>
        <v>0</v>
      </c>
      <c r="BF461" s="456">
        <f>+Q461-'Departmental PL'!T474</f>
        <v>-12553</v>
      </c>
      <c r="BG461" s="456">
        <f>+R461-'Departmental PL'!U474</f>
        <v>-19089</v>
      </c>
      <c r="BH461" s="456">
        <f>+S461-'Departmental PL'!V474</f>
        <v>22719</v>
      </c>
      <c r="BI461" s="456">
        <f>+T461-'Departmental PL'!W474</f>
        <v>14777</v>
      </c>
    </row>
    <row r="462" spans="1:61" ht="20.25" hidden="1" customHeight="1" x14ac:dyDescent="0.25">
      <c r="A462" s="2067" t="s">
        <v>1631</v>
      </c>
      <c r="B462" s="2074" t="s">
        <v>2450</v>
      </c>
      <c r="C462" s="2075"/>
      <c r="D462" s="2075"/>
      <c r="E462" s="2075"/>
      <c r="F462" s="2075"/>
      <c r="G462" s="2075"/>
      <c r="H462" s="2075"/>
      <c r="I462" s="2075"/>
      <c r="J462" s="2075"/>
      <c r="K462" s="2075"/>
      <c r="L462" s="2075"/>
      <c r="M462" s="2075"/>
      <c r="N462" s="2075"/>
      <c r="O462" s="2075"/>
      <c r="P462" s="2075"/>
      <c r="Q462" s="2075"/>
      <c r="R462" s="2075"/>
      <c r="S462" s="2075"/>
      <c r="T462" s="2075"/>
      <c r="U462" s="2061" t="str">
        <f t="shared" si="4"/>
        <v>6250 JCC/YMCA PHYSICAL THERAPY</v>
      </c>
      <c r="W462" s="455" t="b">
        <f>+'17HPM_DATA_INPUT'!C280='17_AUDIT_TOTALS_CK'!U462</f>
        <v>1</v>
      </c>
      <c r="X462" s="2065">
        <f>+'17HPM_DATA_INPUT'!D280-'17_AUDIT_TOTALS_CK'!C462</f>
        <v>9</v>
      </c>
      <c r="Y462" s="2065">
        <f>+'17HPM_DATA_INPUT'!E280-'17_AUDIT_TOTALS_CK'!D462</f>
        <v>6</v>
      </c>
      <c r="Z462" s="2065">
        <f>+'17HPM_DATA_INPUT'!F280-'17_AUDIT_TOTALS_CK'!E462</f>
        <v>20</v>
      </c>
      <c r="AA462" s="2065">
        <f>+'17HPM_DATA_INPUT'!G280-'17_AUDIT_TOTALS_CK'!F462</f>
        <v>10</v>
      </c>
      <c r="AB462" s="2065">
        <f>+'17HPM_DATA_INPUT'!H280-'17_AUDIT_TOTALS_CK'!G462</f>
        <v>1660</v>
      </c>
      <c r="AC462" s="2065">
        <f>+'17HPM_DATA_INPUT'!I280-'17_AUDIT_TOTALS_CK'!H462</f>
        <v>740</v>
      </c>
      <c r="AD462" s="2065">
        <f>+'17HPM_DATA_INPUT'!J280-'17_AUDIT_TOTALS_CK'!I462</f>
        <v>607</v>
      </c>
      <c r="AE462" s="2065">
        <f>+'17HPM_DATA_INPUT'!K280-'17_AUDIT_TOTALS_CK'!J462</f>
        <v>212</v>
      </c>
      <c r="AF462" s="2065">
        <f>+'17HPM_DATA_INPUT'!L280-'17_AUDIT_TOTALS_CK'!K462</f>
        <v>469</v>
      </c>
      <c r="AG462" s="2065">
        <f>+'17HPM_DATA_INPUT'!M280-'17_AUDIT_TOTALS_CK'!L462</f>
        <v>256</v>
      </c>
      <c r="AH462" s="2065">
        <f>+'17HPM_DATA_INPUT'!N280-'17_AUDIT_TOTALS_CK'!M462</f>
        <v>138</v>
      </c>
      <c r="AI462" s="2065">
        <f>+'17HPM_DATA_INPUT'!O280-'17_AUDIT_TOTALS_CK'!N462</f>
        <v>-44</v>
      </c>
      <c r="AJ462" s="2065">
        <f>+'17HPM_DATA_INPUT'!P280-'17_AUDIT_TOTALS_CK'!O462</f>
        <v>0</v>
      </c>
      <c r="AK462" s="2065">
        <f>+'17HPM_DATA_INPUT'!Q280-'17_AUDIT_TOTALS_CK'!P462</f>
        <v>0</v>
      </c>
      <c r="AL462" s="2065">
        <f>+'17HPM_DATA_INPUT'!R280-'17_AUDIT_TOTALS_CK'!Q462</f>
        <v>73</v>
      </c>
      <c r="AM462" s="2065">
        <f>+'17HPM_DATA_INPUT'!S280-'17_AUDIT_TOTALS_CK'!R462</f>
        <v>37</v>
      </c>
      <c r="AN462" s="2065">
        <f>+'17HPM_DATA_INPUT'!T280-'17_AUDIT_TOTALS_CK'!S462</f>
        <v>65</v>
      </c>
      <c r="AO462" s="2065">
        <f>+'17HPM_DATA_INPUT'!U280-'17_AUDIT_TOTALS_CK'!T462</f>
        <v>-81</v>
      </c>
      <c r="AQ462" s="455" t="str">
        <f>'Departmental PL'!D475</f>
        <v>6250 JCC/YMCA PHYSICAL THERAPY</v>
      </c>
      <c r="AR462" s="456">
        <f>+C462-'Departmental PL'!F475</f>
        <v>-9</v>
      </c>
      <c r="AS462" s="456">
        <f>+D462-'Departmental PL'!G475</f>
        <v>-6</v>
      </c>
      <c r="AT462" s="456">
        <f>+E462-'Departmental PL'!H475</f>
        <v>-20</v>
      </c>
      <c r="AU462" s="456">
        <f>+F462-'Departmental PL'!I475</f>
        <v>-10</v>
      </c>
      <c r="AV462" s="456">
        <f>+G462-'Departmental PL'!J475</f>
        <v>-1660</v>
      </c>
      <c r="AW462" s="456">
        <f>+H462-'Departmental PL'!K475</f>
        <v>-740</v>
      </c>
      <c r="AX462" s="456">
        <f>+I462-'Departmental PL'!L475</f>
        <v>-607</v>
      </c>
      <c r="AY462" s="456">
        <f>+J462-'Departmental PL'!M475</f>
        <v>-212</v>
      </c>
      <c r="AZ462" s="456">
        <f>+K462-'Departmental PL'!N475</f>
        <v>-469</v>
      </c>
      <c r="BA462" s="456">
        <f>+L462-'Departmental PL'!O475</f>
        <v>-256</v>
      </c>
      <c r="BB462" s="456">
        <f>+M462-'Departmental PL'!P475</f>
        <v>-138</v>
      </c>
      <c r="BC462" s="456">
        <f>+N462-'Departmental PL'!Q475</f>
        <v>44</v>
      </c>
      <c r="BD462" s="456">
        <f>+O462-'Departmental PL'!R475</f>
        <v>0</v>
      </c>
      <c r="BE462" s="456">
        <f>+P462-'Departmental PL'!S475</f>
        <v>0</v>
      </c>
      <c r="BF462" s="456">
        <f>+Q462-'Departmental PL'!T475</f>
        <v>-73</v>
      </c>
      <c r="BG462" s="456">
        <f>+R462-'Departmental PL'!U475</f>
        <v>-37</v>
      </c>
      <c r="BH462" s="456">
        <f>+S462-'Departmental PL'!V475</f>
        <v>-65</v>
      </c>
      <c r="BI462" s="456">
        <f>+T462-'Departmental PL'!W475</f>
        <v>81</v>
      </c>
    </row>
    <row r="463" spans="1:61" ht="20.25" hidden="1" customHeight="1" x14ac:dyDescent="0.25">
      <c r="A463" s="2067" t="s">
        <v>1632</v>
      </c>
      <c r="B463" s="2074" t="s">
        <v>2451</v>
      </c>
      <c r="C463" s="2075"/>
      <c r="D463" s="2075"/>
      <c r="E463" s="2075"/>
      <c r="F463" s="2075"/>
      <c r="G463" s="2075"/>
      <c r="H463" s="2075"/>
      <c r="I463" s="2075"/>
      <c r="J463" s="2075"/>
      <c r="K463" s="2075"/>
      <c r="L463" s="2075"/>
      <c r="M463" s="2075"/>
      <c r="N463" s="2075"/>
      <c r="O463" s="2075"/>
      <c r="P463" s="2075"/>
      <c r="Q463" s="2075"/>
      <c r="R463" s="2075"/>
      <c r="S463" s="2075"/>
      <c r="T463" s="2075"/>
      <c r="U463" s="2061" t="str">
        <f t="shared" si="4"/>
        <v>6260 PHYSICAL THREAPY 2180 CLINTON</v>
      </c>
      <c r="W463" s="455" t="b">
        <f>+'17HPM_DATA_INPUT'!C281='17_AUDIT_TOTALS_CK'!U463</f>
        <v>1</v>
      </c>
      <c r="X463" s="2065">
        <f>+'17HPM_DATA_INPUT'!D281-'17_AUDIT_TOTALS_CK'!C463</f>
        <v>0</v>
      </c>
      <c r="Y463" s="2065">
        <f>+'17HPM_DATA_INPUT'!E281-'17_AUDIT_TOTALS_CK'!D463</f>
        <v>0</v>
      </c>
      <c r="Z463" s="2065">
        <f>+'17HPM_DATA_INPUT'!F281-'17_AUDIT_TOTALS_CK'!E463</f>
        <v>0</v>
      </c>
      <c r="AA463" s="2065">
        <f>+'17HPM_DATA_INPUT'!G281-'17_AUDIT_TOTALS_CK'!F463</f>
        <v>0</v>
      </c>
      <c r="AB463" s="2065">
        <f>+'17HPM_DATA_INPUT'!H281-'17_AUDIT_TOTALS_CK'!G463</f>
        <v>0</v>
      </c>
      <c r="AC463" s="2065">
        <f>+'17HPM_DATA_INPUT'!I281-'17_AUDIT_TOTALS_CK'!H463</f>
        <v>0</v>
      </c>
      <c r="AD463" s="2065">
        <f>+'17HPM_DATA_INPUT'!J281-'17_AUDIT_TOTALS_CK'!I463</f>
        <v>0</v>
      </c>
      <c r="AE463" s="2065">
        <f>+'17HPM_DATA_INPUT'!K281-'17_AUDIT_TOTALS_CK'!J463</f>
        <v>0</v>
      </c>
      <c r="AF463" s="2065">
        <f>+'17HPM_DATA_INPUT'!L281-'17_AUDIT_TOTALS_CK'!K463</f>
        <v>0</v>
      </c>
      <c r="AG463" s="2065">
        <f>+'17HPM_DATA_INPUT'!M281-'17_AUDIT_TOTALS_CK'!L463</f>
        <v>0</v>
      </c>
      <c r="AH463" s="2065">
        <f>+'17HPM_DATA_INPUT'!N281-'17_AUDIT_TOTALS_CK'!M463</f>
        <v>0</v>
      </c>
      <c r="AI463" s="2065">
        <f>+'17HPM_DATA_INPUT'!O281-'17_AUDIT_TOTALS_CK'!N463</f>
        <v>0</v>
      </c>
      <c r="AJ463" s="2065">
        <f>+'17HPM_DATA_INPUT'!P281-'17_AUDIT_TOTALS_CK'!O463</f>
        <v>0</v>
      </c>
      <c r="AK463" s="2065">
        <f>+'17HPM_DATA_INPUT'!Q281-'17_AUDIT_TOTALS_CK'!P463</f>
        <v>0</v>
      </c>
      <c r="AL463" s="2065">
        <f>+'17HPM_DATA_INPUT'!R281-'17_AUDIT_TOTALS_CK'!Q463</f>
        <v>0</v>
      </c>
      <c r="AM463" s="2065">
        <f>+'17HPM_DATA_INPUT'!S281-'17_AUDIT_TOTALS_CK'!R463</f>
        <v>0</v>
      </c>
      <c r="AN463" s="2065">
        <f>+'17HPM_DATA_INPUT'!T281-'17_AUDIT_TOTALS_CK'!S463</f>
        <v>0</v>
      </c>
      <c r="AO463" s="2065">
        <f>+'17HPM_DATA_INPUT'!U281-'17_AUDIT_TOTALS_CK'!T463</f>
        <v>0</v>
      </c>
      <c r="AQ463" s="455" t="str">
        <f>'Departmental PL'!D476</f>
        <v>6260 PHYSICAL THREAPY 2180 CLINTON</v>
      </c>
      <c r="AR463" s="456">
        <f>+C463-'Departmental PL'!F476</f>
        <v>0</v>
      </c>
      <c r="AS463" s="456">
        <f>+D463-'Departmental PL'!G476</f>
        <v>0</v>
      </c>
      <c r="AT463" s="456">
        <f>+E463-'Departmental PL'!H476</f>
        <v>0</v>
      </c>
      <c r="AU463" s="456">
        <f>+F463-'Departmental PL'!I476</f>
        <v>0</v>
      </c>
      <c r="AV463" s="456">
        <f>+G463-'Departmental PL'!J476</f>
        <v>0</v>
      </c>
      <c r="AW463" s="456">
        <f>+H463-'Departmental PL'!K476</f>
        <v>0</v>
      </c>
      <c r="AX463" s="456">
        <f>+I463-'Departmental PL'!L476</f>
        <v>0</v>
      </c>
      <c r="AY463" s="456">
        <f>+J463-'Departmental PL'!M476</f>
        <v>0</v>
      </c>
      <c r="AZ463" s="456">
        <f>+K463-'Departmental PL'!N476</f>
        <v>0</v>
      </c>
      <c r="BA463" s="456">
        <f>+L463-'Departmental PL'!O476</f>
        <v>0</v>
      </c>
      <c r="BB463" s="456">
        <f>+M463-'Departmental PL'!P476</f>
        <v>0</v>
      </c>
      <c r="BC463" s="456">
        <f>+N463-'Departmental PL'!Q476</f>
        <v>0</v>
      </c>
      <c r="BD463" s="456">
        <f>+O463-'Departmental PL'!R476</f>
        <v>0</v>
      </c>
      <c r="BE463" s="456">
        <f>+P463-'Departmental PL'!S476</f>
        <v>0</v>
      </c>
      <c r="BF463" s="456">
        <f>+Q463-'Departmental PL'!T476</f>
        <v>0</v>
      </c>
      <c r="BG463" s="456">
        <f>+R463-'Departmental PL'!U476</f>
        <v>0</v>
      </c>
      <c r="BH463" s="456">
        <f>+S463-'Departmental PL'!V476</f>
        <v>0</v>
      </c>
      <c r="BI463" s="456">
        <f>+T463-'Departmental PL'!W476</f>
        <v>0</v>
      </c>
    </row>
    <row r="464" spans="1:61" ht="20.25" hidden="1" customHeight="1" x14ac:dyDescent="0.25">
      <c r="A464" s="2067" t="s">
        <v>1633</v>
      </c>
      <c r="B464" s="2058" t="s">
        <v>2452</v>
      </c>
      <c r="C464" s="2060"/>
      <c r="D464" s="2060"/>
      <c r="E464" s="2060"/>
      <c r="F464" s="2060"/>
      <c r="G464" s="2060"/>
      <c r="H464" s="2060"/>
      <c r="I464" s="2060"/>
      <c r="J464" s="2060"/>
      <c r="K464" s="2060"/>
      <c r="L464" s="2060"/>
      <c r="M464" s="2060"/>
      <c r="N464" s="2060"/>
      <c r="O464" s="2060"/>
      <c r="P464" s="2060"/>
      <c r="Q464" s="2060"/>
      <c r="R464" s="2060"/>
      <c r="S464" s="2060"/>
      <c r="T464" s="2060"/>
      <c r="U464" s="2061" t="str">
        <f t="shared" si="4"/>
        <v>6300 OPD O/P OCC THERAPY</v>
      </c>
      <c r="W464" s="455" t="b">
        <f>+'17HPM_DATA_INPUT'!C282='17_AUDIT_TOTALS_CK'!U464</f>
        <v>1</v>
      </c>
      <c r="X464" s="2065">
        <f>+'17HPM_DATA_INPUT'!D282-'17_AUDIT_TOTALS_CK'!C464</f>
        <v>137</v>
      </c>
      <c r="Y464" s="2065">
        <f>+'17HPM_DATA_INPUT'!E282-'17_AUDIT_TOTALS_CK'!D464</f>
        <v>141</v>
      </c>
      <c r="Z464" s="2065">
        <f>+'17HPM_DATA_INPUT'!F282-'17_AUDIT_TOTALS_CK'!E464</f>
        <v>520</v>
      </c>
      <c r="AA464" s="2065">
        <f>+'17HPM_DATA_INPUT'!G282-'17_AUDIT_TOTALS_CK'!F464</f>
        <v>623</v>
      </c>
      <c r="AB464" s="2065">
        <f>+'17HPM_DATA_INPUT'!H282-'17_AUDIT_TOTALS_CK'!G464</f>
        <v>34782</v>
      </c>
      <c r="AC464" s="2065">
        <f>+'17HPM_DATA_INPUT'!I282-'17_AUDIT_TOTALS_CK'!H464</f>
        <v>38102</v>
      </c>
      <c r="AD464" s="2065">
        <f>+'17HPM_DATA_INPUT'!J282-'17_AUDIT_TOTALS_CK'!I464</f>
        <v>7689</v>
      </c>
      <c r="AE464" s="2065">
        <f>+'17HPM_DATA_INPUT'!K282-'17_AUDIT_TOTALS_CK'!J464</f>
        <v>10864</v>
      </c>
      <c r="AF464" s="2065">
        <f>+'17HPM_DATA_INPUT'!L282-'17_AUDIT_TOTALS_CK'!K464</f>
        <v>10852</v>
      </c>
      <c r="AG464" s="2065">
        <f>+'17HPM_DATA_INPUT'!M282-'17_AUDIT_TOTALS_CK'!L464</f>
        <v>11506</v>
      </c>
      <c r="AH464" s="2065">
        <f>+'17HPM_DATA_INPUT'!N282-'17_AUDIT_TOTALS_CK'!M464</f>
        <v>-3163</v>
      </c>
      <c r="AI464" s="2065">
        <f>+'17HPM_DATA_INPUT'!O282-'17_AUDIT_TOTALS_CK'!N464</f>
        <v>-642</v>
      </c>
      <c r="AJ464" s="2065">
        <f>+'17HPM_DATA_INPUT'!P282-'17_AUDIT_TOTALS_CK'!O464</f>
        <v>0</v>
      </c>
      <c r="AK464" s="2065">
        <f>+'17HPM_DATA_INPUT'!Q282-'17_AUDIT_TOTALS_CK'!P464</f>
        <v>0</v>
      </c>
      <c r="AL464" s="2065">
        <f>+'17HPM_DATA_INPUT'!R282-'17_AUDIT_TOTALS_CK'!Q464</f>
        <v>1989</v>
      </c>
      <c r="AM464" s="2065">
        <f>+'17HPM_DATA_INPUT'!S282-'17_AUDIT_TOTALS_CK'!R464</f>
        <v>2595</v>
      </c>
      <c r="AN464" s="2065">
        <f>+'17HPM_DATA_INPUT'!T282-'17_AUDIT_TOTALS_CK'!S464</f>
        <v>-5152</v>
      </c>
      <c r="AO464" s="2065">
        <f>+'17HPM_DATA_INPUT'!U282-'17_AUDIT_TOTALS_CK'!T464</f>
        <v>-3238</v>
      </c>
      <c r="AQ464" s="455" t="str">
        <f>'Departmental PL'!D477</f>
        <v>6300 OPD O/P OCC THERAPY</v>
      </c>
      <c r="AR464" s="456">
        <f>+C464-'Departmental PL'!F477</f>
        <v>-137</v>
      </c>
      <c r="AS464" s="456">
        <f>+D464-'Departmental PL'!G477</f>
        <v>-141</v>
      </c>
      <c r="AT464" s="456">
        <f>+E464-'Departmental PL'!H477</f>
        <v>-520</v>
      </c>
      <c r="AU464" s="456">
        <f>+F464-'Departmental PL'!I477</f>
        <v>-623</v>
      </c>
      <c r="AV464" s="456">
        <f>+G464-'Departmental PL'!J477</f>
        <v>-34782</v>
      </c>
      <c r="AW464" s="456">
        <f>+H464-'Departmental PL'!K477</f>
        <v>-38102</v>
      </c>
      <c r="AX464" s="456">
        <f>+I464-'Departmental PL'!L477</f>
        <v>-7689</v>
      </c>
      <c r="AY464" s="456">
        <f>+J464-'Departmental PL'!M477</f>
        <v>-10864</v>
      </c>
      <c r="AZ464" s="456">
        <f>+K464-'Departmental PL'!N477</f>
        <v>-10852</v>
      </c>
      <c r="BA464" s="456">
        <f>+L464-'Departmental PL'!O477</f>
        <v>-11506</v>
      </c>
      <c r="BB464" s="456">
        <f>+M464-'Departmental PL'!P477</f>
        <v>3163</v>
      </c>
      <c r="BC464" s="456">
        <f>+N464-'Departmental PL'!Q477</f>
        <v>642</v>
      </c>
      <c r="BD464" s="456">
        <f>+O464-'Departmental PL'!R477</f>
        <v>0</v>
      </c>
      <c r="BE464" s="456">
        <f>+P464-'Departmental PL'!S477</f>
        <v>0</v>
      </c>
      <c r="BF464" s="456">
        <f>+Q464-'Departmental PL'!T477</f>
        <v>-1989</v>
      </c>
      <c r="BG464" s="456">
        <f>+R464-'Departmental PL'!U477</f>
        <v>-2595</v>
      </c>
      <c r="BH464" s="456">
        <f>+S464-'Departmental PL'!V477</f>
        <v>5152</v>
      </c>
      <c r="BI464" s="456">
        <f>+T464-'Departmental PL'!W477</f>
        <v>3237</v>
      </c>
    </row>
    <row r="465" spans="1:61" ht="20.25" hidden="1" customHeight="1" x14ac:dyDescent="0.25">
      <c r="A465" s="2067" t="s">
        <v>1634</v>
      </c>
      <c r="B465" s="2076" t="s">
        <v>2308</v>
      </c>
      <c r="C465" s="2077"/>
      <c r="D465" s="2077"/>
      <c r="E465" s="2077"/>
      <c r="F465" s="2077"/>
      <c r="G465" s="2077"/>
      <c r="H465" s="2077"/>
      <c r="I465" s="2077"/>
      <c r="J465" s="2077"/>
      <c r="K465" s="2077"/>
      <c r="L465" s="2077"/>
      <c r="M465" s="2077"/>
      <c r="N465" s="2077"/>
      <c r="O465" s="2077"/>
      <c r="P465" s="2077"/>
      <c r="Q465" s="2077"/>
      <c r="R465" s="2077"/>
      <c r="S465" s="2077"/>
      <c r="T465" s="2077"/>
      <c r="U465" s="2061" t="str">
        <f t="shared" si="4"/>
        <v>Total OBS</v>
      </c>
      <c r="W465" s="455" t="b">
        <f>+'17HPM_DATA_INPUT'!C283='17_AUDIT_TOTALS_CK'!U465</f>
        <v>1</v>
      </c>
      <c r="X465" s="2065">
        <f>+'17HPM_DATA_INPUT'!D283-'17_AUDIT_TOTALS_CK'!C465</f>
        <v>1099</v>
      </c>
      <c r="Y465" s="2065">
        <f>+'17HPM_DATA_INPUT'!E283-'17_AUDIT_TOTALS_CK'!D465</f>
        <v>1180</v>
      </c>
      <c r="Z465" s="2065">
        <f>+'17HPM_DATA_INPUT'!F283-'17_AUDIT_TOTALS_CK'!E465</f>
        <v>4298</v>
      </c>
      <c r="AA465" s="2065">
        <f>+'17HPM_DATA_INPUT'!G283-'17_AUDIT_TOTALS_CK'!F465</f>
        <v>5179</v>
      </c>
      <c r="AB465" s="2065">
        <f>+'17HPM_DATA_INPUT'!H283-'17_AUDIT_TOTALS_CK'!G465</f>
        <v>352769</v>
      </c>
      <c r="AC465" s="2065">
        <f>+'17HPM_DATA_INPUT'!I283-'17_AUDIT_TOTALS_CK'!H465</f>
        <v>391605</v>
      </c>
      <c r="AD465" s="2065">
        <f>+'17HPM_DATA_INPUT'!J283-'17_AUDIT_TOTALS_CK'!I465</f>
        <v>85882</v>
      </c>
      <c r="AE465" s="2065">
        <f>+'17HPM_DATA_INPUT'!K283-'17_AUDIT_TOTALS_CK'!J465</f>
        <v>116601</v>
      </c>
      <c r="AF465" s="2065">
        <f>+'17HPM_DATA_INPUT'!L283-'17_AUDIT_TOTALS_CK'!K465</f>
        <v>100377</v>
      </c>
      <c r="AG465" s="2065">
        <f>+'17HPM_DATA_INPUT'!M283-'17_AUDIT_TOTALS_CK'!L465</f>
        <v>109724</v>
      </c>
      <c r="AH465" s="2065">
        <f>+'17HPM_DATA_INPUT'!N283-'17_AUDIT_TOTALS_CK'!M465</f>
        <v>-14495</v>
      </c>
      <c r="AI465" s="2065">
        <f>+'17HPM_DATA_INPUT'!O283-'17_AUDIT_TOTALS_CK'!N465</f>
        <v>6878</v>
      </c>
      <c r="AJ465" s="2065">
        <f>+'17HPM_DATA_INPUT'!P283-'17_AUDIT_TOTALS_CK'!O465</f>
        <v>0</v>
      </c>
      <c r="AK465" s="2065">
        <f>+'17HPM_DATA_INPUT'!Q283-'17_AUDIT_TOTALS_CK'!P465</f>
        <v>0</v>
      </c>
      <c r="AL465" s="2065">
        <f>+'17HPM_DATA_INPUT'!R283-'17_AUDIT_TOTALS_CK'!Q465</f>
        <v>18598</v>
      </c>
      <c r="AM465" s="2065">
        <f>+'17HPM_DATA_INPUT'!S283-'17_AUDIT_TOTALS_CK'!R465</f>
        <v>28119</v>
      </c>
      <c r="AN465" s="2065">
        <f>+'17HPM_DATA_INPUT'!T283-'17_AUDIT_TOTALS_CK'!S465</f>
        <v>-33093</v>
      </c>
      <c r="AO465" s="2065">
        <f>+'17HPM_DATA_INPUT'!U283-'17_AUDIT_TOTALS_CK'!T465</f>
        <v>-21242</v>
      </c>
      <c r="AQ465" s="2076" t="str">
        <f>'Departmental PL'!D478</f>
        <v>Total OBS</v>
      </c>
      <c r="AR465" s="456">
        <f>+C465-'Departmental PL'!F478</f>
        <v>-1099</v>
      </c>
      <c r="AS465" s="456">
        <f>+D465-'Departmental PL'!G478</f>
        <v>-1180</v>
      </c>
      <c r="AT465" s="456">
        <f>+E465-'Departmental PL'!H478</f>
        <v>-4298</v>
      </c>
      <c r="AU465" s="456">
        <f>+F465-'Departmental PL'!I478</f>
        <v>-5179</v>
      </c>
      <c r="AV465" s="456">
        <f>+G465-'Departmental PL'!J478</f>
        <v>-352768</v>
      </c>
      <c r="AW465" s="456">
        <f>+H465-'Departmental PL'!K478</f>
        <v>-391604</v>
      </c>
      <c r="AX465" s="456">
        <f>+I465-'Departmental PL'!L478</f>
        <v>-85882</v>
      </c>
      <c r="AY465" s="456">
        <f>+J465-'Departmental PL'!M478</f>
        <v>-116601</v>
      </c>
      <c r="AZ465" s="456">
        <f>+K465-'Departmental PL'!N478</f>
        <v>-100376</v>
      </c>
      <c r="BA465" s="456">
        <f>+L465-'Departmental PL'!O478</f>
        <v>-109724</v>
      </c>
      <c r="BB465" s="456">
        <f>+M465-'Departmental PL'!P478</f>
        <v>14494</v>
      </c>
      <c r="BC465" s="456">
        <f>+N465-'Departmental PL'!Q478</f>
        <v>-6877</v>
      </c>
      <c r="BD465" s="456">
        <f>+O465-'Departmental PL'!R478</f>
        <v>0</v>
      </c>
      <c r="BE465" s="456">
        <f>+P465-'Departmental PL'!S478</f>
        <v>0</v>
      </c>
      <c r="BF465" s="456">
        <f>+Q465-'Departmental PL'!T478</f>
        <v>-18597</v>
      </c>
      <c r="BG465" s="456">
        <f>+R465-'Departmental PL'!U478</f>
        <v>-28118</v>
      </c>
      <c r="BH465" s="456">
        <f>+S465-'Departmental PL'!V478</f>
        <v>33091</v>
      </c>
      <c r="BI465" s="456">
        <f>+T465-'Departmental PL'!W478</f>
        <v>21241</v>
      </c>
    </row>
    <row r="466" spans="1:61" ht="20.25" hidden="1" customHeight="1" x14ac:dyDescent="0.25">
      <c r="A466" s="2067"/>
      <c r="B466" s="2076"/>
      <c r="C466" s="2077"/>
      <c r="D466" s="2077"/>
      <c r="E466" s="2077"/>
      <c r="F466" s="2077"/>
      <c r="G466" s="2077"/>
      <c r="H466" s="2077"/>
      <c r="I466" s="2077"/>
      <c r="J466" s="2077"/>
      <c r="K466" s="2077"/>
      <c r="L466" s="2077"/>
      <c r="M466" s="2077"/>
      <c r="N466" s="2077"/>
      <c r="O466" s="2077"/>
      <c r="P466" s="2077"/>
      <c r="Q466" s="2077"/>
      <c r="R466" s="2077"/>
      <c r="S466" s="2077"/>
      <c r="T466" s="2077"/>
      <c r="AQ466" s="455">
        <f>'Departmental PL'!D479</f>
        <v>0</v>
      </c>
      <c r="AR466" s="456">
        <f>+C466-'Departmental PL'!F479</f>
        <v>0</v>
      </c>
      <c r="AS466" s="456">
        <f>+D466-'Departmental PL'!G479</f>
        <v>0</v>
      </c>
      <c r="AT466" s="456">
        <f>+E466-'Departmental PL'!H479</f>
        <v>0</v>
      </c>
      <c r="AU466" s="456">
        <f>+F466-'Departmental PL'!I479</f>
        <v>0</v>
      </c>
      <c r="AV466" s="456">
        <f>+G466-'Departmental PL'!J479</f>
        <v>0</v>
      </c>
      <c r="AW466" s="456">
        <f>+H466-'Departmental PL'!K479</f>
        <v>0</v>
      </c>
      <c r="AX466" s="456">
        <f>+I466-'Departmental PL'!L479</f>
        <v>0</v>
      </c>
      <c r="AY466" s="456">
        <f>+J466-'Departmental PL'!M479</f>
        <v>0</v>
      </c>
      <c r="AZ466" s="456">
        <f>+K466-'Departmental PL'!N479</f>
        <v>0</v>
      </c>
      <c r="BA466" s="456">
        <f>+L466-'Departmental PL'!O479</f>
        <v>0</v>
      </c>
      <c r="BB466" s="456">
        <f>+M466-'Departmental PL'!P479</f>
        <v>0</v>
      </c>
      <c r="BC466" s="456">
        <f>+N466-'Departmental PL'!Q479</f>
        <v>0</v>
      </c>
      <c r="BD466" s="456">
        <f>+O466-'Departmental PL'!R479</f>
        <v>0</v>
      </c>
      <c r="BE466" s="456">
        <f>+P466-'Departmental PL'!S479</f>
        <v>0</v>
      </c>
      <c r="BF466" s="456">
        <f>+Q466-'Departmental PL'!T479</f>
        <v>0</v>
      </c>
      <c r="BG466" s="456">
        <f>+R466-'Departmental PL'!U479</f>
        <v>0</v>
      </c>
      <c r="BH466" s="456">
        <f>+S466-'Departmental PL'!V479</f>
        <v>0</v>
      </c>
      <c r="BI466" s="456">
        <f>+T466-'Departmental PL'!W479</f>
        <v>0</v>
      </c>
    </row>
    <row r="467" spans="1:61" ht="20.25" hidden="1" customHeight="1" x14ac:dyDescent="0.25">
      <c r="A467" s="2097" t="s">
        <v>1635</v>
      </c>
      <c r="B467" s="2095" t="s">
        <v>2453</v>
      </c>
      <c r="C467" s="2095"/>
      <c r="D467" s="2091"/>
      <c r="E467" s="2092"/>
      <c r="F467" s="2092"/>
      <c r="G467" s="2092"/>
      <c r="H467" s="2092"/>
      <c r="I467" s="2092"/>
      <c r="J467" s="2092"/>
      <c r="K467" s="2092"/>
      <c r="L467" s="2092"/>
      <c r="M467" s="2092"/>
      <c r="N467" s="2092"/>
      <c r="O467" s="2092"/>
      <c r="P467" s="2092"/>
      <c r="Q467" s="2092"/>
      <c r="R467" s="2092"/>
      <c r="S467" s="2092"/>
      <c r="T467" s="2092"/>
      <c r="U467" s="2061" t="str">
        <f t="shared" si="4"/>
        <v>Total 009 Rehabilitation</v>
      </c>
      <c r="W467" s="455" t="b">
        <f>+'17HPM_DATA_INPUT'!C284='17_AUDIT_TOTALS_CK'!U467</f>
        <v>1</v>
      </c>
      <c r="X467" s="2065">
        <f>+'17HPM_DATA_INPUT'!D284-'17_AUDIT_TOTALS_CK'!C467</f>
        <v>21097</v>
      </c>
      <c r="Y467" s="2065">
        <f>+'17HPM_DATA_INPUT'!E284-'17_AUDIT_TOTALS_CK'!D467</f>
        <v>21287</v>
      </c>
      <c r="Z467" s="2065">
        <f>+'17HPM_DATA_INPUT'!F284-'17_AUDIT_TOTALS_CK'!E467</f>
        <v>166662</v>
      </c>
      <c r="AA467" s="2065">
        <f>+'17HPM_DATA_INPUT'!G284-'17_AUDIT_TOTALS_CK'!F467</f>
        <v>164908</v>
      </c>
      <c r="AB467" s="2065">
        <f>+'17HPM_DATA_INPUT'!H284-'17_AUDIT_TOTALS_CK'!G467</f>
        <v>10326623</v>
      </c>
      <c r="AC467" s="2065">
        <f>+'17HPM_DATA_INPUT'!I284-'17_AUDIT_TOTALS_CK'!H467</f>
        <v>10318726</v>
      </c>
      <c r="AD467" s="2065">
        <f>+'17HPM_DATA_INPUT'!J284-'17_AUDIT_TOTALS_CK'!I467</f>
        <v>3670810</v>
      </c>
      <c r="AE467" s="2065">
        <f>+'17HPM_DATA_INPUT'!K284-'17_AUDIT_TOTALS_CK'!J467</f>
        <v>3731510</v>
      </c>
      <c r="AF467" s="2065">
        <f>+'17HPM_DATA_INPUT'!L284-'17_AUDIT_TOTALS_CK'!K467</f>
        <v>2952882</v>
      </c>
      <c r="AG467" s="2065">
        <f>+'17HPM_DATA_INPUT'!M284-'17_AUDIT_TOTALS_CK'!L467</f>
        <v>2962152</v>
      </c>
      <c r="AH467" s="2065">
        <f>+'17HPM_DATA_INPUT'!N284-'17_AUDIT_TOTALS_CK'!M467</f>
        <v>717928</v>
      </c>
      <c r="AI467" s="2065">
        <f>+'17HPM_DATA_INPUT'!O284-'17_AUDIT_TOTALS_CK'!N467</f>
        <v>769358</v>
      </c>
      <c r="AJ467" s="2065">
        <f>+'17HPM_DATA_INPUT'!P284-'17_AUDIT_TOTALS_CK'!O467</f>
        <v>12</v>
      </c>
      <c r="AK467" s="2065">
        <f>+'17HPM_DATA_INPUT'!Q284-'17_AUDIT_TOTALS_CK'!P467</f>
        <v>10</v>
      </c>
      <c r="AL467" s="2065">
        <f>+'17HPM_DATA_INPUT'!R284-'17_AUDIT_TOTALS_CK'!Q467</f>
        <v>495887</v>
      </c>
      <c r="AM467" s="2065">
        <f>+'17HPM_DATA_INPUT'!S284-'17_AUDIT_TOTALS_CK'!R467</f>
        <v>645129</v>
      </c>
      <c r="AN467" s="2065">
        <f>+'17HPM_DATA_INPUT'!T284-'17_AUDIT_TOTALS_CK'!S467</f>
        <v>222029</v>
      </c>
      <c r="AO467" s="2065">
        <f>+'17HPM_DATA_INPUT'!U284-'17_AUDIT_TOTALS_CK'!T467</f>
        <v>124219</v>
      </c>
      <c r="AQ467" s="2095" t="str">
        <f>'Departmental PL'!D480</f>
        <v xml:space="preserve">TOTAL 009 Rehabilitation </v>
      </c>
      <c r="AR467" s="456">
        <f>+C467-'Departmental PL'!F480</f>
        <v>-21097</v>
      </c>
      <c r="AS467" s="456">
        <f>+D467-'Departmental PL'!G480</f>
        <v>-21287</v>
      </c>
      <c r="AT467" s="456">
        <f>+E467-'Departmental PL'!H480</f>
        <v>-166662</v>
      </c>
      <c r="AU467" s="456">
        <f>+F467-'Departmental PL'!I480</f>
        <v>-164908</v>
      </c>
      <c r="AV467" s="456">
        <f>+G467-'Departmental PL'!J480</f>
        <v>-10326622</v>
      </c>
      <c r="AW467" s="456">
        <f>+H467-'Departmental PL'!K480</f>
        <v>-10318726</v>
      </c>
      <c r="AX467" s="456">
        <f>+I467-'Departmental PL'!L480</f>
        <v>-3670810</v>
      </c>
      <c r="AY467" s="456">
        <f>+J467-'Departmental PL'!M480</f>
        <v>-3731509</v>
      </c>
      <c r="AZ467" s="456">
        <f>+K467-'Departmental PL'!N480</f>
        <v>-2952880</v>
      </c>
      <c r="BA467" s="456">
        <f>+L467-'Departmental PL'!O480</f>
        <v>-2962151</v>
      </c>
      <c r="BB467" s="456">
        <f>+M467-'Departmental PL'!P480</f>
        <v>-717930</v>
      </c>
      <c r="BC467" s="456">
        <f>+N467-'Departmental PL'!Q480</f>
        <v>-769358</v>
      </c>
      <c r="BD467" s="456">
        <f>+O467-'Departmental PL'!R480</f>
        <v>-12</v>
      </c>
      <c r="BE467" s="456">
        <f>+P467-'Departmental PL'!S480</f>
        <v>-9</v>
      </c>
      <c r="BF467" s="456">
        <f>+Q467-'Departmental PL'!T480</f>
        <v>-495885</v>
      </c>
      <c r="BG467" s="456">
        <f>+R467-'Departmental PL'!U480</f>
        <v>-645127</v>
      </c>
      <c r="BH467" s="456">
        <f>+S467-'Departmental PL'!V480</f>
        <v>-222033</v>
      </c>
      <c r="BI467" s="456">
        <f>+T467-'Departmental PL'!W480</f>
        <v>-124222</v>
      </c>
    </row>
    <row r="468" spans="1:61" ht="20.25" hidden="1" customHeight="1" x14ac:dyDescent="0.25">
      <c r="A468" s="2097"/>
      <c r="B468" s="2101"/>
      <c r="C468" s="2101"/>
      <c r="D468" s="2091"/>
      <c r="E468" s="2092"/>
      <c r="F468" s="2092"/>
      <c r="G468" s="2092"/>
      <c r="H468" s="2092"/>
      <c r="I468" s="2092"/>
      <c r="J468" s="2092"/>
      <c r="K468" s="2092"/>
      <c r="L468" s="2092"/>
      <c r="M468" s="2092"/>
      <c r="N468" s="2092"/>
      <c r="O468" s="2092"/>
      <c r="P468" s="2092"/>
      <c r="Q468" s="2092"/>
      <c r="R468" s="2092"/>
      <c r="S468" s="2092"/>
      <c r="T468" s="2092"/>
      <c r="AQ468" s="455">
        <f>'Departmental PL'!D481</f>
        <v>0</v>
      </c>
      <c r="AR468" s="456">
        <f>+C468-'Departmental PL'!F481</f>
        <v>0</v>
      </c>
      <c r="AS468" s="456">
        <f>+D468-'Departmental PL'!G481</f>
        <v>0</v>
      </c>
      <c r="AT468" s="456">
        <f>+E468-'Departmental PL'!H481</f>
        <v>0</v>
      </c>
      <c r="AU468" s="456">
        <f>+F468-'Departmental PL'!I481</f>
        <v>0</v>
      </c>
      <c r="AV468" s="456">
        <f>+G468-'Departmental PL'!J481</f>
        <v>0</v>
      </c>
      <c r="AW468" s="456">
        <f>+H468-'Departmental PL'!K481</f>
        <v>0</v>
      </c>
      <c r="AX468" s="456">
        <f>+I468-'Departmental PL'!L481</f>
        <v>0</v>
      </c>
      <c r="AY468" s="456">
        <f>+J468-'Departmental PL'!M481</f>
        <v>0</v>
      </c>
      <c r="AZ468" s="456">
        <f>+K468-'Departmental PL'!N481</f>
        <v>0</v>
      </c>
      <c r="BA468" s="456">
        <f>+L468-'Departmental PL'!O481</f>
        <v>0</v>
      </c>
      <c r="BB468" s="456">
        <f>+M468-'Departmental PL'!P481</f>
        <v>0</v>
      </c>
      <c r="BC468" s="456">
        <f>+N468-'Departmental PL'!Q481</f>
        <v>0</v>
      </c>
      <c r="BD468" s="456">
        <f>+O468-'Departmental PL'!R481</f>
        <v>0</v>
      </c>
      <c r="BE468" s="456">
        <f>+P468-'Departmental PL'!S481</f>
        <v>0</v>
      </c>
      <c r="BF468" s="456">
        <f>+Q468-'Departmental PL'!T481</f>
        <v>0</v>
      </c>
      <c r="BG468" s="456">
        <f>+R468-'Departmental PL'!U481</f>
        <v>0</v>
      </c>
      <c r="BH468" s="456">
        <f>+S468-'Departmental PL'!V481</f>
        <v>0</v>
      </c>
      <c r="BI468" s="456">
        <f>+T468-'Departmental PL'!W481</f>
        <v>0</v>
      </c>
    </row>
    <row r="469" spans="1:61" ht="20.25" hidden="1" customHeight="1" x14ac:dyDescent="0.25">
      <c r="A469" s="2067" t="s">
        <v>1636</v>
      </c>
      <c r="B469" s="2082" t="s">
        <v>2454</v>
      </c>
      <c r="C469" s="2083"/>
      <c r="D469" s="2083"/>
      <c r="E469" s="2083"/>
      <c r="F469" s="2083"/>
      <c r="G469" s="2083"/>
      <c r="H469" s="2083"/>
      <c r="I469" s="2083"/>
      <c r="J469" s="2083"/>
      <c r="K469" s="2083"/>
      <c r="L469" s="2083"/>
      <c r="M469" s="2083"/>
      <c r="N469" s="2083"/>
      <c r="O469" s="2083"/>
      <c r="P469" s="2083"/>
      <c r="Q469" s="2083"/>
      <c r="R469" s="2083"/>
      <c r="S469" s="2083"/>
      <c r="T469" s="2083"/>
      <c r="U469" s="2061" t="str">
        <f t="shared" si="4"/>
        <v>010 Radiology</v>
      </c>
      <c r="W469" s="455" t="b">
        <f>+'17HPM_DATA_INPUT'!C285='17_AUDIT_TOTALS_CK'!U469</f>
        <v>1</v>
      </c>
      <c r="X469" s="2065">
        <f>+'17HPM_DATA_INPUT'!D285-'17_AUDIT_TOTALS_CK'!C469</f>
        <v>0</v>
      </c>
      <c r="Y469" s="2065">
        <f>+'17HPM_DATA_INPUT'!E285-'17_AUDIT_TOTALS_CK'!D469</f>
        <v>0</v>
      </c>
      <c r="Z469" s="2065">
        <f>+'17HPM_DATA_INPUT'!F285-'17_AUDIT_TOTALS_CK'!E469</f>
        <v>0</v>
      </c>
      <c r="AA469" s="2065">
        <f>+'17HPM_DATA_INPUT'!G285-'17_AUDIT_TOTALS_CK'!F469</f>
        <v>0</v>
      </c>
      <c r="AB469" s="2065">
        <f>+'17HPM_DATA_INPUT'!H285-'17_AUDIT_TOTALS_CK'!G469</f>
        <v>0</v>
      </c>
      <c r="AC469" s="2065">
        <f>+'17HPM_DATA_INPUT'!I285-'17_AUDIT_TOTALS_CK'!H469</f>
        <v>0</v>
      </c>
      <c r="AD469" s="2065">
        <f>+'17HPM_DATA_INPUT'!J285-'17_AUDIT_TOTALS_CK'!I469</f>
        <v>0</v>
      </c>
      <c r="AE469" s="2065">
        <f>+'17HPM_DATA_INPUT'!K285-'17_AUDIT_TOTALS_CK'!J469</f>
        <v>0</v>
      </c>
      <c r="AF469" s="2065">
        <f>+'17HPM_DATA_INPUT'!L285-'17_AUDIT_TOTALS_CK'!K469</f>
        <v>0</v>
      </c>
      <c r="AG469" s="2065">
        <f>+'17HPM_DATA_INPUT'!M285-'17_AUDIT_TOTALS_CK'!L469</f>
        <v>0</v>
      </c>
      <c r="AH469" s="2065">
        <f>+'17HPM_DATA_INPUT'!N285-'17_AUDIT_TOTALS_CK'!M469</f>
        <v>0</v>
      </c>
      <c r="AI469" s="2065">
        <f>+'17HPM_DATA_INPUT'!O285-'17_AUDIT_TOTALS_CK'!N469</f>
        <v>0</v>
      </c>
      <c r="AJ469" s="2065">
        <f>+'17HPM_DATA_INPUT'!P285-'17_AUDIT_TOTALS_CK'!O469</f>
        <v>0</v>
      </c>
      <c r="AK469" s="2065">
        <f>+'17HPM_DATA_INPUT'!Q285-'17_AUDIT_TOTALS_CK'!P469</f>
        <v>0</v>
      </c>
      <c r="AL469" s="2065">
        <f>+'17HPM_DATA_INPUT'!R285-'17_AUDIT_TOTALS_CK'!Q469</f>
        <v>0</v>
      </c>
      <c r="AM469" s="2065">
        <f>+'17HPM_DATA_INPUT'!S285-'17_AUDIT_TOTALS_CK'!R469</f>
        <v>0</v>
      </c>
      <c r="AN469" s="2065">
        <f>+'17HPM_DATA_INPUT'!T285-'17_AUDIT_TOTALS_CK'!S469</f>
        <v>0</v>
      </c>
      <c r="AO469" s="2065">
        <f>+'17HPM_DATA_INPUT'!U285-'17_AUDIT_TOTALS_CK'!T469</f>
        <v>0</v>
      </c>
      <c r="AQ469" s="2082" t="str">
        <f>'Departmental PL'!D482</f>
        <v>010 Radiology</v>
      </c>
      <c r="AR469" s="456">
        <f>+C469-'Departmental PL'!F482</f>
        <v>0</v>
      </c>
      <c r="AS469" s="456">
        <f>+D469-'Departmental PL'!G482</f>
        <v>0</v>
      </c>
      <c r="AT469" s="456">
        <f>+E469-'Departmental PL'!H482</f>
        <v>0</v>
      </c>
      <c r="AU469" s="456">
        <f>+F469-'Departmental PL'!I482</f>
        <v>0</v>
      </c>
      <c r="AV469" s="456">
        <f>+G469-'Departmental PL'!J482</f>
        <v>0</v>
      </c>
      <c r="AW469" s="456">
        <f>+H469-'Departmental PL'!K482</f>
        <v>0</v>
      </c>
      <c r="AX469" s="456">
        <f>+I469-'Departmental PL'!L482</f>
        <v>0</v>
      </c>
      <c r="AY469" s="456">
        <f>+J469-'Departmental PL'!M482</f>
        <v>0</v>
      </c>
      <c r="AZ469" s="456">
        <f>+K469-'Departmental PL'!N482</f>
        <v>0</v>
      </c>
      <c r="BA469" s="456">
        <f>+L469-'Departmental PL'!O482</f>
        <v>0</v>
      </c>
      <c r="BB469" s="456">
        <f>+M469-'Departmental PL'!P482</f>
        <v>0</v>
      </c>
      <c r="BC469" s="456">
        <f>+N469-'Departmental PL'!Q482</f>
        <v>0</v>
      </c>
      <c r="BD469" s="456">
        <f>+O469-'Departmental PL'!R482</f>
        <v>0</v>
      </c>
      <c r="BE469" s="456">
        <f>+P469-'Departmental PL'!S482</f>
        <v>0</v>
      </c>
      <c r="BF469" s="456">
        <f>+Q469-'Departmental PL'!T482</f>
        <v>0</v>
      </c>
      <c r="BG469" s="456">
        <f>+R469-'Departmental PL'!U482</f>
        <v>0</v>
      </c>
      <c r="BH469" s="456">
        <f>+S469-'Departmental PL'!V482</f>
        <v>0</v>
      </c>
      <c r="BI469" s="456">
        <f>+T469-'Departmental PL'!W482</f>
        <v>0</v>
      </c>
    </row>
    <row r="470" spans="1:61" ht="20.25" hidden="1" customHeight="1" x14ac:dyDescent="0.25">
      <c r="A470" s="2097" t="s">
        <v>1637</v>
      </c>
      <c r="B470" s="2058" t="s">
        <v>2455</v>
      </c>
      <c r="C470" s="2060"/>
      <c r="D470" s="2060"/>
      <c r="E470" s="2060"/>
      <c r="F470" s="2060"/>
      <c r="G470" s="2060"/>
      <c r="H470" s="2060"/>
      <c r="I470" s="2060"/>
      <c r="J470" s="2060"/>
      <c r="K470" s="2060"/>
      <c r="L470" s="2060"/>
      <c r="M470" s="2060"/>
      <c r="N470" s="2060"/>
      <c r="O470" s="2060"/>
      <c r="P470" s="2060"/>
      <c r="Q470" s="2060"/>
      <c r="R470" s="2060"/>
      <c r="S470" s="2060"/>
      <c r="T470" s="2060"/>
      <c r="U470" s="2061" t="str">
        <f t="shared" si="4"/>
        <v>4000 ULTRASOUND</v>
      </c>
      <c r="W470" s="455" t="b">
        <f>+'17HPM_DATA_INPUT'!C286='17_AUDIT_TOTALS_CK'!U470</f>
        <v>1</v>
      </c>
      <c r="X470" s="2065">
        <f>+'17HPM_DATA_INPUT'!D286-'17_AUDIT_TOTALS_CK'!C470</f>
        <v>12054</v>
      </c>
      <c r="Y470" s="2065">
        <f>+'17HPM_DATA_INPUT'!E286-'17_AUDIT_TOTALS_CK'!D470</f>
        <v>13659</v>
      </c>
      <c r="Z470" s="2065">
        <f>+'17HPM_DATA_INPUT'!F286-'17_AUDIT_TOTALS_CK'!E470</f>
        <v>13655</v>
      </c>
      <c r="AA470" s="2065">
        <f>+'17HPM_DATA_INPUT'!G286-'17_AUDIT_TOTALS_CK'!F470</f>
        <v>15634</v>
      </c>
      <c r="AB470" s="2065">
        <f>+'17HPM_DATA_INPUT'!H286-'17_AUDIT_TOTALS_CK'!G470</f>
        <v>6177169</v>
      </c>
      <c r="AC470" s="2065">
        <f>+'17HPM_DATA_INPUT'!I286-'17_AUDIT_TOTALS_CK'!H470</f>
        <v>6822094</v>
      </c>
      <c r="AD470" s="2065">
        <f>+'17HPM_DATA_INPUT'!J286-'17_AUDIT_TOTALS_CK'!I470</f>
        <v>2215600</v>
      </c>
      <c r="AE470" s="2065">
        <f>+'17HPM_DATA_INPUT'!K286-'17_AUDIT_TOTALS_CK'!J470</f>
        <v>2466413</v>
      </c>
      <c r="AF470" s="2065">
        <f>+'17HPM_DATA_INPUT'!L286-'17_AUDIT_TOTALS_CK'!K470</f>
        <v>865956</v>
      </c>
      <c r="AG470" s="2065">
        <f>+'17HPM_DATA_INPUT'!M286-'17_AUDIT_TOTALS_CK'!L470</f>
        <v>962368</v>
      </c>
      <c r="AH470" s="2065">
        <f>+'17HPM_DATA_INPUT'!N286-'17_AUDIT_TOTALS_CK'!M470</f>
        <v>1349643</v>
      </c>
      <c r="AI470" s="2065">
        <f>+'17HPM_DATA_INPUT'!O286-'17_AUDIT_TOTALS_CK'!N470</f>
        <v>1504045</v>
      </c>
      <c r="AJ470" s="2065">
        <f>+'17HPM_DATA_INPUT'!P286-'17_AUDIT_TOTALS_CK'!O470</f>
        <v>243342</v>
      </c>
      <c r="AK470" s="2065">
        <f>+'17HPM_DATA_INPUT'!Q286-'17_AUDIT_TOTALS_CK'!P470</f>
        <v>241906</v>
      </c>
      <c r="AL470" s="2065">
        <f>+'17HPM_DATA_INPUT'!R286-'17_AUDIT_TOTALS_CK'!Q470</f>
        <v>600629</v>
      </c>
      <c r="AM470" s="2065">
        <f>+'17HPM_DATA_INPUT'!S286-'17_AUDIT_TOTALS_CK'!R470</f>
        <v>842437</v>
      </c>
      <c r="AN470" s="2065">
        <f>+'17HPM_DATA_INPUT'!T286-'17_AUDIT_TOTALS_CK'!S470</f>
        <v>505673</v>
      </c>
      <c r="AO470" s="2065">
        <f>+'17HPM_DATA_INPUT'!U286-'17_AUDIT_TOTALS_CK'!T470</f>
        <v>419702</v>
      </c>
      <c r="AQ470" s="455" t="str">
        <f>'Departmental PL'!D483</f>
        <v>4000 ULTRASOUND</v>
      </c>
      <c r="AR470" s="456">
        <f>+C470-'Departmental PL'!F483</f>
        <v>-12054</v>
      </c>
      <c r="AS470" s="456">
        <f>+D470-'Departmental PL'!G483</f>
        <v>-13659</v>
      </c>
      <c r="AT470" s="456">
        <f>+E470-'Departmental PL'!H483</f>
        <v>-13655</v>
      </c>
      <c r="AU470" s="456">
        <f>+F470-'Departmental PL'!I483</f>
        <v>-15634</v>
      </c>
      <c r="AV470" s="456">
        <f>+G470-'Departmental PL'!J483</f>
        <v>-6177169</v>
      </c>
      <c r="AW470" s="456">
        <f>+H470-'Departmental PL'!K483</f>
        <v>-6822094</v>
      </c>
      <c r="AX470" s="456">
        <f>+I470-'Departmental PL'!L483</f>
        <v>-2215600</v>
      </c>
      <c r="AY470" s="456">
        <f>+J470-'Departmental PL'!M483</f>
        <v>-2466413</v>
      </c>
      <c r="AZ470" s="456">
        <f>+K470-'Departmental PL'!N483</f>
        <v>-865956</v>
      </c>
      <c r="BA470" s="456">
        <f>+L470-'Departmental PL'!O483</f>
        <v>-962368</v>
      </c>
      <c r="BB470" s="456">
        <f>+M470-'Departmental PL'!P483</f>
        <v>-1349644</v>
      </c>
      <c r="BC470" s="456">
        <f>+N470-'Departmental PL'!Q483</f>
        <v>-1504045</v>
      </c>
      <c r="BD470" s="456">
        <f>+O470-'Departmental PL'!R483</f>
        <v>-243342</v>
      </c>
      <c r="BE470" s="456">
        <f>+P470-'Departmental PL'!S483</f>
        <v>-241906</v>
      </c>
      <c r="BF470" s="456">
        <f>+Q470-'Departmental PL'!T483</f>
        <v>-600629</v>
      </c>
      <c r="BG470" s="456">
        <f>+R470-'Departmental PL'!U483</f>
        <v>-842437</v>
      </c>
      <c r="BH470" s="456">
        <f>+S470-'Departmental PL'!V483</f>
        <v>-505673</v>
      </c>
      <c r="BI470" s="456">
        <f>+T470-'Departmental PL'!W483</f>
        <v>-419702</v>
      </c>
    </row>
    <row r="471" spans="1:61" ht="20.25" hidden="1" customHeight="1" x14ac:dyDescent="0.25">
      <c r="A471" s="2032" t="s">
        <v>1638</v>
      </c>
      <c r="B471" s="2058" t="s">
        <v>2456</v>
      </c>
      <c r="C471" s="2060"/>
      <c r="D471" s="2060"/>
      <c r="E471" s="2060"/>
      <c r="F471" s="2060"/>
      <c r="G471" s="2060"/>
      <c r="H471" s="2060"/>
      <c r="I471" s="2060"/>
      <c r="J471" s="2060"/>
      <c r="K471" s="2060"/>
      <c r="L471" s="2060"/>
      <c r="M471" s="2060"/>
      <c r="N471" s="2060"/>
      <c r="O471" s="2060"/>
      <c r="P471" s="2060"/>
      <c r="Q471" s="2060"/>
      <c r="R471" s="2060"/>
      <c r="S471" s="2060"/>
      <c r="T471" s="2060"/>
      <c r="U471" s="2061" t="str">
        <f t="shared" si="4"/>
        <v>4020 CT SCANS</v>
      </c>
      <c r="W471" s="455" t="b">
        <f>+'17HPM_DATA_INPUT'!C287='17_AUDIT_TOTALS_CK'!U471</f>
        <v>1</v>
      </c>
      <c r="X471" s="2065">
        <f>+'17HPM_DATA_INPUT'!D287-'17_AUDIT_TOTALS_CK'!C471</f>
        <v>24348</v>
      </c>
      <c r="Y471" s="2065">
        <f>+'17HPM_DATA_INPUT'!E287-'17_AUDIT_TOTALS_CK'!D471</f>
        <v>23400</v>
      </c>
      <c r="Z471" s="2065">
        <f>+'17HPM_DATA_INPUT'!F287-'17_AUDIT_TOTALS_CK'!E471</f>
        <v>1198936</v>
      </c>
      <c r="AA471" s="2065">
        <f>+'17HPM_DATA_INPUT'!G287-'17_AUDIT_TOTALS_CK'!F471</f>
        <v>1071650</v>
      </c>
      <c r="AB471" s="2065">
        <f>+'17HPM_DATA_INPUT'!H287-'17_AUDIT_TOTALS_CK'!G471</f>
        <v>39288845</v>
      </c>
      <c r="AC471" s="2065">
        <f>+'17HPM_DATA_INPUT'!I287-'17_AUDIT_TOTALS_CK'!H471</f>
        <v>36503430</v>
      </c>
      <c r="AD471" s="2065">
        <f>+'17HPM_DATA_INPUT'!J287-'17_AUDIT_TOTALS_CK'!I471</f>
        <v>10533556</v>
      </c>
      <c r="AE471" s="2065">
        <f>+'17HPM_DATA_INPUT'!K287-'17_AUDIT_TOTALS_CK'!J471</f>
        <v>10448492</v>
      </c>
      <c r="AF471" s="2065">
        <f>+'17HPM_DATA_INPUT'!L287-'17_AUDIT_TOTALS_CK'!K471</f>
        <v>3046736</v>
      </c>
      <c r="AG471" s="2065">
        <f>+'17HPM_DATA_INPUT'!M287-'17_AUDIT_TOTALS_CK'!L471</f>
        <v>2804905</v>
      </c>
      <c r="AH471" s="2065">
        <f>+'17HPM_DATA_INPUT'!N287-'17_AUDIT_TOTALS_CK'!M471</f>
        <v>7486819</v>
      </c>
      <c r="AI471" s="2065">
        <f>+'17HPM_DATA_INPUT'!O287-'17_AUDIT_TOTALS_CK'!N471</f>
        <v>7643587</v>
      </c>
      <c r="AJ471" s="2065">
        <f>+'17HPM_DATA_INPUT'!P287-'17_AUDIT_TOTALS_CK'!O471</f>
        <v>889968</v>
      </c>
      <c r="AK471" s="2065">
        <f>+'17HPM_DATA_INPUT'!Q287-'17_AUDIT_TOTALS_CK'!P471</f>
        <v>737255</v>
      </c>
      <c r="AL471" s="2065">
        <f>+'17HPM_DATA_INPUT'!R287-'17_AUDIT_TOTALS_CK'!Q471</f>
        <v>2162497</v>
      </c>
      <c r="AM471" s="2065">
        <f>+'17HPM_DATA_INPUT'!S287-'17_AUDIT_TOTALS_CK'!R471</f>
        <v>2110717</v>
      </c>
      <c r="AN471" s="2065">
        <f>+'17HPM_DATA_INPUT'!T287-'17_AUDIT_TOTALS_CK'!S471</f>
        <v>4434355</v>
      </c>
      <c r="AO471" s="2065">
        <f>+'17HPM_DATA_INPUT'!U287-'17_AUDIT_TOTALS_CK'!T471</f>
        <v>4795616</v>
      </c>
      <c r="AQ471" s="455" t="str">
        <f>'Departmental PL'!D484</f>
        <v>4020 CT SCANS</v>
      </c>
      <c r="AR471" s="456">
        <f>+C471-'Departmental PL'!F484</f>
        <v>-24348</v>
      </c>
      <c r="AS471" s="456">
        <f>+D471-'Departmental PL'!G484</f>
        <v>-23400</v>
      </c>
      <c r="AT471" s="456">
        <f>+E471-'Departmental PL'!H484</f>
        <v>-1198936</v>
      </c>
      <c r="AU471" s="456">
        <f>+F471-'Departmental PL'!I484</f>
        <v>-1071650</v>
      </c>
      <c r="AV471" s="456">
        <f>+G471-'Departmental PL'!J484</f>
        <v>-39288845</v>
      </c>
      <c r="AW471" s="456">
        <f>+H471-'Departmental PL'!K484</f>
        <v>-36503430</v>
      </c>
      <c r="AX471" s="456">
        <f>+I471-'Departmental PL'!L484</f>
        <v>-10533556</v>
      </c>
      <c r="AY471" s="456">
        <f>+J471-'Departmental PL'!M484</f>
        <v>-10448492</v>
      </c>
      <c r="AZ471" s="456">
        <f>+K471-'Departmental PL'!N484</f>
        <v>-3046736</v>
      </c>
      <c r="BA471" s="456">
        <f>+L471-'Departmental PL'!O484</f>
        <v>-2804905</v>
      </c>
      <c r="BB471" s="456">
        <f>+M471-'Departmental PL'!P484</f>
        <v>-7486820</v>
      </c>
      <c r="BC471" s="456">
        <f>+N471-'Departmental PL'!Q484</f>
        <v>-7643587</v>
      </c>
      <c r="BD471" s="456">
        <f>+O471-'Departmental PL'!R484</f>
        <v>-889968</v>
      </c>
      <c r="BE471" s="456">
        <f>+P471-'Departmental PL'!S484</f>
        <v>-737255</v>
      </c>
      <c r="BF471" s="456">
        <f>+Q471-'Departmental PL'!T484</f>
        <v>-2162497</v>
      </c>
      <c r="BG471" s="456">
        <f>+R471-'Departmental PL'!U484</f>
        <v>-2110717</v>
      </c>
      <c r="BH471" s="456">
        <f>+S471-'Departmental PL'!V484</f>
        <v>-4434355</v>
      </c>
      <c r="BI471" s="456">
        <f>+T471-'Departmental PL'!W484</f>
        <v>-4795615</v>
      </c>
    </row>
    <row r="472" spans="1:61" ht="20.25" hidden="1" customHeight="1" x14ac:dyDescent="0.25">
      <c r="A472" s="2067" t="s">
        <v>1619</v>
      </c>
      <c r="B472" s="2058" t="s">
        <v>2457</v>
      </c>
      <c r="C472" s="2060"/>
      <c r="D472" s="2060"/>
      <c r="E472" s="2060"/>
      <c r="F472" s="2060"/>
      <c r="G472" s="2060"/>
      <c r="H472" s="2060"/>
      <c r="I472" s="2060"/>
      <c r="J472" s="2060"/>
      <c r="K472" s="2060"/>
      <c r="L472" s="2060"/>
      <c r="M472" s="2060"/>
      <c r="N472" s="2060"/>
      <c r="O472" s="2060"/>
      <c r="P472" s="2060"/>
      <c r="Q472" s="2060"/>
      <c r="R472" s="2060"/>
      <c r="S472" s="2060"/>
      <c r="T472" s="2060"/>
      <c r="U472" s="2061" t="str">
        <f t="shared" si="4"/>
        <v>4040 DIAGNOSTIC X-RAY</v>
      </c>
      <c r="W472" s="455" t="b">
        <f>+'17HPM_DATA_INPUT'!C288='17_AUDIT_TOTALS_CK'!U472</f>
        <v>1</v>
      </c>
      <c r="X472" s="2065">
        <f>+'17HPM_DATA_INPUT'!D288-'17_AUDIT_TOTALS_CK'!C472</f>
        <v>38333</v>
      </c>
      <c r="Y472" s="2065">
        <f>+'17HPM_DATA_INPUT'!E288-'17_AUDIT_TOTALS_CK'!D472</f>
        <v>39163</v>
      </c>
      <c r="Z472" s="2065">
        <f>+'17HPM_DATA_INPUT'!F288-'17_AUDIT_TOTALS_CK'!E472</f>
        <v>51097</v>
      </c>
      <c r="AA472" s="2065">
        <f>+'17HPM_DATA_INPUT'!G288-'17_AUDIT_TOTALS_CK'!F472</f>
        <v>52240</v>
      </c>
      <c r="AB472" s="2065">
        <f>+'17HPM_DATA_INPUT'!H288-'17_AUDIT_TOTALS_CK'!G472</f>
        <v>11038797</v>
      </c>
      <c r="AC472" s="2065">
        <f>+'17HPM_DATA_INPUT'!I288-'17_AUDIT_TOTALS_CK'!H472</f>
        <v>10642789</v>
      </c>
      <c r="AD472" s="2065">
        <f>+'17HPM_DATA_INPUT'!J288-'17_AUDIT_TOTALS_CK'!I472</f>
        <v>3122461</v>
      </c>
      <c r="AE472" s="2065">
        <f>+'17HPM_DATA_INPUT'!K288-'17_AUDIT_TOTALS_CK'!J472</f>
        <v>3123939</v>
      </c>
      <c r="AF472" s="2065">
        <f>+'17HPM_DATA_INPUT'!L288-'17_AUDIT_TOTALS_CK'!K472</f>
        <v>1875896</v>
      </c>
      <c r="AG472" s="2065">
        <f>+'17HPM_DATA_INPUT'!M288-'17_AUDIT_TOTALS_CK'!L472</f>
        <v>2322882</v>
      </c>
      <c r="AH472" s="2065">
        <f>+'17HPM_DATA_INPUT'!N288-'17_AUDIT_TOTALS_CK'!M472</f>
        <v>1246565</v>
      </c>
      <c r="AI472" s="2065">
        <f>+'17HPM_DATA_INPUT'!O288-'17_AUDIT_TOTALS_CK'!N472</f>
        <v>801057</v>
      </c>
      <c r="AJ472" s="2065">
        <f>+'17HPM_DATA_INPUT'!P288-'17_AUDIT_TOTALS_CK'!O472</f>
        <v>527145</v>
      </c>
      <c r="AK472" s="2065">
        <f>+'17HPM_DATA_INPUT'!Q288-'17_AUDIT_TOTALS_CK'!P472</f>
        <v>583889</v>
      </c>
      <c r="AL472" s="2065">
        <f>+'17HPM_DATA_INPUT'!R288-'17_AUDIT_TOTALS_CK'!Q472</f>
        <v>2202658</v>
      </c>
      <c r="AM472" s="2065">
        <f>+'17HPM_DATA_INPUT'!S288-'17_AUDIT_TOTALS_CK'!R472</f>
        <v>3188205</v>
      </c>
      <c r="AN472" s="2065">
        <f>+'17HPM_DATA_INPUT'!T288-'17_AUDIT_TOTALS_CK'!S472</f>
        <v>-1483239</v>
      </c>
      <c r="AO472" s="2065">
        <f>+'17HPM_DATA_INPUT'!U288-'17_AUDIT_TOTALS_CK'!T472</f>
        <v>-2971037</v>
      </c>
      <c r="AQ472" s="455" t="str">
        <f>'Departmental PL'!D485</f>
        <v>4040 DIAGNOSTIC X-RAY</v>
      </c>
      <c r="AR472" s="456">
        <f>+C472-'Departmental PL'!F485</f>
        <v>-38333</v>
      </c>
      <c r="AS472" s="456">
        <f>+D472-'Departmental PL'!G485</f>
        <v>-39163</v>
      </c>
      <c r="AT472" s="456">
        <f>+E472-'Departmental PL'!H485</f>
        <v>-51097</v>
      </c>
      <c r="AU472" s="456">
        <f>+F472-'Departmental PL'!I485</f>
        <v>-52240</v>
      </c>
      <c r="AV472" s="456">
        <f>+G472-'Departmental PL'!J485</f>
        <v>-11038797</v>
      </c>
      <c r="AW472" s="456">
        <f>+H472-'Departmental PL'!K485</f>
        <v>-10642789</v>
      </c>
      <c r="AX472" s="456">
        <f>+I472-'Departmental PL'!L485</f>
        <v>-3122461</v>
      </c>
      <c r="AY472" s="456">
        <f>+J472-'Departmental PL'!M485</f>
        <v>-3123939</v>
      </c>
      <c r="AZ472" s="456">
        <f>+K472-'Departmental PL'!N485</f>
        <v>-1875896</v>
      </c>
      <c r="BA472" s="456">
        <f>+L472-'Departmental PL'!O485</f>
        <v>-2322882</v>
      </c>
      <c r="BB472" s="456">
        <f>+M472-'Departmental PL'!P485</f>
        <v>-1246565</v>
      </c>
      <c r="BC472" s="456">
        <f>+N472-'Departmental PL'!Q485</f>
        <v>-801057</v>
      </c>
      <c r="BD472" s="456">
        <f>+O472-'Departmental PL'!R485</f>
        <v>-527145</v>
      </c>
      <c r="BE472" s="456">
        <f>+P472-'Departmental PL'!S485</f>
        <v>-583889</v>
      </c>
      <c r="BF472" s="456">
        <f>+Q472-'Departmental PL'!T485</f>
        <v>-2202658</v>
      </c>
      <c r="BG472" s="456">
        <f>+R472-'Departmental PL'!U485</f>
        <v>-3188205</v>
      </c>
      <c r="BH472" s="456">
        <f>+S472-'Departmental PL'!V485</f>
        <v>1483238</v>
      </c>
      <c r="BI472" s="456">
        <f>+T472-'Departmental PL'!W485</f>
        <v>2971037</v>
      </c>
    </row>
    <row r="473" spans="1:61" ht="20.25" hidden="1" customHeight="1" x14ac:dyDescent="0.25">
      <c r="A473" s="2067" t="s">
        <v>1620</v>
      </c>
      <c r="B473" s="2058" t="s">
        <v>2458</v>
      </c>
      <c r="C473" s="2060"/>
      <c r="D473" s="2060"/>
      <c r="E473" s="2060"/>
      <c r="F473" s="2060"/>
      <c r="G473" s="2060"/>
      <c r="H473" s="2060"/>
      <c r="I473" s="2060"/>
      <c r="J473" s="2060"/>
      <c r="K473" s="2060"/>
      <c r="L473" s="2060"/>
      <c r="M473" s="2060"/>
      <c r="N473" s="2060"/>
      <c r="O473" s="2060"/>
      <c r="P473" s="2060"/>
      <c r="Q473" s="2060"/>
      <c r="R473" s="2060"/>
      <c r="S473" s="2060"/>
      <c r="T473" s="2060"/>
      <c r="U473" s="2061" t="str">
        <f t="shared" si="4"/>
        <v>4050 ANGIOGRAPHY</v>
      </c>
      <c r="W473" s="455" t="b">
        <f>+'17HPM_DATA_INPUT'!C289='17_AUDIT_TOTALS_CK'!U473</f>
        <v>1</v>
      </c>
      <c r="X473" s="2065">
        <f>+'17HPM_DATA_INPUT'!D289-'17_AUDIT_TOTALS_CK'!C473</f>
        <v>4920</v>
      </c>
      <c r="Y473" s="2065">
        <f>+'17HPM_DATA_INPUT'!E289-'17_AUDIT_TOTALS_CK'!D473</f>
        <v>4972</v>
      </c>
      <c r="Z473" s="2065">
        <f>+'17HPM_DATA_INPUT'!F289-'17_AUDIT_TOTALS_CK'!E473</f>
        <v>83345</v>
      </c>
      <c r="AA473" s="2065">
        <f>+'17HPM_DATA_INPUT'!G289-'17_AUDIT_TOTALS_CK'!F473</f>
        <v>91863</v>
      </c>
      <c r="AB473" s="2065">
        <f>+'17HPM_DATA_INPUT'!H289-'17_AUDIT_TOTALS_CK'!G473</f>
        <v>15336125</v>
      </c>
      <c r="AC473" s="2065">
        <f>+'17HPM_DATA_INPUT'!I289-'17_AUDIT_TOTALS_CK'!H473</f>
        <v>12431295</v>
      </c>
      <c r="AD473" s="2065">
        <f>+'17HPM_DATA_INPUT'!J289-'17_AUDIT_TOTALS_CK'!I473</f>
        <v>6468610</v>
      </c>
      <c r="AE473" s="2065">
        <f>+'17HPM_DATA_INPUT'!K289-'17_AUDIT_TOTALS_CK'!J473</f>
        <v>5056438</v>
      </c>
      <c r="AF473" s="2065">
        <f>+'17HPM_DATA_INPUT'!L289-'17_AUDIT_TOTALS_CK'!K473</f>
        <v>2439291</v>
      </c>
      <c r="AG473" s="2065">
        <f>+'17HPM_DATA_INPUT'!M289-'17_AUDIT_TOTALS_CK'!L473</f>
        <v>2245599</v>
      </c>
      <c r="AH473" s="2065">
        <f>+'17HPM_DATA_INPUT'!N289-'17_AUDIT_TOTALS_CK'!M473</f>
        <v>4029319</v>
      </c>
      <c r="AI473" s="2065">
        <f>+'17HPM_DATA_INPUT'!O289-'17_AUDIT_TOTALS_CK'!N473</f>
        <v>2810839</v>
      </c>
      <c r="AJ473" s="2065">
        <f>+'17HPM_DATA_INPUT'!P289-'17_AUDIT_TOTALS_CK'!O473</f>
        <v>696521</v>
      </c>
      <c r="AK473" s="2065">
        <f>+'17HPM_DATA_INPUT'!Q289-'17_AUDIT_TOTALS_CK'!P473</f>
        <v>573567</v>
      </c>
      <c r="AL473" s="2065">
        <f>+'17HPM_DATA_INPUT'!R289-'17_AUDIT_TOTALS_CK'!Q473</f>
        <v>1190760</v>
      </c>
      <c r="AM473" s="2065">
        <f>+'17HPM_DATA_INPUT'!S289-'17_AUDIT_TOTALS_CK'!R473</f>
        <v>1070764</v>
      </c>
      <c r="AN473" s="2065">
        <f>+'17HPM_DATA_INPUT'!T289-'17_AUDIT_TOTALS_CK'!S473</f>
        <v>2142038</v>
      </c>
      <c r="AO473" s="2065">
        <f>+'17HPM_DATA_INPUT'!U289-'17_AUDIT_TOTALS_CK'!T473</f>
        <v>1166508</v>
      </c>
      <c r="AQ473" s="455" t="str">
        <f>'Departmental PL'!D486</f>
        <v>4050 ANGIOGRAPHY</v>
      </c>
      <c r="AR473" s="456">
        <f>+C473-'Departmental PL'!F486</f>
        <v>-4920</v>
      </c>
      <c r="AS473" s="456">
        <f>+D473-'Departmental PL'!G486</f>
        <v>-4972</v>
      </c>
      <c r="AT473" s="456">
        <f>+E473-'Departmental PL'!H486</f>
        <v>-83345</v>
      </c>
      <c r="AU473" s="456">
        <f>+F473-'Departmental PL'!I486</f>
        <v>-91863</v>
      </c>
      <c r="AV473" s="456">
        <f>+G473-'Departmental PL'!J486</f>
        <v>-15336125</v>
      </c>
      <c r="AW473" s="456">
        <f>+H473-'Departmental PL'!K486</f>
        <v>-12431295</v>
      </c>
      <c r="AX473" s="456">
        <f>+I473-'Departmental PL'!L486</f>
        <v>-6468610</v>
      </c>
      <c r="AY473" s="456">
        <f>+J473-'Departmental PL'!M486</f>
        <v>-5056438</v>
      </c>
      <c r="AZ473" s="456">
        <f>+K473-'Departmental PL'!N486</f>
        <v>-2439291</v>
      </c>
      <c r="BA473" s="456">
        <f>+L473-'Departmental PL'!O486</f>
        <v>-2245599</v>
      </c>
      <c r="BB473" s="456">
        <f>+M473-'Departmental PL'!P486</f>
        <v>-4029319</v>
      </c>
      <c r="BC473" s="456">
        <f>+N473-'Departmental PL'!Q486</f>
        <v>-2810839</v>
      </c>
      <c r="BD473" s="456">
        <f>+O473-'Departmental PL'!R486</f>
        <v>-696521</v>
      </c>
      <c r="BE473" s="456">
        <f>+P473-'Departmental PL'!S486</f>
        <v>-573567</v>
      </c>
      <c r="BF473" s="456">
        <f>+Q473-'Departmental PL'!T486</f>
        <v>-1190760</v>
      </c>
      <c r="BG473" s="456">
        <f>+R473-'Departmental PL'!U486</f>
        <v>-1070764</v>
      </c>
      <c r="BH473" s="456">
        <f>+S473-'Departmental PL'!V486</f>
        <v>-2142038</v>
      </c>
      <c r="BI473" s="456">
        <f>+T473-'Departmental PL'!W486</f>
        <v>-1166508</v>
      </c>
    </row>
    <row r="474" spans="1:61" ht="20.25" hidden="1" customHeight="1" x14ac:dyDescent="0.25">
      <c r="A474" s="2109" t="s">
        <v>1798</v>
      </c>
      <c r="B474" s="2058" t="s">
        <v>2459</v>
      </c>
      <c r="C474" s="2060"/>
      <c r="D474" s="2060"/>
      <c r="E474" s="2060"/>
      <c r="F474" s="2060"/>
      <c r="G474" s="2060"/>
      <c r="H474" s="2060"/>
      <c r="I474" s="2060"/>
      <c r="J474" s="2060"/>
      <c r="K474" s="2060"/>
      <c r="L474" s="2060"/>
      <c r="M474" s="2060"/>
      <c r="N474" s="2060"/>
      <c r="O474" s="2060"/>
      <c r="P474" s="2060"/>
      <c r="Q474" s="2060"/>
      <c r="R474" s="2060"/>
      <c r="S474" s="2060"/>
      <c r="T474" s="2060"/>
      <c r="U474" s="2061" t="str">
        <f t="shared" si="4"/>
        <v>4060 NUCLEAR MEDICINE</v>
      </c>
      <c r="W474" s="455" t="b">
        <f>+'17HPM_DATA_INPUT'!C290='17_AUDIT_TOTALS_CK'!U474</f>
        <v>1</v>
      </c>
      <c r="X474" s="2065">
        <f>+'17HPM_DATA_INPUT'!D290-'17_AUDIT_TOTALS_CK'!C474</f>
        <v>3293</v>
      </c>
      <c r="Y474" s="2065">
        <f>+'17HPM_DATA_INPUT'!E290-'17_AUDIT_TOTALS_CK'!D474</f>
        <v>3450</v>
      </c>
      <c r="Z474" s="2065">
        <f>+'17HPM_DATA_INPUT'!F290-'17_AUDIT_TOTALS_CK'!E474</f>
        <v>18377</v>
      </c>
      <c r="AA474" s="2065">
        <f>+'17HPM_DATA_INPUT'!G290-'17_AUDIT_TOTALS_CK'!F474</f>
        <v>24672</v>
      </c>
      <c r="AB474" s="2065">
        <f>+'17HPM_DATA_INPUT'!H290-'17_AUDIT_TOTALS_CK'!G474</f>
        <v>9485859</v>
      </c>
      <c r="AC474" s="2065">
        <f>+'17HPM_DATA_INPUT'!I290-'17_AUDIT_TOTALS_CK'!H474</f>
        <v>10280783</v>
      </c>
      <c r="AD474" s="2065">
        <f>+'17HPM_DATA_INPUT'!J290-'17_AUDIT_TOTALS_CK'!I474</f>
        <v>3133269</v>
      </c>
      <c r="AE474" s="2065">
        <f>+'17HPM_DATA_INPUT'!K290-'17_AUDIT_TOTALS_CK'!J474</f>
        <v>3816237</v>
      </c>
      <c r="AF474" s="2065">
        <f>+'17HPM_DATA_INPUT'!L290-'17_AUDIT_TOTALS_CK'!K474</f>
        <v>2242283</v>
      </c>
      <c r="AG474" s="2065">
        <f>+'17HPM_DATA_INPUT'!M290-'17_AUDIT_TOTALS_CK'!L474</f>
        <v>2664927</v>
      </c>
      <c r="AH474" s="2065">
        <f>+'17HPM_DATA_INPUT'!N290-'17_AUDIT_TOTALS_CK'!M474</f>
        <v>890986</v>
      </c>
      <c r="AI474" s="2065">
        <f>+'17HPM_DATA_INPUT'!O290-'17_AUDIT_TOTALS_CK'!N474</f>
        <v>1151310</v>
      </c>
      <c r="AJ474" s="2065">
        <f>+'17HPM_DATA_INPUT'!P290-'17_AUDIT_TOTALS_CK'!O474</f>
        <v>630096</v>
      </c>
      <c r="AK474" s="2065">
        <f>+'17HPM_DATA_INPUT'!Q290-'17_AUDIT_TOTALS_CK'!P474</f>
        <v>669864</v>
      </c>
      <c r="AL474" s="2065">
        <f>+'17HPM_DATA_INPUT'!R290-'17_AUDIT_TOTALS_CK'!Q474</f>
        <v>919028</v>
      </c>
      <c r="AM474" s="2065">
        <f>+'17HPM_DATA_INPUT'!S290-'17_AUDIT_TOTALS_CK'!R474</f>
        <v>977843</v>
      </c>
      <c r="AN474" s="2065">
        <f>+'17HPM_DATA_INPUT'!T290-'17_AUDIT_TOTALS_CK'!S474</f>
        <v>-658137</v>
      </c>
      <c r="AO474" s="2065">
        <f>+'17HPM_DATA_INPUT'!U290-'17_AUDIT_TOTALS_CK'!T474</f>
        <v>-496397</v>
      </c>
      <c r="AQ474" s="455" t="str">
        <f>'Departmental PL'!D487</f>
        <v>4060 NUCLEAR MEDICINE</v>
      </c>
      <c r="AR474" s="456">
        <f>+C474-'Departmental PL'!F487</f>
        <v>-3293</v>
      </c>
      <c r="AS474" s="456">
        <f>+D474-'Departmental PL'!G487</f>
        <v>-3450</v>
      </c>
      <c r="AT474" s="456">
        <f>+E474-'Departmental PL'!H487</f>
        <v>-18377</v>
      </c>
      <c r="AU474" s="456">
        <f>+F474-'Departmental PL'!I487</f>
        <v>-24672</v>
      </c>
      <c r="AV474" s="456">
        <f>+G474-'Departmental PL'!J487</f>
        <v>-9485859</v>
      </c>
      <c r="AW474" s="456">
        <f>+H474-'Departmental PL'!K487</f>
        <v>-10280783</v>
      </c>
      <c r="AX474" s="456">
        <f>+I474-'Departmental PL'!L487</f>
        <v>-3133269</v>
      </c>
      <c r="AY474" s="456">
        <f>+J474-'Departmental PL'!M487</f>
        <v>-3816237</v>
      </c>
      <c r="AZ474" s="456">
        <f>+K474-'Departmental PL'!N487</f>
        <v>-2242283</v>
      </c>
      <c r="BA474" s="456">
        <f>+L474-'Departmental PL'!O487</f>
        <v>-2664927</v>
      </c>
      <c r="BB474" s="456">
        <f>+M474-'Departmental PL'!P487</f>
        <v>-890986</v>
      </c>
      <c r="BC474" s="456">
        <f>+N474-'Departmental PL'!Q487</f>
        <v>-1151310</v>
      </c>
      <c r="BD474" s="456">
        <f>+O474-'Departmental PL'!R487</f>
        <v>-630096</v>
      </c>
      <c r="BE474" s="456">
        <f>+P474-'Departmental PL'!S487</f>
        <v>-669864</v>
      </c>
      <c r="BF474" s="456">
        <f>+Q474-'Departmental PL'!T487</f>
        <v>-919028</v>
      </c>
      <c r="BG474" s="456">
        <f>+R474-'Departmental PL'!U487</f>
        <v>-977843</v>
      </c>
      <c r="BH474" s="456">
        <f>+S474-'Departmental PL'!V487</f>
        <v>658138</v>
      </c>
      <c r="BI474" s="456">
        <f>+T474-'Departmental PL'!W487</f>
        <v>496397</v>
      </c>
    </row>
    <row r="475" spans="1:61" ht="20.25" hidden="1" customHeight="1" x14ac:dyDescent="0.25">
      <c r="A475" s="2067" t="s">
        <v>1622</v>
      </c>
      <c r="B475" s="2058" t="s">
        <v>2460</v>
      </c>
      <c r="C475" s="2060"/>
      <c r="D475" s="2060"/>
      <c r="E475" s="2060"/>
      <c r="F475" s="2060"/>
      <c r="G475" s="2060"/>
      <c r="H475" s="2060"/>
      <c r="I475" s="2060"/>
      <c r="J475" s="2060"/>
      <c r="K475" s="2060"/>
      <c r="L475" s="2060"/>
      <c r="M475" s="2060"/>
      <c r="N475" s="2060"/>
      <c r="O475" s="2060"/>
      <c r="P475" s="2060"/>
      <c r="Q475" s="2060"/>
      <c r="R475" s="2060"/>
      <c r="S475" s="2060"/>
      <c r="T475" s="2060"/>
      <c r="U475" s="2061" t="str">
        <f t="shared" si="4"/>
        <v>4070 NSURG RADIOLOGY</v>
      </c>
      <c r="W475" s="455" t="b">
        <f>+'17HPM_DATA_INPUT'!C291='17_AUDIT_TOTALS_CK'!U475</f>
        <v>1</v>
      </c>
      <c r="X475" s="2065">
        <f>+'17HPM_DATA_INPUT'!D291-'17_AUDIT_TOTALS_CK'!C475</f>
        <v>558</v>
      </c>
      <c r="Y475" s="2065">
        <f>+'17HPM_DATA_INPUT'!E291-'17_AUDIT_TOTALS_CK'!D475</f>
        <v>641</v>
      </c>
      <c r="Z475" s="2065">
        <f>+'17HPM_DATA_INPUT'!F291-'17_AUDIT_TOTALS_CK'!E475</f>
        <v>1085</v>
      </c>
      <c r="AA475" s="2065">
        <f>+'17HPM_DATA_INPUT'!G291-'17_AUDIT_TOTALS_CK'!F475</f>
        <v>1237</v>
      </c>
      <c r="AB475" s="2065">
        <f>+'17HPM_DATA_INPUT'!H291-'17_AUDIT_TOTALS_CK'!G475</f>
        <v>936463</v>
      </c>
      <c r="AC475" s="2065">
        <f>+'17HPM_DATA_INPUT'!I291-'17_AUDIT_TOTALS_CK'!H475</f>
        <v>961726</v>
      </c>
      <c r="AD475" s="2065">
        <f>+'17HPM_DATA_INPUT'!J291-'17_AUDIT_TOTALS_CK'!I475</f>
        <v>383320</v>
      </c>
      <c r="AE475" s="2065">
        <f>+'17HPM_DATA_INPUT'!K291-'17_AUDIT_TOTALS_CK'!J475</f>
        <v>417963</v>
      </c>
      <c r="AF475" s="2065">
        <f>+'17HPM_DATA_INPUT'!L291-'17_AUDIT_TOTALS_CK'!K475</f>
        <v>196656</v>
      </c>
      <c r="AG475" s="2065">
        <f>+'17HPM_DATA_INPUT'!M291-'17_AUDIT_TOTALS_CK'!L475</f>
        <v>337379</v>
      </c>
      <c r="AH475" s="2065">
        <f>+'17HPM_DATA_INPUT'!N291-'17_AUDIT_TOTALS_CK'!M475</f>
        <v>186665</v>
      </c>
      <c r="AI475" s="2065">
        <f>+'17HPM_DATA_INPUT'!O291-'17_AUDIT_TOTALS_CK'!N475</f>
        <v>80585</v>
      </c>
      <c r="AJ475" s="2065">
        <f>+'17HPM_DATA_INPUT'!P291-'17_AUDIT_TOTALS_CK'!O475</f>
        <v>55280</v>
      </c>
      <c r="AK475" s="2065">
        <f>+'17HPM_DATA_INPUT'!Q291-'17_AUDIT_TOTALS_CK'!P475</f>
        <v>84821</v>
      </c>
      <c r="AL475" s="2065">
        <f>+'17HPM_DATA_INPUT'!R291-'17_AUDIT_TOTALS_CK'!Q475</f>
        <v>46182</v>
      </c>
      <c r="AM475" s="2065">
        <f>+'17HPM_DATA_INPUT'!S291-'17_AUDIT_TOTALS_CK'!R475</f>
        <v>73033</v>
      </c>
      <c r="AN475" s="2065">
        <f>+'17HPM_DATA_INPUT'!T291-'17_AUDIT_TOTALS_CK'!S475</f>
        <v>85202</v>
      </c>
      <c r="AO475" s="2065">
        <f>+'17HPM_DATA_INPUT'!U291-'17_AUDIT_TOTALS_CK'!T475</f>
        <v>-77269</v>
      </c>
      <c r="AQ475" s="455" t="str">
        <f>'Departmental PL'!D488</f>
        <v>4070 NSURG RADIOLOGY</v>
      </c>
      <c r="AR475" s="456">
        <f>+C475-'Departmental PL'!F488</f>
        <v>-558</v>
      </c>
      <c r="AS475" s="456">
        <f>+D475-'Departmental PL'!G488</f>
        <v>-641</v>
      </c>
      <c r="AT475" s="456">
        <f>+E475-'Departmental PL'!H488</f>
        <v>-1085</v>
      </c>
      <c r="AU475" s="456">
        <f>+F475-'Departmental PL'!I488</f>
        <v>-1237</v>
      </c>
      <c r="AV475" s="456">
        <f>+G475-'Departmental PL'!J488</f>
        <v>-936463</v>
      </c>
      <c r="AW475" s="456">
        <f>+H475-'Departmental PL'!K488</f>
        <v>-961726</v>
      </c>
      <c r="AX475" s="456">
        <f>+I475-'Departmental PL'!L488</f>
        <v>-383320</v>
      </c>
      <c r="AY475" s="456">
        <f>+J475-'Departmental PL'!M488</f>
        <v>-417963</v>
      </c>
      <c r="AZ475" s="456">
        <f>+K475-'Departmental PL'!N488</f>
        <v>-196656</v>
      </c>
      <c r="BA475" s="456">
        <f>+L475-'Departmental PL'!O488</f>
        <v>-337379</v>
      </c>
      <c r="BB475" s="456">
        <f>+M475-'Departmental PL'!P488</f>
        <v>-186664</v>
      </c>
      <c r="BC475" s="456">
        <f>+N475-'Departmental PL'!Q488</f>
        <v>-80584</v>
      </c>
      <c r="BD475" s="456">
        <f>+O475-'Departmental PL'!R488</f>
        <v>-55280</v>
      </c>
      <c r="BE475" s="456">
        <f>+P475-'Departmental PL'!S488</f>
        <v>-84821</v>
      </c>
      <c r="BF475" s="456">
        <f>+Q475-'Departmental PL'!T488</f>
        <v>-46182</v>
      </c>
      <c r="BG475" s="456">
        <f>+R475-'Departmental PL'!U488</f>
        <v>-73033</v>
      </c>
      <c r="BH475" s="456">
        <f>+S475-'Departmental PL'!V488</f>
        <v>-85202</v>
      </c>
      <c r="BI475" s="456">
        <f>+T475-'Departmental PL'!W488</f>
        <v>77270</v>
      </c>
    </row>
    <row r="476" spans="1:61" ht="20.25" hidden="1" customHeight="1" x14ac:dyDescent="0.25">
      <c r="A476" s="2067" t="s">
        <v>1623</v>
      </c>
      <c r="B476" s="2058" t="s">
        <v>2461</v>
      </c>
      <c r="C476" s="2060"/>
      <c r="D476" s="2060"/>
      <c r="E476" s="2060"/>
      <c r="F476" s="2060"/>
      <c r="G476" s="2060"/>
      <c r="H476" s="2060"/>
      <c r="I476" s="2060"/>
      <c r="J476" s="2060"/>
      <c r="K476" s="2060"/>
      <c r="L476" s="2060"/>
      <c r="M476" s="2060"/>
      <c r="N476" s="2060"/>
      <c r="O476" s="2060"/>
      <c r="P476" s="2060"/>
      <c r="Q476" s="2060"/>
      <c r="R476" s="2060"/>
      <c r="S476" s="2060"/>
      <c r="T476" s="2060"/>
      <c r="U476" s="2061" t="str">
        <f t="shared" si="4"/>
        <v>4080 MAGNETIC RES IMAGING</v>
      </c>
      <c r="W476" s="455" t="b">
        <f>+'17HPM_DATA_INPUT'!C292='17_AUDIT_TOTALS_CK'!U476</f>
        <v>1</v>
      </c>
      <c r="X476" s="2065">
        <f>+'17HPM_DATA_INPUT'!D292-'17_AUDIT_TOTALS_CK'!C476</f>
        <v>7295</v>
      </c>
      <c r="Y476" s="2065">
        <f>+'17HPM_DATA_INPUT'!E292-'17_AUDIT_TOTALS_CK'!D476</f>
        <v>6860</v>
      </c>
      <c r="Z476" s="2065">
        <f>+'17HPM_DATA_INPUT'!F292-'17_AUDIT_TOTALS_CK'!E476</f>
        <v>424981</v>
      </c>
      <c r="AA476" s="2065">
        <f>+'17HPM_DATA_INPUT'!G292-'17_AUDIT_TOTALS_CK'!F476</f>
        <v>390497</v>
      </c>
      <c r="AB476" s="2065">
        <f>+'17HPM_DATA_INPUT'!H292-'17_AUDIT_TOTALS_CK'!G476</f>
        <v>26585805</v>
      </c>
      <c r="AC476" s="2065">
        <f>+'17HPM_DATA_INPUT'!I292-'17_AUDIT_TOTALS_CK'!H476</f>
        <v>23743932</v>
      </c>
      <c r="AD476" s="2065">
        <f>+'17HPM_DATA_INPUT'!J292-'17_AUDIT_TOTALS_CK'!I476</f>
        <v>8024907</v>
      </c>
      <c r="AE476" s="2065">
        <f>+'17HPM_DATA_INPUT'!K292-'17_AUDIT_TOTALS_CK'!J476</f>
        <v>7527923</v>
      </c>
      <c r="AF476" s="2065">
        <f>+'17HPM_DATA_INPUT'!L292-'17_AUDIT_TOTALS_CK'!K476</f>
        <v>2423588</v>
      </c>
      <c r="AG476" s="2065">
        <f>+'17HPM_DATA_INPUT'!M292-'17_AUDIT_TOTALS_CK'!L476</f>
        <v>2245521</v>
      </c>
      <c r="AH476" s="2065">
        <f>+'17HPM_DATA_INPUT'!N292-'17_AUDIT_TOTALS_CK'!M476</f>
        <v>5601319</v>
      </c>
      <c r="AI476" s="2065">
        <f>+'17HPM_DATA_INPUT'!O292-'17_AUDIT_TOTALS_CK'!N476</f>
        <v>5282402</v>
      </c>
      <c r="AJ476" s="2065">
        <f>+'17HPM_DATA_INPUT'!P292-'17_AUDIT_TOTALS_CK'!O476</f>
        <v>703587</v>
      </c>
      <c r="AK476" s="2065">
        <f>+'17HPM_DATA_INPUT'!Q292-'17_AUDIT_TOTALS_CK'!P476</f>
        <v>585745</v>
      </c>
      <c r="AL476" s="2065">
        <f>+'17HPM_DATA_INPUT'!R292-'17_AUDIT_TOTALS_CK'!Q476</f>
        <v>2987081</v>
      </c>
      <c r="AM476" s="2065">
        <f>+'17HPM_DATA_INPUT'!S292-'17_AUDIT_TOTALS_CK'!R476</f>
        <v>2868907</v>
      </c>
      <c r="AN476" s="2065">
        <f>+'17HPM_DATA_INPUT'!T292-'17_AUDIT_TOTALS_CK'!S476</f>
        <v>1910652</v>
      </c>
      <c r="AO476" s="2065">
        <f>+'17HPM_DATA_INPUT'!U292-'17_AUDIT_TOTALS_CK'!T476</f>
        <v>1827750</v>
      </c>
      <c r="AQ476" s="455" t="str">
        <f>'Departmental PL'!D489</f>
        <v>4080 MAGNETIC RES IMAGING</v>
      </c>
      <c r="AR476" s="456">
        <f>+C476-'Departmental PL'!F489</f>
        <v>-7295</v>
      </c>
      <c r="AS476" s="456">
        <f>+D476-'Departmental PL'!G489</f>
        <v>-6860</v>
      </c>
      <c r="AT476" s="456">
        <f>+E476-'Departmental PL'!H489</f>
        <v>-424981</v>
      </c>
      <c r="AU476" s="456">
        <f>+F476-'Departmental PL'!I489</f>
        <v>-390497</v>
      </c>
      <c r="AV476" s="456">
        <f>+G476-'Departmental PL'!J489</f>
        <v>-26585805</v>
      </c>
      <c r="AW476" s="456">
        <f>+H476-'Departmental PL'!K489</f>
        <v>-23743932</v>
      </c>
      <c r="AX476" s="456">
        <f>+I476-'Departmental PL'!L489</f>
        <v>-8024907</v>
      </c>
      <c r="AY476" s="456">
        <f>+J476-'Departmental PL'!M489</f>
        <v>-7527923</v>
      </c>
      <c r="AZ476" s="456">
        <f>+K476-'Departmental PL'!N489</f>
        <v>-2423588</v>
      </c>
      <c r="BA476" s="456">
        <f>+L476-'Departmental PL'!O489</f>
        <v>-2245521</v>
      </c>
      <c r="BB476" s="456">
        <f>+M476-'Departmental PL'!P489</f>
        <v>-5601319</v>
      </c>
      <c r="BC476" s="456">
        <f>+N476-'Departmental PL'!Q489</f>
        <v>-5282402</v>
      </c>
      <c r="BD476" s="456">
        <f>+O476-'Departmental PL'!R489</f>
        <v>-703587</v>
      </c>
      <c r="BE476" s="456">
        <f>+P476-'Departmental PL'!S489</f>
        <v>-585745</v>
      </c>
      <c r="BF476" s="456">
        <f>+Q476-'Departmental PL'!T489</f>
        <v>-2987081</v>
      </c>
      <c r="BG476" s="456">
        <f>+R476-'Departmental PL'!U489</f>
        <v>-2868907</v>
      </c>
      <c r="BH476" s="456">
        <f>+S476-'Departmental PL'!V489</f>
        <v>-1910651</v>
      </c>
      <c r="BI476" s="456">
        <f>+T476-'Departmental PL'!W489</f>
        <v>-1827750</v>
      </c>
    </row>
    <row r="477" spans="1:61" ht="20.25" hidden="1" customHeight="1" x14ac:dyDescent="0.25">
      <c r="A477" s="2097" t="s">
        <v>1624</v>
      </c>
      <c r="B477" s="2058" t="s">
        <v>2462</v>
      </c>
      <c r="C477" s="2060"/>
      <c r="D477" s="2060"/>
      <c r="E477" s="2060"/>
      <c r="F477" s="2060"/>
      <c r="G477" s="2060"/>
      <c r="H477" s="2060"/>
      <c r="I477" s="2060"/>
      <c r="J477" s="2060"/>
      <c r="K477" s="2060"/>
      <c r="L477" s="2060"/>
      <c r="M477" s="2060"/>
      <c r="N477" s="2060"/>
      <c r="O477" s="2060"/>
      <c r="P477" s="2060"/>
      <c r="Q477" s="2060"/>
      <c r="R477" s="2060"/>
      <c r="S477" s="2060"/>
      <c r="T477" s="2060"/>
      <c r="U477" s="2061" t="str">
        <f t="shared" si="4"/>
        <v>4100 RADIOLOGY-CLCROSSING</v>
      </c>
      <c r="W477" s="455" t="b">
        <f>+'17HPM_DATA_INPUT'!C294='17_AUDIT_TOTALS_CK'!U477</f>
        <v>1</v>
      </c>
      <c r="X477" s="2065">
        <f>+'17HPM_DATA_INPUT'!D294-'17_AUDIT_TOTALS_CK'!C477</f>
        <v>66415</v>
      </c>
      <c r="Y477" s="2065">
        <f>+'17HPM_DATA_INPUT'!E294-'17_AUDIT_TOTALS_CK'!D477</f>
        <v>63455</v>
      </c>
      <c r="Z477" s="2065">
        <f>+'17HPM_DATA_INPUT'!F294-'17_AUDIT_TOTALS_CK'!E477</f>
        <v>77158</v>
      </c>
      <c r="AA477" s="2065">
        <f>+'17HPM_DATA_INPUT'!G294-'17_AUDIT_TOTALS_CK'!F477</f>
        <v>73860</v>
      </c>
      <c r="AB477" s="2065">
        <f>+'17HPM_DATA_INPUT'!H294-'17_AUDIT_TOTALS_CK'!G477</f>
        <v>16150245</v>
      </c>
      <c r="AC477" s="2065">
        <f>+'17HPM_DATA_INPUT'!I294-'17_AUDIT_TOTALS_CK'!H477</f>
        <v>14439137</v>
      </c>
      <c r="AD477" s="2065">
        <f>+'17HPM_DATA_INPUT'!J294-'17_AUDIT_TOTALS_CK'!I477</f>
        <v>5477060</v>
      </c>
      <c r="AE477" s="2065">
        <f>+'17HPM_DATA_INPUT'!K294-'17_AUDIT_TOTALS_CK'!J477</f>
        <v>4873138</v>
      </c>
      <c r="AF477" s="2065">
        <f>+'17HPM_DATA_INPUT'!L294-'17_AUDIT_TOTALS_CK'!K477</f>
        <v>2022205</v>
      </c>
      <c r="AG477" s="2065">
        <f>+'17HPM_DATA_INPUT'!M294-'17_AUDIT_TOTALS_CK'!L477</f>
        <v>1921095</v>
      </c>
      <c r="AH477" s="2065">
        <f>+'17HPM_DATA_INPUT'!N294-'17_AUDIT_TOTALS_CK'!M477</f>
        <v>3454855</v>
      </c>
      <c r="AI477" s="2065">
        <f>+'17HPM_DATA_INPUT'!O294-'17_AUDIT_TOTALS_CK'!N477</f>
        <v>2952044</v>
      </c>
      <c r="AJ477" s="2065">
        <f>+'17HPM_DATA_INPUT'!P294-'17_AUDIT_TOTALS_CK'!O477</f>
        <v>581479</v>
      </c>
      <c r="AK477" s="2065">
        <f>+'17HPM_DATA_INPUT'!Q294-'17_AUDIT_TOTALS_CK'!P477</f>
        <v>495548</v>
      </c>
      <c r="AL477" s="2065">
        <f>+'17HPM_DATA_INPUT'!R294-'17_AUDIT_TOTALS_CK'!Q477</f>
        <v>860242</v>
      </c>
      <c r="AM477" s="2065">
        <f>+'17HPM_DATA_INPUT'!S294-'17_AUDIT_TOTALS_CK'!R477</f>
        <v>934529</v>
      </c>
      <c r="AN477" s="2065">
        <f>+'17HPM_DATA_INPUT'!T294-'17_AUDIT_TOTALS_CK'!S477</f>
        <v>2013135</v>
      </c>
      <c r="AO477" s="2065">
        <f>+'17HPM_DATA_INPUT'!U294-'17_AUDIT_TOTALS_CK'!T477</f>
        <v>1521967</v>
      </c>
      <c r="AQ477" s="455" t="str">
        <f>'Departmental PL'!D491</f>
        <v>4100 RADIOLOGY-CLCROSSING</v>
      </c>
      <c r="AR477" s="456">
        <f>+C477-'Departmental PL'!F491</f>
        <v>-66415</v>
      </c>
      <c r="AS477" s="456">
        <f>+D477-'Departmental PL'!G491</f>
        <v>-63455</v>
      </c>
      <c r="AT477" s="456">
        <f>+E477-'Departmental PL'!H491</f>
        <v>-77158</v>
      </c>
      <c r="AU477" s="456">
        <f>+F477-'Departmental PL'!I491</f>
        <v>-73860</v>
      </c>
      <c r="AV477" s="456">
        <f>+G477-'Departmental PL'!J491</f>
        <v>-16150245</v>
      </c>
      <c r="AW477" s="456">
        <f>+H477-'Departmental PL'!K491</f>
        <v>-14439137</v>
      </c>
      <c r="AX477" s="456">
        <f>+I477-'Departmental PL'!L491</f>
        <v>-5477060</v>
      </c>
      <c r="AY477" s="456">
        <f>+J477-'Departmental PL'!M491</f>
        <v>-4873138</v>
      </c>
      <c r="AZ477" s="456">
        <f>+K477-'Departmental PL'!N491</f>
        <v>-2022205</v>
      </c>
      <c r="BA477" s="456">
        <f>+L477-'Departmental PL'!O491</f>
        <v>-1921095</v>
      </c>
      <c r="BB477" s="456">
        <f>+M477-'Departmental PL'!P491</f>
        <v>-3454855</v>
      </c>
      <c r="BC477" s="456">
        <f>+N477-'Departmental PL'!Q491</f>
        <v>-2952043</v>
      </c>
      <c r="BD477" s="456">
        <f>+O477-'Departmental PL'!R491</f>
        <v>-581479</v>
      </c>
      <c r="BE477" s="456">
        <f>+P477-'Departmental PL'!S491</f>
        <v>-495548</v>
      </c>
      <c r="BF477" s="456">
        <f>+Q477-'Departmental PL'!T491</f>
        <v>-860242</v>
      </c>
      <c r="BG477" s="456">
        <f>+R477-'Departmental PL'!U491</f>
        <v>-934529</v>
      </c>
      <c r="BH477" s="456">
        <f>+S477-'Departmental PL'!V491</f>
        <v>-2013134</v>
      </c>
      <c r="BI477" s="456">
        <f>+T477-'Departmental PL'!W491</f>
        <v>-1521966</v>
      </c>
    </row>
    <row r="478" spans="1:61" ht="20.25" hidden="1" customHeight="1" x14ac:dyDescent="0.25">
      <c r="A478" s="2067" t="s">
        <v>1625</v>
      </c>
      <c r="B478" s="2058" t="s">
        <v>2463</v>
      </c>
      <c r="C478" s="2060"/>
      <c r="D478" s="2060"/>
      <c r="E478" s="2060"/>
      <c r="F478" s="2060"/>
      <c r="G478" s="2060"/>
      <c r="H478" s="2060"/>
      <c r="I478" s="2060"/>
      <c r="J478" s="2060"/>
      <c r="K478" s="2060"/>
      <c r="L478" s="2060"/>
      <c r="M478" s="2060"/>
      <c r="N478" s="2060"/>
      <c r="O478" s="2060"/>
      <c r="P478" s="2060"/>
      <c r="Q478" s="2060"/>
      <c r="R478" s="2060"/>
      <c r="S478" s="2060"/>
      <c r="T478" s="2060"/>
      <c r="U478" s="2061" t="str">
        <f t="shared" si="4"/>
        <v>4110 BREAST CARE CTR - IMAGING SRVS</v>
      </c>
      <c r="W478" s="455" t="b">
        <f>+'17HPM_DATA_INPUT'!C295='17_AUDIT_TOTALS_CK'!U478</f>
        <v>1</v>
      </c>
      <c r="X478" s="2065">
        <f>+'17HPM_DATA_INPUT'!D295-'17_AUDIT_TOTALS_CK'!C478</f>
        <v>2796</v>
      </c>
      <c r="Y478" s="2065">
        <f>+'17HPM_DATA_INPUT'!E295-'17_AUDIT_TOTALS_CK'!D478</f>
        <v>2693</v>
      </c>
      <c r="Z478" s="2065">
        <f>+'17HPM_DATA_INPUT'!F295-'17_AUDIT_TOTALS_CK'!E478</f>
        <v>4798</v>
      </c>
      <c r="AA478" s="2065">
        <f>+'17HPM_DATA_INPUT'!G295-'17_AUDIT_TOTALS_CK'!F478</f>
        <v>5832</v>
      </c>
      <c r="AB478" s="2065">
        <f>+'17HPM_DATA_INPUT'!H295-'17_AUDIT_TOTALS_CK'!G478</f>
        <v>1220928</v>
      </c>
      <c r="AC478" s="2065">
        <f>+'17HPM_DATA_INPUT'!I295-'17_AUDIT_TOTALS_CK'!H478</f>
        <v>1168867</v>
      </c>
      <c r="AD478" s="2065">
        <f>+'17HPM_DATA_INPUT'!J295-'17_AUDIT_TOTALS_CK'!I478</f>
        <v>448344</v>
      </c>
      <c r="AE478" s="2065">
        <f>+'17HPM_DATA_INPUT'!K295-'17_AUDIT_TOTALS_CK'!J478</f>
        <v>437668</v>
      </c>
      <c r="AF478" s="2065">
        <f>+'17HPM_DATA_INPUT'!L295-'17_AUDIT_TOTALS_CK'!K478</f>
        <v>393563</v>
      </c>
      <c r="AG478" s="2065">
        <f>+'17HPM_DATA_INPUT'!M295-'17_AUDIT_TOTALS_CK'!L478</f>
        <v>379886</v>
      </c>
      <c r="AH478" s="2065">
        <f>+'17HPM_DATA_INPUT'!N295-'17_AUDIT_TOTALS_CK'!M478</f>
        <v>54781</v>
      </c>
      <c r="AI478" s="2065">
        <f>+'17HPM_DATA_INPUT'!O295-'17_AUDIT_TOTALS_CK'!N478</f>
        <v>57782</v>
      </c>
      <c r="AJ478" s="2065">
        <f>+'17HPM_DATA_INPUT'!P295-'17_AUDIT_TOTALS_CK'!O478</f>
        <v>110594</v>
      </c>
      <c r="AK478" s="2065">
        <f>+'17HPM_DATA_INPUT'!Q295-'17_AUDIT_TOTALS_CK'!P478</f>
        <v>95489</v>
      </c>
      <c r="AL478" s="2065">
        <f>+'17HPM_DATA_INPUT'!R295-'17_AUDIT_TOTALS_CK'!Q478</f>
        <v>129225</v>
      </c>
      <c r="AM478" s="2065">
        <f>+'17HPM_DATA_INPUT'!S295-'17_AUDIT_TOTALS_CK'!R478</f>
        <v>121070</v>
      </c>
      <c r="AN478" s="2065">
        <f>+'17HPM_DATA_INPUT'!T295-'17_AUDIT_TOTALS_CK'!S478</f>
        <v>-185038</v>
      </c>
      <c r="AO478" s="2065">
        <f>+'17HPM_DATA_INPUT'!U295-'17_AUDIT_TOTALS_CK'!T478</f>
        <v>-158777</v>
      </c>
      <c r="AQ478" s="455" t="str">
        <f>'Departmental PL'!D492</f>
        <v>4110 BREAST CARE CTR - IMAGING SRVS</v>
      </c>
      <c r="AR478" s="456">
        <f>+C478-'Departmental PL'!F492</f>
        <v>-2796</v>
      </c>
      <c r="AS478" s="456">
        <f>+D478-'Departmental PL'!G492</f>
        <v>-2693</v>
      </c>
      <c r="AT478" s="456">
        <f>+E478-'Departmental PL'!H492</f>
        <v>-4798</v>
      </c>
      <c r="AU478" s="456">
        <f>+F478-'Departmental PL'!I492</f>
        <v>-5832</v>
      </c>
      <c r="AV478" s="456">
        <f>+G478-'Departmental PL'!J492</f>
        <v>-1220928</v>
      </c>
      <c r="AW478" s="456">
        <f>+H478-'Departmental PL'!K492</f>
        <v>-1168867</v>
      </c>
      <c r="AX478" s="456">
        <f>+I478-'Departmental PL'!L492</f>
        <v>-448344</v>
      </c>
      <c r="AY478" s="456">
        <f>+J478-'Departmental PL'!M492</f>
        <v>-437668</v>
      </c>
      <c r="AZ478" s="456">
        <f>+K478-'Departmental PL'!N492</f>
        <v>-393563</v>
      </c>
      <c r="BA478" s="456">
        <f>+L478-'Departmental PL'!O492</f>
        <v>-379886</v>
      </c>
      <c r="BB478" s="456">
        <f>+M478-'Departmental PL'!P492</f>
        <v>-54781</v>
      </c>
      <c r="BC478" s="456">
        <f>+N478-'Departmental PL'!Q492</f>
        <v>-57782</v>
      </c>
      <c r="BD478" s="456">
        <f>+O478-'Departmental PL'!R492</f>
        <v>-110594</v>
      </c>
      <c r="BE478" s="456">
        <f>+P478-'Departmental PL'!S492</f>
        <v>-95489</v>
      </c>
      <c r="BF478" s="456">
        <f>+Q478-'Departmental PL'!T492</f>
        <v>-129225</v>
      </c>
      <c r="BG478" s="456">
        <f>+R478-'Departmental PL'!U492</f>
        <v>-121070</v>
      </c>
      <c r="BH478" s="456">
        <f>+S478-'Departmental PL'!V492</f>
        <v>185038</v>
      </c>
      <c r="BI478" s="456">
        <f>+T478-'Departmental PL'!W492</f>
        <v>158777</v>
      </c>
    </row>
    <row r="479" spans="1:61" ht="20.25" hidden="1" customHeight="1" x14ac:dyDescent="0.25">
      <c r="A479" s="2067" t="s">
        <v>1626</v>
      </c>
      <c r="B479" s="2058" t="s">
        <v>2464</v>
      </c>
      <c r="C479" s="2060"/>
      <c r="D479" s="2060"/>
      <c r="E479" s="2060"/>
      <c r="F479" s="2060"/>
      <c r="G479" s="2060"/>
      <c r="H479" s="2060"/>
      <c r="I479" s="2060"/>
      <c r="J479" s="2060"/>
      <c r="K479" s="2060"/>
      <c r="L479" s="2060"/>
      <c r="M479" s="2060"/>
      <c r="N479" s="2060"/>
      <c r="O479" s="2060"/>
      <c r="P479" s="2060"/>
      <c r="Q479" s="2060"/>
      <c r="R479" s="2060"/>
      <c r="S479" s="2060"/>
      <c r="T479" s="2060"/>
      <c r="U479" s="2061" t="str">
        <f t="shared" si="4"/>
        <v>4120 URMC IMAGING STRONG WEST</v>
      </c>
      <c r="W479" s="455" t="b">
        <f>+'17HPM_DATA_INPUT'!C296='17_AUDIT_TOTALS_CK'!U479</f>
        <v>1</v>
      </c>
      <c r="X479" s="2065">
        <f>+'17HPM_DATA_INPUT'!D296-'17_AUDIT_TOTALS_CK'!C479</f>
        <v>22787</v>
      </c>
      <c r="Y479" s="2065">
        <f>+'17HPM_DATA_INPUT'!E296-'17_AUDIT_TOTALS_CK'!D479</f>
        <v>21383</v>
      </c>
      <c r="Z479" s="2065">
        <f>+'17HPM_DATA_INPUT'!F296-'17_AUDIT_TOTALS_CK'!E479</f>
        <v>338482</v>
      </c>
      <c r="AA479" s="2065">
        <f>+'17HPM_DATA_INPUT'!G296-'17_AUDIT_TOTALS_CK'!F479</f>
        <v>291248</v>
      </c>
      <c r="AB479" s="2065">
        <f>+'17HPM_DATA_INPUT'!H296-'17_AUDIT_TOTALS_CK'!G479</f>
        <v>18403495</v>
      </c>
      <c r="AC479" s="2065">
        <f>+'17HPM_DATA_INPUT'!I296-'17_AUDIT_TOTALS_CK'!H479</f>
        <v>15723046</v>
      </c>
      <c r="AD479" s="2065">
        <f>+'17HPM_DATA_INPUT'!J296-'17_AUDIT_TOTALS_CK'!I479</f>
        <v>5977066</v>
      </c>
      <c r="AE479" s="2065">
        <f>+'17HPM_DATA_INPUT'!K296-'17_AUDIT_TOTALS_CK'!J479</f>
        <v>5185545</v>
      </c>
      <c r="AF479" s="2065">
        <f>+'17HPM_DATA_INPUT'!L296-'17_AUDIT_TOTALS_CK'!K479</f>
        <v>2191829</v>
      </c>
      <c r="AG479" s="2065">
        <f>+'17HPM_DATA_INPUT'!M296-'17_AUDIT_TOTALS_CK'!L479</f>
        <v>2502715</v>
      </c>
      <c r="AH479" s="2065">
        <f>+'17HPM_DATA_INPUT'!N296-'17_AUDIT_TOTALS_CK'!M479</f>
        <v>3785237</v>
      </c>
      <c r="AI479" s="2065">
        <f>+'17HPM_DATA_INPUT'!O296-'17_AUDIT_TOTALS_CK'!N479</f>
        <v>2682829</v>
      </c>
      <c r="AJ479" s="2065">
        <f>+'17HPM_DATA_INPUT'!P296-'17_AUDIT_TOTALS_CK'!O479</f>
        <v>1040122</v>
      </c>
      <c r="AK479" s="2065">
        <f>+'17HPM_DATA_INPUT'!Q296-'17_AUDIT_TOTALS_CK'!P479</f>
        <v>996321</v>
      </c>
      <c r="AL479" s="2065">
        <f>+'17HPM_DATA_INPUT'!R296-'17_AUDIT_TOTALS_CK'!Q479</f>
        <v>1070035</v>
      </c>
      <c r="AM479" s="2065">
        <f>+'17HPM_DATA_INPUT'!S296-'17_AUDIT_TOTALS_CK'!R479</f>
        <v>964753</v>
      </c>
      <c r="AN479" s="2065">
        <f>+'17HPM_DATA_INPUT'!T296-'17_AUDIT_TOTALS_CK'!S479</f>
        <v>1675079</v>
      </c>
      <c r="AO479" s="2065">
        <f>+'17HPM_DATA_INPUT'!U296-'17_AUDIT_TOTALS_CK'!T479</f>
        <v>721755</v>
      </c>
      <c r="AQ479" s="455" t="str">
        <f>'Departmental PL'!D493</f>
        <v>4120 URMC IMAGING STRONG WEST</v>
      </c>
      <c r="AR479" s="456">
        <f>+C479-'Departmental PL'!F493</f>
        <v>-22787</v>
      </c>
      <c r="AS479" s="456">
        <f>+D479-'Departmental PL'!G493</f>
        <v>-21383</v>
      </c>
      <c r="AT479" s="456">
        <f>+E479-'Departmental PL'!H493</f>
        <v>-338482</v>
      </c>
      <c r="AU479" s="456">
        <f>+F479-'Departmental PL'!I493</f>
        <v>-291248</v>
      </c>
      <c r="AV479" s="456">
        <f>+G479-'Departmental PL'!J493</f>
        <v>-18403495</v>
      </c>
      <c r="AW479" s="456">
        <f>+H479-'Departmental PL'!K493</f>
        <v>-15723046</v>
      </c>
      <c r="AX479" s="456">
        <f>+I479-'Departmental PL'!L493</f>
        <v>-5977066</v>
      </c>
      <c r="AY479" s="456">
        <f>+J479-'Departmental PL'!M493</f>
        <v>-5185545</v>
      </c>
      <c r="AZ479" s="456">
        <f>+K479-'Departmental PL'!N493</f>
        <v>-2191829</v>
      </c>
      <c r="BA479" s="456">
        <f>+L479-'Departmental PL'!O493</f>
        <v>-2502715</v>
      </c>
      <c r="BB479" s="456">
        <f>+M479-'Departmental PL'!P493</f>
        <v>-3785237</v>
      </c>
      <c r="BC479" s="456">
        <f>+N479-'Departmental PL'!Q493</f>
        <v>-2682830</v>
      </c>
      <c r="BD479" s="456">
        <f>+O479-'Departmental PL'!R493</f>
        <v>-1040122</v>
      </c>
      <c r="BE479" s="456">
        <f>+P479-'Departmental PL'!S493</f>
        <v>-996321</v>
      </c>
      <c r="BF479" s="456">
        <f>+Q479-'Departmental PL'!T493</f>
        <v>-1070035</v>
      </c>
      <c r="BG479" s="456">
        <f>+R479-'Departmental PL'!U493</f>
        <v>-964753</v>
      </c>
      <c r="BH479" s="456">
        <f>+S479-'Departmental PL'!V493</f>
        <v>-1675080</v>
      </c>
      <c r="BI479" s="456">
        <f>+T479-'Departmental PL'!W493</f>
        <v>-721756</v>
      </c>
    </row>
    <row r="480" spans="1:61" ht="20.25" hidden="1" customHeight="1" x14ac:dyDescent="0.25">
      <c r="A480" s="2067" t="s">
        <v>1627</v>
      </c>
      <c r="B480" s="2069" t="s">
        <v>2306</v>
      </c>
      <c r="C480" s="2070"/>
      <c r="D480" s="2070"/>
      <c r="E480" s="2070"/>
      <c r="F480" s="2070"/>
      <c r="G480" s="2070"/>
      <c r="H480" s="2070"/>
      <c r="I480" s="2070"/>
      <c r="J480" s="2070"/>
      <c r="K480" s="2070"/>
      <c r="L480" s="2070"/>
      <c r="M480" s="2070"/>
      <c r="N480" s="2070"/>
      <c r="O480" s="2070"/>
      <c r="P480" s="2070"/>
      <c r="Q480" s="2070"/>
      <c r="R480" s="2070"/>
      <c r="S480" s="2070"/>
      <c r="T480" s="2070"/>
      <c r="U480" s="2061" t="str">
        <f t="shared" si="4"/>
        <v>Total OUTPATIENT</v>
      </c>
      <c r="W480" s="455" t="b">
        <f>+'17HPM_DATA_INPUT'!C297='17_AUDIT_TOTALS_CK'!U480</f>
        <v>1</v>
      </c>
      <c r="X480" s="2065">
        <f>+'17HPM_DATA_INPUT'!D297-'17_AUDIT_TOTALS_CK'!C480</f>
        <v>174012</v>
      </c>
      <c r="Y480" s="2065">
        <f>+'17HPM_DATA_INPUT'!E297-'17_AUDIT_TOTALS_CK'!D480</f>
        <v>167416</v>
      </c>
      <c r="Z480" s="2065">
        <f>+'17HPM_DATA_INPUT'!F297-'17_AUDIT_TOTALS_CK'!E480</f>
        <v>2245462</v>
      </c>
      <c r="AA480" s="2065">
        <f>+'17HPM_DATA_INPUT'!G297-'17_AUDIT_TOTALS_CK'!F480</f>
        <v>2018733</v>
      </c>
      <c r="AB480" s="2065">
        <f>+'17HPM_DATA_INPUT'!H297-'17_AUDIT_TOTALS_CK'!G480</f>
        <v>149195172</v>
      </c>
      <c r="AC480" s="2065">
        <f>+'17HPM_DATA_INPUT'!I297-'17_AUDIT_TOTALS_CK'!H480</f>
        <v>132717100</v>
      </c>
      <c r="AD480" s="2065">
        <f>+'17HPM_DATA_INPUT'!J297-'17_AUDIT_TOTALS_CK'!I480</f>
        <v>47133920</v>
      </c>
      <c r="AE480" s="2065">
        <f>+'17HPM_DATA_INPUT'!K297-'17_AUDIT_TOTALS_CK'!J480</f>
        <v>43353757</v>
      </c>
      <c r="AF480" s="2065">
        <f>+'17HPM_DATA_INPUT'!L297-'17_AUDIT_TOTALS_CK'!K480</f>
        <v>18430498</v>
      </c>
      <c r="AG480" s="2065">
        <f>+'17HPM_DATA_INPUT'!M297-'17_AUDIT_TOTALS_CK'!L480</f>
        <v>18387277</v>
      </c>
      <c r="AH480" s="2065">
        <f>+'17HPM_DATA_INPUT'!N297-'17_AUDIT_TOTALS_CK'!M480</f>
        <v>28703422</v>
      </c>
      <c r="AI480" s="2065">
        <f>+'17HPM_DATA_INPUT'!O297-'17_AUDIT_TOTALS_CK'!N480</f>
        <v>24966480</v>
      </c>
      <c r="AJ480" s="2065">
        <f>+'17HPM_DATA_INPUT'!P297-'17_AUDIT_TOTALS_CK'!O480</f>
        <v>5478138</v>
      </c>
      <c r="AK480" s="2065">
        <f>+'17HPM_DATA_INPUT'!Q297-'17_AUDIT_TOTALS_CK'!P480</f>
        <v>5064405</v>
      </c>
      <c r="AL480" s="2065">
        <f>+'17HPM_DATA_INPUT'!R297-'17_AUDIT_TOTALS_CK'!Q480</f>
        <v>12823454</v>
      </c>
      <c r="AM480" s="2065">
        <f>+'17HPM_DATA_INPUT'!S297-'17_AUDIT_TOTALS_CK'!R480</f>
        <v>13152258</v>
      </c>
      <c r="AN480" s="2065">
        <f>+'17HPM_DATA_INPUT'!T297-'17_AUDIT_TOTALS_CK'!S480</f>
        <v>10401831</v>
      </c>
      <c r="AO480" s="2065">
        <f>+'17HPM_DATA_INPUT'!U297-'17_AUDIT_TOTALS_CK'!T480</f>
        <v>6749817</v>
      </c>
      <c r="AQ480" s="2069" t="str">
        <f>'Departmental PL'!D494</f>
        <v>Total OUTPATIENT</v>
      </c>
      <c r="AR480" s="456">
        <f>+C480-'Departmental PL'!F494</f>
        <v>-174012</v>
      </c>
      <c r="AS480" s="456">
        <f>+D480-'Departmental PL'!G494</f>
        <v>-167416</v>
      </c>
      <c r="AT480" s="456">
        <f>+E480-'Departmental PL'!H494</f>
        <v>-2245462</v>
      </c>
      <c r="AU480" s="456">
        <f>+F480-'Departmental PL'!I494</f>
        <v>-2018733</v>
      </c>
      <c r="AV480" s="456">
        <f>+G480-'Departmental PL'!J494</f>
        <v>-149195172</v>
      </c>
      <c r="AW480" s="456">
        <f>+H480-'Departmental PL'!K494</f>
        <v>-132717099</v>
      </c>
      <c r="AX480" s="456">
        <f>+I480-'Departmental PL'!L494</f>
        <v>-47133920</v>
      </c>
      <c r="AY480" s="456">
        <f>+J480-'Departmental PL'!M494</f>
        <v>-43353756</v>
      </c>
      <c r="AZ480" s="456">
        <f>+K480-'Departmental PL'!N494</f>
        <v>-18430497</v>
      </c>
      <c r="BA480" s="456">
        <f>+L480-'Departmental PL'!O494</f>
        <v>-18387277</v>
      </c>
      <c r="BB480" s="456">
        <f>+M480-'Departmental PL'!P494</f>
        <v>-28703423</v>
      </c>
      <c r="BC480" s="456">
        <f>+N480-'Departmental PL'!Q494</f>
        <v>-24966479</v>
      </c>
      <c r="BD480" s="456">
        <f>+O480-'Departmental PL'!R494</f>
        <v>-5478139</v>
      </c>
      <c r="BE480" s="456">
        <f>+P480-'Departmental PL'!S494</f>
        <v>-5064405</v>
      </c>
      <c r="BF480" s="456">
        <f>+Q480-'Departmental PL'!T494</f>
        <v>-12823454</v>
      </c>
      <c r="BG480" s="456">
        <f>+R480-'Departmental PL'!U494</f>
        <v>-13152258</v>
      </c>
      <c r="BH480" s="456">
        <f>+S480-'Departmental PL'!V494</f>
        <v>-10401830</v>
      </c>
      <c r="BI480" s="456">
        <f>+T480-'Departmental PL'!W494</f>
        <v>-6749816</v>
      </c>
    </row>
    <row r="481" spans="1:61" ht="20.25" hidden="1" customHeight="1" x14ac:dyDescent="0.25">
      <c r="A481" s="2067" t="s">
        <v>1628</v>
      </c>
      <c r="B481" s="2058" t="s">
        <v>2455</v>
      </c>
      <c r="C481" s="2060"/>
      <c r="D481" s="2060"/>
      <c r="E481" s="2060"/>
      <c r="F481" s="2060"/>
      <c r="G481" s="2060"/>
      <c r="H481" s="2060"/>
      <c r="I481" s="2060"/>
      <c r="J481" s="2060"/>
      <c r="K481" s="2060"/>
      <c r="L481" s="2060"/>
      <c r="M481" s="2060"/>
      <c r="N481" s="2060"/>
      <c r="O481" s="2060"/>
      <c r="P481" s="2060"/>
      <c r="Q481" s="2060"/>
      <c r="R481" s="2060"/>
      <c r="S481" s="2060"/>
      <c r="T481" s="2060"/>
      <c r="U481" s="2061" t="str">
        <f t="shared" si="4"/>
        <v>4000 ULTRASOUND</v>
      </c>
      <c r="W481" s="455" t="b">
        <f>+'17HPM_DATA_INPUT'!C298='17_AUDIT_TOTALS_CK'!U481</f>
        <v>1</v>
      </c>
      <c r="X481" s="2065">
        <f>+'17HPM_DATA_INPUT'!D298-'17_AUDIT_TOTALS_CK'!C481</f>
        <v>247</v>
      </c>
      <c r="Y481" s="2065">
        <f>+'17HPM_DATA_INPUT'!E298-'17_AUDIT_TOTALS_CK'!D481</f>
        <v>281</v>
      </c>
      <c r="Z481" s="2065">
        <f>+'17HPM_DATA_INPUT'!F298-'17_AUDIT_TOTALS_CK'!E481</f>
        <v>302</v>
      </c>
      <c r="AA481" s="2065">
        <f>+'17HPM_DATA_INPUT'!G298-'17_AUDIT_TOTALS_CK'!F481</f>
        <v>358</v>
      </c>
      <c r="AB481" s="2065">
        <f>+'17HPM_DATA_INPUT'!H298-'17_AUDIT_TOTALS_CK'!G481</f>
        <v>288596</v>
      </c>
      <c r="AC481" s="2065">
        <f>+'17HPM_DATA_INPUT'!I298-'17_AUDIT_TOTALS_CK'!H481</f>
        <v>302786</v>
      </c>
      <c r="AD481" s="2065">
        <f>+'17HPM_DATA_INPUT'!J298-'17_AUDIT_TOTALS_CK'!I481</f>
        <v>106608</v>
      </c>
      <c r="AE481" s="2065">
        <f>+'17HPM_DATA_INPUT'!K298-'17_AUDIT_TOTALS_CK'!J481</f>
        <v>113169</v>
      </c>
      <c r="AF481" s="2065">
        <f>+'17HPM_DATA_INPUT'!L298-'17_AUDIT_TOTALS_CK'!K481</f>
        <v>44835</v>
      </c>
      <c r="AG481" s="2065">
        <f>+'17HPM_DATA_INPUT'!M298-'17_AUDIT_TOTALS_CK'!L481</f>
        <v>33468</v>
      </c>
      <c r="AH481" s="2065">
        <f>+'17HPM_DATA_INPUT'!N298-'17_AUDIT_TOTALS_CK'!M481</f>
        <v>61773</v>
      </c>
      <c r="AI481" s="2065">
        <f>+'17HPM_DATA_INPUT'!O298-'17_AUDIT_TOTALS_CK'!N481</f>
        <v>79701</v>
      </c>
      <c r="AJ481" s="2065">
        <f>+'17HPM_DATA_INPUT'!P298-'17_AUDIT_TOTALS_CK'!O481</f>
        <v>12599</v>
      </c>
      <c r="AK481" s="2065">
        <f>+'17HPM_DATA_INPUT'!Q298-'17_AUDIT_TOTALS_CK'!P481</f>
        <v>8413</v>
      </c>
      <c r="AL481" s="2065">
        <f>+'17HPM_DATA_INPUT'!R298-'17_AUDIT_TOTALS_CK'!Q481</f>
        <v>31098</v>
      </c>
      <c r="AM481" s="2065">
        <f>+'17HPM_DATA_INPUT'!S298-'17_AUDIT_TOTALS_CK'!R481</f>
        <v>29297</v>
      </c>
      <c r="AN481" s="2065">
        <f>+'17HPM_DATA_INPUT'!T298-'17_AUDIT_TOTALS_CK'!S481</f>
        <v>18076</v>
      </c>
      <c r="AO481" s="2065">
        <f>+'17HPM_DATA_INPUT'!U298-'17_AUDIT_TOTALS_CK'!T481</f>
        <v>41992</v>
      </c>
      <c r="AQ481" s="455" t="str">
        <f>'Departmental PL'!D495</f>
        <v>4000 ULTRASOUND</v>
      </c>
      <c r="AR481" s="456">
        <f>+C481-'Departmental PL'!F495</f>
        <v>-247</v>
      </c>
      <c r="AS481" s="456">
        <f>+D481-'Departmental PL'!G495</f>
        <v>-281</v>
      </c>
      <c r="AT481" s="456">
        <f>+E481-'Departmental PL'!H495</f>
        <v>-302</v>
      </c>
      <c r="AU481" s="456">
        <f>+F481-'Departmental PL'!I495</f>
        <v>-358</v>
      </c>
      <c r="AV481" s="456">
        <f>+G481-'Departmental PL'!J495</f>
        <v>-288596</v>
      </c>
      <c r="AW481" s="456">
        <f>+H481-'Departmental PL'!K495</f>
        <v>-302786</v>
      </c>
      <c r="AX481" s="456">
        <f>+I481-'Departmental PL'!L495</f>
        <v>-106608</v>
      </c>
      <c r="AY481" s="456">
        <f>+J481-'Departmental PL'!M495</f>
        <v>-113169</v>
      </c>
      <c r="AZ481" s="456">
        <f>+K481-'Departmental PL'!N495</f>
        <v>-44835</v>
      </c>
      <c r="BA481" s="456">
        <f>+L481-'Departmental PL'!O495</f>
        <v>-33468</v>
      </c>
      <c r="BB481" s="456">
        <f>+M481-'Departmental PL'!P495</f>
        <v>-61773</v>
      </c>
      <c r="BC481" s="456">
        <f>+N481-'Departmental PL'!Q495</f>
        <v>-79701</v>
      </c>
      <c r="BD481" s="456">
        <f>+O481-'Departmental PL'!R495</f>
        <v>-12599</v>
      </c>
      <c r="BE481" s="456">
        <f>+P481-'Departmental PL'!S495</f>
        <v>-8413</v>
      </c>
      <c r="BF481" s="456">
        <f>+Q481-'Departmental PL'!T495</f>
        <v>-31098</v>
      </c>
      <c r="BG481" s="456">
        <f>+R481-'Departmental PL'!U495</f>
        <v>-29297</v>
      </c>
      <c r="BH481" s="456">
        <f>+S481-'Departmental PL'!V495</f>
        <v>-18076</v>
      </c>
      <c r="BI481" s="456">
        <f>+T481-'Departmental PL'!W495</f>
        <v>-41991</v>
      </c>
    </row>
    <row r="482" spans="1:61" ht="20.25" hidden="1" customHeight="1" x14ac:dyDescent="0.25">
      <c r="A482" s="2067" t="s">
        <v>1629</v>
      </c>
      <c r="B482" s="2058" t="s">
        <v>2456</v>
      </c>
      <c r="C482" s="2060"/>
      <c r="D482" s="2060"/>
      <c r="E482" s="2060"/>
      <c r="F482" s="2060"/>
      <c r="G482" s="2060"/>
      <c r="H482" s="2060"/>
      <c r="I482" s="2060"/>
      <c r="J482" s="2060"/>
      <c r="K482" s="2060"/>
      <c r="L482" s="2060"/>
      <c r="M482" s="2060"/>
      <c r="N482" s="2060"/>
      <c r="O482" s="2060"/>
      <c r="P482" s="2060"/>
      <c r="Q482" s="2060"/>
      <c r="R482" s="2060"/>
      <c r="S482" s="2060"/>
      <c r="T482" s="2060"/>
      <c r="U482" s="2061" t="str">
        <f t="shared" si="4"/>
        <v>4020 CT SCANS</v>
      </c>
      <c r="W482" s="455" t="b">
        <f>+'17HPM_DATA_INPUT'!C299='17_AUDIT_TOTALS_CK'!U482</f>
        <v>1</v>
      </c>
      <c r="X482" s="2065">
        <f>+'17HPM_DATA_INPUT'!D299-'17_AUDIT_TOTALS_CK'!C482</f>
        <v>290</v>
      </c>
      <c r="Y482" s="2065">
        <f>+'17HPM_DATA_INPUT'!E299-'17_AUDIT_TOTALS_CK'!D482</f>
        <v>359</v>
      </c>
      <c r="Z482" s="2065">
        <f>+'17HPM_DATA_INPUT'!F299-'17_AUDIT_TOTALS_CK'!E482</f>
        <v>15833</v>
      </c>
      <c r="AA482" s="2065">
        <f>+'17HPM_DATA_INPUT'!G299-'17_AUDIT_TOTALS_CK'!F482</f>
        <v>21283</v>
      </c>
      <c r="AB482" s="2065">
        <f>+'17HPM_DATA_INPUT'!H299-'17_AUDIT_TOTALS_CK'!G482</f>
        <v>498094</v>
      </c>
      <c r="AC482" s="2065">
        <f>+'17HPM_DATA_INPUT'!I299-'17_AUDIT_TOTALS_CK'!H482</f>
        <v>622978</v>
      </c>
      <c r="AD482" s="2065">
        <f>+'17HPM_DATA_INPUT'!J299-'17_AUDIT_TOTALS_CK'!I482</f>
        <v>184859</v>
      </c>
      <c r="AE482" s="2065">
        <f>+'17HPM_DATA_INPUT'!K299-'17_AUDIT_TOTALS_CK'!J482</f>
        <v>222053</v>
      </c>
      <c r="AF482" s="2065">
        <f>+'17HPM_DATA_INPUT'!L299-'17_AUDIT_TOTALS_CK'!K482</f>
        <v>34996</v>
      </c>
      <c r="AG482" s="2065">
        <f>+'17HPM_DATA_INPUT'!M299-'17_AUDIT_TOTALS_CK'!L482</f>
        <v>46765</v>
      </c>
      <c r="AH482" s="2065">
        <f>+'17HPM_DATA_INPUT'!N299-'17_AUDIT_TOTALS_CK'!M482</f>
        <v>149863</v>
      </c>
      <c r="AI482" s="2065">
        <f>+'17HPM_DATA_INPUT'!O299-'17_AUDIT_TOTALS_CK'!N482</f>
        <v>175288</v>
      </c>
      <c r="AJ482" s="2065">
        <f>+'17HPM_DATA_INPUT'!P299-'17_AUDIT_TOTALS_CK'!O482</f>
        <v>10223</v>
      </c>
      <c r="AK482" s="2065">
        <f>+'17HPM_DATA_INPUT'!Q299-'17_AUDIT_TOTALS_CK'!P482</f>
        <v>12292</v>
      </c>
      <c r="AL482" s="2065">
        <f>+'17HPM_DATA_INPUT'!R299-'17_AUDIT_TOTALS_CK'!Q482</f>
        <v>24839</v>
      </c>
      <c r="AM482" s="2065">
        <f>+'17HPM_DATA_INPUT'!S299-'17_AUDIT_TOTALS_CK'!R482</f>
        <v>35191</v>
      </c>
      <c r="AN482" s="2065">
        <f>+'17HPM_DATA_INPUT'!T299-'17_AUDIT_TOTALS_CK'!S482</f>
        <v>114801</v>
      </c>
      <c r="AO482" s="2065">
        <f>+'17HPM_DATA_INPUT'!U299-'17_AUDIT_TOTALS_CK'!T482</f>
        <v>127805</v>
      </c>
      <c r="AQ482" s="455" t="str">
        <f>'Departmental PL'!D496</f>
        <v>4020 CT SCANS</v>
      </c>
      <c r="AR482" s="456">
        <f>+C482-'Departmental PL'!F496</f>
        <v>-290</v>
      </c>
      <c r="AS482" s="456">
        <f>+D482-'Departmental PL'!G496</f>
        <v>-359</v>
      </c>
      <c r="AT482" s="456">
        <f>+E482-'Departmental PL'!H496</f>
        <v>-15833</v>
      </c>
      <c r="AU482" s="456">
        <f>+F482-'Departmental PL'!I496</f>
        <v>-21283</v>
      </c>
      <c r="AV482" s="456">
        <f>+G482-'Departmental PL'!J496</f>
        <v>-498094</v>
      </c>
      <c r="AW482" s="456">
        <f>+H482-'Departmental PL'!K496</f>
        <v>-622978</v>
      </c>
      <c r="AX482" s="456">
        <f>+I482-'Departmental PL'!L496</f>
        <v>-184859</v>
      </c>
      <c r="AY482" s="456">
        <f>+J482-'Departmental PL'!M496</f>
        <v>-222053</v>
      </c>
      <c r="AZ482" s="456">
        <f>+K482-'Departmental PL'!N496</f>
        <v>-34996</v>
      </c>
      <c r="BA482" s="456">
        <f>+L482-'Departmental PL'!O496</f>
        <v>-46765</v>
      </c>
      <c r="BB482" s="456">
        <f>+M482-'Departmental PL'!P496</f>
        <v>-149863</v>
      </c>
      <c r="BC482" s="456">
        <f>+N482-'Departmental PL'!Q496</f>
        <v>-175288</v>
      </c>
      <c r="BD482" s="456">
        <f>+O482-'Departmental PL'!R496</f>
        <v>-10223</v>
      </c>
      <c r="BE482" s="456">
        <f>+P482-'Departmental PL'!S496</f>
        <v>-12292</v>
      </c>
      <c r="BF482" s="456">
        <f>+Q482-'Departmental PL'!T496</f>
        <v>-24839</v>
      </c>
      <c r="BG482" s="456">
        <f>+R482-'Departmental PL'!U496</f>
        <v>-35191</v>
      </c>
      <c r="BH482" s="456">
        <f>+S482-'Departmental PL'!V496</f>
        <v>-114801</v>
      </c>
      <c r="BI482" s="456">
        <f>+T482-'Departmental PL'!W496</f>
        <v>-127805</v>
      </c>
    </row>
    <row r="483" spans="1:61" ht="20.25" hidden="1" customHeight="1" x14ac:dyDescent="0.25">
      <c r="A483" s="2067" t="s">
        <v>1630</v>
      </c>
      <c r="B483" s="2058" t="s">
        <v>2457</v>
      </c>
      <c r="C483" s="2060"/>
      <c r="D483" s="2060"/>
      <c r="E483" s="2060"/>
      <c r="F483" s="2060"/>
      <c r="G483" s="2060"/>
      <c r="H483" s="2060"/>
      <c r="I483" s="2060"/>
      <c r="J483" s="2060"/>
      <c r="K483" s="2060"/>
      <c r="L483" s="2060"/>
      <c r="M483" s="2060"/>
      <c r="N483" s="2060"/>
      <c r="O483" s="2060"/>
      <c r="P483" s="2060"/>
      <c r="Q483" s="2060"/>
      <c r="R483" s="2060"/>
      <c r="S483" s="2060"/>
      <c r="T483" s="2060"/>
      <c r="U483" s="2061" t="str">
        <f t="shared" si="4"/>
        <v>4040 DIAGNOSTIC X-RAY</v>
      </c>
      <c r="W483" s="455" t="b">
        <f>+'17HPM_DATA_INPUT'!C300='17_AUDIT_TOTALS_CK'!U483</f>
        <v>1</v>
      </c>
      <c r="X483" s="2065">
        <f>+'17HPM_DATA_INPUT'!D300-'17_AUDIT_TOTALS_CK'!C483</f>
        <v>3789</v>
      </c>
      <c r="Y483" s="2065">
        <f>+'17HPM_DATA_INPUT'!E300-'17_AUDIT_TOTALS_CK'!D483</f>
        <v>3894</v>
      </c>
      <c r="Z483" s="2065">
        <f>+'17HPM_DATA_INPUT'!F300-'17_AUDIT_TOTALS_CK'!E483</f>
        <v>6118</v>
      </c>
      <c r="AA483" s="2065">
        <f>+'17HPM_DATA_INPUT'!G300-'17_AUDIT_TOTALS_CK'!F483</f>
        <v>5967</v>
      </c>
      <c r="AB483" s="2065">
        <f>+'17HPM_DATA_INPUT'!H300-'17_AUDIT_TOTALS_CK'!G483</f>
        <v>1699011</v>
      </c>
      <c r="AC483" s="2065">
        <f>+'17HPM_DATA_INPUT'!I300-'17_AUDIT_TOTALS_CK'!H483</f>
        <v>1505297</v>
      </c>
      <c r="AD483" s="2065">
        <f>+'17HPM_DATA_INPUT'!J300-'17_AUDIT_TOTALS_CK'!I483</f>
        <v>703434</v>
      </c>
      <c r="AE483" s="2065">
        <f>+'17HPM_DATA_INPUT'!K300-'17_AUDIT_TOTALS_CK'!J483</f>
        <v>623624</v>
      </c>
      <c r="AF483" s="2065">
        <f>+'17HPM_DATA_INPUT'!L300-'17_AUDIT_TOTALS_CK'!K483</f>
        <v>362002</v>
      </c>
      <c r="AG483" s="2065">
        <f>+'17HPM_DATA_INPUT'!M300-'17_AUDIT_TOTALS_CK'!L483</f>
        <v>272293</v>
      </c>
      <c r="AH483" s="2065">
        <f>+'17HPM_DATA_INPUT'!N300-'17_AUDIT_TOTALS_CK'!M483</f>
        <v>341432</v>
      </c>
      <c r="AI483" s="2065">
        <f>+'17HPM_DATA_INPUT'!O300-'17_AUDIT_TOTALS_CK'!N483</f>
        <v>351331</v>
      </c>
      <c r="AJ483" s="2065">
        <f>+'17HPM_DATA_INPUT'!P300-'17_AUDIT_TOTALS_CK'!O483</f>
        <v>101726</v>
      </c>
      <c r="AK483" s="2065">
        <f>+'17HPM_DATA_INPUT'!Q300-'17_AUDIT_TOTALS_CK'!P483</f>
        <v>68445</v>
      </c>
      <c r="AL483" s="2065">
        <f>+'17HPM_DATA_INPUT'!R300-'17_AUDIT_TOTALS_CK'!Q483</f>
        <v>425059</v>
      </c>
      <c r="AM483" s="2065">
        <f>+'17HPM_DATA_INPUT'!S300-'17_AUDIT_TOTALS_CK'!R483</f>
        <v>373728</v>
      </c>
      <c r="AN483" s="2065">
        <f>+'17HPM_DATA_INPUT'!T300-'17_AUDIT_TOTALS_CK'!S483</f>
        <v>-185354</v>
      </c>
      <c r="AO483" s="2065">
        <f>+'17HPM_DATA_INPUT'!U300-'17_AUDIT_TOTALS_CK'!T483</f>
        <v>-90842</v>
      </c>
      <c r="AQ483" s="455" t="str">
        <f>'Departmental PL'!D497</f>
        <v>4040 DIAGNOSTIC X-RAY</v>
      </c>
      <c r="AR483" s="456">
        <f>+C483-'Departmental PL'!F497</f>
        <v>-3789</v>
      </c>
      <c r="AS483" s="456">
        <f>+D483-'Departmental PL'!G497</f>
        <v>-3894</v>
      </c>
      <c r="AT483" s="456">
        <f>+E483-'Departmental PL'!H497</f>
        <v>-6118</v>
      </c>
      <c r="AU483" s="456">
        <f>+F483-'Departmental PL'!I497</f>
        <v>-5967</v>
      </c>
      <c r="AV483" s="456">
        <f>+G483-'Departmental PL'!J497</f>
        <v>-1699011</v>
      </c>
      <c r="AW483" s="456">
        <f>+H483-'Departmental PL'!K497</f>
        <v>-1505297</v>
      </c>
      <c r="AX483" s="456">
        <f>+I483-'Departmental PL'!L497</f>
        <v>-703434</v>
      </c>
      <c r="AY483" s="456">
        <f>+J483-'Departmental PL'!M497</f>
        <v>-623624</v>
      </c>
      <c r="AZ483" s="456">
        <f>+K483-'Departmental PL'!N497</f>
        <v>-362002</v>
      </c>
      <c r="BA483" s="456">
        <f>+L483-'Departmental PL'!O497</f>
        <v>-272293</v>
      </c>
      <c r="BB483" s="456">
        <f>+M483-'Departmental PL'!P497</f>
        <v>-341432</v>
      </c>
      <c r="BC483" s="456">
        <f>+N483-'Departmental PL'!Q497</f>
        <v>-351331</v>
      </c>
      <c r="BD483" s="456">
        <f>+O483-'Departmental PL'!R497</f>
        <v>-101726</v>
      </c>
      <c r="BE483" s="456">
        <f>+P483-'Departmental PL'!S497</f>
        <v>-68445</v>
      </c>
      <c r="BF483" s="456">
        <f>+Q483-'Departmental PL'!T497</f>
        <v>-425059</v>
      </c>
      <c r="BG483" s="456">
        <f>+R483-'Departmental PL'!U497</f>
        <v>-373728</v>
      </c>
      <c r="BH483" s="456">
        <f>+S483-'Departmental PL'!V497</f>
        <v>185353</v>
      </c>
      <c r="BI483" s="456">
        <f>+T483-'Departmental PL'!W497</f>
        <v>90842</v>
      </c>
    </row>
    <row r="484" spans="1:61" ht="20.25" hidden="1" customHeight="1" x14ac:dyDescent="0.25">
      <c r="A484" s="2067" t="s">
        <v>1631</v>
      </c>
      <c r="B484" s="2058" t="s">
        <v>2458</v>
      </c>
      <c r="C484" s="2060"/>
      <c r="D484" s="2060"/>
      <c r="E484" s="2060"/>
      <c r="F484" s="2060"/>
      <c r="G484" s="2060"/>
      <c r="H484" s="2060"/>
      <c r="I484" s="2060"/>
      <c r="J484" s="2060"/>
      <c r="K484" s="2060"/>
      <c r="L484" s="2060"/>
      <c r="M484" s="2060"/>
      <c r="N484" s="2060"/>
      <c r="O484" s="2060"/>
      <c r="P484" s="2060"/>
      <c r="Q484" s="2060"/>
      <c r="R484" s="2060"/>
      <c r="S484" s="2060"/>
      <c r="T484" s="2060"/>
      <c r="U484" s="2061" t="str">
        <f t="shared" si="4"/>
        <v>4050 ANGIOGRAPHY</v>
      </c>
      <c r="W484" s="455" t="b">
        <f>+'17HPM_DATA_INPUT'!C301='17_AUDIT_TOTALS_CK'!U484</f>
        <v>1</v>
      </c>
      <c r="X484" s="2065">
        <f>+'17HPM_DATA_INPUT'!D301-'17_AUDIT_TOTALS_CK'!C484</f>
        <v>478</v>
      </c>
      <c r="Y484" s="2065">
        <f>+'17HPM_DATA_INPUT'!E301-'17_AUDIT_TOTALS_CK'!D484</f>
        <v>455</v>
      </c>
      <c r="Z484" s="2065">
        <f>+'17HPM_DATA_INPUT'!F301-'17_AUDIT_TOTALS_CK'!E484</f>
        <v>20431</v>
      </c>
      <c r="AA484" s="2065">
        <f>+'17HPM_DATA_INPUT'!G301-'17_AUDIT_TOTALS_CK'!F484</f>
        <v>28342</v>
      </c>
      <c r="AB484" s="2065">
        <f>+'17HPM_DATA_INPUT'!H301-'17_AUDIT_TOTALS_CK'!G484</f>
        <v>4361573</v>
      </c>
      <c r="AC484" s="2065">
        <f>+'17HPM_DATA_INPUT'!I301-'17_AUDIT_TOTALS_CK'!H484</f>
        <v>4011537</v>
      </c>
      <c r="AD484" s="2065">
        <f>+'17HPM_DATA_INPUT'!J301-'17_AUDIT_TOTALS_CK'!I484</f>
        <v>1900811</v>
      </c>
      <c r="AE484" s="2065">
        <f>+'17HPM_DATA_INPUT'!K301-'17_AUDIT_TOTALS_CK'!J484</f>
        <v>1743544</v>
      </c>
      <c r="AF484" s="2065">
        <f>+'17HPM_DATA_INPUT'!L301-'17_AUDIT_TOTALS_CK'!K484</f>
        <v>953387</v>
      </c>
      <c r="AG484" s="2065">
        <f>+'17HPM_DATA_INPUT'!M301-'17_AUDIT_TOTALS_CK'!L484</f>
        <v>1419218</v>
      </c>
      <c r="AH484" s="2065">
        <f>+'17HPM_DATA_INPUT'!N301-'17_AUDIT_TOTALS_CK'!M484</f>
        <v>947424</v>
      </c>
      <c r="AI484" s="2065">
        <f>+'17HPM_DATA_INPUT'!O301-'17_AUDIT_TOTALS_CK'!N484</f>
        <v>324326</v>
      </c>
      <c r="AJ484" s="2065">
        <f>+'17HPM_DATA_INPUT'!P301-'17_AUDIT_TOTALS_CK'!O484</f>
        <v>272232</v>
      </c>
      <c r="AK484" s="2065">
        <f>+'17HPM_DATA_INPUT'!Q301-'17_AUDIT_TOTALS_CK'!P484</f>
        <v>362494</v>
      </c>
      <c r="AL484" s="2065">
        <f>+'17HPM_DATA_INPUT'!R301-'17_AUDIT_TOTALS_CK'!Q484</f>
        <v>465404</v>
      </c>
      <c r="AM484" s="2065">
        <f>+'17HPM_DATA_INPUT'!S301-'17_AUDIT_TOTALS_CK'!R484</f>
        <v>676723</v>
      </c>
      <c r="AN484" s="2065">
        <f>+'17HPM_DATA_INPUT'!T301-'17_AUDIT_TOTALS_CK'!S484</f>
        <v>209788</v>
      </c>
      <c r="AO484" s="2065">
        <f>+'17HPM_DATA_INPUT'!U301-'17_AUDIT_TOTALS_CK'!T484</f>
        <v>-714892</v>
      </c>
      <c r="AQ484" s="455" t="str">
        <f>'Departmental PL'!D498</f>
        <v>4050 ANGIOGRAPHY</v>
      </c>
      <c r="AR484" s="456">
        <f>+C484-'Departmental PL'!F498</f>
        <v>-478</v>
      </c>
      <c r="AS484" s="456">
        <f>+D484-'Departmental PL'!G498</f>
        <v>-455</v>
      </c>
      <c r="AT484" s="456">
        <f>+E484-'Departmental PL'!H498</f>
        <v>-20431</v>
      </c>
      <c r="AU484" s="456">
        <f>+F484-'Departmental PL'!I498</f>
        <v>-28342</v>
      </c>
      <c r="AV484" s="456">
        <f>+G484-'Departmental PL'!J498</f>
        <v>-4361573</v>
      </c>
      <c r="AW484" s="456">
        <f>+H484-'Departmental PL'!K498</f>
        <v>-4011537</v>
      </c>
      <c r="AX484" s="456">
        <f>+I484-'Departmental PL'!L498</f>
        <v>-1900811</v>
      </c>
      <c r="AY484" s="456">
        <f>+J484-'Departmental PL'!M498</f>
        <v>-1743544</v>
      </c>
      <c r="AZ484" s="456">
        <f>+K484-'Departmental PL'!N498</f>
        <v>-953387</v>
      </c>
      <c r="BA484" s="456">
        <f>+L484-'Departmental PL'!O498</f>
        <v>-1419218</v>
      </c>
      <c r="BB484" s="456">
        <f>+M484-'Departmental PL'!P498</f>
        <v>-947424</v>
      </c>
      <c r="BC484" s="456">
        <f>+N484-'Departmental PL'!Q498</f>
        <v>-324326</v>
      </c>
      <c r="BD484" s="456">
        <f>+O484-'Departmental PL'!R498</f>
        <v>-272232</v>
      </c>
      <c r="BE484" s="456">
        <f>+P484-'Departmental PL'!S498</f>
        <v>-362494</v>
      </c>
      <c r="BF484" s="456">
        <f>+Q484-'Departmental PL'!T498</f>
        <v>-465404</v>
      </c>
      <c r="BG484" s="456">
        <f>+R484-'Departmental PL'!U498</f>
        <v>-676723</v>
      </c>
      <c r="BH484" s="456">
        <f>+S484-'Departmental PL'!V498</f>
        <v>-209788</v>
      </c>
      <c r="BI484" s="456">
        <f>+T484-'Departmental PL'!W498</f>
        <v>714891</v>
      </c>
    </row>
    <row r="485" spans="1:61" ht="20.25" hidden="1" customHeight="1" x14ac:dyDescent="0.25">
      <c r="A485" s="1132" t="s">
        <v>1632</v>
      </c>
      <c r="B485" s="2058" t="s">
        <v>2459</v>
      </c>
      <c r="C485" s="2060"/>
      <c r="D485" s="2060"/>
      <c r="E485" s="2060"/>
      <c r="F485" s="2060"/>
      <c r="G485" s="2060"/>
      <c r="H485" s="2060"/>
      <c r="I485" s="2060"/>
      <c r="J485" s="2060"/>
      <c r="K485" s="2060"/>
      <c r="L485" s="2060"/>
      <c r="M485" s="2060"/>
      <c r="N485" s="2060"/>
      <c r="O485" s="2060"/>
      <c r="P485" s="2060"/>
      <c r="Q485" s="2060"/>
      <c r="R485" s="2060"/>
      <c r="S485" s="2060"/>
      <c r="T485" s="2060"/>
      <c r="U485" s="2061" t="str">
        <f t="shared" si="4"/>
        <v>4060 NUCLEAR MEDICINE</v>
      </c>
      <c r="W485" s="455" t="b">
        <f>+'17HPM_DATA_INPUT'!C302='17_AUDIT_TOTALS_CK'!U485</f>
        <v>1</v>
      </c>
      <c r="X485" s="2065">
        <f>+'17HPM_DATA_INPUT'!D302-'17_AUDIT_TOTALS_CK'!C485</f>
        <v>182</v>
      </c>
      <c r="Y485" s="2065">
        <f>+'17HPM_DATA_INPUT'!E302-'17_AUDIT_TOTALS_CK'!D485</f>
        <v>210</v>
      </c>
      <c r="Z485" s="2065">
        <f>+'17HPM_DATA_INPUT'!F302-'17_AUDIT_TOTALS_CK'!E485</f>
        <v>339</v>
      </c>
      <c r="AA485" s="2065">
        <f>+'17HPM_DATA_INPUT'!G302-'17_AUDIT_TOTALS_CK'!F485</f>
        <v>374</v>
      </c>
      <c r="AB485" s="2065">
        <f>+'17HPM_DATA_INPUT'!H302-'17_AUDIT_TOTALS_CK'!G485</f>
        <v>321330</v>
      </c>
      <c r="AC485" s="2065">
        <f>+'17HPM_DATA_INPUT'!I302-'17_AUDIT_TOTALS_CK'!H485</f>
        <v>322548</v>
      </c>
      <c r="AD485" s="2065">
        <f>+'17HPM_DATA_INPUT'!J302-'17_AUDIT_TOTALS_CK'!I485</f>
        <v>120122</v>
      </c>
      <c r="AE485" s="2065">
        <f>+'17HPM_DATA_INPUT'!K302-'17_AUDIT_TOTALS_CK'!J485</f>
        <v>110024</v>
      </c>
      <c r="AF485" s="2065">
        <f>+'17HPM_DATA_INPUT'!L302-'17_AUDIT_TOTALS_CK'!K485</f>
        <v>81667</v>
      </c>
      <c r="AG485" s="2065">
        <f>+'17HPM_DATA_INPUT'!M302-'17_AUDIT_TOTALS_CK'!L485</f>
        <v>77721</v>
      </c>
      <c r="AH485" s="2065">
        <f>+'17HPM_DATA_INPUT'!N302-'17_AUDIT_TOTALS_CK'!M485</f>
        <v>38455</v>
      </c>
      <c r="AI485" s="2065">
        <f>+'17HPM_DATA_INPUT'!O302-'17_AUDIT_TOTALS_CK'!N485</f>
        <v>32303</v>
      </c>
      <c r="AJ485" s="2065">
        <f>+'17HPM_DATA_INPUT'!P302-'17_AUDIT_TOTALS_CK'!O485</f>
        <v>22949</v>
      </c>
      <c r="AK485" s="2065">
        <f>+'17HPM_DATA_INPUT'!Q302-'17_AUDIT_TOTALS_CK'!P485</f>
        <v>19536</v>
      </c>
      <c r="AL485" s="2065">
        <f>+'17HPM_DATA_INPUT'!R302-'17_AUDIT_TOTALS_CK'!Q485</f>
        <v>33472</v>
      </c>
      <c r="AM485" s="2065">
        <f>+'17HPM_DATA_INPUT'!S302-'17_AUDIT_TOTALS_CK'!R485</f>
        <v>28518</v>
      </c>
      <c r="AN485" s="2065">
        <f>+'17HPM_DATA_INPUT'!T302-'17_AUDIT_TOTALS_CK'!S485</f>
        <v>-17967</v>
      </c>
      <c r="AO485" s="2065">
        <f>+'17HPM_DATA_INPUT'!U302-'17_AUDIT_TOTALS_CK'!T485</f>
        <v>-15752</v>
      </c>
      <c r="AQ485" s="455" t="str">
        <f>'Departmental PL'!D499</f>
        <v>4060 NUCLEAR MEDICINE</v>
      </c>
      <c r="AR485" s="456">
        <f>+C485-'Departmental PL'!F499</f>
        <v>-182</v>
      </c>
      <c r="AS485" s="456">
        <f>+D485-'Departmental PL'!G499</f>
        <v>-210</v>
      </c>
      <c r="AT485" s="456">
        <f>+E485-'Departmental PL'!H499</f>
        <v>-339</v>
      </c>
      <c r="AU485" s="456">
        <f>+F485-'Departmental PL'!I499</f>
        <v>-374</v>
      </c>
      <c r="AV485" s="456">
        <f>+G485-'Departmental PL'!J499</f>
        <v>-321330</v>
      </c>
      <c r="AW485" s="456">
        <f>+H485-'Departmental PL'!K499</f>
        <v>-322548</v>
      </c>
      <c r="AX485" s="456">
        <f>+I485-'Departmental PL'!L499</f>
        <v>-120122</v>
      </c>
      <c r="AY485" s="456">
        <f>+J485-'Departmental PL'!M499</f>
        <v>-110024</v>
      </c>
      <c r="AZ485" s="456">
        <f>+K485-'Departmental PL'!N499</f>
        <v>-81667</v>
      </c>
      <c r="BA485" s="456">
        <f>+L485-'Departmental PL'!O499</f>
        <v>-77721</v>
      </c>
      <c r="BB485" s="456">
        <f>+M485-'Departmental PL'!P499</f>
        <v>-38455</v>
      </c>
      <c r="BC485" s="456">
        <f>+N485-'Departmental PL'!Q499</f>
        <v>-32303</v>
      </c>
      <c r="BD485" s="456">
        <f>+O485-'Departmental PL'!R499</f>
        <v>-22949</v>
      </c>
      <c r="BE485" s="456">
        <f>+P485-'Departmental PL'!S499</f>
        <v>-19536</v>
      </c>
      <c r="BF485" s="456">
        <f>+Q485-'Departmental PL'!T499</f>
        <v>-33472</v>
      </c>
      <c r="BG485" s="456">
        <f>+R485-'Departmental PL'!U499</f>
        <v>-28518</v>
      </c>
      <c r="BH485" s="456">
        <f>+S485-'Departmental PL'!V499</f>
        <v>17966</v>
      </c>
      <c r="BI485" s="456">
        <f>+T485-'Departmental PL'!W499</f>
        <v>15751</v>
      </c>
    </row>
    <row r="486" spans="1:61" ht="20.25" hidden="1" customHeight="1" x14ac:dyDescent="0.25">
      <c r="A486" s="2067" t="s">
        <v>1633</v>
      </c>
      <c r="B486" s="2058" t="s">
        <v>2460</v>
      </c>
      <c r="C486" s="2060"/>
      <c r="D486" s="2060"/>
      <c r="E486" s="2060"/>
      <c r="F486" s="2060"/>
      <c r="G486" s="2060"/>
      <c r="H486" s="2060"/>
      <c r="I486" s="2060"/>
      <c r="J486" s="2060"/>
      <c r="K486" s="2060"/>
      <c r="L486" s="2060"/>
      <c r="M486" s="2060"/>
      <c r="N486" s="2060"/>
      <c r="O486" s="2060"/>
      <c r="P486" s="2060"/>
      <c r="Q486" s="2060"/>
      <c r="R486" s="2060"/>
      <c r="S486" s="2060"/>
      <c r="T486" s="2060"/>
      <c r="U486" s="2061" t="str">
        <f t="shared" si="4"/>
        <v>4070 NSURG RADIOLOGY</v>
      </c>
      <c r="W486" s="455" t="b">
        <f>+'17HPM_DATA_INPUT'!C303='17_AUDIT_TOTALS_CK'!U486</f>
        <v>1</v>
      </c>
      <c r="X486" s="2065">
        <f>+'17HPM_DATA_INPUT'!D303-'17_AUDIT_TOTALS_CK'!C486</f>
        <v>179</v>
      </c>
      <c r="Y486" s="2065">
        <f>+'17HPM_DATA_INPUT'!E303-'17_AUDIT_TOTALS_CK'!D486</f>
        <v>212</v>
      </c>
      <c r="Z486" s="2065">
        <f>+'17HPM_DATA_INPUT'!F303-'17_AUDIT_TOTALS_CK'!E486</f>
        <v>442</v>
      </c>
      <c r="AA486" s="2065">
        <f>+'17HPM_DATA_INPUT'!G303-'17_AUDIT_TOTALS_CK'!F486</f>
        <v>505</v>
      </c>
      <c r="AB486" s="2065">
        <f>+'17HPM_DATA_INPUT'!H303-'17_AUDIT_TOTALS_CK'!G486</f>
        <v>380772</v>
      </c>
      <c r="AC486" s="2065">
        <f>+'17HPM_DATA_INPUT'!I303-'17_AUDIT_TOTALS_CK'!H486</f>
        <v>469175</v>
      </c>
      <c r="AD486" s="2065">
        <f>+'17HPM_DATA_INPUT'!J303-'17_AUDIT_TOTALS_CK'!I486</f>
        <v>147238</v>
      </c>
      <c r="AE486" s="2065">
        <f>+'17HPM_DATA_INPUT'!K303-'17_AUDIT_TOTALS_CK'!J486</f>
        <v>190247</v>
      </c>
      <c r="AF486" s="2065">
        <f>+'17HPM_DATA_INPUT'!L303-'17_AUDIT_TOTALS_CK'!K486</f>
        <v>78277</v>
      </c>
      <c r="AG486" s="2065">
        <f>+'17HPM_DATA_INPUT'!M303-'17_AUDIT_TOTALS_CK'!L486</f>
        <v>87582</v>
      </c>
      <c r="AH486" s="2065">
        <f>+'17HPM_DATA_INPUT'!N303-'17_AUDIT_TOTALS_CK'!M486</f>
        <v>68961</v>
      </c>
      <c r="AI486" s="2065">
        <f>+'17HPM_DATA_INPUT'!O303-'17_AUDIT_TOTALS_CK'!N486</f>
        <v>102666</v>
      </c>
      <c r="AJ486" s="2065">
        <f>+'17HPM_DATA_INPUT'!P303-'17_AUDIT_TOTALS_CK'!O486</f>
        <v>22004</v>
      </c>
      <c r="AK486" s="2065">
        <f>+'17HPM_DATA_INPUT'!Q303-'17_AUDIT_TOTALS_CK'!P486</f>
        <v>22019</v>
      </c>
      <c r="AL486" s="2065">
        <f>+'17HPM_DATA_INPUT'!R303-'17_AUDIT_TOTALS_CK'!Q486</f>
        <v>18382</v>
      </c>
      <c r="AM486" s="2065">
        <f>+'17HPM_DATA_INPUT'!S303-'17_AUDIT_TOTALS_CK'!R486</f>
        <v>18959</v>
      </c>
      <c r="AN486" s="2065">
        <f>+'17HPM_DATA_INPUT'!T303-'17_AUDIT_TOTALS_CK'!S486</f>
        <v>28575</v>
      </c>
      <c r="AO486" s="2065">
        <f>+'17HPM_DATA_INPUT'!U303-'17_AUDIT_TOTALS_CK'!T486</f>
        <v>61688</v>
      </c>
      <c r="AQ486" s="455" t="str">
        <f>'Departmental PL'!D500</f>
        <v>4070 NSURG RADIOLOGY</v>
      </c>
      <c r="AR486" s="456">
        <f>+C486-'Departmental PL'!F500</f>
        <v>-179</v>
      </c>
      <c r="AS486" s="456">
        <f>+D486-'Departmental PL'!G500</f>
        <v>-212</v>
      </c>
      <c r="AT486" s="456">
        <f>+E486-'Departmental PL'!H500</f>
        <v>-442</v>
      </c>
      <c r="AU486" s="456">
        <f>+F486-'Departmental PL'!I500</f>
        <v>-505</v>
      </c>
      <c r="AV486" s="456">
        <f>+G486-'Departmental PL'!J500</f>
        <v>-380772</v>
      </c>
      <c r="AW486" s="456">
        <f>+H486-'Departmental PL'!K500</f>
        <v>-469175</v>
      </c>
      <c r="AX486" s="456">
        <f>+I486-'Departmental PL'!L500</f>
        <v>-147238</v>
      </c>
      <c r="AY486" s="456">
        <f>+J486-'Departmental PL'!M500</f>
        <v>-190247</v>
      </c>
      <c r="AZ486" s="456">
        <f>+K486-'Departmental PL'!N500</f>
        <v>-78277</v>
      </c>
      <c r="BA486" s="456">
        <f>+L486-'Departmental PL'!O500</f>
        <v>-87582</v>
      </c>
      <c r="BB486" s="456">
        <f>+M486-'Departmental PL'!P500</f>
        <v>-68961</v>
      </c>
      <c r="BC486" s="456">
        <f>+N486-'Departmental PL'!Q500</f>
        <v>-102665</v>
      </c>
      <c r="BD486" s="456">
        <f>+O486-'Departmental PL'!R500</f>
        <v>-22004</v>
      </c>
      <c r="BE486" s="456">
        <f>+P486-'Departmental PL'!S500</f>
        <v>-22019</v>
      </c>
      <c r="BF486" s="456">
        <f>+Q486-'Departmental PL'!T500</f>
        <v>-18382</v>
      </c>
      <c r="BG486" s="456">
        <f>+R486-'Departmental PL'!U500</f>
        <v>-18959</v>
      </c>
      <c r="BH486" s="456">
        <f>+S486-'Departmental PL'!V500</f>
        <v>-28575</v>
      </c>
      <c r="BI486" s="456">
        <f>+T486-'Departmental PL'!W500</f>
        <v>-61687</v>
      </c>
    </row>
    <row r="487" spans="1:61" ht="20.25" hidden="1" customHeight="1" x14ac:dyDescent="0.25">
      <c r="A487" s="2067" t="s">
        <v>1634</v>
      </c>
      <c r="B487" s="2058" t="s">
        <v>2461</v>
      </c>
      <c r="C487" s="2060"/>
      <c r="D487" s="2060"/>
      <c r="E487" s="2060"/>
      <c r="F487" s="2060"/>
      <c r="G487" s="2060"/>
      <c r="H487" s="2060"/>
      <c r="I487" s="2060"/>
      <c r="J487" s="2060"/>
      <c r="K487" s="2060"/>
      <c r="L487" s="2060"/>
      <c r="M487" s="2060"/>
      <c r="N487" s="2060"/>
      <c r="O487" s="2060"/>
      <c r="P487" s="2060"/>
      <c r="Q487" s="2060"/>
      <c r="R487" s="2060"/>
      <c r="S487" s="2060"/>
      <c r="T487" s="2060"/>
      <c r="U487" s="2061" t="str">
        <f t="shared" si="4"/>
        <v>4080 MAGNETIC RES IMAGING</v>
      </c>
      <c r="W487" s="455" t="b">
        <f>+'17HPM_DATA_INPUT'!C304='17_AUDIT_TOTALS_CK'!U487</f>
        <v>1</v>
      </c>
      <c r="X487" s="2065">
        <f>+'17HPM_DATA_INPUT'!D304-'17_AUDIT_TOTALS_CK'!C487</f>
        <v>102</v>
      </c>
      <c r="Y487" s="2065">
        <f>+'17HPM_DATA_INPUT'!E304-'17_AUDIT_TOTALS_CK'!D487</f>
        <v>122</v>
      </c>
      <c r="Z487" s="2065">
        <f>+'17HPM_DATA_INPUT'!F304-'17_AUDIT_TOTALS_CK'!E487</f>
        <v>5192</v>
      </c>
      <c r="AA487" s="2065">
        <f>+'17HPM_DATA_INPUT'!G304-'17_AUDIT_TOTALS_CK'!F487</f>
        <v>5969</v>
      </c>
      <c r="AB487" s="2065">
        <f>+'17HPM_DATA_INPUT'!H304-'17_AUDIT_TOTALS_CK'!G487</f>
        <v>378015</v>
      </c>
      <c r="AC487" s="2065">
        <f>+'17HPM_DATA_INPUT'!I304-'17_AUDIT_TOTALS_CK'!H487</f>
        <v>470417</v>
      </c>
      <c r="AD487" s="2065">
        <f>+'17HPM_DATA_INPUT'!J304-'17_AUDIT_TOTALS_CK'!I487</f>
        <v>107972</v>
      </c>
      <c r="AE487" s="2065">
        <f>+'17HPM_DATA_INPUT'!K304-'17_AUDIT_TOTALS_CK'!J487</f>
        <v>147308</v>
      </c>
      <c r="AF487" s="2065">
        <f>+'17HPM_DATA_INPUT'!L304-'17_AUDIT_TOTALS_CK'!K487</f>
        <v>33179</v>
      </c>
      <c r="AG487" s="2065">
        <f>+'17HPM_DATA_INPUT'!M304-'17_AUDIT_TOTALS_CK'!L487</f>
        <v>42342</v>
      </c>
      <c r="AH487" s="2065">
        <f>+'17HPM_DATA_INPUT'!N304-'17_AUDIT_TOTALS_CK'!M487</f>
        <v>74793</v>
      </c>
      <c r="AI487" s="2065">
        <f>+'17HPM_DATA_INPUT'!O304-'17_AUDIT_TOTALS_CK'!N487</f>
        <v>104966</v>
      </c>
      <c r="AJ487" s="2065">
        <f>+'17HPM_DATA_INPUT'!P304-'17_AUDIT_TOTALS_CK'!O487</f>
        <v>9632</v>
      </c>
      <c r="AK487" s="2065">
        <f>+'17HPM_DATA_INPUT'!Q304-'17_AUDIT_TOTALS_CK'!P487</f>
        <v>11045</v>
      </c>
      <c r="AL487" s="2065">
        <f>+'17HPM_DATA_INPUT'!R304-'17_AUDIT_TOTALS_CK'!Q487</f>
        <v>40893</v>
      </c>
      <c r="AM487" s="2065">
        <f>+'17HPM_DATA_INPUT'!S304-'17_AUDIT_TOTALS_CK'!R487</f>
        <v>54096</v>
      </c>
      <c r="AN487" s="2065">
        <f>+'17HPM_DATA_INPUT'!T304-'17_AUDIT_TOTALS_CK'!S487</f>
        <v>24267</v>
      </c>
      <c r="AO487" s="2065">
        <f>+'17HPM_DATA_INPUT'!U304-'17_AUDIT_TOTALS_CK'!T487</f>
        <v>39825</v>
      </c>
      <c r="AQ487" s="455" t="str">
        <f>'Departmental PL'!D501</f>
        <v>4080 MAGNETIC RES IMAGING</v>
      </c>
      <c r="AR487" s="456">
        <f>+C487-'Departmental PL'!F501</f>
        <v>-102</v>
      </c>
      <c r="AS487" s="456">
        <f>+D487-'Departmental PL'!G501</f>
        <v>-122</v>
      </c>
      <c r="AT487" s="456">
        <f>+E487-'Departmental PL'!H501</f>
        <v>-5192</v>
      </c>
      <c r="AU487" s="456">
        <f>+F487-'Departmental PL'!I501</f>
        <v>-5969</v>
      </c>
      <c r="AV487" s="456">
        <f>+G487-'Departmental PL'!J501</f>
        <v>-378015</v>
      </c>
      <c r="AW487" s="456">
        <f>+H487-'Departmental PL'!K501</f>
        <v>-470417</v>
      </c>
      <c r="AX487" s="456">
        <f>+I487-'Departmental PL'!L501</f>
        <v>-107972</v>
      </c>
      <c r="AY487" s="456">
        <f>+J487-'Departmental PL'!M501</f>
        <v>-147308</v>
      </c>
      <c r="AZ487" s="456">
        <f>+K487-'Departmental PL'!N501</f>
        <v>-33179</v>
      </c>
      <c r="BA487" s="456">
        <f>+L487-'Departmental PL'!O501</f>
        <v>-42342</v>
      </c>
      <c r="BB487" s="456">
        <f>+M487-'Departmental PL'!P501</f>
        <v>-74793</v>
      </c>
      <c r="BC487" s="456">
        <f>+N487-'Departmental PL'!Q501</f>
        <v>-104966</v>
      </c>
      <c r="BD487" s="456">
        <f>+O487-'Departmental PL'!R501</f>
        <v>-9632</v>
      </c>
      <c r="BE487" s="456">
        <f>+P487-'Departmental PL'!S501</f>
        <v>-11045</v>
      </c>
      <c r="BF487" s="456">
        <f>+Q487-'Departmental PL'!T501</f>
        <v>-40893</v>
      </c>
      <c r="BG487" s="456">
        <f>+R487-'Departmental PL'!U501</f>
        <v>-54096</v>
      </c>
      <c r="BH487" s="456">
        <f>+S487-'Departmental PL'!V501</f>
        <v>-24268</v>
      </c>
      <c r="BI487" s="456">
        <f>+T487-'Departmental PL'!W501</f>
        <v>-39825</v>
      </c>
    </row>
    <row r="488" spans="1:61" ht="20.25" hidden="1" customHeight="1" x14ac:dyDescent="0.25">
      <c r="A488" s="2097" t="s">
        <v>1635</v>
      </c>
      <c r="B488" s="2074" t="s">
        <v>2462</v>
      </c>
      <c r="C488" s="2075"/>
      <c r="D488" s="2075"/>
      <c r="E488" s="2075"/>
      <c r="F488" s="2075"/>
      <c r="G488" s="2075"/>
      <c r="H488" s="2075"/>
      <c r="I488" s="2075"/>
      <c r="J488" s="2075"/>
      <c r="K488" s="2075"/>
      <c r="L488" s="2075"/>
      <c r="M488" s="2075"/>
      <c r="N488" s="2075"/>
      <c r="O488" s="2075"/>
      <c r="P488" s="2075"/>
      <c r="Q488" s="2075"/>
      <c r="R488" s="2075"/>
      <c r="S488" s="2075"/>
      <c r="T488" s="2075"/>
      <c r="U488" s="2061" t="str">
        <f t="shared" si="4"/>
        <v>4100 RADIOLOGY-CLCROSSING</v>
      </c>
      <c r="W488" s="455" t="b">
        <f>+'17HPM_DATA_INPUT'!C306='17_AUDIT_TOTALS_CK'!U488</f>
        <v>1</v>
      </c>
      <c r="X488" s="2065">
        <f>+'17HPM_DATA_INPUT'!D306-'17_AUDIT_TOTALS_CK'!C488</f>
        <v>1</v>
      </c>
      <c r="Y488" s="2065">
        <f>+'17HPM_DATA_INPUT'!E306-'17_AUDIT_TOTALS_CK'!D488</f>
        <v>2</v>
      </c>
      <c r="Z488" s="2065">
        <f>+'17HPM_DATA_INPUT'!F306-'17_AUDIT_TOTALS_CK'!E488</f>
        <v>1</v>
      </c>
      <c r="AA488" s="2065">
        <f>+'17HPM_DATA_INPUT'!G306-'17_AUDIT_TOTALS_CK'!F488</f>
        <v>1</v>
      </c>
      <c r="AB488" s="2065">
        <f>+'17HPM_DATA_INPUT'!H306-'17_AUDIT_TOTALS_CK'!G488</f>
        <v>164</v>
      </c>
      <c r="AC488" s="2065">
        <f>+'17HPM_DATA_INPUT'!I306-'17_AUDIT_TOTALS_CK'!H488</f>
        <v>137</v>
      </c>
      <c r="AD488" s="2065">
        <f>+'17HPM_DATA_INPUT'!J306-'17_AUDIT_TOTALS_CK'!I488</f>
        <v>94</v>
      </c>
      <c r="AE488" s="2065">
        <f>+'17HPM_DATA_INPUT'!K306-'17_AUDIT_TOTALS_CK'!J488</f>
        <v>115</v>
      </c>
      <c r="AF488" s="2065">
        <f>+'17HPM_DATA_INPUT'!L306-'17_AUDIT_TOTALS_CK'!K488</f>
        <v>24</v>
      </c>
      <c r="AG488" s="2065">
        <f>+'17HPM_DATA_INPUT'!M306-'17_AUDIT_TOTALS_CK'!L488</f>
        <v>24</v>
      </c>
      <c r="AH488" s="2065">
        <f>+'17HPM_DATA_INPUT'!N306-'17_AUDIT_TOTALS_CK'!M488</f>
        <v>70</v>
      </c>
      <c r="AI488" s="2065">
        <f>+'17HPM_DATA_INPUT'!O306-'17_AUDIT_TOTALS_CK'!N488</f>
        <v>91</v>
      </c>
      <c r="AJ488" s="2065">
        <f>+'17HPM_DATA_INPUT'!P306-'17_AUDIT_TOTALS_CK'!O488</f>
        <v>7</v>
      </c>
      <c r="AK488" s="2065">
        <f>+'17HPM_DATA_INPUT'!Q306-'17_AUDIT_TOTALS_CK'!P488</f>
        <v>6</v>
      </c>
      <c r="AL488" s="2065">
        <f>+'17HPM_DATA_INPUT'!R306-'17_AUDIT_TOTALS_CK'!Q488</f>
        <v>10</v>
      </c>
      <c r="AM488" s="2065">
        <f>+'17HPM_DATA_INPUT'!S306-'17_AUDIT_TOTALS_CK'!R488</f>
        <v>12</v>
      </c>
      <c r="AN488" s="2065">
        <f>+'17HPM_DATA_INPUT'!T306-'17_AUDIT_TOTALS_CK'!S488</f>
        <v>52</v>
      </c>
      <c r="AO488" s="2065">
        <f>+'17HPM_DATA_INPUT'!U306-'17_AUDIT_TOTALS_CK'!T488</f>
        <v>73</v>
      </c>
      <c r="AQ488" s="455" t="str">
        <f>'Departmental PL'!D503</f>
        <v>4100 RADIOLOGY-CLCROSSING</v>
      </c>
      <c r="AR488" s="456">
        <f>+C488-'Departmental PL'!F503</f>
        <v>-1</v>
      </c>
      <c r="AS488" s="456">
        <f>+D488-'Departmental PL'!G503</f>
        <v>-2</v>
      </c>
      <c r="AT488" s="456">
        <f>+E488-'Departmental PL'!H503</f>
        <v>-1</v>
      </c>
      <c r="AU488" s="456">
        <f>+F488-'Departmental PL'!I503</f>
        <v>-1</v>
      </c>
      <c r="AV488" s="456">
        <f>+G488-'Departmental PL'!J503</f>
        <v>-164</v>
      </c>
      <c r="AW488" s="456">
        <f>+H488-'Departmental PL'!K503</f>
        <v>-137</v>
      </c>
      <c r="AX488" s="456">
        <f>+I488-'Departmental PL'!L503</f>
        <v>-94</v>
      </c>
      <c r="AY488" s="456">
        <f>+J488-'Departmental PL'!M503</f>
        <v>-115</v>
      </c>
      <c r="AZ488" s="456">
        <f>+K488-'Departmental PL'!N503</f>
        <v>-24</v>
      </c>
      <c r="BA488" s="456">
        <f>+L488-'Departmental PL'!O503</f>
        <v>-24</v>
      </c>
      <c r="BB488" s="456">
        <f>+M488-'Departmental PL'!P503</f>
        <v>-70</v>
      </c>
      <c r="BC488" s="456">
        <f>+N488-'Departmental PL'!Q503</f>
        <v>-91</v>
      </c>
      <c r="BD488" s="456">
        <f>+O488-'Departmental PL'!R503</f>
        <v>-7</v>
      </c>
      <c r="BE488" s="456">
        <f>+P488-'Departmental PL'!S503</f>
        <v>-6</v>
      </c>
      <c r="BF488" s="456">
        <f>+Q488-'Departmental PL'!T503</f>
        <v>-10</v>
      </c>
      <c r="BG488" s="456">
        <f>+R488-'Departmental PL'!U503</f>
        <v>-12</v>
      </c>
      <c r="BH488" s="456">
        <f>+S488-'Departmental PL'!V503</f>
        <v>-53</v>
      </c>
      <c r="BI488" s="456">
        <f>+T488-'Departmental PL'!W503</f>
        <v>-73</v>
      </c>
    </row>
    <row r="489" spans="1:61" ht="20.25" hidden="1" customHeight="1" x14ac:dyDescent="0.25">
      <c r="A489" s="2067" t="s">
        <v>1636</v>
      </c>
      <c r="B489" s="2058" t="s">
        <v>2463</v>
      </c>
      <c r="C489" s="2060"/>
      <c r="D489" s="2060"/>
      <c r="E489" s="2060"/>
      <c r="F489" s="2060"/>
      <c r="G489" s="2060"/>
      <c r="H489" s="2060"/>
      <c r="I489" s="2060"/>
      <c r="J489" s="2060"/>
      <c r="K489" s="2060"/>
      <c r="L489" s="2060"/>
      <c r="M489" s="2060"/>
      <c r="N489" s="2060"/>
      <c r="O489" s="2060"/>
      <c r="P489" s="2060"/>
      <c r="Q489" s="2060"/>
      <c r="R489" s="2060"/>
      <c r="S489" s="2060"/>
      <c r="T489" s="2060"/>
      <c r="U489" s="2061" t="str">
        <f t="shared" si="4"/>
        <v>4110 BREAST CARE CTR - IMAGING SRVS</v>
      </c>
      <c r="W489" s="455" t="b">
        <f>+'17HPM_DATA_INPUT'!C307='17_AUDIT_TOTALS_CK'!U489</f>
        <v>1</v>
      </c>
      <c r="X489" s="2065">
        <f>+'17HPM_DATA_INPUT'!D307-'17_AUDIT_TOTALS_CK'!C489</f>
        <v>77</v>
      </c>
      <c r="Y489" s="2065">
        <f>+'17HPM_DATA_INPUT'!E307-'17_AUDIT_TOTALS_CK'!D489</f>
        <v>135</v>
      </c>
      <c r="Z489" s="2065">
        <f>+'17HPM_DATA_INPUT'!F307-'17_AUDIT_TOTALS_CK'!E489</f>
        <v>213</v>
      </c>
      <c r="AA489" s="2065">
        <f>+'17HPM_DATA_INPUT'!G307-'17_AUDIT_TOTALS_CK'!F489</f>
        <v>403</v>
      </c>
      <c r="AB489" s="2065">
        <f>+'17HPM_DATA_INPUT'!H307-'17_AUDIT_TOTALS_CK'!G489</f>
        <v>119820</v>
      </c>
      <c r="AC489" s="2065">
        <f>+'17HPM_DATA_INPUT'!I307-'17_AUDIT_TOTALS_CK'!H489</f>
        <v>188876</v>
      </c>
      <c r="AD489" s="2065">
        <f>+'17HPM_DATA_INPUT'!J307-'17_AUDIT_TOTALS_CK'!I489</f>
        <v>45285</v>
      </c>
      <c r="AE489" s="2065">
        <f>+'17HPM_DATA_INPUT'!K307-'17_AUDIT_TOTALS_CK'!J489</f>
        <v>66834</v>
      </c>
      <c r="AF489" s="2065">
        <f>+'17HPM_DATA_INPUT'!L307-'17_AUDIT_TOTALS_CK'!K489</f>
        <v>34232</v>
      </c>
      <c r="AG489" s="2065">
        <f>+'17HPM_DATA_INPUT'!M307-'17_AUDIT_TOTALS_CK'!L489</f>
        <v>26350</v>
      </c>
      <c r="AH489" s="2065">
        <f>+'17HPM_DATA_INPUT'!N307-'17_AUDIT_TOTALS_CK'!M489</f>
        <v>11053</v>
      </c>
      <c r="AI489" s="2065">
        <f>+'17HPM_DATA_INPUT'!O307-'17_AUDIT_TOTALS_CK'!N489</f>
        <v>40484</v>
      </c>
      <c r="AJ489" s="2065">
        <f>+'17HPM_DATA_INPUT'!P307-'17_AUDIT_TOTALS_CK'!O489</f>
        <v>9619</v>
      </c>
      <c r="AK489" s="2065">
        <f>+'17HPM_DATA_INPUT'!Q307-'17_AUDIT_TOTALS_CK'!P489</f>
        <v>6623</v>
      </c>
      <c r="AL489" s="2065">
        <f>+'17HPM_DATA_INPUT'!R307-'17_AUDIT_TOTALS_CK'!Q489</f>
        <v>11240</v>
      </c>
      <c r="AM489" s="2065">
        <f>+'17HPM_DATA_INPUT'!S307-'17_AUDIT_TOTALS_CK'!R489</f>
        <v>8398</v>
      </c>
      <c r="AN489" s="2065">
        <f>+'17HPM_DATA_INPUT'!T307-'17_AUDIT_TOTALS_CK'!S489</f>
        <v>-9806</v>
      </c>
      <c r="AO489" s="2065">
        <f>+'17HPM_DATA_INPUT'!U307-'17_AUDIT_TOTALS_CK'!T489</f>
        <v>25463</v>
      </c>
      <c r="AQ489" s="455" t="str">
        <f>'Departmental PL'!D504</f>
        <v>4110 BREAST CARE CTR - IMAGING SRVS</v>
      </c>
      <c r="AR489" s="456">
        <f>+C489-'Departmental PL'!F504</f>
        <v>-77</v>
      </c>
      <c r="AS489" s="456">
        <f>+D489-'Departmental PL'!G504</f>
        <v>-135</v>
      </c>
      <c r="AT489" s="456">
        <f>+E489-'Departmental PL'!H504</f>
        <v>-213</v>
      </c>
      <c r="AU489" s="456">
        <f>+F489-'Departmental PL'!I504</f>
        <v>-403</v>
      </c>
      <c r="AV489" s="456">
        <f>+G489-'Departmental PL'!J504</f>
        <v>-119820</v>
      </c>
      <c r="AW489" s="456">
        <f>+H489-'Departmental PL'!K504</f>
        <v>-188876</v>
      </c>
      <c r="AX489" s="456">
        <f>+I489-'Departmental PL'!L504</f>
        <v>-45285</v>
      </c>
      <c r="AY489" s="456">
        <f>+J489-'Departmental PL'!M504</f>
        <v>-66834</v>
      </c>
      <c r="AZ489" s="456">
        <f>+K489-'Departmental PL'!N504</f>
        <v>-34232</v>
      </c>
      <c r="BA489" s="456">
        <f>+L489-'Departmental PL'!O504</f>
        <v>-26350</v>
      </c>
      <c r="BB489" s="456">
        <f>+M489-'Departmental PL'!P504</f>
        <v>-11053</v>
      </c>
      <c r="BC489" s="456">
        <f>+N489-'Departmental PL'!Q504</f>
        <v>-40484</v>
      </c>
      <c r="BD489" s="456">
        <f>+O489-'Departmental PL'!R504</f>
        <v>-9619</v>
      </c>
      <c r="BE489" s="456">
        <f>+P489-'Departmental PL'!S504</f>
        <v>-6623</v>
      </c>
      <c r="BF489" s="456">
        <f>+Q489-'Departmental PL'!T504</f>
        <v>-11240</v>
      </c>
      <c r="BG489" s="456">
        <f>+R489-'Departmental PL'!U504</f>
        <v>-8398</v>
      </c>
      <c r="BH489" s="456">
        <f>+S489-'Departmental PL'!V504</f>
        <v>9806</v>
      </c>
      <c r="BI489" s="456">
        <f>+T489-'Departmental PL'!W504</f>
        <v>-25463</v>
      </c>
    </row>
    <row r="490" spans="1:61" ht="20.25" hidden="1" customHeight="1" x14ac:dyDescent="0.25">
      <c r="A490" s="2097" t="s">
        <v>1637</v>
      </c>
      <c r="B490" s="2058" t="s">
        <v>2464</v>
      </c>
      <c r="C490" s="2060"/>
      <c r="D490" s="2060"/>
      <c r="E490" s="2060"/>
      <c r="F490" s="2060"/>
      <c r="G490" s="2060"/>
      <c r="H490" s="2060"/>
      <c r="I490" s="2060"/>
      <c r="J490" s="2060"/>
      <c r="K490" s="2060"/>
      <c r="L490" s="2060"/>
      <c r="M490" s="2060"/>
      <c r="N490" s="2060"/>
      <c r="O490" s="2060"/>
      <c r="P490" s="2060"/>
      <c r="Q490" s="2060"/>
      <c r="R490" s="2060"/>
      <c r="S490" s="2060"/>
      <c r="T490" s="2060"/>
      <c r="U490" s="2061" t="str">
        <f t="shared" si="4"/>
        <v>4120 URMC IMAGING STRONG WEST</v>
      </c>
      <c r="W490" s="455" t="b">
        <f>+'17HPM_DATA_INPUT'!C308='17_AUDIT_TOTALS_CK'!U490</f>
        <v>1</v>
      </c>
      <c r="X490" s="2065">
        <f>+'17HPM_DATA_INPUT'!D308-'17_AUDIT_TOTALS_CK'!C490</f>
        <v>68</v>
      </c>
      <c r="Y490" s="2065">
        <f>+'17HPM_DATA_INPUT'!E308-'17_AUDIT_TOTALS_CK'!D490</f>
        <v>56</v>
      </c>
      <c r="Z490" s="2065">
        <f>+'17HPM_DATA_INPUT'!F308-'17_AUDIT_TOTALS_CK'!E490</f>
        <v>1327</v>
      </c>
      <c r="AA490" s="2065">
        <f>+'17HPM_DATA_INPUT'!G308-'17_AUDIT_TOTALS_CK'!F490</f>
        <v>1980</v>
      </c>
      <c r="AB490" s="2065">
        <f>+'17HPM_DATA_INPUT'!H308-'17_AUDIT_TOTALS_CK'!G490</f>
        <v>50920</v>
      </c>
      <c r="AC490" s="2065">
        <f>+'17HPM_DATA_INPUT'!I308-'17_AUDIT_TOTALS_CK'!H490</f>
        <v>53906</v>
      </c>
      <c r="AD490" s="2065">
        <f>+'17HPM_DATA_INPUT'!J308-'17_AUDIT_TOTALS_CK'!I490</f>
        <v>18462</v>
      </c>
      <c r="AE490" s="2065">
        <f>+'17HPM_DATA_INPUT'!K308-'17_AUDIT_TOTALS_CK'!J490</f>
        <v>23969</v>
      </c>
      <c r="AF490" s="2065">
        <f>+'17HPM_DATA_INPUT'!L308-'17_AUDIT_TOTALS_CK'!K490</f>
        <v>8315</v>
      </c>
      <c r="AG490" s="2065">
        <f>+'17HPM_DATA_INPUT'!M308-'17_AUDIT_TOTALS_CK'!L490</f>
        <v>7631</v>
      </c>
      <c r="AH490" s="2065">
        <f>+'17HPM_DATA_INPUT'!N308-'17_AUDIT_TOTALS_CK'!M490</f>
        <v>10147</v>
      </c>
      <c r="AI490" s="2065">
        <f>+'17HPM_DATA_INPUT'!O308-'17_AUDIT_TOTALS_CK'!N490</f>
        <v>16338</v>
      </c>
      <c r="AJ490" s="2065">
        <f>+'17HPM_DATA_INPUT'!P308-'17_AUDIT_TOTALS_CK'!O490</f>
        <v>3946</v>
      </c>
      <c r="AK490" s="2065">
        <f>+'17HPM_DATA_INPUT'!Q308-'17_AUDIT_TOTALS_CK'!P490</f>
        <v>3038</v>
      </c>
      <c r="AL490" s="2065">
        <f>+'17HPM_DATA_INPUT'!R308-'17_AUDIT_TOTALS_CK'!Q490</f>
        <v>4059</v>
      </c>
      <c r="AM490" s="2065">
        <f>+'17HPM_DATA_INPUT'!S308-'17_AUDIT_TOTALS_CK'!R490</f>
        <v>2942</v>
      </c>
      <c r="AN490" s="2065">
        <f>+'17HPM_DATA_INPUT'!T308-'17_AUDIT_TOTALS_CK'!S490</f>
        <v>2142</v>
      </c>
      <c r="AO490" s="2065">
        <f>+'17HPM_DATA_INPUT'!U308-'17_AUDIT_TOTALS_CK'!T490</f>
        <v>10358</v>
      </c>
      <c r="AQ490" s="455" t="str">
        <f>'Departmental PL'!D505</f>
        <v>4120 URMC IMAGING STRONG WEST</v>
      </c>
      <c r="AR490" s="456">
        <f>+C490-'Departmental PL'!F505</f>
        <v>-68</v>
      </c>
      <c r="AS490" s="456">
        <f>+D490-'Departmental PL'!G505</f>
        <v>-56</v>
      </c>
      <c r="AT490" s="456">
        <f>+E490-'Departmental PL'!H505</f>
        <v>-1327</v>
      </c>
      <c r="AU490" s="456">
        <f>+F490-'Departmental PL'!I505</f>
        <v>-1980</v>
      </c>
      <c r="AV490" s="456">
        <f>+G490-'Departmental PL'!J505</f>
        <v>-50920</v>
      </c>
      <c r="AW490" s="456">
        <f>+H490-'Departmental PL'!K505</f>
        <v>-53906</v>
      </c>
      <c r="AX490" s="456">
        <f>+I490-'Departmental PL'!L505</f>
        <v>-18462</v>
      </c>
      <c r="AY490" s="456">
        <f>+J490-'Departmental PL'!M505</f>
        <v>-23969</v>
      </c>
      <c r="AZ490" s="456">
        <f>+K490-'Departmental PL'!N505</f>
        <v>-8315</v>
      </c>
      <c r="BA490" s="456">
        <f>+L490-'Departmental PL'!O505</f>
        <v>-7631</v>
      </c>
      <c r="BB490" s="456">
        <f>+M490-'Departmental PL'!P505</f>
        <v>-10147</v>
      </c>
      <c r="BC490" s="456">
        <f>+N490-'Departmental PL'!Q505</f>
        <v>-16338</v>
      </c>
      <c r="BD490" s="456">
        <f>+O490-'Departmental PL'!R505</f>
        <v>-3946</v>
      </c>
      <c r="BE490" s="456">
        <f>+P490-'Departmental PL'!S505</f>
        <v>-3038</v>
      </c>
      <c r="BF490" s="456">
        <f>+Q490-'Departmental PL'!T505</f>
        <v>-4059</v>
      </c>
      <c r="BG490" s="456">
        <f>+R490-'Departmental PL'!U505</f>
        <v>-2942</v>
      </c>
      <c r="BH490" s="456">
        <f>+S490-'Departmental PL'!V505</f>
        <v>-2142</v>
      </c>
      <c r="BI490" s="456">
        <f>+T490-'Departmental PL'!W505</f>
        <v>-10358</v>
      </c>
    </row>
    <row r="491" spans="1:61" ht="20.25" hidden="1" customHeight="1" x14ac:dyDescent="0.25">
      <c r="A491" s="2033" t="s">
        <v>1638</v>
      </c>
      <c r="B491" s="2072" t="s">
        <v>2307</v>
      </c>
      <c r="C491" s="2073"/>
      <c r="D491" s="2073"/>
      <c r="E491" s="2073"/>
      <c r="F491" s="2073"/>
      <c r="G491" s="2073"/>
      <c r="H491" s="2073"/>
      <c r="I491" s="2073"/>
      <c r="J491" s="2073"/>
      <c r="K491" s="2073"/>
      <c r="L491" s="2073"/>
      <c r="M491" s="2073"/>
      <c r="N491" s="2073"/>
      <c r="O491" s="2073"/>
      <c r="P491" s="2073"/>
      <c r="Q491" s="2073"/>
      <c r="R491" s="2073"/>
      <c r="S491" s="2073"/>
      <c r="T491" s="2073"/>
      <c r="U491" s="2061" t="str">
        <f t="shared" si="4"/>
        <v>Total ASC</v>
      </c>
      <c r="W491" s="455" t="b">
        <f>+'17HPM_DATA_INPUT'!C309='17_AUDIT_TOTALS_CK'!U491</f>
        <v>1</v>
      </c>
      <c r="X491" s="2065">
        <f>+'17HPM_DATA_INPUT'!D309-'17_AUDIT_TOTALS_CK'!C491</f>
        <v>4698</v>
      </c>
      <c r="Y491" s="2065">
        <f>+'17HPM_DATA_INPUT'!E309-'17_AUDIT_TOTALS_CK'!D491</f>
        <v>4895</v>
      </c>
      <c r="Z491" s="2065">
        <f>+'17HPM_DATA_INPUT'!F309-'17_AUDIT_TOTALS_CK'!E491</f>
        <v>50199</v>
      </c>
      <c r="AA491" s="2065">
        <f>+'17HPM_DATA_INPUT'!G309-'17_AUDIT_TOTALS_CK'!F491</f>
        <v>65182</v>
      </c>
      <c r="AB491" s="2065">
        <f>+'17HPM_DATA_INPUT'!H309-'17_AUDIT_TOTALS_CK'!G491</f>
        <v>8099762</v>
      </c>
      <c r="AC491" s="2065">
        <f>+'17HPM_DATA_INPUT'!I309-'17_AUDIT_TOTALS_CK'!H491</f>
        <v>7947657</v>
      </c>
      <c r="AD491" s="2065">
        <f>+'17HPM_DATA_INPUT'!J309-'17_AUDIT_TOTALS_CK'!I491</f>
        <v>3335182</v>
      </c>
      <c r="AE491" s="2065">
        <f>+'17HPM_DATA_INPUT'!K309-'17_AUDIT_TOTALS_CK'!J491</f>
        <v>3240887</v>
      </c>
      <c r="AF491" s="2065">
        <f>+'17HPM_DATA_INPUT'!L309-'17_AUDIT_TOTALS_CK'!K491</f>
        <v>1631127</v>
      </c>
      <c r="AG491" s="2065">
        <f>+'17HPM_DATA_INPUT'!M309-'17_AUDIT_TOTALS_CK'!L491</f>
        <v>2013395</v>
      </c>
      <c r="AH491" s="2065">
        <f>+'17HPM_DATA_INPUT'!N309-'17_AUDIT_TOTALS_CK'!M491</f>
        <v>1704055</v>
      </c>
      <c r="AI491" s="2065">
        <f>+'17HPM_DATA_INPUT'!O309-'17_AUDIT_TOTALS_CK'!N491</f>
        <v>1227492</v>
      </c>
      <c r="AJ491" s="2065">
        <f>+'17HPM_DATA_INPUT'!P309-'17_AUDIT_TOTALS_CK'!O491</f>
        <v>464937</v>
      </c>
      <c r="AK491" s="2065">
        <f>+'17HPM_DATA_INPUT'!Q309-'17_AUDIT_TOTALS_CK'!P491</f>
        <v>513911</v>
      </c>
      <c r="AL491" s="2065">
        <f>+'17HPM_DATA_INPUT'!R309-'17_AUDIT_TOTALS_CK'!Q491</f>
        <v>1054647</v>
      </c>
      <c r="AM491" s="2065">
        <f>+'17HPM_DATA_INPUT'!S309-'17_AUDIT_TOTALS_CK'!R491</f>
        <v>1227864</v>
      </c>
      <c r="AN491" s="2065">
        <f>+'17HPM_DATA_INPUT'!T309-'17_AUDIT_TOTALS_CK'!S491</f>
        <v>184470</v>
      </c>
      <c r="AO491" s="2065">
        <f>+'17HPM_DATA_INPUT'!U309-'17_AUDIT_TOTALS_CK'!T491</f>
        <v>-514283</v>
      </c>
      <c r="AQ491" s="2072" t="str">
        <f>'Departmental PL'!D506</f>
        <v>Total ASC</v>
      </c>
      <c r="AR491" s="456">
        <f>+C491-'Departmental PL'!F506</f>
        <v>-4698</v>
      </c>
      <c r="AS491" s="456">
        <f>+D491-'Departmental PL'!G506</f>
        <v>-4895</v>
      </c>
      <c r="AT491" s="456">
        <f>+E491-'Departmental PL'!H506</f>
        <v>-50199</v>
      </c>
      <c r="AU491" s="456">
        <f>+F491-'Departmental PL'!I506</f>
        <v>-65182</v>
      </c>
      <c r="AV491" s="456">
        <f>+G491-'Departmental PL'!J506</f>
        <v>-8099762</v>
      </c>
      <c r="AW491" s="456">
        <f>+H491-'Departmental PL'!K506</f>
        <v>-7947657</v>
      </c>
      <c r="AX491" s="456">
        <f>+I491-'Departmental PL'!L506</f>
        <v>-3335182</v>
      </c>
      <c r="AY491" s="456">
        <f>+J491-'Departmental PL'!M506</f>
        <v>-3240887</v>
      </c>
      <c r="AZ491" s="456">
        <f>+K491-'Departmental PL'!N506</f>
        <v>-1631126</v>
      </c>
      <c r="BA491" s="456">
        <f>+L491-'Departmental PL'!O506</f>
        <v>-2013394</v>
      </c>
      <c r="BB491" s="456">
        <f>+M491-'Departmental PL'!P506</f>
        <v>-1704056</v>
      </c>
      <c r="BC491" s="456">
        <f>+N491-'Departmental PL'!Q506</f>
        <v>-1227493</v>
      </c>
      <c r="BD491" s="456">
        <f>+O491-'Departmental PL'!R506</f>
        <v>-464937</v>
      </c>
      <c r="BE491" s="456">
        <f>+P491-'Departmental PL'!S506</f>
        <v>-513911</v>
      </c>
      <c r="BF491" s="456">
        <f>+Q491-'Departmental PL'!T506</f>
        <v>-1054646</v>
      </c>
      <c r="BG491" s="456">
        <f>+R491-'Departmental PL'!U506</f>
        <v>-1227864</v>
      </c>
      <c r="BH491" s="456">
        <f>+S491-'Departmental PL'!V506</f>
        <v>-184473</v>
      </c>
      <c r="BI491" s="456">
        <f>+T491-'Departmental PL'!W506</f>
        <v>514282</v>
      </c>
    </row>
    <row r="492" spans="1:61" ht="20.25" hidden="1" customHeight="1" x14ac:dyDescent="0.25">
      <c r="A492" s="2067" t="s">
        <v>1619</v>
      </c>
      <c r="B492" s="2058" t="s">
        <v>2455</v>
      </c>
      <c r="C492" s="2060"/>
      <c r="D492" s="2060"/>
      <c r="E492" s="2060"/>
      <c r="F492" s="2060"/>
      <c r="G492" s="2060"/>
      <c r="H492" s="2060"/>
      <c r="I492" s="2060"/>
      <c r="J492" s="2060"/>
      <c r="K492" s="2060"/>
      <c r="L492" s="2060"/>
      <c r="M492" s="2060"/>
      <c r="N492" s="2060"/>
      <c r="O492" s="2060"/>
      <c r="P492" s="2060"/>
      <c r="Q492" s="2060"/>
      <c r="R492" s="2060"/>
      <c r="S492" s="2060"/>
      <c r="T492" s="2060"/>
      <c r="U492" s="2061" t="str">
        <f t="shared" si="4"/>
        <v>4000 ULTRASOUND</v>
      </c>
      <c r="W492" s="455" t="b">
        <f>+'17HPM_DATA_INPUT'!C310='17_AUDIT_TOTALS_CK'!U492</f>
        <v>1</v>
      </c>
      <c r="X492" s="2065">
        <f>+'17HPM_DATA_INPUT'!D310-'17_AUDIT_TOTALS_CK'!C492</f>
        <v>1059</v>
      </c>
      <c r="Y492" s="2065">
        <f>+'17HPM_DATA_INPUT'!E310-'17_AUDIT_TOTALS_CK'!D492</f>
        <v>1223</v>
      </c>
      <c r="Z492" s="2065">
        <f>+'17HPM_DATA_INPUT'!F310-'17_AUDIT_TOTALS_CK'!E492</f>
        <v>1198</v>
      </c>
      <c r="AA492" s="2065">
        <f>+'17HPM_DATA_INPUT'!G310-'17_AUDIT_TOTALS_CK'!F492</f>
        <v>1470</v>
      </c>
      <c r="AB492" s="2065">
        <f>+'17HPM_DATA_INPUT'!H310-'17_AUDIT_TOTALS_CK'!G492</f>
        <v>575790</v>
      </c>
      <c r="AC492" s="2065">
        <f>+'17HPM_DATA_INPUT'!I310-'17_AUDIT_TOTALS_CK'!H492</f>
        <v>683243</v>
      </c>
      <c r="AD492" s="2065">
        <f>+'17HPM_DATA_INPUT'!J310-'17_AUDIT_TOTALS_CK'!I492</f>
        <v>182704</v>
      </c>
      <c r="AE492" s="2065">
        <f>+'17HPM_DATA_INPUT'!K310-'17_AUDIT_TOTALS_CK'!J492</f>
        <v>221896</v>
      </c>
      <c r="AF492" s="2065">
        <f>+'17HPM_DATA_INPUT'!L310-'17_AUDIT_TOTALS_CK'!K492</f>
        <v>79773</v>
      </c>
      <c r="AG492" s="2065">
        <f>+'17HPM_DATA_INPUT'!M310-'17_AUDIT_TOTALS_CK'!L492</f>
        <v>97158</v>
      </c>
      <c r="AH492" s="2065">
        <f>+'17HPM_DATA_INPUT'!N310-'17_AUDIT_TOTALS_CK'!M492</f>
        <v>102931</v>
      </c>
      <c r="AI492" s="2065">
        <f>+'17HPM_DATA_INPUT'!O310-'17_AUDIT_TOTALS_CK'!N492</f>
        <v>124739</v>
      </c>
      <c r="AJ492" s="2065">
        <f>+'17HPM_DATA_INPUT'!P310-'17_AUDIT_TOTALS_CK'!O492</f>
        <v>22417</v>
      </c>
      <c r="AK492" s="2065">
        <f>+'17HPM_DATA_INPUT'!Q310-'17_AUDIT_TOTALS_CK'!P492</f>
        <v>24422</v>
      </c>
      <c r="AL492" s="2065">
        <f>+'17HPM_DATA_INPUT'!R310-'17_AUDIT_TOTALS_CK'!Q492</f>
        <v>55331</v>
      </c>
      <c r="AM492" s="2065">
        <f>+'17HPM_DATA_INPUT'!S310-'17_AUDIT_TOTALS_CK'!R492</f>
        <v>85050</v>
      </c>
      <c r="AN492" s="2065">
        <f>+'17HPM_DATA_INPUT'!T310-'17_AUDIT_TOTALS_CK'!S492</f>
        <v>25184</v>
      </c>
      <c r="AO492" s="2065">
        <f>+'17HPM_DATA_INPUT'!U310-'17_AUDIT_TOTALS_CK'!T492</f>
        <v>15267</v>
      </c>
      <c r="AQ492" s="455" t="str">
        <f>'Departmental PL'!D507</f>
        <v>4000 ULTRASOUND</v>
      </c>
      <c r="AR492" s="456">
        <f>+C492-'Departmental PL'!F507</f>
        <v>-1059</v>
      </c>
      <c r="AS492" s="456">
        <f>+D492-'Departmental PL'!G507</f>
        <v>-1223</v>
      </c>
      <c r="AT492" s="456">
        <f>+E492-'Departmental PL'!H507</f>
        <v>-1198</v>
      </c>
      <c r="AU492" s="456">
        <f>+F492-'Departmental PL'!I507</f>
        <v>-1470</v>
      </c>
      <c r="AV492" s="456">
        <f>+G492-'Departmental PL'!J507</f>
        <v>-575790</v>
      </c>
      <c r="AW492" s="456">
        <f>+H492-'Departmental PL'!K507</f>
        <v>-683243</v>
      </c>
      <c r="AX492" s="456">
        <f>+I492-'Departmental PL'!L507</f>
        <v>-182704</v>
      </c>
      <c r="AY492" s="456">
        <f>+J492-'Departmental PL'!M507</f>
        <v>-221896</v>
      </c>
      <c r="AZ492" s="456">
        <f>+K492-'Departmental PL'!N507</f>
        <v>-79773</v>
      </c>
      <c r="BA492" s="456">
        <f>+L492-'Departmental PL'!O507</f>
        <v>-97158</v>
      </c>
      <c r="BB492" s="456">
        <f>+M492-'Departmental PL'!P507</f>
        <v>-102931</v>
      </c>
      <c r="BC492" s="456">
        <f>+N492-'Departmental PL'!Q507</f>
        <v>-124738</v>
      </c>
      <c r="BD492" s="456">
        <f>+O492-'Departmental PL'!R507</f>
        <v>-22417</v>
      </c>
      <c r="BE492" s="456">
        <f>+P492-'Departmental PL'!S507</f>
        <v>-24422</v>
      </c>
      <c r="BF492" s="456">
        <f>+Q492-'Departmental PL'!T507</f>
        <v>-55331</v>
      </c>
      <c r="BG492" s="456">
        <f>+R492-'Departmental PL'!U507</f>
        <v>-85050</v>
      </c>
      <c r="BH492" s="456">
        <f>+S492-'Departmental PL'!V507</f>
        <v>-25183</v>
      </c>
      <c r="BI492" s="456">
        <f>+T492-'Departmental PL'!W507</f>
        <v>-15266</v>
      </c>
    </row>
    <row r="493" spans="1:61" ht="20.25" hidden="1" customHeight="1" x14ac:dyDescent="0.25">
      <c r="A493" s="2067" t="s">
        <v>1620</v>
      </c>
      <c r="B493" s="2058" t="s">
        <v>2456</v>
      </c>
      <c r="C493" s="2060"/>
      <c r="D493" s="2060"/>
      <c r="E493" s="2060"/>
      <c r="F493" s="2060"/>
      <c r="G493" s="2060"/>
      <c r="H493" s="2060"/>
      <c r="I493" s="2060"/>
      <c r="J493" s="2060"/>
      <c r="K493" s="2060"/>
      <c r="L493" s="2060"/>
      <c r="M493" s="2060"/>
      <c r="N493" s="2060"/>
      <c r="O493" s="2060"/>
      <c r="P493" s="2060"/>
      <c r="Q493" s="2060"/>
      <c r="R493" s="2060"/>
      <c r="S493" s="2060"/>
      <c r="T493" s="2060"/>
      <c r="U493" s="2061" t="str">
        <f t="shared" si="4"/>
        <v>4020 CT SCANS</v>
      </c>
      <c r="W493" s="455" t="b">
        <f>+'17HPM_DATA_INPUT'!C311='17_AUDIT_TOTALS_CK'!U493</f>
        <v>1</v>
      </c>
      <c r="X493" s="2065">
        <f>+'17HPM_DATA_INPUT'!D311-'17_AUDIT_TOTALS_CK'!C493</f>
        <v>2993</v>
      </c>
      <c r="Y493" s="2065">
        <f>+'17HPM_DATA_INPUT'!E311-'17_AUDIT_TOTALS_CK'!D493</f>
        <v>3569</v>
      </c>
      <c r="Z493" s="2065">
        <f>+'17HPM_DATA_INPUT'!F311-'17_AUDIT_TOTALS_CK'!E493</f>
        <v>160840</v>
      </c>
      <c r="AA493" s="2065">
        <f>+'17HPM_DATA_INPUT'!G311-'17_AUDIT_TOTALS_CK'!F493</f>
        <v>182245</v>
      </c>
      <c r="AB493" s="2065">
        <f>+'17HPM_DATA_INPUT'!H311-'17_AUDIT_TOTALS_CK'!G493</f>
        <v>5640267</v>
      </c>
      <c r="AC493" s="2065">
        <f>+'17HPM_DATA_INPUT'!I311-'17_AUDIT_TOTALS_CK'!H493</f>
        <v>6352752</v>
      </c>
      <c r="AD493" s="2065">
        <f>+'17HPM_DATA_INPUT'!J311-'17_AUDIT_TOTALS_CK'!I493</f>
        <v>1696358</v>
      </c>
      <c r="AE493" s="2065">
        <f>+'17HPM_DATA_INPUT'!K311-'17_AUDIT_TOTALS_CK'!J493</f>
        <v>2021842</v>
      </c>
      <c r="AF493" s="2065">
        <f>+'17HPM_DATA_INPUT'!L311-'17_AUDIT_TOTALS_CK'!K493</f>
        <v>408465</v>
      </c>
      <c r="AG493" s="2065">
        <f>+'17HPM_DATA_INPUT'!M311-'17_AUDIT_TOTALS_CK'!L493</f>
        <v>502707</v>
      </c>
      <c r="AH493" s="2065">
        <f>+'17HPM_DATA_INPUT'!N311-'17_AUDIT_TOTALS_CK'!M493</f>
        <v>1287893</v>
      </c>
      <c r="AI493" s="2065">
        <f>+'17HPM_DATA_INPUT'!O311-'17_AUDIT_TOTALS_CK'!N493</f>
        <v>1519134</v>
      </c>
      <c r="AJ493" s="2065">
        <f>+'17HPM_DATA_INPUT'!P311-'17_AUDIT_TOTALS_CK'!O493</f>
        <v>119315</v>
      </c>
      <c r="AK493" s="2065">
        <f>+'17HPM_DATA_INPUT'!Q311-'17_AUDIT_TOTALS_CK'!P493</f>
        <v>132134</v>
      </c>
      <c r="AL493" s="2065">
        <f>+'17HPM_DATA_INPUT'!R311-'17_AUDIT_TOTALS_CK'!Q493</f>
        <v>289918</v>
      </c>
      <c r="AM493" s="2065">
        <f>+'17HPM_DATA_INPUT'!S311-'17_AUDIT_TOTALS_CK'!R493</f>
        <v>378292</v>
      </c>
      <c r="AN493" s="2065">
        <f>+'17HPM_DATA_INPUT'!T311-'17_AUDIT_TOTALS_CK'!S493</f>
        <v>878660</v>
      </c>
      <c r="AO493" s="2065">
        <f>+'17HPM_DATA_INPUT'!U311-'17_AUDIT_TOTALS_CK'!T493</f>
        <v>1008708</v>
      </c>
      <c r="AQ493" s="455" t="str">
        <f>'Departmental PL'!D508</f>
        <v>4020 CT SCANS</v>
      </c>
      <c r="AR493" s="456">
        <f>+C493-'Departmental PL'!F508</f>
        <v>-2993</v>
      </c>
      <c r="AS493" s="456">
        <f>+D493-'Departmental PL'!G508</f>
        <v>-3569</v>
      </c>
      <c r="AT493" s="456">
        <f>+E493-'Departmental PL'!H508</f>
        <v>-160840</v>
      </c>
      <c r="AU493" s="456">
        <f>+F493-'Departmental PL'!I508</f>
        <v>-182245</v>
      </c>
      <c r="AV493" s="456">
        <f>+G493-'Departmental PL'!J508</f>
        <v>-5640267</v>
      </c>
      <c r="AW493" s="456">
        <f>+H493-'Departmental PL'!K508</f>
        <v>-6352752</v>
      </c>
      <c r="AX493" s="456">
        <f>+I493-'Departmental PL'!L508</f>
        <v>-1696358</v>
      </c>
      <c r="AY493" s="456">
        <f>+J493-'Departmental PL'!M508</f>
        <v>-2021842</v>
      </c>
      <c r="AZ493" s="456">
        <f>+K493-'Departmental PL'!N508</f>
        <v>-408465</v>
      </c>
      <c r="BA493" s="456">
        <f>+L493-'Departmental PL'!O508</f>
        <v>-502707</v>
      </c>
      <c r="BB493" s="456">
        <f>+M493-'Departmental PL'!P508</f>
        <v>-1287893</v>
      </c>
      <c r="BC493" s="456">
        <f>+N493-'Departmental PL'!Q508</f>
        <v>-1519135</v>
      </c>
      <c r="BD493" s="456">
        <f>+O493-'Departmental PL'!R508</f>
        <v>-119315</v>
      </c>
      <c r="BE493" s="456">
        <f>+P493-'Departmental PL'!S508</f>
        <v>-132134</v>
      </c>
      <c r="BF493" s="456">
        <f>+Q493-'Departmental PL'!T508</f>
        <v>-289918</v>
      </c>
      <c r="BG493" s="456">
        <f>+R493-'Departmental PL'!U508</f>
        <v>-378292</v>
      </c>
      <c r="BH493" s="456">
        <f>+S493-'Departmental PL'!V508</f>
        <v>-878660</v>
      </c>
      <c r="BI493" s="456">
        <f>+T493-'Departmental PL'!W508</f>
        <v>-1008709</v>
      </c>
    </row>
    <row r="494" spans="1:61" ht="20.25" hidden="1" customHeight="1" x14ac:dyDescent="0.25">
      <c r="A494" s="2109" t="s">
        <v>1798</v>
      </c>
      <c r="B494" s="2058" t="s">
        <v>2457</v>
      </c>
      <c r="C494" s="2060"/>
      <c r="D494" s="2060"/>
      <c r="E494" s="2060"/>
      <c r="F494" s="2060"/>
      <c r="G494" s="2060"/>
      <c r="H494" s="2060"/>
      <c r="I494" s="2060"/>
      <c r="J494" s="2060"/>
      <c r="K494" s="2060"/>
      <c r="L494" s="2060"/>
      <c r="M494" s="2060"/>
      <c r="N494" s="2060"/>
      <c r="O494" s="2060"/>
      <c r="P494" s="2060"/>
      <c r="Q494" s="2060"/>
      <c r="R494" s="2060"/>
      <c r="S494" s="2060"/>
      <c r="T494" s="2060"/>
      <c r="U494" s="2061" t="str">
        <f t="shared" si="4"/>
        <v>4040 DIAGNOSTIC X-RAY</v>
      </c>
      <c r="W494" s="455" t="b">
        <f>+'17HPM_DATA_INPUT'!C312='17_AUDIT_TOTALS_CK'!U494</f>
        <v>1</v>
      </c>
      <c r="X494" s="2065">
        <f>+'17HPM_DATA_INPUT'!D312-'17_AUDIT_TOTALS_CK'!C494</f>
        <v>4926</v>
      </c>
      <c r="Y494" s="2065">
        <f>+'17HPM_DATA_INPUT'!E312-'17_AUDIT_TOTALS_CK'!D494</f>
        <v>6118</v>
      </c>
      <c r="Z494" s="2065">
        <f>+'17HPM_DATA_INPUT'!F312-'17_AUDIT_TOTALS_CK'!E494</f>
        <v>6441</v>
      </c>
      <c r="AA494" s="2065">
        <f>+'17HPM_DATA_INPUT'!G312-'17_AUDIT_TOTALS_CK'!F494</f>
        <v>8157</v>
      </c>
      <c r="AB494" s="2065">
        <f>+'17HPM_DATA_INPUT'!H312-'17_AUDIT_TOTALS_CK'!G494</f>
        <v>1151711</v>
      </c>
      <c r="AC494" s="2065">
        <f>+'17HPM_DATA_INPUT'!I312-'17_AUDIT_TOTALS_CK'!H494</f>
        <v>1388397</v>
      </c>
      <c r="AD494" s="2065">
        <f>+'17HPM_DATA_INPUT'!J312-'17_AUDIT_TOTALS_CK'!I494</f>
        <v>347966</v>
      </c>
      <c r="AE494" s="2065">
        <f>+'17HPM_DATA_INPUT'!K312-'17_AUDIT_TOTALS_CK'!J494</f>
        <v>439232</v>
      </c>
      <c r="AF494" s="2065">
        <f>+'17HPM_DATA_INPUT'!L312-'17_AUDIT_TOTALS_CK'!K494</f>
        <v>203778</v>
      </c>
      <c r="AG494" s="2065">
        <f>+'17HPM_DATA_INPUT'!M312-'17_AUDIT_TOTALS_CK'!L494</f>
        <v>279993</v>
      </c>
      <c r="AH494" s="2065">
        <f>+'17HPM_DATA_INPUT'!N312-'17_AUDIT_TOTALS_CK'!M494</f>
        <v>144188</v>
      </c>
      <c r="AI494" s="2065">
        <f>+'17HPM_DATA_INPUT'!O312-'17_AUDIT_TOTALS_CK'!N494</f>
        <v>159239</v>
      </c>
      <c r="AJ494" s="2065">
        <f>+'17HPM_DATA_INPUT'!P312-'17_AUDIT_TOTALS_CK'!O494</f>
        <v>57264</v>
      </c>
      <c r="AK494" s="2065">
        <f>+'17HPM_DATA_INPUT'!Q312-'17_AUDIT_TOTALS_CK'!P494</f>
        <v>70380</v>
      </c>
      <c r="AL494" s="2065">
        <f>+'17HPM_DATA_INPUT'!R312-'17_AUDIT_TOTALS_CK'!Q494</f>
        <v>239274</v>
      </c>
      <c r="AM494" s="2065">
        <f>+'17HPM_DATA_INPUT'!S312-'17_AUDIT_TOTALS_CK'!R494</f>
        <v>384296</v>
      </c>
      <c r="AN494" s="2065">
        <f>+'17HPM_DATA_INPUT'!T312-'17_AUDIT_TOTALS_CK'!S494</f>
        <v>-152350</v>
      </c>
      <c r="AO494" s="2065">
        <f>+'17HPM_DATA_INPUT'!U312-'17_AUDIT_TOTALS_CK'!T494</f>
        <v>-295438</v>
      </c>
      <c r="AQ494" s="455" t="str">
        <f>'Departmental PL'!D509</f>
        <v>4040 DIAGNOSTIC X-RAY</v>
      </c>
      <c r="AR494" s="456">
        <f>+C494-'Departmental PL'!F509</f>
        <v>-4926</v>
      </c>
      <c r="AS494" s="456">
        <f>+D494-'Departmental PL'!G509</f>
        <v>-6118</v>
      </c>
      <c r="AT494" s="456">
        <f>+E494-'Departmental PL'!H509</f>
        <v>-6441</v>
      </c>
      <c r="AU494" s="456">
        <f>+F494-'Departmental PL'!I509</f>
        <v>-8157</v>
      </c>
      <c r="AV494" s="456">
        <f>+G494-'Departmental PL'!J509</f>
        <v>-1151711</v>
      </c>
      <c r="AW494" s="456">
        <f>+H494-'Departmental PL'!K509</f>
        <v>-1388397</v>
      </c>
      <c r="AX494" s="456">
        <f>+I494-'Departmental PL'!L509</f>
        <v>-347966</v>
      </c>
      <c r="AY494" s="456">
        <f>+J494-'Departmental PL'!M509</f>
        <v>-439232</v>
      </c>
      <c r="AZ494" s="456">
        <f>+K494-'Departmental PL'!N509</f>
        <v>-203778</v>
      </c>
      <c r="BA494" s="456">
        <f>+L494-'Departmental PL'!O509</f>
        <v>-279993</v>
      </c>
      <c r="BB494" s="456">
        <f>+M494-'Departmental PL'!P509</f>
        <v>-144188</v>
      </c>
      <c r="BC494" s="456">
        <f>+N494-'Departmental PL'!Q509</f>
        <v>-159239</v>
      </c>
      <c r="BD494" s="456">
        <f>+O494-'Departmental PL'!R509</f>
        <v>-57264</v>
      </c>
      <c r="BE494" s="456">
        <f>+P494-'Departmental PL'!S509</f>
        <v>-70380</v>
      </c>
      <c r="BF494" s="456">
        <f>+Q494-'Departmental PL'!T509</f>
        <v>-239274</v>
      </c>
      <c r="BG494" s="456">
        <f>+R494-'Departmental PL'!U509</f>
        <v>-384296</v>
      </c>
      <c r="BH494" s="456">
        <f>+S494-'Departmental PL'!V509</f>
        <v>152350</v>
      </c>
      <c r="BI494" s="456">
        <f>+T494-'Departmental PL'!W509</f>
        <v>295437</v>
      </c>
    </row>
    <row r="495" spans="1:61" ht="20.25" hidden="1" customHeight="1" x14ac:dyDescent="0.25">
      <c r="A495" s="2067" t="s">
        <v>1622</v>
      </c>
      <c r="B495" s="2058" t="s">
        <v>2458</v>
      </c>
      <c r="C495" s="2060"/>
      <c r="D495" s="2060"/>
      <c r="E495" s="2060"/>
      <c r="F495" s="2060"/>
      <c r="G495" s="2060"/>
      <c r="H495" s="2060"/>
      <c r="I495" s="2060"/>
      <c r="J495" s="2060"/>
      <c r="K495" s="2060"/>
      <c r="L495" s="2060"/>
      <c r="M495" s="2060"/>
      <c r="N495" s="2060"/>
      <c r="O495" s="2060"/>
      <c r="P495" s="2060"/>
      <c r="Q495" s="2060"/>
      <c r="R495" s="2060"/>
      <c r="S495" s="2060"/>
      <c r="T495" s="2060"/>
      <c r="U495" s="2061" t="str">
        <f t="shared" si="4"/>
        <v>4050 ANGIOGRAPHY</v>
      </c>
      <c r="W495" s="455" t="b">
        <f>+'17HPM_DATA_INPUT'!C313='17_AUDIT_TOTALS_CK'!U495</f>
        <v>1</v>
      </c>
      <c r="X495" s="2065">
        <f>+'17HPM_DATA_INPUT'!D313-'17_AUDIT_TOTALS_CK'!C495</f>
        <v>301</v>
      </c>
      <c r="Y495" s="2065">
        <f>+'17HPM_DATA_INPUT'!E313-'17_AUDIT_TOTALS_CK'!D495</f>
        <v>234</v>
      </c>
      <c r="Z495" s="2065">
        <f>+'17HPM_DATA_INPUT'!F313-'17_AUDIT_TOTALS_CK'!E495</f>
        <v>12766</v>
      </c>
      <c r="AA495" s="2065">
        <f>+'17HPM_DATA_INPUT'!G313-'17_AUDIT_TOTALS_CK'!F495</f>
        <v>10934</v>
      </c>
      <c r="AB495" s="2065">
        <f>+'17HPM_DATA_INPUT'!H313-'17_AUDIT_TOTALS_CK'!G495</f>
        <v>1238107</v>
      </c>
      <c r="AC495" s="2065">
        <f>+'17HPM_DATA_INPUT'!I313-'17_AUDIT_TOTALS_CK'!H495</f>
        <v>1050058</v>
      </c>
      <c r="AD495" s="2065">
        <f>+'17HPM_DATA_INPUT'!J313-'17_AUDIT_TOTALS_CK'!I495</f>
        <v>460881</v>
      </c>
      <c r="AE495" s="2065">
        <f>+'17HPM_DATA_INPUT'!K313-'17_AUDIT_TOTALS_CK'!J495</f>
        <v>407797</v>
      </c>
      <c r="AF495" s="2065">
        <f>+'17HPM_DATA_INPUT'!L313-'17_AUDIT_TOTALS_CK'!K495</f>
        <v>329203</v>
      </c>
      <c r="AG495" s="2065">
        <f>+'17HPM_DATA_INPUT'!M313-'17_AUDIT_TOTALS_CK'!L495</f>
        <v>459505</v>
      </c>
      <c r="AH495" s="2065">
        <f>+'17HPM_DATA_INPUT'!N313-'17_AUDIT_TOTALS_CK'!M495</f>
        <v>131679</v>
      </c>
      <c r="AI495" s="2065">
        <f>+'17HPM_DATA_INPUT'!O313-'17_AUDIT_TOTALS_CK'!N495</f>
        <v>-51708</v>
      </c>
      <c r="AJ495" s="2065">
        <f>+'17HPM_DATA_INPUT'!P313-'17_AUDIT_TOTALS_CK'!O495</f>
        <v>94001</v>
      </c>
      <c r="AK495" s="2065">
        <f>+'17HPM_DATA_INPUT'!Q313-'17_AUDIT_TOTALS_CK'!P495</f>
        <v>117366</v>
      </c>
      <c r="AL495" s="2065">
        <f>+'17HPM_DATA_INPUT'!R313-'17_AUDIT_TOTALS_CK'!Q495</f>
        <v>160703</v>
      </c>
      <c r="AM495" s="2065">
        <f>+'17HPM_DATA_INPUT'!S313-'17_AUDIT_TOTALS_CK'!R495</f>
        <v>219105</v>
      </c>
      <c r="AN495" s="2065">
        <f>+'17HPM_DATA_INPUT'!T313-'17_AUDIT_TOTALS_CK'!S495</f>
        <v>-123025</v>
      </c>
      <c r="AO495" s="2065">
        <f>+'17HPM_DATA_INPUT'!U313-'17_AUDIT_TOTALS_CK'!T495</f>
        <v>-388178</v>
      </c>
      <c r="AQ495" s="455" t="str">
        <f>'Departmental PL'!D510</f>
        <v>4050 ANGIOGRAPHY</v>
      </c>
      <c r="AR495" s="456">
        <f>+C495-'Departmental PL'!F510</f>
        <v>-301</v>
      </c>
      <c r="AS495" s="456">
        <f>+D495-'Departmental PL'!G510</f>
        <v>-234</v>
      </c>
      <c r="AT495" s="456">
        <f>+E495-'Departmental PL'!H510</f>
        <v>-12766</v>
      </c>
      <c r="AU495" s="456">
        <f>+F495-'Departmental PL'!I510</f>
        <v>-10934</v>
      </c>
      <c r="AV495" s="456">
        <f>+G495-'Departmental PL'!J510</f>
        <v>-1238107</v>
      </c>
      <c r="AW495" s="456">
        <f>+H495-'Departmental PL'!K510</f>
        <v>-1050058</v>
      </c>
      <c r="AX495" s="456">
        <f>+I495-'Departmental PL'!L510</f>
        <v>-460881</v>
      </c>
      <c r="AY495" s="456">
        <f>+J495-'Departmental PL'!M510</f>
        <v>-407797</v>
      </c>
      <c r="AZ495" s="456">
        <f>+K495-'Departmental PL'!N510</f>
        <v>-329203</v>
      </c>
      <c r="BA495" s="456">
        <f>+L495-'Departmental PL'!O510</f>
        <v>-459505</v>
      </c>
      <c r="BB495" s="456">
        <f>+M495-'Departmental PL'!P510</f>
        <v>-131678</v>
      </c>
      <c r="BC495" s="456">
        <f>+N495-'Departmental PL'!Q510</f>
        <v>51708</v>
      </c>
      <c r="BD495" s="456">
        <f>+O495-'Departmental PL'!R510</f>
        <v>-94001</v>
      </c>
      <c r="BE495" s="456">
        <f>+P495-'Departmental PL'!S510</f>
        <v>-117366</v>
      </c>
      <c r="BF495" s="456">
        <f>+Q495-'Departmental PL'!T510</f>
        <v>-160703</v>
      </c>
      <c r="BG495" s="456">
        <f>+R495-'Departmental PL'!U510</f>
        <v>-219105</v>
      </c>
      <c r="BH495" s="456">
        <f>+S495-'Departmental PL'!V510</f>
        <v>123026</v>
      </c>
      <c r="BI495" s="456">
        <f>+T495-'Departmental PL'!W510</f>
        <v>388179</v>
      </c>
    </row>
    <row r="496" spans="1:61" ht="20.25" hidden="1" customHeight="1" x14ac:dyDescent="0.25">
      <c r="A496" s="2067" t="s">
        <v>1623</v>
      </c>
      <c r="B496" s="2058" t="s">
        <v>2459</v>
      </c>
      <c r="C496" s="2060"/>
      <c r="D496" s="2060"/>
      <c r="E496" s="2060"/>
      <c r="F496" s="2060"/>
      <c r="G496" s="2060"/>
      <c r="H496" s="2060"/>
      <c r="I496" s="2060"/>
      <c r="J496" s="2060"/>
      <c r="K496" s="2060"/>
      <c r="L496" s="2060"/>
      <c r="M496" s="2060"/>
      <c r="N496" s="2060"/>
      <c r="O496" s="2060"/>
      <c r="P496" s="2060"/>
      <c r="Q496" s="2060"/>
      <c r="R496" s="2060"/>
      <c r="S496" s="2060"/>
      <c r="T496" s="2060"/>
      <c r="U496" s="2061" t="str">
        <f t="shared" si="4"/>
        <v>4060 NUCLEAR MEDICINE</v>
      </c>
      <c r="W496" s="455" t="b">
        <f>+'17HPM_DATA_INPUT'!C314='17_AUDIT_TOTALS_CK'!U496</f>
        <v>1</v>
      </c>
      <c r="X496" s="2065">
        <f>+'17HPM_DATA_INPUT'!D314-'17_AUDIT_TOTALS_CK'!C496</f>
        <v>71</v>
      </c>
      <c r="Y496" s="2065">
        <f>+'17HPM_DATA_INPUT'!E314-'17_AUDIT_TOTALS_CK'!D496</f>
        <v>73</v>
      </c>
      <c r="Z496" s="2065">
        <f>+'17HPM_DATA_INPUT'!F314-'17_AUDIT_TOTALS_CK'!E496</f>
        <v>226</v>
      </c>
      <c r="AA496" s="2065">
        <f>+'17HPM_DATA_INPUT'!G314-'17_AUDIT_TOTALS_CK'!F496</f>
        <v>399</v>
      </c>
      <c r="AB496" s="2065">
        <f>+'17HPM_DATA_INPUT'!H314-'17_AUDIT_TOTALS_CK'!G496</f>
        <v>116249</v>
      </c>
      <c r="AC496" s="2065">
        <f>+'17HPM_DATA_INPUT'!I314-'17_AUDIT_TOTALS_CK'!H496</f>
        <v>138249</v>
      </c>
      <c r="AD496" s="2065">
        <f>+'17HPM_DATA_INPUT'!J314-'17_AUDIT_TOTALS_CK'!I496</f>
        <v>35359</v>
      </c>
      <c r="AE496" s="2065">
        <f>+'17HPM_DATA_INPUT'!K314-'17_AUDIT_TOTALS_CK'!J496</f>
        <v>41607</v>
      </c>
      <c r="AF496" s="2065">
        <f>+'17HPM_DATA_INPUT'!L314-'17_AUDIT_TOTALS_CK'!K496</f>
        <v>27242</v>
      </c>
      <c r="AG496" s="2065">
        <f>+'17HPM_DATA_INPUT'!M314-'17_AUDIT_TOTALS_CK'!L496</f>
        <v>37441</v>
      </c>
      <c r="AH496" s="2065">
        <f>+'17HPM_DATA_INPUT'!N314-'17_AUDIT_TOTALS_CK'!M496</f>
        <v>8117</v>
      </c>
      <c r="AI496" s="2065">
        <f>+'17HPM_DATA_INPUT'!O314-'17_AUDIT_TOTALS_CK'!N496</f>
        <v>4166</v>
      </c>
      <c r="AJ496" s="2065">
        <f>+'17HPM_DATA_INPUT'!P314-'17_AUDIT_TOTALS_CK'!O496</f>
        <v>7655</v>
      </c>
      <c r="AK496" s="2065">
        <f>+'17HPM_DATA_INPUT'!Q314-'17_AUDIT_TOTALS_CK'!P496</f>
        <v>9411</v>
      </c>
      <c r="AL496" s="2065">
        <f>+'17HPM_DATA_INPUT'!R314-'17_AUDIT_TOTALS_CK'!Q496</f>
        <v>11166</v>
      </c>
      <c r="AM496" s="2065">
        <f>+'17HPM_DATA_INPUT'!S314-'17_AUDIT_TOTALS_CK'!R496</f>
        <v>13738</v>
      </c>
      <c r="AN496" s="2065">
        <f>+'17HPM_DATA_INPUT'!T314-'17_AUDIT_TOTALS_CK'!S496</f>
        <v>-10703</v>
      </c>
      <c r="AO496" s="2065">
        <f>+'17HPM_DATA_INPUT'!U314-'17_AUDIT_TOTALS_CK'!T496</f>
        <v>-18984</v>
      </c>
      <c r="AQ496" s="455" t="str">
        <f>'Departmental PL'!D511</f>
        <v>4060 NUCLEAR MEDICINE</v>
      </c>
      <c r="AR496" s="456">
        <f>+C496-'Departmental PL'!F511</f>
        <v>-71</v>
      </c>
      <c r="AS496" s="456">
        <f>+D496-'Departmental PL'!G511</f>
        <v>-73</v>
      </c>
      <c r="AT496" s="456">
        <f>+E496-'Departmental PL'!H511</f>
        <v>-226</v>
      </c>
      <c r="AU496" s="456">
        <f>+F496-'Departmental PL'!I511</f>
        <v>-399</v>
      </c>
      <c r="AV496" s="456">
        <f>+G496-'Departmental PL'!J511</f>
        <v>-116249</v>
      </c>
      <c r="AW496" s="456">
        <f>+H496-'Departmental PL'!K511</f>
        <v>-138249</v>
      </c>
      <c r="AX496" s="456">
        <f>+I496-'Departmental PL'!L511</f>
        <v>-35359</v>
      </c>
      <c r="AY496" s="456">
        <f>+J496-'Departmental PL'!M511</f>
        <v>-41607</v>
      </c>
      <c r="AZ496" s="456">
        <f>+K496-'Departmental PL'!N511</f>
        <v>-27242</v>
      </c>
      <c r="BA496" s="456">
        <f>+L496-'Departmental PL'!O511</f>
        <v>-37441</v>
      </c>
      <c r="BB496" s="456">
        <f>+M496-'Departmental PL'!P511</f>
        <v>-8117</v>
      </c>
      <c r="BC496" s="456">
        <f>+N496-'Departmental PL'!Q511</f>
        <v>-4166</v>
      </c>
      <c r="BD496" s="456">
        <f>+O496-'Departmental PL'!R511</f>
        <v>-7655</v>
      </c>
      <c r="BE496" s="456">
        <f>+P496-'Departmental PL'!S511</f>
        <v>-9411</v>
      </c>
      <c r="BF496" s="456">
        <f>+Q496-'Departmental PL'!T511</f>
        <v>-11166</v>
      </c>
      <c r="BG496" s="456">
        <f>+R496-'Departmental PL'!U511</f>
        <v>-13738</v>
      </c>
      <c r="BH496" s="456">
        <f>+S496-'Departmental PL'!V511</f>
        <v>10704</v>
      </c>
      <c r="BI496" s="456">
        <f>+T496-'Departmental PL'!W511</f>
        <v>18983</v>
      </c>
    </row>
    <row r="497" spans="1:61" ht="20.25" hidden="1" customHeight="1" x14ac:dyDescent="0.25">
      <c r="A497" s="2097" t="s">
        <v>1624</v>
      </c>
      <c r="B497" s="2058" t="s">
        <v>2460</v>
      </c>
      <c r="C497" s="2060"/>
      <c r="D497" s="2060"/>
      <c r="E497" s="2060"/>
      <c r="F497" s="2060"/>
      <c r="G497" s="2060"/>
      <c r="H497" s="2060"/>
      <c r="I497" s="2060"/>
      <c r="J497" s="2060"/>
      <c r="K497" s="2060"/>
      <c r="L497" s="2060"/>
      <c r="M497" s="2060"/>
      <c r="N497" s="2060"/>
      <c r="O497" s="2060"/>
      <c r="P497" s="2060"/>
      <c r="Q497" s="2060"/>
      <c r="R497" s="2060"/>
      <c r="S497" s="2060"/>
      <c r="T497" s="2060"/>
      <c r="U497" s="2061" t="str">
        <f t="shared" si="4"/>
        <v>4070 NSURG RADIOLOGY</v>
      </c>
      <c r="W497" s="455" t="b">
        <f>+'17HPM_DATA_INPUT'!C315='17_AUDIT_TOTALS_CK'!U497</f>
        <v>1</v>
      </c>
      <c r="X497" s="2065">
        <f>+'17HPM_DATA_INPUT'!D315-'17_AUDIT_TOTALS_CK'!C497</f>
        <v>100</v>
      </c>
      <c r="Y497" s="2065">
        <f>+'17HPM_DATA_INPUT'!E315-'17_AUDIT_TOTALS_CK'!D497</f>
        <v>109</v>
      </c>
      <c r="Z497" s="2065">
        <f>+'17HPM_DATA_INPUT'!F315-'17_AUDIT_TOTALS_CK'!E497</f>
        <v>202</v>
      </c>
      <c r="AA497" s="2065">
        <f>+'17HPM_DATA_INPUT'!G315-'17_AUDIT_TOTALS_CK'!F497</f>
        <v>265</v>
      </c>
      <c r="AB497" s="2065">
        <f>+'17HPM_DATA_INPUT'!H315-'17_AUDIT_TOTALS_CK'!G497</f>
        <v>176559</v>
      </c>
      <c r="AC497" s="2065">
        <f>+'17HPM_DATA_INPUT'!I315-'17_AUDIT_TOTALS_CK'!H497</f>
        <v>246228</v>
      </c>
      <c r="AD497" s="2065">
        <f>+'17HPM_DATA_INPUT'!J315-'17_AUDIT_TOTALS_CK'!I497</f>
        <v>67982</v>
      </c>
      <c r="AE497" s="2065">
        <f>+'17HPM_DATA_INPUT'!K315-'17_AUDIT_TOTALS_CK'!J497</f>
        <v>97305</v>
      </c>
      <c r="AF497" s="2065">
        <f>+'17HPM_DATA_INPUT'!L315-'17_AUDIT_TOTALS_CK'!K497</f>
        <v>36495</v>
      </c>
      <c r="AG497" s="2065">
        <f>+'17HPM_DATA_INPUT'!M315-'17_AUDIT_TOTALS_CK'!L497</f>
        <v>61946</v>
      </c>
      <c r="AH497" s="2065">
        <f>+'17HPM_DATA_INPUT'!N315-'17_AUDIT_TOTALS_CK'!M497</f>
        <v>31486</v>
      </c>
      <c r="AI497" s="2065">
        <f>+'17HPM_DATA_INPUT'!O315-'17_AUDIT_TOTALS_CK'!N497</f>
        <v>35359</v>
      </c>
      <c r="AJ497" s="2065">
        <f>+'17HPM_DATA_INPUT'!P315-'17_AUDIT_TOTALS_CK'!O497</f>
        <v>10259</v>
      </c>
      <c r="AK497" s="2065">
        <f>+'17HPM_DATA_INPUT'!Q315-'17_AUDIT_TOTALS_CK'!P497</f>
        <v>15574</v>
      </c>
      <c r="AL497" s="2065">
        <f>+'17HPM_DATA_INPUT'!R315-'17_AUDIT_TOTALS_CK'!Q497</f>
        <v>8570</v>
      </c>
      <c r="AM497" s="2065">
        <f>+'17HPM_DATA_INPUT'!S315-'17_AUDIT_TOTALS_CK'!R497</f>
        <v>13410</v>
      </c>
      <c r="AN497" s="2065">
        <f>+'17HPM_DATA_INPUT'!T315-'17_AUDIT_TOTALS_CK'!S497</f>
        <v>12657</v>
      </c>
      <c r="AO497" s="2065">
        <f>+'17HPM_DATA_INPUT'!U315-'17_AUDIT_TOTALS_CK'!T497</f>
        <v>6375</v>
      </c>
      <c r="AQ497" s="455" t="str">
        <f>'Departmental PL'!D512</f>
        <v>4070 NSURG RADIOLOGY</v>
      </c>
      <c r="AR497" s="456">
        <f>+C497-'Departmental PL'!F512</f>
        <v>-100</v>
      </c>
      <c r="AS497" s="456">
        <f>+D497-'Departmental PL'!G512</f>
        <v>-109</v>
      </c>
      <c r="AT497" s="456">
        <f>+E497-'Departmental PL'!H512</f>
        <v>-202</v>
      </c>
      <c r="AU497" s="456">
        <f>+F497-'Departmental PL'!I512</f>
        <v>-265</v>
      </c>
      <c r="AV497" s="456">
        <f>+G497-'Departmental PL'!J512</f>
        <v>-176559</v>
      </c>
      <c r="AW497" s="456">
        <f>+H497-'Departmental PL'!K512</f>
        <v>-246228</v>
      </c>
      <c r="AX497" s="456">
        <f>+I497-'Departmental PL'!L512</f>
        <v>-67982</v>
      </c>
      <c r="AY497" s="456">
        <f>+J497-'Departmental PL'!M512</f>
        <v>-97305</v>
      </c>
      <c r="AZ497" s="456">
        <f>+K497-'Departmental PL'!N512</f>
        <v>-36495</v>
      </c>
      <c r="BA497" s="456">
        <f>+L497-'Departmental PL'!O512</f>
        <v>-61946</v>
      </c>
      <c r="BB497" s="456">
        <f>+M497-'Departmental PL'!P512</f>
        <v>-31487</v>
      </c>
      <c r="BC497" s="456">
        <f>+N497-'Departmental PL'!Q512</f>
        <v>-35359</v>
      </c>
      <c r="BD497" s="456">
        <f>+O497-'Departmental PL'!R512</f>
        <v>-10259</v>
      </c>
      <c r="BE497" s="456">
        <f>+P497-'Departmental PL'!S512</f>
        <v>-15574</v>
      </c>
      <c r="BF497" s="456">
        <f>+Q497-'Departmental PL'!T512</f>
        <v>-8570</v>
      </c>
      <c r="BG497" s="456">
        <f>+R497-'Departmental PL'!U512</f>
        <v>-13410</v>
      </c>
      <c r="BH497" s="456">
        <f>+S497-'Departmental PL'!V512</f>
        <v>-12658</v>
      </c>
      <c r="BI497" s="456">
        <f>+T497-'Departmental PL'!W512</f>
        <v>-6375</v>
      </c>
    </row>
    <row r="498" spans="1:61" ht="20.25" hidden="1" customHeight="1" x14ac:dyDescent="0.25">
      <c r="A498" s="2067" t="s">
        <v>1625</v>
      </c>
      <c r="B498" s="2058" t="s">
        <v>2461</v>
      </c>
      <c r="C498" s="2060"/>
      <c r="D498" s="2060"/>
      <c r="E498" s="2060"/>
      <c r="F498" s="2060"/>
      <c r="G498" s="2060"/>
      <c r="H498" s="2060"/>
      <c r="I498" s="2060"/>
      <c r="J498" s="2060"/>
      <c r="K498" s="2060"/>
      <c r="L498" s="2060"/>
      <c r="M498" s="2060"/>
      <c r="N498" s="2060"/>
      <c r="O498" s="2060"/>
      <c r="P498" s="2060"/>
      <c r="Q498" s="2060"/>
      <c r="R498" s="2060"/>
      <c r="S498" s="2060"/>
      <c r="T498" s="2060"/>
      <c r="U498" s="2061" t="str">
        <f t="shared" si="4"/>
        <v>4080 MAGNETIC RES IMAGING</v>
      </c>
      <c r="W498" s="455" t="b">
        <f>+'17HPM_DATA_INPUT'!C316='17_AUDIT_TOTALS_CK'!U498</f>
        <v>1</v>
      </c>
      <c r="X498" s="2065">
        <f>+'17HPM_DATA_INPUT'!D316-'17_AUDIT_TOTALS_CK'!C498</f>
        <v>666</v>
      </c>
      <c r="Y498" s="2065">
        <f>+'17HPM_DATA_INPUT'!E316-'17_AUDIT_TOTALS_CK'!D498</f>
        <v>703</v>
      </c>
      <c r="Z498" s="2065">
        <f>+'17HPM_DATA_INPUT'!F316-'17_AUDIT_TOTALS_CK'!E498</f>
        <v>23273</v>
      </c>
      <c r="AA498" s="2065">
        <f>+'17HPM_DATA_INPUT'!G316-'17_AUDIT_TOTALS_CK'!F498</f>
        <v>23543</v>
      </c>
      <c r="AB498" s="2065">
        <f>+'17HPM_DATA_INPUT'!H316-'17_AUDIT_TOTALS_CK'!G498</f>
        <v>2438220</v>
      </c>
      <c r="AC498" s="2065">
        <f>+'17HPM_DATA_INPUT'!I316-'17_AUDIT_TOTALS_CK'!H498</f>
        <v>2316804</v>
      </c>
      <c r="AD498" s="2065">
        <f>+'17HPM_DATA_INPUT'!J316-'17_AUDIT_TOTALS_CK'!I498</f>
        <v>800976</v>
      </c>
      <c r="AE498" s="2065">
        <f>+'17HPM_DATA_INPUT'!K316-'17_AUDIT_TOTALS_CK'!J498</f>
        <v>774096</v>
      </c>
      <c r="AF498" s="2065">
        <f>+'17HPM_DATA_INPUT'!L316-'17_AUDIT_TOTALS_CK'!K498</f>
        <v>202909</v>
      </c>
      <c r="AG498" s="2065">
        <f>+'17HPM_DATA_INPUT'!M316-'17_AUDIT_TOTALS_CK'!L498</f>
        <v>204512</v>
      </c>
      <c r="AH498" s="2065">
        <f>+'17HPM_DATA_INPUT'!N316-'17_AUDIT_TOTALS_CK'!M498</f>
        <v>598066</v>
      </c>
      <c r="AI498" s="2065">
        <f>+'17HPM_DATA_INPUT'!O316-'17_AUDIT_TOTALS_CK'!N498</f>
        <v>569584</v>
      </c>
      <c r="AJ498" s="2065">
        <f>+'17HPM_DATA_INPUT'!P316-'17_AUDIT_TOTALS_CK'!O498</f>
        <v>58906</v>
      </c>
      <c r="AK498" s="2065">
        <f>+'17HPM_DATA_INPUT'!Q316-'17_AUDIT_TOTALS_CK'!P498</f>
        <v>53347</v>
      </c>
      <c r="AL498" s="2065">
        <f>+'17HPM_DATA_INPUT'!R316-'17_AUDIT_TOTALS_CK'!Q498</f>
        <v>250087</v>
      </c>
      <c r="AM498" s="2065">
        <f>+'17HPM_DATA_INPUT'!S316-'17_AUDIT_TOTALS_CK'!R498</f>
        <v>261287</v>
      </c>
      <c r="AN498" s="2065">
        <f>+'17HPM_DATA_INPUT'!T316-'17_AUDIT_TOTALS_CK'!S498</f>
        <v>289074</v>
      </c>
      <c r="AO498" s="2065">
        <f>+'17HPM_DATA_INPUT'!U316-'17_AUDIT_TOTALS_CK'!T498</f>
        <v>254949</v>
      </c>
      <c r="AQ498" s="455" t="str">
        <f>'Departmental PL'!D513</f>
        <v>4080 MAGNETIC RES IMAGING</v>
      </c>
      <c r="AR498" s="456">
        <f>+C498-'Departmental PL'!F513</f>
        <v>-666</v>
      </c>
      <c r="AS498" s="456">
        <f>+D498-'Departmental PL'!G513</f>
        <v>-703</v>
      </c>
      <c r="AT498" s="456">
        <f>+E498-'Departmental PL'!H513</f>
        <v>-23273</v>
      </c>
      <c r="AU498" s="456">
        <f>+F498-'Departmental PL'!I513</f>
        <v>-23543</v>
      </c>
      <c r="AV498" s="456">
        <f>+G498-'Departmental PL'!J513</f>
        <v>-2438220</v>
      </c>
      <c r="AW498" s="456">
        <f>+H498-'Departmental PL'!K513</f>
        <v>-2316804</v>
      </c>
      <c r="AX498" s="456">
        <f>+I498-'Departmental PL'!L513</f>
        <v>-800976</v>
      </c>
      <c r="AY498" s="456">
        <f>+J498-'Departmental PL'!M513</f>
        <v>-774096</v>
      </c>
      <c r="AZ498" s="456">
        <f>+K498-'Departmental PL'!N513</f>
        <v>-202909</v>
      </c>
      <c r="BA498" s="456">
        <f>+L498-'Departmental PL'!O513</f>
        <v>-204512</v>
      </c>
      <c r="BB498" s="456">
        <f>+M498-'Departmental PL'!P513</f>
        <v>-598067</v>
      </c>
      <c r="BC498" s="456">
        <f>+N498-'Departmental PL'!Q513</f>
        <v>-569584</v>
      </c>
      <c r="BD498" s="456">
        <f>+O498-'Departmental PL'!R513</f>
        <v>-58906</v>
      </c>
      <c r="BE498" s="456">
        <f>+P498-'Departmental PL'!S513</f>
        <v>-53347</v>
      </c>
      <c r="BF498" s="456">
        <f>+Q498-'Departmental PL'!T513</f>
        <v>-250087</v>
      </c>
      <c r="BG498" s="456">
        <f>+R498-'Departmental PL'!U513</f>
        <v>-261287</v>
      </c>
      <c r="BH498" s="456">
        <f>+S498-'Departmental PL'!V513</f>
        <v>-289074</v>
      </c>
      <c r="BI498" s="456">
        <f>+T498-'Departmental PL'!W513</f>
        <v>-254950</v>
      </c>
    </row>
    <row r="499" spans="1:61" ht="20.25" hidden="1" customHeight="1" x14ac:dyDescent="0.25">
      <c r="A499" s="2067" t="s">
        <v>1626</v>
      </c>
      <c r="B499" s="2074" t="s">
        <v>2462</v>
      </c>
      <c r="C499" s="2075"/>
      <c r="D499" s="2075"/>
      <c r="E499" s="2075"/>
      <c r="F499" s="2075"/>
      <c r="G499" s="2075"/>
      <c r="H499" s="2075"/>
      <c r="I499" s="2075"/>
      <c r="J499" s="2075"/>
      <c r="K499" s="2075"/>
      <c r="L499" s="2075"/>
      <c r="M499" s="2075"/>
      <c r="N499" s="2075"/>
      <c r="O499" s="2075"/>
      <c r="P499" s="2075"/>
      <c r="Q499" s="2075"/>
      <c r="R499" s="2075"/>
      <c r="S499" s="2075"/>
      <c r="T499" s="2075"/>
      <c r="U499" s="2061" t="str">
        <f t="shared" si="4"/>
        <v>4100 RADIOLOGY-CLCROSSING</v>
      </c>
      <c r="W499" s="455" t="b">
        <f>+'17HPM_DATA_INPUT'!C318='17_AUDIT_TOTALS_CK'!U499</f>
        <v>1</v>
      </c>
      <c r="X499" s="2065">
        <f>+'17HPM_DATA_INPUT'!D318-'17_AUDIT_TOTALS_CK'!C499</f>
        <v>0</v>
      </c>
      <c r="Y499" s="2065">
        <f>+'17HPM_DATA_INPUT'!E318-'17_AUDIT_TOTALS_CK'!D499</f>
        <v>0</v>
      </c>
      <c r="Z499" s="2065">
        <f>+'17HPM_DATA_INPUT'!F318-'17_AUDIT_TOTALS_CK'!E499</f>
        <v>0</v>
      </c>
      <c r="AA499" s="2065">
        <f>+'17HPM_DATA_INPUT'!G318-'17_AUDIT_TOTALS_CK'!F499</f>
        <v>0</v>
      </c>
      <c r="AB499" s="2065">
        <f>+'17HPM_DATA_INPUT'!H318-'17_AUDIT_TOTALS_CK'!G499</f>
        <v>0</v>
      </c>
      <c r="AC499" s="2065">
        <f>+'17HPM_DATA_INPUT'!I318-'17_AUDIT_TOTALS_CK'!H499</f>
        <v>0</v>
      </c>
      <c r="AD499" s="2065">
        <f>+'17HPM_DATA_INPUT'!J318-'17_AUDIT_TOTALS_CK'!I499</f>
        <v>0</v>
      </c>
      <c r="AE499" s="2065">
        <f>+'17HPM_DATA_INPUT'!K318-'17_AUDIT_TOTALS_CK'!J499</f>
        <v>0</v>
      </c>
      <c r="AF499" s="2065">
        <f>+'17HPM_DATA_INPUT'!L318-'17_AUDIT_TOTALS_CK'!K499</f>
        <v>0</v>
      </c>
      <c r="AG499" s="2065">
        <f>+'17HPM_DATA_INPUT'!M318-'17_AUDIT_TOTALS_CK'!L499</f>
        <v>0</v>
      </c>
      <c r="AH499" s="2065">
        <f>+'17HPM_DATA_INPUT'!N318-'17_AUDIT_TOTALS_CK'!M499</f>
        <v>0</v>
      </c>
      <c r="AI499" s="2065">
        <f>+'17HPM_DATA_INPUT'!O318-'17_AUDIT_TOTALS_CK'!N499</f>
        <v>0</v>
      </c>
      <c r="AJ499" s="2065">
        <f>+'17HPM_DATA_INPUT'!P318-'17_AUDIT_TOTALS_CK'!O499</f>
        <v>0</v>
      </c>
      <c r="AK499" s="2065">
        <f>+'17HPM_DATA_INPUT'!Q318-'17_AUDIT_TOTALS_CK'!P499</f>
        <v>0</v>
      </c>
      <c r="AL499" s="2065">
        <f>+'17HPM_DATA_INPUT'!R318-'17_AUDIT_TOTALS_CK'!Q499</f>
        <v>0</v>
      </c>
      <c r="AM499" s="2065">
        <f>+'17HPM_DATA_INPUT'!S318-'17_AUDIT_TOTALS_CK'!R499</f>
        <v>0</v>
      </c>
      <c r="AN499" s="2065">
        <f>+'17HPM_DATA_INPUT'!T318-'17_AUDIT_TOTALS_CK'!S499</f>
        <v>0</v>
      </c>
      <c r="AO499" s="2065">
        <f>+'17HPM_DATA_INPUT'!U318-'17_AUDIT_TOTALS_CK'!T499</f>
        <v>0</v>
      </c>
      <c r="AQ499" s="455" t="str">
        <f>'Departmental PL'!D515</f>
        <v>4100 RADIOLOGY-CLCROSSING</v>
      </c>
      <c r="AR499" s="456">
        <f>+C499-'Departmental PL'!F515</f>
        <v>0</v>
      </c>
      <c r="AS499" s="456">
        <f>+D499-'Departmental PL'!G515</f>
        <v>0</v>
      </c>
      <c r="AT499" s="456">
        <f>+E499-'Departmental PL'!H515</f>
        <v>0</v>
      </c>
      <c r="AU499" s="456">
        <f>+F499-'Departmental PL'!I515</f>
        <v>0</v>
      </c>
      <c r="AV499" s="456">
        <f>+G499-'Departmental PL'!J515</f>
        <v>0</v>
      </c>
      <c r="AW499" s="456">
        <f>+H499-'Departmental PL'!K515</f>
        <v>0</v>
      </c>
      <c r="AX499" s="456">
        <f>+I499-'Departmental PL'!L515</f>
        <v>0</v>
      </c>
      <c r="AY499" s="456">
        <f>+J499-'Departmental PL'!M515</f>
        <v>0</v>
      </c>
      <c r="AZ499" s="456">
        <f>+K499-'Departmental PL'!N515</f>
        <v>0</v>
      </c>
      <c r="BA499" s="456">
        <f>+L499-'Departmental PL'!O515</f>
        <v>0</v>
      </c>
      <c r="BB499" s="456">
        <f>+M499-'Departmental PL'!P515</f>
        <v>0</v>
      </c>
      <c r="BC499" s="456">
        <f>+N499-'Departmental PL'!Q515</f>
        <v>0</v>
      </c>
      <c r="BD499" s="456">
        <f>+O499-'Departmental PL'!R515</f>
        <v>0</v>
      </c>
      <c r="BE499" s="456">
        <f>+P499-'Departmental PL'!S515</f>
        <v>0</v>
      </c>
      <c r="BF499" s="456">
        <f>+Q499-'Departmental PL'!T515</f>
        <v>0</v>
      </c>
      <c r="BG499" s="456">
        <f>+R499-'Departmental PL'!U515</f>
        <v>0</v>
      </c>
      <c r="BH499" s="456">
        <f>+S499-'Departmental PL'!V515</f>
        <v>0</v>
      </c>
      <c r="BI499" s="456">
        <f>+T499-'Departmental PL'!W515</f>
        <v>0</v>
      </c>
    </row>
    <row r="500" spans="1:61" ht="20.25" hidden="1" customHeight="1" x14ac:dyDescent="0.25">
      <c r="A500" s="2067" t="s">
        <v>1627</v>
      </c>
      <c r="B500" s="2058" t="s">
        <v>2463</v>
      </c>
      <c r="C500" s="2060"/>
      <c r="D500" s="2060"/>
      <c r="E500" s="2060"/>
      <c r="F500" s="2060"/>
      <c r="G500" s="2060"/>
      <c r="H500" s="2060"/>
      <c r="I500" s="2060"/>
      <c r="J500" s="2060"/>
      <c r="K500" s="2060"/>
      <c r="L500" s="2060"/>
      <c r="M500" s="2060"/>
      <c r="N500" s="2060"/>
      <c r="O500" s="2060"/>
      <c r="P500" s="2060"/>
      <c r="Q500" s="2060"/>
      <c r="R500" s="2060"/>
      <c r="S500" s="2060"/>
      <c r="T500" s="2060"/>
      <c r="U500" s="2061" t="str">
        <f t="shared" si="4"/>
        <v>4110 BREAST CARE CTR - IMAGING SRVS</v>
      </c>
      <c r="W500" s="455" t="b">
        <f>+'17HPM_DATA_INPUT'!C319='17_AUDIT_TOTALS_CK'!U500</f>
        <v>1</v>
      </c>
      <c r="X500" s="2065">
        <f>+'17HPM_DATA_INPUT'!D319-'17_AUDIT_TOTALS_CK'!C500</f>
        <v>5</v>
      </c>
      <c r="Y500" s="2065">
        <f>+'17HPM_DATA_INPUT'!E319-'17_AUDIT_TOTALS_CK'!D500</f>
        <v>1</v>
      </c>
      <c r="Z500" s="2065">
        <f>+'17HPM_DATA_INPUT'!F319-'17_AUDIT_TOTALS_CK'!E500</f>
        <v>12</v>
      </c>
      <c r="AA500" s="2065">
        <f>+'17HPM_DATA_INPUT'!G319-'17_AUDIT_TOTALS_CK'!F500</f>
        <v>3</v>
      </c>
      <c r="AB500" s="2065">
        <f>+'17HPM_DATA_INPUT'!H319-'17_AUDIT_TOTALS_CK'!G500</f>
        <v>5633</v>
      </c>
      <c r="AC500" s="2065">
        <f>+'17HPM_DATA_INPUT'!I319-'17_AUDIT_TOTALS_CK'!H500</f>
        <v>558</v>
      </c>
      <c r="AD500" s="2065">
        <f>+'17HPM_DATA_INPUT'!J319-'17_AUDIT_TOTALS_CK'!I500</f>
        <v>938</v>
      </c>
      <c r="AE500" s="2065">
        <f>+'17HPM_DATA_INPUT'!K319-'17_AUDIT_TOTALS_CK'!J500</f>
        <v>298</v>
      </c>
      <c r="AF500" s="2065">
        <f>+'17HPM_DATA_INPUT'!L319-'17_AUDIT_TOTALS_CK'!K500</f>
        <v>2408</v>
      </c>
      <c r="AG500" s="2065">
        <f>+'17HPM_DATA_INPUT'!M319-'17_AUDIT_TOTALS_CK'!L500</f>
        <v>182</v>
      </c>
      <c r="AH500" s="2065">
        <f>+'17HPM_DATA_INPUT'!N319-'17_AUDIT_TOTALS_CK'!M500</f>
        <v>-1470</v>
      </c>
      <c r="AI500" s="2065">
        <f>+'17HPM_DATA_INPUT'!O319-'17_AUDIT_TOTALS_CK'!N500</f>
        <v>116</v>
      </c>
      <c r="AJ500" s="2065">
        <f>+'17HPM_DATA_INPUT'!P319-'17_AUDIT_TOTALS_CK'!O500</f>
        <v>677</v>
      </c>
      <c r="AK500" s="2065">
        <f>+'17HPM_DATA_INPUT'!Q319-'17_AUDIT_TOTALS_CK'!P500</f>
        <v>46</v>
      </c>
      <c r="AL500" s="2065">
        <f>+'17HPM_DATA_INPUT'!R319-'17_AUDIT_TOTALS_CK'!Q500</f>
        <v>791</v>
      </c>
      <c r="AM500" s="2065">
        <f>+'17HPM_DATA_INPUT'!S319-'17_AUDIT_TOTALS_CK'!R500</f>
        <v>58</v>
      </c>
      <c r="AN500" s="2065">
        <f>+'17HPM_DATA_INPUT'!T319-'17_AUDIT_TOTALS_CK'!S500</f>
        <v>-2937</v>
      </c>
      <c r="AO500" s="2065">
        <f>+'17HPM_DATA_INPUT'!U319-'17_AUDIT_TOTALS_CK'!T500</f>
        <v>12</v>
      </c>
      <c r="AQ500" s="455" t="str">
        <f>'Departmental PL'!D516</f>
        <v>4110 BREAST CARE CTR - IMAGING SRVS</v>
      </c>
      <c r="AR500" s="456">
        <f>+C500-'Departmental PL'!F516</f>
        <v>-5</v>
      </c>
      <c r="AS500" s="456">
        <f>+D500-'Departmental PL'!G516</f>
        <v>-1</v>
      </c>
      <c r="AT500" s="456">
        <f>+E500-'Departmental PL'!H516</f>
        <v>-12</v>
      </c>
      <c r="AU500" s="456">
        <f>+F500-'Departmental PL'!I516</f>
        <v>-3</v>
      </c>
      <c r="AV500" s="456">
        <f>+G500-'Departmental PL'!J516</f>
        <v>-5633</v>
      </c>
      <c r="AW500" s="456">
        <f>+H500-'Departmental PL'!K516</f>
        <v>-558</v>
      </c>
      <c r="AX500" s="456">
        <f>+I500-'Departmental PL'!L516</f>
        <v>-938</v>
      </c>
      <c r="AY500" s="456">
        <f>+J500-'Departmental PL'!M516</f>
        <v>-298</v>
      </c>
      <c r="AZ500" s="456">
        <f>+K500-'Departmental PL'!N516</f>
        <v>-2408</v>
      </c>
      <c r="BA500" s="456">
        <f>+L500-'Departmental PL'!O516</f>
        <v>-182</v>
      </c>
      <c r="BB500" s="456">
        <f>+M500-'Departmental PL'!P516</f>
        <v>1470</v>
      </c>
      <c r="BC500" s="456">
        <f>+N500-'Departmental PL'!Q516</f>
        <v>-116</v>
      </c>
      <c r="BD500" s="456">
        <f>+O500-'Departmental PL'!R516</f>
        <v>-677</v>
      </c>
      <c r="BE500" s="456">
        <f>+P500-'Departmental PL'!S516</f>
        <v>-46</v>
      </c>
      <c r="BF500" s="456">
        <f>+Q500-'Departmental PL'!T516</f>
        <v>-791</v>
      </c>
      <c r="BG500" s="456">
        <f>+R500-'Departmental PL'!U516</f>
        <v>-58</v>
      </c>
      <c r="BH500" s="456">
        <f>+S500-'Departmental PL'!V516</f>
        <v>2938</v>
      </c>
      <c r="BI500" s="456">
        <f>+T500-'Departmental PL'!W516</f>
        <v>-12</v>
      </c>
    </row>
    <row r="501" spans="1:61" ht="20.25" hidden="1" customHeight="1" x14ac:dyDescent="0.25">
      <c r="A501" s="2067" t="s">
        <v>1628</v>
      </c>
      <c r="B501" s="2058" t="s">
        <v>2464</v>
      </c>
      <c r="C501" s="2060"/>
      <c r="D501" s="2060"/>
      <c r="E501" s="2060"/>
      <c r="F501" s="2060"/>
      <c r="G501" s="2060"/>
      <c r="H501" s="2060"/>
      <c r="I501" s="2060"/>
      <c r="J501" s="2060"/>
      <c r="K501" s="2060"/>
      <c r="L501" s="2060"/>
      <c r="M501" s="2060"/>
      <c r="N501" s="2060"/>
      <c r="O501" s="2060"/>
      <c r="P501" s="2060"/>
      <c r="Q501" s="2060"/>
      <c r="R501" s="2060"/>
      <c r="S501" s="2060"/>
      <c r="T501" s="2060"/>
      <c r="U501" s="2061" t="str">
        <f t="shared" si="4"/>
        <v>4120 URMC IMAGING STRONG WEST</v>
      </c>
      <c r="W501" s="455" t="b">
        <f>+'17HPM_DATA_INPUT'!C320='17_AUDIT_TOTALS_CK'!U501</f>
        <v>1</v>
      </c>
      <c r="X501" s="2065">
        <f>+'17HPM_DATA_INPUT'!D320-'17_AUDIT_TOTALS_CK'!C501</f>
        <v>188</v>
      </c>
      <c r="Y501" s="2065">
        <f>+'17HPM_DATA_INPUT'!E320-'17_AUDIT_TOTALS_CK'!D501</f>
        <v>211</v>
      </c>
      <c r="Z501" s="2065">
        <f>+'17HPM_DATA_INPUT'!F320-'17_AUDIT_TOTALS_CK'!E501</f>
        <v>5698</v>
      </c>
      <c r="AA501" s="2065">
        <f>+'17HPM_DATA_INPUT'!G320-'17_AUDIT_TOTALS_CK'!F501</f>
        <v>5008</v>
      </c>
      <c r="AB501" s="2065">
        <f>+'17HPM_DATA_INPUT'!H320-'17_AUDIT_TOTALS_CK'!G501</f>
        <v>209030</v>
      </c>
      <c r="AC501" s="2065">
        <f>+'17HPM_DATA_INPUT'!I320-'17_AUDIT_TOTALS_CK'!H501</f>
        <v>187643</v>
      </c>
      <c r="AD501" s="2065">
        <f>+'17HPM_DATA_INPUT'!J320-'17_AUDIT_TOTALS_CK'!I501</f>
        <v>71500</v>
      </c>
      <c r="AE501" s="2065">
        <f>+'17HPM_DATA_INPUT'!K320-'17_AUDIT_TOTALS_CK'!J501</f>
        <v>65391</v>
      </c>
      <c r="AF501" s="2065">
        <f>+'17HPM_DATA_INPUT'!L320-'17_AUDIT_TOTALS_CK'!K501</f>
        <v>24443</v>
      </c>
      <c r="AG501" s="2065">
        <f>+'17HPM_DATA_INPUT'!M320-'17_AUDIT_TOTALS_CK'!L501</f>
        <v>30051</v>
      </c>
      <c r="AH501" s="2065">
        <f>+'17HPM_DATA_INPUT'!N320-'17_AUDIT_TOTALS_CK'!M501</f>
        <v>47057</v>
      </c>
      <c r="AI501" s="2065">
        <f>+'17HPM_DATA_INPUT'!O320-'17_AUDIT_TOTALS_CK'!N501</f>
        <v>35340</v>
      </c>
      <c r="AJ501" s="2065">
        <f>+'17HPM_DATA_INPUT'!P320-'17_AUDIT_TOTALS_CK'!O501</f>
        <v>11599</v>
      </c>
      <c r="AK501" s="2065">
        <f>+'17HPM_DATA_INPUT'!Q320-'17_AUDIT_TOTALS_CK'!P501</f>
        <v>11963</v>
      </c>
      <c r="AL501" s="2065">
        <f>+'17HPM_DATA_INPUT'!R320-'17_AUDIT_TOTALS_CK'!Q501</f>
        <v>11933</v>
      </c>
      <c r="AM501" s="2065">
        <f>+'17HPM_DATA_INPUT'!S320-'17_AUDIT_TOTALS_CK'!R501</f>
        <v>11584</v>
      </c>
      <c r="AN501" s="2065">
        <f>+'17HPM_DATA_INPUT'!T320-'17_AUDIT_TOTALS_CK'!S501</f>
        <v>23524</v>
      </c>
      <c r="AO501" s="2065">
        <f>+'17HPM_DATA_INPUT'!U320-'17_AUDIT_TOTALS_CK'!T501</f>
        <v>11792</v>
      </c>
      <c r="AQ501" s="455" t="str">
        <f>'Departmental PL'!D517</f>
        <v>4120 URMC IMAGING STRONG WEST</v>
      </c>
      <c r="AR501" s="456">
        <f>+C501-'Departmental PL'!F517</f>
        <v>-188</v>
      </c>
      <c r="AS501" s="456">
        <f>+D501-'Departmental PL'!G517</f>
        <v>-211</v>
      </c>
      <c r="AT501" s="456">
        <f>+E501-'Departmental PL'!H517</f>
        <v>-5698</v>
      </c>
      <c r="AU501" s="456">
        <f>+F501-'Departmental PL'!I517</f>
        <v>-5008</v>
      </c>
      <c r="AV501" s="456">
        <f>+G501-'Departmental PL'!J517</f>
        <v>-209030</v>
      </c>
      <c r="AW501" s="456">
        <f>+H501-'Departmental PL'!K517</f>
        <v>-187643</v>
      </c>
      <c r="AX501" s="456">
        <f>+I501-'Departmental PL'!L517</f>
        <v>-71500</v>
      </c>
      <c r="AY501" s="456">
        <f>+J501-'Departmental PL'!M517</f>
        <v>-65391</v>
      </c>
      <c r="AZ501" s="456">
        <f>+K501-'Departmental PL'!N517</f>
        <v>-24443</v>
      </c>
      <c r="BA501" s="456">
        <f>+L501-'Departmental PL'!O517</f>
        <v>-30051</v>
      </c>
      <c r="BB501" s="456">
        <f>+M501-'Departmental PL'!P517</f>
        <v>-47057</v>
      </c>
      <c r="BC501" s="456">
        <f>+N501-'Departmental PL'!Q517</f>
        <v>-35340</v>
      </c>
      <c r="BD501" s="456">
        <f>+O501-'Departmental PL'!R517</f>
        <v>-11599</v>
      </c>
      <c r="BE501" s="456">
        <f>+P501-'Departmental PL'!S517</f>
        <v>-11963</v>
      </c>
      <c r="BF501" s="456">
        <f>+Q501-'Departmental PL'!T517</f>
        <v>-11933</v>
      </c>
      <c r="BG501" s="456">
        <f>+R501-'Departmental PL'!U517</f>
        <v>-11584</v>
      </c>
      <c r="BH501" s="456">
        <f>+S501-'Departmental PL'!V517</f>
        <v>-23525</v>
      </c>
      <c r="BI501" s="456">
        <f>+T501-'Departmental PL'!W517</f>
        <v>-11793</v>
      </c>
    </row>
    <row r="502" spans="1:61" ht="20.25" hidden="1" customHeight="1" x14ac:dyDescent="0.25">
      <c r="A502" s="2067" t="s">
        <v>1629</v>
      </c>
      <c r="B502" s="2076" t="s">
        <v>2308</v>
      </c>
      <c r="C502" s="2077"/>
      <c r="D502" s="2077"/>
      <c r="E502" s="2077"/>
      <c r="F502" s="2077"/>
      <c r="G502" s="2077"/>
      <c r="H502" s="2077"/>
      <c r="I502" s="2077"/>
      <c r="J502" s="2077"/>
      <c r="K502" s="2077"/>
      <c r="L502" s="2077"/>
      <c r="M502" s="2077"/>
      <c r="N502" s="2077"/>
      <c r="O502" s="2077"/>
      <c r="P502" s="2077"/>
      <c r="Q502" s="2077"/>
      <c r="R502" s="2077"/>
      <c r="S502" s="2077"/>
      <c r="T502" s="2077"/>
      <c r="U502" s="2061" t="str">
        <f t="shared" si="4"/>
        <v>Total OBS</v>
      </c>
      <c r="W502" s="455" t="b">
        <f>+'17HPM_DATA_INPUT'!C321='17_AUDIT_TOTALS_CK'!U502</f>
        <v>1</v>
      </c>
      <c r="X502" s="2065">
        <f>+'17HPM_DATA_INPUT'!D321-'17_AUDIT_TOTALS_CK'!C502</f>
        <v>7053</v>
      </c>
      <c r="Y502" s="2065">
        <f>+'17HPM_DATA_INPUT'!E321-'17_AUDIT_TOTALS_CK'!D502</f>
        <v>8242</v>
      </c>
      <c r="Z502" s="2065">
        <f>+'17HPM_DATA_INPUT'!F321-'17_AUDIT_TOTALS_CK'!E502</f>
        <v>210657</v>
      </c>
      <c r="AA502" s="2065">
        <f>+'17HPM_DATA_INPUT'!G321-'17_AUDIT_TOTALS_CK'!F502</f>
        <v>232024</v>
      </c>
      <c r="AB502" s="2065">
        <f>+'17HPM_DATA_INPUT'!H321-'17_AUDIT_TOTALS_CK'!G502</f>
        <v>11552015</v>
      </c>
      <c r="AC502" s="2065">
        <f>+'17HPM_DATA_INPUT'!I321-'17_AUDIT_TOTALS_CK'!H502</f>
        <v>12363932</v>
      </c>
      <c r="AD502" s="2065">
        <f>+'17HPM_DATA_INPUT'!J321-'17_AUDIT_TOTALS_CK'!I502</f>
        <v>3664784</v>
      </c>
      <c r="AE502" s="2065">
        <f>+'17HPM_DATA_INPUT'!K321-'17_AUDIT_TOTALS_CK'!J502</f>
        <v>4069464</v>
      </c>
      <c r="AF502" s="2065">
        <f>+'17HPM_DATA_INPUT'!L321-'17_AUDIT_TOTALS_CK'!K502</f>
        <v>1314806</v>
      </c>
      <c r="AG502" s="2065">
        <f>+'17HPM_DATA_INPUT'!M321-'17_AUDIT_TOTALS_CK'!L502</f>
        <v>1673496</v>
      </c>
      <c r="AH502" s="2065">
        <f>+'17HPM_DATA_INPUT'!N321-'17_AUDIT_TOTALS_CK'!M502</f>
        <v>2349978</v>
      </c>
      <c r="AI502" s="2065">
        <f>+'17HPM_DATA_INPUT'!O321-'17_AUDIT_TOTALS_CK'!N502</f>
        <v>2395967</v>
      </c>
      <c r="AJ502" s="2065">
        <f>+'17HPM_DATA_INPUT'!P321-'17_AUDIT_TOTALS_CK'!O502</f>
        <v>382093</v>
      </c>
      <c r="AK502" s="2065">
        <f>+'17HPM_DATA_INPUT'!Q321-'17_AUDIT_TOTALS_CK'!P502</f>
        <v>434644</v>
      </c>
      <c r="AL502" s="2065">
        <f>+'17HPM_DATA_INPUT'!R321-'17_AUDIT_TOTALS_CK'!Q502</f>
        <v>1027852</v>
      </c>
      <c r="AM502" s="2065">
        <f>+'17HPM_DATA_INPUT'!S321-'17_AUDIT_TOTALS_CK'!R502</f>
        <v>1366821</v>
      </c>
      <c r="AN502" s="2065">
        <f>+'17HPM_DATA_INPUT'!T321-'17_AUDIT_TOTALS_CK'!S502</f>
        <v>940032</v>
      </c>
      <c r="AO502" s="2065">
        <f>+'17HPM_DATA_INPUT'!U321-'17_AUDIT_TOTALS_CK'!T502</f>
        <v>594503</v>
      </c>
      <c r="AQ502" s="2076" t="str">
        <f>'Departmental PL'!D518</f>
        <v>Total OBS</v>
      </c>
      <c r="AR502" s="456">
        <f>+C502-'Departmental PL'!F518</f>
        <v>-7053</v>
      </c>
      <c r="AS502" s="456">
        <f>+D502-'Departmental PL'!G518</f>
        <v>-8242</v>
      </c>
      <c r="AT502" s="456">
        <f>+E502-'Departmental PL'!H518</f>
        <v>-210657</v>
      </c>
      <c r="AU502" s="456">
        <f>+F502-'Departmental PL'!I518</f>
        <v>-232024</v>
      </c>
      <c r="AV502" s="456">
        <f>+G502-'Departmental PL'!J518</f>
        <v>-11552014</v>
      </c>
      <c r="AW502" s="456">
        <f>+H502-'Departmental PL'!K518</f>
        <v>-12363932</v>
      </c>
      <c r="AX502" s="456">
        <f>+I502-'Departmental PL'!L518</f>
        <v>-3664783</v>
      </c>
      <c r="AY502" s="456">
        <f>+J502-'Departmental PL'!M518</f>
        <v>-4069464</v>
      </c>
      <c r="AZ502" s="456">
        <f>+K502-'Departmental PL'!N518</f>
        <v>-1314805</v>
      </c>
      <c r="BA502" s="456">
        <f>+L502-'Departmental PL'!O518</f>
        <v>-1673495</v>
      </c>
      <c r="BB502" s="456">
        <f>+M502-'Departmental PL'!P518</f>
        <v>-2349978</v>
      </c>
      <c r="BC502" s="456">
        <f>+N502-'Departmental PL'!Q518</f>
        <v>-2395969</v>
      </c>
      <c r="BD502" s="456">
        <f>+O502-'Departmental PL'!R518</f>
        <v>-382093</v>
      </c>
      <c r="BE502" s="456">
        <f>+P502-'Departmental PL'!S518</f>
        <v>-434643</v>
      </c>
      <c r="BF502" s="456">
        <f>+Q502-'Departmental PL'!T518</f>
        <v>-1027853</v>
      </c>
      <c r="BG502" s="456">
        <f>+R502-'Departmental PL'!U518</f>
        <v>-1366820</v>
      </c>
      <c r="BH502" s="456">
        <f>+S502-'Departmental PL'!V518</f>
        <v>-940032</v>
      </c>
      <c r="BI502" s="456">
        <f>+T502-'Departmental PL'!W518</f>
        <v>-594506</v>
      </c>
    </row>
    <row r="503" spans="1:61" ht="20.25" hidden="1" customHeight="1" x14ac:dyDescent="0.25">
      <c r="A503" s="2067" t="s">
        <v>1630</v>
      </c>
      <c r="B503" s="2076"/>
      <c r="C503" s="2077"/>
      <c r="D503" s="2077"/>
      <c r="E503" s="2077"/>
      <c r="F503" s="2077"/>
      <c r="G503" s="2077"/>
      <c r="H503" s="2077"/>
      <c r="I503" s="2077"/>
      <c r="J503" s="2077"/>
      <c r="K503" s="2077"/>
      <c r="L503" s="2077"/>
      <c r="M503" s="2077"/>
      <c r="N503" s="2077"/>
      <c r="O503" s="2077"/>
      <c r="P503" s="2077"/>
      <c r="Q503" s="2077"/>
      <c r="R503" s="2077"/>
      <c r="S503" s="2077"/>
      <c r="T503" s="2077"/>
      <c r="AQ503" s="455">
        <f>'Departmental PL'!D519</f>
        <v>0</v>
      </c>
      <c r="AR503" s="456">
        <f>+C503-'Departmental PL'!F519</f>
        <v>0</v>
      </c>
      <c r="AS503" s="456">
        <f>+D503-'Departmental PL'!G519</f>
        <v>0</v>
      </c>
      <c r="AT503" s="456">
        <f>+E503-'Departmental PL'!H519</f>
        <v>0</v>
      </c>
      <c r="AU503" s="456">
        <f>+F503-'Departmental PL'!I519</f>
        <v>0</v>
      </c>
      <c r="AV503" s="456">
        <f>+G503-'Departmental PL'!J519</f>
        <v>0</v>
      </c>
      <c r="AW503" s="456">
        <f>+H503-'Departmental PL'!K519</f>
        <v>0</v>
      </c>
      <c r="AX503" s="456">
        <f>+I503-'Departmental PL'!L519</f>
        <v>0</v>
      </c>
      <c r="AY503" s="456">
        <f>+J503-'Departmental PL'!M519</f>
        <v>0</v>
      </c>
      <c r="AZ503" s="456">
        <f>+K503-'Departmental PL'!N519</f>
        <v>0</v>
      </c>
      <c r="BA503" s="456">
        <f>+L503-'Departmental PL'!O519</f>
        <v>0</v>
      </c>
      <c r="BB503" s="456">
        <f>+M503-'Departmental PL'!P519</f>
        <v>0</v>
      </c>
      <c r="BC503" s="456">
        <f>+N503-'Departmental PL'!Q519</f>
        <v>0</v>
      </c>
      <c r="BD503" s="456">
        <f>+O503-'Departmental PL'!R519</f>
        <v>0</v>
      </c>
      <c r="BE503" s="456">
        <f>+P503-'Departmental PL'!S519</f>
        <v>0</v>
      </c>
      <c r="BF503" s="456">
        <f>+Q503-'Departmental PL'!T519</f>
        <v>0</v>
      </c>
      <c r="BG503" s="456">
        <f>+R503-'Departmental PL'!U519</f>
        <v>0</v>
      </c>
      <c r="BH503" s="456">
        <f>+S503-'Departmental PL'!V519</f>
        <v>0</v>
      </c>
      <c r="BI503" s="456">
        <f>+T503-'Departmental PL'!W519</f>
        <v>0</v>
      </c>
    </row>
    <row r="504" spans="1:61" ht="20.25" hidden="1" customHeight="1" x14ac:dyDescent="0.25">
      <c r="A504" s="2067" t="s">
        <v>1631</v>
      </c>
      <c r="B504" s="2095" t="s">
        <v>2465</v>
      </c>
      <c r="C504" s="2095"/>
      <c r="D504" s="2091"/>
      <c r="E504" s="2092"/>
      <c r="F504" s="2092"/>
      <c r="G504" s="2092"/>
      <c r="H504" s="2092"/>
      <c r="I504" s="2092"/>
      <c r="J504" s="2092"/>
      <c r="K504" s="2092"/>
      <c r="L504" s="2092"/>
      <c r="M504" s="2092"/>
      <c r="N504" s="2092"/>
      <c r="O504" s="2092"/>
      <c r="P504" s="2092"/>
      <c r="Q504" s="2092"/>
      <c r="R504" s="2092"/>
      <c r="S504" s="2092"/>
      <c r="T504" s="2092"/>
      <c r="U504" s="2061" t="str">
        <f t="shared" si="4"/>
        <v>Total 010 Radiology</v>
      </c>
      <c r="W504" s="455" t="b">
        <f>+'17HPM_DATA_INPUT'!C322='17_AUDIT_TOTALS_CK'!U504</f>
        <v>1</v>
      </c>
      <c r="X504" s="2065">
        <f>+'17HPM_DATA_INPUT'!D322-'17_AUDIT_TOTALS_CK'!C504</f>
        <v>185763</v>
      </c>
      <c r="Y504" s="2065">
        <f>+'17HPM_DATA_INPUT'!E322-'17_AUDIT_TOTALS_CK'!D504</f>
        <v>180553</v>
      </c>
      <c r="Z504" s="2065">
        <f>+'17HPM_DATA_INPUT'!F322-'17_AUDIT_TOTALS_CK'!E504</f>
        <v>2506318</v>
      </c>
      <c r="AA504" s="2065">
        <f>+'17HPM_DATA_INPUT'!G322-'17_AUDIT_TOTALS_CK'!F504</f>
        <v>2315939</v>
      </c>
      <c r="AB504" s="2065">
        <f>+'17HPM_DATA_INPUT'!H322-'17_AUDIT_TOTALS_CK'!G504</f>
        <v>168846949</v>
      </c>
      <c r="AC504" s="2065">
        <f>+'17HPM_DATA_INPUT'!I322-'17_AUDIT_TOTALS_CK'!H504</f>
        <v>153028688</v>
      </c>
      <c r="AD504" s="2065">
        <f>+'17HPM_DATA_INPUT'!J322-'17_AUDIT_TOTALS_CK'!I504</f>
        <v>54133886</v>
      </c>
      <c r="AE504" s="2065">
        <f>+'17HPM_DATA_INPUT'!K322-'17_AUDIT_TOTALS_CK'!J504</f>
        <v>50664107</v>
      </c>
      <c r="AF504" s="2065">
        <f>+'17HPM_DATA_INPUT'!L322-'17_AUDIT_TOTALS_CK'!K504</f>
        <v>21376432</v>
      </c>
      <c r="AG504" s="2065">
        <f>+'17HPM_DATA_INPUT'!M322-'17_AUDIT_TOTALS_CK'!L504</f>
        <v>22074168</v>
      </c>
      <c r="AH504" s="2065">
        <f>+'17HPM_DATA_INPUT'!N322-'17_AUDIT_TOTALS_CK'!M504</f>
        <v>32757455</v>
      </c>
      <c r="AI504" s="2065">
        <f>+'17HPM_DATA_INPUT'!O322-'17_AUDIT_TOTALS_CK'!N504</f>
        <v>28589939</v>
      </c>
      <c r="AJ504" s="2065">
        <f>+'17HPM_DATA_INPUT'!P322-'17_AUDIT_TOTALS_CK'!O504</f>
        <v>6325168</v>
      </c>
      <c r="AK504" s="2065">
        <f>+'17HPM_DATA_INPUT'!Q322-'17_AUDIT_TOTALS_CK'!P504</f>
        <v>6012960</v>
      </c>
      <c r="AL504" s="2065">
        <f>+'17HPM_DATA_INPUT'!R322-'17_AUDIT_TOTALS_CK'!Q504</f>
        <v>14905954</v>
      </c>
      <c r="AM504" s="2065">
        <f>+'17HPM_DATA_INPUT'!S322-'17_AUDIT_TOTALS_CK'!R504</f>
        <v>15746942</v>
      </c>
      <c r="AN504" s="2065">
        <f>+'17HPM_DATA_INPUT'!T322-'17_AUDIT_TOTALS_CK'!S504</f>
        <v>11526333</v>
      </c>
      <c r="AO504" s="2065">
        <f>+'17HPM_DATA_INPUT'!U322-'17_AUDIT_TOTALS_CK'!T504</f>
        <v>6830037</v>
      </c>
      <c r="AQ504" s="2095" t="str">
        <f>'Departmental PL'!D520</f>
        <v xml:space="preserve">TOTAL 010 Radiology </v>
      </c>
      <c r="AR504" s="456">
        <f>+C504-'Departmental PL'!F520</f>
        <v>-185763</v>
      </c>
      <c r="AS504" s="456">
        <f>+D504-'Departmental PL'!G520</f>
        <v>-180553</v>
      </c>
      <c r="AT504" s="456">
        <f>+E504-'Departmental PL'!H520</f>
        <v>-2506318</v>
      </c>
      <c r="AU504" s="456">
        <f>+F504-'Departmental PL'!I520</f>
        <v>-2315939</v>
      </c>
      <c r="AV504" s="456">
        <f>+G504-'Departmental PL'!J520</f>
        <v>-168846948</v>
      </c>
      <c r="AW504" s="456">
        <f>+H504-'Departmental PL'!K520</f>
        <v>-153028688</v>
      </c>
      <c r="AX504" s="456">
        <f>+I504-'Departmental PL'!L520</f>
        <v>-54133885</v>
      </c>
      <c r="AY504" s="456">
        <f>+J504-'Departmental PL'!M520</f>
        <v>-50664107</v>
      </c>
      <c r="AZ504" s="456">
        <f>+K504-'Departmental PL'!N520</f>
        <v>-21376428</v>
      </c>
      <c r="BA504" s="456">
        <f>+L504-'Departmental PL'!O520</f>
        <v>-22074166</v>
      </c>
      <c r="BB504" s="456">
        <f>+M504-'Departmental PL'!P520</f>
        <v>-32757457</v>
      </c>
      <c r="BC504" s="456">
        <f>+N504-'Departmental PL'!Q520</f>
        <v>-28589941</v>
      </c>
      <c r="BD504" s="456">
        <f>+O504-'Departmental PL'!R520</f>
        <v>-6325169</v>
      </c>
      <c r="BE504" s="456">
        <f>+P504-'Departmental PL'!S520</f>
        <v>-6012959</v>
      </c>
      <c r="BF504" s="456">
        <f>+Q504-'Departmental PL'!T520</f>
        <v>-14905953</v>
      </c>
      <c r="BG504" s="456">
        <f>+R504-'Departmental PL'!U520</f>
        <v>-15746942</v>
      </c>
      <c r="BH504" s="456">
        <f>+S504-'Departmental PL'!V520</f>
        <v>-11526335</v>
      </c>
      <c r="BI504" s="456">
        <f>+T504-'Departmental PL'!W520</f>
        <v>-6830040</v>
      </c>
    </row>
    <row r="505" spans="1:61" ht="20.25" hidden="1" customHeight="1" x14ac:dyDescent="0.25">
      <c r="A505" s="2067" t="s">
        <v>1632</v>
      </c>
      <c r="B505" s="2101"/>
      <c r="C505" s="2101"/>
      <c r="D505" s="2091"/>
      <c r="E505" s="2092"/>
      <c r="F505" s="2092"/>
      <c r="G505" s="2092"/>
      <c r="H505" s="2092"/>
      <c r="I505" s="2092"/>
      <c r="J505" s="2092"/>
      <c r="K505" s="2092"/>
      <c r="L505" s="2092"/>
      <c r="M505" s="2092"/>
      <c r="N505" s="2092"/>
      <c r="O505" s="2092"/>
      <c r="P505" s="2092"/>
      <c r="Q505" s="2092"/>
      <c r="R505" s="2092"/>
      <c r="S505" s="2092"/>
      <c r="T505" s="2092"/>
      <c r="AQ505" s="455">
        <f>'Departmental PL'!D521</f>
        <v>0</v>
      </c>
      <c r="AR505" s="456">
        <f>+C505-'Departmental PL'!F521</f>
        <v>0</v>
      </c>
      <c r="AS505" s="456">
        <f>+D505-'Departmental PL'!G521</f>
        <v>0</v>
      </c>
      <c r="AT505" s="456">
        <f>+E505-'Departmental PL'!H521</f>
        <v>0</v>
      </c>
      <c r="AU505" s="456">
        <f>+F505-'Departmental PL'!I521</f>
        <v>0</v>
      </c>
      <c r="AV505" s="456">
        <f>+G505-'Departmental PL'!J521</f>
        <v>0</v>
      </c>
      <c r="AW505" s="456">
        <f>+H505-'Departmental PL'!K521</f>
        <v>0</v>
      </c>
      <c r="AX505" s="456">
        <f>+I505-'Departmental PL'!L521</f>
        <v>0</v>
      </c>
      <c r="AY505" s="456">
        <f>+J505-'Departmental PL'!M521</f>
        <v>0</v>
      </c>
      <c r="AZ505" s="456">
        <f>+K505-'Departmental PL'!N521</f>
        <v>0</v>
      </c>
      <c r="BA505" s="456">
        <f>+L505-'Departmental PL'!O521</f>
        <v>0</v>
      </c>
      <c r="BB505" s="456">
        <f>+M505-'Departmental PL'!P521</f>
        <v>0</v>
      </c>
      <c r="BC505" s="456">
        <f>+N505-'Departmental PL'!Q521</f>
        <v>0</v>
      </c>
      <c r="BD505" s="456">
        <f>+O505-'Departmental PL'!R521</f>
        <v>0</v>
      </c>
      <c r="BE505" s="456">
        <f>+P505-'Departmental PL'!S521</f>
        <v>0</v>
      </c>
      <c r="BF505" s="456">
        <f>+Q505-'Departmental PL'!T521</f>
        <v>0</v>
      </c>
      <c r="BG505" s="456">
        <f>+R505-'Departmental PL'!U521</f>
        <v>0</v>
      </c>
      <c r="BH505" s="456">
        <f>+S505-'Departmental PL'!V521</f>
        <v>0</v>
      </c>
      <c r="BI505" s="456">
        <f>+T505-'Departmental PL'!W521</f>
        <v>0</v>
      </c>
    </row>
    <row r="506" spans="1:61" ht="20.25" hidden="1" customHeight="1" x14ac:dyDescent="0.25">
      <c r="A506" s="2067" t="s">
        <v>1633</v>
      </c>
      <c r="B506" s="2101"/>
      <c r="C506" s="2101"/>
      <c r="D506" s="2091"/>
      <c r="E506" s="2092"/>
      <c r="F506" s="2092"/>
      <c r="G506" s="2092"/>
      <c r="H506" s="2092"/>
      <c r="I506" s="2092"/>
      <c r="J506" s="2092"/>
      <c r="K506" s="2092"/>
      <c r="L506" s="2092"/>
      <c r="M506" s="2092"/>
      <c r="N506" s="2092"/>
      <c r="O506" s="2092"/>
      <c r="P506" s="2092"/>
      <c r="Q506" s="2092"/>
      <c r="R506" s="2092"/>
      <c r="S506" s="2092"/>
      <c r="T506" s="2092"/>
      <c r="AQ506" s="2069" t="str">
        <f>'Departmental PL'!D522</f>
        <v xml:space="preserve">011 Cancer Center </v>
      </c>
      <c r="AR506" s="456">
        <f>+C506-'Departmental PL'!F522</f>
        <v>0</v>
      </c>
      <c r="AS506" s="456">
        <f>+D506-'Departmental PL'!G522</f>
        <v>0</v>
      </c>
      <c r="AT506" s="456">
        <f>+E506-'Departmental PL'!H522</f>
        <v>0</v>
      </c>
      <c r="AU506" s="456">
        <f>+F506-'Departmental PL'!I522</f>
        <v>0</v>
      </c>
      <c r="AV506" s="456">
        <f>+G506-'Departmental PL'!J522</f>
        <v>0</v>
      </c>
      <c r="AW506" s="456">
        <f>+H506-'Departmental PL'!K522</f>
        <v>0</v>
      </c>
      <c r="AX506" s="456">
        <f>+I506-'Departmental PL'!L522</f>
        <v>0</v>
      </c>
      <c r="AY506" s="456">
        <f>+J506-'Departmental PL'!M522</f>
        <v>0</v>
      </c>
      <c r="AZ506" s="456">
        <f>+K506-'Departmental PL'!N522</f>
        <v>0</v>
      </c>
      <c r="BA506" s="456">
        <f>+L506-'Departmental PL'!O522</f>
        <v>0</v>
      </c>
      <c r="BB506" s="456">
        <f>+M506-'Departmental PL'!P522</f>
        <v>0</v>
      </c>
      <c r="BC506" s="456">
        <f>+N506-'Departmental PL'!Q522</f>
        <v>0</v>
      </c>
      <c r="BD506" s="456">
        <f>+O506-'Departmental PL'!R522</f>
        <v>0</v>
      </c>
      <c r="BE506" s="456">
        <f>+P506-'Departmental PL'!S522</f>
        <v>0</v>
      </c>
      <c r="BF506" s="456">
        <f>+Q506-'Departmental PL'!T522</f>
        <v>0</v>
      </c>
      <c r="BG506" s="456">
        <f>+R506-'Departmental PL'!U522</f>
        <v>0</v>
      </c>
      <c r="BH506" s="456">
        <f>+S506-'Departmental PL'!V522</f>
        <v>0</v>
      </c>
      <c r="BI506" s="456">
        <f>+T506-'Departmental PL'!W522</f>
        <v>0</v>
      </c>
    </row>
    <row r="507" spans="1:61" ht="20.25" hidden="1" customHeight="1" x14ac:dyDescent="0.25">
      <c r="A507" s="2067" t="s">
        <v>1634</v>
      </c>
      <c r="B507" s="2101"/>
      <c r="C507" s="2101"/>
      <c r="D507" s="2091"/>
      <c r="E507" s="2092"/>
      <c r="F507" s="2092"/>
      <c r="G507" s="2092"/>
      <c r="H507" s="2092"/>
      <c r="I507" s="2092"/>
      <c r="J507" s="2092"/>
      <c r="K507" s="2092"/>
      <c r="L507" s="2092"/>
      <c r="M507" s="2092"/>
      <c r="N507" s="2092"/>
      <c r="O507" s="2092"/>
      <c r="P507" s="2092"/>
      <c r="Q507" s="2092"/>
      <c r="R507" s="2092"/>
      <c r="S507" s="2092"/>
      <c r="T507" s="2092"/>
      <c r="AQ507" s="455">
        <f>'Departmental PL'!D523</f>
        <v>0</v>
      </c>
      <c r="AR507" s="456">
        <f>+C507-'Departmental PL'!F523</f>
        <v>0</v>
      </c>
      <c r="AS507" s="456">
        <f>+D507-'Departmental PL'!G523</f>
        <v>0</v>
      </c>
      <c r="AT507" s="456">
        <f>+E507-'Departmental PL'!H523</f>
        <v>0</v>
      </c>
      <c r="AU507" s="456">
        <f>+F507-'Departmental PL'!I523</f>
        <v>0</v>
      </c>
      <c r="AV507" s="456">
        <f>+G507-'Departmental PL'!J523</f>
        <v>0</v>
      </c>
      <c r="AW507" s="456">
        <f>+H507-'Departmental PL'!K523</f>
        <v>0</v>
      </c>
      <c r="AX507" s="456">
        <f>+I507-'Departmental PL'!L523</f>
        <v>0</v>
      </c>
      <c r="AY507" s="456">
        <f>+J507-'Departmental PL'!M523</f>
        <v>0</v>
      </c>
      <c r="AZ507" s="456">
        <f>+K507-'Departmental PL'!N523</f>
        <v>0</v>
      </c>
      <c r="BA507" s="456">
        <f>+L507-'Departmental PL'!O523</f>
        <v>0</v>
      </c>
      <c r="BB507" s="456">
        <f>+M507-'Departmental PL'!P523</f>
        <v>0</v>
      </c>
      <c r="BC507" s="456">
        <f>+N507-'Departmental PL'!Q523</f>
        <v>0</v>
      </c>
      <c r="BD507" s="456">
        <f>+O507-'Departmental PL'!R523</f>
        <v>0</v>
      </c>
      <c r="BE507" s="456">
        <f>+P507-'Departmental PL'!S523</f>
        <v>0</v>
      </c>
      <c r="BF507" s="456">
        <f>+Q507-'Departmental PL'!T523</f>
        <v>0</v>
      </c>
      <c r="BG507" s="456">
        <f>+R507-'Departmental PL'!U523</f>
        <v>0</v>
      </c>
      <c r="BH507" s="456">
        <f>+S507-'Departmental PL'!V523</f>
        <v>0</v>
      </c>
      <c r="BI507" s="456">
        <f>+T507-'Departmental PL'!W523</f>
        <v>0</v>
      </c>
    </row>
    <row r="508" spans="1:61" ht="20.25" hidden="1" customHeight="1" x14ac:dyDescent="0.25">
      <c r="A508" s="2097" t="s">
        <v>1635</v>
      </c>
      <c r="B508" s="2058" t="s">
        <v>2466</v>
      </c>
      <c r="C508" s="2060"/>
      <c r="D508" s="2060"/>
      <c r="E508" s="2060"/>
      <c r="F508" s="2060"/>
      <c r="G508" s="2060"/>
      <c r="H508" s="2060"/>
      <c r="I508" s="2060"/>
      <c r="J508" s="2060"/>
      <c r="K508" s="2060"/>
      <c r="L508" s="2060"/>
      <c r="M508" s="2060"/>
      <c r="N508" s="2060"/>
      <c r="O508" s="2060"/>
      <c r="P508" s="2060"/>
      <c r="Q508" s="2060"/>
      <c r="R508" s="2060"/>
      <c r="S508" s="2060"/>
      <c r="T508" s="2060"/>
      <c r="U508" s="2061" t="str">
        <f t="shared" si="4"/>
        <v>1960 NS WCC6 BMT</v>
      </c>
      <c r="W508" s="455" t="b">
        <f>+'17HPM_DATA_INPUT'!C323='17_AUDIT_TOTALS_CK'!U508</f>
        <v>1</v>
      </c>
      <c r="X508" s="2065">
        <f>+'17HPM_DATA_INPUT'!D323-'17_AUDIT_TOTALS_CK'!C508</f>
        <v>0</v>
      </c>
      <c r="Y508" s="2065">
        <f>+'17HPM_DATA_INPUT'!E323-'17_AUDIT_TOTALS_CK'!D508</f>
        <v>205</v>
      </c>
      <c r="Z508" s="2065">
        <f>+'17HPM_DATA_INPUT'!F323-'17_AUDIT_TOTALS_CK'!E508</f>
        <v>0</v>
      </c>
      <c r="AA508" s="2065">
        <f>+'17HPM_DATA_INPUT'!G323-'17_AUDIT_TOTALS_CK'!F508</f>
        <v>807</v>
      </c>
      <c r="AB508" s="2065">
        <f>+'17HPM_DATA_INPUT'!H323-'17_AUDIT_TOTALS_CK'!G508</f>
        <v>0</v>
      </c>
      <c r="AC508" s="2065">
        <f>+'17HPM_DATA_INPUT'!I323-'17_AUDIT_TOTALS_CK'!H508</f>
        <v>280847</v>
      </c>
      <c r="AD508" s="2065">
        <f>+'17HPM_DATA_INPUT'!J323-'17_AUDIT_TOTALS_CK'!I508</f>
        <v>0</v>
      </c>
      <c r="AE508" s="2065">
        <f>+'17HPM_DATA_INPUT'!K323-'17_AUDIT_TOTALS_CK'!J508</f>
        <v>110836</v>
      </c>
      <c r="AF508" s="2065">
        <f>+'17HPM_DATA_INPUT'!L323-'17_AUDIT_TOTALS_CK'!K508</f>
        <v>0</v>
      </c>
      <c r="AG508" s="2065">
        <f>+'17HPM_DATA_INPUT'!M323-'17_AUDIT_TOTALS_CK'!L508</f>
        <v>92128</v>
      </c>
      <c r="AH508" s="2065">
        <f>+'17HPM_DATA_INPUT'!N323-'17_AUDIT_TOTALS_CK'!M508</f>
        <v>0</v>
      </c>
      <c r="AI508" s="2065">
        <f>+'17HPM_DATA_INPUT'!O323-'17_AUDIT_TOTALS_CK'!N508</f>
        <v>18708</v>
      </c>
      <c r="AJ508" s="2065">
        <f>+'17HPM_DATA_INPUT'!P323-'17_AUDIT_TOTALS_CK'!O508</f>
        <v>0</v>
      </c>
      <c r="AK508" s="2065">
        <f>+'17HPM_DATA_INPUT'!Q323-'17_AUDIT_TOTALS_CK'!P508</f>
        <v>2259</v>
      </c>
      <c r="AL508" s="2065">
        <f>+'17HPM_DATA_INPUT'!R323-'17_AUDIT_TOTALS_CK'!Q508</f>
        <v>0</v>
      </c>
      <c r="AM508" s="2065">
        <f>+'17HPM_DATA_INPUT'!S323-'17_AUDIT_TOTALS_CK'!R508</f>
        <v>36779</v>
      </c>
      <c r="AN508" s="2065">
        <f>+'17HPM_DATA_INPUT'!T323-'17_AUDIT_TOTALS_CK'!S508</f>
        <v>0</v>
      </c>
      <c r="AO508" s="2065">
        <f>+'17HPM_DATA_INPUT'!U323-'17_AUDIT_TOTALS_CK'!T508</f>
        <v>-20329</v>
      </c>
      <c r="AQ508" s="455" t="str">
        <f>'Departmental PL'!D524</f>
        <v>1960 NS WCC6 BMT</v>
      </c>
      <c r="AR508" s="456">
        <f>+C508-'Departmental PL'!F524</f>
        <v>0</v>
      </c>
      <c r="AS508" s="456">
        <f>+D508-'Departmental PL'!G524</f>
        <v>-205</v>
      </c>
      <c r="AT508" s="456">
        <f>+E508-'Departmental PL'!H524</f>
        <v>0</v>
      </c>
      <c r="AU508" s="456">
        <f>+F508-'Departmental PL'!I524</f>
        <v>-807</v>
      </c>
      <c r="AV508" s="456">
        <f>+G508-'Departmental PL'!J524</f>
        <v>0</v>
      </c>
      <c r="AW508" s="456">
        <f>+H508-'Departmental PL'!K524</f>
        <v>-280847</v>
      </c>
      <c r="AX508" s="456">
        <f>+I508-'Departmental PL'!L524</f>
        <v>0</v>
      </c>
      <c r="AY508" s="456">
        <f>+J508-'Departmental PL'!M524</f>
        <v>-110836</v>
      </c>
      <c r="AZ508" s="456">
        <f>+K508-'Departmental PL'!N524</f>
        <v>0</v>
      </c>
      <c r="BA508" s="456">
        <f>+L508-'Departmental PL'!O524</f>
        <v>-92128</v>
      </c>
      <c r="BB508" s="456">
        <f>+M508-'Departmental PL'!P524</f>
        <v>0</v>
      </c>
      <c r="BC508" s="456">
        <f>+N508-'Departmental PL'!Q524</f>
        <v>-18708</v>
      </c>
      <c r="BD508" s="456">
        <f>+O508-'Departmental PL'!R524</f>
        <v>0</v>
      </c>
      <c r="BE508" s="456">
        <f>+P508-'Departmental PL'!S524</f>
        <v>-2259</v>
      </c>
      <c r="BF508" s="456">
        <f>+Q508-'Departmental PL'!T524</f>
        <v>0</v>
      </c>
      <c r="BG508" s="456">
        <f>+R508-'Departmental PL'!U524</f>
        <v>-36779</v>
      </c>
      <c r="BH508" s="456">
        <f>+S508-'Departmental PL'!V524</f>
        <v>0</v>
      </c>
      <c r="BI508" s="456">
        <f>+T508-'Departmental PL'!W524</f>
        <v>20330</v>
      </c>
    </row>
    <row r="509" spans="1:61" ht="20.25" hidden="1" customHeight="1" x14ac:dyDescent="0.25">
      <c r="A509" s="2067" t="s">
        <v>1636</v>
      </c>
      <c r="B509" s="2074" t="s">
        <v>2467</v>
      </c>
      <c r="C509" s="2075"/>
      <c r="D509" s="2075"/>
      <c r="E509" s="2075"/>
      <c r="F509" s="2075"/>
      <c r="G509" s="2075"/>
      <c r="H509" s="2075"/>
      <c r="I509" s="2075"/>
      <c r="J509" s="2075"/>
      <c r="K509" s="2075"/>
      <c r="L509" s="2075"/>
      <c r="M509" s="2075"/>
      <c r="N509" s="2075"/>
      <c r="O509" s="2075"/>
      <c r="P509" s="2075"/>
      <c r="Q509" s="2075"/>
      <c r="R509" s="2075"/>
      <c r="S509" s="2075"/>
      <c r="T509" s="2075"/>
      <c r="U509" s="2061" t="str">
        <f t="shared" si="4"/>
        <v>1970 NS WCC7 HEM/ONC</v>
      </c>
      <c r="W509" s="455" t="b">
        <f>+'17HPM_DATA_INPUT'!C324='17_AUDIT_TOTALS_CK'!U509</f>
        <v>1</v>
      </c>
      <c r="X509" s="2065">
        <f>+'17HPM_DATA_INPUT'!D324-'17_AUDIT_TOTALS_CK'!C509</f>
        <v>0</v>
      </c>
      <c r="Y509" s="2065">
        <f>+'17HPM_DATA_INPUT'!E324-'17_AUDIT_TOTALS_CK'!D509</f>
        <v>0</v>
      </c>
      <c r="Z509" s="2065">
        <f>+'17HPM_DATA_INPUT'!F324-'17_AUDIT_TOTALS_CK'!E509</f>
        <v>0</v>
      </c>
      <c r="AA509" s="2065">
        <f>+'17HPM_DATA_INPUT'!G324-'17_AUDIT_TOTALS_CK'!F509</f>
        <v>0</v>
      </c>
      <c r="AB509" s="2065">
        <f>+'17HPM_DATA_INPUT'!H324-'17_AUDIT_TOTALS_CK'!G509</f>
        <v>0</v>
      </c>
      <c r="AC509" s="2065">
        <f>+'17HPM_DATA_INPUT'!I324-'17_AUDIT_TOTALS_CK'!H509</f>
        <v>0</v>
      </c>
      <c r="AD509" s="2065">
        <f>+'17HPM_DATA_INPUT'!J324-'17_AUDIT_TOTALS_CK'!I509</f>
        <v>0</v>
      </c>
      <c r="AE509" s="2065">
        <f>+'17HPM_DATA_INPUT'!K324-'17_AUDIT_TOTALS_CK'!J509</f>
        <v>0</v>
      </c>
      <c r="AF509" s="2065">
        <f>+'17HPM_DATA_INPUT'!L324-'17_AUDIT_TOTALS_CK'!K509</f>
        <v>0</v>
      </c>
      <c r="AG509" s="2065">
        <f>+'17HPM_DATA_INPUT'!M324-'17_AUDIT_TOTALS_CK'!L509</f>
        <v>0</v>
      </c>
      <c r="AH509" s="2065">
        <f>+'17HPM_DATA_INPUT'!N324-'17_AUDIT_TOTALS_CK'!M509</f>
        <v>0</v>
      </c>
      <c r="AI509" s="2065">
        <f>+'17HPM_DATA_INPUT'!O324-'17_AUDIT_TOTALS_CK'!N509</f>
        <v>0</v>
      </c>
      <c r="AJ509" s="2065">
        <f>+'17HPM_DATA_INPUT'!P324-'17_AUDIT_TOTALS_CK'!O509</f>
        <v>0</v>
      </c>
      <c r="AK509" s="2065">
        <f>+'17HPM_DATA_INPUT'!Q324-'17_AUDIT_TOTALS_CK'!P509</f>
        <v>0</v>
      </c>
      <c r="AL509" s="2065">
        <f>+'17HPM_DATA_INPUT'!R324-'17_AUDIT_TOTALS_CK'!Q509</f>
        <v>0</v>
      </c>
      <c r="AM509" s="2065">
        <f>+'17HPM_DATA_INPUT'!S324-'17_AUDIT_TOTALS_CK'!R509</f>
        <v>0</v>
      </c>
      <c r="AN509" s="2065">
        <f>+'17HPM_DATA_INPUT'!T324-'17_AUDIT_TOTALS_CK'!S509</f>
        <v>0</v>
      </c>
      <c r="AO509" s="2065">
        <f>+'17HPM_DATA_INPUT'!U324-'17_AUDIT_TOTALS_CK'!T509</f>
        <v>0</v>
      </c>
      <c r="AQ509" s="455" t="str">
        <f>'Departmental PL'!D525</f>
        <v>1970 NS WCC7 HEM/ONC</v>
      </c>
      <c r="AR509" s="456">
        <f>+C509-'Departmental PL'!F525</f>
        <v>0</v>
      </c>
      <c r="AS509" s="456">
        <f>+D509-'Departmental PL'!G525</f>
        <v>0</v>
      </c>
      <c r="AT509" s="456">
        <f>+E509-'Departmental PL'!H525</f>
        <v>0</v>
      </c>
      <c r="AU509" s="456">
        <f>+F509-'Departmental PL'!I525</f>
        <v>0</v>
      </c>
      <c r="AV509" s="456">
        <f>+G509-'Departmental PL'!J525</f>
        <v>0</v>
      </c>
      <c r="AW509" s="456">
        <f>+H509-'Departmental PL'!K525</f>
        <v>0</v>
      </c>
      <c r="AX509" s="456">
        <f>+I509-'Departmental PL'!L525</f>
        <v>0</v>
      </c>
      <c r="AY509" s="456">
        <f>+J509-'Departmental PL'!M525</f>
        <v>0</v>
      </c>
      <c r="AZ509" s="456">
        <f>+K509-'Departmental PL'!N525</f>
        <v>0</v>
      </c>
      <c r="BA509" s="456">
        <f>+L509-'Departmental PL'!O525</f>
        <v>0</v>
      </c>
      <c r="BB509" s="456">
        <f>+M509-'Departmental PL'!P525</f>
        <v>0</v>
      </c>
      <c r="BC509" s="456">
        <f>+N509-'Departmental PL'!Q525</f>
        <v>0</v>
      </c>
      <c r="BD509" s="456">
        <f>+O509-'Departmental PL'!R525</f>
        <v>0</v>
      </c>
      <c r="BE509" s="456">
        <f>+P509-'Departmental PL'!S525</f>
        <v>0</v>
      </c>
      <c r="BF509" s="456">
        <f>+Q509-'Departmental PL'!T525</f>
        <v>0</v>
      </c>
      <c r="BG509" s="456">
        <f>+R509-'Departmental PL'!U525</f>
        <v>0</v>
      </c>
      <c r="BH509" s="456">
        <f>+S509-'Departmental PL'!V525</f>
        <v>0</v>
      </c>
      <c r="BI509" s="456">
        <f>+T509-'Departmental PL'!W525</f>
        <v>0</v>
      </c>
    </row>
    <row r="510" spans="1:61" ht="20.25" hidden="1" customHeight="1" x14ac:dyDescent="0.25">
      <c r="A510" s="2097" t="s">
        <v>1637</v>
      </c>
      <c r="B510" s="2105" t="s">
        <v>2294</v>
      </c>
      <c r="C510" s="2060"/>
      <c r="D510" s="2060"/>
      <c r="E510" s="2060"/>
      <c r="F510" s="2060"/>
      <c r="G510" s="2060"/>
      <c r="H510" s="2060"/>
      <c r="I510" s="2060"/>
      <c r="J510" s="2060"/>
      <c r="K510" s="2060"/>
      <c r="L510" s="2060"/>
      <c r="M510" s="2060"/>
      <c r="N510" s="2060"/>
      <c r="O510" s="2060"/>
      <c r="P510" s="2060"/>
      <c r="Q510" s="2060"/>
      <c r="R510" s="2060"/>
      <c r="S510" s="2060"/>
      <c r="T510" s="2060"/>
      <c r="U510" s="2061" t="str">
        <f t="shared" si="4"/>
        <v>2950 MED ONC MYERS CANCER CENTER</v>
      </c>
      <c r="W510" s="455" t="b">
        <f>+'17HPM_DATA_INPUT'!C325='17_AUDIT_TOTALS_CK'!U510</f>
        <v>1</v>
      </c>
      <c r="X510" s="2065">
        <f>+'17HPM_DATA_INPUT'!D325-'17_AUDIT_TOTALS_CK'!C510</f>
        <v>1764</v>
      </c>
      <c r="Y510" s="2065">
        <f>+'17HPM_DATA_INPUT'!E325-'17_AUDIT_TOTALS_CK'!D510</f>
        <v>0</v>
      </c>
      <c r="Z510" s="2065">
        <f>+'17HPM_DATA_INPUT'!F325-'17_AUDIT_TOTALS_CK'!E510</f>
        <v>7356</v>
      </c>
      <c r="AA510" s="2065">
        <f>+'17HPM_DATA_INPUT'!G325-'17_AUDIT_TOTALS_CK'!F510</f>
        <v>0</v>
      </c>
      <c r="AB510" s="2065">
        <f>+'17HPM_DATA_INPUT'!H325-'17_AUDIT_TOTALS_CK'!G510</f>
        <v>1972219</v>
      </c>
      <c r="AC510" s="2065">
        <f>+'17HPM_DATA_INPUT'!I325-'17_AUDIT_TOTALS_CK'!H510</f>
        <v>0</v>
      </c>
      <c r="AD510" s="2065">
        <f>+'17HPM_DATA_INPUT'!J325-'17_AUDIT_TOTALS_CK'!I510</f>
        <v>828081</v>
      </c>
      <c r="AE510" s="2065">
        <f>+'17HPM_DATA_INPUT'!K325-'17_AUDIT_TOTALS_CK'!J510</f>
        <v>0</v>
      </c>
      <c r="AF510" s="2065">
        <f>+'17HPM_DATA_INPUT'!L325-'17_AUDIT_TOTALS_CK'!K510</f>
        <v>1549772</v>
      </c>
      <c r="AG510" s="2065">
        <f>+'17HPM_DATA_INPUT'!M325-'17_AUDIT_TOTALS_CK'!L510</f>
        <v>0</v>
      </c>
      <c r="AH510" s="2065">
        <f>+'17HPM_DATA_INPUT'!N325-'17_AUDIT_TOTALS_CK'!M510</f>
        <v>-721691</v>
      </c>
      <c r="AI510" s="2065">
        <f>+'17HPM_DATA_INPUT'!O325-'17_AUDIT_TOTALS_CK'!N510</f>
        <v>0</v>
      </c>
      <c r="AJ510" s="2065">
        <f>+'17HPM_DATA_INPUT'!P325-'17_AUDIT_TOTALS_CK'!O510</f>
        <v>463</v>
      </c>
      <c r="AK510" s="2065">
        <f>+'17HPM_DATA_INPUT'!Q325-'17_AUDIT_TOTALS_CK'!P510</f>
        <v>0</v>
      </c>
      <c r="AL510" s="2065">
        <f>+'17HPM_DATA_INPUT'!R325-'17_AUDIT_TOTALS_CK'!Q510</f>
        <v>210632</v>
      </c>
      <c r="AM510" s="2065">
        <f>+'17HPM_DATA_INPUT'!S325-'17_AUDIT_TOTALS_CK'!R510</f>
        <v>0</v>
      </c>
      <c r="AN510" s="2065">
        <f>+'17HPM_DATA_INPUT'!T325-'17_AUDIT_TOTALS_CK'!S510</f>
        <v>-932786</v>
      </c>
      <c r="AO510" s="2065">
        <f>+'17HPM_DATA_INPUT'!U325-'17_AUDIT_TOTALS_CK'!T510</f>
        <v>0</v>
      </c>
      <c r="AQ510" s="455" t="str">
        <f>'Departmental PL'!D526</f>
        <v>2950 MED ONC MYERS CANCER CENTER*</v>
      </c>
      <c r="AR510" s="456">
        <f>+C510-'Departmental PL'!F526</f>
        <v>-1764</v>
      </c>
      <c r="AS510" s="456">
        <f>+D510-'Departmental PL'!G526</f>
        <v>0</v>
      </c>
      <c r="AT510" s="456">
        <f>+E510-'Departmental PL'!H526</f>
        <v>-7356</v>
      </c>
      <c r="AU510" s="456">
        <f>+F510-'Departmental PL'!I526</f>
        <v>0</v>
      </c>
      <c r="AV510" s="456">
        <f>+G510-'Departmental PL'!J526</f>
        <v>-1972219</v>
      </c>
      <c r="AW510" s="456">
        <f>+H510-'Departmental PL'!K526</f>
        <v>0</v>
      </c>
      <c r="AX510" s="456">
        <f>+I510-'Departmental PL'!L526</f>
        <v>-828081</v>
      </c>
      <c r="AY510" s="456">
        <f>+J510-'Departmental PL'!M526</f>
        <v>0</v>
      </c>
      <c r="AZ510" s="456">
        <f>+K510-'Departmental PL'!N526</f>
        <v>-1549772</v>
      </c>
      <c r="BA510" s="456">
        <f>+L510-'Departmental PL'!O526</f>
        <v>-47056.7</v>
      </c>
      <c r="BB510" s="456">
        <f>+M510-'Departmental PL'!P526</f>
        <v>721691</v>
      </c>
      <c r="BC510" s="456">
        <f>+N510-'Departmental PL'!Q526</f>
        <v>47056.7</v>
      </c>
      <c r="BD510" s="456">
        <f>+O510-'Departmental PL'!R526</f>
        <v>-463</v>
      </c>
      <c r="BE510" s="456">
        <f>+P510-'Departmental PL'!S526</f>
        <v>-1.06</v>
      </c>
      <c r="BF510" s="456">
        <f>+Q510-'Departmental PL'!T526</f>
        <v>-210632</v>
      </c>
      <c r="BG510" s="456">
        <f>+R510-'Departmental PL'!U526</f>
        <v>-5093.46</v>
      </c>
      <c r="BH510" s="456">
        <f>+S510-'Departmental PL'!V526</f>
        <v>932786</v>
      </c>
      <c r="BI510" s="456">
        <f>+T510-'Departmental PL'!W526</f>
        <v>52151.219999999994</v>
      </c>
    </row>
    <row r="511" spans="1:61" ht="20.25" hidden="1" customHeight="1" x14ac:dyDescent="0.25">
      <c r="A511" s="2036" t="s">
        <v>1638</v>
      </c>
      <c r="B511" s="2058" t="s">
        <v>2295</v>
      </c>
      <c r="C511" s="2060"/>
      <c r="D511" s="2060"/>
      <c r="E511" s="2060"/>
      <c r="F511" s="2060"/>
      <c r="G511" s="2060"/>
      <c r="H511" s="2060"/>
      <c r="I511" s="2060"/>
      <c r="J511" s="2060"/>
      <c r="K511" s="2060"/>
      <c r="L511" s="2060"/>
      <c r="M511" s="2060"/>
      <c r="N511" s="2060"/>
      <c r="O511" s="2060"/>
      <c r="P511" s="2060"/>
      <c r="Q511" s="2060"/>
      <c r="R511" s="2060"/>
      <c r="S511" s="2060"/>
      <c r="T511" s="2060"/>
      <c r="U511" s="2061" t="str">
        <f t="shared" si="4"/>
        <v>4900 RADIATION ONCOLOGY</v>
      </c>
      <c r="W511" s="455" t="b">
        <f>+'17HPM_DATA_INPUT'!C326='17_AUDIT_TOTALS_CK'!U511</f>
        <v>1</v>
      </c>
      <c r="X511" s="2065">
        <f>+'17HPM_DATA_INPUT'!D326-'17_AUDIT_TOTALS_CK'!C511</f>
        <v>5897</v>
      </c>
      <c r="Y511" s="2065">
        <f>+'17HPM_DATA_INPUT'!E326-'17_AUDIT_TOTALS_CK'!D511</f>
        <v>6005</v>
      </c>
      <c r="Z511" s="2065">
        <f>+'17HPM_DATA_INPUT'!F326-'17_AUDIT_TOTALS_CK'!E511</f>
        <v>45582</v>
      </c>
      <c r="AA511" s="2065">
        <f>+'17HPM_DATA_INPUT'!G326-'17_AUDIT_TOTALS_CK'!F511</f>
        <v>48521</v>
      </c>
      <c r="AB511" s="2065">
        <f>+'17HPM_DATA_INPUT'!H326-'17_AUDIT_TOTALS_CK'!G511</f>
        <v>75179923</v>
      </c>
      <c r="AC511" s="2065">
        <f>+'17HPM_DATA_INPUT'!I326-'17_AUDIT_TOTALS_CK'!H511</f>
        <v>69104096</v>
      </c>
      <c r="AD511" s="2065">
        <f>+'17HPM_DATA_INPUT'!J326-'17_AUDIT_TOTALS_CK'!I511</f>
        <v>24139826</v>
      </c>
      <c r="AE511" s="2065">
        <f>+'17HPM_DATA_INPUT'!K326-'17_AUDIT_TOTALS_CK'!J511</f>
        <v>28178913</v>
      </c>
      <c r="AF511" s="2065">
        <f>+'17HPM_DATA_INPUT'!L326-'17_AUDIT_TOTALS_CK'!K511</f>
        <v>10780893</v>
      </c>
      <c r="AG511" s="2065">
        <f>+'17HPM_DATA_INPUT'!M326-'17_AUDIT_TOTALS_CK'!L511</f>
        <v>10724008</v>
      </c>
      <c r="AH511" s="2065">
        <f>+'17HPM_DATA_INPUT'!N326-'17_AUDIT_TOTALS_CK'!M511</f>
        <v>13358933</v>
      </c>
      <c r="AI511" s="2065">
        <f>+'17HPM_DATA_INPUT'!O326-'17_AUDIT_TOTALS_CK'!N511</f>
        <v>17454904</v>
      </c>
      <c r="AJ511" s="2065">
        <f>+'17HPM_DATA_INPUT'!P326-'17_AUDIT_TOTALS_CK'!O511</f>
        <v>505637</v>
      </c>
      <c r="AK511" s="2065">
        <f>+'17HPM_DATA_INPUT'!Q326-'17_AUDIT_TOTALS_CK'!P511</f>
        <v>492156</v>
      </c>
      <c r="AL511" s="2065">
        <f>+'17HPM_DATA_INPUT'!R326-'17_AUDIT_TOTALS_CK'!Q511</f>
        <v>5558338</v>
      </c>
      <c r="AM511" s="2065">
        <f>+'17HPM_DATA_INPUT'!S326-'17_AUDIT_TOTALS_CK'!R511</f>
        <v>5413911</v>
      </c>
      <c r="AN511" s="2065">
        <f>+'17HPM_DATA_INPUT'!T326-'17_AUDIT_TOTALS_CK'!S511</f>
        <v>7294958</v>
      </c>
      <c r="AO511" s="2065">
        <f>+'17HPM_DATA_INPUT'!U326-'17_AUDIT_TOTALS_CK'!T511</f>
        <v>11548837</v>
      </c>
      <c r="AQ511" s="455" t="str">
        <f>'Departmental PL'!D527</f>
        <v>4900 RADIATION ONCOLOGY</v>
      </c>
      <c r="AR511" s="456">
        <f>+C511-'Departmental PL'!F527</f>
        <v>-5897</v>
      </c>
      <c r="AS511" s="456">
        <f>+D511-'Departmental PL'!G527</f>
        <v>-6005</v>
      </c>
      <c r="AT511" s="456">
        <f>+E511-'Departmental PL'!H527</f>
        <v>-45582</v>
      </c>
      <c r="AU511" s="456">
        <f>+F511-'Departmental PL'!I527</f>
        <v>-48521</v>
      </c>
      <c r="AV511" s="456">
        <f>+G511-'Departmental PL'!J527</f>
        <v>-75179923</v>
      </c>
      <c r="AW511" s="456">
        <f>+H511-'Departmental PL'!K527</f>
        <v>-69104096</v>
      </c>
      <c r="AX511" s="456">
        <f>+I511-'Departmental PL'!L527</f>
        <v>-24139826</v>
      </c>
      <c r="AY511" s="456">
        <f>+J511-'Departmental PL'!M527</f>
        <v>-28178913</v>
      </c>
      <c r="AZ511" s="456">
        <f>+K511-'Departmental PL'!N527</f>
        <v>-10780893</v>
      </c>
      <c r="BA511" s="456">
        <f>+L511-'Departmental PL'!O527</f>
        <v>-10724008</v>
      </c>
      <c r="BB511" s="456">
        <f>+M511-'Departmental PL'!P527</f>
        <v>-13358933</v>
      </c>
      <c r="BC511" s="456">
        <f>+N511-'Departmental PL'!Q527</f>
        <v>-17454905</v>
      </c>
      <c r="BD511" s="456">
        <f>+O511-'Departmental PL'!R527</f>
        <v>-505637</v>
      </c>
      <c r="BE511" s="456">
        <f>+P511-'Departmental PL'!S527</f>
        <v>-492156</v>
      </c>
      <c r="BF511" s="456">
        <f>+Q511-'Departmental PL'!T527</f>
        <v>-5558338</v>
      </c>
      <c r="BG511" s="456">
        <f>+R511-'Departmental PL'!U527</f>
        <v>-5413911</v>
      </c>
      <c r="BH511" s="456">
        <f>+S511-'Departmental PL'!V527</f>
        <v>-7294958</v>
      </c>
      <c r="BI511" s="456">
        <f>+T511-'Departmental PL'!W527</f>
        <v>-11548838</v>
      </c>
    </row>
    <row r="512" spans="1:61" ht="20.25" hidden="1" customHeight="1" x14ac:dyDescent="0.25">
      <c r="A512" s="2095"/>
      <c r="B512" s="2058" t="s">
        <v>2469</v>
      </c>
      <c r="C512" s="2060"/>
      <c r="D512" s="2060"/>
      <c r="E512" s="2060"/>
      <c r="F512" s="2060"/>
      <c r="G512" s="2060"/>
      <c r="H512" s="2060"/>
      <c r="I512" s="2060"/>
      <c r="J512" s="2060"/>
      <c r="K512" s="2060"/>
      <c r="L512" s="2060"/>
      <c r="M512" s="2060"/>
      <c r="N512" s="2060"/>
      <c r="O512" s="2060"/>
      <c r="P512" s="2060"/>
      <c r="Q512" s="2060"/>
      <c r="R512" s="2060"/>
      <c r="S512" s="2060"/>
      <c r="T512" s="2060"/>
      <c r="U512" s="2061" t="str">
        <f t="shared" si="4"/>
        <v>4910 SMH INFUSION CENTER at HH</v>
      </c>
      <c r="W512" s="455" t="b">
        <f>+'17HPM_DATA_INPUT'!C327='17_AUDIT_TOTALS_CK'!U512</f>
        <v>1</v>
      </c>
      <c r="X512" s="2065">
        <f>+'17HPM_DATA_INPUT'!D327-'17_AUDIT_TOTALS_CK'!C512</f>
        <v>5589</v>
      </c>
      <c r="Y512" s="2065">
        <f>+'17HPM_DATA_INPUT'!E327-'17_AUDIT_TOTALS_CK'!D512</f>
        <v>4574</v>
      </c>
      <c r="Z512" s="2065">
        <f>+'17HPM_DATA_INPUT'!F327-'17_AUDIT_TOTALS_CK'!E512</f>
        <v>21776</v>
      </c>
      <c r="AA512" s="2065">
        <f>+'17HPM_DATA_INPUT'!G327-'17_AUDIT_TOTALS_CK'!F512</f>
        <v>19061</v>
      </c>
      <c r="AB512" s="2065">
        <f>+'17HPM_DATA_INPUT'!H327-'17_AUDIT_TOTALS_CK'!G512</f>
        <v>6713412</v>
      </c>
      <c r="AC512" s="2065">
        <f>+'17HPM_DATA_INPUT'!I327-'17_AUDIT_TOTALS_CK'!H512</f>
        <v>5491092</v>
      </c>
      <c r="AD512" s="2065">
        <f>+'17HPM_DATA_INPUT'!J327-'17_AUDIT_TOTALS_CK'!I512</f>
        <v>3044568</v>
      </c>
      <c r="AE512" s="2065">
        <f>+'17HPM_DATA_INPUT'!K327-'17_AUDIT_TOTALS_CK'!J512</f>
        <v>2641083</v>
      </c>
      <c r="AF512" s="2065">
        <f>+'17HPM_DATA_INPUT'!L327-'17_AUDIT_TOTALS_CK'!K512</f>
        <v>2356482</v>
      </c>
      <c r="AG512" s="2065">
        <f>+'17HPM_DATA_INPUT'!M327-'17_AUDIT_TOTALS_CK'!L512</f>
        <v>2323512</v>
      </c>
      <c r="AH512" s="2065">
        <f>+'17HPM_DATA_INPUT'!N327-'17_AUDIT_TOTALS_CK'!M512</f>
        <v>688087</v>
      </c>
      <c r="AI512" s="2065">
        <f>+'17HPM_DATA_INPUT'!O327-'17_AUDIT_TOTALS_CK'!N512</f>
        <v>317571</v>
      </c>
      <c r="AJ512" s="2065">
        <f>+'17HPM_DATA_INPUT'!P327-'17_AUDIT_TOTALS_CK'!O512</f>
        <v>487</v>
      </c>
      <c r="AK512" s="2065">
        <f>+'17HPM_DATA_INPUT'!Q327-'17_AUDIT_TOTALS_CK'!P512</f>
        <v>538</v>
      </c>
      <c r="AL512" s="2065">
        <f>+'17HPM_DATA_INPUT'!R327-'17_AUDIT_TOTALS_CK'!Q512</f>
        <v>422710</v>
      </c>
      <c r="AM512" s="2065">
        <f>+'17HPM_DATA_INPUT'!S327-'17_AUDIT_TOTALS_CK'!R512</f>
        <v>353719</v>
      </c>
      <c r="AN512" s="2065">
        <f>+'17HPM_DATA_INPUT'!T327-'17_AUDIT_TOTALS_CK'!S512</f>
        <v>264890</v>
      </c>
      <c r="AO512" s="2065">
        <f>+'17HPM_DATA_INPUT'!U327-'17_AUDIT_TOTALS_CK'!T512</f>
        <v>-36686</v>
      </c>
      <c r="AQ512" s="455" t="str">
        <f>'Departmental PL'!D528</f>
        <v>4910 SMH INFUSION CENTER at HH</v>
      </c>
      <c r="AR512" s="456">
        <f>+C512-'Departmental PL'!F528</f>
        <v>-5589</v>
      </c>
      <c r="AS512" s="456">
        <f>+D512-'Departmental PL'!G528</f>
        <v>-4574</v>
      </c>
      <c r="AT512" s="456">
        <f>+E512-'Departmental PL'!H528</f>
        <v>-21776</v>
      </c>
      <c r="AU512" s="456">
        <f>+F512-'Departmental PL'!I528</f>
        <v>-19061</v>
      </c>
      <c r="AV512" s="456">
        <f>+G512-'Departmental PL'!J528</f>
        <v>-6713412</v>
      </c>
      <c r="AW512" s="456">
        <f>+H512-'Departmental PL'!K528</f>
        <v>-5491092</v>
      </c>
      <c r="AX512" s="456">
        <f>+I512-'Departmental PL'!L528</f>
        <v>-3044568</v>
      </c>
      <c r="AY512" s="456">
        <f>+J512-'Departmental PL'!M528</f>
        <v>-2641083</v>
      </c>
      <c r="AZ512" s="456">
        <f>+K512-'Departmental PL'!N528</f>
        <v>-2356482</v>
      </c>
      <c r="BA512" s="456">
        <f>+L512-'Departmental PL'!O528</f>
        <v>-2323512</v>
      </c>
      <c r="BB512" s="456">
        <f>+M512-'Departmental PL'!P528</f>
        <v>-688086</v>
      </c>
      <c r="BC512" s="456">
        <f>+N512-'Departmental PL'!Q528</f>
        <v>-317571</v>
      </c>
      <c r="BD512" s="456">
        <f>+O512-'Departmental PL'!R528</f>
        <v>-487</v>
      </c>
      <c r="BE512" s="456">
        <f>+P512-'Departmental PL'!S528</f>
        <v>-538</v>
      </c>
      <c r="BF512" s="456">
        <f>+Q512-'Departmental PL'!T528</f>
        <v>-422710</v>
      </c>
      <c r="BG512" s="456">
        <f>+R512-'Departmental PL'!U528</f>
        <v>-353719</v>
      </c>
      <c r="BH512" s="456">
        <f>+S512-'Departmental PL'!V528</f>
        <v>-264889</v>
      </c>
      <c r="BI512" s="456">
        <f>+T512-'Departmental PL'!W528</f>
        <v>36686</v>
      </c>
    </row>
    <row r="513" spans="1:61" ht="20.25" hidden="1" customHeight="1" x14ac:dyDescent="0.25">
      <c r="A513" s="2081"/>
      <c r="B513" s="2443" t="s">
        <v>2470</v>
      </c>
      <c r="C513" s="2060"/>
      <c r="D513" s="2060"/>
      <c r="E513" s="2060"/>
      <c r="F513" s="2060"/>
      <c r="G513" s="2060"/>
      <c r="H513" s="2060"/>
      <c r="I513" s="2060"/>
      <c r="J513" s="2060"/>
      <c r="K513" s="2060"/>
      <c r="L513" s="2060"/>
      <c r="M513" s="2060"/>
      <c r="N513" s="2060"/>
      <c r="O513" s="2060"/>
      <c r="P513" s="2060"/>
      <c r="Q513" s="2060"/>
      <c r="R513" s="2060"/>
      <c r="S513" s="2060"/>
      <c r="T513" s="2060"/>
      <c r="U513" s="2061" t="str">
        <f t="shared" si="4"/>
        <v>4920 MEDICAL ONCOLOGY</v>
      </c>
      <c r="W513" s="455" t="b">
        <f>+'17HPM_DATA_INPUT'!C328='17_AUDIT_TOTALS_CK'!U513</f>
        <v>1</v>
      </c>
      <c r="X513" s="2065">
        <f>+'17HPM_DATA_INPUT'!D328-'17_AUDIT_TOTALS_CK'!C513</f>
        <v>29934</v>
      </c>
      <c r="Y513" s="2065">
        <f>+'17HPM_DATA_INPUT'!E328-'17_AUDIT_TOTALS_CK'!D513</f>
        <v>26185</v>
      </c>
      <c r="Z513" s="2065">
        <f>+'17HPM_DATA_INPUT'!F328-'17_AUDIT_TOTALS_CK'!E513</f>
        <v>123134</v>
      </c>
      <c r="AA513" s="2065">
        <f>+'17HPM_DATA_INPUT'!G328-'17_AUDIT_TOTALS_CK'!F513</f>
        <v>109638</v>
      </c>
      <c r="AB513" s="2065">
        <f>+'17HPM_DATA_INPUT'!H328-'17_AUDIT_TOTALS_CK'!G513</f>
        <v>36908489</v>
      </c>
      <c r="AC513" s="2065">
        <f>+'17HPM_DATA_INPUT'!I328-'17_AUDIT_TOTALS_CK'!H513</f>
        <v>31820830</v>
      </c>
      <c r="AD513" s="2065">
        <f>+'17HPM_DATA_INPUT'!J328-'17_AUDIT_TOTALS_CK'!I513</f>
        <v>15640318</v>
      </c>
      <c r="AE513" s="2065">
        <f>+'17HPM_DATA_INPUT'!K328-'17_AUDIT_TOTALS_CK'!J513</f>
        <v>14124942</v>
      </c>
      <c r="AF513" s="2065">
        <f>+'17HPM_DATA_INPUT'!L328-'17_AUDIT_TOTALS_CK'!K513</f>
        <v>15275925</v>
      </c>
      <c r="AG513" s="2065">
        <f>+'17HPM_DATA_INPUT'!M328-'17_AUDIT_TOTALS_CK'!L513</f>
        <v>13509105</v>
      </c>
      <c r="AH513" s="2065">
        <f>+'17HPM_DATA_INPUT'!N328-'17_AUDIT_TOTALS_CK'!M513</f>
        <v>364393</v>
      </c>
      <c r="AI513" s="2065">
        <f>+'17HPM_DATA_INPUT'!O328-'17_AUDIT_TOTALS_CK'!N513</f>
        <v>615837</v>
      </c>
      <c r="AJ513" s="2065">
        <f>+'17HPM_DATA_INPUT'!P328-'17_AUDIT_TOTALS_CK'!O513</f>
        <v>2468</v>
      </c>
      <c r="AK513" s="2065">
        <f>+'17HPM_DATA_INPUT'!Q328-'17_AUDIT_TOTALS_CK'!P513</f>
        <v>2280</v>
      </c>
      <c r="AL513" s="2065">
        <f>+'17HPM_DATA_INPUT'!R328-'17_AUDIT_TOTALS_CK'!Q513</f>
        <v>5702368</v>
      </c>
      <c r="AM513" s="2065">
        <f>+'17HPM_DATA_INPUT'!S328-'17_AUDIT_TOTALS_CK'!R513</f>
        <v>5163015</v>
      </c>
      <c r="AN513" s="2065">
        <f>+'17HPM_DATA_INPUT'!T328-'17_AUDIT_TOTALS_CK'!S513</f>
        <v>-5340443</v>
      </c>
      <c r="AO513" s="2065">
        <f>+'17HPM_DATA_INPUT'!U328-'17_AUDIT_TOTALS_CK'!T513</f>
        <v>-4549457</v>
      </c>
      <c r="AQ513" s="2435" t="str">
        <f>'Departmental PL'!D529</f>
        <v>4920 MEDICAL ONCOLOGY*</v>
      </c>
      <c r="AR513" s="456">
        <f>+C513-'Departmental PL'!F529</f>
        <v>-29934</v>
      </c>
      <c r="AS513" s="456">
        <f>+D513-'Departmental PL'!G529</f>
        <v>-26185</v>
      </c>
      <c r="AT513" s="456">
        <f>+E513-'Departmental PL'!H529</f>
        <v>-123134</v>
      </c>
      <c r="AU513" s="456">
        <f>+F513-'Departmental PL'!I529</f>
        <v>-109638</v>
      </c>
      <c r="AV513" s="456">
        <f>+G513-'Departmental PL'!J529</f>
        <v>-47387439</v>
      </c>
      <c r="AW513" s="456">
        <f>+H513-'Departmental PL'!K529</f>
        <v>-42472041.895910785</v>
      </c>
      <c r="AX513" s="456">
        <f>+I513-'Departmental PL'!L529</f>
        <v>-19936809.939999998</v>
      </c>
      <c r="AY513" s="456">
        <f>+J513-'Departmental PL'!M529</f>
        <v>-18422706</v>
      </c>
      <c r="AZ513" s="456">
        <f>+K513-'Departmental PL'!N529</f>
        <v>-19628082.834120926</v>
      </c>
      <c r="BA513" s="456">
        <f>+L513-'Departmental PL'!O529</f>
        <v>-18068988.3792</v>
      </c>
      <c r="BB513" s="456">
        <f>+M513-'Departmental PL'!P529</f>
        <v>-308727.1058790721</v>
      </c>
      <c r="BC513" s="456">
        <f>+N513-'Departmental PL'!Q529</f>
        <v>-353717.62079999968</v>
      </c>
      <c r="BD513" s="456">
        <f>+O513-'Departmental PL'!R529</f>
        <v>-3171.0810372492328</v>
      </c>
      <c r="BE513" s="456">
        <f>+P513-'Departmental PL'!S529</f>
        <v>-3049.4495999999999</v>
      </c>
      <c r="BF513" s="456">
        <f>+Q513-'Departmental PL'!T529</f>
        <v>-7326999.6277040457</v>
      </c>
      <c r="BG513" s="456">
        <f>+R513-'Departmental PL'!U529</f>
        <v>-6905747.5079999994</v>
      </c>
      <c r="BH513" s="456">
        <f>+S513-'Departmental PL'!V529</f>
        <v>7021443.6028622231</v>
      </c>
      <c r="BI513" s="456">
        <f>+T513-'Departmental PL'!W529</f>
        <v>6555079.3367999997</v>
      </c>
    </row>
    <row r="514" spans="1:61" ht="20.25" hidden="1" customHeight="1" x14ac:dyDescent="0.25">
      <c r="A514" s="2081"/>
      <c r="B514" s="2058" t="s">
        <v>2471</v>
      </c>
      <c r="C514" s="2060"/>
      <c r="D514" s="2060"/>
      <c r="E514" s="2060"/>
      <c r="F514" s="2060"/>
      <c r="G514" s="2060"/>
      <c r="H514" s="2060"/>
      <c r="I514" s="2060"/>
      <c r="J514" s="2060"/>
      <c r="K514" s="2060"/>
      <c r="L514" s="2060"/>
      <c r="M514" s="2060"/>
      <c r="N514" s="2060"/>
      <c r="O514" s="2060"/>
      <c r="P514" s="2060"/>
      <c r="Q514" s="2060"/>
      <c r="R514" s="2060"/>
      <c r="S514" s="2060"/>
      <c r="T514" s="2060"/>
      <c r="U514" s="2061" t="str">
        <f t="shared" si="4"/>
        <v>4950 BREAST CARE CTR - ONCOLOGY SRVS</v>
      </c>
      <c r="W514" s="455" t="b">
        <f>+'17HPM_DATA_INPUT'!C329='17_AUDIT_TOTALS_CK'!U514</f>
        <v>1</v>
      </c>
      <c r="X514" s="2065">
        <f>+'17HPM_DATA_INPUT'!D329-'17_AUDIT_TOTALS_CK'!C514</f>
        <v>3794</v>
      </c>
      <c r="Y514" s="2065">
        <f>+'17HPM_DATA_INPUT'!E329-'17_AUDIT_TOTALS_CK'!D514</f>
        <v>3491</v>
      </c>
      <c r="Z514" s="2065">
        <f>+'17HPM_DATA_INPUT'!F329-'17_AUDIT_TOTALS_CK'!E514</f>
        <v>8304</v>
      </c>
      <c r="AA514" s="2065">
        <f>+'17HPM_DATA_INPUT'!G329-'17_AUDIT_TOTALS_CK'!F514</f>
        <v>7683</v>
      </c>
      <c r="AB514" s="2065">
        <f>+'17HPM_DATA_INPUT'!H329-'17_AUDIT_TOTALS_CK'!G514</f>
        <v>1298190</v>
      </c>
      <c r="AC514" s="2065">
        <f>+'17HPM_DATA_INPUT'!I329-'17_AUDIT_TOTALS_CK'!H514</f>
        <v>1215255</v>
      </c>
      <c r="AD514" s="2065">
        <f>+'17HPM_DATA_INPUT'!J329-'17_AUDIT_TOTALS_CK'!I514</f>
        <v>572032</v>
      </c>
      <c r="AE514" s="2065">
        <f>+'17HPM_DATA_INPUT'!K329-'17_AUDIT_TOTALS_CK'!J514</f>
        <v>560037</v>
      </c>
      <c r="AF514" s="2065">
        <f>+'17HPM_DATA_INPUT'!L329-'17_AUDIT_TOTALS_CK'!K514</f>
        <v>1098513</v>
      </c>
      <c r="AG514" s="2065">
        <f>+'17HPM_DATA_INPUT'!M329-'17_AUDIT_TOTALS_CK'!L514</f>
        <v>1174315</v>
      </c>
      <c r="AH514" s="2065">
        <f>+'17HPM_DATA_INPUT'!N329-'17_AUDIT_TOTALS_CK'!M514</f>
        <v>-526481</v>
      </c>
      <c r="AI514" s="2065">
        <f>+'17HPM_DATA_INPUT'!O329-'17_AUDIT_TOTALS_CK'!N514</f>
        <v>-614278</v>
      </c>
      <c r="AJ514" s="2065">
        <f>+'17HPM_DATA_INPUT'!P329-'17_AUDIT_TOTALS_CK'!O514</f>
        <v>236</v>
      </c>
      <c r="AK514" s="2065">
        <f>+'17HPM_DATA_INPUT'!Q329-'17_AUDIT_TOTALS_CK'!P514</f>
        <v>246</v>
      </c>
      <c r="AL514" s="2065">
        <f>+'17HPM_DATA_INPUT'!R329-'17_AUDIT_TOTALS_CK'!Q514</f>
        <v>697378</v>
      </c>
      <c r="AM514" s="2065">
        <f>+'17HPM_DATA_INPUT'!S329-'17_AUDIT_TOTALS_CK'!R514</f>
        <v>689878</v>
      </c>
      <c r="AN514" s="2065">
        <f>+'17HPM_DATA_INPUT'!T329-'17_AUDIT_TOTALS_CK'!S514</f>
        <v>-1224095</v>
      </c>
      <c r="AO514" s="2065">
        <f>+'17HPM_DATA_INPUT'!U329-'17_AUDIT_TOTALS_CK'!T514</f>
        <v>-1304403</v>
      </c>
      <c r="AQ514" s="455" t="str">
        <f>'Departmental PL'!D530</f>
        <v>4950 BREAST CARE CTR - ONCOLOGY SRVS</v>
      </c>
      <c r="AR514" s="456">
        <f>+C514-'Departmental PL'!F530</f>
        <v>-3794</v>
      </c>
      <c r="AS514" s="456">
        <f>+D514-'Departmental PL'!G530</f>
        <v>-3491</v>
      </c>
      <c r="AT514" s="456">
        <f>+E514-'Departmental PL'!H530</f>
        <v>-8304</v>
      </c>
      <c r="AU514" s="456">
        <f>+F514-'Departmental PL'!I530</f>
        <v>-7683</v>
      </c>
      <c r="AV514" s="456">
        <f>+G514-'Departmental PL'!J530</f>
        <v>-1298190</v>
      </c>
      <c r="AW514" s="456">
        <f>+H514-'Departmental PL'!K530</f>
        <v>-1215255</v>
      </c>
      <c r="AX514" s="456">
        <f>+I514-'Departmental PL'!L530</f>
        <v>-572032</v>
      </c>
      <c r="AY514" s="456">
        <f>+J514-'Departmental PL'!M530</f>
        <v>-560037</v>
      </c>
      <c r="AZ514" s="456">
        <f>+K514-'Departmental PL'!N530</f>
        <v>-1098513</v>
      </c>
      <c r="BA514" s="456">
        <f>+L514-'Departmental PL'!O530</f>
        <v>-1174315</v>
      </c>
      <c r="BB514" s="456">
        <f>+M514-'Departmental PL'!P530</f>
        <v>526481</v>
      </c>
      <c r="BC514" s="456">
        <f>+N514-'Departmental PL'!Q530</f>
        <v>614278</v>
      </c>
      <c r="BD514" s="456">
        <f>+O514-'Departmental PL'!R530</f>
        <v>-236</v>
      </c>
      <c r="BE514" s="456">
        <f>+P514-'Departmental PL'!S530</f>
        <v>-246</v>
      </c>
      <c r="BF514" s="456">
        <f>+Q514-'Departmental PL'!T530</f>
        <v>-697378</v>
      </c>
      <c r="BG514" s="456">
        <f>+R514-'Departmental PL'!U530</f>
        <v>-689878</v>
      </c>
      <c r="BH514" s="456">
        <f>+S514-'Departmental PL'!V530</f>
        <v>1224095</v>
      </c>
      <c r="BI514" s="456">
        <f>+T514-'Departmental PL'!W530</f>
        <v>1304402</v>
      </c>
    </row>
    <row r="515" spans="1:61" ht="20.25" hidden="1" customHeight="1" x14ac:dyDescent="0.25">
      <c r="A515" s="2067" t="s">
        <v>1639</v>
      </c>
      <c r="B515" s="2058" t="s">
        <v>2472</v>
      </c>
      <c r="C515" s="2060"/>
      <c r="D515" s="2060"/>
      <c r="E515" s="2060"/>
      <c r="F515" s="2060"/>
      <c r="G515" s="2060"/>
      <c r="H515" s="2060"/>
      <c r="I515" s="2060"/>
      <c r="J515" s="2060"/>
      <c r="K515" s="2060"/>
      <c r="L515" s="2060"/>
      <c r="M515" s="2060"/>
      <c r="N515" s="2060"/>
      <c r="O515" s="2060"/>
      <c r="P515" s="2060"/>
      <c r="Q515" s="2060"/>
      <c r="R515" s="2060"/>
      <c r="S515" s="2060"/>
      <c r="T515" s="2060"/>
      <c r="U515" s="2061" t="str">
        <f t="shared" si="4"/>
        <v>4960 SMH MED ONC at PLUTA</v>
      </c>
      <c r="W515" s="455" t="b">
        <f>+'17HPM_DATA_INPUT'!C330='17_AUDIT_TOTALS_CK'!U515</f>
        <v>1</v>
      </c>
      <c r="X515" s="2065">
        <f>+'17HPM_DATA_INPUT'!D330-'17_AUDIT_TOTALS_CK'!C515</f>
        <v>8896</v>
      </c>
      <c r="Y515" s="2065">
        <f>+'17HPM_DATA_INPUT'!E330-'17_AUDIT_TOTALS_CK'!D515</f>
        <v>8457</v>
      </c>
      <c r="Z515" s="2065">
        <f>+'17HPM_DATA_INPUT'!F330-'17_AUDIT_TOTALS_CK'!E515</f>
        <v>34159</v>
      </c>
      <c r="AA515" s="2065">
        <f>+'17HPM_DATA_INPUT'!G330-'17_AUDIT_TOTALS_CK'!F515</f>
        <v>32918</v>
      </c>
      <c r="AB515" s="2065">
        <f>+'17HPM_DATA_INPUT'!H330-'17_AUDIT_TOTALS_CK'!G515</f>
        <v>9145409</v>
      </c>
      <c r="AC515" s="2065">
        <f>+'17HPM_DATA_INPUT'!I330-'17_AUDIT_TOTALS_CK'!H515</f>
        <v>8428273</v>
      </c>
      <c r="AD515" s="2065">
        <f>+'17HPM_DATA_INPUT'!J330-'17_AUDIT_TOTALS_CK'!I515</f>
        <v>4296236</v>
      </c>
      <c r="AE515" s="2065">
        <f>+'17HPM_DATA_INPUT'!K330-'17_AUDIT_TOTALS_CK'!J515</f>
        <v>4175874</v>
      </c>
      <c r="AF515" s="2065">
        <f>+'17HPM_DATA_INPUT'!L330-'17_AUDIT_TOTALS_CK'!K515</f>
        <v>4660756</v>
      </c>
      <c r="AG515" s="2065">
        <f>+'17HPM_DATA_INPUT'!M330-'17_AUDIT_TOTALS_CK'!L515</f>
        <v>5006421</v>
      </c>
      <c r="AH515" s="2065">
        <f>+'17HPM_DATA_INPUT'!N330-'17_AUDIT_TOTALS_CK'!M515</f>
        <v>-364520</v>
      </c>
      <c r="AI515" s="2065">
        <f>+'17HPM_DATA_INPUT'!O330-'17_AUDIT_TOTALS_CK'!N515</f>
        <v>-830547</v>
      </c>
      <c r="AJ515" s="2065">
        <f>+'17HPM_DATA_INPUT'!P330-'17_AUDIT_TOTALS_CK'!O515</f>
        <v>941</v>
      </c>
      <c r="AK515" s="2065">
        <f>+'17HPM_DATA_INPUT'!Q330-'17_AUDIT_TOTALS_CK'!P515</f>
        <v>1016</v>
      </c>
      <c r="AL515" s="2065">
        <f>+'17HPM_DATA_INPUT'!R330-'17_AUDIT_TOTALS_CK'!Q515</f>
        <v>867789</v>
      </c>
      <c r="AM515" s="2065">
        <f>+'17HPM_DATA_INPUT'!S330-'17_AUDIT_TOTALS_CK'!R515</f>
        <v>791746</v>
      </c>
      <c r="AN515" s="2065">
        <f>+'17HPM_DATA_INPUT'!T330-'17_AUDIT_TOTALS_CK'!S515</f>
        <v>-1233251</v>
      </c>
      <c r="AO515" s="2065">
        <f>+'17HPM_DATA_INPUT'!U330-'17_AUDIT_TOTALS_CK'!T515</f>
        <v>-1623309</v>
      </c>
      <c r="AQ515" s="455" t="str">
        <f>'Departmental PL'!D531</f>
        <v>4960 SMH MED ONC at PLUTA</v>
      </c>
      <c r="AR515" s="456">
        <f>+C515-'Departmental PL'!F531</f>
        <v>-8896</v>
      </c>
      <c r="AS515" s="456">
        <f>+D515-'Departmental PL'!G531</f>
        <v>-8457</v>
      </c>
      <c r="AT515" s="456">
        <f>+E515-'Departmental PL'!H531</f>
        <v>-34159</v>
      </c>
      <c r="AU515" s="456">
        <f>+F515-'Departmental PL'!I531</f>
        <v>-32918</v>
      </c>
      <c r="AV515" s="456">
        <f>+G515-'Departmental PL'!J531</f>
        <v>-9145409</v>
      </c>
      <c r="AW515" s="456">
        <f>+H515-'Departmental PL'!K531</f>
        <v>-8428273</v>
      </c>
      <c r="AX515" s="456">
        <f>+I515-'Departmental PL'!L531</f>
        <v>-4296236</v>
      </c>
      <c r="AY515" s="456">
        <f>+J515-'Departmental PL'!M531</f>
        <v>-4175874</v>
      </c>
      <c r="AZ515" s="456">
        <f>+K515-'Departmental PL'!N531</f>
        <v>-4660756</v>
      </c>
      <c r="BA515" s="456">
        <f>+L515-'Departmental PL'!O531</f>
        <v>-5006421</v>
      </c>
      <c r="BB515" s="456">
        <f>+M515-'Departmental PL'!P531</f>
        <v>364520</v>
      </c>
      <c r="BC515" s="456">
        <f>+N515-'Departmental PL'!Q531</f>
        <v>830547</v>
      </c>
      <c r="BD515" s="456">
        <f>+O515-'Departmental PL'!R531</f>
        <v>-941</v>
      </c>
      <c r="BE515" s="456">
        <f>+P515-'Departmental PL'!S531</f>
        <v>-1016</v>
      </c>
      <c r="BF515" s="456">
        <f>+Q515-'Departmental PL'!T531</f>
        <v>-867789</v>
      </c>
      <c r="BG515" s="456">
        <f>+R515-'Departmental PL'!U531</f>
        <v>-791746</v>
      </c>
      <c r="BH515" s="456">
        <f>+S515-'Departmental PL'!V531</f>
        <v>1233250</v>
      </c>
      <c r="BI515" s="456">
        <f>+T515-'Departmental PL'!W531</f>
        <v>1623309</v>
      </c>
    </row>
    <row r="516" spans="1:61" ht="20.25" hidden="1" customHeight="1" x14ac:dyDescent="0.25">
      <c r="A516" s="2067" t="s">
        <v>1640</v>
      </c>
      <c r="B516" s="2058" t="s">
        <v>2473</v>
      </c>
      <c r="C516" s="2060"/>
      <c r="D516" s="2060"/>
      <c r="E516" s="2060"/>
      <c r="F516" s="2060"/>
      <c r="G516" s="2060"/>
      <c r="H516" s="2060"/>
      <c r="I516" s="2060"/>
      <c r="J516" s="2060"/>
      <c r="K516" s="2060"/>
      <c r="L516" s="2060"/>
      <c r="M516" s="2060"/>
      <c r="N516" s="2060"/>
      <c r="O516" s="2060"/>
      <c r="P516" s="2060"/>
      <c r="Q516" s="2060"/>
      <c r="R516" s="2060"/>
      <c r="S516" s="2060"/>
      <c r="T516" s="2060"/>
      <c r="U516" s="2061" t="str">
        <f t="shared" si="4"/>
        <v>4970 SMH RAD ONC at PLUTA</v>
      </c>
      <c r="W516" s="455" t="b">
        <f>+'17HPM_DATA_INPUT'!C331='17_AUDIT_TOTALS_CK'!U516</f>
        <v>1</v>
      </c>
      <c r="X516" s="2065">
        <f>+'17HPM_DATA_INPUT'!D331-'17_AUDIT_TOTALS_CK'!C516</f>
        <v>2103</v>
      </c>
      <c r="Y516" s="2065">
        <f>+'17HPM_DATA_INPUT'!E331-'17_AUDIT_TOTALS_CK'!D516</f>
        <v>2316</v>
      </c>
      <c r="Z516" s="2065">
        <f>+'17HPM_DATA_INPUT'!F331-'17_AUDIT_TOTALS_CK'!E516</f>
        <v>22392</v>
      </c>
      <c r="AA516" s="2065">
        <f>+'17HPM_DATA_INPUT'!G331-'17_AUDIT_TOTALS_CK'!F516</f>
        <v>25905</v>
      </c>
      <c r="AB516" s="2065">
        <f>+'17HPM_DATA_INPUT'!H331-'17_AUDIT_TOTALS_CK'!G516</f>
        <v>23796131</v>
      </c>
      <c r="AC516" s="2065">
        <f>+'17HPM_DATA_INPUT'!I331-'17_AUDIT_TOTALS_CK'!H516</f>
        <v>24061996</v>
      </c>
      <c r="AD516" s="2065">
        <f>+'17HPM_DATA_INPUT'!J331-'17_AUDIT_TOTALS_CK'!I516</f>
        <v>9240304</v>
      </c>
      <c r="AE516" s="2065">
        <f>+'17HPM_DATA_INPUT'!K331-'17_AUDIT_TOTALS_CK'!J516</f>
        <v>10453357</v>
      </c>
      <c r="AF516" s="2065">
        <f>+'17HPM_DATA_INPUT'!L331-'17_AUDIT_TOTALS_CK'!K516</f>
        <v>2855835</v>
      </c>
      <c r="AG516" s="2065">
        <f>+'17HPM_DATA_INPUT'!M331-'17_AUDIT_TOTALS_CK'!L516</f>
        <v>3066535</v>
      </c>
      <c r="AH516" s="2065">
        <f>+'17HPM_DATA_INPUT'!N331-'17_AUDIT_TOTALS_CK'!M516</f>
        <v>6384469</v>
      </c>
      <c r="AI516" s="2065">
        <f>+'17HPM_DATA_INPUT'!O331-'17_AUDIT_TOTALS_CK'!N516</f>
        <v>7386822</v>
      </c>
      <c r="AJ516" s="2065">
        <f>+'17HPM_DATA_INPUT'!P331-'17_AUDIT_TOTALS_CK'!O516</f>
        <v>150</v>
      </c>
      <c r="AK516" s="2065">
        <f>+'17HPM_DATA_INPUT'!Q331-'17_AUDIT_TOTALS_CK'!P516</f>
        <v>154</v>
      </c>
      <c r="AL516" s="2065">
        <f>+'17HPM_DATA_INPUT'!R331-'17_AUDIT_TOTALS_CK'!Q516</f>
        <v>768567</v>
      </c>
      <c r="AM516" s="2065">
        <f>+'17HPM_DATA_INPUT'!S331-'17_AUDIT_TOTALS_CK'!R516</f>
        <v>750964</v>
      </c>
      <c r="AN516" s="2065">
        <f>+'17HPM_DATA_INPUT'!T331-'17_AUDIT_TOTALS_CK'!S516</f>
        <v>5615752</v>
      </c>
      <c r="AO516" s="2065">
        <f>+'17HPM_DATA_INPUT'!U331-'17_AUDIT_TOTALS_CK'!T516</f>
        <v>6635704</v>
      </c>
      <c r="AQ516" s="455" t="str">
        <f>'Departmental PL'!D532</f>
        <v>4970 SMH RAD ONC at PLUTA</v>
      </c>
      <c r="AR516" s="456">
        <f>+C516-'Departmental PL'!F532</f>
        <v>-2103</v>
      </c>
      <c r="AS516" s="456">
        <f>+D516-'Departmental PL'!G532</f>
        <v>-2316</v>
      </c>
      <c r="AT516" s="456">
        <f>+E516-'Departmental PL'!H532</f>
        <v>-22392</v>
      </c>
      <c r="AU516" s="456">
        <f>+F516-'Departmental PL'!I532</f>
        <v>-25905</v>
      </c>
      <c r="AV516" s="456">
        <f>+G516-'Departmental PL'!J532</f>
        <v>-23796131</v>
      </c>
      <c r="AW516" s="456">
        <f>+H516-'Departmental PL'!K532</f>
        <v>-24061996</v>
      </c>
      <c r="AX516" s="456">
        <f>+I516-'Departmental PL'!L532</f>
        <v>-9240304</v>
      </c>
      <c r="AY516" s="456">
        <f>+J516-'Departmental PL'!M532</f>
        <v>-10453357</v>
      </c>
      <c r="AZ516" s="456">
        <f>+K516-'Departmental PL'!N532</f>
        <v>-2855835</v>
      </c>
      <c r="BA516" s="456">
        <f>+L516-'Departmental PL'!O532</f>
        <v>-3066535</v>
      </c>
      <c r="BB516" s="456">
        <f>+M516-'Departmental PL'!P532</f>
        <v>-6384469</v>
      </c>
      <c r="BC516" s="456">
        <f>+N516-'Departmental PL'!Q532</f>
        <v>-7386822</v>
      </c>
      <c r="BD516" s="456">
        <f>+O516-'Departmental PL'!R532</f>
        <v>-150</v>
      </c>
      <c r="BE516" s="456">
        <f>+P516-'Departmental PL'!S532</f>
        <v>-154</v>
      </c>
      <c r="BF516" s="456">
        <f>+Q516-'Departmental PL'!T532</f>
        <v>-768567</v>
      </c>
      <c r="BG516" s="456">
        <f>+R516-'Departmental PL'!U532</f>
        <v>-750964</v>
      </c>
      <c r="BH516" s="456">
        <f>+S516-'Departmental PL'!V532</f>
        <v>-5615752</v>
      </c>
      <c r="BI516" s="456">
        <f>+T516-'Departmental PL'!W532</f>
        <v>-6635704</v>
      </c>
    </row>
    <row r="517" spans="1:61" ht="20.25" hidden="1" customHeight="1" x14ac:dyDescent="0.25">
      <c r="A517" s="2067" t="s">
        <v>1641</v>
      </c>
      <c r="B517" s="2058" t="s">
        <v>2474</v>
      </c>
      <c r="C517" s="2060"/>
      <c r="D517" s="2060"/>
      <c r="E517" s="2060"/>
      <c r="F517" s="2060"/>
      <c r="G517" s="2060"/>
      <c r="H517" s="2060"/>
      <c r="I517" s="2060"/>
      <c r="J517" s="2060"/>
      <c r="K517" s="2060"/>
      <c r="L517" s="2060"/>
      <c r="M517" s="2060"/>
      <c r="N517" s="2060"/>
      <c r="O517" s="2060"/>
      <c r="P517" s="2060"/>
      <c r="Q517" s="2060"/>
      <c r="R517" s="2060"/>
      <c r="S517" s="2060"/>
      <c r="T517" s="2060"/>
      <c r="U517" s="2061" t="str">
        <f t="shared" si="4"/>
        <v>4980 RAD ONC BATAVIA</v>
      </c>
      <c r="W517" s="455" t="b">
        <f>+'17HPM_DATA_INPUT'!C332='17_AUDIT_TOTALS_CK'!U517</f>
        <v>1</v>
      </c>
      <c r="X517" s="2065">
        <f>+'17HPM_DATA_INPUT'!D332-'17_AUDIT_TOTALS_CK'!C517</f>
        <v>973</v>
      </c>
      <c r="Y517" s="2065">
        <f>+'17HPM_DATA_INPUT'!E332-'17_AUDIT_TOTALS_CK'!D517</f>
        <v>875</v>
      </c>
      <c r="Z517" s="2065">
        <f>+'17HPM_DATA_INPUT'!F332-'17_AUDIT_TOTALS_CK'!E517</f>
        <v>7196</v>
      </c>
      <c r="AA517" s="2065">
        <f>+'17HPM_DATA_INPUT'!G332-'17_AUDIT_TOTALS_CK'!F517</f>
        <v>9195</v>
      </c>
      <c r="AB517" s="2065">
        <f>+'17HPM_DATA_INPUT'!H332-'17_AUDIT_TOTALS_CK'!G517</f>
        <v>8135664</v>
      </c>
      <c r="AC517" s="2065">
        <f>+'17HPM_DATA_INPUT'!I332-'17_AUDIT_TOTALS_CK'!H517</f>
        <v>8722139</v>
      </c>
      <c r="AD517" s="2065">
        <f>+'17HPM_DATA_INPUT'!J332-'17_AUDIT_TOTALS_CK'!I517</f>
        <v>3043852</v>
      </c>
      <c r="AE517" s="2065">
        <f>+'17HPM_DATA_INPUT'!K332-'17_AUDIT_TOTALS_CK'!J517</f>
        <v>3829520</v>
      </c>
      <c r="AF517" s="2065">
        <f>+'17HPM_DATA_INPUT'!L332-'17_AUDIT_TOTALS_CK'!K517</f>
        <v>1625570</v>
      </c>
      <c r="AG517" s="2065">
        <f>+'17HPM_DATA_INPUT'!M332-'17_AUDIT_TOTALS_CK'!L517</f>
        <v>1634561</v>
      </c>
      <c r="AH517" s="2065">
        <f>+'17HPM_DATA_INPUT'!N332-'17_AUDIT_TOTALS_CK'!M517</f>
        <v>1418283</v>
      </c>
      <c r="AI517" s="2065">
        <f>+'17HPM_DATA_INPUT'!O332-'17_AUDIT_TOTALS_CK'!N517</f>
        <v>2194959</v>
      </c>
      <c r="AJ517" s="2065">
        <f>+'17HPM_DATA_INPUT'!P332-'17_AUDIT_TOTALS_CK'!O517</f>
        <v>70</v>
      </c>
      <c r="AK517" s="2065">
        <f>+'17HPM_DATA_INPUT'!Q332-'17_AUDIT_TOTALS_CK'!P517</f>
        <v>62</v>
      </c>
      <c r="AL517" s="2065">
        <f>+'17HPM_DATA_INPUT'!R332-'17_AUDIT_TOTALS_CK'!Q517</f>
        <v>603471</v>
      </c>
      <c r="AM517" s="2065">
        <f>+'17HPM_DATA_INPUT'!S332-'17_AUDIT_TOTALS_CK'!R517</f>
        <v>378981</v>
      </c>
      <c r="AN517" s="2065">
        <f>+'17HPM_DATA_INPUT'!T332-'17_AUDIT_TOTALS_CK'!S517</f>
        <v>814742</v>
      </c>
      <c r="AO517" s="2065">
        <f>+'17HPM_DATA_INPUT'!U332-'17_AUDIT_TOTALS_CK'!T517</f>
        <v>1815916</v>
      </c>
      <c r="AQ517" s="455" t="str">
        <f>'Departmental PL'!D533</f>
        <v>4980 RAD ONC BATAVIA</v>
      </c>
      <c r="AR517" s="456">
        <f>+C517-'Departmental PL'!F533</f>
        <v>-973</v>
      </c>
      <c r="AS517" s="456">
        <f>+D517-'Departmental PL'!G533</f>
        <v>-875</v>
      </c>
      <c r="AT517" s="456">
        <f>+E517-'Departmental PL'!H533</f>
        <v>-7196</v>
      </c>
      <c r="AU517" s="456">
        <f>+F517-'Departmental PL'!I533</f>
        <v>-9195</v>
      </c>
      <c r="AV517" s="456">
        <f>+G517-'Departmental PL'!J533</f>
        <v>-8135664</v>
      </c>
      <c r="AW517" s="456">
        <f>+H517-'Departmental PL'!K533</f>
        <v>-8722139</v>
      </c>
      <c r="AX517" s="456">
        <f>+I517-'Departmental PL'!L533</f>
        <v>-3043852</v>
      </c>
      <c r="AY517" s="456">
        <f>+J517-'Departmental PL'!M533</f>
        <v>-3829520</v>
      </c>
      <c r="AZ517" s="456">
        <f>+K517-'Departmental PL'!N533</f>
        <v>-1625570</v>
      </c>
      <c r="BA517" s="456">
        <f>+L517-'Departmental PL'!O533</f>
        <v>-1634561</v>
      </c>
      <c r="BB517" s="456">
        <f>+M517-'Departmental PL'!P533</f>
        <v>-1418282</v>
      </c>
      <c r="BC517" s="456">
        <f>+N517-'Departmental PL'!Q533</f>
        <v>-2194959</v>
      </c>
      <c r="BD517" s="456">
        <f>+O517-'Departmental PL'!R533</f>
        <v>-70</v>
      </c>
      <c r="BE517" s="456">
        <f>+P517-'Departmental PL'!S533</f>
        <v>-62</v>
      </c>
      <c r="BF517" s="456">
        <f>+Q517-'Departmental PL'!T533</f>
        <v>-603471</v>
      </c>
      <c r="BG517" s="456">
        <f>+R517-'Departmental PL'!U533</f>
        <v>-378981</v>
      </c>
      <c r="BH517" s="456">
        <f>+S517-'Departmental PL'!V533</f>
        <v>-814741</v>
      </c>
      <c r="BI517" s="456">
        <f>+T517-'Departmental PL'!W533</f>
        <v>-1815916</v>
      </c>
    </row>
    <row r="518" spans="1:61" ht="20.25" hidden="1" customHeight="1" x14ac:dyDescent="0.25">
      <c r="A518" s="2031" t="s">
        <v>1642</v>
      </c>
      <c r="B518" s="2058" t="s">
        <v>2475</v>
      </c>
      <c r="C518" s="2060"/>
      <c r="D518" s="2060"/>
      <c r="E518" s="2060"/>
      <c r="F518" s="2060"/>
      <c r="G518" s="2060"/>
      <c r="H518" s="2060"/>
      <c r="I518" s="2060"/>
      <c r="J518" s="2060"/>
      <c r="K518" s="2060"/>
      <c r="L518" s="2060"/>
      <c r="M518" s="2060"/>
      <c r="N518" s="2060"/>
      <c r="O518" s="2060"/>
      <c r="P518" s="2060"/>
      <c r="Q518" s="2060"/>
      <c r="R518" s="2060"/>
      <c r="S518" s="2060"/>
      <c r="T518" s="2060"/>
      <c r="U518" s="2061" t="str">
        <f t="shared" ref="U518:U649" si="5">TRIM(B518)</f>
        <v>4990 NATL MARROW PROGRAM</v>
      </c>
      <c r="W518" s="455" t="b">
        <f>+'17HPM_DATA_INPUT'!C333='17_AUDIT_TOTALS_CK'!U518</f>
        <v>1</v>
      </c>
      <c r="X518" s="2065">
        <f>+'17HPM_DATA_INPUT'!D333-'17_AUDIT_TOTALS_CK'!C518</f>
        <v>126</v>
      </c>
      <c r="Y518" s="2065">
        <f>+'17HPM_DATA_INPUT'!E333-'17_AUDIT_TOTALS_CK'!D518</f>
        <v>86</v>
      </c>
      <c r="Z518" s="2065">
        <f>+'17HPM_DATA_INPUT'!F333-'17_AUDIT_TOTALS_CK'!E518</f>
        <v>201</v>
      </c>
      <c r="AA518" s="2065">
        <f>+'17HPM_DATA_INPUT'!G333-'17_AUDIT_TOTALS_CK'!F518</f>
        <v>143</v>
      </c>
      <c r="AB518" s="2065">
        <f>+'17HPM_DATA_INPUT'!H333-'17_AUDIT_TOTALS_CK'!G518</f>
        <v>420458</v>
      </c>
      <c r="AC518" s="2065">
        <f>+'17HPM_DATA_INPUT'!I333-'17_AUDIT_TOTALS_CK'!H518</f>
        <v>259976</v>
      </c>
      <c r="AD518" s="2065">
        <f>+'17HPM_DATA_INPUT'!J333-'17_AUDIT_TOTALS_CK'!I518</f>
        <v>158627</v>
      </c>
      <c r="AE518" s="2065">
        <f>+'17HPM_DATA_INPUT'!K333-'17_AUDIT_TOTALS_CK'!J518</f>
        <v>109524</v>
      </c>
      <c r="AF518" s="2065">
        <f>+'17HPM_DATA_INPUT'!L333-'17_AUDIT_TOTALS_CK'!K518</f>
        <v>239344</v>
      </c>
      <c r="AG518" s="2065">
        <f>+'17HPM_DATA_INPUT'!M333-'17_AUDIT_TOTALS_CK'!L518</f>
        <v>108506</v>
      </c>
      <c r="AH518" s="2065">
        <f>+'17HPM_DATA_INPUT'!N333-'17_AUDIT_TOTALS_CK'!M518</f>
        <v>-80717</v>
      </c>
      <c r="AI518" s="2065">
        <f>+'17HPM_DATA_INPUT'!O333-'17_AUDIT_TOTALS_CK'!N518</f>
        <v>1017</v>
      </c>
      <c r="AJ518" s="2065">
        <f>+'17HPM_DATA_INPUT'!P333-'17_AUDIT_TOTALS_CK'!O518</f>
        <v>0</v>
      </c>
      <c r="AK518" s="2065">
        <f>+'17HPM_DATA_INPUT'!Q333-'17_AUDIT_TOTALS_CK'!P518</f>
        <v>0</v>
      </c>
      <c r="AL518" s="2065">
        <f>+'17HPM_DATA_INPUT'!R333-'17_AUDIT_TOTALS_CK'!Q518</f>
        <v>33956</v>
      </c>
      <c r="AM518" s="2065">
        <f>+'17HPM_DATA_INPUT'!S333-'17_AUDIT_TOTALS_CK'!R518</f>
        <v>12236</v>
      </c>
      <c r="AN518" s="2065">
        <f>+'17HPM_DATA_INPUT'!T333-'17_AUDIT_TOTALS_CK'!S518</f>
        <v>-114673</v>
      </c>
      <c r="AO518" s="2065">
        <f>+'17HPM_DATA_INPUT'!U333-'17_AUDIT_TOTALS_CK'!T518</f>
        <v>-11219</v>
      </c>
      <c r="AQ518" s="455" t="str">
        <f>'Departmental PL'!D534</f>
        <v>4990 NATL MARROW PROGRAM</v>
      </c>
      <c r="AR518" s="456">
        <f>+C518-'Departmental PL'!F534</f>
        <v>-126</v>
      </c>
      <c r="AS518" s="456">
        <f>+D518-'Departmental PL'!G534</f>
        <v>-86</v>
      </c>
      <c r="AT518" s="456">
        <f>+E518-'Departmental PL'!H534</f>
        <v>-201</v>
      </c>
      <c r="AU518" s="456">
        <f>+F518-'Departmental PL'!I534</f>
        <v>-143</v>
      </c>
      <c r="AV518" s="456">
        <f>+G518-'Departmental PL'!J534</f>
        <v>-420458</v>
      </c>
      <c r="AW518" s="456">
        <f>+H518-'Departmental PL'!K534</f>
        <v>-259976</v>
      </c>
      <c r="AX518" s="456">
        <f>+I518-'Departmental PL'!L534</f>
        <v>-158627</v>
      </c>
      <c r="AY518" s="456">
        <f>+J518-'Departmental PL'!M534</f>
        <v>-109524</v>
      </c>
      <c r="AZ518" s="456">
        <f>+K518-'Departmental PL'!N534</f>
        <v>-239344</v>
      </c>
      <c r="BA518" s="456">
        <f>+L518-'Departmental PL'!O534</f>
        <v>-108506</v>
      </c>
      <c r="BB518" s="456">
        <f>+M518-'Departmental PL'!P534</f>
        <v>80717</v>
      </c>
      <c r="BC518" s="456">
        <f>+N518-'Departmental PL'!Q534</f>
        <v>-1018</v>
      </c>
      <c r="BD518" s="456">
        <f>+O518-'Departmental PL'!R534</f>
        <v>0</v>
      </c>
      <c r="BE518" s="456">
        <f>+P518-'Departmental PL'!S534</f>
        <v>0</v>
      </c>
      <c r="BF518" s="456">
        <f>+Q518-'Departmental PL'!T534</f>
        <v>-33956</v>
      </c>
      <c r="BG518" s="456">
        <f>+R518-'Departmental PL'!U534</f>
        <v>-12236</v>
      </c>
      <c r="BH518" s="456">
        <f>+S518-'Departmental PL'!V534</f>
        <v>114673</v>
      </c>
      <c r="BI518" s="456">
        <f>+T518-'Departmental PL'!W534</f>
        <v>11218</v>
      </c>
    </row>
    <row r="519" spans="1:61" ht="20.25" hidden="1" customHeight="1" x14ac:dyDescent="0.25">
      <c r="A519" s="2067" t="s">
        <v>1639</v>
      </c>
      <c r="B519" s="2069" t="s">
        <v>2306</v>
      </c>
      <c r="C519" s="2070"/>
      <c r="D519" s="2070"/>
      <c r="E519" s="2070"/>
      <c r="F519" s="2070"/>
      <c r="G519" s="2070"/>
      <c r="H519" s="2070"/>
      <c r="I519" s="2070"/>
      <c r="J519" s="2070"/>
      <c r="K519" s="2070"/>
      <c r="L519" s="2070"/>
      <c r="M519" s="2070"/>
      <c r="N519" s="2070"/>
      <c r="O519" s="2070"/>
      <c r="P519" s="2070"/>
      <c r="Q519" s="2070"/>
      <c r="R519" s="2070"/>
      <c r="S519" s="2070"/>
      <c r="T519" s="2070"/>
      <c r="U519" s="2061" t="str">
        <f t="shared" si="5"/>
        <v>Total OUTPATIENT</v>
      </c>
      <c r="W519" s="455" t="b">
        <f>+'17HPM_DATA_INPUT'!C334='17_AUDIT_TOTALS_CK'!U519</f>
        <v>1</v>
      </c>
      <c r="X519" s="2065">
        <f>+'17HPM_DATA_INPUT'!D334-'17_AUDIT_TOTALS_CK'!C519</f>
        <v>53402</v>
      </c>
      <c r="Y519" s="2065">
        <f>+'17HPM_DATA_INPUT'!E334-'17_AUDIT_TOTALS_CK'!D519</f>
        <v>46601</v>
      </c>
      <c r="Z519" s="2065">
        <f>+'17HPM_DATA_INPUT'!F334-'17_AUDIT_TOTALS_CK'!E519</f>
        <v>270100</v>
      </c>
      <c r="AA519" s="2065">
        <f>+'17HPM_DATA_INPUT'!G334-'17_AUDIT_TOTALS_CK'!F519</f>
        <v>253871</v>
      </c>
      <c r="AB519" s="2065">
        <f>+'17HPM_DATA_INPUT'!H334-'17_AUDIT_TOTALS_CK'!G519</f>
        <v>163569895</v>
      </c>
      <c r="AC519" s="2065">
        <f>+'17HPM_DATA_INPUT'!I334-'17_AUDIT_TOTALS_CK'!H519</f>
        <v>149384504</v>
      </c>
      <c r="AD519" s="2065">
        <f>+'17HPM_DATA_INPUT'!J334-'17_AUDIT_TOTALS_CK'!I519</f>
        <v>60963846</v>
      </c>
      <c r="AE519" s="2065">
        <f>+'17HPM_DATA_INPUT'!K334-'17_AUDIT_TOTALS_CK'!J519</f>
        <v>64184085</v>
      </c>
      <c r="AF519" s="2065">
        <f>+'17HPM_DATA_INPUT'!L334-'17_AUDIT_TOTALS_CK'!K519</f>
        <v>40443090</v>
      </c>
      <c r="AG519" s="2065">
        <f>+'17HPM_DATA_INPUT'!M334-'17_AUDIT_TOTALS_CK'!L519</f>
        <v>37639090</v>
      </c>
      <c r="AH519" s="2065">
        <f>+'17HPM_DATA_INPUT'!N334-'17_AUDIT_TOTALS_CK'!M519</f>
        <v>20520755</v>
      </c>
      <c r="AI519" s="2065">
        <f>+'17HPM_DATA_INPUT'!O334-'17_AUDIT_TOTALS_CK'!N519</f>
        <v>26544995</v>
      </c>
      <c r="AJ519" s="2065">
        <f>+'17HPM_DATA_INPUT'!P334-'17_AUDIT_TOTALS_CK'!O519</f>
        <v>510452</v>
      </c>
      <c r="AK519" s="2065">
        <f>+'17HPM_DATA_INPUT'!Q334-'17_AUDIT_TOTALS_CK'!P519</f>
        <v>498710</v>
      </c>
      <c r="AL519" s="2065">
        <f>+'17HPM_DATA_INPUT'!R334-'17_AUDIT_TOTALS_CK'!Q519</f>
        <v>14865210</v>
      </c>
      <c r="AM519" s="2065">
        <f>+'17HPM_DATA_INPUT'!S334-'17_AUDIT_TOTALS_CK'!R519</f>
        <v>13591229</v>
      </c>
      <c r="AN519" s="2065">
        <f>+'17HPM_DATA_INPUT'!T334-'17_AUDIT_TOTALS_CK'!S519</f>
        <v>5145093</v>
      </c>
      <c r="AO519" s="2065">
        <f>+'17HPM_DATA_INPUT'!U334-'17_AUDIT_TOTALS_CK'!T519</f>
        <v>12455055</v>
      </c>
      <c r="AQ519" s="2069" t="str">
        <f>'Departmental PL'!D535</f>
        <v>Total OUTPATIENT</v>
      </c>
      <c r="AR519" s="456">
        <f>+C519-'Departmental PL'!F535</f>
        <v>-53402</v>
      </c>
      <c r="AS519" s="456">
        <f>+D519-'Departmental PL'!G535</f>
        <v>-46601</v>
      </c>
      <c r="AT519" s="456">
        <f>+E519-'Departmental PL'!H535</f>
        <v>-270100</v>
      </c>
      <c r="AU519" s="456">
        <f>+F519-'Departmental PL'!I535</f>
        <v>-253871</v>
      </c>
      <c r="AV519" s="456">
        <f>+G519-'Departmental PL'!J535</f>
        <v>-174048845</v>
      </c>
      <c r="AW519" s="456">
        <f>+H519-'Departmental PL'!K535</f>
        <v>-160035715.8959108</v>
      </c>
      <c r="AX519" s="456">
        <f>+I519-'Departmental PL'!L535</f>
        <v>-65260335.939999998</v>
      </c>
      <c r="AY519" s="456">
        <f>+J519-'Departmental PL'!M535</f>
        <v>-68481850</v>
      </c>
      <c r="AZ519" s="456">
        <f>+K519-'Departmental PL'!N535</f>
        <v>-44795247.834120929</v>
      </c>
      <c r="BA519" s="456">
        <f>+L519-'Departmental PL'!O535</f>
        <v>-42246031.0792</v>
      </c>
      <c r="BB519" s="456">
        <f>+M519-'Departmental PL'!P535</f>
        <v>-20465088.105879068</v>
      </c>
      <c r="BC519" s="456">
        <f>+N519-'Departmental PL'!Q535</f>
        <v>-26235818.9208</v>
      </c>
      <c r="BD519" s="456">
        <f>+O519-'Departmental PL'!R535</f>
        <v>-511155.08103724924</v>
      </c>
      <c r="BE519" s="456">
        <f>+P519-'Departmental PL'!S535</f>
        <v>-499481.50959999999</v>
      </c>
      <c r="BF519" s="456">
        <f>+Q519-'Departmental PL'!T535</f>
        <v>-16489840.627704047</v>
      </c>
      <c r="BG519" s="456">
        <f>+R519-'Departmental PL'!U535</f>
        <v>-15339054.967999998</v>
      </c>
      <c r="BH519" s="456">
        <f>+S519-'Departmental PL'!V535</f>
        <v>-3464092.3971377723</v>
      </c>
      <c r="BI519" s="456">
        <f>+T519-'Departmental PL'!W535</f>
        <v>-10397282.443200003</v>
      </c>
    </row>
    <row r="520" spans="1:61" ht="20.25" hidden="1" customHeight="1" x14ac:dyDescent="0.25">
      <c r="A520" s="2067"/>
      <c r="B520" s="2069"/>
      <c r="C520" s="2070"/>
      <c r="D520" s="2070"/>
      <c r="E520" s="2070"/>
      <c r="F520" s="2070"/>
      <c r="G520" s="2070"/>
      <c r="H520" s="2070"/>
      <c r="I520" s="2070"/>
      <c r="J520" s="2070"/>
      <c r="K520" s="2070"/>
      <c r="L520" s="2070"/>
      <c r="M520" s="2070"/>
      <c r="N520" s="2070"/>
      <c r="O520" s="2070"/>
      <c r="P520" s="2070"/>
      <c r="Q520" s="2070"/>
      <c r="R520" s="2070"/>
      <c r="S520" s="2070"/>
      <c r="T520" s="2070"/>
      <c r="AQ520" s="455">
        <f>'Departmental PL'!D536</f>
        <v>0</v>
      </c>
      <c r="AR520" s="456">
        <f>+C520-'Departmental PL'!F536</f>
        <v>0</v>
      </c>
      <c r="AS520" s="456">
        <f>+D520-'Departmental PL'!G536</f>
        <v>0</v>
      </c>
      <c r="AT520" s="456">
        <f>+E520-'Departmental PL'!H536</f>
        <v>0</v>
      </c>
      <c r="AU520" s="456">
        <f>+F520-'Departmental PL'!I536</f>
        <v>0</v>
      </c>
      <c r="AV520" s="456">
        <f>+G520-'Departmental PL'!J536</f>
        <v>0</v>
      </c>
      <c r="AW520" s="456">
        <f>+H520-'Departmental PL'!K536</f>
        <v>0</v>
      </c>
      <c r="AX520" s="456">
        <f>+I520-'Departmental PL'!L536</f>
        <v>0</v>
      </c>
      <c r="AY520" s="456">
        <f>+J520-'Departmental PL'!M536</f>
        <v>0</v>
      </c>
      <c r="AZ520" s="456">
        <f>+K520-'Departmental PL'!N536</f>
        <v>0</v>
      </c>
      <c r="BA520" s="456">
        <f>+L520-'Departmental PL'!O536</f>
        <v>0</v>
      </c>
      <c r="BB520" s="456">
        <f>+M520-'Departmental PL'!P536</f>
        <v>0</v>
      </c>
      <c r="BC520" s="456">
        <f>+N520-'Departmental PL'!Q536</f>
        <v>0</v>
      </c>
      <c r="BD520" s="456">
        <f>+O520-'Departmental PL'!R536</f>
        <v>0</v>
      </c>
      <c r="BE520" s="456">
        <f>+P520-'Departmental PL'!S536</f>
        <v>0</v>
      </c>
      <c r="BF520" s="456">
        <f>+Q520-'Departmental PL'!T536</f>
        <v>0</v>
      </c>
      <c r="BG520" s="456">
        <f>+R520-'Departmental PL'!U536</f>
        <v>0</v>
      </c>
      <c r="BH520" s="456">
        <f>+S520-'Departmental PL'!V536</f>
        <v>0</v>
      </c>
      <c r="BI520" s="456">
        <f>+T520-'Departmental PL'!W536</f>
        <v>0</v>
      </c>
    </row>
    <row r="521" spans="1:61" ht="20.25" hidden="1" customHeight="1" x14ac:dyDescent="0.25">
      <c r="A521" s="2067" t="s">
        <v>1640</v>
      </c>
      <c r="B521" s="2058" t="s">
        <v>2476</v>
      </c>
      <c r="C521" s="2060"/>
      <c r="D521" s="2060"/>
      <c r="E521" s="2060"/>
      <c r="F521" s="2060"/>
      <c r="G521" s="2060"/>
      <c r="H521" s="2060"/>
      <c r="I521" s="2060"/>
      <c r="J521" s="2060"/>
      <c r="K521" s="2060"/>
      <c r="L521" s="2060"/>
      <c r="M521" s="2060"/>
      <c r="N521" s="2060"/>
      <c r="O521" s="2060"/>
      <c r="P521" s="2060"/>
      <c r="Q521" s="2060"/>
      <c r="R521" s="2060"/>
      <c r="S521" s="2060"/>
      <c r="T521" s="2060"/>
      <c r="U521" s="2061" t="str">
        <f t="shared" si="5"/>
        <v>1950 NS WCC5 SURG ONCOLOGY</v>
      </c>
      <c r="W521" s="455" t="b">
        <f>+'17HPM_DATA_INPUT'!C335='17_AUDIT_TOTALS_CK'!U521</f>
        <v>1</v>
      </c>
      <c r="X521" s="2065">
        <f>+'17HPM_DATA_INPUT'!D335-'17_AUDIT_TOTALS_CK'!C521</f>
        <v>132</v>
      </c>
      <c r="Y521" s="2065">
        <f>+'17HPM_DATA_INPUT'!E335-'17_AUDIT_TOTALS_CK'!D521</f>
        <v>146</v>
      </c>
      <c r="Z521" s="2065">
        <f>+'17HPM_DATA_INPUT'!F335-'17_AUDIT_TOTALS_CK'!E521</f>
        <v>159</v>
      </c>
      <c r="AA521" s="2065">
        <f>+'17HPM_DATA_INPUT'!G335-'17_AUDIT_TOTALS_CK'!F521</f>
        <v>184</v>
      </c>
      <c r="AB521" s="2065">
        <f>+'17HPM_DATA_INPUT'!H335-'17_AUDIT_TOTALS_CK'!G521</f>
        <v>210980</v>
      </c>
      <c r="AC521" s="2065">
        <f>+'17HPM_DATA_INPUT'!I335-'17_AUDIT_TOTALS_CK'!H521</f>
        <v>218750</v>
      </c>
      <c r="AD521" s="2065">
        <f>+'17HPM_DATA_INPUT'!J335-'17_AUDIT_TOTALS_CK'!I521</f>
        <v>74421</v>
      </c>
      <c r="AE521" s="2065">
        <f>+'17HPM_DATA_INPUT'!K335-'17_AUDIT_TOTALS_CK'!J521</f>
        <v>76622</v>
      </c>
      <c r="AF521" s="2065">
        <f>+'17HPM_DATA_INPUT'!L335-'17_AUDIT_TOTALS_CK'!K521</f>
        <v>93154</v>
      </c>
      <c r="AG521" s="2065">
        <f>+'17HPM_DATA_INPUT'!M335-'17_AUDIT_TOTALS_CK'!L521</f>
        <v>101018</v>
      </c>
      <c r="AH521" s="2065">
        <f>+'17HPM_DATA_INPUT'!N335-'17_AUDIT_TOTALS_CK'!M521</f>
        <v>-18733</v>
      </c>
      <c r="AI521" s="2065">
        <f>+'17HPM_DATA_INPUT'!O335-'17_AUDIT_TOTALS_CK'!N521</f>
        <v>-24396</v>
      </c>
      <c r="AJ521" s="2065">
        <f>+'17HPM_DATA_INPUT'!P335-'17_AUDIT_TOTALS_CK'!O521</f>
        <v>9136</v>
      </c>
      <c r="AK521" s="2065">
        <f>+'17HPM_DATA_INPUT'!Q335-'17_AUDIT_TOTALS_CK'!P521</f>
        <v>9024</v>
      </c>
      <c r="AL521" s="2065">
        <f>+'17HPM_DATA_INPUT'!R335-'17_AUDIT_TOTALS_CK'!Q521</f>
        <v>59785</v>
      </c>
      <c r="AM521" s="2065">
        <f>+'17HPM_DATA_INPUT'!S335-'17_AUDIT_TOTALS_CK'!R521</f>
        <v>43669</v>
      </c>
      <c r="AN521" s="2065">
        <f>+'17HPM_DATA_INPUT'!T335-'17_AUDIT_TOTALS_CK'!S521</f>
        <v>-87654</v>
      </c>
      <c r="AO521" s="2065">
        <f>+'17HPM_DATA_INPUT'!U335-'17_AUDIT_TOTALS_CK'!T521</f>
        <v>-77089</v>
      </c>
      <c r="AQ521" s="455" t="str">
        <f>'Departmental PL'!D537</f>
        <v>1950 NS WCC5 SURG ONCOLOGY</v>
      </c>
      <c r="AR521" s="456">
        <f>+C521-'Departmental PL'!F537</f>
        <v>-132</v>
      </c>
      <c r="AS521" s="456">
        <f>+D521-'Departmental PL'!G537</f>
        <v>-146</v>
      </c>
      <c r="AT521" s="456">
        <f>+E521-'Departmental PL'!H537</f>
        <v>-159</v>
      </c>
      <c r="AU521" s="456">
        <f>+F521-'Departmental PL'!I537</f>
        <v>-184</v>
      </c>
      <c r="AV521" s="456">
        <f>+G521-'Departmental PL'!J537</f>
        <v>-210980</v>
      </c>
      <c r="AW521" s="456">
        <f>+H521-'Departmental PL'!K537</f>
        <v>-218750</v>
      </c>
      <c r="AX521" s="456">
        <f>+I521-'Departmental PL'!L537</f>
        <v>-74421</v>
      </c>
      <c r="AY521" s="456">
        <f>+J521-'Departmental PL'!M537</f>
        <v>-76622</v>
      </c>
      <c r="AZ521" s="456">
        <f>+K521-'Departmental PL'!N537</f>
        <v>-93154</v>
      </c>
      <c r="BA521" s="456">
        <f>+L521-'Departmental PL'!O537</f>
        <v>-101018</v>
      </c>
      <c r="BB521" s="456">
        <f>+M521-'Departmental PL'!P537</f>
        <v>18733</v>
      </c>
      <c r="BC521" s="456">
        <f>+N521-'Departmental PL'!Q537</f>
        <v>24396</v>
      </c>
      <c r="BD521" s="456">
        <f>+O521-'Departmental PL'!R537</f>
        <v>-9136</v>
      </c>
      <c r="BE521" s="456">
        <f>+P521-'Departmental PL'!S537</f>
        <v>-9024</v>
      </c>
      <c r="BF521" s="456">
        <f>+Q521-'Departmental PL'!T537</f>
        <v>-59785</v>
      </c>
      <c r="BG521" s="456">
        <f>+R521-'Departmental PL'!U537</f>
        <v>-43669</v>
      </c>
      <c r="BH521" s="456">
        <f>+S521-'Departmental PL'!V537</f>
        <v>87654</v>
      </c>
      <c r="BI521" s="456">
        <f>+T521-'Departmental PL'!W537</f>
        <v>77089</v>
      </c>
    </row>
    <row r="522" spans="1:61" ht="20.25" hidden="1" customHeight="1" x14ac:dyDescent="0.25">
      <c r="A522" s="2067" t="s">
        <v>1641</v>
      </c>
      <c r="B522" s="2058" t="s">
        <v>2466</v>
      </c>
      <c r="C522" s="2060"/>
      <c r="D522" s="2060"/>
      <c r="E522" s="2060"/>
      <c r="F522" s="2060"/>
      <c r="G522" s="2060"/>
      <c r="H522" s="2060"/>
      <c r="I522" s="2060"/>
      <c r="J522" s="2060"/>
      <c r="K522" s="2060"/>
      <c r="L522" s="2060"/>
      <c r="M522" s="2060"/>
      <c r="N522" s="2060"/>
      <c r="O522" s="2060"/>
      <c r="P522" s="2060"/>
      <c r="Q522" s="2060"/>
      <c r="R522" s="2060"/>
      <c r="S522" s="2060"/>
      <c r="T522" s="2060"/>
      <c r="U522" s="2061" t="str">
        <f t="shared" si="5"/>
        <v>1960 NS WCC6 BMT</v>
      </c>
      <c r="W522" s="455" t="b">
        <f>+'17HPM_DATA_INPUT'!C336='17_AUDIT_TOTALS_CK'!U522</f>
        <v>1</v>
      </c>
      <c r="X522" s="2065">
        <f>+'17HPM_DATA_INPUT'!D336-'17_AUDIT_TOTALS_CK'!C522</f>
        <v>0</v>
      </c>
      <c r="Y522" s="2065">
        <f>+'17HPM_DATA_INPUT'!E336-'17_AUDIT_TOTALS_CK'!D522</f>
        <v>1</v>
      </c>
      <c r="Z522" s="2065">
        <f>+'17HPM_DATA_INPUT'!F336-'17_AUDIT_TOTALS_CK'!E522</f>
        <v>0</v>
      </c>
      <c r="AA522" s="2065">
        <f>+'17HPM_DATA_INPUT'!G336-'17_AUDIT_TOTALS_CK'!F522</f>
        <v>1</v>
      </c>
      <c r="AB522" s="2065">
        <f>+'17HPM_DATA_INPUT'!H336-'17_AUDIT_TOTALS_CK'!G522</f>
        <v>0</v>
      </c>
      <c r="AC522" s="2065">
        <f>+'17HPM_DATA_INPUT'!I336-'17_AUDIT_TOTALS_CK'!H522</f>
        <v>1330</v>
      </c>
      <c r="AD522" s="2065">
        <f>+'17HPM_DATA_INPUT'!J336-'17_AUDIT_TOTALS_CK'!I522</f>
        <v>0</v>
      </c>
      <c r="AE522" s="2065">
        <f>+'17HPM_DATA_INPUT'!K336-'17_AUDIT_TOTALS_CK'!J522</f>
        <v>520</v>
      </c>
      <c r="AF522" s="2065">
        <f>+'17HPM_DATA_INPUT'!L336-'17_AUDIT_TOTALS_CK'!K522</f>
        <v>0</v>
      </c>
      <c r="AG522" s="2065">
        <f>+'17HPM_DATA_INPUT'!M336-'17_AUDIT_TOTALS_CK'!L522</f>
        <v>450</v>
      </c>
      <c r="AH522" s="2065">
        <f>+'17HPM_DATA_INPUT'!N336-'17_AUDIT_TOTALS_CK'!M522</f>
        <v>0</v>
      </c>
      <c r="AI522" s="2065">
        <f>+'17HPM_DATA_INPUT'!O336-'17_AUDIT_TOTALS_CK'!N522</f>
        <v>70</v>
      </c>
      <c r="AJ522" s="2065">
        <f>+'17HPM_DATA_INPUT'!P336-'17_AUDIT_TOTALS_CK'!O522</f>
        <v>0</v>
      </c>
      <c r="AK522" s="2065">
        <f>+'17HPM_DATA_INPUT'!Q336-'17_AUDIT_TOTALS_CK'!P522</f>
        <v>11</v>
      </c>
      <c r="AL522" s="2065">
        <f>+'17HPM_DATA_INPUT'!R336-'17_AUDIT_TOTALS_CK'!Q522</f>
        <v>0</v>
      </c>
      <c r="AM522" s="2065">
        <f>+'17HPM_DATA_INPUT'!S336-'17_AUDIT_TOTALS_CK'!R522</f>
        <v>180</v>
      </c>
      <c r="AN522" s="2065">
        <f>+'17HPM_DATA_INPUT'!T336-'17_AUDIT_TOTALS_CK'!S522</f>
        <v>0</v>
      </c>
      <c r="AO522" s="2065">
        <f>+'17HPM_DATA_INPUT'!U336-'17_AUDIT_TOTALS_CK'!T522</f>
        <v>-121</v>
      </c>
      <c r="AQ522" s="455" t="str">
        <f>'Departmental PL'!D538</f>
        <v>1960 NS WCC6 BMT</v>
      </c>
      <c r="AR522" s="456">
        <f>+C522-'Departmental PL'!F538</f>
        <v>0</v>
      </c>
      <c r="AS522" s="456">
        <f>+D522-'Departmental PL'!G538</f>
        <v>-1</v>
      </c>
      <c r="AT522" s="456">
        <f>+E522-'Departmental PL'!H538</f>
        <v>0</v>
      </c>
      <c r="AU522" s="456">
        <f>+F522-'Departmental PL'!I538</f>
        <v>-1</v>
      </c>
      <c r="AV522" s="456">
        <f>+G522-'Departmental PL'!J538</f>
        <v>0</v>
      </c>
      <c r="AW522" s="456">
        <f>+H522-'Departmental PL'!K538</f>
        <v>-1330</v>
      </c>
      <c r="AX522" s="456">
        <f>+I522-'Departmental PL'!L538</f>
        <v>0</v>
      </c>
      <c r="AY522" s="456">
        <f>+J522-'Departmental PL'!M538</f>
        <v>-520</v>
      </c>
      <c r="AZ522" s="456">
        <f>+K522-'Departmental PL'!N538</f>
        <v>0</v>
      </c>
      <c r="BA522" s="456">
        <f>+L522-'Departmental PL'!O538</f>
        <v>-450</v>
      </c>
      <c r="BB522" s="456">
        <f>+M522-'Departmental PL'!P538</f>
        <v>0</v>
      </c>
      <c r="BC522" s="456">
        <f>+N522-'Departmental PL'!Q538</f>
        <v>-70</v>
      </c>
      <c r="BD522" s="456">
        <f>+O522-'Departmental PL'!R538</f>
        <v>0</v>
      </c>
      <c r="BE522" s="456">
        <f>+P522-'Departmental PL'!S538</f>
        <v>-11</v>
      </c>
      <c r="BF522" s="456">
        <f>+Q522-'Departmental PL'!T538</f>
        <v>0</v>
      </c>
      <c r="BG522" s="456">
        <f>+R522-'Departmental PL'!U538</f>
        <v>-180</v>
      </c>
      <c r="BH522" s="456">
        <f>+S522-'Departmental PL'!V538</f>
        <v>0</v>
      </c>
      <c r="BI522" s="456">
        <f>+T522-'Departmental PL'!W538</f>
        <v>121</v>
      </c>
    </row>
    <row r="523" spans="1:61" ht="20.25" hidden="1" customHeight="1" x14ac:dyDescent="0.25">
      <c r="A523" s="2067" t="s">
        <v>1643</v>
      </c>
      <c r="B523" s="2074" t="s">
        <v>2467</v>
      </c>
      <c r="C523" s="2075"/>
      <c r="D523" s="2075"/>
      <c r="E523" s="2075"/>
      <c r="F523" s="2075"/>
      <c r="G523" s="2075"/>
      <c r="H523" s="2075"/>
      <c r="I523" s="2075"/>
      <c r="J523" s="2075"/>
      <c r="K523" s="2075"/>
      <c r="L523" s="2075"/>
      <c r="M523" s="2075"/>
      <c r="N523" s="2075"/>
      <c r="O523" s="2075"/>
      <c r="P523" s="2075"/>
      <c r="Q523" s="2075"/>
      <c r="R523" s="2075"/>
      <c r="S523" s="2075"/>
      <c r="T523" s="2075"/>
      <c r="U523" s="2061" t="str">
        <f t="shared" si="5"/>
        <v>1970 NS WCC7 HEM/ONC</v>
      </c>
      <c r="W523" s="455" t="b">
        <f>+'17HPM_DATA_INPUT'!C337='17_AUDIT_TOTALS_CK'!U523</f>
        <v>1</v>
      </c>
      <c r="X523" s="2065">
        <f>+'17HPM_DATA_INPUT'!D337-'17_AUDIT_TOTALS_CK'!C523</f>
        <v>0</v>
      </c>
      <c r="Y523" s="2065">
        <f>+'17HPM_DATA_INPUT'!E337-'17_AUDIT_TOTALS_CK'!D523</f>
        <v>0</v>
      </c>
      <c r="Z523" s="2065">
        <f>+'17HPM_DATA_INPUT'!F337-'17_AUDIT_TOTALS_CK'!E523</f>
        <v>0</v>
      </c>
      <c r="AA523" s="2065">
        <f>+'17HPM_DATA_INPUT'!G337-'17_AUDIT_TOTALS_CK'!F523</f>
        <v>0</v>
      </c>
      <c r="AB523" s="2065">
        <f>+'17HPM_DATA_INPUT'!H337-'17_AUDIT_TOTALS_CK'!G523</f>
        <v>0</v>
      </c>
      <c r="AC523" s="2065">
        <f>+'17HPM_DATA_INPUT'!I337-'17_AUDIT_TOTALS_CK'!H523</f>
        <v>0</v>
      </c>
      <c r="AD523" s="2065">
        <f>+'17HPM_DATA_INPUT'!J337-'17_AUDIT_TOTALS_CK'!I523</f>
        <v>0</v>
      </c>
      <c r="AE523" s="2065">
        <f>+'17HPM_DATA_INPUT'!K337-'17_AUDIT_TOTALS_CK'!J523</f>
        <v>0</v>
      </c>
      <c r="AF523" s="2065">
        <f>+'17HPM_DATA_INPUT'!L337-'17_AUDIT_TOTALS_CK'!K523</f>
        <v>0</v>
      </c>
      <c r="AG523" s="2065">
        <f>+'17HPM_DATA_INPUT'!M337-'17_AUDIT_TOTALS_CK'!L523</f>
        <v>0</v>
      </c>
      <c r="AH523" s="2065">
        <f>+'17HPM_DATA_INPUT'!N337-'17_AUDIT_TOTALS_CK'!M523</f>
        <v>0</v>
      </c>
      <c r="AI523" s="2065">
        <f>+'17HPM_DATA_INPUT'!O337-'17_AUDIT_TOTALS_CK'!N523</f>
        <v>0</v>
      </c>
      <c r="AJ523" s="2065">
        <f>+'17HPM_DATA_INPUT'!P337-'17_AUDIT_TOTALS_CK'!O523</f>
        <v>0</v>
      </c>
      <c r="AK523" s="2065">
        <f>+'17HPM_DATA_INPUT'!Q337-'17_AUDIT_TOTALS_CK'!P523</f>
        <v>0</v>
      </c>
      <c r="AL523" s="2065">
        <f>+'17HPM_DATA_INPUT'!R337-'17_AUDIT_TOTALS_CK'!Q523</f>
        <v>0</v>
      </c>
      <c r="AM523" s="2065">
        <f>+'17HPM_DATA_INPUT'!S337-'17_AUDIT_TOTALS_CK'!R523</f>
        <v>0</v>
      </c>
      <c r="AN523" s="2065">
        <f>+'17HPM_DATA_INPUT'!T337-'17_AUDIT_TOTALS_CK'!S523</f>
        <v>0</v>
      </c>
      <c r="AO523" s="2065">
        <f>+'17HPM_DATA_INPUT'!U337-'17_AUDIT_TOTALS_CK'!T523</f>
        <v>0</v>
      </c>
      <c r="AQ523" s="455" t="str">
        <f>'Departmental PL'!D539</f>
        <v>1970 NS WCC7 HEM/ONC</v>
      </c>
      <c r="AR523" s="456">
        <f>+C523-'Departmental PL'!F539</f>
        <v>0</v>
      </c>
      <c r="AS523" s="456">
        <f>+D523-'Departmental PL'!G539</f>
        <v>0</v>
      </c>
      <c r="AT523" s="456">
        <f>+E523-'Departmental PL'!H539</f>
        <v>0</v>
      </c>
      <c r="AU523" s="456">
        <f>+F523-'Departmental PL'!I539</f>
        <v>0</v>
      </c>
      <c r="AV523" s="456">
        <f>+G523-'Departmental PL'!J539</f>
        <v>0</v>
      </c>
      <c r="AW523" s="456">
        <f>+H523-'Departmental PL'!K539</f>
        <v>0</v>
      </c>
      <c r="AX523" s="456">
        <f>+I523-'Departmental PL'!L539</f>
        <v>0</v>
      </c>
      <c r="AY523" s="456">
        <f>+J523-'Departmental PL'!M539</f>
        <v>0</v>
      </c>
      <c r="AZ523" s="456">
        <f>+K523-'Departmental PL'!N539</f>
        <v>0</v>
      </c>
      <c r="BA523" s="456">
        <f>+L523-'Departmental PL'!O539</f>
        <v>0</v>
      </c>
      <c r="BB523" s="456">
        <f>+M523-'Departmental PL'!P539</f>
        <v>0</v>
      </c>
      <c r="BC523" s="456">
        <f>+N523-'Departmental PL'!Q539</f>
        <v>0</v>
      </c>
      <c r="BD523" s="456">
        <f>+O523-'Departmental PL'!R539</f>
        <v>0</v>
      </c>
      <c r="BE523" s="456">
        <f>+P523-'Departmental PL'!S539</f>
        <v>0</v>
      </c>
      <c r="BF523" s="456">
        <f>+Q523-'Departmental PL'!T539</f>
        <v>0</v>
      </c>
      <c r="BG523" s="456">
        <f>+R523-'Departmental PL'!U539</f>
        <v>0</v>
      </c>
      <c r="BH523" s="456">
        <f>+S523-'Departmental PL'!V539</f>
        <v>0</v>
      </c>
      <c r="BI523" s="456">
        <f>+T523-'Departmental PL'!W539</f>
        <v>0</v>
      </c>
    </row>
    <row r="524" spans="1:61" ht="20.25" hidden="1" customHeight="1" x14ac:dyDescent="0.25">
      <c r="A524" s="2067" t="s">
        <v>1644</v>
      </c>
      <c r="B524" s="2058" t="s">
        <v>2295</v>
      </c>
      <c r="C524" s="2060"/>
      <c r="D524" s="2060"/>
      <c r="E524" s="2060"/>
      <c r="F524" s="2060"/>
      <c r="G524" s="2060"/>
      <c r="H524" s="2060"/>
      <c r="I524" s="2060"/>
      <c r="J524" s="2060"/>
      <c r="K524" s="2060"/>
      <c r="L524" s="2060"/>
      <c r="M524" s="2060"/>
      <c r="N524" s="2060"/>
      <c r="O524" s="2060"/>
      <c r="P524" s="2060"/>
      <c r="Q524" s="2060"/>
      <c r="R524" s="2060"/>
      <c r="S524" s="2060"/>
      <c r="T524" s="2060"/>
      <c r="U524" s="2061" t="str">
        <f t="shared" si="5"/>
        <v>4900 RADIATION ONCOLOGY</v>
      </c>
      <c r="W524" s="455" t="b">
        <f>+'17HPM_DATA_INPUT'!C338='17_AUDIT_TOTALS_CK'!U524</f>
        <v>1</v>
      </c>
      <c r="X524" s="2065">
        <f>+'17HPM_DATA_INPUT'!D338-'17_AUDIT_TOTALS_CK'!C524</f>
        <v>28</v>
      </c>
      <c r="Y524" s="2065">
        <f>+'17HPM_DATA_INPUT'!E338-'17_AUDIT_TOTALS_CK'!D524</f>
        <v>53</v>
      </c>
      <c r="Z524" s="2065">
        <f>+'17HPM_DATA_INPUT'!F338-'17_AUDIT_TOTALS_CK'!E524</f>
        <v>511</v>
      </c>
      <c r="AA524" s="2065">
        <f>+'17HPM_DATA_INPUT'!G338-'17_AUDIT_TOTALS_CK'!F524</f>
        <v>782</v>
      </c>
      <c r="AB524" s="2065">
        <f>+'17HPM_DATA_INPUT'!H338-'17_AUDIT_TOTALS_CK'!G524</f>
        <v>265326</v>
      </c>
      <c r="AC524" s="2065">
        <f>+'17HPM_DATA_INPUT'!I338-'17_AUDIT_TOTALS_CK'!H524</f>
        <v>363862</v>
      </c>
      <c r="AD524" s="2065">
        <f>+'17HPM_DATA_INPUT'!J338-'17_AUDIT_TOTALS_CK'!I524</f>
        <v>124889</v>
      </c>
      <c r="AE524" s="2065">
        <f>+'17HPM_DATA_INPUT'!K338-'17_AUDIT_TOTALS_CK'!J524</f>
        <v>119281</v>
      </c>
      <c r="AF524" s="2065">
        <f>+'17HPM_DATA_INPUT'!L338-'17_AUDIT_TOTALS_CK'!K524</f>
        <v>46501</v>
      </c>
      <c r="AG524" s="2065">
        <f>+'17HPM_DATA_INPUT'!M338-'17_AUDIT_TOTALS_CK'!L524</f>
        <v>39108</v>
      </c>
      <c r="AH524" s="2065">
        <f>+'17HPM_DATA_INPUT'!N338-'17_AUDIT_TOTALS_CK'!M524</f>
        <v>78388</v>
      </c>
      <c r="AI524" s="2065">
        <f>+'17HPM_DATA_INPUT'!O338-'17_AUDIT_TOTALS_CK'!N524</f>
        <v>80174</v>
      </c>
      <c r="AJ524" s="2065">
        <f>+'17HPM_DATA_INPUT'!P338-'17_AUDIT_TOTALS_CK'!O524</f>
        <v>2181</v>
      </c>
      <c r="AK524" s="2065">
        <f>+'17HPM_DATA_INPUT'!Q338-'17_AUDIT_TOTALS_CK'!P524</f>
        <v>1795</v>
      </c>
      <c r="AL524" s="2065">
        <f>+'17HPM_DATA_INPUT'!R338-'17_AUDIT_TOTALS_CK'!Q524</f>
        <v>23975</v>
      </c>
      <c r="AM524" s="2065">
        <f>+'17HPM_DATA_INPUT'!S338-'17_AUDIT_TOTALS_CK'!R524</f>
        <v>19743</v>
      </c>
      <c r="AN524" s="2065">
        <f>+'17HPM_DATA_INPUT'!T338-'17_AUDIT_TOTALS_CK'!S524</f>
        <v>52232</v>
      </c>
      <c r="AO524" s="2065">
        <f>+'17HPM_DATA_INPUT'!U338-'17_AUDIT_TOTALS_CK'!T524</f>
        <v>58636</v>
      </c>
      <c r="AQ524" s="455" t="str">
        <f>'Departmental PL'!D540</f>
        <v>4900 RADIATION ONCOLOGY</v>
      </c>
      <c r="AR524" s="456">
        <f>+C524-'Departmental PL'!F540</f>
        <v>-28</v>
      </c>
      <c r="AS524" s="456">
        <f>+D524-'Departmental PL'!G540</f>
        <v>-53</v>
      </c>
      <c r="AT524" s="456">
        <f>+E524-'Departmental PL'!H540</f>
        <v>-511</v>
      </c>
      <c r="AU524" s="456">
        <f>+F524-'Departmental PL'!I540</f>
        <v>-782</v>
      </c>
      <c r="AV524" s="456">
        <f>+G524-'Departmental PL'!J540</f>
        <v>-265326</v>
      </c>
      <c r="AW524" s="456">
        <f>+H524-'Departmental PL'!K540</f>
        <v>-363862</v>
      </c>
      <c r="AX524" s="456">
        <f>+I524-'Departmental PL'!L540</f>
        <v>-124889</v>
      </c>
      <c r="AY524" s="456">
        <f>+J524-'Departmental PL'!M540</f>
        <v>-119281</v>
      </c>
      <c r="AZ524" s="456">
        <f>+K524-'Departmental PL'!N540</f>
        <v>-46501</v>
      </c>
      <c r="BA524" s="456">
        <f>+L524-'Departmental PL'!O540</f>
        <v>-39108</v>
      </c>
      <c r="BB524" s="456">
        <f>+M524-'Departmental PL'!P540</f>
        <v>-78388</v>
      </c>
      <c r="BC524" s="456">
        <f>+N524-'Departmental PL'!Q540</f>
        <v>-80173</v>
      </c>
      <c r="BD524" s="456">
        <f>+O524-'Departmental PL'!R540</f>
        <v>-2181</v>
      </c>
      <c r="BE524" s="456">
        <f>+P524-'Departmental PL'!S540</f>
        <v>-1795</v>
      </c>
      <c r="BF524" s="456">
        <f>+Q524-'Departmental PL'!T540</f>
        <v>-23975</v>
      </c>
      <c r="BG524" s="456">
        <f>+R524-'Departmental PL'!U540</f>
        <v>-19743</v>
      </c>
      <c r="BH524" s="456">
        <f>+S524-'Departmental PL'!V540</f>
        <v>-52232</v>
      </c>
      <c r="BI524" s="456">
        <f>+T524-'Departmental PL'!W540</f>
        <v>-58635</v>
      </c>
    </row>
    <row r="525" spans="1:61" ht="20.25" hidden="1" customHeight="1" x14ac:dyDescent="0.25">
      <c r="A525" s="2032" t="s">
        <v>1642</v>
      </c>
      <c r="B525" s="2058"/>
      <c r="C525" s="2060"/>
      <c r="D525" s="2060"/>
      <c r="E525" s="2060"/>
      <c r="F525" s="2060"/>
      <c r="G525" s="2060"/>
      <c r="H525" s="2060"/>
      <c r="I525" s="2060"/>
      <c r="J525" s="2060"/>
      <c r="K525" s="2060"/>
      <c r="L525" s="2060"/>
      <c r="M525" s="2060"/>
      <c r="N525" s="2060"/>
      <c r="O525" s="2060"/>
      <c r="P525" s="2060"/>
      <c r="Q525" s="2060"/>
      <c r="R525" s="2060"/>
      <c r="S525" s="2060"/>
      <c r="T525" s="2060"/>
      <c r="AQ525" s="455" t="str">
        <f>'Departmental PL'!D541</f>
        <v>4910 SMH INFUSION CENTER at HH</v>
      </c>
      <c r="AR525" s="456">
        <f>+C525-'Departmental PL'!F541</f>
        <v>0</v>
      </c>
      <c r="AS525" s="456">
        <f>+D525-'Departmental PL'!G541</f>
        <v>0</v>
      </c>
      <c r="AT525" s="456">
        <f>+E525-'Departmental PL'!H541</f>
        <v>0</v>
      </c>
      <c r="AU525" s="456">
        <f>+F525-'Departmental PL'!I541</f>
        <v>0</v>
      </c>
      <c r="AV525" s="456">
        <f>+G525-'Departmental PL'!J541</f>
        <v>0</v>
      </c>
      <c r="AW525" s="456">
        <f>+H525-'Departmental PL'!K541</f>
        <v>0</v>
      </c>
      <c r="AX525" s="456">
        <f>+I525-'Departmental PL'!L541</f>
        <v>0</v>
      </c>
      <c r="AY525" s="456">
        <f>+J525-'Departmental PL'!M541</f>
        <v>0</v>
      </c>
      <c r="AZ525" s="456">
        <f>+K525-'Departmental PL'!N541</f>
        <v>0</v>
      </c>
      <c r="BA525" s="456">
        <f>+L525-'Departmental PL'!O541</f>
        <v>0</v>
      </c>
      <c r="BB525" s="456">
        <f>+M525-'Departmental PL'!P541</f>
        <v>0</v>
      </c>
      <c r="BC525" s="456">
        <f>+N525-'Departmental PL'!Q541</f>
        <v>0</v>
      </c>
      <c r="BD525" s="456">
        <f>+O525-'Departmental PL'!R541</f>
        <v>0</v>
      </c>
      <c r="BE525" s="456">
        <f>+P525-'Departmental PL'!S541</f>
        <v>0</v>
      </c>
      <c r="BF525" s="456">
        <f>+Q525-'Departmental PL'!T541</f>
        <v>0</v>
      </c>
      <c r="BG525" s="456">
        <f>+R525-'Departmental PL'!U541</f>
        <v>0</v>
      </c>
      <c r="BH525" s="456">
        <f>+S525-'Departmental PL'!V541</f>
        <v>0</v>
      </c>
      <c r="BI525" s="456">
        <f>+T525-'Departmental PL'!W541</f>
        <v>0</v>
      </c>
    </row>
    <row r="526" spans="1:61" ht="20.25" hidden="1" customHeight="1" x14ac:dyDescent="0.25">
      <c r="A526" s="2067" t="s">
        <v>1639</v>
      </c>
      <c r="B526" s="2074" t="s">
        <v>2470</v>
      </c>
      <c r="C526" s="2075"/>
      <c r="D526" s="2075"/>
      <c r="E526" s="2075"/>
      <c r="F526" s="2075"/>
      <c r="G526" s="2075"/>
      <c r="H526" s="2075"/>
      <c r="I526" s="2075"/>
      <c r="J526" s="2075"/>
      <c r="K526" s="2075"/>
      <c r="L526" s="2075"/>
      <c r="M526" s="2075"/>
      <c r="N526" s="2075"/>
      <c r="O526" s="2075"/>
      <c r="P526" s="2075"/>
      <c r="Q526" s="2075"/>
      <c r="R526" s="2075"/>
      <c r="S526" s="2075"/>
      <c r="T526" s="2075"/>
      <c r="U526" s="2061" t="str">
        <f t="shared" si="5"/>
        <v>4920 MEDICAL ONCOLOGY</v>
      </c>
      <c r="W526" s="455" t="b">
        <f>+'17HPM_DATA_INPUT'!C339='17_AUDIT_TOTALS_CK'!U526</f>
        <v>1</v>
      </c>
      <c r="X526" s="2065">
        <f>+'17HPM_DATA_INPUT'!D339-'17_AUDIT_TOTALS_CK'!C526</f>
        <v>0</v>
      </c>
      <c r="Y526" s="2065">
        <f>+'17HPM_DATA_INPUT'!E339-'17_AUDIT_TOTALS_CK'!D526</f>
        <v>0</v>
      </c>
      <c r="Z526" s="2065">
        <f>+'17HPM_DATA_INPUT'!F339-'17_AUDIT_TOTALS_CK'!E526</f>
        <v>0</v>
      </c>
      <c r="AA526" s="2065">
        <f>+'17HPM_DATA_INPUT'!G339-'17_AUDIT_TOTALS_CK'!F526</f>
        <v>0</v>
      </c>
      <c r="AB526" s="2065">
        <f>+'17HPM_DATA_INPUT'!H339-'17_AUDIT_TOTALS_CK'!G526</f>
        <v>0</v>
      </c>
      <c r="AC526" s="2065">
        <f>+'17HPM_DATA_INPUT'!I339-'17_AUDIT_TOTALS_CK'!H526</f>
        <v>0</v>
      </c>
      <c r="AD526" s="2065">
        <f>+'17HPM_DATA_INPUT'!J339-'17_AUDIT_TOTALS_CK'!I526</f>
        <v>0</v>
      </c>
      <c r="AE526" s="2065">
        <f>+'17HPM_DATA_INPUT'!K339-'17_AUDIT_TOTALS_CK'!J526</f>
        <v>0</v>
      </c>
      <c r="AF526" s="2065">
        <f>+'17HPM_DATA_INPUT'!L339-'17_AUDIT_TOTALS_CK'!K526</f>
        <v>0</v>
      </c>
      <c r="AG526" s="2065">
        <f>+'17HPM_DATA_INPUT'!M339-'17_AUDIT_TOTALS_CK'!L526</f>
        <v>0</v>
      </c>
      <c r="AH526" s="2065">
        <f>+'17HPM_DATA_INPUT'!N339-'17_AUDIT_TOTALS_CK'!M526</f>
        <v>0</v>
      </c>
      <c r="AI526" s="2065">
        <f>+'17HPM_DATA_INPUT'!O339-'17_AUDIT_TOTALS_CK'!N526</f>
        <v>0</v>
      </c>
      <c r="AJ526" s="2065">
        <f>+'17HPM_DATA_INPUT'!P339-'17_AUDIT_TOTALS_CK'!O526</f>
        <v>0</v>
      </c>
      <c r="AK526" s="2065">
        <f>+'17HPM_DATA_INPUT'!Q339-'17_AUDIT_TOTALS_CK'!P526</f>
        <v>0</v>
      </c>
      <c r="AL526" s="2065">
        <f>+'17HPM_DATA_INPUT'!R339-'17_AUDIT_TOTALS_CK'!Q526</f>
        <v>0</v>
      </c>
      <c r="AM526" s="2065">
        <f>+'17HPM_DATA_INPUT'!S339-'17_AUDIT_TOTALS_CK'!R526</f>
        <v>0</v>
      </c>
      <c r="AN526" s="2065">
        <f>+'17HPM_DATA_INPUT'!T339-'17_AUDIT_TOTALS_CK'!S526</f>
        <v>0</v>
      </c>
      <c r="AO526" s="2065">
        <f>+'17HPM_DATA_INPUT'!U339-'17_AUDIT_TOTALS_CK'!T526</f>
        <v>0</v>
      </c>
      <c r="AQ526" s="455" t="str">
        <f>'Departmental PL'!D542</f>
        <v>4920 MEDICAL ONCOLOGY</v>
      </c>
      <c r="AR526" s="456">
        <f>+C526-'Departmental PL'!F542</f>
        <v>0</v>
      </c>
      <c r="AS526" s="456">
        <f>+D526-'Departmental PL'!G542</f>
        <v>0</v>
      </c>
      <c r="AT526" s="456">
        <f>+E526-'Departmental PL'!H542</f>
        <v>0</v>
      </c>
      <c r="AU526" s="456">
        <f>+F526-'Departmental PL'!I542</f>
        <v>0</v>
      </c>
      <c r="AV526" s="456">
        <f>+G526-'Departmental PL'!J542</f>
        <v>0</v>
      </c>
      <c r="AW526" s="456">
        <f>+H526-'Departmental PL'!K542</f>
        <v>0</v>
      </c>
      <c r="AX526" s="456">
        <f>+I526-'Departmental PL'!L542</f>
        <v>0</v>
      </c>
      <c r="AY526" s="456">
        <f>+J526-'Departmental PL'!M542</f>
        <v>0</v>
      </c>
      <c r="AZ526" s="456">
        <f>+K526-'Departmental PL'!N542</f>
        <v>0</v>
      </c>
      <c r="BA526" s="456">
        <f>+L526-'Departmental PL'!O542</f>
        <v>0</v>
      </c>
      <c r="BB526" s="456">
        <f>+M526-'Departmental PL'!P542</f>
        <v>0</v>
      </c>
      <c r="BC526" s="456">
        <f>+N526-'Departmental PL'!Q542</f>
        <v>0</v>
      </c>
      <c r="BD526" s="456">
        <f>+O526-'Departmental PL'!R542</f>
        <v>0</v>
      </c>
      <c r="BE526" s="456">
        <f>+P526-'Departmental PL'!S542</f>
        <v>0</v>
      </c>
      <c r="BF526" s="456">
        <f>+Q526-'Departmental PL'!T542</f>
        <v>0</v>
      </c>
      <c r="BG526" s="456">
        <f>+R526-'Departmental PL'!U542</f>
        <v>0</v>
      </c>
      <c r="BH526" s="456">
        <f>+S526-'Departmental PL'!V542</f>
        <v>0</v>
      </c>
      <c r="BI526" s="456">
        <f>+T526-'Departmental PL'!W542</f>
        <v>0</v>
      </c>
    </row>
    <row r="527" spans="1:61" ht="20.25" hidden="1" customHeight="1" x14ac:dyDescent="0.25">
      <c r="A527" s="2067"/>
      <c r="B527" s="2074"/>
      <c r="C527" s="2075"/>
      <c r="D527" s="2075"/>
      <c r="E527" s="2075"/>
      <c r="F527" s="2075"/>
      <c r="G527" s="2075"/>
      <c r="H527" s="2075"/>
      <c r="I527" s="2075"/>
      <c r="J527" s="2075"/>
      <c r="K527" s="2075"/>
      <c r="L527" s="2075"/>
      <c r="M527" s="2075"/>
      <c r="N527" s="2075"/>
      <c r="O527" s="2075"/>
      <c r="P527" s="2075"/>
      <c r="Q527" s="2075"/>
      <c r="R527" s="2075"/>
      <c r="S527" s="2075"/>
      <c r="T527" s="2075"/>
      <c r="AQ527" s="455" t="str">
        <f>'Departmental PL'!D543</f>
        <v>4950 BREAST CARE CTR - ONCOLOGY SRVS</v>
      </c>
      <c r="AR527" s="456">
        <f>+C527-'Departmental PL'!F543</f>
        <v>0</v>
      </c>
      <c r="AS527" s="456">
        <f>+D527-'Departmental PL'!G543</f>
        <v>0</v>
      </c>
      <c r="AT527" s="456">
        <f>+E527-'Departmental PL'!H543</f>
        <v>0</v>
      </c>
      <c r="AU527" s="456">
        <f>+F527-'Departmental PL'!I543</f>
        <v>0</v>
      </c>
      <c r="AV527" s="456">
        <f>+G527-'Departmental PL'!J543</f>
        <v>0</v>
      </c>
      <c r="AW527" s="456">
        <f>+H527-'Departmental PL'!K543</f>
        <v>0</v>
      </c>
      <c r="AX527" s="456">
        <f>+I527-'Departmental PL'!L543</f>
        <v>0</v>
      </c>
      <c r="AY527" s="456">
        <f>+J527-'Departmental PL'!M543</f>
        <v>0</v>
      </c>
      <c r="AZ527" s="456">
        <f>+K527-'Departmental PL'!N543</f>
        <v>0</v>
      </c>
      <c r="BA527" s="456">
        <f>+L527-'Departmental PL'!O543</f>
        <v>0</v>
      </c>
      <c r="BB527" s="456">
        <f>+M527-'Departmental PL'!P543</f>
        <v>0</v>
      </c>
      <c r="BC527" s="456">
        <f>+N527-'Departmental PL'!Q543</f>
        <v>0</v>
      </c>
      <c r="BD527" s="456">
        <f>+O527-'Departmental PL'!R543</f>
        <v>0</v>
      </c>
      <c r="BE527" s="456">
        <f>+P527-'Departmental PL'!S543</f>
        <v>0</v>
      </c>
      <c r="BF527" s="456">
        <f>+Q527-'Departmental PL'!T543</f>
        <v>0</v>
      </c>
      <c r="BG527" s="456">
        <f>+R527-'Departmental PL'!U543</f>
        <v>0</v>
      </c>
      <c r="BH527" s="456">
        <f>+S527-'Departmental PL'!V543</f>
        <v>0</v>
      </c>
      <c r="BI527" s="456">
        <f>+T527-'Departmental PL'!W543</f>
        <v>0</v>
      </c>
    </row>
    <row r="528" spans="1:61" ht="20.25" hidden="1" customHeight="1" x14ac:dyDescent="0.25">
      <c r="A528" s="2067" t="s">
        <v>1640</v>
      </c>
      <c r="B528" s="2058" t="s">
        <v>2472</v>
      </c>
      <c r="C528" s="2060"/>
      <c r="D528" s="2060"/>
      <c r="E528" s="2060"/>
      <c r="F528" s="2060"/>
      <c r="G528" s="2060"/>
      <c r="H528" s="2060"/>
      <c r="I528" s="2060"/>
      <c r="J528" s="2060"/>
      <c r="K528" s="2060"/>
      <c r="L528" s="2060"/>
      <c r="M528" s="2060"/>
      <c r="N528" s="2060"/>
      <c r="O528" s="2060"/>
      <c r="P528" s="2060"/>
      <c r="Q528" s="2060"/>
      <c r="R528" s="2060"/>
      <c r="S528" s="2060"/>
      <c r="T528" s="2060"/>
      <c r="U528" s="2061" t="str">
        <f t="shared" si="5"/>
        <v>4960 SMH MED ONC at PLUTA</v>
      </c>
      <c r="W528" s="455" t="b">
        <f>+'17HPM_DATA_INPUT'!C340='17_AUDIT_TOTALS_CK'!U528</f>
        <v>1</v>
      </c>
      <c r="X528" s="2065">
        <f>+'17HPM_DATA_INPUT'!D340-'17_AUDIT_TOTALS_CK'!C528</f>
        <v>0</v>
      </c>
      <c r="Y528" s="2065">
        <f>+'17HPM_DATA_INPUT'!E340-'17_AUDIT_TOTALS_CK'!D528</f>
        <v>2</v>
      </c>
      <c r="Z528" s="2065">
        <f>+'17HPM_DATA_INPUT'!F340-'17_AUDIT_TOTALS_CK'!E528</f>
        <v>0</v>
      </c>
      <c r="AA528" s="2065">
        <f>+'17HPM_DATA_INPUT'!G340-'17_AUDIT_TOTALS_CK'!F528</f>
        <v>4</v>
      </c>
      <c r="AB528" s="2065">
        <f>+'17HPM_DATA_INPUT'!H340-'17_AUDIT_TOTALS_CK'!G528</f>
        <v>0</v>
      </c>
      <c r="AC528" s="2065">
        <f>+'17HPM_DATA_INPUT'!I340-'17_AUDIT_TOTALS_CK'!H528</f>
        <v>1009</v>
      </c>
      <c r="AD528" s="2065">
        <f>+'17HPM_DATA_INPUT'!J340-'17_AUDIT_TOTALS_CK'!I528</f>
        <v>0</v>
      </c>
      <c r="AE528" s="2065">
        <f>+'17HPM_DATA_INPUT'!K340-'17_AUDIT_TOTALS_CK'!J528</f>
        <v>460</v>
      </c>
      <c r="AF528" s="2065">
        <f>+'17HPM_DATA_INPUT'!L340-'17_AUDIT_TOTALS_CK'!K528</f>
        <v>0</v>
      </c>
      <c r="AG528" s="2065">
        <f>+'17HPM_DATA_INPUT'!M340-'17_AUDIT_TOTALS_CK'!L528</f>
        <v>612</v>
      </c>
      <c r="AH528" s="2065">
        <f>+'17HPM_DATA_INPUT'!N340-'17_AUDIT_TOTALS_CK'!M528</f>
        <v>0</v>
      </c>
      <c r="AI528" s="2065">
        <f>+'17HPM_DATA_INPUT'!O340-'17_AUDIT_TOTALS_CK'!N528</f>
        <v>-152</v>
      </c>
      <c r="AJ528" s="2065">
        <f>+'17HPM_DATA_INPUT'!P340-'17_AUDIT_TOTALS_CK'!O528</f>
        <v>0</v>
      </c>
      <c r="AK528" s="2065">
        <f>+'17HPM_DATA_INPUT'!Q340-'17_AUDIT_TOTALS_CK'!P528</f>
        <v>0</v>
      </c>
      <c r="AL528" s="2065">
        <f>+'17HPM_DATA_INPUT'!R340-'17_AUDIT_TOTALS_CK'!Q528</f>
        <v>0</v>
      </c>
      <c r="AM528" s="2065">
        <f>+'17HPM_DATA_INPUT'!S340-'17_AUDIT_TOTALS_CK'!R528</f>
        <v>97</v>
      </c>
      <c r="AN528" s="2065">
        <f>+'17HPM_DATA_INPUT'!T340-'17_AUDIT_TOTALS_CK'!S528</f>
        <v>0</v>
      </c>
      <c r="AO528" s="2065">
        <f>+'17HPM_DATA_INPUT'!U340-'17_AUDIT_TOTALS_CK'!T528</f>
        <v>-249</v>
      </c>
      <c r="AQ528" s="455" t="str">
        <f>'Departmental PL'!D544</f>
        <v>4960 SMH MED ONC at PLUTA</v>
      </c>
      <c r="AR528" s="456">
        <f>+C528-'Departmental PL'!F544</f>
        <v>0</v>
      </c>
      <c r="AS528" s="456">
        <f>+D528-'Departmental PL'!G544</f>
        <v>-2</v>
      </c>
      <c r="AT528" s="456">
        <f>+E528-'Departmental PL'!H544</f>
        <v>0</v>
      </c>
      <c r="AU528" s="456">
        <f>+F528-'Departmental PL'!I544</f>
        <v>-4</v>
      </c>
      <c r="AV528" s="456">
        <f>+G528-'Departmental PL'!J544</f>
        <v>0</v>
      </c>
      <c r="AW528" s="456">
        <f>+H528-'Departmental PL'!K544</f>
        <v>-1009</v>
      </c>
      <c r="AX528" s="456">
        <f>+I528-'Departmental PL'!L544</f>
        <v>0</v>
      </c>
      <c r="AY528" s="456">
        <f>+J528-'Departmental PL'!M544</f>
        <v>-460</v>
      </c>
      <c r="AZ528" s="456">
        <f>+K528-'Departmental PL'!N544</f>
        <v>0</v>
      </c>
      <c r="BA528" s="456">
        <f>+L528-'Departmental PL'!O544</f>
        <v>-612</v>
      </c>
      <c r="BB528" s="456">
        <f>+M528-'Departmental PL'!P544</f>
        <v>0</v>
      </c>
      <c r="BC528" s="456">
        <f>+N528-'Departmental PL'!Q544</f>
        <v>152</v>
      </c>
      <c r="BD528" s="456">
        <f>+O528-'Departmental PL'!R544</f>
        <v>0</v>
      </c>
      <c r="BE528" s="456">
        <f>+P528-'Departmental PL'!S544</f>
        <v>0</v>
      </c>
      <c r="BF528" s="456">
        <f>+Q528-'Departmental PL'!T544</f>
        <v>0</v>
      </c>
      <c r="BG528" s="456">
        <f>+R528-'Departmental PL'!U544</f>
        <v>-97</v>
      </c>
      <c r="BH528" s="456">
        <f>+S528-'Departmental PL'!V544</f>
        <v>0</v>
      </c>
      <c r="BI528" s="456">
        <f>+T528-'Departmental PL'!W544</f>
        <v>249</v>
      </c>
    </row>
    <row r="529" spans="1:61" ht="20.25" hidden="1" customHeight="1" x14ac:dyDescent="0.25">
      <c r="A529" s="2067" t="s">
        <v>1641</v>
      </c>
      <c r="B529" s="2058"/>
      <c r="C529" s="2060"/>
      <c r="D529" s="2060"/>
      <c r="E529" s="2060"/>
      <c r="F529" s="2060"/>
      <c r="G529" s="2060"/>
      <c r="H529" s="2060"/>
      <c r="I529" s="2060"/>
      <c r="J529" s="2060"/>
      <c r="K529" s="2060"/>
      <c r="L529" s="2060"/>
      <c r="M529" s="2060"/>
      <c r="N529" s="2060"/>
      <c r="O529" s="2060"/>
      <c r="P529" s="2060"/>
      <c r="Q529" s="2060"/>
      <c r="R529" s="2060"/>
      <c r="S529" s="2060"/>
      <c r="T529" s="2060"/>
      <c r="AQ529" s="455" t="str">
        <f>'Departmental PL'!D545</f>
        <v>4970 SMH RAD ONC at PLUTA</v>
      </c>
      <c r="AR529" s="456">
        <f>+C529-'Departmental PL'!F545</f>
        <v>0</v>
      </c>
      <c r="AS529" s="456">
        <f>+D529-'Departmental PL'!G545</f>
        <v>0</v>
      </c>
      <c r="AT529" s="456">
        <f>+E529-'Departmental PL'!H545</f>
        <v>0</v>
      </c>
      <c r="AU529" s="456">
        <f>+F529-'Departmental PL'!I545</f>
        <v>0</v>
      </c>
      <c r="AV529" s="456">
        <f>+G529-'Departmental PL'!J545</f>
        <v>0</v>
      </c>
      <c r="AW529" s="456">
        <f>+H529-'Departmental PL'!K545</f>
        <v>0</v>
      </c>
      <c r="AX529" s="456">
        <f>+I529-'Departmental PL'!L545</f>
        <v>0</v>
      </c>
      <c r="AY529" s="456">
        <f>+J529-'Departmental PL'!M545</f>
        <v>0</v>
      </c>
      <c r="AZ529" s="456">
        <f>+K529-'Departmental PL'!N545</f>
        <v>0</v>
      </c>
      <c r="BA529" s="456">
        <f>+L529-'Departmental PL'!O545</f>
        <v>0</v>
      </c>
      <c r="BB529" s="456">
        <f>+M529-'Departmental PL'!P545</f>
        <v>0</v>
      </c>
      <c r="BC529" s="456">
        <f>+N529-'Departmental PL'!Q545</f>
        <v>0</v>
      </c>
      <c r="BD529" s="456">
        <f>+O529-'Departmental PL'!R545</f>
        <v>0</v>
      </c>
      <c r="BE529" s="456">
        <f>+P529-'Departmental PL'!S545</f>
        <v>0</v>
      </c>
      <c r="BF529" s="456">
        <f>+Q529-'Departmental PL'!T545</f>
        <v>0</v>
      </c>
      <c r="BG529" s="456">
        <f>+R529-'Departmental PL'!U545</f>
        <v>0</v>
      </c>
      <c r="BH529" s="456">
        <f>+S529-'Departmental PL'!V545</f>
        <v>0</v>
      </c>
      <c r="BI529" s="456">
        <f>+T529-'Departmental PL'!W545</f>
        <v>0</v>
      </c>
    </row>
    <row r="530" spans="1:61" ht="20.25" hidden="1" customHeight="1" x14ac:dyDescent="0.25">
      <c r="A530" s="2067" t="s">
        <v>1643</v>
      </c>
      <c r="B530" s="2058"/>
      <c r="C530" s="2060"/>
      <c r="D530" s="2060"/>
      <c r="E530" s="2060"/>
      <c r="F530" s="2060"/>
      <c r="G530" s="2060"/>
      <c r="H530" s="2060"/>
      <c r="I530" s="2060"/>
      <c r="J530" s="2060"/>
      <c r="K530" s="2060"/>
      <c r="L530" s="2060"/>
      <c r="M530" s="2060"/>
      <c r="N530" s="2060"/>
      <c r="O530" s="2060"/>
      <c r="P530" s="2060"/>
      <c r="Q530" s="2060"/>
      <c r="R530" s="2060"/>
      <c r="S530" s="2060"/>
      <c r="T530" s="2060"/>
      <c r="AQ530" s="455" t="str">
        <f>'Departmental PL'!D546</f>
        <v>4990 NATL MARROW PROGRAM</v>
      </c>
      <c r="AR530" s="456">
        <f>+C530-'Departmental PL'!F546</f>
        <v>0</v>
      </c>
      <c r="AS530" s="456">
        <f>+D530-'Departmental PL'!G546</f>
        <v>0</v>
      </c>
      <c r="AT530" s="456">
        <f>+E530-'Departmental PL'!H546</f>
        <v>0</v>
      </c>
      <c r="AU530" s="456">
        <f>+F530-'Departmental PL'!I546</f>
        <v>0</v>
      </c>
      <c r="AV530" s="456">
        <f>+G530-'Departmental PL'!J546</f>
        <v>0</v>
      </c>
      <c r="AW530" s="456">
        <f>+H530-'Departmental PL'!K546</f>
        <v>0</v>
      </c>
      <c r="AX530" s="456">
        <f>+I530-'Departmental PL'!L546</f>
        <v>0</v>
      </c>
      <c r="AY530" s="456">
        <f>+J530-'Departmental PL'!M546</f>
        <v>0</v>
      </c>
      <c r="AZ530" s="456">
        <f>+K530-'Departmental PL'!N546</f>
        <v>0</v>
      </c>
      <c r="BA530" s="456">
        <f>+L530-'Departmental PL'!O546</f>
        <v>0</v>
      </c>
      <c r="BB530" s="456">
        <f>+M530-'Departmental PL'!P546</f>
        <v>0</v>
      </c>
      <c r="BC530" s="456">
        <f>+N530-'Departmental PL'!Q546</f>
        <v>0</v>
      </c>
      <c r="BD530" s="456">
        <f>+O530-'Departmental PL'!R546</f>
        <v>0</v>
      </c>
      <c r="BE530" s="456">
        <f>+P530-'Departmental PL'!S546</f>
        <v>0</v>
      </c>
      <c r="BF530" s="456">
        <f>+Q530-'Departmental PL'!T546</f>
        <v>0</v>
      </c>
      <c r="BG530" s="456">
        <f>+R530-'Departmental PL'!U546</f>
        <v>0</v>
      </c>
      <c r="BH530" s="456">
        <f>+S530-'Departmental PL'!V546</f>
        <v>0</v>
      </c>
      <c r="BI530" s="456">
        <f>+T530-'Departmental PL'!W546</f>
        <v>0</v>
      </c>
    </row>
    <row r="531" spans="1:61" ht="20.25" hidden="1" customHeight="1" x14ac:dyDescent="0.25">
      <c r="A531" s="2067" t="s">
        <v>1644</v>
      </c>
      <c r="B531" s="2072" t="s">
        <v>2307</v>
      </c>
      <c r="C531" s="2073"/>
      <c r="D531" s="2073"/>
      <c r="E531" s="2073"/>
      <c r="F531" s="2073"/>
      <c r="G531" s="2073"/>
      <c r="H531" s="2073"/>
      <c r="I531" s="2073"/>
      <c r="J531" s="2073"/>
      <c r="K531" s="2073"/>
      <c r="L531" s="2073"/>
      <c r="M531" s="2073"/>
      <c r="N531" s="2073"/>
      <c r="O531" s="2073"/>
      <c r="P531" s="2073"/>
      <c r="Q531" s="2073"/>
      <c r="R531" s="2073"/>
      <c r="S531" s="2073"/>
      <c r="T531" s="2073"/>
      <c r="U531" s="2061" t="str">
        <f t="shared" si="5"/>
        <v>Total ASC</v>
      </c>
      <c r="W531" s="455" t="b">
        <f>+'17HPM_DATA_INPUT'!C341='17_AUDIT_TOTALS_CK'!U531</f>
        <v>1</v>
      </c>
      <c r="X531" s="2065">
        <f>+'17HPM_DATA_INPUT'!D341-'17_AUDIT_TOTALS_CK'!C531</f>
        <v>160</v>
      </c>
      <c r="Y531" s="2065">
        <f>+'17HPM_DATA_INPUT'!E341-'17_AUDIT_TOTALS_CK'!D531</f>
        <v>202</v>
      </c>
      <c r="Z531" s="2065">
        <f>+'17HPM_DATA_INPUT'!F341-'17_AUDIT_TOTALS_CK'!E531</f>
        <v>670</v>
      </c>
      <c r="AA531" s="2065">
        <f>+'17HPM_DATA_INPUT'!G341-'17_AUDIT_TOTALS_CK'!F531</f>
        <v>971</v>
      </c>
      <c r="AB531" s="2065">
        <f>+'17HPM_DATA_INPUT'!H341-'17_AUDIT_TOTALS_CK'!G531</f>
        <v>476306</v>
      </c>
      <c r="AC531" s="2065">
        <f>+'17HPM_DATA_INPUT'!I341-'17_AUDIT_TOTALS_CK'!H531</f>
        <v>584951</v>
      </c>
      <c r="AD531" s="2065">
        <f>+'17HPM_DATA_INPUT'!J341-'17_AUDIT_TOTALS_CK'!I531</f>
        <v>199310</v>
      </c>
      <c r="AE531" s="2065">
        <f>+'17HPM_DATA_INPUT'!K341-'17_AUDIT_TOTALS_CK'!J531</f>
        <v>196883</v>
      </c>
      <c r="AF531" s="2065">
        <f>+'17HPM_DATA_INPUT'!L341-'17_AUDIT_TOTALS_CK'!K531</f>
        <v>139656</v>
      </c>
      <c r="AG531" s="2065">
        <f>+'17HPM_DATA_INPUT'!M341-'17_AUDIT_TOTALS_CK'!L531</f>
        <v>141188</v>
      </c>
      <c r="AH531" s="2065">
        <f>+'17HPM_DATA_INPUT'!N341-'17_AUDIT_TOTALS_CK'!M531</f>
        <v>59655</v>
      </c>
      <c r="AI531" s="2065">
        <f>+'17HPM_DATA_INPUT'!O341-'17_AUDIT_TOTALS_CK'!N531</f>
        <v>55695</v>
      </c>
      <c r="AJ531" s="2065">
        <f>+'17HPM_DATA_INPUT'!P341-'17_AUDIT_TOTALS_CK'!O531</f>
        <v>11317</v>
      </c>
      <c r="AK531" s="2065">
        <f>+'17HPM_DATA_INPUT'!Q341-'17_AUDIT_TOTALS_CK'!P531</f>
        <v>10830</v>
      </c>
      <c r="AL531" s="2065">
        <f>+'17HPM_DATA_INPUT'!R341-'17_AUDIT_TOTALS_CK'!Q531</f>
        <v>83760</v>
      </c>
      <c r="AM531" s="2065">
        <f>+'17HPM_DATA_INPUT'!S341-'17_AUDIT_TOTALS_CK'!R531</f>
        <v>63688</v>
      </c>
      <c r="AN531" s="2065">
        <f>+'17HPM_DATA_INPUT'!T341-'17_AUDIT_TOTALS_CK'!S531</f>
        <v>-35423</v>
      </c>
      <c r="AO531" s="2065">
        <f>+'17HPM_DATA_INPUT'!U341-'17_AUDIT_TOTALS_CK'!T531</f>
        <v>-18823</v>
      </c>
      <c r="AQ531" s="2072" t="str">
        <f>'Departmental PL'!D547</f>
        <v>Total ASC</v>
      </c>
      <c r="AR531" s="456">
        <f>+C531-'Departmental PL'!F547</f>
        <v>-160</v>
      </c>
      <c r="AS531" s="456">
        <f>+D531-'Departmental PL'!G547</f>
        <v>-202</v>
      </c>
      <c r="AT531" s="456">
        <f>+E531-'Departmental PL'!H547</f>
        <v>-670</v>
      </c>
      <c r="AU531" s="456">
        <f>+F531-'Departmental PL'!I547</f>
        <v>-971</v>
      </c>
      <c r="AV531" s="456">
        <f>+G531-'Departmental PL'!J547</f>
        <v>-476306</v>
      </c>
      <c r="AW531" s="456">
        <f>+H531-'Departmental PL'!K547</f>
        <v>-584951</v>
      </c>
      <c r="AX531" s="456">
        <f>+I531-'Departmental PL'!L547</f>
        <v>-199310</v>
      </c>
      <c r="AY531" s="456">
        <f>+J531-'Departmental PL'!M547</f>
        <v>-196883</v>
      </c>
      <c r="AZ531" s="456">
        <f>+K531-'Departmental PL'!N547</f>
        <v>-139655</v>
      </c>
      <c r="BA531" s="456">
        <f>+L531-'Departmental PL'!O547</f>
        <v>-141188</v>
      </c>
      <c r="BB531" s="456">
        <f>+M531-'Departmental PL'!P547</f>
        <v>-59655</v>
      </c>
      <c r="BC531" s="456">
        <f>+N531-'Departmental PL'!Q547</f>
        <v>-55695</v>
      </c>
      <c r="BD531" s="456">
        <f>+O531-'Departmental PL'!R547</f>
        <v>-11317</v>
      </c>
      <c r="BE531" s="456">
        <f>+P531-'Departmental PL'!S547</f>
        <v>-10830</v>
      </c>
      <c r="BF531" s="456">
        <f>+Q531-'Departmental PL'!T547</f>
        <v>-83760</v>
      </c>
      <c r="BG531" s="456">
        <f>+R531-'Departmental PL'!U547</f>
        <v>-63689</v>
      </c>
      <c r="BH531" s="456">
        <f>+S531-'Departmental PL'!V547</f>
        <v>35422</v>
      </c>
      <c r="BI531" s="456">
        <f>+T531-'Departmental PL'!W547</f>
        <v>18824</v>
      </c>
    </row>
    <row r="532" spans="1:61" ht="20.25" hidden="1" customHeight="1" x14ac:dyDescent="0.25">
      <c r="A532" s="2033" t="s">
        <v>1642</v>
      </c>
      <c r="B532" s="2072"/>
      <c r="C532" s="2073"/>
      <c r="D532" s="2073"/>
      <c r="E532" s="2073"/>
      <c r="F532" s="2073"/>
      <c r="G532" s="2073"/>
      <c r="H532" s="2073"/>
      <c r="I532" s="2073"/>
      <c r="J532" s="2073"/>
      <c r="K532" s="2073"/>
      <c r="L532" s="2073"/>
      <c r="M532" s="2073"/>
      <c r="N532" s="2073"/>
      <c r="O532" s="2073"/>
      <c r="P532" s="2073"/>
      <c r="Q532" s="2073"/>
      <c r="R532" s="2073"/>
      <c r="S532" s="2073"/>
      <c r="T532" s="2073"/>
      <c r="AQ532" s="455">
        <f>'Departmental PL'!D548</f>
        <v>0</v>
      </c>
      <c r="AR532" s="456">
        <f>+C532-'Departmental PL'!F548</f>
        <v>0</v>
      </c>
      <c r="AS532" s="456">
        <f>+D532-'Departmental PL'!G548</f>
        <v>0</v>
      </c>
      <c r="AT532" s="456">
        <f>+E532-'Departmental PL'!H548</f>
        <v>0</v>
      </c>
      <c r="AU532" s="456">
        <f>+F532-'Departmental PL'!I548</f>
        <v>0</v>
      </c>
      <c r="AV532" s="456">
        <f>+G532-'Departmental PL'!J548</f>
        <v>0</v>
      </c>
      <c r="AW532" s="456">
        <f>+H532-'Departmental PL'!K548</f>
        <v>0</v>
      </c>
      <c r="AX532" s="456">
        <f>+I532-'Departmental PL'!L548</f>
        <v>0</v>
      </c>
      <c r="AY532" s="456">
        <f>+J532-'Departmental PL'!M548</f>
        <v>0</v>
      </c>
      <c r="AZ532" s="456">
        <f>+K532-'Departmental PL'!N548</f>
        <v>0</v>
      </c>
      <c r="BA532" s="456">
        <f>+L532-'Departmental PL'!O548</f>
        <v>0</v>
      </c>
      <c r="BB532" s="456">
        <f>+M532-'Departmental PL'!P548</f>
        <v>0</v>
      </c>
      <c r="BC532" s="456">
        <f>+N532-'Departmental PL'!Q548</f>
        <v>0</v>
      </c>
      <c r="BD532" s="456">
        <f>+O532-'Departmental PL'!R548</f>
        <v>0</v>
      </c>
      <c r="BE532" s="456">
        <f>+P532-'Departmental PL'!S548</f>
        <v>0</v>
      </c>
      <c r="BF532" s="456">
        <f>+Q532-'Departmental PL'!T548</f>
        <v>0</v>
      </c>
      <c r="BG532" s="456">
        <f>+R532-'Departmental PL'!U548</f>
        <v>0</v>
      </c>
      <c r="BH532" s="456">
        <f>+S532-'Departmental PL'!V548</f>
        <v>0</v>
      </c>
      <c r="BI532" s="456">
        <f>+T532-'Departmental PL'!W548</f>
        <v>0</v>
      </c>
    </row>
    <row r="533" spans="1:61" ht="20.25" hidden="1" customHeight="1" x14ac:dyDescent="0.25">
      <c r="A533" s="2095"/>
      <c r="B533" s="2058" t="s">
        <v>2476</v>
      </c>
      <c r="C533" s="2060"/>
      <c r="D533" s="2060"/>
      <c r="E533" s="2060"/>
      <c r="F533" s="2060"/>
      <c r="G533" s="2060"/>
      <c r="H533" s="2060"/>
      <c r="I533" s="2060"/>
      <c r="J533" s="2060"/>
      <c r="K533" s="2060"/>
      <c r="L533" s="2060"/>
      <c r="M533" s="2060"/>
      <c r="N533" s="2060"/>
      <c r="O533" s="2060"/>
      <c r="P533" s="2060"/>
      <c r="Q533" s="2060"/>
      <c r="R533" s="2060"/>
      <c r="S533" s="2060"/>
      <c r="T533" s="2060"/>
      <c r="U533" s="2061" t="str">
        <f t="shared" si="5"/>
        <v>1950 NS WCC5 SURG ONCOLOGY</v>
      </c>
      <c r="W533" s="455" t="b">
        <f>+'17HPM_DATA_INPUT'!C342='17_AUDIT_TOTALS_CK'!U533</f>
        <v>1</v>
      </c>
      <c r="X533" s="2065">
        <f>+'17HPM_DATA_INPUT'!D342-'17_AUDIT_TOTALS_CK'!C533</f>
        <v>59</v>
      </c>
      <c r="Y533" s="2065">
        <f>+'17HPM_DATA_INPUT'!E342-'17_AUDIT_TOTALS_CK'!D533</f>
        <v>61</v>
      </c>
      <c r="Z533" s="2065">
        <f>+'17HPM_DATA_INPUT'!F342-'17_AUDIT_TOTALS_CK'!E533</f>
        <v>79</v>
      </c>
      <c r="AA533" s="2065">
        <f>+'17HPM_DATA_INPUT'!G342-'17_AUDIT_TOTALS_CK'!F533</f>
        <v>83</v>
      </c>
      <c r="AB533" s="2065">
        <f>+'17HPM_DATA_INPUT'!H342-'17_AUDIT_TOTALS_CK'!G533</f>
        <v>92540</v>
      </c>
      <c r="AC533" s="2065">
        <f>+'17HPM_DATA_INPUT'!I342-'17_AUDIT_TOTALS_CK'!H533</f>
        <v>81340</v>
      </c>
      <c r="AD533" s="2065">
        <f>+'17HPM_DATA_INPUT'!J342-'17_AUDIT_TOTALS_CK'!I533</f>
        <v>24907</v>
      </c>
      <c r="AE533" s="2065">
        <f>+'17HPM_DATA_INPUT'!K342-'17_AUDIT_TOTALS_CK'!J533</f>
        <v>25370</v>
      </c>
      <c r="AF533" s="2065">
        <f>+'17HPM_DATA_INPUT'!L342-'17_AUDIT_TOTALS_CK'!K533</f>
        <v>40477</v>
      </c>
      <c r="AG533" s="2065">
        <f>+'17HPM_DATA_INPUT'!M342-'17_AUDIT_TOTALS_CK'!L533</f>
        <v>37623</v>
      </c>
      <c r="AH533" s="2065">
        <f>+'17HPM_DATA_INPUT'!N342-'17_AUDIT_TOTALS_CK'!M533</f>
        <v>-15570</v>
      </c>
      <c r="AI533" s="2065">
        <f>+'17HPM_DATA_INPUT'!O342-'17_AUDIT_TOTALS_CK'!N533</f>
        <v>-12253</v>
      </c>
      <c r="AJ533" s="2065">
        <f>+'17HPM_DATA_INPUT'!P342-'17_AUDIT_TOTALS_CK'!O533</f>
        <v>3970</v>
      </c>
      <c r="AK533" s="2065">
        <f>+'17HPM_DATA_INPUT'!Q342-'17_AUDIT_TOTALS_CK'!P533</f>
        <v>3361</v>
      </c>
      <c r="AL533" s="2065">
        <f>+'17HPM_DATA_INPUT'!R342-'17_AUDIT_TOTALS_CK'!Q533</f>
        <v>25978</v>
      </c>
      <c r="AM533" s="2065">
        <f>+'17HPM_DATA_INPUT'!S342-'17_AUDIT_TOTALS_CK'!R533</f>
        <v>16264</v>
      </c>
      <c r="AN533" s="2065">
        <f>+'17HPM_DATA_INPUT'!T342-'17_AUDIT_TOTALS_CK'!S533</f>
        <v>-45517</v>
      </c>
      <c r="AO533" s="2065">
        <f>+'17HPM_DATA_INPUT'!U342-'17_AUDIT_TOTALS_CK'!T533</f>
        <v>-31877</v>
      </c>
      <c r="AQ533" s="455" t="str">
        <f>'Departmental PL'!D549</f>
        <v>1950 NS WCC5 SURG ONCOLOGY</v>
      </c>
      <c r="AR533" s="456">
        <f>+C533-'Departmental PL'!F549</f>
        <v>-59</v>
      </c>
      <c r="AS533" s="456">
        <f>+D533-'Departmental PL'!G549</f>
        <v>-61</v>
      </c>
      <c r="AT533" s="456">
        <f>+E533-'Departmental PL'!H549</f>
        <v>-79</v>
      </c>
      <c r="AU533" s="456">
        <f>+F533-'Departmental PL'!I549</f>
        <v>-83</v>
      </c>
      <c r="AV533" s="456">
        <f>+G533-'Departmental PL'!J549</f>
        <v>-92540</v>
      </c>
      <c r="AW533" s="456">
        <f>+H533-'Departmental PL'!K549</f>
        <v>-81340</v>
      </c>
      <c r="AX533" s="456">
        <f>+I533-'Departmental PL'!L549</f>
        <v>-24907</v>
      </c>
      <c r="AY533" s="456">
        <f>+J533-'Departmental PL'!M549</f>
        <v>-25370</v>
      </c>
      <c r="AZ533" s="456">
        <f>+K533-'Departmental PL'!N549</f>
        <v>-40477</v>
      </c>
      <c r="BA533" s="456">
        <f>+L533-'Departmental PL'!O549</f>
        <v>-37623</v>
      </c>
      <c r="BB533" s="456">
        <f>+M533-'Departmental PL'!P549</f>
        <v>15570</v>
      </c>
      <c r="BC533" s="456">
        <f>+N533-'Departmental PL'!Q549</f>
        <v>12253</v>
      </c>
      <c r="BD533" s="456">
        <f>+O533-'Departmental PL'!R549</f>
        <v>-3970</v>
      </c>
      <c r="BE533" s="456">
        <f>+P533-'Departmental PL'!S549</f>
        <v>-3361</v>
      </c>
      <c r="BF533" s="456">
        <f>+Q533-'Departmental PL'!T549</f>
        <v>-25978</v>
      </c>
      <c r="BG533" s="456">
        <f>+R533-'Departmental PL'!U549</f>
        <v>-16264</v>
      </c>
      <c r="BH533" s="456">
        <f>+S533-'Departmental PL'!V549</f>
        <v>45518</v>
      </c>
      <c r="BI533" s="456">
        <f>+T533-'Departmental PL'!W549</f>
        <v>31878</v>
      </c>
    </row>
    <row r="534" spans="1:61" ht="20.25" hidden="1" customHeight="1" x14ac:dyDescent="0.25">
      <c r="A534" s="2081"/>
      <c r="B534" s="2058" t="s">
        <v>2466</v>
      </c>
      <c r="C534" s="2060"/>
      <c r="D534" s="2060"/>
      <c r="E534" s="2060"/>
      <c r="F534" s="2060"/>
      <c r="G534" s="2060"/>
      <c r="H534" s="2060"/>
      <c r="I534" s="2060"/>
      <c r="J534" s="2060"/>
      <c r="K534" s="2060"/>
      <c r="L534" s="2060"/>
      <c r="M534" s="2060"/>
      <c r="N534" s="2060"/>
      <c r="O534" s="2060"/>
      <c r="P534" s="2060"/>
      <c r="Q534" s="2060"/>
      <c r="R534" s="2060"/>
      <c r="S534" s="2060"/>
      <c r="T534" s="2060"/>
      <c r="U534" s="2061" t="str">
        <f t="shared" si="5"/>
        <v>1960 NS WCC6 BMT</v>
      </c>
      <c r="W534" s="455" t="b">
        <f>+'17HPM_DATA_INPUT'!C343='17_AUDIT_TOTALS_CK'!U534</f>
        <v>1</v>
      </c>
      <c r="X534" s="2065">
        <f>+'17HPM_DATA_INPUT'!D343-'17_AUDIT_TOTALS_CK'!C534</f>
        <v>17</v>
      </c>
      <c r="Y534" s="2065">
        <f>+'17HPM_DATA_INPUT'!E343-'17_AUDIT_TOTALS_CK'!D534</f>
        <v>11</v>
      </c>
      <c r="Z534" s="2065">
        <f>+'17HPM_DATA_INPUT'!F343-'17_AUDIT_TOTALS_CK'!E534</f>
        <v>21</v>
      </c>
      <c r="AA534" s="2065">
        <f>+'17HPM_DATA_INPUT'!G343-'17_AUDIT_TOTALS_CK'!F534</f>
        <v>12</v>
      </c>
      <c r="AB534" s="2065">
        <f>+'17HPM_DATA_INPUT'!H343-'17_AUDIT_TOTALS_CK'!G534</f>
        <v>24570</v>
      </c>
      <c r="AC534" s="2065">
        <f>+'17HPM_DATA_INPUT'!I343-'17_AUDIT_TOTALS_CK'!H534</f>
        <v>11130</v>
      </c>
      <c r="AD534" s="2065">
        <f>+'17HPM_DATA_INPUT'!J343-'17_AUDIT_TOTALS_CK'!I534</f>
        <v>8078</v>
      </c>
      <c r="AE534" s="2065">
        <f>+'17HPM_DATA_INPUT'!K343-'17_AUDIT_TOTALS_CK'!J534</f>
        <v>3650</v>
      </c>
      <c r="AF534" s="2065">
        <f>+'17HPM_DATA_INPUT'!L343-'17_AUDIT_TOTALS_CK'!K534</f>
        <v>7069</v>
      </c>
      <c r="AG534" s="2065">
        <f>+'17HPM_DATA_INPUT'!M343-'17_AUDIT_TOTALS_CK'!L534</f>
        <v>3611</v>
      </c>
      <c r="AH534" s="2065">
        <f>+'17HPM_DATA_INPUT'!N343-'17_AUDIT_TOTALS_CK'!M534</f>
        <v>1009</v>
      </c>
      <c r="AI534" s="2065">
        <f>+'17HPM_DATA_INPUT'!O343-'17_AUDIT_TOTALS_CK'!N534</f>
        <v>39</v>
      </c>
      <c r="AJ534" s="2065">
        <f>+'17HPM_DATA_INPUT'!P343-'17_AUDIT_TOTALS_CK'!O534</f>
        <v>142</v>
      </c>
      <c r="AK534" s="2065">
        <f>+'17HPM_DATA_INPUT'!Q343-'17_AUDIT_TOTALS_CK'!P534</f>
        <v>89</v>
      </c>
      <c r="AL534" s="2065">
        <f>+'17HPM_DATA_INPUT'!R343-'17_AUDIT_TOTALS_CK'!Q534</f>
        <v>3622</v>
      </c>
      <c r="AM534" s="2065">
        <f>+'17HPM_DATA_INPUT'!S343-'17_AUDIT_TOTALS_CK'!R534</f>
        <v>1442</v>
      </c>
      <c r="AN534" s="2065">
        <f>+'17HPM_DATA_INPUT'!T343-'17_AUDIT_TOTALS_CK'!S534</f>
        <v>-2755</v>
      </c>
      <c r="AO534" s="2065">
        <f>+'17HPM_DATA_INPUT'!U343-'17_AUDIT_TOTALS_CK'!T534</f>
        <v>-1491</v>
      </c>
      <c r="AQ534" s="455" t="str">
        <f>'Departmental PL'!D550</f>
        <v>1960 NS WCC6 BMT</v>
      </c>
      <c r="AR534" s="456">
        <f>+C534-'Departmental PL'!F550</f>
        <v>-17</v>
      </c>
      <c r="AS534" s="456">
        <f>+D534-'Departmental PL'!G550</f>
        <v>-11</v>
      </c>
      <c r="AT534" s="456">
        <f>+E534-'Departmental PL'!H550</f>
        <v>-21</v>
      </c>
      <c r="AU534" s="456">
        <f>+F534-'Departmental PL'!I550</f>
        <v>-12</v>
      </c>
      <c r="AV534" s="456">
        <f>+G534-'Departmental PL'!J550</f>
        <v>-24570</v>
      </c>
      <c r="AW534" s="456">
        <f>+H534-'Departmental PL'!K550</f>
        <v>-11130</v>
      </c>
      <c r="AX534" s="456">
        <f>+I534-'Departmental PL'!L550</f>
        <v>-8078</v>
      </c>
      <c r="AY534" s="456">
        <f>+J534-'Departmental PL'!M550</f>
        <v>-3650</v>
      </c>
      <c r="AZ534" s="456">
        <f>+K534-'Departmental PL'!N550</f>
        <v>-7069</v>
      </c>
      <c r="BA534" s="456">
        <f>+L534-'Departmental PL'!O550</f>
        <v>-3611</v>
      </c>
      <c r="BB534" s="456">
        <f>+M534-'Departmental PL'!P550</f>
        <v>-1009</v>
      </c>
      <c r="BC534" s="456">
        <f>+N534-'Departmental PL'!Q550</f>
        <v>-39</v>
      </c>
      <c r="BD534" s="456">
        <f>+O534-'Departmental PL'!R550</f>
        <v>-142</v>
      </c>
      <c r="BE534" s="456">
        <f>+P534-'Departmental PL'!S550</f>
        <v>-89</v>
      </c>
      <c r="BF534" s="456">
        <f>+Q534-'Departmental PL'!T550</f>
        <v>-3622</v>
      </c>
      <c r="BG534" s="456">
        <f>+R534-'Departmental PL'!U550</f>
        <v>-1442</v>
      </c>
      <c r="BH534" s="456">
        <f>+S534-'Departmental PL'!V550</f>
        <v>2755</v>
      </c>
      <c r="BI534" s="456">
        <f>+T534-'Departmental PL'!W550</f>
        <v>1492</v>
      </c>
    </row>
    <row r="535" spans="1:61" ht="20.25" hidden="1" customHeight="1" x14ac:dyDescent="0.25">
      <c r="A535" s="2081"/>
      <c r="B535" s="2058" t="s">
        <v>2467</v>
      </c>
      <c r="C535" s="2060"/>
      <c r="D535" s="2060"/>
      <c r="E535" s="2060"/>
      <c r="F535" s="2060"/>
      <c r="G535" s="2060"/>
      <c r="H535" s="2060"/>
      <c r="I535" s="2060"/>
      <c r="J535" s="2060"/>
      <c r="K535" s="2060"/>
      <c r="L535" s="2060"/>
      <c r="M535" s="2060"/>
      <c r="N535" s="2060"/>
      <c r="O535" s="2060"/>
      <c r="P535" s="2060"/>
      <c r="Q535" s="2060"/>
      <c r="R535" s="2060"/>
      <c r="S535" s="2060"/>
      <c r="T535" s="2060"/>
      <c r="U535" s="2061" t="str">
        <f t="shared" si="5"/>
        <v>1970 NS WCC7 HEM/ONC</v>
      </c>
      <c r="W535" s="455" t="b">
        <f>+'17HPM_DATA_INPUT'!C344='17_AUDIT_TOTALS_CK'!U535</f>
        <v>1</v>
      </c>
      <c r="X535" s="2065">
        <f>+'17HPM_DATA_INPUT'!D344-'17_AUDIT_TOTALS_CK'!C535</f>
        <v>60</v>
      </c>
      <c r="Y535" s="2065">
        <f>+'17HPM_DATA_INPUT'!E344-'17_AUDIT_TOTALS_CK'!D535</f>
        <v>58</v>
      </c>
      <c r="Z535" s="2065">
        <f>+'17HPM_DATA_INPUT'!F344-'17_AUDIT_TOTALS_CK'!E535</f>
        <v>86</v>
      </c>
      <c r="AA535" s="2065">
        <f>+'17HPM_DATA_INPUT'!G344-'17_AUDIT_TOTALS_CK'!F535</f>
        <v>93</v>
      </c>
      <c r="AB535" s="2065">
        <f>+'17HPM_DATA_INPUT'!H344-'17_AUDIT_TOTALS_CK'!G535</f>
        <v>115570</v>
      </c>
      <c r="AC535" s="2065">
        <f>+'17HPM_DATA_INPUT'!I344-'17_AUDIT_TOTALS_CK'!H535</f>
        <v>102970</v>
      </c>
      <c r="AD535" s="2065">
        <f>+'17HPM_DATA_INPUT'!J344-'17_AUDIT_TOTALS_CK'!I535</f>
        <v>31993</v>
      </c>
      <c r="AE535" s="2065">
        <f>+'17HPM_DATA_INPUT'!K344-'17_AUDIT_TOTALS_CK'!J535</f>
        <v>45129</v>
      </c>
      <c r="AF535" s="2065">
        <f>+'17HPM_DATA_INPUT'!L344-'17_AUDIT_TOTALS_CK'!K535</f>
        <v>53648</v>
      </c>
      <c r="AG535" s="2065">
        <f>+'17HPM_DATA_INPUT'!M344-'17_AUDIT_TOTALS_CK'!L535</f>
        <v>48789</v>
      </c>
      <c r="AH535" s="2065">
        <f>+'17HPM_DATA_INPUT'!N344-'17_AUDIT_TOTALS_CK'!M535</f>
        <v>-21655</v>
      </c>
      <c r="AI535" s="2065">
        <f>+'17HPM_DATA_INPUT'!O344-'17_AUDIT_TOTALS_CK'!N535</f>
        <v>-3660</v>
      </c>
      <c r="AJ535" s="2065">
        <f>+'17HPM_DATA_INPUT'!P344-'17_AUDIT_TOTALS_CK'!O535</f>
        <v>1877</v>
      </c>
      <c r="AK535" s="2065">
        <f>+'17HPM_DATA_INPUT'!Q344-'17_AUDIT_TOTALS_CK'!P535</f>
        <v>1824</v>
      </c>
      <c r="AL535" s="2065">
        <f>+'17HPM_DATA_INPUT'!R344-'17_AUDIT_TOTALS_CK'!Q535</f>
        <v>33757</v>
      </c>
      <c r="AM535" s="2065">
        <f>+'17HPM_DATA_INPUT'!S344-'17_AUDIT_TOTALS_CK'!R535</f>
        <v>19932</v>
      </c>
      <c r="AN535" s="2065">
        <f>+'17HPM_DATA_INPUT'!T344-'17_AUDIT_TOTALS_CK'!S535</f>
        <v>-57289</v>
      </c>
      <c r="AO535" s="2065">
        <f>+'17HPM_DATA_INPUT'!U344-'17_AUDIT_TOTALS_CK'!T535</f>
        <v>-25416</v>
      </c>
      <c r="AQ535" s="455" t="str">
        <f>'Departmental PL'!D551</f>
        <v>1970 NS WCC7 HEM/ONC</v>
      </c>
      <c r="AR535" s="456">
        <f>+C535-'Departmental PL'!F551</f>
        <v>-60</v>
      </c>
      <c r="AS535" s="456">
        <f>+D535-'Departmental PL'!G551</f>
        <v>-58</v>
      </c>
      <c r="AT535" s="456">
        <f>+E535-'Departmental PL'!H551</f>
        <v>-86</v>
      </c>
      <c r="AU535" s="456">
        <f>+F535-'Departmental PL'!I551</f>
        <v>-93</v>
      </c>
      <c r="AV535" s="456">
        <f>+G535-'Departmental PL'!J551</f>
        <v>-115570</v>
      </c>
      <c r="AW535" s="456">
        <f>+H535-'Departmental PL'!K551</f>
        <v>-102970</v>
      </c>
      <c r="AX535" s="456">
        <f>+I535-'Departmental PL'!L551</f>
        <v>-31993</v>
      </c>
      <c r="AY535" s="456">
        <f>+J535-'Departmental PL'!M551</f>
        <v>-45129</v>
      </c>
      <c r="AZ535" s="456">
        <f>+K535-'Departmental PL'!N551</f>
        <v>-53648</v>
      </c>
      <c r="BA535" s="456">
        <f>+L535-'Departmental PL'!O551</f>
        <v>-48789</v>
      </c>
      <c r="BB535" s="456">
        <f>+M535-'Departmental PL'!P551</f>
        <v>21655</v>
      </c>
      <c r="BC535" s="456">
        <f>+N535-'Departmental PL'!Q551</f>
        <v>3660</v>
      </c>
      <c r="BD535" s="456">
        <f>+O535-'Departmental PL'!R551</f>
        <v>-1877</v>
      </c>
      <c r="BE535" s="456">
        <f>+P535-'Departmental PL'!S551</f>
        <v>-1824</v>
      </c>
      <c r="BF535" s="456">
        <f>+Q535-'Departmental PL'!T551</f>
        <v>-33757</v>
      </c>
      <c r="BG535" s="456">
        <f>+R535-'Departmental PL'!U551</f>
        <v>-19932</v>
      </c>
      <c r="BH535" s="456">
        <f>+S535-'Departmental PL'!V551</f>
        <v>57289</v>
      </c>
      <c r="BI535" s="456">
        <f>+T535-'Departmental PL'!W551</f>
        <v>25416</v>
      </c>
    </row>
    <row r="536" spans="1:61" ht="20.25" hidden="1" customHeight="1" x14ac:dyDescent="0.25">
      <c r="A536" s="2067" t="s">
        <v>1645</v>
      </c>
      <c r="B536" s="2058" t="s">
        <v>2295</v>
      </c>
      <c r="C536" s="2060"/>
      <c r="D536" s="2060"/>
      <c r="E536" s="2060"/>
      <c r="F536" s="2060"/>
      <c r="G536" s="2060"/>
      <c r="H536" s="2060"/>
      <c r="I536" s="2060"/>
      <c r="J536" s="2060"/>
      <c r="K536" s="2060"/>
      <c r="L536" s="2060"/>
      <c r="M536" s="2060"/>
      <c r="N536" s="2060"/>
      <c r="O536" s="2060"/>
      <c r="P536" s="2060"/>
      <c r="Q536" s="2060"/>
      <c r="R536" s="2060"/>
      <c r="S536" s="2060"/>
      <c r="T536" s="2060"/>
      <c r="U536" s="2061" t="str">
        <f t="shared" si="5"/>
        <v>4900 RADIATION ONCOLOGY</v>
      </c>
      <c r="W536" s="455" t="b">
        <f>+'17HPM_DATA_INPUT'!C345='17_AUDIT_TOTALS_CK'!U536</f>
        <v>1</v>
      </c>
      <c r="X536" s="2065">
        <f>+'17HPM_DATA_INPUT'!D345-'17_AUDIT_TOTALS_CK'!C536</f>
        <v>5</v>
      </c>
      <c r="Y536" s="2065">
        <f>+'17HPM_DATA_INPUT'!E345-'17_AUDIT_TOTALS_CK'!D536</f>
        <v>5</v>
      </c>
      <c r="Z536" s="2065">
        <f>+'17HPM_DATA_INPUT'!F345-'17_AUDIT_TOTALS_CK'!E536</f>
        <v>10</v>
      </c>
      <c r="AA536" s="2065">
        <f>+'17HPM_DATA_INPUT'!G345-'17_AUDIT_TOTALS_CK'!F536</f>
        <v>12</v>
      </c>
      <c r="AB536" s="2065">
        <f>+'17HPM_DATA_INPUT'!H345-'17_AUDIT_TOTALS_CK'!G536</f>
        <v>19494</v>
      </c>
      <c r="AC536" s="2065">
        <f>+'17HPM_DATA_INPUT'!I345-'17_AUDIT_TOTALS_CK'!H536</f>
        <v>11044</v>
      </c>
      <c r="AD536" s="2065">
        <f>+'17HPM_DATA_INPUT'!J345-'17_AUDIT_TOTALS_CK'!I536</f>
        <v>7620</v>
      </c>
      <c r="AE536" s="2065">
        <f>+'17HPM_DATA_INPUT'!K345-'17_AUDIT_TOTALS_CK'!J536</f>
        <v>4510</v>
      </c>
      <c r="AF536" s="2065">
        <f>+'17HPM_DATA_INPUT'!L345-'17_AUDIT_TOTALS_CK'!K536</f>
        <v>2581</v>
      </c>
      <c r="AG536" s="2065">
        <f>+'17HPM_DATA_INPUT'!M345-'17_AUDIT_TOTALS_CK'!L536</f>
        <v>1798</v>
      </c>
      <c r="AH536" s="2065">
        <f>+'17HPM_DATA_INPUT'!N345-'17_AUDIT_TOTALS_CK'!M536</f>
        <v>5040</v>
      </c>
      <c r="AI536" s="2065">
        <f>+'17HPM_DATA_INPUT'!O345-'17_AUDIT_TOTALS_CK'!N536</f>
        <v>2712</v>
      </c>
      <c r="AJ536" s="2065">
        <f>+'17HPM_DATA_INPUT'!P345-'17_AUDIT_TOTALS_CK'!O536</f>
        <v>121</v>
      </c>
      <c r="AK536" s="2065">
        <f>+'17HPM_DATA_INPUT'!Q345-'17_AUDIT_TOTALS_CK'!P536</f>
        <v>83</v>
      </c>
      <c r="AL536" s="2065">
        <f>+'17HPM_DATA_INPUT'!R345-'17_AUDIT_TOTALS_CK'!Q536</f>
        <v>1331</v>
      </c>
      <c r="AM536" s="2065">
        <f>+'17HPM_DATA_INPUT'!S345-'17_AUDIT_TOTALS_CK'!R536</f>
        <v>908</v>
      </c>
      <c r="AN536" s="2065">
        <f>+'17HPM_DATA_INPUT'!T345-'17_AUDIT_TOTALS_CK'!S536</f>
        <v>3588</v>
      </c>
      <c r="AO536" s="2065">
        <f>+'17HPM_DATA_INPUT'!U345-'17_AUDIT_TOTALS_CK'!T536</f>
        <v>1721</v>
      </c>
      <c r="AQ536" s="455" t="str">
        <f>'Departmental PL'!D552</f>
        <v>4900 RADIATION ONCOLOGY</v>
      </c>
      <c r="AR536" s="456">
        <f>+C536-'Departmental PL'!F552</f>
        <v>-5</v>
      </c>
      <c r="AS536" s="456">
        <f>+D536-'Departmental PL'!G552</f>
        <v>-5</v>
      </c>
      <c r="AT536" s="456">
        <f>+E536-'Departmental PL'!H552</f>
        <v>-10</v>
      </c>
      <c r="AU536" s="456">
        <f>+F536-'Departmental PL'!I552</f>
        <v>-12</v>
      </c>
      <c r="AV536" s="456">
        <f>+G536-'Departmental PL'!J552</f>
        <v>-19494</v>
      </c>
      <c r="AW536" s="456">
        <f>+H536-'Departmental PL'!K552</f>
        <v>-11044</v>
      </c>
      <c r="AX536" s="456">
        <f>+I536-'Departmental PL'!L552</f>
        <v>-7620</v>
      </c>
      <c r="AY536" s="456">
        <f>+J536-'Departmental PL'!M552</f>
        <v>-4510</v>
      </c>
      <c r="AZ536" s="456">
        <f>+K536-'Departmental PL'!N552</f>
        <v>-2581</v>
      </c>
      <c r="BA536" s="456">
        <f>+L536-'Departmental PL'!O552</f>
        <v>-1798</v>
      </c>
      <c r="BB536" s="456">
        <f>+M536-'Departmental PL'!P552</f>
        <v>-5039</v>
      </c>
      <c r="BC536" s="456">
        <f>+N536-'Departmental PL'!Q552</f>
        <v>-2712</v>
      </c>
      <c r="BD536" s="456">
        <f>+O536-'Departmental PL'!R552</f>
        <v>-121</v>
      </c>
      <c r="BE536" s="456">
        <f>+P536-'Departmental PL'!S552</f>
        <v>-83</v>
      </c>
      <c r="BF536" s="456">
        <f>+Q536-'Departmental PL'!T552</f>
        <v>-1331</v>
      </c>
      <c r="BG536" s="456">
        <f>+R536-'Departmental PL'!U552</f>
        <v>-908</v>
      </c>
      <c r="BH536" s="456">
        <f>+S536-'Departmental PL'!V552</f>
        <v>-3587</v>
      </c>
      <c r="BI536" s="456">
        <f>+T536-'Departmental PL'!W552</f>
        <v>-1721</v>
      </c>
    </row>
    <row r="537" spans="1:61" ht="20.25" hidden="1" customHeight="1" x14ac:dyDescent="0.25">
      <c r="A537" s="2031" t="s">
        <v>576</v>
      </c>
      <c r="B537" s="2058"/>
      <c r="C537" s="2060"/>
      <c r="D537" s="2060"/>
      <c r="E537" s="2060"/>
      <c r="F537" s="2060"/>
      <c r="G537" s="2060"/>
      <c r="H537" s="2060"/>
      <c r="I537" s="2060"/>
      <c r="J537" s="2060"/>
      <c r="K537" s="2060"/>
      <c r="L537" s="2060"/>
      <c r="M537" s="2060"/>
      <c r="N537" s="2060"/>
      <c r="O537" s="2060"/>
      <c r="P537" s="2060"/>
      <c r="Q537" s="2060"/>
      <c r="R537" s="2060"/>
      <c r="S537" s="2060"/>
      <c r="T537" s="2060"/>
      <c r="AQ537" s="455" t="str">
        <f>'Departmental PL'!D553</f>
        <v>4910 SMH INFUSION CENTER at HH</v>
      </c>
      <c r="AR537" s="456">
        <f>+C537-'Departmental PL'!F553</f>
        <v>0</v>
      </c>
      <c r="AS537" s="456">
        <f>+D537-'Departmental PL'!G553</f>
        <v>0</v>
      </c>
      <c r="AT537" s="456">
        <f>+E537-'Departmental PL'!H553</f>
        <v>0</v>
      </c>
      <c r="AU537" s="456">
        <f>+F537-'Departmental PL'!I553</f>
        <v>0</v>
      </c>
      <c r="AV537" s="456">
        <f>+G537-'Departmental PL'!J553</f>
        <v>0</v>
      </c>
      <c r="AW537" s="456">
        <f>+H537-'Departmental PL'!K553</f>
        <v>0</v>
      </c>
      <c r="AX537" s="456">
        <f>+I537-'Departmental PL'!L553</f>
        <v>0</v>
      </c>
      <c r="AY537" s="456">
        <f>+J537-'Departmental PL'!M553</f>
        <v>0</v>
      </c>
      <c r="AZ537" s="456">
        <f>+K537-'Departmental PL'!N553</f>
        <v>0</v>
      </c>
      <c r="BA537" s="456">
        <f>+L537-'Departmental PL'!O553</f>
        <v>0</v>
      </c>
      <c r="BB537" s="456">
        <f>+M537-'Departmental PL'!P553</f>
        <v>0</v>
      </c>
      <c r="BC537" s="456">
        <f>+N537-'Departmental PL'!Q553</f>
        <v>0</v>
      </c>
      <c r="BD537" s="456">
        <f>+O537-'Departmental PL'!R553</f>
        <v>0</v>
      </c>
      <c r="BE537" s="456">
        <f>+P537-'Departmental PL'!S553</f>
        <v>0</v>
      </c>
      <c r="BF537" s="456">
        <f>+Q537-'Departmental PL'!T553</f>
        <v>0</v>
      </c>
      <c r="BG537" s="456">
        <f>+R537-'Departmental PL'!U553</f>
        <v>0</v>
      </c>
      <c r="BH537" s="456">
        <f>+S537-'Departmental PL'!V553</f>
        <v>0</v>
      </c>
      <c r="BI537" s="456">
        <f>+T537-'Departmental PL'!W553</f>
        <v>0</v>
      </c>
    </row>
    <row r="538" spans="1:61" ht="20.25" hidden="1" customHeight="1" x14ac:dyDescent="0.25">
      <c r="A538" s="2067" t="s">
        <v>1645</v>
      </c>
      <c r="B538" s="2058" t="s">
        <v>2470</v>
      </c>
      <c r="C538" s="2060"/>
      <c r="D538" s="2060"/>
      <c r="E538" s="2060"/>
      <c r="F538" s="2060"/>
      <c r="G538" s="2060"/>
      <c r="H538" s="2060"/>
      <c r="I538" s="2060"/>
      <c r="J538" s="2060"/>
      <c r="K538" s="2060"/>
      <c r="L538" s="2060"/>
      <c r="M538" s="2060"/>
      <c r="N538" s="2060"/>
      <c r="O538" s="2060"/>
      <c r="P538" s="2060"/>
      <c r="Q538" s="2060"/>
      <c r="R538" s="2060"/>
      <c r="S538" s="2060"/>
      <c r="T538" s="2060"/>
      <c r="U538" s="2061" t="str">
        <f t="shared" si="5"/>
        <v>4920 MEDICAL ONCOLOGY</v>
      </c>
      <c r="W538" s="455" t="b">
        <f>+'17HPM_DATA_INPUT'!C346='17_AUDIT_TOTALS_CK'!U538</f>
        <v>1</v>
      </c>
      <c r="X538" s="2065">
        <f>+'17HPM_DATA_INPUT'!D346-'17_AUDIT_TOTALS_CK'!C538</f>
        <v>0</v>
      </c>
      <c r="Y538" s="2065">
        <f>+'17HPM_DATA_INPUT'!E346-'17_AUDIT_TOTALS_CK'!D538</f>
        <v>1</v>
      </c>
      <c r="Z538" s="2065">
        <f>+'17HPM_DATA_INPUT'!F346-'17_AUDIT_TOTALS_CK'!E538</f>
        <v>0</v>
      </c>
      <c r="AA538" s="2065">
        <f>+'17HPM_DATA_INPUT'!G346-'17_AUDIT_TOTALS_CK'!F538</f>
        <v>1</v>
      </c>
      <c r="AB538" s="2065">
        <f>+'17HPM_DATA_INPUT'!H346-'17_AUDIT_TOTALS_CK'!G538</f>
        <v>0</v>
      </c>
      <c r="AC538" s="2065">
        <f>+'17HPM_DATA_INPUT'!I346-'17_AUDIT_TOTALS_CK'!H538</f>
        <v>3990</v>
      </c>
      <c r="AD538" s="2065">
        <f>+'17HPM_DATA_INPUT'!J346-'17_AUDIT_TOTALS_CK'!I538</f>
        <v>0</v>
      </c>
      <c r="AE538" s="2065">
        <f>+'17HPM_DATA_INPUT'!K346-'17_AUDIT_TOTALS_CK'!J538</f>
        <v>281</v>
      </c>
      <c r="AF538" s="2065">
        <f>+'17HPM_DATA_INPUT'!L346-'17_AUDIT_TOTALS_CK'!K538</f>
        <v>0</v>
      </c>
      <c r="AG538" s="2065">
        <f>+'17HPM_DATA_INPUT'!M346-'17_AUDIT_TOTALS_CK'!L538</f>
        <v>1739</v>
      </c>
      <c r="AH538" s="2065">
        <f>+'17HPM_DATA_INPUT'!N346-'17_AUDIT_TOTALS_CK'!M538</f>
        <v>0</v>
      </c>
      <c r="AI538" s="2065">
        <f>+'17HPM_DATA_INPUT'!O346-'17_AUDIT_TOTALS_CK'!N538</f>
        <v>-1458</v>
      </c>
      <c r="AJ538" s="2065">
        <f>+'17HPM_DATA_INPUT'!P346-'17_AUDIT_TOTALS_CK'!O538</f>
        <v>0</v>
      </c>
      <c r="AK538" s="2065">
        <f>+'17HPM_DATA_INPUT'!Q346-'17_AUDIT_TOTALS_CK'!P538</f>
        <v>0</v>
      </c>
      <c r="AL538" s="2065">
        <f>+'17HPM_DATA_INPUT'!R346-'17_AUDIT_TOTALS_CK'!Q538</f>
        <v>0</v>
      </c>
      <c r="AM538" s="2065">
        <f>+'17HPM_DATA_INPUT'!S346-'17_AUDIT_TOTALS_CK'!R538</f>
        <v>665</v>
      </c>
      <c r="AN538" s="2065">
        <f>+'17HPM_DATA_INPUT'!T346-'17_AUDIT_TOTALS_CK'!S538</f>
        <v>0</v>
      </c>
      <c r="AO538" s="2065">
        <f>+'17HPM_DATA_INPUT'!U346-'17_AUDIT_TOTALS_CK'!T538</f>
        <v>-2123</v>
      </c>
      <c r="AQ538" s="455" t="str">
        <f>'Departmental PL'!D554</f>
        <v>4920 MEDICAL ONCOLOGY</v>
      </c>
      <c r="AR538" s="456">
        <f>+C538-'Departmental PL'!F554</f>
        <v>0</v>
      </c>
      <c r="AS538" s="456">
        <f>+D538-'Departmental PL'!G554</f>
        <v>-1</v>
      </c>
      <c r="AT538" s="456">
        <f>+E538-'Departmental PL'!H554</f>
        <v>0</v>
      </c>
      <c r="AU538" s="456">
        <f>+F538-'Departmental PL'!I554</f>
        <v>-1</v>
      </c>
      <c r="AV538" s="456">
        <f>+G538-'Departmental PL'!J554</f>
        <v>0</v>
      </c>
      <c r="AW538" s="456">
        <f>+H538-'Departmental PL'!K554</f>
        <v>-3990</v>
      </c>
      <c r="AX538" s="456">
        <f>+I538-'Departmental PL'!L554</f>
        <v>0</v>
      </c>
      <c r="AY538" s="456">
        <f>+J538-'Departmental PL'!M554</f>
        <v>-281</v>
      </c>
      <c r="AZ538" s="456">
        <f>+K538-'Departmental PL'!N554</f>
        <v>0</v>
      </c>
      <c r="BA538" s="456">
        <f>+L538-'Departmental PL'!O554</f>
        <v>-1739</v>
      </c>
      <c r="BB538" s="456">
        <f>+M538-'Departmental PL'!P554</f>
        <v>0</v>
      </c>
      <c r="BC538" s="456">
        <f>+N538-'Departmental PL'!Q554</f>
        <v>1458</v>
      </c>
      <c r="BD538" s="456">
        <f>+O538-'Departmental PL'!R554</f>
        <v>0</v>
      </c>
      <c r="BE538" s="456">
        <f>+P538-'Departmental PL'!S554</f>
        <v>0</v>
      </c>
      <c r="BF538" s="456">
        <f>+Q538-'Departmental PL'!T554</f>
        <v>0</v>
      </c>
      <c r="BG538" s="456">
        <f>+R538-'Departmental PL'!U554</f>
        <v>-665</v>
      </c>
      <c r="BH538" s="456">
        <f>+S538-'Departmental PL'!V554</f>
        <v>0</v>
      </c>
      <c r="BI538" s="456">
        <f>+T538-'Departmental PL'!W554</f>
        <v>2123</v>
      </c>
    </row>
    <row r="539" spans="1:61" ht="20.25" hidden="1" customHeight="1" x14ac:dyDescent="0.25">
      <c r="A539" s="2032" t="s">
        <v>576</v>
      </c>
      <c r="B539" s="2058"/>
      <c r="C539" s="2060"/>
      <c r="D539" s="2060"/>
      <c r="E539" s="2060"/>
      <c r="F539" s="2060"/>
      <c r="G539" s="2060"/>
      <c r="H539" s="2060"/>
      <c r="I539" s="2060"/>
      <c r="J539" s="2060"/>
      <c r="K539" s="2060"/>
      <c r="L539" s="2060"/>
      <c r="M539" s="2060"/>
      <c r="N539" s="2060"/>
      <c r="O539" s="2060"/>
      <c r="P539" s="2060"/>
      <c r="Q539" s="2060"/>
      <c r="R539" s="2060"/>
      <c r="S539" s="2060"/>
      <c r="T539" s="2060"/>
      <c r="AQ539" s="2435" t="str">
        <f>'Departmental PL'!D555</f>
        <v>4950 BREAST CARE CTR - ONCOLOGY SRVS</v>
      </c>
      <c r="AR539" s="456">
        <f>+C539-'Departmental PL'!F555</f>
        <v>0</v>
      </c>
      <c r="AS539" s="456">
        <f>+D539-'Departmental PL'!G555</f>
        <v>0</v>
      </c>
      <c r="AT539" s="456">
        <f>+E539-'Departmental PL'!H555</f>
        <v>0</v>
      </c>
      <c r="AU539" s="456">
        <f>+F539-'Departmental PL'!I555</f>
        <v>0</v>
      </c>
      <c r="AV539" s="456">
        <f>+G539-'Departmental PL'!J555</f>
        <v>0</v>
      </c>
      <c r="AW539" s="456">
        <f>+H539-'Departmental PL'!K555</f>
        <v>0</v>
      </c>
      <c r="AX539" s="456">
        <f>+I539-'Departmental PL'!L555</f>
        <v>0</v>
      </c>
      <c r="AY539" s="456">
        <f>+J539-'Departmental PL'!M555</f>
        <v>0</v>
      </c>
      <c r="AZ539" s="456">
        <f>+K539-'Departmental PL'!N555</f>
        <v>0</v>
      </c>
      <c r="BA539" s="456">
        <f>+L539-'Departmental PL'!O555</f>
        <v>0</v>
      </c>
      <c r="BB539" s="456">
        <f>+M539-'Departmental PL'!P555</f>
        <v>0</v>
      </c>
      <c r="BC539" s="456">
        <f>+N539-'Departmental PL'!Q555</f>
        <v>0</v>
      </c>
      <c r="BD539" s="456">
        <f>+O539-'Departmental PL'!R555</f>
        <v>0</v>
      </c>
      <c r="BE539" s="456">
        <f>+P539-'Departmental PL'!S555</f>
        <v>0</v>
      </c>
      <c r="BF539" s="456">
        <f>+Q539-'Departmental PL'!T555</f>
        <v>0</v>
      </c>
      <c r="BG539" s="456">
        <f>+R539-'Departmental PL'!U555</f>
        <v>0</v>
      </c>
      <c r="BH539" s="456">
        <f>+S539-'Departmental PL'!V555</f>
        <v>0</v>
      </c>
      <c r="BI539" s="456">
        <f>+T539-'Departmental PL'!W555</f>
        <v>0</v>
      </c>
    </row>
    <row r="540" spans="1:61" ht="20.25" hidden="1" customHeight="1" x14ac:dyDescent="0.25">
      <c r="A540" s="2067" t="s">
        <v>1645</v>
      </c>
      <c r="B540" s="2058"/>
      <c r="C540" s="2060"/>
      <c r="D540" s="2060"/>
      <c r="E540" s="2060"/>
      <c r="F540" s="2060"/>
      <c r="G540" s="2060"/>
      <c r="H540" s="2060"/>
      <c r="I540" s="2060"/>
      <c r="J540" s="2060"/>
      <c r="K540" s="2060"/>
      <c r="L540" s="2060"/>
      <c r="M540" s="2060"/>
      <c r="N540" s="2060"/>
      <c r="O540" s="2060"/>
      <c r="P540" s="2060"/>
      <c r="Q540" s="2060"/>
      <c r="R540" s="2060"/>
      <c r="S540" s="2060"/>
      <c r="T540" s="2060"/>
      <c r="AQ540" s="455" t="str">
        <f>'Departmental PL'!D556</f>
        <v>4960 SMH MED ONC at PLUTA</v>
      </c>
      <c r="AR540" s="456">
        <f>+C540-'Departmental PL'!F556</f>
        <v>0</v>
      </c>
      <c r="AS540" s="456">
        <f>+D540-'Departmental PL'!G556</f>
        <v>0</v>
      </c>
      <c r="AT540" s="456">
        <f>+E540-'Departmental PL'!H556</f>
        <v>0</v>
      </c>
      <c r="AU540" s="456">
        <f>+F540-'Departmental PL'!I556</f>
        <v>0</v>
      </c>
      <c r="AV540" s="456">
        <f>+G540-'Departmental PL'!J556</f>
        <v>0</v>
      </c>
      <c r="AW540" s="456">
        <f>+H540-'Departmental PL'!K556</f>
        <v>0</v>
      </c>
      <c r="AX540" s="456">
        <f>+I540-'Departmental PL'!L556</f>
        <v>0</v>
      </c>
      <c r="AY540" s="456">
        <f>+J540-'Departmental PL'!M556</f>
        <v>0</v>
      </c>
      <c r="AZ540" s="456">
        <f>+K540-'Departmental PL'!N556</f>
        <v>0</v>
      </c>
      <c r="BA540" s="456">
        <f>+L540-'Departmental PL'!O556</f>
        <v>0</v>
      </c>
      <c r="BB540" s="456">
        <f>+M540-'Departmental PL'!P556</f>
        <v>0</v>
      </c>
      <c r="BC540" s="456">
        <f>+N540-'Departmental PL'!Q556</f>
        <v>0</v>
      </c>
      <c r="BD540" s="456">
        <f>+O540-'Departmental PL'!R556</f>
        <v>0</v>
      </c>
      <c r="BE540" s="456">
        <f>+P540-'Departmental PL'!S556</f>
        <v>0</v>
      </c>
      <c r="BF540" s="456">
        <f>+Q540-'Departmental PL'!T556</f>
        <v>0</v>
      </c>
      <c r="BG540" s="456">
        <f>+R540-'Departmental PL'!U556</f>
        <v>0</v>
      </c>
      <c r="BH540" s="456">
        <f>+S540-'Departmental PL'!V556</f>
        <v>0</v>
      </c>
      <c r="BI540" s="456">
        <f>+T540-'Departmental PL'!W556</f>
        <v>0</v>
      </c>
    </row>
    <row r="541" spans="1:61" ht="20.25" hidden="1" customHeight="1" x14ac:dyDescent="0.25">
      <c r="A541" s="2033" t="s">
        <v>576</v>
      </c>
      <c r="B541" s="2058" t="s">
        <v>2473</v>
      </c>
      <c r="C541" s="2060"/>
      <c r="D541" s="2060"/>
      <c r="E541" s="2060"/>
      <c r="F541" s="2060"/>
      <c r="G541" s="2060"/>
      <c r="H541" s="2060"/>
      <c r="I541" s="2060"/>
      <c r="J541" s="2060"/>
      <c r="K541" s="2060"/>
      <c r="L541" s="2060"/>
      <c r="M541" s="2060"/>
      <c r="N541" s="2060"/>
      <c r="O541" s="2060"/>
      <c r="P541" s="2060"/>
      <c r="Q541" s="2060"/>
      <c r="R541" s="2060"/>
      <c r="S541" s="2060"/>
      <c r="T541" s="2060"/>
      <c r="U541" s="2061" t="str">
        <f t="shared" si="5"/>
        <v>4970 SMH RAD ONC at PLUTA</v>
      </c>
      <c r="W541" s="455" t="b">
        <f>+'17HPM_DATA_INPUT'!C347='17_AUDIT_TOTALS_CK'!U541</f>
        <v>1</v>
      </c>
      <c r="X541" s="2065">
        <f>+'17HPM_DATA_INPUT'!D347-'17_AUDIT_TOTALS_CK'!C541</f>
        <v>0</v>
      </c>
      <c r="Y541" s="2065">
        <f>+'17HPM_DATA_INPUT'!E347-'17_AUDIT_TOTALS_CK'!D541</f>
        <v>1</v>
      </c>
      <c r="Z541" s="2065">
        <f>+'17HPM_DATA_INPUT'!F347-'17_AUDIT_TOTALS_CK'!E541</f>
        <v>0</v>
      </c>
      <c r="AA541" s="2065">
        <f>+'17HPM_DATA_INPUT'!G347-'17_AUDIT_TOTALS_CK'!F541</f>
        <v>1</v>
      </c>
      <c r="AB541" s="2065">
        <f>+'17HPM_DATA_INPUT'!H347-'17_AUDIT_TOTALS_CK'!G541</f>
        <v>0</v>
      </c>
      <c r="AC541" s="2065">
        <f>+'17HPM_DATA_INPUT'!I347-'17_AUDIT_TOTALS_CK'!H541</f>
        <v>1190</v>
      </c>
      <c r="AD541" s="2065">
        <f>+'17HPM_DATA_INPUT'!J347-'17_AUDIT_TOTALS_CK'!I541</f>
        <v>0</v>
      </c>
      <c r="AE541" s="2065">
        <f>+'17HPM_DATA_INPUT'!K347-'17_AUDIT_TOTALS_CK'!J541</f>
        <v>352</v>
      </c>
      <c r="AF541" s="2065">
        <f>+'17HPM_DATA_INPUT'!L347-'17_AUDIT_TOTALS_CK'!K541</f>
        <v>0</v>
      </c>
      <c r="AG541" s="2065">
        <f>+'17HPM_DATA_INPUT'!M347-'17_AUDIT_TOTALS_CK'!L541</f>
        <v>155</v>
      </c>
      <c r="AH541" s="2065">
        <f>+'17HPM_DATA_INPUT'!N347-'17_AUDIT_TOTALS_CK'!M541</f>
        <v>0</v>
      </c>
      <c r="AI541" s="2065">
        <f>+'17HPM_DATA_INPUT'!O347-'17_AUDIT_TOTALS_CK'!N541</f>
        <v>197</v>
      </c>
      <c r="AJ541" s="2065">
        <f>+'17HPM_DATA_INPUT'!P347-'17_AUDIT_TOTALS_CK'!O541</f>
        <v>0</v>
      </c>
      <c r="AK541" s="2065">
        <f>+'17HPM_DATA_INPUT'!Q347-'17_AUDIT_TOTALS_CK'!P541</f>
        <v>0</v>
      </c>
      <c r="AL541" s="2065">
        <f>+'17HPM_DATA_INPUT'!R347-'17_AUDIT_TOTALS_CK'!Q541</f>
        <v>0</v>
      </c>
      <c r="AM541" s="2065">
        <f>+'17HPM_DATA_INPUT'!S347-'17_AUDIT_TOTALS_CK'!R541</f>
        <v>38</v>
      </c>
      <c r="AN541" s="2065">
        <f>+'17HPM_DATA_INPUT'!T347-'17_AUDIT_TOTALS_CK'!S541</f>
        <v>0</v>
      </c>
      <c r="AO541" s="2065">
        <f>+'17HPM_DATA_INPUT'!U347-'17_AUDIT_TOTALS_CK'!T541</f>
        <v>159</v>
      </c>
      <c r="AQ541" s="455" t="str">
        <f>'Departmental PL'!D557</f>
        <v>4970 SMH RAD ONC at PLUTA</v>
      </c>
      <c r="AR541" s="456">
        <f>+C541-'Departmental PL'!F557</f>
        <v>0</v>
      </c>
      <c r="AS541" s="456">
        <f>+D541-'Departmental PL'!G557</f>
        <v>-1</v>
      </c>
      <c r="AT541" s="456">
        <f>+E541-'Departmental PL'!H557</f>
        <v>0</v>
      </c>
      <c r="AU541" s="456">
        <f>+F541-'Departmental PL'!I557</f>
        <v>-1</v>
      </c>
      <c r="AV541" s="456">
        <f>+G541-'Departmental PL'!J557</f>
        <v>0</v>
      </c>
      <c r="AW541" s="456">
        <f>+H541-'Departmental PL'!K557</f>
        <v>-1190</v>
      </c>
      <c r="AX541" s="456">
        <f>+I541-'Departmental PL'!L557</f>
        <v>0</v>
      </c>
      <c r="AY541" s="456">
        <f>+J541-'Departmental PL'!M557</f>
        <v>-352</v>
      </c>
      <c r="AZ541" s="456">
        <f>+K541-'Departmental PL'!N557</f>
        <v>0</v>
      </c>
      <c r="BA541" s="456">
        <f>+L541-'Departmental PL'!O557</f>
        <v>-155</v>
      </c>
      <c r="BB541" s="456">
        <f>+M541-'Departmental PL'!P557</f>
        <v>0</v>
      </c>
      <c r="BC541" s="456">
        <f>+N541-'Departmental PL'!Q557</f>
        <v>-197</v>
      </c>
      <c r="BD541" s="456">
        <f>+O541-'Departmental PL'!R557</f>
        <v>0</v>
      </c>
      <c r="BE541" s="456">
        <f>+P541-'Departmental PL'!S557</f>
        <v>0</v>
      </c>
      <c r="BF541" s="456">
        <f>+Q541-'Departmental PL'!T557</f>
        <v>0</v>
      </c>
      <c r="BG541" s="456">
        <f>+R541-'Departmental PL'!U557</f>
        <v>-38</v>
      </c>
      <c r="BH541" s="456">
        <f>+S541-'Departmental PL'!V557</f>
        <v>0</v>
      </c>
      <c r="BI541" s="456">
        <f>+T541-'Departmental PL'!W557</f>
        <v>-159</v>
      </c>
    </row>
    <row r="542" spans="1:61" ht="20.25" hidden="1" customHeight="1" x14ac:dyDescent="0.25">
      <c r="A542" s="2095"/>
      <c r="B542" s="2074" t="s">
        <v>2475</v>
      </c>
      <c r="C542" s="2075"/>
      <c r="D542" s="2075"/>
      <c r="E542" s="2075"/>
      <c r="F542" s="2075"/>
      <c r="G542" s="2075"/>
      <c r="H542" s="2075"/>
      <c r="I542" s="2075"/>
      <c r="J542" s="2075"/>
      <c r="K542" s="2075"/>
      <c r="L542" s="2075"/>
      <c r="M542" s="2075"/>
      <c r="N542" s="2075"/>
      <c r="O542" s="2075"/>
      <c r="P542" s="2075"/>
      <c r="Q542" s="2075"/>
      <c r="R542" s="2075"/>
      <c r="S542" s="2075"/>
      <c r="T542" s="2075"/>
      <c r="U542" s="2061" t="str">
        <f t="shared" si="5"/>
        <v>4990 NATL MARROW PROGRAM</v>
      </c>
      <c r="W542" s="455" t="b">
        <f>+'17HPM_DATA_INPUT'!C348='17_AUDIT_TOTALS_CK'!U542</f>
        <v>1</v>
      </c>
      <c r="X542" s="2065">
        <f>+'17HPM_DATA_INPUT'!D348-'17_AUDIT_TOTALS_CK'!C542</f>
        <v>0</v>
      </c>
      <c r="Y542" s="2065">
        <f>+'17HPM_DATA_INPUT'!E348-'17_AUDIT_TOTALS_CK'!D542</f>
        <v>0</v>
      </c>
      <c r="Z542" s="2065">
        <f>+'17HPM_DATA_INPUT'!F348-'17_AUDIT_TOTALS_CK'!E542</f>
        <v>0</v>
      </c>
      <c r="AA542" s="2065">
        <f>+'17HPM_DATA_INPUT'!G348-'17_AUDIT_TOTALS_CK'!F542</f>
        <v>0</v>
      </c>
      <c r="AB542" s="2065">
        <f>+'17HPM_DATA_INPUT'!H348-'17_AUDIT_TOTALS_CK'!G542</f>
        <v>0</v>
      </c>
      <c r="AC542" s="2065">
        <f>+'17HPM_DATA_INPUT'!I348-'17_AUDIT_TOTALS_CK'!H542</f>
        <v>0</v>
      </c>
      <c r="AD542" s="2065">
        <f>+'17HPM_DATA_INPUT'!J348-'17_AUDIT_TOTALS_CK'!I542</f>
        <v>0</v>
      </c>
      <c r="AE542" s="2065">
        <f>+'17HPM_DATA_INPUT'!K348-'17_AUDIT_TOTALS_CK'!J542</f>
        <v>0</v>
      </c>
      <c r="AF542" s="2065">
        <f>+'17HPM_DATA_INPUT'!L348-'17_AUDIT_TOTALS_CK'!K542</f>
        <v>0</v>
      </c>
      <c r="AG542" s="2065">
        <f>+'17HPM_DATA_INPUT'!M348-'17_AUDIT_TOTALS_CK'!L542</f>
        <v>0</v>
      </c>
      <c r="AH542" s="2065">
        <f>+'17HPM_DATA_INPUT'!N348-'17_AUDIT_TOTALS_CK'!M542</f>
        <v>0</v>
      </c>
      <c r="AI542" s="2065">
        <f>+'17HPM_DATA_INPUT'!O348-'17_AUDIT_TOTALS_CK'!N542</f>
        <v>0</v>
      </c>
      <c r="AJ542" s="2065">
        <f>+'17HPM_DATA_INPUT'!P348-'17_AUDIT_TOTALS_CK'!O542</f>
        <v>0</v>
      </c>
      <c r="AK542" s="2065">
        <f>+'17HPM_DATA_INPUT'!Q348-'17_AUDIT_TOTALS_CK'!P542</f>
        <v>0</v>
      </c>
      <c r="AL542" s="2065">
        <f>+'17HPM_DATA_INPUT'!R348-'17_AUDIT_TOTALS_CK'!Q542</f>
        <v>0</v>
      </c>
      <c r="AM542" s="2065">
        <f>+'17HPM_DATA_INPUT'!S348-'17_AUDIT_TOTALS_CK'!R542</f>
        <v>0</v>
      </c>
      <c r="AN542" s="2065">
        <f>+'17HPM_DATA_INPUT'!T348-'17_AUDIT_TOTALS_CK'!S542</f>
        <v>0</v>
      </c>
      <c r="AO542" s="2065">
        <f>+'17HPM_DATA_INPUT'!U348-'17_AUDIT_TOTALS_CK'!T542</f>
        <v>0</v>
      </c>
      <c r="AQ542" s="455" t="str">
        <f>'Departmental PL'!D558</f>
        <v>4990 NATL MARROW PROGRAM</v>
      </c>
      <c r="AR542" s="456">
        <f>+C542-'Departmental PL'!F558</f>
        <v>0</v>
      </c>
      <c r="AS542" s="456">
        <f>+D542-'Departmental PL'!G558</f>
        <v>0</v>
      </c>
      <c r="AT542" s="456">
        <f>+E542-'Departmental PL'!H558</f>
        <v>0</v>
      </c>
      <c r="AU542" s="456">
        <f>+F542-'Departmental PL'!I558</f>
        <v>0</v>
      </c>
      <c r="AV542" s="456">
        <f>+G542-'Departmental PL'!J558</f>
        <v>0</v>
      </c>
      <c r="AW542" s="456">
        <f>+H542-'Departmental PL'!K558</f>
        <v>0</v>
      </c>
      <c r="AX542" s="456">
        <f>+I542-'Departmental PL'!L558</f>
        <v>0</v>
      </c>
      <c r="AY542" s="456">
        <f>+J542-'Departmental PL'!M558</f>
        <v>0</v>
      </c>
      <c r="AZ542" s="456">
        <f>+K542-'Departmental PL'!N558</f>
        <v>0</v>
      </c>
      <c r="BA542" s="456">
        <f>+L542-'Departmental PL'!O558</f>
        <v>0</v>
      </c>
      <c r="BB542" s="456">
        <f>+M542-'Departmental PL'!P558</f>
        <v>0</v>
      </c>
      <c r="BC542" s="456">
        <f>+N542-'Departmental PL'!Q558</f>
        <v>0</v>
      </c>
      <c r="BD542" s="456">
        <f>+O542-'Departmental PL'!R558</f>
        <v>0</v>
      </c>
      <c r="BE542" s="456">
        <f>+P542-'Departmental PL'!S558</f>
        <v>0</v>
      </c>
      <c r="BF542" s="456">
        <f>+Q542-'Departmental PL'!T558</f>
        <v>0</v>
      </c>
      <c r="BG542" s="456">
        <f>+R542-'Departmental PL'!U558</f>
        <v>0</v>
      </c>
      <c r="BH542" s="456">
        <f>+S542-'Departmental PL'!V558</f>
        <v>0</v>
      </c>
      <c r="BI542" s="456">
        <f>+T542-'Departmental PL'!W558</f>
        <v>0</v>
      </c>
    </row>
    <row r="543" spans="1:61" ht="20.25" hidden="1" customHeight="1" x14ac:dyDescent="0.25">
      <c r="A543" s="2081" t="s">
        <v>1646</v>
      </c>
      <c r="B543" s="2076" t="s">
        <v>2308</v>
      </c>
      <c r="C543" s="2077"/>
      <c r="D543" s="2077"/>
      <c r="E543" s="2077"/>
      <c r="F543" s="2077"/>
      <c r="G543" s="2077"/>
      <c r="H543" s="2077"/>
      <c r="I543" s="2077"/>
      <c r="J543" s="2077"/>
      <c r="K543" s="2077"/>
      <c r="L543" s="2077"/>
      <c r="M543" s="2077"/>
      <c r="N543" s="2077"/>
      <c r="O543" s="2077"/>
      <c r="P543" s="2077"/>
      <c r="Q543" s="2077"/>
      <c r="R543" s="2077"/>
      <c r="S543" s="2077"/>
      <c r="T543" s="2077"/>
      <c r="U543" s="2061" t="str">
        <f t="shared" si="5"/>
        <v>Total OBS</v>
      </c>
      <c r="W543" s="455" t="b">
        <f>+'17HPM_DATA_INPUT'!C349='17_AUDIT_TOTALS_CK'!U543</f>
        <v>1</v>
      </c>
      <c r="X543" s="2065">
        <f>+'17HPM_DATA_INPUT'!D349-'17_AUDIT_TOTALS_CK'!C543</f>
        <v>138</v>
      </c>
      <c r="Y543" s="2065">
        <f>+'17HPM_DATA_INPUT'!E349-'17_AUDIT_TOTALS_CK'!D543</f>
        <v>133</v>
      </c>
      <c r="Z543" s="2065">
        <f>+'17HPM_DATA_INPUT'!F349-'17_AUDIT_TOTALS_CK'!E543</f>
        <v>196</v>
      </c>
      <c r="AA543" s="2065">
        <f>+'17HPM_DATA_INPUT'!G349-'17_AUDIT_TOTALS_CK'!F543</f>
        <v>202</v>
      </c>
      <c r="AB543" s="2065">
        <f>+'17HPM_DATA_INPUT'!H349-'17_AUDIT_TOTALS_CK'!G543</f>
        <v>252174</v>
      </c>
      <c r="AC543" s="2065">
        <f>+'17HPM_DATA_INPUT'!I349-'17_AUDIT_TOTALS_CK'!H543</f>
        <v>211664</v>
      </c>
      <c r="AD543" s="2065">
        <f>+'17HPM_DATA_INPUT'!J349-'17_AUDIT_TOTALS_CK'!I543</f>
        <v>72599</v>
      </c>
      <c r="AE543" s="2065">
        <f>+'17HPM_DATA_INPUT'!K349-'17_AUDIT_TOTALS_CK'!J543</f>
        <v>79291</v>
      </c>
      <c r="AF543" s="2065">
        <f>+'17HPM_DATA_INPUT'!L349-'17_AUDIT_TOTALS_CK'!K543</f>
        <v>103775</v>
      </c>
      <c r="AG543" s="2065">
        <f>+'17HPM_DATA_INPUT'!M349-'17_AUDIT_TOTALS_CK'!L543</f>
        <v>93714</v>
      </c>
      <c r="AH543" s="2065">
        <f>+'17HPM_DATA_INPUT'!N349-'17_AUDIT_TOTALS_CK'!M543</f>
        <v>-31176</v>
      </c>
      <c r="AI543" s="2065">
        <f>+'17HPM_DATA_INPUT'!O349-'17_AUDIT_TOTALS_CK'!N543</f>
        <v>-14423</v>
      </c>
      <c r="AJ543" s="2065">
        <f>+'17HPM_DATA_INPUT'!P349-'17_AUDIT_TOTALS_CK'!O543</f>
        <v>6110</v>
      </c>
      <c r="AK543" s="2065">
        <f>+'17HPM_DATA_INPUT'!Q349-'17_AUDIT_TOTALS_CK'!P543</f>
        <v>5356</v>
      </c>
      <c r="AL543" s="2065">
        <f>+'17HPM_DATA_INPUT'!R349-'17_AUDIT_TOTALS_CK'!Q543</f>
        <v>64687</v>
      </c>
      <c r="AM543" s="2065">
        <f>+'17HPM_DATA_INPUT'!S349-'17_AUDIT_TOTALS_CK'!R543</f>
        <v>39247</v>
      </c>
      <c r="AN543" s="2065">
        <f>+'17HPM_DATA_INPUT'!T349-'17_AUDIT_TOTALS_CK'!S543</f>
        <v>-101973</v>
      </c>
      <c r="AO543" s="2065">
        <f>+'17HPM_DATA_INPUT'!U349-'17_AUDIT_TOTALS_CK'!T543</f>
        <v>-59026</v>
      </c>
      <c r="AQ543" s="2076" t="str">
        <f>'Departmental PL'!D559</f>
        <v>Total OBS</v>
      </c>
      <c r="AR543" s="456">
        <f>+C543-'Departmental PL'!F559</f>
        <v>-138</v>
      </c>
      <c r="AS543" s="456">
        <f>+D543-'Departmental PL'!G559</f>
        <v>-133</v>
      </c>
      <c r="AT543" s="456">
        <f>+E543-'Departmental PL'!H559</f>
        <v>-196</v>
      </c>
      <c r="AU543" s="456">
        <f>+F543-'Departmental PL'!I559</f>
        <v>-202</v>
      </c>
      <c r="AV543" s="456">
        <f>+G543-'Departmental PL'!J559</f>
        <v>-252174</v>
      </c>
      <c r="AW543" s="456">
        <f>+H543-'Departmental PL'!K559</f>
        <v>-211664</v>
      </c>
      <c r="AX543" s="456">
        <f>+I543-'Departmental PL'!L559</f>
        <v>-72598</v>
      </c>
      <c r="AY543" s="456">
        <f>+J543-'Departmental PL'!M559</f>
        <v>-79292</v>
      </c>
      <c r="AZ543" s="456">
        <f>+K543-'Departmental PL'!N559</f>
        <v>-103775</v>
      </c>
      <c r="BA543" s="456">
        <f>+L543-'Departmental PL'!O559</f>
        <v>-93715</v>
      </c>
      <c r="BB543" s="456">
        <f>+M543-'Departmental PL'!P559</f>
        <v>31177</v>
      </c>
      <c r="BC543" s="456">
        <f>+N543-'Departmental PL'!Q559</f>
        <v>14423</v>
      </c>
      <c r="BD543" s="456">
        <f>+O543-'Departmental PL'!R559</f>
        <v>-6110</v>
      </c>
      <c r="BE543" s="456">
        <f>+P543-'Departmental PL'!S559</f>
        <v>-5357</v>
      </c>
      <c r="BF543" s="456">
        <f>+Q543-'Departmental PL'!T559</f>
        <v>-64688</v>
      </c>
      <c r="BG543" s="456">
        <f>+R543-'Departmental PL'!U559</f>
        <v>-39249</v>
      </c>
      <c r="BH543" s="456">
        <f>+S543-'Departmental PL'!V559</f>
        <v>101975</v>
      </c>
      <c r="BI543" s="456">
        <f>+T543-'Departmental PL'!W559</f>
        <v>59029</v>
      </c>
    </row>
    <row r="544" spans="1:61" ht="20.25" hidden="1" customHeight="1" x14ac:dyDescent="0.25">
      <c r="A544" s="2031" t="s">
        <v>863</v>
      </c>
      <c r="B544" s="2074" t="s">
        <v>2295</v>
      </c>
      <c r="C544" s="2075"/>
      <c r="D544" s="2075"/>
      <c r="E544" s="2075"/>
      <c r="F544" s="2075"/>
      <c r="G544" s="2075"/>
      <c r="H544" s="2075"/>
      <c r="I544" s="2075"/>
      <c r="J544" s="2075"/>
      <c r="K544" s="2075"/>
      <c r="L544" s="2075"/>
      <c r="M544" s="2075"/>
      <c r="N544" s="2075"/>
      <c r="O544" s="2075"/>
      <c r="P544" s="2075"/>
      <c r="Q544" s="2075"/>
      <c r="R544" s="2075"/>
      <c r="S544" s="2075"/>
      <c r="T544" s="2075"/>
      <c r="U544" s="2061" t="str">
        <f t="shared" si="5"/>
        <v>4900 RADIATION ONCOLOGY</v>
      </c>
      <c r="W544" s="455" t="b">
        <f>+'17HPM_DATA_INPUT'!C350='17_AUDIT_TOTALS_CK'!U544</f>
        <v>1</v>
      </c>
      <c r="X544" s="2065">
        <f>+'17HPM_DATA_INPUT'!D350-'17_AUDIT_TOTALS_CK'!C544</f>
        <v>1</v>
      </c>
      <c r="Y544" s="2065">
        <f>+'17HPM_DATA_INPUT'!E350-'17_AUDIT_TOTALS_CK'!D544</f>
        <v>0</v>
      </c>
      <c r="Z544" s="2065">
        <f>+'17HPM_DATA_INPUT'!F350-'17_AUDIT_TOTALS_CK'!E544</f>
        <v>1</v>
      </c>
      <c r="AA544" s="2065">
        <f>+'17HPM_DATA_INPUT'!G350-'17_AUDIT_TOTALS_CK'!F544</f>
        <v>0</v>
      </c>
      <c r="AB544" s="2065">
        <f>+'17HPM_DATA_INPUT'!H350-'17_AUDIT_TOTALS_CK'!G544</f>
        <v>90</v>
      </c>
      <c r="AC544" s="2065">
        <f>+'17HPM_DATA_INPUT'!I350-'17_AUDIT_TOTALS_CK'!H544</f>
        <v>0</v>
      </c>
      <c r="AD544" s="2065">
        <f>+'17HPM_DATA_INPUT'!J350-'17_AUDIT_TOTALS_CK'!I544</f>
        <v>0</v>
      </c>
      <c r="AE544" s="2065">
        <f>+'17HPM_DATA_INPUT'!K350-'17_AUDIT_TOTALS_CK'!J544</f>
        <v>0</v>
      </c>
      <c r="AF544" s="2065">
        <f>+'17HPM_DATA_INPUT'!L350-'17_AUDIT_TOTALS_CK'!K544</f>
        <v>13</v>
      </c>
      <c r="AG544" s="2065">
        <f>+'17HPM_DATA_INPUT'!M350-'17_AUDIT_TOTALS_CK'!L544</f>
        <v>0</v>
      </c>
      <c r="AH544" s="2065">
        <f>+'17HPM_DATA_INPUT'!N350-'17_AUDIT_TOTALS_CK'!M544</f>
        <v>-13</v>
      </c>
      <c r="AI544" s="2065">
        <f>+'17HPM_DATA_INPUT'!O350-'17_AUDIT_TOTALS_CK'!N544</f>
        <v>0</v>
      </c>
      <c r="AJ544" s="2065">
        <f>+'17HPM_DATA_INPUT'!P350-'17_AUDIT_TOTALS_CK'!O544</f>
        <v>1</v>
      </c>
      <c r="AK544" s="2065">
        <f>+'17HPM_DATA_INPUT'!Q350-'17_AUDIT_TOTALS_CK'!P544</f>
        <v>0</v>
      </c>
      <c r="AL544" s="2065">
        <f>+'17HPM_DATA_INPUT'!R350-'17_AUDIT_TOTALS_CK'!Q544</f>
        <v>7</v>
      </c>
      <c r="AM544" s="2065">
        <f>+'17HPM_DATA_INPUT'!S350-'17_AUDIT_TOTALS_CK'!R544</f>
        <v>0</v>
      </c>
      <c r="AN544" s="2065">
        <f>+'17HPM_DATA_INPUT'!T350-'17_AUDIT_TOTALS_CK'!S544</f>
        <v>-20</v>
      </c>
      <c r="AO544" s="2065">
        <f>+'17HPM_DATA_INPUT'!U350-'17_AUDIT_TOTALS_CK'!T544</f>
        <v>0</v>
      </c>
      <c r="AQ544" s="455" t="str">
        <f>'Departmental PL'!D560</f>
        <v>4900 RADIATION ONCOLOGY</v>
      </c>
      <c r="AR544" s="456">
        <f>+C544-'Departmental PL'!F560</f>
        <v>-1</v>
      </c>
      <c r="AS544" s="456">
        <f>+D544-'Departmental PL'!G560</f>
        <v>0</v>
      </c>
      <c r="AT544" s="456">
        <f>+E544-'Departmental PL'!H560</f>
        <v>-1</v>
      </c>
      <c r="AU544" s="456">
        <f>+F544-'Departmental PL'!I560</f>
        <v>0</v>
      </c>
      <c r="AV544" s="456">
        <f>+G544-'Departmental PL'!J560</f>
        <v>-90</v>
      </c>
      <c r="AW544" s="456">
        <f>+H544-'Departmental PL'!K560</f>
        <v>0</v>
      </c>
      <c r="AX544" s="456">
        <f>+I544-'Departmental PL'!L560</f>
        <v>0</v>
      </c>
      <c r="AY544" s="456">
        <f>+J544-'Departmental PL'!M560</f>
        <v>0</v>
      </c>
      <c r="AZ544" s="456">
        <f>+K544-'Departmental PL'!N560</f>
        <v>-13</v>
      </c>
      <c r="BA544" s="456">
        <f>+L544-'Departmental PL'!O560</f>
        <v>0</v>
      </c>
      <c r="BB544" s="456">
        <f>+M544-'Departmental PL'!P560</f>
        <v>13</v>
      </c>
      <c r="BC544" s="456">
        <f>+N544-'Departmental PL'!Q560</f>
        <v>0</v>
      </c>
      <c r="BD544" s="456">
        <f>+O544-'Departmental PL'!R560</f>
        <v>-1</v>
      </c>
      <c r="BE544" s="456">
        <f>+P544-'Departmental PL'!S560</f>
        <v>0</v>
      </c>
      <c r="BF544" s="456">
        <f>+Q544-'Departmental PL'!T560</f>
        <v>-7</v>
      </c>
      <c r="BG544" s="456">
        <f>+R544-'Departmental PL'!U560</f>
        <v>0</v>
      </c>
      <c r="BH544" s="456">
        <f>+S544-'Departmental PL'!V560</f>
        <v>21</v>
      </c>
      <c r="BI544" s="456">
        <f>+T544-'Departmental PL'!W560</f>
        <v>0</v>
      </c>
    </row>
    <row r="545" spans="1:61" ht="20.25" hidden="1" customHeight="1" x14ac:dyDescent="0.25">
      <c r="A545" s="2067" t="s">
        <v>1646</v>
      </c>
      <c r="B545" s="2058" t="s">
        <v>2470</v>
      </c>
      <c r="C545" s="2060"/>
      <c r="D545" s="2060"/>
      <c r="E545" s="2060"/>
      <c r="F545" s="2060"/>
      <c r="G545" s="2060"/>
      <c r="H545" s="2060"/>
      <c r="I545" s="2060"/>
      <c r="J545" s="2060"/>
      <c r="K545" s="2060"/>
      <c r="L545" s="2060"/>
      <c r="M545" s="2060"/>
      <c r="N545" s="2060"/>
      <c r="O545" s="2060"/>
      <c r="P545" s="2060"/>
      <c r="Q545" s="2060"/>
      <c r="R545" s="2060"/>
      <c r="S545" s="2060"/>
      <c r="T545" s="2060"/>
      <c r="U545" s="2061" t="str">
        <f t="shared" si="5"/>
        <v>4920 MEDICAL ONCOLOGY</v>
      </c>
      <c r="W545" s="455" t="b">
        <f>+'17HPM_DATA_INPUT'!C351='17_AUDIT_TOTALS_CK'!U545</f>
        <v>1</v>
      </c>
      <c r="X545" s="2065">
        <f>+'17HPM_DATA_INPUT'!D351-'17_AUDIT_TOTALS_CK'!C545</f>
        <v>1</v>
      </c>
      <c r="Y545" s="2065">
        <f>+'17HPM_DATA_INPUT'!E351-'17_AUDIT_TOTALS_CK'!D545</f>
        <v>1</v>
      </c>
      <c r="Z545" s="2065">
        <f>+'17HPM_DATA_INPUT'!F351-'17_AUDIT_TOTALS_CK'!E545</f>
        <v>2</v>
      </c>
      <c r="AA545" s="2065">
        <f>+'17HPM_DATA_INPUT'!G351-'17_AUDIT_TOTALS_CK'!F545</f>
        <v>1</v>
      </c>
      <c r="AB545" s="2065">
        <f>+'17HPM_DATA_INPUT'!H351-'17_AUDIT_TOTALS_CK'!G545</f>
        <v>356</v>
      </c>
      <c r="AC545" s="2065">
        <f>+'17HPM_DATA_INPUT'!I351-'17_AUDIT_TOTALS_CK'!H545</f>
        <v>132</v>
      </c>
      <c r="AD545" s="2065">
        <f>+'17HPM_DATA_INPUT'!J351-'17_AUDIT_TOTALS_CK'!I545</f>
        <v>0</v>
      </c>
      <c r="AE545" s="2065">
        <f>+'17HPM_DATA_INPUT'!K351-'17_AUDIT_TOTALS_CK'!J545</f>
        <v>0</v>
      </c>
      <c r="AF545" s="2065">
        <f>+'17HPM_DATA_INPUT'!L351-'17_AUDIT_TOTALS_CK'!K545</f>
        <v>147</v>
      </c>
      <c r="AG545" s="2065">
        <f>+'17HPM_DATA_INPUT'!M351-'17_AUDIT_TOTALS_CK'!L545</f>
        <v>55</v>
      </c>
      <c r="AH545" s="2065">
        <f>+'17HPM_DATA_INPUT'!N351-'17_AUDIT_TOTALS_CK'!M545</f>
        <v>-147</v>
      </c>
      <c r="AI545" s="2065">
        <f>+'17HPM_DATA_INPUT'!O351-'17_AUDIT_TOTALS_CK'!N545</f>
        <v>-55</v>
      </c>
      <c r="AJ545" s="2065">
        <f>+'17HPM_DATA_INPUT'!P351-'17_AUDIT_TOTALS_CK'!O545</f>
        <v>0</v>
      </c>
      <c r="AK545" s="2065">
        <f>+'17HPM_DATA_INPUT'!Q351-'17_AUDIT_TOTALS_CK'!P545</f>
        <v>0</v>
      </c>
      <c r="AL545" s="2065">
        <f>+'17HPM_DATA_INPUT'!R351-'17_AUDIT_TOTALS_CK'!Q545</f>
        <v>55</v>
      </c>
      <c r="AM545" s="2065">
        <f>+'17HPM_DATA_INPUT'!S351-'17_AUDIT_TOTALS_CK'!R545</f>
        <v>21</v>
      </c>
      <c r="AN545" s="2065">
        <f>+'17HPM_DATA_INPUT'!T351-'17_AUDIT_TOTALS_CK'!S545</f>
        <v>-202</v>
      </c>
      <c r="AO545" s="2065">
        <f>+'17HPM_DATA_INPUT'!U351-'17_AUDIT_TOTALS_CK'!T545</f>
        <v>-76</v>
      </c>
      <c r="AQ545" s="455" t="str">
        <f>'Departmental PL'!D561</f>
        <v>4920 MEDICAL ONCOLOGY</v>
      </c>
      <c r="AR545" s="456">
        <f>+C545-'Departmental PL'!F561</f>
        <v>-1</v>
      </c>
      <c r="AS545" s="456">
        <f>+D545-'Departmental PL'!G561</f>
        <v>-1</v>
      </c>
      <c r="AT545" s="456">
        <f>+E545-'Departmental PL'!H561</f>
        <v>-2</v>
      </c>
      <c r="AU545" s="456">
        <f>+F545-'Departmental PL'!I561</f>
        <v>-1</v>
      </c>
      <c r="AV545" s="456">
        <f>+G545-'Departmental PL'!J561</f>
        <v>-356</v>
      </c>
      <c r="AW545" s="456">
        <f>+H545-'Departmental PL'!K561</f>
        <v>-132</v>
      </c>
      <c r="AX545" s="456">
        <f>+I545-'Departmental PL'!L561</f>
        <v>0</v>
      </c>
      <c r="AY545" s="456">
        <f>+J545-'Departmental PL'!M561</f>
        <v>0</v>
      </c>
      <c r="AZ545" s="456">
        <f>+K545-'Departmental PL'!N561</f>
        <v>-147</v>
      </c>
      <c r="BA545" s="456">
        <f>+L545-'Departmental PL'!O561</f>
        <v>-55</v>
      </c>
      <c r="BB545" s="456">
        <f>+M545-'Departmental PL'!P561</f>
        <v>147</v>
      </c>
      <c r="BC545" s="456">
        <f>+N545-'Departmental PL'!Q561</f>
        <v>55</v>
      </c>
      <c r="BD545" s="456">
        <f>+O545-'Departmental PL'!R561</f>
        <v>0</v>
      </c>
      <c r="BE545" s="456">
        <f>+P545-'Departmental PL'!S561</f>
        <v>0</v>
      </c>
      <c r="BF545" s="456">
        <f>+Q545-'Departmental PL'!T561</f>
        <v>-55</v>
      </c>
      <c r="BG545" s="456">
        <f>+R545-'Departmental PL'!U561</f>
        <v>-21</v>
      </c>
      <c r="BH545" s="456">
        <f>+S545-'Departmental PL'!V561</f>
        <v>202</v>
      </c>
      <c r="BI545" s="456">
        <f>+T545-'Departmental PL'!W561</f>
        <v>76</v>
      </c>
    </row>
    <row r="546" spans="1:61" ht="20.25" hidden="1" customHeight="1" x14ac:dyDescent="0.25">
      <c r="A546" s="2032" t="s">
        <v>863</v>
      </c>
      <c r="B546" s="2107" t="s">
        <v>2477</v>
      </c>
      <c r="C546" s="2108"/>
      <c r="D546" s="2108"/>
      <c r="E546" s="2108"/>
      <c r="F546" s="2108"/>
      <c r="G546" s="2108"/>
      <c r="H546" s="2108"/>
      <c r="I546" s="2108"/>
      <c r="J546" s="2108"/>
      <c r="K546" s="2108"/>
      <c r="L546" s="2108"/>
      <c r="M546" s="2108"/>
      <c r="N546" s="2108"/>
      <c r="O546" s="2108"/>
      <c r="P546" s="2108"/>
      <c r="Q546" s="2108"/>
      <c r="R546" s="2108"/>
      <c r="S546" s="2108"/>
      <c r="T546" s="2108"/>
      <c r="U546" s="2061" t="str">
        <f t="shared" si="5"/>
        <v>Total LAB</v>
      </c>
      <c r="W546" s="455" t="b">
        <f>+'17HPM_DATA_INPUT'!C352='17_AUDIT_TOTALS_CK'!U546</f>
        <v>1</v>
      </c>
      <c r="X546" s="2065">
        <f>+'17HPM_DATA_INPUT'!D352-'17_AUDIT_TOTALS_CK'!C546</f>
        <v>1</v>
      </c>
      <c r="Y546" s="2065">
        <f>+'17HPM_DATA_INPUT'!E352-'17_AUDIT_TOTALS_CK'!D546</f>
        <v>1</v>
      </c>
      <c r="Z546" s="2065">
        <f>+'17HPM_DATA_INPUT'!F352-'17_AUDIT_TOTALS_CK'!E546</f>
        <v>3</v>
      </c>
      <c r="AA546" s="2065">
        <f>+'17HPM_DATA_INPUT'!G352-'17_AUDIT_TOTALS_CK'!F546</f>
        <v>1</v>
      </c>
      <c r="AB546" s="2065">
        <f>+'17HPM_DATA_INPUT'!H352-'17_AUDIT_TOTALS_CK'!G546</f>
        <v>446</v>
      </c>
      <c r="AC546" s="2065">
        <f>+'17HPM_DATA_INPUT'!I352-'17_AUDIT_TOTALS_CK'!H546</f>
        <v>132</v>
      </c>
      <c r="AD546" s="2065">
        <f>+'17HPM_DATA_INPUT'!J352-'17_AUDIT_TOTALS_CK'!I546</f>
        <v>0</v>
      </c>
      <c r="AE546" s="2065">
        <f>+'17HPM_DATA_INPUT'!K352-'17_AUDIT_TOTALS_CK'!J546</f>
        <v>0</v>
      </c>
      <c r="AF546" s="2065">
        <f>+'17HPM_DATA_INPUT'!L352-'17_AUDIT_TOTALS_CK'!K546</f>
        <v>160</v>
      </c>
      <c r="AG546" s="2065">
        <f>+'17HPM_DATA_INPUT'!M352-'17_AUDIT_TOTALS_CK'!L546</f>
        <v>55</v>
      </c>
      <c r="AH546" s="2065">
        <f>+'17HPM_DATA_INPUT'!N352-'17_AUDIT_TOTALS_CK'!M546</f>
        <v>-160</v>
      </c>
      <c r="AI546" s="2065">
        <f>+'17HPM_DATA_INPUT'!O352-'17_AUDIT_TOTALS_CK'!N546</f>
        <v>-55</v>
      </c>
      <c r="AJ546" s="2065">
        <f>+'17HPM_DATA_INPUT'!P352-'17_AUDIT_TOTALS_CK'!O546</f>
        <v>1</v>
      </c>
      <c r="AK546" s="2065">
        <f>+'17HPM_DATA_INPUT'!Q352-'17_AUDIT_TOTALS_CK'!P546</f>
        <v>0</v>
      </c>
      <c r="AL546" s="2065">
        <f>+'17HPM_DATA_INPUT'!R352-'17_AUDIT_TOTALS_CK'!Q546</f>
        <v>62</v>
      </c>
      <c r="AM546" s="2065">
        <f>+'17HPM_DATA_INPUT'!S352-'17_AUDIT_TOTALS_CK'!R546</f>
        <v>21</v>
      </c>
      <c r="AN546" s="2065">
        <f>+'17HPM_DATA_INPUT'!T352-'17_AUDIT_TOTALS_CK'!S546</f>
        <v>-223</v>
      </c>
      <c r="AO546" s="2065">
        <f>+'17HPM_DATA_INPUT'!U352-'17_AUDIT_TOTALS_CK'!T546</f>
        <v>-76</v>
      </c>
      <c r="AQ546" s="2107" t="str">
        <f>'Departmental PL'!D562</f>
        <v>Total LAB</v>
      </c>
      <c r="AR546" s="456">
        <f>+C546-'Departmental PL'!F562</f>
        <v>-1</v>
      </c>
      <c r="AS546" s="456">
        <f>+D546-'Departmental PL'!G562</f>
        <v>-1</v>
      </c>
      <c r="AT546" s="456">
        <f>+E546-'Departmental PL'!H562</f>
        <v>-3</v>
      </c>
      <c r="AU546" s="456">
        <f>+F546-'Departmental PL'!I562</f>
        <v>-1</v>
      </c>
      <c r="AV546" s="456">
        <f>+G546-'Departmental PL'!J562</f>
        <v>-446</v>
      </c>
      <c r="AW546" s="456">
        <f>+H546-'Departmental PL'!K562</f>
        <v>-132</v>
      </c>
      <c r="AX546" s="456">
        <f>+I546-'Departmental PL'!L562</f>
        <v>0</v>
      </c>
      <c r="AY546" s="456">
        <f>+J546-'Departmental PL'!M562</f>
        <v>0</v>
      </c>
      <c r="AZ546" s="456">
        <f>+K546-'Departmental PL'!N562</f>
        <v>-160</v>
      </c>
      <c r="BA546" s="456">
        <f>+L546-'Departmental PL'!O562</f>
        <v>-55</v>
      </c>
      <c r="BB546" s="456">
        <f>+M546-'Departmental PL'!P562</f>
        <v>160</v>
      </c>
      <c r="BC546" s="456">
        <f>+N546-'Departmental PL'!Q562</f>
        <v>55</v>
      </c>
      <c r="BD546" s="456">
        <f>+O546-'Departmental PL'!R562</f>
        <v>-1</v>
      </c>
      <c r="BE546" s="456">
        <f>+P546-'Departmental PL'!S562</f>
        <v>0</v>
      </c>
      <c r="BF546" s="456">
        <f>+Q546-'Departmental PL'!T562</f>
        <v>-62</v>
      </c>
      <c r="BG546" s="456">
        <f>+R546-'Departmental PL'!U562</f>
        <v>-21</v>
      </c>
      <c r="BH546" s="456">
        <f>+S546-'Departmental PL'!V562</f>
        <v>223</v>
      </c>
      <c r="BI546" s="456">
        <f>+T546-'Departmental PL'!W562</f>
        <v>76</v>
      </c>
    </row>
    <row r="547" spans="1:61" ht="20.25" hidden="1" customHeight="1" x14ac:dyDescent="0.25">
      <c r="A547" s="2067" t="s">
        <v>1646</v>
      </c>
      <c r="B547" s="2107"/>
      <c r="C547" s="2108"/>
      <c r="D547" s="2108"/>
      <c r="E547" s="2108"/>
      <c r="F547" s="2108"/>
      <c r="G547" s="2108"/>
      <c r="H547" s="2108"/>
      <c r="I547" s="2108"/>
      <c r="J547" s="2108"/>
      <c r="K547" s="2108"/>
      <c r="L547" s="2108"/>
      <c r="M547" s="2108"/>
      <c r="N547" s="2108"/>
      <c r="O547" s="2108"/>
      <c r="P547" s="2108"/>
      <c r="Q547" s="2108"/>
      <c r="R547" s="2108"/>
      <c r="S547" s="2108"/>
      <c r="T547" s="2108"/>
      <c r="AQ547" s="455">
        <f>'Departmental PL'!D563</f>
        <v>0</v>
      </c>
      <c r="AR547" s="456">
        <f>+C547-'Departmental PL'!F563</f>
        <v>0</v>
      </c>
      <c r="AS547" s="456">
        <f>+D547-'Departmental PL'!G563</f>
        <v>0</v>
      </c>
      <c r="AT547" s="456">
        <f>+E547-'Departmental PL'!H563</f>
        <v>0</v>
      </c>
      <c r="AU547" s="456">
        <f>+F547-'Departmental PL'!I563</f>
        <v>0</v>
      </c>
      <c r="AV547" s="456">
        <f>+G547-'Departmental PL'!J563</f>
        <v>0</v>
      </c>
      <c r="AW547" s="456">
        <f>+H547-'Departmental PL'!K563</f>
        <v>0</v>
      </c>
      <c r="AX547" s="456">
        <f>+I547-'Departmental PL'!L563</f>
        <v>0</v>
      </c>
      <c r="AY547" s="456">
        <f>+J547-'Departmental PL'!M563</f>
        <v>0</v>
      </c>
      <c r="AZ547" s="456">
        <f>+K547-'Departmental PL'!N563</f>
        <v>0</v>
      </c>
      <c r="BA547" s="456">
        <f>+L547-'Departmental PL'!O563</f>
        <v>0</v>
      </c>
      <c r="BB547" s="456">
        <f>+M547-'Departmental PL'!P563</f>
        <v>0</v>
      </c>
      <c r="BC547" s="456">
        <f>+N547-'Departmental PL'!Q563</f>
        <v>0</v>
      </c>
      <c r="BD547" s="456">
        <f>+O547-'Departmental PL'!R563</f>
        <v>0</v>
      </c>
      <c r="BE547" s="456">
        <f>+P547-'Departmental PL'!S563</f>
        <v>0</v>
      </c>
      <c r="BF547" s="456">
        <f>+Q547-'Departmental PL'!T563</f>
        <v>0</v>
      </c>
      <c r="BG547" s="456">
        <f>+R547-'Departmental PL'!U563</f>
        <v>0</v>
      </c>
      <c r="BH547" s="456">
        <f>+S547-'Departmental PL'!V563</f>
        <v>0</v>
      </c>
      <c r="BI547" s="456">
        <f>+T547-'Departmental PL'!W563</f>
        <v>0</v>
      </c>
    </row>
    <row r="548" spans="1:61" ht="20.25" hidden="1" customHeight="1" x14ac:dyDescent="0.25">
      <c r="A548" s="2033" t="s">
        <v>863</v>
      </c>
      <c r="B548" s="2095" t="s">
        <v>2478</v>
      </c>
      <c r="C548" s="2095"/>
      <c r="D548" s="2091"/>
      <c r="E548" s="2092"/>
      <c r="F548" s="2092"/>
      <c r="G548" s="2092"/>
      <c r="H548" s="2092"/>
      <c r="I548" s="2092"/>
      <c r="J548" s="2092"/>
      <c r="K548" s="2092"/>
      <c r="L548" s="2092"/>
      <c r="M548" s="2092"/>
      <c r="N548" s="2092"/>
      <c r="O548" s="2092"/>
      <c r="P548" s="2092"/>
      <c r="Q548" s="2092"/>
      <c r="R548" s="2092"/>
      <c r="S548" s="2092"/>
      <c r="T548" s="2092"/>
      <c r="U548" s="2061" t="str">
        <f t="shared" si="5"/>
        <v>Total 011 Cancer Center</v>
      </c>
      <c r="W548" s="455" t="b">
        <f>+'17HPM_DATA_INPUT'!C353='17_AUDIT_TOTALS_CK'!U548</f>
        <v>1</v>
      </c>
      <c r="X548" s="2065">
        <f>+'17HPM_DATA_INPUT'!D353-'17_AUDIT_TOTALS_CK'!C548</f>
        <v>53701</v>
      </c>
      <c r="Y548" s="2065">
        <f>+'17HPM_DATA_INPUT'!E353-'17_AUDIT_TOTALS_CK'!D548</f>
        <v>46937</v>
      </c>
      <c r="Z548" s="2065">
        <f>+'17HPM_DATA_INPUT'!F353-'17_AUDIT_TOTALS_CK'!E548</f>
        <v>270969</v>
      </c>
      <c r="AA548" s="2065">
        <f>+'17HPM_DATA_INPUT'!G353-'17_AUDIT_TOTALS_CK'!F548</f>
        <v>255045</v>
      </c>
      <c r="AB548" s="2065">
        <f>+'17HPM_DATA_INPUT'!H353-'17_AUDIT_TOTALS_CK'!G548</f>
        <v>164298821</v>
      </c>
      <c r="AC548" s="2065">
        <f>+'17HPM_DATA_INPUT'!I353-'17_AUDIT_TOTALS_CK'!H548</f>
        <v>150181251</v>
      </c>
      <c r="AD548" s="2065">
        <f>+'17HPM_DATA_INPUT'!J353-'17_AUDIT_TOTALS_CK'!I548</f>
        <v>61235755</v>
      </c>
      <c r="AE548" s="2065">
        <f>+'17HPM_DATA_INPUT'!K353-'17_AUDIT_TOTALS_CK'!J548</f>
        <v>64460259</v>
      </c>
      <c r="AF548" s="2065">
        <f>+'17HPM_DATA_INPUT'!L353-'17_AUDIT_TOTALS_CK'!K548</f>
        <v>40686682</v>
      </c>
      <c r="AG548" s="2065">
        <f>+'17HPM_DATA_INPUT'!M353-'17_AUDIT_TOTALS_CK'!L548</f>
        <v>37874048</v>
      </c>
      <c r="AH548" s="2065">
        <f>+'17HPM_DATA_INPUT'!N353-'17_AUDIT_TOTALS_CK'!M548</f>
        <v>20549073</v>
      </c>
      <c r="AI548" s="2065">
        <f>+'17HPM_DATA_INPUT'!O353-'17_AUDIT_TOTALS_CK'!N548</f>
        <v>26586212</v>
      </c>
      <c r="AJ548" s="2065">
        <f>+'17HPM_DATA_INPUT'!P353-'17_AUDIT_TOTALS_CK'!O548</f>
        <v>527879</v>
      </c>
      <c r="AK548" s="2065">
        <f>+'17HPM_DATA_INPUT'!Q353-'17_AUDIT_TOTALS_CK'!P548</f>
        <v>514896</v>
      </c>
      <c r="AL548" s="2065">
        <f>+'17HPM_DATA_INPUT'!R353-'17_AUDIT_TOTALS_CK'!Q548</f>
        <v>15013719</v>
      </c>
      <c r="AM548" s="2065">
        <f>+'17HPM_DATA_INPUT'!S353-'17_AUDIT_TOTALS_CK'!R548</f>
        <v>13694186</v>
      </c>
      <c r="AN548" s="2065">
        <f>+'17HPM_DATA_INPUT'!T353-'17_AUDIT_TOTALS_CK'!S548</f>
        <v>5007475</v>
      </c>
      <c r="AO548" s="2065">
        <f>+'17HPM_DATA_INPUT'!U353-'17_AUDIT_TOTALS_CK'!T548</f>
        <v>12377130</v>
      </c>
      <c r="AQ548" s="2095" t="str">
        <f>'Departmental PL'!D564</f>
        <v xml:space="preserve">TOTAL 011 Cancer Center </v>
      </c>
      <c r="AR548" s="456">
        <f>+C548-'Departmental PL'!F564</f>
        <v>-53701</v>
      </c>
      <c r="AS548" s="456">
        <f>+D548-'Departmental PL'!G564</f>
        <v>-46937</v>
      </c>
      <c r="AT548" s="456">
        <f>+E548-'Departmental PL'!H564</f>
        <v>-270966</v>
      </c>
      <c r="AU548" s="456">
        <f>+F548-'Departmental PL'!I564</f>
        <v>-255044</v>
      </c>
      <c r="AV548" s="456">
        <f>+G548-'Departmental PL'!J564</f>
        <v>-174777771</v>
      </c>
      <c r="AW548" s="456">
        <f>+H548-'Departmental PL'!K564</f>
        <v>-160832462.8959108</v>
      </c>
      <c r="AX548" s="456">
        <f>+I548-'Departmental PL'!L564</f>
        <v>-65532243.939999998</v>
      </c>
      <c r="AY548" s="456">
        <f>+J548-'Departmental PL'!M564</f>
        <v>-68758025</v>
      </c>
      <c r="AZ548" s="456">
        <f>+K548-'Departmental PL'!N564</f>
        <v>-45038837.834120929</v>
      </c>
      <c r="BA548" s="456">
        <f>+L548-'Departmental PL'!O564</f>
        <v>-42480989.0792</v>
      </c>
      <c r="BB548" s="456">
        <f>+M548-'Departmental PL'!P564</f>
        <v>-20493406.105879068</v>
      </c>
      <c r="BC548" s="456">
        <f>+N548-'Departmental PL'!Q564</f>
        <v>-26277035.9208</v>
      </c>
      <c r="BD548" s="456">
        <f>+O548-'Departmental PL'!R564</f>
        <v>-528583.08103724918</v>
      </c>
      <c r="BE548" s="456">
        <f>+P548-'Departmental PL'!S564</f>
        <v>-515668.50959999999</v>
      </c>
      <c r="BF548" s="456">
        <f>+Q548-'Departmental PL'!T564</f>
        <v>-16638350.627704047</v>
      </c>
      <c r="BG548" s="456">
        <f>+R548-'Departmental PL'!U564</f>
        <v>-15442013.967999998</v>
      </c>
      <c r="BH548" s="456">
        <f>+S548-'Departmental PL'!V564</f>
        <v>-3326472.3971377723</v>
      </c>
      <c r="BI548" s="456">
        <f>+T548-'Departmental PL'!W564</f>
        <v>-10319353.443200003</v>
      </c>
    </row>
    <row r="549" spans="1:61" ht="20.25" hidden="1" customHeight="1" x14ac:dyDescent="0.25">
      <c r="A549" s="2095"/>
      <c r="B549" s="2101"/>
      <c r="C549" s="2101"/>
      <c r="D549" s="2091"/>
      <c r="E549" s="2092"/>
      <c r="F549" s="2092"/>
      <c r="G549" s="2092"/>
      <c r="H549" s="2092"/>
      <c r="I549" s="2092"/>
      <c r="J549" s="2092"/>
      <c r="K549" s="2092"/>
      <c r="L549" s="2092"/>
      <c r="M549" s="2092"/>
      <c r="N549" s="2092"/>
      <c r="O549" s="2092"/>
      <c r="P549" s="2092"/>
      <c r="Q549" s="2092"/>
      <c r="R549" s="2092"/>
      <c r="S549" s="2092"/>
      <c r="T549" s="2092"/>
      <c r="AQ549" s="455" t="str">
        <f>'Departmental PL'!D565</f>
        <v>*2950 MED ONC MYERS CANCER CENTER</v>
      </c>
      <c r="AR549" s="456">
        <f>+C549-'Departmental PL'!F565</f>
        <v>0</v>
      </c>
      <c r="AS549" s="456">
        <f>+D549-'Departmental PL'!G565</f>
        <v>0</v>
      </c>
      <c r="AT549" s="456">
        <f>+E549-'Departmental PL'!H565</f>
        <v>0</v>
      </c>
      <c r="AU549" s="456">
        <f>+F549-'Departmental PL'!I565</f>
        <v>0</v>
      </c>
      <c r="AV549" s="456">
        <f>+G549-'Departmental PL'!J565</f>
        <v>0</v>
      </c>
      <c r="AW549" s="456">
        <f>+H549-'Departmental PL'!K565</f>
        <v>0</v>
      </c>
      <c r="AX549" s="456">
        <f>+I549-'Departmental PL'!L565</f>
        <v>0</v>
      </c>
      <c r="AY549" s="456">
        <f>+J549-'Departmental PL'!M565</f>
        <v>0</v>
      </c>
      <c r="AZ549" s="456">
        <f>+K549-'Departmental PL'!N565</f>
        <v>0</v>
      </c>
      <c r="BA549" s="456">
        <f>+L549-'Departmental PL'!O565</f>
        <v>0</v>
      </c>
      <c r="BB549" s="456">
        <f>+M549-'Departmental PL'!P565</f>
        <v>0</v>
      </c>
      <c r="BC549" s="456">
        <f>+N549-'Departmental PL'!Q565</f>
        <v>0</v>
      </c>
      <c r="BD549" s="456">
        <f>+O549-'Departmental PL'!R565</f>
        <v>0</v>
      </c>
      <c r="BE549" s="456">
        <f>+P549-'Departmental PL'!S565</f>
        <v>0</v>
      </c>
      <c r="BF549" s="456">
        <f>+Q549-'Departmental PL'!T565</f>
        <v>0</v>
      </c>
      <c r="BG549" s="456">
        <f>+R549-'Departmental PL'!U565</f>
        <v>0</v>
      </c>
      <c r="BH549" s="456">
        <f>+S549-'Departmental PL'!V565</f>
        <v>0</v>
      </c>
      <c r="BI549" s="456">
        <f>+T549-'Departmental PL'!W565</f>
        <v>0</v>
      </c>
    </row>
    <row r="550" spans="1:61" ht="20.25" hidden="1" customHeight="1" x14ac:dyDescent="0.25">
      <c r="A550" s="2067" t="s">
        <v>1647</v>
      </c>
      <c r="B550" s="2101"/>
      <c r="C550" s="2101"/>
      <c r="D550" s="2091"/>
      <c r="E550" s="2092"/>
      <c r="F550" s="2092"/>
      <c r="G550" s="2092"/>
      <c r="H550" s="2092"/>
      <c r="I550" s="2092"/>
      <c r="J550" s="2092"/>
      <c r="K550" s="2092"/>
      <c r="L550" s="2092"/>
      <c r="M550" s="2092"/>
      <c r="N550" s="2092"/>
      <c r="O550" s="2092"/>
      <c r="P550" s="2092"/>
      <c r="Q550" s="2092"/>
      <c r="R550" s="2092"/>
      <c r="S550" s="2092"/>
      <c r="T550" s="2092"/>
      <c r="AQ550" s="455" t="str">
        <f>'Departmental PL'!D566</f>
        <v>2950 MED ONC MYERS CANCER CENTER- FLOWCAST Billed</v>
      </c>
      <c r="AR550" s="456">
        <f>+C550-'Departmental PL'!F566</f>
        <v>-1764</v>
      </c>
      <c r="AS550" s="456">
        <f>+D550-'Departmental PL'!G566</f>
        <v>0</v>
      </c>
      <c r="AT550" s="456">
        <f>+E550-'Departmental PL'!H566</f>
        <v>-7356</v>
      </c>
      <c r="AU550" s="456">
        <f>+F550-'Departmental PL'!I566</f>
        <v>0</v>
      </c>
      <c r="AV550" s="456">
        <f>+G550-'Departmental PL'!J566</f>
        <v>-1972219</v>
      </c>
      <c r="AW550" s="456">
        <f>+H550-'Departmental PL'!K566</f>
        <v>0</v>
      </c>
      <c r="AX550" s="456">
        <f>+I550-'Departmental PL'!L566</f>
        <v>-828081</v>
      </c>
      <c r="AY550" s="456">
        <f>+J550-'Departmental PL'!M566</f>
        <v>0</v>
      </c>
      <c r="AZ550" s="456">
        <f>+K550-'Departmental PL'!N566</f>
        <v>-1549772</v>
      </c>
      <c r="BA550" s="456">
        <f>+L550-'Departmental PL'!O566</f>
        <v>0</v>
      </c>
      <c r="BB550" s="456">
        <f>+M550-'Departmental PL'!P566</f>
        <v>721691</v>
      </c>
      <c r="BC550" s="456">
        <f>+N550-'Departmental PL'!Q566</f>
        <v>0</v>
      </c>
      <c r="BD550" s="456">
        <f>+O550-'Departmental PL'!R566</f>
        <v>-463</v>
      </c>
      <c r="BE550" s="456">
        <f>+P550-'Departmental PL'!S566</f>
        <v>0</v>
      </c>
      <c r="BF550" s="456">
        <f>+Q550-'Departmental PL'!T566</f>
        <v>-210632</v>
      </c>
      <c r="BG550" s="456">
        <f>+R550-'Departmental PL'!U566</f>
        <v>0</v>
      </c>
      <c r="BH550" s="456">
        <f>+S550-'Departmental PL'!V566</f>
        <v>932786</v>
      </c>
      <c r="BI550" s="456">
        <f>+T550-'Departmental PL'!W566</f>
        <v>0</v>
      </c>
    </row>
    <row r="551" spans="1:61" ht="20.25" hidden="1" customHeight="1" x14ac:dyDescent="0.25">
      <c r="A551" s="2031" t="s">
        <v>1648</v>
      </c>
      <c r="B551" s="2101"/>
      <c r="C551" s="2101"/>
      <c r="D551" s="2091"/>
      <c r="E551" s="2092"/>
      <c r="F551" s="2092"/>
      <c r="G551" s="2092"/>
      <c r="H551" s="2092"/>
      <c r="I551" s="2092"/>
      <c r="J551" s="2092"/>
      <c r="K551" s="2092"/>
      <c r="L551" s="2092"/>
      <c r="M551" s="2092"/>
      <c r="N551" s="2092"/>
      <c r="O551" s="2092"/>
      <c r="P551" s="2092"/>
      <c r="Q551" s="2092"/>
      <c r="R551" s="2092"/>
      <c r="S551" s="2092"/>
      <c r="T551" s="2092"/>
      <c r="AQ551" s="455" t="str">
        <f>'Departmental PL'!D567</f>
        <v>2950 MED ONC MYERS CANCER CENTER - IDX Billed</v>
      </c>
      <c r="AR551" s="456">
        <f>+C551-'Departmental PL'!F567</f>
        <v>0</v>
      </c>
      <c r="AS551" s="456">
        <f>+D551-'Departmental PL'!G567</f>
        <v>0</v>
      </c>
      <c r="AT551" s="456">
        <f>+E551-'Departmental PL'!H567</f>
        <v>0</v>
      </c>
      <c r="AU551" s="456">
        <f>+F551-'Departmental PL'!I567</f>
        <v>0</v>
      </c>
      <c r="AV551" s="456">
        <f>+G551-'Departmental PL'!J567</f>
        <v>0</v>
      </c>
      <c r="AW551" s="456">
        <f>+H551-'Departmental PL'!K567</f>
        <v>0</v>
      </c>
      <c r="AX551" s="456">
        <f>+I551-'Departmental PL'!L567</f>
        <v>0</v>
      </c>
      <c r="AY551" s="456">
        <f>+J551-'Departmental PL'!M567</f>
        <v>0</v>
      </c>
      <c r="AZ551" s="456">
        <f>+K551-'Departmental PL'!N567</f>
        <v>0</v>
      </c>
      <c r="BA551" s="456">
        <f>+L551-'Departmental PL'!O567</f>
        <v>-47056.7</v>
      </c>
      <c r="BB551" s="456">
        <f>+M551-'Departmental PL'!P567</f>
        <v>0</v>
      </c>
      <c r="BC551" s="456">
        <f>+N551-'Departmental PL'!Q567</f>
        <v>47056.7</v>
      </c>
      <c r="BD551" s="456">
        <f>+O551-'Departmental PL'!R567</f>
        <v>0</v>
      </c>
      <c r="BE551" s="456">
        <f>+P551-'Departmental PL'!S567</f>
        <v>-1.06</v>
      </c>
      <c r="BF551" s="456">
        <f>+Q551-'Departmental PL'!T567</f>
        <v>0</v>
      </c>
      <c r="BG551" s="456">
        <f>+R551-'Departmental PL'!U567</f>
        <v>-5093.46</v>
      </c>
      <c r="BH551" s="456">
        <f>+S551-'Departmental PL'!V567</f>
        <v>0</v>
      </c>
      <c r="BI551" s="456">
        <f>+T551-'Departmental PL'!W567</f>
        <v>52151.219999999994</v>
      </c>
    </row>
    <row r="552" spans="1:61" ht="20.25" hidden="1" customHeight="1" x14ac:dyDescent="0.25">
      <c r="A552" s="2067" t="s">
        <v>1647</v>
      </c>
      <c r="B552" s="2101"/>
      <c r="C552" s="2101"/>
      <c r="D552" s="2091"/>
      <c r="E552" s="2092"/>
      <c r="F552" s="2092"/>
      <c r="G552" s="2092"/>
      <c r="H552" s="2092"/>
      <c r="I552" s="2092"/>
      <c r="J552" s="2092"/>
      <c r="K552" s="2092"/>
      <c r="L552" s="2092"/>
      <c r="M552" s="2092"/>
      <c r="N552" s="2092"/>
      <c r="O552" s="2092"/>
      <c r="P552" s="2092"/>
      <c r="Q552" s="2092"/>
      <c r="R552" s="2092"/>
      <c r="S552" s="2092"/>
      <c r="T552" s="2092"/>
      <c r="AQ552" s="455" t="str">
        <f>'Departmental PL'!D568</f>
        <v>* 4920 MEDICAL ONCOLOGY</v>
      </c>
      <c r="AR552" s="456">
        <f>+C552-'Departmental PL'!F568</f>
        <v>0</v>
      </c>
      <c r="AS552" s="456">
        <f>+D552-'Departmental PL'!G568</f>
        <v>0</v>
      </c>
      <c r="AT552" s="456">
        <f>+E552-'Departmental PL'!H568</f>
        <v>0</v>
      </c>
      <c r="AU552" s="456">
        <f>+F552-'Departmental PL'!I568</f>
        <v>0</v>
      </c>
      <c r="AV552" s="456">
        <f>+G552-'Departmental PL'!J568</f>
        <v>0</v>
      </c>
      <c r="AW552" s="456">
        <f>+H552-'Departmental PL'!K568</f>
        <v>0</v>
      </c>
      <c r="AX552" s="456">
        <f>+I552-'Departmental PL'!L568</f>
        <v>0</v>
      </c>
      <c r="AY552" s="456">
        <f>+J552-'Departmental PL'!M568</f>
        <v>0</v>
      </c>
      <c r="AZ552" s="456">
        <f>+K552-'Departmental PL'!N568</f>
        <v>0</v>
      </c>
      <c r="BA552" s="456">
        <f>+L552-'Departmental PL'!O568</f>
        <v>0</v>
      </c>
      <c r="BB552" s="456">
        <f>+M552-'Departmental PL'!P568</f>
        <v>0</v>
      </c>
      <c r="BC552" s="456">
        <f>+N552-'Departmental PL'!Q568</f>
        <v>0</v>
      </c>
      <c r="BD552" s="456">
        <f>+O552-'Departmental PL'!R568</f>
        <v>0</v>
      </c>
      <c r="BE552" s="456">
        <f>+P552-'Departmental PL'!S568</f>
        <v>0</v>
      </c>
      <c r="BF552" s="456">
        <f>+Q552-'Departmental PL'!T568</f>
        <v>0</v>
      </c>
      <c r="BG552" s="456">
        <f>+R552-'Departmental PL'!U568</f>
        <v>0</v>
      </c>
      <c r="BH552" s="456">
        <f>+S552-'Departmental PL'!V568</f>
        <v>0</v>
      </c>
      <c r="BI552" s="456">
        <f>+T552-'Departmental PL'!W568</f>
        <v>0</v>
      </c>
    </row>
    <row r="553" spans="1:61" ht="20.25" hidden="1" customHeight="1" x14ac:dyDescent="0.25">
      <c r="A553" s="2032" t="s">
        <v>1648</v>
      </c>
      <c r="B553" s="2101"/>
      <c r="C553" s="2101"/>
      <c r="D553" s="2091"/>
      <c r="E553" s="2092"/>
      <c r="F553" s="2092"/>
      <c r="G553" s="2092"/>
      <c r="H553" s="2092"/>
      <c r="I553" s="2092"/>
      <c r="J553" s="2092"/>
      <c r="K553" s="2092"/>
      <c r="L553" s="2092"/>
      <c r="M553" s="2092"/>
      <c r="N553" s="2092"/>
      <c r="O553" s="2092"/>
      <c r="P553" s="2092"/>
      <c r="Q553" s="2092"/>
      <c r="R553" s="2092"/>
      <c r="S553" s="2092"/>
      <c r="T553" s="2092"/>
      <c r="AQ553" s="455" t="str">
        <f>'Departmental PL'!D569</f>
        <v>4920 MEDICAL ONCOLOGY- FLOWCAST Billed</v>
      </c>
      <c r="AR553" s="456">
        <f>+C553-'Departmental PL'!F569</f>
        <v>-29934</v>
      </c>
      <c r="AS553" s="456">
        <f>+D553-'Departmental PL'!G569</f>
        <v>-26185</v>
      </c>
      <c r="AT553" s="456">
        <f>+E553-'Departmental PL'!H569</f>
        <v>-123134</v>
      </c>
      <c r="AU553" s="456">
        <f>+F553-'Departmental PL'!I569</f>
        <v>-109638</v>
      </c>
      <c r="AV553" s="456">
        <f>+G553-'Departmental PL'!J569</f>
        <v>-36908489</v>
      </c>
      <c r="AW553" s="456">
        <f>+H553-'Departmental PL'!K569</f>
        <v>-31820830</v>
      </c>
      <c r="AX553" s="456">
        <f>+I553-'Departmental PL'!L569</f>
        <v>-15640318</v>
      </c>
      <c r="AY553" s="456">
        <f>+J553-'Departmental PL'!M569</f>
        <v>-14124942</v>
      </c>
      <c r="AZ553" s="456">
        <f>+K553-'Departmental PL'!N569</f>
        <v>-15275925</v>
      </c>
      <c r="BA553" s="456">
        <f>+L553-'Departmental PL'!O569</f>
        <v>-13509105</v>
      </c>
      <c r="BB553" s="456">
        <f>+M553-'Departmental PL'!P569</f>
        <v>-364393</v>
      </c>
      <c r="BC553" s="456">
        <f>+N553-'Departmental PL'!Q569</f>
        <v>-615837</v>
      </c>
      <c r="BD553" s="456">
        <f>+O553-'Departmental PL'!R569</f>
        <v>-2468</v>
      </c>
      <c r="BE553" s="456">
        <f>+P553-'Departmental PL'!S569</f>
        <v>-2280</v>
      </c>
      <c r="BF553" s="456">
        <f>+Q553-'Departmental PL'!T569</f>
        <v>-5702368</v>
      </c>
      <c r="BG553" s="456">
        <f>+R553-'Departmental PL'!U569</f>
        <v>-5163015</v>
      </c>
      <c r="BH553" s="456">
        <f>+S553-'Departmental PL'!V569</f>
        <v>5340443</v>
      </c>
      <c r="BI553" s="456">
        <f>+T553-'Departmental PL'!W569</f>
        <v>4549458</v>
      </c>
    </row>
    <row r="554" spans="1:61" ht="20.25" hidden="1" customHeight="1" x14ac:dyDescent="0.25">
      <c r="A554" s="2067" t="s">
        <v>1647</v>
      </c>
      <c r="B554" s="2101"/>
      <c r="C554" s="2101"/>
      <c r="D554" s="2091"/>
      <c r="E554" s="2092"/>
      <c r="F554" s="2092"/>
      <c r="G554" s="2092"/>
      <c r="H554" s="2092"/>
      <c r="I554" s="2092"/>
      <c r="J554" s="2092"/>
      <c r="K554" s="2092"/>
      <c r="L554" s="2092"/>
      <c r="M554" s="2092"/>
      <c r="N554" s="2092"/>
      <c r="O554" s="2092"/>
      <c r="P554" s="2092"/>
      <c r="Q554" s="2092"/>
      <c r="R554" s="2092"/>
      <c r="S554" s="2092"/>
      <c r="T554" s="2092"/>
      <c r="AQ554" s="455" t="str">
        <f>'Departmental PL'!D570</f>
        <v>4920 MEDICAL ONCOLOGY - IDX Billed - OUTPATIENT</v>
      </c>
      <c r="AR554" s="456">
        <f>+C554-'Departmental PL'!F570</f>
        <v>0</v>
      </c>
      <c r="AS554" s="456">
        <f>+D554-'Departmental PL'!G570</f>
        <v>0</v>
      </c>
      <c r="AT554" s="456">
        <f>+E554-'Departmental PL'!H570</f>
        <v>0</v>
      </c>
      <c r="AU554" s="456">
        <f>+F554-'Departmental PL'!I570</f>
        <v>0</v>
      </c>
      <c r="AV554" s="456">
        <f>+G554-'Departmental PL'!J570</f>
        <v>-7141800</v>
      </c>
      <c r="AW554" s="456">
        <f>+H554-'Departmental PL'!K570</f>
        <v>-4507417.5960346963</v>
      </c>
      <c r="AX554" s="456">
        <f>+I554-'Departmental PL'!L570</f>
        <v>-1539725.81</v>
      </c>
      <c r="AY554" s="456">
        <f>+J554-'Departmental PL'!M570</f>
        <v>-1818743</v>
      </c>
      <c r="AZ554" s="456">
        <f>+K554-'Departmental PL'!N570</f>
        <v>-2966159.855684475</v>
      </c>
      <c r="BA554" s="456">
        <f>+L554-'Departmental PL'!O570</f>
        <v>-1929667.6077924115</v>
      </c>
      <c r="BB554" s="456">
        <f>+M554-'Departmental PL'!P570</f>
        <v>1426434.045684475</v>
      </c>
      <c r="BC554" s="456">
        <f>+N554-'Departmental PL'!Q570</f>
        <v>110924.60779241147</v>
      </c>
      <c r="BD554" s="456">
        <f>+O554-'Departmental PL'!R570</f>
        <v>-479.1762678347136</v>
      </c>
      <c r="BE554" s="456">
        <f>+P554-'Departmental PL'!S570</f>
        <v>-325.61840851493935</v>
      </c>
      <c r="BF554" s="456">
        <f>+Q554-'Departmental PL'!T570</f>
        <v>-1107247.7832928633</v>
      </c>
      <c r="BG554" s="456">
        <f>+R554-'Departmental PL'!U570</f>
        <v>-737495.71865682793</v>
      </c>
      <c r="BH554" s="456">
        <f>+S554-'Departmental PL'!V570</f>
        <v>2534161.0052451729</v>
      </c>
      <c r="BI554" s="456">
        <f>+T554-'Departmental PL'!W570</f>
        <v>848745.94485775428</v>
      </c>
    </row>
    <row r="555" spans="1:61" ht="20.25" hidden="1" customHeight="1" x14ac:dyDescent="0.25">
      <c r="A555" s="2033" t="s">
        <v>1648</v>
      </c>
      <c r="B555" s="2101"/>
      <c r="C555" s="2101"/>
      <c r="D555" s="2091"/>
      <c r="E555" s="2092"/>
      <c r="F555" s="2092"/>
      <c r="G555" s="2092"/>
      <c r="H555" s="2092"/>
      <c r="I555" s="2092"/>
      <c r="J555" s="2092"/>
      <c r="K555" s="2092"/>
      <c r="L555" s="2092"/>
      <c r="M555" s="2092"/>
      <c r="N555" s="2092"/>
      <c r="O555" s="2092"/>
      <c r="P555" s="2092"/>
      <c r="Q555" s="2092"/>
      <c r="R555" s="2092"/>
      <c r="S555" s="2092"/>
      <c r="T555" s="2092"/>
      <c r="AQ555" s="455" t="str">
        <f>'Departmental PL'!D571</f>
        <v>4920 MEDICAL ONCOLOGY - IDX Billed - INPATIENT</v>
      </c>
      <c r="AR555" s="456">
        <f>+C555-'Departmental PL'!F571</f>
        <v>0</v>
      </c>
      <c r="AS555" s="456">
        <f>+D555-'Departmental PL'!G571</f>
        <v>0</v>
      </c>
      <c r="AT555" s="456">
        <f>+E555-'Departmental PL'!H571</f>
        <v>0</v>
      </c>
      <c r="AU555" s="456">
        <f>+F555-'Departmental PL'!I571</f>
        <v>0</v>
      </c>
      <c r="AV555" s="456">
        <f>+G555-'Departmental PL'!J571</f>
        <v>-3337150</v>
      </c>
      <c r="AW555" s="456">
        <f>+H555-'Departmental PL'!K571</f>
        <v>-6143794.2998760836</v>
      </c>
      <c r="AX555" s="456">
        <f>+I555-'Departmental PL'!L571</f>
        <v>-2756766.13</v>
      </c>
      <c r="AY555" s="456">
        <f>+J555-'Departmental PL'!M571</f>
        <v>-2479021</v>
      </c>
      <c r="AZ555" s="456">
        <f>+K555-'Departmental PL'!N571</f>
        <v>-1385997.9784364509</v>
      </c>
      <c r="BA555" s="456">
        <f>+L555-'Departmental PL'!O571</f>
        <v>-2630215.7714075879</v>
      </c>
      <c r="BB555" s="456">
        <f>+M555-'Departmental PL'!P571</f>
        <v>-1370768.1515635489</v>
      </c>
      <c r="BC555" s="456">
        <f>+N555-'Departmental PL'!Q571</f>
        <v>151194.77140758792</v>
      </c>
      <c r="BD555" s="456">
        <f>+O555-'Departmental PL'!R571</f>
        <v>-223.90476941451936</v>
      </c>
      <c r="BE555" s="456">
        <f>+P555-'Departmental PL'!S571</f>
        <v>-443.83119148506046</v>
      </c>
      <c r="BF555" s="456">
        <f>+Q555-'Departmental PL'!T571</f>
        <v>-517383.84441118187</v>
      </c>
      <c r="BG555" s="456">
        <f>+R555-'Departmental PL'!U571</f>
        <v>-1005236.7893431716</v>
      </c>
      <c r="BH555" s="456">
        <f>+S555-'Departmental PL'!V571</f>
        <v>-853160.40238295251</v>
      </c>
      <c r="BI555" s="456">
        <f>+T555-'Departmental PL'!W571</f>
        <v>1156875.3919422445</v>
      </c>
    </row>
    <row r="556" spans="1:61" ht="20.25" hidden="1" customHeight="1" x14ac:dyDescent="0.25">
      <c r="A556" s="2095"/>
      <c r="B556" s="2101"/>
      <c r="C556" s="2101"/>
      <c r="D556" s="2091"/>
      <c r="E556" s="2092"/>
      <c r="F556" s="2092"/>
      <c r="G556" s="2092"/>
      <c r="H556" s="2092"/>
      <c r="I556" s="2092"/>
      <c r="J556" s="2092"/>
      <c r="K556" s="2092"/>
      <c r="L556" s="2092"/>
      <c r="M556" s="2092"/>
      <c r="N556" s="2092"/>
      <c r="O556" s="2092"/>
      <c r="P556" s="2092"/>
      <c r="Q556" s="2092"/>
      <c r="R556" s="2092"/>
      <c r="S556" s="2092"/>
      <c r="T556" s="2092"/>
      <c r="AQ556" s="455">
        <f>'Departmental PL'!D572</f>
        <v>0</v>
      </c>
      <c r="AR556" s="456">
        <f>+C556-'Departmental PL'!F572</f>
        <v>0</v>
      </c>
      <c r="AS556" s="456">
        <f>+D556-'Departmental PL'!G572</f>
        <v>0</v>
      </c>
      <c r="AT556" s="456">
        <f>+E556-'Departmental PL'!H572</f>
        <v>0</v>
      </c>
      <c r="AU556" s="456">
        <f>+F556-'Departmental PL'!I572</f>
        <v>0</v>
      </c>
      <c r="AV556" s="456">
        <f>+G556-'Departmental PL'!J572</f>
        <v>0</v>
      </c>
      <c r="AW556" s="456">
        <f>+H556-'Departmental PL'!K572</f>
        <v>0</v>
      </c>
      <c r="AX556" s="456">
        <f>+I556-'Departmental PL'!L572</f>
        <v>0</v>
      </c>
      <c r="AY556" s="456">
        <f>+J556-'Departmental PL'!M572</f>
        <v>0</v>
      </c>
      <c r="AZ556" s="456">
        <f>+K556-'Departmental PL'!N572</f>
        <v>0</v>
      </c>
      <c r="BA556" s="456">
        <f>+L556-'Departmental PL'!O572</f>
        <v>0</v>
      </c>
      <c r="BB556" s="456">
        <f>+M556-'Departmental PL'!P572</f>
        <v>0</v>
      </c>
      <c r="BC556" s="456">
        <f>+N556-'Departmental PL'!Q572</f>
        <v>0</v>
      </c>
      <c r="BD556" s="456">
        <f>+O556-'Departmental PL'!R572</f>
        <v>0</v>
      </c>
      <c r="BE556" s="456">
        <f>+P556-'Departmental PL'!S572</f>
        <v>0</v>
      </c>
      <c r="BF556" s="456">
        <f>+Q556-'Departmental PL'!T572</f>
        <v>0</v>
      </c>
      <c r="BG556" s="456">
        <f>+R556-'Departmental PL'!U572</f>
        <v>0</v>
      </c>
      <c r="BH556" s="456">
        <f>+S556-'Departmental PL'!V572</f>
        <v>0</v>
      </c>
      <c r="BI556" s="456">
        <f>+T556-'Departmental PL'!W572</f>
        <v>0</v>
      </c>
    </row>
    <row r="557" spans="1:61" ht="20.25" hidden="1" customHeight="1" x14ac:dyDescent="0.25">
      <c r="A557" s="2081"/>
      <c r="B557" s="2101"/>
      <c r="C557" s="2101"/>
      <c r="D557" s="2091"/>
      <c r="E557" s="2092"/>
      <c r="F557" s="2092"/>
      <c r="G557" s="2092"/>
      <c r="H557" s="2092"/>
      <c r="I557" s="2092"/>
      <c r="J557" s="2092"/>
      <c r="K557" s="2092"/>
      <c r="L557" s="2092"/>
      <c r="M557" s="2092"/>
      <c r="N557" s="2092"/>
      <c r="O557" s="2092"/>
      <c r="P557" s="2092"/>
      <c r="Q557" s="2092"/>
      <c r="R557" s="2092"/>
      <c r="S557" s="2092"/>
      <c r="T557" s="2092"/>
      <c r="AQ557" s="2082" t="str">
        <f>'Departmental PL'!D573</f>
        <v xml:space="preserve">011a Cancer Center Interlakes </v>
      </c>
      <c r="AR557" s="456">
        <f>+C557-'Departmental PL'!F573</f>
        <v>0</v>
      </c>
      <c r="AS557" s="456">
        <f>+D557-'Departmental PL'!G573</f>
        <v>0</v>
      </c>
      <c r="AT557" s="456">
        <f>+E557-'Departmental PL'!H573</f>
        <v>0</v>
      </c>
      <c r="AU557" s="456">
        <f>+F557-'Departmental PL'!I573</f>
        <v>0</v>
      </c>
      <c r="AV557" s="456">
        <f>+G557-'Departmental PL'!J573</f>
        <v>0</v>
      </c>
      <c r="AW557" s="456">
        <f>+H557-'Departmental PL'!K573</f>
        <v>0</v>
      </c>
      <c r="AX557" s="456">
        <f>+I557-'Departmental PL'!L573</f>
        <v>0</v>
      </c>
      <c r="AY557" s="456">
        <f>+J557-'Departmental PL'!M573</f>
        <v>0</v>
      </c>
      <c r="AZ557" s="456">
        <f>+K557-'Departmental PL'!N573</f>
        <v>0</v>
      </c>
      <c r="BA557" s="456">
        <f>+L557-'Departmental PL'!O573</f>
        <v>0</v>
      </c>
      <c r="BB557" s="456">
        <f>+M557-'Departmental PL'!P573</f>
        <v>0</v>
      </c>
      <c r="BC557" s="456">
        <f>+N557-'Departmental PL'!Q573</f>
        <v>0</v>
      </c>
      <c r="BD557" s="456">
        <f>+O557-'Departmental PL'!R573</f>
        <v>0</v>
      </c>
      <c r="BE557" s="456">
        <f>+P557-'Departmental PL'!S573</f>
        <v>0</v>
      </c>
      <c r="BF557" s="456">
        <f>+Q557-'Departmental PL'!T573</f>
        <v>0</v>
      </c>
      <c r="BG557" s="456">
        <f>+R557-'Departmental PL'!U573</f>
        <v>0</v>
      </c>
      <c r="BH557" s="456">
        <f>+S557-'Departmental PL'!V573</f>
        <v>0</v>
      </c>
      <c r="BI557" s="456">
        <f>+T557-'Departmental PL'!W573</f>
        <v>0</v>
      </c>
    </row>
    <row r="558" spans="1:61" ht="20.25" hidden="1" customHeight="1" x14ac:dyDescent="0.25">
      <c r="A558" s="2067" t="s">
        <v>1649</v>
      </c>
      <c r="B558" s="2074" t="s">
        <v>1600</v>
      </c>
      <c r="C558" s="2075"/>
      <c r="D558" s="2075"/>
      <c r="E558" s="2075"/>
      <c r="F558" s="2075"/>
      <c r="G558" s="2075"/>
      <c r="H558" s="2075"/>
      <c r="I558" s="2075"/>
      <c r="J558" s="2075"/>
      <c r="K558" s="2075"/>
      <c r="L558" s="2075"/>
      <c r="M558" s="2075"/>
      <c r="N558" s="2075"/>
      <c r="O558" s="2075"/>
      <c r="P558" s="2075"/>
      <c r="Q558" s="2075"/>
      <c r="R558" s="2075"/>
      <c r="S558" s="2075"/>
      <c r="T558" s="2075"/>
      <c r="U558" s="2061" t="str">
        <f t="shared" si="5"/>
        <v>2900 MED ONC HIGHLAND INTERLAKES</v>
      </c>
      <c r="W558" s="455" t="b">
        <f>+'17HPM_DATA_INPUT'!C354='17_AUDIT_TOTALS_CK'!U558</f>
        <v>1</v>
      </c>
      <c r="X558" s="2065">
        <f>+'17HPM_DATA_INPUT'!D354-'17_AUDIT_TOTALS_CK'!C558</f>
        <v>0</v>
      </c>
      <c r="Y558" s="2065">
        <f>+'17HPM_DATA_INPUT'!E354-'17_AUDIT_TOTALS_CK'!D558</f>
        <v>0</v>
      </c>
      <c r="Z558" s="2065">
        <f>+'17HPM_DATA_INPUT'!F354-'17_AUDIT_TOTALS_CK'!E558</f>
        <v>0</v>
      </c>
      <c r="AA558" s="2065">
        <f>+'17HPM_DATA_INPUT'!G354-'17_AUDIT_TOTALS_CK'!F558</f>
        <v>0</v>
      </c>
      <c r="AB558" s="2065">
        <f>+'17HPM_DATA_INPUT'!H354-'17_AUDIT_TOTALS_CK'!G558</f>
        <v>0</v>
      </c>
      <c r="AC558" s="2065">
        <f>+'17HPM_DATA_INPUT'!I354-'17_AUDIT_TOTALS_CK'!H558</f>
        <v>0</v>
      </c>
      <c r="AD558" s="2065">
        <f>+'17HPM_DATA_INPUT'!J354-'17_AUDIT_TOTALS_CK'!I558</f>
        <v>0</v>
      </c>
      <c r="AE558" s="2065">
        <f>+'17HPM_DATA_INPUT'!K354-'17_AUDIT_TOTALS_CK'!J558</f>
        <v>0</v>
      </c>
      <c r="AF558" s="2065">
        <f>+'17HPM_DATA_INPUT'!L354-'17_AUDIT_TOTALS_CK'!K558</f>
        <v>0</v>
      </c>
      <c r="AG558" s="2065">
        <f>+'17HPM_DATA_INPUT'!M354-'17_AUDIT_TOTALS_CK'!L558</f>
        <v>0</v>
      </c>
      <c r="AH558" s="2065">
        <f>+'17HPM_DATA_INPUT'!N354-'17_AUDIT_TOTALS_CK'!M558</f>
        <v>0</v>
      </c>
      <c r="AI558" s="2065">
        <f>+'17HPM_DATA_INPUT'!O354-'17_AUDIT_TOTALS_CK'!N558</f>
        <v>0</v>
      </c>
      <c r="AJ558" s="2065">
        <f>+'17HPM_DATA_INPUT'!P354-'17_AUDIT_TOTALS_CK'!O558</f>
        <v>0</v>
      </c>
      <c r="AK558" s="2065">
        <f>+'17HPM_DATA_INPUT'!Q354-'17_AUDIT_TOTALS_CK'!P558</f>
        <v>0</v>
      </c>
      <c r="AL558" s="2065">
        <f>+'17HPM_DATA_INPUT'!R354-'17_AUDIT_TOTALS_CK'!Q558</f>
        <v>0</v>
      </c>
      <c r="AM558" s="2065">
        <f>+'17HPM_DATA_INPUT'!S354-'17_AUDIT_TOTALS_CK'!R558</f>
        <v>0</v>
      </c>
      <c r="AN558" s="2065">
        <f>+'17HPM_DATA_INPUT'!T354-'17_AUDIT_TOTALS_CK'!S558</f>
        <v>0</v>
      </c>
      <c r="AO558" s="2065">
        <f>+'17HPM_DATA_INPUT'!U354-'17_AUDIT_TOTALS_CK'!T558</f>
        <v>0</v>
      </c>
      <c r="AQ558" s="455" t="str">
        <f>'Departmental PL'!D574</f>
        <v>2900 MED ONC HIGHLAND INTERLAKES</v>
      </c>
      <c r="AR558" s="456">
        <f>+C558-'Departmental PL'!F574</f>
        <v>0</v>
      </c>
      <c r="AS558" s="456">
        <f>+D558-'Departmental PL'!G574</f>
        <v>0</v>
      </c>
      <c r="AT558" s="456">
        <f>+E558-'Departmental PL'!H574</f>
        <v>0</v>
      </c>
      <c r="AU558" s="456">
        <f>+F558-'Departmental PL'!I574</f>
        <v>0</v>
      </c>
      <c r="AV558" s="456">
        <f>+G558-'Departmental PL'!J574</f>
        <v>0</v>
      </c>
      <c r="AW558" s="456">
        <f>+H558-'Departmental PL'!K574</f>
        <v>0</v>
      </c>
      <c r="AX558" s="456">
        <f>+I558-'Departmental PL'!L574</f>
        <v>0</v>
      </c>
      <c r="AY558" s="456">
        <f>+J558-'Departmental PL'!M574</f>
        <v>0</v>
      </c>
      <c r="AZ558" s="456">
        <f>+K558-'Departmental PL'!N574</f>
        <v>0</v>
      </c>
      <c r="BA558" s="456">
        <f>+L558-'Departmental PL'!O574</f>
        <v>0</v>
      </c>
      <c r="BB558" s="456">
        <f>+M558-'Departmental PL'!P574</f>
        <v>0</v>
      </c>
      <c r="BC558" s="456">
        <f>+N558-'Departmental PL'!Q574</f>
        <v>0</v>
      </c>
      <c r="BD558" s="456">
        <f>+O558-'Departmental PL'!R574</f>
        <v>0</v>
      </c>
      <c r="BE558" s="456">
        <f>+P558-'Departmental PL'!S574</f>
        <v>0</v>
      </c>
      <c r="BF558" s="456">
        <f>+Q558-'Departmental PL'!T574</f>
        <v>0</v>
      </c>
      <c r="BG558" s="456">
        <f>+R558-'Departmental PL'!U574</f>
        <v>0</v>
      </c>
      <c r="BH558" s="456">
        <f>+S558-'Departmental PL'!V574</f>
        <v>0</v>
      </c>
      <c r="BI558" s="456">
        <f>+T558-'Departmental PL'!W574</f>
        <v>0</v>
      </c>
    </row>
    <row r="559" spans="1:61" ht="20.25" hidden="1" customHeight="1" x14ac:dyDescent="0.25">
      <c r="A559" s="2031" t="s">
        <v>1650</v>
      </c>
      <c r="B559" s="2074" t="s">
        <v>1601</v>
      </c>
      <c r="C559" s="2075"/>
      <c r="D559" s="2075"/>
      <c r="E559" s="2075"/>
      <c r="F559" s="2075"/>
      <c r="G559" s="2075"/>
      <c r="H559" s="2075"/>
      <c r="I559" s="2075"/>
      <c r="J559" s="2075"/>
      <c r="K559" s="2075"/>
      <c r="L559" s="2075"/>
      <c r="M559" s="2075"/>
      <c r="N559" s="2075"/>
      <c r="O559" s="2075"/>
      <c r="P559" s="2075"/>
      <c r="Q559" s="2075"/>
      <c r="R559" s="2075"/>
      <c r="S559" s="2075"/>
      <c r="T559" s="2075"/>
      <c r="U559" s="2061" t="str">
        <f t="shared" si="5"/>
        <v>2910 MED ONC BROCKPORT INTERLAKES</v>
      </c>
      <c r="W559" s="455" t="b">
        <f>+'17HPM_DATA_INPUT'!C355='17_AUDIT_TOTALS_CK'!U559</f>
        <v>1</v>
      </c>
      <c r="X559" s="2065">
        <f>+'17HPM_DATA_INPUT'!D355-'17_AUDIT_TOTALS_CK'!C559</f>
        <v>0</v>
      </c>
      <c r="Y559" s="2065">
        <f>+'17HPM_DATA_INPUT'!E355-'17_AUDIT_TOTALS_CK'!D559</f>
        <v>0</v>
      </c>
      <c r="Z559" s="2065">
        <f>+'17HPM_DATA_INPUT'!F355-'17_AUDIT_TOTALS_CK'!E559</f>
        <v>0</v>
      </c>
      <c r="AA559" s="2065">
        <f>+'17HPM_DATA_INPUT'!G355-'17_AUDIT_TOTALS_CK'!F559</f>
        <v>0</v>
      </c>
      <c r="AB559" s="2065">
        <f>+'17HPM_DATA_INPUT'!H355-'17_AUDIT_TOTALS_CK'!G559</f>
        <v>0</v>
      </c>
      <c r="AC559" s="2065">
        <f>+'17HPM_DATA_INPUT'!I355-'17_AUDIT_TOTALS_CK'!H559</f>
        <v>0</v>
      </c>
      <c r="AD559" s="2065">
        <f>+'17HPM_DATA_INPUT'!J355-'17_AUDIT_TOTALS_CK'!I559</f>
        <v>0</v>
      </c>
      <c r="AE559" s="2065">
        <f>+'17HPM_DATA_INPUT'!K355-'17_AUDIT_TOTALS_CK'!J559</f>
        <v>0</v>
      </c>
      <c r="AF559" s="2065">
        <f>+'17HPM_DATA_INPUT'!L355-'17_AUDIT_TOTALS_CK'!K559</f>
        <v>0</v>
      </c>
      <c r="AG559" s="2065">
        <f>+'17HPM_DATA_INPUT'!M355-'17_AUDIT_TOTALS_CK'!L559</f>
        <v>0</v>
      </c>
      <c r="AH559" s="2065">
        <f>+'17HPM_DATA_INPUT'!N355-'17_AUDIT_TOTALS_CK'!M559</f>
        <v>0</v>
      </c>
      <c r="AI559" s="2065">
        <f>+'17HPM_DATA_INPUT'!O355-'17_AUDIT_TOTALS_CK'!N559</f>
        <v>0</v>
      </c>
      <c r="AJ559" s="2065">
        <f>+'17HPM_DATA_INPUT'!P355-'17_AUDIT_TOTALS_CK'!O559</f>
        <v>0</v>
      </c>
      <c r="AK559" s="2065">
        <f>+'17HPM_DATA_INPUT'!Q355-'17_AUDIT_TOTALS_CK'!P559</f>
        <v>0</v>
      </c>
      <c r="AL559" s="2065">
        <f>+'17HPM_DATA_INPUT'!R355-'17_AUDIT_TOTALS_CK'!Q559</f>
        <v>0</v>
      </c>
      <c r="AM559" s="2065">
        <f>+'17HPM_DATA_INPUT'!S355-'17_AUDIT_TOTALS_CK'!R559</f>
        <v>0</v>
      </c>
      <c r="AN559" s="2065">
        <f>+'17HPM_DATA_INPUT'!T355-'17_AUDIT_TOTALS_CK'!S559</f>
        <v>0</v>
      </c>
      <c r="AO559" s="2065">
        <f>+'17HPM_DATA_INPUT'!U355-'17_AUDIT_TOTALS_CK'!T559</f>
        <v>0</v>
      </c>
      <c r="AQ559" s="455" t="str">
        <f>'Departmental PL'!D575</f>
        <v>2910 MED ONC BROCKPORT INTERLAKES</v>
      </c>
      <c r="AR559" s="456">
        <f>+C559-'Departmental PL'!F575</f>
        <v>0</v>
      </c>
      <c r="AS559" s="456">
        <f>+D559-'Departmental PL'!G575</f>
        <v>0</v>
      </c>
      <c r="AT559" s="456">
        <f>+E559-'Departmental PL'!H575</f>
        <v>0</v>
      </c>
      <c r="AU559" s="456">
        <f>+F559-'Departmental PL'!I575</f>
        <v>0</v>
      </c>
      <c r="AV559" s="456">
        <f>+G559-'Departmental PL'!J575</f>
        <v>0</v>
      </c>
      <c r="AW559" s="456">
        <f>+H559-'Departmental PL'!K575</f>
        <v>0</v>
      </c>
      <c r="AX559" s="456">
        <f>+I559-'Departmental PL'!L575</f>
        <v>0</v>
      </c>
      <c r="AY559" s="456">
        <f>+J559-'Departmental PL'!M575</f>
        <v>0</v>
      </c>
      <c r="AZ559" s="456">
        <f>+K559-'Departmental PL'!N575</f>
        <v>0</v>
      </c>
      <c r="BA559" s="456">
        <f>+L559-'Departmental PL'!O575</f>
        <v>0</v>
      </c>
      <c r="BB559" s="456">
        <f>+M559-'Departmental PL'!P575</f>
        <v>0</v>
      </c>
      <c r="BC559" s="456">
        <f>+N559-'Departmental PL'!Q575</f>
        <v>0</v>
      </c>
      <c r="BD559" s="456">
        <f>+O559-'Departmental PL'!R575</f>
        <v>0</v>
      </c>
      <c r="BE559" s="456">
        <f>+P559-'Departmental PL'!S575</f>
        <v>0</v>
      </c>
      <c r="BF559" s="456">
        <f>+Q559-'Departmental PL'!T575</f>
        <v>0</v>
      </c>
      <c r="BG559" s="456">
        <f>+R559-'Departmental PL'!U575</f>
        <v>0</v>
      </c>
      <c r="BH559" s="456">
        <f>+S559-'Departmental PL'!V575</f>
        <v>0</v>
      </c>
      <c r="BI559" s="456">
        <f>+T559-'Departmental PL'!W575</f>
        <v>0</v>
      </c>
    </row>
    <row r="560" spans="1:61" ht="20.25" hidden="1" customHeight="1" x14ac:dyDescent="0.25">
      <c r="A560" s="2067" t="s">
        <v>1649</v>
      </c>
      <c r="B560" s="2058" t="s">
        <v>2297</v>
      </c>
      <c r="C560" s="2060"/>
      <c r="D560" s="2060"/>
      <c r="E560" s="2060"/>
      <c r="F560" s="2060"/>
      <c r="G560" s="2060"/>
      <c r="H560" s="2060"/>
      <c r="I560" s="2060"/>
      <c r="J560" s="2060"/>
      <c r="K560" s="2060"/>
      <c r="L560" s="2060"/>
      <c r="M560" s="2060"/>
      <c r="N560" s="2060"/>
      <c r="O560" s="2060"/>
      <c r="P560" s="2060"/>
      <c r="Q560" s="2060"/>
      <c r="R560" s="2060"/>
      <c r="S560" s="2060"/>
      <c r="T560" s="2060"/>
      <c r="U560" s="2061" t="str">
        <f t="shared" si="5"/>
        <v>2920 MED ONC INTERLAKES</v>
      </c>
      <c r="W560" s="455" t="b">
        <f>+'17HPM_DATA_INPUT'!C356='17_AUDIT_TOTALS_CK'!U560</f>
        <v>1</v>
      </c>
      <c r="X560" s="2065">
        <f>+'17HPM_DATA_INPUT'!D356-'17_AUDIT_TOTALS_CK'!C560</f>
        <v>17311</v>
      </c>
      <c r="Y560" s="2065">
        <f>+'17HPM_DATA_INPUT'!E356-'17_AUDIT_TOTALS_CK'!D560</f>
        <v>16434</v>
      </c>
      <c r="Z560" s="2065">
        <f>+'17HPM_DATA_INPUT'!F356-'17_AUDIT_TOTALS_CK'!E560</f>
        <v>69625</v>
      </c>
      <c r="AA560" s="2065">
        <f>+'17HPM_DATA_INPUT'!G356-'17_AUDIT_TOTALS_CK'!F560</f>
        <v>72643</v>
      </c>
      <c r="AB560" s="2065">
        <f>+'17HPM_DATA_INPUT'!H356-'17_AUDIT_TOTALS_CK'!G560</f>
        <v>14783140</v>
      </c>
      <c r="AC560" s="2065">
        <f>+'17HPM_DATA_INPUT'!I356-'17_AUDIT_TOTALS_CK'!H560</f>
        <v>14390751</v>
      </c>
      <c r="AD560" s="2065">
        <f>+'17HPM_DATA_INPUT'!J356-'17_AUDIT_TOTALS_CK'!I560</f>
        <v>6335249</v>
      </c>
      <c r="AE560" s="2065">
        <f>+'17HPM_DATA_INPUT'!K356-'17_AUDIT_TOTALS_CK'!J560</f>
        <v>6488066</v>
      </c>
      <c r="AF560" s="2065">
        <f>+'17HPM_DATA_INPUT'!L356-'17_AUDIT_TOTALS_CK'!K560</f>
        <v>10023026</v>
      </c>
      <c r="AG560" s="2065">
        <f>+'17HPM_DATA_INPUT'!M356-'17_AUDIT_TOTALS_CK'!L560</f>
        <v>9477540</v>
      </c>
      <c r="AH560" s="2065">
        <f>+'17HPM_DATA_INPUT'!N356-'17_AUDIT_TOTALS_CK'!M560</f>
        <v>-3687777</v>
      </c>
      <c r="AI560" s="2065">
        <f>+'17HPM_DATA_INPUT'!O356-'17_AUDIT_TOTALS_CK'!N560</f>
        <v>-2989474</v>
      </c>
      <c r="AJ560" s="2065">
        <f>+'17HPM_DATA_INPUT'!P356-'17_AUDIT_TOTALS_CK'!O560</f>
        <v>1058</v>
      </c>
      <c r="AK560" s="2065">
        <f>+'17HPM_DATA_INPUT'!Q356-'17_AUDIT_TOTALS_CK'!P560</f>
        <v>1133</v>
      </c>
      <c r="AL560" s="2065">
        <f>+'17HPM_DATA_INPUT'!R356-'17_AUDIT_TOTALS_CK'!Q560</f>
        <v>1564283</v>
      </c>
      <c r="AM560" s="2065">
        <f>+'17HPM_DATA_INPUT'!S356-'17_AUDIT_TOTALS_CK'!R560</f>
        <v>1321010</v>
      </c>
      <c r="AN560" s="2065">
        <f>+'17HPM_DATA_INPUT'!T356-'17_AUDIT_TOTALS_CK'!S560</f>
        <v>-5253118</v>
      </c>
      <c r="AO560" s="2065">
        <f>+'17HPM_DATA_INPUT'!U356-'17_AUDIT_TOTALS_CK'!T560</f>
        <v>-4311616</v>
      </c>
      <c r="AQ560" s="455" t="str">
        <f>'Departmental PL'!D576</f>
        <v>2920 MED ONC INTERLAKES</v>
      </c>
      <c r="AR560" s="456">
        <f>+C560-'Departmental PL'!F576</f>
        <v>-17311</v>
      </c>
      <c r="AS560" s="456">
        <f>+D560-'Departmental PL'!G576</f>
        <v>-16434</v>
      </c>
      <c r="AT560" s="456">
        <f>+E560-'Departmental PL'!H576</f>
        <v>-69625</v>
      </c>
      <c r="AU560" s="456">
        <f>+F560-'Departmental PL'!I576</f>
        <v>-72643</v>
      </c>
      <c r="AV560" s="456">
        <f>+G560-'Departmental PL'!J576</f>
        <v>-14783140</v>
      </c>
      <c r="AW560" s="456">
        <f>+H560-'Departmental PL'!K576</f>
        <v>-14390751</v>
      </c>
      <c r="AX560" s="456">
        <f>+I560-'Departmental PL'!L576</f>
        <v>-6335249</v>
      </c>
      <c r="AY560" s="456">
        <f>+J560-'Departmental PL'!M576</f>
        <v>-6488066</v>
      </c>
      <c r="AZ560" s="456">
        <f>+K560-'Departmental PL'!N576</f>
        <v>-10023026</v>
      </c>
      <c r="BA560" s="456">
        <f>+L560-'Departmental PL'!O576</f>
        <v>-9477540</v>
      </c>
      <c r="BB560" s="456">
        <f>+M560-'Departmental PL'!P576</f>
        <v>3687777</v>
      </c>
      <c r="BC560" s="456">
        <f>+N560-'Departmental PL'!Q576</f>
        <v>2989474</v>
      </c>
      <c r="BD560" s="456">
        <f>+O560-'Departmental PL'!R576</f>
        <v>-1058</v>
      </c>
      <c r="BE560" s="456">
        <f>+P560-'Departmental PL'!S576</f>
        <v>-1133</v>
      </c>
      <c r="BF560" s="456">
        <f>+Q560-'Departmental PL'!T576</f>
        <v>-1564283</v>
      </c>
      <c r="BG560" s="456">
        <f>+R560-'Departmental PL'!U576</f>
        <v>-1321010</v>
      </c>
      <c r="BH560" s="456">
        <f>+S560-'Departmental PL'!V576</f>
        <v>5253118</v>
      </c>
      <c r="BI560" s="456">
        <f>+T560-'Departmental PL'!W576</f>
        <v>4311617</v>
      </c>
    </row>
    <row r="561" spans="1:61" ht="20.25" hidden="1" customHeight="1" x14ac:dyDescent="0.25">
      <c r="A561" s="2032" t="s">
        <v>1650</v>
      </c>
      <c r="B561" s="2074" t="s">
        <v>1603</v>
      </c>
      <c r="C561" s="2075"/>
      <c r="D561" s="2075"/>
      <c r="E561" s="2075"/>
      <c r="F561" s="2075"/>
      <c r="G561" s="2075"/>
      <c r="H561" s="2075"/>
      <c r="I561" s="2075"/>
      <c r="J561" s="2075"/>
      <c r="K561" s="2075"/>
      <c r="L561" s="2075"/>
      <c r="M561" s="2075"/>
      <c r="N561" s="2075"/>
      <c r="O561" s="2075"/>
      <c r="P561" s="2075"/>
      <c r="Q561" s="2075"/>
      <c r="R561" s="2075"/>
      <c r="S561" s="2075"/>
      <c r="T561" s="2075"/>
      <c r="U561" s="2061" t="str">
        <f t="shared" si="5"/>
        <v>2930 MED ONC GENEVA INTERLAKES</v>
      </c>
      <c r="W561" s="455" t="b">
        <f>+'17HPM_DATA_INPUT'!C357='17_AUDIT_TOTALS_CK'!U561</f>
        <v>1</v>
      </c>
      <c r="X561" s="2065">
        <f>+'17HPM_DATA_INPUT'!D357-'17_AUDIT_TOTALS_CK'!C561</f>
        <v>0</v>
      </c>
      <c r="Y561" s="2065">
        <f>+'17HPM_DATA_INPUT'!E357-'17_AUDIT_TOTALS_CK'!D561</f>
        <v>0</v>
      </c>
      <c r="Z561" s="2065">
        <f>+'17HPM_DATA_INPUT'!F357-'17_AUDIT_TOTALS_CK'!E561</f>
        <v>0</v>
      </c>
      <c r="AA561" s="2065">
        <f>+'17HPM_DATA_INPUT'!G357-'17_AUDIT_TOTALS_CK'!F561</f>
        <v>0</v>
      </c>
      <c r="AB561" s="2065">
        <f>+'17HPM_DATA_INPUT'!H357-'17_AUDIT_TOTALS_CK'!G561</f>
        <v>0</v>
      </c>
      <c r="AC561" s="2065">
        <f>+'17HPM_DATA_INPUT'!I357-'17_AUDIT_TOTALS_CK'!H561</f>
        <v>0</v>
      </c>
      <c r="AD561" s="2065">
        <f>+'17HPM_DATA_INPUT'!J357-'17_AUDIT_TOTALS_CK'!I561</f>
        <v>0</v>
      </c>
      <c r="AE561" s="2065">
        <f>+'17HPM_DATA_INPUT'!K357-'17_AUDIT_TOTALS_CK'!J561</f>
        <v>0</v>
      </c>
      <c r="AF561" s="2065">
        <f>+'17HPM_DATA_INPUT'!L357-'17_AUDIT_TOTALS_CK'!K561</f>
        <v>0</v>
      </c>
      <c r="AG561" s="2065">
        <f>+'17HPM_DATA_INPUT'!M357-'17_AUDIT_TOTALS_CK'!L561</f>
        <v>0</v>
      </c>
      <c r="AH561" s="2065">
        <f>+'17HPM_DATA_INPUT'!N357-'17_AUDIT_TOTALS_CK'!M561</f>
        <v>0</v>
      </c>
      <c r="AI561" s="2065">
        <f>+'17HPM_DATA_INPUT'!O357-'17_AUDIT_TOTALS_CK'!N561</f>
        <v>0</v>
      </c>
      <c r="AJ561" s="2065">
        <f>+'17HPM_DATA_INPUT'!P357-'17_AUDIT_TOTALS_CK'!O561</f>
        <v>0</v>
      </c>
      <c r="AK561" s="2065">
        <f>+'17HPM_DATA_INPUT'!Q357-'17_AUDIT_TOTALS_CK'!P561</f>
        <v>0</v>
      </c>
      <c r="AL561" s="2065">
        <f>+'17HPM_DATA_INPUT'!R357-'17_AUDIT_TOTALS_CK'!Q561</f>
        <v>0</v>
      </c>
      <c r="AM561" s="2065">
        <f>+'17HPM_DATA_INPUT'!S357-'17_AUDIT_TOTALS_CK'!R561</f>
        <v>0</v>
      </c>
      <c r="AN561" s="2065">
        <f>+'17HPM_DATA_INPUT'!T357-'17_AUDIT_TOTALS_CK'!S561</f>
        <v>0</v>
      </c>
      <c r="AO561" s="2065">
        <f>+'17HPM_DATA_INPUT'!U357-'17_AUDIT_TOTALS_CK'!T561</f>
        <v>0</v>
      </c>
      <c r="AQ561" s="455" t="str">
        <f>'Departmental PL'!D577</f>
        <v>2930 MED ONC GENEVA INTERLAKES</v>
      </c>
      <c r="AR561" s="456">
        <f>+C561-'Departmental PL'!F577</f>
        <v>0</v>
      </c>
      <c r="AS561" s="456">
        <f>+D561-'Departmental PL'!G577</f>
        <v>0</v>
      </c>
      <c r="AT561" s="456">
        <f>+E561-'Departmental PL'!H577</f>
        <v>0</v>
      </c>
      <c r="AU561" s="456">
        <f>+F561-'Departmental PL'!I577</f>
        <v>0</v>
      </c>
      <c r="AV561" s="456">
        <f>+G561-'Departmental PL'!J577</f>
        <v>0</v>
      </c>
      <c r="AW561" s="456">
        <f>+H561-'Departmental PL'!K577</f>
        <v>0</v>
      </c>
      <c r="AX561" s="456">
        <f>+I561-'Departmental PL'!L577</f>
        <v>0</v>
      </c>
      <c r="AY561" s="456">
        <f>+J561-'Departmental PL'!M577</f>
        <v>0</v>
      </c>
      <c r="AZ561" s="456">
        <f>+K561-'Departmental PL'!N577</f>
        <v>0</v>
      </c>
      <c r="BA561" s="456">
        <f>+L561-'Departmental PL'!O577</f>
        <v>0</v>
      </c>
      <c r="BB561" s="456">
        <f>+M561-'Departmental PL'!P577</f>
        <v>0</v>
      </c>
      <c r="BC561" s="456">
        <f>+N561-'Departmental PL'!Q577</f>
        <v>0</v>
      </c>
      <c r="BD561" s="456">
        <f>+O561-'Departmental PL'!R577</f>
        <v>0</v>
      </c>
      <c r="BE561" s="456">
        <f>+P561-'Departmental PL'!S577</f>
        <v>0</v>
      </c>
      <c r="BF561" s="456">
        <f>+Q561-'Departmental PL'!T577</f>
        <v>0</v>
      </c>
      <c r="BG561" s="456">
        <f>+R561-'Departmental PL'!U577</f>
        <v>0</v>
      </c>
      <c r="BH561" s="456">
        <f>+S561-'Departmental PL'!V577</f>
        <v>0</v>
      </c>
      <c r="BI561" s="456">
        <f>+T561-'Departmental PL'!W577</f>
        <v>0</v>
      </c>
    </row>
    <row r="562" spans="1:61" ht="20.25" hidden="1" customHeight="1" x14ac:dyDescent="0.25">
      <c r="A562" s="2067" t="s">
        <v>1649</v>
      </c>
      <c r="B562" s="2074" t="s">
        <v>1604</v>
      </c>
      <c r="C562" s="2075"/>
      <c r="D562" s="2075"/>
      <c r="E562" s="2075"/>
      <c r="F562" s="2075"/>
      <c r="G562" s="2075"/>
      <c r="H562" s="2075"/>
      <c r="I562" s="2075"/>
      <c r="J562" s="2075"/>
      <c r="K562" s="2075"/>
      <c r="L562" s="2075"/>
      <c r="M562" s="2075"/>
      <c r="N562" s="2075"/>
      <c r="O562" s="2075"/>
      <c r="P562" s="2075"/>
      <c r="Q562" s="2075"/>
      <c r="R562" s="2075"/>
      <c r="S562" s="2075"/>
      <c r="T562" s="2075"/>
      <c r="U562" s="2061" t="str">
        <f t="shared" si="5"/>
        <v>2940 MED ONC GREECE INTERLAKES</v>
      </c>
      <c r="W562" s="455" t="b">
        <f>+'17HPM_DATA_INPUT'!C358='17_AUDIT_TOTALS_CK'!U562</f>
        <v>1</v>
      </c>
      <c r="X562" s="2065">
        <f>+'17HPM_DATA_INPUT'!D358-'17_AUDIT_TOTALS_CK'!C562</f>
        <v>0</v>
      </c>
      <c r="Y562" s="2065">
        <f>+'17HPM_DATA_INPUT'!E358-'17_AUDIT_TOTALS_CK'!D562</f>
        <v>0</v>
      </c>
      <c r="Z562" s="2065">
        <f>+'17HPM_DATA_INPUT'!F358-'17_AUDIT_TOTALS_CK'!E562</f>
        <v>0</v>
      </c>
      <c r="AA562" s="2065">
        <f>+'17HPM_DATA_INPUT'!G358-'17_AUDIT_TOTALS_CK'!F562</f>
        <v>0</v>
      </c>
      <c r="AB562" s="2065">
        <f>+'17HPM_DATA_INPUT'!H358-'17_AUDIT_TOTALS_CK'!G562</f>
        <v>0</v>
      </c>
      <c r="AC562" s="2065">
        <f>+'17HPM_DATA_INPUT'!I358-'17_AUDIT_TOTALS_CK'!H562</f>
        <v>0</v>
      </c>
      <c r="AD562" s="2065">
        <f>+'17HPM_DATA_INPUT'!J358-'17_AUDIT_TOTALS_CK'!I562</f>
        <v>0</v>
      </c>
      <c r="AE562" s="2065">
        <f>+'17HPM_DATA_INPUT'!K358-'17_AUDIT_TOTALS_CK'!J562</f>
        <v>0</v>
      </c>
      <c r="AF562" s="2065">
        <f>+'17HPM_DATA_INPUT'!L358-'17_AUDIT_TOTALS_CK'!K562</f>
        <v>0</v>
      </c>
      <c r="AG562" s="2065">
        <f>+'17HPM_DATA_INPUT'!M358-'17_AUDIT_TOTALS_CK'!L562</f>
        <v>0</v>
      </c>
      <c r="AH562" s="2065">
        <f>+'17HPM_DATA_INPUT'!N358-'17_AUDIT_TOTALS_CK'!M562</f>
        <v>0</v>
      </c>
      <c r="AI562" s="2065">
        <f>+'17HPM_DATA_INPUT'!O358-'17_AUDIT_TOTALS_CK'!N562</f>
        <v>0</v>
      </c>
      <c r="AJ562" s="2065">
        <f>+'17HPM_DATA_INPUT'!P358-'17_AUDIT_TOTALS_CK'!O562</f>
        <v>0</v>
      </c>
      <c r="AK562" s="2065">
        <f>+'17HPM_DATA_INPUT'!Q358-'17_AUDIT_TOTALS_CK'!P562</f>
        <v>0</v>
      </c>
      <c r="AL562" s="2065">
        <f>+'17HPM_DATA_INPUT'!R358-'17_AUDIT_TOTALS_CK'!Q562</f>
        <v>0</v>
      </c>
      <c r="AM562" s="2065">
        <f>+'17HPM_DATA_INPUT'!S358-'17_AUDIT_TOTALS_CK'!R562</f>
        <v>0</v>
      </c>
      <c r="AN562" s="2065">
        <f>+'17HPM_DATA_INPUT'!T358-'17_AUDIT_TOTALS_CK'!S562</f>
        <v>0</v>
      </c>
      <c r="AO562" s="2065">
        <f>+'17HPM_DATA_INPUT'!U358-'17_AUDIT_TOTALS_CK'!T562</f>
        <v>0</v>
      </c>
      <c r="AQ562" s="455" t="str">
        <f>'Departmental PL'!D578</f>
        <v>2940 MED ONC GREECE INTERLAKES</v>
      </c>
      <c r="AR562" s="456">
        <f>+C562-'Departmental PL'!F578</f>
        <v>0</v>
      </c>
      <c r="AS562" s="456">
        <f>+D562-'Departmental PL'!G578</f>
        <v>0</v>
      </c>
      <c r="AT562" s="456">
        <f>+E562-'Departmental PL'!H578</f>
        <v>0</v>
      </c>
      <c r="AU562" s="456">
        <f>+F562-'Departmental PL'!I578</f>
        <v>0</v>
      </c>
      <c r="AV562" s="456">
        <f>+G562-'Departmental PL'!J578</f>
        <v>0</v>
      </c>
      <c r="AW562" s="456">
        <f>+H562-'Departmental PL'!K578</f>
        <v>0</v>
      </c>
      <c r="AX562" s="456">
        <f>+I562-'Departmental PL'!L578</f>
        <v>0</v>
      </c>
      <c r="AY562" s="456">
        <f>+J562-'Departmental PL'!M578</f>
        <v>0</v>
      </c>
      <c r="AZ562" s="456">
        <f>+K562-'Departmental PL'!N578</f>
        <v>0</v>
      </c>
      <c r="BA562" s="456">
        <f>+L562-'Departmental PL'!O578</f>
        <v>0</v>
      </c>
      <c r="BB562" s="456">
        <f>+M562-'Departmental PL'!P578</f>
        <v>0</v>
      </c>
      <c r="BC562" s="456">
        <f>+N562-'Departmental PL'!Q578</f>
        <v>0</v>
      </c>
      <c r="BD562" s="456">
        <f>+O562-'Departmental PL'!R578</f>
        <v>0</v>
      </c>
      <c r="BE562" s="456">
        <f>+P562-'Departmental PL'!S578</f>
        <v>0</v>
      </c>
      <c r="BF562" s="456">
        <f>+Q562-'Departmental PL'!T578</f>
        <v>0</v>
      </c>
      <c r="BG562" s="456">
        <f>+R562-'Departmental PL'!U578</f>
        <v>0</v>
      </c>
      <c r="BH562" s="456">
        <f>+S562-'Departmental PL'!V578</f>
        <v>0</v>
      </c>
      <c r="BI562" s="456">
        <f>+T562-'Departmental PL'!W578</f>
        <v>0</v>
      </c>
    </row>
    <row r="563" spans="1:61" ht="20.25" hidden="1" customHeight="1" x14ac:dyDescent="0.25">
      <c r="A563" s="2033" t="s">
        <v>1650</v>
      </c>
      <c r="B563" s="2069" t="s">
        <v>2306</v>
      </c>
      <c r="C563" s="2070"/>
      <c r="D563" s="2070"/>
      <c r="E563" s="2070"/>
      <c r="F563" s="2070"/>
      <c r="G563" s="2070"/>
      <c r="H563" s="2070"/>
      <c r="I563" s="2070"/>
      <c r="J563" s="2070"/>
      <c r="K563" s="2070"/>
      <c r="L563" s="2070"/>
      <c r="M563" s="2070"/>
      <c r="N563" s="2070"/>
      <c r="O563" s="2070"/>
      <c r="P563" s="2070"/>
      <c r="Q563" s="2070"/>
      <c r="R563" s="2070"/>
      <c r="S563" s="2070"/>
      <c r="T563" s="2070"/>
      <c r="U563" s="2061" t="str">
        <f t="shared" si="5"/>
        <v>Total OUTPATIENT</v>
      </c>
      <c r="W563" s="455" t="b">
        <f>+'17HPM_DATA_INPUT'!C359='17_AUDIT_TOTALS_CK'!U563</f>
        <v>1</v>
      </c>
      <c r="X563" s="2065">
        <f>+'17HPM_DATA_INPUT'!D359-'17_AUDIT_TOTALS_CK'!C563</f>
        <v>17311</v>
      </c>
      <c r="Y563" s="2065">
        <f>+'17HPM_DATA_INPUT'!E359-'17_AUDIT_TOTALS_CK'!D563</f>
        <v>16434</v>
      </c>
      <c r="Z563" s="2065">
        <f>+'17HPM_DATA_INPUT'!F359-'17_AUDIT_TOTALS_CK'!E563</f>
        <v>69625</v>
      </c>
      <c r="AA563" s="2065">
        <f>+'17HPM_DATA_INPUT'!G359-'17_AUDIT_TOTALS_CK'!F563</f>
        <v>72643</v>
      </c>
      <c r="AB563" s="2065">
        <f>+'17HPM_DATA_INPUT'!H359-'17_AUDIT_TOTALS_CK'!G563</f>
        <v>14783140</v>
      </c>
      <c r="AC563" s="2065">
        <f>+'17HPM_DATA_INPUT'!I359-'17_AUDIT_TOTALS_CK'!H563</f>
        <v>14390751</v>
      </c>
      <c r="AD563" s="2065">
        <f>+'17HPM_DATA_INPUT'!J359-'17_AUDIT_TOTALS_CK'!I563</f>
        <v>6335249</v>
      </c>
      <c r="AE563" s="2065">
        <f>+'17HPM_DATA_INPUT'!K359-'17_AUDIT_TOTALS_CK'!J563</f>
        <v>6488066</v>
      </c>
      <c r="AF563" s="2065">
        <f>+'17HPM_DATA_INPUT'!L359-'17_AUDIT_TOTALS_CK'!K563</f>
        <v>10023026</v>
      </c>
      <c r="AG563" s="2065">
        <f>+'17HPM_DATA_INPUT'!M359-'17_AUDIT_TOTALS_CK'!L563</f>
        <v>9477540</v>
      </c>
      <c r="AH563" s="2065">
        <f>+'17HPM_DATA_INPUT'!N359-'17_AUDIT_TOTALS_CK'!M563</f>
        <v>-3687777</v>
      </c>
      <c r="AI563" s="2065">
        <f>+'17HPM_DATA_INPUT'!O359-'17_AUDIT_TOTALS_CK'!N563</f>
        <v>-2989474</v>
      </c>
      <c r="AJ563" s="2065">
        <f>+'17HPM_DATA_INPUT'!P359-'17_AUDIT_TOTALS_CK'!O563</f>
        <v>1058</v>
      </c>
      <c r="AK563" s="2065">
        <f>+'17HPM_DATA_INPUT'!Q359-'17_AUDIT_TOTALS_CK'!P563</f>
        <v>1133</v>
      </c>
      <c r="AL563" s="2065">
        <f>+'17HPM_DATA_INPUT'!R359-'17_AUDIT_TOTALS_CK'!Q563</f>
        <v>1564283</v>
      </c>
      <c r="AM563" s="2065">
        <f>+'17HPM_DATA_INPUT'!S359-'17_AUDIT_TOTALS_CK'!R563</f>
        <v>1321010</v>
      </c>
      <c r="AN563" s="2065">
        <f>+'17HPM_DATA_INPUT'!T359-'17_AUDIT_TOTALS_CK'!S563</f>
        <v>-5253118</v>
      </c>
      <c r="AO563" s="2065">
        <f>+'17HPM_DATA_INPUT'!U359-'17_AUDIT_TOTALS_CK'!T563</f>
        <v>-4311616</v>
      </c>
      <c r="AQ563" s="2069" t="str">
        <f>'Departmental PL'!D579</f>
        <v>Total OUTPATIENT</v>
      </c>
      <c r="AR563" s="456">
        <f>+C563-'Departmental PL'!F579</f>
        <v>-17311</v>
      </c>
      <c r="AS563" s="456">
        <f>+D563-'Departmental PL'!G579</f>
        <v>-16434</v>
      </c>
      <c r="AT563" s="456">
        <f>+E563-'Departmental PL'!H579</f>
        <v>-69625</v>
      </c>
      <c r="AU563" s="456">
        <f>+F563-'Departmental PL'!I579</f>
        <v>-72643</v>
      </c>
      <c r="AV563" s="456">
        <f>+G563-'Departmental PL'!J579</f>
        <v>-14783140</v>
      </c>
      <c r="AW563" s="456">
        <f>+H563-'Departmental PL'!K579</f>
        <v>-14390751</v>
      </c>
      <c r="AX563" s="456">
        <f>+I563-'Departmental PL'!L579</f>
        <v>-6335249</v>
      </c>
      <c r="AY563" s="456">
        <f>+J563-'Departmental PL'!M579</f>
        <v>-6488066</v>
      </c>
      <c r="AZ563" s="456">
        <f>+K563-'Departmental PL'!N579</f>
        <v>-10023026</v>
      </c>
      <c r="BA563" s="456">
        <f>+L563-'Departmental PL'!O579</f>
        <v>-9477540</v>
      </c>
      <c r="BB563" s="456">
        <f>+M563-'Departmental PL'!P579</f>
        <v>3687777</v>
      </c>
      <c r="BC563" s="456">
        <f>+N563-'Departmental PL'!Q579</f>
        <v>2989474</v>
      </c>
      <c r="BD563" s="456">
        <f>+O563-'Departmental PL'!R579</f>
        <v>-1058</v>
      </c>
      <c r="BE563" s="456">
        <f>+P563-'Departmental PL'!S579</f>
        <v>-1133</v>
      </c>
      <c r="BF563" s="456">
        <f>+Q563-'Departmental PL'!T579</f>
        <v>-1564283</v>
      </c>
      <c r="BG563" s="456">
        <f>+R563-'Departmental PL'!U579</f>
        <v>-1321010</v>
      </c>
      <c r="BH563" s="456">
        <f>+S563-'Departmental PL'!V579</f>
        <v>5253118</v>
      </c>
      <c r="BI563" s="456">
        <f>+T563-'Departmental PL'!W579</f>
        <v>4311617</v>
      </c>
    </row>
    <row r="564" spans="1:61" ht="20.25" hidden="1" customHeight="1" x14ac:dyDescent="0.25">
      <c r="A564" s="2095"/>
      <c r="B564" s="2069"/>
      <c r="C564" s="2070"/>
      <c r="D564" s="2070"/>
      <c r="E564" s="2070"/>
      <c r="F564" s="2070"/>
      <c r="G564" s="2070"/>
      <c r="H564" s="2070"/>
      <c r="I564" s="2070"/>
      <c r="J564" s="2070"/>
      <c r="K564" s="2070"/>
      <c r="L564" s="2070"/>
      <c r="M564" s="2070"/>
      <c r="N564" s="2070"/>
      <c r="O564" s="2070"/>
      <c r="P564" s="2070"/>
      <c r="Q564" s="2070"/>
      <c r="R564" s="2070"/>
      <c r="S564" s="2070"/>
      <c r="T564" s="2070"/>
      <c r="AQ564" s="455" t="str">
        <f>'Departmental PL'!D580</f>
        <v>2900 MED ONC HIGHLAND INTERLAKES</v>
      </c>
      <c r="AR564" s="456">
        <f>+C564-'Departmental PL'!F580</f>
        <v>0</v>
      </c>
      <c r="AS564" s="456">
        <f>+D564-'Departmental PL'!G580</f>
        <v>0</v>
      </c>
      <c r="AT564" s="456">
        <f>+E564-'Departmental PL'!H580</f>
        <v>0</v>
      </c>
      <c r="AU564" s="456">
        <f>+F564-'Departmental PL'!I580</f>
        <v>0</v>
      </c>
      <c r="AV564" s="456">
        <f>+G564-'Departmental PL'!J580</f>
        <v>0</v>
      </c>
      <c r="AW564" s="456">
        <f>+H564-'Departmental PL'!K580</f>
        <v>0</v>
      </c>
      <c r="AX564" s="456">
        <f>+I564-'Departmental PL'!L580</f>
        <v>0</v>
      </c>
      <c r="AY564" s="456">
        <f>+J564-'Departmental PL'!M580</f>
        <v>0</v>
      </c>
      <c r="AZ564" s="456">
        <f>+K564-'Departmental PL'!N580</f>
        <v>0</v>
      </c>
      <c r="BA564" s="456">
        <f>+L564-'Departmental PL'!O580</f>
        <v>0</v>
      </c>
      <c r="BB564" s="456">
        <f>+M564-'Departmental PL'!P580</f>
        <v>0</v>
      </c>
      <c r="BC564" s="456">
        <f>+N564-'Departmental PL'!Q580</f>
        <v>0</v>
      </c>
      <c r="BD564" s="456">
        <f>+O564-'Departmental PL'!R580</f>
        <v>0</v>
      </c>
      <c r="BE564" s="456">
        <f>+P564-'Departmental PL'!S580</f>
        <v>0</v>
      </c>
      <c r="BF564" s="456">
        <f>+Q564-'Departmental PL'!T580</f>
        <v>0</v>
      </c>
      <c r="BG564" s="456">
        <f>+R564-'Departmental PL'!U580</f>
        <v>0</v>
      </c>
      <c r="BH564" s="456">
        <f>+S564-'Departmental PL'!V580</f>
        <v>0</v>
      </c>
      <c r="BI564" s="456">
        <f>+T564-'Departmental PL'!W580</f>
        <v>0</v>
      </c>
    </row>
    <row r="565" spans="1:61" ht="20.25" hidden="1" customHeight="1" x14ac:dyDescent="0.25">
      <c r="A565" s="2067" t="s">
        <v>1651</v>
      </c>
      <c r="B565" s="2069"/>
      <c r="C565" s="2070"/>
      <c r="D565" s="2070"/>
      <c r="E565" s="2070"/>
      <c r="F565" s="2070"/>
      <c r="G565" s="2070"/>
      <c r="H565" s="2070"/>
      <c r="I565" s="2070"/>
      <c r="J565" s="2070"/>
      <c r="K565" s="2070"/>
      <c r="L565" s="2070"/>
      <c r="M565" s="2070"/>
      <c r="N565" s="2070"/>
      <c r="O565" s="2070"/>
      <c r="P565" s="2070"/>
      <c r="Q565" s="2070"/>
      <c r="R565" s="2070"/>
      <c r="S565" s="2070"/>
      <c r="T565" s="2070"/>
      <c r="AQ565" s="455" t="str">
        <f>'Departmental PL'!D581</f>
        <v>2910 MED ONC BROCKPORT INTERLAKES</v>
      </c>
      <c r="AR565" s="456">
        <f>+C565-'Departmental PL'!F581</f>
        <v>0</v>
      </c>
      <c r="AS565" s="456">
        <f>+D565-'Departmental PL'!G581</f>
        <v>0</v>
      </c>
      <c r="AT565" s="456">
        <f>+E565-'Departmental PL'!H581</f>
        <v>0</v>
      </c>
      <c r="AU565" s="456">
        <f>+F565-'Departmental PL'!I581</f>
        <v>0</v>
      </c>
      <c r="AV565" s="456">
        <f>+G565-'Departmental PL'!J581</f>
        <v>0</v>
      </c>
      <c r="AW565" s="456">
        <f>+H565-'Departmental PL'!K581</f>
        <v>0</v>
      </c>
      <c r="AX565" s="456">
        <f>+I565-'Departmental PL'!L581</f>
        <v>0</v>
      </c>
      <c r="AY565" s="456">
        <f>+J565-'Departmental PL'!M581</f>
        <v>0</v>
      </c>
      <c r="AZ565" s="456">
        <f>+K565-'Departmental PL'!N581</f>
        <v>0</v>
      </c>
      <c r="BA565" s="456">
        <f>+L565-'Departmental PL'!O581</f>
        <v>0</v>
      </c>
      <c r="BB565" s="456">
        <f>+M565-'Departmental PL'!P581</f>
        <v>0</v>
      </c>
      <c r="BC565" s="456">
        <f>+N565-'Departmental PL'!Q581</f>
        <v>0</v>
      </c>
      <c r="BD565" s="456">
        <f>+O565-'Departmental PL'!R581</f>
        <v>0</v>
      </c>
      <c r="BE565" s="456">
        <f>+P565-'Departmental PL'!S581</f>
        <v>0</v>
      </c>
      <c r="BF565" s="456">
        <f>+Q565-'Departmental PL'!T581</f>
        <v>0</v>
      </c>
      <c r="BG565" s="456">
        <f>+R565-'Departmental PL'!U581</f>
        <v>0</v>
      </c>
      <c r="BH565" s="456">
        <f>+S565-'Departmental PL'!V581</f>
        <v>0</v>
      </c>
      <c r="BI565" s="456">
        <f>+T565-'Departmental PL'!W581</f>
        <v>0</v>
      </c>
    </row>
    <row r="566" spans="1:61" ht="20.25" hidden="1" customHeight="1" x14ac:dyDescent="0.25">
      <c r="A566" s="2031" t="s">
        <v>1652</v>
      </c>
      <c r="B566" s="2069"/>
      <c r="C566" s="2070"/>
      <c r="D566" s="2070"/>
      <c r="E566" s="2070"/>
      <c r="F566" s="2070"/>
      <c r="G566" s="2070"/>
      <c r="H566" s="2070"/>
      <c r="I566" s="2070"/>
      <c r="J566" s="2070"/>
      <c r="K566" s="2070"/>
      <c r="L566" s="2070"/>
      <c r="M566" s="2070"/>
      <c r="N566" s="2070"/>
      <c r="O566" s="2070"/>
      <c r="P566" s="2070"/>
      <c r="Q566" s="2070"/>
      <c r="R566" s="2070"/>
      <c r="S566" s="2070"/>
      <c r="T566" s="2070"/>
      <c r="AQ566" s="455" t="str">
        <f>'Departmental PL'!D582</f>
        <v>2920 MED ONC INTERLAKES</v>
      </c>
      <c r="AR566" s="456">
        <f>+C566-'Departmental PL'!F582</f>
        <v>0</v>
      </c>
      <c r="AS566" s="456">
        <f>+D566-'Departmental PL'!G582</f>
        <v>0</v>
      </c>
      <c r="AT566" s="456">
        <f>+E566-'Departmental PL'!H582</f>
        <v>0</v>
      </c>
      <c r="AU566" s="456">
        <f>+F566-'Departmental PL'!I582</f>
        <v>0</v>
      </c>
      <c r="AV566" s="456">
        <f>+G566-'Departmental PL'!J582</f>
        <v>0</v>
      </c>
      <c r="AW566" s="456">
        <f>+H566-'Departmental PL'!K582</f>
        <v>0</v>
      </c>
      <c r="AX566" s="456">
        <f>+I566-'Departmental PL'!L582</f>
        <v>0</v>
      </c>
      <c r="AY566" s="456">
        <f>+J566-'Departmental PL'!M582</f>
        <v>0</v>
      </c>
      <c r="AZ566" s="456">
        <f>+K566-'Departmental PL'!N582</f>
        <v>0</v>
      </c>
      <c r="BA566" s="456">
        <f>+L566-'Departmental PL'!O582</f>
        <v>0</v>
      </c>
      <c r="BB566" s="456">
        <f>+M566-'Departmental PL'!P582</f>
        <v>0</v>
      </c>
      <c r="BC566" s="456">
        <f>+N566-'Departmental PL'!Q582</f>
        <v>0</v>
      </c>
      <c r="BD566" s="456">
        <f>+O566-'Departmental PL'!R582</f>
        <v>0</v>
      </c>
      <c r="BE566" s="456">
        <f>+P566-'Departmental PL'!S582</f>
        <v>0</v>
      </c>
      <c r="BF566" s="456">
        <f>+Q566-'Departmental PL'!T582</f>
        <v>0</v>
      </c>
      <c r="BG566" s="456">
        <f>+R566-'Departmental PL'!U582</f>
        <v>0</v>
      </c>
      <c r="BH566" s="456">
        <f>+S566-'Departmental PL'!V582</f>
        <v>0</v>
      </c>
      <c r="BI566" s="456">
        <f>+T566-'Departmental PL'!W582</f>
        <v>0</v>
      </c>
    </row>
    <row r="567" spans="1:61" ht="20.25" hidden="1" customHeight="1" x14ac:dyDescent="0.25">
      <c r="A567" s="2067" t="s">
        <v>1651</v>
      </c>
      <c r="B567" s="2069"/>
      <c r="C567" s="2070"/>
      <c r="D567" s="2070"/>
      <c r="E567" s="2070"/>
      <c r="F567" s="2070"/>
      <c r="G567" s="2070"/>
      <c r="H567" s="2070"/>
      <c r="I567" s="2070"/>
      <c r="J567" s="2070"/>
      <c r="K567" s="2070"/>
      <c r="L567" s="2070"/>
      <c r="M567" s="2070"/>
      <c r="N567" s="2070"/>
      <c r="O567" s="2070"/>
      <c r="P567" s="2070"/>
      <c r="Q567" s="2070"/>
      <c r="R567" s="2070"/>
      <c r="S567" s="2070"/>
      <c r="T567" s="2070"/>
      <c r="AQ567" s="455" t="str">
        <f>'Departmental PL'!D583</f>
        <v>2930 MED ONC GENEVA INTERLAKES</v>
      </c>
      <c r="AR567" s="456">
        <f>+C567-'Departmental PL'!F583</f>
        <v>0</v>
      </c>
      <c r="AS567" s="456">
        <f>+D567-'Departmental PL'!G583</f>
        <v>0</v>
      </c>
      <c r="AT567" s="456">
        <f>+E567-'Departmental PL'!H583</f>
        <v>0</v>
      </c>
      <c r="AU567" s="456">
        <f>+F567-'Departmental PL'!I583</f>
        <v>0</v>
      </c>
      <c r="AV567" s="456">
        <f>+G567-'Departmental PL'!J583</f>
        <v>0</v>
      </c>
      <c r="AW567" s="456">
        <f>+H567-'Departmental PL'!K583</f>
        <v>0</v>
      </c>
      <c r="AX567" s="456">
        <f>+I567-'Departmental PL'!L583</f>
        <v>0</v>
      </c>
      <c r="AY567" s="456">
        <f>+J567-'Departmental PL'!M583</f>
        <v>0</v>
      </c>
      <c r="AZ567" s="456">
        <f>+K567-'Departmental PL'!N583</f>
        <v>0</v>
      </c>
      <c r="BA567" s="456">
        <f>+L567-'Departmental PL'!O583</f>
        <v>0</v>
      </c>
      <c r="BB567" s="456">
        <f>+M567-'Departmental PL'!P583</f>
        <v>0</v>
      </c>
      <c r="BC567" s="456">
        <f>+N567-'Departmental PL'!Q583</f>
        <v>0</v>
      </c>
      <c r="BD567" s="456">
        <f>+O567-'Departmental PL'!R583</f>
        <v>0</v>
      </c>
      <c r="BE567" s="456">
        <f>+P567-'Departmental PL'!S583</f>
        <v>0</v>
      </c>
      <c r="BF567" s="456">
        <f>+Q567-'Departmental PL'!T583</f>
        <v>0</v>
      </c>
      <c r="BG567" s="456">
        <f>+R567-'Departmental PL'!U583</f>
        <v>0</v>
      </c>
      <c r="BH567" s="456">
        <f>+S567-'Departmental PL'!V583</f>
        <v>0</v>
      </c>
      <c r="BI567" s="456">
        <f>+T567-'Departmental PL'!W583</f>
        <v>0</v>
      </c>
    </row>
    <row r="568" spans="1:61" ht="20.25" hidden="1" customHeight="1" x14ac:dyDescent="0.25">
      <c r="A568" s="2033" t="s">
        <v>1652</v>
      </c>
      <c r="B568" s="2069"/>
      <c r="C568" s="2070"/>
      <c r="D568" s="2070"/>
      <c r="E568" s="2070"/>
      <c r="F568" s="2070"/>
      <c r="G568" s="2070"/>
      <c r="H568" s="2070"/>
      <c r="I568" s="2070"/>
      <c r="J568" s="2070"/>
      <c r="K568" s="2070"/>
      <c r="L568" s="2070"/>
      <c r="M568" s="2070"/>
      <c r="N568" s="2070"/>
      <c r="O568" s="2070"/>
      <c r="P568" s="2070"/>
      <c r="Q568" s="2070"/>
      <c r="R568" s="2070"/>
      <c r="S568" s="2070"/>
      <c r="T568" s="2070"/>
      <c r="AQ568" s="455" t="str">
        <f>'Departmental PL'!D584</f>
        <v>2940 MED ONC GREECE INTERLAKES</v>
      </c>
      <c r="AR568" s="456">
        <f>+C568-'Departmental PL'!F584</f>
        <v>0</v>
      </c>
      <c r="AS568" s="456">
        <f>+D568-'Departmental PL'!G584</f>
        <v>0</v>
      </c>
      <c r="AT568" s="456">
        <f>+E568-'Departmental PL'!H584</f>
        <v>0</v>
      </c>
      <c r="AU568" s="456">
        <f>+F568-'Departmental PL'!I584</f>
        <v>0</v>
      </c>
      <c r="AV568" s="456">
        <f>+G568-'Departmental PL'!J584</f>
        <v>0</v>
      </c>
      <c r="AW568" s="456">
        <f>+H568-'Departmental PL'!K584</f>
        <v>0</v>
      </c>
      <c r="AX568" s="456">
        <f>+I568-'Departmental PL'!L584</f>
        <v>0</v>
      </c>
      <c r="AY568" s="456">
        <f>+J568-'Departmental PL'!M584</f>
        <v>0</v>
      </c>
      <c r="AZ568" s="456">
        <f>+K568-'Departmental PL'!N584</f>
        <v>0</v>
      </c>
      <c r="BA568" s="456">
        <f>+L568-'Departmental PL'!O584</f>
        <v>0</v>
      </c>
      <c r="BB568" s="456">
        <f>+M568-'Departmental PL'!P584</f>
        <v>0</v>
      </c>
      <c r="BC568" s="456">
        <f>+N568-'Departmental PL'!Q584</f>
        <v>0</v>
      </c>
      <c r="BD568" s="456">
        <f>+O568-'Departmental PL'!R584</f>
        <v>0</v>
      </c>
      <c r="BE568" s="456">
        <f>+P568-'Departmental PL'!S584</f>
        <v>0</v>
      </c>
      <c r="BF568" s="456">
        <f>+Q568-'Departmental PL'!T584</f>
        <v>0</v>
      </c>
      <c r="BG568" s="456">
        <f>+R568-'Departmental PL'!U584</f>
        <v>0</v>
      </c>
      <c r="BH568" s="456">
        <f>+S568-'Departmental PL'!V584</f>
        <v>0</v>
      </c>
      <c r="BI568" s="456">
        <f>+T568-'Departmental PL'!W584</f>
        <v>0</v>
      </c>
    </row>
    <row r="569" spans="1:61" ht="20.25" hidden="1" customHeight="1" x14ac:dyDescent="0.25">
      <c r="A569" s="2095"/>
      <c r="B569" s="2069"/>
      <c r="C569" s="2070"/>
      <c r="D569" s="2070"/>
      <c r="E569" s="2070"/>
      <c r="F569" s="2070"/>
      <c r="G569" s="2070"/>
      <c r="H569" s="2070"/>
      <c r="I569" s="2070"/>
      <c r="J569" s="2070"/>
      <c r="K569" s="2070"/>
      <c r="L569" s="2070"/>
      <c r="M569" s="2070"/>
      <c r="N569" s="2070"/>
      <c r="O569" s="2070"/>
      <c r="P569" s="2070"/>
      <c r="Q569" s="2070"/>
      <c r="R569" s="2070"/>
      <c r="S569" s="2070"/>
      <c r="T569" s="2070"/>
      <c r="AQ569" s="2072" t="str">
        <f>'Departmental PL'!D585</f>
        <v>Total ASC</v>
      </c>
      <c r="AR569" s="456">
        <f>+C569-'Departmental PL'!F585</f>
        <v>0</v>
      </c>
      <c r="AS569" s="456">
        <f>+D569-'Departmental PL'!G585</f>
        <v>0</v>
      </c>
      <c r="AT569" s="456">
        <f>+E569-'Departmental PL'!H585</f>
        <v>0</v>
      </c>
      <c r="AU569" s="456">
        <f>+F569-'Departmental PL'!I585</f>
        <v>0</v>
      </c>
      <c r="AV569" s="456">
        <f>+G569-'Departmental PL'!J585</f>
        <v>0</v>
      </c>
      <c r="AW569" s="456">
        <f>+H569-'Departmental PL'!K585</f>
        <v>0</v>
      </c>
      <c r="AX569" s="456">
        <f>+I569-'Departmental PL'!L585</f>
        <v>0</v>
      </c>
      <c r="AY569" s="456">
        <f>+J569-'Departmental PL'!M585</f>
        <v>0</v>
      </c>
      <c r="AZ569" s="456">
        <f>+K569-'Departmental PL'!N585</f>
        <v>0</v>
      </c>
      <c r="BA569" s="456">
        <f>+L569-'Departmental PL'!O585</f>
        <v>0</v>
      </c>
      <c r="BB569" s="456">
        <f>+M569-'Departmental PL'!P585</f>
        <v>0</v>
      </c>
      <c r="BC569" s="456">
        <f>+N569-'Departmental PL'!Q585</f>
        <v>0</v>
      </c>
      <c r="BD569" s="456">
        <f>+O569-'Departmental PL'!R585</f>
        <v>0</v>
      </c>
      <c r="BE569" s="456">
        <f>+P569-'Departmental PL'!S585</f>
        <v>0</v>
      </c>
      <c r="BF569" s="456">
        <f>+Q569-'Departmental PL'!T585</f>
        <v>0</v>
      </c>
      <c r="BG569" s="456">
        <f>+R569-'Departmental PL'!U585</f>
        <v>0</v>
      </c>
      <c r="BH569" s="456">
        <f>+S569-'Departmental PL'!V585</f>
        <v>0</v>
      </c>
      <c r="BI569" s="456">
        <f>+T569-'Departmental PL'!W585</f>
        <v>0</v>
      </c>
    </row>
    <row r="570" spans="1:61" ht="20.25" hidden="1" customHeight="1" x14ac:dyDescent="0.25">
      <c r="A570" s="2074" t="s">
        <v>1792</v>
      </c>
      <c r="B570" s="2069"/>
      <c r="C570" s="2070"/>
      <c r="D570" s="2070"/>
      <c r="E570" s="2070"/>
      <c r="F570" s="2070"/>
      <c r="G570" s="2070"/>
      <c r="H570" s="2070"/>
      <c r="I570" s="2070"/>
      <c r="J570" s="2070"/>
      <c r="K570" s="2070"/>
      <c r="L570" s="2070"/>
      <c r="M570" s="2070"/>
      <c r="N570" s="2070"/>
      <c r="O570" s="2070"/>
      <c r="P570" s="2070"/>
      <c r="Q570" s="2070"/>
      <c r="R570" s="2070"/>
      <c r="S570" s="2070"/>
      <c r="T570" s="2070"/>
      <c r="AQ570" s="455" t="str">
        <f>'Departmental PL'!D586</f>
        <v>2900 MED ONC HIGHLAND INTERLAKES</v>
      </c>
      <c r="AR570" s="456">
        <f>+C570-'Departmental PL'!F586</f>
        <v>0</v>
      </c>
      <c r="AS570" s="456">
        <f>+D570-'Departmental PL'!G586</f>
        <v>0</v>
      </c>
      <c r="AT570" s="456">
        <f>+E570-'Departmental PL'!H586</f>
        <v>0</v>
      </c>
      <c r="AU570" s="456">
        <f>+F570-'Departmental PL'!I586</f>
        <v>0</v>
      </c>
      <c r="AV570" s="456">
        <f>+G570-'Departmental PL'!J586</f>
        <v>0</v>
      </c>
      <c r="AW570" s="456">
        <f>+H570-'Departmental PL'!K586</f>
        <v>0</v>
      </c>
      <c r="AX570" s="456">
        <f>+I570-'Departmental PL'!L586</f>
        <v>0</v>
      </c>
      <c r="AY570" s="456">
        <f>+J570-'Departmental PL'!M586</f>
        <v>0</v>
      </c>
      <c r="AZ570" s="456">
        <f>+K570-'Departmental PL'!N586</f>
        <v>0</v>
      </c>
      <c r="BA570" s="456">
        <f>+L570-'Departmental PL'!O586</f>
        <v>0</v>
      </c>
      <c r="BB570" s="456">
        <f>+M570-'Departmental PL'!P586</f>
        <v>0</v>
      </c>
      <c r="BC570" s="456">
        <f>+N570-'Departmental PL'!Q586</f>
        <v>0</v>
      </c>
      <c r="BD570" s="456">
        <f>+O570-'Departmental PL'!R586</f>
        <v>0</v>
      </c>
      <c r="BE570" s="456">
        <f>+P570-'Departmental PL'!S586</f>
        <v>0</v>
      </c>
      <c r="BF570" s="456">
        <f>+Q570-'Departmental PL'!T586</f>
        <v>0</v>
      </c>
      <c r="BG570" s="456">
        <f>+R570-'Departmental PL'!U586</f>
        <v>0</v>
      </c>
      <c r="BH570" s="456">
        <f>+S570-'Departmental PL'!V586</f>
        <v>0</v>
      </c>
      <c r="BI570" s="456">
        <f>+T570-'Departmental PL'!W586</f>
        <v>0</v>
      </c>
    </row>
    <row r="571" spans="1:61" ht="20.25" hidden="1" customHeight="1" x14ac:dyDescent="0.25">
      <c r="A571" s="2067" t="s">
        <v>1653</v>
      </c>
      <c r="B571" s="2069"/>
      <c r="C571" s="2070"/>
      <c r="D571" s="2070"/>
      <c r="E571" s="2070"/>
      <c r="F571" s="2070"/>
      <c r="G571" s="2070"/>
      <c r="H571" s="2070"/>
      <c r="I571" s="2070"/>
      <c r="J571" s="2070"/>
      <c r="K571" s="2070"/>
      <c r="L571" s="2070"/>
      <c r="M571" s="2070"/>
      <c r="N571" s="2070"/>
      <c r="O571" s="2070"/>
      <c r="P571" s="2070"/>
      <c r="Q571" s="2070"/>
      <c r="R571" s="2070"/>
      <c r="S571" s="2070"/>
      <c r="T571" s="2070"/>
      <c r="AQ571" s="455" t="str">
        <f>'Departmental PL'!D587</f>
        <v>2910 MED ONC BROCKPORT INTERLAKES</v>
      </c>
      <c r="AR571" s="456">
        <f>+C571-'Departmental PL'!F587</f>
        <v>0</v>
      </c>
      <c r="AS571" s="456">
        <f>+D571-'Departmental PL'!G587</f>
        <v>0</v>
      </c>
      <c r="AT571" s="456">
        <f>+E571-'Departmental PL'!H587</f>
        <v>0</v>
      </c>
      <c r="AU571" s="456">
        <f>+F571-'Departmental PL'!I587</f>
        <v>0</v>
      </c>
      <c r="AV571" s="456">
        <f>+G571-'Departmental PL'!J587</f>
        <v>0</v>
      </c>
      <c r="AW571" s="456">
        <f>+H571-'Departmental PL'!K587</f>
        <v>0</v>
      </c>
      <c r="AX571" s="456">
        <f>+I571-'Departmental PL'!L587</f>
        <v>0</v>
      </c>
      <c r="AY571" s="456">
        <f>+J571-'Departmental PL'!M587</f>
        <v>0</v>
      </c>
      <c r="AZ571" s="456">
        <f>+K571-'Departmental PL'!N587</f>
        <v>0</v>
      </c>
      <c r="BA571" s="456">
        <f>+L571-'Departmental PL'!O587</f>
        <v>0</v>
      </c>
      <c r="BB571" s="456">
        <f>+M571-'Departmental PL'!P587</f>
        <v>0</v>
      </c>
      <c r="BC571" s="456">
        <f>+N571-'Departmental PL'!Q587</f>
        <v>0</v>
      </c>
      <c r="BD571" s="456">
        <f>+O571-'Departmental PL'!R587</f>
        <v>0</v>
      </c>
      <c r="BE571" s="456">
        <f>+P571-'Departmental PL'!S587</f>
        <v>0</v>
      </c>
      <c r="BF571" s="456">
        <f>+Q571-'Departmental PL'!T587</f>
        <v>0</v>
      </c>
      <c r="BG571" s="456">
        <f>+R571-'Departmental PL'!U587</f>
        <v>0</v>
      </c>
      <c r="BH571" s="456">
        <f>+S571-'Departmental PL'!V587</f>
        <v>0</v>
      </c>
      <c r="BI571" s="456">
        <f>+T571-'Departmental PL'!W587</f>
        <v>0</v>
      </c>
    </row>
    <row r="572" spans="1:61" ht="20.25" hidden="1" customHeight="1" x14ac:dyDescent="0.25">
      <c r="A572" s="2031" t="s">
        <v>1654</v>
      </c>
      <c r="B572" s="2069"/>
      <c r="C572" s="2070"/>
      <c r="D572" s="2070"/>
      <c r="E572" s="2070"/>
      <c r="F572" s="2070"/>
      <c r="G572" s="2070"/>
      <c r="H572" s="2070"/>
      <c r="I572" s="2070"/>
      <c r="J572" s="2070"/>
      <c r="K572" s="2070"/>
      <c r="L572" s="2070"/>
      <c r="M572" s="2070"/>
      <c r="N572" s="2070"/>
      <c r="O572" s="2070"/>
      <c r="P572" s="2070"/>
      <c r="Q572" s="2070"/>
      <c r="R572" s="2070"/>
      <c r="S572" s="2070"/>
      <c r="T572" s="2070"/>
      <c r="AQ572" s="455" t="str">
        <f>'Departmental PL'!D588</f>
        <v>2920 MED ONC INTERLAKES</v>
      </c>
      <c r="AR572" s="456">
        <f>+C572-'Departmental PL'!F588</f>
        <v>0</v>
      </c>
      <c r="AS572" s="456">
        <f>+D572-'Departmental PL'!G588</f>
        <v>0</v>
      </c>
      <c r="AT572" s="456">
        <f>+E572-'Departmental PL'!H588</f>
        <v>0</v>
      </c>
      <c r="AU572" s="456">
        <f>+F572-'Departmental PL'!I588</f>
        <v>0</v>
      </c>
      <c r="AV572" s="456">
        <f>+G572-'Departmental PL'!J588</f>
        <v>0</v>
      </c>
      <c r="AW572" s="456">
        <f>+H572-'Departmental PL'!K588</f>
        <v>0</v>
      </c>
      <c r="AX572" s="456">
        <f>+I572-'Departmental PL'!L588</f>
        <v>0</v>
      </c>
      <c r="AY572" s="456">
        <f>+J572-'Departmental PL'!M588</f>
        <v>0</v>
      </c>
      <c r="AZ572" s="456">
        <f>+K572-'Departmental PL'!N588</f>
        <v>0</v>
      </c>
      <c r="BA572" s="456">
        <f>+L572-'Departmental PL'!O588</f>
        <v>0</v>
      </c>
      <c r="BB572" s="456">
        <f>+M572-'Departmental PL'!P588</f>
        <v>0</v>
      </c>
      <c r="BC572" s="456">
        <f>+N572-'Departmental PL'!Q588</f>
        <v>0</v>
      </c>
      <c r="BD572" s="456">
        <f>+O572-'Departmental PL'!R588</f>
        <v>0</v>
      </c>
      <c r="BE572" s="456">
        <f>+P572-'Departmental PL'!S588</f>
        <v>0</v>
      </c>
      <c r="BF572" s="456">
        <f>+Q572-'Departmental PL'!T588</f>
        <v>0</v>
      </c>
      <c r="BG572" s="456">
        <f>+R572-'Departmental PL'!U588</f>
        <v>0</v>
      </c>
      <c r="BH572" s="456">
        <f>+S572-'Departmental PL'!V588</f>
        <v>0</v>
      </c>
      <c r="BI572" s="456">
        <f>+T572-'Departmental PL'!W588</f>
        <v>0</v>
      </c>
    </row>
    <row r="573" spans="1:61" ht="20.25" hidden="1" customHeight="1" x14ac:dyDescent="0.25">
      <c r="A573" s="2074" t="s">
        <v>1792</v>
      </c>
      <c r="B573" s="2069"/>
      <c r="C573" s="2070"/>
      <c r="D573" s="2070"/>
      <c r="E573" s="2070"/>
      <c r="F573" s="2070"/>
      <c r="G573" s="2070"/>
      <c r="H573" s="2070"/>
      <c r="I573" s="2070"/>
      <c r="J573" s="2070"/>
      <c r="K573" s="2070"/>
      <c r="L573" s="2070"/>
      <c r="M573" s="2070"/>
      <c r="N573" s="2070"/>
      <c r="O573" s="2070"/>
      <c r="P573" s="2070"/>
      <c r="Q573" s="2070"/>
      <c r="R573" s="2070"/>
      <c r="S573" s="2070"/>
      <c r="T573" s="2070"/>
      <c r="AQ573" s="455" t="str">
        <f>'Departmental PL'!D589</f>
        <v>2930 MED ONC GENEVA INTERLAKES</v>
      </c>
      <c r="AR573" s="456">
        <f>+C573-'Departmental PL'!F589</f>
        <v>0</v>
      </c>
      <c r="AS573" s="456">
        <f>+D573-'Departmental PL'!G589</f>
        <v>0</v>
      </c>
      <c r="AT573" s="456">
        <f>+E573-'Departmental PL'!H589</f>
        <v>0</v>
      </c>
      <c r="AU573" s="456">
        <f>+F573-'Departmental PL'!I589</f>
        <v>0</v>
      </c>
      <c r="AV573" s="456">
        <f>+G573-'Departmental PL'!J589</f>
        <v>0</v>
      </c>
      <c r="AW573" s="456">
        <f>+H573-'Departmental PL'!K589</f>
        <v>0</v>
      </c>
      <c r="AX573" s="456">
        <f>+I573-'Departmental PL'!L589</f>
        <v>0</v>
      </c>
      <c r="AY573" s="456">
        <f>+J573-'Departmental PL'!M589</f>
        <v>0</v>
      </c>
      <c r="AZ573" s="456">
        <f>+K573-'Departmental PL'!N589</f>
        <v>0</v>
      </c>
      <c r="BA573" s="456">
        <f>+L573-'Departmental PL'!O589</f>
        <v>0</v>
      </c>
      <c r="BB573" s="456">
        <f>+M573-'Departmental PL'!P589</f>
        <v>0</v>
      </c>
      <c r="BC573" s="456">
        <f>+N573-'Departmental PL'!Q589</f>
        <v>0</v>
      </c>
      <c r="BD573" s="456">
        <f>+O573-'Departmental PL'!R589</f>
        <v>0</v>
      </c>
      <c r="BE573" s="456">
        <f>+P573-'Departmental PL'!S589</f>
        <v>0</v>
      </c>
      <c r="BF573" s="456">
        <f>+Q573-'Departmental PL'!T589</f>
        <v>0</v>
      </c>
      <c r="BG573" s="456">
        <f>+R573-'Departmental PL'!U589</f>
        <v>0</v>
      </c>
      <c r="BH573" s="456">
        <f>+S573-'Departmental PL'!V589</f>
        <v>0</v>
      </c>
      <c r="BI573" s="456">
        <f>+T573-'Departmental PL'!W589</f>
        <v>0</v>
      </c>
    </row>
    <row r="574" spans="1:61" ht="20.25" hidden="1" customHeight="1" x14ac:dyDescent="0.25">
      <c r="A574" s="2067" t="s">
        <v>1653</v>
      </c>
      <c r="B574" s="2069"/>
      <c r="C574" s="2070"/>
      <c r="D574" s="2070"/>
      <c r="E574" s="2070"/>
      <c r="F574" s="2070"/>
      <c r="G574" s="2070"/>
      <c r="H574" s="2070"/>
      <c r="I574" s="2070"/>
      <c r="J574" s="2070"/>
      <c r="K574" s="2070"/>
      <c r="L574" s="2070"/>
      <c r="M574" s="2070"/>
      <c r="N574" s="2070"/>
      <c r="O574" s="2070"/>
      <c r="P574" s="2070"/>
      <c r="Q574" s="2070"/>
      <c r="R574" s="2070"/>
      <c r="S574" s="2070"/>
      <c r="T574" s="2070"/>
      <c r="AQ574" s="455" t="str">
        <f>'Departmental PL'!D590</f>
        <v>2940 MED ONC GREECE INTERLAKES</v>
      </c>
      <c r="AR574" s="456">
        <f>+C574-'Departmental PL'!F590</f>
        <v>0</v>
      </c>
      <c r="AS574" s="456">
        <f>+D574-'Departmental PL'!G590</f>
        <v>0</v>
      </c>
      <c r="AT574" s="456">
        <f>+E574-'Departmental PL'!H590</f>
        <v>0</v>
      </c>
      <c r="AU574" s="456">
        <f>+F574-'Departmental PL'!I590</f>
        <v>0</v>
      </c>
      <c r="AV574" s="456">
        <f>+G574-'Departmental PL'!J590</f>
        <v>0</v>
      </c>
      <c r="AW574" s="456">
        <f>+H574-'Departmental PL'!K590</f>
        <v>0</v>
      </c>
      <c r="AX574" s="456">
        <f>+I574-'Departmental PL'!L590</f>
        <v>0</v>
      </c>
      <c r="AY574" s="456">
        <f>+J574-'Departmental PL'!M590</f>
        <v>0</v>
      </c>
      <c r="AZ574" s="456">
        <f>+K574-'Departmental PL'!N590</f>
        <v>0</v>
      </c>
      <c r="BA574" s="456">
        <f>+L574-'Departmental PL'!O590</f>
        <v>0</v>
      </c>
      <c r="BB574" s="456">
        <f>+M574-'Departmental PL'!P590</f>
        <v>0</v>
      </c>
      <c r="BC574" s="456">
        <f>+N574-'Departmental PL'!Q590</f>
        <v>0</v>
      </c>
      <c r="BD574" s="456">
        <f>+O574-'Departmental PL'!R590</f>
        <v>0</v>
      </c>
      <c r="BE574" s="456">
        <f>+P574-'Departmental PL'!S590</f>
        <v>0</v>
      </c>
      <c r="BF574" s="456">
        <f>+Q574-'Departmental PL'!T590</f>
        <v>0</v>
      </c>
      <c r="BG574" s="456">
        <f>+R574-'Departmental PL'!U590</f>
        <v>0</v>
      </c>
      <c r="BH574" s="456">
        <f>+S574-'Departmental PL'!V590</f>
        <v>0</v>
      </c>
      <c r="BI574" s="456">
        <f>+T574-'Departmental PL'!W590</f>
        <v>0</v>
      </c>
    </row>
    <row r="575" spans="1:61" ht="20.25" hidden="1" customHeight="1" x14ac:dyDescent="0.25">
      <c r="A575" s="2032" t="s">
        <v>1654</v>
      </c>
      <c r="B575" s="2069"/>
      <c r="C575" s="2070"/>
      <c r="D575" s="2070"/>
      <c r="E575" s="2070"/>
      <c r="F575" s="2070"/>
      <c r="G575" s="2070"/>
      <c r="H575" s="2070"/>
      <c r="I575" s="2070"/>
      <c r="J575" s="2070"/>
      <c r="K575" s="2070"/>
      <c r="L575" s="2070"/>
      <c r="M575" s="2070"/>
      <c r="N575" s="2070"/>
      <c r="O575" s="2070"/>
      <c r="P575" s="2070"/>
      <c r="Q575" s="2070"/>
      <c r="R575" s="2070"/>
      <c r="S575" s="2070"/>
      <c r="T575" s="2070"/>
      <c r="AQ575" s="2076" t="str">
        <f>'Departmental PL'!D591</f>
        <v>Total OBS</v>
      </c>
      <c r="AR575" s="456">
        <f>+C575-'Departmental PL'!F591</f>
        <v>0</v>
      </c>
      <c r="AS575" s="456">
        <f>+D575-'Departmental PL'!G591</f>
        <v>0</v>
      </c>
      <c r="AT575" s="456">
        <f>+E575-'Departmental PL'!H591</f>
        <v>0</v>
      </c>
      <c r="AU575" s="456">
        <f>+F575-'Departmental PL'!I591</f>
        <v>0</v>
      </c>
      <c r="AV575" s="456">
        <f>+G575-'Departmental PL'!J591</f>
        <v>0</v>
      </c>
      <c r="AW575" s="456">
        <f>+H575-'Departmental PL'!K591</f>
        <v>0</v>
      </c>
      <c r="AX575" s="456">
        <f>+I575-'Departmental PL'!L591</f>
        <v>0</v>
      </c>
      <c r="AY575" s="456">
        <f>+J575-'Departmental PL'!M591</f>
        <v>0</v>
      </c>
      <c r="AZ575" s="456">
        <f>+K575-'Departmental PL'!N591</f>
        <v>0</v>
      </c>
      <c r="BA575" s="456">
        <f>+L575-'Departmental PL'!O591</f>
        <v>0</v>
      </c>
      <c r="BB575" s="456">
        <f>+M575-'Departmental PL'!P591</f>
        <v>0</v>
      </c>
      <c r="BC575" s="456">
        <f>+N575-'Departmental PL'!Q591</f>
        <v>0</v>
      </c>
      <c r="BD575" s="456">
        <f>+O575-'Departmental PL'!R591</f>
        <v>0</v>
      </c>
      <c r="BE575" s="456">
        <f>+P575-'Departmental PL'!S591</f>
        <v>0</v>
      </c>
      <c r="BF575" s="456">
        <f>+Q575-'Departmental PL'!T591</f>
        <v>0</v>
      </c>
      <c r="BG575" s="456">
        <f>+R575-'Departmental PL'!U591</f>
        <v>0</v>
      </c>
      <c r="BH575" s="456">
        <f>+S575-'Departmental PL'!V591</f>
        <v>0</v>
      </c>
      <c r="BI575" s="456">
        <f>+T575-'Departmental PL'!W591</f>
        <v>0</v>
      </c>
    </row>
    <row r="576" spans="1:61" ht="20.25" hidden="1" customHeight="1" x14ac:dyDescent="0.25">
      <c r="A576" s="2074" t="s">
        <v>1792</v>
      </c>
      <c r="B576" s="2069"/>
      <c r="C576" s="2070"/>
      <c r="D576" s="2070"/>
      <c r="E576" s="2070"/>
      <c r="F576" s="2070"/>
      <c r="G576" s="2070"/>
      <c r="H576" s="2070"/>
      <c r="I576" s="2070"/>
      <c r="J576" s="2070"/>
      <c r="K576" s="2070"/>
      <c r="L576" s="2070"/>
      <c r="M576" s="2070"/>
      <c r="N576" s="2070"/>
      <c r="O576" s="2070"/>
      <c r="P576" s="2070"/>
      <c r="Q576" s="2070"/>
      <c r="R576" s="2070"/>
      <c r="S576" s="2070"/>
      <c r="T576" s="2070"/>
      <c r="AQ576" s="455">
        <f>'Departmental PL'!D592</f>
        <v>0</v>
      </c>
      <c r="AR576" s="456">
        <f>+C576-'Departmental PL'!F592</f>
        <v>0</v>
      </c>
      <c r="AS576" s="456">
        <f>+D576-'Departmental PL'!G592</f>
        <v>0</v>
      </c>
      <c r="AT576" s="456">
        <f>+E576-'Departmental PL'!H592</f>
        <v>0</v>
      </c>
      <c r="AU576" s="456">
        <f>+F576-'Departmental PL'!I592</f>
        <v>0</v>
      </c>
      <c r="AV576" s="456">
        <f>+G576-'Departmental PL'!J592</f>
        <v>0</v>
      </c>
      <c r="AW576" s="456">
        <f>+H576-'Departmental PL'!K592</f>
        <v>0</v>
      </c>
      <c r="AX576" s="456">
        <f>+I576-'Departmental PL'!L592</f>
        <v>0</v>
      </c>
      <c r="AY576" s="456">
        <f>+J576-'Departmental PL'!M592</f>
        <v>0</v>
      </c>
      <c r="AZ576" s="456">
        <f>+K576-'Departmental PL'!N592</f>
        <v>0</v>
      </c>
      <c r="BA576" s="456">
        <f>+L576-'Departmental PL'!O592</f>
        <v>0</v>
      </c>
      <c r="BB576" s="456">
        <f>+M576-'Departmental PL'!P592</f>
        <v>0</v>
      </c>
      <c r="BC576" s="456">
        <f>+N576-'Departmental PL'!Q592</f>
        <v>0</v>
      </c>
      <c r="BD576" s="456">
        <f>+O576-'Departmental PL'!R592</f>
        <v>0</v>
      </c>
      <c r="BE576" s="456">
        <f>+P576-'Departmental PL'!S592</f>
        <v>0</v>
      </c>
      <c r="BF576" s="456">
        <f>+Q576-'Departmental PL'!T592</f>
        <v>0</v>
      </c>
      <c r="BG576" s="456">
        <f>+R576-'Departmental PL'!U592</f>
        <v>0</v>
      </c>
      <c r="BH576" s="456">
        <f>+S576-'Departmental PL'!V592</f>
        <v>0</v>
      </c>
      <c r="BI576" s="456">
        <f>+T576-'Departmental PL'!W592</f>
        <v>0</v>
      </c>
    </row>
    <row r="577" spans="1:61" ht="20.25" hidden="1" customHeight="1" x14ac:dyDescent="0.25">
      <c r="A577" s="2067" t="s">
        <v>1653</v>
      </c>
      <c r="B577" s="2095" t="s">
        <v>2480</v>
      </c>
      <c r="C577" s="2095"/>
      <c r="D577" s="2091"/>
      <c r="E577" s="2092"/>
      <c r="F577" s="2092"/>
      <c r="G577" s="2092"/>
      <c r="H577" s="2092"/>
      <c r="I577" s="2092"/>
      <c r="J577" s="2092"/>
      <c r="K577" s="2092"/>
      <c r="L577" s="2092"/>
      <c r="M577" s="2092"/>
      <c r="N577" s="2092"/>
      <c r="O577" s="2092"/>
      <c r="P577" s="2092"/>
      <c r="Q577" s="2092"/>
      <c r="R577" s="2092"/>
      <c r="S577" s="2092"/>
      <c r="T577" s="2092"/>
      <c r="U577" s="2061" t="str">
        <f t="shared" si="5"/>
        <v>Total 011a Cancer Center Interlakes</v>
      </c>
      <c r="W577" s="455" t="b">
        <f>+'17HPM_DATA_INPUT'!C360='17_AUDIT_TOTALS_CK'!U577</f>
        <v>1</v>
      </c>
      <c r="X577" s="2065">
        <f>+'17HPM_DATA_INPUT'!D360-'17_AUDIT_TOTALS_CK'!C577</f>
        <v>17311</v>
      </c>
      <c r="Y577" s="2065">
        <f>+'17HPM_DATA_INPUT'!E360-'17_AUDIT_TOTALS_CK'!D577</f>
        <v>16434</v>
      </c>
      <c r="Z577" s="2065">
        <f>+'17HPM_DATA_INPUT'!F360-'17_AUDIT_TOTALS_CK'!E577</f>
        <v>69625</v>
      </c>
      <c r="AA577" s="2065">
        <f>+'17HPM_DATA_INPUT'!G360-'17_AUDIT_TOTALS_CK'!F577</f>
        <v>72643</v>
      </c>
      <c r="AB577" s="2065">
        <f>+'17HPM_DATA_INPUT'!H360-'17_AUDIT_TOTALS_CK'!G577</f>
        <v>14783140</v>
      </c>
      <c r="AC577" s="2065">
        <f>+'17HPM_DATA_INPUT'!I360-'17_AUDIT_TOTALS_CK'!H577</f>
        <v>14390751</v>
      </c>
      <c r="AD577" s="2065">
        <f>+'17HPM_DATA_INPUT'!J360-'17_AUDIT_TOTALS_CK'!I577</f>
        <v>6335249</v>
      </c>
      <c r="AE577" s="2065">
        <f>+'17HPM_DATA_INPUT'!K360-'17_AUDIT_TOTALS_CK'!J577</f>
        <v>6488066</v>
      </c>
      <c r="AF577" s="2065">
        <f>+'17HPM_DATA_INPUT'!L360-'17_AUDIT_TOTALS_CK'!K577</f>
        <v>10023026</v>
      </c>
      <c r="AG577" s="2065">
        <f>+'17HPM_DATA_INPUT'!M360-'17_AUDIT_TOTALS_CK'!L577</f>
        <v>9477540</v>
      </c>
      <c r="AH577" s="2065">
        <f>+'17HPM_DATA_INPUT'!N360-'17_AUDIT_TOTALS_CK'!M577</f>
        <v>-3687777</v>
      </c>
      <c r="AI577" s="2065">
        <f>+'17HPM_DATA_INPUT'!O360-'17_AUDIT_TOTALS_CK'!N577</f>
        <v>-2989474</v>
      </c>
      <c r="AJ577" s="2065">
        <f>+'17HPM_DATA_INPUT'!P360-'17_AUDIT_TOTALS_CK'!O577</f>
        <v>1058</v>
      </c>
      <c r="AK577" s="2065">
        <f>+'17HPM_DATA_INPUT'!Q360-'17_AUDIT_TOTALS_CK'!P577</f>
        <v>1133</v>
      </c>
      <c r="AL577" s="2065">
        <f>+'17HPM_DATA_INPUT'!R360-'17_AUDIT_TOTALS_CK'!Q577</f>
        <v>1564283</v>
      </c>
      <c r="AM577" s="2065">
        <f>+'17HPM_DATA_INPUT'!S360-'17_AUDIT_TOTALS_CK'!R577</f>
        <v>1321010</v>
      </c>
      <c r="AN577" s="2065">
        <f>+'17HPM_DATA_INPUT'!T360-'17_AUDIT_TOTALS_CK'!S577</f>
        <v>-5253118</v>
      </c>
      <c r="AO577" s="2065">
        <f>+'17HPM_DATA_INPUT'!U360-'17_AUDIT_TOTALS_CK'!T577</f>
        <v>-4311616</v>
      </c>
      <c r="AQ577" s="2095" t="str">
        <f>'Departmental PL'!D593</f>
        <v xml:space="preserve">TOTAL 011a Cancer Center Interlakes </v>
      </c>
      <c r="AR577" s="456">
        <f>+C577-'Departmental PL'!F593</f>
        <v>-17311</v>
      </c>
      <c r="AS577" s="456">
        <f>+D577-'Departmental PL'!G593</f>
        <v>-16434</v>
      </c>
      <c r="AT577" s="456">
        <f>+E577-'Departmental PL'!H593</f>
        <v>-69625</v>
      </c>
      <c r="AU577" s="456">
        <f>+F577-'Departmental PL'!I593</f>
        <v>-72643</v>
      </c>
      <c r="AV577" s="456">
        <f>+G577-'Departmental PL'!J593</f>
        <v>-14783140</v>
      </c>
      <c r="AW577" s="456">
        <f>+H577-'Departmental PL'!K593</f>
        <v>-14390751</v>
      </c>
      <c r="AX577" s="456">
        <f>+I577-'Departmental PL'!L593</f>
        <v>-6335249</v>
      </c>
      <c r="AY577" s="456">
        <f>+J577-'Departmental PL'!M593</f>
        <v>-6488066</v>
      </c>
      <c r="AZ577" s="456">
        <f>+K577-'Departmental PL'!N593</f>
        <v>-10023026</v>
      </c>
      <c r="BA577" s="456">
        <f>+L577-'Departmental PL'!O593</f>
        <v>-9477540</v>
      </c>
      <c r="BB577" s="456">
        <f>+M577-'Departmental PL'!P593</f>
        <v>3687777</v>
      </c>
      <c r="BC577" s="456">
        <f>+N577-'Departmental PL'!Q593</f>
        <v>2989474</v>
      </c>
      <c r="BD577" s="456">
        <f>+O577-'Departmental PL'!R593</f>
        <v>-1058</v>
      </c>
      <c r="BE577" s="456">
        <f>+P577-'Departmental PL'!S593</f>
        <v>-1133</v>
      </c>
      <c r="BF577" s="456">
        <f>+Q577-'Departmental PL'!T593</f>
        <v>-1564283</v>
      </c>
      <c r="BG577" s="456">
        <f>+R577-'Departmental PL'!U593</f>
        <v>-1321010</v>
      </c>
      <c r="BH577" s="456">
        <f>+S577-'Departmental PL'!V593</f>
        <v>5253118</v>
      </c>
      <c r="BI577" s="456">
        <f>+T577-'Departmental PL'!W593</f>
        <v>4311617</v>
      </c>
    </row>
    <row r="578" spans="1:61" ht="20.25" hidden="1" customHeight="1" x14ac:dyDescent="0.25">
      <c r="A578" s="2033" t="s">
        <v>1654</v>
      </c>
      <c r="B578" s="2101"/>
      <c r="C578" s="2101"/>
      <c r="D578" s="2091"/>
      <c r="E578" s="2092"/>
      <c r="F578" s="2092"/>
      <c r="G578" s="2092"/>
      <c r="H578" s="2092"/>
      <c r="I578" s="2092"/>
      <c r="J578" s="2092"/>
      <c r="K578" s="2092"/>
      <c r="L578" s="2092"/>
      <c r="M578" s="2092"/>
      <c r="N578" s="2092"/>
      <c r="O578" s="2092"/>
      <c r="P578" s="2092"/>
      <c r="Q578" s="2092"/>
      <c r="R578" s="2092"/>
      <c r="S578" s="2092"/>
      <c r="T578" s="2092"/>
      <c r="U578" s="2061" t="str">
        <f t="shared" si="5"/>
        <v/>
      </c>
      <c r="W578" s="455" t="b">
        <f>+'17HPM_DATA_INPUT'!C361='17_AUDIT_TOTALS_CK'!U578</f>
        <v>0</v>
      </c>
      <c r="X578" s="2065" t="e">
        <f>+'17HPM_DATA_INPUT'!D361-'17_AUDIT_TOTALS_CK'!C578</f>
        <v>#VALUE!</v>
      </c>
      <c r="Y578" s="2065" t="e">
        <f>+'17HPM_DATA_INPUT'!E361-'17_AUDIT_TOTALS_CK'!D578</f>
        <v>#VALUE!</v>
      </c>
      <c r="Z578" s="2065" t="e">
        <f>+'17HPM_DATA_INPUT'!F361-'17_AUDIT_TOTALS_CK'!E578</f>
        <v>#VALUE!</v>
      </c>
      <c r="AA578" s="2065" t="e">
        <f>+'17HPM_DATA_INPUT'!G361-'17_AUDIT_TOTALS_CK'!F578</f>
        <v>#VALUE!</v>
      </c>
      <c r="AB578" s="2065" t="e">
        <f>+'17HPM_DATA_INPUT'!H361-'17_AUDIT_TOTALS_CK'!G578</f>
        <v>#VALUE!</v>
      </c>
      <c r="AC578" s="2065" t="e">
        <f>+'17HPM_DATA_INPUT'!I361-'17_AUDIT_TOTALS_CK'!H578</f>
        <v>#VALUE!</v>
      </c>
      <c r="AD578" s="2065" t="e">
        <f>+'17HPM_DATA_INPUT'!J361-'17_AUDIT_TOTALS_CK'!I578</f>
        <v>#VALUE!</v>
      </c>
      <c r="AE578" s="2065" t="e">
        <f>+'17HPM_DATA_INPUT'!K361-'17_AUDIT_TOTALS_CK'!J578</f>
        <v>#VALUE!</v>
      </c>
      <c r="AF578" s="2065" t="e">
        <f>+'17HPM_DATA_INPUT'!L361-'17_AUDIT_TOTALS_CK'!K578</f>
        <v>#VALUE!</v>
      </c>
      <c r="AG578" s="2065" t="e">
        <f>+'17HPM_DATA_INPUT'!M361-'17_AUDIT_TOTALS_CK'!L578</f>
        <v>#VALUE!</v>
      </c>
      <c r="AH578" s="2065" t="e">
        <f>+'17HPM_DATA_INPUT'!N361-'17_AUDIT_TOTALS_CK'!M578</f>
        <v>#VALUE!</v>
      </c>
      <c r="AI578" s="2065" t="e">
        <f>+'17HPM_DATA_INPUT'!O361-'17_AUDIT_TOTALS_CK'!N578</f>
        <v>#VALUE!</v>
      </c>
      <c r="AJ578" s="2065" t="e">
        <f>+'17HPM_DATA_INPUT'!P361-'17_AUDIT_TOTALS_CK'!O578</f>
        <v>#VALUE!</v>
      </c>
      <c r="AK578" s="2065" t="e">
        <f>+'17HPM_DATA_INPUT'!Q361-'17_AUDIT_TOTALS_CK'!P578</f>
        <v>#VALUE!</v>
      </c>
      <c r="AL578" s="2065" t="e">
        <f>+'17HPM_DATA_INPUT'!R361-'17_AUDIT_TOTALS_CK'!Q578</f>
        <v>#VALUE!</v>
      </c>
      <c r="AM578" s="2065" t="e">
        <f>+'17HPM_DATA_INPUT'!S361-'17_AUDIT_TOTALS_CK'!R578</f>
        <v>#VALUE!</v>
      </c>
      <c r="AN578" s="2065" t="e">
        <f>+'17HPM_DATA_INPUT'!T361-'17_AUDIT_TOTALS_CK'!S578</f>
        <v>#VALUE!</v>
      </c>
      <c r="AO578" s="2065" t="e">
        <f>+'17HPM_DATA_INPUT'!U361-'17_AUDIT_TOTALS_CK'!T578</f>
        <v>#VALUE!</v>
      </c>
      <c r="AQ578" s="455">
        <f>'Departmental PL'!D594</f>
        <v>0</v>
      </c>
      <c r="AR578" s="456">
        <f>+C578-'Departmental PL'!F594</f>
        <v>0</v>
      </c>
      <c r="AS578" s="456">
        <f>+D578-'Departmental PL'!G594</f>
        <v>0</v>
      </c>
      <c r="AT578" s="456">
        <f>+E578-'Departmental PL'!H594</f>
        <v>0</v>
      </c>
      <c r="AU578" s="456">
        <f>+F578-'Departmental PL'!I594</f>
        <v>0</v>
      </c>
      <c r="AV578" s="456">
        <f>+G578-'Departmental PL'!J594</f>
        <v>0</v>
      </c>
      <c r="AW578" s="456">
        <f>+H578-'Departmental PL'!K594</f>
        <v>0</v>
      </c>
      <c r="AX578" s="456">
        <f>+I578-'Departmental PL'!L594</f>
        <v>0</v>
      </c>
      <c r="AY578" s="456">
        <f>+J578-'Departmental PL'!M594</f>
        <v>0</v>
      </c>
      <c r="AZ578" s="456">
        <f>+K578-'Departmental PL'!N594</f>
        <v>0</v>
      </c>
      <c r="BA578" s="456">
        <f>+L578-'Departmental PL'!O594</f>
        <v>0</v>
      </c>
      <c r="BB578" s="456">
        <f>+M578-'Departmental PL'!P594</f>
        <v>0</v>
      </c>
      <c r="BC578" s="456">
        <f>+N578-'Departmental PL'!Q594</f>
        <v>0</v>
      </c>
      <c r="BD578" s="456">
        <f>+O578-'Departmental PL'!R594</f>
        <v>0</v>
      </c>
      <c r="BE578" s="456">
        <f>+P578-'Departmental PL'!S594</f>
        <v>0</v>
      </c>
      <c r="BF578" s="456">
        <f>+Q578-'Departmental PL'!T594</f>
        <v>0</v>
      </c>
      <c r="BG578" s="456">
        <f>+R578-'Departmental PL'!U594</f>
        <v>0</v>
      </c>
      <c r="BH578" s="456">
        <f>+S578-'Departmental PL'!V594</f>
        <v>0</v>
      </c>
      <c r="BI578" s="456">
        <f>+T578-'Departmental PL'!W594</f>
        <v>0</v>
      </c>
    </row>
    <row r="579" spans="1:61" ht="20.25" hidden="1" customHeight="1" x14ac:dyDescent="0.25">
      <c r="A579" s="2095"/>
      <c r="B579" s="2082" t="s">
        <v>2481</v>
      </c>
      <c r="C579" s="2083"/>
      <c r="D579" s="2083"/>
      <c r="E579" s="2083"/>
      <c r="F579" s="2083"/>
      <c r="G579" s="2083"/>
      <c r="H579" s="2083"/>
      <c r="I579" s="2083"/>
      <c r="J579" s="2083"/>
      <c r="K579" s="2083"/>
      <c r="L579" s="2083"/>
      <c r="M579" s="2083"/>
      <c r="N579" s="2083"/>
      <c r="O579" s="2083"/>
      <c r="P579" s="2083"/>
      <c r="Q579" s="2083"/>
      <c r="R579" s="2083"/>
      <c r="S579" s="2083"/>
      <c r="T579" s="2083"/>
      <c r="U579" s="2061" t="str">
        <f t="shared" si="5"/>
        <v>012 Pharmacy</v>
      </c>
      <c r="W579" s="455" t="b">
        <f>+'17HPM_DATA_INPUT'!C362='17_AUDIT_TOTALS_CK'!U579</f>
        <v>0</v>
      </c>
      <c r="X579" s="2065" t="e">
        <f>+'17HPM_DATA_INPUT'!D362-'17_AUDIT_TOTALS_CK'!C579</f>
        <v>#VALUE!</v>
      </c>
      <c r="Y579" s="2065" t="e">
        <f>+'17HPM_DATA_INPUT'!E362-'17_AUDIT_TOTALS_CK'!D579</f>
        <v>#VALUE!</v>
      </c>
      <c r="Z579" s="2065" t="e">
        <f>+'17HPM_DATA_INPUT'!F362-'17_AUDIT_TOTALS_CK'!E579</f>
        <v>#VALUE!</v>
      </c>
      <c r="AA579" s="2065" t="e">
        <f>+'17HPM_DATA_INPUT'!G362-'17_AUDIT_TOTALS_CK'!F579</f>
        <v>#VALUE!</v>
      </c>
      <c r="AB579" s="2065" t="e">
        <f>+'17HPM_DATA_INPUT'!H362-'17_AUDIT_TOTALS_CK'!G579</f>
        <v>#VALUE!</v>
      </c>
      <c r="AC579" s="2065" t="e">
        <f>+'17HPM_DATA_INPUT'!I362-'17_AUDIT_TOTALS_CK'!H579</f>
        <v>#VALUE!</v>
      </c>
      <c r="AD579" s="2065" t="e">
        <f>+'17HPM_DATA_INPUT'!J362-'17_AUDIT_TOTALS_CK'!I579</f>
        <v>#VALUE!</v>
      </c>
      <c r="AE579" s="2065" t="e">
        <f>+'17HPM_DATA_INPUT'!K362-'17_AUDIT_TOTALS_CK'!J579</f>
        <v>#VALUE!</v>
      </c>
      <c r="AF579" s="2065" t="e">
        <f>+'17HPM_DATA_INPUT'!L362-'17_AUDIT_TOTALS_CK'!K579</f>
        <v>#VALUE!</v>
      </c>
      <c r="AG579" s="2065" t="e">
        <f>+'17HPM_DATA_INPUT'!M362-'17_AUDIT_TOTALS_CK'!L579</f>
        <v>#VALUE!</v>
      </c>
      <c r="AH579" s="2065" t="e">
        <f>+'17HPM_DATA_INPUT'!N362-'17_AUDIT_TOTALS_CK'!M579</f>
        <v>#VALUE!</v>
      </c>
      <c r="AI579" s="2065" t="e">
        <f>+'17HPM_DATA_INPUT'!O362-'17_AUDIT_TOTALS_CK'!N579</f>
        <v>#VALUE!</v>
      </c>
      <c r="AJ579" s="2065" t="e">
        <f>+'17HPM_DATA_INPUT'!P362-'17_AUDIT_TOTALS_CK'!O579</f>
        <v>#VALUE!</v>
      </c>
      <c r="AK579" s="2065" t="e">
        <f>+'17HPM_DATA_INPUT'!Q362-'17_AUDIT_TOTALS_CK'!P579</f>
        <v>#VALUE!</v>
      </c>
      <c r="AL579" s="2065" t="e">
        <f>+'17HPM_DATA_INPUT'!R362-'17_AUDIT_TOTALS_CK'!Q579</f>
        <v>#VALUE!</v>
      </c>
      <c r="AM579" s="2065" t="e">
        <f>+'17HPM_DATA_INPUT'!S362-'17_AUDIT_TOTALS_CK'!R579</f>
        <v>#VALUE!</v>
      </c>
      <c r="AN579" s="2065" t="e">
        <f>+'17HPM_DATA_INPUT'!T362-'17_AUDIT_TOTALS_CK'!S579</f>
        <v>#VALUE!</v>
      </c>
      <c r="AO579" s="2065" t="e">
        <f>+'17HPM_DATA_INPUT'!U362-'17_AUDIT_TOTALS_CK'!T579</f>
        <v>#VALUE!</v>
      </c>
      <c r="AQ579" s="2082" t="str">
        <f>'Departmental PL'!D595</f>
        <v xml:space="preserve">012 Pharmacy </v>
      </c>
      <c r="AR579" s="456">
        <f>+C579-'Departmental PL'!F595</f>
        <v>0</v>
      </c>
      <c r="AS579" s="456">
        <f>+D579-'Departmental PL'!G595</f>
        <v>0</v>
      </c>
      <c r="AT579" s="456">
        <f>+E579-'Departmental PL'!H595</f>
        <v>0</v>
      </c>
      <c r="AU579" s="456">
        <f>+F579-'Departmental PL'!I595</f>
        <v>0</v>
      </c>
      <c r="AV579" s="456">
        <f>+G579-'Departmental PL'!J595</f>
        <v>0</v>
      </c>
      <c r="AW579" s="456">
        <f>+H579-'Departmental PL'!K595</f>
        <v>0</v>
      </c>
      <c r="AX579" s="456">
        <f>+I579-'Departmental PL'!L595</f>
        <v>0</v>
      </c>
      <c r="AY579" s="456">
        <f>+J579-'Departmental PL'!M595</f>
        <v>0</v>
      </c>
      <c r="AZ579" s="456">
        <f>+K579-'Departmental PL'!N595</f>
        <v>0</v>
      </c>
      <c r="BA579" s="456">
        <f>+L579-'Departmental PL'!O595</f>
        <v>0</v>
      </c>
      <c r="BB579" s="456">
        <f>+M579-'Departmental PL'!P595</f>
        <v>0</v>
      </c>
      <c r="BC579" s="456">
        <f>+N579-'Departmental PL'!Q595</f>
        <v>0</v>
      </c>
      <c r="BD579" s="456">
        <f>+O579-'Departmental PL'!R595</f>
        <v>0</v>
      </c>
      <c r="BE579" s="456">
        <f>+P579-'Departmental PL'!S595</f>
        <v>0</v>
      </c>
      <c r="BF579" s="456">
        <f>+Q579-'Departmental PL'!T595</f>
        <v>0</v>
      </c>
      <c r="BG579" s="456">
        <f>+R579-'Departmental PL'!U595</f>
        <v>0</v>
      </c>
      <c r="BH579" s="456">
        <f>+S579-'Departmental PL'!V595</f>
        <v>0</v>
      </c>
      <c r="BI579" s="456">
        <f>+T579-'Departmental PL'!W595</f>
        <v>0</v>
      </c>
    </row>
    <row r="580" spans="1:61" ht="20.25" hidden="1" customHeight="1" x14ac:dyDescent="0.25">
      <c r="A580" s="2081"/>
      <c r="B580" s="2058" t="s">
        <v>2482</v>
      </c>
      <c r="C580" s="2060"/>
      <c r="D580" s="2060"/>
      <c r="E580" s="2060"/>
      <c r="F580" s="2060"/>
      <c r="G580" s="2060"/>
      <c r="H580" s="2060"/>
      <c r="I580" s="2060"/>
      <c r="J580" s="2060"/>
      <c r="K580" s="2060"/>
      <c r="L580" s="2060"/>
      <c r="M580" s="2060"/>
      <c r="N580" s="2060"/>
      <c r="O580" s="2060"/>
      <c r="P580" s="2060"/>
      <c r="Q580" s="2060"/>
      <c r="R580" s="2060"/>
      <c r="S580" s="2060"/>
      <c r="T580" s="2060"/>
      <c r="U580" s="2061" t="str">
        <f t="shared" si="5"/>
        <v>4160 SMH CC PHARMACY at PLUTA</v>
      </c>
      <c r="W580" s="455" t="b">
        <f>+'17HPM_DATA_INPUT'!C363='17_AUDIT_TOTALS_CK'!U580</f>
        <v>1</v>
      </c>
      <c r="X580" s="2065">
        <f>+'17HPM_DATA_INPUT'!D363-'17_AUDIT_TOTALS_CK'!C580</f>
        <v>4703</v>
      </c>
      <c r="Y580" s="2065">
        <f>+'17HPM_DATA_INPUT'!E363-'17_AUDIT_TOTALS_CK'!D580</f>
        <v>4645</v>
      </c>
      <c r="Z580" s="2065">
        <f>+'17HPM_DATA_INPUT'!F363-'17_AUDIT_TOTALS_CK'!E580</f>
        <v>1010039</v>
      </c>
      <c r="AA580" s="2065">
        <f>+'17HPM_DATA_INPUT'!G363-'17_AUDIT_TOTALS_CK'!F580</f>
        <v>957460</v>
      </c>
      <c r="AB580" s="2065">
        <f>+'17HPM_DATA_INPUT'!H363-'17_AUDIT_TOTALS_CK'!G580</f>
        <v>46209839</v>
      </c>
      <c r="AC580" s="2065">
        <f>+'17HPM_DATA_INPUT'!I363-'17_AUDIT_TOTALS_CK'!H580</f>
        <v>41251785</v>
      </c>
      <c r="AD580" s="2065">
        <f>+'17HPM_DATA_INPUT'!J363-'17_AUDIT_TOTALS_CK'!I580</f>
        <v>21407433</v>
      </c>
      <c r="AE580" s="2065">
        <f>+'17HPM_DATA_INPUT'!K363-'17_AUDIT_TOTALS_CK'!J580</f>
        <v>19750654</v>
      </c>
      <c r="AF580" s="2065">
        <f>+'17HPM_DATA_INPUT'!L363-'17_AUDIT_TOTALS_CK'!K580</f>
        <v>12635094</v>
      </c>
      <c r="AG580" s="2065">
        <f>+'17HPM_DATA_INPUT'!M363-'17_AUDIT_TOTALS_CK'!L580</f>
        <v>11651379</v>
      </c>
      <c r="AH580" s="2065">
        <f>+'17HPM_DATA_INPUT'!N363-'17_AUDIT_TOTALS_CK'!M580</f>
        <v>8772339</v>
      </c>
      <c r="AI580" s="2065">
        <f>+'17HPM_DATA_INPUT'!O363-'17_AUDIT_TOTALS_CK'!N580</f>
        <v>8099275</v>
      </c>
      <c r="AJ580" s="2065">
        <f>+'17HPM_DATA_INPUT'!P363-'17_AUDIT_TOTALS_CK'!O580</f>
        <v>38</v>
      </c>
      <c r="AK580" s="2065">
        <f>+'17HPM_DATA_INPUT'!Q363-'17_AUDIT_TOTALS_CK'!P580</f>
        <v>36</v>
      </c>
      <c r="AL580" s="2065">
        <f>+'17HPM_DATA_INPUT'!R363-'17_AUDIT_TOTALS_CK'!Q580</f>
        <v>473993</v>
      </c>
      <c r="AM580" s="2065">
        <f>+'17HPM_DATA_INPUT'!S363-'17_AUDIT_TOTALS_CK'!R580</f>
        <v>463074</v>
      </c>
      <c r="AN580" s="2065">
        <f>+'17HPM_DATA_INPUT'!T363-'17_AUDIT_TOTALS_CK'!S580</f>
        <v>8298307</v>
      </c>
      <c r="AO580" s="2065">
        <f>+'17HPM_DATA_INPUT'!U363-'17_AUDIT_TOTALS_CK'!T580</f>
        <v>7636165</v>
      </c>
      <c r="AQ580" s="455" t="str">
        <f>'Departmental PL'!D596</f>
        <v>4160 SMH CC PHARMACY at PLUTA</v>
      </c>
      <c r="AR580" s="456">
        <f>+C580-'Departmental PL'!F596</f>
        <v>-4703</v>
      </c>
      <c r="AS580" s="456">
        <f>+D580-'Departmental PL'!G596</f>
        <v>-4645</v>
      </c>
      <c r="AT580" s="456">
        <f>+E580-'Departmental PL'!H596</f>
        <v>-1010039</v>
      </c>
      <c r="AU580" s="456">
        <f>+F580-'Departmental PL'!I596</f>
        <v>-957460</v>
      </c>
      <c r="AV580" s="456">
        <f>+G580-'Departmental PL'!J596</f>
        <v>-46209839</v>
      </c>
      <c r="AW580" s="456">
        <f>+H580-'Departmental PL'!K596</f>
        <v>-41251785</v>
      </c>
      <c r="AX580" s="456">
        <f>+I580-'Departmental PL'!L596</f>
        <v>-21407433</v>
      </c>
      <c r="AY580" s="456">
        <f>+J580-'Departmental PL'!M596</f>
        <v>-19750654</v>
      </c>
      <c r="AZ580" s="456">
        <f>+K580-'Departmental PL'!N596</f>
        <v>-12635094</v>
      </c>
      <c r="BA580" s="456">
        <f>+L580-'Departmental PL'!O596</f>
        <v>-11651379</v>
      </c>
      <c r="BB580" s="456">
        <f>+M580-'Departmental PL'!P596</f>
        <v>-8772339</v>
      </c>
      <c r="BC580" s="456">
        <f>+N580-'Departmental PL'!Q596</f>
        <v>-8099275</v>
      </c>
      <c r="BD580" s="456">
        <f>+O580-'Departmental PL'!R596</f>
        <v>-38</v>
      </c>
      <c r="BE580" s="456">
        <f>+P580-'Departmental PL'!S596</f>
        <v>-36</v>
      </c>
      <c r="BF580" s="456">
        <f>+Q580-'Departmental PL'!T596</f>
        <v>-473993</v>
      </c>
      <c r="BG580" s="456">
        <f>+R580-'Departmental PL'!U596</f>
        <v>-463074</v>
      </c>
      <c r="BH580" s="456">
        <f>+S580-'Departmental PL'!V596</f>
        <v>-8298308</v>
      </c>
      <c r="BI580" s="456">
        <f>+T580-'Departmental PL'!W596</f>
        <v>-7636165</v>
      </c>
    </row>
    <row r="581" spans="1:61" ht="20.25" hidden="1" customHeight="1" x14ac:dyDescent="0.25">
      <c r="A581" s="2067" t="s">
        <v>1655</v>
      </c>
      <c r="B581" s="2058" t="s">
        <v>2483</v>
      </c>
      <c r="C581" s="2060"/>
      <c r="D581" s="2060"/>
      <c r="E581" s="2060"/>
      <c r="F581" s="2060"/>
      <c r="G581" s="2060"/>
      <c r="H581" s="2060"/>
      <c r="I581" s="2060"/>
      <c r="J581" s="2060"/>
      <c r="K581" s="2060"/>
      <c r="L581" s="2060"/>
      <c r="M581" s="2060"/>
      <c r="N581" s="2060"/>
      <c r="O581" s="2060"/>
      <c r="P581" s="2060"/>
      <c r="Q581" s="2060"/>
      <c r="R581" s="2060"/>
      <c r="S581" s="2060"/>
      <c r="T581" s="2060"/>
      <c r="U581" s="2061" t="str">
        <f t="shared" si="5"/>
        <v>4170 CANCER CENTER PHARMACY at HH</v>
      </c>
      <c r="W581" s="455" t="b">
        <f>+'17HPM_DATA_INPUT'!C364='17_AUDIT_TOTALS_CK'!U581</f>
        <v>1</v>
      </c>
      <c r="X581" s="2065">
        <f>+'17HPM_DATA_INPUT'!D364-'17_AUDIT_TOTALS_CK'!C581</f>
        <v>4180</v>
      </c>
      <c r="Y581" s="2065">
        <f>+'17HPM_DATA_INPUT'!E364-'17_AUDIT_TOTALS_CK'!D581</f>
        <v>3648</v>
      </c>
      <c r="Z581" s="2065">
        <f>+'17HPM_DATA_INPUT'!F364-'17_AUDIT_TOTALS_CK'!E581</f>
        <v>987273</v>
      </c>
      <c r="AA581" s="2065">
        <f>+'17HPM_DATA_INPUT'!G364-'17_AUDIT_TOTALS_CK'!F581</f>
        <v>787288</v>
      </c>
      <c r="AB581" s="2065">
        <f>+'17HPM_DATA_INPUT'!H364-'17_AUDIT_TOTALS_CK'!G581</f>
        <v>31429961</v>
      </c>
      <c r="AC581" s="2065">
        <f>+'17HPM_DATA_INPUT'!I364-'17_AUDIT_TOTALS_CK'!H581</f>
        <v>23594692</v>
      </c>
      <c r="AD581" s="2065">
        <f>+'17HPM_DATA_INPUT'!J364-'17_AUDIT_TOTALS_CK'!I581</f>
        <v>14867241</v>
      </c>
      <c r="AE581" s="2065">
        <f>+'17HPM_DATA_INPUT'!K364-'17_AUDIT_TOTALS_CK'!J581</f>
        <v>11652702</v>
      </c>
      <c r="AF581" s="2065">
        <f>+'17HPM_DATA_INPUT'!L364-'17_AUDIT_TOTALS_CK'!K581</f>
        <v>8761569</v>
      </c>
      <c r="AG581" s="2065">
        <f>+'17HPM_DATA_INPUT'!M364-'17_AUDIT_TOTALS_CK'!L581</f>
        <v>7208719</v>
      </c>
      <c r="AH581" s="2065">
        <f>+'17HPM_DATA_INPUT'!N364-'17_AUDIT_TOTALS_CK'!M581</f>
        <v>6105672</v>
      </c>
      <c r="AI581" s="2065">
        <f>+'17HPM_DATA_INPUT'!O364-'17_AUDIT_TOTALS_CK'!N581</f>
        <v>4443983</v>
      </c>
      <c r="AJ581" s="2065">
        <f>+'17HPM_DATA_INPUT'!P364-'17_AUDIT_TOTALS_CK'!O581</f>
        <v>26</v>
      </c>
      <c r="AK581" s="2065">
        <f>+'17HPM_DATA_INPUT'!Q364-'17_AUDIT_TOTALS_CK'!P581</f>
        <v>8309</v>
      </c>
      <c r="AL581" s="2065">
        <f>+'17HPM_DATA_INPUT'!R364-'17_AUDIT_TOTALS_CK'!Q581</f>
        <v>321247</v>
      </c>
      <c r="AM581" s="2065">
        <f>+'17HPM_DATA_INPUT'!S364-'17_AUDIT_TOTALS_CK'!R581</f>
        <v>290335</v>
      </c>
      <c r="AN581" s="2065">
        <f>+'17HPM_DATA_INPUT'!T364-'17_AUDIT_TOTALS_CK'!S581</f>
        <v>5784399</v>
      </c>
      <c r="AO581" s="2065">
        <f>+'17HPM_DATA_INPUT'!U364-'17_AUDIT_TOTALS_CK'!T581</f>
        <v>4145339</v>
      </c>
      <c r="AQ581" s="455" t="str">
        <f>'Departmental PL'!D597</f>
        <v>4170 CANCER CENTER PHARMACY at HH</v>
      </c>
      <c r="AR581" s="456">
        <f>+C581-'Departmental PL'!F597</f>
        <v>-4180</v>
      </c>
      <c r="AS581" s="456">
        <f>+D581-'Departmental PL'!G597</f>
        <v>-3648</v>
      </c>
      <c r="AT581" s="456">
        <f>+E581-'Departmental PL'!H597</f>
        <v>-987273</v>
      </c>
      <c r="AU581" s="456">
        <f>+F581-'Departmental PL'!I597</f>
        <v>-787288</v>
      </c>
      <c r="AV581" s="456">
        <f>+G581-'Departmental PL'!J597</f>
        <v>-31429961</v>
      </c>
      <c r="AW581" s="456">
        <f>+H581-'Departmental PL'!K597</f>
        <v>-23594692</v>
      </c>
      <c r="AX581" s="456">
        <f>+I581-'Departmental PL'!L597</f>
        <v>-14867241</v>
      </c>
      <c r="AY581" s="456">
        <f>+J581-'Departmental PL'!M597</f>
        <v>-11652702</v>
      </c>
      <c r="AZ581" s="456">
        <f>+K581-'Departmental PL'!N597</f>
        <v>-8761569</v>
      </c>
      <c r="BA581" s="456">
        <f>+L581-'Departmental PL'!O597</f>
        <v>-7208719</v>
      </c>
      <c r="BB581" s="456">
        <f>+M581-'Departmental PL'!P597</f>
        <v>-6105672</v>
      </c>
      <c r="BC581" s="456">
        <f>+N581-'Departmental PL'!Q597</f>
        <v>-4443983</v>
      </c>
      <c r="BD581" s="456">
        <f>+O581-'Departmental PL'!R597</f>
        <v>-26</v>
      </c>
      <c r="BE581" s="456">
        <f>+P581-'Departmental PL'!S597</f>
        <v>-8309</v>
      </c>
      <c r="BF581" s="456">
        <f>+Q581-'Departmental PL'!T597</f>
        <v>-321247</v>
      </c>
      <c r="BG581" s="456">
        <f>+R581-'Departmental PL'!U597</f>
        <v>-290335</v>
      </c>
      <c r="BH581" s="456">
        <f>+S581-'Departmental PL'!V597</f>
        <v>-5784399</v>
      </c>
      <c r="BI581" s="456">
        <f>+T581-'Departmental PL'!W597</f>
        <v>-4145339</v>
      </c>
    </row>
    <row r="582" spans="1:61" ht="20.25" hidden="1" customHeight="1" x14ac:dyDescent="0.25">
      <c r="A582" s="2031" t="s">
        <v>1656</v>
      </c>
      <c r="B582" s="2058" t="s">
        <v>2484</v>
      </c>
      <c r="C582" s="2060"/>
      <c r="D582" s="2060"/>
      <c r="E582" s="2060"/>
      <c r="F582" s="2060"/>
      <c r="G582" s="2060"/>
      <c r="H582" s="2060"/>
      <c r="I582" s="2060"/>
      <c r="J582" s="2060"/>
      <c r="K582" s="2060"/>
      <c r="L582" s="2060"/>
      <c r="M582" s="2060"/>
      <c r="N582" s="2060"/>
      <c r="O582" s="2060"/>
      <c r="P582" s="2060"/>
      <c r="Q582" s="2060"/>
      <c r="R582" s="2060"/>
      <c r="S582" s="2060"/>
      <c r="T582" s="2060"/>
      <c r="U582" s="2061" t="str">
        <f t="shared" si="5"/>
        <v>4180 CANCER CENTER PHARMACY</v>
      </c>
      <c r="W582" s="455" t="b">
        <f>+'17HPM_DATA_INPUT'!C365='17_AUDIT_TOTALS_CK'!U582</f>
        <v>1</v>
      </c>
      <c r="X582" s="2065">
        <f>+'17HPM_DATA_INPUT'!D365-'17_AUDIT_TOTALS_CK'!C582</f>
        <v>15782</v>
      </c>
      <c r="Y582" s="2065">
        <f>+'17HPM_DATA_INPUT'!E365-'17_AUDIT_TOTALS_CK'!D582</f>
        <v>14593</v>
      </c>
      <c r="Z582" s="2065">
        <f>+'17HPM_DATA_INPUT'!F365-'17_AUDIT_TOTALS_CK'!E582</f>
        <v>3341130</v>
      </c>
      <c r="AA582" s="2065">
        <f>+'17HPM_DATA_INPUT'!G365-'17_AUDIT_TOTALS_CK'!F582</f>
        <v>2746869</v>
      </c>
      <c r="AB582" s="2065">
        <f>+'17HPM_DATA_INPUT'!H365-'17_AUDIT_TOTALS_CK'!G582</f>
        <v>154554329</v>
      </c>
      <c r="AC582" s="2065">
        <f>+'17HPM_DATA_INPUT'!I365-'17_AUDIT_TOTALS_CK'!H582</f>
        <v>128025569</v>
      </c>
      <c r="AD582" s="2065">
        <f>+'17HPM_DATA_INPUT'!J365-'17_AUDIT_TOTALS_CK'!I582</f>
        <v>75030600</v>
      </c>
      <c r="AE582" s="2065">
        <f>+'17HPM_DATA_INPUT'!K365-'17_AUDIT_TOTALS_CK'!J582</f>
        <v>62829476</v>
      </c>
      <c r="AF582" s="2065">
        <f>+'17HPM_DATA_INPUT'!L365-'17_AUDIT_TOTALS_CK'!K582</f>
        <v>47890255</v>
      </c>
      <c r="AG582" s="2065">
        <f>+'17HPM_DATA_INPUT'!M365-'17_AUDIT_TOTALS_CK'!L582</f>
        <v>39692711</v>
      </c>
      <c r="AH582" s="2065">
        <f>+'17HPM_DATA_INPUT'!N365-'17_AUDIT_TOTALS_CK'!M582</f>
        <v>27140345</v>
      </c>
      <c r="AI582" s="2065">
        <f>+'17HPM_DATA_INPUT'!O365-'17_AUDIT_TOTALS_CK'!N582</f>
        <v>23136766</v>
      </c>
      <c r="AJ582" s="2065">
        <f>+'17HPM_DATA_INPUT'!P365-'17_AUDIT_TOTALS_CK'!O582</f>
        <v>160864</v>
      </c>
      <c r="AK582" s="2065">
        <f>+'17HPM_DATA_INPUT'!Q365-'17_AUDIT_TOTALS_CK'!P582</f>
        <v>143954</v>
      </c>
      <c r="AL582" s="2065">
        <f>+'17HPM_DATA_INPUT'!R365-'17_AUDIT_TOTALS_CK'!Q582</f>
        <v>1942938</v>
      </c>
      <c r="AM582" s="2065">
        <f>+'17HPM_DATA_INPUT'!S365-'17_AUDIT_TOTALS_CK'!R582</f>
        <v>1757204</v>
      </c>
      <c r="AN582" s="2065">
        <f>+'17HPM_DATA_INPUT'!T365-'17_AUDIT_TOTALS_CK'!S582</f>
        <v>25036544</v>
      </c>
      <c r="AO582" s="2065">
        <f>+'17HPM_DATA_INPUT'!U365-'17_AUDIT_TOTALS_CK'!T582</f>
        <v>21235607</v>
      </c>
      <c r="AQ582" s="455" t="str">
        <f>'Departmental PL'!D598</f>
        <v>4180 CANCER CENTER PHARMACY</v>
      </c>
      <c r="AR582" s="456">
        <f>+C582-'Departmental PL'!F598</f>
        <v>-15782</v>
      </c>
      <c r="AS582" s="456">
        <f>+D582-'Departmental PL'!G598</f>
        <v>-14593</v>
      </c>
      <c r="AT582" s="456">
        <f>+E582-'Departmental PL'!H598</f>
        <v>-3341130</v>
      </c>
      <c r="AU582" s="456">
        <f>+F582-'Departmental PL'!I598</f>
        <v>-2746869</v>
      </c>
      <c r="AV582" s="456">
        <f>+G582-'Departmental PL'!J598</f>
        <v>-154554329</v>
      </c>
      <c r="AW582" s="456">
        <f>+H582-'Departmental PL'!K598</f>
        <v>-128025569</v>
      </c>
      <c r="AX582" s="456">
        <f>+I582-'Departmental PL'!L598</f>
        <v>-75030600</v>
      </c>
      <c r="AY582" s="456">
        <f>+J582-'Departmental PL'!M598</f>
        <v>-62829476</v>
      </c>
      <c r="AZ582" s="456">
        <f>+K582-'Departmental PL'!N598</f>
        <v>-47890255</v>
      </c>
      <c r="BA582" s="456">
        <f>+L582-'Departmental PL'!O598</f>
        <v>-39692711</v>
      </c>
      <c r="BB582" s="456">
        <f>+M582-'Departmental PL'!P598</f>
        <v>-27140345</v>
      </c>
      <c r="BC582" s="456">
        <f>+N582-'Departmental PL'!Q598</f>
        <v>-23136765</v>
      </c>
      <c r="BD582" s="456">
        <f>+O582-'Departmental PL'!R598</f>
        <v>-160864</v>
      </c>
      <c r="BE582" s="456">
        <f>+P582-'Departmental PL'!S598</f>
        <v>-143954</v>
      </c>
      <c r="BF582" s="456">
        <f>+Q582-'Departmental PL'!T598</f>
        <v>-1942938</v>
      </c>
      <c r="BG582" s="456">
        <f>+R582-'Departmental PL'!U598</f>
        <v>-1757204</v>
      </c>
      <c r="BH582" s="456">
        <f>+S582-'Departmental PL'!V598</f>
        <v>-25036543</v>
      </c>
      <c r="BI582" s="456">
        <f>+T582-'Departmental PL'!W598</f>
        <v>-21235607</v>
      </c>
    </row>
    <row r="583" spans="1:61" ht="20.25" hidden="1" customHeight="1" x14ac:dyDescent="0.25">
      <c r="A583" s="2067" t="s">
        <v>1655</v>
      </c>
      <c r="B583" s="2058"/>
      <c r="C583" s="2060"/>
      <c r="D583" s="2060"/>
      <c r="E583" s="2060"/>
      <c r="F583" s="2060"/>
      <c r="G583" s="2060"/>
      <c r="H583" s="2060"/>
      <c r="I583" s="2060"/>
      <c r="J583" s="2060"/>
      <c r="K583" s="2060"/>
      <c r="L583" s="2060"/>
      <c r="M583" s="2060"/>
      <c r="N583" s="2060"/>
      <c r="O583" s="2060"/>
      <c r="P583" s="2060"/>
      <c r="Q583" s="2060"/>
      <c r="R583" s="2060"/>
      <c r="S583" s="2060"/>
      <c r="T583" s="2060"/>
      <c r="AQ583" s="455" t="str">
        <f>'Departmental PL'!D599</f>
        <v xml:space="preserve">4190 AMBULATORY PHARMACY </v>
      </c>
      <c r="AR583" s="456">
        <f>+C583-'Departmental PL'!F599</f>
        <v>0</v>
      </c>
      <c r="AS583" s="456">
        <f>+D583-'Departmental PL'!G599</f>
        <v>0</v>
      </c>
      <c r="AT583" s="456">
        <f>+E583-'Departmental PL'!H599</f>
        <v>0</v>
      </c>
      <c r="AU583" s="456">
        <f>+F583-'Departmental PL'!I599</f>
        <v>0</v>
      </c>
      <c r="AV583" s="456">
        <f>+G583-'Departmental PL'!J599</f>
        <v>0</v>
      </c>
      <c r="AW583" s="456">
        <f>+H583-'Departmental PL'!K599</f>
        <v>0</v>
      </c>
      <c r="AX583" s="456">
        <f>+I583-'Departmental PL'!L599</f>
        <v>0</v>
      </c>
      <c r="AY583" s="456">
        <f>+J583-'Departmental PL'!M599</f>
        <v>0</v>
      </c>
      <c r="AZ583" s="456">
        <f>+K583-'Departmental PL'!N599</f>
        <v>0</v>
      </c>
      <c r="BA583" s="456">
        <f>+L583-'Departmental PL'!O599</f>
        <v>0</v>
      </c>
      <c r="BB583" s="456">
        <f>+M583-'Departmental PL'!P599</f>
        <v>0</v>
      </c>
      <c r="BC583" s="456">
        <f>+N583-'Departmental PL'!Q599</f>
        <v>0</v>
      </c>
      <c r="BD583" s="456">
        <f>+O583-'Departmental PL'!R599</f>
        <v>0</v>
      </c>
      <c r="BE583" s="456">
        <f>+P583-'Departmental PL'!S599</f>
        <v>0</v>
      </c>
      <c r="BF583" s="456">
        <f>+Q583-'Departmental PL'!T599</f>
        <v>0</v>
      </c>
      <c r="BG583" s="456">
        <f>+R583-'Departmental PL'!U599</f>
        <v>0</v>
      </c>
      <c r="BH583" s="456">
        <f>+S583-'Departmental PL'!V599</f>
        <v>0</v>
      </c>
      <c r="BI583" s="456">
        <f>+T583-'Departmental PL'!W599</f>
        <v>0</v>
      </c>
    </row>
    <row r="584" spans="1:61" ht="20.25" hidden="1" customHeight="1" x14ac:dyDescent="0.25">
      <c r="A584" s="2032" t="s">
        <v>1656</v>
      </c>
      <c r="B584" s="2058"/>
      <c r="C584" s="2060"/>
      <c r="D584" s="2060"/>
      <c r="E584" s="2060"/>
      <c r="F584" s="2060"/>
      <c r="G584" s="2060"/>
      <c r="H584" s="2060"/>
      <c r="I584" s="2060"/>
      <c r="J584" s="2060"/>
      <c r="K584" s="2060"/>
      <c r="L584" s="2060"/>
      <c r="M584" s="2060"/>
      <c r="N584" s="2060"/>
      <c r="O584" s="2060"/>
      <c r="P584" s="2060"/>
      <c r="Q584" s="2060"/>
      <c r="R584" s="2060"/>
      <c r="S584" s="2060"/>
      <c r="T584" s="2060"/>
      <c r="AQ584" s="455" t="str">
        <f>'Departmental PL'!D600</f>
        <v xml:space="preserve">4200 O/P PHARMACY </v>
      </c>
      <c r="AR584" s="456">
        <f>+C584-'Departmental PL'!F600</f>
        <v>0</v>
      </c>
      <c r="AS584" s="456">
        <f>+D584-'Departmental PL'!G600</f>
        <v>0</v>
      </c>
      <c r="AT584" s="456">
        <f>+E584-'Departmental PL'!H600</f>
        <v>0</v>
      </c>
      <c r="AU584" s="456">
        <f>+F584-'Departmental PL'!I600</f>
        <v>0</v>
      </c>
      <c r="AV584" s="456">
        <f>+G584-'Departmental PL'!J600</f>
        <v>0</v>
      </c>
      <c r="AW584" s="456">
        <f>+H584-'Departmental PL'!K600</f>
        <v>0</v>
      </c>
      <c r="AX584" s="456">
        <f>+I584-'Departmental PL'!L600</f>
        <v>0</v>
      </c>
      <c r="AY584" s="456">
        <f>+J584-'Departmental PL'!M600</f>
        <v>0</v>
      </c>
      <c r="AZ584" s="456">
        <f>+K584-'Departmental PL'!N600</f>
        <v>0</v>
      </c>
      <c r="BA584" s="456">
        <f>+L584-'Departmental PL'!O600</f>
        <v>0</v>
      </c>
      <c r="BB584" s="456">
        <f>+M584-'Departmental PL'!P600</f>
        <v>0</v>
      </c>
      <c r="BC584" s="456">
        <f>+N584-'Departmental PL'!Q600</f>
        <v>0</v>
      </c>
      <c r="BD584" s="456">
        <f>+O584-'Departmental PL'!R600</f>
        <v>0</v>
      </c>
      <c r="BE584" s="456">
        <f>+P584-'Departmental PL'!S600</f>
        <v>0</v>
      </c>
      <c r="BF584" s="456">
        <f>+Q584-'Departmental PL'!T600</f>
        <v>0</v>
      </c>
      <c r="BG584" s="456">
        <f>+R584-'Departmental PL'!U600</f>
        <v>0</v>
      </c>
      <c r="BH584" s="456">
        <f>+S584-'Departmental PL'!V600</f>
        <v>0</v>
      </c>
      <c r="BI584" s="456">
        <f>+T584-'Departmental PL'!W600</f>
        <v>0</v>
      </c>
    </row>
    <row r="585" spans="1:61" ht="20.25" hidden="1" customHeight="1" x14ac:dyDescent="0.25">
      <c r="A585" s="2095"/>
      <c r="B585" s="2058" t="s">
        <v>2485</v>
      </c>
      <c r="C585" s="2060"/>
      <c r="D585" s="2060"/>
      <c r="E585" s="2060"/>
      <c r="F585" s="2060"/>
      <c r="G585" s="2060"/>
      <c r="H585" s="2060"/>
      <c r="I585" s="2060"/>
      <c r="J585" s="2060"/>
      <c r="K585" s="2060"/>
      <c r="L585" s="2060"/>
      <c r="M585" s="2060"/>
      <c r="N585" s="2060"/>
      <c r="O585" s="2060"/>
      <c r="P585" s="2060"/>
      <c r="Q585" s="2060"/>
      <c r="R585" s="2060"/>
      <c r="S585" s="2060"/>
      <c r="T585" s="2060"/>
      <c r="U585" s="2061" t="str">
        <f t="shared" si="5"/>
        <v>4220 PHARMACY (I/P)</v>
      </c>
      <c r="W585" s="455" t="b">
        <f>+'17HPM_DATA_INPUT'!C366='17_AUDIT_TOTALS_CK'!U585</f>
        <v>1</v>
      </c>
      <c r="X585" s="2065">
        <f>+'17HPM_DATA_INPUT'!D366-'17_AUDIT_TOTALS_CK'!C585</f>
        <v>81668</v>
      </c>
      <c r="Y585" s="2065">
        <f>+'17HPM_DATA_INPUT'!E366-'17_AUDIT_TOTALS_CK'!D585</f>
        <v>74750</v>
      </c>
      <c r="Z585" s="2065">
        <f>+'17HPM_DATA_INPUT'!F366-'17_AUDIT_TOTALS_CK'!E585</f>
        <v>1013673</v>
      </c>
      <c r="AA585" s="2065">
        <f>+'17HPM_DATA_INPUT'!G366-'17_AUDIT_TOTALS_CK'!F585</f>
        <v>593057</v>
      </c>
      <c r="AB585" s="2065">
        <f>+'17HPM_DATA_INPUT'!H366-'17_AUDIT_TOTALS_CK'!G585</f>
        <v>1897028</v>
      </c>
      <c r="AC585" s="2065">
        <f>+'17HPM_DATA_INPUT'!I366-'17_AUDIT_TOTALS_CK'!H585</f>
        <v>1844284</v>
      </c>
      <c r="AD585" s="2065">
        <f>+'17HPM_DATA_INPUT'!J366-'17_AUDIT_TOTALS_CK'!I585</f>
        <v>662099</v>
      </c>
      <c r="AE585" s="2065">
        <f>+'17HPM_DATA_INPUT'!K366-'17_AUDIT_TOTALS_CK'!J585</f>
        <v>661713</v>
      </c>
      <c r="AF585" s="2065">
        <f>+'17HPM_DATA_INPUT'!L366-'17_AUDIT_TOTALS_CK'!K585</f>
        <v>1229050</v>
      </c>
      <c r="AG585" s="2065">
        <f>+'17HPM_DATA_INPUT'!M366-'17_AUDIT_TOTALS_CK'!L585</f>
        <v>1186956</v>
      </c>
      <c r="AH585" s="2065">
        <f>+'17HPM_DATA_INPUT'!N366-'17_AUDIT_TOTALS_CK'!M585</f>
        <v>-566950</v>
      </c>
      <c r="AI585" s="2065">
        <f>+'17HPM_DATA_INPUT'!O366-'17_AUDIT_TOTALS_CK'!N585</f>
        <v>-525243</v>
      </c>
      <c r="AJ585" s="2065">
        <f>+'17HPM_DATA_INPUT'!P366-'17_AUDIT_TOTALS_CK'!O585</f>
        <v>30110</v>
      </c>
      <c r="AK585" s="2065">
        <f>+'17HPM_DATA_INPUT'!Q366-'17_AUDIT_TOTALS_CK'!P585</f>
        <v>29268</v>
      </c>
      <c r="AL585" s="2065">
        <f>+'17HPM_DATA_INPUT'!R366-'17_AUDIT_TOTALS_CK'!Q585</f>
        <v>126293</v>
      </c>
      <c r="AM585" s="2065">
        <f>+'17HPM_DATA_INPUT'!S366-'17_AUDIT_TOTALS_CK'!R585</f>
        <v>111772</v>
      </c>
      <c r="AN585" s="2065">
        <f>+'17HPM_DATA_INPUT'!T366-'17_AUDIT_TOTALS_CK'!S585</f>
        <v>-723353</v>
      </c>
      <c r="AO585" s="2065">
        <f>+'17HPM_DATA_INPUT'!U366-'17_AUDIT_TOTALS_CK'!T585</f>
        <v>-666283</v>
      </c>
      <c r="AQ585" s="2435" t="str">
        <f>'Departmental PL'!D601</f>
        <v>4220 PHARMACY (I/P)*</v>
      </c>
      <c r="AR585" s="456">
        <f>+C585-'Departmental PL'!F601</f>
        <v>-81668</v>
      </c>
      <c r="AS585" s="456">
        <f>+D585-'Departmental PL'!G601</f>
        <v>-74750</v>
      </c>
      <c r="AT585" s="456">
        <f>+E585-'Departmental PL'!H601</f>
        <v>-1013673</v>
      </c>
      <c r="AU585" s="456">
        <f>+F585-'Departmental PL'!I601</f>
        <v>-593057</v>
      </c>
      <c r="AV585" s="456">
        <f>+G585-'Departmental PL'!J601</f>
        <v>-4613.1699999999255</v>
      </c>
      <c r="AW585" s="456">
        <f>+H585-'Departmental PL'!K601</f>
        <v>-289467.75</v>
      </c>
      <c r="AX585" s="456">
        <f>+I585-'Departmental PL'!L601</f>
        <v>1230315.83</v>
      </c>
      <c r="AY585" s="456">
        <f>+J585-'Departmental PL'!M601</f>
        <v>893103.25</v>
      </c>
      <c r="AZ585" s="456">
        <f>+K585-'Departmental PL'!N601</f>
        <v>-1229050</v>
      </c>
      <c r="BA585" s="456">
        <f>+L585-'Departmental PL'!O601</f>
        <v>-1186956</v>
      </c>
      <c r="BB585" s="456">
        <f>+M585-'Departmental PL'!P601</f>
        <v>2459365.83</v>
      </c>
      <c r="BC585" s="456">
        <f>+N585-'Departmental PL'!Q601</f>
        <v>2080059.25</v>
      </c>
      <c r="BD585" s="456">
        <f>+O585-'Departmental PL'!R601</f>
        <v>-30110</v>
      </c>
      <c r="BE585" s="456">
        <f>+P585-'Departmental PL'!S601</f>
        <v>-29268</v>
      </c>
      <c r="BF585" s="456">
        <f>+Q585-'Departmental PL'!T601</f>
        <v>-126293</v>
      </c>
      <c r="BG585" s="456">
        <f>+R585-'Departmental PL'!U601</f>
        <v>-111772</v>
      </c>
      <c r="BH585" s="456">
        <f>+S585-'Departmental PL'!V601</f>
        <v>2615768.83</v>
      </c>
      <c r="BI585" s="456">
        <f>+T585-'Departmental PL'!W601</f>
        <v>2221099.25</v>
      </c>
    </row>
    <row r="586" spans="1:61" ht="20.25" hidden="1" customHeight="1" x14ac:dyDescent="0.25">
      <c r="A586" s="2067" t="s">
        <v>1657</v>
      </c>
      <c r="B586" s="2058"/>
      <c r="C586" s="2060"/>
      <c r="D586" s="2060"/>
      <c r="E586" s="2060"/>
      <c r="F586" s="2060"/>
      <c r="G586" s="2060"/>
      <c r="H586" s="2060"/>
      <c r="I586" s="2060"/>
      <c r="J586" s="2060"/>
      <c r="K586" s="2060"/>
      <c r="L586" s="2060"/>
      <c r="M586" s="2060"/>
      <c r="N586" s="2060"/>
      <c r="O586" s="2060"/>
      <c r="P586" s="2060"/>
      <c r="Q586" s="2060"/>
      <c r="R586" s="2060"/>
      <c r="S586" s="2060"/>
      <c r="T586" s="2060"/>
      <c r="AQ586" s="2435" t="str">
        <f>'Departmental PL'!D602</f>
        <v>4230 STRONG WEST PHARMACY*</v>
      </c>
      <c r="AR586" s="456">
        <f>+C586-'Departmental PL'!F602</f>
        <v>0</v>
      </c>
      <c r="AS586" s="456">
        <f>+D586-'Departmental PL'!G602</f>
        <v>0</v>
      </c>
      <c r="AT586" s="456">
        <f>+E586-'Departmental PL'!H602</f>
        <v>0</v>
      </c>
      <c r="AU586" s="456">
        <f>+F586-'Departmental PL'!I602</f>
        <v>0</v>
      </c>
      <c r="AV586" s="456">
        <f>+G586-'Departmental PL'!J602</f>
        <v>-528975.39</v>
      </c>
      <c r="AW586" s="456">
        <f>+H586-'Departmental PL'!K602</f>
        <v>-435364.68</v>
      </c>
      <c r="AX586" s="456">
        <f>+I586-'Departmental PL'!L602</f>
        <v>-528975.39</v>
      </c>
      <c r="AY586" s="456">
        <f>+J586-'Departmental PL'!M602</f>
        <v>-435364.68</v>
      </c>
      <c r="AZ586" s="456">
        <f>+K586-'Departmental PL'!N602</f>
        <v>-554666.54</v>
      </c>
      <c r="BA586" s="456">
        <f>+L586-'Departmental PL'!O602</f>
        <v>-583295.26</v>
      </c>
      <c r="BB586" s="456">
        <f>+M586-'Departmental PL'!P602</f>
        <v>25691.150000000023</v>
      </c>
      <c r="BC586" s="456">
        <f>+N586-'Departmental PL'!Q602</f>
        <v>147930.58000000002</v>
      </c>
      <c r="BD586" s="456">
        <f>+O586-'Departmental PL'!R602</f>
        <v>-125186.18</v>
      </c>
      <c r="BE586" s="456">
        <f>+P586-'Departmental PL'!S602</f>
        <v>-103522.6</v>
      </c>
      <c r="BF586" s="456">
        <f>+Q586-'Departmental PL'!T602</f>
        <v>-110717.57</v>
      </c>
      <c r="BG586" s="456">
        <f>+R586-'Departmental PL'!U602</f>
        <v>-87883.4</v>
      </c>
      <c r="BH586" s="456">
        <f>+S586-'Departmental PL'!V602</f>
        <v>261594.90000000002</v>
      </c>
      <c r="BI586" s="456">
        <f>+T586-'Departmental PL'!W602</f>
        <v>339336.58</v>
      </c>
    </row>
    <row r="587" spans="1:61" ht="20.25" hidden="1" customHeight="1" x14ac:dyDescent="0.25">
      <c r="A587" s="2031" t="s">
        <v>1658</v>
      </c>
      <c r="B587" s="2058"/>
      <c r="C587" s="2060"/>
      <c r="D587" s="2060"/>
      <c r="E587" s="2060"/>
      <c r="F587" s="2060"/>
      <c r="G587" s="2060"/>
      <c r="H587" s="2060"/>
      <c r="I587" s="2060"/>
      <c r="J587" s="2060"/>
      <c r="K587" s="2060"/>
      <c r="L587" s="2060"/>
      <c r="M587" s="2060"/>
      <c r="N587" s="2060"/>
      <c r="O587" s="2060"/>
      <c r="P587" s="2060"/>
      <c r="Q587" s="2060"/>
      <c r="R587" s="2060"/>
      <c r="S587" s="2060"/>
      <c r="T587" s="2060"/>
      <c r="AQ587" s="2435" t="str">
        <f>'Departmental PL'!D603</f>
        <v>RETAIL PHARMACIES (SMH/STIES/LTC)*-420*</v>
      </c>
      <c r="AR587" s="456">
        <f>+C587-'Departmental PL'!F603</f>
        <v>0</v>
      </c>
      <c r="AS587" s="456">
        <f>+D587-'Departmental PL'!G603</f>
        <v>0</v>
      </c>
      <c r="AT587" s="456">
        <f>+E587-'Departmental PL'!H603</f>
        <v>0</v>
      </c>
      <c r="AU587" s="456">
        <f>+F587-'Departmental PL'!I603</f>
        <v>0</v>
      </c>
      <c r="AV587" s="456">
        <f>+G587-'Departmental PL'!J603</f>
        <v>-201605323.57000002</v>
      </c>
      <c r="AW587" s="456">
        <f>+H587-'Departmental PL'!K603</f>
        <v>-156080013.44999999</v>
      </c>
      <c r="AX587" s="456">
        <f>+I587-'Departmental PL'!L603</f>
        <v>-201605323.57000002</v>
      </c>
      <c r="AY587" s="456">
        <f>+J587-'Departmental PL'!M603</f>
        <v>-156080013.44999999</v>
      </c>
      <c r="AZ587" s="456">
        <f>+K587-'Departmental PL'!N603</f>
        <v>-109038497.31</v>
      </c>
      <c r="BA587" s="456">
        <f>+L587-'Departmental PL'!O603</f>
        <v>-97107450.919999987</v>
      </c>
      <c r="BB587" s="456">
        <f>+M587-'Departmental PL'!P603</f>
        <v>-92566826.26000002</v>
      </c>
      <c r="BC587" s="456">
        <f>+N587-'Departmental PL'!Q603</f>
        <v>-58972562.530000001</v>
      </c>
      <c r="BD587" s="456">
        <f>+O587-'Departmental PL'!R603</f>
        <v>-3553187.72</v>
      </c>
      <c r="BE587" s="456">
        <f>+P587-'Departmental PL'!S603</f>
        <v>-3030448.47</v>
      </c>
      <c r="BF587" s="456">
        <f>+Q587-'Departmental PL'!T603</f>
        <v>-11942023.689999999</v>
      </c>
      <c r="BG587" s="456">
        <f>+R587-'Departmental PL'!U603</f>
        <v>-10004464.51</v>
      </c>
      <c r="BH587" s="456">
        <f>+S587-'Departmental PL'!V603</f>
        <v>-77071614.850000024</v>
      </c>
      <c r="BI587" s="456">
        <f>+T587-'Departmental PL'!W603</f>
        <v>-45937649.550000004</v>
      </c>
    </row>
    <row r="588" spans="1:61" ht="20.25" hidden="1" customHeight="1" x14ac:dyDescent="0.25">
      <c r="A588" s="2067" t="s">
        <v>1657</v>
      </c>
      <c r="B588" s="2058"/>
      <c r="C588" s="2060"/>
      <c r="D588" s="2060"/>
      <c r="E588" s="2060"/>
      <c r="F588" s="2060"/>
      <c r="G588" s="2060"/>
      <c r="H588" s="2060"/>
      <c r="I588" s="2060"/>
      <c r="J588" s="2060"/>
      <c r="K588" s="2060"/>
      <c r="L588" s="2060"/>
      <c r="M588" s="2060"/>
      <c r="N588" s="2060"/>
      <c r="O588" s="2060"/>
      <c r="P588" s="2060"/>
      <c r="Q588" s="2060"/>
      <c r="R588" s="2060"/>
      <c r="S588" s="2060"/>
      <c r="T588" s="2060"/>
      <c r="AQ588" s="2435" t="str">
        <f>'Departmental PL'!D604</f>
        <v>INFECTIOUS DISEASE PHARMACY*-421*</v>
      </c>
      <c r="AR588" s="456">
        <f>+C588-'Departmental PL'!F604</f>
        <v>0</v>
      </c>
      <c r="AS588" s="456">
        <f>+D588-'Departmental PL'!G604</f>
        <v>0</v>
      </c>
      <c r="AT588" s="456">
        <f>+E588-'Departmental PL'!H604</f>
        <v>0</v>
      </c>
      <c r="AU588" s="456">
        <f>+F588-'Departmental PL'!I604</f>
        <v>0</v>
      </c>
      <c r="AV588" s="456">
        <f>+G588-'Departmental PL'!J604</f>
        <v>-10371798.59</v>
      </c>
      <c r="AW588" s="456">
        <f>+H588-'Departmental PL'!K604</f>
        <v>-11108417.26</v>
      </c>
      <c r="AX588" s="456">
        <f>+I588-'Departmental PL'!L604</f>
        <v>-10371798.59</v>
      </c>
      <c r="AY588" s="456">
        <f>+J588-'Departmental PL'!M604</f>
        <v>-11108417.26</v>
      </c>
      <c r="AZ588" s="456">
        <f>+K588-'Departmental PL'!N604</f>
        <v>-5074669.4399999995</v>
      </c>
      <c r="BA588" s="456">
        <f>+L588-'Departmental PL'!O604</f>
        <v>-5488387.54</v>
      </c>
      <c r="BB588" s="456">
        <f>+M588-'Departmental PL'!P604</f>
        <v>-5297129.1500000004</v>
      </c>
      <c r="BC588" s="456">
        <f>+N588-'Departmental PL'!Q604</f>
        <v>-5620029.7199999997</v>
      </c>
      <c r="BD588" s="456">
        <f>+O588-'Departmental PL'!R604</f>
        <v>-163486.76999999999</v>
      </c>
      <c r="BE588" s="456">
        <f>+P588-'Departmental PL'!S604</f>
        <v>-169034.53</v>
      </c>
      <c r="BF588" s="456">
        <f>+Q588-'Departmental PL'!T604</f>
        <v>-538039.99</v>
      </c>
      <c r="BG588" s="456">
        <f>+R588-'Departmental PL'!U604</f>
        <v>-556362.99</v>
      </c>
      <c r="BH588" s="456">
        <f>+S588-'Departmental PL'!V604</f>
        <v>-4595602.3900000006</v>
      </c>
      <c r="BI588" s="456">
        <f>+T588-'Departmental PL'!W604</f>
        <v>-4894632.1999999993</v>
      </c>
    </row>
    <row r="589" spans="1:61" ht="20.25" hidden="1" customHeight="1" x14ac:dyDescent="0.25">
      <c r="A589" s="2032" t="s">
        <v>1658</v>
      </c>
      <c r="B589" s="2069" t="s">
        <v>2306</v>
      </c>
      <c r="C589" s="2070"/>
      <c r="D589" s="2070"/>
      <c r="E589" s="2070"/>
      <c r="F589" s="2070"/>
      <c r="G589" s="2070"/>
      <c r="H589" s="2070"/>
      <c r="I589" s="2070"/>
      <c r="J589" s="2070"/>
      <c r="K589" s="2070"/>
      <c r="L589" s="2070"/>
      <c r="M589" s="2070"/>
      <c r="N589" s="2070"/>
      <c r="O589" s="2070"/>
      <c r="P589" s="2070"/>
      <c r="Q589" s="2070"/>
      <c r="R589" s="2070"/>
      <c r="S589" s="2070"/>
      <c r="T589" s="2070"/>
      <c r="U589" s="2061" t="str">
        <f t="shared" si="5"/>
        <v>Total OUTPATIENT</v>
      </c>
      <c r="W589" s="455" t="b">
        <f>+'17HPM_DATA_INPUT'!C367='17_AUDIT_TOTALS_CK'!U589</f>
        <v>1</v>
      </c>
      <c r="X589" s="2065">
        <f>+'17HPM_DATA_INPUT'!D367-'17_AUDIT_TOTALS_CK'!C589</f>
        <v>106218</v>
      </c>
      <c r="Y589" s="2065">
        <f>+'17HPM_DATA_INPUT'!E367-'17_AUDIT_TOTALS_CK'!D589</f>
        <v>97521</v>
      </c>
      <c r="Z589" s="2065">
        <f>+'17HPM_DATA_INPUT'!F367-'17_AUDIT_TOTALS_CK'!E589</f>
        <v>6352115</v>
      </c>
      <c r="AA589" s="2065">
        <f>+'17HPM_DATA_INPUT'!G367-'17_AUDIT_TOTALS_CK'!F589</f>
        <v>5084674</v>
      </c>
      <c r="AB589" s="2065">
        <f>+'17HPM_DATA_INPUT'!H367-'17_AUDIT_TOTALS_CK'!G589</f>
        <v>234091157</v>
      </c>
      <c r="AC589" s="2065">
        <f>+'17HPM_DATA_INPUT'!I367-'17_AUDIT_TOTALS_CK'!H589</f>
        <v>194716330</v>
      </c>
      <c r="AD589" s="2065">
        <f>+'17HPM_DATA_INPUT'!J367-'17_AUDIT_TOTALS_CK'!I589</f>
        <v>111967374</v>
      </c>
      <c r="AE589" s="2065">
        <f>+'17HPM_DATA_INPUT'!K367-'17_AUDIT_TOTALS_CK'!J589</f>
        <v>94894545</v>
      </c>
      <c r="AF589" s="2065">
        <f>+'17HPM_DATA_INPUT'!L367-'17_AUDIT_TOTALS_CK'!K589</f>
        <v>70515968</v>
      </c>
      <c r="AG589" s="2065">
        <f>+'17HPM_DATA_INPUT'!M367-'17_AUDIT_TOTALS_CK'!L589</f>
        <v>59739764</v>
      </c>
      <c r="AH589" s="2065">
        <f>+'17HPM_DATA_INPUT'!N367-'17_AUDIT_TOTALS_CK'!M589</f>
        <v>41451405</v>
      </c>
      <c r="AI589" s="2065">
        <f>+'17HPM_DATA_INPUT'!O367-'17_AUDIT_TOTALS_CK'!N589</f>
        <v>35154781</v>
      </c>
      <c r="AJ589" s="2065">
        <f>+'17HPM_DATA_INPUT'!P367-'17_AUDIT_TOTALS_CK'!O589</f>
        <v>191038</v>
      </c>
      <c r="AK589" s="2065">
        <f>+'17HPM_DATA_INPUT'!Q367-'17_AUDIT_TOTALS_CK'!P589</f>
        <v>181567</v>
      </c>
      <c r="AL589" s="2065">
        <f>+'17HPM_DATA_INPUT'!R367-'17_AUDIT_TOTALS_CK'!Q589</f>
        <v>2864471</v>
      </c>
      <c r="AM589" s="2065">
        <f>+'17HPM_DATA_INPUT'!S367-'17_AUDIT_TOTALS_CK'!R589</f>
        <v>2622385</v>
      </c>
      <c r="AN589" s="2065">
        <f>+'17HPM_DATA_INPUT'!T367-'17_AUDIT_TOTALS_CK'!S589</f>
        <v>38395897</v>
      </c>
      <c r="AO589" s="2065">
        <f>+'17HPM_DATA_INPUT'!U367-'17_AUDIT_TOTALS_CK'!T589</f>
        <v>32350828</v>
      </c>
      <c r="AQ589" s="2069" t="str">
        <f>'Departmental PL'!D605</f>
        <v>Total OUTPATIENT</v>
      </c>
      <c r="AR589" s="456">
        <f>+C589-'Departmental PL'!F605</f>
        <v>-106218</v>
      </c>
      <c r="AS589" s="456">
        <f>+D589-'Departmental PL'!G605</f>
        <v>-97521</v>
      </c>
      <c r="AT589" s="456">
        <f>+E589-'Departmental PL'!H605</f>
        <v>-6352115</v>
      </c>
      <c r="AU589" s="456">
        <f>+F589-'Departmental PL'!I605</f>
        <v>-5084674</v>
      </c>
      <c r="AV589" s="456">
        <f>+G589-'Departmental PL'!J605</f>
        <v>-444704839.71999997</v>
      </c>
      <c r="AW589" s="456">
        <f>+H589-'Departmental PL'!K605</f>
        <v>-360785309.13999999</v>
      </c>
      <c r="AX589" s="456">
        <f>+I589-'Departmental PL'!L605</f>
        <v>-322581055.71999997</v>
      </c>
      <c r="AY589" s="456">
        <f>+J589-'Departmental PL'!M605</f>
        <v>-260963524.13999999</v>
      </c>
      <c r="AZ589" s="456">
        <f>+K589-'Departmental PL'!N605</f>
        <v>-185183801.29000002</v>
      </c>
      <c r="BA589" s="456">
        <f>+L589-'Departmental PL'!O605</f>
        <v>-162918898.71999997</v>
      </c>
      <c r="BB589" s="456">
        <f>+M589-'Departmental PL'!P605</f>
        <v>-137397254.42999995</v>
      </c>
      <c r="BC589" s="456">
        <f>+N589-'Departmental PL'!Q605</f>
        <v>-98044625.420000017</v>
      </c>
      <c r="BD589" s="456">
        <f>+O589-'Departmental PL'!R605</f>
        <v>-4032898.6700000004</v>
      </c>
      <c r="BE589" s="456">
        <f>+P589-'Departmental PL'!S605</f>
        <v>-3484572.6</v>
      </c>
      <c r="BF589" s="456">
        <f>+Q589-'Departmental PL'!T605</f>
        <v>-15455252.25</v>
      </c>
      <c r="BG589" s="456">
        <f>+R589-'Departmental PL'!U605</f>
        <v>-13271095.9</v>
      </c>
      <c r="BH589" s="456">
        <f>+S589-'Departmental PL'!V605</f>
        <v>-117909103.50999995</v>
      </c>
      <c r="BI589" s="456">
        <f>+T589-'Departmental PL'!W605</f>
        <v>-81288956.920000017</v>
      </c>
    </row>
    <row r="590" spans="1:61" ht="20.25" hidden="1" customHeight="1" x14ac:dyDescent="0.25">
      <c r="A590" s="2067" t="s">
        <v>1657</v>
      </c>
      <c r="B590" s="2058" t="s">
        <v>2482</v>
      </c>
      <c r="C590" s="2060"/>
      <c r="D590" s="2060"/>
      <c r="E590" s="2060"/>
      <c r="F590" s="2060"/>
      <c r="G590" s="2060"/>
      <c r="H590" s="2060"/>
      <c r="I590" s="2060"/>
      <c r="J590" s="2060"/>
      <c r="K590" s="2060"/>
      <c r="L590" s="2060"/>
      <c r="M590" s="2060"/>
      <c r="N590" s="2060"/>
      <c r="O590" s="2060"/>
      <c r="P590" s="2060"/>
      <c r="Q590" s="2060"/>
      <c r="R590" s="2060"/>
      <c r="S590" s="2060"/>
      <c r="T590" s="2060"/>
      <c r="U590" s="2061" t="str">
        <f t="shared" si="5"/>
        <v>4160 SMH CC PHARMACY at PLUTA</v>
      </c>
      <c r="W590" s="455" t="b">
        <f>+'17HPM_DATA_INPUT'!C368='17_AUDIT_TOTALS_CK'!U590</f>
        <v>1</v>
      </c>
      <c r="X590" s="2065">
        <f>+'17HPM_DATA_INPUT'!D368-'17_AUDIT_TOTALS_CK'!C590</f>
        <v>0</v>
      </c>
      <c r="Y590" s="2065">
        <f>+'17HPM_DATA_INPUT'!E368-'17_AUDIT_TOTALS_CK'!D590</f>
        <v>2</v>
      </c>
      <c r="Z590" s="2065">
        <f>+'17HPM_DATA_INPUT'!F368-'17_AUDIT_TOTALS_CK'!E590</f>
        <v>0</v>
      </c>
      <c r="AA590" s="2065">
        <f>+'17HPM_DATA_INPUT'!G368-'17_AUDIT_TOTALS_CK'!F590</f>
        <v>630</v>
      </c>
      <c r="AB590" s="2065">
        <f>+'17HPM_DATA_INPUT'!H368-'17_AUDIT_TOTALS_CK'!G590</f>
        <v>0</v>
      </c>
      <c r="AC590" s="2065">
        <f>+'17HPM_DATA_INPUT'!I368-'17_AUDIT_TOTALS_CK'!H590</f>
        <v>4850</v>
      </c>
      <c r="AD590" s="2065">
        <f>+'17HPM_DATA_INPUT'!J368-'17_AUDIT_TOTALS_CK'!I590</f>
        <v>0</v>
      </c>
      <c r="AE590" s="2065">
        <f>+'17HPM_DATA_INPUT'!K368-'17_AUDIT_TOTALS_CK'!J590</f>
        <v>2416</v>
      </c>
      <c r="AF590" s="2065">
        <f>+'17HPM_DATA_INPUT'!L368-'17_AUDIT_TOTALS_CK'!K590</f>
        <v>0</v>
      </c>
      <c r="AG590" s="2065">
        <f>+'17HPM_DATA_INPUT'!M368-'17_AUDIT_TOTALS_CK'!L590</f>
        <v>1368</v>
      </c>
      <c r="AH590" s="2065">
        <f>+'17HPM_DATA_INPUT'!N368-'17_AUDIT_TOTALS_CK'!M590</f>
        <v>0</v>
      </c>
      <c r="AI590" s="2065">
        <f>+'17HPM_DATA_INPUT'!O368-'17_AUDIT_TOTALS_CK'!N590</f>
        <v>1048</v>
      </c>
      <c r="AJ590" s="2065">
        <f>+'17HPM_DATA_INPUT'!P368-'17_AUDIT_TOTALS_CK'!O590</f>
        <v>0</v>
      </c>
      <c r="AK590" s="2065">
        <f>+'17HPM_DATA_INPUT'!Q368-'17_AUDIT_TOTALS_CK'!P590</f>
        <v>0</v>
      </c>
      <c r="AL590" s="2065">
        <f>+'17HPM_DATA_INPUT'!R368-'17_AUDIT_TOTALS_CK'!Q590</f>
        <v>0</v>
      </c>
      <c r="AM590" s="2065">
        <f>+'17HPM_DATA_INPUT'!S368-'17_AUDIT_TOTALS_CK'!R590</f>
        <v>57</v>
      </c>
      <c r="AN590" s="2065">
        <f>+'17HPM_DATA_INPUT'!T368-'17_AUDIT_TOTALS_CK'!S590</f>
        <v>0</v>
      </c>
      <c r="AO590" s="2065">
        <f>+'17HPM_DATA_INPUT'!U368-'17_AUDIT_TOTALS_CK'!T590</f>
        <v>992</v>
      </c>
      <c r="AQ590" s="455" t="str">
        <f>'Departmental PL'!D606</f>
        <v>4160 SMH CC PHARMACY at PLUTA</v>
      </c>
      <c r="AR590" s="456">
        <f>+C590-'Departmental PL'!F606</f>
        <v>0</v>
      </c>
      <c r="AS590" s="456">
        <f>+D590-'Departmental PL'!G606</f>
        <v>-2</v>
      </c>
      <c r="AT590" s="456">
        <f>+E590-'Departmental PL'!H606</f>
        <v>0</v>
      </c>
      <c r="AU590" s="456">
        <f>+F590-'Departmental PL'!I606</f>
        <v>-630</v>
      </c>
      <c r="AV590" s="456">
        <f>+G590-'Departmental PL'!J606</f>
        <v>0</v>
      </c>
      <c r="AW590" s="456">
        <f>+H590-'Departmental PL'!K606</f>
        <v>-4850</v>
      </c>
      <c r="AX590" s="456">
        <f>+I590-'Departmental PL'!L606</f>
        <v>0</v>
      </c>
      <c r="AY590" s="456">
        <f>+J590-'Departmental PL'!M606</f>
        <v>-2416</v>
      </c>
      <c r="AZ590" s="456">
        <f>+K590-'Departmental PL'!N606</f>
        <v>0</v>
      </c>
      <c r="BA590" s="456">
        <f>+L590-'Departmental PL'!O606</f>
        <v>-1368</v>
      </c>
      <c r="BB590" s="456">
        <f>+M590-'Departmental PL'!P606</f>
        <v>0</v>
      </c>
      <c r="BC590" s="456">
        <f>+N590-'Departmental PL'!Q606</f>
        <v>-1048</v>
      </c>
      <c r="BD590" s="456">
        <f>+O590-'Departmental PL'!R606</f>
        <v>0</v>
      </c>
      <c r="BE590" s="456">
        <f>+P590-'Departmental PL'!S606</f>
        <v>0</v>
      </c>
      <c r="BF590" s="456">
        <f>+Q590-'Departmental PL'!T606</f>
        <v>0</v>
      </c>
      <c r="BG590" s="456">
        <f>+R590-'Departmental PL'!U606</f>
        <v>-57</v>
      </c>
      <c r="BH590" s="456">
        <f>+S590-'Departmental PL'!V606</f>
        <v>0</v>
      </c>
      <c r="BI590" s="456">
        <f>+T590-'Departmental PL'!W606</f>
        <v>-991</v>
      </c>
    </row>
    <row r="591" spans="1:61" ht="20.25" hidden="1" customHeight="1" x14ac:dyDescent="0.25">
      <c r="A591" s="2033" t="s">
        <v>1658</v>
      </c>
      <c r="B591" s="2058"/>
      <c r="C591" s="2060"/>
      <c r="D591" s="2060"/>
      <c r="E591" s="2060"/>
      <c r="F591" s="2060"/>
      <c r="G591" s="2060"/>
      <c r="H591" s="2060"/>
      <c r="I591" s="2060"/>
      <c r="J591" s="2060"/>
      <c r="K591" s="2060"/>
      <c r="L591" s="2060"/>
      <c r="M591" s="2060"/>
      <c r="N591" s="2060"/>
      <c r="O591" s="2060"/>
      <c r="P591" s="2060"/>
      <c r="Q591" s="2060"/>
      <c r="R591" s="2060"/>
      <c r="S591" s="2060"/>
      <c r="T591" s="2060"/>
      <c r="AQ591" s="455" t="str">
        <f>'Departmental PL'!D607</f>
        <v>4170 CANCER CENTER PHARMACY at HH</v>
      </c>
      <c r="AR591" s="456">
        <f>+C591-'Departmental PL'!F607</f>
        <v>0</v>
      </c>
      <c r="AS591" s="456">
        <f>+D591-'Departmental PL'!G607</f>
        <v>0</v>
      </c>
      <c r="AT591" s="456">
        <f>+E591-'Departmental PL'!H607</f>
        <v>0</v>
      </c>
      <c r="AU591" s="456">
        <f>+F591-'Departmental PL'!I607</f>
        <v>0</v>
      </c>
      <c r="AV591" s="456">
        <f>+G591-'Departmental PL'!J607</f>
        <v>0</v>
      </c>
      <c r="AW591" s="456">
        <f>+H591-'Departmental PL'!K607</f>
        <v>0</v>
      </c>
      <c r="AX591" s="456">
        <f>+I591-'Departmental PL'!L607</f>
        <v>0</v>
      </c>
      <c r="AY591" s="456">
        <f>+J591-'Departmental PL'!M607</f>
        <v>0</v>
      </c>
      <c r="AZ591" s="456">
        <f>+K591-'Departmental PL'!N607</f>
        <v>0</v>
      </c>
      <c r="BA591" s="456">
        <f>+L591-'Departmental PL'!O607</f>
        <v>0</v>
      </c>
      <c r="BB591" s="456">
        <f>+M591-'Departmental PL'!P607</f>
        <v>0</v>
      </c>
      <c r="BC591" s="456">
        <f>+N591-'Departmental PL'!Q607</f>
        <v>0</v>
      </c>
      <c r="BD591" s="456">
        <f>+O591-'Departmental PL'!R607</f>
        <v>0</v>
      </c>
      <c r="BE591" s="456">
        <f>+P591-'Departmental PL'!S607</f>
        <v>0</v>
      </c>
      <c r="BF591" s="456">
        <f>+Q591-'Departmental PL'!T607</f>
        <v>0</v>
      </c>
      <c r="BG591" s="456">
        <f>+R591-'Departmental PL'!U607</f>
        <v>0</v>
      </c>
      <c r="BH591" s="456">
        <f>+S591-'Departmental PL'!V607</f>
        <v>0</v>
      </c>
      <c r="BI591" s="456">
        <f>+T591-'Departmental PL'!W607</f>
        <v>0</v>
      </c>
    </row>
    <row r="592" spans="1:61" ht="20.25" hidden="1" customHeight="1" x14ac:dyDescent="0.25">
      <c r="A592" s="2095"/>
      <c r="B592" s="2058" t="s">
        <v>2484</v>
      </c>
      <c r="C592" s="2060"/>
      <c r="D592" s="2060"/>
      <c r="E592" s="2060"/>
      <c r="F592" s="2060"/>
      <c r="G592" s="2060"/>
      <c r="H592" s="2060"/>
      <c r="I592" s="2060"/>
      <c r="J592" s="2060"/>
      <c r="K592" s="2060"/>
      <c r="L592" s="2060"/>
      <c r="M592" s="2060"/>
      <c r="N592" s="2060"/>
      <c r="O592" s="2060"/>
      <c r="P592" s="2060"/>
      <c r="Q592" s="2060"/>
      <c r="R592" s="2060"/>
      <c r="S592" s="2060"/>
      <c r="T592" s="2060"/>
      <c r="U592" s="2061" t="str">
        <f t="shared" si="5"/>
        <v>4180 CANCER CENTER PHARMACY</v>
      </c>
      <c r="W592" s="455" t="b">
        <f>+'17HPM_DATA_INPUT'!C369='17_AUDIT_TOTALS_CK'!U592</f>
        <v>1</v>
      </c>
      <c r="X592" s="2065">
        <f>+'17HPM_DATA_INPUT'!D369-'17_AUDIT_TOTALS_CK'!C592</f>
        <v>2</v>
      </c>
      <c r="Y592" s="2065">
        <f>+'17HPM_DATA_INPUT'!E369-'17_AUDIT_TOTALS_CK'!D592</f>
        <v>2</v>
      </c>
      <c r="Z592" s="2065">
        <f>+'17HPM_DATA_INPUT'!F369-'17_AUDIT_TOTALS_CK'!E592</f>
        <v>58</v>
      </c>
      <c r="AA592" s="2065">
        <f>+'17HPM_DATA_INPUT'!G369-'17_AUDIT_TOTALS_CK'!F592</f>
        <v>16</v>
      </c>
      <c r="AB592" s="2065">
        <f>+'17HPM_DATA_INPUT'!H369-'17_AUDIT_TOTALS_CK'!G592</f>
        <v>221</v>
      </c>
      <c r="AC592" s="2065">
        <f>+'17HPM_DATA_INPUT'!I369-'17_AUDIT_TOTALS_CK'!H592</f>
        <v>66</v>
      </c>
      <c r="AD592" s="2065">
        <f>+'17HPM_DATA_INPUT'!J369-'17_AUDIT_TOTALS_CK'!I592</f>
        <v>47</v>
      </c>
      <c r="AE592" s="2065">
        <f>+'17HPM_DATA_INPUT'!K369-'17_AUDIT_TOTALS_CK'!J592</f>
        <v>17</v>
      </c>
      <c r="AF592" s="2065">
        <f>+'17HPM_DATA_INPUT'!L369-'17_AUDIT_TOTALS_CK'!K592</f>
        <v>68</v>
      </c>
      <c r="AG592" s="2065">
        <f>+'17HPM_DATA_INPUT'!M369-'17_AUDIT_TOTALS_CK'!L592</f>
        <v>20</v>
      </c>
      <c r="AH592" s="2065">
        <f>+'17HPM_DATA_INPUT'!N369-'17_AUDIT_TOTALS_CK'!M592</f>
        <v>-22</v>
      </c>
      <c r="AI592" s="2065">
        <f>+'17HPM_DATA_INPUT'!O369-'17_AUDIT_TOTALS_CK'!N592</f>
        <v>-4</v>
      </c>
      <c r="AJ592" s="2065">
        <f>+'17HPM_DATA_INPUT'!P369-'17_AUDIT_TOTALS_CK'!O592</f>
        <v>0</v>
      </c>
      <c r="AK592" s="2065">
        <f>+'17HPM_DATA_INPUT'!Q369-'17_AUDIT_TOTALS_CK'!P592</f>
        <v>0</v>
      </c>
      <c r="AL592" s="2065">
        <f>+'17HPM_DATA_INPUT'!R369-'17_AUDIT_TOTALS_CK'!Q592</f>
        <v>3</v>
      </c>
      <c r="AM592" s="2065">
        <f>+'17HPM_DATA_INPUT'!S369-'17_AUDIT_TOTALS_CK'!R592</f>
        <v>1</v>
      </c>
      <c r="AN592" s="2065">
        <f>+'17HPM_DATA_INPUT'!T369-'17_AUDIT_TOTALS_CK'!S592</f>
        <v>-25</v>
      </c>
      <c r="AO592" s="2065">
        <f>+'17HPM_DATA_INPUT'!U369-'17_AUDIT_TOTALS_CK'!T592</f>
        <v>-5</v>
      </c>
      <c r="AQ592" s="455" t="str">
        <f>'Departmental PL'!D608</f>
        <v>4180 CANCER CENTER PHARMACY</v>
      </c>
      <c r="AR592" s="456">
        <f>+C592-'Departmental PL'!F608</f>
        <v>-2</v>
      </c>
      <c r="AS592" s="456">
        <f>+D592-'Departmental PL'!G608</f>
        <v>-2</v>
      </c>
      <c r="AT592" s="456">
        <f>+E592-'Departmental PL'!H608</f>
        <v>-58</v>
      </c>
      <c r="AU592" s="456">
        <f>+F592-'Departmental PL'!I608</f>
        <v>-16</v>
      </c>
      <c r="AV592" s="456">
        <f>+G592-'Departmental PL'!J608</f>
        <v>-221</v>
      </c>
      <c r="AW592" s="456">
        <f>+H592-'Departmental PL'!K608</f>
        <v>-66</v>
      </c>
      <c r="AX592" s="456">
        <f>+I592-'Departmental PL'!L608</f>
        <v>-47</v>
      </c>
      <c r="AY592" s="456">
        <f>+J592-'Departmental PL'!M608</f>
        <v>-17</v>
      </c>
      <c r="AZ592" s="456">
        <f>+K592-'Departmental PL'!N608</f>
        <v>-68</v>
      </c>
      <c r="BA592" s="456">
        <f>+L592-'Departmental PL'!O608</f>
        <v>-20</v>
      </c>
      <c r="BB592" s="456">
        <f>+M592-'Departmental PL'!P608</f>
        <v>21</v>
      </c>
      <c r="BC592" s="456">
        <f>+N592-'Departmental PL'!Q608</f>
        <v>3</v>
      </c>
      <c r="BD592" s="456">
        <f>+O592-'Departmental PL'!R608</f>
        <v>0</v>
      </c>
      <c r="BE592" s="456">
        <f>+P592-'Departmental PL'!S608</f>
        <v>0</v>
      </c>
      <c r="BF592" s="456">
        <f>+Q592-'Departmental PL'!T608</f>
        <v>-3</v>
      </c>
      <c r="BG592" s="456">
        <f>+R592-'Departmental PL'!U608</f>
        <v>-1</v>
      </c>
      <c r="BH592" s="456">
        <f>+S592-'Departmental PL'!V608</f>
        <v>24</v>
      </c>
      <c r="BI592" s="456">
        <f>+T592-'Departmental PL'!W608</f>
        <v>4</v>
      </c>
    </row>
    <row r="593" spans="1:61" ht="20.25" hidden="1" customHeight="1" x14ac:dyDescent="0.25">
      <c r="A593" s="2095"/>
      <c r="B593" s="2058"/>
      <c r="C593" s="2060"/>
      <c r="D593" s="2060"/>
      <c r="E593" s="2060"/>
      <c r="F593" s="2060"/>
      <c r="G593" s="2060"/>
      <c r="H593" s="2060"/>
      <c r="I593" s="2060"/>
      <c r="J593" s="2060"/>
      <c r="K593" s="2060"/>
      <c r="L593" s="2060"/>
      <c r="M593" s="2060"/>
      <c r="N593" s="2060"/>
      <c r="O593" s="2060"/>
      <c r="P593" s="2060"/>
      <c r="Q593" s="2060"/>
      <c r="R593" s="2060"/>
      <c r="S593" s="2060"/>
      <c r="T593" s="2060"/>
      <c r="AQ593" s="455" t="str">
        <f>'Departmental PL'!D609</f>
        <v xml:space="preserve">4190 AMBULATORY PHARMACY </v>
      </c>
      <c r="AR593" s="456">
        <f>+C593-'Departmental PL'!F609</f>
        <v>0</v>
      </c>
      <c r="AS593" s="456">
        <f>+D593-'Departmental PL'!G609</f>
        <v>0</v>
      </c>
      <c r="AT593" s="456">
        <f>+E593-'Departmental PL'!H609</f>
        <v>0</v>
      </c>
      <c r="AU593" s="456">
        <f>+F593-'Departmental PL'!I609</f>
        <v>0</v>
      </c>
      <c r="AV593" s="456">
        <f>+G593-'Departmental PL'!J609</f>
        <v>0</v>
      </c>
      <c r="AW593" s="456">
        <f>+H593-'Departmental PL'!K609</f>
        <v>0</v>
      </c>
      <c r="AX593" s="456">
        <f>+I593-'Departmental PL'!L609</f>
        <v>0</v>
      </c>
      <c r="AY593" s="456">
        <f>+J593-'Departmental PL'!M609</f>
        <v>0</v>
      </c>
      <c r="AZ593" s="456">
        <f>+K593-'Departmental PL'!N609</f>
        <v>0</v>
      </c>
      <c r="BA593" s="456">
        <f>+L593-'Departmental PL'!O609</f>
        <v>0</v>
      </c>
      <c r="BB593" s="456">
        <f>+M593-'Departmental PL'!P609</f>
        <v>0</v>
      </c>
      <c r="BC593" s="456">
        <f>+N593-'Departmental PL'!Q609</f>
        <v>0</v>
      </c>
      <c r="BD593" s="456">
        <f>+O593-'Departmental PL'!R609</f>
        <v>0</v>
      </c>
      <c r="BE593" s="456">
        <f>+P593-'Departmental PL'!S609</f>
        <v>0</v>
      </c>
      <c r="BF593" s="456">
        <f>+Q593-'Departmental PL'!T609</f>
        <v>0</v>
      </c>
      <c r="BG593" s="456">
        <f>+R593-'Departmental PL'!U609</f>
        <v>0</v>
      </c>
      <c r="BH593" s="456">
        <f>+S593-'Departmental PL'!V609</f>
        <v>0</v>
      </c>
      <c r="BI593" s="456">
        <f>+T593-'Departmental PL'!W609</f>
        <v>0</v>
      </c>
    </row>
    <row r="594" spans="1:61" ht="20.25" hidden="1" customHeight="1" x14ac:dyDescent="0.25">
      <c r="A594" s="2095"/>
      <c r="B594" s="2058"/>
      <c r="C594" s="2060"/>
      <c r="D594" s="2060"/>
      <c r="E594" s="2060"/>
      <c r="F594" s="2060"/>
      <c r="G594" s="2060"/>
      <c r="H594" s="2060"/>
      <c r="I594" s="2060"/>
      <c r="J594" s="2060"/>
      <c r="K594" s="2060"/>
      <c r="L594" s="2060"/>
      <c r="M594" s="2060"/>
      <c r="N594" s="2060"/>
      <c r="O594" s="2060"/>
      <c r="P594" s="2060"/>
      <c r="Q594" s="2060"/>
      <c r="R594" s="2060"/>
      <c r="S594" s="2060"/>
      <c r="T594" s="2060"/>
      <c r="AQ594" s="455" t="str">
        <f>'Departmental PL'!D610</f>
        <v xml:space="preserve">4200 O/P PHARMACY </v>
      </c>
      <c r="AR594" s="456">
        <f>+C594-'Departmental PL'!F610</f>
        <v>0</v>
      </c>
      <c r="AS594" s="456">
        <f>+D594-'Departmental PL'!G610</f>
        <v>0</v>
      </c>
      <c r="AT594" s="456">
        <f>+E594-'Departmental PL'!H610</f>
        <v>0</v>
      </c>
      <c r="AU594" s="456">
        <f>+F594-'Departmental PL'!I610</f>
        <v>0</v>
      </c>
      <c r="AV594" s="456">
        <f>+G594-'Departmental PL'!J610</f>
        <v>0</v>
      </c>
      <c r="AW594" s="456">
        <f>+H594-'Departmental PL'!K610</f>
        <v>0</v>
      </c>
      <c r="AX594" s="456">
        <f>+I594-'Departmental PL'!L610</f>
        <v>0</v>
      </c>
      <c r="AY594" s="456">
        <f>+J594-'Departmental PL'!M610</f>
        <v>0</v>
      </c>
      <c r="AZ594" s="456">
        <f>+K594-'Departmental PL'!N610</f>
        <v>0</v>
      </c>
      <c r="BA594" s="456">
        <f>+L594-'Departmental PL'!O610</f>
        <v>0</v>
      </c>
      <c r="BB594" s="456">
        <f>+M594-'Departmental PL'!P610</f>
        <v>0</v>
      </c>
      <c r="BC594" s="456">
        <f>+N594-'Departmental PL'!Q610</f>
        <v>0</v>
      </c>
      <c r="BD594" s="456">
        <f>+O594-'Departmental PL'!R610</f>
        <v>0</v>
      </c>
      <c r="BE594" s="456">
        <f>+P594-'Departmental PL'!S610</f>
        <v>0</v>
      </c>
      <c r="BF594" s="456">
        <f>+Q594-'Departmental PL'!T610</f>
        <v>0</v>
      </c>
      <c r="BG594" s="456">
        <f>+R594-'Departmental PL'!U610</f>
        <v>0</v>
      </c>
      <c r="BH594" s="456">
        <f>+S594-'Departmental PL'!V610</f>
        <v>0</v>
      </c>
      <c r="BI594" s="456">
        <f>+T594-'Departmental PL'!W610</f>
        <v>0</v>
      </c>
    </row>
    <row r="595" spans="1:61" ht="20.25" hidden="1" customHeight="1" x14ac:dyDescent="0.25">
      <c r="A595" s="2067" t="s">
        <v>1659</v>
      </c>
      <c r="B595" s="2058" t="s">
        <v>2485</v>
      </c>
      <c r="C595" s="2060"/>
      <c r="D595" s="2060"/>
      <c r="E595" s="2060"/>
      <c r="F595" s="2060"/>
      <c r="G595" s="2060"/>
      <c r="H595" s="2060"/>
      <c r="I595" s="2060"/>
      <c r="J595" s="2060"/>
      <c r="K595" s="2060"/>
      <c r="L595" s="2060"/>
      <c r="M595" s="2060"/>
      <c r="N595" s="2060"/>
      <c r="O595" s="2060"/>
      <c r="P595" s="2060"/>
      <c r="Q595" s="2060"/>
      <c r="R595" s="2060"/>
      <c r="S595" s="2060"/>
      <c r="T595" s="2060"/>
      <c r="U595" s="2061" t="str">
        <f t="shared" si="5"/>
        <v>4220 PHARMACY (I/P)</v>
      </c>
      <c r="W595" s="455" t="b">
        <f>+'17HPM_DATA_INPUT'!C370='17_AUDIT_TOTALS_CK'!U595</f>
        <v>1</v>
      </c>
      <c r="X595" s="2065">
        <f>+'17HPM_DATA_INPUT'!D370-'17_AUDIT_TOTALS_CK'!C595</f>
        <v>31784</v>
      </c>
      <c r="Y595" s="2065">
        <f>+'17HPM_DATA_INPUT'!E370-'17_AUDIT_TOTALS_CK'!D595</f>
        <v>30267</v>
      </c>
      <c r="Z595" s="2065">
        <f>+'17HPM_DATA_INPUT'!F370-'17_AUDIT_TOTALS_CK'!E595</f>
        <v>2189724</v>
      </c>
      <c r="AA595" s="2065">
        <f>+'17HPM_DATA_INPUT'!G370-'17_AUDIT_TOTALS_CK'!F595</f>
        <v>1234765</v>
      </c>
      <c r="AB595" s="2065">
        <f>+'17HPM_DATA_INPUT'!H370-'17_AUDIT_TOTALS_CK'!G595</f>
        <v>7101292</v>
      </c>
      <c r="AC595" s="2065">
        <f>+'17HPM_DATA_INPUT'!I370-'17_AUDIT_TOTALS_CK'!H595</f>
        <v>6290301</v>
      </c>
      <c r="AD595" s="2065">
        <f>+'17HPM_DATA_INPUT'!J370-'17_AUDIT_TOTALS_CK'!I595</f>
        <v>2958594</v>
      </c>
      <c r="AE595" s="2065">
        <f>+'17HPM_DATA_INPUT'!K370-'17_AUDIT_TOTALS_CK'!J595</f>
        <v>2690458</v>
      </c>
      <c r="AF595" s="2065">
        <f>+'17HPM_DATA_INPUT'!L370-'17_AUDIT_TOTALS_CK'!K595</f>
        <v>4585795</v>
      </c>
      <c r="AG595" s="2065">
        <f>+'17HPM_DATA_INPUT'!M370-'17_AUDIT_TOTALS_CK'!L595</f>
        <v>3918402</v>
      </c>
      <c r="AH595" s="2065">
        <f>+'17HPM_DATA_INPUT'!N370-'17_AUDIT_TOTALS_CK'!M595</f>
        <v>-1627201</v>
      </c>
      <c r="AI595" s="2065">
        <f>+'17HPM_DATA_INPUT'!O370-'17_AUDIT_TOTALS_CK'!N595</f>
        <v>-1227944</v>
      </c>
      <c r="AJ595" s="2065">
        <f>+'17HPM_DATA_INPUT'!P370-'17_AUDIT_TOTALS_CK'!O595</f>
        <v>111735</v>
      </c>
      <c r="AK595" s="2065">
        <f>+'17HPM_DATA_INPUT'!Q370-'17_AUDIT_TOTALS_CK'!P595</f>
        <v>91376</v>
      </c>
      <c r="AL595" s="2065">
        <f>+'17HPM_DATA_INPUT'!R370-'17_AUDIT_TOTALS_CK'!Q595</f>
        <v>468665</v>
      </c>
      <c r="AM595" s="2065">
        <f>+'17HPM_DATA_INPUT'!S370-'17_AUDIT_TOTALS_CK'!R595</f>
        <v>348955</v>
      </c>
      <c r="AN595" s="2065">
        <f>+'17HPM_DATA_INPUT'!T370-'17_AUDIT_TOTALS_CK'!S595</f>
        <v>-2207601</v>
      </c>
      <c r="AO595" s="2065">
        <f>+'17HPM_DATA_INPUT'!U370-'17_AUDIT_TOTALS_CK'!T595</f>
        <v>-1668275</v>
      </c>
      <c r="AQ595" s="455" t="str">
        <f>'Departmental PL'!D611</f>
        <v>4220 PHARMACY (I/P)</v>
      </c>
      <c r="AR595" s="456">
        <f>+C595-'Departmental PL'!F611</f>
        <v>-31784</v>
      </c>
      <c r="AS595" s="456">
        <f>+D595-'Departmental PL'!G611</f>
        <v>-30267</v>
      </c>
      <c r="AT595" s="456">
        <f>+E595-'Departmental PL'!H611</f>
        <v>-2189724</v>
      </c>
      <c r="AU595" s="456">
        <f>+F595-'Departmental PL'!I611</f>
        <v>-1234765</v>
      </c>
      <c r="AV595" s="456">
        <f>+G595-'Departmental PL'!J611</f>
        <v>-7101292</v>
      </c>
      <c r="AW595" s="456">
        <f>+H595-'Departmental PL'!K611</f>
        <v>-6290301</v>
      </c>
      <c r="AX595" s="456">
        <f>+I595-'Departmental PL'!L611</f>
        <v>-2958594</v>
      </c>
      <c r="AY595" s="456">
        <f>+J595-'Departmental PL'!M611</f>
        <v>-2690458</v>
      </c>
      <c r="AZ595" s="456">
        <f>+K595-'Departmental PL'!N611</f>
        <v>-4585795</v>
      </c>
      <c r="BA595" s="456">
        <f>+L595-'Departmental PL'!O611</f>
        <v>-3918402</v>
      </c>
      <c r="BB595" s="456">
        <f>+M595-'Departmental PL'!P611</f>
        <v>1627201</v>
      </c>
      <c r="BC595" s="456">
        <f>+N595-'Departmental PL'!Q611</f>
        <v>1227944</v>
      </c>
      <c r="BD595" s="456">
        <f>+O595-'Departmental PL'!R611</f>
        <v>-111735</v>
      </c>
      <c r="BE595" s="456">
        <f>+P595-'Departmental PL'!S611</f>
        <v>-91376</v>
      </c>
      <c r="BF595" s="456">
        <f>+Q595-'Departmental PL'!T611</f>
        <v>-468665</v>
      </c>
      <c r="BG595" s="456">
        <f>+R595-'Departmental PL'!U611</f>
        <v>-348955</v>
      </c>
      <c r="BH595" s="456">
        <f>+S595-'Departmental PL'!V611</f>
        <v>2207601</v>
      </c>
      <c r="BI595" s="456">
        <f>+T595-'Departmental PL'!W611</f>
        <v>1668275</v>
      </c>
    </row>
    <row r="596" spans="1:61" ht="20.25" hidden="1" customHeight="1" x14ac:dyDescent="0.25">
      <c r="A596" s="2031" t="s">
        <v>1660</v>
      </c>
      <c r="B596" s="2072" t="s">
        <v>2307</v>
      </c>
      <c r="C596" s="2073"/>
      <c r="D596" s="2073"/>
      <c r="E596" s="2073"/>
      <c r="F596" s="2073"/>
      <c r="G596" s="2073"/>
      <c r="H596" s="2073"/>
      <c r="I596" s="2073"/>
      <c r="J596" s="2073"/>
      <c r="K596" s="2073"/>
      <c r="L596" s="2073"/>
      <c r="M596" s="2073"/>
      <c r="N596" s="2073"/>
      <c r="O596" s="2073"/>
      <c r="P596" s="2073"/>
      <c r="Q596" s="2073"/>
      <c r="R596" s="2073"/>
      <c r="S596" s="2073"/>
      <c r="T596" s="2073"/>
      <c r="U596" s="2061" t="str">
        <f t="shared" si="5"/>
        <v>Total ASC</v>
      </c>
      <c r="W596" s="455" t="b">
        <f>+'17HPM_DATA_INPUT'!C371='17_AUDIT_TOTALS_CK'!U596</f>
        <v>1</v>
      </c>
      <c r="X596" s="2065">
        <f>+'17HPM_DATA_INPUT'!D371-'17_AUDIT_TOTALS_CK'!C596</f>
        <v>31786</v>
      </c>
      <c r="Y596" s="2065">
        <f>+'17HPM_DATA_INPUT'!E371-'17_AUDIT_TOTALS_CK'!D596</f>
        <v>30271</v>
      </c>
      <c r="Z596" s="2065">
        <f>+'17HPM_DATA_INPUT'!F371-'17_AUDIT_TOTALS_CK'!E596</f>
        <v>2189782</v>
      </c>
      <c r="AA596" s="2065">
        <f>+'17HPM_DATA_INPUT'!G371-'17_AUDIT_TOTALS_CK'!F596</f>
        <v>1235411</v>
      </c>
      <c r="AB596" s="2065">
        <f>+'17HPM_DATA_INPUT'!H371-'17_AUDIT_TOTALS_CK'!G596</f>
        <v>7101513</v>
      </c>
      <c r="AC596" s="2065">
        <f>+'17HPM_DATA_INPUT'!I371-'17_AUDIT_TOTALS_CK'!H596</f>
        <v>6295217</v>
      </c>
      <c r="AD596" s="2065">
        <f>+'17HPM_DATA_INPUT'!J371-'17_AUDIT_TOTALS_CK'!I596</f>
        <v>2958641</v>
      </c>
      <c r="AE596" s="2065">
        <f>+'17HPM_DATA_INPUT'!K371-'17_AUDIT_TOTALS_CK'!J596</f>
        <v>2692891</v>
      </c>
      <c r="AF596" s="2065">
        <f>+'17HPM_DATA_INPUT'!L371-'17_AUDIT_TOTALS_CK'!K596</f>
        <v>4585863</v>
      </c>
      <c r="AG596" s="2065">
        <f>+'17HPM_DATA_INPUT'!M371-'17_AUDIT_TOTALS_CK'!L596</f>
        <v>3919790</v>
      </c>
      <c r="AH596" s="2065">
        <f>+'17HPM_DATA_INPUT'!N371-'17_AUDIT_TOTALS_CK'!M596</f>
        <v>-1627222</v>
      </c>
      <c r="AI596" s="2065">
        <f>+'17HPM_DATA_INPUT'!O371-'17_AUDIT_TOTALS_CK'!N596</f>
        <v>-1226899</v>
      </c>
      <c r="AJ596" s="2065">
        <f>+'17HPM_DATA_INPUT'!P371-'17_AUDIT_TOTALS_CK'!O596</f>
        <v>111735</v>
      </c>
      <c r="AK596" s="2065">
        <f>+'17HPM_DATA_INPUT'!Q371-'17_AUDIT_TOTALS_CK'!P596</f>
        <v>91376</v>
      </c>
      <c r="AL596" s="2065">
        <f>+'17HPM_DATA_INPUT'!R371-'17_AUDIT_TOTALS_CK'!Q596</f>
        <v>468668</v>
      </c>
      <c r="AM596" s="2065">
        <f>+'17HPM_DATA_INPUT'!S371-'17_AUDIT_TOTALS_CK'!R596</f>
        <v>349012</v>
      </c>
      <c r="AN596" s="2065">
        <f>+'17HPM_DATA_INPUT'!T371-'17_AUDIT_TOTALS_CK'!S596</f>
        <v>-2207626</v>
      </c>
      <c r="AO596" s="2065">
        <f>+'17HPM_DATA_INPUT'!U371-'17_AUDIT_TOTALS_CK'!T596</f>
        <v>-1667288</v>
      </c>
      <c r="AQ596" s="2072" t="str">
        <f>'Departmental PL'!D612</f>
        <v>Total ASC</v>
      </c>
      <c r="AR596" s="456">
        <f>+C596-'Departmental PL'!F612</f>
        <v>-31786</v>
      </c>
      <c r="AS596" s="456">
        <f>+D596-'Departmental PL'!G612</f>
        <v>-30271</v>
      </c>
      <c r="AT596" s="456">
        <f>+E596-'Departmental PL'!H612</f>
        <v>-2189782</v>
      </c>
      <c r="AU596" s="456">
        <f>+F596-'Departmental PL'!I612</f>
        <v>-1235411</v>
      </c>
      <c r="AV596" s="456">
        <f>+G596-'Departmental PL'!J612</f>
        <v>-7101513</v>
      </c>
      <c r="AW596" s="456">
        <f>+H596-'Departmental PL'!K612</f>
        <v>-6295217</v>
      </c>
      <c r="AX596" s="456">
        <f>+I596-'Departmental PL'!L612</f>
        <v>-2958641</v>
      </c>
      <c r="AY596" s="456">
        <f>+J596-'Departmental PL'!M612</f>
        <v>-2692891</v>
      </c>
      <c r="AZ596" s="456">
        <f>+K596-'Departmental PL'!N612</f>
        <v>-4585863</v>
      </c>
      <c r="BA596" s="456">
        <f>+L596-'Departmental PL'!O612</f>
        <v>-3919790</v>
      </c>
      <c r="BB596" s="456">
        <f>+M596-'Departmental PL'!P612</f>
        <v>1627222</v>
      </c>
      <c r="BC596" s="456">
        <f>+N596-'Departmental PL'!Q612</f>
        <v>1226899</v>
      </c>
      <c r="BD596" s="456">
        <f>+O596-'Departmental PL'!R612</f>
        <v>-111735</v>
      </c>
      <c r="BE596" s="456">
        <f>+P596-'Departmental PL'!S612</f>
        <v>-91376</v>
      </c>
      <c r="BF596" s="456">
        <f>+Q596-'Departmental PL'!T612</f>
        <v>-468668</v>
      </c>
      <c r="BG596" s="456">
        <f>+R596-'Departmental PL'!U612</f>
        <v>-349013</v>
      </c>
      <c r="BH596" s="456">
        <f>+S596-'Departmental PL'!V612</f>
        <v>2207625</v>
      </c>
      <c r="BI596" s="456">
        <f>+T596-'Departmental PL'!W612</f>
        <v>1667288</v>
      </c>
    </row>
    <row r="597" spans="1:61" ht="20.25" hidden="1" customHeight="1" x14ac:dyDescent="0.25">
      <c r="A597" s="2067" t="s">
        <v>1659</v>
      </c>
      <c r="B597" s="2074" t="s">
        <v>2484</v>
      </c>
      <c r="C597" s="2075"/>
      <c r="D597" s="2075"/>
      <c r="E597" s="2075"/>
      <c r="F597" s="2075"/>
      <c r="G597" s="2075"/>
      <c r="H597" s="2075"/>
      <c r="I597" s="2075"/>
      <c r="J597" s="2075"/>
      <c r="K597" s="2075"/>
      <c r="L597" s="2075"/>
      <c r="M597" s="2075"/>
      <c r="N597" s="2075"/>
      <c r="O597" s="2075"/>
      <c r="P597" s="2075"/>
      <c r="Q597" s="2075"/>
      <c r="R597" s="2075"/>
      <c r="S597" s="2075"/>
      <c r="T597" s="2075"/>
      <c r="U597" s="2061" t="str">
        <f t="shared" si="5"/>
        <v>4180 CANCER CENTER PHARMACY</v>
      </c>
      <c r="W597" s="455" t="b">
        <f>+'17HPM_DATA_INPUT'!C372='17_AUDIT_TOTALS_CK'!U597</f>
        <v>1</v>
      </c>
      <c r="X597" s="2065">
        <f>+'17HPM_DATA_INPUT'!D372-'17_AUDIT_TOTALS_CK'!C597</f>
        <v>0</v>
      </c>
      <c r="Y597" s="2065">
        <f>+'17HPM_DATA_INPUT'!E372-'17_AUDIT_TOTALS_CK'!D597</f>
        <v>0</v>
      </c>
      <c r="Z597" s="2065">
        <f>+'17HPM_DATA_INPUT'!F372-'17_AUDIT_TOTALS_CK'!E597</f>
        <v>0</v>
      </c>
      <c r="AA597" s="2065">
        <f>+'17HPM_DATA_INPUT'!G372-'17_AUDIT_TOTALS_CK'!F597</f>
        <v>0</v>
      </c>
      <c r="AB597" s="2065">
        <f>+'17HPM_DATA_INPUT'!H372-'17_AUDIT_TOTALS_CK'!G597</f>
        <v>0</v>
      </c>
      <c r="AC597" s="2065">
        <f>+'17HPM_DATA_INPUT'!I372-'17_AUDIT_TOTALS_CK'!H597</f>
        <v>0</v>
      </c>
      <c r="AD597" s="2065">
        <f>+'17HPM_DATA_INPUT'!J372-'17_AUDIT_TOTALS_CK'!I597</f>
        <v>0</v>
      </c>
      <c r="AE597" s="2065">
        <f>+'17HPM_DATA_INPUT'!K372-'17_AUDIT_TOTALS_CK'!J597</f>
        <v>0</v>
      </c>
      <c r="AF597" s="2065">
        <f>+'17HPM_DATA_INPUT'!L372-'17_AUDIT_TOTALS_CK'!K597</f>
        <v>0</v>
      </c>
      <c r="AG597" s="2065">
        <f>+'17HPM_DATA_INPUT'!M372-'17_AUDIT_TOTALS_CK'!L597</f>
        <v>0</v>
      </c>
      <c r="AH597" s="2065">
        <f>+'17HPM_DATA_INPUT'!N372-'17_AUDIT_TOTALS_CK'!M597</f>
        <v>0</v>
      </c>
      <c r="AI597" s="2065">
        <f>+'17HPM_DATA_INPUT'!O372-'17_AUDIT_TOTALS_CK'!N597</f>
        <v>0</v>
      </c>
      <c r="AJ597" s="2065">
        <f>+'17HPM_DATA_INPUT'!P372-'17_AUDIT_TOTALS_CK'!O597</f>
        <v>0</v>
      </c>
      <c r="AK597" s="2065">
        <f>+'17HPM_DATA_INPUT'!Q372-'17_AUDIT_TOTALS_CK'!P597</f>
        <v>0</v>
      </c>
      <c r="AL597" s="2065">
        <f>+'17HPM_DATA_INPUT'!R372-'17_AUDIT_TOTALS_CK'!Q597</f>
        <v>0</v>
      </c>
      <c r="AM597" s="2065">
        <f>+'17HPM_DATA_INPUT'!S372-'17_AUDIT_TOTALS_CK'!R597</f>
        <v>0</v>
      </c>
      <c r="AN597" s="2065">
        <f>+'17HPM_DATA_INPUT'!T372-'17_AUDIT_TOTALS_CK'!S597</f>
        <v>0</v>
      </c>
      <c r="AO597" s="2065">
        <f>+'17HPM_DATA_INPUT'!U372-'17_AUDIT_TOTALS_CK'!T597</f>
        <v>0</v>
      </c>
      <c r="AQ597" s="455" t="str">
        <f>'Departmental PL'!D613</f>
        <v>4160 SMH CC PHARMACY at PLUTA</v>
      </c>
      <c r="AR597" s="456">
        <f>+C597-'Departmental PL'!F613</f>
        <v>0</v>
      </c>
      <c r="AS597" s="456">
        <f>+D597-'Departmental PL'!G613</f>
        <v>0</v>
      </c>
      <c r="AT597" s="456">
        <f>+E597-'Departmental PL'!H613</f>
        <v>0</v>
      </c>
      <c r="AU597" s="456">
        <f>+F597-'Departmental PL'!I613</f>
        <v>0</v>
      </c>
      <c r="AV597" s="456">
        <f>+G597-'Departmental PL'!J613</f>
        <v>0</v>
      </c>
      <c r="AW597" s="456">
        <f>+H597-'Departmental PL'!K613</f>
        <v>0</v>
      </c>
      <c r="AX597" s="456">
        <f>+I597-'Departmental PL'!L613</f>
        <v>0</v>
      </c>
      <c r="AY597" s="456">
        <f>+J597-'Departmental PL'!M613</f>
        <v>0</v>
      </c>
      <c r="AZ597" s="456">
        <f>+K597-'Departmental PL'!N613</f>
        <v>0</v>
      </c>
      <c r="BA597" s="456">
        <f>+L597-'Departmental PL'!O613</f>
        <v>0</v>
      </c>
      <c r="BB597" s="456">
        <f>+M597-'Departmental PL'!P613</f>
        <v>0</v>
      </c>
      <c r="BC597" s="456">
        <f>+N597-'Departmental PL'!Q613</f>
        <v>0</v>
      </c>
      <c r="BD597" s="456">
        <f>+O597-'Departmental PL'!R613</f>
        <v>0</v>
      </c>
      <c r="BE597" s="456">
        <f>+P597-'Departmental PL'!S613</f>
        <v>0</v>
      </c>
      <c r="BF597" s="456">
        <f>+Q597-'Departmental PL'!T613</f>
        <v>0</v>
      </c>
      <c r="BG597" s="456">
        <f>+R597-'Departmental PL'!U613</f>
        <v>0</v>
      </c>
      <c r="BH597" s="456">
        <f>+S597-'Departmental PL'!V613</f>
        <v>0</v>
      </c>
      <c r="BI597" s="456">
        <f>+T597-'Departmental PL'!W613</f>
        <v>0</v>
      </c>
    </row>
    <row r="598" spans="1:61" ht="20.25" hidden="1" customHeight="1" x14ac:dyDescent="0.25">
      <c r="A598" s="2032" t="s">
        <v>1660</v>
      </c>
      <c r="B598" s="2074"/>
      <c r="C598" s="2075"/>
      <c r="D598" s="2075"/>
      <c r="E598" s="2075"/>
      <c r="F598" s="2075"/>
      <c r="G598" s="2075"/>
      <c r="H598" s="2075"/>
      <c r="I598" s="2075"/>
      <c r="J598" s="2075"/>
      <c r="K598" s="2075"/>
      <c r="L598" s="2075"/>
      <c r="M598" s="2075"/>
      <c r="N598" s="2075"/>
      <c r="O598" s="2075"/>
      <c r="P598" s="2075"/>
      <c r="Q598" s="2075"/>
      <c r="R598" s="2075"/>
      <c r="S598" s="2075"/>
      <c r="T598" s="2075"/>
      <c r="AQ598" s="455" t="str">
        <f>'Departmental PL'!D614</f>
        <v>4170 CANCER CENTER PHARMACY at HH</v>
      </c>
      <c r="AR598" s="456">
        <f>+C598-'Departmental PL'!F614</f>
        <v>0</v>
      </c>
      <c r="AS598" s="456">
        <f>+D598-'Departmental PL'!G614</f>
        <v>0</v>
      </c>
      <c r="AT598" s="456">
        <f>+E598-'Departmental PL'!H614</f>
        <v>0</v>
      </c>
      <c r="AU598" s="456">
        <f>+F598-'Departmental PL'!I614</f>
        <v>0</v>
      </c>
      <c r="AV598" s="456">
        <f>+G598-'Departmental PL'!J614</f>
        <v>0</v>
      </c>
      <c r="AW598" s="456">
        <f>+H598-'Departmental PL'!K614</f>
        <v>0</v>
      </c>
      <c r="AX598" s="456">
        <f>+I598-'Departmental PL'!L614</f>
        <v>0</v>
      </c>
      <c r="AY598" s="456">
        <f>+J598-'Departmental PL'!M614</f>
        <v>0</v>
      </c>
      <c r="AZ598" s="456">
        <f>+K598-'Departmental PL'!N614</f>
        <v>0</v>
      </c>
      <c r="BA598" s="456">
        <f>+L598-'Departmental PL'!O614</f>
        <v>0</v>
      </c>
      <c r="BB598" s="456">
        <f>+M598-'Departmental PL'!P614</f>
        <v>0</v>
      </c>
      <c r="BC598" s="456">
        <f>+N598-'Departmental PL'!Q614</f>
        <v>0</v>
      </c>
      <c r="BD598" s="456">
        <f>+O598-'Departmental PL'!R614</f>
        <v>0</v>
      </c>
      <c r="BE598" s="456">
        <f>+P598-'Departmental PL'!S614</f>
        <v>0</v>
      </c>
      <c r="BF598" s="456">
        <f>+Q598-'Departmental PL'!T614</f>
        <v>0</v>
      </c>
      <c r="BG598" s="456">
        <f>+R598-'Departmental PL'!U614</f>
        <v>0</v>
      </c>
      <c r="BH598" s="456">
        <f>+S598-'Departmental PL'!V614</f>
        <v>0</v>
      </c>
      <c r="BI598" s="456">
        <f>+T598-'Departmental PL'!W614</f>
        <v>0</v>
      </c>
    </row>
    <row r="599" spans="1:61" ht="20.25" hidden="1" customHeight="1" x14ac:dyDescent="0.25">
      <c r="A599" s="2067" t="s">
        <v>1659</v>
      </c>
      <c r="B599" s="2074"/>
      <c r="C599" s="2075"/>
      <c r="D599" s="2075"/>
      <c r="E599" s="2075"/>
      <c r="F599" s="2075"/>
      <c r="G599" s="2075"/>
      <c r="H599" s="2075"/>
      <c r="I599" s="2075"/>
      <c r="J599" s="2075"/>
      <c r="K599" s="2075"/>
      <c r="L599" s="2075"/>
      <c r="M599" s="2075"/>
      <c r="N599" s="2075"/>
      <c r="O599" s="2075"/>
      <c r="P599" s="2075"/>
      <c r="Q599" s="2075"/>
      <c r="R599" s="2075"/>
      <c r="S599" s="2075"/>
      <c r="T599" s="2075"/>
      <c r="AQ599" s="455" t="str">
        <f>'Departmental PL'!D615</f>
        <v>4180 CANCER CENTER PHARMACY</v>
      </c>
      <c r="AR599" s="456">
        <f>+C599-'Departmental PL'!F615</f>
        <v>0</v>
      </c>
      <c r="AS599" s="456">
        <f>+D599-'Departmental PL'!G615</f>
        <v>0</v>
      </c>
      <c r="AT599" s="456">
        <f>+E599-'Departmental PL'!H615</f>
        <v>0</v>
      </c>
      <c r="AU599" s="456">
        <f>+F599-'Departmental PL'!I615</f>
        <v>0</v>
      </c>
      <c r="AV599" s="456">
        <f>+G599-'Departmental PL'!J615</f>
        <v>0</v>
      </c>
      <c r="AW599" s="456">
        <f>+H599-'Departmental PL'!K615</f>
        <v>0</v>
      </c>
      <c r="AX599" s="456">
        <f>+I599-'Departmental PL'!L615</f>
        <v>0</v>
      </c>
      <c r="AY599" s="456">
        <f>+J599-'Departmental PL'!M615</f>
        <v>0</v>
      </c>
      <c r="AZ599" s="456">
        <f>+K599-'Departmental PL'!N615</f>
        <v>0</v>
      </c>
      <c r="BA599" s="456">
        <f>+L599-'Departmental PL'!O615</f>
        <v>0</v>
      </c>
      <c r="BB599" s="456">
        <f>+M599-'Departmental PL'!P615</f>
        <v>0</v>
      </c>
      <c r="BC599" s="456">
        <f>+N599-'Departmental PL'!Q615</f>
        <v>0</v>
      </c>
      <c r="BD599" s="456">
        <f>+O599-'Departmental PL'!R615</f>
        <v>0</v>
      </c>
      <c r="BE599" s="456">
        <f>+P599-'Departmental PL'!S615</f>
        <v>0</v>
      </c>
      <c r="BF599" s="456">
        <f>+Q599-'Departmental PL'!T615</f>
        <v>0</v>
      </c>
      <c r="BG599" s="456">
        <f>+R599-'Departmental PL'!U615</f>
        <v>0</v>
      </c>
      <c r="BH599" s="456">
        <f>+S599-'Departmental PL'!V615</f>
        <v>0</v>
      </c>
      <c r="BI599" s="456">
        <f>+T599-'Departmental PL'!W615</f>
        <v>0</v>
      </c>
    </row>
    <row r="600" spans="1:61" ht="20.25" hidden="1" customHeight="1" x14ac:dyDescent="0.25">
      <c r="A600" s="2033" t="s">
        <v>1660</v>
      </c>
      <c r="B600" s="2074"/>
      <c r="C600" s="2075"/>
      <c r="D600" s="2075"/>
      <c r="E600" s="2075"/>
      <c r="F600" s="2075"/>
      <c r="G600" s="2075"/>
      <c r="H600" s="2075"/>
      <c r="I600" s="2075"/>
      <c r="J600" s="2075"/>
      <c r="K600" s="2075"/>
      <c r="L600" s="2075"/>
      <c r="M600" s="2075"/>
      <c r="N600" s="2075"/>
      <c r="O600" s="2075"/>
      <c r="P600" s="2075"/>
      <c r="Q600" s="2075"/>
      <c r="R600" s="2075"/>
      <c r="S600" s="2075"/>
      <c r="T600" s="2075"/>
      <c r="AQ600" s="455" t="str">
        <f>'Departmental PL'!D616</f>
        <v xml:space="preserve">4190 AMBULATORY PHARMACY </v>
      </c>
      <c r="AR600" s="456">
        <f>+C600-'Departmental PL'!F616</f>
        <v>0</v>
      </c>
      <c r="AS600" s="456">
        <f>+D600-'Departmental PL'!G616</f>
        <v>0</v>
      </c>
      <c r="AT600" s="456">
        <f>+E600-'Departmental PL'!H616</f>
        <v>0</v>
      </c>
      <c r="AU600" s="456">
        <f>+F600-'Departmental PL'!I616</f>
        <v>0</v>
      </c>
      <c r="AV600" s="456">
        <f>+G600-'Departmental PL'!J616</f>
        <v>0</v>
      </c>
      <c r="AW600" s="456">
        <f>+H600-'Departmental PL'!K616</f>
        <v>0</v>
      </c>
      <c r="AX600" s="456">
        <f>+I600-'Departmental PL'!L616</f>
        <v>0</v>
      </c>
      <c r="AY600" s="456">
        <f>+J600-'Departmental PL'!M616</f>
        <v>0</v>
      </c>
      <c r="AZ600" s="456">
        <f>+K600-'Departmental PL'!N616</f>
        <v>0</v>
      </c>
      <c r="BA600" s="456">
        <f>+L600-'Departmental PL'!O616</f>
        <v>0</v>
      </c>
      <c r="BB600" s="456">
        <f>+M600-'Departmental PL'!P616</f>
        <v>0</v>
      </c>
      <c r="BC600" s="456">
        <f>+N600-'Departmental PL'!Q616</f>
        <v>0</v>
      </c>
      <c r="BD600" s="456">
        <f>+O600-'Departmental PL'!R616</f>
        <v>0</v>
      </c>
      <c r="BE600" s="456">
        <f>+P600-'Departmental PL'!S616</f>
        <v>0</v>
      </c>
      <c r="BF600" s="456">
        <f>+Q600-'Departmental PL'!T616</f>
        <v>0</v>
      </c>
      <c r="BG600" s="456">
        <f>+R600-'Departmental PL'!U616</f>
        <v>0</v>
      </c>
      <c r="BH600" s="456">
        <f>+S600-'Departmental PL'!V616</f>
        <v>0</v>
      </c>
      <c r="BI600" s="456">
        <f>+T600-'Departmental PL'!W616</f>
        <v>0</v>
      </c>
    </row>
    <row r="601" spans="1:61" ht="20.25" hidden="1" customHeight="1" x14ac:dyDescent="0.25">
      <c r="A601" s="2095"/>
      <c r="B601" s="2074"/>
      <c r="C601" s="2075"/>
      <c r="D601" s="2075"/>
      <c r="E601" s="2075"/>
      <c r="F601" s="2075"/>
      <c r="G601" s="2075"/>
      <c r="H601" s="2075"/>
      <c r="I601" s="2075"/>
      <c r="J601" s="2075"/>
      <c r="K601" s="2075"/>
      <c r="L601" s="2075"/>
      <c r="M601" s="2075"/>
      <c r="N601" s="2075"/>
      <c r="O601" s="2075"/>
      <c r="P601" s="2075"/>
      <c r="Q601" s="2075"/>
      <c r="R601" s="2075"/>
      <c r="S601" s="2075"/>
      <c r="T601" s="2075"/>
      <c r="AQ601" s="455" t="str">
        <f>'Departmental PL'!D617</f>
        <v xml:space="preserve">4200 O/P PHARMACY </v>
      </c>
      <c r="AR601" s="456">
        <f>+C601-'Departmental PL'!F617</f>
        <v>0</v>
      </c>
      <c r="AS601" s="456">
        <f>+D601-'Departmental PL'!G617</f>
        <v>0</v>
      </c>
      <c r="AT601" s="456">
        <f>+E601-'Departmental PL'!H617</f>
        <v>0</v>
      </c>
      <c r="AU601" s="456">
        <f>+F601-'Departmental PL'!I617</f>
        <v>0</v>
      </c>
      <c r="AV601" s="456">
        <f>+G601-'Departmental PL'!J617</f>
        <v>0</v>
      </c>
      <c r="AW601" s="456">
        <f>+H601-'Departmental PL'!K617</f>
        <v>0</v>
      </c>
      <c r="AX601" s="456">
        <f>+I601-'Departmental PL'!L617</f>
        <v>0</v>
      </c>
      <c r="AY601" s="456">
        <f>+J601-'Departmental PL'!M617</f>
        <v>0</v>
      </c>
      <c r="AZ601" s="456">
        <f>+K601-'Departmental PL'!N617</f>
        <v>0</v>
      </c>
      <c r="BA601" s="456">
        <f>+L601-'Departmental PL'!O617</f>
        <v>0</v>
      </c>
      <c r="BB601" s="456">
        <f>+M601-'Departmental PL'!P617</f>
        <v>0</v>
      </c>
      <c r="BC601" s="456">
        <f>+N601-'Departmental PL'!Q617</f>
        <v>0</v>
      </c>
      <c r="BD601" s="456">
        <f>+O601-'Departmental PL'!R617</f>
        <v>0</v>
      </c>
      <c r="BE601" s="456">
        <f>+P601-'Departmental PL'!S617</f>
        <v>0</v>
      </c>
      <c r="BF601" s="456">
        <f>+Q601-'Departmental PL'!T617</f>
        <v>0</v>
      </c>
      <c r="BG601" s="456">
        <f>+R601-'Departmental PL'!U617</f>
        <v>0</v>
      </c>
      <c r="BH601" s="456">
        <f>+S601-'Departmental PL'!V617</f>
        <v>0</v>
      </c>
      <c r="BI601" s="456">
        <f>+T601-'Departmental PL'!W617</f>
        <v>0</v>
      </c>
    </row>
    <row r="602" spans="1:61" ht="20.25" hidden="1" customHeight="1" x14ac:dyDescent="0.25">
      <c r="A602" s="2081"/>
      <c r="B602" s="2058" t="s">
        <v>2485</v>
      </c>
      <c r="C602" s="2060"/>
      <c r="D602" s="2060"/>
      <c r="E602" s="2060"/>
      <c r="F602" s="2060"/>
      <c r="G602" s="2060"/>
      <c r="H602" s="2060"/>
      <c r="I602" s="2060"/>
      <c r="J602" s="2060"/>
      <c r="K602" s="2060"/>
      <c r="L602" s="2060"/>
      <c r="M602" s="2060"/>
      <c r="N602" s="2060"/>
      <c r="O602" s="2060"/>
      <c r="P602" s="2060"/>
      <c r="Q602" s="2060"/>
      <c r="R602" s="2060"/>
      <c r="S602" s="2060"/>
      <c r="T602" s="2060"/>
      <c r="U602" s="2061" t="str">
        <f t="shared" si="5"/>
        <v>4220 PHARMACY (I/P)</v>
      </c>
      <c r="W602" s="455" t="b">
        <f>+'17HPM_DATA_INPUT'!C373='17_AUDIT_TOTALS_CK'!U602</f>
        <v>1</v>
      </c>
      <c r="X602" s="2065">
        <f>+'17HPM_DATA_INPUT'!D373-'17_AUDIT_TOTALS_CK'!C602</f>
        <v>10592</v>
      </c>
      <c r="Y602" s="2065">
        <f>+'17HPM_DATA_INPUT'!E373-'17_AUDIT_TOTALS_CK'!D602</f>
        <v>11740</v>
      </c>
      <c r="Z602" s="2065">
        <f>+'17HPM_DATA_INPUT'!F373-'17_AUDIT_TOTALS_CK'!E602</f>
        <v>496533</v>
      </c>
      <c r="AA602" s="2065">
        <f>+'17HPM_DATA_INPUT'!G373-'17_AUDIT_TOTALS_CK'!F602</f>
        <v>495264</v>
      </c>
      <c r="AB602" s="2065">
        <f>+'17HPM_DATA_INPUT'!H373-'17_AUDIT_TOTALS_CK'!G602</f>
        <v>1287152</v>
      </c>
      <c r="AC602" s="2065">
        <f>+'17HPM_DATA_INPUT'!I373-'17_AUDIT_TOTALS_CK'!H602</f>
        <v>1819793</v>
      </c>
      <c r="AD602" s="2065">
        <f>+'17HPM_DATA_INPUT'!J373-'17_AUDIT_TOTALS_CK'!I602</f>
        <v>400293</v>
      </c>
      <c r="AE602" s="2065">
        <f>+'17HPM_DATA_INPUT'!K373-'17_AUDIT_TOTALS_CK'!J602</f>
        <v>528377</v>
      </c>
      <c r="AF602" s="2065">
        <f>+'17HPM_DATA_INPUT'!L373-'17_AUDIT_TOTALS_CK'!K602</f>
        <v>827934</v>
      </c>
      <c r="AG602" s="2065">
        <f>+'17HPM_DATA_INPUT'!M373-'17_AUDIT_TOTALS_CK'!L602</f>
        <v>1134077</v>
      </c>
      <c r="AH602" s="2065">
        <f>+'17HPM_DATA_INPUT'!N373-'17_AUDIT_TOTALS_CK'!M602</f>
        <v>-427641</v>
      </c>
      <c r="AI602" s="2065">
        <f>+'17HPM_DATA_INPUT'!O373-'17_AUDIT_TOTALS_CK'!N602</f>
        <v>-605700</v>
      </c>
      <c r="AJ602" s="2065">
        <f>+'17HPM_DATA_INPUT'!P373-'17_AUDIT_TOTALS_CK'!O602</f>
        <v>20045</v>
      </c>
      <c r="AK602" s="2065">
        <f>+'17HPM_DATA_INPUT'!Q373-'17_AUDIT_TOTALS_CK'!P602</f>
        <v>26461</v>
      </c>
      <c r="AL602" s="2065">
        <f>+'17HPM_DATA_INPUT'!R373-'17_AUDIT_TOTALS_CK'!Q602</f>
        <v>84076</v>
      </c>
      <c r="AM602" s="2065">
        <f>+'17HPM_DATA_INPUT'!S373-'17_AUDIT_TOTALS_CK'!R602</f>
        <v>101053</v>
      </c>
      <c r="AN602" s="2065">
        <f>+'17HPM_DATA_INPUT'!T373-'17_AUDIT_TOTALS_CK'!S602</f>
        <v>-531761</v>
      </c>
      <c r="AO602" s="2065">
        <f>+'17HPM_DATA_INPUT'!U373-'17_AUDIT_TOTALS_CK'!T602</f>
        <v>-733214</v>
      </c>
      <c r="AQ602" s="455" t="str">
        <f>'Departmental PL'!D618</f>
        <v>4220 PHARMACY (I/P)</v>
      </c>
      <c r="AR602" s="456">
        <f>+C602-'Departmental PL'!F618</f>
        <v>-10592</v>
      </c>
      <c r="AS602" s="456">
        <f>+D602-'Departmental PL'!G618</f>
        <v>-11740</v>
      </c>
      <c r="AT602" s="456">
        <f>+E602-'Departmental PL'!H618</f>
        <v>-496533</v>
      </c>
      <c r="AU602" s="456">
        <f>+F602-'Departmental PL'!I618</f>
        <v>-495264</v>
      </c>
      <c r="AV602" s="456">
        <f>+G602-'Departmental PL'!J618</f>
        <v>-1287152</v>
      </c>
      <c r="AW602" s="456">
        <f>+H602-'Departmental PL'!K618</f>
        <v>-1819793</v>
      </c>
      <c r="AX602" s="456">
        <f>+I602-'Departmental PL'!L618</f>
        <v>-400293</v>
      </c>
      <c r="AY602" s="456">
        <f>+J602-'Departmental PL'!M618</f>
        <v>-528377</v>
      </c>
      <c r="AZ602" s="456">
        <f>+K602-'Departmental PL'!N618</f>
        <v>-827934</v>
      </c>
      <c r="BA602" s="456">
        <f>+L602-'Departmental PL'!O618</f>
        <v>-1134077</v>
      </c>
      <c r="BB602" s="456">
        <f>+M602-'Departmental PL'!P618</f>
        <v>427641</v>
      </c>
      <c r="BC602" s="456">
        <f>+N602-'Departmental PL'!Q618</f>
        <v>605700</v>
      </c>
      <c r="BD602" s="456">
        <f>+O602-'Departmental PL'!R618</f>
        <v>-20045</v>
      </c>
      <c r="BE602" s="456">
        <f>+P602-'Departmental PL'!S618</f>
        <v>-26461</v>
      </c>
      <c r="BF602" s="456">
        <f>+Q602-'Departmental PL'!T618</f>
        <v>-84076</v>
      </c>
      <c r="BG602" s="456">
        <f>+R602-'Departmental PL'!U618</f>
        <v>-101053</v>
      </c>
      <c r="BH602" s="456">
        <f>+S602-'Departmental PL'!V618</f>
        <v>531762</v>
      </c>
      <c r="BI602" s="456">
        <f>+T602-'Departmental PL'!W618</f>
        <v>733214</v>
      </c>
    </row>
    <row r="603" spans="1:61" ht="20.25" hidden="1" customHeight="1" x14ac:dyDescent="0.25">
      <c r="A603" s="2081" t="s">
        <v>1663</v>
      </c>
      <c r="B603" s="2076" t="s">
        <v>2308</v>
      </c>
      <c r="C603" s="2077"/>
      <c r="D603" s="2077"/>
      <c r="E603" s="2077"/>
      <c r="F603" s="2077"/>
      <c r="G603" s="2077"/>
      <c r="H603" s="2077"/>
      <c r="I603" s="2077"/>
      <c r="J603" s="2077"/>
      <c r="K603" s="2077"/>
      <c r="L603" s="2077"/>
      <c r="M603" s="2077"/>
      <c r="N603" s="2077"/>
      <c r="O603" s="2077"/>
      <c r="P603" s="2077"/>
      <c r="Q603" s="2077"/>
      <c r="R603" s="2077"/>
      <c r="S603" s="2077"/>
      <c r="T603" s="2077"/>
      <c r="U603" s="2061" t="str">
        <f t="shared" si="5"/>
        <v>Total OBS</v>
      </c>
      <c r="W603" s="455" t="b">
        <f>+'17HPM_DATA_INPUT'!C374='17_AUDIT_TOTALS_CK'!U603</f>
        <v>1</v>
      </c>
      <c r="X603" s="2065">
        <f>+'17HPM_DATA_INPUT'!D374-'17_AUDIT_TOTALS_CK'!C603</f>
        <v>10592</v>
      </c>
      <c r="Y603" s="2065">
        <f>+'17HPM_DATA_INPUT'!E374-'17_AUDIT_TOTALS_CK'!D603</f>
        <v>11740</v>
      </c>
      <c r="Z603" s="2065">
        <f>+'17HPM_DATA_INPUT'!F374-'17_AUDIT_TOTALS_CK'!E603</f>
        <v>496533</v>
      </c>
      <c r="AA603" s="2065">
        <f>+'17HPM_DATA_INPUT'!G374-'17_AUDIT_TOTALS_CK'!F603</f>
        <v>495264</v>
      </c>
      <c r="AB603" s="2065">
        <f>+'17HPM_DATA_INPUT'!H374-'17_AUDIT_TOTALS_CK'!G603</f>
        <v>1287152</v>
      </c>
      <c r="AC603" s="2065">
        <f>+'17HPM_DATA_INPUT'!I374-'17_AUDIT_TOTALS_CK'!H603</f>
        <v>1819793</v>
      </c>
      <c r="AD603" s="2065">
        <f>+'17HPM_DATA_INPUT'!J374-'17_AUDIT_TOTALS_CK'!I603</f>
        <v>400293</v>
      </c>
      <c r="AE603" s="2065">
        <f>+'17HPM_DATA_INPUT'!K374-'17_AUDIT_TOTALS_CK'!J603</f>
        <v>528377</v>
      </c>
      <c r="AF603" s="2065">
        <f>+'17HPM_DATA_INPUT'!L374-'17_AUDIT_TOTALS_CK'!K603</f>
        <v>827934</v>
      </c>
      <c r="AG603" s="2065">
        <f>+'17HPM_DATA_INPUT'!M374-'17_AUDIT_TOTALS_CK'!L603</f>
        <v>1134077</v>
      </c>
      <c r="AH603" s="2065">
        <f>+'17HPM_DATA_INPUT'!N374-'17_AUDIT_TOTALS_CK'!M603</f>
        <v>-427641</v>
      </c>
      <c r="AI603" s="2065">
        <f>+'17HPM_DATA_INPUT'!O374-'17_AUDIT_TOTALS_CK'!N603</f>
        <v>-605700</v>
      </c>
      <c r="AJ603" s="2065">
        <f>+'17HPM_DATA_INPUT'!P374-'17_AUDIT_TOTALS_CK'!O603</f>
        <v>20045</v>
      </c>
      <c r="AK603" s="2065">
        <f>+'17HPM_DATA_INPUT'!Q374-'17_AUDIT_TOTALS_CK'!P603</f>
        <v>26461</v>
      </c>
      <c r="AL603" s="2065">
        <f>+'17HPM_DATA_INPUT'!R374-'17_AUDIT_TOTALS_CK'!Q603</f>
        <v>84076</v>
      </c>
      <c r="AM603" s="2065">
        <f>+'17HPM_DATA_INPUT'!S374-'17_AUDIT_TOTALS_CK'!R603</f>
        <v>101053</v>
      </c>
      <c r="AN603" s="2065">
        <f>+'17HPM_DATA_INPUT'!T374-'17_AUDIT_TOTALS_CK'!S603</f>
        <v>-531761</v>
      </c>
      <c r="AO603" s="2065">
        <f>+'17HPM_DATA_INPUT'!U374-'17_AUDIT_TOTALS_CK'!T603</f>
        <v>-733214</v>
      </c>
      <c r="AQ603" s="2076" t="str">
        <f>'Departmental PL'!D619</f>
        <v>Total OBS</v>
      </c>
      <c r="AR603" s="456">
        <f>+C603-'Departmental PL'!F619</f>
        <v>-10592</v>
      </c>
      <c r="AS603" s="456">
        <f>+D603-'Departmental PL'!G619</f>
        <v>-11740</v>
      </c>
      <c r="AT603" s="456">
        <f>+E603-'Departmental PL'!H619</f>
        <v>-496533</v>
      </c>
      <c r="AU603" s="456">
        <f>+F603-'Departmental PL'!I619</f>
        <v>-495264</v>
      </c>
      <c r="AV603" s="456">
        <f>+G603-'Departmental PL'!J619</f>
        <v>-1287152</v>
      </c>
      <c r="AW603" s="456">
        <f>+H603-'Departmental PL'!K619</f>
        <v>-1819793</v>
      </c>
      <c r="AX603" s="456">
        <f>+I603-'Departmental PL'!L619</f>
        <v>-400293</v>
      </c>
      <c r="AY603" s="456">
        <f>+J603-'Departmental PL'!M619</f>
        <v>-528377</v>
      </c>
      <c r="AZ603" s="456">
        <f>+K603-'Departmental PL'!N619</f>
        <v>-827934</v>
      </c>
      <c r="BA603" s="456">
        <f>+L603-'Departmental PL'!O619</f>
        <v>-1134077</v>
      </c>
      <c r="BB603" s="456">
        <f>+M603-'Departmental PL'!P619</f>
        <v>427641</v>
      </c>
      <c r="BC603" s="456">
        <f>+N603-'Departmental PL'!Q619</f>
        <v>605700</v>
      </c>
      <c r="BD603" s="456">
        <f>+O603-'Departmental PL'!R619</f>
        <v>-20045</v>
      </c>
      <c r="BE603" s="456">
        <f>+P603-'Departmental PL'!S619</f>
        <v>-26461</v>
      </c>
      <c r="BF603" s="456">
        <f>+Q603-'Departmental PL'!T619</f>
        <v>-84076</v>
      </c>
      <c r="BG603" s="456">
        <f>+R603-'Departmental PL'!U619</f>
        <v>-101053</v>
      </c>
      <c r="BH603" s="456">
        <f>+S603-'Departmental PL'!V619</f>
        <v>531762</v>
      </c>
      <c r="BI603" s="456">
        <f>+T603-'Departmental PL'!W619</f>
        <v>733214</v>
      </c>
    </row>
    <row r="604" spans="1:61" ht="20.25" hidden="1" customHeight="1" x14ac:dyDescent="0.25">
      <c r="A604" s="2081"/>
      <c r="B604" s="2076"/>
      <c r="C604" s="2077"/>
      <c r="D604" s="2077"/>
      <c r="E604" s="2077"/>
      <c r="F604" s="2077"/>
      <c r="G604" s="2077"/>
      <c r="H604" s="2077"/>
      <c r="I604" s="2077"/>
      <c r="J604" s="2077"/>
      <c r="K604" s="2077"/>
      <c r="L604" s="2077"/>
      <c r="M604" s="2077"/>
      <c r="N604" s="2077"/>
      <c r="O604" s="2077"/>
      <c r="P604" s="2077"/>
      <c r="Q604" s="2077"/>
      <c r="R604" s="2077"/>
      <c r="S604" s="2077"/>
      <c r="T604" s="2077"/>
      <c r="AQ604" s="455">
        <f>'Departmental PL'!D620</f>
        <v>0</v>
      </c>
      <c r="AR604" s="456">
        <f>+C604-'Departmental PL'!F620</f>
        <v>0</v>
      </c>
      <c r="AS604" s="456">
        <f>+D604-'Departmental PL'!G620</f>
        <v>0</v>
      </c>
      <c r="AT604" s="456">
        <f>+E604-'Departmental PL'!H620</f>
        <v>0</v>
      </c>
      <c r="AU604" s="456">
        <f>+F604-'Departmental PL'!I620</f>
        <v>0</v>
      </c>
      <c r="AV604" s="456">
        <f>+G604-'Departmental PL'!J620</f>
        <v>0</v>
      </c>
      <c r="AW604" s="456">
        <f>+H604-'Departmental PL'!K620</f>
        <v>0</v>
      </c>
      <c r="AX604" s="456">
        <f>+I604-'Departmental PL'!L620</f>
        <v>0</v>
      </c>
      <c r="AY604" s="456">
        <f>+J604-'Departmental PL'!M620</f>
        <v>0</v>
      </c>
      <c r="AZ604" s="456">
        <f>+K604-'Departmental PL'!N620</f>
        <v>0</v>
      </c>
      <c r="BA604" s="456">
        <f>+L604-'Departmental PL'!O620</f>
        <v>0</v>
      </c>
      <c r="BB604" s="456">
        <f>+M604-'Departmental PL'!P620</f>
        <v>0</v>
      </c>
      <c r="BC604" s="456">
        <f>+N604-'Departmental PL'!Q620</f>
        <v>0</v>
      </c>
      <c r="BD604" s="456">
        <f>+O604-'Departmental PL'!R620</f>
        <v>0</v>
      </c>
      <c r="BE604" s="456">
        <f>+P604-'Departmental PL'!S620</f>
        <v>0</v>
      </c>
      <c r="BF604" s="456">
        <f>+Q604-'Departmental PL'!T620</f>
        <v>0</v>
      </c>
      <c r="BG604" s="456">
        <f>+R604-'Departmental PL'!U620</f>
        <v>0</v>
      </c>
      <c r="BH604" s="456">
        <f>+S604-'Departmental PL'!V620</f>
        <v>0</v>
      </c>
      <c r="BI604" s="456">
        <f>+T604-'Departmental PL'!W620</f>
        <v>0</v>
      </c>
    </row>
    <row r="605" spans="1:61" ht="20.25" hidden="1" customHeight="1" x14ac:dyDescent="0.25">
      <c r="A605" s="2067" t="s">
        <v>1661</v>
      </c>
      <c r="B605" s="2095" t="s">
        <v>2486</v>
      </c>
      <c r="C605" s="2095"/>
      <c r="D605" s="2091"/>
      <c r="E605" s="2092"/>
      <c r="F605" s="2092"/>
      <c r="G605" s="2092"/>
      <c r="H605" s="2092"/>
      <c r="I605" s="2092"/>
      <c r="J605" s="2092"/>
      <c r="K605" s="2092"/>
      <c r="L605" s="2092"/>
      <c r="M605" s="2092"/>
      <c r="N605" s="2092"/>
      <c r="O605" s="2092"/>
      <c r="P605" s="2092"/>
      <c r="Q605" s="2092"/>
      <c r="R605" s="2092"/>
      <c r="S605" s="2092"/>
      <c r="T605" s="2092"/>
      <c r="U605" s="2061" t="str">
        <f t="shared" si="5"/>
        <v>Total 012 Pharmacy</v>
      </c>
      <c r="W605" s="455" t="b">
        <f>+'17HPM_DATA_INPUT'!C375='17_AUDIT_TOTALS_CK'!U605</f>
        <v>1</v>
      </c>
      <c r="X605" s="2065">
        <f>+'17HPM_DATA_INPUT'!D375-'17_AUDIT_TOTALS_CK'!C605</f>
        <v>148596</v>
      </c>
      <c r="Y605" s="2065">
        <f>+'17HPM_DATA_INPUT'!E375-'17_AUDIT_TOTALS_CK'!D605</f>
        <v>139532</v>
      </c>
      <c r="Z605" s="2065">
        <f>+'17HPM_DATA_INPUT'!F375-'17_AUDIT_TOTALS_CK'!E605</f>
        <v>9038430</v>
      </c>
      <c r="AA605" s="2065">
        <f>+'17HPM_DATA_INPUT'!G375-'17_AUDIT_TOTALS_CK'!F605</f>
        <v>6815349</v>
      </c>
      <c r="AB605" s="2065">
        <f>+'17HPM_DATA_INPUT'!H375-'17_AUDIT_TOTALS_CK'!G605</f>
        <v>242479822</v>
      </c>
      <c r="AC605" s="2065">
        <f>+'17HPM_DATA_INPUT'!I375-'17_AUDIT_TOTALS_CK'!H605</f>
        <v>202831340</v>
      </c>
      <c r="AD605" s="2065">
        <f>+'17HPM_DATA_INPUT'!J375-'17_AUDIT_TOTALS_CK'!I605</f>
        <v>115326307</v>
      </c>
      <c r="AE605" s="2065">
        <f>+'17HPM_DATA_INPUT'!K375-'17_AUDIT_TOTALS_CK'!J605</f>
        <v>98115813</v>
      </c>
      <c r="AF605" s="2065">
        <f>+'17HPM_DATA_INPUT'!L375-'17_AUDIT_TOTALS_CK'!K605</f>
        <v>75929765</v>
      </c>
      <c r="AG605" s="2065">
        <f>+'17HPM_DATA_INPUT'!M375-'17_AUDIT_TOTALS_CK'!L605</f>
        <v>64793631</v>
      </c>
      <c r="AH605" s="2065">
        <f>+'17HPM_DATA_INPUT'!N375-'17_AUDIT_TOTALS_CK'!M605</f>
        <v>39396542</v>
      </c>
      <c r="AI605" s="2065">
        <f>+'17HPM_DATA_INPUT'!O375-'17_AUDIT_TOTALS_CK'!N605</f>
        <v>33322182</v>
      </c>
      <c r="AJ605" s="2065">
        <f>+'17HPM_DATA_INPUT'!P375-'17_AUDIT_TOTALS_CK'!O605</f>
        <v>322817</v>
      </c>
      <c r="AK605" s="2065">
        <f>+'17HPM_DATA_INPUT'!Q375-'17_AUDIT_TOTALS_CK'!P605</f>
        <v>299405</v>
      </c>
      <c r="AL605" s="2065">
        <f>+'17HPM_DATA_INPUT'!R375-'17_AUDIT_TOTALS_CK'!Q605</f>
        <v>3417215</v>
      </c>
      <c r="AM605" s="2065">
        <f>+'17HPM_DATA_INPUT'!S375-'17_AUDIT_TOTALS_CK'!R605</f>
        <v>3072451</v>
      </c>
      <c r="AN605" s="2065">
        <f>+'17HPM_DATA_INPUT'!T375-'17_AUDIT_TOTALS_CK'!S605</f>
        <v>35656510</v>
      </c>
      <c r="AO605" s="2065">
        <f>+'17HPM_DATA_INPUT'!U375-'17_AUDIT_TOTALS_CK'!T605</f>
        <v>29950326</v>
      </c>
      <c r="AQ605" s="2095" t="str">
        <f>'Departmental PL'!D621</f>
        <v xml:space="preserve">TOTAL 012 Pharmacy </v>
      </c>
      <c r="AR605" s="456">
        <f>+C605-'Departmental PL'!F621</f>
        <v>-148596</v>
      </c>
      <c r="AS605" s="456">
        <f>+D605-'Departmental PL'!G621</f>
        <v>-139532</v>
      </c>
      <c r="AT605" s="456">
        <f>+E605-'Departmental PL'!H621</f>
        <v>-9038430</v>
      </c>
      <c r="AU605" s="456">
        <f>+F605-'Departmental PL'!I621</f>
        <v>-6815349</v>
      </c>
      <c r="AV605" s="456">
        <f>+G605-'Departmental PL'!J621</f>
        <v>-453093504.71999997</v>
      </c>
      <c r="AW605" s="456">
        <f>+H605-'Departmental PL'!K621</f>
        <v>-368900319.13999999</v>
      </c>
      <c r="AX605" s="456">
        <f>+I605-'Departmental PL'!L621</f>
        <v>-325939989.71999997</v>
      </c>
      <c r="AY605" s="456">
        <f>+J605-'Departmental PL'!M621</f>
        <v>-264184792.13999999</v>
      </c>
      <c r="AZ605" s="456">
        <f>+K605-'Departmental PL'!N621</f>
        <v>-190597598.29000002</v>
      </c>
      <c r="BA605" s="456">
        <f>+L605-'Departmental PL'!O621</f>
        <v>-167972765.71999997</v>
      </c>
      <c r="BB605" s="456">
        <f>+M605-'Departmental PL'!P621</f>
        <v>-135342391.42999995</v>
      </c>
      <c r="BC605" s="456">
        <f>+N605-'Departmental PL'!Q621</f>
        <v>-96212026.420000017</v>
      </c>
      <c r="BD605" s="456">
        <f>+O605-'Departmental PL'!R621</f>
        <v>-4164678.6700000004</v>
      </c>
      <c r="BE605" s="456">
        <f>+P605-'Departmental PL'!S621</f>
        <v>-3602409.6</v>
      </c>
      <c r="BF605" s="456">
        <f>+Q605-'Departmental PL'!T621</f>
        <v>-16007996.25</v>
      </c>
      <c r="BG605" s="456">
        <f>+R605-'Departmental PL'!U621</f>
        <v>-13721161.9</v>
      </c>
      <c r="BH605" s="456">
        <f>+S605-'Departmental PL'!V621</f>
        <v>-115169716.50999995</v>
      </c>
      <c r="BI605" s="456">
        <f>+T605-'Departmental PL'!W621</f>
        <v>-78888454.920000017</v>
      </c>
    </row>
    <row r="606" spans="1:61" ht="20.25" hidden="1" customHeight="1" x14ac:dyDescent="0.25">
      <c r="A606" s="2440"/>
      <c r="B606" s="2101"/>
      <c r="C606" s="2101"/>
      <c r="D606" s="2091"/>
      <c r="E606" s="2092"/>
      <c r="F606" s="2092"/>
      <c r="G606" s="2092"/>
      <c r="H606" s="2092"/>
      <c r="I606" s="2092"/>
      <c r="J606" s="2092"/>
      <c r="K606" s="2092"/>
      <c r="L606" s="2092"/>
      <c r="M606" s="2092"/>
      <c r="N606" s="2092"/>
      <c r="O606" s="2092"/>
      <c r="P606" s="2092"/>
      <c r="Q606" s="2092"/>
      <c r="R606" s="2092"/>
      <c r="S606" s="2092"/>
      <c r="T606" s="2092"/>
      <c r="AQ606" s="455" t="str">
        <f>'Departmental PL'!D622</f>
        <v>4220 PHARMACY (I/P)*</v>
      </c>
      <c r="AR606" s="456">
        <f>+C606-'Departmental PL'!F622</f>
        <v>0</v>
      </c>
      <c r="AS606" s="456">
        <f>+D606-'Departmental PL'!G622</f>
        <v>0</v>
      </c>
      <c r="AT606" s="456">
        <f>+E606-'Departmental PL'!H622</f>
        <v>0</v>
      </c>
      <c r="AU606" s="456">
        <f>+F606-'Departmental PL'!I622</f>
        <v>0</v>
      </c>
      <c r="AV606" s="456">
        <f>+G606-'Departmental PL'!J622</f>
        <v>1892414.83</v>
      </c>
      <c r="AW606" s="456">
        <f>+H606-'Departmental PL'!K622</f>
        <v>1554816.25</v>
      </c>
      <c r="AX606" s="456">
        <f>+I606-'Departmental PL'!L622</f>
        <v>1892414.83</v>
      </c>
      <c r="AY606" s="456">
        <f>+J606-'Departmental PL'!M622</f>
        <v>1554816.25</v>
      </c>
      <c r="AZ606" s="456">
        <f>+K606-'Departmental PL'!N622</f>
        <v>0</v>
      </c>
      <c r="BA606" s="456">
        <f>+L606-'Departmental PL'!O622</f>
        <v>0</v>
      </c>
      <c r="BB606" s="456">
        <f>+M606-'Departmental PL'!P622</f>
        <v>1892414.83</v>
      </c>
      <c r="BC606" s="456">
        <f>+N606-'Departmental PL'!Q622</f>
        <v>1554816.25</v>
      </c>
      <c r="BD606" s="456">
        <f>+O606-'Departmental PL'!R622</f>
        <v>0</v>
      </c>
      <c r="BE606" s="456">
        <f>+P606-'Departmental PL'!S622</f>
        <v>0</v>
      </c>
      <c r="BF606" s="456">
        <f>+Q606-'Departmental PL'!T622</f>
        <v>0</v>
      </c>
      <c r="BG606" s="456">
        <f>+R606-'Departmental PL'!U622</f>
        <v>0</v>
      </c>
      <c r="BH606" s="456">
        <f>+S606-'Departmental PL'!V622</f>
        <v>1892414.83</v>
      </c>
      <c r="BI606" s="456">
        <f>+T606-'Departmental PL'!W622</f>
        <v>1554816.25</v>
      </c>
    </row>
    <row r="607" spans="1:61" ht="20.25" hidden="1" customHeight="1" x14ac:dyDescent="0.25">
      <c r="A607" s="2440"/>
      <c r="B607" s="2101"/>
      <c r="C607" s="2101"/>
      <c r="D607" s="2091"/>
      <c r="E607" s="2092"/>
      <c r="F607" s="2092"/>
      <c r="G607" s="2092"/>
      <c r="H607" s="2092"/>
      <c r="I607" s="2092"/>
      <c r="J607" s="2092"/>
      <c r="K607" s="2092"/>
      <c r="L607" s="2092"/>
      <c r="M607" s="2092"/>
      <c r="N607" s="2092"/>
      <c r="O607" s="2092"/>
      <c r="P607" s="2092"/>
      <c r="Q607" s="2092"/>
      <c r="R607" s="2092"/>
      <c r="S607" s="2092"/>
      <c r="T607" s="2092"/>
      <c r="AQ607" s="455" t="str">
        <f>'Departmental PL'!D623</f>
        <v>4230 STRONG WEST PHARMACY*</v>
      </c>
      <c r="AR607" s="456">
        <f>+C607-'Departmental PL'!F623</f>
        <v>0</v>
      </c>
      <c r="AS607" s="456">
        <f>+D607-'Departmental PL'!G623</f>
        <v>0</v>
      </c>
      <c r="AT607" s="456">
        <f>+E607-'Departmental PL'!H623</f>
        <v>0</v>
      </c>
      <c r="AU607" s="456">
        <f>+F607-'Departmental PL'!I623</f>
        <v>0</v>
      </c>
      <c r="AV607" s="456">
        <f>+G607-'Departmental PL'!J623</f>
        <v>-528975.39</v>
      </c>
      <c r="AW607" s="456">
        <f>+H607-'Departmental PL'!K623</f>
        <v>-435364.68</v>
      </c>
      <c r="AX607" s="456">
        <f>+I607-'Departmental PL'!L623</f>
        <v>-528975.39</v>
      </c>
      <c r="AY607" s="456">
        <f>+J607-'Departmental PL'!M623</f>
        <v>-435364.68</v>
      </c>
      <c r="AZ607" s="456">
        <f>+K607-'Departmental PL'!N623</f>
        <v>-554666.54</v>
      </c>
      <c r="BA607" s="456">
        <f>+L607-'Departmental PL'!O623</f>
        <v>-583295.26</v>
      </c>
      <c r="BB607" s="456">
        <f>+M607-'Departmental PL'!P623</f>
        <v>25691.150000000023</v>
      </c>
      <c r="BC607" s="456">
        <f>+N607-'Departmental PL'!Q623</f>
        <v>147930.58000000002</v>
      </c>
      <c r="BD607" s="456">
        <f>+O607-'Departmental PL'!R623</f>
        <v>-125186.18</v>
      </c>
      <c r="BE607" s="456">
        <f>+P607-'Departmental PL'!S623</f>
        <v>-103522.6</v>
      </c>
      <c r="BF607" s="456">
        <f>+Q607-'Departmental PL'!T623</f>
        <v>-110717.57</v>
      </c>
      <c r="BG607" s="456">
        <f>+R607-'Departmental PL'!U623</f>
        <v>-87883.4</v>
      </c>
      <c r="BH607" s="456">
        <f>+S607-'Departmental PL'!V623</f>
        <v>261594.90000000002</v>
      </c>
      <c r="BI607" s="456">
        <f>+T607-'Departmental PL'!W623</f>
        <v>339336.58</v>
      </c>
    </row>
    <row r="608" spans="1:61" ht="20.25" hidden="1" customHeight="1" x14ac:dyDescent="0.25">
      <c r="A608" s="2440"/>
      <c r="B608" s="2101"/>
      <c r="C608" s="2101"/>
      <c r="D608" s="2091"/>
      <c r="E608" s="2092"/>
      <c r="F608" s="2092"/>
      <c r="G608" s="2092"/>
      <c r="H608" s="2092"/>
      <c r="I608" s="2092"/>
      <c r="J608" s="2092"/>
      <c r="K608" s="2092"/>
      <c r="L608" s="2092"/>
      <c r="M608" s="2092"/>
      <c r="N608" s="2092"/>
      <c r="O608" s="2092"/>
      <c r="P608" s="2092"/>
      <c r="Q608" s="2092"/>
      <c r="R608" s="2092"/>
      <c r="S608" s="2092"/>
      <c r="T608" s="2092"/>
      <c r="AQ608" s="455">
        <f>'Departmental PL'!D624</f>
        <v>0</v>
      </c>
      <c r="AR608" s="456">
        <f>+C608-'Departmental PL'!F624</f>
        <v>0</v>
      </c>
      <c r="AS608" s="456">
        <f>+D608-'Departmental PL'!G624</f>
        <v>0</v>
      </c>
      <c r="AT608" s="456">
        <f>+E608-'Departmental PL'!H624</f>
        <v>0</v>
      </c>
      <c r="AU608" s="456">
        <f>+F608-'Departmental PL'!I624</f>
        <v>0</v>
      </c>
      <c r="AV608" s="456">
        <f>+G608-'Departmental PL'!J624</f>
        <v>0</v>
      </c>
      <c r="AW608" s="456">
        <f>+H608-'Departmental PL'!K624</f>
        <v>0</v>
      </c>
      <c r="AX608" s="456">
        <f>+I608-'Departmental PL'!L624</f>
        <v>0</v>
      </c>
      <c r="AY608" s="456">
        <f>+J608-'Departmental PL'!M624</f>
        <v>0</v>
      </c>
      <c r="AZ608" s="456">
        <f>+K608-'Departmental PL'!N624</f>
        <v>0</v>
      </c>
      <c r="BA608" s="456">
        <f>+L608-'Departmental PL'!O624</f>
        <v>0</v>
      </c>
      <c r="BB608" s="456">
        <f>+M608-'Departmental PL'!P624</f>
        <v>0</v>
      </c>
      <c r="BC608" s="456">
        <f>+N608-'Departmental PL'!Q624</f>
        <v>0</v>
      </c>
      <c r="BD608" s="456">
        <f>+O608-'Departmental PL'!R624</f>
        <v>0</v>
      </c>
      <c r="BE608" s="456">
        <f>+P608-'Departmental PL'!S624</f>
        <v>0</v>
      </c>
      <c r="BF608" s="456">
        <f>+Q608-'Departmental PL'!T624</f>
        <v>0</v>
      </c>
      <c r="BG608" s="456">
        <f>+R608-'Departmental PL'!U624</f>
        <v>0</v>
      </c>
      <c r="BH608" s="456">
        <f>+S608-'Departmental PL'!V624</f>
        <v>0</v>
      </c>
      <c r="BI608" s="456">
        <f>+T608-'Departmental PL'!W624</f>
        <v>0</v>
      </c>
    </row>
    <row r="609" spans="1:61" ht="20.25" hidden="1" customHeight="1" x14ac:dyDescent="0.25">
      <c r="A609" s="2440"/>
      <c r="B609" s="2101"/>
      <c r="C609" s="2101"/>
      <c r="D609" s="2091"/>
      <c r="E609" s="2092"/>
      <c r="F609" s="2092"/>
      <c r="G609" s="2092"/>
      <c r="H609" s="2092"/>
      <c r="I609" s="2092"/>
      <c r="J609" s="2092"/>
      <c r="K609" s="2092"/>
      <c r="L609" s="2092"/>
      <c r="M609" s="2092"/>
      <c r="N609" s="2092"/>
      <c r="O609" s="2092"/>
      <c r="P609" s="2092"/>
      <c r="Q609" s="2092"/>
      <c r="R609" s="2092"/>
      <c r="S609" s="2092"/>
      <c r="T609" s="2092"/>
      <c r="AQ609" s="455">
        <f>'Departmental PL'!D625</f>
        <v>0</v>
      </c>
      <c r="AR609" s="456">
        <f>+C609-'Departmental PL'!F625</f>
        <v>0</v>
      </c>
      <c r="AS609" s="456">
        <f>+D609-'Departmental PL'!G625</f>
        <v>0</v>
      </c>
      <c r="AT609" s="456">
        <f>+E609-'Departmental PL'!H625</f>
        <v>0</v>
      </c>
      <c r="AU609" s="456">
        <f>+F609-'Departmental PL'!I625</f>
        <v>0</v>
      </c>
      <c r="AV609" s="456">
        <f>+G609-'Departmental PL'!J625</f>
        <v>0</v>
      </c>
      <c r="AW609" s="456">
        <f>+H609-'Departmental PL'!K625</f>
        <v>0</v>
      </c>
      <c r="AX609" s="456">
        <f>+I609-'Departmental PL'!L625</f>
        <v>0</v>
      </c>
      <c r="AY609" s="456">
        <f>+J609-'Departmental PL'!M625</f>
        <v>0</v>
      </c>
      <c r="AZ609" s="456">
        <f>+K609-'Departmental PL'!N625</f>
        <v>0</v>
      </c>
      <c r="BA609" s="456">
        <f>+L609-'Departmental PL'!O625</f>
        <v>0</v>
      </c>
      <c r="BB609" s="456">
        <f>+M609-'Departmental PL'!P625</f>
        <v>0</v>
      </c>
      <c r="BC609" s="456">
        <f>+N609-'Departmental PL'!Q625</f>
        <v>0</v>
      </c>
      <c r="BD609" s="456">
        <f>+O609-'Departmental PL'!R625</f>
        <v>0</v>
      </c>
      <c r="BE609" s="456">
        <f>+P609-'Departmental PL'!S625</f>
        <v>0</v>
      </c>
      <c r="BF609" s="456">
        <f>+Q609-'Departmental PL'!T625</f>
        <v>0</v>
      </c>
      <c r="BG609" s="456">
        <f>+R609-'Departmental PL'!U625</f>
        <v>0</v>
      </c>
      <c r="BH609" s="456">
        <f>+S609-'Departmental PL'!V625</f>
        <v>0</v>
      </c>
      <c r="BI609" s="456">
        <f>+T609-'Departmental PL'!W625</f>
        <v>0</v>
      </c>
    </row>
    <row r="610" spans="1:61" ht="20.25" hidden="1" customHeight="1" x14ac:dyDescent="0.25">
      <c r="A610" s="2031" t="s">
        <v>1662</v>
      </c>
      <c r="B610" s="2082" t="s">
        <v>2487</v>
      </c>
      <c r="C610" s="2083"/>
      <c r="D610" s="2083"/>
      <c r="E610" s="2083"/>
      <c r="F610" s="2083"/>
      <c r="G610" s="2083"/>
      <c r="H610" s="2083"/>
      <c r="I610" s="2083"/>
      <c r="J610" s="2083"/>
      <c r="K610" s="2083"/>
      <c r="L610" s="2083"/>
      <c r="M610" s="2083"/>
      <c r="N610" s="2083"/>
      <c r="O610" s="2083"/>
      <c r="P610" s="2083"/>
      <c r="Q610" s="2083"/>
      <c r="R610" s="2083"/>
      <c r="S610" s="2083"/>
      <c r="T610" s="2083"/>
      <c r="U610" s="2061" t="str">
        <f t="shared" si="5"/>
        <v>012a Pharmacy Interlakes</v>
      </c>
      <c r="W610" s="455" t="b">
        <f>+'17HPM_DATA_INPUT'!C376='17_AUDIT_TOTALS_CK'!U610</f>
        <v>1</v>
      </c>
      <c r="X610" s="2065" t="e">
        <f>+'17HPM_DATA_INPUT'!D376-'17_AUDIT_TOTALS_CK'!C610</f>
        <v>#VALUE!</v>
      </c>
      <c r="Y610" s="2065" t="e">
        <f>+'17HPM_DATA_INPUT'!E376-'17_AUDIT_TOTALS_CK'!D610</f>
        <v>#VALUE!</v>
      </c>
      <c r="Z610" s="2065" t="e">
        <f>+'17HPM_DATA_INPUT'!F376-'17_AUDIT_TOTALS_CK'!E610</f>
        <v>#VALUE!</v>
      </c>
      <c r="AA610" s="2065" t="e">
        <f>+'17HPM_DATA_INPUT'!G376-'17_AUDIT_TOTALS_CK'!F610</f>
        <v>#VALUE!</v>
      </c>
      <c r="AB610" s="2065" t="e">
        <f>+'17HPM_DATA_INPUT'!H376-'17_AUDIT_TOTALS_CK'!G610</f>
        <v>#VALUE!</v>
      </c>
      <c r="AC610" s="2065" t="e">
        <f>+'17HPM_DATA_INPUT'!I376-'17_AUDIT_TOTALS_CK'!H610</f>
        <v>#VALUE!</v>
      </c>
      <c r="AD610" s="2065" t="e">
        <f>+'17HPM_DATA_INPUT'!J376-'17_AUDIT_TOTALS_CK'!I610</f>
        <v>#VALUE!</v>
      </c>
      <c r="AE610" s="2065" t="e">
        <f>+'17HPM_DATA_INPUT'!K376-'17_AUDIT_TOTALS_CK'!J610</f>
        <v>#VALUE!</v>
      </c>
      <c r="AF610" s="2065" t="e">
        <f>+'17HPM_DATA_INPUT'!L376-'17_AUDIT_TOTALS_CK'!K610</f>
        <v>#VALUE!</v>
      </c>
      <c r="AG610" s="2065" t="e">
        <f>+'17HPM_DATA_INPUT'!M376-'17_AUDIT_TOTALS_CK'!L610</f>
        <v>#VALUE!</v>
      </c>
      <c r="AH610" s="2065" t="e">
        <f>+'17HPM_DATA_INPUT'!N376-'17_AUDIT_TOTALS_CK'!M610</f>
        <v>#VALUE!</v>
      </c>
      <c r="AI610" s="2065" t="e">
        <f>+'17HPM_DATA_INPUT'!O376-'17_AUDIT_TOTALS_CK'!N610</f>
        <v>#VALUE!</v>
      </c>
      <c r="AJ610" s="2065" t="e">
        <f>+'17HPM_DATA_INPUT'!P376-'17_AUDIT_TOTALS_CK'!O610</f>
        <v>#VALUE!</v>
      </c>
      <c r="AK610" s="2065" t="e">
        <f>+'17HPM_DATA_INPUT'!Q376-'17_AUDIT_TOTALS_CK'!P610</f>
        <v>#VALUE!</v>
      </c>
      <c r="AL610" s="2065" t="e">
        <f>+'17HPM_DATA_INPUT'!R376-'17_AUDIT_TOTALS_CK'!Q610</f>
        <v>#VALUE!</v>
      </c>
      <c r="AM610" s="2065" t="e">
        <f>+'17HPM_DATA_INPUT'!S376-'17_AUDIT_TOTALS_CK'!R610</f>
        <v>#VALUE!</v>
      </c>
      <c r="AN610" s="2065" t="e">
        <f>+'17HPM_DATA_INPUT'!T376-'17_AUDIT_TOTALS_CK'!S610</f>
        <v>#VALUE!</v>
      </c>
      <c r="AO610" s="2065" t="e">
        <f>+'17HPM_DATA_INPUT'!U376-'17_AUDIT_TOTALS_CK'!T610</f>
        <v>#VALUE!</v>
      </c>
      <c r="AQ610" s="2082" t="str">
        <f>'Departmental PL'!D626</f>
        <v>012a Pharmacy Interlakes</v>
      </c>
      <c r="AR610" s="456">
        <f>+C610-'Departmental PL'!F626</f>
        <v>0</v>
      </c>
      <c r="AS610" s="456">
        <f>+D610-'Departmental PL'!G626</f>
        <v>0</v>
      </c>
      <c r="AT610" s="456">
        <f>+E610-'Departmental PL'!H626</f>
        <v>0</v>
      </c>
      <c r="AU610" s="456">
        <f>+F610-'Departmental PL'!I626</f>
        <v>0</v>
      </c>
      <c r="AV610" s="456">
        <f>+G610-'Departmental PL'!J626</f>
        <v>0</v>
      </c>
      <c r="AW610" s="456">
        <f>+H610-'Departmental PL'!K626</f>
        <v>0</v>
      </c>
      <c r="AX610" s="456">
        <f>+I610-'Departmental PL'!L626</f>
        <v>0</v>
      </c>
      <c r="AY610" s="456">
        <f>+J610-'Departmental PL'!M626</f>
        <v>0</v>
      </c>
      <c r="AZ610" s="456">
        <f>+K610-'Departmental PL'!N626</f>
        <v>0</v>
      </c>
      <c r="BA610" s="456">
        <f>+L610-'Departmental PL'!O626</f>
        <v>0</v>
      </c>
      <c r="BB610" s="456">
        <f>+M610-'Departmental PL'!P626</f>
        <v>0</v>
      </c>
      <c r="BC610" s="456">
        <f>+N610-'Departmental PL'!Q626</f>
        <v>0</v>
      </c>
      <c r="BD610" s="456">
        <f>+O610-'Departmental PL'!R626</f>
        <v>0</v>
      </c>
      <c r="BE610" s="456">
        <f>+P610-'Departmental PL'!S626</f>
        <v>0</v>
      </c>
      <c r="BF610" s="456">
        <f>+Q610-'Departmental PL'!T626</f>
        <v>0</v>
      </c>
      <c r="BG610" s="456">
        <f>+R610-'Departmental PL'!U626</f>
        <v>0</v>
      </c>
      <c r="BH610" s="456">
        <f>+S610-'Departmental PL'!V626</f>
        <v>0</v>
      </c>
      <c r="BI610" s="456">
        <f>+T610-'Departmental PL'!W626</f>
        <v>0</v>
      </c>
    </row>
    <row r="611" spans="1:61" ht="20.25" hidden="1" customHeight="1" x14ac:dyDescent="0.25">
      <c r="A611" s="2031"/>
      <c r="B611" s="2082"/>
      <c r="C611" s="2083"/>
      <c r="D611" s="2083"/>
      <c r="E611" s="2083"/>
      <c r="F611" s="2083"/>
      <c r="G611" s="2083"/>
      <c r="H611" s="2083"/>
      <c r="I611" s="2083"/>
      <c r="J611" s="2083"/>
      <c r="K611" s="2083"/>
      <c r="L611" s="2083"/>
      <c r="M611" s="2083"/>
      <c r="N611" s="2083"/>
      <c r="O611" s="2083"/>
      <c r="P611" s="2083"/>
      <c r="Q611" s="2083"/>
      <c r="R611" s="2083"/>
      <c r="S611" s="2083"/>
      <c r="T611" s="2083"/>
      <c r="AQ611" s="455" t="str">
        <f>'Departmental PL'!D627</f>
        <v>2800 PHARM HIGHLANDS INTERNAL</v>
      </c>
      <c r="AR611" s="456">
        <f>+C611-'Departmental PL'!F627</f>
        <v>0</v>
      </c>
      <c r="AS611" s="456">
        <f>+D611-'Departmental PL'!G627</f>
        <v>0</v>
      </c>
      <c r="AT611" s="456">
        <f>+E611-'Departmental PL'!H627</f>
        <v>0</v>
      </c>
      <c r="AU611" s="456">
        <f>+F611-'Departmental PL'!I627</f>
        <v>0</v>
      </c>
      <c r="AV611" s="456">
        <f>+G611-'Departmental PL'!J627</f>
        <v>0</v>
      </c>
      <c r="AW611" s="456">
        <f>+H611-'Departmental PL'!K627</f>
        <v>0</v>
      </c>
      <c r="AX611" s="456">
        <f>+I611-'Departmental PL'!L627</f>
        <v>0</v>
      </c>
      <c r="AY611" s="456">
        <f>+J611-'Departmental PL'!M627</f>
        <v>0</v>
      </c>
      <c r="AZ611" s="456">
        <f>+K611-'Departmental PL'!N627</f>
        <v>0</v>
      </c>
      <c r="BA611" s="456">
        <f>+L611-'Departmental PL'!O627</f>
        <v>0</v>
      </c>
      <c r="BB611" s="456">
        <f>+M611-'Departmental PL'!P627</f>
        <v>0</v>
      </c>
      <c r="BC611" s="456">
        <f>+N611-'Departmental PL'!Q627</f>
        <v>0</v>
      </c>
      <c r="BD611" s="456">
        <f>+O611-'Departmental PL'!R627</f>
        <v>0</v>
      </c>
      <c r="BE611" s="456">
        <f>+P611-'Departmental PL'!S627</f>
        <v>0</v>
      </c>
      <c r="BF611" s="456">
        <f>+Q611-'Departmental PL'!T627</f>
        <v>0</v>
      </c>
      <c r="BG611" s="456">
        <f>+R611-'Departmental PL'!U627</f>
        <v>0</v>
      </c>
      <c r="BH611" s="456">
        <f>+S611-'Departmental PL'!V627</f>
        <v>0</v>
      </c>
      <c r="BI611" s="456">
        <f>+T611-'Departmental PL'!W627</f>
        <v>0</v>
      </c>
    </row>
    <row r="612" spans="1:61" ht="20.25" hidden="1" customHeight="1" x14ac:dyDescent="0.25">
      <c r="A612" s="2067" t="s">
        <v>1663</v>
      </c>
      <c r="B612" s="2074" t="s">
        <v>1610</v>
      </c>
      <c r="C612" s="2075"/>
      <c r="D612" s="2075"/>
      <c r="E612" s="2075"/>
      <c r="F612" s="2075"/>
      <c r="G612" s="2075"/>
      <c r="H612" s="2075"/>
      <c r="I612" s="2075"/>
      <c r="J612" s="2075"/>
      <c r="K612" s="2075"/>
      <c r="L612" s="2075"/>
      <c r="M612" s="2075"/>
      <c r="N612" s="2075"/>
      <c r="O612" s="2075"/>
      <c r="P612" s="2075"/>
      <c r="Q612" s="2075"/>
      <c r="R612" s="2075"/>
      <c r="S612" s="2075"/>
      <c r="T612" s="2075"/>
      <c r="U612" s="2061" t="str">
        <f t="shared" si="5"/>
        <v>2810 PHARM BROCKPORT INTERLAKES</v>
      </c>
      <c r="W612" s="455" t="b">
        <f>+'17HPM_DATA_INPUT'!C377='17_AUDIT_TOTALS_CK'!U612</f>
        <v>0</v>
      </c>
      <c r="X612" s="2065">
        <f>+'17HPM_DATA_INPUT'!D377-'17_AUDIT_TOTALS_CK'!C612</f>
        <v>690</v>
      </c>
      <c r="Y612" s="2065">
        <f>+'17HPM_DATA_INPUT'!E377-'17_AUDIT_TOTALS_CK'!D612</f>
        <v>0</v>
      </c>
      <c r="Z612" s="2065">
        <f>+'17HPM_DATA_INPUT'!F377-'17_AUDIT_TOTALS_CK'!E612</f>
        <v>197718</v>
      </c>
      <c r="AA612" s="2065">
        <f>+'17HPM_DATA_INPUT'!G377-'17_AUDIT_TOTALS_CK'!F612</f>
        <v>0</v>
      </c>
      <c r="AB612" s="2065">
        <f>+'17HPM_DATA_INPUT'!H377-'17_AUDIT_TOTALS_CK'!G612</f>
        <v>6162140</v>
      </c>
      <c r="AC612" s="2065">
        <f>+'17HPM_DATA_INPUT'!I377-'17_AUDIT_TOTALS_CK'!H612</f>
        <v>0</v>
      </c>
      <c r="AD612" s="2065">
        <f>+'17HPM_DATA_INPUT'!J377-'17_AUDIT_TOTALS_CK'!I612</f>
        <v>3008632</v>
      </c>
      <c r="AE612" s="2065">
        <f>+'17HPM_DATA_INPUT'!K377-'17_AUDIT_TOTALS_CK'!J612</f>
        <v>0</v>
      </c>
      <c r="AF612" s="2065">
        <f>+'17HPM_DATA_INPUT'!L377-'17_AUDIT_TOTALS_CK'!K612</f>
        <v>2436492</v>
      </c>
      <c r="AG612" s="2065">
        <f>+'17HPM_DATA_INPUT'!M377-'17_AUDIT_TOTALS_CK'!L612</f>
        <v>0</v>
      </c>
      <c r="AH612" s="2065">
        <f>+'17HPM_DATA_INPUT'!N377-'17_AUDIT_TOTALS_CK'!M612</f>
        <v>572140</v>
      </c>
      <c r="AI612" s="2065">
        <f>+'17HPM_DATA_INPUT'!O377-'17_AUDIT_TOTALS_CK'!N612</f>
        <v>0</v>
      </c>
      <c r="AJ612" s="2065">
        <f>+'17HPM_DATA_INPUT'!P377-'17_AUDIT_TOTALS_CK'!O612</f>
        <v>20111</v>
      </c>
      <c r="AK612" s="2065">
        <f>+'17HPM_DATA_INPUT'!Q377-'17_AUDIT_TOTALS_CK'!P612</f>
        <v>0</v>
      </c>
      <c r="AL612" s="2065">
        <f>+'17HPM_DATA_INPUT'!R377-'17_AUDIT_TOTALS_CK'!Q612</f>
        <v>126859</v>
      </c>
      <c r="AM612" s="2065">
        <f>+'17HPM_DATA_INPUT'!S377-'17_AUDIT_TOTALS_CK'!R612</f>
        <v>0</v>
      </c>
      <c r="AN612" s="2065">
        <f>+'17HPM_DATA_INPUT'!T377-'17_AUDIT_TOTALS_CK'!S612</f>
        <v>425170</v>
      </c>
      <c r="AO612" s="2065">
        <f>+'17HPM_DATA_INPUT'!U377-'17_AUDIT_TOTALS_CK'!T612</f>
        <v>0</v>
      </c>
      <c r="AQ612" s="455" t="str">
        <f>'Departmental PL'!D628</f>
        <v>2810 PHARMACY DANSVILLE</v>
      </c>
      <c r="AR612" s="456">
        <f>+C612-'Departmental PL'!F628</f>
        <v>-690</v>
      </c>
      <c r="AS612" s="456">
        <f>+D612-'Departmental PL'!G628</f>
        <v>0</v>
      </c>
      <c r="AT612" s="456">
        <f>+E612-'Departmental PL'!H628</f>
        <v>-197718</v>
      </c>
      <c r="AU612" s="456">
        <f>+F612-'Departmental PL'!I628</f>
        <v>0</v>
      </c>
      <c r="AV612" s="456">
        <f>+G612-'Departmental PL'!J628</f>
        <v>-6162140</v>
      </c>
      <c r="AW612" s="456">
        <f>+H612-'Departmental PL'!K628</f>
        <v>0</v>
      </c>
      <c r="AX612" s="456">
        <f>+I612-'Departmental PL'!L628</f>
        <v>-3008632</v>
      </c>
      <c r="AY612" s="456">
        <f>+J612-'Departmental PL'!M628</f>
        <v>0</v>
      </c>
      <c r="AZ612" s="456">
        <f>+K612-'Departmental PL'!N628</f>
        <v>-2436492</v>
      </c>
      <c r="BA612" s="456">
        <f>+L612-'Departmental PL'!O628</f>
        <v>0</v>
      </c>
      <c r="BB612" s="456">
        <f>+M612-'Departmental PL'!P628</f>
        <v>-572140</v>
      </c>
      <c r="BC612" s="456">
        <f>+N612-'Departmental PL'!Q628</f>
        <v>0</v>
      </c>
      <c r="BD612" s="456">
        <f>+O612-'Departmental PL'!R628</f>
        <v>-20111</v>
      </c>
      <c r="BE612" s="456">
        <f>+P612-'Departmental PL'!S628</f>
        <v>0</v>
      </c>
      <c r="BF612" s="456">
        <f>+Q612-'Departmental PL'!T628</f>
        <v>-126859</v>
      </c>
      <c r="BG612" s="456">
        <f>+R612-'Departmental PL'!U628</f>
        <v>0</v>
      </c>
      <c r="BH612" s="456">
        <f>+S612-'Departmental PL'!V628</f>
        <v>-425170</v>
      </c>
      <c r="BI612" s="456">
        <f>+T612-'Departmental PL'!W628</f>
        <v>0</v>
      </c>
    </row>
    <row r="613" spans="1:61" ht="20.25" hidden="1" customHeight="1" x14ac:dyDescent="0.25">
      <c r="A613" s="2067" t="s">
        <v>1661</v>
      </c>
      <c r="B613" s="2058" t="s">
        <v>2296</v>
      </c>
      <c r="C613" s="2060"/>
      <c r="D613" s="2060"/>
      <c r="E613" s="2060"/>
      <c r="F613" s="2060"/>
      <c r="G613" s="2060"/>
      <c r="H613" s="2060"/>
      <c r="I613" s="2060"/>
      <c r="J613" s="2060"/>
      <c r="K613" s="2060"/>
      <c r="L613" s="2060"/>
      <c r="M613" s="2060"/>
      <c r="N613" s="2060"/>
      <c r="O613" s="2060"/>
      <c r="P613" s="2060"/>
      <c r="Q613" s="2060"/>
      <c r="R613" s="2060"/>
      <c r="S613" s="2060"/>
      <c r="T613" s="2060"/>
      <c r="U613" s="2061" t="str">
        <f t="shared" si="5"/>
        <v>2820 PHARMACY INTERLAKES</v>
      </c>
      <c r="W613" s="455" t="b">
        <f>+'17HPM_DATA_INPUT'!C378='17_AUDIT_TOTALS_CK'!U613</f>
        <v>1</v>
      </c>
      <c r="X613" s="2065">
        <f>+'17HPM_DATA_INPUT'!D378-'17_AUDIT_TOTALS_CK'!C613</f>
        <v>5346</v>
      </c>
      <c r="Y613" s="2065">
        <f>+'17HPM_DATA_INPUT'!E378-'17_AUDIT_TOTALS_CK'!D613</f>
        <v>5169</v>
      </c>
      <c r="Z613" s="2065">
        <f>+'17HPM_DATA_INPUT'!F378-'17_AUDIT_TOTALS_CK'!E613</f>
        <v>1346251</v>
      </c>
      <c r="AA613" s="2065">
        <f>+'17HPM_DATA_INPUT'!G378-'17_AUDIT_TOTALS_CK'!F613</f>
        <v>1170418</v>
      </c>
      <c r="AB613" s="2065">
        <f>+'17HPM_DATA_INPUT'!H378-'17_AUDIT_TOTALS_CK'!G613</f>
        <v>36270134</v>
      </c>
      <c r="AC613" s="2065">
        <f>+'17HPM_DATA_INPUT'!I378-'17_AUDIT_TOTALS_CK'!H613</f>
        <v>35224264</v>
      </c>
      <c r="AD613" s="2065">
        <f>+'17HPM_DATA_INPUT'!J378-'17_AUDIT_TOTALS_CK'!I613</f>
        <v>16412382</v>
      </c>
      <c r="AE613" s="2065">
        <f>+'17HPM_DATA_INPUT'!K378-'17_AUDIT_TOTALS_CK'!J613</f>
        <v>16737123</v>
      </c>
      <c r="AF613" s="2065">
        <f>+'17HPM_DATA_INPUT'!L378-'17_AUDIT_TOTALS_CK'!K613</f>
        <v>11001206</v>
      </c>
      <c r="AG613" s="2065">
        <f>+'17HPM_DATA_INPUT'!M378-'17_AUDIT_TOTALS_CK'!L613</f>
        <v>9568463</v>
      </c>
      <c r="AH613" s="2065">
        <f>+'17HPM_DATA_INPUT'!N378-'17_AUDIT_TOTALS_CK'!M613</f>
        <v>5411176</v>
      </c>
      <c r="AI613" s="2065">
        <f>+'17HPM_DATA_INPUT'!O378-'17_AUDIT_TOTALS_CK'!N613</f>
        <v>7168660</v>
      </c>
      <c r="AJ613" s="2065">
        <f>+'17HPM_DATA_INPUT'!P378-'17_AUDIT_TOTALS_CK'!O613</f>
        <v>17725</v>
      </c>
      <c r="AK613" s="2065">
        <f>+'17HPM_DATA_INPUT'!Q378-'17_AUDIT_TOTALS_CK'!P613</f>
        <v>30</v>
      </c>
      <c r="AL613" s="2065">
        <f>+'17HPM_DATA_INPUT'!R378-'17_AUDIT_TOTALS_CK'!Q613</f>
        <v>430827</v>
      </c>
      <c r="AM613" s="2065">
        <f>+'17HPM_DATA_INPUT'!S378-'17_AUDIT_TOTALS_CK'!R613</f>
        <v>388966</v>
      </c>
      <c r="AN613" s="2065">
        <f>+'17HPM_DATA_INPUT'!T378-'17_AUDIT_TOTALS_CK'!S613</f>
        <v>4962624</v>
      </c>
      <c r="AO613" s="2065">
        <f>+'17HPM_DATA_INPUT'!U378-'17_AUDIT_TOTALS_CK'!T613</f>
        <v>6779664</v>
      </c>
      <c r="AQ613" s="455" t="str">
        <f>'Departmental PL'!D629</f>
        <v>2820 PHARMACY INTERLAKES</v>
      </c>
      <c r="AR613" s="456">
        <f>+C613-'Departmental PL'!F629</f>
        <v>-5346</v>
      </c>
      <c r="AS613" s="456">
        <f>+D613-'Departmental PL'!G629</f>
        <v>-5169</v>
      </c>
      <c r="AT613" s="456">
        <f>+E613-'Departmental PL'!H629</f>
        <v>-1346251</v>
      </c>
      <c r="AU613" s="456">
        <f>+F613-'Departmental PL'!I629</f>
        <v>-1170418</v>
      </c>
      <c r="AV613" s="456">
        <f>+G613-'Departmental PL'!J629</f>
        <v>-36270134</v>
      </c>
      <c r="AW613" s="456">
        <f>+H613-'Departmental PL'!K629</f>
        <v>-35224264</v>
      </c>
      <c r="AX613" s="456">
        <f>+I613-'Departmental PL'!L629</f>
        <v>-16412382</v>
      </c>
      <c r="AY613" s="456">
        <f>+J613-'Departmental PL'!M629</f>
        <v>-16737123</v>
      </c>
      <c r="AZ613" s="456">
        <f>+K613-'Departmental PL'!N629</f>
        <v>-11001206</v>
      </c>
      <c r="BA613" s="456">
        <f>+L613-'Departmental PL'!O629</f>
        <v>-9568463</v>
      </c>
      <c r="BB613" s="456">
        <f>+M613-'Departmental PL'!P629</f>
        <v>-5411176</v>
      </c>
      <c r="BC613" s="456">
        <f>+N613-'Departmental PL'!Q629</f>
        <v>-7168660</v>
      </c>
      <c r="BD613" s="456">
        <f>+O613-'Departmental PL'!R629</f>
        <v>-17725</v>
      </c>
      <c r="BE613" s="456">
        <f>+P613-'Departmental PL'!S629</f>
        <v>-30</v>
      </c>
      <c r="BF613" s="456">
        <f>+Q613-'Departmental PL'!T629</f>
        <v>-430827</v>
      </c>
      <c r="BG613" s="456">
        <f>+R613-'Departmental PL'!U629</f>
        <v>-388966</v>
      </c>
      <c r="BH613" s="456">
        <f>+S613-'Departmental PL'!V629</f>
        <v>-4962624</v>
      </c>
      <c r="BI613" s="456">
        <f>+T613-'Departmental PL'!W629</f>
        <v>-6779664</v>
      </c>
    </row>
    <row r="614" spans="1:61" ht="20.25" hidden="1" customHeight="1" x14ac:dyDescent="0.25">
      <c r="A614" s="2032" t="s">
        <v>1662</v>
      </c>
      <c r="B614" s="2074" t="s">
        <v>1612</v>
      </c>
      <c r="C614" s="2075"/>
      <c r="D614" s="2075"/>
      <c r="E614" s="2075"/>
      <c r="F614" s="2075"/>
      <c r="G614" s="2075"/>
      <c r="H614" s="2075"/>
      <c r="I614" s="2075"/>
      <c r="J614" s="2075"/>
      <c r="K614" s="2075"/>
      <c r="L614" s="2075"/>
      <c r="M614" s="2075"/>
      <c r="N614" s="2075"/>
      <c r="O614" s="2075"/>
      <c r="P614" s="2075"/>
      <c r="Q614" s="2075"/>
      <c r="R614" s="2075"/>
      <c r="S614" s="2075"/>
      <c r="T614" s="2075"/>
      <c r="U614" s="2061" t="str">
        <f t="shared" si="5"/>
        <v>2830 PHARM GENEVA SMH INTERLAKES</v>
      </c>
      <c r="W614" s="455" t="b">
        <f>+'17HPM_DATA_INPUT'!C379='17_AUDIT_TOTALS_CK'!U614</f>
        <v>1</v>
      </c>
      <c r="X614" s="2065">
        <f>+'17HPM_DATA_INPUT'!D379-'17_AUDIT_TOTALS_CK'!C614</f>
        <v>0</v>
      </c>
      <c r="Y614" s="2065">
        <f>+'17HPM_DATA_INPUT'!E379-'17_AUDIT_TOTALS_CK'!D614</f>
        <v>0</v>
      </c>
      <c r="Z614" s="2065">
        <f>+'17HPM_DATA_INPUT'!F379-'17_AUDIT_TOTALS_CK'!E614</f>
        <v>0</v>
      </c>
      <c r="AA614" s="2065">
        <f>+'17HPM_DATA_INPUT'!G379-'17_AUDIT_TOTALS_CK'!F614</f>
        <v>0</v>
      </c>
      <c r="AB614" s="2065">
        <f>+'17HPM_DATA_INPUT'!H379-'17_AUDIT_TOTALS_CK'!G614</f>
        <v>0</v>
      </c>
      <c r="AC614" s="2065">
        <f>+'17HPM_DATA_INPUT'!I379-'17_AUDIT_TOTALS_CK'!H614</f>
        <v>0</v>
      </c>
      <c r="AD614" s="2065">
        <f>+'17HPM_DATA_INPUT'!J379-'17_AUDIT_TOTALS_CK'!I614</f>
        <v>0</v>
      </c>
      <c r="AE614" s="2065">
        <f>+'17HPM_DATA_INPUT'!K379-'17_AUDIT_TOTALS_CK'!J614</f>
        <v>0</v>
      </c>
      <c r="AF614" s="2065">
        <f>+'17HPM_DATA_INPUT'!L379-'17_AUDIT_TOTALS_CK'!K614</f>
        <v>0</v>
      </c>
      <c r="AG614" s="2065">
        <f>+'17HPM_DATA_INPUT'!M379-'17_AUDIT_TOTALS_CK'!L614</f>
        <v>0</v>
      </c>
      <c r="AH614" s="2065">
        <f>+'17HPM_DATA_INPUT'!N379-'17_AUDIT_TOTALS_CK'!M614</f>
        <v>0</v>
      </c>
      <c r="AI614" s="2065">
        <f>+'17HPM_DATA_INPUT'!O379-'17_AUDIT_TOTALS_CK'!N614</f>
        <v>0</v>
      </c>
      <c r="AJ614" s="2065">
        <f>+'17HPM_DATA_INPUT'!P379-'17_AUDIT_TOTALS_CK'!O614</f>
        <v>0</v>
      </c>
      <c r="AK614" s="2065">
        <f>+'17HPM_DATA_INPUT'!Q379-'17_AUDIT_TOTALS_CK'!P614</f>
        <v>0</v>
      </c>
      <c r="AL614" s="2065">
        <f>+'17HPM_DATA_INPUT'!R379-'17_AUDIT_TOTALS_CK'!Q614</f>
        <v>0</v>
      </c>
      <c r="AM614" s="2065">
        <f>+'17HPM_DATA_INPUT'!S379-'17_AUDIT_TOTALS_CK'!R614</f>
        <v>0</v>
      </c>
      <c r="AN614" s="2065">
        <f>+'17HPM_DATA_INPUT'!T379-'17_AUDIT_TOTALS_CK'!S614</f>
        <v>0</v>
      </c>
      <c r="AO614" s="2065">
        <f>+'17HPM_DATA_INPUT'!U379-'17_AUDIT_TOTALS_CK'!T614</f>
        <v>0</v>
      </c>
      <c r="AQ614" s="455" t="str">
        <f>'Departmental PL'!D630</f>
        <v>2830 PHARM GENEVA SMH INTERLAKES</v>
      </c>
      <c r="AR614" s="456">
        <f>+C614-'Departmental PL'!F630</f>
        <v>0</v>
      </c>
      <c r="AS614" s="456">
        <f>+D614-'Departmental PL'!G630</f>
        <v>0</v>
      </c>
      <c r="AT614" s="456">
        <f>+E614-'Departmental PL'!H630</f>
        <v>0</v>
      </c>
      <c r="AU614" s="456">
        <f>+F614-'Departmental PL'!I630</f>
        <v>0</v>
      </c>
      <c r="AV614" s="456">
        <f>+G614-'Departmental PL'!J630</f>
        <v>0</v>
      </c>
      <c r="AW614" s="456">
        <f>+H614-'Departmental PL'!K630</f>
        <v>0</v>
      </c>
      <c r="AX614" s="456">
        <f>+I614-'Departmental PL'!L630</f>
        <v>0</v>
      </c>
      <c r="AY614" s="456">
        <f>+J614-'Departmental PL'!M630</f>
        <v>0</v>
      </c>
      <c r="AZ614" s="456">
        <f>+K614-'Departmental PL'!N630</f>
        <v>0</v>
      </c>
      <c r="BA614" s="456">
        <f>+L614-'Departmental PL'!O630</f>
        <v>0</v>
      </c>
      <c r="BB614" s="456">
        <f>+M614-'Departmental PL'!P630</f>
        <v>0</v>
      </c>
      <c r="BC614" s="456">
        <f>+N614-'Departmental PL'!Q630</f>
        <v>0</v>
      </c>
      <c r="BD614" s="456">
        <f>+O614-'Departmental PL'!R630</f>
        <v>0</v>
      </c>
      <c r="BE614" s="456">
        <f>+P614-'Departmental PL'!S630</f>
        <v>0</v>
      </c>
      <c r="BF614" s="456">
        <f>+Q614-'Departmental PL'!T630</f>
        <v>0</v>
      </c>
      <c r="BG614" s="456">
        <f>+R614-'Departmental PL'!U630</f>
        <v>0</v>
      </c>
      <c r="BH614" s="456">
        <f>+S614-'Departmental PL'!V630</f>
        <v>0</v>
      </c>
      <c r="BI614" s="456">
        <f>+T614-'Departmental PL'!W630</f>
        <v>0</v>
      </c>
    </row>
    <row r="615" spans="1:61" ht="20.25" hidden="1" customHeight="1" x14ac:dyDescent="0.25">
      <c r="A615" s="2067" t="s">
        <v>1663</v>
      </c>
      <c r="B615" s="2074" t="s">
        <v>1613</v>
      </c>
      <c r="C615" s="2075"/>
      <c r="D615" s="2075"/>
      <c r="E615" s="2075"/>
      <c r="F615" s="2075"/>
      <c r="G615" s="2075"/>
      <c r="H615" s="2075"/>
      <c r="I615" s="2075"/>
      <c r="J615" s="2075"/>
      <c r="K615" s="2075"/>
      <c r="L615" s="2075"/>
      <c r="M615" s="2075"/>
      <c r="N615" s="2075"/>
      <c r="O615" s="2075"/>
      <c r="P615" s="2075"/>
      <c r="Q615" s="2075"/>
      <c r="R615" s="2075"/>
      <c r="S615" s="2075"/>
      <c r="T615" s="2075"/>
      <c r="U615" s="2061" t="str">
        <f t="shared" si="5"/>
        <v>2840 PHARM GREECE INTERLAKES</v>
      </c>
      <c r="W615" s="455" t="b">
        <f>+'17HPM_DATA_INPUT'!C380='17_AUDIT_TOTALS_CK'!U615</f>
        <v>1</v>
      </c>
      <c r="X615" s="2065">
        <f>+'17HPM_DATA_INPUT'!D380-'17_AUDIT_TOTALS_CK'!C615</f>
        <v>0</v>
      </c>
      <c r="Y615" s="2065">
        <f>+'17HPM_DATA_INPUT'!E380-'17_AUDIT_TOTALS_CK'!D615</f>
        <v>0</v>
      </c>
      <c r="Z615" s="2065">
        <f>+'17HPM_DATA_INPUT'!F380-'17_AUDIT_TOTALS_CK'!E615</f>
        <v>0</v>
      </c>
      <c r="AA615" s="2065">
        <f>+'17HPM_DATA_INPUT'!G380-'17_AUDIT_TOTALS_CK'!F615</f>
        <v>0</v>
      </c>
      <c r="AB615" s="2065">
        <f>+'17HPM_DATA_INPUT'!H380-'17_AUDIT_TOTALS_CK'!G615</f>
        <v>0</v>
      </c>
      <c r="AC615" s="2065">
        <f>+'17HPM_DATA_INPUT'!I380-'17_AUDIT_TOTALS_CK'!H615</f>
        <v>0</v>
      </c>
      <c r="AD615" s="2065">
        <f>+'17HPM_DATA_INPUT'!J380-'17_AUDIT_TOTALS_CK'!I615</f>
        <v>0</v>
      </c>
      <c r="AE615" s="2065">
        <f>+'17HPM_DATA_INPUT'!K380-'17_AUDIT_TOTALS_CK'!J615</f>
        <v>0</v>
      </c>
      <c r="AF615" s="2065">
        <f>+'17HPM_DATA_INPUT'!L380-'17_AUDIT_TOTALS_CK'!K615</f>
        <v>0</v>
      </c>
      <c r="AG615" s="2065">
        <f>+'17HPM_DATA_INPUT'!M380-'17_AUDIT_TOTALS_CK'!L615</f>
        <v>0</v>
      </c>
      <c r="AH615" s="2065">
        <f>+'17HPM_DATA_INPUT'!N380-'17_AUDIT_TOTALS_CK'!M615</f>
        <v>0</v>
      </c>
      <c r="AI615" s="2065">
        <f>+'17HPM_DATA_INPUT'!O380-'17_AUDIT_TOTALS_CK'!N615</f>
        <v>0</v>
      </c>
      <c r="AJ615" s="2065">
        <f>+'17HPM_DATA_INPUT'!P380-'17_AUDIT_TOTALS_CK'!O615</f>
        <v>0</v>
      </c>
      <c r="AK615" s="2065">
        <f>+'17HPM_DATA_INPUT'!Q380-'17_AUDIT_TOTALS_CK'!P615</f>
        <v>0</v>
      </c>
      <c r="AL615" s="2065">
        <f>+'17HPM_DATA_INPUT'!R380-'17_AUDIT_TOTALS_CK'!Q615</f>
        <v>0</v>
      </c>
      <c r="AM615" s="2065">
        <f>+'17HPM_DATA_INPUT'!S380-'17_AUDIT_TOTALS_CK'!R615</f>
        <v>0</v>
      </c>
      <c r="AN615" s="2065">
        <f>+'17HPM_DATA_INPUT'!T380-'17_AUDIT_TOTALS_CK'!S615</f>
        <v>0</v>
      </c>
      <c r="AO615" s="2065">
        <f>+'17HPM_DATA_INPUT'!U380-'17_AUDIT_TOTALS_CK'!T615</f>
        <v>0</v>
      </c>
      <c r="AQ615" s="455" t="str">
        <f>'Departmental PL'!D631</f>
        <v>2840 PHARM GREECE INTERLAKES</v>
      </c>
      <c r="AR615" s="456">
        <f>+C615-'Departmental PL'!F631</f>
        <v>0</v>
      </c>
      <c r="AS615" s="456">
        <f>+D615-'Departmental PL'!G631</f>
        <v>0</v>
      </c>
      <c r="AT615" s="456">
        <f>+E615-'Departmental PL'!H631</f>
        <v>0</v>
      </c>
      <c r="AU615" s="456">
        <f>+F615-'Departmental PL'!I631</f>
        <v>0</v>
      </c>
      <c r="AV615" s="456">
        <f>+G615-'Departmental PL'!J631</f>
        <v>0</v>
      </c>
      <c r="AW615" s="456">
        <f>+H615-'Departmental PL'!K631</f>
        <v>0</v>
      </c>
      <c r="AX615" s="456">
        <f>+I615-'Departmental PL'!L631</f>
        <v>0</v>
      </c>
      <c r="AY615" s="456">
        <f>+J615-'Departmental PL'!M631</f>
        <v>0</v>
      </c>
      <c r="AZ615" s="456">
        <f>+K615-'Departmental PL'!N631</f>
        <v>0</v>
      </c>
      <c r="BA615" s="456">
        <f>+L615-'Departmental PL'!O631</f>
        <v>0</v>
      </c>
      <c r="BB615" s="456">
        <f>+M615-'Departmental PL'!P631</f>
        <v>0</v>
      </c>
      <c r="BC615" s="456">
        <f>+N615-'Departmental PL'!Q631</f>
        <v>0</v>
      </c>
      <c r="BD615" s="456">
        <f>+O615-'Departmental PL'!R631</f>
        <v>0</v>
      </c>
      <c r="BE615" s="456">
        <f>+P615-'Departmental PL'!S631</f>
        <v>0</v>
      </c>
      <c r="BF615" s="456">
        <f>+Q615-'Departmental PL'!T631</f>
        <v>0</v>
      </c>
      <c r="BG615" s="456">
        <f>+R615-'Departmental PL'!U631</f>
        <v>0</v>
      </c>
      <c r="BH615" s="456">
        <f>+S615-'Departmental PL'!V631</f>
        <v>0</v>
      </c>
      <c r="BI615" s="456">
        <f>+T615-'Departmental PL'!W631</f>
        <v>0</v>
      </c>
    </row>
    <row r="616" spans="1:61" ht="20.25" hidden="1" customHeight="1" x14ac:dyDescent="0.25">
      <c r="A616" s="2067" t="s">
        <v>1661</v>
      </c>
      <c r="B616" s="2069" t="s">
        <v>2306</v>
      </c>
      <c r="C616" s="2070"/>
      <c r="D616" s="2070"/>
      <c r="E616" s="2070"/>
      <c r="F616" s="2070"/>
      <c r="G616" s="2070"/>
      <c r="H616" s="2070"/>
      <c r="I616" s="2070"/>
      <c r="J616" s="2070"/>
      <c r="K616" s="2070"/>
      <c r="L616" s="2070"/>
      <c r="M616" s="2070"/>
      <c r="N616" s="2070"/>
      <c r="O616" s="2070"/>
      <c r="P616" s="2070"/>
      <c r="Q616" s="2070"/>
      <c r="R616" s="2070"/>
      <c r="S616" s="2070"/>
      <c r="T616" s="2070"/>
      <c r="U616" s="2061" t="str">
        <f t="shared" si="5"/>
        <v>Total OUTPATIENT</v>
      </c>
      <c r="W616" s="455" t="b">
        <f>+'17HPM_DATA_INPUT'!C381='17_AUDIT_TOTALS_CK'!U616</f>
        <v>1</v>
      </c>
      <c r="X616" s="2065">
        <f>+'17HPM_DATA_INPUT'!D381-'17_AUDIT_TOTALS_CK'!C616</f>
        <v>6035</v>
      </c>
      <c r="Y616" s="2065">
        <f>+'17HPM_DATA_INPUT'!E381-'17_AUDIT_TOTALS_CK'!D616</f>
        <v>5169</v>
      </c>
      <c r="Z616" s="2065">
        <f>+'17HPM_DATA_INPUT'!F381-'17_AUDIT_TOTALS_CK'!E616</f>
        <v>1543969</v>
      </c>
      <c r="AA616" s="2065">
        <f>+'17HPM_DATA_INPUT'!G381-'17_AUDIT_TOTALS_CK'!F616</f>
        <v>1170418</v>
      </c>
      <c r="AB616" s="2065">
        <f>+'17HPM_DATA_INPUT'!H381-'17_AUDIT_TOTALS_CK'!G616</f>
        <v>42432274</v>
      </c>
      <c r="AC616" s="2065">
        <f>+'17HPM_DATA_INPUT'!I381-'17_AUDIT_TOTALS_CK'!H616</f>
        <v>35224264</v>
      </c>
      <c r="AD616" s="2065">
        <f>+'17HPM_DATA_INPUT'!J381-'17_AUDIT_TOTALS_CK'!I616</f>
        <v>19421014</v>
      </c>
      <c r="AE616" s="2065">
        <f>+'17HPM_DATA_INPUT'!K381-'17_AUDIT_TOTALS_CK'!J616</f>
        <v>16737123</v>
      </c>
      <c r="AF616" s="2065">
        <f>+'17HPM_DATA_INPUT'!L381-'17_AUDIT_TOTALS_CK'!K616</f>
        <v>13437698</v>
      </c>
      <c r="AG616" s="2065">
        <f>+'17HPM_DATA_INPUT'!M381-'17_AUDIT_TOTALS_CK'!L616</f>
        <v>9568463</v>
      </c>
      <c r="AH616" s="2065">
        <f>+'17HPM_DATA_INPUT'!N381-'17_AUDIT_TOTALS_CK'!M616</f>
        <v>5983316</v>
      </c>
      <c r="AI616" s="2065">
        <f>+'17HPM_DATA_INPUT'!O381-'17_AUDIT_TOTALS_CK'!N616</f>
        <v>7168660</v>
      </c>
      <c r="AJ616" s="2065">
        <f>+'17HPM_DATA_INPUT'!P381-'17_AUDIT_TOTALS_CK'!O616</f>
        <v>37836</v>
      </c>
      <c r="AK616" s="2065">
        <f>+'17HPM_DATA_INPUT'!Q381-'17_AUDIT_TOTALS_CK'!P616</f>
        <v>30</v>
      </c>
      <c r="AL616" s="2065">
        <f>+'17HPM_DATA_INPUT'!R381-'17_AUDIT_TOTALS_CK'!Q616</f>
        <v>557685</v>
      </c>
      <c r="AM616" s="2065">
        <f>+'17HPM_DATA_INPUT'!S381-'17_AUDIT_TOTALS_CK'!R616</f>
        <v>388966</v>
      </c>
      <c r="AN616" s="2065">
        <f>+'17HPM_DATA_INPUT'!T381-'17_AUDIT_TOTALS_CK'!S616</f>
        <v>5387794</v>
      </c>
      <c r="AO616" s="2065">
        <f>+'17HPM_DATA_INPUT'!U381-'17_AUDIT_TOTALS_CK'!T616</f>
        <v>6779664</v>
      </c>
      <c r="AQ616" s="2069" t="str">
        <f>'Departmental PL'!D632</f>
        <v>Total OUTPATIENT</v>
      </c>
      <c r="AR616" s="456">
        <f>+C616-'Departmental PL'!F632</f>
        <v>-6035</v>
      </c>
      <c r="AS616" s="456">
        <f>+D616-'Departmental PL'!G632</f>
        <v>-5169</v>
      </c>
      <c r="AT616" s="456">
        <f>+E616-'Departmental PL'!H632</f>
        <v>-1543969</v>
      </c>
      <c r="AU616" s="456">
        <f>+F616-'Departmental PL'!I632</f>
        <v>-1170418</v>
      </c>
      <c r="AV616" s="456">
        <f>+G616-'Departmental PL'!J632</f>
        <v>-42432274</v>
      </c>
      <c r="AW616" s="456">
        <f>+H616-'Departmental PL'!K632</f>
        <v>-35224264</v>
      </c>
      <c r="AX616" s="456">
        <f>+I616-'Departmental PL'!L632</f>
        <v>-19421014</v>
      </c>
      <c r="AY616" s="456">
        <f>+J616-'Departmental PL'!M632</f>
        <v>-16737123</v>
      </c>
      <c r="AZ616" s="456">
        <f>+K616-'Departmental PL'!N632</f>
        <v>-13437698</v>
      </c>
      <c r="BA616" s="456">
        <f>+L616-'Departmental PL'!O632</f>
        <v>-9568463</v>
      </c>
      <c r="BB616" s="456">
        <f>+M616-'Departmental PL'!P632</f>
        <v>-5983316</v>
      </c>
      <c r="BC616" s="456">
        <f>+N616-'Departmental PL'!Q632</f>
        <v>-7168660</v>
      </c>
      <c r="BD616" s="456">
        <f>+O616-'Departmental PL'!R632</f>
        <v>-37836</v>
      </c>
      <c r="BE616" s="456">
        <f>+P616-'Departmental PL'!S632</f>
        <v>-30</v>
      </c>
      <c r="BF616" s="456">
        <f>+Q616-'Departmental PL'!T632</f>
        <v>-557686</v>
      </c>
      <c r="BG616" s="456">
        <f>+R616-'Departmental PL'!U632</f>
        <v>-388966</v>
      </c>
      <c r="BH616" s="456">
        <f>+S616-'Departmental PL'!V632</f>
        <v>-5387794</v>
      </c>
      <c r="BI616" s="456">
        <f>+T616-'Departmental PL'!W632</f>
        <v>-6779664</v>
      </c>
    </row>
    <row r="617" spans="1:61" ht="20.25" hidden="1" customHeight="1" x14ac:dyDescent="0.25">
      <c r="A617" s="2033" t="s">
        <v>1662</v>
      </c>
      <c r="B617" s="2069"/>
      <c r="C617" s="2070"/>
      <c r="D617" s="2070"/>
      <c r="E617" s="2070"/>
      <c r="F617" s="2070"/>
      <c r="G617" s="2070"/>
      <c r="H617" s="2070"/>
      <c r="I617" s="2070"/>
      <c r="J617" s="2070"/>
      <c r="K617" s="2070"/>
      <c r="L617" s="2070"/>
      <c r="M617" s="2070"/>
      <c r="N617" s="2070"/>
      <c r="O617" s="2070"/>
      <c r="P617" s="2070"/>
      <c r="Q617" s="2070"/>
      <c r="R617" s="2070"/>
      <c r="S617" s="2070"/>
      <c r="T617" s="2070"/>
      <c r="AQ617" s="455" t="str">
        <f>'Departmental PL'!D633</f>
        <v>2800 PHARM HIGHLANDS INTERNAL</v>
      </c>
      <c r="AR617" s="456">
        <f>+C617-'Departmental PL'!F633</f>
        <v>0</v>
      </c>
      <c r="AS617" s="456">
        <f>+D617-'Departmental PL'!G633</f>
        <v>0</v>
      </c>
      <c r="AT617" s="456">
        <f>+E617-'Departmental PL'!H633</f>
        <v>0</v>
      </c>
      <c r="AU617" s="456">
        <f>+F617-'Departmental PL'!I633</f>
        <v>0</v>
      </c>
      <c r="AV617" s="456">
        <f>+G617-'Departmental PL'!J633</f>
        <v>0</v>
      </c>
      <c r="AW617" s="456">
        <f>+H617-'Departmental PL'!K633</f>
        <v>0</v>
      </c>
      <c r="AX617" s="456">
        <f>+I617-'Departmental PL'!L633</f>
        <v>0</v>
      </c>
      <c r="AY617" s="456">
        <f>+J617-'Departmental PL'!M633</f>
        <v>0</v>
      </c>
      <c r="AZ617" s="456">
        <f>+K617-'Departmental PL'!N633</f>
        <v>0</v>
      </c>
      <c r="BA617" s="456">
        <f>+L617-'Departmental PL'!O633</f>
        <v>0</v>
      </c>
      <c r="BB617" s="456">
        <f>+M617-'Departmental PL'!P633</f>
        <v>0</v>
      </c>
      <c r="BC617" s="456">
        <f>+N617-'Departmental PL'!Q633</f>
        <v>0</v>
      </c>
      <c r="BD617" s="456">
        <f>+O617-'Departmental PL'!R633</f>
        <v>0</v>
      </c>
      <c r="BE617" s="456">
        <f>+P617-'Departmental PL'!S633</f>
        <v>0</v>
      </c>
      <c r="BF617" s="456">
        <f>+Q617-'Departmental PL'!T633</f>
        <v>0</v>
      </c>
      <c r="BG617" s="456">
        <f>+R617-'Departmental PL'!U633</f>
        <v>0</v>
      </c>
      <c r="BH617" s="456">
        <f>+S617-'Departmental PL'!V633</f>
        <v>0</v>
      </c>
      <c r="BI617" s="456">
        <f>+T617-'Departmental PL'!W633</f>
        <v>0</v>
      </c>
    </row>
    <row r="618" spans="1:61" ht="20.25" hidden="1" customHeight="1" x14ac:dyDescent="0.25">
      <c r="A618" s="2095"/>
      <c r="B618" s="2069"/>
      <c r="C618" s="2070"/>
      <c r="D618" s="2070"/>
      <c r="E618" s="2070"/>
      <c r="F618" s="2070"/>
      <c r="G618" s="2070"/>
      <c r="H618" s="2070"/>
      <c r="I618" s="2070"/>
      <c r="J618" s="2070"/>
      <c r="K618" s="2070"/>
      <c r="L618" s="2070"/>
      <c r="M618" s="2070"/>
      <c r="N618" s="2070"/>
      <c r="O618" s="2070"/>
      <c r="P618" s="2070"/>
      <c r="Q618" s="2070"/>
      <c r="R618" s="2070"/>
      <c r="S618" s="2070"/>
      <c r="T618" s="2070"/>
      <c r="AQ618" s="455" t="str">
        <f>'Departmental PL'!D634</f>
        <v>2810 PHARMACY DANSVILLE</v>
      </c>
      <c r="AR618" s="456">
        <f>+C618-'Departmental PL'!F634</f>
        <v>0</v>
      </c>
      <c r="AS618" s="456">
        <f>+D618-'Departmental PL'!G634</f>
        <v>0</v>
      </c>
      <c r="AT618" s="456">
        <f>+E618-'Departmental PL'!H634</f>
        <v>0</v>
      </c>
      <c r="AU618" s="456">
        <f>+F618-'Departmental PL'!I634</f>
        <v>0</v>
      </c>
      <c r="AV618" s="456">
        <f>+G618-'Departmental PL'!J634</f>
        <v>0</v>
      </c>
      <c r="AW618" s="456">
        <f>+H618-'Departmental PL'!K634</f>
        <v>0</v>
      </c>
      <c r="AX618" s="456">
        <f>+I618-'Departmental PL'!L634</f>
        <v>0</v>
      </c>
      <c r="AY618" s="456">
        <f>+J618-'Departmental PL'!M634</f>
        <v>0</v>
      </c>
      <c r="AZ618" s="456">
        <f>+K618-'Departmental PL'!N634</f>
        <v>0</v>
      </c>
      <c r="BA618" s="456">
        <f>+L618-'Departmental PL'!O634</f>
        <v>0</v>
      </c>
      <c r="BB618" s="456">
        <f>+M618-'Departmental PL'!P634</f>
        <v>0</v>
      </c>
      <c r="BC618" s="456">
        <f>+N618-'Departmental PL'!Q634</f>
        <v>0</v>
      </c>
      <c r="BD618" s="456">
        <f>+O618-'Departmental PL'!R634</f>
        <v>0</v>
      </c>
      <c r="BE618" s="456">
        <f>+P618-'Departmental PL'!S634</f>
        <v>0</v>
      </c>
      <c r="BF618" s="456">
        <f>+Q618-'Departmental PL'!T634</f>
        <v>0</v>
      </c>
      <c r="BG618" s="456">
        <f>+R618-'Departmental PL'!U634</f>
        <v>0</v>
      </c>
      <c r="BH618" s="456">
        <f>+S618-'Departmental PL'!V634</f>
        <v>0</v>
      </c>
      <c r="BI618" s="456">
        <f>+T618-'Departmental PL'!W634</f>
        <v>0</v>
      </c>
    </row>
    <row r="619" spans="1:61" ht="20.25" hidden="1" customHeight="1" x14ac:dyDescent="0.25">
      <c r="A619" s="2081"/>
      <c r="B619" s="2069"/>
      <c r="C619" s="2070"/>
      <c r="D619" s="2070"/>
      <c r="E619" s="2070"/>
      <c r="F619" s="2070"/>
      <c r="G619" s="2070"/>
      <c r="H619" s="2070"/>
      <c r="I619" s="2070"/>
      <c r="J619" s="2070"/>
      <c r="K619" s="2070"/>
      <c r="L619" s="2070"/>
      <c r="M619" s="2070"/>
      <c r="N619" s="2070"/>
      <c r="O619" s="2070"/>
      <c r="P619" s="2070"/>
      <c r="Q619" s="2070"/>
      <c r="R619" s="2070"/>
      <c r="S619" s="2070"/>
      <c r="T619" s="2070"/>
      <c r="AQ619" s="455" t="str">
        <f>'Departmental PL'!D635</f>
        <v>2820 PHARMACY INTERLAKES</v>
      </c>
      <c r="AR619" s="456">
        <f>+C619-'Departmental PL'!F635</f>
        <v>0</v>
      </c>
      <c r="AS619" s="456">
        <f>+D619-'Departmental PL'!G635</f>
        <v>0</v>
      </c>
      <c r="AT619" s="456">
        <f>+E619-'Departmental PL'!H635</f>
        <v>0</v>
      </c>
      <c r="AU619" s="456">
        <f>+F619-'Departmental PL'!I635</f>
        <v>0</v>
      </c>
      <c r="AV619" s="456">
        <f>+G619-'Departmental PL'!J635</f>
        <v>0</v>
      </c>
      <c r="AW619" s="456">
        <f>+H619-'Departmental PL'!K635</f>
        <v>0</v>
      </c>
      <c r="AX619" s="456">
        <f>+I619-'Departmental PL'!L635</f>
        <v>0</v>
      </c>
      <c r="AY619" s="456">
        <f>+J619-'Departmental PL'!M635</f>
        <v>0</v>
      </c>
      <c r="AZ619" s="456">
        <f>+K619-'Departmental PL'!N635</f>
        <v>0</v>
      </c>
      <c r="BA619" s="456">
        <f>+L619-'Departmental PL'!O635</f>
        <v>0</v>
      </c>
      <c r="BB619" s="456">
        <f>+M619-'Departmental PL'!P635</f>
        <v>0</v>
      </c>
      <c r="BC619" s="456">
        <f>+N619-'Departmental PL'!Q635</f>
        <v>0</v>
      </c>
      <c r="BD619" s="456">
        <f>+O619-'Departmental PL'!R635</f>
        <v>0</v>
      </c>
      <c r="BE619" s="456">
        <f>+P619-'Departmental PL'!S635</f>
        <v>0</v>
      </c>
      <c r="BF619" s="456">
        <f>+Q619-'Departmental PL'!T635</f>
        <v>0</v>
      </c>
      <c r="BG619" s="456">
        <f>+R619-'Departmental PL'!U635</f>
        <v>0</v>
      </c>
      <c r="BH619" s="456">
        <f>+S619-'Departmental PL'!V635</f>
        <v>0</v>
      </c>
      <c r="BI619" s="456">
        <f>+T619-'Departmental PL'!W635</f>
        <v>0</v>
      </c>
    </row>
    <row r="620" spans="1:61" ht="20.25" hidden="1" customHeight="1" x14ac:dyDescent="0.25">
      <c r="A620" s="2081"/>
      <c r="B620" s="2069"/>
      <c r="C620" s="2070"/>
      <c r="D620" s="2070"/>
      <c r="E620" s="2070"/>
      <c r="F620" s="2070"/>
      <c r="G620" s="2070"/>
      <c r="H620" s="2070"/>
      <c r="I620" s="2070"/>
      <c r="J620" s="2070"/>
      <c r="K620" s="2070"/>
      <c r="L620" s="2070"/>
      <c r="M620" s="2070"/>
      <c r="N620" s="2070"/>
      <c r="O620" s="2070"/>
      <c r="P620" s="2070"/>
      <c r="Q620" s="2070"/>
      <c r="R620" s="2070"/>
      <c r="S620" s="2070"/>
      <c r="T620" s="2070"/>
      <c r="AQ620" s="455" t="str">
        <f>'Departmental PL'!D636</f>
        <v>2830 PHARM GENEVA SMH INTERLAKES</v>
      </c>
      <c r="AR620" s="456">
        <f>+C620-'Departmental PL'!F636</f>
        <v>0</v>
      </c>
      <c r="AS620" s="456">
        <f>+D620-'Departmental PL'!G636</f>
        <v>0</v>
      </c>
      <c r="AT620" s="456">
        <f>+E620-'Departmental PL'!H636</f>
        <v>0</v>
      </c>
      <c r="AU620" s="456">
        <f>+F620-'Departmental PL'!I636</f>
        <v>0</v>
      </c>
      <c r="AV620" s="456">
        <f>+G620-'Departmental PL'!J636</f>
        <v>0</v>
      </c>
      <c r="AW620" s="456">
        <f>+H620-'Departmental PL'!K636</f>
        <v>0</v>
      </c>
      <c r="AX620" s="456">
        <f>+I620-'Departmental PL'!L636</f>
        <v>0</v>
      </c>
      <c r="AY620" s="456">
        <f>+J620-'Departmental PL'!M636</f>
        <v>0</v>
      </c>
      <c r="AZ620" s="456">
        <f>+K620-'Departmental PL'!N636</f>
        <v>0</v>
      </c>
      <c r="BA620" s="456">
        <f>+L620-'Departmental PL'!O636</f>
        <v>0</v>
      </c>
      <c r="BB620" s="456">
        <f>+M620-'Departmental PL'!P636</f>
        <v>0</v>
      </c>
      <c r="BC620" s="456">
        <f>+N620-'Departmental PL'!Q636</f>
        <v>0</v>
      </c>
      <c r="BD620" s="456">
        <f>+O620-'Departmental PL'!R636</f>
        <v>0</v>
      </c>
      <c r="BE620" s="456">
        <f>+P620-'Departmental PL'!S636</f>
        <v>0</v>
      </c>
      <c r="BF620" s="456">
        <f>+Q620-'Departmental PL'!T636</f>
        <v>0</v>
      </c>
      <c r="BG620" s="456">
        <f>+R620-'Departmental PL'!U636</f>
        <v>0</v>
      </c>
      <c r="BH620" s="456">
        <f>+S620-'Departmental PL'!V636</f>
        <v>0</v>
      </c>
      <c r="BI620" s="456">
        <f>+T620-'Departmental PL'!W636</f>
        <v>0</v>
      </c>
    </row>
    <row r="621" spans="1:61" ht="20.25" hidden="1" customHeight="1" x14ac:dyDescent="0.25">
      <c r="A621" s="2067" t="s">
        <v>1664</v>
      </c>
      <c r="B621" s="2069"/>
      <c r="C621" s="2070"/>
      <c r="D621" s="2070"/>
      <c r="E621" s="2070"/>
      <c r="F621" s="2070"/>
      <c r="G621" s="2070"/>
      <c r="H621" s="2070"/>
      <c r="I621" s="2070"/>
      <c r="J621" s="2070"/>
      <c r="K621" s="2070"/>
      <c r="L621" s="2070"/>
      <c r="M621" s="2070"/>
      <c r="N621" s="2070"/>
      <c r="O621" s="2070"/>
      <c r="P621" s="2070"/>
      <c r="Q621" s="2070"/>
      <c r="R621" s="2070"/>
      <c r="S621" s="2070"/>
      <c r="T621" s="2070"/>
      <c r="AQ621" s="455" t="str">
        <f>'Departmental PL'!D637</f>
        <v>2840 PHARM GREECE INTERLAKES</v>
      </c>
      <c r="AR621" s="456">
        <f>+C621-'Departmental PL'!F637</f>
        <v>0</v>
      </c>
      <c r="AS621" s="456">
        <f>+D621-'Departmental PL'!G637</f>
        <v>0</v>
      </c>
      <c r="AT621" s="456">
        <f>+E621-'Departmental PL'!H637</f>
        <v>0</v>
      </c>
      <c r="AU621" s="456">
        <f>+F621-'Departmental PL'!I637</f>
        <v>0</v>
      </c>
      <c r="AV621" s="456">
        <f>+G621-'Departmental PL'!J637</f>
        <v>0</v>
      </c>
      <c r="AW621" s="456">
        <f>+H621-'Departmental PL'!K637</f>
        <v>0</v>
      </c>
      <c r="AX621" s="456">
        <f>+I621-'Departmental PL'!L637</f>
        <v>0</v>
      </c>
      <c r="AY621" s="456">
        <f>+J621-'Departmental PL'!M637</f>
        <v>0</v>
      </c>
      <c r="AZ621" s="456">
        <f>+K621-'Departmental PL'!N637</f>
        <v>0</v>
      </c>
      <c r="BA621" s="456">
        <f>+L621-'Departmental PL'!O637</f>
        <v>0</v>
      </c>
      <c r="BB621" s="456">
        <f>+M621-'Departmental PL'!P637</f>
        <v>0</v>
      </c>
      <c r="BC621" s="456">
        <f>+N621-'Departmental PL'!Q637</f>
        <v>0</v>
      </c>
      <c r="BD621" s="456">
        <f>+O621-'Departmental PL'!R637</f>
        <v>0</v>
      </c>
      <c r="BE621" s="456">
        <f>+P621-'Departmental PL'!S637</f>
        <v>0</v>
      </c>
      <c r="BF621" s="456">
        <f>+Q621-'Departmental PL'!T637</f>
        <v>0</v>
      </c>
      <c r="BG621" s="456">
        <f>+R621-'Departmental PL'!U637</f>
        <v>0</v>
      </c>
      <c r="BH621" s="456">
        <f>+S621-'Departmental PL'!V637</f>
        <v>0</v>
      </c>
      <c r="BI621" s="456">
        <f>+T621-'Departmental PL'!W637</f>
        <v>0</v>
      </c>
    </row>
    <row r="622" spans="1:61" ht="20.25" hidden="1" customHeight="1" x14ac:dyDescent="0.25">
      <c r="A622" s="2067" t="s">
        <v>1665</v>
      </c>
      <c r="B622" s="2069"/>
      <c r="C622" s="2070"/>
      <c r="D622" s="2070"/>
      <c r="E622" s="2070"/>
      <c r="F622" s="2070"/>
      <c r="G622" s="2070"/>
      <c r="H622" s="2070"/>
      <c r="I622" s="2070"/>
      <c r="J622" s="2070"/>
      <c r="K622" s="2070"/>
      <c r="L622" s="2070"/>
      <c r="M622" s="2070"/>
      <c r="N622" s="2070"/>
      <c r="O622" s="2070"/>
      <c r="P622" s="2070"/>
      <c r="Q622" s="2070"/>
      <c r="R622" s="2070"/>
      <c r="S622" s="2070"/>
      <c r="T622" s="2070"/>
      <c r="AQ622" s="2072" t="str">
        <f>'Departmental PL'!D638</f>
        <v>Total ASC</v>
      </c>
      <c r="AR622" s="456">
        <f>+C622-'Departmental PL'!F638</f>
        <v>0</v>
      </c>
      <c r="AS622" s="456">
        <f>+D622-'Departmental PL'!G638</f>
        <v>0</v>
      </c>
      <c r="AT622" s="456">
        <f>+E622-'Departmental PL'!H638</f>
        <v>0</v>
      </c>
      <c r="AU622" s="456">
        <f>+F622-'Departmental PL'!I638</f>
        <v>0</v>
      </c>
      <c r="AV622" s="456">
        <f>+G622-'Departmental PL'!J638</f>
        <v>0</v>
      </c>
      <c r="AW622" s="456">
        <f>+H622-'Departmental PL'!K638</f>
        <v>0</v>
      </c>
      <c r="AX622" s="456">
        <f>+I622-'Departmental PL'!L638</f>
        <v>0</v>
      </c>
      <c r="AY622" s="456">
        <f>+J622-'Departmental PL'!M638</f>
        <v>0</v>
      </c>
      <c r="AZ622" s="456">
        <f>+K622-'Departmental PL'!N638</f>
        <v>0</v>
      </c>
      <c r="BA622" s="456">
        <f>+L622-'Departmental PL'!O638</f>
        <v>0</v>
      </c>
      <c r="BB622" s="456">
        <f>+M622-'Departmental PL'!P638</f>
        <v>0</v>
      </c>
      <c r="BC622" s="456">
        <f>+N622-'Departmental PL'!Q638</f>
        <v>0</v>
      </c>
      <c r="BD622" s="456">
        <f>+O622-'Departmental PL'!R638</f>
        <v>0</v>
      </c>
      <c r="BE622" s="456">
        <f>+P622-'Departmental PL'!S638</f>
        <v>0</v>
      </c>
      <c r="BF622" s="456">
        <f>+Q622-'Departmental PL'!T638</f>
        <v>0</v>
      </c>
      <c r="BG622" s="456">
        <f>+R622-'Departmental PL'!U638</f>
        <v>0</v>
      </c>
      <c r="BH622" s="456">
        <f>+S622-'Departmental PL'!V638</f>
        <v>0</v>
      </c>
      <c r="BI622" s="456">
        <f>+T622-'Departmental PL'!W638</f>
        <v>0</v>
      </c>
    </row>
    <row r="623" spans="1:61" ht="20.25" hidden="1" customHeight="1" x14ac:dyDescent="0.25">
      <c r="A623" s="2067" t="s">
        <v>1666</v>
      </c>
      <c r="B623" s="2069"/>
      <c r="C623" s="2070"/>
      <c r="D623" s="2070"/>
      <c r="E623" s="2070"/>
      <c r="F623" s="2070"/>
      <c r="G623" s="2070"/>
      <c r="H623" s="2070"/>
      <c r="I623" s="2070"/>
      <c r="J623" s="2070"/>
      <c r="K623" s="2070"/>
      <c r="L623" s="2070"/>
      <c r="M623" s="2070"/>
      <c r="N623" s="2070"/>
      <c r="O623" s="2070"/>
      <c r="P623" s="2070"/>
      <c r="Q623" s="2070"/>
      <c r="R623" s="2070"/>
      <c r="S623" s="2070"/>
      <c r="T623" s="2070"/>
      <c r="AQ623" s="455" t="str">
        <f>'Departmental PL'!D639</f>
        <v>2800 PHARM HIGHLANDS INTERNAL</v>
      </c>
      <c r="AR623" s="456">
        <f>+C623-'Departmental PL'!F639</f>
        <v>0</v>
      </c>
      <c r="AS623" s="456">
        <f>+D623-'Departmental PL'!G639</f>
        <v>0</v>
      </c>
      <c r="AT623" s="456">
        <f>+E623-'Departmental PL'!H639</f>
        <v>0</v>
      </c>
      <c r="AU623" s="456">
        <f>+F623-'Departmental PL'!I639</f>
        <v>0</v>
      </c>
      <c r="AV623" s="456">
        <f>+G623-'Departmental PL'!J639</f>
        <v>0</v>
      </c>
      <c r="AW623" s="456">
        <f>+H623-'Departmental PL'!K639</f>
        <v>0</v>
      </c>
      <c r="AX623" s="456">
        <f>+I623-'Departmental PL'!L639</f>
        <v>0</v>
      </c>
      <c r="AY623" s="456">
        <f>+J623-'Departmental PL'!M639</f>
        <v>0</v>
      </c>
      <c r="AZ623" s="456">
        <f>+K623-'Departmental PL'!N639</f>
        <v>0</v>
      </c>
      <c r="BA623" s="456">
        <f>+L623-'Departmental PL'!O639</f>
        <v>0</v>
      </c>
      <c r="BB623" s="456">
        <f>+M623-'Departmental PL'!P639</f>
        <v>0</v>
      </c>
      <c r="BC623" s="456">
        <f>+N623-'Departmental PL'!Q639</f>
        <v>0</v>
      </c>
      <c r="BD623" s="456">
        <f>+O623-'Departmental PL'!R639</f>
        <v>0</v>
      </c>
      <c r="BE623" s="456">
        <f>+P623-'Departmental PL'!S639</f>
        <v>0</v>
      </c>
      <c r="BF623" s="456">
        <f>+Q623-'Departmental PL'!T639</f>
        <v>0</v>
      </c>
      <c r="BG623" s="456">
        <f>+R623-'Departmental PL'!U639</f>
        <v>0</v>
      </c>
      <c r="BH623" s="456">
        <f>+S623-'Departmental PL'!V639</f>
        <v>0</v>
      </c>
      <c r="BI623" s="456">
        <f>+T623-'Departmental PL'!W639</f>
        <v>0</v>
      </c>
    </row>
    <row r="624" spans="1:61" ht="20.25" hidden="1" customHeight="1" x14ac:dyDescent="0.25">
      <c r="A624" s="2067" t="s">
        <v>1667</v>
      </c>
      <c r="B624" s="2069"/>
      <c r="C624" s="2070"/>
      <c r="D624" s="2070"/>
      <c r="E624" s="2070"/>
      <c r="F624" s="2070"/>
      <c r="G624" s="2070"/>
      <c r="H624" s="2070"/>
      <c r="I624" s="2070"/>
      <c r="J624" s="2070"/>
      <c r="K624" s="2070"/>
      <c r="L624" s="2070"/>
      <c r="M624" s="2070"/>
      <c r="N624" s="2070"/>
      <c r="O624" s="2070"/>
      <c r="P624" s="2070"/>
      <c r="Q624" s="2070"/>
      <c r="R624" s="2070"/>
      <c r="S624" s="2070"/>
      <c r="T624" s="2070"/>
      <c r="AQ624" s="455" t="str">
        <f>'Departmental PL'!D640</f>
        <v>2810 PHARMACY DANSVILLE</v>
      </c>
      <c r="AR624" s="456">
        <f>+C624-'Departmental PL'!F640</f>
        <v>0</v>
      </c>
      <c r="AS624" s="456">
        <f>+D624-'Departmental PL'!G640</f>
        <v>0</v>
      </c>
      <c r="AT624" s="456">
        <f>+E624-'Departmental PL'!H640</f>
        <v>0</v>
      </c>
      <c r="AU624" s="456">
        <f>+F624-'Departmental PL'!I640</f>
        <v>0</v>
      </c>
      <c r="AV624" s="456">
        <f>+G624-'Departmental PL'!J640</f>
        <v>0</v>
      </c>
      <c r="AW624" s="456">
        <f>+H624-'Departmental PL'!K640</f>
        <v>0</v>
      </c>
      <c r="AX624" s="456">
        <f>+I624-'Departmental PL'!L640</f>
        <v>0</v>
      </c>
      <c r="AY624" s="456">
        <f>+J624-'Departmental PL'!M640</f>
        <v>0</v>
      </c>
      <c r="AZ624" s="456">
        <f>+K624-'Departmental PL'!N640</f>
        <v>0</v>
      </c>
      <c r="BA624" s="456">
        <f>+L624-'Departmental PL'!O640</f>
        <v>0</v>
      </c>
      <c r="BB624" s="456">
        <f>+M624-'Departmental PL'!P640</f>
        <v>0</v>
      </c>
      <c r="BC624" s="456">
        <f>+N624-'Departmental PL'!Q640</f>
        <v>0</v>
      </c>
      <c r="BD624" s="456">
        <f>+O624-'Departmental PL'!R640</f>
        <v>0</v>
      </c>
      <c r="BE624" s="456">
        <f>+P624-'Departmental PL'!S640</f>
        <v>0</v>
      </c>
      <c r="BF624" s="456">
        <f>+Q624-'Departmental PL'!T640</f>
        <v>0</v>
      </c>
      <c r="BG624" s="456">
        <f>+R624-'Departmental PL'!U640</f>
        <v>0</v>
      </c>
      <c r="BH624" s="456">
        <f>+S624-'Departmental PL'!V640</f>
        <v>0</v>
      </c>
      <c r="BI624" s="456">
        <f>+T624-'Departmental PL'!W640</f>
        <v>0</v>
      </c>
    </row>
    <row r="625" spans="1:61" ht="20.25" hidden="1" customHeight="1" x14ac:dyDescent="0.25">
      <c r="A625" s="2031" t="s">
        <v>1668</v>
      </c>
      <c r="B625" s="2069"/>
      <c r="C625" s="2070"/>
      <c r="D625" s="2070"/>
      <c r="E625" s="2070"/>
      <c r="F625" s="2070"/>
      <c r="G625" s="2070"/>
      <c r="H625" s="2070"/>
      <c r="I625" s="2070"/>
      <c r="J625" s="2070"/>
      <c r="K625" s="2070"/>
      <c r="L625" s="2070"/>
      <c r="M625" s="2070"/>
      <c r="N625" s="2070"/>
      <c r="O625" s="2070"/>
      <c r="P625" s="2070"/>
      <c r="Q625" s="2070"/>
      <c r="R625" s="2070"/>
      <c r="S625" s="2070"/>
      <c r="T625" s="2070"/>
      <c r="AQ625" s="455" t="str">
        <f>'Departmental PL'!D641</f>
        <v>2820 PHARMACY INTERLAKES</v>
      </c>
      <c r="AR625" s="456">
        <f>+C625-'Departmental PL'!F641</f>
        <v>0</v>
      </c>
      <c r="AS625" s="456">
        <f>+D625-'Departmental PL'!G641</f>
        <v>0</v>
      </c>
      <c r="AT625" s="456">
        <f>+E625-'Departmental PL'!H641</f>
        <v>0</v>
      </c>
      <c r="AU625" s="456">
        <f>+F625-'Departmental PL'!I641</f>
        <v>0</v>
      </c>
      <c r="AV625" s="456">
        <f>+G625-'Departmental PL'!J641</f>
        <v>0</v>
      </c>
      <c r="AW625" s="456">
        <f>+H625-'Departmental PL'!K641</f>
        <v>0</v>
      </c>
      <c r="AX625" s="456">
        <f>+I625-'Departmental PL'!L641</f>
        <v>0</v>
      </c>
      <c r="AY625" s="456">
        <f>+J625-'Departmental PL'!M641</f>
        <v>0</v>
      </c>
      <c r="AZ625" s="456">
        <f>+K625-'Departmental PL'!N641</f>
        <v>0</v>
      </c>
      <c r="BA625" s="456">
        <f>+L625-'Departmental PL'!O641</f>
        <v>0</v>
      </c>
      <c r="BB625" s="456">
        <f>+M625-'Departmental PL'!P641</f>
        <v>0</v>
      </c>
      <c r="BC625" s="456">
        <f>+N625-'Departmental PL'!Q641</f>
        <v>0</v>
      </c>
      <c r="BD625" s="456">
        <f>+O625-'Departmental PL'!R641</f>
        <v>0</v>
      </c>
      <c r="BE625" s="456">
        <f>+P625-'Departmental PL'!S641</f>
        <v>0</v>
      </c>
      <c r="BF625" s="456">
        <f>+Q625-'Departmental PL'!T641</f>
        <v>0</v>
      </c>
      <c r="BG625" s="456">
        <f>+R625-'Departmental PL'!U641</f>
        <v>0</v>
      </c>
      <c r="BH625" s="456">
        <f>+S625-'Departmental PL'!V641</f>
        <v>0</v>
      </c>
      <c r="BI625" s="456">
        <f>+T625-'Departmental PL'!W641</f>
        <v>0</v>
      </c>
    </row>
    <row r="626" spans="1:61" ht="20.25" hidden="1" customHeight="1" x14ac:dyDescent="0.25">
      <c r="A626" s="2067" t="s">
        <v>1667</v>
      </c>
      <c r="B626" s="2069"/>
      <c r="C626" s="2070"/>
      <c r="D626" s="2070"/>
      <c r="E626" s="2070"/>
      <c r="F626" s="2070"/>
      <c r="G626" s="2070"/>
      <c r="H626" s="2070"/>
      <c r="I626" s="2070"/>
      <c r="J626" s="2070"/>
      <c r="K626" s="2070"/>
      <c r="L626" s="2070"/>
      <c r="M626" s="2070"/>
      <c r="N626" s="2070"/>
      <c r="O626" s="2070"/>
      <c r="P626" s="2070"/>
      <c r="Q626" s="2070"/>
      <c r="R626" s="2070"/>
      <c r="S626" s="2070"/>
      <c r="T626" s="2070"/>
      <c r="AQ626" s="455" t="str">
        <f>'Departmental PL'!D642</f>
        <v>2830 PHARM GENEVA SMH INTERLAKES</v>
      </c>
      <c r="AR626" s="456">
        <f>+C626-'Departmental PL'!F642</f>
        <v>0</v>
      </c>
      <c r="AS626" s="456">
        <f>+D626-'Departmental PL'!G642</f>
        <v>0</v>
      </c>
      <c r="AT626" s="456">
        <f>+E626-'Departmental PL'!H642</f>
        <v>0</v>
      </c>
      <c r="AU626" s="456">
        <f>+F626-'Departmental PL'!I642</f>
        <v>0</v>
      </c>
      <c r="AV626" s="456">
        <f>+G626-'Departmental PL'!J642</f>
        <v>0</v>
      </c>
      <c r="AW626" s="456">
        <f>+H626-'Departmental PL'!K642</f>
        <v>0</v>
      </c>
      <c r="AX626" s="456">
        <f>+I626-'Departmental PL'!L642</f>
        <v>0</v>
      </c>
      <c r="AY626" s="456">
        <f>+J626-'Departmental PL'!M642</f>
        <v>0</v>
      </c>
      <c r="AZ626" s="456">
        <f>+K626-'Departmental PL'!N642</f>
        <v>0</v>
      </c>
      <c r="BA626" s="456">
        <f>+L626-'Departmental PL'!O642</f>
        <v>0</v>
      </c>
      <c r="BB626" s="456">
        <f>+M626-'Departmental PL'!P642</f>
        <v>0</v>
      </c>
      <c r="BC626" s="456">
        <f>+N626-'Departmental PL'!Q642</f>
        <v>0</v>
      </c>
      <c r="BD626" s="456">
        <f>+O626-'Departmental PL'!R642</f>
        <v>0</v>
      </c>
      <c r="BE626" s="456">
        <f>+P626-'Departmental PL'!S642</f>
        <v>0</v>
      </c>
      <c r="BF626" s="456">
        <f>+Q626-'Departmental PL'!T642</f>
        <v>0</v>
      </c>
      <c r="BG626" s="456">
        <f>+R626-'Departmental PL'!U642</f>
        <v>0</v>
      </c>
      <c r="BH626" s="456">
        <f>+S626-'Departmental PL'!V642</f>
        <v>0</v>
      </c>
      <c r="BI626" s="456">
        <f>+T626-'Departmental PL'!W642</f>
        <v>0</v>
      </c>
    </row>
    <row r="627" spans="1:61" ht="20.25" hidden="1" customHeight="1" x14ac:dyDescent="0.25">
      <c r="A627" s="2032" t="s">
        <v>1668</v>
      </c>
      <c r="B627" s="2069"/>
      <c r="C627" s="2070"/>
      <c r="D627" s="2070"/>
      <c r="E627" s="2070"/>
      <c r="F627" s="2070"/>
      <c r="G627" s="2070"/>
      <c r="H627" s="2070"/>
      <c r="I627" s="2070"/>
      <c r="J627" s="2070"/>
      <c r="K627" s="2070"/>
      <c r="L627" s="2070"/>
      <c r="M627" s="2070"/>
      <c r="N627" s="2070"/>
      <c r="O627" s="2070"/>
      <c r="P627" s="2070"/>
      <c r="Q627" s="2070"/>
      <c r="R627" s="2070"/>
      <c r="S627" s="2070"/>
      <c r="T627" s="2070"/>
      <c r="AQ627" s="455" t="str">
        <f>'Departmental PL'!D643</f>
        <v>2840 PHARM GREECE INTERLAKES</v>
      </c>
      <c r="AR627" s="456">
        <f>+C627-'Departmental PL'!F643</f>
        <v>0</v>
      </c>
      <c r="AS627" s="456">
        <f>+D627-'Departmental PL'!G643</f>
        <v>0</v>
      </c>
      <c r="AT627" s="456">
        <f>+E627-'Departmental PL'!H643</f>
        <v>0</v>
      </c>
      <c r="AU627" s="456">
        <f>+F627-'Departmental PL'!I643</f>
        <v>0</v>
      </c>
      <c r="AV627" s="456">
        <f>+G627-'Departmental PL'!J643</f>
        <v>0</v>
      </c>
      <c r="AW627" s="456">
        <f>+H627-'Departmental PL'!K643</f>
        <v>0</v>
      </c>
      <c r="AX627" s="456">
        <f>+I627-'Departmental PL'!L643</f>
        <v>0</v>
      </c>
      <c r="AY627" s="456">
        <f>+J627-'Departmental PL'!M643</f>
        <v>0</v>
      </c>
      <c r="AZ627" s="456">
        <f>+K627-'Departmental PL'!N643</f>
        <v>0</v>
      </c>
      <c r="BA627" s="456">
        <f>+L627-'Departmental PL'!O643</f>
        <v>0</v>
      </c>
      <c r="BB627" s="456">
        <f>+M627-'Departmental PL'!P643</f>
        <v>0</v>
      </c>
      <c r="BC627" s="456">
        <f>+N627-'Departmental PL'!Q643</f>
        <v>0</v>
      </c>
      <c r="BD627" s="456">
        <f>+O627-'Departmental PL'!R643</f>
        <v>0</v>
      </c>
      <c r="BE627" s="456">
        <f>+P627-'Departmental PL'!S643</f>
        <v>0</v>
      </c>
      <c r="BF627" s="456">
        <f>+Q627-'Departmental PL'!T643</f>
        <v>0</v>
      </c>
      <c r="BG627" s="456">
        <f>+R627-'Departmental PL'!U643</f>
        <v>0</v>
      </c>
      <c r="BH627" s="456">
        <f>+S627-'Departmental PL'!V643</f>
        <v>0</v>
      </c>
      <c r="BI627" s="456">
        <f>+T627-'Departmental PL'!W643</f>
        <v>0</v>
      </c>
    </row>
    <row r="628" spans="1:61" ht="20.25" hidden="1" customHeight="1" x14ac:dyDescent="0.25">
      <c r="A628" s="2067" t="s">
        <v>1665</v>
      </c>
      <c r="B628" s="2069"/>
      <c r="C628" s="2070"/>
      <c r="D628" s="2070"/>
      <c r="E628" s="2070"/>
      <c r="F628" s="2070"/>
      <c r="G628" s="2070"/>
      <c r="H628" s="2070"/>
      <c r="I628" s="2070"/>
      <c r="J628" s="2070"/>
      <c r="K628" s="2070"/>
      <c r="L628" s="2070"/>
      <c r="M628" s="2070"/>
      <c r="N628" s="2070"/>
      <c r="O628" s="2070"/>
      <c r="P628" s="2070"/>
      <c r="Q628" s="2070"/>
      <c r="R628" s="2070"/>
      <c r="S628" s="2070"/>
      <c r="T628" s="2070"/>
      <c r="AQ628" s="2076" t="str">
        <f>'Departmental PL'!D644</f>
        <v>Total OBS</v>
      </c>
      <c r="AR628" s="456">
        <f>+C628-'Departmental PL'!F644</f>
        <v>0</v>
      </c>
      <c r="AS628" s="456">
        <f>+D628-'Departmental PL'!G644</f>
        <v>0</v>
      </c>
      <c r="AT628" s="456">
        <f>+E628-'Departmental PL'!H644</f>
        <v>0</v>
      </c>
      <c r="AU628" s="456">
        <f>+F628-'Departmental PL'!I644</f>
        <v>0</v>
      </c>
      <c r="AV628" s="456">
        <f>+G628-'Departmental PL'!J644</f>
        <v>0</v>
      </c>
      <c r="AW628" s="456">
        <f>+H628-'Departmental PL'!K644</f>
        <v>0</v>
      </c>
      <c r="AX628" s="456">
        <f>+I628-'Departmental PL'!L644</f>
        <v>0</v>
      </c>
      <c r="AY628" s="456">
        <f>+J628-'Departmental PL'!M644</f>
        <v>0</v>
      </c>
      <c r="AZ628" s="456">
        <f>+K628-'Departmental PL'!N644</f>
        <v>0</v>
      </c>
      <c r="BA628" s="456">
        <f>+L628-'Departmental PL'!O644</f>
        <v>0</v>
      </c>
      <c r="BB628" s="456">
        <f>+M628-'Departmental PL'!P644</f>
        <v>0</v>
      </c>
      <c r="BC628" s="456">
        <f>+N628-'Departmental PL'!Q644</f>
        <v>0</v>
      </c>
      <c r="BD628" s="456">
        <f>+O628-'Departmental PL'!R644</f>
        <v>0</v>
      </c>
      <c r="BE628" s="456">
        <f>+P628-'Departmental PL'!S644</f>
        <v>0</v>
      </c>
      <c r="BF628" s="456">
        <f>+Q628-'Departmental PL'!T644</f>
        <v>0</v>
      </c>
      <c r="BG628" s="456">
        <f>+R628-'Departmental PL'!U644</f>
        <v>0</v>
      </c>
      <c r="BH628" s="456">
        <f>+S628-'Departmental PL'!V644</f>
        <v>0</v>
      </c>
      <c r="BI628" s="456">
        <f>+T628-'Departmental PL'!W644</f>
        <v>0</v>
      </c>
    </row>
    <row r="629" spans="1:61" ht="20.25" hidden="1" customHeight="1" x14ac:dyDescent="0.25">
      <c r="A629" s="2111" t="s">
        <v>1666</v>
      </c>
      <c r="B629" s="2069"/>
      <c r="C629" s="2070"/>
      <c r="D629" s="2070"/>
      <c r="E629" s="2070"/>
      <c r="F629" s="2070"/>
      <c r="G629" s="2070"/>
      <c r="H629" s="2070"/>
      <c r="I629" s="2070"/>
      <c r="J629" s="2070"/>
      <c r="K629" s="2070"/>
      <c r="L629" s="2070"/>
      <c r="M629" s="2070"/>
      <c r="N629" s="2070"/>
      <c r="O629" s="2070"/>
      <c r="P629" s="2070"/>
      <c r="Q629" s="2070"/>
      <c r="R629" s="2070"/>
      <c r="S629" s="2070"/>
      <c r="T629" s="2070"/>
      <c r="AQ629" s="455">
        <f>'Departmental PL'!D645</f>
        <v>0</v>
      </c>
      <c r="AR629" s="456">
        <f>+C629-'Departmental PL'!F645</f>
        <v>0</v>
      </c>
      <c r="AS629" s="456">
        <f>+D629-'Departmental PL'!G645</f>
        <v>0</v>
      </c>
      <c r="AT629" s="456">
        <f>+E629-'Departmental PL'!H645</f>
        <v>0</v>
      </c>
      <c r="AU629" s="456">
        <f>+F629-'Departmental PL'!I645</f>
        <v>0</v>
      </c>
      <c r="AV629" s="456">
        <f>+G629-'Departmental PL'!J645</f>
        <v>0</v>
      </c>
      <c r="AW629" s="456">
        <f>+H629-'Departmental PL'!K645</f>
        <v>0</v>
      </c>
      <c r="AX629" s="456">
        <f>+I629-'Departmental PL'!L645</f>
        <v>0</v>
      </c>
      <c r="AY629" s="456">
        <f>+J629-'Departmental PL'!M645</f>
        <v>0</v>
      </c>
      <c r="AZ629" s="456">
        <f>+K629-'Departmental PL'!N645</f>
        <v>0</v>
      </c>
      <c r="BA629" s="456">
        <f>+L629-'Departmental PL'!O645</f>
        <v>0</v>
      </c>
      <c r="BB629" s="456">
        <f>+M629-'Departmental PL'!P645</f>
        <v>0</v>
      </c>
      <c r="BC629" s="456">
        <f>+N629-'Departmental PL'!Q645</f>
        <v>0</v>
      </c>
      <c r="BD629" s="456">
        <f>+O629-'Departmental PL'!R645</f>
        <v>0</v>
      </c>
      <c r="BE629" s="456">
        <f>+P629-'Departmental PL'!S645</f>
        <v>0</v>
      </c>
      <c r="BF629" s="456">
        <f>+Q629-'Departmental PL'!T645</f>
        <v>0</v>
      </c>
      <c r="BG629" s="456">
        <f>+R629-'Departmental PL'!U645</f>
        <v>0</v>
      </c>
      <c r="BH629" s="456">
        <f>+S629-'Departmental PL'!V645</f>
        <v>0</v>
      </c>
      <c r="BI629" s="456">
        <f>+T629-'Departmental PL'!W645</f>
        <v>0</v>
      </c>
    </row>
    <row r="630" spans="1:61" ht="20.25" hidden="1" customHeight="1" x14ac:dyDescent="0.25">
      <c r="A630" s="2122" t="s">
        <v>1716</v>
      </c>
      <c r="B630" s="2095" t="s">
        <v>2489</v>
      </c>
      <c r="C630" s="2095"/>
      <c r="D630" s="2091"/>
      <c r="E630" s="2092"/>
      <c r="F630" s="2092"/>
      <c r="G630" s="2092"/>
      <c r="H630" s="2092"/>
      <c r="I630" s="2092"/>
      <c r="J630" s="2092"/>
      <c r="K630" s="2092"/>
      <c r="L630" s="2092"/>
      <c r="M630" s="2092"/>
      <c r="N630" s="2092"/>
      <c r="O630" s="2092"/>
      <c r="P630" s="2092"/>
      <c r="Q630" s="2092"/>
      <c r="R630" s="2092"/>
      <c r="S630" s="2092"/>
      <c r="T630" s="2092"/>
      <c r="U630" s="2061" t="str">
        <f t="shared" si="5"/>
        <v>Total 012a Pharmacy Interlakes</v>
      </c>
      <c r="W630" s="455" t="b">
        <f>+'17HPM_DATA_INPUT'!C382='17_AUDIT_TOTALS_CK'!U630</f>
        <v>1</v>
      </c>
      <c r="X630" s="2065">
        <f>+'17HPM_DATA_INPUT'!D382-'17_AUDIT_TOTALS_CK'!C630</f>
        <v>6035</v>
      </c>
      <c r="Y630" s="2065">
        <f>+'17HPM_DATA_INPUT'!E382-'17_AUDIT_TOTALS_CK'!D630</f>
        <v>5169</v>
      </c>
      <c r="Z630" s="2065">
        <f>+'17HPM_DATA_INPUT'!F382-'17_AUDIT_TOTALS_CK'!E630</f>
        <v>1543969</v>
      </c>
      <c r="AA630" s="2065">
        <f>+'17HPM_DATA_INPUT'!G382-'17_AUDIT_TOTALS_CK'!F630</f>
        <v>1170418</v>
      </c>
      <c r="AB630" s="2065">
        <f>+'17HPM_DATA_INPUT'!H382-'17_AUDIT_TOTALS_CK'!G630</f>
        <v>42432274</v>
      </c>
      <c r="AC630" s="2065">
        <f>+'17HPM_DATA_INPUT'!I382-'17_AUDIT_TOTALS_CK'!H630</f>
        <v>35224264</v>
      </c>
      <c r="AD630" s="2065">
        <f>+'17HPM_DATA_INPUT'!J382-'17_AUDIT_TOTALS_CK'!I630</f>
        <v>19421014</v>
      </c>
      <c r="AE630" s="2065">
        <f>+'17HPM_DATA_INPUT'!K382-'17_AUDIT_TOTALS_CK'!J630</f>
        <v>16737123</v>
      </c>
      <c r="AF630" s="2065">
        <f>+'17HPM_DATA_INPUT'!L382-'17_AUDIT_TOTALS_CK'!K630</f>
        <v>13437698</v>
      </c>
      <c r="AG630" s="2065">
        <f>+'17HPM_DATA_INPUT'!M382-'17_AUDIT_TOTALS_CK'!L630</f>
        <v>9568463</v>
      </c>
      <c r="AH630" s="2065">
        <f>+'17HPM_DATA_INPUT'!N382-'17_AUDIT_TOTALS_CK'!M630</f>
        <v>5983316</v>
      </c>
      <c r="AI630" s="2065">
        <f>+'17HPM_DATA_INPUT'!O382-'17_AUDIT_TOTALS_CK'!N630</f>
        <v>7168660</v>
      </c>
      <c r="AJ630" s="2065">
        <f>+'17HPM_DATA_INPUT'!P382-'17_AUDIT_TOTALS_CK'!O630</f>
        <v>37836</v>
      </c>
      <c r="AK630" s="2065">
        <f>+'17HPM_DATA_INPUT'!Q382-'17_AUDIT_TOTALS_CK'!P630</f>
        <v>30</v>
      </c>
      <c r="AL630" s="2065">
        <f>+'17HPM_DATA_INPUT'!R382-'17_AUDIT_TOTALS_CK'!Q630</f>
        <v>557685</v>
      </c>
      <c r="AM630" s="2065">
        <f>+'17HPM_DATA_INPUT'!S382-'17_AUDIT_TOTALS_CK'!R630</f>
        <v>388966</v>
      </c>
      <c r="AN630" s="2065">
        <f>+'17HPM_DATA_INPUT'!T382-'17_AUDIT_TOTALS_CK'!S630</f>
        <v>5387794</v>
      </c>
      <c r="AO630" s="2065">
        <f>+'17HPM_DATA_INPUT'!U382-'17_AUDIT_TOTALS_CK'!T630</f>
        <v>6779664</v>
      </c>
      <c r="AQ630" s="2095" t="str">
        <f>'Departmental PL'!D646</f>
        <v>TOTAL 012a Pharmacy Interlakes</v>
      </c>
      <c r="AR630" s="456">
        <f>+C630-'Departmental PL'!F646</f>
        <v>-6035</v>
      </c>
      <c r="AS630" s="456">
        <f>+D630-'Departmental PL'!G646</f>
        <v>-5169</v>
      </c>
      <c r="AT630" s="456">
        <f>+E630-'Departmental PL'!H646</f>
        <v>-1543969</v>
      </c>
      <c r="AU630" s="456">
        <f>+F630-'Departmental PL'!I646</f>
        <v>-1170418</v>
      </c>
      <c r="AV630" s="456">
        <f>+G630-'Departmental PL'!J646</f>
        <v>-42432274</v>
      </c>
      <c r="AW630" s="456">
        <f>+H630-'Departmental PL'!K646</f>
        <v>-35224264</v>
      </c>
      <c r="AX630" s="456">
        <f>+I630-'Departmental PL'!L646</f>
        <v>-19421014</v>
      </c>
      <c r="AY630" s="456">
        <f>+J630-'Departmental PL'!M646</f>
        <v>-16737123</v>
      </c>
      <c r="AZ630" s="456">
        <f>+K630-'Departmental PL'!N646</f>
        <v>-13437698</v>
      </c>
      <c r="BA630" s="456">
        <f>+L630-'Departmental PL'!O646</f>
        <v>-9568463</v>
      </c>
      <c r="BB630" s="456">
        <f>+M630-'Departmental PL'!P646</f>
        <v>-5983316</v>
      </c>
      <c r="BC630" s="456">
        <f>+N630-'Departmental PL'!Q646</f>
        <v>-7168660</v>
      </c>
      <c r="BD630" s="456">
        <f>+O630-'Departmental PL'!R646</f>
        <v>-37836</v>
      </c>
      <c r="BE630" s="456">
        <f>+P630-'Departmental PL'!S646</f>
        <v>-30</v>
      </c>
      <c r="BF630" s="456">
        <f>+Q630-'Departmental PL'!T646</f>
        <v>-557686</v>
      </c>
      <c r="BG630" s="456">
        <f>+R630-'Departmental PL'!U646</f>
        <v>-388966</v>
      </c>
      <c r="BH630" s="456">
        <f>+S630-'Departmental PL'!V646</f>
        <v>-5387794</v>
      </c>
      <c r="BI630" s="456">
        <f>+T630-'Departmental PL'!W646</f>
        <v>-6779664</v>
      </c>
    </row>
    <row r="631" spans="1:61" ht="20.25" hidden="1" customHeight="1" x14ac:dyDescent="0.25">
      <c r="A631" s="2067" t="s">
        <v>1667</v>
      </c>
      <c r="B631" s="2101"/>
      <c r="C631" s="2101"/>
      <c r="D631" s="2091"/>
      <c r="E631" s="2092"/>
      <c r="F631" s="2092"/>
      <c r="G631" s="2092"/>
      <c r="H631" s="2092"/>
      <c r="I631" s="2092"/>
      <c r="J631" s="2092"/>
      <c r="K631" s="2092"/>
      <c r="L631" s="2092"/>
      <c r="M631" s="2092"/>
      <c r="N631" s="2092"/>
      <c r="O631" s="2092"/>
      <c r="P631" s="2092"/>
      <c r="Q631" s="2092"/>
      <c r="R631" s="2092"/>
      <c r="S631" s="2092"/>
      <c r="T631" s="2092"/>
      <c r="AQ631" s="455">
        <f>'Departmental PL'!D647</f>
        <v>0</v>
      </c>
      <c r="AR631" s="456">
        <f>+C631-'Departmental PL'!F647</f>
        <v>0</v>
      </c>
      <c r="AS631" s="456">
        <f>+D631-'Departmental PL'!G647</f>
        <v>0</v>
      </c>
      <c r="AT631" s="456">
        <f>+E631-'Departmental PL'!H647</f>
        <v>0</v>
      </c>
      <c r="AU631" s="456">
        <f>+F631-'Departmental PL'!I647</f>
        <v>0</v>
      </c>
      <c r="AV631" s="456">
        <f>+G631-'Departmental PL'!J647</f>
        <v>0</v>
      </c>
      <c r="AW631" s="456">
        <f>+H631-'Departmental PL'!K647</f>
        <v>0</v>
      </c>
      <c r="AX631" s="456">
        <f>+I631-'Departmental PL'!L647</f>
        <v>0</v>
      </c>
      <c r="AY631" s="456">
        <f>+J631-'Departmental PL'!M647</f>
        <v>0</v>
      </c>
      <c r="AZ631" s="456">
        <f>+K631-'Departmental PL'!N647</f>
        <v>0</v>
      </c>
      <c r="BA631" s="456">
        <f>+L631-'Departmental PL'!O647</f>
        <v>0</v>
      </c>
      <c r="BB631" s="456">
        <f>+M631-'Departmental PL'!P647</f>
        <v>0</v>
      </c>
      <c r="BC631" s="456">
        <f>+N631-'Departmental PL'!Q647</f>
        <v>0</v>
      </c>
      <c r="BD631" s="456">
        <f>+O631-'Departmental PL'!R647</f>
        <v>0</v>
      </c>
      <c r="BE631" s="456">
        <f>+P631-'Departmental PL'!S647</f>
        <v>0</v>
      </c>
      <c r="BF631" s="456">
        <f>+Q631-'Departmental PL'!T647</f>
        <v>0</v>
      </c>
      <c r="BG631" s="456">
        <f>+R631-'Departmental PL'!U647</f>
        <v>0</v>
      </c>
      <c r="BH631" s="456">
        <f>+S631-'Departmental PL'!V647</f>
        <v>0</v>
      </c>
      <c r="BI631" s="456">
        <f>+T631-'Departmental PL'!W647</f>
        <v>0</v>
      </c>
    </row>
    <row r="632" spans="1:61" ht="20.25" hidden="1" customHeight="1" x14ac:dyDescent="0.25">
      <c r="A632" s="2033" t="s">
        <v>1668</v>
      </c>
      <c r="B632" s="2101"/>
      <c r="C632" s="2101"/>
      <c r="D632" s="2091"/>
      <c r="E632" s="2092"/>
      <c r="F632" s="2092"/>
      <c r="G632" s="2092"/>
      <c r="H632" s="2092"/>
      <c r="I632" s="2092"/>
      <c r="J632" s="2092"/>
      <c r="K632" s="2092"/>
      <c r="L632" s="2092"/>
      <c r="M632" s="2092"/>
      <c r="N632" s="2092"/>
      <c r="O632" s="2092"/>
      <c r="P632" s="2092"/>
      <c r="Q632" s="2092"/>
      <c r="R632" s="2092"/>
      <c r="S632" s="2092"/>
      <c r="T632" s="2092"/>
      <c r="AQ632" s="2069" t="str">
        <f>'Departmental PL'!D648</f>
        <v>013 Emergency Medicine</v>
      </c>
      <c r="AR632" s="456">
        <f>+C632-'Departmental PL'!F648</f>
        <v>0</v>
      </c>
      <c r="AS632" s="456">
        <f>+D632-'Departmental PL'!G648</f>
        <v>0</v>
      </c>
      <c r="AT632" s="456">
        <f>+E632-'Departmental PL'!H648</f>
        <v>0</v>
      </c>
      <c r="AU632" s="456">
        <f>+F632-'Departmental PL'!I648</f>
        <v>0</v>
      </c>
      <c r="AV632" s="456">
        <f>+G632-'Departmental PL'!J648</f>
        <v>0</v>
      </c>
      <c r="AW632" s="456">
        <f>+H632-'Departmental PL'!K648</f>
        <v>0</v>
      </c>
      <c r="AX632" s="456">
        <f>+I632-'Departmental PL'!L648</f>
        <v>0</v>
      </c>
      <c r="AY632" s="456">
        <f>+J632-'Departmental PL'!M648</f>
        <v>0</v>
      </c>
      <c r="AZ632" s="456">
        <f>+K632-'Departmental PL'!N648</f>
        <v>0</v>
      </c>
      <c r="BA632" s="456">
        <f>+L632-'Departmental PL'!O648</f>
        <v>0</v>
      </c>
      <c r="BB632" s="456">
        <f>+M632-'Departmental PL'!P648</f>
        <v>0</v>
      </c>
      <c r="BC632" s="456">
        <f>+N632-'Departmental PL'!Q648</f>
        <v>0</v>
      </c>
      <c r="BD632" s="456">
        <f>+O632-'Departmental PL'!R648</f>
        <v>0</v>
      </c>
      <c r="BE632" s="456">
        <f>+P632-'Departmental PL'!S648</f>
        <v>0</v>
      </c>
      <c r="BF632" s="456">
        <f>+Q632-'Departmental PL'!T648</f>
        <v>0</v>
      </c>
      <c r="BG632" s="456">
        <f>+R632-'Departmental PL'!U648</f>
        <v>0</v>
      </c>
      <c r="BH632" s="456">
        <f>+S632-'Departmental PL'!V648</f>
        <v>0</v>
      </c>
      <c r="BI632" s="456">
        <f>+T632-'Departmental PL'!W648</f>
        <v>0</v>
      </c>
    </row>
    <row r="633" spans="1:61" ht="20.25" hidden="1" customHeight="1" x14ac:dyDescent="0.25">
      <c r="A633" s="2095"/>
      <c r="B633" s="2058" t="s">
        <v>2490</v>
      </c>
      <c r="C633" s="2060"/>
      <c r="D633" s="2060"/>
      <c r="E633" s="2060"/>
      <c r="F633" s="2060"/>
      <c r="G633" s="2060"/>
      <c r="H633" s="2060"/>
      <c r="I633" s="2060"/>
      <c r="J633" s="2060"/>
      <c r="K633" s="2060"/>
      <c r="L633" s="2060"/>
      <c r="M633" s="2060"/>
      <c r="N633" s="2060"/>
      <c r="O633" s="2060"/>
      <c r="P633" s="2060"/>
      <c r="Q633" s="2060"/>
      <c r="R633" s="2060"/>
      <c r="S633" s="2060"/>
      <c r="T633" s="2060"/>
      <c r="U633" s="2061" t="str">
        <f t="shared" si="5"/>
        <v>2000 EMERGENCY DEPARTMENT</v>
      </c>
      <c r="W633" s="455" t="b">
        <f>+'17HPM_DATA_INPUT'!C383='17_AUDIT_TOTALS_CK'!U633</f>
        <v>1</v>
      </c>
      <c r="X633" s="2065">
        <f>+'17HPM_DATA_INPUT'!D383-'17_AUDIT_TOTALS_CK'!C633</f>
        <v>71087</v>
      </c>
      <c r="Y633" s="2065">
        <f>+'17HPM_DATA_INPUT'!E383-'17_AUDIT_TOTALS_CK'!D633</f>
        <v>70617</v>
      </c>
      <c r="Z633" s="2065">
        <f>+'17HPM_DATA_INPUT'!F383-'17_AUDIT_TOTALS_CK'!E633</f>
        <v>138117</v>
      </c>
      <c r="AA633" s="2065">
        <f>+'17HPM_DATA_INPUT'!G383-'17_AUDIT_TOTALS_CK'!F633</f>
        <v>143921</v>
      </c>
      <c r="AB633" s="2065">
        <f>+'17HPM_DATA_INPUT'!H383-'17_AUDIT_TOTALS_CK'!G633</f>
        <v>113759129</v>
      </c>
      <c r="AC633" s="2065">
        <f>+'17HPM_DATA_INPUT'!I383-'17_AUDIT_TOTALS_CK'!H633</f>
        <v>104946704</v>
      </c>
      <c r="AD633" s="2065">
        <f>+'17HPM_DATA_INPUT'!J383-'17_AUDIT_TOTALS_CK'!I633</f>
        <v>31852574</v>
      </c>
      <c r="AE633" s="2065">
        <f>+'17HPM_DATA_INPUT'!K383-'17_AUDIT_TOTALS_CK'!J633</f>
        <v>31717990</v>
      </c>
      <c r="AF633" s="2065">
        <f>+'17HPM_DATA_INPUT'!L383-'17_AUDIT_TOTALS_CK'!K633</f>
        <v>16897136</v>
      </c>
      <c r="AG633" s="2065">
        <f>+'17HPM_DATA_INPUT'!M383-'17_AUDIT_TOTALS_CK'!L633</f>
        <v>16090864</v>
      </c>
      <c r="AH633" s="2065">
        <f>+'17HPM_DATA_INPUT'!N383-'17_AUDIT_TOTALS_CK'!M633</f>
        <v>14955438</v>
      </c>
      <c r="AI633" s="2065">
        <f>+'17HPM_DATA_INPUT'!O383-'17_AUDIT_TOTALS_CK'!N633</f>
        <v>15627125</v>
      </c>
      <c r="AJ633" s="2065">
        <f>+'17HPM_DATA_INPUT'!P383-'17_AUDIT_TOTALS_CK'!O633</f>
        <v>1112078</v>
      </c>
      <c r="AK633" s="2065">
        <f>+'17HPM_DATA_INPUT'!Q383-'17_AUDIT_TOTALS_CK'!P633</f>
        <v>1001887</v>
      </c>
      <c r="AL633" s="2065">
        <f>+'17HPM_DATA_INPUT'!R383-'17_AUDIT_TOTALS_CK'!Q633</f>
        <v>10874839</v>
      </c>
      <c r="AM633" s="2065">
        <f>+'17HPM_DATA_INPUT'!S383-'17_AUDIT_TOTALS_CK'!R633</f>
        <v>7349237</v>
      </c>
      <c r="AN633" s="2065">
        <f>+'17HPM_DATA_INPUT'!T383-'17_AUDIT_TOTALS_CK'!S633</f>
        <v>2968521</v>
      </c>
      <c r="AO633" s="2065">
        <f>+'17HPM_DATA_INPUT'!U383-'17_AUDIT_TOTALS_CK'!T633</f>
        <v>7276001</v>
      </c>
      <c r="AQ633" s="2435" t="str">
        <f>'Departmental PL'!D649</f>
        <v>2000 EMERGENCY DEPARTMENT*</v>
      </c>
      <c r="AR633" s="456">
        <f>+C633-'Departmental PL'!F649</f>
        <v>-71087</v>
      </c>
      <c r="AS633" s="456">
        <f>+D633-'Departmental PL'!G649</f>
        <v>-70617</v>
      </c>
      <c r="AT633" s="456">
        <f>+E633-'Departmental PL'!H649</f>
        <v>-138117</v>
      </c>
      <c r="AU633" s="456">
        <f>+F633-'Departmental PL'!I649</f>
        <v>-143921</v>
      </c>
      <c r="AV633" s="456">
        <f>+G633-'Departmental PL'!J649</f>
        <v>-113759732.59</v>
      </c>
      <c r="AW633" s="456">
        <f>+H633-'Departmental PL'!K649</f>
        <v>-104946704</v>
      </c>
      <c r="AX633" s="456">
        <f>+I633-'Departmental PL'!L649</f>
        <v>-31853177.59</v>
      </c>
      <c r="AY633" s="456">
        <f>+J633-'Departmental PL'!M649</f>
        <v>-31717990</v>
      </c>
      <c r="AZ633" s="456">
        <f>+K633-'Departmental PL'!N649</f>
        <v>-16897136</v>
      </c>
      <c r="BA633" s="456">
        <f>+L633-'Departmental PL'!O649</f>
        <v>-16090864</v>
      </c>
      <c r="BB633" s="456">
        <f>+M633-'Departmental PL'!P649</f>
        <v>-14956041.59</v>
      </c>
      <c r="BC633" s="456">
        <f>+N633-'Departmental PL'!Q649</f>
        <v>-15627126</v>
      </c>
      <c r="BD633" s="456">
        <f>+O633-'Departmental PL'!R649</f>
        <v>-1112078</v>
      </c>
      <c r="BE633" s="456">
        <f>+P633-'Departmental PL'!S649</f>
        <v>-1001887</v>
      </c>
      <c r="BF633" s="456">
        <f>+Q633-'Departmental PL'!T649</f>
        <v>-10874839</v>
      </c>
      <c r="BG633" s="456">
        <f>+R633-'Departmental PL'!U649</f>
        <v>-7349237</v>
      </c>
      <c r="BH633" s="456">
        <f>+S633-'Departmental PL'!V649</f>
        <v>-2969124.59</v>
      </c>
      <c r="BI633" s="456">
        <f>+T633-'Departmental PL'!W649</f>
        <v>-7276002</v>
      </c>
    </row>
    <row r="634" spans="1:61" ht="20.25" hidden="1" customHeight="1" x14ac:dyDescent="0.25">
      <c r="A634" s="2067" t="s">
        <v>1669</v>
      </c>
      <c r="B634" s="2058" t="s">
        <v>2491</v>
      </c>
      <c r="C634" s="2060"/>
      <c r="D634" s="2060"/>
      <c r="E634" s="2060"/>
      <c r="F634" s="2060"/>
      <c r="G634" s="2060"/>
      <c r="H634" s="2060"/>
      <c r="I634" s="2060"/>
      <c r="J634" s="2060"/>
      <c r="K634" s="2060"/>
      <c r="L634" s="2060"/>
      <c r="M634" s="2060"/>
      <c r="N634" s="2060"/>
      <c r="O634" s="2060"/>
      <c r="P634" s="2060"/>
      <c r="Q634" s="2060"/>
      <c r="R634" s="2060"/>
      <c r="S634" s="2060"/>
      <c r="T634" s="2060"/>
      <c r="U634" s="2061" t="str">
        <f t="shared" si="5"/>
        <v>2010 TCU-TRANSITIONAL CARE</v>
      </c>
      <c r="W634" s="455" t="b">
        <f>+'17HPM_DATA_INPUT'!C384='17_AUDIT_TOTALS_CK'!U634</f>
        <v>1</v>
      </c>
      <c r="X634" s="2065">
        <f>+'17HPM_DATA_INPUT'!D384-'17_AUDIT_TOTALS_CK'!C634</f>
        <v>15</v>
      </c>
      <c r="Y634" s="2065">
        <f>+'17HPM_DATA_INPUT'!E384-'17_AUDIT_TOTALS_CK'!D634</f>
        <v>12</v>
      </c>
      <c r="Z634" s="2065">
        <f>+'17HPM_DATA_INPUT'!F384-'17_AUDIT_TOTALS_CK'!E634</f>
        <v>86</v>
      </c>
      <c r="AA634" s="2065">
        <f>+'17HPM_DATA_INPUT'!G384-'17_AUDIT_TOTALS_CK'!F634</f>
        <v>31</v>
      </c>
      <c r="AB634" s="2065">
        <f>+'17HPM_DATA_INPUT'!H384-'17_AUDIT_TOTALS_CK'!G634</f>
        <v>7616</v>
      </c>
      <c r="AC634" s="2065">
        <f>+'17HPM_DATA_INPUT'!I384-'17_AUDIT_TOTALS_CK'!H634</f>
        <v>2807</v>
      </c>
      <c r="AD634" s="2065">
        <f>+'17HPM_DATA_INPUT'!J384-'17_AUDIT_TOTALS_CK'!I634</f>
        <v>2376</v>
      </c>
      <c r="AE634" s="2065">
        <f>+'17HPM_DATA_INPUT'!K384-'17_AUDIT_TOTALS_CK'!J634</f>
        <v>1207</v>
      </c>
      <c r="AF634" s="2065">
        <f>+'17HPM_DATA_INPUT'!L384-'17_AUDIT_TOTALS_CK'!K634</f>
        <v>2198</v>
      </c>
      <c r="AG634" s="2065">
        <f>+'17HPM_DATA_INPUT'!M384-'17_AUDIT_TOTALS_CK'!L634</f>
        <v>774</v>
      </c>
      <c r="AH634" s="2065">
        <f>+'17HPM_DATA_INPUT'!N384-'17_AUDIT_TOTALS_CK'!M634</f>
        <v>178</v>
      </c>
      <c r="AI634" s="2065">
        <f>+'17HPM_DATA_INPUT'!O384-'17_AUDIT_TOTALS_CK'!N634</f>
        <v>433</v>
      </c>
      <c r="AJ634" s="2065">
        <f>+'17HPM_DATA_INPUT'!P384-'17_AUDIT_TOTALS_CK'!O634</f>
        <v>212</v>
      </c>
      <c r="AK634" s="2065">
        <f>+'17HPM_DATA_INPUT'!Q384-'17_AUDIT_TOTALS_CK'!P634</f>
        <v>71</v>
      </c>
      <c r="AL634" s="2065">
        <f>+'17HPM_DATA_INPUT'!R384-'17_AUDIT_TOTALS_CK'!Q634</f>
        <v>1435</v>
      </c>
      <c r="AM634" s="2065">
        <f>+'17HPM_DATA_INPUT'!S384-'17_AUDIT_TOTALS_CK'!R634</f>
        <v>396</v>
      </c>
      <c r="AN634" s="2065">
        <f>+'17HPM_DATA_INPUT'!T384-'17_AUDIT_TOTALS_CK'!S634</f>
        <v>-1470</v>
      </c>
      <c r="AO634" s="2065">
        <f>+'17HPM_DATA_INPUT'!U384-'17_AUDIT_TOTALS_CK'!T634</f>
        <v>-34</v>
      </c>
      <c r="AQ634" s="455" t="str">
        <f>'Departmental PL'!D650</f>
        <v>2010 TCU-TRANSITIONAL CARE</v>
      </c>
      <c r="AR634" s="456">
        <f>+C634-'Departmental PL'!F650</f>
        <v>-15</v>
      </c>
      <c r="AS634" s="456">
        <f>+D634-'Departmental PL'!G650</f>
        <v>-12</v>
      </c>
      <c r="AT634" s="456">
        <f>+E634-'Departmental PL'!H650</f>
        <v>-86</v>
      </c>
      <c r="AU634" s="456">
        <f>+F634-'Departmental PL'!I650</f>
        <v>-31</v>
      </c>
      <c r="AV634" s="456">
        <f>+G634-'Departmental PL'!J650</f>
        <v>-7616</v>
      </c>
      <c r="AW634" s="456">
        <f>+H634-'Departmental PL'!K650</f>
        <v>-2807</v>
      </c>
      <c r="AX634" s="456">
        <f>+I634-'Departmental PL'!L650</f>
        <v>-2376</v>
      </c>
      <c r="AY634" s="456">
        <f>+J634-'Departmental PL'!M650</f>
        <v>-1207</v>
      </c>
      <c r="AZ634" s="456">
        <f>+K634-'Departmental PL'!N650</f>
        <v>-2198</v>
      </c>
      <c r="BA634" s="456">
        <f>+L634-'Departmental PL'!O650</f>
        <v>-774</v>
      </c>
      <c r="BB634" s="456">
        <f>+M634-'Departmental PL'!P650</f>
        <v>-178</v>
      </c>
      <c r="BC634" s="456">
        <f>+N634-'Departmental PL'!Q650</f>
        <v>-433</v>
      </c>
      <c r="BD634" s="456">
        <f>+O634-'Departmental PL'!R650</f>
        <v>-212</v>
      </c>
      <c r="BE634" s="456">
        <f>+P634-'Departmental PL'!S650</f>
        <v>-71</v>
      </c>
      <c r="BF634" s="456">
        <f>+Q634-'Departmental PL'!T650</f>
        <v>-1435</v>
      </c>
      <c r="BG634" s="456">
        <f>+R634-'Departmental PL'!U650</f>
        <v>-396</v>
      </c>
      <c r="BH634" s="456">
        <f>+S634-'Departmental PL'!V650</f>
        <v>1469</v>
      </c>
      <c r="BI634" s="456">
        <f>+T634-'Departmental PL'!W650</f>
        <v>34</v>
      </c>
    </row>
    <row r="635" spans="1:61" ht="20.25" hidden="1" customHeight="1" x14ac:dyDescent="0.25">
      <c r="A635" s="2067" t="s">
        <v>1670</v>
      </c>
      <c r="B635" s="2069" t="s">
        <v>2306</v>
      </c>
      <c r="C635" s="2070"/>
      <c r="D635" s="2070"/>
      <c r="E635" s="2070"/>
      <c r="F635" s="2070"/>
      <c r="G635" s="2070"/>
      <c r="H635" s="2070"/>
      <c r="I635" s="2070"/>
      <c r="J635" s="2070"/>
      <c r="K635" s="2070"/>
      <c r="L635" s="2070"/>
      <c r="M635" s="2070"/>
      <c r="N635" s="2070"/>
      <c r="O635" s="2070"/>
      <c r="P635" s="2070"/>
      <c r="Q635" s="2070"/>
      <c r="R635" s="2070"/>
      <c r="S635" s="2070"/>
      <c r="T635" s="2070"/>
      <c r="U635" s="2061" t="str">
        <f t="shared" si="5"/>
        <v>Total OUTPATIENT</v>
      </c>
      <c r="W635" s="455" t="b">
        <f>+'17HPM_DATA_INPUT'!C385='17_AUDIT_TOTALS_CK'!U635</f>
        <v>1</v>
      </c>
      <c r="X635" s="2065">
        <f>+'17HPM_DATA_INPUT'!D385-'17_AUDIT_TOTALS_CK'!C635</f>
        <v>71095</v>
      </c>
      <c r="Y635" s="2065">
        <f>+'17HPM_DATA_INPUT'!E385-'17_AUDIT_TOTALS_CK'!D635</f>
        <v>70622</v>
      </c>
      <c r="Z635" s="2065">
        <f>+'17HPM_DATA_INPUT'!F385-'17_AUDIT_TOTALS_CK'!E635</f>
        <v>138203</v>
      </c>
      <c r="AA635" s="2065">
        <f>+'17HPM_DATA_INPUT'!G385-'17_AUDIT_TOTALS_CK'!F635</f>
        <v>143952</v>
      </c>
      <c r="AB635" s="2065">
        <f>+'17HPM_DATA_INPUT'!H385-'17_AUDIT_TOTALS_CK'!G635</f>
        <v>113766745</v>
      </c>
      <c r="AC635" s="2065">
        <f>+'17HPM_DATA_INPUT'!I385-'17_AUDIT_TOTALS_CK'!H635</f>
        <v>104949511</v>
      </c>
      <c r="AD635" s="2065">
        <f>+'17HPM_DATA_INPUT'!J385-'17_AUDIT_TOTALS_CK'!I635</f>
        <v>31854950</v>
      </c>
      <c r="AE635" s="2065">
        <f>+'17HPM_DATA_INPUT'!K385-'17_AUDIT_TOTALS_CK'!J635</f>
        <v>31719197</v>
      </c>
      <c r="AF635" s="2065">
        <f>+'17HPM_DATA_INPUT'!L385-'17_AUDIT_TOTALS_CK'!K635</f>
        <v>16899334</v>
      </c>
      <c r="AG635" s="2065">
        <f>+'17HPM_DATA_INPUT'!M385-'17_AUDIT_TOTALS_CK'!L635</f>
        <v>16091638</v>
      </c>
      <c r="AH635" s="2065">
        <f>+'17HPM_DATA_INPUT'!N385-'17_AUDIT_TOTALS_CK'!M635</f>
        <v>14955616</v>
      </c>
      <c r="AI635" s="2065">
        <f>+'17HPM_DATA_INPUT'!O385-'17_AUDIT_TOTALS_CK'!N635</f>
        <v>15627558</v>
      </c>
      <c r="AJ635" s="2065">
        <f>+'17HPM_DATA_INPUT'!P385-'17_AUDIT_TOTALS_CK'!O635</f>
        <v>1112290</v>
      </c>
      <c r="AK635" s="2065">
        <f>+'17HPM_DATA_INPUT'!Q385-'17_AUDIT_TOTALS_CK'!P635</f>
        <v>1001958</v>
      </c>
      <c r="AL635" s="2065">
        <f>+'17HPM_DATA_INPUT'!R385-'17_AUDIT_TOTALS_CK'!Q635</f>
        <v>10876274</v>
      </c>
      <c r="AM635" s="2065">
        <f>+'17HPM_DATA_INPUT'!S385-'17_AUDIT_TOTALS_CK'!R635</f>
        <v>7349633</v>
      </c>
      <c r="AN635" s="2065">
        <f>+'17HPM_DATA_INPUT'!T385-'17_AUDIT_TOTALS_CK'!S635</f>
        <v>2967051</v>
      </c>
      <c r="AO635" s="2065">
        <f>+'17HPM_DATA_INPUT'!U385-'17_AUDIT_TOTALS_CK'!T635</f>
        <v>7275968</v>
      </c>
      <c r="AQ635" s="2069" t="str">
        <f>'Departmental PL'!D651</f>
        <v>Total OUTPATIENT</v>
      </c>
      <c r="AR635" s="456">
        <f>+C635-'Departmental PL'!F651</f>
        <v>-71095</v>
      </c>
      <c r="AS635" s="456">
        <f>+D635-'Departmental PL'!G651</f>
        <v>-70622</v>
      </c>
      <c r="AT635" s="456">
        <f>+E635-'Departmental PL'!H651</f>
        <v>-138203</v>
      </c>
      <c r="AU635" s="456">
        <f>+F635-'Departmental PL'!I651</f>
        <v>-143952</v>
      </c>
      <c r="AV635" s="456">
        <f>+G635-'Departmental PL'!J651</f>
        <v>-113767348.59</v>
      </c>
      <c r="AW635" s="456">
        <f>+H635-'Departmental PL'!K651</f>
        <v>-104949511</v>
      </c>
      <c r="AX635" s="456">
        <f>+I635-'Departmental PL'!L651</f>
        <v>-31855553.59</v>
      </c>
      <c r="AY635" s="456">
        <f>+J635-'Departmental PL'!M651</f>
        <v>-31719197</v>
      </c>
      <c r="AZ635" s="456">
        <f>+K635-'Departmental PL'!N651</f>
        <v>-16899334</v>
      </c>
      <c r="BA635" s="456">
        <f>+L635-'Departmental PL'!O651</f>
        <v>-16091638</v>
      </c>
      <c r="BB635" s="456">
        <f>+M635-'Departmental PL'!P651</f>
        <v>-14956219.59</v>
      </c>
      <c r="BC635" s="456">
        <f>+N635-'Departmental PL'!Q651</f>
        <v>-15627559</v>
      </c>
      <c r="BD635" s="456">
        <f>+O635-'Departmental PL'!R651</f>
        <v>-1112290</v>
      </c>
      <c r="BE635" s="456">
        <f>+P635-'Departmental PL'!S651</f>
        <v>-1001958</v>
      </c>
      <c r="BF635" s="456">
        <f>+Q635-'Departmental PL'!T651</f>
        <v>-10876274</v>
      </c>
      <c r="BG635" s="456">
        <f>+R635-'Departmental PL'!U651</f>
        <v>-7349633</v>
      </c>
      <c r="BH635" s="456">
        <f>+S635-'Departmental PL'!V651</f>
        <v>-2967655.59</v>
      </c>
      <c r="BI635" s="456">
        <f>+T635-'Departmental PL'!W651</f>
        <v>-7275968</v>
      </c>
    </row>
    <row r="636" spans="1:61" ht="20.25" hidden="1" customHeight="1" x14ac:dyDescent="0.25">
      <c r="A636" s="2112" t="s">
        <v>1785</v>
      </c>
      <c r="B636" s="2058" t="s">
        <v>2490</v>
      </c>
      <c r="C636" s="2060"/>
      <c r="D636" s="2060"/>
      <c r="E636" s="2060"/>
      <c r="F636" s="2060"/>
      <c r="G636" s="2060"/>
      <c r="H636" s="2060"/>
      <c r="I636" s="2060"/>
      <c r="J636" s="2060"/>
      <c r="K636" s="2060"/>
      <c r="L636" s="2060"/>
      <c r="M636" s="2060"/>
      <c r="N636" s="2060"/>
      <c r="O636" s="2060"/>
      <c r="P636" s="2060"/>
      <c r="Q636" s="2060"/>
      <c r="R636" s="2060"/>
      <c r="S636" s="2060"/>
      <c r="T636" s="2060"/>
      <c r="U636" s="2061" t="str">
        <f t="shared" si="5"/>
        <v>2000 EMERGENCY DEPARTMENT</v>
      </c>
      <c r="W636" s="455" t="b">
        <f>+'17HPM_DATA_INPUT'!C386='17_AUDIT_TOTALS_CK'!U636</f>
        <v>1</v>
      </c>
      <c r="X636" s="2065">
        <f>+'17HPM_DATA_INPUT'!D386-'17_AUDIT_TOTALS_CK'!C636</f>
        <v>607</v>
      </c>
      <c r="Y636" s="2065">
        <f>+'17HPM_DATA_INPUT'!E386-'17_AUDIT_TOTALS_CK'!D636</f>
        <v>773</v>
      </c>
      <c r="Z636" s="2065">
        <f>+'17HPM_DATA_INPUT'!F386-'17_AUDIT_TOTALS_CK'!E636</f>
        <v>1687</v>
      </c>
      <c r="AA636" s="2065">
        <f>+'17HPM_DATA_INPUT'!G386-'17_AUDIT_TOTALS_CK'!F636</f>
        <v>2427</v>
      </c>
      <c r="AB636" s="2065">
        <f>+'17HPM_DATA_INPUT'!H386-'17_AUDIT_TOTALS_CK'!G636</f>
        <v>1416584</v>
      </c>
      <c r="AC636" s="2065">
        <f>+'17HPM_DATA_INPUT'!I386-'17_AUDIT_TOTALS_CK'!H636</f>
        <v>1730930</v>
      </c>
      <c r="AD636" s="2065">
        <f>+'17HPM_DATA_INPUT'!J386-'17_AUDIT_TOTALS_CK'!I636</f>
        <v>547427</v>
      </c>
      <c r="AE636" s="2065">
        <f>+'17HPM_DATA_INPUT'!K386-'17_AUDIT_TOTALS_CK'!J636</f>
        <v>644199</v>
      </c>
      <c r="AF636" s="2065">
        <f>+'17HPM_DATA_INPUT'!L386-'17_AUDIT_TOTALS_CK'!K636</f>
        <v>211406</v>
      </c>
      <c r="AG636" s="2065">
        <f>+'17HPM_DATA_INPUT'!M386-'17_AUDIT_TOTALS_CK'!L636</f>
        <v>265414</v>
      </c>
      <c r="AH636" s="2065">
        <f>+'17HPM_DATA_INPUT'!N386-'17_AUDIT_TOTALS_CK'!M636</f>
        <v>336021</v>
      </c>
      <c r="AI636" s="2065">
        <f>+'17HPM_DATA_INPUT'!O386-'17_AUDIT_TOTALS_CK'!N636</f>
        <v>378785</v>
      </c>
      <c r="AJ636" s="2065">
        <f>+'17HPM_DATA_INPUT'!P386-'17_AUDIT_TOTALS_CK'!O636</f>
        <v>13914</v>
      </c>
      <c r="AK636" s="2065">
        <f>+'17HPM_DATA_INPUT'!Q386-'17_AUDIT_TOTALS_CK'!P636</f>
        <v>16526</v>
      </c>
      <c r="AL636" s="2065">
        <f>+'17HPM_DATA_INPUT'!R386-'17_AUDIT_TOTALS_CK'!Q636</f>
        <v>136059</v>
      </c>
      <c r="AM636" s="2065">
        <f>+'17HPM_DATA_INPUT'!S386-'17_AUDIT_TOTALS_CK'!R636</f>
        <v>121223</v>
      </c>
      <c r="AN636" s="2065">
        <f>+'17HPM_DATA_INPUT'!T386-'17_AUDIT_TOTALS_CK'!S636</f>
        <v>186048</v>
      </c>
      <c r="AO636" s="2065">
        <f>+'17HPM_DATA_INPUT'!U386-'17_AUDIT_TOTALS_CK'!T636</f>
        <v>241036</v>
      </c>
      <c r="AQ636" s="455" t="str">
        <f>'Departmental PL'!D652</f>
        <v>2000 EMERGENCY DEPARTMENT</v>
      </c>
      <c r="AR636" s="456">
        <f>+C636-'Departmental PL'!F652</f>
        <v>-607</v>
      </c>
      <c r="AS636" s="456">
        <f>+D636-'Departmental PL'!G652</f>
        <v>-773</v>
      </c>
      <c r="AT636" s="456">
        <f>+E636-'Departmental PL'!H652</f>
        <v>-1687</v>
      </c>
      <c r="AU636" s="456">
        <f>+F636-'Departmental PL'!I652</f>
        <v>-2427</v>
      </c>
      <c r="AV636" s="456">
        <f>+G636-'Departmental PL'!J652</f>
        <v>-1416584</v>
      </c>
      <c r="AW636" s="456">
        <f>+H636-'Departmental PL'!K652</f>
        <v>-1730930</v>
      </c>
      <c r="AX636" s="456">
        <f>+I636-'Departmental PL'!L652</f>
        <v>-547427</v>
      </c>
      <c r="AY636" s="456">
        <f>+J636-'Departmental PL'!M652</f>
        <v>-644199</v>
      </c>
      <c r="AZ636" s="456">
        <f>+K636-'Departmental PL'!N652</f>
        <v>-211406</v>
      </c>
      <c r="BA636" s="456">
        <f>+L636-'Departmental PL'!O652</f>
        <v>-265414</v>
      </c>
      <c r="BB636" s="456">
        <f>+M636-'Departmental PL'!P652</f>
        <v>-336021</v>
      </c>
      <c r="BC636" s="456">
        <f>+N636-'Departmental PL'!Q652</f>
        <v>-378785</v>
      </c>
      <c r="BD636" s="456">
        <f>+O636-'Departmental PL'!R652</f>
        <v>-13914</v>
      </c>
      <c r="BE636" s="456">
        <f>+P636-'Departmental PL'!S652</f>
        <v>-16526</v>
      </c>
      <c r="BF636" s="456">
        <f>+Q636-'Departmental PL'!T652</f>
        <v>-136059</v>
      </c>
      <c r="BG636" s="456">
        <f>+R636-'Departmental PL'!U652</f>
        <v>-121223</v>
      </c>
      <c r="BH636" s="456">
        <f>+S636-'Departmental PL'!V652</f>
        <v>-186048</v>
      </c>
      <c r="BI636" s="456">
        <f>+T636-'Departmental PL'!W652</f>
        <v>-241036</v>
      </c>
    </row>
    <row r="637" spans="1:61" ht="20.25" hidden="1" customHeight="1" x14ac:dyDescent="0.25">
      <c r="A637" s="2112" t="s">
        <v>1786</v>
      </c>
      <c r="B637" s="2058" t="s">
        <v>2491</v>
      </c>
      <c r="C637" s="2060"/>
      <c r="D637" s="2060"/>
      <c r="E637" s="2060"/>
      <c r="F637" s="2060"/>
      <c r="G637" s="2060"/>
      <c r="H637" s="2060"/>
      <c r="I637" s="2060"/>
      <c r="J637" s="2060"/>
      <c r="K637" s="2060"/>
      <c r="L637" s="2060"/>
      <c r="M637" s="2060"/>
      <c r="N637" s="2060"/>
      <c r="O637" s="2060"/>
      <c r="P637" s="2060"/>
      <c r="Q637" s="2060"/>
      <c r="R637" s="2060"/>
      <c r="S637" s="2060"/>
      <c r="T637" s="2060"/>
      <c r="U637" s="2061" t="str">
        <f t="shared" si="5"/>
        <v>2010 TCU-TRANSITIONAL CARE</v>
      </c>
      <c r="W637" s="455" t="b">
        <f>+'17HPM_DATA_INPUT'!C387='17_AUDIT_TOTALS_CK'!U637</f>
        <v>1</v>
      </c>
      <c r="X637" s="2065">
        <f>+'17HPM_DATA_INPUT'!D387-'17_AUDIT_TOTALS_CK'!C637</f>
        <v>214</v>
      </c>
      <c r="Y637" s="2065">
        <f>+'17HPM_DATA_INPUT'!E387-'17_AUDIT_TOTALS_CK'!D637</f>
        <v>248</v>
      </c>
      <c r="Z637" s="2065">
        <f>+'17HPM_DATA_INPUT'!F387-'17_AUDIT_TOTALS_CK'!E637</f>
        <v>2994</v>
      </c>
      <c r="AA637" s="2065">
        <f>+'17HPM_DATA_INPUT'!G387-'17_AUDIT_TOTALS_CK'!F637</f>
        <v>4523</v>
      </c>
      <c r="AB637" s="2065">
        <f>+'17HPM_DATA_INPUT'!H387-'17_AUDIT_TOTALS_CK'!G637</f>
        <v>261653</v>
      </c>
      <c r="AC637" s="2065">
        <f>+'17HPM_DATA_INPUT'!I387-'17_AUDIT_TOTALS_CK'!H637</f>
        <v>380340</v>
      </c>
      <c r="AD637" s="2065">
        <f>+'17HPM_DATA_INPUT'!J387-'17_AUDIT_TOTALS_CK'!I637</f>
        <v>90896</v>
      </c>
      <c r="AE637" s="2065">
        <f>+'17HPM_DATA_INPUT'!K387-'17_AUDIT_TOTALS_CK'!J637</f>
        <v>136777</v>
      </c>
      <c r="AF637" s="2065">
        <f>+'17HPM_DATA_INPUT'!L387-'17_AUDIT_TOTALS_CK'!K637</f>
        <v>74337</v>
      </c>
      <c r="AG637" s="2065">
        <f>+'17HPM_DATA_INPUT'!M387-'17_AUDIT_TOTALS_CK'!L637</f>
        <v>104712</v>
      </c>
      <c r="AH637" s="2065">
        <f>+'17HPM_DATA_INPUT'!N387-'17_AUDIT_TOTALS_CK'!M637</f>
        <v>16559</v>
      </c>
      <c r="AI637" s="2065">
        <f>+'17HPM_DATA_INPUT'!O387-'17_AUDIT_TOTALS_CK'!N637</f>
        <v>32065</v>
      </c>
      <c r="AJ637" s="2065">
        <f>+'17HPM_DATA_INPUT'!P387-'17_AUDIT_TOTALS_CK'!O637</f>
        <v>7184</v>
      </c>
      <c r="AK637" s="2065">
        <f>+'17HPM_DATA_INPUT'!Q387-'17_AUDIT_TOTALS_CK'!P637</f>
        <v>9605</v>
      </c>
      <c r="AL637" s="2065">
        <f>+'17HPM_DATA_INPUT'!R387-'17_AUDIT_TOTALS_CK'!Q637</f>
        <v>48557</v>
      </c>
      <c r="AM637" s="2065">
        <f>+'17HPM_DATA_INPUT'!S387-'17_AUDIT_TOTALS_CK'!R637</f>
        <v>53520</v>
      </c>
      <c r="AN637" s="2065">
        <f>+'17HPM_DATA_INPUT'!T387-'17_AUDIT_TOTALS_CK'!S637</f>
        <v>-39182</v>
      </c>
      <c r="AO637" s="2065">
        <f>+'17HPM_DATA_INPUT'!U387-'17_AUDIT_TOTALS_CK'!T637</f>
        <v>-31061</v>
      </c>
      <c r="AQ637" s="455" t="str">
        <f>'Departmental PL'!D653</f>
        <v>2010 TCU-TRANSITIONAL CARE</v>
      </c>
      <c r="AR637" s="456">
        <f>+C637-'Departmental PL'!F653</f>
        <v>-214</v>
      </c>
      <c r="AS637" s="456">
        <f>+D637-'Departmental PL'!G653</f>
        <v>-248</v>
      </c>
      <c r="AT637" s="456">
        <f>+E637-'Departmental PL'!H653</f>
        <v>-2994</v>
      </c>
      <c r="AU637" s="456">
        <f>+F637-'Departmental PL'!I653</f>
        <v>-4523</v>
      </c>
      <c r="AV637" s="456">
        <f>+G637-'Departmental PL'!J653</f>
        <v>-261653</v>
      </c>
      <c r="AW637" s="456">
        <f>+H637-'Departmental PL'!K653</f>
        <v>-380340</v>
      </c>
      <c r="AX637" s="456">
        <f>+I637-'Departmental PL'!L653</f>
        <v>-90896</v>
      </c>
      <c r="AY637" s="456">
        <f>+J637-'Departmental PL'!M653</f>
        <v>-136777</v>
      </c>
      <c r="AZ637" s="456">
        <f>+K637-'Departmental PL'!N653</f>
        <v>-74337</v>
      </c>
      <c r="BA637" s="456">
        <f>+L637-'Departmental PL'!O653</f>
        <v>-104712</v>
      </c>
      <c r="BB637" s="456">
        <f>+M637-'Departmental PL'!P653</f>
        <v>-16559</v>
      </c>
      <c r="BC637" s="456">
        <f>+N637-'Departmental PL'!Q653</f>
        <v>-32065</v>
      </c>
      <c r="BD637" s="456">
        <f>+O637-'Departmental PL'!R653</f>
        <v>-7184</v>
      </c>
      <c r="BE637" s="456">
        <f>+P637-'Departmental PL'!S653</f>
        <v>-9605</v>
      </c>
      <c r="BF637" s="456">
        <f>+Q637-'Departmental PL'!T653</f>
        <v>-48557</v>
      </c>
      <c r="BG637" s="456">
        <f>+R637-'Departmental PL'!U653</f>
        <v>-53520</v>
      </c>
      <c r="BH637" s="456">
        <f>+S637-'Departmental PL'!V653</f>
        <v>39182</v>
      </c>
      <c r="BI637" s="456">
        <f>+T637-'Departmental PL'!W653</f>
        <v>31060</v>
      </c>
    </row>
    <row r="638" spans="1:61" ht="20.25" hidden="1" customHeight="1" x14ac:dyDescent="0.25">
      <c r="A638" s="2067" t="s">
        <v>1671</v>
      </c>
      <c r="B638" s="2058"/>
      <c r="C638" s="2060"/>
      <c r="D638" s="2060"/>
      <c r="E638" s="2060"/>
      <c r="F638" s="2060"/>
      <c r="G638" s="2060"/>
      <c r="H638" s="2060"/>
      <c r="I638" s="2060"/>
      <c r="J638" s="2060"/>
      <c r="K638" s="2060"/>
      <c r="L638" s="2060"/>
      <c r="M638" s="2060"/>
      <c r="N638" s="2060"/>
      <c r="O638" s="2060"/>
      <c r="P638" s="2060"/>
      <c r="Q638" s="2060"/>
      <c r="R638" s="2060"/>
      <c r="S638" s="2060"/>
      <c r="T638" s="2060"/>
      <c r="AQ638" s="455" t="str">
        <f>'Departmental PL'!D654</f>
        <v xml:space="preserve">2090 VIRTUAL IP UNIT </v>
      </c>
      <c r="AR638" s="456">
        <f>+C638-'Departmental PL'!F654</f>
        <v>0</v>
      </c>
      <c r="AS638" s="456">
        <f>+D638-'Departmental PL'!G654</f>
        <v>0</v>
      </c>
      <c r="AT638" s="456">
        <f>+E638-'Departmental PL'!H654</f>
        <v>0</v>
      </c>
      <c r="AU638" s="456">
        <f>+F638-'Departmental PL'!I654</f>
        <v>0</v>
      </c>
      <c r="AV638" s="456">
        <f>+G638-'Departmental PL'!J654</f>
        <v>0</v>
      </c>
      <c r="AW638" s="456">
        <f>+H638-'Departmental PL'!K654</f>
        <v>0</v>
      </c>
      <c r="AX638" s="456">
        <f>+I638-'Departmental PL'!L654</f>
        <v>0</v>
      </c>
      <c r="AY638" s="456">
        <f>+J638-'Departmental PL'!M654</f>
        <v>0</v>
      </c>
      <c r="AZ638" s="456">
        <f>+K638-'Departmental PL'!N654</f>
        <v>0</v>
      </c>
      <c r="BA638" s="456">
        <f>+L638-'Departmental PL'!O654</f>
        <v>0</v>
      </c>
      <c r="BB638" s="456">
        <f>+M638-'Departmental PL'!P654</f>
        <v>0</v>
      </c>
      <c r="BC638" s="456">
        <f>+N638-'Departmental PL'!Q654</f>
        <v>0</v>
      </c>
      <c r="BD638" s="456">
        <f>+O638-'Departmental PL'!R654</f>
        <v>0</v>
      </c>
      <c r="BE638" s="456">
        <f>+P638-'Departmental PL'!S654</f>
        <v>0</v>
      </c>
      <c r="BF638" s="456">
        <f>+Q638-'Departmental PL'!T654</f>
        <v>0</v>
      </c>
      <c r="BG638" s="456">
        <f>+R638-'Departmental PL'!U654</f>
        <v>0</v>
      </c>
      <c r="BH638" s="456">
        <f>+S638-'Departmental PL'!V654</f>
        <v>0</v>
      </c>
      <c r="BI638" s="456">
        <f>+T638-'Departmental PL'!W654</f>
        <v>0</v>
      </c>
    </row>
    <row r="639" spans="1:61" ht="20.25" hidden="1" customHeight="1" x14ac:dyDescent="0.25">
      <c r="A639" s="2113" t="s">
        <v>2035</v>
      </c>
      <c r="B639" s="2072" t="s">
        <v>2307</v>
      </c>
      <c r="C639" s="2073"/>
      <c r="D639" s="2073"/>
      <c r="E639" s="2073"/>
      <c r="F639" s="2073"/>
      <c r="G639" s="2073"/>
      <c r="H639" s="2073"/>
      <c r="I639" s="2073"/>
      <c r="J639" s="2073"/>
      <c r="K639" s="2073"/>
      <c r="L639" s="2073"/>
      <c r="M639" s="2073"/>
      <c r="N639" s="2073"/>
      <c r="O639" s="2073"/>
      <c r="P639" s="2073"/>
      <c r="Q639" s="2073"/>
      <c r="R639" s="2073"/>
      <c r="S639" s="2073"/>
      <c r="T639" s="2073"/>
      <c r="U639" s="2061" t="str">
        <f t="shared" si="5"/>
        <v>Total ASC</v>
      </c>
      <c r="W639" s="455" t="b">
        <f>+'17HPM_DATA_INPUT'!C388='17_AUDIT_TOTALS_CK'!U639</f>
        <v>1</v>
      </c>
      <c r="X639" s="2065">
        <f>+'17HPM_DATA_INPUT'!D388-'17_AUDIT_TOTALS_CK'!C639</f>
        <v>611</v>
      </c>
      <c r="Y639" s="2065">
        <f>+'17HPM_DATA_INPUT'!E388-'17_AUDIT_TOTALS_CK'!D639</f>
        <v>776</v>
      </c>
      <c r="Z639" s="2065">
        <f>+'17HPM_DATA_INPUT'!F388-'17_AUDIT_TOTALS_CK'!E639</f>
        <v>4681</v>
      </c>
      <c r="AA639" s="2065">
        <f>+'17HPM_DATA_INPUT'!G388-'17_AUDIT_TOTALS_CK'!F639</f>
        <v>6950</v>
      </c>
      <c r="AB639" s="2065">
        <f>+'17HPM_DATA_INPUT'!H388-'17_AUDIT_TOTALS_CK'!G639</f>
        <v>1678237</v>
      </c>
      <c r="AC639" s="2065">
        <f>+'17HPM_DATA_INPUT'!I388-'17_AUDIT_TOTALS_CK'!H639</f>
        <v>2111270</v>
      </c>
      <c r="AD639" s="2065">
        <f>+'17HPM_DATA_INPUT'!J388-'17_AUDIT_TOTALS_CK'!I639</f>
        <v>638323</v>
      </c>
      <c r="AE639" s="2065">
        <f>+'17HPM_DATA_INPUT'!K388-'17_AUDIT_TOTALS_CK'!J639</f>
        <v>780976</v>
      </c>
      <c r="AF639" s="2065">
        <f>+'17HPM_DATA_INPUT'!L388-'17_AUDIT_TOTALS_CK'!K639</f>
        <v>285743</v>
      </c>
      <c r="AG639" s="2065">
        <f>+'17HPM_DATA_INPUT'!M388-'17_AUDIT_TOTALS_CK'!L639</f>
        <v>370126</v>
      </c>
      <c r="AH639" s="2065">
        <f>+'17HPM_DATA_INPUT'!N388-'17_AUDIT_TOTALS_CK'!M639</f>
        <v>352580</v>
      </c>
      <c r="AI639" s="2065">
        <f>+'17HPM_DATA_INPUT'!O388-'17_AUDIT_TOTALS_CK'!N639</f>
        <v>410850</v>
      </c>
      <c r="AJ639" s="2065">
        <f>+'17HPM_DATA_INPUT'!P388-'17_AUDIT_TOTALS_CK'!O639</f>
        <v>21098</v>
      </c>
      <c r="AK639" s="2065">
        <f>+'17HPM_DATA_INPUT'!Q388-'17_AUDIT_TOTALS_CK'!P639</f>
        <v>26131</v>
      </c>
      <c r="AL639" s="2065">
        <f>+'17HPM_DATA_INPUT'!R388-'17_AUDIT_TOTALS_CK'!Q639</f>
        <v>184616</v>
      </c>
      <c r="AM639" s="2065">
        <f>+'17HPM_DATA_INPUT'!S388-'17_AUDIT_TOTALS_CK'!R639</f>
        <v>174744</v>
      </c>
      <c r="AN639" s="2065">
        <f>+'17HPM_DATA_INPUT'!T388-'17_AUDIT_TOTALS_CK'!S639</f>
        <v>146866</v>
      </c>
      <c r="AO639" s="2065">
        <f>+'17HPM_DATA_INPUT'!U388-'17_AUDIT_TOTALS_CK'!T639</f>
        <v>209975</v>
      </c>
      <c r="AQ639" s="2072" t="str">
        <f>'Departmental PL'!D655</f>
        <v>Total ASC</v>
      </c>
      <c r="AR639" s="456">
        <f>+C639-'Departmental PL'!F655</f>
        <v>-611</v>
      </c>
      <c r="AS639" s="456">
        <f>+D639-'Departmental PL'!G655</f>
        <v>-776</v>
      </c>
      <c r="AT639" s="456">
        <f>+E639-'Departmental PL'!H655</f>
        <v>-4681</v>
      </c>
      <c r="AU639" s="456">
        <f>+F639-'Departmental PL'!I655</f>
        <v>-6950</v>
      </c>
      <c r="AV639" s="456">
        <f>+G639-'Departmental PL'!J655</f>
        <v>-1678237</v>
      </c>
      <c r="AW639" s="456">
        <f>+H639-'Departmental PL'!K655</f>
        <v>-2111270</v>
      </c>
      <c r="AX639" s="456">
        <f>+I639-'Departmental PL'!L655</f>
        <v>-638323</v>
      </c>
      <c r="AY639" s="456">
        <f>+J639-'Departmental PL'!M655</f>
        <v>-780976</v>
      </c>
      <c r="AZ639" s="456">
        <f>+K639-'Departmental PL'!N655</f>
        <v>-285743</v>
      </c>
      <c r="BA639" s="456">
        <f>+L639-'Departmental PL'!O655</f>
        <v>-370126</v>
      </c>
      <c r="BB639" s="456">
        <f>+M639-'Departmental PL'!P655</f>
        <v>-352580</v>
      </c>
      <c r="BC639" s="456">
        <f>+N639-'Departmental PL'!Q655</f>
        <v>-410850</v>
      </c>
      <c r="BD639" s="456">
        <f>+O639-'Departmental PL'!R655</f>
        <v>-21098</v>
      </c>
      <c r="BE639" s="456">
        <f>+P639-'Departmental PL'!S655</f>
        <v>-26131</v>
      </c>
      <c r="BF639" s="456">
        <f>+Q639-'Departmental PL'!T655</f>
        <v>-184616</v>
      </c>
      <c r="BG639" s="456">
        <f>+R639-'Departmental PL'!U655</f>
        <v>-174743</v>
      </c>
      <c r="BH639" s="456">
        <f>+S639-'Departmental PL'!V655</f>
        <v>-146866</v>
      </c>
      <c r="BI639" s="456">
        <f>+T639-'Departmental PL'!W655</f>
        <v>-209976</v>
      </c>
    </row>
    <row r="640" spans="1:61" ht="20.25" hidden="1" customHeight="1" x14ac:dyDescent="0.25">
      <c r="A640" s="2067" t="s">
        <v>1672</v>
      </c>
      <c r="B640" s="2058" t="s">
        <v>2490</v>
      </c>
      <c r="C640" s="2060"/>
      <c r="D640" s="2060"/>
      <c r="E640" s="2060"/>
      <c r="F640" s="2060"/>
      <c r="G640" s="2060"/>
      <c r="H640" s="2060"/>
      <c r="I640" s="2060"/>
      <c r="J640" s="2060"/>
      <c r="K640" s="2060"/>
      <c r="L640" s="2060"/>
      <c r="M640" s="2060"/>
      <c r="N640" s="2060"/>
      <c r="O640" s="2060"/>
      <c r="P640" s="2060"/>
      <c r="Q640" s="2060"/>
      <c r="R640" s="2060"/>
      <c r="S640" s="2060"/>
      <c r="T640" s="2060"/>
      <c r="U640" s="2061" t="str">
        <f t="shared" si="5"/>
        <v>2000 EMERGENCY DEPARTMENT</v>
      </c>
      <c r="W640" s="455" t="b">
        <f>+'17HPM_DATA_INPUT'!C389='17_AUDIT_TOTALS_CK'!U640</f>
        <v>1</v>
      </c>
      <c r="X640" s="2065">
        <f>+'17HPM_DATA_INPUT'!D389-'17_AUDIT_TOTALS_CK'!C640</f>
        <v>8149</v>
      </c>
      <c r="Y640" s="2065">
        <f>+'17HPM_DATA_INPUT'!E389-'17_AUDIT_TOTALS_CK'!D640</f>
        <v>9540</v>
      </c>
      <c r="Z640" s="2065">
        <f>+'17HPM_DATA_INPUT'!F389-'17_AUDIT_TOTALS_CK'!E640</f>
        <v>21338</v>
      </c>
      <c r="AA640" s="2065">
        <f>+'17HPM_DATA_INPUT'!G389-'17_AUDIT_TOTALS_CK'!F640</f>
        <v>28809</v>
      </c>
      <c r="AB640" s="2065">
        <f>+'17HPM_DATA_INPUT'!H389-'17_AUDIT_TOTALS_CK'!G640</f>
        <v>18340111</v>
      </c>
      <c r="AC640" s="2065">
        <f>+'17HPM_DATA_INPUT'!I389-'17_AUDIT_TOTALS_CK'!H640</f>
        <v>20119415</v>
      </c>
      <c r="AD640" s="2065">
        <f>+'17HPM_DATA_INPUT'!J389-'17_AUDIT_TOTALS_CK'!I640</f>
        <v>5854175</v>
      </c>
      <c r="AE640" s="2065">
        <f>+'17HPM_DATA_INPUT'!K389-'17_AUDIT_TOTALS_CK'!J640</f>
        <v>6564971</v>
      </c>
      <c r="AF640" s="2065">
        <f>+'17HPM_DATA_INPUT'!L389-'17_AUDIT_TOTALS_CK'!K640</f>
        <v>2727901</v>
      </c>
      <c r="AG640" s="2065">
        <f>+'17HPM_DATA_INPUT'!M389-'17_AUDIT_TOTALS_CK'!L640</f>
        <v>3088503</v>
      </c>
      <c r="AH640" s="2065">
        <f>+'17HPM_DATA_INPUT'!N389-'17_AUDIT_TOTALS_CK'!M640</f>
        <v>3126274</v>
      </c>
      <c r="AI640" s="2065">
        <f>+'17HPM_DATA_INPUT'!O389-'17_AUDIT_TOTALS_CK'!N640</f>
        <v>3476468</v>
      </c>
      <c r="AJ640" s="2065">
        <f>+'17HPM_DATA_INPUT'!P389-'17_AUDIT_TOTALS_CK'!O640</f>
        <v>179536</v>
      </c>
      <c r="AK640" s="2065">
        <f>+'17HPM_DATA_INPUT'!Q389-'17_AUDIT_TOTALS_CK'!P640</f>
        <v>192304</v>
      </c>
      <c r="AL640" s="2065">
        <f>+'17HPM_DATA_INPUT'!R389-'17_AUDIT_TOTALS_CK'!Q640</f>
        <v>1755651</v>
      </c>
      <c r="AM640" s="2065">
        <f>+'17HPM_DATA_INPUT'!S389-'17_AUDIT_TOTALS_CK'!R640</f>
        <v>1410623</v>
      </c>
      <c r="AN640" s="2065">
        <f>+'17HPM_DATA_INPUT'!T389-'17_AUDIT_TOTALS_CK'!S640</f>
        <v>1191087</v>
      </c>
      <c r="AO640" s="2065">
        <f>+'17HPM_DATA_INPUT'!U389-'17_AUDIT_TOTALS_CK'!T640</f>
        <v>1873542</v>
      </c>
      <c r="AQ640" s="455" t="str">
        <f>'Departmental PL'!D656</f>
        <v>2000 EMERGENCY DEPARTMENT</v>
      </c>
      <c r="AR640" s="456">
        <f>+C640-'Departmental PL'!F656</f>
        <v>-8149</v>
      </c>
      <c r="AS640" s="456">
        <f>+D640-'Departmental PL'!G656</f>
        <v>-9540</v>
      </c>
      <c r="AT640" s="456">
        <f>+E640-'Departmental PL'!H656</f>
        <v>-21338</v>
      </c>
      <c r="AU640" s="456">
        <f>+F640-'Departmental PL'!I656</f>
        <v>-28809</v>
      </c>
      <c r="AV640" s="456">
        <f>+G640-'Departmental PL'!J656</f>
        <v>-18340111</v>
      </c>
      <c r="AW640" s="456">
        <f>+H640-'Departmental PL'!K656</f>
        <v>-20119415</v>
      </c>
      <c r="AX640" s="456">
        <f>+I640-'Departmental PL'!L656</f>
        <v>-5854175</v>
      </c>
      <c r="AY640" s="456">
        <f>+J640-'Departmental PL'!M656</f>
        <v>-6564971</v>
      </c>
      <c r="AZ640" s="456">
        <f>+K640-'Departmental PL'!N656</f>
        <v>-2727901</v>
      </c>
      <c r="BA640" s="456">
        <f>+L640-'Departmental PL'!O656</f>
        <v>-3088503</v>
      </c>
      <c r="BB640" s="456">
        <f>+M640-'Departmental PL'!P656</f>
        <v>-3126274</v>
      </c>
      <c r="BC640" s="456">
        <f>+N640-'Departmental PL'!Q656</f>
        <v>-3476468</v>
      </c>
      <c r="BD640" s="456">
        <f>+O640-'Departmental PL'!R656</f>
        <v>-179536</v>
      </c>
      <c r="BE640" s="456">
        <f>+P640-'Departmental PL'!S656</f>
        <v>-192304</v>
      </c>
      <c r="BF640" s="456">
        <f>+Q640-'Departmental PL'!T656</f>
        <v>-1755651</v>
      </c>
      <c r="BG640" s="456">
        <f>+R640-'Departmental PL'!U656</f>
        <v>-1410623</v>
      </c>
      <c r="BH640" s="456">
        <f>+S640-'Departmental PL'!V656</f>
        <v>-1191087</v>
      </c>
      <c r="BI640" s="456">
        <f>+T640-'Departmental PL'!W656</f>
        <v>-1873541</v>
      </c>
    </row>
    <row r="641" spans="1:61" ht="20.25" hidden="1" customHeight="1" x14ac:dyDescent="0.25">
      <c r="A641" s="2113" t="s">
        <v>2036</v>
      </c>
      <c r="B641" s="2058" t="s">
        <v>2491</v>
      </c>
      <c r="C641" s="2060"/>
      <c r="D641" s="2060"/>
      <c r="E641" s="2060"/>
      <c r="F641" s="2060"/>
      <c r="G641" s="2060"/>
      <c r="H641" s="2060"/>
      <c r="I641" s="2060"/>
      <c r="J641" s="2060"/>
      <c r="K641" s="2060"/>
      <c r="L641" s="2060"/>
      <c r="M641" s="2060"/>
      <c r="N641" s="2060"/>
      <c r="O641" s="2060"/>
      <c r="P641" s="2060"/>
      <c r="Q641" s="2060"/>
      <c r="R641" s="2060"/>
      <c r="S641" s="2060"/>
      <c r="T641" s="2060"/>
      <c r="U641" s="2061" t="str">
        <f t="shared" si="5"/>
        <v>2010 TCU-TRANSITIONAL CARE</v>
      </c>
      <c r="W641" s="455" t="b">
        <f>+'17HPM_DATA_INPUT'!C390='17_AUDIT_TOTALS_CK'!U641</f>
        <v>1</v>
      </c>
      <c r="X641" s="2065">
        <f>+'17HPM_DATA_INPUT'!D390-'17_AUDIT_TOTALS_CK'!C641</f>
        <v>5796</v>
      </c>
      <c r="Y641" s="2065">
        <f>+'17HPM_DATA_INPUT'!E390-'17_AUDIT_TOTALS_CK'!D641</f>
        <v>6115</v>
      </c>
      <c r="Z641" s="2065">
        <f>+'17HPM_DATA_INPUT'!F390-'17_AUDIT_TOTALS_CK'!E641</f>
        <v>129710</v>
      </c>
      <c r="AA641" s="2065">
        <f>+'17HPM_DATA_INPUT'!G390-'17_AUDIT_TOTALS_CK'!F641</f>
        <v>149846</v>
      </c>
      <c r="AB641" s="2065">
        <f>+'17HPM_DATA_INPUT'!H390-'17_AUDIT_TOTALS_CK'!G641</f>
        <v>12683331</v>
      </c>
      <c r="AC641" s="2065">
        <f>+'17HPM_DATA_INPUT'!I390-'17_AUDIT_TOTALS_CK'!H641</f>
        <v>13300998</v>
      </c>
      <c r="AD641" s="2065">
        <f>+'17HPM_DATA_INPUT'!J390-'17_AUDIT_TOTALS_CK'!I641</f>
        <v>4215813</v>
      </c>
      <c r="AE641" s="2065">
        <f>+'17HPM_DATA_INPUT'!K390-'17_AUDIT_TOTALS_CK'!J641</f>
        <v>4442885</v>
      </c>
      <c r="AF641" s="2065">
        <f>+'17HPM_DATA_INPUT'!L390-'17_AUDIT_TOTALS_CK'!K641</f>
        <v>3587352</v>
      </c>
      <c r="AG641" s="2065">
        <f>+'17HPM_DATA_INPUT'!M390-'17_AUDIT_TOTALS_CK'!L641</f>
        <v>3678027</v>
      </c>
      <c r="AH641" s="2065">
        <f>+'17HPM_DATA_INPUT'!N390-'17_AUDIT_TOTALS_CK'!M641</f>
        <v>628461</v>
      </c>
      <c r="AI641" s="2065">
        <f>+'17HPM_DATA_INPUT'!O390-'17_AUDIT_TOTALS_CK'!N641</f>
        <v>764858</v>
      </c>
      <c r="AJ641" s="2065">
        <f>+'17HPM_DATA_INPUT'!P390-'17_AUDIT_TOTALS_CK'!O641</f>
        <v>346693</v>
      </c>
      <c r="AK641" s="2065">
        <f>+'17HPM_DATA_INPUT'!Q390-'17_AUDIT_TOTALS_CK'!P641</f>
        <v>337380</v>
      </c>
      <c r="AL641" s="2065">
        <f>+'17HPM_DATA_INPUT'!R390-'17_AUDIT_TOTALS_CK'!Q641</f>
        <v>2343271</v>
      </c>
      <c r="AM641" s="2065">
        <f>+'17HPM_DATA_INPUT'!S390-'17_AUDIT_TOTALS_CK'!R641</f>
        <v>1879897</v>
      </c>
      <c r="AN641" s="2065">
        <f>+'17HPM_DATA_INPUT'!T390-'17_AUDIT_TOTALS_CK'!S641</f>
        <v>-2061503</v>
      </c>
      <c r="AO641" s="2065">
        <f>+'17HPM_DATA_INPUT'!U390-'17_AUDIT_TOTALS_CK'!T641</f>
        <v>-1452418</v>
      </c>
      <c r="AQ641" s="455" t="str">
        <f>'Departmental PL'!D657</f>
        <v>2010 TCU-TRANSITIONAL CARE</v>
      </c>
      <c r="AR641" s="456">
        <f>+C641-'Departmental PL'!F657</f>
        <v>-5796</v>
      </c>
      <c r="AS641" s="456">
        <f>+D641-'Departmental PL'!G657</f>
        <v>-6115</v>
      </c>
      <c r="AT641" s="456">
        <f>+E641-'Departmental PL'!H657</f>
        <v>-129710</v>
      </c>
      <c r="AU641" s="456">
        <f>+F641-'Departmental PL'!I657</f>
        <v>-149846</v>
      </c>
      <c r="AV641" s="456">
        <f>+G641-'Departmental PL'!J657</f>
        <v>-12683331</v>
      </c>
      <c r="AW641" s="456">
        <f>+H641-'Departmental PL'!K657</f>
        <v>-13300998</v>
      </c>
      <c r="AX641" s="456">
        <f>+I641-'Departmental PL'!L657</f>
        <v>-4215813</v>
      </c>
      <c r="AY641" s="456">
        <f>+J641-'Departmental PL'!M657</f>
        <v>-4442885</v>
      </c>
      <c r="AZ641" s="456">
        <f>+K641-'Departmental PL'!N657</f>
        <v>-3587352</v>
      </c>
      <c r="BA641" s="456">
        <f>+L641-'Departmental PL'!O657</f>
        <v>-3678027</v>
      </c>
      <c r="BB641" s="456">
        <f>+M641-'Departmental PL'!P657</f>
        <v>-628461</v>
      </c>
      <c r="BC641" s="456">
        <f>+N641-'Departmental PL'!Q657</f>
        <v>-764858</v>
      </c>
      <c r="BD641" s="456">
        <f>+O641-'Departmental PL'!R657</f>
        <v>-346693</v>
      </c>
      <c r="BE641" s="456">
        <f>+P641-'Departmental PL'!S657</f>
        <v>-337380</v>
      </c>
      <c r="BF641" s="456">
        <f>+Q641-'Departmental PL'!T657</f>
        <v>-2343271</v>
      </c>
      <c r="BG641" s="456">
        <f>+R641-'Departmental PL'!U657</f>
        <v>-1879897</v>
      </c>
      <c r="BH641" s="456">
        <f>+S641-'Departmental PL'!V657</f>
        <v>2061503</v>
      </c>
      <c r="BI641" s="456">
        <f>+T641-'Departmental PL'!W657</f>
        <v>1452419</v>
      </c>
    </row>
    <row r="642" spans="1:61" ht="20.25" hidden="1" customHeight="1" x14ac:dyDescent="0.25">
      <c r="A642" s="2113" t="s">
        <v>2037</v>
      </c>
      <c r="B642" s="2058"/>
      <c r="C642" s="2060"/>
      <c r="D642" s="2060"/>
      <c r="E642" s="2060"/>
      <c r="F642" s="2060"/>
      <c r="G642" s="2060"/>
      <c r="H642" s="2060"/>
      <c r="I642" s="2060"/>
      <c r="J642" s="2060"/>
      <c r="K642" s="2060"/>
      <c r="L642" s="2060"/>
      <c r="M642" s="2060"/>
      <c r="N642" s="2060"/>
      <c r="O642" s="2060"/>
      <c r="P642" s="2060"/>
      <c r="Q642" s="2060"/>
      <c r="R642" s="2060"/>
      <c r="S642" s="2060"/>
      <c r="T642" s="2060"/>
      <c r="AQ642" s="455" t="str">
        <f>'Departmental PL'!D658</f>
        <v xml:space="preserve">2090 VIRTUAL IP UNIT </v>
      </c>
      <c r="AR642" s="456">
        <f>+C642-'Departmental PL'!F658</f>
        <v>0</v>
      </c>
      <c r="AS642" s="456">
        <f>+D642-'Departmental PL'!G658</f>
        <v>0</v>
      </c>
      <c r="AT642" s="456">
        <f>+E642-'Departmental PL'!H658</f>
        <v>0</v>
      </c>
      <c r="AU642" s="456">
        <f>+F642-'Departmental PL'!I658</f>
        <v>0</v>
      </c>
      <c r="AV642" s="456">
        <f>+G642-'Departmental PL'!J658</f>
        <v>0</v>
      </c>
      <c r="AW642" s="456">
        <f>+H642-'Departmental PL'!K658</f>
        <v>0</v>
      </c>
      <c r="AX642" s="456">
        <f>+I642-'Departmental PL'!L658</f>
        <v>0</v>
      </c>
      <c r="AY642" s="456">
        <f>+J642-'Departmental PL'!M658</f>
        <v>0</v>
      </c>
      <c r="AZ642" s="456">
        <f>+K642-'Departmental PL'!N658</f>
        <v>0</v>
      </c>
      <c r="BA642" s="456">
        <f>+L642-'Departmental PL'!O658</f>
        <v>0</v>
      </c>
      <c r="BB642" s="456">
        <f>+M642-'Departmental PL'!P658</f>
        <v>0</v>
      </c>
      <c r="BC642" s="456">
        <f>+N642-'Departmental PL'!Q658</f>
        <v>0</v>
      </c>
      <c r="BD642" s="456">
        <f>+O642-'Departmental PL'!R658</f>
        <v>0</v>
      </c>
      <c r="BE642" s="456">
        <f>+P642-'Departmental PL'!S658</f>
        <v>0</v>
      </c>
      <c r="BF642" s="456">
        <f>+Q642-'Departmental PL'!T658</f>
        <v>0</v>
      </c>
      <c r="BG642" s="456">
        <f>+R642-'Departmental PL'!U658</f>
        <v>0</v>
      </c>
      <c r="BH642" s="456">
        <f>+S642-'Departmental PL'!V658</f>
        <v>0</v>
      </c>
      <c r="BI642" s="456">
        <f>+T642-'Departmental PL'!W658</f>
        <v>0</v>
      </c>
    </row>
    <row r="643" spans="1:61" ht="20.25" hidden="1" customHeight="1" x14ac:dyDescent="0.25">
      <c r="A643" s="2113" t="s">
        <v>2038</v>
      </c>
      <c r="B643" s="2076" t="s">
        <v>2308</v>
      </c>
      <c r="C643" s="2077"/>
      <c r="D643" s="2077"/>
      <c r="E643" s="2077"/>
      <c r="F643" s="2077"/>
      <c r="G643" s="2077"/>
      <c r="H643" s="2077"/>
      <c r="I643" s="2077"/>
      <c r="J643" s="2077"/>
      <c r="K643" s="2077"/>
      <c r="L643" s="2077"/>
      <c r="M643" s="2077"/>
      <c r="N643" s="2077"/>
      <c r="O643" s="2077"/>
      <c r="P643" s="2077"/>
      <c r="Q643" s="2077"/>
      <c r="R643" s="2077"/>
      <c r="S643" s="2077"/>
      <c r="T643" s="2077"/>
      <c r="U643" s="2061" t="str">
        <f t="shared" si="5"/>
        <v>Total OBS</v>
      </c>
      <c r="W643" s="455" t="b">
        <f>+'17HPM_DATA_INPUT'!C391='17_AUDIT_TOTALS_CK'!U643</f>
        <v>1</v>
      </c>
      <c r="X643" s="2065">
        <f>+'17HPM_DATA_INPUT'!D391-'17_AUDIT_TOTALS_CK'!C643</f>
        <v>8222</v>
      </c>
      <c r="Y643" s="2065">
        <f>+'17HPM_DATA_INPUT'!E391-'17_AUDIT_TOTALS_CK'!D643</f>
        <v>9602</v>
      </c>
      <c r="Z643" s="2065">
        <f>+'17HPM_DATA_INPUT'!F391-'17_AUDIT_TOTALS_CK'!E643</f>
        <v>151048</v>
      </c>
      <c r="AA643" s="2065">
        <f>+'17HPM_DATA_INPUT'!G391-'17_AUDIT_TOTALS_CK'!F643</f>
        <v>178655</v>
      </c>
      <c r="AB643" s="2065">
        <f>+'17HPM_DATA_INPUT'!H391-'17_AUDIT_TOTALS_CK'!G643</f>
        <v>31023442</v>
      </c>
      <c r="AC643" s="2065">
        <f>+'17HPM_DATA_INPUT'!I391-'17_AUDIT_TOTALS_CK'!H643</f>
        <v>33420413</v>
      </c>
      <c r="AD643" s="2065">
        <f>+'17HPM_DATA_INPUT'!J391-'17_AUDIT_TOTALS_CK'!I643</f>
        <v>10069988</v>
      </c>
      <c r="AE643" s="2065">
        <f>+'17HPM_DATA_INPUT'!K391-'17_AUDIT_TOTALS_CK'!J643</f>
        <v>11007856</v>
      </c>
      <c r="AF643" s="2065">
        <f>+'17HPM_DATA_INPUT'!L391-'17_AUDIT_TOTALS_CK'!K643</f>
        <v>6315252</v>
      </c>
      <c r="AG643" s="2065">
        <f>+'17HPM_DATA_INPUT'!M391-'17_AUDIT_TOTALS_CK'!L643</f>
        <v>6766530</v>
      </c>
      <c r="AH643" s="2065">
        <f>+'17HPM_DATA_INPUT'!N391-'17_AUDIT_TOTALS_CK'!M643</f>
        <v>3754736</v>
      </c>
      <c r="AI643" s="2065">
        <f>+'17HPM_DATA_INPUT'!O391-'17_AUDIT_TOTALS_CK'!N643</f>
        <v>4241327</v>
      </c>
      <c r="AJ643" s="2065">
        <f>+'17HPM_DATA_INPUT'!P391-'17_AUDIT_TOTALS_CK'!O643</f>
        <v>526229</v>
      </c>
      <c r="AK643" s="2065">
        <f>+'17HPM_DATA_INPUT'!Q391-'17_AUDIT_TOTALS_CK'!P643</f>
        <v>529684</v>
      </c>
      <c r="AL643" s="2065">
        <f>+'17HPM_DATA_INPUT'!R391-'17_AUDIT_TOTALS_CK'!Q643</f>
        <v>4098923</v>
      </c>
      <c r="AM643" s="2065">
        <f>+'17HPM_DATA_INPUT'!S391-'17_AUDIT_TOTALS_CK'!R643</f>
        <v>3290520</v>
      </c>
      <c r="AN643" s="2065">
        <f>+'17HPM_DATA_INPUT'!T391-'17_AUDIT_TOTALS_CK'!S643</f>
        <v>-870416</v>
      </c>
      <c r="AO643" s="2065">
        <f>+'17HPM_DATA_INPUT'!U391-'17_AUDIT_TOTALS_CK'!T643</f>
        <v>421123</v>
      </c>
      <c r="AQ643" s="2076" t="str">
        <f>'Departmental PL'!D659</f>
        <v>Total OBS</v>
      </c>
      <c r="AR643" s="456">
        <f>+C643-'Departmental PL'!F659</f>
        <v>-8222</v>
      </c>
      <c r="AS643" s="456">
        <f>+D643-'Departmental PL'!G659</f>
        <v>-9602</v>
      </c>
      <c r="AT643" s="456">
        <f>+E643-'Departmental PL'!H659</f>
        <v>-151048</v>
      </c>
      <c r="AU643" s="456">
        <f>+F643-'Departmental PL'!I659</f>
        <v>-178655</v>
      </c>
      <c r="AV643" s="456">
        <f>+G643-'Departmental PL'!J659</f>
        <v>-31023442</v>
      </c>
      <c r="AW643" s="456">
        <f>+H643-'Departmental PL'!K659</f>
        <v>-33420413</v>
      </c>
      <c r="AX643" s="456">
        <f>+I643-'Departmental PL'!L659</f>
        <v>-10069988</v>
      </c>
      <c r="AY643" s="456">
        <f>+J643-'Departmental PL'!M659</f>
        <v>-11007856</v>
      </c>
      <c r="AZ643" s="456">
        <f>+K643-'Departmental PL'!N659</f>
        <v>-6315253</v>
      </c>
      <c r="BA643" s="456">
        <f>+L643-'Departmental PL'!O659</f>
        <v>-6766530</v>
      </c>
      <c r="BB643" s="456">
        <f>+M643-'Departmental PL'!P659</f>
        <v>-3754735</v>
      </c>
      <c r="BC643" s="456">
        <f>+N643-'Departmental PL'!Q659</f>
        <v>-4241326</v>
      </c>
      <c r="BD643" s="456">
        <f>+O643-'Departmental PL'!R659</f>
        <v>-526229</v>
      </c>
      <c r="BE643" s="456">
        <f>+P643-'Departmental PL'!S659</f>
        <v>-529684</v>
      </c>
      <c r="BF643" s="456">
        <f>+Q643-'Departmental PL'!T659</f>
        <v>-4098922</v>
      </c>
      <c r="BG643" s="456">
        <f>+R643-'Departmental PL'!U659</f>
        <v>-3290520</v>
      </c>
      <c r="BH643" s="456">
        <f>+S643-'Departmental PL'!V659</f>
        <v>870416</v>
      </c>
      <c r="BI643" s="456">
        <f>+T643-'Departmental PL'!W659</f>
        <v>-421122</v>
      </c>
    </row>
    <row r="644" spans="1:61" ht="20.25" hidden="1" customHeight="1" x14ac:dyDescent="0.25">
      <c r="A644" s="2113"/>
      <c r="B644" s="2076"/>
      <c r="C644" s="2077"/>
      <c r="D644" s="2077"/>
      <c r="E644" s="2077"/>
      <c r="F644" s="2077"/>
      <c r="G644" s="2077"/>
      <c r="H644" s="2077"/>
      <c r="I644" s="2077"/>
      <c r="J644" s="2077"/>
      <c r="K644" s="2077"/>
      <c r="L644" s="2077"/>
      <c r="M644" s="2077"/>
      <c r="N644" s="2077"/>
      <c r="O644" s="2077"/>
      <c r="P644" s="2077"/>
      <c r="Q644" s="2077"/>
      <c r="R644" s="2077"/>
      <c r="S644" s="2077"/>
      <c r="T644" s="2077"/>
      <c r="AQ644" s="455">
        <f>'Departmental PL'!D660</f>
        <v>0</v>
      </c>
      <c r="AR644" s="456">
        <f>+C644-'Departmental PL'!F660</f>
        <v>0</v>
      </c>
      <c r="AS644" s="456">
        <f>+D644-'Departmental PL'!G660</f>
        <v>0</v>
      </c>
      <c r="AT644" s="456">
        <f>+E644-'Departmental PL'!H660</f>
        <v>0</v>
      </c>
      <c r="AU644" s="456">
        <f>+F644-'Departmental PL'!I660</f>
        <v>0</v>
      </c>
      <c r="AV644" s="456">
        <f>+G644-'Departmental PL'!J660</f>
        <v>0</v>
      </c>
      <c r="AW644" s="456">
        <f>+H644-'Departmental PL'!K660</f>
        <v>0</v>
      </c>
      <c r="AX644" s="456">
        <f>+I644-'Departmental PL'!L660</f>
        <v>0</v>
      </c>
      <c r="AY644" s="456">
        <f>+J644-'Departmental PL'!M660</f>
        <v>0</v>
      </c>
      <c r="AZ644" s="456">
        <f>+K644-'Departmental PL'!N660</f>
        <v>0</v>
      </c>
      <c r="BA644" s="456">
        <f>+L644-'Departmental PL'!O660</f>
        <v>0</v>
      </c>
      <c r="BB644" s="456">
        <f>+M644-'Departmental PL'!P660</f>
        <v>0</v>
      </c>
      <c r="BC644" s="456">
        <f>+N644-'Departmental PL'!Q660</f>
        <v>0</v>
      </c>
      <c r="BD644" s="456">
        <f>+O644-'Departmental PL'!R660</f>
        <v>0</v>
      </c>
      <c r="BE644" s="456">
        <f>+P644-'Departmental PL'!S660</f>
        <v>0</v>
      </c>
      <c r="BF644" s="456">
        <f>+Q644-'Departmental PL'!T660</f>
        <v>0</v>
      </c>
      <c r="BG644" s="456">
        <f>+R644-'Departmental PL'!U660</f>
        <v>0</v>
      </c>
      <c r="BH644" s="456">
        <f>+S644-'Departmental PL'!V660</f>
        <v>0</v>
      </c>
      <c r="BI644" s="456">
        <f>+T644-'Departmental PL'!W660</f>
        <v>0</v>
      </c>
    </row>
    <row r="645" spans="1:61" ht="20.25" hidden="1" customHeight="1" x14ac:dyDescent="0.25">
      <c r="A645" s="2097" t="s">
        <v>1673</v>
      </c>
      <c r="B645" s="2095" t="s">
        <v>2492</v>
      </c>
      <c r="C645" s="2095"/>
      <c r="D645" s="2091"/>
      <c r="E645" s="2092"/>
      <c r="F645" s="2092"/>
      <c r="G645" s="2092"/>
      <c r="H645" s="2092"/>
      <c r="I645" s="2092"/>
      <c r="J645" s="2092"/>
      <c r="K645" s="2092"/>
      <c r="L645" s="2092"/>
      <c r="M645" s="2092"/>
      <c r="N645" s="2092"/>
      <c r="O645" s="2092"/>
      <c r="P645" s="2092"/>
      <c r="Q645" s="2092"/>
      <c r="R645" s="2092"/>
      <c r="S645" s="2092"/>
      <c r="T645" s="2092"/>
      <c r="U645" s="2061" t="str">
        <f t="shared" si="5"/>
        <v>Total 013 Emergency Medicine</v>
      </c>
      <c r="W645" s="455" t="b">
        <f>+'17HPM_DATA_INPUT'!C392='17_AUDIT_TOTALS_CK'!U645</f>
        <v>1</v>
      </c>
      <c r="X645" s="2065">
        <f>+'17HPM_DATA_INPUT'!D392-'17_AUDIT_TOTALS_CK'!C645</f>
        <v>79928</v>
      </c>
      <c r="Y645" s="2065">
        <f>+'17HPM_DATA_INPUT'!E392-'17_AUDIT_TOTALS_CK'!D645</f>
        <v>81000</v>
      </c>
      <c r="Z645" s="2065">
        <f>+'17HPM_DATA_INPUT'!F392-'17_AUDIT_TOTALS_CK'!E645</f>
        <v>293932</v>
      </c>
      <c r="AA645" s="2065">
        <f>+'17HPM_DATA_INPUT'!G392-'17_AUDIT_TOTALS_CK'!F645</f>
        <v>329557</v>
      </c>
      <c r="AB645" s="2065">
        <f>+'17HPM_DATA_INPUT'!H392-'17_AUDIT_TOTALS_CK'!G645</f>
        <v>146468424</v>
      </c>
      <c r="AC645" s="2065">
        <f>+'17HPM_DATA_INPUT'!I392-'17_AUDIT_TOTALS_CK'!H645</f>
        <v>140481194</v>
      </c>
      <c r="AD645" s="2065">
        <f>+'17HPM_DATA_INPUT'!J392-'17_AUDIT_TOTALS_CK'!I645</f>
        <v>42563261</v>
      </c>
      <c r="AE645" s="2065">
        <f>+'17HPM_DATA_INPUT'!K392-'17_AUDIT_TOTALS_CK'!J645</f>
        <v>43508029</v>
      </c>
      <c r="AF645" s="2065">
        <f>+'17HPM_DATA_INPUT'!L392-'17_AUDIT_TOTALS_CK'!K645</f>
        <v>23500330</v>
      </c>
      <c r="AG645" s="2065">
        <f>+'17HPM_DATA_INPUT'!M392-'17_AUDIT_TOTALS_CK'!L645</f>
        <v>23228294</v>
      </c>
      <c r="AH645" s="2065">
        <f>+'17HPM_DATA_INPUT'!N392-'17_AUDIT_TOTALS_CK'!M645</f>
        <v>19062931</v>
      </c>
      <c r="AI645" s="2065">
        <f>+'17HPM_DATA_INPUT'!O392-'17_AUDIT_TOTALS_CK'!N645</f>
        <v>20279735</v>
      </c>
      <c r="AJ645" s="2065">
        <f>+'17HPM_DATA_INPUT'!P392-'17_AUDIT_TOTALS_CK'!O645</f>
        <v>1659617</v>
      </c>
      <c r="AK645" s="2065">
        <f>+'17HPM_DATA_INPUT'!Q392-'17_AUDIT_TOTALS_CK'!P645</f>
        <v>1557773</v>
      </c>
      <c r="AL645" s="2065">
        <f>+'17HPM_DATA_INPUT'!R392-'17_AUDIT_TOTALS_CK'!Q645</f>
        <v>15159813</v>
      </c>
      <c r="AM645" s="2065">
        <f>+'17HPM_DATA_INPUT'!S392-'17_AUDIT_TOTALS_CK'!R645</f>
        <v>10814896</v>
      </c>
      <c r="AN645" s="2065">
        <f>+'17HPM_DATA_INPUT'!T392-'17_AUDIT_TOTALS_CK'!S645</f>
        <v>2243501</v>
      </c>
      <c r="AO645" s="2065">
        <f>+'17HPM_DATA_INPUT'!U392-'17_AUDIT_TOTALS_CK'!T645</f>
        <v>7907066</v>
      </c>
      <c r="AQ645" s="2095" t="str">
        <f>'Departmental PL'!D661</f>
        <v>TOTAL 013 Emergency Medicine</v>
      </c>
      <c r="AR645" s="456">
        <f>+C645-'Departmental PL'!F661</f>
        <v>-79928</v>
      </c>
      <c r="AS645" s="456">
        <f>+D645-'Departmental PL'!G661</f>
        <v>-81000</v>
      </c>
      <c r="AT645" s="456">
        <f>+E645-'Departmental PL'!H661</f>
        <v>-293932</v>
      </c>
      <c r="AU645" s="456">
        <f>+F645-'Departmental PL'!I661</f>
        <v>-329557</v>
      </c>
      <c r="AV645" s="456">
        <f>+G645-'Departmental PL'!J661</f>
        <v>-146469027.59</v>
      </c>
      <c r="AW645" s="456">
        <f>+H645-'Departmental PL'!K661</f>
        <v>-140481194</v>
      </c>
      <c r="AX645" s="456">
        <f>+I645-'Departmental PL'!L661</f>
        <v>-42563864.590000004</v>
      </c>
      <c r="AY645" s="456">
        <f>+J645-'Departmental PL'!M661</f>
        <v>-43508029</v>
      </c>
      <c r="AZ645" s="456">
        <f>+K645-'Departmental PL'!N661</f>
        <v>-23500330</v>
      </c>
      <c r="BA645" s="456">
        <f>+L645-'Departmental PL'!O661</f>
        <v>-23228294</v>
      </c>
      <c r="BB645" s="456">
        <f>+M645-'Departmental PL'!P661</f>
        <v>-19063534.590000004</v>
      </c>
      <c r="BC645" s="456">
        <f>+N645-'Departmental PL'!Q661</f>
        <v>-20279735</v>
      </c>
      <c r="BD645" s="456">
        <f>+O645-'Departmental PL'!R661</f>
        <v>-1659617</v>
      </c>
      <c r="BE645" s="456">
        <f>+P645-'Departmental PL'!S661</f>
        <v>-1557773</v>
      </c>
      <c r="BF645" s="456">
        <f>+Q645-'Departmental PL'!T661</f>
        <v>-15159812</v>
      </c>
      <c r="BG645" s="456">
        <f>+R645-'Departmental PL'!U661</f>
        <v>-10814896</v>
      </c>
      <c r="BH645" s="456">
        <f>+S645-'Departmental PL'!V661</f>
        <v>-2244105.5900000036</v>
      </c>
      <c r="BI645" s="456">
        <f>+T645-'Departmental PL'!W661</f>
        <v>-7907066</v>
      </c>
    </row>
    <row r="646" spans="1:61" ht="20.25" hidden="1" customHeight="1" x14ac:dyDescent="0.25">
      <c r="A646" s="2113" t="s">
        <v>2039</v>
      </c>
      <c r="B646" s="2101"/>
      <c r="C646" s="2101"/>
      <c r="D646" s="2091"/>
      <c r="E646" s="2092"/>
      <c r="F646" s="2092"/>
      <c r="G646" s="2092"/>
      <c r="H646" s="2092"/>
      <c r="I646" s="2092"/>
      <c r="J646" s="2092"/>
      <c r="K646" s="2092"/>
      <c r="L646" s="2092"/>
      <c r="M646" s="2092"/>
      <c r="N646" s="2092"/>
      <c r="O646" s="2092"/>
      <c r="P646" s="2092"/>
      <c r="Q646" s="2092"/>
      <c r="R646" s="2092"/>
      <c r="S646" s="2092"/>
      <c r="T646" s="2092"/>
      <c r="U646" s="2061" t="str">
        <f t="shared" si="5"/>
        <v/>
      </c>
      <c r="W646" s="455" t="b">
        <f>+'17HPM_DATA_INPUT'!C393='17_AUDIT_TOTALS_CK'!U646</f>
        <v>0</v>
      </c>
      <c r="X646" s="2065" t="e">
        <f>+'17HPM_DATA_INPUT'!D393-'17_AUDIT_TOTALS_CK'!C646</f>
        <v>#VALUE!</v>
      </c>
      <c r="Y646" s="2065" t="e">
        <f>+'17HPM_DATA_INPUT'!E393-'17_AUDIT_TOTALS_CK'!D646</f>
        <v>#VALUE!</v>
      </c>
      <c r="Z646" s="2065" t="e">
        <f>+'17HPM_DATA_INPUT'!F393-'17_AUDIT_TOTALS_CK'!E646</f>
        <v>#VALUE!</v>
      </c>
      <c r="AA646" s="2065" t="e">
        <f>+'17HPM_DATA_INPUT'!G393-'17_AUDIT_TOTALS_CK'!F646</f>
        <v>#VALUE!</v>
      </c>
      <c r="AB646" s="2065" t="e">
        <f>+'17HPM_DATA_INPUT'!H393-'17_AUDIT_TOTALS_CK'!G646</f>
        <v>#VALUE!</v>
      </c>
      <c r="AC646" s="2065" t="e">
        <f>+'17HPM_DATA_INPUT'!I393-'17_AUDIT_TOTALS_CK'!H646</f>
        <v>#VALUE!</v>
      </c>
      <c r="AD646" s="2065" t="e">
        <f>+'17HPM_DATA_INPUT'!J393-'17_AUDIT_TOTALS_CK'!I646</f>
        <v>#VALUE!</v>
      </c>
      <c r="AE646" s="2065" t="e">
        <f>+'17HPM_DATA_INPUT'!K393-'17_AUDIT_TOTALS_CK'!J646</f>
        <v>#VALUE!</v>
      </c>
      <c r="AF646" s="2065" t="e">
        <f>+'17HPM_DATA_INPUT'!L393-'17_AUDIT_TOTALS_CK'!K646</f>
        <v>#VALUE!</v>
      </c>
      <c r="AG646" s="2065" t="e">
        <f>+'17HPM_DATA_INPUT'!M393-'17_AUDIT_TOTALS_CK'!L646</f>
        <v>#VALUE!</v>
      </c>
      <c r="AH646" s="2065" t="e">
        <f>+'17HPM_DATA_INPUT'!N393-'17_AUDIT_TOTALS_CK'!M646</f>
        <v>#VALUE!</v>
      </c>
      <c r="AI646" s="2065" t="e">
        <f>+'17HPM_DATA_INPUT'!O393-'17_AUDIT_TOTALS_CK'!N646</f>
        <v>#VALUE!</v>
      </c>
      <c r="AJ646" s="2065" t="e">
        <f>+'17HPM_DATA_INPUT'!P393-'17_AUDIT_TOTALS_CK'!O646</f>
        <v>#VALUE!</v>
      </c>
      <c r="AK646" s="2065" t="e">
        <f>+'17HPM_DATA_INPUT'!Q393-'17_AUDIT_TOTALS_CK'!P646</f>
        <v>#VALUE!</v>
      </c>
      <c r="AL646" s="2065" t="e">
        <f>+'17HPM_DATA_INPUT'!R393-'17_AUDIT_TOTALS_CK'!Q646</f>
        <v>#VALUE!</v>
      </c>
      <c r="AM646" s="2065" t="e">
        <f>+'17HPM_DATA_INPUT'!S393-'17_AUDIT_TOTALS_CK'!R646</f>
        <v>#VALUE!</v>
      </c>
      <c r="AN646" s="2065" t="e">
        <f>+'17HPM_DATA_INPUT'!T393-'17_AUDIT_TOTALS_CK'!S646</f>
        <v>#VALUE!</v>
      </c>
      <c r="AO646" s="2065" t="e">
        <f>+'17HPM_DATA_INPUT'!U393-'17_AUDIT_TOTALS_CK'!T646</f>
        <v>#VALUE!</v>
      </c>
      <c r="AQ646" s="455">
        <f>'Departmental PL'!D662</f>
        <v>0</v>
      </c>
      <c r="AR646" s="456">
        <f>+C646-'Departmental PL'!F662</f>
        <v>0</v>
      </c>
      <c r="AS646" s="456">
        <f>+D646-'Departmental PL'!G662</f>
        <v>0</v>
      </c>
      <c r="AT646" s="456">
        <f>+E646-'Departmental PL'!H662</f>
        <v>0</v>
      </c>
      <c r="AU646" s="456">
        <f>+F646-'Departmental PL'!I662</f>
        <v>0</v>
      </c>
      <c r="AV646" s="456">
        <f>+G646-'Departmental PL'!J662</f>
        <v>0</v>
      </c>
      <c r="AW646" s="456">
        <f>+H646-'Departmental PL'!K662</f>
        <v>0</v>
      </c>
      <c r="AX646" s="456">
        <f>+I646-'Departmental PL'!L662</f>
        <v>0</v>
      </c>
      <c r="AY646" s="456">
        <f>+J646-'Departmental PL'!M662</f>
        <v>0</v>
      </c>
      <c r="AZ646" s="456">
        <f>+K646-'Departmental PL'!N662</f>
        <v>0</v>
      </c>
      <c r="BA646" s="456">
        <f>+L646-'Departmental PL'!O662</f>
        <v>0</v>
      </c>
      <c r="BB646" s="456">
        <f>+M646-'Departmental PL'!P662</f>
        <v>0</v>
      </c>
      <c r="BC646" s="456">
        <f>+N646-'Departmental PL'!Q662</f>
        <v>0</v>
      </c>
      <c r="BD646" s="456">
        <f>+O646-'Departmental PL'!R662</f>
        <v>0</v>
      </c>
      <c r="BE646" s="456">
        <f>+P646-'Departmental PL'!S662</f>
        <v>0</v>
      </c>
      <c r="BF646" s="456">
        <f>+Q646-'Departmental PL'!T662</f>
        <v>0</v>
      </c>
      <c r="BG646" s="456">
        <f>+R646-'Departmental PL'!U662</f>
        <v>0</v>
      </c>
      <c r="BH646" s="456">
        <f>+S646-'Departmental PL'!V662</f>
        <v>0</v>
      </c>
      <c r="BI646" s="456">
        <f>+T646-'Departmental PL'!W662</f>
        <v>0</v>
      </c>
    </row>
    <row r="647" spans="1:61" ht="20.25" hidden="1" customHeight="1" x14ac:dyDescent="0.25">
      <c r="A647" s="2067" t="s">
        <v>1674</v>
      </c>
      <c r="B647" s="2082" t="s">
        <v>2493</v>
      </c>
      <c r="C647" s="2083"/>
      <c r="D647" s="2083"/>
      <c r="E647" s="2083"/>
      <c r="F647" s="2083"/>
      <c r="G647" s="2083"/>
      <c r="H647" s="2083"/>
      <c r="I647" s="2083"/>
      <c r="J647" s="2083"/>
      <c r="K647" s="2083"/>
      <c r="L647" s="2083"/>
      <c r="M647" s="2083"/>
      <c r="N647" s="2083"/>
      <c r="O647" s="2083"/>
      <c r="P647" s="2083"/>
      <c r="Q647" s="2083"/>
      <c r="R647" s="2083"/>
      <c r="S647" s="2083"/>
      <c r="T647" s="2083"/>
      <c r="U647" s="2061" t="str">
        <f t="shared" si="5"/>
        <v>013a Urgent Care Satellite Offices</v>
      </c>
      <c r="W647" s="455" t="b">
        <f>+'17HPM_DATA_INPUT'!C394='17_AUDIT_TOTALS_CK'!U647</f>
        <v>0</v>
      </c>
      <c r="X647" s="2065">
        <f>+'17HPM_DATA_INPUT'!D394-'17_AUDIT_TOTALS_CK'!C647</f>
        <v>0</v>
      </c>
      <c r="Y647" s="2065">
        <f>+'17HPM_DATA_INPUT'!E394-'17_AUDIT_TOTALS_CK'!D647</f>
        <v>0</v>
      </c>
      <c r="Z647" s="2065">
        <f>+'17HPM_DATA_INPUT'!F394-'17_AUDIT_TOTALS_CK'!E647</f>
        <v>0</v>
      </c>
      <c r="AA647" s="2065">
        <f>+'17HPM_DATA_INPUT'!G394-'17_AUDIT_TOTALS_CK'!F647</f>
        <v>0</v>
      </c>
      <c r="AB647" s="2065">
        <f>+'17HPM_DATA_INPUT'!H394-'17_AUDIT_TOTALS_CK'!G647</f>
        <v>0</v>
      </c>
      <c r="AC647" s="2065">
        <f>+'17HPM_DATA_INPUT'!I394-'17_AUDIT_TOTALS_CK'!H647</f>
        <v>0</v>
      </c>
      <c r="AD647" s="2065">
        <f>+'17HPM_DATA_INPUT'!J394-'17_AUDIT_TOTALS_CK'!I647</f>
        <v>0</v>
      </c>
      <c r="AE647" s="2065">
        <f>+'17HPM_DATA_INPUT'!K394-'17_AUDIT_TOTALS_CK'!J647</f>
        <v>0</v>
      </c>
      <c r="AF647" s="2065">
        <f>+'17HPM_DATA_INPUT'!L394-'17_AUDIT_TOTALS_CK'!K647</f>
        <v>0</v>
      </c>
      <c r="AG647" s="2065">
        <f>+'17HPM_DATA_INPUT'!M394-'17_AUDIT_TOTALS_CK'!L647</f>
        <v>0</v>
      </c>
      <c r="AH647" s="2065">
        <f>+'17HPM_DATA_INPUT'!N394-'17_AUDIT_TOTALS_CK'!M647</f>
        <v>0</v>
      </c>
      <c r="AI647" s="2065">
        <f>+'17HPM_DATA_INPUT'!O394-'17_AUDIT_TOTALS_CK'!N647</f>
        <v>0</v>
      </c>
      <c r="AJ647" s="2065">
        <f>+'17HPM_DATA_INPUT'!P394-'17_AUDIT_TOTALS_CK'!O647</f>
        <v>0</v>
      </c>
      <c r="AK647" s="2065">
        <f>+'17HPM_DATA_INPUT'!Q394-'17_AUDIT_TOTALS_CK'!P647</f>
        <v>0</v>
      </c>
      <c r="AL647" s="2065">
        <f>+'17HPM_DATA_INPUT'!R394-'17_AUDIT_TOTALS_CK'!Q647</f>
        <v>0</v>
      </c>
      <c r="AM647" s="2065">
        <f>+'17HPM_DATA_INPUT'!S394-'17_AUDIT_TOTALS_CK'!R647</f>
        <v>0</v>
      </c>
      <c r="AN647" s="2065">
        <f>+'17HPM_DATA_INPUT'!T394-'17_AUDIT_TOTALS_CK'!S647</f>
        <v>0</v>
      </c>
      <c r="AO647" s="2065">
        <f>+'17HPM_DATA_INPUT'!U394-'17_AUDIT_TOTALS_CK'!T647</f>
        <v>0</v>
      </c>
      <c r="AQ647" s="2082" t="str">
        <f>'Departmental PL'!D663</f>
        <v xml:space="preserve">013a Urgent Care Satellite Offices </v>
      </c>
      <c r="AR647" s="456">
        <f>+C647-'Departmental PL'!F663</f>
        <v>0</v>
      </c>
      <c r="AS647" s="456">
        <f>+D647-'Departmental PL'!G663</f>
        <v>0</v>
      </c>
      <c r="AT647" s="456">
        <f>+E647-'Departmental PL'!H663</f>
        <v>0</v>
      </c>
      <c r="AU647" s="456">
        <f>+F647-'Departmental PL'!I663</f>
        <v>0</v>
      </c>
      <c r="AV647" s="456">
        <f>+G647-'Departmental PL'!J663</f>
        <v>0</v>
      </c>
      <c r="AW647" s="456">
        <f>+H647-'Departmental PL'!K663</f>
        <v>0</v>
      </c>
      <c r="AX647" s="456">
        <f>+I647-'Departmental PL'!L663</f>
        <v>0</v>
      </c>
      <c r="AY647" s="456">
        <f>+J647-'Departmental PL'!M663</f>
        <v>0</v>
      </c>
      <c r="AZ647" s="456">
        <f>+K647-'Departmental PL'!N663</f>
        <v>0</v>
      </c>
      <c r="BA647" s="456">
        <f>+L647-'Departmental PL'!O663</f>
        <v>0</v>
      </c>
      <c r="BB647" s="456">
        <f>+M647-'Departmental PL'!P663</f>
        <v>0</v>
      </c>
      <c r="BC647" s="456">
        <f>+N647-'Departmental PL'!Q663</f>
        <v>0</v>
      </c>
      <c r="BD647" s="456">
        <f>+O647-'Departmental PL'!R663</f>
        <v>0</v>
      </c>
      <c r="BE647" s="456">
        <f>+P647-'Departmental PL'!S663</f>
        <v>0</v>
      </c>
      <c r="BF647" s="456">
        <f>+Q647-'Departmental PL'!T663</f>
        <v>0</v>
      </c>
      <c r="BG647" s="456">
        <f>+R647-'Departmental PL'!U663</f>
        <v>0</v>
      </c>
      <c r="BH647" s="456">
        <f>+S647-'Departmental PL'!V663</f>
        <v>0</v>
      </c>
      <c r="BI647" s="456">
        <f>+T647-'Departmental PL'!W663</f>
        <v>0</v>
      </c>
    </row>
    <row r="648" spans="1:61" ht="20.25" hidden="1" customHeight="1" x14ac:dyDescent="0.25">
      <c r="A648" s="2067" t="s">
        <v>1717</v>
      </c>
      <c r="B648" s="2058" t="s">
        <v>2494</v>
      </c>
      <c r="C648" s="2060"/>
      <c r="D648" s="2060"/>
      <c r="E648" s="2060"/>
      <c r="F648" s="2060"/>
      <c r="G648" s="2060"/>
      <c r="H648" s="2060"/>
      <c r="I648" s="2060"/>
      <c r="J648" s="2060"/>
      <c r="K648" s="2060"/>
      <c r="L648" s="2060"/>
      <c r="M648" s="2060"/>
      <c r="N648" s="2060"/>
      <c r="O648" s="2060"/>
      <c r="P648" s="2060"/>
      <c r="Q648" s="2060"/>
      <c r="R648" s="2060"/>
      <c r="S648" s="2060"/>
      <c r="T648" s="2060"/>
      <c r="U648" s="2061" t="str">
        <f t="shared" si="5"/>
        <v>2200 STRONG WEST EMERGENCY BROCKPORT</v>
      </c>
      <c r="W648" s="455" t="b">
        <f>+'17HPM_DATA_INPUT'!C395='17_AUDIT_TOTALS_CK'!U648</f>
        <v>1</v>
      </c>
      <c r="X648" s="2065">
        <f>+'17HPM_DATA_INPUT'!D395-'17_AUDIT_TOTALS_CK'!C648</f>
        <v>15190</v>
      </c>
      <c r="Y648" s="2065">
        <f>+'17HPM_DATA_INPUT'!E395-'17_AUDIT_TOTALS_CK'!D648</f>
        <v>14872</v>
      </c>
      <c r="Z648" s="2065">
        <f>+'17HPM_DATA_INPUT'!F395-'17_AUDIT_TOTALS_CK'!E648</f>
        <v>29315</v>
      </c>
      <c r="AA648" s="2065">
        <f>+'17HPM_DATA_INPUT'!G395-'17_AUDIT_TOTALS_CK'!F648</f>
        <v>30215</v>
      </c>
      <c r="AB648" s="2065">
        <f>+'17HPM_DATA_INPUT'!H395-'17_AUDIT_TOTALS_CK'!G648</f>
        <v>13855965</v>
      </c>
      <c r="AC648" s="2065">
        <f>+'17HPM_DATA_INPUT'!I395-'17_AUDIT_TOTALS_CK'!H648</f>
        <v>13164317</v>
      </c>
      <c r="AD648" s="2065">
        <f>+'17HPM_DATA_INPUT'!J395-'17_AUDIT_TOTALS_CK'!I648</f>
        <v>5323182</v>
      </c>
      <c r="AE648" s="2065">
        <f>+'17HPM_DATA_INPUT'!K395-'17_AUDIT_TOTALS_CK'!J648</f>
        <v>5158300</v>
      </c>
      <c r="AF648" s="2065">
        <f>+'17HPM_DATA_INPUT'!L395-'17_AUDIT_TOTALS_CK'!K648</f>
        <v>2617460</v>
      </c>
      <c r="AG648" s="2065">
        <f>+'17HPM_DATA_INPUT'!M395-'17_AUDIT_TOTALS_CK'!L648</f>
        <v>2608510</v>
      </c>
      <c r="AH648" s="2065">
        <f>+'17HPM_DATA_INPUT'!N395-'17_AUDIT_TOTALS_CK'!M648</f>
        <v>2705722</v>
      </c>
      <c r="AI648" s="2065">
        <f>+'17HPM_DATA_INPUT'!O395-'17_AUDIT_TOTALS_CK'!N648</f>
        <v>2549790</v>
      </c>
      <c r="AJ648" s="2065">
        <f>+'17HPM_DATA_INPUT'!P395-'17_AUDIT_TOTALS_CK'!O648</f>
        <v>507752</v>
      </c>
      <c r="AK648" s="2065">
        <f>+'17HPM_DATA_INPUT'!Q395-'17_AUDIT_TOTALS_CK'!P648</f>
        <v>384000</v>
      </c>
      <c r="AL648" s="2065">
        <f>+'17HPM_DATA_INPUT'!R395-'17_AUDIT_TOTALS_CK'!Q648</f>
        <v>1159529</v>
      </c>
      <c r="AM648" s="2065">
        <f>+'17HPM_DATA_INPUT'!S395-'17_AUDIT_TOTALS_CK'!R648</f>
        <v>795845</v>
      </c>
      <c r="AN648" s="2065">
        <f>+'17HPM_DATA_INPUT'!T395-'17_AUDIT_TOTALS_CK'!S648</f>
        <v>1038441</v>
      </c>
      <c r="AO648" s="2065">
        <f>+'17HPM_DATA_INPUT'!U395-'17_AUDIT_TOTALS_CK'!T648</f>
        <v>1369944</v>
      </c>
      <c r="AQ648" s="455" t="str">
        <f>'Departmental PL'!D664</f>
        <v>2200 STRONG WEST EMERGENCY BROCKPORT</v>
      </c>
      <c r="AR648" s="456">
        <f>+C648-'Departmental PL'!F664</f>
        <v>-15190</v>
      </c>
      <c r="AS648" s="456">
        <f>+D648-'Departmental PL'!G664</f>
        <v>-14872</v>
      </c>
      <c r="AT648" s="456">
        <f>+E648-'Departmental PL'!H664</f>
        <v>-29315</v>
      </c>
      <c r="AU648" s="456">
        <f>+F648-'Departmental PL'!I664</f>
        <v>-30215</v>
      </c>
      <c r="AV648" s="456">
        <f>+G648-'Departmental PL'!J664</f>
        <v>-13855965</v>
      </c>
      <c r="AW648" s="456">
        <f>+H648-'Departmental PL'!K664</f>
        <v>-13164317</v>
      </c>
      <c r="AX648" s="456">
        <f>+I648-'Departmental PL'!L664</f>
        <v>-5323182</v>
      </c>
      <c r="AY648" s="456">
        <f>+J648-'Departmental PL'!M664</f>
        <v>-5158300</v>
      </c>
      <c r="AZ648" s="456">
        <f>+K648-'Departmental PL'!N664</f>
        <v>-2617460</v>
      </c>
      <c r="BA648" s="456">
        <f>+L648-'Departmental PL'!O664</f>
        <v>-2608510</v>
      </c>
      <c r="BB648" s="456">
        <f>+M648-'Departmental PL'!P664</f>
        <v>-2705722</v>
      </c>
      <c r="BC648" s="456">
        <f>+N648-'Departmental PL'!Q664</f>
        <v>-2549790</v>
      </c>
      <c r="BD648" s="456">
        <f>+O648-'Departmental PL'!R664</f>
        <v>-507752</v>
      </c>
      <c r="BE648" s="456">
        <f>+P648-'Departmental PL'!S664</f>
        <v>-384000</v>
      </c>
      <c r="BF648" s="456">
        <f>+Q648-'Departmental PL'!T664</f>
        <v>-1159529</v>
      </c>
      <c r="BG648" s="456">
        <f>+R648-'Departmental PL'!U664</f>
        <v>-795845</v>
      </c>
      <c r="BH648" s="456">
        <f>+S648-'Departmental PL'!V664</f>
        <v>-1038441</v>
      </c>
      <c r="BI648" s="456">
        <f>+T648-'Departmental PL'!W664</f>
        <v>-1369945</v>
      </c>
    </row>
    <row r="649" spans="1:61" ht="20.25" hidden="1" customHeight="1" x14ac:dyDescent="0.25">
      <c r="A649" s="2067" t="s">
        <v>1675</v>
      </c>
      <c r="B649" s="2058" t="s">
        <v>2495</v>
      </c>
      <c r="C649" s="2060"/>
      <c r="D649" s="2060"/>
      <c r="E649" s="2060"/>
      <c r="F649" s="2060"/>
      <c r="G649" s="2060"/>
      <c r="H649" s="2060"/>
      <c r="I649" s="2060"/>
      <c r="J649" s="2060"/>
      <c r="K649" s="2060"/>
      <c r="L649" s="2060"/>
      <c r="M649" s="2060"/>
      <c r="N649" s="2060"/>
      <c r="O649" s="2060"/>
      <c r="P649" s="2060"/>
      <c r="Q649" s="2060"/>
      <c r="R649" s="2060"/>
      <c r="S649" s="2060"/>
      <c r="T649" s="2060"/>
      <c r="U649" s="2061" t="str">
        <f t="shared" si="5"/>
        <v>2210 STRONG WEST URG CR SPENCERPORT</v>
      </c>
      <c r="W649" s="455" t="b">
        <f>+'17HPM_DATA_INPUT'!C396='17_AUDIT_TOTALS_CK'!U649</f>
        <v>1</v>
      </c>
      <c r="X649" s="2065">
        <f>+'17HPM_DATA_INPUT'!D396-'17_AUDIT_TOTALS_CK'!C649</f>
        <v>11430</v>
      </c>
      <c r="Y649" s="2065">
        <f>+'17HPM_DATA_INPUT'!E396-'17_AUDIT_TOTALS_CK'!D649</f>
        <v>9263</v>
      </c>
      <c r="Z649" s="2065">
        <f>+'17HPM_DATA_INPUT'!F396-'17_AUDIT_TOTALS_CK'!E649</f>
        <v>28647</v>
      </c>
      <c r="AA649" s="2065">
        <f>+'17HPM_DATA_INPUT'!G396-'17_AUDIT_TOTALS_CK'!F649</f>
        <v>23705</v>
      </c>
      <c r="AB649" s="2065">
        <f>+'17HPM_DATA_INPUT'!H396-'17_AUDIT_TOTALS_CK'!G649</f>
        <v>3898440</v>
      </c>
      <c r="AC649" s="2065">
        <f>+'17HPM_DATA_INPUT'!I396-'17_AUDIT_TOTALS_CK'!H649</f>
        <v>3152064</v>
      </c>
      <c r="AD649" s="2065">
        <f>+'17HPM_DATA_INPUT'!J396-'17_AUDIT_TOTALS_CK'!I649</f>
        <v>1585252</v>
      </c>
      <c r="AE649" s="2065">
        <f>+'17HPM_DATA_INPUT'!K396-'17_AUDIT_TOTALS_CK'!J649</f>
        <v>1325125</v>
      </c>
      <c r="AF649" s="2065">
        <f>+'17HPM_DATA_INPUT'!L396-'17_AUDIT_TOTALS_CK'!K649</f>
        <v>1246855</v>
      </c>
      <c r="AG649" s="2065">
        <f>+'17HPM_DATA_INPUT'!M396-'17_AUDIT_TOTALS_CK'!L649</f>
        <v>999383</v>
      </c>
      <c r="AH649" s="2065">
        <f>+'17HPM_DATA_INPUT'!N396-'17_AUDIT_TOTALS_CK'!M649</f>
        <v>338397</v>
      </c>
      <c r="AI649" s="2065">
        <f>+'17HPM_DATA_INPUT'!O396-'17_AUDIT_TOTALS_CK'!N649</f>
        <v>325742</v>
      </c>
      <c r="AJ649" s="2065">
        <f>+'17HPM_DATA_INPUT'!P396-'17_AUDIT_TOTALS_CK'!O649</f>
        <v>244</v>
      </c>
      <c r="AK649" s="2065">
        <f>+'17HPM_DATA_INPUT'!Q396-'17_AUDIT_TOTALS_CK'!P649</f>
        <v>241</v>
      </c>
      <c r="AL649" s="2065">
        <f>+'17HPM_DATA_INPUT'!R396-'17_AUDIT_TOTALS_CK'!Q649</f>
        <v>260767</v>
      </c>
      <c r="AM649" s="2065">
        <f>+'17HPM_DATA_INPUT'!S396-'17_AUDIT_TOTALS_CK'!R649</f>
        <v>176049</v>
      </c>
      <c r="AN649" s="2065">
        <f>+'17HPM_DATA_INPUT'!T396-'17_AUDIT_TOTALS_CK'!S649</f>
        <v>77387</v>
      </c>
      <c r="AO649" s="2065">
        <f>+'17HPM_DATA_INPUT'!U396-'17_AUDIT_TOTALS_CK'!T649</f>
        <v>149452</v>
      </c>
      <c r="AQ649" s="455" t="str">
        <f>'Departmental PL'!D665</f>
        <v>2210 STRONG WEST URG CR SPENCERPORT</v>
      </c>
      <c r="AR649" s="456">
        <f>+C649-'Departmental PL'!F665</f>
        <v>-11430</v>
      </c>
      <c r="AS649" s="456">
        <f>+D649-'Departmental PL'!G665</f>
        <v>-9263</v>
      </c>
      <c r="AT649" s="456">
        <f>+E649-'Departmental PL'!H665</f>
        <v>-28647</v>
      </c>
      <c r="AU649" s="456">
        <f>+F649-'Departmental PL'!I665</f>
        <v>-23705</v>
      </c>
      <c r="AV649" s="456">
        <f>+G649-'Departmental PL'!J665</f>
        <v>-3898440</v>
      </c>
      <c r="AW649" s="456">
        <f>+H649-'Departmental PL'!K665</f>
        <v>-3152064</v>
      </c>
      <c r="AX649" s="456">
        <f>+I649-'Departmental PL'!L665</f>
        <v>-1585252</v>
      </c>
      <c r="AY649" s="456">
        <f>+J649-'Departmental PL'!M665</f>
        <v>-1325125</v>
      </c>
      <c r="AZ649" s="456">
        <f>+K649-'Departmental PL'!N665</f>
        <v>-1246855</v>
      </c>
      <c r="BA649" s="456">
        <f>+L649-'Departmental PL'!O665</f>
        <v>-999383</v>
      </c>
      <c r="BB649" s="456">
        <f>+M649-'Departmental PL'!P665</f>
        <v>-338397</v>
      </c>
      <c r="BC649" s="456">
        <f>+N649-'Departmental PL'!Q665</f>
        <v>-325742</v>
      </c>
      <c r="BD649" s="456">
        <f>+O649-'Departmental PL'!R665</f>
        <v>-244</v>
      </c>
      <c r="BE649" s="456">
        <f>+P649-'Departmental PL'!S665</f>
        <v>-241</v>
      </c>
      <c r="BF649" s="456">
        <f>+Q649-'Departmental PL'!T665</f>
        <v>-260767</v>
      </c>
      <c r="BG649" s="456">
        <f>+R649-'Departmental PL'!U665</f>
        <v>-176049</v>
      </c>
      <c r="BH649" s="456">
        <f>+S649-'Departmental PL'!V665</f>
        <v>-77386</v>
      </c>
      <c r="BI649" s="456">
        <f>+T649-'Departmental PL'!W665</f>
        <v>-149452</v>
      </c>
    </row>
    <row r="650" spans="1:61" ht="20.25" hidden="1" customHeight="1" x14ac:dyDescent="0.25">
      <c r="A650" s="2067" t="s">
        <v>1676</v>
      </c>
      <c r="B650" s="2069" t="s">
        <v>2306</v>
      </c>
      <c r="C650" s="2070"/>
      <c r="D650" s="2070"/>
      <c r="E650" s="2070"/>
      <c r="F650" s="2070"/>
      <c r="G650" s="2070"/>
      <c r="H650" s="2070"/>
      <c r="I650" s="2070"/>
      <c r="J650" s="2070"/>
      <c r="K650" s="2070"/>
      <c r="L650" s="2070"/>
      <c r="M650" s="2070"/>
      <c r="N650" s="2070"/>
      <c r="O650" s="2070"/>
      <c r="P650" s="2070"/>
      <c r="Q650" s="2070"/>
      <c r="R650" s="2070"/>
      <c r="S650" s="2070"/>
      <c r="T650" s="2070"/>
      <c r="U650" s="2061" t="str">
        <f t="shared" ref="U650:U717" si="6">TRIM(B650)</f>
        <v>Total OUTPATIENT</v>
      </c>
      <c r="W650" s="455" t="b">
        <f>+'17HPM_DATA_INPUT'!C397='17_AUDIT_TOTALS_CK'!U650</f>
        <v>1</v>
      </c>
      <c r="X650" s="2065">
        <f>+'17HPM_DATA_INPUT'!D397-'17_AUDIT_TOTALS_CK'!C650</f>
        <v>26619</v>
      </c>
      <c r="Y650" s="2065">
        <f>+'17HPM_DATA_INPUT'!E397-'17_AUDIT_TOTALS_CK'!D650</f>
        <v>24135</v>
      </c>
      <c r="Z650" s="2065">
        <f>+'17HPM_DATA_INPUT'!F397-'17_AUDIT_TOTALS_CK'!E650</f>
        <v>57962</v>
      </c>
      <c r="AA650" s="2065">
        <f>+'17HPM_DATA_INPUT'!G397-'17_AUDIT_TOTALS_CK'!F650</f>
        <v>53920</v>
      </c>
      <c r="AB650" s="2065">
        <f>+'17HPM_DATA_INPUT'!H397-'17_AUDIT_TOTALS_CK'!G650</f>
        <v>17754405</v>
      </c>
      <c r="AC650" s="2065">
        <f>+'17HPM_DATA_INPUT'!I397-'17_AUDIT_TOTALS_CK'!H650</f>
        <v>16316382</v>
      </c>
      <c r="AD650" s="2065">
        <f>+'17HPM_DATA_INPUT'!J397-'17_AUDIT_TOTALS_CK'!I650</f>
        <v>6908434</v>
      </c>
      <c r="AE650" s="2065">
        <f>+'17HPM_DATA_INPUT'!K397-'17_AUDIT_TOTALS_CK'!J650</f>
        <v>6483424</v>
      </c>
      <c r="AF650" s="2065">
        <f>+'17HPM_DATA_INPUT'!L397-'17_AUDIT_TOTALS_CK'!K650</f>
        <v>3864315</v>
      </c>
      <c r="AG650" s="2065">
        <f>+'17HPM_DATA_INPUT'!M397-'17_AUDIT_TOTALS_CK'!L650</f>
        <v>3607893</v>
      </c>
      <c r="AH650" s="2065">
        <f>+'17HPM_DATA_INPUT'!N397-'17_AUDIT_TOTALS_CK'!M650</f>
        <v>3044119</v>
      </c>
      <c r="AI650" s="2065">
        <f>+'17HPM_DATA_INPUT'!O397-'17_AUDIT_TOTALS_CK'!N650</f>
        <v>2875532</v>
      </c>
      <c r="AJ650" s="2065">
        <f>+'17HPM_DATA_INPUT'!P397-'17_AUDIT_TOTALS_CK'!O650</f>
        <v>507995</v>
      </c>
      <c r="AK650" s="2065">
        <f>+'17HPM_DATA_INPUT'!Q397-'17_AUDIT_TOTALS_CK'!P650</f>
        <v>384241</v>
      </c>
      <c r="AL650" s="2065">
        <f>+'17HPM_DATA_INPUT'!R397-'17_AUDIT_TOTALS_CK'!Q650</f>
        <v>1420296</v>
      </c>
      <c r="AM650" s="2065">
        <f>+'17HPM_DATA_INPUT'!S397-'17_AUDIT_TOTALS_CK'!R650</f>
        <v>971894</v>
      </c>
      <c r="AN650" s="2065">
        <f>+'17HPM_DATA_INPUT'!T397-'17_AUDIT_TOTALS_CK'!S650</f>
        <v>1115828</v>
      </c>
      <c r="AO650" s="2065">
        <f>+'17HPM_DATA_INPUT'!U397-'17_AUDIT_TOTALS_CK'!T650</f>
        <v>1519397</v>
      </c>
      <c r="AQ650" s="2069" t="str">
        <f>'Departmental PL'!D666</f>
        <v>Total OUTPATIENT</v>
      </c>
      <c r="AR650" s="456">
        <f>+C650-'Departmental PL'!F666</f>
        <v>-26619</v>
      </c>
      <c r="AS650" s="456">
        <f>+D650-'Departmental PL'!G666</f>
        <v>-24135</v>
      </c>
      <c r="AT650" s="456">
        <f>+E650-'Departmental PL'!H666</f>
        <v>-57962</v>
      </c>
      <c r="AU650" s="456">
        <f>+F650-'Departmental PL'!I666</f>
        <v>-53920</v>
      </c>
      <c r="AV650" s="456">
        <f>+G650-'Departmental PL'!J666</f>
        <v>-17754405</v>
      </c>
      <c r="AW650" s="456">
        <f>+H650-'Departmental PL'!K666</f>
        <v>-16316381</v>
      </c>
      <c r="AX650" s="456">
        <f>+I650-'Departmental PL'!L666</f>
        <v>-6908434</v>
      </c>
      <c r="AY650" s="456">
        <f>+J650-'Departmental PL'!M666</f>
        <v>-6483425</v>
      </c>
      <c r="AZ650" s="456">
        <f>+K650-'Departmental PL'!N666</f>
        <v>-3864315</v>
      </c>
      <c r="BA650" s="456">
        <f>+L650-'Departmental PL'!O666</f>
        <v>-3607893</v>
      </c>
      <c r="BB650" s="456">
        <f>+M650-'Departmental PL'!P666</f>
        <v>-3044119</v>
      </c>
      <c r="BC650" s="456">
        <f>+N650-'Departmental PL'!Q666</f>
        <v>-2875532</v>
      </c>
      <c r="BD650" s="456">
        <f>+O650-'Departmental PL'!R666</f>
        <v>-507996</v>
      </c>
      <c r="BE650" s="456">
        <f>+P650-'Departmental PL'!S666</f>
        <v>-384241</v>
      </c>
      <c r="BF650" s="456">
        <f>+Q650-'Departmental PL'!T666</f>
        <v>-1420296</v>
      </c>
      <c r="BG650" s="456">
        <f>+R650-'Departmental PL'!U666</f>
        <v>-971894</v>
      </c>
      <c r="BH650" s="456">
        <f>+S650-'Departmental PL'!V666</f>
        <v>-1115827</v>
      </c>
      <c r="BI650" s="456">
        <f>+T650-'Departmental PL'!W666</f>
        <v>-1519397</v>
      </c>
    </row>
    <row r="651" spans="1:61" ht="20.25" hidden="1" customHeight="1" x14ac:dyDescent="0.25">
      <c r="A651" s="2067" t="s">
        <v>1677</v>
      </c>
      <c r="B651" s="2058" t="s">
        <v>2494</v>
      </c>
      <c r="C651" s="2060"/>
      <c r="D651" s="2060"/>
      <c r="E651" s="2060"/>
      <c r="F651" s="2060"/>
      <c r="G651" s="2060"/>
      <c r="H651" s="2060"/>
      <c r="I651" s="2060"/>
      <c r="J651" s="2060"/>
      <c r="K651" s="2060"/>
      <c r="L651" s="2060"/>
      <c r="M651" s="2060"/>
      <c r="N651" s="2060"/>
      <c r="O651" s="2060"/>
      <c r="P651" s="2060"/>
      <c r="Q651" s="2060"/>
      <c r="R651" s="2060"/>
      <c r="S651" s="2060"/>
      <c r="T651" s="2060"/>
      <c r="U651" s="2061" t="str">
        <f t="shared" si="6"/>
        <v>2200 STRONG WEST EMERGENCY BROCKPORT</v>
      </c>
      <c r="W651" s="455" t="b">
        <f>+'17HPM_DATA_INPUT'!C398='17_AUDIT_TOTALS_CK'!U651</f>
        <v>1</v>
      </c>
      <c r="X651" s="2065">
        <f>+'17HPM_DATA_INPUT'!D398-'17_AUDIT_TOTALS_CK'!C651</f>
        <v>37</v>
      </c>
      <c r="Y651" s="2065">
        <f>+'17HPM_DATA_INPUT'!E398-'17_AUDIT_TOTALS_CK'!D651</f>
        <v>41</v>
      </c>
      <c r="Z651" s="2065">
        <f>+'17HPM_DATA_INPUT'!F398-'17_AUDIT_TOTALS_CK'!E651</f>
        <v>132</v>
      </c>
      <c r="AA651" s="2065">
        <f>+'17HPM_DATA_INPUT'!G398-'17_AUDIT_TOTALS_CK'!F651</f>
        <v>129</v>
      </c>
      <c r="AB651" s="2065">
        <f>+'17HPM_DATA_INPUT'!H398-'17_AUDIT_TOTALS_CK'!G651</f>
        <v>38500</v>
      </c>
      <c r="AC651" s="2065">
        <f>+'17HPM_DATA_INPUT'!I398-'17_AUDIT_TOTALS_CK'!H651</f>
        <v>33947</v>
      </c>
      <c r="AD651" s="2065">
        <f>+'17HPM_DATA_INPUT'!J398-'17_AUDIT_TOTALS_CK'!I651</f>
        <v>14644</v>
      </c>
      <c r="AE651" s="2065">
        <f>+'17HPM_DATA_INPUT'!K398-'17_AUDIT_TOTALS_CK'!J651</f>
        <v>14314</v>
      </c>
      <c r="AF651" s="2065">
        <f>+'17HPM_DATA_INPUT'!L398-'17_AUDIT_TOTALS_CK'!K651</f>
        <v>7264</v>
      </c>
      <c r="AG651" s="2065">
        <f>+'17HPM_DATA_INPUT'!M398-'17_AUDIT_TOTALS_CK'!L651</f>
        <v>6676</v>
      </c>
      <c r="AH651" s="2065">
        <f>+'17HPM_DATA_INPUT'!N398-'17_AUDIT_TOTALS_CK'!M651</f>
        <v>7380</v>
      </c>
      <c r="AI651" s="2065">
        <f>+'17HPM_DATA_INPUT'!O398-'17_AUDIT_TOTALS_CK'!N651</f>
        <v>7639</v>
      </c>
      <c r="AJ651" s="2065">
        <f>+'17HPM_DATA_INPUT'!P398-'17_AUDIT_TOTALS_CK'!O651</f>
        <v>1409</v>
      </c>
      <c r="AK651" s="2065">
        <f>+'17HPM_DATA_INPUT'!Q398-'17_AUDIT_TOTALS_CK'!P651</f>
        <v>983</v>
      </c>
      <c r="AL651" s="2065">
        <f>+'17HPM_DATA_INPUT'!R398-'17_AUDIT_TOTALS_CK'!Q651</f>
        <v>3218</v>
      </c>
      <c r="AM651" s="2065">
        <f>+'17HPM_DATA_INPUT'!S398-'17_AUDIT_TOTALS_CK'!R651</f>
        <v>2037</v>
      </c>
      <c r="AN651" s="2065">
        <f>+'17HPM_DATA_INPUT'!T398-'17_AUDIT_TOTALS_CK'!S651</f>
        <v>2753</v>
      </c>
      <c r="AO651" s="2065">
        <f>+'17HPM_DATA_INPUT'!U398-'17_AUDIT_TOTALS_CK'!T651</f>
        <v>4619</v>
      </c>
      <c r="AQ651" s="455" t="str">
        <f>'Departmental PL'!D667</f>
        <v>2200 STRONG WEST EMERGENCY BROCKPORT</v>
      </c>
      <c r="AR651" s="456">
        <f>+C651-'Departmental PL'!F667</f>
        <v>-37</v>
      </c>
      <c r="AS651" s="456">
        <f>+D651-'Departmental PL'!G667</f>
        <v>-41</v>
      </c>
      <c r="AT651" s="456">
        <f>+E651-'Departmental PL'!H667</f>
        <v>-132</v>
      </c>
      <c r="AU651" s="456">
        <f>+F651-'Departmental PL'!I667</f>
        <v>-129</v>
      </c>
      <c r="AV651" s="456">
        <f>+G651-'Departmental PL'!J667</f>
        <v>-38500</v>
      </c>
      <c r="AW651" s="456">
        <f>+H651-'Departmental PL'!K667</f>
        <v>-33947</v>
      </c>
      <c r="AX651" s="456">
        <f>+I651-'Departmental PL'!L667</f>
        <v>-14644</v>
      </c>
      <c r="AY651" s="456">
        <f>+J651-'Departmental PL'!M667</f>
        <v>-14314</v>
      </c>
      <c r="AZ651" s="456">
        <f>+K651-'Departmental PL'!N667</f>
        <v>-7264</v>
      </c>
      <c r="BA651" s="456">
        <f>+L651-'Departmental PL'!O667</f>
        <v>-6676</v>
      </c>
      <c r="BB651" s="456">
        <f>+M651-'Departmental PL'!P667</f>
        <v>-7380</v>
      </c>
      <c r="BC651" s="456">
        <f>+N651-'Departmental PL'!Q667</f>
        <v>-7638</v>
      </c>
      <c r="BD651" s="456">
        <f>+O651-'Departmental PL'!R667</f>
        <v>-1409</v>
      </c>
      <c r="BE651" s="456">
        <f>+P651-'Departmental PL'!S667</f>
        <v>-983</v>
      </c>
      <c r="BF651" s="456">
        <f>+Q651-'Departmental PL'!T667</f>
        <v>-3218</v>
      </c>
      <c r="BG651" s="456">
        <f>+R651-'Departmental PL'!U667</f>
        <v>-2037</v>
      </c>
      <c r="BH651" s="456">
        <f>+S651-'Departmental PL'!V667</f>
        <v>-2753</v>
      </c>
      <c r="BI651" s="456">
        <f>+T651-'Departmental PL'!W667</f>
        <v>-4618</v>
      </c>
    </row>
    <row r="652" spans="1:61" ht="20.25" hidden="1" customHeight="1" x14ac:dyDescent="0.25">
      <c r="A652" s="2112" t="s">
        <v>1787</v>
      </c>
      <c r="B652" s="2074" t="s">
        <v>2495</v>
      </c>
      <c r="C652" s="2075"/>
      <c r="D652" s="2075"/>
      <c r="E652" s="2075"/>
      <c r="F652" s="2075"/>
      <c r="G652" s="2075"/>
      <c r="H652" s="2075"/>
      <c r="I652" s="2075"/>
      <c r="J652" s="2075"/>
      <c r="K652" s="2075"/>
      <c r="L652" s="2075"/>
      <c r="M652" s="2075"/>
      <c r="N652" s="2075"/>
      <c r="O652" s="2075"/>
      <c r="P652" s="2075"/>
      <c r="Q652" s="2075"/>
      <c r="R652" s="2075"/>
      <c r="S652" s="2075"/>
      <c r="T652" s="2075"/>
      <c r="U652" s="2061" t="str">
        <f t="shared" si="6"/>
        <v>2210 STRONG WEST URG CR SPENCERPORT</v>
      </c>
      <c r="W652" s="455" t="b">
        <f>+'17HPM_DATA_INPUT'!C399='17_AUDIT_TOTALS_CK'!U652</f>
        <v>1</v>
      </c>
      <c r="X652" s="2065">
        <f>+'17HPM_DATA_INPUT'!D399-'17_AUDIT_TOTALS_CK'!C652</f>
        <v>1</v>
      </c>
      <c r="Y652" s="2065">
        <f>+'17HPM_DATA_INPUT'!E399-'17_AUDIT_TOTALS_CK'!D652</f>
        <v>0</v>
      </c>
      <c r="Z652" s="2065">
        <f>+'17HPM_DATA_INPUT'!F399-'17_AUDIT_TOTALS_CK'!E652</f>
        <v>3</v>
      </c>
      <c r="AA652" s="2065">
        <f>+'17HPM_DATA_INPUT'!G399-'17_AUDIT_TOTALS_CK'!F652</f>
        <v>0</v>
      </c>
      <c r="AB652" s="2065">
        <f>+'17HPM_DATA_INPUT'!H399-'17_AUDIT_TOTALS_CK'!G652</f>
        <v>476</v>
      </c>
      <c r="AC652" s="2065">
        <f>+'17HPM_DATA_INPUT'!I399-'17_AUDIT_TOTALS_CK'!H652</f>
        <v>0</v>
      </c>
      <c r="AD652" s="2065">
        <f>+'17HPM_DATA_INPUT'!J399-'17_AUDIT_TOTALS_CK'!I652</f>
        <v>255</v>
      </c>
      <c r="AE652" s="2065">
        <f>+'17HPM_DATA_INPUT'!K399-'17_AUDIT_TOTALS_CK'!J652</f>
        <v>0</v>
      </c>
      <c r="AF652" s="2065">
        <f>+'17HPM_DATA_INPUT'!L399-'17_AUDIT_TOTALS_CK'!K652</f>
        <v>152</v>
      </c>
      <c r="AG652" s="2065">
        <f>+'17HPM_DATA_INPUT'!M399-'17_AUDIT_TOTALS_CK'!L652</f>
        <v>0</v>
      </c>
      <c r="AH652" s="2065">
        <f>+'17HPM_DATA_INPUT'!N399-'17_AUDIT_TOTALS_CK'!M652</f>
        <v>103</v>
      </c>
      <c r="AI652" s="2065">
        <f>+'17HPM_DATA_INPUT'!O399-'17_AUDIT_TOTALS_CK'!N652</f>
        <v>0</v>
      </c>
      <c r="AJ652" s="2065">
        <f>+'17HPM_DATA_INPUT'!P399-'17_AUDIT_TOTALS_CK'!O652</f>
        <v>0</v>
      </c>
      <c r="AK652" s="2065">
        <f>+'17HPM_DATA_INPUT'!Q399-'17_AUDIT_TOTALS_CK'!P652</f>
        <v>0</v>
      </c>
      <c r="AL652" s="2065">
        <f>+'17HPM_DATA_INPUT'!R399-'17_AUDIT_TOTALS_CK'!Q652</f>
        <v>32</v>
      </c>
      <c r="AM652" s="2065">
        <f>+'17HPM_DATA_INPUT'!S399-'17_AUDIT_TOTALS_CK'!R652</f>
        <v>0</v>
      </c>
      <c r="AN652" s="2065">
        <f>+'17HPM_DATA_INPUT'!T399-'17_AUDIT_TOTALS_CK'!S652</f>
        <v>71</v>
      </c>
      <c r="AO652" s="2065">
        <f>+'17HPM_DATA_INPUT'!U399-'17_AUDIT_TOTALS_CK'!T652</f>
        <v>0</v>
      </c>
      <c r="AQ652" s="455" t="str">
        <f>'Departmental PL'!D668</f>
        <v>2210 STRONG WEST URG CR SPENCERPORT</v>
      </c>
      <c r="AR652" s="456">
        <f>+C652-'Departmental PL'!F668</f>
        <v>-1</v>
      </c>
      <c r="AS652" s="456">
        <f>+D652-'Departmental PL'!G668</f>
        <v>0</v>
      </c>
      <c r="AT652" s="456">
        <f>+E652-'Departmental PL'!H668</f>
        <v>-3</v>
      </c>
      <c r="AU652" s="456">
        <f>+F652-'Departmental PL'!I668</f>
        <v>0</v>
      </c>
      <c r="AV652" s="456">
        <f>+G652-'Departmental PL'!J668</f>
        <v>-476</v>
      </c>
      <c r="AW652" s="456">
        <f>+H652-'Departmental PL'!K668</f>
        <v>0</v>
      </c>
      <c r="AX652" s="456">
        <f>+I652-'Departmental PL'!L668</f>
        <v>-255</v>
      </c>
      <c r="AY652" s="456">
        <f>+J652-'Departmental PL'!M668</f>
        <v>0</v>
      </c>
      <c r="AZ652" s="456">
        <f>+K652-'Departmental PL'!N668</f>
        <v>-152</v>
      </c>
      <c r="BA652" s="456">
        <f>+L652-'Departmental PL'!O668</f>
        <v>0</v>
      </c>
      <c r="BB652" s="456">
        <f>+M652-'Departmental PL'!P668</f>
        <v>-103</v>
      </c>
      <c r="BC652" s="456">
        <f>+N652-'Departmental PL'!Q668</f>
        <v>0</v>
      </c>
      <c r="BD652" s="456">
        <f>+O652-'Departmental PL'!R668</f>
        <v>0</v>
      </c>
      <c r="BE652" s="456">
        <f>+P652-'Departmental PL'!S668</f>
        <v>0</v>
      </c>
      <c r="BF652" s="456">
        <f>+Q652-'Departmental PL'!T668</f>
        <v>-32</v>
      </c>
      <c r="BG652" s="456">
        <f>+R652-'Departmental PL'!U668</f>
        <v>0</v>
      </c>
      <c r="BH652" s="456">
        <f>+S652-'Departmental PL'!V668</f>
        <v>-71</v>
      </c>
      <c r="BI652" s="456">
        <f>+T652-'Departmental PL'!W668</f>
        <v>0</v>
      </c>
    </row>
    <row r="653" spans="1:61" ht="20.25" hidden="1" customHeight="1" x14ac:dyDescent="0.25">
      <c r="A653" s="2031" t="s">
        <v>1678</v>
      </c>
      <c r="B653" s="2072" t="s">
        <v>2307</v>
      </c>
      <c r="C653" s="2073"/>
      <c r="D653" s="2073"/>
      <c r="E653" s="2073"/>
      <c r="F653" s="2073"/>
      <c r="G653" s="2073"/>
      <c r="H653" s="2073"/>
      <c r="I653" s="2073"/>
      <c r="J653" s="2073"/>
      <c r="K653" s="2073"/>
      <c r="L653" s="2073"/>
      <c r="M653" s="2073"/>
      <c r="N653" s="2073"/>
      <c r="O653" s="2073"/>
      <c r="P653" s="2073"/>
      <c r="Q653" s="2073"/>
      <c r="R653" s="2073"/>
      <c r="S653" s="2073"/>
      <c r="T653" s="2073"/>
      <c r="U653" s="2061" t="str">
        <f t="shared" si="6"/>
        <v>Total ASC</v>
      </c>
      <c r="W653" s="455" t="b">
        <f>+'17HPM_DATA_INPUT'!C400='17_AUDIT_TOTALS_CK'!U653</f>
        <v>1</v>
      </c>
      <c r="X653" s="2065">
        <f>+'17HPM_DATA_INPUT'!D400-'17_AUDIT_TOTALS_CK'!C653</f>
        <v>38</v>
      </c>
      <c r="Y653" s="2065">
        <f>+'17HPM_DATA_INPUT'!E400-'17_AUDIT_TOTALS_CK'!D653</f>
        <v>41</v>
      </c>
      <c r="Z653" s="2065">
        <f>+'17HPM_DATA_INPUT'!F400-'17_AUDIT_TOTALS_CK'!E653</f>
        <v>135</v>
      </c>
      <c r="AA653" s="2065">
        <f>+'17HPM_DATA_INPUT'!G400-'17_AUDIT_TOTALS_CK'!F653</f>
        <v>129</v>
      </c>
      <c r="AB653" s="2065">
        <f>+'17HPM_DATA_INPUT'!H400-'17_AUDIT_TOTALS_CK'!G653</f>
        <v>38976</v>
      </c>
      <c r="AC653" s="2065">
        <f>+'17HPM_DATA_INPUT'!I400-'17_AUDIT_TOTALS_CK'!H653</f>
        <v>33947</v>
      </c>
      <c r="AD653" s="2065">
        <f>+'17HPM_DATA_INPUT'!J400-'17_AUDIT_TOTALS_CK'!I653</f>
        <v>14899</v>
      </c>
      <c r="AE653" s="2065">
        <f>+'17HPM_DATA_INPUT'!K400-'17_AUDIT_TOTALS_CK'!J653</f>
        <v>14314</v>
      </c>
      <c r="AF653" s="2065">
        <f>+'17HPM_DATA_INPUT'!L400-'17_AUDIT_TOTALS_CK'!K653</f>
        <v>7416</v>
      </c>
      <c r="AG653" s="2065">
        <f>+'17HPM_DATA_INPUT'!M400-'17_AUDIT_TOTALS_CK'!L653</f>
        <v>6676</v>
      </c>
      <c r="AH653" s="2065">
        <f>+'17HPM_DATA_INPUT'!N400-'17_AUDIT_TOTALS_CK'!M653</f>
        <v>7483</v>
      </c>
      <c r="AI653" s="2065">
        <f>+'17HPM_DATA_INPUT'!O400-'17_AUDIT_TOTALS_CK'!N653</f>
        <v>7639</v>
      </c>
      <c r="AJ653" s="2065">
        <f>+'17HPM_DATA_INPUT'!P400-'17_AUDIT_TOTALS_CK'!O653</f>
        <v>1409</v>
      </c>
      <c r="AK653" s="2065">
        <f>+'17HPM_DATA_INPUT'!Q400-'17_AUDIT_TOTALS_CK'!P653</f>
        <v>983</v>
      </c>
      <c r="AL653" s="2065">
        <f>+'17HPM_DATA_INPUT'!R400-'17_AUDIT_TOTALS_CK'!Q653</f>
        <v>3250</v>
      </c>
      <c r="AM653" s="2065">
        <f>+'17HPM_DATA_INPUT'!S400-'17_AUDIT_TOTALS_CK'!R653</f>
        <v>2037</v>
      </c>
      <c r="AN653" s="2065">
        <f>+'17HPM_DATA_INPUT'!T400-'17_AUDIT_TOTALS_CK'!S653</f>
        <v>2824</v>
      </c>
      <c r="AO653" s="2065">
        <f>+'17HPM_DATA_INPUT'!U400-'17_AUDIT_TOTALS_CK'!T653</f>
        <v>4619</v>
      </c>
      <c r="AQ653" s="2072" t="str">
        <f>'Departmental PL'!D669</f>
        <v>Total ASC</v>
      </c>
      <c r="AR653" s="456">
        <f>+C653-'Departmental PL'!F669</f>
        <v>-38</v>
      </c>
      <c r="AS653" s="456">
        <f>+D653-'Departmental PL'!G669</f>
        <v>-41</v>
      </c>
      <c r="AT653" s="456">
        <f>+E653-'Departmental PL'!H669</f>
        <v>-135</v>
      </c>
      <c r="AU653" s="456">
        <f>+F653-'Departmental PL'!I669</f>
        <v>-129</v>
      </c>
      <c r="AV653" s="456">
        <f>+G653-'Departmental PL'!J669</f>
        <v>-38976</v>
      </c>
      <c r="AW653" s="456">
        <f>+H653-'Departmental PL'!K669</f>
        <v>-33947</v>
      </c>
      <c r="AX653" s="456">
        <f>+I653-'Departmental PL'!L669</f>
        <v>-14899</v>
      </c>
      <c r="AY653" s="456">
        <f>+J653-'Departmental PL'!M669</f>
        <v>-14314</v>
      </c>
      <c r="AZ653" s="456">
        <f>+K653-'Departmental PL'!N669</f>
        <v>-7416</v>
      </c>
      <c r="BA653" s="456">
        <f>+L653-'Departmental PL'!O669</f>
        <v>-6676</v>
      </c>
      <c r="BB653" s="456">
        <f>+M653-'Departmental PL'!P669</f>
        <v>-7483</v>
      </c>
      <c r="BC653" s="456">
        <f>+N653-'Departmental PL'!Q669</f>
        <v>-7638</v>
      </c>
      <c r="BD653" s="456">
        <f>+O653-'Departmental PL'!R669</f>
        <v>-1409</v>
      </c>
      <c r="BE653" s="456">
        <f>+P653-'Departmental PL'!S669</f>
        <v>-983</v>
      </c>
      <c r="BF653" s="456">
        <f>+Q653-'Departmental PL'!T669</f>
        <v>-3250</v>
      </c>
      <c r="BG653" s="456">
        <f>+R653-'Departmental PL'!U669</f>
        <v>-2037</v>
      </c>
      <c r="BH653" s="456">
        <f>+S653-'Departmental PL'!V669</f>
        <v>-2824</v>
      </c>
      <c r="BI653" s="456">
        <f>+T653-'Departmental PL'!W669</f>
        <v>-4618</v>
      </c>
    </row>
    <row r="654" spans="1:61" ht="20.25" hidden="1" customHeight="1" x14ac:dyDescent="0.25">
      <c r="A654" s="2097" t="s">
        <v>1673</v>
      </c>
      <c r="B654" s="2058" t="s">
        <v>2494</v>
      </c>
      <c r="C654" s="2060"/>
      <c r="D654" s="2060"/>
      <c r="E654" s="2060"/>
      <c r="F654" s="2060"/>
      <c r="G654" s="2060"/>
      <c r="H654" s="2060"/>
      <c r="I654" s="2060"/>
      <c r="J654" s="2060"/>
      <c r="K654" s="2060"/>
      <c r="L654" s="2060"/>
      <c r="M654" s="2060"/>
      <c r="N654" s="2060"/>
      <c r="O654" s="2060"/>
      <c r="P654" s="2060"/>
      <c r="Q654" s="2060"/>
      <c r="R654" s="2060"/>
      <c r="S654" s="2060"/>
      <c r="T654" s="2060"/>
      <c r="U654" s="2061" t="str">
        <f t="shared" si="6"/>
        <v>2200 STRONG WEST EMERGENCY BROCKPORT</v>
      </c>
      <c r="W654" s="455" t="b">
        <f>+'17HPM_DATA_INPUT'!C401='17_AUDIT_TOTALS_CK'!U654</f>
        <v>1</v>
      </c>
      <c r="X654" s="2065">
        <f>+'17HPM_DATA_INPUT'!D401-'17_AUDIT_TOTALS_CK'!C654</f>
        <v>233</v>
      </c>
      <c r="Y654" s="2065">
        <f>+'17HPM_DATA_INPUT'!E401-'17_AUDIT_TOTALS_CK'!D654</f>
        <v>239</v>
      </c>
      <c r="Z654" s="2065">
        <f>+'17HPM_DATA_INPUT'!F401-'17_AUDIT_TOTALS_CK'!E654</f>
        <v>892</v>
      </c>
      <c r="AA654" s="2065">
        <f>+'17HPM_DATA_INPUT'!G401-'17_AUDIT_TOTALS_CK'!F654</f>
        <v>830</v>
      </c>
      <c r="AB654" s="2065">
        <f>+'17HPM_DATA_INPUT'!H401-'17_AUDIT_TOTALS_CK'!G654</f>
        <v>285713</v>
      </c>
      <c r="AC654" s="2065">
        <f>+'17HPM_DATA_INPUT'!I401-'17_AUDIT_TOTALS_CK'!H654</f>
        <v>232060</v>
      </c>
      <c r="AD654" s="2065">
        <f>+'17HPM_DATA_INPUT'!J401-'17_AUDIT_TOTALS_CK'!I654</f>
        <v>119177</v>
      </c>
      <c r="AE654" s="2065">
        <f>+'17HPM_DATA_INPUT'!K401-'17_AUDIT_TOTALS_CK'!J654</f>
        <v>93893</v>
      </c>
      <c r="AF654" s="2065">
        <f>+'17HPM_DATA_INPUT'!L401-'17_AUDIT_TOTALS_CK'!K654</f>
        <v>54167</v>
      </c>
      <c r="AG654" s="2065">
        <f>+'17HPM_DATA_INPUT'!M401-'17_AUDIT_TOTALS_CK'!L654</f>
        <v>46157</v>
      </c>
      <c r="AH654" s="2065">
        <f>+'17HPM_DATA_INPUT'!N401-'17_AUDIT_TOTALS_CK'!M654</f>
        <v>65010</v>
      </c>
      <c r="AI654" s="2065">
        <f>+'17HPM_DATA_INPUT'!O401-'17_AUDIT_TOTALS_CK'!N654</f>
        <v>47736</v>
      </c>
      <c r="AJ654" s="2065">
        <f>+'17HPM_DATA_INPUT'!P401-'17_AUDIT_TOTALS_CK'!O654</f>
        <v>10508</v>
      </c>
      <c r="AK654" s="2065">
        <f>+'17HPM_DATA_INPUT'!Q401-'17_AUDIT_TOTALS_CK'!P654</f>
        <v>6795</v>
      </c>
      <c r="AL654" s="2065">
        <f>+'17HPM_DATA_INPUT'!R401-'17_AUDIT_TOTALS_CK'!Q654</f>
        <v>23996</v>
      </c>
      <c r="AM654" s="2065">
        <f>+'17HPM_DATA_INPUT'!S401-'17_AUDIT_TOTALS_CK'!R654</f>
        <v>14082</v>
      </c>
      <c r="AN654" s="2065">
        <f>+'17HPM_DATA_INPUT'!T401-'17_AUDIT_TOTALS_CK'!S654</f>
        <v>30507</v>
      </c>
      <c r="AO654" s="2065">
        <f>+'17HPM_DATA_INPUT'!U401-'17_AUDIT_TOTALS_CK'!T654</f>
        <v>26859</v>
      </c>
      <c r="AQ654" s="455" t="str">
        <f>'Departmental PL'!D670</f>
        <v>2200 STRONG WEST EMERGENCY BROCKPORT</v>
      </c>
      <c r="AR654" s="456">
        <f>+C654-'Departmental PL'!F670</f>
        <v>-233</v>
      </c>
      <c r="AS654" s="456">
        <f>+D654-'Departmental PL'!G670</f>
        <v>-239</v>
      </c>
      <c r="AT654" s="456">
        <f>+E654-'Departmental PL'!H670</f>
        <v>-892</v>
      </c>
      <c r="AU654" s="456">
        <f>+F654-'Departmental PL'!I670</f>
        <v>-830</v>
      </c>
      <c r="AV654" s="456">
        <f>+G654-'Departmental PL'!J670</f>
        <v>-285713</v>
      </c>
      <c r="AW654" s="456">
        <f>+H654-'Departmental PL'!K670</f>
        <v>-232060</v>
      </c>
      <c r="AX654" s="456">
        <f>+I654-'Departmental PL'!L670</f>
        <v>-119177</v>
      </c>
      <c r="AY654" s="456">
        <f>+J654-'Departmental PL'!M670</f>
        <v>-93893</v>
      </c>
      <c r="AZ654" s="456">
        <f>+K654-'Departmental PL'!N670</f>
        <v>-54167</v>
      </c>
      <c r="BA654" s="456">
        <f>+L654-'Departmental PL'!O670</f>
        <v>-46157</v>
      </c>
      <c r="BB654" s="456">
        <f>+M654-'Departmental PL'!P670</f>
        <v>-65010</v>
      </c>
      <c r="BC654" s="456">
        <f>+N654-'Departmental PL'!Q670</f>
        <v>-47736</v>
      </c>
      <c r="BD654" s="456">
        <f>+O654-'Departmental PL'!R670</f>
        <v>-10508</v>
      </c>
      <c r="BE654" s="456">
        <f>+P654-'Departmental PL'!S670</f>
        <v>-6795</v>
      </c>
      <c r="BF654" s="456">
        <f>+Q654-'Departmental PL'!T670</f>
        <v>-23996</v>
      </c>
      <c r="BG654" s="456">
        <f>+R654-'Departmental PL'!U670</f>
        <v>-14082</v>
      </c>
      <c r="BH654" s="456">
        <f>+S654-'Departmental PL'!V670</f>
        <v>-30506</v>
      </c>
      <c r="BI654" s="456">
        <f>+T654-'Departmental PL'!W670</f>
        <v>-26859</v>
      </c>
    </row>
    <row r="655" spans="1:61" ht="20.25" hidden="1" customHeight="1" x14ac:dyDescent="0.25">
      <c r="A655" s="2032" t="s">
        <v>1678</v>
      </c>
      <c r="B655" s="2074" t="s">
        <v>2495</v>
      </c>
      <c r="C655" s="2075"/>
      <c r="D655" s="2075"/>
      <c r="E655" s="2075"/>
      <c r="F655" s="2075"/>
      <c r="G655" s="2075"/>
      <c r="H655" s="2075"/>
      <c r="I655" s="2075"/>
      <c r="J655" s="2075"/>
      <c r="K655" s="2075"/>
      <c r="L655" s="2075"/>
      <c r="M655" s="2075"/>
      <c r="N655" s="2075"/>
      <c r="O655" s="2075"/>
      <c r="P655" s="2075"/>
      <c r="Q655" s="2075"/>
      <c r="R655" s="2075"/>
      <c r="S655" s="2075"/>
      <c r="T655" s="2075"/>
      <c r="U655" s="2061" t="str">
        <f t="shared" si="6"/>
        <v>2210 STRONG WEST URG CR SPENCERPORT</v>
      </c>
      <c r="W655" s="455" t="b">
        <f>+'17HPM_DATA_INPUT'!C402='17_AUDIT_TOTALS_CK'!U655</f>
        <v>1</v>
      </c>
      <c r="X655" s="2065">
        <f>+'17HPM_DATA_INPUT'!D402-'17_AUDIT_TOTALS_CK'!C655</f>
        <v>1</v>
      </c>
      <c r="Y655" s="2065">
        <f>+'17HPM_DATA_INPUT'!E402-'17_AUDIT_TOTALS_CK'!D655</f>
        <v>0</v>
      </c>
      <c r="Z655" s="2065">
        <f>+'17HPM_DATA_INPUT'!F402-'17_AUDIT_TOTALS_CK'!E655</f>
        <v>3</v>
      </c>
      <c r="AA655" s="2065">
        <f>+'17HPM_DATA_INPUT'!G402-'17_AUDIT_TOTALS_CK'!F655</f>
        <v>0</v>
      </c>
      <c r="AB655" s="2065">
        <f>+'17HPM_DATA_INPUT'!H402-'17_AUDIT_TOTALS_CK'!G655</f>
        <v>150</v>
      </c>
      <c r="AC655" s="2065">
        <f>+'17HPM_DATA_INPUT'!I402-'17_AUDIT_TOTALS_CK'!H655</f>
        <v>0</v>
      </c>
      <c r="AD655" s="2065">
        <f>+'17HPM_DATA_INPUT'!J402-'17_AUDIT_TOTALS_CK'!I655</f>
        <v>71</v>
      </c>
      <c r="AE655" s="2065">
        <f>+'17HPM_DATA_INPUT'!K402-'17_AUDIT_TOTALS_CK'!J655</f>
        <v>0</v>
      </c>
      <c r="AF655" s="2065">
        <f>+'17HPM_DATA_INPUT'!L402-'17_AUDIT_TOTALS_CK'!K655</f>
        <v>48</v>
      </c>
      <c r="AG655" s="2065">
        <f>+'17HPM_DATA_INPUT'!M402-'17_AUDIT_TOTALS_CK'!L655</f>
        <v>0</v>
      </c>
      <c r="AH655" s="2065">
        <f>+'17HPM_DATA_INPUT'!N402-'17_AUDIT_TOTALS_CK'!M655</f>
        <v>23</v>
      </c>
      <c r="AI655" s="2065">
        <f>+'17HPM_DATA_INPUT'!O402-'17_AUDIT_TOTALS_CK'!N655</f>
        <v>0</v>
      </c>
      <c r="AJ655" s="2065">
        <f>+'17HPM_DATA_INPUT'!P402-'17_AUDIT_TOTALS_CK'!O655</f>
        <v>0</v>
      </c>
      <c r="AK655" s="2065">
        <f>+'17HPM_DATA_INPUT'!Q402-'17_AUDIT_TOTALS_CK'!P655</f>
        <v>0</v>
      </c>
      <c r="AL655" s="2065">
        <f>+'17HPM_DATA_INPUT'!R402-'17_AUDIT_TOTALS_CK'!Q655</f>
        <v>10</v>
      </c>
      <c r="AM655" s="2065">
        <f>+'17HPM_DATA_INPUT'!S402-'17_AUDIT_TOTALS_CK'!R655</f>
        <v>0</v>
      </c>
      <c r="AN655" s="2065">
        <f>+'17HPM_DATA_INPUT'!T402-'17_AUDIT_TOTALS_CK'!S655</f>
        <v>13</v>
      </c>
      <c r="AO655" s="2065">
        <f>+'17HPM_DATA_INPUT'!U402-'17_AUDIT_TOTALS_CK'!T655</f>
        <v>0</v>
      </c>
      <c r="AQ655" s="455" t="str">
        <f>'Departmental PL'!D671</f>
        <v>2210 STRONG WEST URG CR SPENCERPORT</v>
      </c>
      <c r="AR655" s="456">
        <f>+C655-'Departmental PL'!F671</f>
        <v>-1</v>
      </c>
      <c r="AS655" s="456">
        <f>+D655-'Departmental PL'!G671</f>
        <v>0</v>
      </c>
      <c r="AT655" s="456">
        <f>+E655-'Departmental PL'!H671</f>
        <v>-3</v>
      </c>
      <c r="AU655" s="456">
        <f>+F655-'Departmental PL'!I671</f>
        <v>0</v>
      </c>
      <c r="AV655" s="456">
        <f>+G655-'Departmental PL'!J671</f>
        <v>-150</v>
      </c>
      <c r="AW655" s="456">
        <f>+H655-'Departmental PL'!K671</f>
        <v>0</v>
      </c>
      <c r="AX655" s="456">
        <f>+I655-'Departmental PL'!L671</f>
        <v>-71</v>
      </c>
      <c r="AY655" s="456">
        <f>+J655-'Departmental PL'!M671</f>
        <v>0</v>
      </c>
      <c r="AZ655" s="456">
        <f>+K655-'Departmental PL'!N671</f>
        <v>-48</v>
      </c>
      <c r="BA655" s="456">
        <f>+L655-'Departmental PL'!O671</f>
        <v>0</v>
      </c>
      <c r="BB655" s="456">
        <f>+M655-'Departmental PL'!P671</f>
        <v>-23</v>
      </c>
      <c r="BC655" s="456">
        <f>+N655-'Departmental PL'!Q671</f>
        <v>0</v>
      </c>
      <c r="BD655" s="456">
        <f>+O655-'Departmental PL'!R671</f>
        <v>0</v>
      </c>
      <c r="BE655" s="456">
        <f>+P655-'Departmental PL'!S671</f>
        <v>0</v>
      </c>
      <c r="BF655" s="456">
        <f>+Q655-'Departmental PL'!T671</f>
        <v>-10</v>
      </c>
      <c r="BG655" s="456">
        <f>+R655-'Departmental PL'!U671</f>
        <v>0</v>
      </c>
      <c r="BH655" s="456">
        <f>+S655-'Departmental PL'!V671</f>
        <v>-13</v>
      </c>
      <c r="BI655" s="456">
        <f>+T655-'Departmental PL'!W671</f>
        <v>0</v>
      </c>
    </row>
    <row r="656" spans="1:61" ht="20.25" hidden="1" customHeight="1" x14ac:dyDescent="0.25">
      <c r="A656" s="2095"/>
      <c r="B656" s="2076" t="s">
        <v>2308</v>
      </c>
      <c r="C656" s="2077"/>
      <c r="D656" s="2077"/>
      <c r="E656" s="2077"/>
      <c r="F656" s="2077"/>
      <c r="G656" s="2077"/>
      <c r="H656" s="2077"/>
      <c r="I656" s="2077"/>
      <c r="J656" s="2077"/>
      <c r="K656" s="2077"/>
      <c r="L656" s="2077"/>
      <c r="M656" s="2077"/>
      <c r="N656" s="2077"/>
      <c r="O656" s="2077"/>
      <c r="P656" s="2077"/>
      <c r="Q656" s="2077"/>
      <c r="R656" s="2077"/>
      <c r="S656" s="2077"/>
      <c r="T656" s="2077"/>
      <c r="U656" s="2061" t="str">
        <f t="shared" si="6"/>
        <v>Total OBS</v>
      </c>
      <c r="W656" s="455" t="b">
        <f>+'17HPM_DATA_INPUT'!C403='17_AUDIT_TOTALS_CK'!U656</f>
        <v>1</v>
      </c>
      <c r="X656" s="2065">
        <f>+'17HPM_DATA_INPUT'!D403-'17_AUDIT_TOTALS_CK'!C656</f>
        <v>234</v>
      </c>
      <c r="Y656" s="2065">
        <f>+'17HPM_DATA_INPUT'!E403-'17_AUDIT_TOTALS_CK'!D656</f>
        <v>239</v>
      </c>
      <c r="Z656" s="2065">
        <f>+'17HPM_DATA_INPUT'!F403-'17_AUDIT_TOTALS_CK'!E656</f>
        <v>895</v>
      </c>
      <c r="AA656" s="2065">
        <f>+'17HPM_DATA_INPUT'!G403-'17_AUDIT_TOTALS_CK'!F656</f>
        <v>830</v>
      </c>
      <c r="AB656" s="2065">
        <f>+'17HPM_DATA_INPUT'!H403-'17_AUDIT_TOTALS_CK'!G656</f>
        <v>285863</v>
      </c>
      <c r="AC656" s="2065">
        <f>+'17HPM_DATA_INPUT'!I403-'17_AUDIT_TOTALS_CK'!H656</f>
        <v>232060</v>
      </c>
      <c r="AD656" s="2065">
        <f>+'17HPM_DATA_INPUT'!J403-'17_AUDIT_TOTALS_CK'!I656</f>
        <v>119248</v>
      </c>
      <c r="AE656" s="2065">
        <f>+'17HPM_DATA_INPUT'!K403-'17_AUDIT_TOTALS_CK'!J656</f>
        <v>93893</v>
      </c>
      <c r="AF656" s="2065">
        <f>+'17HPM_DATA_INPUT'!L403-'17_AUDIT_TOTALS_CK'!K656</f>
        <v>54215</v>
      </c>
      <c r="AG656" s="2065">
        <f>+'17HPM_DATA_INPUT'!M403-'17_AUDIT_TOTALS_CK'!L656</f>
        <v>46157</v>
      </c>
      <c r="AH656" s="2065">
        <f>+'17HPM_DATA_INPUT'!N403-'17_AUDIT_TOTALS_CK'!M656</f>
        <v>65033</v>
      </c>
      <c r="AI656" s="2065">
        <f>+'17HPM_DATA_INPUT'!O403-'17_AUDIT_TOTALS_CK'!N656</f>
        <v>47736</v>
      </c>
      <c r="AJ656" s="2065">
        <f>+'17HPM_DATA_INPUT'!P403-'17_AUDIT_TOTALS_CK'!O656</f>
        <v>10508</v>
      </c>
      <c r="AK656" s="2065">
        <f>+'17HPM_DATA_INPUT'!Q403-'17_AUDIT_TOTALS_CK'!P656</f>
        <v>6795</v>
      </c>
      <c r="AL656" s="2065">
        <f>+'17HPM_DATA_INPUT'!R403-'17_AUDIT_TOTALS_CK'!Q656</f>
        <v>24006</v>
      </c>
      <c r="AM656" s="2065">
        <f>+'17HPM_DATA_INPUT'!S403-'17_AUDIT_TOTALS_CK'!R656</f>
        <v>14082</v>
      </c>
      <c r="AN656" s="2065">
        <f>+'17HPM_DATA_INPUT'!T403-'17_AUDIT_TOTALS_CK'!S656</f>
        <v>30520</v>
      </c>
      <c r="AO656" s="2065">
        <f>+'17HPM_DATA_INPUT'!U403-'17_AUDIT_TOTALS_CK'!T656</f>
        <v>26859</v>
      </c>
      <c r="AQ656" s="2076" t="str">
        <f>'Departmental PL'!D672</f>
        <v>Total OBS</v>
      </c>
      <c r="AR656" s="456">
        <f>+C656-'Departmental PL'!F672</f>
        <v>-234</v>
      </c>
      <c r="AS656" s="456">
        <f>+D656-'Departmental PL'!G672</f>
        <v>-239</v>
      </c>
      <c r="AT656" s="456">
        <f>+E656-'Departmental PL'!H672</f>
        <v>-895</v>
      </c>
      <c r="AU656" s="456">
        <f>+F656-'Departmental PL'!I672</f>
        <v>-830</v>
      </c>
      <c r="AV656" s="456">
        <f>+G656-'Departmental PL'!J672</f>
        <v>-285863</v>
      </c>
      <c r="AW656" s="456">
        <f>+H656-'Departmental PL'!K672</f>
        <v>-232060</v>
      </c>
      <c r="AX656" s="456">
        <f>+I656-'Departmental PL'!L672</f>
        <v>-119248</v>
      </c>
      <c r="AY656" s="456">
        <f>+J656-'Departmental PL'!M672</f>
        <v>-93893</v>
      </c>
      <c r="AZ656" s="456">
        <f>+K656-'Departmental PL'!N672</f>
        <v>-54215</v>
      </c>
      <c r="BA656" s="456">
        <f>+L656-'Departmental PL'!O672</f>
        <v>-46157</v>
      </c>
      <c r="BB656" s="456">
        <f>+M656-'Departmental PL'!P672</f>
        <v>-65033</v>
      </c>
      <c r="BC656" s="456">
        <f>+N656-'Departmental PL'!Q672</f>
        <v>-47736</v>
      </c>
      <c r="BD656" s="456">
        <f>+O656-'Departmental PL'!R672</f>
        <v>-10508</v>
      </c>
      <c r="BE656" s="456">
        <f>+P656-'Departmental PL'!S672</f>
        <v>-6795</v>
      </c>
      <c r="BF656" s="456">
        <f>+Q656-'Departmental PL'!T672</f>
        <v>-24006</v>
      </c>
      <c r="BG656" s="456">
        <f>+R656-'Departmental PL'!U672</f>
        <v>-14082</v>
      </c>
      <c r="BH656" s="456">
        <f>+S656-'Departmental PL'!V672</f>
        <v>-30519</v>
      </c>
      <c r="BI656" s="456">
        <f>+T656-'Departmental PL'!W672</f>
        <v>-26859</v>
      </c>
    </row>
    <row r="657" spans="1:61" ht="20.25" hidden="1" customHeight="1" x14ac:dyDescent="0.25">
      <c r="A657" s="2095"/>
      <c r="B657" s="2076"/>
      <c r="C657" s="2077"/>
      <c r="D657" s="2077"/>
      <c r="E657" s="2077"/>
      <c r="F657" s="2077"/>
      <c r="G657" s="2077"/>
      <c r="H657" s="2077"/>
      <c r="I657" s="2077"/>
      <c r="J657" s="2077"/>
      <c r="K657" s="2077"/>
      <c r="L657" s="2077"/>
      <c r="M657" s="2077"/>
      <c r="N657" s="2077"/>
      <c r="O657" s="2077"/>
      <c r="P657" s="2077"/>
      <c r="Q657" s="2077"/>
      <c r="R657" s="2077"/>
      <c r="S657" s="2077"/>
      <c r="T657" s="2077"/>
      <c r="AQ657" s="455">
        <f>'Departmental PL'!D673</f>
        <v>0</v>
      </c>
      <c r="AR657" s="456">
        <f>+C657-'Departmental PL'!F673</f>
        <v>0</v>
      </c>
      <c r="AS657" s="456">
        <f>+D657-'Departmental PL'!G673</f>
        <v>0</v>
      </c>
      <c r="AT657" s="456">
        <f>+E657-'Departmental PL'!H673</f>
        <v>0</v>
      </c>
      <c r="AU657" s="456">
        <f>+F657-'Departmental PL'!I673</f>
        <v>0</v>
      </c>
      <c r="AV657" s="456">
        <f>+G657-'Departmental PL'!J673</f>
        <v>0</v>
      </c>
      <c r="AW657" s="456">
        <f>+H657-'Departmental PL'!K673</f>
        <v>0</v>
      </c>
      <c r="AX657" s="456">
        <f>+I657-'Departmental PL'!L673</f>
        <v>0</v>
      </c>
      <c r="AY657" s="456">
        <f>+J657-'Departmental PL'!M673</f>
        <v>0</v>
      </c>
      <c r="AZ657" s="456">
        <f>+K657-'Departmental PL'!N673</f>
        <v>0</v>
      </c>
      <c r="BA657" s="456">
        <f>+L657-'Departmental PL'!O673</f>
        <v>0</v>
      </c>
      <c r="BB657" s="456">
        <f>+M657-'Departmental PL'!P673</f>
        <v>0</v>
      </c>
      <c r="BC657" s="456">
        <f>+N657-'Departmental PL'!Q673</f>
        <v>0</v>
      </c>
      <c r="BD657" s="456">
        <f>+O657-'Departmental PL'!R673</f>
        <v>0</v>
      </c>
      <c r="BE657" s="456">
        <f>+P657-'Departmental PL'!S673</f>
        <v>0</v>
      </c>
      <c r="BF657" s="456">
        <f>+Q657-'Departmental PL'!T673</f>
        <v>0</v>
      </c>
      <c r="BG657" s="456">
        <f>+R657-'Departmental PL'!U673</f>
        <v>0</v>
      </c>
      <c r="BH657" s="456">
        <f>+S657-'Departmental PL'!V673</f>
        <v>0</v>
      </c>
      <c r="BI657" s="456">
        <f>+T657-'Departmental PL'!W673</f>
        <v>0</v>
      </c>
    </row>
    <row r="658" spans="1:61" ht="20.25" hidden="1" customHeight="1" x14ac:dyDescent="0.25">
      <c r="A658" s="2081"/>
      <c r="B658" s="2095" t="s">
        <v>2496</v>
      </c>
      <c r="C658" s="2095"/>
      <c r="D658" s="2091"/>
      <c r="E658" s="2092"/>
      <c r="F658" s="2092"/>
      <c r="G658" s="2092"/>
      <c r="H658" s="2092"/>
      <c r="I658" s="2092"/>
      <c r="J658" s="2092"/>
      <c r="K658" s="2092"/>
      <c r="L658" s="2092"/>
      <c r="M658" s="2092"/>
      <c r="N658" s="2092"/>
      <c r="O658" s="2092"/>
      <c r="P658" s="2092"/>
      <c r="Q658" s="2092"/>
      <c r="R658" s="2092"/>
      <c r="S658" s="2092"/>
      <c r="T658" s="2092"/>
      <c r="U658" s="2061" t="str">
        <f t="shared" si="6"/>
        <v>Total 013a Urgent Care Satellite Offices</v>
      </c>
      <c r="W658" s="455" t="b">
        <f>+'17HPM_DATA_INPUT'!C404='17_AUDIT_TOTALS_CK'!U658</f>
        <v>1</v>
      </c>
      <c r="X658" s="2065">
        <f>+'17HPM_DATA_INPUT'!D404-'17_AUDIT_TOTALS_CK'!C658</f>
        <v>26891</v>
      </c>
      <c r="Y658" s="2065">
        <f>+'17HPM_DATA_INPUT'!E404-'17_AUDIT_TOTALS_CK'!D658</f>
        <v>24415</v>
      </c>
      <c r="Z658" s="2065">
        <f>+'17HPM_DATA_INPUT'!F404-'17_AUDIT_TOTALS_CK'!E658</f>
        <v>58992</v>
      </c>
      <c r="AA658" s="2065">
        <f>+'17HPM_DATA_INPUT'!G404-'17_AUDIT_TOTALS_CK'!F658</f>
        <v>54879</v>
      </c>
      <c r="AB658" s="2065">
        <f>+'17HPM_DATA_INPUT'!H404-'17_AUDIT_TOTALS_CK'!G658</f>
        <v>18079244</v>
      </c>
      <c r="AC658" s="2065">
        <f>+'17HPM_DATA_INPUT'!I404-'17_AUDIT_TOTALS_CK'!H658</f>
        <v>16582389</v>
      </c>
      <c r="AD658" s="2065">
        <f>+'17HPM_DATA_INPUT'!J404-'17_AUDIT_TOTALS_CK'!I658</f>
        <v>7042581</v>
      </c>
      <c r="AE658" s="2065">
        <f>+'17HPM_DATA_INPUT'!K404-'17_AUDIT_TOTALS_CK'!J658</f>
        <v>6591632</v>
      </c>
      <c r="AF658" s="2065">
        <f>+'17HPM_DATA_INPUT'!L404-'17_AUDIT_TOTALS_CK'!K658</f>
        <v>3925946</v>
      </c>
      <c r="AG658" s="2065">
        <f>+'17HPM_DATA_INPUT'!M404-'17_AUDIT_TOTALS_CK'!L658</f>
        <v>3660725</v>
      </c>
      <c r="AH658" s="2065">
        <f>+'17HPM_DATA_INPUT'!N404-'17_AUDIT_TOTALS_CK'!M658</f>
        <v>3116635</v>
      </c>
      <c r="AI658" s="2065">
        <f>+'17HPM_DATA_INPUT'!O404-'17_AUDIT_TOTALS_CK'!N658</f>
        <v>2930907</v>
      </c>
      <c r="AJ658" s="2065">
        <f>+'17HPM_DATA_INPUT'!P404-'17_AUDIT_TOTALS_CK'!O658</f>
        <v>519912</v>
      </c>
      <c r="AK658" s="2065">
        <f>+'17HPM_DATA_INPUT'!Q404-'17_AUDIT_TOTALS_CK'!P658</f>
        <v>392019</v>
      </c>
      <c r="AL658" s="2065">
        <f>+'17HPM_DATA_INPUT'!R404-'17_AUDIT_TOTALS_CK'!Q658</f>
        <v>1447551</v>
      </c>
      <c r="AM658" s="2065">
        <f>+'17HPM_DATA_INPUT'!S404-'17_AUDIT_TOTALS_CK'!R658</f>
        <v>988013</v>
      </c>
      <c r="AN658" s="2065">
        <f>+'17HPM_DATA_INPUT'!T404-'17_AUDIT_TOTALS_CK'!S658</f>
        <v>1149172</v>
      </c>
      <c r="AO658" s="2065">
        <f>+'17HPM_DATA_INPUT'!U404-'17_AUDIT_TOTALS_CK'!T658</f>
        <v>1550875</v>
      </c>
      <c r="AQ658" s="2095" t="str">
        <f>'Departmental PL'!D674</f>
        <v xml:space="preserve">TOTAL 013a Urgent Care Satellite Offices </v>
      </c>
      <c r="AR658" s="456">
        <f>+C658-'Departmental PL'!F674</f>
        <v>-26891</v>
      </c>
      <c r="AS658" s="456">
        <f>+D658-'Departmental PL'!G674</f>
        <v>-24415</v>
      </c>
      <c r="AT658" s="456">
        <f>+E658-'Departmental PL'!H674</f>
        <v>-58992</v>
      </c>
      <c r="AU658" s="456">
        <f>+F658-'Departmental PL'!I674</f>
        <v>-54879</v>
      </c>
      <c r="AV658" s="456">
        <f>+G658-'Departmental PL'!J674</f>
        <v>-18079244</v>
      </c>
      <c r="AW658" s="456">
        <f>+H658-'Departmental PL'!K674</f>
        <v>-16582388</v>
      </c>
      <c r="AX658" s="456">
        <f>+I658-'Departmental PL'!L674</f>
        <v>-7042581</v>
      </c>
      <c r="AY658" s="456">
        <f>+J658-'Departmental PL'!M674</f>
        <v>-6591632</v>
      </c>
      <c r="AZ658" s="456">
        <f>+K658-'Departmental PL'!N674</f>
        <v>-3925946</v>
      </c>
      <c r="BA658" s="456">
        <f>+L658-'Departmental PL'!O674</f>
        <v>-3660726</v>
      </c>
      <c r="BB658" s="456">
        <f>+M658-'Departmental PL'!P674</f>
        <v>-3116635</v>
      </c>
      <c r="BC658" s="456">
        <f>+N658-'Departmental PL'!Q674</f>
        <v>-2930906</v>
      </c>
      <c r="BD658" s="456">
        <f>+O658-'Departmental PL'!R674</f>
        <v>-519913</v>
      </c>
      <c r="BE658" s="456">
        <f>+P658-'Departmental PL'!S674</f>
        <v>-392019</v>
      </c>
      <c r="BF658" s="456">
        <f>+Q658-'Departmental PL'!T674</f>
        <v>-1447552</v>
      </c>
      <c r="BG658" s="456">
        <f>+R658-'Departmental PL'!U674</f>
        <v>-988013</v>
      </c>
      <c r="BH658" s="456">
        <f>+S658-'Departmental PL'!V674</f>
        <v>-1149170</v>
      </c>
      <c r="BI658" s="456">
        <f>+T658-'Departmental PL'!W674</f>
        <v>-1550874</v>
      </c>
    </row>
    <row r="659" spans="1:61" ht="20.25" hidden="1" customHeight="1" x14ac:dyDescent="0.25">
      <c r="A659" s="2081"/>
      <c r="B659" s="2101"/>
      <c r="C659" s="2101"/>
      <c r="D659" s="2091"/>
      <c r="E659" s="2092"/>
      <c r="F659" s="2092"/>
      <c r="G659" s="2092"/>
      <c r="H659" s="2092"/>
      <c r="I659" s="2092"/>
      <c r="J659" s="2092"/>
      <c r="K659" s="2092"/>
      <c r="L659" s="2092"/>
      <c r="M659" s="2092"/>
      <c r="N659" s="2092"/>
      <c r="O659" s="2092"/>
      <c r="P659" s="2092"/>
      <c r="Q659" s="2092"/>
      <c r="R659" s="2092"/>
      <c r="S659" s="2092"/>
      <c r="T659" s="2092"/>
      <c r="U659" s="2061" t="str">
        <f t="shared" si="6"/>
        <v/>
      </c>
      <c r="W659" s="455" t="b">
        <f>+'17HPM_DATA_INPUT'!C405='17_AUDIT_TOTALS_CK'!U659</f>
        <v>0</v>
      </c>
      <c r="X659" s="2065" t="e">
        <f>+'17HPM_DATA_INPUT'!D405-'17_AUDIT_TOTALS_CK'!C659</f>
        <v>#VALUE!</v>
      </c>
      <c r="Y659" s="2065" t="e">
        <f>+'17HPM_DATA_INPUT'!E405-'17_AUDIT_TOTALS_CK'!D659</f>
        <v>#VALUE!</v>
      </c>
      <c r="Z659" s="2065" t="e">
        <f>+'17HPM_DATA_INPUT'!F405-'17_AUDIT_TOTALS_CK'!E659</f>
        <v>#VALUE!</v>
      </c>
      <c r="AA659" s="2065" t="e">
        <f>+'17HPM_DATA_INPUT'!G405-'17_AUDIT_TOTALS_CK'!F659</f>
        <v>#VALUE!</v>
      </c>
      <c r="AB659" s="2065" t="e">
        <f>+'17HPM_DATA_INPUT'!H405-'17_AUDIT_TOTALS_CK'!G659</f>
        <v>#VALUE!</v>
      </c>
      <c r="AC659" s="2065" t="e">
        <f>+'17HPM_DATA_INPUT'!I405-'17_AUDIT_TOTALS_CK'!H659</f>
        <v>#VALUE!</v>
      </c>
      <c r="AD659" s="2065" t="e">
        <f>+'17HPM_DATA_INPUT'!J405-'17_AUDIT_TOTALS_CK'!I659</f>
        <v>#VALUE!</v>
      </c>
      <c r="AE659" s="2065" t="e">
        <f>+'17HPM_DATA_INPUT'!K405-'17_AUDIT_TOTALS_CK'!J659</f>
        <v>#VALUE!</v>
      </c>
      <c r="AF659" s="2065" t="e">
        <f>+'17HPM_DATA_INPUT'!L405-'17_AUDIT_TOTALS_CK'!K659</f>
        <v>#VALUE!</v>
      </c>
      <c r="AG659" s="2065" t="e">
        <f>+'17HPM_DATA_INPUT'!M405-'17_AUDIT_TOTALS_CK'!L659</f>
        <v>#VALUE!</v>
      </c>
      <c r="AH659" s="2065" t="e">
        <f>+'17HPM_DATA_INPUT'!N405-'17_AUDIT_TOTALS_CK'!M659</f>
        <v>#VALUE!</v>
      </c>
      <c r="AI659" s="2065" t="e">
        <f>+'17HPM_DATA_INPUT'!O405-'17_AUDIT_TOTALS_CK'!N659</f>
        <v>#VALUE!</v>
      </c>
      <c r="AJ659" s="2065" t="e">
        <f>+'17HPM_DATA_INPUT'!P405-'17_AUDIT_TOTALS_CK'!O659</f>
        <v>#VALUE!</v>
      </c>
      <c r="AK659" s="2065" t="e">
        <f>+'17HPM_DATA_INPUT'!Q405-'17_AUDIT_TOTALS_CK'!P659</f>
        <v>#VALUE!</v>
      </c>
      <c r="AL659" s="2065" t="e">
        <f>+'17HPM_DATA_INPUT'!R405-'17_AUDIT_TOTALS_CK'!Q659</f>
        <v>#VALUE!</v>
      </c>
      <c r="AM659" s="2065" t="e">
        <f>+'17HPM_DATA_INPUT'!S405-'17_AUDIT_TOTALS_CK'!R659</f>
        <v>#VALUE!</v>
      </c>
      <c r="AN659" s="2065" t="e">
        <f>+'17HPM_DATA_INPUT'!T405-'17_AUDIT_TOTALS_CK'!S659</f>
        <v>#VALUE!</v>
      </c>
      <c r="AO659" s="2065" t="e">
        <f>+'17HPM_DATA_INPUT'!U405-'17_AUDIT_TOTALS_CK'!T659</f>
        <v>#VALUE!</v>
      </c>
      <c r="AQ659" s="455">
        <f>'Departmental PL'!D675</f>
        <v>0</v>
      </c>
      <c r="AR659" s="456">
        <f>+C659-'Departmental PL'!F675</f>
        <v>0</v>
      </c>
      <c r="AS659" s="456">
        <f>+D659-'Departmental PL'!G675</f>
        <v>0</v>
      </c>
      <c r="AT659" s="456">
        <f>+E659-'Departmental PL'!H675</f>
        <v>0</v>
      </c>
      <c r="AU659" s="456">
        <f>+F659-'Departmental PL'!I675</f>
        <v>0</v>
      </c>
      <c r="AV659" s="456">
        <f>+G659-'Departmental PL'!J675</f>
        <v>0</v>
      </c>
      <c r="AW659" s="456">
        <f>+H659-'Departmental PL'!K675</f>
        <v>0</v>
      </c>
      <c r="AX659" s="456">
        <f>+I659-'Departmental PL'!L675</f>
        <v>0</v>
      </c>
      <c r="AY659" s="456">
        <f>+J659-'Departmental PL'!M675</f>
        <v>0</v>
      </c>
      <c r="AZ659" s="456">
        <f>+K659-'Departmental PL'!N675</f>
        <v>0</v>
      </c>
      <c r="BA659" s="456">
        <f>+L659-'Departmental PL'!O675</f>
        <v>0</v>
      </c>
      <c r="BB659" s="456">
        <f>+M659-'Departmental PL'!P675</f>
        <v>0</v>
      </c>
      <c r="BC659" s="456">
        <f>+N659-'Departmental PL'!Q675</f>
        <v>0</v>
      </c>
      <c r="BD659" s="456">
        <f>+O659-'Departmental PL'!R675</f>
        <v>0</v>
      </c>
      <c r="BE659" s="456">
        <f>+P659-'Departmental PL'!S675</f>
        <v>0</v>
      </c>
      <c r="BF659" s="456">
        <f>+Q659-'Departmental PL'!T675</f>
        <v>0</v>
      </c>
      <c r="BG659" s="456">
        <f>+R659-'Departmental PL'!U675</f>
        <v>0</v>
      </c>
      <c r="BH659" s="456">
        <f>+S659-'Departmental PL'!V675</f>
        <v>0</v>
      </c>
      <c r="BI659" s="456">
        <f>+T659-'Departmental PL'!W675</f>
        <v>0</v>
      </c>
    </row>
    <row r="660" spans="1:61" ht="20.25" hidden="1" customHeight="1" x14ac:dyDescent="0.25">
      <c r="A660" s="2114" t="s">
        <v>1801</v>
      </c>
      <c r="B660" s="2082" t="s">
        <v>2497</v>
      </c>
      <c r="C660" s="2083"/>
      <c r="D660" s="2083"/>
      <c r="E660" s="2083"/>
      <c r="F660" s="2083"/>
      <c r="G660" s="2083"/>
      <c r="H660" s="2083"/>
      <c r="I660" s="2083"/>
      <c r="J660" s="2083"/>
      <c r="K660" s="2083"/>
      <c r="L660" s="2083"/>
      <c r="M660" s="2083"/>
      <c r="N660" s="2083"/>
      <c r="O660" s="2083"/>
      <c r="P660" s="2083"/>
      <c r="Q660" s="2083"/>
      <c r="R660" s="2083"/>
      <c r="S660" s="2083"/>
      <c r="T660" s="2083"/>
      <c r="U660" s="2061" t="str">
        <f t="shared" si="6"/>
        <v>014 Clinical Lab &amp; Path</v>
      </c>
      <c r="W660" s="455" t="b">
        <f>+'17HPM_DATA_INPUT'!C406='17_AUDIT_TOTALS_CK'!U660</f>
        <v>0</v>
      </c>
      <c r="X660" s="2065" t="e">
        <f>+'17HPM_DATA_INPUT'!D406-'17_AUDIT_TOTALS_CK'!C660</f>
        <v>#VALUE!</v>
      </c>
      <c r="Y660" s="2065" t="e">
        <f>+'17HPM_DATA_INPUT'!E406-'17_AUDIT_TOTALS_CK'!D660</f>
        <v>#VALUE!</v>
      </c>
      <c r="Z660" s="2065" t="e">
        <f>+'17HPM_DATA_INPUT'!F406-'17_AUDIT_TOTALS_CK'!E660</f>
        <v>#VALUE!</v>
      </c>
      <c r="AA660" s="2065" t="e">
        <f>+'17HPM_DATA_INPUT'!G406-'17_AUDIT_TOTALS_CK'!F660</f>
        <v>#VALUE!</v>
      </c>
      <c r="AB660" s="2065" t="e">
        <f>+'17HPM_DATA_INPUT'!H406-'17_AUDIT_TOTALS_CK'!G660</f>
        <v>#VALUE!</v>
      </c>
      <c r="AC660" s="2065" t="e">
        <f>+'17HPM_DATA_INPUT'!I406-'17_AUDIT_TOTALS_CK'!H660</f>
        <v>#VALUE!</v>
      </c>
      <c r="AD660" s="2065" t="e">
        <f>+'17HPM_DATA_INPUT'!J406-'17_AUDIT_TOTALS_CK'!I660</f>
        <v>#VALUE!</v>
      </c>
      <c r="AE660" s="2065" t="e">
        <f>+'17HPM_DATA_INPUT'!K406-'17_AUDIT_TOTALS_CK'!J660</f>
        <v>#VALUE!</v>
      </c>
      <c r="AF660" s="2065" t="e">
        <f>+'17HPM_DATA_INPUT'!L406-'17_AUDIT_TOTALS_CK'!K660</f>
        <v>#VALUE!</v>
      </c>
      <c r="AG660" s="2065" t="e">
        <f>+'17HPM_DATA_INPUT'!M406-'17_AUDIT_TOTALS_CK'!L660</f>
        <v>#VALUE!</v>
      </c>
      <c r="AH660" s="2065" t="e">
        <f>+'17HPM_DATA_INPUT'!N406-'17_AUDIT_TOTALS_CK'!M660</f>
        <v>#VALUE!</v>
      </c>
      <c r="AI660" s="2065" t="e">
        <f>+'17HPM_DATA_INPUT'!O406-'17_AUDIT_TOTALS_CK'!N660</f>
        <v>#VALUE!</v>
      </c>
      <c r="AJ660" s="2065" t="e">
        <f>+'17HPM_DATA_INPUT'!P406-'17_AUDIT_TOTALS_CK'!O660</f>
        <v>#VALUE!</v>
      </c>
      <c r="AK660" s="2065" t="e">
        <f>+'17HPM_DATA_INPUT'!Q406-'17_AUDIT_TOTALS_CK'!P660</f>
        <v>#VALUE!</v>
      </c>
      <c r="AL660" s="2065" t="e">
        <f>+'17HPM_DATA_INPUT'!R406-'17_AUDIT_TOTALS_CK'!Q660</f>
        <v>#VALUE!</v>
      </c>
      <c r="AM660" s="2065" t="e">
        <f>+'17HPM_DATA_INPUT'!S406-'17_AUDIT_TOTALS_CK'!R660</f>
        <v>#VALUE!</v>
      </c>
      <c r="AN660" s="2065" t="e">
        <f>+'17HPM_DATA_INPUT'!T406-'17_AUDIT_TOTALS_CK'!S660</f>
        <v>#VALUE!</v>
      </c>
      <c r="AO660" s="2065" t="e">
        <f>+'17HPM_DATA_INPUT'!U406-'17_AUDIT_TOTALS_CK'!T660</f>
        <v>#VALUE!</v>
      </c>
      <c r="AQ660" s="2082" t="str">
        <f>'Departmental PL'!D676</f>
        <v xml:space="preserve">014 Clinical Lab &amp; Path </v>
      </c>
      <c r="AR660" s="456">
        <f>+C660-'Departmental PL'!F676</f>
        <v>0</v>
      </c>
      <c r="AS660" s="456">
        <f>+D660-'Departmental PL'!G676</f>
        <v>0</v>
      </c>
      <c r="AT660" s="456">
        <f>+E660-'Departmental PL'!H676</f>
        <v>0</v>
      </c>
      <c r="AU660" s="456">
        <f>+F660-'Departmental PL'!I676</f>
        <v>0</v>
      </c>
      <c r="AV660" s="456">
        <f>+G660-'Departmental PL'!J676</f>
        <v>0</v>
      </c>
      <c r="AW660" s="456">
        <f>+H660-'Departmental PL'!K676</f>
        <v>0</v>
      </c>
      <c r="AX660" s="456">
        <f>+I660-'Departmental PL'!L676</f>
        <v>0</v>
      </c>
      <c r="AY660" s="456">
        <f>+J660-'Departmental PL'!M676</f>
        <v>0</v>
      </c>
      <c r="AZ660" s="456">
        <f>+K660-'Departmental PL'!N676</f>
        <v>0</v>
      </c>
      <c r="BA660" s="456">
        <f>+L660-'Departmental PL'!O676</f>
        <v>0</v>
      </c>
      <c r="BB660" s="456">
        <f>+M660-'Departmental PL'!P676</f>
        <v>0</v>
      </c>
      <c r="BC660" s="456">
        <f>+N660-'Departmental PL'!Q676</f>
        <v>0</v>
      </c>
      <c r="BD660" s="456">
        <f>+O660-'Departmental PL'!R676</f>
        <v>0</v>
      </c>
      <c r="BE660" s="456">
        <f>+P660-'Departmental PL'!S676</f>
        <v>0</v>
      </c>
      <c r="BF660" s="456">
        <f>+Q660-'Departmental PL'!T676</f>
        <v>0</v>
      </c>
      <c r="BG660" s="456">
        <f>+R660-'Departmental PL'!U676</f>
        <v>0</v>
      </c>
      <c r="BH660" s="456">
        <f>+S660-'Departmental PL'!V676</f>
        <v>0</v>
      </c>
      <c r="BI660" s="456">
        <f>+T660-'Departmental PL'!W676</f>
        <v>0</v>
      </c>
    </row>
    <row r="661" spans="1:61" ht="20.25" hidden="1" customHeight="1" x14ac:dyDescent="0.25">
      <c r="A661" s="2031" t="s">
        <v>1706</v>
      </c>
      <c r="B661" s="2058" t="s">
        <v>2498</v>
      </c>
      <c r="C661" s="2060"/>
      <c r="D661" s="2060"/>
      <c r="E661" s="2060"/>
      <c r="F661" s="2060"/>
      <c r="G661" s="2060"/>
      <c r="H661" s="2060"/>
      <c r="I661" s="2060"/>
      <c r="J661" s="2060"/>
      <c r="K661" s="2060"/>
      <c r="L661" s="2060"/>
      <c r="M661" s="2060"/>
      <c r="N661" s="2060"/>
      <c r="O661" s="2060"/>
      <c r="P661" s="2060"/>
      <c r="Q661" s="2060"/>
      <c r="R661" s="2060"/>
      <c r="S661" s="2060"/>
      <c r="T661" s="2060"/>
      <c r="U661" s="2061" t="str">
        <f t="shared" si="6"/>
        <v>3000 BLOOD BANK</v>
      </c>
      <c r="W661" s="455" t="b">
        <f>+'17HPM_DATA_INPUT'!C407='17_AUDIT_TOTALS_CK'!U661</f>
        <v>1</v>
      </c>
      <c r="X661" s="2065">
        <f>+'17HPM_DATA_INPUT'!D407-'17_AUDIT_TOTALS_CK'!C661</f>
        <v>7555</v>
      </c>
      <c r="Y661" s="2065">
        <f>+'17HPM_DATA_INPUT'!E407-'17_AUDIT_TOTALS_CK'!D661</f>
        <v>7261</v>
      </c>
      <c r="Z661" s="2065">
        <f>+'17HPM_DATA_INPUT'!F407-'17_AUDIT_TOTALS_CK'!E661</f>
        <v>44774</v>
      </c>
      <c r="AA661" s="2065">
        <f>+'17HPM_DATA_INPUT'!G407-'17_AUDIT_TOTALS_CK'!F661</f>
        <v>42789</v>
      </c>
      <c r="AB661" s="2065">
        <f>+'17HPM_DATA_INPUT'!H407-'17_AUDIT_TOTALS_CK'!G661</f>
        <v>14196220</v>
      </c>
      <c r="AC661" s="2065">
        <f>+'17HPM_DATA_INPUT'!I407-'17_AUDIT_TOTALS_CK'!H661</f>
        <v>9485492</v>
      </c>
      <c r="AD661" s="2065">
        <f>+'17HPM_DATA_INPUT'!J407-'17_AUDIT_TOTALS_CK'!I661</f>
        <v>3940288</v>
      </c>
      <c r="AE661" s="2065">
        <f>+'17HPM_DATA_INPUT'!K407-'17_AUDIT_TOTALS_CK'!J661</f>
        <v>2849179</v>
      </c>
      <c r="AF661" s="2065">
        <f>+'17HPM_DATA_INPUT'!L407-'17_AUDIT_TOTALS_CK'!K661</f>
        <v>1756326</v>
      </c>
      <c r="AG661" s="2065">
        <f>+'17HPM_DATA_INPUT'!M407-'17_AUDIT_TOTALS_CK'!L661</f>
        <v>1707097</v>
      </c>
      <c r="AH661" s="2065">
        <f>+'17HPM_DATA_INPUT'!N407-'17_AUDIT_TOTALS_CK'!M661</f>
        <v>2183962</v>
      </c>
      <c r="AI661" s="2065">
        <f>+'17HPM_DATA_INPUT'!O407-'17_AUDIT_TOTALS_CK'!N661</f>
        <v>1142082</v>
      </c>
      <c r="AJ661" s="2065">
        <f>+'17HPM_DATA_INPUT'!P407-'17_AUDIT_TOTALS_CK'!O661</f>
        <v>136631</v>
      </c>
      <c r="AK661" s="2065">
        <f>+'17HPM_DATA_INPUT'!Q407-'17_AUDIT_TOTALS_CK'!P661</f>
        <v>134669</v>
      </c>
      <c r="AL661" s="2065">
        <f>+'17HPM_DATA_INPUT'!R407-'17_AUDIT_TOTALS_CK'!Q661</f>
        <v>412011</v>
      </c>
      <c r="AM661" s="2065">
        <f>+'17HPM_DATA_INPUT'!S407-'17_AUDIT_TOTALS_CK'!R661</f>
        <v>363787</v>
      </c>
      <c r="AN661" s="2065">
        <f>+'17HPM_DATA_INPUT'!T407-'17_AUDIT_TOTALS_CK'!S661</f>
        <v>1635320</v>
      </c>
      <c r="AO661" s="2065">
        <f>+'17HPM_DATA_INPUT'!U407-'17_AUDIT_TOTALS_CK'!T661</f>
        <v>643626</v>
      </c>
      <c r="AQ661" s="2435" t="str">
        <f>'Departmental PL'!D677</f>
        <v>3000 BLOOD BANK</v>
      </c>
      <c r="AR661" s="456">
        <f>+C661-'Departmental PL'!F677</f>
        <v>-11209.828695224907</v>
      </c>
      <c r="AS661" s="456">
        <f>+D661-'Departmental PL'!G677</f>
        <v>-10161.904321204049</v>
      </c>
      <c r="AT661" s="456">
        <f>+E661-'Departmental PL'!H677</f>
        <v>-66806</v>
      </c>
      <c r="AU661" s="456">
        <f>+F661-'Departmental PL'!I677</f>
        <v>-60185</v>
      </c>
      <c r="AV661" s="456">
        <f>+G661-'Departmental PL'!J677</f>
        <v>-21050973</v>
      </c>
      <c r="AW661" s="456">
        <f>+H661-'Departmental PL'!K677</f>
        <v>-13178367</v>
      </c>
      <c r="AX661" s="456">
        <f>+I661-'Departmental PL'!L677</f>
        <v>-4795348</v>
      </c>
      <c r="AY661" s="456">
        <f>+J661-'Departmental PL'!M677</f>
        <v>-3430092</v>
      </c>
      <c r="AZ661" s="456">
        <f>+K661-'Departmental PL'!N677</f>
        <v>-2613838.4882793808</v>
      </c>
      <c r="BA661" s="456">
        <f>+L661-'Departmental PL'!O677</f>
        <v>-2603688.7125999997</v>
      </c>
      <c r="BB661" s="456">
        <f>+M661-'Departmental PL'!P677</f>
        <v>-2181509.5117206192</v>
      </c>
      <c r="BC661" s="456">
        <f>+N661-'Departmental PL'!Q677</f>
        <v>-826403.28740000026</v>
      </c>
      <c r="BD661" s="456">
        <f>+O661-'Departmental PL'!R677</f>
        <v>-203340.20494894654</v>
      </c>
      <c r="BE661" s="456">
        <f>+P661-'Departmental PL'!S677</f>
        <v>-205398.98919999998</v>
      </c>
      <c r="BF661" s="456">
        <f>+Q661-'Departmental PL'!T677</f>
        <v>-613172.64735634718</v>
      </c>
      <c r="BG661" s="456">
        <f>+R661-'Departmental PL'!U677</f>
        <v>-554853.50669999991</v>
      </c>
      <c r="BH661" s="456">
        <f>+S661-'Departmental PL'!V677</f>
        <v>-1364996.6594153254</v>
      </c>
      <c r="BI661" s="456">
        <f>+T661-'Departmental PL'!W677</f>
        <v>-66150.7915000004</v>
      </c>
    </row>
    <row r="662" spans="1:61" ht="20.25" hidden="1" customHeight="1" x14ac:dyDescent="0.25">
      <c r="A662" s="2093" t="s">
        <v>1679</v>
      </c>
      <c r="B662" s="2058" t="s">
        <v>2499</v>
      </c>
      <c r="C662" s="2060"/>
      <c r="D662" s="2060"/>
      <c r="E662" s="2060"/>
      <c r="F662" s="2060"/>
      <c r="G662" s="2060"/>
      <c r="H662" s="2060"/>
      <c r="I662" s="2060"/>
      <c r="J662" s="2060"/>
      <c r="K662" s="2060"/>
      <c r="L662" s="2060"/>
      <c r="M662" s="2060"/>
      <c r="N662" s="2060"/>
      <c r="O662" s="2060"/>
      <c r="P662" s="2060"/>
      <c r="Q662" s="2060"/>
      <c r="R662" s="2060"/>
      <c r="S662" s="2060"/>
      <c r="T662" s="2060"/>
      <c r="U662" s="2061" t="str">
        <f t="shared" si="6"/>
        <v>3030 HEMATOLOGY</v>
      </c>
      <c r="W662" s="455" t="b">
        <f>+'17HPM_DATA_INPUT'!C408='17_AUDIT_TOTALS_CK'!U662</f>
        <v>1</v>
      </c>
      <c r="X662" s="2065">
        <f>+'17HPM_DATA_INPUT'!D408-'17_AUDIT_TOTALS_CK'!C662</f>
        <v>3908</v>
      </c>
      <c r="Y662" s="2065">
        <f>+'17HPM_DATA_INPUT'!E408-'17_AUDIT_TOTALS_CK'!D662</f>
        <v>3864</v>
      </c>
      <c r="Z662" s="2065">
        <f>+'17HPM_DATA_INPUT'!F408-'17_AUDIT_TOTALS_CK'!E662</f>
        <v>30622</v>
      </c>
      <c r="AA662" s="2065">
        <f>+'17HPM_DATA_INPUT'!G408-'17_AUDIT_TOTALS_CK'!F662</f>
        <v>29985</v>
      </c>
      <c r="AB662" s="2065">
        <f>+'17HPM_DATA_INPUT'!H408-'17_AUDIT_TOTALS_CK'!G662</f>
        <v>6284731</v>
      </c>
      <c r="AC662" s="2065">
        <f>+'17HPM_DATA_INPUT'!I408-'17_AUDIT_TOTALS_CK'!H662</f>
        <v>4760088</v>
      </c>
      <c r="AD662" s="2065">
        <f>+'17HPM_DATA_INPUT'!J408-'17_AUDIT_TOTALS_CK'!I662</f>
        <v>1954862</v>
      </c>
      <c r="AE662" s="2065">
        <f>+'17HPM_DATA_INPUT'!K408-'17_AUDIT_TOTALS_CK'!J662</f>
        <v>1372256</v>
      </c>
      <c r="AF662" s="2065">
        <f>+'17HPM_DATA_INPUT'!L408-'17_AUDIT_TOTALS_CK'!K662</f>
        <v>669689</v>
      </c>
      <c r="AG662" s="2065">
        <f>+'17HPM_DATA_INPUT'!M408-'17_AUDIT_TOTALS_CK'!L662</f>
        <v>626117</v>
      </c>
      <c r="AH662" s="2065">
        <f>+'17HPM_DATA_INPUT'!N408-'17_AUDIT_TOTALS_CK'!M662</f>
        <v>1285172</v>
      </c>
      <c r="AI662" s="2065">
        <f>+'17HPM_DATA_INPUT'!O408-'17_AUDIT_TOTALS_CK'!N662</f>
        <v>746139</v>
      </c>
      <c r="AJ662" s="2065">
        <f>+'17HPM_DATA_INPUT'!P408-'17_AUDIT_TOTALS_CK'!O662</f>
        <v>82426</v>
      </c>
      <c r="AK662" s="2065">
        <f>+'17HPM_DATA_INPUT'!Q408-'17_AUDIT_TOTALS_CK'!P662</f>
        <v>86206</v>
      </c>
      <c r="AL662" s="2065">
        <f>+'17HPM_DATA_INPUT'!R408-'17_AUDIT_TOTALS_CK'!Q662</f>
        <v>209745</v>
      </c>
      <c r="AM662" s="2065">
        <f>+'17HPM_DATA_INPUT'!S408-'17_AUDIT_TOTALS_CK'!R662</f>
        <v>190531</v>
      </c>
      <c r="AN662" s="2065">
        <f>+'17HPM_DATA_INPUT'!T408-'17_AUDIT_TOTALS_CK'!S662</f>
        <v>993002</v>
      </c>
      <c r="AO662" s="2065">
        <f>+'17HPM_DATA_INPUT'!U408-'17_AUDIT_TOTALS_CK'!T662</f>
        <v>469402</v>
      </c>
      <c r="AQ662" s="2435" t="str">
        <f>'Departmental PL'!D678</f>
        <v>3030 HEMATOLOGY</v>
      </c>
      <c r="AR662" s="456">
        <f>+C662-'Departmental PL'!F678</f>
        <v>-4630.3329632290506</v>
      </c>
      <c r="AS662" s="456">
        <f>+D662-'Departmental PL'!G678</f>
        <v>-4540.2805402701351</v>
      </c>
      <c r="AT662" s="456">
        <f>+E662-'Departmental PL'!H678</f>
        <v>-36611</v>
      </c>
      <c r="AU662" s="456">
        <f>+F662-'Departmental PL'!I678</f>
        <v>-35353</v>
      </c>
      <c r="AV662" s="456">
        <f>+G662-'Departmental PL'!J678</f>
        <v>-7464748</v>
      </c>
      <c r="AW662" s="456">
        <f>+H662-'Departmental PL'!K678</f>
        <v>-5577601</v>
      </c>
      <c r="AX662" s="456">
        <f>+I662-'Departmental PL'!L678</f>
        <v>-2133714</v>
      </c>
      <c r="AY662" s="456">
        <f>+J662-'Departmental PL'!M678</f>
        <v>-1532527</v>
      </c>
      <c r="AZ662" s="456">
        <f>+K662-'Departmental PL'!N678</f>
        <v>-803608.98628644296</v>
      </c>
      <c r="BA662" s="456">
        <f>+L662-'Departmental PL'!O678</f>
        <v>-741404.40999999992</v>
      </c>
      <c r="BB662" s="456">
        <f>+M662-'Departmental PL'!P678</f>
        <v>-1330105.013713557</v>
      </c>
      <c r="BC662" s="456">
        <f>+N662-'Departmental PL'!Q678</f>
        <v>-791122.59000000008</v>
      </c>
      <c r="BD662" s="456">
        <f>+O662-'Departmental PL'!R678</f>
        <v>-98908.713694156497</v>
      </c>
      <c r="BE662" s="456">
        <f>+P662-'Departmental PL'!S678</f>
        <v>-102078.70389999999</v>
      </c>
      <c r="BF662" s="456">
        <f>+Q662-'Departmental PL'!T678</f>
        <v>-251688.4131449023</v>
      </c>
      <c r="BG662" s="456">
        <f>+R662-'Departmental PL'!U678</f>
        <v>-225613.94</v>
      </c>
      <c r="BH662" s="456">
        <f>+S662-'Departmental PL'!V678</f>
        <v>-979507.88687449833</v>
      </c>
      <c r="BI662" s="456">
        <f>+T662-'Departmental PL'!W678</f>
        <v>-463429.94610000012</v>
      </c>
    </row>
    <row r="663" spans="1:61" ht="20.25" hidden="1" customHeight="1" x14ac:dyDescent="0.25">
      <c r="A663" s="2093" t="s">
        <v>1680</v>
      </c>
      <c r="B663" s="2058" t="s">
        <v>2500</v>
      </c>
      <c r="C663" s="2060"/>
      <c r="D663" s="2060"/>
      <c r="E663" s="2060"/>
      <c r="F663" s="2060"/>
      <c r="G663" s="2060"/>
      <c r="H663" s="2060"/>
      <c r="I663" s="2060"/>
      <c r="J663" s="2060"/>
      <c r="K663" s="2060"/>
      <c r="L663" s="2060"/>
      <c r="M663" s="2060"/>
      <c r="N663" s="2060"/>
      <c r="O663" s="2060"/>
      <c r="P663" s="2060"/>
      <c r="Q663" s="2060"/>
      <c r="R663" s="2060"/>
      <c r="S663" s="2060"/>
      <c r="T663" s="2060"/>
      <c r="U663" s="2061" t="str">
        <f t="shared" si="6"/>
        <v>3040 MOLECULAR DIAGNOSTIC LAB</v>
      </c>
      <c r="W663" s="455" t="b">
        <f>+'17HPM_DATA_INPUT'!C409='17_AUDIT_TOTALS_CK'!U663</f>
        <v>1</v>
      </c>
      <c r="X663" s="2065">
        <f>+'17HPM_DATA_INPUT'!D409-'17_AUDIT_TOTALS_CK'!C663</f>
        <v>1298</v>
      </c>
      <c r="Y663" s="2065">
        <f>+'17HPM_DATA_INPUT'!E409-'17_AUDIT_TOTALS_CK'!D663</f>
        <v>954</v>
      </c>
      <c r="Z663" s="2065">
        <f>+'17HPM_DATA_INPUT'!F409-'17_AUDIT_TOTALS_CK'!E663</f>
        <v>1819</v>
      </c>
      <c r="AA663" s="2065">
        <f>+'17HPM_DATA_INPUT'!G409-'17_AUDIT_TOTALS_CK'!F663</f>
        <v>1223</v>
      </c>
      <c r="AB663" s="2065">
        <f>+'17HPM_DATA_INPUT'!H409-'17_AUDIT_TOTALS_CK'!G663</f>
        <v>1147384</v>
      </c>
      <c r="AC663" s="2065">
        <f>+'17HPM_DATA_INPUT'!I409-'17_AUDIT_TOTALS_CK'!H663</f>
        <v>712994</v>
      </c>
      <c r="AD663" s="2065">
        <f>+'17HPM_DATA_INPUT'!J409-'17_AUDIT_TOTALS_CK'!I663</f>
        <v>261447</v>
      </c>
      <c r="AE663" s="2065">
        <f>+'17HPM_DATA_INPUT'!K409-'17_AUDIT_TOTALS_CK'!J663</f>
        <v>155812</v>
      </c>
      <c r="AF663" s="2065">
        <f>+'17HPM_DATA_INPUT'!L409-'17_AUDIT_TOTALS_CK'!K663</f>
        <v>344421</v>
      </c>
      <c r="AG663" s="2065">
        <f>+'17HPM_DATA_INPUT'!M409-'17_AUDIT_TOTALS_CK'!L663</f>
        <v>285377</v>
      </c>
      <c r="AH663" s="2065">
        <f>+'17HPM_DATA_INPUT'!N409-'17_AUDIT_TOTALS_CK'!M663</f>
        <v>-82973</v>
      </c>
      <c r="AI663" s="2065">
        <f>+'17HPM_DATA_INPUT'!O409-'17_AUDIT_TOTALS_CK'!N663</f>
        <v>-129565</v>
      </c>
      <c r="AJ663" s="2065">
        <f>+'17HPM_DATA_INPUT'!P409-'17_AUDIT_TOTALS_CK'!O663</f>
        <v>66661</v>
      </c>
      <c r="AK663" s="2065">
        <f>+'17HPM_DATA_INPUT'!Q409-'17_AUDIT_TOTALS_CK'!P663</f>
        <v>4128</v>
      </c>
      <c r="AL663" s="2065">
        <f>+'17HPM_DATA_INPUT'!R409-'17_AUDIT_TOTALS_CK'!Q663</f>
        <v>144951</v>
      </c>
      <c r="AM663" s="2065">
        <f>+'17HPM_DATA_INPUT'!S409-'17_AUDIT_TOTALS_CK'!R663</f>
        <v>100305</v>
      </c>
      <c r="AN663" s="2065">
        <f>+'17HPM_DATA_INPUT'!T409-'17_AUDIT_TOTALS_CK'!S663</f>
        <v>-294586</v>
      </c>
      <c r="AO663" s="2065">
        <f>+'17HPM_DATA_INPUT'!U409-'17_AUDIT_TOTALS_CK'!T663</f>
        <v>-233997</v>
      </c>
      <c r="AQ663" s="2435" t="str">
        <f>'Departmental PL'!D679</f>
        <v>3040 MOLECULAR DIAGNOSTIC LAB</v>
      </c>
      <c r="AR663" s="456">
        <f>+C663-'Departmental PL'!F679</f>
        <v>-2114.3342495876855</v>
      </c>
      <c r="AS663" s="456">
        <f>+D663-'Departmental PL'!G679</f>
        <v>-1737.9493049877351</v>
      </c>
      <c r="AT663" s="456">
        <f>+E663-'Departmental PL'!H679</f>
        <v>-3013</v>
      </c>
      <c r="AU663" s="456">
        <f>+F663-'Departmental PL'!I679</f>
        <v>-2272</v>
      </c>
      <c r="AV663" s="456">
        <f>+G663-'Departmental PL'!J679</f>
        <v>-1848014</v>
      </c>
      <c r="AW663" s="456">
        <f>+H663-'Departmental PL'!K679</f>
        <v>-1287547</v>
      </c>
      <c r="AX663" s="456">
        <f>+I663-'Departmental PL'!L679</f>
        <v>-360648</v>
      </c>
      <c r="AY663" s="456">
        <f>+J663-'Departmental PL'!M679</f>
        <v>-259581</v>
      </c>
      <c r="AZ663" s="456">
        <f>+K663-'Departmental PL'!N679</f>
        <v>-553922.35743703623</v>
      </c>
      <c r="BA663" s="456">
        <f>+L663-'Departmental PL'!O679</f>
        <v>-513027.04829999997</v>
      </c>
      <c r="BB663" s="456">
        <f>+M663-'Departmental PL'!P679</f>
        <v>193274.35743703623</v>
      </c>
      <c r="BC663" s="456">
        <f>+N663-'Departmental PL'!Q679</f>
        <v>253446.04829999997</v>
      </c>
      <c r="BD663" s="456">
        <f>+O663-'Departmental PL'!R679</f>
        <v>-107209.28665324795</v>
      </c>
      <c r="BE663" s="456">
        <f>+P663-'Departmental PL'!S679</f>
        <v>-7420.9183999999996</v>
      </c>
      <c r="BF663" s="456">
        <f>+Q663-'Departmental PL'!T679</f>
        <v>-233119.99575616943</v>
      </c>
      <c r="BG663" s="456">
        <f>+R663-'Departmental PL'!U679</f>
        <v>-180320.50880000001</v>
      </c>
      <c r="BH663" s="456">
        <f>+S663-'Departmental PL'!V679</f>
        <v>533603.63984645368</v>
      </c>
      <c r="BI663" s="456">
        <f>+T663-'Departmental PL'!W679</f>
        <v>441187.47549999994</v>
      </c>
    </row>
    <row r="664" spans="1:61" ht="20.25" hidden="1" customHeight="1" x14ac:dyDescent="0.25">
      <c r="A664" s="2067" t="s">
        <v>1681</v>
      </c>
      <c r="B664" s="2058" t="s">
        <v>2501</v>
      </c>
      <c r="C664" s="2060"/>
      <c r="D664" s="2060"/>
      <c r="E664" s="2060"/>
      <c r="F664" s="2060"/>
      <c r="G664" s="2060"/>
      <c r="H664" s="2060"/>
      <c r="I664" s="2060"/>
      <c r="J664" s="2060"/>
      <c r="K664" s="2060"/>
      <c r="L664" s="2060"/>
      <c r="M664" s="2060"/>
      <c r="N664" s="2060"/>
      <c r="O664" s="2060"/>
      <c r="P664" s="2060"/>
      <c r="Q664" s="2060"/>
      <c r="R664" s="2060"/>
      <c r="S664" s="2060"/>
      <c r="T664" s="2060"/>
      <c r="U664" s="2061" t="str">
        <f t="shared" si="6"/>
        <v>3060 CLINICAL CHEM</v>
      </c>
      <c r="W664" s="455" t="b">
        <f>+'17HPM_DATA_INPUT'!C410='17_AUDIT_TOTALS_CK'!U664</f>
        <v>1</v>
      </c>
      <c r="X664" s="2065">
        <f>+'17HPM_DATA_INPUT'!D410-'17_AUDIT_TOTALS_CK'!C664</f>
        <v>92787</v>
      </c>
      <c r="Y664" s="2065">
        <f>+'17HPM_DATA_INPUT'!E410-'17_AUDIT_TOTALS_CK'!D664</f>
        <v>89270</v>
      </c>
      <c r="Z664" s="2065">
        <f>+'17HPM_DATA_INPUT'!F410-'17_AUDIT_TOTALS_CK'!E664</f>
        <v>458445</v>
      </c>
      <c r="AA664" s="2065">
        <f>+'17HPM_DATA_INPUT'!G410-'17_AUDIT_TOTALS_CK'!F664</f>
        <v>437129</v>
      </c>
      <c r="AB664" s="2065">
        <f>+'17HPM_DATA_INPUT'!H410-'17_AUDIT_TOTALS_CK'!G664</f>
        <v>16503397</v>
      </c>
      <c r="AC664" s="2065">
        <f>+'17HPM_DATA_INPUT'!I410-'17_AUDIT_TOTALS_CK'!H664</f>
        <v>15937651</v>
      </c>
      <c r="AD664" s="2065">
        <f>+'17HPM_DATA_INPUT'!J410-'17_AUDIT_TOTALS_CK'!I664</f>
        <v>4502829</v>
      </c>
      <c r="AE664" s="2065">
        <f>+'17HPM_DATA_INPUT'!K410-'17_AUDIT_TOTALS_CK'!J664</f>
        <v>4482619</v>
      </c>
      <c r="AF664" s="2065">
        <f>+'17HPM_DATA_INPUT'!L410-'17_AUDIT_TOTALS_CK'!K664</f>
        <v>1640772</v>
      </c>
      <c r="AG664" s="2065">
        <f>+'17HPM_DATA_INPUT'!M410-'17_AUDIT_TOTALS_CK'!L664</f>
        <v>1560677</v>
      </c>
      <c r="AH664" s="2065">
        <f>+'17HPM_DATA_INPUT'!N410-'17_AUDIT_TOTALS_CK'!M664</f>
        <v>2862057</v>
      </c>
      <c r="AI664" s="2065">
        <f>+'17HPM_DATA_INPUT'!O410-'17_AUDIT_TOTALS_CK'!N664</f>
        <v>2921943</v>
      </c>
      <c r="AJ664" s="2065">
        <f>+'17HPM_DATA_INPUT'!P410-'17_AUDIT_TOTALS_CK'!O664</f>
        <v>781805</v>
      </c>
      <c r="AK664" s="2065">
        <f>+'17HPM_DATA_INPUT'!Q410-'17_AUDIT_TOTALS_CK'!P664</f>
        <v>1217586</v>
      </c>
      <c r="AL664" s="2065">
        <f>+'17HPM_DATA_INPUT'!R410-'17_AUDIT_TOTALS_CK'!Q664</f>
        <v>630967</v>
      </c>
      <c r="AM664" s="2065">
        <f>+'17HPM_DATA_INPUT'!S410-'17_AUDIT_TOTALS_CK'!R664</f>
        <v>656999</v>
      </c>
      <c r="AN664" s="2065">
        <f>+'17HPM_DATA_INPUT'!T410-'17_AUDIT_TOTALS_CK'!S664</f>
        <v>1449285</v>
      </c>
      <c r="AO664" s="2065">
        <f>+'17HPM_DATA_INPUT'!U410-'17_AUDIT_TOTALS_CK'!T664</f>
        <v>1047357</v>
      </c>
      <c r="AQ664" s="2435" t="str">
        <f>'Departmental PL'!D680</f>
        <v>3060 CLINICAL CHEM</v>
      </c>
      <c r="AR664" s="456">
        <f>+C664-'Departmental PL'!F680</f>
        <v>-115392.30105683343</v>
      </c>
      <c r="AS664" s="456">
        <f>+D664-'Departmental PL'!G680</f>
        <v>-105696.34657046318</v>
      </c>
      <c r="AT664" s="456">
        <f>+E664-'Departmental PL'!H680</f>
        <v>-592439</v>
      </c>
      <c r="AU664" s="456">
        <f>+F664-'Departmental PL'!I680</f>
        <v>-532682</v>
      </c>
      <c r="AV664" s="456">
        <f>+G664-'Departmental PL'!J680</f>
        <v>-21881781</v>
      </c>
      <c r="AW664" s="456">
        <f>+H664-'Departmental PL'!K680</f>
        <v>-19715013</v>
      </c>
      <c r="AX664" s="456">
        <f>+I664-'Departmental PL'!L680</f>
        <v>-5289923.71</v>
      </c>
      <c r="AY664" s="456">
        <f>+J664-'Departmental PL'!M680</f>
        <v>-5218012.03</v>
      </c>
      <c r="AZ664" s="456">
        <f>+K664-'Departmental PL'!N680</f>
        <v>-2176422.4162107552</v>
      </c>
      <c r="BA664" s="456">
        <f>+L664-'Departmental PL'!O680</f>
        <v>-2003156.2760000003</v>
      </c>
      <c r="BB664" s="456">
        <f>+M664-'Departmental PL'!P680</f>
        <v>-3113501.2937892447</v>
      </c>
      <c r="BC664" s="456">
        <f>+N664-'Departmental PL'!Q680</f>
        <v>-3214855.7539999997</v>
      </c>
      <c r="BD664" s="456">
        <f>+O664-'Departmental PL'!R680</f>
        <v>-1037035.0356012406</v>
      </c>
      <c r="BE664" s="456">
        <f>+P664-'Departmental PL'!S680</f>
        <v>-1562793.3571000001</v>
      </c>
      <c r="BF664" s="456">
        <f>+Q664-'Departmental PL'!T680</f>
        <v>-836953.92298201832</v>
      </c>
      <c r="BG664" s="456">
        <f>+R664-'Departmental PL'!U680</f>
        <v>-843269.71640000015</v>
      </c>
      <c r="BH664" s="456">
        <f>+S664-'Departmental PL'!V680</f>
        <v>-1239512.3352059857</v>
      </c>
      <c r="BI664" s="456">
        <f>+T664-'Departmental PL'!W680</f>
        <v>-808792.68049999943</v>
      </c>
    </row>
    <row r="665" spans="1:61" ht="20.25" hidden="1" customHeight="1" x14ac:dyDescent="0.25">
      <c r="A665" s="2067" t="s">
        <v>1682</v>
      </c>
      <c r="B665" s="2058" t="s">
        <v>2502</v>
      </c>
      <c r="C665" s="2060"/>
      <c r="D665" s="2060"/>
      <c r="E665" s="2060"/>
      <c r="F665" s="2060"/>
      <c r="G665" s="2060"/>
      <c r="H665" s="2060"/>
      <c r="I665" s="2060"/>
      <c r="J665" s="2060"/>
      <c r="K665" s="2060"/>
      <c r="L665" s="2060"/>
      <c r="M665" s="2060"/>
      <c r="N665" s="2060"/>
      <c r="O665" s="2060"/>
      <c r="P665" s="2060"/>
      <c r="Q665" s="2060"/>
      <c r="R665" s="2060"/>
      <c r="S665" s="2060"/>
      <c r="T665" s="2060"/>
      <c r="U665" s="2061" t="str">
        <f t="shared" si="6"/>
        <v>3070 OP LAB - RIDGELAND</v>
      </c>
      <c r="W665" s="455" t="b">
        <f>+'17HPM_DATA_INPUT'!C411='17_AUDIT_TOTALS_CK'!U665</f>
        <v>1</v>
      </c>
      <c r="X665" s="2065">
        <f>+'17HPM_DATA_INPUT'!D411-'17_AUDIT_TOTALS_CK'!C665</f>
        <v>13722</v>
      </c>
      <c r="Y665" s="2065">
        <f>+'17HPM_DATA_INPUT'!E411-'17_AUDIT_TOTALS_CK'!D665</f>
        <v>12198</v>
      </c>
      <c r="Z665" s="2065">
        <f>+'17HPM_DATA_INPUT'!F411-'17_AUDIT_TOTALS_CK'!E665</f>
        <v>33855</v>
      </c>
      <c r="AA665" s="2065">
        <f>+'17HPM_DATA_INPUT'!G411-'17_AUDIT_TOTALS_CK'!F665</f>
        <v>28621</v>
      </c>
      <c r="AB665" s="2065">
        <f>+'17HPM_DATA_INPUT'!H411-'17_AUDIT_TOTALS_CK'!G665</f>
        <v>1330384</v>
      </c>
      <c r="AC665" s="2065">
        <f>+'17HPM_DATA_INPUT'!I411-'17_AUDIT_TOTALS_CK'!H665</f>
        <v>1173584</v>
      </c>
      <c r="AD665" s="2065">
        <f>+'17HPM_DATA_INPUT'!J411-'17_AUDIT_TOTALS_CK'!I665</f>
        <v>352171</v>
      </c>
      <c r="AE665" s="2065">
        <f>+'17HPM_DATA_INPUT'!K411-'17_AUDIT_TOTALS_CK'!J665</f>
        <v>284050</v>
      </c>
      <c r="AF665" s="2065">
        <f>+'17HPM_DATA_INPUT'!L411-'17_AUDIT_TOTALS_CK'!K665</f>
        <v>88502</v>
      </c>
      <c r="AG665" s="2065">
        <f>+'17HPM_DATA_INPUT'!M411-'17_AUDIT_TOTALS_CK'!L665</f>
        <v>89562</v>
      </c>
      <c r="AH665" s="2065">
        <f>+'17HPM_DATA_INPUT'!N411-'17_AUDIT_TOTALS_CK'!M665</f>
        <v>263669</v>
      </c>
      <c r="AI665" s="2065">
        <f>+'17HPM_DATA_INPUT'!O411-'17_AUDIT_TOTALS_CK'!N665</f>
        <v>194488</v>
      </c>
      <c r="AJ665" s="2065">
        <f>+'17HPM_DATA_INPUT'!P411-'17_AUDIT_TOTALS_CK'!O665</f>
        <v>90962</v>
      </c>
      <c r="AK665" s="2065">
        <f>+'17HPM_DATA_INPUT'!Q411-'17_AUDIT_TOTALS_CK'!P665</f>
        <v>79644</v>
      </c>
      <c r="AL665" s="2065">
        <f>+'17HPM_DATA_INPUT'!R411-'17_AUDIT_TOTALS_CK'!Q665</f>
        <v>43347</v>
      </c>
      <c r="AM665" s="2065">
        <f>+'17HPM_DATA_INPUT'!S411-'17_AUDIT_TOTALS_CK'!R665</f>
        <v>38255</v>
      </c>
      <c r="AN665" s="2065">
        <f>+'17HPM_DATA_INPUT'!T411-'17_AUDIT_TOTALS_CK'!S665</f>
        <v>129359</v>
      </c>
      <c r="AO665" s="2065">
        <f>+'17HPM_DATA_INPUT'!U411-'17_AUDIT_TOTALS_CK'!T665</f>
        <v>76589</v>
      </c>
      <c r="AQ665" s="2435" t="str">
        <f>'Departmental PL'!D681</f>
        <v>3070 OP LAB - RIDGELAND</v>
      </c>
      <c r="AR665" s="456">
        <f>+C665-'Departmental PL'!F681</f>
        <v>-23494.187859991136</v>
      </c>
      <c r="AS665" s="456">
        <f>+D665-'Departmental PL'!G681</f>
        <v>-12198</v>
      </c>
      <c r="AT665" s="456">
        <f>+E665-'Departmental PL'!H681</f>
        <v>-79337</v>
      </c>
      <c r="AU665" s="456">
        <f>+F665-'Departmental PL'!I681</f>
        <v>-36656</v>
      </c>
      <c r="AV665" s="456">
        <f>+G665-'Departmental PL'!J681</f>
        <v>-3425394</v>
      </c>
      <c r="AW665" s="456">
        <f>+H665-'Departmental PL'!K681</f>
        <v>-1513474</v>
      </c>
      <c r="AX665" s="456">
        <f>+I665-'Departmental PL'!L681</f>
        <v>-485514</v>
      </c>
      <c r="AY665" s="456">
        <f>+J665-'Departmental PL'!M681</f>
        <v>-284050</v>
      </c>
      <c r="AZ665" s="456">
        <f>+K665-'Departmental PL'!N681</f>
        <v>-227773.46501050235</v>
      </c>
      <c r="BA665" s="456">
        <f>+L665-'Departmental PL'!O681</f>
        <v>-150514.88410000002</v>
      </c>
      <c r="BB665" s="456">
        <f>+M665-'Departmental PL'!P681</f>
        <v>-257740.53498949765</v>
      </c>
      <c r="BC665" s="456">
        <f>+N665-'Departmental PL'!Q681</f>
        <v>-133535.11589999998</v>
      </c>
      <c r="BD665" s="456">
        <f>+O665-'Departmental PL'!R681</f>
        <v>-234105.99408348929</v>
      </c>
      <c r="BE665" s="456">
        <f>+P665-'Departmental PL'!S681</f>
        <v>-133846.67350000003</v>
      </c>
      <c r="BF665" s="456">
        <f>+Q665-'Departmental PL'!T681</f>
        <v>-111561.05211437654</v>
      </c>
      <c r="BG665" s="456">
        <f>+R665-'Departmental PL'!U681</f>
        <v>-64290.559000000008</v>
      </c>
      <c r="BH665" s="456">
        <f>+S665-'Departmental PL'!V681</f>
        <v>87926.511208368174</v>
      </c>
      <c r="BI665" s="456">
        <f>+T665-'Departmental PL'!W681</f>
        <v>64602.116600000067</v>
      </c>
    </row>
    <row r="666" spans="1:61" ht="20.25" hidden="1" customHeight="1" x14ac:dyDescent="0.25">
      <c r="A666" s="2067" t="s">
        <v>1683</v>
      </c>
      <c r="B666" s="2058" t="s">
        <v>2503</v>
      </c>
      <c r="C666" s="2060"/>
      <c r="D666" s="2060"/>
      <c r="E666" s="2060"/>
      <c r="F666" s="2060"/>
      <c r="G666" s="2060"/>
      <c r="H666" s="2060"/>
      <c r="I666" s="2060"/>
      <c r="J666" s="2060"/>
      <c r="K666" s="2060"/>
      <c r="L666" s="2060"/>
      <c r="M666" s="2060"/>
      <c r="N666" s="2060"/>
      <c r="O666" s="2060"/>
      <c r="P666" s="2060"/>
      <c r="Q666" s="2060"/>
      <c r="R666" s="2060"/>
      <c r="S666" s="2060"/>
      <c r="T666" s="2060"/>
      <c r="U666" s="2061" t="str">
        <f t="shared" si="6"/>
        <v>3150 POINT-OF-CARE TESTING</v>
      </c>
      <c r="W666" s="455" t="b">
        <f>+'17HPM_DATA_INPUT'!C412='17_AUDIT_TOTALS_CK'!U666</f>
        <v>1</v>
      </c>
      <c r="X666" s="2065">
        <f>+'17HPM_DATA_INPUT'!D412-'17_AUDIT_TOTALS_CK'!C666</f>
        <v>6382</v>
      </c>
      <c r="Y666" s="2065">
        <f>+'17HPM_DATA_INPUT'!E412-'17_AUDIT_TOTALS_CK'!D666</f>
        <v>6819</v>
      </c>
      <c r="Z666" s="2065">
        <f>+'17HPM_DATA_INPUT'!F412-'17_AUDIT_TOTALS_CK'!E666</f>
        <v>6239</v>
      </c>
      <c r="AA666" s="2065">
        <f>+'17HPM_DATA_INPUT'!G412-'17_AUDIT_TOTALS_CK'!F666</f>
        <v>6689</v>
      </c>
      <c r="AB666" s="2065">
        <f>+'17HPM_DATA_INPUT'!H412-'17_AUDIT_TOTALS_CK'!G666</f>
        <v>201888</v>
      </c>
      <c r="AC666" s="2065">
        <f>+'17HPM_DATA_INPUT'!I412-'17_AUDIT_TOTALS_CK'!H666</f>
        <v>189322</v>
      </c>
      <c r="AD666" s="2065">
        <f>+'17HPM_DATA_INPUT'!J412-'17_AUDIT_TOTALS_CK'!I666</f>
        <v>31739</v>
      </c>
      <c r="AE666" s="2065">
        <f>+'17HPM_DATA_INPUT'!K412-'17_AUDIT_TOTALS_CK'!J666</f>
        <v>30611</v>
      </c>
      <c r="AF666" s="2065">
        <f>+'17HPM_DATA_INPUT'!L412-'17_AUDIT_TOTALS_CK'!K666</f>
        <v>190722</v>
      </c>
      <c r="AG666" s="2065">
        <f>+'17HPM_DATA_INPUT'!M412-'17_AUDIT_TOTALS_CK'!L666</f>
        <v>205632</v>
      </c>
      <c r="AH666" s="2065">
        <f>+'17HPM_DATA_INPUT'!N412-'17_AUDIT_TOTALS_CK'!M666</f>
        <v>-158983</v>
      </c>
      <c r="AI666" s="2065">
        <f>+'17HPM_DATA_INPUT'!O412-'17_AUDIT_TOTALS_CK'!N666</f>
        <v>-175021</v>
      </c>
      <c r="AJ666" s="2065">
        <f>+'17HPM_DATA_INPUT'!P412-'17_AUDIT_TOTALS_CK'!O666</f>
        <v>0</v>
      </c>
      <c r="AK666" s="2065">
        <f>+'17HPM_DATA_INPUT'!Q412-'17_AUDIT_TOTALS_CK'!P666</f>
        <v>0</v>
      </c>
      <c r="AL666" s="2065">
        <f>+'17HPM_DATA_INPUT'!R412-'17_AUDIT_TOTALS_CK'!Q666</f>
        <v>58234</v>
      </c>
      <c r="AM666" s="2065">
        <f>+'17HPM_DATA_INPUT'!S412-'17_AUDIT_TOTALS_CK'!R666</f>
        <v>60622</v>
      </c>
      <c r="AN666" s="2065">
        <f>+'17HPM_DATA_INPUT'!T412-'17_AUDIT_TOTALS_CK'!S666</f>
        <v>-217217</v>
      </c>
      <c r="AO666" s="2065">
        <f>+'17HPM_DATA_INPUT'!U412-'17_AUDIT_TOTALS_CK'!T666</f>
        <v>-235643</v>
      </c>
      <c r="AQ666" s="2435" t="str">
        <f>'Departmental PL'!D682</f>
        <v>3150 POINT-OF-CARE TESTING</v>
      </c>
      <c r="AR666" s="456">
        <f>+C666-'Departmental PL'!F682</f>
        <v>-6382</v>
      </c>
      <c r="AS666" s="456">
        <f>+D666-'Departmental PL'!G682</f>
        <v>-6819</v>
      </c>
      <c r="AT666" s="456">
        <f>+E666-'Departmental PL'!H682</f>
        <v>-6312</v>
      </c>
      <c r="AU666" s="456">
        <f>+F666-'Departmental PL'!I682</f>
        <v>-6724</v>
      </c>
      <c r="AV666" s="456">
        <f>+G666-'Departmental PL'!J682</f>
        <v>-204799</v>
      </c>
      <c r="AW666" s="456">
        <f>+H666-'Departmental PL'!K682</f>
        <v>-190349</v>
      </c>
      <c r="AX666" s="456">
        <f>+I666-'Departmental PL'!L682</f>
        <v>-62930.380000000005</v>
      </c>
      <c r="AY666" s="456">
        <f>+J666-'Departmental PL'!M682</f>
        <v>-61391.520000000004</v>
      </c>
      <c r="AZ666" s="456">
        <f>+K666-'Departmental PL'!N682</f>
        <v>-193481</v>
      </c>
      <c r="BA666" s="456">
        <f>+L666-'Departmental PL'!O682</f>
        <v>-206849</v>
      </c>
      <c r="BB666" s="456">
        <f>+M666-'Departmental PL'!P682</f>
        <v>130550.62</v>
      </c>
      <c r="BC666" s="456">
        <f>+N666-'Departmental PL'!Q682</f>
        <v>145457.47999999998</v>
      </c>
      <c r="BD666" s="456">
        <f>+O666-'Departmental PL'!R682</f>
        <v>0</v>
      </c>
      <c r="BE666" s="456">
        <f>+P666-'Departmental PL'!S682</f>
        <v>0</v>
      </c>
      <c r="BF666" s="456">
        <f>+Q666-'Departmental PL'!T682</f>
        <v>-59076</v>
      </c>
      <c r="BG666" s="456">
        <f>+R666-'Departmental PL'!U682</f>
        <v>-60981</v>
      </c>
      <c r="BH666" s="456">
        <f>+S666-'Departmental PL'!V682</f>
        <v>189626.62</v>
      </c>
      <c r="BI666" s="456">
        <f>+T666-'Departmental PL'!W682</f>
        <v>206438.47999999998</v>
      </c>
    </row>
    <row r="667" spans="1:61" ht="20.25" hidden="1" customHeight="1" x14ac:dyDescent="0.25">
      <c r="A667" s="2067" t="s">
        <v>1684</v>
      </c>
      <c r="B667" s="2058" t="s">
        <v>2504</v>
      </c>
      <c r="C667" s="2060"/>
      <c r="D667" s="2060"/>
      <c r="E667" s="2060"/>
      <c r="F667" s="2060"/>
      <c r="G667" s="2060"/>
      <c r="H667" s="2060"/>
      <c r="I667" s="2060"/>
      <c r="J667" s="2060"/>
      <c r="K667" s="2060"/>
      <c r="L667" s="2060"/>
      <c r="M667" s="2060"/>
      <c r="N667" s="2060"/>
      <c r="O667" s="2060"/>
      <c r="P667" s="2060"/>
      <c r="Q667" s="2060"/>
      <c r="R667" s="2060"/>
      <c r="S667" s="2060"/>
      <c r="T667" s="2060"/>
      <c r="U667" s="2061" t="str">
        <f t="shared" si="6"/>
        <v>3160 REFERENCE LAB</v>
      </c>
      <c r="W667" s="455" t="b">
        <f>+'17HPM_DATA_INPUT'!C413='17_AUDIT_TOTALS_CK'!U667</f>
        <v>1</v>
      </c>
      <c r="X667" s="2065">
        <f>+'17HPM_DATA_INPUT'!D413-'17_AUDIT_TOTALS_CK'!C667</f>
        <v>6454</v>
      </c>
      <c r="Y667" s="2065">
        <f>+'17HPM_DATA_INPUT'!E413-'17_AUDIT_TOTALS_CK'!D667</f>
        <v>4932</v>
      </c>
      <c r="Z667" s="2065">
        <f>+'17HPM_DATA_INPUT'!F413-'17_AUDIT_TOTALS_CK'!E667</f>
        <v>11370</v>
      </c>
      <c r="AA667" s="2065">
        <f>+'17HPM_DATA_INPUT'!G413-'17_AUDIT_TOTALS_CK'!F667</f>
        <v>9443</v>
      </c>
      <c r="AB667" s="2065">
        <f>+'17HPM_DATA_INPUT'!H413-'17_AUDIT_TOTALS_CK'!G667</f>
        <v>1779841</v>
      </c>
      <c r="AC667" s="2065">
        <f>+'17HPM_DATA_INPUT'!I413-'17_AUDIT_TOTALS_CK'!H667</f>
        <v>1504749</v>
      </c>
      <c r="AD667" s="2065">
        <f>+'17HPM_DATA_INPUT'!J413-'17_AUDIT_TOTALS_CK'!I667</f>
        <v>373030</v>
      </c>
      <c r="AE667" s="2065">
        <f>+'17HPM_DATA_INPUT'!K413-'17_AUDIT_TOTALS_CK'!J667</f>
        <v>344026</v>
      </c>
      <c r="AF667" s="2065">
        <f>+'17HPM_DATA_INPUT'!L413-'17_AUDIT_TOTALS_CK'!K667</f>
        <v>875589</v>
      </c>
      <c r="AG667" s="2065">
        <f>+'17HPM_DATA_INPUT'!M413-'17_AUDIT_TOTALS_CK'!L667</f>
        <v>767330</v>
      </c>
      <c r="AH667" s="2065">
        <f>+'17HPM_DATA_INPUT'!N413-'17_AUDIT_TOTALS_CK'!M667</f>
        <v>-502558</v>
      </c>
      <c r="AI667" s="2065">
        <f>+'17HPM_DATA_INPUT'!O413-'17_AUDIT_TOTALS_CK'!N667</f>
        <v>-423304</v>
      </c>
      <c r="AJ667" s="2065">
        <f>+'17HPM_DATA_INPUT'!P413-'17_AUDIT_TOTALS_CK'!O667</f>
        <v>30546</v>
      </c>
      <c r="AK667" s="2065">
        <f>+'17HPM_DATA_INPUT'!Q413-'17_AUDIT_TOTALS_CK'!P667</f>
        <v>37150</v>
      </c>
      <c r="AL667" s="2065">
        <f>+'17HPM_DATA_INPUT'!R413-'17_AUDIT_TOTALS_CK'!Q667</f>
        <v>112842</v>
      </c>
      <c r="AM667" s="2065">
        <f>+'17HPM_DATA_INPUT'!S413-'17_AUDIT_TOTALS_CK'!R667</f>
        <v>98508</v>
      </c>
      <c r="AN667" s="2065">
        <f>+'17HPM_DATA_INPUT'!T413-'17_AUDIT_TOTALS_CK'!S667</f>
        <v>-645946</v>
      </c>
      <c r="AO667" s="2065">
        <f>+'17HPM_DATA_INPUT'!U413-'17_AUDIT_TOTALS_CK'!T667</f>
        <v>-558962</v>
      </c>
      <c r="AQ667" s="2435" t="str">
        <f>'Departmental PL'!D683</f>
        <v>3160 REFERENCE LAB</v>
      </c>
      <c r="AR667" s="456">
        <f>+C667-'Departmental PL'!F683</f>
        <v>-20643.150219876869</v>
      </c>
      <c r="AS667" s="456">
        <f>+D667-'Departmental PL'!G683</f>
        <v>-9262.3200254156509</v>
      </c>
      <c r="AT667" s="456">
        <f>+E667-'Departmental PL'!H683</f>
        <v>-39451</v>
      </c>
      <c r="AU667" s="456">
        <f>+F667-'Departmental PL'!I683</f>
        <v>-17979</v>
      </c>
      <c r="AV667" s="456">
        <f>+G667-'Departmental PL'!J683</f>
        <v>-5381613</v>
      </c>
      <c r="AW667" s="456">
        <f>+H667-'Departmental PL'!K683</f>
        <v>-2687496</v>
      </c>
      <c r="AX667" s="456">
        <f>+I667-'Departmental PL'!L683</f>
        <v>-799270</v>
      </c>
      <c r="AY667" s="456">
        <f>+J667-'Departmental PL'!M683</f>
        <v>-526672</v>
      </c>
      <c r="AZ667" s="456">
        <f>+K667-'Departmental PL'!N683</f>
        <v>-2452056.1556677632</v>
      </c>
      <c r="BA667" s="456">
        <f>+L667-'Departmental PL'!O683</f>
        <v>-1648880.6488000001</v>
      </c>
      <c r="BB667" s="456">
        <f>+M667-'Departmental PL'!P683</f>
        <v>1652786.1556677632</v>
      </c>
      <c r="BC667" s="456">
        <f>+N667-'Departmental PL'!Q683</f>
        <v>1122208.6488000001</v>
      </c>
      <c r="BD667" s="456">
        <f>+O667-'Departmental PL'!R683</f>
        <v>-85542.197988474363</v>
      </c>
      <c r="BE667" s="456">
        <f>+P667-'Departmental PL'!S683</f>
        <v>-79829.268799999991</v>
      </c>
      <c r="BF667" s="456">
        <f>+Q667-'Departmental PL'!T683</f>
        <v>-316009.26842771412</v>
      </c>
      <c r="BG667" s="456">
        <f>+R667-'Departmental PL'!U683</f>
        <v>-211679.98560000001</v>
      </c>
      <c r="BH667" s="456">
        <f>+S667-'Departmental PL'!V683</f>
        <v>2054337.6220839517</v>
      </c>
      <c r="BI667" s="456">
        <f>+T667-'Departmental PL'!W683</f>
        <v>1413717.9032000001</v>
      </c>
    </row>
    <row r="668" spans="1:61" ht="20.25" hidden="1" customHeight="1" x14ac:dyDescent="0.25">
      <c r="A668" s="2067" t="s">
        <v>1685</v>
      </c>
      <c r="B668" s="2058" t="s">
        <v>2505</v>
      </c>
      <c r="C668" s="2060"/>
      <c r="D668" s="2060"/>
      <c r="E668" s="2060"/>
      <c r="F668" s="2060"/>
      <c r="G668" s="2060"/>
      <c r="H668" s="2060"/>
      <c r="I668" s="2060"/>
      <c r="J668" s="2060"/>
      <c r="K668" s="2060"/>
      <c r="L668" s="2060"/>
      <c r="M668" s="2060"/>
      <c r="N668" s="2060"/>
      <c r="O668" s="2060"/>
      <c r="P668" s="2060"/>
      <c r="Q668" s="2060"/>
      <c r="R668" s="2060"/>
      <c r="S668" s="2060"/>
      <c r="T668" s="2060"/>
      <c r="U668" s="2061" t="str">
        <f t="shared" si="6"/>
        <v>3180 LSS-PHLEBOTOMY</v>
      </c>
      <c r="W668" s="455" t="b">
        <f>+'17HPM_DATA_INPUT'!C414='17_AUDIT_TOTALS_CK'!U668</f>
        <v>1</v>
      </c>
      <c r="X668" s="2065">
        <f>+'17HPM_DATA_INPUT'!D414-'17_AUDIT_TOTALS_CK'!C668</f>
        <v>69741</v>
      </c>
      <c r="Y668" s="2065">
        <f>+'17HPM_DATA_INPUT'!E414-'17_AUDIT_TOTALS_CK'!D668</f>
        <v>64894</v>
      </c>
      <c r="Z668" s="2065">
        <f>+'17HPM_DATA_INPUT'!F414-'17_AUDIT_TOTALS_CK'!E668</f>
        <v>82024</v>
      </c>
      <c r="AA668" s="2065">
        <f>+'17HPM_DATA_INPUT'!G414-'17_AUDIT_TOTALS_CK'!F668</f>
        <v>73469</v>
      </c>
      <c r="AB668" s="2065">
        <f>+'17HPM_DATA_INPUT'!H414-'17_AUDIT_TOTALS_CK'!G668</f>
        <v>736469</v>
      </c>
      <c r="AC668" s="2065">
        <f>+'17HPM_DATA_INPUT'!I414-'17_AUDIT_TOTALS_CK'!H668</f>
        <v>893411</v>
      </c>
      <c r="AD668" s="2065">
        <f>+'17HPM_DATA_INPUT'!J414-'17_AUDIT_TOTALS_CK'!I668</f>
        <v>159820</v>
      </c>
      <c r="AE668" s="2065">
        <f>+'17HPM_DATA_INPUT'!K414-'17_AUDIT_TOTALS_CK'!J668</f>
        <v>190935</v>
      </c>
      <c r="AF668" s="2065">
        <f>+'17HPM_DATA_INPUT'!L414-'17_AUDIT_TOTALS_CK'!K668</f>
        <v>1020508</v>
      </c>
      <c r="AG668" s="2065">
        <f>+'17HPM_DATA_INPUT'!M414-'17_AUDIT_TOTALS_CK'!L668</f>
        <v>890366</v>
      </c>
      <c r="AH668" s="2065">
        <f>+'17HPM_DATA_INPUT'!N414-'17_AUDIT_TOTALS_CK'!M668</f>
        <v>-860688</v>
      </c>
      <c r="AI668" s="2065">
        <f>+'17HPM_DATA_INPUT'!O414-'17_AUDIT_TOTALS_CK'!N668</f>
        <v>-699431</v>
      </c>
      <c r="AJ668" s="2065">
        <f>+'17HPM_DATA_INPUT'!P414-'17_AUDIT_TOTALS_CK'!O668</f>
        <v>172028</v>
      </c>
      <c r="AK668" s="2065">
        <f>+'17HPM_DATA_INPUT'!Q414-'17_AUDIT_TOTALS_CK'!P668</f>
        <v>237739</v>
      </c>
      <c r="AL668" s="2065">
        <f>+'17HPM_DATA_INPUT'!R414-'17_AUDIT_TOTALS_CK'!Q668</f>
        <v>239445</v>
      </c>
      <c r="AM668" s="2065">
        <f>+'17HPM_DATA_INPUT'!S414-'17_AUDIT_TOTALS_CK'!R668</f>
        <v>205767</v>
      </c>
      <c r="AN668" s="2065">
        <f>+'17HPM_DATA_INPUT'!T414-'17_AUDIT_TOTALS_CK'!S668</f>
        <v>-1272161</v>
      </c>
      <c r="AO668" s="2065">
        <f>+'17HPM_DATA_INPUT'!U414-'17_AUDIT_TOTALS_CK'!T668</f>
        <v>-1142937</v>
      </c>
      <c r="AQ668" s="2435" t="str">
        <f>'Departmental PL'!D684</f>
        <v>3180 LSS-PHLEBOTOMY</v>
      </c>
      <c r="AR668" s="456">
        <f>+C668-'Departmental PL'!F684</f>
        <v>-90168.283782795275</v>
      </c>
      <c r="AS668" s="456">
        <f>+D668-'Departmental PL'!G684</f>
        <v>-80398.285916509005</v>
      </c>
      <c r="AT668" s="456">
        <f>+E668-'Departmental PL'!H684</f>
        <v>-108697</v>
      </c>
      <c r="AU668" s="456">
        <f>+F668-'Departmental PL'!I684</f>
        <v>-93571</v>
      </c>
      <c r="AV668" s="456">
        <f>+G668-'Departmental PL'!J684</f>
        <v>-968071</v>
      </c>
      <c r="AW668" s="456">
        <f>+H668-'Departmental PL'!K684</f>
        <v>-1116042</v>
      </c>
      <c r="AX668" s="456">
        <f>+I668-'Departmental PL'!L684</f>
        <v>-189065</v>
      </c>
      <c r="AY668" s="456">
        <f>+J668-'Departmental PL'!M684</f>
        <v>-227830</v>
      </c>
      <c r="AZ668" s="456">
        <f>+K668-'Departmental PL'!N684</f>
        <v>-1341976.205056523</v>
      </c>
      <c r="BA668" s="456">
        <f>+L668-'Departmental PL'!O684</f>
        <v>-1078573.2612000001</v>
      </c>
      <c r="BB668" s="456">
        <f>+M668-'Departmental PL'!P684</f>
        <v>1152911.205056523</v>
      </c>
      <c r="BC668" s="456">
        <f>+N668-'Departmental PL'!Q684</f>
        <v>850743.26120000007</v>
      </c>
      <c r="BD668" s="456">
        <f>+O668-'Departmental PL'!R684</f>
        <v>-226218.49840385944</v>
      </c>
      <c r="BE668" s="456">
        <f>+P668-'Departmental PL'!S684</f>
        <v>-287992.21400000004</v>
      </c>
      <c r="BF668" s="456">
        <f>+Q668-'Departmental PL'!T684</f>
        <v>-314872.1676007671</v>
      </c>
      <c r="BG668" s="456">
        <f>+R668-'Departmental PL'!U684</f>
        <v>-249262.93140000003</v>
      </c>
      <c r="BH668" s="456">
        <f>+S668-'Departmental PL'!V684</f>
        <v>1694001.8710611495</v>
      </c>
      <c r="BI668" s="456">
        <f>+T668-'Departmental PL'!W684</f>
        <v>1387998.4066000003</v>
      </c>
    </row>
    <row r="669" spans="1:61" ht="20.25" hidden="1" customHeight="1" x14ac:dyDescent="0.25">
      <c r="A669" s="2093" t="s">
        <v>1686</v>
      </c>
      <c r="B669" s="2058" t="s">
        <v>2506</v>
      </c>
      <c r="C669" s="2060"/>
      <c r="D669" s="2060"/>
      <c r="E669" s="2060"/>
      <c r="F669" s="2060"/>
      <c r="G669" s="2060"/>
      <c r="H669" s="2060"/>
      <c r="I669" s="2060"/>
      <c r="J669" s="2060"/>
      <c r="K669" s="2060"/>
      <c r="L669" s="2060"/>
      <c r="M669" s="2060"/>
      <c r="N669" s="2060"/>
      <c r="O669" s="2060"/>
      <c r="P669" s="2060"/>
      <c r="Q669" s="2060"/>
      <c r="R669" s="2060"/>
      <c r="S669" s="2060"/>
      <c r="T669" s="2060"/>
      <c r="U669" s="2061" t="str">
        <f t="shared" si="6"/>
        <v>3200 TOXICOLOGY LAB</v>
      </c>
      <c r="W669" s="455" t="b">
        <f>+'17HPM_DATA_INPUT'!C415='17_AUDIT_TOTALS_CK'!U669</f>
        <v>1</v>
      </c>
      <c r="X669" s="2065">
        <f>+'17HPM_DATA_INPUT'!D415-'17_AUDIT_TOTALS_CK'!C669</f>
        <v>7958</v>
      </c>
      <c r="Y669" s="2065">
        <f>+'17HPM_DATA_INPUT'!E415-'17_AUDIT_TOTALS_CK'!D669</f>
        <v>8031</v>
      </c>
      <c r="Z669" s="2065">
        <f>+'17HPM_DATA_INPUT'!F415-'17_AUDIT_TOTALS_CK'!E669</f>
        <v>9354</v>
      </c>
      <c r="AA669" s="2065">
        <f>+'17HPM_DATA_INPUT'!G415-'17_AUDIT_TOTALS_CK'!F669</f>
        <v>9722</v>
      </c>
      <c r="AB669" s="2065">
        <f>+'17HPM_DATA_INPUT'!H415-'17_AUDIT_TOTALS_CK'!G669</f>
        <v>1247816</v>
      </c>
      <c r="AC669" s="2065">
        <f>+'17HPM_DATA_INPUT'!I415-'17_AUDIT_TOTALS_CK'!H669</f>
        <v>1081099</v>
      </c>
      <c r="AD669" s="2065">
        <f>+'17HPM_DATA_INPUT'!J415-'17_AUDIT_TOTALS_CK'!I669</f>
        <v>216968</v>
      </c>
      <c r="AE669" s="2065">
        <f>+'17HPM_DATA_INPUT'!K415-'17_AUDIT_TOTALS_CK'!J669</f>
        <v>185217</v>
      </c>
      <c r="AF669" s="2065">
        <f>+'17HPM_DATA_INPUT'!L415-'17_AUDIT_TOTALS_CK'!K669</f>
        <v>109284</v>
      </c>
      <c r="AG669" s="2065">
        <f>+'17HPM_DATA_INPUT'!M415-'17_AUDIT_TOTALS_CK'!L669</f>
        <v>85936</v>
      </c>
      <c r="AH669" s="2065">
        <f>+'17HPM_DATA_INPUT'!N415-'17_AUDIT_TOTALS_CK'!M669</f>
        <v>107684</v>
      </c>
      <c r="AI669" s="2065">
        <f>+'17HPM_DATA_INPUT'!O415-'17_AUDIT_TOTALS_CK'!N669</f>
        <v>99281</v>
      </c>
      <c r="AJ669" s="2065">
        <f>+'17HPM_DATA_INPUT'!P415-'17_AUDIT_TOTALS_CK'!O669</f>
        <v>95476</v>
      </c>
      <c r="AK669" s="2065">
        <f>+'17HPM_DATA_INPUT'!Q415-'17_AUDIT_TOTALS_CK'!P669</f>
        <v>30427</v>
      </c>
      <c r="AL669" s="2065">
        <f>+'17HPM_DATA_INPUT'!R415-'17_AUDIT_TOTALS_CK'!Q669</f>
        <v>64490</v>
      </c>
      <c r="AM669" s="2065">
        <f>+'17HPM_DATA_INPUT'!S415-'17_AUDIT_TOTALS_CK'!R669</f>
        <v>43384</v>
      </c>
      <c r="AN669" s="2065">
        <f>+'17HPM_DATA_INPUT'!T415-'17_AUDIT_TOTALS_CK'!S669</f>
        <v>-52281</v>
      </c>
      <c r="AO669" s="2065">
        <f>+'17HPM_DATA_INPUT'!U415-'17_AUDIT_TOTALS_CK'!T669</f>
        <v>25470</v>
      </c>
      <c r="AQ669" s="2435" t="str">
        <f>'Departmental PL'!D685</f>
        <v>3200 TOXICOLOGY LAB</v>
      </c>
      <c r="AR669" s="456">
        <f>+C669-'Departmental PL'!F685</f>
        <v>-35161.870857387214</v>
      </c>
      <c r="AS669" s="456">
        <f>+D669-'Departmental PL'!G685</f>
        <v>-30029.92624974285</v>
      </c>
      <c r="AT669" s="456">
        <f>+E669-'Departmental PL'!H685</f>
        <v>-49919</v>
      </c>
      <c r="AU669" s="456">
        <f>+F669-'Departmental PL'!I685</f>
        <v>-39109</v>
      </c>
      <c r="AV669" s="456">
        <f>+G669-'Departmental PL'!J685</f>
        <v>-6051906</v>
      </c>
      <c r="AW669" s="456">
        <f>+H669-'Departmental PL'!K685</f>
        <v>-4565805</v>
      </c>
      <c r="AX669" s="456">
        <f>+I669-'Departmental PL'!L685</f>
        <v>-746956.75</v>
      </c>
      <c r="AY669" s="456">
        <f>+J669-'Departmental PL'!M685</f>
        <v>-747065.97</v>
      </c>
      <c r="AZ669" s="456">
        <f>+K669-'Departmental PL'!N685</f>
        <v>-444594.3847515253</v>
      </c>
      <c r="BA669" s="456">
        <f>+L669-'Departmental PL'!O685</f>
        <v>-318410.89200000005</v>
      </c>
      <c r="BB669" s="456">
        <f>+M669-'Departmental PL'!P685</f>
        <v>-302362.3652484747</v>
      </c>
      <c r="BC669" s="456">
        <f>+N669-'Departmental PL'!Q685</f>
        <v>-428655.07799999992</v>
      </c>
      <c r="BD669" s="456">
        <f>+O669-'Departmental PL'!R685</f>
        <v>-388417.74121571134</v>
      </c>
      <c r="BE669" s="456">
        <f>+P669-'Departmental PL'!S685</f>
        <v>-112738.12780000002</v>
      </c>
      <c r="BF669" s="456">
        <f>+Q669-'Departmental PL'!T685</f>
        <v>-262359.71119138313</v>
      </c>
      <c r="BG669" s="456">
        <f>+R669-'Departmental PL'!U685</f>
        <v>-160747.10600000003</v>
      </c>
      <c r="BH669" s="456">
        <f>+S669-'Departmental PL'!V685</f>
        <v>348415.08715861978</v>
      </c>
      <c r="BI669" s="456">
        <f>+T669-'Departmental PL'!W685</f>
        <v>-155169.84419999988</v>
      </c>
    </row>
    <row r="670" spans="1:61" ht="20.25" hidden="1" customHeight="1" x14ac:dyDescent="0.25">
      <c r="A670" s="2067" t="s">
        <v>1687</v>
      </c>
      <c r="B670" s="2058" t="s">
        <v>2507</v>
      </c>
      <c r="C670" s="2060"/>
      <c r="D670" s="2060"/>
      <c r="E670" s="2060"/>
      <c r="F670" s="2060"/>
      <c r="G670" s="2060"/>
      <c r="H670" s="2060"/>
      <c r="I670" s="2060"/>
      <c r="J670" s="2060"/>
      <c r="K670" s="2060"/>
      <c r="L670" s="2060"/>
      <c r="M670" s="2060"/>
      <c r="N670" s="2060"/>
      <c r="O670" s="2060"/>
      <c r="P670" s="2060"/>
      <c r="Q670" s="2060"/>
      <c r="R670" s="2060"/>
      <c r="S670" s="2060"/>
      <c r="T670" s="2060"/>
      <c r="U670" s="2061" t="str">
        <f t="shared" si="6"/>
        <v>3220 AP-AUTOPSY</v>
      </c>
      <c r="W670" s="455" t="b">
        <f>+'17HPM_DATA_INPUT'!C416='17_AUDIT_TOTALS_CK'!U670</f>
        <v>1</v>
      </c>
      <c r="X670" s="2065">
        <f>+'17HPM_DATA_INPUT'!D416-'17_AUDIT_TOTALS_CK'!C670</f>
        <v>18</v>
      </c>
      <c r="Y670" s="2065">
        <f>+'17HPM_DATA_INPUT'!E416-'17_AUDIT_TOTALS_CK'!D670</f>
        <v>20</v>
      </c>
      <c r="Z670" s="2065">
        <f>+'17HPM_DATA_INPUT'!F416-'17_AUDIT_TOTALS_CK'!E670</f>
        <v>36</v>
      </c>
      <c r="AA670" s="2065">
        <f>+'17HPM_DATA_INPUT'!G416-'17_AUDIT_TOTALS_CK'!F670</f>
        <v>40</v>
      </c>
      <c r="AB670" s="2065">
        <f>+'17HPM_DATA_INPUT'!H416-'17_AUDIT_TOTALS_CK'!G670</f>
        <v>21342</v>
      </c>
      <c r="AC670" s="2065">
        <f>+'17HPM_DATA_INPUT'!I416-'17_AUDIT_TOTALS_CK'!H670</f>
        <v>29804</v>
      </c>
      <c r="AD670" s="2065">
        <f>+'17HPM_DATA_INPUT'!J416-'17_AUDIT_TOTALS_CK'!I670</f>
        <v>4718</v>
      </c>
      <c r="AE670" s="2065">
        <f>+'17HPM_DATA_INPUT'!K416-'17_AUDIT_TOTALS_CK'!J670</f>
        <v>10752</v>
      </c>
      <c r="AF670" s="2065">
        <f>+'17HPM_DATA_INPUT'!L416-'17_AUDIT_TOTALS_CK'!K670</f>
        <v>5651</v>
      </c>
      <c r="AG670" s="2065">
        <f>+'17HPM_DATA_INPUT'!M416-'17_AUDIT_TOTALS_CK'!L670</f>
        <v>2773</v>
      </c>
      <c r="AH670" s="2065">
        <f>+'17HPM_DATA_INPUT'!N416-'17_AUDIT_TOTALS_CK'!M670</f>
        <v>-934</v>
      </c>
      <c r="AI670" s="2065">
        <f>+'17HPM_DATA_INPUT'!O416-'17_AUDIT_TOTALS_CK'!N670</f>
        <v>7979</v>
      </c>
      <c r="AJ670" s="2065">
        <f>+'17HPM_DATA_INPUT'!P416-'17_AUDIT_TOTALS_CK'!O670</f>
        <v>57</v>
      </c>
      <c r="AK670" s="2065">
        <f>+'17HPM_DATA_INPUT'!Q416-'17_AUDIT_TOTALS_CK'!P670</f>
        <v>57</v>
      </c>
      <c r="AL670" s="2065">
        <f>+'17HPM_DATA_INPUT'!R416-'17_AUDIT_TOTALS_CK'!Q670</f>
        <v>6352</v>
      </c>
      <c r="AM670" s="2065">
        <f>+'17HPM_DATA_INPUT'!S416-'17_AUDIT_TOTALS_CK'!R670</f>
        <v>2101</v>
      </c>
      <c r="AN670" s="2065">
        <f>+'17HPM_DATA_INPUT'!T416-'17_AUDIT_TOTALS_CK'!S670</f>
        <v>-7343</v>
      </c>
      <c r="AO670" s="2065">
        <f>+'17HPM_DATA_INPUT'!U416-'17_AUDIT_TOTALS_CK'!T670</f>
        <v>5820</v>
      </c>
      <c r="AQ670" s="2435" t="str">
        <f>'Departmental PL'!D686</f>
        <v>3220 AP-AUTOPSY</v>
      </c>
      <c r="AR670" s="456">
        <f>+C670-'Departmental PL'!F686</f>
        <v>-677.5</v>
      </c>
      <c r="AS670" s="456">
        <f>+D670-'Departmental PL'!G686</f>
        <v>-1573</v>
      </c>
      <c r="AT670" s="456">
        <f>+E670-'Departmental PL'!H686</f>
        <v>-1355</v>
      </c>
      <c r="AU670" s="456">
        <f>+F670-'Departmental PL'!I686</f>
        <v>-3146</v>
      </c>
      <c r="AV670" s="456">
        <f>+G670-'Departmental PL'!J686</f>
        <v>-1256533</v>
      </c>
      <c r="AW670" s="456">
        <f>+H670-'Departmental PL'!K686</f>
        <v>-3060328</v>
      </c>
      <c r="AX670" s="456">
        <f>+I670-'Departmental PL'!L686</f>
        <v>-257635</v>
      </c>
      <c r="AY670" s="456">
        <f>+J670-'Departmental PL'!M686</f>
        <v>-797196</v>
      </c>
      <c r="AZ670" s="456">
        <f>+K670-'Departmental PL'!N686</f>
        <v>-419776.71078757336</v>
      </c>
      <c r="BA670" s="456">
        <f>+L670-'Departmental PL'!O686</f>
        <v>-465373.95919999992</v>
      </c>
      <c r="BB670" s="456">
        <f>+M670-'Departmental PL'!P686</f>
        <v>162141.71078757336</v>
      </c>
      <c r="BC670" s="456">
        <f>+N670-'Departmental PL'!Q686</f>
        <v>-331822.04080000008</v>
      </c>
      <c r="BD670" s="456">
        <f>+O670-'Departmental PL'!R686</f>
        <v>-4228.5836036272322</v>
      </c>
      <c r="BE670" s="456">
        <f>+P670-'Departmental PL'!S686</f>
        <v>-9615.2959999999985</v>
      </c>
      <c r="BF670" s="456">
        <f>+Q670-'Departmental PL'!T686</f>
        <v>-471804.50485928269</v>
      </c>
      <c r="BG670" s="456">
        <f>+R670-'Departmental PL'!U686</f>
        <v>-352727.08179999993</v>
      </c>
      <c r="BH670" s="456">
        <f>+S670-'Departmental PL'!V686</f>
        <v>638174.79925048328</v>
      </c>
      <c r="BI670" s="456">
        <f>+T670-'Departmental PL'!W686</f>
        <v>30520.336999999825</v>
      </c>
    </row>
    <row r="671" spans="1:61" ht="20.25" hidden="1" customHeight="1" x14ac:dyDescent="0.25">
      <c r="A671" s="2067" t="s">
        <v>1710</v>
      </c>
      <c r="B671" s="2058" t="s">
        <v>2508</v>
      </c>
      <c r="C671" s="2060"/>
      <c r="D671" s="2060"/>
      <c r="E671" s="2060"/>
      <c r="F671" s="2060"/>
      <c r="G671" s="2060"/>
      <c r="H671" s="2060"/>
      <c r="I671" s="2060"/>
      <c r="J671" s="2060"/>
      <c r="K671" s="2060"/>
      <c r="L671" s="2060"/>
      <c r="M671" s="2060"/>
      <c r="N671" s="2060"/>
      <c r="O671" s="2060"/>
      <c r="P671" s="2060"/>
      <c r="Q671" s="2060"/>
      <c r="R671" s="2060"/>
      <c r="S671" s="2060"/>
      <c r="T671" s="2060"/>
      <c r="U671" s="2061" t="str">
        <f t="shared" si="6"/>
        <v>3240 AP-SURGPATH</v>
      </c>
      <c r="W671" s="455" t="b">
        <f>+'17HPM_DATA_INPUT'!C417='17_AUDIT_TOTALS_CK'!U671</f>
        <v>1</v>
      </c>
      <c r="X671" s="2065">
        <f>+'17HPM_DATA_INPUT'!D417-'17_AUDIT_TOTALS_CK'!C671</f>
        <v>11819</v>
      </c>
      <c r="Y671" s="2065">
        <f>+'17HPM_DATA_INPUT'!E417-'17_AUDIT_TOTALS_CK'!D671</f>
        <v>10576</v>
      </c>
      <c r="Z671" s="2065">
        <f>+'17HPM_DATA_INPUT'!F417-'17_AUDIT_TOTALS_CK'!E671</f>
        <v>50315</v>
      </c>
      <c r="AA671" s="2065">
        <f>+'17HPM_DATA_INPUT'!G417-'17_AUDIT_TOTALS_CK'!F671</f>
        <v>42838</v>
      </c>
      <c r="AB671" s="2065">
        <f>+'17HPM_DATA_INPUT'!H417-'17_AUDIT_TOTALS_CK'!G671</f>
        <v>7759948</v>
      </c>
      <c r="AC671" s="2065">
        <f>+'17HPM_DATA_INPUT'!I417-'17_AUDIT_TOTALS_CK'!H671</f>
        <v>6597493</v>
      </c>
      <c r="AD671" s="2065">
        <f>+'17HPM_DATA_INPUT'!J417-'17_AUDIT_TOTALS_CK'!I671</f>
        <v>2490535</v>
      </c>
      <c r="AE671" s="2065">
        <f>+'17HPM_DATA_INPUT'!K417-'17_AUDIT_TOTALS_CK'!J671</f>
        <v>2251423</v>
      </c>
      <c r="AF671" s="2065">
        <f>+'17HPM_DATA_INPUT'!L417-'17_AUDIT_TOTALS_CK'!K671</f>
        <v>717753</v>
      </c>
      <c r="AG671" s="2065">
        <f>+'17HPM_DATA_INPUT'!M417-'17_AUDIT_TOTALS_CK'!L671</f>
        <v>619163</v>
      </c>
      <c r="AH671" s="2065">
        <f>+'17HPM_DATA_INPUT'!N417-'17_AUDIT_TOTALS_CK'!M671</f>
        <v>1772782</v>
      </c>
      <c r="AI671" s="2065">
        <f>+'17HPM_DATA_INPUT'!O417-'17_AUDIT_TOTALS_CK'!N671</f>
        <v>1632261</v>
      </c>
      <c r="AJ671" s="2065">
        <f>+'17HPM_DATA_INPUT'!P417-'17_AUDIT_TOTALS_CK'!O671</f>
        <v>62926</v>
      </c>
      <c r="AK671" s="2065">
        <f>+'17HPM_DATA_INPUT'!Q417-'17_AUDIT_TOTALS_CK'!P671</f>
        <v>58253</v>
      </c>
      <c r="AL671" s="2065">
        <f>+'17HPM_DATA_INPUT'!R417-'17_AUDIT_TOTALS_CK'!Q671</f>
        <v>309106</v>
      </c>
      <c r="AM671" s="2065">
        <f>+'17HPM_DATA_INPUT'!S417-'17_AUDIT_TOTALS_CK'!R671</f>
        <v>317489</v>
      </c>
      <c r="AN671" s="2065">
        <f>+'17HPM_DATA_INPUT'!T417-'17_AUDIT_TOTALS_CK'!S671</f>
        <v>1400750</v>
      </c>
      <c r="AO671" s="2065">
        <f>+'17HPM_DATA_INPUT'!U417-'17_AUDIT_TOTALS_CK'!T671</f>
        <v>1256518</v>
      </c>
      <c r="AQ671" s="2435" t="str">
        <f>'Departmental PL'!D687</f>
        <v>3240 AP-SURGPATH</v>
      </c>
      <c r="AR671" s="456">
        <f>+C671-'Departmental PL'!F687</f>
        <v>-13159.809937394415</v>
      </c>
      <c r="AS671" s="456">
        <f>+D671-'Departmental PL'!G687</f>
        <v>-11813.380643354032</v>
      </c>
      <c r="AT671" s="456">
        <f>+E671-'Departmental PL'!H687</f>
        <v>-56416</v>
      </c>
      <c r="AU671" s="456">
        <f>+F671-'Departmental PL'!I687</f>
        <v>-48014</v>
      </c>
      <c r="AV671" s="456">
        <f>+G671-'Departmental PL'!J687</f>
        <v>-9061565</v>
      </c>
      <c r="AW671" s="456">
        <f>+H671-'Departmental PL'!K687</f>
        <v>-7481986</v>
      </c>
      <c r="AX671" s="456">
        <f>+I671-'Departmental PL'!L687</f>
        <v>-2730971</v>
      </c>
      <c r="AY671" s="456">
        <f>+J671-'Departmental PL'!M687</f>
        <v>-2460770</v>
      </c>
      <c r="AZ671" s="456">
        <f>+K671-'Departmental PL'!N687</f>
        <v>-909876.21742265066</v>
      </c>
      <c r="BA671" s="456">
        <f>+L671-'Departmental PL'!O687</f>
        <v>-756465.07680000016</v>
      </c>
      <c r="BB671" s="456">
        <f>+M671-'Departmental PL'!P687</f>
        <v>-1821094.7825773493</v>
      </c>
      <c r="BC671" s="456">
        <f>+N671-'Departmental PL'!Q687</f>
        <v>-1704304.9231999998</v>
      </c>
      <c r="BD671" s="456">
        <f>+O671-'Departmental PL'!R687</f>
        <v>-79769.484961741487</v>
      </c>
      <c r="BE671" s="456">
        <f>+P671-'Departmental PL'!S687</f>
        <v>-71171.144400000005</v>
      </c>
      <c r="BF671" s="456">
        <f>+Q671-'Departmental PL'!T687</f>
        <v>-391845.4032911011</v>
      </c>
      <c r="BG671" s="456">
        <f>+R671-'Departmental PL'!U687</f>
        <v>-387894.02040000004</v>
      </c>
      <c r="BH671" s="456">
        <f>+S671-'Departmental PL'!V687</f>
        <v>-1349479.8943245066</v>
      </c>
      <c r="BI671" s="456">
        <f>+T671-'Departmental PL'!W687</f>
        <v>-1245239.7583999997</v>
      </c>
    </row>
    <row r="672" spans="1:61" ht="20.25" hidden="1" customHeight="1" x14ac:dyDescent="0.25">
      <c r="A672" s="2067" t="s">
        <v>1688</v>
      </c>
      <c r="B672" s="2058" t="s">
        <v>2509</v>
      </c>
      <c r="C672" s="2060"/>
      <c r="D672" s="2060"/>
      <c r="E672" s="2060"/>
      <c r="F672" s="2060"/>
      <c r="G672" s="2060"/>
      <c r="H672" s="2060"/>
      <c r="I672" s="2060"/>
      <c r="J672" s="2060"/>
      <c r="K672" s="2060"/>
      <c r="L672" s="2060"/>
      <c r="M672" s="2060"/>
      <c r="N672" s="2060"/>
      <c r="O672" s="2060"/>
      <c r="P672" s="2060"/>
      <c r="Q672" s="2060"/>
      <c r="R672" s="2060"/>
      <c r="S672" s="2060"/>
      <c r="T672" s="2060"/>
      <c r="U672" s="2061" t="str">
        <f t="shared" si="6"/>
        <v>3260 AP-CYTOPATH</v>
      </c>
      <c r="W672" s="455" t="b">
        <f>+'17HPM_DATA_INPUT'!C418='17_AUDIT_TOTALS_CK'!U672</f>
        <v>1</v>
      </c>
      <c r="X672" s="2065">
        <f>+'17HPM_DATA_INPUT'!D418-'17_AUDIT_TOTALS_CK'!C672</f>
        <v>4143</v>
      </c>
      <c r="Y672" s="2065">
        <f>+'17HPM_DATA_INPUT'!E418-'17_AUDIT_TOTALS_CK'!D672</f>
        <v>4041</v>
      </c>
      <c r="Z672" s="2065">
        <f>+'17HPM_DATA_INPUT'!F418-'17_AUDIT_TOTALS_CK'!E672</f>
        <v>12443</v>
      </c>
      <c r="AA672" s="2065">
        <f>+'17HPM_DATA_INPUT'!G418-'17_AUDIT_TOTALS_CK'!F672</f>
        <v>13161</v>
      </c>
      <c r="AB672" s="2065">
        <f>+'17HPM_DATA_INPUT'!H418-'17_AUDIT_TOTALS_CK'!G672</f>
        <v>1749087</v>
      </c>
      <c r="AC672" s="2065">
        <f>+'17HPM_DATA_INPUT'!I418-'17_AUDIT_TOTALS_CK'!H672</f>
        <v>1681097</v>
      </c>
      <c r="AD672" s="2065">
        <f>+'17HPM_DATA_INPUT'!J418-'17_AUDIT_TOTALS_CK'!I672</f>
        <v>520888</v>
      </c>
      <c r="AE672" s="2065">
        <f>+'17HPM_DATA_INPUT'!K418-'17_AUDIT_TOTALS_CK'!J672</f>
        <v>524971</v>
      </c>
      <c r="AF672" s="2065">
        <f>+'17HPM_DATA_INPUT'!L418-'17_AUDIT_TOTALS_CK'!K672</f>
        <v>274427</v>
      </c>
      <c r="AG672" s="2065">
        <f>+'17HPM_DATA_INPUT'!M418-'17_AUDIT_TOTALS_CK'!L672</f>
        <v>246940</v>
      </c>
      <c r="AH672" s="2065">
        <f>+'17HPM_DATA_INPUT'!N418-'17_AUDIT_TOTALS_CK'!M672</f>
        <v>246460</v>
      </c>
      <c r="AI672" s="2065">
        <f>+'17HPM_DATA_INPUT'!O418-'17_AUDIT_TOTALS_CK'!N672</f>
        <v>278031</v>
      </c>
      <c r="AJ672" s="2065">
        <f>+'17HPM_DATA_INPUT'!P418-'17_AUDIT_TOTALS_CK'!O672</f>
        <v>29598</v>
      </c>
      <c r="AK672" s="2065">
        <f>+'17HPM_DATA_INPUT'!Q418-'17_AUDIT_TOTALS_CK'!P672</f>
        <v>27954</v>
      </c>
      <c r="AL672" s="2065">
        <f>+'17HPM_DATA_INPUT'!R418-'17_AUDIT_TOTALS_CK'!Q672</f>
        <v>92981</v>
      </c>
      <c r="AM672" s="2065">
        <f>+'17HPM_DATA_INPUT'!S418-'17_AUDIT_TOTALS_CK'!R672</f>
        <v>80798</v>
      </c>
      <c r="AN672" s="2065">
        <f>+'17HPM_DATA_INPUT'!T418-'17_AUDIT_TOTALS_CK'!S672</f>
        <v>123881</v>
      </c>
      <c r="AO672" s="2065">
        <f>+'17HPM_DATA_INPUT'!U418-'17_AUDIT_TOTALS_CK'!T672</f>
        <v>169279</v>
      </c>
      <c r="AQ672" s="2435" t="str">
        <f>'Departmental PL'!D688</f>
        <v>3260 AP-CYTOPATH</v>
      </c>
      <c r="AR672" s="456">
        <f>+C672-'Departmental PL'!F688</f>
        <v>-7033.0779554769751</v>
      </c>
      <c r="AS672" s="456">
        <f>+D672-'Departmental PL'!G688</f>
        <v>-6719.0337360382946</v>
      </c>
      <c r="AT672" s="456">
        <f>+E672-'Departmental PL'!H688</f>
        <v>-21340</v>
      </c>
      <c r="AU672" s="456">
        <f>+F672-'Departmental PL'!I688</f>
        <v>-21960</v>
      </c>
      <c r="AV672" s="456">
        <f>+G672-'Departmental PL'!J688</f>
        <v>-2737861</v>
      </c>
      <c r="AW672" s="456">
        <f>+H672-'Departmental PL'!K688</f>
        <v>-2568693</v>
      </c>
      <c r="AX672" s="456">
        <f>+I672-'Departmental PL'!L688</f>
        <v>-712366</v>
      </c>
      <c r="AY672" s="456">
        <f>+J672-'Departmental PL'!M688</f>
        <v>-747234</v>
      </c>
      <c r="AZ672" s="456">
        <f>+K672-'Departmental PL'!N688</f>
        <v>-513806.61666674766</v>
      </c>
      <c r="BA672" s="456">
        <f>+L672-'Departmental PL'!O688</f>
        <v>-483816.79850000003</v>
      </c>
      <c r="BB672" s="456">
        <f>+M672-'Departmental PL'!P688</f>
        <v>-198559.38333325234</v>
      </c>
      <c r="BC672" s="456">
        <f>+N672-'Departmental PL'!Q688</f>
        <v>-263417.20149999997</v>
      </c>
      <c r="BD672" s="456">
        <f>+O672-'Departmental PL'!R688</f>
        <v>-55415.808767238967</v>
      </c>
      <c r="BE672" s="456">
        <f>+P672-'Departmental PL'!S688</f>
        <v>-54768.989500000003</v>
      </c>
      <c r="BF672" s="456">
        <f>+Q672-'Departmental PL'!T688</f>
        <v>-174087.65351089099</v>
      </c>
      <c r="BG672" s="456">
        <f>+R672-'Departmental PL'!U688</f>
        <v>-158303.7475</v>
      </c>
      <c r="BH672" s="456">
        <f>+S672-'Departmental PL'!V688</f>
        <v>30944.078944877634</v>
      </c>
      <c r="BI672" s="456">
        <f>+T672-'Departmental PL'!W688</f>
        <v>-50344.464499999973</v>
      </c>
    </row>
    <row r="673" spans="1:61" ht="20.25" hidden="1" customHeight="1" x14ac:dyDescent="0.25">
      <c r="A673" s="2093" t="s">
        <v>1689</v>
      </c>
      <c r="B673" s="2058" t="s">
        <v>2510</v>
      </c>
      <c r="C673" s="2060"/>
      <c r="D673" s="2060"/>
      <c r="E673" s="2060"/>
      <c r="F673" s="2060"/>
      <c r="G673" s="2060"/>
      <c r="H673" s="2060"/>
      <c r="I673" s="2060"/>
      <c r="J673" s="2060"/>
      <c r="K673" s="2060"/>
      <c r="L673" s="2060"/>
      <c r="M673" s="2060"/>
      <c r="N673" s="2060"/>
      <c r="O673" s="2060"/>
      <c r="P673" s="2060"/>
      <c r="Q673" s="2060"/>
      <c r="R673" s="2060"/>
      <c r="S673" s="2060"/>
      <c r="T673" s="2060"/>
      <c r="U673" s="2061" t="str">
        <f t="shared" si="6"/>
        <v>3280 AP-IMMUNOPATH</v>
      </c>
      <c r="W673" s="455" t="b">
        <f>+'17HPM_DATA_INPUT'!C419='17_AUDIT_TOTALS_CK'!U673</f>
        <v>1</v>
      </c>
      <c r="X673" s="2065">
        <f>+'17HPM_DATA_INPUT'!D419-'17_AUDIT_TOTALS_CK'!C673</f>
        <v>3050</v>
      </c>
      <c r="Y673" s="2065">
        <f>+'17HPM_DATA_INPUT'!E419-'17_AUDIT_TOTALS_CK'!D673</f>
        <v>2110</v>
      </c>
      <c r="Z673" s="2065">
        <f>+'17HPM_DATA_INPUT'!F419-'17_AUDIT_TOTALS_CK'!E673</f>
        <v>16201</v>
      </c>
      <c r="AA673" s="2065">
        <f>+'17HPM_DATA_INPUT'!G419-'17_AUDIT_TOTALS_CK'!F673</f>
        <v>12641</v>
      </c>
      <c r="AB673" s="2065">
        <f>+'17HPM_DATA_INPUT'!H419-'17_AUDIT_TOTALS_CK'!G673</f>
        <v>3672541</v>
      </c>
      <c r="AC673" s="2065">
        <f>+'17HPM_DATA_INPUT'!I419-'17_AUDIT_TOTALS_CK'!H673</f>
        <v>1794218</v>
      </c>
      <c r="AD673" s="2065">
        <f>+'17HPM_DATA_INPUT'!J419-'17_AUDIT_TOTALS_CK'!I673</f>
        <v>740907</v>
      </c>
      <c r="AE673" s="2065">
        <f>+'17HPM_DATA_INPUT'!K419-'17_AUDIT_TOTALS_CK'!J673</f>
        <v>408144</v>
      </c>
      <c r="AF673" s="2065">
        <f>+'17HPM_DATA_INPUT'!L419-'17_AUDIT_TOTALS_CK'!K673</f>
        <v>275256</v>
      </c>
      <c r="AG673" s="2065">
        <f>+'17HPM_DATA_INPUT'!M419-'17_AUDIT_TOTALS_CK'!L673</f>
        <v>238493</v>
      </c>
      <c r="AH673" s="2065">
        <f>+'17HPM_DATA_INPUT'!N419-'17_AUDIT_TOTALS_CK'!M673</f>
        <v>465651</v>
      </c>
      <c r="AI673" s="2065">
        <f>+'17HPM_DATA_INPUT'!O419-'17_AUDIT_TOTALS_CK'!N673</f>
        <v>169650</v>
      </c>
      <c r="AJ673" s="2065">
        <f>+'17HPM_DATA_INPUT'!P419-'17_AUDIT_TOTALS_CK'!O673</f>
        <v>26007</v>
      </c>
      <c r="AK673" s="2065">
        <f>+'17HPM_DATA_INPUT'!Q419-'17_AUDIT_TOTALS_CK'!P673</f>
        <v>19657</v>
      </c>
      <c r="AL673" s="2065">
        <f>+'17HPM_DATA_INPUT'!R419-'17_AUDIT_TOTALS_CK'!Q673</f>
        <v>73484</v>
      </c>
      <c r="AM673" s="2065">
        <f>+'17HPM_DATA_INPUT'!S419-'17_AUDIT_TOTALS_CK'!R673</f>
        <v>52683</v>
      </c>
      <c r="AN673" s="2065">
        <f>+'17HPM_DATA_INPUT'!T419-'17_AUDIT_TOTALS_CK'!S673</f>
        <v>366160</v>
      </c>
      <c r="AO673" s="2065">
        <f>+'17HPM_DATA_INPUT'!U419-'17_AUDIT_TOTALS_CK'!T673</f>
        <v>97310</v>
      </c>
      <c r="AQ673" s="2435" t="str">
        <f>'Departmental PL'!D689</f>
        <v>3280 AP-IMMUNOPATH</v>
      </c>
      <c r="AR673" s="456">
        <f>+C673-'Departmental PL'!F689</f>
        <v>-4632.1369051293132</v>
      </c>
      <c r="AS673" s="456">
        <f>+D673-'Departmental PL'!G689</f>
        <v>-2776.1664425282811</v>
      </c>
      <c r="AT673" s="456">
        <f>+E673-'Departmental PL'!H689</f>
        <v>-25147</v>
      </c>
      <c r="AU673" s="456">
        <f>+F673-'Departmental PL'!I689</f>
        <v>-16837</v>
      </c>
      <c r="AV673" s="456">
        <f>+G673-'Departmental PL'!J689</f>
        <v>-6506618</v>
      </c>
      <c r="AW673" s="456">
        <f>+H673-'Departmental PL'!K689</f>
        <v>-2643164</v>
      </c>
      <c r="AX673" s="456">
        <f>+I673-'Departmental PL'!L689</f>
        <v>-1245452</v>
      </c>
      <c r="AY673" s="456">
        <f>+J673-'Departmental PL'!M689</f>
        <v>-597689</v>
      </c>
      <c r="AZ673" s="456">
        <f>+K673-'Departmental PL'!N689</f>
        <v>-531892.85637857718</v>
      </c>
      <c r="BA673" s="456">
        <f>+L673-'Departmental PL'!O689</f>
        <v>-354005.46679999994</v>
      </c>
      <c r="BB673" s="456">
        <f>+M673-'Departmental PL'!P689</f>
        <v>-713559.14362142282</v>
      </c>
      <c r="BC673" s="456">
        <f>+N673-'Departmental PL'!Q689</f>
        <v>-243683.53320000006</v>
      </c>
      <c r="BD673" s="456">
        <f>+O673-'Departmental PL'!R689</f>
        <v>-50254.747662022826</v>
      </c>
      <c r="BE673" s="456">
        <f>+P673-'Departmental PL'!S689</f>
        <v>-29177.830399999999</v>
      </c>
      <c r="BF673" s="456">
        <f>+Q673-'Departmental PL'!T689</f>
        <v>-141997.07833997539</v>
      </c>
      <c r="BG673" s="456">
        <f>+R673-'Departmental PL'!U689</f>
        <v>-78199.296899999987</v>
      </c>
      <c r="BH673" s="456">
        <f>+S673-'Departmental PL'!V689</f>
        <v>-521307.3176194246</v>
      </c>
      <c r="BI673" s="456">
        <f>+T673-'Departmental PL'!W689</f>
        <v>-136306.40590000007</v>
      </c>
    </row>
    <row r="674" spans="1:61" ht="20.25" hidden="1" customHeight="1" x14ac:dyDescent="0.25">
      <c r="A674" s="2067" t="s">
        <v>1690</v>
      </c>
      <c r="B674" s="2058" t="s">
        <v>2511</v>
      </c>
      <c r="C674" s="2060"/>
      <c r="D674" s="2060"/>
      <c r="E674" s="2060"/>
      <c r="F674" s="2060"/>
      <c r="G674" s="2060"/>
      <c r="H674" s="2060"/>
      <c r="I674" s="2060"/>
      <c r="J674" s="2060"/>
      <c r="K674" s="2060"/>
      <c r="L674" s="2060"/>
      <c r="M674" s="2060"/>
      <c r="N674" s="2060"/>
      <c r="O674" s="2060"/>
      <c r="P674" s="2060"/>
      <c r="Q674" s="2060"/>
      <c r="R674" s="2060"/>
      <c r="S674" s="2060"/>
      <c r="T674" s="2060"/>
      <c r="U674" s="2061" t="str">
        <f t="shared" si="6"/>
        <v>3300 AP-NEUROPATH</v>
      </c>
      <c r="W674" s="455" t="b">
        <f>+'17HPM_DATA_INPUT'!C420='17_AUDIT_TOTALS_CK'!U674</f>
        <v>1</v>
      </c>
      <c r="X674" s="2065">
        <f>+'17HPM_DATA_INPUT'!D420-'17_AUDIT_TOTALS_CK'!C674</f>
        <v>165</v>
      </c>
      <c r="Y674" s="2065">
        <f>+'17HPM_DATA_INPUT'!E420-'17_AUDIT_TOTALS_CK'!D674</f>
        <v>175</v>
      </c>
      <c r="Z674" s="2065">
        <f>+'17HPM_DATA_INPUT'!F420-'17_AUDIT_TOTALS_CK'!E674</f>
        <v>2564</v>
      </c>
      <c r="AA674" s="2065">
        <f>+'17HPM_DATA_INPUT'!G420-'17_AUDIT_TOTALS_CK'!F674</f>
        <v>2525</v>
      </c>
      <c r="AB674" s="2065">
        <f>+'17HPM_DATA_INPUT'!H420-'17_AUDIT_TOTALS_CK'!G674</f>
        <v>491909</v>
      </c>
      <c r="AC674" s="2065">
        <f>+'17HPM_DATA_INPUT'!I420-'17_AUDIT_TOTALS_CK'!H674</f>
        <v>422861</v>
      </c>
      <c r="AD674" s="2065">
        <f>+'17HPM_DATA_INPUT'!J420-'17_AUDIT_TOTALS_CK'!I674</f>
        <v>123995</v>
      </c>
      <c r="AE674" s="2065">
        <f>+'17HPM_DATA_INPUT'!K420-'17_AUDIT_TOTALS_CK'!J674</f>
        <v>93950</v>
      </c>
      <c r="AF674" s="2065">
        <f>+'17HPM_DATA_INPUT'!L420-'17_AUDIT_TOTALS_CK'!K674</f>
        <v>61471</v>
      </c>
      <c r="AG674" s="2065">
        <f>+'17HPM_DATA_INPUT'!M420-'17_AUDIT_TOTALS_CK'!L674</f>
        <v>51902</v>
      </c>
      <c r="AH674" s="2065">
        <f>+'17HPM_DATA_INPUT'!N420-'17_AUDIT_TOTALS_CK'!M674</f>
        <v>62523</v>
      </c>
      <c r="AI674" s="2065">
        <f>+'17HPM_DATA_INPUT'!O420-'17_AUDIT_TOTALS_CK'!N674</f>
        <v>42049</v>
      </c>
      <c r="AJ674" s="2065">
        <f>+'17HPM_DATA_INPUT'!P420-'17_AUDIT_TOTALS_CK'!O674</f>
        <v>2853</v>
      </c>
      <c r="AK674" s="2065">
        <f>+'17HPM_DATA_INPUT'!Q420-'17_AUDIT_TOTALS_CK'!P674</f>
        <v>3183</v>
      </c>
      <c r="AL674" s="2065">
        <f>+'17HPM_DATA_INPUT'!R420-'17_AUDIT_TOTALS_CK'!Q674</f>
        <v>26843</v>
      </c>
      <c r="AM674" s="2065">
        <f>+'17HPM_DATA_INPUT'!S420-'17_AUDIT_TOTALS_CK'!R674</f>
        <v>25171</v>
      </c>
      <c r="AN674" s="2065">
        <f>+'17HPM_DATA_INPUT'!T420-'17_AUDIT_TOTALS_CK'!S674</f>
        <v>32827</v>
      </c>
      <c r="AO674" s="2065">
        <f>+'17HPM_DATA_INPUT'!U420-'17_AUDIT_TOTALS_CK'!T674</f>
        <v>13695</v>
      </c>
      <c r="AQ674" s="2435" t="str">
        <f>'Departmental PL'!D690</f>
        <v>3300 AP-NEUROPATH</v>
      </c>
      <c r="AR674" s="456">
        <f>+C674-'Departmental PL'!F690</f>
        <v>-177.9348673946958</v>
      </c>
      <c r="AS674" s="456">
        <f>+D674-'Departmental PL'!G690</f>
        <v>-206.74257425742573</v>
      </c>
      <c r="AT674" s="456">
        <f>+E674-'Departmental PL'!H690</f>
        <v>-3023</v>
      </c>
      <c r="AU674" s="456">
        <f>+F674-'Departmental PL'!I690</f>
        <v>-3085</v>
      </c>
      <c r="AV674" s="456">
        <f>+G674-'Departmental PL'!J690</f>
        <v>-618724</v>
      </c>
      <c r="AW674" s="456">
        <f>+H674-'Departmental PL'!K690</f>
        <v>-549153</v>
      </c>
      <c r="AX674" s="456">
        <f>+I674-'Departmental PL'!L690</f>
        <v>-139906</v>
      </c>
      <c r="AY674" s="456">
        <f>+J674-'Departmental PL'!M690</f>
        <v>-122268</v>
      </c>
      <c r="AZ674" s="456">
        <f>+K674-'Departmental PL'!N690</f>
        <v>-79303.633211426801</v>
      </c>
      <c r="BA674" s="456">
        <f>+L674-'Departmental PL'!O690</f>
        <v>-78958.146999999997</v>
      </c>
      <c r="BB674" s="456">
        <f>+M674-'Departmental PL'!P690</f>
        <v>-60602.366788573199</v>
      </c>
      <c r="BC674" s="456">
        <f>+N674-'Departmental PL'!Q690</f>
        <v>-43309.853000000003</v>
      </c>
      <c r="BD674" s="456">
        <f>+O674-'Departmental PL'!R690</f>
        <v>-3680.9184703290057</v>
      </c>
      <c r="BE674" s="456">
        <f>+P674-'Departmental PL'!S690</f>
        <v>-4842.4429999999993</v>
      </c>
      <c r="BF674" s="456">
        <f>+Q674-'Departmental PL'!T690</f>
        <v>-34629.689536103928</v>
      </c>
      <c r="BG674" s="456">
        <f>+R674-'Departmental PL'!U690</f>
        <v>-38292.038999999997</v>
      </c>
      <c r="BH674" s="456">
        <f>+S674-'Departmental PL'!V690</f>
        <v>-22291.758782140263</v>
      </c>
      <c r="BI674" s="456">
        <f>+T674-'Departmental PL'!W690</f>
        <v>-175.37100000000646</v>
      </c>
    </row>
    <row r="675" spans="1:61" ht="20.25" hidden="1" customHeight="1" x14ac:dyDescent="0.25">
      <c r="A675" s="2067" t="s">
        <v>1691</v>
      </c>
      <c r="B675" s="2058" t="s">
        <v>2512</v>
      </c>
      <c r="C675" s="2060"/>
      <c r="D675" s="2060"/>
      <c r="E675" s="2060"/>
      <c r="F675" s="2060"/>
      <c r="G675" s="2060"/>
      <c r="H675" s="2060"/>
      <c r="I675" s="2060"/>
      <c r="J675" s="2060"/>
      <c r="K675" s="2060"/>
      <c r="L675" s="2060"/>
      <c r="M675" s="2060"/>
      <c r="N675" s="2060"/>
      <c r="O675" s="2060"/>
      <c r="P675" s="2060"/>
      <c r="Q675" s="2060"/>
      <c r="R675" s="2060"/>
      <c r="S675" s="2060"/>
      <c r="T675" s="2060"/>
      <c r="U675" s="2061" t="str">
        <f t="shared" si="6"/>
        <v>3320 BIO GENETICS LAB</v>
      </c>
      <c r="W675" s="455" t="b">
        <f>+'17HPM_DATA_INPUT'!C421='17_AUDIT_TOTALS_CK'!U675</f>
        <v>1</v>
      </c>
      <c r="X675" s="2065">
        <f>+'17HPM_DATA_INPUT'!D421-'17_AUDIT_TOTALS_CK'!C675</f>
        <v>217</v>
      </c>
      <c r="Y675" s="2065">
        <f>+'17HPM_DATA_INPUT'!E421-'17_AUDIT_TOTALS_CK'!D675</f>
        <v>234</v>
      </c>
      <c r="Z675" s="2065">
        <f>+'17HPM_DATA_INPUT'!F421-'17_AUDIT_TOTALS_CK'!E675</f>
        <v>493</v>
      </c>
      <c r="AA675" s="2065">
        <f>+'17HPM_DATA_INPUT'!G421-'17_AUDIT_TOTALS_CK'!F675</f>
        <v>494</v>
      </c>
      <c r="AB675" s="2065">
        <f>+'17HPM_DATA_INPUT'!H421-'17_AUDIT_TOTALS_CK'!G675</f>
        <v>32074</v>
      </c>
      <c r="AC675" s="2065">
        <f>+'17HPM_DATA_INPUT'!I421-'17_AUDIT_TOTALS_CK'!H675</f>
        <v>33868</v>
      </c>
      <c r="AD675" s="2065">
        <f>+'17HPM_DATA_INPUT'!J421-'17_AUDIT_TOTALS_CK'!I675</f>
        <v>3067</v>
      </c>
      <c r="AE675" s="2065">
        <f>+'17HPM_DATA_INPUT'!K421-'17_AUDIT_TOTALS_CK'!J675</f>
        <v>3526</v>
      </c>
      <c r="AF675" s="2065">
        <f>+'17HPM_DATA_INPUT'!L421-'17_AUDIT_TOTALS_CK'!K675</f>
        <v>15197</v>
      </c>
      <c r="AG675" s="2065">
        <f>+'17HPM_DATA_INPUT'!M421-'17_AUDIT_TOTALS_CK'!L675</f>
        <v>16139</v>
      </c>
      <c r="AH675" s="2065">
        <f>+'17HPM_DATA_INPUT'!N421-'17_AUDIT_TOTALS_CK'!M675</f>
        <v>-12131</v>
      </c>
      <c r="AI675" s="2065">
        <f>+'17HPM_DATA_INPUT'!O421-'17_AUDIT_TOTALS_CK'!N675</f>
        <v>-12613</v>
      </c>
      <c r="AJ675" s="2065">
        <f>+'17HPM_DATA_INPUT'!P421-'17_AUDIT_TOTALS_CK'!O675</f>
        <v>1557</v>
      </c>
      <c r="AK675" s="2065">
        <f>+'17HPM_DATA_INPUT'!Q421-'17_AUDIT_TOTALS_CK'!P675</f>
        <v>1543</v>
      </c>
      <c r="AL675" s="2065">
        <f>+'17HPM_DATA_INPUT'!R421-'17_AUDIT_TOTALS_CK'!Q675</f>
        <v>5240</v>
      </c>
      <c r="AM675" s="2065">
        <f>+'17HPM_DATA_INPUT'!S421-'17_AUDIT_TOTALS_CK'!R675</f>
        <v>5048</v>
      </c>
      <c r="AN675" s="2065">
        <f>+'17HPM_DATA_INPUT'!T421-'17_AUDIT_TOTALS_CK'!S675</f>
        <v>-18928</v>
      </c>
      <c r="AO675" s="2065">
        <f>+'17HPM_DATA_INPUT'!U421-'17_AUDIT_TOTALS_CK'!T675</f>
        <v>-19204</v>
      </c>
      <c r="AQ675" s="2435" t="str">
        <f>'Departmental PL'!D691</f>
        <v>3320 BIO GENETICS LAB</v>
      </c>
      <c r="AR675" s="456">
        <f>+C675-'Departmental PL'!F691</f>
        <v>-3655.9878296146048</v>
      </c>
      <c r="AS675" s="456">
        <f>+D675-'Departmental PL'!G691</f>
        <v>-3302.0526315789475</v>
      </c>
      <c r="AT675" s="456">
        <f>+E675-'Departmental PL'!H691</f>
        <v>-8426</v>
      </c>
      <c r="AU675" s="456">
        <f>+F675-'Departmental PL'!I691</f>
        <v>-6997</v>
      </c>
      <c r="AV675" s="456">
        <f>+G675-'Departmental PL'!J691</f>
        <v>-537327</v>
      </c>
      <c r="AW675" s="456">
        <f>+H675-'Departmental PL'!K691</f>
        <v>-447720</v>
      </c>
      <c r="AX675" s="456">
        <f>+I675-'Departmental PL'!L691</f>
        <v>-69336</v>
      </c>
      <c r="AY675" s="456">
        <f>+J675-'Departmental PL'!M691</f>
        <v>-73119</v>
      </c>
      <c r="AZ675" s="456">
        <f>+K675-'Departmental PL'!N691</f>
        <v>-253733.99184509265</v>
      </c>
      <c r="BA675" s="456">
        <f>+L675-'Departmental PL'!O691</f>
        <v>-16982</v>
      </c>
      <c r="BB675" s="456">
        <f>+M675-'Departmental PL'!P691</f>
        <v>184397.99184509265</v>
      </c>
      <c r="BC675" s="456">
        <f>+N675-'Departmental PL'!Q691</f>
        <v>-56137</v>
      </c>
      <c r="BD675" s="456">
        <f>+O675-'Departmental PL'!R691</f>
        <v>-26000.276990707844</v>
      </c>
      <c r="BE675" s="456">
        <f>+P675-'Departmental PL'!S691</f>
        <v>-1624</v>
      </c>
      <c r="BF675" s="456">
        <f>+Q675-'Departmental PL'!T691</f>
        <v>-87483.599759962221</v>
      </c>
      <c r="BG675" s="456">
        <f>+R675-'Departmental PL'!U691</f>
        <v>-5312</v>
      </c>
      <c r="BH675" s="456">
        <f>+S675-'Departmental PL'!V691</f>
        <v>297881.8685957627</v>
      </c>
      <c r="BI675" s="456">
        <f>+T675-'Departmental PL'!W691</f>
        <v>-49201</v>
      </c>
    </row>
    <row r="676" spans="1:61" ht="20.25" hidden="1" customHeight="1" x14ac:dyDescent="0.25">
      <c r="A676" s="2067" t="s">
        <v>1692</v>
      </c>
      <c r="B676" s="2058" t="s">
        <v>2513</v>
      </c>
      <c r="C676" s="2060"/>
      <c r="D676" s="2060"/>
      <c r="E676" s="2060"/>
      <c r="F676" s="2060"/>
      <c r="G676" s="2060"/>
      <c r="H676" s="2060"/>
      <c r="I676" s="2060"/>
      <c r="J676" s="2060"/>
      <c r="K676" s="2060"/>
      <c r="L676" s="2060"/>
      <c r="M676" s="2060"/>
      <c r="N676" s="2060"/>
      <c r="O676" s="2060"/>
      <c r="P676" s="2060"/>
      <c r="Q676" s="2060"/>
      <c r="R676" s="2060"/>
      <c r="S676" s="2060"/>
      <c r="T676" s="2060"/>
      <c r="U676" s="2061" t="str">
        <f t="shared" si="6"/>
        <v>3330 CYTOGENETICS LAB</v>
      </c>
      <c r="W676" s="455" t="b">
        <f>+'17HPM_DATA_INPUT'!C422='17_AUDIT_TOTALS_CK'!U676</f>
        <v>1</v>
      </c>
      <c r="X676" s="2065">
        <f>+'17HPM_DATA_INPUT'!D422-'17_AUDIT_TOTALS_CK'!C676</f>
        <v>1361</v>
      </c>
      <c r="Y676" s="2065">
        <f>+'17HPM_DATA_INPUT'!E422-'17_AUDIT_TOTALS_CK'!D676</f>
        <v>1096</v>
      </c>
      <c r="Z676" s="2065">
        <f>+'17HPM_DATA_INPUT'!F422-'17_AUDIT_TOTALS_CK'!E676</f>
        <v>7310</v>
      </c>
      <c r="AA676" s="2065">
        <f>+'17HPM_DATA_INPUT'!G422-'17_AUDIT_TOTALS_CK'!F676</f>
        <v>6418</v>
      </c>
      <c r="AB676" s="2065">
        <f>+'17HPM_DATA_INPUT'!H422-'17_AUDIT_TOTALS_CK'!G676</f>
        <v>1628858</v>
      </c>
      <c r="AC676" s="2065">
        <f>+'17HPM_DATA_INPUT'!I422-'17_AUDIT_TOTALS_CK'!H676</f>
        <v>1713447</v>
      </c>
      <c r="AD676" s="2065">
        <f>+'17HPM_DATA_INPUT'!J422-'17_AUDIT_TOTALS_CK'!I676</f>
        <v>450483</v>
      </c>
      <c r="AE676" s="2065">
        <f>+'17HPM_DATA_INPUT'!K422-'17_AUDIT_TOTALS_CK'!J676</f>
        <v>485477</v>
      </c>
      <c r="AF676" s="2065">
        <f>+'17HPM_DATA_INPUT'!L422-'17_AUDIT_TOTALS_CK'!K676</f>
        <v>898228</v>
      </c>
      <c r="AG676" s="2065">
        <f>+'17HPM_DATA_INPUT'!M422-'17_AUDIT_TOTALS_CK'!L676</f>
        <v>866297</v>
      </c>
      <c r="AH676" s="2065">
        <f>+'17HPM_DATA_INPUT'!N422-'17_AUDIT_TOTALS_CK'!M676</f>
        <v>-447745</v>
      </c>
      <c r="AI676" s="2065">
        <f>+'17HPM_DATA_INPUT'!O422-'17_AUDIT_TOTALS_CK'!N676</f>
        <v>-380820</v>
      </c>
      <c r="AJ676" s="2065">
        <f>+'17HPM_DATA_INPUT'!P422-'17_AUDIT_TOTALS_CK'!O676</f>
        <v>391287</v>
      </c>
      <c r="AK676" s="2065">
        <f>+'17HPM_DATA_INPUT'!Q422-'17_AUDIT_TOTALS_CK'!P676</f>
        <v>17932</v>
      </c>
      <c r="AL676" s="2065">
        <f>+'17HPM_DATA_INPUT'!R422-'17_AUDIT_TOTALS_CK'!Q676</f>
        <v>269981</v>
      </c>
      <c r="AM676" s="2065">
        <f>+'17HPM_DATA_INPUT'!S422-'17_AUDIT_TOTALS_CK'!R676</f>
        <v>192748</v>
      </c>
      <c r="AN676" s="2065">
        <f>+'17HPM_DATA_INPUT'!T422-'17_AUDIT_TOTALS_CK'!S676</f>
        <v>-1109012</v>
      </c>
      <c r="AO676" s="2065">
        <f>+'17HPM_DATA_INPUT'!U422-'17_AUDIT_TOTALS_CK'!T676</f>
        <v>-591499</v>
      </c>
      <c r="AQ676" s="2435" t="str">
        <f>'Departmental PL'!D692</f>
        <v>3330 CYTOGENETICS LAB</v>
      </c>
      <c r="AR676" s="456">
        <f>+C676-'Departmental PL'!F692</f>
        <v>-1775.6302325581396</v>
      </c>
      <c r="AS676" s="456">
        <f>+D676-'Departmental PL'!G692</f>
        <v>-1435.8317232782797</v>
      </c>
      <c r="AT676" s="456">
        <f>+E676-'Departmental PL'!H692</f>
        <v>-9614</v>
      </c>
      <c r="AU676" s="456">
        <f>+F676-'Departmental PL'!I692</f>
        <v>-8421</v>
      </c>
      <c r="AV676" s="456">
        <f>+G676-'Departmental PL'!J692</f>
        <v>-2173883</v>
      </c>
      <c r="AW676" s="456">
        <f>+H676-'Departmental PL'!K692</f>
        <v>-2278684</v>
      </c>
      <c r="AX676" s="456">
        <f>+I676-'Departmental PL'!L692</f>
        <v>-552405</v>
      </c>
      <c r="AY676" s="456">
        <f>+J676-'Departmental PL'!M692</f>
        <v>-622322</v>
      </c>
      <c r="AZ676" s="456">
        <f>+K676-'Departmental PL'!N692</f>
        <v>-1199730.0130562193</v>
      </c>
      <c r="BA676" s="456">
        <f>+L676-'Departmental PL'!O692</f>
        <v>-1149550.8049999999</v>
      </c>
      <c r="BB676" s="456">
        <f>+M676-'Departmental PL'!P692</f>
        <v>647325.01305621932</v>
      </c>
      <c r="BC676" s="456">
        <f>+N676-'Departmental PL'!Q692</f>
        <v>527228.80499999993</v>
      </c>
      <c r="BD676" s="456">
        <f>+O676-'Departmental PL'!R692</f>
        <v>-522627.7424893392</v>
      </c>
      <c r="BE676" s="456">
        <f>+P676-'Departmental PL'!S692</f>
        <v>-23794.679</v>
      </c>
      <c r="BF676" s="456">
        <f>+Q676-'Departmental PL'!T692</f>
        <v>-360603.70890569908</v>
      </c>
      <c r="BG676" s="456">
        <f>+R676-'Departmental PL'!U692</f>
        <v>-255770.74</v>
      </c>
      <c r="BH676" s="456">
        <f>+S676-'Departmental PL'!V692</f>
        <v>1530556.4644512576</v>
      </c>
      <c r="BI676" s="456">
        <f>+T676-'Departmental PL'!W692</f>
        <v>806794.22399999993</v>
      </c>
    </row>
    <row r="677" spans="1:61" ht="20.25" hidden="1" customHeight="1" x14ac:dyDescent="0.25">
      <c r="A677" s="2067" t="s">
        <v>1711</v>
      </c>
      <c r="B677" s="2058" t="s">
        <v>2514</v>
      </c>
      <c r="C677" s="2060"/>
      <c r="D677" s="2060"/>
      <c r="E677" s="2060"/>
      <c r="F677" s="2060"/>
      <c r="G677" s="2060"/>
      <c r="H677" s="2060"/>
      <c r="I677" s="2060"/>
      <c r="J677" s="2060"/>
      <c r="K677" s="2060"/>
      <c r="L677" s="2060"/>
      <c r="M677" s="2060"/>
      <c r="N677" s="2060"/>
      <c r="O677" s="2060"/>
      <c r="P677" s="2060"/>
      <c r="Q677" s="2060"/>
      <c r="R677" s="2060"/>
      <c r="S677" s="2060"/>
      <c r="T677" s="2060"/>
      <c r="U677" s="2061" t="str">
        <f t="shared" si="6"/>
        <v>3360 ENDO/RIA LAB</v>
      </c>
      <c r="W677" s="455" t="b">
        <f>+'17HPM_DATA_INPUT'!C423='17_AUDIT_TOTALS_CK'!U677</f>
        <v>1</v>
      </c>
      <c r="X677" s="2065">
        <f>+'17HPM_DATA_INPUT'!D423-'17_AUDIT_TOTALS_CK'!C677</f>
        <v>26</v>
      </c>
      <c r="Y677" s="2065">
        <f>+'17HPM_DATA_INPUT'!E423-'17_AUDIT_TOTALS_CK'!D677</f>
        <v>8</v>
      </c>
      <c r="Z677" s="2065">
        <f>+'17HPM_DATA_INPUT'!F423-'17_AUDIT_TOTALS_CK'!E677</f>
        <v>26</v>
      </c>
      <c r="AA677" s="2065">
        <f>+'17HPM_DATA_INPUT'!G423-'17_AUDIT_TOTALS_CK'!F677</f>
        <v>8</v>
      </c>
      <c r="AB677" s="2065">
        <f>+'17HPM_DATA_INPUT'!H423-'17_AUDIT_TOTALS_CK'!G677</f>
        <v>1868</v>
      </c>
      <c r="AC677" s="2065">
        <f>+'17HPM_DATA_INPUT'!I423-'17_AUDIT_TOTALS_CK'!H677</f>
        <v>768</v>
      </c>
      <c r="AD677" s="2065">
        <f>+'17HPM_DATA_INPUT'!J423-'17_AUDIT_TOTALS_CK'!I677</f>
        <v>441</v>
      </c>
      <c r="AE677" s="2065">
        <f>+'17HPM_DATA_INPUT'!K423-'17_AUDIT_TOTALS_CK'!J677</f>
        <v>129</v>
      </c>
      <c r="AF677" s="2065">
        <f>+'17HPM_DATA_INPUT'!L423-'17_AUDIT_TOTALS_CK'!K677</f>
        <v>14</v>
      </c>
      <c r="AG677" s="2065">
        <f>+'17HPM_DATA_INPUT'!M423-'17_AUDIT_TOTALS_CK'!L677</f>
        <v>22</v>
      </c>
      <c r="AH677" s="2065">
        <f>+'17HPM_DATA_INPUT'!N423-'17_AUDIT_TOTALS_CK'!M677</f>
        <v>428</v>
      </c>
      <c r="AI677" s="2065">
        <f>+'17HPM_DATA_INPUT'!O423-'17_AUDIT_TOTALS_CK'!N677</f>
        <v>107</v>
      </c>
      <c r="AJ677" s="2065">
        <f>+'17HPM_DATA_INPUT'!P423-'17_AUDIT_TOTALS_CK'!O677</f>
        <v>24305</v>
      </c>
      <c r="AK677" s="2065">
        <f>+'17HPM_DATA_INPUT'!Q423-'17_AUDIT_TOTALS_CK'!P677</f>
        <v>0</v>
      </c>
      <c r="AL677" s="2065">
        <f>+'17HPM_DATA_INPUT'!R423-'17_AUDIT_TOTALS_CK'!Q677</f>
        <v>121521</v>
      </c>
      <c r="AM677" s="2065">
        <f>+'17HPM_DATA_INPUT'!S423-'17_AUDIT_TOTALS_CK'!R677</f>
        <v>3054</v>
      </c>
      <c r="AN677" s="2065">
        <f>+'17HPM_DATA_INPUT'!T423-'17_AUDIT_TOTALS_CK'!S677</f>
        <v>-145399</v>
      </c>
      <c r="AO677" s="2065">
        <f>+'17HPM_DATA_INPUT'!U423-'17_AUDIT_TOTALS_CK'!T677</f>
        <v>-2947</v>
      </c>
      <c r="AQ677" s="2435" t="str">
        <f>'Departmental PL'!D693</f>
        <v>3360 ENDO/RIA LAB</v>
      </c>
      <c r="AR677" s="456">
        <f>+C677-'Departmental PL'!F693</f>
        <v>-26</v>
      </c>
      <c r="AS677" s="456">
        <f>+D677-'Departmental PL'!G693</f>
        <v>-8</v>
      </c>
      <c r="AT677" s="456">
        <f>+E677-'Departmental PL'!H693</f>
        <v>-26</v>
      </c>
      <c r="AU677" s="456">
        <f>+F677-'Departmental PL'!I693</f>
        <v>-9</v>
      </c>
      <c r="AV677" s="456">
        <f>+G677-'Departmental PL'!J693</f>
        <v>-1868</v>
      </c>
      <c r="AW677" s="456">
        <f>+H677-'Departmental PL'!K693</f>
        <v>-798</v>
      </c>
      <c r="AX677" s="456">
        <f>+I677-'Departmental PL'!L693</f>
        <v>-441</v>
      </c>
      <c r="AY677" s="456">
        <f>+J677-'Departmental PL'!M693</f>
        <v>-129</v>
      </c>
      <c r="AZ677" s="456">
        <f>+K677-'Departmental PL'!N693</f>
        <v>-14</v>
      </c>
      <c r="BA677" s="456">
        <f>+L677-'Departmental PL'!O693</f>
        <v>-28</v>
      </c>
      <c r="BB677" s="456">
        <f>+M677-'Departmental PL'!P693</f>
        <v>-427</v>
      </c>
      <c r="BC677" s="456">
        <f>+N677-'Departmental PL'!Q693</f>
        <v>-101</v>
      </c>
      <c r="BD677" s="456">
        <f>+O677-'Departmental PL'!R693</f>
        <v>-24305</v>
      </c>
      <c r="BE677" s="456">
        <f>+P677-'Departmental PL'!S693</f>
        <v>0</v>
      </c>
      <c r="BF677" s="456">
        <f>+Q677-'Departmental PL'!T693</f>
        <v>-121521</v>
      </c>
      <c r="BG677" s="456">
        <f>+R677-'Departmental PL'!U693</f>
        <v>-3909</v>
      </c>
      <c r="BH677" s="456">
        <f>+S677-'Departmental PL'!V693</f>
        <v>145399</v>
      </c>
      <c r="BI677" s="456">
        <f>+T677-'Departmental PL'!W693</f>
        <v>3808</v>
      </c>
    </row>
    <row r="678" spans="1:61" ht="20.25" hidden="1" customHeight="1" x14ac:dyDescent="0.25">
      <c r="A678" s="2093" t="s">
        <v>1693</v>
      </c>
      <c r="B678" s="2058" t="s">
        <v>2515</v>
      </c>
      <c r="C678" s="2060"/>
      <c r="D678" s="2060"/>
      <c r="E678" s="2060"/>
      <c r="F678" s="2060"/>
      <c r="G678" s="2060"/>
      <c r="H678" s="2060"/>
      <c r="I678" s="2060"/>
      <c r="J678" s="2060"/>
      <c r="K678" s="2060"/>
      <c r="L678" s="2060"/>
      <c r="M678" s="2060"/>
      <c r="N678" s="2060"/>
      <c r="O678" s="2060"/>
      <c r="P678" s="2060"/>
      <c r="Q678" s="2060"/>
      <c r="R678" s="2060"/>
      <c r="S678" s="2060"/>
      <c r="T678" s="2060"/>
      <c r="U678" s="2061" t="str">
        <f t="shared" si="6"/>
        <v>3380 MICROBIOLGY/ IMMUNOSR</v>
      </c>
      <c r="W678" s="455" t="b">
        <f>+'17HPM_DATA_INPUT'!C424='17_AUDIT_TOTALS_CK'!U678</f>
        <v>1</v>
      </c>
      <c r="X678" s="2065">
        <f>+'17HPM_DATA_INPUT'!D424-'17_AUDIT_TOTALS_CK'!C678</f>
        <v>33163</v>
      </c>
      <c r="Y678" s="2065">
        <f>+'17HPM_DATA_INPUT'!E424-'17_AUDIT_TOTALS_CK'!D678</f>
        <v>32428</v>
      </c>
      <c r="Z678" s="2065">
        <f>+'17HPM_DATA_INPUT'!F424-'17_AUDIT_TOTALS_CK'!E678</f>
        <v>96281</v>
      </c>
      <c r="AA678" s="2065">
        <f>+'17HPM_DATA_INPUT'!G424-'17_AUDIT_TOTALS_CK'!F678</f>
        <v>89671</v>
      </c>
      <c r="AB678" s="2065">
        <f>+'17HPM_DATA_INPUT'!H424-'17_AUDIT_TOTALS_CK'!G678</f>
        <v>8723275</v>
      </c>
      <c r="AC678" s="2065">
        <f>+'17HPM_DATA_INPUT'!I424-'17_AUDIT_TOTALS_CK'!H678</f>
        <v>8146560</v>
      </c>
      <c r="AD678" s="2065">
        <f>+'17HPM_DATA_INPUT'!J424-'17_AUDIT_TOTALS_CK'!I678</f>
        <v>2184276</v>
      </c>
      <c r="AE678" s="2065">
        <f>+'17HPM_DATA_INPUT'!K424-'17_AUDIT_TOTALS_CK'!J678</f>
        <v>2082775</v>
      </c>
      <c r="AF678" s="2065">
        <f>+'17HPM_DATA_INPUT'!L424-'17_AUDIT_TOTALS_CK'!K678</f>
        <v>1585544</v>
      </c>
      <c r="AG678" s="2065">
        <f>+'17HPM_DATA_INPUT'!M424-'17_AUDIT_TOTALS_CK'!L678</f>
        <v>1562601</v>
      </c>
      <c r="AH678" s="2065">
        <f>+'17HPM_DATA_INPUT'!N424-'17_AUDIT_TOTALS_CK'!M678</f>
        <v>598732</v>
      </c>
      <c r="AI678" s="2065">
        <f>+'17HPM_DATA_INPUT'!O424-'17_AUDIT_TOTALS_CK'!N678</f>
        <v>520175</v>
      </c>
      <c r="AJ678" s="2065">
        <f>+'17HPM_DATA_INPUT'!P424-'17_AUDIT_TOTALS_CK'!O678</f>
        <v>592973</v>
      </c>
      <c r="AK678" s="2065">
        <f>+'17HPM_DATA_INPUT'!Q424-'17_AUDIT_TOTALS_CK'!P678</f>
        <v>318648</v>
      </c>
      <c r="AL678" s="2065">
        <f>+'17HPM_DATA_INPUT'!R424-'17_AUDIT_TOTALS_CK'!Q678</f>
        <v>442175</v>
      </c>
      <c r="AM678" s="2065">
        <f>+'17HPM_DATA_INPUT'!S424-'17_AUDIT_TOTALS_CK'!R678</f>
        <v>385489</v>
      </c>
      <c r="AN678" s="2065">
        <f>+'17HPM_DATA_INPUT'!T424-'17_AUDIT_TOTALS_CK'!S678</f>
        <v>-436416</v>
      </c>
      <c r="AO678" s="2065">
        <f>+'17HPM_DATA_INPUT'!U424-'17_AUDIT_TOTALS_CK'!T678</f>
        <v>-183962</v>
      </c>
      <c r="AQ678" s="2435" t="str">
        <f>'Departmental PL'!D694</f>
        <v>3380 MICROBIOLGY/ IMMUNOSR</v>
      </c>
      <c r="AR678" s="456">
        <f>+C678-'Departmental PL'!F694</f>
        <v>-85935.641736168094</v>
      </c>
      <c r="AS678" s="456">
        <f>+D678-'Departmental PL'!G694</f>
        <v>-71643.129662878753</v>
      </c>
      <c r="AT678" s="456">
        <f>+E678-'Departmental PL'!H694</f>
        <v>-253938</v>
      </c>
      <c r="AU678" s="456">
        <f>+F678-'Departmental PL'!I694</f>
        <v>-200425</v>
      </c>
      <c r="AV678" s="456">
        <f>+G678-'Departmental PL'!J694</f>
        <v>-21165638</v>
      </c>
      <c r="AW678" s="456">
        <f>+H678-'Departmental PL'!K694</f>
        <v>-16957676</v>
      </c>
      <c r="AX678" s="456">
        <f>+I678-'Departmental PL'!L694</f>
        <v>-4042043</v>
      </c>
      <c r="AY678" s="456">
        <f>+J678-'Departmental PL'!M694</f>
        <v>-3757908</v>
      </c>
      <c r="AZ678" s="456">
        <f>+K678-'Departmental PL'!N694</f>
        <v>-3819698.2410690691</v>
      </c>
      <c r="BA678" s="456">
        <f>+L678-'Departmental PL'!O694</f>
        <v>-1581189</v>
      </c>
      <c r="BB678" s="456">
        <f>+M678-'Departmental PL'!P694</f>
        <v>-222344.75893093087</v>
      </c>
      <c r="BC678" s="456">
        <f>+N678-'Departmental PL'!Q694</f>
        <v>-2176719</v>
      </c>
      <c r="BD678" s="456">
        <f>+O678-'Departmental PL'!R694</f>
        <v>-1428517.6180461165</v>
      </c>
      <c r="BE678" s="456">
        <f>+P678-'Departmental PL'!S694</f>
        <v>-322439</v>
      </c>
      <c r="BF678" s="456">
        <f>+Q678-'Departmental PL'!T694</f>
        <v>-1065232.7374726627</v>
      </c>
      <c r="BG678" s="456">
        <f>+R678-'Departmental PL'!U694</f>
        <v>-390075</v>
      </c>
      <c r="BH678" s="456">
        <f>+S678-'Departmental PL'!V694</f>
        <v>2271405.5965878484</v>
      </c>
      <c r="BI678" s="456">
        <f>+T678-'Departmental PL'!W694</f>
        <v>-1464205</v>
      </c>
    </row>
    <row r="679" spans="1:61" ht="20.25" hidden="1" customHeight="1" x14ac:dyDescent="0.25">
      <c r="A679" s="2093" t="s">
        <v>1694</v>
      </c>
      <c r="B679" s="2058" t="s">
        <v>2516</v>
      </c>
      <c r="C679" s="2060"/>
      <c r="D679" s="2060"/>
      <c r="E679" s="2060"/>
      <c r="F679" s="2060"/>
      <c r="G679" s="2060"/>
      <c r="H679" s="2060"/>
      <c r="I679" s="2060"/>
      <c r="J679" s="2060"/>
      <c r="K679" s="2060"/>
      <c r="L679" s="2060"/>
      <c r="M679" s="2060"/>
      <c r="N679" s="2060"/>
      <c r="O679" s="2060"/>
      <c r="P679" s="2060"/>
      <c r="Q679" s="2060"/>
      <c r="R679" s="2060"/>
      <c r="S679" s="2060"/>
      <c r="T679" s="2060"/>
      <c r="U679" s="2061" t="str">
        <f t="shared" si="6"/>
        <v>3420 SURG TISSUE TYPING</v>
      </c>
      <c r="W679" s="455" t="b">
        <f>+'17HPM_DATA_INPUT'!C425='17_AUDIT_TOTALS_CK'!U679</f>
        <v>1</v>
      </c>
      <c r="X679" s="2065">
        <f>+'17HPM_DATA_INPUT'!D425-'17_AUDIT_TOTALS_CK'!C679</f>
        <v>321</v>
      </c>
      <c r="Y679" s="2065">
        <f>+'17HPM_DATA_INPUT'!E425-'17_AUDIT_TOTALS_CK'!D679</f>
        <v>318</v>
      </c>
      <c r="Z679" s="2065">
        <f>+'17HPM_DATA_INPUT'!F425-'17_AUDIT_TOTALS_CK'!E679</f>
        <v>798</v>
      </c>
      <c r="AA679" s="2065">
        <f>+'17HPM_DATA_INPUT'!G425-'17_AUDIT_TOTALS_CK'!F679</f>
        <v>670</v>
      </c>
      <c r="AB679" s="2065">
        <f>+'17HPM_DATA_INPUT'!H425-'17_AUDIT_TOTALS_CK'!G679</f>
        <v>705710</v>
      </c>
      <c r="AC679" s="2065">
        <f>+'17HPM_DATA_INPUT'!I425-'17_AUDIT_TOTALS_CK'!H679</f>
        <v>735616</v>
      </c>
      <c r="AD679" s="2065">
        <f>+'17HPM_DATA_INPUT'!J425-'17_AUDIT_TOTALS_CK'!I679</f>
        <v>213537</v>
      </c>
      <c r="AE679" s="2065">
        <f>+'17HPM_DATA_INPUT'!K425-'17_AUDIT_TOTALS_CK'!J679</f>
        <v>206044</v>
      </c>
      <c r="AF679" s="2065">
        <f>+'17HPM_DATA_INPUT'!L425-'17_AUDIT_TOTALS_CK'!K679</f>
        <v>204662</v>
      </c>
      <c r="AG679" s="2065">
        <f>+'17HPM_DATA_INPUT'!M425-'17_AUDIT_TOTALS_CK'!L679</f>
        <v>197075</v>
      </c>
      <c r="AH679" s="2065">
        <f>+'17HPM_DATA_INPUT'!N425-'17_AUDIT_TOTALS_CK'!M679</f>
        <v>8875</v>
      </c>
      <c r="AI679" s="2065">
        <f>+'17HPM_DATA_INPUT'!O425-'17_AUDIT_TOTALS_CK'!N679</f>
        <v>8969</v>
      </c>
      <c r="AJ679" s="2065">
        <f>+'17HPM_DATA_INPUT'!P425-'17_AUDIT_TOTALS_CK'!O679</f>
        <v>3481</v>
      </c>
      <c r="AK679" s="2065">
        <f>+'17HPM_DATA_INPUT'!Q425-'17_AUDIT_TOTALS_CK'!P679</f>
        <v>2841</v>
      </c>
      <c r="AL679" s="2065">
        <f>+'17HPM_DATA_INPUT'!R425-'17_AUDIT_TOTALS_CK'!Q679</f>
        <v>52308</v>
      </c>
      <c r="AM679" s="2065">
        <f>+'17HPM_DATA_INPUT'!S425-'17_AUDIT_TOTALS_CK'!R679</f>
        <v>48584</v>
      </c>
      <c r="AN679" s="2065">
        <f>+'17HPM_DATA_INPUT'!T425-'17_AUDIT_TOTALS_CK'!S679</f>
        <v>-46914</v>
      </c>
      <c r="AO679" s="2065">
        <f>+'17HPM_DATA_INPUT'!U425-'17_AUDIT_TOTALS_CK'!T679</f>
        <v>-42455</v>
      </c>
      <c r="AQ679" s="2435" t="str">
        <f>'Departmental PL'!D695</f>
        <v>3420 SURG TISSUE TYPING</v>
      </c>
      <c r="AR679" s="456">
        <f>+C679-'Departmental PL'!F695</f>
        <v>-459.37593984962405</v>
      </c>
      <c r="AS679" s="456">
        <f>+D679-'Departmental PL'!G695</f>
        <v>-318</v>
      </c>
      <c r="AT679" s="456">
        <f>+E679-'Departmental PL'!H695</f>
        <v>-1291</v>
      </c>
      <c r="AU679" s="456">
        <f>+F679-'Departmental PL'!I695</f>
        <v>-766</v>
      </c>
      <c r="AV679" s="456">
        <f>+G679-'Departmental PL'!J695</f>
        <v>-1367589</v>
      </c>
      <c r="AW679" s="456">
        <f>+H679-'Departmental PL'!K695</f>
        <v>-1074028</v>
      </c>
      <c r="AX679" s="456">
        <f>+I679-'Departmental PL'!L695</f>
        <v>-238741</v>
      </c>
      <c r="AY679" s="456">
        <f>+J679-'Departmental PL'!M695</f>
        <v>-206044</v>
      </c>
      <c r="AZ679" s="456">
        <f>+K679-'Departmental PL'!N695</f>
        <v>-396995.72481767525</v>
      </c>
      <c r="BA679" s="456">
        <f>+L679-'Departmental PL'!O695</f>
        <v>-306491.11090000003</v>
      </c>
      <c r="BB679" s="456">
        <f>+M679-'Departmental PL'!P695</f>
        <v>158254.72481767525</v>
      </c>
      <c r="BC679" s="456">
        <f>+N679-'Departmental PL'!Q695</f>
        <v>100447.11090000003</v>
      </c>
      <c r="BD679" s="456">
        <f>+O679-'Departmental PL'!R695</f>
        <v>-6752.1630703880619</v>
      </c>
      <c r="BE679" s="456">
        <f>+P679-'Departmental PL'!S695</f>
        <v>-4418.4421000000002</v>
      </c>
      <c r="BF679" s="456">
        <f>+Q679-'Departmental PL'!T695</f>
        <v>-101465.53173472791</v>
      </c>
      <c r="BG679" s="456">
        <f>+R679-'Departmental PL'!U695</f>
        <v>-75557.861100000009</v>
      </c>
      <c r="BH679" s="456">
        <f>+S679-'Departmental PL'!V695</f>
        <v>266472.41962279123</v>
      </c>
      <c r="BI679" s="456">
        <f>+T679-'Departmental PL'!W695</f>
        <v>180423.41410000005</v>
      </c>
    </row>
    <row r="680" spans="1:61" ht="20.25" hidden="1" customHeight="1" x14ac:dyDescent="0.25">
      <c r="A680" s="2067" t="s">
        <v>1695</v>
      </c>
      <c r="B680" s="2058"/>
      <c r="C680" s="2060"/>
      <c r="D680" s="2060"/>
      <c r="E680" s="2060"/>
      <c r="F680" s="2060"/>
      <c r="G680" s="2060"/>
      <c r="H680" s="2060"/>
      <c r="I680" s="2060"/>
      <c r="J680" s="2060"/>
      <c r="K680" s="2060"/>
      <c r="L680" s="2060"/>
      <c r="M680" s="2060"/>
      <c r="N680" s="2060"/>
      <c r="O680" s="2060"/>
      <c r="P680" s="2060"/>
      <c r="Q680" s="2060"/>
      <c r="R680" s="2060"/>
      <c r="S680" s="2060"/>
      <c r="T680" s="2060"/>
      <c r="AQ680" s="2435" t="str">
        <f>'Departmental PL'!D696</f>
        <v xml:space="preserve">  BLUES PATHOLOGY BONUS REVENUE</v>
      </c>
      <c r="AR680" s="456">
        <f>+C680-'Departmental PL'!F696</f>
        <v>0</v>
      </c>
      <c r="AS680" s="456">
        <f>+D680-'Departmental PL'!G696</f>
        <v>0</v>
      </c>
      <c r="AT680" s="456">
        <f>+E680-'Departmental PL'!H696</f>
        <v>0</v>
      </c>
      <c r="AU680" s="456">
        <f>+F680-'Departmental PL'!I696</f>
        <v>0</v>
      </c>
      <c r="AV680" s="456">
        <f>+G680-'Departmental PL'!J696</f>
        <v>0</v>
      </c>
      <c r="AW680" s="456">
        <f>+H680-'Departmental PL'!K696</f>
        <v>0</v>
      </c>
      <c r="AX680" s="456">
        <f>+I680-'Departmental PL'!L696</f>
        <v>0</v>
      </c>
      <c r="AY680" s="456">
        <f>+J680-'Departmental PL'!M696</f>
        <v>0</v>
      </c>
      <c r="AZ680" s="456">
        <f>+K680-'Departmental PL'!N696</f>
        <v>0</v>
      </c>
      <c r="BA680" s="456">
        <f>+L680-'Departmental PL'!O696</f>
        <v>0</v>
      </c>
      <c r="BB680" s="456">
        <f>+M680-'Departmental PL'!P696</f>
        <v>0</v>
      </c>
      <c r="BC680" s="456">
        <f>+N680-'Departmental PL'!Q696</f>
        <v>0</v>
      </c>
      <c r="BD680" s="456">
        <f>+O680-'Departmental PL'!R696</f>
        <v>0</v>
      </c>
      <c r="BE680" s="456">
        <f>+P680-'Departmental PL'!S696</f>
        <v>0</v>
      </c>
      <c r="BF680" s="456">
        <f>+Q680-'Departmental PL'!T696</f>
        <v>0</v>
      </c>
      <c r="BG680" s="456">
        <f>+R680-'Departmental PL'!U696</f>
        <v>0</v>
      </c>
      <c r="BH680" s="456">
        <f>+S680-'Departmental PL'!V696</f>
        <v>0</v>
      </c>
      <c r="BI680" s="456">
        <f>+T680-'Departmental PL'!W696</f>
        <v>0</v>
      </c>
    </row>
    <row r="681" spans="1:61" ht="20.25" hidden="1" customHeight="1" x14ac:dyDescent="0.25">
      <c r="A681" s="2067" t="s">
        <v>1696</v>
      </c>
      <c r="B681" s="2058"/>
      <c r="C681" s="2060"/>
      <c r="D681" s="2060"/>
      <c r="E681" s="2060"/>
      <c r="F681" s="2060"/>
      <c r="G681" s="2060"/>
      <c r="H681" s="2060"/>
      <c r="I681" s="2060"/>
      <c r="J681" s="2060"/>
      <c r="K681" s="2060"/>
      <c r="L681" s="2060"/>
      <c r="M681" s="2060"/>
      <c r="N681" s="2060"/>
      <c r="O681" s="2060"/>
      <c r="P681" s="2060"/>
      <c r="Q681" s="2060"/>
      <c r="R681" s="2060"/>
      <c r="S681" s="2060"/>
      <c r="T681" s="2060"/>
      <c r="AQ681" s="2435" t="str">
        <f>'Departmental PL'!D697</f>
        <v xml:space="preserve">  PATHOLOGY PRAC PLAN TRANSFER</v>
      </c>
      <c r="AR681" s="456">
        <f>+C681-'Departmental PL'!F697</f>
        <v>0</v>
      </c>
      <c r="AS681" s="456">
        <f>+D681-'Departmental PL'!G697</f>
        <v>0</v>
      </c>
      <c r="AT681" s="456">
        <f>+E681-'Departmental PL'!H697</f>
        <v>0</v>
      </c>
      <c r="AU681" s="456">
        <f>+F681-'Departmental PL'!I697</f>
        <v>0</v>
      </c>
      <c r="AV681" s="456">
        <f>+G681-'Departmental PL'!J697</f>
        <v>0</v>
      </c>
      <c r="AW681" s="456">
        <f>+H681-'Departmental PL'!K697</f>
        <v>0</v>
      </c>
      <c r="AX681" s="456">
        <f>+I681-'Departmental PL'!L697</f>
        <v>8838167.0000000019</v>
      </c>
      <c r="AY681" s="456">
        <f>+J681-'Departmental PL'!M697</f>
        <v>8163239</v>
      </c>
      <c r="AZ681" s="456">
        <f>+K681-'Departmental PL'!N697</f>
        <v>0</v>
      </c>
      <c r="BA681" s="456">
        <f>+L681-'Departmental PL'!O697</f>
        <v>0</v>
      </c>
      <c r="BB681" s="456">
        <f>+M681-'Departmental PL'!P697</f>
        <v>8838167.0000000019</v>
      </c>
      <c r="BC681" s="456">
        <f>+N681-'Departmental PL'!Q697</f>
        <v>8163239</v>
      </c>
      <c r="BD681" s="456">
        <f>+O681-'Departmental PL'!R697</f>
        <v>0</v>
      </c>
      <c r="BE681" s="456">
        <f>+P681-'Departmental PL'!S697</f>
        <v>0</v>
      </c>
      <c r="BF681" s="456">
        <f>+Q681-'Departmental PL'!T697</f>
        <v>0</v>
      </c>
      <c r="BG681" s="456">
        <f>+R681-'Departmental PL'!U697</f>
        <v>0</v>
      </c>
      <c r="BH681" s="456">
        <f>+S681-'Departmental PL'!V697</f>
        <v>8838167.0000000019</v>
      </c>
      <c r="BI681" s="456">
        <f>+T681-'Departmental PL'!W697</f>
        <v>8163239</v>
      </c>
    </row>
    <row r="682" spans="1:61" ht="20.25" hidden="1" customHeight="1" x14ac:dyDescent="0.25">
      <c r="A682" s="2067" t="s">
        <v>1697</v>
      </c>
      <c r="B682" s="2058"/>
      <c r="C682" s="2060"/>
      <c r="D682" s="2060"/>
      <c r="E682" s="2060"/>
      <c r="F682" s="2060"/>
      <c r="G682" s="2060"/>
      <c r="H682" s="2060"/>
      <c r="I682" s="2060"/>
      <c r="J682" s="2060"/>
      <c r="K682" s="2060"/>
      <c r="L682" s="2060"/>
      <c r="M682" s="2060"/>
      <c r="N682" s="2060"/>
      <c r="O682" s="2060"/>
      <c r="P682" s="2060"/>
      <c r="Q682" s="2060"/>
      <c r="R682" s="2060"/>
      <c r="S682" s="2060"/>
      <c r="T682" s="2060"/>
      <c r="AQ682" s="2435" t="str">
        <f>'Departmental PL'!D698</f>
        <v xml:space="preserve">  DERM PATHOLOGY TRANSFER</v>
      </c>
      <c r="AR682" s="456">
        <f>+C682-'Departmental PL'!F698</f>
        <v>0</v>
      </c>
      <c r="AS682" s="456">
        <f>+D682-'Departmental PL'!G698</f>
        <v>0</v>
      </c>
      <c r="AT682" s="456">
        <f>+E682-'Departmental PL'!H698</f>
        <v>0</v>
      </c>
      <c r="AU682" s="456">
        <f>+F682-'Departmental PL'!I698</f>
        <v>0</v>
      </c>
      <c r="AV682" s="456">
        <f>+G682-'Departmental PL'!J698</f>
        <v>0</v>
      </c>
      <c r="AW682" s="456">
        <f>+H682-'Departmental PL'!K698</f>
        <v>0</v>
      </c>
      <c r="AX682" s="456">
        <f>+I682-'Departmental PL'!L698</f>
        <v>1324647</v>
      </c>
      <c r="AY682" s="456">
        <f>+J682-'Departmental PL'!M698</f>
        <v>1222985</v>
      </c>
      <c r="AZ682" s="456">
        <f>+K682-'Departmental PL'!N698</f>
        <v>0</v>
      </c>
      <c r="BA682" s="456">
        <f>+L682-'Departmental PL'!O698</f>
        <v>0</v>
      </c>
      <c r="BB682" s="456">
        <f>+M682-'Departmental PL'!P698</f>
        <v>1324647</v>
      </c>
      <c r="BC682" s="456">
        <f>+N682-'Departmental PL'!Q698</f>
        <v>1222985</v>
      </c>
      <c r="BD682" s="456">
        <f>+O682-'Departmental PL'!R698</f>
        <v>0</v>
      </c>
      <c r="BE682" s="456">
        <f>+P682-'Departmental PL'!S698</f>
        <v>0</v>
      </c>
      <c r="BF682" s="456">
        <f>+Q682-'Departmental PL'!T698</f>
        <v>0</v>
      </c>
      <c r="BG682" s="456">
        <f>+R682-'Departmental PL'!U698</f>
        <v>0</v>
      </c>
      <c r="BH682" s="456">
        <f>+S682-'Departmental PL'!V698</f>
        <v>1324647</v>
      </c>
      <c r="BI682" s="456">
        <f>+T682-'Departmental PL'!W698</f>
        <v>1222985</v>
      </c>
    </row>
    <row r="683" spans="1:61" ht="20.25" hidden="1" customHeight="1" x14ac:dyDescent="0.25">
      <c r="A683" s="2067" t="s">
        <v>1698</v>
      </c>
      <c r="B683" s="2069" t="s">
        <v>2306</v>
      </c>
      <c r="C683" s="2070"/>
      <c r="D683" s="2070"/>
      <c r="E683" s="2070"/>
      <c r="F683" s="2070"/>
      <c r="G683" s="2070"/>
      <c r="H683" s="2070"/>
      <c r="I683" s="2070"/>
      <c r="J683" s="2070"/>
      <c r="K683" s="2070"/>
      <c r="L683" s="2070"/>
      <c r="M683" s="2070"/>
      <c r="N683" s="2070"/>
      <c r="O683" s="2070"/>
      <c r="P683" s="2070"/>
      <c r="Q683" s="2070"/>
      <c r="R683" s="2070"/>
      <c r="S683" s="2070"/>
      <c r="T683" s="2070"/>
      <c r="U683" s="2061" t="str">
        <f t="shared" si="6"/>
        <v>Total OUTPATIENT</v>
      </c>
      <c r="W683" s="455" t="b">
        <f>+'17HPM_DATA_INPUT'!C426='17_AUDIT_TOTALS_CK'!U683</f>
        <v>1</v>
      </c>
      <c r="X683" s="2065">
        <f>+'17HPM_DATA_INPUT'!D426-'17_AUDIT_TOTALS_CK'!C683</f>
        <v>129276</v>
      </c>
      <c r="Y683" s="2065">
        <f>+'17HPM_DATA_INPUT'!E426-'17_AUDIT_TOTALS_CK'!D683</f>
        <v>122321</v>
      </c>
      <c r="Z683" s="2065">
        <f>+'17HPM_DATA_INPUT'!F426-'17_AUDIT_TOTALS_CK'!E683</f>
        <v>864969</v>
      </c>
      <c r="AA683" s="2065">
        <f>+'17HPM_DATA_INPUT'!G426-'17_AUDIT_TOTALS_CK'!F683</f>
        <v>807536</v>
      </c>
      <c r="AB683" s="2065">
        <f>+'17HPM_DATA_INPUT'!H426-'17_AUDIT_TOTALS_CK'!G683</f>
        <v>68214742</v>
      </c>
      <c r="AC683" s="2065">
        <f>+'17HPM_DATA_INPUT'!I426-'17_AUDIT_TOTALS_CK'!H683</f>
        <v>56894120</v>
      </c>
      <c r="AD683" s="2065">
        <f>+'17HPM_DATA_INPUT'!J426-'17_AUDIT_TOTALS_CK'!I683</f>
        <v>18525999</v>
      </c>
      <c r="AE683" s="2065">
        <f>+'17HPM_DATA_INPUT'!K426-'17_AUDIT_TOTALS_CK'!J683</f>
        <v>15961897</v>
      </c>
      <c r="AF683" s="2065">
        <f>+'17HPM_DATA_INPUT'!L426-'17_AUDIT_TOTALS_CK'!K683</f>
        <v>10734016</v>
      </c>
      <c r="AG683" s="2065">
        <f>+'17HPM_DATA_INPUT'!M426-'17_AUDIT_TOTALS_CK'!L683</f>
        <v>10019496</v>
      </c>
      <c r="AH683" s="2065">
        <f>+'17HPM_DATA_INPUT'!N426-'17_AUDIT_TOTALS_CK'!M683</f>
        <v>7791984</v>
      </c>
      <c r="AI683" s="2065">
        <f>+'17HPM_DATA_INPUT'!O426-'17_AUDIT_TOTALS_CK'!N683</f>
        <v>5942401</v>
      </c>
      <c r="AJ683" s="2065">
        <f>+'17HPM_DATA_INPUT'!P426-'17_AUDIT_TOTALS_CK'!O683</f>
        <v>2591579</v>
      </c>
      <c r="AK683" s="2065">
        <f>+'17HPM_DATA_INPUT'!Q426-'17_AUDIT_TOTALS_CK'!P683</f>
        <v>2277615</v>
      </c>
      <c r="AL683" s="2065">
        <f>+'17HPM_DATA_INPUT'!R426-'17_AUDIT_TOTALS_CK'!Q683</f>
        <v>3316023</v>
      </c>
      <c r="AM683" s="2065">
        <f>+'17HPM_DATA_INPUT'!S426-'17_AUDIT_TOTALS_CK'!R683</f>
        <v>2871326</v>
      </c>
      <c r="AN683" s="2065">
        <f>+'17HPM_DATA_INPUT'!T426-'17_AUDIT_TOTALS_CK'!S683</f>
        <v>1884382</v>
      </c>
      <c r="AO683" s="2065">
        <f>+'17HPM_DATA_INPUT'!U426-'17_AUDIT_TOTALS_CK'!T683</f>
        <v>793460</v>
      </c>
      <c r="AQ683" s="2069" t="str">
        <f>'Departmental PL'!D699</f>
        <v>Total OUTPATIENT</v>
      </c>
      <c r="AR683" s="456">
        <f>+C683-'Departmental PL'!F699</f>
        <v>-426729.38508851139</v>
      </c>
      <c r="AS683" s="456">
        <f>+D683-'Departmental PL'!G699</f>
        <v>-360639.35034250666</v>
      </c>
      <c r="AT683" s="456">
        <f>+E683-'Departmental PL'!H699</f>
        <v>-1363161</v>
      </c>
      <c r="AU683" s="456">
        <f>+F683-'Departmental PL'!I699</f>
        <v>-1134191</v>
      </c>
      <c r="AV683" s="456">
        <f>+G683-'Departmental PL'!J699</f>
        <v>-113704905</v>
      </c>
      <c r="AW683" s="456">
        <f>+H683-'Departmental PL'!K699</f>
        <v>-86893924</v>
      </c>
      <c r="AX683" s="456">
        <f>+I683-'Departmental PL'!L699</f>
        <v>-14689851.840000002</v>
      </c>
      <c r="AY683" s="456">
        <f>+J683-'Departmental PL'!M699</f>
        <v>-12285676.520000003</v>
      </c>
      <c r="AZ683" s="456">
        <f>+K683-'Departmental PL'!N699</f>
        <v>-18932501.463954959</v>
      </c>
      <c r="BA683" s="456">
        <f>+L683-'Departmental PL'!O699</f>
        <v>-14457365.497200001</v>
      </c>
      <c r="BB683" s="456">
        <f>+M683-'Departmental PL'!P699</f>
        <v>4242649.6239549574</v>
      </c>
      <c r="BC683" s="456">
        <f>+N683-'Departmental PL'!Q699</f>
        <v>2171688.9771999978</v>
      </c>
      <c r="BD683" s="456">
        <f>+O683-'Departmental PL'!R699</f>
        <v>-4582330.0166506376</v>
      </c>
      <c r="BE683" s="456">
        <f>+P683-'Departmental PL'!S699</f>
        <v>-3013950.0771000003</v>
      </c>
      <c r="BF683" s="456">
        <f>+Q683-'Departmental PL'!T699</f>
        <v>-5949484.0859840838</v>
      </c>
      <c r="BG683" s="456">
        <f>+R683-'Departmental PL'!U699</f>
        <v>-4297060.0406000009</v>
      </c>
      <c r="BH683" s="456">
        <f>+S683-'Departmental PL'!V699</f>
        <v>14774463.72658968</v>
      </c>
      <c r="BI683" s="456">
        <f>+T683-'Departmental PL'!W699</f>
        <v>9482699.094899999</v>
      </c>
    </row>
    <row r="684" spans="1:61" ht="20.25" hidden="1" customHeight="1" x14ac:dyDescent="0.25">
      <c r="A684" s="2067" t="s">
        <v>1699</v>
      </c>
      <c r="B684" s="2058" t="s">
        <v>2498</v>
      </c>
      <c r="C684" s="2060"/>
      <c r="D684" s="2060"/>
      <c r="E684" s="2060"/>
      <c r="F684" s="2060"/>
      <c r="G684" s="2060"/>
      <c r="H684" s="2060"/>
      <c r="I684" s="2060"/>
      <c r="J684" s="2060"/>
      <c r="K684" s="2060"/>
      <c r="L684" s="2060"/>
      <c r="M684" s="2060"/>
      <c r="N684" s="2060"/>
      <c r="O684" s="2060"/>
      <c r="P684" s="2060"/>
      <c r="Q684" s="2060"/>
      <c r="R684" s="2060"/>
      <c r="S684" s="2060"/>
      <c r="T684" s="2060"/>
      <c r="U684" s="2061" t="str">
        <f t="shared" si="6"/>
        <v>3000 BLOOD BANK</v>
      </c>
      <c r="W684" s="455" t="b">
        <f>+'17HPM_DATA_INPUT'!C427='17_AUDIT_TOTALS_CK'!U684</f>
        <v>1</v>
      </c>
      <c r="X684" s="2065">
        <f>+'17HPM_DATA_INPUT'!D427-'17_AUDIT_TOTALS_CK'!C684</f>
        <v>958</v>
      </c>
      <c r="Y684" s="2065">
        <f>+'17HPM_DATA_INPUT'!E427-'17_AUDIT_TOTALS_CK'!D684</f>
        <v>1240</v>
      </c>
      <c r="Z684" s="2065">
        <f>+'17HPM_DATA_INPUT'!F427-'17_AUDIT_TOTALS_CK'!E684</f>
        <v>4189</v>
      </c>
      <c r="AA684" s="2065">
        <f>+'17HPM_DATA_INPUT'!G427-'17_AUDIT_TOTALS_CK'!F684</f>
        <v>4964</v>
      </c>
      <c r="AB684" s="2065">
        <f>+'17HPM_DATA_INPUT'!H427-'17_AUDIT_TOTALS_CK'!G684</f>
        <v>809378</v>
      </c>
      <c r="AC684" s="2065">
        <f>+'17HPM_DATA_INPUT'!I427-'17_AUDIT_TOTALS_CK'!H684</f>
        <v>640677</v>
      </c>
      <c r="AD684" s="2065">
        <f>+'17HPM_DATA_INPUT'!J427-'17_AUDIT_TOTALS_CK'!I684</f>
        <v>314618</v>
      </c>
      <c r="AE684" s="2065">
        <f>+'17HPM_DATA_INPUT'!K427-'17_AUDIT_TOTALS_CK'!J684</f>
        <v>242857</v>
      </c>
      <c r="AF684" s="2065">
        <f>+'17HPM_DATA_INPUT'!L427-'17_AUDIT_TOTALS_CK'!K684</f>
        <v>99543</v>
      </c>
      <c r="AG684" s="2065">
        <f>+'17HPM_DATA_INPUT'!M427-'17_AUDIT_TOTALS_CK'!L684</f>
        <v>115658</v>
      </c>
      <c r="AH684" s="2065">
        <f>+'17HPM_DATA_INPUT'!N427-'17_AUDIT_TOTALS_CK'!M684</f>
        <v>215075</v>
      </c>
      <c r="AI684" s="2065">
        <f>+'17HPM_DATA_INPUT'!O427-'17_AUDIT_TOTALS_CK'!N684</f>
        <v>127199</v>
      </c>
      <c r="AJ684" s="2065">
        <f>+'17HPM_DATA_INPUT'!P427-'17_AUDIT_TOTALS_CK'!O684</f>
        <v>7744</v>
      </c>
      <c r="AK684" s="2065">
        <f>+'17HPM_DATA_INPUT'!Q427-'17_AUDIT_TOTALS_CK'!P684</f>
        <v>9124</v>
      </c>
      <c r="AL684" s="2065">
        <f>+'17HPM_DATA_INPUT'!R427-'17_AUDIT_TOTALS_CK'!Q684</f>
        <v>23351</v>
      </c>
      <c r="AM684" s="2065">
        <f>+'17HPM_DATA_INPUT'!S427-'17_AUDIT_TOTALS_CK'!R684</f>
        <v>24647</v>
      </c>
      <c r="AN684" s="2065">
        <f>+'17HPM_DATA_INPUT'!T427-'17_AUDIT_TOTALS_CK'!S684</f>
        <v>183980</v>
      </c>
      <c r="AO684" s="2065">
        <f>+'17HPM_DATA_INPUT'!U427-'17_AUDIT_TOTALS_CK'!T684</f>
        <v>93428</v>
      </c>
      <c r="AQ684" s="455" t="str">
        <f>'Departmental PL'!D700</f>
        <v>3000 BLOOD BANK</v>
      </c>
      <c r="AR684" s="456">
        <f>+C684-'Departmental PL'!F700</f>
        <v>-958</v>
      </c>
      <c r="AS684" s="456">
        <f>+D684-'Departmental PL'!G700</f>
        <v>-1240</v>
      </c>
      <c r="AT684" s="456">
        <f>+E684-'Departmental PL'!H700</f>
        <v>-4189</v>
      </c>
      <c r="AU684" s="456">
        <f>+F684-'Departmental PL'!I700</f>
        <v>-4964</v>
      </c>
      <c r="AV684" s="456">
        <f>+G684-'Departmental PL'!J700</f>
        <v>-809378</v>
      </c>
      <c r="AW684" s="456">
        <f>+H684-'Departmental PL'!K700</f>
        <v>-640677</v>
      </c>
      <c r="AX684" s="456">
        <f>+I684-'Departmental PL'!L700</f>
        <v>-314618</v>
      </c>
      <c r="AY684" s="456">
        <f>+J684-'Departmental PL'!M700</f>
        <v>-242857</v>
      </c>
      <c r="AZ684" s="456">
        <f>+K684-'Departmental PL'!N700</f>
        <v>-99543</v>
      </c>
      <c r="BA684" s="456">
        <f>+L684-'Departmental PL'!O700</f>
        <v>-115658</v>
      </c>
      <c r="BB684" s="456">
        <f>+M684-'Departmental PL'!P700</f>
        <v>-215075</v>
      </c>
      <c r="BC684" s="456">
        <f>+N684-'Departmental PL'!Q700</f>
        <v>-127199</v>
      </c>
      <c r="BD684" s="456">
        <f>+O684-'Departmental PL'!R700</f>
        <v>-7744</v>
      </c>
      <c r="BE684" s="456">
        <f>+P684-'Departmental PL'!S700</f>
        <v>-9124</v>
      </c>
      <c r="BF684" s="456">
        <f>+Q684-'Departmental PL'!T700</f>
        <v>-23351</v>
      </c>
      <c r="BG684" s="456">
        <f>+R684-'Departmental PL'!U700</f>
        <v>-24647</v>
      </c>
      <c r="BH684" s="456">
        <f>+S684-'Departmental PL'!V700</f>
        <v>-183980</v>
      </c>
      <c r="BI684" s="456">
        <f>+T684-'Departmental PL'!W700</f>
        <v>-93428</v>
      </c>
    </row>
    <row r="685" spans="1:61" ht="20.25" hidden="1" customHeight="1" x14ac:dyDescent="0.25">
      <c r="A685" s="2067" t="s">
        <v>1700</v>
      </c>
      <c r="B685" s="2058" t="s">
        <v>2499</v>
      </c>
      <c r="C685" s="2060"/>
      <c r="D685" s="2060"/>
      <c r="E685" s="2060"/>
      <c r="F685" s="2060"/>
      <c r="G685" s="2060"/>
      <c r="H685" s="2060"/>
      <c r="I685" s="2060"/>
      <c r="J685" s="2060"/>
      <c r="K685" s="2060"/>
      <c r="L685" s="2060"/>
      <c r="M685" s="2060"/>
      <c r="N685" s="2060"/>
      <c r="O685" s="2060"/>
      <c r="P685" s="2060"/>
      <c r="Q685" s="2060"/>
      <c r="R685" s="2060"/>
      <c r="S685" s="2060"/>
      <c r="T685" s="2060"/>
      <c r="U685" s="2061" t="str">
        <f t="shared" si="6"/>
        <v>3030 HEMATOLOGY</v>
      </c>
      <c r="W685" s="455" t="b">
        <f>+'17HPM_DATA_INPUT'!C428='17_AUDIT_TOTALS_CK'!U685</f>
        <v>1</v>
      </c>
      <c r="X685" s="2065">
        <f>+'17HPM_DATA_INPUT'!D428-'17_AUDIT_TOTALS_CK'!C685</f>
        <v>178</v>
      </c>
      <c r="Y685" s="2065">
        <f>+'17HPM_DATA_INPUT'!E428-'17_AUDIT_TOTALS_CK'!D685</f>
        <v>162</v>
      </c>
      <c r="Z685" s="2065">
        <f>+'17HPM_DATA_INPUT'!F428-'17_AUDIT_TOTALS_CK'!E685</f>
        <v>2570</v>
      </c>
      <c r="AA685" s="2065">
        <f>+'17HPM_DATA_INPUT'!G428-'17_AUDIT_TOTALS_CK'!F685</f>
        <v>2402</v>
      </c>
      <c r="AB685" s="2065">
        <f>+'17HPM_DATA_INPUT'!H428-'17_AUDIT_TOTALS_CK'!G685</f>
        <v>540250</v>
      </c>
      <c r="AC685" s="2065">
        <f>+'17HPM_DATA_INPUT'!I428-'17_AUDIT_TOTALS_CK'!H685</f>
        <v>358438</v>
      </c>
      <c r="AD685" s="2065">
        <f>+'17HPM_DATA_INPUT'!J428-'17_AUDIT_TOTALS_CK'!I685</f>
        <v>187450</v>
      </c>
      <c r="AE685" s="2065">
        <f>+'17HPM_DATA_INPUT'!K428-'17_AUDIT_TOTALS_CK'!J685</f>
        <v>142711</v>
      </c>
      <c r="AF685" s="2065">
        <f>+'17HPM_DATA_INPUT'!L428-'17_AUDIT_TOTALS_CK'!K685</f>
        <v>56247</v>
      </c>
      <c r="AG685" s="2065">
        <f>+'17HPM_DATA_INPUT'!M428-'17_AUDIT_TOTALS_CK'!L685</f>
        <v>43270</v>
      </c>
      <c r="AH685" s="2065">
        <f>+'17HPM_DATA_INPUT'!N428-'17_AUDIT_TOTALS_CK'!M685</f>
        <v>131203</v>
      </c>
      <c r="AI685" s="2065">
        <f>+'17HPM_DATA_INPUT'!O428-'17_AUDIT_TOTALS_CK'!N685</f>
        <v>99442</v>
      </c>
      <c r="AJ685" s="2065">
        <f>+'17HPM_DATA_INPUT'!P428-'17_AUDIT_TOTALS_CK'!O685</f>
        <v>6923</v>
      </c>
      <c r="AK685" s="2065">
        <f>+'17HPM_DATA_INPUT'!Q428-'17_AUDIT_TOTALS_CK'!P685</f>
        <v>5957</v>
      </c>
      <c r="AL685" s="2065">
        <f>+'17HPM_DATA_INPUT'!R428-'17_AUDIT_TOTALS_CK'!Q685</f>
        <v>17616</v>
      </c>
      <c r="AM685" s="2065">
        <f>+'17HPM_DATA_INPUT'!S428-'17_AUDIT_TOTALS_CK'!R685</f>
        <v>13167</v>
      </c>
      <c r="AN685" s="2065">
        <f>+'17HPM_DATA_INPUT'!T428-'17_AUDIT_TOTALS_CK'!S685</f>
        <v>106664</v>
      </c>
      <c r="AO685" s="2065">
        <f>+'17HPM_DATA_INPUT'!U428-'17_AUDIT_TOTALS_CK'!T685</f>
        <v>80317</v>
      </c>
      <c r="AQ685" s="455" t="str">
        <f>'Departmental PL'!D701</f>
        <v>3030 HEMATOLOGY</v>
      </c>
      <c r="AR685" s="456">
        <f>+C685-'Departmental PL'!F701</f>
        <v>-178</v>
      </c>
      <c r="AS685" s="456">
        <f>+D685-'Departmental PL'!G701</f>
        <v>-162</v>
      </c>
      <c r="AT685" s="456">
        <f>+E685-'Departmental PL'!H701</f>
        <v>-2570</v>
      </c>
      <c r="AU685" s="456">
        <f>+F685-'Departmental PL'!I701</f>
        <v>-2402</v>
      </c>
      <c r="AV685" s="456">
        <f>+G685-'Departmental PL'!J701</f>
        <v>-540250</v>
      </c>
      <c r="AW685" s="456">
        <f>+H685-'Departmental PL'!K701</f>
        <v>-358438</v>
      </c>
      <c r="AX685" s="456">
        <f>+I685-'Departmental PL'!L701</f>
        <v>-187450</v>
      </c>
      <c r="AY685" s="456">
        <f>+J685-'Departmental PL'!M701</f>
        <v>-142711</v>
      </c>
      <c r="AZ685" s="456">
        <f>+K685-'Departmental PL'!N701</f>
        <v>-56247</v>
      </c>
      <c r="BA685" s="456">
        <f>+L685-'Departmental PL'!O701</f>
        <v>-43270</v>
      </c>
      <c r="BB685" s="456">
        <f>+M685-'Departmental PL'!P701</f>
        <v>-131203</v>
      </c>
      <c r="BC685" s="456">
        <f>+N685-'Departmental PL'!Q701</f>
        <v>-99441</v>
      </c>
      <c r="BD685" s="456">
        <f>+O685-'Departmental PL'!R701</f>
        <v>-6923</v>
      </c>
      <c r="BE685" s="456">
        <f>+P685-'Departmental PL'!S701</f>
        <v>-5957</v>
      </c>
      <c r="BF685" s="456">
        <f>+Q685-'Departmental PL'!T701</f>
        <v>-17616</v>
      </c>
      <c r="BG685" s="456">
        <f>+R685-'Departmental PL'!U701</f>
        <v>-13167</v>
      </c>
      <c r="BH685" s="456">
        <f>+S685-'Departmental PL'!V701</f>
        <v>-106664</v>
      </c>
      <c r="BI685" s="456">
        <f>+T685-'Departmental PL'!W701</f>
        <v>-80317</v>
      </c>
    </row>
    <row r="686" spans="1:61" ht="20.25" hidden="1" customHeight="1" x14ac:dyDescent="0.25">
      <c r="A686" s="2067" t="s">
        <v>1701</v>
      </c>
      <c r="B686" s="2058" t="s">
        <v>2500</v>
      </c>
      <c r="C686" s="2060"/>
      <c r="D686" s="2060"/>
      <c r="E686" s="2060"/>
      <c r="F686" s="2060"/>
      <c r="G686" s="2060"/>
      <c r="H686" s="2060"/>
      <c r="I686" s="2060"/>
      <c r="J686" s="2060"/>
      <c r="K686" s="2060"/>
      <c r="L686" s="2060"/>
      <c r="M686" s="2060"/>
      <c r="N686" s="2060"/>
      <c r="O686" s="2060"/>
      <c r="P686" s="2060"/>
      <c r="Q686" s="2060"/>
      <c r="R686" s="2060"/>
      <c r="S686" s="2060"/>
      <c r="T686" s="2060"/>
      <c r="U686" s="2061" t="str">
        <f t="shared" si="6"/>
        <v>3040 MOLECULAR DIAGNOSTIC LAB</v>
      </c>
      <c r="W686" s="455" t="b">
        <f>+'17HPM_DATA_INPUT'!C429='17_AUDIT_TOTALS_CK'!U686</f>
        <v>1</v>
      </c>
      <c r="X686" s="2065">
        <f>+'17HPM_DATA_INPUT'!D429-'17_AUDIT_TOTALS_CK'!C686</f>
        <v>49</v>
      </c>
      <c r="Y686" s="2065">
        <f>+'17HPM_DATA_INPUT'!E429-'17_AUDIT_TOTALS_CK'!D686</f>
        <v>47</v>
      </c>
      <c r="Z686" s="2065">
        <f>+'17HPM_DATA_INPUT'!F429-'17_AUDIT_TOTALS_CK'!E686</f>
        <v>103</v>
      </c>
      <c r="AA686" s="2065">
        <f>+'17HPM_DATA_INPUT'!G429-'17_AUDIT_TOTALS_CK'!F686</f>
        <v>75</v>
      </c>
      <c r="AB686" s="2065">
        <f>+'17HPM_DATA_INPUT'!H429-'17_AUDIT_TOTALS_CK'!G686</f>
        <v>80922</v>
      </c>
      <c r="AC686" s="2065">
        <f>+'17HPM_DATA_INPUT'!I429-'17_AUDIT_TOTALS_CK'!H686</f>
        <v>58358</v>
      </c>
      <c r="AD686" s="2065">
        <f>+'17HPM_DATA_INPUT'!J429-'17_AUDIT_TOTALS_CK'!I686</f>
        <v>27896</v>
      </c>
      <c r="AE686" s="2065">
        <f>+'17HPM_DATA_INPUT'!K429-'17_AUDIT_TOTALS_CK'!J686</f>
        <v>19436</v>
      </c>
      <c r="AF686" s="2065">
        <f>+'17HPM_DATA_INPUT'!L429-'17_AUDIT_TOTALS_CK'!K686</f>
        <v>23878</v>
      </c>
      <c r="AG686" s="2065">
        <f>+'17HPM_DATA_INPUT'!M429-'17_AUDIT_TOTALS_CK'!L686</f>
        <v>22528</v>
      </c>
      <c r="AH686" s="2065">
        <f>+'17HPM_DATA_INPUT'!N429-'17_AUDIT_TOTALS_CK'!M686</f>
        <v>4018</v>
      </c>
      <c r="AI686" s="2065">
        <f>+'17HPM_DATA_INPUT'!O429-'17_AUDIT_TOTALS_CK'!N686</f>
        <v>-3093</v>
      </c>
      <c r="AJ686" s="2065">
        <f>+'17HPM_DATA_INPUT'!P429-'17_AUDIT_TOTALS_CK'!O686</f>
        <v>4622</v>
      </c>
      <c r="AK686" s="2065">
        <f>+'17HPM_DATA_INPUT'!Q429-'17_AUDIT_TOTALS_CK'!P686</f>
        <v>326</v>
      </c>
      <c r="AL686" s="2065">
        <f>+'17HPM_DATA_INPUT'!R429-'17_AUDIT_TOTALS_CK'!Q686</f>
        <v>10049</v>
      </c>
      <c r="AM686" s="2065">
        <f>+'17HPM_DATA_INPUT'!S429-'17_AUDIT_TOTALS_CK'!R686</f>
        <v>7918</v>
      </c>
      <c r="AN686" s="2065">
        <f>+'17HPM_DATA_INPUT'!T429-'17_AUDIT_TOTALS_CK'!S686</f>
        <v>-10653</v>
      </c>
      <c r="AO686" s="2065">
        <f>+'17HPM_DATA_INPUT'!U429-'17_AUDIT_TOTALS_CK'!T686</f>
        <v>-11337</v>
      </c>
      <c r="AQ686" s="455" t="str">
        <f>'Departmental PL'!D702</f>
        <v>3040 MOLECULAR DIAGNOSTIC LAB</v>
      </c>
      <c r="AR686" s="456">
        <f>+C686-'Departmental PL'!F702</f>
        <v>-49</v>
      </c>
      <c r="AS686" s="456">
        <f>+D686-'Departmental PL'!G702</f>
        <v>-47</v>
      </c>
      <c r="AT686" s="456">
        <f>+E686-'Departmental PL'!H702</f>
        <v>-103</v>
      </c>
      <c r="AU686" s="456">
        <f>+F686-'Departmental PL'!I702</f>
        <v>-75</v>
      </c>
      <c r="AV686" s="456">
        <f>+G686-'Departmental PL'!J702</f>
        <v>-80922</v>
      </c>
      <c r="AW686" s="456">
        <f>+H686-'Departmental PL'!K702</f>
        <v>-58358</v>
      </c>
      <c r="AX686" s="456">
        <f>+I686-'Departmental PL'!L702</f>
        <v>-27896</v>
      </c>
      <c r="AY686" s="456">
        <f>+J686-'Departmental PL'!M702</f>
        <v>-19436</v>
      </c>
      <c r="AZ686" s="456">
        <f>+K686-'Departmental PL'!N702</f>
        <v>-23878</v>
      </c>
      <c r="BA686" s="456">
        <f>+L686-'Departmental PL'!O702</f>
        <v>-22528</v>
      </c>
      <c r="BB686" s="456">
        <f>+M686-'Departmental PL'!P702</f>
        <v>-4018</v>
      </c>
      <c r="BC686" s="456">
        <f>+N686-'Departmental PL'!Q702</f>
        <v>3092</v>
      </c>
      <c r="BD686" s="456">
        <f>+O686-'Departmental PL'!R702</f>
        <v>-4622</v>
      </c>
      <c r="BE686" s="456">
        <f>+P686-'Departmental PL'!S702</f>
        <v>-326</v>
      </c>
      <c r="BF686" s="456">
        <f>+Q686-'Departmental PL'!T702</f>
        <v>-10049</v>
      </c>
      <c r="BG686" s="456">
        <f>+R686-'Departmental PL'!U702</f>
        <v>-7918</v>
      </c>
      <c r="BH686" s="456">
        <f>+S686-'Departmental PL'!V702</f>
        <v>10653</v>
      </c>
      <c r="BI686" s="456">
        <f>+T686-'Departmental PL'!W702</f>
        <v>11336</v>
      </c>
    </row>
    <row r="687" spans="1:61" ht="20.25" hidden="1" customHeight="1" x14ac:dyDescent="0.25">
      <c r="A687" s="2074" t="s">
        <v>1712</v>
      </c>
      <c r="B687" s="2058" t="s">
        <v>2501</v>
      </c>
      <c r="C687" s="2060"/>
      <c r="D687" s="2060"/>
      <c r="E687" s="2060"/>
      <c r="F687" s="2060"/>
      <c r="G687" s="2060"/>
      <c r="H687" s="2060"/>
      <c r="I687" s="2060"/>
      <c r="J687" s="2060"/>
      <c r="K687" s="2060"/>
      <c r="L687" s="2060"/>
      <c r="M687" s="2060"/>
      <c r="N687" s="2060"/>
      <c r="O687" s="2060"/>
      <c r="P687" s="2060"/>
      <c r="Q687" s="2060"/>
      <c r="R687" s="2060"/>
      <c r="S687" s="2060"/>
      <c r="T687" s="2060"/>
      <c r="U687" s="2061" t="str">
        <f t="shared" si="6"/>
        <v>3060 CLINICAL CHEM</v>
      </c>
      <c r="W687" s="455" t="b">
        <f>+'17HPM_DATA_INPUT'!C430='17_AUDIT_TOTALS_CK'!U687</f>
        <v>1</v>
      </c>
      <c r="X687" s="2065">
        <f>+'17HPM_DATA_INPUT'!D430-'17_AUDIT_TOTALS_CK'!C687</f>
        <v>4437</v>
      </c>
      <c r="Y687" s="2065">
        <f>+'17HPM_DATA_INPUT'!E430-'17_AUDIT_TOTALS_CK'!D687</f>
        <v>4446</v>
      </c>
      <c r="Z687" s="2065">
        <f>+'17HPM_DATA_INPUT'!F430-'17_AUDIT_TOTALS_CK'!E687</f>
        <v>17243</v>
      </c>
      <c r="AA687" s="2065">
        <f>+'17HPM_DATA_INPUT'!G430-'17_AUDIT_TOTALS_CK'!F687</f>
        <v>18778</v>
      </c>
      <c r="AB687" s="2065">
        <f>+'17HPM_DATA_INPUT'!H430-'17_AUDIT_TOTALS_CK'!G687</f>
        <v>569576</v>
      </c>
      <c r="AC687" s="2065">
        <f>+'17HPM_DATA_INPUT'!I430-'17_AUDIT_TOTALS_CK'!H687</f>
        <v>644921</v>
      </c>
      <c r="AD687" s="2065">
        <f>+'17HPM_DATA_INPUT'!J430-'17_AUDIT_TOTALS_CK'!I687</f>
        <v>222753</v>
      </c>
      <c r="AE687" s="2065">
        <f>+'17HPM_DATA_INPUT'!K430-'17_AUDIT_TOTALS_CK'!J687</f>
        <v>251465</v>
      </c>
      <c r="AF687" s="2065">
        <f>+'17HPM_DATA_INPUT'!L430-'17_AUDIT_TOTALS_CK'!K687</f>
        <v>56644</v>
      </c>
      <c r="AG687" s="2065">
        <f>+'17HPM_DATA_INPUT'!M430-'17_AUDIT_TOTALS_CK'!L687</f>
        <v>63777</v>
      </c>
      <c r="AH687" s="2065">
        <f>+'17HPM_DATA_INPUT'!N430-'17_AUDIT_TOTALS_CK'!M687</f>
        <v>166110</v>
      </c>
      <c r="AI687" s="2065">
        <f>+'17HPM_DATA_INPUT'!O430-'17_AUDIT_TOTALS_CK'!N687</f>
        <v>187688</v>
      </c>
      <c r="AJ687" s="2065">
        <f>+'17HPM_DATA_INPUT'!P430-'17_AUDIT_TOTALS_CK'!O687</f>
        <v>26990</v>
      </c>
      <c r="AK687" s="2065">
        <f>+'17HPM_DATA_INPUT'!Q430-'17_AUDIT_TOTALS_CK'!P687</f>
        <v>49757</v>
      </c>
      <c r="AL687" s="2065">
        <f>+'17HPM_DATA_INPUT'!R430-'17_AUDIT_TOTALS_CK'!Q687</f>
        <v>21783</v>
      </c>
      <c r="AM687" s="2065">
        <f>+'17HPM_DATA_INPUT'!S430-'17_AUDIT_TOTALS_CK'!R687</f>
        <v>26848</v>
      </c>
      <c r="AN687" s="2065">
        <f>+'17HPM_DATA_INPUT'!T430-'17_AUDIT_TOTALS_CK'!S687</f>
        <v>117337</v>
      </c>
      <c r="AO687" s="2065">
        <f>+'17HPM_DATA_INPUT'!U430-'17_AUDIT_TOTALS_CK'!T687</f>
        <v>111083</v>
      </c>
      <c r="AQ687" s="455" t="str">
        <f>'Departmental PL'!D703</f>
        <v>3060 CLINICAL CHEM</v>
      </c>
      <c r="AR687" s="456">
        <f>+C687-'Departmental PL'!F703</f>
        <v>-4437</v>
      </c>
      <c r="AS687" s="456">
        <f>+D687-'Departmental PL'!G703</f>
        <v>-4446</v>
      </c>
      <c r="AT687" s="456">
        <f>+E687-'Departmental PL'!H703</f>
        <v>-17243</v>
      </c>
      <c r="AU687" s="456">
        <f>+F687-'Departmental PL'!I703</f>
        <v>-18778</v>
      </c>
      <c r="AV687" s="456">
        <f>+G687-'Departmental PL'!J703</f>
        <v>-569576</v>
      </c>
      <c r="AW687" s="456">
        <f>+H687-'Departmental PL'!K703</f>
        <v>-644921</v>
      </c>
      <c r="AX687" s="456">
        <f>+I687-'Departmental PL'!L703</f>
        <v>-222753</v>
      </c>
      <c r="AY687" s="456">
        <f>+J687-'Departmental PL'!M703</f>
        <v>-251465</v>
      </c>
      <c r="AZ687" s="456">
        <f>+K687-'Departmental PL'!N703</f>
        <v>-56644</v>
      </c>
      <c r="BA687" s="456">
        <f>+L687-'Departmental PL'!O703</f>
        <v>-63777</v>
      </c>
      <c r="BB687" s="456">
        <f>+M687-'Departmental PL'!P703</f>
        <v>-166109</v>
      </c>
      <c r="BC687" s="456">
        <f>+N687-'Departmental PL'!Q703</f>
        <v>-187688</v>
      </c>
      <c r="BD687" s="456">
        <f>+O687-'Departmental PL'!R703</f>
        <v>-26990</v>
      </c>
      <c r="BE687" s="456">
        <f>+P687-'Departmental PL'!S703</f>
        <v>-49757</v>
      </c>
      <c r="BF687" s="456">
        <f>+Q687-'Departmental PL'!T703</f>
        <v>-21783</v>
      </c>
      <c r="BG687" s="456">
        <f>+R687-'Departmental PL'!U703</f>
        <v>-26848</v>
      </c>
      <c r="BH687" s="456">
        <f>+S687-'Departmental PL'!V703</f>
        <v>-117336</v>
      </c>
      <c r="BI687" s="456">
        <f>+T687-'Departmental PL'!W703</f>
        <v>-111083</v>
      </c>
    </row>
    <row r="688" spans="1:61" ht="20.25" hidden="1" customHeight="1" x14ac:dyDescent="0.25">
      <c r="A688" s="2067" t="s">
        <v>1702</v>
      </c>
      <c r="B688" s="2058" t="s">
        <v>2502</v>
      </c>
      <c r="C688" s="2060"/>
      <c r="D688" s="2060"/>
      <c r="E688" s="2060"/>
      <c r="F688" s="2060"/>
      <c r="G688" s="2060"/>
      <c r="H688" s="2060"/>
      <c r="I688" s="2060"/>
      <c r="J688" s="2060"/>
      <c r="K688" s="2060"/>
      <c r="L688" s="2060"/>
      <c r="M688" s="2060"/>
      <c r="N688" s="2060"/>
      <c r="O688" s="2060"/>
      <c r="P688" s="2060"/>
      <c r="Q688" s="2060"/>
      <c r="R688" s="2060"/>
      <c r="S688" s="2060"/>
      <c r="T688" s="2060"/>
      <c r="U688" s="2061" t="str">
        <f t="shared" si="6"/>
        <v>3070 OP LAB - RIDGELAND</v>
      </c>
      <c r="W688" s="455" t="b">
        <f>+'17HPM_DATA_INPUT'!C431='17_AUDIT_TOTALS_CK'!U688</f>
        <v>1</v>
      </c>
      <c r="X688" s="2065">
        <f>+'17HPM_DATA_INPUT'!D431-'17_AUDIT_TOTALS_CK'!C688</f>
        <v>80</v>
      </c>
      <c r="Y688" s="2065">
        <f>+'17HPM_DATA_INPUT'!E431-'17_AUDIT_TOTALS_CK'!D688</f>
        <v>78</v>
      </c>
      <c r="Z688" s="2065">
        <f>+'17HPM_DATA_INPUT'!F431-'17_AUDIT_TOTALS_CK'!E688</f>
        <v>72</v>
      </c>
      <c r="AA688" s="2065">
        <f>+'17HPM_DATA_INPUT'!G431-'17_AUDIT_TOTALS_CK'!F688</f>
        <v>84</v>
      </c>
      <c r="AB688" s="2065">
        <f>+'17HPM_DATA_INPUT'!H431-'17_AUDIT_TOTALS_CK'!G688</f>
        <v>3225</v>
      </c>
      <c r="AC688" s="2065">
        <f>+'17HPM_DATA_INPUT'!I431-'17_AUDIT_TOTALS_CK'!H688</f>
        <v>3284</v>
      </c>
      <c r="AD688" s="2065">
        <f>+'17HPM_DATA_INPUT'!J431-'17_AUDIT_TOTALS_CK'!I688</f>
        <v>1297</v>
      </c>
      <c r="AE688" s="2065">
        <f>+'17HPM_DATA_INPUT'!K431-'17_AUDIT_TOTALS_CK'!J688</f>
        <v>1163</v>
      </c>
      <c r="AF688" s="2065">
        <f>+'17HPM_DATA_INPUT'!L431-'17_AUDIT_TOTALS_CK'!K688</f>
        <v>214</v>
      </c>
      <c r="AG688" s="2065">
        <f>+'17HPM_DATA_INPUT'!M431-'17_AUDIT_TOTALS_CK'!L688</f>
        <v>285</v>
      </c>
      <c r="AH688" s="2065">
        <f>+'17HPM_DATA_INPUT'!N431-'17_AUDIT_TOTALS_CK'!M688</f>
        <v>1082</v>
      </c>
      <c r="AI688" s="2065">
        <f>+'17HPM_DATA_INPUT'!O431-'17_AUDIT_TOTALS_CK'!N688</f>
        <v>878</v>
      </c>
      <c r="AJ688" s="2065">
        <f>+'17HPM_DATA_INPUT'!P431-'17_AUDIT_TOTALS_CK'!O688</f>
        <v>220</v>
      </c>
      <c r="AK688" s="2065">
        <f>+'17HPM_DATA_INPUT'!Q431-'17_AUDIT_TOTALS_CK'!P688</f>
        <v>253</v>
      </c>
      <c r="AL688" s="2065">
        <f>+'17HPM_DATA_INPUT'!R431-'17_AUDIT_TOTALS_CK'!Q688</f>
        <v>105</v>
      </c>
      <c r="AM688" s="2065">
        <f>+'17HPM_DATA_INPUT'!S431-'17_AUDIT_TOTALS_CK'!R688</f>
        <v>122</v>
      </c>
      <c r="AN688" s="2065">
        <f>+'17HPM_DATA_INPUT'!T431-'17_AUDIT_TOTALS_CK'!S688</f>
        <v>757</v>
      </c>
      <c r="AO688" s="2065">
        <f>+'17HPM_DATA_INPUT'!U431-'17_AUDIT_TOTALS_CK'!T688</f>
        <v>503</v>
      </c>
      <c r="AQ688" s="455" t="str">
        <f>'Departmental PL'!D704</f>
        <v>3070 OP LAB - RIDGELAND</v>
      </c>
      <c r="AR688" s="456">
        <f>+C688-'Departmental PL'!F704</f>
        <v>-80</v>
      </c>
      <c r="AS688" s="456">
        <f>+D688-'Departmental PL'!G704</f>
        <v>-78</v>
      </c>
      <c r="AT688" s="456">
        <f>+E688-'Departmental PL'!H704</f>
        <v>-72</v>
      </c>
      <c r="AU688" s="456">
        <f>+F688-'Departmental PL'!I704</f>
        <v>-84</v>
      </c>
      <c r="AV688" s="456">
        <f>+G688-'Departmental PL'!J704</f>
        <v>-3225</v>
      </c>
      <c r="AW688" s="456">
        <f>+H688-'Departmental PL'!K704</f>
        <v>-3284</v>
      </c>
      <c r="AX688" s="456">
        <f>+I688-'Departmental PL'!L704</f>
        <v>-1297</v>
      </c>
      <c r="AY688" s="456">
        <f>+J688-'Departmental PL'!M704</f>
        <v>-1163</v>
      </c>
      <c r="AZ688" s="456">
        <f>+K688-'Departmental PL'!N704</f>
        <v>-214</v>
      </c>
      <c r="BA688" s="456">
        <f>+L688-'Departmental PL'!O704</f>
        <v>-285</v>
      </c>
      <c r="BB688" s="456">
        <f>+M688-'Departmental PL'!P704</f>
        <v>-1083</v>
      </c>
      <c r="BC688" s="456">
        <f>+N688-'Departmental PL'!Q704</f>
        <v>-878</v>
      </c>
      <c r="BD688" s="456">
        <f>+O688-'Departmental PL'!R704</f>
        <v>-220</v>
      </c>
      <c r="BE688" s="456">
        <f>+P688-'Departmental PL'!S704</f>
        <v>-253</v>
      </c>
      <c r="BF688" s="456">
        <f>+Q688-'Departmental PL'!T704</f>
        <v>-105</v>
      </c>
      <c r="BG688" s="456">
        <f>+R688-'Departmental PL'!U704</f>
        <v>-122</v>
      </c>
      <c r="BH688" s="456">
        <f>+S688-'Departmental PL'!V704</f>
        <v>-758</v>
      </c>
      <c r="BI688" s="456">
        <f>+T688-'Departmental PL'!W704</f>
        <v>-503</v>
      </c>
    </row>
    <row r="689" spans="1:61" ht="20.25" hidden="1" customHeight="1" x14ac:dyDescent="0.25">
      <c r="A689" s="2067" t="s">
        <v>1806</v>
      </c>
      <c r="B689" s="2058" t="s">
        <v>2503</v>
      </c>
      <c r="C689" s="2060"/>
      <c r="D689" s="2060"/>
      <c r="E689" s="2060"/>
      <c r="F689" s="2060"/>
      <c r="G689" s="2060"/>
      <c r="H689" s="2060"/>
      <c r="I689" s="2060"/>
      <c r="J689" s="2060"/>
      <c r="K689" s="2060"/>
      <c r="L689" s="2060"/>
      <c r="M689" s="2060"/>
      <c r="N689" s="2060"/>
      <c r="O689" s="2060"/>
      <c r="P689" s="2060"/>
      <c r="Q689" s="2060"/>
      <c r="R689" s="2060"/>
      <c r="S689" s="2060"/>
      <c r="T689" s="2060"/>
      <c r="U689" s="2061" t="str">
        <f t="shared" si="6"/>
        <v>3150 POINT-OF-CARE TESTING</v>
      </c>
      <c r="W689" s="455" t="b">
        <f>+'17HPM_DATA_INPUT'!C432='17_AUDIT_TOTALS_CK'!U689</f>
        <v>1</v>
      </c>
      <c r="X689" s="2065">
        <f>+'17HPM_DATA_INPUT'!D432-'17_AUDIT_TOTALS_CK'!C689</f>
        <v>2683</v>
      </c>
      <c r="Y689" s="2065">
        <f>+'17HPM_DATA_INPUT'!E432-'17_AUDIT_TOTALS_CK'!D689</f>
        <v>2750</v>
      </c>
      <c r="Z689" s="2065">
        <f>+'17HPM_DATA_INPUT'!F432-'17_AUDIT_TOTALS_CK'!E689</f>
        <v>2673</v>
      </c>
      <c r="AA689" s="2065">
        <f>+'17HPM_DATA_INPUT'!G432-'17_AUDIT_TOTALS_CK'!F689</f>
        <v>2741</v>
      </c>
      <c r="AB689" s="2065">
        <f>+'17HPM_DATA_INPUT'!H432-'17_AUDIT_TOTALS_CK'!G689</f>
        <v>73523</v>
      </c>
      <c r="AC689" s="2065">
        <f>+'17HPM_DATA_INPUT'!I432-'17_AUDIT_TOTALS_CK'!H689</f>
        <v>71359</v>
      </c>
      <c r="AD689" s="2065">
        <f>+'17HPM_DATA_INPUT'!J432-'17_AUDIT_TOTALS_CK'!I689</f>
        <v>31595</v>
      </c>
      <c r="AE689" s="2065">
        <f>+'17HPM_DATA_INPUT'!K432-'17_AUDIT_TOTALS_CK'!J689</f>
        <v>31532</v>
      </c>
      <c r="AF689" s="2065">
        <f>+'17HPM_DATA_INPUT'!L432-'17_AUDIT_TOTALS_CK'!K689</f>
        <v>69060</v>
      </c>
      <c r="AG689" s="2065">
        <f>+'17HPM_DATA_INPUT'!M432-'17_AUDIT_TOTALS_CK'!L689</f>
        <v>73856</v>
      </c>
      <c r="AH689" s="2065">
        <f>+'17HPM_DATA_INPUT'!N432-'17_AUDIT_TOTALS_CK'!M689</f>
        <v>-37465</v>
      </c>
      <c r="AI689" s="2065">
        <f>+'17HPM_DATA_INPUT'!O432-'17_AUDIT_TOTALS_CK'!N689</f>
        <v>-42323</v>
      </c>
      <c r="AJ689" s="2065">
        <f>+'17HPM_DATA_INPUT'!P432-'17_AUDIT_TOTALS_CK'!O689</f>
        <v>0</v>
      </c>
      <c r="AK689" s="2065">
        <f>+'17HPM_DATA_INPUT'!Q432-'17_AUDIT_TOTALS_CK'!P689</f>
        <v>0</v>
      </c>
      <c r="AL689" s="2065">
        <f>+'17HPM_DATA_INPUT'!R432-'17_AUDIT_TOTALS_CK'!Q689</f>
        <v>21087</v>
      </c>
      <c r="AM689" s="2065">
        <f>+'17HPM_DATA_INPUT'!S432-'17_AUDIT_TOTALS_CK'!R689</f>
        <v>21773</v>
      </c>
      <c r="AN689" s="2065">
        <f>+'17HPM_DATA_INPUT'!T432-'17_AUDIT_TOTALS_CK'!S689</f>
        <v>-58552</v>
      </c>
      <c r="AO689" s="2065">
        <f>+'17HPM_DATA_INPUT'!U432-'17_AUDIT_TOTALS_CK'!T689</f>
        <v>-64097</v>
      </c>
      <c r="AQ689" s="455" t="str">
        <f>'Departmental PL'!D705</f>
        <v>3150 POINT-OF-CARE TESTING</v>
      </c>
      <c r="AR689" s="456">
        <f>+C689-'Departmental PL'!F705</f>
        <v>-2683</v>
      </c>
      <c r="AS689" s="456">
        <f>+D689-'Departmental PL'!G705</f>
        <v>-2750</v>
      </c>
      <c r="AT689" s="456">
        <f>+E689-'Departmental PL'!H705</f>
        <v>-2673</v>
      </c>
      <c r="AU689" s="456">
        <f>+F689-'Departmental PL'!I705</f>
        <v>-2741</v>
      </c>
      <c r="AV689" s="456">
        <f>+G689-'Departmental PL'!J705</f>
        <v>-73523</v>
      </c>
      <c r="AW689" s="456">
        <f>+H689-'Departmental PL'!K705</f>
        <v>-71359</v>
      </c>
      <c r="AX689" s="456">
        <f>+I689-'Departmental PL'!L705</f>
        <v>-31595</v>
      </c>
      <c r="AY689" s="456">
        <f>+J689-'Departmental PL'!M705</f>
        <v>-31532</v>
      </c>
      <c r="AZ689" s="456">
        <f>+K689-'Departmental PL'!N705</f>
        <v>-69060</v>
      </c>
      <c r="BA689" s="456">
        <f>+L689-'Departmental PL'!O705</f>
        <v>-73856</v>
      </c>
      <c r="BB689" s="456">
        <f>+M689-'Departmental PL'!P705</f>
        <v>37465</v>
      </c>
      <c r="BC689" s="456">
        <f>+N689-'Departmental PL'!Q705</f>
        <v>42324</v>
      </c>
      <c r="BD689" s="456">
        <f>+O689-'Departmental PL'!R705</f>
        <v>0</v>
      </c>
      <c r="BE689" s="456">
        <f>+P689-'Departmental PL'!S705</f>
        <v>0</v>
      </c>
      <c r="BF689" s="456">
        <f>+Q689-'Departmental PL'!T705</f>
        <v>-21087</v>
      </c>
      <c r="BG689" s="456">
        <f>+R689-'Departmental PL'!U705</f>
        <v>-21773</v>
      </c>
      <c r="BH689" s="456">
        <f>+S689-'Departmental PL'!V705</f>
        <v>58552</v>
      </c>
      <c r="BI689" s="456">
        <f>+T689-'Departmental PL'!W705</f>
        <v>64097</v>
      </c>
    </row>
    <row r="690" spans="1:61" ht="20.25" hidden="1" customHeight="1" x14ac:dyDescent="0.25">
      <c r="A690" s="2067" t="s">
        <v>1807</v>
      </c>
      <c r="B690" s="2058" t="s">
        <v>2504</v>
      </c>
      <c r="C690" s="2060"/>
      <c r="D690" s="2060"/>
      <c r="E690" s="2060"/>
      <c r="F690" s="2060"/>
      <c r="G690" s="2060"/>
      <c r="H690" s="2060"/>
      <c r="I690" s="2060"/>
      <c r="J690" s="2060"/>
      <c r="K690" s="2060"/>
      <c r="L690" s="2060"/>
      <c r="M690" s="2060"/>
      <c r="N690" s="2060"/>
      <c r="O690" s="2060"/>
      <c r="P690" s="2060"/>
      <c r="Q690" s="2060"/>
      <c r="R690" s="2060"/>
      <c r="S690" s="2060"/>
      <c r="T690" s="2060"/>
      <c r="U690" s="2061" t="str">
        <f t="shared" si="6"/>
        <v>3160 REFERENCE LAB</v>
      </c>
      <c r="W690" s="455" t="b">
        <f>+'17HPM_DATA_INPUT'!C433='17_AUDIT_TOTALS_CK'!U690</f>
        <v>1</v>
      </c>
      <c r="X690" s="2065">
        <f>+'17HPM_DATA_INPUT'!D433-'17_AUDIT_TOTALS_CK'!C690</f>
        <v>430</v>
      </c>
      <c r="Y690" s="2065">
        <f>+'17HPM_DATA_INPUT'!E433-'17_AUDIT_TOTALS_CK'!D690</f>
        <v>313</v>
      </c>
      <c r="Z690" s="2065">
        <f>+'17HPM_DATA_INPUT'!F433-'17_AUDIT_TOTALS_CK'!E690</f>
        <v>1048</v>
      </c>
      <c r="AA690" s="2065">
        <f>+'17HPM_DATA_INPUT'!G433-'17_AUDIT_TOTALS_CK'!F690</f>
        <v>775</v>
      </c>
      <c r="AB690" s="2065">
        <f>+'17HPM_DATA_INPUT'!H433-'17_AUDIT_TOTALS_CK'!G690</f>
        <v>120303</v>
      </c>
      <c r="AC690" s="2065">
        <f>+'17HPM_DATA_INPUT'!I433-'17_AUDIT_TOTALS_CK'!H690</f>
        <v>126362</v>
      </c>
      <c r="AD690" s="2065">
        <f>+'17HPM_DATA_INPUT'!J433-'17_AUDIT_TOTALS_CK'!I690</f>
        <v>46272</v>
      </c>
      <c r="AE690" s="2065">
        <f>+'17HPM_DATA_INPUT'!K433-'17_AUDIT_TOTALS_CK'!J690</f>
        <v>53427</v>
      </c>
      <c r="AF690" s="2065">
        <f>+'17HPM_DATA_INPUT'!L433-'17_AUDIT_TOTALS_CK'!K690</f>
        <v>46725</v>
      </c>
      <c r="AG690" s="2065">
        <f>+'17HPM_DATA_INPUT'!M433-'17_AUDIT_TOTALS_CK'!L690</f>
        <v>49097</v>
      </c>
      <c r="AH690" s="2065">
        <f>+'17HPM_DATA_INPUT'!N433-'17_AUDIT_TOTALS_CK'!M690</f>
        <v>-454</v>
      </c>
      <c r="AI690" s="2065">
        <f>+'17HPM_DATA_INPUT'!O433-'17_AUDIT_TOTALS_CK'!N690</f>
        <v>4330</v>
      </c>
      <c r="AJ690" s="2065">
        <f>+'17HPM_DATA_INPUT'!P433-'17_AUDIT_TOTALS_CK'!O690</f>
        <v>1630</v>
      </c>
      <c r="AK690" s="2065">
        <f>+'17HPM_DATA_INPUT'!Q433-'17_AUDIT_TOTALS_CK'!P690</f>
        <v>2377</v>
      </c>
      <c r="AL690" s="2065">
        <f>+'17HPM_DATA_INPUT'!R433-'17_AUDIT_TOTALS_CK'!Q690</f>
        <v>6022</v>
      </c>
      <c r="AM690" s="2065">
        <f>+'17HPM_DATA_INPUT'!S433-'17_AUDIT_TOTALS_CK'!R690</f>
        <v>6303</v>
      </c>
      <c r="AN690" s="2065">
        <f>+'17HPM_DATA_INPUT'!T433-'17_AUDIT_TOTALS_CK'!S690</f>
        <v>-8105</v>
      </c>
      <c r="AO690" s="2065">
        <f>+'17HPM_DATA_INPUT'!U433-'17_AUDIT_TOTALS_CK'!T690</f>
        <v>-4350</v>
      </c>
      <c r="AQ690" s="455" t="str">
        <f>'Departmental PL'!D706</f>
        <v>3160 REFERENCE LAB</v>
      </c>
      <c r="AR690" s="456">
        <f>+C690-'Departmental PL'!F706</f>
        <v>-430</v>
      </c>
      <c r="AS690" s="456">
        <f>+D690-'Departmental PL'!G706</f>
        <v>-313</v>
      </c>
      <c r="AT690" s="456">
        <f>+E690-'Departmental PL'!H706</f>
        <v>-1048</v>
      </c>
      <c r="AU690" s="456">
        <f>+F690-'Departmental PL'!I706</f>
        <v>-775</v>
      </c>
      <c r="AV690" s="456">
        <f>+G690-'Departmental PL'!J706</f>
        <v>-120303</v>
      </c>
      <c r="AW690" s="456">
        <f>+H690-'Departmental PL'!K706</f>
        <v>-126362</v>
      </c>
      <c r="AX690" s="456">
        <f>+I690-'Departmental PL'!L706</f>
        <v>-46272</v>
      </c>
      <c r="AY690" s="456">
        <f>+J690-'Departmental PL'!M706</f>
        <v>-53427</v>
      </c>
      <c r="AZ690" s="456">
        <f>+K690-'Departmental PL'!N706</f>
        <v>-46725</v>
      </c>
      <c r="BA690" s="456">
        <f>+L690-'Departmental PL'!O706</f>
        <v>-49097</v>
      </c>
      <c r="BB690" s="456">
        <f>+M690-'Departmental PL'!P706</f>
        <v>453</v>
      </c>
      <c r="BC690" s="456">
        <f>+N690-'Departmental PL'!Q706</f>
        <v>-4330</v>
      </c>
      <c r="BD690" s="456">
        <f>+O690-'Departmental PL'!R706</f>
        <v>-1630</v>
      </c>
      <c r="BE690" s="456">
        <f>+P690-'Departmental PL'!S706</f>
        <v>-2377</v>
      </c>
      <c r="BF690" s="456">
        <f>+Q690-'Departmental PL'!T706</f>
        <v>-6022</v>
      </c>
      <c r="BG690" s="456">
        <f>+R690-'Departmental PL'!U706</f>
        <v>-6303</v>
      </c>
      <c r="BH690" s="456">
        <f>+S690-'Departmental PL'!V706</f>
        <v>8105</v>
      </c>
      <c r="BI690" s="456">
        <f>+T690-'Departmental PL'!W706</f>
        <v>4350</v>
      </c>
    </row>
    <row r="691" spans="1:61" ht="20.25" hidden="1" customHeight="1" x14ac:dyDescent="0.25">
      <c r="A691" s="2067" t="s">
        <v>1705</v>
      </c>
      <c r="B691" s="2058" t="s">
        <v>2505</v>
      </c>
      <c r="C691" s="2060"/>
      <c r="D691" s="2060"/>
      <c r="E691" s="2060"/>
      <c r="F691" s="2060"/>
      <c r="G691" s="2060"/>
      <c r="H691" s="2060"/>
      <c r="I691" s="2060"/>
      <c r="J691" s="2060"/>
      <c r="K691" s="2060"/>
      <c r="L691" s="2060"/>
      <c r="M691" s="2060"/>
      <c r="N691" s="2060"/>
      <c r="O691" s="2060"/>
      <c r="P691" s="2060"/>
      <c r="Q691" s="2060"/>
      <c r="R691" s="2060"/>
      <c r="S691" s="2060"/>
      <c r="T691" s="2060"/>
      <c r="U691" s="2061" t="str">
        <f t="shared" si="6"/>
        <v>3180 LSS-PHLEBOTOMY</v>
      </c>
      <c r="W691" s="455" t="b">
        <f>+'17HPM_DATA_INPUT'!C434='17_AUDIT_TOTALS_CK'!U691</f>
        <v>1</v>
      </c>
      <c r="X691" s="2065">
        <f>+'17HPM_DATA_INPUT'!D434-'17_AUDIT_TOTALS_CK'!C691</f>
        <v>1968</v>
      </c>
      <c r="Y691" s="2065">
        <f>+'17HPM_DATA_INPUT'!E434-'17_AUDIT_TOTALS_CK'!D691</f>
        <v>1967</v>
      </c>
      <c r="Z691" s="2065">
        <f>+'17HPM_DATA_INPUT'!F434-'17_AUDIT_TOTALS_CK'!E691</f>
        <v>2707</v>
      </c>
      <c r="AA691" s="2065">
        <f>+'17HPM_DATA_INPUT'!G434-'17_AUDIT_TOTALS_CK'!F691</f>
        <v>2802</v>
      </c>
      <c r="AB691" s="2065">
        <f>+'17HPM_DATA_INPUT'!H434-'17_AUDIT_TOTALS_CK'!G691</f>
        <v>24383</v>
      </c>
      <c r="AC691" s="2065">
        <f>+'17HPM_DATA_INPUT'!I434-'17_AUDIT_TOTALS_CK'!H691</f>
        <v>34524</v>
      </c>
      <c r="AD691" s="2065">
        <f>+'17HPM_DATA_INPUT'!J434-'17_AUDIT_TOTALS_CK'!I691</f>
        <v>9772</v>
      </c>
      <c r="AE691" s="2065">
        <f>+'17HPM_DATA_INPUT'!K434-'17_AUDIT_TOTALS_CK'!J691</f>
        <v>13848</v>
      </c>
      <c r="AF691" s="2065">
        <f>+'17HPM_DATA_INPUT'!L434-'17_AUDIT_TOTALS_CK'!K691</f>
        <v>33789</v>
      </c>
      <c r="AG691" s="2065">
        <f>+'17HPM_DATA_INPUT'!M434-'17_AUDIT_TOTALS_CK'!L691</f>
        <v>34088</v>
      </c>
      <c r="AH691" s="2065">
        <f>+'17HPM_DATA_INPUT'!N434-'17_AUDIT_TOTALS_CK'!M691</f>
        <v>-24018</v>
      </c>
      <c r="AI691" s="2065">
        <f>+'17HPM_DATA_INPUT'!O434-'17_AUDIT_TOTALS_CK'!N691</f>
        <v>-20240</v>
      </c>
      <c r="AJ691" s="2065">
        <f>+'17HPM_DATA_INPUT'!P434-'17_AUDIT_TOTALS_CK'!O691</f>
        <v>5696</v>
      </c>
      <c r="AK691" s="2065">
        <f>+'17HPM_DATA_INPUT'!Q434-'17_AUDIT_TOTALS_CK'!P691</f>
        <v>9102</v>
      </c>
      <c r="AL691" s="2065">
        <f>+'17HPM_DATA_INPUT'!R434-'17_AUDIT_TOTALS_CK'!Q691</f>
        <v>7928</v>
      </c>
      <c r="AM691" s="2065">
        <f>+'17HPM_DATA_INPUT'!S434-'17_AUDIT_TOTALS_CK'!R691</f>
        <v>7878</v>
      </c>
      <c r="AN691" s="2065">
        <f>+'17HPM_DATA_INPUT'!T434-'17_AUDIT_TOTALS_CK'!S691</f>
        <v>-37642</v>
      </c>
      <c r="AO691" s="2065">
        <f>+'17HPM_DATA_INPUT'!U434-'17_AUDIT_TOTALS_CK'!T691</f>
        <v>-37220</v>
      </c>
      <c r="AQ691" s="455" t="str">
        <f>'Departmental PL'!D707</f>
        <v>3180 LSS-PHLEBOTOMY</v>
      </c>
      <c r="AR691" s="456">
        <f>+C691-'Departmental PL'!F707</f>
        <v>-1968</v>
      </c>
      <c r="AS691" s="456">
        <f>+D691-'Departmental PL'!G707</f>
        <v>-1967</v>
      </c>
      <c r="AT691" s="456">
        <f>+E691-'Departmental PL'!H707</f>
        <v>-2707</v>
      </c>
      <c r="AU691" s="456">
        <f>+F691-'Departmental PL'!I707</f>
        <v>-2802</v>
      </c>
      <c r="AV691" s="456">
        <f>+G691-'Departmental PL'!J707</f>
        <v>-24383</v>
      </c>
      <c r="AW691" s="456">
        <f>+H691-'Departmental PL'!K707</f>
        <v>-34524</v>
      </c>
      <c r="AX691" s="456">
        <f>+I691-'Departmental PL'!L707</f>
        <v>-9772</v>
      </c>
      <c r="AY691" s="456">
        <f>+J691-'Departmental PL'!M707</f>
        <v>-13848</v>
      </c>
      <c r="AZ691" s="456">
        <f>+K691-'Departmental PL'!N707</f>
        <v>-33789</v>
      </c>
      <c r="BA691" s="456">
        <f>+L691-'Departmental PL'!O707</f>
        <v>-34088</v>
      </c>
      <c r="BB691" s="456">
        <f>+M691-'Departmental PL'!P707</f>
        <v>24017</v>
      </c>
      <c r="BC691" s="456">
        <f>+N691-'Departmental PL'!Q707</f>
        <v>20240</v>
      </c>
      <c r="BD691" s="456">
        <f>+O691-'Departmental PL'!R707</f>
        <v>-5696</v>
      </c>
      <c r="BE691" s="456">
        <f>+P691-'Departmental PL'!S707</f>
        <v>-9102</v>
      </c>
      <c r="BF691" s="456">
        <f>+Q691-'Departmental PL'!T707</f>
        <v>-7928</v>
      </c>
      <c r="BG691" s="456">
        <f>+R691-'Departmental PL'!U707</f>
        <v>-7878</v>
      </c>
      <c r="BH691" s="456">
        <f>+S691-'Departmental PL'!V707</f>
        <v>37641</v>
      </c>
      <c r="BI691" s="456">
        <f>+T691-'Departmental PL'!W707</f>
        <v>37220</v>
      </c>
    </row>
    <row r="692" spans="1:61" ht="20.25" hidden="1" customHeight="1" x14ac:dyDescent="0.25">
      <c r="A692" s="2032" t="s">
        <v>1706</v>
      </c>
      <c r="B692" s="2058" t="s">
        <v>2506</v>
      </c>
      <c r="C692" s="2060"/>
      <c r="D692" s="2060"/>
      <c r="E692" s="2060"/>
      <c r="F692" s="2060"/>
      <c r="G692" s="2060"/>
      <c r="H692" s="2060"/>
      <c r="I692" s="2060"/>
      <c r="J692" s="2060"/>
      <c r="K692" s="2060"/>
      <c r="L692" s="2060"/>
      <c r="M692" s="2060"/>
      <c r="N692" s="2060"/>
      <c r="O692" s="2060"/>
      <c r="P692" s="2060"/>
      <c r="Q692" s="2060"/>
      <c r="R692" s="2060"/>
      <c r="S692" s="2060"/>
      <c r="T692" s="2060"/>
      <c r="U692" s="2061" t="str">
        <f t="shared" si="6"/>
        <v>3200 TOXICOLOGY LAB</v>
      </c>
      <c r="W692" s="455" t="b">
        <f>+'17HPM_DATA_INPUT'!C435='17_AUDIT_TOTALS_CK'!U692</f>
        <v>1</v>
      </c>
      <c r="X692" s="2065">
        <f>+'17HPM_DATA_INPUT'!D435-'17_AUDIT_TOTALS_CK'!C692</f>
        <v>114</v>
      </c>
      <c r="Y692" s="2065">
        <f>+'17HPM_DATA_INPUT'!E435-'17_AUDIT_TOTALS_CK'!D692</f>
        <v>81</v>
      </c>
      <c r="Z692" s="2065">
        <f>+'17HPM_DATA_INPUT'!F435-'17_AUDIT_TOTALS_CK'!E692</f>
        <v>121</v>
      </c>
      <c r="AA692" s="2065">
        <f>+'17HPM_DATA_INPUT'!G435-'17_AUDIT_TOTALS_CK'!F692</f>
        <v>97</v>
      </c>
      <c r="AB692" s="2065">
        <f>+'17HPM_DATA_INPUT'!H435-'17_AUDIT_TOTALS_CK'!G692</f>
        <v>13004</v>
      </c>
      <c r="AC692" s="2065">
        <f>+'17HPM_DATA_INPUT'!I435-'17_AUDIT_TOTALS_CK'!H692</f>
        <v>12107</v>
      </c>
      <c r="AD692" s="2065">
        <f>+'17HPM_DATA_INPUT'!J435-'17_AUDIT_TOTALS_CK'!I692</f>
        <v>4759</v>
      </c>
      <c r="AE692" s="2065">
        <f>+'17HPM_DATA_INPUT'!K435-'17_AUDIT_TOTALS_CK'!J692</f>
        <v>3710</v>
      </c>
      <c r="AF692" s="2065">
        <f>+'17HPM_DATA_INPUT'!L435-'17_AUDIT_TOTALS_CK'!K692</f>
        <v>1048</v>
      </c>
      <c r="AG692" s="2065">
        <f>+'17HPM_DATA_INPUT'!M435-'17_AUDIT_TOTALS_CK'!L692</f>
        <v>704</v>
      </c>
      <c r="AH692" s="2065">
        <f>+'17HPM_DATA_INPUT'!N435-'17_AUDIT_TOTALS_CK'!M692</f>
        <v>3711</v>
      </c>
      <c r="AI692" s="2065">
        <f>+'17HPM_DATA_INPUT'!O435-'17_AUDIT_TOTALS_CK'!N692</f>
        <v>3006</v>
      </c>
      <c r="AJ692" s="2065">
        <f>+'17HPM_DATA_INPUT'!P435-'17_AUDIT_TOTALS_CK'!O692</f>
        <v>915</v>
      </c>
      <c r="AK692" s="2065">
        <f>+'17HPM_DATA_INPUT'!Q435-'17_AUDIT_TOTALS_CK'!P692</f>
        <v>249</v>
      </c>
      <c r="AL692" s="2065">
        <f>+'17HPM_DATA_INPUT'!R435-'17_AUDIT_TOTALS_CK'!Q692</f>
        <v>618</v>
      </c>
      <c r="AM692" s="2065">
        <f>+'17HPM_DATA_INPUT'!S435-'17_AUDIT_TOTALS_CK'!R692</f>
        <v>355</v>
      </c>
      <c r="AN692" s="2065">
        <f>+'17HPM_DATA_INPUT'!T435-'17_AUDIT_TOTALS_CK'!S692</f>
        <v>2178</v>
      </c>
      <c r="AO692" s="2065">
        <f>+'17HPM_DATA_INPUT'!U435-'17_AUDIT_TOTALS_CK'!T692</f>
        <v>2401</v>
      </c>
      <c r="AQ692" s="455" t="str">
        <f>'Departmental PL'!D708</f>
        <v>3200 TOXICOLOGY LAB</v>
      </c>
      <c r="AR692" s="456">
        <f>+C692-'Departmental PL'!F708</f>
        <v>-114</v>
      </c>
      <c r="AS692" s="456">
        <f>+D692-'Departmental PL'!G708</f>
        <v>-81</v>
      </c>
      <c r="AT692" s="456">
        <f>+E692-'Departmental PL'!H708</f>
        <v>-121</v>
      </c>
      <c r="AU692" s="456">
        <f>+F692-'Departmental PL'!I708</f>
        <v>-97</v>
      </c>
      <c r="AV692" s="456">
        <f>+G692-'Departmental PL'!J708</f>
        <v>-13004</v>
      </c>
      <c r="AW692" s="456">
        <f>+H692-'Departmental PL'!K708</f>
        <v>-12107</v>
      </c>
      <c r="AX692" s="456">
        <f>+I692-'Departmental PL'!L708</f>
        <v>-4759</v>
      </c>
      <c r="AY692" s="456">
        <f>+J692-'Departmental PL'!M708</f>
        <v>-3710</v>
      </c>
      <c r="AZ692" s="456">
        <f>+K692-'Departmental PL'!N708</f>
        <v>-1048</v>
      </c>
      <c r="BA692" s="456">
        <f>+L692-'Departmental PL'!O708</f>
        <v>-704</v>
      </c>
      <c r="BB692" s="456">
        <f>+M692-'Departmental PL'!P708</f>
        <v>-3711</v>
      </c>
      <c r="BC692" s="456">
        <f>+N692-'Departmental PL'!Q708</f>
        <v>-3006</v>
      </c>
      <c r="BD692" s="456">
        <f>+O692-'Departmental PL'!R708</f>
        <v>-915</v>
      </c>
      <c r="BE692" s="456">
        <f>+P692-'Departmental PL'!S708</f>
        <v>-249</v>
      </c>
      <c r="BF692" s="456">
        <f>+Q692-'Departmental PL'!T708</f>
        <v>-618</v>
      </c>
      <c r="BG692" s="456">
        <f>+R692-'Departmental PL'!U708</f>
        <v>-355</v>
      </c>
      <c r="BH692" s="456">
        <f>+S692-'Departmental PL'!V708</f>
        <v>-2178</v>
      </c>
      <c r="BI692" s="456">
        <f>+T692-'Departmental PL'!W708</f>
        <v>-2402</v>
      </c>
    </row>
    <row r="693" spans="1:61" ht="20.25" hidden="1" customHeight="1" x14ac:dyDescent="0.25">
      <c r="A693" s="2093" t="s">
        <v>1213</v>
      </c>
      <c r="B693" s="2058" t="s">
        <v>2507</v>
      </c>
      <c r="C693" s="2060"/>
      <c r="D693" s="2060"/>
      <c r="E693" s="2060"/>
      <c r="F693" s="2060"/>
      <c r="G693" s="2060"/>
      <c r="H693" s="2060"/>
      <c r="I693" s="2060"/>
      <c r="J693" s="2060"/>
      <c r="K693" s="2060"/>
      <c r="L693" s="2060"/>
      <c r="M693" s="2060"/>
      <c r="N693" s="2060"/>
      <c r="O693" s="2060"/>
      <c r="P693" s="2060"/>
      <c r="Q693" s="2060"/>
      <c r="R693" s="2060"/>
      <c r="S693" s="2060"/>
      <c r="T693" s="2060"/>
      <c r="U693" s="2061" t="str">
        <f t="shared" si="6"/>
        <v>3220 AP-AUTOPSY</v>
      </c>
      <c r="W693" s="455" t="b">
        <f>+'17HPM_DATA_INPUT'!C436='17_AUDIT_TOTALS_CK'!U693</f>
        <v>1</v>
      </c>
      <c r="X693" s="2065">
        <f>+'17HPM_DATA_INPUT'!D436-'17_AUDIT_TOTALS_CK'!C693</f>
        <v>61</v>
      </c>
      <c r="Y693" s="2065">
        <f>+'17HPM_DATA_INPUT'!E436-'17_AUDIT_TOTALS_CK'!D693</f>
        <v>65</v>
      </c>
      <c r="Z693" s="2065">
        <f>+'17HPM_DATA_INPUT'!F436-'17_AUDIT_TOTALS_CK'!E693</f>
        <v>124</v>
      </c>
      <c r="AA693" s="2065">
        <f>+'17HPM_DATA_INPUT'!G436-'17_AUDIT_TOTALS_CK'!F693</f>
        <v>130</v>
      </c>
      <c r="AB693" s="2065">
        <f>+'17HPM_DATA_INPUT'!H436-'17_AUDIT_TOTALS_CK'!G693</f>
        <v>72898</v>
      </c>
      <c r="AC693" s="2065">
        <f>+'17HPM_DATA_INPUT'!I436-'17_AUDIT_TOTALS_CK'!H693</f>
        <v>101103</v>
      </c>
      <c r="AD693" s="2065">
        <f>+'17HPM_DATA_INPUT'!J436-'17_AUDIT_TOTALS_CK'!I693</f>
        <v>24951</v>
      </c>
      <c r="AE693" s="2065">
        <f>+'17HPM_DATA_INPUT'!K436-'17_AUDIT_TOTALS_CK'!J693</f>
        <v>33612</v>
      </c>
      <c r="AF693" s="2065">
        <f>+'17HPM_DATA_INPUT'!L436-'17_AUDIT_TOTALS_CK'!K693</f>
        <v>19466</v>
      </c>
      <c r="AG693" s="2065">
        <f>+'17HPM_DATA_INPUT'!M436-'17_AUDIT_TOTALS_CK'!L693</f>
        <v>9011</v>
      </c>
      <c r="AH693" s="2065">
        <f>+'17HPM_DATA_INPUT'!N436-'17_AUDIT_TOTALS_CK'!M693</f>
        <v>5485</v>
      </c>
      <c r="AI693" s="2065">
        <f>+'17HPM_DATA_INPUT'!O436-'17_AUDIT_TOTALS_CK'!N693</f>
        <v>24602</v>
      </c>
      <c r="AJ693" s="2065">
        <f>+'17HPM_DATA_INPUT'!P436-'17_AUDIT_TOTALS_CK'!O693</f>
        <v>196</v>
      </c>
      <c r="AK693" s="2065">
        <f>+'17HPM_DATA_INPUT'!Q436-'17_AUDIT_TOTALS_CK'!P693</f>
        <v>186</v>
      </c>
      <c r="AL693" s="2065">
        <f>+'17HPM_DATA_INPUT'!R436-'17_AUDIT_TOTALS_CK'!Q693</f>
        <v>21879</v>
      </c>
      <c r="AM693" s="2065">
        <f>+'17HPM_DATA_INPUT'!S436-'17_AUDIT_TOTALS_CK'!R693</f>
        <v>6830</v>
      </c>
      <c r="AN693" s="2065">
        <f>+'17HPM_DATA_INPUT'!T436-'17_AUDIT_TOTALS_CK'!S693</f>
        <v>-16590</v>
      </c>
      <c r="AO693" s="2065">
        <f>+'17HPM_DATA_INPUT'!U436-'17_AUDIT_TOTALS_CK'!T693</f>
        <v>17586</v>
      </c>
      <c r="AQ693" s="455" t="str">
        <f>'Departmental PL'!D709</f>
        <v>3220 AP-AUTOPSY</v>
      </c>
      <c r="AR693" s="456">
        <f>+C693-'Departmental PL'!F709</f>
        <v>-61</v>
      </c>
      <c r="AS693" s="456">
        <f>+D693-'Departmental PL'!G709</f>
        <v>-65</v>
      </c>
      <c r="AT693" s="456">
        <f>+E693-'Departmental PL'!H709</f>
        <v>-124</v>
      </c>
      <c r="AU693" s="456">
        <f>+F693-'Departmental PL'!I709</f>
        <v>-130</v>
      </c>
      <c r="AV693" s="456">
        <f>+G693-'Departmental PL'!J709</f>
        <v>-72898</v>
      </c>
      <c r="AW693" s="456">
        <f>+H693-'Departmental PL'!K709</f>
        <v>-101103</v>
      </c>
      <c r="AX693" s="456">
        <f>+I693-'Departmental PL'!L709</f>
        <v>-24951</v>
      </c>
      <c r="AY693" s="456">
        <f>+J693-'Departmental PL'!M709</f>
        <v>-33612</v>
      </c>
      <c r="AZ693" s="456">
        <f>+K693-'Departmental PL'!N709</f>
        <v>-19466</v>
      </c>
      <c r="BA693" s="456">
        <f>+L693-'Departmental PL'!O709</f>
        <v>-9011</v>
      </c>
      <c r="BB693" s="456">
        <f>+M693-'Departmental PL'!P709</f>
        <v>-5485</v>
      </c>
      <c r="BC693" s="456">
        <f>+N693-'Departmental PL'!Q709</f>
        <v>-24601</v>
      </c>
      <c r="BD693" s="456">
        <f>+O693-'Departmental PL'!R709</f>
        <v>-196</v>
      </c>
      <c r="BE693" s="456">
        <f>+P693-'Departmental PL'!S709</f>
        <v>-186</v>
      </c>
      <c r="BF693" s="456">
        <f>+Q693-'Departmental PL'!T709</f>
        <v>-21879</v>
      </c>
      <c r="BG693" s="456">
        <f>+R693-'Departmental PL'!U709</f>
        <v>-6830</v>
      </c>
      <c r="BH693" s="456">
        <f>+S693-'Departmental PL'!V709</f>
        <v>16590</v>
      </c>
      <c r="BI693" s="456">
        <f>+T693-'Departmental PL'!W709</f>
        <v>-17585</v>
      </c>
    </row>
    <row r="694" spans="1:61" ht="20.25" hidden="1" customHeight="1" x14ac:dyDescent="0.25">
      <c r="A694" s="2067" t="s">
        <v>1679</v>
      </c>
      <c r="B694" s="2058" t="s">
        <v>2508</v>
      </c>
      <c r="C694" s="2060"/>
      <c r="D694" s="2060"/>
      <c r="E694" s="2060"/>
      <c r="F694" s="2060"/>
      <c r="G694" s="2060"/>
      <c r="H694" s="2060"/>
      <c r="I694" s="2060"/>
      <c r="J694" s="2060"/>
      <c r="K694" s="2060"/>
      <c r="L694" s="2060"/>
      <c r="M694" s="2060"/>
      <c r="N694" s="2060"/>
      <c r="O694" s="2060"/>
      <c r="P694" s="2060"/>
      <c r="Q694" s="2060"/>
      <c r="R694" s="2060"/>
      <c r="S694" s="2060"/>
      <c r="T694" s="2060"/>
      <c r="U694" s="2061" t="str">
        <f t="shared" si="6"/>
        <v>3240 AP-SURGPATH</v>
      </c>
      <c r="W694" s="455" t="b">
        <f>+'17HPM_DATA_INPUT'!C437='17_AUDIT_TOTALS_CK'!U694</f>
        <v>1</v>
      </c>
      <c r="X694" s="2065">
        <f>+'17HPM_DATA_INPUT'!D437-'17_AUDIT_TOTALS_CK'!C694</f>
        <v>8150</v>
      </c>
      <c r="Y694" s="2065">
        <f>+'17HPM_DATA_INPUT'!E437-'17_AUDIT_TOTALS_CK'!D694</f>
        <v>7707</v>
      </c>
      <c r="Z694" s="2065">
        <f>+'17HPM_DATA_INPUT'!F437-'17_AUDIT_TOTALS_CK'!E694</f>
        <v>31194</v>
      </c>
      <c r="AA694" s="2065">
        <f>+'17HPM_DATA_INPUT'!G437-'17_AUDIT_TOTALS_CK'!F694</f>
        <v>30939</v>
      </c>
      <c r="AB694" s="2065">
        <f>+'17HPM_DATA_INPUT'!H437-'17_AUDIT_TOTALS_CK'!G694</f>
        <v>5453805</v>
      </c>
      <c r="AC694" s="2065">
        <f>+'17HPM_DATA_INPUT'!I437-'17_AUDIT_TOTALS_CK'!H694</f>
        <v>5146796</v>
      </c>
      <c r="AD694" s="2065">
        <f>+'17HPM_DATA_INPUT'!J437-'17_AUDIT_TOTALS_CK'!I694</f>
        <v>2230700</v>
      </c>
      <c r="AE694" s="2065">
        <f>+'17HPM_DATA_INPUT'!K437-'17_AUDIT_TOTALS_CK'!J694</f>
        <v>2157030</v>
      </c>
      <c r="AF694" s="2065">
        <f>+'17HPM_DATA_INPUT'!L437-'17_AUDIT_TOTALS_CK'!K694</f>
        <v>552093</v>
      </c>
      <c r="AG694" s="2065">
        <f>+'17HPM_DATA_INPUT'!M437-'17_AUDIT_TOTALS_CK'!L694</f>
        <v>505480</v>
      </c>
      <c r="AH694" s="2065">
        <f>+'17HPM_DATA_INPUT'!N437-'17_AUDIT_TOTALS_CK'!M694</f>
        <v>1678607</v>
      </c>
      <c r="AI694" s="2065">
        <f>+'17HPM_DATA_INPUT'!O437-'17_AUDIT_TOTALS_CK'!N694</f>
        <v>1651550</v>
      </c>
      <c r="AJ694" s="2065">
        <f>+'17HPM_DATA_INPUT'!P437-'17_AUDIT_TOTALS_CK'!O694</f>
        <v>48402</v>
      </c>
      <c r="AK694" s="2065">
        <f>+'17HPM_DATA_INPUT'!Q437-'17_AUDIT_TOTALS_CK'!P694</f>
        <v>47558</v>
      </c>
      <c r="AL694" s="2065">
        <f>+'17HPM_DATA_INPUT'!R437-'17_AUDIT_TOTALS_CK'!Q694</f>
        <v>237763</v>
      </c>
      <c r="AM694" s="2065">
        <f>+'17HPM_DATA_INPUT'!S437-'17_AUDIT_TOTALS_CK'!R694</f>
        <v>259196</v>
      </c>
      <c r="AN694" s="2065">
        <f>+'17HPM_DATA_INPUT'!T437-'17_AUDIT_TOTALS_CK'!S694</f>
        <v>1392441</v>
      </c>
      <c r="AO694" s="2065">
        <f>+'17HPM_DATA_INPUT'!U437-'17_AUDIT_TOTALS_CK'!T694</f>
        <v>1344797</v>
      </c>
      <c r="AQ694" s="455" t="str">
        <f>'Departmental PL'!D710</f>
        <v>3240 AP-SURGPATH</v>
      </c>
      <c r="AR694" s="456">
        <f>+C694-'Departmental PL'!F710</f>
        <v>-8150</v>
      </c>
      <c r="AS694" s="456">
        <f>+D694-'Departmental PL'!G710</f>
        <v>-7707</v>
      </c>
      <c r="AT694" s="456">
        <f>+E694-'Departmental PL'!H710</f>
        <v>-31194</v>
      </c>
      <c r="AU694" s="456">
        <f>+F694-'Departmental PL'!I710</f>
        <v>-30939</v>
      </c>
      <c r="AV694" s="456">
        <f>+G694-'Departmental PL'!J710</f>
        <v>-5453805</v>
      </c>
      <c r="AW694" s="456">
        <f>+H694-'Departmental PL'!K710</f>
        <v>-5146796</v>
      </c>
      <c r="AX694" s="456">
        <f>+I694-'Departmental PL'!L710</f>
        <v>-2230700</v>
      </c>
      <c r="AY694" s="456">
        <f>+J694-'Departmental PL'!M710</f>
        <v>-2157030</v>
      </c>
      <c r="AZ694" s="456">
        <f>+K694-'Departmental PL'!N710</f>
        <v>-552093</v>
      </c>
      <c r="BA694" s="456">
        <f>+L694-'Departmental PL'!O710</f>
        <v>-505480</v>
      </c>
      <c r="BB694" s="456">
        <f>+M694-'Departmental PL'!P710</f>
        <v>-1678607</v>
      </c>
      <c r="BC694" s="456">
        <f>+N694-'Departmental PL'!Q710</f>
        <v>-1651550</v>
      </c>
      <c r="BD694" s="456">
        <f>+O694-'Departmental PL'!R710</f>
        <v>-48402</v>
      </c>
      <c r="BE694" s="456">
        <f>+P694-'Departmental PL'!S710</f>
        <v>-47558</v>
      </c>
      <c r="BF694" s="456">
        <f>+Q694-'Departmental PL'!T710</f>
        <v>-237763</v>
      </c>
      <c r="BG694" s="456">
        <f>+R694-'Departmental PL'!U710</f>
        <v>-259196</v>
      </c>
      <c r="BH694" s="456">
        <f>+S694-'Departmental PL'!V710</f>
        <v>-1392442</v>
      </c>
      <c r="BI694" s="456">
        <f>+T694-'Departmental PL'!W710</f>
        <v>-1344796</v>
      </c>
    </row>
    <row r="695" spans="1:61" ht="20.25" hidden="1" customHeight="1" x14ac:dyDescent="0.25">
      <c r="A695" s="2067" t="s">
        <v>1707</v>
      </c>
      <c r="B695" s="2058" t="s">
        <v>2509</v>
      </c>
      <c r="C695" s="2060"/>
      <c r="D695" s="2060"/>
      <c r="E695" s="2060"/>
      <c r="F695" s="2060"/>
      <c r="G695" s="2060"/>
      <c r="H695" s="2060"/>
      <c r="I695" s="2060"/>
      <c r="J695" s="2060"/>
      <c r="K695" s="2060"/>
      <c r="L695" s="2060"/>
      <c r="M695" s="2060"/>
      <c r="N695" s="2060"/>
      <c r="O695" s="2060"/>
      <c r="P695" s="2060"/>
      <c r="Q695" s="2060"/>
      <c r="R695" s="2060"/>
      <c r="S695" s="2060"/>
      <c r="T695" s="2060"/>
      <c r="U695" s="2061" t="str">
        <f t="shared" si="6"/>
        <v>3260 AP-CYTOPATH</v>
      </c>
      <c r="W695" s="455" t="b">
        <f>+'17HPM_DATA_INPUT'!C438='17_AUDIT_TOTALS_CK'!U695</f>
        <v>1</v>
      </c>
      <c r="X695" s="2065">
        <f>+'17HPM_DATA_INPUT'!D438-'17_AUDIT_TOTALS_CK'!C695</f>
        <v>372</v>
      </c>
      <c r="Y695" s="2065">
        <f>+'17HPM_DATA_INPUT'!E438-'17_AUDIT_TOTALS_CK'!D695</f>
        <v>336</v>
      </c>
      <c r="Z695" s="2065">
        <f>+'17HPM_DATA_INPUT'!F438-'17_AUDIT_TOTALS_CK'!E695</f>
        <v>1629</v>
      </c>
      <c r="AA695" s="2065">
        <f>+'17HPM_DATA_INPUT'!G438-'17_AUDIT_TOTALS_CK'!F695</f>
        <v>1129</v>
      </c>
      <c r="AB695" s="2065">
        <f>+'17HPM_DATA_INPUT'!H438-'17_AUDIT_TOTALS_CK'!G695</f>
        <v>240327</v>
      </c>
      <c r="AC695" s="2065">
        <f>+'17HPM_DATA_INPUT'!I438-'17_AUDIT_TOTALS_CK'!H695</f>
        <v>165073</v>
      </c>
      <c r="AD695" s="2065">
        <f>+'17HPM_DATA_INPUT'!J438-'17_AUDIT_TOTALS_CK'!I695</f>
        <v>83138</v>
      </c>
      <c r="AE695" s="2065">
        <f>+'17HPM_DATA_INPUT'!K438-'17_AUDIT_TOTALS_CK'!J695</f>
        <v>61898</v>
      </c>
      <c r="AF695" s="2065">
        <f>+'17HPM_DATA_INPUT'!L438-'17_AUDIT_TOTALS_CK'!K695</f>
        <v>37105</v>
      </c>
      <c r="AG695" s="2065">
        <f>+'17HPM_DATA_INPUT'!M438-'17_AUDIT_TOTALS_CK'!L695</f>
        <v>23450</v>
      </c>
      <c r="AH695" s="2065">
        <f>+'17HPM_DATA_INPUT'!N438-'17_AUDIT_TOTALS_CK'!M695</f>
        <v>46032</v>
      </c>
      <c r="AI695" s="2065">
        <f>+'17HPM_DATA_INPUT'!O438-'17_AUDIT_TOTALS_CK'!N695</f>
        <v>38448</v>
      </c>
      <c r="AJ695" s="2065">
        <f>+'17HPM_DATA_INPUT'!P438-'17_AUDIT_TOTALS_CK'!O695</f>
        <v>4002</v>
      </c>
      <c r="AK695" s="2065">
        <f>+'17HPM_DATA_INPUT'!Q438-'17_AUDIT_TOTALS_CK'!P695</f>
        <v>2655</v>
      </c>
      <c r="AL695" s="2065">
        <f>+'17HPM_DATA_INPUT'!R438-'17_AUDIT_TOTALS_CK'!Q695</f>
        <v>12572</v>
      </c>
      <c r="AM695" s="2065">
        <f>+'17HPM_DATA_INPUT'!S438-'17_AUDIT_TOTALS_CK'!R695</f>
        <v>7673</v>
      </c>
      <c r="AN695" s="2065">
        <f>+'17HPM_DATA_INPUT'!T438-'17_AUDIT_TOTALS_CK'!S695</f>
        <v>29459</v>
      </c>
      <c r="AO695" s="2065">
        <f>+'17HPM_DATA_INPUT'!U438-'17_AUDIT_TOTALS_CK'!T695</f>
        <v>28121</v>
      </c>
      <c r="AQ695" s="455" t="str">
        <f>'Departmental PL'!D711</f>
        <v>3260 AP-CYTOPATH</v>
      </c>
      <c r="AR695" s="456">
        <f>+C695-'Departmental PL'!F711</f>
        <v>-372</v>
      </c>
      <c r="AS695" s="456">
        <f>+D695-'Departmental PL'!G711</f>
        <v>-336</v>
      </c>
      <c r="AT695" s="456">
        <f>+E695-'Departmental PL'!H711</f>
        <v>-1629</v>
      </c>
      <c r="AU695" s="456">
        <f>+F695-'Departmental PL'!I711</f>
        <v>-1129</v>
      </c>
      <c r="AV695" s="456">
        <f>+G695-'Departmental PL'!J711</f>
        <v>-240327</v>
      </c>
      <c r="AW695" s="456">
        <f>+H695-'Departmental PL'!K711</f>
        <v>-165073</v>
      </c>
      <c r="AX695" s="456">
        <f>+I695-'Departmental PL'!L711</f>
        <v>-83138</v>
      </c>
      <c r="AY695" s="456">
        <f>+J695-'Departmental PL'!M711</f>
        <v>-61898</v>
      </c>
      <c r="AZ695" s="456">
        <f>+K695-'Departmental PL'!N711</f>
        <v>-37105</v>
      </c>
      <c r="BA695" s="456">
        <f>+L695-'Departmental PL'!O711</f>
        <v>-23450</v>
      </c>
      <c r="BB695" s="456">
        <f>+M695-'Departmental PL'!P711</f>
        <v>-46033</v>
      </c>
      <c r="BC695" s="456">
        <f>+N695-'Departmental PL'!Q711</f>
        <v>-38448</v>
      </c>
      <c r="BD695" s="456">
        <f>+O695-'Departmental PL'!R711</f>
        <v>-4002</v>
      </c>
      <c r="BE695" s="456">
        <f>+P695-'Departmental PL'!S711</f>
        <v>-2655</v>
      </c>
      <c r="BF695" s="456">
        <f>+Q695-'Departmental PL'!T711</f>
        <v>-12572</v>
      </c>
      <c r="BG695" s="456">
        <f>+R695-'Departmental PL'!U711</f>
        <v>-7673</v>
      </c>
      <c r="BH695" s="456">
        <f>+S695-'Departmental PL'!V711</f>
        <v>-29459</v>
      </c>
      <c r="BI695" s="456">
        <f>+T695-'Departmental PL'!W711</f>
        <v>-28120</v>
      </c>
    </row>
    <row r="696" spans="1:61" ht="20.25" hidden="1" customHeight="1" x14ac:dyDescent="0.25">
      <c r="A696" s="2067" t="s">
        <v>1708</v>
      </c>
      <c r="B696" s="2058" t="s">
        <v>2510</v>
      </c>
      <c r="C696" s="2060"/>
      <c r="D696" s="2060"/>
      <c r="E696" s="2060"/>
      <c r="F696" s="2060"/>
      <c r="G696" s="2060"/>
      <c r="H696" s="2060"/>
      <c r="I696" s="2060"/>
      <c r="J696" s="2060"/>
      <c r="K696" s="2060"/>
      <c r="L696" s="2060"/>
      <c r="M696" s="2060"/>
      <c r="N696" s="2060"/>
      <c r="O696" s="2060"/>
      <c r="P696" s="2060"/>
      <c r="Q696" s="2060"/>
      <c r="R696" s="2060"/>
      <c r="S696" s="2060"/>
      <c r="T696" s="2060"/>
      <c r="U696" s="2061" t="str">
        <f t="shared" si="6"/>
        <v>3280 AP-IMMUNOPATH</v>
      </c>
      <c r="W696" s="455" t="b">
        <f>+'17HPM_DATA_INPUT'!C439='17_AUDIT_TOTALS_CK'!U696</f>
        <v>1</v>
      </c>
      <c r="X696" s="2065">
        <f>+'17HPM_DATA_INPUT'!D439-'17_AUDIT_TOTALS_CK'!C696</f>
        <v>1129</v>
      </c>
      <c r="Y696" s="2065">
        <f>+'17HPM_DATA_INPUT'!E439-'17_AUDIT_TOTALS_CK'!D696</f>
        <v>1180</v>
      </c>
      <c r="Z696" s="2065">
        <f>+'17HPM_DATA_INPUT'!F439-'17_AUDIT_TOTALS_CK'!E696</f>
        <v>7571</v>
      </c>
      <c r="AA696" s="2065">
        <f>+'17HPM_DATA_INPUT'!G439-'17_AUDIT_TOTALS_CK'!F696</f>
        <v>8145</v>
      </c>
      <c r="AB696" s="2065">
        <f>+'17HPM_DATA_INPUT'!H439-'17_AUDIT_TOTALS_CK'!G696</f>
        <v>1378715</v>
      </c>
      <c r="AC696" s="2065">
        <f>+'17HPM_DATA_INPUT'!I439-'17_AUDIT_TOTALS_CK'!H696</f>
        <v>1150236</v>
      </c>
      <c r="AD696" s="2065">
        <f>+'17HPM_DATA_INPUT'!J439-'17_AUDIT_TOTALS_CK'!I696</f>
        <v>506743</v>
      </c>
      <c r="AE696" s="2065">
        <f>+'17HPM_DATA_INPUT'!K439-'17_AUDIT_TOTALS_CK'!J696</f>
        <v>419254</v>
      </c>
      <c r="AF696" s="2065">
        <f>+'17HPM_DATA_INPUT'!L439-'17_AUDIT_TOTALS_CK'!K696</f>
        <v>98269</v>
      </c>
      <c r="AG696" s="2065">
        <f>+'17HPM_DATA_INPUT'!M439-'17_AUDIT_TOTALS_CK'!L696</f>
        <v>142670</v>
      </c>
      <c r="AH696" s="2065">
        <f>+'17HPM_DATA_INPUT'!N439-'17_AUDIT_TOTALS_CK'!M696</f>
        <v>408474</v>
      </c>
      <c r="AI696" s="2065">
        <f>+'17HPM_DATA_INPUT'!O439-'17_AUDIT_TOTALS_CK'!N696</f>
        <v>276584</v>
      </c>
      <c r="AJ696" s="2065">
        <f>+'17HPM_DATA_INPUT'!P439-'17_AUDIT_TOTALS_CK'!O696</f>
        <v>9285</v>
      </c>
      <c r="AK696" s="2065">
        <f>+'17HPM_DATA_INPUT'!Q439-'17_AUDIT_TOTALS_CK'!P696</f>
        <v>11759</v>
      </c>
      <c r="AL696" s="2065">
        <f>+'17HPM_DATA_INPUT'!R439-'17_AUDIT_TOTALS_CK'!Q696</f>
        <v>26235</v>
      </c>
      <c r="AM696" s="2065">
        <f>+'17HPM_DATA_INPUT'!S439-'17_AUDIT_TOTALS_CK'!R696</f>
        <v>31516</v>
      </c>
      <c r="AN696" s="2065">
        <f>+'17HPM_DATA_INPUT'!T439-'17_AUDIT_TOTALS_CK'!S696</f>
        <v>372955</v>
      </c>
      <c r="AO696" s="2065">
        <f>+'17HPM_DATA_INPUT'!U439-'17_AUDIT_TOTALS_CK'!T696</f>
        <v>233309</v>
      </c>
      <c r="AQ696" s="455" t="str">
        <f>'Departmental PL'!D712</f>
        <v>3280 AP-IMMUNOPATH</v>
      </c>
      <c r="AR696" s="456">
        <f>+C696-'Departmental PL'!F712</f>
        <v>-1129</v>
      </c>
      <c r="AS696" s="456">
        <f>+D696-'Departmental PL'!G712</f>
        <v>-1180</v>
      </c>
      <c r="AT696" s="456">
        <f>+E696-'Departmental PL'!H712</f>
        <v>-7571</v>
      </c>
      <c r="AU696" s="456">
        <f>+F696-'Departmental PL'!I712</f>
        <v>-8145</v>
      </c>
      <c r="AV696" s="456">
        <f>+G696-'Departmental PL'!J712</f>
        <v>-1378715</v>
      </c>
      <c r="AW696" s="456">
        <f>+H696-'Departmental PL'!K712</f>
        <v>-1150236</v>
      </c>
      <c r="AX696" s="456">
        <f>+I696-'Departmental PL'!L712</f>
        <v>-506743</v>
      </c>
      <c r="AY696" s="456">
        <f>+J696-'Departmental PL'!M712</f>
        <v>-419254</v>
      </c>
      <c r="AZ696" s="456">
        <f>+K696-'Departmental PL'!N712</f>
        <v>-98269</v>
      </c>
      <c r="BA696" s="456">
        <f>+L696-'Departmental PL'!O712</f>
        <v>-142670</v>
      </c>
      <c r="BB696" s="456">
        <f>+M696-'Departmental PL'!P712</f>
        <v>-408474</v>
      </c>
      <c r="BC696" s="456">
        <f>+N696-'Departmental PL'!Q712</f>
        <v>-276584</v>
      </c>
      <c r="BD696" s="456">
        <f>+O696-'Departmental PL'!R712</f>
        <v>-9285</v>
      </c>
      <c r="BE696" s="456">
        <f>+P696-'Departmental PL'!S712</f>
        <v>-11759</v>
      </c>
      <c r="BF696" s="456">
        <f>+Q696-'Departmental PL'!T712</f>
        <v>-26235</v>
      </c>
      <c r="BG696" s="456">
        <f>+R696-'Departmental PL'!U712</f>
        <v>-31516</v>
      </c>
      <c r="BH696" s="456">
        <f>+S696-'Departmental PL'!V712</f>
        <v>-372954</v>
      </c>
      <c r="BI696" s="456">
        <f>+T696-'Departmental PL'!W712</f>
        <v>-233309</v>
      </c>
    </row>
    <row r="697" spans="1:61" ht="20.25" hidden="1" customHeight="1" x14ac:dyDescent="0.25">
      <c r="A697" s="2067" t="s">
        <v>1709</v>
      </c>
      <c r="B697" s="2058" t="s">
        <v>2511</v>
      </c>
      <c r="C697" s="2060"/>
      <c r="D697" s="2060"/>
      <c r="E697" s="2060"/>
      <c r="F697" s="2060"/>
      <c r="G697" s="2060"/>
      <c r="H697" s="2060"/>
      <c r="I697" s="2060"/>
      <c r="J697" s="2060"/>
      <c r="K697" s="2060"/>
      <c r="L697" s="2060"/>
      <c r="M697" s="2060"/>
      <c r="N697" s="2060"/>
      <c r="O697" s="2060"/>
      <c r="P697" s="2060"/>
      <c r="Q697" s="2060"/>
      <c r="R697" s="2060"/>
      <c r="S697" s="2060"/>
      <c r="T697" s="2060"/>
      <c r="U697" s="2061" t="str">
        <f t="shared" si="6"/>
        <v>3300 AP-NEUROPATH</v>
      </c>
      <c r="W697" s="455" t="b">
        <f>+'17HPM_DATA_INPUT'!C440='17_AUDIT_TOTALS_CK'!U697</f>
        <v>1</v>
      </c>
      <c r="X697" s="2065">
        <f>+'17HPM_DATA_INPUT'!D440-'17_AUDIT_TOTALS_CK'!C697</f>
        <v>35</v>
      </c>
      <c r="Y697" s="2065">
        <f>+'17HPM_DATA_INPUT'!E440-'17_AUDIT_TOTALS_CK'!D697</f>
        <v>253</v>
      </c>
      <c r="Z697" s="2065">
        <f>+'17HPM_DATA_INPUT'!F440-'17_AUDIT_TOTALS_CK'!E697</f>
        <v>296</v>
      </c>
      <c r="AA697" s="2065">
        <f>+'17HPM_DATA_INPUT'!G440-'17_AUDIT_TOTALS_CK'!F697</f>
        <v>842</v>
      </c>
      <c r="AB697" s="2065">
        <f>+'17HPM_DATA_INPUT'!H440-'17_AUDIT_TOTALS_CK'!G697</f>
        <v>42152</v>
      </c>
      <c r="AC697" s="2065">
        <f>+'17HPM_DATA_INPUT'!I440-'17_AUDIT_TOTALS_CK'!H697</f>
        <v>106535</v>
      </c>
      <c r="AD697" s="2065">
        <f>+'17HPM_DATA_INPUT'!J440-'17_AUDIT_TOTALS_CK'!I697</f>
        <v>15205</v>
      </c>
      <c r="AE697" s="2065">
        <f>+'17HPM_DATA_INPUT'!K440-'17_AUDIT_TOTALS_CK'!J697</f>
        <v>39429</v>
      </c>
      <c r="AF697" s="2065">
        <f>+'17HPM_DATA_INPUT'!L440-'17_AUDIT_TOTALS_CK'!K697</f>
        <v>5822</v>
      </c>
      <c r="AG697" s="2065">
        <f>+'17HPM_DATA_INPUT'!M440-'17_AUDIT_TOTALS_CK'!L697</f>
        <v>14069</v>
      </c>
      <c r="AH697" s="2065">
        <f>+'17HPM_DATA_INPUT'!N440-'17_AUDIT_TOTALS_CK'!M697</f>
        <v>9383</v>
      </c>
      <c r="AI697" s="2065">
        <f>+'17HPM_DATA_INPUT'!O440-'17_AUDIT_TOTALS_CK'!N697</f>
        <v>25360</v>
      </c>
      <c r="AJ697" s="2065">
        <f>+'17HPM_DATA_INPUT'!P440-'17_AUDIT_TOTALS_CK'!O697</f>
        <v>270</v>
      </c>
      <c r="AK697" s="2065">
        <f>+'17HPM_DATA_INPUT'!Q440-'17_AUDIT_TOTALS_CK'!P697</f>
        <v>863</v>
      </c>
      <c r="AL697" s="2065">
        <f>+'17HPM_DATA_INPUT'!R440-'17_AUDIT_TOTALS_CK'!Q697</f>
        <v>2543</v>
      </c>
      <c r="AM697" s="2065">
        <f>+'17HPM_DATA_INPUT'!S440-'17_AUDIT_TOTALS_CK'!R697</f>
        <v>6823</v>
      </c>
      <c r="AN697" s="2065">
        <f>+'17HPM_DATA_INPUT'!T440-'17_AUDIT_TOTALS_CK'!S697</f>
        <v>6570</v>
      </c>
      <c r="AO697" s="2065">
        <f>+'17HPM_DATA_INPUT'!U440-'17_AUDIT_TOTALS_CK'!T697</f>
        <v>17674</v>
      </c>
      <c r="AQ697" s="455" t="str">
        <f>'Departmental PL'!D713</f>
        <v>3300 AP-NEUROPATH</v>
      </c>
      <c r="AR697" s="456">
        <f>+C697-'Departmental PL'!F713</f>
        <v>-35</v>
      </c>
      <c r="AS697" s="456">
        <f>+D697-'Departmental PL'!G713</f>
        <v>-253</v>
      </c>
      <c r="AT697" s="456">
        <f>+E697-'Departmental PL'!H713</f>
        <v>-296</v>
      </c>
      <c r="AU697" s="456">
        <f>+F697-'Departmental PL'!I713</f>
        <v>-842</v>
      </c>
      <c r="AV697" s="456">
        <f>+G697-'Departmental PL'!J713</f>
        <v>-42152</v>
      </c>
      <c r="AW697" s="456">
        <f>+H697-'Departmental PL'!K713</f>
        <v>-106535</v>
      </c>
      <c r="AX697" s="456">
        <f>+I697-'Departmental PL'!L713</f>
        <v>-15205</v>
      </c>
      <c r="AY697" s="456">
        <f>+J697-'Departmental PL'!M713</f>
        <v>-39429</v>
      </c>
      <c r="AZ697" s="456">
        <f>+K697-'Departmental PL'!N713</f>
        <v>-5822</v>
      </c>
      <c r="BA697" s="456">
        <f>+L697-'Departmental PL'!O713</f>
        <v>-14069</v>
      </c>
      <c r="BB697" s="456">
        <f>+M697-'Departmental PL'!P713</f>
        <v>-9383</v>
      </c>
      <c r="BC697" s="456">
        <f>+N697-'Departmental PL'!Q713</f>
        <v>-25360</v>
      </c>
      <c r="BD697" s="456">
        <f>+O697-'Departmental PL'!R713</f>
        <v>-270</v>
      </c>
      <c r="BE697" s="456">
        <f>+P697-'Departmental PL'!S713</f>
        <v>-863</v>
      </c>
      <c r="BF697" s="456">
        <f>+Q697-'Departmental PL'!T713</f>
        <v>-2543</v>
      </c>
      <c r="BG697" s="456">
        <f>+R697-'Departmental PL'!U713</f>
        <v>-6823</v>
      </c>
      <c r="BH697" s="456">
        <f>+S697-'Departmental PL'!V713</f>
        <v>-6570</v>
      </c>
      <c r="BI697" s="456">
        <f>+T697-'Departmental PL'!W713</f>
        <v>-17674</v>
      </c>
    </row>
    <row r="698" spans="1:61" ht="20.25" hidden="1" customHeight="1" x14ac:dyDescent="0.25">
      <c r="A698" s="2067" t="s">
        <v>1680</v>
      </c>
      <c r="B698" s="2058" t="s">
        <v>2512</v>
      </c>
      <c r="C698" s="2060"/>
      <c r="D698" s="2060"/>
      <c r="E698" s="2060"/>
      <c r="F698" s="2060"/>
      <c r="G698" s="2060"/>
      <c r="H698" s="2060"/>
      <c r="I698" s="2060"/>
      <c r="J698" s="2060"/>
      <c r="K698" s="2060"/>
      <c r="L698" s="2060"/>
      <c r="M698" s="2060"/>
      <c r="N698" s="2060"/>
      <c r="O698" s="2060"/>
      <c r="P698" s="2060"/>
      <c r="Q698" s="2060"/>
      <c r="R698" s="2060"/>
      <c r="S698" s="2060"/>
      <c r="T698" s="2060"/>
      <c r="U698" s="2061" t="str">
        <f t="shared" si="6"/>
        <v>3320 BIO GENETICS LAB</v>
      </c>
      <c r="W698" s="455" t="b">
        <f>+'17HPM_DATA_INPUT'!C441='17_AUDIT_TOTALS_CK'!U698</f>
        <v>1</v>
      </c>
      <c r="X698" s="2065">
        <f>+'17HPM_DATA_INPUT'!D441-'17_AUDIT_TOTALS_CK'!C698</f>
        <v>3</v>
      </c>
      <c r="Y698" s="2065">
        <f>+'17HPM_DATA_INPUT'!E441-'17_AUDIT_TOTALS_CK'!D698</f>
        <v>3</v>
      </c>
      <c r="Z698" s="2065">
        <f>+'17HPM_DATA_INPUT'!F441-'17_AUDIT_TOTALS_CK'!E698</f>
        <v>4</v>
      </c>
      <c r="AA698" s="2065">
        <f>+'17HPM_DATA_INPUT'!G441-'17_AUDIT_TOTALS_CK'!F698</f>
        <v>3</v>
      </c>
      <c r="AB698" s="2065">
        <f>+'17HPM_DATA_INPUT'!H441-'17_AUDIT_TOTALS_CK'!G698</f>
        <v>258</v>
      </c>
      <c r="AC698" s="2065">
        <f>+'17HPM_DATA_INPUT'!I441-'17_AUDIT_TOTALS_CK'!H698</f>
        <v>262</v>
      </c>
      <c r="AD698" s="2065">
        <f>+'17HPM_DATA_INPUT'!J441-'17_AUDIT_TOTALS_CK'!I698</f>
        <v>110</v>
      </c>
      <c r="AE698" s="2065">
        <f>+'17HPM_DATA_INPUT'!K441-'17_AUDIT_TOTALS_CK'!J698</f>
        <v>120</v>
      </c>
      <c r="AF698" s="2065">
        <f>+'17HPM_DATA_INPUT'!L441-'17_AUDIT_TOTALS_CK'!K698</f>
        <v>124</v>
      </c>
      <c r="AG698" s="2065">
        <f>+'17HPM_DATA_INPUT'!M441-'17_AUDIT_TOTALS_CK'!L698</f>
        <v>102</v>
      </c>
      <c r="AH698" s="2065">
        <f>+'17HPM_DATA_INPUT'!N441-'17_AUDIT_TOTALS_CK'!M698</f>
        <v>-14</v>
      </c>
      <c r="AI698" s="2065">
        <f>+'17HPM_DATA_INPUT'!O441-'17_AUDIT_TOTALS_CK'!N698</f>
        <v>18</v>
      </c>
      <c r="AJ698" s="2065">
        <f>+'17HPM_DATA_INPUT'!P441-'17_AUDIT_TOTALS_CK'!O698</f>
        <v>13</v>
      </c>
      <c r="AK698" s="2065">
        <f>+'17HPM_DATA_INPUT'!Q441-'17_AUDIT_TOTALS_CK'!P698</f>
        <v>10</v>
      </c>
      <c r="AL698" s="2065">
        <f>+'17HPM_DATA_INPUT'!R441-'17_AUDIT_TOTALS_CK'!Q698</f>
        <v>43</v>
      </c>
      <c r="AM698" s="2065">
        <f>+'17HPM_DATA_INPUT'!S441-'17_AUDIT_TOTALS_CK'!R698</f>
        <v>32</v>
      </c>
      <c r="AN698" s="2065">
        <f>+'17HPM_DATA_INPUT'!T441-'17_AUDIT_TOTALS_CK'!S698</f>
        <v>-69</v>
      </c>
      <c r="AO698" s="2065">
        <f>+'17HPM_DATA_INPUT'!U441-'17_AUDIT_TOTALS_CK'!T698</f>
        <v>-23</v>
      </c>
      <c r="AQ698" s="455" t="str">
        <f>'Departmental PL'!D714</f>
        <v>3320 BIO GENETICS LAB</v>
      </c>
      <c r="AR698" s="456">
        <f>+C698-'Departmental PL'!F714</f>
        <v>-3</v>
      </c>
      <c r="AS698" s="456">
        <f>+D698-'Departmental PL'!G714</f>
        <v>-3</v>
      </c>
      <c r="AT698" s="456">
        <f>+E698-'Departmental PL'!H714</f>
        <v>-4</v>
      </c>
      <c r="AU698" s="456">
        <f>+F698-'Departmental PL'!I714</f>
        <v>-3</v>
      </c>
      <c r="AV698" s="456">
        <f>+G698-'Departmental PL'!J714</f>
        <v>-258</v>
      </c>
      <c r="AW698" s="456">
        <f>+H698-'Departmental PL'!K714</f>
        <v>-262</v>
      </c>
      <c r="AX698" s="456">
        <f>+I698-'Departmental PL'!L714</f>
        <v>-110</v>
      </c>
      <c r="AY698" s="456">
        <f>+J698-'Departmental PL'!M714</f>
        <v>-120</v>
      </c>
      <c r="AZ698" s="456">
        <f>+K698-'Departmental PL'!N714</f>
        <v>-124</v>
      </c>
      <c r="BA698" s="456">
        <f>+L698-'Departmental PL'!O714</f>
        <v>-102</v>
      </c>
      <c r="BB698" s="456">
        <f>+M698-'Departmental PL'!P714</f>
        <v>14</v>
      </c>
      <c r="BC698" s="456">
        <f>+N698-'Departmental PL'!Q714</f>
        <v>-18</v>
      </c>
      <c r="BD698" s="456">
        <f>+O698-'Departmental PL'!R714</f>
        <v>-13</v>
      </c>
      <c r="BE698" s="456">
        <f>+P698-'Departmental PL'!S714</f>
        <v>-10</v>
      </c>
      <c r="BF698" s="456">
        <f>+Q698-'Departmental PL'!T714</f>
        <v>-43</v>
      </c>
      <c r="BG698" s="456">
        <f>+R698-'Departmental PL'!U714</f>
        <v>-32</v>
      </c>
      <c r="BH698" s="456">
        <f>+S698-'Departmental PL'!V714</f>
        <v>70</v>
      </c>
      <c r="BI698" s="456">
        <f>+T698-'Departmental PL'!W714</f>
        <v>24</v>
      </c>
    </row>
    <row r="699" spans="1:61" ht="20.25" hidden="1" customHeight="1" x14ac:dyDescent="0.25">
      <c r="A699" s="2093" t="s">
        <v>2600</v>
      </c>
      <c r="B699" s="2058" t="s">
        <v>2513</v>
      </c>
      <c r="C699" s="2060"/>
      <c r="D699" s="2060"/>
      <c r="E699" s="2060"/>
      <c r="F699" s="2060"/>
      <c r="G699" s="2060"/>
      <c r="H699" s="2060"/>
      <c r="I699" s="2060"/>
      <c r="J699" s="2060"/>
      <c r="K699" s="2060"/>
      <c r="L699" s="2060"/>
      <c r="M699" s="2060"/>
      <c r="N699" s="2060"/>
      <c r="O699" s="2060"/>
      <c r="P699" s="2060"/>
      <c r="Q699" s="2060"/>
      <c r="R699" s="2060"/>
      <c r="S699" s="2060"/>
      <c r="T699" s="2060"/>
      <c r="U699" s="2061" t="str">
        <f t="shared" si="6"/>
        <v>3330 CYTOGENETICS LAB</v>
      </c>
      <c r="W699" s="455" t="b">
        <f>+'17HPM_DATA_INPUT'!C442='17_AUDIT_TOTALS_CK'!U699</f>
        <v>1</v>
      </c>
      <c r="X699" s="2065">
        <f>+'17HPM_DATA_INPUT'!D442-'17_AUDIT_TOTALS_CK'!C699</f>
        <v>137</v>
      </c>
      <c r="Y699" s="2065">
        <f>+'17HPM_DATA_INPUT'!E442-'17_AUDIT_TOTALS_CK'!D699</f>
        <v>132</v>
      </c>
      <c r="Z699" s="2065">
        <f>+'17HPM_DATA_INPUT'!F442-'17_AUDIT_TOTALS_CK'!E699</f>
        <v>628</v>
      </c>
      <c r="AA699" s="2065">
        <f>+'17HPM_DATA_INPUT'!G442-'17_AUDIT_TOTALS_CK'!F699</f>
        <v>487</v>
      </c>
      <c r="AB699" s="2065">
        <f>+'17HPM_DATA_INPUT'!H442-'17_AUDIT_TOTALS_CK'!G699</f>
        <v>175987</v>
      </c>
      <c r="AC699" s="2065">
        <f>+'17HPM_DATA_INPUT'!I442-'17_AUDIT_TOTALS_CK'!H699</f>
        <v>189110</v>
      </c>
      <c r="AD699" s="2065">
        <f>+'17HPM_DATA_INPUT'!J442-'17_AUDIT_TOTALS_CK'!I699</f>
        <v>69528</v>
      </c>
      <c r="AE699" s="2065">
        <f>+'17HPM_DATA_INPUT'!K442-'17_AUDIT_TOTALS_CK'!J699</f>
        <v>80811</v>
      </c>
      <c r="AF699" s="2065">
        <f>+'17HPM_DATA_INPUT'!L442-'17_AUDIT_TOTALS_CK'!K699</f>
        <v>97367</v>
      </c>
      <c r="AG699" s="2065">
        <f>+'17HPM_DATA_INPUT'!M442-'17_AUDIT_TOTALS_CK'!L699</f>
        <v>97116</v>
      </c>
      <c r="AH699" s="2065">
        <f>+'17HPM_DATA_INPUT'!N442-'17_AUDIT_TOTALS_CK'!M699</f>
        <v>-27839</v>
      </c>
      <c r="AI699" s="2065">
        <f>+'17HPM_DATA_INPUT'!O442-'17_AUDIT_TOTALS_CK'!N699</f>
        <v>-16305</v>
      </c>
      <c r="AJ699" s="2065">
        <f>+'17HPM_DATA_INPUT'!P442-'17_AUDIT_TOTALS_CK'!O699</f>
        <v>42415</v>
      </c>
      <c r="AK699" s="2065">
        <f>+'17HPM_DATA_INPUT'!Q442-'17_AUDIT_TOTALS_CK'!P699</f>
        <v>2010</v>
      </c>
      <c r="AL699" s="2065">
        <f>+'17HPM_DATA_INPUT'!R442-'17_AUDIT_TOTALS_CK'!Q699</f>
        <v>29266</v>
      </c>
      <c r="AM699" s="2065">
        <f>+'17HPM_DATA_INPUT'!S442-'17_AUDIT_TOTALS_CK'!R699</f>
        <v>21608</v>
      </c>
      <c r="AN699" s="2065">
        <f>+'17HPM_DATA_INPUT'!T442-'17_AUDIT_TOTALS_CK'!S699</f>
        <v>-99519</v>
      </c>
      <c r="AO699" s="2065">
        <f>+'17HPM_DATA_INPUT'!U442-'17_AUDIT_TOTALS_CK'!T699</f>
        <v>-39923</v>
      </c>
      <c r="AQ699" s="455" t="str">
        <f>'Departmental PL'!D715</f>
        <v>3330 CYTOGENETICS LAB</v>
      </c>
      <c r="AR699" s="456">
        <f>+C699-'Departmental PL'!F715</f>
        <v>-137</v>
      </c>
      <c r="AS699" s="456">
        <f>+D699-'Departmental PL'!G715</f>
        <v>-132</v>
      </c>
      <c r="AT699" s="456">
        <f>+E699-'Departmental PL'!H715</f>
        <v>-628</v>
      </c>
      <c r="AU699" s="456">
        <f>+F699-'Departmental PL'!I715</f>
        <v>-487</v>
      </c>
      <c r="AV699" s="456">
        <f>+G699-'Departmental PL'!J715</f>
        <v>-175987</v>
      </c>
      <c r="AW699" s="456">
        <f>+H699-'Departmental PL'!K715</f>
        <v>-189110</v>
      </c>
      <c r="AX699" s="456">
        <f>+I699-'Departmental PL'!L715</f>
        <v>-69528</v>
      </c>
      <c r="AY699" s="456">
        <f>+J699-'Departmental PL'!M715</f>
        <v>-80811</v>
      </c>
      <c r="AZ699" s="456">
        <f>+K699-'Departmental PL'!N715</f>
        <v>-97367</v>
      </c>
      <c r="BA699" s="456">
        <f>+L699-'Departmental PL'!O715</f>
        <v>-97116</v>
      </c>
      <c r="BB699" s="456">
        <f>+M699-'Departmental PL'!P715</f>
        <v>27839</v>
      </c>
      <c r="BC699" s="456">
        <f>+N699-'Departmental PL'!Q715</f>
        <v>16305</v>
      </c>
      <c r="BD699" s="456">
        <f>+O699-'Departmental PL'!R715</f>
        <v>-42415</v>
      </c>
      <c r="BE699" s="456">
        <f>+P699-'Departmental PL'!S715</f>
        <v>-2010</v>
      </c>
      <c r="BF699" s="456">
        <f>+Q699-'Departmental PL'!T715</f>
        <v>-29266</v>
      </c>
      <c r="BG699" s="456">
        <f>+R699-'Departmental PL'!U715</f>
        <v>-21608</v>
      </c>
      <c r="BH699" s="456">
        <f>+S699-'Departmental PL'!V715</f>
        <v>99520</v>
      </c>
      <c r="BI699" s="456">
        <f>+T699-'Departmental PL'!W715</f>
        <v>39923</v>
      </c>
    </row>
    <row r="700" spans="1:61" ht="20.25" hidden="1" customHeight="1" x14ac:dyDescent="0.25">
      <c r="A700" s="2067" t="s">
        <v>1681</v>
      </c>
      <c r="B700" s="2074" t="s">
        <v>2514</v>
      </c>
      <c r="C700" s="2075"/>
      <c r="D700" s="2075"/>
      <c r="E700" s="2075"/>
      <c r="F700" s="2075"/>
      <c r="G700" s="2075"/>
      <c r="H700" s="2075"/>
      <c r="I700" s="2075"/>
      <c r="J700" s="2075"/>
      <c r="K700" s="2075"/>
      <c r="L700" s="2075"/>
      <c r="M700" s="2075"/>
      <c r="N700" s="2075"/>
      <c r="O700" s="2075"/>
      <c r="P700" s="2075"/>
      <c r="Q700" s="2075"/>
      <c r="R700" s="2075"/>
      <c r="S700" s="2075"/>
      <c r="T700" s="2075"/>
      <c r="U700" s="2061" t="str">
        <f t="shared" si="6"/>
        <v>3360 ENDO/RIA LAB</v>
      </c>
      <c r="W700" s="455" t="b">
        <f>+'17HPM_DATA_INPUT'!C443='17_AUDIT_TOTALS_CK'!U700</f>
        <v>1</v>
      </c>
      <c r="X700" s="2065">
        <f>+'17HPM_DATA_INPUT'!D443-'17_AUDIT_TOTALS_CK'!C700</f>
        <v>0</v>
      </c>
      <c r="Y700" s="2065">
        <f>+'17HPM_DATA_INPUT'!E443-'17_AUDIT_TOTALS_CK'!D700</f>
        <v>0</v>
      </c>
      <c r="Z700" s="2065">
        <f>+'17HPM_DATA_INPUT'!F443-'17_AUDIT_TOTALS_CK'!E700</f>
        <v>0</v>
      </c>
      <c r="AA700" s="2065">
        <f>+'17HPM_DATA_INPUT'!G443-'17_AUDIT_TOTALS_CK'!F700</f>
        <v>0</v>
      </c>
      <c r="AB700" s="2065">
        <f>+'17HPM_DATA_INPUT'!H443-'17_AUDIT_TOTALS_CK'!G700</f>
        <v>0</v>
      </c>
      <c r="AC700" s="2065">
        <f>+'17HPM_DATA_INPUT'!I443-'17_AUDIT_TOTALS_CK'!H700</f>
        <v>0</v>
      </c>
      <c r="AD700" s="2065">
        <f>+'17HPM_DATA_INPUT'!J443-'17_AUDIT_TOTALS_CK'!I700</f>
        <v>0</v>
      </c>
      <c r="AE700" s="2065">
        <f>+'17HPM_DATA_INPUT'!K443-'17_AUDIT_TOTALS_CK'!J700</f>
        <v>0</v>
      </c>
      <c r="AF700" s="2065">
        <f>+'17HPM_DATA_INPUT'!L443-'17_AUDIT_TOTALS_CK'!K700</f>
        <v>0</v>
      </c>
      <c r="AG700" s="2065">
        <f>+'17HPM_DATA_INPUT'!M443-'17_AUDIT_TOTALS_CK'!L700</f>
        <v>0</v>
      </c>
      <c r="AH700" s="2065">
        <f>+'17HPM_DATA_INPUT'!N443-'17_AUDIT_TOTALS_CK'!M700</f>
        <v>0</v>
      </c>
      <c r="AI700" s="2065">
        <f>+'17HPM_DATA_INPUT'!O443-'17_AUDIT_TOTALS_CK'!N700</f>
        <v>0</v>
      </c>
      <c r="AJ700" s="2065">
        <f>+'17HPM_DATA_INPUT'!P443-'17_AUDIT_TOTALS_CK'!O700</f>
        <v>0</v>
      </c>
      <c r="AK700" s="2065">
        <f>+'17HPM_DATA_INPUT'!Q443-'17_AUDIT_TOTALS_CK'!P700</f>
        <v>0</v>
      </c>
      <c r="AL700" s="2065">
        <f>+'17HPM_DATA_INPUT'!R443-'17_AUDIT_TOTALS_CK'!Q700</f>
        <v>0</v>
      </c>
      <c r="AM700" s="2065">
        <f>+'17HPM_DATA_INPUT'!S443-'17_AUDIT_TOTALS_CK'!R700</f>
        <v>0</v>
      </c>
      <c r="AN700" s="2065">
        <f>+'17HPM_DATA_INPUT'!T443-'17_AUDIT_TOTALS_CK'!S700</f>
        <v>0</v>
      </c>
      <c r="AO700" s="2065">
        <f>+'17HPM_DATA_INPUT'!U443-'17_AUDIT_TOTALS_CK'!T700</f>
        <v>0</v>
      </c>
      <c r="AQ700" s="455" t="str">
        <f>'Departmental PL'!D716</f>
        <v>3360 ENDO/RIA LAB</v>
      </c>
      <c r="AR700" s="456">
        <f>+C700-'Departmental PL'!F716</f>
        <v>0</v>
      </c>
      <c r="AS700" s="456">
        <f>+D700-'Departmental PL'!G716</f>
        <v>0</v>
      </c>
      <c r="AT700" s="456">
        <f>+E700-'Departmental PL'!H716</f>
        <v>0</v>
      </c>
      <c r="AU700" s="456">
        <f>+F700-'Departmental PL'!I716</f>
        <v>0</v>
      </c>
      <c r="AV700" s="456">
        <f>+G700-'Departmental PL'!J716</f>
        <v>0</v>
      </c>
      <c r="AW700" s="456">
        <f>+H700-'Departmental PL'!K716</f>
        <v>0</v>
      </c>
      <c r="AX700" s="456">
        <f>+I700-'Departmental PL'!L716</f>
        <v>0</v>
      </c>
      <c r="AY700" s="456">
        <f>+J700-'Departmental PL'!M716</f>
        <v>0</v>
      </c>
      <c r="AZ700" s="456">
        <f>+K700-'Departmental PL'!N716</f>
        <v>0</v>
      </c>
      <c r="BA700" s="456">
        <f>+L700-'Departmental PL'!O716</f>
        <v>0</v>
      </c>
      <c r="BB700" s="456">
        <f>+M700-'Departmental PL'!P716</f>
        <v>0</v>
      </c>
      <c r="BC700" s="456">
        <f>+N700-'Departmental PL'!Q716</f>
        <v>0</v>
      </c>
      <c r="BD700" s="456">
        <f>+O700-'Departmental PL'!R716</f>
        <v>0</v>
      </c>
      <c r="BE700" s="456">
        <f>+P700-'Departmental PL'!S716</f>
        <v>0</v>
      </c>
      <c r="BF700" s="456">
        <f>+Q700-'Departmental PL'!T716</f>
        <v>0</v>
      </c>
      <c r="BG700" s="456">
        <f>+R700-'Departmental PL'!U716</f>
        <v>0</v>
      </c>
      <c r="BH700" s="456">
        <f>+S700-'Departmental PL'!V716</f>
        <v>0</v>
      </c>
      <c r="BI700" s="456">
        <f>+T700-'Departmental PL'!W716</f>
        <v>0</v>
      </c>
    </row>
    <row r="701" spans="1:61" ht="20.25" hidden="1" customHeight="1" x14ac:dyDescent="0.25">
      <c r="A701" s="2067" t="s">
        <v>1682</v>
      </c>
      <c r="B701" s="2058" t="s">
        <v>2515</v>
      </c>
      <c r="C701" s="2060"/>
      <c r="D701" s="2060"/>
      <c r="E701" s="2060"/>
      <c r="F701" s="2060"/>
      <c r="G701" s="2060"/>
      <c r="H701" s="2060"/>
      <c r="I701" s="2060"/>
      <c r="J701" s="2060"/>
      <c r="K701" s="2060"/>
      <c r="L701" s="2060"/>
      <c r="M701" s="2060"/>
      <c r="N701" s="2060"/>
      <c r="O701" s="2060"/>
      <c r="P701" s="2060"/>
      <c r="Q701" s="2060"/>
      <c r="R701" s="2060"/>
      <c r="S701" s="2060"/>
      <c r="T701" s="2060"/>
      <c r="U701" s="2061" t="str">
        <f t="shared" si="6"/>
        <v>3380 MICROBIOLGY/ IMMUNOSR</v>
      </c>
      <c r="W701" s="455" t="b">
        <f>+'17HPM_DATA_INPUT'!C444='17_AUDIT_TOTALS_CK'!U701</f>
        <v>1</v>
      </c>
      <c r="X701" s="2065">
        <f>+'17HPM_DATA_INPUT'!D444-'17_AUDIT_TOTALS_CK'!C701</f>
        <v>1221</v>
      </c>
      <c r="Y701" s="2065">
        <f>+'17HPM_DATA_INPUT'!E444-'17_AUDIT_TOTALS_CK'!D701</f>
        <v>1266</v>
      </c>
      <c r="Z701" s="2065">
        <f>+'17HPM_DATA_INPUT'!F444-'17_AUDIT_TOTALS_CK'!E701</f>
        <v>6033</v>
      </c>
      <c r="AA701" s="2065">
        <f>+'17HPM_DATA_INPUT'!G444-'17_AUDIT_TOTALS_CK'!F701</f>
        <v>6210</v>
      </c>
      <c r="AB701" s="2065">
        <f>+'17HPM_DATA_INPUT'!H444-'17_AUDIT_TOTALS_CK'!G701</f>
        <v>235892</v>
      </c>
      <c r="AC701" s="2065">
        <f>+'17HPM_DATA_INPUT'!I444-'17_AUDIT_TOTALS_CK'!H701</f>
        <v>313268</v>
      </c>
      <c r="AD701" s="2065">
        <f>+'17HPM_DATA_INPUT'!J444-'17_AUDIT_TOTALS_CK'!I701</f>
        <v>85294</v>
      </c>
      <c r="AE701" s="2065">
        <f>+'17HPM_DATA_INPUT'!K444-'17_AUDIT_TOTALS_CK'!J701</f>
        <v>122735</v>
      </c>
      <c r="AF701" s="2065">
        <f>+'17HPM_DATA_INPUT'!L444-'17_AUDIT_TOTALS_CK'!K701</f>
        <v>42678</v>
      </c>
      <c r="AG701" s="2065">
        <f>+'17HPM_DATA_INPUT'!M444-'17_AUDIT_TOTALS_CK'!L701</f>
        <v>46411</v>
      </c>
      <c r="AH701" s="2065">
        <f>+'17HPM_DATA_INPUT'!N444-'17_AUDIT_TOTALS_CK'!M701</f>
        <v>42616</v>
      </c>
      <c r="AI701" s="2065">
        <f>+'17HPM_DATA_INPUT'!O444-'17_AUDIT_TOTALS_CK'!N701</f>
        <v>76324</v>
      </c>
      <c r="AJ701" s="2065">
        <f>+'17HPM_DATA_INPUT'!P444-'17_AUDIT_TOTALS_CK'!O701</f>
        <v>15961</v>
      </c>
      <c r="AK701" s="2065">
        <f>+'17HPM_DATA_INPUT'!Q444-'17_AUDIT_TOTALS_CK'!P701</f>
        <v>9464</v>
      </c>
      <c r="AL701" s="2065">
        <f>+'17HPM_DATA_INPUT'!R444-'17_AUDIT_TOTALS_CK'!Q701</f>
        <v>11902</v>
      </c>
      <c r="AM701" s="2065">
        <f>+'17HPM_DATA_INPUT'!S444-'17_AUDIT_TOTALS_CK'!R701</f>
        <v>11449</v>
      </c>
      <c r="AN701" s="2065">
        <f>+'17HPM_DATA_INPUT'!T444-'17_AUDIT_TOTALS_CK'!S701</f>
        <v>14753</v>
      </c>
      <c r="AO701" s="2065">
        <f>+'17HPM_DATA_INPUT'!U444-'17_AUDIT_TOTALS_CK'!T701</f>
        <v>55410</v>
      </c>
      <c r="AQ701" s="455" t="str">
        <f>'Departmental PL'!D717</f>
        <v>3380 MICROBIOLGY/ IMMUNOSR</v>
      </c>
      <c r="AR701" s="456">
        <f>+C701-'Departmental PL'!F717</f>
        <v>-1221</v>
      </c>
      <c r="AS701" s="456">
        <f>+D701-'Departmental PL'!G717</f>
        <v>-1266</v>
      </c>
      <c r="AT701" s="456">
        <f>+E701-'Departmental PL'!H717</f>
        <v>-6033</v>
      </c>
      <c r="AU701" s="456">
        <f>+F701-'Departmental PL'!I717</f>
        <v>-6210</v>
      </c>
      <c r="AV701" s="456">
        <f>+G701-'Departmental PL'!J717</f>
        <v>-235892</v>
      </c>
      <c r="AW701" s="456">
        <f>+H701-'Departmental PL'!K717</f>
        <v>-313268</v>
      </c>
      <c r="AX701" s="456">
        <f>+I701-'Departmental PL'!L717</f>
        <v>-85294</v>
      </c>
      <c r="AY701" s="456">
        <f>+J701-'Departmental PL'!M717</f>
        <v>-122735</v>
      </c>
      <c r="AZ701" s="456">
        <f>+K701-'Departmental PL'!N717</f>
        <v>-42678</v>
      </c>
      <c r="BA701" s="456">
        <f>+L701-'Departmental PL'!O717</f>
        <v>-46411</v>
      </c>
      <c r="BB701" s="456">
        <f>+M701-'Departmental PL'!P717</f>
        <v>-42616</v>
      </c>
      <c r="BC701" s="456">
        <f>+N701-'Departmental PL'!Q717</f>
        <v>-76324</v>
      </c>
      <c r="BD701" s="456">
        <f>+O701-'Departmental PL'!R717</f>
        <v>-15961</v>
      </c>
      <c r="BE701" s="456">
        <f>+P701-'Departmental PL'!S717</f>
        <v>-9464</v>
      </c>
      <c r="BF701" s="456">
        <f>+Q701-'Departmental PL'!T717</f>
        <v>-11902</v>
      </c>
      <c r="BG701" s="456">
        <f>+R701-'Departmental PL'!U717</f>
        <v>-11449</v>
      </c>
      <c r="BH701" s="456">
        <f>+S701-'Departmental PL'!V717</f>
        <v>-14753</v>
      </c>
      <c r="BI701" s="456">
        <f>+T701-'Departmental PL'!W717</f>
        <v>-55411</v>
      </c>
    </row>
    <row r="702" spans="1:61" ht="20.25" hidden="1" customHeight="1" x14ac:dyDescent="0.25">
      <c r="A702" s="2067" t="s">
        <v>1683</v>
      </c>
      <c r="B702" s="2058" t="s">
        <v>2516</v>
      </c>
      <c r="C702" s="2060"/>
      <c r="D702" s="2060"/>
      <c r="E702" s="2060"/>
      <c r="F702" s="2060"/>
      <c r="G702" s="2060"/>
      <c r="H702" s="2060"/>
      <c r="I702" s="2060"/>
      <c r="J702" s="2060"/>
      <c r="K702" s="2060"/>
      <c r="L702" s="2060"/>
      <c r="M702" s="2060"/>
      <c r="N702" s="2060"/>
      <c r="O702" s="2060"/>
      <c r="P702" s="2060"/>
      <c r="Q702" s="2060"/>
      <c r="R702" s="2060"/>
      <c r="S702" s="2060"/>
      <c r="T702" s="2060"/>
      <c r="U702" s="2061" t="str">
        <f t="shared" si="6"/>
        <v>3420 SURG TISSUE TYPING</v>
      </c>
      <c r="W702" s="455" t="b">
        <f>+'17HPM_DATA_INPUT'!C445='17_AUDIT_TOTALS_CK'!U702</f>
        <v>1</v>
      </c>
      <c r="X702" s="2065">
        <f>+'17HPM_DATA_INPUT'!D445-'17_AUDIT_TOTALS_CK'!C702</f>
        <v>103</v>
      </c>
      <c r="Y702" s="2065">
        <f>+'17HPM_DATA_INPUT'!E445-'17_AUDIT_TOTALS_CK'!D702</f>
        <v>90</v>
      </c>
      <c r="Z702" s="2065">
        <f>+'17HPM_DATA_INPUT'!F445-'17_AUDIT_TOTALS_CK'!E702</f>
        <v>236</v>
      </c>
      <c r="AA702" s="2065">
        <f>+'17HPM_DATA_INPUT'!G445-'17_AUDIT_TOTALS_CK'!F702</f>
        <v>198</v>
      </c>
      <c r="AB702" s="2065">
        <f>+'17HPM_DATA_INPUT'!H445-'17_AUDIT_TOTALS_CK'!G702</f>
        <v>90215</v>
      </c>
      <c r="AC702" s="2065">
        <f>+'17HPM_DATA_INPUT'!I445-'17_AUDIT_TOTALS_CK'!H702</f>
        <v>67373</v>
      </c>
      <c r="AD702" s="2065">
        <f>+'17HPM_DATA_INPUT'!J445-'17_AUDIT_TOTALS_CK'!I702</f>
        <v>35060</v>
      </c>
      <c r="AE702" s="2065">
        <f>+'17HPM_DATA_INPUT'!K445-'17_AUDIT_TOTALS_CK'!J702</f>
        <v>27730</v>
      </c>
      <c r="AF702" s="2065">
        <f>+'17HPM_DATA_INPUT'!L445-'17_AUDIT_TOTALS_CK'!K702</f>
        <v>26163</v>
      </c>
      <c r="AG702" s="2065">
        <f>+'17HPM_DATA_INPUT'!M445-'17_AUDIT_TOTALS_CK'!L702</f>
        <v>26607</v>
      </c>
      <c r="AH702" s="2065">
        <f>+'17HPM_DATA_INPUT'!N445-'17_AUDIT_TOTALS_CK'!M702</f>
        <v>8897</v>
      </c>
      <c r="AI702" s="2065">
        <f>+'17HPM_DATA_INPUT'!O445-'17_AUDIT_TOTALS_CK'!N702</f>
        <v>1123</v>
      </c>
      <c r="AJ702" s="2065">
        <f>+'17HPM_DATA_INPUT'!P445-'17_AUDIT_TOTALS_CK'!O702</f>
        <v>445</v>
      </c>
      <c r="AK702" s="2065">
        <f>+'17HPM_DATA_INPUT'!Q445-'17_AUDIT_TOTALS_CK'!P702</f>
        <v>384</v>
      </c>
      <c r="AL702" s="2065">
        <f>+'17HPM_DATA_INPUT'!R445-'17_AUDIT_TOTALS_CK'!Q702</f>
        <v>6687</v>
      </c>
      <c r="AM702" s="2065">
        <f>+'17HPM_DATA_INPUT'!S445-'17_AUDIT_TOTALS_CK'!R702</f>
        <v>6559</v>
      </c>
      <c r="AN702" s="2065">
        <f>+'17HPM_DATA_INPUT'!T445-'17_AUDIT_TOTALS_CK'!S702</f>
        <v>1765</v>
      </c>
      <c r="AO702" s="2065">
        <f>+'17HPM_DATA_INPUT'!U445-'17_AUDIT_TOTALS_CK'!T702</f>
        <v>-5820</v>
      </c>
      <c r="AQ702" s="455" t="str">
        <f>'Departmental PL'!D718</f>
        <v>3420 SURG TISSUE TYPING</v>
      </c>
      <c r="AR702" s="456">
        <f>+C702-'Departmental PL'!F718</f>
        <v>-103</v>
      </c>
      <c r="AS702" s="456">
        <f>+D702-'Departmental PL'!G718</f>
        <v>-90</v>
      </c>
      <c r="AT702" s="456">
        <f>+E702-'Departmental PL'!H718</f>
        <v>-236</v>
      </c>
      <c r="AU702" s="456">
        <f>+F702-'Departmental PL'!I718</f>
        <v>-198</v>
      </c>
      <c r="AV702" s="456">
        <f>+G702-'Departmental PL'!J718</f>
        <v>-90215</v>
      </c>
      <c r="AW702" s="456">
        <f>+H702-'Departmental PL'!K718</f>
        <v>-67373</v>
      </c>
      <c r="AX702" s="456">
        <f>+I702-'Departmental PL'!L718</f>
        <v>-35060</v>
      </c>
      <c r="AY702" s="456">
        <f>+J702-'Departmental PL'!M718</f>
        <v>-27730</v>
      </c>
      <c r="AZ702" s="456">
        <f>+K702-'Departmental PL'!N718</f>
        <v>-26163</v>
      </c>
      <c r="BA702" s="456">
        <f>+L702-'Departmental PL'!O718</f>
        <v>-26607</v>
      </c>
      <c r="BB702" s="456">
        <f>+M702-'Departmental PL'!P718</f>
        <v>-8897</v>
      </c>
      <c r="BC702" s="456">
        <f>+N702-'Departmental PL'!Q718</f>
        <v>-1123</v>
      </c>
      <c r="BD702" s="456">
        <f>+O702-'Departmental PL'!R718</f>
        <v>-445</v>
      </c>
      <c r="BE702" s="456">
        <f>+P702-'Departmental PL'!S718</f>
        <v>-384</v>
      </c>
      <c r="BF702" s="456">
        <f>+Q702-'Departmental PL'!T718</f>
        <v>-6687</v>
      </c>
      <c r="BG702" s="456">
        <f>+R702-'Departmental PL'!U718</f>
        <v>-6559</v>
      </c>
      <c r="BH702" s="456">
        <f>+S702-'Departmental PL'!V718</f>
        <v>-1765</v>
      </c>
      <c r="BI702" s="456">
        <f>+T702-'Departmental PL'!W718</f>
        <v>5820</v>
      </c>
    </row>
    <row r="703" spans="1:61" ht="20.25" hidden="1" customHeight="1" x14ac:dyDescent="0.25">
      <c r="A703" s="2067" t="s">
        <v>1684</v>
      </c>
      <c r="B703" s="2072" t="s">
        <v>2307</v>
      </c>
      <c r="C703" s="2073"/>
      <c r="D703" s="2073"/>
      <c r="E703" s="2073"/>
      <c r="F703" s="2073"/>
      <c r="G703" s="2073"/>
      <c r="H703" s="2073"/>
      <c r="I703" s="2073"/>
      <c r="J703" s="2073"/>
      <c r="K703" s="2073"/>
      <c r="L703" s="2073"/>
      <c r="M703" s="2073"/>
      <c r="N703" s="2073"/>
      <c r="O703" s="2073"/>
      <c r="P703" s="2073"/>
      <c r="Q703" s="2073"/>
      <c r="R703" s="2073"/>
      <c r="S703" s="2073"/>
      <c r="T703" s="2073"/>
      <c r="U703" s="2061" t="str">
        <f t="shared" si="6"/>
        <v>Total ASC</v>
      </c>
      <c r="W703" s="455" t="b">
        <f>+'17HPM_DATA_INPUT'!C446='17_AUDIT_TOTALS_CK'!U703</f>
        <v>1</v>
      </c>
      <c r="X703" s="2065">
        <f>+'17HPM_DATA_INPUT'!D446-'17_AUDIT_TOTALS_CK'!C703</f>
        <v>13080</v>
      </c>
      <c r="Y703" s="2065">
        <f>+'17HPM_DATA_INPUT'!E446-'17_AUDIT_TOTALS_CK'!D703</f>
        <v>12897</v>
      </c>
      <c r="Z703" s="2065">
        <f>+'17HPM_DATA_INPUT'!F446-'17_AUDIT_TOTALS_CK'!E703</f>
        <v>78441</v>
      </c>
      <c r="AA703" s="2065">
        <f>+'17HPM_DATA_INPUT'!G446-'17_AUDIT_TOTALS_CK'!F703</f>
        <v>80801</v>
      </c>
      <c r="AB703" s="2065">
        <f>+'17HPM_DATA_INPUT'!H446-'17_AUDIT_TOTALS_CK'!G703</f>
        <v>9924814</v>
      </c>
      <c r="AC703" s="2065">
        <f>+'17HPM_DATA_INPUT'!I446-'17_AUDIT_TOTALS_CK'!H703</f>
        <v>9189788</v>
      </c>
      <c r="AD703" s="2065">
        <f>+'17HPM_DATA_INPUT'!J446-'17_AUDIT_TOTALS_CK'!I703</f>
        <v>3897139</v>
      </c>
      <c r="AE703" s="2065">
        <f>+'17HPM_DATA_INPUT'!K446-'17_AUDIT_TOTALS_CK'!J703</f>
        <v>3702768</v>
      </c>
      <c r="AF703" s="2065">
        <f>+'17HPM_DATA_INPUT'!L446-'17_AUDIT_TOTALS_CK'!K703</f>
        <v>1266235</v>
      </c>
      <c r="AG703" s="2065">
        <f>+'17HPM_DATA_INPUT'!M446-'17_AUDIT_TOTALS_CK'!L703</f>
        <v>1268178</v>
      </c>
      <c r="AH703" s="2065">
        <f>+'17HPM_DATA_INPUT'!N446-'17_AUDIT_TOTALS_CK'!M703</f>
        <v>2630904</v>
      </c>
      <c r="AI703" s="2065">
        <f>+'17HPM_DATA_INPUT'!O446-'17_AUDIT_TOTALS_CK'!N703</f>
        <v>2434590</v>
      </c>
      <c r="AJ703" s="2065">
        <f>+'17HPM_DATA_INPUT'!P446-'17_AUDIT_TOTALS_CK'!O703</f>
        <v>175728</v>
      </c>
      <c r="AK703" s="2065">
        <f>+'17HPM_DATA_INPUT'!Q446-'17_AUDIT_TOTALS_CK'!P703</f>
        <v>152034</v>
      </c>
      <c r="AL703" s="2065">
        <f>+'17HPM_DATA_INPUT'!R446-'17_AUDIT_TOTALS_CK'!Q703</f>
        <v>457447</v>
      </c>
      <c r="AM703" s="2065">
        <f>+'17HPM_DATA_INPUT'!S446-'17_AUDIT_TOTALS_CK'!R703</f>
        <v>460698</v>
      </c>
      <c r="AN703" s="2065">
        <f>+'17HPM_DATA_INPUT'!T446-'17_AUDIT_TOTALS_CK'!S703</f>
        <v>1997729</v>
      </c>
      <c r="AO703" s="2065">
        <f>+'17HPM_DATA_INPUT'!U446-'17_AUDIT_TOTALS_CK'!T703</f>
        <v>1821859</v>
      </c>
      <c r="AQ703" s="2072" t="str">
        <f>'Departmental PL'!D719</f>
        <v>Total ASC</v>
      </c>
      <c r="AR703" s="456">
        <f>+C703-'Departmental PL'!F719</f>
        <v>-13080</v>
      </c>
      <c r="AS703" s="456">
        <f>+D703-'Departmental PL'!G719</f>
        <v>-12897</v>
      </c>
      <c r="AT703" s="456">
        <f>+E703-'Departmental PL'!H719</f>
        <v>-78441</v>
      </c>
      <c r="AU703" s="456">
        <f>+F703-'Departmental PL'!I719</f>
        <v>-80801</v>
      </c>
      <c r="AV703" s="456">
        <f>+G703-'Departmental PL'!J719</f>
        <v>-9924813</v>
      </c>
      <c r="AW703" s="456">
        <f>+H703-'Departmental PL'!K719</f>
        <v>-9189786</v>
      </c>
      <c r="AX703" s="456">
        <f>+I703-'Departmental PL'!L719</f>
        <v>-3897141</v>
      </c>
      <c r="AY703" s="456">
        <f>+J703-'Departmental PL'!M719</f>
        <v>-3702768</v>
      </c>
      <c r="AZ703" s="456">
        <f>+K703-'Departmental PL'!N719</f>
        <v>-1266235</v>
      </c>
      <c r="BA703" s="456">
        <f>+L703-'Departmental PL'!O719</f>
        <v>-1268179</v>
      </c>
      <c r="BB703" s="456">
        <f>+M703-'Departmental PL'!P719</f>
        <v>-2630906</v>
      </c>
      <c r="BC703" s="456">
        <f>+N703-'Departmental PL'!Q719</f>
        <v>-2434589</v>
      </c>
      <c r="BD703" s="456">
        <f>+O703-'Departmental PL'!R719</f>
        <v>-175729</v>
      </c>
      <c r="BE703" s="456">
        <f>+P703-'Departmental PL'!S719</f>
        <v>-152034</v>
      </c>
      <c r="BF703" s="456">
        <f>+Q703-'Departmental PL'!T719</f>
        <v>-457449</v>
      </c>
      <c r="BG703" s="456">
        <f>+R703-'Departmental PL'!U719</f>
        <v>-460697</v>
      </c>
      <c r="BH703" s="456">
        <f>+S703-'Departmental PL'!V719</f>
        <v>-1997728</v>
      </c>
      <c r="BI703" s="456">
        <f>+T703-'Departmental PL'!W719</f>
        <v>-1821858</v>
      </c>
    </row>
    <row r="704" spans="1:61" ht="20.25" hidden="1" customHeight="1" x14ac:dyDescent="0.25">
      <c r="A704" s="2067" t="s">
        <v>1685</v>
      </c>
      <c r="B704" s="2058" t="s">
        <v>2498</v>
      </c>
      <c r="C704" s="2060"/>
      <c r="D704" s="2060"/>
      <c r="E704" s="2060"/>
      <c r="F704" s="2060"/>
      <c r="G704" s="2060"/>
      <c r="H704" s="2060"/>
      <c r="I704" s="2060"/>
      <c r="J704" s="2060"/>
      <c r="K704" s="2060"/>
      <c r="L704" s="2060"/>
      <c r="M704" s="2060"/>
      <c r="N704" s="2060"/>
      <c r="O704" s="2060"/>
      <c r="P704" s="2060"/>
      <c r="Q704" s="2060"/>
      <c r="R704" s="2060"/>
      <c r="S704" s="2060"/>
      <c r="T704" s="2060"/>
      <c r="U704" s="2061" t="str">
        <f t="shared" si="6"/>
        <v>3000 BLOOD BANK</v>
      </c>
      <c r="W704" s="455" t="b">
        <f>+'17HPM_DATA_INPUT'!C447='17_AUDIT_TOTALS_CK'!U704</f>
        <v>1</v>
      </c>
      <c r="X704" s="2065">
        <f>+'17HPM_DATA_INPUT'!D447-'17_AUDIT_TOTALS_CK'!C704</f>
        <v>1100</v>
      </c>
      <c r="Y704" s="2065">
        <f>+'17HPM_DATA_INPUT'!E447-'17_AUDIT_TOTALS_CK'!D704</f>
        <v>1059</v>
      </c>
      <c r="Z704" s="2065">
        <f>+'17HPM_DATA_INPUT'!F447-'17_AUDIT_TOTALS_CK'!E704</f>
        <v>4253</v>
      </c>
      <c r="AA704" s="2065">
        <f>+'17HPM_DATA_INPUT'!G447-'17_AUDIT_TOTALS_CK'!F704</f>
        <v>4036</v>
      </c>
      <c r="AB704" s="2065">
        <f>+'17HPM_DATA_INPUT'!H447-'17_AUDIT_TOTALS_CK'!G704</f>
        <v>963299</v>
      </c>
      <c r="AC704" s="2065">
        <f>+'17HPM_DATA_INPUT'!I447-'17_AUDIT_TOTALS_CK'!H704</f>
        <v>588191</v>
      </c>
      <c r="AD704" s="2065">
        <f>+'17HPM_DATA_INPUT'!J447-'17_AUDIT_TOTALS_CK'!I704</f>
        <v>298881</v>
      </c>
      <c r="AE704" s="2065">
        <f>+'17HPM_DATA_INPUT'!K447-'17_AUDIT_TOTALS_CK'!J704</f>
        <v>176805</v>
      </c>
      <c r="AF704" s="2065">
        <f>+'17HPM_DATA_INPUT'!L447-'17_AUDIT_TOTALS_CK'!K704</f>
        <v>120641</v>
      </c>
      <c r="AG704" s="2065">
        <f>+'17HPM_DATA_INPUT'!M447-'17_AUDIT_TOTALS_CK'!L704</f>
        <v>111466</v>
      </c>
      <c r="AH704" s="2065">
        <f>+'17HPM_DATA_INPUT'!N447-'17_AUDIT_TOTALS_CK'!M704</f>
        <v>178240</v>
      </c>
      <c r="AI704" s="2065">
        <f>+'17HPM_DATA_INPUT'!O447-'17_AUDIT_TOTALS_CK'!N704</f>
        <v>65339</v>
      </c>
      <c r="AJ704" s="2065">
        <f>+'17HPM_DATA_INPUT'!P447-'17_AUDIT_TOTALS_CK'!O704</f>
        <v>9385</v>
      </c>
      <c r="AK704" s="2065">
        <f>+'17HPM_DATA_INPUT'!Q447-'17_AUDIT_TOTALS_CK'!P704</f>
        <v>8793</v>
      </c>
      <c r="AL704" s="2065">
        <f>+'17HPM_DATA_INPUT'!R447-'17_AUDIT_TOTALS_CK'!Q704</f>
        <v>28301</v>
      </c>
      <c r="AM704" s="2065">
        <f>+'17HPM_DATA_INPUT'!S447-'17_AUDIT_TOTALS_CK'!R704</f>
        <v>23754</v>
      </c>
      <c r="AN704" s="2065">
        <f>+'17HPM_DATA_INPUT'!T447-'17_AUDIT_TOTALS_CK'!S704</f>
        <v>140554</v>
      </c>
      <c r="AO704" s="2065">
        <f>+'17HPM_DATA_INPUT'!U447-'17_AUDIT_TOTALS_CK'!T704</f>
        <v>32791</v>
      </c>
      <c r="AQ704" s="455" t="str">
        <f>'Departmental PL'!D720</f>
        <v>3000 BLOOD BANK</v>
      </c>
      <c r="AR704" s="456">
        <f>+C704-'Departmental PL'!F720</f>
        <v>-1100</v>
      </c>
      <c r="AS704" s="456">
        <f>+D704-'Departmental PL'!G720</f>
        <v>-1059</v>
      </c>
      <c r="AT704" s="456">
        <f>+E704-'Departmental PL'!H720</f>
        <v>-4253</v>
      </c>
      <c r="AU704" s="456">
        <f>+F704-'Departmental PL'!I720</f>
        <v>-4036</v>
      </c>
      <c r="AV704" s="456">
        <f>+G704-'Departmental PL'!J720</f>
        <v>-963299</v>
      </c>
      <c r="AW704" s="456">
        <f>+H704-'Departmental PL'!K720</f>
        <v>-588191</v>
      </c>
      <c r="AX704" s="456">
        <f>+I704-'Departmental PL'!L720</f>
        <v>-298881</v>
      </c>
      <c r="AY704" s="456">
        <f>+J704-'Departmental PL'!M720</f>
        <v>-176805</v>
      </c>
      <c r="AZ704" s="456">
        <f>+K704-'Departmental PL'!N720</f>
        <v>-120641</v>
      </c>
      <c r="BA704" s="456">
        <f>+L704-'Departmental PL'!O720</f>
        <v>-111466</v>
      </c>
      <c r="BB704" s="456">
        <f>+M704-'Departmental PL'!P720</f>
        <v>-178240</v>
      </c>
      <c r="BC704" s="456">
        <f>+N704-'Departmental PL'!Q720</f>
        <v>-65339</v>
      </c>
      <c r="BD704" s="456">
        <f>+O704-'Departmental PL'!R720</f>
        <v>-9385</v>
      </c>
      <c r="BE704" s="456">
        <f>+P704-'Departmental PL'!S720</f>
        <v>-8793</v>
      </c>
      <c r="BF704" s="456">
        <f>+Q704-'Departmental PL'!T720</f>
        <v>-28301</v>
      </c>
      <c r="BG704" s="456">
        <f>+R704-'Departmental PL'!U720</f>
        <v>-23754</v>
      </c>
      <c r="BH704" s="456">
        <f>+S704-'Departmental PL'!V720</f>
        <v>-140554</v>
      </c>
      <c r="BI704" s="456">
        <f>+T704-'Departmental PL'!W720</f>
        <v>-32792</v>
      </c>
    </row>
    <row r="705" spans="1:61" ht="20.25" hidden="1" customHeight="1" x14ac:dyDescent="0.25">
      <c r="A705" s="2067" t="s">
        <v>1686</v>
      </c>
      <c r="B705" s="2058" t="s">
        <v>2499</v>
      </c>
      <c r="C705" s="2060"/>
      <c r="D705" s="2060"/>
      <c r="E705" s="2060"/>
      <c r="F705" s="2060"/>
      <c r="G705" s="2060"/>
      <c r="H705" s="2060"/>
      <c r="I705" s="2060"/>
      <c r="J705" s="2060"/>
      <c r="K705" s="2060"/>
      <c r="L705" s="2060"/>
      <c r="M705" s="2060"/>
      <c r="N705" s="2060"/>
      <c r="O705" s="2060"/>
      <c r="P705" s="2060"/>
      <c r="Q705" s="2060"/>
      <c r="R705" s="2060"/>
      <c r="S705" s="2060"/>
      <c r="T705" s="2060"/>
      <c r="U705" s="2061" t="str">
        <f t="shared" si="6"/>
        <v>3030 HEMATOLOGY</v>
      </c>
      <c r="W705" s="455" t="b">
        <f>+'17HPM_DATA_INPUT'!C448='17_AUDIT_TOTALS_CK'!U705</f>
        <v>1</v>
      </c>
      <c r="X705" s="2065">
        <f>+'17HPM_DATA_INPUT'!D448-'17_AUDIT_TOTALS_CK'!C705</f>
        <v>33</v>
      </c>
      <c r="Y705" s="2065">
        <f>+'17HPM_DATA_INPUT'!E448-'17_AUDIT_TOTALS_CK'!D705</f>
        <v>32</v>
      </c>
      <c r="Z705" s="2065">
        <f>+'17HPM_DATA_INPUT'!F448-'17_AUDIT_TOTALS_CK'!E705</f>
        <v>195</v>
      </c>
      <c r="AA705" s="2065">
        <f>+'17HPM_DATA_INPUT'!G448-'17_AUDIT_TOTALS_CK'!F705</f>
        <v>159</v>
      </c>
      <c r="AB705" s="2065">
        <f>+'17HPM_DATA_INPUT'!H448-'17_AUDIT_TOTALS_CK'!G705</f>
        <v>36806</v>
      </c>
      <c r="AC705" s="2065">
        <f>+'17HPM_DATA_INPUT'!I448-'17_AUDIT_TOTALS_CK'!H705</f>
        <v>22093</v>
      </c>
      <c r="AD705" s="2065">
        <f>+'17HPM_DATA_INPUT'!J448-'17_AUDIT_TOTALS_CK'!I705</f>
        <v>8954</v>
      </c>
      <c r="AE705" s="2065">
        <f>+'17HPM_DATA_INPUT'!K448-'17_AUDIT_TOTALS_CK'!J705</f>
        <v>7089</v>
      </c>
      <c r="AF705" s="2065">
        <f>+'17HPM_DATA_INPUT'!L448-'17_AUDIT_TOTALS_CK'!K705</f>
        <v>3977</v>
      </c>
      <c r="AG705" s="2065">
        <f>+'17HPM_DATA_INPUT'!M448-'17_AUDIT_TOTALS_CK'!L705</f>
        <v>3151</v>
      </c>
      <c r="AH705" s="2065">
        <f>+'17HPM_DATA_INPUT'!N448-'17_AUDIT_TOTALS_CK'!M705</f>
        <v>4977</v>
      </c>
      <c r="AI705" s="2065">
        <f>+'17HPM_DATA_INPUT'!O448-'17_AUDIT_TOTALS_CK'!N705</f>
        <v>3938</v>
      </c>
      <c r="AJ705" s="2065">
        <f>+'17HPM_DATA_INPUT'!P448-'17_AUDIT_TOTALS_CK'!O705</f>
        <v>489</v>
      </c>
      <c r="AK705" s="2065">
        <f>+'17HPM_DATA_INPUT'!Q448-'17_AUDIT_TOTALS_CK'!P705</f>
        <v>434</v>
      </c>
      <c r="AL705" s="2065">
        <f>+'17HPM_DATA_INPUT'!R448-'17_AUDIT_TOTALS_CK'!Q705</f>
        <v>1246</v>
      </c>
      <c r="AM705" s="2065">
        <f>+'17HPM_DATA_INPUT'!S448-'17_AUDIT_TOTALS_CK'!R705</f>
        <v>959</v>
      </c>
      <c r="AN705" s="2065">
        <f>+'17HPM_DATA_INPUT'!T448-'17_AUDIT_TOTALS_CK'!S705</f>
        <v>3242</v>
      </c>
      <c r="AO705" s="2065">
        <f>+'17HPM_DATA_INPUT'!U448-'17_AUDIT_TOTALS_CK'!T705</f>
        <v>2546</v>
      </c>
      <c r="AQ705" s="455" t="str">
        <f>'Departmental PL'!D721</f>
        <v>3030 HEMATOLOGY</v>
      </c>
      <c r="AR705" s="456">
        <f>+C705-'Departmental PL'!F721</f>
        <v>-33</v>
      </c>
      <c r="AS705" s="456">
        <f>+D705-'Departmental PL'!G721</f>
        <v>-32</v>
      </c>
      <c r="AT705" s="456">
        <f>+E705-'Departmental PL'!H721</f>
        <v>-195</v>
      </c>
      <c r="AU705" s="456">
        <f>+F705-'Departmental PL'!I721</f>
        <v>-159</v>
      </c>
      <c r="AV705" s="456">
        <f>+G705-'Departmental PL'!J721</f>
        <v>-36806</v>
      </c>
      <c r="AW705" s="456">
        <f>+H705-'Departmental PL'!K721</f>
        <v>-22093</v>
      </c>
      <c r="AX705" s="456">
        <f>+I705-'Departmental PL'!L721</f>
        <v>-8954</v>
      </c>
      <c r="AY705" s="456">
        <f>+J705-'Departmental PL'!M721</f>
        <v>-7089</v>
      </c>
      <c r="AZ705" s="456">
        <f>+K705-'Departmental PL'!N721</f>
        <v>-3977</v>
      </c>
      <c r="BA705" s="456">
        <f>+L705-'Departmental PL'!O721</f>
        <v>-3151</v>
      </c>
      <c r="BB705" s="456">
        <f>+M705-'Departmental PL'!P721</f>
        <v>-4977</v>
      </c>
      <c r="BC705" s="456">
        <f>+N705-'Departmental PL'!Q721</f>
        <v>-3938</v>
      </c>
      <c r="BD705" s="456">
        <f>+O705-'Departmental PL'!R721</f>
        <v>-489</v>
      </c>
      <c r="BE705" s="456">
        <f>+P705-'Departmental PL'!S721</f>
        <v>-434</v>
      </c>
      <c r="BF705" s="456">
        <f>+Q705-'Departmental PL'!T721</f>
        <v>-1246</v>
      </c>
      <c r="BG705" s="456">
        <f>+R705-'Departmental PL'!U721</f>
        <v>-959</v>
      </c>
      <c r="BH705" s="456">
        <f>+S705-'Departmental PL'!V721</f>
        <v>-3242</v>
      </c>
      <c r="BI705" s="456">
        <f>+T705-'Departmental PL'!W721</f>
        <v>-2545</v>
      </c>
    </row>
    <row r="706" spans="1:61" ht="20.25" hidden="1" customHeight="1" x14ac:dyDescent="0.25">
      <c r="A706" s="2067" t="s">
        <v>1687</v>
      </c>
      <c r="B706" s="2058" t="s">
        <v>2500</v>
      </c>
      <c r="C706" s="2060"/>
      <c r="D706" s="2060"/>
      <c r="E706" s="2060"/>
      <c r="F706" s="2060"/>
      <c r="G706" s="2060"/>
      <c r="H706" s="2060"/>
      <c r="I706" s="2060"/>
      <c r="J706" s="2060"/>
      <c r="K706" s="2060"/>
      <c r="L706" s="2060"/>
      <c r="M706" s="2060"/>
      <c r="N706" s="2060"/>
      <c r="O706" s="2060"/>
      <c r="P706" s="2060"/>
      <c r="Q706" s="2060"/>
      <c r="R706" s="2060"/>
      <c r="S706" s="2060"/>
      <c r="T706" s="2060"/>
      <c r="U706" s="2061" t="str">
        <f t="shared" si="6"/>
        <v>3040 MOLECULAR DIAGNOSTIC LAB</v>
      </c>
      <c r="W706" s="455" t="b">
        <f>+'17HPM_DATA_INPUT'!C449='17_AUDIT_TOTALS_CK'!U706</f>
        <v>1</v>
      </c>
      <c r="X706" s="2065">
        <f>+'17HPM_DATA_INPUT'!D449-'17_AUDIT_TOTALS_CK'!C706</f>
        <v>11</v>
      </c>
      <c r="Y706" s="2065">
        <f>+'17HPM_DATA_INPUT'!E449-'17_AUDIT_TOTALS_CK'!D706</f>
        <v>8</v>
      </c>
      <c r="Z706" s="2065">
        <f>+'17HPM_DATA_INPUT'!F449-'17_AUDIT_TOTALS_CK'!E706</f>
        <v>19</v>
      </c>
      <c r="AA706" s="2065">
        <f>+'17HPM_DATA_INPUT'!G449-'17_AUDIT_TOTALS_CK'!F706</f>
        <v>10</v>
      </c>
      <c r="AB706" s="2065">
        <f>+'17HPM_DATA_INPUT'!H449-'17_AUDIT_TOTALS_CK'!G706</f>
        <v>9605</v>
      </c>
      <c r="AC706" s="2065">
        <f>+'17HPM_DATA_INPUT'!I449-'17_AUDIT_TOTALS_CK'!H706</f>
        <v>5961</v>
      </c>
      <c r="AD706" s="2065">
        <f>+'17HPM_DATA_INPUT'!J449-'17_AUDIT_TOTALS_CK'!I706</f>
        <v>3700</v>
      </c>
      <c r="AE706" s="2065">
        <f>+'17HPM_DATA_INPUT'!K449-'17_AUDIT_TOTALS_CK'!J706</f>
        <v>1945</v>
      </c>
      <c r="AF706" s="2065">
        <f>+'17HPM_DATA_INPUT'!L449-'17_AUDIT_TOTALS_CK'!K706</f>
        <v>2798</v>
      </c>
      <c r="AG706" s="2065">
        <f>+'17HPM_DATA_INPUT'!M449-'17_AUDIT_TOTALS_CK'!L706</f>
        <v>2159</v>
      </c>
      <c r="AH706" s="2065">
        <f>+'17HPM_DATA_INPUT'!N449-'17_AUDIT_TOTALS_CK'!M706</f>
        <v>902</v>
      </c>
      <c r="AI706" s="2065">
        <f>+'17HPM_DATA_INPUT'!O449-'17_AUDIT_TOTALS_CK'!N706</f>
        <v>-215</v>
      </c>
      <c r="AJ706" s="2065">
        <f>+'17HPM_DATA_INPUT'!P449-'17_AUDIT_TOTALS_CK'!O706</f>
        <v>542</v>
      </c>
      <c r="AK706" s="2065">
        <f>+'17HPM_DATA_INPUT'!Q449-'17_AUDIT_TOTALS_CK'!P706</f>
        <v>31</v>
      </c>
      <c r="AL706" s="2065">
        <f>+'17HPM_DATA_INPUT'!R449-'17_AUDIT_TOTALS_CK'!Q706</f>
        <v>1178</v>
      </c>
      <c r="AM706" s="2065">
        <f>+'17HPM_DATA_INPUT'!S449-'17_AUDIT_TOTALS_CK'!R706</f>
        <v>759</v>
      </c>
      <c r="AN706" s="2065">
        <f>+'17HPM_DATA_INPUT'!T449-'17_AUDIT_TOTALS_CK'!S706</f>
        <v>-817</v>
      </c>
      <c r="AO706" s="2065">
        <f>+'17HPM_DATA_INPUT'!U449-'17_AUDIT_TOTALS_CK'!T706</f>
        <v>-1005</v>
      </c>
      <c r="AQ706" s="455" t="str">
        <f>'Departmental PL'!D722</f>
        <v>3040 MOLECULAR DIAGNOSTIC LAB</v>
      </c>
      <c r="AR706" s="456">
        <f>+C706-'Departmental PL'!F722</f>
        <v>-11</v>
      </c>
      <c r="AS706" s="456">
        <f>+D706-'Departmental PL'!G722</f>
        <v>-8</v>
      </c>
      <c r="AT706" s="456">
        <f>+E706-'Departmental PL'!H722</f>
        <v>-19</v>
      </c>
      <c r="AU706" s="456">
        <f>+F706-'Departmental PL'!I722</f>
        <v>-10</v>
      </c>
      <c r="AV706" s="456">
        <f>+G706-'Departmental PL'!J722</f>
        <v>-9605</v>
      </c>
      <c r="AW706" s="456">
        <f>+H706-'Departmental PL'!K722</f>
        <v>-5961</v>
      </c>
      <c r="AX706" s="456">
        <f>+I706-'Departmental PL'!L722</f>
        <v>-3700</v>
      </c>
      <c r="AY706" s="456">
        <f>+J706-'Departmental PL'!M722</f>
        <v>-1945</v>
      </c>
      <c r="AZ706" s="456">
        <f>+K706-'Departmental PL'!N722</f>
        <v>-2798</v>
      </c>
      <c r="BA706" s="456">
        <f>+L706-'Departmental PL'!O722</f>
        <v>-2159</v>
      </c>
      <c r="BB706" s="456">
        <f>+M706-'Departmental PL'!P722</f>
        <v>-902</v>
      </c>
      <c r="BC706" s="456">
        <f>+N706-'Departmental PL'!Q722</f>
        <v>214</v>
      </c>
      <c r="BD706" s="456">
        <f>+O706-'Departmental PL'!R722</f>
        <v>-542</v>
      </c>
      <c r="BE706" s="456">
        <f>+P706-'Departmental PL'!S722</f>
        <v>-31</v>
      </c>
      <c r="BF706" s="456">
        <f>+Q706-'Departmental PL'!T722</f>
        <v>-1178</v>
      </c>
      <c r="BG706" s="456">
        <f>+R706-'Departmental PL'!U722</f>
        <v>-759</v>
      </c>
      <c r="BH706" s="456">
        <f>+S706-'Departmental PL'!V722</f>
        <v>818</v>
      </c>
      <c r="BI706" s="456">
        <f>+T706-'Departmental PL'!W722</f>
        <v>1004</v>
      </c>
    </row>
    <row r="707" spans="1:61" ht="20.25" hidden="1" customHeight="1" x14ac:dyDescent="0.25">
      <c r="A707" s="2067" t="s">
        <v>1710</v>
      </c>
      <c r="B707" s="2058" t="s">
        <v>2501</v>
      </c>
      <c r="C707" s="2060"/>
      <c r="D707" s="2060"/>
      <c r="E707" s="2060"/>
      <c r="F707" s="2060"/>
      <c r="G707" s="2060"/>
      <c r="H707" s="2060"/>
      <c r="I707" s="2060"/>
      <c r="J707" s="2060"/>
      <c r="K707" s="2060"/>
      <c r="L707" s="2060"/>
      <c r="M707" s="2060"/>
      <c r="N707" s="2060"/>
      <c r="O707" s="2060"/>
      <c r="P707" s="2060"/>
      <c r="Q707" s="2060"/>
      <c r="R707" s="2060"/>
      <c r="S707" s="2060"/>
      <c r="T707" s="2060"/>
      <c r="U707" s="2061" t="str">
        <f t="shared" si="6"/>
        <v>3060 CLINICAL CHEM</v>
      </c>
      <c r="W707" s="455" t="b">
        <f>+'17HPM_DATA_INPUT'!C450='17_AUDIT_TOTALS_CK'!U707</f>
        <v>1</v>
      </c>
      <c r="X707" s="2065">
        <f>+'17HPM_DATA_INPUT'!D450-'17_AUDIT_TOTALS_CK'!C707</f>
        <v>10454</v>
      </c>
      <c r="Y707" s="2065">
        <f>+'17HPM_DATA_INPUT'!E450-'17_AUDIT_TOTALS_CK'!D707</f>
        <v>11816</v>
      </c>
      <c r="Z707" s="2065">
        <f>+'17HPM_DATA_INPUT'!F450-'17_AUDIT_TOTALS_CK'!E707</f>
        <v>105668</v>
      </c>
      <c r="AA707" s="2065">
        <f>+'17HPM_DATA_INPUT'!G450-'17_AUDIT_TOTALS_CK'!F707</f>
        <v>125612</v>
      </c>
      <c r="AB707" s="2065">
        <f>+'17HPM_DATA_INPUT'!H450-'17_AUDIT_TOTALS_CK'!G707</f>
        <v>3470972</v>
      </c>
      <c r="AC707" s="2065">
        <f>+'17HPM_DATA_INPUT'!I450-'17_AUDIT_TOTALS_CK'!H707</f>
        <v>4544323</v>
      </c>
      <c r="AD707" s="2065">
        <f>+'17HPM_DATA_INPUT'!J450-'17_AUDIT_TOTALS_CK'!I707</f>
        <v>1103131</v>
      </c>
      <c r="AE707" s="2065">
        <f>+'17HPM_DATA_INPUT'!K450-'17_AUDIT_TOTALS_CK'!J707</f>
        <v>1475652</v>
      </c>
      <c r="AF707" s="2065">
        <f>+'17HPM_DATA_INPUT'!L450-'17_AUDIT_TOTALS_CK'!K707</f>
        <v>343896</v>
      </c>
      <c r="AG707" s="2065">
        <f>+'17HPM_DATA_INPUT'!M450-'17_AUDIT_TOTALS_CK'!L707</f>
        <v>424326</v>
      </c>
      <c r="AH707" s="2065">
        <f>+'17HPM_DATA_INPUT'!N450-'17_AUDIT_TOTALS_CK'!M707</f>
        <v>759235</v>
      </c>
      <c r="AI707" s="2065">
        <f>+'17HPM_DATA_INPUT'!O450-'17_AUDIT_TOTALS_CK'!N707</f>
        <v>1051326</v>
      </c>
      <c r="AJ707" s="2065">
        <f>+'17HPM_DATA_INPUT'!P450-'17_AUDIT_TOTALS_CK'!O707</f>
        <v>163862</v>
      </c>
      <c r="AK707" s="2065">
        <f>+'17HPM_DATA_INPUT'!Q450-'17_AUDIT_TOTALS_CK'!P707</f>
        <v>331045</v>
      </c>
      <c r="AL707" s="2065">
        <f>+'17HPM_DATA_INPUT'!R450-'17_AUDIT_TOTALS_CK'!Q707</f>
        <v>132247</v>
      </c>
      <c r="AM707" s="2065">
        <f>+'17HPM_DATA_INPUT'!S450-'17_AUDIT_TOTALS_CK'!R707</f>
        <v>178629</v>
      </c>
      <c r="AN707" s="2065">
        <f>+'17HPM_DATA_INPUT'!T450-'17_AUDIT_TOTALS_CK'!S707</f>
        <v>463127</v>
      </c>
      <c r="AO707" s="2065">
        <f>+'17HPM_DATA_INPUT'!U450-'17_AUDIT_TOTALS_CK'!T707</f>
        <v>541652</v>
      </c>
      <c r="AQ707" s="455" t="str">
        <f>'Departmental PL'!D723</f>
        <v>3060 CLINICAL CHEM</v>
      </c>
      <c r="AR707" s="456">
        <f>+C707-'Departmental PL'!F723</f>
        <v>-10454</v>
      </c>
      <c r="AS707" s="456">
        <f>+D707-'Departmental PL'!G723</f>
        <v>-11816</v>
      </c>
      <c r="AT707" s="456">
        <f>+E707-'Departmental PL'!H723</f>
        <v>-105668</v>
      </c>
      <c r="AU707" s="456">
        <f>+F707-'Departmental PL'!I723</f>
        <v>-125612</v>
      </c>
      <c r="AV707" s="456">
        <f>+G707-'Departmental PL'!J723</f>
        <v>-3470972</v>
      </c>
      <c r="AW707" s="456">
        <f>+H707-'Departmental PL'!K723</f>
        <v>-4544323</v>
      </c>
      <c r="AX707" s="456">
        <f>+I707-'Departmental PL'!L723</f>
        <v>-1103131</v>
      </c>
      <c r="AY707" s="456">
        <f>+J707-'Departmental PL'!M723</f>
        <v>-1475652</v>
      </c>
      <c r="AZ707" s="456">
        <f>+K707-'Departmental PL'!N723</f>
        <v>-343896</v>
      </c>
      <c r="BA707" s="456">
        <f>+L707-'Departmental PL'!O723</f>
        <v>-424326</v>
      </c>
      <c r="BB707" s="456">
        <f>+M707-'Departmental PL'!P723</f>
        <v>-759235</v>
      </c>
      <c r="BC707" s="456">
        <f>+N707-'Departmental PL'!Q723</f>
        <v>-1051326</v>
      </c>
      <c r="BD707" s="456">
        <f>+O707-'Departmental PL'!R723</f>
        <v>-163862</v>
      </c>
      <c r="BE707" s="456">
        <f>+P707-'Departmental PL'!S723</f>
        <v>-331045</v>
      </c>
      <c r="BF707" s="456">
        <f>+Q707-'Departmental PL'!T723</f>
        <v>-132247</v>
      </c>
      <c r="BG707" s="456">
        <f>+R707-'Departmental PL'!U723</f>
        <v>-178629</v>
      </c>
      <c r="BH707" s="456">
        <f>+S707-'Departmental PL'!V723</f>
        <v>-463126</v>
      </c>
      <c r="BI707" s="456">
        <f>+T707-'Departmental PL'!W723</f>
        <v>-541652</v>
      </c>
    </row>
    <row r="708" spans="1:61" ht="20.25" hidden="1" customHeight="1" x14ac:dyDescent="0.25">
      <c r="A708" s="2067" t="s">
        <v>1688</v>
      </c>
      <c r="B708" s="2058" t="s">
        <v>2502</v>
      </c>
      <c r="C708" s="2060"/>
      <c r="D708" s="2060"/>
      <c r="E708" s="2060"/>
      <c r="F708" s="2060"/>
      <c r="G708" s="2060"/>
      <c r="H708" s="2060"/>
      <c r="I708" s="2060"/>
      <c r="J708" s="2060"/>
      <c r="K708" s="2060"/>
      <c r="L708" s="2060"/>
      <c r="M708" s="2060"/>
      <c r="N708" s="2060"/>
      <c r="O708" s="2060"/>
      <c r="P708" s="2060"/>
      <c r="Q708" s="2060"/>
      <c r="R708" s="2060"/>
      <c r="S708" s="2060"/>
      <c r="T708" s="2060"/>
      <c r="U708" s="2061" t="str">
        <f t="shared" si="6"/>
        <v>3070 OP LAB - RIDGELAND</v>
      </c>
      <c r="W708" s="455" t="b">
        <f>+'17HPM_DATA_INPUT'!C451='17_AUDIT_TOTALS_CK'!U708</f>
        <v>1</v>
      </c>
      <c r="X708" s="2065">
        <f>+'17HPM_DATA_INPUT'!D451-'17_AUDIT_TOTALS_CK'!C708</f>
        <v>601</v>
      </c>
      <c r="Y708" s="2065">
        <f>+'17HPM_DATA_INPUT'!E451-'17_AUDIT_TOTALS_CK'!D708</f>
        <v>667</v>
      </c>
      <c r="Z708" s="2065">
        <f>+'17HPM_DATA_INPUT'!F451-'17_AUDIT_TOTALS_CK'!E708</f>
        <v>599</v>
      </c>
      <c r="AA708" s="2065">
        <f>+'17HPM_DATA_INPUT'!G451-'17_AUDIT_TOTALS_CK'!F708</f>
        <v>684</v>
      </c>
      <c r="AB708" s="2065">
        <f>+'17HPM_DATA_INPUT'!H451-'17_AUDIT_TOTALS_CK'!G708</f>
        <v>28132</v>
      </c>
      <c r="AC708" s="2065">
        <f>+'17HPM_DATA_INPUT'!I451-'17_AUDIT_TOTALS_CK'!H708</f>
        <v>30037</v>
      </c>
      <c r="AD708" s="2065">
        <f>+'17HPM_DATA_INPUT'!J451-'17_AUDIT_TOTALS_CK'!I708</f>
        <v>8273</v>
      </c>
      <c r="AE708" s="2065">
        <f>+'17HPM_DATA_INPUT'!K451-'17_AUDIT_TOTALS_CK'!J708</f>
        <v>9753</v>
      </c>
      <c r="AF708" s="2065">
        <f>+'17HPM_DATA_INPUT'!L451-'17_AUDIT_TOTALS_CK'!K708</f>
        <v>1866</v>
      </c>
      <c r="AG708" s="2065">
        <f>+'17HPM_DATA_INPUT'!M451-'17_AUDIT_TOTALS_CK'!L708</f>
        <v>2550</v>
      </c>
      <c r="AH708" s="2065">
        <f>+'17HPM_DATA_INPUT'!N451-'17_AUDIT_TOTALS_CK'!M708</f>
        <v>6407</v>
      </c>
      <c r="AI708" s="2065">
        <f>+'17HPM_DATA_INPUT'!O451-'17_AUDIT_TOTALS_CK'!N708</f>
        <v>7203</v>
      </c>
      <c r="AJ708" s="2065">
        <f>+'17HPM_DATA_INPUT'!P451-'17_AUDIT_TOTALS_CK'!O708</f>
        <v>1918</v>
      </c>
      <c r="AK708" s="2065">
        <f>+'17HPM_DATA_INPUT'!Q451-'17_AUDIT_TOTALS_CK'!P708</f>
        <v>2268</v>
      </c>
      <c r="AL708" s="2065">
        <f>+'17HPM_DATA_INPUT'!R451-'17_AUDIT_TOTALS_CK'!Q708</f>
        <v>914</v>
      </c>
      <c r="AM708" s="2065">
        <f>+'17HPM_DATA_INPUT'!S451-'17_AUDIT_TOTALS_CK'!R708</f>
        <v>1089</v>
      </c>
      <c r="AN708" s="2065">
        <f>+'17HPM_DATA_INPUT'!T451-'17_AUDIT_TOTALS_CK'!S708</f>
        <v>3574</v>
      </c>
      <c r="AO708" s="2065">
        <f>+'17HPM_DATA_INPUT'!U451-'17_AUDIT_TOTALS_CK'!T708</f>
        <v>3846</v>
      </c>
      <c r="AQ708" s="455" t="str">
        <f>'Departmental PL'!D724</f>
        <v>3070 OP LAB - RIDGELAND</v>
      </c>
      <c r="AR708" s="456">
        <f>+C708-'Departmental PL'!F724</f>
        <v>-601</v>
      </c>
      <c r="AS708" s="456">
        <f>+D708-'Departmental PL'!G724</f>
        <v>-667</v>
      </c>
      <c r="AT708" s="456">
        <f>+E708-'Departmental PL'!H724</f>
        <v>-599</v>
      </c>
      <c r="AU708" s="456">
        <f>+F708-'Departmental PL'!I724</f>
        <v>-684</v>
      </c>
      <c r="AV708" s="456">
        <f>+G708-'Departmental PL'!J724</f>
        <v>-28132</v>
      </c>
      <c r="AW708" s="456">
        <f>+H708-'Departmental PL'!K724</f>
        <v>-30037</v>
      </c>
      <c r="AX708" s="456">
        <f>+I708-'Departmental PL'!L724</f>
        <v>-8273</v>
      </c>
      <c r="AY708" s="456">
        <f>+J708-'Departmental PL'!M724</f>
        <v>-9753</v>
      </c>
      <c r="AZ708" s="456">
        <f>+K708-'Departmental PL'!N724</f>
        <v>-1866</v>
      </c>
      <c r="BA708" s="456">
        <f>+L708-'Departmental PL'!O724</f>
        <v>-2550</v>
      </c>
      <c r="BB708" s="456">
        <f>+M708-'Departmental PL'!P724</f>
        <v>-6407</v>
      </c>
      <c r="BC708" s="456">
        <f>+N708-'Departmental PL'!Q724</f>
        <v>-7203</v>
      </c>
      <c r="BD708" s="456">
        <f>+O708-'Departmental PL'!R724</f>
        <v>-1918</v>
      </c>
      <c r="BE708" s="456">
        <f>+P708-'Departmental PL'!S724</f>
        <v>-2268</v>
      </c>
      <c r="BF708" s="456">
        <f>+Q708-'Departmental PL'!T724</f>
        <v>-914</v>
      </c>
      <c r="BG708" s="456">
        <f>+R708-'Departmental PL'!U724</f>
        <v>-1089</v>
      </c>
      <c r="BH708" s="456">
        <f>+S708-'Departmental PL'!V724</f>
        <v>-3575</v>
      </c>
      <c r="BI708" s="456">
        <f>+T708-'Departmental PL'!W724</f>
        <v>-3846</v>
      </c>
    </row>
    <row r="709" spans="1:61" ht="20.25" hidden="1" customHeight="1" x14ac:dyDescent="0.25">
      <c r="A709" s="2067" t="s">
        <v>1689</v>
      </c>
      <c r="B709" s="2058" t="s">
        <v>2503</v>
      </c>
      <c r="C709" s="2060"/>
      <c r="D709" s="2060"/>
      <c r="E709" s="2060"/>
      <c r="F709" s="2060"/>
      <c r="G709" s="2060"/>
      <c r="H709" s="2060"/>
      <c r="I709" s="2060"/>
      <c r="J709" s="2060"/>
      <c r="K709" s="2060"/>
      <c r="L709" s="2060"/>
      <c r="M709" s="2060"/>
      <c r="N709" s="2060"/>
      <c r="O709" s="2060"/>
      <c r="P709" s="2060"/>
      <c r="Q709" s="2060"/>
      <c r="R709" s="2060"/>
      <c r="S709" s="2060"/>
      <c r="T709" s="2060"/>
      <c r="U709" s="2061" t="str">
        <f t="shared" si="6"/>
        <v>3150 POINT-OF-CARE TESTING</v>
      </c>
      <c r="W709" s="455" t="b">
        <f>+'17HPM_DATA_INPUT'!C452='17_AUDIT_TOTALS_CK'!U709</f>
        <v>1</v>
      </c>
      <c r="X709" s="2065">
        <f>+'17HPM_DATA_INPUT'!D452-'17_AUDIT_TOTALS_CK'!C709</f>
        <v>265</v>
      </c>
      <c r="Y709" s="2065">
        <f>+'17HPM_DATA_INPUT'!E452-'17_AUDIT_TOTALS_CK'!D709</f>
        <v>345</v>
      </c>
      <c r="Z709" s="2065">
        <f>+'17HPM_DATA_INPUT'!F452-'17_AUDIT_TOTALS_CK'!E709</f>
        <v>259</v>
      </c>
      <c r="AA709" s="2065">
        <f>+'17HPM_DATA_INPUT'!G452-'17_AUDIT_TOTALS_CK'!F709</f>
        <v>337</v>
      </c>
      <c r="AB709" s="2065">
        <f>+'17HPM_DATA_INPUT'!H452-'17_AUDIT_TOTALS_CK'!G709</f>
        <v>7186</v>
      </c>
      <c r="AC709" s="2065">
        <f>+'17HPM_DATA_INPUT'!I452-'17_AUDIT_TOTALS_CK'!H709</f>
        <v>9204</v>
      </c>
      <c r="AD709" s="2065">
        <f>+'17HPM_DATA_INPUT'!J452-'17_AUDIT_TOTALS_CK'!I709</f>
        <v>3013</v>
      </c>
      <c r="AE709" s="2065">
        <f>+'17HPM_DATA_INPUT'!K452-'17_AUDIT_TOTALS_CK'!J709</f>
        <v>4039</v>
      </c>
      <c r="AF709" s="2065">
        <f>+'17HPM_DATA_INPUT'!L452-'17_AUDIT_TOTALS_CK'!K709</f>
        <v>6745</v>
      </c>
      <c r="AG709" s="2065">
        <f>+'17HPM_DATA_INPUT'!M452-'17_AUDIT_TOTALS_CK'!L709</f>
        <v>9358</v>
      </c>
      <c r="AH709" s="2065">
        <f>+'17HPM_DATA_INPUT'!N452-'17_AUDIT_TOTALS_CK'!M709</f>
        <v>-3732</v>
      </c>
      <c r="AI709" s="2065">
        <f>+'17HPM_DATA_INPUT'!O452-'17_AUDIT_TOTALS_CK'!N709</f>
        <v>-5319</v>
      </c>
      <c r="AJ709" s="2065">
        <f>+'17HPM_DATA_INPUT'!P452-'17_AUDIT_TOTALS_CK'!O709</f>
        <v>0</v>
      </c>
      <c r="AK709" s="2065">
        <f>+'17HPM_DATA_INPUT'!Q452-'17_AUDIT_TOTALS_CK'!P709</f>
        <v>0</v>
      </c>
      <c r="AL709" s="2065">
        <f>+'17HPM_DATA_INPUT'!R452-'17_AUDIT_TOTALS_CK'!Q709</f>
        <v>2059</v>
      </c>
      <c r="AM709" s="2065">
        <f>+'17HPM_DATA_INPUT'!S452-'17_AUDIT_TOTALS_CK'!R709</f>
        <v>2759</v>
      </c>
      <c r="AN709" s="2065">
        <f>+'17HPM_DATA_INPUT'!T452-'17_AUDIT_TOTALS_CK'!S709</f>
        <v>-5792</v>
      </c>
      <c r="AO709" s="2065">
        <f>+'17HPM_DATA_INPUT'!U452-'17_AUDIT_TOTALS_CK'!T709</f>
        <v>-8078</v>
      </c>
      <c r="AQ709" s="455" t="str">
        <f>'Departmental PL'!D725</f>
        <v>3150 POINT-OF-CARE TESTING</v>
      </c>
      <c r="AR709" s="456">
        <f>+C709-'Departmental PL'!F725</f>
        <v>-265</v>
      </c>
      <c r="AS709" s="456">
        <f>+D709-'Departmental PL'!G725</f>
        <v>-345</v>
      </c>
      <c r="AT709" s="456">
        <f>+E709-'Departmental PL'!H725</f>
        <v>-259</v>
      </c>
      <c r="AU709" s="456">
        <f>+F709-'Departmental PL'!I725</f>
        <v>-337</v>
      </c>
      <c r="AV709" s="456">
        <f>+G709-'Departmental PL'!J725</f>
        <v>-7186</v>
      </c>
      <c r="AW709" s="456">
        <f>+H709-'Departmental PL'!K725</f>
        <v>-9204</v>
      </c>
      <c r="AX709" s="456">
        <f>+I709-'Departmental PL'!L725</f>
        <v>-3013</v>
      </c>
      <c r="AY709" s="456">
        <f>+J709-'Departmental PL'!M725</f>
        <v>-4039</v>
      </c>
      <c r="AZ709" s="456">
        <f>+K709-'Departmental PL'!N725</f>
        <v>-6745</v>
      </c>
      <c r="BA709" s="456">
        <f>+L709-'Departmental PL'!O725</f>
        <v>-9358</v>
      </c>
      <c r="BB709" s="456">
        <f>+M709-'Departmental PL'!P725</f>
        <v>3732</v>
      </c>
      <c r="BC709" s="456">
        <f>+N709-'Departmental PL'!Q725</f>
        <v>5319</v>
      </c>
      <c r="BD709" s="456">
        <f>+O709-'Departmental PL'!R725</f>
        <v>0</v>
      </c>
      <c r="BE709" s="456">
        <f>+P709-'Departmental PL'!S725</f>
        <v>0</v>
      </c>
      <c r="BF709" s="456">
        <f>+Q709-'Departmental PL'!T725</f>
        <v>-2059</v>
      </c>
      <c r="BG709" s="456">
        <f>+R709-'Departmental PL'!U725</f>
        <v>-2759</v>
      </c>
      <c r="BH709" s="456">
        <f>+S709-'Departmental PL'!V725</f>
        <v>5791</v>
      </c>
      <c r="BI709" s="456">
        <f>+T709-'Departmental PL'!W725</f>
        <v>8078</v>
      </c>
    </row>
    <row r="710" spans="1:61" ht="20.25" hidden="1" customHeight="1" x14ac:dyDescent="0.25">
      <c r="A710" s="2067" t="s">
        <v>1690</v>
      </c>
      <c r="B710" s="2058" t="s">
        <v>2504</v>
      </c>
      <c r="C710" s="2060"/>
      <c r="D710" s="2060"/>
      <c r="E710" s="2060"/>
      <c r="F710" s="2060"/>
      <c r="G710" s="2060"/>
      <c r="H710" s="2060"/>
      <c r="I710" s="2060"/>
      <c r="J710" s="2060"/>
      <c r="K710" s="2060"/>
      <c r="L710" s="2060"/>
      <c r="M710" s="2060"/>
      <c r="N710" s="2060"/>
      <c r="O710" s="2060"/>
      <c r="P710" s="2060"/>
      <c r="Q710" s="2060"/>
      <c r="R710" s="2060"/>
      <c r="S710" s="2060"/>
      <c r="T710" s="2060"/>
      <c r="U710" s="2061" t="str">
        <f t="shared" si="6"/>
        <v>3160 REFERENCE LAB</v>
      </c>
      <c r="W710" s="455" t="b">
        <f>+'17HPM_DATA_INPUT'!C453='17_AUDIT_TOTALS_CK'!U710</f>
        <v>1</v>
      </c>
      <c r="X710" s="2065">
        <f>+'17HPM_DATA_INPUT'!D453-'17_AUDIT_TOTALS_CK'!C710</f>
        <v>131</v>
      </c>
      <c r="Y710" s="2065">
        <f>+'17HPM_DATA_INPUT'!E453-'17_AUDIT_TOTALS_CK'!D710</f>
        <v>111</v>
      </c>
      <c r="Z710" s="2065">
        <f>+'17HPM_DATA_INPUT'!F453-'17_AUDIT_TOTALS_CK'!E710</f>
        <v>209</v>
      </c>
      <c r="AA710" s="2065">
        <f>+'17HPM_DATA_INPUT'!G453-'17_AUDIT_TOTALS_CK'!F710</f>
        <v>218</v>
      </c>
      <c r="AB710" s="2065">
        <f>+'17HPM_DATA_INPUT'!H453-'17_AUDIT_TOTALS_CK'!G710</f>
        <v>25787</v>
      </c>
      <c r="AC710" s="2065">
        <f>+'17HPM_DATA_INPUT'!I453-'17_AUDIT_TOTALS_CK'!H710</f>
        <v>29849</v>
      </c>
      <c r="AD710" s="2065">
        <f>+'17HPM_DATA_INPUT'!J453-'17_AUDIT_TOTALS_CK'!I710</f>
        <v>10066</v>
      </c>
      <c r="AE710" s="2065">
        <f>+'17HPM_DATA_INPUT'!K453-'17_AUDIT_TOTALS_CK'!J710</f>
        <v>11630</v>
      </c>
      <c r="AF710" s="2065">
        <f>+'17HPM_DATA_INPUT'!L453-'17_AUDIT_TOTALS_CK'!K710</f>
        <v>8320</v>
      </c>
      <c r="AG710" s="2065">
        <f>+'17HPM_DATA_INPUT'!M453-'17_AUDIT_TOTALS_CK'!L710</f>
        <v>9019</v>
      </c>
      <c r="AH710" s="2065">
        <f>+'17HPM_DATA_INPUT'!N453-'17_AUDIT_TOTALS_CK'!M710</f>
        <v>1745</v>
      </c>
      <c r="AI710" s="2065">
        <f>+'17HPM_DATA_INPUT'!O453-'17_AUDIT_TOTALS_CK'!N710</f>
        <v>2611</v>
      </c>
      <c r="AJ710" s="2065">
        <f>+'17HPM_DATA_INPUT'!P453-'17_AUDIT_TOTALS_CK'!O710</f>
        <v>290</v>
      </c>
      <c r="AK710" s="2065">
        <f>+'17HPM_DATA_INPUT'!Q453-'17_AUDIT_TOTALS_CK'!P710</f>
        <v>437</v>
      </c>
      <c r="AL710" s="2065">
        <f>+'17HPM_DATA_INPUT'!R453-'17_AUDIT_TOTALS_CK'!Q710</f>
        <v>1072</v>
      </c>
      <c r="AM710" s="2065">
        <f>+'17HPM_DATA_INPUT'!S453-'17_AUDIT_TOTALS_CK'!R710</f>
        <v>1158</v>
      </c>
      <c r="AN710" s="2065">
        <f>+'17HPM_DATA_INPUT'!T453-'17_AUDIT_TOTALS_CK'!S710</f>
        <v>383</v>
      </c>
      <c r="AO710" s="2065">
        <f>+'17HPM_DATA_INPUT'!U453-'17_AUDIT_TOTALS_CK'!T710</f>
        <v>1016</v>
      </c>
      <c r="AQ710" s="455" t="str">
        <f>'Departmental PL'!D726</f>
        <v>3160 REFERENCE LAB</v>
      </c>
      <c r="AR710" s="456">
        <f>+C710-'Departmental PL'!F726</f>
        <v>-131</v>
      </c>
      <c r="AS710" s="456">
        <f>+D710-'Departmental PL'!G726</f>
        <v>-111</v>
      </c>
      <c r="AT710" s="456">
        <f>+E710-'Departmental PL'!H726</f>
        <v>-209</v>
      </c>
      <c r="AU710" s="456">
        <f>+F710-'Departmental PL'!I726</f>
        <v>-218</v>
      </c>
      <c r="AV710" s="456">
        <f>+G710-'Departmental PL'!J726</f>
        <v>-25787</v>
      </c>
      <c r="AW710" s="456">
        <f>+H710-'Departmental PL'!K726</f>
        <v>-29849</v>
      </c>
      <c r="AX710" s="456">
        <f>+I710-'Departmental PL'!L726</f>
        <v>-10066</v>
      </c>
      <c r="AY710" s="456">
        <f>+J710-'Departmental PL'!M726</f>
        <v>-11630</v>
      </c>
      <c r="AZ710" s="456">
        <f>+K710-'Departmental PL'!N726</f>
        <v>-8320</v>
      </c>
      <c r="BA710" s="456">
        <f>+L710-'Departmental PL'!O726</f>
        <v>-9019</v>
      </c>
      <c r="BB710" s="456">
        <f>+M710-'Departmental PL'!P726</f>
        <v>-1746</v>
      </c>
      <c r="BC710" s="456">
        <f>+N710-'Departmental PL'!Q726</f>
        <v>-2611</v>
      </c>
      <c r="BD710" s="456">
        <f>+O710-'Departmental PL'!R726</f>
        <v>-290</v>
      </c>
      <c r="BE710" s="456">
        <f>+P710-'Departmental PL'!S726</f>
        <v>-437</v>
      </c>
      <c r="BF710" s="456">
        <f>+Q710-'Departmental PL'!T726</f>
        <v>-1072</v>
      </c>
      <c r="BG710" s="456">
        <f>+R710-'Departmental PL'!U726</f>
        <v>-1158</v>
      </c>
      <c r="BH710" s="456">
        <f>+S710-'Departmental PL'!V726</f>
        <v>-384</v>
      </c>
      <c r="BI710" s="456">
        <f>+T710-'Departmental PL'!W726</f>
        <v>-1016</v>
      </c>
    </row>
    <row r="711" spans="1:61" ht="20.25" hidden="1" customHeight="1" x14ac:dyDescent="0.25">
      <c r="A711" s="2067" t="s">
        <v>1691</v>
      </c>
      <c r="B711" s="2058" t="s">
        <v>2505</v>
      </c>
      <c r="C711" s="2060"/>
      <c r="D711" s="2060"/>
      <c r="E711" s="2060"/>
      <c r="F711" s="2060"/>
      <c r="G711" s="2060"/>
      <c r="H711" s="2060"/>
      <c r="I711" s="2060"/>
      <c r="J711" s="2060"/>
      <c r="K711" s="2060"/>
      <c r="L711" s="2060"/>
      <c r="M711" s="2060"/>
      <c r="N711" s="2060"/>
      <c r="O711" s="2060"/>
      <c r="P711" s="2060"/>
      <c r="Q711" s="2060"/>
      <c r="R711" s="2060"/>
      <c r="S711" s="2060"/>
      <c r="T711" s="2060"/>
      <c r="U711" s="2061" t="str">
        <f t="shared" si="6"/>
        <v>3180 LSS-PHLEBOTOMY</v>
      </c>
      <c r="W711" s="455" t="b">
        <f>+'17HPM_DATA_INPUT'!C454='17_AUDIT_TOTALS_CK'!U711</f>
        <v>1</v>
      </c>
      <c r="X711" s="2065">
        <f>+'17HPM_DATA_INPUT'!D454-'17_AUDIT_TOTALS_CK'!C711</f>
        <v>6758</v>
      </c>
      <c r="Y711" s="2065">
        <f>+'17HPM_DATA_INPUT'!E454-'17_AUDIT_TOTALS_CK'!D711</f>
        <v>7792</v>
      </c>
      <c r="Z711" s="2065">
        <f>+'17HPM_DATA_INPUT'!F454-'17_AUDIT_TOTALS_CK'!E711</f>
        <v>15009</v>
      </c>
      <c r="AA711" s="2065">
        <f>+'17HPM_DATA_INPUT'!G454-'17_AUDIT_TOTALS_CK'!F711</f>
        <v>17639</v>
      </c>
      <c r="AB711" s="2065">
        <f>+'17HPM_DATA_INPUT'!H454-'17_AUDIT_TOTALS_CK'!G711</f>
        <v>135046</v>
      </c>
      <c r="AC711" s="2065">
        <f>+'17HPM_DATA_INPUT'!I454-'17_AUDIT_TOTALS_CK'!H711</f>
        <v>223836</v>
      </c>
      <c r="AD711" s="2065">
        <f>+'17HPM_DATA_INPUT'!J454-'17_AUDIT_TOTALS_CK'!I711</f>
        <v>47033</v>
      </c>
      <c r="AE711" s="2065">
        <f>+'17HPM_DATA_INPUT'!K454-'17_AUDIT_TOTALS_CK'!J711</f>
        <v>76820</v>
      </c>
      <c r="AF711" s="2065">
        <f>+'17HPM_DATA_INPUT'!L454-'17_AUDIT_TOTALS_CK'!K711</f>
        <v>187148</v>
      </c>
      <c r="AG711" s="2065">
        <f>+'17HPM_DATA_INPUT'!M454-'17_AUDIT_TOTALS_CK'!L711</f>
        <v>214445</v>
      </c>
      <c r="AH711" s="2065">
        <f>+'17HPM_DATA_INPUT'!N454-'17_AUDIT_TOTALS_CK'!M711</f>
        <v>-140115</v>
      </c>
      <c r="AI711" s="2065">
        <f>+'17HPM_DATA_INPUT'!O454-'17_AUDIT_TOTALS_CK'!N711</f>
        <v>-137626</v>
      </c>
      <c r="AJ711" s="2065">
        <f>+'17HPM_DATA_INPUT'!P454-'17_AUDIT_TOTALS_CK'!O711</f>
        <v>31548</v>
      </c>
      <c r="AK711" s="2065">
        <f>+'17HPM_DATA_INPUT'!Q454-'17_AUDIT_TOTALS_CK'!P711</f>
        <v>57259</v>
      </c>
      <c r="AL711" s="2065">
        <f>+'17HPM_DATA_INPUT'!R454-'17_AUDIT_TOTALS_CK'!Q711</f>
        <v>43911</v>
      </c>
      <c r="AM711" s="2065">
        <f>+'17HPM_DATA_INPUT'!S454-'17_AUDIT_TOTALS_CK'!R711</f>
        <v>49559</v>
      </c>
      <c r="AN711" s="2065">
        <f>+'17HPM_DATA_INPUT'!T454-'17_AUDIT_TOTALS_CK'!S711</f>
        <v>-215574</v>
      </c>
      <c r="AO711" s="2065">
        <f>+'17HPM_DATA_INPUT'!U454-'17_AUDIT_TOTALS_CK'!T711</f>
        <v>-244444</v>
      </c>
      <c r="AQ711" s="455" t="str">
        <f>'Departmental PL'!D727</f>
        <v>3180 LSS-PHLEBOTOMY</v>
      </c>
      <c r="AR711" s="456">
        <f>+C711-'Departmental PL'!F727</f>
        <v>-6758</v>
      </c>
      <c r="AS711" s="456">
        <f>+D711-'Departmental PL'!G727</f>
        <v>-7792</v>
      </c>
      <c r="AT711" s="456">
        <f>+E711-'Departmental PL'!H727</f>
        <v>-15009</v>
      </c>
      <c r="AU711" s="456">
        <f>+F711-'Departmental PL'!I727</f>
        <v>-17639</v>
      </c>
      <c r="AV711" s="456">
        <f>+G711-'Departmental PL'!J727</f>
        <v>-135046</v>
      </c>
      <c r="AW711" s="456">
        <f>+H711-'Departmental PL'!K727</f>
        <v>-223836</v>
      </c>
      <c r="AX711" s="456">
        <f>+I711-'Departmental PL'!L727</f>
        <v>-47033</v>
      </c>
      <c r="AY711" s="456">
        <f>+J711-'Departmental PL'!M727</f>
        <v>-76820</v>
      </c>
      <c r="AZ711" s="456">
        <f>+K711-'Departmental PL'!N727</f>
        <v>-187148</v>
      </c>
      <c r="BA711" s="456">
        <f>+L711-'Departmental PL'!O727</f>
        <v>-214445</v>
      </c>
      <c r="BB711" s="456">
        <f>+M711-'Departmental PL'!P727</f>
        <v>140115</v>
      </c>
      <c r="BC711" s="456">
        <f>+N711-'Departmental PL'!Q727</f>
        <v>137625</v>
      </c>
      <c r="BD711" s="456">
        <f>+O711-'Departmental PL'!R727</f>
        <v>-31548</v>
      </c>
      <c r="BE711" s="456">
        <f>+P711-'Departmental PL'!S727</f>
        <v>-57259</v>
      </c>
      <c r="BF711" s="456">
        <f>+Q711-'Departmental PL'!T727</f>
        <v>-43911</v>
      </c>
      <c r="BG711" s="456">
        <f>+R711-'Departmental PL'!U727</f>
        <v>-49559</v>
      </c>
      <c r="BH711" s="456">
        <f>+S711-'Departmental PL'!V727</f>
        <v>215574</v>
      </c>
      <c r="BI711" s="456">
        <f>+T711-'Departmental PL'!W727</f>
        <v>244443</v>
      </c>
    </row>
    <row r="712" spans="1:61" ht="20.25" hidden="1" customHeight="1" x14ac:dyDescent="0.25">
      <c r="A712" s="2067" t="s">
        <v>1692</v>
      </c>
      <c r="B712" s="2058" t="s">
        <v>2506</v>
      </c>
      <c r="C712" s="2060"/>
      <c r="D712" s="2060"/>
      <c r="E712" s="2060"/>
      <c r="F712" s="2060"/>
      <c r="G712" s="2060"/>
      <c r="H712" s="2060"/>
      <c r="I712" s="2060"/>
      <c r="J712" s="2060"/>
      <c r="K712" s="2060"/>
      <c r="L712" s="2060"/>
      <c r="M712" s="2060"/>
      <c r="N712" s="2060"/>
      <c r="O712" s="2060"/>
      <c r="P712" s="2060"/>
      <c r="Q712" s="2060"/>
      <c r="R712" s="2060"/>
      <c r="S712" s="2060"/>
      <c r="T712" s="2060"/>
      <c r="U712" s="2061" t="str">
        <f t="shared" si="6"/>
        <v>3200 TOXICOLOGY LAB</v>
      </c>
      <c r="W712" s="455" t="b">
        <f>+'17HPM_DATA_INPUT'!C455='17_AUDIT_TOTALS_CK'!U712</f>
        <v>1</v>
      </c>
      <c r="X712" s="2065">
        <f>+'17HPM_DATA_INPUT'!D455-'17_AUDIT_TOTALS_CK'!C712</f>
        <v>533</v>
      </c>
      <c r="Y712" s="2065">
        <f>+'17HPM_DATA_INPUT'!E455-'17_AUDIT_TOTALS_CK'!D712</f>
        <v>707</v>
      </c>
      <c r="Z712" s="2065">
        <f>+'17HPM_DATA_INPUT'!F455-'17_AUDIT_TOTALS_CK'!E712</f>
        <v>609</v>
      </c>
      <c r="AA712" s="2065">
        <f>+'17HPM_DATA_INPUT'!G455-'17_AUDIT_TOTALS_CK'!F712</f>
        <v>976</v>
      </c>
      <c r="AB712" s="2065">
        <f>+'17HPM_DATA_INPUT'!H455-'17_AUDIT_TOTALS_CK'!G712</f>
        <v>84934</v>
      </c>
      <c r="AC712" s="2065">
        <f>+'17HPM_DATA_INPUT'!I455-'17_AUDIT_TOTALS_CK'!H712</f>
        <v>101310</v>
      </c>
      <c r="AD712" s="2065">
        <f>+'17HPM_DATA_INPUT'!J455-'17_AUDIT_TOTALS_CK'!I712</f>
        <v>26646</v>
      </c>
      <c r="AE712" s="2065">
        <f>+'17HPM_DATA_INPUT'!K455-'17_AUDIT_TOTALS_CK'!J712</f>
        <v>32412</v>
      </c>
      <c r="AF712" s="2065">
        <f>+'17HPM_DATA_INPUT'!L455-'17_AUDIT_TOTALS_CK'!K712</f>
        <v>9285</v>
      </c>
      <c r="AG712" s="2065">
        <f>+'17HPM_DATA_INPUT'!M455-'17_AUDIT_TOTALS_CK'!L712</f>
        <v>8311</v>
      </c>
      <c r="AH712" s="2065">
        <f>+'17HPM_DATA_INPUT'!N455-'17_AUDIT_TOTALS_CK'!M712</f>
        <v>17360</v>
      </c>
      <c r="AI712" s="2065">
        <f>+'17HPM_DATA_INPUT'!O455-'17_AUDIT_TOTALS_CK'!N712</f>
        <v>24100</v>
      </c>
      <c r="AJ712" s="2065">
        <f>+'17HPM_DATA_INPUT'!P455-'17_AUDIT_TOTALS_CK'!O712</f>
        <v>8112</v>
      </c>
      <c r="AK712" s="2065">
        <f>+'17HPM_DATA_INPUT'!Q455-'17_AUDIT_TOTALS_CK'!P712</f>
        <v>2943</v>
      </c>
      <c r="AL712" s="2065">
        <f>+'17HPM_DATA_INPUT'!R455-'17_AUDIT_TOTALS_CK'!Q712</f>
        <v>5479</v>
      </c>
      <c r="AM712" s="2065">
        <f>+'17HPM_DATA_INPUT'!S455-'17_AUDIT_TOTALS_CK'!R712</f>
        <v>4196</v>
      </c>
      <c r="AN712" s="2065">
        <f>+'17HPM_DATA_INPUT'!T455-'17_AUDIT_TOTALS_CK'!S712</f>
        <v>3769</v>
      </c>
      <c r="AO712" s="2065">
        <f>+'17HPM_DATA_INPUT'!U455-'17_AUDIT_TOTALS_CK'!T712</f>
        <v>16962</v>
      </c>
      <c r="AQ712" s="455" t="str">
        <f>'Departmental PL'!D728</f>
        <v>3200 TOXICOLOGY LAB</v>
      </c>
      <c r="AR712" s="456">
        <f>+C712-'Departmental PL'!F728</f>
        <v>-533</v>
      </c>
      <c r="AS712" s="456">
        <f>+D712-'Departmental PL'!G728</f>
        <v>-707</v>
      </c>
      <c r="AT712" s="456">
        <f>+E712-'Departmental PL'!H728</f>
        <v>-609</v>
      </c>
      <c r="AU712" s="456">
        <f>+F712-'Departmental PL'!I728</f>
        <v>-976</v>
      </c>
      <c r="AV712" s="456">
        <f>+G712-'Departmental PL'!J728</f>
        <v>-84934</v>
      </c>
      <c r="AW712" s="456">
        <f>+H712-'Departmental PL'!K728</f>
        <v>-101310</v>
      </c>
      <c r="AX712" s="456">
        <f>+I712-'Departmental PL'!L728</f>
        <v>-26646</v>
      </c>
      <c r="AY712" s="456">
        <f>+J712-'Departmental PL'!M728</f>
        <v>-32412</v>
      </c>
      <c r="AZ712" s="456">
        <f>+K712-'Departmental PL'!N728</f>
        <v>-9285</v>
      </c>
      <c r="BA712" s="456">
        <f>+L712-'Departmental PL'!O728</f>
        <v>-8311</v>
      </c>
      <c r="BB712" s="456">
        <f>+M712-'Departmental PL'!P728</f>
        <v>-17361</v>
      </c>
      <c r="BC712" s="456">
        <f>+N712-'Departmental PL'!Q728</f>
        <v>-24101</v>
      </c>
      <c r="BD712" s="456">
        <f>+O712-'Departmental PL'!R728</f>
        <v>-8112</v>
      </c>
      <c r="BE712" s="456">
        <f>+P712-'Departmental PL'!S728</f>
        <v>-2943</v>
      </c>
      <c r="BF712" s="456">
        <f>+Q712-'Departmental PL'!T728</f>
        <v>-5479</v>
      </c>
      <c r="BG712" s="456">
        <f>+R712-'Departmental PL'!U728</f>
        <v>-4196</v>
      </c>
      <c r="BH712" s="456">
        <f>+S712-'Departmental PL'!V728</f>
        <v>-3770</v>
      </c>
      <c r="BI712" s="456">
        <f>+T712-'Departmental PL'!W728</f>
        <v>-16962</v>
      </c>
    </row>
    <row r="713" spans="1:61" ht="20.25" hidden="1" customHeight="1" x14ac:dyDescent="0.25">
      <c r="A713" s="2067" t="s">
        <v>1711</v>
      </c>
      <c r="B713" s="2058" t="s">
        <v>2507</v>
      </c>
      <c r="C713" s="2060"/>
      <c r="D713" s="2060"/>
      <c r="E713" s="2060"/>
      <c r="F713" s="2060"/>
      <c r="G713" s="2060"/>
      <c r="H713" s="2060"/>
      <c r="I713" s="2060"/>
      <c r="J713" s="2060"/>
      <c r="K713" s="2060"/>
      <c r="L713" s="2060"/>
      <c r="M713" s="2060"/>
      <c r="N713" s="2060"/>
      <c r="O713" s="2060"/>
      <c r="P713" s="2060"/>
      <c r="Q713" s="2060"/>
      <c r="R713" s="2060"/>
      <c r="S713" s="2060"/>
      <c r="T713" s="2060"/>
      <c r="U713" s="2061" t="str">
        <f t="shared" si="6"/>
        <v>3220 AP-AUTOPSY</v>
      </c>
      <c r="W713" s="455" t="b">
        <f>+'17HPM_DATA_INPUT'!C456='17_AUDIT_TOTALS_CK'!U713</f>
        <v>1</v>
      </c>
      <c r="X713" s="2065">
        <f>+'17HPM_DATA_INPUT'!D456-'17_AUDIT_TOTALS_CK'!C713</f>
        <v>6</v>
      </c>
      <c r="Y713" s="2065">
        <f>+'17HPM_DATA_INPUT'!E456-'17_AUDIT_TOTALS_CK'!D713</f>
        <v>10</v>
      </c>
      <c r="Z713" s="2065">
        <f>+'17HPM_DATA_INPUT'!F456-'17_AUDIT_TOTALS_CK'!E713</f>
        <v>12</v>
      </c>
      <c r="AA713" s="2065">
        <f>+'17HPM_DATA_INPUT'!G456-'17_AUDIT_TOTALS_CK'!F713</f>
        <v>20</v>
      </c>
      <c r="AB713" s="2065">
        <f>+'17HPM_DATA_INPUT'!H456-'17_AUDIT_TOTALS_CK'!G713</f>
        <v>7050</v>
      </c>
      <c r="AC713" s="2065">
        <f>+'17HPM_DATA_INPUT'!I456-'17_AUDIT_TOTALS_CK'!H713</f>
        <v>15750</v>
      </c>
      <c r="AD713" s="2065">
        <f>+'17HPM_DATA_INPUT'!J456-'17_AUDIT_TOTALS_CK'!I713</f>
        <v>2390</v>
      </c>
      <c r="AE713" s="2065">
        <f>+'17HPM_DATA_INPUT'!K456-'17_AUDIT_TOTALS_CK'!J713</f>
        <v>5633</v>
      </c>
      <c r="AF713" s="2065">
        <f>+'17HPM_DATA_INPUT'!L456-'17_AUDIT_TOTALS_CK'!K713</f>
        <v>1884</v>
      </c>
      <c r="AG713" s="2065">
        <f>+'17HPM_DATA_INPUT'!M456-'17_AUDIT_TOTALS_CK'!L713</f>
        <v>1386</v>
      </c>
      <c r="AH713" s="2065">
        <f>+'17HPM_DATA_INPUT'!N456-'17_AUDIT_TOTALS_CK'!M713</f>
        <v>506</v>
      </c>
      <c r="AI713" s="2065">
        <f>+'17HPM_DATA_INPUT'!O456-'17_AUDIT_TOTALS_CK'!N713</f>
        <v>4246</v>
      </c>
      <c r="AJ713" s="2065">
        <f>+'17HPM_DATA_INPUT'!P456-'17_AUDIT_TOTALS_CK'!O713</f>
        <v>19</v>
      </c>
      <c r="AK713" s="2065">
        <f>+'17HPM_DATA_INPUT'!Q456-'17_AUDIT_TOTALS_CK'!P713</f>
        <v>29</v>
      </c>
      <c r="AL713" s="2065">
        <f>+'17HPM_DATA_INPUT'!R456-'17_AUDIT_TOTALS_CK'!Q713</f>
        <v>2117</v>
      </c>
      <c r="AM713" s="2065">
        <f>+'17HPM_DATA_INPUT'!S456-'17_AUDIT_TOTALS_CK'!R713</f>
        <v>1051</v>
      </c>
      <c r="AN713" s="2065">
        <f>+'17HPM_DATA_INPUT'!T456-'17_AUDIT_TOTALS_CK'!S713</f>
        <v>-1630</v>
      </c>
      <c r="AO713" s="2065">
        <f>+'17HPM_DATA_INPUT'!U456-'17_AUDIT_TOTALS_CK'!T713</f>
        <v>3167</v>
      </c>
      <c r="AQ713" s="455" t="str">
        <f>'Departmental PL'!D729</f>
        <v>3220 AP-AUTOPSY</v>
      </c>
      <c r="AR713" s="456">
        <f>+C713-'Departmental PL'!F729</f>
        <v>-6</v>
      </c>
      <c r="AS713" s="456">
        <f>+D713-'Departmental PL'!G729</f>
        <v>-10</v>
      </c>
      <c r="AT713" s="456">
        <f>+E713-'Departmental PL'!H729</f>
        <v>-12</v>
      </c>
      <c r="AU713" s="456">
        <f>+F713-'Departmental PL'!I729</f>
        <v>-20</v>
      </c>
      <c r="AV713" s="456">
        <f>+G713-'Departmental PL'!J729</f>
        <v>-7050</v>
      </c>
      <c r="AW713" s="456">
        <f>+H713-'Departmental PL'!K729</f>
        <v>-15750</v>
      </c>
      <c r="AX713" s="456">
        <f>+I713-'Departmental PL'!L729</f>
        <v>-2390</v>
      </c>
      <c r="AY713" s="456">
        <f>+J713-'Departmental PL'!M729</f>
        <v>-5633</v>
      </c>
      <c r="AZ713" s="456">
        <f>+K713-'Departmental PL'!N729</f>
        <v>-1884</v>
      </c>
      <c r="BA713" s="456">
        <f>+L713-'Departmental PL'!O729</f>
        <v>-1386</v>
      </c>
      <c r="BB713" s="456">
        <f>+M713-'Departmental PL'!P729</f>
        <v>-506</v>
      </c>
      <c r="BC713" s="456">
        <f>+N713-'Departmental PL'!Q729</f>
        <v>-4247</v>
      </c>
      <c r="BD713" s="456">
        <f>+O713-'Departmental PL'!R729</f>
        <v>-19</v>
      </c>
      <c r="BE713" s="456">
        <f>+P713-'Departmental PL'!S729</f>
        <v>-29</v>
      </c>
      <c r="BF713" s="456">
        <f>+Q713-'Departmental PL'!T729</f>
        <v>-2117</v>
      </c>
      <c r="BG713" s="456">
        <f>+R713-'Departmental PL'!U729</f>
        <v>-1051</v>
      </c>
      <c r="BH713" s="456">
        <f>+S713-'Departmental PL'!V729</f>
        <v>1630</v>
      </c>
      <c r="BI713" s="456">
        <f>+T713-'Departmental PL'!W729</f>
        <v>-3167</v>
      </c>
    </row>
    <row r="714" spans="1:61" ht="20.25" hidden="1" customHeight="1" x14ac:dyDescent="0.25">
      <c r="A714" s="2067" t="s">
        <v>1693</v>
      </c>
      <c r="B714" s="2058" t="s">
        <v>2508</v>
      </c>
      <c r="C714" s="2060"/>
      <c r="D714" s="2060"/>
      <c r="E714" s="2060"/>
      <c r="F714" s="2060"/>
      <c r="G714" s="2060"/>
      <c r="H714" s="2060"/>
      <c r="I714" s="2060"/>
      <c r="J714" s="2060"/>
      <c r="K714" s="2060"/>
      <c r="L714" s="2060"/>
      <c r="M714" s="2060"/>
      <c r="N714" s="2060"/>
      <c r="O714" s="2060"/>
      <c r="P714" s="2060"/>
      <c r="Q714" s="2060"/>
      <c r="R714" s="2060"/>
      <c r="S714" s="2060"/>
      <c r="T714" s="2060"/>
      <c r="U714" s="2061" t="str">
        <f t="shared" si="6"/>
        <v>3240 AP-SURGPATH</v>
      </c>
      <c r="W714" s="455" t="b">
        <f>+'17HPM_DATA_INPUT'!C457='17_AUDIT_TOTALS_CK'!U714</f>
        <v>1</v>
      </c>
      <c r="X714" s="2065">
        <f>+'17HPM_DATA_INPUT'!D457-'17_AUDIT_TOTALS_CK'!C714</f>
        <v>414</v>
      </c>
      <c r="Y714" s="2065">
        <f>+'17HPM_DATA_INPUT'!E457-'17_AUDIT_TOTALS_CK'!D714</f>
        <v>432</v>
      </c>
      <c r="Z714" s="2065">
        <f>+'17HPM_DATA_INPUT'!F457-'17_AUDIT_TOTALS_CK'!E714</f>
        <v>1124</v>
      </c>
      <c r="AA714" s="2065">
        <f>+'17HPM_DATA_INPUT'!G457-'17_AUDIT_TOTALS_CK'!F714</f>
        <v>1173</v>
      </c>
      <c r="AB714" s="2065">
        <f>+'17HPM_DATA_INPUT'!H457-'17_AUDIT_TOTALS_CK'!G714</f>
        <v>294324</v>
      </c>
      <c r="AC714" s="2065">
        <f>+'17HPM_DATA_INPUT'!I457-'17_AUDIT_TOTALS_CK'!H714</f>
        <v>261578</v>
      </c>
      <c r="AD714" s="2065">
        <f>+'17HPM_DATA_INPUT'!J457-'17_AUDIT_TOTALS_CK'!I714</f>
        <v>126058</v>
      </c>
      <c r="AE714" s="2065">
        <f>+'17HPM_DATA_INPUT'!K457-'17_AUDIT_TOTALS_CK'!J714</f>
        <v>111636</v>
      </c>
      <c r="AF714" s="2065">
        <f>+'17HPM_DATA_INPUT'!L457-'17_AUDIT_TOTALS_CK'!K714</f>
        <v>29828</v>
      </c>
      <c r="AG714" s="2065">
        <f>+'17HPM_DATA_INPUT'!M457-'17_AUDIT_TOTALS_CK'!L714</f>
        <v>25262</v>
      </c>
      <c r="AH714" s="2065">
        <f>+'17HPM_DATA_INPUT'!N457-'17_AUDIT_TOTALS_CK'!M714</f>
        <v>96230</v>
      </c>
      <c r="AI714" s="2065">
        <f>+'17HPM_DATA_INPUT'!O457-'17_AUDIT_TOTALS_CK'!N714</f>
        <v>86375</v>
      </c>
      <c r="AJ714" s="2065">
        <f>+'17HPM_DATA_INPUT'!P457-'17_AUDIT_TOTALS_CK'!O714</f>
        <v>2615</v>
      </c>
      <c r="AK714" s="2065">
        <f>+'17HPM_DATA_INPUT'!Q457-'17_AUDIT_TOTALS_CK'!P714</f>
        <v>2377</v>
      </c>
      <c r="AL714" s="2065">
        <f>+'17HPM_DATA_INPUT'!R457-'17_AUDIT_TOTALS_CK'!Q714</f>
        <v>12846</v>
      </c>
      <c r="AM714" s="2065">
        <f>+'17HPM_DATA_INPUT'!S457-'17_AUDIT_TOTALS_CK'!R714</f>
        <v>12954</v>
      </c>
      <c r="AN714" s="2065">
        <f>+'17HPM_DATA_INPUT'!T457-'17_AUDIT_TOTALS_CK'!S714</f>
        <v>80770</v>
      </c>
      <c r="AO714" s="2065">
        <f>+'17HPM_DATA_INPUT'!U457-'17_AUDIT_TOTALS_CK'!T714</f>
        <v>71045</v>
      </c>
      <c r="AQ714" s="455" t="str">
        <f>'Departmental PL'!D730</f>
        <v>3240 AP-SURGPATH</v>
      </c>
      <c r="AR714" s="456">
        <f>+C714-'Departmental PL'!F730</f>
        <v>-414</v>
      </c>
      <c r="AS714" s="456">
        <f>+D714-'Departmental PL'!G730</f>
        <v>-432</v>
      </c>
      <c r="AT714" s="456">
        <f>+E714-'Departmental PL'!H730</f>
        <v>-1124</v>
      </c>
      <c r="AU714" s="456">
        <f>+F714-'Departmental PL'!I730</f>
        <v>-1173</v>
      </c>
      <c r="AV714" s="456">
        <f>+G714-'Departmental PL'!J730</f>
        <v>-294324</v>
      </c>
      <c r="AW714" s="456">
        <f>+H714-'Departmental PL'!K730</f>
        <v>-261578</v>
      </c>
      <c r="AX714" s="456">
        <f>+I714-'Departmental PL'!L730</f>
        <v>-126058</v>
      </c>
      <c r="AY714" s="456">
        <f>+J714-'Departmental PL'!M730</f>
        <v>-111636</v>
      </c>
      <c r="AZ714" s="456">
        <f>+K714-'Departmental PL'!N730</f>
        <v>-29828</v>
      </c>
      <c r="BA714" s="456">
        <f>+L714-'Departmental PL'!O730</f>
        <v>-25262</v>
      </c>
      <c r="BB714" s="456">
        <f>+M714-'Departmental PL'!P730</f>
        <v>-96230</v>
      </c>
      <c r="BC714" s="456">
        <f>+N714-'Departmental PL'!Q730</f>
        <v>-86374</v>
      </c>
      <c r="BD714" s="456">
        <f>+O714-'Departmental PL'!R730</f>
        <v>-2615</v>
      </c>
      <c r="BE714" s="456">
        <f>+P714-'Departmental PL'!S730</f>
        <v>-2377</v>
      </c>
      <c r="BF714" s="456">
        <f>+Q714-'Departmental PL'!T730</f>
        <v>-12846</v>
      </c>
      <c r="BG714" s="456">
        <f>+R714-'Departmental PL'!U730</f>
        <v>-12954</v>
      </c>
      <c r="BH714" s="456">
        <f>+S714-'Departmental PL'!V730</f>
        <v>-80769</v>
      </c>
      <c r="BI714" s="456">
        <f>+T714-'Departmental PL'!W730</f>
        <v>-71043</v>
      </c>
    </row>
    <row r="715" spans="1:61" ht="20.25" hidden="1" customHeight="1" x14ac:dyDescent="0.25">
      <c r="A715" s="2067" t="s">
        <v>1694</v>
      </c>
      <c r="B715" s="2058" t="s">
        <v>2509</v>
      </c>
      <c r="C715" s="2060"/>
      <c r="D715" s="2060"/>
      <c r="E715" s="2060"/>
      <c r="F715" s="2060"/>
      <c r="G715" s="2060"/>
      <c r="H715" s="2060"/>
      <c r="I715" s="2060"/>
      <c r="J715" s="2060"/>
      <c r="K715" s="2060"/>
      <c r="L715" s="2060"/>
      <c r="M715" s="2060"/>
      <c r="N715" s="2060"/>
      <c r="O715" s="2060"/>
      <c r="P715" s="2060"/>
      <c r="Q715" s="2060"/>
      <c r="R715" s="2060"/>
      <c r="S715" s="2060"/>
      <c r="T715" s="2060"/>
      <c r="U715" s="2061" t="str">
        <f t="shared" si="6"/>
        <v>3260 AP-CYTOPATH</v>
      </c>
      <c r="W715" s="455" t="b">
        <f>+'17HPM_DATA_INPUT'!C458='17_AUDIT_TOTALS_CK'!U715</f>
        <v>1</v>
      </c>
      <c r="X715" s="2065">
        <f>+'17HPM_DATA_INPUT'!D458-'17_AUDIT_TOTALS_CK'!C715</f>
        <v>18</v>
      </c>
      <c r="Y715" s="2065">
        <f>+'17HPM_DATA_INPUT'!E458-'17_AUDIT_TOTALS_CK'!D715</f>
        <v>36</v>
      </c>
      <c r="Z715" s="2065">
        <f>+'17HPM_DATA_INPUT'!F458-'17_AUDIT_TOTALS_CK'!E715</f>
        <v>68</v>
      </c>
      <c r="AA715" s="2065">
        <f>+'17HPM_DATA_INPUT'!G458-'17_AUDIT_TOTALS_CK'!F715</f>
        <v>143</v>
      </c>
      <c r="AB715" s="2065">
        <f>+'17HPM_DATA_INPUT'!H458-'17_AUDIT_TOTALS_CK'!G715</f>
        <v>9871</v>
      </c>
      <c r="AC715" s="2065">
        <f>+'17HPM_DATA_INPUT'!I458-'17_AUDIT_TOTALS_CK'!H715</f>
        <v>17931</v>
      </c>
      <c r="AD715" s="2065">
        <f>+'17HPM_DATA_INPUT'!J458-'17_AUDIT_TOTALS_CK'!I715</f>
        <v>4236</v>
      </c>
      <c r="AE715" s="2065">
        <f>+'17HPM_DATA_INPUT'!K458-'17_AUDIT_TOTALS_CK'!J715</f>
        <v>6226</v>
      </c>
      <c r="AF715" s="2065">
        <f>+'17HPM_DATA_INPUT'!L458-'17_AUDIT_TOTALS_CK'!K715</f>
        <v>1426</v>
      </c>
      <c r="AG715" s="2065">
        <f>+'17HPM_DATA_INPUT'!M458-'17_AUDIT_TOTALS_CK'!L715</f>
        <v>2900</v>
      </c>
      <c r="AH715" s="2065">
        <f>+'17HPM_DATA_INPUT'!N458-'17_AUDIT_TOTALS_CK'!M715</f>
        <v>2810</v>
      </c>
      <c r="AI715" s="2065">
        <f>+'17HPM_DATA_INPUT'!O458-'17_AUDIT_TOTALS_CK'!N715</f>
        <v>3327</v>
      </c>
      <c r="AJ715" s="2065">
        <f>+'17HPM_DATA_INPUT'!P458-'17_AUDIT_TOTALS_CK'!O715</f>
        <v>154</v>
      </c>
      <c r="AK715" s="2065">
        <f>+'17HPM_DATA_INPUT'!Q458-'17_AUDIT_TOTALS_CK'!P715</f>
        <v>328</v>
      </c>
      <c r="AL715" s="2065">
        <f>+'17HPM_DATA_INPUT'!R458-'17_AUDIT_TOTALS_CK'!Q715</f>
        <v>483</v>
      </c>
      <c r="AM715" s="2065">
        <f>+'17HPM_DATA_INPUT'!S458-'17_AUDIT_TOTALS_CK'!R715</f>
        <v>949</v>
      </c>
      <c r="AN715" s="2065">
        <f>+'17HPM_DATA_INPUT'!T458-'17_AUDIT_TOTALS_CK'!S715</f>
        <v>2173</v>
      </c>
      <c r="AO715" s="2065">
        <f>+'17HPM_DATA_INPUT'!U458-'17_AUDIT_TOTALS_CK'!T715</f>
        <v>2050</v>
      </c>
      <c r="AQ715" s="455" t="str">
        <f>'Departmental PL'!D731</f>
        <v>3260 AP-CYTOPATH</v>
      </c>
      <c r="AR715" s="456">
        <f>+C715-'Departmental PL'!F731</f>
        <v>-18</v>
      </c>
      <c r="AS715" s="456">
        <f>+D715-'Departmental PL'!G731</f>
        <v>-36</v>
      </c>
      <c r="AT715" s="456">
        <f>+E715-'Departmental PL'!H731</f>
        <v>-68</v>
      </c>
      <c r="AU715" s="456">
        <f>+F715-'Departmental PL'!I731</f>
        <v>-143</v>
      </c>
      <c r="AV715" s="456">
        <f>+G715-'Departmental PL'!J731</f>
        <v>-9871</v>
      </c>
      <c r="AW715" s="456">
        <f>+H715-'Departmental PL'!K731</f>
        <v>-17931</v>
      </c>
      <c r="AX715" s="456">
        <f>+I715-'Departmental PL'!L731</f>
        <v>-4236</v>
      </c>
      <c r="AY715" s="456">
        <f>+J715-'Departmental PL'!M731</f>
        <v>-6226</v>
      </c>
      <c r="AZ715" s="456">
        <f>+K715-'Departmental PL'!N731</f>
        <v>-1426</v>
      </c>
      <c r="BA715" s="456">
        <f>+L715-'Departmental PL'!O731</f>
        <v>-2900</v>
      </c>
      <c r="BB715" s="456">
        <f>+M715-'Departmental PL'!P731</f>
        <v>-2810</v>
      </c>
      <c r="BC715" s="456">
        <f>+N715-'Departmental PL'!Q731</f>
        <v>-3326</v>
      </c>
      <c r="BD715" s="456">
        <f>+O715-'Departmental PL'!R731</f>
        <v>-154</v>
      </c>
      <c r="BE715" s="456">
        <f>+P715-'Departmental PL'!S731</f>
        <v>-328</v>
      </c>
      <c r="BF715" s="456">
        <f>+Q715-'Departmental PL'!T731</f>
        <v>-483</v>
      </c>
      <c r="BG715" s="456">
        <f>+R715-'Departmental PL'!U731</f>
        <v>-949</v>
      </c>
      <c r="BH715" s="456">
        <f>+S715-'Departmental PL'!V731</f>
        <v>-2173</v>
      </c>
      <c r="BI715" s="456">
        <f>+T715-'Departmental PL'!W731</f>
        <v>-2049</v>
      </c>
    </row>
    <row r="716" spans="1:61" ht="20.25" hidden="1" customHeight="1" x14ac:dyDescent="0.25">
      <c r="A716" s="2067" t="s">
        <v>1695</v>
      </c>
      <c r="B716" s="2058" t="s">
        <v>2510</v>
      </c>
      <c r="C716" s="2060"/>
      <c r="D716" s="2060"/>
      <c r="E716" s="2060"/>
      <c r="F716" s="2060"/>
      <c r="G716" s="2060"/>
      <c r="H716" s="2060"/>
      <c r="I716" s="2060"/>
      <c r="J716" s="2060"/>
      <c r="K716" s="2060"/>
      <c r="L716" s="2060"/>
      <c r="M716" s="2060"/>
      <c r="N716" s="2060"/>
      <c r="O716" s="2060"/>
      <c r="P716" s="2060"/>
      <c r="Q716" s="2060"/>
      <c r="R716" s="2060"/>
      <c r="S716" s="2060"/>
      <c r="T716" s="2060"/>
      <c r="U716" s="2061" t="str">
        <f t="shared" si="6"/>
        <v>3280 AP-IMMUNOPATH</v>
      </c>
      <c r="W716" s="455" t="b">
        <f>+'17HPM_DATA_INPUT'!C459='17_AUDIT_TOTALS_CK'!U716</f>
        <v>1</v>
      </c>
      <c r="X716" s="2065">
        <f>+'17HPM_DATA_INPUT'!D459-'17_AUDIT_TOTALS_CK'!C716</f>
        <v>50</v>
      </c>
      <c r="Y716" s="2065">
        <f>+'17HPM_DATA_INPUT'!E459-'17_AUDIT_TOTALS_CK'!D716</f>
        <v>52</v>
      </c>
      <c r="Z716" s="2065">
        <f>+'17HPM_DATA_INPUT'!F459-'17_AUDIT_TOTALS_CK'!E716</f>
        <v>370</v>
      </c>
      <c r="AA716" s="2065">
        <f>+'17HPM_DATA_INPUT'!G459-'17_AUDIT_TOTALS_CK'!F716</f>
        <v>536</v>
      </c>
      <c r="AB716" s="2065">
        <f>+'17HPM_DATA_INPUT'!H459-'17_AUDIT_TOTALS_CK'!G716</f>
        <v>61842</v>
      </c>
      <c r="AC716" s="2065">
        <f>+'17HPM_DATA_INPUT'!I459-'17_AUDIT_TOTALS_CK'!H716</f>
        <v>63770</v>
      </c>
      <c r="AD716" s="2065">
        <f>+'17HPM_DATA_INPUT'!J459-'17_AUDIT_TOTALS_CK'!I716</f>
        <v>23293</v>
      </c>
      <c r="AE716" s="2065">
        <f>+'17HPM_DATA_INPUT'!K459-'17_AUDIT_TOTALS_CK'!J716</f>
        <v>19073</v>
      </c>
      <c r="AF716" s="2065">
        <f>+'17HPM_DATA_INPUT'!L459-'17_AUDIT_TOTALS_CK'!K716</f>
        <v>4389</v>
      </c>
      <c r="AG716" s="2065">
        <f>+'17HPM_DATA_INPUT'!M459-'17_AUDIT_TOTALS_CK'!L716</f>
        <v>7623</v>
      </c>
      <c r="AH716" s="2065">
        <f>+'17HPM_DATA_INPUT'!N459-'17_AUDIT_TOTALS_CK'!M716</f>
        <v>18904</v>
      </c>
      <c r="AI716" s="2065">
        <f>+'17HPM_DATA_INPUT'!O459-'17_AUDIT_TOTALS_CK'!N716</f>
        <v>11451</v>
      </c>
      <c r="AJ716" s="2065">
        <f>+'17HPM_DATA_INPUT'!P459-'17_AUDIT_TOTALS_CK'!O716</f>
        <v>415</v>
      </c>
      <c r="AK716" s="2065">
        <f>+'17HPM_DATA_INPUT'!Q459-'17_AUDIT_TOTALS_CK'!P716</f>
        <v>628</v>
      </c>
      <c r="AL716" s="2065">
        <f>+'17HPM_DATA_INPUT'!R459-'17_AUDIT_TOTALS_CK'!Q716</f>
        <v>1172</v>
      </c>
      <c r="AM716" s="2065">
        <f>+'17HPM_DATA_INPUT'!S459-'17_AUDIT_TOTALS_CK'!R716</f>
        <v>1684</v>
      </c>
      <c r="AN716" s="2065">
        <f>+'17HPM_DATA_INPUT'!T459-'17_AUDIT_TOTALS_CK'!S716</f>
        <v>17317</v>
      </c>
      <c r="AO716" s="2065">
        <f>+'17HPM_DATA_INPUT'!U459-'17_AUDIT_TOTALS_CK'!T716</f>
        <v>9139</v>
      </c>
      <c r="AQ716" s="455" t="str">
        <f>'Departmental PL'!D732</f>
        <v>3280 AP-IMMUNOPATH</v>
      </c>
      <c r="AR716" s="456">
        <f>+C716-'Departmental PL'!F732</f>
        <v>-50</v>
      </c>
      <c r="AS716" s="456">
        <f>+D716-'Departmental PL'!G732</f>
        <v>-52</v>
      </c>
      <c r="AT716" s="456">
        <f>+E716-'Departmental PL'!H732</f>
        <v>-370</v>
      </c>
      <c r="AU716" s="456">
        <f>+F716-'Departmental PL'!I732</f>
        <v>-536</v>
      </c>
      <c r="AV716" s="456">
        <f>+G716-'Departmental PL'!J732</f>
        <v>-61842</v>
      </c>
      <c r="AW716" s="456">
        <f>+H716-'Departmental PL'!K732</f>
        <v>-63770</v>
      </c>
      <c r="AX716" s="456">
        <f>+I716-'Departmental PL'!L732</f>
        <v>-23293</v>
      </c>
      <c r="AY716" s="456">
        <f>+J716-'Departmental PL'!M732</f>
        <v>-19073</v>
      </c>
      <c r="AZ716" s="456">
        <f>+K716-'Departmental PL'!N732</f>
        <v>-4389</v>
      </c>
      <c r="BA716" s="456">
        <f>+L716-'Departmental PL'!O732</f>
        <v>-7623</v>
      </c>
      <c r="BB716" s="456">
        <f>+M716-'Departmental PL'!P732</f>
        <v>-18904</v>
      </c>
      <c r="BC716" s="456">
        <f>+N716-'Departmental PL'!Q732</f>
        <v>-11450</v>
      </c>
      <c r="BD716" s="456">
        <f>+O716-'Departmental PL'!R732</f>
        <v>-415</v>
      </c>
      <c r="BE716" s="456">
        <f>+P716-'Departmental PL'!S732</f>
        <v>-628</v>
      </c>
      <c r="BF716" s="456">
        <f>+Q716-'Departmental PL'!T732</f>
        <v>-1172</v>
      </c>
      <c r="BG716" s="456">
        <f>+R716-'Departmental PL'!U732</f>
        <v>-1684</v>
      </c>
      <c r="BH716" s="456">
        <f>+S716-'Departmental PL'!V732</f>
        <v>-17317</v>
      </c>
      <c r="BI716" s="456">
        <f>+T716-'Departmental PL'!W732</f>
        <v>-9138</v>
      </c>
    </row>
    <row r="717" spans="1:61" ht="20.25" hidden="1" customHeight="1" x14ac:dyDescent="0.25">
      <c r="A717" s="2067" t="s">
        <v>1696</v>
      </c>
      <c r="B717" s="2074" t="s">
        <v>2511</v>
      </c>
      <c r="C717" s="2075"/>
      <c r="D717" s="2075"/>
      <c r="E717" s="2075"/>
      <c r="F717" s="2075"/>
      <c r="G717" s="2075"/>
      <c r="H717" s="2075"/>
      <c r="I717" s="2075"/>
      <c r="J717" s="2075"/>
      <c r="K717" s="2075"/>
      <c r="L717" s="2075"/>
      <c r="M717" s="2075"/>
      <c r="N717" s="2075"/>
      <c r="O717" s="2075"/>
      <c r="P717" s="2075"/>
      <c r="Q717" s="2075"/>
      <c r="R717" s="2075"/>
      <c r="S717" s="2075"/>
      <c r="T717" s="2075"/>
      <c r="U717" s="2061" t="str">
        <f t="shared" si="6"/>
        <v>3300 AP-NEUROPATH</v>
      </c>
      <c r="W717" s="455" t="b">
        <f>+'17HPM_DATA_INPUT'!C460='17_AUDIT_TOTALS_CK'!U717</f>
        <v>1</v>
      </c>
      <c r="X717" s="2065">
        <f>+'17HPM_DATA_INPUT'!D460-'17_AUDIT_TOTALS_CK'!C717</f>
        <v>1</v>
      </c>
      <c r="Y717" s="2065">
        <f>+'17HPM_DATA_INPUT'!E460-'17_AUDIT_TOTALS_CK'!D717</f>
        <v>0</v>
      </c>
      <c r="Z717" s="2065">
        <f>+'17HPM_DATA_INPUT'!F460-'17_AUDIT_TOTALS_CK'!E717</f>
        <v>12</v>
      </c>
      <c r="AA717" s="2065">
        <f>+'17HPM_DATA_INPUT'!G460-'17_AUDIT_TOTALS_CK'!F717</f>
        <v>0</v>
      </c>
      <c r="AB717" s="2065">
        <f>+'17HPM_DATA_INPUT'!H460-'17_AUDIT_TOTALS_CK'!G717</f>
        <v>3120</v>
      </c>
      <c r="AC717" s="2065">
        <f>+'17HPM_DATA_INPUT'!I460-'17_AUDIT_TOTALS_CK'!H717</f>
        <v>0</v>
      </c>
      <c r="AD717" s="2065">
        <f>+'17HPM_DATA_INPUT'!J460-'17_AUDIT_TOTALS_CK'!I717</f>
        <v>1837</v>
      </c>
      <c r="AE717" s="2065">
        <f>+'17HPM_DATA_INPUT'!K460-'17_AUDIT_TOTALS_CK'!J717</f>
        <v>0</v>
      </c>
      <c r="AF717" s="2065">
        <f>+'17HPM_DATA_INPUT'!L460-'17_AUDIT_TOTALS_CK'!K717</f>
        <v>340</v>
      </c>
      <c r="AG717" s="2065">
        <f>+'17HPM_DATA_INPUT'!M460-'17_AUDIT_TOTALS_CK'!L717</f>
        <v>0</v>
      </c>
      <c r="AH717" s="2065">
        <f>+'17HPM_DATA_INPUT'!N460-'17_AUDIT_TOTALS_CK'!M717</f>
        <v>1497</v>
      </c>
      <c r="AI717" s="2065">
        <f>+'17HPM_DATA_INPUT'!O460-'17_AUDIT_TOTALS_CK'!N717</f>
        <v>0</v>
      </c>
      <c r="AJ717" s="2065">
        <f>+'17HPM_DATA_INPUT'!P460-'17_AUDIT_TOTALS_CK'!O717</f>
        <v>16</v>
      </c>
      <c r="AK717" s="2065">
        <f>+'17HPM_DATA_INPUT'!Q460-'17_AUDIT_TOTALS_CK'!P717</f>
        <v>0</v>
      </c>
      <c r="AL717" s="2065">
        <f>+'17HPM_DATA_INPUT'!R460-'17_AUDIT_TOTALS_CK'!Q717</f>
        <v>149</v>
      </c>
      <c r="AM717" s="2065">
        <f>+'17HPM_DATA_INPUT'!S460-'17_AUDIT_TOTALS_CK'!R717</f>
        <v>0</v>
      </c>
      <c r="AN717" s="2065">
        <f>+'17HPM_DATA_INPUT'!T460-'17_AUDIT_TOTALS_CK'!S717</f>
        <v>1332</v>
      </c>
      <c r="AO717" s="2065">
        <f>+'17HPM_DATA_INPUT'!U460-'17_AUDIT_TOTALS_CK'!T717</f>
        <v>0</v>
      </c>
      <c r="AQ717" s="455" t="str">
        <f>'Departmental PL'!D733</f>
        <v>3300 AP-NEUROPATH</v>
      </c>
      <c r="AR717" s="456">
        <f>+C717-'Departmental PL'!F733</f>
        <v>-1</v>
      </c>
      <c r="AS717" s="456">
        <f>+D717-'Departmental PL'!G733</f>
        <v>0</v>
      </c>
      <c r="AT717" s="456">
        <f>+E717-'Departmental PL'!H733</f>
        <v>-12</v>
      </c>
      <c r="AU717" s="456">
        <f>+F717-'Departmental PL'!I733</f>
        <v>0</v>
      </c>
      <c r="AV717" s="456">
        <f>+G717-'Departmental PL'!J733</f>
        <v>-3120</v>
      </c>
      <c r="AW717" s="456">
        <f>+H717-'Departmental PL'!K733</f>
        <v>0</v>
      </c>
      <c r="AX717" s="456">
        <f>+I717-'Departmental PL'!L733</f>
        <v>-1837</v>
      </c>
      <c r="AY717" s="456">
        <f>+J717-'Departmental PL'!M733</f>
        <v>0</v>
      </c>
      <c r="AZ717" s="456">
        <f>+K717-'Departmental PL'!N733</f>
        <v>-340</v>
      </c>
      <c r="BA717" s="456">
        <f>+L717-'Departmental PL'!O733</f>
        <v>0</v>
      </c>
      <c r="BB717" s="456">
        <f>+M717-'Departmental PL'!P733</f>
        <v>-1497</v>
      </c>
      <c r="BC717" s="456">
        <f>+N717-'Departmental PL'!Q733</f>
        <v>0</v>
      </c>
      <c r="BD717" s="456">
        <f>+O717-'Departmental PL'!R733</f>
        <v>-16</v>
      </c>
      <c r="BE717" s="456">
        <f>+P717-'Departmental PL'!S733</f>
        <v>0</v>
      </c>
      <c r="BF717" s="456">
        <f>+Q717-'Departmental PL'!T733</f>
        <v>-149</v>
      </c>
      <c r="BG717" s="456">
        <f>+R717-'Departmental PL'!U733</f>
        <v>0</v>
      </c>
      <c r="BH717" s="456">
        <f>+S717-'Departmental PL'!V733</f>
        <v>-1332</v>
      </c>
      <c r="BI717" s="456">
        <f>+T717-'Departmental PL'!W733</f>
        <v>0</v>
      </c>
    </row>
    <row r="718" spans="1:61" ht="20.25" hidden="1" customHeight="1" x14ac:dyDescent="0.25">
      <c r="A718" s="2067" t="s">
        <v>1697</v>
      </c>
      <c r="B718" s="2058" t="s">
        <v>2512</v>
      </c>
      <c r="C718" s="2060"/>
      <c r="D718" s="2060"/>
      <c r="E718" s="2060"/>
      <c r="F718" s="2060"/>
      <c r="G718" s="2060"/>
      <c r="H718" s="2060"/>
      <c r="I718" s="2060"/>
      <c r="J718" s="2060"/>
      <c r="K718" s="2060"/>
      <c r="L718" s="2060"/>
      <c r="M718" s="2060"/>
      <c r="N718" s="2060"/>
      <c r="O718" s="2060"/>
      <c r="P718" s="2060"/>
      <c r="Q718" s="2060"/>
      <c r="R718" s="2060"/>
      <c r="S718" s="2060"/>
      <c r="T718" s="2060"/>
      <c r="U718" s="2061" t="str">
        <f t="shared" ref="U718:U818" si="7">TRIM(B718)</f>
        <v>3320 BIO GENETICS LAB</v>
      </c>
      <c r="W718" s="455" t="b">
        <f>+'17HPM_DATA_INPUT'!C461='17_AUDIT_TOTALS_CK'!U718</f>
        <v>1</v>
      </c>
      <c r="X718" s="2065">
        <f>+'17HPM_DATA_INPUT'!D461-'17_AUDIT_TOTALS_CK'!C718</f>
        <v>4</v>
      </c>
      <c r="Y718" s="2065">
        <f>+'17HPM_DATA_INPUT'!E461-'17_AUDIT_TOTALS_CK'!D718</f>
        <v>3</v>
      </c>
      <c r="Z718" s="2065">
        <f>+'17HPM_DATA_INPUT'!F461-'17_AUDIT_TOTALS_CK'!E718</f>
        <v>4</v>
      </c>
      <c r="AA718" s="2065">
        <f>+'17HPM_DATA_INPUT'!G461-'17_AUDIT_TOTALS_CK'!F718</f>
        <v>4</v>
      </c>
      <c r="AB718" s="2065">
        <f>+'17HPM_DATA_INPUT'!H461-'17_AUDIT_TOTALS_CK'!G718</f>
        <v>288</v>
      </c>
      <c r="AC718" s="2065">
        <f>+'17HPM_DATA_INPUT'!I461-'17_AUDIT_TOTALS_CK'!H718</f>
        <v>1007</v>
      </c>
      <c r="AD718" s="2065">
        <f>+'17HPM_DATA_INPUT'!J461-'17_AUDIT_TOTALS_CK'!I718</f>
        <v>114</v>
      </c>
      <c r="AE718" s="2065">
        <f>+'17HPM_DATA_INPUT'!K461-'17_AUDIT_TOTALS_CK'!J718</f>
        <v>295</v>
      </c>
      <c r="AF718" s="2065">
        <f>+'17HPM_DATA_INPUT'!L461-'17_AUDIT_TOTALS_CK'!K718</f>
        <v>136</v>
      </c>
      <c r="AG718" s="2065">
        <f>+'17HPM_DATA_INPUT'!M461-'17_AUDIT_TOTALS_CK'!L718</f>
        <v>123</v>
      </c>
      <c r="AH718" s="2065">
        <f>+'17HPM_DATA_INPUT'!N461-'17_AUDIT_TOTALS_CK'!M718</f>
        <v>-22</v>
      </c>
      <c r="AI718" s="2065">
        <f>+'17HPM_DATA_INPUT'!O461-'17_AUDIT_TOTALS_CK'!N718</f>
        <v>172</v>
      </c>
      <c r="AJ718" s="2065">
        <f>+'17HPM_DATA_INPUT'!P461-'17_AUDIT_TOTALS_CK'!O718</f>
        <v>14</v>
      </c>
      <c r="AK718" s="2065">
        <f>+'17HPM_DATA_INPUT'!Q461-'17_AUDIT_TOTALS_CK'!P718</f>
        <v>12</v>
      </c>
      <c r="AL718" s="2065">
        <f>+'17HPM_DATA_INPUT'!R461-'17_AUDIT_TOTALS_CK'!Q718</f>
        <v>47</v>
      </c>
      <c r="AM718" s="2065">
        <f>+'17HPM_DATA_INPUT'!S461-'17_AUDIT_TOTALS_CK'!R718</f>
        <v>39</v>
      </c>
      <c r="AN718" s="2065">
        <f>+'17HPM_DATA_INPUT'!T461-'17_AUDIT_TOTALS_CK'!S718</f>
        <v>-83</v>
      </c>
      <c r="AO718" s="2065">
        <f>+'17HPM_DATA_INPUT'!U461-'17_AUDIT_TOTALS_CK'!T718</f>
        <v>122</v>
      </c>
      <c r="AQ718" s="455" t="str">
        <f>'Departmental PL'!D734</f>
        <v>3320 BIO GENETICS LAB</v>
      </c>
      <c r="AR718" s="456">
        <f>+C718-'Departmental PL'!F734</f>
        <v>-4</v>
      </c>
      <c r="AS718" s="456">
        <f>+D718-'Departmental PL'!G734</f>
        <v>-3</v>
      </c>
      <c r="AT718" s="456">
        <f>+E718-'Departmental PL'!H734</f>
        <v>-4</v>
      </c>
      <c r="AU718" s="456">
        <f>+F718-'Departmental PL'!I734</f>
        <v>-4</v>
      </c>
      <c r="AV718" s="456">
        <f>+G718-'Departmental PL'!J734</f>
        <v>-288</v>
      </c>
      <c r="AW718" s="456">
        <f>+H718-'Departmental PL'!K734</f>
        <v>-1007</v>
      </c>
      <c r="AX718" s="456">
        <f>+I718-'Departmental PL'!L734</f>
        <v>-114</v>
      </c>
      <c r="AY718" s="456">
        <f>+J718-'Departmental PL'!M734</f>
        <v>-295</v>
      </c>
      <c r="AZ718" s="456">
        <f>+K718-'Departmental PL'!N734</f>
        <v>-136</v>
      </c>
      <c r="BA718" s="456">
        <f>+L718-'Departmental PL'!O734</f>
        <v>-123</v>
      </c>
      <c r="BB718" s="456">
        <f>+M718-'Departmental PL'!P734</f>
        <v>22</v>
      </c>
      <c r="BC718" s="456">
        <f>+N718-'Departmental PL'!Q734</f>
        <v>-172</v>
      </c>
      <c r="BD718" s="456">
        <f>+O718-'Departmental PL'!R734</f>
        <v>-14</v>
      </c>
      <c r="BE718" s="456">
        <f>+P718-'Departmental PL'!S734</f>
        <v>-12</v>
      </c>
      <c r="BF718" s="456">
        <f>+Q718-'Departmental PL'!T734</f>
        <v>-47</v>
      </c>
      <c r="BG718" s="456">
        <f>+R718-'Departmental PL'!U734</f>
        <v>-39</v>
      </c>
      <c r="BH718" s="456">
        <f>+S718-'Departmental PL'!V734</f>
        <v>83</v>
      </c>
      <c r="BI718" s="456">
        <f>+T718-'Departmental PL'!W734</f>
        <v>-121</v>
      </c>
    </row>
    <row r="719" spans="1:61" ht="20.25" hidden="1" customHeight="1" x14ac:dyDescent="0.25">
      <c r="A719" s="2067" t="s">
        <v>1698</v>
      </c>
      <c r="B719" s="2058" t="s">
        <v>2513</v>
      </c>
      <c r="C719" s="2060"/>
      <c r="D719" s="2060"/>
      <c r="E719" s="2060"/>
      <c r="F719" s="2060"/>
      <c r="G719" s="2060"/>
      <c r="H719" s="2060"/>
      <c r="I719" s="2060"/>
      <c r="J719" s="2060"/>
      <c r="K719" s="2060"/>
      <c r="L719" s="2060"/>
      <c r="M719" s="2060"/>
      <c r="N719" s="2060"/>
      <c r="O719" s="2060"/>
      <c r="P719" s="2060"/>
      <c r="Q719" s="2060"/>
      <c r="R719" s="2060"/>
      <c r="S719" s="2060"/>
      <c r="T719" s="2060"/>
      <c r="U719" s="2061" t="str">
        <f t="shared" si="7"/>
        <v>3330 CYTOGENETICS LAB</v>
      </c>
      <c r="W719" s="455" t="b">
        <f>+'17HPM_DATA_INPUT'!C462='17_AUDIT_TOTALS_CK'!U719</f>
        <v>1</v>
      </c>
      <c r="X719" s="2065">
        <f>+'17HPM_DATA_INPUT'!D462-'17_AUDIT_TOTALS_CK'!C719</f>
        <v>16</v>
      </c>
      <c r="Y719" s="2065">
        <f>+'17HPM_DATA_INPUT'!E462-'17_AUDIT_TOTALS_CK'!D719</f>
        <v>7</v>
      </c>
      <c r="Z719" s="2065">
        <f>+'17HPM_DATA_INPUT'!F462-'17_AUDIT_TOTALS_CK'!E719</f>
        <v>97</v>
      </c>
      <c r="AA719" s="2065">
        <f>+'17HPM_DATA_INPUT'!G462-'17_AUDIT_TOTALS_CK'!F719</f>
        <v>56</v>
      </c>
      <c r="AB719" s="2065">
        <f>+'17HPM_DATA_INPUT'!H462-'17_AUDIT_TOTALS_CK'!G719</f>
        <v>28439</v>
      </c>
      <c r="AC719" s="2065">
        <f>+'17HPM_DATA_INPUT'!I462-'17_AUDIT_TOTALS_CK'!H719</f>
        <v>18092</v>
      </c>
      <c r="AD719" s="2065">
        <f>+'17HPM_DATA_INPUT'!J462-'17_AUDIT_TOTALS_CK'!I719</f>
        <v>12713</v>
      </c>
      <c r="AE719" s="2065">
        <f>+'17HPM_DATA_INPUT'!K462-'17_AUDIT_TOTALS_CK'!J719</f>
        <v>5631</v>
      </c>
      <c r="AF719" s="2065">
        <f>+'17HPM_DATA_INPUT'!L462-'17_AUDIT_TOTALS_CK'!K719</f>
        <v>15624</v>
      </c>
      <c r="AG719" s="2065">
        <f>+'17HPM_DATA_INPUT'!M462-'17_AUDIT_TOTALS_CK'!L719</f>
        <v>8776</v>
      </c>
      <c r="AH719" s="2065">
        <f>+'17HPM_DATA_INPUT'!N462-'17_AUDIT_TOTALS_CK'!M719</f>
        <v>-2912</v>
      </c>
      <c r="AI719" s="2065">
        <f>+'17HPM_DATA_INPUT'!O462-'17_AUDIT_TOTALS_CK'!N719</f>
        <v>-3145</v>
      </c>
      <c r="AJ719" s="2065">
        <f>+'17HPM_DATA_INPUT'!P462-'17_AUDIT_TOTALS_CK'!O719</f>
        <v>6806</v>
      </c>
      <c r="AK719" s="2065">
        <f>+'17HPM_DATA_INPUT'!Q462-'17_AUDIT_TOTALS_CK'!P719</f>
        <v>182</v>
      </c>
      <c r="AL719" s="2065">
        <f>+'17HPM_DATA_INPUT'!R462-'17_AUDIT_TOTALS_CK'!Q719</f>
        <v>4696</v>
      </c>
      <c r="AM719" s="2065">
        <f>+'17HPM_DATA_INPUT'!S462-'17_AUDIT_TOTALS_CK'!R719</f>
        <v>1953</v>
      </c>
      <c r="AN719" s="2065">
        <f>+'17HPM_DATA_INPUT'!T462-'17_AUDIT_TOTALS_CK'!S719</f>
        <v>-14414</v>
      </c>
      <c r="AO719" s="2065">
        <f>+'17HPM_DATA_INPUT'!U462-'17_AUDIT_TOTALS_CK'!T719</f>
        <v>-5280</v>
      </c>
      <c r="AQ719" s="455" t="str">
        <f>'Departmental PL'!D735</f>
        <v>3330 CYTOGENETICS LAB</v>
      </c>
      <c r="AR719" s="456">
        <f>+C719-'Departmental PL'!F735</f>
        <v>-16</v>
      </c>
      <c r="AS719" s="456">
        <f>+D719-'Departmental PL'!G735</f>
        <v>-7</v>
      </c>
      <c r="AT719" s="456">
        <f>+E719-'Departmental PL'!H735</f>
        <v>-97</v>
      </c>
      <c r="AU719" s="456">
        <f>+F719-'Departmental PL'!I735</f>
        <v>-56</v>
      </c>
      <c r="AV719" s="456">
        <f>+G719-'Departmental PL'!J735</f>
        <v>-28439</v>
      </c>
      <c r="AW719" s="456">
        <f>+H719-'Departmental PL'!K735</f>
        <v>-18092</v>
      </c>
      <c r="AX719" s="456">
        <f>+I719-'Departmental PL'!L735</f>
        <v>-12713</v>
      </c>
      <c r="AY719" s="456">
        <f>+J719-'Departmental PL'!M735</f>
        <v>-5631</v>
      </c>
      <c r="AZ719" s="456">
        <f>+K719-'Departmental PL'!N735</f>
        <v>-15624</v>
      </c>
      <c r="BA719" s="456">
        <f>+L719-'Departmental PL'!O735</f>
        <v>-8776</v>
      </c>
      <c r="BB719" s="456">
        <f>+M719-'Departmental PL'!P735</f>
        <v>2911</v>
      </c>
      <c r="BC719" s="456">
        <f>+N719-'Departmental PL'!Q735</f>
        <v>3145</v>
      </c>
      <c r="BD719" s="456">
        <f>+O719-'Departmental PL'!R735</f>
        <v>-6806</v>
      </c>
      <c r="BE719" s="456">
        <f>+P719-'Departmental PL'!S735</f>
        <v>-182</v>
      </c>
      <c r="BF719" s="456">
        <f>+Q719-'Departmental PL'!T735</f>
        <v>-4696</v>
      </c>
      <c r="BG719" s="456">
        <f>+R719-'Departmental PL'!U735</f>
        <v>-1953</v>
      </c>
      <c r="BH719" s="456">
        <f>+S719-'Departmental PL'!V735</f>
        <v>14413</v>
      </c>
      <c r="BI719" s="456">
        <f>+T719-'Departmental PL'!W735</f>
        <v>5280</v>
      </c>
    </row>
    <row r="720" spans="1:61" ht="20.25" hidden="1" customHeight="1" x14ac:dyDescent="0.25">
      <c r="A720" s="2115" t="s">
        <v>1699</v>
      </c>
      <c r="B720" s="2074" t="s">
        <v>2514</v>
      </c>
      <c r="C720" s="2075"/>
      <c r="D720" s="2075"/>
      <c r="E720" s="2075"/>
      <c r="F720" s="2075"/>
      <c r="G720" s="2075"/>
      <c r="H720" s="2075"/>
      <c r="I720" s="2075"/>
      <c r="J720" s="2075"/>
      <c r="K720" s="2075"/>
      <c r="L720" s="2075"/>
      <c r="M720" s="2075"/>
      <c r="N720" s="2075"/>
      <c r="O720" s="2075"/>
      <c r="P720" s="2075"/>
      <c r="Q720" s="2075"/>
      <c r="R720" s="2075"/>
      <c r="S720" s="2075"/>
      <c r="T720" s="2075"/>
      <c r="U720" s="2061" t="str">
        <f t="shared" si="7"/>
        <v>3360 ENDO/RIA LAB</v>
      </c>
      <c r="W720" s="455" t="b">
        <f>+'17HPM_DATA_INPUT'!C463='17_AUDIT_TOTALS_CK'!U720</f>
        <v>1</v>
      </c>
      <c r="X720" s="2065">
        <f>+'17HPM_DATA_INPUT'!D463-'17_AUDIT_TOTALS_CK'!C720</f>
        <v>0</v>
      </c>
      <c r="Y720" s="2065">
        <f>+'17HPM_DATA_INPUT'!E463-'17_AUDIT_TOTALS_CK'!D720</f>
        <v>0</v>
      </c>
      <c r="Z720" s="2065">
        <f>+'17HPM_DATA_INPUT'!F463-'17_AUDIT_TOTALS_CK'!E720</f>
        <v>0</v>
      </c>
      <c r="AA720" s="2065">
        <f>+'17HPM_DATA_INPUT'!G463-'17_AUDIT_TOTALS_CK'!F720</f>
        <v>0</v>
      </c>
      <c r="AB720" s="2065">
        <f>+'17HPM_DATA_INPUT'!H463-'17_AUDIT_TOTALS_CK'!G720</f>
        <v>0</v>
      </c>
      <c r="AC720" s="2065">
        <f>+'17HPM_DATA_INPUT'!I463-'17_AUDIT_TOTALS_CK'!H720</f>
        <v>0</v>
      </c>
      <c r="AD720" s="2065">
        <f>+'17HPM_DATA_INPUT'!J463-'17_AUDIT_TOTALS_CK'!I720</f>
        <v>0</v>
      </c>
      <c r="AE720" s="2065">
        <f>+'17HPM_DATA_INPUT'!K463-'17_AUDIT_TOTALS_CK'!J720</f>
        <v>0</v>
      </c>
      <c r="AF720" s="2065">
        <f>+'17HPM_DATA_INPUT'!L463-'17_AUDIT_TOTALS_CK'!K720</f>
        <v>0</v>
      </c>
      <c r="AG720" s="2065">
        <f>+'17HPM_DATA_INPUT'!M463-'17_AUDIT_TOTALS_CK'!L720</f>
        <v>0</v>
      </c>
      <c r="AH720" s="2065">
        <f>+'17HPM_DATA_INPUT'!N463-'17_AUDIT_TOTALS_CK'!M720</f>
        <v>0</v>
      </c>
      <c r="AI720" s="2065">
        <f>+'17HPM_DATA_INPUT'!O463-'17_AUDIT_TOTALS_CK'!N720</f>
        <v>0</v>
      </c>
      <c r="AJ720" s="2065">
        <f>+'17HPM_DATA_INPUT'!P463-'17_AUDIT_TOTALS_CK'!O720</f>
        <v>0</v>
      </c>
      <c r="AK720" s="2065">
        <f>+'17HPM_DATA_INPUT'!Q463-'17_AUDIT_TOTALS_CK'!P720</f>
        <v>0</v>
      </c>
      <c r="AL720" s="2065">
        <f>+'17HPM_DATA_INPUT'!R463-'17_AUDIT_TOTALS_CK'!Q720</f>
        <v>0</v>
      </c>
      <c r="AM720" s="2065">
        <f>+'17HPM_DATA_INPUT'!S463-'17_AUDIT_TOTALS_CK'!R720</f>
        <v>0</v>
      </c>
      <c r="AN720" s="2065">
        <f>+'17HPM_DATA_INPUT'!T463-'17_AUDIT_TOTALS_CK'!S720</f>
        <v>0</v>
      </c>
      <c r="AO720" s="2065">
        <f>+'17HPM_DATA_INPUT'!U463-'17_AUDIT_TOTALS_CK'!T720</f>
        <v>0</v>
      </c>
      <c r="AQ720" s="455" t="str">
        <f>'Departmental PL'!D736</f>
        <v>3360 ENDO/RIA LAB</v>
      </c>
      <c r="AR720" s="456">
        <f>+C720-'Departmental PL'!F736</f>
        <v>0</v>
      </c>
      <c r="AS720" s="456">
        <f>+D720-'Departmental PL'!G736</f>
        <v>0</v>
      </c>
      <c r="AT720" s="456">
        <f>+E720-'Departmental PL'!H736</f>
        <v>0</v>
      </c>
      <c r="AU720" s="456">
        <f>+F720-'Departmental PL'!I736</f>
        <v>0</v>
      </c>
      <c r="AV720" s="456">
        <f>+G720-'Departmental PL'!J736</f>
        <v>0</v>
      </c>
      <c r="AW720" s="456">
        <f>+H720-'Departmental PL'!K736</f>
        <v>0</v>
      </c>
      <c r="AX720" s="456">
        <f>+I720-'Departmental PL'!L736</f>
        <v>0</v>
      </c>
      <c r="AY720" s="456">
        <f>+J720-'Departmental PL'!M736</f>
        <v>0</v>
      </c>
      <c r="AZ720" s="456">
        <f>+K720-'Departmental PL'!N736</f>
        <v>0</v>
      </c>
      <c r="BA720" s="456">
        <f>+L720-'Departmental PL'!O736</f>
        <v>0</v>
      </c>
      <c r="BB720" s="456">
        <f>+M720-'Departmental PL'!P736</f>
        <v>0</v>
      </c>
      <c r="BC720" s="456">
        <f>+N720-'Departmental PL'!Q736</f>
        <v>0</v>
      </c>
      <c r="BD720" s="456">
        <f>+O720-'Departmental PL'!R736</f>
        <v>0</v>
      </c>
      <c r="BE720" s="456">
        <f>+P720-'Departmental PL'!S736</f>
        <v>0</v>
      </c>
      <c r="BF720" s="456">
        <f>+Q720-'Departmental PL'!T736</f>
        <v>0</v>
      </c>
      <c r="BG720" s="456">
        <f>+R720-'Departmental PL'!U736</f>
        <v>0</v>
      </c>
      <c r="BH720" s="456">
        <f>+S720-'Departmental PL'!V736</f>
        <v>0</v>
      </c>
      <c r="BI720" s="456">
        <f>+T720-'Departmental PL'!W736</f>
        <v>0</v>
      </c>
    </row>
    <row r="721" spans="1:61" ht="20.25" hidden="1" customHeight="1" x14ac:dyDescent="0.25">
      <c r="A721" s="2067" t="s">
        <v>1700</v>
      </c>
      <c r="B721" s="2058" t="s">
        <v>2515</v>
      </c>
      <c r="C721" s="2060"/>
      <c r="D721" s="2060"/>
      <c r="E721" s="2060"/>
      <c r="F721" s="2060"/>
      <c r="G721" s="2060"/>
      <c r="H721" s="2060"/>
      <c r="I721" s="2060"/>
      <c r="J721" s="2060"/>
      <c r="K721" s="2060"/>
      <c r="L721" s="2060"/>
      <c r="M721" s="2060"/>
      <c r="N721" s="2060"/>
      <c r="O721" s="2060"/>
      <c r="P721" s="2060"/>
      <c r="Q721" s="2060"/>
      <c r="R721" s="2060"/>
      <c r="S721" s="2060"/>
      <c r="T721" s="2060"/>
      <c r="U721" s="2061" t="str">
        <f t="shared" si="7"/>
        <v>3380 MICROBIOLGY/ IMMUNOSR</v>
      </c>
      <c r="W721" s="455" t="b">
        <f>+'17HPM_DATA_INPUT'!C464='17_AUDIT_TOTALS_CK'!U721</f>
        <v>1</v>
      </c>
      <c r="X721" s="2065">
        <f>+'17HPM_DATA_INPUT'!D464-'17_AUDIT_TOTALS_CK'!C721</f>
        <v>3236</v>
      </c>
      <c r="Y721" s="2065">
        <f>+'17HPM_DATA_INPUT'!E464-'17_AUDIT_TOTALS_CK'!D721</f>
        <v>3876</v>
      </c>
      <c r="Z721" s="2065">
        <f>+'17HPM_DATA_INPUT'!F464-'17_AUDIT_TOTALS_CK'!E721</f>
        <v>10361</v>
      </c>
      <c r="AA721" s="2065">
        <f>+'17HPM_DATA_INPUT'!G464-'17_AUDIT_TOTALS_CK'!F721</f>
        <v>12793</v>
      </c>
      <c r="AB721" s="2065">
        <f>+'17HPM_DATA_INPUT'!H464-'17_AUDIT_TOTALS_CK'!G721</f>
        <v>1192626</v>
      </c>
      <c r="AC721" s="2065">
        <f>+'17HPM_DATA_INPUT'!I464-'17_AUDIT_TOTALS_CK'!H721</f>
        <v>1348623</v>
      </c>
      <c r="AD721" s="2065">
        <f>+'17HPM_DATA_INPUT'!J464-'17_AUDIT_TOTALS_CK'!I721</f>
        <v>337391</v>
      </c>
      <c r="AE721" s="2065">
        <f>+'17HPM_DATA_INPUT'!K464-'17_AUDIT_TOTALS_CK'!J721</f>
        <v>416325</v>
      </c>
      <c r="AF721" s="2065">
        <f>+'17HPM_DATA_INPUT'!L464-'17_AUDIT_TOTALS_CK'!K721</f>
        <v>217568</v>
      </c>
      <c r="AG721" s="2065">
        <f>+'17HPM_DATA_INPUT'!M464-'17_AUDIT_TOTALS_CK'!L721</f>
        <v>254562</v>
      </c>
      <c r="AH721" s="2065">
        <f>+'17HPM_DATA_INPUT'!N464-'17_AUDIT_TOTALS_CK'!M721</f>
        <v>119823</v>
      </c>
      <c r="AI721" s="2065">
        <f>+'17HPM_DATA_INPUT'!O464-'17_AUDIT_TOTALS_CK'!N721</f>
        <v>161763</v>
      </c>
      <c r="AJ721" s="2065">
        <f>+'17HPM_DATA_INPUT'!P464-'17_AUDIT_TOTALS_CK'!O721</f>
        <v>81368</v>
      </c>
      <c r="AK721" s="2065">
        <f>+'17HPM_DATA_INPUT'!Q464-'17_AUDIT_TOTALS_CK'!P721</f>
        <v>51911</v>
      </c>
      <c r="AL721" s="2065">
        <f>+'17HPM_DATA_INPUT'!R464-'17_AUDIT_TOTALS_CK'!Q721</f>
        <v>60675</v>
      </c>
      <c r="AM721" s="2065">
        <f>+'17HPM_DATA_INPUT'!S464-'17_AUDIT_TOTALS_CK'!R721</f>
        <v>62800</v>
      </c>
      <c r="AN721" s="2065">
        <f>+'17HPM_DATA_INPUT'!T464-'17_AUDIT_TOTALS_CK'!S721</f>
        <v>-22220</v>
      </c>
      <c r="AO721" s="2065">
        <f>+'17HPM_DATA_INPUT'!U464-'17_AUDIT_TOTALS_CK'!T721</f>
        <v>47053</v>
      </c>
      <c r="AQ721" s="455" t="str">
        <f>'Departmental PL'!D737</f>
        <v>3380 MICROBIOLGY/ IMMUNOSR</v>
      </c>
      <c r="AR721" s="456">
        <f>+C721-'Departmental PL'!F737</f>
        <v>-3236</v>
      </c>
      <c r="AS721" s="456">
        <f>+D721-'Departmental PL'!G737</f>
        <v>-3876</v>
      </c>
      <c r="AT721" s="456">
        <f>+E721-'Departmental PL'!H737</f>
        <v>-10361</v>
      </c>
      <c r="AU721" s="456">
        <f>+F721-'Departmental PL'!I737</f>
        <v>-12793</v>
      </c>
      <c r="AV721" s="456">
        <f>+G721-'Departmental PL'!J737</f>
        <v>-1192626</v>
      </c>
      <c r="AW721" s="456">
        <f>+H721-'Departmental PL'!K737</f>
        <v>-1348623</v>
      </c>
      <c r="AX721" s="456">
        <f>+I721-'Departmental PL'!L737</f>
        <v>-337391</v>
      </c>
      <c r="AY721" s="456">
        <f>+J721-'Departmental PL'!M737</f>
        <v>-416325</v>
      </c>
      <c r="AZ721" s="456">
        <f>+K721-'Departmental PL'!N737</f>
        <v>-217568</v>
      </c>
      <c r="BA721" s="456">
        <f>+L721-'Departmental PL'!O737</f>
        <v>-254562</v>
      </c>
      <c r="BB721" s="456">
        <f>+M721-'Departmental PL'!P737</f>
        <v>-119823</v>
      </c>
      <c r="BC721" s="456">
        <f>+N721-'Departmental PL'!Q737</f>
        <v>-161763</v>
      </c>
      <c r="BD721" s="456">
        <f>+O721-'Departmental PL'!R737</f>
        <v>-81368</v>
      </c>
      <c r="BE721" s="456">
        <f>+P721-'Departmental PL'!S737</f>
        <v>-51911</v>
      </c>
      <c r="BF721" s="456">
        <f>+Q721-'Departmental PL'!T737</f>
        <v>-60675</v>
      </c>
      <c r="BG721" s="456">
        <f>+R721-'Departmental PL'!U737</f>
        <v>-62800</v>
      </c>
      <c r="BH721" s="456">
        <f>+S721-'Departmental PL'!V737</f>
        <v>22220</v>
      </c>
      <c r="BI721" s="456">
        <f>+T721-'Departmental PL'!W737</f>
        <v>-47052</v>
      </c>
    </row>
    <row r="722" spans="1:61" ht="20.25" hidden="1" customHeight="1" x14ac:dyDescent="0.25">
      <c r="A722" s="2067" t="s">
        <v>1701</v>
      </c>
      <c r="B722" s="2058" t="s">
        <v>2516</v>
      </c>
      <c r="C722" s="2060"/>
      <c r="D722" s="2060"/>
      <c r="E722" s="2060"/>
      <c r="F722" s="2060"/>
      <c r="G722" s="2060"/>
      <c r="H722" s="2060"/>
      <c r="I722" s="2060"/>
      <c r="J722" s="2060"/>
      <c r="K722" s="2060"/>
      <c r="L722" s="2060"/>
      <c r="M722" s="2060"/>
      <c r="N722" s="2060"/>
      <c r="O722" s="2060"/>
      <c r="P722" s="2060"/>
      <c r="Q722" s="2060"/>
      <c r="R722" s="2060"/>
      <c r="S722" s="2060"/>
      <c r="T722" s="2060"/>
      <c r="U722" s="2061" t="str">
        <f t="shared" si="7"/>
        <v>3420 SURG TISSUE TYPING</v>
      </c>
      <c r="W722" s="455" t="b">
        <f>+'17HPM_DATA_INPUT'!C465='17_AUDIT_TOTALS_CK'!U722</f>
        <v>1</v>
      </c>
      <c r="X722" s="2065">
        <f>+'17HPM_DATA_INPUT'!D465-'17_AUDIT_TOTALS_CK'!C722</f>
        <v>14</v>
      </c>
      <c r="Y722" s="2065">
        <f>+'17HPM_DATA_INPUT'!E465-'17_AUDIT_TOTALS_CK'!D722</f>
        <v>8</v>
      </c>
      <c r="Z722" s="2065">
        <f>+'17HPM_DATA_INPUT'!F465-'17_AUDIT_TOTALS_CK'!E722</f>
        <v>24</v>
      </c>
      <c r="AA722" s="2065">
        <f>+'17HPM_DATA_INPUT'!G465-'17_AUDIT_TOTALS_CK'!F722</f>
        <v>16</v>
      </c>
      <c r="AB722" s="2065">
        <f>+'17HPM_DATA_INPUT'!H465-'17_AUDIT_TOTALS_CK'!G722</f>
        <v>12711</v>
      </c>
      <c r="AC722" s="2065">
        <f>+'17HPM_DATA_INPUT'!I465-'17_AUDIT_TOTALS_CK'!H722</f>
        <v>9935</v>
      </c>
      <c r="AD722" s="2065">
        <f>+'17HPM_DATA_INPUT'!J465-'17_AUDIT_TOTALS_CK'!I722</f>
        <v>4152</v>
      </c>
      <c r="AE722" s="2065">
        <f>+'17HPM_DATA_INPUT'!K465-'17_AUDIT_TOTALS_CK'!J722</f>
        <v>2883</v>
      </c>
      <c r="AF722" s="2065">
        <f>+'17HPM_DATA_INPUT'!L465-'17_AUDIT_TOTALS_CK'!K722</f>
        <v>3665</v>
      </c>
      <c r="AG722" s="2065">
        <f>+'17HPM_DATA_INPUT'!M465-'17_AUDIT_TOTALS_CK'!L722</f>
        <v>2508</v>
      </c>
      <c r="AH722" s="2065">
        <f>+'17HPM_DATA_INPUT'!N465-'17_AUDIT_TOTALS_CK'!M722</f>
        <v>488</v>
      </c>
      <c r="AI722" s="2065">
        <f>+'17HPM_DATA_INPUT'!O465-'17_AUDIT_TOTALS_CK'!N722</f>
        <v>375</v>
      </c>
      <c r="AJ722" s="2065">
        <f>+'17HPM_DATA_INPUT'!P465-'17_AUDIT_TOTALS_CK'!O722</f>
        <v>62</v>
      </c>
      <c r="AK722" s="2065">
        <f>+'17HPM_DATA_INPUT'!Q465-'17_AUDIT_TOTALS_CK'!P722</f>
        <v>36</v>
      </c>
      <c r="AL722" s="2065">
        <f>+'17HPM_DATA_INPUT'!R465-'17_AUDIT_TOTALS_CK'!Q722</f>
        <v>937</v>
      </c>
      <c r="AM722" s="2065">
        <f>+'17HPM_DATA_INPUT'!S465-'17_AUDIT_TOTALS_CK'!R722</f>
        <v>618</v>
      </c>
      <c r="AN722" s="2065">
        <f>+'17HPM_DATA_INPUT'!T465-'17_AUDIT_TOTALS_CK'!S722</f>
        <v>-511</v>
      </c>
      <c r="AO722" s="2065">
        <f>+'17HPM_DATA_INPUT'!U465-'17_AUDIT_TOTALS_CK'!T722</f>
        <v>-280</v>
      </c>
      <c r="AQ722" s="455" t="str">
        <f>'Departmental PL'!D738</f>
        <v>3420 SURG TISSUE TYPING</v>
      </c>
      <c r="AR722" s="456">
        <f>+C722-'Departmental PL'!F738</f>
        <v>-14</v>
      </c>
      <c r="AS722" s="456">
        <f>+D722-'Departmental PL'!G738</f>
        <v>-8</v>
      </c>
      <c r="AT722" s="456">
        <f>+E722-'Departmental PL'!H738</f>
        <v>-24</v>
      </c>
      <c r="AU722" s="456">
        <f>+F722-'Departmental PL'!I738</f>
        <v>-16</v>
      </c>
      <c r="AV722" s="456">
        <f>+G722-'Departmental PL'!J738</f>
        <v>-12711</v>
      </c>
      <c r="AW722" s="456">
        <f>+H722-'Departmental PL'!K738</f>
        <v>-9935</v>
      </c>
      <c r="AX722" s="456">
        <f>+I722-'Departmental PL'!L738</f>
        <v>-4152</v>
      </c>
      <c r="AY722" s="456">
        <f>+J722-'Departmental PL'!M738</f>
        <v>-2883</v>
      </c>
      <c r="AZ722" s="456">
        <f>+K722-'Departmental PL'!N738</f>
        <v>-3665</v>
      </c>
      <c r="BA722" s="456">
        <f>+L722-'Departmental PL'!O738</f>
        <v>-2508</v>
      </c>
      <c r="BB722" s="456">
        <f>+M722-'Departmental PL'!P738</f>
        <v>-487</v>
      </c>
      <c r="BC722" s="456">
        <f>+N722-'Departmental PL'!Q738</f>
        <v>-375</v>
      </c>
      <c r="BD722" s="456">
        <f>+O722-'Departmental PL'!R738</f>
        <v>-62</v>
      </c>
      <c r="BE722" s="456">
        <f>+P722-'Departmental PL'!S738</f>
        <v>-36</v>
      </c>
      <c r="BF722" s="456">
        <f>+Q722-'Departmental PL'!T738</f>
        <v>-937</v>
      </c>
      <c r="BG722" s="456">
        <f>+R722-'Departmental PL'!U738</f>
        <v>-618</v>
      </c>
      <c r="BH722" s="456">
        <f>+S722-'Departmental PL'!V738</f>
        <v>512</v>
      </c>
      <c r="BI722" s="456">
        <f>+T722-'Departmental PL'!W738</f>
        <v>279</v>
      </c>
    </row>
    <row r="723" spans="1:61" ht="20.25" hidden="1" customHeight="1" x14ac:dyDescent="0.25">
      <c r="A723" s="2067" t="s">
        <v>1712</v>
      </c>
      <c r="B723" s="2076" t="s">
        <v>2308</v>
      </c>
      <c r="C723" s="2077"/>
      <c r="D723" s="2077"/>
      <c r="E723" s="2077"/>
      <c r="F723" s="2077"/>
      <c r="G723" s="2077"/>
      <c r="H723" s="2077"/>
      <c r="I723" s="2077"/>
      <c r="J723" s="2077"/>
      <c r="K723" s="2077"/>
      <c r="L723" s="2077"/>
      <c r="M723" s="2077"/>
      <c r="N723" s="2077"/>
      <c r="O723" s="2077"/>
      <c r="P723" s="2077"/>
      <c r="Q723" s="2077"/>
      <c r="R723" s="2077"/>
      <c r="S723" s="2077"/>
      <c r="T723" s="2077"/>
      <c r="U723" s="2061" t="str">
        <f t="shared" si="7"/>
        <v>Total OBS</v>
      </c>
      <c r="W723" s="455" t="b">
        <f>+'17HPM_DATA_INPUT'!C466='17_AUDIT_TOTALS_CK'!U723</f>
        <v>1</v>
      </c>
      <c r="X723" s="2065">
        <f>+'17HPM_DATA_INPUT'!D466-'17_AUDIT_TOTALS_CK'!C723</f>
        <v>10788</v>
      </c>
      <c r="Y723" s="2065">
        <f>+'17HPM_DATA_INPUT'!E466-'17_AUDIT_TOTALS_CK'!D723</f>
        <v>12161</v>
      </c>
      <c r="Z723" s="2065">
        <f>+'17HPM_DATA_INPUT'!F466-'17_AUDIT_TOTALS_CK'!E723</f>
        <v>138892</v>
      </c>
      <c r="AA723" s="2065">
        <f>+'17HPM_DATA_INPUT'!G466-'17_AUDIT_TOTALS_CK'!F723</f>
        <v>164412</v>
      </c>
      <c r="AB723" s="2065">
        <f>+'17HPM_DATA_INPUT'!H466-'17_AUDIT_TOTALS_CK'!G723</f>
        <v>6372039</v>
      </c>
      <c r="AC723" s="2065">
        <f>+'17HPM_DATA_INPUT'!I466-'17_AUDIT_TOTALS_CK'!H723</f>
        <v>7291490</v>
      </c>
      <c r="AD723" s="2065">
        <f>+'17HPM_DATA_INPUT'!J466-'17_AUDIT_TOTALS_CK'!I723</f>
        <v>2021880</v>
      </c>
      <c r="AE723" s="2065">
        <f>+'17HPM_DATA_INPUT'!K466-'17_AUDIT_TOTALS_CK'!J723</f>
        <v>2363847</v>
      </c>
      <c r="AF723" s="2065">
        <f>+'17HPM_DATA_INPUT'!L466-'17_AUDIT_TOTALS_CK'!K723</f>
        <v>959537</v>
      </c>
      <c r="AG723" s="2065">
        <f>+'17HPM_DATA_INPUT'!M466-'17_AUDIT_TOTALS_CK'!L723</f>
        <v>1087926</v>
      </c>
      <c r="AH723" s="2065">
        <f>+'17HPM_DATA_INPUT'!N466-'17_AUDIT_TOTALS_CK'!M723</f>
        <v>1062343</v>
      </c>
      <c r="AI723" s="2065">
        <f>+'17HPM_DATA_INPUT'!O466-'17_AUDIT_TOTALS_CK'!N723</f>
        <v>1275921</v>
      </c>
      <c r="AJ723" s="2065">
        <f>+'17HPM_DATA_INPUT'!P466-'17_AUDIT_TOTALS_CK'!O723</f>
        <v>307614</v>
      </c>
      <c r="AK723" s="2065">
        <f>+'17HPM_DATA_INPUT'!Q466-'17_AUDIT_TOTALS_CK'!P723</f>
        <v>458712</v>
      </c>
      <c r="AL723" s="2065">
        <f>+'17HPM_DATA_INPUT'!R466-'17_AUDIT_TOTALS_CK'!Q723</f>
        <v>299529</v>
      </c>
      <c r="AM723" s="2065">
        <f>+'17HPM_DATA_INPUT'!S466-'17_AUDIT_TOTALS_CK'!R723</f>
        <v>344907</v>
      </c>
      <c r="AN723" s="2065">
        <f>+'17HPM_DATA_INPUT'!T466-'17_AUDIT_TOTALS_CK'!S723</f>
        <v>455200</v>
      </c>
      <c r="AO723" s="2065">
        <f>+'17HPM_DATA_INPUT'!U466-'17_AUDIT_TOTALS_CK'!T723</f>
        <v>472301</v>
      </c>
      <c r="AQ723" s="2076" t="str">
        <f>'Departmental PL'!D739</f>
        <v>Total OBS</v>
      </c>
      <c r="AR723" s="456">
        <f>+C723-'Departmental PL'!F739</f>
        <v>-10788</v>
      </c>
      <c r="AS723" s="456">
        <f>+D723-'Departmental PL'!G739</f>
        <v>-12161</v>
      </c>
      <c r="AT723" s="456">
        <f>+E723-'Departmental PL'!H739</f>
        <v>-138892</v>
      </c>
      <c r="AU723" s="456">
        <f>+F723-'Departmental PL'!I739</f>
        <v>-164412</v>
      </c>
      <c r="AV723" s="456">
        <f>+G723-'Departmental PL'!J739</f>
        <v>-6372038</v>
      </c>
      <c r="AW723" s="456">
        <f>+H723-'Departmental PL'!K739</f>
        <v>-7291490</v>
      </c>
      <c r="AX723" s="456">
        <f>+I723-'Departmental PL'!L739</f>
        <v>-2021881</v>
      </c>
      <c r="AY723" s="456">
        <f>+J723-'Departmental PL'!M739</f>
        <v>-2363847</v>
      </c>
      <c r="AZ723" s="456">
        <f>+K723-'Departmental PL'!N739</f>
        <v>-959536</v>
      </c>
      <c r="BA723" s="456">
        <f>+L723-'Departmental PL'!O739</f>
        <v>-1087925</v>
      </c>
      <c r="BB723" s="456">
        <f>+M723-'Departmental PL'!P739</f>
        <v>-1062345</v>
      </c>
      <c r="BC723" s="456">
        <f>+N723-'Departmental PL'!Q739</f>
        <v>-1275922</v>
      </c>
      <c r="BD723" s="456">
        <f>+O723-'Departmental PL'!R739</f>
        <v>-307615</v>
      </c>
      <c r="BE723" s="456">
        <f>+P723-'Departmental PL'!S739</f>
        <v>-458713</v>
      </c>
      <c r="BF723" s="456">
        <f>+Q723-'Departmental PL'!T739</f>
        <v>-299529</v>
      </c>
      <c r="BG723" s="456">
        <f>+R723-'Departmental PL'!U739</f>
        <v>-344910</v>
      </c>
      <c r="BH723" s="456">
        <f>+S723-'Departmental PL'!V739</f>
        <v>-455201</v>
      </c>
      <c r="BI723" s="456">
        <f>+T723-'Departmental PL'!W739</f>
        <v>-472299</v>
      </c>
    </row>
    <row r="724" spans="1:61" ht="20.25" hidden="1" customHeight="1" x14ac:dyDescent="0.25">
      <c r="A724" s="2067" t="s">
        <v>1702</v>
      </c>
      <c r="B724" s="2058" t="s">
        <v>2498</v>
      </c>
      <c r="C724" s="2060"/>
      <c r="D724" s="2060"/>
      <c r="E724" s="2060"/>
      <c r="F724" s="2060"/>
      <c r="G724" s="2060"/>
      <c r="H724" s="2060"/>
      <c r="I724" s="2060"/>
      <c r="J724" s="2060"/>
      <c r="K724" s="2060"/>
      <c r="L724" s="2060"/>
      <c r="M724" s="2060"/>
      <c r="N724" s="2060"/>
      <c r="O724" s="2060"/>
      <c r="P724" s="2060"/>
      <c r="Q724" s="2060"/>
      <c r="R724" s="2060"/>
      <c r="S724" s="2060"/>
      <c r="T724" s="2060"/>
      <c r="U724" s="2061" t="str">
        <f t="shared" si="7"/>
        <v>3000 BLOOD BANK</v>
      </c>
      <c r="W724" s="455" t="b">
        <f>+'17HPM_DATA_INPUT'!C467='17_AUDIT_TOTALS_CK'!U724</f>
        <v>1</v>
      </c>
      <c r="X724" s="2065">
        <f>+'17HPM_DATA_INPUT'!D467-'17_AUDIT_TOTALS_CK'!C724</f>
        <v>11777</v>
      </c>
      <c r="Y724" s="2065">
        <f>+'17HPM_DATA_INPUT'!E467-'17_AUDIT_TOTALS_CK'!D724</f>
        <v>12279</v>
      </c>
      <c r="Z724" s="2065">
        <f>+'17HPM_DATA_INPUT'!F467-'17_AUDIT_TOTALS_CK'!E724</f>
        <v>35796</v>
      </c>
      <c r="AA724" s="2065">
        <f>+'17HPM_DATA_INPUT'!G467-'17_AUDIT_TOTALS_CK'!F724</f>
        <v>36722</v>
      </c>
      <c r="AB724" s="2065">
        <f>+'17HPM_DATA_INPUT'!H467-'17_AUDIT_TOTALS_CK'!G724</f>
        <v>8331300</v>
      </c>
      <c r="AC724" s="2065">
        <f>+'17HPM_DATA_INPUT'!I467-'17_AUDIT_TOTALS_CK'!H724</f>
        <v>5458690</v>
      </c>
      <c r="AD724" s="2065">
        <f>+'17HPM_DATA_INPUT'!J467-'17_AUDIT_TOTALS_CK'!I724</f>
        <v>1704729</v>
      </c>
      <c r="AE724" s="2065">
        <f>+'17HPM_DATA_INPUT'!K467-'17_AUDIT_TOTALS_CK'!J724</f>
        <v>1037219</v>
      </c>
      <c r="AF724" s="2065">
        <f>+'17HPM_DATA_INPUT'!L467-'17_AUDIT_TOTALS_CK'!K724</f>
        <v>1009926</v>
      </c>
      <c r="AG724" s="2065">
        <f>+'17HPM_DATA_INPUT'!M467-'17_AUDIT_TOTALS_CK'!L724</f>
        <v>953949</v>
      </c>
      <c r="AH724" s="2065">
        <f>+'17HPM_DATA_INPUT'!N467-'17_AUDIT_TOTALS_CK'!M724</f>
        <v>694803</v>
      </c>
      <c r="AI724" s="2065">
        <f>+'17HPM_DATA_INPUT'!O467-'17_AUDIT_TOTALS_CK'!N724</f>
        <v>83270</v>
      </c>
      <c r="AJ724" s="2065">
        <f>+'17HPM_DATA_INPUT'!P467-'17_AUDIT_TOTALS_CK'!O724</f>
        <v>78566</v>
      </c>
      <c r="AK724" s="2065">
        <f>+'17HPM_DATA_INPUT'!Q467-'17_AUDIT_TOTALS_CK'!P724</f>
        <v>75255</v>
      </c>
      <c r="AL724" s="2065">
        <f>+'17HPM_DATA_INPUT'!R467-'17_AUDIT_TOTALS_CK'!Q724</f>
        <v>236915</v>
      </c>
      <c r="AM724" s="2065">
        <f>+'17HPM_DATA_INPUT'!S467-'17_AUDIT_TOTALS_CK'!R724</f>
        <v>203289</v>
      </c>
      <c r="AN724" s="2065">
        <f>+'17HPM_DATA_INPUT'!T467-'17_AUDIT_TOTALS_CK'!S724</f>
        <v>379322</v>
      </c>
      <c r="AO724" s="2065">
        <f>+'17HPM_DATA_INPUT'!U467-'17_AUDIT_TOTALS_CK'!T724</f>
        <v>-195275</v>
      </c>
      <c r="AQ724" s="455" t="str">
        <f>'Departmental PL'!D740</f>
        <v>3000 BLOOD BANK</v>
      </c>
      <c r="AR724" s="456">
        <f>+C724-'Departmental PL'!F740</f>
        <v>-11777</v>
      </c>
      <c r="AS724" s="456">
        <f>+D724-'Departmental PL'!G740</f>
        <v>-12279</v>
      </c>
      <c r="AT724" s="456">
        <f>+E724-'Departmental PL'!H740</f>
        <v>-35796</v>
      </c>
      <c r="AU724" s="456">
        <f>+F724-'Departmental PL'!I740</f>
        <v>-36722</v>
      </c>
      <c r="AV724" s="456">
        <f>+G724-'Departmental PL'!J740</f>
        <v>-8331300</v>
      </c>
      <c r="AW724" s="456">
        <f>+H724-'Departmental PL'!K740</f>
        <v>-5458690</v>
      </c>
      <c r="AX724" s="456">
        <f>+I724-'Departmental PL'!L740</f>
        <v>-1704729</v>
      </c>
      <c r="AY724" s="456">
        <f>+J724-'Departmental PL'!M740</f>
        <v>-1037219</v>
      </c>
      <c r="AZ724" s="456">
        <f>+K724-'Departmental PL'!N740</f>
        <v>-1009926</v>
      </c>
      <c r="BA724" s="456">
        <f>+L724-'Departmental PL'!O740</f>
        <v>-953949</v>
      </c>
      <c r="BB724" s="456">
        <f>+M724-'Departmental PL'!P740</f>
        <v>-694803</v>
      </c>
      <c r="BC724" s="456">
        <f>+N724-'Departmental PL'!Q740</f>
        <v>-83270</v>
      </c>
      <c r="BD724" s="456">
        <f>+O724-'Departmental PL'!R740</f>
        <v>-78566</v>
      </c>
      <c r="BE724" s="456">
        <f>+P724-'Departmental PL'!S740</f>
        <v>-75255</v>
      </c>
      <c r="BF724" s="456">
        <f>+Q724-'Departmental PL'!T740</f>
        <v>-236915</v>
      </c>
      <c r="BG724" s="456">
        <f>+R724-'Departmental PL'!U740</f>
        <v>-203289</v>
      </c>
      <c r="BH724" s="456">
        <f>+S724-'Departmental PL'!V740</f>
        <v>-379322</v>
      </c>
      <c r="BI724" s="456">
        <f>+T724-'Departmental PL'!W740</f>
        <v>195274</v>
      </c>
    </row>
    <row r="725" spans="1:61" ht="20.25" hidden="1" customHeight="1" x14ac:dyDescent="0.25">
      <c r="A725" s="2067" t="s">
        <v>1806</v>
      </c>
      <c r="B725" s="2058" t="s">
        <v>2499</v>
      </c>
      <c r="C725" s="2060"/>
      <c r="D725" s="2060"/>
      <c r="E725" s="2060"/>
      <c r="F725" s="2060"/>
      <c r="G725" s="2060"/>
      <c r="H725" s="2060"/>
      <c r="I725" s="2060"/>
      <c r="J725" s="2060"/>
      <c r="K725" s="2060"/>
      <c r="L725" s="2060"/>
      <c r="M725" s="2060"/>
      <c r="N725" s="2060"/>
      <c r="O725" s="2060"/>
      <c r="P725" s="2060"/>
      <c r="Q725" s="2060"/>
      <c r="R725" s="2060"/>
      <c r="S725" s="2060"/>
      <c r="T725" s="2060"/>
      <c r="U725" s="2061" t="str">
        <f t="shared" si="7"/>
        <v>3030 HEMATOLOGY</v>
      </c>
      <c r="W725" s="455" t="b">
        <f>+'17HPM_DATA_INPUT'!C468='17_AUDIT_TOTALS_CK'!U725</f>
        <v>1</v>
      </c>
      <c r="X725" s="2065">
        <f>+'17HPM_DATA_INPUT'!D468-'17_AUDIT_TOTALS_CK'!C725</f>
        <v>2584</v>
      </c>
      <c r="Y725" s="2065">
        <f>+'17HPM_DATA_INPUT'!E468-'17_AUDIT_TOTALS_CK'!D725</f>
        <v>2303</v>
      </c>
      <c r="Z725" s="2065">
        <f>+'17HPM_DATA_INPUT'!F468-'17_AUDIT_TOTALS_CK'!E725</f>
        <v>18540</v>
      </c>
      <c r="AA725" s="2065">
        <f>+'17HPM_DATA_INPUT'!G468-'17_AUDIT_TOTALS_CK'!F725</f>
        <v>15927</v>
      </c>
      <c r="AB725" s="2065">
        <f>+'17HPM_DATA_INPUT'!H468-'17_AUDIT_TOTALS_CK'!G725</f>
        <v>3459415</v>
      </c>
      <c r="AC725" s="2065">
        <f>+'17HPM_DATA_INPUT'!I468-'17_AUDIT_TOTALS_CK'!H725</f>
        <v>2308059</v>
      </c>
      <c r="AD725" s="2065">
        <f>+'17HPM_DATA_INPUT'!J468-'17_AUDIT_TOTALS_CK'!I725</f>
        <v>1080953</v>
      </c>
      <c r="AE725" s="2065">
        <f>+'17HPM_DATA_INPUT'!K468-'17_AUDIT_TOTALS_CK'!J725</f>
        <v>734283</v>
      </c>
      <c r="AF725" s="2065">
        <f>+'17HPM_DATA_INPUT'!L468-'17_AUDIT_TOTALS_CK'!K725</f>
        <v>362057</v>
      </c>
      <c r="AG725" s="2065">
        <f>+'17HPM_DATA_INPUT'!M468-'17_AUDIT_TOTALS_CK'!L725</f>
        <v>285901</v>
      </c>
      <c r="AH725" s="2065">
        <f>+'17HPM_DATA_INPUT'!N468-'17_AUDIT_TOTALS_CK'!M725</f>
        <v>718896</v>
      </c>
      <c r="AI725" s="2065">
        <f>+'17HPM_DATA_INPUT'!O468-'17_AUDIT_TOTALS_CK'!N725</f>
        <v>448382</v>
      </c>
      <c r="AJ725" s="2065">
        <f>+'17HPM_DATA_INPUT'!P468-'17_AUDIT_TOTALS_CK'!O725</f>
        <v>44562</v>
      </c>
      <c r="AK725" s="2065">
        <f>+'17HPM_DATA_INPUT'!Q468-'17_AUDIT_TOTALS_CK'!P725</f>
        <v>39364</v>
      </c>
      <c r="AL725" s="2065">
        <f>+'17HPM_DATA_INPUT'!R468-'17_AUDIT_TOTALS_CK'!Q725</f>
        <v>113395</v>
      </c>
      <c r="AM725" s="2065">
        <f>+'17HPM_DATA_INPUT'!S468-'17_AUDIT_TOTALS_CK'!R725</f>
        <v>87001</v>
      </c>
      <c r="AN725" s="2065">
        <f>+'17HPM_DATA_INPUT'!T468-'17_AUDIT_TOTALS_CK'!S725</f>
        <v>560939</v>
      </c>
      <c r="AO725" s="2065">
        <f>+'17HPM_DATA_INPUT'!U468-'17_AUDIT_TOTALS_CK'!T725</f>
        <v>322017</v>
      </c>
      <c r="AQ725" s="455" t="str">
        <f>'Departmental PL'!D741</f>
        <v>3030 HEMATOLOGY</v>
      </c>
      <c r="AR725" s="456">
        <f>+C725-'Departmental PL'!F741</f>
        <v>-2584</v>
      </c>
      <c r="AS725" s="456">
        <f>+D725-'Departmental PL'!G741</f>
        <v>-2303</v>
      </c>
      <c r="AT725" s="456">
        <f>+E725-'Departmental PL'!H741</f>
        <v>-18540</v>
      </c>
      <c r="AU725" s="456">
        <f>+F725-'Departmental PL'!I741</f>
        <v>-15927</v>
      </c>
      <c r="AV725" s="456">
        <f>+G725-'Departmental PL'!J741</f>
        <v>-3459415</v>
      </c>
      <c r="AW725" s="456">
        <f>+H725-'Departmental PL'!K741</f>
        <v>-2308059</v>
      </c>
      <c r="AX725" s="456">
        <f>+I725-'Departmental PL'!L741</f>
        <v>-1080953</v>
      </c>
      <c r="AY725" s="456">
        <f>+J725-'Departmental PL'!M741</f>
        <v>-734283</v>
      </c>
      <c r="AZ725" s="456">
        <f>+K725-'Departmental PL'!N741</f>
        <v>-362057</v>
      </c>
      <c r="BA725" s="456">
        <f>+L725-'Departmental PL'!O741</f>
        <v>-285901</v>
      </c>
      <c r="BB725" s="456">
        <f>+M725-'Departmental PL'!P741</f>
        <v>-718896</v>
      </c>
      <c r="BC725" s="456">
        <f>+N725-'Departmental PL'!Q741</f>
        <v>-448382</v>
      </c>
      <c r="BD725" s="456">
        <f>+O725-'Departmental PL'!R741</f>
        <v>-44562</v>
      </c>
      <c r="BE725" s="456">
        <f>+P725-'Departmental PL'!S741</f>
        <v>-39364</v>
      </c>
      <c r="BF725" s="456">
        <f>+Q725-'Departmental PL'!T741</f>
        <v>-113395</v>
      </c>
      <c r="BG725" s="456">
        <f>+R725-'Departmental PL'!U741</f>
        <v>-87001</v>
      </c>
      <c r="BH725" s="456">
        <f>+S725-'Departmental PL'!V741</f>
        <v>-560939</v>
      </c>
      <c r="BI725" s="456">
        <f>+T725-'Departmental PL'!W741</f>
        <v>-322017</v>
      </c>
    </row>
    <row r="726" spans="1:61" ht="20.25" hidden="1" customHeight="1" x14ac:dyDescent="0.25">
      <c r="A726" s="2093" t="s">
        <v>1807</v>
      </c>
      <c r="B726" s="2058" t="s">
        <v>2500</v>
      </c>
      <c r="C726" s="2060"/>
      <c r="D726" s="2060"/>
      <c r="E726" s="2060"/>
      <c r="F726" s="2060"/>
      <c r="G726" s="2060"/>
      <c r="H726" s="2060"/>
      <c r="I726" s="2060"/>
      <c r="J726" s="2060"/>
      <c r="K726" s="2060"/>
      <c r="L726" s="2060"/>
      <c r="M726" s="2060"/>
      <c r="N726" s="2060"/>
      <c r="O726" s="2060"/>
      <c r="P726" s="2060"/>
      <c r="Q726" s="2060"/>
      <c r="R726" s="2060"/>
      <c r="S726" s="2060"/>
      <c r="T726" s="2060"/>
      <c r="U726" s="2061" t="str">
        <f t="shared" si="7"/>
        <v>3040 MOLECULAR DIAGNOSTIC LAB</v>
      </c>
      <c r="W726" s="455" t="b">
        <f>+'17HPM_DATA_INPUT'!C469='17_AUDIT_TOTALS_CK'!U726</f>
        <v>1</v>
      </c>
      <c r="X726" s="2065">
        <f>+'17HPM_DATA_INPUT'!D469-'17_AUDIT_TOTALS_CK'!C726</f>
        <v>1598</v>
      </c>
      <c r="Y726" s="2065">
        <f>+'17HPM_DATA_INPUT'!E469-'17_AUDIT_TOTALS_CK'!D726</f>
        <v>1529</v>
      </c>
      <c r="Z726" s="2065">
        <f>+'17HPM_DATA_INPUT'!F469-'17_AUDIT_TOTALS_CK'!E726</f>
        <v>2120</v>
      </c>
      <c r="AA726" s="2065">
        <f>+'17HPM_DATA_INPUT'!G469-'17_AUDIT_TOTALS_CK'!F726</f>
        <v>2031</v>
      </c>
      <c r="AB726" s="2065">
        <f>+'17HPM_DATA_INPUT'!H469-'17_AUDIT_TOTALS_CK'!G726</f>
        <v>1140594</v>
      </c>
      <c r="AC726" s="2065">
        <f>+'17HPM_DATA_INPUT'!I469-'17_AUDIT_TOTALS_CK'!H726</f>
        <v>1024405</v>
      </c>
      <c r="AD726" s="2065">
        <f>+'17HPM_DATA_INPUT'!J469-'17_AUDIT_TOTALS_CK'!I726</f>
        <v>315307</v>
      </c>
      <c r="AE726" s="2065">
        <f>+'17HPM_DATA_INPUT'!K469-'17_AUDIT_TOTALS_CK'!J726</f>
        <v>287427</v>
      </c>
      <c r="AF726" s="2065">
        <f>+'17HPM_DATA_INPUT'!L469-'17_AUDIT_TOTALS_CK'!K726</f>
        <v>341960</v>
      </c>
      <c r="AG726" s="2065">
        <f>+'17HPM_DATA_INPUT'!M469-'17_AUDIT_TOTALS_CK'!L726</f>
        <v>375167</v>
      </c>
      <c r="AH726" s="2065">
        <f>+'17HPM_DATA_INPUT'!N469-'17_AUDIT_TOTALS_CK'!M726</f>
        <v>-26653</v>
      </c>
      <c r="AI726" s="2065">
        <f>+'17HPM_DATA_INPUT'!O469-'17_AUDIT_TOTALS_CK'!N726</f>
        <v>-87740</v>
      </c>
      <c r="AJ726" s="2065">
        <f>+'17HPM_DATA_INPUT'!P469-'17_AUDIT_TOTALS_CK'!O726</f>
        <v>66185</v>
      </c>
      <c r="AK726" s="2065">
        <f>+'17HPM_DATA_INPUT'!Q469-'17_AUDIT_TOTALS_CK'!P726</f>
        <v>5426</v>
      </c>
      <c r="AL726" s="2065">
        <f>+'17HPM_DATA_INPUT'!R469-'17_AUDIT_TOTALS_CK'!Q726</f>
        <v>143915</v>
      </c>
      <c r="AM726" s="2065">
        <f>+'17HPM_DATA_INPUT'!S469-'17_AUDIT_TOTALS_CK'!R726</f>
        <v>131865</v>
      </c>
      <c r="AN726" s="2065">
        <f>+'17HPM_DATA_INPUT'!T469-'17_AUDIT_TOTALS_CK'!S726</f>
        <v>-236753</v>
      </c>
      <c r="AO726" s="2065">
        <f>+'17HPM_DATA_INPUT'!U469-'17_AUDIT_TOTALS_CK'!T726</f>
        <v>-225031</v>
      </c>
      <c r="AQ726" s="455" t="str">
        <f>'Departmental PL'!D742</f>
        <v>3040 MOLECULAR DIAGNOSTIC LAB</v>
      </c>
      <c r="AR726" s="456">
        <f>+C726-'Departmental PL'!F742</f>
        <v>-1598</v>
      </c>
      <c r="AS726" s="456">
        <f>+D726-'Departmental PL'!G742</f>
        <v>-1529</v>
      </c>
      <c r="AT726" s="456">
        <f>+E726-'Departmental PL'!H742</f>
        <v>-2120</v>
      </c>
      <c r="AU726" s="456">
        <f>+F726-'Departmental PL'!I742</f>
        <v>-2031</v>
      </c>
      <c r="AV726" s="456">
        <f>+G726-'Departmental PL'!J742</f>
        <v>-1140594</v>
      </c>
      <c r="AW726" s="456">
        <f>+H726-'Departmental PL'!K742</f>
        <v>-1024405</v>
      </c>
      <c r="AX726" s="456">
        <f>+I726-'Departmental PL'!L742</f>
        <v>-315307</v>
      </c>
      <c r="AY726" s="456">
        <f>+J726-'Departmental PL'!M742</f>
        <v>-287427</v>
      </c>
      <c r="AZ726" s="456">
        <f>+K726-'Departmental PL'!N742</f>
        <v>-341960</v>
      </c>
      <c r="BA726" s="456">
        <f>+L726-'Departmental PL'!O742</f>
        <v>-375167</v>
      </c>
      <c r="BB726" s="456">
        <f>+M726-'Departmental PL'!P742</f>
        <v>26653</v>
      </c>
      <c r="BC726" s="456">
        <f>+N726-'Departmental PL'!Q742</f>
        <v>87740</v>
      </c>
      <c r="BD726" s="456">
        <f>+O726-'Departmental PL'!R742</f>
        <v>-66185</v>
      </c>
      <c r="BE726" s="456">
        <f>+P726-'Departmental PL'!S742</f>
        <v>-5426</v>
      </c>
      <c r="BF726" s="456">
        <f>+Q726-'Departmental PL'!T742</f>
        <v>-143915</v>
      </c>
      <c r="BG726" s="456">
        <f>+R726-'Departmental PL'!U742</f>
        <v>-131865</v>
      </c>
      <c r="BH726" s="456">
        <f>+S726-'Departmental PL'!V742</f>
        <v>236753</v>
      </c>
      <c r="BI726" s="456">
        <f>+T726-'Departmental PL'!W742</f>
        <v>225031</v>
      </c>
    </row>
    <row r="727" spans="1:61" ht="20.25" hidden="1" customHeight="1" x14ac:dyDescent="0.25">
      <c r="A727" s="2115" t="s">
        <v>1718</v>
      </c>
      <c r="B727" s="2058" t="s">
        <v>2501</v>
      </c>
      <c r="C727" s="2060"/>
      <c r="D727" s="2060"/>
      <c r="E727" s="2060"/>
      <c r="F727" s="2060"/>
      <c r="G727" s="2060"/>
      <c r="H727" s="2060"/>
      <c r="I727" s="2060"/>
      <c r="J727" s="2060"/>
      <c r="K727" s="2060"/>
      <c r="L727" s="2060"/>
      <c r="M727" s="2060"/>
      <c r="N727" s="2060"/>
      <c r="O727" s="2060"/>
      <c r="P727" s="2060"/>
      <c r="Q727" s="2060"/>
      <c r="R727" s="2060"/>
      <c r="S727" s="2060"/>
      <c r="T727" s="2060"/>
      <c r="U727" s="2061" t="str">
        <f t="shared" si="7"/>
        <v>3060 CLINICAL CHEM</v>
      </c>
      <c r="W727" s="455" t="b">
        <f>+'17HPM_DATA_INPUT'!C470='17_AUDIT_TOTALS_CK'!U727</f>
        <v>1</v>
      </c>
      <c r="X727" s="2065">
        <f>+'17HPM_DATA_INPUT'!D470-'17_AUDIT_TOTALS_CK'!C727</f>
        <v>399836</v>
      </c>
      <c r="Y727" s="2065">
        <f>+'17HPM_DATA_INPUT'!E470-'17_AUDIT_TOTALS_CK'!D727</f>
        <v>423216</v>
      </c>
      <c r="Z727" s="2065">
        <f>+'17HPM_DATA_INPUT'!F470-'17_AUDIT_TOTALS_CK'!E727</f>
        <v>960083</v>
      </c>
      <c r="AA727" s="2065">
        <f>+'17HPM_DATA_INPUT'!G470-'17_AUDIT_TOTALS_CK'!F727</f>
        <v>1049624</v>
      </c>
      <c r="AB727" s="2065">
        <f>+'17HPM_DATA_INPUT'!H470-'17_AUDIT_TOTALS_CK'!G727</f>
        <v>47151970</v>
      </c>
      <c r="AC727" s="2065">
        <f>+'17HPM_DATA_INPUT'!I470-'17_AUDIT_TOTALS_CK'!H727</f>
        <v>48690460</v>
      </c>
      <c r="AD727" s="2065">
        <f>+'17HPM_DATA_INPUT'!J470-'17_AUDIT_TOTALS_CK'!I727</f>
        <v>10775802</v>
      </c>
      <c r="AE727" s="2065">
        <f>+'17HPM_DATA_INPUT'!K470-'17_AUDIT_TOTALS_CK'!J727</f>
        <v>12543840</v>
      </c>
      <c r="AF727" s="2065">
        <f>+'17HPM_DATA_INPUT'!L470-'17_AUDIT_TOTALS_CK'!K727</f>
        <v>4696823</v>
      </c>
      <c r="AG727" s="2065">
        <f>+'17HPM_DATA_INPUT'!M470-'17_AUDIT_TOTALS_CK'!L727</f>
        <v>5053475</v>
      </c>
      <c r="AH727" s="2065">
        <f>+'17HPM_DATA_INPUT'!N470-'17_AUDIT_TOTALS_CK'!M727</f>
        <v>6078980</v>
      </c>
      <c r="AI727" s="2065">
        <f>+'17HPM_DATA_INPUT'!O470-'17_AUDIT_TOTALS_CK'!N727</f>
        <v>7490366</v>
      </c>
      <c r="AJ727" s="2065">
        <f>+'17HPM_DATA_INPUT'!P470-'17_AUDIT_TOTALS_CK'!O727</f>
        <v>2237972</v>
      </c>
      <c r="AK727" s="2065">
        <f>+'17HPM_DATA_INPUT'!Q470-'17_AUDIT_TOTALS_CK'!P727</f>
        <v>3942548</v>
      </c>
      <c r="AL727" s="2065">
        <f>+'17HPM_DATA_INPUT'!R470-'17_AUDIT_TOTALS_CK'!Q727</f>
        <v>1806186</v>
      </c>
      <c r="AM727" s="2065">
        <f>+'17HPM_DATA_INPUT'!S470-'17_AUDIT_TOTALS_CK'!R727</f>
        <v>2127366</v>
      </c>
      <c r="AN727" s="2065">
        <f>+'17HPM_DATA_INPUT'!T470-'17_AUDIT_TOTALS_CK'!S727</f>
        <v>2034821</v>
      </c>
      <c r="AO727" s="2065">
        <f>+'17HPM_DATA_INPUT'!U470-'17_AUDIT_TOTALS_CK'!T727</f>
        <v>1420452</v>
      </c>
      <c r="AQ727" s="455" t="str">
        <f>'Departmental PL'!D743</f>
        <v>3060 CLINICAL CHEM</v>
      </c>
      <c r="AR727" s="456">
        <f>+C727-'Departmental PL'!F743</f>
        <v>-399836</v>
      </c>
      <c r="AS727" s="456">
        <f>+D727-'Departmental PL'!G743</f>
        <v>-423216</v>
      </c>
      <c r="AT727" s="456">
        <f>+E727-'Departmental PL'!H743</f>
        <v>-960083</v>
      </c>
      <c r="AU727" s="456">
        <f>+F727-'Departmental PL'!I743</f>
        <v>-1049624</v>
      </c>
      <c r="AV727" s="456">
        <f>+G727-'Departmental PL'!J743</f>
        <v>-47151970</v>
      </c>
      <c r="AW727" s="456">
        <f>+H727-'Departmental PL'!K743</f>
        <v>-48690460</v>
      </c>
      <c r="AX727" s="456">
        <f>+I727-'Departmental PL'!L743</f>
        <v>-10775802</v>
      </c>
      <c r="AY727" s="456">
        <f>+J727-'Departmental PL'!M743</f>
        <v>-12543840</v>
      </c>
      <c r="AZ727" s="456">
        <f>+K727-'Departmental PL'!N743</f>
        <v>-4696823</v>
      </c>
      <c r="BA727" s="456">
        <f>+L727-'Departmental PL'!O743</f>
        <v>-5053475</v>
      </c>
      <c r="BB727" s="456">
        <f>+M727-'Departmental PL'!P743</f>
        <v>-6078979</v>
      </c>
      <c r="BC727" s="456">
        <f>+N727-'Departmental PL'!Q743</f>
        <v>-7490365</v>
      </c>
      <c r="BD727" s="456">
        <f>+O727-'Departmental PL'!R743</f>
        <v>-2237972</v>
      </c>
      <c r="BE727" s="456">
        <f>+P727-'Departmental PL'!S743</f>
        <v>-3942548</v>
      </c>
      <c r="BF727" s="456">
        <f>+Q727-'Departmental PL'!T743</f>
        <v>-1806186</v>
      </c>
      <c r="BG727" s="456">
        <f>+R727-'Departmental PL'!U743</f>
        <v>-2127366</v>
      </c>
      <c r="BH727" s="456">
        <f>+S727-'Departmental PL'!V743</f>
        <v>-2034821</v>
      </c>
      <c r="BI727" s="456">
        <f>+T727-'Departmental PL'!W743</f>
        <v>-1420451</v>
      </c>
    </row>
    <row r="728" spans="1:61" ht="20.25" hidden="1" customHeight="1" x14ac:dyDescent="0.25">
      <c r="A728" s="2067" t="s">
        <v>1705</v>
      </c>
      <c r="B728" s="2058" t="s">
        <v>2502</v>
      </c>
      <c r="C728" s="2060"/>
      <c r="D728" s="2060"/>
      <c r="E728" s="2060"/>
      <c r="F728" s="2060"/>
      <c r="G728" s="2060"/>
      <c r="H728" s="2060"/>
      <c r="I728" s="2060"/>
      <c r="J728" s="2060"/>
      <c r="K728" s="2060"/>
      <c r="L728" s="2060"/>
      <c r="M728" s="2060"/>
      <c r="N728" s="2060"/>
      <c r="O728" s="2060"/>
      <c r="P728" s="2060"/>
      <c r="Q728" s="2060"/>
      <c r="R728" s="2060"/>
      <c r="S728" s="2060"/>
      <c r="T728" s="2060"/>
      <c r="U728" s="2061" t="str">
        <f t="shared" si="7"/>
        <v>3070 OP LAB - RIDGELAND</v>
      </c>
      <c r="W728" s="455" t="b">
        <f>+'17HPM_DATA_INPUT'!C471='17_AUDIT_TOTALS_CK'!U728</f>
        <v>1</v>
      </c>
      <c r="X728" s="2065">
        <f>+'17HPM_DATA_INPUT'!D471-'17_AUDIT_TOTALS_CK'!C728</f>
        <v>332466</v>
      </c>
      <c r="Y728" s="2065">
        <f>+'17HPM_DATA_INPUT'!E471-'17_AUDIT_TOTALS_CK'!D728</f>
        <v>295018</v>
      </c>
      <c r="Z728" s="2065">
        <f>+'17HPM_DATA_INPUT'!F471-'17_AUDIT_TOTALS_CK'!E728</f>
        <v>971563</v>
      </c>
      <c r="AA728" s="2065">
        <f>+'17HPM_DATA_INPUT'!G471-'17_AUDIT_TOTALS_CK'!F728</f>
        <v>845611</v>
      </c>
      <c r="AB728" s="2065">
        <f>+'17HPM_DATA_INPUT'!H471-'17_AUDIT_TOTALS_CK'!G728</f>
        <v>40727786</v>
      </c>
      <c r="AC728" s="2065">
        <f>+'17HPM_DATA_INPUT'!I471-'17_AUDIT_TOTALS_CK'!H728</f>
        <v>38106827</v>
      </c>
      <c r="AD728" s="2065">
        <f>+'17HPM_DATA_INPUT'!J471-'17_AUDIT_TOTALS_CK'!I728</f>
        <v>9403177</v>
      </c>
      <c r="AE728" s="2065">
        <f>+'17HPM_DATA_INPUT'!K471-'17_AUDIT_TOTALS_CK'!J728</f>
        <v>9595749</v>
      </c>
      <c r="AF728" s="2065">
        <f>+'17HPM_DATA_INPUT'!L471-'17_AUDIT_TOTALS_CK'!K728</f>
        <v>2705511</v>
      </c>
      <c r="AG728" s="2065">
        <f>+'17HPM_DATA_INPUT'!M471-'17_AUDIT_TOTALS_CK'!L728</f>
        <v>2849097</v>
      </c>
      <c r="AH728" s="2065">
        <f>+'17HPM_DATA_INPUT'!N471-'17_AUDIT_TOTALS_CK'!M728</f>
        <v>6697666</v>
      </c>
      <c r="AI728" s="2065">
        <f>+'17HPM_DATA_INPUT'!O471-'17_AUDIT_TOTALS_CK'!N728</f>
        <v>6746652</v>
      </c>
      <c r="AJ728" s="2065">
        <f>+'17HPM_DATA_INPUT'!P471-'17_AUDIT_TOTALS_CK'!O728</f>
        <v>2780723</v>
      </c>
      <c r="AK728" s="2065">
        <f>+'17HPM_DATA_INPUT'!Q471-'17_AUDIT_TOTALS_CK'!P728</f>
        <v>2533581</v>
      </c>
      <c r="AL728" s="2065">
        <f>+'17HPM_DATA_INPUT'!R471-'17_AUDIT_TOTALS_CK'!Q728</f>
        <v>1325127</v>
      </c>
      <c r="AM728" s="2065">
        <f>+'17HPM_DATA_INPUT'!S471-'17_AUDIT_TOTALS_CK'!R728</f>
        <v>1216954</v>
      </c>
      <c r="AN728" s="2065">
        <f>+'17HPM_DATA_INPUT'!T471-'17_AUDIT_TOTALS_CK'!S728</f>
        <v>2591817</v>
      </c>
      <c r="AO728" s="2065">
        <f>+'17HPM_DATA_INPUT'!U471-'17_AUDIT_TOTALS_CK'!T728</f>
        <v>2996117</v>
      </c>
      <c r="AQ728" s="455" t="str">
        <f>'Departmental PL'!D744</f>
        <v>3070 OP LAB - RIDGELAND</v>
      </c>
      <c r="AR728" s="456">
        <f>+C728-'Departmental PL'!F744</f>
        <v>-332466</v>
      </c>
      <c r="AS728" s="456">
        <f>+D728-'Departmental PL'!G744</f>
        <v>-295018</v>
      </c>
      <c r="AT728" s="456">
        <f>+E728-'Departmental PL'!H744</f>
        <v>-971563</v>
      </c>
      <c r="AU728" s="456">
        <f>+F728-'Departmental PL'!I744</f>
        <v>-845611</v>
      </c>
      <c r="AV728" s="456">
        <f>+G728-'Departmental PL'!J744</f>
        <v>-40727786</v>
      </c>
      <c r="AW728" s="456">
        <f>+H728-'Departmental PL'!K744</f>
        <v>-38106827</v>
      </c>
      <c r="AX728" s="456">
        <f>+I728-'Departmental PL'!L744</f>
        <v>-9403177</v>
      </c>
      <c r="AY728" s="456">
        <f>+J728-'Departmental PL'!M744</f>
        <v>-9595749</v>
      </c>
      <c r="AZ728" s="456">
        <f>+K728-'Departmental PL'!N744</f>
        <v>-2705511</v>
      </c>
      <c r="BA728" s="456">
        <f>+L728-'Departmental PL'!O744</f>
        <v>-2849097</v>
      </c>
      <c r="BB728" s="456">
        <f>+M728-'Departmental PL'!P744</f>
        <v>-6697666</v>
      </c>
      <c r="BC728" s="456">
        <f>+N728-'Departmental PL'!Q744</f>
        <v>-6746652</v>
      </c>
      <c r="BD728" s="456">
        <f>+O728-'Departmental PL'!R744</f>
        <v>-2780723</v>
      </c>
      <c r="BE728" s="456">
        <f>+P728-'Departmental PL'!S744</f>
        <v>-2533581</v>
      </c>
      <c r="BF728" s="456">
        <f>+Q728-'Departmental PL'!T744</f>
        <v>-1325127</v>
      </c>
      <c r="BG728" s="456">
        <f>+R728-'Departmental PL'!U744</f>
        <v>-1216954</v>
      </c>
      <c r="BH728" s="456">
        <f>+S728-'Departmental PL'!V744</f>
        <v>-2591816</v>
      </c>
      <c r="BI728" s="456">
        <f>+T728-'Departmental PL'!W744</f>
        <v>-2996117</v>
      </c>
    </row>
    <row r="729" spans="1:61" ht="20.25" hidden="1" customHeight="1" x14ac:dyDescent="0.25">
      <c r="A729" s="2067" t="s">
        <v>1713</v>
      </c>
      <c r="B729" s="2058" t="s">
        <v>2503</v>
      </c>
      <c r="C729" s="2060"/>
      <c r="D729" s="2060"/>
      <c r="E729" s="2060"/>
      <c r="F729" s="2060"/>
      <c r="G729" s="2060"/>
      <c r="H729" s="2060"/>
      <c r="I729" s="2060"/>
      <c r="J729" s="2060"/>
      <c r="K729" s="2060"/>
      <c r="L729" s="2060"/>
      <c r="M729" s="2060"/>
      <c r="N729" s="2060"/>
      <c r="O729" s="2060"/>
      <c r="P729" s="2060"/>
      <c r="Q729" s="2060"/>
      <c r="R729" s="2060"/>
      <c r="S729" s="2060"/>
      <c r="T729" s="2060"/>
      <c r="U729" s="2061" t="str">
        <f t="shared" si="7"/>
        <v>3150 POINT-OF-CARE TESTING</v>
      </c>
      <c r="W729" s="455" t="b">
        <f>+'17HPM_DATA_INPUT'!C472='17_AUDIT_TOTALS_CK'!U729</f>
        <v>1</v>
      </c>
      <c r="X729" s="2065">
        <f>+'17HPM_DATA_INPUT'!D472-'17_AUDIT_TOTALS_CK'!C729</f>
        <v>11297</v>
      </c>
      <c r="Y729" s="2065">
        <f>+'17HPM_DATA_INPUT'!E472-'17_AUDIT_TOTALS_CK'!D729</f>
        <v>10567</v>
      </c>
      <c r="Z729" s="2065">
        <f>+'17HPM_DATA_INPUT'!F472-'17_AUDIT_TOTALS_CK'!E729</f>
        <v>11043</v>
      </c>
      <c r="AA729" s="2065">
        <f>+'17HPM_DATA_INPUT'!G472-'17_AUDIT_TOTALS_CK'!F729</f>
        <v>10100</v>
      </c>
      <c r="AB729" s="2065">
        <f>+'17HPM_DATA_INPUT'!H472-'17_AUDIT_TOTALS_CK'!G729</f>
        <v>421280</v>
      </c>
      <c r="AC729" s="2065">
        <f>+'17HPM_DATA_INPUT'!I472-'17_AUDIT_TOTALS_CK'!H729</f>
        <v>309408</v>
      </c>
      <c r="AD729" s="2065">
        <f>+'17HPM_DATA_INPUT'!J472-'17_AUDIT_TOTALS_CK'!I729</f>
        <v>100073</v>
      </c>
      <c r="AE729" s="2065">
        <f>+'17HPM_DATA_INPUT'!K472-'17_AUDIT_TOTALS_CK'!J729</f>
        <v>74491</v>
      </c>
      <c r="AF729" s="2065">
        <f>+'17HPM_DATA_INPUT'!L472-'17_AUDIT_TOTALS_CK'!K729</f>
        <v>406647</v>
      </c>
      <c r="AG729" s="2065">
        <f>+'17HPM_DATA_INPUT'!M472-'17_AUDIT_TOTALS_CK'!L729</f>
        <v>376051</v>
      </c>
      <c r="AH729" s="2065">
        <f>+'17HPM_DATA_INPUT'!N472-'17_AUDIT_TOTALS_CK'!M729</f>
        <v>-306574</v>
      </c>
      <c r="AI729" s="2065">
        <f>+'17HPM_DATA_INPUT'!O472-'17_AUDIT_TOTALS_CK'!N729</f>
        <v>-301560</v>
      </c>
      <c r="AJ729" s="2065">
        <f>+'17HPM_DATA_INPUT'!P472-'17_AUDIT_TOTALS_CK'!O729</f>
        <v>1</v>
      </c>
      <c r="AK729" s="2065">
        <f>+'17HPM_DATA_INPUT'!Q472-'17_AUDIT_TOTALS_CK'!P729</f>
        <v>0</v>
      </c>
      <c r="AL729" s="2065">
        <f>+'17HPM_DATA_INPUT'!R472-'17_AUDIT_TOTALS_CK'!Q729</f>
        <v>124164</v>
      </c>
      <c r="AM729" s="2065">
        <f>+'17HPM_DATA_INPUT'!S472-'17_AUDIT_TOTALS_CK'!R729</f>
        <v>110863</v>
      </c>
      <c r="AN729" s="2065">
        <f>+'17HPM_DATA_INPUT'!T472-'17_AUDIT_TOTALS_CK'!S729</f>
        <v>-430739</v>
      </c>
      <c r="AO729" s="2065">
        <f>+'17HPM_DATA_INPUT'!U472-'17_AUDIT_TOTALS_CK'!T729</f>
        <v>-412424</v>
      </c>
      <c r="AQ729" s="455" t="str">
        <f>'Departmental PL'!D745</f>
        <v>3150 POINT-OF-CARE TESTING</v>
      </c>
      <c r="AR729" s="456">
        <f>+C729-'Departmental PL'!F745</f>
        <v>-11297</v>
      </c>
      <c r="AS729" s="456">
        <f>+D729-'Departmental PL'!G745</f>
        <v>-10567</v>
      </c>
      <c r="AT729" s="456">
        <f>+E729-'Departmental PL'!H745</f>
        <v>-11043</v>
      </c>
      <c r="AU729" s="456">
        <f>+F729-'Departmental PL'!I745</f>
        <v>-10100</v>
      </c>
      <c r="AV729" s="456">
        <f>+G729-'Departmental PL'!J745</f>
        <v>-421280</v>
      </c>
      <c r="AW729" s="456">
        <f>+H729-'Departmental PL'!K745</f>
        <v>-309408</v>
      </c>
      <c r="AX729" s="456">
        <f>+I729-'Departmental PL'!L745</f>
        <v>-100073</v>
      </c>
      <c r="AY729" s="456">
        <f>+J729-'Departmental PL'!M745</f>
        <v>-74491</v>
      </c>
      <c r="AZ729" s="456">
        <f>+K729-'Departmental PL'!N745</f>
        <v>-406647</v>
      </c>
      <c r="BA729" s="456">
        <f>+L729-'Departmental PL'!O745</f>
        <v>-376051</v>
      </c>
      <c r="BB729" s="456">
        <f>+M729-'Departmental PL'!P745</f>
        <v>306574</v>
      </c>
      <c r="BC729" s="456">
        <f>+N729-'Departmental PL'!Q745</f>
        <v>301560</v>
      </c>
      <c r="BD729" s="456">
        <f>+O729-'Departmental PL'!R745</f>
        <v>-1</v>
      </c>
      <c r="BE729" s="456">
        <f>+P729-'Departmental PL'!S745</f>
        <v>0</v>
      </c>
      <c r="BF729" s="456">
        <f>+Q729-'Departmental PL'!T745</f>
        <v>-124164</v>
      </c>
      <c r="BG729" s="456">
        <f>+R729-'Departmental PL'!U745</f>
        <v>-110863</v>
      </c>
      <c r="BH729" s="456">
        <f>+S729-'Departmental PL'!V745</f>
        <v>430739</v>
      </c>
      <c r="BI729" s="456">
        <f>+T729-'Departmental PL'!W745</f>
        <v>412423</v>
      </c>
    </row>
    <row r="730" spans="1:61" ht="20.25" hidden="1" customHeight="1" x14ac:dyDescent="0.25">
      <c r="A730" s="2033" t="s">
        <v>1706</v>
      </c>
      <c r="B730" s="2058" t="s">
        <v>2504</v>
      </c>
      <c r="C730" s="2060"/>
      <c r="D730" s="2060"/>
      <c r="E730" s="2060"/>
      <c r="F730" s="2060"/>
      <c r="G730" s="2060"/>
      <c r="H730" s="2060"/>
      <c r="I730" s="2060"/>
      <c r="J730" s="2060"/>
      <c r="K730" s="2060"/>
      <c r="L730" s="2060"/>
      <c r="M730" s="2060"/>
      <c r="N730" s="2060"/>
      <c r="O730" s="2060"/>
      <c r="P730" s="2060"/>
      <c r="Q730" s="2060"/>
      <c r="R730" s="2060"/>
      <c r="S730" s="2060"/>
      <c r="T730" s="2060"/>
      <c r="U730" s="2061" t="str">
        <f t="shared" si="7"/>
        <v>3160 REFERENCE LAB</v>
      </c>
      <c r="W730" s="455" t="b">
        <f>+'17HPM_DATA_INPUT'!C473='17_AUDIT_TOTALS_CK'!U730</f>
        <v>1</v>
      </c>
      <c r="X730" s="2065">
        <f>+'17HPM_DATA_INPUT'!D473-'17_AUDIT_TOTALS_CK'!C730</f>
        <v>52786</v>
      </c>
      <c r="Y730" s="2065">
        <f>+'17HPM_DATA_INPUT'!E473-'17_AUDIT_TOTALS_CK'!D730</f>
        <v>47207</v>
      </c>
      <c r="Z730" s="2065">
        <f>+'17HPM_DATA_INPUT'!F473-'17_AUDIT_TOTALS_CK'!E730</f>
        <v>93829</v>
      </c>
      <c r="AA730" s="2065">
        <f>+'17HPM_DATA_INPUT'!G473-'17_AUDIT_TOTALS_CK'!F730</f>
        <v>87349</v>
      </c>
      <c r="AB730" s="2065">
        <f>+'17HPM_DATA_INPUT'!H473-'17_AUDIT_TOTALS_CK'!G730</f>
        <v>11721788</v>
      </c>
      <c r="AC730" s="2065">
        <f>+'17HPM_DATA_INPUT'!I473-'17_AUDIT_TOTALS_CK'!H730</f>
        <v>11404269</v>
      </c>
      <c r="AD730" s="2065">
        <f>+'17HPM_DATA_INPUT'!J473-'17_AUDIT_TOTALS_CK'!I730</f>
        <v>2618435</v>
      </c>
      <c r="AE730" s="2065">
        <f>+'17HPM_DATA_INPUT'!K473-'17_AUDIT_TOTALS_CK'!J730</f>
        <v>2760492</v>
      </c>
      <c r="AF730" s="2065">
        <f>+'17HPM_DATA_INPUT'!L473-'17_AUDIT_TOTALS_CK'!K730</f>
        <v>4971747</v>
      </c>
      <c r="AG730" s="2065">
        <f>+'17HPM_DATA_INPUT'!M473-'17_AUDIT_TOTALS_CK'!L730</f>
        <v>5401631</v>
      </c>
      <c r="AH730" s="2065">
        <f>+'17HPM_DATA_INPUT'!N473-'17_AUDIT_TOTALS_CK'!M730</f>
        <v>-2353312</v>
      </c>
      <c r="AI730" s="2065">
        <f>+'17HPM_DATA_INPUT'!O473-'17_AUDIT_TOTALS_CK'!N730</f>
        <v>-2641139</v>
      </c>
      <c r="AJ730" s="2065">
        <f>+'17HPM_DATA_INPUT'!P473-'17_AUDIT_TOTALS_CK'!O730</f>
        <v>173444</v>
      </c>
      <c r="AK730" s="2065">
        <f>+'17HPM_DATA_INPUT'!Q473-'17_AUDIT_TOTALS_CK'!P730</f>
        <v>261517</v>
      </c>
      <c r="AL730" s="2065">
        <f>+'17HPM_DATA_INPUT'!R473-'17_AUDIT_TOTALS_CK'!Q730</f>
        <v>640735</v>
      </c>
      <c r="AM730" s="2065">
        <f>+'17HPM_DATA_INPUT'!S473-'17_AUDIT_TOTALS_CK'!R730</f>
        <v>693452</v>
      </c>
      <c r="AN730" s="2065">
        <f>+'17HPM_DATA_INPUT'!T473-'17_AUDIT_TOTALS_CK'!S730</f>
        <v>-3167491</v>
      </c>
      <c r="AO730" s="2065">
        <f>+'17HPM_DATA_INPUT'!U473-'17_AUDIT_TOTALS_CK'!T730</f>
        <v>-3596108</v>
      </c>
      <c r="AQ730" s="455" t="str">
        <f>'Departmental PL'!D746</f>
        <v>3160 REFERENCE LAB</v>
      </c>
      <c r="AR730" s="456">
        <f>+C730-'Departmental PL'!F746</f>
        <v>-52786</v>
      </c>
      <c r="AS730" s="456">
        <f>+D730-'Departmental PL'!G746</f>
        <v>-47207</v>
      </c>
      <c r="AT730" s="456">
        <f>+E730-'Departmental PL'!H746</f>
        <v>-93829</v>
      </c>
      <c r="AU730" s="456">
        <f>+F730-'Departmental PL'!I746</f>
        <v>-87349</v>
      </c>
      <c r="AV730" s="456">
        <f>+G730-'Departmental PL'!J746</f>
        <v>-11721788</v>
      </c>
      <c r="AW730" s="456">
        <f>+H730-'Departmental PL'!K746</f>
        <v>-11404269</v>
      </c>
      <c r="AX730" s="456">
        <f>+I730-'Departmental PL'!L746</f>
        <v>-2618435</v>
      </c>
      <c r="AY730" s="456">
        <f>+J730-'Departmental PL'!M746</f>
        <v>-2760492</v>
      </c>
      <c r="AZ730" s="456">
        <f>+K730-'Departmental PL'!N746</f>
        <v>-4971747</v>
      </c>
      <c r="BA730" s="456">
        <f>+L730-'Departmental PL'!O746</f>
        <v>-5401631</v>
      </c>
      <c r="BB730" s="456">
        <f>+M730-'Departmental PL'!P746</f>
        <v>2353312</v>
      </c>
      <c r="BC730" s="456">
        <f>+N730-'Departmental PL'!Q746</f>
        <v>2641139</v>
      </c>
      <c r="BD730" s="456">
        <f>+O730-'Departmental PL'!R746</f>
        <v>-173444</v>
      </c>
      <c r="BE730" s="456">
        <f>+P730-'Departmental PL'!S746</f>
        <v>-261517</v>
      </c>
      <c r="BF730" s="456">
        <f>+Q730-'Departmental PL'!T746</f>
        <v>-640735</v>
      </c>
      <c r="BG730" s="456">
        <f>+R730-'Departmental PL'!U746</f>
        <v>-693452</v>
      </c>
      <c r="BH730" s="456">
        <f>+S730-'Departmental PL'!V746</f>
        <v>3167491</v>
      </c>
      <c r="BI730" s="456">
        <f>+T730-'Departmental PL'!W746</f>
        <v>3596108</v>
      </c>
    </row>
    <row r="731" spans="1:61" ht="20.25" hidden="1" customHeight="1" x14ac:dyDescent="0.25">
      <c r="A731" s="2095"/>
      <c r="B731" s="2058" t="s">
        <v>2505</v>
      </c>
      <c r="C731" s="2060"/>
      <c r="D731" s="2060"/>
      <c r="E731" s="2060"/>
      <c r="F731" s="2060"/>
      <c r="G731" s="2060"/>
      <c r="H731" s="2060"/>
      <c r="I731" s="2060"/>
      <c r="J731" s="2060"/>
      <c r="K731" s="2060"/>
      <c r="L731" s="2060"/>
      <c r="M731" s="2060"/>
      <c r="N731" s="2060"/>
      <c r="O731" s="2060"/>
      <c r="P731" s="2060"/>
      <c r="Q731" s="2060"/>
      <c r="R731" s="2060"/>
      <c r="S731" s="2060"/>
      <c r="T731" s="2060"/>
      <c r="U731" s="2061" t="str">
        <f t="shared" si="7"/>
        <v>3180 LSS-PHLEBOTOMY</v>
      </c>
      <c r="W731" s="455" t="b">
        <f>+'17HPM_DATA_INPUT'!C474='17_AUDIT_TOTALS_CK'!U731</f>
        <v>1</v>
      </c>
      <c r="X731" s="2065">
        <f>+'17HPM_DATA_INPUT'!D474-'17_AUDIT_TOTALS_CK'!C731</f>
        <v>536995</v>
      </c>
      <c r="Y731" s="2065">
        <f>+'17HPM_DATA_INPUT'!E474-'17_AUDIT_TOTALS_CK'!D731</f>
        <v>526992</v>
      </c>
      <c r="Z731" s="2065">
        <f>+'17HPM_DATA_INPUT'!F474-'17_AUDIT_TOTALS_CK'!E731</f>
        <v>627671</v>
      </c>
      <c r="AA731" s="2065">
        <f>+'17HPM_DATA_INPUT'!G474-'17_AUDIT_TOTALS_CK'!F731</f>
        <v>620631</v>
      </c>
      <c r="AB731" s="2065">
        <f>+'17HPM_DATA_INPUT'!H474-'17_AUDIT_TOTALS_CK'!G731</f>
        <v>5253532</v>
      </c>
      <c r="AC731" s="2065">
        <f>+'17HPM_DATA_INPUT'!I474-'17_AUDIT_TOTALS_CK'!H731</f>
        <v>7107155</v>
      </c>
      <c r="AD731" s="2065">
        <f>+'17HPM_DATA_INPUT'!J474-'17_AUDIT_TOTALS_CK'!I731</f>
        <v>1115063</v>
      </c>
      <c r="AE731" s="2065">
        <f>+'17HPM_DATA_INPUT'!K474-'17_AUDIT_TOTALS_CK'!J731</f>
        <v>1639511</v>
      </c>
      <c r="AF731" s="2065">
        <f>+'17HPM_DATA_INPUT'!L474-'17_AUDIT_TOTALS_CK'!K731</f>
        <v>7280331</v>
      </c>
      <c r="AG731" s="2065">
        <f>+'17HPM_DATA_INPUT'!M474-'17_AUDIT_TOTALS_CK'!L731</f>
        <v>6932683</v>
      </c>
      <c r="AH731" s="2065">
        <f>+'17HPM_DATA_INPUT'!N474-'17_AUDIT_TOTALS_CK'!M731</f>
        <v>-6165267</v>
      </c>
      <c r="AI731" s="2065">
        <f>+'17HPM_DATA_INPUT'!O474-'17_AUDIT_TOTALS_CK'!N731</f>
        <v>-5293172</v>
      </c>
      <c r="AJ731" s="2065">
        <f>+'17HPM_DATA_INPUT'!P474-'17_AUDIT_TOTALS_CK'!O731</f>
        <v>1227254</v>
      </c>
      <c r="AK731" s="2065">
        <f>+'17HPM_DATA_INPUT'!Q474-'17_AUDIT_TOTALS_CK'!P731</f>
        <v>1851111</v>
      </c>
      <c r="AL731" s="2065">
        <f>+'17HPM_DATA_INPUT'!R474-'17_AUDIT_TOTALS_CK'!Q731</f>
        <v>1708210</v>
      </c>
      <c r="AM731" s="2065">
        <f>+'17HPM_DATA_INPUT'!S474-'17_AUDIT_TOTALS_CK'!R731</f>
        <v>1602170</v>
      </c>
      <c r="AN731" s="2065">
        <f>+'17HPM_DATA_INPUT'!T474-'17_AUDIT_TOTALS_CK'!S731</f>
        <v>-9100731</v>
      </c>
      <c r="AO731" s="2065">
        <f>+'17HPM_DATA_INPUT'!U474-'17_AUDIT_TOTALS_CK'!T731</f>
        <v>-8746454</v>
      </c>
      <c r="AQ731" s="455" t="str">
        <f>'Departmental PL'!D747</f>
        <v>3180 LSS-PHLEBOTOMY</v>
      </c>
      <c r="AR731" s="456">
        <f>+C731-'Departmental PL'!F747</f>
        <v>-536995</v>
      </c>
      <c r="AS731" s="456">
        <f>+D731-'Departmental PL'!G747</f>
        <v>-526992</v>
      </c>
      <c r="AT731" s="456">
        <f>+E731-'Departmental PL'!H747</f>
        <v>-627671</v>
      </c>
      <c r="AU731" s="456">
        <f>+F731-'Departmental PL'!I747</f>
        <v>-620631</v>
      </c>
      <c r="AV731" s="456">
        <f>+G731-'Departmental PL'!J747</f>
        <v>-5253532</v>
      </c>
      <c r="AW731" s="456">
        <f>+H731-'Departmental PL'!K747</f>
        <v>-7107155</v>
      </c>
      <c r="AX731" s="456">
        <f>+I731-'Departmental PL'!L747</f>
        <v>-1115063</v>
      </c>
      <c r="AY731" s="456">
        <f>+J731-'Departmental PL'!M747</f>
        <v>-1639511</v>
      </c>
      <c r="AZ731" s="456">
        <f>+K731-'Departmental PL'!N747</f>
        <v>-7280331</v>
      </c>
      <c r="BA731" s="456">
        <f>+L731-'Departmental PL'!O747</f>
        <v>-6932683</v>
      </c>
      <c r="BB731" s="456">
        <f>+M731-'Departmental PL'!P747</f>
        <v>6165268</v>
      </c>
      <c r="BC731" s="456">
        <f>+N731-'Departmental PL'!Q747</f>
        <v>5293172</v>
      </c>
      <c r="BD731" s="456">
        <f>+O731-'Departmental PL'!R747</f>
        <v>-1227254</v>
      </c>
      <c r="BE731" s="456">
        <f>+P731-'Departmental PL'!S747</f>
        <v>-1851111</v>
      </c>
      <c r="BF731" s="456">
        <f>+Q731-'Departmental PL'!T747</f>
        <v>-1708210</v>
      </c>
      <c r="BG731" s="456">
        <f>+R731-'Departmental PL'!U747</f>
        <v>-1602170</v>
      </c>
      <c r="BH731" s="456">
        <f>+S731-'Departmental PL'!V747</f>
        <v>9100732</v>
      </c>
      <c r="BI731" s="456">
        <f>+T731-'Departmental PL'!W747</f>
        <v>8746453</v>
      </c>
    </row>
    <row r="732" spans="1:61" ht="20.25" hidden="1" customHeight="1" x14ac:dyDescent="0.25">
      <c r="A732" s="2116"/>
      <c r="B732" s="2058" t="s">
        <v>2506</v>
      </c>
      <c r="C732" s="2060"/>
      <c r="D732" s="2060"/>
      <c r="E732" s="2060"/>
      <c r="F732" s="2060"/>
      <c r="G732" s="2060"/>
      <c r="H732" s="2060"/>
      <c r="I732" s="2060"/>
      <c r="J732" s="2060"/>
      <c r="K732" s="2060"/>
      <c r="L732" s="2060"/>
      <c r="M732" s="2060"/>
      <c r="N732" s="2060"/>
      <c r="O732" s="2060"/>
      <c r="P732" s="2060"/>
      <c r="Q732" s="2060"/>
      <c r="R732" s="2060"/>
      <c r="S732" s="2060"/>
      <c r="T732" s="2060"/>
      <c r="U732" s="2061" t="str">
        <f t="shared" si="7"/>
        <v>3200 TOXICOLOGY LAB</v>
      </c>
      <c r="W732" s="455" t="b">
        <f>+'17HPM_DATA_INPUT'!C475='17_AUDIT_TOTALS_CK'!U732</f>
        <v>1</v>
      </c>
      <c r="X732" s="2065">
        <f>+'17HPM_DATA_INPUT'!D475-'17_AUDIT_TOTALS_CK'!C732</f>
        <v>107788</v>
      </c>
      <c r="Y732" s="2065">
        <f>+'17HPM_DATA_INPUT'!E475-'17_AUDIT_TOTALS_CK'!D732</f>
        <v>112218</v>
      </c>
      <c r="Z732" s="2065">
        <f>+'17HPM_DATA_INPUT'!F475-'17_AUDIT_TOTALS_CK'!E732</f>
        <v>101640</v>
      </c>
      <c r="AA732" s="2065">
        <f>+'17HPM_DATA_INPUT'!G475-'17_AUDIT_TOTALS_CK'!F732</f>
        <v>115698</v>
      </c>
      <c r="AB732" s="2065">
        <f>+'17HPM_DATA_INPUT'!H475-'17_AUDIT_TOTALS_CK'!G732</f>
        <v>11905453</v>
      </c>
      <c r="AC732" s="2065">
        <f>+'17HPM_DATA_INPUT'!I475-'17_AUDIT_TOTALS_CK'!H732</f>
        <v>13592146</v>
      </c>
      <c r="AD732" s="2065">
        <f>+'17HPM_DATA_INPUT'!J475-'17_AUDIT_TOTALS_CK'!I732</f>
        <v>2784374</v>
      </c>
      <c r="AE732" s="2065">
        <f>+'17HPM_DATA_INPUT'!K475-'17_AUDIT_TOTALS_CK'!J732</f>
        <v>3416697</v>
      </c>
      <c r="AF732" s="2065">
        <f>+'17HPM_DATA_INPUT'!L475-'17_AUDIT_TOTALS_CK'!K732</f>
        <v>835855</v>
      </c>
      <c r="AG732" s="2065">
        <f>+'17HPM_DATA_INPUT'!M475-'17_AUDIT_TOTALS_CK'!L732</f>
        <v>999101</v>
      </c>
      <c r="AH732" s="2065">
        <f>+'17HPM_DATA_INPUT'!N475-'17_AUDIT_TOTALS_CK'!M732</f>
        <v>1948519</v>
      </c>
      <c r="AI732" s="2065">
        <f>+'17HPM_DATA_INPUT'!O475-'17_AUDIT_TOTALS_CK'!N732</f>
        <v>2417596</v>
      </c>
      <c r="AJ732" s="2065">
        <f>+'17HPM_DATA_INPUT'!P475-'17_AUDIT_TOTALS_CK'!O732</f>
        <v>730239</v>
      </c>
      <c r="AK732" s="2065">
        <f>+'17HPM_DATA_INPUT'!Q475-'17_AUDIT_TOTALS_CK'!P732</f>
        <v>353744</v>
      </c>
      <c r="AL732" s="2065">
        <f>+'17HPM_DATA_INPUT'!R475-'17_AUDIT_TOTALS_CK'!Q732</f>
        <v>493246</v>
      </c>
      <c r="AM732" s="2065">
        <f>+'17HPM_DATA_INPUT'!S475-'17_AUDIT_TOTALS_CK'!R732</f>
        <v>504389</v>
      </c>
      <c r="AN732" s="2065">
        <f>+'17HPM_DATA_INPUT'!T475-'17_AUDIT_TOTALS_CK'!S732</f>
        <v>725034</v>
      </c>
      <c r="AO732" s="2065">
        <f>+'17HPM_DATA_INPUT'!U475-'17_AUDIT_TOTALS_CK'!T732</f>
        <v>1559463</v>
      </c>
      <c r="AQ732" s="455" t="str">
        <f>'Departmental PL'!D748</f>
        <v>3200 TOXICOLOGY LAB</v>
      </c>
      <c r="AR732" s="456">
        <f>+C732-'Departmental PL'!F748</f>
        <v>-107788</v>
      </c>
      <c r="AS732" s="456">
        <f>+D732-'Departmental PL'!G748</f>
        <v>-112218</v>
      </c>
      <c r="AT732" s="456">
        <f>+E732-'Departmental PL'!H748</f>
        <v>-101640</v>
      </c>
      <c r="AU732" s="456">
        <f>+F732-'Departmental PL'!I748</f>
        <v>-115698</v>
      </c>
      <c r="AV732" s="456">
        <f>+G732-'Departmental PL'!J748</f>
        <v>-11905453</v>
      </c>
      <c r="AW732" s="456">
        <f>+H732-'Departmental PL'!K748</f>
        <v>-13592146</v>
      </c>
      <c r="AX732" s="456">
        <f>+I732-'Departmental PL'!L748</f>
        <v>-2784374</v>
      </c>
      <c r="AY732" s="456">
        <f>+J732-'Departmental PL'!M748</f>
        <v>-3416697</v>
      </c>
      <c r="AZ732" s="456">
        <f>+K732-'Departmental PL'!N748</f>
        <v>-835855</v>
      </c>
      <c r="BA732" s="456">
        <f>+L732-'Departmental PL'!O748</f>
        <v>-999101</v>
      </c>
      <c r="BB732" s="456">
        <f>+M732-'Departmental PL'!P748</f>
        <v>-1948519</v>
      </c>
      <c r="BC732" s="456">
        <f>+N732-'Departmental PL'!Q748</f>
        <v>-2417596</v>
      </c>
      <c r="BD732" s="456">
        <f>+O732-'Departmental PL'!R748</f>
        <v>-730239</v>
      </c>
      <c r="BE732" s="456">
        <f>+P732-'Departmental PL'!S748</f>
        <v>-353744</v>
      </c>
      <c r="BF732" s="456">
        <f>+Q732-'Departmental PL'!T748</f>
        <v>-493246</v>
      </c>
      <c r="BG732" s="456">
        <f>+R732-'Departmental PL'!U748</f>
        <v>-504389</v>
      </c>
      <c r="BH732" s="456">
        <f>+S732-'Departmental PL'!V748</f>
        <v>-725034</v>
      </c>
      <c r="BI732" s="456">
        <f>+T732-'Departmental PL'!W748</f>
        <v>-1559463</v>
      </c>
    </row>
    <row r="733" spans="1:61" ht="20.25" hidden="1" customHeight="1" x14ac:dyDescent="0.25">
      <c r="A733" s="2058" t="s">
        <v>1715</v>
      </c>
      <c r="B733" s="2058" t="s">
        <v>2507</v>
      </c>
      <c r="C733" s="2060"/>
      <c r="D733" s="2060"/>
      <c r="E733" s="2060"/>
      <c r="F733" s="2060"/>
      <c r="G733" s="2060"/>
      <c r="H733" s="2060"/>
      <c r="I733" s="2060"/>
      <c r="J733" s="2060"/>
      <c r="K733" s="2060"/>
      <c r="L733" s="2060"/>
      <c r="M733" s="2060"/>
      <c r="N733" s="2060"/>
      <c r="O733" s="2060"/>
      <c r="P733" s="2060"/>
      <c r="Q733" s="2060"/>
      <c r="R733" s="2060"/>
      <c r="S733" s="2060"/>
      <c r="T733" s="2060"/>
      <c r="U733" s="2061" t="str">
        <f t="shared" si="7"/>
        <v>3220 AP-AUTOPSY</v>
      </c>
      <c r="W733" s="455" t="b">
        <f>+'17HPM_DATA_INPUT'!C476='17_AUDIT_TOTALS_CK'!U733</f>
        <v>1</v>
      </c>
      <c r="X733" s="2065">
        <f>+'17HPM_DATA_INPUT'!D476-'17_AUDIT_TOTALS_CK'!C733</f>
        <v>118</v>
      </c>
      <c r="Y733" s="2065">
        <f>+'17HPM_DATA_INPUT'!E476-'17_AUDIT_TOTALS_CK'!D733</f>
        <v>121</v>
      </c>
      <c r="Z733" s="2065">
        <f>+'17HPM_DATA_INPUT'!F476-'17_AUDIT_TOTALS_CK'!E733</f>
        <v>236</v>
      </c>
      <c r="AA733" s="2065">
        <f>+'17HPM_DATA_INPUT'!G476-'17_AUDIT_TOTALS_CK'!F733</f>
        <v>242</v>
      </c>
      <c r="AB733" s="2065">
        <f>+'17HPM_DATA_INPUT'!H476-'17_AUDIT_TOTALS_CK'!G733</f>
        <v>138554</v>
      </c>
      <c r="AC733" s="2065">
        <f>+'17HPM_DATA_INPUT'!I476-'17_AUDIT_TOTALS_CK'!H733</f>
        <v>182519</v>
      </c>
      <c r="AD733" s="2065">
        <f>+'17HPM_DATA_INPUT'!J476-'17_AUDIT_TOTALS_CK'!I733</f>
        <v>52010</v>
      </c>
      <c r="AE733" s="2065">
        <f>+'17HPM_DATA_INPUT'!K476-'17_AUDIT_TOTALS_CK'!J733</f>
        <v>58202</v>
      </c>
      <c r="AF733" s="2065">
        <f>+'17HPM_DATA_INPUT'!L476-'17_AUDIT_TOTALS_CK'!K733</f>
        <v>37048</v>
      </c>
      <c r="AG733" s="2065">
        <f>+'17HPM_DATA_INPUT'!M476-'17_AUDIT_TOTALS_CK'!L733</f>
        <v>16774</v>
      </c>
      <c r="AH733" s="2065">
        <f>+'17HPM_DATA_INPUT'!N476-'17_AUDIT_TOTALS_CK'!M733</f>
        <v>14962</v>
      </c>
      <c r="AI733" s="2065">
        <f>+'17HPM_DATA_INPUT'!O476-'17_AUDIT_TOTALS_CK'!N733</f>
        <v>41428</v>
      </c>
      <c r="AJ733" s="2065">
        <f>+'17HPM_DATA_INPUT'!P476-'17_AUDIT_TOTALS_CK'!O733</f>
        <v>373</v>
      </c>
      <c r="AK733" s="2065">
        <f>+'17HPM_DATA_INPUT'!Q476-'17_AUDIT_TOTALS_CK'!P733</f>
        <v>347</v>
      </c>
      <c r="AL733" s="2065">
        <f>+'17HPM_DATA_INPUT'!R476-'17_AUDIT_TOTALS_CK'!Q733</f>
        <v>41640</v>
      </c>
      <c r="AM733" s="2065">
        <f>+'17HPM_DATA_INPUT'!S476-'17_AUDIT_TOTALS_CK'!R733</f>
        <v>12714</v>
      </c>
      <c r="AN733" s="2065">
        <f>+'17HPM_DATA_INPUT'!T476-'17_AUDIT_TOTALS_CK'!S733</f>
        <v>-27051</v>
      </c>
      <c r="AO733" s="2065">
        <f>+'17HPM_DATA_INPUT'!U476-'17_AUDIT_TOTALS_CK'!T733</f>
        <v>28367</v>
      </c>
      <c r="AQ733" s="455" t="str">
        <f>'Departmental PL'!D749</f>
        <v>3220 AP-AUTOPSY</v>
      </c>
      <c r="AR733" s="456">
        <f>+C733-'Departmental PL'!F749</f>
        <v>-118</v>
      </c>
      <c r="AS733" s="456">
        <f>+D733-'Departmental PL'!G749</f>
        <v>-121</v>
      </c>
      <c r="AT733" s="456">
        <f>+E733-'Departmental PL'!H749</f>
        <v>-236</v>
      </c>
      <c r="AU733" s="456">
        <f>+F733-'Departmental PL'!I749</f>
        <v>-242</v>
      </c>
      <c r="AV733" s="456">
        <f>+G733-'Departmental PL'!J749</f>
        <v>-138554</v>
      </c>
      <c r="AW733" s="456">
        <f>+H733-'Departmental PL'!K749</f>
        <v>-182519</v>
      </c>
      <c r="AX733" s="456">
        <f>+I733-'Departmental PL'!L749</f>
        <v>-52010</v>
      </c>
      <c r="AY733" s="456">
        <f>+J733-'Departmental PL'!M749</f>
        <v>-58202</v>
      </c>
      <c r="AZ733" s="456">
        <f>+K733-'Departmental PL'!N749</f>
        <v>-37048</v>
      </c>
      <c r="BA733" s="456">
        <f>+L733-'Departmental PL'!O749</f>
        <v>-16774</v>
      </c>
      <c r="BB733" s="456">
        <f>+M733-'Departmental PL'!P749</f>
        <v>-14962</v>
      </c>
      <c r="BC733" s="456">
        <f>+N733-'Departmental PL'!Q749</f>
        <v>-41428</v>
      </c>
      <c r="BD733" s="456">
        <f>+O733-'Departmental PL'!R749</f>
        <v>-373</v>
      </c>
      <c r="BE733" s="456">
        <f>+P733-'Departmental PL'!S749</f>
        <v>-347</v>
      </c>
      <c r="BF733" s="456">
        <f>+Q733-'Departmental PL'!T749</f>
        <v>-41640</v>
      </c>
      <c r="BG733" s="456">
        <f>+R733-'Departmental PL'!U749</f>
        <v>-12714</v>
      </c>
      <c r="BH733" s="456">
        <f>+S733-'Departmental PL'!V749</f>
        <v>27051</v>
      </c>
      <c r="BI733" s="456">
        <f>+T733-'Departmental PL'!W749</f>
        <v>-28367</v>
      </c>
    </row>
    <row r="734" spans="1:61" ht="20.25" hidden="1" customHeight="1" x14ac:dyDescent="0.25">
      <c r="A734" s="2058" t="s">
        <v>2607</v>
      </c>
      <c r="B734" s="2058" t="s">
        <v>2508</v>
      </c>
      <c r="C734" s="2060"/>
      <c r="D734" s="2060"/>
      <c r="E734" s="2060"/>
      <c r="F734" s="2060"/>
      <c r="G734" s="2060"/>
      <c r="H734" s="2060"/>
      <c r="I734" s="2060"/>
      <c r="J734" s="2060"/>
      <c r="K734" s="2060"/>
      <c r="L734" s="2060"/>
      <c r="M734" s="2060"/>
      <c r="N734" s="2060"/>
      <c r="O734" s="2060"/>
      <c r="P734" s="2060"/>
      <c r="Q734" s="2060"/>
      <c r="R734" s="2060"/>
      <c r="S734" s="2060"/>
      <c r="T734" s="2060"/>
      <c r="U734" s="2061" t="str">
        <f t="shared" si="7"/>
        <v>3240 AP-SURGPATH</v>
      </c>
      <c r="W734" s="455" t="b">
        <f>+'17HPM_DATA_INPUT'!C477='17_AUDIT_TOTALS_CK'!U734</f>
        <v>1</v>
      </c>
      <c r="X734" s="2065">
        <f>+'17HPM_DATA_INPUT'!D477-'17_AUDIT_TOTALS_CK'!C734</f>
        <v>33835</v>
      </c>
      <c r="Y734" s="2065">
        <f>+'17HPM_DATA_INPUT'!E477-'17_AUDIT_TOTALS_CK'!D734</f>
        <v>31897</v>
      </c>
      <c r="Z734" s="2065">
        <f>+'17HPM_DATA_INPUT'!F477-'17_AUDIT_TOTALS_CK'!E734</f>
        <v>101981</v>
      </c>
      <c r="AA734" s="2065">
        <f>+'17HPM_DATA_INPUT'!G477-'17_AUDIT_TOTALS_CK'!F734</f>
        <v>95169</v>
      </c>
      <c r="AB734" s="2065">
        <f>+'17HPM_DATA_INPUT'!H477-'17_AUDIT_TOTALS_CK'!G734</f>
        <v>15705128</v>
      </c>
      <c r="AC734" s="2065">
        <f>+'17HPM_DATA_INPUT'!I477-'17_AUDIT_TOTALS_CK'!H734</f>
        <v>14563455</v>
      </c>
      <c r="AD734" s="2065">
        <f>+'17HPM_DATA_INPUT'!J477-'17_AUDIT_TOTALS_CK'!I734</f>
        <v>4460192</v>
      </c>
      <c r="AE734" s="2065">
        <f>+'17HPM_DATA_INPUT'!K477-'17_AUDIT_TOTALS_CK'!J734</f>
        <v>4554054</v>
      </c>
      <c r="AF734" s="2065">
        <f>+'17HPM_DATA_INPUT'!L477-'17_AUDIT_TOTALS_CK'!K734</f>
        <v>1401350</v>
      </c>
      <c r="AG734" s="2065">
        <f>+'17HPM_DATA_INPUT'!M477-'17_AUDIT_TOTALS_CK'!L734</f>
        <v>1317426</v>
      </c>
      <c r="AH734" s="2065">
        <f>+'17HPM_DATA_INPUT'!N477-'17_AUDIT_TOTALS_CK'!M734</f>
        <v>3058842</v>
      </c>
      <c r="AI734" s="2065">
        <f>+'17HPM_DATA_INPUT'!O477-'17_AUDIT_TOTALS_CK'!N734</f>
        <v>3236628</v>
      </c>
      <c r="AJ734" s="2065">
        <f>+'17HPM_DATA_INPUT'!P477-'17_AUDIT_TOTALS_CK'!O734</f>
        <v>122857</v>
      </c>
      <c r="AK734" s="2065">
        <f>+'17HPM_DATA_INPUT'!Q477-'17_AUDIT_TOTALS_CK'!P734</f>
        <v>123949</v>
      </c>
      <c r="AL734" s="2065">
        <f>+'17HPM_DATA_INPUT'!R477-'17_AUDIT_TOTALS_CK'!Q734</f>
        <v>603503</v>
      </c>
      <c r="AM734" s="2065">
        <f>+'17HPM_DATA_INPUT'!S477-'17_AUDIT_TOTALS_CK'!R734</f>
        <v>675539</v>
      </c>
      <c r="AN734" s="2065">
        <f>+'17HPM_DATA_INPUT'!T477-'17_AUDIT_TOTALS_CK'!S734</f>
        <v>2332482</v>
      </c>
      <c r="AO734" s="2065">
        <f>+'17HPM_DATA_INPUT'!U477-'17_AUDIT_TOTALS_CK'!T734</f>
        <v>2437140</v>
      </c>
      <c r="AQ734" s="455" t="str">
        <f>'Departmental PL'!D750</f>
        <v>3240 AP-SURGPATH</v>
      </c>
      <c r="AR734" s="456">
        <f>+C734-'Departmental PL'!F750</f>
        <v>-33835</v>
      </c>
      <c r="AS734" s="456">
        <f>+D734-'Departmental PL'!G750</f>
        <v>-31897</v>
      </c>
      <c r="AT734" s="456">
        <f>+E734-'Departmental PL'!H750</f>
        <v>-101981</v>
      </c>
      <c r="AU734" s="456">
        <f>+F734-'Departmental PL'!I750</f>
        <v>-95169</v>
      </c>
      <c r="AV734" s="456">
        <f>+G734-'Departmental PL'!J750</f>
        <v>-15705128</v>
      </c>
      <c r="AW734" s="456">
        <f>+H734-'Departmental PL'!K750</f>
        <v>-14563455</v>
      </c>
      <c r="AX734" s="456">
        <f>+I734-'Departmental PL'!L750</f>
        <v>-4460192</v>
      </c>
      <c r="AY734" s="456">
        <f>+J734-'Departmental PL'!M750</f>
        <v>-4554054</v>
      </c>
      <c r="AZ734" s="456">
        <f>+K734-'Departmental PL'!N750</f>
        <v>-1401350</v>
      </c>
      <c r="BA734" s="456">
        <f>+L734-'Departmental PL'!O750</f>
        <v>-1317426</v>
      </c>
      <c r="BB734" s="456">
        <f>+M734-'Departmental PL'!P750</f>
        <v>-3058842</v>
      </c>
      <c r="BC734" s="456">
        <f>+N734-'Departmental PL'!Q750</f>
        <v>-3236628</v>
      </c>
      <c r="BD734" s="456">
        <f>+O734-'Departmental PL'!R750</f>
        <v>-122857</v>
      </c>
      <c r="BE734" s="456">
        <f>+P734-'Departmental PL'!S750</f>
        <v>-123949</v>
      </c>
      <c r="BF734" s="456">
        <f>+Q734-'Departmental PL'!T750</f>
        <v>-603503</v>
      </c>
      <c r="BG734" s="456">
        <f>+R734-'Departmental PL'!U750</f>
        <v>-675539</v>
      </c>
      <c r="BH734" s="456">
        <f>+S734-'Departmental PL'!V750</f>
        <v>-2332482</v>
      </c>
      <c r="BI734" s="456">
        <f>+T734-'Departmental PL'!W750</f>
        <v>-2437140</v>
      </c>
    </row>
    <row r="735" spans="1:61" ht="20.25" hidden="1" customHeight="1" x14ac:dyDescent="0.25">
      <c r="A735" s="2058" t="s">
        <v>1714</v>
      </c>
      <c r="B735" s="2058" t="s">
        <v>2509</v>
      </c>
      <c r="C735" s="2060"/>
      <c r="D735" s="2060"/>
      <c r="E735" s="2060"/>
      <c r="F735" s="2060"/>
      <c r="G735" s="2060"/>
      <c r="H735" s="2060"/>
      <c r="I735" s="2060"/>
      <c r="J735" s="2060"/>
      <c r="K735" s="2060"/>
      <c r="L735" s="2060"/>
      <c r="M735" s="2060"/>
      <c r="N735" s="2060"/>
      <c r="O735" s="2060"/>
      <c r="P735" s="2060"/>
      <c r="Q735" s="2060"/>
      <c r="R735" s="2060"/>
      <c r="S735" s="2060"/>
      <c r="T735" s="2060"/>
      <c r="U735" s="2061" t="str">
        <f t="shared" si="7"/>
        <v>3260 AP-CYTOPATH</v>
      </c>
      <c r="W735" s="455" t="b">
        <f>+'17HPM_DATA_INPUT'!C478='17_AUDIT_TOTALS_CK'!U735</f>
        <v>1</v>
      </c>
      <c r="X735" s="2065">
        <f>+'17HPM_DATA_INPUT'!D478-'17_AUDIT_TOTALS_CK'!C735</f>
        <v>35816</v>
      </c>
      <c r="Y735" s="2065">
        <f>+'17HPM_DATA_INPUT'!E478-'17_AUDIT_TOTALS_CK'!D735</f>
        <v>36690</v>
      </c>
      <c r="Z735" s="2065">
        <f>+'17HPM_DATA_INPUT'!F478-'17_AUDIT_TOTALS_CK'!E735</f>
        <v>49163</v>
      </c>
      <c r="AA735" s="2065">
        <f>+'17HPM_DATA_INPUT'!G478-'17_AUDIT_TOTALS_CK'!F735</f>
        <v>48809</v>
      </c>
      <c r="AB735" s="2065">
        <f>+'17HPM_DATA_INPUT'!H478-'17_AUDIT_TOTALS_CK'!G735</f>
        <v>4916885</v>
      </c>
      <c r="AC735" s="2065">
        <f>+'17HPM_DATA_INPUT'!I478-'17_AUDIT_TOTALS_CK'!H735</f>
        <v>4965969</v>
      </c>
      <c r="AD735" s="2065">
        <f>+'17HPM_DATA_INPUT'!J478-'17_AUDIT_TOTALS_CK'!I735</f>
        <v>1445085</v>
      </c>
      <c r="AE735" s="2065">
        <f>+'17HPM_DATA_INPUT'!K478-'17_AUDIT_TOTALS_CK'!J735</f>
        <v>1612052</v>
      </c>
      <c r="AF735" s="2065">
        <f>+'17HPM_DATA_INPUT'!L478-'17_AUDIT_TOTALS_CK'!K735</f>
        <v>965285</v>
      </c>
      <c r="AG735" s="2065">
        <f>+'17HPM_DATA_INPUT'!M478-'17_AUDIT_TOTALS_CK'!L735</f>
        <v>987597</v>
      </c>
      <c r="AH735" s="2065">
        <f>+'17HPM_DATA_INPUT'!N478-'17_AUDIT_TOTALS_CK'!M735</f>
        <v>479800</v>
      </c>
      <c r="AI735" s="2065">
        <f>+'17HPM_DATA_INPUT'!O478-'17_AUDIT_TOTALS_CK'!N735</f>
        <v>624455</v>
      </c>
      <c r="AJ735" s="2065">
        <f>+'17HPM_DATA_INPUT'!P478-'17_AUDIT_TOTALS_CK'!O735</f>
        <v>104110</v>
      </c>
      <c r="AK735" s="2065">
        <f>+'17HPM_DATA_INPUT'!Q478-'17_AUDIT_TOTALS_CK'!P735</f>
        <v>111797</v>
      </c>
      <c r="AL735" s="2065">
        <f>+'17HPM_DATA_INPUT'!R478-'17_AUDIT_TOTALS_CK'!Q735</f>
        <v>327057</v>
      </c>
      <c r="AM735" s="2065">
        <f>+'17HPM_DATA_INPUT'!S478-'17_AUDIT_TOTALS_CK'!R735</f>
        <v>323140</v>
      </c>
      <c r="AN735" s="2065">
        <f>+'17HPM_DATA_INPUT'!T478-'17_AUDIT_TOTALS_CK'!S735</f>
        <v>48633</v>
      </c>
      <c r="AO735" s="2065">
        <f>+'17HPM_DATA_INPUT'!U478-'17_AUDIT_TOTALS_CK'!T735</f>
        <v>189518</v>
      </c>
      <c r="AQ735" s="455" t="str">
        <f>'Departmental PL'!D751</f>
        <v>3260 AP-CYTOPATH</v>
      </c>
      <c r="AR735" s="456">
        <f>+C735-'Departmental PL'!F751</f>
        <v>-35816</v>
      </c>
      <c r="AS735" s="456">
        <f>+D735-'Departmental PL'!G751</f>
        <v>-36690</v>
      </c>
      <c r="AT735" s="456">
        <f>+E735-'Departmental PL'!H751</f>
        <v>-49163</v>
      </c>
      <c r="AU735" s="456">
        <f>+F735-'Departmental PL'!I751</f>
        <v>-48809</v>
      </c>
      <c r="AV735" s="456">
        <f>+G735-'Departmental PL'!J751</f>
        <v>-4916885</v>
      </c>
      <c r="AW735" s="456">
        <f>+H735-'Departmental PL'!K751</f>
        <v>-4965969</v>
      </c>
      <c r="AX735" s="456">
        <f>+I735-'Departmental PL'!L751</f>
        <v>-1445085</v>
      </c>
      <c r="AY735" s="456">
        <f>+J735-'Departmental PL'!M751</f>
        <v>-1612052</v>
      </c>
      <c r="AZ735" s="456">
        <f>+K735-'Departmental PL'!N751</f>
        <v>-965285</v>
      </c>
      <c r="BA735" s="456">
        <f>+L735-'Departmental PL'!O751</f>
        <v>-987597</v>
      </c>
      <c r="BB735" s="456">
        <f>+M735-'Departmental PL'!P751</f>
        <v>-479800</v>
      </c>
      <c r="BC735" s="456">
        <f>+N735-'Departmental PL'!Q751</f>
        <v>-624455</v>
      </c>
      <c r="BD735" s="456">
        <f>+O735-'Departmental PL'!R751</f>
        <v>-104110</v>
      </c>
      <c r="BE735" s="456">
        <f>+P735-'Departmental PL'!S751</f>
        <v>-111797</v>
      </c>
      <c r="BF735" s="456">
        <f>+Q735-'Departmental PL'!T751</f>
        <v>-327057</v>
      </c>
      <c r="BG735" s="456">
        <f>+R735-'Departmental PL'!U751</f>
        <v>-323140</v>
      </c>
      <c r="BH735" s="456">
        <f>+S735-'Departmental PL'!V751</f>
        <v>-48633</v>
      </c>
      <c r="BI735" s="456">
        <f>+T735-'Departmental PL'!W751</f>
        <v>-189518</v>
      </c>
    </row>
    <row r="736" spans="1:61" ht="20.25" hidden="1" customHeight="1" x14ac:dyDescent="0.25">
      <c r="A736" s="2069" t="s">
        <v>2608</v>
      </c>
      <c r="B736" s="2058" t="s">
        <v>2510</v>
      </c>
      <c r="C736" s="2060"/>
      <c r="D736" s="2060"/>
      <c r="E736" s="2060"/>
      <c r="F736" s="2060"/>
      <c r="G736" s="2060"/>
      <c r="H736" s="2060"/>
      <c r="I736" s="2060"/>
      <c r="J736" s="2060"/>
      <c r="K736" s="2060"/>
      <c r="L736" s="2060"/>
      <c r="M736" s="2060"/>
      <c r="N736" s="2060"/>
      <c r="O736" s="2060"/>
      <c r="P736" s="2060"/>
      <c r="Q736" s="2060"/>
      <c r="R736" s="2060"/>
      <c r="S736" s="2060"/>
      <c r="T736" s="2060"/>
      <c r="U736" s="2061" t="str">
        <f t="shared" si="7"/>
        <v>3280 AP-IMMUNOPATH</v>
      </c>
      <c r="W736" s="455" t="b">
        <f>+'17HPM_DATA_INPUT'!C479='17_AUDIT_TOTALS_CK'!U736</f>
        <v>1</v>
      </c>
      <c r="X736" s="2065">
        <f>+'17HPM_DATA_INPUT'!D479-'17_AUDIT_TOTALS_CK'!C736</f>
        <v>5025</v>
      </c>
      <c r="Y736" s="2065">
        <f>+'17HPM_DATA_INPUT'!E479-'17_AUDIT_TOTALS_CK'!D736</f>
        <v>3509</v>
      </c>
      <c r="Z736" s="2065">
        <f>+'17HPM_DATA_INPUT'!F479-'17_AUDIT_TOTALS_CK'!E736</f>
        <v>29744</v>
      </c>
      <c r="AA736" s="2065">
        <f>+'17HPM_DATA_INPUT'!G479-'17_AUDIT_TOTALS_CK'!F736</f>
        <v>22446</v>
      </c>
      <c r="AB736" s="2065">
        <f>+'17HPM_DATA_INPUT'!H479-'17_AUDIT_TOTALS_CK'!G736</f>
        <v>6695984</v>
      </c>
      <c r="AC736" s="2065">
        <f>+'17HPM_DATA_INPUT'!I479-'17_AUDIT_TOTALS_CK'!H736</f>
        <v>3487023</v>
      </c>
      <c r="AD736" s="2065">
        <f>+'17HPM_DATA_INPUT'!J479-'17_AUDIT_TOTALS_CK'!I736</f>
        <v>2056372</v>
      </c>
      <c r="AE736" s="2065">
        <f>+'17HPM_DATA_INPUT'!K479-'17_AUDIT_TOTALS_CK'!J736</f>
        <v>1092835</v>
      </c>
      <c r="AF736" s="2065">
        <f>+'17HPM_DATA_INPUT'!L479-'17_AUDIT_TOTALS_CK'!K736</f>
        <v>479572</v>
      </c>
      <c r="AG736" s="2065">
        <f>+'17HPM_DATA_INPUT'!M479-'17_AUDIT_TOTALS_CK'!L736</f>
        <v>438325</v>
      </c>
      <c r="AH736" s="2065">
        <f>+'17HPM_DATA_INPUT'!N479-'17_AUDIT_TOTALS_CK'!M736</f>
        <v>1576800</v>
      </c>
      <c r="AI736" s="2065">
        <f>+'17HPM_DATA_INPUT'!O479-'17_AUDIT_TOTALS_CK'!N736</f>
        <v>654510</v>
      </c>
      <c r="AJ736" s="2065">
        <f>+'17HPM_DATA_INPUT'!P479-'17_AUDIT_TOTALS_CK'!O736</f>
        <v>45311</v>
      </c>
      <c r="AK736" s="2065">
        <f>+'17HPM_DATA_INPUT'!Q479-'17_AUDIT_TOTALS_CK'!P736</f>
        <v>36127</v>
      </c>
      <c r="AL736" s="2065">
        <f>+'17HPM_DATA_INPUT'!R479-'17_AUDIT_TOTALS_CK'!Q736</f>
        <v>128030</v>
      </c>
      <c r="AM736" s="2065">
        <f>+'17HPM_DATA_INPUT'!S479-'17_AUDIT_TOTALS_CK'!R736</f>
        <v>96826</v>
      </c>
      <c r="AN736" s="2065">
        <f>+'17HPM_DATA_INPUT'!T479-'17_AUDIT_TOTALS_CK'!S736</f>
        <v>1403459</v>
      </c>
      <c r="AO736" s="2065">
        <f>+'17HPM_DATA_INPUT'!U479-'17_AUDIT_TOTALS_CK'!T736</f>
        <v>521557</v>
      </c>
      <c r="AQ736" s="455" t="str">
        <f>'Departmental PL'!D752</f>
        <v>3280 AP-IMMUNOPATH</v>
      </c>
      <c r="AR736" s="456">
        <f>+C736-'Departmental PL'!F752</f>
        <v>-5025</v>
      </c>
      <c r="AS736" s="456">
        <f>+D736-'Departmental PL'!G752</f>
        <v>-3509</v>
      </c>
      <c r="AT736" s="456">
        <f>+E736-'Departmental PL'!H752</f>
        <v>-29744</v>
      </c>
      <c r="AU736" s="456">
        <f>+F736-'Departmental PL'!I752</f>
        <v>-22446</v>
      </c>
      <c r="AV736" s="456">
        <f>+G736-'Departmental PL'!J752</f>
        <v>-6695984</v>
      </c>
      <c r="AW736" s="456">
        <f>+H736-'Departmental PL'!K752</f>
        <v>-3487023</v>
      </c>
      <c r="AX736" s="456">
        <f>+I736-'Departmental PL'!L752</f>
        <v>-2056372</v>
      </c>
      <c r="AY736" s="456">
        <f>+J736-'Departmental PL'!M752</f>
        <v>-1092835</v>
      </c>
      <c r="AZ736" s="456">
        <f>+K736-'Departmental PL'!N752</f>
        <v>-479572</v>
      </c>
      <c r="BA736" s="456">
        <f>+L736-'Departmental PL'!O752</f>
        <v>-438325</v>
      </c>
      <c r="BB736" s="456">
        <f>+M736-'Departmental PL'!P752</f>
        <v>-1576800</v>
      </c>
      <c r="BC736" s="456">
        <f>+N736-'Departmental PL'!Q752</f>
        <v>-654510</v>
      </c>
      <c r="BD736" s="456">
        <f>+O736-'Departmental PL'!R752</f>
        <v>-45311</v>
      </c>
      <c r="BE736" s="456">
        <f>+P736-'Departmental PL'!S752</f>
        <v>-36127</v>
      </c>
      <c r="BF736" s="456">
        <f>+Q736-'Departmental PL'!T752</f>
        <v>-128030</v>
      </c>
      <c r="BG736" s="456">
        <f>+R736-'Departmental PL'!U752</f>
        <v>-96826</v>
      </c>
      <c r="BH736" s="456">
        <f>+S736-'Departmental PL'!V752</f>
        <v>-1403459</v>
      </c>
      <c r="BI736" s="456">
        <f>+T736-'Departmental PL'!W752</f>
        <v>-521557</v>
      </c>
    </row>
    <row r="737" spans="1:61" ht="20.25" hidden="1" customHeight="1" x14ac:dyDescent="0.25">
      <c r="A737" s="2058" t="s">
        <v>2607</v>
      </c>
      <c r="B737" s="2058" t="s">
        <v>2511</v>
      </c>
      <c r="C737" s="2060"/>
      <c r="D737" s="2060"/>
      <c r="E737" s="2060"/>
      <c r="F737" s="2060"/>
      <c r="G737" s="2060"/>
      <c r="H737" s="2060"/>
      <c r="I737" s="2060"/>
      <c r="J737" s="2060"/>
      <c r="K737" s="2060"/>
      <c r="L737" s="2060"/>
      <c r="M737" s="2060"/>
      <c r="N737" s="2060"/>
      <c r="O737" s="2060"/>
      <c r="P737" s="2060"/>
      <c r="Q737" s="2060"/>
      <c r="R737" s="2060"/>
      <c r="S737" s="2060"/>
      <c r="T737" s="2060"/>
      <c r="U737" s="2061" t="str">
        <f t="shared" si="7"/>
        <v>3300 AP-NEUROPATH</v>
      </c>
      <c r="W737" s="455" t="b">
        <f>+'17HPM_DATA_INPUT'!C480='17_AUDIT_TOTALS_CK'!U737</f>
        <v>1</v>
      </c>
      <c r="X737" s="2065">
        <f>+'17HPM_DATA_INPUT'!D480-'17_AUDIT_TOTALS_CK'!C737</f>
        <v>229</v>
      </c>
      <c r="Y737" s="2065">
        <f>+'17HPM_DATA_INPUT'!E480-'17_AUDIT_TOTALS_CK'!D737</f>
        <v>289</v>
      </c>
      <c r="Z737" s="2065">
        <f>+'17HPM_DATA_INPUT'!F480-'17_AUDIT_TOTALS_CK'!E737</f>
        <v>2083</v>
      </c>
      <c r="AA737" s="2065">
        <f>+'17HPM_DATA_INPUT'!G480-'17_AUDIT_TOTALS_CK'!F737</f>
        <v>3115</v>
      </c>
      <c r="AB737" s="2065">
        <f>+'17HPM_DATA_INPUT'!H480-'17_AUDIT_TOTALS_CK'!G737</f>
        <v>439683</v>
      </c>
      <c r="AC737" s="2065">
        <f>+'17HPM_DATA_INPUT'!I480-'17_AUDIT_TOTALS_CK'!H737</f>
        <v>582569</v>
      </c>
      <c r="AD737" s="2065">
        <f>+'17HPM_DATA_INPUT'!J480-'17_AUDIT_TOTALS_CK'!I737</f>
        <v>183351</v>
      </c>
      <c r="AE737" s="2065">
        <f>+'17HPM_DATA_INPUT'!K480-'17_AUDIT_TOTALS_CK'!J737</f>
        <v>236654</v>
      </c>
      <c r="AF737" s="2065">
        <f>+'17HPM_DATA_INPUT'!L480-'17_AUDIT_TOTALS_CK'!K737</f>
        <v>51370</v>
      </c>
      <c r="AG737" s="2065">
        <f>+'17HPM_DATA_INPUT'!M480-'17_AUDIT_TOTALS_CK'!L737</f>
        <v>70439</v>
      </c>
      <c r="AH737" s="2065">
        <f>+'17HPM_DATA_INPUT'!N480-'17_AUDIT_TOTALS_CK'!M737</f>
        <v>131981</v>
      </c>
      <c r="AI737" s="2065">
        <f>+'17HPM_DATA_INPUT'!O480-'17_AUDIT_TOTALS_CK'!N737</f>
        <v>166215</v>
      </c>
      <c r="AJ737" s="2065">
        <f>+'17HPM_DATA_INPUT'!P480-'17_AUDIT_TOTALS_CK'!O737</f>
        <v>2384</v>
      </c>
      <c r="AK737" s="2065">
        <f>+'17HPM_DATA_INPUT'!Q480-'17_AUDIT_TOTALS_CK'!P737</f>
        <v>4320</v>
      </c>
      <c r="AL737" s="2065">
        <f>+'17HPM_DATA_INPUT'!R480-'17_AUDIT_TOTALS_CK'!Q737</f>
        <v>22432</v>
      </c>
      <c r="AM737" s="2065">
        <f>+'17HPM_DATA_INPUT'!S480-'17_AUDIT_TOTALS_CK'!R737</f>
        <v>34161</v>
      </c>
      <c r="AN737" s="2065">
        <f>+'17HPM_DATA_INPUT'!T480-'17_AUDIT_TOTALS_CK'!S737</f>
        <v>107164</v>
      </c>
      <c r="AO737" s="2065">
        <f>+'17HPM_DATA_INPUT'!U480-'17_AUDIT_TOTALS_CK'!T737</f>
        <v>127734</v>
      </c>
      <c r="AQ737" s="455" t="str">
        <f>'Departmental PL'!D753</f>
        <v>3300 AP-NEUROPATH</v>
      </c>
      <c r="AR737" s="456">
        <f>+C737-'Departmental PL'!F753</f>
        <v>-229</v>
      </c>
      <c r="AS737" s="456">
        <f>+D737-'Departmental PL'!G753</f>
        <v>-289</v>
      </c>
      <c r="AT737" s="456">
        <f>+E737-'Departmental PL'!H753</f>
        <v>-2083</v>
      </c>
      <c r="AU737" s="456">
        <f>+F737-'Departmental PL'!I753</f>
        <v>-3115</v>
      </c>
      <c r="AV737" s="456">
        <f>+G737-'Departmental PL'!J753</f>
        <v>-439683</v>
      </c>
      <c r="AW737" s="456">
        <f>+H737-'Departmental PL'!K753</f>
        <v>-582569</v>
      </c>
      <c r="AX737" s="456">
        <f>+I737-'Departmental PL'!L753</f>
        <v>-183351</v>
      </c>
      <c r="AY737" s="456">
        <f>+J737-'Departmental PL'!M753</f>
        <v>-236654</v>
      </c>
      <c r="AZ737" s="456">
        <f>+K737-'Departmental PL'!N753</f>
        <v>-51370</v>
      </c>
      <c r="BA737" s="456">
        <f>+L737-'Departmental PL'!O753</f>
        <v>-70439</v>
      </c>
      <c r="BB737" s="456">
        <f>+M737-'Departmental PL'!P753</f>
        <v>-131981</v>
      </c>
      <c r="BC737" s="456">
        <f>+N737-'Departmental PL'!Q753</f>
        <v>-166215</v>
      </c>
      <c r="BD737" s="456">
        <f>+O737-'Departmental PL'!R753</f>
        <v>-2384</v>
      </c>
      <c r="BE737" s="456">
        <f>+P737-'Departmental PL'!S753</f>
        <v>-4320</v>
      </c>
      <c r="BF737" s="456">
        <f>+Q737-'Departmental PL'!T753</f>
        <v>-22432</v>
      </c>
      <c r="BG737" s="456">
        <f>+R737-'Departmental PL'!U753</f>
        <v>-34161</v>
      </c>
      <c r="BH737" s="456">
        <f>+S737-'Departmental PL'!V753</f>
        <v>-107165</v>
      </c>
      <c r="BI737" s="456">
        <f>+T737-'Departmental PL'!W753</f>
        <v>-127734</v>
      </c>
    </row>
    <row r="738" spans="1:61" ht="20.25" hidden="1" customHeight="1" x14ac:dyDescent="0.25">
      <c r="A738" s="2072" t="s">
        <v>2609</v>
      </c>
      <c r="B738" s="2058" t="s">
        <v>2512</v>
      </c>
      <c r="C738" s="2060"/>
      <c r="D738" s="2060"/>
      <c r="E738" s="2060"/>
      <c r="F738" s="2060"/>
      <c r="G738" s="2060"/>
      <c r="H738" s="2060"/>
      <c r="I738" s="2060"/>
      <c r="J738" s="2060"/>
      <c r="K738" s="2060"/>
      <c r="L738" s="2060"/>
      <c r="M738" s="2060"/>
      <c r="N738" s="2060"/>
      <c r="O738" s="2060"/>
      <c r="P738" s="2060"/>
      <c r="Q738" s="2060"/>
      <c r="R738" s="2060"/>
      <c r="S738" s="2060"/>
      <c r="T738" s="2060"/>
      <c r="U738" s="2061" t="str">
        <f t="shared" si="7"/>
        <v>3320 BIO GENETICS LAB</v>
      </c>
      <c r="W738" s="455" t="b">
        <f>+'17HPM_DATA_INPUT'!C481='17_AUDIT_TOTALS_CK'!U738</f>
        <v>1</v>
      </c>
      <c r="X738" s="2065">
        <f>+'17HPM_DATA_INPUT'!D481-'17_AUDIT_TOTALS_CK'!C738</f>
        <v>4997</v>
      </c>
      <c r="Y738" s="2065">
        <f>+'17HPM_DATA_INPUT'!E481-'17_AUDIT_TOTALS_CK'!D738</f>
        <v>5436</v>
      </c>
      <c r="Z738" s="2065">
        <f>+'17HPM_DATA_INPUT'!F481-'17_AUDIT_TOTALS_CK'!E738</f>
        <v>9311</v>
      </c>
      <c r="AA738" s="2065">
        <f>+'17HPM_DATA_INPUT'!G481-'17_AUDIT_TOTALS_CK'!F738</f>
        <v>10495</v>
      </c>
      <c r="AB738" s="2065">
        <f>+'17HPM_DATA_INPUT'!H481-'17_AUDIT_TOTALS_CK'!G738</f>
        <v>591331</v>
      </c>
      <c r="AC738" s="2065">
        <f>+'17HPM_DATA_INPUT'!I481-'17_AUDIT_TOTALS_CK'!H738</f>
        <v>662188</v>
      </c>
      <c r="AD738" s="2065">
        <f>+'17HPM_DATA_INPUT'!J481-'17_AUDIT_TOTALS_CK'!I738</f>
        <v>127468</v>
      </c>
      <c r="AE738" s="2065">
        <f>+'17HPM_DATA_INPUT'!K481-'17_AUDIT_TOTALS_CK'!J738</f>
        <v>149682</v>
      </c>
      <c r="AF738" s="2065">
        <f>+'17HPM_DATA_INPUT'!L481-'17_AUDIT_TOTALS_CK'!K738</f>
        <v>280349</v>
      </c>
      <c r="AG738" s="2065">
        <f>+'17HPM_DATA_INPUT'!M481-'17_AUDIT_TOTALS_CK'!L738</f>
        <v>328112</v>
      </c>
      <c r="AH738" s="2065">
        <f>+'17HPM_DATA_INPUT'!N481-'17_AUDIT_TOTALS_CK'!M738</f>
        <v>-152881</v>
      </c>
      <c r="AI738" s="2065">
        <f>+'17HPM_DATA_INPUT'!O481-'17_AUDIT_TOTALS_CK'!N738</f>
        <v>-178430</v>
      </c>
      <c r="AJ738" s="2065">
        <f>+'17HPM_DATA_INPUT'!P481-'17_AUDIT_TOTALS_CK'!O738</f>
        <v>28728</v>
      </c>
      <c r="AK738" s="2065">
        <f>+'17HPM_DATA_INPUT'!Q481-'17_AUDIT_TOTALS_CK'!P738</f>
        <v>31372</v>
      </c>
      <c r="AL738" s="2065">
        <f>+'17HPM_DATA_INPUT'!R481-'17_AUDIT_TOTALS_CK'!Q738</f>
        <v>96660</v>
      </c>
      <c r="AM738" s="2065">
        <f>+'17HPM_DATA_INPUT'!S481-'17_AUDIT_TOTALS_CK'!R738</f>
        <v>102636</v>
      </c>
      <c r="AN738" s="2065">
        <f>+'17HPM_DATA_INPUT'!T481-'17_AUDIT_TOTALS_CK'!S738</f>
        <v>-278268</v>
      </c>
      <c r="AO738" s="2065">
        <f>+'17HPM_DATA_INPUT'!U481-'17_AUDIT_TOTALS_CK'!T738</f>
        <v>-312437</v>
      </c>
      <c r="AQ738" s="455" t="str">
        <f>'Departmental PL'!D754</f>
        <v>3320 BIO GENETICS LAB</v>
      </c>
      <c r="AR738" s="456">
        <f>+C738-'Departmental PL'!F754</f>
        <v>-4997</v>
      </c>
      <c r="AS738" s="456">
        <f>+D738-'Departmental PL'!G754</f>
        <v>-5436</v>
      </c>
      <c r="AT738" s="456">
        <f>+E738-'Departmental PL'!H754</f>
        <v>-9311</v>
      </c>
      <c r="AU738" s="456">
        <f>+F738-'Departmental PL'!I754</f>
        <v>-10495</v>
      </c>
      <c r="AV738" s="456">
        <f>+G738-'Departmental PL'!J754</f>
        <v>-591331</v>
      </c>
      <c r="AW738" s="456">
        <f>+H738-'Departmental PL'!K754</f>
        <v>-662188</v>
      </c>
      <c r="AX738" s="456">
        <f>+I738-'Departmental PL'!L754</f>
        <v>-127468</v>
      </c>
      <c r="AY738" s="456">
        <f>+J738-'Departmental PL'!M754</f>
        <v>-149682</v>
      </c>
      <c r="AZ738" s="456">
        <f>+K738-'Departmental PL'!N754</f>
        <v>-280349</v>
      </c>
      <c r="BA738" s="456">
        <f>+L738-'Departmental PL'!O754</f>
        <v>-328112</v>
      </c>
      <c r="BB738" s="456">
        <f>+M738-'Departmental PL'!P754</f>
        <v>152881</v>
      </c>
      <c r="BC738" s="456">
        <f>+N738-'Departmental PL'!Q754</f>
        <v>178430</v>
      </c>
      <c r="BD738" s="456">
        <f>+O738-'Departmental PL'!R754</f>
        <v>-28728</v>
      </c>
      <c r="BE738" s="456">
        <f>+P738-'Departmental PL'!S754</f>
        <v>-31372</v>
      </c>
      <c r="BF738" s="456">
        <f>+Q738-'Departmental PL'!T754</f>
        <v>-96660</v>
      </c>
      <c r="BG738" s="456">
        <f>+R738-'Departmental PL'!U754</f>
        <v>-102636</v>
      </c>
      <c r="BH738" s="456">
        <f>+S738-'Departmental PL'!V754</f>
        <v>278269</v>
      </c>
      <c r="BI738" s="456">
        <f>+T738-'Departmental PL'!W754</f>
        <v>312438</v>
      </c>
    </row>
    <row r="739" spans="1:61" ht="20.25" hidden="1" customHeight="1" x14ac:dyDescent="0.25">
      <c r="A739" s="2058" t="s">
        <v>2607</v>
      </c>
      <c r="B739" s="2058" t="s">
        <v>2513</v>
      </c>
      <c r="C739" s="2060"/>
      <c r="D739" s="2060"/>
      <c r="E739" s="2060"/>
      <c r="F739" s="2060"/>
      <c r="G739" s="2060"/>
      <c r="H739" s="2060"/>
      <c r="I739" s="2060"/>
      <c r="J739" s="2060"/>
      <c r="K739" s="2060"/>
      <c r="L739" s="2060"/>
      <c r="M739" s="2060"/>
      <c r="N739" s="2060"/>
      <c r="O739" s="2060"/>
      <c r="P739" s="2060"/>
      <c r="Q739" s="2060"/>
      <c r="R739" s="2060"/>
      <c r="S739" s="2060"/>
      <c r="T739" s="2060"/>
      <c r="U739" s="2061" t="str">
        <f t="shared" si="7"/>
        <v>3330 CYTOGENETICS LAB</v>
      </c>
      <c r="W739" s="455" t="b">
        <f>+'17HPM_DATA_INPUT'!C482='17_AUDIT_TOTALS_CK'!U739</f>
        <v>1</v>
      </c>
      <c r="X739" s="2065">
        <f>+'17HPM_DATA_INPUT'!D482-'17_AUDIT_TOTALS_CK'!C739</f>
        <v>1332</v>
      </c>
      <c r="Y739" s="2065">
        <f>+'17HPM_DATA_INPUT'!E482-'17_AUDIT_TOTALS_CK'!D739</f>
        <v>1305</v>
      </c>
      <c r="Z739" s="2065">
        <f>+'17HPM_DATA_INPUT'!F482-'17_AUDIT_TOTALS_CK'!E739</f>
        <v>7277</v>
      </c>
      <c r="AA739" s="2065">
        <f>+'17HPM_DATA_INPUT'!G482-'17_AUDIT_TOTALS_CK'!F739</f>
        <v>6926</v>
      </c>
      <c r="AB739" s="2065">
        <f>+'17HPM_DATA_INPUT'!H482-'17_AUDIT_TOTALS_CK'!G739</f>
        <v>1988971</v>
      </c>
      <c r="AC739" s="2065">
        <f>+'17HPM_DATA_INPUT'!I482-'17_AUDIT_TOTALS_CK'!H739</f>
        <v>2192070</v>
      </c>
      <c r="AD739" s="2065">
        <f>+'17HPM_DATA_INPUT'!J482-'17_AUDIT_TOTALS_CK'!I739</f>
        <v>476915</v>
      </c>
      <c r="AE739" s="2065">
        <f>+'17HPM_DATA_INPUT'!K482-'17_AUDIT_TOTALS_CK'!J739</f>
        <v>615011</v>
      </c>
      <c r="AF739" s="2065">
        <f>+'17HPM_DATA_INPUT'!L482-'17_AUDIT_TOTALS_CK'!K739</f>
        <v>1098747</v>
      </c>
      <c r="AG739" s="2065">
        <f>+'17HPM_DATA_INPUT'!M482-'17_AUDIT_TOTALS_CK'!L739</f>
        <v>1127192</v>
      </c>
      <c r="AH739" s="2065">
        <f>+'17HPM_DATA_INPUT'!N482-'17_AUDIT_TOTALS_CK'!M739</f>
        <v>-621832</v>
      </c>
      <c r="AI739" s="2065">
        <f>+'17HPM_DATA_INPUT'!O482-'17_AUDIT_TOTALS_CK'!N739</f>
        <v>-512181</v>
      </c>
      <c r="AJ739" s="2065">
        <f>+'17HPM_DATA_INPUT'!P482-'17_AUDIT_TOTALS_CK'!O739</f>
        <v>478637</v>
      </c>
      <c r="AK739" s="2065">
        <f>+'17HPM_DATA_INPUT'!Q482-'17_AUDIT_TOTALS_CK'!P739</f>
        <v>23332</v>
      </c>
      <c r="AL739" s="2065">
        <f>+'17HPM_DATA_INPUT'!R482-'17_AUDIT_TOTALS_CK'!Q739</f>
        <v>330251</v>
      </c>
      <c r="AM739" s="2065">
        <f>+'17HPM_DATA_INPUT'!S482-'17_AUDIT_TOTALS_CK'!R739</f>
        <v>250797</v>
      </c>
      <c r="AN739" s="2065">
        <f>+'17HPM_DATA_INPUT'!T482-'17_AUDIT_TOTALS_CK'!S739</f>
        <v>-1430720</v>
      </c>
      <c r="AO739" s="2065">
        <f>+'17HPM_DATA_INPUT'!U482-'17_AUDIT_TOTALS_CK'!T739</f>
        <v>-786309</v>
      </c>
      <c r="AQ739" s="455" t="str">
        <f>'Departmental PL'!D755</f>
        <v>3330 CYTOGENETICS LAB</v>
      </c>
      <c r="AR739" s="456">
        <f>+C739-'Departmental PL'!F755</f>
        <v>-1332</v>
      </c>
      <c r="AS739" s="456">
        <f>+D739-'Departmental PL'!G755</f>
        <v>-1305</v>
      </c>
      <c r="AT739" s="456">
        <f>+E739-'Departmental PL'!H755</f>
        <v>-7277</v>
      </c>
      <c r="AU739" s="456">
        <f>+F739-'Departmental PL'!I755</f>
        <v>-6926</v>
      </c>
      <c r="AV739" s="456">
        <f>+G739-'Departmental PL'!J755</f>
        <v>-1988971</v>
      </c>
      <c r="AW739" s="456">
        <f>+H739-'Departmental PL'!K755</f>
        <v>-2192070</v>
      </c>
      <c r="AX739" s="456">
        <f>+I739-'Departmental PL'!L755</f>
        <v>-476915</v>
      </c>
      <c r="AY739" s="456">
        <f>+J739-'Departmental PL'!M755</f>
        <v>-615011</v>
      </c>
      <c r="AZ739" s="456">
        <f>+K739-'Departmental PL'!N755</f>
        <v>-1098747</v>
      </c>
      <c r="BA739" s="456">
        <f>+L739-'Departmental PL'!O755</f>
        <v>-1127192</v>
      </c>
      <c r="BB739" s="456">
        <f>+M739-'Departmental PL'!P755</f>
        <v>621832</v>
      </c>
      <c r="BC739" s="456">
        <f>+N739-'Departmental PL'!Q755</f>
        <v>512181</v>
      </c>
      <c r="BD739" s="456">
        <f>+O739-'Departmental PL'!R755</f>
        <v>-478637</v>
      </c>
      <c r="BE739" s="456">
        <f>+P739-'Departmental PL'!S755</f>
        <v>-23332</v>
      </c>
      <c r="BF739" s="456">
        <f>+Q739-'Departmental PL'!T755</f>
        <v>-330251</v>
      </c>
      <c r="BG739" s="456">
        <f>+R739-'Departmental PL'!U755</f>
        <v>-250797</v>
      </c>
      <c r="BH739" s="456">
        <f>+S739-'Departmental PL'!V755</f>
        <v>1430720</v>
      </c>
      <c r="BI739" s="456">
        <f>+T739-'Departmental PL'!W755</f>
        <v>786310</v>
      </c>
    </row>
    <row r="740" spans="1:61" ht="20.25" hidden="1" customHeight="1" x14ac:dyDescent="0.25">
      <c r="A740" s="2076" t="s">
        <v>2610</v>
      </c>
      <c r="B740" s="2058" t="s">
        <v>2514</v>
      </c>
      <c r="C740" s="2060"/>
      <c r="D740" s="2060"/>
      <c r="E740" s="2060"/>
      <c r="F740" s="2060"/>
      <c r="G740" s="2060"/>
      <c r="H740" s="2060"/>
      <c r="I740" s="2060"/>
      <c r="J740" s="2060"/>
      <c r="K740" s="2060"/>
      <c r="L740" s="2060"/>
      <c r="M740" s="2060"/>
      <c r="N740" s="2060"/>
      <c r="O740" s="2060"/>
      <c r="P740" s="2060"/>
      <c r="Q740" s="2060"/>
      <c r="R740" s="2060"/>
      <c r="S740" s="2060"/>
      <c r="T740" s="2060"/>
      <c r="U740" s="2061" t="str">
        <f t="shared" si="7"/>
        <v>3360 ENDO/RIA LAB</v>
      </c>
      <c r="W740" s="455" t="b">
        <f>+'17HPM_DATA_INPUT'!C483='17_AUDIT_TOTALS_CK'!U740</f>
        <v>1</v>
      </c>
      <c r="X740" s="2065">
        <f>+'17HPM_DATA_INPUT'!D483-'17_AUDIT_TOTALS_CK'!C740</f>
        <v>1</v>
      </c>
      <c r="Y740" s="2065">
        <f>+'17HPM_DATA_INPUT'!E483-'17_AUDIT_TOTALS_CK'!D740</f>
        <v>298</v>
      </c>
      <c r="Z740" s="2065">
        <f>+'17HPM_DATA_INPUT'!F483-'17_AUDIT_TOTALS_CK'!E740</f>
        <v>1</v>
      </c>
      <c r="AA740" s="2065">
        <f>+'17HPM_DATA_INPUT'!G483-'17_AUDIT_TOTALS_CK'!F740</f>
        <v>297</v>
      </c>
      <c r="AB740" s="2065">
        <f>+'17HPM_DATA_INPUT'!H483-'17_AUDIT_TOTALS_CK'!G740</f>
        <v>54</v>
      </c>
      <c r="AC740" s="2065">
        <f>+'17HPM_DATA_INPUT'!I483-'17_AUDIT_TOTALS_CK'!H740</f>
        <v>28254</v>
      </c>
      <c r="AD740" s="2065">
        <f>+'17HPM_DATA_INPUT'!J483-'17_AUDIT_TOTALS_CK'!I740</f>
        <v>15</v>
      </c>
      <c r="AE740" s="2065">
        <f>+'17HPM_DATA_INPUT'!K483-'17_AUDIT_TOTALS_CK'!J740</f>
        <v>8114</v>
      </c>
      <c r="AF740" s="2065">
        <f>+'17HPM_DATA_INPUT'!L483-'17_AUDIT_TOTALS_CK'!K740</f>
        <v>1</v>
      </c>
      <c r="AG740" s="2065">
        <f>+'17HPM_DATA_INPUT'!M483-'17_AUDIT_TOTALS_CK'!L740</f>
        <v>835</v>
      </c>
      <c r="AH740" s="2065">
        <f>+'17HPM_DATA_INPUT'!N483-'17_AUDIT_TOTALS_CK'!M740</f>
        <v>14</v>
      </c>
      <c r="AI740" s="2065">
        <f>+'17HPM_DATA_INPUT'!O483-'17_AUDIT_TOTALS_CK'!N740</f>
        <v>7279</v>
      </c>
      <c r="AJ740" s="2065">
        <f>+'17HPM_DATA_INPUT'!P483-'17_AUDIT_TOTALS_CK'!O740</f>
        <v>963</v>
      </c>
      <c r="AK740" s="2065">
        <f>+'17HPM_DATA_INPUT'!Q483-'17_AUDIT_TOTALS_CK'!P740</f>
        <v>0</v>
      </c>
      <c r="AL740" s="2065">
        <f>+'17HPM_DATA_INPUT'!R483-'17_AUDIT_TOTALS_CK'!Q740</f>
        <v>4817</v>
      </c>
      <c r="AM740" s="2065">
        <f>+'17HPM_DATA_INPUT'!S483-'17_AUDIT_TOTALS_CK'!R740</f>
        <v>115759</v>
      </c>
      <c r="AN740" s="2065">
        <f>+'17HPM_DATA_INPUT'!T483-'17_AUDIT_TOTALS_CK'!S740</f>
        <v>-5766</v>
      </c>
      <c r="AO740" s="2065">
        <f>+'17HPM_DATA_INPUT'!U483-'17_AUDIT_TOTALS_CK'!T740</f>
        <v>-108480</v>
      </c>
      <c r="AQ740" s="455" t="str">
        <f>'Departmental PL'!D756</f>
        <v>3360 ENDO/RIA LAB</v>
      </c>
      <c r="AR740" s="456">
        <f>+C740-'Departmental PL'!F756</f>
        <v>-1</v>
      </c>
      <c r="AS740" s="456">
        <f>+D740-'Departmental PL'!G756</f>
        <v>-298</v>
      </c>
      <c r="AT740" s="456">
        <f>+E740-'Departmental PL'!H756</f>
        <v>-1</v>
      </c>
      <c r="AU740" s="456">
        <f>+F740-'Departmental PL'!I756</f>
        <v>-297</v>
      </c>
      <c r="AV740" s="456">
        <f>+G740-'Departmental PL'!J756</f>
        <v>-54</v>
      </c>
      <c r="AW740" s="456">
        <f>+H740-'Departmental PL'!K756</f>
        <v>-28254</v>
      </c>
      <c r="AX740" s="456">
        <f>+I740-'Departmental PL'!L756</f>
        <v>-15</v>
      </c>
      <c r="AY740" s="456">
        <f>+J740-'Departmental PL'!M756</f>
        <v>-8114</v>
      </c>
      <c r="AZ740" s="456">
        <f>+K740-'Departmental PL'!N756</f>
        <v>-1</v>
      </c>
      <c r="BA740" s="456">
        <f>+L740-'Departmental PL'!O756</f>
        <v>-835</v>
      </c>
      <c r="BB740" s="456">
        <f>+M740-'Departmental PL'!P756</f>
        <v>-14</v>
      </c>
      <c r="BC740" s="456">
        <f>+N740-'Departmental PL'!Q756</f>
        <v>-7279</v>
      </c>
      <c r="BD740" s="456">
        <f>+O740-'Departmental PL'!R756</f>
        <v>-963</v>
      </c>
      <c r="BE740" s="456">
        <f>+P740-'Departmental PL'!S756</f>
        <v>0</v>
      </c>
      <c r="BF740" s="456">
        <f>+Q740-'Departmental PL'!T756</f>
        <v>-4817</v>
      </c>
      <c r="BG740" s="456">
        <f>+R740-'Departmental PL'!U756</f>
        <v>-115759</v>
      </c>
      <c r="BH740" s="456">
        <f>+S740-'Departmental PL'!V756</f>
        <v>5766</v>
      </c>
      <c r="BI740" s="456">
        <f>+T740-'Departmental PL'!W756</f>
        <v>108480</v>
      </c>
    </row>
    <row r="741" spans="1:61" ht="20.25" hidden="1" customHeight="1" x14ac:dyDescent="0.25">
      <c r="A741" s="2124" t="s">
        <v>2611</v>
      </c>
      <c r="B741" s="2058" t="s">
        <v>2515</v>
      </c>
      <c r="C741" s="2060"/>
      <c r="D741" s="2060"/>
      <c r="E741" s="2060"/>
      <c r="F741" s="2060"/>
      <c r="G741" s="2060"/>
      <c r="H741" s="2060"/>
      <c r="I741" s="2060"/>
      <c r="J741" s="2060"/>
      <c r="K741" s="2060"/>
      <c r="L741" s="2060"/>
      <c r="M741" s="2060"/>
      <c r="N741" s="2060"/>
      <c r="O741" s="2060"/>
      <c r="P741" s="2060"/>
      <c r="Q741" s="2060"/>
      <c r="R741" s="2060"/>
      <c r="S741" s="2060"/>
      <c r="T741" s="2060"/>
      <c r="U741" s="2061" t="str">
        <f t="shared" si="7"/>
        <v>3380 MICROBIOLGY/ IMMUNOSR</v>
      </c>
      <c r="W741" s="455" t="b">
        <f>+'17HPM_DATA_INPUT'!C484='17_AUDIT_TOTALS_CK'!U741</f>
        <v>1</v>
      </c>
      <c r="X741" s="2065">
        <f>+'17HPM_DATA_INPUT'!D484-'17_AUDIT_TOTALS_CK'!C741</f>
        <v>205796</v>
      </c>
      <c r="Y741" s="2065">
        <f>+'17HPM_DATA_INPUT'!E484-'17_AUDIT_TOTALS_CK'!D741</f>
        <v>205956</v>
      </c>
      <c r="Z741" s="2065">
        <f>+'17HPM_DATA_INPUT'!F484-'17_AUDIT_TOTALS_CK'!E741</f>
        <v>545065</v>
      </c>
      <c r="AA741" s="2065">
        <f>+'17HPM_DATA_INPUT'!G484-'17_AUDIT_TOTALS_CK'!F741</f>
        <v>514392</v>
      </c>
      <c r="AB741" s="2065">
        <f>+'17HPM_DATA_INPUT'!H484-'17_AUDIT_TOTALS_CK'!G741</f>
        <v>42255092</v>
      </c>
      <c r="AC741" s="2065">
        <f>+'17HPM_DATA_INPUT'!I484-'17_AUDIT_TOTALS_CK'!H741</f>
        <v>39106582</v>
      </c>
      <c r="AD741" s="2065">
        <f>+'17HPM_DATA_INPUT'!J484-'17_AUDIT_TOTALS_CK'!I741</f>
        <v>10305011</v>
      </c>
      <c r="AE741" s="2065">
        <f>+'17HPM_DATA_INPUT'!K484-'17_AUDIT_TOTALS_CK'!J741</f>
        <v>10250036</v>
      </c>
      <c r="AF741" s="2065">
        <f>+'17HPM_DATA_INPUT'!L484-'17_AUDIT_TOTALS_CK'!K741</f>
        <v>7708343</v>
      </c>
      <c r="AG741" s="2065">
        <f>+'17HPM_DATA_INPUT'!M484-'17_AUDIT_TOTALS_CK'!L741</f>
        <v>7405687</v>
      </c>
      <c r="AH741" s="2065">
        <f>+'17HPM_DATA_INPUT'!N484-'17_AUDIT_TOTALS_CK'!M741</f>
        <v>2596668</v>
      </c>
      <c r="AI741" s="2065">
        <f>+'17HPM_DATA_INPUT'!O484-'17_AUDIT_TOTALS_CK'!N741</f>
        <v>2844348</v>
      </c>
      <c r="AJ741" s="2065">
        <f>+'17HPM_DATA_INPUT'!P484-'17_AUDIT_TOTALS_CK'!O741</f>
        <v>2882821</v>
      </c>
      <c r="AK741" s="2065">
        <f>+'17HPM_DATA_INPUT'!Q484-'17_AUDIT_TOTALS_CK'!P741</f>
        <v>1510178</v>
      </c>
      <c r="AL741" s="2065">
        <f>+'17HPM_DATA_INPUT'!R484-'17_AUDIT_TOTALS_CK'!Q741</f>
        <v>2149693</v>
      </c>
      <c r="AM741" s="2065">
        <f>+'17HPM_DATA_INPUT'!S484-'17_AUDIT_TOTALS_CK'!R741</f>
        <v>1826961</v>
      </c>
      <c r="AN741" s="2065">
        <f>+'17HPM_DATA_INPUT'!T484-'17_AUDIT_TOTALS_CK'!S741</f>
        <v>-2435845</v>
      </c>
      <c r="AO741" s="2065">
        <f>+'17HPM_DATA_INPUT'!U484-'17_AUDIT_TOTALS_CK'!T741</f>
        <v>-492791</v>
      </c>
      <c r="AQ741" s="455" t="str">
        <f>'Departmental PL'!D757</f>
        <v>3380 MICROBIOLGY/ IMMUNOSR</v>
      </c>
      <c r="AR741" s="456">
        <f>+C741-'Departmental PL'!F757</f>
        <v>-205796</v>
      </c>
      <c r="AS741" s="456">
        <f>+D741-'Departmental PL'!G757</f>
        <v>-205956</v>
      </c>
      <c r="AT741" s="456">
        <f>+E741-'Departmental PL'!H757</f>
        <v>-545065</v>
      </c>
      <c r="AU741" s="456">
        <f>+F741-'Departmental PL'!I757</f>
        <v>-514392</v>
      </c>
      <c r="AV741" s="456">
        <f>+G741-'Departmental PL'!J757</f>
        <v>-42255092</v>
      </c>
      <c r="AW741" s="456">
        <f>+H741-'Departmental PL'!K757</f>
        <v>-39106582</v>
      </c>
      <c r="AX741" s="456">
        <f>+I741-'Departmental PL'!L757</f>
        <v>-10305011</v>
      </c>
      <c r="AY741" s="456">
        <f>+J741-'Departmental PL'!M757</f>
        <v>-10250036</v>
      </c>
      <c r="AZ741" s="456">
        <f>+K741-'Departmental PL'!N757</f>
        <v>-7708343</v>
      </c>
      <c r="BA741" s="456">
        <f>+L741-'Departmental PL'!O757</f>
        <v>-7405687</v>
      </c>
      <c r="BB741" s="456">
        <f>+M741-'Departmental PL'!P757</f>
        <v>-2596668</v>
      </c>
      <c r="BC741" s="456">
        <f>+N741-'Departmental PL'!Q757</f>
        <v>-2844349</v>
      </c>
      <c r="BD741" s="456">
        <f>+O741-'Departmental PL'!R757</f>
        <v>-2882821</v>
      </c>
      <c r="BE741" s="456">
        <f>+P741-'Departmental PL'!S757</f>
        <v>-1510178</v>
      </c>
      <c r="BF741" s="456">
        <f>+Q741-'Departmental PL'!T757</f>
        <v>-2149693</v>
      </c>
      <c r="BG741" s="456">
        <f>+R741-'Departmental PL'!U757</f>
        <v>-1826961</v>
      </c>
      <c r="BH741" s="456">
        <f>+S741-'Departmental PL'!V757</f>
        <v>2435846</v>
      </c>
      <c r="BI741" s="456">
        <f>+T741-'Departmental PL'!W757</f>
        <v>492790</v>
      </c>
    </row>
    <row r="742" spans="1:61" ht="20.25" hidden="1" customHeight="1" x14ac:dyDescent="0.25">
      <c r="A742" s="1131"/>
      <c r="B742" s="2058" t="s">
        <v>2516</v>
      </c>
      <c r="C742" s="2060"/>
      <c r="D742" s="2060"/>
      <c r="E742" s="2060"/>
      <c r="F742" s="2060"/>
      <c r="G742" s="2060"/>
      <c r="H742" s="2060"/>
      <c r="I742" s="2060"/>
      <c r="J742" s="2060"/>
      <c r="K742" s="2060"/>
      <c r="L742" s="2060"/>
      <c r="M742" s="2060"/>
      <c r="N742" s="2060"/>
      <c r="O742" s="2060"/>
      <c r="P742" s="2060"/>
      <c r="Q742" s="2060"/>
      <c r="R742" s="2060"/>
      <c r="S742" s="2060"/>
      <c r="T742" s="2060"/>
      <c r="U742" s="2061" t="str">
        <f t="shared" si="7"/>
        <v>3420 SURG TISSUE TYPING</v>
      </c>
      <c r="W742" s="455" t="b">
        <f>+'17HPM_DATA_INPUT'!C485='17_AUDIT_TOTALS_CK'!U742</f>
        <v>1</v>
      </c>
      <c r="X742" s="2065">
        <f>+'17HPM_DATA_INPUT'!D485-'17_AUDIT_TOTALS_CK'!C742</f>
        <v>945</v>
      </c>
      <c r="Y742" s="2065">
        <f>+'17HPM_DATA_INPUT'!E485-'17_AUDIT_TOTALS_CK'!D742</f>
        <v>1008</v>
      </c>
      <c r="Z742" s="2065">
        <f>+'17HPM_DATA_INPUT'!F485-'17_AUDIT_TOTALS_CK'!E742</f>
        <v>1641</v>
      </c>
      <c r="AA742" s="2065">
        <f>+'17HPM_DATA_INPUT'!G485-'17_AUDIT_TOTALS_CK'!F742</f>
        <v>1787</v>
      </c>
      <c r="AB742" s="2065">
        <f>+'17HPM_DATA_INPUT'!H485-'17_AUDIT_TOTALS_CK'!G742</f>
        <v>862600</v>
      </c>
      <c r="AC742" s="2065">
        <f>+'17HPM_DATA_INPUT'!I485-'17_AUDIT_TOTALS_CK'!H742</f>
        <v>1279440</v>
      </c>
      <c r="AD742" s="2065">
        <f>+'17HPM_DATA_INPUT'!J485-'17_AUDIT_TOTALS_CK'!I742</f>
        <v>192462</v>
      </c>
      <c r="AE742" s="2065">
        <f>+'17HPM_DATA_INPUT'!K485-'17_AUDIT_TOTALS_CK'!J742</f>
        <v>287309</v>
      </c>
      <c r="AF742" s="2065">
        <f>+'17HPM_DATA_INPUT'!L485-'17_AUDIT_TOTALS_CK'!K742</f>
        <v>250937</v>
      </c>
      <c r="AG742" s="2065">
        <f>+'17HPM_DATA_INPUT'!M485-'17_AUDIT_TOTALS_CK'!L742</f>
        <v>371889</v>
      </c>
      <c r="AH742" s="2065">
        <f>+'17HPM_DATA_INPUT'!N485-'17_AUDIT_TOTALS_CK'!M742</f>
        <v>-58475</v>
      </c>
      <c r="AI742" s="2065">
        <f>+'17HPM_DATA_INPUT'!O485-'17_AUDIT_TOTALS_CK'!N742</f>
        <v>-84580</v>
      </c>
      <c r="AJ742" s="2065">
        <f>+'17HPM_DATA_INPUT'!P485-'17_AUDIT_TOTALS_CK'!O742</f>
        <v>4268</v>
      </c>
      <c r="AK742" s="2065">
        <f>+'17HPM_DATA_INPUT'!Q485-'17_AUDIT_TOTALS_CK'!P742</f>
        <v>5361</v>
      </c>
      <c r="AL742" s="2065">
        <f>+'17HPM_DATA_INPUT'!R485-'17_AUDIT_TOTALS_CK'!Q742</f>
        <v>64136</v>
      </c>
      <c r="AM742" s="2065">
        <f>+'17HPM_DATA_INPUT'!S485-'17_AUDIT_TOTALS_CK'!R742</f>
        <v>91680</v>
      </c>
      <c r="AN742" s="2065">
        <f>+'17HPM_DATA_INPUT'!T485-'17_AUDIT_TOTALS_CK'!S742</f>
        <v>-126879</v>
      </c>
      <c r="AO742" s="2065">
        <f>+'17HPM_DATA_INPUT'!U485-'17_AUDIT_TOTALS_CK'!T742</f>
        <v>-181621</v>
      </c>
      <c r="AQ742" s="455" t="str">
        <f>'Departmental PL'!D758</f>
        <v>3420 SURG TISSUE TYPING</v>
      </c>
      <c r="AR742" s="456">
        <f>+C742-'Departmental PL'!F758</f>
        <v>-945</v>
      </c>
      <c r="AS742" s="456">
        <f>+D742-'Departmental PL'!G758</f>
        <v>-1008</v>
      </c>
      <c r="AT742" s="456">
        <f>+E742-'Departmental PL'!H758</f>
        <v>-1641</v>
      </c>
      <c r="AU742" s="456">
        <f>+F742-'Departmental PL'!I758</f>
        <v>-1787</v>
      </c>
      <c r="AV742" s="456">
        <f>+G742-'Departmental PL'!J758</f>
        <v>-862600</v>
      </c>
      <c r="AW742" s="456">
        <f>+H742-'Departmental PL'!K758</f>
        <v>-1279440</v>
      </c>
      <c r="AX742" s="456">
        <f>+I742-'Departmental PL'!L758</f>
        <v>-192462</v>
      </c>
      <c r="AY742" s="456">
        <f>+J742-'Departmental PL'!M758</f>
        <v>-287309</v>
      </c>
      <c r="AZ742" s="456">
        <f>+K742-'Departmental PL'!N758</f>
        <v>-250937</v>
      </c>
      <c r="BA742" s="456">
        <f>+L742-'Departmental PL'!O758</f>
        <v>-371889</v>
      </c>
      <c r="BB742" s="456">
        <f>+M742-'Departmental PL'!P758</f>
        <v>58475</v>
      </c>
      <c r="BC742" s="456">
        <f>+N742-'Departmental PL'!Q758</f>
        <v>84580</v>
      </c>
      <c r="BD742" s="456">
        <f>+O742-'Departmental PL'!R758</f>
        <v>-4268</v>
      </c>
      <c r="BE742" s="456">
        <f>+P742-'Departmental PL'!S758</f>
        <v>-5361</v>
      </c>
      <c r="BF742" s="456">
        <f>+Q742-'Departmental PL'!T758</f>
        <v>-64136</v>
      </c>
      <c r="BG742" s="456">
        <f>+R742-'Departmental PL'!U758</f>
        <v>-91680</v>
      </c>
      <c r="BH742" s="456">
        <f>+S742-'Departmental PL'!V758</f>
        <v>126879</v>
      </c>
      <c r="BI742" s="456">
        <f>+T742-'Departmental PL'!W758</f>
        <v>181621</v>
      </c>
    </row>
    <row r="743" spans="1:61" ht="20.25" hidden="1" customHeight="1" x14ac:dyDescent="0.25">
      <c r="A743" s="1131"/>
      <c r="B743" s="2058"/>
      <c r="C743" s="2060"/>
      <c r="D743" s="2060"/>
      <c r="E743" s="2060"/>
      <c r="F743" s="2060"/>
      <c r="G743" s="2060"/>
      <c r="H743" s="2060"/>
      <c r="I743" s="2060"/>
      <c r="J743" s="2060"/>
      <c r="K743" s="2060"/>
      <c r="L743" s="2060"/>
      <c r="M743" s="2060"/>
      <c r="N743" s="2060"/>
      <c r="O743" s="2060"/>
      <c r="P743" s="2060"/>
      <c r="Q743" s="2060"/>
      <c r="R743" s="2060"/>
      <c r="S743" s="2060"/>
      <c r="T743" s="2060"/>
      <c r="AQ743" s="2435" t="str">
        <f>'Departmental PL'!D759</f>
        <v xml:space="preserve">  ADJUST REVENUE COLLECTION</v>
      </c>
      <c r="AR743" s="456">
        <f>+C743-'Departmental PL'!F759</f>
        <v>0</v>
      </c>
      <c r="AS743" s="456">
        <f>+D743-'Departmental PL'!G759</f>
        <v>0</v>
      </c>
      <c r="AT743" s="456">
        <f>+E743-'Departmental PL'!H759</f>
        <v>0</v>
      </c>
      <c r="AU743" s="456">
        <f>+F743-'Departmental PL'!I759</f>
        <v>0</v>
      </c>
      <c r="AV743" s="456">
        <f>+G743-'Departmental PL'!J759</f>
        <v>0</v>
      </c>
      <c r="AW743" s="456">
        <f>+H743-'Departmental PL'!K759</f>
        <v>0</v>
      </c>
      <c r="AX743" s="456">
        <f>+I743-'Departmental PL'!L759</f>
        <v>0</v>
      </c>
      <c r="AY743" s="456">
        <f>+J743-'Departmental PL'!M759</f>
        <v>0</v>
      </c>
      <c r="AZ743" s="456">
        <f>+K743-'Departmental PL'!N759</f>
        <v>0</v>
      </c>
      <c r="BA743" s="456">
        <f>+L743-'Departmental PL'!O759</f>
        <v>0</v>
      </c>
      <c r="BB743" s="456">
        <f>+M743-'Departmental PL'!P759</f>
        <v>0</v>
      </c>
      <c r="BC743" s="456">
        <f>+N743-'Departmental PL'!Q759</f>
        <v>0</v>
      </c>
      <c r="BD743" s="456">
        <f>+O743-'Departmental PL'!R759</f>
        <v>0</v>
      </c>
      <c r="BE743" s="456">
        <f>+P743-'Departmental PL'!S759</f>
        <v>0</v>
      </c>
      <c r="BF743" s="456">
        <f>+Q743-'Departmental PL'!T759</f>
        <v>0</v>
      </c>
      <c r="BG743" s="456">
        <f>+R743-'Departmental PL'!U759</f>
        <v>0</v>
      </c>
      <c r="BH743" s="456">
        <f>+S743-'Departmental PL'!V759</f>
        <v>0</v>
      </c>
      <c r="BI743" s="456">
        <f>+T743-'Departmental PL'!W759</f>
        <v>0</v>
      </c>
    </row>
    <row r="744" spans="1:61" ht="20.25" hidden="1" customHeight="1" x14ac:dyDescent="0.25">
      <c r="A744" s="2120" t="s">
        <v>1308</v>
      </c>
      <c r="B744" s="2107" t="s">
        <v>2477</v>
      </c>
      <c r="C744" s="2108"/>
      <c r="D744" s="2108"/>
      <c r="E744" s="2108"/>
      <c r="F744" s="2108"/>
      <c r="G744" s="2108"/>
      <c r="H744" s="2108"/>
      <c r="I744" s="2108"/>
      <c r="J744" s="2108"/>
      <c r="K744" s="2108"/>
      <c r="L744" s="2108"/>
      <c r="M744" s="2108"/>
      <c r="N744" s="2108"/>
      <c r="O744" s="2108"/>
      <c r="P744" s="2108"/>
      <c r="Q744" s="2108"/>
      <c r="R744" s="2108"/>
      <c r="S744" s="2108"/>
      <c r="T744" s="2108"/>
      <c r="U744" s="2061" t="str">
        <f t="shared" si="7"/>
        <v>Total LAB</v>
      </c>
      <c r="W744" s="455" t="b">
        <f>+'17HPM_DATA_INPUT'!C486='17_AUDIT_TOTALS_CK'!U744</f>
        <v>1</v>
      </c>
      <c r="X744" s="2065">
        <f>+'17HPM_DATA_INPUT'!D486-'17_AUDIT_TOTALS_CK'!C744</f>
        <v>812342</v>
      </c>
      <c r="Y744" s="2065">
        <f>+'17HPM_DATA_INPUT'!E486-'17_AUDIT_TOTALS_CK'!D744</f>
        <v>796509</v>
      </c>
      <c r="Z744" s="2065">
        <f>+'17HPM_DATA_INPUT'!F486-'17_AUDIT_TOTALS_CK'!E744</f>
        <v>3568787</v>
      </c>
      <c r="AA744" s="2065">
        <f>+'17HPM_DATA_INPUT'!G486-'17_AUDIT_TOTALS_CK'!F744</f>
        <v>3487371</v>
      </c>
      <c r="AB744" s="2065">
        <f>+'17HPM_DATA_INPUT'!H486-'17_AUDIT_TOTALS_CK'!G744</f>
        <v>203707402</v>
      </c>
      <c r="AC744" s="2065">
        <f>+'17HPM_DATA_INPUT'!I486-'17_AUDIT_TOTALS_CK'!H744</f>
        <v>195051487</v>
      </c>
      <c r="AD744" s="2065">
        <f>+'17HPM_DATA_INPUT'!J486-'17_AUDIT_TOTALS_CK'!I744</f>
        <v>49196796</v>
      </c>
      <c r="AE744" s="2065">
        <f>+'17HPM_DATA_INPUT'!K486-'17_AUDIT_TOTALS_CK'!J744</f>
        <v>50953658</v>
      </c>
      <c r="AF744" s="2065">
        <f>+'17HPM_DATA_INPUT'!L486-'17_AUDIT_TOTALS_CK'!K744</f>
        <v>34883859</v>
      </c>
      <c r="AG744" s="2065">
        <f>+'17HPM_DATA_INPUT'!M486-'17_AUDIT_TOTALS_CK'!L744</f>
        <v>35291333</v>
      </c>
      <c r="AH744" s="2065">
        <f>+'17HPM_DATA_INPUT'!N486-'17_AUDIT_TOTALS_CK'!M744</f>
        <v>14312937</v>
      </c>
      <c r="AI744" s="2065">
        <f>+'17HPM_DATA_INPUT'!O486-'17_AUDIT_TOTALS_CK'!N744</f>
        <v>15662326</v>
      </c>
      <c r="AJ744" s="2065">
        <f>+'17HPM_DATA_INPUT'!P486-'17_AUDIT_TOTALS_CK'!O744</f>
        <v>11009397</v>
      </c>
      <c r="AK744" s="2065">
        <f>+'17HPM_DATA_INPUT'!Q486-'17_AUDIT_TOTALS_CK'!P744</f>
        <v>10909328</v>
      </c>
      <c r="AL744" s="2065">
        <f>+'17HPM_DATA_INPUT'!R486-'17_AUDIT_TOTALS_CK'!Q744</f>
        <v>10360113</v>
      </c>
      <c r="AM744" s="2065">
        <f>+'17HPM_DATA_INPUT'!S486-'17_AUDIT_TOTALS_CK'!R744</f>
        <v>10207562</v>
      </c>
      <c r="AN744" s="2065">
        <f>+'17HPM_DATA_INPUT'!T486-'17_AUDIT_TOTALS_CK'!S744</f>
        <v>-7056573</v>
      </c>
      <c r="AO744" s="2065">
        <f>+'17HPM_DATA_INPUT'!U486-'17_AUDIT_TOTALS_CK'!T744</f>
        <v>-5454563</v>
      </c>
      <c r="AQ744" s="2107" t="str">
        <f>'Departmental PL'!D760</f>
        <v>Total LAB</v>
      </c>
      <c r="AR744" s="456">
        <f>+C744-'Departmental PL'!F760</f>
        <v>-812342</v>
      </c>
      <c r="AS744" s="456">
        <f>+D744-'Departmental PL'!G760</f>
        <v>-796509</v>
      </c>
      <c r="AT744" s="456">
        <f>+E744-'Departmental PL'!H760</f>
        <v>-3568787</v>
      </c>
      <c r="AU744" s="456">
        <f>+F744-'Departmental PL'!I760</f>
        <v>-3487371</v>
      </c>
      <c r="AV744" s="456">
        <f>+G744-'Departmental PL'!J760</f>
        <v>-203707400</v>
      </c>
      <c r="AW744" s="456">
        <f>+H744-'Departmental PL'!K760</f>
        <v>-195051488</v>
      </c>
      <c r="AX744" s="456">
        <f>+I744-'Departmental PL'!L760</f>
        <v>-49196794</v>
      </c>
      <c r="AY744" s="456">
        <f>+J744-'Departmental PL'!M760</f>
        <v>-50953658</v>
      </c>
      <c r="AZ744" s="456">
        <f>+K744-'Departmental PL'!N760</f>
        <v>-34883859</v>
      </c>
      <c r="BA744" s="456">
        <f>+L744-'Departmental PL'!O760</f>
        <v>-35291331</v>
      </c>
      <c r="BB744" s="456">
        <f>+M744-'Departmental PL'!P760</f>
        <v>-14312935</v>
      </c>
      <c r="BC744" s="456">
        <f>+N744-'Departmental PL'!Q760</f>
        <v>-15662327</v>
      </c>
      <c r="BD744" s="456">
        <f>+O744-'Departmental PL'!R760</f>
        <v>-11009398</v>
      </c>
      <c r="BE744" s="456">
        <f>+P744-'Departmental PL'!S760</f>
        <v>-10909329</v>
      </c>
      <c r="BF744" s="456">
        <f>+Q744-'Departmental PL'!T760</f>
        <v>-10360112</v>
      </c>
      <c r="BG744" s="456">
        <f>+R744-'Departmental PL'!U760</f>
        <v>-10207562</v>
      </c>
      <c r="BH744" s="456">
        <f>+S744-'Departmental PL'!V760</f>
        <v>7056575</v>
      </c>
      <c r="BI744" s="456">
        <f>+T744-'Departmental PL'!W760</f>
        <v>5454564</v>
      </c>
    </row>
    <row r="745" spans="1:61" ht="20.25" hidden="1" customHeight="1" x14ac:dyDescent="0.25">
      <c r="A745" s="2120"/>
      <c r="B745" s="2107"/>
      <c r="C745" s="2108"/>
      <c r="D745" s="2108"/>
      <c r="E745" s="2108"/>
      <c r="F745" s="2108"/>
      <c r="G745" s="2108"/>
      <c r="H745" s="2108"/>
      <c r="I745" s="2108"/>
      <c r="J745" s="2108"/>
      <c r="K745" s="2108"/>
      <c r="L745" s="2108"/>
      <c r="M745" s="2108"/>
      <c r="N745" s="2108"/>
      <c r="O745" s="2108"/>
      <c r="P745" s="2108"/>
      <c r="Q745" s="2108"/>
      <c r="R745" s="2108"/>
      <c r="S745" s="2108"/>
      <c r="T745" s="2108"/>
      <c r="AQ745" s="455">
        <f>'Departmental PL'!D761</f>
        <v>0</v>
      </c>
      <c r="AR745" s="456">
        <f>+C745-'Departmental PL'!F761</f>
        <v>0</v>
      </c>
      <c r="AS745" s="456">
        <f>+D745-'Departmental PL'!G761</f>
        <v>0</v>
      </c>
      <c r="AT745" s="456">
        <f>+E745-'Departmental PL'!H761</f>
        <v>0</v>
      </c>
      <c r="AU745" s="456">
        <f>+F745-'Departmental PL'!I761</f>
        <v>0</v>
      </c>
      <c r="AV745" s="456">
        <f>+G745-'Departmental PL'!J761</f>
        <v>0</v>
      </c>
      <c r="AW745" s="456">
        <f>+H745-'Departmental PL'!K761</f>
        <v>0</v>
      </c>
      <c r="AX745" s="456">
        <f>+I745-'Departmental PL'!L761</f>
        <v>0</v>
      </c>
      <c r="AY745" s="456">
        <f>+J745-'Departmental PL'!M761</f>
        <v>0</v>
      </c>
      <c r="AZ745" s="456">
        <f>+K745-'Departmental PL'!N761</f>
        <v>0</v>
      </c>
      <c r="BA745" s="456">
        <f>+L745-'Departmental PL'!O761</f>
        <v>0</v>
      </c>
      <c r="BB745" s="456">
        <f>+M745-'Departmental PL'!P761</f>
        <v>0</v>
      </c>
      <c r="BC745" s="456">
        <f>+N745-'Departmental PL'!Q761</f>
        <v>0</v>
      </c>
      <c r="BD745" s="456">
        <f>+O745-'Departmental PL'!R761</f>
        <v>0</v>
      </c>
      <c r="BE745" s="456">
        <f>+P745-'Departmental PL'!S761</f>
        <v>0</v>
      </c>
      <c r="BF745" s="456">
        <f>+Q745-'Departmental PL'!T761</f>
        <v>0</v>
      </c>
      <c r="BG745" s="456">
        <f>+R745-'Departmental PL'!U761</f>
        <v>0</v>
      </c>
      <c r="BH745" s="456">
        <f>+S745-'Departmental PL'!V761</f>
        <v>0</v>
      </c>
      <c r="BI745" s="456">
        <f>+T745-'Departmental PL'!W761</f>
        <v>0</v>
      </c>
    </row>
    <row r="746" spans="1:61" ht="20.25" hidden="1" customHeight="1" x14ac:dyDescent="0.25">
      <c r="A746" s="2116"/>
      <c r="B746" s="2107"/>
      <c r="C746" s="2108"/>
      <c r="D746" s="2108"/>
      <c r="E746" s="2108"/>
      <c r="F746" s="2108"/>
      <c r="G746" s="2108"/>
      <c r="H746" s="2108"/>
      <c r="I746" s="2108"/>
      <c r="J746" s="2108"/>
      <c r="K746" s="2108"/>
      <c r="L746" s="2108"/>
      <c r="M746" s="2108"/>
      <c r="N746" s="2108"/>
      <c r="O746" s="2108"/>
      <c r="P746" s="2108"/>
      <c r="Q746" s="2108"/>
      <c r="R746" s="2108"/>
      <c r="S746" s="2108"/>
      <c r="T746" s="2108"/>
      <c r="AQ746" s="455" t="str">
        <f>'Departmental PL'!D762</f>
        <v>3000 BLOOD BANK</v>
      </c>
      <c r="AR746" s="456">
        <f>+C746-'Departmental PL'!F762</f>
        <v>-25044.828695224907</v>
      </c>
      <c r="AS746" s="456">
        <f>+D746-'Departmental PL'!G762</f>
        <v>-24739.904321204049</v>
      </c>
      <c r="AT746" s="456">
        <f>+E746-'Departmental PL'!H762</f>
        <v>-111044</v>
      </c>
      <c r="AU746" s="456">
        <f>+F746-'Departmental PL'!I762</f>
        <v>-105907</v>
      </c>
      <c r="AV746" s="456">
        <f>+G746-'Departmental PL'!J762</f>
        <v>-31154950</v>
      </c>
      <c r="AW746" s="456">
        <f>+H746-'Departmental PL'!K762</f>
        <v>-19865925</v>
      </c>
      <c r="AX746" s="456">
        <f>+I746-'Departmental PL'!L762</f>
        <v>-7113576</v>
      </c>
      <c r="AY746" s="456">
        <f>+J746-'Departmental PL'!M762</f>
        <v>-4886973</v>
      </c>
      <c r="AZ746" s="456">
        <f>+K746-'Departmental PL'!N762</f>
        <v>-3843948.4882793808</v>
      </c>
      <c r="BA746" s="456">
        <f>+L746-'Departmental PL'!O762</f>
        <v>-3784761.7125999997</v>
      </c>
      <c r="BB746" s="456">
        <f>+M746-'Departmental PL'!P762</f>
        <v>-3269627.5117206192</v>
      </c>
      <c r="BC746" s="456">
        <f>+N746-'Departmental PL'!Q762</f>
        <v>-1102211.2874000003</v>
      </c>
      <c r="BD746" s="456">
        <f>+O746-'Departmental PL'!R762</f>
        <v>-299035.20494894654</v>
      </c>
      <c r="BE746" s="456">
        <f>+P746-'Departmental PL'!S762</f>
        <v>-298570.98919999995</v>
      </c>
      <c r="BF746" s="456">
        <f>+Q746-'Departmental PL'!T762</f>
        <v>-901739.64735634718</v>
      </c>
      <c r="BG746" s="456">
        <f>+R746-'Departmental PL'!U762</f>
        <v>-806543.50669999991</v>
      </c>
      <c r="BH746" s="456">
        <f>+S746-'Departmental PL'!V762</f>
        <v>-2068852.6594153256</v>
      </c>
      <c r="BI746" s="456">
        <f>+T746-'Departmental PL'!W762</f>
        <v>2903.2084999996005</v>
      </c>
    </row>
    <row r="747" spans="1:61" ht="20.25" hidden="1" customHeight="1" x14ac:dyDescent="0.25">
      <c r="B747" s="2107"/>
      <c r="C747" s="2108"/>
      <c r="D747" s="2108"/>
      <c r="E747" s="2108"/>
      <c r="F747" s="2108"/>
      <c r="G747" s="2108"/>
      <c r="H747" s="2108"/>
      <c r="I747" s="2108"/>
      <c r="J747" s="2108"/>
      <c r="K747" s="2108"/>
      <c r="L747" s="2108"/>
      <c r="M747" s="2108"/>
      <c r="N747" s="2108"/>
      <c r="O747" s="2108"/>
      <c r="P747" s="2108"/>
      <c r="Q747" s="2108"/>
      <c r="R747" s="2108"/>
      <c r="S747" s="2108"/>
      <c r="T747" s="2108"/>
      <c r="AQ747" s="455" t="str">
        <f>'Departmental PL'!D763</f>
        <v>3030 HEMATOLOGY</v>
      </c>
      <c r="AR747" s="456">
        <f>+C747-'Departmental PL'!F763</f>
        <v>-7425.3329632290506</v>
      </c>
      <c r="AS747" s="456">
        <f>+D747-'Departmental PL'!G763</f>
        <v>-7037.2805402701351</v>
      </c>
      <c r="AT747" s="456">
        <f>+E747-'Departmental PL'!H763</f>
        <v>-57916</v>
      </c>
      <c r="AU747" s="456">
        <f>+F747-'Departmental PL'!I763</f>
        <v>-53841</v>
      </c>
      <c r="AV747" s="456">
        <f>+G747-'Departmental PL'!J763</f>
        <v>-11501219</v>
      </c>
      <c r="AW747" s="456">
        <f>+H747-'Departmental PL'!K763</f>
        <v>-8266191</v>
      </c>
      <c r="AX747" s="456">
        <f>+I747-'Departmental PL'!L763</f>
        <v>-3411071</v>
      </c>
      <c r="AY747" s="456">
        <f>+J747-'Departmental PL'!M763</f>
        <v>-2416610</v>
      </c>
      <c r="AZ747" s="456">
        <f>+K747-'Departmental PL'!N763</f>
        <v>-1225889.986286443</v>
      </c>
      <c r="BA747" s="456">
        <f>+L747-'Departmental PL'!O763</f>
        <v>-1073726.4099999999</v>
      </c>
      <c r="BB747" s="456">
        <f>+M747-'Departmental PL'!P763</f>
        <v>-2185181.0137135573</v>
      </c>
      <c r="BC747" s="456">
        <f>+N747-'Departmental PL'!Q763</f>
        <v>-1342883.59</v>
      </c>
      <c r="BD747" s="456">
        <f>+O747-'Departmental PL'!R763</f>
        <v>-150882.7136941565</v>
      </c>
      <c r="BE747" s="456">
        <f>+P747-'Departmental PL'!S763</f>
        <v>-147833.70389999999</v>
      </c>
      <c r="BF747" s="456">
        <f>+Q747-'Departmental PL'!T763</f>
        <v>-383945.41314490233</v>
      </c>
      <c r="BG747" s="456">
        <f>+R747-'Departmental PL'!U763</f>
        <v>-326740.94</v>
      </c>
      <c r="BH747" s="456">
        <f>+S747-'Departmental PL'!V763</f>
        <v>-1650352.8868744983</v>
      </c>
      <c r="BI747" s="456">
        <f>+T747-'Departmental PL'!W763</f>
        <v>-868308.94610000006</v>
      </c>
    </row>
    <row r="748" spans="1:61" ht="20.25" hidden="1" customHeight="1" x14ac:dyDescent="0.25">
      <c r="B748" s="2107"/>
      <c r="C748" s="2108"/>
      <c r="D748" s="2108"/>
      <c r="E748" s="2108"/>
      <c r="F748" s="2108"/>
      <c r="G748" s="2108"/>
      <c r="H748" s="2108"/>
      <c r="I748" s="2108"/>
      <c r="J748" s="2108"/>
      <c r="K748" s="2108"/>
      <c r="L748" s="2108"/>
      <c r="M748" s="2108"/>
      <c r="N748" s="2108"/>
      <c r="O748" s="2108"/>
      <c r="P748" s="2108"/>
      <c r="Q748" s="2108"/>
      <c r="R748" s="2108"/>
      <c r="S748" s="2108"/>
      <c r="T748" s="2108"/>
      <c r="AQ748" s="455" t="str">
        <f>'Departmental PL'!D764</f>
        <v>3040 MOLECULAR DIAGNOSTIC LAB</v>
      </c>
      <c r="AR748" s="456">
        <f>+C748-'Departmental PL'!F764</f>
        <v>-3772.3342495876855</v>
      </c>
      <c r="AS748" s="456">
        <f>+D748-'Departmental PL'!G764</f>
        <v>-3321.9493049877351</v>
      </c>
      <c r="AT748" s="456">
        <f>+E748-'Departmental PL'!H764</f>
        <v>-5255</v>
      </c>
      <c r="AU748" s="456">
        <f>+F748-'Departmental PL'!I764</f>
        <v>-4388</v>
      </c>
      <c r="AV748" s="456">
        <f>+G748-'Departmental PL'!J764</f>
        <v>-3079135</v>
      </c>
      <c r="AW748" s="456">
        <f>+H748-'Departmental PL'!K764</f>
        <v>-2376271</v>
      </c>
      <c r="AX748" s="456">
        <f>+I748-'Departmental PL'!L764</f>
        <v>-707551</v>
      </c>
      <c r="AY748" s="456">
        <f>+J748-'Departmental PL'!M764</f>
        <v>-568389</v>
      </c>
      <c r="AZ748" s="456">
        <f>+K748-'Departmental PL'!N764</f>
        <v>-922558.35743703623</v>
      </c>
      <c r="BA748" s="456">
        <f>+L748-'Departmental PL'!O764</f>
        <v>-912881.04829999991</v>
      </c>
      <c r="BB748" s="456">
        <f>+M748-'Departmental PL'!P764</f>
        <v>215007.35743703623</v>
      </c>
      <c r="BC748" s="456">
        <f>+N748-'Departmental PL'!Q764</f>
        <v>344492.04829999991</v>
      </c>
      <c r="BD748" s="456">
        <f>+O748-'Departmental PL'!R764</f>
        <v>-178558.28665324795</v>
      </c>
      <c r="BE748" s="456">
        <f>+P748-'Departmental PL'!S764</f>
        <v>-13203.918399999999</v>
      </c>
      <c r="BF748" s="456">
        <f>+Q748-'Departmental PL'!T764</f>
        <v>-388261.99575616943</v>
      </c>
      <c r="BG748" s="456">
        <f>+R748-'Departmental PL'!U764</f>
        <v>-320862.50880000001</v>
      </c>
      <c r="BH748" s="456">
        <f>+S748-'Departmental PL'!V764</f>
        <v>781827.63984645368</v>
      </c>
      <c r="BI748" s="456">
        <f>+T748-'Departmental PL'!W764</f>
        <v>678558.47549999994</v>
      </c>
    </row>
    <row r="749" spans="1:61" ht="20.25" hidden="1" customHeight="1" x14ac:dyDescent="0.25">
      <c r="B749" s="2107"/>
      <c r="C749" s="2108"/>
      <c r="D749" s="2108"/>
      <c r="E749" s="2108"/>
      <c r="F749" s="2108"/>
      <c r="G749" s="2108"/>
      <c r="H749" s="2108"/>
      <c r="I749" s="2108"/>
      <c r="J749" s="2108"/>
      <c r="K749" s="2108"/>
      <c r="L749" s="2108"/>
      <c r="M749" s="2108"/>
      <c r="N749" s="2108"/>
      <c r="O749" s="2108"/>
      <c r="P749" s="2108"/>
      <c r="Q749" s="2108"/>
      <c r="R749" s="2108"/>
      <c r="S749" s="2108"/>
      <c r="T749" s="2108"/>
      <c r="AQ749" s="455" t="str">
        <f>'Departmental PL'!D765</f>
        <v>3060 CLINICAL CHEM</v>
      </c>
      <c r="AR749" s="456">
        <f>+C749-'Departmental PL'!F765</f>
        <v>-530119.30105683347</v>
      </c>
      <c r="AS749" s="456">
        <f>+D749-'Departmental PL'!G765</f>
        <v>-545174.34657046315</v>
      </c>
      <c r="AT749" s="456">
        <f>+E749-'Departmental PL'!H765</f>
        <v>-1675433</v>
      </c>
      <c r="AU749" s="456">
        <f>+F749-'Departmental PL'!I765</f>
        <v>-1726696</v>
      </c>
      <c r="AV749" s="456">
        <f>+G749-'Departmental PL'!J765</f>
        <v>-73074299</v>
      </c>
      <c r="AW749" s="456">
        <f>+H749-'Departmental PL'!K765</f>
        <v>-73594717</v>
      </c>
      <c r="AX749" s="456">
        <f>+I749-'Departmental PL'!L765</f>
        <v>-17391609.710000001</v>
      </c>
      <c r="AY749" s="456">
        <f>+J749-'Departmental PL'!M765</f>
        <v>-19488969.030000001</v>
      </c>
      <c r="AZ749" s="456">
        <f>+K749-'Departmental PL'!N765</f>
        <v>-7273785.4162107557</v>
      </c>
      <c r="BA749" s="456">
        <f>+L749-'Departmental PL'!O765</f>
        <v>-7544734.2760000005</v>
      </c>
      <c r="BB749" s="456">
        <f>+M749-'Departmental PL'!P765</f>
        <v>-10117824.293789245</v>
      </c>
      <c r="BC749" s="456">
        <f>+N749-'Departmental PL'!Q765</f>
        <v>-11944234.754000001</v>
      </c>
      <c r="BD749" s="456">
        <f>+O749-'Departmental PL'!R765</f>
        <v>-3465859.0356012406</v>
      </c>
      <c r="BE749" s="456">
        <f>+P749-'Departmental PL'!S765</f>
        <v>-5886143.3571000006</v>
      </c>
      <c r="BF749" s="456">
        <f>+Q749-'Departmental PL'!T765</f>
        <v>-2797169.9229820184</v>
      </c>
      <c r="BG749" s="456">
        <f>+R749-'Departmental PL'!U765</f>
        <v>-3176112.7164000003</v>
      </c>
      <c r="BH749" s="456">
        <f>+S749-'Departmental PL'!V765</f>
        <v>-3854795.3352059862</v>
      </c>
      <c r="BI749" s="456">
        <f>+T749-'Departmental PL'!W765</f>
        <v>-2881978.6804999998</v>
      </c>
    </row>
    <row r="750" spans="1:61" ht="20.25" hidden="1" customHeight="1" x14ac:dyDescent="0.25">
      <c r="B750" s="2107"/>
      <c r="C750" s="2108"/>
      <c r="D750" s="2108"/>
      <c r="E750" s="2108"/>
      <c r="F750" s="2108"/>
      <c r="G750" s="2108"/>
      <c r="H750" s="2108"/>
      <c r="I750" s="2108"/>
      <c r="J750" s="2108"/>
      <c r="K750" s="2108"/>
      <c r="L750" s="2108"/>
      <c r="M750" s="2108"/>
      <c r="N750" s="2108"/>
      <c r="O750" s="2108"/>
      <c r="P750" s="2108"/>
      <c r="Q750" s="2108"/>
      <c r="R750" s="2108"/>
      <c r="S750" s="2108"/>
      <c r="T750" s="2108"/>
      <c r="AQ750" s="455" t="str">
        <f>'Departmental PL'!D766</f>
        <v>3070 OP LAB - RIDGELAND</v>
      </c>
      <c r="AR750" s="456">
        <f>+C750-'Departmental PL'!F766</f>
        <v>-356641.18785999116</v>
      </c>
      <c r="AS750" s="456">
        <f>+D750-'Departmental PL'!G766</f>
        <v>-307961</v>
      </c>
      <c r="AT750" s="456">
        <f>+E750-'Departmental PL'!H766</f>
        <v>-1051571</v>
      </c>
      <c r="AU750" s="456">
        <f>+F750-'Departmental PL'!I766</f>
        <v>-883035</v>
      </c>
      <c r="AV750" s="456">
        <f>+G750-'Departmental PL'!J766</f>
        <v>-44184537</v>
      </c>
      <c r="AW750" s="456">
        <f>+H750-'Departmental PL'!K766</f>
        <v>-39653622</v>
      </c>
      <c r="AX750" s="456">
        <f>+I750-'Departmental PL'!L766</f>
        <v>-9898261</v>
      </c>
      <c r="AY750" s="456">
        <f>+J750-'Departmental PL'!M766</f>
        <v>-9890715</v>
      </c>
      <c r="AZ750" s="456">
        <f>+K750-'Departmental PL'!N766</f>
        <v>-2935364.4650105024</v>
      </c>
      <c r="BA750" s="456">
        <f>+L750-'Departmental PL'!O766</f>
        <v>-3002446.8840999999</v>
      </c>
      <c r="BB750" s="456">
        <f>+M750-'Departmental PL'!P766</f>
        <v>-6962896.5349894976</v>
      </c>
      <c r="BC750" s="456">
        <f>+N750-'Departmental PL'!Q766</f>
        <v>-6888268.1159000006</v>
      </c>
      <c r="BD750" s="456">
        <f>+O750-'Departmental PL'!R766</f>
        <v>-3016966.9940834893</v>
      </c>
      <c r="BE750" s="456">
        <f>+P750-'Departmental PL'!S766</f>
        <v>-2669948.6735</v>
      </c>
      <c r="BF750" s="456">
        <f>+Q750-'Departmental PL'!T766</f>
        <v>-1437707.0521143766</v>
      </c>
      <c r="BG750" s="456">
        <f>+R750-'Departmental PL'!U766</f>
        <v>-1282455.5589999999</v>
      </c>
      <c r="BH750" s="456">
        <f>+S750-'Departmental PL'!V766</f>
        <v>-2508222.4887916315</v>
      </c>
      <c r="BI750" s="456">
        <f>+T750-'Departmental PL'!W766</f>
        <v>-2935863.8834000011</v>
      </c>
    </row>
    <row r="751" spans="1:61" ht="20.25" hidden="1" customHeight="1" x14ac:dyDescent="0.25">
      <c r="B751" s="2107"/>
      <c r="C751" s="2108"/>
      <c r="D751" s="2108"/>
      <c r="E751" s="2108"/>
      <c r="F751" s="2108"/>
      <c r="G751" s="2108"/>
      <c r="H751" s="2108"/>
      <c r="I751" s="2108"/>
      <c r="J751" s="2108"/>
      <c r="K751" s="2108"/>
      <c r="L751" s="2108"/>
      <c r="M751" s="2108"/>
      <c r="N751" s="2108"/>
      <c r="O751" s="2108"/>
      <c r="P751" s="2108"/>
      <c r="Q751" s="2108"/>
      <c r="R751" s="2108"/>
      <c r="S751" s="2108"/>
      <c r="T751" s="2108"/>
      <c r="AQ751" s="455" t="str">
        <f>'Departmental PL'!D767</f>
        <v>3150 POINT-OF-CARE TESTING</v>
      </c>
      <c r="AR751" s="456">
        <f>+C751-'Departmental PL'!F767</f>
        <v>-20627</v>
      </c>
      <c r="AS751" s="456">
        <f>+D751-'Departmental PL'!G767</f>
        <v>-20481</v>
      </c>
      <c r="AT751" s="456">
        <f>+E751-'Departmental PL'!H767</f>
        <v>-20287</v>
      </c>
      <c r="AU751" s="456">
        <f>+F751-'Departmental PL'!I767</f>
        <v>-19902</v>
      </c>
      <c r="AV751" s="456">
        <f>+G751-'Departmental PL'!J767</f>
        <v>-706788</v>
      </c>
      <c r="AW751" s="456">
        <f>+H751-'Departmental PL'!K767</f>
        <v>-580320</v>
      </c>
      <c r="AX751" s="456">
        <f>+I751-'Departmental PL'!L767</f>
        <v>-197611.38</v>
      </c>
      <c r="AY751" s="456">
        <f>+J751-'Departmental PL'!M767</f>
        <v>-171453.52000000002</v>
      </c>
      <c r="AZ751" s="456">
        <f>+K751-'Departmental PL'!N767</f>
        <v>-675933</v>
      </c>
      <c r="BA751" s="456">
        <f>+L751-'Departmental PL'!O767</f>
        <v>-666114</v>
      </c>
      <c r="BB751" s="456">
        <f>+M751-'Departmental PL'!P767</f>
        <v>478321.62</v>
      </c>
      <c r="BC751" s="456">
        <f>+N751-'Departmental PL'!Q767</f>
        <v>494660.48</v>
      </c>
      <c r="BD751" s="456">
        <f>+O751-'Departmental PL'!R767</f>
        <v>-1</v>
      </c>
      <c r="BE751" s="456">
        <f>+P751-'Departmental PL'!S767</f>
        <v>0</v>
      </c>
      <c r="BF751" s="456">
        <f>+Q751-'Departmental PL'!T767</f>
        <v>-206386</v>
      </c>
      <c r="BG751" s="456">
        <f>+R751-'Departmental PL'!U767</f>
        <v>-196376</v>
      </c>
      <c r="BH751" s="456">
        <f>+S751-'Departmental PL'!V767</f>
        <v>684708.62</v>
      </c>
      <c r="BI751" s="456">
        <f>+T751-'Departmental PL'!W767</f>
        <v>691036.48</v>
      </c>
    </row>
    <row r="752" spans="1:61" ht="20.25" hidden="1" customHeight="1" x14ac:dyDescent="0.25">
      <c r="B752" s="2107"/>
      <c r="C752" s="2108"/>
      <c r="D752" s="2108"/>
      <c r="E752" s="2108"/>
      <c r="F752" s="2108"/>
      <c r="G752" s="2108"/>
      <c r="H752" s="2108"/>
      <c r="I752" s="2108"/>
      <c r="J752" s="2108"/>
      <c r="K752" s="2108"/>
      <c r="L752" s="2108"/>
      <c r="M752" s="2108"/>
      <c r="N752" s="2108"/>
      <c r="O752" s="2108"/>
      <c r="P752" s="2108"/>
      <c r="Q752" s="2108"/>
      <c r="R752" s="2108"/>
      <c r="S752" s="2108"/>
      <c r="T752" s="2108"/>
      <c r="AQ752" s="455" t="str">
        <f>'Departmental PL'!D768</f>
        <v>3160 REFERENCE LAB</v>
      </c>
      <c r="AR752" s="456">
        <f>+C752-'Departmental PL'!F768</f>
        <v>-73990.150219876872</v>
      </c>
      <c r="AS752" s="456">
        <f>+D752-'Departmental PL'!G768</f>
        <v>-56893.320025415655</v>
      </c>
      <c r="AT752" s="456">
        <f>+E752-'Departmental PL'!H768</f>
        <v>-134537</v>
      </c>
      <c r="AU752" s="456">
        <f>+F752-'Departmental PL'!I768</f>
        <v>-106321</v>
      </c>
      <c r="AV752" s="456">
        <f>+G752-'Departmental PL'!J768</f>
        <v>-17249491</v>
      </c>
      <c r="AW752" s="456">
        <f>+H752-'Departmental PL'!K768</f>
        <v>-14247976</v>
      </c>
      <c r="AX752" s="456">
        <f>+I752-'Departmental PL'!L768</f>
        <v>-3474043</v>
      </c>
      <c r="AY752" s="456">
        <f>+J752-'Departmental PL'!M768</f>
        <v>-3352221</v>
      </c>
      <c r="AZ752" s="456">
        <f>+K752-'Departmental PL'!N768</f>
        <v>-7478848.1556677632</v>
      </c>
      <c r="BA752" s="456">
        <f>+L752-'Departmental PL'!O768</f>
        <v>-7108627.6488000005</v>
      </c>
      <c r="BB752" s="456">
        <f>+M752-'Departmental PL'!P768</f>
        <v>4004805.1556677632</v>
      </c>
      <c r="BC752" s="456">
        <f>+N752-'Departmental PL'!Q768</f>
        <v>3756406.6488000005</v>
      </c>
      <c r="BD752" s="456">
        <f>+O752-'Departmental PL'!R768</f>
        <v>-260906.19798847436</v>
      </c>
      <c r="BE752" s="456">
        <f>+P752-'Departmental PL'!S768</f>
        <v>-344160.26879999996</v>
      </c>
      <c r="BF752" s="456">
        <f>+Q752-'Departmental PL'!T768</f>
        <v>-963838.26842771412</v>
      </c>
      <c r="BG752" s="456">
        <f>+R752-'Departmental PL'!U768</f>
        <v>-912592.98560000001</v>
      </c>
      <c r="BH752" s="456">
        <f>+S752-'Departmental PL'!V768</f>
        <v>5229549.6220839517</v>
      </c>
      <c r="BI752" s="456">
        <f>+T752-'Departmental PL'!W768</f>
        <v>5013159.9032000005</v>
      </c>
    </row>
    <row r="753" spans="2:61" ht="20.25" hidden="1" customHeight="1" x14ac:dyDescent="0.25">
      <c r="B753" s="2107"/>
      <c r="C753" s="2108"/>
      <c r="D753" s="2108"/>
      <c r="E753" s="2108"/>
      <c r="F753" s="2108"/>
      <c r="G753" s="2108"/>
      <c r="H753" s="2108"/>
      <c r="I753" s="2108"/>
      <c r="J753" s="2108"/>
      <c r="K753" s="2108"/>
      <c r="L753" s="2108"/>
      <c r="M753" s="2108"/>
      <c r="N753" s="2108"/>
      <c r="O753" s="2108"/>
      <c r="P753" s="2108"/>
      <c r="Q753" s="2108"/>
      <c r="R753" s="2108"/>
      <c r="S753" s="2108"/>
      <c r="T753" s="2108"/>
      <c r="AQ753" s="455" t="str">
        <f>'Departmental PL'!D769</f>
        <v>3180 LSS-PHLEBOTOMY</v>
      </c>
      <c r="AR753" s="456">
        <f>+C753-'Departmental PL'!F769</f>
        <v>-635889.2837827953</v>
      </c>
      <c r="AS753" s="456">
        <f>+D753-'Departmental PL'!G769</f>
        <v>-617149.28591650899</v>
      </c>
      <c r="AT753" s="456">
        <f>+E753-'Departmental PL'!H769</f>
        <v>-754084</v>
      </c>
      <c r="AU753" s="456">
        <f>+F753-'Departmental PL'!I769</f>
        <v>-734643</v>
      </c>
      <c r="AV753" s="456">
        <f>+G753-'Departmental PL'!J769</f>
        <v>-6381032</v>
      </c>
      <c r="AW753" s="456">
        <f>+H753-'Departmental PL'!K769</f>
        <v>-8481557</v>
      </c>
      <c r="AX753" s="456">
        <f>+I753-'Departmental PL'!L769</f>
        <v>-1360933</v>
      </c>
      <c r="AY753" s="456">
        <f>+J753-'Departmental PL'!M769</f>
        <v>-1958009</v>
      </c>
      <c r="AZ753" s="456">
        <f>+K753-'Departmental PL'!N769</f>
        <v>-8843244.205056522</v>
      </c>
      <c r="BA753" s="456">
        <f>+L753-'Departmental PL'!O769</f>
        <v>-8259789.2611999996</v>
      </c>
      <c r="BB753" s="456">
        <f>+M753-'Departmental PL'!P769</f>
        <v>7482311.205056522</v>
      </c>
      <c r="BC753" s="456">
        <f>+N753-'Departmental PL'!Q769</f>
        <v>6301780.2611999996</v>
      </c>
      <c r="BD753" s="456">
        <f>+O753-'Departmental PL'!R769</f>
        <v>-1490716.4984038593</v>
      </c>
      <c r="BE753" s="456">
        <f>+P753-'Departmental PL'!S769</f>
        <v>-2205464.2140000002</v>
      </c>
      <c r="BF753" s="456">
        <f>+Q753-'Departmental PL'!T769</f>
        <v>-2074921.1676007672</v>
      </c>
      <c r="BG753" s="456">
        <f>+R753-'Departmental PL'!U769</f>
        <v>-1908869.9314000001</v>
      </c>
      <c r="BH753" s="456">
        <f>+S753-'Departmental PL'!V769</f>
        <v>11047948.871061148</v>
      </c>
      <c r="BI753" s="456">
        <f>+T753-'Departmental PL'!W769</f>
        <v>10416114.406599998</v>
      </c>
    </row>
    <row r="754" spans="2:61" ht="20.25" hidden="1" customHeight="1" x14ac:dyDescent="0.25">
      <c r="B754" s="2107"/>
      <c r="C754" s="2108"/>
      <c r="D754" s="2108"/>
      <c r="E754" s="2108"/>
      <c r="F754" s="2108"/>
      <c r="G754" s="2108"/>
      <c r="H754" s="2108"/>
      <c r="I754" s="2108"/>
      <c r="J754" s="2108"/>
      <c r="K754" s="2108"/>
      <c r="L754" s="2108"/>
      <c r="M754" s="2108"/>
      <c r="N754" s="2108"/>
      <c r="O754" s="2108"/>
      <c r="P754" s="2108"/>
      <c r="Q754" s="2108"/>
      <c r="R754" s="2108"/>
      <c r="S754" s="2108"/>
      <c r="T754" s="2108"/>
      <c r="AQ754" s="455" t="str">
        <f>'Departmental PL'!D770</f>
        <v>3200 TOXICOLOGY LAB</v>
      </c>
      <c r="AR754" s="456">
        <f>+C754-'Departmental PL'!F770</f>
        <v>-143596.8708573872</v>
      </c>
      <c r="AS754" s="456">
        <f>+D754-'Departmental PL'!G770</f>
        <v>-143035.92624974286</v>
      </c>
      <c r="AT754" s="456">
        <f>+E754-'Departmental PL'!H770</f>
        <v>-152289</v>
      </c>
      <c r="AU754" s="456">
        <f>+F754-'Departmental PL'!I770</f>
        <v>-155880</v>
      </c>
      <c r="AV754" s="456">
        <f>+G754-'Departmental PL'!J770</f>
        <v>-18055297</v>
      </c>
      <c r="AW754" s="456">
        <f>+H754-'Departmental PL'!K770</f>
        <v>-18271368</v>
      </c>
      <c r="AX754" s="456">
        <f>+I754-'Departmental PL'!L770</f>
        <v>-3562735.75</v>
      </c>
      <c r="AY754" s="456">
        <f>+J754-'Departmental PL'!M770</f>
        <v>-4199884.97</v>
      </c>
      <c r="AZ754" s="456">
        <f>+K754-'Departmental PL'!N770</f>
        <v>-1290782.3847515252</v>
      </c>
      <c r="BA754" s="456">
        <f>+L754-'Departmental PL'!O770</f>
        <v>-1326526.892</v>
      </c>
      <c r="BB754" s="456">
        <f>+M754-'Departmental PL'!P770</f>
        <v>-2271953.3652484748</v>
      </c>
      <c r="BC754" s="456">
        <f>+N754-'Departmental PL'!Q770</f>
        <v>-2873358.0779999997</v>
      </c>
      <c r="BD754" s="456">
        <f>+O754-'Departmental PL'!R770</f>
        <v>-1127683.7412157115</v>
      </c>
      <c r="BE754" s="456">
        <f>+P754-'Departmental PL'!S770</f>
        <v>-469674.12780000002</v>
      </c>
      <c r="BF754" s="456">
        <f>+Q754-'Departmental PL'!T770</f>
        <v>-761702.71119138319</v>
      </c>
      <c r="BG754" s="456">
        <f>+R754-'Departmental PL'!U770</f>
        <v>-669687.10600000003</v>
      </c>
      <c r="BH754" s="456">
        <f>+S754-'Departmental PL'!V770</f>
        <v>-382566.91284138011</v>
      </c>
      <c r="BI754" s="456">
        <f>+T754-'Departmental PL'!W770</f>
        <v>-1733996.8441999997</v>
      </c>
    </row>
    <row r="755" spans="2:61" ht="20.25" hidden="1" customHeight="1" x14ac:dyDescent="0.25">
      <c r="B755" s="2107"/>
      <c r="C755" s="2108"/>
      <c r="D755" s="2108"/>
      <c r="E755" s="2108"/>
      <c r="F755" s="2108"/>
      <c r="G755" s="2108"/>
      <c r="H755" s="2108"/>
      <c r="I755" s="2108"/>
      <c r="J755" s="2108"/>
      <c r="K755" s="2108"/>
      <c r="L755" s="2108"/>
      <c r="M755" s="2108"/>
      <c r="N755" s="2108"/>
      <c r="O755" s="2108"/>
      <c r="P755" s="2108"/>
      <c r="Q755" s="2108"/>
      <c r="R755" s="2108"/>
      <c r="S755" s="2108"/>
      <c r="T755" s="2108"/>
      <c r="AQ755" s="455" t="str">
        <f>'Departmental PL'!D771</f>
        <v>3220 AP-AUTOPSY</v>
      </c>
      <c r="AR755" s="456">
        <f>+C755-'Departmental PL'!F771</f>
        <v>-862.5</v>
      </c>
      <c r="AS755" s="456">
        <f>+D755-'Departmental PL'!G771</f>
        <v>-1769</v>
      </c>
      <c r="AT755" s="456">
        <f>+E755-'Departmental PL'!H771</f>
        <v>-1727</v>
      </c>
      <c r="AU755" s="456">
        <f>+F755-'Departmental PL'!I771</f>
        <v>-3538</v>
      </c>
      <c r="AV755" s="456">
        <f>+G755-'Departmental PL'!J771</f>
        <v>-1475035</v>
      </c>
      <c r="AW755" s="456">
        <f>+H755-'Departmental PL'!K771</f>
        <v>-3359700</v>
      </c>
      <c r="AX755" s="456">
        <f>+I755-'Departmental PL'!L771</f>
        <v>-336986</v>
      </c>
      <c r="AY755" s="456">
        <f>+J755-'Departmental PL'!M771</f>
        <v>-894643</v>
      </c>
      <c r="AZ755" s="456">
        <f>+K755-'Departmental PL'!N771</f>
        <v>-478174.71078757336</v>
      </c>
      <c r="BA755" s="456">
        <f>+L755-'Departmental PL'!O771</f>
        <v>-492544.95919999992</v>
      </c>
      <c r="BB755" s="456">
        <f>+M755-'Departmental PL'!P771</f>
        <v>141188.71078757336</v>
      </c>
      <c r="BC755" s="456">
        <f>+N755-'Departmental PL'!Q771</f>
        <v>-402098.04080000008</v>
      </c>
      <c r="BD755" s="456">
        <f>+O755-'Departmental PL'!R771</f>
        <v>-4816.5836036272322</v>
      </c>
      <c r="BE755" s="456">
        <f>+P755-'Departmental PL'!S771</f>
        <v>-10177.295999999998</v>
      </c>
      <c r="BF755" s="456">
        <f>+Q755-'Departmental PL'!T771</f>
        <v>-537440.50485928264</v>
      </c>
      <c r="BG755" s="456">
        <f>+R755-'Departmental PL'!U771</f>
        <v>-373322.08179999993</v>
      </c>
      <c r="BH755" s="456">
        <f>+S755-'Departmental PL'!V771</f>
        <v>683445.79925048328</v>
      </c>
      <c r="BI755" s="456">
        <f>+T755-'Departmental PL'!W771</f>
        <v>-18598.663000000175</v>
      </c>
    </row>
    <row r="756" spans="2:61" ht="20.25" hidden="1" customHeight="1" x14ac:dyDescent="0.25">
      <c r="B756" s="2107"/>
      <c r="C756" s="2108"/>
      <c r="D756" s="2108"/>
      <c r="E756" s="2108"/>
      <c r="F756" s="2108"/>
      <c r="G756" s="2108"/>
      <c r="H756" s="2108"/>
      <c r="I756" s="2108"/>
      <c r="J756" s="2108"/>
      <c r="K756" s="2108"/>
      <c r="L756" s="2108"/>
      <c r="M756" s="2108"/>
      <c r="N756" s="2108"/>
      <c r="O756" s="2108"/>
      <c r="P756" s="2108"/>
      <c r="Q756" s="2108"/>
      <c r="R756" s="2108"/>
      <c r="S756" s="2108"/>
      <c r="T756" s="2108"/>
      <c r="AQ756" s="455" t="str">
        <f>'Departmental PL'!D772</f>
        <v>3240 AP-SURGPATH</v>
      </c>
      <c r="AR756" s="456">
        <f>+C756-'Departmental PL'!F772</f>
        <v>-55558.809937394413</v>
      </c>
      <c r="AS756" s="456">
        <f>+D756-'Departmental PL'!G772</f>
        <v>-51849.38064335403</v>
      </c>
      <c r="AT756" s="456">
        <f>+E756-'Departmental PL'!H772</f>
        <v>-190715</v>
      </c>
      <c r="AU756" s="456">
        <f>+F756-'Departmental PL'!I772</f>
        <v>-175295</v>
      </c>
      <c r="AV756" s="456">
        <f>+G756-'Departmental PL'!J772</f>
        <v>-30514822</v>
      </c>
      <c r="AW756" s="456">
        <f>+H756-'Departmental PL'!K772</f>
        <v>-27453815</v>
      </c>
      <c r="AX756" s="456">
        <f>+I756-'Departmental PL'!L772</f>
        <v>-9547921</v>
      </c>
      <c r="AY756" s="456">
        <f>+J756-'Departmental PL'!M772</f>
        <v>-9283490</v>
      </c>
      <c r="AZ756" s="456">
        <f>+K756-'Departmental PL'!N772</f>
        <v>-2893147.2174226507</v>
      </c>
      <c r="BA756" s="456">
        <f>+L756-'Departmental PL'!O772</f>
        <v>-2604633.0767999999</v>
      </c>
      <c r="BB756" s="456">
        <f>+M756-'Departmental PL'!P772</f>
        <v>-6654773.7825773489</v>
      </c>
      <c r="BC756" s="456">
        <f>+N756-'Departmental PL'!Q772</f>
        <v>-6678856.9232000001</v>
      </c>
      <c r="BD756" s="456">
        <f>+O756-'Departmental PL'!R772</f>
        <v>-253643.48496174149</v>
      </c>
      <c r="BE756" s="456">
        <f>+P756-'Departmental PL'!S772</f>
        <v>-245055.14439999999</v>
      </c>
      <c r="BF756" s="456">
        <f>+Q756-'Departmental PL'!T772</f>
        <v>-1245957.4032911011</v>
      </c>
      <c r="BG756" s="456">
        <f>+R756-'Departmental PL'!U772</f>
        <v>-1335583.0204</v>
      </c>
      <c r="BH756" s="456">
        <f>+S756-'Departmental PL'!V772</f>
        <v>-5155172.8943245057</v>
      </c>
      <c r="BI756" s="456">
        <f>+T756-'Departmental PL'!W772</f>
        <v>-5098218.7584000006</v>
      </c>
    </row>
    <row r="757" spans="2:61" ht="20.25" hidden="1" customHeight="1" x14ac:dyDescent="0.25">
      <c r="B757" s="2107"/>
      <c r="C757" s="2108"/>
      <c r="D757" s="2108"/>
      <c r="E757" s="2108"/>
      <c r="F757" s="2108"/>
      <c r="G757" s="2108"/>
      <c r="H757" s="2108"/>
      <c r="I757" s="2108"/>
      <c r="J757" s="2108"/>
      <c r="K757" s="2108"/>
      <c r="L757" s="2108"/>
      <c r="M757" s="2108"/>
      <c r="N757" s="2108"/>
      <c r="O757" s="2108"/>
      <c r="P757" s="2108"/>
      <c r="Q757" s="2108"/>
      <c r="R757" s="2108"/>
      <c r="S757" s="2108"/>
      <c r="T757" s="2108"/>
      <c r="AQ757" s="455" t="str">
        <f>'Departmental PL'!D773</f>
        <v>3260 AP-CYTOPATH</v>
      </c>
      <c r="AR757" s="456">
        <f>+C757-'Departmental PL'!F773</f>
        <v>-43239.077955476976</v>
      </c>
      <c r="AS757" s="456">
        <f>+D757-'Departmental PL'!G773</f>
        <v>-43781.033736038298</v>
      </c>
      <c r="AT757" s="456">
        <f>+E757-'Departmental PL'!H773</f>
        <v>-72200</v>
      </c>
      <c r="AU757" s="456">
        <f>+F757-'Departmental PL'!I773</f>
        <v>-72041</v>
      </c>
      <c r="AV757" s="456">
        <f>+G757-'Departmental PL'!J773</f>
        <v>-7904944</v>
      </c>
      <c r="AW757" s="456">
        <f>+H757-'Departmental PL'!K773</f>
        <v>-7717666</v>
      </c>
      <c r="AX757" s="456">
        <f>+I757-'Departmental PL'!L773</f>
        <v>-2244825</v>
      </c>
      <c r="AY757" s="456">
        <f>+J757-'Departmental PL'!M773</f>
        <v>-2427410</v>
      </c>
      <c r="AZ757" s="456">
        <f>+K757-'Departmental PL'!N773</f>
        <v>-1517622.6166667477</v>
      </c>
      <c r="BA757" s="456">
        <f>+L757-'Departmental PL'!O773</f>
        <v>-1497763.7985</v>
      </c>
      <c r="BB757" s="456">
        <f>+M757-'Departmental PL'!P773</f>
        <v>-727202.38333325228</v>
      </c>
      <c r="BC757" s="456">
        <f>+N757-'Departmental PL'!Q773</f>
        <v>-929646.20149999997</v>
      </c>
      <c r="BD757" s="456">
        <f>+O757-'Departmental PL'!R773</f>
        <v>-163681.80876723898</v>
      </c>
      <c r="BE757" s="456">
        <f>+P757-'Departmental PL'!S773</f>
        <v>-169548.9895</v>
      </c>
      <c r="BF757" s="456">
        <f>+Q757-'Departmental PL'!T773</f>
        <v>-514199.65351089102</v>
      </c>
      <c r="BG757" s="456">
        <f>+R757-'Departmental PL'!U773</f>
        <v>-490065.7475</v>
      </c>
      <c r="BH757" s="456">
        <f>+S757-'Departmental PL'!V773</f>
        <v>-49320.921055122279</v>
      </c>
      <c r="BI757" s="456">
        <f>+T757-'Departmental PL'!W773</f>
        <v>-270031.46449999994</v>
      </c>
    </row>
    <row r="758" spans="2:61" ht="20.25" hidden="1" customHeight="1" x14ac:dyDescent="0.25">
      <c r="B758" s="2107"/>
      <c r="C758" s="2108"/>
      <c r="D758" s="2108"/>
      <c r="E758" s="2108"/>
      <c r="F758" s="2108"/>
      <c r="G758" s="2108"/>
      <c r="H758" s="2108"/>
      <c r="I758" s="2108"/>
      <c r="J758" s="2108"/>
      <c r="K758" s="2108"/>
      <c r="L758" s="2108"/>
      <c r="M758" s="2108"/>
      <c r="N758" s="2108"/>
      <c r="O758" s="2108"/>
      <c r="P758" s="2108"/>
      <c r="Q758" s="2108"/>
      <c r="R758" s="2108"/>
      <c r="S758" s="2108"/>
      <c r="T758" s="2108"/>
      <c r="AQ758" s="455" t="str">
        <f>'Departmental PL'!D774</f>
        <v>3280 AP-IMMUNOPATH</v>
      </c>
      <c r="AR758" s="456">
        <f>+C758-'Departmental PL'!F774</f>
        <v>-10836.136905129313</v>
      </c>
      <c r="AS758" s="456">
        <f>+D758-'Departmental PL'!G774</f>
        <v>-7517.1664425282816</v>
      </c>
      <c r="AT758" s="456">
        <f>+E758-'Departmental PL'!H774</f>
        <v>-62832</v>
      </c>
      <c r="AU758" s="456">
        <f>+F758-'Departmental PL'!I774</f>
        <v>-47964</v>
      </c>
      <c r="AV758" s="456">
        <f>+G758-'Departmental PL'!J774</f>
        <v>-14643159</v>
      </c>
      <c r="AW758" s="456">
        <f>+H758-'Departmental PL'!K774</f>
        <v>-7344193</v>
      </c>
      <c r="AX758" s="456">
        <f>+I758-'Departmental PL'!L774</f>
        <v>-3831860</v>
      </c>
      <c r="AY758" s="456">
        <f>+J758-'Departmental PL'!M774</f>
        <v>-2128851</v>
      </c>
      <c r="AZ758" s="456">
        <f>+K758-'Departmental PL'!N774</f>
        <v>-1114122.8563785772</v>
      </c>
      <c r="BA758" s="456">
        <f>+L758-'Departmental PL'!O774</f>
        <v>-942623.46679999994</v>
      </c>
      <c r="BB758" s="456">
        <f>+M758-'Departmental PL'!P774</f>
        <v>-2717737.1436214228</v>
      </c>
      <c r="BC758" s="456">
        <f>+N758-'Departmental PL'!Q774</f>
        <v>-1186227.5331999999</v>
      </c>
      <c r="BD758" s="456">
        <f>+O758-'Departmental PL'!R774</f>
        <v>-105265.74766202283</v>
      </c>
      <c r="BE758" s="456">
        <f>+P758-'Departmental PL'!S774</f>
        <v>-77691.830400000006</v>
      </c>
      <c r="BF758" s="456">
        <f>+Q758-'Departmental PL'!T774</f>
        <v>-297434.07833997539</v>
      </c>
      <c r="BG758" s="456">
        <f>+R758-'Departmental PL'!U774</f>
        <v>-208225.29689999999</v>
      </c>
      <c r="BH758" s="456">
        <f>+S758-'Departmental PL'!V774</f>
        <v>-2315037.3176194248</v>
      </c>
      <c r="BI758" s="456">
        <f>+T758-'Departmental PL'!W774</f>
        <v>-900310.4058999999</v>
      </c>
    </row>
    <row r="759" spans="2:61" ht="20.25" hidden="1" customHeight="1" x14ac:dyDescent="0.25">
      <c r="B759" s="2107"/>
      <c r="C759" s="2108"/>
      <c r="D759" s="2108"/>
      <c r="E759" s="2108"/>
      <c r="F759" s="2108"/>
      <c r="G759" s="2108"/>
      <c r="H759" s="2108"/>
      <c r="I759" s="2108"/>
      <c r="J759" s="2108"/>
      <c r="K759" s="2108"/>
      <c r="L759" s="2108"/>
      <c r="M759" s="2108"/>
      <c r="N759" s="2108"/>
      <c r="O759" s="2108"/>
      <c r="P759" s="2108"/>
      <c r="Q759" s="2108"/>
      <c r="R759" s="2108"/>
      <c r="S759" s="2108"/>
      <c r="T759" s="2108"/>
      <c r="AQ759" s="455" t="str">
        <f>'Departmental PL'!D775</f>
        <v>3300 AP-NEUROPATH</v>
      </c>
      <c r="AR759" s="456">
        <f>+C759-'Departmental PL'!F775</f>
        <v>-442.9348673946958</v>
      </c>
      <c r="AS759" s="456">
        <f>+D759-'Departmental PL'!G775</f>
        <v>-748.74257425742576</v>
      </c>
      <c r="AT759" s="456">
        <f>+E759-'Departmental PL'!H775</f>
        <v>-5414</v>
      </c>
      <c r="AU759" s="456">
        <f>+F759-'Departmental PL'!I775</f>
        <v>-7042</v>
      </c>
      <c r="AV759" s="456">
        <f>+G759-'Departmental PL'!J775</f>
        <v>-1103679</v>
      </c>
      <c r="AW759" s="456">
        <f>+H759-'Departmental PL'!K775</f>
        <v>-1238257</v>
      </c>
      <c r="AX759" s="456">
        <f>+I759-'Departmental PL'!L775</f>
        <v>-340299</v>
      </c>
      <c r="AY759" s="456">
        <f>+J759-'Departmental PL'!M775</f>
        <v>-398351</v>
      </c>
      <c r="AZ759" s="456">
        <f>+K759-'Departmental PL'!N775</f>
        <v>-136835.63321142679</v>
      </c>
      <c r="BA759" s="456">
        <f>+L759-'Departmental PL'!O775</f>
        <v>-163466.147</v>
      </c>
      <c r="BB759" s="456">
        <f>+M759-'Departmental PL'!P775</f>
        <v>-203463.36678857321</v>
      </c>
      <c r="BC759" s="456">
        <f>+N759-'Departmental PL'!Q775</f>
        <v>-234884.853</v>
      </c>
      <c r="BD759" s="456">
        <f>+O759-'Departmental PL'!R775</f>
        <v>-6350.9184703290057</v>
      </c>
      <c r="BE759" s="456">
        <f>+P759-'Departmental PL'!S775</f>
        <v>-10025.442999999999</v>
      </c>
      <c r="BF759" s="456">
        <f>+Q759-'Departmental PL'!T775</f>
        <v>-59753.689536103928</v>
      </c>
      <c r="BG759" s="456">
        <f>+R759-'Departmental PL'!U775</f>
        <v>-79276.03899999999</v>
      </c>
      <c r="BH759" s="456">
        <f>+S759-'Departmental PL'!V775</f>
        <v>-137358.7587821403</v>
      </c>
      <c r="BI759" s="456">
        <f>+T759-'Departmental PL'!W775</f>
        <v>-145583.37100000001</v>
      </c>
    </row>
    <row r="760" spans="2:61" ht="20.25" hidden="1" customHeight="1" x14ac:dyDescent="0.25">
      <c r="B760" s="2107"/>
      <c r="C760" s="2108"/>
      <c r="D760" s="2108"/>
      <c r="E760" s="2108"/>
      <c r="F760" s="2108"/>
      <c r="G760" s="2108"/>
      <c r="H760" s="2108"/>
      <c r="I760" s="2108"/>
      <c r="J760" s="2108"/>
      <c r="K760" s="2108"/>
      <c r="L760" s="2108"/>
      <c r="M760" s="2108"/>
      <c r="N760" s="2108"/>
      <c r="O760" s="2108"/>
      <c r="P760" s="2108"/>
      <c r="Q760" s="2108"/>
      <c r="R760" s="2108"/>
      <c r="S760" s="2108"/>
      <c r="T760" s="2108"/>
      <c r="AQ760" s="455" t="str">
        <f>'Departmental PL'!D776</f>
        <v>3320 BIO GENETICS LAB</v>
      </c>
      <c r="AR760" s="456">
        <f>+C760-'Departmental PL'!F776</f>
        <v>-8659.9878296146053</v>
      </c>
      <c r="AS760" s="456">
        <f>+D760-'Departmental PL'!G776</f>
        <v>-8744.0526315789466</v>
      </c>
      <c r="AT760" s="456">
        <f>+E760-'Departmental PL'!H776</f>
        <v>-17745</v>
      </c>
      <c r="AU760" s="456">
        <f>+F760-'Departmental PL'!I776</f>
        <v>-17499</v>
      </c>
      <c r="AV760" s="456">
        <f>+G760-'Departmental PL'!J776</f>
        <v>-1129204</v>
      </c>
      <c r="AW760" s="456">
        <f>+H760-'Departmental PL'!K776</f>
        <v>-1111177</v>
      </c>
      <c r="AX760" s="456">
        <f>+I760-'Departmental PL'!L776</f>
        <v>-197028</v>
      </c>
      <c r="AY760" s="456">
        <f>+J760-'Departmental PL'!M776</f>
        <v>-223216</v>
      </c>
      <c r="AZ760" s="456">
        <f>+K760-'Departmental PL'!N776</f>
        <v>-534342.99184509262</v>
      </c>
      <c r="BA760" s="456">
        <f>+L760-'Departmental PL'!O776</f>
        <v>-345319</v>
      </c>
      <c r="BB760" s="456">
        <f>+M760-'Departmental PL'!P776</f>
        <v>337314.99184509262</v>
      </c>
      <c r="BC760" s="456">
        <f>+N760-'Departmental PL'!Q776</f>
        <v>122103</v>
      </c>
      <c r="BD760" s="456">
        <f>+O760-'Departmental PL'!R776</f>
        <v>-54755.276990707847</v>
      </c>
      <c r="BE760" s="456">
        <f>+P760-'Departmental PL'!S776</f>
        <v>-33018</v>
      </c>
      <c r="BF760" s="456">
        <f>+Q760-'Departmental PL'!T776</f>
        <v>-184233.59975996224</v>
      </c>
      <c r="BG760" s="456">
        <f>+R760-'Departmental PL'!U776</f>
        <v>-108019</v>
      </c>
      <c r="BH760" s="456">
        <f>+S760-'Departmental PL'!V776</f>
        <v>576303.86859576264</v>
      </c>
      <c r="BI760" s="456">
        <f>+T760-'Departmental PL'!W776</f>
        <v>263140</v>
      </c>
    </row>
    <row r="761" spans="2:61" ht="20.25" hidden="1" customHeight="1" x14ac:dyDescent="0.25">
      <c r="B761" s="2107"/>
      <c r="C761" s="2108"/>
      <c r="D761" s="2108"/>
      <c r="E761" s="2108"/>
      <c r="F761" s="2108"/>
      <c r="G761" s="2108"/>
      <c r="H761" s="2108"/>
      <c r="I761" s="2108"/>
      <c r="J761" s="2108"/>
      <c r="K761" s="2108"/>
      <c r="L761" s="2108"/>
      <c r="M761" s="2108"/>
      <c r="N761" s="2108"/>
      <c r="O761" s="2108"/>
      <c r="P761" s="2108"/>
      <c r="Q761" s="2108"/>
      <c r="R761" s="2108"/>
      <c r="S761" s="2108"/>
      <c r="T761" s="2108"/>
      <c r="AQ761" s="455" t="str">
        <f>'Departmental PL'!D777</f>
        <v>3330 CYTOGENETICS LAB</v>
      </c>
      <c r="AR761" s="456">
        <f>+C761-'Departmental PL'!F777</f>
        <v>-3260.6302325581396</v>
      </c>
      <c r="AS761" s="456">
        <f>+D761-'Departmental PL'!G777</f>
        <v>-2879.8317232782797</v>
      </c>
      <c r="AT761" s="456">
        <f>+E761-'Departmental PL'!H777</f>
        <v>-17616</v>
      </c>
      <c r="AU761" s="456">
        <f>+F761-'Departmental PL'!I777</f>
        <v>-15890</v>
      </c>
      <c r="AV761" s="456">
        <f>+G761-'Departmental PL'!J777</f>
        <v>-4367280</v>
      </c>
      <c r="AW761" s="456">
        <f>+H761-'Departmental PL'!K777</f>
        <v>-4677956</v>
      </c>
      <c r="AX761" s="456">
        <f>+I761-'Departmental PL'!L777</f>
        <v>-1111561</v>
      </c>
      <c r="AY761" s="456">
        <f>+J761-'Departmental PL'!M777</f>
        <v>-1323775</v>
      </c>
      <c r="AZ761" s="456">
        <f>+K761-'Departmental PL'!N777</f>
        <v>-2411468.0130562196</v>
      </c>
      <c r="BA761" s="456">
        <f>+L761-'Departmental PL'!O777</f>
        <v>-2382634.8049999997</v>
      </c>
      <c r="BB761" s="456">
        <f>+M761-'Departmental PL'!P777</f>
        <v>1299907.0130562196</v>
      </c>
      <c r="BC761" s="456">
        <f>+N761-'Departmental PL'!Q777</f>
        <v>1058859.8049999997</v>
      </c>
      <c r="BD761" s="456">
        <f>+O761-'Departmental PL'!R777</f>
        <v>-1050485.7424893393</v>
      </c>
      <c r="BE761" s="456">
        <f>+P761-'Departmental PL'!S777</f>
        <v>-49318.679000000004</v>
      </c>
      <c r="BF761" s="456">
        <f>+Q761-'Departmental PL'!T777</f>
        <v>-724816.70890569908</v>
      </c>
      <c r="BG761" s="456">
        <f>+R761-'Departmental PL'!U777</f>
        <v>-530128.74</v>
      </c>
      <c r="BH761" s="456">
        <f>+S761-'Departmental PL'!V777</f>
        <v>3075209.4644512581</v>
      </c>
      <c r="BI761" s="456">
        <f>+T761-'Departmental PL'!W777</f>
        <v>1638307.2239999997</v>
      </c>
    </row>
    <row r="762" spans="2:61" ht="20.25" hidden="1" customHeight="1" x14ac:dyDescent="0.25">
      <c r="B762" s="2107"/>
      <c r="C762" s="2108"/>
      <c r="D762" s="2108"/>
      <c r="E762" s="2108"/>
      <c r="F762" s="2108"/>
      <c r="G762" s="2108"/>
      <c r="H762" s="2108"/>
      <c r="I762" s="2108"/>
      <c r="J762" s="2108"/>
      <c r="K762" s="2108"/>
      <c r="L762" s="2108"/>
      <c r="M762" s="2108"/>
      <c r="N762" s="2108"/>
      <c r="O762" s="2108"/>
      <c r="P762" s="2108"/>
      <c r="Q762" s="2108"/>
      <c r="R762" s="2108"/>
      <c r="S762" s="2108"/>
      <c r="T762" s="2108"/>
      <c r="AQ762" s="455" t="str">
        <f>'Departmental PL'!D778</f>
        <v>3360 ENDO/RIA LAB</v>
      </c>
      <c r="AR762" s="456">
        <f>+C762-'Departmental PL'!F778</f>
        <v>-27</v>
      </c>
      <c r="AS762" s="456">
        <f>+D762-'Departmental PL'!G778</f>
        <v>-306</v>
      </c>
      <c r="AT762" s="456">
        <f>+E762-'Departmental PL'!H778</f>
        <v>-27</v>
      </c>
      <c r="AU762" s="456">
        <f>+F762-'Departmental PL'!I778</f>
        <v>-306</v>
      </c>
      <c r="AV762" s="456">
        <f>+G762-'Departmental PL'!J778</f>
        <v>-1922</v>
      </c>
      <c r="AW762" s="456">
        <f>+H762-'Departmental PL'!K778</f>
        <v>-29052</v>
      </c>
      <c r="AX762" s="456">
        <f>+I762-'Departmental PL'!L778</f>
        <v>-456</v>
      </c>
      <c r="AY762" s="456">
        <f>+J762-'Departmental PL'!M778</f>
        <v>-8243</v>
      </c>
      <c r="AZ762" s="456">
        <f>+K762-'Departmental PL'!N778</f>
        <v>-15</v>
      </c>
      <c r="BA762" s="456">
        <f>+L762-'Departmental PL'!O778</f>
        <v>-863</v>
      </c>
      <c r="BB762" s="456">
        <f>+M762-'Departmental PL'!P778</f>
        <v>-441</v>
      </c>
      <c r="BC762" s="456">
        <f>+N762-'Departmental PL'!Q778</f>
        <v>-7380</v>
      </c>
      <c r="BD762" s="456">
        <f>+O762-'Departmental PL'!R778</f>
        <v>-25268</v>
      </c>
      <c r="BE762" s="456">
        <f>+P762-'Departmental PL'!S778</f>
        <v>0</v>
      </c>
      <c r="BF762" s="456">
        <f>+Q762-'Departmental PL'!T778</f>
        <v>-126338</v>
      </c>
      <c r="BG762" s="456">
        <f>+R762-'Departmental PL'!U778</f>
        <v>-119668</v>
      </c>
      <c r="BH762" s="456">
        <f>+S762-'Departmental PL'!V778</f>
        <v>151165</v>
      </c>
      <c r="BI762" s="456">
        <f>+T762-'Departmental PL'!W778</f>
        <v>112288</v>
      </c>
    </row>
    <row r="763" spans="2:61" ht="20.25" hidden="1" customHeight="1" x14ac:dyDescent="0.25">
      <c r="B763" s="2107"/>
      <c r="C763" s="2108"/>
      <c r="D763" s="2108"/>
      <c r="E763" s="2108"/>
      <c r="F763" s="2108"/>
      <c r="G763" s="2108"/>
      <c r="H763" s="2108"/>
      <c r="I763" s="2108"/>
      <c r="J763" s="2108"/>
      <c r="K763" s="2108"/>
      <c r="L763" s="2108"/>
      <c r="M763" s="2108"/>
      <c r="N763" s="2108"/>
      <c r="O763" s="2108"/>
      <c r="P763" s="2108"/>
      <c r="Q763" s="2108"/>
      <c r="R763" s="2108"/>
      <c r="S763" s="2108"/>
      <c r="T763" s="2108"/>
      <c r="AQ763" s="455" t="str">
        <f>'Departmental PL'!D779</f>
        <v>3380 MICROBIOLGY/ IMMUNOSR</v>
      </c>
      <c r="AR763" s="456">
        <f>+C763-'Departmental PL'!F779</f>
        <v>-296188.64173616807</v>
      </c>
      <c r="AS763" s="456">
        <f>+D763-'Departmental PL'!G779</f>
        <v>-282741.12966287875</v>
      </c>
      <c r="AT763" s="456">
        <f>+E763-'Departmental PL'!H779</f>
        <v>-815397</v>
      </c>
      <c r="AU763" s="456">
        <f>+F763-'Departmental PL'!I779</f>
        <v>-733820</v>
      </c>
      <c r="AV763" s="456">
        <f>+G763-'Departmental PL'!J779</f>
        <v>-64849248</v>
      </c>
      <c r="AW763" s="456">
        <f>+H763-'Departmental PL'!K779</f>
        <v>-57726149</v>
      </c>
      <c r="AX763" s="456">
        <f>+I763-'Departmental PL'!L779</f>
        <v>-14769739</v>
      </c>
      <c r="AY763" s="456">
        <f>+J763-'Departmental PL'!M779</f>
        <v>-14547004</v>
      </c>
      <c r="AZ763" s="456">
        <f>+K763-'Departmental PL'!N779</f>
        <v>-11788287.241069069</v>
      </c>
      <c r="BA763" s="456">
        <f>+L763-'Departmental PL'!O779</f>
        <v>-9287849</v>
      </c>
      <c r="BB763" s="456">
        <f>+M763-'Departmental PL'!P779</f>
        <v>-2981451.7589309309</v>
      </c>
      <c r="BC763" s="456">
        <f>+N763-'Departmental PL'!Q779</f>
        <v>-5259155</v>
      </c>
      <c r="BD763" s="456">
        <f>+O763-'Departmental PL'!R779</f>
        <v>-4408667.6180461161</v>
      </c>
      <c r="BE763" s="456">
        <f>+P763-'Departmental PL'!S779</f>
        <v>-1893992</v>
      </c>
      <c r="BF763" s="456">
        <f>+Q763-'Departmental PL'!T779</f>
        <v>-3287502.7374726627</v>
      </c>
      <c r="BG763" s="456">
        <f>+R763-'Departmental PL'!U779</f>
        <v>-2291285</v>
      </c>
      <c r="BH763" s="456">
        <f>+S763-'Departmental PL'!V779</f>
        <v>4714718.5965878479</v>
      </c>
      <c r="BI763" s="456">
        <f>+T763-'Departmental PL'!W779</f>
        <v>-1073878</v>
      </c>
    </row>
    <row r="764" spans="2:61" ht="20.25" hidden="1" customHeight="1" x14ac:dyDescent="0.25">
      <c r="B764" s="2107"/>
      <c r="C764" s="2108"/>
      <c r="D764" s="2108"/>
      <c r="E764" s="2108"/>
      <c r="F764" s="2108"/>
      <c r="G764" s="2108"/>
      <c r="H764" s="2108"/>
      <c r="I764" s="2108"/>
      <c r="J764" s="2108"/>
      <c r="K764" s="2108"/>
      <c r="L764" s="2108"/>
      <c r="M764" s="2108"/>
      <c r="N764" s="2108"/>
      <c r="O764" s="2108"/>
      <c r="P764" s="2108"/>
      <c r="Q764" s="2108"/>
      <c r="R764" s="2108"/>
      <c r="S764" s="2108"/>
      <c r="T764" s="2108"/>
      <c r="AQ764" s="455" t="str">
        <f>'Departmental PL'!D780</f>
        <v>3420 SURG TISSUE TYPING</v>
      </c>
      <c r="AR764" s="456">
        <f>+C764-'Departmental PL'!F780</f>
        <v>-1521.375939849624</v>
      </c>
      <c r="AS764" s="456">
        <f>+D764-'Departmental PL'!G780</f>
        <v>-1424</v>
      </c>
      <c r="AT764" s="456">
        <f>+E764-'Departmental PL'!H780</f>
        <v>-3192</v>
      </c>
      <c r="AU764" s="456">
        <f>+F764-'Departmental PL'!I780</f>
        <v>-2767</v>
      </c>
      <c r="AV764" s="456">
        <f>+G764-'Departmental PL'!J780</f>
        <v>-2333115</v>
      </c>
      <c r="AW764" s="456">
        <f>+H764-'Departmental PL'!K780</f>
        <v>-2430776</v>
      </c>
      <c r="AX764" s="456">
        <f>+I764-'Departmental PL'!L780</f>
        <v>-470415</v>
      </c>
      <c r="AY764" s="456">
        <f>+J764-'Departmental PL'!M780</f>
        <v>-523966</v>
      </c>
      <c r="AZ764" s="456">
        <f>+K764-'Departmental PL'!N780</f>
        <v>-677760.72481767531</v>
      </c>
      <c r="BA764" s="456">
        <f>+L764-'Departmental PL'!O780</f>
        <v>-707495.11089999997</v>
      </c>
      <c r="BB764" s="456">
        <f>+M764-'Departmental PL'!P780</f>
        <v>207345.72481767531</v>
      </c>
      <c r="BC764" s="456">
        <f>+N764-'Departmental PL'!Q780</f>
        <v>183529.11089999997</v>
      </c>
      <c r="BD764" s="456">
        <f>+O764-'Departmental PL'!R780</f>
        <v>-11527.163070388062</v>
      </c>
      <c r="BE764" s="456">
        <f>+P764-'Departmental PL'!S780</f>
        <v>-10199.4421</v>
      </c>
      <c r="BF764" s="456">
        <f>+Q764-'Departmental PL'!T780</f>
        <v>-173225.53173472791</v>
      </c>
      <c r="BG764" s="456">
        <f>+R764-'Departmental PL'!U780</f>
        <v>-174414.86110000001</v>
      </c>
      <c r="BH764" s="456">
        <f>+S764-'Departmental PL'!V780</f>
        <v>392098.41962279123</v>
      </c>
      <c r="BI764" s="456">
        <f>+T764-'Departmental PL'!W780</f>
        <v>368143.41409999994</v>
      </c>
    </row>
    <row r="765" spans="2:61" ht="20.25" hidden="1" customHeight="1" x14ac:dyDescent="0.25">
      <c r="B765" s="2107"/>
      <c r="C765" s="2108"/>
      <c r="D765" s="2108"/>
      <c r="E765" s="2108"/>
      <c r="F765" s="2108"/>
      <c r="G765" s="2108"/>
      <c r="H765" s="2108"/>
      <c r="I765" s="2108"/>
      <c r="J765" s="2108"/>
      <c r="K765" s="2108"/>
      <c r="L765" s="2108"/>
      <c r="M765" s="2108"/>
      <c r="N765" s="2108"/>
      <c r="O765" s="2108"/>
      <c r="P765" s="2108"/>
      <c r="Q765" s="2108"/>
      <c r="R765" s="2108"/>
      <c r="S765" s="2108"/>
      <c r="T765" s="2108"/>
      <c r="AQ765" s="455" t="str">
        <f>'Departmental PL'!D781</f>
        <v xml:space="preserve">  BLUES PATHOLOGY BONUS REVENUE</v>
      </c>
      <c r="AR765" s="456">
        <f>+C765-'Departmental PL'!F781</f>
        <v>0</v>
      </c>
      <c r="AS765" s="456">
        <f>+D765-'Departmental PL'!G781</f>
        <v>0</v>
      </c>
      <c r="AT765" s="456">
        <f>+E765-'Departmental PL'!H781</f>
        <v>0</v>
      </c>
      <c r="AU765" s="456">
        <f>+F765-'Departmental PL'!I781</f>
        <v>0</v>
      </c>
      <c r="AV765" s="456">
        <f>+G765-'Departmental PL'!J781</f>
        <v>0</v>
      </c>
      <c r="AW765" s="456">
        <f>+H765-'Departmental PL'!K781</f>
        <v>0</v>
      </c>
      <c r="AX765" s="456">
        <f>+I765-'Departmental PL'!L781</f>
        <v>0</v>
      </c>
      <c r="AY765" s="456">
        <f>+J765-'Departmental PL'!M781</f>
        <v>0</v>
      </c>
      <c r="AZ765" s="456">
        <f>+K765-'Departmental PL'!N781</f>
        <v>0</v>
      </c>
      <c r="BA765" s="456">
        <f>+L765-'Departmental PL'!O781</f>
        <v>0</v>
      </c>
      <c r="BB765" s="456">
        <f>+M765-'Departmental PL'!P781</f>
        <v>0</v>
      </c>
      <c r="BC765" s="456">
        <f>+N765-'Departmental PL'!Q781</f>
        <v>0</v>
      </c>
      <c r="BD765" s="456">
        <f>+O765-'Departmental PL'!R781</f>
        <v>0</v>
      </c>
      <c r="BE765" s="456">
        <f>+P765-'Departmental PL'!S781</f>
        <v>0</v>
      </c>
      <c r="BF765" s="456">
        <f>+Q765-'Departmental PL'!T781</f>
        <v>0</v>
      </c>
      <c r="BG765" s="456">
        <f>+R765-'Departmental PL'!U781</f>
        <v>0</v>
      </c>
      <c r="BH765" s="456">
        <f>+S765-'Departmental PL'!V781</f>
        <v>0</v>
      </c>
      <c r="BI765" s="456">
        <f>+T765-'Departmental PL'!W781</f>
        <v>0</v>
      </c>
    </row>
    <row r="766" spans="2:61" ht="20.25" hidden="1" customHeight="1" x14ac:dyDescent="0.25">
      <c r="B766" s="2107"/>
      <c r="C766" s="2108"/>
      <c r="D766" s="2108"/>
      <c r="E766" s="2108"/>
      <c r="F766" s="2108"/>
      <c r="G766" s="2108"/>
      <c r="H766" s="2108"/>
      <c r="I766" s="2108"/>
      <c r="J766" s="2108"/>
      <c r="K766" s="2108"/>
      <c r="L766" s="2108"/>
      <c r="M766" s="2108"/>
      <c r="N766" s="2108"/>
      <c r="O766" s="2108"/>
      <c r="P766" s="2108"/>
      <c r="Q766" s="2108"/>
      <c r="R766" s="2108"/>
      <c r="S766" s="2108"/>
      <c r="T766" s="2108"/>
      <c r="AQ766" s="455" t="str">
        <f>'Departmental PL'!D782</f>
        <v xml:space="preserve">  PATHOLOGY PRAC PLAN TRANSFER</v>
      </c>
      <c r="AR766" s="456">
        <f>+C766-'Departmental PL'!F782</f>
        <v>0</v>
      </c>
      <c r="AS766" s="456">
        <f>+D766-'Departmental PL'!G782</f>
        <v>0</v>
      </c>
      <c r="AT766" s="456">
        <f>+E766-'Departmental PL'!H782</f>
        <v>0</v>
      </c>
      <c r="AU766" s="456">
        <f>+F766-'Departmental PL'!I782</f>
        <v>0</v>
      </c>
      <c r="AV766" s="456">
        <f>+G766-'Departmental PL'!J782</f>
        <v>0</v>
      </c>
      <c r="AW766" s="456">
        <f>+H766-'Departmental PL'!K782</f>
        <v>0</v>
      </c>
      <c r="AX766" s="456">
        <f>+I766-'Departmental PL'!L782</f>
        <v>8838167.0000000019</v>
      </c>
      <c r="AY766" s="456">
        <f>+J766-'Departmental PL'!M782</f>
        <v>8163239</v>
      </c>
      <c r="AZ766" s="456">
        <f>+K766-'Departmental PL'!N782</f>
        <v>0</v>
      </c>
      <c r="BA766" s="456">
        <f>+L766-'Departmental PL'!O782</f>
        <v>0</v>
      </c>
      <c r="BB766" s="456">
        <f>+M766-'Departmental PL'!P782</f>
        <v>8838167.0000000019</v>
      </c>
      <c r="BC766" s="456">
        <f>+N766-'Departmental PL'!Q782</f>
        <v>8163239</v>
      </c>
      <c r="BD766" s="456">
        <f>+O766-'Departmental PL'!R782</f>
        <v>0</v>
      </c>
      <c r="BE766" s="456">
        <f>+P766-'Departmental PL'!S782</f>
        <v>0</v>
      </c>
      <c r="BF766" s="456">
        <f>+Q766-'Departmental PL'!T782</f>
        <v>0</v>
      </c>
      <c r="BG766" s="456">
        <f>+R766-'Departmental PL'!U782</f>
        <v>0</v>
      </c>
      <c r="BH766" s="456">
        <f>+S766-'Departmental PL'!V782</f>
        <v>8838167.0000000019</v>
      </c>
      <c r="BI766" s="456">
        <f>+T766-'Departmental PL'!W782</f>
        <v>8163239</v>
      </c>
    </row>
    <row r="767" spans="2:61" ht="20.25" hidden="1" customHeight="1" x14ac:dyDescent="0.25">
      <c r="B767" s="2107"/>
      <c r="C767" s="2108"/>
      <c r="D767" s="2108"/>
      <c r="E767" s="2108"/>
      <c r="F767" s="2108"/>
      <c r="G767" s="2108"/>
      <c r="H767" s="2108"/>
      <c r="I767" s="2108"/>
      <c r="J767" s="2108"/>
      <c r="K767" s="2108"/>
      <c r="L767" s="2108"/>
      <c r="M767" s="2108"/>
      <c r="N767" s="2108"/>
      <c r="O767" s="2108"/>
      <c r="P767" s="2108"/>
      <c r="Q767" s="2108"/>
      <c r="R767" s="2108"/>
      <c r="S767" s="2108"/>
      <c r="T767" s="2108"/>
      <c r="AQ767" s="455" t="str">
        <f>'Departmental PL'!D783</f>
        <v xml:space="preserve">  DERM PATHOLOGY TRANSFER</v>
      </c>
      <c r="AR767" s="456">
        <f>+C767-'Departmental PL'!F783</f>
        <v>0</v>
      </c>
      <c r="AS767" s="456">
        <f>+D767-'Departmental PL'!G783</f>
        <v>0</v>
      </c>
      <c r="AT767" s="456">
        <f>+E767-'Departmental PL'!H783</f>
        <v>0</v>
      </c>
      <c r="AU767" s="456">
        <f>+F767-'Departmental PL'!I783</f>
        <v>0</v>
      </c>
      <c r="AV767" s="456">
        <f>+G767-'Departmental PL'!J783</f>
        <v>0</v>
      </c>
      <c r="AW767" s="456">
        <f>+H767-'Departmental PL'!K783</f>
        <v>0</v>
      </c>
      <c r="AX767" s="456">
        <f>+I767-'Departmental PL'!L783</f>
        <v>1324647</v>
      </c>
      <c r="AY767" s="456">
        <f>+J767-'Departmental PL'!M783</f>
        <v>1222985</v>
      </c>
      <c r="AZ767" s="456">
        <f>+K767-'Departmental PL'!N783</f>
        <v>0</v>
      </c>
      <c r="BA767" s="456">
        <f>+L767-'Departmental PL'!O783</f>
        <v>0</v>
      </c>
      <c r="BB767" s="456">
        <f>+M767-'Departmental PL'!P783</f>
        <v>1324647</v>
      </c>
      <c r="BC767" s="456">
        <f>+N767-'Departmental PL'!Q783</f>
        <v>1222985</v>
      </c>
      <c r="BD767" s="456">
        <f>+O767-'Departmental PL'!R783</f>
        <v>0</v>
      </c>
      <c r="BE767" s="456">
        <f>+P767-'Departmental PL'!S783</f>
        <v>0</v>
      </c>
      <c r="BF767" s="456">
        <f>+Q767-'Departmental PL'!T783</f>
        <v>0</v>
      </c>
      <c r="BG767" s="456">
        <f>+R767-'Departmental PL'!U783</f>
        <v>0</v>
      </c>
      <c r="BH767" s="456">
        <f>+S767-'Departmental PL'!V783</f>
        <v>1324647</v>
      </c>
      <c r="BI767" s="456">
        <f>+T767-'Departmental PL'!W783</f>
        <v>1222985</v>
      </c>
    </row>
    <row r="768" spans="2:61" ht="20.25" hidden="1" customHeight="1" x14ac:dyDescent="0.25">
      <c r="B768" s="2107"/>
      <c r="C768" s="2108"/>
      <c r="D768" s="2108"/>
      <c r="E768" s="2108"/>
      <c r="F768" s="2108"/>
      <c r="G768" s="2108"/>
      <c r="H768" s="2108"/>
      <c r="I768" s="2108"/>
      <c r="J768" s="2108"/>
      <c r="K768" s="2108"/>
      <c r="L768" s="2108"/>
      <c r="M768" s="2108"/>
      <c r="N768" s="2108"/>
      <c r="O768" s="2108"/>
      <c r="P768" s="2108"/>
      <c r="Q768" s="2108"/>
      <c r="R768" s="2108"/>
      <c r="S768" s="2108"/>
      <c r="T768" s="2108"/>
      <c r="AQ768" s="455" t="str">
        <f>'Departmental PL'!D784</f>
        <v xml:space="preserve">  ADJUST REVENUE COLLECTION</v>
      </c>
      <c r="AR768" s="456">
        <f>+C768-'Departmental PL'!F784</f>
        <v>0</v>
      </c>
      <c r="AS768" s="456">
        <f>+D768-'Departmental PL'!G784</f>
        <v>0</v>
      </c>
      <c r="AT768" s="456">
        <f>+E768-'Departmental PL'!H784</f>
        <v>0</v>
      </c>
      <c r="AU768" s="456">
        <f>+F768-'Departmental PL'!I784</f>
        <v>0</v>
      </c>
      <c r="AV768" s="456">
        <f>+G768-'Departmental PL'!J784</f>
        <v>0</v>
      </c>
      <c r="AW768" s="456">
        <f>+H768-'Departmental PL'!K784</f>
        <v>0</v>
      </c>
      <c r="AX768" s="456">
        <f>+I768-'Departmental PL'!L784</f>
        <v>0</v>
      </c>
      <c r="AY768" s="456">
        <f>+J768-'Departmental PL'!M784</f>
        <v>0</v>
      </c>
      <c r="AZ768" s="456">
        <f>+K768-'Departmental PL'!N784</f>
        <v>0</v>
      </c>
      <c r="BA768" s="456">
        <f>+L768-'Departmental PL'!O784</f>
        <v>0</v>
      </c>
      <c r="BB768" s="456">
        <f>+M768-'Departmental PL'!P784</f>
        <v>0</v>
      </c>
      <c r="BC768" s="456">
        <f>+N768-'Departmental PL'!Q784</f>
        <v>0</v>
      </c>
      <c r="BD768" s="456">
        <f>+O768-'Departmental PL'!R784</f>
        <v>0</v>
      </c>
      <c r="BE768" s="456">
        <f>+P768-'Departmental PL'!S784</f>
        <v>0</v>
      </c>
      <c r="BF768" s="456">
        <f>+Q768-'Departmental PL'!T784</f>
        <v>0</v>
      </c>
      <c r="BG768" s="456">
        <f>+R768-'Departmental PL'!U784</f>
        <v>0</v>
      </c>
      <c r="BH768" s="456">
        <f>+S768-'Departmental PL'!V784</f>
        <v>0</v>
      </c>
      <c r="BI768" s="456">
        <f>+T768-'Departmental PL'!W784</f>
        <v>0</v>
      </c>
    </row>
    <row r="769" spans="2:61" ht="20.25" hidden="1" customHeight="1" x14ac:dyDescent="0.25">
      <c r="B769" s="2107"/>
      <c r="C769" s="2108"/>
      <c r="D769" s="2108"/>
      <c r="E769" s="2108"/>
      <c r="F769" s="2108"/>
      <c r="G769" s="2108"/>
      <c r="H769" s="2108"/>
      <c r="I769" s="2108"/>
      <c r="J769" s="2108"/>
      <c r="K769" s="2108"/>
      <c r="L769" s="2108"/>
      <c r="M769" s="2108"/>
      <c r="N769" s="2108"/>
      <c r="O769" s="2108"/>
      <c r="P769" s="2108"/>
      <c r="Q769" s="2108"/>
      <c r="R769" s="2108"/>
      <c r="S769" s="2108"/>
      <c r="T769" s="2108"/>
      <c r="AQ769" s="455">
        <f>'Departmental PL'!D785</f>
        <v>0</v>
      </c>
      <c r="AR769" s="456">
        <f>+C769-'Departmental PL'!F785</f>
        <v>0</v>
      </c>
      <c r="AS769" s="456">
        <f>+D769-'Departmental PL'!G785</f>
        <v>0</v>
      </c>
      <c r="AT769" s="456">
        <f>+E769-'Departmental PL'!H785</f>
        <v>0</v>
      </c>
      <c r="AU769" s="456">
        <f>+F769-'Departmental PL'!I785</f>
        <v>0</v>
      </c>
      <c r="AV769" s="456">
        <f>+G769-'Departmental PL'!J785</f>
        <v>0</v>
      </c>
      <c r="AW769" s="456">
        <f>+H769-'Departmental PL'!K785</f>
        <v>0</v>
      </c>
      <c r="AX769" s="456">
        <f>+I769-'Departmental PL'!L785</f>
        <v>0</v>
      </c>
      <c r="AY769" s="456">
        <f>+J769-'Departmental PL'!M785</f>
        <v>0</v>
      </c>
      <c r="AZ769" s="456">
        <f>+K769-'Departmental PL'!N785</f>
        <v>0</v>
      </c>
      <c r="BA769" s="456">
        <f>+L769-'Departmental PL'!O785</f>
        <v>0</v>
      </c>
      <c r="BB769" s="456">
        <f>+M769-'Departmental PL'!P785</f>
        <v>0</v>
      </c>
      <c r="BC769" s="456">
        <f>+N769-'Departmental PL'!Q785</f>
        <v>0</v>
      </c>
      <c r="BD769" s="456">
        <f>+O769-'Departmental PL'!R785</f>
        <v>0</v>
      </c>
      <c r="BE769" s="456">
        <f>+P769-'Departmental PL'!S785</f>
        <v>0</v>
      </c>
      <c r="BF769" s="456">
        <f>+Q769-'Departmental PL'!T785</f>
        <v>0</v>
      </c>
      <c r="BG769" s="456">
        <f>+R769-'Departmental PL'!U785</f>
        <v>0</v>
      </c>
      <c r="BH769" s="456">
        <f>+S769-'Departmental PL'!V785</f>
        <v>0</v>
      </c>
      <c r="BI769" s="456">
        <f>+T769-'Departmental PL'!W785</f>
        <v>0</v>
      </c>
    </row>
    <row r="770" spans="2:61" ht="20.25" hidden="1" customHeight="1" x14ac:dyDescent="0.25">
      <c r="B770" s="2095" t="s">
        <v>2517</v>
      </c>
      <c r="C770" s="2095"/>
      <c r="D770" s="2091"/>
      <c r="E770" s="2092"/>
      <c r="F770" s="2092"/>
      <c r="G770" s="2092"/>
      <c r="H770" s="2092"/>
      <c r="I770" s="2092"/>
      <c r="J770" s="2092"/>
      <c r="K770" s="2092"/>
      <c r="L770" s="2092"/>
      <c r="M770" s="2092"/>
      <c r="N770" s="2092"/>
      <c r="O770" s="2092"/>
      <c r="P770" s="2092"/>
      <c r="Q770" s="2092"/>
      <c r="R770" s="2092"/>
      <c r="S770" s="2092"/>
      <c r="T770" s="2092"/>
      <c r="U770" s="2061" t="str">
        <f t="shared" si="7"/>
        <v>Total 014 Clinical Lab &amp; Path</v>
      </c>
      <c r="W770" s="455" t="b">
        <f>+'17HPM_DATA_INPUT'!C487='17_AUDIT_TOTALS_CK'!U770</f>
        <v>1</v>
      </c>
      <c r="X770" s="2065">
        <f>+'17HPM_DATA_INPUT'!D487-'17_AUDIT_TOTALS_CK'!C770</f>
        <v>965486</v>
      </c>
      <c r="Y770" s="2065">
        <f>+'17HPM_DATA_INPUT'!E487-'17_AUDIT_TOTALS_CK'!D770</f>
        <v>943888</v>
      </c>
      <c r="Z770" s="2065">
        <f>+'17HPM_DATA_INPUT'!F487-'17_AUDIT_TOTALS_CK'!E770</f>
        <v>4651089</v>
      </c>
      <c r="AA770" s="2065">
        <f>+'17HPM_DATA_INPUT'!G487-'17_AUDIT_TOTALS_CK'!F770</f>
        <v>4540120</v>
      </c>
      <c r="AB770" s="2065">
        <f>+'17HPM_DATA_INPUT'!H487-'17_AUDIT_TOTALS_CK'!G770</f>
        <v>288218997</v>
      </c>
      <c r="AC770" s="2065">
        <f>+'17HPM_DATA_INPUT'!I487-'17_AUDIT_TOTALS_CK'!H770</f>
        <v>268426885</v>
      </c>
      <c r="AD770" s="2065">
        <f>+'17HPM_DATA_INPUT'!J487-'17_AUDIT_TOTALS_CK'!I770</f>
        <v>73641814</v>
      </c>
      <c r="AE770" s="2065">
        <f>+'17HPM_DATA_INPUT'!K487-'17_AUDIT_TOTALS_CK'!J770</f>
        <v>72982171</v>
      </c>
      <c r="AF770" s="2065">
        <f>+'17HPM_DATA_INPUT'!L487-'17_AUDIT_TOTALS_CK'!K770</f>
        <v>47843647</v>
      </c>
      <c r="AG770" s="2065">
        <f>+'17HPM_DATA_INPUT'!M487-'17_AUDIT_TOTALS_CK'!L770</f>
        <v>47666933</v>
      </c>
      <c r="AH770" s="2065">
        <f>+'17HPM_DATA_INPUT'!N487-'17_AUDIT_TOTALS_CK'!M770</f>
        <v>25798167</v>
      </c>
      <c r="AI770" s="2065">
        <f>+'17HPM_DATA_INPUT'!O487-'17_AUDIT_TOTALS_CK'!N770</f>
        <v>25315238</v>
      </c>
      <c r="AJ770" s="2065">
        <f>+'17HPM_DATA_INPUT'!P487-'17_AUDIT_TOTALS_CK'!O770</f>
        <v>14084319</v>
      </c>
      <c r="AK770" s="2065">
        <f>+'17HPM_DATA_INPUT'!Q487-'17_AUDIT_TOTALS_CK'!P770</f>
        <v>13797688</v>
      </c>
      <c r="AL770" s="2065">
        <f>+'17HPM_DATA_INPUT'!R487-'17_AUDIT_TOTALS_CK'!Q770</f>
        <v>14433112</v>
      </c>
      <c r="AM770" s="2065">
        <f>+'17HPM_DATA_INPUT'!S487-'17_AUDIT_TOTALS_CK'!R770</f>
        <v>13884493</v>
      </c>
      <c r="AN770" s="2065">
        <f>+'17HPM_DATA_INPUT'!T487-'17_AUDIT_TOTALS_CK'!S770</f>
        <v>-2719263</v>
      </c>
      <c r="AO770" s="2065">
        <f>+'17HPM_DATA_INPUT'!U487-'17_AUDIT_TOTALS_CK'!T770</f>
        <v>-2366943</v>
      </c>
      <c r="AQ770" s="2095" t="str">
        <f>'Departmental PL'!D786</f>
        <v xml:space="preserve">TOTAL 014 Clinical Lab &amp; Path </v>
      </c>
      <c r="AR770" s="456">
        <f>+C770-'Departmental PL'!F786</f>
        <v>-1262939.3850885113</v>
      </c>
      <c r="AS770" s="456">
        <f>+D770-'Departmental PL'!G786</f>
        <v>-1182206.3503425065</v>
      </c>
      <c r="AT770" s="456">
        <f>+E770-'Departmental PL'!H786</f>
        <v>-5149281</v>
      </c>
      <c r="AU770" s="456">
        <f>+F770-'Departmental PL'!I786</f>
        <v>-4866775</v>
      </c>
      <c r="AV770" s="456">
        <f>+G770-'Departmental PL'!J786</f>
        <v>-333709156</v>
      </c>
      <c r="AW770" s="456">
        <f>+H770-'Departmental PL'!K786</f>
        <v>-298426688</v>
      </c>
      <c r="AX770" s="456">
        <f>+I770-'Departmental PL'!L786</f>
        <v>-69805667.840000004</v>
      </c>
      <c r="AY770" s="456">
        <f>+J770-'Departmental PL'!M786</f>
        <v>-69305949.520000011</v>
      </c>
      <c r="AZ770" s="456">
        <f>+K770-'Departmental PL'!N786</f>
        <v>-56042131.463954955</v>
      </c>
      <c r="BA770" s="456">
        <f>+L770-'Departmental PL'!O786</f>
        <v>-52104800.497199997</v>
      </c>
      <c r="BB770" s="456">
        <f>+M770-'Departmental PL'!P786</f>
        <v>-13763536.376045048</v>
      </c>
      <c r="BC770" s="456">
        <f>+N770-'Departmental PL'!Q786</f>
        <v>-17201149.022800013</v>
      </c>
      <c r="BD770" s="456">
        <f>+O770-'Departmental PL'!R786</f>
        <v>-16075072.016650638</v>
      </c>
      <c r="BE770" s="456">
        <f>+P770-'Departmental PL'!S786</f>
        <v>-14534026.077100001</v>
      </c>
      <c r="BF770" s="456">
        <f>+Q770-'Departmental PL'!T786</f>
        <v>-17066574.085984085</v>
      </c>
      <c r="BG770" s="456">
        <f>+R770-'Departmental PL'!U786</f>
        <v>-15310229.040600002</v>
      </c>
      <c r="BH770" s="456">
        <f>+S770-'Departmental PL'!V786</f>
        <v>19378109.726589672</v>
      </c>
      <c r="BI770" s="456">
        <f>+T770-'Departmental PL'!W786</f>
        <v>12643106.09489999</v>
      </c>
    </row>
    <row r="771" spans="2:61" ht="20.25" hidden="1" customHeight="1" x14ac:dyDescent="0.25">
      <c r="B771" s="2101"/>
      <c r="C771" s="2101"/>
      <c r="D771" s="2091"/>
      <c r="E771" s="2092"/>
      <c r="F771" s="2092"/>
      <c r="G771" s="2092"/>
      <c r="H771" s="2092"/>
      <c r="I771" s="2092"/>
      <c r="J771" s="2092"/>
      <c r="K771" s="2092"/>
      <c r="L771" s="2092"/>
      <c r="M771" s="2092"/>
      <c r="N771" s="2092"/>
      <c r="O771" s="2092"/>
      <c r="P771" s="2092"/>
      <c r="Q771" s="2092"/>
      <c r="R771" s="2092"/>
      <c r="S771" s="2092"/>
      <c r="T771" s="2092"/>
      <c r="U771" s="2061" t="str">
        <f t="shared" si="7"/>
        <v/>
      </c>
      <c r="W771" s="455" t="b">
        <f>+'17HPM_DATA_INPUT'!C488='17_AUDIT_TOTALS_CK'!U771</f>
        <v>0</v>
      </c>
      <c r="X771" s="2065" t="e">
        <f>+'17HPM_DATA_INPUT'!D488-'17_AUDIT_TOTALS_CK'!C771</f>
        <v>#VALUE!</v>
      </c>
      <c r="Y771" s="2065" t="e">
        <f>+'17HPM_DATA_INPUT'!E488-'17_AUDIT_TOTALS_CK'!D771</f>
        <v>#VALUE!</v>
      </c>
      <c r="Z771" s="2065" t="e">
        <f>+'17HPM_DATA_INPUT'!F488-'17_AUDIT_TOTALS_CK'!E771</f>
        <v>#VALUE!</v>
      </c>
      <c r="AA771" s="2065" t="e">
        <f>+'17HPM_DATA_INPUT'!G488-'17_AUDIT_TOTALS_CK'!F771</f>
        <v>#VALUE!</v>
      </c>
      <c r="AB771" s="2065" t="e">
        <f>+'17HPM_DATA_INPUT'!H488-'17_AUDIT_TOTALS_CK'!G771</f>
        <v>#VALUE!</v>
      </c>
      <c r="AC771" s="2065" t="e">
        <f>+'17HPM_DATA_INPUT'!I488-'17_AUDIT_TOTALS_CK'!H771</f>
        <v>#VALUE!</v>
      </c>
      <c r="AD771" s="2065" t="e">
        <f>+'17HPM_DATA_INPUT'!J488-'17_AUDIT_TOTALS_CK'!I771</f>
        <v>#VALUE!</v>
      </c>
      <c r="AE771" s="2065" t="e">
        <f>+'17HPM_DATA_INPUT'!K488-'17_AUDIT_TOTALS_CK'!J771</f>
        <v>#VALUE!</v>
      </c>
      <c r="AF771" s="2065" t="e">
        <f>+'17HPM_DATA_INPUT'!L488-'17_AUDIT_TOTALS_CK'!K771</f>
        <v>#VALUE!</v>
      </c>
      <c r="AG771" s="2065" t="e">
        <f>+'17HPM_DATA_INPUT'!M488-'17_AUDIT_TOTALS_CK'!L771</f>
        <v>#VALUE!</v>
      </c>
      <c r="AH771" s="2065" t="e">
        <f>+'17HPM_DATA_INPUT'!N488-'17_AUDIT_TOTALS_CK'!M771</f>
        <v>#VALUE!</v>
      </c>
      <c r="AI771" s="2065" t="e">
        <f>+'17HPM_DATA_INPUT'!O488-'17_AUDIT_TOTALS_CK'!N771</f>
        <v>#VALUE!</v>
      </c>
      <c r="AJ771" s="2065" t="e">
        <f>+'17HPM_DATA_INPUT'!P488-'17_AUDIT_TOTALS_CK'!O771</f>
        <v>#VALUE!</v>
      </c>
      <c r="AK771" s="2065" t="e">
        <f>+'17HPM_DATA_INPUT'!Q488-'17_AUDIT_TOTALS_CK'!P771</f>
        <v>#VALUE!</v>
      </c>
      <c r="AL771" s="2065" t="e">
        <f>+'17HPM_DATA_INPUT'!R488-'17_AUDIT_TOTALS_CK'!Q771</f>
        <v>#VALUE!</v>
      </c>
      <c r="AM771" s="2065" t="e">
        <f>+'17HPM_DATA_INPUT'!S488-'17_AUDIT_TOTALS_CK'!R771</f>
        <v>#VALUE!</v>
      </c>
      <c r="AN771" s="2065" t="e">
        <f>+'17HPM_DATA_INPUT'!T488-'17_AUDIT_TOTALS_CK'!S771</f>
        <v>#VALUE!</v>
      </c>
      <c r="AO771" s="2065" t="e">
        <f>+'17HPM_DATA_INPUT'!U488-'17_AUDIT_TOTALS_CK'!T771</f>
        <v>#VALUE!</v>
      </c>
      <c r="AQ771" s="455">
        <f>'Departmental PL'!D787</f>
        <v>0</v>
      </c>
      <c r="AR771" s="456">
        <f>+C771-'Departmental PL'!F787</f>
        <v>0</v>
      </c>
      <c r="AS771" s="456">
        <f>+D771-'Departmental PL'!G787</f>
        <v>0</v>
      </c>
      <c r="AT771" s="456">
        <f>+E771-'Departmental PL'!H787</f>
        <v>0</v>
      </c>
      <c r="AU771" s="456">
        <f>+F771-'Departmental PL'!I787</f>
        <v>0</v>
      </c>
      <c r="AV771" s="456">
        <f>+G771-'Departmental PL'!J787</f>
        <v>0</v>
      </c>
      <c r="AW771" s="456">
        <f>+H771-'Departmental PL'!K787</f>
        <v>0</v>
      </c>
      <c r="AX771" s="456">
        <f>+I771-'Departmental PL'!L787</f>
        <v>0</v>
      </c>
      <c r="AY771" s="456">
        <f>+J771-'Departmental PL'!M787</f>
        <v>0</v>
      </c>
      <c r="AZ771" s="456">
        <f>+K771-'Departmental PL'!N787</f>
        <v>0</v>
      </c>
      <c r="BA771" s="456">
        <f>+L771-'Departmental PL'!O787</f>
        <v>0</v>
      </c>
      <c r="BB771" s="456">
        <f>+M771-'Departmental PL'!P787</f>
        <v>0</v>
      </c>
      <c r="BC771" s="456">
        <f>+N771-'Departmental PL'!Q787</f>
        <v>0</v>
      </c>
      <c r="BD771" s="456">
        <f>+O771-'Departmental PL'!R787</f>
        <v>0</v>
      </c>
      <c r="BE771" s="456">
        <f>+P771-'Departmental PL'!S787</f>
        <v>0</v>
      </c>
      <c r="BF771" s="456">
        <f>+Q771-'Departmental PL'!T787</f>
        <v>0</v>
      </c>
      <c r="BG771" s="456">
        <f>+R771-'Departmental PL'!U787</f>
        <v>0</v>
      </c>
      <c r="BH771" s="456">
        <f>+S771-'Departmental PL'!V787</f>
        <v>0</v>
      </c>
      <c r="BI771" s="456">
        <f>+T771-'Departmental PL'!W787</f>
        <v>0</v>
      </c>
    </row>
    <row r="772" spans="2:61" ht="20.25" hidden="1" customHeight="1" x14ac:dyDescent="0.25">
      <c r="B772" s="2082" t="s">
        <v>2518</v>
      </c>
      <c r="C772" s="2083"/>
      <c r="D772" s="2083"/>
      <c r="E772" s="2083"/>
      <c r="F772" s="2083"/>
      <c r="G772" s="2083"/>
      <c r="H772" s="2083"/>
      <c r="I772" s="2083"/>
      <c r="J772" s="2083"/>
      <c r="K772" s="2083"/>
      <c r="L772" s="2083"/>
      <c r="M772" s="2083"/>
      <c r="N772" s="2083"/>
      <c r="O772" s="2083"/>
      <c r="P772" s="2083"/>
      <c r="Q772" s="2083"/>
      <c r="R772" s="2083"/>
      <c r="S772" s="2083"/>
      <c r="T772" s="2083"/>
      <c r="U772" s="2061" t="str">
        <f t="shared" si="7"/>
        <v>015 O.R./PeriOp Svcs</v>
      </c>
      <c r="W772" s="455" t="b">
        <f>+'17HPM_DATA_INPUT'!C489='17_AUDIT_TOTALS_CK'!U772</f>
        <v>0</v>
      </c>
      <c r="X772" s="2065" t="e">
        <f>+'17HPM_DATA_INPUT'!D489-'17_AUDIT_TOTALS_CK'!C772</f>
        <v>#VALUE!</v>
      </c>
      <c r="Y772" s="2065" t="e">
        <f>+'17HPM_DATA_INPUT'!E489-'17_AUDIT_TOTALS_CK'!D772</f>
        <v>#VALUE!</v>
      </c>
      <c r="Z772" s="2065" t="e">
        <f>+'17HPM_DATA_INPUT'!F489-'17_AUDIT_TOTALS_CK'!E772</f>
        <v>#VALUE!</v>
      </c>
      <c r="AA772" s="2065" t="e">
        <f>+'17HPM_DATA_INPUT'!G489-'17_AUDIT_TOTALS_CK'!F772</f>
        <v>#VALUE!</v>
      </c>
      <c r="AB772" s="2065" t="e">
        <f>+'17HPM_DATA_INPUT'!H489-'17_AUDIT_TOTALS_CK'!G772</f>
        <v>#VALUE!</v>
      </c>
      <c r="AC772" s="2065" t="e">
        <f>+'17HPM_DATA_INPUT'!I489-'17_AUDIT_TOTALS_CK'!H772</f>
        <v>#VALUE!</v>
      </c>
      <c r="AD772" s="2065" t="e">
        <f>+'17HPM_DATA_INPUT'!J489-'17_AUDIT_TOTALS_CK'!I772</f>
        <v>#VALUE!</v>
      </c>
      <c r="AE772" s="2065" t="e">
        <f>+'17HPM_DATA_INPUT'!K489-'17_AUDIT_TOTALS_CK'!J772</f>
        <v>#VALUE!</v>
      </c>
      <c r="AF772" s="2065" t="e">
        <f>+'17HPM_DATA_INPUT'!L489-'17_AUDIT_TOTALS_CK'!K772</f>
        <v>#VALUE!</v>
      </c>
      <c r="AG772" s="2065" t="e">
        <f>+'17HPM_DATA_INPUT'!M489-'17_AUDIT_TOTALS_CK'!L772</f>
        <v>#VALUE!</v>
      </c>
      <c r="AH772" s="2065" t="e">
        <f>+'17HPM_DATA_INPUT'!N489-'17_AUDIT_TOTALS_CK'!M772</f>
        <v>#VALUE!</v>
      </c>
      <c r="AI772" s="2065" t="e">
        <f>+'17HPM_DATA_INPUT'!O489-'17_AUDIT_TOTALS_CK'!N772</f>
        <v>#VALUE!</v>
      </c>
      <c r="AJ772" s="2065" t="e">
        <f>+'17HPM_DATA_INPUT'!P489-'17_AUDIT_TOTALS_CK'!O772</f>
        <v>#VALUE!</v>
      </c>
      <c r="AK772" s="2065" t="e">
        <f>+'17HPM_DATA_INPUT'!Q489-'17_AUDIT_TOTALS_CK'!P772</f>
        <v>#VALUE!</v>
      </c>
      <c r="AL772" s="2065" t="e">
        <f>+'17HPM_DATA_INPUT'!R489-'17_AUDIT_TOTALS_CK'!Q772</f>
        <v>#VALUE!</v>
      </c>
      <c r="AM772" s="2065" t="e">
        <f>+'17HPM_DATA_INPUT'!S489-'17_AUDIT_TOTALS_CK'!R772</f>
        <v>#VALUE!</v>
      </c>
      <c r="AN772" s="2065" t="e">
        <f>+'17HPM_DATA_INPUT'!T489-'17_AUDIT_TOTALS_CK'!S772</f>
        <v>#VALUE!</v>
      </c>
      <c r="AO772" s="2065" t="e">
        <f>+'17HPM_DATA_INPUT'!U489-'17_AUDIT_TOTALS_CK'!T772</f>
        <v>#VALUE!</v>
      </c>
      <c r="AQ772" s="2082" t="str">
        <f>'Departmental PL'!D788</f>
        <v xml:space="preserve"> 015 O.R./PeriOp Svcs </v>
      </c>
      <c r="AR772" s="456">
        <f>+C772-'Departmental PL'!F788</f>
        <v>0</v>
      </c>
      <c r="AS772" s="456">
        <f>+D772-'Departmental PL'!G788</f>
        <v>0</v>
      </c>
      <c r="AT772" s="456">
        <f>+E772-'Departmental PL'!H788</f>
        <v>0</v>
      </c>
      <c r="AU772" s="456">
        <f>+F772-'Departmental PL'!I788</f>
        <v>0</v>
      </c>
      <c r="AV772" s="456">
        <f>+G772-'Departmental PL'!J788</f>
        <v>0</v>
      </c>
      <c r="AW772" s="456">
        <f>+H772-'Departmental PL'!K788</f>
        <v>0</v>
      </c>
      <c r="AX772" s="456">
        <f>+I772-'Departmental PL'!L788</f>
        <v>0</v>
      </c>
      <c r="AY772" s="456">
        <f>+J772-'Departmental PL'!M788</f>
        <v>0</v>
      </c>
      <c r="AZ772" s="456">
        <f>+K772-'Departmental PL'!N788</f>
        <v>0</v>
      </c>
      <c r="BA772" s="456">
        <f>+L772-'Departmental PL'!O788</f>
        <v>0</v>
      </c>
      <c r="BB772" s="456">
        <f>+M772-'Departmental PL'!P788</f>
        <v>0</v>
      </c>
      <c r="BC772" s="456">
        <f>+N772-'Departmental PL'!Q788</f>
        <v>0</v>
      </c>
      <c r="BD772" s="456">
        <f>+O772-'Departmental PL'!R788</f>
        <v>0</v>
      </c>
      <c r="BE772" s="456">
        <f>+P772-'Departmental PL'!S788</f>
        <v>0</v>
      </c>
      <c r="BF772" s="456">
        <f>+Q772-'Departmental PL'!T788</f>
        <v>0</v>
      </c>
      <c r="BG772" s="456">
        <f>+R772-'Departmental PL'!U788</f>
        <v>0</v>
      </c>
      <c r="BH772" s="456">
        <f>+S772-'Departmental PL'!V788</f>
        <v>0</v>
      </c>
      <c r="BI772" s="456">
        <f>+T772-'Departmental PL'!W788</f>
        <v>0</v>
      </c>
    </row>
    <row r="773" spans="2:61" ht="20.25" hidden="1" customHeight="1" x14ac:dyDescent="0.25">
      <c r="B773" s="2058" t="s">
        <v>2519</v>
      </c>
      <c r="C773" s="2060"/>
      <c r="D773" s="2060"/>
      <c r="E773" s="2060"/>
      <c r="F773" s="2060"/>
      <c r="G773" s="2060"/>
      <c r="H773" s="2060"/>
      <c r="I773" s="2060"/>
      <c r="J773" s="2060"/>
      <c r="K773" s="2060"/>
      <c r="L773" s="2060"/>
      <c r="M773" s="2060"/>
      <c r="N773" s="2060"/>
      <c r="O773" s="2060"/>
      <c r="P773" s="2060"/>
      <c r="Q773" s="2060"/>
      <c r="R773" s="2060"/>
      <c r="S773" s="2060"/>
      <c r="T773" s="2060"/>
      <c r="U773" s="2061" t="str">
        <f t="shared" si="7"/>
        <v>4250 OPERATING RMS -LABOR</v>
      </c>
      <c r="W773" s="455" t="b">
        <f>+'17HPM_DATA_INPUT'!C490='17_AUDIT_TOTALS_CK'!U773</f>
        <v>1</v>
      </c>
      <c r="X773" s="2065">
        <f>+'17HPM_DATA_INPUT'!D490-'17_AUDIT_TOTALS_CK'!C773</f>
        <v>2367</v>
      </c>
      <c r="Y773" s="2065">
        <f>+'17HPM_DATA_INPUT'!E490-'17_AUDIT_TOTALS_CK'!D773</f>
        <v>2321</v>
      </c>
      <c r="Z773" s="2065">
        <f>+'17HPM_DATA_INPUT'!F490-'17_AUDIT_TOTALS_CK'!E773</f>
        <v>2365</v>
      </c>
      <c r="AA773" s="2065">
        <f>+'17HPM_DATA_INPUT'!G490-'17_AUDIT_TOTALS_CK'!F773</f>
        <v>2320</v>
      </c>
      <c r="AB773" s="2065">
        <f>+'17HPM_DATA_INPUT'!H490-'17_AUDIT_TOTALS_CK'!G773</f>
        <v>1086645</v>
      </c>
      <c r="AC773" s="2065">
        <f>+'17HPM_DATA_INPUT'!I490-'17_AUDIT_TOTALS_CK'!H773</f>
        <v>1030565</v>
      </c>
      <c r="AD773" s="2065">
        <f>+'17HPM_DATA_INPUT'!J490-'17_AUDIT_TOTALS_CK'!I773</f>
        <v>428493</v>
      </c>
      <c r="AE773" s="2065">
        <f>+'17HPM_DATA_INPUT'!K490-'17_AUDIT_TOTALS_CK'!J773</f>
        <v>407822</v>
      </c>
      <c r="AF773" s="2065">
        <f>+'17HPM_DATA_INPUT'!L490-'17_AUDIT_TOTALS_CK'!K773</f>
        <v>252344</v>
      </c>
      <c r="AG773" s="2065">
        <f>+'17HPM_DATA_INPUT'!M490-'17_AUDIT_TOTALS_CK'!L773</f>
        <v>293713</v>
      </c>
      <c r="AH773" s="2065">
        <f>+'17HPM_DATA_INPUT'!N490-'17_AUDIT_TOTALS_CK'!M773</f>
        <v>176150</v>
      </c>
      <c r="AI773" s="2065">
        <f>+'17HPM_DATA_INPUT'!O490-'17_AUDIT_TOTALS_CK'!N773</f>
        <v>114110</v>
      </c>
      <c r="AJ773" s="2065">
        <f>+'17HPM_DATA_INPUT'!P490-'17_AUDIT_TOTALS_CK'!O773</f>
        <v>17526</v>
      </c>
      <c r="AK773" s="2065">
        <f>+'17HPM_DATA_INPUT'!Q490-'17_AUDIT_TOTALS_CK'!P773</f>
        <v>20369</v>
      </c>
      <c r="AL773" s="2065">
        <f>+'17HPM_DATA_INPUT'!R490-'17_AUDIT_TOTALS_CK'!Q773</f>
        <v>142782</v>
      </c>
      <c r="AM773" s="2065">
        <f>+'17HPM_DATA_INPUT'!S490-'17_AUDIT_TOTALS_CK'!R773</f>
        <v>167144</v>
      </c>
      <c r="AN773" s="2065">
        <f>+'17HPM_DATA_INPUT'!T490-'17_AUDIT_TOTALS_CK'!S773</f>
        <v>15842</v>
      </c>
      <c r="AO773" s="2065">
        <f>+'17HPM_DATA_INPUT'!U490-'17_AUDIT_TOTALS_CK'!T773</f>
        <v>-73403</v>
      </c>
      <c r="AQ773" s="455" t="str">
        <f>'Departmental PL'!D789</f>
        <v>4250 OPERATING RMS -LABOR</v>
      </c>
      <c r="AR773" s="456">
        <f>+C773-'Departmental PL'!F789</f>
        <v>-2367</v>
      </c>
      <c r="AS773" s="456">
        <f>+D773-'Departmental PL'!G789</f>
        <v>-2321</v>
      </c>
      <c r="AT773" s="456">
        <f>+E773-'Departmental PL'!H789</f>
        <v>-2365</v>
      </c>
      <c r="AU773" s="456">
        <f>+F773-'Departmental PL'!I789</f>
        <v>-2320</v>
      </c>
      <c r="AV773" s="456">
        <f>+G773-'Departmental PL'!J789</f>
        <v>-1086645</v>
      </c>
      <c r="AW773" s="456">
        <f>+H773-'Departmental PL'!K789</f>
        <v>-1030565</v>
      </c>
      <c r="AX773" s="456">
        <f>+I773-'Departmental PL'!L789</f>
        <v>-428493</v>
      </c>
      <c r="AY773" s="456">
        <f>+J773-'Departmental PL'!M789</f>
        <v>-407822</v>
      </c>
      <c r="AZ773" s="456">
        <f>+K773-'Departmental PL'!N789</f>
        <v>-252344</v>
      </c>
      <c r="BA773" s="456">
        <f>+L773-'Departmental PL'!O789</f>
        <v>-293713</v>
      </c>
      <c r="BB773" s="456">
        <f>+M773-'Departmental PL'!P789</f>
        <v>-176149</v>
      </c>
      <c r="BC773" s="456">
        <f>+N773-'Departmental PL'!Q789</f>
        <v>-114109</v>
      </c>
      <c r="BD773" s="456">
        <f>+O773-'Departmental PL'!R789</f>
        <v>-17526</v>
      </c>
      <c r="BE773" s="456">
        <f>+P773-'Departmental PL'!S789</f>
        <v>-20369</v>
      </c>
      <c r="BF773" s="456">
        <f>+Q773-'Departmental PL'!T789</f>
        <v>-142782</v>
      </c>
      <c r="BG773" s="456">
        <f>+R773-'Departmental PL'!U789</f>
        <v>-167144</v>
      </c>
      <c r="BH773" s="456">
        <f>+S773-'Departmental PL'!V789</f>
        <v>-15842</v>
      </c>
      <c r="BI773" s="456">
        <f>+T773-'Departmental PL'!W789</f>
        <v>73403</v>
      </c>
    </row>
    <row r="774" spans="2:61" ht="20.25" hidden="1" customHeight="1" x14ac:dyDescent="0.25">
      <c r="B774" s="2058" t="s">
        <v>2520</v>
      </c>
      <c r="C774" s="2060"/>
      <c r="D774" s="2060"/>
      <c r="E774" s="2060"/>
      <c r="F774" s="2060"/>
      <c r="G774" s="2060"/>
      <c r="H774" s="2060"/>
      <c r="I774" s="2060"/>
      <c r="J774" s="2060"/>
      <c r="K774" s="2060"/>
      <c r="L774" s="2060"/>
      <c r="M774" s="2060"/>
      <c r="N774" s="2060"/>
      <c r="O774" s="2060"/>
      <c r="P774" s="2060"/>
      <c r="Q774" s="2060"/>
      <c r="R774" s="2060"/>
      <c r="S774" s="2060"/>
      <c r="T774" s="2060"/>
      <c r="U774" s="2061" t="str">
        <f t="shared" si="7"/>
        <v>4260 O.R.-MATERIALS</v>
      </c>
      <c r="W774" s="455" t="b">
        <f>+'17HPM_DATA_INPUT'!C491='17_AUDIT_TOTALS_CK'!U774</f>
        <v>1</v>
      </c>
      <c r="X774" s="2065">
        <f>+'17HPM_DATA_INPUT'!D491-'17_AUDIT_TOTALS_CK'!C774</f>
        <v>23</v>
      </c>
      <c r="Y774" s="2065">
        <f>+'17HPM_DATA_INPUT'!E491-'17_AUDIT_TOTALS_CK'!D774</f>
        <v>26</v>
      </c>
      <c r="Z774" s="2065">
        <f>+'17HPM_DATA_INPUT'!F491-'17_AUDIT_TOTALS_CK'!E774</f>
        <v>159</v>
      </c>
      <c r="AA774" s="2065">
        <f>+'17HPM_DATA_INPUT'!G491-'17_AUDIT_TOTALS_CK'!F774</f>
        <v>22</v>
      </c>
      <c r="AB774" s="2065">
        <f>+'17HPM_DATA_INPUT'!H491-'17_AUDIT_TOTALS_CK'!G774</f>
        <v>10901</v>
      </c>
      <c r="AC774" s="2065">
        <f>+'17HPM_DATA_INPUT'!I491-'17_AUDIT_TOTALS_CK'!H774</f>
        <v>2959</v>
      </c>
      <c r="AD774" s="2065">
        <f>+'17HPM_DATA_INPUT'!J491-'17_AUDIT_TOTALS_CK'!I774</f>
        <v>4599</v>
      </c>
      <c r="AE774" s="2065">
        <f>+'17HPM_DATA_INPUT'!K491-'17_AUDIT_TOTALS_CK'!J774</f>
        <v>1220</v>
      </c>
      <c r="AF774" s="2065">
        <f>+'17HPM_DATA_INPUT'!L491-'17_AUDIT_TOTALS_CK'!K774</f>
        <v>4845</v>
      </c>
      <c r="AG774" s="2065">
        <f>+'17HPM_DATA_INPUT'!M491-'17_AUDIT_TOTALS_CK'!L774</f>
        <v>1315</v>
      </c>
      <c r="AH774" s="2065">
        <f>+'17HPM_DATA_INPUT'!N491-'17_AUDIT_TOTALS_CK'!M774</f>
        <v>-246</v>
      </c>
      <c r="AI774" s="2065">
        <f>+'17HPM_DATA_INPUT'!O491-'17_AUDIT_TOTALS_CK'!N774</f>
        <v>-95</v>
      </c>
      <c r="AJ774" s="2065">
        <f>+'17HPM_DATA_INPUT'!P491-'17_AUDIT_TOTALS_CK'!O774</f>
        <v>0</v>
      </c>
      <c r="AK774" s="2065">
        <f>+'17HPM_DATA_INPUT'!Q491-'17_AUDIT_TOTALS_CK'!P774</f>
        <v>0</v>
      </c>
      <c r="AL774" s="2065">
        <f>+'17HPM_DATA_INPUT'!R491-'17_AUDIT_TOTALS_CK'!Q774</f>
        <v>0</v>
      </c>
      <c r="AM774" s="2065">
        <f>+'17HPM_DATA_INPUT'!S491-'17_AUDIT_TOTALS_CK'!R774</f>
        <v>0</v>
      </c>
      <c r="AN774" s="2065">
        <f>+'17HPM_DATA_INPUT'!T491-'17_AUDIT_TOTALS_CK'!S774</f>
        <v>-246</v>
      </c>
      <c r="AO774" s="2065">
        <f>+'17HPM_DATA_INPUT'!U491-'17_AUDIT_TOTALS_CK'!T774</f>
        <v>-95</v>
      </c>
      <c r="AQ774" s="455" t="str">
        <f>'Departmental PL'!D790</f>
        <v>4260 O.R.-MATERIALS</v>
      </c>
      <c r="AR774" s="456">
        <f>+C774-'Departmental PL'!F790</f>
        <v>-23</v>
      </c>
      <c r="AS774" s="456">
        <f>+D774-'Departmental PL'!G790</f>
        <v>-26</v>
      </c>
      <c r="AT774" s="456">
        <f>+E774-'Departmental PL'!H790</f>
        <v>-159</v>
      </c>
      <c r="AU774" s="456">
        <f>+F774-'Departmental PL'!I790</f>
        <v>-22</v>
      </c>
      <c r="AV774" s="456">
        <f>+G774-'Departmental PL'!J790</f>
        <v>-10901</v>
      </c>
      <c r="AW774" s="456">
        <f>+H774-'Departmental PL'!K790</f>
        <v>-2959</v>
      </c>
      <c r="AX774" s="456">
        <f>+I774-'Departmental PL'!L790</f>
        <v>-4599</v>
      </c>
      <c r="AY774" s="456">
        <f>+J774-'Departmental PL'!M790</f>
        <v>-1220</v>
      </c>
      <c r="AZ774" s="456">
        <f>+K774-'Departmental PL'!N790</f>
        <v>-4845</v>
      </c>
      <c r="BA774" s="456">
        <f>+L774-'Departmental PL'!O790</f>
        <v>-1315</v>
      </c>
      <c r="BB774" s="456">
        <f>+M774-'Departmental PL'!P790</f>
        <v>246</v>
      </c>
      <c r="BC774" s="456">
        <f>+N774-'Departmental PL'!Q790</f>
        <v>95</v>
      </c>
      <c r="BD774" s="456">
        <f>+O774-'Departmental PL'!R790</f>
        <v>0</v>
      </c>
      <c r="BE774" s="456">
        <f>+P774-'Departmental PL'!S790</f>
        <v>0</v>
      </c>
      <c r="BF774" s="456">
        <f>+Q774-'Departmental PL'!T790</f>
        <v>0</v>
      </c>
      <c r="BG774" s="456">
        <f>+R774-'Departmental PL'!U790</f>
        <v>0</v>
      </c>
      <c r="BH774" s="456">
        <f>+S774-'Departmental PL'!V790</f>
        <v>246</v>
      </c>
      <c r="BI774" s="456">
        <f>+T774-'Departmental PL'!W790</f>
        <v>95</v>
      </c>
    </row>
    <row r="775" spans="2:61" ht="20.25" hidden="1" customHeight="1" x14ac:dyDescent="0.25">
      <c r="B775" s="2074" t="s">
        <v>1641</v>
      </c>
      <c r="C775" s="2075"/>
      <c r="D775" s="2075"/>
      <c r="E775" s="2075"/>
      <c r="F775" s="2075"/>
      <c r="G775" s="2075"/>
      <c r="H775" s="2075"/>
      <c r="I775" s="2075"/>
      <c r="J775" s="2075"/>
      <c r="K775" s="2075"/>
      <c r="L775" s="2075"/>
      <c r="M775" s="2075"/>
      <c r="N775" s="2075"/>
      <c r="O775" s="2075"/>
      <c r="P775" s="2075"/>
      <c r="Q775" s="2075"/>
      <c r="R775" s="2075"/>
      <c r="S775" s="2075"/>
      <c r="T775" s="2075"/>
      <c r="U775" s="2061" t="str">
        <f t="shared" si="7"/>
        <v>4300 ANESTHESIOLOGY</v>
      </c>
      <c r="W775" s="455" t="b">
        <f>+'17HPM_DATA_INPUT'!C492='17_AUDIT_TOTALS_CK'!U775</f>
        <v>1</v>
      </c>
      <c r="X775" s="2065">
        <f>+'17HPM_DATA_INPUT'!D492-'17_AUDIT_TOTALS_CK'!C775</f>
        <v>0</v>
      </c>
      <c r="Y775" s="2065">
        <f>+'17HPM_DATA_INPUT'!E492-'17_AUDIT_TOTALS_CK'!D775</f>
        <v>0</v>
      </c>
      <c r="Z775" s="2065">
        <f>+'17HPM_DATA_INPUT'!F492-'17_AUDIT_TOTALS_CK'!E775</f>
        <v>0</v>
      </c>
      <c r="AA775" s="2065">
        <f>+'17HPM_DATA_INPUT'!G492-'17_AUDIT_TOTALS_CK'!F775</f>
        <v>0</v>
      </c>
      <c r="AB775" s="2065">
        <f>+'17HPM_DATA_INPUT'!H492-'17_AUDIT_TOTALS_CK'!G775</f>
        <v>0</v>
      </c>
      <c r="AC775" s="2065">
        <f>+'17HPM_DATA_INPUT'!I492-'17_AUDIT_TOTALS_CK'!H775</f>
        <v>0</v>
      </c>
      <c r="AD775" s="2065">
        <f>+'17HPM_DATA_INPUT'!J492-'17_AUDIT_TOTALS_CK'!I775</f>
        <v>0</v>
      </c>
      <c r="AE775" s="2065">
        <f>+'17HPM_DATA_INPUT'!K492-'17_AUDIT_TOTALS_CK'!J775</f>
        <v>0</v>
      </c>
      <c r="AF775" s="2065">
        <f>+'17HPM_DATA_INPUT'!L492-'17_AUDIT_TOTALS_CK'!K775</f>
        <v>0</v>
      </c>
      <c r="AG775" s="2065">
        <f>+'17HPM_DATA_INPUT'!M492-'17_AUDIT_TOTALS_CK'!L775</f>
        <v>0</v>
      </c>
      <c r="AH775" s="2065">
        <f>+'17HPM_DATA_INPUT'!N492-'17_AUDIT_TOTALS_CK'!M775</f>
        <v>0</v>
      </c>
      <c r="AI775" s="2065">
        <f>+'17HPM_DATA_INPUT'!O492-'17_AUDIT_TOTALS_CK'!N775</f>
        <v>0</v>
      </c>
      <c r="AJ775" s="2065">
        <f>+'17HPM_DATA_INPUT'!P492-'17_AUDIT_TOTALS_CK'!O775</f>
        <v>0</v>
      </c>
      <c r="AK775" s="2065">
        <f>+'17HPM_DATA_INPUT'!Q492-'17_AUDIT_TOTALS_CK'!P775</f>
        <v>0</v>
      </c>
      <c r="AL775" s="2065">
        <f>+'17HPM_DATA_INPUT'!R492-'17_AUDIT_TOTALS_CK'!Q775</f>
        <v>0</v>
      </c>
      <c r="AM775" s="2065">
        <f>+'17HPM_DATA_INPUT'!S492-'17_AUDIT_TOTALS_CK'!R775</f>
        <v>0</v>
      </c>
      <c r="AN775" s="2065">
        <f>+'17HPM_DATA_INPUT'!T492-'17_AUDIT_TOTALS_CK'!S775</f>
        <v>0</v>
      </c>
      <c r="AO775" s="2065">
        <f>+'17HPM_DATA_INPUT'!U492-'17_AUDIT_TOTALS_CK'!T775</f>
        <v>0</v>
      </c>
      <c r="AQ775" s="455" t="str">
        <f>'Departmental PL'!D791</f>
        <v>4300 ANESTHESIOLOGY</v>
      </c>
      <c r="AR775" s="456">
        <f>+C775-'Departmental PL'!F791</f>
        <v>0</v>
      </c>
      <c r="AS775" s="456">
        <f>+D775-'Departmental PL'!G791</f>
        <v>0</v>
      </c>
      <c r="AT775" s="456">
        <f>+E775-'Departmental PL'!H791</f>
        <v>0</v>
      </c>
      <c r="AU775" s="456">
        <f>+F775-'Departmental PL'!I791</f>
        <v>0</v>
      </c>
      <c r="AV775" s="456">
        <f>+G775-'Departmental PL'!J791</f>
        <v>0</v>
      </c>
      <c r="AW775" s="456">
        <f>+H775-'Departmental PL'!K791</f>
        <v>0</v>
      </c>
      <c r="AX775" s="456">
        <f>+I775-'Departmental PL'!L791</f>
        <v>0</v>
      </c>
      <c r="AY775" s="456">
        <f>+J775-'Departmental PL'!M791</f>
        <v>0</v>
      </c>
      <c r="AZ775" s="456">
        <f>+K775-'Departmental PL'!N791</f>
        <v>0</v>
      </c>
      <c r="BA775" s="456">
        <f>+L775-'Departmental PL'!O791</f>
        <v>0</v>
      </c>
      <c r="BB775" s="456">
        <f>+M775-'Departmental PL'!P791</f>
        <v>0</v>
      </c>
      <c r="BC775" s="456">
        <f>+N775-'Departmental PL'!Q791</f>
        <v>0</v>
      </c>
      <c r="BD775" s="456">
        <f>+O775-'Departmental PL'!R791</f>
        <v>0</v>
      </c>
      <c r="BE775" s="456">
        <f>+P775-'Departmental PL'!S791</f>
        <v>0</v>
      </c>
      <c r="BF775" s="456">
        <f>+Q775-'Departmental PL'!T791</f>
        <v>0</v>
      </c>
      <c r="BG775" s="456">
        <f>+R775-'Departmental PL'!U791</f>
        <v>0</v>
      </c>
      <c r="BH775" s="456">
        <f>+S775-'Departmental PL'!V791</f>
        <v>0</v>
      </c>
      <c r="BI775" s="456">
        <f>+T775-'Departmental PL'!W791</f>
        <v>0</v>
      </c>
    </row>
    <row r="776" spans="2:61" ht="20.25" hidden="1" customHeight="1" x14ac:dyDescent="0.25">
      <c r="B776" s="2074"/>
      <c r="C776" s="2075"/>
      <c r="D776" s="2075"/>
      <c r="E776" s="2075"/>
      <c r="F776" s="2075"/>
      <c r="G776" s="2075"/>
      <c r="H776" s="2075"/>
      <c r="I776" s="2075"/>
      <c r="J776" s="2075"/>
      <c r="K776" s="2075"/>
      <c r="L776" s="2075"/>
      <c r="M776" s="2075"/>
      <c r="N776" s="2075"/>
      <c r="O776" s="2075"/>
      <c r="P776" s="2075"/>
      <c r="Q776" s="2075"/>
      <c r="R776" s="2075"/>
      <c r="S776" s="2075"/>
      <c r="T776" s="2075"/>
      <c r="AQ776" s="455" t="str">
        <f>'Departmental PL'!D792</f>
        <v>4320 PACU-RECOVERY</v>
      </c>
      <c r="AR776" s="456">
        <f>+C776-'Departmental PL'!F792</f>
        <v>0</v>
      </c>
      <c r="AS776" s="456">
        <f>+D776-'Departmental PL'!G792</f>
        <v>0</v>
      </c>
      <c r="AT776" s="456">
        <f>+E776-'Departmental PL'!H792</f>
        <v>0</v>
      </c>
      <c r="AU776" s="456">
        <f>+F776-'Departmental PL'!I792</f>
        <v>0</v>
      </c>
      <c r="AV776" s="456">
        <f>+G776-'Departmental PL'!J792</f>
        <v>0</v>
      </c>
      <c r="AW776" s="456">
        <f>+H776-'Departmental PL'!K792</f>
        <v>0</v>
      </c>
      <c r="AX776" s="456">
        <f>+I776-'Departmental PL'!L792</f>
        <v>0</v>
      </c>
      <c r="AY776" s="456">
        <f>+J776-'Departmental PL'!M792</f>
        <v>0</v>
      </c>
      <c r="AZ776" s="456">
        <f>+K776-'Departmental PL'!N792</f>
        <v>0</v>
      </c>
      <c r="BA776" s="456">
        <f>+L776-'Departmental PL'!O792</f>
        <v>0</v>
      </c>
      <c r="BB776" s="456">
        <f>+M776-'Departmental PL'!P792</f>
        <v>0</v>
      </c>
      <c r="BC776" s="456">
        <f>+N776-'Departmental PL'!Q792</f>
        <v>0</v>
      </c>
      <c r="BD776" s="456">
        <f>+O776-'Departmental PL'!R792</f>
        <v>0</v>
      </c>
      <c r="BE776" s="456">
        <f>+P776-'Departmental PL'!S792</f>
        <v>0</v>
      </c>
      <c r="BF776" s="456">
        <f>+Q776-'Departmental PL'!T792</f>
        <v>0</v>
      </c>
      <c r="BG776" s="456">
        <f>+R776-'Departmental PL'!U792</f>
        <v>0</v>
      </c>
      <c r="BH776" s="456">
        <f>+S776-'Departmental PL'!V792</f>
        <v>0</v>
      </c>
      <c r="BI776" s="456">
        <f>+T776-'Departmental PL'!W792</f>
        <v>0</v>
      </c>
    </row>
    <row r="777" spans="2:61" ht="20.25" hidden="1" customHeight="1" x14ac:dyDescent="0.25">
      <c r="B777" s="2074"/>
      <c r="C777" s="2075"/>
      <c r="D777" s="2075"/>
      <c r="E777" s="2075"/>
      <c r="F777" s="2075"/>
      <c r="G777" s="2075"/>
      <c r="H777" s="2075"/>
      <c r="I777" s="2075"/>
      <c r="J777" s="2075"/>
      <c r="K777" s="2075"/>
      <c r="L777" s="2075"/>
      <c r="M777" s="2075"/>
      <c r="N777" s="2075"/>
      <c r="O777" s="2075"/>
      <c r="P777" s="2075"/>
      <c r="Q777" s="2075"/>
      <c r="R777" s="2075"/>
      <c r="S777" s="2075"/>
      <c r="T777" s="2075"/>
      <c r="AQ777" s="455" t="str">
        <f>'Departmental PL'!D793</f>
        <v>4340 AMBULATORY SURGERY CENTER</v>
      </c>
      <c r="AR777" s="456">
        <f>+C777-'Departmental PL'!F793</f>
        <v>0</v>
      </c>
      <c r="AS777" s="456">
        <f>+D777-'Departmental PL'!G793</f>
        <v>0</v>
      </c>
      <c r="AT777" s="456">
        <f>+E777-'Departmental PL'!H793</f>
        <v>0</v>
      </c>
      <c r="AU777" s="456">
        <f>+F777-'Departmental PL'!I793</f>
        <v>0</v>
      </c>
      <c r="AV777" s="456">
        <f>+G777-'Departmental PL'!J793</f>
        <v>0</v>
      </c>
      <c r="AW777" s="456">
        <f>+H777-'Departmental PL'!K793</f>
        <v>0</v>
      </c>
      <c r="AX777" s="456">
        <f>+I777-'Departmental PL'!L793</f>
        <v>0</v>
      </c>
      <c r="AY777" s="456">
        <f>+J777-'Departmental PL'!M793</f>
        <v>0</v>
      </c>
      <c r="AZ777" s="456">
        <f>+K777-'Departmental PL'!N793</f>
        <v>0</v>
      </c>
      <c r="BA777" s="456">
        <f>+L777-'Departmental PL'!O793</f>
        <v>0</v>
      </c>
      <c r="BB777" s="456">
        <f>+M777-'Departmental PL'!P793</f>
        <v>0</v>
      </c>
      <c r="BC777" s="456">
        <f>+N777-'Departmental PL'!Q793</f>
        <v>0</v>
      </c>
      <c r="BD777" s="456">
        <f>+O777-'Departmental PL'!R793</f>
        <v>0</v>
      </c>
      <c r="BE777" s="456">
        <f>+P777-'Departmental PL'!S793</f>
        <v>0</v>
      </c>
      <c r="BF777" s="456">
        <f>+Q777-'Departmental PL'!T793</f>
        <v>0</v>
      </c>
      <c r="BG777" s="456">
        <f>+R777-'Departmental PL'!U793</f>
        <v>0</v>
      </c>
      <c r="BH777" s="456">
        <f>+S777-'Departmental PL'!V793</f>
        <v>0</v>
      </c>
      <c r="BI777" s="456">
        <f>+T777-'Departmental PL'!W793</f>
        <v>0</v>
      </c>
    </row>
    <row r="778" spans="2:61" ht="20.25" hidden="1" customHeight="1" x14ac:dyDescent="0.25">
      <c r="B778" s="2069" t="s">
        <v>2306</v>
      </c>
      <c r="C778" s="2070"/>
      <c r="D778" s="2070"/>
      <c r="E778" s="2070"/>
      <c r="F778" s="2070"/>
      <c r="G778" s="2070"/>
      <c r="H778" s="2070"/>
      <c r="I778" s="2070"/>
      <c r="J778" s="2070"/>
      <c r="K778" s="2070"/>
      <c r="L778" s="2070"/>
      <c r="M778" s="2070"/>
      <c r="N778" s="2070"/>
      <c r="O778" s="2070"/>
      <c r="P778" s="2070"/>
      <c r="Q778" s="2070"/>
      <c r="R778" s="2070"/>
      <c r="S778" s="2070"/>
      <c r="T778" s="2070"/>
      <c r="U778" s="2061" t="str">
        <f t="shared" si="7"/>
        <v>Total OUTPATIENT</v>
      </c>
      <c r="W778" s="455" t="b">
        <f>+'17HPM_DATA_INPUT'!C493='17_AUDIT_TOTALS_CK'!U778</f>
        <v>1</v>
      </c>
      <c r="X778" s="2065">
        <f>+'17HPM_DATA_INPUT'!D493-'17_AUDIT_TOTALS_CK'!C778</f>
        <v>2388</v>
      </c>
      <c r="Y778" s="2065">
        <f>+'17HPM_DATA_INPUT'!E493-'17_AUDIT_TOTALS_CK'!D778</f>
        <v>2345</v>
      </c>
      <c r="Z778" s="2065">
        <f>+'17HPM_DATA_INPUT'!F493-'17_AUDIT_TOTALS_CK'!E778</f>
        <v>2524</v>
      </c>
      <c r="AA778" s="2065">
        <f>+'17HPM_DATA_INPUT'!G493-'17_AUDIT_TOTALS_CK'!F778</f>
        <v>2342</v>
      </c>
      <c r="AB778" s="2065">
        <f>+'17HPM_DATA_INPUT'!H493-'17_AUDIT_TOTALS_CK'!G778</f>
        <v>1097546</v>
      </c>
      <c r="AC778" s="2065">
        <f>+'17HPM_DATA_INPUT'!I493-'17_AUDIT_TOTALS_CK'!H778</f>
        <v>1033524</v>
      </c>
      <c r="AD778" s="2065">
        <f>+'17HPM_DATA_INPUT'!J493-'17_AUDIT_TOTALS_CK'!I778</f>
        <v>433092</v>
      </c>
      <c r="AE778" s="2065">
        <f>+'17HPM_DATA_INPUT'!K493-'17_AUDIT_TOTALS_CK'!J778</f>
        <v>409043</v>
      </c>
      <c r="AF778" s="2065">
        <f>+'17HPM_DATA_INPUT'!L493-'17_AUDIT_TOTALS_CK'!K778</f>
        <v>257188</v>
      </c>
      <c r="AG778" s="2065">
        <f>+'17HPM_DATA_INPUT'!M493-'17_AUDIT_TOTALS_CK'!L778</f>
        <v>295028</v>
      </c>
      <c r="AH778" s="2065">
        <f>+'17HPM_DATA_INPUT'!N493-'17_AUDIT_TOTALS_CK'!M778</f>
        <v>175903</v>
      </c>
      <c r="AI778" s="2065">
        <f>+'17HPM_DATA_INPUT'!O493-'17_AUDIT_TOTALS_CK'!N778</f>
        <v>114014</v>
      </c>
      <c r="AJ778" s="2065">
        <f>+'17HPM_DATA_INPUT'!P493-'17_AUDIT_TOTALS_CK'!O778</f>
        <v>17526</v>
      </c>
      <c r="AK778" s="2065">
        <f>+'17HPM_DATA_INPUT'!Q493-'17_AUDIT_TOTALS_CK'!P778</f>
        <v>20369</v>
      </c>
      <c r="AL778" s="2065">
        <f>+'17HPM_DATA_INPUT'!R493-'17_AUDIT_TOTALS_CK'!Q778</f>
        <v>142782</v>
      </c>
      <c r="AM778" s="2065">
        <f>+'17HPM_DATA_INPUT'!S493-'17_AUDIT_TOTALS_CK'!R778</f>
        <v>167144</v>
      </c>
      <c r="AN778" s="2065">
        <f>+'17HPM_DATA_INPUT'!T493-'17_AUDIT_TOTALS_CK'!S778</f>
        <v>15596</v>
      </c>
      <c r="AO778" s="2065">
        <f>+'17HPM_DATA_INPUT'!U493-'17_AUDIT_TOTALS_CK'!T778</f>
        <v>-73499</v>
      </c>
      <c r="AQ778" s="2069" t="str">
        <f>'Departmental PL'!D794</f>
        <v>Total OUTPATIENT</v>
      </c>
      <c r="AR778" s="456">
        <f>+C778-'Departmental PL'!F794</f>
        <v>-2388</v>
      </c>
      <c r="AS778" s="456">
        <f>+D778-'Departmental PL'!G794</f>
        <v>-2345</v>
      </c>
      <c r="AT778" s="456">
        <f>+E778-'Departmental PL'!H794</f>
        <v>-2524</v>
      </c>
      <c r="AU778" s="456">
        <f>+F778-'Departmental PL'!I794</f>
        <v>-2342</v>
      </c>
      <c r="AV778" s="456">
        <f>+G778-'Departmental PL'!J794</f>
        <v>-1097546</v>
      </c>
      <c r="AW778" s="456">
        <f>+H778-'Departmental PL'!K794</f>
        <v>-1033524</v>
      </c>
      <c r="AX778" s="456">
        <f>+I778-'Departmental PL'!L794</f>
        <v>-433092</v>
      </c>
      <c r="AY778" s="456">
        <f>+J778-'Departmental PL'!M794</f>
        <v>-409042</v>
      </c>
      <c r="AZ778" s="456">
        <f>+K778-'Departmental PL'!N794</f>
        <v>-257189</v>
      </c>
      <c r="BA778" s="456">
        <f>+L778-'Departmental PL'!O794</f>
        <v>-295028</v>
      </c>
      <c r="BB778" s="456">
        <f>+M778-'Departmental PL'!P794</f>
        <v>-175903</v>
      </c>
      <c r="BC778" s="456">
        <f>+N778-'Departmental PL'!Q794</f>
        <v>-114014</v>
      </c>
      <c r="BD778" s="456">
        <f>+O778-'Departmental PL'!R794</f>
        <v>-17526</v>
      </c>
      <c r="BE778" s="456">
        <f>+P778-'Departmental PL'!S794</f>
        <v>-20369</v>
      </c>
      <c r="BF778" s="456">
        <f>+Q778-'Departmental PL'!T794</f>
        <v>-142782</v>
      </c>
      <c r="BG778" s="456">
        <f>+R778-'Departmental PL'!U794</f>
        <v>-167144</v>
      </c>
      <c r="BH778" s="456">
        <f>+S778-'Departmental PL'!V794</f>
        <v>-15595</v>
      </c>
      <c r="BI778" s="456">
        <f>+T778-'Departmental PL'!W794</f>
        <v>73499</v>
      </c>
    </row>
    <row r="779" spans="2:61" ht="20.25" hidden="1" customHeight="1" x14ac:dyDescent="0.25">
      <c r="B779" s="2058" t="s">
        <v>2519</v>
      </c>
      <c r="C779" s="2060"/>
      <c r="D779" s="2060"/>
      <c r="E779" s="2060"/>
      <c r="F779" s="2060"/>
      <c r="G779" s="2060"/>
      <c r="H779" s="2060"/>
      <c r="I779" s="2060"/>
      <c r="J779" s="2060"/>
      <c r="K779" s="2060"/>
      <c r="L779" s="2060"/>
      <c r="M779" s="2060"/>
      <c r="N779" s="2060"/>
      <c r="O779" s="2060"/>
      <c r="P779" s="2060"/>
      <c r="Q779" s="2060"/>
      <c r="R779" s="2060"/>
      <c r="S779" s="2060"/>
      <c r="T779" s="2060"/>
      <c r="U779" s="2061" t="str">
        <f t="shared" si="7"/>
        <v>4250 OPERATING RMS -LABOR</v>
      </c>
      <c r="W779" s="455" t="b">
        <f>+'17HPM_DATA_INPUT'!C494='17_AUDIT_TOTALS_CK'!U779</f>
        <v>1</v>
      </c>
      <c r="X779" s="2065">
        <f>+'17HPM_DATA_INPUT'!D494-'17_AUDIT_TOTALS_CK'!C779</f>
        <v>16874</v>
      </c>
      <c r="Y779" s="2065">
        <f>+'17HPM_DATA_INPUT'!E494-'17_AUDIT_TOTALS_CK'!D779</f>
        <v>16593</v>
      </c>
      <c r="Z779" s="2065">
        <f>+'17HPM_DATA_INPUT'!F494-'17_AUDIT_TOTALS_CK'!E779</f>
        <v>30781</v>
      </c>
      <c r="AA779" s="2065">
        <f>+'17HPM_DATA_INPUT'!G494-'17_AUDIT_TOTALS_CK'!F779</f>
        <v>30218</v>
      </c>
      <c r="AB779" s="2065">
        <f>+'17HPM_DATA_INPUT'!H494-'17_AUDIT_TOTALS_CK'!G779</f>
        <v>75989577</v>
      </c>
      <c r="AC779" s="2065">
        <f>+'17HPM_DATA_INPUT'!I494-'17_AUDIT_TOTALS_CK'!H779</f>
        <v>70889248</v>
      </c>
      <c r="AD779" s="2065">
        <f>+'17HPM_DATA_INPUT'!J494-'17_AUDIT_TOTALS_CK'!I779</f>
        <v>30298632</v>
      </c>
      <c r="AE779" s="2065">
        <f>+'17HPM_DATA_INPUT'!K494-'17_AUDIT_TOTALS_CK'!J779</f>
        <v>28926554</v>
      </c>
      <c r="AF779" s="2065">
        <f>+'17HPM_DATA_INPUT'!L494-'17_AUDIT_TOTALS_CK'!K779</f>
        <v>17479796</v>
      </c>
      <c r="AG779" s="2065">
        <f>+'17HPM_DATA_INPUT'!M494-'17_AUDIT_TOTALS_CK'!L779</f>
        <v>16383381</v>
      </c>
      <c r="AH779" s="2065">
        <f>+'17HPM_DATA_INPUT'!N494-'17_AUDIT_TOTALS_CK'!M779</f>
        <v>12818836</v>
      </c>
      <c r="AI779" s="2065">
        <f>+'17HPM_DATA_INPUT'!O494-'17_AUDIT_TOTALS_CK'!N779</f>
        <v>12543173</v>
      </c>
      <c r="AJ779" s="2065">
        <f>+'17HPM_DATA_INPUT'!P494-'17_AUDIT_TOTALS_CK'!O779</f>
        <v>1214000</v>
      </c>
      <c r="AK779" s="2065">
        <f>+'17HPM_DATA_INPUT'!Q494-'17_AUDIT_TOTALS_CK'!P779</f>
        <v>1136178</v>
      </c>
      <c r="AL779" s="2065">
        <f>+'17HPM_DATA_INPUT'!R494-'17_AUDIT_TOTALS_CK'!Q779</f>
        <v>9959991</v>
      </c>
      <c r="AM779" s="2065">
        <f>+'17HPM_DATA_INPUT'!S494-'17_AUDIT_TOTALS_CK'!R779</f>
        <v>9323331</v>
      </c>
      <c r="AN779" s="2065">
        <f>+'17HPM_DATA_INPUT'!T494-'17_AUDIT_TOTALS_CK'!S779</f>
        <v>1644844</v>
      </c>
      <c r="AO779" s="2065">
        <f>+'17HPM_DATA_INPUT'!U494-'17_AUDIT_TOTALS_CK'!T779</f>
        <v>2083664</v>
      </c>
      <c r="AQ779" s="455" t="str">
        <f>'Departmental PL'!D795</f>
        <v>4250 OPERATING RMS -LABOR</v>
      </c>
      <c r="AR779" s="456">
        <f>+C779-'Departmental PL'!F795</f>
        <v>-16874</v>
      </c>
      <c r="AS779" s="456">
        <f>+D779-'Departmental PL'!G795</f>
        <v>-16593</v>
      </c>
      <c r="AT779" s="456">
        <f>+E779-'Departmental PL'!H795</f>
        <v>-30781</v>
      </c>
      <c r="AU779" s="456">
        <f>+F779-'Departmental PL'!I795</f>
        <v>-30218</v>
      </c>
      <c r="AV779" s="456">
        <f>+G779-'Departmental PL'!J795</f>
        <v>-75989577</v>
      </c>
      <c r="AW779" s="456">
        <f>+H779-'Departmental PL'!K795</f>
        <v>-70889248</v>
      </c>
      <c r="AX779" s="456">
        <f>+I779-'Departmental PL'!L795</f>
        <v>-30298632</v>
      </c>
      <c r="AY779" s="456">
        <f>+J779-'Departmental PL'!M795</f>
        <v>-28926554</v>
      </c>
      <c r="AZ779" s="456">
        <f>+K779-'Departmental PL'!N795</f>
        <v>-17479796</v>
      </c>
      <c r="BA779" s="456">
        <f>+L779-'Departmental PL'!O795</f>
        <v>-16383381</v>
      </c>
      <c r="BB779" s="456">
        <f>+M779-'Departmental PL'!P795</f>
        <v>-12818836</v>
      </c>
      <c r="BC779" s="456">
        <f>+N779-'Departmental PL'!Q795</f>
        <v>-12543173</v>
      </c>
      <c r="BD779" s="456">
        <f>+O779-'Departmental PL'!R795</f>
        <v>-1214000</v>
      </c>
      <c r="BE779" s="456">
        <f>+P779-'Departmental PL'!S795</f>
        <v>-1136178</v>
      </c>
      <c r="BF779" s="456">
        <f>+Q779-'Departmental PL'!T795</f>
        <v>-9959991</v>
      </c>
      <c r="BG779" s="456">
        <f>+R779-'Departmental PL'!U795</f>
        <v>-9323331</v>
      </c>
      <c r="BH779" s="456">
        <f>+S779-'Departmental PL'!V795</f>
        <v>-1644845</v>
      </c>
      <c r="BI779" s="456">
        <f>+T779-'Departmental PL'!W795</f>
        <v>-2083664</v>
      </c>
    </row>
    <row r="780" spans="2:61" ht="20.25" hidden="1" customHeight="1" x14ac:dyDescent="0.25">
      <c r="B780" s="2058" t="s">
        <v>2520</v>
      </c>
      <c r="C780" s="2060"/>
      <c r="D780" s="2060"/>
      <c r="E780" s="2060"/>
      <c r="F780" s="2060"/>
      <c r="G780" s="2060"/>
      <c r="H780" s="2060"/>
      <c r="I780" s="2060"/>
      <c r="J780" s="2060"/>
      <c r="K780" s="2060"/>
      <c r="L780" s="2060"/>
      <c r="M780" s="2060"/>
      <c r="N780" s="2060"/>
      <c r="O780" s="2060"/>
      <c r="P780" s="2060"/>
      <c r="Q780" s="2060"/>
      <c r="R780" s="2060"/>
      <c r="S780" s="2060"/>
      <c r="T780" s="2060"/>
      <c r="U780" s="2061" t="str">
        <f t="shared" si="7"/>
        <v>4260 O.R.-MATERIALS</v>
      </c>
      <c r="W780" s="455" t="b">
        <f>+'17HPM_DATA_INPUT'!C495='17_AUDIT_TOTALS_CK'!U780</f>
        <v>1</v>
      </c>
      <c r="X780" s="2065">
        <f>+'17HPM_DATA_INPUT'!D495-'17_AUDIT_TOTALS_CK'!C780</f>
        <v>14172</v>
      </c>
      <c r="Y780" s="2065">
        <f>+'17HPM_DATA_INPUT'!E495-'17_AUDIT_TOTALS_CK'!D780</f>
        <v>14041</v>
      </c>
      <c r="Z780" s="2065">
        <f>+'17HPM_DATA_INPUT'!F495-'17_AUDIT_TOTALS_CK'!E780</f>
        <v>219197</v>
      </c>
      <c r="AA780" s="2065">
        <f>+'17HPM_DATA_INPUT'!G495-'17_AUDIT_TOTALS_CK'!F780</f>
        <v>30360</v>
      </c>
      <c r="AB780" s="2065">
        <f>+'17HPM_DATA_INPUT'!H495-'17_AUDIT_TOTALS_CK'!G780</f>
        <v>26861783</v>
      </c>
      <c r="AC780" s="2065">
        <f>+'17HPM_DATA_INPUT'!I495-'17_AUDIT_TOTALS_CK'!H780</f>
        <v>26258321</v>
      </c>
      <c r="AD780" s="2065">
        <f>+'17HPM_DATA_INPUT'!J495-'17_AUDIT_TOTALS_CK'!I780</f>
        <v>10986552</v>
      </c>
      <c r="AE780" s="2065">
        <f>+'17HPM_DATA_INPUT'!K495-'17_AUDIT_TOTALS_CK'!J780</f>
        <v>10799027</v>
      </c>
      <c r="AF780" s="2065">
        <f>+'17HPM_DATA_INPUT'!L495-'17_AUDIT_TOTALS_CK'!K780</f>
        <v>11938536</v>
      </c>
      <c r="AG780" s="2065">
        <f>+'17HPM_DATA_INPUT'!M495-'17_AUDIT_TOTALS_CK'!L780</f>
        <v>11671039</v>
      </c>
      <c r="AH780" s="2065">
        <f>+'17HPM_DATA_INPUT'!N495-'17_AUDIT_TOTALS_CK'!M780</f>
        <v>-951984</v>
      </c>
      <c r="AI780" s="2065">
        <f>+'17HPM_DATA_INPUT'!O495-'17_AUDIT_TOTALS_CK'!N780</f>
        <v>-872011</v>
      </c>
      <c r="AJ780" s="2065">
        <f>+'17HPM_DATA_INPUT'!P495-'17_AUDIT_TOTALS_CK'!O780</f>
        <v>0</v>
      </c>
      <c r="AK780" s="2065">
        <f>+'17HPM_DATA_INPUT'!Q495-'17_AUDIT_TOTALS_CK'!P780</f>
        <v>0</v>
      </c>
      <c r="AL780" s="2065">
        <f>+'17HPM_DATA_INPUT'!R495-'17_AUDIT_TOTALS_CK'!Q780</f>
        <v>0</v>
      </c>
      <c r="AM780" s="2065">
        <f>+'17HPM_DATA_INPUT'!S495-'17_AUDIT_TOTALS_CK'!R780</f>
        <v>0</v>
      </c>
      <c r="AN780" s="2065">
        <f>+'17HPM_DATA_INPUT'!T495-'17_AUDIT_TOTALS_CK'!S780</f>
        <v>-951984</v>
      </c>
      <c r="AO780" s="2065">
        <f>+'17HPM_DATA_INPUT'!U495-'17_AUDIT_TOTALS_CK'!T780</f>
        <v>-872011</v>
      </c>
      <c r="AQ780" s="455" t="str">
        <f>'Departmental PL'!D796</f>
        <v>4260 O.R.-MATERIALS</v>
      </c>
      <c r="AR780" s="456">
        <f>+C780-'Departmental PL'!F796</f>
        <v>-14172</v>
      </c>
      <c r="AS780" s="456">
        <f>+D780-'Departmental PL'!G796</f>
        <v>-14041</v>
      </c>
      <c r="AT780" s="456">
        <f>+E780-'Departmental PL'!H796</f>
        <v>-219197</v>
      </c>
      <c r="AU780" s="456">
        <f>+F780-'Departmental PL'!I796</f>
        <v>-30360</v>
      </c>
      <c r="AV780" s="456">
        <f>+G780-'Departmental PL'!J796</f>
        <v>-26861783</v>
      </c>
      <c r="AW780" s="456">
        <f>+H780-'Departmental PL'!K796</f>
        <v>-26258321</v>
      </c>
      <c r="AX780" s="456">
        <f>+I780-'Departmental PL'!L796</f>
        <v>-10986552</v>
      </c>
      <c r="AY780" s="456">
        <f>+J780-'Departmental PL'!M796</f>
        <v>-10799027</v>
      </c>
      <c r="AZ780" s="456">
        <f>+K780-'Departmental PL'!N796</f>
        <v>-11938536</v>
      </c>
      <c r="BA780" s="456">
        <f>+L780-'Departmental PL'!O796</f>
        <v>-11671039</v>
      </c>
      <c r="BB780" s="456">
        <f>+M780-'Departmental PL'!P796</f>
        <v>951984</v>
      </c>
      <c r="BC780" s="456">
        <f>+N780-'Departmental PL'!Q796</f>
        <v>872012</v>
      </c>
      <c r="BD780" s="456">
        <f>+O780-'Departmental PL'!R796</f>
        <v>0</v>
      </c>
      <c r="BE780" s="456">
        <f>+P780-'Departmental PL'!S796</f>
        <v>0</v>
      </c>
      <c r="BF780" s="456">
        <f>+Q780-'Departmental PL'!T796</f>
        <v>0</v>
      </c>
      <c r="BG780" s="456">
        <f>+R780-'Departmental PL'!U796</f>
        <v>0</v>
      </c>
      <c r="BH780" s="456">
        <f>+S780-'Departmental PL'!V796</f>
        <v>951984</v>
      </c>
      <c r="BI780" s="456">
        <f>+T780-'Departmental PL'!W796</f>
        <v>872012</v>
      </c>
    </row>
    <row r="781" spans="2:61" ht="20.25" hidden="1" customHeight="1" x14ac:dyDescent="0.25">
      <c r="B781" s="2074" t="s">
        <v>1641</v>
      </c>
      <c r="C781" s="2075"/>
      <c r="D781" s="2075"/>
      <c r="E781" s="2075"/>
      <c r="F781" s="2075"/>
      <c r="G781" s="2075"/>
      <c r="H781" s="2075"/>
      <c r="I781" s="2075"/>
      <c r="J781" s="2075"/>
      <c r="K781" s="2075"/>
      <c r="L781" s="2075"/>
      <c r="M781" s="2075"/>
      <c r="N781" s="2075"/>
      <c r="O781" s="2075"/>
      <c r="P781" s="2075"/>
      <c r="Q781" s="2075"/>
      <c r="R781" s="2075"/>
      <c r="S781" s="2075"/>
      <c r="T781" s="2075"/>
      <c r="U781" s="2061" t="str">
        <f t="shared" si="7"/>
        <v>4300 ANESTHESIOLOGY</v>
      </c>
      <c r="W781" s="455" t="b">
        <f>+'17HPM_DATA_INPUT'!C496='17_AUDIT_TOTALS_CK'!U781</f>
        <v>1</v>
      </c>
      <c r="X781" s="2065">
        <f>+'17HPM_DATA_INPUT'!D496-'17_AUDIT_TOTALS_CK'!C781</f>
        <v>0</v>
      </c>
      <c r="Y781" s="2065">
        <f>+'17HPM_DATA_INPUT'!E496-'17_AUDIT_TOTALS_CK'!D781</f>
        <v>0</v>
      </c>
      <c r="Z781" s="2065">
        <f>+'17HPM_DATA_INPUT'!F496-'17_AUDIT_TOTALS_CK'!E781</f>
        <v>0</v>
      </c>
      <c r="AA781" s="2065">
        <f>+'17HPM_DATA_INPUT'!G496-'17_AUDIT_TOTALS_CK'!F781</f>
        <v>0</v>
      </c>
      <c r="AB781" s="2065">
        <f>+'17HPM_DATA_INPUT'!H496-'17_AUDIT_TOTALS_CK'!G781</f>
        <v>0</v>
      </c>
      <c r="AC781" s="2065">
        <f>+'17HPM_DATA_INPUT'!I496-'17_AUDIT_TOTALS_CK'!H781</f>
        <v>0</v>
      </c>
      <c r="AD781" s="2065">
        <f>+'17HPM_DATA_INPUT'!J496-'17_AUDIT_TOTALS_CK'!I781</f>
        <v>0</v>
      </c>
      <c r="AE781" s="2065">
        <f>+'17HPM_DATA_INPUT'!K496-'17_AUDIT_TOTALS_CK'!J781</f>
        <v>0</v>
      </c>
      <c r="AF781" s="2065">
        <f>+'17HPM_DATA_INPUT'!L496-'17_AUDIT_TOTALS_CK'!K781</f>
        <v>0</v>
      </c>
      <c r="AG781" s="2065">
        <f>+'17HPM_DATA_INPUT'!M496-'17_AUDIT_TOTALS_CK'!L781</f>
        <v>0</v>
      </c>
      <c r="AH781" s="2065">
        <f>+'17HPM_DATA_INPUT'!N496-'17_AUDIT_TOTALS_CK'!M781</f>
        <v>0</v>
      </c>
      <c r="AI781" s="2065">
        <f>+'17HPM_DATA_INPUT'!O496-'17_AUDIT_TOTALS_CK'!N781</f>
        <v>0</v>
      </c>
      <c r="AJ781" s="2065">
        <f>+'17HPM_DATA_INPUT'!P496-'17_AUDIT_TOTALS_CK'!O781</f>
        <v>0</v>
      </c>
      <c r="AK781" s="2065">
        <f>+'17HPM_DATA_INPUT'!Q496-'17_AUDIT_TOTALS_CK'!P781</f>
        <v>0</v>
      </c>
      <c r="AL781" s="2065">
        <f>+'17HPM_DATA_INPUT'!R496-'17_AUDIT_TOTALS_CK'!Q781</f>
        <v>0</v>
      </c>
      <c r="AM781" s="2065">
        <f>+'17HPM_DATA_INPUT'!S496-'17_AUDIT_TOTALS_CK'!R781</f>
        <v>0</v>
      </c>
      <c r="AN781" s="2065">
        <f>+'17HPM_DATA_INPUT'!T496-'17_AUDIT_TOTALS_CK'!S781</f>
        <v>0</v>
      </c>
      <c r="AO781" s="2065">
        <f>+'17HPM_DATA_INPUT'!U496-'17_AUDIT_TOTALS_CK'!T781</f>
        <v>0</v>
      </c>
      <c r="AQ781" s="455" t="str">
        <f>'Departmental PL'!D797</f>
        <v>4300 ANESTHESIOLOGY</v>
      </c>
      <c r="AR781" s="456">
        <f>+C781-'Departmental PL'!F797</f>
        <v>0</v>
      </c>
      <c r="AS781" s="456">
        <f>+D781-'Departmental PL'!G797</f>
        <v>0</v>
      </c>
      <c r="AT781" s="456">
        <f>+E781-'Departmental PL'!H797</f>
        <v>0</v>
      </c>
      <c r="AU781" s="456">
        <f>+F781-'Departmental PL'!I797</f>
        <v>0</v>
      </c>
      <c r="AV781" s="456">
        <f>+G781-'Departmental PL'!J797</f>
        <v>0</v>
      </c>
      <c r="AW781" s="456">
        <f>+H781-'Departmental PL'!K797</f>
        <v>0</v>
      </c>
      <c r="AX781" s="456">
        <f>+I781-'Departmental PL'!L797</f>
        <v>0</v>
      </c>
      <c r="AY781" s="456">
        <f>+J781-'Departmental PL'!M797</f>
        <v>0</v>
      </c>
      <c r="AZ781" s="456">
        <f>+K781-'Departmental PL'!N797</f>
        <v>0</v>
      </c>
      <c r="BA781" s="456">
        <f>+L781-'Departmental PL'!O797</f>
        <v>0</v>
      </c>
      <c r="BB781" s="456">
        <f>+M781-'Departmental PL'!P797</f>
        <v>0</v>
      </c>
      <c r="BC781" s="456">
        <f>+N781-'Departmental PL'!Q797</f>
        <v>0</v>
      </c>
      <c r="BD781" s="456">
        <f>+O781-'Departmental PL'!R797</f>
        <v>0</v>
      </c>
      <c r="BE781" s="456">
        <f>+P781-'Departmental PL'!S797</f>
        <v>0</v>
      </c>
      <c r="BF781" s="456">
        <f>+Q781-'Departmental PL'!T797</f>
        <v>0</v>
      </c>
      <c r="BG781" s="456">
        <f>+R781-'Departmental PL'!U797</f>
        <v>0</v>
      </c>
      <c r="BH781" s="456">
        <f>+S781-'Departmental PL'!V797</f>
        <v>0</v>
      </c>
      <c r="BI781" s="456">
        <f>+T781-'Departmental PL'!W797</f>
        <v>0</v>
      </c>
    </row>
    <row r="782" spans="2:61" ht="20.25" hidden="1" customHeight="1" x14ac:dyDescent="0.25">
      <c r="B782" s="2058" t="s">
        <v>2521</v>
      </c>
      <c r="C782" s="2060"/>
      <c r="D782" s="2060"/>
      <c r="E782" s="2060"/>
      <c r="F782" s="2060"/>
      <c r="G782" s="2060"/>
      <c r="H782" s="2060"/>
      <c r="I782" s="2060"/>
      <c r="J782" s="2060"/>
      <c r="K782" s="2060"/>
      <c r="L782" s="2060"/>
      <c r="M782" s="2060"/>
      <c r="N782" s="2060"/>
      <c r="O782" s="2060"/>
      <c r="P782" s="2060"/>
      <c r="Q782" s="2060"/>
      <c r="R782" s="2060"/>
      <c r="S782" s="2060"/>
      <c r="T782" s="2060"/>
      <c r="U782" s="2061" t="str">
        <f t="shared" si="7"/>
        <v>4320 PACU-RECOVERY</v>
      </c>
      <c r="W782" s="455" t="b">
        <f>+'17HPM_DATA_INPUT'!C497='17_AUDIT_TOTALS_CK'!U782</f>
        <v>1</v>
      </c>
      <c r="X782" s="2065">
        <f>+'17HPM_DATA_INPUT'!D497-'17_AUDIT_TOTALS_CK'!C782</f>
        <v>12295</v>
      </c>
      <c r="Y782" s="2065">
        <f>+'17HPM_DATA_INPUT'!E497-'17_AUDIT_TOTALS_CK'!D782</f>
        <v>12094</v>
      </c>
      <c r="Z782" s="2065">
        <f>+'17HPM_DATA_INPUT'!F497-'17_AUDIT_TOTALS_CK'!E782</f>
        <v>12507</v>
      </c>
      <c r="AA782" s="2065">
        <f>+'17HPM_DATA_INPUT'!G497-'17_AUDIT_TOTALS_CK'!F782</f>
        <v>12371</v>
      </c>
      <c r="AB782" s="2065">
        <f>+'17HPM_DATA_INPUT'!H497-'17_AUDIT_TOTALS_CK'!G782</f>
        <v>10776892</v>
      </c>
      <c r="AC782" s="2065">
        <f>+'17HPM_DATA_INPUT'!I497-'17_AUDIT_TOTALS_CK'!H782</f>
        <v>9960638</v>
      </c>
      <c r="AD782" s="2065">
        <f>+'17HPM_DATA_INPUT'!J497-'17_AUDIT_TOTALS_CK'!I782</f>
        <v>4279840</v>
      </c>
      <c r="AE782" s="2065">
        <f>+'17HPM_DATA_INPUT'!K497-'17_AUDIT_TOTALS_CK'!J782</f>
        <v>4018226</v>
      </c>
      <c r="AF782" s="2065">
        <f>+'17HPM_DATA_INPUT'!L497-'17_AUDIT_TOTALS_CK'!K782</f>
        <v>3730408</v>
      </c>
      <c r="AG782" s="2065">
        <f>+'17HPM_DATA_INPUT'!M497-'17_AUDIT_TOTALS_CK'!L782</f>
        <v>3504115</v>
      </c>
      <c r="AH782" s="2065">
        <f>+'17HPM_DATA_INPUT'!N497-'17_AUDIT_TOTALS_CK'!M782</f>
        <v>549432</v>
      </c>
      <c r="AI782" s="2065">
        <f>+'17HPM_DATA_INPUT'!O497-'17_AUDIT_TOTALS_CK'!N782</f>
        <v>514111</v>
      </c>
      <c r="AJ782" s="2065">
        <f>+'17HPM_DATA_INPUT'!P497-'17_AUDIT_TOTALS_CK'!O782</f>
        <v>400637</v>
      </c>
      <c r="AK782" s="2065">
        <f>+'17HPM_DATA_INPUT'!Q497-'17_AUDIT_TOTALS_CK'!P782</f>
        <v>374445</v>
      </c>
      <c r="AL782" s="2065">
        <f>+'17HPM_DATA_INPUT'!R497-'17_AUDIT_TOTALS_CK'!Q782</f>
        <v>1061880</v>
      </c>
      <c r="AM782" s="2065">
        <f>+'17HPM_DATA_INPUT'!S497-'17_AUDIT_TOTALS_CK'!R782</f>
        <v>961047</v>
      </c>
      <c r="AN782" s="2065">
        <f>+'17HPM_DATA_INPUT'!T497-'17_AUDIT_TOTALS_CK'!S782</f>
        <v>-913085</v>
      </c>
      <c r="AO782" s="2065">
        <f>+'17HPM_DATA_INPUT'!U497-'17_AUDIT_TOTALS_CK'!T782</f>
        <v>-821381</v>
      </c>
      <c r="AQ782" s="455" t="str">
        <f>'Departmental PL'!D798</f>
        <v>4320 PACU-RECOVERY</v>
      </c>
      <c r="AR782" s="456">
        <f>+C782-'Departmental PL'!F798</f>
        <v>-12295</v>
      </c>
      <c r="AS782" s="456">
        <f>+D782-'Departmental PL'!G798</f>
        <v>-12094</v>
      </c>
      <c r="AT782" s="456">
        <f>+E782-'Departmental PL'!H798</f>
        <v>-12507</v>
      </c>
      <c r="AU782" s="456">
        <f>+F782-'Departmental PL'!I798</f>
        <v>-12371</v>
      </c>
      <c r="AV782" s="456">
        <f>+G782-'Departmental PL'!J798</f>
        <v>-10776892</v>
      </c>
      <c r="AW782" s="456">
        <f>+H782-'Departmental PL'!K798</f>
        <v>-9960638</v>
      </c>
      <c r="AX782" s="456">
        <f>+I782-'Departmental PL'!L798</f>
        <v>-4279840</v>
      </c>
      <c r="AY782" s="456">
        <f>+J782-'Departmental PL'!M798</f>
        <v>-4018226</v>
      </c>
      <c r="AZ782" s="456">
        <f>+K782-'Departmental PL'!N798</f>
        <v>-3730408</v>
      </c>
      <c r="BA782" s="456">
        <f>+L782-'Departmental PL'!O798</f>
        <v>-3504115</v>
      </c>
      <c r="BB782" s="456">
        <f>+M782-'Departmental PL'!P798</f>
        <v>-549432</v>
      </c>
      <c r="BC782" s="456">
        <f>+N782-'Departmental PL'!Q798</f>
        <v>-514111</v>
      </c>
      <c r="BD782" s="456">
        <f>+O782-'Departmental PL'!R798</f>
        <v>-400637</v>
      </c>
      <c r="BE782" s="456">
        <f>+P782-'Departmental PL'!S798</f>
        <v>-374445</v>
      </c>
      <c r="BF782" s="456">
        <f>+Q782-'Departmental PL'!T798</f>
        <v>-1061880</v>
      </c>
      <c r="BG782" s="456">
        <f>+R782-'Departmental PL'!U798</f>
        <v>-961047</v>
      </c>
      <c r="BH782" s="456">
        <f>+S782-'Departmental PL'!V798</f>
        <v>913085</v>
      </c>
      <c r="BI782" s="456">
        <f>+T782-'Departmental PL'!W798</f>
        <v>821381</v>
      </c>
    </row>
    <row r="783" spans="2:61" ht="20.25" hidden="1" customHeight="1" x14ac:dyDescent="0.25">
      <c r="B783" s="2058" t="s">
        <v>2522</v>
      </c>
      <c r="C783" s="2060"/>
      <c r="D783" s="2060"/>
      <c r="E783" s="2060"/>
      <c r="F783" s="2060"/>
      <c r="G783" s="2060"/>
      <c r="H783" s="2060"/>
      <c r="I783" s="2060"/>
      <c r="J783" s="2060"/>
      <c r="K783" s="2060"/>
      <c r="L783" s="2060"/>
      <c r="M783" s="2060"/>
      <c r="N783" s="2060"/>
      <c r="O783" s="2060"/>
      <c r="P783" s="2060"/>
      <c r="Q783" s="2060"/>
      <c r="R783" s="2060"/>
      <c r="S783" s="2060"/>
      <c r="T783" s="2060"/>
      <c r="U783" s="2061" t="str">
        <f t="shared" si="7"/>
        <v>4340 AMBULATORY SURGERY CENTER</v>
      </c>
      <c r="W783" s="455" t="b">
        <f>+'17HPM_DATA_INPUT'!C498='17_AUDIT_TOTALS_CK'!U783</f>
        <v>1</v>
      </c>
      <c r="X783" s="2065">
        <f>+'17HPM_DATA_INPUT'!D498-'17_AUDIT_TOTALS_CK'!C783</f>
        <v>14783</v>
      </c>
      <c r="Y783" s="2065">
        <f>+'17HPM_DATA_INPUT'!E498-'17_AUDIT_TOTALS_CK'!D783</f>
        <v>14557</v>
      </c>
      <c r="Z783" s="2065">
        <f>+'17HPM_DATA_INPUT'!F498-'17_AUDIT_TOTALS_CK'!E783</f>
        <v>15250</v>
      </c>
      <c r="AA783" s="2065">
        <f>+'17HPM_DATA_INPUT'!G498-'17_AUDIT_TOTALS_CK'!F783</f>
        <v>15056</v>
      </c>
      <c r="AB783" s="2065">
        <f>+'17HPM_DATA_INPUT'!H498-'17_AUDIT_TOTALS_CK'!G783</f>
        <v>8551114</v>
      </c>
      <c r="AC783" s="2065">
        <f>+'17HPM_DATA_INPUT'!I498-'17_AUDIT_TOTALS_CK'!H783</f>
        <v>8401505</v>
      </c>
      <c r="AD783" s="2065">
        <f>+'17HPM_DATA_INPUT'!J498-'17_AUDIT_TOTALS_CK'!I783</f>
        <v>3481309</v>
      </c>
      <c r="AE783" s="2065">
        <f>+'17HPM_DATA_INPUT'!K498-'17_AUDIT_TOTALS_CK'!J783</f>
        <v>3518785</v>
      </c>
      <c r="AF783" s="2065">
        <f>+'17HPM_DATA_INPUT'!L498-'17_AUDIT_TOTALS_CK'!K783</f>
        <v>9850727</v>
      </c>
      <c r="AG783" s="2065">
        <f>+'17HPM_DATA_INPUT'!M498-'17_AUDIT_TOTALS_CK'!L783</f>
        <v>9353118</v>
      </c>
      <c r="AH783" s="2065">
        <f>+'17HPM_DATA_INPUT'!N498-'17_AUDIT_TOTALS_CK'!M783</f>
        <v>-6369418</v>
      </c>
      <c r="AI783" s="2065">
        <f>+'17HPM_DATA_INPUT'!O498-'17_AUDIT_TOTALS_CK'!N783</f>
        <v>-5834333</v>
      </c>
      <c r="AJ783" s="2065">
        <f>+'17HPM_DATA_INPUT'!P498-'17_AUDIT_TOTALS_CK'!O783</f>
        <v>584826</v>
      </c>
      <c r="AK783" s="2065">
        <f>+'17HPM_DATA_INPUT'!Q498-'17_AUDIT_TOTALS_CK'!P783</f>
        <v>416206</v>
      </c>
      <c r="AL783" s="2065">
        <f>+'17HPM_DATA_INPUT'!R498-'17_AUDIT_TOTALS_CK'!Q783</f>
        <v>4267016</v>
      </c>
      <c r="AM783" s="2065">
        <f>+'17HPM_DATA_INPUT'!S498-'17_AUDIT_TOTALS_CK'!R783</f>
        <v>4337534</v>
      </c>
      <c r="AN783" s="2065">
        <f>+'17HPM_DATA_INPUT'!T498-'17_AUDIT_TOTALS_CK'!S783</f>
        <v>-11221260</v>
      </c>
      <c r="AO783" s="2065">
        <f>+'17HPM_DATA_INPUT'!U498-'17_AUDIT_TOTALS_CK'!T783</f>
        <v>-10588073</v>
      </c>
      <c r="AQ783" s="455" t="str">
        <f>'Departmental PL'!D799</f>
        <v>4340 AMBULATORY SURGERY CENTER</v>
      </c>
      <c r="AR783" s="456">
        <f>+C783-'Departmental PL'!F799</f>
        <v>-14783</v>
      </c>
      <c r="AS783" s="456">
        <f>+D783-'Departmental PL'!G799</f>
        <v>-14557</v>
      </c>
      <c r="AT783" s="456">
        <f>+E783-'Departmental PL'!H799</f>
        <v>-15250</v>
      </c>
      <c r="AU783" s="456">
        <f>+F783-'Departmental PL'!I799</f>
        <v>-15056</v>
      </c>
      <c r="AV783" s="456">
        <f>+G783-'Departmental PL'!J799</f>
        <v>-8551114</v>
      </c>
      <c r="AW783" s="456">
        <f>+H783-'Departmental PL'!K799</f>
        <v>-8401505</v>
      </c>
      <c r="AX783" s="456">
        <f>+I783-'Departmental PL'!L799</f>
        <v>-3481309</v>
      </c>
      <c r="AY783" s="456">
        <f>+J783-'Departmental PL'!M799</f>
        <v>-3518785</v>
      </c>
      <c r="AZ783" s="456">
        <f>+K783-'Departmental PL'!N799</f>
        <v>-9850727</v>
      </c>
      <c r="BA783" s="456">
        <f>+L783-'Departmental PL'!O799</f>
        <v>-9353118</v>
      </c>
      <c r="BB783" s="456">
        <f>+M783-'Departmental PL'!P799</f>
        <v>6369418</v>
      </c>
      <c r="BC783" s="456">
        <f>+N783-'Departmental PL'!Q799</f>
        <v>5834333</v>
      </c>
      <c r="BD783" s="456">
        <f>+O783-'Departmental PL'!R799</f>
        <v>-584826</v>
      </c>
      <c r="BE783" s="456">
        <f>+P783-'Departmental PL'!S799</f>
        <v>-416206</v>
      </c>
      <c r="BF783" s="456">
        <f>+Q783-'Departmental PL'!T799</f>
        <v>-4267016</v>
      </c>
      <c r="BG783" s="456">
        <f>+R783-'Departmental PL'!U799</f>
        <v>-4337534</v>
      </c>
      <c r="BH783" s="456">
        <f>+S783-'Departmental PL'!V799</f>
        <v>11221260</v>
      </c>
      <c r="BI783" s="456">
        <f>+T783-'Departmental PL'!W799</f>
        <v>10588073</v>
      </c>
    </row>
    <row r="784" spans="2:61" ht="20.25" hidden="1" customHeight="1" x14ac:dyDescent="0.25">
      <c r="B784" s="2072" t="s">
        <v>2307</v>
      </c>
      <c r="C784" s="2073"/>
      <c r="D784" s="2073"/>
      <c r="E784" s="2073"/>
      <c r="F784" s="2073"/>
      <c r="G784" s="2073"/>
      <c r="H784" s="2073"/>
      <c r="I784" s="2073"/>
      <c r="J784" s="2073"/>
      <c r="K784" s="2073"/>
      <c r="L784" s="2073"/>
      <c r="M784" s="2073"/>
      <c r="N784" s="2073"/>
      <c r="O784" s="2073"/>
      <c r="P784" s="2073"/>
      <c r="Q784" s="2073"/>
      <c r="R784" s="2073"/>
      <c r="S784" s="2073"/>
      <c r="T784" s="2073"/>
      <c r="U784" s="2061" t="str">
        <f t="shared" si="7"/>
        <v>Total ASC</v>
      </c>
      <c r="W784" s="455" t="b">
        <f>+'17HPM_DATA_INPUT'!C499='17_AUDIT_TOTALS_CK'!U784</f>
        <v>1</v>
      </c>
      <c r="X784" s="2065">
        <f>+'17HPM_DATA_INPUT'!D499-'17_AUDIT_TOTALS_CK'!C784</f>
        <v>17140</v>
      </c>
      <c r="Y784" s="2065">
        <f>+'17HPM_DATA_INPUT'!E499-'17_AUDIT_TOTALS_CK'!D784</f>
        <v>16826</v>
      </c>
      <c r="Z784" s="2065">
        <f>+'17HPM_DATA_INPUT'!F499-'17_AUDIT_TOTALS_CK'!E784</f>
        <v>277735</v>
      </c>
      <c r="AA784" s="2065">
        <f>+'17HPM_DATA_INPUT'!G499-'17_AUDIT_TOTALS_CK'!F784</f>
        <v>88005</v>
      </c>
      <c r="AB784" s="2065">
        <f>+'17HPM_DATA_INPUT'!H499-'17_AUDIT_TOTALS_CK'!G784</f>
        <v>122179366</v>
      </c>
      <c r="AC784" s="2065">
        <f>+'17HPM_DATA_INPUT'!I499-'17_AUDIT_TOTALS_CK'!H784</f>
        <v>115509712</v>
      </c>
      <c r="AD784" s="2065">
        <f>+'17HPM_DATA_INPUT'!J499-'17_AUDIT_TOTALS_CK'!I784</f>
        <v>49046333</v>
      </c>
      <c r="AE784" s="2065">
        <f>+'17HPM_DATA_INPUT'!K499-'17_AUDIT_TOTALS_CK'!J784</f>
        <v>47262592</v>
      </c>
      <c r="AF784" s="2065">
        <f>+'17HPM_DATA_INPUT'!L499-'17_AUDIT_TOTALS_CK'!K784</f>
        <v>42999468</v>
      </c>
      <c r="AG784" s="2065">
        <f>+'17HPM_DATA_INPUT'!M499-'17_AUDIT_TOTALS_CK'!L784</f>
        <v>40911652</v>
      </c>
      <c r="AH784" s="2065">
        <f>+'17HPM_DATA_INPUT'!N499-'17_AUDIT_TOTALS_CK'!M784</f>
        <v>6046866</v>
      </c>
      <c r="AI784" s="2065">
        <f>+'17HPM_DATA_INPUT'!O499-'17_AUDIT_TOTALS_CK'!N784</f>
        <v>6350940</v>
      </c>
      <c r="AJ784" s="2065">
        <f>+'17HPM_DATA_INPUT'!P499-'17_AUDIT_TOTALS_CK'!O784</f>
        <v>2199463</v>
      </c>
      <c r="AK784" s="2065">
        <f>+'17HPM_DATA_INPUT'!Q499-'17_AUDIT_TOTALS_CK'!P784</f>
        <v>1926829</v>
      </c>
      <c r="AL784" s="2065">
        <f>+'17HPM_DATA_INPUT'!R499-'17_AUDIT_TOTALS_CK'!Q784</f>
        <v>15288887</v>
      </c>
      <c r="AM784" s="2065">
        <f>+'17HPM_DATA_INPUT'!S499-'17_AUDIT_TOTALS_CK'!R784</f>
        <v>14621912</v>
      </c>
      <c r="AN784" s="2065">
        <f>+'17HPM_DATA_INPUT'!T499-'17_AUDIT_TOTALS_CK'!S784</f>
        <v>-11441484</v>
      </c>
      <c r="AO784" s="2065">
        <f>+'17HPM_DATA_INPUT'!U499-'17_AUDIT_TOTALS_CK'!T784</f>
        <v>-10197801</v>
      </c>
      <c r="AQ784" s="2072" t="str">
        <f>'Departmental PL'!D800</f>
        <v>Total ASC</v>
      </c>
      <c r="AR784" s="456">
        <f>+C784-'Departmental PL'!F800</f>
        <v>-17140</v>
      </c>
      <c r="AS784" s="456">
        <f>+D784-'Departmental PL'!G800</f>
        <v>-16826</v>
      </c>
      <c r="AT784" s="456">
        <f>+E784-'Departmental PL'!H800</f>
        <v>-277735</v>
      </c>
      <c r="AU784" s="456">
        <f>+F784-'Departmental PL'!I800</f>
        <v>-88005</v>
      </c>
      <c r="AV784" s="456">
        <f>+G784-'Departmental PL'!J800</f>
        <v>-122179366</v>
      </c>
      <c r="AW784" s="456">
        <f>+H784-'Departmental PL'!K800</f>
        <v>-115509712</v>
      </c>
      <c r="AX784" s="456">
        <f>+I784-'Departmental PL'!L800</f>
        <v>-49046333</v>
      </c>
      <c r="AY784" s="456">
        <f>+J784-'Departmental PL'!M800</f>
        <v>-47262592</v>
      </c>
      <c r="AZ784" s="456">
        <f>+K784-'Departmental PL'!N800</f>
        <v>-42999467</v>
      </c>
      <c r="BA784" s="456">
        <f>+L784-'Departmental PL'!O800</f>
        <v>-40911653</v>
      </c>
      <c r="BB784" s="456">
        <f>+M784-'Departmental PL'!P800</f>
        <v>-6046866</v>
      </c>
      <c r="BC784" s="456">
        <f>+N784-'Departmental PL'!Q800</f>
        <v>-6350939</v>
      </c>
      <c r="BD784" s="456">
        <f>+O784-'Departmental PL'!R800</f>
        <v>-2199463</v>
      </c>
      <c r="BE784" s="456">
        <f>+P784-'Departmental PL'!S800</f>
        <v>-1926829</v>
      </c>
      <c r="BF784" s="456">
        <f>+Q784-'Departmental PL'!T800</f>
        <v>-15288887</v>
      </c>
      <c r="BG784" s="456">
        <f>+R784-'Departmental PL'!U800</f>
        <v>-14621912</v>
      </c>
      <c r="BH784" s="456">
        <f>+S784-'Departmental PL'!V800</f>
        <v>11441484</v>
      </c>
      <c r="BI784" s="456">
        <f>+T784-'Departmental PL'!W800</f>
        <v>10197802</v>
      </c>
    </row>
    <row r="785" spans="2:61" ht="20.25" hidden="1" customHeight="1" x14ac:dyDescent="0.25">
      <c r="B785" s="2058" t="s">
        <v>2519</v>
      </c>
      <c r="C785" s="2060"/>
      <c r="D785" s="2060"/>
      <c r="E785" s="2060"/>
      <c r="F785" s="2060"/>
      <c r="G785" s="2060"/>
      <c r="H785" s="2060"/>
      <c r="I785" s="2060"/>
      <c r="J785" s="2060"/>
      <c r="K785" s="2060"/>
      <c r="L785" s="2060"/>
      <c r="M785" s="2060"/>
      <c r="N785" s="2060"/>
      <c r="O785" s="2060"/>
      <c r="P785" s="2060"/>
      <c r="Q785" s="2060"/>
      <c r="R785" s="2060"/>
      <c r="S785" s="2060"/>
      <c r="T785" s="2060"/>
      <c r="U785" s="2061" t="str">
        <f t="shared" si="7"/>
        <v>4250 OPERATING RMS -LABOR</v>
      </c>
      <c r="W785" s="455" t="b">
        <f>+'17HPM_DATA_INPUT'!C500='17_AUDIT_TOTALS_CK'!U785</f>
        <v>1</v>
      </c>
      <c r="X785" s="2065">
        <f>+'17HPM_DATA_INPUT'!D500-'17_AUDIT_TOTALS_CK'!C785</f>
        <v>370</v>
      </c>
      <c r="Y785" s="2065">
        <f>+'17HPM_DATA_INPUT'!E500-'17_AUDIT_TOTALS_CK'!D785</f>
        <v>389</v>
      </c>
      <c r="Z785" s="2065">
        <f>+'17HPM_DATA_INPUT'!F500-'17_AUDIT_TOTALS_CK'!E785</f>
        <v>695</v>
      </c>
      <c r="AA785" s="2065">
        <f>+'17HPM_DATA_INPUT'!G500-'17_AUDIT_TOTALS_CK'!F785</f>
        <v>733</v>
      </c>
      <c r="AB785" s="2065">
        <f>+'17HPM_DATA_INPUT'!H500-'17_AUDIT_TOTALS_CK'!G785</f>
        <v>3255053</v>
      </c>
      <c r="AC785" s="2065">
        <f>+'17HPM_DATA_INPUT'!I500-'17_AUDIT_TOTALS_CK'!H785</f>
        <v>3421563</v>
      </c>
      <c r="AD785" s="2065">
        <f>+'17HPM_DATA_INPUT'!J500-'17_AUDIT_TOTALS_CK'!I785</f>
        <v>1484934</v>
      </c>
      <c r="AE785" s="2065">
        <f>+'17HPM_DATA_INPUT'!K500-'17_AUDIT_TOTALS_CK'!J785</f>
        <v>1567950</v>
      </c>
      <c r="AF785" s="2065">
        <f>+'17HPM_DATA_INPUT'!L500-'17_AUDIT_TOTALS_CK'!K785</f>
        <v>656677</v>
      </c>
      <c r="AG785" s="2065">
        <f>+'17HPM_DATA_INPUT'!M500-'17_AUDIT_TOTALS_CK'!L785</f>
        <v>729426</v>
      </c>
      <c r="AH785" s="2065">
        <f>+'17HPM_DATA_INPUT'!N500-'17_AUDIT_TOTALS_CK'!M785</f>
        <v>828257</v>
      </c>
      <c r="AI785" s="2065">
        <f>+'17HPM_DATA_INPUT'!O500-'17_AUDIT_TOTALS_CK'!N785</f>
        <v>838524</v>
      </c>
      <c r="AJ785" s="2065">
        <f>+'17HPM_DATA_INPUT'!P500-'17_AUDIT_TOTALS_CK'!O785</f>
        <v>45607</v>
      </c>
      <c r="AK785" s="2065">
        <f>+'17HPM_DATA_INPUT'!Q500-'17_AUDIT_TOTALS_CK'!P785</f>
        <v>50585</v>
      </c>
      <c r="AL785" s="2065">
        <f>+'17HPM_DATA_INPUT'!R500-'17_AUDIT_TOTALS_CK'!Q785</f>
        <v>412981</v>
      </c>
      <c r="AM785" s="2065">
        <f>+'17HPM_DATA_INPUT'!S500-'17_AUDIT_TOTALS_CK'!R785</f>
        <v>415096</v>
      </c>
      <c r="AN785" s="2065">
        <f>+'17HPM_DATA_INPUT'!T500-'17_AUDIT_TOTALS_CK'!S785</f>
        <v>369668</v>
      </c>
      <c r="AO785" s="2065">
        <f>+'17HPM_DATA_INPUT'!U500-'17_AUDIT_TOTALS_CK'!T785</f>
        <v>372843</v>
      </c>
      <c r="AQ785" s="455" t="str">
        <f>'Departmental PL'!D801</f>
        <v>4250 OPERATING RMS -LABOR</v>
      </c>
      <c r="AR785" s="456">
        <f>+C785-'Departmental PL'!F801</f>
        <v>-370</v>
      </c>
      <c r="AS785" s="456">
        <f>+D785-'Departmental PL'!G801</f>
        <v>-389</v>
      </c>
      <c r="AT785" s="456">
        <f>+E785-'Departmental PL'!H801</f>
        <v>-695</v>
      </c>
      <c r="AU785" s="456">
        <f>+F785-'Departmental PL'!I801</f>
        <v>-733</v>
      </c>
      <c r="AV785" s="456">
        <f>+G785-'Departmental PL'!J801</f>
        <v>-3255053</v>
      </c>
      <c r="AW785" s="456">
        <f>+H785-'Departmental PL'!K801</f>
        <v>-3421563</v>
      </c>
      <c r="AX785" s="456">
        <f>+I785-'Departmental PL'!L801</f>
        <v>-1484934</v>
      </c>
      <c r="AY785" s="456">
        <f>+J785-'Departmental PL'!M801</f>
        <v>-1567950</v>
      </c>
      <c r="AZ785" s="456">
        <f>+K785-'Departmental PL'!N801</f>
        <v>-656677</v>
      </c>
      <c r="BA785" s="456">
        <f>+L785-'Departmental PL'!O801</f>
        <v>-729426</v>
      </c>
      <c r="BB785" s="456">
        <f>+M785-'Departmental PL'!P801</f>
        <v>-828257</v>
      </c>
      <c r="BC785" s="456">
        <f>+N785-'Departmental PL'!Q801</f>
        <v>-838524</v>
      </c>
      <c r="BD785" s="456">
        <f>+O785-'Departmental PL'!R801</f>
        <v>-45607</v>
      </c>
      <c r="BE785" s="456">
        <f>+P785-'Departmental PL'!S801</f>
        <v>-50585</v>
      </c>
      <c r="BF785" s="456">
        <f>+Q785-'Departmental PL'!T801</f>
        <v>-412981</v>
      </c>
      <c r="BG785" s="456">
        <f>+R785-'Departmental PL'!U801</f>
        <v>-415096</v>
      </c>
      <c r="BH785" s="456">
        <f>+S785-'Departmental PL'!V801</f>
        <v>-369669</v>
      </c>
      <c r="BI785" s="456">
        <f>+T785-'Departmental PL'!W801</f>
        <v>-372843</v>
      </c>
    </row>
    <row r="786" spans="2:61" ht="20.25" hidden="1" customHeight="1" x14ac:dyDescent="0.25">
      <c r="B786" s="2058" t="s">
        <v>2520</v>
      </c>
      <c r="C786" s="2060"/>
      <c r="D786" s="2060"/>
      <c r="E786" s="2060"/>
      <c r="F786" s="2060"/>
      <c r="G786" s="2060"/>
      <c r="H786" s="2060"/>
      <c r="I786" s="2060"/>
      <c r="J786" s="2060"/>
      <c r="K786" s="2060"/>
      <c r="L786" s="2060"/>
      <c r="M786" s="2060"/>
      <c r="N786" s="2060"/>
      <c r="O786" s="2060"/>
      <c r="P786" s="2060"/>
      <c r="Q786" s="2060"/>
      <c r="R786" s="2060"/>
      <c r="S786" s="2060"/>
      <c r="T786" s="2060"/>
      <c r="U786" s="2061" t="str">
        <f t="shared" si="7"/>
        <v>4260 O.R.-MATERIALS</v>
      </c>
      <c r="W786" s="455" t="b">
        <f>+'17HPM_DATA_INPUT'!C501='17_AUDIT_TOTALS_CK'!U786</f>
        <v>1</v>
      </c>
      <c r="X786" s="2065">
        <f>+'17HPM_DATA_INPUT'!D501-'17_AUDIT_TOTALS_CK'!C786</f>
        <v>323</v>
      </c>
      <c r="Y786" s="2065">
        <f>+'17HPM_DATA_INPUT'!E501-'17_AUDIT_TOTALS_CK'!D786</f>
        <v>338</v>
      </c>
      <c r="Z786" s="2065">
        <f>+'17HPM_DATA_INPUT'!F501-'17_AUDIT_TOTALS_CK'!E786</f>
        <v>9732</v>
      </c>
      <c r="AA786" s="2065">
        <f>+'17HPM_DATA_INPUT'!G501-'17_AUDIT_TOTALS_CK'!F786</f>
        <v>531</v>
      </c>
      <c r="AB786" s="2065">
        <f>+'17HPM_DATA_INPUT'!H501-'17_AUDIT_TOTALS_CK'!G786</f>
        <v>1017040</v>
      </c>
      <c r="AC786" s="2065">
        <f>+'17HPM_DATA_INPUT'!I501-'17_AUDIT_TOTALS_CK'!H786</f>
        <v>959256</v>
      </c>
      <c r="AD786" s="2065">
        <f>+'17HPM_DATA_INPUT'!J501-'17_AUDIT_TOTALS_CK'!I786</f>
        <v>476574</v>
      </c>
      <c r="AE786" s="2065">
        <f>+'17HPM_DATA_INPUT'!K501-'17_AUDIT_TOTALS_CK'!J786</f>
        <v>445188</v>
      </c>
      <c r="AF786" s="2065">
        <f>+'17HPM_DATA_INPUT'!L501-'17_AUDIT_TOTALS_CK'!K786</f>
        <v>452018</v>
      </c>
      <c r="AG786" s="2065">
        <f>+'17HPM_DATA_INPUT'!M501-'17_AUDIT_TOTALS_CK'!L786</f>
        <v>426336</v>
      </c>
      <c r="AH786" s="2065">
        <f>+'17HPM_DATA_INPUT'!N501-'17_AUDIT_TOTALS_CK'!M786</f>
        <v>24556</v>
      </c>
      <c r="AI786" s="2065">
        <f>+'17HPM_DATA_INPUT'!O501-'17_AUDIT_TOTALS_CK'!N786</f>
        <v>18852</v>
      </c>
      <c r="AJ786" s="2065">
        <f>+'17HPM_DATA_INPUT'!P501-'17_AUDIT_TOTALS_CK'!O786</f>
        <v>0</v>
      </c>
      <c r="AK786" s="2065">
        <f>+'17HPM_DATA_INPUT'!Q501-'17_AUDIT_TOTALS_CK'!P786</f>
        <v>0</v>
      </c>
      <c r="AL786" s="2065">
        <f>+'17HPM_DATA_INPUT'!R501-'17_AUDIT_TOTALS_CK'!Q786</f>
        <v>0</v>
      </c>
      <c r="AM786" s="2065">
        <f>+'17HPM_DATA_INPUT'!S501-'17_AUDIT_TOTALS_CK'!R786</f>
        <v>0</v>
      </c>
      <c r="AN786" s="2065">
        <f>+'17HPM_DATA_INPUT'!T501-'17_AUDIT_TOTALS_CK'!S786</f>
        <v>24556</v>
      </c>
      <c r="AO786" s="2065">
        <f>+'17HPM_DATA_INPUT'!U501-'17_AUDIT_TOTALS_CK'!T786</f>
        <v>18852</v>
      </c>
      <c r="AQ786" s="455" t="str">
        <f>'Departmental PL'!D802</f>
        <v>4260 O.R.-MATERIALS</v>
      </c>
      <c r="AR786" s="456">
        <f>+C786-'Departmental PL'!F802</f>
        <v>-323</v>
      </c>
      <c r="AS786" s="456">
        <f>+D786-'Departmental PL'!G802</f>
        <v>-338</v>
      </c>
      <c r="AT786" s="456">
        <f>+E786-'Departmental PL'!H802</f>
        <v>-9732</v>
      </c>
      <c r="AU786" s="456">
        <f>+F786-'Departmental PL'!I802</f>
        <v>-531</v>
      </c>
      <c r="AV786" s="456">
        <f>+G786-'Departmental PL'!J802</f>
        <v>-1017040</v>
      </c>
      <c r="AW786" s="456">
        <f>+H786-'Departmental PL'!K802</f>
        <v>-959256</v>
      </c>
      <c r="AX786" s="456">
        <f>+I786-'Departmental PL'!L802</f>
        <v>-476574</v>
      </c>
      <c r="AY786" s="456">
        <f>+J786-'Departmental PL'!M802</f>
        <v>-445188</v>
      </c>
      <c r="AZ786" s="456">
        <f>+K786-'Departmental PL'!N802</f>
        <v>-452018</v>
      </c>
      <c r="BA786" s="456">
        <f>+L786-'Departmental PL'!O802</f>
        <v>-426336</v>
      </c>
      <c r="BB786" s="456">
        <f>+M786-'Departmental PL'!P802</f>
        <v>-24556</v>
      </c>
      <c r="BC786" s="456">
        <f>+N786-'Departmental PL'!Q802</f>
        <v>-18852</v>
      </c>
      <c r="BD786" s="456">
        <f>+O786-'Departmental PL'!R802</f>
        <v>0</v>
      </c>
      <c r="BE786" s="456">
        <f>+P786-'Departmental PL'!S802</f>
        <v>0</v>
      </c>
      <c r="BF786" s="456">
        <f>+Q786-'Departmental PL'!T802</f>
        <v>0</v>
      </c>
      <c r="BG786" s="456">
        <f>+R786-'Departmental PL'!U802</f>
        <v>0</v>
      </c>
      <c r="BH786" s="456">
        <f>+S786-'Departmental PL'!V802</f>
        <v>-24556</v>
      </c>
      <c r="BI786" s="456">
        <f>+T786-'Departmental PL'!W802</f>
        <v>-18852</v>
      </c>
    </row>
    <row r="787" spans="2:61" ht="20.25" hidden="1" customHeight="1" x14ac:dyDescent="0.25">
      <c r="B787" s="2074" t="s">
        <v>1641</v>
      </c>
      <c r="C787" s="2075"/>
      <c r="D787" s="2075"/>
      <c r="E787" s="2075"/>
      <c r="F787" s="2075"/>
      <c r="G787" s="2075"/>
      <c r="H787" s="2075"/>
      <c r="I787" s="2075"/>
      <c r="J787" s="2075"/>
      <c r="K787" s="2075"/>
      <c r="L787" s="2075"/>
      <c r="M787" s="2075"/>
      <c r="N787" s="2075"/>
      <c r="O787" s="2075"/>
      <c r="P787" s="2075"/>
      <c r="Q787" s="2075"/>
      <c r="R787" s="2075"/>
      <c r="S787" s="2075"/>
      <c r="T787" s="2075"/>
      <c r="U787" s="2061" t="str">
        <f t="shared" si="7"/>
        <v>4300 ANESTHESIOLOGY</v>
      </c>
      <c r="W787" s="455" t="b">
        <f>+'17HPM_DATA_INPUT'!C502='17_AUDIT_TOTALS_CK'!U787</f>
        <v>1</v>
      </c>
      <c r="X787" s="2065">
        <f>+'17HPM_DATA_INPUT'!D502-'17_AUDIT_TOTALS_CK'!C787</f>
        <v>0</v>
      </c>
      <c r="Y787" s="2065">
        <f>+'17HPM_DATA_INPUT'!E502-'17_AUDIT_TOTALS_CK'!D787</f>
        <v>0</v>
      </c>
      <c r="Z787" s="2065">
        <f>+'17HPM_DATA_INPUT'!F502-'17_AUDIT_TOTALS_CK'!E787</f>
        <v>0</v>
      </c>
      <c r="AA787" s="2065">
        <f>+'17HPM_DATA_INPUT'!G502-'17_AUDIT_TOTALS_CK'!F787</f>
        <v>0</v>
      </c>
      <c r="AB787" s="2065">
        <f>+'17HPM_DATA_INPUT'!H502-'17_AUDIT_TOTALS_CK'!G787</f>
        <v>0</v>
      </c>
      <c r="AC787" s="2065">
        <f>+'17HPM_DATA_INPUT'!I502-'17_AUDIT_TOTALS_CK'!H787</f>
        <v>0</v>
      </c>
      <c r="AD787" s="2065">
        <f>+'17HPM_DATA_INPUT'!J502-'17_AUDIT_TOTALS_CK'!I787</f>
        <v>0</v>
      </c>
      <c r="AE787" s="2065">
        <f>+'17HPM_DATA_INPUT'!K502-'17_AUDIT_TOTALS_CK'!J787</f>
        <v>0</v>
      </c>
      <c r="AF787" s="2065">
        <f>+'17HPM_DATA_INPUT'!L502-'17_AUDIT_TOTALS_CK'!K787</f>
        <v>0</v>
      </c>
      <c r="AG787" s="2065">
        <f>+'17HPM_DATA_INPUT'!M502-'17_AUDIT_TOTALS_CK'!L787</f>
        <v>0</v>
      </c>
      <c r="AH787" s="2065">
        <f>+'17HPM_DATA_INPUT'!N502-'17_AUDIT_TOTALS_CK'!M787</f>
        <v>0</v>
      </c>
      <c r="AI787" s="2065">
        <f>+'17HPM_DATA_INPUT'!O502-'17_AUDIT_TOTALS_CK'!N787</f>
        <v>0</v>
      </c>
      <c r="AJ787" s="2065">
        <f>+'17HPM_DATA_INPUT'!P502-'17_AUDIT_TOTALS_CK'!O787</f>
        <v>0</v>
      </c>
      <c r="AK787" s="2065">
        <f>+'17HPM_DATA_INPUT'!Q502-'17_AUDIT_TOTALS_CK'!P787</f>
        <v>0</v>
      </c>
      <c r="AL787" s="2065">
        <f>+'17HPM_DATA_INPUT'!R502-'17_AUDIT_TOTALS_CK'!Q787</f>
        <v>0</v>
      </c>
      <c r="AM787" s="2065">
        <f>+'17HPM_DATA_INPUT'!S502-'17_AUDIT_TOTALS_CK'!R787</f>
        <v>0</v>
      </c>
      <c r="AN787" s="2065">
        <f>+'17HPM_DATA_INPUT'!T502-'17_AUDIT_TOTALS_CK'!S787</f>
        <v>0</v>
      </c>
      <c r="AO787" s="2065">
        <f>+'17HPM_DATA_INPUT'!U502-'17_AUDIT_TOTALS_CK'!T787</f>
        <v>0</v>
      </c>
      <c r="AQ787" s="455" t="str">
        <f>'Departmental PL'!D803</f>
        <v>4300 ANESTHESIOLOGY</v>
      </c>
      <c r="AR787" s="456">
        <f>+C787-'Departmental PL'!F803</f>
        <v>0</v>
      </c>
      <c r="AS787" s="456">
        <f>+D787-'Departmental PL'!G803</f>
        <v>0</v>
      </c>
      <c r="AT787" s="456">
        <f>+E787-'Departmental PL'!H803</f>
        <v>0</v>
      </c>
      <c r="AU787" s="456">
        <f>+F787-'Departmental PL'!I803</f>
        <v>0</v>
      </c>
      <c r="AV787" s="456">
        <f>+G787-'Departmental PL'!J803</f>
        <v>0</v>
      </c>
      <c r="AW787" s="456">
        <f>+H787-'Departmental PL'!K803</f>
        <v>0</v>
      </c>
      <c r="AX787" s="456">
        <f>+I787-'Departmental PL'!L803</f>
        <v>0</v>
      </c>
      <c r="AY787" s="456">
        <f>+J787-'Departmental PL'!M803</f>
        <v>0</v>
      </c>
      <c r="AZ787" s="456">
        <f>+K787-'Departmental PL'!N803</f>
        <v>0</v>
      </c>
      <c r="BA787" s="456">
        <f>+L787-'Departmental PL'!O803</f>
        <v>0</v>
      </c>
      <c r="BB787" s="456">
        <f>+M787-'Departmental PL'!P803</f>
        <v>0</v>
      </c>
      <c r="BC787" s="456">
        <f>+N787-'Departmental PL'!Q803</f>
        <v>0</v>
      </c>
      <c r="BD787" s="456">
        <f>+O787-'Departmental PL'!R803</f>
        <v>0</v>
      </c>
      <c r="BE787" s="456">
        <f>+P787-'Departmental PL'!S803</f>
        <v>0</v>
      </c>
      <c r="BF787" s="456">
        <f>+Q787-'Departmental PL'!T803</f>
        <v>0</v>
      </c>
      <c r="BG787" s="456">
        <f>+R787-'Departmental PL'!U803</f>
        <v>0</v>
      </c>
      <c r="BH787" s="456">
        <f>+S787-'Departmental PL'!V803</f>
        <v>0</v>
      </c>
      <c r="BI787" s="456">
        <f>+T787-'Departmental PL'!W803</f>
        <v>0</v>
      </c>
    </row>
    <row r="788" spans="2:61" ht="20.25" hidden="1" customHeight="1" x14ac:dyDescent="0.25">
      <c r="B788" s="2058" t="s">
        <v>2521</v>
      </c>
      <c r="C788" s="2060"/>
      <c r="D788" s="2060"/>
      <c r="E788" s="2060"/>
      <c r="F788" s="2060"/>
      <c r="G788" s="2060"/>
      <c r="H788" s="2060"/>
      <c r="I788" s="2060"/>
      <c r="J788" s="2060"/>
      <c r="K788" s="2060"/>
      <c r="L788" s="2060"/>
      <c r="M788" s="2060"/>
      <c r="N788" s="2060"/>
      <c r="O788" s="2060"/>
      <c r="P788" s="2060"/>
      <c r="Q788" s="2060"/>
      <c r="R788" s="2060"/>
      <c r="S788" s="2060"/>
      <c r="T788" s="2060"/>
      <c r="U788" s="2061" t="str">
        <f t="shared" si="7"/>
        <v>4320 PACU-RECOVERY</v>
      </c>
      <c r="W788" s="455" t="b">
        <f>+'17HPM_DATA_INPUT'!C503='17_AUDIT_TOTALS_CK'!U788</f>
        <v>1</v>
      </c>
      <c r="X788" s="2065">
        <f>+'17HPM_DATA_INPUT'!D503-'17_AUDIT_TOTALS_CK'!C788</f>
        <v>315</v>
      </c>
      <c r="Y788" s="2065">
        <f>+'17HPM_DATA_INPUT'!E503-'17_AUDIT_TOTALS_CK'!D788</f>
        <v>328</v>
      </c>
      <c r="Z788" s="2065">
        <f>+'17HPM_DATA_INPUT'!F503-'17_AUDIT_TOTALS_CK'!E788</f>
        <v>316</v>
      </c>
      <c r="AA788" s="2065">
        <f>+'17HPM_DATA_INPUT'!G503-'17_AUDIT_TOTALS_CK'!F788</f>
        <v>331</v>
      </c>
      <c r="AB788" s="2065">
        <f>+'17HPM_DATA_INPUT'!H503-'17_AUDIT_TOTALS_CK'!G788</f>
        <v>321769</v>
      </c>
      <c r="AC788" s="2065">
        <f>+'17HPM_DATA_INPUT'!I503-'17_AUDIT_TOTALS_CK'!H788</f>
        <v>311883</v>
      </c>
      <c r="AD788" s="2065">
        <f>+'17HPM_DATA_INPUT'!J503-'17_AUDIT_TOTALS_CK'!I788</f>
        <v>144785</v>
      </c>
      <c r="AE788" s="2065">
        <f>+'17HPM_DATA_INPUT'!K503-'17_AUDIT_TOTALS_CK'!J788</f>
        <v>144731</v>
      </c>
      <c r="AF788" s="2065">
        <f>+'17HPM_DATA_INPUT'!L503-'17_AUDIT_TOTALS_CK'!K788</f>
        <v>111230</v>
      </c>
      <c r="AG788" s="2065">
        <f>+'17HPM_DATA_INPUT'!M503-'17_AUDIT_TOTALS_CK'!L788</f>
        <v>109956</v>
      </c>
      <c r="AH788" s="2065">
        <f>+'17HPM_DATA_INPUT'!N503-'17_AUDIT_TOTALS_CK'!M788</f>
        <v>33555</v>
      </c>
      <c r="AI788" s="2065">
        <f>+'17HPM_DATA_INPUT'!O503-'17_AUDIT_TOTALS_CK'!N788</f>
        <v>34776</v>
      </c>
      <c r="AJ788" s="2065">
        <f>+'17HPM_DATA_INPUT'!P503-'17_AUDIT_TOTALS_CK'!O788</f>
        <v>11946</v>
      </c>
      <c r="AK788" s="2065">
        <f>+'17HPM_DATA_INPUT'!Q503-'17_AUDIT_TOTALS_CK'!P788</f>
        <v>11750</v>
      </c>
      <c r="AL788" s="2065">
        <f>+'17HPM_DATA_INPUT'!R503-'17_AUDIT_TOTALS_CK'!Q788</f>
        <v>31662</v>
      </c>
      <c r="AM788" s="2065">
        <f>+'17HPM_DATA_INPUT'!S503-'17_AUDIT_TOTALS_CK'!R788</f>
        <v>30157</v>
      </c>
      <c r="AN788" s="2065">
        <f>+'17HPM_DATA_INPUT'!T503-'17_AUDIT_TOTALS_CK'!S788</f>
        <v>-10053</v>
      </c>
      <c r="AO788" s="2065">
        <f>+'17HPM_DATA_INPUT'!U503-'17_AUDIT_TOTALS_CK'!T788</f>
        <v>-7130</v>
      </c>
      <c r="AQ788" s="455" t="str">
        <f>'Departmental PL'!D804</f>
        <v>4320 PACU-RECOVERY</v>
      </c>
      <c r="AR788" s="456">
        <f>+C788-'Departmental PL'!F804</f>
        <v>-315</v>
      </c>
      <c r="AS788" s="456">
        <f>+D788-'Departmental PL'!G804</f>
        <v>-328</v>
      </c>
      <c r="AT788" s="456">
        <f>+E788-'Departmental PL'!H804</f>
        <v>-316</v>
      </c>
      <c r="AU788" s="456">
        <f>+F788-'Departmental PL'!I804</f>
        <v>-331</v>
      </c>
      <c r="AV788" s="456">
        <f>+G788-'Departmental PL'!J804</f>
        <v>-321769</v>
      </c>
      <c r="AW788" s="456">
        <f>+H788-'Departmental PL'!K804</f>
        <v>-311883</v>
      </c>
      <c r="AX788" s="456">
        <f>+I788-'Departmental PL'!L804</f>
        <v>-144785</v>
      </c>
      <c r="AY788" s="456">
        <f>+J788-'Departmental PL'!M804</f>
        <v>-144731</v>
      </c>
      <c r="AZ788" s="456">
        <f>+K788-'Departmental PL'!N804</f>
        <v>-111230</v>
      </c>
      <c r="BA788" s="456">
        <f>+L788-'Departmental PL'!O804</f>
        <v>-109956</v>
      </c>
      <c r="BB788" s="456">
        <f>+M788-'Departmental PL'!P804</f>
        <v>-33555</v>
      </c>
      <c r="BC788" s="456">
        <f>+N788-'Departmental PL'!Q804</f>
        <v>-34775</v>
      </c>
      <c r="BD788" s="456">
        <f>+O788-'Departmental PL'!R804</f>
        <v>-11946</v>
      </c>
      <c r="BE788" s="456">
        <f>+P788-'Departmental PL'!S804</f>
        <v>-11750</v>
      </c>
      <c r="BF788" s="456">
        <f>+Q788-'Departmental PL'!T804</f>
        <v>-31662</v>
      </c>
      <c r="BG788" s="456">
        <f>+R788-'Departmental PL'!U804</f>
        <v>-30157</v>
      </c>
      <c r="BH788" s="456">
        <f>+S788-'Departmental PL'!V804</f>
        <v>10053</v>
      </c>
      <c r="BI788" s="456">
        <f>+T788-'Departmental PL'!W804</f>
        <v>7132</v>
      </c>
    </row>
    <row r="789" spans="2:61" ht="20.25" hidden="1" customHeight="1" x14ac:dyDescent="0.25">
      <c r="B789" s="2058" t="s">
        <v>2522</v>
      </c>
      <c r="C789" s="2060"/>
      <c r="D789" s="2060"/>
      <c r="E789" s="2060"/>
      <c r="F789" s="2060"/>
      <c r="G789" s="2060"/>
      <c r="H789" s="2060"/>
      <c r="I789" s="2060"/>
      <c r="J789" s="2060"/>
      <c r="K789" s="2060"/>
      <c r="L789" s="2060"/>
      <c r="M789" s="2060"/>
      <c r="N789" s="2060"/>
      <c r="O789" s="2060"/>
      <c r="P789" s="2060"/>
      <c r="Q789" s="2060"/>
      <c r="R789" s="2060"/>
      <c r="S789" s="2060"/>
      <c r="T789" s="2060"/>
      <c r="U789" s="2061" t="str">
        <f t="shared" si="7"/>
        <v>4340 AMBULATORY SURGERY CENTER</v>
      </c>
      <c r="W789" s="455" t="b">
        <f>+'17HPM_DATA_INPUT'!C504='17_AUDIT_TOTALS_CK'!U789</f>
        <v>1</v>
      </c>
      <c r="X789" s="2065">
        <f>+'17HPM_DATA_INPUT'!D504-'17_AUDIT_TOTALS_CK'!C789</f>
        <v>11</v>
      </c>
      <c r="Y789" s="2065">
        <f>+'17HPM_DATA_INPUT'!E504-'17_AUDIT_TOTALS_CK'!D789</f>
        <v>20</v>
      </c>
      <c r="Z789" s="2065">
        <f>+'17HPM_DATA_INPUT'!F504-'17_AUDIT_TOTALS_CK'!E789</f>
        <v>11</v>
      </c>
      <c r="AA789" s="2065">
        <f>+'17HPM_DATA_INPUT'!G504-'17_AUDIT_TOTALS_CK'!F789</f>
        <v>19</v>
      </c>
      <c r="AB789" s="2065">
        <f>+'17HPM_DATA_INPUT'!H504-'17_AUDIT_TOTALS_CK'!G789</f>
        <v>7189</v>
      </c>
      <c r="AC789" s="2065">
        <f>+'17HPM_DATA_INPUT'!I504-'17_AUDIT_TOTALS_CK'!H789</f>
        <v>15223</v>
      </c>
      <c r="AD789" s="2065">
        <f>+'17HPM_DATA_INPUT'!J504-'17_AUDIT_TOTALS_CK'!I789</f>
        <v>2839</v>
      </c>
      <c r="AE789" s="2065">
        <f>+'17HPM_DATA_INPUT'!K504-'17_AUDIT_TOTALS_CK'!J789</f>
        <v>6957</v>
      </c>
      <c r="AF789" s="2065">
        <f>+'17HPM_DATA_INPUT'!L504-'17_AUDIT_TOTALS_CK'!K789</f>
        <v>8199</v>
      </c>
      <c r="AG789" s="2065">
        <f>+'17HPM_DATA_INPUT'!M504-'17_AUDIT_TOTALS_CK'!L789</f>
        <v>16787</v>
      </c>
      <c r="AH789" s="2065">
        <f>+'17HPM_DATA_INPUT'!N504-'17_AUDIT_TOTALS_CK'!M789</f>
        <v>-5360</v>
      </c>
      <c r="AI789" s="2065">
        <f>+'17HPM_DATA_INPUT'!O504-'17_AUDIT_TOTALS_CK'!N789</f>
        <v>-9829</v>
      </c>
      <c r="AJ789" s="2065">
        <f>+'17HPM_DATA_INPUT'!P504-'17_AUDIT_TOTALS_CK'!O789</f>
        <v>487</v>
      </c>
      <c r="AK789" s="2065">
        <f>+'17HPM_DATA_INPUT'!Q504-'17_AUDIT_TOTALS_CK'!P789</f>
        <v>747</v>
      </c>
      <c r="AL789" s="2065">
        <f>+'17HPM_DATA_INPUT'!R504-'17_AUDIT_TOTALS_CK'!Q789</f>
        <v>3551</v>
      </c>
      <c r="AM789" s="2065">
        <f>+'17HPM_DATA_INPUT'!S504-'17_AUDIT_TOTALS_CK'!R789</f>
        <v>7785</v>
      </c>
      <c r="AN789" s="2065">
        <f>+'17HPM_DATA_INPUT'!T504-'17_AUDIT_TOTALS_CK'!S789</f>
        <v>-9398</v>
      </c>
      <c r="AO789" s="2065">
        <f>+'17HPM_DATA_INPUT'!U504-'17_AUDIT_TOTALS_CK'!T789</f>
        <v>-18361</v>
      </c>
      <c r="AQ789" s="455" t="str">
        <f>'Departmental PL'!D805</f>
        <v>4340 AMBULATORY SURGERY CENTER</v>
      </c>
      <c r="AR789" s="456">
        <f>+C789-'Departmental PL'!F805</f>
        <v>-11</v>
      </c>
      <c r="AS789" s="456">
        <f>+D789-'Departmental PL'!G805</f>
        <v>-20</v>
      </c>
      <c r="AT789" s="456">
        <f>+E789-'Departmental PL'!H805</f>
        <v>-11</v>
      </c>
      <c r="AU789" s="456">
        <f>+F789-'Departmental PL'!I805</f>
        <v>-19</v>
      </c>
      <c r="AV789" s="456">
        <f>+G789-'Departmental PL'!J805</f>
        <v>-7189</v>
      </c>
      <c r="AW789" s="456">
        <f>+H789-'Departmental PL'!K805</f>
        <v>-15223</v>
      </c>
      <c r="AX789" s="456">
        <f>+I789-'Departmental PL'!L805</f>
        <v>-2839</v>
      </c>
      <c r="AY789" s="456">
        <f>+J789-'Departmental PL'!M805</f>
        <v>-6957</v>
      </c>
      <c r="AZ789" s="456">
        <f>+K789-'Departmental PL'!N805</f>
        <v>-8199</v>
      </c>
      <c r="BA789" s="456">
        <f>+L789-'Departmental PL'!O805</f>
        <v>-16787</v>
      </c>
      <c r="BB789" s="456">
        <f>+M789-'Departmental PL'!P805</f>
        <v>5360</v>
      </c>
      <c r="BC789" s="456">
        <f>+N789-'Departmental PL'!Q805</f>
        <v>9830</v>
      </c>
      <c r="BD789" s="456">
        <f>+O789-'Departmental PL'!R805</f>
        <v>-487</v>
      </c>
      <c r="BE789" s="456">
        <f>+P789-'Departmental PL'!S805</f>
        <v>-747</v>
      </c>
      <c r="BF789" s="456">
        <f>+Q789-'Departmental PL'!T805</f>
        <v>-3551</v>
      </c>
      <c r="BG789" s="456">
        <f>+R789-'Departmental PL'!U805</f>
        <v>-7785</v>
      </c>
      <c r="BH789" s="456">
        <f>+S789-'Departmental PL'!V805</f>
        <v>9398</v>
      </c>
      <c r="BI789" s="456">
        <f>+T789-'Departmental PL'!W805</f>
        <v>18362</v>
      </c>
    </row>
    <row r="790" spans="2:61" ht="20.25" hidden="1" customHeight="1" x14ac:dyDescent="0.25">
      <c r="B790" s="2076" t="s">
        <v>2308</v>
      </c>
      <c r="C790" s="2077"/>
      <c r="D790" s="2077"/>
      <c r="E790" s="2077"/>
      <c r="F790" s="2077"/>
      <c r="G790" s="2077"/>
      <c r="H790" s="2077"/>
      <c r="I790" s="2077"/>
      <c r="J790" s="2077"/>
      <c r="K790" s="2077"/>
      <c r="L790" s="2077"/>
      <c r="M790" s="2077"/>
      <c r="N790" s="2077"/>
      <c r="O790" s="2077"/>
      <c r="P790" s="2077"/>
      <c r="Q790" s="2077"/>
      <c r="R790" s="2077"/>
      <c r="S790" s="2077"/>
      <c r="T790" s="2077"/>
      <c r="U790" s="2061" t="str">
        <f t="shared" si="7"/>
        <v>Total OBS</v>
      </c>
      <c r="W790" s="455" t="b">
        <f>+'17HPM_DATA_INPUT'!C505='17_AUDIT_TOTALS_CK'!U790</f>
        <v>1</v>
      </c>
      <c r="X790" s="2065">
        <f>+'17HPM_DATA_INPUT'!D505-'17_AUDIT_TOTALS_CK'!C790</f>
        <v>370</v>
      </c>
      <c r="Y790" s="2065">
        <f>+'17HPM_DATA_INPUT'!E505-'17_AUDIT_TOTALS_CK'!D790</f>
        <v>393</v>
      </c>
      <c r="Z790" s="2065">
        <f>+'17HPM_DATA_INPUT'!F505-'17_AUDIT_TOTALS_CK'!E790</f>
        <v>10754</v>
      </c>
      <c r="AA790" s="2065">
        <f>+'17HPM_DATA_INPUT'!G505-'17_AUDIT_TOTALS_CK'!F790</f>
        <v>1614</v>
      </c>
      <c r="AB790" s="2065">
        <f>+'17HPM_DATA_INPUT'!H505-'17_AUDIT_TOTALS_CK'!G790</f>
        <v>4601051</v>
      </c>
      <c r="AC790" s="2065">
        <f>+'17HPM_DATA_INPUT'!I505-'17_AUDIT_TOTALS_CK'!H790</f>
        <v>4707925</v>
      </c>
      <c r="AD790" s="2065">
        <f>+'17HPM_DATA_INPUT'!J505-'17_AUDIT_TOTALS_CK'!I790</f>
        <v>2109132</v>
      </c>
      <c r="AE790" s="2065">
        <f>+'17HPM_DATA_INPUT'!K505-'17_AUDIT_TOTALS_CK'!J790</f>
        <v>2164827</v>
      </c>
      <c r="AF790" s="2065">
        <f>+'17HPM_DATA_INPUT'!L505-'17_AUDIT_TOTALS_CK'!K790</f>
        <v>1228124</v>
      </c>
      <c r="AG790" s="2065">
        <f>+'17HPM_DATA_INPUT'!M505-'17_AUDIT_TOTALS_CK'!L790</f>
        <v>1282504</v>
      </c>
      <c r="AH790" s="2065">
        <f>+'17HPM_DATA_INPUT'!N505-'17_AUDIT_TOTALS_CK'!M790</f>
        <v>881008</v>
      </c>
      <c r="AI790" s="2065">
        <f>+'17HPM_DATA_INPUT'!O505-'17_AUDIT_TOTALS_CK'!N790</f>
        <v>882323</v>
      </c>
      <c r="AJ790" s="2065">
        <f>+'17HPM_DATA_INPUT'!P505-'17_AUDIT_TOTALS_CK'!O790</f>
        <v>58040</v>
      </c>
      <c r="AK790" s="2065">
        <f>+'17HPM_DATA_INPUT'!Q505-'17_AUDIT_TOTALS_CK'!P790</f>
        <v>63082</v>
      </c>
      <c r="AL790" s="2065">
        <f>+'17HPM_DATA_INPUT'!R505-'17_AUDIT_TOTALS_CK'!Q790</f>
        <v>448195</v>
      </c>
      <c r="AM790" s="2065">
        <f>+'17HPM_DATA_INPUT'!S505-'17_AUDIT_TOTALS_CK'!R790</f>
        <v>453038</v>
      </c>
      <c r="AN790" s="2065">
        <f>+'17HPM_DATA_INPUT'!T505-'17_AUDIT_TOTALS_CK'!S790</f>
        <v>374773</v>
      </c>
      <c r="AO790" s="2065">
        <f>+'17HPM_DATA_INPUT'!U505-'17_AUDIT_TOTALS_CK'!T790</f>
        <v>366203</v>
      </c>
      <c r="AQ790" s="2076" t="str">
        <f>'Departmental PL'!D806</f>
        <v>Total OBS</v>
      </c>
      <c r="AR790" s="456">
        <f>+C790-'Departmental PL'!F806</f>
        <v>-370</v>
      </c>
      <c r="AS790" s="456">
        <f>+D790-'Departmental PL'!G806</f>
        <v>-393</v>
      </c>
      <c r="AT790" s="456">
        <f>+E790-'Departmental PL'!H806</f>
        <v>-10754</v>
      </c>
      <c r="AU790" s="456">
        <f>+F790-'Departmental PL'!I806</f>
        <v>-1614</v>
      </c>
      <c r="AV790" s="456">
        <f>+G790-'Departmental PL'!J806</f>
        <v>-4601051</v>
      </c>
      <c r="AW790" s="456">
        <f>+H790-'Departmental PL'!K806</f>
        <v>-4707925</v>
      </c>
      <c r="AX790" s="456">
        <f>+I790-'Departmental PL'!L806</f>
        <v>-2109132</v>
      </c>
      <c r="AY790" s="456">
        <f>+J790-'Departmental PL'!M806</f>
        <v>-2164826</v>
      </c>
      <c r="AZ790" s="456">
        <f>+K790-'Departmental PL'!N806</f>
        <v>-1228124</v>
      </c>
      <c r="BA790" s="456">
        <f>+L790-'Departmental PL'!O806</f>
        <v>-1282505</v>
      </c>
      <c r="BB790" s="456">
        <f>+M790-'Departmental PL'!P806</f>
        <v>-881008</v>
      </c>
      <c r="BC790" s="456">
        <f>+N790-'Departmental PL'!Q806</f>
        <v>-882321</v>
      </c>
      <c r="BD790" s="456">
        <f>+O790-'Departmental PL'!R806</f>
        <v>-58040</v>
      </c>
      <c r="BE790" s="456">
        <f>+P790-'Departmental PL'!S806</f>
        <v>-63082</v>
      </c>
      <c r="BF790" s="456">
        <f>+Q790-'Departmental PL'!T806</f>
        <v>-448194</v>
      </c>
      <c r="BG790" s="456">
        <f>+R790-'Departmental PL'!U806</f>
        <v>-453038</v>
      </c>
      <c r="BH790" s="456">
        <f>+S790-'Departmental PL'!V806</f>
        <v>-374774</v>
      </c>
      <c r="BI790" s="456">
        <f>+T790-'Departmental PL'!W806</f>
        <v>-366201</v>
      </c>
    </row>
    <row r="791" spans="2:61" ht="20.25" hidden="1" customHeight="1" x14ac:dyDescent="0.25">
      <c r="B791" s="2076"/>
      <c r="C791" s="2077"/>
      <c r="D791" s="2077"/>
      <c r="E791" s="2077"/>
      <c r="F791" s="2077"/>
      <c r="G791" s="2077"/>
      <c r="H791" s="2077"/>
      <c r="I791" s="2077"/>
      <c r="J791" s="2077"/>
      <c r="K791" s="2077"/>
      <c r="L791" s="2077"/>
      <c r="M791" s="2077"/>
      <c r="N791" s="2077"/>
      <c r="O791" s="2077"/>
      <c r="P791" s="2077"/>
      <c r="Q791" s="2077"/>
      <c r="R791" s="2077"/>
      <c r="S791" s="2077"/>
      <c r="T791" s="2077"/>
      <c r="AQ791" s="455">
        <f>'Departmental PL'!D807</f>
        <v>0</v>
      </c>
      <c r="AR791" s="456">
        <f>+C791-'Departmental PL'!F807</f>
        <v>0</v>
      </c>
      <c r="AS791" s="456">
        <f>+D791-'Departmental PL'!G807</f>
        <v>0</v>
      </c>
      <c r="AT791" s="456">
        <f>+E791-'Departmental PL'!H807</f>
        <v>0</v>
      </c>
      <c r="AU791" s="456">
        <f>+F791-'Departmental PL'!I807</f>
        <v>0</v>
      </c>
      <c r="AV791" s="456">
        <f>+G791-'Departmental PL'!J807</f>
        <v>0</v>
      </c>
      <c r="AW791" s="456">
        <f>+H791-'Departmental PL'!K807</f>
        <v>0</v>
      </c>
      <c r="AX791" s="456">
        <f>+I791-'Departmental PL'!L807</f>
        <v>0</v>
      </c>
      <c r="AY791" s="456">
        <f>+J791-'Departmental PL'!M807</f>
        <v>0</v>
      </c>
      <c r="AZ791" s="456">
        <f>+K791-'Departmental PL'!N807</f>
        <v>0</v>
      </c>
      <c r="BA791" s="456">
        <f>+L791-'Departmental PL'!O807</f>
        <v>0</v>
      </c>
      <c r="BB791" s="456">
        <f>+M791-'Departmental PL'!P807</f>
        <v>0</v>
      </c>
      <c r="BC791" s="456">
        <f>+N791-'Departmental PL'!Q807</f>
        <v>0</v>
      </c>
      <c r="BD791" s="456">
        <f>+O791-'Departmental PL'!R807</f>
        <v>0</v>
      </c>
      <c r="BE791" s="456">
        <f>+P791-'Departmental PL'!S807</f>
        <v>0</v>
      </c>
      <c r="BF791" s="456">
        <f>+Q791-'Departmental PL'!T807</f>
        <v>0</v>
      </c>
      <c r="BG791" s="456">
        <f>+R791-'Departmental PL'!U807</f>
        <v>0</v>
      </c>
      <c r="BH791" s="456">
        <f>+S791-'Departmental PL'!V807</f>
        <v>0</v>
      </c>
      <c r="BI791" s="456">
        <f>+T791-'Departmental PL'!W807</f>
        <v>0</v>
      </c>
    </row>
    <row r="792" spans="2:61" ht="20.25" hidden="1" customHeight="1" x14ac:dyDescent="0.25">
      <c r="B792" s="2095" t="s">
        <v>2523</v>
      </c>
      <c r="C792" s="2095"/>
      <c r="D792" s="2091"/>
      <c r="E792" s="2092"/>
      <c r="F792" s="2092"/>
      <c r="G792" s="2092"/>
      <c r="H792" s="2092"/>
      <c r="I792" s="2092"/>
      <c r="J792" s="2092"/>
      <c r="K792" s="2092"/>
      <c r="L792" s="2092"/>
      <c r="M792" s="2092"/>
      <c r="N792" s="2092"/>
      <c r="O792" s="2092"/>
      <c r="P792" s="2092"/>
      <c r="Q792" s="2092"/>
      <c r="R792" s="2092"/>
      <c r="S792" s="2092"/>
      <c r="T792" s="2092"/>
      <c r="U792" s="2061" t="str">
        <f t="shared" si="7"/>
        <v>Total 015 O.R./PeriOp Svcs</v>
      </c>
      <c r="W792" s="455" t="b">
        <f>+'17HPM_DATA_INPUT'!C506='17_AUDIT_TOTALS_CK'!U792</f>
        <v>1</v>
      </c>
      <c r="X792" s="2065">
        <f>+'17HPM_DATA_INPUT'!D506-'17_AUDIT_TOTALS_CK'!C792</f>
        <v>19898</v>
      </c>
      <c r="Y792" s="2065">
        <f>+'17HPM_DATA_INPUT'!E506-'17_AUDIT_TOTALS_CK'!D792</f>
        <v>19564</v>
      </c>
      <c r="Z792" s="2065">
        <f>+'17HPM_DATA_INPUT'!F506-'17_AUDIT_TOTALS_CK'!E792</f>
        <v>291013</v>
      </c>
      <c r="AA792" s="2065">
        <f>+'17HPM_DATA_INPUT'!G506-'17_AUDIT_TOTALS_CK'!F792</f>
        <v>91961</v>
      </c>
      <c r="AB792" s="2065">
        <f>+'17HPM_DATA_INPUT'!H506-'17_AUDIT_TOTALS_CK'!G792</f>
        <v>127877963</v>
      </c>
      <c r="AC792" s="2065">
        <f>+'17HPM_DATA_INPUT'!I506-'17_AUDIT_TOTALS_CK'!H792</f>
        <v>121251161</v>
      </c>
      <c r="AD792" s="2065">
        <f>+'17HPM_DATA_INPUT'!J506-'17_AUDIT_TOTALS_CK'!I792</f>
        <v>51588557</v>
      </c>
      <c r="AE792" s="2065">
        <f>+'17HPM_DATA_INPUT'!K506-'17_AUDIT_TOTALS_CK'!J792</f>
        <v>49836462</v>
      </c>
      <c r="AF792" s="2065">
        <f>+'17HPM_DATA_INPUT'!L506-'17_AUDIT_TOTALS_CK'!K792</f>
        <v>44484780</v>
      </c>
      <c r="AG792" s="2065">
        <f>+'17HPM_DATA_INPUT'!M506-'17_AUDIT_TOTALS_CK'!L792</f>
        <v>42489185</v>
      </c>
      <c r="AH792" s="2065">
        <f>+'17HPM_DATA_INPUT'!N506-'17_AUDIT_TOTALS_CK'!M792</f>
        <v>7103776</v>
      </c>
      <c r="AI792" s="2065">
        <f>+'17HPM_DATA_INPUT'!O506-'17_AUDIT_TOTALS_CK'!N792</f>
        <v>7347277</v>
      </c>
      <c r="AJ792" s="2065">
        <f>+'17HPM_DATA_INPUT'!P506-'17_AUDIT_TOTALS_CK'!O792</f>
        <v>2275028</v>
      </c>
      <c r="AK792" s="2065">
        <f>+'17HPM_DATA_INPUT'!Q506-'17_AUDIT_TOTALS_CK'!P792</f>
        <v>2010280</v>
      </c>
      <c r="AL792" s="2065">
        <f>+'17HPM_DATA_INPUT'!R506-'17_AUDIT_TOTALS_CK'!Q792</f>
        <v>15879863</v>
      </c>
      <c r="AM792" s="2065">
        <f>+'17HPM_DATA_INPUT'!S506-'17_AUDIT_TOTALS_CK'!R792</f>
        <v>15242094</v>
      </c>
      <c r="AN792" s="2065">
        <f>+'17HPM_DATA_INPUT'!T506-'17_AUDIT_TOTALS_CK'!S792</f>
        <v>-11051115</v>
      </c>
      <c r="AO792" s="2065">
        <f>+'17HPM_DATA_INPUT'!U506-'17_AUDIT_TOTALS_CK'!T792</f>
        <v>-9905097</v>
      </c>
      <c r="AQ792" s="2095" t="str">
        <f>'Departmental PL'!D808</f>
        <v xml:space="preserve">TOTAL 015 O.R./PeriOp Svcs </v>
      </c>
      <c r="AR792" s="456">
        <f>+C792-'Departmental PL'!F808</f>
        <v>-19898</v>
      </c>
      <c r="AS792" s="456">
        <f>+D792-'Departmental PL'!G808</f>
        <v>-19564</v>
      </c>
      <c r="AT792" s="456">
        <f>+E792-'Departmental PL'!H808</f>
        <v>-291013</v>
      </c>
      <c r="AU792" s="456">
        <f>+F792-'Departmental PL'!I808</f>
        <v>-91961</v>
      </c>
      <c r="AV792" s="456">
        <f>+G792-'Departmental PL'!J808</f>
        <v>-127877963</v>
      </c>
      <c r="AW792" s="456">
        <f>+H792-'Departmental PL'!K808</f>
        <v>-121251161</v>
      </c>
      <c r="AX792" s="456">
        <f>+I792-'Departmental PL'!L808</f>
        <v>-51588557</v>
      </c>
      <c r="AY792" s="456">
        <f>+J792-'Departmental PL'!M808</f>
        <v>-49836460</v>
      </c>
      <c r="AZ792" s="456">
        <f>+K792-'Departmental PL'!N808</f>
        <v>-44484780</v>
      </c>
      <c r="BA792" s="456">
        <f>+L792-'Departmental PL'!O808</f>
        <v>-42489186</v>
      </c>
      <c r="BB792" s="456">
        <f>+M792-'Departmental PL'!P808</f>
        <v>-7103777</v>
      </c>
      <c r="BC792" s="456">
        <f>+N792-'Departmental PL'!Q808</f>
        <v>-7347274</v>
      </c>
      <c r="BD792" s="456">
        <f>+O792-'Departmental PL'!R808</f>
        <v>-2275029</v>
      </c>
      <c r="BE792" s="456">
        <f>+P792-'Departmental PL'!S808</f>
        <v>-2010280</v>
      </c>
      <c r="BF792" s="456">
        <f>+Q792-'Departmental PL'!T808</f>
        <v>-15879863</v>
      </c>
      <c r="BG792" s="456">
        <f>+R792-'Departmental PL'!U808</f>
        <v>-15242094</v>
      </c>
      <c r="BH792" s="456">
        <f>+S792-'Departmental PL'!V808</f>
        <v>11051115</v>
      </c>
      <c r="BI792" s="456">
        <f>+T792-'Departmental PL'!W808</f>
        <v>9905100</v>
      </c>
    </row>
    <row r="793" spans="2:61" ht="20.25" hidden="1" customHeight="1" x14ac:dyDescent="0.25">
      <c r="B793" s="2101"/>
      <c r="C793" s="2101"/>
      <c r="D793" s="2091"/>
      <c r="E793" s="2092"/>
      <c r="F793" s="2092"/>
      <c r="G793" s="2092"/>
      <c r="H793" s="2092"/>
      <c r="I793" s="2092"/>
      <c r="J793" s="2092"/>
      <c r="K793" s="2092"/>
      <c r="L793" s="2092"/>
      <c r="M793" s="2092"/>
      <c r="N793" s="2092"/>
      <c r="O793" s="2092"/>
      <c r="P793" s="2092"/>
      <c r="Q793" s="2092"/>
      <c r="R793" s="2092"/>
      <c r="S793" s="2092"/>
      <c r="T793" s="2092"/>
      <c r="U793" s="2061" t="str">
        <f t="shared" si="7"/>
        <v/>
      </c>
      <c r="W793" s="455" t="b">
        <f>+'17HPM_DATA_INPUT'!C507='17_AUDIT_TOTALS_CK'!U793</f>
        <v>0</v>
      </c>
      <c r="X793" s="2065" t="e">
        <f>+'17HPM_DATA_INPUT'!D507-'17_AUDIT_TOTALS_CK'!C793</f>
        <v>#VALUE!</v>
      </c>
      <c r="Y793" s="2065" t="e">
        <f>+'17HPM_DATA_INPUT'!E507-'17_AUDIT_TOTALS_CK'!D793</f>
        <v>#VALUE!</v>
      </c>
      <c r="Z793" s="2065" t="e">
        <f>+'17HPM_DATA_INPUT'!F507-'17_AUDIT_TOTALS_CK'!E793</f>
        <v>#VALUE!</v>
      </c>
      <c r="AA793" s="2065" t="e">
        <f>+'17HPM_DATA_INPUT'!G507-'17_AUDIT_TOTALS_CK'!F793</f>
        <v>#VALUE!</v>
      </c>
      <c r="AB793" s="2065" t="e">
        <f>+'17HPM_DATA_INPUT'!H507-'17_AUDIT_TOTALS_CK'!G793</f>
        <v>#VALUE!</v>
      </c>
      <c r="AC793" s="2065" t="e">
        <f>+'17HPM_DATA_INPUT'!I507-'17_AUDIT_TOTALS_CK'!H793</f>
        <v>#VALUE!</v>
      </c>
      <c r="AD793" s="2065" t="e">
        <f>+'17HPM_DATA_INPUT'!J507-'17_AUDIT_TOTALS_CK'!I793</f>
        <v>#VALUE!</v>
      </c>
      <c r="AE793" s="2065" t="e">
        <f>+'17HPM_DATA_INPUT'!K507-'17_AUDIT_TOTALS_CK'!J793</f>
        <v>#VALUE!</v>
      </c>
      <c r="AF793" s="2065" t="e">
        <f>+'17HPM_DATA_INPUT'!L507-'17_AUDIT_TOTALS_CK'!K793</f>
        <v>#VALUE!</v>
      </c>
      <c r="AG793" s="2065" t="e">
        <f>+'17HPM_DATA_INPUT'!M507-'17_AUDIT_TOTALS_CK'!L793</f>
        <v>#VALUE!</v>
      </c>
      <c r="AH793" s="2065" t="e">
        <f>+'17HPM_DATA_INPUT'!N507-'17_AUDIT_TOTALS_CK'!M793</f>
        <v>#VALUE!</v>
      </c>
      <c r="AI793" s="2065" t="e">
        <f>+'17HPM_DATA_INPUT'!O507-'17_AUDIT_TOTALS_CK'!N793</f>
        <v>#VALUE!</v>
      </c>
      <c r="AJ793" s="2065" t="e">
        <f>+'17HPM_DATA_INPUT'!P507-'17_AUDIT_TOTALS_CK'!O793</f>
        <v>#VALUE!</v>
      </c>
      <c r="AK793" s="2065" t="e">
        <f>+'17HPM_DATA_INPUT'!Q507-'17_AUDIT_TOTALS_CK'!P793</f>
        <v>#VALUE!</v>
      </c>
      <c r="AL793" s="2065" t="e">
        <f>+'17HPM_DATA_INPUT'!R507-'17_AUDIT_TOTALS_CK'!Q793</f>
        <v>#VALUE!</v>
      </c>
      <c r="AM793" s="2065" t="e">
        <f>+'17HPM_DATA_INPUT'!S507-'17_AUDIT_TOTALS_CK'!R793</f>
        <v>#VALUE!</v>
      </c>
      <c r="AN793" s="2065" t="e">
        <f>+'17HPM_DATA_INPUT'!T507-'17_AUDIT_TOTALS_CK'!S793</f>
        <v>#VALUE!</v>
      </c>
      <c r="AO793" s="2065" t="e">
        <f>+'17HPM_DATA_INPUT'!U507-'17_AUDIT_TOTALS_CK'!T793</f>
        <v>#VALUE!</v>
      </c>
      <c r="AQ793" s="455">
        <f>'Departmental PL'!D809</f>
        <v>0</v>
      </c>
      <c r="AR793" s="456">
        <f>+C793-'Departmental PL'!F809</f>
        <v>0</v>
      </c>
      <c r="AS793" s="456">
        <f>+D793-'Departmental PL'!G809</f>
        <v>0</v>
      </c>
      <c r="AT793" s="456">
        <f>+E793-'Departmental PL'!H809</f>
        <v>0</v>
      </c>
      <c r="AU793" s="456">
        <f>+F793-'Departmental PL'!I809</f>
        <v>0</v>
      </c>
      <c r="AV793" s="456">
        <f>+G793-'Departmental PL'!J809</f>
        <v>0</v>
      </c>
      <c r="AW793" s="456">
        <f>+H793-'Departmental PL'!K809</f>
        <v>0</v>
      </c>
      <c r="AX793" s="456">
        <f>+I793-'Departmental PL'!L809</f>
        <v>0</v>
      </c>
      <c r="AY793" s="456">
        <f>+J793-'Departmental PL'!M809</f>
        <v>0</v>
      </c>
      <c r="AZ793" s="456">
        <f>+K793-'Departmental PL'!N809</f>
        <v>0</v>
      </c>
      <c r="BA793" s="456">
        <f>+L793-'Departmental PL'!O809</f>
        <v>0</v>
      </c>
      <c r="BB793" s="456">
        <f>+M793-'Departmental PL'!P809</f>
        <v>0</v>
      </c>
      <c r="BC793" s="456">
        <f>+N793-'Departmental PL'!Q809</f>
        <v>0</v>
      </c>
      <c r="BD793" s="456">
        <f>+O793-'Departmental PL'!R809</f>
        <v>0</v>
      </c>
      <c r="BE793" s="456">
        <f>+P793-'Departmental PL'!S809</f>
        <v>0</v>
      </c>
      <c r="BF793" s="456">
        <f>+Q793-'Departmental PL'!T809</f>
        <v>0</v>
      </c>
      <c r="BG793" s="456">
        <f>+R793-'Departmental PL'!U809</f>
        <v>0</v>
      </c>
      <c r="BH793" s="456">
        <f>+S793-'Departmental PL'!V809</f>
        <v>0</v>
      </c>
      <c r="BI793" s="456">
        <f>+T793-'Departmental PL'!W809</f>
        <v>0</v>
      </c>
    </row>
    <row r="794" spans="2:61" ht="20.25" hidden="1" customHeight="1" x14ac:dyDescent="0.25">
      <c r="B794" s="2082" t="s">
        <v>2524</v>
      </c>
      <c r="C794" s="2083"/>
      <c r="D794" s="2083"/>
      <c r="E794" s="2083"/>
      <c r="F794" s="2083"/>
      <c r="G794" s="2083"/>
      <c r="H794" s="2083"/>
      <c r="I794" s="2083"/>
      <c r="J794" s="2083"/>
      <c r="K794" s="2083"/>
      <c r="L794" s="2083"/>
      <c r="M794" s="2083"/>
      <c r="N794" s="2083"/>
      <c r="O794" s="2083"/>
      <c r="P794" s="2083"/>
      <c r="Q794" s="2083"/>
      <c r="R794" s="2083"/>
      <c r="S794" s="2083"/>
      <c r="T794" s="2083"/>
      <c r="U794" s="2061" t="str">
        <f t="shared" si="7"/>
        <v>015a ASC - Sawgrass</v>
      </c>
      <c r="W794" s="455" t="b">
        <f>+'17HPM_DATA_INPUT'!C508='17_AUDIT_TOTALS_CK'!U794</f>
        <v>0</v>
      </c>
      <c r="X794" s="2065" t="e">
        <f>+'17HPM_DATA_INPUT'!D508-'17_AUDIT_TOTALS_CK'!C794</f>
        <v>#VALUE!</v>
      </c>
      <c r="Y794" s="2065" t="e">
        <f>+'17HPM_DATA_INPUT'!E508-'17_AUDIT_TOTALS_CK'!D794</f>
        <v>#VALUE!</v>
      </c>
      <c r="Z794" s="2065" t="e">
        <f>+'17HPM_DATA_INPUT'!F508-'17_AUDIT_TOTALS_CK'!E794</f>
        <v>#VALUE!</v>
      </c>
      <c r="AA794" s="2065" t="e">
        <f>+'17HPM_DATA_INPUT'!G508-'17_AUDIT_TOTALS_CK'!F794</f>
        <v>#VALUE!</v>
      </c>
      <c r="AB794" s="2065" t="e">
        <f>+'17HPM_DATA_INPUT'!H508-'17_AUDIT_TOTALS_CK'!G794</f>
        <v>#VALUE!</v>
      </c>
      <c r="AC794" s="2065" t="e">
        <f>+'17HPM_DATA_INPUT'!I508-'17_AUDIT_TOTALS_CK'!H794</f>
        <v>#VALUE!</v>
      </c>
      <c r="AD794" s="2065" t="e">
        <f>+'17HPM_DATA_INPUT'!J508-'17_AUDIT_TOTALS_CK'!I794</f>
        <v>#VALUE!</v>
      </c>
      <c r="AE794" s="2065" t="e">
        <f>+'17HPM_DATA_INPUT'!K508-'17_AUDIT_TOTALS_CK'!J794</f>
        <v>#VALUE!</v>
      </c>
      <c r="AF794" s="2065" t="e">
        <f>+'17HPM_DATA_INPUT'!L508-'17_AUDIT_TOTALS_CK'!K794</f>
        <v>#VALUE!</v>
      </c>
      <c r="AG794" s="2065" t="e">
        <f>+'17HPM_DATA_INPUT'!M508-'17_AUDIT_TOTALS_CK'!L794</f>
        <v>#VALUE!</v>
      </c>
      <c r="AH794" s="2065" t="e">
        <f>+'17HPM_DATA_INPUT'!N508-'17_AUDIT_TOTALS_CK'!M794</f>
        <v>#VALUE!</v>
      </c>
      <c r="AI794" s="2065" t="e">
        <f>+'17HPM_DATA_INPUT'!O508-'17_AUDIT_TOTALS_CK'!N794</f>
        <v>#VALUE!</v>
      </c>
      <c r="AJ794" s="2065" t="e">
        <f>+'17HPM_DATA_INPUT'!P508-'17_AUDIT_TOTALS_CK'!O794</f>
        <v>#VALUE!</v>
      </c>
      <c r="AK794" s="2065" t="e">
        <f>+'17HPM_DATA_INPUT'!Q508-'17_AUDIT_TOTALS_CK'!P794</f>
        <v>#VALUE!</v>
      </c>
      <c r="AL794" s="2065" t="e">
        <f>+'17HPM_DATA_INPUT'!R508-'17_AUDIT_TOTALS_CK'!Q794</f>
        <v>#VALUE!</v>
      </c>
      <c r="AM794" s="2065" t="e">
        <f>+'17HPM_DATA_INPUT'!S508-'17_AUDIT_TOTALS_CK'!R794</f>
        <v>#VALUE!</v>
      </c>
      <c r="AN794" s="2065" t="e">
        <f>+'17HPM_DATA_INPUT'!T508-'17_AUDIT_TOTALS_CK'!S794</f>
        <v>#VALUE!</v>
      </c>
      <c r="AO794" s="2065" t="e">
        <f>+'17HPM_DATA_INPUT'!U508-'17_AUDIT_TOTALS_CK'!T794</f>
        <v>#VALUE!</v>
      </c>
      <c r="AQ794" s="2082" t="str">
        <f>'Departmental PL'!D810</f>
        <v xml:space="preserve">015a ASC/OP - Sawgrass </v>
      </c>
      <c r="AR794" s="456">
        <f>+C794-'Departmental PL'!F810</f>
        <v>0</v>
      </c>
      <c r="AS794" s="456">
        <f>+D794-'Departmental PL'!G810</f>
        <v>0</v>
      </c>
      <c r="AT794" s="456">
        <f>+E794-'Departmental PL'!H810</f>
        <v>0</v>
      </c>
      <c r="AU794" s="456">
        <f>+F794-'Departmental PL'!I810</f>
        <v>0</v>
      </c>
      <c r="AV794" s="456">
        <f>+G794-'Departmental PL'!J810</f>
        <v>0</v>
      </c>
      <c r="AW794" s="456">
        <f>+H794-'Departmental PL'!K810</f>
        <v>0</v>
      </c>
      <c r="AX794" s="456">
        <f>+I794-'Departmental PL'!L810</f>
        <v>0</v>
      </c>
      <c r="AY794" s="456">
        <f>+J794-'Departmental PL'!M810</f>
        <v>0</v>
      </c>
      <c r="AZ794" s="456">
        <f>+K794-'Departmental PL'!N810</f>
        <v>0</v>
      </c>
      <c r="BA794" s="456">
        <f>+L794-'Departmental PL'!O810</f>
        <v>0</v>
      </c>
      <c r="BB794" s="456">
        <f>+M794-'Departmental PL'!P810</f>
        <v>0</v>
      </c>
      <c r="BC794" s="456">
        <f>+N794-'Departmental PL'!Q810</f>
        <v>0</v>
      </c>
      <c r="BD794" s="456">
        <f>+O794-'Departmental PL'!R810</f>
        <v>0</v>
      </c>
      <c r="BE794" s="456">
        <f>+P794-'Departmental PL'!S810</f>
        <v>0</v>
      </c>
      <c r="BF794" s="456">
        <f>+Q794-'Departmental PL'!T810</f>
        <v>0</v>
      </c>
      <c r="BG794" s="456">
        <f>+R794-'Departmental PL'!U810</f>
        <v>0</v>
      </c>
      <c r="BH794" s="456">
        <f>+S794-'Departmental PL'!V810</f>
        <v>0</v>
      </c>
      <c r="BI794" s="456">
        <f>+T794-'Departmental PL'!W810</f>
        <v>0</v>
      </c>
    </row>
    <row r="795" spans="2:61" ht="20.25" hidden="1" customHeight="1" x14ac:dyDescent="0.25">
      <c r="B795" s="2058" t="s">
        <v>2525</v>
      </c>
      <c r="C795" s="2060"/>
      <c r="D795" s="2060"/>
      <c r="E795" s="2060"/>
      <c r="F795" s="2060"/>
      <c r="G795" s="2060"/>
      <c r="H795" s="2060"/>
      <c r="I795" s="2060"/>
      <c r="J795" s="2060"/>
      <c r="K795" s="2060"/>
      <c r="L795" s="2060"/>
      <c r="M795" s="2060"/>
      <c r="N795" s="2060"/>
      <c r="O795" s="2060"/>
      <c r="P795" s="2060"/>
      <c r="Q795" s="2060"/>
      <c r="R795" s="2060"/>
      <c r="S795" s="2060"/>
      <c r="T795" s="2060"/>
      <c r="U795" s="2061" t="str">
        <f t="shared" si="7"/>
        <v>4330 ASC - SAWGRASS</v>
      </c>
      <c r="W795" s="455" t="b">
        <f>+'17HPM_DATA_INPUT'!C509='17_AUDIT_TOTALS_CK'!U795</f>
        <v>1</v>
      </c>
      <c r="X795" s="2065">
        <f>+'17HPM_DATA_INPUT'!D509-'17_AUDIT_TOTALS_CK'!C795</f>
        <v>1420</v>
      </c>
      <c r="Y795" s="2065">
        <f>+'17HPM_DATA_INPUT'!E509-'17_AUDIT_TOTALS_CK'!D795</f>
        <v>1530</v>
      </c>
      <c r="Z795" s="2065">
        <f>+'17HPM_DATA_INPUT'!F509-'17_AUDIT_TOTALS_CK'!E795</f>
        <v>3271</v>
      </c>
      <c r="AA795" s="2065">
        <f>+'17HPM_DATA_INPUT'!G509-'17_AUDIT_TOTALS_CK'!F795</f>
        <v>2455</v>
      </c>
      <c r="AB795" s="2065">
        <f>+'17HPM_DATA_INPUT'!H509-'17_AUDIT_TOTALS_CK'!G795</f>
        <v>3370439</v>
      </c>
      <c r="AC795" s="2065">
        <f>+'17HPM_DATA_INPUT'!I509-'17_AUDIT_TOTALS_CK'!H795</f>
        <v>2914384</v>
      </c>
      <c r="AD795" s="2065">
        <f>+'17HPM_DATA_INPUT'!J509-'17_AUDIT_TOTALS_CK'!I795</f>
        <v>1578974</v>
      </c>
      <c r="AE795" s="2065">
        <f>+'17HPM_DATA_INPUT'!K509-'17_AUDIT_TOTALS_CK'!J795</f>
        <v>1416534</v>
      </c>
      <c r="AF795" s="2065">
        <f>+'17HPM_DATA_INPUT'!L509-'17_AUDIT_TOTALS_CK'!K795</f>
        <v>790952</v>
      </c>
      <c r="AG795" s="2065">
        <f>+'17HPM_DATA_INPUT'!M509-'17_AUDIT_TOTALS_CK'!L795</f>
        <v>686437</v>
      </c>
      <c r="AH795" s="2065">
        <f>+'17HPM_DATA_INPUT'!N509-'17_AUDIT_TOTALS_CK'!M795</f>
        <v>788022</v>
      </c>
      <c r="AI795" s="2065">
        <f>+'17HPM_DATA_INPUT'!O509-'17_AUDIT_TOTALS_CK'!N795</f>
        <v>730097</v>
      </c>
      <c r="AJ795" s="2065">
        <f>+'17HPM_DATA_INPUT'!P509-'17_AUDIT_TOTALS_CK'!O795</f>
        <v>56740</v>
      </c>
      <c r="AK795" s="2065">
        <f>+'17HPM_DATA_INPUT'!Q509-'17_AUDIT_TOTALS_CK'!P795</f>
        <v>53223</v>
      </c>
      <c r="AL795" s="2065">
        <f>+'17HPM_DATA_INPUT'!R509-'17_AUDIT_TOTALS_CK'!Q795</f>
        <v>199454</v>
      </c>
      <c r="AM795" s="2065">
        <f>+'17HPM_DATA_INPUT'!S509-'17_AUDIT_TOTALS_CK'!R795</f>
        <v>185156</v>
      </c>
      <c r="AN795" s="2065">
        <f>+'17HPM_DATA_INPUT'!T509-'17_AUDIT_TOTALS_CK'!S795</f>
        <v>531828</v>
      </c>
      <c r="AO795" s="2065">
        <f>+'17HPM_DATA_INPUT'!U509-'17_AUDIT_TOTALS_CK'!T795</f>
        <v>491718</v>
      </c>
      <c r="AQ795" s="2435" t="str">
        <f>'Departmental PL'!D811</f>
        <v>4330 ASC - SAWGRASS</v>
      </c>
      <c r="AR795" s="456">
        <f>+C795-'Departmental PL'!F811</f>
        <v>-1420</v>
      </c>
      <c r="AS795" s="456">
        <f>+D795-'Departmental PL'!G811</f>
        <v>-1530</v>
      </c>
      <c r="AT795" s="456">
        <f>+E795-'Departmental PL'!H811</f>
        <v>-3271</v>
      </c>
      <c r="AU795" s="456">
        <f>+F795-'Departmental PL'!I811</f>
        <v>-2455</v>
      </c>
      <c r="AV795" s="456">
        <f>+G795-'Departmental PL'!J811</f>
        <v>-4733878.4399999995</v>
      </c>
      <c r="AW795" s="456">
        <f>+H795-'Departmental PL'!K811</f>
        <v>-4033835.5700000003</v>
      </c>
      <c r="AX795" s="456">
        <f>+I795-'Departmental PL'!L811</f>
        <v>-2942413.44</v>
      </c>
      <c r="AY795" s="456">
        <f>+J795-'Departmental PL'!M811</f>
        <v>-2535985.5700000003</v>
      </c>
      <c r="AZ795" s="456">
        <f>+K795-'Departmental PL'!N811</f>
        <v>-790952</v>
      </c>
      <c r="BA795" s="456">
        <f>+L795-'Departmental PL'!O811</f>
        <v>-686437</v>
      </c>
      <c r="BB795" s="456">
        <f>+M795-'Departmental PL'!P811</f>
        <v>-2151461.44</v>
      </c>
      <c r="BC795" s="456">
        <f>+N795-'Departmental PL'!Q811</f>
        <v>-1849548.5700000003</v>
      </c>
      <c r="BD795" s="456">
        <f>+O795-'Departmental PL'!R811</f>
        <v>-56740</v>
      </c>
      <c r="BE795" s="456">
        <f>+P795-'Departmental PL'!S811</f>
        <v>-53223</v>
      </c>
      <c r="BF795" s="456">
        <f>+Q795-'Departmental PL'!T811</f>
        <v>-199454</v>
      </c>
      <c r="BG795" s="456">
        <f>+R795-'Departmental PL'!U811</f>
        <v>-185156</v>
      </c>
      <c r="BH795" s="456">
        <f>+S795-'Departmental PL'!V811</f>
        <v>-1895267.44</v>
      </c>
      <c r="BI795" s="456">
        <f>+T795-'Departmental PL'!W811</f>
        <v>-1611169.5700000003</v>
      </c>
    </row>
    <row r="796" spans="2:61" ht="20.25" hidden="1" customHeight="1" x14ac:dyDescent="0.25">
      <c r="B796" s="2069" t="s">
        <v>2306</v>
      </c>
      <c r="C796" s="2070"/>
      <c r="D796" s="2070"/>
      <c r="E796" s="2070"/>
      <c r="F796" s="2070"/>
      <c r="G796" s="2070"/>
      <c r="H796" s="2070"/>
      <c r="I796" s="2070"/>
      <c r="J796" s="2070"/>
      <c r="K796" s="2070"/>
      <c r="L796" s="2070"/>
      <c r="M796" s="2070"/>
      <c r="N796" s="2070"/>
      <c r="O796" s="2070"/>
      <c r="P796" s="2070"/>
      <c r="Q796" s="2070"/>
      <c r="R796" s="2070"/>
      <c r="S796" s="2070"/>
      <c r="T796" s="2070"/>
      <c r="U796" s="2061" t="str">
        <f t="shared" si="7"/>
        <v>Total OUTPATIENT</v>
      </c>
      <c r="W796" s="455" t="b">
        <f>+'17HPM_DATA_INPUT'!C510='17_AUDIT_TOTALS_CK'!U796</f>
        <v>1</v>
      </c>
      <c r="X796" s="2065">
        <f>+'17HPM_DATA_INPUT'!D510-'17_AUDIT_TOTALS_CK'!C796</f>
        <v>1420</v>
      </c>
      <c r="Y796" s="2065">
        <f>+'17HPM_DATA_INPUT'!E510-'17_AUDIT_TOTALS_CK'!D796</f>
        <v>1530</v>
      </c>
      <c r="Z796" s="2065">
        <f>+'17HPM_DATA_INPUT'!F510-'17_AUDIT_TOTALS_CK'!E796</f>
        <v>3271</v>
      </c>
      <c r="AA796" s="2065">
        <f>+'17HPM_DATA_INPUT'!G510-'17_AUDIT_TOTALS_CK'!F796</f>
        <v>2455</v>
      </c>
      <c r="AB796" s="2065">
        <f>+'17HPM_DATA_INPUT'!H510-'17_AUDIT_TOTALS_CK'!G796</f>
        <v>3370439</v>
      </c>
      <c r="AC796" s="2065">
        <f>+'17HPM_DATA_INPUT'!I510-'17_AUDIT_TOTALS_CK'!H796</f>
        <v>2914384</v>
      </c>
      <c r="AD796" s="2065">
        <f>+'17HPM_DATA_INPUT'!J510-'17_AUDIT_TOTALS_CK'!I796</f>
        <v>1578974</v>
      </c>
      <c r="AE796" s="2065">
        <f>+'17HPM_DATA_INPUT'!K510-'17_AUDIT_TOTALS_CK'!J796</f>
        <v>1416534</v>
      </c>
      <c r="AF796" s="2065">
        <f>+'17HPM_DATA_INPUT'!L510-'17_AUDIT_TOTALS_CK'!K796</f>
        <v>790952</v>
      </c>
      <c r="AG796" s="2065">
        <f>+'17HPM_DATA_INPUT'!M510-'17_AUDIT_TOTALS_CK'!L796</f>
        <v>686437</v>
      </c>
      <c r="AH796" s="2065">
        <f>+'17HPM_DATA_INPUT'!N510-'17_AUDIT_TOTALS_CK'!M796</f>
        <v>788022</v>
      </c>
      <c r="AI796" s="2065">
        <f>+'17HPM_DATA_INPUT'!O510-'17_AUDIT_TOTALS_CK'!N796</f>
        <v>730097</v>
      </c>
      <c r="AJ796" s="2065">
        <f>+'17HPM_DATA_INPUT'!P510-'17_AUDIT_TOTALS_CK'!O796</f>
        <v>56740</v>
      </c>
      <c r="AK796" s="2065">
        <f>+'17HPM_DATA_INPUT'!Q510-'17_AUDIT_TOTALS_CK'!P796</f>
        <v>53223</v>
      </c>
      <c r="AL796" s="2065">
        <f>+'17HPM_DATA_INPUT'!R510-'17_AUDIT_TOTALS_CK'!Q796</f>
        <v>199454</v>
      </c>
      <c r="AM796" s="2065">
        <f>+'17HPM_DATA_INPUT'!S510-'17_AUDIT_TOTALS_CK'!R796</f>
        <v>185156</v>
      </c>
      <c r="AN796" s="2065">
        <f>+'17HPM_DATA_INPUT'!T510-'17_AUDIT_TOTALS_CK'!S796</f>
        <v>531828</v>
      </c>
      <c r="AO796" s="2065">
        <f>+'17HPM_DATA_INPUT'!U510-'17_AUDIT_TOTALS_CK'!T796</f>
        <v>491718</v>
      </c>
      <c r="AQ796" s="2069" t="str">
        <f>'Departmental PL'!D812</f>
        <v>Total OUTPATIENT</v>
      </c>
      <c r="AR796" s="456">
        <f>+C796-'Departmental PL'!F812</f>
        <v>-1420</v>
      </c>
      <c r="AS796" s="456">
        <f>+D796-'Departmental PL'!G812</f>
        <v>-1530</v>
      </c>
      <c r="AT796" s="456">
        <f>+E796-'Departmental PL'!H812</f>
        <v>-3271</v>
      </c>
      <c r="AU796" s="456">
        <f>+F796-'Departmental PL'!I812</f>
        <v>-2455</v>
      </c>
      <c r="AV796" s="456">
        <f>+G796-'Departmental PL'!J812</f>
        <v>-4733878.4399999995</v>
      </c>
      <c r="AW796" s="456">
        <f>+H796-'Departmental PL'!K812</f>
        <v>-4033835.5700000003</v>
      </c>
      <c r="AX796" s="456">
        <f>+I796-'Departmental PL'!L812</f>
        <v>-2942413.44</v>
      </c>
      <c r="AY796" s="456">
        <f>+J796-'Departmental PL'!M812</f>
        <v>-2535985.5700000003</v>
      </c>
      <c r="AZ796" s="456">
        <f>+K796-'Departmental PL'!N812</f>
        <v>-790952</v>
      </c>
      <c r="BA796" s="456">
        <f>+L796-'Departmental PL'!O812</f>
        <v>-686437</v>
      </c>
      <c r="BB796" s="456">
        <f>+M796-'Departmental PL'!P812</f>
        <v>-2151461.44</v>
      </c>
      <c r="BC796" s="456">
        <f>+N796-'Departmental PL'!Q812</f>
        <v>-1849548.5700000003</v>
      </c>
      <c r="BD796" s="456">
        <f>+O796-'Departmental PL'!R812</f>
        <v>-56740</v>
      </c>
      <c r="BE796" s="456">
        <f>+P796-'Departmental PL'!S812</f>
        <v>-53223</v>
      </c>
      <c r="BF796" s="456">
        <f>+Q796-'Departmental PL'!T812</f>
        <v>-199454</v>
      </c>
      <c r="BG796" s="456">
        <f>+R796-'Departmental PL'!U812</f>
        <v>-185156</v>
      </c>
      <c r="BH796" s="456">
        <f>+S796-'Departmental PL'!V812</f>
        <v>-1895267.44</v>
      </c>
      <c r="BI796" s="456">
        <f>+T796-'Departmental PL'!W812</f>
        <v>-1611169.5700000003</v>
      </c>
    </row>
    <row r="797" spans="2:61" ht="20.25" hidden="1" customHeight="1" x14ac:dyDescent="0.25">
      <c r="B797" s="2058" t="s">
        <v>2525</v>
      </c>
      <c r="C797" s="2060"/>
      <c r="D797" s="2060"/>
      <c r="E797" s="2060"/>
      <c r="F797" s="2060"/>
      <c r="G797" s="2060"/>
      <c r="H797" s="2060"/>
      <c r="I797" s="2060"/>
      <c r="J797" s="2060"/>
      <c r="K797" s="2060"/>
      <c r="L797" s="2060"/>
      <c r="M797" s="2060"/>
      <c r="N797" s="2060"/>
      <c r="O797" s="2060"/>
      <c r="P797" s="2060"/>
      <c r="Q797" s="2060"/>
      <c r="R797" s="2060"/>
      <c r="S797" s="2060"/>
      <c r="T797" s="2060"/>
      <c r="U797" s="2061" t="str">
        <f t="shared" si="7"/>
        <v>4330 ASC - SAWGRASS</v>
      </c>
      <c r="W797" s="455" t="b">
        <f>+'17HPM_DATA_INPUT'!C511='17_AUDIT_TOTALS_CK'!U797</f>
        <v>1</v>
      </c>
      <c r="X797" s="2065">
        <f>+'17HPM_DATA_INPUT'!D511-'17_AUDIT_TOTALS_CK'!C797</f>
        <v>10589</v>
      </c>
      <c r="Y797" s="2065">
        <f>+'17HPM_DATA_INPUT'!E511-'17_AUDIT_TOTALS_CK'!D797</f>
        <v>10264</v>
      </c>
      <c r="Z797" s="2065">
        <f>+'17HPM_DATA_INPUT'!F511-'17_AUDIT_TOTALS_CK'!E797</f>
        <v>256788</v>
      </c>
      <c r="AA797" s="2065">
        <f>+'17HPM_DATA_INPUT'!G511-'17_AUDIT_TOTALS_CK'!F797</f>
        <v>57534</v>
      </c>
      <c r="AB797" s="2065">
        <f>+'17HPM_DATA_INPUT'!H511-'17_AUDIT_TOTALS_CK'!G797</f>
        <v>75072007</v>
      </c>
      <c r="AC797" s="2065">
        <f>+'17HPM_DATA_INPUT'!I511-'17_AUDIT_TOTALS_CK'!H797</f>
        <v>68342655</v>
      </c>
      <c r="AD797" s="2065">
        <f>+'17HPM_DATA_INPUT'!J511-'17_AUDIT_TOTALS_CK'!I797</f>
        <v>35597525</v>
      </c>
      <c r="AE797" s="2065">
        <f>+'17HPM_DATA_INPUT'!K511-'17_AUDIT_TOTALS_CK'!J797</f>
        <v>32794841</v>
      </c>
      <c r="AF797" s="2065">
        <f>+'17HPM_DATA_INPUT'!L511-'17_AUDIT_TOTALS_CK'!K797</f>
        <v>24618323</v>
      </c>
      <c r="AG797" s="2065">
        <f>+'17HPM_DATA_INPUT'!M511-'17_AUDIT_TOTALS_CK'!L797</f>
        <v>23414838</v>
      </c>
      <c r="AH797" s="2065">
        <f>+'17HPM_DATA_INPUT'!N511-'17_AUDIT_TOTALS_CK'!M797</f>
        <v>10979202</v>
      </c>
      <c r="AI797" s="2065">
        <f>+'17HPM_DATA_INPUT'!O511-'17_AUDIT_TOTALS_CK'!N797</f>
        <v>9380003</v>
      </c>
      <c r="AJ797" s="2065">
        <f>+'17HPM_DATA_INPUT'!P511-'17_AUDIT_TOTALS_CK'!O797</f>
        <v>1296337</v>
      </c>
      <c r="AK797" s="2065">
        <f>+'17HPM_DATA_INPUT'!Q511-'17_AUDIT_TOTALS_CK'!P797</f>
        <v>1247378</v>
      </c>
      <c r="AL797" s="2065">
        <f>+'17HPM_DATA_INPUT'!R511-'17_AUDIT_TOTALS_CK'!Q797</f>
        <v>4556878</v>
      </c>
      <c r="AM797" s="2065">
        <f>+'17HPM_DATA_INPUT'!S511-'17_AUDIT_TOTALS_CK'!R797</f>
        <v>4339466</v>
      </c>
      <c r="AN797" s="2065">
        <f>+'17HPM_DATA_INPUT'!T511-'17_AUDIT_TOTALS_CK'!S797</f>
        <v>5125986</v>
      </c>
      <c r="AO797" s="2065">
        <f>+'17HPM_DATA_INPUT'!U511-'17_AUDIT_TOTALS_CK'!T797</f>
        <v>3793158</v>
      </c>
      <c r="AQ797" s="455" t="str">
        <f>'Departmental PL'!D813</f>
        <v>4330 ASC - SAWGRASS</v>
      </c>
      <c r="AR797" s="456">
        <f>+C797-'Departmental PL'!F813</f>
        <v>-10589</v>
      </c>
      <c r="AS797" s="456">
        <f>+D797-'Departmental PL'!G813</f>
        <v>-10264</v>
      </c>
      <c r="AT797" s="456">
        <f>+E797-'Departmental PL'!H813</f>
        <v>-256788</v>
      </c>
      <c r="AU797" s="456">
        <f>+F797-'Departmental PL'!I813</f>
        <v>-57534</v>
      </c>
      <c r="AV797" s="456">
        <f>+G797-'Departmental PL'!J813</f>
        <v>-75072007</v>
      </c>
      <c r="AW797" s="456">
        <f>+H797-'Departmental PL'!K813</f>
        <v>-68342655</v>
      </c>
      <c r="AX797" s="456">
        <f>+I797-'Departmental PL'!L813</f>
        <v>-35597525</v>
      </c>
      <c r="AY797" s="456">
        <f>+J797-'Departmental PL'!M813</f>
        <v>-32794841</v>
      </c>
      <c r="AZ797" s="456">
        <f>+K797-'Departmental PL'!N813</f>
        <v>-24618323</v>
      </c>
      <c r="BA797" s="456">
        <f>+L797-'Departmental PL'!O813</f>
        <v>-23414838</v>
      </c>
      <c r="BB797" s="456">
        <f>+M797-'Departmental PL'!P813</f>
        <v>-10979202</v>
      </c>
      <c r="BC797" s="456">
        <f>+N797-'Departmental PL'!Q813</f>
        <v>-9380003</v>
      </c>
      <c r="BD797" s="456">
        <f>+O797-'Departmental PL'!R813</f>
        <v>-1296337</v>
      </c>
      <c r="BE797" s="456">
        <f>+P797-'Departmental PL'!S813</f>
        <v>-1247378</v>
      </c>
      <c r="BF797" s="456">
        <f>+Q797-'Departmental PL'!T813</f>
        <v>-4556878</v>
      </c>
      <c r="BG797" s="456">
        <f>+R797-'Departmental PL'!U813</f>
        <v>-4339466</v>
      </c>
      <c r="BH797" s="456">
        <f>+S797-'Departmental PL'!V813</f>
        <v>-5125987</v>
      </c>
      <c r="BI797" s="456">
        <f>+T797-'Departmental PL'!W813</f>
        <v>-3793159</v>
      </c>
    </row>
    <row r="798" spans="2:61" ht="20.25" hidden="1" customHeight="1" x14ac:dyDescent="0.25">
      <c r="B798" s="2072" t="s">
        <v>2307</v>
      </c>
      <c r="C798" s="2073"/>
      <c r="D798" s="2073"/>
      <c r="E798" s="2073"/>
      <c r="F798" s="2073"/>
      <c r="G798" s="2073"/>
      <c r="H798" s="2073"/>
      <c r="I798" s="2073"/>
      <c r="J798" s="2073"/>
      <c r="K798" s="2073"/>
      <c r="L798" s="2073"/>
      <c r="M798" s="2073"/>
      <c r="N798" s="2073"/>
      <c r="O798" s="2073"/>
      <c r="P798" s="2073"/>
      <c r="Q798" s="2073"/>
      <c r="R798" s="2073"/>
      <c r="S798" s="2073"/>
      <c r="T798" s="2073"/>
      <c r="U798" s="2061" t="str">
        <f t="shared" si="7"/>
        <v>Total ASC</v>
      </c>
      <c r="W798" s="455" t="b">
        <f>+'17HPM_DATA_INPUT'!C512='17_AUDIT_TOTALS_CK'!U798</f>
        <v>1</v>
      </c>
      <c r="X798" s="2065">
        <f>+'17HPM_DATA_INPUT'!D512-'17_AUDIT_TOTALS_CK'!C798</f>
        <v>10589</v>
      </c>
      <c r="Y798" s="2065">
        <f>+'17HPM_DATA_INPUT'!E512-'17_AUDIT_TOTALS_CK'!D798</f>
        <v>10264</v>
      </c>
      <c r="Z798" s="2065">
        <f>+'17HPM_DATA_INPUT'!F512-'17_AUDIT_TOTALS_CK'!E798</f>
        <v>256788</v>
      </c>
      <c r="AA798" s="2065">
        <f>+'17HPM_DATA_INPUT'!G512-'17_AUDIT_TOTALS_CK'!F798</f>
        <v>57534</v>
      </c>
      <c r="AB798" s="2065">
        <f>+'17HPM_DATA_INPUT'!H512-'17_AUDIT_TOTALS_CK'!G798</f>
        <v>75072007</v>
      </c>
      <c r="AC798" s="2065">
        <f>+'17HPM_DATA_INPUT'!I512-'17_AUDIT_TOTALS_CK'!H798</f>
        <v>68342655</v>
      </c>
      <c r="AD798" s="2065">
        <f>+'17HPM_DATA_INPUT'!J512-'17_AUDIT_TOTALS_CK'!I798</f>
        <v>35597525</v>
      </c>
      <c r="AE798" s="2065">
        <f>+'17HPM_DATA_INPUT'!K512-'17_AUDIT_TOTALS_CK'!J798</f>
        <v>32794841</v>
      </c>
      <c r="AF798" s="2065">
        <f>+'17HPM_DATA_INPUT'!L512-'17_AUDIT_TOTALS_CK'!K798</f>
        <v>24618323</v>
      </c>
      <c r="AG798" s="2065">
        <f>+'17HPM_DATA_INPUT'!M512-'17_AUDIT_TOTALS_CK'!L798</f>
        <v>23414838</v>
      </c>
      <c r="AH798" s="2065">
        <f>+'17HPM_DATA_INPUT'!N512-'17_AUDIT_TOTALS_CK'!M798</f>
        <v>10979202</v>
      </c>
      <c r="AI798" s="2065">
        <f>+'17HPM_DATA_INPUT'!O512-'17_AUDIT_TOTALS_CK'!N798</f>
        <v>9380003</v>
      </c>
      <c r="AJ798" s="2065">
        <f>+'17HPM_DATA_INPUT'!P512-'17_AUDIT_TOTALS_CK'!O798</f>
        <v>1296337</v>
      </c>
      <c r="AK798" s="2065">
        <f>+'17HPM_DATA_INPUT'!Q512-'17_AUDIT_TOTALS_CK'!P798</f>
        <v>1247378</v>
      </c>
      <c r="AL798" s="2065">
        <f>+'17HPM_DATA_INPUT'!R512-'17_AUDIT_TOTALS_CK'!Q798</f>
        <v>4556878</v>
      </c>
      <c r="AM798" s="2065">
        <f>+'17HPM_DATA_INPUT'!S512-'17_AUDIT_TOTALS_CK'!R798</f>
        <v>4339466</v>
      </c>
      <c r="AN798" s="2065">
        <f>+'17HPM_DATA_INPUT'!T512-'17_AUDIT_TOTALS_CK'!S798</f>
        <v>5125986</v>
      </c>
      <c r="AO798" s="2065">
        <f>+'17HPM_DATA_INPUT'!U512-'17_AUDIT_TOTALS_CK'!T798</f>
        <v>3793158</v>
      </c>
      <c r="AQ798" s="2072" t="str">
        <f>'Departmental PL'!D814</f>
        <v>Total ASC</v>
      </c>
      <c r="AR798" s="456">
        <f>+C798-'Departmental PL'!F814</f>
        <v>-10589</v>
      </c>
      <c r="AS798" s="456">
        <f>+D798-'Departmental PL'!G814</f>
        <v>-10264</v>
      </c>
      <c r="AT798" s="456">
        <f>+E798-'Departmental PL'!H814</f>
        <v>-256788</v>
      </c>
      <c r="AU798" s="456">
        <f>+F798-'Departmental PL'!I814</f>
        <v>-57534</v>
      </c>
      <c r="AV798" s="456">
        <f>+G798-'Departmental PL'!J814</f>
        <v>-75072007</v>
      </c>
      <c r="AW798" s="456">
        <f>+H798-'Departmental PL'!K814</f>
        <v>-68342655</v>
      </c>
      <c r="AX798" s="456">
        <f>+I798-'Departmental PL'!L814</f>
        <v>-35597525</v>
      </c>
      <c r="AY798" s="456">
        <f>+J798-'Departmental PL'!M814</f>
        <v>-32794841</v>
      </c>
      <c r="AZ798" s="456">
        <f>+K798-'Departmental PL'!N814</f>
        <v>-24618323</v>
      </c>
      <c r="BA798" s="456">
        <f>+L798-'Departmental PL'!O814</f>
        <v>-23414838</v>
      </c>
      <c r="BB798" s="456">
        <f>+M798-'Departmental PL'!P814</f>
        <v>-10979202</v>
      </c>
      <c r="BC798" s="456">
        <f>+N798-'Departmental PL'!Q814</f>
        <v>-9380003</v>
      </c>
      <c r="BD798" s="456">
        <f>+O798-'Departmental PL'!R814</f>
        <v>-1296337</v>
      </c>
      <c r="BE798" s="456">
        <f>+P798-'Departmental PL'!S814</f>
        <v>-1247378</v>
      </c>
      <c r="BF798" s="456">
        <f>+Q798-'Departmental PL'!T814</f>
        <v>-4556878</v>
      </c>
      <c r="BG798" s="456">
        <f>+R798-'Departmental PL'!U814</f>
        <v>-4339466</v>
      </c>
      <c r="BH798" s="456">
        <f>+S798-'Departmental PL'!V814</f>
        <v>-5125987</v>
      </c>
      <c r="BI798" s="456">
        <f>+T798-'Departmental PL'!W814</f>
        <v>-3793159</v>
      </c>
    </row>
    <row r="799" spans="2:61" ht="20.25" hidden="1" customHeight="1" x14ac:dyDescent="0.25">
      <c r="B799" s="2058" t="s">
        <v>2525</v>
      </c>
      <c r="C799" s="2060"/>
      <c r="D799" s="2060"/>
      <c r="E799" s="2060"/>
      <c r="F799" s="2060"/>
      <c r="G799" s="2060"/>
      <c r="H799" s="2060"/>
      <c r="I799" s="2060"/>
      <c r="J799" s="2060"/>
      <c r="K799" s="2060"/>
      <c r="L799" s="2060"/>
      <c r="M799" s="2060"/>
      <c r="N799" s="2060"/>
      <c r="O799" s="2060"/>
      <c r="P799" s="2060"/>
      <c r="Q799" s="2060"/>
      <c r="R799" s="2060"/>
      <c r="S799" s="2060"/>
      <c r="T799" s="2060"/>
      <c r="U799" s="2061" t="str">
        <f t="shared" si="7"/>
        <v>4330 ASC - SAWGRASS</v>
      </c>
      <c r="W799" s="455" t="b">
        <f>+'17HPM_DATA_INPUT'!C513='17_AUDIT_TOTALS_CK'!U799</f>
        <v>1</v>
      </c>
      <c r="X799" s="2065">
        <f>+'17HPM_DATA_INPUT'!D513-'17_AUDIT_TOTALS_CK'!C799</f>
        <v>3</v>
      </c>
      <c r="Y799" s="2065">
        <f>+'17HPM_DATA_INPUT'!E513-'17_AUDIT_TOTALS_CK'!D799</f>
        <v>1</v>
      </c>
      <c r="Z799" s="2065">
        <f>+'17HPM_DATA_INPUT'!F513-'17_AUDIT_TOTALS_CK'!E799</f>
        <v>109</v>
      </c>
      <c r="AA799" s="2065">
        <f>+'17HPM_DATA_INPUT'!G513-'17_AUDIT_TOTALS_CK'!F799</f>
        <v>8</v>
      </c>
      <c r="AB799" s="2065">
        <f>+'17HPM_DATA_INPUT'!H513-'17_AUDIT_TOTALS_CK'!G799</f>
        <v>37080</v>
      </c>
      <c r="AC799" s="2065">
        <f>+'17HPM_DATA_INPUT'!I513-'17_AUDIT_TOTALS_CK'!H799</f>
        <v>14952</v>
      </c>
      <c r="AD799" s="2065">
        <f>+'17HPM_DATA_INPUT'!J513-'17_AUDIT_TOTALS_CK'!I799</f>
        <v>9839</v>
      </c>
      <c r="AE799" s="2065">
        <f>+'17HPM_DATA_INPUT'!K513-'17_AUDIT_TOTALS_CK'!J799</f>
        <v>7992</v>
      </c>
      <c r="AF799" s="2065">
        <f>+'17HPM_DATA_INPUT'!L513-'17_AUDIT_TOTALS_CK'!K799</f>
        <v>15003</v>
      </c>
      <c r="AG799" s="2065">
        <f>+'17HPM_DATA_INPUT'!M513-'17_AUDIT_TOTALS_CK'!L799</f>
        <v>6412</v>
      </c>
      <c r="AH799" s="2065">
        <f>+'17HPM_DATA_INPUT'!N513-'17_AUDIT_TOTALS_CK'!M799</f>
        <v>-5164</v>
      </c>
      <c r="AI799" s="2065">
        <f>+'17HPM_DATA_INPUT'!O513-'17_AUDIT_TOTALS_CK'!N799</f>
        <v>1581</v>
      </c>
      <c r="AJ799" s="2065">
        <f>+'17HPM_DATA_INPUT'!P513-'17_AUDIT_TOTALS_CK'!O799</f>
        <v>676</v>
      </c>
      <c r="AK799" s="2065">
        <f>+'17HPM_DATA_INPUT'!Q513-'17_AUDIT_TOTALS_CK'!P799</f>
        <v>254</v>
      </c>
      <c r="AL799" s="2065">
        <f>+'17HPM_DATA_INPUT'!R513-'17_AUDIT_TOTALS_CK'!Q799</f>
        <v>2378</v>
      </c>
      <c r="AM799" s="2065">
        <f>+'17HPM_DATA_INPUT'!S513-'17_AUDIT_TOTALS_CK'!R799</f>
        <v>884</v>
      </c>
      <c r="AN799" s="2065">
        <f>+'17HPM_DATA_INPUT'!T513-'17_AUDIT_TOTALS_CK'!S799</f>
        <v>-8218</v>
      </c>
      <c r="AO799" s="2065">
        <f>+'17HPM_DATA_INPUT'!U513-'17_AUDIT_TOTALS_CK'!T799</f>
        <v>442</v>
      </c>
      <c r="AQ799" s="455" t="str">
        <f>'Departmental PL'!D815</f>
        <v>4330 ASC - SAWGRASS</v>
      </c>
      <c r="AR799" s="456">
        <f>+C799-'Departmental PL'!F815</f>
        <v>-3</v>
      </c>
      <c r="AS799" s="456">
        <f>+D799-'Departmental PL'!G815</f>
        <v>-1</v>
      </c>
      <c r="AT799" s="456">
        <f>+E799-'Departmental PL'!H815</f>
        <v>-109</v>
      </c>
      <c r="AU799" s="456">
        <f>+F799-'Departmental PL'!I815</f>
        <v>-8</v>
      </c>
      <c r="AV799" s="456">
        <f>+G799-'Departmental PL'!J815</f>
        <v>-37080</v>
      </c>
      <c r="AW799" s="456">
        <f>+H799-'Departmental PL'!K815</f>
        <v>-14952</v>
      </c>
      <c r="AX799" s="456">
        <f>+I799-'Departmental PL'!L815</f>
        <v>-9839</v>
      </c>
      <c r="AY799" s="456">
        <f>+J799-'Departmental PL'!M815</f>
        <v>-7992</v>
      </c>
      <c r="AZ799" s="456">
        <f>+K799-'Departmental PL'!N815</f>
        <v>-15003</v>
      </c>
      <c r="BA799" s="456">
        <f>+L799-'Departmental PL'!O815</f>
        <v>-6412</v>
      </c>
      <c r="BB799" s="456">
        <f>+M799-'Departmental PL'!P815</f>
        <v>5164</v>
      </c>
      <c r="BC799" s="456">
        <f>+N799-'Departmental PL'!Q815</f>
        <v>-1580</v>
      </c>
      <c r="BD799" s="456">
        <f>+O799-'Departmental PL'!R815</f>
        <v>-676</v>
      </c>
      <c r="BE799" s="456">
        <f>+P799-'Departmental PL'!S815</f>
        <v>-254</v>
      </c>
      <c r="BF799" s="456">
        <f>+Q799-'Departmental PL'!T815</f>
        <v>-2378</v>
      </c>
      <c r="BG799" s="456">
        <f>+R799-'Departmental PL'!U815</f>
        <v>-884</v>
      </c>
      <c r="BH799" s="456">
        <f>+S799-'Departmental PL'!V815</f>
        <v>8218</v>
      </c>
      <c r="BI799" s="456">
        <f>+T799-'Departmental PL'!W815</f>
        <v>-442</v>
      </c>
    </row>
    <row r="800" spans="2:61" ht="20.25" hidden="1" customHeight="1" x14ac:dyDescent="0.25">
      <c r="B800" s="2076" t="s">
        <v>2308</v>
      </c>
      <c r="C800" s="2077"/>
      <c r="D800" s="2077"/>
      <c r="E800" s="2077"/>
      <c r="F800" s="2077"/>
      <c r="G800" s="2077"/>
      <c r="H800" s="2077"/>
      <c r="I800" s="2077"/>
      <c r="J800" s="2077"/>
      <c r="K800" s="2077"/>
      <c r="L800" s="2077"/>
      <c r="M800" s="2077"/>
      <c r="N800" s="2077"/>
      <c r="O800" s="2077"/>
      <c r="P800" s="2077"/>
      <c r="Q800" s="2077"/>
      <c r="R800" s="2077"/>
      <c r="S800" s="2077"/>
      <c r="T800" s="2077"/>
      <c r="U800" s="2061" t="str">
        <f t="shared" si="7"/>
        <v>Total OBS</v>
      </c>
      <c r="W800" s="455" t="b">
        <f>+'17HPM_DATA_INPUT'!C514='17_AUDIT_TOTALS_CK'!U800</f>
        <v>1</v>
      </c>
      <c r="X800" s="2065">
        <f>+'17HPM_DATA_INPUT'!D514-'17_AUDIT_TOTALS_CK'!C800</f>
        <v>3</v>
      </c>
      <c r="Y800" s="2065">
        <f>+'17HPM_DATA_INPUT'!E514-'17_AUDIT_TOTALS_CK'!D800</f>
        <v>1</v>
      </c>
      <c r="Z800" s="2065">
        <f>+'17HPM_DATA_INPUT'!F514-'17_AUDIT_TOTALS_CK'!E800</f>
        <v>109</v>
      </c>
      <c r="AA800" s="2065">
        <f>+'17HPM_DATA_INPUT'!G514-'17_AUDIT_TOTALS_CK'!F800</f>
        <v>8</v>
      </c>
      <c r="AB800" s="2065">
        <f>+'17HPM_DATA_INPUT'!H514-'17_AUDIT_TOTALS_CK'!G800</f>
        <v>37080</v>
      </c>
      <c r="AC800" s="2065">
        <f>+'17HPM_DATA_INPUT'!I514-'17_AUDIT_TOTALS_CK'!H800</f>
        <v>14952</v>
      </c>
      <c r="AD800" s="2065">
        <f>+'17HPM_DATA_INPUT'!J514-'17_AUDIT_TOTALS_CK'!I800</f>
        <v>9839</v>
      </c>
      <c r="AE800" s="2065">
        <f>+'17HPM_DATA_INPUT'!K514-'17_AUDIT_TOTALS_CK'!J800</f>
        <v>7992</v>
      </c>
      <c r="AF800" s="2065">
        <f>+'17HPM_DATA_INPUT'!L514-'17_AUDIT_TOTALS_CK'!K800</f>
        <v>15003</v>
      </c>
      <c r="AG800" s="2065">
        <f>+'17HPM_DATA_INPUT'!M514-'17_AUDIT_TOTALS_CK'!L800</f>
        <v>6412</v>
      </c>
      <c r="AH800" s="2065">
        <f>+'17HPM_DATA_INPUT'!N514-'17_AUDIT_TOTALS_CK'!M800</f>
        <v>-5164</v>
      </c>
      <c r="AI800" s="2065">
        <f>+'17HPM_DATA_INPUT'!O514-'17_AUDIT_TOTALS_CK'!N800</f>
        <v>1581</v>
      </c>
      <c r="AJ800" s="2065">
        <f>+'17HPM_DATA_INPUT'!P514-'17_AUDIT_TOTALS_CK'!O800</f>
        <v>676</v>
      </c>
      <c r="AK800" s="2065">
        <f>+'17HPM_DATA_INPUT'!Q514-'17_AUDIT_TOTALS_CK'!P800</f>
        <v>254</v>
      </c>
      <c r="AL800" s="2065">
        <f>+'17HPM_DATA_INPUT'!R514-'17_AUDIT_TOTALS_CK'!Q800</f>
        <v>2378</v>
      </c>
      <c r="AM800" s="2065">
        <f>+'17HPM_DATA_INPUT'!S514-'17_AUDIT_TOTALS_CK'!R800</f>
        <v>884</v>
      </c>
      <c r="AN800" s="2065">
        <f>+'17HPM_DATA_INPUT'!T514-'17_AUDIT_TOTALS_CK'!S800</f>
        <v>-8218</v>
      </c>
      <c r="AO800" s="2065">
        <f>+'17HPM_DATA_INPUT'!U514-'17_AUDIT_TOTALS_CK'!T800</f>
        <v>442</v>
      </c>
      <c r="AQ800" s="2076" t="str">
        <f>'Departmental PL'!D816</f>
        <v>Total OBS</v>
      </c>
      <c r="AR800" s="456">
        <f>+C800-'Departmental PL'!F816</f>
        <v>-3</v>
      </c>
      <c r="AS800" s="456">
        <f>+D800-'Departmental PL'!G816</f>
        <v>-1</v>
      </c>
      <c r="AT800" s="456">
        <f>+E800-'Departmental PL'!H816</f>
        <v>-109</v>
      </c>
      <c r="AU800" s="456">
        <f>+F800-'Departmental PL'!I816</f>
        <v>-8</v>
      </c>
      <c r="AV800" s="456">
        <f>+G800-'Departmental PL'!J816</f>
        <v>-37080</v>
      </c>
      <c r="AW800" s="456">
        <f>+H800-'Departmental PL'!K816</f>
        <v>-14952</v>
      </c>
      <c r="AX800" s="456">
        <f>+I800-'Departmental PL'!L816</f>
        <v>-9839</v>
      </c>
      <c r="AY800" s="456">
        <f>+J800-'Departmental PL'!M816</f>
        <v>-7992</v>
      </c>
      <c r="AZ800" s="456">
        <f>+K800-'Departmental PL'!N816</f>
        <v>-15003</v>
      </c>
      <c r="BA800" s="456">
        <f>+L800-'Departmental PL'!O816</f>
        <v>-6412</v>
      </c>
      <c r="BB800" s="456">
        <f>+M800-'Departmental PL'!P816</f>
        <v>5164</v>
      </c>
      <c r="BC800" s="456">
        <f>+N800-'Departmental PL'!Q816</f>
        <v>-1580</v>
      </c>
      <c r="BD800" s="456">
        <f>+O800-'Departmental PL'!R816</f>
        <v>-676</v>
      </c>
      <c r="BE800" s="456">
        <f>+P800-'Departmental PL'!S816</f>
        <v>-254</v>
      </c>
      <c r="BF800" s="456">
        <f>+Q800-'Departmental PL'!T816</f>
        <v>-2378</v>
      </c>
      <c r="BG800" s="456">
        <f>+R800-'Departmental PL'!U816</f>
        <v>-884</v>
      </c>
      <c r="BH800" s="456">
        <f>+S800-'Departmental PL'!V816</f>
        <v>8218</v>
      </c>
      <c r="BI800" s="456">
        <f>+T800-'Departmental PL'!W816</f>
        <v>-442</v>
      </c>
    </row>
    <row r="801" spans="2:61" ht="20.25" hidden="1" customHeight="1" x14ac:dyDescent="0.25">
      <c r="B801" s="2076"/>
      <c r="C801" s="2077"/>
      <c r="D801" s="2077"/>
      <c r="E801" s="2077"/>
      <c r="F801" s="2077"/>
      <c r="G801" s="2077"/>
      <c r="H801" s="2077"/>
      <c r="I801" s="2077"/>
      <c r="J801" s="2077"/>
      <c r="K801" s="2077"/>
      <c r="L801" s="2077"/>
      <c r="M801" s="2077"/>
      <c r="N801" s="2077"/>
      <c r="O801" s="2077"/>
      <c r="P801" s="2077"/>
      <c r="Q801" s="2077"/>
      <c r="R801" s="2077"/>
      <c r="S801" s="2077"/>
      <c r="T801" s="2077"/>
      <c r="AQ801" s="455">
        <f>'Departmental PL'!D817</f>
        <v>0</v>
      </c>
      <c r="AR801" s="456">
        <f>+C801-'Departmental PL'!F817</f>
        <v>0</v>
      </c>
      <c r="AS801" s="456">
        <f>+D801-'Departmental PL'!G817</f>
        <v>0</v>
      </c>
      <c r="AT801" s="456">
        <f>+E801-'Departmental PL'!H817</f>
        <v>0</v>
      </c>
      <c r="AU801" s="456">
        <f>+F801-'Departmental PL'!I817</f>
        <v>0</v>
      </c>
      <c r="AV801" s="456">
        <f>+G801-'Departmental PL'!J817</f>
        <v>0</v>
      </c>
      <c r="AW801" s="456">
        <f>+H801-'Departmental PL'!K817</f>
        <v>0</v>
      </c>
      <c r="AX801" s="456">
        <f>+I801-'Departmental PL'!L817</f>
        <v>0</v>
      </c>
      <c r="AY801" s="456">
        <f>+J801-'Departmental PL'!M817</f>
        <v>0</v>
      </c>
      <c r="AZ801" s="456">
        <f>+K801-'Departmental PL'!N817</f>
        <v>0</v>
      </c>
      <c r="BA801" s="456">
        <f>+L801-'Departmental PL'!O817</f>
        <v>0</v>
      </c>
      <c r="BB801" s="456">
        <f>+M801-'Departmental PL'!P817</f>
        <v>0</v>
      </c>
      <c r="BC801" s="456">
        <f>+N801-'Departmental PL'!Q817</f>
        <v>0</v>
      </c>
      <c r="BD801" s="456">
        <f>+O801-'Departmental PL'!R817</f>
        <v>0</v>
      </c>
      <c r="BE801" s="456">
        <f>+P801-'Departmental PL'!S817</f>
        <v>0</v>
      </c>
      <c r="BF801" s="456">
        <f>+Q801-'Departmental PL'!T817</f>
        <v>0</v>
      </c>
      <c r="BG801" s="456">
        <f>+R801-'Departmental PL'!U817</f>
        <v>0</v>
      </c>
      <c r="BH801" s="456">
        <f>+S801-'Departmental PL'!V817</f>
        <v>0</v>
      </c>
      <c r="BI801" s="456">
        <f>+T801-'Departmental PL'!W817</f>
        <v>0</v>
      </c>
    </row>
    <row r="802" spans="2:61" ht="20.25" hidden="1" customHeight="1" x14ac:dyDescent="0.25">
      <c r="B802" s="2095" t="s">
        <v>2526</v>
      </c>
      <c r="C802" s="2095"/>
      <c r="D802" s="2091"/>
      <c r="E802" s="2092"/>
      <c r="F802" s="2092"/>
      <c r="G802" s="2092"/>
      <c r="H802" s="2092"/>
      <c r="I802" s="2092"/>
      <c r="J802" s="2092"/>
      <c r="K802" s="2092"/>
      <c r="L802" s="2092"/>
      <c r="M802" s="2092"/>
      <c r="N802" s="2092"/>
      <c r="O802" s="2092"/>
      <c r="P802" s="2092"/>
      <c r="Q802" s="2092"/>
      <c r="R802" s="2092"/>
      <c r="S802" s="2092"/>
      <c r="T802" s="2092"/>
      <c r="U802" s="2061" t="str">
        <f t="shared" si="7"/>
        <v>Total 015a ASC - Sawgrass</v>
      </c>
      <c r="W802" s="455" t="b">
        <f>+'17HPM_DATA_INPUT'!C515='17_AUDIT_TOTALS_CK'!U802</f>
        <v>1</v>
      </c>
      <c r="X802" s="2065">
        <f>+'17HPM_DATA_INPUT'!D515-'17_AUDIT_TOTALS_CK'!C802</f>
        <v>12012</v>
      </c>
      <c r="Y802" s="2065">
        <f>+'17HPM_DATA_INPUT'!E515-'17_AUDIT_TOTALS_CK'!D802</f>
        <v>11795</v>
      </c>
      <c r="Z802" s="2065">
        <f>+'17HPM_DATA_INPUT'!F515-'17_AUDIT_TOTALS_CK'!E802</f>
        <v>260168</v>
      </c>
      <c r="AA802" s="2065">
        <f>+'17HPM_DATA_INPUT'!G515-'17_AUDIT_TOTALS_CK'!F802</f>
        <v>59997</v>
      </c>
      <c r="AB802" s="2065">
        <f>+'17HPM_DATA_INPUT'!H515-'17_AUDIT_TOTALS_CK'!G802</f>
        <v>78479525</v>
      </c>
      <c r="AC802" s="2065">
        <f>+'17HPM_DATA_INPUT'!I515-'17_AUDIT_TOTALS_CK'!H802</f>
        <v>71271992</v>
      </c>
      <c r="AD802" s="2065">
        <f>+'17HPM_DATA_INPUT'!J515-'17_AUDIT_TOTALS_CK'!I802</f>
        <v>37186338</v>
      </c>
      <c r="AE802" s="2065">
        <f>+'17HPM_DATA_INPUT'!K515-'17_AUDIT_TOTALS_CK'!J802</f>
        <v>34219367</v>
      </c>
      <c r="AF802" s="2065">
        <f>+'17HPM_DATA_INPUT'!L515-'17_AUDIT_TOTALS_CK'!K802</f>
        <v>25424278</v>
      </c>
      <c r="AG802" s="2065">
        <f>+'17HPM_DATA_INPUT'!M515-'17_AUDIT_TOTALS_CK'!L802</f>
        <v>24107686</v>
      </c>
      <c r="AH802" s="2065">
        <f>+'17HPM_DATA_INPUT'!N515-'17_AUDIT_TOTALS_CK'!M802</f>
        <v>11762060</v>
      </c>
      <c r="AI802" s="2065">
        <f>+'17HPM_DATA_INPUT'!O515-'17_AUDIT_TOTALS_CK'!N802</f>
        <v>10111681</v>
      </c>
      <c r="AJ802" s="2065">
        <f>+'17HPM_DATA_INPUT'!P515-'17_AUDIT_TOTALS_CK'!O802</f>
        <v>1353754</v>
      </c>
      <c r="AK802" s="2065">
        <f>+'17HPM_DATA_INPUT'!Q515-'17_AUDIT_TOTALS_CK'!P802</f>
        <v>1300856</v>
      </c>
      <c r="AL802" s="2065">
        <f>+'17HPM_DATA_INPUT'!R515-'17_AUDIT_TOTALS_CK'!Q802</f>
        <v>4758710</v>
      </c>
      <c r="AM802" s="2065">
        <f>+'17HPM_DATA_INPUT'!S515-'17_AUDIT_TOTALS_CK'!R802</f>
        <v>4525507</v>
      </c>
      <c r="AN802" s="2065">
        <f>+'17HPM_DATA_INPUT'!T515-'17_AUDIT_TOTALS_CK'!S802</f>
        <v>5649596</v>
      </c>
      <c r="AO802" s="2065">
        <f>+'17HPM_DATA_INPUT'!U515-'17_AUDIT_TOTALS_CK'!T802</f>
        <v>4285318</v>
      </c>
      <c r="AQ802" s="2095" t="str">
        <f>'Departmental PL'!D818</f>
        <v xml:space="preserve">TOTAL 015a ASC/OP - Sawgrass </v>
      </c>
      <c r="AR802" s="456">
        <f>+C802-'Departmental PL'!F818</f>
        <v>-12012</v>
      </c>
      <c r="AS802" s="456">
        <f>+D802-'Departmental PL'!G818</f>
        <v>-11795</v>
      </c>
      <c r="AT802" s="456">
        <f>+E802-'Departmental PL'!H818</f>
        <v>-260168</v>
      </c>
      <c r="AU802" s="456">
        <f>+F802-'Departmental PL'!I818</f>
        <v>-59997</v>
      </c>
      <c r="AV802" s="456">
        <f>+G802-'Departmental PL'!J818</f>
        <v>-79842965.439999998</v>
      </c>
      <c r="AW802" s="456">
        <f>+H802-'Departmental PL'!K818</f>
        <v>-72391442.569999993</v>
      </c>
      <c r="AX802" s="456">
        <f>+I802-'Departmental PL'!L818</f>
        <v>-38549777.439999998</v>
      </c>
      <c r="AY802" s="456">
        <f>+J802-'Departmental PL'!M818</f>
        <v>-35338818.57</v>
      </c>
      <c r="AZ802" s="456">
        <f>+K802-'Departmental PL'!N818</f>
        <v>-25424278</v>
      </c>
      <c r="BA802" s="456">
        <f>+L802-'Departmental PL'!O818</f>
        <v>-24107687</v>
      </c>
      <c r="BB802" s="456">
        <f>+M802-'Departmental PL'!P818</f>
        <v>-13125499.439999998</v>
      </c>
      <c r="BC802" s="456">
        <f>+N802-'Departmental PL'!Q818</f>
        <v>-11231131.57</v>
      </c>
      <c r="BD802" s="456">
        <f>+O802-'Departmental PL'!R818</f>
        <v>-1353753</v>
      </c>
      <c r="BE802" s="456">
        <f>+P802-'Departmental PL'!S818</f>
        <v>-1300855</v>
      </c>
      <c r="BF802" s="456">
        <f>+Q802-'Departmental PL'!T818</f>
        <v>-4758710</v>
      </c>
      <c r="BG802" s="456">
        <f>+R802-'Departmental PL'!U818</f>
        <v>-4525506</v>
      </c>
      <c r="BH802" s="456">
        <f>+S802-'Departmental PL'!V818</f>
        <v>-7013036.4399999976</v>
      </c>
      <c r="BI802" s="456">
        <f>+T802-'Departmental PL'!W818</f>
        <v>-5404770.5700000003</v>
      </c>
    </row>
    <row r="803" spans="2:61" ht="20.25" hidden="1" customHeight="1" x14ac:dyDescent="0.25">
      <c r="B803" s="2101"/>
      <c r="C803" s="2101"/>
      <c r="D803" s="2091"/>
      <c r="E803" s="2092"/>
      <c r="F803" s="2092"/>
      <c r="G803" s="2092"/>
      <c r="H803" s="2092"/>
      <c r="I803" s="2092"/>
      <c r="J803" s="2092"/>
      <c r="K803" s="2092"/>
      <c r="L803" s="2092"/>
      <c r="M803" s="2092"/>
      <c r="N803" s="2092"/>
      <c r="O803" s="2092"/>
      <c r="P803" s="2092"/>
      <c r="Q803" s="2092"/>
      <c r="R803" s="2092"/>
      <c r="S803" s="2092"/>
      <c r="T803" s="2092"/>
      <c r="AQ803" s="455" t="str">
        <f>'Departmental PL'!D819</f>
        <v>4330 ASC - SAWGRASS*</v>
      </c>
      <c r="AR803" s="456">
        <f>+C803-'Departmental PL'!F819</f>
        <v>0</v>
      </c>
      <c r="AS803" s="456">
        <f>+D803-'Departmental PL'!G819</f>
        <v>0</v>
      </c>
      <c r="AT803" s="456">
        <f>+E803-'Departmental PL'!H819</f>
        <v>0</v>
      </c>
      <c r="AU803" s="456">
        <f>+F803-'Departmental PL'!I819</f>
        <v>0</v>
      </c>
      <c r="AV803" s="456">
        <f>+G803-'Departmental PL'!J819</f>
        <v>-1363439.44</v>
      </c>
      <c r="AW803" s="456">
        <f>+H803-'Departmental PL'!K819</f>
        <v>-1119451.57</v>
      </c>
      <c r="AX803" s="456">
        <f>+I803-'Departmental PL'!L819</f>
        <v>-1363439.44</v>
      </c>
      <c r="AY803" s="456">
        <f>+J803-'Departmental PL'!M819</f>
        <v>-1119451.57</v>
      </c>
      <c r="AZ803" s="456">
        <f>+K803-'Departmental PL'!N819</f>
        <v>0</v>
      </c>
      <c r="BA803" s="456">
        <f>+L803-'Departmental PL'!O819</f>
        <v>0</v>
      </c>
      <c r="BB803" s="456">
        <f>+M803-'Departmental PL'!P819</f>
        <v>-1363439.44</v>
      </c>
      <c r="BC803" s="456">
        <f>+N803-'Departmental PL'!Q819</f>
        <v>-1119451.57</v>
      </c>
      <c r="BD803" s="456">
        <f>+O803-'Departmental PL'!R819</f>
        <v>0</v>
      </c>
      <c r="BE803" s="456">
        <f>+P803-'Departmental PL'!S819</f>
        <v>0</v>
      </c>
      <c r="BF803" s="456">
        <f>+Q803-'Departmental PL'!T819</f>
        <v>0</v>
      </c>
      <c r="BG803" s="456">
        <f>+R803-'Departmental PL'!U819</f>
        <v>0</v>
      </c>
      <c r="BH803" s="456">
        <f>+S803-'Departmental PL'!V819</f>
        <v>-1363439.44</v>
      </c>
      <c r="BI803" s="456">
        <f>+T803-'Departmental PL'!W819</f>
        <v>-1119451.57</v>
      </c>
    </row>
    <row r="804" spans="2:61" ht="20.25" hidden="1" customHeight="1" x14ac:dyDescent="0.25">
      <c r="B804" s="2101"/>
      <c r="C804" s="2101"/>
      <c r="D804" s="2091"/>
      <c r="E804" s="2092"/>
      <c r="F804" s="2092"/>
      <c r="G804" s="2092"/>
      <c r="H804" s="2092"/>
      <c r="I804" s="2092"/>
      <c r="J804" s="2092"/>
      <c r="K804" s="2092"/>
      <c r="L804" s="2092"/>
      <c r="M804" s="2092"/>
      <c r="N804" s="2092"/>
      <c r="O804" s="2092"/>
      <c r="P804" s="2092"/>
      <c r="Q804" s="2092"/>
      <c r="R804" s="2092"/>
      <c r="S804" s="2092"/>
      <c r="T804" s="2092"/>
      <c r="AQ804" s="455">
        <f>'Departmental PL'!D820</f>
        <v>0</v>
      </c>
      <c r="AR804" s="456">
        <f>+C804-'Departmental PL'!F820</f>
        <v>0</v>
      </c>
      <c r="AS804" s="456">
        <f>+D804-'Departmental PL'!G820</f>
        <v>0</v>
      </c>
      <c r="AT804" s="456">
        <f>+E804-'Departmental PL'!H820</f>
        <v>0</v>
      </c>
      <c r="AU804" s="456">
        <f>+F804-'Departmental PL'!I820</f>
        <v>0</v>
      </c>
      <c r="AV804" s="456">
        <f>+G804-'Departmental PL'!J820</f>
        <v>0</v>
      </c>
      <c r="AW804" s="456">
        <f>+H804-'Departmental PL'!K820</f>
        <v>0</v>
      </c>
      <c r="AX804" s="456">
        <f>+I804-'Departmental PL'!L820</f>
        <v>0</v>
      </c>
      <c r="AY804" s="456">
        <f>+J804-'Departmental PL'!M820</f>
        <v>0</v>
      </c>
      <c r="AZ804" s="456">
        <f>+K804-'Departmental PL'!N820</f>
        <v>0</v>
      </c>
      <c r="BA804" s="456">
        <f>+L804-'Departmental PL'!O820</f>
        <v>0</v>
      </c>
      <c r="BB804" s="456">
        <f>+M804-'Departmental PL'!P820</f>
        <v>0</v>
      </c>
      <c r="BC804" s="456">
        <f>+N804-'Departmental PL'!Q820</f>
        <v>0</v>
      </c>
      <c r="BD804" s="456">
        <f>+O804-'Departmental PL'!R820</f>
        <v>0</v>
      </c>
      <c r="BE804" s="456">
        <f>+P804-'Departmental PL'!S820</f>
        <v>0</v>
      </c>
      <c r="BF804" s="456">
        <f>+Q804-'Departmental PL'!T820</f>
        <v>0</v>
      </c>
      <c r="BG804" s="456">
        <f>+R804-'Departmental PL'!U820</f>
        <v>0</v>
      </c>
      <c r="BH804" s="456">
        <f>+S804-'Departmental PL'!V820</f>
        <v>0</v>
      </c>
      <c r="BI804" s="456">
        <f>+T804-'Departmental PL'!W820</f>
        <v>0</v>
      </c>
    </row>
    <row r="805" spans="2:61" ht="20.25" hidden="1" customHeight="1" x14ac:dyDescent="0.25">
      <c r="B805" s="2101"/>
      <c r="C805" s="2101"/>
      <c r="D805" s="2091"/>
      <c r="E805" s="2092"/>
      <c r="F805" s="2092"/>
      <c r="G805" s="2092"/>
      <c r="H805" s="2092"/>
      <c r="I805" s="2092"/>
      <c r="J805" s="2092"/>
      <c r="K805" s="2092"/>
      <c r="L805" s="2092"/>
      <c r="M805" s="2092"/>
      <c r="N805" s="2092"/>
      <c r="O805" s="2092"/>
      <c r="P805" s="2092"/>
      <c r="Q805" s="2092"/>
      <c r="R805" s="2092"/>
      <c r="S805" s="2092"/>
      <c r="T805" s="2092"/>
      <c r="AQ805" s="2069" t="str">
        <f>'Departmental PL'!D821</f>
        <v>015b ASC/OP - Strong West</v>
      </c>
      <c r="AR805" s="456">
        <f>+C805-'Departmental PL'!F821</f>
        <v>0</v>
      </c>
      <c r="AS805" s="456">
        <f>+D805-'Departmental PL'!G821</f>
        <v>0</v>
      </c>
      <c r="AT805" s="456">
        <f>+E805-'Departmental PL'!H821</f>
        <v>0</v>
      </c>
      <c r="AU805" s="456">
        <f>+F805-'Departmental PL'!I821</f>
        <v>0</v>
      </c>
      <c r="AV805" s="456">
        <f>+G805-'Departmental PL'!J821</f>
        <v>0</v>
      </c>
      <c r="AW805" s="456">
        <f>+H805-'Departmental PL'!K821</f>
        <v>0</v>
      </c>
      <c r="AX805" s="456">
        <f>+I805-'Departmental PL'!L821</f>
        <v>0</v>
      </c>
      <c r="AY805" s="456">
        <f>+J805-'Departmental PL'!M821</f>
        <v>0</v>
      </c>
      <c r="AZ805" s="456">
        <f>+K805-'Departmental PL'!N821</f>
        <v>0</v>
      </c>
      <c r="BA805" s="456">
        <f>+L805-'Departmental PL'!O821</f>
        <v>0</v>
      </c>
      <c r="BB805" s="456">
        <f>+M805-'Departmental PL'!P821</f>
        <v>0</v>
      </c>
      <c r="BC805" s="456">
        <f>+N805-'Departmental PL'!Q821</f>
        <v>0</v>
      </c>
      <c r="BD805" s="456">
        <f>+O805-'Departmental PL'!R821</f>
        <v>0</v>
      </c>
      <c r="BE805" s="456">
        <f>+P805-'Departmental PL'!S821</f>
        <v>0</v>
      </c>
      <c r="BF805" s="456">
        <f>+Q805-'Departmental PL'!T821</f>
        <v>0</v>
      </c>
      <c r="BG805" s="456">
        <f>+R805-'Departmental PL'!U821</f>
        <v>0</v>
      </c>
      <c r="BH805" s="456">
        <f>+S805-'Departmental PL'!V821</f>
        <v>0</v>
      </c>
      <c r="BI805" s="456">
        <f>+T805-'Departmental PL'!W821</f>
        <v>0</v>
      </c>
    </row>
    <row r="806" spans="2:61" ht="20.25" hidden="1" customHeight="1" x14ac:dyDescent="0.25">
      <c r="B806" s="2058" t="s">
        <v>2527</v>
      </c>
      <c r="C806" s="2060"/>
      <c r="D806" s="2060"/>
      <c r="E806" s="2060"/>
      <c r="F806" s="2060"/>
      <c r="G806" s="2060"/>
      <c r="H806" s="2060"/>
      <c r="I806" s="2060"/>
      <c r="J806" s="2060"/>
      <c r="K806" s="2060"/>
      <c r="L806" s="2060"/>
      <c r="M806" s="2060"/>
      <c r="N806" s="2060"/>
      <c r="O806" s="2060"/>
      <c r="P806" s="2060"/>
      <c r="Q806" s="2060"/>
      <c r="R806" s="2060"/>
      <c r="S806" s="2060"/>
      <c r="T806" s="2060"/>
      <c r="U806" s="2061" t="str">
        <f t="shared" si="7"/>
        <v>4350 STRONG WEST ASC</v>
      </c>
      <c r="W806" s="455" t="b">
        <f>+'17HPM_DATA_INPUT'!C516='17_AUDIT_TOTALS_CK'!U806</f>
        <v>1</v>
      </c>
      <c r="X806" s="2065">
        <f>+'17HPM_DATA_INPUT'!D516-'17_AUDIT_TOTALS_CK'!C806</f>
        <v>422</v>
      </c>
      <c r="Y806" s="2065">
        <f>+'17HPM_DATA_INPUT'!E516-'17_AUDIT_TOTALS_CK'!D806</f>
        <v>0</v>
      </c>
      <c r="Z806" s="2065">
        <f>+'17HPM_DATA_INPUT'!F516-'17_AUDIT_TOTALS_CK'!E806</f>
        <v>1289</v>
      </c>
      <c r="AA806" s="2065">
        <f>+'17HPM_DATA_INPUT'!G516-'17_AUDIT_TOTALS_CK'!F806</f>
        <v>0</v>
      </c>
      <c r="AB806" s="2065">
        <f>+'17HPM_DATA_INPUT'!H516-'17_AUDIT_TOTALS_CK'!G806</f>
        <v>1469159</v>
      </c>
      <c r="AC806" s="2065">
        <f>+'17HPM_DATA_INPUT'!I516-'17_AUDIT_TOTALS_CK'!H806</f>
        <v>0</v>
      </c>
      <c r="AD806" s="2065">
        <f>+'17HPM_DATA_INPUT'!J516-'17_AUDIT_TOTALS_CK'!I806</f>
        <v>654493</v>
      </c>
      <c r="AE806" s="2065">
        <f>+'17HPM_DATA_INPUT'!K516-'17_AUDIT_TOTALS_CK'!J806</f>
        <v>0</v>
      </c>
      <c r="AF806" s="2065">
        <f>+'17HPM_DATA_INPUT'!L516-'17_AUDIT_TOTALS_CK'!K806</f>
        <v>652963</v>
      </c>
      <c r="AG806" s="2065">
        <f>+'17HPM_DATA_INPUT'!M516-'17_AUDIT_TOTALS_CK'!L806</f>
        <v>0</v>
      </c>
      <c r="AH806" s="2065">
        <f>+'17HPM_DATA_INPUT'!N516-'17_AUDIT_TOTALS_CK'!M806</f>
        <v>1530</v>
      </c>
      <c r="AI806" s="2065">
        <f>+'17HPM_DATA_INPUT'!O516-'17_AUDIT_TOTALS_CK'!N806</f>
        <v>0</v>
      </c>
      <c r="AJ806" s="2065">
        <f>+'17HPM_DATA_INPUT'!P516-'17_AUDIT_TOTALS_CK'!O806</f>
        <v>126522</v>
      </c>
      <c r="AK806" s="2065">
        <f>+'17HPM_DATA_INPUT'!Q516-'17_AUDIT_TOTALS_CK'!P806</f>
        <v>0</v>
      </c>
      <c r="AL806" s="2065">
        <f>+'17HPM_DATA_INPUT'!R516-'17_AUDIT_TOTALS_CK'!Q806</f>
        <v>356413</v>
      </c>
      <c r="AM806" s="2065">
        <f>+'17HPM_DATA_INPUT'!S516-'17_AUDIT_TOTALS_CK'!R806</f>
        <v>0</v>
      </c>
      <c r="AN806" s="2065">
        <f>+'17HPM_DATA_INPUT'!T516-'17_AUDIT_TOTALS_CK'!S806</f>
        <v>-481405</v>
      </c>
      <c r="AO806" s="2065">
        <f>+'17HPM_DATA_INPUT'!U516-'17_AUDIT_TOTALS_CK'!T806</f>
        <v>0</v>
      </c>
      <c r="AQ806" s="455" t="str">
        <f>'Departmental PL'!D822</f>
        <v>4350 STRONG WEST ASC</v>
      </c>
      <c r="AR806" s="456">
        <f>+C806-'Departmental PL'!F822</f>
        <v>-422</v>
      </c>
      <c r="AS806" s="456">
        <f>+D806-'Departmental PL'!G822</f>
        <v>0</v>
      </c>
      <c r="AT806" s="456">
        <f>+E806-'Departmental PL'!H822</f>
        <v>-1289</v>
      </c>
      <c r="AU806" s="456">
        <f>+F806-'Departmental PL'!I822</f>
        <v>0</v>
      </c>
      <c r="AV806" s="456">
        <f>+G806-'Departmental PL'!J822</f>
        <v>-1469159</v>
      </c>
      <c r="AW806" s="456">
        <f>+H806-'Departmental PL'!K822</f>
        <v>0</v>
      </c>
      <c r="AX806" s="456">
        <f>+I806-'Departmental PL'!L822</f>
        <v>-654493</v>
      </c>
      <c r="AY806" s="456">
        <f>+J806-'Departmental PL'!M822</f>
        <v>0</v>
      </c>
      <c r="AZ806" s="456">
        <f>+K806-'Departmental PL'!N822</f>
        <v>-652963</v>
      </c>
      <c r="BA806" s="456">
        <f>+L806-'Departmental PL'!O822</f>
        <v>0</v>
      </c>
      <c r="BB806" s="456">
        <f>+M806-'Departmental PL'!P822</f>
        <v>-1530</v>
      </c>
      <c r="BC806" s="456">
        <f>+N806-'Departmental PL'!Q822</f>
        <v>0</v>
      </c>
      <c r="BD806" s="456">
        <f>+O806-'Departmental PL'!R822</f>
        <v>-126522</v>
      </c>
      <c r="BE806" s="456">
        <f>+P806-'Departmental PL'!S822</f>
        <v>0</v>
      </c>
      <c r="BF806" s="456">
        <f>+Q806-'Departmental PL'!T822</f>
        <v>-356413</v>
      </c>
      <c r="BG806" s="456">
        <f>+R806-'Departmental PL'!U822</f>
        <v>0</v>
      </c>
      <c r="BH806" s="456">
        <f>+S806-'Departmental PL'!V822</f>
        <v>481405</v>
      </c>
      <c r="BI806" s="456">
        <f>+T806-'Departmental PL'!W822</f>
        <v>0</v>
      </c>
    </row>
    <row r="807" spans="2:61" ht="20.25" hidden="1" customHeight="1" x14ac:dyDescent="0.25">
      <c r="B807" s="2069" t="s">
        <v>2306</v>
      </c>
      <c r="C807" s="2070"/>
      <c r="D807" s="2070"/>
      <c r="E807" s="2070"/>
      <c r="F807" s="2070"/>
      <c r="G807" s="2070"/>
      <c r="H807" s="2070"/>
      <c r="I807" s="2070"/>
      <c r="J807" s="2070"/>
      <c r="K807" s="2070"/>
      <c r="L807" s="2070"/>
      <c r="M807" s="2070"/>
      <c r="N807" s="2070"/>
      <c r="O807" s="2070"/>
      <c r="P807" s="2070"/>
      <c r="Q807" s="2070"/>
      <c r="R807" s="2070"/>
      <c r="S807" s="2070"/>
      <c r="T807" s="2070"/>
      <c r="U807" s="2061" t="str">
        <f t="shared" si="7"/>
        <v>Total OUTPATIENT</v>
      </c>
      <c r="W807" s="455" t="b">
        <f>+'17HPM_DATA_INPUT'!C517='17_AUDIT_TOTALS_CK'!U807</f>
        <v>1</v>
      </c>
      <c r="X807" s="2065">
        <f>+'17HPM_DATA_INPUT'!D517-'17_AUDIT_TOTALS_CK'!C807</f>
        <v>422</v>
      </c>
      <c r="Y807" s="2065">
        <f>+'17HPM_DATA_INPUT'!E517-'17_AUDIT_TOTALS_CK'!D807</f>
        <v>0</v>
      </c>
      <c r="Z807" s="2065">
        <f>+'17HPM_DATA_INPUT'!F517-'17_AUDIT_TOTALS_CK'!E807</f>
        <v>1289</v>
      </c>
      <c r="AA807" s="2065">
        <f>+'17HPM_DATA_INPUT'!G517-'17_AUDIT_TOTALS_CK'!F807</f>
        <v>0</v>
      </c>
      <c r="AB807" s="2065">
        <f>+'17HPM_DATA_INPUT'!H517-'17_AUDIT_TOTALS_CK'!G807</f>
        <v>1469159</v>
      </c>
      <c r="AC807" s="2065" t="e">
        <f>+'17HPM_DATA_INPUT'!I517-'17_AUDIT_TOTALS_CK'!H807</f>
        <v>#VALUE!</v>
      </c>
      <c r="AD807" s="2065">
        <f>+'17HPM_DATA_INPUT'!J517-'17_AUDIT_TOTALS_CK'!I807</f>
        <v>654493</v>
      </c>
      <c r="AE807" s="2065" t="e">
        <f>+'17HPM_DATA_INPUT'!K517-'17_AUDIT_TOTALS_CK'!J807</f>
        <v>#VALUE!</v>
      </c>
      <c r="AF807" s="2065">
        <f>+'17HPM_DATA_INPUT'!L517-'17_AUDIT_TOTALS_CK'!K807</f>
        <v>652963</v>
      </c>
      <c r="AG807" s="2065" t="e">
        <f>+'17HPM_DATA_INPUT'!M517-'17_AUDIT_TOTALS_CK'!L807</f>
        <v>#VALUE!</v>
      </c>
      <c r="AH807" s="2065">
        <f>+'17HPM_DATA_INPUT'!N517-'17_AUDIT_TOTALS_CK'!M807</f>
        <v>1530</v>
      </c>
      <c r="AI807" s="2065" t="e">
        <f>+'17HPM_DATA_INPUT'!O517-'17_AUDIT_TOTALS_CK'!N807</f>
        <v>#VALUE!</v>
      </c>
      <c r="AJ807" s="2065">
        <f>+'17HPM_DATA_INPUT'!P517-'17_AUDIT_TOTALS_CK'!O807</f>
        <v>126522</v>
      </c>
      <c r="AK807" s="2065" t="e">
        <f>+'17HPM_DATA_INPUT'!Q517-'17_AUDIT_TOTALS_CK'!P807</f>
        <v>#VALUE!</v>
      </c>
      <c r="AL807" s="2065">
        <f>+'17HPM_DATA_INPUT'!R517-'17_AUDIT_TOTALS_CK'!Q807</f>
        <v>356413</v>
      </c>
      <c r="AM807" s="2065" t="e">
        <f>+'17HPM_DATA_INPUT'!S517-'17_AUDIT_TOTALS_CK'!R807</f>
        <v>#VALUE!</v>
      </c>
      <c r="AN807" s="2065">
        <f>+'17HPM_DATA_INPUT'!T517-'17_AUDIT_TOTALS_CK'!S807</f>
        <v>-481405</v>
      </c>
      <c r="AO807" s="2065" t="e">
        <f>+'17HPM_DATA_INPUT'!U517-'17_AUDIT_TOTALS_CK'!T807</f>
        <v>#VALUE!</v>
      </c>
      <c r="AQ807" s="2069" t="str">
        <f>'Departmental PL'!D823</f>
        <v>Total OUTPATIENT</v>
      </c>
      <c r="AR807" s="456">
        <f>+C807-'Departmental PL'!F823</f>
        <v>-422</v>
      </c>
      <c r="AS807" s="456">
        <f>+D807-'Departmental PL'!G823</f>
        <v>0</v>
      </c>
      <c r="AT807" s="456">
        <f>+E807-'Departmental PL'!H823</f>
        <v>-1289</v>
      </c>
      <c r="AU807" s="456">
        <f>+F807-'Departmental PL'!I823</f>
        <v>0</v>
      </c>
      <c r="AV807" s="456">
        <f>+G807-'Departmental PL'!J823</f>
        <v>-1469159</v>
      </c>
      <c r="AW807" s="456">
        <f>+H807-'Departmental PL'!K823</f>
        <v>0</v>
      </c>
      <c r="AX807" s="456">
        <f>+I807-'Departmental PL'!L823</f>
        <v>-654493</v>
      </c>
      <c r="AY807" s="456">
        <f>+J807-'Departmental PL'!M823</f>
        <v>0</v>
      </c>
      <c r="AZ807" s="456">
        <f>+K807-'Departmental PL'!N823</f>
        <v>-652963</v>
      </c>
      <c r="BA807" s="456">
        <f>+L807-'Departmental PL'!O823</f>
        <v>0</v>
      </c>
      <c r="BB807" s="456">
        <f>+M807-'Departmental PL'!P823</f>
        <v>-1530</v>
      </c>
      <c r="BC807" s="456">
        <f>+N807-'Departmental PL'!Q823</f>
        <v>0</v>
      </c>
      <c r="BD807" s="456">
        <f>+O807-'Departmental PL'!R823</f>
        <v>-126522</v>
      </c>
      <c r="BE807" s="456">
        <f>+P807-'Departmental PL'!S823</f>
        <v>0</v>
      </c>
      <c r="BF807" s="456">
        <f>+Q807-'Departmental PL'!T823</f>
        <v>-356413</v>
      </c>
      <c r="BG807" s="456">
        <f>+R807-'Departmental PL'!U823</f>
        <v>0</v>
      </c>
      <c r="BH807" s="456">
        <f>+S807-'Departmental PL'!V823</f>
        <v>481405</v>
      </c>
      <c r="BI807" s="456">
        <f>+T807-'Departmental PL'!W823</f>
        <v>0</v>
      </c>
    </row>
    <row r="808" spans="2:61" ht="20.25" hidden="1" customHeight="1" x14ac:dyDescent="0.25">
      <c r="B808" s="2058" t="s">
        <v>2527</v>
      </c>
      <c r="C808" s="2060"/>
      <c r="D808" s="2060"/>
      <c r="E808" s="2060"/>
      <c r="F808" s="2060"/>
      <c r="G808" s="2060"/>
      <c r="H808" s="2060"/>
      <c r="I808" s="2060"/>
      <c r="J808" s="2060"/>
      <c r="K808" s="2060"/>
      <c r="L808" s="2060"/>
      <c r="M808" s="2060"/>
      <c r="N808" s="2060"/>
      <c r="O808" s="2060"/>
      <c r="P808" s="2060"/>
      <c r="Q808" s="2060"/>
      <c r="R808" s="2060"/>
      <c r="S808" s="2060"/>
      <c r="T808" s="2060"/>
      <c r="U808" s="2061" t="str">
        <f t="shared" si="7"/>
        <v>4350 STRONG WEST ASC</v>
      </c>
      <c r="W808" s="455" t="b">
        <f>+'17HPM_DATA_INPUT'!C518='17_AUDIT_TOTALS_CK'!U808</f>
        <v>1</v>
      </c>
      <c r="X808" s="2065">
        <f>+'17HPM_DATA_INPUT'!D518-'17_AUDIT_TOTALS_CK'!C808</f>
        <v>451</v>
      </c>
      <c r="Y808" s="2065">
        <f>+'17HPM_DATA_INPUT'!E518-'17_AUDIT_TOTALS_CK'!D808</f>
        <v>496</v>
      </c>
      <c r="Z808" s="2065">
        <f>+'17HPM_DATA_INPUT'!F518-'17_AUDIT_TOTALS_CK'!E808</f>
        <v>9972</v>
      </c>
      <c r="AA808" s="2065">
        <f>+'17HPM_DATA_INPUT'!G518-'17_AUDIT_TOTALS_CK'!F808</f>
        <v>2422</v>
      </c>
      <c r="AB808" s="2065">
        <f>+'17HPM_DATA_INPUT'!H518-'17_AUDIT_TOTALS_CK'!G808</f>
        <v>2464703</v>
      </c>
      <c r="AC808" s="2065">
        <f>+'17HPM_DATA_INPUT'!I518-'17_AUDIT_TOTALS_CK'!H808</f>
        <v>2895917</v>
      </c>
      <c r="AD808" s="2065">
        <f>+'17HPM_DATA_INPUT'!J518-'17_AUDIT_TOTALS_CK'!I808</f>
        <v>1091370</v>
      </c>
      <c r="AE808" s="2065">
        <f>+'17HPM_DATA_INPUT'!K518-'17_AUDIT_TOTALS_CK'!J808</f>
        <v>1300927</v>
      </c>
      <c r="AF808" s="2065">
        <f>+'17HPM_DATA_INPUT'!L518-'17_AUDIT_TOTALS_CK'!K808</f>
        <v>1277450</v>
      </c>
      <c r="AG808" s="2065">
        <f>+'17HPM_DATA_INPUT'!M518-'17_AUDIT_TOTALS_CK'!L808</f>
        <v>1890736</v>
      </c>
      <c r="AH808" s="2065">
        <f>+'17HPM_DATA_INPUT'!N518-'17_AUDIT_TOTALS_CK'!M808</f>
        <v>-186080</v>
      </c>
      <c r="AI808" s="2065">
        <f>+'17HPM_DATA_INPUT'!O518-'17_AUDIT_TOTALS_CK'!N808</f>
        <v>-589808</v>
      </c>
      <c r="AJ808" s="2065">
        <f>+'17HPM_DATA_INPUT'!P518-'17_AUDIT_TOTALS_CK'!O808</f>
        <v>212251</v>
      </c>
      <c r="AK808" s="2065">
        <f>+'17HPM_DATA_INPUT'!Q518-'17_AUDIT_TOTALS_CK'!P808</f>
        <v>243939</v>
      </c>
      <c r="AL808" s="2065">
        <f>+'17HPM_DATA_INPUT'!R518-'17_AUDIT_TOTALS_CK'!Q808</f>
        <v>597909</v>
      </c>
      <c r="AM808" s="2065">
        <f>+'17HPM_DATA_INPUT'!S518-'17_AUDIT_TOTALS_CK'!R808</f>
        <v>510607</v>
      </c>
      <c r="AN808" s="2065">
        <f>+'17HPM_DATA_INPUT'!T518-'17_AUDIT_TOTALS_CK'!S808</f>
        <v>-996240</v>
      </c>
      <c r="AO808" s="2065">
        <f>+'17HPM_DATA_INPUT'!U518-'17_AUDIT_TOTALS_CK'!T808</f>
        <v>-1344354</v>
      </c>
      <c r="AQ808" s="455" t="str">
        <f>'Departmental PL'!D824</f>
        <v>4350 STRONG WEST ASC</v>
      </c>
      <c r="AR808" s="456">
        <f>+C808-'Departmental PL'!F824</f>
        <v>-451</v>
      </c>
      <c r="AS808" s="456">
        <f>+D808-'Departmental PL'!G824</f>
        <v>-496</v>
      </c>
      <c r="AT808" s="456">
        <f>+E808-'Departmental PL'!H824</f>
        <v>-9972</v>
      </c>
      <c r="AU808" s="456">
        <f>+F808-'Departmental PL'!I824</f>
        <v>-2422</v>
      </c>
      <c r="AV808" s="456">
        <f>+G808-'Departmental PL'!J824</f>
        <v>-2464703</v>
      </c>
      <c r="AW808" s="456">
        <f>+H808-'Departmental PL'!K824</f>
        <v>-2895917</v>
      </c>
      <c r="AX808" s="456">
        <f>+I808-'Departmental PL'!L824</f>
        <v>-1091370</v>
      </c>
      <c r="AY808" s="456">
        <f>+J808-'Departmental PL'!M824</f>
        <v>-1300927</v>
      </c>
      <c r="AZ808" s="456">
        <f>+K808-'Departmental PL'!N824</f>
        <v>-1277450</v>
      </c>
      <c r="BA808" s="456">
        <f>+L808-'Departmental PL'!O824</f>
        <v>-1890736</v>
      </c>
      <c r="BB808" s="456">
        <f>+M808-'Departmental PL'!P824</f>
        <v>186080</v>
      </c>
      <c r="BC808" s="456">
        <f>+N808-'Departmental PL'!Q824</f>
        <v>589809</v>
      </c>
      <c r="BD808" s="456">
        <f>+O808-'Departmental PL'!R824</f>
        <v>-212251</v>
      </c>
      <c r="BE808" s="456">
        <f>+P808-'Departmental PL'!S824</f>
        <v>-243939</v>
      </c>
      <c r="BF808" s="456">
        <f>+Q808-'Departmental PL'!T824</f>
        <v>-597909</v>
      </c>
      <c r="BG808" s="456">
        <f>+R808-'Departmental PL'!U824</f>
        <v>-510607</v>
      </c>
      <c r="BH808" s="456">
        <f>+S808-'Departmental PL'!V824</f>
        <v>996240</v>
      </c>
      <c r="BI808" s="456">
        <f>+T808-'Departmental PL'!W824</f>
        <v>1344355</v>
      </c>
    </row>
    <row r="809" spans="2:61" ht="20.25" hidden="1" customHeight="1" x14ac:dyDescent="0.25">
      <c r="B809" s="2072" t="s">
        <v>2307</v>
      </c>
      <c r="C809" s="2073"/>
      <c r="D809" s="2073"/>
      <c r="E809" s="2073"/>
      <c r="F809" s="2073"/>
      <c r="G809" s="2073"/>
      <c r="H809" s="2073"/>
      <c r="I809" s="2073"/>
      <c r="J809" s="2073"/>
      <c r="K809" s="2073"/>
      <c r="L809" s="2073"/>
      <c r="M809" s="2073"/>
      <c r="N809" s="2073"/>
      <c r="O809" s="2073"/>
      <c r="P809" s="2073"/>
      <c r="Q809" s="2073"/>
      <c r="R809" s="2073"/>
      <c r="S809" s="2073"/>
      <c r="T809" s="2073"/>
      <c r="U809" s="2061" t="str">
        <f t="shared" si="7"/>
        <v>Total ASC</v>
      </c>
      <c r="W809" s="455" t="b">
        <f>+'17HPM_DATA_INPUT'!C519='17_AUDIT_TOTALS_CK'!U809</f>
        <v>1</v>
      </c>
      <c r="X809" s="2065">
        <f>+'17HPM_DATA_INPUT'!D519-'17_AUDIT_TOTALS_CK'!C809</f>
        <v>451</v>
      </c>
      <c r="Y809" s="2065">
        <f>+'17HPM_DATA_INPUT'!E519-'17_AUDIT_TOTALS_CK'!D809</f>
        <v>496</v>
      </c>
      <c r="Z809" s="2065">
        <f>+'17HPM_DATA_INPUT'!F519-'17_AUDIT_TOTALS_CK'!E809</f>
        <v>9972</v>
      </c>
      <c r="AA809" s="2065">
        <f>+'17HPM_DATA_INPUT'!G519-'17_AUDIT_TOTALS_CK'!F809</f>
        <v>2422</v>
      </c>
      <c r="AB809" s="2065">
        <f>+'17HPM_DATA_INPUT'!H519-'17_AUDIT_TOTALS_CK'!G809</f>
        <v>2464703</v>
      </c>
      <c r="AC809" s="2065">
        <f>+'17HPM_DATA_INPUT'!I519-'17_AUDIT_TOTALS_CK'!H809</f>
        <v>2895917</v>
      </c>
      <c r="AD809" s="2065">
        <f>+'17HPM_DATA_INPUT'!J519-'17_AUDIT_TOTALS_CK'!I809</f>
        <v>1091370</v>
      </c>
      <c r="AE809" s="2065">
        <f>+'17HPM_DATA_INPUT'!K519-'17_AUDIT_TOTALS_CK'!J809</f>
        <v>1300927</v>
      </c>
      <c r="AF809" s="2065">
        <f>+'17HPM_DATA_INPUT'!L519-'17_AUDIT_TOTALS_CK'!K809</f>
        <v>1277450</v>
      </c>
      <c r="AG809" s="2065">
        <f>+'17HPM_DATA_INPUT'!M519-'17_AUDIT_TOTALS_CK'!L809</f>
        <v>1890736</v>
      </c>
      <c r="AH809" s="2065">
        <f>+'17HPM_DATA_INPUT'!N519-'17_AUDIT_TOTALS_CK'!M809</f>
        <v>-186080</v>
      </c>
      <c r="AI809" s="2065">
        <f>+'17HPM_DATA_INPUT'!O519-'17_AUDIT_TOTALS_CK'!N809</f>
        <v>-589808</v>
      </c>
      <c r="AJ809" s="2065">
        <f>+'17HPM_DATA_INPUT'!P519-'17_AUDIT_TOTALS_CK'!O809</f>
        <v>212251</v>
      </c>
      <c r="AK809" s="2065">
        <f>+'17HPM_DATA_INPUT'!Q519-'17_AUDIT_TOTALS_CK'!P809</f>
        <v>243939</v>
      </c>
      <c r="AL809" s="2065">
        <f>+'17HPM_DATA_INPUT'!R519-'17_AUDIT_TOTALS_CK'!Q809</f>
        <v>597909</v>
      </c>
      <c r="AM809" s="2065">
        <f>+'17HPM_DATA_INPUT'!S519-'17_AUDIT_TOTALS_CK'!R809</f>
        <v>510607</v>
      </c>
      <c r="AN809" s="2065">
        <f>+'17HPM_DATA_INPUT'!T519-'17_AUDIT_TOTALS_CK'!S809</f>
        <v>-996240</v>
      </c>
      <c r="AO809" s="2065">
        <f>+'17HPM_DATA_INPUT'!U519-'17_AUDIT_TOTALS_CK'!T809</f>
        <v>-1344354</v>
      </c>
      <c r="AQ809" s="2072" t="str">
        <f>'Departmental PL'!D825</f>
        <v>Total ASC</v>
      </c>
      <c r="AR809" s="456">
        <f>+C809-'Departmental PL'!F825</f>
        <v>-451</v>
      </c>
      <c r="AS809" s="456">
        <f>+D809-'Departmental PL'!G825</f>
        <v>-496</v>
      </c>
      <c r="AT809" s="456">
        <f>+E809-'Departmental PL'!H825</f>
        <v>-9972</v>
      </c>
      <c r="AU809" s="456">
        <f>+F809-'Departmental PL'!I825</f>
        <v>-2422</v>
      </c>
      <c r="AV809" s="456">
        <f>+G809-'Departmental PL'!J825</f>
        <v>-2464703</v>
      </c>
      <c r="AW809" s="456">
        <f>+H809-'Departmental PL'!K825</f>
        <v>-2895917</v>
      </c>
      <c r="AX809" s="456">
        <f>+I809-'Departmental PL'!L825</f>
        <v>-1091370</v>
      </c>
      <c r="AY809" s="456">
        <f>+J809-'Departmental PL'!M825</f>
        <v>-1300927</v>
      </c>
      <c r="AZ809" s="456">
        <f>+K809-'Departmental PL'!N825</f>
        <v>-1277450</v>
      </c>
      <c r="BA809" s="456">
        <f>+L809-'Departmental PL'!O825</f>
        <v>-1890736</v>
      </c>
      <c r="BB809" s="456">
        <f>+M809-'Departmental PL'!P825</f>
        <v>186080</v>
      </c>
      <c r="BC809" s="456">
        <f>+N809-'Departmental PL'!Q825</f>
        <v>589809</v>
      </c>
      <c r="BD809" s="456">
        <f>+O809-'Departmental PL'!R825</f>
        <v>-212251</v>
      </c>
      <c r="BE809" s="456">
        <f>+P809-'Departmental PL'!S825</f>
        <v>-243939</v>
      </c>
      <c r="BF809" s="456">
        <f>+Q809-'Departmental PL'!T825</f>
        <v>-597909</v>
      </c>
      <c r="BG809" s="456">
        <f>+R809-'Departmental PL'!U825</f>
        <v>-510607</v>
      </c>
      <c r="BH809" s="456">
        <f>+S809-'Departmental PL'!V825</f>
        <v>996240</v>
      </c>
      <c r="BI809" s="456">
        <f>+T809-'Departmental PL'!W825</f>
        <v>1344355</v>
      </c>
    </row>
    <row r="810" spans="2:61" ht="20.25" hidden="1" customHeight="1" x14ac:dyDescent="0.25">
      <c r="B810" s="2058" t="s">
        <v>2527</v>
      </c>
      <c r="C810" s="2060"/>
      <c r="D810" s="2060"/>
      <c r="E810" s="2060"/>
      <c r="F810" s="2060"/>
      <c r="G810" s="2060"/>
      <c r="H810" s="2060"/>
      <c r="I810" s="2060"/>
      <c r="J810" s="2060"/>
      <c r="K810" s="2060"/>
      <c r="L810" s="2060"/>
      <c r="M810" s="2060"/>
      <c r="N810" s="2060"/>
      <c r="O810" s="2060"/>
      <c r="P810" s="2060"/>
      <c r="Q810" s="2060"/>
      <c r="R810" s="2060"/>
      <c r="S810" s="2060"/>
      <c r="T810" s="2060"/>
      <c r="U810" s="2061" t="str">
        <f t="shared" si="7"/>
        <v>4350 STRONG WEST ASC</v>
      </c>
      <c r="W810" s="455" t="b">
        <f>+'17HPM_DATA_INPUT'!C520='17_AUDIT_TOTALS_CK'!U810</f>
        <v>1</v>
      </c>
      <c r="X810" s="2065">
        <f>+'17HPM_DATA_INPUT'!D520-'17_AUDIT_TOTALS_CK'!C810</f>
        <v>0</v>
      </c>
      <c r="Y810" s="2065">
        <f>+'17HPM_DATA_INPUT'!E520-'17_AUDIT_TOTALS_CK'!D810</f>
        <v>1</v>
      </c>
      <c r="Z810" s="2065">
        <f>+'17HPM_DATA_INPUT'!F520-'17_AUDIT_TOTALS_CK'!E810</f>
        <v>0</v>
      </c>
      <c r="AA810" s="2065">
        <f>+'17HPM_DATA_INPUT'!G520-'17_AUDIT_TOTALS_CK'!F810</f>
        <v>4</v>
      </c>
      <c r="AB810" s="2065">
        <f>+'17HPM_DATA_INPUT'!H520-'17_AUDIT_TOTALS_CK'!G810</f>
        <v>0</v>
      </c>
      <c r="AC810" s="2065">
        <f>+'17HPM_DATA_INPUT'!I520-'17_AUDIT_TOTALS_CK'!H810</f>
        <v>5182</v>
      </c>
      <c r="AD810" s="2065">
        <f>+'17HPM_DATA_INPUT'!J520-'17_AUDIT_TOTALS_CK'!I810</f>
        <v>0</v>
      </c>
      <c r="AE810" s="2065">
        <f>+'17HPM_DATA_INPUT'!K520-'17_AUDIT_TOTALS_CK'!J810</f>
        <v>2782</v>
      </c>
      <c r="AF810" s="2065">
        <f>+'17HPM_DATA_INPUT'!L520-'17_AUDIT_TOTALS_CK'!K810</f>
        <v>0</v>
      </c>
      <c r="AG810" s="2065">
        <f>+'17HPM_DATA_INPUT'!M520-'17_AUDIT_TOTALS_CK'!L810</f>
        <v>3212</v>
      </c>
      <c r="AH810" s="2065">
        <f>+'17HPM_DATA_INPUT'!N520-'17_AUDIT_TOTALS_CK'!M810</f>
        <v>0</v>
      </c>
      <c r="AI810" s="2065">
        <f>+'17HPM_DATA_INPUT'!O520-'17_AUDIT_TOTALS_CK'!N810</f>
        <v>-430</v>
      </c>
      <c r="AJ810" s="2065">
        <f>+'17HPM_DATA_INPUT'!P520-'17_AUDIT_TOTALS_CK'!O810</f>
        <v>0</v>
      </c>
      <c r="AK810" s="2065">
        <f>+'17HPM_DATA_INPUT'!Q520-'17_AUDIT_TOTALS_CK'!P810</f>
        <v>438</v>
      </c>
      <c r="AL810" s="2065">
        <f>+'17HPM_DATA_INPUT'!R520-'17_AUDIT_TOTALS_CK'!Q810</f>
        <v>0</v>
      </c>
      <c r="AM810" s="2065">
        <f>+'17HPM_DATA_INPUT'!S520-'17_AUDIT_TOTALS_CK'!R810</f>
        <v>917</v>
      </c>
      <c r="AN810" s="2065">
        <f>+'17HPM_DATA_INPUT'!T520-'17_AUDIT_TOTALS_CK'!S810</f>
        <v>0</v>
      </c>
      <c r="AO810" s="2065">
        <f>+'17HPM_DATA_INPUT'!U520-'17_AUDIT_TOTALS_CK'!T810</f>
        <v>-1786</v>
      </c>
      <c r="AQ810" s="455" t="str">
        <f>'Departmental PL'!D826</f>
        <v>4350 STRONG WEST ASC</v>
      </c>
      <c r="AR810" s="456">
        <f>+C810-'Departmental PL'!F826</f>
        <v>0</v>
      </c>
      <c r="AS810" s="456">
        <f>+D810-'Departmental PL'!G826</f>
        <v>-1</v>
      </c>
      <c r="AT810" s="456">
        <f>+E810-'Departmental PL'!H826</f>
        <v>0</v>
      </c>
      <c r="AU810" s="456">
        <f>+F810-'Departmental PL'!I826</f>
        <v>-4</v>
      </c>
      <c r="AV810" s="456">
        <f>+G810-'Departmental PL'!J826</f>
        <v>0</v>
      </c>
      <c r="AW810" s="456">
        <f>+H810-'Departmental PL'!K826</f>
        <v>-5182</v>
      </c>
      <c r="AX810" s="456">
        <f>+I810-'Departmental PL'!L826</f>
        <v>0</v>
      </c>
      <c r="AY810" s="456">
        <f>+J810-'Departmental PL'!M826</f>
        <v>-2782</v>
      </c>
      <c r="AZ810" s="456">
        <f>+K810-'Departmental PL'!N826</f>
        <v>0</v>
      </c>
      <c r="BA810" s="456">
        <f>+L810-'Departmental PL'!O826</f>
        <v>-3212</v>
      </c>
      <c r="BB810" s="456">
        <f>+M810-'Departmental PL'!P826</f>
        <v>0</v>
      </c>
      <c r="BC810" s="456">
        <f>+N810-'Departmental PL'!Q826</f>
        <v>430</v>
      </c>
      <c r="BD810" s="456">
        <f>+O810-'Departmental PL'!R826</f>
        <v>0</v>
      </c>
      <c r="BE810" s="456">
        <f>+P810-'Departmental PL'!S826</f>
        <v>-438</v>
      </c>
      <c r="BF810" s="456">
        <f>+Q810-'Departmental PL'!T826</f>
        <v>0</v>
      </c>
      <c r="BG810" s="456">
        <f>+R810-'Departmental PL'!U826</f>
        <v>-917</v>
      </c>
      <c r="BH810" s="456">
        <f>+S810-'Departmental PL'!V826</f>
        <v>0</v>
      </c>
      <c r="BI810" s="456">
        <f>+T810-'Departmental PL'!W826</f>
        <v>1785</v>
      </c>
    </row>
    <row r="811" spans="2:61" ht="20.25" hidden="1" customHeight="1" x14ac:dyDescent="0.25">
      <c r="B811" s="2076" t="s">
        <v>2308</v>
      </c>
      <c r="C811" s="2077"/>
      <c r="D811" s="2077"/>
      <c r="E811" s="2077"/>
      <c r="F811" s="2077"/>
      <c r="G811" s="2077"/>
      <c r="H811" s="2077"/>
      <c r="I811" s="2077"/>
      <c r="J811" s="2077"/>
      <c r="K811" s="2077"/>
      <c r="L811" s="2077"/>
      <c r="M811" s="2077"/>
      <c r="N811" s="2077"/>
      <c r="O811" s="2077"/>
      <c r="P811" s="2077"/>
      <c r="Q811" s="2077"/>
      <c r="R811" s="2077"/>
      <c r="S811" s="2077"/>
      <c r="T811" s="2077"/>
      <c r="U811" s="2061" t="str">
        <f t="shared" si="7"/>
        <v>Total OBS</v>
      </c>
      <c r="W811" s="455" t="b">
        <f>+'17HPM_DATA_INPUT'!C521='17_AUDIT_TOTALS_CK'!U811</f>
        <v>1</v>
      </c>
      <c r="X811" s="2065">
        <f>+'17HPM_DATA_INPUT'!D521-'17_AUDIT_TOTALS_CK'!C811</f>
        <v>0</v>
      </c>
      <c r="Y811" s="2065">
        <f>+'17HPM_DATA_INPUT'!E521-'17_AUDIT_TOTALS_CK'!D811</f>
        <v>1</v>
      </c>
      <c r="Z811" s="2065">
        <f>+'17HPM_DATA_INPUT'!F521-'17_AUDIT_TOTALS_CK'!E811</f>
        <v>0</v>
      </c>
      <c r="AA811" s="2065">
        <f>+'17HPM_DATA_INPUT'!G521-'17_AUDIT_TOTALS_CK'!F811</f>
        <v>4</v>
      </c>
      <c r="AB811" s="2065" t="e">
        <f>+'17HPM_DATA_INPUT'!H521-'17_AUDIT_TOTALS_CK'!G811</f>
        <v>#VALUE!</v>
      </c>
      <c r="AC811" s="2065">
        <f>+'17HPM_DATA_INPUT'!I521-'17_AUDIT_TOTALS_CK'!H811</f>
        <v>5182</v>
      </c>
      <c r="AD811" s="2065" t="e">
        <f>+'17HPM_DATA_INPUT'!J521-'17_AUDIT_TOTALS_CK'!I811</f>
        <v>#VALUE!</v>
      </c>
      <c r="AE811" s="2065">
        <f>+'17HPM_DATA_INPUT'!K521-'17_AUDIT_TOTALS_CK'!J811</f>
        <v>2782</v>
      </c>
      <c r="AF811" s="2065" t="e">
        <f>+'17HPM_DATA_INPUT'!L521-'17_AUDIT_TOTALS_CK'!K811</f>
        <v>#VALUE!</v>
      </c>
      <c r="AG811" s="2065">
        <f>+'17HPM_DATA_INPUT'!M521-'17_AUDIT_TOTALS_CK'!L811</f>
        <v>3212</v>
      </c>
      <c r="AH811" s="2065" t="e">
        <f>+'17HPM_DATA_INPUT'!N521-'17_AUDIT_TOTALS_CK'!M811</f>
        <v>#VALUE!</v>
      </c>
      <c r="AI811" s="2065">
        <f>+'17HPM_DATA_INPUT'!O521-'17_AUDIT_TOTALS_CK'!N811</f>
        <v>-430</v>
      </c>
      <c r="AJ811" s="2065" t="e">
        <f>+'17HPM_DATA_INPUT'!P521-'17_AUDIT_TOTALS_CK'!O811</f>
        <v>#VALUE!</v>
      </c>
      <c r="AK811" s="2065">
        <f>+'17HPM_DATA_INPUT'!Q521-'17_AUDIT_TOTALS_CK'!P811</f>
        <v>438</v>
      </c>
      <c r="AL811" s="2065" t="e">
        <f>+'17HPM_DATA_INPUT'!R521-'17_AUDIT_TOTALS_CK'!Q811</f>
        <v>#VALUE!</v>
      </c>
      <c r="AM811" s="2065">
        <f>+'17HPM_DATA_INPUT'!S521-'17_AUDIT_TOTALS_CK'!R811</f>
        <v>917</v>
      </c>
      <c r="AN811" s="2065" t="e">
        <f>+'17HPM_DATA_INPUT'!T521-'17_AUDIT_TOTALS_CK'!S811</f>
        <v>#VALUE!</v>
      </c>
      <c r="AO811" s="2065">
        <f>+'17HPM_DATA_INPUT'!U521-'17_AUDIT_TOTALS_CK'!T811</f>
        <v>-1786</v>
      </c>
      <c r="AQ811" s="2076" t="str">
        <f>'Departmental PL'!D827</f>
        <v>Total OBS</v>
      </c>
      <c r="AR811" s="456">
        <f>+C811-'Departmental PL'!F827</f>
        <v>0</v>
      </c>
      <c r="AS811" s="456">
        <f>+D811-'Departmental PL'!G827</f>
        <v>-1</v>
      </c>
      <c r="AT811" s="456">
        <f>+E811-'Departmental PL'!H827</f>
        <v>0</v>
      </c>
      <c r="AU811" s="456">
        <f>+F811-'Departmental PL'!I827</f>
        <v>-4</v>
      </c>
      <c r="AV811" s="456">
        <f>+G811-'Departmental PL'!J827</f>
        <v>0</v>
      </c>
      <c r="AW811" s="456">
        <f>+H811-'Departmental PL'!K827</f>
        <v>-5182</v>
      </c>
      <c r="AX811" s="456">
        <f>+I811-'Departmental PL'!L827</f>
        <v>0</v>
      </c>
      <c r="AY811" s="456">
        <f>+J811-'Departmental PL'!M827</f>
        <v>-2782</v>
      </c>
      <c r="AZ811" s="456">
        <f>+K811-'Departmental PL'!N827</f>
        <v>0</v>
      </c>
      <c r="BA811" s="456">
        <f>+L811-'Departmental PL'!O827</f>
        <v>-3212</v>
      </c>
      <c r="BB811" s="456">
        <f>+M811-'Departmental PL'!P827</f>
        <v>0</v>
      </c>
      <c r="BC811" s="456">
        <f>+N811-'Departmental PL'!Q827</f>
        <v>430</v>
      </c>
      <c r="BD811" s="456">
        <f>+O811-'Departmental PL'!R827</f>
        <v>0</v>
      </c>
      <c r="BE811" s="456">
        <f>+P811-'Departmental PL'!S827</f>
        <v>-438</v>
      </c>
      <c r="BF811" s="456">
        <f>+Q811-'Departmental PL'!T827</f>
        <v>0</v>
      </c>
      <c r="BG811" s="456">
        <f>+R811-'Departmental PL'!U827</f>
        <v>-917</v>
      </c>
      <c r="BH811" s="456">
        <f>+S811-'Departmental PL'!V827</f>
        <v>0</v>
      </c>
      <c r="BI811" s="456">
        <f>+T811-'Departmental PL'!W827</f>
        <v>1785</v>
      </c>
    </row>
    <row r="812" spans="2:61" ht="20.25" hidden="1" customHeight="1" x14ac:dyDescent="0.25">
      <c r="B812" s="2076"/>
      <c r="C812" s="2077"/>
      <c r="D812" s="2077"/>
      <c r="E812" s="2077"/>
      <c r="F812" s="2077"/>
      <c r="G812" s="2077"/>
      <c r="H812" s="2077"/>
      <c r="I812" s="2077"/>
      <c r="J812" s="2077"/>
      <c r="K812" s="2077"/>
      <c r="L812" s="2077"/>
      <c r="M812" s="2077"/>
      <c r="N812" s="2077"/>
      <c r="O812" s="2077"/>
      <c r="P812" s="2077"/>
      <c r="Q812" s="2077"/>
      <c r="R812" s="2077"/>
      <c r="S812" s="2077"/>
      <c r="T812" s="2077"/>
      <c r="AQ812" s="455">
        <f>'Departmental PL'!D828</f>
        <v>0</v>
      </c>
      <c r="AR812" s="456">
        <f>+C812-'Departmental PL'!F828</f>
        <v>0</v>
      </c>
      <c r="AS812" s="456">
        <f>+D812-'Departmental PL'!G828</f>
        <v>0</v>
      </c>
      <c r="AT812" s="456">
        <f>+E812-'Departmental PL'!H828</f>
        <v>0</v>
      </c>
      <c r="AU812" s="456">
        <f>+F812-'Departmental PL'!I828</f>
        <v>0</v>
      </c>
      <c r="AV812" s="456">
        <f>+G812-'Departmental PL'!J828</f>
        <v>0</v>
      </c>
      <c r="AW812" s="456">
        <f>+H812-'Departmental PL'!K828</f>
        <v>0</v>
      </c>
      <c r="AX812" s="456">
        <f>+I812-'Departmental PL'!L828</f>
        <v>0</v>
      </c>
      <c r="AY812" s="456">
        <f>+J812-'Departmental PL'!M828</f>
        <v>0</v>
      </c>
      <c r="AZ812" s="456">
        <f>+K812-'Departmental PL'!N828</f>
        <v>0</v>
      </c>
      <c r="BA812" s="456">
        <f>+L812-'Departmental PL'!O828</f>
        <v>0</v>
      </c>
      <c r="BB812" s="456">
        <f>+M812-'Departmental PL'!P828</f>
        <v>0</v>
      </c>
      <c r="BC812" s="456">
        <f>+N812-'Departmental PL'!Q828</f>
        <v>0</v>
      </c>
      <c r="BD812" s="456">
        <f>+O812-'Departmental PL'!R828</f>
        <v>0</v>
      </c>
      <c r="BE812" s="456">
        <f>+P812-'Departmental PL'!S828</f>
        <v>0</v>
      </c>
      <c r="BF812" s="456">
        <f>+Q812-'Departmental PL'!T828</f>
        <v>0</v>
      </c>
      <c r="BG812" s="456">
        <f>+R812-'Departmental PL'!U828</f>
        <v>0</v>
      </c>
      <c r="BH812" s="456">
        <f>+S812-'Departmental PL'!V828</f>
        <v>0</v>
      </c>
      <c r="BI812" s="456">
        <f>+T812-'Departmental PL'!W828</f>
        <v>0</v>
      </c>
    </row>
    <row r="813" spans="2:61" ht="20.25" hidden="1" customHeight="1" x14ac:dyDescent="0.25">
      <c r="B813" s="2095" t="s">
        <v>2528</v>
      </c>
      <c r="C813" s="2095"/>
      <c r="D813" s="2091"/>
      <c r="E813" s="2092"/>
      <c r="F813" s="2092"/>
      <c r="G813" s="2092"/>
      <c r="H813" s="2092"/>
      <c r="I813" s="2092"/>
      <c r="J813" s="2092"/>
      <c r="K813" s="2092"/>
      <c r="L813" s="2092"/>
      <c r="M813" s="2092"/>
      <c r="N813" s="2092"/>
      <c r="O813" s="2092"/>
      <c r="P813" s="2092"/>
      <c r="Q813" s="2092"/>
      <c r="R813" s="2092"/>
      <c r="S813" s="2092"/>
      <c r="T813" s="2092"/>
      <c r="U813" s="2061" t="str">
        <f t="shared" si="7"/>
        <v>Total 015b ASC - Strong West</v>
      </c>
      <c r="W813" s="455" t="b">
        <f>+'17HPM_DATA_INPUT'!C522='17_AUDIT_TOTALS_CK'!U813</f>
        <v>1</v>
      </c>
      <c r="X813" s="2065">
        <f>+'17HPM_DATA_INPUT'!D522-'17_AUDIT_TOTALS_CK'!C813</f>
        <v>873</v>
      </c>
      <c r="Y813" s="2065">
        <f>+'17HPM_DATA_INPUT'!E522-'17_AUDIT_TOTALS_CK'!D813</f>
        <v>497</v>
      </c>
      <c r="Z813" s="2065">
        <f>+'17HPM_DATA_INPUT'!F522-'17_AUDIT_TOTALS_CK'!E813</f>
        <v>11261</v>
      </c>
      <c r="AA813" s="2065">
        <f>+'17HPM_DATA_INPUT'!G522-'17_AUDIT_TOTALS_CK'!F813</f>
        <v>2426</v>
      </c>
      <c r="AB813" s="2065">
        <f>+'17HPM_DATA_INPUT'!H522-'17_AUDIT_TOTALS_CK'!G813</f>
        <v>3933862</v>
      </c>
      <c r="AC813" s="2065">
        <f>+'17HPM_DATA_INPUT'!I522-'17_AUDIT_TOTALS_CK'!H813</f>
        <v>2901099</v>
      </c>
      <c r="AD813" s="2065">
        <f>+'17HPM_DATA_INPUT'!J522-'17_AUDIT_TOTALS_CK'!I813</f>
        <v>1745863</v>
      </c>
      <c r="AE813" s="2065">
        <f>+'17HPM_DATA_INPUT'!K522-'17_AUDIT_TOTALS_CK'!J813</f>
        <v>1303709</v>
      </c>
      <c r="AF813" s="2065">
        <f>+'17HPM_DATA_INPUT'!L522-'17_AUDIT_TOTALS_CK'!K813</f>
        <v>1930413</v>
      </c>
      <c r="AG813" s="2065">
        <f>+'17HPM_DATA_INPUT'!M522-'17_AUDIT_TOTALS_CK'!L813</f>
        <v>1893948</v>
      </c>
      <c r="AH813" s="2065">
        <f>+'17HPM_DATA_INPUT'!N522-'17_AUDIT_TOTALS_CK'!M813</f>
        <v>-184550</v>
      </c>
      <c r="AI813" s="2065">
        <f>+'17HPM_DATA_INPUT'!O522-'17_AUDIT_TOTALS_CK'!N813</f>
        <v>-590239</v>
      </c>
      <c r="AJ813" s="2065">
        <f>+'17HPM_DATA_INPUT'!P522-'17_AUDIT_TOTALS_CK'!O813</f>
        <v>338773</v>
      </c>
      <c r="AK813" s="2065">
        <f>+'17HPM_DATA_INPUT'!Q522-'17_AUDIT_TOTALS_CK'!P813</f>
        <v>244378</v>
      </c>
      <c r="AL813" s="2065">
        <f>+'17HPM_DATA_INPUT'!R522-'17_AUDIT_TOTALS_CK'!Q813</f>
        <v>954322</v>
      </c>
      <c r="AM813" s="2065">
        <f>+'17HPM_DATA_INPUT'!S522-'17_AUDIT_TOTALS_CK'!R813</f>
        <v>511524</v>
      </c>
      <c r="AN813" s="2065">
        <f>+'17HPM_DATA_INPUT'!T522-'17_AUDIT_TOTALS_CK'!S813</f>
        <v>-1477645</v>
      </c>
      <c r="AO813" s="2065">
        <f>+'17HPM_DATA_INPUT'!U522-'17_AUDIT_TOTALS_CK'!T813</f>
        <v>-1346140</v>
      </c>
      <c r="AQ813" s="2095" t="str">
        <f>'Departmental PL'!D829</f>
        <v>TOTAL 015b ASC/OP - Strong West</v>
      </c>
      <c r="AR813" s="456">
        <f>+C813-'Departmental PL'!F829</f>
        <v>-873</v>
      </c>
      <c r="AS813" s="456">
        <f>+D813-'Departmental PL'!G829</f>
        <v>-497</v>
      </c>
      <c r="AT813" s="456">
        <f>+E813-'Departmental PL'!H829</f>
        <v>-11261</v>
      </c>
      <c r="AU813" s="456">
        <f>+F813-'Departmental PL'!I829</f>
        <v>-2426</v>
      </c>
      <c r="AV813" s="456">
        <f>+G813-'Departmental PL'!J829</f>
        <v>-3933862</v>
      </c>
      <c r="AW813" s="456">
        <f>+H813-'Departmental PL'!K829</f>
        <v>-2901099</v>
      </c>
      <c r="AX813" s="456">
        <f>+I813-'Departmental PL'!L829</f>
        <v>-1745863</v>
      </c>
      <c r="AY813" s="456">
        <f>+J813-'Departmental PL'!M829</f>
        <v>-1303709</v>
      </c>
      <c r="AZ813" s="456">
        <f>+K813-'Departmental PL'!N829</f>
        <v>-1930413</v>
      </c>
      <c r="BA813" s="456">
        <f>+L813-'Departmental PL'!O829</f>
        <v>-1893948</v>
      </c>
      <c r="BB813" s="456">
        <f>+M813-'Departmental PL'!P829</f>
        <v>184550</v>
      </c>
      <c r="BC813" s="456">
        <f>+N813-'Departmental PL'!Q829</f>
        <v>590239</v>
      </c>
      <c r="BD813" s="456">
        <f>+O813-'Departmental PL'!R829</f>
        <v>-338773</v>
      </c>
      <c r="BE813" s="456">
        <f>+P813-'Departmental PL'!S829</f>
        <v>-244377</v>
      </c>
      <c r="BF813" s="456">
        <f>+Q813-'Departmental PL'!T829</f>
        <v>-954322</v>
      </c>
      <c r="BG813" s="456">
        <f>+R813-'Departmental PL'!U829</f>
        <v>-511524</v>
      </c>
      <c r="BH813" s="456">
        <f>+S813-'Departmental PL'!V829</f>
        <v>1477645</v>
      </c>
      <c r="BI813" s="456">
        <f>+T813-'Departmental PL'!W829</f>
        <v>1346140</v>
      </c>
    </row>
    <row r="814" spans="2:61" ht="20.25" hidden="1" customHeight="1" x14ac:dyDescent="0.25">
      <c r="B814" s="2101"/>
      <c r="C814" s="2101"/>
      <c r="D814" s="2091"/>
      <c r="E814" s="2092"/>
      <c r="F814" s="2092"/>
      <c r="G814" s="2092"/>
      <c r="H814" s="2092"/>
      <c r="I814" s="2092"/>
      <c r="J814" s="2092"/>
      <c r="K814" s="2092"/>
      <c r="L814" s="2092"/>
      <c r="M814" s="2092"/>
      <c r="N814" s="2092"/>
      <c r="O814" s="2092"/>
      <c r="P814" s="2092"/>
      <c r="Q814" s="2092"/>
      <c r="R814" s="2092"/>
      <c r="S814" s="2092"/>
      <c r="T814" s="2092"/>
      <c r="AQ814" s="455">
        <f>'Departmental PL'!D830</f>
        <v>0</v>
      </c>
      <c r="AR814" s="456">
        <f>+C814-'Departmental PL'!F830</f>
        <v>0</v>
      </c>
      <c r="AS814" s="456">
        <f>+D814-'Departmental PL'!G830</f>
        <v>0</v>
      </c>
      <c r="AT814" s="456">
        <f>+E814-'Departmental PL'!H830</f>
        <v>0</v>
      </c>
      <c r="AU814" s="456">
        <f>+F814-'Departmental PL'!I830</f>
        <v>0</v>
      </c>
      <c r="AV814" s="456">
        <f>+G814-'Departmental PL'!J830</f>
        <v>0</v>
      </c>
      <c r="AW814" s="456">
        <f>+H814-'Departmental PL'!K830</f>
        <v>0</v>
      </c>
      <c r="AX814" s="456">
        <f>+I814-'Departmental PL'!L830</f>
        <v>0</v>
      </c>
      <c r="AY814" s="456">
        <f>+J814-'Departmental PL'!M830</f>
        <v>0</v>
      </c>
      <c r="AZ814" s="456">
        <f>+K814-'Departmental PL'!N830</f>
        <v>0</v>
      </c>
      <c r="BA814" s="456">
        <f>+L814-'Departmental PL'!O830</f>
        <v>0</v>
      </c>
      <c r="BB814" s="456">
        <f>+M814-'Departmental PL'!P830</f>
        <v>0</v>
      </c>
      <c r="BC814" s="456">
        <f>+N814-'Departmental PL'!Q830</f>
        <v>0</v>
      </c>
      <c r="BD814" s="456">
        <f>+O814-'Departmental PL'!R830</f>
        <v>0</v>
      </c>
      <c r="BE814" s="456">
        <f>+P814-'Departmental PL'!S830</f>
        <v>0</v>
      </c>
      <c r="BF814" s="456">
        <f>+Q814-'Departmental PL'!T830</f>
        <v>0</v>
      </c>
      <c r="BG814" s="456">
        <f>+R814-'Departmental PL'!U830</f>
        <v>0</v>
      </c>
      <c r="BH814" s="456">
        <f>+S814-'Departmental PL'!V830</f>
        <v>0</v>
      </c>
      <c r="BI814" s="456">
        <f>+T814-'Departmental PL'!W830</f>
        <v>0</v>
      </c>
    </row>
    <row r="815" spans="2:61" ht="20.25" hidden="1" customHeight="1" x14ac:dyDescent="0.25">
      <c r="B815" s="2101"/>
      <c r="C815" s="2101"/>
      <c r="D815" s="2091"/>
      <c r="E815" s="2092"/>
      <c r="F815" s="2092"/>
      <c r="G815" s="2092"/>
      <c r="H815" s="2092"/>
      <c r="I815" s="2092"/>
      <c r="J815" s="2092"/>
      <c r="K815" s="2092"/>
      <c r="L815" s="2092"/>
      <c r="M815" s="2092"/>
      <c r="N815" s="2092"/>
      <c r="O815" s="2092"/>
      <c r="P815" s="2092"/>
      <c r="Q815" s="2092"/>
      <c r="R815" s="2092"/>
      <c r="S815" s="2092"/>
      <c r="T815" s="2092"/>
      <c r="AQ815" s="455" t="str">
        <f>'Departmental PL'!D831</f>
        <v xml:space="preserve">017 Anesthesiology </v>
      </c>
      <c r="AR815" s="456">
        <f>+C815-'Departmental PL'!F831</f>
        <v>0</v>
      </c>
      <c r="AS815" s="456">
        <f>+D815-'Departmental PL'!G831</f>
        <v>0</v>
      </c>
      <c r="AT815" s="456">
        <f>+E815-'Departmental PL'!H831</f>
        <v>0</v>
      </c>
      <c r="AU815" s="456">
        <f>+F815-'Departmental PL'!I831</f>
        <v>0</v>
      </c>
      <c r="AV815" s="456">
        <f>+G815-'Departmental PL'!J831</f>
        <v>0</v>
      </c>
      <c r="AW815" s="456">
        <f>+H815-'Departmental PL'!K831</f>
        <v>0</v>
      </c>
      <c r="AX815" s="456">
        <f>+I815-'Departmental PL'!L831</f>
        <v>0</v>
      </c>
      <c r="AY815" s="456">
        <f>+J815-'Departmental PL'!M831</f>
        <v>0</v>
      </c>
      <c r="AZ815" s="456">
        <f>+K815-'Departmental PL'!N831</f>
        <v>0</v>
      </c>
      <c r="BA815" s="456">
        <f>+L815-'Departmental PL'!O831</f>
        <v>0</v>
      </c>
      <c r="BB815" s="456">
        <f>+M815-'Departmental PL'!P831</f>
        <v>0</v>
      </c>
      <c r="BC815" s="456">
        <f>+N815-'Departmental PL'!Q831</f>
        <v>0</v>
      </c>
      <c r="BD815" s="456">
        <f>+O815-'Departmental PL'!R831</f>
        <v>0</v>
      </c>
      <c r="BE815" s="456">
        <f>+P815-'Departmental PL'!S831</f>
        <v>0</v>
      </c>
      <c r="BF815" s="456">
        <f>+Q815-'Departmental PL'!T831</f>
        <v>0</v>
      </c>
      <c r="BG815" s="456">
        <f>+R815-'Departmental PL'!U831</f>
        <v>0</v>
      </c>
      <c r="BH815" s="456">
        <f>+S815-'Departmental PL'!V831</f>
        <v>0</v>
      </c>
      <c r="BI815" s="456">
        <f>+T815-'Departmental PL'!W831</f>
        <v>0</v>
      </c>
    </row>
    <row r="816" spans="2:61" ht="20.25" hidden="1" customHeight="1" x14ac:dyDescent="0.25">
      <c r="B816" s="2058" t="s">
        <v>2529</v>
      </c>
      <c r="C816" s="2060"/>
      <c r="D816" s="2060"/>
      <c r="E816" s="2060"/>
      <c r="F816" s="2060"/>
      <c r="G816" s="2060"/>
      <c r="H816" s="2060"/>
      <c r="I816" s="2060"/>
      <c r="J816" s="2060"/>
      <c r="K816" s="2060"/>
      <c r="L816" s="2060"/>
      <c r="M816" s="2060"/>
      <c r="N816" s="2060"/>
      <c r="O816" s="2060"/>
      <c r="P816" s="2060"/>
      <c r="Q816" s="2060"/>
      <c r="R816" s="2060"/>
      <c r="S816" s="2060"/>
      <c r="T816" s="2060"/>
      <c r="U816" s="2061" t="str">
        <f t="shared" si="7"/>
        <v>6580 PAIN TREAT CENTER</v>
      </c>
      <c r="W816" s="455" t="b">
        <f>+'17HPM_DATA_INPUT'!C523='17_AUDIT_TOTALS_CK'!U816</f>
        <v>1</v>
      </c>
      <c r="X816" s="2065">
        <f>+'17HPM_DATA_INPUT'!D523-'17_AUDIT_TOTALS_CK'!C816</f>
        <v>4989</v>
      </c>
      <c r="Y816" s="2065">
        <f>+'17HPM_DATA_INPUT'!E523-'17_AUDIT_TOTALS_CK'!D816</f>
        <v>2776</v>
      </c>
      <c r="Z816" s="2065">
        <f>+'17HPM_DATA_INPUT'!F523-'17_AUDIT_TOTALS_CK'!E816</f>
        <v>35768</v>
      </c>
      <c r="AA816" s="2065">
        <f>+'17HPM_DATA_INPUT'!G523-'17_AUDIT_TOTALS_CK'!F816</f>
        <v>21118</v>
      </c>
      <c r="AB816" s="2065">
        <f>+'17HPM_DATA_INPUT'!H523-'17_AUDIT_TOTALS_CK'!G816</f>
        <v>7072300</v>
      </c>
      <c r="AC816" s="2065">
        <f>+'17HPM_DATA_INPUT'!I523-'17_AUDIT_TOTALS_CK'!H816</f>
        <v>5949146</v>
      </c>
      <c r="AD816" s="2065">
        <f>+'17HPM_DATA_INPUT'!J523-'17_AUDIT_TOTALS_CK'!I816</f>
        <v>2670403</v>
      </c>
      <c r="AE816" s="2065">
        <f>+'17HPM_DATA_INPUT'!K523-'17_AUDIT_TOTALS_CK'!J816</f>
        <v>2241615</v>
      </c>
      <c r="AF816" s="2065">
        <f>+'17HPM_DATA_INPUT'!L523-'17_AUDIT_TOTALS_CK'!K816</f>
        <v>1760830</v>
      </c>
      <c r="AG816" s="2065">
        <f>+'17HPM_DATA_INPUT'!M523-'17_AUDIT_TOTALS_CK'!L816</f>
        <v>1332733</v>
      </c>
      <c r="AH816" s="2065">
        <f>+'17HPM_DATA_INPUT'!N523-'17_AUDIT_TOTALS_CK'!M816</f>
        <v>909572</v>
      </c>
      <c r="AI816" s="2065">
        <f>+'17HPM_DATA_INPUT'!O523-'17_AUDIT_TOTALS_CK'!N816</f>
        <v>908883</v>
      </c>
      <c r="AJ816" s="2065">
        <f>+'17HPM_DATA_INPUT'!P523-'17_AUDIT_TOTALS_CK'!O816</f>
        <v>249584</v>
      </c>
      <c r="AK816" s="2065">
        <f>+'17HPM_DATA_INPUT'!Q523-'17_AUDIT_TOTALS_CK'!P816</f>
        <v>372216</v>
      </c>
      <c r="AL816" s="2065">
        <f>+'17HPM_DATA_INPUT'!R523-'17_AUDIT_TOTALS_CK'!Q816</f>
        <v>350203</v>
      </c>
      <c r="AM816" s="2065">
        <f>+'17HPM_DATA_INPUT'!S523-'17_AUDIT_TOTALS_CK'!R816</f>
        <v>354768</v>
      </c>
      <c r="AN816" s="2065">
        <f>+'17HPM_DATA_INPUT'!T523-'17_AUDIT_TOTALS_CK'!S816</f>
        <v>309785</v>
      </c>
      <c r="AO816" s="2065">
        <f>+'17HPM_DATA_INPUT'!U523-'17_AUDIT_TOTALS_CK'!T816</f>
        <v>181899</v>
      </c>
      <c r="AQ816" s="455" t="str">
        <f>'Departmental PL'!D832</f>
        <v>6580 PAIN TREAT CENTER</v>
      </c>
      <c r="AR816" s="456">
        <f>+C816-'Departmental PL'!F832</f>
        <v>-4989</v>
      </c>
      <c r="AS816" s="456">
        <f>+D816-'Departmental PL'!G832</f>
        <v>-2776</v>
      </c>
      <c r="AT816" s="456">
        <f>+E816-'Departmental PL'!H832</f>
        <v>-35768</v>
      </c>
      <c r="AU816" s="456">
        <f>+F816-'Departmental PL'!I832</f>
        <v>-21118</v>
      </c>
      <c r="AV816" s="456">
        <f>+G816-'Departmental PL'!J832</f>
        <v>-7072300</v>
      </c>
      <c r="AW816" s="456">
        <f>+H816-'Departmental PL'!K832</f>
        <v>-5949146</v>
      </c>
      <c r="AX816" s="456">
        <f>+I816-'Departmental PL'!L832</f>
        <v>-2670403</v>
      </c>
      <c r="AY816" s="456">
        <f>+J816-'Departmental PL'!M832</f>
        <v>-2241615</v>
      </c>
      <c r="AZ816" s="456">
        <f>+K816-'Departmental PL'!N832</f>
        <v>-1760830</v>
      </c>
      <c r="BA816" s="456">
        <f>+L816-'Departmental PL'!O832</f>
        <v>-1332733</v>
      </c>
      <c r="BB816" s="456">
        <f>+M816-'Departmental PL'!P832</f>
        <v>-909573</v>
      </c>
      <c r="BC816" s="456">
        <f>+N816-'Departmental PL'!Q832</f>
        <v>-908882</v>
      </c>
      <c r="BD816" s="456">
        <f>+O816-'Departmental PL'!R832</f>
        <v>-249584</v>
      </c>
      <c r="BE816" s="456">
        <f>+P816-'Departmental PL'!S832</f>
        <v>-372216</v>
      </c>
      <c r="BF816" s="456">
        <f>+Q816-'Departmental PL'!T832</f>
        <v>-350203</v>
      </c>
      <c r="BG816" s="456">
        <f>+R816-'Departmental PL'!U832</f>
        <v>-354768</v>
      </c>
      <c r="BH816" s="456">
        <f>+S816-'Departmental PL'!V832</f>
        <v>-309786</v>
      </c>
      <c r="BI816" s="456">
        <f>+T816-'Departmental PL'!W832</f>
        <v>-181898</v>
      </c>
    </row>
    <row r="817" spans="2:61" ht="20.25" hidden="1" customHeight="1" x14ac:dyDescent="0.25">
      <c r="B817" s="2058"/>
      <c r="C817" s="2060"/>
      <c r="D817" s="2060"/>
      <c r="E817" s="2060"/>
      <c r="F817" s="2060"/>
      <c r="G817" s="2060"/>
      <c r="H817" s="2060"/>
      <c r="I817" s="2060"/>
      <c r="J817" s="2060"/>
      <c r="K817" s="2060"/>
      <c r="L817" s="2060"/>
      <c r="M817" s="2060"/>
      <c r="N817" s="2060"/>
      <c r="O817" s="2060"/>
      <c r="P817" s="2060"/>
      <c r="Q817" s="2060"/>
      <c r="R817" s="2060"/>
      <c r="S817" s="2060"/>
      <c r="T817" s="2060"/>
      <c r="AQ817" s="2435" t="str">
        <f>'Departmental PL'!D833</f>
        <v>6580 PAIN TREATMENT CENTER-- IDX BILLED*</v>
      </c>
      <c r="AR817" s="456">
        <f>+C817-'Departmental PL'!F833</f>
        <v>0</v>
      </c>
      <c r="AS817" s="456">
        <f>+D817-'Departmental PL'!G833</f>
        <v>0</v>
      </c>
      <c r="AT817" s="456">
        <f>+E817-'Departmental PL'!H833</f>
        <v>0</v>
      </c>
      <c r="AU817" s="456">
        <f>+F817-'Departmental PL'!I833</f>
        <v>0</v>
      </c>
      <c r="AV817" s="456">
        <f>+G817-'Departmental PL'!J833</f>
        <v>-3986120.42</v>
      </c>
      <c r="AW817" s="456">
        <f>+H817-'Departmental PL'!K833</f>
        <v>0</v>
      </c>
      <c r="AX817" s="456">
        <f>+I817-'Departmental PL'!L833</f>
        <v>-770835.08</v>
      </c>
      <c r="AY817" s="456">
        <f>+J817-'Departmental PL'!M833</f>
        <v>0</v>
      </c>
      <c r="AZ817" s="456">
        <f>+K817-'Departmental PL'!N833</f>
        <v>-996736.0564176162</v>
      </c>
      <c r="BA817" s="456">
        <f>+L817-'Departmental PL'!O833</f>
        <v>0</v>
      </c>
      <c r="BB817" s="456">
        <f>+M817-'Departmental PL'!P833</f>
        <v>225900.97641761624</v>
      </c>
      <c r="BC817" s="456">
        <f>+N817-'Departmental PL'!Q833</f>
        <v>0</v>
      </c>
      <c r="BD817" s="456">
        <f>+O817-'Departmental PL'!R833</f>
        <v>-141279.72045570114</v>
      </c>
      <c r="BE817" s="456">
        <f>+P817-'Departmental PL'!S833</f>
        <v>0</v>
      </c>
      <c r="BF817" s="456">
        <f>+Q817-'Departmental PL'!T833</f>
        <v>-198236.04156891338</v>
      </c>
      <c r="BG817" s="456">
        <f>+R817-'Departmental PL'!U833</f>
        <v>0</v>
      </c>
      <c r="BH817" s="456">
        <f>+S817-'Departmental PL'!V833</f>
        <v>565416.73844223074</v>
      </c>
      <c r="BI817" s="456">
        <f>+T817-'Departmental PL'!W833</f>
        <v>0</v>
      </c>
    </row>
    <row r="818" spans="2:61" ht="20.25" hidden="1" customHeight="1" x14ac:dyDescent="0.25">
      <c r="B818" s="2069" t="s">
        <v>2306</v>
      </c>
      <c r="C818" s="2070"/>
      <c r="D818" s="2070"/>
      <c r="E818" s="2070"/>
      <c r="F818" s="2070"/>
      <c r="G818" s="2070"/>
      <c r="H818" s="2070"/>
      <c r="I818" s="2070"/>
      <c r="J818" s="2070"/>
      <c r="K818" s="2070"/>
      <c r="L818" s="2070"/>
      <c r="M818" s="2070"/>
      <c r="N818" s="2070"/>
      <c r="O818" s="2070"/>
      <c r="P818" s="2070"/>
      <c r="Q818" s="2070"/>
      <c r="R818" s="2070"/>
      <c r="S818" s="2070"/>
      <c r="T818" s="2070"/>
      <c r="U818" s="2061" t="str">
        <f t="shared" si="7"/>
        <v>Total OUTPATIENT</v>
      </c>
      <c r="W818" s="455" t="b">
        <f>+'17HPM_DATA_INPUT'!C524='17_AUDIT_TOTALS_CK'!U818</f>
        <v>1</v>
      </c>
      <c r="X818" s="2065">
        <f>+'17HPM_DATA_INPUT'!D524-'17_AUDIT_TOTALS_CK'!C818</f>
        <v>4989</v>
      </c>
      <c r="Y818" s="2065">
        <f>+'17HPM_DATA_INPUT'!E524-'17_AUDIT_TOTALS_CK'!D818</f>
        <v>2776</v>
      </c>
      <c r="Z818" s="2065">
        <f>+'17HPM_DATA_INPUT'!F524-'17_AUDIT_TOTALS_CK'!E818</f>
        <v>35768</v>
      </c>
      <c r="AA818" s="2065">
        <f>+'17HPM_DATA_INPUT'!G524-'17_AUDIT_TOTALS_CK'!F818</f>
        <v>21118</v>
      </c>
      <c r="AB818" s="2065">
        <f>+'17HPM_DATA_INPUT'!H524-'17_AUDIT_TOTALS_CK'!G818</f>
        <v>7072300</v>
      </c>
      <c r="AC818" s="2065">
        <f>+'17HPM_DATA_INPUT'!I524-'17_AUDIT_TOTALS_CK'!H818</f>
        <v>5949146</v>
      </c>
      <c r="AD818" s="2065">
        <f>+'17HPM_DATA_INPUT'!J524-'17_AUDIT_TOTALS_CK'!I818</f>
        <v>2670403</v>
      </c>
      <c r="AE818" s="2065">
        <f>+'17HPM_DATA_INPUT'!K524-'17_AUDIT_TOTALS_CK'!J818</f>
        <v>2241615</v>
      </c>
      <c r="AF818" s="2065">
        <f>+'17HPM_DATA_INPUT'!L524-'17_AUDIT_TOTALS_CK'!K818</f>
        <v>1760830</v>
      </c>
      <c r="AG818" s="2065">
        <f>+'17HPM_DATA_INPUT'!M524-'17_AUDIT_TOTALS_CK'!L818</f>
        <v>1332733</v>
      </c>
      <c r="AH818" s="2065">
        <f>+'17HPM_DATA_INPUT'!N524-'17_AUDIT_TOTALS_CK'!M818</f>
        <v>909572</v>
      </c>
      <c r="AI818" s="2065">
        <f>+'17HPM_DATA_INPUT'!O524-'17_AUDIT_TOTALS_CK'!N818</f>
        <v>908883</v>
      </c>
      <c r="AJ818" s="2065">
        <f>+'17HPM_DATA_INPUT'!P524-'17_AUDIT_TOTALS_CK'!O818</f>
        <v>249584</v>
      </c>
      <c r="AK818" s="2065">
        <f>+'17HPM_DATA_INPUT'!Q524-'17_AUDIT_TOTALS_CK'!P818</f>
        <v>372216</v>
      </c>
      <c r="AL818" s="2065">
        <f>+'17HPM_DATA_INPUT'!R524-'17_AUDIT_TOTALS_CK'!Q818</f>
        <v>350203</v>
      </c>
      <c r="AM818" s="2065">
        <f>+'17HPM_DATA_INPUT'!S524-'17_AUDIT_TOTALS_CK'!R818</f>
        <v>354768</v>
      </c>
      <c r="AN818" s="2065">
        <f>+'17HPM_DATA_INPUT'!T524-'17_AUDIT_TOTALS_CK'!S818</f>
        <v>309785</v>
      </c>
      <c r="AO818" s="2065">
        <f>+'17HPM_DATA_INPUT'!U524-'17_AUDIT_TOTALS_CK'!T818</f>
        <v>181899</v>
      </c>
      <c r="AQ818" s="2069" t="str">
        <f>'Departmental PL'!D834</f>
        <v>Total OUTPATIENT</v>
      </c>
      <c r="AR818" s="456">
        <f>+C818-'Departmental PL'!F834</f>
        <v>-4989</v>
      </c>
      <c r="AS818" s="456">
        <f>+D818-'Departmental PL'!G834</f>
        <v>-2776</v>
      </c>
      <c r="AT818" s="456">
        <f>+E818-'Departmental PL'!H834</f>
        <v>-35768</v>
      </c>
      <c r="AU818" s="456">
        <f>+F818-'Departmental PL'!I834</f>
        <v>-21118</v>
      </c>
      <c r="AV818" s="456">
        <f>+G818-'Departmental PL'!J834</f>
        <v>-11058420.42</v>
      </c>
      <c r="AW818" s="456">
        <f>+H818-'Departmental PL'!K834</f>
        <v>-5949146</v>
      </c>
      <c r="AX818" s="456">
        <f>+I818-'Departmental PL'!L834</f>
        <v>-3441238.08</v>
      </c>
      <c r="AY818" s="456">
        <f>+J818-'Departmental PL'!M834</f>
        <v>-2241615</v>
      </c>
      <c r="AZ818" s="456">
        <f>+K818-'Departmental PL'!N834</f>
        <v>-2757566.0564176161</v>
      </c>
      <c r="BA818" s="456">
        <f>+L818-'Departmental PL'!O834</f>
        <v>-1332733</v>
      </c>
      <c r="BB818" s="456">
        <f>+M818-'Departmental PL'!P834</f>
        <v>-683672.02358238399</v>
      </c>
      <c r="BC818" s="456">
        <f>+N818-'Departmental PL'!Q834</f>
        <v>-908882</v>
      </c>
      <c r="BD818" s="456">
        <f>+O818-'Departmental PL'!R834</f>
        <v>-390863.72045570111</v>
      </c>
      <c r="BE818" s="456">
        <f>+P818-'Departmental PL'!S834</f>
        <v>-372216</v>
      </c>
      <c r="BF818" s="456">
        <f>+Q818-'Departmental PL'!T834</f>
        <v>-548439.04156891338</v>
      </c>
      <c r="BG818" s="456">
        <f>+R818-'Departmental PL'!U834</f>
        <v>-354768</v>
      </c>
      <c r="BH818" s="456">
        <f>+S818-'Departmental PL'!V834</f>
        <v>255630.7384422305</v>
      </c>
      <c r="BI818" s="456">
        <f>+T818-'Departmental PL'!W834</f>
        <v>-181898</v>
      </c>
    </row>
    <row r="819" spans="2:61" ht="20.25" hidden="1" customHeight="1" x14ac:dyDescent="0.25">
      <c r="B819" s="2110" t="s">
        <v>2529</v>
      </c>
      <c r="C819" s="2075"/>
      <c r="D819" s="2075"/>
      <c r="E819" s="2075"/>
      <c r="F819" s="2075"/>
      <c r="G819" s="2075"/>
      <c r="H819" s="2075"/>
      <c r="I819" s="2075"/>
      <c r="J819" s="2075"/>
      <c r="K819" s="2075"/>
      <c r="L819" s="2075"/>
      <c r="M819" s="2075"/>
      <c r="N819" s="2075"/>
      <c r="O819" s="2075"/>
      <c r="P819" s="2075"/>
      <c r="Q819" s="2075"/>
      <c r="R819" s="2075"/>
      <c r="S819" s="2075"/>
      <c r="T819" s="2075"/>
      <c r="U819" s="2061" t="str">
        <f t="shared" ref="U819:U909" si="8">TRIM(B819)</f>
        <v>6580 PAIN TREAT CENTER</v>
      </c>
      <c r="W819" s="455" t="b">
        <f>+'17HPM_DATA_INPUT'!C525='17_AUDIT_TOTALS_CK'!U819</f>
        <v>1</v>
      </c>
      <c r="X819" s="2065">
        <f>+'17HPM_DATA_INPUT'!D525-'17_AUDIT_TOTALS_CK'!C819</f>
        <v>1</v>
      </c>
      <c r="Y819" s="2065">
        <f>+'17HPM_DATA_INPUT'!E525-'17_AUDIT_TOTALS_CK'!D819</f>
        <v>0</v>
      </c>
      <c r="Z819" s="2065">
        <f>+'17HPM_DATA_INPUT'!F525-'17_AUDIT_TOTALS_CK'!E819</f>
        <v>0</v>
      </c>
      <c r="AA819" s="2065">
        <f>+'17HPM_DATA_INPUT'!G525-'17_AUDIT_TOTALS_CK'!F819</f>
        <v>0</v>
      </c>
      <c r="AB819" s="2065">
        <f>+'17HPM_DATA_INPUT'!H525-'17_AUDIT_TOTALS_CK'!G819</f>
        <v>0</v>
      </c>
      <c r="AC819" s="2065">
        <f>+'17HPM_DATA_INPUT'!I525-'17_AUDIT_TOTALS_CK'!H819</f>
        <v>0</v>
      </c>
      <c r="AD819" s="2065">
        <f>+'17HPM_DATA_INPUT'!J525-'17_AUDIT_TOTALS_CK'!I819</f>
        <v>0</v>
      </c>
      <c r="AE819" s="2065">
        <f>+'17HPM_DATA_INPUT'!K525-'17_AUDIT_TOTALS_CK'!J819</f>
        <v>0</v>
      </c>
      <c r="AF819" s="2065">
        <f>+'17HPM_DATA_INPUT'!L525-'17_AUDIT_TOTALS_CK'!K819</f>
        <v>0</v>
      </c>
      <c r="AG819" s="2065">
        <f>+'17HPM_DATA_INPUT'!M525-'17_AUDIT_TOTALS_CK'!L819</f>
        <v>0</v>
      </c>
      <c r="AH819" s="2065">
        <f>+'17HPM_DATA_INPUT'!N525-'17_AUDIT_TOTALS_CK'!M819</f>
        <v>0</v>
      </c>
      <c r="AI819" s="2065">
        <f>+'17HPM_DATA_INPUT'!O525-'17_AUDIT_TOTALS_CK'!N819</f>
        <v>0</v>
      </c>
      <c r="AJ819" s="2065">
        <f>+'17HPM_DATA_INPUT'!P525-'17_AUDIT_TOTALS_CK'!O819</f>
        <v>0</v>
      </c>
      <c r="AK819" s="2065">
        <f>+'17HPM_DATA_INPUT'!Q525-'17_AUDIT_TOTALS_CK'!P819</f>
        <v>0</v>
      </c>
      <c r="AL819" s="2065">
        <f>+'17HPM_DATA_INPUT'!R525-'17_AUDIT_TOTALS_CK'!Q819</f>
        <v>0</v>
      </c>
      <c r="AM819" s="2065">
        <f>+'17HPM_DATA_INPUT'!S525-'17_AUDIT_TOTALS_CK'!R819</f>
        <v>0</v>
      </c>
      <c r="AN819" s="2065">
        <f>+'17HPM_DATA_INPUT'!T525-'17_AUDIT_TOTALS_CK'!S819</f>
        <v>0</v>
      </c>
      <c r="AO819" s="2065">
        <f>+'17HPM_DATA_INPUT'!U525-'17_AUDIT_TOTALS_CK'!T819</f>
        <v>0</v>
      </c>
      <c r="AQ819" s="455" t="str">
        <f>'Departmental PL'!D835</f>
        <v>6580 PAIN TREAT CENTER</v>
      </c>
      <c r="AR819" s="456">
        <f>+C819-'Departmental PL'!F835</f>
        <v>-1</v>
      </c>
      <c r="AS819" s="456">
        <f>+D819-'Departmental PL'!G835</f>
        <v>0</v>
      </c>
      <c r="AT819" s="456">
        <f>+E819-'Departmental PL'!H835</f>
        <v>0</v>
      </c>
      <c r="AU819" s="456">
        <f>+F819-'Departmental PL'!I835</f>
        <v>0</v>
      </c>
      <c r="AV819" s="456">
        <f>+G819-'Departmental PL'!J835</f>
        <v>0</v>
      </c>
      <c r="AW819" s="456">
        <f>+H819-'Departmental PL'!K835</f>
        <v>0</v>
      </c>
      <c r="AX819" s="456">
        <f>+I819-'Departmental PL'!L835</f>
        <v>0</v>
      </c>
      <c r="AY819" s="456">
        <f>+J819-'Departmental PL'!M835</f>
        <v>0</v>
      </c>
      <c r="AZ819" s="456">
        <f>+K819-'Departmental PL'!N835</f>
        <v>0</v>
      </c>
      <c r="BA819" s="456">
        <f>+L819-'Departmental PL'!O835</f>
        <v>0</v>
      </c>
      <c r="BB819" s="456">
        <f>+M819-'Departmental PL'!P835</f>
        <v>0</v>
      </c>
      <c r="BC819" s="456">
        <f>+N819-'Departmental PL'!Q835</f>
        <v>0</v>
      </c>
      <c r="BD819" s="456">
        <f>+O819-'Departmental PL'!R835</f>
        <v>0</v>
      </c>
      <c r="BE819" s="456">
        <f>+P819-'Departmental PL'!S835</f>
        <v>0</v>
      </c>
      <c r="BF819" s="456">
        <f>+Q819-'Departmental PL'!T835</f>
        <v>0</v>
      </c>
      <c r="BG819" s="456">
        <f>+R819-'Departmental PL'!U835</f>
        <v>0</v>
      </c>
      <c r="BH819" s="456">
        <f>+S819-'Departmental PL'!V835</f>
        <v>0</v>
      </c>
      <c r="BI819" s="456">
        <f>+T819-'Departmental PL'!W835</f>
        <v>0</v>
      </c>
    </row>
    <row r="820" spans="2:61" ht="20.25" hidden="1" customHeight="1" x14ac:dyDescent="0.25">
      <c r="B820" s="2072" t="s">
        <v>2307</v>
      </c>
      <c r="C820" s="2073"/>
      <c r="D820" s="2073"/>
      <c r="E820" s="2073"/>
      <c r="F820" s="2073"/>
      <c r="G820" s="2073"/>
      <c r="H820" s="2073"/>
      <c r="I820" s="2073"/>
      <c r="J820" s="2073"/>
      <c r="K820" s="2073"/>
      <c r="L820" s="2073"/>
      <c r="M820" s="2073"/>
      <c r="N820" s="2073"/>
      <c r="O820" s="2073"/>
      <c r="P820" s="2073"/>
      <c r="Q820" s="2073"/>
      <c r="R820" s="2073"/>
      <c r="S820" s="2073"/>
      <c r="T820" s="2073"/>
      <c r="U820" s="2061" t="str">
        <f t="shared" si="8"/>
        <v>Total ASC</v>
      </c>
      <c r="W820" s="455" t="b">
        <f>+'17HPM_DATA_INPUT'!C526='17_AUDIT_TOTALS_CK'!U820</f>
        <v>1</v>
      </c>
      <c r="X820" s="2065">
        <f>+'17HPM_DATA_INPUT'!D526-'17_AUDIT_TOTALS_CK'!C820</f>
        <v>1</v>
      </c>
      <c r="Y820" s="2065">
        <f>+'17HPM_DATA_INPUT'!E526-'17_AUDIT_TOTALS_CK'!D820</f>
        <v>0</v>
      </c>
      <c r="Z820" s="2065">
        <f>+'17HPM_DATA_INPUT'!F526-'17_AUDIT_TOTALS_CK'!E820</f>
        <v>0</v>
      </c>
      <c r="AA820" s="2065">
        <f>+'17HPM_DATA_INPUT'!G526-'17_AUDIT_TOTALS_CK'!F820</f>
        <v>0</v>
      </c>
      <c r="AB820" s="2065">
        <f>+'17HPM_DATA_INPUT'!H526-'17_AUDIT_TOTALS_CK'!G820</f>
        <v>0</v>
      </c>
      <c r="AC820" s="2065">
        <f>+'17HPM_DATA_INPUT'!I526-'17_AUDIT_TOTALS_CK'!H820</f>
        <v>0</v>
      </c>
      <c r="AD820" s="2065">
        <f>+'17HPM_DATA_INPUT'!J526-'17_AUDIT_TOTALS_CK'!I820</f>
        <v>0</v>
      </c>
      <c r="AE820" s="2065">
        <f>+'17HPM_DATA_INPUT'!K526-'17_AUDIT_TOTALS_CK'!J820</f>
        <v>0</v>
      </c>
      <c r="AF820" s="2065">
        <f>+'17HPM_DATA_INPUT'!L526-'17_AUDIT_TOTALS_CK'!K820</f>
        <v>0</v>
      </c>
      <c r="AG820" s="2065">
        <f>+'17HPM_DATA_INPUT'!M526-'17_AUDIT_TOTALS_CK'!L820</f>
        <v>0</v>
      </c>
      <c r="AH820" s="2065">
        <f>+'17HPM_DATA_INPUT'!N526-'17_AUDIT_TOTALS_CK'!M820</f>
        <v>0</v>
      </c>
      <c r="AI820" s="2065">
        <f>+'17HPM_DATA_INPUT'!O526-'17_AUDIT_TOTALS_CK'!N820</f>
        <v>0</v>
      </c>
      <c r="AJ820" s="2065">
        <f>+'17HPM_DATA_INPUT'!P526-'17_AUDIT_TOTALS_CK'!O820</f>
        <v>0</v>
      </c>
      <c r="AK820" s="2065">
        <f>+'17HPM_DATA_INPUT'!Q526-'17_AUDIT_TOTALS_CK'!P820</f>
        <v>0</v>
      </c>
      <c r="AL820" s="2065">
        <f>+'17HPM_DATA_INPUT'!R526-'17_AUDIT_TOTALS_CK'!Q820</f>
        <v>0</v>
      </c>
      <c r="AM820" s="2065">
        <f>+'17HPM_DATA_INPUT'!S526-'17_AUDIT_TOTALS_CK'!R820</f>
        <v>0</v>
      </c>
      <c r="AN820" s="2065">
        <f>+'17HPM_DATA_INPUT'!T526-'17_AUDIT_TOTALS_CK'!S820</f>
        <v>0</v>
      </c>
      <c r="AO820" s="2065">
        <f>+'17HPM_DATA_INPUT'!U526-'17_AUDIT_TOTALS_CK'!T820</f>
        <v>0</v>
      </c>
      <c r="AQ820" s="2072" t="str">
        <f>'Departmental PL'!D836</f>
        <v>Total ASC</v>
      </c>
      <c r="AR820" s="456">
        <f>+C820-'Departmental PL'!F836</f>
        <v>-1</v>
      </c>
      <c r="AS820" s="456">
        <f>+D820-'Departmental PL'!G836</f>
        <v>0</v>
      </c>
      <c r="AT820" s="456">
        <f>+E820-'Departmental PL'!H836</f>
        <v>0</v>
      </c>
      <c r="AU820" s="456">
        <f>+F820-'Departmental PL'!I836</f>
        <v>0</v>
      </c>
      <c r="AV820" s="456">
        <f>+G820-'Departmental PL'!J836</f>
        <v>0</v>
      </c>
      <c r="AW820" s="456">
        <f>+H820-'Departmental PL'!K836</f>
        <v>0</v>
      </c>
      <c r="AX820" s="456">
        <f>+I820-'Departmental PL'!L836</f>
        <v>0</v>
      </c>
      <c r="AY820" s="456">
        <f>+J820-'Departmental PL'!M836</f>
        <v>0</v>
      </c>
      <c r="AZ820" s="456">
        <f>+K820-'Departmental PL'!N836</f>
        <v>0</v>
      </c>
      <c r="BA820" s="456">
        <f>+L820-'Departmental PL'!O836</f>
        <v>0</v>
      </c>
      <c r="BB820" s="456">
        <f>+M820-'Departmental PL'!P836</f>
        <v>0</v>
      </c>
      <c r="BC820" s="456">
        <f>+N820-'Departmental PL'!Q836</f>
        <v>0</v>
      </c>
      <c r="BD820" s="456">
        <f>+O820-'Departmental PL'!R836</f>
        <v>0</v>
      </c>
      <c r="BE820" s="456">
        <f>+P820-'Departmental PL'!S836</f>
        <v>0</v>
      </c>
      <c r="BF820" s="456">
        <f>+Q820-'Departmental PL'!T836</f>
        <v>0</v>
      </c>
      <c r="BG820" s="456">
        <f>+R820-'Departmental PL'!U836</f>
        <v>0</v>
      </c>
      <c r="BH820" s="456">
        <f>+S820-'Departmental PL'!V836</f>
        <v>0</v>
      </c>
      <c r="BI820" s="456">
        <f>+T820-'Departmental PL'!W836</f>
        <v>0</v>
      </c>
    </row>
    <row r="821" spans="2:61" ht="20.25" hidden="1" customHeight="1" x14ac:dyDescent="0.25">
      <c r="B821" s="2110" t="s">
        <v>2529</v>
      </c>
      <c r="C821" s="2075"/>
      <c r="D821" s="2075"/>
      <c r="E821" s="2075"/>
      <c r="F821" s="2075"/>
      <c r="G821" s="2075"/>
      <c r="H821" s="2075"/>
      <c r="I821" s="2075"/>
      <c r="J821" s="2075"/>
      <c r="K821" s="2075"/>
      <c r="L821" s="2075"/>
      <c r="M821" s="2075"/>
      <c r="N821" s="2075"/>
      <c r="O821" s="2075"/>
      <c r="P821" s="2075"/>
      <c r="Q821" s="2075"/>
      <c r="R821" s="2075"/>
      <c r="S821" s="2075"/>
      <c r="T821" s="2075"/>
      <c r="U821" s="2061" t="str">
        <f t="shared" si="8"/>
        <v>6580 PAIN TREAT CENTER</v>
      </c>
      <c r="W821" s="455" t="b">
        <f>+'17HPM_DATA_INPUT'!C527='17_AUDIT_TOTALS_CK'!U821</f>
        <v>1</v>
      </c>
      <c r="X821" s="2065">
        <f>+'17HPM_DATA_INPUT'!D527-'17_AUDIT_TOTALS_CK'!C821</f>
        <v>0</v>
      </c>
      <c r="Y821" s="2065">
        <f>+'17HPM_DATA_INPUT'!E527-'17_AUDIT_TOTALS_CK'!D821</f>
        <v>0</v>
      </c>
      <c r="Z821" s="2065">
        <f>+'17HPM_DATA_INPUT'!F527-'17_AUDIT_TOTALS_CK'!E821</f>
        <v>0</v>
      </c>
      <c r="AA821" s="2065">
        <f>+'17HPM_DATA_INPUT'!G527-'17_AUDIT_TOTALS_CK'!F821</f>
        <v>0</v>
      </c>
      <c r="AB821" s="2065">
        <f>+'17HPM_DATA_INPUT'!H527-'17_AUDIT_TOTALS_CK'!G821</f>
        <v>0</v>
      </c>
      <c r="AC821" s="2065">
        <f>+'17HPM_DATA_INPUT'!I527-'17_AUDIT_TOTALS_CK'!H821</f>
        <v>0</v>
      </c>
      <c r="AD821" s="2065">
        <f>+'17HPM_DATA_INPUT'!J527-'17_AUDIT_TOTALS_CK'!I821</f>
        <v>0</v>
      </c>
      <c r="AE821" s="2065">
        <f>+'17HPM_DATA_INPUT'!K527-'17_AUDIT_TOTALS_CK'!J821</f>
        <v>0</v>
      </c>
      <c r="AF821" s="2065">
        <f>+'17HPM_DATA_INPUT'!L527-'17_AUDIT_TOTALS_CK'!K821</f>
        <v>0</v>
      </c>
      <c r="AG821" s="2065">
        <f>+'17HPM_DATA_INPUT'!M527-'17_AUDIT_TOTALS_CK'!L821</f>
        <v>0</v>
      </c>
      <c r="AH821" s="2065">
        <f>+'17HPM_DATA_INPUT'!N527-'17_AUDIT_TOTALS_CK'!M821</f>
        <v>0</v>
      </c>
      <c r="AI821" s="2065">
        <f>+'17HPM_DATA_INPUT'!O527-'17_AUDIT_TOTALS_CK'!N821</f>
        <v>0</v>
      </c>
      <c r="AJ821" s="2065">
        <f>+'17HPM_DATA_INPUT'!P527-'17_AUDIT_TOTALS_CK'!O821</f>
        <v>0</v>
      </c>
      <c r="AK821" s="2065">
        <f>+'17HPM_DATA_INPUT'!Q527-'17_AUDIT_TOTALS_CK'!P821</f>
        <v>0</v>
      </c>
      <c r="AL821" s="2065">
        <f>+'17HPM_DATA_INPUT'!R527-'17_AUDIT_TOTALS_CK'!Q821</f>
        <v>0</v>
      </c>
      <c r="AM821" s="2065">
        <f>+'17HPM_DATA_INPUT'!S527-'17_AUDIT_TOTALS_CK'!R821</f>
        <v>0</v>
      </c>
      <c r="AN821" s="2065">
        <f>+'17HPM_DATA_INPUT'!T527-'17_AUDIT_TOTALS_CK'!S821</f>
        <v>0</v>
      </c>
      <c r="AO821" s="2065">
        <f>+'17HPM_DATA_INPUT'!U527-'17_AUDIT_TOTALS_CK'!T821</f>
        <v>0</v>
      </c>
      <c r="AQ821" s="455" t="str">
        <f>'Departmental PL'!D837</f>
        <v>6580 PAIN TREAT CENTER</v>
      </c>
      <c r="AR821" s="456">
        <f>+C821-'Departmental PL'!F837</f>
        <v>0</v>
      </c>
      <c r="AS821" s="456">
        <f>+D821-'Departmental PL'!G837</f>
        <v>0</v>
      </c>
      <c r="AT821" s="456">
        <f>+E821-'Departmental PL'!H837</f>
        <v>0</v>
      </c>
      <c r="AU821" s="456">
        <f>+F821-'Departmental PL'!I837</f>
        <v>0</v>
      </c>
      <c r="AV821" s="456">
        <f>+G821-'Departmental PL'!J837</f>
        <v>0</v>
      </c>
      <c r="AW821" s="456">
        <f>+H821-'Departmental PL'!K837</f>
        <v>0</v>
      </c>
      <c r="AX821" s="456">
        <f>+I821-'Departmental PL'!L837</f>
        <v>0</v>
      </c>
      <c r="AY821" s="456">
        <f>+J821-'Departmental PL'!M837</f>
        <v>0</v>
      </c>
      <c r="AZ821" s="456">
        <f>+K821-'Departmental PL'!N837</f>
        <v>0</v>
      </c>
      <c r="BA821" s="456">
        <f>+L821-'Departmental PL'!O837</f>
        <v>0</v>
      </c>
      <c r="BB821" s="456">
        <f>+M821-'Departmental PL'!P837</f>
        <v>0</v>
      </c>
      <c r="BC821" s="456">
        <f>+N821-'Departmental PL'!Q837</f>
        <v>0</v>
      </c>
      <c r="BD821" s="456">
        <f>+O821-'Departmental PL'!R837</f>
        <v>0</v>
      </c>
      <c r="BE821" s="456">
        <f>+P821-'Departmental PL'!S837</f>
        <v>0</v>
      </c>
      <c r="BF821" s="456">
        <f>+Q821-'Departmental PL'!T837</f>
        <v>0</v>
      </c>
      <c r="BG821" s="456">
        <f>+R821-'Departmental PL'!U837</f>
        <v>0</v>
      </c>
      <c r="BH821" s="456">
        <f>+S821-'Departmental PL'!V837</f>
        <v>0</v>
      </c>
      <c r="BI821" s="456">
        <f>+T821-'Departmental PL'!W837</f>
        <v>0</v>
      </c>
    </row>
    <row r="822" spans="2:61" ht="20.25" hidden="1" customHeight="1" x14ac:dyDescent="0.25">
      <c r="B822" s="2076" t="s">
        <v>2308</v>
      </c>
      <c r="C822" s="2077"/>
      <c r="D822" s="2077"/>
      <c r="E822" s="2077"/>
      <c r="F822" s="2077"/>
      <c r="G822" s="2077"/>
      <c r="H822" s="2077"/>
      <c r="I822" s="2077"/>
      <c r="J822" s="2077"/>
      <c r="K822" s="2077"/>
      <c r="L822" s="2077"/>
      <c r="M822" s="2077"/>
      <c r="N822" s="2077"/>
      <c r="O822" s="2077"/>
      <c r="P822" s="2077"/>
      <c r="Q822" s="2077"/>
      <c r="R822" s="2077"/>
      <c r="S822" s="2077"/>
      <c r="T822" s="2077"/>
      <c r="U822" s="2061" t="str">
        <f t="shared" si="8"/>
        <v>Total OBS</v>
      </c>
      <c r="W822" s="455" t="b">
        <f>+'17HPM_DATA_INPUT'!C528='17_AUDIT_TOTALS_CK'!U822</f>
        <v>1</v>
      </c>
      <c r="X822" s="2065">
        <f>+'17HPM_DATA_INPUT'!D528-'17_AUDIT_TOTALS_CK'!C822</f>
        <v>0</v>
      </c>
      <c r="Y822" s="2065">
        <f>+'17HPM_DATA_INPUT'!E528-'17_AUDIT_TOTALS_CK'!D822</f>
        <v>0</v>
      </c>
      <c r="Z822" s="2065">
        <f>+'17HPM_DATA_INPUT'!F528-'17_AUDIT_TOTALS_CK'!E822</f>
        <v>0</v>
      </c>
      <c r="AA822" s="2065">
        <f>+'17HPM_DATA_INPUT'!G528-'17_AUDIT_TOTALS_CK'!F822</f>
        <v>0</v>
      </c>
      <c r="AB822" s="2065">
        <f>+'17HPM_DATA_INPUT'!H528-'17_AUDIT_TOTALS_CK'!G822</f>
        <v>0</v>
      </c>
      <c r="AC822" s="2065">
        <f>+'17HPM_DATA_INPUT'!I528-'17_AUDIT_TOTALS_CK'!H822</f>
        <v>0</v>
      </c>
      <c r="AD822" s="2065">
        <f>+'17HPM_DATA_INPUT'!J528-'17_AUDIT_TOTALS_CK'!I822</f>
        <v>0</v>
      </c>
      <c r="AE822" s="2065">
        <f>+'17HPM_DATA_INPUT'!K528-'17_AUDIT_TOTALS_CK'!J822</f>
        <v>0</v>
      </c>
      <c r="AF822" s="2065">
        <f>+'17HPM_DATA_INPUT'!L528-'17_AUDIT_TOTALS_CK'!K822</f>
        <v>0</v>
      </c>
      <c r="AG822" s="2065">
        <f>+'17HPM_DATA_INPUT'!M528-'17_AUDIT_TOTALS_CK'!L822</f>
        <v>0</v>
      </c>
      <c r="AH822" s="2065">
        <f>+'17HPM_DATA_INPUT'!N528-'17_AUDIT_TOTALS_CK'!M822</f>
        <v>0</v>
      </c>
      <c r="AI822" s="2065">
        <f>+'17HPM_DATA_INPUT'!O528-'17_AUDIT_TOTALS_CK'!N822</f>
        <v>0</v>
      </c>
      <c r="AJ822" s="2065">
        <f>+'17HPM_DATA_INPUT'!P528-'17_AUDIT_TOTALS_CK'!O822</f>
        <v>0</v>
      </c>
      <c r="AK822" s="2065">
        <f>+'17HPM_DATA_INPUT'!Q528-'17_AUDIT_TOTALS_CK'!P822</f>
        <v>0</v>
      </c>
      <c r="AL822" s="2065">
        <f>+'17HPM_DATA_INPUT'!R528-'17_AUDIT_TOTALS_CK'!Q822</f>
        <v>0</v>
      </c>
      <c r="AM822" s="2065">
        <f>+'17HPM_DATA_INPUT'!S528-'17_AUDIT_TOTALS_CK'!R822</f>
        <v>0</v>
      </c>
      <c r="AN822" s="2065">
        <f>+'17HPM_DATA_INPUT'!T528-'17_AUDIT_TOTALS_CK'!S822</f>
        <v>0</v>
      </c>
      <c r="AO822" s="2065">
        <f>+'17HPM_DATA_INPUT'!U528-'17_AUDIT_TOTALS_CK'!T822</f>
        <v>0</v>
      </c>
      <c r="AQ822" s="2076" t="str">
        <f>'Departmental PL'!D838</f>
        <v>Total OBS</v>
      </c>
      <c r="AR822" s="456">
        <f>+C822-'Departmental PL'!F838</f>
        <v>0</v>
      </c>
      <c r="AS822" s="456">
        <f>+D822-'Departmental PL'!G838</f>
        <v>0</v>
      </c>
      <c r="AT822" s="456">
        <f>+E822-'Departmental PL'!H838</f>
        <v>0</v>
      </c>
      <c r="AU822" s="456">
        <f>+F822-'Departmental PL'!I838</f>
        <v>0</v>
      </c>
      <c r="AV822" s="456">
        <f>+G822-'Departmental PL'!J838</f>
        <v>0</v>
      </c>
      <c r="AW822" s="456">
        <f>+H822-'Departmental PL'!K838</f>
        <v>0</v>
      </c>
      <c r="AX822" s="456">
        <f>+I822-'Departmental PL'!L838</f>
        <v>0</v>
      </c>
      <c r="AY822" s="456">
        <f>+J822-'Departmental PL'!M838</f>
        <v>0</v>
      </c>
      <c r="AZ822" s="456">
        <f>+K822-'Departmental PL'!N838</f>
        <v>0</v>
      </c>
      <c r="BA822" s="456">
        <f>+L822-'Departmental PL'!O838</f>
        <v>0</v>
      </c>
      <c r="BB822" s="456">
        <f>+M822-'Departmental PL'!P838</f>
        <v>0</v>
      </c>
      <c r="BC822" s="456">
        <f>+N822-'Departmental PL'!Q838</f>
        <v>0</v>
      </c>
      <c r="BD822" s="456">
        <f>+O822-'Departmental PL'!R838</f>
        <v>0</v>
      </c>
      <c r="BE822" s="456">
        <f>+P822-'Departmental PL'!S838</f>
        <v>0</v>
      </c>
      <c r="BF822" s="456">
        <f>+Q822-'Departmental PL'!T838</f>
        <v>0</v>
      </c>
      <c r="BG822" s="456">
        <f>+R822-'Departmental PL'!U838</f>
        <v>0</v>
      </c>
      <c r="BH822" s="456">
        <f>+S822-'Departmental PL'!V838</f>
        <v>0</v>
      </c>
      <c r="BI822" s="456">
        <f>+T822-'Departmental PL'!W838</f>
        <v>0</v>
      </c>
    </row>
    <row r="823" spans="2:61" ht="20.25" hidden="1" customHeight="1" x14ac:dyDescent="0.25">
      <c r="B823" s="2076"/>
      <c r="C823" s="2077"/>
      <c r="D823" s="2077"/>
      <c r="E823" s="2077"/>
      <c r="F823" s="2077"/>
      <c r="G823" s="2077"/>
      <c r="H823" s="2077"/>
      <c r="I823" s="2077"/>
      <c r="J823" s="2077"/>
      <c r="K823" s="2077"/>
      <c r="L823" s="2077"/>
      <c r="M823" s="2077"/>
      <c r="N823" s="2077"/>
      <c r="O823" s="2077"/>
      <c r="P823" s="2077"/>
      <c r="Q823" s="2077"/>
      <c r="R823" s="2077"/>
      <c r="S823" s="2077"/>
      <c r="T823" s="2077"/>
      <c r="AQ823" s="455">
        <f>'Departmental PL'!D839</f>
        <v>0</v>
      </c>
      <c r="AR823" s="456">
        <f>+C823-'Departmental PL'!F839</f>
        <v>0</v>
      </c>
      <c r="AS823" s="456">
        <f>+D823-'Departmental PL'!G839</f>
        <v>0</v>
      </c>
      <c r="AT823" s="456">
        <f>+E823-'Departmental PL'!H839</f>
        <v>0</v>
      </c>
      <c r="AU823" s="456">
        <f>+F823-'Departmental PL'!I839</f>
        <v>0</v>
      </c>
      <c r="AV823" s="456">
        <f>+G823-'Departmental PL'!J839</f>
        <v>0</v>
      </c>
      <c r="AW823" s="456">
        <f>+H823-'Departmental PL'!K839</f>
        <v>0</v>
      </c>
      <c r="AX823" s="456">
        <f>+I823-'Departmental PL'!L839</f>
        <v>0</v>
      </c>
      <c r="AY823" s="456">
        <f>+J823-'Departmental PL'!M839</f>
        <v>0</v>
      </c>
      <c r="AZ823" s="456">
        <f>+K823-'Departmental PL'!N839</f>
        <v>0</v>
      </c>
      <c r="BA823" s="456">
        <f>+L823-'Departmental PL'!O839</f>
        <v>0</v>
      </c>
      <c r="BB823" s="456">
        <f>+M823-'Departmental PL'!P839</f>
        <v>0</v>
      </c>
      <c r="BC823" s="456">
        <f>+N823-'Departmental PL'!Q839</f>
        <v>0</v>
      </c>
      <c r="BD823" s="456">
        <f>+O823-'Departmental PL'!R839</f>
        <v>0</v>
      </c>
      <c r="BE823" s="456">
        <f>+P823-'Departmental PL'!S839</f>
        <v>0</v>
      </c>
      <c r="BF823" s="456">
        <f>+Q823-'Departmental PL'!T839</f>
        <v>0</v>
      </c>
      <c r="BG823" s="456">
        <f>+R823-'Departmental PL'!U839</f>
        <v>0</v>
      </c>
      <c r="BH823" s="456">
        <f>+S823-'Departmental PL'!V839</f>
        <v>0</v>
      </c>
      <c r="BI823" s="456">
        <f>+T823-'Departmental PL'!W839</f>
        <v>0</v>
      </c>
    </row>
    <row r="824" spans="2:61" ht="20.25" hidden="1" customHeight="1" x14ac:dyDescent="0.25">
      <c r="B824" s="2095" t="s">
        <v>2530</v>
      </c>
      <c r="C824" s="2095"/>
      <c r="D824" s="2091"/>
      <c r="E824" s="2092"/>
      <c r="F824" s="2092"/>
      <c r="G824" s="2092"/>
      <c r="H824" s="2092"/>
      <c r="I824" s="2092"/>
      <c r="J824" s="2092"/>
      <c r="K824" s="2092"/>
      <c r="L824" s="2092"/>
      <c r="M824" s="2092"/>
      <c r="N824" s="2092"/>
      <c r="O824" s="2092"/>
      <c r="P824" s="2092"/>
      <c r="Q824" s="2092"/>
      <c r="R824" s="2092"/>
      <c r="S824" s="2092"/>
      <c r="T824" s="2092"/>
      <c r="U824" s="2061" t="str">
        <f t="shared" si="8"/>
        <v>Total 017 Anesthesiology</v>
      </c>
      <c r="W824" s="455" t="b">
        <f>+'17HPM_DATA_INPUT'!C529='17_AUDIT_TOTALS_CK'!U824</f>
        <v>1</v>
      </c>
      <c r="X824" s="2065">
        <f>+'17HPM_DATA_INPUT'!D529-'17_AUDIT_TOTALS_CK'!C824</f>
        <v>4990</v>
      </c>
      <c r="Y824" s="2065">
        <f>+'17HPM_DATA_INPUT'!E529-'17_AUDIT_TOTALS_CK'!D824</f>
        <v>2776</v>
      </c>
      <c r="Z824" s="2065">
        <f>+'17HPM_DATA_INPUT'!F529-'17_AUDIT_TOTALS_CK'!E824</f>
        <v>35768</v>
      </c>
      <c r="AA824" s="2065">
        <f>+'17HPM_DATA_INPUT'!G529-'17_AUDIT_TOTALS_CK'!F824</f>
        <v>21118</v>
      </c>
      <c r="AB824" s="2065">
        <f>+'17HPM_DATA_INPUT'!H529-'17_AUDIT_TOTALS_CK'!G824</f>
        <v>7072300</v>
      </c>
      <c r="AC824" s="2065">
        <f>+'17HPM_DATA_INPUT'!I529-'17_AUDIT_TOTALS_CK'!H824</f>
        <v>5949146</v>
      </c>
      <c r="AD824" s="2065">
        <f>+'17HPM_DATA_INPUT'!J529-'17_AUDIT_TOTALS_CK'!I824</f>
        <v>2670403</v>
      </c>
      <c r="AE824" s="2065">
        <f>+'17HPM_DATA_INPUT'!K529-'17_AUDIT_TOTALS_CK'!J824</f>
        <v>2241615</v>
      </c>
      <c r="AF824" s="2065">
        <f>+'17HPM_DATA_INPUT'!L529-'17_AUDIT_TOTALS_CK'!K824</f>
        <v>1760830</v>
      </c>
      <c r="AG824" s="2065">
        <f>+'17HPM_DATA_INPUT'!M529-'17_AUDIT_TOTALS_CK'!L824</f>
        <v>1332733</v>
      </c>
      <c r="AH824" s="2065">
        <f>+'17HPM_DATA_INPUT'!N529-'17_AUDIT_TOTALS_CK'!M824</f>
        <v>909572</v>
      </c>
      <c r="AI824" s="2065">
        <f>+'17HPM_DATA_INPUT'!O529-'17_AUDIT_TOTALS_CK'!N824</f>
        <v>908883</v>
      </c>
      <c r="AJ824" s="2065">
        <f>+'17HPM_DATA_INPUT'!P529-'17_AUDIT_TOTALS_CK'!O824</f>
        <v>249584</v>
      </c>
      <c r="AK824" s="2065">
        <f>+'17HPM_DATA_INPUT'!Q529-'17_AUDIT_TOTALS_CK'!P824</f>
        <v>372216</v>
      </c>
      <c r="AL824" s="2065">
        <f>+'17HPM_DATA_INPUT'!R529-'17_AUDIT_TOTALS_CK'!Q824</f>
        <v>350203</v>
      </c>
      <c r="AM824" s="2065">
        <f>+'17HPM_DATA_INPUT'!S529-'17_AUDIT_TOTALS_CK'!R824</f>
        <v>354768</v>
      </c>
      <c r="AN824" s="2065">
        <f>+'17HPM_DATA_INPUT'!T529-'17_AUDIT_TOTALS_CK'!S824</f>
        <v>309785</v>
      </c>
      <c r="AO824" s="2065">
        <f>+'17HPM_DATA_INPUT'!U529-'17_AUDIT_TOTALS_CK'!T824</f>
        <v>181899</v>
      </c>
      <c r="AQ824" s="2095" t="str">
        <f>'Departmental PL'!D840</f>
        <v xml:space="preserve">TOTAL 017 Anesthesiology </v>
      </c>
      <c r="AR824" s="456">
        <f>+C824-'Departmental PL'!F840</f>
        <v>-4990</v>
      </c>
      <c r="AS824" s="456">
        <f>+D824-'Departmental PL'!G840</f>
        <v>-2776</v>
      </c>
      <c r="AT824" s="456">
        <f>+E824-'Departmental PL'!H840</f>
        <v>-35768</v>
      </c>
      <c r="AU824" s="456">
        <f>+F824-'Departmental PL'!I840</f>
        <v>-21118</v>
      </c>
      <c r="AV824" s="456">
        <f>+G824-'Departmental PL'!J840</f>
        <v>-11058420.42</v>
      </c>
      <c r="AW824" s="456">
        <f>+H824-'Departmental PL'!K840</f>
        <v>-5949146</v>
      </c>
      <c r="AX824" s="456">
        <f>+I824-'Departmental PL'!L840</f>
        <v>-3441238.08</v>
      </c>
      <c r="AY824" s="456">
        <f>+J824-'Departmental PL'!M840</f>
        <v>-2241615</v>
      </c>
      <c r="AZ824" s="456">
        <f>+K824-'Departmental PL'!N840</f>
        <v>-2757566.0564176161</v>
      </c>
      <c r="BA824" s="456">
        <f>+L824-'Departmental PL'!O840</f>
        <v>-1332733</v>
      </c>
      <c r="BB824" s="456">
        <f>+M824-'Departmental PL'!P840</f>
        <v>-683672.02358238399</v>
      </c>
      <c r="BC824" s="456">
        <f>+N824-'Departmental PL'!Q840</f>
        <v>-908882</v>
      </c>
      <c r="BD824" s="456">
        <f>+O824-'Departmental PL'!R840</f>
        <v>-390863.72045570111</v>
      </c>
      <c r="BE824" s="456">
        <f>+P824-'Departmental PL'!S840</f>
        <v>-372216</v>
      </c>
      <c r="BF824" s="456">
        <f>+Q824-'Departmental PL'!T840</f>
        <v>-548439.04156891338</v>
      </c>
      <c r="BG824" s="456">
        <f>+R824-'Departmental PL'!U840</f>
        <v>-354768</v>
      </c>
      <c r="BH824" s="456">
        <f>+S824-'Departmental PL'!V840</f>
        <v>255630.7384422305</v>
      </c>
      <c r="BI824" s="456">
        <f>+T824-'Departmental PL'!W840</f>
        <v>-181898</v>
      </c>
    </row>
    <row r="825" spans="2:61" ht="20.25" hidden="1" customHeight="1" x14ac:dyDescent="0.25">
      <c r="B825" s="2101"/>
      <c r="C825" s="2101"/>
      <c r="D825" s="2091"/>
      <c r="E825" s="2092"/>
      <c r="F825" s="2092"/>
      <c r="G825" s="2092"/>
      <c r="H825" s="2092"/>
      <c r="I825" s="2092"/>
      <c r="J825" s="2092"/>
      <c r="K825" s="2092"/>
      <c r="L825" s="2092"/>
      <c r="M825" s="2092"/>
      <c r="N825" s="2092"/>
      <c r="O825" s="2092"/>
      <c r="P825" s="2092"/>
      <c r="Q825" s="2092"/>
      <c r="R825" s="2092"/>
      <c r="S825" s="2092"/>
      <c r="T825" s="2092"/>
      <c r="AQ825" s="455">
        <f>'Departmental PL'!D841</f>
        <v>0</v>
      </c>
      <c r="AR825" s="456">
        <f>+C825-'Departmental PL'!F841</f>
        <v>0</v>
      </c>
      <c r="AS825" s="456">
        <f>+D825-'Departmental PL'!G841</f>
        <v>0</v>
      </c>
      <c r="AT825" s="456">
        <f>+E825-'Departmental PL'!H841</f>
        <v>0</v>
      </c>
      <c r="AU825" s="456">
        <f>+F825-'Departmental PL'!I841</f>
        <v>0</v>
      </c>
      <c r="AV825" s="456">
        <f>+G825-'Departmental PL'!J841</f>
        <v>0</v>
      </c>
      <c r="AW825" s="456">
        <f>+H825-'Departmental PL'!K841</f>
        <v>0</v>
      </c>
      <c r="AX825" s="456">
        <f>+I825-'Departmental PL'!L841</f>
        <v>0</v>
      </c>
      <c r="AY825" s="456">
        <f>+J825-'Departmental PL'!M841</f>
        <v>0</v>
      </c>
      <c r="AZ825" s="456">
        <f>+K825-'Departmental PL'!N841</f>
        <v>0</v>
      </c>
      <c r="BA825" s="456">
        <f>+L825-'Departmental PL'!O841</f>
        <v>0</v>
      </c>
      <c r="BB825" s="456">
        <f>+M825-'Departmental PL'!P841</f>
        <v>0</v>
      </c>
      <c r="BC825" s="456">
        <f>+N825-'Departmental PL'!Q841</f>
        <v>0</v>
      </c>
      <c r="BD825" s="456">
        <f>+O825-'Departmental PL'!R841</f>
        <v>0</v>
      </c>
      <c r="BE825" s="456">
        <f>+P825-'Departmental PL'!S841</f>
        <v>0</v>
      </c>
      <c r="BF825" s="456">
        <f>+Q825-'Departmental PL'!T841</f>
        <v>0</v>
      </c>
      <c r="BG825" s="456">
        <f>+R825-'Departmental PL'!U841</f>
        <v>0</v>
      </c>
      <c r="BH825" s="456">
        <f>+S825-'Departmental PL'!V841</f>
        <v>0</v>
      </c>
      <c r="BI825" s="456">
        <f>+T825-'Departmental PL'!W841</f>
        <v>0</v>
      </c>
    </row>
    <row r="826" spans="2:61" ht="20.25" hidden="1" customHeight="1" x14ac:dyDescent="0.25">
      <c r="B826" s="2082" t="s">
        <v>2531</v>
      </c>
      <c r="C826" s="2083"/>
      <c r="D826" s="2083"/>
      <c r="E826" s="2083"/>
      <c r="F826" s="2083"/>
      <c r="G826" s="2083"/>
      <c r="H826" s="2083"/>
      <c r="I826" s="2083"/>
      <c r="J826" s="2083"/>
      <c r="K826" s="2083"/>
      <c r="L826" s="2083"/>
      <c r="M826" s="2083"/>
      <c r="N826" s="2083"/>
      <c r="O826" s="2083"/>
      <c r="P826" s="2083"/>
      <c r="Q826" s="2083"/>
      <c r="R826" s="2083"/>
      <c r="S826" s="2083"/>
      <c r="T826" s="2083"/>
      <c r="U826" s="2061" t="str">
        <f t="shared" si="8"/>
        <v>018 Dentistry</v>
      </c>
      <c r="W826" s="455" t="b">
        <f>+'17HPM_DATA_INPUT'!C530='17_AUDIT_TOTALS_CK'!U826</f>
        <v>1</v>
      </c>
      <c r="X826" s="2065" t="e">
        <f>+'17HPM_DATA_INPUT'!D530-'17_AUDIT_TOTALS_CK'!C826</f>
        <v>#VALUE!</v>
      </c>
      <c r="Y826" s="2065" t="e">
        <f>+'17HPM_DATA_INPUT'!E530-'17_AUDIT_TOTALS_CK'!D826</f>
        <v>#VALUE!</v>
      </c>
      <c r="Z826" s="2065" t="e">
        <f>+'17HPM_DATA_INPUT'!F530-'17_AUDIT_TOTALS_CK'!E826</f>
        <v>#VALUE!</v>
      </c>
      <c r="AA826" s="2065" t="e">
        <f>+'17HPM_DATA_INPUT'!G530-'17_AUDIT_TOTALS_CK'!F826</f>
        <v>#VALUE!</v>
      </c>
      <c r="AB826" s="2065" t="e">
        <f>+'17HPM_DATA_INPUT'!H530-'17_AUDIT_TOTALS_CK'!G826</f>
        <v>#VALUE!</v>
      </c>
      <c r="AC826" s="2065" t="e">
        <f>+'17HPM_DATA_INPUT'!I530-'17_AUDIT_TOTALS_CK'!H826</f>
        <v>#VALUE!</v>
      </c>
      <c r="AD826" s="2065" t="e">
        <f>+'17HPM_DATA_INPUT'!J530-'17_AUDIT_TOTALS_CK'!I826</f>
        <v>#VALUE!</v>
      </c>
      <c r="AE826" s="2065" t="e">
        <f>+'17HPM_DATA_INPUT'!K530-'17_AUDIT_TOTALS_CK'!J826</f>
        <v>#VALUE!</v>
      </c>
      <c r="AF826" s="2065" t="e">
        <f>+'17HPM_DATA_INPUT'!L530-'17_AUDIT_TOTALS_CK'!K826</f>
        <v>#VALUE!</v>
      </c>
      <c r="AG826" s="2065" t="e">
        <f>+'17HPM_DATA_INPUT'!M530-'17_AUDIT_TOTALS_CK'!L826</f>
        <v>#VALUE!</v>
      </c>
      <c r="AH826" s="2065" t="e">
        <f>+'17HPM_DATA_INPUT'!N530-'17_AUDIT_TOTALS_CK'!M826</f>
        <v>#VALUE!</v>
      </c>
      <c r="AI826" s="2065" t="e">
        <f>+'17HPM_DATA_INPUT'!O530-'17_AUDIT_TOTALS_CK'!N826</f>
        <v>#VALUE!</v>
      </c>
      <c r="AJ826" s="2065" t="e">
        <f>+'17HPM_DATA_INPUT'!P530-'17_AUDIT_TOTALS_CK'!O826</f>
        <v>#VALUE!</v>
      </c>
      <c r="AK826" s="2065" t="e">
        <f>+'17HPM_DATA_INPUT'!Q530-'17_AUDIT_TOTALS_CK'!P826</f>
        <v>#VALUE!</v>
      </c>
      <c r="AL826" s="2065" t="e">
        <f>+'17HPM_DATA_INPUT'!R530-'17_AUDIT_TOTALS_CK'!Q826</f>
        <v>#VALUE!</v>
      </c>
      <c r="AM826" s="2065" t="e">
        <f>+'17HPM_DATA_INPUT'!S530-'17_AUDIT_TOTALS_CK'!R826</f>
        <v>#VALUE!</v>
      </c>
      <c r="AN826" s="2065" t="e">
        <f>+'17HPM_DATA_INPUT'!T530-'17_AUDIT_TOTALS_CK'!S826</f>
        <v>#VALUE!</v>
      </c>
      <c r="AO826" s="2065" t="e">
        <f>+'17HPM_DATA_INPUT'!U530-'17_AUDIT_TOTALS_CK'!T826</f>
        <v>#VALUE!</v>
      </c>
      <c r="AQ826" s="2082" t="str">
        <f>'Departmental PL'!D842</f>
        <v xml:space="preserve"> 018 Dentistry </v>
      </c>
      <c r="AR826" s="456">
        <f>+C826-'Departmental PL'!F842</f>
        <v>0</v>
      </c>
      <c r="AS826" s="456">
        <f>+D826-'Departmental PL'!G842</f>
        <v>0</v>
      </c>
      <c r="AT826" s="456">
        <f>+E826-'Departmental PL'!H842</f>
        <v>0</v>
      </c>
      <c r="AU826" s="456">
        <f>+F826-'Departmental PL'!I842</f>
        <v>0</v>
      </c>
      <c r="AV826" s="456">
        <f>+G826-'Departmental PL'!J842</f>
        <v>0</v>
      </c>
      <c r="AW826" s="456">
        <f>+H826-'Departmental PL'!K842</f>
        <v>0</v>
      </c>
      <c r="AX826" s="456">
        <f>+I826-'Departmental PL'!L842</f>
        <v>0</v>
      </c>
      <c r="AY826" s="456">
        <f>+J826-'Departmental PL'!M842</f>
        <v>0</v>
      </c>
      <c r="AZ826" s="456">
        <f>+K826-'Departmental PL'!N842</f>
        <v>0</v>
      </c>
      <c r="BA826" s="456">
        <f>+L826-'Departmental PL'!O842</f>
        <v>0</v>
      </c>
      <c r="BB826" s="456">
        <f>+M826-'Departmental PL'!P842</f>
        <v>0</v>
      </c>
      <c r="BC826" s="456">
        <f>+N826-'Departmental PL'!Q842</f>
        <v>0</v>
      </c>
      <c r="BD826" s="456">
        <f>+O826-'Departmental PL'!R842</f>
        <v>0</v>
      </c>
      <c r="BE826" s="456">
        <f>+P826-'Departmental PL'!S842</f>
        <v>0</v>
      </c>
      <c r="BF826" s="456">
        <f>+Q826-'Departmental PL'!T842</f>
        <v>0</v>
      </c>
      <c r="BG826" s="456">
        <f>+R826-'Departmental PL'!U842</f>
        <v>0</v>
      </c>
      <c r="BH826" s="456">
        <f>+S826-'Departmental PL'!V842</f>
        <v>0</v>
      </c>
      <c r="BI826" s="456">
        <f>+T826-'Departmental PL'!W842</f>
        <v>0</v>
      </c>
    </row>
    <row r="827" spans="2:61" ht="20.25" hidden="1" customHeight="1" x14ac:dyDescent="0.25">
      <c r="B827" s="2058" t="s">
        <v>2532</v>
      </c>
      <c r="C827" s="2060"/>
      <c r="D827" s="2060"/>
      <c r="E827" s="2060"/>
      <c r="F827" s="2060"/>
      <c r="G827" s="2060"/>
      <c r="H827" s="2060"/>
      <c r="I827" s="2060"/>
      <c r="J827" s="2060"/>
      <c r="K827" s="2060"/>
      <c r="L827" s="2060"/>
      <c r="M827" s="2060"/>
      <c r="N827" s="2060"/>
      <c r="O827" s="2060"/>
      <c r="P827" s="2060"/>
      <c r="Q827" s="2060"/>
      <c r="R827" s="2060"/>
      <c r="S827" s="2060"/>
      <c r="T827" s="2060"/>
      <c r="U827" s="2061" t="str">
        <f t="shared" si="8"/>
        <v>6480 OPD-DENTISTRY</v>
      </c>
      <c r="W827" s="455" t="b">
        <f>+'17HPM_DATA_INPUT'!C531='17_AUDIT_TOTALS_CK'!U827</f>
        <v>1</v>
      </c>
      <c r="X827" s="2065">
        <f>+'17HPM_DATA_INPUT'!D531-'17_AUDIT_TOTALS_CK'!C827</f>
        <v>2289</v>
      </c>
      <c r="Y827" s="2065">
        <f>+'17HPM_DATA_INPUT'!E531-'17_AUDIT_TOTALS_CK'!D827</f>
        <v>2198</v>
      </c>
      <c r="Z827" s="2065">
        <f>+'17HPM_DATA_INPUT'!F531-'17_AUDIT_TOTALS_CK'!E827</f>
        <v>11388</v>
      </c>
      <c r="AA827" s="2065">
        <f>+'17HPM_DATA_INPUT'!G531-'17_AUDIT_TOTALS_CK'!F827</f>
        <v>10471</v>
      </c>
      <c r="AB827" s="2065">
        <f>+'17HPM_DATA_INPUT'!H531-'17_AUDIT_TOTALS_CK'!G827</f>
        <v>1400706</v>
      </c>
      <c r="AC827" s="2065">
        <f>+'17HPM_DATA_INPUT'!I531-'17_AUDIT_TOTALS_CK'!H827</f>
        <v>1300596</v>
      </c>
      <c r="AD827" s="2065">
        <f>+'17HPM_DATA_INPUT'!J531-'17_AUDIT_TOTALS_CK'!I827</f>
        <v>562534</v>
      </c>
      <c r="AE827" s="2065">
        <f>+'17HPM_DATA_INPUT'!K531-'17_AUDIT_TOTALS_CK'!J827</f>
        <v>560633</v>
      </c>
      <c r="AF827" s="2065">
        <f>+'17HPM_DATA_INPUT'!L531-'17_AUDIT_TOTALS_CK'!K827</f>
        <v>814726</v>
      </c>
      <c r="AG827" s="2065">
        <f>+'17HPM_DATA_INPUT'!M531-'17_AUDIT_TOTALS_CK'!L827</f>
        <v>603904</v>
      </c>
      <c r="AH827" s="2065">
        <f>+'17HPM_DATA_INPUT'!N531-'17_AUDIT_TOTALS_CK'!M827</f>
        <v>-252192</v>
      </c>
      <c r="AI827" s="2065">
        <f>+'17HPM_DATA_INPUT'!O531-'17_AUDIT_TOTALS_CK'!N827</f>
        <v>-43270</v>
      </c>
      <c r="AJ827" s="2065">
        <f>+'17HPM_DATA_INPUT'!P531-'17_AUDIT_TOTALS_CK'!O827</f>
        <v>703648</v>
      </c>
      <c r="AK827" s="2065">
        <f>+'17HPM_DATA_INPUT'!Q531-'17_AUDIT_TOTALS_CK'!P827</f>
        <v>671000</v>
      </c>
      <c r="AL827" s="2065">
        <f>+'17HPM_DATA_INPUT'!R531-'17_AUDIT_TOTALS_CK'!Q827</f>
        <v>468454</v>
      </c>
      <c r="AM827" s="2065">
        <f>+'17HPM_DATA_INPUT'!S531-'17_AUDIT_TOTALS_CK'!R827</f>
        <v>355426</v>
      </c>
      <c r="AN827" s="2065">
        <f>+'17HPM_DATA_INPUT'!T531-'17_AUDIT_TOTALS_CK'!S827</f>
        <v>-1424294</v>
      </c>
      <c r="AO827" s="2065">
        <f>+'17HPM_DATA_INPUT'!U531-'17_AUDIT_TOTALS_CK'!T827</f>
        <v>-1069696</v>
      </c>
      <c r="AQ827" s="455" t="str">
        <f>'Departmental PL'!D843</f>
        <v>6480 OPD-DENTISTRY</v>
      </c>
      <c r="AR827" s="456">
        <f>+C827-'Departmental PL'!F843</f>
        <v>-2289</v>
      </c>
      <c r="AS827" s="456">
        <f>+D827-'Departmental PL'!G843</f>
        <v>-2198</v>
      </c>
      <c r="AT827" s="456">
        <f>+E827-'Departmental PL'!H843</f>
        <v>-11388</v>
      </c>
      <c r="AU827" s="456">
        <f>+F827-'Departmental PL'!I843</f>
        <v>-10471</v>
      </c>
      <c r="AV827" s="456">
        <f>+G827-'Departmental PL'!J843</f>
        <v>-1400706</v>
      </c>
      <c r="AW827" s="456">
        <f>+H827-'Departmental PL'!K843</f>
        <v>-1300596</v>
      </c>
      <c r="AX827" s="456">
        <f>+I827-'Departmental PL'!L843</f>
        <v>-562534</v>
      </c>
      <c r="AY827" s="456">
        <f>+J827-'Departmental PL'!M843</f>
        <v>-560633</v>
      </c>
      <c r="AZ827" s="456">
        <f>+K827-'Departmental PL'!N843</f>
        <v>-814726</v>
      </c>
      <c r="BA827" s="456">
        <f>+L827-'Departmental PL'!O843</f>
        <v>-603904</v>
      </c>
      <c r="BB827" s="456">
        <f>+M827-'Departmental PL'!P843</f>
        <v>252192</v>
      </c>
      <c r="BC827" s="456">
        <f>+N827-'Departmental PL'!Q843</f>
        <v>43271</v>
      </c>
      <c r="BD827" s="456">
        <f>+O827-'Departmental PL'!R843</f>
        <v>-703648</v>
      </c>
      <c r="BE827" s="456">
        <f>+P827-'Departmental PL'!S843</f>
        <v>-671000</v>
      </c>
      <c r="BF827" s="456">
        <f>+Q827-'Departmental PL'!T843</f>
        <v>-468454</v>
      </c>
      <c r="BG827" s="456">
        <f>+R827-'Departmental PL'!U843</f>
        <v>-355426</v>
      </c>
      <c r="BH827" s="456">
        <f>+S827-'Departmental PL'!V843</f>
        <v>1424294</v>
      </c>
      <c r="BI827" s="456">
        <f>+T827-'Departmental PL'!W843</f>
        <v>1069697</v>
      </c>
    </row>
    <row r="828" spans="2:61" ht="20.25" hidden="1" customHeight="1" x14ac:dyDescent="0.25">
      <c r="B828" s="2058"/>
      <c r="C828" s="2060"/>
      <c r="D828" s="2060"/>
      <c r="E828" s="2060"/>
      <c r="F828" s="2060"/>
      <c r="G828" s="2060"/>
      <c r="H828" s="2060"/>
      <c r="I828" s="2060"/>
      <c r="J828" s="2060"/>
      <c r="K828" s="2060"/>
      <c r="L828" s="2060"/>
      <c r="M828" s="2060"/>
      <c r="N828" s="2060"/>
      <c r="O828" s="2060"/>
      <c r="P828" s="2060"/>
      <c r="Q828" s="2060"/>
      <c r="R828" s="2060"/>
      <c r="S828" s="2060"/>
      <c r="T828" s="2060"/>
      <c r="AQ828" s="2435" t="str">
        <f>'Departmental PL'!D844</f>
        <v>6480 OPS-DENTISTRY-IDX Billed**</v>
      </c>
      <c r="AR828" s="456">
        <f>+C828-'Departmental PL'!F844</f>
        <v>-8132</v>
      </c>
      <c r="AS828" s="456">
        <f>+D828-'Departmental PL'!G844</f>
        <v>-7121</v>
      </c>
      <c r="AT828" s="456">
        <f>+E828-'Departmental PL'!H844</f>
        <v>0</v>
      </c>
      <c r="AU828" s="456">
        <f>+F828-'Departmental PL'!I844</f>
        <v>0</v>
      </c>
      <c r="AV828" s="456">
        <f>+G828-'Departmental PL'!J844</f>
        <v>-3097265.96</v>
      </c>
      <c r="AW828" s="456">
        <f>+H828-'Departmental PL'!K844</f>
        <v>-2962884</v>
      </c>
      <c r="AX828" s="456">
        <f>+I828-'Departmental PL'!L844</f>
        <v>-2496587.06</v>
      </c>
      <c r="AY828" s="456">
        <f>+J828-'Departmental PL'!M844</f>
        <v>-2071704</v>
      </c>
      <c r="AZ828" s="456">
        <f>+K828-'Departmental PL'!N844</f>
        <v>-1790890.7857517498</v>
      </c>
      <c r="BA828" s="456">
        <f>+L828-'Departmental PL'!O844</f>
        <v>-1355155.3467999999</v>
      </c>
      <c r="BB828" s="456">
        <f>+M828-'Departmental PL'!P844</f>
        <v>-705696.27424825029</v>
      </c>
      <c r="BC828" s="456">
        <f>+N828-'Departmental PL'!Q844</f>
        <v>-716548.65320000006</v>
      </c>
      <c r="BD828" s="456">
        <f>+O828-'Departmental PL'!R844</f>
        <v>-1546724.9926799824</v>
      </c>
      <c r="BE828" s="456">
        <f>+P828-'Departmental PL'!S844</f>
        <v>-1505717.9071999998</v>
      </c>
      <c r="BF828" s="456">
        <f>+Q828-'Departmental PL'!T844</f>
        <v>-1029733.6894967854</v>
      </c>
      <c r="BG828" s="456">
        <f>+R828-'Departmental PL'!U844</f>
        <v>-797572.77519999992</v>
      </c>
      <c r="BH828" s="456">
        <f>+S828-'Departmental PL'!V844</f>
        <v>1870762.4079285176</v>
      </c>
      <c r="BI828" s="456">
        <f>+T828-'Departmental PL'!W844</f>
        <v>1586742.0291999998</v>
      </c>
    </row>
    <row r="829" spans="2:61" ht="20.25" hidden="1" customHeight="1" x14ac:dyDescent="0.25">
      <c r="B829" s="2069" t="s">
        <v>2306</v>
      </c>
      <c r="C829" s="2070"/>
      <c r="D829" s="2070"/>
      <c r="E829" s="2070"/>
      <c r="F829" s="2070"/>
      <c r="G829" s="2070"/>
      <c r="H829" s="2070"/>
      <c r="I829" s="2070"/>
      <c r="J829" s="2070"/>
      <c r="K829" s="2070"/>
      <c r="L829" s="2070"/>
      <c r="M829" s="2070"/>
      <c r="N829" s="2070"/>
      <c r="O829" s="2070"/>
      <c r="P829" s="2070"/>
      <c r="Q829" s="2070"/>
      <c r="R829" s="2070"/>
      <c r="S829" s="2070"/>
      <c r="T829" s="2070"/>
      <c r="U829" s="2061" t="str">
        <f t="shared" si="8"/>
        <v>Total OUTPATIENT</v>
      </c>
      <c r="W829" s="455" t="b">
        <f>+'17HPM_DATA_INPUT'!C532='17_AUDIT_TOTALS_CK'!U829</f>
        <v>1</v>
      </c>
      <c r="X829" s="2065">
        <f>+'17HPM_DATA_INPUT'!D532-'17_AUDIT_TOTALS_CK'!C829</f>
        <v>2289</v>
      </c>
      <c r="Y829" s="2065">
        <f>+'17HPM_DATA_INPUT'!E532-'17_AUDIT_TOTALS_CK'!D829</f>
        <v>2198</v>
      </c>
      <c r="Z829" s="2065">
        <f>+'17HPM_DATA_INPUT'!F532-'17_AUDIT_TOTALS_CK'!E829</f>
        <v>11388</v>
      </c>
      <c r="AA829" s="2065">
        <f>+'17HPM_DATA_INPUT'!G532-'17_AUDIT_TOTALS_CK'!F829</f>
        <v>10471</v>
      </c>
      <c r="AB829" s="2065">
        <f>+'17HPM_DATA_INPUT'!H532-'17_AUDIT_TOTALS_CK'!G829</f>
        <v>1400706</v>
      </c>
      <c r="AC829" s="2065">
        <f>+'17HPM_DATA_INPUT'!I532-'17_AUDIT_TOTALS_CK'!H829</f>
        <v>1300596</v>
      </c>
      <c r="AD829" s="2065">
        <f>+'17HPM_DATA_INPUT'!J532-'17_AUDIT_TOTALS_CK'!I829</f>
        <v>562534</v>
      </c>
      <c r="AE829" s="2065">
        <f>+'17HPM_DATA_INPUT'!K532-'17_AUDIT_TOTALS_CK'!J829</f>
        <v>560633</v>
      </c>
      <c r="AF829" s="2065">
        <f>+'17HPM_DATA_INPUT'!L532-'17_AUDIT_TOTALS_CK'!K829</f>
        <v>814726</v>
      </c>
      <c r="AG829" s="2065">
        <f>+'17HPM_DATA_INPUT'!M532-'17_AUDIT_TOTALS_CK'!L829</f>
        <v>603904</v>
      </c>
      <c r="AH829" s="2065">
        <f>+'17HPM_DATA_INPUT'!N532-'17_AUDIT_TOTALS_CK'!M829</f>
        <v>-252192</v>
      </c>
      <c r="AI829" s="2065">
        <f>+'17HPM_DATA_INPUT'!O532-'17_AUDIT_TOTALS_CK'!N829</f>
        <v>-43270</v>
      </c>
      <c r="AJ829" s="2065">
        <f>+'17HPM_DATA_INPUT'!P532-'17_AUDIT_TOTALS_CK'!O829</f>
        <v>703648</v>
      </c>
      <c r="AK829" s="2065">
        <f>+'17HPM_DATA_INPUT'!Q532-'17_AUDIT_TOTALS_CK'!P829</f>
        <v>671000</v>
      </c>
      <c r="AL829" s="2065">
        <f>+'17HPM_DATA_INPUT'!R532-'17_AUDIT_TOTALS_CK'!Q829</f>
        <v>468454</v>
      </c>
      <c r="AM829" s="2065">
        <f>+'17HPM_DATA_INPUT'!S532-'17_AUDIT_TOTALS_CK'!R829</f>
        <v>355426</v>
      </c>
      <c r="AN829" s="2065">
        <f>+'17HPM_DATA_INPUT'!T532-'17_AUDIT_TOTALS_CK'!S829</f>
        <v>-1424294</v>
      </c>
      <c r="AO829" s="2065">
        <f>+'17HPM_DATA_INPUT'!U532-'17_AUDIT_TOTALS_CK'!T829</f>
        <v>-1069696</v>
      </c>
      <c r="AQ829" s="2069" t="str">
        <f>'Departmental PL'!D845</f>
        <v>Total OUTPATIENT</v>
      </c>
      <c r="AR829" s="456">
        <f>+C829-'Departmental PL'!F845</f>
        <v>-10421</v>
      </c>
      <c r="AS829" s="456">
        <f>+D829-'Departmental PL'!G845</f>
        <v>-9319</v>
      </c>
      <c r="AT829" s="456">
        <f>+E829-'Departmental PL'!H845</f>
        <v>-11388</v>
      </c>
      <c r="AU829" s="456">
        <f>+F829-'Departmental PL'!I845</f>
        <v>-10471</v>
      </c>
      <c r="AV829" s="456">
        <f>+G829-'Departmental PL'!J845</f>
        <v>-4497971.96</v>
      </c>
      <c r="AW829" s="456">
        <f>+H829-'Departmental PL'!K845</f>
        <v>-4263480</v>
      </c>
      <c r="AX829" s="456">
        <f>+I829-'Departmental PL'!L845</f>
        <v>-3059121.06</v>
      </c>
      <c r="AY829" s="456">
        <f>+J829-'Departmental PL'!M845</f>
        <v>-2632337</v>
      </c>
      <c r="AZ829" s="456">
        <f>+K829-'Departmental PL'!N845</f>
        <v>-2605616.7857517498</v>
      </c>
      <c r="BA829" s="456">
        <f>+L829-'Departmental PL'!O845</f>
        <v>-1959059.3467999999</v>
      </c>
      <c r="BB829" s="456">
        <f>+M829-'Departmental PL'!P845</f>
        <v>-453504.27424825029</v>
      </c>
      <c r="BC829" s="456">
        <f>+N829-'Departmental PL'!Q845</f>
        <v>-673277.65320000006</v>
      </c>
      <c r="BD829" s="456">
        <f>+O829-'Departmental PL'!R845</f>
        <v>-2250372.9926799824</v>
      </c>
      <c r="BE829" s="456">
        <f>+P829-'Departmental PL'!S845</f>
        <v>-2176717.9071999998</v>
      </c>
      <c r="BF829" s="456">
        <f>+Q829-'Departmental PL'!T845</f>
        <v>-1498187.6894967854</v>
      </c>
      <c r="BG829" s="456">
        <f>+R829-'Departmental PL'!U845</f>
        <v>-1152998.7752</v>
      </c>
      <c r="BH829" s="456">
        <f>+S829-'Departmental PL'!V845</f>
        <v>3295056.4079285176</v>
      </c>
      <c r="BI829" s="456">
        <f>+T829-'Departmental PL'!W845</f>
        <v>2656439.0291999998</v>
      </c>
    </row>
    <row r="830" spans="2:61" ht="20.25" hidden="1" customHeight="1" x14ac:dyDescent="0.25">
      <c r="B830" s="2058" t="s">
        <v>2532</v>
      </c>
      <c r="C830" s="2060"/>
      <c r="D830" s="2060"/>
      <c r="E830" s="2060"/>
      <c r="F830" s="2060"/>
      <c r="G830" s="2060"/>
      <c r="H830" s="2060"/>
      <c r="I830" s="2060"/>
      <c r="J830" s="2060"/>
      <c r="K830" s="2060"/>
      <c r="L830" s="2060"/>
      <c r="M830" s="2060"/>
      <c r="N830" s="2060"/>
      <c r="O830" s="2060"/>
      <c r="P830" s="2060"/>
      <c r="Q830" s="2060"/>
      <c r="R830" s="2060"/>
      <c r="S830" s="2060"/>
      <c r="T830" s="2060"/>
      <c r="U830" s="2061" t="str">
        <f t="shared" si="8"/>
        <v>6480 OPD-DENTISTRY</v>
      </c>
      <c r="W830" s="455" t="b">
        <f>+'17HPM_DATA_INPUT'!C533='17_AUDIT_TOTALS_CK'!U830</f>
        <v>1</v>
      </c>
      <c r="X830" s="2065">
        <f>+'17HPM_DATA_INPUT'!D533-'17_AUDIT_TOTALS_CK'!C830</f>
        <v>9</v>
      </c>
      <c r="Y830" s="2065">
        <f>+'17HPM_DATA_INPUT'!E533-'17_AUDIT_TOTALS_CK'!D830</f>
        <v>3</v>
      </c>
      <c r="Z830" s="2065">
        <f>+'17HPM_DATA_INPUT'!F533-'17_AUDIT_TOTALS_CK'!E830</f>
        <v>14</v>
      </c>
      <c r="AA830" s="2065">
        <f>+'17HPM_DATA_INPUT'!G533-'17_AUDIT_TOTALS_CK'!F830</f>
        <v>14</v>
      </c>
      <c r="AB830" s="2065">
        <f>+'17HPM_DATA_INPUT'!H533-'17_AUDIT_TOTALS_CK'!G830</f>
        <v>638</v>
      </c>
      <c r="AC830" s="2065">
        <f>+'17HPM_DATA_INPUT'!I533-'17_AUDIT_TOTALS_CK'!H830</f>
        <v>3295</v>
      </c>
      <c r="AD830" s="2065">
        <f>+'17HPM_DATA_INPUT'!J533-'17_AUDIT_TOTALS_CK'!I830</f>
        <v>293</v>
      </c>
      <c r="AE830" s="2065">
        <f>+'17HPM_DATA_INPUT'!K533-'17_AUDIT_TOTALS_CK'!J830</f>
        <v>627</v>
      </c>
      <c r="AF830" s="2065">
        <f>+'17HPM_DATA_INPUT'!L533-'17_AUDIT_TOTALS_CK'!K830</f>
        <v>373</v>
      </c>
      <c r="AG830" s="2065">
        <f>+'17HPM_DATA_INPUT'!M533-'17_AUDIT_TOTALS_CK'!L830</f>
        <v>1541</v>
      </c>
      <c r="AH830" s="2065">
        <f>+'17HPM_DATA_INPUT'!N533-'17_AUDIT_TOTALS_CK'!M830</f>
        <v>-79</v>
      </c>
      <c r="AI830" s="2065">
        <f>+'17HPM_DATA_INPUT'!O533-'17_AUDIT_TOTALS_CK'!N830</f>
        <v>-914</v>
      </c>
      <c r="AJ830" s="2065">
        <f>+'17HPM_DATA_INPUT'!P533-'17_AUDIT_TOTALS_CK'!O830</f>
        <v>322</v>
      </c>
      <c r="AK830" s="2065">
        <f>+'17HPM_DATA_INPUT'!Q533-'17_AUDIT_TOTALS_CK'!P830</f>
        <v>1713</v>
      </c>
      <c r="AL830" s="2065">
        <f>+'17HPM_DATA_INPUT'!R533-'17_AUDIT_TOTALS_CK'!Q830</f>
        <v>214</v>
      </c>
      <c r="AM830" s="2065">
        <f>+'17HPM_DATA_INPUT'!S533-'17_AUDIT_TOTALS_CK'!R830</f>
        <v>907</v>
      </c>
      <c r="AN830" s="2065">
        <f>+'17HPM_DATA_INPUT'!T533-'17_AUDIT_TOTALS_CK'!S830</f>
        <v>-615</v>
      </c>
      <c r="AO830" s="2065">
        <f>+'17HPM_DATA_INPUT'!U533-'17_AUDIT_TOTALS_CK'!T830</f>
        <v>-3534</v>
      </c>
      <c r="AQ830" s="455" t="str">
        <f>'Departmental PL'!D846</f>
        <v>6480 OPD-DENTISTRY</v>
      </c>
      <c r="AR830" s="456">
        <f>+C830-'Departmental PL'!F846</f>
        <v>-9</v>
      </c>
      <c r="AS830" s="456">
        <f>+D830-'Departmental PL'!G846</f>
        <v>-3</v>
      </c>
      <c r="AT830" s="456">
        <f>+E830-'Departmental PL'!H846</f>
        <v>-14</v>
      </c>
      <c r="AU830" s="456">
        <f>+F830-'Departmental PL'!I846</f>
        <v>-14</v>
      </c>
      <c r="AV830" s="456">
        <f>+G830-'Departmental PL'!J846</f>
        <v>-638</v>
      </c>
      <c r="AW830" s="456">
        <f>+H830-'Departmental PL'!K846</f>
        <v>-3295</v>
      </c>
      <c r="AX830" s="456">
        <f>+I830-'Departmental PL'!L846</f>
        <v>-293</v>
      </c>
      <c r="AY830" s="456">
        <f>+J830-'Departmental PL'!M846</f>
        <v>-627</v>
      </c>
      <c r="AZ830" s="456">
        <f>+K830-'Departmental PL'!N846</f>
        <v>-373</v>
      </c>
      <c r="BA830" s="456">
        <f>+L830-'Departmental PL'!O846</f>
        <v>-1541</v>
      </c>
      <c r="BB830" s="456">
        <f>+M830-'Departmental PL'!P846</f>
        <v>80</v>
      </c>
      <c r="BC830" s="456">
        <f>+N830-'Departmental PL'!Q846</f>
        <v>914</v>
      </c>
      <c r="BD830" s="456">
        <f>+O830-'Departmental PL'!R846</f>
        <v>-322</v>
      </c>
      <c r="BE830" s="456">
        <f>+P830-'Departmental PL'!S846</f>
        <v>-1713</v>
      </c>
      <c r="BF830" s="456">
        <f>+Q830-'Departmental PL'!T846</f>
        <v>-214</v>
      </c>
      <c r="BG830" s="456">
        <f>+R830-'Departmental PL'!U846</f>
        <v>-907</v>
      </c>
      <c r="BH830" s="456">
        <f>+S830-'Departmental PL'!V846</f>
        <v>616</v>
      </c>
      <c r="BI830" s="456">
        <f>+T830-'Departmental PL'!W846</f>
        <v>3534</v>
      </c>
    </row>
    <row r="831" spans="2:61" ht="20.25" hidden="1" customHeight="1" x14ac:dyDescent="0.25">
      <c r="B831" s="2072" t="s">
        <v>2307</v>
      </c>
      <c r="C831" s="2073"/>
      <c r="D831" s="2073"/>
      <c r="E831" s="2073"/>
      <c r="F831" s="2073"/>
      <c r="G831" s="2073"/>
      <c r="H831" s="2073"/>
      <c r="I831" s="2073"/>
      <c r="J831" s="2073"/>
      <c r="K831" s="2073"/>
      <c r="L831" s="2073"/>
      <c r="M831" s="2073"/>
      <c r="N831" s="2073"/>
      <c r="O831" s="2073"/>
      <c r="P831" s="2073"/>
      <c r="Q831" s="2073"/>
      <c r="R831" s="2073"/>
      <c r="S831" s="2073"/>
      <c r="T831" s="2073"/>
      <c r="U831" s="2061" t="str">
        <f t="shared" si="8"/>
        <v>Total ASC</v>
      </c>
      <c r="W831" s="455" t="b">
        <f>+'17HPM_DATA_INPUT'!C534='17_AUDIT_TOTALS_CK'!U831</f>
        <v>1</v>
      </c>
      <c r="X831" s="2065">
        <f>+'17HPM_DATA_INPUT'!D534-'17_AUDIT_TOTALS_CK'!C831</f>
        <v>9</v>
      </c>
      <c r="Y831" s="2065">
        <f>+'17HPM_DATA_INPUT'!E534-'17_AUDIT_TOTALS_CK'!D831</f>
        <v>3</v>
      </c>
      <c r="Z831" s="2065">
        <f>+'17HPM_DATA_INPUT'!F534-'17_AUDIT_TOTALS_CK'!E831</f>
        <v>14</v>
      </c>
      <c r="AA831" s="2065">
        <f>+'17HPM_DATA_INPUT'!G534-'17_AUDIT_TOTALS_CK'!F831</f>
        <v>14</v>
      </c>
      <c r="AB831" s="2065">
        <f>+'17HPM_DATA_INPUT'!H534-'17_AUDIT_TOTALS_CK'!G831</f>
        <v>638</v>
      </c>
      <c r="AC831" s="2065">
        <f>+'17HPM_DATA_INPUT'!I534-'17_AUDIT_TOTALS_CK'!H831</f>
        <v>3295</v>
      </c>
      <c r="AD831" s="2065">
        <f>+'17HPM_DATA_INPUT'!J534-'17_AUDIT_TOTALS_CK'!I831</f>
        <v>293</v>
      </c>
      <c r="AE831" s="2065">
        <f>+'17HPM_DATA_INPUT'!K534-'17_AUDIT_TOTALS_CK'!J831</f>
        <v>627</v>
      </c>
      <c r="AF831" s="2065">
        <f>+'17HPM_DATA_INPUT'!L534-'17_AUDIT_TOTALS_CK'!K831</f>
        <v>373</v>
      </c>
      <c r="AG831" s="2065">
        <f>+'17HPM_DATA_INPUT'!M534-'17_AUDIT_TOTALS_CK'!L831</f>
        <v>1541</v>
      </c>
      <c r="AH831" s="2065">
        <f>+'17HPM_DATA_INPUT'!N534-'17_AUDIT_TOTALS_CK'!M831</f>
        <v>-79</v>
      </c>
      <c r="AI831" s="2065">
        <f>+'17HPM_DATA_INPUT'!O534-'17_AUDIT_TOTALS_CK'!N831</f>
        <v>-914</v>
      </c>
      <c r="AJ831" s="2065">
        <f>+'17HPM_DATA_INPUT'!P534-'17_AUDIT_TOTALS_CK'!O831</f>
        <v>322</v>
      </c>
      <c r="AK831" s="2065">
        <f>+'17HPM_DATA_INPUT'!Q534-'17_AUDIT_TOTALS_CK'!P831</f>
        <v>1713</v>
      </c>
      <c r="AL831" s="2065">
        <f>+'17HPM_DATA_INPUT'!R534-'17_AUDIT_TOTALS_CK'!Q831</f>
        <v>214</v>
      </c>
      <c r="AM831" s="2065">
        <f>+'17HPM_DATA_INPUT'!S534-'17_AUDIT_TOTALS_CK'!R831</f>
        <v>907</v>
      </c>
      <c r="AN831" s="2065">
        <f>+'17HPM_DATA_INPUT'!T534-'17_AUDIT_TOTALS_CK'!S831</f>
        <v>-615</v>
      </c>
      <c r="AO831" s="2065">
        <f>+'17HPM_DATA_INPUT'!U534-'17_AUDIT_TOTALS_CK'!T831</f>
        <v>-3534</v>
      </c>
      <c r="AQ831" s="2072" t="str">
        <f>'Departmental PL'!D847</f>
        <v>Total ASC</v>
      </c>
      <c r="AR831" s="456">
        <f>+C831-'Departmental PL'!F847</f>
        <v>-9</v>
      </c>
      <c r="AS831" s="456">
        <f>+D831-'Departmental PL'!G847</f>
        <v>-3</v>
      </c>
      <c r="AT831" s="456">
        <f>+E831-'Departmental PL'!H847</f>
        <v>-14</v>
      </c>
      <c r="AU831" s="456">
        <f>+F831-'Departmental PL'!I847</f>
        <v>-14</v>
      </c>
      <c r="AV831" s="456">
        <f>+G831-'Departmental PL'!J847</f>
        <v>-638</v>
      </c>
      <c r="AW831" s="456">
        <f>+H831-'Departmental PL'!K847</f>
        <v>-3295</v>
      </c>
      <c r="AX831" s="456">
        <f>+I831-'Departmental PL'!L847</f>
        <v>-293</v>
      </c>
      <c r="AY831" s="456">
        <f>+J831-'Departmental PL'!M847</f>
        <v>-627</v>
      </c>
      <c r="AZ831" s="456">
        <f>+K831-'Departmental PL'!N847</f>
        <v>-373</v>
      </c>
      <c r="BA831" s="456">
        <f>+L831-'Departmental PL'!O847</f>
        <v>-1541</v>
      </c>
      <c r="BB831" s="456">
        <f>+M831-'Departmental PL'!P847</f>
        <v>80</v>
      </c>
      <c r="BC831" s="456">
        <f>+N831-'Departmental PL'!Q847</f>
        <v>914</v>
      </c>
      <c r="BD831" s="456">
        <f>+O831-'Departmental PL'!R847</f>
        <v>-322</v>
      </c>
      <c r="BE831" s="456">
        <f>+P831-'Departmental PL'!S847</f>
        <v>-1713</v>
      </c>
      <c r="BF831" s="456">
        <f>+Q831-'Departmental PL'!T847</f>
        <v>-214</v>
      </c>
      <c r="BG831" s="456">
        <f>+R831-'Departmental PL'!U847</f>
        <v>-907</v>
      </c>
      <c r="BH831" s="456">
        <f>+S831-'Departmental PL'!V847</f>
        <v>616</v>
      </c>
      <c r="BI831" s="456">
        <f>+T831-'Departmental PL'!W847</f>
        <v>3534</v>
      </c>
    </row>
    <row r="832" spans="2:61" ht="20.25" hidden="1" customHeight="1" x14ac:dyDescent="0.25">
      <c r="B832" s="2058" t="s">
        <v>2532</v>
      </c>
      <c r="C832" s="2060"/>
      <c r="D832" s="2060"/>
      <c r="E832" s="2060"/>
      <c r="F832" s="2060"/>
      <c r="G832" s="2060"/>
      <c r="H832" s="2060"/>
      <c r="I832" s="2060"/>
      <c r="J832" s="2060"/>
      <c r="K832" s="2060"/>
      <c r="L832" s="2060"/>
      <c r="M832" s="2060"/>
      <c r="N832" s="2060"/>
      <c r="O832" s="2060"/>
      <c r="P832" s="2060"/>
      <c r="Q832" s="2060"/>
      <c r="R832" s="2060"/>
      <c r="S832" s="2060"/>
      <c r="T832" s="2060"/>
      <c r="U832" s="2061" t="str">
        <f t="shared" si="8"/>
        <v>6480 OPD-DENTISTRY</v>
      </c>
      <c r="W832" s="455" t="b">
        <f>+'17HPM_DATA_INPUT'!C535='17_AUDIT_TOTALS_CK'!U832</f>
        <v>1</v>
      </c>
      <c r="X832" s="2065">
        <f>+'17HPM_DATA_INPUT'!D535-'17_AUDIT_TOTALS_CK'!C832</f>
        <v>27</v>
      </c>
      <c r="Y832" s="2065">
        <f>+'17HPM_DATA_INPUT'!E535-'17_AUDIT_TOTALS_CK'!D832</f>
        <v>31</v>
      </c>
      <c r="Z832" s="2065">
        <f>+'17HPM_DATA_INPUT'!F535-'17_AUDIT_TOTALS_CK'!E832</f>
        <v>112</v>
      </c>
      <c r="AA832" s="2065">
        <f>+'17HPM_DATA_INPUT'!G535-'17_AUDIT_TOTALS_CK'!F832</f>
        <v>86</v>
      </c>
      <c r="AB832" s="2065">
        <f>+'17HPM_DATA_INPUT'!H535-'17_AUDIT_TOTALS_CK'!G832</f>
        <v>11949</v>
      </c>
      <c r="AC832" s="2065">
        <f>+'17HPM_DATA_INPUT'!I535-'17_AUDIT_TOTALS_CK'!H832</f>
        <v>5752</v>
      </c>
      <c r="AD832" s="2065">
        <f>+'17HPM_DATA_INPUT'!J535-'17_AUDIT_TOTALS_CK'!I832</f>
        <v>2528</v>
      </c>
      <c r="AE832" s="2065">
        <f>+'17HPM_DATA_INPUT'!K535-'17_AUDIT_TOTALS_CK'!J832</f>
        <v>1556</v>
      </c>
      <c r="AF832" s="2065">
        <f>+'17HPM_DATA_INPUT'!L535-'17_AUDIT_TOTALS_CK'!K832</f>
        <v>6879</v>
      </c>
      <c r="AG832" s="2065">
        <f>+'17HPM_DATA_INPUT'!M535-'17_AUDIT_TOTALS_CK'!L832</f>
        <v>2690</v>
      </c>
      <c r="AH832" s="2065">
        <f>+'17HPM_DATA_INPUT'!N535-'17_AUDIT_TOTALS_CK'!M832</f>
        <v>-4351</v>
      </c>
      <c r="AI832" s="2065">
        <f>+'17HPM_DATA_INPUT'!O535-'17_AUDIT_TOTALS_CK'!N832</f>
        <v>-1134</v>
      </c>
      <c r="AJ832" s="2065">
        <f>+'17HPM_DATA_INPUT'!P535-'17_AUDIT_TOTALS_CK'!O832</f>
        <v>5941</v>
      </c>
      <c r="AK832" s="2065">
        <f>+'17HPM_DATA_INPUT'!Q535-'17_AUDIT_TOTALS_CK'!P832</f>
        <v>2989</v>
      </c>
      <c r="AL832" s="2065">
        <f>+'17HPM_DATA_INPUT'!R535-'17_AUDIT_TOTALS_CK'!Q832</f>
        <v>3955</v>
      </c>
      <c r="AM832" s="2065">
        <f>+'17HPM_DATA_INPUT'!S535-'17_AUDIT_TOTALS_CK'!R832</f>
        <v>1583</v>
      </c>
      <c r="AN832" s="2065">
        <f>+'17HPM_DATA_INPUT'!T535-'17_AUDIT_TOTALS_CK'!S832</f>
        <v>-14247</v>
      </c>
      <c r="AO832" s="2065">
        <f>+'17HPM_DATA_INPUT'!U535-'17_AUDIT_TOTALS_CK'!T832</f>
        <v>-5707</v>
      </c>
      <c r="AQ832" s="455" t="str">
        <f>'Departmental PL'!D848</f>
        <v>6480 OPD-DENTISTRY</v>
      </c>
      <c r="AR832" s="456">
        <f>+C832-'Departmental PL'!F848</f>
        <v>-27</v>
      </c>
      <c r="AS832" s="456">
        <f>+D832-'Departmental PL'!G848</f>
        <v>-31</v>
      </c>
      <c r="AT832" s="456">
        <f>+E832-'Departmental PL'!H848</f>
        <v>-112</v>
      </c>
      <c r="AU832" s="456">
        <f>+F832-'Departmental PL'!I848</f>
        <v>-86</v>
      </c>
      <c r="AV832" s="456">
        <f>+G832-'Departmental PL'!J848</f>
        <v>-11949</v>
      </c>
      <c r="AW832" s="456">
        <f>+H832-'Departmental PL'!K848</f>
        <v>-5752</v>
      </c>
      <c r="AX832" s="456">
        <f>+I832-'Departmental PL'!L848</f>
        <v>-2528</v>
      </c>
      <c r="AY832" s="456">
        <f>+J832-'Departmental PL'!M848</f>
        <v>-1556</v>
      </c>
      <c r="AZ832" s="456">
        <f>+K832-'Departmental PL'!N848</f>
        <v>-6879</v>
      </c>
      <c r="BA832" s="456">
        <f>+L832-'Departmental PL'!O848</f>
        <v>-2690</v>
      </c>
      <c r="BB832" s="456">
        <f>+M832-'Departmental PL'!P848</f>
        <v>4351</v>
      </c>
      <c r="BC832" s="456">
        <f>+N832-'Departmental PL'!Q848</f>
        <v>1134</v>
      </c>
      <c r="BD832" s="456">
        <f>+O832-'Departmental PL'!R848</f>
        <v>-5941</v>
      </c>
      <c r="BE832" s="456">
        <f>+P832-'Departmental PL'!S848</f>
        <v>-2989</v>
      </c>
      <c r="BF832" s="456">
        <f>+Q832-'Departmental PL'!T848</f>
        <v>-3955</v>
      </c>
      <c r="BG832" s="456">
        <f>+R832-'Departmental PL'!U848</f>
        <v>-1583</v>
      </c>
      <c r="BH832" s="456">
        <f>+S832-'Departmental PL'!V848</f>
        <v>14247</v>
      </c>
      <c r="BI832" s="456">
        <f>+T832-'Departmental PL'!W848</f>
        <v>5706</v>
      </c>
    </row>
    <row r="833" spans="2:61" ht="20.25" hidden="1" customHeight="1" x14ac:dyDescent="0.25">
      <c r="B833" s="2076" t="s">
        <v>2308</v>
      </c>
      <c r="C833" s="2077"/>
      <c r="D833" s="2077"/>
      <c r="E833" s="2077"/>
      <c r="F833" s="2077"/>
      <c r="G833" s="2077"/>
      <c r="H833" s="2077"/>
      <c r="I833" s="2077"/>
      <c r="J833" s="2077"/>
      <c r="K833" s="2077"/>
      <c r="L833" s="2077"/>
      <c r="M833" s="2077"/>
      <c r="N833" s="2077"/>
      <c r="O833" s="2077"/>
      <c r="P833" s="2077"/>
      <c r="Q833" s="2077"/>
      <c r="R833" s="2077"/>
      <c r="S833" s="2077"/>
      <c r="T833" s="2077"/>
      <c r="U833" s="2061" t="str">
        <f t="shared" si="8"/>
        <v>Total OBS</v>
      </c>
      <c r="W833" s="455" t="b">
        <f>+'17HPM_DATA_INPUT'!C536='17_AUDIT_TOTALS_CK'!U833</f>
        <v>1</v>
      </c>
      <c r="X833" s="2065">
        <f>+'17HPM_DATA_INPUT'!D536-'17_AUDIT_TOTALS_CK'!C833</f>
        <v>27</v>
      </c>
      <c r="Y833" s="2065">
        <f>+'17HPM_DATA_INPUT'!E536-'17_AUDIT_TOTALS_CK'!D833</f>
        <v>31</v>
      </c>
      <c r="Z833" s="2065">
        <f>+'17HPM_DATA_INPUT'!F536-'17_AUDIT_TOTALS_CK'!E833</f>
        <v>112</v>
      </c>
      <c r="AA833" s="2065">
        <f>+'17HPM_DATA_INPUT'!G536-'17_AUDIT_TOTALS_CK'!F833</f>
        <v>86</v>
      </c>
      <c r="AB833" s="2065">
        <f>+'17HPM_DATA_INPUT'!H536-'17_AUDIT_TOTALS_CK'!G833</f>
        <v>11949</v>
      </c>
      <c r="AC833" s="2065">
        <f>+'17HPM_DATA_INPUT'!I536-'17_AUDIT_TOTALS_CK'!H833</f>
        <v>5752</v>
      </c>
      <c r="AD833" s="2065">
        <f>+'17HPM_DATA_INPUT'!J536-'17_AUDIT_TOTALS_CK'!I833</f>
        <v>2528</v>
      </c>
      <c r="AE833" s="2065">
        <f>+'17HPM_DATA_INPUT'!K536-'17_AUDIT_TOTALS_CK'!J833</f>
        <v>1556</v>
      </c>
      <c r="AF833" s="2065">
        <f>+'17HPM_DATA_INPUT'!L536-'17_AUDIT_TOTALS_CK'!K833</f>
        <v>6879</v>
      </c>
      <c r="AG833" s="2065">
        <f>+'17HPM_DATA_INPUT'!M536-'17_AUDIT_TOTALS_CK'!L833</f>
        <v>2690</v>
      </c>
      <c r="AH833" s="2065">
        <f>+'17HPM_DATA_INPUT'!N536-'17_AUDIT_TOTALS_CK'!M833</f>
        <v>-4351</v>
      </c>
      <c r="AI833" s="2065">
        <f>+'17HPM_DATA_INPUT'!O536-'17_AUDIT_TOTALS_CK'!N833</f>
        <v>-1134</v>
      </c>
      <c r="AJ833" s="2065">
        <f>+'17HPM_DATA_INPUT'!P536-'17_AUDIT_TOTALS_CK'!O833</f>
        <v>5941</v>
      </c>
      <c r="AK833" s="2065">
        <f>+'17HPM_DATA_INPUT'!Q536-'17_AUDIT_TOTALS_CK'!P833</f>
        <v>2989</v>
      </c>
      <c r="AL833" s="2065">
        <f>+'17HPM_DATA_INPUT'!R536-'17_AUDIT_TOTALS_CK'!Q833</f>
        <v>3955</v>
      </c>
      <c r="AM833" s="2065">
        <f>+'17HPM_DATA_INPUT'!S536-'17_AUDIT_TOTALS_CK'!R833</f>
        <v>1583</v>
      </c>
      <c r="AN833" s="2065">
        <f>+'17HPM_DATA_INPUT'!T536-'17_AUDIT_TOTALS_CK'!S833</f>
        <v>-14247</v>
      </c>
      <c r="AO833" s="2065">
        <f>+'17HPM_DATA_INPUT'!U536-'17_AUDIT_TOTALS_CK'!T833</f>
        <v>-5707</v>
      </c>
      <c r="AQ833" s="2076" t="str">
        <f>'Departmental PL'!D849</f>
        <v>Total OBS</v>
      </c>
      <c r="AR833" s="456">
        <f>+C833-'Departmental PL'!F849</f>
        <v>-27</v>
      </c>
      <c r="AS833" s="456">
        <f>+D833-'Departmental PL'!G849</f>
        <v>-31</v>
      </c>
      <c r="AT833" s="456">
        <f>+E833-'Departmental PL'!H849</f>
        <v>-112</v>
      </c>
      <c r="AU833" s="456">
        <f>+F833-'Departmental PL'!I849</f>
        <v>-86</v>
      </c>
      <c r="AV833" s="456">
        <f>+G833-'Departmental PL'!J849</f>
        <v>-11949</v>
      </c>
      <c r="AW833" s="456">
        <f>+H833-'Departmental PL'!K849</f>
        <v>-5752</v>
      </c>
      <c r="AX833" s="456">
        <f>+I833-'Departmental PL'!L849</f>
        <v>-2528</v>
      </c>
      <c r="AY833" s="456">
        <f>+J833-'Departmental PL'!M849</f>
        <v>-1556</v>
      </c>
      <c r="AZ833" s="456">
        <f>+K833-'Departmental PL'!N849</f>
        <v>-6879</v>
      </c>
      <c r="BA833" s="456">
        <f>+L833-'Departmental PL'!O849</f>
        <v>-2690</v>
      </c>
      <c r="BB833" s="456">
        <f>+M833-'Departmental PL'!P849</f>
        <v>4351</v>
      </c>
      <c r="BC833" s="456">
        <f>+N833-'Departmental PL'!Q849</f>
        <v>1134</v>
      </c>
      <c r="BD833" s="456">
        <f>+O833-'Departmental PL'!R849</f>
        <v>-5941</v>
      </c>
      <c r="BE833" s="456">
        <f>+P833-'Departmental PL'!S849</f>
        <v>-2989</v>
      </c>
      <c r="BF833" s="456">
        <f>+Q833-'Departmental PL'!T849</f>
        <v>-3955</v>
      </c>
      <c r="BG833" s="456">
        <f>+R833-'Departmental PL'!U849</f>
        <v>-1583</v>
      </c>
      <c r="BH833" s="456">
        <f>+S833-'Departmental PL'!V849</f>
        <v>14247</v>
      </c>
      <c r="BI833" s="456">
        <f>+T833-'Departmental PL'!W849</f>
        <v>5706</v>
      </c>
    </row>
    <row r="834" spans="2:61" ht="20.25" hidden="1" customHeight="1" x14ac:dyDescent="0.25">
      <c r="B834" s="2076"/>
      <c r="C834" s="2077"/>
      <c r="D834" s="2077"/>
      <c r="E834" s="2077"/>
      <c r="F834" s="2077"/>
      <c r="G834" s="2077"/>
      <c r="H834" s="2077"/>
      <c r="I834" s="2077"/>
      <c r="J834" s="2077"/>
      <c r="K834" s="2077"/>
      <c r="L834" s="2077"/>
      <c r="M834" s="2077"/>
      <c r="N834" s="2077"/>
      <c r="O834" s="2077"/>
      <c r="P834" s="2077"/>
      <c r="Q834" s="2077"/>
      <c r="R834" s="2077"/>
      <c r="S834" s="2077"/>
      <c r="T834" s="2077"/>
      <c r="AQ834" s="455">
        <f>'Departmental PL'!D850</f>
        <v>0</v>
      </c>
      <c r="AR834" s="456">
        <f>+C834-'Departmental PL'!F850</f>
        <v>0</v>
      </c>
      <c r="AS834" s="456">
        <f>+D834-'Departmental PL'!G850</f>
        <v>0</v>
      </c>
      <c r="AT834" s="456">
        <f>+E834-'Departmental PL'!H850</f>
        <v>0</v>
      </c>
      <c r="AU834" s="456">
        <f>+F834-'Departmental PL'!I850</f>
        <v>0</v>
      </c>
      <c r="AV834" s="456">
        <f>+G834-'Departmental PL'!J850</f>
        <v>0</v>
      </c>
      <c r="AW834" s="456">
        <f>+H834-'Departmental PL'!K850</f>
        <v>0</v>
      </c>
      <c r="AX834" s="456">
        <f>+I834-'Departmental PL'!L850</f>
        <v>0</v>
      </c>
      <c r="AY834" s="456">
        <f>+J834-'Departmental PL'!M850</f>
        <v>0</v>
      </c>
      <c r="AZ834" s="456">
        <f>+K834-'Departmental PL'!N850</f>
        <v>0</v>
      </c>
      <c r="BA834" s="456">
        <f>+L834-'Departmental PL'!O850</f>
        <v>0</v>
      </c>
      <c r="BB834" s="456">
        <f>+M834-'Departmental PL'!P850</f>
        <v>0</v>
      </c>
      <c r="BC834" s="456">
        <f>+N834-'Departmental PL'!Q850</f>
        <v>0</v>
      </c>
      <c r="BD834" s="456">
        <f>+O834-'Departmental PL'!R850</f>
        <v>0</v>
      </c>
      <c r="BE834" s="456">
        <f>+P834-'Departmental PL'!S850</f>
        <v>0</v>
      </c>
      <c r="BF834" s="456">
        <f>+Q834-'Departmental PL'!T850</f>
        <v>0</v>
      </c>
      <c r="BG834" s="456">
        <f>+R834-'Departmental PL'!U850</f>
        <v>0</v>
      </c>
      <c r="BH834" s="456">
        <f>+S834-'Departmental PL'!V850</f>
        <v>0</v>
      </c>
      <c r="BI834" s="456">
        <f>+T834-'Departmental PL'!W850</f>
        <v>0</v>
      </c>
    </row>
    <row r="835" spans="2:61" ht="20.25" hidden="1" customHeight="1" x14ac:dyDescent="0.25">
      <c r="B835" s="2095" t="s">
        <v>2533</v>
      </c>
      <c r="C835" s="2095"/>
      <c r="D835" s="2091"/>
      <c r="E835" s="2092"/>
      <c r="F835" s="2092"/>
      <c r="G835" s="2092"/>
      <c r="H835" s="2092"/>
      <c r="I835" s="2092"/>
      <c r="J835" s="2092"/>
      <c r="K835" s="2092"/>
      <c r="L835" s="2092"/>
      <c r="M835" s="2092"/>
      <c r="N835" s="2092"/>
      <c r="O835" s="2092"/>
      <c r="P835" s="2092"/>
      <c r="Q835" s="2092"/>
      <c r="R835" s="2092"/>
      <c r="S835" s="2092"/>
      <c r="T835" s="2092"/>
      <c r="U835" s="2061" t="str">
        <f t="shared" si="8"/>
        <v>Total 018 Dentistry</v>
      </c>
      <c r="W835" s="455" t="b">
        <f>+'17HPM_DATA_INPUT'!C537='17_AUDIT_TOTALS_CK'!U835</f>
        <v>1</v>
      </c>
      <c r="X835" s="2065">
        <f>+'17HPM_DATA_INPUT'!D537-'17_AUDIT_TOTALS_CK'!C835</f>
        <v>2325</v>
      </c>
      <c r="Y835" s="2065">
        <f>+'17HPM_DATA_INPUT'!E537-'17_AUDIT_TOTALS_CK'!D835</f>
        <v>2232</v>
      </c>
      <c r="Z835" s="2065">
        <f>+'17HPM_DATA_INPUT'!F537-'17_AUDIT_TOTALS_CK'!E835</f>
        <v>11514</v>
      </c>
      <c r="AA835" s="2065">
        <f>+'17HPM_DATA_INPUT'!G537-'17_AUDIT_TOTALS_CK'!F835</f>
        <v>10571</v>
      </c>
      <c r="AB835" s="2065">
        <f>+'17HPM_DATA_INPUT'!H537-'17_AUDIT_TOTALS_CK'!G835</f>
        <v>1413293</v>
      </c>
      <c r="AC835" s="2065">
        <f>+'17HPM_DATA_INPUT'!I537-'17_AUDIT_TOTALS_CK'!H835</f>
        <v>1309643</v>
      </c>
      <c r="AD835" s="2065">
        <f>+'17HPM_DATA_INPUT'!J537-'17_AUDIT_TOTALS_CK'!I835</f>
        <v>565355</v>
      </c>
      <c r="AE835" s="2065">
        <f>+'17HPM_DATA_INPUT'!K537-'17_AUDIT_TOTALS_CK'!J835</f>
        <v>562817</v>
      </c>
      <c r="AF835" s="2065">
        <f>+'17HPM_DATA_INPUT'!L537-'17_AUDIT_TOTALS_CK'!K835</f>
        <v>821977</v>
      </c>
      <c r="AG835" s="2065">
        <f>+'17HPM_DATA_INPUT'!M537-'17_AUDIT_TOTALS_CK'!L835</f>
        <v>608135</v>
      </c>
      <c r="AH835" s="2065">
        <f>+'17HPM_DATA_INPUT'!N537-'17_AUDIT_TOTALS_CK'!M835</f>
        <v>-256622</v>
      </c>
      <c r="AI835" s="2065">
        <f>+'17HPM_DATA_INPUT'!O537-'17_AUDIT_TOTALS_CK'!N835</f>
        <v>-45319</v>
      </c>
      <c r="AJ835" s="2065">
        <f>+'17HPM_DATA_INPUT'!P537-'17_AUDIT_TOTALS_CK'!O835</f>
        <v>709911</v>
      </c>
      <c r="AK835" s="2065">
        <f>+'17HPM_DATA_INPUT'!Q537-'17_AUDIT_TOTALS_CK'!P835</f>
        <v>675701</v>
      </c>
      <c r="AL835" s="2065">
        <f>+'17HPM_DATA_INPUT'!R537-'17_AUDIT_TOTALS_CK'!Q835</f>
        <v>472624</v>
      </c>
      <c r="AM835" s="2065">
        <f>+'17HPM_DATA_INPUT'!S537-'17_AUDIT_TOTALS_CK'!R835</f>
        <v>357916</v>
      </c>
      <c r="AN835" s="2065">
        <f>+'17HPM_DATA_INPUT'!T537-'17_AUDIT_TOTALS_CK'!S835</f>
        <v>-1439156</v>
      </c>
      <c r="AO835" s="2065">
        <f>+'17HPM_DATA_INPUT'!U537-'17_AUDIT_TOTALS_CK'!T835</f>
        <v>-1078936</v>
      </c>
      <c r="AQ835" s="2095" t="str">
        <f>'Departmental PL'!D851</f>
        <v xml:space="preserve">TOTAL 018 Dentistry </v>
      </c>
      <c r="AR835" s="456">
        <f>+C835-'Departmental PL'!F851</f>
        <v>-10457</v>
      </c>
      <c r="AS835" s="456">
        <f>+D835-'Departmental PL'!G851</f>
        <v>-9353</v>
      </c>
      <c r="AT835" s="456">
        <f>+E835-'Departmental PL'!H851</f>
        <v>-11514</v>
      </c>
      <c r="AU835" s="456">
        <f>+F835-'Departmental PL'!I851</f>
        <v>-10571</v>
      </c>
      <c r="AV835" s="456">
        <f>+G835-'Departmental PL'!J851</f>
        <v>-4510558.96</v>
      </c>
      <c r="AW835" s="456">
        <f>+H835-'Departmental PL'!K851</f>
        <v>-4272527</v>
      </c>
      <c r="AX835" s="456">
        <f>+I835-'Departmental PL'!L851</f>
        <v>-3061942.06</v>
      </c>
      <c r="AY835" s="456">
        <f>+J835-'Departmental PL'!M851</f>
        <v>-2634520</v>
      </c>
      <c r="AZ835" s="456">
        <f>+K835-'Departmental PL'!N851</f>
        <v>-2612868.7857517498</v>
      </c>
      <c r="BA835" s="456">
        <f>+L835-'Departmental PL'!O851</f>
        <v>-1963290.3467999999</v>
      </c>
      <c r="BB835" s="456">
        <f>+M835-'Departmental PL'!P851</f>
        <v>-449073.27424825029</v>
      </c>
      <c r="BC835" s="456">
        <f>+N835-'Departmental PL'!Q851</f>
        <v>-671229.65320000006</v>
      </c>
      <c r="BD835" s="456">
        <f>+O835-'Departmental PL'!R851</f>
        <v>-2256635.9926799824</v>
      </c>
      <c r="BE835" s="456">
        <f>+P835-'Departmental PL'!S851</f>
        <v>-2181419.9071999998</v>
      </c>
      <c r="BF835" s="456">
        <f>+Q835-'Departmental PL'!T851</f>
        <v>-1502356.6894967854</v>
      </c>
      <c r="BG835" s="456">
        <f>+R835-'Departmental PL'!U851</f>
        <v>-1155488.7752</v>
      </c>
      <c r="BH835" s="456">
        <f>+S835-'Departmental PL'!V851</f>
        <v>3309919.4079285176</v>
      </c>
      <c r="BI835" s="456">
        <f>+T835-'Departmental PL'!W851</f>
        <v>2665679.0291999998</v>
      </c>
    </row>
    <row r="836" spans="2:61" ht="20.25" hidden="1" customHeight="1" x14ac:dyDescent="0.25">
      <c r="B836" s="2101"/>
      <c r="C836" s="2101"/>
      <c r="D836" s="2091"/>
      <c r="E836" s="2092"/>
      <c r="F836" s="2092"/>
      <c r="G836" s="2092"/>
      <c r="H836" s="2092"/>
      <c r="I836" s="2092"/>
      <c r="J836" s="2092"/>
      <c r="K836" s="2092"/>
      <c r="L836" s="2092"/>
      <c r="M836" s="2092"/>
      <c r="N836" s="2092"/>
      <c r="O836" s="2092"/>
      <c r="P836" s="2092"/>
      <c r="Q836" s="2092"/>
      <c r="R836" s="2092"/>
      <c r="S836" s="2092"/>
      <c r="T836" s="2092"/>
      <c r="AQ836" s="455">
        <f>'Departmental PL'!D852</f>
        <v>0</v>
      </c>
      <c r="AR836" s="456">
        <f>+C836-'Departmental PL'!F852</f>
        <v>0</v>
      </c>
      <c r="AS836" s="456">
        <f>+D836-'Departmental PL'!G852</f>
        <v>0</v>
      </c>
      <c r="AT836" s="456">
        <f>+E836-'Departmental PL'!H852</f>
        <v>0</v>
      </c>
      <c r="AU836" s="456">
        <f>+F836-'Departmental PL'!I852</f>
        <v>0</v>
      </c>
      <c r="AV836" s="456">
        <f>+G836-'Departmental PL'!J852</f>
        <v>0</v>
      </c>
      <c r="AW836" s="456">
        <f>+H836-'Departmental PL'!K852</f>
        <v>0</v>
      </c>
      <c r="AX836" s="456">
        <f>+I836-'Departmental PL'!L852</f>
        <v>0</v>
      </c>
      <c r="AY836" s="456">
        <f>+J836-'Departmental PL'!M852</f>
        <v>0</v>
      </c>
      <c r="AZ836" s="456">
        <f>+K836-'Departmental PL'!N852</f>
        <v>0</v>
      </c>
      <c r="BA836" s="456">
        <f>+L836-'Departmental PL'!O852</f>
        <v>0</v>
      </c>
      <c r="BB836" s="456">
        <f>+M836-'Departmental PL'!P852</f>
        <v>0</v>
      </c>
      <c r="BC836" s="456">
        <f>+N836-'Departmental PL'!Q852</f>
        <v>0</v>
      </c>
      <c r="BD836" s="456">
        <f>+O836-'Departmental PL'!R852</f>
        <v>0</v>
      </c>
      <c r="BE836" s="456">
        <f>+P836-'Departmental PL'!S852</f>
        <v>0</v>
      </c>
      <c r="BF836" s="456">
        <f>+Q836-'Departmental PL'!T852</f>
        <v>0</v>
      </c>
      <c r="BG836" s="456">
        <f>+R836-'Departmental PL'!U852</f>
        <v>0</v>
      </c>
      <c r="BH836" s="456">
        <f>+S836-'Departmental PL'!V852</f>
        <v>0</v>
      </c>
      <c r="BI836" s="456">
        <f>+T836-'Departmental PL'!W852</f>
        <v>0</v>
      </c>
    </row>
    <row r="837" spans="2:61" ht="20.25" hidden="1" customHeight="1" x14ac:dyDescent="0.25">
      <c r="B837" s="2101"/>
      <c r="C837" s="2101"/>
      <c r="D837" s="2091"/>
      <c r="E837" s="2092"/>
      <c r="F837" s="2092"/>
      <c r="G837" s="2092"/>
      <c r="H837" s="2092"/>
      <c r="I837" s="2092"/>
      <c r="J837" s="2092"/>
      <c r="K837" s="2092"/>
      <c r="L837" s="2092"/>
      <c r="M837" s="2092"/>
      <c r="N837" s="2092"/>
      <c r="O837" s="2092"/>
      <c r="P837" s="2092"/>
      <c r="Q837" s="2092"/>
      <c r="R837" s="2092"/>
      <c r="S837" s="2092"/>
      <c r="T837" s="2092"/>
      <c r="AQ837" s="455" t="str">
        <f>'Departmental PL'!D853</f>
        <v xml:space="preserve">019 Dermatology </v>
      </c>
      <c r="AR837" s="456">
        <f>+C837-'Departmental PL'!F853</f>
        <v>0</v>
      </c>
      <c r="AS837" s="456">
        <f>+D837-'Departmental PL'!G853</f>
        <v>0</v>
      </c>
      <c r="AT837" s="456">
        <f>+E837-'Departmental PL'!H853</f>
        <v>0</v>
      </c>
      <c r="AU837" s="456">
        <f>+F837-'Departmental PL'!I853</f>
        <v>0</v>
      </c>
      <c r="AV837" s="456">
        <f>+G837-'Departmental PL'!J853</f>
        <v>0</v>
      </c>
      <c r="AW837" s="456">
        <f>+H837-'Departmental PL'!K853</f>
        <v>0</v>
      </c>
      <c r="AX837" s="456">
        <f>+I837-'Departmental PL'!L853</f>
        <v>0</v>
      </c>
      <c r="AY837" s="456">
        <f>+J837-'Departmental PL'!M853</f>
        <v>0</v>
      </c>
      <c r="AZ837" s="456">
        <f>+K837-'Departmental PL'!N853</f>
        <v>0</v>
      </c>
      <c r="BA837" s="456">
        <f>+L837-'Departmental PL'!O853</f>
        <v>0</v>
      </c>
      <c r="BB837" s="456">
        <f>+M837-'Departmental PL'!P853</f>
        <v>0</v>
      </c>
      <c r="BC837" s="456">
        <f>+N837-'Departmental PL'!Q853</f>
        <v>0</v>
      </c>
      <c r="BD837" s="456">
        <f>+O837-'Departmental PL'!R853</f>
        <v>0</v>
      </c>
      <c r="BE837" s="456">
        <f>+P837-'Departmental PL'!S853</f>
        <v>0</v>
      </c>
      <c r="BF837" s="456">
        <f>+Q837-'Departmental PL'!T853</f>
        <v>0</v>
      </c>
      <c r="BG837" s="456">
        <f>+R837-'Departmental PL'!U853</f>
        <v>0</v>
      </c>
      <c r="BH837" s="456">
        <f>+S837-'Departmental PL'!V853</f>
        <v>0</v>
      </c>
      <c r="BI837" s="456">
        <f>+T837-'Departmental PL'!W853</f>
        <v>0</v>
      </c>
    </row>
    <row r="838" spans="2:61" ht="20.25" hidden="1" customHeight="1" x14ac:dyDescent="0.25">
      <c r="B838" s="2058" t="s">
        <v>2534</v>
      </c>
      <c r="C838" s="2060"/>
      <c r="D838" s="2060"/>
      <c r="E838" s="2060"/>
      <c r="F838" s="2060"/>
      <c r="G838" s="2060"/>
      <c r="H838" s="2060"/>
      <c r="I838" s="2060"/>
      <c r="J838" s="2060"/>
      <c r="K838" s="2060"/>
      <c r="L838" s="2060"/>
      <c r="M838" s="2060"/>
      <c r="N838" s="2060"/>
      <c r="O838" s="2060"/>
      <c r="P838" s="2060"/>
      <c r="Q838" s="2060"/>
      <c r="R838" s="2060"/>
      <c r="S838" s="2060"/>
      <c r="T838" s="2060"/>
      <c r="U838" s="2061" t="str">
        <f t="shared" si="8"/>
        <v>6520 OPD-DERMATOLOGY</v>
      </c>
      <c r="W838" s="455" t="b">
        <f>+'17HPM_DATA_INPUT'!C538='17_AUDIT_TOTALS_CK'!U838</f>
        <v>1</v>
      </c>
      <c r="X838" s="2065">
        <f>+'17HPM_DATA_INPUT'!D538-'17_AUDIT_TOTALS_CK'!C838</f>
        <v>934</v>
      </c>
      <c r="Y838" s="2065">
        <f>+'17HPM_DATA_INPUT'!E538-'17_AUDIT_TOTALS_CK'!D838</f>
        <v>1352</v>
      </c>
      <c r="Z838" s="2065">
        <f>+'17HPM_DATA_INPUT'!F538-'17_AUDIT_TOTALS_CK'!E838</f>
        <v>1184</v>
      </c>
      <c r="AA838" s="2065">
        <f>+'17HPM_DATA_INPUT'!G538-'17_AUDIT_TOTALS_CK'!F838</f>
        <v>1962</v>
      </c>
      <c r="AB838" s="2065">
        <f>+'17HPM_DATA_INPUT'!H538-'17_AUDIT_TOTALS_CK'!G838</f>
        <v>328636</v>
      </c>
      <c r="AC838" s="2065">
        <f>+'17HPM_DATA_INPUT'!I538-'17_AUDIT_TOTALS_CK'!H838</f>
        <v>480325</v>
      </c>
      <c r="AD838" s="2065">
        <f>+'17HPM_DATA_INPUT'!J538-'17_AUDIT_TOTALS_CK'!I838</f>
        <v>103968</v>
      </c>
      <c r="AE838" s="2065">
        <f>+'17HPM_DATA_INPUT'!K538-'17_AUDIT_TOTALS_CK'!J838</f>
        <v>150092</v>
      </c>
      <c r="AF838" s="2065">
        <f>+'17HPM_DATA_INPUT'!L538-'17_AUDIT_TOTALS_CK'!K838</f>
        <v>234565</v>
      </c>
      <c r="AG838" s="2065">
        <f>+'17HPM_DATA_INPUT'!M538-'17_AUDIT_TOTALS_CK'!L838</f>
        <v>231626</v>
      </c>
      <c r="AH838" s="2065">
        <f>+'17HPM_DATA_INPUT'!N538-'17_AUDIT_TOTALS_CK'!M838</f>
        <v>-130597</v>
      </c>
      <c r="AI838" s="2065">
        <f>+'17HPM_DATA_INPUT'!O538-'17_AUDIT_TOTALS_CK'!N838</f>
        <v>-81534</v>
      </c>
      <c r="AJ838" s="2065">
        <f>+'17HPM_DATA_INPUT'!P538-'17_AUDIT_TOTALS_CK'!O838</f>
        <v>272</v>
      </c>
      <c r="AK838" s="2065">
        <f>+'17HPM_DATA_INPUT'!Q538-'17_AUDIT_TOTALS_CK'!P838</f>
        <v>429</v>
      </c>
      <c r="AL838" s="2065">
        <f>+'17HPM_DATA_INPUT'!R538-'17_AUDIT_TOTALS_CK'!Q838</f>
        <v>422193</v>
      </c>
      <c r="AM838" s="2065">
        <f>+'17HPM_DATA_INPUT'!S538-'17_AUDIT_TOTALS_CK'!R838</f>
        <v>244815</v>
      </c>
      <c r="AN838" s="2065">
        <f>+'17HPM_DATA_INPUT'!T538-'17_AUDIT_TOTALS_CK'!S838</f>
        <v>-553062</v>
      </c>
      <c r="AO838" s="2065">
        <f>+'17HPM_DATA_INPUT'!U538-'17_AUDIT_TOTALS_CK'!T838</f>
        <v>-326778</v>
      </c>
      <c r="AQ838" s="455" t="str">
        <f>'Departmental PL'!D854</f>
        <v>6520 OPD-DERMATOLOGY</v>
      </c>
      <c r="AR838" s="456">
        <f>+C838-'Departmental PL'!F854</f>
        <v>-934</v>
      </c>
      <c r="AS838" s="456">
        <f>+D838-'Departmental PL'!G854</f>
        <v>-1352</v>
      </c>
      <c r="AT838" s="456">
        <f>+E838-'Departmental PL'!H854</f>
        <v>-1184</v>
      </c>
      <c r="AU838" s="456">
        <f>+F838-'Departmental PL'!I854</f>
        <v>-1962</v>
      </c>
      <c r="AV838" s="456">
        <f>+G838-'Departmental PL'!J854</f>
        <v>-328636</v>
      </c>
      <c r="AW838" s="456">
        <f>+H838-'Departmental PL'!K854</f>
        <v>-480325</v>
      </c>
      <c r="AX838" s="456">
        <f>+I838-'Departmental PL'!L854</f>
        <v>-103968</v>
      </c>
      <c r="AY838" s="456">
        <f>+J838-'Departmental PL'!M854</f>
        <v>-150092</v>
      </c>
      <c r="AZ838" s="456">
        <f>+K838-'Departmental PL'!N854</f>
        <v>-234565</v>
      </c>
      <c r="BA838" s="456">
        <f>+L838-'Departmental PL'!O854</f>
        <v>-231626</v>
      </c>
      <c r="BB838" s="456">
        <f>+M838-'Departmental PL'!P854</f>
        <v>130597</v>
      </c>
      <c r="BC838" s="456">
        <f>+N838-'Departmental PL'!Q854</f>
        <v>81534</v>
      </c>
      <c r="BD838" s="456">
        <f>+O838-'Departmental PL'!R854</f>
        <v>-272</v>
      </c>
      <c r="BE838" s="456">
        <f>+P838-'Departmental PL'!S854</f>
        <v>-429</v>
      </c>
      <c r="BF838" s="456">
        <f>+Q838-'Departmental PL'!T854</f>
        <v>-422193</v>
      </c>
      <c r="BG838" s="456">
        <f>+R838-'Departmental PL'!U854</f>
        <v>-244815</v>
      </c>
      <c r="BH838" s="456">
        <f>+S838-'Departmental PL'!V854</f>
        <v>553062</v>
      </c>
      <c r="BI838" s="456">
        <f>+T838-'Departmental PL'!W854</f>
        <v>326778</v>
      </c>
    </row>
    <row r="839" spans="2:61" ht="20.25" hidden="1" customHeight="1" x14ac:dyDescent="0.25">
      <c r="B839" s="2069" t="s">
        <v>2306</v>
      </c>
      <c r="C839" s="2070"/>
      <c r="D839" s="2070"/>
      <c r="E839" s="2070"/>
      <c r="F839" s="2070"/>
      <c r="G839" s="2070"/>
      <c r="H839" s="2070"/>
      <c r="I839" s="2070"/>
      <c r="J839" s="2070"/>
      <c r="K839" s="2070"/>
      <c r="L839" s="2070"/>
      <c r="M839" s="2070"/>
      <c r="N839" s="2070"/>
      <c r="O839" s="2070"/>
      <c r="P839" s="2070"/>
      <c r="Q839" s="2070"/>
      <c r="R839" s="2070"/>
      <c r="S839" s="2070"/>
      <c r="T839" s="2070"/>
      <c r="U839" s="2061" t="str">
        <f t="shared" si="8"/>
        <v>Total OUTPATIENT</v>
      </c>
      <c r="W839" s="455" t="b">
        <f>+'17HPM_DATA_INPUT'!C539='17_AUDIT_TOTALS_CK'!U839</f>
        <v>1</v>
      </c>
      <c r="X839" s="2065">
        <f>+'17HPM_DATA_INPUT'!D539-'17_AUDIT_TOTALS_CK'!C839</f>
        <v>934</v>
      </c>
      <c r="Y839" s="2065">
        <f>+'17HPM_DATA_INPUT'!E539-'17_AUDIT_TOTALS_CK'!D839</f>
        <v>1352</v>
      </c>
      <c r="Z839" s="2065">
        <f>+'17HPM_DATA_INPUT'!F539-'17_AUDIT_TOTALS_CK'!E839</f>
        <v>1184</v>
      </c>
      <c r="AA839" s="2065">
        <f>+'17HPM_DATA_INPUT'!G539-'17_AUDIT_TOTALS_CK'!F839</f>
        <v>1962</v>
      </c>
      <c r="AB839" s="2065">
        <f>+'17HPM_DATA_INPUT'!H539-'17_AUDIT_TOTALS_CK'!G839</f>
        <v>328636</v>
      </c>
      <c r="AC839" s="2065">
        <f>+'17HPM_DATA_INPUT'!I539-'17_AUDIT_TOTALS_CK'!H839</f>
        <v>480325</v>
      </c>
      <c r="AD839" s="2065">
        <f>+'17HPM_DATA_INPUT'!J539-'17_AUDIT_TOTALS_CK'!I839</f>
        <v>103968</v>
      </c>
      <c r="AE839" s="2065">
        <f>+'17HPM_DATA_INPUT'!K539-'17_AUDIT_TOTALS_CK'!J839</f>
        <v>150092</v>
      </c>
      <c r="AF839" s="2065">
        <f>+'17HPM_DATA_INPUT'!L539-'17_AUDIT_TOTALS_CK'!K839</f>
        <v>234565</v>
      </c>
      <c r="AG839" s="2065">
        <f>+'17HPM_DATA_INPUT'!M539-'17_AUDIT_TOTALS_CK'!L839</f>
        <v>231626</v>
      </c>
      <c r="AH839" s="2065">
        <f>+'17HPM_DATA_INPUT'!N539-'17_AUDIT_TOTALS_CK'!M839</f>
        <v>-130597</v>
      </c>
      <c r="AI839" s="2065">
        <f>+'17HPM_DATA_INPUT'!O539-'17_AUDIT_TOTALS_CK'!N839</f>
        <v>-81534</v>
      </c>
      <c r="AJ839" s="2065">
        <f>+'17HPM_DATA_INPUT'!P539-'17_AUDIT_TOTALS_CK'!O839</f>
        <v>272</v>
      </c>
      <c r="AK839" s="2065">
        <f>+'17HPM_DATA_INPUT'!Q539-'17_AUDIT_TOTALS_CK'!P839</f>
        <v>429</v>
      </c>
      <c r="AL839" s="2065">
        <f>+'17HPM_DATA_INPUT'!R539-'17_AUDIT_TOTALS_CK'!Q839</f>
        <v>422193</v>
      </c>
      <c r="AM839" s="2065">
        <f>+'17HPM_DATA_INPUT'!S539-'17_AUDIT_TOTALS_CK'!R839</f>
        <v>244815</v>
      </c>
      <c r="AN839" s="2065">
        <f>+'17HPM_DATA_INPUT'!T539-'17_AUDIT_TOTALS_CK'!S839</f>
        <v>-553062</v>
      </c>
      <c r="AO839" s="2065">
        <f>+'17HPM_DATA_INPUT'!U539-'17_AUDIT_TOTALS_CK'!T839</f>
        <v>-326778</v>
      </c>
      <c r="AQ839" s="2069" t="str">
        <f>'Departmental PL'!D855</f>
        <v>Total OUTPATIENT</v>
      </c>
      <c r="AR839" s="456">
        <f>+C839-'Departmental PL'!F855</f>
        <v>-934</v>
      </c>
      <c r="AS839" s="456">
        <f>+D839-'Departmental PL'!G855</f>
        <v>-1352</v>
      </c>
      <c r="AT839" s="456">
        <f>+E839-'Departmental PL'!H855</f>
        <v>-1184</v>
      </c>
      <c r="AU839" s="456">
        <f>+F839-'Departmental PL'!I855</f>
        <v>-1962</v>
      </c>
      <c r="AV839" s="456">
        <f>+G839-'Departmental PL'!J855</f>
        <v>-328636</v>
      </c>
      <c r="AW839" s="456">
        <f>+H839-'Departmental PL'!K855</f>
        <v>-480325</v>
      </c>
      <c r="AX839" s="456">
        <f>+I839-'Departmental PL'!L855</f>
        <v>-103968</v>
      </c>
      <c r="AY839" s="456">
        <f>+J839-'Departmental PL'!M855</f>
        <v>-150092</v>
      </c>
      <c r="AZ839" s="456">
        <f>+K839-'Departmental PL'!N855</f>
        <v>-234565</v>
      </c>
      <c r="BA839" s="456">
        <f>+L839-'Departmental PL'!O855</f>
        <v>-231626</v>
      </c>
      <c r="BB839" s="456">
        <f>+M839-'Departmental PL'!P855</f>
        <v>130597</v>
      </c>
      <c r="BC839" s="456">
        <f>+N839-'Departmental PL'!Q855</f>
        <v>81534</v>
      </c>
      <c r="BD839" s="456">
        <f>+O839-'Departmental PL'!R855</f>
        <v>-272</v>
      </c>
      <c r="BE839" s="456">
        <f>+P839-'Departmental PL'!S855</f>
        <v>-429</v>
      </c>
      <c r="BF839" s="456">
        <f>+Q839-'Departmental PL'!T855</f>
        <v>-422193</v>
      </c>
      <c r="BG839" s="456">
        <f>+R839-'Departmental PL'!U855</f>
        <v>-244815</v>
      </c>
      <c r="BH839" s="456">
        <f>+S839-'Departmental PL'!V855</f>
        <v>553062</v>
      </c>
      <c r="BI839" s="456">
        <f>+T839-'Departmental PL'!W855</f>
        <v>326778</v>
      </c>
    </row>
    <row r="840" spans="2:61" ht="20.25" hidden="1" customHeight="1" x14ac:dyDescent="0.25">
      <c r="B840" s="2069"/>
      <c r="C840" s="2070"/>
      <c r="D840" s="2070"/>
      <c r="E840" s="2070"/>
      <c r="F840" s="2070"/>
      <c r="G840" s="2070"/>
      <c r="H840" s="2070"/>
      <c r="I840" s="2070"/>
      <c r="J840" s="2070"/>
      <c r="K840" s="2070"/>
      <c r="L840" s="2070"/>
      <c r="M840" s="2070"/>
      <c r="N840" s="2070"/>
      <c r="O840" s="2070"/>
      <c r="P840" s="2070"/>
      <c r="Q840" s="2070"/>
      <c r="R840" s="2070"/>
      <c r="S840" s="2070"/>
      <c r="T840" s="2070"/>
      <c r="AQ840" s="455" t="str">
        <f>'Departmental PL'!D856</f>
        <v>6520 OPD-DERMATOLOGY</v>
      </c>
      <c r="AR840" s="456">
        <f>+C840-'Departmental PL'!F856</f>
        <v>0</v>
      </c>
      <c r="AS840" s="456">
        <f>+D840-'Departmental PL'!G856</f>
        <v>0</v>
      </c>
      <c r="AT840" s="456">
        <f>+E840-'Departmental PL'!H856</f>
        <v>0</v>
      </c>
      <c r="AU840" s="456">
        <f>+F840-'Departmental PL'!I856</f>
        <v>0</v>
      </c>
      <c r="AV840" s="456">
        <f>+G840-'Departmental PL'!J856</f>
        <v>0</v>
      </c>
      <c r="AW840" s="456">
        <f>+H840-'Departmental PL'!K856</f>
        <v>0</v>
      </c>
      <c r="AX840" s="456">
        <f>+I840-'Departmental PL'!L856</f>
        <v>0</v>
      </c>
      <c r="AY840" s="456">
        <f>+J840-'Departmental PL'!M856</f>
        <v>0</v>
      </c>
      <c r="AZ840" s="456">
        <f>+K840-'Departmental PL'!N856</f>
        <v>0</v>
      </c>
      <c r="BA840" s="456">
        <f>+L840-'Departmental PL'!O856</f>
        <v>0</v>
      </c>
      <c r="BB840" s="456">
        <f>+M840-'Departmental PL'!P856</f>
        <v>0</v>
      </c>
      <c r="BC840" s="456">
        <f>+N840-'Departmental PL'!Q856</f>
        <v>0</v>
      </c>
      <c r="BD840" s="456">
        <f>+O840-'Departmental PL'!R856</f>
        <v>0</v>
      </c>
      <c r="BE840" s="456">
        <f>+P840-'Departmental PL'!S856</f>
        <v>0</v>
      </c>
      <c r="BF840" s="456">
        <f>+Q840-'Departmental PL'!T856</f>
        <v>0</v>
      </c>
      <c r="BG840" s="456">
        <f>+R840-'Departmental PL'!U856</f>
        <v>0</v>
      </c>
      <c r="BH840" s="456">
        <f>+S840-'Departmental PL'!V856</f>
        <v>0</v>
      </c>
      <c r="BI840" s="456">
        <f>+T840-'Departmental PL'!W856</f>
        <v>0</v>
      </c>
    </row>
    <row r="841" spans="2:61" ht="20.25" hidden="1" customHeight="1" x14ac:dyDescent="0.25">
      <c r="B841" s="2069"/>
      <c r="C841" s="2070"/>
      <c r="D841" s="2070"/>
      <c r="E841" s="2070"/>
      <c r="F841" s="2070"/>
      <c r="G841" s="2070"/>
      <c r="H841" s="2070"/>
      <c r="I841" s="2070"/>
      <c r="J841" s="2070"/>
      <c r="K841" s="2070"/>
      <c r="L841" s="2070"/>
      <c r="M841" s="2070"/>
      <c r="N841" s="2070"/>
      <c r="O841" s="2070"/>
      <c r="P841" s="2070"/>
      <c r="Q841" s="2070"/>
      <c r="R841" s="2070"/>
      <c r="S841" s="2070"/>
      <c r="T841" s="2070"/>
      <c r="AQ841" s="2072" t="str">
        <f>'Departmental PL'!D857</f>
        <v>Total ASC</v>
      </c>
      <c r="AR841" s="456">
        <f>+C841-'Departmental PL'!F857</f>
        <v>0</v>
      </c>
      <c r="AS841" s="456">
        <f>+D841-'Departmental PL'!G857</f>
        <v>0</v>
      </c>
      <c r="AT841" s="456">
        <f>+E841-'Departmental PL'!H857</f>
        <v>0</v>
      </c>
      <c r="AU841" s="456">
        <f>+F841-'Departmental PL'!I857</f>
        <v>0</v>
      </c>
      <c r="AV841" s="456">
        <f>+G841-'Departmental PL'!J857</f>
        <v>0</v>
      </c>
      <c r="AW841" s="456">
        <f>+H841-'Departmental PL'!K857</f>
        <v>0</v>
      </c>
      <c r="AX841" s="456">
        <f>+I841-'Departmental PL'!L857</f>
        <v>0</v>
      </c>
      <c r="AY841" s="456">
        <f>+J841-'Departmental PL'!M857</f>
        <v>0</v>
      </c>
      <c r="AZ841" s="456">
        <f>+K841-'Departmental PL'!N857</f>
        <v>0</v>
      </c>
      <c r="BA841" s="456">
        <f>+L841-'Departmental PL'!O857</f>
        <v>0</v>
      </c>
      <c r="BB841" s="456">
        <f>+M841-'Departmental PL'!P857</f>
        <v>0</v>
      </c>
      <c r="BC841" s="456">
        <f>+N841-'Departmental PL'!Q857</f>
        <v>0</v>
      </c>
      <c r="BD841" s="456">
        <f>+O841-'Departmental PL'!R857</f>
        <v>0</v>
      </c>
      <c r="BE841" s="456">
        <f>+P841-'Departmental PL'!S857</f>
        <v>0</v>
      </c>
      <c r="BF841" s="456">
        <f>+Q841-'Departmental PL'!T857</f>
        <v>0</v>
      </c>
      <c r="BG841" s="456">
        <f>+R841-'Departmental PL'!U857</f>
        <v>0</v>
      </c>
      <c r="BH841" s="456">
        <f>+S841-'Departmental PL'!V857</f>
        <v>0</v>
      </c>
      <c r="BI841" s="456">
        <f>+T841-'Departmental PL'!W857</f>
        <v>0</v>
      </c>
    </row>
    <row r="842" spans="2:61" ht="20.25" hidden="1" customHeight="1" x14ac:dyDescent="0.25">
      <c r="B842" s="2074" t="s">
        <v>1651</v>
      </c>
      <c r="C842" s="2075"/>
      <c r="D842" s="2075"/>
      <c r="E842" s="2075"/>
      <c r="F842" s="2075"/>
      <c r="G842" s="2075"/>
      <c r="H842" s="2075"/>
      <c r="I842" s="2075"/>
      <c r="J842" s="2075"/>
      <c r="K842" s="2075"/>
      <c r="L842" s="2075"/>
      <c r="M842" s="2075"/>
      <c r="N842" s="2075"/>
      <c r="O842" s="2075"/>
      <c r="P842" s="2075"/>
      <c r="Q842" s="2075"/>
      <c r="R842" s="2075"/>
      <c r="S842" s="2075"/>
      <c r="T842" s="2075"/>
      <c r="U842" s="2061" t="str">
        <f t="shared" si="8"/>
        <v>6520 OPD-DERMATOLOGY</v>
      </c>
      <c r="W842" s="455" t="b">
        <f>+'17HPM_DATA_INPUT'!C540='17_AUDIT_TOTALS_CK'!U842</f>
        <v>1</v>
      </c>
      <c r="X842" s="2065">
        <f>+'17HPM_DATA_INPUT'!D540-'17_AUDIT_TOTALS_CK'!C842</f>
        <v>0</v>
      </c>
      <c r="Y842" s="2065">
        <f>+'17HPM_DATA_INPUT'!E540-'17_AUDIT_TOTALS_CK'!D842</f>
        <v>1</v>
      </c>
      <c r="Z842" s="2065">
        <f>+'17HPM_DATA_INPUT'!F540-'17_AUDIT_TOTALS_CK'!E842</f>
        <v>0</v>
      </c>
      <c r="AA842" s="2065">
        <f>+'17HPM_DATA_INPUT'!G540-'17_AUDIT_TOTALS_CK'!F842</f>
        <v>1</v>
      </c>
      <c r="AB842" s="2065">
        <f>+'17HPM_DATA_INPUT'!H540-'17_AUDIT_TOTALS_CK'!G842</f>
        <v>0</v>
      </c>
      <c r="AC842" s="2065">
        <f>+'17HPM_DATA_INPUT'!I540-'17_AUDIT_TOTALS_CK'!H842</f>
        <v>325</v>
      </c>
      <c r="AD842" s="2065">
        <f>+'17HPM_DATA_INPUT'!J540-'17_AUDIT_TOTALS_CK'!I842</f>
        <v>0</v>
      </c>
      <c r="AE842" s="2065">
        <f>+'17HPM_DATA_INPUT'!K540-'17_AUDIT_TOTALS_CK'!J842</f>
        <v>17</v>
      </c>
      <c r="AF842" s="2065">
        <f>+'17HPM_DATA_INPUT'!L540-'17_AUDIT_TOTALS_CK'!K842</f>
        <v>0</v>
      </c>
      <c r="AG842" s="2065">
        <f>+'17HPM_DATA_INPUT'!M540-'17_AUDIT_TOTALS_CK'!L842</f>
        <v>157</v>
      </c>
      <c r="AH842" s="2065">
        <f>+'17HPM_DATA_INPUT'!N540-'17_AUDIT_TOTALS_CK'!M842</f>
        <v>0</v>
      </c>
      <c r="AI842" s="2065">
        <f>+'17HPM_DATA_INPUT'!O540-'17_AUDIT_TOTALS_CK'!N842</f>
        <v>-141</v>
      </c>
      <c r="AJ842" s="2065">
        <f>+'17HPM_DATA_INPUT'!P540-'17_AUDIT_TOTALS_CK'!O842</f>
        <v>0</v>
      </c>
      <c r="AK842" s="2065">
        <f>+'17HPM_DATA_INPUT'!Q540-'17_AUDIT_TOTALS_CK'!P842</f>
        <v>0</v>
      </c>
      <c r="AL842" s="2065">
        <f>+'17HPM_DATA_INPUT'!R540-'17_AUDIT_TOTALS_CK'!Q842</f>
        <v>0</v>
      </c>
      <c r="AM842" s="2065">
        <f>+'17HPM_DATA_INPUT'!S540-'17_AUDIT_TOTALS_CK'!R842</f>
        <v>166</v>
      </c>
      <c r="AN842" s="2065">
        <f>+'17HPM_DATA_INPUT'!T540-'17_AUDIT_TOTALS_CK'!S842</f>
        <v>0</v>
      </c>
      <c r="AO842" s="2065">
        <f>+'17HPM_DATA_INPUT'!U540-'17_AUDIT_TOTALS_CK'!T842</f>
        <v>-307</v>
      </c>
      <c r="AQ842" s="455" t="str">
        <f>'Departmental PL'!D858</f>
        <v>6520 OPD-DERMATOLOGY</v>
      </c>
      <c r="AR842" s="456">
        <f>+C842-'Departmental PL'!F858</f>
        <v>0</v>
      </c>
      <c r="AS842" s="456">
        <f>+D842-'Departmental PL'!G858</f>
        <v>-1</v>
      </c>
      <c r="AT842" s="456">
        <f>+E842-'Departmental PL'!H858</f>
        <v>0</v>
      </c>
      <c r="AU842" s="456">
        <f>+F842-'Departmental PL'!I858</f>
        <v>-1</v>
      </c>
      <c r="AV842" s="456">
        <f>+G842-'Departmental PL'!J858</f>
        <v>0</v>
      </c>
      <c r="AW842" s="456">
        <f>+H842-'Departmental PL'!K858</f>
        <v>-325</v>
      </c>
      <c r="AX842" s="456">
        <f>+I842-'Departmental PL'!L858</f>
        <v>0</v>
      </c>
      <c r="AY842" s="456">
        <f>+J842-'Departmental PL'!M858</f>
        <v>-17</v>
      </c>
      <c r="AZ842" s="456">
        <f>+K842-'Departmental PL'!N858</f>
        <v>0</v>
      </c>
      <c r="BA842" s="456">
        <f>+L842-'Departmental PL'!O858</f>
        <v>-157</v>
      </c>
      <c r="BB842" s="456">
        <f>+M842-'Departmental PL'!P858</f>
        <v>0</v>
      </c>
      <c r="BC842" s="456">
        <f>+N842-'Departmental PL'!Q858</f>
        <v>140</v>
      </c>
      <c r="BD842" s="456">
        <f>+O842-'Departmental PL'!R858</f>
        <v>0</v>
      </c>
      <c r="BE842" s="456">
        <f>+P842-'Departmental PL'!S858</f>
        <v>0</v>
      </c>
      <c r="BF842" s="456">
        <f>+Q842-'Departmental PL'!T858</f>
        <v>0</v>
      </c>
      <c r="BG842" s="456">
        <f>+R842-'Departmental PL'!U858</f>
        <v>-166</v>
      </c>
      <c r="BH842" s="456">
        <f>+S842-'Departmental PL'!V858</f>
        <v>0</v>
      </c>
      <c r="BI842" s="456">
        <f>+T842-'Departmental PL'!W858</f>
        <v>306</v>
      </c>
    </row>
    <row r="843" spans="2:61" ht="20.25" hidden="1" customHeight="1" x14ac:dyDescent="0.25">
      <c r="B843" s="2076" t="s">
        <v>2308</v>
      </c>
      <c r="C843" s="2077"/>
      <c r="D843" s="2077"/>
      <c r="E843" s="2077"/>
      <c r="F843" s="2077"/>
      <c r="G843" s="2077"/>
      <c r="H843" s="2077"/>
      <c r="I843" s="2077"/>
      <c r="J843" s="2077"/>
      <c r="K843" s="2077"/>
      <c r="L843" s="2077"/>
      <c r="M843" s="2077"/>
      <c r="N843" s="2077"/>
      <c r="O843" s="2077"/>
      <c r="P843" s="2077"/>
      <c r="Q843" s="2077"/>
      <c r="R843" s="2077"/>
      <c r="S843" s="2077"/>
      <c r="T843" s="2077"/>
      <c r="U843" s="2061" t="str">
        <f t="shared" si="8"/>
        <v>Total OBS</v>
      </c>
      <c r="W843" s="455" t="b">
        <f>+'17HPM_DATA_INPUT'!C541='17_AUDIT_TOTALS_CK'!U843</f>
        <v>1</v>
      </c>
      <c r="X843" s="2065">
        <f>+'17HPM_DATA_INPUT'!D541-'17_AUDIT_TOTALS_CK'!C843</f>
        <v>0</v>
      </c>
      <c r="Y843" s="2065">
        <f>+'17HPM_DATA_INPUT'!E541-'17_AUDIT_TOTALS_CK'!D843</f>
        <v>1</v>
      </c>
      <c r="Z843" s="2065">
        <f>+'17HPM_DATA_INPUT'!F541-'17_AUDIT_TOTALS_CK'!E843</f>
        <v>0</v>
      </c>
      <c r="AA843" s="2065">
        <f>+'17HPM_DATA_INPUT'!G541-'17_AUDIT_TOTALS_CK'!F843</f>
        <v>1</v>
      </c>
      <c r="AB843" s="2065" t="e">
        <f>+'17HPM_DATA_INPUT'!H541-'17_AUDIT_TOTALS_CK'!G843</f>
        <v>#VALUE!</v>
      </c>
      <c r="AC843" s="2065">
        <f>+'17HPM_DATA_INPUT'!I541-'17_AUDIT_TOTALS_CK'!H843</f>
        <v>325</v>
      </c>
      <c r="AD843" s="2065" t="e">
        <f>+'17HPM_DATA_INPUT'!J541-'17_AUDIT_TOTALS_CK'!I843</f>
        <v>#VALUE!</v>
      </c>
      <c r="AE843" s="2065">
        <f>+'17HPM_DATA_INPUT'!K541-'17_AUDIT_TOTALS_CK'!J843</f>
        <v>17</v>
      </c>
      <c r="AF843" s="2065" t="e">
        <f>+'17HPM_DATA_INPUT'!L541-'17_AUDIT_TOTALS_CK'!K843</f>
        <v>#VALUE!</v>
      </c>
      <c r="AG843" s="2065">
        <f>+'17HPM_DATA_INPUT'!M541-'17_AUDIT_TOTALS_CK'!L843</f>
        <v>157</v>
      </c>
      <c r="AH843" s="2065" t="e">
        <f>+'17HPM_DATA_INPUT'!N541-'17_AUDIT_TOTALS_CK'!M843</f>
        <v>#VALUE!</v>
      </c>
      <c r="AI843" s="2065">
        <f>+'17HPM_DATA_INPUT'!O541-'17_AUDIT_TOTALS_CK'!N843</f>
        <v>-141</v>
      </c>
      <c r="AJ843" s="2065" t="e">
        <f>+'17HPM_DATA_INPUT'!P541-'17_AUDIT_TOTALS_CK'!O843</f>
        <v>#VALUE!</v>
      </c>
      <c r="AK843" s="2065">
        <f>+'17HPM_DATA_INPUT'!Q541-'17_AUDIT_TOTALS_CK'!P843</f>
        <v>0</v>
      </c>
      <c r="AL843" s="2065" t="e">
        <f>+'17HPM_DATA_INPUT'!R541-'17_AUDIT_TOTALS_CK'!Q843</f>
        <v>#VALUE!</v>
      </c>
      <c r="AM843" s="2065">
        <f>+'17HPM_DATA_INPUT'!S541-'17_AUDIT_TOTALS_CK'!R843</f>
        <v>166</v>
      </c>
      <c r="AN843" s="2065" t="e">
        <f>+'17HPM_DATA_INPUT'!T541-'17_AUDIT_TOTALS_CK'!S843</f>
        <v>#VALUE!</v>
      </c>
      <c r="AO843" s="2065">
        <f>+'17HPM_DATA_INPUT'!U541-'17_AUDIT_TOTALS_CK'!T843</f>
        <v>-307</v>
      </c>
      <c r="AQ843" s="2076" t="str">
        <f>'Departmental PL'!D859</f>
        <v>Total OBS</v>
      </c>
      <c r="AR843" s="456">
        <f>+C843-'Departmental PL'!F859</f>
        <v>0</v>
      </c>
      <c r="AS843" s="456">
        <f>+D843-'Departmental PL'!G859</f>
        <v>-1</v>
      </c>
      <c r="AT843" s="456">
        <f>+E843-'Departmental PL'!H859</f>
        <v>0</v>
      </c>
      <c r="AU843" s="456">
        <f>+F843-'Departmental PL'!I859</f>
        <v>-1</v>
      </c>
      <c r="AV843" s="456">
        <f>+G843-'Departmental PL'!J859</f>
        <v>0</v>
      </c>
      <c r="AW843" s="456">
        <f>+H843-'Departmental PL'!K859</f>
        <v>-325</v>
      </c>
      <c r="AX843" s="456">
        <f>+I843-'Departmental PL'!L859</f>
        <v>0</v>
      </c>
      <c r="AY843" s="456">
        <f>+J843-'Departmental PL'!M859</f>
        <v>-17</v>
      </c>
      <c r="AZ843" s="456">
        <f>+K843-'Departmental PL'!N859</f>
        <v>0</v>
      </c>
      <c r="BA843" s="456">
        <f>+L843-'Departmental PL'!O859</f>
        <v>-157</v>
      </c>
      <c r="BB843" s="456">
        <f>+M843-'Departmental PL'!P859</f>
        <v>0</v>
      </c>
      <c r="BC843" s="456">
        <f>+N843-'Departmental PL'!Q859</f>
        <v>140</v>
      </c>
      <c r="BD843" s="456">
        <f>+O843-'Departmental PL'!R859</f>
        <v>0</v>
      </c>
      <c r="BE843" s="456">
        <f>+P843-'Departmental PL'!S859</f>
        <v>0</v>
      </c>
      <c r="BF843" s="456">
        <f>+Q843-'Departmental PL'!T859</f>
        <v>0</v>
      </c>
      <c r="BG843" s="456">
        <f>+R843-'Departmental PL'!U859</f>
        <v>-166</v>
      </c>
      <c r="BH843" s="456">
        <f>+S843-'Departmental PL'!V859</f>
        <v>0</v>
      </c>
      <c r="BI843" s="456">
        <f>+T843-'Departmental PL'!W859</f>
        <v>306</v>
      </c>
    </row>
    <row r="844" spans="2:61" ht="20.25" hidden="1" customHeight="1" x14ac:dyDescent="0.25">
      <c r="B844" s="2076"/>
      <c r="C844" s="2077"/>
      <c r="D844" s="2077"/>
      <c r="E844" s="2077"/>
      <c r="F844" s="2077"/>
      <c r="G844" s="2077"/>
      <c r="H844" s="2077"/>
      <c r="I844" s="2077"/>
      <c r="J844" s="2077"/>
      <c r="K844" s="2077"/>
      <c r="L844" s="2077"/>
      <c r="M844" s="2077"/>
      <c r="N844" s="2077"/>
      <c r="O844" s="2077"/>
      <c r="P844" s="2077"/>
      <c r="Q844" s="2077"/>
      <c r="R844" s="2077"/>
      <c r="S844" s="2077"/>
      <c r="T844" s="2077"/>
      <c r="AQ844" s="455">
        <f>'Departmental PL'!D860</f>
        <v>0</v>
      </c>
      <c r="AR844" s="456">
        <f>+C844-'Departmental PL'!F860</f>
        <v>0</v>
      </c>
      <c r="AS844" s="456">
        <f>+D844-'Departmental PL'!G860</f>
        <v>0</v>
      </c>
      <c r="AT844" s="456">
        <f>+E844-'Departmental PL'!H860</f>
        <v>0</v>
      </c>
      <c r="AU844" s="456">
        <f>+F844-'Departmental PL'!I860</f>
        <v>0</v>
      </c>
      <c r="AV844" s="456">
        <f>+G844-'Departmental PL'!J860</f>
        <v>0</v>
      </c>
      <c r="AW844" s="456">
        <f>+H844-'Departmental PL'!K860</f>
        <v>0</v>
      </c>
      <c r="AX844" s="456">
        <f>+I844-'Departmental PL'!L860</f>
        <v>0</v>
      </c>
      <c r="AY844" s="456">
        <f>+J844-'Departmental PL'!M860</f>
        <v>0</v>
      </c>
      <c r="AZ844" s="456">
        <f>+K844-'Departmental PL'!N860</f>
        <v>0</v>
      </c>
      <c r="BA844" s="456">
        <f>+L844-'Departmental PL'!O860</f>
        <v>0</v>
      </c>
      <c r="BB844" s="456">
        <f>+M844-'Departmental PL'!P860</f>
        <v>0</v>
      </c>
      <c r="BC844" s="456">
        <f>+N844-'Departmental PL'!Q860</f>
        <v>0</v>
      </c>
      <c r="BD844" s="456">
        <f>+O844-'Departmental PL'!R860</f>
        <v>0</v>
      </c>
      <c r="BE844" s="456">
        <f>+P844-'Departmental PL'!S860</f>
        <v>0</v>
      </c>
      <c r="BF844" s="456">
        <f>+Q844-'Departmental PL'!T860</f>
        <v>0</v>
      </c>
      <c r="BG844" s="456">
        <f>+R844-'Departmental PL'!U860</f>
        <v>0</v>
      </c>
      <c r="BH844" s="456">
        <f>+S844-'Departmental PL'!V860</f>
        <v>0</v>
      </c>
      <c r="BI844" s="456">
        <f>+T844-'Departmental PL'!W860</f>
        <v>0</v>
      </c>
    </row>
    <row r="845" spans="2:61" ht="20.25" hidden="1" customHeight="1" x14ac:dyDescent="0.25">
      <c r="B845" s="2095" t="s">
        <v>2535</v>
      </c>
      <c r="C845" s="2095"/>
      <c r="D845" s="2091"/>
      <c r="E845" s="2092"/>
      <c r="F845" s="2092"/>
      <c r="G845" s="2092"/>
      <c r="H845" s="2092"/>
      <c r="I845" s="2092"/>
      <c r="J845" s="2092"/>
      <c r="K845" s="2092"/>
      <c r="L845" s="2092"/>
      <c r="M845" s="2092"/>
      <c r="N845" s="2092"/>
      <c r="O845" s="2092"/>
      <c r="P845" s="2092"/>
      <c r="Q845" s="2092"/>
      <c r="R845" s="2092"/>
      <c r="S845" s="2092"/>
      <c r="T845" s="2092"/>
      <c r="U845" s="2061" t="str">
        <f t="shared" si="8"/>
        <v>Total 019 Dermatology</v>
      </c>
      <c r="W845" s="455" t="b">
        <f>+'17HPM_DATA_INPUT'!C542='17_AUDIT_TOTALS_CK'!U845</f>
        <v>1</v>
      </c>
      <c r="X845" s="2065">
        <f>+'17HPM_DATA_INPUT'!D542-'17_AUDIT_TOTALS_CK'!C845</f>
        <v>934</v>
      </c>
      <c r="Y845" s="2065">
        <f>+'17HPM_DATA_INPUT'!E542-'17_AUDIT_TOTALS_CK'!D845</f>
        <v>1353</v>
      </c>
      <c r="Z845" s="2065">
        <f>+'17HPM_DATA_INPUT'!F542-'17_AUDIT_TOTALS_CK'!E845</f>
        <v>1184</v>
      </c>
      <c r="AA845" s="2065">
        <f>+'17HPM_DATA_INPUT'!G542-'17_AUDIT_TOTALS_CK'!F845</f>
        <v>1963</v>
      </c>
      <c r="AB845" s="2065">
        <f>+'17HPM_DATA_INPUT'!H542-'17_AUDIT_TOTALS_CK'!G845</f>
        <v>328636</v>
      </c>
      <c r="AC845" s="2065">
        <f>+'17HPM_DATA_INPUT'!I542-'17_AUDIT_TOTALS_CK'!H845</f>
        <v>480650</v>
      </c>
      <c r="AD845" s="2065">
        <f>+'17HPM_DATA_INPUT'!J542-'17_AUDIT_TOTALS_CK'!I845</f>
        <v>103968</v>
      </c>
      <c r="AE845" s="2065">
        <f>+'17HPM_DATA_INPUT'!K542-'17_AUDIT_TOTALS_CK'!J845</f>
        <v>150109</v>
      </c>
      <c r="AF845" s="2065">
        <f>+'17HPM_DATA_INPUT'!L542-'17_AUDIT_TOTALS_CK'!K845</f>
        <v>234565</v>
      </c>
      <c r="AG845" s="2065">
        <f>+'17HPM_DATA_INPUT'!M542-'17_AUDIT_TOTALS_CK'!L845</f>
        <v>231783</v>
      </c>
      <c r="AH845" s="2065">
        <f>+'17HPM_DATA_INPUT'!N542-'17_AUDIT_TOTALS_CK'!M845</f>
        <v>-130597</v>
      </c>
      <c r="AI845" s="2065">
        <f>+'17HPM_DATA_INPUT'!O542-'17_AUDIT_TOTALS_CK'!N845</f>
        <v>-81675</v>
      </c>
      <c r="AJ845" s="2065">
        <f>+'17HPM_DATA_INPUT'!P542-'17_AUDIT_TOTALS_CK'!O845</f>
        <v>272</v>
      </c>
      <c r="AK845" s="2065">
        <f>+'17HPM_DATA_INPUT'!Q542-'17_AUDIT_TOTALS_CK'!P845</f>
        <v>430</v>
      </c>
      <c r="AL845" s="2065">
        <f>+'17HPM_DATA_INPUT'!R542-'17_AUDIT_TOTALS_CK'!Q845</f>
        <v>422193</v>
      </c>
      <c r="AM845" s="2065">
        <f>+'17HPM_DATA_INPUT'!S542-'17_AUDIT_TOTALS_CK'!R845</f>
        <v>244982</v>
      </c>
      <c r="AN845" s="2065">
        <f>+'17HPM_DATA_INPUT'!T542-'17_AUDIT_TOTALS_CK'!S845</f>
        <v>-553062</v>
      </c>
      <c r="AO845" s="2065">
        <f>+'17HPM_DATA_INPUT'!U542-'17_AUDIT_TOTALS_CK'!T845</f>
        <v>-327086</v>
      </c>
      <c r="AQ845" s="2095" t="str">
        <f>'Departmental PL'!D861</f>
        <v xml:space="preserve">TOTAL 019 Dermatology </v>
      </c>
      <c r="AR845" s="456">
        <f>+C845-'Departmental PL'!F861</f>
        <v>-934</v>
      </c>
      <c r="AS845" s="456">
        <f>+D845-'Departmental PL'!G861</f>
        <v>-1353</v>
      </c>
      <c r="AT845" s="456">
        <f>+E845-'Departmental PL'!H861</f>
        <v>-1184</v>
      </c>
      <c r="AU845" s="456">
        <f>+F845-'Departmental PL'!I861</f>
        <v>-1963</v>
      </c>
      <c r="AV845" s="456">
        <f>+G845-'Departmental PL'!J861</f>
        <v>-328636</v>
      </c>
      <c r="AW845" s="456">
        <f>+H845-'Departmental PL'!K861</f>
        <v>-480650</v>
      </c>
      <c r="AX845" s="456">
        <f>+I845-'Departmental PL'!L861</f>
        <v>-103968</v>
      </c>
      <c r="AY845" s="456">
        <f>+J845-'Departmental PL'!M861</f>
        <v>-150109</v>
      </c>
      <c r="AZ845" s="456">
        <f>+K845-'Departmental PL'!N861</f>
        <v>-234565</v>
      </c>
      <c r="BA845" s="456">
        <f>+L845-'Departmental PL'!O861</f>
        <v>-231783</v>
      </c>
      <c r="BB845" s="456">
        <f>+M845-'Departmental PL'!P861</f>
        <v>130597</v>
      </c>
      <c r="BC845" s="456">
        <f>+N845-'Departmental PL'!Q861</f>
        <v>81674</v>
      </c>
      <c r="BD845" s="456">
        <f>+O845-'Departmental PL'!R861</f>
        <v>-272</v>
      </c>
      <c r="BE845" s="456">
        <f>+P845-'Departmental PL'!S861</f>
        <v>-429</v>
      </c>
      <c r="BF845" s="456">
        <f>+Q845-'Departmental PL'!T861</f>
        <v>-422193</v>
      </c>
      <c r="BG845" s="456">
        <f>+R845-'Departmental PL'!U861</f>
        <v>-244981</v>
      </c>
      <c r="BH845" s="456">
        <f>+S845-'Departmental PL'!V861</f>
        <v>553062</v>
      </c>
      <c r="BI845" s="456">
        <f>+T845-'Departmental PL'!W861</f>
        <v>327084</v>
      </c>
    </row>
    <row r="846" spans="2:61" ht="20.25" hidden="1" customHeight="1" x14ac:dyDescent="0.25">
      <c r="B846" s="2101"/>
      <c r="C846" s="2101"/>
      <c r="D846" s="2091"/>
      <c r="E846" s="2092"/>
      <c r="F846" s="2092"/>
      <c r="G846" s="2092"/>
      <c r="H846" s="2092"/>
      <c r="I846" s="2092"/>
      <c r="J846" s="2092"/>
      <c r="K846" s="2092"/>
      <c r="L846" s="2092"/>
      <c r="M846" s="2092"/>
      <c r="N846" s="2092"/>
      <c r="O846" s="2092"/>
      <c r="P846" s="2092"/>
      <c r="Q846" s="2092"/>
      <c r="R846" s="2092"/>
      <c r="S846" s="2092"/>
      <c r="T846" s="2092"/>
      <c r="AQ846" s="455">
        <f>'Departmental PL'!D862</f>
        <v>0</v>
      </c>
      <c r="AR846" s="456">
        <f>+C846-'Departmental PL'!F862</f>
        <v>0</v>
      </c>
      <c r="AS846" s="456">
        <f>+D846-'Departmental PL'!G862</f>
        <v>0</v>
      </c>
      <c r="AT846" s="456">
        <f>+E846-'Departmental PL'!H862</f>
        <v>0</v>
      </c>
      <c r="AU846" s="456">
        <f>+F846-'Departmental PL'!I862</f>
        <v>0</v>
      </c>
      <c r="AV846" s="456">
        <f>+G846-'Departmental PL'!J862</f>
        <v>0</v>
      </c>
      <c r="AW846" s="456">
        <f>+H846-'Departmental PL'!K862</f>
        <v>0</v>
      </c>
      <c r="AX846" s="456">
        <f>+I846-'Departmental PL'!L862</f>
        <v>0</v>
      </c>
      <c r="AY846" s="456">
        <f>+J846-'Departmental PL'!M862</f>
        <v>0</v>
      </c>
      <c r="AZ846" s="456">
        <f>+K846-'Departmental PL'!N862</f>
        <v>0</v>
      </c>
      <c r="BA846" s="456">
        <f>+L846-'Departmental PL'!O862</f>
        <v>0</v>
      </c>
      <c r="BB846" s="456">
        <f>+M846-'Departmental PL'!P862</f>
        <v>0</v>
      </c>
      <c r="BC846" s="456">
        <f>+N846-'Departmental PL'!Q862</f>
        <v>0</v>
      </c>
      <c r="BD846" s="456">
        <f>+O846-'Departmental PL'!R862</f>
        <v>0</v>
      </c>
      <c r="BE846" s="456">
        <f>+P846-'Departmental PL'!S862</f>
        <v>0</v>
      </c>
      <c r="BF846" s="456">
        <f>+Q846-'Departmental PL'!T862</f>
        <v>0</v>
      </c>
      <c r="BG846" s="456">
        <f>+R846-'Departmental PL'!U862</f>
        <v>0</v>
      </c>
      <c r="BH846" s="456">
        <f>+S846-'Departmental PL'!V862</f>
        <v>0</v>
      </c>
      <c r="BI846" s="456">
        <f>+T846-'Departmental PL'!W862</f>
        <v>0</v>
      </c>
    </row>
    <row r="847" spans="2:61" ht="20.25" hidden="1" customHeight="1" x14ac:dyDescent="0.25">
      <c r="B847" s="2101"/>
      <c r="C847" s="2101"/>
      <c r="D847" s="2091"/>
      <c r="E847" s="2092"/>
      <c r="F847" s="2092"/>
      <c r="G847" s="2092"/>
      <c r="H847" s="2092"/>
      <c r="I847" s="2092"/>
      <c r="J847" s="2092"/>
      <c r="K847" s="2092"/>
      <c r="L847" s="2092"/>
      <c r="M847" s="2092"/>
      <c r="N847" s="2092"/>
      <c r="O847" s="2092"/>
      <c r="P847" s="2092"/>
      <c r="Q847" s="2092"/>
      <c r="R847" s="2092"/>
      <c r="S847" s="2092"/>
      <c r="T847" s="2092"/>
      <c r="AQ847" s="2069" t="str">
        <f>'Departmental PL'!D863</f>
        <v xml:space="preserve">020 Dialysis </v>
      </c>
      <c r="AR847" s="456">
        <f>+C847-'Departmental PL'!F863</f>
        <v>0</v>
      </c>
      <c r="AS847" s="456">
        <f>+D847-'Departmental PL'!G863</f>
        <v>0</v>
      </c>
      <c r="AT847" s="456">
        <f>+E847-'Departmental PL'!H863</f>
        <v>0</v>
      </c>
      <c r="AU847" s="456">
        <f>+F847-'Departmental PL'!I863</f>
        <v>0</v>
      </c>
      <c r="AV847" s="456">
        <f>+G847-'Departmental PL'!J863</f>
        <v>0</v>
      </c>
      <c r="AW847" s="456">
        <f>+H847-'Departmental PL'!K863</f>
        <v>0</v>
      </c>
      <c r="AX847" s="456">
        <f>+I847-'Departmental PL'!L863</f>
        <v>0</v>
      </c>
      <c r="AY847" s="456">
        <f>+J847-'Departmental PL'!M863</f>
        <v>0</v>
      </c>
      <c r="AZ847" s="456">
        <f>+K847-'Departmental PL'!N863</f>
        <v>0</v>
      </c>
      <c r="BA847" s="456">
        <f>+L847-'Departmental PL'!O863</f>
        <v>0</v>
      </c>
      <c r="BB847" s="456">
        <f>+M847-'Departmental PL'!P863</f>
        <v>0</v>
      </c>
      <c r="BC847" s="456">
        <f>+N847-'Departmental PL'!Q863</f>
        <v>0</v>
      </c>
      <c r="BD847" s="456">
        <f>+O847-'Departmental PL'!R863</f>
        <v>0</v>
      </c>
      <c r="BE847" s="456">
        <f>+P847-'Departmental PL'!S863</f>
        <v>0</v>
      </c>
      <c r="BF847" s="456">
        <f>+Q847-'Departmental PL'!T863</f>
        <v>0</v>
      </c>
      <c r="BG847" s="456">
        <f>+R847-'Departmental PL'!U863</f>
        <v>0</v>
      </c>
      <c r="BH847" s="456">
        <f>+S847-'Departmental PL'!V863</f>
        <v>0</v>
      </c>
      <c r="BI847" s="456">
        <f>+T847-'Departmental PL'!W863</f>
        <v>0</v>
      </c>
    </row>
    <row r="848" spans="2:61" ht="20.25" hidden="1" customHeight="1" x14ac:dyDescent="0.25">
      <c r="B848" s="2074" t="s">
        <v>2298</v>
      </c>
      <c r="C848" s="2075"/>
      <c r="D848" s="2075"/>
      <c r="E848" s="2075"/>
      <c r="F848" s="2075"/>
      <c r="G848" s="2075"/>
      <c r="H848" s="2075"/>
      <c r="I848" s="2075"/>
      <c r="J848" s="2075"/>
      <c r="K848" s="2075"/>
      <c r="L848" s="2075"/>
      <c r="M848" s="2075"/>
      <c r="N848" s="2075"/>
      <c r="O848" s="2075"/>
      <c r="P848" s="2075"/>
      <c r="Q848" s="2075"/>
      <c r="R848" s="2075"/>
      <c r="S848" s="2075"/>
      <c r="T848" s="2075"/>
      <c r="U848" s="2061" t="str">
        <f t="shared" si="8"/>
        <v>1821 INPATIENT DIALYSIS</v>
      </c>
      <c r="W848" s="455" t="b">
        <f>+'17HPM_DATA_INPUT'!C543='17_AUDIT_TOTALS_CK'!U848</f>
        <v>1</v>
      </c>
      <c r="X848" s="2065">
        <f>+'17HPM_DATA_INPUT'!D543-'17_AUDIT_TOTALS_CK'!C848</f>
        <v>95</v>
      </c>
      <c r="Y848" s="2065">
        <f>+'17HPM_DATA_INPUT'!E543-'17_AUDIT_TOTALS_CK'!D848</f>
        <v>42</v>
      </c>
      <c r="Z848" s="2065">
        <f>+'17HPM_DATA_INPUT'!F543-'17_AUDIT_TOTALS_CK'!E848</f>
        <v>95</v>
      </c>
      <c r="AA848" s="2065">
        <f>+'17HPM_DATA_INPUT'!G543-'17_AUDIT_TOTALS_CK'!F848</f>
        <v>35</v>
      </c>
      <c r="AB848" s="2065">
        <f>+'17HPM_DATA_INPUT'!H543-'17_AUDIT_TOTALS_CK'!G848</f>
        <v>102515</v>
      </c>
      <c r="AC848" s="2065">
        <f>+'17HPM_DATA_INPUT'!I543-'17_AUDIT_TOTALS_CK'!H848</f>
        <v>36403</v>
      </c>
      <c r="AD848" s="2065">
        <f>+'17HPM_DATA_INPUT'!J543-'17_AUDIT_TOTALS_CK'!I848</f>
        <v>22672</v>
      </c>
      <c r="AE848" s="2065">
        <f>+'17HPM_DATA_INPUT'!K543-'17_AUDIT_TOTALS_CK'!J848</f>
        <v>5948</v>
      </c>
      <c r="AF848" s="2065">
        <f>+'17HPM_DATA_INPUT'!L543-'17_AUDIT_TOTALS_CK'!K848</f>
        <v>13439</v>
      </c>
      <c r="AG848" s="2065">
        <f>+'17HPM_DATA_INPUT'!M543-'17_AUDIT_TOTALS_CK'!L848</f>
        <v>4414</v>
      </c>
      <c r="AH848" s="2065">
        <f>+'17HPM_DATA_INPUT'!N543-'17_AUDIT_TOTALS_CK'!M848</f>
        <v>9233</v>
      </c>
      <c r="AI848" s="2065">
        <f>+'17HPM_DATA_INPUT'!O543-'17_AUDIT_TOTALS_CK'!N848</f>
        <v>1534</v>
      </c>
      <c r="AJ848" s="2065">
        <f>+'17HPM_DATA_INPUT'!P543-'17_AUDIT_TOTALS_CK'!O848</f>
        <v>352</v>
      </c>
      <c r="AK848" s="2065">
        <f>+'17HPM_DATA_INPUT'!Q543-'17_AUDIT_TOTALS_CK'!P848</f>
        <v>3</v>
      </c>
      <c r="AL848" s="2065">
        <f>+'17HPM_DATA_INPUT'!R543-'17_AUDIT_TOTALS_CK'!Q848</f>
        <v>8309</v>
      </c>
      <c r="AM848" s="2065">
        <f>+'17HPM_DATA_INPUT'!S543-'17_AUDIT_TOTALS_CK'!R848</f>
        <v>1151</v>
      </c>
      <c r="AN848" s="2065">
        <f>+'17HPM_DATA_INPUT'!T543-'17_AUDIT_TOTALS_CK'!S848</f>
        <v>572</v>
      </c>
      <c r="AO848" s="2065">
        <f>+'17HPM_DATA_INPUT'!U543-'17_AUDIT_TOTALS_CK'!T848</f>
        <v>381</v>
      </c>
      <c r="AQ848" s="455" t="str">
        <f>'Departmental PL'!D864</f>
        <v>1821 INPATIENT DIALYSIS</v>
      </c>
      <c r="AR848" s="456">
        <f>+C848-'Departmental PL'!F864</f>
        <v>-95</v>
      </c>
      <c r="AS848" s="456">
        <f>+D848-'Departmental PL'!G864</f>
        <v>-42</v>
      </c>
      <c r="AT848" s="456">
        <f>+E848-'Departmental PL'!H864</f>
        <v>-95</v>
      </c>
      <c r="AU848" s="456">
        <f>+F848-'Departmental PL'!I864</f>
        <v>-35</v>
      </c>
      <c r="AV848" s="456">
        <f>+G848-'Departmental PL'!J864</f>
        <v>-102515</v>
      </c>
      <c r="AW848" s="456">
        <f>+H848-'Departmental PL'!K864</f>
        <v>-36403</v>
      </c>
      <c r="AX848" s="456">
        <f>+I848-'Departmental PL'!L864</f>
        <v>-22672</v>
      </c>
      <c r="AY848" s="456">
        <f>+J848-'Departmental PL'!M864</f>
        <v>-5948</v>
      </c>
      <c r="AZ848" s="456">
        <f>+K848-'Departmental PL'!N864</f>
        <v>-13439</v>
      </c>
      <c r="BA848" s="456">
        <f>+L848-'Departmental PL'!O864</f>
        <v>-4414</v>
      </c>
      <c r="BB848" s="456">
        <f>+M848-'Departmental PL'!P864</f>
        <v>-9233</v>
      </c>
      <c r="BC848" s="456">
        <f>+N848-'Departmental PL'!Q864</f>
        <v>-1534</v>
      </c>
      <c r="BD848" s="456">
        <f>+O848-'Departmental PL'!R864</f>
        <v>-352</v>
      </c>
      <c r="BE848" s="456">
        <f>+P848-'Departmental PL'!S864</f>
        <v>-3</v>
      </c>
      <c r="BF848" s="456">
        <f>+Q848-'Departmental PL'!T864</f>
        <v>-8309</v>
      </c>
      <c r="BG848" s="456">
        <f>+R848-'Departmental PL'!U864</f>
        <v>-1151</v>
      </c>
      <c r="BH848" s="456">
        <f>+S848-'Departmental PL'!V864</f>
        <v>-572</v>
      </c>
      <c r="BI848" s="456">
        <f>+T848-'Departmental PL'!W864</f>
        <v>-380</v>
      </c>
    </row>
    <row r="849" spans="2:61" ht="20.25" hidden="1" customHeight="1" x14ac:dyDescent="0.25">
      <c r="B849" s="2058" t="s">
        <v>2536</v>
      </c>
      <c r="C849" s="2060"/>
      <c r="D849" s="2060"/>
      <c r="E849" s="2060"/>
      <c r="F849" s="2060"/>
      <c r="G849" s="2060"/>
      <c r="H849" s="2060"/>
      <c r="I849" s="2060"/>
      <c r="J849" s="2060"/>
      <c r="K849" s="2060"/>
      <c r="L849" s="2060"/>
      <c r="M849" s="2060"/>
      <c r="N849" s="2060"/>
      <c r="O849" s="2060"/>
      <c r="P849" s="2060"/>
      <c r="Q849" s="2060"/>
      <c r="R849" s="2060"/>
      <c r="S849" s="2060"/>
      <c r="T849" s="2060"/>
      <c r="U849" s="2061" t="str">
        <f t="shared" si="8"/>
        <v>4520 SMH DIALYSIS</v>
      </c>
      <c r="W849" s="455" t="b">
        <f>+'17HPM_DATA_INPUT'!C544='17_AUDIT_TOTALS_CK'!U849</f>
        <v>1</v>
      </c>
      <c r="X849" s="2065">
        <f>+'17HPM_DATA_INPUT'!D544-'17_AUDIT_TOTALS_CK'!C849</f>
        <v>0</v>
      </c>
      <c r="Y849" s="2065">
        <f>+'17HPM_DATA_INPUT'!E544-'17_AUDIT_TOTALS_CK'!D849</f>
        <v>32</v>
      </c>
      <c r="Z849" s="2065">
        <f>+'17HPM_DATA_INPUT'!F544-'17_AUDIT_TOTALS_CK'!E849</f>
        <v>0</v>
      </c>
      <c r="AA849" s="2065">
        <f>+'17HPM_DATA_INPUT'!G544-'17_AUDIT_TOTALS_CK'!F849</f>
        <v>31</v>
      </c>
      <c r="AB849" s="2065">
        <f>+'17HPM_DATA_INPUT'!H544-'17_AUDIT_TOTALS_CK'!G849</f>
        <v>0</v>
      </c>
      <c r="AC849" s="2065">
        <f>+'17HPM_DATA_INPUT'!I544-'17_AUDIT_TOTALS_CK'!H849</f>
        <v>30907</v>
      </c>
      <c r="AD849" s="2065">
        <f>+'17HPM_DATA_INPUT'!J544-'17_AUDIT_TOTALS_CK'!I849</f>
        <v>0</v>
      </c>
      <c r="AE849" s="2065">
        <f>+'17HPM_DATA_INPUT'!K544-'17_AUDIT_TOTALS_CK'!J849</f>
        <v>9166</v>
      </c>
      <c r="AF849" s="2065">
        <f>+'17HPM_DATA_INPUT'!L544-'17_AUDIT_TOTALS_CK'!K849</f>
        <v>0</v>
      </c>
      <c r="AG849" s="2065">
        <f>+'17HPM_DATA_INPUT'!M544-'17_AUDIT_TOTALS_CK'!L849</f>
        <v>5280</v>
      </c>
      <c r="AH849" s="2065">
        <f>+'17HPM_DATA_INPUT'!N544-'17_AUDIT_TOTALS_CK'!M849</f>
        <v>0</v>
      </c>
      <c r="AI849" s="2065">
        <f>+'17HPM_DATA_INPUT'!O544-'17_AUDIT_TOTALS_CK'!N849</f>
        <v>3887</v>
      </c>
      <c r="AJ849" s="2065">
        <f>+'17HPM_DATA_INPUT'!P544-'17_AUDIT_TOTALS_CK'!O849</f>
        <v>0</v>
      </c>
      <c r="AK849" s="2065">
        <f>+'17HPM_DATA_INPUT'!Q544-'17_AUDIT_TOTALS_CK'!P849</f>
        <v>311</v>
      </c>
      <c r="AL849" s="2065">
        <f>+'17HPM_DATA_INPUT'!R544-'17_AUDIT_TOTALS_CK'!Q849</f>
        <v>0</v>
      </c>
      <c r="AM849" s="2065">
        <f>+'17HPM_DATA_INPUT'!S544-'17_AUDIT_TOTALS_CK'!R849</f>
        <v>4712</v>
      </c>
      <c r="AN849" s="2065">
        <f>+'17HPM_DATA_INPUT'!T544-'17_AUDIT_TOTALS_CK'!S849</f>
        <v>0</v>
      </c>
      <c r="AO849" s="2065">
        <f>+'17HPM_DATA_INPUT'!U544-'17_AUDIT_TOTALS_CK'!T849</f>
        <v>-1136</v>
      </c>
      <c r="AQ849" s="455" t="str">
        <f>'Departmental PL'!D865</f>
        <v>4520 SMH DIALYSIS</v>
      </c>
      <c r="AR849" s="456">
        <f>+C849-'Departmental PL'!F865</f>
        <v>0</v>
      </c>
      <c r="AS849" s="456">
        <f>+D849-'Departmental PL'!G865</f>
        <v>-32</v>
      </c>
      <c r="AT849" s="456">
        <f>+E849-'Departmental PL'!H865</f>
        <v>0</v>
      </c>
      <c r="AU849" s="456">
        <f>+F849-'Departmental PL'!I865</f>
        <v>-31</v>
      </c>
      <c r="AV849" s="456">
        <f>+G849-'Departmental PL'!J865</f>
        <v>0</v>
      </c>
      <c r="AW849" s="456">
        <f>+H849-'Departmental PL'!K865</f>
        <v>-30907</v>
      </c>
      <c r="AX849" s="456">
        <f>+I849-'Departmental PL'!L865</f>
        <v>0</v>
      </c>
      <c r="AY849" s="456">
        <f>+J849-'Departmental PL'!M865</f>
        <v>-9166</v>
      </c>
      <c r="AZ849" s="456">
        <f>+K849-'Departmental PL'!N865</f>
        <v>0</v>
      </c>
      <c r="BA849" s="456">
        <f>+L849-'Departmental PL'!O865</f>
        <v>-5280</v>
      </c>
      <c r="BB849" s="456">
        <f>+M849-'Departmental PL'!P865</f>
        <v>0</v>
      </c>
      <c r="BC849" s="456">
        <f>+N849-'Departmental PL'!Q865</f>
        <v>-3886</v>
      </c>
      <c r="BD849" s="456">
        <f>+O849-'Departmental PL'!R865</f>
        <v>0</v>
      </c>
      <c r="BE849" s="456">
        <f>+P849-'Departmental PL'!S865</f>
        <v>-311</v>
      </c>
      <c r="BF849" s="456">
        <f>+Q849-'Departmental PL'!T865</f>
        <v>0</v>
      </c>
      <c r="BG849" s="456">
        <f>+R849-'Departmental PL'!U865</f>
        <v>-4712</v>
      </c>
      <c r="BH849" s="456">
        <f>+S849-'Departmental PL'!V865</f>
        <v>0</v>
      </c>
      <c r="BI849" s="456">
        <f>+T849-'Departmental PL'!W865</f>
        <v>1137</v>
      </c>
    </row>
    <row r="850" spans="2:61" ht="20.25" hidden="1" customHeight="1" x14ac:dyDescent="0.25">
      <c r="B850" s="2069" t="s">
        <v>2306</v>
      </c>
      <c r="C850" s="2070"/>
      <c r="D850" s="2070"/>
      <c r="E850" s="2070"/>
      <c r="F850" s="2070"/>
      <c r="G850" s="2070"/>
      <c r="H850" s="2070"/>
      <c r="I850" s="2070"/>
      <c r="J850" s="2070"/>
      <c r="K850" s="2070"/>
      <c r="L850" s="2070"/>
      <c r="M850" s="2070"/>
      <c r="N850" s="2070"/>
      <c r="O850" s="2070"/>
      <c r="P850" s="2070"/>
      <c r="Q850" s="2070"/>
      <c r="R850" s="2070"/>
      <c r="S850" s="2070"/>
      <c r="T850" s="2070"/>
      <c r="U850" s="2061" t="str">
        <f t="shared" si="8"/>
        <v>Total OUTPATIENT</v>
      </c>
      <c r="W850" s="455" t="b">
        <f>+'17HPM_DATA_INPUT'!C545='17_AUDIT_TOTALS_CK'!U850</f>
        <v>1</v>
      </c>
      <c r="X850" s="2065">
        <f>+'17HPM_DATA_INPUT'!D545-'17_AUDIT_TOTALS_CK'!C850</f>
        <v>95</v>
      </c>
      <c r="Y850" s="2065">
        <f>+'17HPM_DATA_INPUT'!E545-'17_AUDIT_TOTALS_CK'!D850</f>
        <v>74</v>
      </c>
      <c r="Z850" s="2065">
        <f>+'17HPM_DATA_INPUT'!F545-'17_AUDIT_TOTALS_CK'!E850</f>
        <v>95</v>
      </c>
      <c r="AA850" s="2065">
        <f>+'17HPM_DATA_INPUT'!G545-'17_AUDIT_TOTALS_CK'!F850</f>
        <v>66</v>
      </c>
      <c r="AB850" s="2065">
        <f>+'17HPM_DATA_INPUT'!H545-'17_AUDIT_TOTALS_CK'!G850</f>
        <v>102515</v>
      </c>
      <c r="AC850" s="2065">
        <f>+'17HPM_DATA_INPUT'!I545-'17_AUDIT_TOTALS_CK'!H850</f>
        <v>67310</v>
      </c>
      <c r="AD850" s="2065">
        <f>+'17HPM_DATA_INPUT'!J545-'17_AUDIT_TOTALS_CK'!I850</f>
        <v>22672</v>
      </c>
      <c r="AE850" s="2065">
        <f>+'17HPM_DATA_INPUT'!K545-'17_AUDIT_TOTALS_CK'!J850</f>
        <v>15115</v>
      </c>
      <c r="AF850" s="2065">
        <f>+'17HPM_DATA_INPUT'!L545-'17_AUDIT_TOTALS_CK'!K850</f>
        <v>13439</v>
      </c>
      <c r="AG850" s="2065">
        <f>+'17HPM_DATA_INPUT'!M545-'17_AUDIT_TOTALS_CK'!L850</f>
        <v>9694</v>
      </c>
      <c r="AH850" s="2065">
        <f>+'17HPM_DATA_INPUT'!N545-'17_AUDIT_TOTALS_CK'!M850</f>
        <v>9233</v>
      </c>
      <c r="AI850" s="2065">
        <f>+'17HPM_DATA_INPUT'!O545-'17_AUDIT_TOTALS_CK'!N850</f>
        <v>5421</v>
      </c>
      <c r="AJ850" s="2065">
        <f>+'17HPM_DATA_INPUT'!P545-'17_AUDIT_TOTALS_CK'!O850</f>
        <v>352</v>
      </c>
      <c r="AK850" s="2065">
        <f>+'17HPM_DATA_INPUT'!Q545-'17_AUDIT_TOTALS_CK'!P850</f>
        <v>313</v>
      </c>
      <c r="AL850" s="2065">
        <f>+'17HPM_DATA_INPUT'!R545-'17_AUDIT_TOTALS_CK'!Q850</f>
        <v>8309</v>
      </c>
      <c r="AM850" s="2065">
        <f>+'17HPM_DATA_INPUT'!S545-'17_AUDIT_TOTALS_CK'!R850</f>
        <v>5862</v>
      </c>
      <c r="AN850" s="2065">
        <f>+'17HPM_DATA_INPUT'!T545-'17_AUDIT_TOTALS_CK'!S850</f>
        <v>572</v>
      </c>
      <c r="AO850" s="2065">
        <f>+'17HPM_DATA_INPUT'!U545-'17_AUDIT_TOTALS_CK'!T850</f>
        <v>-755</v>
      </c>
      <c r="AQ850" s="2069" t="str">
        <f>'Departmental PL'!D866</f>
        <v>Total OUTPATIENT</v>
      </c>
      <c r="AR850" s="456">
        <f>+C850-'Departmental PL'!F866</f>
        <v>-95</v>
      </c>
      <c r="AS850" s="456">
        <f>+D850-'Departmental PL'!G866</f>
        <v>-74</v>
      </c>
      <c r="AT850" s="456">
        <f>+E850-'Departmental PL'!H866</f>
        <v>-95</v>
      </c>
      <c r="AU850" s="456">
        <f>+F850-'Departmental PL'!I866</f>
        <v>-66</v>
      </c>
      <c r="AV850" s="456">
        <f>+G850-'Departmental PL'!J866</f>
        <v>-102515</v>
      </c>
      <c r="AW850" s="456">
        <f>+H850-'Departmental PL'!K866</f>
        <v>-67310</v>
      </c>
      <c r="AX850" s="456">
        <f>+I850-'Departmental PL'!L866</f>
        <v>-22672</v>
      </c>
      <c r="AY850" s="456">
        <f>+J850-'Departmental PL'!M866</f>
        <v>-15114</v>
      </c>
      <c r="AZ850" s="456">
        <f>+K850-'Departmental PL'!N866</f>
        <v>-13439</v>
      </c>
      <c r="BA850" s="456">
        <f>+L850-'Departmental PL'!O866</f>
        <v>-9694</v>
      </c>
      <c r="BB850" s="456">
        <f>+M850-'Departmental PL'!P866</f>
        <v>-9233</v>
      </c>
      <c r="BC850" s="456">
        <f>+N850-'Departmental PL'!Q866</f>
        <v>-5420</v>
      </c>
      <c r="BD850" s="456">
        <f>+O850-'Departmental PL'!R866</f>
        <v>-352</v>
      </c>
      <c r="BE850" s="456">
        <f>+P850-'Departmental PL'!S866</f>
        <v>-314</v>
      </c>
      <c r="BF850" s="456">
        <f>+Q850-'Departmental PL'!T866</f>
        <v>-8309</v>
      </c>
      <c r="BG850" s="456">
        <f>+R850-'Departmental PL'!U866</f>
        <v>-5863</v>
      </c>
      <c r="BH850" s="456">
        <f>+S850-'Departmental PL'!V866</f>
        <v>-572</v>
      </c>
      <c r="BI850" s="456">
        <f>+T850-'Departmental PL'!W866</f>
        <v>757</v>
      </c>
    </row>
    <row r="851" spans="2:61" ht="20.25" hidden="1" customHeight="1" x14ac:dyDescent="0.25">
      <c r="B851" s="2074" t="s">
        <v>2298</v>
      </c>
      <c r="C851" s="2075"/>
      <c r="D851" s="2075"/>
      <c r="E851" s="2075"/>
      <c r="F851" s="2075"/>
      <c r="G851" s="2075"/>
      <c r="H851" s="2075"/>
      <c r="I851" s="2075"/>
      <c r="J851" s="2075"/>
      <c r="K851" s="2075"/>
      <c r="L851" s="2075"/>
      <c r="M851" s="2075"/>
      <c r="N851" s="2075"/>
      <c r="O851" s="2075"/>
      <c r="P851" s="2075"/>
      <c r="Q851" s="2075"/>
      <c r="R851" s="2075"/>
      <c r="S851" s="2075"/>
      <c r="T851" s="2075"/>
      <c r="U851" s="2061" t="str">
        <f t="shared" si="8"/>
        <v>1821 INPATIENT DIALYSIS</v>
      </c>
      <c r="W851" s="455" t="b">
        <f>+'17HPM_DATA_INPUT'!C546='17_AUDIT_TOTALS_CK'!U851</f>
        <v>1</v>
      </c>
      <c r="X851" s="2065">
        <f>+'17HPM_DATA_INPUT'!D546-'17_AUDIT_TOTALS_CK'!C851</f>
        <v>19</v>
      </c>
      <c r="Y851" s="2065">
        <f>+'17HPM_DATA_INPUT'!E546-'17_AUDIT_TOTALS_CK'!D851</f>
        <v>10</v>
      </c>
      <c r="Z851" s="2065">
        <f>+'17HPM_DATA_INPUT'!F546-'17_AUDIT_TOTALS_CK'!E851</f>
        <v>24</v>
      </c>
      <c r="AA851" s="2065">
        <f>+'17HPM_DATA_INPUT'!G546-'17_AUDIT_TOTALS_CK'!F851</f>
        <v>11</v>
      </c>
      <c r="AB851" s="2065">
        <f>+'17HPM_DATA_INPUT'!H546-'17_AUDIT_TOTALS_CK'!G851</f>
        <v>26056</v>
      </c>
      <c r="AC851" s="2065">
        <f>+'17HPM_DATA_INPUT'!I546-'17_AUDIT_TOTALS_CK'!H851</f>
        <v>11539</v>
      </c>
      <c r="AD851" s="2065">
        <f>+'17HPM_DATA_INPUT'!J546-'17_AUDIT_TOTALS_CK'!I851</f>
        <v>6437</v>
      </c>
      <c r="AE851" s="2065">
        <f>+'17HPM_DATA_INPUT'!K546-'17_AUDIT_TOTALS_CK'!J851</f>
        <v>3070</v>
      </c>
      <c r="AF851" s="2065">
        <f>+'17HPM_DATA_INPUT'!L546-'17_AUDIT_TOTALS_CK'!K851</f>
        <v>3395</v>
      </c>
      <c r="AG851" s="2065">
        <f>+'17HPM_DATA_INPUT'!M546-'17_AUDIT_TOTALS_CK'!L851</f>
        <v>1387</v>
      </c>
      <c r="AH851" s="2065">
        <f>+'17HPM_DATA_INPUT'!N546-'17_AUDIT_TOTALS_CK'!M851</f>
        <v>3042</v>
      </c>
      <c r="AI851" s="2065">
        <f>+'17HPM_DATA_INPUT'!O546-'17_AUDIT_TOTALS_CK'!N851</f>
        <v>1683</v>
      </c>
      <c r="AJ851" s="2065">
        <f>+'17HPM_DATA_INPUT'!P546-'17_AUDIT_TOTALS_CK'!O851</f>
        <v>89</v>
      </c>
      <c r="AK851" s="2065">
        <f>+'17HPM_DATA_INPUT'!Q546-'17_AUDIT_TOTALS_CK'!P851</f>
        <v>1</v>
      </c>
      <c r="AL851" s="2065">
        <f>+'17HPM_DATA_INPUT'!R546-'17_AUDIT_TOTALS_CK'!Q851</f>
        <v>2099</v>
      </c>
      <c r="AM851" s="2065">
        <f>+'17HPM_DATA_INPUT'!S546-'17_AUDIT_TOTALS_CK'!R851</f>
        <v>362</v>
      </c>
      <c r="AN851" s="2065">
        <f>+'17HPM_DATA_INPUT'!T546-'17_AUDIT_TOTALS_CK'!S851</f>
        <v>854</v>
      </c>
      <c r="AO851" s="2065">
        <f>+'17HPM_DATA_INPUT'!U546-'17_AUDIT_TOTALS_CK'!T851</f>
        <v>1320</v>
      </c>
      <c r="AQ851" s="455" t="str">
        <f>'Departmental PL'!D867</f>
        <v>1821 INPATIENT DIALYSIS</v>
      </c>
      <c r="AR851" s="456">
        <f>+C851-'Departmental PL'!F867</f>
        <v>-19</v>
      </c>
      <c r="AS851" s="456">
        <f>+D851-'Departmental PL'!G867</f>
        <v>-10</v>
      </c>
      <c r="AT851" s="456">
        <f>+E851-'Departmental PL'!H867</f>
        <v>-24</v>
      </c>
      <c r="AU851" s="456">
        <f>+F851-'Departmental PL'!I867</f>
        <v>-11</v>
      </c>
      <c r="AV851" s="456">
        <f>+G851-'Departmental PL'!J867</f>
        <v>-26056</v>
      </c>
      <c r="AW851" s="456">
        <f>+H851-'Departmental PL'!K867</f>
        <v>-11539</v>
      </c>
      <c r="AX851" s="456">
        <f>+I851-'Departmental PL'!L867</f>
        <v>-6437</v>
      </c>
      <c r="AY851" s="456">
        <f>+J851-'Departmental PL'!M867</f>
        <v>-3070</v>
      </c>
      <c r="AZ851" s="456">
        <f>+K851-'Departmental PL'!N867</f>
        <v>-3395</v>
      </c>
      <c r="BA851" s="456">
        <f>+L851-'Departmental PL'!O867</f>
        <v>-1387</v>
      </c>
      <c r="BB851" s="456">
        <f>+M851-'Departmental PL'!P867</f>
        <v>-3042</v>
      </c>
      <c r="BC851" s="456">
        <f>+N851-'Departmental PL'!Q867</f>
        <v>-1683</v>
      </c>
      <c r="BD851" s="456">
        <f>+O851-'Departmental PL'!R867</f>
        <v>-89</v>
      </c>
      <c r="BE851" s="456">
        <f>+P851-'Departmental PL'!S867</f>
        <v>-1</v>
      </c>
      <c r="BF851" s="456">
        <f>+Q851-'Departmental PL'!T867</f>
        <v>-2099</v>
      </c>
      <c r="BG851" s="456">
        <f>+R851-'Departmental PL'!U867</f>
        <v>-362</v>
      </c>
      <c r="BH851" s="456">
        <f>+S851-'Departmental PL'!V867</f>
        <v>-854</v>
      </c>
      <c r="BI851" s="456">
        <f>+T851-'Departmental PL'!W867</f>
        <v>-1320</v>
      </c>
    </row>
    <row r="852" spans="2:61" ht="20.25" hidden="1" customHeight="1" x14ac:dyDescent="0.25">
      <c r="B852" s="2058" t="s">
        <v>2536</v>
      </c>
      <c r="C852" s="2060"/>
      <c r="D852" s="2060"/>
      <c r="E852" s="2060"/>
      <c r="F852" s="2060"/>
      <c r="G852" s="2060"/>
      <c r="H852" s="2060"/>
      <c r="I852" s="2060"/>
      <c r="J852" s="2060"/>
      <c r="K852" s="2060"/>
      <c r="L852" s="2060"/>
      <c r="M852" s="2060"/>
      <c r="N852" s="2060"/>
      <c r="O852" s="2060"/>
      <c r="P852" s="2060"/>
      <c r="Q852" s="2060"/>
      <c r="R852" s="2060"/>
      <c r="S852" s="2060"/>
      <c r="T852" s="2060"/>
      <c r="U852" s="2061" t="str">
        <f t="shared" si="8"/>
        <v>4520 SMH DIALYSIS</v>
      </c>
      <c r="W852" s="455" t="b">
        <f>+'17HPM_DATA_INPUT'!C547='17_AUDIT_TOTALS_CK'!U852</f>
        <v>1</v>
      </c>
      <c r="X852" s="2065">
        <f>+'17HPM_DATA_INPUT'!D547-'17_AUDIT_TOTALS_CK'!C852</f>
        <v>0</v>
      </c>
      <c r="Y852" s="2065">
        <f>+'17HPM_DATA_INPUT'!E547-'17_AUDIT_TOTALS_CK'!D852</f>
        <v>11</v>
      </c>
      <c r="Z852" s="2065">
        <f>+'17HPM_DATA_INPUT'!F547-'17_AUDIT_TOTALS_CK'!E852</f>
        <v>0</v>
      </c>
      <c r="AA852" s="2065">
        <f>+'17HPM_DATA_INPUT'!G547-'17_AUDIT_TOTALS_CK'!F852</f>
        <v>15</v>
      </c>
      <c r="AB852" s="2065">
        <f>+'17HPM_DATA_INPUT'!H547-'17_AUDIT_TOTALS_CK'!G852</f>
        <v>0</v>
      </c>
      <c r="AC852" s="2065">
        <f>+'17HPM_DATA_INPUT'!I547-'17_AUDIT_TOTALS_CK'!H852</f>
        <v>14955</v>
      </c>
      <c r="AD852" s="2065">
        <f>+'17HPM_DATA_INPUT'!J547-'17_AUDIT_TOTALS_CK'!I852</f>
        <v>0</v>
      </c>
      <c r="AE852" s="2065">
        <f>+'17HPM_DATA_INPUT'!K547-'17_AUDIT_TOTALS_CK'!J852</f>
        <v>4415</v>
      </c>
      <c r="AF852" s="2065">
        <f>+'17HPM_DATA_INPUT'!L547-'17_AUDIT_TOTALS_CK'!K852</f>
        <v>0</v>
      </c>
      <c r="AG852" s="2065">
        <f>+'17HPM_DATA_INPUT'!M547-'17_AUDIT_TOTALS_CK'!L852</f>
        <v>2555</v>
      </c>
      <c r="AH852" s="2065">
        <f>+'17HPM_DATA_INPUT'!N547-'17_AUDIT_TOTALS_CK'!M852</f>
        <v>0</v>
      </c>
      <c r="AI852" s="2065">
        <f>+'17HPM_DATA_INPUT'!O547-'17_AUDIT_TOTALS_CK'!N852</f>
        <v>1861</v>
      </c>
      <c r="AJ852" s="2065">
        <f>+'17HPM_DATA_INPUT'!P547-'17_AUDIT_TOTALS_CK'!O852</f>
        <v>0</v>
      </c>
      <c r="AK852" s="2065">
        <f>+'17HPM_DATA_INPUT'!Q547-'17_AUDIT_TOTALS_CK'!P852</f>
        <v>150</v>
      </c>
      <c r="AL852" s="2065">
        <f>+'17HPM_DATA_INPUT'!R547-'17_AUDIT_TOTALS_CK'!Q852</f>
        <v>0</v>
      </c>
      <c r="AM852" s="2065">
        <f>+'17HPM_DATA_INPUT'!S547-'17_AUDIT_TOTALS_CK'!R852</f>
        <v>2280</v>
      </c>
      <c r="AN852" s="2065">
        <f>+'17HPM_DATA_INPUT'!T547-'17_AUDIT_TOTALS_CK'!S852</f>
        <v>0</v>
      </c>
      <c r="AO852" s="2065">
        <f>+'17HPM_DATA_INPUT'!U547-'17_AUDIT_TOTALS_CK'!T852</f>
        <v>-569</v>
      </c>
      <c r="AQ852" s="455" t="str">
        <f>'Departmental PL'!D868</f>
        <v>4520 SMH DIALYSIS</v>
      </c>
      <c r="AR852" s="456">
        <f>+C852-'Departmental PL'!F868</f>
        <v>0</v>
      </c>
      <c r="AS852" s="456">
        <f>+D852-'Departmental PL'!G868</f>
        <v>-11</v>
      </c>
      <c r="AT852" s="456">
        <f>+E852-'Departmental PL'!H868</f>
        <v>0</v>
      </c>
      <c r="AU852" s="456">
        <f>+F852-'Departmental PL'!I868</f>
        <v>-15</v>
      </c>
      <c r="AV852" s="456">
        <f>+G852-'Departmental PL'!J868</f>
        <v>0</v>
      </c>
      <c r="AW852" s="456">
        <f>+H852-'Departmental PL'!K868</f>
        <v>-14955</v>
      </c>
      <c r="AX852" s="456">
        <f>+I852-'Departmental PL'!L868</f>
        <v>0</v>
      </c>
      <c r="AY852" s="456">
        <f>+J852-'Departmental PL'!M868</f>
        <v>-4415</v>
      </c>
      <c r="AZ852" s="456">
        <f>+K852-'Departmental PL'!N868</f>
        <v>0</v>
      </c>
      <c r="BA852" s="456">
        <f>+L852-'Departmental PL'!O868</f>
        <v>-2555</v>
      </c>
      <c r="BB852" s="456">
        <f>+M852-'Departmental PL'!P868</f>
        <v>0</v>
      </c>
      <c r="BC852" s="456">
        <f>+N852-'Departmental PL'!Q868</f>
        <v>-1860</v>
      </c>
      <c r="BD852" s="456">
        <f>+O852-'Departmental PL'!R868</f>
        <v>0</v>
      </c>
      <c r="BE852" s="456">
        <f>+P852-'Departmental PL'!S868</f>
        <v>-150</v>
      </c>
      <c r="BF852" s="456">
        <f>+Q852-'Departmental PL'!T868</f>
        <v>0</v>
      </c>
      <c r="BG852" s="456">
        <f>+R852-'Departmental PL'!U868</f>
        <v>-2280</v>
      </c>
      <c r="BH852" s="456">
        <f>+S852-'Departmental PL'!V868</f>
        <v>0</v>
      </c>
      <c r="BI852" s="456">
        <f>+T852-'Departmental PL'!W868</f>
        <v>570</v>
      </c>
    </row>
    <row r="853" spans="2:61" ht="20.25" hidden="1" customHeight="1" x14ac:dyDescent="0.25">
      <c r="B853" s="2072" t="s">
        <v>2307</v>
      </c>
      <c r="C853" s="2073"/>
      <c r="D853" s="2073"/>
      <c r="E853" s="2073"/>
      <c r="F853" s="2073"/>
      <c r="G853" s="2073"/>
      <c r="H853" s="2073"/>
      <c r="I853" s="2073"/>
      <c r="J853" s="2073"/>
      <c r="K853" s="2073"/>
      <c r="L853" s="2073"/>
      <c r="M853" s="2073"/>
      <c r="N853" s="2073"/>
      <c r="O853" s="2073"/>
      <c r="P853" s="2073"/>
      <c r="Q853" s="2073"/>
      <c r="R853" s="2073"/>
      <c r="S853" s="2073"/>
      <c r="T853" s="2073"/>
      <c r="U853" s="2061" t="str">
        <f t="shared" si="8"/>
        <v>Total ASC</v>
      </c>
      <c r="W853" s="455" t="b">
        <f>+'17HPM_DATA_INPUT'!C548='17_AUDIT_TOTALS_CK'!U853</f>
        <v>1</v>
      </c>
      <c r="X853" s="2065">
        <f>+'17HPM_DATA_INPUT'!D548-'17_AUDIT_TOTALS_CK'!C853</f>
        <v>19</v>
      </c>
      <c r="Y853" s="2065">
        <f>+'17HPM_DATA_INPUT'!E548-'17_AUDIT_TOTALS_CK'!D853</f>
        <v>21</v>
      </c>
      <c r="Z853" s="2065">
        <f>+'17HPM_DATA_INPUT'!F548-'17_AUDIT_TOTALS_CK'!E853</f>
        <v>24</v>
      </c>
      <c r="AA853" s="2065">
        <f>+'17HPM_DATA_INPUT'!G548-'17_AUDIT_TOTALS_CK'!F853</f>
        <v>26</v>
      </c>
      <c r="AB853" s="2065">
        <f>+'17HPM_DATA_INPUT'!H548-'17_AUDIT_TOTALS_CK'!G853</f>
        <v>26056</v>
      </c>
      <c r="AC853" s="2065">
        <f>+'17HPM_DATA_INPUT'!I548-'17_AUDIT_TOTALS_CK'!H853</f>
        <v>26494</v>
      </c>
      <c r="AD853" s="2065">
        <f>+'17HPM_DATA_INPUT'!J548-'17_AUDIT_TOTALS_CK'!I853</f>
        <v>6437</v>
      </c>
      <c r="AE853" s="2065">
        <f>+'17HPM_DATA_INPUT'!K548-'17_AUDIT_TOTALS_CK'!J853</f>
        <v>7486</v>
      </c>
      <c r="AF853" s="2065">
        <f>+'17HPM_DATA_INPUT'!L548-'17_AUDIT_TOTALS_CK'!K853</f>
        <v>3395</v>
      </c>
      <c r="AG853" s="2065">
        <f>+'17HPM_DATA_INPUT'!M548-'17_AUDIT_TOTALS_CK'!L853</f>
        <v>3942</v>
      </c>
      <c r="AH853" s="2065">
        <f>+'17HPM_DATA_INPUT'!N548-'17_AUDIT_TOTALS_CK'!M853</f>
        <v>3042</v>
      </c>
      <c r="AI853" s="2065">
        <f>+'17HPM_DATA_INPUT'!O548-'17_AUDIT_TOTALS_CK'!N853</f>
        <v>3543</v>
      </c>
      <c r="AJ853" s="2065">
        <f>+'17HPM_DATA_INPUT'!P548-'17_AUDIT_TOTALS_CK'!O853</f>
        <v>89</v>
      </c>
      <c r="AK853" s="2065">
        <f>+'17HPM_DATA_INPUT'!Q548-'17_AUDIT_TOTALS_CK'!P853</f>
        <v>151</v>
      </c>
      <c r="AL853" s="2065">
        <f>+'17HPM_DATA_INPUT'!R548-'17_AUDIT_TOTALS_CK'!Q853</f>
        <v>2099</v>
      </c>
      <c r="AM853" s="2065">
        <f>+'17HPM_DATA_INPUT'!S548-'17_AUDIT_TOTALS_CK'!R853</f>
        <v>2641</v>
      </c>
      <c r="AN853" s="2065">
        <f>+'17HPM_DATA_INPUT'!T548-'17_AUDIT_TOTALS_CK'!S853</f>
        <v>854</v>
      </c>
      <c r="AO853" s="2065">
        <f>+'17HPM_DATA_INPUT'!U548-'17_AUDIT_TOTALS_CK'!T853</f>
        <v>751</v>
      </c>
      <c r="AQ853" s="2072" t="str">
        <f>'Departmental PL'!D869</f>
        <v>Total ASC</v>
      </c>
      <c r="AR853" s="456">
        <f>+C853-'Departmental PL'!F869</f>
        <v>-19</v>
      </c>
      <c r="AS853" s="456">
        <f>+D853-'Departmental PL'!G869</f>
        <v>-21</v>
      </c>
      <c r="AT853" s="456">
        <f>+E853-'Departmental PL'!H869</f>
        <v>-24</v>
      </c>
      <c r="AU853" s="456">
        <f>+F853-'Departmental PL'!I869</f>
        <v>-26</v>
      </c>
      <c r="AV853" s="456">
        <f>+G853-'Departmental PL'!J869</f>
        <v>-26056</v>
      </c>
      <c r="AW853" s="456">
        <f>+H853-'Departmental PL'!K869</f>
        <v>-26494</v>
      </c>
      <c r="AX853" s="456">
        <f>+I853-'Departmental PL'!L869</f>
        <v>-6437</v>
      </c>
      <c r="AY853" s="456">
        <f>+J853-'Departmental PL'!M869</f>
        <v>-7485</v>
      </c>
      <c r="AZ853" s="456">
        <f>+K853-'Departmental PL'!N869</f>
        <v>-3395</v>
      </c>
      <c r="BA853" s="456">
        <f>+L853-'Departmental PL'!O869</f>
        <v>-3942</v>
      </c>
      <c r="BB853" s="456">
        <f>+M853-'Departmental PL'!P869</f>
        <v>-3042</v>
      </c>
      <c r="BC853" s="456">
        <f>+N853-'Departmental PL'!Q869</f>
        <v>-3543</v>
      </c>
      <c r="BD853" s="456">
        <f>+O853-'Departmental PL'!R869</f>
        <v>-89</v>
      </c>
      <c r="BE853" s="456">
        <f>+P853-'Departmental PL'!S869</f>
        <v>-151</v>
      </c>
      <c r="BF853" s="456">
        <f>+Q853-'Departmental PL'!T869</f>
        <v>-2099</v>
      </c>
      <c r="BG853" s="456">
        <f>+R853-'Departmental PL'!U869</f>
        <v>-2642</v>
      </c>
      <c r="BH853" s="456">
        <f>+S853-'Departmental PL'!V869</f>
        <v>-854</v>
      </c>
      <c r="BI853" s="456">
        <f>+T853-'Departmental PL'!W869</f>
        <v>-750</v>
      </c>
    </row>
    <row r="854" spans="2:61" ht="20.25" hidden="1" customHeight="1" x14ac:dyDescent="0.25">
      <c r="B854" s="2074" t="s">
        <v>2298</v>
      </c>
      <c r="C854" s="2075"/>
      <c r="D854" s="2075"/>
      <c r="E854" s="2075"/>
      <c r="F854" s="2075"/>
      <c r="G854" s="2075"/>
      <c r="H854" s="2075"/>
      <c r="I854" s="2075"/>
      <c r="J854" s="2075"/>
      <c r="K854" s="2075"/>
      <c r="L854" s="2075"/>
      <c r="M854" s="2075"/>
      <c r="N854" s="2075"/>
      <c r="O854" s="2075"/>
      <c r="P854" s="2075"/>
      <c r="Q854" s="2075"/>
      <c r="R854" s="2075"/>
      <c r="S854" s="2075"/>
      <c r="T854" s="2075"/>
      <c r="U854" s="2061" t="str">
        <f t="shared" si="8"/>
        <v>1821 INPATIENT DIALYSIS</v>
      </c>
      <c r="W854" s="455" t="b">
        <f>+'17HPM_DATA_INPUT'!C549='17_AUDIT_TOTALS_CK'!U854</f>
        <v>1</v>
      </c>
      <c r="X854" s="2065">
        <f>+'17HPM_DATA_INPUT'!D549-'17_AUDIT_TOTALS_CK'!C854</f>
        <v>585</v>
      </c>
      <c r="Y854" s="2065">
        <f>+'17HPM_DATA_INPUT'!E549-'17_AUDIT_TOTALS_CK'!D854</f>
        <v>421</v>
      </c>
      <c r="Z854" s="2065">
        <f>+'17HPM_DATA_INPUT'!F549-'17_AUDIT_TOTALS_CK'!E854</f>
        <v>649</v>
      </c>
      <c r="AA854" s="2065">
        <f>+'17HPM_DATA_INPUT'!G549-'17_AUDIT_TOTALS_CK'!F854</f>
        <v>492</v>
      </c>
      <c r="AB854" s="2065">
        <f>+'17HPM_DATA_INPUT'!H549-'17_AUDIT_TOTALS_CK'!G854</f>
        <v>702830</v>
      </c>
      <c r="AC854" s="2065">
        <f>+'17HPM_DATA_INPUT'!I549-'17_AUDIT_TOTALS_CK'!H854</f>
        <v>512817</v>
      </c>
      <c r="AD854" s="2065">
        <f>+'17HPM_DATA_INPUT'!J549-'17_AUDIT_TOTALS_CK'!I854</f>
        <v>179141</v>
      </c>
      <c r="AE854" s="2065">
        <f>+'17HPM_DATA_INPUT'!K549-'17_AUDIT_TOTALS_CK'!J854</f>
        <v>133499</v>
      </c>
      <c r="AF854" s="2065">
        <f>+'17HPM_DATA_INPUT'!L549-'17_AUDIT_TOTALS_CK'!K854</f>
        <v>92456</v>
      </c>
      <c r="AG854" s="2065">
        <f>+'17HPM_DATA_INPUT'!M549-'17_AUDIT_TOTALS_CK'!L854</f>
        <v>62340</v>
      </c>
      <c r="AH854" s="2065">
        <f>+'17HPM_DATA_INPUT'!N549-'17_AUDIT_TOTALS_CK'!M854</f>
        <v>86685</v>
      </c>
      <c r="AI854" s="2065">
        <f>+'17HPM_DATA_INPUT'!O549-'17_AUDIT_TOTALS_CK'!N854</f>
        <v>71159</v>
      </c>
      <c r="AJ854" s="2065">
        <f>+'17HPM_DATA_INPUT'!P549-'17_AUDIT_TOTALS_CK'!O854</f>
        <v>2422</v>
      </c>
      <c r="AK854" s="2065">
        <f>+'17HPM_DATA_INPUT'!Q549-'17_AUDIT_TOTALS_CK'!P854</f>
        <v>39</v>
      </c>
      <c r="AL854" s="2065">
        <f>+'17HPM_DATA_INPUT'!R549-'17_AUDIT_TOTALS_CK'!Q854</f>
        <v>57162</v>
      </c>
      <c r="AM854" s="2065">
        <f>+'17HPM_DATA_INPUT'!S549-'17_AUDIT_TOTALS_CK'!R854</f>
        <v>16250</v>
      </c>
      <c r="AN854" s="2065">
        <f>+'17HPM_DATA_INPUT'!T549-'17_AUDIT_TOTALS_CK'!S854</f>
        <v>27101</v>
      </c>
      <c r="AO854" s="2065">
        <f>+'17HPM_DATA_INPUT'!U549-'17_AUDIT_TOTALS_CK'!T854</f>
        <v>54871</v>
      </c>
      <c r="AQ854" s="455" t="str">
        <f>'Departmental PL'!D870</f>
        <v>1821 INPATIENT DIALYSIS</v>
      </c>
      <c r="AR854" s="456">
        <f>+C854-'Departmental PL'!F870</f>
        <v>-585</v>
      </c>
      <c r="AS854" s="456">
        <f>+D854-'Departmental PL'!G870</f>
        <v>-421</v>
      </c>
      <c r="AT854" s="456">
        <f>+E854-'Departmental PL'!H870</f>
        <v>-649</v>
      </c>
      <c r="AU854" s="456">
        <f>+F854-'Departmental PL'!I870</f>
        <v>-492</v>
      </c>
      <c r="AV854" s="456">
        <f>+G854-'Departmental PL'!J870</f>
        <v>-702830</v>
      </c>
      <c r="AW854" s="456">
        <f>+H854-'Departmental PL'!K870</f>
        <v>-512817</v>
      </c>
      <c r="AX854" s="456">
        <f>+I854-'Departmental PL'!L870</f>
        <v>-179141</v>
      </c>
      <c r="AY854" s="456">
        <f>+J854-'Departmental PL'!M870</f>
        <v>-133499</v>
      </c>
      <c r="AZ854" s="456">
        <f>+K854-'Departmental PL'!N870</f>
        <v>-92456</v>
      </c>
      <c r="BA854" s="456">
        <f>+L854-'Departmental PL'!O870</f>
        <v>-62340</v>
      </c>
      <c r="BB854" s="456">
        <f>+M854-'Departmental PL'!P870</f>
        <v>-86685</v>
      </c>
      <c r="BC854" s="456">
        <f>+N854-'Departmental PL'!Q870</f>
        <v>-71159</v>
      </c>
      <c r="BD854" s="456">
        <f>+O854-'Departmental PL'!R870</f>
        <v>-2422</v>
      </c>
      <c r="BE854" s="456">
        <f>+P854-'Departmental PL'!S870</f>
        <v>-39</v>
      </c>
      <c r="BF854" s="456">
        <f>+Q854-'Departmental PL'!T870</f>
        <v>-57162</v>
      </c>
      <c r="BG854" s="456">
        <f>+R854-'Departmental PL'!U870</f>
        <v>-16250</v>
      </c>
      <c r="BH854" s="456">
        <f>+S854-'Departmental PL'!V870</f>
        <v>-27101</v>
      </c>
      <c r="BI854" s="456">
        <f>+T854-'Departmental PL'!W870</f>
        <v>-54870</v>
      </c>
    </row>
    <row r="855" spans="2:61" ht="20.25" hidden="1" customHeight="1" x14ac:dyDescent="0.25">
      <c r="B855" s="2058" t="s">
        <v>2536</v>
      </c>
      <c r="C855" s="2060"/>
      <c r="D855" s="2060"/>
      <c r="E855" s="2060"/>
      <c r="F855" s="2060"/>
      <c r="G855" s="2060"/>
      <c r="H855" s="2060"/>
      <c r="I855" s="2060"/>
      <c r="J855" s="2060"/>
      <c r="K855" s="2060"/>
      <c r="L855" s="2060"/>
      <c r="M855" s="2060"/>
      <c r="N855" s="2060"/>
      <c r="O855" s="2060"/>
      <c r="P855" s="2060"/>
      <c r="Q855" s="2060"/>
      <c r="R855" s="2060"/>
      <c r="S855" s="2060"/>
      <c r="T855" s="2060"/>
      <c r="U855" s="2061" t="str">
        <f t="shared" si="8"/>
        <v>4520 SMH DIALYSIS</v>
      </c>
      <c r="W855" s="455" t="b">
        <f>+'17HPM_DATA_INPUT'!C550='17_AUDIT_TOTALS_CK'!U855</f>
        <v>1</v>
      </c>
      <c r="X855" s="2065">
        <f>+'17HPM_DATA_INPUT'!D550-'17_AUDIT_TOTALS_CK'!C855</f>
        <v>0</v>
      </c>
      <c r="Y855" s="2065">
        <f>+'17HPM_DATA_INPUT'!E550-'17_AUDIT_TOTALS_CK'!D855</f>
        <v>259</v>
      </c>
      <c r="Z855" s="2065">
        <f>+'17HPM_DATA_INPUT'!F550-'17_AUDIT_TOTALS_CK'!E855</f>
        <v>0</v>
      </c>
      <c r="AA855" s="2065">
        <f>+'17HPM_DATA_INPUT'!G550-'17_AUDIT_TOTALS_CK'!F855</f>
        <v>321</v>
      </c>
      <c r="AB855" s="2065">
        <f>+'17HPM_DATA_INPUT'!H550-'17_AUDIT_TOTALS_CK'!G855</f>
        <v>0</v>
      </c>
      <c r="AC855" s="2065">
        <f>+'17HPM_DATA_INPUT'!I550-'17_AUDIT_TOTALS_CK'!H855</f>
        <v>322310</v>
      </c>
      <c r="AD855" s="2065">
        <f>+'17HPM_DATA_INPUT'!J550-'17_AUDIT_TOTALS_CK'!I855</f>
        <v>0</v>
      </c>
      <c r="AE855" s="2065">
        <f>+'17HPM_DATA_INPUT'!K550-'17_AUDIT_TOTALS_CK'!J855</f>
        <v>89120</v>
      </c>
      <c r="AF855" s="2065">
        <f>+'17HPM_DATA_INPUT'!L550-'17_AUDIT_TOTALS_CK'!K855</f>
        <v>0</v>
      </c>
      <c r="AG855" s="2065">
        <f>+'17HPM_DATA_INPUT'!M550-'17_AUDIT_TOTALS_CK'!L855</f>
        <v>55060</v>
      </c>
      <c r="AH855" s="2065">
        <f>+'17HPM_DATA_INPUT'!N550-'17_AUDIT_TOTALS_CK'!M855</f>
        <v>0</v>
      </c>
      <c r="AI855" s="2065">
        <f>+'17HPM_DATA_INPUT'!O550-'17_AUDIT_TOTALS_CK'!N855</f>
        <v>34060</v>
      </c>
      <c r="AJ855" s="2065">
        <f>+'17HPM_DATA_INPUT'!P550-'17_AUDIT_TOTALS_CK'!O855</f>
        <v>0</v>
      </c>
      <c r="AK855" s="2065">
        <f>+'17HPM_DATA_INPUT'!Q550-'17_AUDIT_TOTALS_CK'!P855</f>
        <v>3239</v>
      </c>
      <c r="AL855" s="2065">
        <f>+'17HPM_DATA_INPUT'!R550-'17_AUDIT_TOTALS_CK'!Q855</f>
        <v>0</v>
      </c>
      <c r="AM855" s="2065">
        <f>+'17HPM_DATA_INPUT'!S550-'17_AUDIT_TOTALS_CK'!R855</f>
        <v>49135</v>
      </c>
      <c r="AN855" s="2065">
        <f>+'17HPM_DATA_INPUT'!T550-'17_AUDIT_TOTALS_CK'!S855</f>
        <v>0</v>
      </c>
      <c r="AO855" s="2065">
        <f>+'17HPM_DATA_INPUT'!U550-'17_AUDIT_TOTALS_CK'!T855</f>
        <v>-18314</v>
      </c>
      <c r="AQ855" s="455" t="str">
        <f>'Departmental PL'!D871</f>
        <v>4520 SMH DIALYSIS</v>
      </c>
      <c r="AR855" s="456">
        <f>+C855-'Departmental PL'!F871</f>
        <v>0</v>
      </c>
      <c r="AS855" s="456">
        <f>+D855-'Departmental PL'!G871</f>
        <v>-259</v>
      </c>
      <c r="AT855" s="456">
        <f>+E855-'Departmental PL'!H871</f>
        <v>0</v>
      </c>
      <c r="AU855" s="456">
        <f>+F855-'Departmental PL'!I871</f>
        <v>-321</v>
      </c>
      <c r="AV855" s="456">
        <f>+G855-'Departmental PL'!J871</f>
        <v>0</v>
      </c>
      <c r="AW855" s="456">
        <f>+H855-'Departmental PL'!K871</f>
        <v>-322310</v>
      </c>
      <c r="AX855" s="456">
        <f>+I855-'Departmental PL'!L871</f>
        <v>0</v>
      </c>
      <c r="AY855" s="456">
        <f>+J855-'Departmental PL'!M871</f>
        <v>-89120</v>
      </c>
      <c r="AZ855" s="456">
        <f>+K855-'Departmental PL'!N871</f>
        <v>0</v>
      </c>
      <c r="BA855" s="456">
        <f>+L855-'Departmental PL'!O871</f>
        <v>-55060</v>
      </c>
      <c r="BB855" s="456">
        <f>+M855-'Departmental PL'!P871</f>
        <v>0</v>
      </c>
      <c r="BC855" s="456">
        <f>+N855-'Departmental PL'!Q871</f>
        <v>-34060</v>
      </c>
      <c r="BD855" s="456">
        <f>+O855-'Departmental PL'!R871</f>
        <v>0</v>
      </c>
      <c r="BE855" s="456">
        <f>+P855-'Departmental PL'!S871</f>
        <v>-3239</v>
      </c>
      <c r="BF855" s="456">
        <f>+Q855-'Departmental PL'!T871</f>
        <v>0</v>
      </c>
      <c r="BG855" s="456">
        <f>+R855-'Departmental PL'!U871</f>
        <v>-49135</v>
      </c>
      <c r="BH855" s="456">
        <f>+S855-'Departmental PL'!V871</f>
        <v>0</v>
      </c>
      <c r="BI855" s="456">
        <f>+T855-'Departmental PL'!W871</f>
        <v>18314</v>
      </c>
    </row>
    <row r="856" spans="2:61" ht="20.25" hidden="1" customHeight="1" x14ac:dyDescent="0.25">
      <c r="B856" s="2076" t="s">
        <v>2308</v>
      </c>
      <c r="C856" s="2077"/>
      <c r="D856" s="2077"/>
      <c r="E856" s="2077"/>
      <c r="F856" s="2077"/>
      <c r="G856" s="2077"/>
      <c r="H856" s="2077"/>
      <c r="I856" s="2077"/>
      <c r="J856" s="2077"/>
      <c r="K856" s="2077"/>
      <c r="L856" s="2077"/>
      <c r="M856" s="2077"/>
      <c r="N856" s="2077"/>
      <c r="O856" s="2077"/>
      <c r="P856" s="2077"/>
      <c r="Q856" s="2077"/>
      <c r="R856" s="2077"/>
      <c r="S856" s="2077"/>
      <c r="T856" s="2077"/>
      <c r="U856" s="2061" t="str">
        <f t="shared" si="8"/>
        <v>Total OBS</v>
      </c>
      <c r="W856" s="455" t="b">
        <f>+'17HPM_DATA_INPUT'!C551='17_AUDIT_TOTALS_CK'!U856</f>
        <v>1</v>
      </c>
      <c r="X856" s="2065">
        <f>+'17HPM_DATA_INPUT'!D551-'17_AUDIT_TOTALS_CK'!C856</f>
        <v>585</v>
      </c>
      <c r="Y856" s="2065">
        <f>+'17HPM_DATA_INPUT'!E551-'17_AUDIT_TOTALS_CK'!D856</f>
        <v>676</v>
      </c>
      <c r="Z856" s="2065">
        <f>+'17HPM_DATA_INPUT'!F551-'17_AUDIT_TOTALS_CK'!E856</f>
        <v>649</v>
      </c>
      <c r="AA856" s="2065">
        <f>+'17HPM_DATA_INPUT'!G551-'17_AUDIT_TOTALS_CK'!F856</f>
        <v>813</v>
      </c>
      <c r="AB856" s="2065">
        <f>+'17HPM_DATA_INPUT'!H551-'17_AUDIT_TOTALS_CK'!G856</f>
        <v>702830</v>
      </c>
      <c r="AC856" s="2065">
        <f>+'17HPM_DATA_INPUT'!I551-'17_AUDIT_TOTALS_CK'!H856</f>
        <v>835127</v>
      </c>
      <c r="AD856" s="2065">
        <f>+'17HPM_DATA_INPUT'!J551-'17_AUDIT_TOTALS_CK'!I856</f>
        <v>179141</v>
      </c>
      <c r="AE856" s="2065">
        <f>+'17HPM_DATA_INPUT'!K551-'17_AUDIT_TOTALS_CK'!J856</f>
        <v>222619</v>
      </c>
      <c r="AF856" s="2065">
        <f>+'17HPM_DATA_INPUT'!L551-'17_AUDIT_TOTALS_CK'!K856</f>
        <v>92456</v>
      </c>
      <c r="AG856" s="2065">
        <f>+'17HPM_DATA_INPUT'!M551-'17_AUDIT_TOTALS_CK'!L856</f>
        <v>117400</v>
      </c>
      <c r="AH856" s="2065">
        <f>+'17HPM_DATA_INPUT'!N551-'17_AUDIT_TOTALS_CK'!M856</f>
        <v>86685</v>
      </c>
      <c r="AI856" s="2065">
        <f>+'17HPM_DATA_INPUT'!O551-'17_AUDIT_TOTALS_CK'!N856</f>
        <v>105219</v>
      </c>
      <c r="AJ856" s="2065">
        <f>+'17HPM_DATA_INPUT'!P551-'17_AUDIT_TOTALS_CK'!O856</f>
        <v>2422</v>
      </c>
      <c r="AK856" s="2065">
        <f>+'17HPM_DATA_INPUT'!Q551-'17_AUDIT_TOTALS_CK'!P856</f>
        <v>3277</v>
      </c>
      <c r="AL856" s="2065">
        <f>+'17HPM_DATA_INPUT'!R551-'17_AUDIT_TOTALS_CK'!Q856</f>
        <v>57162</v>
      </c>
      <c r="AM856" s="2065">
        <f>+'17HPM_DATA_INPUT'!S551-'17_AUDIT_TOTALS_CK'!R856</f>
        <v>65385</v>
      </c>
      <c r="AN856" s="2065">
        <f>+'17HPM_DATA_INPUT'!T551-'17_AUDIT_TOTALS_CK'!S856</f>
        <v>27101</v>
      </c>
      <c r="AO856" s="2065">
        <f>+'17HPM_DATA_INPUT'!U551-'17_AUDIT_TOTALS_CK'!T856</f>
        <v>36557</v>
      </c>
      <c r="AQ856" s="2076" t="str">
        <f>'Departmental PL'!D872</f>
        <v>Total OBS</v>
      </c>
      <c r="AR856" s="456">
        <f>+C856-'Departmental PL'!F872</f>
        <v>-585</v>
      </c>
      <c r="AS856" s="456">
        <f>+D856-'Departmental PL'!G872</f>
        <v>-676</v>
      </c>
      <c r="AT856" s="456">
        <f>+E856-'Departmental PL'!H872</f>
        <v>-649</v>
      </c>
      <c r="AU856" s="456">
        <f>+F856-'Departmental PL'!I872</f>
        <v>-813</v>
      </c>
      <c r="AV856" s="456">
        <f>+G856-'Departmental PL'!J872</f>
        <v>-702830</v>
      </c>
      <c r="AW856" s="456">
        <f>+H856-'Departmental PL'!K872</f>
        <v>-835127</v>
      </c>
      <c r="AX856" s="456">
        <f>+I856-'Departmental PL'!L872</f>
        <v>-179141</v>
      </c>
      <c r="AY856" s="456">
        <f>+J856-'Departmental PL'!M872</f>
        <v>-222619</v>
      </c>
      <c r="AZ856" s="456">
        <f>+K856-'Departmental PL'!N872</f>
        <v>-92456</v>
      </c>
      <c r="BA856" s="456">
        <f>+L856-'Departmental PL'!O872</f>
        <v>-117400</v>
      </c>
      <c r="BB856" s="456">
        <f>+M856-'Departmental PL'!P872</f>
        <v>-86685</v>
      </c>
      <c r="BC856" s="456">
        <f>+N856-'Departmental PL'!Q872</f>
        <v>-105219</v>
      </c>
      <c r="BD856" s="456">
        <f>+O856-'Departmental PL'!R872</f>
        <v>-2422</v>
      </c>
      <c r="BE856" s="456">
        <f>+P856-'Departmental PL'!S872</f>
        <v>-3278</v>
      </c>
      <c r="BF856" s="456">
        <f>+Q856-'Departmental PL'!T872</f>
        <v>-57162</v>
      </c>
      <c r="BG856" s="456">
        <f>+R856-'Departmental PL'!U872</f>
        <v>-65385</v>
      </c>
      <c r="BH856" s="456">
        <f>+S856-'Departmental PL'!V872</f>
        <v>-27101</v>
      </c>
      <c r="BI856" s="456">
        <f>+T856-'Departmental PL'!W872</f>
        <v>-36556</v>
      </c>
    </row>
    <row r="857" spans="2:61" ht="20.25" hidden="1" customHeight="1" x14ac:dyDescent="0.25">
      <c r="B857" s="2076"/>
      <c r="C857" s="2077"/>
      <c r="D857" s="2077"/>
      <c r="E857" s="2077"/>
      <c r="F857" s="2077"/>
      <c r="G857" s="2077"/>
      <c r="H857" s="2077"/>
      <c r="I857" s="2077"/>
      <c r="J857" s="2077"/>
      <c r="K857" s="2077"/>
      <c r="L857" s="2077"/>
      <c r="M857" s="2077"/>
      <c r="N857" s="2077"/>
      <c r="O857" s="2077"/>
      <c r="P857" s="2077"/>
      <c r="Q857" s="2077"/>
      <c r="R857" s="2077"/>
      <c r="S857" s="2077"/>
      <c r="T857" s="2077"/>
      <c r="AQ857" s="455">
        <f>'Departmental PL'!D873</f>
        <v>0</v>
      </c>
      <c r="AR857" s="456">
        <f>+C857-'Departmental PL'!F873</f>
        <v>0</v>
      </c>
      <c r="AS857" s="456">
        <f>+D857-'Departmental PL'!G873</f>
        <v>0</v>
      </c>
      <c r="AT857" s="456">
        <f>+E857-'Departmental PL'!H873</f>
        <v>0</v>
      </c>
      <c r="AU857" s="456">
        <f>+F857-'Departmental PL'!I873</f>
        <v>0</v>
      </c>
      <c r="AV857" s="456">
        <f>+G857-'Departmental PL'!J873</f>
        <v>0</v>
      </c>
      <c r="AW857" s="456">
        <f>+H857-'Departmental PL'!K873</f>
        <v>0</v>
      </c>
      <c r="AX857" s="456">
        <f>+I857-'Departmental PL'!L873</f>
        <v>0</v>
      </c>
      <c r="AY857" s="456">
        <f>+J857-'Departmental PL'!M873</f>
        <v>0</v>
      </c>
      <c r="AZ857" s="456">
        <f>+K857-'Departmental PL'!N873</f>
        <v>0</v>
      </c>
      <c r="BA857" s="456">
        <f>+L857-'Departmental PL'!O873</f>
        <v>0</v>
      </c>
      <c r="BB857" s="456">
        <f>+M857-'Departmental PL'!P873</f>
        <v>0</v>
      </c>
      <c r="BC857" s="456">
        <f>+N857-'Departmental PL'!Q873</f>
        <v>0</v>
      </c>
      <c r="BD857" s="456">
        <f>+O857-'Departmental PL'!R873</f>
        <v>0</v>
      </c>
      <c r="BE857" s="456">
        <f>+P857-'Departmental PL'!S873</f>
        <v>0</v>
      </c>
      <c r="BF857" s="456">
        <f>+Q857-'Departmental PL'!T873</f>
        <v>0</v>
      </c>
      <c r="BG857" s="456">
        <f>+R857-'Departmental PL'!U873</f>
        <v>0</v>
      </c>
      <c r="BH857" s="456">
        <f>+S857-'Departmental PL'!V873</f>
        <v>0</v>
      </c>
      <c r="BI857" s="456">
        <f>+T857-'Departmental PL'!W873</f>
        <v>0</v>
      </c>
    </row>
    <row r="858" spans="2:61" ht="20.25" hidden="1" customHeight="1" x14ac:dyDescent="0.25">
      <c r="B858" s="2095" t="s">
        <v>2537</v>
      </c>
      <c r="C858" s="2095"/>
      <c r="D858" s="2091"/>
      <c r="E858" s="2092"/>
      <c r="F858" s="2092"/>
      <c r="G858" s="2092"/>
      <c r="H858" s="2092"/>
      <c r="I858" s="2092"/>
      <c r="J858" s="2092"/>
      <c r="K858" s="2092"/>
      <c r="L858" s="2092"/>
      <c r="M858" s="2092"/>
      <c r="N858" s="2092"/>
      <c r="O858" s="2092"/>
      <c r="P858" s="2092"/>
      <c r="Q858" s="2092"/>
      <c r="R858" s="2092"/>
      <c r="S858" s="2092"/>
      <c r="T858" s="2092"/>
      <c r="U858" s="2061" t="str">
        <f t="shared" si="8"/>
        <v>Total 020 Dialysis</v>
      </c>
      <c r="W858" s="455" t="b">
        <f>+'17HPM_DATA_INPUT'!C552='17_AUDIT_TOTALS_CK'!U858</f>
        <v>1</v>
      </c>
      <c r="X858" s="2065">
        <f>+'17HPM_DATA_INPUT'!D552-'17_AUDIT_TOTALS_CK'!C858</f>
        <v>699</v>
      </c>
      <c r="Y858" s="2065">
        <f>+'17HPM_DATA_INPUT'!E552-'17_AUDIT_TOTALS_CK'!D858</f>
        <v>771</v>
      </c>
      <c r="Z858" s="2065">
        <f>+'17HPM_DATA_INPUT'!F552-'17_AUDIT_TOTALS_CK'!E858</f>
        <v>768</v>
      </c>
      <c r="AA858" s="2065">
        <f>+'17HPM_DATA_INPUT'!G552-'17_AUDIT_TOTALS_CK'!F858</f>
        <v>905</v>
      </c>
      <c r="AB858" s="2065">
        <f>+'17HPM_DATA_INPUT'!H552-'17_AUDIT_TOTALS_CK'!G858</f>
        <v>831401</v>
      </c>
      <c r="AC858" s="2065">
        <f>+'17HPM_DATA_INPUT'!I552-'17_AUDIT_TOTALS_CK'!H858</f>
        <v>928931</v>
      </c>
      <c r="AD858" s="2065">
        <f>+'17HPM_DATA_INPUT'!J552-'17_AUDIT_TOTALS_CK'!I858</f>
        <v>208250</v>
      </c>
      <c r="AE858" s="2065">
        <f>+'17HPM_DATA_INPUT'!K552-'17_AUDIT_TOTALS_CK'!J858</f>
        <v>245219</v>
      </c>
      <c r="AF858" s="2065">
        <f>+'17HPM_DATA_INPUT'!L552-'17_AUDIT_TOTALS_CK'!K858</f>
        <v>109290</v>
      </c>
      <c r="AG858" s="2065">
        <f>+'17HPM_DATA_INPUT'!M552-'17_AUDIT_TOTALS_CK'!L858</f>
        <v>131036</v>
      </c>
      <c r="AH858" s="2065">
        <f>+'17HPM_DATA_INPUT'!N552-'17_AUDIT_TOTALS_CK'!M858</f>
        <v>98959</v>
      </c>
      <c r="AI858" s="2065">
        <f>+'17HPM_DATA_INPUT'!O552-'17_AUDIT_TOTALS_CK'!N858</f>
        <v>114183</v>
      </c>
      <c r="AJ858" s="2065">
        <f>+'17HPM_DATA_INPUT'!P552-'17_AUDIT_TOTALS_CK'!O858</f>
        <v>2863</v>
      </c>
      <c r="AK858" s="2065">
        <f>+'17HPM_DATA_INPUT'!Q552-'17_AUDIT_TOTALS_CK'!P858</f>
        <v>3742</v>
      </c>
      <c r="AL858" s="2065">
        <f>+'17HPM_DATA_INPUT'!R552-'17_AUDIT_TOTALS_CK'!Q858</f>
        <v>67570</v>
      </c>
      <c r="AM858" s="2065">
        <f>+'17HPM_DATA_INPUT'!S552-'17_AUDIT_TOTALS_CK'!R858</f>
        <v>73889</v>
      </c>
      <c r="AN858" s="2065">
        <f>+'17HPM_DATA_INPUT'!T552-'17_AUDIT_TOTALS_CK'!S858</f>
        <v>28526</v>
      </c>
      <c r="AO858" s="2065">
        <f>+'17HPM_DATA_INPUT'!U552-'17_AUDIT_TOTALS_CK'!T858</f>
        <v>36552</v>
      </c>
      <c r="AQ858" s="2095" t="str">
        <f>'Departmental PL'!D874</f>
        <v xml:space="preserve">TOTAL 020 Dialysis </v>
      </c>
      <c r="AR858" s="456">
        <f>+C858-'Departmental PL'!F874</f>
        <v>-699</v>
      </c>
      <c r="AS858" s="456">
        <f>+D858-'Departmental PL'!G874</f>
        <v>-771</v>
      </c>
      <c r="AT858" s="456">
        <f>+E858-'Departmental PL'!H874</f>
        <v>-768</v>
      </c>
      <c r="AU858" s="456">
        <f>+F858-'Departmental PL'!I874</f>
        <v>-905</v>
      </c>
      <c r="AV858" s="456">
        <f>+G858-'Departmental PL'!J874</f>
        <v>-831401</v>
      </c>
      <c r="AW858" s="456">
        <f>+H858-'Departmental PL'!K874</f>
        <v>-928931</v>
      </c>
      <c r="AX858" s="456">
        <f>+I858-'Departmental PL'!L874</f>
        <v>-208250</v>
      </c>
      <c r="AY858" s="456">
        <f>+J858-'Departmental PL'!M874</f>
        <v>-245218</v>
      </c>
      <c r="AZ858" s="456">
        <f>+K858-'Departmental PL'!N874</f>
        <v>-109290</v>
      </c>
      <c r="BA858" s="456">
        <f>+L858-'Departmental PL'!O874</f>
        <v>-131036</v>
      </c>
      <c r="BB858" s="456">
        <f>+M858-'Departmental PL'!P874</f>
        <v>-98960</v>
      </c>
      <c r="BC858" s="456">
        <f>+N858-'Departmental PL'!Q874</f>
        <v>-114182</v>
      </c>
      <c r="BD858" s="456">
        <f>+O858-'Departmental PL'!R874</f>
        <v>-2863</v>
      </c>
      <c r="BE858" s="456">
        <f>+P858-'Departmental PL'!S874</f>
        <v>-3743</v>
      </c>
      <c r="BF858" s="456">
        <f>+Q858-'Departmental PL'!T874</f>
        <v>-67570</v>
      </c>
      <c r="BG858" s="456">
        <f>+R858-'Departmental PL'!U874</f>
        <v>-73890</v>
      </c>
      <c r="BH858" s="456">
        <f>+S858-'Departmental PL'!V874</f>
        <v>-28527</v>
      </c>
      <c r="BI858" s="456">
        <f>+T858-'Departmental PL'!W874</f>
        <v>-36549</v>
      </c>
    </row>
    <row r="859" spans="2:61" ht="20.25" hidden="1" customHeight="1" x14ac:dyDescent="0.25">
      <c r="B859" s="2082" t="s">
        <v>2538</v>
      </c>
      <c r="C859" s="2083"/>
      <c r="D859" s="2083"/>
      <c r="E859" s="2083"/>
      <c r="F859" s="2083"/>
      <c r="G859" s="2083"/>
      <c r="H859" s="2083"/>
      <c r="I859" s="2083"/>
      <c r="J859" s="2083"/>
      <c r="K859" s="2083"/>
      <c r="L859" s="2083"/>
      <c r="M859" s="2083"/>
      <c r="N859" s="2083"/>
      <c r="O859" s="2083"/>
      <c r="P859" s="2083"/>
      <c r="Q859" s="2083"/>
      <c r="R859" s="2083"/>
      <c r="S859" s="2083"/>
      <c r="T859" s="2083"/>
      <c r="U859" s="2061" t="str">
        <f t="shared" si="8"/>
        <v>021 Occ Med</v>
      </c>
      <c r="W859" s="455" t="b">
        <f>+'17HPM_DATA_INPUT'!C553='17_AUDIT_TOTALS_CK'!U859</f>
        <v>1</v>
      </c>
      <c r="X859" s="2065" t="e">
        <f>+'17HPM_DATA_INPUT'!D553-'17_AUDIT_TOTALS_CK'!C859</f>
        <v>#VALUE!</v>
      </c>
      <c r="Y859" s="2065" t="e">
        <f>+'17HPM_DATA_INPUT'!E553-'17_AUDIT_TOTALS_CK'!D859</f>
        <v>#VALUE!</v>
      </c>
      <c r="Z859" s="2065" t="e">
        <f>+'17HPM_DATA_INPUT'!F553-'17_AUDIT_TOTALS_CK'!E859</f>
        <v>#VALUE!</v>
      </c>
      <c r="AA859" s="2065" t="e">
        <f>+'17HPM_DATA_INPUT'!G553-'17_AUDIT_TOTALS_CK'!F859</f>
        <v>#VALUE!</v>
      </c>
      <c r="AB859" s="2065" t="e">
        <f>+'17HPM_DATA_INPUT'!H553-'17_AUDIT_TOTALS_CK'!G859</f>
        <v>#VALUE!</v>
      </c>
      <c r="AC859" s="2065" t="e">
        <f>+'17HPM_DATA_INPUT'!I553-'17_AUDIT_TOTALS_CK'!H859</f>
        <v>#VALUE!</v>
      </c>
      <c r="AD859" s="2065" t="e">
        <f>+'17HPM_DATA_INPUT'!J553-'17_AUDIT_TOTALS_CK'!I859</f>
        <v>#VALUE!</v>
      </c>
      <c r="AE859" s="2065" t="e">
        <f>+'17HPM_DATA_INPUT'!K553-'17_AUDIT_TOTALS_CK'!J859</f>
        <v>#VALUE!</v>
      </c>
      <c r="AF859" s="2065" t="e">
        <f>+'17HPM_DATA_INPUT'!L553-'17_AUDIT_TOTALS_CK'!K859</f>
        <v>#VALUE!</v>
      </c>
      <c r="AG859" s="2065" t="e">
        <f>+'17HPM_DATA_INPUT'!M553-'17_AUDIT_TOTALS_CK'!L859</f>
        <v>#VALUE!</v>
      </c>
      <c r="AH859" s="2065" t="e">
        <f>+'17HPM_DATA_INPUT'!N553-'17_AUDIT_TOTALS_CK'!M859</f>
        <v>#VALUE!</v>
      </c>
      <c r="AI859" s="2065" t="e">
        <f>+'17HPM_DATA_INPUT'!O553-'17_AUDIT_TOTALS_CK'!N859</f>
        <v>#VALUE!</v>
      </c>
      <c r="AJ859" s="2065" t="e">
        <f>+'17HPM_DATA_INPUT'!P553-'17_AUDIT_TOTALS_CK'!O859</f>
        <v>#VALUE!</v>
      </c>
      <c r="AK859" s="2065" t="e">
        <f>+'17HPM_DATA_INPUT'!Q553-'17_AUDIT_TOTALS_CK'!P859</f>
        <v>#VALUE!</v>
      </c>
      <c r="AL859" s="2065" t="e">
        <f>+'17HPM_DATA_INPUT'!R553-'17_AUDIT_TOTALS_CK'!Q859</f>
        <v>#VALUE!</v>
      </c>
      <c r="AM859" s="2065" t="e">
        <f>+'17HPM_DATA_INPUT'!S553-'17_AUDIT_TOTALS_CK'!R859</f>
        <v>#VALUE!</v>
      </c>
      <c r="AN859" s="2065" t="e">
        <f>+'17HPM_DATA_INPUT'!T553-'17_AUDIT_TOTALS_CK'!S859</f>
        <v>#VALUE!</v>
      </c>
      <c r="AO859" s="2065" t="e">
        <f>+'17HPM_DATA_INPUT'!U553-'17_AUDIT_TOTALS_CK'!T859</f>
        <v>#VALUE!</v>
      </c>
      <c r="AQ859" s="455">
        <f>'Departmental PL'!D875</f>
        <v>0</v>
      </c>
      <c r="AR859" s="456">
        <f>+C859-'Departmental PL'!F875</f>
        <v>0</v>
      </c>
      <c r="AS859" s="456">
        <f>+D859-'Departmental PL'!G875</f>
        <v>0</v>
      </c>
      <c r="AT859" s="456">
        <f>+E859-'Departmental PL'!H875</f>
        <v>0</v>
      </c>
      <c r="AU859" s="456">
        <f>+F859-'Departmental PL'!I875</f>
        <v>0</v>
      </c>
      <c r="AV859" s="456">
        <f>+G859-'Departmental PL'!J875</f>
        <v>0</v>
      </c>
      <c r="AW859" s="456">
        <f>+H859-'Departmental PL'!K875</f>
        <v>0</v>
      </c>
      <c r="AX859" s="456">
        <f>+I859-'Departmental PL'!L875</f>
        <v>0</v>
      </c>
      <c r="AY859" s="456">
        <f>+J859-'Departmental PL'!M875</f>
        <v>0</v>
      </c>
      <c r="AZ859" s="456">
        <f>+K859-'Departmental PL'!N875</f>
        <v>0</v>
      </c>
      <c r="BA859" s="456">
        <f>+L859-'Departmental PL'!O875</f>
        <v>0</v>
      </c>
      <c r="BB859" s="456">
        <f>+M859-'Departmental PL'!P875</f>
        <v>0</v>
      </c>
      <c r="BC859" s="456">
        <f>+N859-'Departmental PL'!Q875</f>
        <v>0</v>
      </c>
      <c r="BD859" s="456">
        <f>+O859-'Departmental PL'!R875</f>
        <v>0</v>
      </c>
      <c r="BE859" s="456">
        <f>+P859-'Departmental PL'!S875</f>
        <v>0</v>
      </c>
      <c r="BF859" s="456">
        <f>+Q859-'Departmental PL'!T875</f>
        <v>0</v>
      </c>
      <c r="BG859" s="456">
        <f>+R859-'Departmental PL'!U875</f>
        <v>0</v>
      </c>
      <c r="BH859" s="456">
        <f>+S859-'Departmental PL'!V875</f>
        <v>0</v>
      </c>
      <c r="BI859" s="456">
        <f>+T859-'Departmental PL'!W875</f>
        <v>0</v>
      </c>
    </row>
    <row r="860" spans="2:61" ht="20.25" hidden="1" customHeight="1" x14ac:dyDescent="0.25">
      <c r="B860" s="2082"/>
      <c r="C860" s="2083"/>
      <c r="D860" s="2083"/>
      <c r="E860" s="2083"/>
      <c r="F860" s="2083"/>
      <c r="G860" s="2083"/>
      <c r="H860" s="2083"/>
      <c r="I860" s="2083"/>
      <c r="J860" s="2083"/>
      <c r="K860" s="2083"/>
      <c r="L860" s="2083"/>
      <c r="M860" s="2083"/>
      <c r="N860" s="2083"/>
      <c r="O860" s="2083"/>
      <c r="P860" s="2083"/>
      <c r="Q860" s="2083"/>
      <c r="R860" s="2083"/>
      <c r="S860" s="2083"/>
      <c r="T860" s="2083"/>
      <c r="AQ860" s="2082" t="str">
        <f>'Departmental PL'!D876</f>
        <v xml:space="preserve">021 Occ Med </v>
      </c>
      <c r="AR860" s="456">
        <f>+C860-'Departmental PL'!F876</f>
        <v>0</v>
      </c>
      <c r="AS860" s="456">
        <f>+D860-'Departmental PL'!G876</f>
        <v>0</v>
      </c>
      <c r="AT860" s="456">
        <f>+E860-'Departmental PL'!H876</f>
        <v>0</v>
      </c>
      <c r="AU860" s="456">
        <f>+F860-'Departmental PL'!I876</f>
        <v>0</v>
      </c>
      <c r="AV860" s="456">
        <f>+G860-'Departmental PL'!J876</f>
        <v>0</v>
      </c>
      <c r="AW860" s="456">
        <f>+H860-'Departmental PL'!K876</f>
        <v>0</v>
      </c>
      <c r="AX860" s="456">
        <f>+I860-'Departmental PL'!L876</f>
        <v>0</v>
      </c>
      <c r="AY860" s="456">
        <f>+J860-'Departmental PL'!M876</f>
        <v>0</v>
      </c>
      <c r="AZ860" s="456">
        <f>+K860-'Departmental PL'!N876</f>
        <v>0</v>
      </c>
      <c r="BA860" s="456">
        <f>+L860-'Departmental PL'!O876</f>
        <v>0</v>
      </c>
      <c r="BB860" s="456">
        <f>+M860-'Departmental PL'!P876</f>
        <v>0</v>
      </c>
      <c r="BC860" s="456">
        <f>+N860-'Departmental PL'!Q876</f>
        <v>0</v>
      </c>
      <c r="BD860" s="456">
        <f>+O860-'Departmental PL'!R876</f>
        <v>0</v>
      </c>
      <c r="BE860" s="456">
        <f>+P860-'Departmental PL'!S876</f>
        <v>0</v>
      </c>
      <c r="BF860" s="456">
        <f>+Q860-'Departmental PL'!T876</f>
        <v>0</v>
      </c>
      <c r="BG860" s="456">
        <f>+R860-'Departmental PL'!U876</f>
        <v>0</v>
      </c>
      <c r="BH860" s="456">
        <f>+S860-'Departmental PL'!V876</f>
        <v>0</v>
      </c>
      <c r="BI860" s="456">
        <f>+T860-'Departmental PL'!W876</f>
        <v>0</v>
      </c>
    </row>
    <row r="861" spans="2:61" ht="20.25" hidden="1" customHeight="1" x14ac:dyDescent="0.25">
      <c r="B861" s="2058" t="s">
        <v>2539</v>
      </c>
      <c r="C861" s="2060"/>
      <c r="D861" s="2060"/>
      <c r="E861" s="2060"/>
      <c r="F861" s="2060"/>
      <c r="G861" s="2060"/>
      <c r="H861" s="2060"/>
      <c r="I861" s="2060"/>
      <c r="J861" s="2060"/>
      <c r="K861" s="2060"/>
      <c r="L861" s="2060"/>
      <c r="M861" s="2060"/>
      <c r="N861" s="2060"/>
      <c r="O861" s="2060"/>
      <c r="P861" s="2060"/>
      <c r="Q861" s="2060"/>
      <c r="R861" s="2060"/>
      <c r="S861" s="2060"/>
      <c r="T861" s="2060"/>
      <c r="U861" s="2061" t="str">
        <f t="shared" si="8"/>
        <v>6410 OPD-OCC MED</v>
      </c>
      <c r="W861" s="455" t="b">
        <f>+'17HPM_DATA_INPUT'!C554='17_AUDIT_TOTALS_CK'!U861</f>
        <v>1</v>
      </c>
      <c r="X861" s="2065">
        <f>+'17HPM_DATA_INPUT'!D554-'17_AUDIT_TOTALS_CK'!C861</f>
        <v>5520</v>
      </c>
      <c r="Y861" s="2065">
        <f>+'17HPM_DATA_INPUT'!E554-'17_AUDIT_TOTALS_CK'!D861</f>
        <v>5334</v>
      </c>
      <c r="Z861" s="2065">
        <f>+'17HPM_DATA_INPUT'!F554-'17_AUDIT_TOTALS_CK'!E861</f>
        <v>6254</v>
      </c>
      <c r="AA861" s="2065">
        <f>+'17HPM_DATA_INPUT'!G554-'17_AUDIT_TOTALS_CK'!F861</f>
        <v>5939</v>
      </c>
      <c r="AB861" s="2065">
        <f>+'17HPM_DATA_INPUT'!H554-'17_AUDIT_TOTALS_CK'!G861</f>
        <v>396882</v>
      </c>
      <c r="AC861" s="2065">
        <f>+'17HPM_DATA_INPUT'!I554-'17_AUDIT_TOTALS_CK'!H861</f>
        <v>380202</v>
      </c>
      <c r="AD861" s="2065">
        <f>+'17HPM_DATA_INPUT'!J554-'17_AUDIT_TOTALS_CK'!I861</f>
        <v>272120</v>
      </c>
      <c r="AE861" s="2065">
        <f>+'17HPM_DATA_INPUT'!K554-'17_AUDIT_TOTALS_CK'!J861</f>
        <v>285232</v>
      </c>
      <c r="AF861" s="2065">
        <f>+'17HPM_DATA_INPUT'!L554-'17_AUDIT_TOTALS_CK'!K861</f>
        <v>605937</v>
      </c>
      <c r="AG861" s="2065">
        <f>+'17HPM_DATA_INPUT'!M554-'17_AUDIT_TOTALS_CK'!L861</f>
        <v>697076</v>
      </c>
      <c r="AH861" s="2065">
        <f>+'17HPM_DATA_INPUT'!N554-'17_AUDIT_TOTALS_CK'!M861</f>
        <v>-333816</v>
      </c>
      <c r="AI861" s="2065">
        <f>+'17HPM_DATA_INPUT'!O554-'17_AUDIT_TOTALS_CK'!N861</f>
        <v>-411844</v>
      </c>
      <c r="AJ861" s="2065">
        <f>+'17HPM_DATA_INPUT'!P554-'17_AUDIT_TOTALS_CK'!O861</f>
        <v>206</v>
      </c>
      <c r="AK861" s="2065">
        <f>+'17HPM_DATA_INPUT'!Q554-'17_AUDIT_TOTALS_CK'!P861</f>
        <v>238</v>
      </c>
      <c r="AL861" s="2065">
        <f>+'17HPM_DATA_INPUT'!R554-'17_AUDIT_TOTALS_CK'!Q861</f>
        <v>165788</v>
      </c>
      <c r="AM861" s="2065">
        <f>+'17HPM_DATA_INPUT'!S554-'17_AUDIT_TOTALS_CK'!R861</f>
        <v>146326</v>
      </c>
      <c r="AN861" s="2065">
        <f>+'17HPM_DATA_INPUT'!T554-'17_AUDIT_TOTALS_CK'!S861</f>
        <v>-499810</v>
      </c>
      <c r="AO861" s="2065">
        <f>+'17HPM_DATA_INPUT'!U554-'17_AUDIT_TOTALS_CK'!T861</f>
        <v>-558408</v>
      </c>
      <c r="AQ861" s="455" t="str">
        <f>'Departmental PL'!D877</f>
        <v>6410 OPD-OCC MED</v>
      </c>
      <c r="AR861" s="456">
        <f>+C861-'Departmental PL'!F877</f>
        <v>-5520</v>
      </c>
      <c r="AS861" s="456">
        <f>+D861-'Departmental PL'!G877</f>
        <v>-5334</v>
      </c>
      <c r="AT861" s="456">
        <f>+E861-'Departmental PL'!H877</f>
        <v>-6254</v>
      </c>
      <c r="AU861" s="456">
        <f>+F861-'Departmental PL'!I877</f>
        <v>-5939</v>
      </c>
      <c r="AV861" s="456">
        <f>+G861-'Departmental PL'!J877</f>
        <v>-396882</v>
      </c>
      <c r="AW861" s="456">
        <f>+H861-'Departmental PL'!K877</f>
        <v>-380202</v>
      </c>
      <c r="AX861" s="456">
        <f>+I861-'Departmental PL'!L877</f>
        <v>-272120</v>
      </c>
      <c r="AY861" s="456">
        <f>+J861-'Departmental PL'!M877</f>
        <v>-285232</v>
      </c>
      <c r="AZ861" s="456">
        <f>+K861-'Departmental PL'!N877</f>
        <v>-605937</v>
      </c>
      <c r="BA861" s="456">
        <f>+L861-'Departmental PL'!O877</f>
        <v>-697076</v>
      </c>
      <c r="BB861" s="456">
        <f>+M861-'Departmental PL'!P877</f>
        <v>333817</v>
      </c>
      <c r="BC861" s="456">
        <f>+N861-'Departmental PL'!Q877</f>
        <v>411844</v>
      </c>
      <c r="BD861" s="456">
        <f>+O861-'Departmental PL'!R877</f>
        <v>-206</v>
      </c>
      <c r="BE861" s="456">
        <f>+P861-'Departmental PL'!S877</f>
        <v>-238</v>
      </c>
      <c r="BF861" s="456">
        <f>+Q861-'Departmental PL'!T877</f>
        <v>-165788</v>
      </c>
      <c r="BG861" s="456">
        <f>+R861-'Departmental PL'!U877</f>
        <v>-146326</v>
      </c>
      <c r="BH861" s="456">
        <f>+S861-'Departmental PL'!V877</f>
        <v>499811</v>
      </c>
      <c r="BI861" s="456">
        <f>+T861-'Departmental PL'!W877</f>
        <v>558408</v>
      </c>
    </row>
    <row r="862" spans="2:61" ht="20.25" hidden="1" customHeight="1" x14ac:dyDescent="0.25">
      <c r="B862" s="2058"/>
      <c r="C862" s="2060"/>
      <c r="D862" s="2060"/>
      <c r="E862" s="2060"/>
      <c r="F862" s="2060"/>
      <c r="G862" s="2060"/>
      <c r="H862" s="2060"/>
      <c r="I862" s="2060"/>
      <c r="J862" s="2060"/>
      <c r="K862" s="2060"/>
      <c r="L862" s="2060"/>
      <c r="M862" s="2060"/>
      <c r="N862" s="2060"/>
      <c r="O862" s="2060"/>
      <c r="P862" s="2060"/>
      <c r="Q862" s="2060"/>
      <c r="R862" s="2060"/>
      <c r="S862" s="2060"/>
      <c r="T862" s="2060"/>
      <c r="AQ862" s="2435" t="str">
        <f>'Departmental PL'!D878</f>
        <v>6410 OPD-OCC MED - CONTRACTS*</v>
      </c>
      <c r="AR862" s="456">
        <f>+C862-'Departmental PL'!F878</f>
        <v>0</v>
      </c>
      <c r="AS862" s="456">
        <f>+D862-'Departmental PL'!G878</f>
        <v>0</v>
      </c>
      <c r="AT862" s="456">
        <f>+E862-'Departmental PL'!H878</f>
        <v>0</v>
      </c>
      <c r="AU862" s="456">
        <f>+F862-'Departmental PL'!I878</f>
        <v>0</v>
      </c>
      <c r="AV862" s="456">
        <f>+G862-'Departmental PL'!J878</f>
        <v>-525810.64</v>
      </c>
      <c r="AW862" s="456">
        <f>+H862-'Departmental PL'!K878</f>
        <v>-856574</v>
      </c>
      <c r="AX862" s="456">
        <f>+I862-'Departmental PL'!L878</f>
        <v>-935642.35</v>
      </c>
      <c r="AY862" s="456">
        <f>+J862-'Departmental PL'!M878</f>
        <v>-856574</v>
      </c>
      <c r="AZ862" s="456">
        <f>+K862-'Departmental PL'!N878</f>
        <v>-856734.34228423319</v>
      </c>
      <c r="BA862" s="456">
        <f>+L862-'Departmental PL'!O878</f>
        <v>-1594524.1129999999</v>
      </c>
      <c r="BB862" s="456">
        <f>+M862-'Departmental PL'!P878</f>
        <v>-78908.007715766784</v>
      </c>
      <c r="BC862" s="456">
        <f>+N862-'Departmental PL'!Q878</f>
        <v>737950.1129999999</v>
      </c>
      <c r="BD862" s="456">
        <f>+O862-'Departmental PL'!R878</f>
        <v>-290.75011948571972</v>
      </c>
      <c r="BE862" s="456">
        <f>+P862-'Departmental PL'!S878</f>
        <v>-545.48899999999992</v>
      </c>
      <c r="BF862" s="456">
        <f>+Q862-'Departmental PL'!T878</f>
        <v>-234407.58484250691</v>
      </c>
      <c r="BG862" s="456">
        <f>+R862-'Departmental PL'!U878</f>
        <v>-334712.67200000002</v>
      </c>
      <c r="BH862" s="456">
        <f>+S862-'Departmental PL'!V878</f>
        <v>155790.32724622585</v>
      </c>
      <c r="BI862" s="456">
        <f>+T862-'Departmental PL'!W878</f>
        <v>1073208.2739999997</v>
      </c>
    </row>
    <row r="863" spans="2:61" ht="20.25" hidden="1" customHeight="1" x14ac:dyDescent="0.25">
      <c r="B863" s="2069" t="s">
        <v>2306</v>
      </c>
      <c r="C863" s="2070"/>
      <c r="D863" s="2070"/>
      <c r="E863" s="2070"/>
      <c r="F863" s="2070"/>
      <c r="G863" s="2070"/>
      <c r="H863" s="2070"/>
      <c r="I863" s="2070"/>
      <c r="J863" s="2070"/>
      <c r="K863" s="2070"/>
      <c r="L863" s="2070"/>
      <c r="M863" s="2070"/>
      <c r="N863" s="2070"/>
      <c r="O863" s="2070"/>
      <c r="P863" s="2070"/>
      <c r="Q863" s="2070"/>
      <c r="R863" s="2070"/>
      <c r="S863" s="2070"/>
      <c r="T863" s="2070"/>
      <c r="U863" s="2061" t="str">
        <f t="shared" si="8"/>
        <v>Total OUTPATIENT</v>
      </c>
      <c r="W863" s="455" t="b">
        <f>+'17HPM_DATA_INPUT'!C555='17_AUDIT_TOTALS_CK'!U863</f>
        <v>1</v>
      </c>
      <c r="X863" s="2065">
        <f>+'17HPM_DATA_INPUT'!D555-'17_AUDIT_TOTALS_CK'!C863</f>
        <v>5520</v>
      </c>
      <c r="Y863" s="2065">
        <f>+'17HPM_DATA_INPUT'!E555-'17_AUDIT_TOTALS_CK'!D863</f>
        <v>5334</v>
      </c>
      <c r="Z863" s="2065">
        <f>+'17HPM_DATA_INPUT'!F555-'17_AUDIT_TOTALS_CK'!E863</f>
        <v>6254</v>
      </c>
      <c r="AA863" s="2065">
        <f>+'17HPM_DATA_INPUT'!G555-'17_AUDIT_TOTALS_CK'!F863</f>
        <v>5939</v>
      </c>
      <c r="AB863" s="2065">
        <f>+'17HPM_DATA_INPUT'!H555-'17_AUDIT_TOTALS_CK'!G863</f>
        <v>396882</v>
      </c>
      <c r="AC863" s="2065">
        <f>+'17HPM_DATA_INPUT'!I555-'17_AUDIT_TOTALS_CK'!H863</f>
        <v>380202</v>
      </c>
      <c r="AD863" s="2065">
        <f>+'17HPM_DATA_INPUT'!J555-'17_AUDIT_TOTALS_CK'!I863</f>
        <v>272120</v>
      </c>
      <c r="AE863" s="2065">
        <f>+'17HPM_DATA_INPUT'!K555-'17_AUDIT_TOTALS_CK'!J863</f>
        <v>285232</v>
      </c>
      <c r="AF863" s="2065">
        <f>+'17HPM_DATA_INPUT'!L555-'17_AUDIT_TOTALS_CK'!K863</f>
        <v>605937</v>
      </c>
      <c r="AG863" s="2065">
        <f>+'17HPM_DATA_INPUT'!M555-'17_AUDIT_TOTALS_CK'!L863</f>
        <v>697076</v>
      </c>
      <c r="AH863" s="2065">
        <f>+'17HPM_DATA_INPUT'!N555-'17_AUDIT_TOTALS_CK'!M863</f>
        <v>-333816</v>
      </c>
      <c r="AI863" s="2065">
        <f>+'17HPM_DATA_INPUT'!O555-'17_AUDIT_TOTALS_CK'!N863</f>
        <v>-411844</v>
      </c>
      <c r="AJ863" s="2065">
        <f>+'17HPM_DATA_INPUT'!P555-'17_AUDIT_TOTALS_CK'!O863</f>
        <v>206</v>
      </c>
      <c r="AK863" s="2065">
        <f>+'17HPM_DATA_INPUT'!Q555-'17_AUDIT_TOTALS_CK'!P863</f>
        <v>238</v>
      </c>
      <c r="AL863" s="2065">
        <f>+'17HPM_DATA_INPUT'!R555-'17_AUDIT_TOTALS_CK'!Q863</f>
        <v>165788</v>
      </c>
      <c r="AM863" s="2065">
        <f>+'17HPM_DATA_INPUT'!S555-'17_AUDIT_TOTALS_CK'!R863</f>
        <v>146326</v>
      </c>
      <c r="AN863" s="2065">
        <f>+'17HPM_DATA_INPUT'!T555-'17_AUDIT_TOTALS_CK'!S863</f>
        <v>-499810</v>
      </c>
      <c r="AO863" s="2065">
        <f>+'17HPM_DATA_INPUT'!U555-'17_AUDIT_TOTALS_CK'!T863</f>
        <v>-558408</v>
      </c>
      <c r="AQ863" s="2069" t="str">
        <f>'Departmental PL'!D879</f>
        <v>Total OUTPATIENT</v>
      </c>
      <c r="AR863" s="456">
        <f>+C863-'Departmental PL'!F879</f>
        <v>-5520</v>
      </c>
      <c r="AS863" s="456">
        <f>+D863-'Departmental PL'!G879</f>
        <v>-5334</v>
      </c>
      <c r="AT863" s="456">
        <f>+E863-'Departmental PL'!H879</f>
        <v>-6254</v>
      </c>
      <c r="AU863" s="456">
        <f>+F863-'Departmental PL'!I879</f>
        <v>-5939</v>
      </c>
      <c r="AV863" s="456">
        <f>+G863-'Departmental PL'!J879</f>
        <v>-922692.64</v>
      </c>
      <c r="AW863" s="456">
        <f>+H863-'Departmental PL'!K879</f>
        <v>-1236776</v>
      </c>
      <c r="AX863" s="456">
        <f>+I863-'Departmental PL'!L879</f>
        <v>-1207762.3500000001</v>
      </c>
      <c r="AY863" s="456">
        <f>+J863-'Departmental PL'!M879</f>
        <v>-1141806</v>
      </c>
      <c r="AZ863" s="456">
        <f>+K863-'Departmental PL'!N879</f>
        <v>-1462671.3422842333</v>
      </c>
      <c r="BA863" s="456">
        <f>+L863-'Departmental PL'!O879</f>
        <v>-2291600.1129999999</v>
      </c>
      <c r="BB863" s="456">
        <f>+M863-'Departmental PL'!P879</f>
        <v>254908.99228423322</v>
      </c>
      <c r="BC863" s="456">
        <f>+N863-'Departmental PL'!Q879</f>
        <v>1149794.1129999999</v>
      </c>
      <c r="BD863" s="456">
        <f>+O863-'Departmental PL'!R879</f>
        <v>-496.75011948571972</v>
      </c>
      <c r="BE863" s="456">
        <f>+P863-'Departmental PL'!S879</f>
        <v>-783.48899999999992</v>
      </c>
      <c r="BF863" s="456">
        <f>+Q863-'Departmental PL'!T879</f>
        <v>-400195.58484250691</v>
      </c>
      <c r="BG863" s="456">
        <f>+R863-'Departmental PL'!U879</f>
        <v>-481038.67200000002</v>
      </c>
      <c r="BH863" s="456">
        <f>+S863-'Departmental PL'!V879</f>
        <v>655601.3272462259</v>
      </c>
      <c r="BI863" s="456">
        <f>+T863-'Departmental PL'!W879</f>
        <v>1631616.274</v>
      </c>
    </row>
    <row r="864" spans="2:61" ht="20.25" hidden="1" customHeight="1" x14ac:dyDescent="0.25">
      <c r="B864" s="2074" t="s">
        <v>2539</v>
      </c>
      <c r="C864" s="2075"/>
      <c r="D864" s="2075"/>
      <c r="E864" s="2075"/>
      <c r="F864" s="2075"/>
      <c r="G864" s="2075"/>
      <c r="H864" s="2075"/>
      <c r="I864" s="2075"/>
      <c r="J864" s="2075"/>
      <c r="K864" s="2075"/>
      <c r="L864" s="2075"/>
      <c r="M864" s="2075"/>
      <c r="N864" s="2075"/>
      <c r="O864" s="2075"/>
      <c r="P864" s="2075"/>
      <c r="Q864" s="2075"/>
      <c r="R864" s="2075"/>
      <c r="S864" s="2075"/>
      <c r="T864" s="2075"/>
      <c r="U864" s="2061" t="str">
        <f t="shared" si="8"/>
        <v>6410 OPD-OCC MED</v>
      </c>
      <c r="W864" s="455" t="b">
        <f>+'17HPM_DATA_INPUT'!C556='17_AUDIT_TOTALS_CK'!U864</f>
        <v>1</v>
      </c>
      <c r="X864" s="2065">
        <f>+'17HPM_DATA_INPUT'!D556-'17_AUDIT_TOTALS_CK'!C864</f>
        <v>0</v>
      </c>
      <c r="Y864" s="2065">
        <f>+'17HPM_DATA_INPUT'!E556-'17_AUDIT_TOTALS_CK'!D864</f>
        <v>0</v>
      </c>
      <c r="Z864" s="2065">
        <f>+'17HPM_DATA_INPUT'!F556-'17_AUDIT_TOTALS_CK'!E864</f>
        <v>0</v>
      </c>
      <c r="AA864" s="2065">
        <f>+'17HPM_DATA_INPUT'!G556-'17_AUDIT_TOTALS_CK'!F864</f>
        <v>0</v>
      </c>
      <c r="AB864" s="2065">
        <f>+'17HPM_DATA_INPUT'!H556-'17_AUDIT_TOTALS_CK'!G864</f>
        <v>0</v>
      </c>
      <c r="AC864" s="2065">
        <f>+'17HPM_DATA_INPUT'!I556-'17_AUDIT_TOTALS_CK'!H864</f>
        <v>0</v>
      </c>
      <c r="AD864" s="2065">
        <f>+'17HPM_DATA_INPUT'!J556-'17_AUDIT_TOTALS_CK'!I864</f>
        <v>0</v>
      </c>
      <c r="AE864" s="2065">
        <f>+'17HPM_DATA_INPUT'!K556-'17_AUDIT_TOTALS_CK'!J864</f>
        <v>0</v>
      </c>
      <c r="AF864" s="2065">
        <f>+'17HPM_DATA_INPUT'!L556-'17_AUDIT_TOTALS_CK'!K864</f>
        <v>0</v>
      </c>
      <c r="AG864" s="2065">
        <f>+'17HPM_DATA_INPUT'!M556-'17_AUDIT_TOTALS_CK'!L864</f>
        <v>0</v>
      </c>
      <c r="AH864" s="2065">
        <f>+'17HPM_DATA_INPUT'!N556-'17_AUDIT_TOTALS_CK'!M864</f>
        <v>0</v>
      </c>
      <c r="AI864" s="2065">
        <f>+'17HPM_DATA_INPUT'!O556-'17_AUDIT_TOTALS_CK'!N864</f>
        <v>0</v>
      </c>
      <c r="AJ864" s="2065">
        <f>+'17HPM_DATA_INPUT'!P556-'17_AUDIT_TOTALS_CK'!O864</f>
        <v>0</v>
      </c>
      <c r="AK864" s="2065">
        <f>+'17HPM_DATA_INPUT'!Q556-'17_AUDIT_TOTALS_CK'!P864</f>
        <v>0</v>
      </c>
      <c r="AL864" s="2065">
        <f>+'17HPM_DATA_INPUT'!R556-'17_AUDIT_TOTALS_CK'!Q864</f>
        <v>0</v>
      </c>
      <c r="AM864" s="2065">
        <f>+'17HPM_DATA_INPUT'!S556-'17_AUDIT_TOTALS_CK'!R864</f>
        <v>0</v>
      </c>
      <c r="AN864" s="2065">
        <f>+'17HPM_DATA_INPUT'!T556-'17_AUDIT_TOTALS_CK'!S864</f>
        <v>0</v>
      </c>
      <c r="AO864" s="2065">
        <f>+'17HPM_DATA_INPUT'!U556-'17_AUDIT_TOTALS_CK'!T864</f>
        <v>0</v>
      </c>
      <c r="AQ864" s="455" t="str">
        <f>'Departmental PL'!D880</f>
        <v>6410 OPD-OCC MED</v>
      </c>
      <c r="AR864" s="456">
        <f>+C864-'Departmental PL'!F880</f>
        <v>0</v>
      </c>
      <c r="AS864" s="456">
        <f>+D864-'Departmental PL'!G880</f>
        <v>0</v>
      </c>
      <c r="AT864" s="456">
        <f>+E864-'Departmental PL'!H880</f>
        <v>0</v>
      </c>
      <c r="AU864" s="456">
        <f>+F864-'Departmental PL'!I880</f>
        <v>0</v>
      </c>
      <c r="AV864" s="456">
        <f>+G864-'Departmental PL'!J880</f>
        <v>0</v>
      </c>
      <c r="AW864" s="456">
        <f>+H864-'Departmental PL'!K880</f>
        <v>0</v>
      </c>
      <c r="AX864" s="456">
        <f>+I864-'Departmental PL'!L880</f>
        <v>0</v>
      </c>
      <c r="AY864" s="456">
        <f>+J864-'Departmental PL'!M880</f>
        <v>0</v>
      </c>
      <c r="AZ864" s="456">
        <f>+K864-'Departmental PL'!N880</f>
        <v>0</v>
      </c>
      <c r="BA864" s="456">
        <f>+L864-'Departmental PL'!O880</f>
        <v>0</v>
      </c>
      <c r="BB864" s="456">
        <f>+M864-'Departmental PL'!P880</f>
        <v>0</v>
      </c>
      <c r="BC864" s="456">
        <f>+N864-'Departmental PL'!Q880</f>
        <v>0</v>
      </c>
      <c r="BD864" s="456">
        <f>+O864-'Departmental PL'!R880</f>
        <v>0</v>
      </c>
      <c r="BE864" s="456">
        <f>+P864-'Departmental PL'!S880</f>
        <v>0</v>
      </c>
      <c r="BF864" s="456">
        <f>+Q864-'Departmental PL'!T880</f>
        <v>0</v>
      </c>
      <c r="BG864" s="456">
        <f>+R864-'Departmental PL'!U880</f>
        <v>0</v>
      </c>
      <c r="BH864" s="456">
        <f>+S864-'Departmental PL'!V880</f>
        <v>0</v>
      </c>
      <c r="BI864" s="456">
        <f>+T864-'Departmental PL'!W880</f>
        <v>0</v>
      </c>
    </row>
    <row r="865" spans="2:61" ht="20.25" hidden="1" customHeight="1" x14ac:dyDescent="0.25">
      <c r="B865" s="2072" t="s">
        <v>2307</v>
      </c>
      <c r="C865" s="2073"/>
      <c r="D865" s="2073"/>
      <c r="E865" s="2073"/>
      <c r="F865" s="2073"/>
      <c r="G865" s="2073"/>
      <c r="H865" s="2073"/>
      <c r="I865" s="2073"/>
      <c r="J865" s="2073"/>
      <c r="K865" s="2073"/>
      <c r="L865" s="2073"/>
      <c r="M865" s="2073"/>
      <c r="N865" s="2073"/>
      <c r="O865" s="2073"/>
      <c r="P865" s="2073"/>
      <c r="Q865" s="2073"/>
      <c r="R865" s="2073"/>
      <c r="S865" s="2073"/>
      <c r="T865" s="2073"/>
      <c r="U865" s="2061" t="str">
        <f t="shared" si="8"/>
        <v>Total ASC</v>
      </c>
      <c r="W865" s="455" t="b">
        <f>+'17HPM_DATA_INPUT'!C557='17_AUDIT_TOTALS_CK'!U865</f>
        <v>1</v>
      </c>
      <c r="X865" s="2065">
        <f>+'17HPM_DATA_INPUT'!D557-'17_AUDIT_TOTALS_CK'!C865</f>
        <v>0</v>
      </c>
      <c r="Y865" s="2065">
        <f>+'17HPM_DATA_INPUT'!E557-'17_AUDIT_TOTALS_CK'!D865</f>
        <v>0</v>
      </c>
      <c r="Z865" s="2065">
        <f>+'17HPM_DATA_INPUT'!F557-'17_AUDIT_TOTALS_CK'!E865</f>
        <v>0</v>
      </c>
      <c r="AA865" s="2065">
        <f>+'17HPM_DATA_INPUT'!G557-'17_AUDIT_TOTALS_CK'!F865</f>
        <v>0</v>
      </c>
      <c r="AB865" s="2065">
        <f>+'17HPM_DATA_INPUT'!H557-'17_AUDIT_TOTALS_CK'!G865</f>
        <v>0</v>
      </c>
      <c r="AC865" s="2065">
        <f>+'17HPM_DATA_INPUT'!I557-'17_AUDIT_TOTALS_CK'!H865</f>
        <v>0</v>
      </c>
      <c r="AD865" s="2065">
        <f>+'17HPM_DATA_INPUT'!J557-'17_AUDIT_TOTALS_CK'!I865</f>
        <v>0</v>
      </c>
      <c r="AE865" s="2065">
        <f>+'17HPM_DATA_INPUT'!K557-'17_AUDIT_TOTALS_CK'!J865</f>
        <v>0</v>
      </c>
      <c r="AF865" s="2065">
        <f>+'17HPM_DATA_INPUT'!L557-'17_AUDIT_TOTALS_CK'!K865</f>
        <v>0</v>
      </c>
      <c r="AG865" s="2065">
        <f>+'17HPM_DATA_INPUT'!M557-'17_AUDIT_TOTALS_CK'!L865</f>
        <v>0</v>
      </c>
      <c r="AH865" s="2065">
        <f>+'17HPM_DATA_INPUT'!N557-'17_AUDIT_TOTALS_CK'!M865</f>
        <v>0</v>
      </c>
      <c r="AI865" s="2065">
        <f>+'17HPM_DATA_INPUT'!O557-'17_AUDIT_TOTALS_CK'!N865</f>
        <v>0</v>
      </c>
      <c r="AJ865" s="2065">
        <f>+'17HPM_DATA_INPUT'!P557-'17_AUDIT_TOTALS_CK'!O865</f>
        <v>0</v>
      </c>
      <c r="AK865" s="2065">
        <f>+'17HPM_DATA_INPUT'!Q557-'17_AUDIT_TOTALS_CK'!P865</f>
        <v>0</v>
      </c>
      <c r="AL865" s="2065">
        <f>+'17HPM_DATA_INPUT'!R557-'17_AUDIT_TOTALS_CK'!Q865</f>
        <v>0</v>
      </c>
      <c r="AM865" s="2065">
        <f>+'17HPM_DATA_INPUT'!S557-'17_AUDIT_TOTALS_CK'!R865</f>
        <v>0</v>
      </c>
      <c r="AN865" s="2065">
        <f>+'17HPM_DATA_INPUT'!T557-'17_AUDIT_TOTALS_CK'!S865</f>
        <v>0</v>
      </c>
      <c r="AO865" s="2065">
        <f>+'17HPM_DATA_INPUT'!U557-'17_AUDIT_TOTALS_CK'!T865</f>
        <v>0</v>
      </c>
      <c r="AQ865" s="2072" t="str">
        <f>'Departmental PL'!D881</f>
        <v>Total ASC</v>
      </c>
      <c r="AR865" s="456">
        <f>+C865-'Departmental PL'!F881</f>
        <v>0</v>
      </c>
      <c r="AS865" s="456">
        <f>+D865-'Departmental PL'!G881</f>
        <v>0</v>
      </c>
      <c r="AT865" s="456">
        <f>+E865-'Departmental PL'!H881</f>
        <v>0</v>
      </c>
      <c r="AU865" s="456">
        <f>+F865-'Departmental PL'!I881</f>
        <v>0</v>
      </c>
      <c r="AV865" s="456">
        <f>+G865-'Departmental PL'!J881</f>
        <v>0</v>
      </c>
      <c r="AW865" s="456">
        <f>+H865-'Departmental PL'!K881</f>
        <v>0</v>
      </c>
      <c r="AX865" s="456">
        <f>+I865-'Departmental PL'!L881</f>
        <v>0</v>
      </c>
      <c r="AY865" s="456">
        <f>+J865-'Departmental PL'!M881</f>
        <v>0</v>
      </c>
      <c r="AZ865" s="456">
        <f>+K865-'Departmental PL'!N881</f>
        <v>0</v>
      </c>
      <c r="BA865" s="456">
        <f>+L865-'Departmental PL'!O881</f>
        <v>0</v>
      </c>
      <c r="BB865" s="456">
        <f>+M865-'Departmental PL'!P881</f>
        <v>0</v>
      </c>
      <c r="BC865" s="456">
        <f>+N865-'Departmental PL'!Q881</f>
        <v>0</v>
      </c>
      <c r="BD865" s="456">
        <f>+O865-'Departmental PL'!R881</f>
        <v>0</v>
      </c>
      <c r="BE865" s="456">
        <f>+P865-'Departmental PL'!S881</f>
        <v>0</v>
      </c>
      <c r="BF865" s="456">
        <f>+Q865-'Departmental PL'!T881</f>
        <v>0</v>
      </c>
      <c r="BG865" s="456">
        <f>+R865-'Departmental PL'!U881</f>
        <v>0</v>
      </c>
      <c r="BH865" s="456">
        <f>+S865-'Departmental PL'!V881</f>
        <v>0</v>
      </c>
      <c r="BI865" s="456">
        <f>+T865-'Departmental PL'!W881</f>
        <v>0</v>
      </c>
    </row>
    <row r="866" spans="2:61" ht="20.25" hidden="1" customHeight="1" x14ac:dyDescent="0.25">
      <c r="B866" s="2072"/>
      <c r="C866" s="2073"/>
      <c r="D866" s="2073"/>
      <c r="E866" s="2073"/>
      <c r="F866" s="2073"/>
      <c r="G866" s="2073"/>
      <c r="H866" s="2073"/>
      <c r="I866" s="2073"/>
      <c r="J866" s="2073"/>
      <c r="K866" s="2073"/>
      <c r="L866" s="2073"/>
      <c r="M866" s="2073"/>
      <c r="N866" s="2073"/>
      <c r="O866" s="2073"/>
      <c r="P866" s="2073"/>
      <c r="Q866" s="2073"/>
      <c r="R866" s="2073"/>
      <c r="S866" s="2073"/>
      <c r="T866" s="2073"/>
      <c r="AQ866" s="455" t="str">
        <f>'Departmental PL'!D882</f>
        <v>6410 OPD-OCC MED</v>
      </c>
      <c r="AR866" s="456">
        <f>+C866-'Departmental PL'!F882</f>
        <v>0</v>
      </c>
      <c r="AS866" s="456">
        <f>+D866-'Departmental PL'!G882</f>
        <v>0</v>
      </c>
      <c r="AT866" s="456">
        <f>+E866-'Departmental PL'!H882</f>
        <v>0</v>
      </c>
      <c r="AU866" s="456">
        <f>+F866-'Departmental PL'!I882</f>
        <v>0</v>
      </c>
      <c r="AV866" s="456">
        <f>+G866-'Departmental PL'!J882</f>
        <v>0</v>
      </c>
      <c r="AW866" s="456">
        <f>+H866-'Departmental PL'!K882</f>
        <v>0</v>
      </c>
      <c r="AX866" s="456">
        <f>+I866-'Departmental PL'!L882</f>
        <v>0</v>
      </c>
      <c r="AY866" s="456">
        <f>+J866-'Departmental PL'!M882</f>
        <v>0</v>
      </c>
      <c r="AZ866" s="456">
        <f>+K866-'Departmental PL'!N882</f>
        <v>0</v>
      </c>
      <c r="BA866" s="456">
        <f>+L866-'Departmental PL'!O882</f>
        <v>0</v>
      </c>
      <c r="BB866" s="456">
        <f>+M866-'Departmental PL'!P882</f>
        <v>0</v>
      </c>
      <c r="BC866" s="456">
        <f>+N866-'Departmental PL'!Q882</f>
        <v>0</v>
      </c>
      <c r="BD866" s="456">
        <f>+O866-'Departmental PL'!R882</f>
        <v>0</v>
      </c>
      <c r="BE866" s="456">
        <f>+P866-'Departmental PL'!S882</f>
        <v>0</v>
      </c>
      <c r="BF866" s="456">
        <f>+Q866-'Departmental PL'!T882</f>
        <v>0</v>
      </c>
      <c r="BG866" s="456">
        <f>+R866-'Departmental PL'!U882</f>
        <v>0</v>
      </c>
      <c r="BH866" s="456">
        <f>+S866-'Departmental PL'!V882</f>
        <v>0</v>
      </c>
      <c r="BI866" s="456">
        <f>+T866-'Departmental PL'!W882</f>
        <v>0</v>
      </c>
    </row>
    <row r="867" spans="2:61" ht="20.25" hidden="1" customHeight="1" x14ac:dyDescent="0.25">
      <c r="B867" s="2072"/>
      <c r="C867" s="2073"/>
      <c r="D867" s="2073"/>
      <c r="E867" s="2073"/>
      <c r="F867" s="2073"/>
      <c r="G867" s="2073"/>
      <c r="H867" s="2073"/>
      <c r="I867" s="2073"/>
      <c r="J867" s="2073"/>
      <c r="K867" s="2073"/>
      <c r="L867" s="2073"/>
      <c r="M867" s="2073"/>
      <c r="N867" s="2073"/>
      <c r="O867" s="2073"/>
      <c r="P867" s="2073"/>
      <c r="Q867" s="2073"/>
      <c r="R867" s="2073"/>
      <c r="S867" s="2073"/>
      <c r="T867" s="2073"/>
      <c r="AQ867" s="2076" t="str">
        <f>'Departmental PL'!D883</f>
        <v>Total OBS</v>
      </c>
      <c r="AR867" s="456">
        <f>+C867-'Departmental PL'!F883</f>
        <v>0</v>
      </c>
      <c r="AS867" s="456">
        <f>+D867-'Departmental PL'!G883</f>
        <v>0</v>
      </c>
      <c r="AT867" s="456">
        <f>+E867-'Departmental PL'!H883</f>
        <v>0</v>
      </c>
      <c r="AU867" s="456">
        <f>+F867-'Departmental PL'!I883</f>
        <v>0</v>
      </c>
      <c r="AV867" s="456">
        <f>+G867-'Departmental PL'!J883</f>
        <v>0</v>
      </c>
      <c r="AW867" s="456">
        <f>+H867-'Departmental PL'!K883</f>
        <v>0</v>
      </c>
      <c r="AX867" s="456">
        <f>+I867-'Departmental PL'!L883</f>
        <v>0</v>
      </c>
      <c r="AY867" s="456">
        <f>+J867-'Departmental PL'!M883</f>
        <v>0</v>
      </c>
      <c r="AZ867" s="456">
        <f>+K867-'Departmental PL'!N883</f>
        <v>0</v>
      </c>
      <c r="BA867" s="456">
        <f>+L867-'Departmental PL'!O883</f>
        <v>0</v>
      </c>
      <c r="BB867" s="456">
        <f>+M867-'Departmental PL'!P883</f>
        <v>0</v>
      </c>
      <c r="BC867" s="456">
        <f>+N867-'Departmental PL'!Q883</f>
        <v>0</v>
      </c>
      <c r="BD867" s="456">
        <f>+O867-'Departmental PL'!R883</f>
        <v>0</v>
      </c>
      <c r="BE867" s="456">
        <f>+P867-'Departmental PL'!S883</f>
        <v>0</v>
      </c>
      <c r="BF867" s="456">
        <f>+Q867-'Departmental PL'!T883</f>
        <v>0</v>
      </c>
      <c r="BG867" s="456">
        <f>+R867-'Departmental PL'!U883</f>
        <v>0</v>
      </c>
      <c r="BH867" s="456">
        <f>+S867-'Departmental PL'!V883</f>
        <v>0</v>
      </c>
      <c r="BI867" s="456">
        <f>+T867-'Departmental PL'!W883</f>
        <v>0</v>
      </c>
    </row>
    <row r="868" spans="2:61" ht="20.25" hidden="1" customHeight="1" x14ac:dyDescent="0.25">
      <c r="B868" s="2072"/>
      <c r="C868" s="2073"/>
      <c r="D868" s="2073"/>
      <c r="E868" s="2073"/>
      <c r="F868" s="2073"/>
      <c r="G868" s="2073"/>
      <c r="H868" s="2073"/>
      <c r="I868" s="2073"/>
      <c r="J868" s="2073"/>
      <c r="K868" s="2073"/>
      <c r="L868" s="2073"/>
      <c r="M868" s="2073"/>
      <c r="N868" s="2073"/>
      <c r="O868" s="2073"/>
      <c r="P868" s="2073"/>
      <c r="Q868" s="2073"/>
      <c r="R868" s="2073"/>
      <c r="S868" s="2073"/>
      <c r="T868" s="2073"/>
      <c r="AQ868" s="455">
        <f>'Departmental PL'!D884</f>
        <v>0</v>
      </c>
      <c r="AR868" s="456">
        <f>+C868-'Departmental PL'!F884</f>
        <v>0</v>
      </c>
      <c r="AS868" s="456">
        <f>+D868-'Departmental PL'!G884</f>
        <v>0</v>
      </c>
      <c r="AT868" s="456">
        <f>+E868-'Departmental PL'!H884</f>
        <v>0</v>
      </c>
      <c r="AU868" s="456">
        <f>+F868-'Departmental PL'!I884</f>
        <v>0</v>
      </c>
      <c r="AV868" s="456">
        <f>+G868-'Departmental PL'!J884</f>
        <v>0</v>
      </c>
      <c r="AW868" s="456">
        <f>+H868-'Departmental PL'!K884</f>
        <v>0</v>
      </c>
      <c r="AX868" s="456">
        <f>+I868-'Departmental PL'!L884</f>
        <v>0</v>
      </c>
      <c r="AY868" s="456">
        <f>+J868-'Departmental PL'!M884</f>
        <v>0</v>
      </c>
      <c r="AZ868" s="456">
        <f>+K868-'Departmental PL'!N884</f>
        <v>0</v>
      </c>
      <c r="BA868" s="456">
        <f>+L868-'Departmental PL'!O884</f>
        <v>0</v>
      </c>
      <c r="BB868" s="456">
        <f>+M868-'Departmental PL'!P884</f>
        <v>0</v>
      </c>
      <c r="BC868" s="456">
        <f>+N868-'Departmental PL'!Q884</f>
        <v>0</v>
      </c>
      <c r="BD868" s="456">
        <f>+O868-'Departmental PL'!R884</f>
        <v>0</v>
      </c>
      <c r="BE868" s="456">
        <f>+P868-'Departmental PL'!S884</f>
        <v>0</v>
      </c>
      <c r="BF868" s="456">
        <f>+Q868-'Departmental PL'!T884</f>
        <v>0</v>
      </c>
      <c r="BG868" s="456">
        <f>+R868-'Departmental PL'!U884</f>
        <v>0</v>
      </c>
      <c r="BH868" s="456">
        <f>+S868-'Departmental PL'!V884</f>
        <v>0</v>
      </c>
      <c r="BI868" s="456">
        <f>+T868-'Departmental PL'!W884</f>
        <v>0</v>
      </c>
    </row>
    <row r="869" spans="2:61" ht="20.25" hidden="1" customHeight="1" x14ac:dyDescent="0.25">
      <c r="B869" s="2095" t="s">
        <v>2540</v>
      </c>
      <c r="C869" s="2095"/>
      <c r="D869" s="2091"/>
      <c r="E869" s="2092"/>
      <c r="F869" s="2092"/>
      <c r="G869" s="2092"/>
      <c r="H869" s="2092"/>
      <c r="I869" s="2092"/>
      <c r="J869" s="2092"/>
      <c r="K869" s="2092"/>
      <c r="L869" s="2092"/>
      <c r="M869" s="2092"/>
      <c r="N869" s="2092"/>
      <c r="O869" s="2092"/>
      <c r="P869" s="2092"/>
      <c r="Q869" s="2092"/>
      <c r="R869" s="2092"/>
      <c r="S869" s="2092"/>
      <c r="T869" s="2092"/>
      <c r="U869" s="2061" t="str">
        <f t="shared" si="8"/>
        <v>Total 021 Occ Med</v>
      </c>
      <c r="W869" s="455" t="b">
        <f>+'17HPM_DATA_INPUT'!C558='17_AUDIT_TOTALS_CK'!U869</f>
        <v>1</v>
      </c>
      <c r="X869" s="2065">
        <f>+'17HPM_DATA_INPUT'!D558-'17_AUDIT_TOTALS_CK'!C869</f>
        <v>5520</v>
      </c>
      <c r="Y869" s="2065">
        <f>+'17HPM_DATA_INPUT'!E558-'17_AUDIT_TOTALS_CK'!D869</f>
        <v>5334</v>
      </c>
      <c r="Z869" s="2065">
        <f>+'17HPM_DATA_INPUT'!F558-'17_AUDIT_TOTALS_CK'!E869</f>
        <v>6254</v>
      </c>
      <c r="AA869" s="2065">
        <f>+'17HPM_DATA_INPUT'!G558-'17_AUDIT_TOTALS_CK'!F869</f>
        <v>5939</v>
      </c>
      <c r="AB869" s="2065">
        <f>+'17HPM_DATA_INPUT'!H558-'17_AUDIT_TOTALS_CK'!G869</f>
        <v>396882</v>
      </c>
      <c r="AC869" s="2065">
        <f>+'17HPM_DATA_INPUT'!I558-'17_AUDIT_TOTALS_CK'!H869</f>
        <v>380202</v>
      </c>
      <c r="AD869" s="2065">
        <f>+'17HPM_DATA_INPUT'!J558-'17_AUDIT_TOTALS_CK'!I869</f>
        <v>272120</v>
      </c>
      <c r="AE869" s="2065">
        <f>+'17HPM_DATA_INPUT'!K558-'17_AUDIT_TOTALS_CK'!J869</f>
        <v>285232</v>
      </c>
      <c r="AF869" s="2065">
        <f>+'17HPM_DATA_INPUT'!L558-'17_AUDIT_TOTALS_CK'!K869</f>
        <v>605937</v>
      </c>
      <c r="AG869" s="2065">
        <f>+'17HPM_DATA_INPUT'!M558-'17_AUDIT_TOTALS_CK'!L869</f>
        <v>697076</v>
      </c>
      <c r="AH869" s="2065">
        <f>+'17HPM_DATA_INPUT'!N558-'17_AUDIT_TOTALS_CK'!M869</f>
        <v>-333816</v>
      </c>
      <c r="AI869" s="2065">
        <f>+'17HPM_DATA_INPUT'!O558-'17_AUDIT_TOTALS_CK'!N869</f>
        <v>-411844</v>
      </c>
      <c r="AJ869" s="2065">
        <f>+'17HPM_DATA_INPUT'!P558-'17_AUDIT_TOTALS_CK'!O869</f>
        <v>206</v>
      </c>
      <c r="AK869" s="2065">
        <f>+'17HPM_DATA_INPUT'!Q558-'17_AUDIT_TOTALS_CK'!P869</f>
        <v>238</v>
      </c>
      <c r="AL869" s="2065">
        <f>+'17HPM_DATA_INPUT'!R558-'17_AUDIT_TOTALS_CK'!Q869</f>
        <v>165788</v>
      </c>
      <c r="AM869" s="2065">
        <f>+'17HPM_DATA_INPUT'!S558-'17_AUDIT_TOTALS_CK'!R869</f>
        <v>146326</v>
      </c>
      <c r="AN869" s="2065">
        <f>+'17HPM_DATA_INPUT'!T558-'17_AUDIT_TOTALS_CK'!S869</f>
        <v>-499810</v>
      </c>
      <c r="AO869" s="2065">
        <f>+'17HPM_DATA_INPUT'!U558-'17_AUDIT_TOTALS_CK'!T869</f>
        <v>-558408</v>
      </c>
      <c r="AQ869" s="2095" t="str">
        <f>'Departmental PL'!D885</f>
        <v xml:space="preserve">TOTAL 021 Occ Med </v>
      </c>
      <c r="AR869" s="456">
        <f>+C869-'Departmental PL'!F885</f>
        <v>-5520</v>
      </c>
      <c r="AS869" s="456">
        <f>+D869-'Departmental PL'!G885</f>
        <v>-5334</v>
      </c>
      <c r="AT869" s="456">
        <f>+E869-'Departmental PL'!H885</f>
        <v>-6254</v>
      </c>
      <c r="AU869" s="456">
        <f>+F869-'Departmental PL'!I885</f>
        <v>-5939</v>
      </c>
      <c r="AV869" s="456">
        <f>+G869-'Departmental PL'!J885</f>
        <v>-922692.64</v>
      </c>
      <c r="AW869" s="456">
        <f>+H869-'Departmental PL'!K885</f>
        <v>-1236776</v>
      </c>
      <c r="AX869" s="456">
        <f>+I869-'Departmental PL'!L885</f>
        <v>-1207762.3500000001</v>
      </c>
      <c r="AY869" s="456">
        <f>+J869-'Departmental PL'!M885</f>
        <v>-1141806</v>
      </c>
      <c r="AZ869" s="456">
        <f>+K869-'Departmental PL'!N885</f>
        <v>-1462671.3422842333</v>
      </c>
      <c r="BA869" s="456">
        <f>+L869-'Departmental PL'!O885</f>
        <v>-2291600.1129999999</v>
      </c>
      <c r="BB869" s="456">
        <f>+M869-'Departmental PL'!P885</f>
        <v>254908.99228423322</v>
      </c>
      <c r="BC869" s="456">
        <f>+N869-'Departmental PL'!Q885</f>
        <v>1149794.1129999999</v>
      </c>
      <c r="BD869" s="456">
        <f>+O869-'Departmental PL'!R885</f>
        <v>-496.75011948571972</v>
      </c>
      <c r="BE869" s="456">
        <f>+P869-'Departmental PL'!S885</f>
        <v>-783.48899999999992</v>
      </c>
      <c r="BF869" s="456">
        <f>+Q869-'Departmental PL'!T885</f>
        <v>-400195.58484250691</v>
      </c>
      <c r="BG869" s="456">
        <f>+R869-'Departmental PL'!U885</f>
        <v>-481038.67200000002</v>
      </c>
      <c r="BH869" s="456">
        <f>+S869-'Departmental PL'!V885</f>
        <v>655601.3272462259</v>
      </c>
      <c r="BI869" s="456">
        <f>+T869-'Departmental PL'!W885</f>
        <v>1631616.274</v>
      </c>
    </row>
    <row r="870" spans="2:61" ht="20.25" hidden="1" customHeight="1" x14ac:dyDescent="0.25">
      <c r="B870" s="2101"/>
      <c r="C870" s="2101"/>
      <c r="D870" s="2091"/>
      <c r="E870" s="2092"/>
      <c r="F870" s="2092"/>
      <c r="G870" s="2092"/>
      <c r="H870" s="2092"/>
      <c r="I870" s="2092"/>
      <c r="J870" s="2092"/>
      <c r="K870" s="2092"/>
      <c r="L870" s="2092"/>
      <c r="M870" s="2092"/>
      <c r="N870" s="2092"/>
      <c r="O870" s="2092"/>
      <c r="P870" s="2092"/>
      <c r="Q870" s="2092"/>
      <c r="R870" s="2092"/>
      <c r="S870" s="2092"/>
      <c r="T870" s="2092"/>
      <c r="AQ870" s="455">
        <f>'Departmental PL'!D886</f>
        <v>0</v>
      </c>
      <c r="AR870" s="456">
        <f>+C870-'Departmental PL'!F886</f>
        <v>0</v>
      </c>
      <c r="AS870" s="456">
        <f>+D870-'Departmental PL'!G886</f>
        <v>0</v>
      </c>
      <c r="AT870" s="456">
        <f>+E870-'Departmental PL'!H886</f>
        <v>0</v>
      </c>
      <c r="AU870" s="456">
        <f>+F870-'Departmental PL'!I886</f>
        <v>0</v>
      </c>
      <c r="AV870" s="456">
        <f>+G870-'Departmental PL'!J886</f>
        <v>0</v>
      </c>
      <c r="AW870" s="456">
        <f>+H870-'Departmental PL'!K886</f>
        <v>0</v>
      </c>
      <c r="AX870" s="456">
        <f>+I870-'Departmental PL'!L886</f>
        <v>0</v>
      </c>
      <c r="AY870" s="456">
        <f>+J870-'Departmental PL'!M886</f>
        <v>0</v>
      </c>
      <c r="AZ870" s="456">
        <f>+K870-'Departmental PL'!N886</f>
        <v>0</v>
      </c>
      <c r="BA870" s="456">
        <f>+L870-'Departmental PL'!O886</f>
        <v>0</v>
      </c>
      <c r="BB870" s="456">
        <f>+M870-'Departmental PL'!P886</f>
        <v>0</v>
      </c>
      <c r="BC870" s="456">
        <f>+N870-'Departmental PL'!Q886</f>
        <v>0</v>
      </c>
      <c r="BD870" s="456">
        <f>+O870-'Departmental PL'!R886</f>
        <v>0</v>
      </c>
      <c r="BE870" s="456">
        <f>+P870-'Departmental PL'!S886</f>
        <v>0</v>
      </c>
      <c r="BF870" s="456">
        <f>+Q870-'Departmental PL'!T886</f>
        <v>0</v>
      </c>
      <c r="BG870" s="456">
        <f>+R870-'Departmental PL'!U886</f>
        <v>0</v>
      </c>
      <c r="BH870" s="456">
        <f>+S870-'Departmental PL'!V886</f>
        <v>0</v>
      </c>
      <c r="BI870" s="456">
        <f>+T870-'Departmental PL'!W886</f>
        <v>0</v>
      </c>
    </row>
    <row r="871" spans="2:61" ht="20.25" hidden="1" customHeight="1" x14ac:dyDescent="0.25">
      <c r="B871" s="2101"/>
      <c r="C871" s="2101"/>
      <c r="D871" s="2091"/>
      <c r="E871" s="2092"/>
      <c r="F871" s="2092"/>
      <c r="G871" s="2092"/>
      <c r="H871" s="2092"/>
      <c r="I871" s="2092"/>
      <c r="J871" s="2092"/>
      <c r="K871" s="2092"/>
      <c r="L871" s="2092"/>
      <c r="M871" s="2092"/>
      <c r="N871" s="2092"/>
      <c r="O871" s="2092"/>
      <c r="P871" s="2092"/>
      <c r="Q871" s="2092"/>
      <c r="R871" s="2092"/>
      <c r="S871" s="2092"/>
      <c r="T871" s="2092"/>
      <c r="AQ871" s="455" t="str">
        <f>'Departmental PL'!D887</f>
        <v xml:space="preserve">022 Ophthalmology </v>
      </c>
      <c r="AR871" s="456">
        <f>+C871-'Departmental PL'!F887</f>
        <v>0</v>
      </c>
      <c r="AS871" s="456">
        <f>+D871-'Departmental PL'!G887</f>
        <v>0</v>
      </c>
      <c r="AT871" s="456">
        <f>+E871-'Departmental PL'!H887</f>
        <v>0</v>
      </c>
      <c r="AU871" s="456">
        <f>+F871-'Departmental PL'!I887</f>
        <v>0</v>
      </c>
      <c r="AV871" s="456">
        <f>+G871-'Departmental PL'!J887</f>
        <v>0</v>
      </c>
      <c r="AW871" s="456">
        <f>+H871-'Departmental PL'!K887</f>
        <v>0</v>
      </c>
      <c r="AX871" s="456">
        <f>+I871-'Departmental PL'!L887</f>
        <v>0</v>
      </c>
      <c r="AY871" s="456">
        <f>+J871-'Departmental PL'!M887</f>
        <v>0</v>
      </c>
      <c r="AZ871" s="456">
        <f>+K871-'Departmental PL'!N887</f>
        <v>0</v>
      </c>
      <c r="BA871" s="456">
        <f>+L871-'Departmental PL'!O887</f>
        <v>0</v>
      </c>
      <c r="BB871" s="456">
        <f>+M871-'Departmental PL'!P887</f>
        <v>0</v>
      </c>
      <c r="BC871" s="456">
        <f>+N871-'Departmental PL'!Q887</f>
        <v>0</v>
      </c>
      <c r="BD871" s="456">
        <f>+O871-'Departmental PL'!R887</f>
        <v>0</v>
      </c>
      <c r="BE871" s="456">
        <f>+P871-'Departmental PL'!S887</f>
        <v>0</v>
      </c>
      <c r="BF871" s="456">
        <f>+Q871-'Departmental PL'!T887</f>
        <v>0</v>
      </c>
      <c r="BG871" s="456">
        <f>+R871-'Departmental PL'!U887</f>
        <v>0</v>
      </c>
      <c r="BH871" s="456">
        <f>+S871-'Departmental PL'!V887</f>
        <v>0</v>
      </c>
      <c r="BI871" s="456">
        <f>+T871-'Departmental PL'!W887</f>
        <v>0</v>
      </c>
    </row>
    <row r="872" spans="2:61" ht="20.25" hidden="1" customHeight="1" x14ac:dyDescent="0.25">
      <c r="B872" s="2058" t="s">
        <v>2541</v>
      </c>
      <c r="C872" s="2060"/>
      <c r="D872" s="2060"/>
      <c r="E872" s="2060"/>
      <c r="F872" s="2060"/>
      <c r="G872" s="2060"/>
      <c r="H872" s="2060"/>
      <c r="I872" s="2060"/>
      <c r="J872" s="2060"/>
      <c r="K872" s="2060"/>
      <c r="L872" s="2060"/>
      <c r="M872" s="2060"/>
      <c r="N872" s="2060"/>
      <c r="O872" s="2060"/>
      <c r="P872" s="2060"/>
      <c r="Q872" s="2060"/>
      <c r="R872" s="2060"/>
      <c r="S872" s="2060"/>
      <c r="T872" s="2060"/>
      <c r="U872" s="2061" t="str">
        <f t="shared" si="8"/>
        <v>6420 OPD-EYE</v>
      </c>
      <c r="W872" s="455" t="b">
        <f>+'17HPM_DATA_INPUT'!C559='17_AUDIT_TOTALS_CK'!U872</f>
        <v>1</v>
      </c>
      <c r="X872" s="2065">
        <f>+'17HPM_DATA_INPUT'!D559-'17_AUDIT_TOTALS_CK'!C872</f>
        <v>19646</v>
      </c>
      <c r="Y872" s="2065">
        <f>+'17HPM_DATA_INPUT'!E559-'17_AUDIT_TOTALS_CK'!D872</f>
        <v>19519</v>
      </c>
      <c r="Z872" s="2065">
        <f>+'17HPM_DATA_INPUT'!F559-'17_AUDIT_TOTALS_CK'!E872</f>
        <v>53843</v>
      </c>
      <c r="AA872" s="2065">
        <f>+'17HPM_DATA_INPUT'!G559-'17_AUDIT_TOTALS_CK'!F872</f>
        <v>52820</v>
      </c>
      <c r="AB872" s="2065">
        <f>+'17HPM_DATA_INPUT'!H559-'17_AUDIT_TOTALS_CK'!G872</f>
        <v>19554210</v>
      </c>
      <c r="AC872" s="2065">
        <f>+'17HPM_DATA_INPUT'!I559-'17_AUDIT_TOTALS_CK'!H872</f>
        <v>18579193</v>
      </c>
      <c r="AD872" s="2065">
        <f>+'17HPM_DATA_INPUT'!J559-'17_AUDIT_TOTALS_CK'!I872</f>
        <v>7825821</v>
      </c>
      <c r="AE872" s="2065">
        <f>+'17HPM_DATA_INPUT'!K559-'17_AUDIT_TOTALS_CK'!J872</f>
        <v>7722247</v>
      </c>
      <c r="AF872" s="2065">
        <f>+'17HPM_DATA_INPUT'!L559-'17_AUDIT_TOTALS_CK'!K872</f>
        <v>6217206</v>
      </c>
      <c r="AG872" s="2065">
        <f>+'17HPM_DATA_INPUT'!M559-'17_AUDIT_TOTALS_CK'!L872</f>
        <v>5098113</v>
      </c>
      <c r="AH872" s="2065">
        <f>+'17HPM_DATA_INPUT'!N559-'17_AUDIT_TOTALS_CK'!M872</f>
        <v>1608615</v>
      </c>
      <c r="AI872" s="2065">
        <f>+'17HPM_DATA_INPUT'!O559-'17_AUDIT_TOTALS_CK'!N872</f>
        <v>2624134</v>
      </c>
      <c r="AJ872" s="2065">
        <f>+'17HPM_DATA_INPUT'!P559-'17_AUDIT_TOTALS_CK'!O872</f>
        <v>862836</v>
      </c>
      <c r="AK872" s="2065">
        <f>+'17HPM_DATA_INPUT'!Q559-'17_AUDIT_TOTALS_CK'!P872</f>
        <v>847096</v>
      </c>
      <c r="AL872" s="2065">
        <f>+'17HPM_DATA_INPUT'!R559-'17_AUDIT_TOTALS_CK'!Q872</f>
        <v>2106897</v>
      </c>
      <c r="AM872" s="2065">
        <f>+'17HPM_DATA_INPUT'!S559-'17_AUDIT_TOTALS_CK'!R872</f>
        <v>1735248</v>
      </c>
      <c r="AN872" s="2065">
        <f>+'17HPM_DATA_INPUT'!T559-'17_AUDIT_TOTALS_CK'!S872</f>
        <v>-1361118</v>
      </c>
      <c r="AO872" s="2065">
        <f>+'17HPM_DATA_INPUT'!U559-'17_AUDIT_TOTALS_CK'!T872</f>
        <v>41791</v>
      </c>
      <c r="AQ872" s="455" t="str">
        <f>'Departmental PL'!D888</f>
        <v>6420 OPD-EYE*</v>
      </c>
      <c r="AR872" s="456">
        <f>+C872-'Departmental PL'!F888</f>
        <v>-19646</v>
      </c>
      <c r="AS872" s="456">
        <f>+D872-'Departmental PL'!G888</f>
        <v>-19519</v>
      </c>
      <c r="AT872" s="456">
        <f>+E872-'Departmental PL'!H888</f>
        <v>-53843</v>
      </c>
      <c r="AU872" s="456">
        <f>+F872-'Departmental PL'!I888</f>
        <v>-52820</v>
      </c>
      <c r="AV872" s="456">
        <f>+G872-'Departmental PL'!J888</f>
        <v>-19856999.940000001</v>
      </c>
      <c r="AW872" s="456">
        <f>+H872-'Departmental PL'!K888</f>
        <v>-18579193</v>
      </c>
      <c r="AX872" s="456">
        <f>+I872-'Departmental PL'!L888</f>
        <v>-8128610.9400000004</v>
      </c>
      <c r="AY872" s="456">
        <f>+J872-'Departmental PL'!M888</f>
        <v>-7722247</v>
      </c>
      <c r="AZ872" s="456">
        <f>+K872-'Departmental PL'!N888</f>
        <v>-6314871.7907658489</v>
      </c>
      <c r="BA872" s="456">
        <f>+L872-'Departmental PL'!O888</f>
        <v>-5098113</v>
      </c>
      <c r="BB872" s="456">
        <f>+M872-'Departmental PL'!P888</f>
        <v>-1813739.1492341515</v>
      </c>
      <c r="BC872" s="456">
        <f>+N872-'Departmental PL'!Q888</f>
        <v>-2624134</v>
      </c>
      <c r="BD872" s="456">
        <f>+O872-'Departmental PL'!R888</f>
        <v>-876390.24939898483</v>
      </c>
      <c r="BE872" s="456">
        <f>+P872-'Departmental PL'!S888</f>
        <v>-847096</v>
      </c>
      <c r="BF872" s="456">
        <f>+Q872-'Departmental PL'!T888</f>
        <v>-2139994.1469711275</v>
      </c>
      <c r="BG872" s="456">
        <f>+R872-'Departmental PL'!U888</f>
        <v>-1735248</v>
      </c>
      <c r="BH872" s="456">
        <f>+S872-'Departmental PL'!V888</f>
        <v>1202645.247135961</v>
      </c>
      <c r="BI872" s="456">
        <f>+T872-'Departmental PL'!W888</f>
        <v>-41790</v>
      </c>
    </row>
    <row r="873" spans="2:61" ht="20.25" hidden="1" customHeight="1" x14ac:dyDescent="0.25">
      <c r="B873" s="2058"/>
      <c r="C873" s="2060"/>
      <c r="D873" s="2060"/>
      <c r="E873" s="2060"/>
      <c r="F873" s="2060"/>
      <c r="G873" s="2060"/>
      <c r="H873" s="2060"/>
      <c r="I873" s="2060"/>
      <c r="J873" s="2060"/>
      <c r="K873" s="2060"/>
      <c r="L873" s="2060"/>
      <c r="M873" s="2060"/>
      <c r="N873" s="2060"/>
      <c r="O873" s="2060"/>
      <c r="P873" s="2060"/>
      <c r="Q873" s="2060"/>
      <c r="R873" s="2060"/>
      <c r="S873" s="2060"/>
      <c r="T873" s="2060"/>
      <c r="AQ873" s="2435" t="str">
        <f>'Departmental PL'!D889</f>
        <v xml:space="preserve"> OPHTHALMOLOGY PRECEPTING*</v>
      </c>
      <c r="AR873" s="456">
        <f>+C873-'Departmental PL'!F889</f>
        <v>0</v>
      </c>
      <c r="AS873" s="456">
        <f>+D873-'Departmental PL'!G889</f>
        <v>0</v>
      </c>
      <c r="AT873" s="456">
        <f>+E873-'Departmental PL'!H889</f>
        <v>0</v>
      </c>
      <c r="AU873" s="456">
        <f>+F873-'Departmental PL'!I889</f>
        <v>0</v>
      </c>
      <c r="AV873" s="456">
        <f>+G873-'Departmental PL'!J889</f>
        <v>0</v>
      </c>
      <c r="AW873" s="456">
        <f>+H873-'Departmental PL'!K889</f>
        <v>0</v>
      </c>
      <c r="AX873" s="456">
        <f>+I873-'Departmental PL'!L889</f>
        <v>-302789.94</v>
      </c>
      <c r="AY873" s="456">
        <f>+J873-'Departmental PL'!M889</f>
        <v>333091</v>
      </c>
      <c r="AZ873" s="456">
        <f>+K873-'Departmental PL'!N889</f>
        <v>0</v>
      </c>
      <c r="BA873" s="456">
        <f>+L873-'Departmental PL'!O889</f>
        <v>0</v>
      </c>
      <c r="BB873" s="456">
        <f>+M873-'Departmental PL'!P889</f>
        <v>-302789.94</v>
      </c>
      <c r="BC873" s="456">
        <f>+N873-'Departmental PL'!Q889</f>
        <v>333091</v>
      </c>
      <c r="BD873" s="456">
        <f>+O873-'Departmental PL'!R889</f>
        <v>0</v>
      </c>
      <c r="BE873" s="456">
        <f>+P873-'Departmental PL'!S889</f>
        <v>0</v>
      </c>
      <c r="BF873" s="456">
        <f>+Q873-'Departmental PL'!T889</f>
        <v>0</v>
      </c>
      <c r="BG873" s="456">
        <f>+R873-'Departmental PL'!U889</f>
        <v>0</v>
      </c>
      <c r="BH873" s="456">
        <f>+S873-'Departmental PL'!V889</f>
        <v>-302789.94</v>
      </c>
      <c r="BI873" s="456">
        <f>+T873-'Departmental PL'!W889</f>
        <v>333091</v>
      </c>
    </row>
    <row r="874" spans="2:61" ht="20.25" hidden="1" customHeight="1" x14ac:dyDescent="0.25">
      <c r="B874" s="2069" t="s">
        <v>2306</v>
      </c>
      <c r="C874" s="2070"/>
      <c r="D874" s="2070"/>
      <c r="E874" s="2070"/>
      <c r="F874" s="2070"/>
      <c r="G874" s="2070"/>
      <c r="H874" s="2070"/>
      <c r="I874" s="2070"/>
      <c r="J874" s="2070"/>
      <c r="K874" s="2070"/>
      <c r="L874" s="2070"/>
      <c r="M874" s="2070"/>
      <c r="N874" s="2070"/>
      <c r="O874" s="2070"/>
      <c r="P874" s="2070"/>
      <c r="Q874" s="2070"/>
      <c r="R874" s="2070"/>
      <c r="S874" s="2070"/>
      <c r="T874" s="2070"/>
      <c r="U874" s="2061" t="str">
        <f t="shared" si="8"/>
        <v>Total OUTPATIENT</v>
      </c>
      <c r="W874" s="455" t="b">
        <f>+'17HPM_DATA_INPUT'!C560='17_AUDIT_TOTALS_CK'!U874</f>
        <v>1</v>
      </c>
      <c r="X874" s="2065">
        <f>+'17HPM_DATA_INPUT'!D560-'17_AUDIT_TOTALS_CK'!C874</f>
        <v>19646</v>
      </c>
      <c r="Y874" s="2065">
        <f>+'17HPM_DATA_INPUT'!E560-'17_AUDIT_TOTALS_CK'!D874</f>
        <v>19519</v>
      </c>
      <c r="Z874" s="2065">
        <f>+'17HPM_DATA_INPUT'!F560-'17_AUDIT_TOTALS_CK'!E874</f>
        <v>53843</v>
      </c>
      <c r="AA874" s="2065">
        <f>+'17HPM_DATA_INPUT'!G560-'17_AUDIT_TOTALS_CK'!F874</f>
        <v>52820</v>
      </c>
      <c r="AB874" s="2065">
        <f>+'17HPM_DATA_INPUT'!H560-'17_AUDIT_TOTALS_CK'!G874</f>
        <v>19554210</v>
      </c>
      <c r="AC874" s="2065">
        <f>+'17HPM_DATA_INPUT'!I560-'17_AUDIT_TOTALS_CK'!H874</f>
        <v>18579193</v>
      </c>
      <c r="AD874" s="2065">
        <f>+'17HPM_DATA_INPUT'!J560-'17_AUDIT_TOTALS_CK'!I874</f>
        <v>7825821</v>
      </c>
      <c r="AE874" s="2065">
        <f>+'17HPM_DATA_INPUT'!K560-'17_AUDIT_TOTALS_CK'!J874</f>
        <v>7722247</v>
      </c>
      <c r="AF874" s="2065">
        <f>+'17HPM_DATA_INPUT'!L560-'17_AUDIT_TOTALS_CK'!K874</f>
        <v>6217206</v>
      </c>
      <c r="AG874" s="2065">
        <f>+'17HPM_DATA_INPUT'!M560-'17_AUDIT_TOTALS_CK'!L874</f>
        <v>5098113</v>
      </c>
      <c r="AH874" s="2065">
        <f>+'17HPM_DATA_INPUT'!N560-'17_AUDIT_TOTALS_CK'!M874</f>
        <v>1608615</v>
      </c>
      <c r="AI874" s="2065">
        <f>+'17HPM_DATA_INPUT'!O560-'17_AUDIT_TOTALS_CK'!N874</f>
        <v>2624134</v>
      </c>
      <c r="AJ874" s="2065">
        <f>+'17HPM_DATA_INPUT'!P560-'17_AUDIT_TOTALS_CK'!O874</f>
        <v>862836</v>
      </c>
      <c r="AK874" s="2065">
        <f>+'17HPM_DATA_INPUT'!Q560-'17_AUDIT_TOTALS_CK'!P874</f>
        <v>847096</v>
      </c>
      <c r="AL874" s="2065">
        <f>+'17HPM_DATA_INPUT'!R560-'17_AUDIT_TOTALS_CK'!Q874</f>
        <v>2106897</v>
      </c>
      <c r="AM874" s="2065">
        <f>+'17HPM_DATA_INPUT'!S560-'17_AUDIT_TOTALS_CK'!R874</f>
        <v>1735248</v>
      </c>
      <c r="AN874" s="2065">
        <f>+'17HPM_DATA_INPUT'!T560-'17_AUDIT_TOTALS_CK'!S874</f>
        <v>-1361118</v>
      </c>
      <c r="AO874" s="2065">
        <f>+'17HPM_DATA_INPUT'!U560-'17_AUDIT_TOTALS_CK'!T874</f>
        <v>41791</v>
      </c>
      <c r="AQ874" s="2069" t="str">
        <f>'Departmental PL'!D890</f>
        <v>Total OUTPATIENT</v>
      </c>
      <c r="AR874" s="456">
        <f>+C874-'Departmental PL'!F890</f>
        <v>-19646</v>
      </c>
      <c r="AS874" s="456">
        <f>+D874-'Departmental PL'!G890</f>
        <v>-19519</v>
      </c>
      <c r="AT874" s="456">
        <f>+E874-'Departmental PL'!H890</f>
        <v>-53843</v>
      </c>
      <c r="AU874" s="456">
        <f>+F874-'Departmental PL'!I890</f>
        <v>-52820</v>
      </c>
      <c r="AV874" s="456">
        <f>+G874-'Departmental PL'!J890</f>
        <v>-19856999.940000001</v>
      </c>
      <c r="AW874" s="456">
        <f>+H874-'Departmental PL'!K890</f>
        <v>-18579193</v>
      </c>
      <c r="AX874" s="456">
        <f>+I874-'Departmental PL'!L890</f>
        <v>-8431400.8800000008</v>
      </c>
      <c r="AY874" s="456">
        <f>+J874-'Departmental PL'!M890</f>
        <v>-7389156</v>
      </c>
      <c r="AZ874" s="456">
        <f>+K874-'Departmental PL'!N890</f>
        <v>-6314871.7907658489</v>
      </c>
      <c r="BA874" s="456">
        <f>+L874-'Departmental PL'!O890</f>
        <v>-5098113</v>
      </c>
      <c r="BB874" s="456">
        <f>+M874-'Departmental PL'!P890</f>
        <v>-2116529.0892341519</v>
      </c>
      <c r="BC874" s="456">
        <f>+N874-'Departmental PL'!Q890</f>
        <v>-2291043</v>
      </c>
      <c r="BD874" s="456">
        <f>+O874-'Departmental PL'!R890</f>
        <v>-876390.24939898483</v>
      </c>
      <c r="BE874" s="456">
        <f>+P874-'Departmental PL'!S890</f>
        <v>-847096</v>
      </c>
      <c r="BF874" s="456">
        <f>+Q874-'Departmental PL'!T890</f>
        <v>-2139994.1469711275</v>
      </c>
      <c r="BG874" s="456">
        <f>+R874-'Departmental PL'!U890</f>
        <v>-1735248</v>
      </c>
      <c r="BH874" s="456">
        <f>+S874-'Departmental PL'!V890</f>
        <v>899855.30713596055</v>
      </c>
      <c r="BI874" s="456">
        <f>+T874-'Departmental PL'!W890</f>
        <v>291301</v>
      </c>
    </row>
    <row r="875" spans="2:61" ht="20.25" hidden="1" customHeight="1" x14ac:dyDescent="0.25">
      <c r="B875" s="2058" t="s">
        <v>2541</v>
      </c>
      <c r="C875" s="2060"/>
      <c r="D875" s="2060"/>
      <c r="E875" s="2060"/>
      <c r="F875" s="2060"/>
      <c r="G875" s="2060"/>
      <c r="H875" s="2060"/>
      <c r="I875" s="2060"/>
      <c r="J875" s="2060"/>
      <c r="K875" s="2060"/>
      <c r="L875" s="2060"/>
      <c r="M875" s="2060"/>
      <c r="N875" s="2060"/>
      <c r="O875" s="2060"/>
      <c r="P875" s="2060"/>
      <c r="Q875" s="2060"/>
      <c r="R875" s="2060"/>
      <c r="S875" s="2060"/>
      <c r="T875" s="2060"/>
      <c r="U875" s="2061" t="str">
        <f t="shared" si="8"/>
        <v>6420 OPD-EYE</v>
      </c>
      <c r="W875" s="455" t="b">
        <f>+'17HPM_DATA_INPUT'!C561='17_AUDIT_TOTALS_CK'!U875</f>
        <v>1</v>
      </c>
      <c r="X875" s="2065">
        <f>+'17HPM_DATA_INPUT'!D561-'17_AUDIT_TOTALS_CK'!C875</f>
        <v>29</v>
      </c>
      <c r="Y875" s="2065">
        <f>+'17HPM_DATA_INPUT'!E561-'17_AUDIT_TOTALS_CK'!D875</f>
        <v>15</v>
      </c>
      <c r="Z875" s="2065">
        <f>+'17HPM_DATA_INPUT'!F561-'17_AUDIT_TOTALS_CK'!E875</f>
        <v>42</v>
      </c>
      <c r="AA875" s="2065">
        <f>+'17HPM_DATA_INPUT'!G561-'17_AUDIT_TOTALS_CK'!F875</f>
        <v>14</v>
      </c>
      <c r="AB875" s="2065">
        <f>+'17HPM_DATA_INPUT'!H561-'17_AUDIT_TOTALS_CK'!G875</f>
        <v>11420</v>
      </c>
      <c r="AC875" s="2065">
        <f>+'17HPM_DATA_INPUT'!I561-'17_AUDIT_TOTALS_CK'!H875</f>
        <v>4984</v>
      </c>
      <c r="AD875" s="2065">
        <f>+'17HPM_DATA_INPUT'!J561-'17_AUDIT_TOTALS_CK'!I875</f>
        <v>4435</v>
      </c>
      <c r="AE875" s="2065">
        <f>+'17HPM_DATA_INPUT'!K561-'17_AUDIT_TOTALS_CK'!J875</f>
        <v>1471</v>
      </c>
      <c r="AF875" s="2065">
        <f>+'17HPM_DATA_INPUT'!L561-'17_AUDIT_TOTALS_CK'!K875</f>
        <v>3580</v>
      </c>
      <c r="AG875" s="2065">
        <f>+'17HPM_DATA_INPUT'!M561-'17_AUDIT_TOTALS_CK'!L875</f>
        <v>1355</v>
      </c>
      <c r="AH875" s="2065">
        <f>+'17HPM_DATA_INPUT'!N561-'17_AUDIT_TOTALS_CK'!M875</f>
        <v>855</v>
      </c>
      <c r="AI875" s="2065">
        <f>+'17HPM_DATA_INPUT'!O561-'17_AUDIT_TOTALS_CK'!N875</f>
        <v>116</v>
      </c>
      <c r="AJ875" s="2065">
        <f>+'17HPM_DATA_INPUT'!P561-'17_AUDIT_TOTALS_CK'!O875</f>
        <v>497</v>
      </c>
      <c r="AK875" s="2065">
        <f>+'17HPM_DATA_INPUT'!Q561-'17_AUDIT_TOTALS_CK'!P875</f>
        <v>225</v>
      </c>
      <c r="AL875" s="2065">
        <f>+'17HPM_DATA_INPUT'!R561-'17_AUDIT_TOTALS_CK'!Q875</f>
        <v>1213</v>
      </c>
      <c r="AM875" s="2065">
        <f>+'17HPM_DATA_INPUT'!S561-'17_AUDIT_TOTALS_CK'!R875</f>
        <v>461</v>
      </c>
      <c r="AN875" s="2065">
        <f>+'17HPM_DATA_INPUT'!T561-'17_AUDIT_TOTALS_CK'!S875</f>
        <v>-854</v>
      </c>
      <c r="AO875" s="2065">
        <f>+'17HPM_DATA_INPUT'!U561-'17_AUDIT_TOTALS_CK'!T875</f>
        <v>-571</v>
      </c>
      <c r="AQ875" s="455" t="str">
        <f>'Departmental PL'!D891</f>
        <v>6420 OPD-EYE</v>
      </c>
      <c r="AR875" s="456">
        <f>+C875-'Departmental PL'!F891</f>
        <v>-29</v>
      </c>
      <c r="AS875" s="456">
        <f>+D875-'Departmental PL'!G891</f>
        <v>-15</v>
      </c>
      <c r="AT875" s="456">
        <f>+E875-'Departmental PL'!H891</f>
        <v>-42</v>
      </c>
      <c r="AU875" s="456">
        <f>+F875-'Departmental PL'!I891</f>
        <v>-14</v>
      </c>
      <c r="AV875" s="456">
        <f>+G875-'Departmental PL'!J891</f>
        <v>-11420</v>
      </c>
      <c r="AW875" s="456">
        <f>+H875-'Departmental PL'!K891</f>
        <v>-4984</v>
      </c>
      <c r="AX875" s="456">
        <f>+I875-'Departmental PL'!L891</f>
        <v>-4435</v>
      </c>
      <c r="AY875" s="456">
        <f>+J875-'Departmental PL'!M891</f>
        <v>-1471</v>
      </c>
      <c r="AZ875" s="456">
        <f>+K875-'Departmental PL'!N891</f>
        <v>-3580</v>
      </c>
      <c r="BA875" s="456">
        <f>+L875-'Departmental PL'!O891</f>
        <v>-1355</v>
      </c>
      <c r="BB875" s="456">
        <f>+M875-'Departmental PL'!P891</f>
        <v>-855</v>
      </c>
      <c r="BC875" s="456">
        <f>+N875-'Departmental PL'!Q891</f>
        <v>-116</v>
      </c>
      <c r="BD875" s="456">
        <f>+O875-'Departmental PL'!R891</f>
        <v>-497</v>
      </c>
      <c r="BE875" s="456">
        <f>+P875-'Departmental PL'!S891</f>
        <v>-225</v>
      </c>
      <c r="BF875" s="456">
        <f>+Q875-'Departmental PL'!T891</f>
        <v>-1213</v>
      </c>
      <c r="BG875" s="456">
        <f>+R875-'Departmental PL'!U891</f>
        <v>-461</v>
      </c>
      <c r="BH875" s="456">
        <f>+S875-'Departmental PL'!V891</f>
        <v>855</v>
      </c>
      <c r="BI875" s="456">
        <f>+T875-'Departmental PL'!W891</f>
        <v>570</v>
      </c>
    </row>
    <row r="876" spans="2:61" ht="20.25" hidden="1" customHeight="1" x14ac:dyDescent="0.25">
      <c r="B876" s="2072" t="s">
        <v>2307</v>
      </c>
      <c r="C876" s="2073"/>
      <c r="D876" s="2073"/>
      <c r="E876" s="2073"/>
      <c r="F876" s="2073"/>
      <c r="G876" s="2073"/>
      <c r="H876" s="2073"/>
      <c r="I876" s="2073"/>
      <c r="J876" s="2073"/>
      <c r="K876" s="2073"/>
      <c r="L876" s="2073"/>
      <c r="M876" s="2073"/>
      <c r="N876" s="2073"/>
      <c r="O876" s="2073"/>
      <c r="P876" s="2073"/>
      <c r="Q876" s="2073"/>
      <c r="R876" s="2073"/>
      <c r="S876" s="2073"/>
      <c r="T876" s="2073"/>
      <c r="U876" s="2061" t="str">
        <f t="shared" si="8"/>
        <v>Total ASC</v>
      </c>
      <c r="W876" s="455" t="b">
        <f>+'17HPM_DATA_INPUT'!C562='17_AUDIT_TOTALS_CK'!U876</f>
        <v>1</v>
      </c>
      <c r="X876" s="2065">
        <f>+'17HPM_DATA_INPUT'!D562-'17_AUDIT_TOTALS_CK'!C876</f>
        <v>29</v>
      </c>
      <c r="Y876" s="2065">
        <f>+'17HPM_DATA_INPUT'!E562-'17_AUDIT_TOTALS_CK'!D876</f>
        <v>15</v>
      </c>
      <c r="Z876" s="2065">
        <f>+'17HPM_DATA_INPUT'!F562-'17_AUDIT_TOTALS_CK'!E876</f>
        <v>42</v>
      </c>
      <c r="AA876" s="2065">
        <f>+'17HPM_DATA_INPUT'!G562-'17_AUDIT_TOTALS_CK'!F876</f>
        <v>14</v>
      </c>
      <c r="AB876" s="2065">
        <f>+'17HPM_DATA_INPUT'!H562-'17_AUDIT_TOTALS_CK'!G876</f>
        <v>11420</v>
      </c>
      <c r="AC876" s="2065">
        <f>+'17HPM_DATA_INPUT'!I562-'17_AUDIT_TOTALS_CK'!H876</f>
        <v>4984</v>
      </c>
      <c r="AD876" s="2065">
        <f>+'17HPM_DATA_INPUT'!J562-'17_AUDIT_TOTALS_CK'!I876</f>
        <v>4435</v>
      </c>
      <c r="AE876" s="2065">
        <f>+'17HPM_DATA_INPUT'!K562-'17_AUDIT_TOTALS_CK'!J876</f>
        <v>1471</v>
      </c>
      <c r="AF876" s="2065">
        <f>+'17HPM_DATA_INPUT'!L562-'17_AUDIT_TOTALS_CK'!K876</f>
        <v>3580</v>
      </c>
      <c r="AG876" s="2065">
        <f>+'17HPM_DATA_INPUT'!M562-'17_AUDIT_TOTALS_CK'!L876</f>
        <v>1355</v>
      </c>
      <c r="AH876" s="2065">
        <f>+'17HPM_DATA_INPUT'!N562-'17_AUDIT_TOTALS_CK'!M876</f>
        <v>855</v>
      </c>
      <c r="AI876" s="2065">
        <f>+'17HPM_DATA_INPUT'!O562-'17_AUDIT_TOTALS_CK'!N876</f>
        <v>116</v>
      </c>
      <c r="AJ876" s="2065">
        <f>+'17HPM_DATA_INPUT'!P562-'17_AUDIT_TOTALS_CK'!O876</f>
        <v>497</v>
      </c>
      <c r="AK876" s="2065">
        <f>+'17HPM_DATA_INPUT'!Q562-'17_AUDIT_TOTALS_CK'!P876</f>
        <v>225</v>
      </c>
      <c r="AL876" s="2065">
        <f>+'17HPM_DATA_INPUT'!R562-'17_AUDIT_TOTALS_CK'!Q876</f>
        <v>1213</v>
      </c>
      <c r="AM876" s="2065">
        <f>+'17HPM_DATA_INPUT'!S562-'17_AUDIT_TOTALS_CK'!R876</f>
        <v>461</v>
      </c>
      <c r="AN876" s="2065">
        <f>+'17HPM_DATA_INPUT'!T562-'17_AUDIT_TOTALS_CK'!S876</f>
        <v>-854</v>
      </c>
      <c r="AO876" s="2065">
        <f>+'17HPM_DATA_INPUT'!U562-'17_AUDIT_TOTALS_CK'!T876</f>
        <v>-571</v>
      </c>
      <c r="AQ876" s="2072" t="str">
        <f>'Departmental PL'!D892</f>
        <v>Total ASC</v>
      </c>
      <c r="AR876" s="456">
        <f>+C876-'Departmental PL'!F892</f>
        <v>-29</v>
      </c>
      <c r="AS876" s="456">
        <f>+D876-'Departmental PL'!G892</f>
        <v>-15</v>
      </c>
      <c r="AT876" s="456">
        <f>+E876-'Departmental PL'!H892</f>
        <v>-42</v>
      </c>
      <c r="AU876" s="456">
        <f>+F876-'Departmental PL'!I892</f>
        <v>-14</v>
      </c>
      <c r="AV876" s="456">
        <f>+G876-'Departmental PL'!J892</f>
        <v>-11420</v>
      </c>
      <c r="AW876" s="456">
        <f>+H876-'Departmental PL'!K892</f>
        <v>-4984</v>
      </c>
      <c r="AX876" s="456">
        <f>+I876-'Departmental PL'!L892</f>
        <v>-4435</v>
      </c>
      <c r="AY876" s="456">
        <f>+J876-'Departmental PL'!M892</f>
        <v>-1471</v>
      </c>
      <c r="AZ876" s="456">
        <f>+K876-'Departmental PL'!N892</f>
        <v>-3580</v>
      </c>
      <c r="BA876" s="456">
        <f>+L876-'Departmental PL'!O892</f>
        <v>-1355</v>
      </c>
      <c r="BB876" s="456">
        <f>+M876-'Departmental PL'!P892</f>
        <v>-855</v>
      </c>
      <c r="BC876" s="456">
        <f>+N876-'Departmental PL'!Q892</f>
        <v>-116</v>
      </c>
      <c r="BD876" s="456">
        <f>+O876-'Departmental PL'!R892</f>
        <v>-497</v>
      </c>
      <c r="BE876" s="456">
        <f>+P876-'Departmental PL'!S892</f>
        <v>-225</v>
      </c>
      <c r="BF876" s="456">
        <f>+Q876-'Departmental PL'!T892</f>
        <v>-1213</v>
      </c>
      <c r="BG876" s="456">
        <f>+R876-'Departmental PL'!U892</f>
        <v>-461</v>
      </c>
      <c r="BH876" s="456">
        <f>+S876-'Departmental PL'!V892</f>
        <v>855</v>
      </c>
      <c r="BI876" s="456">
        <f>+T876-'Departmental PL'!W892</f>
        <v>570</v>
      </c>
    </row>
    <row r="877" spans="2:61" ht="20.25" hidden="1" customHeight="1" x14ac:dyDescent="0.25">
      <c r="B877" s="2058" t="s">
        <v>2541</v>
      </c>
      <c r="C877" s="2060"/>
      <c r="D877" s="2060"/>
      <c r="E877" s="2060"/>
      <c r="F877" s="2060"/>
      <c r="G877" s="2060"/>
      <c r="H877" s="2060"/>
      <c r="I877" s="2060"/>
      <c r="J877" s="2060"/>
      <c r="K877" s="2060"/>
      <c r="L877" s="2060"/>
      <c r="M877" s="2060"/>
      <c r="N877" s="2060"/>
      <c r="O877" s="2060"/>
      <c r="P877" s="2060"/>
      <c r="Q877" s="2060"/>
      <c r="R877" s="2060"/>
      <c r="S877" s="2060"/>
      <c r="T877" s="2060"/>
      <c r="U877" s="2061" t="str">
        <f t="shared" si="8"/>
        <v>6420 OPD-EYE</v>
      </c>
      <c r="W877" s="455" t="b">
        <f>+'17HPM_DATA_INPUT'!C563='17_AUDIT_TOTALS_CK'!U877</f>
        <v>1</v>
      </c>
      <c r="X877" s="2065">
        <f>+'17HPM_DATA_INPUT'!D563-'17_AUDIT_TOTALS_CK'!C877</f>
        <v>3</v>
      </c>
      <c r="Y877" s="2065">
        <f>+'17HPM_DATA_INPUT'!E563-'17_AUDIT_TOTALS_CK'!D877</f>
        <v>2</v>
      </c>
      <c r="Z877" s="2065">
        <f>+'17HPM_DATA_INPUT'!F563-'17_AUDIT_TOTALS_CK'!E877</f>
        <v>3</v>
      </c>
      <c r="AA877" s="2065">
        <f>+'17HPM_DATA_INPUT'!G563-'17_AUDIT_TOTALS_CK'!F877</f>
        <v>3</v>
      </c>
      <c r="AB877" s="2065">
        <f>+'17HPM_DATA_INPUT'!H563-'17_AUDIT_TOTALS_CK'!G877</f>
        <v>794</v>
      </c>
      <c r="AC877" s="2065">
        <f>+'17HPM_DATA_INPUT'!I563-'17_AUDIT_TOTALS_CK'!H877</f>
        <v>1248</v>
      </c>
      <c r="AD877" s="2065">
        <f>+'17HPM_DATA_INPUT'!J563-'17_AUDIT_TOTALS_CK'!I877</f>
        <v>306</v>
      </c>
      <c r="AE877" s="2065">
        <f>+'17HPM_DATA_INPUT'!K563-'17_AUDIT_TOTALS_CK'!J877</f>
        <v>121</v>
      </c>
      <c r="AF877" s="2065">
        <f>+'17HPM_DATA_INPUT'!L563-'17_AUDIT_TOTALS_CK'!K877</f>
        <v>255</v>
      </c>
      <c r="AG877" s="2065">
        <f>+'17HPM_DATA_INPUT'!M563-'17_AUDIT_TOTALS_CK'!L877</f>
        <v>341</v>
      </c>
      <c r="AH877" s="2065">
        <f>+'17HPM_DATA_INPUT'!N563-'17_AUDIT_TOTALS_CK'!M877</f>
        <v>52</v>
      </c>
      <c r="AI877" s="2065">
        <f>+'17HPM_DATA_INPUT'!O563-'17_AUDIT_TOTALS_CK'!N877</f>
        <v>-220</v>
      </c>
      <c r="AJ877" s="2065">
        <f>+'17HPM_DATA_INPUT'!P563-'17_AUDIT_TOTALS_CK'!O877</f>
        <v>35</v>
      </c>
      <c r="AK877" s="2065">
        <f>+'17HPM_DATA_INPUT'!Q563-'17_AUDIT_TOTALS_CK'!P877</f>
        <v>57</v>
      </c>
      <c r="AL877" s="2065">
        <f>+'17HPM_DATA_INPUT'!R563-'17_AUDIT_TOTALS_CK'!Q877</f>
        <v>86</v>
      </c>
      <c r="AM877" s="2065">
        <f>+'17HPM_DATA_INPUT'!S563-'17_AUDIT_TOTALS_CK'!R877</f>
        <v>116</v>
      </c>
      <c r="AN877" s="2065">
        <f>+'17HPM_DATA_INPUT'!T563-'17_AUDIT_TOTALS_CK'!S877</f>
        <v>-70</v>
      </c>
      <c r="AO877" s="2065">
        <f>+'17HPM_DATA_INPUT'!U563-'17_AUDIT_TOTALS_CK'!T877</f>
        <v>-393</v>
      </c>
      <c r="AQ877" s="455" t="str">
        <f>'Departmental PL'!D893</f>
        <v>6420 OPD-EYE</v>
      </c>
      <c r="AR877" s="456">
        <f>+C877-'Departmental PL'!F893</f>
        <v>-3</v>
      </c>
      <c r="AS877" s="456">
        <f>+D877-'Departmental PL'!G893</f>
        <v>-2</v>
      </c>
      <c r="AT877" s="456">
        <f>+E877-'Departmental PL'!H893</f>
        <v>-3</v>
      </c>
      <c r="AU877" s="456">
        <f>+F877-'Departmental PL'!I893</f>
        <v>-3</v>
      </c>
      <c r="AV877" s="456">
        <f>+G877-'Departmental PL'!J893</f>
        <v>-794</v>
      </c>
      <c r="AW877" s="456">
        <f>+H877-'Departmental PL'!K893</f>
        <v>-1248</v>
      </c>
      <c r="AX877" s="456">
        <f>+I877-'Departmental PL'!L893</f>
        <v>-306</v>
      </c>
      <c r="AY877" s="456">
        <f>+J877-'Departmental PL'!M893</f>
        <v>-121</v>
      </c>
      <c r="AZ877" s="456">
        <f>+K877-'Departmental PL'!N893</f>
        <v>-255</v>
      </c>
      <c r="BA877" s="456">
        <f>+L877-'Departmental PL'!O893</f>
        <v>-341</v>
      </c>
      <c r="BB877" s="456">
        <f>+M877-'Departmental PL'!P893</f>
        <v>-51</v>
      </c>
      <c r="BC877" s="456">
        <f>+N877-'Departmental PL'!Q893</f>
        <v>220</v>
      </c>
      <c r="BD877" s="456">
        <f>+O877-'Departmental PL'!R893</f>
        <v>-35</v>
      </c>
      <c r="BE877" s="456">
        <f>+P877-'Departmental PL'!S893</f>
        <v>-57</v>
      </c>
      <c r="BF877" s="456">
        <f>+Q877-'Departmental PL'!T893</f>
        <v>-86</v>
      </c>
      <c r="BG877" s="456">
        <f>+R877-'Departmental PL'!U893</f>
        <v>-116</v>
      </c>
      <c r="BH877" s="456">
        <f>+S877-'Departmental PL'!V893</f>
        <v>70</v>
      </c>
      <c r="BI877" s="456">
        <f>+T877-'Departmental PL'!W893</f>
        <v>393</v>
      </c>
    </row>
    <row r="878" spans="2:61" ht="20.25" hidden="1" customHeight="1" x14ac:dyDescent="0.25">
      <c r="B878" s="2076" t="s">
        <v>2308</v>
      </c>
      <c r="C878" s="2077"/>
      <c r="D878" s="2077"/>
      <c r="E878" s="2077"/>
      <c r="F878" s="2077"/>
      <c r="G878" s="2077"/>
      <c r="H878" s="2077"/>
      <c r="I878" s="2077"/>
      <c r="J878" s="2077"/>
      <c r="K878" s="2077"/>
      <c r="L878" s="2077"/>
      <c r="M878" s="2077"/>
      <c r="N878" s="2077"/>
      <c r="O878" s="2077"/>
      <c r="P878" s="2077"/>
      <c r="Q878" s="2077"/>
      <c r="R878" s="2077"/>
      <c r="S878" s="2077"/>
      <c r="T878" s="2077"/>
      <c r="U878" s="2061" t="str">
        <f t="shared" si="8"/>
        <v>Total OBS</v>
      </c>
      <c r="W878" s="455" t="b">
        <f>+'17HPM_DATA_INPUT'!C564='17_AUDIT_TOTALS_CK'!U878</f>
        <v>1</v>
      </c>
      <c r="X878" s="2065">
        <f>+'17HPM_DATA_INPUT'!D564-'17_AUDIT_TOTALS_CK'!C878</f>
        <v>3</v>
      </c>
      <c r="Y878" s="2065">
        <f>+'17HPM_DATA_INPUT'!E564-'17_AUDIT_TOTALS_CK'!D878</f>
        <v>2</v>
      </c>
      <c r="Z878" s="2065">
        <f>+'17HPM_DATA_INPUT'!F564-'17_AUDIT_TOTALS_CK'!E878</f>
        <v>3</v>
      </c>
      <c r="AA878" s="2065">
        <f>+'17HPM_DATA_INPUT'!G564-'17_AUDIT_TOTALS_CK'!F878</f>
        <v>3</v>
      </c>
      <c r="AB878" s="2065">
        <f>+'17HPM_DATA_INPUT'!H564-'17_AUDIT_TOTALS_CK'!G878</f>
        <v>794</v>
      </c>
      <c r="AC878" s="2065">
        <f>+'17HPM_DATA_INPUT'!I564-'17_AUDIT_TOTALS_CK'!H878</f>
        <v>1248</v>
      </c>
      <c r="AD878" s="2065">
        <f>+'17HPM_DATA_INPUT'!J564-'17_AUDIT_TOTALS_CK'!I878</f>
        <v>306</v>
      </c>
      <c r="AE878" s="2065">
        <f>+'17HPM_DATA_INPUT'!K564-'17_AUDIT_TOTALS_CK'!J878</f>
        <v>121</v>
      </c>
      <c r="AF878" s="2065">
        <f>+'17HPM_DATA_INPUT'!L564-'17_AUDIT_TOTALS_CK'!K878</f>
        <v>255</v>
      </c>
      <c r="AG878" s="2065">
        <f>+'17HPM_DATA_INPUT'!M564-'17_AUDIT_TOTALS_CK'!L878</f>
        <v>341</v>
      </c>
      <c r="AH878" s="2065">
        <f>+'17HPM_DATA_INPUT'!N564-'17_AUDIT_TOTALS_CK'!M878</f>
        <v>52</v>
      </c>
      <c r="AI878" s="2065">
        <f>+'17HPM_DATA_INPUT'!O564-'17_AUDIT_TOTALS_CK'!N878</f>
        <v>-220</v>
      </c>
      <c r="AJ878" s="2065">
        <f>+'17HPM_DATA_INPUT'!P564-'17_AUDIT_TOTALS_CK'!O878</f>
        <v>35</v>
      </c>
      <c r="AK878" s="2065">
        <f>+'17HPM_DATA_INPUT'!Q564-'17_AUDIT_TOTALS_CK'!P878</f>
        <v>57</v>
      </c>
      <c r="AL878" s="2065">
        <f>+'17HPM_DATA_INPUT'!R564-'17_AUDIT_TOTALS_CK'!Q878</f>
        <v>86</v>
      </c>
      <c r="AM878" s="2065">
        <f>+'17HPM_DATA_INPUT'!S564-'17_AUDIT_TOTALS_CK'!R878</f>
        <v>116</v>
      </c>
      <c r="AN878" s="2065">
        <f>+'17HPM_DATA_INPUT'!T564-'17_AUDIT_TOTALS_CK'!S878</f>
        <v>-70</v>
      </c>
      <c r="AO878" s="2065">
        <f>+'17HPM_DATA_INPUT'!U564-'17_AUDIT_TOTALS_CK'!T878</f>
        <v>-393</v>
      </c>
      <c r="AQ878" s="2076" t="str">
        <f>'Departmental PL'!D894</f>
        <v>Total OBS</v>
      </c>
      <c r="AR878" s="456">
        <f>+C878-'Departmental PL'!F894</f>
        <v>-3</v>
      </c>
      <c r="AS878" s="456">
        <f>+D878-'Departmental PL'!G894</f>
        <v>-2</v>
      </c>
      <c r="AT878" s="456">
        <f>+E878-'Departmental PL'!H894</f>
        <v>-3</v>
      </c>
      <c r="AU878" s="456">
        <f>+F878-'Departmental PL'!I894</f>
        <v>-3</v>
      </c>
      <c r="AV878" s="456">
        <f>+G878-'Departmental PL'!J894</f>
        <v>-794</v>
      </c>
      <c r="AW878" s="456">
        <f>+H878-'Departmental PL'!K894</f>
        <v>-1248</v>
      </c>
      <c r="AX878" s="456">
        <f>+I878-'Departmental PL'!L894</f>
        <v>-306</v>
      </c>
      <c r="AY878" s="456">
        <f>+J878-'Departmental PL'!M894</f>
        <v>-121</v>
      </c>
      <c r="AZ878" s="456">
        <f>+K878-'Departmental PL'!N894</f>
        <v>-255</v>
      </c>
      <c r="BA878" s="456">
        <f>+L878-'Departmental PL'!O894</f>
        <v>-341</v>
      </c>
      <c r="BB878" s="456">
        <f>+M878-'Departmental PL'!P894</f>
        <v>-51</v>
      </c>
      <c r="BC878" s="456">
        <f>+N878-'Departmental PL'!Q894</f>
        <v>220</v>
      </c>
      <c r="BD878" s="456">
        <f>+O878-'Departmental PL'!R894</f>
        <v>-35</v>
      </c>
      <c r="BE878" s="456">
        <f>+P878-'Departmental PL'!S894</f>
        <v>-57</v>
      </c>
      <c r="BF878" s="456">
        <f>+Q878-'Departmental PL'!T894</f>
        <v>-86</v>
      </c>
      <c r="BG878" s="456">
        <f>+R878-'Departmental PL'!U894</f>
        <v>-116</v>
      </c>
      <c r="BH878" s="456">
        <f>+S878-'Departmental PL'!V894</f>
        <v>70</v>
      </c>
      <c r="BI878" s="456">
        <f>+T878-'Departmental PL'!W894</f>
        <v>393</v>
      </c>
    </row>
    <row r="879" spans="2:61" ht="20.25" hidden="1" customHeight="1" x14ac:dyDescent="0.25">
      <c r="B879" s="2076"/>
      <c r="C879" s="2077"/>
      <c r="D879" s="2077"/>
      <c r="E879" s="2077"/>
      <c r="F879" s="2077"/>
      <c r="G879" s="2077"/>
      <c r="H879" s="2077"/>
      <c r="I879" s="2077"/>
      <c r="J879" s="2077"/>
      <c r="K879" s="2077"/>
      <c r="L879" s="2077"/>
      <c r="M879" s="2077"/>
      <c r="N879" s="2077"/>
      <c r="O879" s="2077"/>
      <c r="P879" s="2077"/>
      <c r="Q879" s="2077"/>
      <c r="R879" s="2077"/>
      <c r="S879" s="2077"/>
      <c r="T879" s="2077"/>
      <c r="AQ879" s="455">
        <f>'Departmental PL'!D895</f>
        <v>0</v>
      </c>
      <c r="AR879" s="456">
        <f>+C879-'Departmental PL'!F895</f>
        <v>0</v>
      </c>
      <c r="AS879" s="456">
        <f>+D879-'Departmental PL'!G895</f>
        <v>0</v>
      </c>
      <c r="AT879" s="456">
        <f>+E879-'Departmental PL'!H895</f>
        <v>0</v>
      </c>
      <c r="AU879" s="456">
        <f>+F879-'Departmental PL'!I895</f>
        <v>0</v>
      </c>
      <c r="AV879" s="456">
        <f>+G879-'Departmental PL'!J895</f>
        <v>0</v>
      </c>
      <c r="AW879" s="456">
        <f>+H879-'Departmental PL'!K895</f>
        <v>0</v>
      </c>
      <c r="AX879" s="456">
        <f>+I879-'Departmental PL'!L895</f>
        <v>0</v>
      </c>
      <c r="AY879" s="456">
        <f>+J879-'Departmental PL'!M895</f>
        <v>0</v>
      </c>
      <c r="AZ879" s="456">
        <f>+K879-'Departmental PL'!N895</f>
        <v>0</v>
      </c>
      <c r="BA879" s="456">
        <f>+L879-'Departmental PL'!O895</f>
        <v>0</v>
      </c>
      <c r="BB879" s="456">
        <f>+M879-'Departmental PL'!P895</f>
        <v>0</v>
      </c>
      <c r="BC879" s="456">
        <f>+N879-'Departmental PL'!Q895</f>
        <v>0</v>
      </c>
      <c r="BD879" s="456">
        <f>+O879-'Departmental PL'!R895</f>
        <v>0</v>
      </c>
      <c r="BE879" s="456">
        <f>+P879-'Departmental PL'!S895</f>
        <v>0</v>
      </c>
      <c r="BF879" s="456">
        <f>+Q879-'Departmental PL'!T895</f>
        <v>0</v>
      </c>
      <c r="BG879" s="456">
        <f>+R879-'Departmental PL'!U895</f>
        <v>0</v>
      </c>
      <c r="BH879" s="456">
        <f>+S879-'Departmental PL'!V895</f>
        <v>0</v>
      </c>
      <c r="BI879" s="456">
        <f>+T879-'Departmental PL'!W895</f>
        <v>0</v>
      </c>
    </row>
    <row r="880" spans="2:61" ht="20.25" hidden="1" customHeight="1" x14ac:dyDescent="0.25">
      <c r="B880" s="2095" t="s">
        <v>2542</v>
      </c>
      <c r="C880" s="2095"/>
      <c r="D880" s="2091"/>
      <c r="E880" s="2092"/>
      <c r="F880" s="2092"/>
      <c r="G880" s="2092"/>
      <c r="H880" s="2092"/>
      <c r="I880" s="2092"/>
      <c r="J880" s="2092"/>
      <c r="K880" s="2092"/>
      <c r="L880" s="2092"/>
      <c r="M880" s="2092"/>
      <c r="N880" s="2092"/>
      <c r="O880" s="2092"/>
      <c r="P880" s="2092"/>
      <c r="Q880" s="2092"/>
      <c r="R880" s="2092"/>
      <c r="S880" s="2092"/>
      <c r="T880" s="2092"/>
      <c r="U880" s="2061" t="str">
        <f t="shared" si="8"/>
        <v>Total 022 Ophthalmology</v>
      </c>
      <c r="W880" s="455" t="b">
        <f>+'17HPM_DATA_INPUT'!C565='17_AUDIT_TOTALS_CK'!U880</f>
        <v>1</v>
      </c>
      <c r="X880" s="2065">
        <f>+'17HPM_DATA_INPUT'!D565-'17_AUDIT_TOTALS_CK'!C880</f>
        <v>19678</v>
      </c>
      <c r="Y880" s="2065">
        <f>+'17HPM_DATA_INPUT'!E565-'17_AUDIT_TOTALS_CK'!D880</f>
        <v>19536</v>
      </c>
      <c r="Z880" s="2065">
        <f>+'17HPM_DATA_INPUT'!F565-'17_AUDIT_TOTALS_CK'!E880</f>
        <v>53888</v>
      </c>
      <c r="AA880" s="2065">
        <f>+'17HPM_DATA_INPUT'!G565-'17_AUDIT_TOTALS_CK'!F880</f>
        <v>52837</v>
      </c>
      <c r="AB880" s="2065">
        <f>+'17HPM_DATA_INPUT'!H565-'17_AUDIT_TOTALS_CK'!G880</f>
        <v>19566424</v>
      </c>
      <c r="AC880" s="2065">
        <f>+'17HPM_DATA_INPUT'!I565-'17_AUDIT_TOTALS_CK'!H880</f>
        <v>18585425</v>
      </c>
      <c r="AD880" s="2065">
        <f>+'17HPM_DATA_INPUT'!J565-'17_AUDIT_TOTALS_CK'!I880</f>
        <v>7830563</v>
      </c>
      <c r="AE880" s="2065">
        <f>+'17HPM_DATA_INPUT'!K565-'17_AUDIT_TOTALS_CK'!J880</f>
        <v>7723839</v>
      </c>
      <c r="AF880" s="2065">
        <f>+'17HPM_DATA_INPUT'!L565-'17_AUDIT_TOTALS_CK'!K880</f>
        <v>6221040</v>
      </c>
      <c r="AG880" s="2065">
        <f>+'17HPM_DATA_INPUT'!M565-'17_AUDIT_TOTALS_CK'!L880</f>
        <v>5099809</v>
      </c>
      <c r="AH880" s="2065">
        <f>+'17HPM_DATA_INPUT'!N565-'17_AUDIT_TOTALS_CK'!M880</f>
        <v>1609522</v>
      </c>
      <c r="AI880" s="2065">
        <f>+'17HPM_DATA_INPUT'!O565-'17_AUDIT_TOTALS_CK'!N880</f>
        <v>2624030</v>
      </c>
      <c r="AJ880" s="2065">
        <f>+'17HPM_DATA_INPUT'!P565-'17_AUDIT_TOTALS_CK'!O880</f>
        <v>863368</v>
      </c>
      <c r="AK880" s="2065">
        <f>+'17HPM_DATA_INPUT'!Q565-'17_AUDIT_TOTALS_CK'!P880</f>
        <v>847378</v>
      </c>
      <c r="AL880" s="2065">
        <f>+'17HPM_DATA_INPUT'!R565-'17_AUDIT_TOTALS_CK'!Q880</f>
        <v>2108197</v>
      </c>
      <c r="AM880" s="2065">
        <f>+'17HPM_DATA_INPUT'!S565-'17_AUDIT_TOTALS_CK'!R880</f>
        <v>1735825</v>
      </c>
      <c r="AN880" s="2065">
        <f>+'17HPM_DATA_INPUT'!T565-'17_AUDIT_TOTALS_CK'!S880</f>
        <v>-1362042</v>
      </c>
      <c r="AO880" s="2065">
        <f>+'17HPM_DATA_INPUT'!U565-'17_AUDIT_TOTALS_CK'!T880</f>
        <v>40827</v>
      </c>
      <c r="AQ880" s="2095" t="str">
        <f>'Departmental PL'!D896</f>
        <v xml:space="preserve">TOTAL 022 Ophthalmology </v>
      </c>
      <c r="AR880" s="456">
        <f>+C880-'Departmental PL'!F896</f>
        <v>-19678</v>
      </c>
      <c r="AS880" s="456">
        <f>+D880-'Departmental PL'!G896</f>
        <v>-19536</v>
      </c>
      <c r="AT880" s="456">
        <f>+E880-'Departmental PL'!H896</f>
        <v>-53888</v>
      </c>
      <c r="AU880" s="456">
        <f>+F880-'Departmental PL'!I896</f>
        <v>-52837</v>
      </c>
      <c r="AV880" s="456">
        <f>+G880-'Departmental PL'!J896</f>
        <v>-19869213.940000001</v>
      </c>
      <c r="AW880" s="456">
        <f>+H880-'Departmental PL'!K896</f>
        <v>-18585425</v>
      </c>
      <c r="AX880" s="456">
        <f>+I880-'Departmental PL'!L896</f>
        <v>-8436141.8800000008</v>
      </c>
      <c r="AY880" s="456">
        <f>+J880-'Departmental PL'!M896</f>
        <v>-7390748</v>
      </c>
      <c r="AZ880" s="456">
        <f>+K880-'Departmental PL'!N896</f>
        <v>-6318706.7907658489</v>
      </c>
      <c r="BA880" s="456">
        <f>+L880-'Departmental PL'!O896</f>
        <v>-5099809</v>
      </c>
      <c r="BB880" s="456">
        <f>+M880-'Departmental PL'!P896</f>
        <v>-2117435.0892341519</v>
      </c>
      <c r="BC880" s="456">
        <f>+N880-'Departmental PL'!Q896</f>
        <v>-2290939</v>
      </c>
      <c r="BD880" s="456">
        <f>+O880-'Departmental PL'!R896</f>
        <v>-876922.24939898483</v>
      </c>
      <c r="BE880" s="456">
        <f>+P880-'Departmental PL'!S896</f>
        <v>-847378</v>
      </c>
      <c r="BF880" s="456">
        <f>+Q880-'Departmental PL'!T896</f>
        <v>-2141293.1469711275</v>
      </c>
      <c r="BG880" s="456">
        <f>+R880-'Departmental PL'!U896</f>
        <v>-1735825</v>
      </c>
      <c r="BH880" s="456">
        <f>+S880-'Departmental PL'!V896</f>
        <v>900780.30713596055</v>
      </c>
      <c r="BI880" s="456">
        <f>+T880-'Departmental PL'!W896</f>
        <v>292264</v>
      </c>
    </row>
    <row r="881" spans="2:61" ht="20.25" hidden="1" customHeight="1" x14ac:dyDescent="0.25">
      <c r="B881" s="2101"/>
      <c r="C881" s="2101"/>
      <c r="D881" s="2091"/>
      <c r="E881" s="2092"/>
      <c r="F881" s="2092"/>
      <c r="G881" s="2092"/>
      <c r="H881" s="2092"/>
      <c r="I881" s="2092"/>
      <c r="J881" s="2092"/>
      <c r="K881" s="2092"/>
      <c r="L881" s="2092"/>
      <c r="M881" s="2092"/>
      <c r="N881" s="2092"/>
      <c r="O881" s="2092"/>
      <c r="P881" s="2092"/>
      <c r="Q881" s="2092"/>
      <c r="R881" s="2092"/>
      <c r="S881" s="2092"/>
      <c r="T881" s="2092"/>
      <c r="AQ881" s="455">
        <f>'Departmental PL'!D899</f>
        <v>0</v>
      </c>
      <c r="AR881" s="456">
        <f>+C881-'Departmental PL'!F899</f>
        <v>0</v>
      </c>
      <c r="AS881" s="456">
        <f>+D881-'Departmental PL'!G899</f>
        <v>0</v>
      </c>
      <c r="AT881" s="456">
        <f>+E881-'Departmental PL'!H899</f>
        <v>0</v>
      </c>
      <c r="AU881" s="456">
        <f>+F881-'Departmental PL'!I899</f>
        <v>0</v>
      </c>
      <c r="AV881" s="456">
        <f>+G881-'Departmental PL'!J899</f>
        <v>0</v>
      </c>
      <c r="AW881" s="456">
        <f>+H881-'Departmental PL'!K899</f>
        <v>0</v>
      </c>
      <c r="AX881" s="456">
        <f>+I881-'Departmental PL'!L899</f>
        <v>0</v>
      </c>
      <c r="AY881" s="456">
        <f>+J881-'Departmental PL'!M899</f>
        <v>0</v>
      </c>
      <c r="AZ881" s="456">
        <f>+K881-'Departmental PL'!N899</f>
        <v>0</v>
      </c>
      <c r="BA881" s="456">
        <f>+L881-'Departmental PL'!O899</f>
        <v>0</v>
      </c>
      <c r="BB881" s="456">
        <f>+M881-'Departmental PL'!P899</f>
        <v>0</v>
      </c>
      <c r="BC881" s="456">
        <f>+N881-'Departmental PL'!Q899</f>
        <v>0</v>
      </c>
      <c r="BD881" s="456">
        <f>+O881-'Departmental PL'!R899</f>
        <v>0</v>
      </c>
      <c r="BE881" s="456">
        <f>+P881-'Departmental PL'!S899</f>
        <v>0</v>
      </c>
      <c r="BF881" s="456">
        <f>+Q881-'Departmental PL'!T899</f>
        <v>0</v>
      </c>
      <c r="BG881" s="456">
        <f>+R881-'Departmental PL'!U899</f>
        <v>0</v>
      </c>
      <c r="BH881" s="456">
        <f>+S881-'Departmental PL'!V899</f>
        <v>0</v>
      </c>
      <c r="BI881" s="456">
        <f>+T881-'Departmental PL'!W899</f>
        <v>0</v>
      </c>
    </row>
    <row r="882" spans="2:61" ht="20.25" hidden="1" customHeight="1" x14ac:dyDescent="0.25">
      <c r="B882" s="2101"/>
      <c r="C882" s="2101"/>
      <c r="D882" s="2091"/>
      <c r="E882" s="2092"/>
      <c r="F882" s="2092"/>
      <c r="G882" s="2092"/>
      <c r="H882" s="2092"/>
      <c r="I882" s="2092"/>
      <c r="J882" s="2092"/>
      <c r="K882" s="2092"/>
      <c r="L882" s="2092"/>
      <c r="M882" s="2092"/>
      <c r="N882" s="2092"/>
      <c r="O882" s="2092"/>
      <c r="P882" s="2092"/>
      <c r="Q882" s="2092"/>
      <c r="R882" s="2092"/>
      <c r="S882" s="2092"/>
      <c r="T882" s="2092"/>
      <c r="AQ882" s="2082" t="str">
        <f>'Departmental PL'!D900</f>
        <v xml:space="preserve">023 Respiratory Care </v>
      </c>
      <c r="AR882" s="456">
        <f>+C882-'Departmental PL'!F900</f>
        <v>0</v>
      </c>
      <c r="AS882" s="456">
        <f>+D882-'Departmental PL'!G900</f>
        <v>0</v>
      </c>
      <c r="AT882" s="456">
        <f>+E882-'Departmental PL'!H900</f>
        <v>0</v>
      </c>
      <c r="AU882" s="456">
        <f>+F882-'Departmental PL'!I900</f>
        <v>0</v>
      </c>
      <c r="AV882" s="456">
        <f>+G882-'Departmental PL'!J900</f>
        <v>0</v>
      </c>
      <c r="AW882" s="456">
        <f>+H882-'Departmental PL'!K900</f>
        <v>0</v>
      </c>
      <c r="AX882" s="456">
        <f>+I882-'Departmental PL'!L900</f>
        <v>0</v>
      </c>
      <c r="AY882" s="456">
        <f>+J882-'Departmental PL'!M900</f>
        <v>0</v>
      </c>
      <c r="AZ882" s="456">
        <f>+K882-'Departmental PL'!N900</f>
        <v>0</v>
      </c>
      <c r="BA882" s="456">
        <f>+L882-'Departmental PL'!O900</f>
        <v>0</v>
      </c>
      <c r="BB882" s="456">
        <f>+M882-'Departmental PL'!P900</f>
        <v>0</v>
      </c>
      <c r="BC882" s="456">
        <f>+N882-'Departmental PL'!Q900</f>
        <v>0</v>
      </c>
      <c r="BD882" s="456">
        <f>+O882-'Departmental PL'!R900</f>
        <v>0</v>
      </c>
      <c r="BE882" s="456">
        <f>+P882-'Departmental PL'!S900</f>
        <v>0</v>
      </c>
      <c r="BF882" s="456">
        <f>+Q882-'Departmental PL'!T900</f>
        <v>0</v>
      </c>
      <c r="BG882" s="456">
        <f>+R882-'Departmental PL'!U900</f>
        <v>0</v>
      </c>
      <c r="BH882" s="456">
        <f>+S882-'Departmental PL'!V900</f>
        <v>0</v>
      </c>
      <c r="BI882" s="456">
        <f>+T882-'Departmental PL'!W900</f>
        <v>0</v>
      </c>
    </row>
    <row r="883" spans="2:61" ht="20.25" hidden="1" customHeight="1" x14ac:dyDescent="0.25">
      <c r="B883" s="2058" t="s">
        <v>2543</v>
      </c>
      <c r="C883" s="2060"/>
      <c r="D883" s="2060"/>
      <c r="E883" s="2060"/>
      <c r="F883" s="2060"/>
      <c r="G883" s="2060"/>
      <c r="H883" s="2060"/>
      <c r="I883" s="2060"/>
      <c r="J883" s="2060"/>
      <c r="K883" s="2060"/>
      <c r="L883" s="2060"/>
      <c r="M883" s="2060"/>
      <c r="N883" s="2060"/>
      <c r="O883" s="2060"/>
      <c r="P883" s="2060"/>
      <c r="Q883" s="2060"/>
      <c r="R883" s="2060"/>
      <c r="S883" s="2060"/>
      <c r="T883" s="2060"/>
      <c r="U883" s="2061" t="str">
        <f t="shared" si="8"/>
        <v>4380 RESPIRATORY THERAPY</v>
      </c>
      <c r="W883" s="455" t="b">
        <f>+'17HPM_DATA_INPUT'!C566='17_AUDIT_TOTALS_CK'!U883</f>
        <v>1</v>
      </c>
      <c r="X883" s="2065">
        <f>+'17HPM_DATA_INPUT'!D566-'17_AUDIT_TOTALS_CK'!C883</f>
        <v>174</v>
      </c>
      <c r="Y883" s="2065">
        <f>+'17HPM_DATA_INPUT'!E566-'17_AUDIT_TOTALS_CK'!D883</f>
        <v>211</v>
      </c>
      <c r="Z883" s="2065">
        <f>+'17HPM_DATA_INPUT'!F566-'17_AUDIT_TOTALS_CK'!E883</f>
        <v>882</v>
      </c>
      <c r="AA883" s="2065">
        <f>+'17HPM_DATA_INPUT'!G566-'17_AUDIT_TOTALS_CK'!F883</f>
        <v>1078</v>
      </c>
      <c r="AB883" s="2065">
        <f>+'17HPM_DATA_INPUT'!H566-'17_AUDIT_TOTALS_CK'!G883</f>
        <v>56769</v>
      </c>
      <c r="AC883" s="2065">
        <f>+'17HPM_DATA_INPUT'!I566-'17_AUDIT_TOTALS_CK'!H883</f>
        <v>73765</v>
      </c>
      <c r="AD883" s="2065">
        <f>+'17HPM_DATA_INPUT'!J566-'17_AUDIT_TOTALS_CK'!I883</f>
        <v>17055</v>
      </c>
      <c r="AE883" s="2065">
        <f>+'17HPM_DATA_INPUT'!K566-'17_AUDIT_TOTALS_CK'!J883</f>
        <v>24262</v>
      </c>
      <c r="AF883" s="2065">
        <f>+'17HPM_DATA_INPUT'!L566-'17_AUDIT_TOTALS_CK'!K883</f>
        <v>9141</v>
      </c>
      <c r="AG883" s="2065">
        <f>+'17HPM_DATA_INPUT'!M566-'17_AUDIT_TOTALS_CK'!L883</f>
        <v>11896</v>
      </c>
      <c r="AH883" s="2065">
        <f>+'17HPM_DATA_INPUT'!N566-'17_AUDIT_TOTALS_CK'!M883</f>
        <v>7913</v>
      </c>
      <c r="AI883" s="2065">
        <f>+'17HPM_DATA_INPUT'!O566-'17_AUDIT_TOTALS_CK'!N883</f>
        <v>12366</v>
      </c>
      <c r="AJ883" s="2065">
        <f>+'17HPM_DATA_INPUT'!P566-'17_AUDIT_TOTALS_CK'!O883</f>
        <v>0</v>
      </c>
      <c r="AK883" s="2065">
        <f>+'17HPM_DATA_INPUT'!Q566-'17_AUDIT_TOTALS_CK'!P883</f>
        <v>0</v>
      </c>
      <c r="AL883" s="2065">
        <f>+'17HPM_DATA_INPUT'!R566-'17_AUDIT_TOTALS_CK'!Q883</f>
        <v>2922</v>
      </c>
      <c r="AM883" s="2065">
        <f>+'17HPM_DATA_INPUT'!S566-'17_AUDIT_TOTALS_CK'!R883</f>
        <v>4269</v>
      </c>
      <c r="AN883" s="2065">
        <f>+'17HPM_DATA_INPUT'!T566-'17_AUDIT_TOTALS_CK'!S883</f>
        <v>4992</v>
      </c>
      <c r="AO883" s="2065">
        <f>+'17HPM_DATA_INPUT'!U566-'17_AUDIT_TOTALS_CK'!T883</f>
        <v>8097</v>
      </c>
      <c r="AQ883" s="455" t="str">
        <f>'Departmental PL'!D901</f>
        <v>4380 RESPIRATORY THERAPY</v>
      </c>
      <c r="AR883" s="456">
        <f>+C883-'Departmental PL'!F901</f>
        <v>-174</v>
      </c>
      <c r="AS883" s="456">
        <f>+D883-'Departmental PL'!G901</f>
        <v>-211</v>
      </c>
      <c r="AT883" s="456">
        <f>+E883-'Departmental PL'!H901</f>
        <v>-882</v>
      </c>
      <c r="AU883" s="456">
        <f>+F883-'Departmental PL'!I901</f>
        <v>-1078</v>
      </c>
      <c r="AV883" s="456">
        <f>+G883-'Departmental PL'!J901</f>
        <v>-56769</v>
      </c>
      <c r="AW883" s="456">
        <f>+H883-'Departmental PL'!K901</f>
        <v>-73765</v>
      </c>
      <c r="AX883" s="456">
        <f>+I883-'Departmental PL'!L901</f>
        <v>-17055</v>
      </c>
      <c r="AY883" s="456">
        <f>+J883-'Departmental PL'!M901</f>
        <v>-24262</v>
      </c>
      <c r="AZ883" s="456">
        <f>+K883-'Departmental PL'!N901</f>
        <v>-9141</v>
      </c>
      <c r="BA883" s="456">
        <f>+L883-'Departmental PL'!O901</f>
        <v>-11896</v>
      </c>
      <c r="BB883" s="456">
        <f>+M883-'Departmental PL'!P901</f>
        <v>-7914</v>
      </c>
      <c r="BC883" s="456">
        <f>+N883-'Departmental PL'!Q901</f>
        <v>-12366</v>
      </c>
      <c r="BD883" s="456">
        <f>+O883-'Departmental PL'!R901</f>
        <v>0</v>
      </c>
      <c r="BE883" s="456">
        <f>+P883-'Departmental PL'!S901</f>
        <v>0</v>
      </c>
      <c r="BF883" s="456">
        <f>+Q883-'Departmental PL'!T901</f>
        <v>-2922</v>
      </c>
      <c r="BG883" s="456">
        <f>+R883-'Departmental PL'!U901</f>
        <v>-4269</v>
      </c>
      <c r="BH883" s="456">
        <f>+S883-'Departmental PL'!V901</f>
        <v>-4992</v>
      </c>
      <c r="BI883" s="456">
        <f>+T883-'Departmental PL'!W901</f>
        <v>-8097</v>
      </c>
    </row>
    <row r="884" spans="2:61" ht="20.25" hidden="1" customHeight="1" x14ac:dyDescent="0.25">
      <c r="B884" s="2069" t="s">
        <v>2306</v>
      </c>
      <c r="C884" s="2070"/>
      <c r="D884" s="2070"/>
      <c r="E884" s="2070"/>
      <c r="F884" s="2070"/>
      <c r="G884" s="2070"/>
      <c r="H884" s="2070"/>
      <c r="I884" s="2070"/>
      <c r="J884" s="2070"/>
      <c r="K884" s="2070"/>
      <c r="L884" s="2070"/>
      <c r="M884" s="2070"/>
      <c r="N884" s="2070"/>
      <c r="O884" s="2070"/>
      <c r="P884" s="2070"/>
      <c r="Q884" s="2070"/>
      <c r="R884" s="2070"/>
      <c r="S884" s="2070"/>
      <c r="T884" s="2070"/>
      <c r="U884" s="2061" t="str">
        <f t="shared" si="8"/>
        <v>Total OUTPATIENT</v>
      </c>
      <c r="W884" s="455" t="b">
        <f>+'17HPM_DATA_INPUT'!C567='17_AUDIT_TOTALS_CK'!U884</f>
        <v>1</v>
      </c>
      <c r="X884" s="2065">
        <f>+'17HPM_DATA_INPUT'!D567-'17_AUDIT_TOTALS_CK'!C884</f>
        <v>174</v>
      </c>
      <c r="Y884" s="2065">
        <f>+'17HPM_DATA_INPUT'!E567-'17_AUDIT_TOTALS_CK'!D884</f>
        <v>211</v>
      </c>
      <c r="Z884" s="2065">
        <f>+'17HPM_DATA_INPUT'!F567-'17_AUDIT_TOTALS_CK'!E884</f>
        <v>882</v>
      </c>
      <c r="AA884" s="2065">
        <f>+'17HPM_DATA_INPUT'!G567-'17_AUDIT_TOTALS_CK'!F884</f>
        <v>1078</v>
      </c>
      <c r="AB884" s="2065">
        <f>+'17HPM_DATA_INPUT'!H567-'17_AUDIT_TOTALS_CK'!G884</f>
        <v>56769</v>
      </c>
      <c r="AC884" s="2065">
        <f>+'17HPM_DATA_INPUT'!I567-'17_AUDIT_TOTALS_CK'!H884</f>
        <v>73765</v>
      </c>
      <c r="AD884" s="2065">
        <f>+'17HPM_DATA_INPUT'!J567-'17_AUDIT_TOTALS_CK'!I884</f>
        <v>17055</v>
      </c>
      <c r="AE884" s="2065">
        <f>+'17HPM_DATA_INPUT'!K567-'17_AUDIT_TOTALS_CK'!J884</f>
        <v>24262</v>
      </c>
      <c r="AF884" s="2065">
        <f>+'17HPM_DATA_INPUT'!L567-'17_AUDIT_TOTALS_CK'!K884</f>
        <v>9141</v>
      </c>
      <c r="AG884" s="2065">
        <f>+'17HPM_DATA_INPUT'!M567-'17_AUDIT_TOTALS_CK'!L884</f>
        <v>11896</v>
      </c>
      <c r="AH884" s="2065">
        <f>+'17HPM_DATA_INPUT'!N567-'17_AUDIT_TOTALS_CK'!M884</f>
        <v>7913</v>
      </c>
      <c r="AI884" s="2065">
        <f>+'17HPM_DATA_INPUT'!O567-'17_AUDIT_TOTALS_CK'!N884</f>
        <v>12366</v>
      </c>
      <c r="AJ884" s="2065">
        <f>+'17HPM_DATA_INPUT'!P567-'17_AUDIT_TOTALS_CK'!O884</f>
        <v>0</v>
      </c>
      <c r="AK884" s="2065">
        <f>+'17HPM_DATA_INPUT'!Q567-'17_AUDIT_TOTALS_CK'!P884</f>
        <v>0</v>
      </c>
      <c r="AL884" s="2065">
        <f>+'17HPM_DATA_INPUT'!R567-'17_AUDIT_TOTALS_CK'!Q884</f>
        <v>2922</v>
      </c>
      <c r="AM884" s="2065">
        <f>+'17HPM_DATA_INPUT'!S567-'17_AUDIT_TOTALS_CK'!R884</f>
        <v>4269</v>
      </c>
      <c r="AN884" s="2065">
        <f>+'17HPM_DATA_INPUT'!T567-'17_AUDIT_TOTALS_CK'!S884</f>
        <v>4992</v>
      </c>
      <c r="AO884" s="2065">
        <f>+'17HPM_DATA_INPUT'!U567-'17_AUDIT_TOTALS_CK'!T884</f>
        <v>8097</v>
      </c>
      <c r="AQ884" s="2069" t="str">
        <f>'Departmental PL'!D902</f>
        <v>Total OUTPATIENT</v>
      </c>
      <c r="AR884" s="456">
        <f>+C884-'Departmental PL'!F902</f>
        <v>-174</v>
      </c>
      <c r="AS884" s="456">
        <f>+D884-'Departmental PL'!G902</f>
        <v>-211</v>
      </c>
      <c r="AT884" s="456">
        <f>+E884-'Departmental PL'!H902</f>
        <v>-882</v>
      </c>
      <c r="AU884" s="456">
        <f>+F884-'Departmental PL'!I902</f>
        <v>-1078</v>
      </c>
      <c r="AV884" s="456">
        <f>+G884-'Departmental PL'!J902</f>
        <v>-56769</v>
      </c>
      <c r="AW884" s="456">
        <f>+H884-'Departmental PL'!K902</f>
        <v>-73765</v>
      </c>
      <c r="AX884" s="456">
        <f>+I884-'Departmental PL'!L902</f>
        <v>-17055</v>
      </c>
      <c r="AY884" s="456">
        <f>+J884-'Departmental PL'!M902</f>
        <v>-24262</v>
      </c>
      <c r="AZ884" s="456">
        <f>+K884-'Departmental PL'!N902</f>
        <v>-9141</v>
      </c>
      <c r="BA884" s="456">
        <f>+L884-'Departmental PL'!O902</f>
        <v>-11896</v>
      </c>
      <c r="BB884" s="456">
        <f>+M884-'Departmental PL'!P902</f>
        <v>-7914</v>
      </c>
      <c r="BC884" s="456">
        <f>+N884-'Departmental PL'!Q902</f>
        <v>-12366</v>
      </c>
      <c r="BD884" s="456">
        <f>+O884-'Departmental PL'!R902</f>
        <v>0</v>
      </c>
      <c r="BE884" s="456">
        <f>+P884-'Departmental PL'!S902</f>
        <v>0</v>
      </c>
      <c r="BF884" s="456">
        <f>+Q884-'Departmental PL'!T902</f>
        <v>-2922</v>
      </c>
      <c r="BG884" s="456">
        <f>+R884-'Departmental PL'!U902</f>
        <v>-4269</v>
      </c>
      <c r="BH884" s="456">
        <f>+S884-'Departmental PL'!V902</f>
        <v>-4992</v>
      </c>
      <c r="BI884" s="456">
        <f>+T884-'Departmental PL'!W902</f>
        <v>-8097</v>
      </c>
    </row>
    <row r="885" spans="2:61" ht="20.25" hidden="1" customHeight="1" x14ac:dyDescent="0.25">
      <c r="B885" s="2058" t="s">
        <v>2543</v>
      </c>
      <c r="C885" s="2060"/>
      <c r="D885" s="2060"/>
      <c r="E885" s="2060"/>
      <c r="F885" s="2060"/>
      <c r="G885" s="2060"/>
      <c r="H885" s="2060"/>
      <c r="I885" s="2060"/>
      <c r="J885" s="2060"/>
      <c r="K885" s="2060"/>
      <c r="L885" s="2060"/>
      <c r="M885" s="2060"/>
      <c r="N885" s="2060"/>
      <c r="O885" s="2060"/>
      <c r="P885" s="2060"/>
      <c r="Q885" s="2060"/>
      <c r="R885" s="2060"/>
      <c r="S885" s="2060"/>
      <c r="T885" s="2060"/>
      <c r="U885" s="2061" t="str">
        <f t="shared" si="8"/>
        <v>4380 RESPIRATORY THERAPY</v>
      </c>
      <c r="W885" s="455" t="b">
        <f>+'17HPM_DATA_INPUT'!C568='17_AUDIT_TOTALS_CK'!U885</f>
        <v>1</v>
      </c>
      <c r="X885" s="2065">
        <f>+'17HPM_DATA_INPUT'!D568-'17_AUDIT_TOTALS_CK'!C885</f>
        <v>245</v>
      </c>
      <c r="Y885" s="2065">
        <f>+'17HPM_DATA_INPUT'!E568-'17_AUDIT_TOTALS_CK'!D885</f>
        <v>274</v>
      </c>
      <c r="Z885" s="2065">
        <f>+'17HPM_DATA_INPUT'!F568-'17_AUDIT_TOTALS_CK'!E885</f>
        <v>847</v>
      </c>
      <c r="AA885" s="2065">
        <f>+'17HPM_DATA_INPUT'!G568-'17_AUDIT_TOTALS_CK'!F885</f>
        <v>1161</v>
      </c>
      <c r="AB885" s="2065">
        <f>+'17HPM_DATA_INPUT'!H568-'17_AUDIT_TOTALS_CK'!G885</f>
        <v>100704</v>
      </c>
      <c r="AC885" s="2065">
        <f>+'17HPM_DATA_INPUT'!I568-'17_AUDIT_TOTALS_CK'!H885</f>
        <v>122285</v>
      </c>
      <c r="AD885" s="2065">
        <f>+'17HPM_DATA_INPUT'!J568-'17_AUDIT_TOTALS_CK'!I885</f>
        <v>36491</v>
      </c>
      <c r="AE885" s="2065">
        <f>+'17HPM_DATA_INPUT'!K568-'17_AUDIT_TOTALS_CK'!J885</f>
        <v>47030</v>
      </c>
      <c r="AF885" s="2065">
        <f>+'17HPM_DATA_INPUT'!L568-'17_AUDIT_TOTALS_CK'!K885</f>
        <v>16271</v>
      </c>
      <c r="AG885" s="2065">
        <f>+'17HPM_DATA_INPUT'!M568-'17_AUDIT_TOTALS_CK'!L885</f>
        <v>19847</v>
      </c>
      <c r="AH885" s="2065">
        <f>+'17HPM_DATA_INPUT'!N568-'17_AUDIT_TOTALS_CK'!M885</f>
        <v>20219</v>
      </c>
      <c r="AI885" s="2065">
        <f>+'17HPM_DATA_INPUT'!O568-'17_AUDIT_TOTALS_CK'!N885</f>
        <v>27183</v>
      </c>
      <c r="AJ885" s="2065">
        <f>+'17HPM_DATA_INPUT'!P568-'17_AUDIT_TOTALS_CK'!O885</f>
        <v>0</v>
      </c>
      <c r="AK885" s="2065">
        <f>+'17HPM_DATA_INPUT'!Q568-'17_AUDIT_TOTALS_CK'!P885</f>
        <v>0</v>
      </c>
      <c r="AL885" s="2065">
        <f>+'17HPM_DATA_INPUT'!R568-'17_AUDIT_TOTALS_CK'!Q885</f>
        <v>5200</v>
      </c>
      <c r="AM885" s="2065">
        <f>+'17HPM_DATA_INPUT'!S568-'17_AUDIT_TOTALS_CK'!R885</f>
        <v>7122</v>
      </c>
      <c r="AN885" s="2065">
        <f>+'17HPM_DATA_INPUT'!T568-'17_AUDIT_TOTALS_CK'!S885</f>
        <v>15019</v>
      </c>
      <c r="AO885" s="2065">
        <f>+'17HPM_DATA_INPUT'!U568-'17_AUDIT_TOTALS_CK'!T885</f>
        <v>20061</v>
      </c>
      <c r="AQ885" s="455" t="str">
        <f>'Departmental PL'!D903</f>
        <v>4380 RESPIRATORY THERAPY</v>
      </c>
      <c r="AR885" s="456">
        <f>+C885-'Departmental PL'!F903</f>
        <v>-245</v>
      </c>
      <c r="AS885" s="456">
        <f>+D885-'Departmental PL'!G903</f>
        <v>-274</v>
      </c>
      <c r="AT885" s="456">
        <f>+E885-'Departmental PL'!H903</f>
        <v>-847</v>
      </c>
      <c r="AU885" s="456">
        <f>+F885-'Departmental PL'!I903</f>
        <v>-1161</v>
      </c>
      <c r="AV885" s="456">
        <f>+G885-'Departmental PL'!J903</f>
        <v>-100704</v>
      </c>
      <c r="AW885" s="456">
        <f>+H885-'Departmental PL'!K903</f>
        <v>-122285</v>
      </c>
      <c r="AX885" s="456">
        <f>+I885-'Departmental PL'!L903</f>
        <v>-36491</v>
      </c>
      <c r="AY885" s="456">
        <f>+J885-'Departmental PL'!M903</f>
        <v>-47030</v>
      </c>
      <c r="AZ885" s="456">
        <f>+K885-'Departmental PL'!N903</f>
        <v>-16271</v>
      </c>
      <c r="BA885" s="456">
        <f>+L885-'Departmental PL'!O903</f>
        <v>-19847</v>
      </c>
      <c r="BB885" s="456">
        <f>+M885-'Departmental PL'!P903</f>
        <v>-20220</v>
      </c>
      <c r="BC885" s="456">
        <f>+N885-'Departmental PL'!Q903</f>
        <v>-27183</v>
      </c>
      <c r="BD885" s="456">
        <f>+O885-'Departmental PL'!R903</f>
        <v>0</v>
      </c>
      <c r="BE885" s="456">
        <f>+P885-'Departmental PL'!S903</f>
        <v>0</v>
      </c>
      <c r="BF885" s="456">
        <f>+Q885-'Departmental PL'!T903</f>
        <v>-5200</v>
      </c>
      <c r="BG885" s="456">
        <f>+R885-'Departmental PL'!U903</f>
        <v>-7122</v>
      </c>
      <c r="BH885" s="456">
        <f>+S885-'Departmental PL'!V903</f>
        <v>-15020</v>
      </c>
      <c r="BI885" s="456">
        <f>+T885-'Departmental PL'!W903</f>
        <v>-20061</v>
      </c>
    </row>
    <row r="886" spans="2:61" ht="20.25" hidden="1" customHeight="1" x14ac:dyDescent="0.25">
      <c r="B886" s="2072" t="s">
        <v>2307</v>
      </c>
      <c r="C886" s="2073"/>
      <c r="D886" s="2073"/>
      <c r="E886" s="2073"/>
      <c r="F886" s="2073"/>
      <c r="G886" s="2073"/>
      <c r="H886" s="2073"/>
      <c r="I886" s="2073"/>
      <c r="J886" s="2073"/>
      <c r="K886" s="2073"/>
      <c r="L886" s="2073"/>
      <c r="M886" s="2073"/>
      <c r="N886" s="2073"/>
      <c r="O886" s="2073"/>
      <c r="P886" s="2073"/>
      <c r="Q886" s="2073"/>
      <c r="R886" s="2073"/>
      <c r="S886" s="2073"/>
      <c r="T886" s="2073"/>
      <c r="U886" s="2061" t="str">
        <f t="shared" si="8"/>
        <v>Total ASC</v>
      </c>
      <c r="W886" s="455" t="b">
        <f>+'17HPM_DATA_INPUT'!C569='17_AUDIT_TOTALS_CK'!U886</f>
        <v>1</v>
      </c>
      <c r="X886" s="2065">
        <f>+'17HPM_DATA_INPUT'!D569-'17_AUDIT_TOTALS_CK'!C886</f>
        <v>245</v>
      </c>
      <c r="Y886" s="2065">
        <f>+'17HPM_DATA_INPUT'!E569-'17_AUDIT_TOTALS_CK'!D886</f>
        <v>274</v>
      </c>
      <c r="Z886" s="2065">
        <f>+'17HPM_DATA_INPUT'!F569-'17_AUDIT_TOTALS_CK'!E886</f>
        <v>847</v>
      </c>
      <c r="AA886" s="2065">
        <f>+'17HPM_DATA_INPUT'!G569-'17_AUDIT_TOTALS_CK'!F886</f>
        <v>1161</v>
      </c>
      <c r="AB886" s="2065">
        <f>+'17HPM_DATA_INPUT'!H569-'17_AUDIT_TOTALS_CK'!G886</f>
        <v>100704</v>
      </c>
      <c r="AC886" s="2065">
        <f>+'17HPM_DATA_INPUT'!I569-'17_AUDIT_TOTALS_CK'!H886</f>
        <v>122285</v>
      </c>
      <c r="AD886" s="2065">
        <f>+'17HPM_DATA_INPUT'!J569-'17_AUDIT_TOTALS_CK'!I886</f>
        <v>36491</v>
      </c>
      <c r="AE886" s="2065">
        <f>+'17HPM_DATA_INPUT'!K569-'17_AUDIT_TOTALS_CK'!J886</f>
        <v>47030</v>
      </c>
      <c r="AF886" s="2065">
        <f>+'17HPM_DATA_INPUT'!L569-'17_AUDIT_TOTALS_CK'!K886</f>
        <v>16271</v>
      </c>
      <c r="AG886" s="2065">
        <f>+'17HPM_DATA_INPUT'!M569-'17_AUDIT_TOTALS_CK'!L886</f>
        <v>19847</v>
      </c>
      <c r="AH886" s="2065">
        <f>+'17HPM_DATA_INPUT'!N569-'17_AUDIT_TOTALS_CK'!M886</f>
        <v>20219</v>
      </c>
      <c r="AI886" s="2065">
        <f>+'17HPM_DATA_INPUT'!O569-'17_AUDIT_TOTALS_CK'!N886</f>
        <v>27183</v>
      </c>
      <c r="AJ886" s="2065">
        <f>+'17HPM_DATA_INPUT'!P569-'17_AUDIT_TOTALS_CK'!O886</f>
        <v>0</v>
      </c>
      <c r="AK886" s="2065">
        <f>+'17HPM_DATA_INPUT'!Q569-'17_AUDIT_TOTALS_CK'!P886</f>
        <v>0</v>
      </c>
      <c r="AL886" s="2065">
        <f>+'17HPM_DATA_INPUT'!R569-'17_AUDIT_TOTALS_CK'!Q886</f>
        <v>5200</v>
      </c>
      <c r="AM886" s="2065">
        <f>+'17HPM_DATA_INPUT'!S569-'17_AUDIT_TOTALS_CK'!R886</f>
        <v>7122</v>
      </c>
      <c r="AN886" s="2065">
        <f>+'17HPM_DATA_INPUT'!T569-'17_AUDIT_TOTALS_CK'!S886</f>
        <v>15019</v>
      </c>
      <c r="AO886" s="2065">
        <f>+'17HPM_DATA_INPUT'!U569-'17_AUDIT_TOTALS_CK'!T886</f>
        <v>20061</v>
      </c>
      <c r="AQ886" s="2072" t="str">
        <f>'Departmental PL'!D904</f>
        <v>Total ASC</v>
      </c>
      <c r="AR886" s="456">
        <f>+C886-'Departmental PL'!F904</f>
        <v>-245</v>
      </c>
      <c r="AS886" s="456">
        <f>+D886-'Departmental PL'!G904</f>
        <v>-274</v>
      </c>
      <c r="AT886" s="456">
        <f>+E886-'Departmental PL'!H904</f>
        <v>-847</v>
      </c>
      <c r="AU886" s="456">
        <f>+F886-'Departmental PL'!I904</f>
        <v>-1161</v>
      </c>
      <c r="AV886" s="456">
        <f>+G886-'Departmental PL'!J904</f>
        <v>-100704</v>
      </c>
      <c r="AW886" s="456">
        <f>+H886-'Departmental PL'!K904</f>
        <v>-122285</v>
      </c>
      <c r="AX886" s="456">
        <f>+I886-'Departmental PL'!L904</f>
        <v>-36491</v>
      </c>
      <c r="AY886" s="456">
        <f>+J886-'Departmental PL'!M904</f>
        <v>-47030</v>
      </c>
      <c r="AZ886" s="456">
        <f>+K886-'Departmental PL'!N904</f>
        <v>-16271</v>
      </c>
      <c r="BA886" s="456">
        <f>+L886-'Departmental PL'!O904</f>
        <v>-19847</v>
      </c>
      <c r="BB886" s="456">
        <f>+M886-'Departmental PL'!P904</f>
        <v>-20220</v>
      </c>
      <c r="BC886" s="456">
        <f>+N886-'Departmental PL'!Q904</f>
        <v>-27183</v>
      </c>
      <c r="BD886" s="456">
        <f>+O886-'Departmental PL'!R904</f>
        <v>0</v>
      </c>
      <c r="BE886" s="456">
        <f>+P886-'Departmental PL'!S904</f>
        <v>0</v>
      </c>
      <c r="BF886" s="456">
        <f>+Q886-'Departmental PL'!T904</f>
        <v>-5200</v>
      </c>
      <c r="BG886" s="456">
        <f>+R886-'Departmental PL'!U904</f>
        <v>-7122</v>
      </c>
      <c r="BH886" s="456">
        <f>+S886-'Departmental PL'!V904</f>
        <v>-15020</v>
      </c>
      <c r="BI886" s="456">
        <f>+T886-'Departmental PL'!W904</f>
        <v>-20061</v>
      </c>
    </row>
    <row r="887" spans="2:61" ht="20.25" hidden="1" customHeight="1" x14ac:dyDescent="0.25">
      <c r="B887" s="2058" t="s">
        <v>2543</v>
      </c>
      <c r="C887" s="2060"/>
      <c r="D887" s="2060"/>
      <c r="E887" s="2060"/>
      <c r="F887" s="2060"/>
      <c r="G887" s="2060"/>
      <c r="H887" s="2060"/>
      <c r="I887" s="2060"/>
      <c r="J887" s="2060"/>
      <c r="K887" s="2060"/>
      <c r="L887" s="2060"/>
      <c r="M887" s="2060"/>
      <c r="N887" s="2060"/>
      <c r="O887" s="2060"/>
      <c r="P887" s="2060"/>
      <c r="Q887" s="2060"/>
      <c r="R887" s="2060"/>
      <c r="S887" s="2060"/>
      <c r="T887" s="2060"/>
      <c r="U887" s="2061" t="str">
        <f t="shared" si="8"/>
        <v>4380 RESPIRATORY THERAPY</v>
      </c>
      <c r="W887" s="455" t="b">
        <f>+'17HPM_DATA_INPUT'!C570='17_AUDIT_TOTALS_CK'!U887</f>
        <v>1</v>
      </c>
      <c r="X887" s="2065">
        <f>+'17HPM_DATA_INPUT'!D570-'17_AUDIT_TOTALS_CK'!C887</f>
        <v>333</v>
      </c>
      <c r="Y887" s="2065">
        <f>+'17HPM_DATA_INPUT'!E570-'17_AUDIT_TOTALS_CK'!D887</f>
        <v>365</v>
      </c>
      <c r="Z887" s="2065">
        <f>+'17HPM_DATA_INPUT'!F570-'17_AUDIT_TOTALS_CK'!E887</f>
        <v>1362</v>
      </c>
      <c r="AA887" s="2065">
        <f>+'17HPM_DATA_INPUT'!G570-'17_AUDIT_TOTALS_CK'!F887</f>
        <v>1750</v>
      </c>
      <c r="AB887" s="2065">
        <f>+'17HPM_DATA_INPUT'!H570-'17_AUDIT_TOTALS_CK'!G887</f>
        <v>171758</v>
      </c>
      <c r="AC887" s="2065">
        <f>+'17HPM_DATA_INPUT'!I570-'17_AUDIT_TOTALS_CK'!H887</f>
        <v>197241</v>
      </c>
      <c r="AD887" s="2065">
        <f>+'17HPM_DATA_INPUT'!J570-'17_AUDIT_TOTALS_CK'!I887</f>
        <v>50544</v>
      </c>
      <c r="AE887" s="2065">
        <f>+'17HPM_DATA_INPUT'!K570-'17_AUDIT_TOTALS_CK'!J887</f>
        <v>60233</v>
      </c>
      <c r="AF887" s="2065">
        <f>+'17HPM_DATA_INPUT'!L570-'17_AUDIT_TOTALS_CK'!K887</f>
        <v>27608</v>
      </c>
      <c r="AG887" s="2065">
        <f>+'17HPM_DATA_INPUT'!M570-'17_AUDIT_TOTALS_CK'!L887</f>
        <v>31781</v>
      </c>
      <c r="AH887" s="2065">
        <f>+'17HPM_DATA_INPUT'!N570-'17_AUDIT_TOTALS_CK'!M887</f>
        <v>22937</v>
      </c>
      <c r="AI887" s="2065">
        <f>+'17HPM_DATA_INPUT'!O570-'17_AUDIT_TOTALS_CK'!N887</f>
        <v>28452</v>
      </c>
      <c r="AJ887" s="2065">
        <f>+'17HPM_DATA_INPUT'!P570-'17_AUDIT_TOTALS_CK'!O887</f>
        <v>0</v>
      </c>
      <c r="AK887" s="2065">
        <f>+'17HPM_DATA_INPUT'!Q570-'17_AUDIT_TOTALS_CK'!P887</f>
        <v>0</v>
      </c>
      <c r="AL887" s="2065">
        <f>+'17HPM_DATA_INPUT'!R570-'17_AUDIT_TOTALS_CK'!Q887</f>
        <v>8823</v>
      </c>
      <c r="AM887" s="2065">
        <f>+'17HPM_DATA_INPUT'!S570-'17_AUDIT_TOTALS_CK'!R887</f>
        <v>11404</v>
      </c>
      <c r="AN887" s="2065">
        <f>+'17HPM_DATA_INPUT'!T570-'17_AUDIT_TOTALS_CK'!S887</f>
        <v>14113</v>
      </c>
      <c r="AO887" s="2065">
        <f>+'17HPM_DATA_INPUT'!U570-'17_AUDIT_TOTALS_CK'!T887</f>
        <v>17047</v>
      </c>
      <c r="AQ887" s="455" t="str">
        <f>'Departmental PL'!D905</f>
        <v>4380 RESPIRATORY THERAPY</v>
      </c>
      <c r="AR887" s="456">
        <f>+C887-'Departmental PL'!F905</f>
        <v>-333</v>
      </c>
      <c r="AS887" s="456">
        <f>+D887-'Departmental PL'!G905</f>
        <v>-365</v>
      </c>
      <c r="AT887" s="456">
        <f>+E887-'Departmental PL'!H905</f>
        <v>-1362</v>
      </c>
      <c r="AU887" s="456">
        <f>+F887-'Departmental PL'!I905</f>
        <v>-1750</v>
      </c>
      <c r="AV887" s="456">
        <f>+G887-'Departmental PL'!J905</f>
        <v>-171758</v>
      </c>
      <c r="AW887" s="456">
        <f>+H887-'Departmental PL'!K905</f>
        <v>-197241</v>
      </c>
      <c r="AX887" s="456">
        <f>+I887-'Departmental PL'!L905</f>
        <v>-50544</v>
      </c>
      <c r="AY887" s="456">
        <f>+J887-'Departmental PL'!M905</f>
        <v>-60233</v>
      </c>
      <c r="AZ887" s="456">
        <f>+K887-'Departmental PL'!N905</f>
        <v>-27608</v>
      </c>
      <c r="BA887" s="456">
        <f>+L887-'Departmental PL'!O905</f>
        <v>-31781</v>
      </c>
      <c r="BB887" s="456">
        <f>+M887-'Departmental PL'!P905</f>
        <v>-22936</v>
      </c>
      <c r="BC887" s="456">
        <f>+N887-'Departmental PL'!Q905</f>
        <v>-28452</v>
      </c>
      <c r="BD887" s="456">
        <f>+O887-'Departmental PL'!R905</f>
        <v>0</v>
      </c>
      <c r="BE887" s="456">
        <f>+P887-'Departmental PL'!S905</f>
        <v>0</v>
      </c>
      <c r="BF887" s="456">
        <f>+Q887-'Departmental PL'!T905</f>
        <v>-8823</v>
      </c>
      <c r="BG887" s="456">
        <f>+R887-'Departmental PL'!U905</f>
        <v>-11404</v>
      </c>
      <c r="BH887" s="456">
        <f>+S887-'Departmental PL'!V905</f>
        <v>-14113</v>
      </c>
      <c r="BI887" s="456">
        <f>+T887-'Departmental PL'!W905</f>
        <v>-17048</v>
      </c>
    </row>
    <row r="888" spans="2:61" ht="20.25" hidden="1" customHeight="1" x14ac:dyDescent="0.25">
      <c r="B888" s="2076" t="s">
        <v>2308</v>
      </c>
      <c r="C888" s="2077"/>
      <c r="D888" s="2077"/>
      <c r="E888" s="2077"/>
      <c r="F888" s="2077"/>
      <c r="G888" s="2077"/>
      <c r="H888" s="2077"/>
      <c r="I888" s="2077"/>
      <c r="J888" s="2077"/>
      <c r="K888" s="2077"/>
      <c r="L888" s="2077"/>
      <c r="M888" s="2077"/>
      <c r="N888" s="2077"/>
      <c r="O888" s="2077"/>
      <c r="P888" s="2077"/>
      <c r="Q888" s="2077"/>
      <c r="R888" s="2077"/>
      <c r="S888" s="2077"/>
      <c r="T888" s="2077"/>
      <c r="U888" s="2061" t="str">
        <f t="shared" si="8"/>
        <v>Total OBS</v>
      </c>
      <c r="W888" s="455" t="b">
        <f>+'17HPM_DATA_INPUT'!C571='17_AUDIT_TOTALS_CK'!U888</f>
        <v>1</v>
      </c>
      <c r="X888" s="2065">
        <f>+'17HPM_DATA_INPUT'!D571-'17_AUDIT_TOTALS_CK'!C888</f>
        <v>333</v>
      </c>
      <c r="Y888" s="2065">
        <f>+'17HPM_DATA_INPUT'!E571-'17_AUDIT_TOTALS_CK'!D888</f>
        <v>365</v>
      </c>
      <c r="Z888" s="2065">
        <f>+'17HPM_DATA_INPUT'!F571-'17_AUDIT_TOTALS_CK'!E888</f>
        <v>1362</v>
      </c>
      <c r="AA888" s="2065">
        <f>+'17HPM_DATA_INPUT'!G571-'17_AUDIT_TOTALS_CK'!F888</f>
        <v>1750</v>
      </c>
      <c r="AB888" s="2065">
        <f>+'17HPM_DATA_INPUT'!H571-'17_AUDIT_TOTALS_CK'!G888</f>
        <v>171758</v>
      </c>
      <c r="AC888" s="2065">
        <f>+'17HPM_DATA_INPUT'!I571-'17_AUDIT_TOTALS_CK'!H888</f>
        <v>197241</v>
      </c>
      <c r="AD888" s="2065">
        <f>+'17HPM_DATA_INPUT'!J571-'17_AUDIT_TOTALS_CK'!I888</f>
        <v>50544</v>
      </c>
      <c r="AE888" s="2065">
        <f>+'17HPM_DATA_INPUT'!K571-'17_AUDIT_TOTALS_CK'!J888</f>
        <v>60233</v>
      </c>
      <c r="AF888" s="2065">
        <f>+'17HPM_DATA_INPUT'!L571-'17_AUDIT_TOTALS_CK'!K888</f>
        <v>27608</v>
      </c>
      <c r="AG888" s="2065">
        <f>+'17HPM_DATA_INPUT'!M571-'17_AUDIT_TOTALS_CK'!L888</f>
        <v>31781</v>
      </c>
      <c r="AH888" s="2065">
        <f>+'17HPM_DATA_INPUT'!N571-'17_AUDIT_TOTALS_CK'!M888</f>
        <v>22937</v>
      </c>
      <c r="AI888" s="2065">
        <f>+'17HPM_DATA_INPUT'!O571-'17_AUDIT_TOTALS_CK'!N888</f>
        <v>28452</v>
      </c>
      <c r="AJ888" s="2065">
        <f>+'17HPM_DATA_INPUT'!P571-'17_AUDIT_TOTALS_CK'!O888</f>
        <v>0</v>
      </c>
      <c r="AK888" s="2065">
        <f>+'17HPM_DATA_INPUT'!Q571-'17_AUDIT_TOTALS_CK'!P888</f>
        <v>0</v>
      </c>
      <c r="AL888" s="2065">
        <f>+'17HPM_DATA_INPUT'!R571-'17_AUDIT_TOTALS_CK'!Q888</f>
        <v>8823</v>
      </c>
      <c r="AM888" s="2065">
        <f>+'17HPM_DATA_INPUT'!S571-'17_AUDIT_TOTALS_CK'!R888</f>
        <v>11404</v>
      </c>
      <c r="AN888" s="2065">
        <f>+'17HPM_DATA_INPUT'!T571-'17_AUDIT_TOTALS_CK'!S888</f>
        <v>14113</v>
      </c>
      <c r="AO888" s="2065">
        <f>+'17HPM_DATA_INPUT'!U571-'17_AUDIT_TOTALS_CK'!T888</f>
        <v>17047</v>
      </c>
      <c r="AQ888" s="2076" t="str">
        <f>'Departmental PL'!D906</f>
        <v>Total OBS</v>
      </c>
      <c r="AR888" s="456">
        <f>+C888-'Departmental PL'!F906</f>
        <v>-333</v>
      </c>
      <c r="AS888" s="456">
        <f>+D888-'Departmental PL'!G906</f>
        <v>-365</v>
      </c>
      <c r="AT888" s="456">
        <f>+E888-'Departmental PL'!H906</f>
        <v>-1362</v>
      </c>
      <c r="AU888" s="456">
        <f>+F888-'Departmental PL'!I906</f>
        <v>-1750</v>
      </c>
      <c r="AV888" s="456">
        <f>+G888-'Departmental PL'!J906</f>
        <v>-171758</v>
      </c>
      <c r="AW888" s="456">
        <f>+H888-'Departmental PL'!K906</f>
        <v>-197241</v>
      </c>
      <c r="AX888" s="456">
        <f>+I888-'Departmental PL'!L906</f>
        <v>-50544</v>
      </c>
      <c r="AY888" s="456">
        <f>+J888-'Departmental PL'!M906</f>
        <v>-60233</v>
      </c>
      <c r="AZ888" s="456">
        <f>+K888-'Departmental PL'!N906</f>
        <v>-27608</v>
      </c>
      <c r="BA888" s="456">
        <f>+L888-'Departmental PL'!O906</f>
        <v>-31781</v>
      </c>
      <c r="BB888" s="456">
        <f>+M888-'Departmental PL'!P906</f>
        <v>-22936</v>
      </c>
      <c r="BC888" s="456">
        <f>+N888-'Departmental PL'!Q906</f>
        <v>-28452</v>
      </c>
      <c r="BD888" s="456">
        <f>+O888-'Departmental PL'!R906</f>
        <v>0</v>
      </c>
      <c r="BE888" s="456">
        <f>+P888-'Departmental PL'!S906</f>
        <v>0</v>
      </c>
      <c r="BF888" s="456">
        <f>+Q888-'Departmental PL'!T906</f>
        <v>-8823</v>
      </c>
      <c r="BG888" s="456">
        <f>+R888-'Departmental PL'!U906</f>
        <v>-11404</v>
      </c>
      <c r="BH888" s="456">
        <f>+S888-'Departmental PL'!V906</f>
        <v>-14113</v>
      </c>
      <c r="BI888" s="456">
        <f>+T888-'Departmental PL'!W906</f>
        <v>-17048</v>
      </c>
    </row>
    <row r="889" spans="2:61" ht="20.25" hidden="1" customHeight="1" x14ac:dyDescent="0.25">
      <c r="B889" s="2076"/>
      <c r="C889" s="2077"/>
      <c r="D889" s="2077"/>
      <c r="E889" s="2077"/>
      <c r="F889" s="2077"/>
      <c r="G889" s="2077"/>
      <c r="H889" s="2077"/>
      <c r="I889" s="2077"/>
      <c r="J889" s="2077"/>
      <c r="K889" s="2077"/>
      <c r="L889" s="2077"/>
      <c r="M889" s="2077"/>
      <c r="N889" s="2077"/>
      <c r="O889" s="2077"/>
      <c r="P889" s="2077"/>
      <c r="Q889" s="2077"/>
      <c r="R889" s="2077"/>
      <c r="S889" s="2077"/>
      <c r="T889" s="2077"/>
      <c r="AQ889" s="455">
        <f>'Departmental PL'!D907</f>
        <v>0</v>
      </c>
      <c r="AR889" s="456">
        <f>+C889-'Departmental PL'!F907</f>
        <v>0</v>
      </c>
      <c r="AS889" s="456">
        <f>+D889-'Departmental PL'!G907</f>
        <v>0</v>
      </c>
      <c r="AT889" s="456">
        <f>+E889-'Departmental PL'!H907</f>
        <v>0</v>
      </c>
      <c r="AU889" s="456">
        <f>+F889-'Departmental PL'!I907</f>
        <v>0</v>
      </c>
      <c r="AV889" s="456">
        <f>+G889-'Departmental PL'!J907</f>
        <v>0</v>
      </c>
      <c r="AW889" s="456">
        <f>+H889-'Departmental PL'!K907</f>
        <v>0</v>
      </c>
      <c r="AX889" s="456">
        <f>+I889-'Departmental PL'!L907</f>
        <v>0</v>
      </c>
      <c r="AY889" s="456">
        <f>+J889-'Departmental PL'!M907</f>
        <v>0</v>
      </c>
      <c r="AZ889" s="456">
        <f>+K889-'Departmental PL'!N907</f>
        <v>0</v>
      </c>
      <c r="BA889" s="456">
        <f>+L889-'Departmental PL'!O907</f>
        <v>0</v>
      </c>
      <c r="BB889" s="456">
        <f>+M889-'Departmental PL'!P907</f>
        <v>0</v>
      </c>
      <c r="BC889" s="456">
        <f>+N889-'Departmental PL'!Q907</f>
        <v>0</v>
      </c>
      <c r="BD889" s="456">
        <f>+O889-'Departmental PL'!R907</f>
        <v>0</v>
      </c>
      <c r="BE889" s="456">
        <f>+P889-'Departmental PL'!S907</f>
        <v>0</v>
      </c>
      <c r="BF889" s="456">
        <f>+Q889-'Departmental PL'!T907</f>
        <v>0</v>
      </c>
      <c r="BG889" s="456">
        <f>+R889-'Departmental PL'!U907</f>
        <v>0</v>
      </c>
      <c r="BH889" s="456">
        <f>+S889-'Departmental PL'!V907</f>
        <v>0</v>
      </c>
      <c r="BI889" s="456">
        <f>+T889-'Departmental PL'!W907</f>
        <v>0</v>
      </c>
    </row>
    <row r="890" spans="2:61" ht="20.25" hidden="1" customHeight="1" x14ac:dyDescent="0.25">
      <c r="B890" s="2095" t="s">
        <v>2544</v>
      </c>
      <c r="C890" s="2095"/>
      <c r="D890" s="2091"/>
      <c r="E890" s="2092"/>
      <c r="F890" s="2092"/>
      <c r="G890" s="2092"/>
      <c r="H890" s="2092"/>
      <c r="I890" s="2092"/>
      <c r="J890" s="2092"/>
      <c r="K890" s="2092"/>
      <c r="L890" s="2092"/>
      <c r="M890" s="2092"/>
      <c r="N890" s="2092"/>
      <c r="O890" s="2092"/>
      <c r="P890" s="2092"/>
      <c r="Q890" s="2092"/>
      <c r="R890" s="2092"/>
      <c r="S890" s="2092"/>
      <c r="T890" s="2092"/>
      <c r="U890" s="2061" t="str">
        <f t="shared" si="8"/>
        <v>Total 023 Respiratory Care</v>
      </c>
      <c r="W890" s="455" t="b">
        <f>+'17HPM_DATA_INPUT'!C572='17_AUDIT_TOTALS_CK'!U890</f>
        <v>1</v>
      </c>
      <c r="X890" s="2065">
        <f>+'17HPM_DATA_INPUT'!D572-'17_AUDIT_TOTALS_CK'!C890</f>
        <v>752</v>
      </c>
      <c r="Y890" s="2065">
        <f>+'17HPM_DATA_INPUT'!E572-'17_AUDIT_TOTALS_CK'!D890</f>
        <v>850</v>
      </c>
      <c r="Z890" s="2065">
        <f>+'17HPM_DATA_INPUT'!F572-'17_AUDIT_TOTALS_CK'!E890</f>
        <v>3091</v>
      </c>
      <c r="AA890" s="2065">
        <f>+'17HPM_DATA_INPUT'!G572-'17_AUDIT_TOTALS_CK'!F890</f>
        <v>3989</v>
      </c>
      <c r="AB890" s="2065">
        <f>+'17HPM_DATA_INPUT'!H572-'17_AUDIT_TOTALS_CK'!G890</f>
        <v>329231</v>
      </c>
      <c r="AC890" s="2065">
        <f>+'17HPM_DATA_INPUT'!I572-'17_AUDIT_TOTALS_CK'!H890</f>
        <v>393291</v>
      </c>
      <c r="AD890" s="2065">
        <f>+'17HPM_DATA_INPUT'!J572-'17_AUDIT_TOTALS_CK'!I890</f>
        <v>104090</v>
      </c>
      <c r="AE890" s="2065">
        <f>+'17HPM_DATA_INPUT'!K572-'17_AUDIT_TOTALS_CK'!J890</f>
        <v>131524</v>
      </c>
      <c r="AF890" s="2065">
        <f>+'17HPM_DATA_INPUT'!L572-'17_AUDIT_TOTALS_CK'!K890</f>
        <v>53020</v>
      </c>
      <c r="AG890" s="2065">
        <f>+'17HPM_DATA_INPUT'!M572-'17_AUDIT_TOTALS_CK'!L890</f>
        <v>63524</v>
      </c>
      <c r="AH890" s="2065">
        <f>+'17HPM_DATA_INPUT'!N572-'17_AUDIT_TOTALS_CK'!M890</f>
        <v>51069</v>
      </c>
      <c r="AI890" s="2065">
        <f>+'17HPM_DATA_INPUT'!O572-'17_AUDIT_TOTALS_CK'!N890</f>
        <v>68000</v>
      </c>
      <c r="AJ890" s="2065">
        <f>+'17HPM_DATA_INPUT'!P572-'17_AUDIT_TOTALS_CK'!O890</f>
        <v>0</v>
      </c>
      <c r="AK890" s="2065">
        <f>+'17HPM_DATA_INPUT'!Q572-'17_AUDIT_TOTALS_CK'!P890</f>
        <v>0</v>
      </c>
      <c r="AL890" s="2065">
        <f>+'17HPM_DATA_INPUT'!R572-'17_AUDIT_TOTALS_CK'!Q890</f>
        <v>16945</v>
      </c>
      <c r="AM890" s="2065">
        <f>+'17HPM_DATA_INPUT'!S572-'17_AUDIT_TOTALS_CK'!R890</f>
        <v>22795</v>
      </c>
      <c r="AN890" s="2065">
        <f>+'17HPM_DATA_INPUT'!T572-'17_AUDIT_TOTALS_CK'!S890</f>
        <v>34124</v>
      </c>
      <c r="AO890" s="2065">
        <f>+'17HPM_DATA_INPUT'!U572-'17_AUDIT_TOTALS_CK'!T890</f>
        <v>45204</v>
      </c>
      <c r="AQ890" s="455" t="str">
        <f>'Departmental PL'!D908</f>
        <v xml:space="preserve">TOTAL 023 Respiratory Care </v>
      </c>
      <c r="AR890" s="456">
        <f>+C890-'Departmental PL'!F908</f>
        <v>-752</v>
      </c>
      <c r="AS890" s="456">
        <f>+D890-'Departmental PL'!G908</f>
        <v>-850</v>
      </c>
      <c r="AT890" s="456">
        <f>+E890-'Departmental PL'!H908</f>
        <v>-3091</v>
      </c>
      <c r="AU890" s="456">
        <f>+F890-'Departmental PL'!I908</f>
        <v>-3989</v>
      </c>
      <c r="AV890" s="456">
        <f>+G890-'Departmental PL'!J908</f>
        <v>-329231</v>
      </c>
      <c r="AW890" s="456">
        <f>+H890-'Departmental PL'!K908</f>
        <v>-393291</v>
      </c>
      <c r="AX890" s="456">
        <f>+I890-'Departmental PL'!L908</f>
        <v>-104090</v>
      </c>
      <c r="AY890" s="456">
        <f>+J890-'Departmental PL'!M908</f>
        <v>-131525</v>
      </c>
      <c r="AZ890" s="456">
        <f>+K890-'Departmental PL'!N908</f>
        <v>-53020</v>
      </c>
      <c r="BA890" s="456">
        <f>+L890-'Departmental PL'!O908</f>
        <v>-63524</v>
      </c>
      <c r="BB890" s="456">
        <f>+M890-'Departmental PL'!P908</f>
        <v>-51070</v>
      </c>
      <c r="BC890" s="456">
        <f>+N890-'Departmental PL'!Q908</f>
        <v>-68001</v>
      </c>
      <c r="BD890" s="456">
        <f>+O890-'Departmental PL'!R908</f>
        <v>0</v>
      </c>
      <c r="BE890" s="456">
        <f>+P890-'Departmental PL'!S908</f>
        <v>0</v>
      </c>
      <c r="BF890" s="456">
        <f>+Q890-'Departmental PL'!T908</f>
        <v>-16945</v>
      </c>
      <c r="BG890" s="456">
        <f>+R890-'Departmental PL'!U908</f>
        <v>-22795</v>
      </c>
      <c r="BH890" s="456">
        <f>+S890-'Departmental PL'!V908</f>
        <v>-34125</v>
      </c>
      <c r="BI890" s="456">
        <f>+T890-'Departmental PL'!W908</f>
        <v>-45206</v>
      </c>
    </row>
    <row r="891" spans="2:61" ht="20.25" hidden="1" customHeight="1" x14ac:dyDescent="0.25">
      <c r="B891" s="2101"/>
      <c r="C891" s="2101"/>
      <c r="D891" s="2091"/>
      <c r="E891" s="2092"/>
      <c r="F891" s="2092"/>
      <c r="G891" s="2092"/>
      <c r="H891" s="2092"/>
      <c r="I891" s="2092"/>
      <c r="J891" s="2092"/>
      <c r="K891" s="2092"/>
      <c r="L891" s="2092"/>
      <c r="M891" s="2092"/>
      <c r="N891" s="2092"/>
      <c r="O891" s="2092"/>
      <c r="P891" s="2092"/>
      <c r="Q891" s="2092"/>
      <c r="R891" s="2092"/>
      <c r="S891" s="2092"/>
      <c r="T891" s="2092"/>
      <c r="AQ891" s="455">
        <f>'Departmental PL'!D909</f>
        <v>0</v>
      </c>
      <c r="AR891" s="456">
        <f>+C891-'Departmental PL'!F909</f>
        <v>0</v>
      </c>
      <c r="AS891" s="456">
        <f>+D891-'Departmental PL'!G909</f>
        <v>0</v>
      </c>
      <c r="AT891" s="456">
        <f>+E891-'Departmental PL'!H909</f>
        <v>0</v>
      </c>
      <c r="AU891" s="456">
        <f>+F891-'Departmental PL'!I909</f>
        <v>0</v>
      </c>
      <c r="AV891" s="456">
        <f>+G891-'Departmental PL'!J909</f>
        <v>0</v>
      </c>
      <c r="AW891" s="456">
        <f>+H891-'Departmental PL'!K909</f>
        <v>0</v>
      </c>
      <c r="AX891" s="456">
        <f>+I891-'Departmental PL'!L909</f>
        <v>0</v>
      </c>
      <c r="AY891" s="456">
        <f>+J891-'Departmental PL'!M909</f>
        <v>0</v>
      </c>
      <c r="AZ891" s="456">
        <f>+K891-'Departmental PL'!N909</f>
        <v>0</v>
      </c>
      <c r="BA891" s="456">
        <f>+L891-'Departmental PL'!O909</f>
        <v>0</v>
      </c>
      <c r="BB891" s="456">
        <f>+M891-'Departmental PL'!P909</f>
        <v>0</v>
      </c>
      <c r="BC891" s="456">
        <f>+N891-'Departmental PL'!Q909</f>
        <v>0</v>
      </c>
      <c r="BD891" s="456">
        <f>+O891-'Departmental PL'!R909</f>
        <v>0</v>
      </c>
      <c r="BE891" s="456">
        <f>+P891-'Departmental PL'!S909</f>
        <v>0</v>
      </c>
      <c r="BF891" s="456">
        <f>+Q891-'Departmental PL'!T909</f>
        <v>0</v>
      </c>
      <c r="BG891" s="456">
        <f>+R891-'Departmental PL'!U909</f>
        <v>0</v>
      </c>
      <c r="BH891" s="456">
        <f>+S891-'Departmental PL'!V909</f>
        <v>0</v>
      </c>
      <c r="BI891" s="456">
        <f>+T891-'Departmental PL'!W909</f>
        <v>0</v>
      </c>
    </row>
    <row r="892" spans="2:61" ht="20.25" hidden="1" customHeight="1" x14ac:dyDescent="0.25">
      <c r="B892" s="2082" t="s">
        <v>2545</v>
      </c>
      <c r="C892" s="2083"/>
      <c r="D892" s="2083"/>
      <c r="E892" s="2083"/>
      <c r="F892" s="2083"/>
      <c r="G892" s="2083"/>
      <c r="H892" s="2083"/>
      <c r="I892" s="2083"/>
      <c r="J892" s="2083"/>
      <c r="K892" s="2083"/>
      <c r="L892" s="2083"/>
      <c r="M892" s="2083"/>
      <c r="N892" s="2083"/>
      <c r="O892" s="2083"/>
      <c r="P892" s="2083"/>
      <c r="Q892" s="2083"/>
      <c r="R892" s="2083"/>
      <c r="S892" s="2083"/>
      <c r="T892" s="2083"/>
      <c r="U892" s="2061" t="str">
        <f t="shared" si="8"/>
        <v>024 Urology</v>
      </c>
      <c r="W892" s="455" t="b">
        <f>+'17HPM_DATA_INPUT'!C573='17_AUDIT_TOTALS_CK'!U892</f>
        <v>0</v>
      </c>
      <c r="X892" s="2065">
        <f>+'17HPM_DATA_INPUT'!D573-'17_AUDIT_TOTALS_CK'!C892</f>
        <v>0</v>
      </c>
      <c r="Y892" s="2065">
        <f>+'17HPM_DATA_INPUT'!E573-'17_AUDIT_TOTALS_CK'!D892</f>
        <v>0</v>
      </c>
      <c r="Z892" s="2065">
        <f>+'17HPM_DATA_INPUT'!F573-'17_AUDIT_TOTALS_CK'!E892</f>
        <v>0</v>
      </c>
      <c r="AA892" s="2065">
        <f>+'17HPM_DATA_INPUT'!G573-'17_AUDIT_TOTALS_CK'!F892</f>
        <v>0</v>
      </c>
      <c r="AB892" s="2065">
        <f>+'17HPM_DATA_INPUT'!H573-'17_AUDIT_TOTALS_CK'!G892</f>
        <v>0</v>
      </c>
      <c r="AC892" s="2065">
        <f>+'17HPM_DATA_INPUT'!I573-'17_AUDIT_TOTALS_CK'!H892</f>
        <v>0</v>
      </c>
      <c r="AD892" s="2065">
        <f>+'17HPM_DATA_INPUT'!J573-'17_AUDIT_TOTALS_CK'!I892</f>
        <v>0</v>
      </c>
      <c r="AE892" s="2065">
        <f>+'17HPM_DATA_INPUT'!K573-'17_AUDIT_TOTALS_CK'!J892</f>
        <v>0</v>
      </c>
      <c r="AF892" s="2065">
        <f>+'17HPM_DATA_INPUT'!L573-'17_AUDIT_TOTALS_CK'!K892</f>
        <v>0</v>
      </c>
      <c r="AG892" s="2065">
        <f>+'17HPM_DATA_INPUT'!M573-'17_AUDIT_TOTALS_CK'!L892</f>
        <v>0</v>
      </c>
      <c r="AH892" s="2065">
        <f>+'17HPM_DATA_INPUT'!N573-'17_AUDIT_TOTALS_CK'!M892</f>
        <v>0</v>
      </c>
      <c r="AI892" s="2065">
        <f>+'17HPM_DATA_INPUT'!O573-'17_AUDIT_TOTALS_CK'!N892</f>
        <v>0</v>
      </c>
      <c r="AJ892" s="2065">
        <f>+'17HPM_DATA_INPUT'!P573-'17_AUDIT_TOTALS_CK'!O892</f>
        <v>0</v>
      </c>
      <c r="AK892" s="2065">
        <f>+'17HPM_DATA_INPUT'!Q573-'17_AUDIT_TOTALS_CK'!P892</f>
        <v>0</v>
      </c>
      <c r="AL892" s="2065">
        <f>+'17HPM_DATA_INPUT'!R573-'17_AUDIT_TOTALS_CK'!Q892</f>
        <v>0</v>
      </c>
      <c r="AM892" s="2065">
        <f>+'17HPM_DATA_INPUT'!S573-'17_AUDIT_TOTALS_CK'!R892</f>
        <v>0</v>
      </c>
      <c r="AN892" s="2065">
        <f>+'17HPM_DATA_INPUT'!T573-'17_AUDIT_TOTALS_CK'!S892</f>
        <v>0</v>
      </c>
      <c r="AO892" s="2065">
        <f>+'17HPM_DATA_INPUT'!U573-'17_AUDIT_TOTALS_CK'!T892</f>
        <v>0</v>
      </c>
      <c r="AQ892" s="2082" t="str">
        <f>'Departmental PL'!D910</f>
        <v xml:space="preserve">024 Urology </v>
      </c>
      <c r="AR892" s="456">
        <f>+C892-'Departmental PL'!F910</f>
        <v>0</v>
      </c>
      <c r="AS892" s="456">
        <f>+D892-'Departmental PL'!G910</f>
        <v>0</v>
      </c>
      <c r="AT892" s="456">
        <f>+E892-'Departmental PL'!H910</f>
        <v>0</v>
      </c>
      <c r="AU892" s="456">
        <f>+F892-'Departmental PL'!I910</f>
        <v>0</v>
      </c>
      <c r="AV892" s="456">
        <f>+G892-'Departmental PL'!J910</f>
        <v>0</v>
      </c>
      <c r="AW892" s="456">
        <f>+H892-'Departmental PL'!K910</f>
        <v>0</v>
      </c>
      <c r="AX892" s="456">
        <f>+I892-'Departmental PL'!L910</f>
        <v>0</v>
      </c>
      <c r="AY892" s="456">
        <f>+J892-'Departmental PL'!M910</f>
        <v>0</v>
      </c>
      <c r="AZ892" s="456">
        <f>+K892-'Departmental PL'!N910</f>
        <v>0</v>
      </c>
      <c r="BA892" s="456">
        <f>+L892-'Departmental PL'!O910</f>
        <v>0</v>
      </c>
      <c r="BB892" s="456">
        <f>+M892-'Departmental PL'!P910</f>
        <v>0</v>
      </c>
      <c r="BC892" s="456">
        <f>+N892-'Departmental PL'!Q910</f>
        <v>0</v>
      </c>
      <c r="BD892" s="456">
        <f>+O892-'Departmental PL'!R910</f>
        <v>0</v>
      </c>
      <c r="BE892" s="456">
        <f>+P892-'Departmental PL'!S910</f>
        <v>0</v>
      </c>
      <c r="BF892" s="456">
        <f>+Q892-'Departmental PL'!T910</f>
        <v>0</v>
      </c>
      <c r="BG892" s="456">
        <f>+R892-'Departmental PL'!U910</f>
        <v>0</v>
      </c>
      <c r="BH892" s="456">
        <f>+S892-'Departmental PL'!V910</f>
        <v>0</v>
      </c>
      <c r="BI892" s="456">
        <f>+T892-'Departmental PL'!W910</f>
        <v>0</v>
      </c>
    </row>
    <row r="893" spans="2:61" ht="20.25" hidden="1" customHeight="1" x14ac:dyDescent="0.25">
      <c r="B893" s="2058" t="s">
        <v>2546</v>
      </c>
      <c r="C893" s="2060"/>
      <c r="D893" s="2060"/>
      <c r="E893" s="2060"/>
      <c r="F893" s="2060"/>
      <c r="G893" s="2060"/>
      <c r="H893" s="2060"/>
      <c r="I893" s="2060"/>
      <c r="J893" s="2060"/>
      <c r="K893" s="2060"/>
      <c r="L893" s="2060"/>
      <c r="M893" s="2060"/>
      <c r="N893" s="2060"/>
      <c r="O893" s="2060"/>
      <c r="P893" s="2060"/>
      <c r="Q893" s="2060"/>
      <c r="R893" s="2060"/>
      <c r="S893" s="2060"/>
      <c r="T893" s="2060"/>
      <c r="U893" s="2061" t="str">
        <f t="shared" si="8"/>
        <v>4360 LITHOTRIPSY PROGRAM</v>
      </c>
      <c r="W893" s="455" t="b">
        <f>+'17HPM_DATA_INPUT'!C574='17_AUDIT_TOTALS_CK'!U893</f>
        <v>1</v>
      </c>
      <c r="X893" s="2065">
        <f>+'17HPM_DATA_INPUT'!D574-'17_AUDIT_TOTALS_CK'!C893</f>
        <v>2</v>
      </c>
      <c r="Y893" s="2065">
        <f>+'17HPM_DATA_INPUT'!E574-'17_AUDIT_TOTALS_CK'!D893</f>
        <v>2</v>
      </c>
      <c r="Z893" s="2065">
        <f>+'17HPM_DATA_INPUT'!F574-'17_AUDIT_TOTALS_CK'!E893</f>
        <v>1</v>
      </c>
      <c r="AA893" s="2065">
        <f>+'17HPM_DATA_INPUT'!G574-'17_AUDIT_TOTALS_CK'!F893</f>
        <v>0</v>
      </c>
      <c r="AB893" s="2065">
        <f>+'17HPM_DATA_INPUT'!H574-'17_AUDIT_TOTALS_CK'!G893</f>
        <v>9208</v>
      </c>
      <c r="AC893" s="2065">
        <f>+'17HPM_DATA_INPUT'!I574-'17_AUDIT_TOTALS_CK'!H893</f>
        <v>0</v>
      </c>
      <c r="AD893" s="2065">
        <f>+'17HPM_DATA_INPUT'!J574-'17_AUDIT_TOTALS_CK'!I893</f>
        <v>95</v>
      </c>
      <c r="AE893" s="2065">
        <f>+'17HPM_DATA_INPUT'!K574-'17_AUDIT_TOTALS_CK'!J893</f>
        <v>0</v>
      </c>
      <c r="AF893" s="2065">
        <f>+'17HPM_DATA_INPUT'!L574-'17_AUDIT_TOTALS_CK'!K893</f>
        <v>744</v>
      </c>
      <c r="AG893" s="2065">
        <f>+'17HPM_DATA_INPUT'!M574-'17_AUDIT_TOTALS_CK'!L893</f>
        <v>0</v>
      </c>
      <c r="AH893" s="2065">
        <f>+'17HPM_DATA_INPUT'!N574-'17_AUDIT_TOTALS_CK'!M893</f>
        <v>-649</v>
      </c>
      <c r="AI893" s="2065">
        <f>+'17HPM_DATA_INPUT'!O574-'17_AUDIT_TOTALS_CK'!N893</f>
        <v>0</v>
      </c>
      <c r="AJ893" s="2065">
        <f>+'17HPM_DATA_INPUT'!P574-'17_AUDIT_TOTALS_CK'!O893</f>
        <v>264</v>
      </c>
      <c r="AK893" s="2065">
        <f>+'17HPM_DATA_INPUT'!Q574-'17_AUDIT_TOTALS_CK'!P893</f>
        <v>0</v>
      </c>
      <c r="AL893" s="2065">
        <f>+'17HPM_DATA_INPUT'!R574-'17_AUDIT_TOTALS_CK'!Q893</f>
        <v>269</v>
      </c>
      <c r="AM893" s="2065">
        <f>+'17HPM_DATA_INPUT'!S574-'17_AUDIT_TOTALS_CK'!R893</f>
        <v>0</v>
      </c>
      <c r="AN893" s="2065">
        <f>+'17HPM_DATA_INPUT'!T574-'17_AUDIT_TOTALS_CK'!S893</f>
        <v>-1182</v>
      </c>
      <c r="AO893" s="2065">
        <f>+'17HPM_DATA_INPUT'!U574-'17_AUDIT_TOTALS_CK'!T893</f>
        <v>0</v>
      </c>
      <c r="AQ893" s="455" t="str">
        <f>'Departmental PL'!D911</f>
        <v>4360 LITHOTRIPSY PROGRAM</v>
      </c>
      <c r="AR893" s="456">
        <f>+C893-'Departmental PL'!F911</f>
        <v>-2</v>
      </c>
      <c r="AS893" s="456">
        <f>+D893-'Departmental PL'!G911</f>
        <v>-2</v>
      </c>
      <c r="AT893" s="456">
        <f>+E893-'Departmental PL'!H911</f>
        <v>-1</v>
      </c>
      <c r="AU893" s="456">
        <f>+F893-'Departmental PL'!I911</f>
        <v>0</v>
      </c>
      <c r="AV893" s="456">
        <f>+G893-'Departmental PL'!J911</f>
        <v>-9208</v>
      </c>
      <c r="AW893" s="456">
        <f>+H893-'Departmental PL'!K911</f>
        <v>0</v>
      </c>
      <c r="AX893" s="456">
        <f>+I893-'Departmental PL'!L911</f>
        <v>-95</v>
      </c>
      <c r="AY893" s="456">
        <f>+J893-'Departmental PL'!M911</f>
        <v>0</v>
      </c>
      <c r="AZ893" s="456">
        <f>+K893-'Departmental PL'!N911</f>
        <v>-744</v>
      </c>
      <c r="BA893" s="456">
        <f>+L893-'Departmental PL'!O911</f>
        <v>0</v>
      </c>
      <c r="BB893" s="456">
        <f>+M893-'Departmental PL'!P911</f>
        <v>649</v>
      </c>
      <c r="BC893" s="456">
        <f>+N893-'Departmental PL'!Q911</f>
        <v>0</v>
      </c>
      <c r="BD893" s="456">
        <f>+O893-'Departmental PL'!R911</f>
        <v>-264</v>
      </c>
      <c r="BE893" s="456">
        <f>+P893-'Departmental PL'!S911</f>
        <v>0</v>
      </c>
      <c r="BF893" s="456">
        <f>+Q893-'Departmental PL'!T911</f>
        <v>-269</v>
      </c>
      <c r="BG893" s="456">
        <f>+R893-'Departmental PL'!U911</f>
        <v>0</v>
      </c>
      <c r="BH893" s="456">
        <f>+S893-'Departmental PL'!V911</f>
        <v>1182</v>
      </c>
      <c r="BI893" s="456">
        <f>+T893-'Departmental PL'!W911</f>
        <v>0</v>
      </c>
    </row>
    <row r="894" spans="2:61" ht="20.25" hidden="1" customHeight="1" x14ac:dyDescent="0.25">
      <c r="B894" s="2058" t="s">
        <v>2547</v>
      </c>
      <c r="C894" s="2060"/>
      <c r="D894" s="2060"/>
      <c r="E894" s="2060"/>
      <c r="F894" s="2060"/>
      <c r="G894" s="2060"/>
      <c r="H894" s="2060"/>
      <c r="I894" s="2060"/>
      <c r="J894" s="2060"/>
      <c r="K894" s="2060"/>
      <c r="L894" s="2060"/>
      <c r="M894" s="2060"/>
      <c r="N894" s="2060"/>
      <c r="O894" s="2060"/>
      <c r="P894" s="2060"/>
      <c r="Q894" s="2060"/>
      <c r="R894" s="2060"/>
      <c r="S894" s="2060"/>
      <c r="T894" s="2060"/>
      <c r="U894" s="2061" t="str">
        <f t="shared" si="8"/>
        <v>6460 OPD-UROLOGY</v>
      </c>
      <c r="W894" s="455" t="b">
        <f>+'17HPM_DATA_INPUT'!C575='17_AUDIT_TOTALS_CK'!U894</f>
        <v>1</v>
      </c>
      <c r="X894" s="2065">
        <f>+'17HPM_DATA_INPUT'!D575-'17_AUDIT_TOTALS_CK'!C894</f>
        <v>2067</v>
      </c>
      <c r="Y894" s="2065">
        <f>+'17HPM_DATA_INPUT'!E575-'17_AUDIT_TOTALS_CK'!D894</f>
        <v>1863</v>
      </c>
      <c r="Z894" s="2065">
        <f>+'17HPM_DATA_INPUT'!F575-'17_AUDIT_TOTALS_CK'!E894</f>
        <v>2638</v>
      </c>
      <c r="AA894" s="2065">
        <f>+'17HPM_DATA_INPUT'!G575-'17_AUDIT_TOTALS_CK'!F894</f>
        <v>2362</v>
      </c>
      <c r="AB894" s="2065">
        <f>+'17HPM_DATA_INPUT'!H575-'17_AUDIT_TOTALS_CK'!G894</f>
        <v>3264980</v>
      </c>
      <c r="AC894" s="2065">
        <f>+'17HPM_DATA_INPUT'!I575-'17_AUDIT_TOTALS_CK'!H894</f>
        <v>2703508</v>
      </c>
      <c r="AD894" s="2065">
        <f>+'17HPM_DATA_INPUT'!J575-'17_AUDIT_TOTALS_CK'!I894</f>
        <v>1411271</v>
      </c>
      <c r="AE894" s="2065">
        <f>+'17HPM_DATA_INPUT'!K575-'17_AUDIT_TOTALS_CK'!J894</f>
        <v>1217772</v>
      </c>
      <c r="AF894" s="2065">
        <f>+'17HPM_DATA_INPUT'!L575-'17_AUDIT_TOTALS_CK'!K894</f>
        <v>420270</v>
      </c>
      <c r="AG894" s="2065">
        <f>+'17HPM_DATA_INPUT'!M575-'17_AUDIT_TOTALS_CK'!L894</f>
        <v>383962</v>
      </c>
      <c r="AH894" s="2065">
        <f>+'17HPM_DATA_INPUT'!N575-'17_AUDIT_TOTALS_CK'!M894</f>
        <v>991001</v>
      </c>
      <c r="AI894" s="2065">
        <f>+'17HPM_DATA_INPUT'!O575-'17_AUDIT_TOTALS_CK'!N894</f>
        <v>833810</v>
      </c>
      <c r="AJ894" s="2065">
        <f>+'17HPM_DATA_INPUT'!P575-'17_AUDIT_TOTALS_CK'!O894</f>
        <v>82296</v>
      </c>
      <c r="AK894" s="2065">
        <f>+'17HPM_DATA_INPUT'!Q575-'17_AUDIT_TOTALS_CK'!P894</f>
        <v>34248</v>
      </c>
      <c r="AL894" s="2065">
        <f>+'17HPM_DATA_INPUT'!R575-'17_AUDIT_TOTALS_CK'!Q894</f>
        <v>581410</v>
      </c>
      <c r="AM894" s="2065">
        <f>+'17HPM_DATA_INPUT'!S575-'17_AUDIT_TOTALS_CK'!R894</f>
        <v>370675</v>
      </c>
      <c r="AN894" s="2065">
        <f>+'17HPM_DATA_INPUT'!T575-'17_AUDIT_TOTALS_CK'!S894</f>
        <v>327295</v>
      </c>
      <c r="AO894" s="2065">
        <f>+'17HPM_DATA_INPUT'!U575-'17_AUDIT_TOTALS_CK'!T894</f>
        <v>428886</v>
      </c>
      <c r="AQ894" s="455" t="str">
        <f>'Departmental PL'!D912</f>
        <v>6460 OPD-UROLOGY</v>
      </c>
      <c r="AR894" s="456">
        <f>+C894-'Departmental PL'!F912</f>
        <v>-2067</v>
      </c>
      <c r="AS894" s="456">
        <f>+D894-'Departmental PL'!G912</f>
        <v>-1863</v>
      </c>
      <c r="AT894" s="456">
        <f>+E894-'Departmental PL'!H912</f>
        <v>-2638</v>
      </c>
      <c r="AU894" s="456">
        <f>+F894-'Departmental PL'!I912</f>
        <v>-2362</v>
      </c>
      <c r="AV894" s="456">
        <f>+G894-'Departmental PL'!J912</f>
        <v>-3264980</v>
      </c>
      <c r="AW894" s="456">
        <f>+H894-'Departmental PL'!K912</f>
        <v>-2703508</v>
      </c>
      <c r="AX894" s="456">
        <f>+I894-'Departmental PL'!L912</f>
        <v>-1411271</v>
      </c>
      <c r="AY894" s="456">
        <f>+J894-'Departmental PL'!M912</f>
        <v>-1217772</v>
      </c>
      <c r="AZ894" s="456">
        <f>+K894-'Departmental PL'!N912</f>
        <v>-420270</v>
      </c>
      <c r="BA894" s="456">
        <f>+L894-'Departmental PL'!O912</f>
        <v>-383962</v>
      </c>
      <c r="BB894" s="456">
        <f>+M894-'Departmental PL'!P912</f>
        <v>-991001</v>
      </c>
      <c r="BC894" s="456">
        <f>+N894-'Departmental PL'!Q912</f>
        <v>-833810</v>
      </c>
      <c r="BD894" s="456">
        <f>+O894-'Departmental PL'!R912</f>
        <v>-82296</v>
      </c>
      <c r="BE894" s="456">
        <f>+P894-'Departmental PL'!S912</f>
        <v>-34248</v>
      </c>
      <c r="BF894" s="456">
        <f>+Q894-'Departmental PL'!T912</f>
        <v>-581410</v>
      </c>
      <c r="BG894" s="456">
        <f>+R894-'Departmental PL'!U912</f>
        <v>-370675</v>
      </c>
      <c r="BH894" s="456">
        <f>+S894-'Departmental PL'!V912</f>
        <v>-327295</v>
      </c>
      <c r="BI894" s="456">
        <f>+T894-'Departmental PL'!W912</f>
        <v>-428887</v>
      </c>
    </row>
    <row r="895" spans="2:61" ht="20.25" hidden="1" customHeight="1" x14ac:dyDescent="0.25">
      <c r="B895" s="2069" t="s">
        <v>2306</v>
      </c>
      <c r="C895" s="2070"/>
      <c r="D895" s="2070"/>
      <c r="E895" s="2070"/>
      <c r="F895" s="2070"/>
      <c r="G895" s="2070"/>
      <c r="H895" s="2070"/>
      <c r="I895" s="2070"/>
      <c r="J895" s="2070"/>
      <c r="K895" s="2070"/>
      <c r="L895" s="2070"/>
      <c r="M895" s="2070"/>
      <c r="N895" s="2070"/>
      <c r="O895" s="2070"/>
      <c r="P895" s="2070"/>
      <c r="Q895" s="2070"/>
      <c r="R895" s="2070"/>
      <c r="S895" s="2070"/>
      <c r="T895" s="2070"/>
      <c r="U895" s="2061" t="str">
        <f t="shared" si="8"/>
        <v>Total OUTPATIENT</v>
      </c>
      <c r="W895" s="455" t="b">
        <f>+'17HPM_DATA_INPUT'!C576='17_AUDIT_TOTALS_CK'!U895</f>
        <v>1</v>
      </c>
      <c r="X895" s="2065">
        <f>+'17HPM_DATA_INPUT'!D576-'17_AUDIT_TOTALS_CK'!C895</f>
        <v>2069</v>
      </c>
      <c r="Y895" s="2065">
        <f>+'17HPM_DATA_INPUT'!E576-'17_AUDIT_TOTALS_CK'!D895</f>
        <v>1865</v>
      </c>
      <c r="Z895" s="2065">
        <f>+'17HPM_DATA_INPUT'!F576-'17_AUDIT_TOTALS_CK'!E895</f>
        <v>2639</v>
      </c>
      <c r="AA895" s="2065">
        <f>+'17HPM_DATA_INPUT'!G576-'17_AUDIT_TOTALS_CK'!F895</f>
        <v>2362</v>
      </c>
      <c r="AB895" s="2065">
        <f>+'17HPM_DATA_INPUT'!H576-'17_AUDIT_TOTALS_CK'!G895</f>
        <v>3274188</v>
      </c>
      <c r="AC895" s="2065">
        <f>+'17HPM_DATA_INPUT'!I576-'17_AUDIT_TOTALS_CK'!H895</f>
        <v>2703508</v>
      </c>
      <c r="AD895" s="2065">
        <f>+'17HPM_DATA_INPUT'!J576-'17_AUDIT_TOTALS_CK'!I895</f>
        <v>1411365</v>
      </c>
      <c r="AE895" s="2065">
        <f>+'17HPM_DATA_INPUT'!K576-'17_AUDIT_TOTALS_CK'!J895</f>
        <v>1217772</v>
      </c>
      <c r="AF895" s="2065">
        <f>+'17HPM_DATA_INPUT'!L576-'17_AUDIT_TOTALS_CK'!K895</f>
        <v>421013</v>
      </c>
      <c r="AG895" s="2065">
        <f>+'17HPM_DATA_INPUT'!M576-'17_AUDIT_TOTALS_CK'!L895</f>
        <v>383962</v>
      </c>
      <c r="AH895" s="2065">
        <f>+'17HPM_DATA_INPUT'!N576-'17_AUDIT_TOTALS_CK'!M895</f>
        <v>990352</v>
      </c>
      <c r="AI895" s="2065">
        <f>+'17HPM_DATA_INPUT'!O576-'17_AUDIT_TOTALS_CK'!N895</f>
        <v>833810</v>
      </c>
      <c r="AJ895" s="2065">
        <f>+'17HPM_DATA_INPUT'!P576-'17_AUDIT_TOTALS_CK'!O895</f>
        <v>82560</v>
      </c>
      <c r="AK895" s="2065">
        <f>+'17HPM_DATA_INPUT'!Q576-'17_AUDIT_TOTALS_CK'!P895</f>
        <v>34248</v>
      </c>
      <c r="AL895" s="2065">
        <f>+'17HPM_DATA_INPUT'!R576-'17_AUDIT_TOTALS_CK'!Q895</f>
        <v>581679</v>
      </c>
      <c r="AM895" s="2065">
        <f>+'17HPM_DATA_INPUT'!S576-'17_AUDIT_TOTALS_CK'!R895</f>
        <v>370675</v>
      </c>
      <c r="AN895" s="2065">
        <f>+'17HPM_DATA_INPUT'!T576-'17_AUDIT_TOTALS_CK'!S895</f>
        <v>326114</v>
      </c>
      <c r="AO895" s="2065">
        <f>+'17HPM_DATA_INPUT'!U576-'17_AUDIT_TOTALS_CK'!T895</f>
        <v>428886</v>
      </c>
      <c r="AQ895" s="2069" t="str">
        <f>'Departmental PL'!D913</f>
        <v>Total OUTPATIENT</v>
      </c>
      <c r="AR895" s="456">
        <f>+C895-'Departmental PL'!F913</f>
        <v>-2069</v>
      </c>
      <c r="AS895" s="456">
        <f>+D895-'Departmental PL'!G913</f>
        <v>-1865</v>
      </c>
      <c r="AT895" s="456">
        <f>+E895-'Departmental PL'!H913</f>
        <v>-2639</v>
      </c>
      <c r="AU895" s="456">
        <f>+F895-'Departmental PL'!I913</f>
        <v>-2362</v>
      </c>
      <c r="AV895" s="456">
        <f>+G895-'Departmental PL'!J913</f>
        <v>-3274188</v>
      </c>
      <c r="AW895" s="456">
        <f>+H895-'Departmental PL'!K913</f>
        <v>-2703508</v>
      </c>
      <c r="AX895" s="456">
        <f>+I895-'Departmental PL'!L913</f>
        <v>-1411366</v>
      </c>
      <c r="AY895" s="456">
        <f>+J895-'Departmental PL'!M913</f>
        <v>-1217772</v>
      </c>
      <c r="AZ895" s="456">
        <f>+K895-'Departmental PL'!N913</f>
        <v>-421014</v>
      </c>
      <c r="BA895" s="456">
        <f>+L895-'Departmental PL'!O913</f>
        <v>-383962</v>
      </c>
      <c r="BB895" s="456">
        <f>+M895-'Departmental PL'!P913</f>
        <v>-990352</v>
      </c>
      <c r="BC895" s="456">
        <f>+N895-'Departmental PL'!Q913</f>
        <v>-833810</v>
      </c>
      <c r="BD895" s="456">
        <f>+O895-'Departmental PL'!R913</f>
        <v>-82560</v>
      </c>
      <c r="BE895" s="456">
        <f>+P895-'Departmental PL'!S913</f>
        <v>-34248</v>
      </c>
      <c r="BF895" s="456">
        <f>+Q895-'Departmental PL'!T913</f>
        <v>-581679</v>
      </c>
      <c r="BG895" s="456">
        <f>+R895-'Departmental PL'!U913</f>
        <v>-370675</v>
      </c>
      <c r="BH895" s="456">
        <f>+S895-'Departmental PL'!V913</f>
        <v>-326113</v>
      </c>
      <c r="BI895" s="456">
        <f>+T895-'Departmental PL'!W913</f>
        <v>-428887</v>
      </c>
    </row>
    <row r="896" spans="2:61" ht="20.25" hidden="1" customHeight="1" x14ac:dyDescent="0.25">
      <c r="B896" s="2058" t="s">
        <v>2546</v>
      </c>
      <c r="C896" s="2060"/>
      <c r="D896" s="2060"/>
      <c r="E896" s="2060"/>
      <c r="F896" s="2060"/>
      <c r="G896" s="2060"/>
      <c r="H896" s="2060"/>
      <c r="I896" s="2060"/>
      <c r="J896" s="2060"/>
      <c r="K896" s="2060"/>
      <c r="L896" s="2060"/>
      <c r="M896" s="2060"/>
      <c r="N896" s="2060"/>
      <c r="O896" s="2060"/>
      <c r="P896" s="2060"/>
      <c r="Q896" s="2060"/>
      <c r="R896" s="2060"/>
      <c r="S896" s="2060"/>
      <c r="T896" s="2060"/>
      <c r="U896" s="2061" t="str">
        <f t="shared" si="8"/>
        <v>4360 LITHOTRIPSY PROGRAM</v>
      </c>
      <c r="W896" s="455" t="b">
        <f>+'17HPM_DATA_INPUT'!C577='17_AUDIT_TOTALS_CK'!U896</f>
        <v>1</v>
      </c>
      <c r="X896" s="2065">
        <f>+'17HPM_DATA_INPUT'!D577-'17_AUDIT_TOTALS_CK'!C896</f>
        <v>779</v>
      </c>
      <c r="Y896" s="2065">
        <f>+'17HPM_DATA_INPUT'!E577-'17_AUDIT_TOTALS_CK'!D896</f>
        <v>830</v>
      </c>
      <c r="Z896" s="2065">
        <f>+'17HPM_DATA_INPUT'!F577-'17_AUDIT_TOTALS_CK'!E896</f>
        <v>994</v>
      </c>
      <c r="AA896" s="2065">
        <f>+'17HPM_DATA_INPUT'!G577-'17_AUDIT_TOTALS_CK'!F896</f>
        <v>1128</v>
      </c>
      <c r="AB896" s="2065">
        <f>+'17HPM_DATA_INPUT'!H577-'17_AUDIT_TOTALS_CK'!G896</f>
        <v>6274264</v>
      </c>
      <c r="AC896" s="2065">
        <f>+'17HPM_DATA_INPUT'!I577-'17_AUDIT_TOTALS_CK'!H896</f>
        <v>6140300</v>
      </c>
      <c r="AD896" s="2065">
        <f>+'17HPM_DATA_INPUT'!J577-'17_AUDIT_TOTALS_CK'!I896</f>
        <v>2850915</v>
      </c>
      <c r="AE896" s="2065">
        <f>+'17HPM_DATA_INPUT'!K577-'17_AUDIT_TOTALS_CK'!J896</f>
        <v>2971382</v>
      </c>
      <c r="AF896" s="2065">
        <f>+'17HPM_DATA_INPUT'!L577-'17_AUDIT_TOTALS_CK'!K896</f>
        <v>493098</v>
      </c>
      <c r="AG896" s="2065">
        <f>+'17HPM_DATA_INPUT'!M577-'17_AUDIT_TOTALS_CK'!L896</f>
        <v>511694</v>
      </c>
      <c r="AH896" s="2065">
        <f>+'17HPM_DATA_INPUT'!N577-'17_AUDIT_TOTALS_CK'!M896</f>
        <v>2357816</v>
      </c>
      <c r="AI896" s="2065">
        <f>+'17HPM_DATA_INPUT'!O577-'17_AUDIT_TOTALS_CK'!N896</f>
        <v>2459687</v>
      </c>
      <c r="AJ896" s="2065">
        <f>+'17HPM_DATA_INPUT'!P577-'17_AUDIT_TOTALS_CK'!O896</f>
        <v>175078</v>
      </c>
      <c r="AK896" s="2065">
        <f>+'17HPM_DATA_INPUT'!Q577-'17_AUDIT_TOTALS_CK'!P896</f>
        <v>64571</v>
      </c>
      <c r="AL896" s="2065">
        <f>+'17HPM_DATA_INPUT'!R577-'17_AUDIT_TOTALS_CK'!Q896</f>
        <v>178201</v>
      </c>
      <c r="AM896" s="2065">
        <f>+'17HPM_DATA_INPUT'!S577-'17_AUDIT_TOTALS_CK'!R896</f>
        <v>157331</v>
      </c>
      <c r="AN896" s="2065">
        <f>+'17HPM_DATA_INPUT'!T577-'17_AUDIT_TOTALS_CK'!S896</f>
        <v>2004537</v>
      </c>
      <c r="AO896" s="2065">
        <f>+'17HPM_DATA_INPUT'!U577-'17_AUDIT_TOTALS_CK'!T896</f>
        <v>2237785</v>
      </c>
      <c r="AQ896" s="455" t="str">
        <f>'Departmental PL'!D914</f>
        <v>4360 LITHOTRIPSY PROGRAM</v>
      </c>
      <c r="AR896" s="456">
        <f>+C896-'Departmental PL'!F914</f>
        <v>-779</v>
      </c>
      <c r="AS896" s="456">
        <f>+D896-'Departmental PL'!G914</f>
        <v>-830</v>
      </c>
      <c r="AT896" s="456">
        <f>+E896-'Departmental PL'!H914</f>
        <v>-994</v>
      </c>
      <c r="AU896" s="456">
        <f>+F896-'Departmental PL'!I914</f>
        <v>-1128</v>
      </c>
      <c r="AV896" s="456">
        <f>+G896-'Departmental PL'!J914</f>
        <v>-6274264</v>
      </c>
      <c r="AW896" s="456">
        <f>+H896-'Departmental PL'!K914</f>
        <v>-6140300</v>
      </c>
      <c r="AX896" s="456">
        <f>+I896-'Departmental PL'!L914</f>
        <v>-2850915</v>
      </c>
      <c r="AY896" s="456">
        <f>+J896-'Departmental PL'!M914</f>
        <v>-2971382</v>
      </c>
      <c r="AZ896" s="456">
        <f>+K896-'Departmental PL'!N914</f>
        <v>-493098</v>
      </c>
      <c r="BA896" s="456">
        <f>+L896-'Departmental PL'!O914</f>
        <v>-511694</v>
      </c>
      <c r="BB896" s="456">
        <f>+M896-'Departmental PL'!P914</f>
        <v>-2357817</v>
      </c>
      <c r="BC896" s="456">
        <f>+N896-'Departmental PL'!Q914</f>
        <v>-2459688</v>
      </c>
      <c r="BD896" s="456">
        <f>+O896-'Departmental PL'!R914</f>
        <v>-175078</v>
      </c>
      <c r="BE896" s="456">
        <f>+P896-'Departmental PL'!S914</f>
        <v>-64571</v>
      </c>
      <c r="BF896" s="456">
        <f>+Q896-'Departmental PL'!T914</f>
        <v>-178201</v>
      </c>
      <c r="BG896" s="456">
        <f>+R896-'Departmental PL'!U914</f>
        <v>-157331</v>
      </c>
      <c r="BH896" s="456">
        <f>+S896-'Departmental PL'!V914</f>
        <v>-2004538</v>
      </c>
      <c r="BI896" s="456">
        <f>+T896-'Departmental PL'!W914</f>
        <v>-2237786</v>
      </c>
    </row>
    <row r="897" spans="2:61" ht="20.25" hidden="1" customHeight="1" x14ac:dyDescent="0.25">
      <c r="B897" s="2074" t="s">
        <v>2547</v>
      </c>
      <c r="C897" s="2075"/>
      <c r="D897" s="2075"/>
      <c r="E897" s="2075"/>
      <c r="F897" s="2075"/>
      <c r="G897" s="2075"/>
      <c r="H897" s="2075"/>
      <c r="I897" s="2075"/>
      <c r="J897" s="2075"/>
      <c r="K897" s="2075"/>
      <c r="L897" s="2075"/>
      <c r="M897" s="2075"/>
      <c r="N897" s="2075"/>
      <c r="O897" s="2075"/>
      <c r="P897" s="2075"/>
      <c r="Q897" s="2075"/>
      <c r="R897" s="2075"/>
      <c r="S897" s="2075"/>
      <c r="T897" s="2075"/>
      <c r="U897" s="2061" t="str">
        <f t="shared" si="8"/>
        <v>6460 OPD-UROLOGY</v>
      </c>
      <c r="W897" s="455" t="b">
        <f>+'17HPM_DATA_INPUT'!C578='17_AUDIT_TOTALS_CK'!U897</f>
        <v>1</v>
      </c>
      <c r="X897" s="2065">
        <f>+'17HPM_DATA_INPUT'!D578-'17_AUDIT_TOTALS_CK'!C897</f>
        <v>1</v>
      </c>
      <c r="Y897" s="2065">
        <f>+'17HPM_DATA_INPUT'!E578-'17_AUDIT_TOTALS_CK'!D897</f>
        <v>0</v>
      </c>
      <c r="Z897" s="2065">
        <f>+'17HPM_DATA_INPUT'!F578-'17_AUDIT_TOTALS_CK'!E897</f>
        <v>1</v>
      </c>
      <c r="AA897" s="2065">
        <f>+'17HPM_DATA_INPUT'!G578-'17_AUDIT_TOTALS_CK'!F897</f>
        <v>0</v>
      </c>
      <c r="AB897" s="2065">
        <f>+'17HPM_DATA_INPUT'!H578-'17_AUDIT_TOTALS_CK'!G897</f>
        <v>135</v>
      </c>
      <c r="AC897" s="2065">
        <f>+'17HPM_DATA_INPUT'!I578-'17_AUDIT_TOTALS_CK'!H897</f>
        <v>0</v>
      </c>
      <c r="AD897" s="2065">
        <f>+'17HPM_DATA_INPUT'!J578-'17_AUDIT_TOTALS_CK'!I897</f>
        <v>8</v>
      </c>
      <c r="AE897" s="2065">
        <f>+'17HPM_DATA_INPUT'!K578-'17_AUDIT_TOTALS_CK'!J897</f>
        <v>0</v>
      </c>
      <c r="AF897" s="2065">
        <f>+'17HPM_DATA_INPUT'!L578-'17_AUDIT_TOTALS_CK'!K897</f>
        <v>17</v>
      </c>
      <c r="AG897" s="2065">
        <f>+'17HPM_DATA_INPUT'!M578-'17_AUDIT_TOTALS_CK'!L897</f>
        <v>0</v>
      </c>
      <c r="AH897" s="2065">
        <f>+'17HPM_DATA_INPUT'!N578-'17_AUDIT_TOTALS_CK'!M897</f>
        <v>-10</v>
      </c>
      <c r="AI897" s="2065">
        <f>+'17HPM_DATA_INPUT'!O578-'17_AUDIT_TOTALS_CK'!N897</f>
        <v>0</v>
      </c>
      <c r="AJ897" s="2065">
        <f>+'17HPM_DATA_INPUT'!P578-'17_AUDIT_TOTALS_CK'!O897</f>
        <v>3</v>
      </c>
      <c r="AK897" s="2065">
        <f>+'17HPM_DATA_INPUT'!Q578-'17_AUDIT_TOTALS_CK'!P897</f>
        <v>0</v>
      </c>
      <c r="AL897" s="2065">
        <f>+'17HPM_DATA_INPUT'!R578-'17_AUDIT_TOTALS_CK'!Q897</f>
        <v>24</v>
      </c>
      <c r="AM897" s="2065">
        <f>+'17HPM_DATA_INPUT'!S578-'17_AUDIT_TOTALS_CK'!R897</f>
        <v>0</v>
      </c>
      <c r="AN897" s="2065">
        <f>+'17HPM_DATA_INPUT'!T578-'17_AUDIT_TOTALS_CK'!S897</f>
        <v>-37</v>
      </c>
      <c r="AO897" s="2065">
        <f>+'17HPM_DATA_INPUT'!U578-'17_AUDIT_TOTALS_CK'!T897</f>
        <v>0</v>
      </c>
      <c r="AQ897" s="455" t="str">
        <f>'Departmental PL'!D915</f>
        <v>6460 OPD-UROLOGY</v>
      </c>
      <c r="AR897" s="456">
        <f>+C897-'Departmental PL'!F915</f>
        <v>-1</v>
      </c>
      <c r="AS897" s="456">
        <f>+D897-'Departmental PL'!G915</f>
        <v>0</v>
      </c>
      <c r="AT897" s="456">
        <f>+E897-'Departmental PL'!H915</f>
        <v>-1</v>
      </c>
      <c r="AU897" s="456">
        <f>+F897-'Departmental PL'!I915</f>
        <v>0</v>
      </c>
      <c r="AV897" s="456">
        <f>+G897-'Departmental PL'!J915</f>
        <v>-135</v>
      </c>
      <c r="AW897" s="456">
        <f>+H897-'Departmental PL'!K915</f>
        <v>0</v>
      </c>
      <c r="AX897" s="456">
        <f>+I897-'Departmental PL'!L915</f>
        <v>-8</v>
      </c>
      <c r="AY897" s="456">
        <f>+J897-'Departmental PL'!M915</f>
        <v>0</v>
      </c>
      <c r="AZ897" s="456">
        <f>+K897-'Departmental PL'!N915</f>
        <v>-17</v>
      </c>
      <c r="BA897" s="456">
        <f>+L897-'Departmental PL'!O915</f>
        <v>0</v>
      </c>
      <c r="BB897" s="456">
        <f>+M897-'Departmental PL'!P915</f>
        <v>9</v>
      </c>
      <c r="BC897" s="456">
        <f>+N897-'Departmental PL'!Q915</f>
        <v>0</v>
      </c>
      <c r="BD897" s="456">
        <f>+O897-'Departmental PL'!R915</f>
        <v>-3</v>
      </c>
      <c r="BE897" s="456">
        <f>+P897-'Departmental PL'!S915</f>
        <v>0</v>
      </c>
      <c r="BF897" s="456">
        <f>+Q897-'Departmental PL'!T915</f>
        <v>-24</v>
      </c>
      <c r="BG897" s="456">
        <f>+R897-'Departmental PL'!U915</f>
        <v>0</v>
      </c>
      <c r="BH897" s="456">
        <f>+S897-'Departmental PL'!V915</f>
        <v>36</v>
      </c>
      <c r="BI897" s="456">
        <f>+T897-'Departmental PL'!W915</f>
        <v>0</v>
      </c>
    </row>
    <row r="898" spans="2:61" ht="20.25" hidden="1" customHeight="1" x14ac:dyDescent="0.25">
      <c r="B898" s="2072" t="s">
        <v>2307</v>
      </c>
      <c r="C898" s="2073"/>
      <c r="D898" s="2073"/>
      <c r="E898" s="2073"/>
      <c r="F898" s="2073"/>
      <c r="G898" s="2073"/>
      <c r="H898" s="2073"/>
      <c r="I898" s="2073"/>
      <c r="J898" s="2073"/>
      <c r="K898" s="2073"/>
      <c r="L898" s="2073"/>
      <c r="M898" s="2073"/>
      <c r="N898" s="2073"/>
      <c r="O898" s="2073"/>
      <c r="P898" s="2073"/>
      <c r="Q898" s="2073"/>
      <c r="R898" s="2073"/>
      <c r="S898" s="2073"/>
      <c r="T898" s="2073"/>
      <c r="U898" s="2061" t="str">
        <f t="shared" si="8"/>
        <v>Total ASC</v>
      </c>
      <c r="W898" s="455" t="b">
        <f>+'17HPM_DATA_INPUT'!C579='17_AUDIT_TOTALS_CK'!U898</f>
        <v>1</v>
      </c>
      <c r="X898" s="2065">
        <f>+'17HPM_DATA_INPUT'!D579-'17_AUDIT_TOTALS_CK'!C898</f>
        <v>780</v>
      </c>
      <c r="Y898" s="2065">
        <f>+'17HPM_DATA_INPUT'!E579-'17_AUDIT_TOTALS_CK'!D898</f>
        <v>830</v>
      </c>
      <c r="Z898" s="2065">
        <f>+'17HPM_DATA_INPUT'!F579-'17_AUDIT_TOTALS_CK'!E898</f>
        <v>995</v>
      </c>
      <c r="AA898" s="2065">
        <f>+'17HPM_DATA_INPUT'!G579-'17_AUDIT_TOTALS_CK'!F898</f>
        <v>1128</v>
      </c>
      <c r="AB898" s="2065">
        <f>+'17HPM_DATA_INPUT'!H579-'17_AUDIT_TOTALS_CK'!G898</f>
        <v>6274399</v>
      </c>
      <c r="AC898" s="2065">
        <f>+'17HPM_DATA_INPUT'!I579-'17_AUDIT_TOTALS_CK'!H898</f>
        <v>6140300</v>
      </c>
      <c r="AD898" s="2065">
        <f>+'17HPM_DATA_INPUT'!J579-'17_AUDIT_TOTALS_CK'!I898</f>
        <v>2850923</v>
      </c>
      <c r="AE898" s="2065">
        <f>+'17HPM_DATA_INPUT'!K579-'17_AUDIT_TOTALS_CK'!J898</f>
        <v>2971382</v>
      </c>
      <c r="AF898" s="2065">
        <f>+'17HPM_DATA_INPUT'!L579-'17_AUDIT_TOTALS_CK'!K898</f>
        <v>493116</v>
      </c>
      <c r="AG898" s="2065">
        <f>+'17HPM_DATA_INPUT'!M579-'17_AUDIT_TOTALS_CK'!L898</f>
        <v>511694</v>
      </c>
      <c r="AH898" s="2065">
        <f>+'17HPM_DATA_INPUT'!N579-'17_AUDIT_TOTALS_CK'!M898</f>
        <v>2357807</v>
      </c>
      <c r="AI898" s="2065">
        <f>+'17HPM_DATA_INPUT'!O579-'17_AUDIT_TOTALS_CK'!N898</f>
        <v>2459687</v>
      </c>
      <c r="AJ898" s="2065">
        <f>+'17HPM_DATA_INPUT'!P579-'17_AUDIT_TOTALS_CK'!O898</f>
        <v>175082</v>
      </c>
      <c r="AK898" s="2065">
        <f>+'17HPM_DATA_INPUT'!Q579-'17_AUDIT_TOTALS_CK'!P898</f>
        <v>64571</v>
      </c>
      <c r="AL898" s="2065">
        <f>+'17HPM_DATA_INPUT'!R579-'17_AUDIT_TOTALS_CK'!Q898</f>
        <v>178225</v>
      </c>
      <c r="AM898" s="2065">
        <f>+'17HPM_DATA_INPUT'!S579-'17_AUDIT_TOTALS_CK'!R898</f>
        <v>157331</v>
      </c>
      <c r="AN898" s="2065">
        <f>+'17HPM_DATA_INPUT'!T579-'17_AUDIT_TOTALS_CK'!S898</f>
        <v>2004500</v>
      </c>
      <c r="AO898" s="2065">
        <f>+'17HPM_DATA_INPUT'!U579-'17_AUDIT_TOTALS_CK'!T898</f>
        <v>2237785</v>
      </c>
      <c r="AQ898" s="2072" t="str">
        <f>'Departmental PL'!D916</f>
        <v>Total ASC</v>
      </c>
      <c r="AR898" s="456">
        <f>+C898-'Departmental PL'!F916</f>
        <v>-780</v>
      </c>
      <c r="AS898" s="456">
        <f>+D898-'Departmental PL'!G916</f>
        <v>-830</v>
      </c>
      <c r="AT898" s="456">
        <f>+E898-'Departmental PL'!H916</f>
        <v>-995</v>
      </c>
      <c r="AU898" s="456">
        <f>+F898-'Departmental PL'!I916</f>
        <v>-1128</v>
      </c>
      <c r="AV898" s="456">
        <f>+G898-'Departmental PL'!J916</f>
        <v>-6274399</v>
      </c>
      <c r="AW898" s="456">
        <f>+H898-'Departmental PL'!K916</f>
        <v>-6140300</v>
      </c>
      <c r="AX898" s="456">
        <f>+I898-'Departmental PL'!L916</f>
        <v>-2850923</v>
      </c>
      <c r="AY898" s="456">
        <f>+J898-'Departmental PL'!M916</f>
        <v>-2971382</v>
      </c>
      <c r="AZ898" s="456">
        <f>+K898-'Departmental PL'!N916</f>
        <v>-493115</v>
      </c>
      <c r="BA898" s="456">
        <f>+L898-'Departmental PL'!O916</f>
        <v>-511694</v>
      </c>
      <c r="BB898" s="456">
        <f>+M898-'Departmental PL'!P916</f>
        <v>-2357808</v>
      </c>
      <c r="BC898" s="456">
        <f>+N898-'Departmental PL'!Q916</f>
        <v>-2459688</v>
      </c>
      <c r="BD898" s="456">
        <f>+O898-'Departmental PL'!R916</f>
        <v>-175081</v>
      </c>
      <c r="BE898" s="456">
        <f>+P898-'Departmental PL'!S916</f>
        <v>-64571</v>
      </c>
      <c r="BF898" s="456">
        <f>+Q898-'Departmental PL'!T916</f>
        <v>-178225</v>
      </c>
      <c r="BG898" s="456">
        <f>+R898-'Departmental PL'!U916</f>
        <v>-157331</v>
      </c>
      <c r="BH898" s="456">
        <f>+S898-'Departmental PL'!V916</f>
        <v>-2004502</v>
      </c>
      <c r="BI898" s="456">
        <f>+T898-'Departmental PL'!W916</f>
        <v>-2237786</v>
      </c>
    </row>
    <row r="899" spans="2:61" ht="20.25" hidden="1" customHeight="1" x14ac:dyDescent="0.25">
      <c r="B899" s="2058" t="s">
        <v>2546</v>
      </c>
      <c r="C899" s="2060"/>
      <c r="D899" s="2060"/>
      <c r="E899" s="2060"/>
      <c r="F899" s="2060"/>
      <c r="G899" s="2060"/>
      <c r="H899" s="2060"/>
      <c r="I899" s="2060"/>
      <c r="J899" s="2060"/>
      <c r="K899" s="2060"/>
      <c r="L899" s="2060"/>
      <c r="M899" s="2060"/>
      <c r="N899" s="2060"/>
      <c r="O899" s="2060"/>
      <c r="P899" s="2060"/>
      <c r="Q899" s="2060"/>
      <c r="R899" s="2060"/>
      <c r="S899" s="2060"/>
      <c r="T899" s="2060"/>
      <c r="U899" s="2061" t="str">
        <f t="shared" si="8"/>
        <v>4360 LITHOTRIPSY PROGRAM</v>
      </c>
      <c r="W899" s="455" t="b">
        <f>+'17HPM_DATA_INPUT'!C580='17_AUDIT_TOTALS_CK'!U899</f>
        <v>1</v>
      </c>
      <c r="X899" s="2065">
        <f>+'17HPM_DATA_INPUT'!D580-'17_AUDIT_TOTALS_CK'!C899</f>
        <v>0</v>
      </c>
      <c r="Y899" s="2065">
        <f>+'17HPM_DATA_INPUT'!E580-'17_AUDIT_TOTALS_CK'!D899</f>
        <v>1</v>
      </c>
      <c r="Z899" s="2065">
        <f>+'17HPM_DATA_INPUT'!F580-'17_AUDIT_TOTALS_CK'!E899</f>
        <v>0</v>
      </c>
      <c r="AA899" s="2065">
        <f>+'17HPM_DATA_INPUT'!G580-'17_AUDIT_TOTALS_CK'!F899</f>
        <v>1</v>
      </c>
      <c r="AB899" s="2065">
        <f>+'17HPM_DATA_INPUT'!H580-'17_AUDIT_TOTALS_CK'!G899</f>
        <v>0</v>
      </c>
      <c r="AC899" s="2065">
        <f>+'17HPM_DATA_INPUT'!I580-'17_AUDIT_TOTALS_CK'!H899</f>
        <v>8753</v>
      </c>
      <c r="AD899" s="2065">
        <f>+'17HPM_DATA_INPUT'!J580-'17_AUDIT_TOTALS_CK'!I899</f>
        <v>0</v>
      </c>
      <c r="AE899" s="2065">
        <f>+'17HPM_DATA_INPUT'!K580-'17_AUDIT_TOTALS_CK'!J899</f>
        <v>4677</v>
      </c>
      <c r="AF899" s="2065">
        <f>+'17HPM_DATA_INPUT'!L580-'17_AUDIT_TOTALS_CK'!K899</f>
        <v>0</v>
      </c>
      <c r="AG899" s="2065">
        <f>+'17HPM_DATA_INPUT'!M580-'17_AUDIT_TOTALS_CK'!L899</f>
        <v>748</v>
      </c>
      <c r="AH899" s="2065">
        <f>+'17HPM_DATA_INPUT'!N580-'17_AUDIT_TOTALS_CK'!M899</f>
        <v>0</v>
      </c>
      <c r="AI899" s="2065">
        <f>+'17HPM_DATA_INPUT'!O580-'17_AUDIT_TOTALS_CK'!N899</f>
        <v>3929</v>
      </c>
      <c r="AJ899" s="2065">
        <f>+'17HPM_DATA_INPUT'!P580-'17_AUDIT_TOTALS_CK'!O899</f>
        <v>0</v>
      </c>
      <c r="AK899" s="2065">
        <f>+'17HPM_DATA_INPUT'!Q580-'17_AUDIT_TOTALS_CK'!P899</f>
        <v>94</v>
      </c>
      <c r="AL899" s="2065">
        <f>+'17HPM_DATA_INPUT'!R580-'17_AUDIT_TOTALS_CK'!Q899</f>
        <v>0</v>
      </c>
      <c r="AM899" s="2065">
        <f>+'17HPM_DATA_INPUT'!S580-'17_AUDIT_TOTALS_CK'!R899</f>
        <v>230</v>
      </c>
      <c r="AN899" s="2065">
        <f>+'17HPM_DATA_INPUT'!T580-'17_AUDIT_TOTALS_CK'!S899</f>
        <v>0</v>
      </c>
      <c r="AO899" s="2065">
        <f>+'17HPM_DATA_INPUT'!U580-'17_AUDIT_TOTALS_CK'!T899</f>
        <v>3604</v>
      </c>
      <c r="AQ899" s="455" t="str">
        <f>'Departmental PL'!D917</f>
        <v>4360 LITHOTRIPSY PROGRAM</v>
      </c>
      <c r="AR899" s="456">
        <f>+C899-'Departmental PL'!F917</f>
        <v>0</v>
      </c>
      <c r="AS899" s="456">
        <f>+D899-'Departmental PL'!G917</f>
        <v>-1</v>
      </c>
      <c r="AT899" s="456">
        <f>+E899-'Departmental PL'!H917</f>
        <v>0</v>
      </c>
      <c r="AU899" s="456">
        <f>+F899-'Departmental PL'!I917</f>
        <v>-1</v>
      </c>
      <c r="AV899" s="456">
        <f>+G899-'Departmental PL'!J917</f>
        <v>0</v>
      </c>
      <c r="AW899" s="456">
        <f>+H899-'Departmental PL'!K917</f>
        <v>-8753</v>
      </c>
      <c r="AX899" s="456">
        <f>+I899-'Departmental PL'!L917</f>
        <v>0</v>
      </c>
      <c r="AY899" s="456">
        <f>+J899-'Departmental PL'!M917</f>
        <v>-4677</v>
      </c>
      <c r="AZ899" s="456">
        <f>+K899-'Departmental PL'!N917</f>
        <v>0</v>
      </c>
      <c r="BA899" s="456">
        <f>+L899-'Departmental PL'!O917</f>
        <v>-748</v>
      </c>
      <c r="BB899" s="456">
        <f>+M899-'Departmental PL'!P917</f>
        <v>0</v>
      </c>
      <c r="BC899" s="456">
        <f>+N899-'Departmental PL'!Q917</f>
        <v>-3929</v>
      </c>
      <c r="BD899" s="456">
        <f>+O899-'Departmental PL'!R917</f>
        <v>0</v>
      </c>
      <c r="BE899" s="456">
        <f>+P899-'Departmental PL'!S917</f>
        <v>-94</v>
      </c>
      <c r="BF899" s="456">
        <f>+Q899-'Departmental PL'!T917</f>
        <v>0</v>
      </c>
      <c r="BG899" s="456">
        <f>+R899-'Departmental PL'!U917</f>
        <v>-230</v>
      </c>
      <c r="BH899" s="456">
        <f>+S899-'Departmental PL'!V917</f>
        <v>0</v>
      </c>
      <c r="BI899" s="456">
        <f>+T899-'Departmental PL'!W917</f>
        <v>-3605</v>
      </c>
    </row>
    <row r="900" spans="2:61" ht="20.25" hidden="1" customHeight="1" x14ac:dyDescent="0.25">
      <c r="B900" s="2074" t="s">
        <v>2547</v>
      </c>
      <c r="C900" s="2075"/>
      <c r="D900" s="2075"/>
      <c r="E900" s="2075"/>
      <c r="F900" s="2075"/>
      <c r="G900" s="2075"/>
      <c r="H900" s="2075"/>
      <c r="I900" s="2075"/>
      <c r="J900" s="2075"/>
      <c r="K900" s="2075"/>
      <c r="L900" s="2075"/>
      <c r="M900" s="2075"/>
      <c r="N900" s="2075"/>
      <c r="O900" s="2075"/>
      <c r="P900" s="2075"/>
      <c r="Q900" s="2075"/>
      <c r="R900" s="2075"/>
      <c r="S900" s="2075"/>
      <c r="T900" s="2075"/>
      <c r="U900" s="2061" t="str">
        <f t="shared" si="8"/>
        <v>6460 OPD-UROLOGY</v>
      </c>
      <c r="W900" s="455" t="b">
        <f>+'17HPM_DATA_INPUT'!C581='17_AUDIT_TOTALS_CK'!U900</f>
        <v>1</v>
      </c>
      <c r="X900" s="2065">
        <f>+'17HPM_DATA_INPUT'!D581-'17_AUDIT_TOTALS_CK'!C900</f>
        <v>0</v>
      </c>
      <c r="Y900" s="2065">
        <f>+'17HPM_DATA_INPUT'!E581-'17_AUDIT_TOTALS_CK'!D900</f>
        <v>0</v>
      </c>
      <c r="Z900" s="2065">
        <f>+'17HPM_DATA_INPUT'!F581-'17_AUDIT_TOTALS_CK'!E900</f>
        <v>0</v>
      </c>
      <c r="AA900" s="2065">
        <f>+'17HPM_DATA_INPUT'!G581-'17_AUDIT_TOTALS_CK'!F900</f>
        <v>0</v>
      </c>
      <c r="AB900" s="2065">
        <f>+'17HPM_DATA_INPUT'!H581-'17_AUDIT_TOTALS_CK'!G900</f>
        <v>0</v>
      </c>
      <c r="AC900" s="2065">
        <f>+'17HPM_DATA_INPUT'!I581-'17_AUDIT_TOTALS_CK'!H900</f>
        <v>0</v>
      </c>
      <c r="AD900" s="2065">
        <f>+'17HPM_DATA_INPUT'!J581-'17_AUDIT_TOTALS_CK'!I900</f>
        <v>0</v>
      </c>
      <c r="AE900" s="2065">
        <f>+'17HPM_DATA_INPUT'!K581-'17_AUDIT_TOTALS_CK'!J900</f>
        <v>0</v>
      </c>
      <c r="AF900" s="2065">
        <f>+'17HPM_DATA_INPUT'!L581-'17_AUDIT_TOTALS_CK'!K900</f>
        <v>0</v>
      </c>
      <c r="AG900" s="2065">
        <f>+'17HPM_DATA_INPUT'!M581-'17_AUDIT_TOTALS_CK'!L900</f>
        <v>0</v>
      </c>
      <c r="AH900" s="2065">
        <f>+'17HPM_DATA_INPUT'!N581-'17_AUDIT_TOTALS_CK'!M900</f>
        <v>0</v>
      </c>
      <c r="AI900" s="2065">
        <f>+'17HPM_DATA_INPUT'!O581-'17_AUDIT_TOTALS_CK'!N900</f>
        <v>0</v>
      </c>
      <c r="AJ900" s="2065">
        <f>+'17HPM_DATA_INPUT'!P581-'17_AUDIT_TOTALS_CK'!O900</f>
        <v>0</v>
      </c>
      <c r="AK900" s="2065">
        <f>+'17HPM_DATA_INPUT'!Q581-'17_AUDIT_TOTALS_CK'!P900</f>
        <v>0</v>
      </c>
      <c r="AL900" s="2065">
        <f>+'17HPM_DATA_INPUT'!R581-'17_AUDIT_TOTALS_CK'!Q900</f>
        <v>0</v>
      </c>
      <c r="AM900" s="2065">
        <f>+'17HPM_DATA_INPUT'!S581-'17_AUDIT_TOTALS_CK'!R900</f>
        <v>0</v>
      </c>
      <c r="AN900" s="2065">
        <f>+'17HPM_DATA_INPUT'!T581-'17_AUDIT_TOTALS_CK'!S900</f>
        <v>0</v>
      </c>
      <c r="AO900" s="2065">
        <f>+'17HPM_DATA_INPUT'!U581-'17_AUDIT_TOTALS_CK'!T900</f>
        <v>0</v>
      </c>
      <c r="AQ900" s="455" t="str">
        <f>'Departmental PL'!D918</f>
        <v>6460 OPD-UROLOGY</v>
      </c>
      <c r="AR900" s="456">
        <f>+C900-'Departmental PL'!F918</f>
        <v>0</v>
      </c>
      <c r="AS900" s="456">
        <f>+D900-'Departmental PL'!G918</f>
        <v>0</v>
      </c>
      <c r="AT900" s="456">
        <f>+E900-'Departmental PL'!H918</f>
        <v>0</v>
      </c>
      <c r="AU900" s="456">
        <f>+F900-'Departmental PL'!I918</f>
        <v>0</v>
      </c>
      <c r="AV900" s="456">
        <f>+G900-'Departmental PL'!J918</f>
        <v>0</v>
      </c>
      <c r="AW900" s="456">
        <f>+H900-'Departmental PL'!K918</f>
        <v>0</v>
      </c>
      <c r="AX900" s="456">
        <f>+I900-'Departmental PL'!L918</f>
        <v>0</v>
      </c>
      <c r="AY900" s="456">
        <f>+J900-'Departmental PL'!M918</f>
        <v>0</v>
      </c>
      <c r="AZ900" s="456">
        <f>+K900-'Departmental PL'!N918</f>
        <v>0</v>
      </c>
      <c r="BA900" s="456">
        <f>+L900-'Departmental PL'!O918</f>
        <v>0</v>
      </c>
      <c r="BB900" s="456">
        <f>+M900-'Departmental PL'!P918</f>
        <v>0</v>
      </c>
      <c r="BC900" s="456">
        <f>+N900-'Departmental PL'!Q918</f>
        <v>0</v>
      </c>
      <c r="BD900" s="456">
        <f>+O900-'Departmental PL'!R918</f>
        <v>0</v>
      </c>
      <c r="BE900" s="456">
        <f>+P900-'Departmental PL'!S918</f>
        <v>0</v>
      </c>
      <c r="BF900" s="456">
        <f>+Q900-'Departmental PL'!T918</f>
        <v>0</v>
      </c>
      <c r="BG900" s="456">
        <f>+R900-'Departmental PL'!U918</f>
        <v>0</v>
      </c>
      <c r="BH900" s="456">
        <f>+S900-'Departmental PL'!V918</f>
        <v>0</v>
      </c>
      <c r="BI900" s="456">
        <f>+T900-'Departmental PL'!W918</f>
        <v>0</v>
      </c>
    </row>
    <row r="901" spans="2:61" ht="20.25" hidden="1" customHeight="1" x14ac:dyDescent="0.25">
      <c r="B901" s="2076" t="s">
        <v>2308</v>
      </c>
      <c r="C901" s="2077"/>
      <c r="D901" s="2077"/>
      <c r="E901" s="2077"/>
      <c r="F901" s="2077"/>
      <c r="G901" s="2077"/>
      <c r="H901" s="2077"/>
      <c r="I901" s="2077"/>
      <c r="J901" s="2077"/>
      <c r="K901" s="2077"/>
      <c r="L901" s="2077"/>
      <c r="M901" s="2077"/>
      <c r="N901" s="2077"/>
      <c r="O901" s="2077"/>
      <c r="P901" s="2077"/>
      <c r="Q901" s="2077"/>
      <c r="R901" s="2077"/>
      <c r="S901" s="2077"/>
      <c r="T901" s="2077"/>
      <c r="U901" s="2061" t="str">
        <f t="shared" si="8"/>
        <v>Total OBS</v>
      </c>
      <c r="W901" s="455" t="b">
        <f>+'17HPM_DATA_INPUT'!C582='17_AUDIT_TOTALS_CK'!U901</f>
        <v>1</v>
      </c>
      <c r="X901" s="2065">
        <f>+'17HPM_DATA_INPUT'!D582-'17_AUDIT_TOTALS_CK'!C901</f>
        <v>0</v>
      </c>
      <c r="Y901" s="2065">
        <f>+'17HPM_DATA_INPUT'!E582-'17_AUDIT_TOTALS_CK'!D901</f>
        <v>1</v>
      </c>
      <c r="Z901" s="2065">
        <f>+'17HPM_DATA_INPUT'!F582-'17_AUDIT_TOTALS_CK'!E901</f>
        <v>0</v>
      </c>
      <c r="AA901" s="2065">
        <f>+'17HPM_DATA_INPUT'!G582-'17_AUDIT_TOTALS_CK'!F901</f>
        <v>1</v>
      </c>
      <c r="AB901" s="2065" t="e">
        <f>+'17HPM_DATA_INPUT'!H582-'17_AUDIT_TOTALS_CK'!G901</f>
        <v>#VALUE!</v>
      </c>
      <c r="AC901" s="2065">
        <f>+'17HPM_DATA_INPUT'!I582-'17_AUDIT_TOTALS_CK'!H901</f>
        <v>8753</v>
      </c>
      <c r="AD901" s="2065" t="e">
        <f>+'17HPM_DATA_INPUT'!J582-'17_AUDIT_TOTALS_CK'!I901</f>
        <v>#VALUE!</v>
      </c>
      <c r="AE901" s="2065">
        <f>+'17HPM_DATA_INPUT'!K582-'17_AUDIT_TOTALS_CK'!J901</f>
        <v>4677</v>
      </c>
      <c r="AF901" s="2065" t="e">
        <f>+'17HPM_DATA_INPUT'!L582-'17_AUDIT_TOTALS_CK'!K901</f>
        <v>#VALUE!</v>
      </c>
      <c r="AG901" s="2065">
        <f>+'17HPM_DATA_INPUT'!M582-'17_AUDIT_TOTALS_CK'!L901</f>
        <v>748</v>
      </c>
      <c r="AH901" s="2065" t="e">
        <f>+'17HPM_DATA_INPUT'!N582-'17_AUDIT_TOTALS_CK'!M901</f>
        <v>#VALUE!</v>
      </c>
      <c r="AI901" s="2065">
        <f>+'17HPM_DATA_INPUT'!O582-'17_AUDIT_TOTALS_CK'!N901</f>
        <v>3929</v>
      </c>
      <c r="AJ901" s="2065" t="e">
        <f>+'17HPM_DATA_INPUT'!P582-'17_AUDIT_TOTALS_CK'!O901</f>
        <v>#VALUE!</v>
      </c>
      <c r="AK901" s="2065">
        <f>+'17HPM_DATA_INPUT'!Q582-'17_AUDIT_TOTALS_CK'!P901</f>
        <v>94</v>
      </c>
      <c r="AL901" s="2065" t="e">
        <f>+'17HPM_DATA_INPUT'!R582-'17_AUDIT_TOTALS_CK'!Q901</f>
        <v>#VALUE!</v>
      </c>
      <c r="AM901" s="2065">
        <f>+'17HPM_DATA_INPUT'!S582-'17_AUDIT_TOTALS_CK'!R901</f>
        <v>230</v>
      </c>
      <c r="AN901" s="2065" t="e">
        <f>+'17HPM_DATA_INPUT'!T582-'17_AUDIT_TOTALS_CK'!S901</f>
        <v>#VALUE!</v>
      </c>
      <c r="AO901" s="2065">
        <f>+'17HPM_DATA_INPUT'!U582-'17_AUDIT_TOTALS_CK'!T901</f>
        <v>3604</v>
      </c>
      <c r="AQ901" s="2076" t="str">
        <f>'Departmental PL'!D919</f>
        <v>Total OBS</v>
      </c>
      <c r="AR901" s="456">
        <f>+C901-'Departmental PL'!F919</f>
        <v>0</v>
      </c>
      <c r="AS901" s="456">
        <f>+D901-'Departmental PL'!G919</f>
        <v>-1</v>
      </c>
      <c r="AT901" s="456">
        <f>+E901-'Departmental PL'!H919</f>
        <v>0</v>
      </c>
      <c r="AU901" s="456">
        <f>+F901-'Departmental PL'!I919</f>
        <v>-1</v>
      </c>
      <c r="AV901" s="456">
        <f>+G901-'Departmental PL'!J919</f>
        <v>0</v>
      </c>
      <c r="AW901" s="456">
        <f>+H901-'Departmental PL'!K919</f>
        <v>-8753</v>
      </c>
      <c r="AX901" s="456">
        <f>+I901-'Departmental PL'!L919</f>
        <v>0</v>
      </c>
      <c r="AY901" s="456">
        <f>+J901-'Departmental PL'!M919</f>
        <v>-4677</v>
      </c>
      <c r="AZ901" s="456">
        <f>+K901-'Departmental PL'!N919</f>
        <v>0</v>
      </c>
      <c r="BA901" s="456">
        <f>+L901-'Departmental PL'!O919</f>
        <v>-748</v>
      </c>
      <c r="BB901" s="456">
        <f>+M901-'Departmental PL'!P919</f>
        <v>0</v>
      </c>
      <c r="BC901" s="456">
        <f>+N901-'Departmental PL'!Q919</f>
        <v>-3929</v>
      </c>
      <c r="BD901" s="456">
        <f>+O901-'Departmental PL'!R919</f>
        <v>0</v>
      </c>
      <c r="BE901" s="456">
        <f>+P901-'Departmental PL'!S919</f>
        <v>-94</v>
      </c>
      <c r="BF901" s="456">
        <f>+Q901-'Departmental PL'!T919</f>
        <v>0</v>
      </c>
      <c r="BG901" s="456">
        <f>+R901-'Departmental PL'!U919</f>
        <v>-230</v>
      </c>
      <c r="BH901" s="456">
        <f>+S901-'Departmental PL'!V919</f>
        <v>0</v>
      </c>
      <c r="BI901" s="456">
        <f>+T901-'Departmental PL'!W919</f>
        <v>-3605</v>
      </c>
    </row>
    <row r="902" spans="2:61" ht="20.25" hidden="1" customHeight="1" x14ac:dyDescent="0.25">
      <c r="B902" s="2076"/>
      <c r="C902" s="2077"/>
      <c r="D902" s="2077"/>
      <c r="E902" s="2077"/>
      <c r="F902" s="2077"/>
      <c r="G902" s="2077"/>
      <c r="H902" s="2077"/>
      <c r="I902" s="2077"/>
      <c r="J902" s="2077"/>
      <c r="K902" s="2077"/>
      <c r="L902" s="2077"/>
      <c r="M902" s="2077"/>
      <c r="N902" s="2077"/>
      <c r="O902" s="2077"/>
      <c r="P902" s="2077"/>
      <c r="Q902" s="2077"/>
      <c r="R902" s="2077"/>
      <c r="S902" s="2077"/>
      <c r="T902" s="2077"/>
      <c r="AQ902" s="455">
        <f>'Departmental PL'!D920</f>
        <v>0</v>
      </c>
      <c r="AR902" s="456">
        <f>+C902-'Departmental PL'!F920</f>
        <v>0</v>
      </c>
      <c r="AS902" s="456">
        <f>+D902-'Departmental PL'!G920</f>
        <v>0</v>
      </c>
      <c r="AT902" s="456">
        <f>+E902-'Departmental PL'!H920</f>
        <v>0</v>
      </c>
      <c r="AU902" s="456">
        <f>+F902-'Departmental PL'!I920</f>
        <v>0</v>
      </c>
      <c r="AV902" s="456">
        <f>+G902-'Departmental PL'!J920</f>
        <v>0</v>
      </c>
      <c r="AW902" s="456">
        <f>+H902-'Departmental PL'!K920</f>
        <v>0</v>
      </c>
      <c r="AX902" s="456">
        <f>+I902-'Departmental PL'!L920</f>
        <v>0</v>
      </c>
      <c r="AY902" s="456">
        <f>+J902-'Departmental PL'!M920</f>
        <v>0</v>
      </c>
      <c r="AZ902" s="456">
        <f>+K902-'Departmental PL'!N920</f>
        <v>0</v>
      </c>
      <c r="BA902" s="456">
        <f>+L902-'Departmental PL'!O920</f>
        <v>0</v>
      </c>
      <c r="BB902" s="456">
        <f>+M902-'Departmental PL'!P920</f>
        <v>0</v>
      </c>
      <c r="BC902" s="456">
        <f>+N902-'Departmental PL'!Q920</f>
        <v>0</v>
      </c>
      <c r="BD902" s="456">
        <f>+O902-'Departmental PL'!R920</f>
        <v>0</v>
      </c>
      <c r="BE902" s="456">
        <f>+P902-'Departmental PL'!S920</f>
        <v>0</v>
      </c>
      <c r="BF902" s="456">
        <f>+Q902-'Departmental PL'!T920</f>
        <v>0</v>
      </c>
      <c r="BG902" s="456">
        <f>+R902-'Departmental PL'!U920</f>
        <v>0</v>
      </c>
      <c r="BH902" s="456">
        <f>+S902-'Departmental PL'!V920</f>
        <v>0</v>
      </c>
      <c r="BI902" s="456">
        <f>+T902-'Departmental PL'!W920</f>
        <v>0</v>
      </c>
    </row>
    <row r="903" spans="2:61" ht="20.25" hidden="1" customHeight="1" x14ac:dyDescent="0.25">
      <c r="B903" s="2095" t="s">
        <v>2548</v>
      </c>
      <c r="C903" s="2095"/>
      <c r="D903" s="2091"/>
      <c r="E903" s="2092"/>
      <c r="F903" s="2092"/>
      <c r="G903" s="2092"/>
      <c r="H903" s="2092"/>
      <c r="I903" s="2092"/>
      <c r="J903" s="2092"/>
      <c r="K903" s="2092"/>
      <c r="L903" s="2092"/>
      <c r="M903" s="2092"/>
      <c r="N903" s="2092"/>
      <c r="O903" s="2092"/>
      <c r="P903" s="2092"/>
      <c r="Q903" s="2092"/>
      <c r="R903" s="2092"/>
      <c r="S903" s="2092"/>
      <c r="T903" s="2092"/>
      <c r="U903" s="2061" t="str">
        <f t="shared" si="8"/>
        <v>Total 024 Urology</v>
      </c>
      <c r="W903" s="455" t="b">
        <f>+'17HPM_DATA_INPUT'!C583='17_AUDIT_TOTALS_CK'!U903</f>
        <v>1</v>
      </c>
      <c r="X903" s="2065">
        <f>+'17HPM_DATA_INPUT'!D583-'17_AUDIT_TOTALS_CK'!C903</f>
        <v>2849</v>
      </c>
      <c r="Y903" s="2065">
        <f>+'17HPM_DATA_INPUT'!E583-'17_AUDIT_TOTALS_CK'!D903</f>
        <v>2696</v>
      </c>
      <c r="Z903" s="2065">
        <f>+'17HPM_DATA_INPUT'!F583-'17_AUDIT_TOTALS_CK'!E903</f>
        <v>3634</v>
      </c>
      <c r="AA903" s="2065">
        <f>+'17HPM_DATA_INPUT'!G583-'17_AUDIT_TOTALS_CK'!F903</f>
        <v>3491</v>
      </c>
      <c r="AB903" s="2065">
        <f>+'17HPM_DATA_INPUT'!H583-'17_AUDIT_TOTALS_CK'!G903</f>
        <v>9548587</v>
      </c>
      <c r="AC903" s="2065">
        <f>+'17HPM_DATA_INPUT'!I583-'17_AUDIT_TOTALS_CK'!H903</f>
        <v>8852561</v>
      </c>
      <c r="AD903" s="2065">
        <f>+'17HPM_DATA_INPUT'!J583-'17_AUDIT_TOTALS_CK'!I903</f>
        <v>4262288</v>
      </c>
      <c r="AE903" s="2065">
        <f>+'17HPM_DATA_INPUT'!K583-'17_AUDIT_TOTALS_CK'!J903</f>
        <v>4193830</v>
      </c>
      <c r="AF903" s="2065">
        <f>+'17HPM_DATA_INPUT'!L583-'17_AUDIT_TOTALS_CK'!K903</f>
        <v>914129</v>
      </c>
      <c r="AG903" s="2065">
        <f>+'17HPM_DATA_INPUT'!M583-'17_AUDIT_TOTALS_CK'!L903</f>
        <v>896405</v>
      </c>
      <c r="AH903" s="2065">
        <f>+'17HPM_DATA_INPUT'!N583-'17_AUDIT_TOTALS_CK'!M903</f>
        <v>3348159</v>
      </c>
      <c r="AI903" s="2065">
        <f>+'17HPM_DATA_INPUT'!O583-'17_AUDIT_TOTALS_CK'!N903</f>
        <v>3297426</v>
      </c>
      <c r="AJ903" s="2065">
        <f>+'17HPM_DATA_INPUT'!P583-'17_AUDIT_TOTALS_CK'!O903</f>
        <v>257642</v>
      </c>
      <c r="AK903" s="2065">
        <f>+'17HPM_DATA_INPUT'!Q583-'17_AUDIT_TOTALS_CK'!P903</f>
        <v>98913</v>
      </c>
      <c r="AL903" s="2065">
        <f>+'17HPM_DATA_INPUT'!R583-'17_AUDIT_TOTALS_CK'!Q903</f>
        <v>759903</v>
      </c>
      <c r="AM903" s="2065">
        <f>+'17HPM_DATA_INPUT'!S583-'17_AUDIT_TOTALS_CK'!R903</f>
        <v>528237</v>
      </c>
      <c r="AN903" s="2065">
        <f>+'17HPM_DATA_INPUT'!T583-'17_AUDIT_TOTALS_CK'!S903</f>
        <v>2330614</v>
      </c>
      <c r="AO903" s="2065">
        <f>+'17HPM_DATA_INPUT'!U583-'17_AUDIT_TOTALS_CK'!T903</f>
        <v>2670275</v>
      </c>
      <c r="AQ903" s="2095" t="str">
        <f>'Departmental PL'!D921</f>
        <v xml:space="preserve">TOTAL 024 Urology </v>
      </c>
      <c r="AR903" s="456">
        <f>+C903-'Departmental PL'!F921</f>
        <v>-2849</v>
      </c>
      <c r="AS903" s="456">
        <f>+D903-'Departmental PL'!G921</f>
        <v>-2696</v>
      </c>
      <c r="AT903" s="456">
        <f>+E903-'Departmental PL'!H921</f>
        <v>-3634</v>
      </c>
      <c r="AU903" s="456">
        <f>+F903-'Departmental PL'!I921</f>
        <v>-3491</v>
      </c>
      <c r="AV903" s="456">
        <f>+G903-'Departmental PL'!J921</f>
        <v>-9548587</v>
      </c>
      <c r="AW903" s="456">
        <f>+H903-'Departmental PL'!K921</f>
        <v>-8852561</v>
      </c>
      <c r="AX903" s="456">
        <f>+I903-'Departmental PL'!L921</f>
        <v>-4262289</v>
      </c>
      <c r="AY903" s="456">
        <f>+J903-'Departmental PL'!M921</f>
        <v>-4193831</v>
      </c>
      <c r="AZ903" s="456">
        <f>+K903-'Departmental PL'!N921</f>
        <v>-914129</v>
      </c>
      <c r="BA903" s="456">
        <f>+L903-'Departmental PL'!O921</f>
        <v>-896404</v>
      </c>
      <c r="BB903" s="456">
        <f>+M903-'Departmental PL'!P921</f>
        <v>-3348160</v>
      </c>
      <c r="BC903" s="456">
        <f>+N903-'Departmental PL'!Q921</f>
        <v>-3297427</v>
      </c>
      <c r="BD903" s="456">
        <f>+O903-'Departmental PL'!R921</f>
        <v>-257641</v>
      </c>
      <c r="BE903" s="456">
        <f>+P903-'Departmental PL'!S921</f>
        <v>-98913</v>
      </c>
      <c r="BF903" s="456">
        <f>+Q903-'Departmental PL'!T921</f>
        <v>-759904</v>
      </c>
      <c r="BG903" s="456">
        <f>+R903-'Departmental PL'!U921</f>
        <v>-528236</v>
      </c>
      <c r="BH903" s="456">
        <f>+S903-'Departmental PL'!V921</f>
        <v>-2330615</v>
      </c>
      <c r="BI903" s="456">
        <f>+T903-'Departmental PL'!W921</f>
        <v>-2670278</v>
      </c>
    </row>
    <row r="904" spans="2:61" ht="20.25" hidden="1" customHeight="1" x14ac:dyDescent="0.25">
      <c r="B904" s="2101"/>
      <c r="C904" s="2101"/>
      <c r="D904" s="2091"/>
      <c r="E904" s="2092"/>
      <c r="F904" s="2092"/>
      <c r="G904" s="2092"/>
      <c r="H904" s="2092"/>
      <c r="I904" s="2092"/>
      <c r="J904" s="2092"/>
      <c r="K904" s="2092"/>
      <c r="L904" s="2092"/>
      <c r="M904" s="2092"/>
      <c r="N904" s="2092"/>
      <c r="O904" s="2092"/>
      <c r="P904" s="2092"/>
      <c r="Q904" s="2092"/>
      <c r="R904" s="2092"/>
      <c r="S904" s="2092"/>
      <c r="T904" s="2092"/>
      <c r="AQ904" s="455">
        <f>'Departmental PL'!D922</f>
        <v>0</v>
      </c>
      <c r="AR904" s="456">
        <f>+C904-'Departmental PL'!F922</f>
        <v>0</v>
      </c>
      <c r="AS904" s="456">
        <f>+D904-'Departmental PL'!G922</f>
        <v>0</v>
      </c>
      <c r="AT904" s="456">
        <f>+E904-'Departmental PL'!H922</f>
        <v>0</v>
      </c>
      <c r="AU904" s="456">
        <f>+F904-'Departmental PL'!I922</f>
        <v>0</v>
      </c>
      <c r="AV904" s="456">
        <f>+G904-'Departmental PL'!J922</f>
        <v>0</v>
      </c>
      <c r="AW904" s="456">
        <f>+H904-'Departmental PL'!K922</f>
        <v>0</v>
      </c>
      <c r="AX904" s="456">
        <f>+I904-'Departmental PL'!L922</f>
        <v>0</v>
      </c>
      <c r="AY904" s="456">
        <f>+J904-'Departmental PL'!M922</f>
        <v>0</v>
      </c>
      <c r="AZ904" s="456">
        <f>+K904-'Departmental PL'!N922</f>
        <v>0</v>
      </c>
      <c r="BA904" s="456">
        <f>+L904-'Departmental PL'!O922</f>
        <v>0</v>
      </c>
      <c r="BB904" s="456">
        <f>+M904-'Departmental PL'!P922</f>
        <v>0</v>
      </c>
      <c r="BC904" s="456">
        <f>+N904-'Departmental PL'!Q922</f>
        <v>0</v>
      </c>
      <c r="BD904" s="456">
        <f>+O904-'Departmental PL'!R922</f>
        <v>0</v>
      </c>
      <c r="BE904" s="456">
        <f>+P904-'Departmental PL'!S922</f>
        <v>0</v>
      </c>
      <c r="BF904" s="456">
        <f>+Q904-'Departmental PL'!T922</f>
        <v>0</v>
      </c>
      <c r="BG904" s="456">
        <f>+R904-'Departmental PL'!U922</f>
        <v>0</v>
      </c>
      <c r="BH904" s="456">
        <f>+S904-'Departmental PL'!V922</f>
        <v>0</v>
      </c>
      <c r="BI904" s="456">
        <f>+T904-'Departmental PL'!W922</f>
        <v>0</v>
      </c>
    </row>
    <row r="905" spans="2:61" ht="20.25" hidden="1" customHeight="1" x14ac:dyDescent="0.25">
      <c r="B905" s="2082" t="s">
        <v>2549</v>
      </c>
      <c r="C905" s="2083"/>
      <c r="D905" s="2083"/>
      <c r="E905" s="2083"/>
      <c r="F905" s="2083"/>
      <c r="G905" s="2083"/>
      <c r="H905" s="2083"/>
      <c r="I905" s="2083"/>
      <c r="J905" s="2083"/>
      <c r="K905" s="2083"/>
      <c r="L905" s="2083"/>
      <c r="M905" s="2083"/>
      <c r="N905" s="2083"/>
      <c r="O905" s="2083"/>
      <c r="P905" s="2083"/>
      <c r="Q905" s="2083"/>
      <c r="R905" s="2083"/>
      <c r="S905" s="2083"/>
      <c r="T905" s="2083"/>
      <c r="U905" s="2061" t="str">
        <f t="shared" si="8"/>
        <v>025 Other</v>
      </c>
      <c r="W905" s="455" t="b">
        <f>+'17HPM_DATA_INPUT'!C584='17_AUDIT_TOTALS_CK'!U905</f>
        <v>1</v>
      </c>
      <c r="X905" s="2065" t="e">
        <f>+'17HPM_DATA_INPUT'!D584-'17_AUDIT_TOTALS_CK'!C905</f>
        <v>#VALUE!</v>
      </c>
      <c r="Y905" s="2065" t="e">
        <f>+'17HPM_DATA_INPUT'!E584-'17_AUDIT_TOTALS_CK'!D905</f>
        <v>#VALUE!</v>
      </c>
      <c r="Z905" s="2065" t="e">
        <f>+'17HPM_DATA_INPUT'!F584-'17_AUDIT_TOTALS_CK'!E905</f>
        <v>#VALUE!</v>
      </c>
      <c r="AA905" s="2065" t="e">
        <f>+'17HPM_DATA_INPUT'!G584-'17_AUDIT_TOTALS_CK'!F905</f>
        <v>#VALUE!</v>
      </c>
      <c r="AB905" s="2065" t="e">
        <f>+'17HPM_DATA_INPUT'!H584-'17_AUDIT_TOTALS_CK'!G905</f>
        <v>#VALUE!</v>
      </c>
      <c r="AC905" s="2065" t="e">
        <f>+'17HPM_DATA_INPUT'!I584-'17_AUDIT_TOTALS_CK'!H905</f>
        <v>#VALUE!</v>
      </c>
      <c r="AD905" s="2065" t="e">
        <f>+'17HPM_DATA_INPUT'!J584-'17_AUDIT_TOTALS_CK'!I905</f>
        <v>#VALUE!</v>
      </c>
      <c r="AE905" s="2065" t="e">
        <f>+'17HPM_DATA_INPUT'!K584-'17_AUDIT_TOTALS_CK'!J905</f>
        <v>#VALUE!</v>
      </c>
      <c r="AF905" s="2065" t="e">
        <f>+'17HPM_DATA_INPUT'!L584-'17_AUDIT_TOTALS_CK'!K905</f>
        <v>#VALUE!</v>
      </c>
      <c r="AG905" s="2065" t="e">
        <f>+'17HPM_DATA_INPUT'!M584-'17_AUDIT_TOTALS_CK'!L905</f>
        <v>#VALUE!</v>
      </c>
      <c r="AH905" s="2065" t="e">
        <f>+'17HPM_DATA_INPUT'!N584-'17_AUDIT_TOTALS_CK'!M905</f>
        <v>#VALUE!</v>
      </c>
      <c r="AI905" s="2065" t="e">
        <f>+'17HPM_DATA_INPUT'!O584-'17_AUDIT_TOTALS_CK'!N905</f>
        <v>#VALUE!</v>
      </c>
      <c r="AJ905" s="2065" t="e">
        <f>+'17HPM_DATA_INPUT'!P584-'17_AUDIT_TOTALS_CK'!O905</f>
        <v>#VALUE!</v>
      </c>
      <c r="AK905" s="2065" t="e">
        <f>+'17HPM_DATA_INPUT'!Q584-'17_AUDIT_TOTALS_CK'!P905</f>
        <v>#VALUE!</v>
      </c>
      <c r="AL905" s="2065" t="e">
        <f>+'17HPM_DATA_INPUT'!R584-'17_AUDIT_TOTALS_CK'!Q905</f>
        <v>#VALUE!</v>
      </c>
      <c r="AM905" s="2065" t="e">
        <f>+'17HPM_DATA_INPUT'!S584-'17_AUDIT_TOTALS_CK'!R905</f>
        <v>#VALUE!</v>
      </c>
      <c r="AN905" s="2065" t="e">
        <f>+'17HPM_DATA_INPUT'!T584-'17_AUDIT_TOTALS_CK'!S905</f>
        <v>#VALUE!</v>
      </c>
      <c r="AO905" s="2065" t="e">
        <f>+'17HPM_DATA_INPUT'!U584-'17_AUDIT_TOTALS_CK'!T905</f>
        <v>#VALUE!</v>
      </c>
      <c r="AQ905" s="2082" t="str">
        <f>'Departmental PL'!D923</f>
        <v xml:space="preserve">025 Other </v>
      </c>
      <c r="AR905" s="456">
        <f>+C905-'Departmental PL'!F923</f>
        <v>0</v>
      </c>
      <c r="AS905" s="456">
        <f>+D905-'Departmental PL'!G923</f>
        <v>0</v>
      </c>
      <c r="AT905" s="456">
        <f>+E905-'Departmental PL'!H923</f>
        <v>0</v>
      </c>
      <c r="AU905" s="456">
        <f>+F905-'Departmental PL'!I923</f>
        <v>0</v>
      </c>
      <c r="AV905" s="456">
        <f>+G905-'Departmental PL'!J923</f>
        <v>0</v>
      </c>
      <c r="AW905" s="456">
        <f>+H905-'Departmental PL'!K923</f>
        <v>0</v>
      </c>
      <c r="AX905" s="456">
        <f>+I905-'Departmental PL'!L923</f>
        <v>0</v>
      </c>
      <c r="AY905" s="456">
        <f>+J905-'Departmental PL'!M923</f>
        <v>0</v>
      </c>
      <c r="AZ905" s="456">
        <f>+K905-'Departmental PL'!N923</f>
        <v>0</v>
      </c>
      <c r="BA905" s="456">
        <f>+L905-'Departmental PL'!O923</f>
        <v>0</v>
      </c>
      <c r="BB905" s="456">
        <f>+M905-'Departmental PL'!P923</f>
        <v>0</v>
      </c>
      <c r="BC905" s="456">
        <f>+N905-'Departmental PL'!Q923</f>
        <v>0</v>
      </c>
      <c r="BD905" s="456">
        <f>+O905-'Departmental PL'!R923</f>
        <v>0</v>
      </c>
      <c r="BE905" s="456">
        <f>+P905-'Departmental PL'!S923</f>
        <v>0</v>
      </c>
      <c r="BF905" s="456">
        <f>+Q905-'Departmental PL'!T923</f>
        <v>0</v>
      </c>
      <c r="BG905" s="456">
        <f>+R905-'Departmental PL'!U923</f>
        <v>0</v>
      </c>
      <c r="BH905" s="456">
        <f>+S905-'Departmental PL'!V923</f>
        <v>0</v>
      </c>
      <c r="BI905" s="456">
        <f>+T905-'Departmental PL'!W923</f>
        <v>0</v>
      </c>
    </row>
    <row r="906" spans="2:61" ht="20.25" hidden="1" customHeight="1" x14ac:dyDescent="0.25">
      <c r="B906" s="2082"/>
      <c r="C906" s="2083"/>
      <c r="D906" s="2083"/>
      <c r="E906" s="2083"/>
      <c r="F906" s="2083"/>
      <c r="G906" s="2083"/>
      <c r="H906" s="2083"/>
      <c r="I906" s="2083"/>
      <c r="J906" s="2083"/>
      <c r="K906" s="2083"/>
      <c r="L906" s="2083"/>
      <c r="M906" s="2083"/>
      <c r="N906" s="2083"/>
      <c r="O906" s="2083"/>
      <c r="P906" s="2083"/>
      <c r="Q906" s="2083"/>
      <c r="R906" s="2083"/>
      <c r="S906" s="2083"/>
      <c r="T906" s="2083"/>
      <c r="U906" s="2061" t="str">
        <f t="shared" si="8"/>
        <v/>
      </c>
      <c r="W906" s="455" t="b">
        <f>+'17HPM_DATA_INPUT'!C585='17_AUDIT_TOTALS_CK'!U906</f>
        <v>0</v>
      </c>
      <c r="X906" s="2065" t="e">
        <f>+'17HPM_DATA_INPUT'!D585-'17_AUDIT_TOTALS_CK'!C906</f>
        <v>#VALUE!</v>
      </c>
      <c r="Y906" s="2065" t="e">
        <f>+'17HPM_DATA_INPUT'!E585-'17_AUDIT_TOTALS_CK'!D906</f>
        <v>#VALUE!</v>
      </c>
      <c r="Z906" s="2065" t="e">
        <f>+'17HPM_DATA_INPUT'!F585-'17_AUDIT_TOTALS_CK'!E906</f>
        <v>#VALUE!</v>
      </c>
      <c r="AA906" s="2065" t="e">
        <f>+'17HPM_DATA_INPUT'!G585-'17_AUDIT_TOTALS_CK'!F906</f>
        <v>#VALUE!</v>
      </c>
      <c r="AB906" s="2065" t="e">
        <f>+'17HPM_DATA_INPUT'!H585-'17_AUDIT_TOTALS_CK'!G906</f>
        <v>#VALUE!</v>
      </c>
      <c r="AC906" s="2065" t="e">
        <f>+'17HPM_DATA_INPUT'!I585-'17_AUDIT_TOTALS_CK'!H906</f>
        <v>#VALUE!</v>
      </c>
      <c r="AD906" s="2065" t="e">
        <f>+'17HPM_DATA_INPUT'!J585-'17_AUDIT_TOTALS_CK'!I906</f>
        <v>#VALUE!</v>
      </c>
      <c r="AE906" s="2065" t="e">
        <f>+'17HPM_DATA_INPUT'!K585-'17_AUDIT_TOTALS_CK'!J906</f>
        <v>#VALUE!</v>
      </c>
      <c r="AF906" s="2065" t="e">
        <f>+'17HPM_DATA_INPUT'!L585-'17_AUDIT_TOTALS_CK'!K906</f>
        <v>#VALUE!</v>
      </c>
      <c r="AG906" s="2065" t="e">
        <f>+'17HPM_DATA_INPUT'!M585-'17_AUDIT_TOTALS_CK'!L906</f>
        <v>#VALUE!</v>
      </c>
      <c r="AH906" s="2065" t="e">
        <f>+'17HPM_DATA_INPUT'!N585-'17_AUDIT_TOTALS_CK'!M906</f>
        <v>#VALUE!</v>
      </c>
      <c r="AI906" s="2065" t="e">
        <f>+'17HPM_DATA_INPUT'!O585-'17_AUDIT_TOTALS_CK'!N906</f>
        <v>#VALUE!</v>
      </c>
      <c r="AJ906" s="2065" t="e">
        <f>+'17HPM_DATA_INPUT'!P585-'17_AUDIT_TOTALS_CK'!O906</f>
        <v>#VALUE!</v>
      </c>
      <c r="AK906" s="2065" t="e">
        <f>+'17HPM_DATA_INPUT'!Q585-'17_AUDIT_TOTALS_CK'!P906</f>
        <v>#VALUE!</v>
      </c>
      <c r="AL906" s="2065" t="e">
        <f>+'17HPM_DATA_INPUT'!R585-'17_AUDIT_TOTALS_CK'!Q906</f>
        <v>#VALUE!</v>
      </c>
      <c r="AM906" s="2065" t="e">
        <f>+'17HPM_DATA_INPUT'!S585-'17_AUDIT_TOTALS_CK'!R906</f>
        <v>#VALUE!</v>
      </c>
      <c r="AN906" s="2065" t="e">
        <f>+'17HPM_DATA_INPUT'!T585-'17_AUDIT_TOTALS_CK'!S906</f>
        <v>#VALUE!</v>
      </c>
      <c r="AO906" s="2065" t="e">
        <f>+'17HPM_DATA_INPUT'!U585-'17_AUDIT_TOTALS_CK'!T906</f>
        <v>#VALUE!</v>
      </c>
      <c r="AQ906" s="455" t="str">
        <f>'Departmental PL'!D924</f>
        <v xml:space="preserve">4390 PATIENT SPECIALTY EQUIP </v>
      </c>
      <c r="AR906" s="456">
        <f>+C906-'Departmental PL'!F924</f>
        <v>0</v>
      </c>
      <c r="AS906" s="456">
        <f>+D906-'Departmental PL'!G924</f>
        <v>0</v>
      </c>
      <c r="AT906" s="456">
        <f>+E906-'Departmental PL'!H924</f>
        <v>0</v>
      </c>
      <c r="AU906" s="456">
        <f>+F906-'Departmental PL'!I924</f>
        <v>0</v>
      </c>
      <c r="AV906" s="456">
        <f>+G906-'Departmental PL'!J924</f>
        <v>0</v>
      </c>
      <c r="AW906" s="456">
        <f>+H906-'Departmental PL'!K924</f>
        <v>0</v>
      </c>
      <c r="AX906" s="456">
        <f>+I906-'Departmental PL'!L924</f>
        <v>0</v>
      </c>
      <c r="AY906" s="456">
        <f>+J906-'Departmental PL'!M924</f>
        <v>0</v>
      </c>
      <c r="AZ906" s="456">
        <f>+K906-'Departmental PL'!N924</f>
        <v>0</v>
      </c>
      <c r="BA906" s="456">
        <f>+L906-'Departmental PL'!O924</f>
        <v>0</v>
      </c>
      <c r="BB906" s="456">
        <f>+M906-'Departmental PL'!P924</f>
        <v>0</v>
      </c>
      <c r="BC906" s="456">
        <f>+N906-'Departmental PL'!Q924</f>
        <v>0</v>
      </c>
      <c r="BD906" s="456">
        <f>+O906-'Departmental PL'!R924</f>
        <v>0</v>
      </c>
      <c r="BE906" s="456">
        <f>+P906-'Departmental PL'!S924</f>
        <v>0</v>
      </c>
      <c r="BF906" s="456">
        <f>+Q906-'Departmental PL'!T924</f>
        <v>0</v>
      </c>
      <c r="BG906" s="456">
        <f>+R906-'Departmental PL'!U924</f>
        <v>0</v>
      </c>
      <c r="BH906" s="456">
        <f>+S906-'Departmental PL'!V924</f>
        <v>0</v>
      </c>
      <c r="BI906" s="456">
        <f>+T906-'Departmental PL'!W924</f>
        <v>0</v>
      </c>
    </row>
    <row r="907" spans="2:61" ht="20.25" hidden="1" customHeight="1" x14ac:dyDescent="0.25">
      <c r="B907" s="2058" t="s">
        <v>2550</v>
      </c>
      <c r="C907" s="2060"/>
      <c r="D907" s="2060"/>
      <c r="E907" s="2060"/>
      <c r="F907" s="2060"/>
      <c r="G907" s="2060"/>
      <c r="H907" s="2060"/>
      <c r="I907" s="2060"/>
      <c r="J907" s="2060"/>
      <c r="K907" s="2060"/>
      <c r="L907" s="2060"/>
      <c r="M907" s="2060"/>
      <c r="N907" s="2060"/>
      <c r="O907" s="2060"/>
      <c r="P907" s="2060"/>
      <c r="Q907" s="2060"/>
      <c r="R907" s="2060"/>
      <c r="S907" s="2060"/>
      <c r="T907" s="2060"/>
      <c r="U907" s="2061" t="str">
        <f t="shared" si="8"/>
        <v>4490 MEMEORY CARE PROGRAM</v>
      </c>
      <c r="W907" s="455" t="b">
        <f>+'17HPM_DATA_INPUT'!C586='17_AUDIT_TOTALS_CK'!U907</f>
        <v>1</v>
      </c>
      <c r="X907" s="2065">
        <f>+'17HPM_DATA_INPUT'!D586-'17_AUDIT_TOTALS_CK'!C907</f>
        <v>647</v>
      </c>
      <c r="Y907" s="2065">
        <f>+'17HPM_DATA_INPUT'!E586-'17_AUDIT_TOTALS_CK'!D907</f>
        <v>671</v>
      </c>
      <c r="Z907" s="2065">
        <f>+'17HPM_DATA_INPUT'!F586-'17_AUDIT_TOTALS_CK'!E907</f>
        <v>1524</v>
      </c>
      <c r="AA907" s="2065">
        <f>+'17HPM_DATA_INPUT'!G586-'17_AUDIT_TOTALS_CK'!F907</f>
        <v>1524</v>
      </c>
      <c r="AB907" s="2065">
        <f>+'17HPM_DATA_INPUT'!H586-'17_AUDIT_TOTALS_CK'!G907</f>
        <v>325633</v>
      </c>
      <c r="AC907" s="2065">
        <f>+'17HPM_DATA_INPUT'!I586-'17_AUDIT_TOTALS_CK'!H907</f>
        <v>316465</v>
      </c>
      <c r="AD907" s="2065">
        <f>+'17HPM_DATA_INPUT'!J586-'17_AUDIT_TOTALS_CK'!I907</f>
        <v>104895</v>
      </c>
      <c r="AE907" s="2065">
        <f>+'17HPM_DATA_INPUT'!K586-'17_AUDIT_TOTALS_CK'!J907</f>
        <v>102308</v>
      </c>
      <c r="AF907" s="2065">
        <f>+'17HPM_DATA_INPUT'!L586-'17_AUDIT_TOTALS_CK'!K907</f>
        <v>190097</v>
      </c>
      <c r="AG907" s="2065">
        <f>+'17HPM_DATA_INPUT'!M586-'17_AUDIT_TOTALS_CK'!L907</f>
        <v>194394</v>
      </c>
      <c r="AH907" s="2065">
        <f>+'17HPM_DATA_INPUT'!N586-'17_AUDIT_TOTALS_CK'!M907</f>
        <v>-85202</v>
      </c>
      <c r="AI907" s="2065">
        <f>+'17HPM_DATA_INPUT'!O586-'17_AUDIT_TOTALS_CK'!N907</f>
        <v>-92087</v>
      </c>
      <c r="AJ907" s="2065">
        <f>+'17HPM_DATA_INPUT'!P586-'17_AUDIT_TOTALS_CK'!O907</f>
        <v>6</v>
      </c>
      <c r="AK907" s="2065">
        <f>+'17HPM_DATA_INPUT'!Q586-'17_AUDIT_TOTALS_CK'!P907</f>
        <v>0</v>
      </c>
      <c r="AL907" s="2065">
        <f>+'17HPM_DATA_INPUT'!R586-'17_AUDIT_TOTALS_CK'!Q907</f>
        <v>25661</v>
      </c>
      <c r="AM907" s="2065">
        <f>+'17HPM_DATA_INPUT'!S586-'17_AUDIT_TOTALS_CK'!R907</f>
        <v>23308</v>
      </c>
      <c r="AN907" s="2065">
        <f>+'17HPM_DATA_INPUT'!T586-'17_AUDIT_TOTALS_CK'!S907</f>
        <v>-110870</v>
      </c>
      <c r="AO907" s="2065">
        <f>+'17HPM_DATA_INPUT'!U586-'17_AUDIT_TOTALS_CK'!T907</f>
        <v>-115395</v>
      </c>
      <c r="AQ907" s="2435" t="str">
        <f>'Departmental PL'!D925</f>
        <v>4490 MEMEORY CARE PROGRAM*</v>
      </c>
      <c r="AR907" s="456">
        <f>+C907-'Departmental PL'!F925</f>
        <v>-647</v>
      </c>
      <c r="AS907" s="456">
        <f>+D907-'Departmental PL'!G925</f>
        <v>-671</v>
      </c>
      <c r="AT907" s="456">
        <f>+E907-'Departmental PL'!H925</f>
        <v>-1524</v>
      </c>
      <c r="AU907" s="456">
        <f>+F907-'Departmental PL'!I925</f>
        <v>-1524</v>
      </c>
      <c r="AV907" s="456">
        <f>+G907-'Departmental PL'!J925</f>
        <v>-1117413</v>
      </c>
      <c r="AW907" s="456">
        <f>+H907-'Departmental PL'!K925</f>
        <v>-1197984.8863636365</v>
      </c>
      <c r="AX907" s="456">
        <f>+I907-'Departmental PL'!L925</f>
        <v>-388023.47</v>
      </c>
      <c r="AY907" s="456">
        <f>+J907-'Departmental PL'!M925</f>
        <v>-412603</v>
      </c>
      <c r="AZ907" s="456">
        <f>+K907-'Departmental PL'!N925</f>
        <v>-649869.75341909868</v>
      </c>
      <c r="BA907" s="456">
        <f>+L907-'Departmental PL'!O925</f>
        <v>-743651.7331999999</v>
      </c>
      <c r="BB907" s="456">
        <f>+M907-'Departmental PL'!P925</f>
        <v>261846.28341909865</v>
      </c>
      <c r="BC907" s="456">
        <f>+N907-'Departmental PL'!Q925</f>
        <v>331048.7331999999</v>
      </c>
      <c r="BD907" s="456">
        <f>+O907-'Departmental PL'!R925</f>
        <v>-20.693926442469913</v>
      </c>
      <c r="BE907" s="456">
        <f>+P907-'Departmental PL'!S925</f>
        <v>-0.38480000000000003</v>
      </c>
      <c r="BF907" s="456">
        <f>+Q907-'Departmental PL'!T925</f>
        <v>-87726.201651929092</v>
      </c>
      <c r="BG907" s="456">
        <f>+R907-'Departmental PL'!U925</f>
        <v>-89165.343399999998</v>
      </c>
      <c r="BH907" s="456">
        <f>+S907-'Departmental PL'!V925</f>
        <v>349593.17899747018</v>
      </c>
      <c r="BI907" s="456">
        <f>+T907-'Departmental PL'!W925</f>
        <v>420214.46139999991</v>
      </c>
    </row>
    <row r="908" spans="2:61" ht="20.25" hidden="1" customHeight="1" x14ac:dyDescent="0.25">
      <c r="B908" s="2074" t="s">
        <v>1665</v>
      </c>
      <c r="C908" s="2075"/>
      <c r="D908" s="2075"/>
      <c r="E908" s="2075"/>
      <c r="F908" s="2075"/>
      <c r="G908" s="2075"/>
      <c r="H908" s="2075"/>
      <c r="I908" s="2075"/>
      <c r="J908" s="2075"/>
      <c r="K908" s="2075"/>
      <c r="L908" s="2075"/>
      <c r="M908" s="2075"/>
      <c r="N908" s="2075"/>
      <c r="O908" s="2075"/>
      <c r="P908" s="2075"/>
      <c r="Q908" s="2075"/>
      <c r="R908" s="2075"/>
      <c r="S908" s="2075"/>
      <c r="T908" s="2075"/>
      <c r="U908" s="2061" t="str">
        <f t="shared" si="8"/>
        <v>5590 STRONG SPECIALTY SHOP</v>
      </c>
      <c r="W908" s="455" t="b">
        <f>+'17HPM_DATA_INPUT'!C587='17_AUDIT_TOTALS_CK'!U908</f>
        <v>1</v>
      </c>
      <c r="X908" s="2065">
        <f>+'17HPM_DATA_INPUT'!D587-'17_AUDIT_TOTALS_CK'!C908</f>
        <v>0</v>
      </c>
      <c r="Y908" s="2065">
        <f>+'17HPM_DATA_INPUT'!E587-'17_AUDIT_TOTALS_CK'!D908</f>
        <v>0</v>
      </c>
      <c r="Z908" s="2065">
        <f>+'17HPM_DATA_INPUT'!F587-'17_AUDIT_TOTALS_CK'!E908</f>
        <v>0</v>
      </c>
      <c r="AA908" s="2065">
        <f>+'17HPM_DATA_INPUT'!G587-'17_AUDIT_TOTALS_CK'!F908</f>
        <v>0</v>
      </c>
      <c r="AB908" s="2065">
        <f>+'17HPM_DATA_INPUT'!H587-'17_AUDIT_TOTALS_CK'!G908</f>
        <v>0</v>
      </c>
      <c r="AC908" s="2065">
        <f>+'17HPM_DATA_INPUT'!I587-'17_AUDIT_TOTALS_CK'!H908</f>
        <v>0</v>
      </c>
      <c r="AD908" s="2065">
        <f>+'17HPM_DATA_INPUT'!J587-'17_AUDIT_TOTALS_CK'!I908</f>
        <v>0</v>
      </c>
      <c r="AE908" s="2065">
        <f>+'17HPM_DATA_INPUT'!K587-'17_AUDIT_TOTALS_CK'!J908</f>
        <v>0</v>
      </c>
      <c r="AF908" s="2065">
        <f>+'17HPM_DATA_INPUT'!L587-'17_AUDIT_TOTALS_CK'!K908</f>
        <v>0</v>
      </c>
      <c r="AG908" s="2065">
        <f>+'17HPM_DATA_INPUT'!M587-'17_AUDIT_TOTALS_CK'!L908</f>
        <v>0</v>
      </c>
      <c r="AH908" s="2065">
        <f>+'17HPM_DATA_INPUT'!N587-'17_AUDIT_TOTALS_CK'!M908</f>
        <v>0</v>
      </c>
      <c r="AI908" s="2065">
        <f>+'17HPM_DATA_INPUT'!O587-'17_AUDIT_TOTALS_CK'!N908</f>
        <v>0</v>
      </c>
      <c r="AJ908" s="2065">
        <f>+'17HPM_DATA_INPUT'!P587-'17_AUDIT_TOTALS_CK'!O908</f>
        <v>0</v>
      </c>
      <c r="AK908" s="2065">
        <f>+'17HPM_DATA_INPUT'!Q587-'17_AUDIT_TOTALS_CK'!P908</f>
        <v>0</v>
      </c>
      <c r="AL908" s="2065">
        <f>+'17HPM_DATA_INPUT'!R587-'17_AUDIT_TOTALS_CK'!Q908</f>
        <v>0</v>
      </c>
      <c r="AM908" s="2065">
        <f>+'17HPM_DATA_INPUT'!S587-'17_AUDIT_TOTALS_CK'!R908</f>
        <v>0</v>
      </c>
      <c r="AN908" s="2065">
        <f>+'17HPM_DATA_INPUT'!T587-'17_AUDIT_TOTALS_CK'!S908</f>
        <v>0</v>
      </c>
      <c r="AO908" s="2065">
        <f>+'17HPM_DATA_INPUT'!U587-'17_AUDIT_TOTALS_CK'!T908</f>
        <v>0</v>
      </c>
      <c r="AQ908" s="2435" t="str">
        <f>'Departmental PL'!D926</f>
        <v>5590 STRONG SPECIALTY SHOP*</v>
      </c>
      <c r="AR908" s="456">
        <f>+C908-'Departmental PL'!F926</f>
        <v>0</v>
      </c>
      <c r="AS908" s="456">
        <f>+D908-'Departmental PL'!G926</f>
        <v>0</v>
      </c>
      <c r="AT908" s="456">
        <f>+E908-'Departmental PL'!H926</f>
        <v>0</v>
      </c>
      <c r="AU908" s="456">
        <f>+F908-'Departmental PL'!I926</f>
        <v>0</v>
      </c>
      <c r="AV908" s="456">
        <f>+G908-'Departmental PL'!J926</f>
        <v>0</v>
      </c>
      <c r="AW908" s="456">
        <f>+H908-'Departmental PL'!K926</f>
        <v>-3841.93</v>
      </c>
      <c r="AX908" s="456">
        <f>+I908-'Departmental PL'!L926</f>
        <v>0</v>
      </c>
      <c r="AY908" s="456">
        <f>+J908-'Departmental PL'!M926</f>
        <v>-3841.93</v>
      </c>
      <c r="AZ908" s="456">
        <f>+K908-'Departmental PL'!N926</f>
        <v>169.05</v>
      </c>
      <c r="BA908" s="456">
        <f>+L908-'Departmental PL'!O926</f>
        <v>31.599999999999966</v>
      </c>
      <c r="BB908" s="456">
        <f>+M908-'Departmental PL'!P926</f>
        <v>-169.05</v>
      </c>
      <c r="BC908" s="456">
        <f>+N908-'Departmental PL'!Q926</f>
        <v>-3873.5299999999997</v>
      </c>
      <c r="BD908" s="456">
        <f>+O908-'Departmental PL'!R926</f>
        <v>0</v>
      </c>
      <c r="BE908" s="456">
        <f>+P908-'Departmental PL'!S926</f>
        <v>0</v>
      </c>
      <c r="BF908" s="456">
        <f>+Q908-'Departmental PL'!T926</f>
        <v>0</v>
      </c>
      <c r="BG908" s="456">
        <f>+R908-'Departmental PL'!U926</f>
        <v>-77.150000000000006</v>
      </c>
      <c r="BH908" s="456">
        <f>+S908-'Departmental PL'!V926</f>
        <v>-169.05</v>
      </c>
      <c r="BI908" s="456">
        <f>+T908-'Departmental PL'!W926</f>
        <v>-3796.3799999999997</v>
      </c>
    </row>
    <row r="909" spans="2:61" ht="20.25" hidden="1" customHeight="1" x14ac:dyDescent="0.25">
      <c r="B909" s="2058" t="s">
        <v>2551</v>
      </c>
      <c r="C909" s="2060"/>
      <c r="D909" s="2060"/>
      <c r="E909" s="2060"/>
      <c r="F909" s="2060"/>
      <c r="G909" s="2060"/>
      <c r="H909" s="2060"/>
      <c r="I909" s="2060"/>
      <c r="J909" s="2060"/>
      <c r="K909" s="2060"/>
      <c r="L909" s="2060"/>
      <c r="M909" s="2060"/>
      <c r="N909" s="2060"/>
      <c r="O909" s="2060"/>
      <c r="P909" s="2060"/>
      <c r="Q909" s="2060"/>
      <c r="R909" s="2060"/>
      <c r="S909" s="2060"/>
      <c r="T909" s="2060"/>
      <c r="U909" s="2061" t="str">
        <f t="shared" si="8"/>
        <v>6550 SLEEP LAB</v>
      </c>
      <c r="W909" s="455" t="b">
        <f>+'17HPM_DATA_INPUT'!C588='17_AUDIT_TOTALS_CK'!U909</f>
        <v>1</v>
      </c>
      <c r="X909" s="2065">
        <f>+'17HPM_DATA_INPUT'!D588-'17_AUDIT_TOTALS_CK'!C909</f>
        <v>11671</v>
      </c>
      <c r="Y909" s="2065">
        <f>+'17HPM_DATA_INPUT'!E588-'17_AUDIT_TOTALS_CK'!D909</f>
        <v>9469</v>
      </c>
      <c r="Z909" s="2065">
        <f>+'17HPM_DATA_INPUT'!F588-'17_AUDIT_TOTALS_CK'!E909</f>
        <v>23431</v>
      </c>
      <c r="AA909" s="2065">
        <f>+'17HPM_DATA_INPUT'!G588-'17_AUDIT_TOTALS_CK'!F909</f>
        <v>19007</v>
      </c>
      <c r="AB909" s="2065">
        <f>+'17HPM_DATA_INPUT'!H588-'17_AUDIT_TOTALS_CK'!G909</f>
        <v>9966418</v>
      </c>
      <c r="AC909" s="2065">
        <f>+'17HPM_DATA_INPUT'!I588-'17_AUDIT_TOTALS_CK'!H909</f>
        <v>7852412</v>
      </c>
      <c r="AD909" s="2065">
        <f>+'17HPM_DATA_INPUT'!J588-'17_AUDIT_TOTALS_CK'!I909</f>
        <v>3579710</v>
      </c>
      <c r="AE909" s="2065">
        <f>+'17HPM_DATA_INPUT'!K588-'17_AUDIT_TOTALS_CK'!J909</f>
        <v>2897486</v>
      </c>
      <c r="AF909" s="2065">
        <f>+'17HPM_DATA_INPUT'!L588-'17_AUDIT_TOTALS_CK'!K909</f>
        <v>3530788</v>
      </c>
      <c r="AG909" s="2065">
        <f>+'17HPM_DATA_INPUT'!M588-'17_AUDIT_TOTALS_CK'!L909</f>
        <v>3464867</v>
      </c>
      <c r="AH909" s="2065">
        <f>+'17HPM_DATA_INPUT'!N588-'17_AUDIT_TOTALS_CK'!M909</f>
        <v>48922</v>
      </c>
      <c r="AI909" s="2065">
        <f>+'17HPM_DATA_INPUT'!O588-'17_AUDIT_TOTALS_CK'!N909</f>
        <v>-567381</v>
      </c>
      <c r="AJ909" s="2065">
        <f>+'17HPM_DATA_INPUT'!P588-'17_AUDIT_TOTALS_CK'!O909</f>
        <v>7850</v>
      </c>
      <c r="AK909" s="2065">
        <f>+'17HPM_DATA_INPUT'!Q588-'17_AUDIT_TOTALS_CK'!P909</f>
        <v>6813</v>
      </c>
      <c r="AL909" s="2065">
        <f>+'17HPM_DATA_INPUT'!R588-'17_AUDIT_TOTALS_CK'!Q909</f>
        <v>677054</v>
      </c>
      <c r="AM909" s="2065">
        <f>+'17HPM_DATA_INPUT'!S588-'17_AUDIT_TOTALS_CK'!R909</f>
        <v>566282</v>
      </c>
      <c r="AN909" s="2065">
        <f>+'17HPM_DATA_INPUT'!T588-'17_AUDIT_TOTALS_CK'!S909</f>
        <v>-635982</v>
      </c>
      <c r="AO909" s="2065">
        <f>+'17HPM_DATA_INPUT'!U588-'17_AUDIT_TOTALS_CK'!T909</f>
        <v>-1140476</v>
      </c>
      <c r="AQ909" s="2435" t="str">
        <f>'Departmental PL'!D927</f>
        <v>6550 SLEEP LAB*</v>
      </c>
      <c r="AR909" s="456">
        <f>+C909-'Departmental PL'!F927</f>
        <v>-11671</v>
      </c>
      <c r="AS909" s="456">
        <f>+D909-'Departmental PL'!G927</f>
        <v>-9469</v>
      </c>
      <c r="AT909" s="456">
        <f>+E909-'Departmental PL'!H927</f>
        <v>-23431</v>
      </c>
      <c r="AU909" s="456">
        <f>+F909-'Departmental PL'!I927</f>
        <v>-19007</v>
      </c>
      <c r="AV909" s="456">
        <f>+G909-'Departmental PL'!J927</f>
        <v>-10188778</v>
      </c>
      <c r="AW909" s="456">
        <f>+H909-'Departmental PL'!K927</f>
        <v>-7942710</v>
      </c>
      <c r="AX909" s="456">
        <f>+I909-'Departmental PL'!L927</f>
        <v>-3682727.01</v>
      </c>
      <c r="AY909" s="456">
        <f>+J909-'Departmental PL'!M927</f>
        <v>-2987784</v>
      </c>
      <c r="AZ909" s="456">
        <f>+K909-'Departmental PL'!N927</f>
        <v>-3611034.7928768671</v>
      </c>
      <c r="BA909" s="456">
        <f>+L909-'Departmental PL'!O927</f>
        <v>-3499953.4040000001</v>
      </c>
      <c r="BB909" s="456">
        <f>+M909-'Departmental PL'!P927</f>
        <v>-71692.217123133058</v>
      </c>
      <c r="BC909" s="456">
        <f>+N909-'Departmental PL'!Q927</f>
        <v>512169.40400000004</v>
      </c>
      <c r="BD909" s="456">
        <f>+O909-'Departmental PL'!R927</f>
        <v>-8028.4143876109647</v>
      </c>
      <c r="BE909" s="456">
        <f>+P909-'Departmental PL'!S927</f>
        <v>-6881.9908000000005</v>
      </c>
      <c r="BF909" s="456">
        <f>+Q909-'Departmental PL'!T927</f>
        <v>-692441.89291675109</v>
      </c>
      <c r="BG909" s="456">
        <f>+R909-'Departmental PL'!U927</f>
        <v>-572016.3628</v>
      </c>
      <c r="BH909" s="456">
        <f>+S909-'Departmental PL'!V927</f>
        <v>628778.09018122905</v>
      </c>
      <c r="BI909" s="456">
        <f>+T909-'Departmental PL'!W927</f>
        <v>1091067.7576000001</v>
      </c>
    </row>
    <row r="910" spans="2:61" ht="20.25" hidden="1" customHeight="1" x14ac:dyDescent="0.25">
      <c r="B910" s="2058"/>
      <c r="C910" s="2060"/>
      <c r="D910" s="2060"/>
      <c r="E910" s="2060"/>
      <c r="F910" s="2060"/>
      <c r="G910" s="2060"/>
      <c r="H910" s="2060"/>
      <c r="I910" s="2060"/>
      <c r="J910" s="2060"/>
      <c r="K910" s="2060"/>
      <c r="L910" s="2060"/>
      <c r="M910" s="2060"/>
      <c r="N910" s="2060"/>
      <c r="O910" s="2060"/>
      <c r="P910" s="2060"/>
      <c r="Q910" s="2060"/>
      <c r="R910" s="2060"/>
      <c r="S910" s="2060"/>
      <c r="T910" s="2060"/>
      <c r="AQ910" s="455" t="str">
        <f>'Departmental PL'!D928</f>
        <v>6620 PICC SVC O/P*</v>
      </c>
      <c r="AR910" s="456">
        <f>+C910-'Departmental PL'!F928</f>
        <v>0</v>
      </c>
      <c r="AS910" s="456">
        <f>+D910-'Departmental PL'!G928</f>
        <v>0</v>
      </c>
      <c r="AT910" s="456">
        <f>+E910-'Departmental PL'!H928</f>
        <v>0</v>
      </c>
      <c r="AU910" s="456">
        <f>+F910-'Departmental PL'!I928</f>
        <v>0</v>
      </c>
      <c r="AV910" s="456">
        <f>+G910-'Departmental PL'!J928</f>
        <v>0</v>
      </c>
      <c r="AW910" s="456">
        <f>+H910-'Departmental PL'!K928</f>
        <v>0</v>
      </c>
      <c r="AX910" s="456">
        <f>+I910-'Departmental PL'!L928</f>
        <v>0</v>
      </c>
      <c r="AY910" s="456">
        <f>+J910-'Departmental PL'!M928</f>
        <v>0</v>
      </c>
      <c r="AZ910" s="456">
        <f>+K910-'Departmental PL'!N928</f>
        <v>0</v>
      </c>
      <c r="BA910" s="456">
        <f>+L910-'Departmental PL'!O928</f>
        <v>0</v>
      </c>
      <c r="BB910" s="456">
        <f>+M910-'Departmental PL'!P928</f>
        <v>0</v>
      </c>
      <c r="BC910" s="456">
        <f>+N910-'Departmental PL'!Q928</f>
        <v>0</v>
      </c>
      <c r="BD910" s="456">
        <f>+O910-'Departmental PL'!R928</f>
        <v>0</v>
      </c>
      <c r="BE910" s="456">
        <f>+P910-'Departmental PL'!S928</f>
        <v>0</v>
      </c>
      <c r="BF910" s="456">
        <f>+Q910-'Departmental PL'!T928</f>
        <v>0</v>
      </c>
      <c r="BG910" s="456">
        <f>+R910-'Departmental PL'!U928</f>
        <v>0</v>
      </c>
      <c r="BH910" s="456">
        <f>+S910-'Departmental PL'!V928</f>
        <v>0</v>
      </c>
      <c r="BI910" s="456">
        <f>+T910-'Departmental PL'!W928</f>
        <v>0</v>
      </c>
    </row>
    <row r="911" spans="2:61" ht="20.25" hidden="1" customHeight="1" x14ac:dyDescent="0.25">
      <c r="B911" s="2058" t="s">
        <v>2552</v>
      </c>
      <c r="C911" s="2060"/>
      <c r="D911" s="2060"/>
      <c r="E911" s="2060"/>
      <c r="F911" s="2060"/>
      <c r="G911" s="2060"/>
      <c r="H911" s="2060"/>
      <c r="I911" s="2060"/>
      <c r="J911" s="2060"/>
      <c r="K911" s="2060"/>
      <c r="L911" s="2060"/>
      <c r="M911" s="2060"/>
      <c r="N911" s="2060"/>
      <c r="O911" s="2060"/>
      <c r="P911" s="2060"/>
      <c r="Q911" s="2060"/>
      <c r="R911" s="2060"/>
      <c r="S911" s="2060"/>
      <c r="T911" s="2060"/>
      <c r="U911" s="2061" t="str">
        <f t="shared" ref="U911:U1080" si="9">TRIM(B911)</f>
        <v>6640 NUTRITIONAL SUPPORT SVC</v>
      </c>
      <c r="W911" s="455" t="b">
        <f>+'17HPM_DATA_INPUT'!C589='17_AUDIT_TOTALS_CK'!U911</f>
        <v>1</v>
      </c>
      <c r="X911" s="2065">
        <f>+'17HPM_DATA_INPUT'!D589-'17_AUDIT_TOTALS_CK'!C911</f>
        <v>120</v>
      </c>
      <c r="Y911" s="2065">
        <f>+'17HPM_DATA_INPUT'!E589-'17_AUDIT_TOTALS_CK'!D911</f>
        <v>620</v>
      </c>
      <c r="Z911" s="2065">
        <f>+'17HPM_DATA_INPUT'!F589-'17_AUDIT_TOTALS_CK'!E911</f>
        <v>173</v>
      </c>
      <c r="AA911" s="2065">
        <f>+'17HPM_DATA_INPUT'!G589-'17_AUDIT_TOTALS_CK'!F911</f>
        <v>860</v>
      </c>
      <c r="AB911" s="2065">
        <f>+'17HPM_DATA_INPUT'!H589-'17_AUDIT_TOTALS_CK'!G911</f>
        <v>58003</v>
      </c>
      <c r="AC911" s="2065">
        <f>+'17HPM_DATA_INPUT'!I589-'17_AUDIT_TOTALS_CK'!H911</f>
        <v>284605</v>
      </c>
      <c r="AD911" s="2065">
        <f>+'17HPM_DATA_INPUT'!J589-'17_AUDIT_TOTALS_CK'!I911</f>
        <v>21764</v>
      </c>
      <c r="AE911" s="2065">
        <f>+'17HPM_DATA_INPUT'!K589-'17_AUDIT_TOTALS_CK'!J911</f>
        <v>113835</v>
      </c>
      <c r="AF911" s="2065">
        <f>+'17HPM_DATA_INPUT'!L589-'17_AUDIT_TOTALS_CK'!K911</f>
        <v>11745</v>
      </c>
      <c r="AG911" s="2065">
        <f>+'17HPM_DATA_INPUT'!M589-'17_AUDIT_TOTALS_CK'!L911</f>
        <v>68570</v>
      </c>
      <c r="AH911" s="2065">
        <f>+'17HPM_DATA_INPUT'!N589-'17_AUDIT_TOTALS_CK'!M911</f>
        <v>10019</v>
      </c>
      <c r="AI911" s="2065">
        <f>+'17HPM_DATA_INPUT'!O589-'17_AUDIT_TOTALS_CK'!N911</f>
        <v>45264</v>
      </c>
      <c r="AJ911" s="2065">
        <f>+'17HPM_DATA_INPUT'!P589-'17_AUDIT_TOTALS_CK'!O911</f>
        <v>49</v>
      </c>
      <c r="AK911" s="2065">
        <f>+'17HPM_DATA_INPUT'!Q589-'17_AUDIT_TOTALS_CK'!P911</f>
        <v>249</v>
      </c>
      <c r="AL911" s="2065">
        <f>+'17HPM_DATA_INPUT'!R589-'17_AUDIT_TOTALS_CK'!Q911</f>
        <v>2629</v>
      </c>
      <c r="AM911" s="2065">
        <f>+'17HPM_DATA_INPUT'!S589-'17_AUDIT_TOTALS_CK'!R911</f>
        <v>14638</v>
      </c>
      <c r="AN911" s="2065">
        <f>+'17HPM_DATA_INPUT'!T589-'17_AUDIT_TOTALS_CK'!S911</f>
        <v>7342</v>
      </c>
      <c r="AO911" s="2065">
        <f>+'17HPM_DATA_INPUT'!U589-'17_AUDIT_TOTALS_CK'!T911</f>
        <v>30378</v>
      </c>
      <c r="AQ911" s="455" t="str">
        <f>'Departmental PL'!D929</f>
        <v>6640 NUTRITIONAL SUPPORT SVC</v>
      </c>
      <c r="AR911" s="456">
        <f>+C911-'Departmental PL'!F929</f>
        <v>-120</v>
      </c>
      <c r="AS911" s="456">
        <f>+D911-'Departmental PL'!G929</f>
        <v>-620</v>
      </c>
      <c r="AT911" s="456">
        <f>+E911-'Departmental PL'!H929</f>
        <v>-173</v>
      </c>
      <c r="AU911" s="456">
        <f>+F911-'Departmental PL'!I929</f>
        <v>-860</v>
      </c>
      <c r="AV911" s="456">
        <f>+G911-'Departmental PL'!J929</f>
        <v>-58003</v>
      </c>
      <c r="AW911" s="456">
        <f>+H911-'Departmental PL'!K929</f>
        <v>-284605</v>
      </c>
      <c r="AX911" s="456">
        <f>+I911-'Departmental PL'!L929</f>
        <v>-21764</v>
      </c>
      <c r="AY911" s="456">
        <f>+J911-'Departmental PL'!M929</f>
        <v>-113835</v>
      </c>
      <c r="AZ911" s="456">
        <f>+K911-'Departmental PL'!N929</f>
        <v>-11745</v>
      </c>
      <c r="BA911" s="456">
        <f>+L911-'Departmental PL'!O929</f>
        <v>-68570</v>
      </c>
      <c r="BB911" s="456">
        <f>+M911-'Departmental PL'!P929</f>
        <v>-10019</v>
      </c>
      <c r="BC911" s="456">
        <f>+N911-'Departmental PL'!Q929</f>
        <v>-45265</v>
      </c>
      <c r="BD911" s="456">
        <f>+O911-'Departmental PL'!R929</f>
        <v>-49</v>
      </c>
      <c r="BE911" s="456">
        <f>+P911-'Departmental PL'!S929</f>
        <v>-249</v>
      </c>
      <c r="BF911" s="456">
        <f>+Q911-'Departmental PL'!T929</f>
        <v>-2629</v>
      </c>
      <c r="BG911" s="456">
        <f>+R911-'Departmental PL'!U929</f>
        <v>-14638</v>
      </c>
      <c r="BH911" s="456">
        <f>+S911-'Departmental PL'!V929</f>
        <v>-7341</v>
      </c>
      <c r="BI911" s="456">
        <f>+T911-'Departmental PL'!W929</f>
        <v>-30378</v>
      </c>
    </row>
    <row r="912" spans="2:61" ht="20.25" hidden="1" customHeight="1" x14ac:dyDescent="0.25">
      <c r="B912" s="2069" t="s">
        <v>2306</v>
      </c>
      <c r="C912" s="2070"/>
      <c r="D912" s="2070"/>
      <c r="E912" s="2070"/>
      <c r="F912" s="2070"/>
      <c r="G912" s="2070"/>
      <c r="H912" s="2070"/>
      <c r="I912" s="2070"/>
      <c r="J912" s="2070"/>
      <c r="K912" s="2070"/>
      <c r="L912" s="2070"/>
      <c r="M912" s="2070"/>
      <c r="N912" s="2070"/>
      <c r="O912" s="2070"/>
      <c r="P912" s="2070"/>
      <c r="Q912" s="2070"/>
      <c r="R912" s="2070"/>
      <c r="S912" s="2070"/>
      <c r="T912" s="2070"/>
      <c r="U912" s="2061" t="str">
        <f t="shared" si="9"/>
        <v>Total OUTPATIENT</v>
      </c>
      <c r="W912" s="455" t="b">
        <f>+'17HPM_DATA_INPUT'!C590='17_AUDIT_TOTALS_CK'!U912</f>
        <v>1</v>
      </c>
      <c r="X912" s="2065">
        <f>+'17HPM_DATA_INPUT'!D590-'17_AUDIT_TOTALS_CK'!C912</f>
        <v>12438</v>
      </c>
      <c r="Y912" s="2065">
        <f>+'17HPM_DATA_INPUT'!E590-'17_AUDIT_TOTALS_CK'!D912</f>
        <v>10760</v>
      </c>
      <c r="Z912" s="2065">
        <f>+'17HPM_DATA_INPUT'!F590-'17_AUDIT_TOTALS_CK'!E912</f>
        <v>25128</v>
      </c>
      <c r="AA912" s="2065">
        <f>+'17HPM_DATA_INPUT'!G590-'17_AUDIT_TOTALS_CK'!F912</f>
        <v>21391</v>
      </c>
      <c r="AB912" s="2065">
        <f>+'17HPM_DATA_INPUT'!H590-'17_AUDIT_TOTALS_CK'!G912</f>
        <v>10350054</v>
      </c>
      <c r="AC912" s="2065">
        <f>+'17HPM_DATA_INPUT'!I590-'17_AUDIT_TOTALS_CK'!H912</f>
        <v>8453482</v>
      </c>
      <c r="AD912" s="2065">
        <f>+'17HPM_DATA_INPUT'!J590-'17_AUDIT_TOTALS_CK'!I912</f>
        <v>3706368</v>
      </c>
      <c r="AE912" s="2065">
        <f>+'17HPM_DATA_INPUT'!K590-'17_AUDIT_TOTALS_CK'!J912</f>
        <v>3113629</v>
      </c>
      <c r="AF912" s="2065">
        <f>+'17HPM_DATA_INPUT'!L590-'17_AUDIT_TOTALS_CK'!K912</f>
        <v>3732630</v>
      </c>
      <c r="AG912" s="2065">
        <f>+'17HPM_DATA_INPUT'!M590-'17_AUDIT_TOTALS_CK'!L912</f>
        <v>3727832</v>
      </c>
      <c r="AH912" s="2065">
        <f>+'17HPM_DATA_INPUT'!N590-'17_AUDIT_TOTALS_CK'!M912</f>
        <v>-26261</v>
      </c>
      <c r="AI912" s="2065">
        <f>+'17HPM_DATA_INPUT'!O590-'17_AUDIT_TOTALS_CK'!N912</f>
        <v>-614203</v>
      </c>
      <c r="AJ912" s="2065">
        <f>+'17HPM_DATA_INPUT'!P590-'17_AUDIT_TOTALS_CK'!O912</f>
        <v>7905</v>
      </c>
      <c r="AK912" s="2065">
        <f>+'17HPM_DATA_INPUT'!Q590-'17_AUDIT_TOTALS_CK'!P912</f>
        <v>7062</v>
      </c>
      <c r="AL912" s="2065">
        <f>+'17HPM_DATA_INPUT'!R590-'17_AUDIT_TOTALS_CK'!Q912</f>
        <v>705344</v>
      </c>
      <c r="AM912" s="2065">
        <f>+'17HPM_DATA_INPUT'!S590-'17_AUDIT_TOTALS_CK'!R912</f>
        <v>604228</v>
      </c>
      <c r="AN912" s="2065">
        <f>+'17HPM_DATA_INPUT'!T590-'17_AUDIT_TOTALS_CK'!S912</f>
        <v>-739510</v>
      </c>
      <c r="AO912" s="2065">
        <f>+'17HPM_DATA_INPUT'!U590-'17_AUDIT_TOTALS_CK'!T912</f>
        <v>-1225493</v>
      </c>
      <c r="AQ912" s="2069" t="str">
        <f>'Departmental PL'!D930</f>
        <v>Total OUTPATIENT</v>
      </c>
      <c r="AR912" s="456">
        <f>+C912-'Departmental PL'!F930</f>
        <v>-12438</v>
      </c>
      <c r="AS912" s="456">
        <f>+D912-'Departmental PL'!G930</f>
        <v>-10760</v>
      </c>
      <c r="AT912" s="456">
        <f>+E912-'Departmental PL'!H930</f>
        <v>-25128</v>
      </c>
      <c r="AU912" s="456">
        <f>+F912-'Departmental PL'!I930</f>
        <v>-21391</v>
      </c>
      <c r="AV912" s="456">
        <f>+G912-'Departmental PL'!J930</f>
        <v>-11364194</v>
      </c>
      <c r="AW912" s="456">
        <f>+H912-'Departmental PL'!K930</f>
        <v>-9429141.8163636364</v>
      </c>
      <c r="AX912" s="456">
        <f>+I912-'Departmental PL'!L930</f>
        <v>-4092514.4799999995</v>
      </c>
      <c r="AY912" s="456">
        <f>+J912-'Departmental PL'!M930</f>
        <v>-3518063.93</v>
      </c>
      <c r="AZ912" s="456">
        <f>+K912-'Departmental PL'!N930</f>
        <v>-4272480.4962959662</v>
      </c>
      <c r="BA912" s="456">
        <f>+L912-'Departmental PL'!O930</f>
        <v>-4312143.5372000001</v>
      </c>
      <c r="BB912" s="456">
        <f>+M912-'Departmental PL'!P930</f>
        <v>179966.01629596669</v>
      </c>
      <c r="BC912" s="456">
        <f>+N912-'Departmental PL'!Q930</f>
        <v>794079.60719999997</v>
      </c>
      <c r="BD912" s="456">
        <f>+O912-'Departmental PL'!R930</f>
        <v>-8098.1083140534347</v>
      </c>
      <c r="BE912" s="456">
        <f>+P912-'Departmental PL'!S930</f>
        <v>-7131.3756000000003</v>
      </c>
      <c r="BF912" s="456">
        <f>+Q912-'Departmental PL'!T930</f>
        <v>-782797.09456868016</v>
      </c>
      <c r="BG912" s="456">
        <f>+R912-'Departmental PL'!U930</f>
        <v>-675896.85620000004</v>
      </c>
      <c r="BH912" s="456">
        <f>+S912-'Departmental PL'!V930</f>
        <v>970861.21917870035</v>
      </c>
      <c r="BI912" s="456">
        <f>+T912-'Departmental PL'!W930</f>
        <v>1477107.8390000002</v>
      </c>
    </row>
    <row r="913" spans="2:61" ht="20.25" hidden="1" customHeight="1" x14ac:dyDescent="0.25">
      <c r="B913" s="2069"/>
      <c r="C913" s="2070"/>
      <c r="D913" s="2070"/>
      <c r="E913" s="2070"/>
      <c r="F913" s="2070"/>
      <c r="G913" s="2070"/>
      <c r="H913" s="2070"/>
      <c r="I913" s="2070"/>
      <c r="J913" s="2070"/>
      <c r="K913" s="2070"/>
      <c r="L913" s="2070"/>
      <c r="M913" s="2070"/>
      <c r="N913" s="2070"/>
      <c r="O913" s="2070"/>
      <c r="P913" s="2070"/>
      <c r="Q913" s="2070"/>
      <c r="R913" s="2070"/>
      <c r="S913" s="2070"/>
      <c r="T913" s="2070"/>
      <c r="AQ913" s="455" t="str">
        <f>'Departmental PL'!D931</f>
        <v xml:space="preserve">4390 PATIENT SPECIALTY EQUIP </v>
      </c>
      <c r="AR913" s="456">
        <f>+C913-'Departmental PL'!F931</f>
        <v>0</v>
      </c>
      <c r="AS913" s="456">
        <f>+D913-'Departmental PL'!G931</f>
        <v>0</v>
      </c>
      <c r="AT913" s="456">
        <f>+E913-'Departmental PL'!H931</f>
        <v>0</v>
      </c>
      <c r="AU913" s="456">
        <f>+F913-'Departmental PL'!I931</f>
        <v>0</v>
      </c>
      <c r="AV913" s="456">
        <f>+G913-'Departmental PL'!J931</f>
        <v>0</v>
      </c>
      <c r="AW913" s="456">
        <f>+H913-'Departmental PL'!K931</f>
        <v>0</v>
      </c>
      <c r="AX913" s="456">
        <f>+I913-'Departmental PL'!L931</f>
        <v>0</v>
      </c>
      <c r="AY913" s="456">
        <f>+J913-'Departmental PL'!M931</f>
        <v>0</v>
      </c>
      <c r="AZ913" s="456">
        <f>+K913-'Departmental PL'!N931</f>
        <v>0</v>
      </c>
      <c r="BA913" s="456">
        <f>+L913-'Departmental PL'!O931</f>
        <v>0</v>
      </c>
      <c r="BB913" s="456">
        <f>+M913-'Departmental PL'!P931</f>
        <v>0</v>
      </c>
      <c r="BC913" s="456">
        <f>+N913-'Departmental PL'!Q931</f>
        <v>0</v>
      </c>
      <c r="BD913" s="456">
        <f>+O913-'Departmental PL'!R931</f>
        <v>0</v>
      </c>
      <c r="BE913" s="456">
        <f>+P913-'Departmental PL'!S931</f>
        <v>0</v>
      </c>
      <c r="BF913" s="456">
        <f>+Q913-'Departmental PL'!T931</f>
        <v>0</v>
      </c>
      <c r="BG913" s="456">
        <f>+R913-'Departmental PL'!U931</f>
        <v>0</v>
      </c>
      <c r="BH913" s="456">
        <f>+S913-'Departmental PL'!V931</f>
        <v>0</v>
      </c>
      <c r="BI913" s="456">
        <f>+T913-'Departmental PL'!W931</f>
        <v>0</v>
      </c>
    </row>
    <row r="914" spans="2:61" ht="20.25" hidden="1" customHeight="1" x14ac:dyDescent="0.25">
      <c r="B914" s="2069"/>
      <c r="C914" s="2070"/>
      <c r="D914" s="2070"/>
      <c r="E914" s="2070"/>
      <c r="F914" s="2070"/>
      <c r="G914" s="2070"/>
      <c r="H914" s="2070"/>
      <c r="I914" s="2070"/>
      <c r="J914" s="2070"/>
      <c r="K914" s="2070"/>
      <c r="L914" s="2070"/>
      <c r="M914" s="2070"/>
      <c r="N914" s="2070"/>
      <c r="O914" s="2070"/>
      <c r="P914" s="2070"/>
      <c r="Q914" s="2070"/>
      <c r="R914" s="2070"/>
      <c r="S914" s="2070"/>
      <c r="T914" s="2070"/>
      <c r="AQ914" s="455" t="str">
        <f>'Departmental PL'!D932</f>
        <v>5590 STRONG SPECIALTY SHOP</v>
      </c>
      <c r="AR914" s="456">
        <f>+C914-'Departmental PL'!F932</f>
        <v>0</v>
      </c>
      <c r="AS914" s="456">
        <f>+D914-'Departmental PL'!G932</f>
        <v>0</v>
      </c>
      <c r="AT914" s="456">
        <f>+E914-'Departmental PL'!H932</f>
        <v>0</v>
      </c>
      <c r="AU914" s="456">
        <f>+F914-'Departmental PL'!I932</f>
        <v>0</v>
      </c>
      <c r="AV914" s="456">
        <f>+G914-'Departmental PL'!J932</f>
        <v>0</v>
      </c>
      <c r="AW914" s="456">
        <f>+H914-'Departmental PL'!K932</f>
        <v>0</v>
      </c>
      <c r="AX914" s="456">
        <f>+I914-'Departmental PL'!L932</f>
        <v>0</v>
      </c>
      <c r="AY914" s="456">
        <f>+J914-'Departmental PL'!M932</f>
        <v>0</v>
      </c>
      <c r="AZ914" s="456">
        <f>+K914-'Departmental PL'!N932</f>
        <v>0</v>
      </c>
      <c r="BA914" s="456">
        <f>+L914-'Departmental PL'!O932</f>
        <v>0</v>
      </c>
      <c r="BB914" s="456">
        <f>+M914-'Departmental PL'!P932</f>
        <v>0</v>
      </c>
      <c r="BC914" s="456">
        <f>+N914-'Departmental PL'!Q932</f>
        <v>0</v>
      </c>
      <c r="BD914" s="456">
        <f>+O914-'Departmental PL'!R932</f>
        <v>0</v>
      </c>
      <c r="BE914" s="456">
        <f>+P914-'Departmental PL'!S932</f>
        <v>0</v>
      </c>
      <c r="BF914" s="456">
        <f>+Q914-'Departmental PL'!T932</f>
        <v>0</v>
      </c>
      <c r="BG914" s="456">
        <f>+R914-'Departmental PL'!U932</f>
        <v>0</v>
      </c>
      <c r="BH914" s="456">
        <f>+S914-'Departmental PL'!V932</f>
        <v>0</v>
      </c>
      <c r="BI914" s="456">
        <f>+T914-'Departmental PL'!W932</f>
        <v>0</v>
      </c>
    </row>
    <row r="915" spans="2:61" ht="20.25" hidden="1" customHeight="1" x14ac:dyDescent="0.25">
      <c r="B915" s="2069"/>
      <c r="C915" s="2070"/>
      <c r="D915" s="2070"/>
      <c r="E915" s="2070"/>
      <c r="F915" s="2070"/>
      <c r="G915" s="2070"/>
      <c r="H915" s="2070"/>
      <c r="I915" s="2070"/>
      <c r="J915" s="2070"/>
      <c r="K915" s="2070"/>
      <c r="L915" s="2070"/>
      <c r="M915" s="2070"/>
      <c r="N915" s="2070"/>
      <c r="O915" s="2070"/>
      <c r="P915" s="2070"/>
      <c r="Q915" s="2070"/>
      <c r="R915" s="2070"/>
      <c r="S915" s="2070"/>
      <c r="T915" s="2070"/>
      <c r="AQ915" s="455" t="str">
        <f>'Departmental PL'!D933</f>
        <v>6550 SLEEP LAB</v>
      </c>
      <c r="AR915" s="456">
        <f>+C915-'Departmental PL'!F933</f>
        <v>0</v>
      </c>
      <c r="AS915" s="456">
        <f>+D915-'Departmental PL'!G933</f>
        <v>0</v>
      </c>
      <c r="AT915" s="456">
        <f>+E915-'Departmental PL'!H933</f>
        <v>0</v>
      </c>
      <c r="AU915" s="456">
        <f>+F915-'Departmental PL'!I933</f>
        <v>0</v>
      </c>
      <c r="AV915" s="456">
        <f>+G915-'Departmental PL'!J933</f>
        <v>0</v>
      </c>
      <c r="AW915" s="456">
        <f>+H915-'Departmental PL'!K933</f>
        <v>0</v>
      </c>
      <c r="AX915" s="456">
        <f>+I915-'Departmental PL'!L933</f>
        <v>0</v>
      </c>
      <c r="AY915" s="456">
        <f>+J915-'Departmental PL'!M933</f>
        <v>0</v>
      </c>
      <c r="AZ915" s="456">
        <f>+K915-'Departmental PL'!N933</f>
        <v>0</v>
      </c>
      <c r="BA915" s="456">
        <f>+L915-'Departmental PL'!O933</f>
        <v>0</v>
      </c>
      <c r="BB915" s="456">
        <f>+M915-'Departmental PL'!P933</f>
        <v>0</v>
      </c>
      <c r="BC915" s="456">
        <f>+N915-'Departmental PL'!Q933</f>
        <v>0</v>
      </c>
      <c r="BD915" s="456">
        <f>+O915-'Departmental PL'!R933</f>
        <v>0</v>
      </c>
      <c r="BE915" s="456">
        <f>+P915-'Departmental PL'!S933</f>
        <v>0</v>
      </c>
      <c r="BF915" s="456">
        <f>+Q915-'Departmental PL'!T933</f>
        <v>0</v>
      </c>
      <c r="BG915" s="456">
        <f>+R915-'Departmental PL'!U933</f>
        <v>0</v>
      </c>
      <c r="BH915" s="456">
        <f>+S915-'Departmental PL'!V933</f>
        <v>0</v>
      </c>
      <c r="BI915" s="456">
        <f>+T915-'Departmental PL'!W933</f>
        <v>0</v>
      </c>
    </row>
    <row r="916" spans="2:61" ht="20.25" hidden="1" customHeight="1" x14ac:dyDescent="0.25">
      <c r="B916" s="2069"/>
      <c r="C916" s="2070"/>
      <c r="D916" s="2070"/>
      <c r="E916" s="2070"/>
      <c r="F916" s="2070"/>
      <c r="G916" s="2070"/>
      <c r="H916" s="2070"/>
      <c r="I916" s="2070"/>
      <c r="J916" s="2070"/>
      <c r="K916" s="2070"/>
      <c r="L916" s="2070"/>
      <c r="M916" s="2070"/>
      <c r="N916" s="2070"/>
      <c r="O916" s="2070"/>
      <c r="P916" s="2070"/>
      <c r="Q916" s="2070"/>
      <c r="R916" s="2070"/>
      <c r="S916" s="2070"/>
      <c r="T916" s="2070"/>
      <c r="AQ916" s="455" t="str">
        <f>'Departmental PL'!D934</f>
        <v>6620 PICC SVC O/P</v>
      </c>
      <c r="AR916" s="456">
        <f>+C916-'Departmental PL'!F934</f>
        <v>0</v>
      </c>
      <c r="AS916" s="456">
        <f>+D916-'Departmental PL'!G934</f>
        <v>0</v>
      </c>
      <c r="AT916" s="456">
        <f>+E916-'Departmental PL'!H934</f>
        <v>0</v>
      </c>
      <c r="AU916" s="456">
        <f>+F916-'Departmental PL'!I934</f>
        <v>0</v>
      </c>
      <c r="AV916" s="456">
        <f>+G916-'Departmental PL'!J934</f>
        <v>0</v>
      </c>
      <c r="AW916" s="456">
        <f>+H916-'Departmental PL'!K934</f>
        <v>0</v>
      </c>
      <c r="AX916" s="456">
        <f>+I916-'Departmental PL'!L934</f>
        <v>0</v>
      </c>
      <c r="AY916" s="456">
        <f>+J916-'Departmental PL'!M934</f>
        <v>0</v>
      </c>
      <c r="AZ916" s="456">
        <f>+K916-'Departmental PL'!N934</f>
        <v>0</v>
      </c>
      <c r="BA916" s="456">
        <f>+L916-'Departmental PL'!O934</f>
        <v>0</v>
      </c>
      <c r="BB916" s="456">
        <f>+M916-'Departmental PL'!P934</f>
        <v>0</v>
      </c>
      <c r="BC916" s="456">
        <f>+N916-'Departmental PL'!Q934</f>
        <v>0</v>
      </c>
      <c r="BD916" s="456">
        <f>+O916-'Departmental PL'!R934</f>
        <v>0</v>
      </c>
      <c r="BE916" s="456">
        <f>+P916-'Departmental PL'!S934</f>
        <v>0</v>
      </c>
      <c r="BF916" s="456">
        <f>+Q916-'Departmental PL'!T934</f>
        <v>0</v>
      </c>
      <c r="BG916" s="456">
        <f>+R916-'Departmental PL'!U934</f>
        <v>0</v>
      </c>
      <c r="BH916" s="456">
        <f>+S916-'Departmental PL'!V934</f>
        <v>0</v>
      </c>
      <c r="BI916" s="456">
        <f>+T916-'Departmental PL'!W934</f>
        <v>0</v>
      </c>
    </row>
    <row r="917" spans="2:61" ht="20.25" hidden="1" customHeight="1" x14ac:dyDescent="0.25">
      <c r="B917" s="2058" t="s">
        <v>2552</v>
      </c>
      <c r="C917" s="2060"/>
      <c r="D917" s="2060"/>
      <c r="E917" s="2060"/>
      <c r="F917" s="2060"/>
      <c r="G917" s="2060"/>
      <c r="H917" s="2060"/>
      <c r="I917" s="2060"/>
      <c r="J917" s="2060"/>
      <c r="K917" s="2060"/>
      <c r="L917" s="2060"/>
      <c r="M917" s="2060"/>
      <c r="N917" s="2060"/>
      <c r="O917" s="2060"/>
      <c r="P917" s="2060"/>
      <c r="Q917" s="2060"/>
      <c r="R917" s="2060"/>
      <c r="S917" s="2060"/>
      <c r="T917" s="2060"/>
      <c r="U917" s="2061" t="str">
        <f t="shared" si="9"/>
        <v>6640 NUTRITIONAL SUPPORT SVC</v>
      </c>
      <c r="W917" s="455" t="b">
        <f>+'17HPM_DATA_INPUT'!C591='17_AUDIT_TOTALS_CK'!U917</f>
        <v>1</v>
      </c>
      <c r="X917" s="2065">
        <f>+'17HPM_DATA_INPUT'!D591-'17_AUDIT_TOTALS_CK'!C917</f>
        <v>20</v>
      </c>
      <c r="Y917" s="2065">
        <f>+'17HPM_DATA_INPUT'!E591-'17_AUDIT_TOTALS_CK'!D917</f>
        <v>8</v>
      </c>
      <c r="Z917" s="2065">
        <f>+'17HPM_DATA_INPUT'!F591-'17_AUDIT_TOTALS_CK'!E917</f>
        <v>68</v>
      </c>
      <c r="AA917" s="2065">
        <f>+'17HPM_DATA_INPUT'!G591-'17_AUDIT_TOTALS_CK'!F917</f>
        <v>29</v>
      </c>
      <c r="AB917" s="2065">
        <f>+'17HPM_DATA_INPUT'!H591-'17_AUDIT_TOTALS_CK'!G917</f>
        <v>10480</v>
      </c>
      <c r="AC917" s="2065">
        <f>+'17HPM_DATA_INPUT'!I591-'17_AUDIT_TOTALS_CK'!H917</f>
        <v>4089</v>
      </c>
      <c r="AD917" s="2065">
        <f>+'17HPM_DATA_INPUT'!J591-'17_AUDIT_TOTALS_CK'!I917</f>
        <v>3849</v>
      </c>
      <c r="AE917" s="2065">
        <f>+'17HPM_DATA_INPUT'!K591-'17_AUDIT_TOTALS_CK'!J917</f>
        <v>1434</v>
      </c>
      <c r="AF917" s="2065">
        <f>+'17HPM_DATA_INPUT'!L591-'17_AUDIT_TOTALS_CK'!K917</f>
        <v>2100</v>
      </c>
      <c r="AG917" s="2065">
        <f>+'17HPM_DATA_INPUT'!M591-'17_AUDIT_TOTALS_CK'!L917</f>
        <v>1008</v>
      </c>
      <c r="AH917" s="2065">
        <f>+'17HPM_DATA_INPUT'!N591-'17_AUDIT_TOTALS_CK'!M917</f>
        <v>1749</v>
      </c>
      <c r="AI917" s="2065">
        <f>+'17HPM_DATA_INPUT'!O591-'17_AUDIT_TOTALS_CK'!N917</f>
        <v>426</v>
      </c>
      <c r="AJ917" s="2065">
        <f>+'17HPM_DATA_INPUT'!P591-'17_AUDIT_TOTALS_CK'!O917</f>
        <v>9</v>
      </c>
      <c r="AK917" s="2065">
        <f>+'17HPM_DATA_INPUT'!Q591-'17_AUDIT_TOTALS_CK'!P917</f>
        <v>4</v>
      </c>
      <c r="AL917" s="2065">
        <f>+'17HPM_DATA_INPUT'!R591-'17_AUDIT_TOTALS_CK'!Q917</f>
        <v>470</v>
      </c>
      <c r="AM917" s="2065">
        <f>+'17HPM_DATA_INPUT'!S591-'17_AUDIT_TOTALS_CK'!R917</f>
        <v>215</v>
      </c>
      <c r="AN917" s="2065">
        <f>+'17HPM_DATA_INPUT'!T591-'17_AUDIT_TOTALS_CK'!S917</f>
        <v>1270</v>
      </c>
      <c r="AO917" s="2065">
        <f>+'17HPM_DATA_INPUT'!U591-'17_AUDIT_TOTALS_CK'!T917</f>
        <v>208</v>
      </c>
      <c r="AQ917" s="455" t="str">
        <f>'Departmental PL'!D935</f>
        <v>6640 NUTRITIONAL SUPPORT SVC</v>
      </c>
      <c r="AR917" s="456">
        <f>+C917-'Departmental PL'!F935</f>
        <v>-20</v>
      </c>
      <c r="AS917" s="456">
        <f>+D917-'Departmental PL'!G935</f>
        <v>-8</v>
      </c>
      <c r="AT917" s="456">
        <f>+E917-'Departmental PL'!H935</f>
        <v>-68</v>
      </c>
      <c r="AU917" s="456">
        <f>+F917-'Departmental PL'!I935</f>
        <v>-29</v>
      </c>
      <c r="AV917" s="456">
        <f>+G917-'Departmental PL'!J935</f>
        <v>-10480</v>
      </c>
      <c r="AW917" s="456">
        <f>+H917-'Departmental PL'!K935</f>
        <v>-4089</v>
      </c>
      <c r="AX917" s="456">
        <f>+I917-'Departmental PL'!L935</f>
        <v>-3849</v>
      </c>
      <c r="AY917" s="456">
        <f>+J917-'Departmental PL'!M935</f>
        <v>-1434</v>
      </c>
      <c r="AZ917" s="456">
        <f>+K917-'Departmental PL'!N935</f>
        <v>-2100</v>
      </c>
      <c r="BA917" s="456">
        <f>+L917-'Departmental PL'!O935</f>
        <v>-1008</v>
      </c>
      <c r="BB917" s="456">
        <f>+M917-'Departmental PL'!P935</f>
        <v>-1749</v>
      </c>
      <c r="BC917" s="456">
        <f>+N917-'Departmental PL'!Q935</f>
        <v>-426</v>
      </c>
      <c r="BD917" s="456">
        <f>+O917-'Departmental PL'!R935</f>
        <v>-9</v>
      </c>
      <c r="BE917" s="456">
        <f>+P917-'Departmental PL'!S935</f>
        <v>-4</v>
      </c>
      <c r="BF917" s="456">
        <f>+Q917-'Departmental PL'!T935</f>
        <v>-470</v>
      </c>
      <c r="BG917" s="456">
        <f>+R917-'Departmental PL'!U935</f>
        <v>-215</v>
      </c>
      <c r="BH917" s="456">
        <f>+S917-'Departmental PL'!V935</f>
        <v>-1270</v>
      </c>
      <c r="BI917" s="456">
        <f>+T917-'Departmental PL'!W935</f>
        <v>-207</v>
      </c>
    </row>
    <row r="918" spans="2:61" ht="20.25" hidden="1" customHeight="1" x14ac:dyDescent="0.25">
      <c r="B918" s="2072" t="s">
        <v>2307</v>
      </c>
      <c r="C918" s="2073"/>
      <c r="D918" s="2073"/>
      <c r="E918" s="2073"/>
      <c r="F918" s="2073"/>
      <c r="G918" s="2073"/>
      <c r="H918" s="2073"/>
      <c r="I918" s="2073"/>
      <c r="J918" s="2073"/>
      <c r="K918" s="2073"/>
      <c r="L918" s="2073"/>
      <c r="M918" s="2073"/>
      <c r="N918" s="2073"/>
      <c r="O918" s="2073"/>
      <c r="P918" s="2073"/>
      <c r="Q918" s="2073"/>
      <c r="R918" s="2073"/>
      <c r="S918" s="2073"/>
      <c r="T918" s="2073"/>
      <c r="U918" s="2061" t="str">
        <f t="shared" si="9"/>
        <v>Total ASC</v>
      </c>
      <c r="W918" s="455" t="b">
        <f>+'17HPM_DATA_INPUT'!C592='17_AUDIT_TOTALS_CK'!U918</f>
        <v>1</v>
      </c>
      <c r="X918" s="2065">
        <f>+'17HPM_DATA_INPUT'!D592-'17_AUDIT_TOTALS_CK'!C918</f>
        <v>20</v>
      </c>
      <c r="Y918" s="2065">
        <f>+'17HPM_DATA_INPUT'!E592-'17_AUDIT_TOTALS_CK'!D918</f>
        <v>8</v>
      </c>
      <c r="Z918" s="2065">
        <f>+'17HPM_DATA_INPUT'!F592-'17_AUDIT_TOTALS_CK'!E918</f>
        <v>68</v>
      </c>
      <c r="AA918" s="2065">
        <f>+'17HPM_DATA_INPUT'!G592-'17_AUDIT_TOTALS_CK'!F918</f>
        <v>29</v>
      </c>
      <c r="AB918" s="2065">
        <f>+'17HPM_DATA_INPUT'!H592-'17_AUDIT_TOTALS_CK'!G918</f>
        <v>10480</v>
      </c>
      <c r="AC918" s="2065">
        <f>+'17HPM_DATA_INPUT'!I592-'17_AUDIT_TOTALS_CK'!H918</f>
        <v>4089</v>
      </c>
      <c r="AD918" s="2065">
        <f>+'17HPM_DATA_INPUT'!J592-'17_AUDIT_TOTALS_CK'!I918</f>
        <v>3849</v>
      </c>
      <c r="AE918" s="2065">
        <f>+'17HPM_DATA_INPUT'!K592-'17_AUDIT_TOTALS_CK'!J918</f>
        <v>1434</v>
      </c>
      <c r="AF918" s="2065">
        <f>+'17HPM_DATA_INPUT'!L592-'17_AUDIT_TOTALS_CK'!K918</f>
        <v>2100</v>
      </c>
      <c r="AG918" s="2065">
        <f>+'17HPM_DATA_INPUT'!M592-'17_AUDIT_TOTALS_CK'!L918</f>
        <v>1008</v>
      </c>
      <c r="AH918" s="2065">
        <f>+'17HPM_DATA_INPUT'!N592-'17_AUDIT_TOTALS_CK'!M918</f>
        <v>1749</v>
      </c>
      <c r="AI918" s="2065">
        <f>+'17HPM_DATA_INPUT'!O592-'17_AUDIT_TOTALS_CK'!N918</f>
        <v>426</v>
      </c>
      <c r="AJ918" s="2065">
        <f>+'17HPM_DATA_INPUT'!P592-'17_AUDIT_TOTALS_CK'!O918</f>
        <v>9</v>
      </c>
      <c r="AK918" s="2065">
        <f>+'17HPM_DATA_INPUT'!Q592-'17_AUDIT_TOTALS_CK'!P918</f>
        <v>4</v>
      </c>
      <c r="AL918" s="2065">
        <f>+'17HPM_DATA_INPUT'!R592-'17_AUDIT_TOTALS_CK'!Q918</f>
        <v>470</v>
      </c>
      <c r="AM918" s="2065">
        <f>+'17HPM_DATA_INPUT'!S592-'17_AUDIT_TOTALS_CK'!R918</f>
        <v>215</v>
      </c>
      <c r="AN918" s="2065">
        <f>+'17HPM_DATA_INPUT'!T592-'17_AUDIT_TOTALS_CK'!S918</f>
        <v>1270</v>
      </c>
      <c r="AO918" s="2065">
        <f>+'17HPM_DATA_INPUT'!U592-'17_AUDIT_TOTALS_CK'!T918</f>
        <v>208</v>
      </c>
      <c r="AQ918" s="2072" t="str">
        <f>'Departmental PL'!D936</f>
        <v>Total ASC</v>
      </c>
      <c r="AR918" s="456">
        <f>+C918-'Departmental PL'!F936</f>
        <v>-20</v>
      </c>
      <c r="AS918" s="456">
        <f>+D918-'Departmental PL'!G936</f>
        <v>-8</v>
      </c>
      <c r="AT918" s="456">
        <f>+E918-'Departmental PL'!H936</f>
        <v>-68</v>
      </c>
      <c r="AU918" s="456">
        <f>+F918-'Departmental PL'!I936</f>
        <v>-29</v>
      </c>
      <c r="AV918" s="456">
        <f>+G918-'Departmental PL'!J936</f>
        <v>-10480</v>
      </c>
      <c r="AW918" s="456">
        <f>+H918-'Departmental PL'!K936</f>
        <v>-4089</v>
      </c>
      <c r="AX918" s="456">
        <f>+I918-'Departmental PL'!L936</f>
        <v>-3849</v>
      </c>
      <c r="AY918" s="456">
        <f>+J918-'Departmental PL'!M936</f>
        <v>-1434</v>
      </c>
      <c r="AZ918" s="456">
        <f>+K918-'Departmental PL'!N936</f>
        <v>-2100</v>
      </c>
      <c r="BA918" s="456">
        <f>+L918-'Departmental PL'!O936</f>
        <v>-1008</v>
      </c>
      <c r="BB918" s="456">
        <f>+M918-'Departmental PL'!P936</f>
        <v>-1749</v>
      </c>
      <c r="BC918" s="456">
        <f>+N918-'Departmental PL'!Q936</f>
        <v>-426</v>
      </c>
      <c r="BD918" s="456">
        <f>+O918-'Departmental PL'!R936</f>
        <v>-9</v>
      </c>
      <c r="BE918" s="456">
        <f>+P918-'Departmental PL'!S936</f>
        <v>-4</v>
      </c>
      <c r="BF918" s="456">
        <f>+Q918-'Departmental PL'!T936</f>
        <v>-470</v>
      </c>
      <c r="BG918" s="456">
        <f>+R918-'Departmental PL'!U936</f>
        <v>-215</v>
      </c>
      <c r="BH918" s="456">
        <f>+S918-'Departmental PL'!V936</f>
        <v>-1270</v>
      </c>
      <c r="BI918" s="456">
        <f>+T918-'Departmental PL'!W936</f>
        <v>-207</v>
      </c>
    </row>
    <row r="919" spans="2:61" ht="20.25" hidden="1" customHeight="1" x14ac:dyDescent="0.25">
      <c r="B919" s="2072"/>
      <c r="C919" s="2073"/>
      <c r="D919" s="2073"/>
      <c r="E919" s="2073"/>
      <c r="F919" s="2073"/>
      <c r="G919" s="2073"/>
      <c r="H919" s="2073"/>
      <c r="I919" s="2073"/>
      <c r="J919" s="2073"/>
      <c r="K919" s="2073"/>
      <c r="L919" s="2073"/>
      <c r="M919" s="2073"/>
      <c r="N919" s="2073"/>
      <c r="O919" s="2073"/>
      <c r="P919" s="2073"/>
      <c r="Q919" s="2073"/>
      <c r="R919" s="2073"/>
      <c r="S919" s="2073"/>
      <c r="T919" s="2073"/>
      <c r="AQ919" s="455" t="str">
        <f>'Departmental PL'!D937</f>
        <v xml:space="preserve">4390 PATIENT SPECIALTY EQUIP </v>
      </c>
      <c r="AR919" s="456">
        <f>+C919-'Departmental PL'!F937</f>
        <v>0</v>
      </c>
      <c r="AS919" s="456">
        <f>+D919-'Departmental PL'!G937</f>
        <v>0</v>
      </c>
      <c r="AT919" s="456">
        <f>+E919-'Departmental PL'!H937</f>
        <v>0</v>
      </c>
      <c r="AU919" s="456">
        <f>+F919-'Departmental PL'!I937</f>
        <v>0</v>
      </c>
      <c r="AV919" s="456">
        <f>+G919-'Departmental PL'!J937</f>
        <v>0</v>
      </c>
      <c r="AW919" s="456">
        <f>+H919-'Departmental PL'!K937</f>
        <v>0</v>
      </c>
      <c r="AX919" s="456">
        <f>+I919-'Departmental PL'!L937</f>
        <v>0</v>
      </c>
      <c r="AY919" s="456">
        <f>+J919-'Departmental PL'!M937</f>
        <v>0</v>
      </c>
      <c r="AZ919" s="456">
        <f>+K919-'Departmental PL'!N937</f>
        <v>0</v>
      </c>
      <c r="BA919" s="456">
        <f>+L919-'Departmental PL'!O937</f>
        <v>0</v>
      </c>
      <c r="BB919" s="456">
        <f>+M919-'Departmental PL'!P937</f>
        <v>0</v>
      </c>
      <c r="BC919" s="456">
        <f>+N919-'Departmental PL'!Q937</f>
        <v>0</v>
      </c>
      <c r="BD919" s="456">
        <f>+O919-'Departmental PL'!R937</f>
        <v>0</v>
      </c>
      <c r="BE919" s="456">
        <f>+P919-'Departmental PL'!S937</f>
        <v>0</v>
      </c>
      <c r="BF919" s="456">
        <f>+Q919-'Departmental PL'!T937</f>
        <v>0</v>
      </c>
      <c r="BG919" s="456">
        <f>+R919-'Departmental PL'!U937</f>
        <v>0</v>
      </c>
      <c r="BH919" s="456">
        <f>+S919-'Departmental PL'!V937</f>
        <v>0</v>
      </c>
      <c r="BI919" s="456">
        <f>+T919-'Departmental PL'!W937</f>
        <v>0</v>
      </c>
    </row>
    <row r="920" spans="2:61" ht="20.25" hidden="1" customHeight="1" x14ac:dyDescent="0.25">
      <c r="B920" s="2074" t="s">
        <v>1665</v>
      </c>
      <c r="C920" s="2075"/>
      <c r="D920" s="2075"/>
      <c r="E920" s="2075"/>
      <c r="F920" s="2075"/>
      <c r="G920" s="2075"/>
      <c r="H920" s="2075"/>
      <c r="I920" s="2075"/>
      <c r="J920" s="2075"/>
      <c r="K920" s="2075"/>
      <c r="L920" s="2075"/>
      <c r="M920" s="2075"/>
      <c r="N920" s="2075"/>
      <c r="O920" s="2075"/>
      <c r="P920" s="2075"/>
      <c r="Q920" s="2075"/>
      <c r="R920" s="2075"/>
      <c r="S920" s="2075"/>
      <c r="T920" s="2075"/>
      <c r="U920" s="2061" t="str">
        <f t="shared" si="9"/>
        <v>5590 STRONG SPECIALTY SHOP</v>
      </c>
      <c r="W920" s="455" t="b">
        <f>+'17HPM_DATA_INPUT'!C593='17_AUDIT_TOTALS_CK'!U920</f>
        <v>1</v>
      </c>
      <c r="X920" s="2065">
        <f>+'17HPM_DATA_INPUT'!D593-'17_AUDIT_TOTALS_CK'!C920</f>
        <v>0</v>
      </c>
      <c r="Y920" s="2065">
        <f>+'17HPM_DATA_INPUT'!E593-'17_AUDIT_TOTALS_CK'!D920</f>
        <v>0</v>
      </c>
      <c r="Z920" s="2065">
        <f>+'17HPM_DATA_INPUT'!F593-'17_AUDIT_TOTALS_CK'!E920</f>
        <v>0</v>
      </c>
      <c r="AA920" s="2065">
        <f>+'17HPM_DATA_INPUT'!G593-'17_AUDIT_TOTALS_CK'!F920</f>
        <v>0</v>
      </c>
      <c r="AB920" s="2065">
        <f>+'17HPM_DATA_INPUT'!H593-'17_AUDIT_TOTALS_CK'!G920</f>
        <v>0</v>
      </c>
      <c r="AC920" s="2065">
        <f>+'17HPM_DATA_INPUT'!I593-'17_AUDIT_TOTALS_CK'!H920</f>
        <v>0</v>
      </c>
      <c r="AD920" s="2065">
        <f>+'17HPM_DATA_INPUT'!J593-'17_AUDIT_TOTALS_CK'!I920</f>
        <v>0</v>
      </c>
      <c r="AE920" s="2065">
        <f>+'17HPM_DATA_INPUT'!K593-'17_AUDIT_TOTALS_CK'!J920</f>
        <v>0</v>
      </c>
      <c r="AF920" s="2065">
        <f>+'17HPM_DATA_INPUT'!L593-'17_AUDIT_TOTALS_CK'!K920</f>
        <v>0</v>
      </c>
      <c r="AG920" s="2065">
        <f>+'17HPM_DATA_INPUT'!M593-'17_AUDIT_TOTALS_CK'!L920</f>
        <v>0</v>
      </c>
      <c r="AH920" s="2065">
        <f>+'17HPM_DATA_INPUT'!N593-'17_AUDIT_TOTALS_CK'!M920</f>
        <v>0</v>
      </c>
      <c r="AI920" s="2065">
        <f>+'17HPM_DATA_INPUT'!O593-'17_AUDIT_TOTALS_CK'!N920</f>
        <v>0</v>
      </c>
      <c r="AJ920" s="2065">
        <f>+'17HPM_DATA_INPUT'!P593-'17_AUDIT_TOTALS_CK'!O920</f>
        <v>0</v>
      </c>
      <c r="AK920" s="2065">
        <f>+'17HPM_DATA_INPUT'!Q593-'17_AUDIT_TOTALS_CK'!P920</f>
        <v>0</v>
      </c>
      <c r="AL920" s="2065">
        <f>+'17HPM_DATA_INPUT'!R593-'17_AUDIT_TOTALS_CK'!Q920</f>
        <v>0</v>
      </c>
      <c r="AM920" s="2065">
        <f>+'17HPM_DATA_INPUT'!S593-'17_AUDIT_TOTALS_CK'!R920</f>
        <v>0</v>
      </c>
      <c r="AN920" s="2065">
        <f>+'17HPM_DATA_INPUT'!T593-'17_AUDIT_TOTALS_CK'!S920</f>
        <v>0</v>
      </c>
      <c r="AO920" s="2065">
        <f>+'17HPM_DATA_INPUT'!U593-'17_AUDIT_TOTALS_CK'!T920</f>
        <v>0</v>
      </c>
      <c r="AQ920" s="455" t="str">
        <f>'Departmental PL'!D938</f>
        <v>5590 STRONG SPECIALTY SHOP</v>
      </c>
      <c r="AR920" s="456">
        <f>+C920-'Departmental PL'!F938</f>
        <v>0</v>
      </c>
      <c r="AS920" s="456">
        <f>+D920-'Departmental PL'!G938</f>
        <v>0</v>
      </c>
      <c r="AT920" s="456">
        <f>+E920-'Departmental PL'!H938</f>
        <v>0</v>
      </c>
      <c r="AU920" s="456">
        <f>+F920-'Departmental PL'!I938</f>
        <v>0</v>
      </c>
      <c r="AV920" s="456">
        <f>+G920-'Departmental PL'!J938</f>
        <v>0</v>
      </c>
      <c r="AW920" s="456">
        <f>+H920-'Departmental PL'!K938</f>
        <v>0</v>
      </c>
      <c r="AX920" s="456">
        <f>+I920-'Departmental PL'!L938</f>
        <v>0</v>
      </c>
      <c r="AY920" s="456">
        <f>+J920-'Departmental PL'!M938</f>
        <v>0</v>
      </c>
      <c r="AZ920" s="456">
        <f>+K920-'Departmental PL'!N938</f>
        <v>0</v>
      </c>
      <c r="BA920" s="456">
        <f>+L920-'Departmental PL'!O938</f>
        <v>0</v>
      </c>
      <c r="BB920" s="456">
        <f>+M920-'Departmental PL'!P938</f>
        <v>0</v>
      </c>
      <c r="BC920" s="456">
        <f>+N920-'Departmental PL'!Q938</f>
        <v>0</v>
      </c>
      <c r="BD920" s="456">
        <f>+O920-'Departmental PL'!R938</f>
        <v>0</v>
      </c>
      <c r="BE920" s="456">
        <f>+P920-'Departmental PL'!S938</f>
        <v>0</v>
      </c>
      <c r="BF920" s="456">
        <f>+Q920-'Departmental PL'!T938</f>
        <v>0</v>
      </c>
      <c r="BG920" s="456">
        <f>+R920-'Departmental PL'!U938</f>
        <v>0</v>
      </c>
      <c r="BH920" s="456">
        <f>+S920-'Departmental PL'!V938</f>
        <v>0</v>
      </c>
      <c r="BI920" s="456">
        <f>+T920-'Departmental PL'!W938</f>
        <v>0</v>
      </c>
    </row>
    <row r="921" spans="2:61" ht="20.25" hidden="1" customHeight="1" x14ac:dyDescent="0.25">
      <c r="B921" s="2074" t="s">
        <v>2551</v>
      </c>
      <c r="C921" s="2075"/>
      <c r="D921" s="2075"/>
      <c r="E921" s="2075"/>
      <c r="F921" s="2075"/>
      <c r="G921" s="2075"/>
      <c r="H921" s="2075"/>
      <c r="I921" s="2075"/>
      <c r="J921" s="2075"/>
      <c r="K921" s="2075"/>
      <c r="L921" s="2075"/>
      <c r="M921" s="2075"/>
      <c r="N921" s="2075"/>
      <c r="O921" s="2075"/>
      <c r="P921" s="2075"/>
      <c r="Q921" s="2075"/>
      <c r="R921" s="2075"/>
      <c r="S921" s="2075"/>
      <c r="T921" s="2075"/>
      <c r="U921" s="2061" t="str">
        <f t="shared" si="9"/>
        <v>6550 SLEEP LAB</v>
      </c>
      <c r="W921" s="455" t="b">
        <f>+'17HPM_DATA_INPUT'!C594='17_AUDIT_TOTALS_CK'!U921</f>
        <v>1</v>
      </c>
      <c r="X921" s="2065">
        <f>+'17HPM_DATA_INPUT'!D594-'17_AUDIT_TOTALS_CK'!C921</f>
        <v>0</v>
      </c>
      <c r="Y921" s="2065">
        <f>+'17HPM_DATA_INPUT'!E594-'17_AUDIT_TOTALS_CK'!D921</f>
        <v>1</v>
      </c>
      <c r="Z921" s="2065">
        <f>+'17HPM_DATA_INPUT'!F594-'17_AUDIT_TOTALS_CK'!E921</f>
        <v>0</v>
      </c>
      <c r="AA921" s="2065">
        <f>+'17HPM_DATA_INPUT'!G594-'17_AUDIT_TOTALS_CK'!F921</f>
        <v>2</v>
      </c>
      <c r="AB921" s="2065">
        <f>+'17HPM_DATA_INPUT'!H594-'17_AUDIT_TOTALS_CK'!G921</f>
        <v>0</v>
      </c>
      <c r="AC921" s="2065">
        <f>+'17HPM_DATA_INPUT'!I594-'17_AUDIT_TOTALS_CK'!H921</f>
        <v>330</v>
      </c>
      <c r="AD921" s="2065">
        <f>+'17HPM_DATA_INPUT'!J594-'17_AUDIT_TOTALS_CK'!I921</f>
        <v>0</v>
      </c>
      <c r="AE921" s="2065">
        <f>+'17HPM_DATA_INPUT'!K594-'17_AUDIT_TOTALS_CK'!J921</f>
        <v>116</v>
      </c>
      <c r="AF921" s="2065">
        <f>+'17HPM_DATA_INPUT'!L594-'17_AUDIT_TOTALS_CK'!K921</f>
        <v>0</v>
      </c>
      <c r="AG921" s="2065">
        <f>+'17HPM_DATA_INPUT'!M594-'17_AUDIT_TOTALS_CK'!L921</f>
        <v>143</v>
      </c>
      <c r="AH921" s="2065">
        <f>+'17HPM_DATA_INPUT'!N594-'17_AUDIT_TOTALS_CK'!M921</f>
        <v>0</v>
      </c>
      <c r="AI921" s="2065">
        <f>+'17HPM_DATA_INPUT'!O594-'17_AUDIT_TOTALS_CK'!N921</f>
        <v>-27</v>
      </c>
      <c r="AJ921" s="2065">
        <f>+'17HPM_DATA_INPUT'!P594-'17_AUDIT_TOTALS_CK'!O921</f>
        <v>0</v>
      </c>
      <c r="AK921" s="2065">
        <f>+'17HPM_DATA_INPUT'!Q594-'17_AUDIT_TOTALS_CK'!P921</f>
        <v>0</v>
      </c>
      <c r="AL921" s="2065">
        <f>+'17HPM_DATA_INPUT'!R594-'17_AUDIT_TOTALS_CK'!Q921</f>
        <v>0</v>
      </c>
      <c r="AM921" s="2065">
        <f>+'17HPM_DATA_INPUT'!S594-'17_AUDIT_TOTALS_CK'!R921</f>
        <v>23</v>
      </c>
      <c r="AN921" s="2065">
        <f>+'17HPM_DATA_INPUT'!T594-'17_AUDIT_TOTALS_CK'!S921</f>
        <v>0</v>
      </c>
      <c r="AO921" s="2065">
        <f>+'17HPM_DATA_INPUT'!U594-'17_AUDIT_TOTALS_CK'!T921</f>
        <v>-50</v>
      </c>
      <c r="AQ921" s="455" t="str">
        <f>'Departmental PL'!D939</f>
        <v>6550 SLEEP LAB</v>
      </c>
      <c r="AR921" s="456">
        <f>+C921-'Departmental PL'!F939</f>
        <v>0</v>
      </c>
      <c r="AS921" s="456">
        <f>+D921-'Departmental PL'!G939</f>
        <v>-1</v>
      </c>
      <c r="AT921" s="456">
        <f>+E921-'Departmental PL'!H939</f>
        <v>0</v>
      </c>
      <c r="AU921" s="456">
        <f>+F921-'Departmental PL'!I939</f>
        <v>-2</v>
      </c>
      <c r="AV921" s="456">
        <f>+G921-'Departmental PL'!J939</f>
        <v>0</v>
      </c>
      <c r="AW921" s="456">
        <f>+H921-'Departmental PL'!K939</f>
        <v>-330</v>
      </c>
      <c r="AX921" s="456">
        <f>+I921-'Departmental PL'!L939</f>
        <v>0</v>
      </c>
      <c r="AY921" s="456">
        <f>+J921-'Departmental PL'!M939</f>
        <v>-116</v>
      </c>
      <c r="AZ921" s="456">
        <f>+K921-'Departmental PL'!N939</f>
        <v>0</v>
      </c>
      <c r="BA921" s="456">
        <f>+L921-'Departmental PL'!O939</f>
        <v>-143</v>
      </c>
      <c r="BB921" s="456">
        <f>+M921-'Departmental PL'!P939</f>
        <v>0</v>
      </c>
      <c r="BC921" s="456">
        <f>+N921-'Departmental PL'!Q939</f>
        <v>27</v>
      </c>
      <c r="BD921" s="456">
        <f>+O921-'Departmental PL'!R939</f>
        <v>0</v>
      </c>
      <c r="BE921" s="456">
        <f>+P921-'Departmental PL'!S939</f>
        <v>0</v>
      </c>
      <c r="BF921" s="456">
        <f>+Q921-'Departmental PL'!T939</f>
        <v>0</v>
      </c>
      <c r="BG921" s="456">
        <f>+R921-'Departmental PL'!U939</f>
        <v>-23</v>
      </c>
      <c r="BH921" s="456">
        <f>+S921-'Departmental PL'!V939</f>
        <v>0</v>
      </c>
      <c r="BI921" s="456">
        <f>+T921-'Departmental PL'!W939</f>
        <v>50</v>
      </c>
    </row>
    <row r="922" spans="2:61" ht="20.25" hidden="1" customHeight="1" x14ac:dyDescent="0.25">
      <c r="B922" s="2074" t="s">
        <v>1716</v>
      </c>
      <c r="C922" s="2075"/>
      <c r="D922" s="2075"/>
      <c r="E922" s="2075"/>
      <c r="F922" s="2075"/>
      <c r="G922" s="2075"/>
      <c r="H922" s="2075"/>
      <c r="I922" s="2075"/>
      <c r="J922" s="2075"/>
      <c r="K922" s="2075"/>
      <c r="L922" s="2075"/>
      <c r="M922" s="2075"/>
      <c r="N922" s="2075"/>
      <c r="O922" s="2075"/>
      <c r="P922" s="2075"/>
      <c r="Q922" s="2075"/>
      <c r="R922" s="2075"/>
      <c r="S922" s="2075"/>
      <c r="T922" s="2075"/>
      <c r="U922" s="2061" t="str">
        <f t="shared" si="9"/>
        <v>6620 PICC SVC O/P</v>
      </c>
      <c r="W922" s="455" t="b">
        <f>+'17HPM_DATA_INPUT'!C595='17_AUDIT_TOTALS_CK'!U922</f>
        <v>1</v>
      </c>
      <c r="X922" s="2065">
        <f>+'17HPM_DATA_INPUT'!D595-'17_AUDIT_TOTALS_CK'!C922</f>
        <v>0</v>
      </c>
      <c r="Y922" s="2065">
        <f>+'17HPM_DATA_INPUT'!E595-'17_AUDIT_TOTALS_CK'!D922</f>
        <v>0</v>
      </c>
      <c r="Z922" s="2065">
        <f>+'17HPM_DATA_INPUT'!F595-'17_AUDIT_TOTALS_CK'!E922</f>
        <v>0</v>
      </c>
      <c r="AA922" s="2065">
        <f>+'17HPM_DATA_INPUT'!G595-'17_AUDIT_TOTALS_CK'!F922</f>
        <v>0</v>
      </c>
      <c r="AB922" s="2065">
        <f>+'17HPM_DATA_INPUT'!H595-'17_AUDIT_TOTALS_CK'!G922</f>
        <v>0</v>
      </c>
      <c r="AC922" s="2065">
        <f>+'17HPM_DATA_INPUT'!I595-'17_AUDIT_TOTALS_CK'!H922</f>
        <v>0</v>
      </c>
      <c r="AD922" s="2065">
        <f>+'17HPM_DATA_INPUT'!J595-'17_AUDIT_TOTALS_CK'!I922</f>
        <v>0</v>
      </c>
      <c r="AE922" s="2065">
        <f>+'17HPM_DATA_INPUT'!K595-'17_AUDIT_TOTALS_CK'!J922</f>
        <v>0</v>
      </c>
      <c r="AF922" s="2065">
        <f>+'17HPM_DATA_INPUT'!L595-'17_AUDIT_TOTALS_CK'!K922</f>
        <v>0</v>
      </c>
      <c r="AG922" s="2065">
        <f>+'17HPM_DATA_INPUT'!M595-'17_AUDIT_TOTALS_CK'!L922</f>
        <v>0</v>
      </c>
      <c r="AH922" s="2065">
        <f>+'17HPM_DATA_INPUT'!N595-'17_AUDIT_TOTALS_CK'!M922</f>
        <v>0</v>
      </c>
      <c r="AI922" s="2065">
        <f>+'17HPM_DATA_INPUT'!O595-'17_AUDIT_TOTALS_CK'!N922</f>
        <v>0</v>
      </c>
      <c r="AJ922" s="2065">
        <f>+'17HPM_DATA_INPUT'!P595-'17_AUDIT_TOTALS_CK'!O922</f>
        <v>0</v>
      </c>
      <c r="AK922" s="2065">
        <f>+'17HPM_DATA_INPUT'!Q595-'17_AUDIT_TOTALS_CK'!P922</f>
        <v>0</v>
      </c>
      <c r="AL922" s="2065">
        <f>+'17HPM_DATA_INPUT'!R595-'17_AUDIT_TOTALS_CK'!Q922</f>
        <v>0</v>
      </c>
      <c r="AM922" s="2065">
        <f>+'17HPM_DATA_INPUT'!S595-'17_AUDIT_TOTALS_CK'!R922</f>
        <v>0</v>
      </c>
      <c r="AN922" s="2065">
        <f>+'17HPM_DATA_INPUT'!T595-'17_AUDIT_TOTALS_CK'!S922</f>
        <v>0</v>
      </c>
      <c r="AO922" s="2065">
        <f>+'17HPM_DATA_INPUT'!U595-'17_AUDIT_TOTALS_CK'!T922</f>
        <v>0</v>
      </c>
      <c r="AQ922" s="455" t="str">
        <f>'Departmental PL'!D940</f>
        <v>6620 PICC SVC O/P</v>
      </c>
      <c r="AR922" s="456">
        <f>+C922-'Departmental PL'!F940</f>
        <v>0</v>
      </c>
      <c r="AS922" s="456">
        <f>+D922-'Departmental PL'!G940</f>
        <v>0</v>
      </c>
      <c r="AT922" s="456">
        <f>+E922-'Departmental PL'!H940</f>
        <v>0</v>
      </c>
      <c r="AU922" s="456">
        <f>+F922-'Departmental PL'!I940</f>
        <v>0</v>
      </c>
      <c r="AV922" s="456">
        <f>+G922-'Departmental PL'!J940</f>
        <v>0</v>
      </c>
      <c r="AW922" s="456">
        <f>+H922-'Departmental PL'!K940</f>
        <v>0</v>
      </c>
      <c r="AX922" s="456">
        <f>+I922-'Departmental PL'!L940</f>
        <v>0</v>
      </c>
      <c r="AY922" s="456">
        <f>+J922-'Departmental PL'!M940</f>
        <v>0</v>
      </c>
      <c r="AZ922" s="456">
        <f>+K922-'Departmental PL'!N940</f>
        <v>0</v>
      </c>
      <c r="BA922" s="456">
        <f>+L922-'Departmental PL'!O940</f>
        <v>0</v>
      </c>
      <c r="BB922" s="456">
        <f>+M922-'Departmental PL'!P940</f>
        <v>0</v>
      </c>
      <c r="BC922" s="456">
        <f>+N922-'Departmental PL'!Q940</f>
        <v>0</v>
      </c>
      <c r="BD922" s="456">
        <f>+O922-'Departmental PL'!R940</f>
        <v>0</v>
      </c>
      <c r="BE922" s="456">
        <f>+P922-'Departmental PL'!S940</f>
        <v>0</v>
      </c>
      <c r="BF922" s="456">
        <f>+Q922-'Departmental PL'!T940</f>
        <v>0</v>
      </c>
      <c r="BG922" s="456">
        <f>+R922-'Departmental PL'!U940</f>
        <v>0</v>
      </c>
      <c r="BH922" s="456">
        <f>+S922-'Departmental PL'!V940</f>
        <v>0</v>
      </c>
      <c r="BI922" s="456">
        <f>+T922-'Departmental PL'!W940</f>
        <v>0</v>
      </c>
    </row>
    <row r="923" spans="2:61" ht="20.25" hidden="1" customHeight="1" x14ac:dyDescent="0.25">
      <c r="B923" s="2058" t="s">
        <v>2552</v>
      </c>
      <c r="C923" s="2060"/>
      <c r="D923" s="2060"/>
      <c r="E923" s="2060"/>
      <c r="F923" s="2060"/>
      <c r="G923" s="2060"/>
      <c r="H923" s="2060"/>
      <c r="I923" s="2060"/>
      <c r="J923" s="2060"/>
      <c r="K923" s="2060"/>
      <c r="L923" s="2060"/>
      <c r="M923" s="2060"/>
      <c r="N923" s="2060"/>
      <c r="O923" s="2060"/>
      <c r="P923" s="2060"/>
      <c r="Q923" s="2060"/>
      <c r="R923" s="2060"/>
      <c r="S923" s="2060"/>
      <c r="T923" s="2060"/>
      <c r="U923" s="2061" t="str">
        <f t="shared" si="9"/>
        <v>6640 NUTRITIONAL SUPPORT SVC</v>
      </c>
      <c r="W923" s="455" t="b">
        <f>+'17HPM_DATA_INPUT'!C596='17_AUDIT_TOTALS_CK'!U923</f>
        <v>1</v>
      </c>
      <c r="X923" s="2065">
        <f>+'17HPM_DATA_INPUT'!D596-'17_AUDIT_TOTALS_CK'!C923</f>
        <v>37</v>
      </c>
      <c r="Y923" s="2065">
        <f>+'17HPM_DATA_INPUT'!E596-'17_AUDIT_TOTALS_CK'!D923</f>
        <v>19</v>
      </c>
      <c r="Z923" s="2065">
        <f>+'17HPM_DATA_INPUT'!F596-'17_AUDIT_TOTALS_CK'!E923</f>
        <v>123</v>
      </c>
      <c r="AA923" s="2065">
        <f>+'17HPM_DATA_INPUT'!G596-'17_AUDIT_TOTALS_CK'!F923</f>
        <v>83</v>
      </c>
      <c r="AB923" s="2065">
        <f>+'17HPM_DATA_INPUT'!H596-'17_AUDIT_TOTALS_CK'!G923</f>
        <v>18804</v>
      </c>
      <c r="AC923" s="2065">
        <f>+'17HPM_DATA_INPUT'!I596-'17_AUDIT_TOTALS_CK'!H923</f>
        <v>11941</v>
      </c>
      <c r="AD923" s="2065">
        <f>+'17HPM_DATA_INPUT'!J596-'17_AUDIT_TOTALS_CK'!I923</f>
        <v>6144</v>
      </c>
      <c r="AE923" s="2065">
        <f>+'17HPM_DATA_INPUT'!K596-'17_AUDIT_TOTALS_CK'!J923</f>
        <v>2805</v>
      </c>
      <c r="AF923" s="2065">
        <f>+'17HPM_DATA_INPUT'!L596-'17_AUDIT_TOTALS_CK'!K923</f>
        <v>3799</v>
      </c>
      <c r="AG923" s="2065">
        <f>+'17HPM_DATA_INPUT'!M596-'17_AUDIT_TOTALS_CK'!L923</f>
        <v>2885</v>
      </c>
      <c r="AH923" s="2065">
        <f>+'17HPM_DATA_INPUT'!N596-'17_AUDIT_TOTALS_CK'!M923</f>
        <v>2345</v>
      </c>
      <c r="AI923" s="2065">
        <f>+'17HPM_DATA_INPUT'!O596-'17_AUDIT_TOTALS_CK'!N923</f>
        <v>-81</v>
      </c>
      <c r="AJ923" s="2065">
        <f>+'17HPM_DATA_INPUT'!P596-'17_AUDIT_TOTALS_CK'!O923</f>
        <v>16</v>
      </c>
      <c r="AK923" s="2065">
        <f>+'17HPM_DATA_INPUT'!Q596-'17_AUDIT_TOTALS_CK'!P923</f>
        <v>10</v>
      </c>
      <c r="AL923" s="2065">
        <f>+'17HPM_DATA_INPUT'!R596-'17_AUDIT_TOTALS_CK'!Q923</f>
        <v>850</v>
      </c>
      <c r="AM923" s="2065">
        <f>+'17HPM_DATA_INPUT'!S596-'17_AUDIT_TOTALS_CK'!R923</f>
        <v>616</v>
      </c>
      <c r="AN923" s="2065">
        <f>+'17HPM_DATA_INPUT'!T596-'17_AUDIT_TOTALS_CK'!S923</f>
        <v>1479</v>
      </c>
      <c r="AO923" s="2065">
        <f>+'17HPM_DATA_INPUT'!U596-'17_AUDIT_TOTALS_CK'!T923</f>
        <v>-707</v>
      </c>
      <c r="AQ923" s="455" t="str">
        <f>'Departmental PL'!D941</f>
        <v>6640 NUTRITIONAL SUPPORT SVC</v>
      </c>
      <c r="AR923" s="456">
        <f>+C923-'Departmental PL'!F941</f>
        <v>-37</v>
      </c>
      <c r="AS923" s="456">
        <f>+D923-'Departmental PL'!G941</f>
        <v>-19</v>
      </c>
      <c r="AT923" s="456">
        <f>+E923-'Departmental PL'!H941</f>
        <v>-123</v>
      </c>
      <c r="AU923" s="456">
        <f>+F923-'Departmental PL'!I941</f>
        <v>-83</v>
      </c>
      <c r="AV923" s="456">
        <f>+G923-'Departmental PL'!J941</f>
        <v>-18804</v>
      </c>
      <c r="AW923" s="456">
        <f>+H923-'Departmental PL'!K941</f>
        <v>-11941</v>
      </c>
      <c r="AX923" s="456">
        <f>+I923-'Departmental PL'!L941</f>
        <v>-6144</v>
      </c>
      <c r="AY923" s="456">
        <f>+J923-'Departmental PL'!M941</f>
        <v>-2805</v>
      </c>
      <c r="AZ923" s="456">
        <f>+K923-'Departmental PL'!N941</f>
        <v>-3799</v>
      </c>
      <c r="BA923" s="456">
        <f>+L923-'Departmental PL'!O941</f>
        <v>-2885</v>
      </c>
      <c r="BB923" s="456">
        <f>+M923-'Departmental PL'!P941</f>
        <v>-2345</v>
      </c>
      <c r="BC923" s="456">
        <f>+N923-'Departmental PL'!Q941</f>
        <v>80</v>
      </c>
      <c r="BD923" s="456">
        <f>+O923-'Departmental PL'!R941</f>
        <v>-16</v>
      </c>
      <c r="BE923" s="456">
        <f>+P923-'Departmental PL'!S941</f>
        <v>-10</v>
      </c>
      <c r="BF923" s="456">
        <f>+Q923-'Departmental PL'!T941</f>
        <v>-850</v>
      </c>
      <c r="BG923" s="456">
        <f>+R923-'Departmental PL'!U941</f>
        <v>-616</v>
      </c>
      <c r="BH923" s="456">
        <f>+S923-'Departmental PL'!V941</f>
        <v>-1479</v>
      </c>
      <c r="BI923" s="456">
        <f>+T923-'Departmental PL'!W941</f>
        <v>706</v>
      </c>
    </row>
    <row r="924" spans="2:61" ht="20.25" hidden="1" customHeight="1" x14ac:dyDescent="0.25">
      <c r="B924" s="2076" t="s">
        <v>2308</v>
      </c>
      <c r="C924" s="2077"/>
      <c r="D924" s="2077"/>
      <c r="E924" s="2077"/>
      <c r="F924" s="2077"/>
      <c r="G924" s="2077"/>
      <c r="H924" s="2077"/>
      <c r="I924" s="2077"/>
      <c r="J924" s="2077"/>
      <c r="K924" s="2077"/>
      <c r="L924" s="2077"/>
      <c r="M924" s="2077"/>
      <c r="N924" s="2077"/>
      <c r="O924" s="2077"/>
      <c r="P924" s="2077"/>
      <c r="Q924" s="2077"/>
      <c r="R924" s="2077"/>
      <c r="S924" s="2077"/>
      <c r="T924" s="2077"/>
      <c r="U924" s="2061" t="str">
        <f t="shared" si="9"/>
        <v>Total OBS</v>
      </c>
      <c r="W924" s="455" t="b">
        <f>+'17HPM_DATA_INPUT'!C597='17_AUDIT_TOTALS_CK'!U924</f>
        <v>1</v>
      </c>
      <c r="X924" s="2065">
        <f>+'17HPM_DATA_INPUT'!D597-'17_AUDIT_TOTALS_CK'!C924</f>
        <v>37</v>
      </c>
      <c r="Y924" s="2065">
        <f>+'17HPM_DATA_INPUT'!E597-'17_AUDIT_TOTALS_CK'!D924</f>
        <v>20</v>
      </c>
      <c r="Z924" s="2065">
        <f>+'17HPM_DATA_INPUT'!F597-'17_AUDIT_TOTALS_CK'!E924</f>
        <v>123</v>
      </c>
      <c r="AA924" s="2065">
        <f>+'17HPM_DATA_INPUT'!G597-'17_AUDIT_TOTALS_CK'!F924</f>
        <v>85</v>
      </c>
      <c r="AB924" s="2065">
        <f>+'17HPM_DATA_INPUT'!H597-'17_AUDIT_TOTALS_CK'!G924</f>
        <v>18804</v>
      </c>
      <c r="AC924" s="2065">
        <f>+'17HPM_DATA_INPUT'!I597-'17_AUDIT_TOTALS_CK'!H924</f>
        <v>12271</v>
      </c>
      <c r="AD924" s="2065">
        <f>+'17HPM_DATA_INPUT'!J597-'17_AUDIT_TOTALS_CK'!I924</f>
        <v>6144</v>
      </c>
      <c r="AE924" s="2065">
        <f>+'17HPM_DATA_INPUT'!K597-'17_AUDIT_TOTALS_CK'!J924</f>
        <v>2921</v>
      </c>
      <c r="AF924" s="2065">
        <f>+'17HPM_DATA_INPUT'!L597-'17_AUDIT_TOTALS_CK'!K924</f>
        <v>3799</v>
      </c>
      <c r="AG924" s="2065">
        <f>+'17HPM_DATA_INPUT'!M597-'17_AUDIT_TOTALS_CK'!L924</f>
        <v>3028</v>
      </c>
      <c r="AH924" s="2065">
        <f>+'17HPM_DATA_INPUT'!N597-'17_AUDIT_TOTALS_CK'!M924</f>
        <v>2345</v>
      </c>
      <c r="AI924" s="2065">
        <f>+'17HPM_DATA_INPUT'!O597-'17_AUDIT_TOTALS_CK'!N924</f>
        <v>-108</v>
      </c>
      <c r="AJ924" s="2065">
        <f>+'17HPM_DATA_INPUT'!P597-'17_AUDIT_TOTALS_CK'!O924</f>
        <v>16</v>
      </c>
      <c r="AK924" s="2065">
        <f>+'17HPM_DATA_INPUT'!Q597-'17_AUDIT_TOTALS_CK'!P924</f>
        <v>11</v>
      </c>
      <c r="AL924" s="2065">
        <f>+'17HPM_DATA_INPUT'!R597-'17_AUDIT_TOTALS_CK'!Q924</f>
        <v>850</v>
      </c>
      <c r="AM924" s="2065">
        <f>+'17HPM_DATA_INPUT'!S597-'17_AUDIT_TOTALS_CK'!R924</f>
        <v>639</v>
      </c>
      <c r="AN924" s="2065">
        <f>+'17HPM_DATA_INPUT'!T597-'17_AUDIT_TOTALS_CK'!S924</f>
        <v>1479</v>
      </c>
      <c r="AO924" s="2065">
        <f>+'17HPM_DATA_INPUT'!U597-'17_AUDIT_TOTALS_CK'!T924</f>
        <v>-758</v>
      </c>
      <c r="AQ924" s="2076" t="str">
        <f>'Departmental PL'!D942</f>
        <v>Total OBS</v>
      </c>
      <c r="AR924" s="456">
        <f>+C924-'Departmental PL'!F942</f>
        <v>-37</v>
      </c>
      <c r="AS924" s="456">
        <f>+D924-'Departmental PL'!G942</f>
        <v>-20</v>
      </c>
      <c r="AT924" s="456">
        <f>+E924-'Departmental PL'!H942</f>
        <v>-123</v>
      </c>
      <c r="AU924" s="456">
        <f>+F924-'Departmental PL'!I942</f>
        <v>-85</v>
      </c>
      <c r="AV924" s="456">
        <f>+G924-'Departmental PL'!J942</f>
        <v>-18804</v>
      </c>
      <c r="AW924" s="456">
        <f>+H924-'Departmental PL'!K942</f>
        <v>-12271</v>
      </c>
      <c r="AX924" s="456">
        <f>+I924-'Departmental PL'!L942</f>
        <v>-6144</v>
      </c>
      <c r="AY924" s="456">
        <f>+J924-'Departmental PL'!M942</f>
        <v>-2921</v>
      </c>
      <c r="AZ924" s="456">
        <f>+K924-'Departmental PL'!N942</f>
        <v>-3799</v>
      </c>
      <c r="BA924" s="456">
        <f>+L924-'Departmental PL'!O942</f>
        <v>-3028</v>
      </c>
      <c r="BB924" s="456">
        <f>+M924-'Departmental PL'!P942</f>
        <v>-2345</v>
      </c>
      <c r="BC924" s="456">
        <f>+N924-'Departmental PL'!Q942</f>
        <v>107</v>
      </c>
      <c r="BD924" s="456">
        <f>+O924-'Departmental PL'!R942</f>
        <v>-16</v>
      </c>
      <c r="BE924" s="456">
        <f>+P924-'Departmental PL'!S942</f>
        <v>-10</v>
      </c>
      <c r="BF924" s="456">
        <f>+Q924-'Departmental PL'!T942</f>
        <v>-850</v>
      </c>
      <c r="BG924" s="456">
        <f>+R924-'Departmental PL'!U942</f>
        <v>-639</v>
      </c>
      <c r="BH924" s="456">
        <f>+S924-'Departmental PL'!V942</f>
        <v>-1479</v>
      </c>
      <c r="BI924" s="456">
        <f>+T924-'Departmental PL'!W942</f>
        <v>756</v>
      </c>
    </row>
    <row r="925" spans="2:61" ht="20.25" hidden="1" customHeight="1" x14ac:dyDescent="0.25">
      <c r="B925" s="2076"/>
      <c r="C925" s="2077"/>
      <c r="D925" s="2077"/>
      <c r="E925" s="2077"/>
      <c r="F925" s="2077"/>
      <c r="G925" s="2077"/>
      <c r="H925" s="2077"/>
      <c r="I925" s="2077"/>
      <c r="J925" s="2077"/>
      <c r="K925" s="2077"/>
      <c r="L925" s="2077"/>
      <c r="M925" s="2077"/>
      <c r="N925" s="2077"/>
      <c r="O925" s="2077"/>
      <c r="P925" s="2077"/>
      <c r="Q925" s="2077"/>
      <c r="R925" s="2077"/>
      <c r="S925" s="2077"/>
      <c r="T925" s="2077"/>
      <c r="AQ925" s="455">
        <f>'Departmental PL'!D943</f>
        <v>0</v>
      </c>
      <c r="AR925" s="456">
        <f>+C925-'Departmental PL'!F943</f>
        <v>0</v>
      </c>
      <c r="AS925" s="456">
        <f>+D925-'Departmental PL'!G943</f>
        <v>0</v>
      </c>
      <c r="AT925" s="456">
        <f>+E925-'Departmental PL'!H943</f>
        <v>0</v>
      </c>
      <c r="AU925" s="456">
        <f>+F925-'Departmental PL'!I943</f>
        <v>0</v>
      </c>
      <c r="AV925" s="456">
        <f>+G925-'Departmental PL'!J943</f>
        <v>0</v>
      </c>
      <c r="AW925" s="456">
        <f>+H925-'Departmental PL'!K943</f>
        <v>0</v>
      </c>
      <c r="AX925" s="456">
        <f>+I925-'Departmental PL'!L943</f>
        <v>0</v>
      </c>
      <c r="AY925" s="456">
        <f>+J925-'Departmental PL'!M943</f>
        <v>0</v>
      </c>
      <c r="AZ925" s="456">
        <f>+K925-'Departmental PL'!N943</f>
        <v>0</v>
      </c>
      <c r="BA925" s="456">
        <f>+L925-'Departmental PL'!O943</f>
        <v>0</v>
      </c>
      <c r="BB925" s="456">
        <f>+M925-'Departmental PL'!P943</f>
        <v>0</v>
      </c>
      <c r="BC925" s="456">
        <f>+N925-'Departmental PL'!Q943</f>
        <v>0</v>
      </c>
      <c r="BD925" s="456">
        <f>+O925-'Departmental PL'!R943</f>
        <v>0</v>
      </c>
      <c r="BE925" s="456">
        <f>+P925-'Departmental PL'!S943</f>
        <v>0</v>
      </c>
      <c r="BF925" s="456">
        <f>+Q925-'Departmental PL'!T943</f>
        <v>0</v>
      </c>
      <c r="BG925" s="456">
        <f>+R925-'Departmental PL'!U943</f>
        <v>0</v>
      </c>
      <c r="BH925" s="456">
        <f>+S925-'Departmental PL'!V943</f>
        <v>0</v>
      </c>
      <c r="BI925" s="456">
        <f>+T925-'Departmental PL'!W943</f>
        <v>0</v>
      </c>
    </row>
    <row r="926" spans="2:61" ht="20.25" hidden="1" customHeight="1" x14ac:dyDescent="0.25">
      <c r="B926" s="2095" t="s">
        <v>2553</v>
      </c>
      <c r="C926" s="2095"/>
      <c r="D926" s="2091"/>
      <c r="E926" s="2092"/>
      <c r="F926" s="2092"/>
      <c r="G926" s="2092"/>
      <c r="H926" s="2092"/>
      <c r="I926" s="2092"/>
      <c r="J926" s="2092"/>
      <c r="K926" s="2092"/>
      <c r="L926" s="2092"/>
      <c r="M926" s="2092"/>
      <c r="N926" s="2092"/>
      <c r="O926" s="2092"/>
      <c r="P926" s="2092"/>
      <c r="Q926" s="2092"/>
      <c r="R926" s="2092"/>
      <c r="S926" s="2092"/>
      <c r="T926" s="2092"/>
      <c r="U926" s="2061" t="str">
        <f t="shared" si="9"/>
        <v>Total 025 Other</v>
      </c>
      <c r="W926" s="455" t="b">
        <f>+'17HPM_DATA_INPUT'!C598='17_AUDIT_TOTALS_CK'!U926</f>
        <v>1</v>
      </c>
      <c r="X926" s="2065">
        <f>+'17HPM_DATA_INPUT'!D598-'17_AUDIT_TOTALS_CK'!C926</f>
        <v>12495</v>
      </c>
      <c r="Y926" s="2065">
        <f>+'17HPM_DATA_INPUT'!E598-'17_AUDIT_TOTALS_CK'!D926</f>
        <v>10788</v>
      </c>
      <c r="Z926" s="2065">
        <f>+'17HPM_DATA_INPUT'!F598-'17_AUDIT_TOTALS_CK'!E926</f>
        <v>25319</v>
      </c>
      <c r="AA926" s="2065">
        <f>+'17HPM_DATA_INPUT'!G598-'17_AUDIT_TOTALS_CK'!F926</f>
        <v>21505</v>
      </c>
      <c r="AB926" s="2065">
        <f>+'17HPM_DATA_INPUT'!H598-'17_AUDIT_TOTALS_CK'!G926</f>
        <v>10379338</v>
      </c>
      <c r="AC926" s="2065">
        <f>+'17HPM_DATA_INPUT'!I598-'17_AUDIT_TOTALS_CK'!H926</f>
        <v>8469842</v>
      </c>
      <c r="AD926" s="2065">
        <f>+'17HPM_DATA_INPUT'!J598-'17_AUDIT_TOTALS_CK'!I926</f>
        <v>3716362</v>
      </c>
      <c r="AE926" s="2065">
        <f>+'17HPM_DATA_INPUT'!K598-'17_AUDIT_TOTALS_CK'!J926</f>
        <v>3117984</v>
      </c>
      <c r="AF926" s="2065">
        <f>+'17HPM_DATA_INPUT'!L598-'17_AUDIT_TOTALS_CK'!K926</f>
        <v>3738529</v>
      </c>
      <c r="AG926" s="2065">
        <f>+'17HPM_DATA_INPUT'!M598-'17_AUDIT_TOTALS_CK'!L926</f>
        <v>3731868</v>
      </c>
      <c r="AH926" s="2065">
        <f>+'17HPM_DATA_INPUT'!N598-'17_AUDIT_TOTALS_CK'!M926</f>
        <v>-22167</v>
      </c>
      <c r="AI926" s="2065">
        <f>+'17HPM_DATA_INPUT'!O598-'17_AUDIT_TOTALS_CK'!N926</f>
        <v>-613884</v>
      </c>
      <c r="AJ926" s="2065">
        <f>+'17HPM_DATA_INPUT'!P598-'17_AUDIT_TOTALS_CK'!O926</f>
        <v>7929</v>
      </c>
      <c r="AK926" s="2065">
        <f>+'17HPM_DATA_INPUT'!Q598-'17_AUDIT_TOTALS_CK'!P926</f>
        <v>7076</v>
      </c>
      <c r="AL926" s="2065">
        <f>+'17HPM_DATA_INPUT'!R598-'17_AUDIT_TOTALS_CK'!Q926</f>
        <v>706665</v>
      </c>
      <c r="AM926" s="2065">
        <f>+'17HPM_DATA_INPUT'!S598-'17_AUDIT_TOTALS_CK'!R926</f>
        <v>605082</v>
      </c>
      <c r="AN926" s="2065">
        <f>+'17HPM_DATA_INPUT'!T598-'17_AUDIT_TOTALS_CK'!S926</f>
        <v>-736761</v>
      </c>
      <c r="AO926" s="2065">
        <f>+'17HPM_DATA_INPUT'!U598-'17_AUDIT_TOTALS_CK'!T926</f>
        <v>-1226043</v>
      </c>
      <c r="AQ926" s="2095" t="str">
        <f>'Departmental PL'!D944</f>
        <v xml:space="preserve">TOTAL 025 Other </v>
      </c>
      <c r="AR926" s="456">
        <f>+C926-'Departmental PL'!F944</f>
        <v>-12495</v>
      </c>
      <c r="AS926" s="456">
        <f>+D926-'Departmental PL'!G944</f>
        <v>-10788</v>
      </c>
      <c r="AT926" s="456">
        <f>+E926-'Departmental PL'!H944</f>
        <v>-25319</v>
      </c>
      <c r="AU926" s="456">
        <f>+F926-'Departmental PL'!I944</f>
        <v>-21505</v>
      </c>
      <c r="AV926" s="456">
        <f>+G926-'Departmental PL'!J944</f>
        <v>-11393478</v>
      </c>
      <c r="AW926" s="456">
        <f>+H926-'Departmental PL'!K944</f>
        <v>-9445501.8163636364</v>
      </c>
      <c r="AX926" s="456">
        <f>+I926-'Departmental PL'!L944</f>
        <v>-4102507.4799999995</v>
      </c>
      <c r="AY926" s="456">
        <f>+J926-'Departmental PL'!M944</f>
        <v>-3522418.93</v>
      </c>
      <c r="AZ926" s="456">
        <f>+K926-'Departmental PL'!N944</f>
        <v>-4278379.4962959662</v>
      </c>
      <c r="BA926" s="456">
        <f>+L926-'Departmental PL'!O944</f>
        <v>-4316179.5372000001</v>
      </c>
      <c r="BB926" s="456">
        <f>+M926-'Departmental PL'!P944</f>
        <v>175872.01629596669</v>
      </c>
      <c r="BC926" s="456">
        <f>+N926-'Departmental PL'!Q944</f>
        <v>793760.60719999997</v>
      </c>
      <c r="BD926" s="456">
        <f>+O926-'Departmental PL'!R944</f>
        <v>-8123.1083140534347</v>
      </c>
      <c r="BE926" s="456">
        <f>+P926-'Departmental PL'!S944</f>
        <v>-7145.3756000000003</v>
      </c>
      <c r="BF926" s="456">
        <f>+Q926-'Departmental PL'!T944</f>
        <v>-784117.09456868016</v>
      </c>
      <c r="BG926" s="456">
        <f>+R926-'Departmental PL'!U944</f>
        <v>-676750.85620000004</v>
      </c>
      <c r="BH926" s="456">
        <f>+S926-'Departmental PL'!V944</f>
        <v>968112.21917870035</v>
      </c>
      <c r="BI926" s="456">
        <f>+T926-'Departmental PL'!W944</f>
        <v>1477656.8390000002</v>
      </c>
    </row>
    <row r="927" spans="2:61" ht="20.25" hidden="1" customHeight="1" x14ac:dyDescent="0.25">
      <c r="B927" s="2101"/>
      <c r="C927" s="2101"/>
      <c r="D927" s="2091"/>
      <c r="E927" s="2092"/>
      <c r="F927" s="2092"/>
      <c r="G927" s="2092"/>
      <c r="H927" s="2092"/>
      <c r="I927" s="2092"/>
      <c r="J927" s="2092"/>
      <c r="K927" s="2092"/>
      <c r="L927" s="2092"/>
      <c r="M927" s="2092"/>
      <c r="N927" s="2092"/>
      <c r="O927" s="2092"/>
      <c r="P927" s="2092"/>
      <c r="Q927" s="2092"/>
      <c r="R927" s="2092"/>
      <c r="S927" s="2092"/>
      <c r="T927" s="2092"/>
      <c r="AQ927" s="455" t="str">
        <f>'Departmental PL'!D945</f>
        <v>* SLEEP LAB DETAIL</v>
      </c>
      <c r="AR927" s="456">
        <f>+C927-'Departmental PL'!F945</f>
        <v>0</v>
      </c>
      <c r="AS927" s="456">
        <f>+D927-'Departmental PL'!G945</f>
        <v>0</v>
      </c>
      <c r="AT927" s="456">
        <f>+E927-'Departmental PL'!H945</f>
        <v>0</v>
      </c>
      <c r="AU927" s="456">
        <f>+F927-'Departmental PL'!I945</f>
        <v>0</v>
      </c>
      <c r="AV927" s="456">
        <f>+G927-'Departmental PL'!J945</f>
        <v>0</v>
      </c>
      <c r="AW927" s="456">
        <f>+H927-'Departmental PL'!K945</f>
        <v>0</v>
      </c>
      <c r="AX927" s="456">
        <f>+I927-'Departmental PL'!L945</f>
        <v>0</v>
      </c>
      <c r="AY927" s="456">
        <f>+J927-'Departmental PL'!M945</f>
        <v>0</v>
      </c>
      <c r="AZ927" s="456">
        <f>+K927-'Departmental PL'!N945</f>
        <v>0</v>
      </c>
      <c r="BA927" s="456">
        <f>+L927-'Departmental PL'!O945</f>
        <v>0</v>
      </c>
      <c r="BB927" s="456">
        <f>+M927-'Departmental PL'!P945</f>
        <v>0</v>
      </c>
      <c r="BC927" s="456">
        <f>+N927-'Departmental PL'!Q945</f>
        <v>0</v>
      </c>
      <c r="BD927" s="456">
        <f>+O927-'Departmental PL'!R945</f>
        <v>0</v>
      </c>
      <c r="BE927" s="456">
        <f>+P927-'Departmental PL'!S945</f>
        <v>0</v>
      </c>
      <c r="BF927" s="456">
        <f>+Q927-'Departmental PL'!T945</f>
        <v>0</v>
      </c>
      <c r="BG927" s="456">
        <f>+R927-'Departmental PL'!U945</f>
        <v>0</v>
      </c>
      <c r="BH927" s="456">
        <f>+S927-'Departmental PL'!V945</f>
        <v>0</v>
      </c>
      <c r="BI927" s="456">
        <f>+T927-'Departmental PL'!W945</f>
        <v>0</v>
      </c>
    </row>
    <row r="928" spans="2:61" ht="20.25" hidden="1" customHeight="1" x14ac:dyDescent="0.25">
      <c r="B928" s="2101"/>
      <c r="C928" s="2101"/>
      <c r="D928" s="2091"/>
      <c r="E928" s="2092"/>
      <c r="F928" s="2092"/>
      <c r="G928" s="2092"/>
      <c r="H928" s="2092"/>
      <c r="I928" s="2092"/>
      <c r="J928" s="2092"/>
      <c r="K928" s="2092"/>
      <c r="L928" s="2092"/>
      <c r="M928" s="2092"/>
      <c r="N928" s="2092"/>
      <c r="O928" s="2092"/>
      <c r="P928" s="2092"/>
      <c r="Q928" s="2092"/>
      <c r="R928" s="2092"/>
      <c r="S928" s="2092"/>
      <c r="T928" s="2092"/>
      <c r="AQ928" s="455" t="str">
        <f>'Departmental PL'!D946</f>
        <v xml:space="preserve">  6550 SLEEP LAB - FLOWCAST Billed</v>
      </c>
      <c r="AR928" s="456">
        <f>+C928-'Departmental PL'!F946</f>
        <v>-11671</v>
      </c>
      <c r="AS928" s="456">
        <f>+D928-'Departmental PL'!G946</f>
        <v>-9469</v>
      </c>
      <c r="AT928" s="456">
        <f>+E928-'Departmental PL'!H946</f>
        <v>-23431</v>
      </c>
      <c r="AU928" s="456">
        <f>+F928-'Departmental PL'!I946</f>
        <v>-19007</v>
      </c>
      <c r="AV928" s="456">
        <f>+G928-'Departmental PL'!J946</f>
        <v>-9966418</v>
      </c>
      <c r="AW928" s="456">
        <f>+H928-'Departmental PL'!K946</f>
        <v>-7852412</v>
      </c>
      <c r="AX928" s="456">
        <f>+I928-'Departmental PL'!L946</f>
        <v>-3579710</v>
      </c>
      <c r="AY928" s="456">
        <f>+J928-'Departmental PL'!M946</f>
        <v>-2897486</v>
      </c>
      <c r="AZ928" s="456">
        <f>+K928-'Departmental PL'!N946</f>
        <v>-3530788</v>
      </c>
      <c r="BA928" s="456">
        <f>+L928-'Departmental PL'!O946</f>
        <v>-3464867</v>
      </c>
      <c r="BB928" s="456">
        <f>+M928-'Departmental PL'!P946</f>
        <v>-48922</v>
      </c>
      <c r="BC928" s="456">
        <f>+N928-'Departmental PL'!Q946</f>
        <v>567381</v>
      </c>
      <c r="BD928" s="456">
        <f>+O928-'Departmental PL'!R946</f>
        <v>-7850</v>
      </c>
      <c r="BE928" s="456">
        <f>+P928-'Departmental PL'!S946</f>
        <v>-6813</v>
      </c>
      <c r="BF928" s="456">
        <f>+Q928-'Departmental PL'!T946</f>
        <v>-677054</v>
      </c>
      <c r="BG928" s="456">
        <f>+R928-'Departmental PL'!U946</f>
        <v>-566282</v>
      </c>
      <c r="BH928" s="456">
        <f>+S928-'Departmental PL'!V946</f>
        <v>635982</v>
      </c>
      <c r="BI928" s="456">
        <f>+T928-'Departmental PL'!W946</f>
        <v>1140476</v>
      </c>
    </row>
    <row r="929" spans="2:61" ht="20.25" hidden="1" customHeight="1" x14ac:dyDescent="0.25">
      <c r="B929" s="2101"/>
      <c r="C929" s="2101"/>
      <c r="D929" s="2091"/>
      <c r="E929" s="2092"/>
      <c r="F929" s="2092"/>
      <c r="G929" s="2092"/>
      <c r="H929" s="2092"/>
      <c r="I929" s="2092"/>
      <c r="J929" s="2092"/>
      <c r="K929" s="2092"/>
      <c r="L929" s="2092"/>
      <c r="M929" s="2092"/>
      <c r="N929" s="2092"/>
      <c r="O929" s="2092"/>
      <c r="P929" s="2092"/>
      <c r="Q929" s="2092"/>
      <c r="R929" s="2092"/>
      <c r="S929" s="2092"/>
      <c r="T929" s="2092"/>
      <c r="AQ929" s="455" t="str">
        <f>'Departmental PL'!D947</f>
        <v xml:space="preserve">  6550 SLEEP LAB - IDX Billed</v>
      </c>
      <c r="AR929" s="456">
        <f>+C929-'Departmental PL'!F947</f>
        <v>0</v>
      </c>
      <c r="AS929" s="456">
        <f>+D929-'Departmental PL'!G947</f>
        <v>0</v>
      </c>
      <c r="AT929" s="456">
        <f>+E929-'Departmental PL'!H947</f>
        <v>0</v>
      </c>
      <c r="AU929" s="456">
        <f>+F929-'Departmental PL'!I947</f>
        <v>0</v>
      </c>
      <c r="AV929" s="456">
        <f>+G929-'Departmental PL'!J947</f>
        <v>-222360</v>
      </c>
      <c r="AW929" s="456">
        <f>+H929-'Departmental PL'!K947</f>
        <v>-90298</v>
      </c>
      <c r="AX929" s="456">
        <f>+I929-'Departmental PL'!L947</f>
        <v>-103017.01</v>
      </c>
      <c r="AY929" s="456">
        <f>+J929-'Departmental PL'!M947</f>
        <v>-90298</v>
      </c>
      <c r="AZ929" s="456">
        <f>+K929-'Departmental PL'!N947</f>
        <v>-80246.792876866937</v>
      </c>
      <c r="BA929" s="456">
        <f>+L929-'Departmental PL'!O947</f>
        <v>-35086.404000000031</v>
      </c>
      <c r="BB929" s="456">
        <f>+M929-'Departmental PL'!P947</f>
        <v>-22770.217123133058</v>
      </c>
      <c r="BC929" s="456">
        <f>+N929-'Departmental PL'!Q947</f>
        <v>-55211.595999999969</v>
      </c>
      <c r="BD929" s="456">
        <f>+O929-'Departmental PL'!R947</f>
        <v>-178.41438761096424</v>
      </c>
      <c r="BE929" s="456">
        <f>+P929-'Departmental PL'!S947</f>
        <v>-68.990800000000064</v>
      </c>
      <c r="BF929" s="456">
        <f>+Q929-'Departmental PL'!T947</f>
        <v>-15387.892916751069</v>
      </c>
      <c r="BG929" s="456">
        <f>+R929-'Departmental PL'!U947</f>
        <v>-5734.3628000000053</v>
      </c>
      <c r="BH929" s="456">
        <f>+S929-'Departmental PL'!V947</f>
        <v>-7203.909818771026</v>
      </c>
      <c r="BI929" s="456">
        <f>+T929-'Departmental PL'!W947</f>
        <v>-49408.242399999966</v>
      </c>
    </row>
    <row r="930" spans="2:61" ht="20.25" hidden="1" customHeight="1" x14ac:dyDescent="0.25">
      <c r="B930" s="2101"/>
      <c r="C930" s="2101"/>
      <c r="D930" s="2091"/>
      <c r="E930" s="2092"/>
      <c r="F930" s="2092"/>
      <c r="G930" s="2092"/>
      <c r="H930" s="2092"/>
      <c r="I930" s="2092"/>
      <c r="J930" s="2092"/>
      <c r="K930" s="2092"/>
      <c r="L930" s="2092"/>
      <c r="M930" s="2092"/>
      <c r="N930" s="2092"/>
      <c r="O930" s="2092"/>
      <c r="P930" s="2092"/>
      <c r="Q930" s="2092"/>
      <c r="R930" s="2092"/>
      <c r="S930" s="2092"/>
      <c r="T930" s="2092"/>
      <c r="AQ930" s="455">
        <f>'Departmental PL'!D948</f>
        <v>0</v>
      </c>
      <c r="AR930" s="456">
        <f>+C930-'Departmental PL'!F948</f>
        <v>0</v>
      </c>
      <c r="AS930" s="456">
        <f>+D930-'Departmental PL'!G948</f>
        <v>0</v>
      </c>
      <c r="AT930" s="456">
        <f>+E930-'Departmental PL'!H948</f>
        <v>0</v>
      </c>
      <c r="AU930" s="456">
        <f>+F930-'Departmental PL'!I948</f>
        <v>0</v>
      </c>
      <c r="AV930" s="456">
        <f>+G930-'Departmental PL'!J948</f>
        <v>0</v>
      </c>
      <c r="AW930" s="456">
        <f>+H930-'Departmental PL'!K948</f>
        <v>0</v>
      </c>
      <c r="AX930" s="456">
        <f>+I930-'Departmental PL'!L948</f>
        <v>0</v>
      </c>
      <c r="AY930" s="456">
        <f>+J930-'Departmental PL'!M948</f>
        <v>0</v>
      </c>
      <c r="AZ930" s="456">
        <f>+K930-'Departmental PL'!N948</f>
        <v>0</v>
      </c>
      <c r="BA930" s="456">
        <f>+L930-'Departmental PL'!O948</f>
        <v>0</v>
      </c>
      <c r="BB930" s="456">
        <f>+M930-'Departmental PL'!P948</f>
        <v>0</v>
      </c>
      <c r="BC930" s="456">
        <f>+N930-'Departmental PL'!Q948</f>
        <v>0</v>
      </c>
      <c r="BD930" s="456">
        <f>+O930-'Departmental PL'!R948</f>
        <v>0</v>
      </c>
      <c r="BE930" s="456">
        <f>+P930-'Departmental PL'!S948</f>
        <v>0</v>
      </c>
      <c r="BF930" s="456">
        <f>+Q930-'Departmental PL'!T948</f>
        <v>0</v>
      </c>
      <c r="BG930" s="456">
        <f>+R930-'Departmental PL'!U948</f>
        <v>0</v>
      </c>
      <c r="BH930" s="456">
        <f>+S930-'Departmental PL'!V948</f>
        <v>0</v>
      </c>
      <c r="BI930" s="456">
        <f>+T930-'Departmental PL'!W948</f>
        <v>0</v>
      </c>
    </row>
    <row r="931" spans="2:61" ht="20.25" hidden="1" customHeight="1" x14ac:dyDescent="0.25">
      <c r="B931" s="2101"/>
      <c r="C931" s="2101"/>
      <c r="D931" s="2091"/>
      <c r="E931" s="2092"/>
      <c r="F931" s="2092"/>
      <c r="G931" s="2092"/>
      <c r="H931" s="2092"/>
      <c r="I931" s="2092"/>
      <c r="J931" s="2092"/>
      <c r="K931" s="2092"/>
      <c r="L931" s="2092"/>
      <c r="M931" s="2092"/>
      <c r="N931" s="2092"/>
      <c r="O931" s="2092"/>
      <c r="P931" s="2092"/>
      <c r="Q931" s="2092"/>
      <c r="R931" s="2092"/>
      <c r="S931" s="2092"/>
      <c r="T931" s="2092"/>
      <c r="AQ931" s="455" t="str">
        <f>'Departmental PL'!D949</f>
        <v xml:space="preserve">*  4490 MEMORY CARE PROGRAM </v>
      </c>
      <c r="AR931" s="456">
        <f>+C931-'Departmental PL'!F949</f>
        <v>0</v>
      </c>
      <c r="AS931" s="456">
        <f>+D931-'Departmental PL'!G949</f>
        <v>0</v>
      </c>
      <c r="AT931" s="456">
        <f>+E931-'Departmental PL'!H949</f>
        <v>0</v>
      </c>
      <c r="AU931" s="456">
        <f>+F931-'Departmental PL'!I949</f>
        <v>0</v>
      </c>
      <c r="AV931" s="456">
        <f>+G931-'Departmental PL'!J949</f>
        <v>0</v>
      </c>
      <c r="AW931" s="456">
        <f>+H931-'Departmental PL'!K949</f>
        <v>0</v>
      </c>
      <c r="AX931" s="456">
        <f>+I931-'Departmental PL'!L949</f>
        <v>0</v>
      </c>
      <c r="AY931" s="456">
        <f>+J931-'Departmental PL'!M949</f>
        <v>0</v>
      </c>
      <c r="AZ931" s="456">
        <f>+K931-'Departmental PL'!N949</f>
        <v>0</v>
      </c>
      <c r="BA931" s="456">
        <f>+L931-'Departmental PL'!O949</f>
        <v>0</v>
      </c>
      <c r="BB931" s="456">
        <f>+M931-'Departmental PL'!P949</f>
        <v>0</v>
      </c>
      <c r="BC931" s="456">
        <f>+N931-'Departmental PL'!Q949</f>
        <v>0</v>
      </c>
      <c r="BD931" s="456">
        <f>+O931-'Departmental PL'!R949</f>
        <v>0</v>
      </c>
      <c r="BE931" s="456">
        <f>+P931-'Departmental PL'!S949</f>
        <v>0</v>
      </c>
      <c r="BF931" s="456">
        <f>+Q931-'Departmental PL'!T949</f>
        <v>0</v>
      </c>
      <c r="BG931" s="456">
        <f>+R931-'Departmental PL'!U949</f>
        <v>0</v>
      </c>
      <c r="BH931" s="456">
        <f>+S931-'Departmental PL'!V949</f>
        <v>0</v>
      </c>
      <c r="BI931" s="456">
        <f>+T931-'Departmental PL'!W949</f>
        <v>0</v>
      </c>
    </row>
    <row r="932" spans="2:61" ht="20.25" hidden="1" customHeight="1" x14ac:dyDescent="0.25">
      <c r="B932" s="2101"/>
      <c r="C932" s="2101"/>
      <c r="D932" s="2091"/>
      <c r="E932" s="2092"/>
      <c r="F932" s="2092"/>
      <c r="G932" s="2092"/>
      <c r="H932" s="2092"/>
      <c r="I932" s="2092"/>
      <c r="J932" s="2092"/>
      <c r="K932" s="2092"/>
      <c r="L932" s="2092"/>
      <c r="M932" s="2092"/>
      <c r="N932" s="2092"/>
      <c r="O932" s="2092"/>
      <c r="P932" s="2092"/>
      <c r="Q932" s="2092"/>
      <c r="R932" s="2092"/>
      <c r="S932" s="2092"/>
      <c r="T932" s="2092"/>
      <c r="AQ932" s="455" t="str">
        <f>'Departmental PL'!D950</f>
        <v xml:space="preserve">  4490 MEMORY CARE PROGRAM * - FLOWCAST BILLED</v>
      </c>
      <c r="AR932" s="456">
        <f>+C932-'Departmental PL'!F950</f>
        <v>-647</v>
      </c>
      <c r="AS932" s="456">
        <f>+D932-'Departmental PL'!G950</f>
        <v>-671</v>
      </c>
      <c r="AT932" s="456">
        <f>+E932-'Departmental PL'!H950</f>
        <v>-1524</v>
      </c>
      <c r="AU932" s="456">
        <f>+F932-'Departmental PL'!I950</f>
        <v>-1524</v>
      </c>
      <c r="AV932" s="456">
        <f>+G932-'Departmental PL'!J950</f>
        <v>-325633</v>
      </c>
      <c r="AW932" s="456">
        <f>+H932-'Departmental PL'!K950</f>
        <v>-316465</v>
      </c>
      <c r="AX932" s="456">
        <f>+I932-'Departmental PL'!L950</f>
        <v>-104895</v>
      </c>
      <c r="AY932" s="456">
        <f>+J932-'Departmental PL'!M950</f>
        <v>-102308</v>
      </c>
      <c r="AZ932" s="456">
        <f>+K932-'Departmental PL'!N950</f>
        <v>-190097</v>
      </c>
      <c r="BA932" s="456">
        <f>+L932-'Departmental PL'!O950</f>
        <v>-194394</v>
      </c>
      <c r="BB932" s="456">
        <f>+M932-'Departmental PL'!P950</f>
        <v>85202</v>
      </c>
      <c r="BC932" s="456">
        <f>+N932-'Departmental PL'!Q950</f>
        <v>92086</v>
      </c>
      <c r="BD932" s="456">
        <f>+O932-'Departmental PL'!R950</f>
        <v>-6</v>
      </c>
      <c r="BE932" s="456">
        <f>+P932-'Departmental PL'!S950</f>
        <v>0</v>
      </c>
      <c r="BF932" s="456">
        <f>+Q932-'Departmental PL'!T950</f>
        <v>-25661</v>
      </c>
      <c r="BG932" s="456">
        <f>+R932-'Departmental PL'!U950</f>
        <v>-23308</v>
      </c>
      <c r="BH932" s="456">
        <f>+S932-'Departmental PL'!V950</f>
        <v>110869</v>
      </c>
      <c r="BI932" s="456">
        <f>+T932-'Departmental PL'!W950</f>
        <v>115394</v>
      </c>
    </row>
    <row r="933" spans="2:61" ht="20.25" hidden="1" customHeight="1" x14ac:dyDescent="0.25">
      <c r="B933" s="2101"/>
      <c r="C933" s="2101"/>
      <c r="D933" s="2091"/>
      <c r="E933" s="2092"/>
      <c r="F933" s="2092"/>
      <c r="G933" s="2092"/>
      <c r="H933" s="2092"/>
      <c r="I933" s="2092"/>
      <c r="J933" s="2092"/>
      <c r="K933" s="2092"/>
      <c r="L933" s="2092"/>
      <c r="M933" s="2092"/>
      <c r="N933" s="2092"/>
      <c r="O933" s="2092"/>
      <c r="P933" s="2092"/>
      <c r="Q933" s="2092"/>
      <c r="R933" s="2092"/>
      <c r="S933" s="2092"/>
      <c r="T933" s="2092"/>
      <c r="AQ933" s="455" t="str">
        <f>'Departmental PL'!D951</f>
        <v xml:space="preserve">  4490 MEMORY CARE PROGRAM * - NON-TRENDSTAR BILLED</v>
      </c>
      <c r="AR933" s="456">
        <f>+C933-'Departmental PL'!F951</f>
        <v>0</v>
      </c>
      <c r="AS933" s="456">
        <f>+D933-'Departmental PL'!G951</f>
        <v>0</v>
      </c>
      <c r="AT933" s="456">
        <f>+E933-'Departmental PL'!H951</f>
        <v>0</v>
      </c>
      <c r="AU933" s="456">
        <f>+F933-'Departmental PL'!I951</f>
        <v>0</v>
      </c>
      <c r="AV933" s="456">
        <f>+G933-'Departmental PL'!J951</f>
        <v>-791780</v>
      </c>
      <c r="AW933" s="456">
        <f>+H933-'Departmental PL'!K951</f>
        <v>-881519.88636363647</v>
      </c>
      <c r="AX933" s="456">
        <f>+I933-'Departmental PL'!L951</f>
        <v>-283128.46999999997</v>
      </c>
      <c r="AY933" s="456">
        <f>+J933-'Departmental PL'!M951</f>
        <v>-310295</v>
      </c>
      <c r="AZ933" s="456">
        <f>+K933-'Departmental PL'!N951</f>
        <v>-459772.75341909862</v>
      </c>
      <c r="BA933" s="456">
        <f>+L933-'Departmental PL'!O951</f>
        <v>-549257.7331999999</v>
      </c>
      <c r="BB933" s="456">
        <f>+M933-'Departmental PL'!P951</f>
        <v>176644.28341909865</v>
      </c>
      <c r="BC933" s="456">
        <f>+N933-'Departmental PL'!Q951</f>
        <v>238962.7331999999</v>
      </c>
      <c r="BD933" s="456">
        <f>+O933-'Departmental PL'!R951</f>
        <v>-14.693926442469913</v>
      </c>
      <c r="BE933" s="456">
        <f>+P933-'Departmental PL'!S951</f>
        <v>-0.38480000000000003</v>
      </c>
      <c r="BF933" s="456">
        <f>+Q933-'Departmental PL'!T951</f>
        <v>-62065.201651929099</v>
      </c>
      <c r="BG933" s="456">
        <f>+R933-'Departmental PL'!U951</f>
        <v>-65857.343399999998</v>
      </c>
      <c r="BH933" s="456">
        <f>+S933-'Departmental PL'!V951</f>
        <v>238724.17899747021</v>
      </c>
      <c r="BI933" s="456">
        <f>+T933-'Departmental PL'!W951</f>
        <v>304820.46139999991</v>
      </c>
    </row>
    <row r="934" spans="2:61" ht="20.25" hidden="1" customHeight="1" x14ac:dyDescent="0.25">
      <c r="B934" s="2101"/>
      <c r="C934" s="2101"/>
      <c r="D934" s="2091"/>
      <c r="E934" s="2092"/>
      <c r="F934" s="2092"/>
      <c r="G934" s="2092"/>
      <c r="H934" s="2092"/>
      <c r="I934" s="2092"/>
      <c r="J934" s="2092"/>
      <c r="K934" s="2092"/>
      <c r="L934" s="2092"/>
      <c r="M934" s="2092"/>
      <c r="N934" s="2092"/>
      <c r="O934" s="2092"/>
      <c r="P934" s="2092"/>
      <c r="Q934" s="2092"/>
      <c r="R934" s="2092"/>
      <c r="S934" s="2092"/>
      <c r="T934" s="2092"/>
      <c r="AQ934" s="455">
        <f>'Departmental PL'!D952</f>
        <v>0</v>
      </c>
      <c r="AR934" s="456">
        <f>+C934-'Departmental PL'!F952</f>
        <v>0</v>
      </c>
      <c r="AS934" s="456">
        <f>+D934-'Departmental PL'!G952</f>
        <v>0</v>
      </c>
      <c r="AT934" s="456">
        <f>+E934-'Departmental PL'!H952</f>
        <v>0</v>
      </c>
      <c r="AU934" s="456">
        <f>+F934-'Departmental PL'!I952</f>
        <v>0</v>
      </c>
      <c r="AV934" s="456">
        <f>+G934-'Departmental PL'!J952</f>
        <v>0</v>
      </c>
      <c r="AW934" s="456">
        <f>+H934-'Departmental PL'!K952</f>
        <v>0</v>
      </c>
      <c r="AX934" s="456">
        <f>+I934-'Departmental PL'!L952</f>
        <v>0</v>
      </c>
      <c r="AY934" s="456">
        <f>+J934-'Departmental PL'!M952</f>
        <v>0</v>
      </c>
      <c r="AZ934" s="456">
        <f>+K934-'Departmental PL'!N952</f>
        <v>0</v>
      </c>
      <c r="BA934" s="456">
        <f>+L934-'Departmental PL'!O952</f>
        <v>0</v>
      </c>
      <c r="BB934" s="456">
        <f>+M934-'Departmental PL'!P952</f>
        <v>0</v>
      </c>
      <c r="BC934" s="456">
        <f>+N934-'Departmental PL'!Q952</f>
        <v>0</v>
      </c>
      <c r="BD934" s="456">
        <f>+O934-'Departmental PL'!R952</f>
        <v>0</v>
      </c>
      <c r="BE934" s="456">
        <f>+P934-'Departmental PL'!S952</f>
        <v>0</v>
      </c>
      <c r="BF934" s="456">
        <f>+Q934-'Departmental PL'!T952</f>
        <v>0</v>
      </c>
      <c r="BG934" s="456">
        <f>+R934-'Departmental PL'!U952</f>
        <v>0</v>
      </c>
      <c r="BH934" s="456">
        <f>+S934-'Departmental PL'!V952</f>
        <v>0</v>
      </c>
      <c r="BI934" s="456">
        <f>+T934-'Departmental PL'!W952</f>
        <v>0</v>
      </c>
    </row>
    <row r="935" spans="2:61" ht="20.25" hidden="1" customHeight="1" x14ac:dyDescent="0.25">
      <c r="B935" s="2101"/>
      <c r="C935" s="2101"/>
      <c r="D935" s="2091"/>
      <c r="E935" s="2092"/>
      <c r="F935" s="2092"/>
      <c r="G935" s="2092"/>
      <c r="H935" s="2092"/>
      <c r="I935" s="2092"/>
      <c r="J935" s="2092"/>
      <c r="K935" s="2092"/>
      <c r="L935" s="2092"/>
      <c r="M935" s="2092"/>
      <c r="N935" s="2092"/>
      <c r="O935" s="2092"/>
      <c r="P935" s="2092"/>
      <c r="Q935" s="2092"/>
      <c r="R935" s="2092"/>
      <c r="S935" s="2092"/>
      <c r="T935" s="2092"/>
      <c r="AQ935" s="455" t="str">
        <f>'Departmental PL'!D953</f>
        <v>* SPECIALTY SHOP DETAIL</v>
      </c>
      <c r="AR935" s="456">
        <f>+C935-'Departmental PL'!F953</f>
        <v>0</v>
      </c>
      <c r="AS935" s="456">
        <f>+D935-'Departmental PL'!G953</f>
        <v>0</v>
      </c>
      <c r="AT935" s="456">
        <f>+E935-'Departmental PL'!H953</f>
        <v>0</v>
      </c>
      <c r="AU935" s="456">
        <f>+F935-'Departmental PL'!I953</f>
        <v>0</v>
      </c>
      <c r="AV935" s="456">
        <f>+G935-'Departmental PL'!J953</f>
        <v>0</v>
      </c>
      <c r="AW935" s="456">
        <f>+H935-'Departmental PL'!K953</f>
        <v>0</v>
      </c>
      <c r="AX935" s="456">
        <f>+I935-'Departmental PL'!L953</f>
        <v>0</v>
      </c>
      <c r="AY935" s="456">
        <f>+J935-'Departmental PL'!M953</f>
        <v>0</v>
      </c>
      <c r="AZ935" s="456">
        <f>+K935-'Departmental PL'!N953</f>
        <v>0</v>
      </c>
      <c r="BA935" s="456">
        <f>+L935-'Departmental PL'!O953</f>
        <v>0</v>
      </c>
      <c r="BB935" s="456">
        <f>+M935-'Departmental PL'!P953</f>
        <v>0</v>
      </c>
      <c r="BC935" s="456">
        <f>+N935-'Departmental PL'!Q953</f>
        <v>0</v>
      </c>
      <c r="BD935" s="456">
        <f>+O935-'Departmental PL'!R953</f>
        <v>0</v>
      </c>
      <c r="BE935" s="456">
        <f>+P935-'Departmental PL'!S953</f>
        <v>0</v>
      </c>
      <c r="BF935" s="456">
        <f>+Q935-'Departmental PL'!T953</f>
        <v>0</v>
      </c>
      <c r="BG935" s="456">
        <f>+R935-'Departmental PL'!U953</f>
        <v>0</v>
      </c>
      <c r="BH935" s="456">
        <f>+S935-'Departmental PL'!V953</f>
        <v>0</v>
      </c>
      <c r="BI935" s="456">
        <f>+T935-'Departmental PL'!W953</f>
        <v>0</v>
      </c>
    </row>
    <row r="936" spans="2:61" ht="20.25" hidden="1" customHeight="1" x14ac:dyDescent="0.25">
      <c r="B936" s="2101"/>
      <c r="C936" s="2101"/>
      <c r="D936" s="2091"/>
      <c r="E936" s="2092"/>
      <c r="F936" s="2092"/>
      <c r="G936" s="2092"/>
      <c r="H936" s="2092"/>
      <c r="I936" s="2092"/>
      <c r="J936" s="2092"/>
      <c r="K936" s="2092"/>
      <c r="L936" s="2092"/>
      <c r="M936" s="2092"/>
      <c r="N936" s="2092"/>
      <c r="O936" s="2092"/>
      <c r="P936" s="2092"/>
      <c r="Q936" s="2092"/>
      <c r="R936" s="2092"/>
      <c r="S936" s="2092"/>
      <c r="T936" s="2092"/>
      <c r="AQ936" s="455" t="str">
        <f>'Departmental PL'!D954</f>
        <v xml:space="preserve">  5590 SPECIALTY SHOP - FLOWCAST Billed</v>
      </c>
      <c r="AR936" s="456">
        <f>+C936-'Departmental PL'!F954</f>
        <v>0</v>
      </c>
      <c r="AS936" s="456">
        <f>+D936-'Departmental PL'!G954</f>
        <v>0</v>
      </c>
      <c r="AT936" s="456">
        <f>+E936-'Departmental PL'!H954</f>
        <v>0</v>
      </c>
      <c r="AU936" s="456">
        <f>+F936-'Departmental PL'!I954</f>
        <v>0</v>
      </c>
      <c r="AV936" s="456">
        <f>+G936-'Departmental PL'!J954</f>
        <v>0</v>
      </c>
      <c r="AW936" s="456">
        <f>+H936-'Departmental PL'!K954</f>
        <v>0</v>
      </c>
      <c r="AX936" s="456">
        <f>+I936-'Departmental PL'!L954</f>
        <v>0</v>
      </c>
      <c r="AY936" s="456">
        <f>+J936-'Departmental PL'!M954</f>
        <v>0</v>
      </c>
      <c r="AZ936" s="456">
        <f>+K936-'Departmental PL'!N954</f>
        <v>0</v>
      </c>
      <c r="BA936" s="456">
        <f>+L936-'Departmental PL'!O954</f>
        <v>0</v>
      </c>
      <c r="BB936" s="456">
        <f>+M936-'Departmental PL'!P954</f>
        <v>0</v>
      </c>
      <c r="BC936" s="456">
        <f>+N936-'Departmental PL'!Q954</f>
        <v>0</v>
      </c>
      <c r="BD936" s="456">
        <f>+O936-'Departmental PL'!R954</f>
        <v>0</v>
      </c>
      <c r="BE936" s="456">
        <f>+P936-'Departmental PL'!S954</f>
        <v>0</v>
      </c>
      <c r="BF936" s="456">
        <f>+Q936-'Departmental PL'!T954</f>
        <v>0</v>
      </c>
      <c r="BG936" s="456">
        <f>+R936-'Departmental PL'!U954</f>
        <v>0</v>
      </c>
      <c r="BH936" s="456">
        <f>+S936-'Departmental PL'!V954</f>
        <v>0</v>
      </c>
      <c r="BI936" s="456">
        <f>+T936-'Departmental PL'!W954</f>
        <v>0</v>
      </c>
    </row>
    <row r="937" spans="2:61" ht="20.25" hidden="1" customHeight="1" x14ac:dyDescent="0.25">
      <c r="B937" s="2101"/>
      <c r="C937" s="2101"/>
      <c r="D937" s="2091"/>
      <c r="E937" s="2092"/>
      <c r="F937" s="2092"/>
      <c r="G937" s="2092"/>
      <c r="H937" s="2092"/>
      <c r="I937" s="2092"/>
      <c r="J937" s="2092"/>
      <c r="K937" s="2092"/>
      <c r="L937" s="2092"/>
      <c r="M937" s="2092"/>
      <c r="N937" s="2092"/>
      <c r="O937" s="2092"/>
      <c r="P937" s="2092"/>
      <c r="Q937" s="2092"/>
      <c r="R937" s="2092"/>
      <c r="S937" s="2092"/>
      <c r="T937" s="2092"/>
      <c r="AQ937" s="455" t="str">
        <f>'Departmental PL'!D955</f>
        <v xml:space="preserve">  5590 SPECIALTY SHOP - IDX Billed</v>
      </c>
      <c r="AR937" s="456">
        <f>+C937-'Departmental PL'!F955</f>
        <v>0</v>
      </c>
      <c r="AS937" s="456">
        <f>+D937-'Departmental PL'!G955</f>
        <v>0</v>
      </c>
      <c r="AT937" s="456">
        <f>+E937-'Departmental PL'!H955</f>
        <v>0</v>
      </c>
      <c r="AU937" s="456">
        <f>+F937-'Departmental PL'!I955</f>
        <v>0</v>
      </c>
      <c r="AV937" s="456">
        <f>+G937-'Departmental PL'!J955</f>
        <v>0</v>
      </c>
      <c r="AW937" s="456">
        <f>+H937-'Departmental PL'!K955</f>
        <v>-3841.93</v>
      </c>
      <c r="AX937" s="456">
        <f>+I937-'Departmental PL'!L955</f>
        <v>0</v>
      </c>
      <c r="AY937" s="456">
        <f>+J937-'Departmental PL'!M955</f>
        <v>-3841.93</v>
      </c>
      <c r="AZ937" s="456">
        <f>+K937-'Departmental PL'!N955</f>
        <v>169.05</v>
      </c>
      <c r="BA937" s="456">
        <f>+L937-'Departmental PL'!O955</f>
        <v>31.599999999999966</v>
      </c>
      <c r="BB937" s="456">
        <f>+M937-'Departmental PL'!P955</f>
        <v>-169.05</v>
      </c>
      <c r="BC937" s="456">
        <f>+N937-'Departmental PL'!Q955</f>
        <v>-3873.5299999999997</v>
      </c>
      <c r="BD937" s="456">
        <f>+O937-'Departmental PL'!R955</f>
        <v>0</v>
      </c>
      <c r="BE937" s="456">
        <f>+P937-'Departmental PL'!S955</f>
        <v>0</v>
      </c>
      <c r="BF937" s="456">
        <f>+Q937-'Departmental PL'!T955</f>
        <v>0</v>
      </c>
      <c r="BG937" s="456">
        <f>+R937-'Departmental PL'!U955</f>
        <v>-77.150000000000006</v>
      </c>
      <c r="BH937" s="456">
        <f>+S937-'Departmental PL'!V955</f>
        <v>-169.05</v>
      </c>
      <c r="BI937" s="456">
        <f>+T937-'Departmental PL'!W955</f>
        <v>-3796.3799999999997</v>
      </c>
    </row>
    <row r="938" spans="2:61" ht="20.25" hidden="1" customHeight="1" x14ac:dyDescent="0.25">
      <c r="B938" s="2101"/>
      <c r="C938" s="2101"/>
      <c r="D938" s="2091"/>
      <c r="E938" s="2092"/>
      <c r="F938" s="2092"/>
      <c r="G938" s="2092"/>
      <c r="H938" s="2092"/>
      <c r="I938" s="2092"/>
      <c r="J938" s="2092"/>
      <c r="K938" s="2092"/>
      <c r="L938" s="2092"/>
      <c r="M938" s="2092"/>
      <c r="N938" s="2092"/>
      <c r="O938" s="2092"/>
      <c r="P938" s="2092"/>
      <c r="Q938" s="2092"/>
      <c r="R938" s="2092"/>
      <c r="S938" s="2092"/>
      <c r="T938" s="2092"/>
      <c r="AQ938" s="455">
        <f>'Departmental PL'!D956</f>
        <v>0</v>
      </c>
      <c r="AR938" s="456">
        <f>+C938-'Departmental PL'!F956</f>
        <v>0</v>
      </c>
      <c r="AS938" s="456">
        <f>+D938-'Departmental PL'!G956</f>
        <v>0</v>
      </c>
      <c r="AT938" s="456">
        <f>+E938-'Departmental PL'!H956</f>
        <v>0</v>
      </c>
      <c r="AU938" s="456">
        <f>+F938-'Departmental PL'!I956</f>
        <v>0</v>
      </c>
      <c r="AV938" s="456">
        <f>+G938-'Departmental PL'!J956</f>
        <v>0</v>
      </c>
      <c r="AW938" s="456">
        <f>+H938-'Departmental PL'!K956</f>
        <v>0</v>
      </c>
      <c r="AX938" s="456">
        <f>+I938-'Departmental PL'!L956</f>
        <v>0</v>
      </c>
      <c r="AY938" s="456">
        <f>+J938-'Departmental PL'!M956</f>
        <v>0</v>
      </c>
      <c r="AZ938" s="456">
        <f>+K938-'Departmental PL'!N956</f>
        <v>0</v>
      </c>
      <c r="BA938" s="456">
        <f>+L938-'Departmental PL'!O956</f>
        <v>0</v>
      </c>
      <c r="BB938" s="456">
        <f>+M938-'Departmental PL'!P956</f>
        <v>0</v>
      </c>
      <c r="BC938" s="456">
        <f>+N938-'Departmental PL'!Q956</f>
        <v>0</v>
      </c>
      <c r="BD938" s="456">
        <f>+O938-'Departmental PL'!R956</f>
        <v>0</v>
      </c>
      <c r="BE938" s="456">
        <f>+P938-'Departmental PL'!S956</f>
        <v>0</v>
      </c>
      <c r="BF938" s="456">
        <f>+Q938-'Departmental PL'!T956</f>
        <v>0</v>
      </c>
      <c r="BG938" s="456">
        <f>+R938-'Departmental PL'!U956</f>
        <v>0</v>
      </c>
      <c r="BH938" s="456">
        <f>+S938-'Departmental PL'!V956</f>
        <v>0</v>
      </c>
      <c r="BI938" s="456">
        <f>+T938-'Departmental PL'!W956</f>
        <v>0</v>
      </c>
    </row>
    <row r="939" spans="2:61" ht="20.25" hidden="1" customHeight="1" x14ac:dyDescent="0.25">
      <c r="B939" s="2082" t="s">
        <v>2573</v>
      </c>
      <c r="C939" s="2083"/>
      <c r="D939" s="2083"/>
      <c r="E939" s="2083"/>
      <c r="F939" s="2083"/>
      <c r="G939" s="2083"/>
      <c r="H939" s="2083"/>
      <c r="I939" s="2083"/>
      <c r="J939" s="2083"/>
      <c r="K939" s="2083"/>
      <c r="L939" s="2083"/>
      <c r="M939" s="2083"/>
      <c r="N939" s="2083"/>
      <c r="O939" s="2083"/>
      <c r="P939" s="2083"/>
      <c r="Q939" s="2083"/>
      <c r="R939" s="2083"/>
      <c r="S939" s="2083"/>
      <c r="T939" s="2083"/>
      <c r="U939" s="2061" t="str">
        <f>TRIM(B939)</f>
        <v>026 Nursing Units</v>
      </c>
      <c r="W939" s="455" t="b">
        <f>+'17HPM_DATA_INPUT'!C623='17_AUDIT_TOTALS_CK'!U939</f>
        <v>1</v>
      </c>
      <c r="X939" s="2065">
        <f>+'17HPM_DATA_INPUT'!D623-'17_AUDIT_TOTALS_CK'!C939</f>
        <v>0</v>
      </c>
      <c r="Y939" s="2065">
        <f>+'17HPM_DATA_INPUT'!E623-'17_AUDIT_TOTALS_CK'!D939</f>
        <v>0</v>
      </c>
      <c r="Z939" s="2065">
        <f>+'17HPM_DATA_INPUT'!F623-'17_AUDIT_TOTALS_CK'!E939</f>
        <v>0</v>
      </c>
      <c r="AA939" s="2065">
        <f>+'17HPM_DATA_INPUT'!G623-'17_AUDIT_TOTALS_CK'!F939</f>
        <v>0</v>
      </c>
      <c r="AB939" s="2065">
        <f>+'17HPM_DATA_INPUT'!H623-'17_AUDIT_TOTALS_CK'!G939</f>
        <v>0</v>
      </c>
      <c r="AC939" s="2065">
        <f>+'17HPM_DATA_INPUT'!I623-'17_AUDIT_TOTALS_CK'!H939</f>
        <v>0</v>
      </c>
      <c r="AD939" s="2065">
        <f>+'17HPM_DATA_INPUT'!J623-'17_AUDIT_TOTALS_CK'!I939</f>
        <v>0</v>
      </c>
      <c r="AE939" s="2065">
        <f>+'17HPM_DATA_INPUT'!K623-'17_AUDIT_TOTALS_CK'!J939</f>
        <v>0</v>
      </c>
      <c r="AF939" s="2065">
        <f>+'17HPM_DATA_INPUT'!L623-'17_AUDIT_TOTALS_CK'!K939</f>
        <v>0</v>
      </c>
      <c r="AG939" s="2065">
        <f>+'17HPM_DATA_INPUT'!M623-'17_AUDIT_TOTALS_CK'!L939</f>
        <v>0</v>
      </c>
      <c r="AH939" s="2065">
        <f>+'17HPM_DATA_INPUT'!N623-'17_AUDIT_TOTALS_CK'!M939</f>
        <v>0</v>
      </c>
      <c r="AI939" s="2065">
        <f>+'17HPM_DATA_INPUT'!O623-'17_AUDIT_TOTALS_CK'!N939</f>
        <v>0</v>
      </c>
      <c r="AJ939" s="2065">
        <f>+'17HPM_DATA_INPUT'!P623-'17_AUDIT_TOTALS_CK'!O939</f>
        <v>0</v>
      </c>
      <c r="AK939" s="2065">
        <f>+'17HPM_DATA_INPUT'!Q623-'17_AUDIT_TOTALS_CK'!P939</f>
        <v>0</v>
      </c>
      <c r="AL939" s="2065">
        <f>+'17HPM_DATA_INPUT'!R623-'17_AUDIT_TOTALS_CK'!Q939</f>
        <v>0</v>
      </c>
      <c r="AM939" s="2065">
        <f>+'17HPM_DATA_INPUT'!S623-'17_AUDIT_TOTALS_CK'!R939</f>
        <v>0</v>
      </c>
      <c r="AN939" s="2065">
        <f>+'17HPM_DATA_INPUT'!T623-'17_AUDIT_TOTALS_CK'!S939</f>
        <v>0</v>
      </c>
      <c r="AO939" s="2065">
        <f>+'17HPM_DATA_INPUT'!U623-'17_AUDIT_TOTALS_CK'!T939</f>
        <v>0</v>
      </c>
      <c r="AQ939" s="2082" t="str">
        <f>'Departmental PL'!D957</f>
        <v xml:space="preserve">026 Nursing Units </v>
      </c>
      <c r="AR939" s="456">
        <f>+C939-'Departmental PL'!F957</f>
        <v>0</v>
      </c>
      <c r="AS939" s="456">
        <f>+D939-'Departmental PL'!G957</f>
        <v>0</v>
      </c>
      <c r="AT939" s="456">
        <f>+E939-'Departmental PL'!H957</f>
        <v>0</v>
      </c>
      <c r="AU939" s="456">
        <f>+F939-'Departmental PL'!I957</f>
        <v>0</v>
      </c>
      <c r="AV939" s="456">
        <f>+G939-'Departmental PL'!J957</f>
        <v>0</v>
      </c>
      <c r="AW939" s="456">
        <f>+H939-'Departmental PL'!K957</f>
        <v>0</v>
      </c>
      <c r="AX939" s="456">
        <f>+I939-'Departmental PL'!L957</f>
        <v>0</v>
      </c>
      <c r="AY939" s="456">
        <f>+J939-'Departmental PL'!M957</f>
        <v>0</v>
      </c>
      <c r="AZ939" s="456">
        <f>+K939-'Departmental PL'!N957</f>
        <v>0</v>
      </c>
      <c r="BA939" s="456">
        <f>+L939-'Departmental PL'!O957</f>
        <v>0</v>
      </c>
      <c r="BB939" s="456">
        <f>+M939-'Departmental PL'!P957</f>
        <v>0</v>
      </c>
      <c r="BC939" s="456">
        <f>+N939-'Departmental PL'!Q957</f>
        <v>0</v>
      </c>
      <c r="BD939" s="456">
        <f>+O939-'Departmental PL'!R957</f>
        <v>0</v>
      </c>
      <c r="BE939" s="456">
        <f>+P939-'Departmental PL'!S957</f>
        <v>0</v>
      </c>
      <c r="BF939" s="456">
        <f>+Q939-'Departmental PL'!T957</f>
        <v>0</v>
      </c>
      <c r="BG939" s="456">
        <f>+R939-'Departmental PL'!U957</f>
        <v>0</v>
      </c>
      <c r="BH939" s="456">
        <f>+S939-'Departmental PL'!V957</f>
        <v>0</v>
      </c>
      <c r="BI939" s="456">
        <f>+T939-'Departmental PL'!W957</f>
        <v>0</v>
      </c>
    </row>
    <row r="940" spans="2:61" ht="20.25" hidden="1" customHeight="1" x14ac:dyDescent="0.25">
      <c r="B940" s="2082"/>
      <c r="C940" s="2083"/>
      <c r="D940" s="2083"/>
      <c r="E940" s="2083"/>
      <c r="F940" s="2083"/>
      <c r="G940" s="2083"/>
      <c r="H940" s="2083"/>
      <c r="I940" s="2083"/>
      <c r="J940" s="2083"/>
      <c r="K940" s="2083"/>
      <c r="L940" s="2083"/>
      <c r="M940" s="2083"/>
      <c r="N940" s="2083"/>
      <c r="O940" s="2083"/>
      <c r="P940" s="2083"/>
      <c r="Q940" s="2083"/>
      <c r="R940" s="2083"/>
      <c r="S940" s="2083"/>
      <c r="T940" s="2083"/>
      <c r="AQ940" s="455" t="str">
        <f>'Departmental PL'!D958</f>
        <v>1100 NS 1-9200 BEHAVIORAL MED SURG UNIT</v>
      </c>
      <c r="AR940" s="456">
        <f>+C940-'Departmental PL'!F958</f>
        <v>0</v>
      </c>
      <c r="AS940" s="456">
        <f>+D940-'Departmental PL'!G958</f>
        <v>0</v>
      </c>
      <c r="AT940" s="456">
        <f>+E940-'Departmental PL'!H958</f>
        <v>0</v>
      </c>
      <c r="AU940" s="456">
        <f>+F940-'Departmental PL'!I958</f>
        <v>0</v>
      </c>
      <c r="AV940" s="456">
        <f>+G940-'Departmental PL'!J958</f>
        <v>0</v>
      </c>
      <c r="AW940" s="456">
        <f>+H940-'Departmental PL'!K958</f>
        <v>0</v>
      </c>
      <c r="AX940" s="456">
        <f>+I940-'Departmental PL'!L958</f>
        <v>0</v>
      </c>
      <c r="AY940" s="456">
        <f>+J940-'Departmental PL'!M958</f>
        <v>0</v>
      </c>
      <c r="AZ940" s="456">
        <f>+K940-'Departmental PL'!N958</f>
        <v>0</v>
      </c>
      <c r="BA940" s="456">
        <f>+L940-'Departmental PL'!O958</f>
        <v>0</v>
      </c>
      <c r="BB940" s="456">
        <f>+M940-'Departmental PL'!P958</f>
        <v>0</v>
      </c>
      <c r="BC940" s="456">
        <f>+N940-'Departmental PL'!Q958</f>
        <v>0</v>
      </c>
      <c r="BD940" s="456">
        <f>+O940-'Departmental PL'!R958</f>
        <v>0</v>
      </c>
      <c r="BE940" s="456">
        <f>+P940-'Departmental PL'!S958</f>
        <v>0</v>
      </c>
      <c r="BF940" s="456">
        <f>+Q940-'Departmental PL'!T958</f>
        <v>0</v>
      </c>
      <c r="BG940" s="456">
        <f>+R940-'Departmental PL'!U958</f>
        <v>0</v>
      </c>
      <c r="BH940" s="456">
        <f>+S940-'Departmental PL'!V958</f>
        <v>0</v>
      </c>
      <c r="BI940" s="456">
        <f>+T940-'Departmental PL'!W958</f>
        <v>0</v>
      </c>
    </row>
    <row r="941" spans="2:61" ht="20.25" hidden="1" customHeight="1" x14ac:dyDescent="0.25">
      <c r="B941" s="2082"/>
      <c r="C941" s="2083"/>
      <c r="D941" s="2083"/>
      <c r="E941" s="2083"/>
      <c r="F941" s="2083"/>
      <c r="G941" s="2083"/>
      <c r="H941" s="2083"/>
      <c r="I941" s="2083"/>
      <c r="J941" s="2083"/>
      <c r="K941" s="2083"/>
      <c r="L941" s="2083"/>
      <c r="M941" s="2083"/>
      <c r="N941" s="2083"/>
      <c r="O941" s="2083"/>
      <c r="P941" s="2083"/>
      <c r="Q941" s="2083"/>
      <c r="R941" s="2083"/>
      <c r="S941" s="2083"/>
      <c r="T941" s="2083"/>
      <c r="AQ941" s="455" t="str">
        <f>'Departmental PL'!D959</f>
        <v>1300 BIRTH CENTER 3-1600 3-3600</v>
      </c>
      <c r="AR941" s="456">
        <f>+C941-'Departmental PL'!F959</f>
        <v>0</v>
      </c>
      <c r="AS941" s="456">
        <f>+D941-'Departmental PL'!G959</f>
        <v>0</v>
      </c>
      <c r="AT941" s="456">
        <f>+E941-'Departmental PL'!H959</f>
        <v>0</v>
      </c>
      <c r="AU941" s="456">
        <f>+F941-'Departmental PL'!I959</f>
        <v>0</v>
      </c>
      <c r="AV941" s="456">
        <f>+G941-'Departmental PL'!J959</f>
        <v>0</v>
      </c>
      <c r="AW941" s="456">
        <f>+H941-'Departmental PL'!K959</f>
        <v>0</v>
      </c>
      <c r="AX941" s="456">
        <f>+I941-'Departmental PL'!L959</f>
        <v>0</v>
      </c>
      <c r="AY941" s="456">
        <f>+J941-'Departmental PL'!M959</f>
        <v>0</v>
      </c>
      <c r="AZ941" s="456">
        <f>+K941-'Departmental PL'!N959</f>
        <v>0</v>
      </c>
      <c r="BA941" s="456">
        <f>+L941-'Departmental PL'!O959</f>
        <v>0</v>
      </c>
      <c r="BB941" s="456">
        <f>+M941-'Departmental PL'!P959</f>
        <v>0</v>
      </c>
      <c r="BC941" s="456">
        <f>+N941-'Departmental PL'!Q959</f>
        <v>0</v>
      </c>
      <c r="BD941" s="456">
        <f>+O941-'Departmental PL'!R959</f>
        <v>0</v>
      </c>
      <c r="BE941" s="456">
        <f>+P941-'Departmental PL'!S959</f>
        <v>0</v>
      </c>
      <c r="BF941" s="456">
        <f>+Q941-'Departmental PL'!T959</f>
        <v>0</v>
      </c>
      <c r="BG941" s="456">
        <f>+R941-'Departmental PL'!U959</f>
        <v>0</v>
      </c>
      <c r="BH941" s="456">
        <f>+S941-'Departmental PL'!V959</f>
        <v>0</v>
      </c>
      <c r="BI941" s="456">
        <f>+T941-'Departmental PL'!W959</f>
        <v>0</v>
      </c>
    </row>
    <row r="942" spans="2:61" ht="20.25" hidden="1" customHeight="1" x14ac:dyDescent="0.25">
      <c r="B942" s="2082"/>
      <c r="C942" s="2083"/>
      <c r="D942" s="2083"/>
      <c r="E942" s="2083"/>
      <c r="F942" s="2083"/>
      <c r="G942" s="2083"/>
      <c r="H942" s="2083"/>
      <c r="I942" s="2083"/>
      <c r="J942" s="2083"/>
      <c r="K942" s="2083"/>
      <c r="L942" s="2083"/>
      <c r="M942" s="2083"/>
      <c r="N942" s="2083"/>
      <c r="O942" s="2083"/>
      <c r="P942" s="2083"/>
      <c r="Q942" s="2083"/>
      <c r="R942" s="2083"/>
      <c r="S942" s="2083"/>
      <c r="T942" s="2083"/>
      <c r="AQ942" s="455" t="str">
        <f>'Departmental PL'!D960</f>
        <v>1310 HIGH RISK OB/DELIVERY</v>
      </c>
      <c r="AR942" s="456">
        <f>+C942-'Departmental PL'!F960</f>
        <v>0</v>
      </c>
      <c r="AS942" s="456">
        <f>+D942-'Departmental PL'!G960</f>
        <v>0</v>
      </c>
      <c r="AT942" s="456">
        <f>+E942-'Departmental PL'!H960</f>
        <v>0</v>
      </c>
      <c r="AU942" s="456">
        <f>+F942-'Departmental PL'!I960</f>
        <v>0</v>
      </c>
      <c r="AV942" s="456">
        <f>+G942-'Departmental PL'!J960</f>
        <v>0</v>
      </c>
      <c r="AW942" s="456">
        <f>+H942-'Departmental PL'!K960</f>
        <v>0</v>
      </c>
      <c r="AX942" s="456">
        <f>+I942-'Departmental PL'!L960</f>
        <v>0</v>
      </c>
      <c r="AY942" s="456">
        <f>+J942-'Departmental PL'!M960</f>
        <v>0</v>
      </c>
      <c r="AZ942" s="456">
        <f>+K942-'Departmental PL'!N960</f>
        <v>0</v>
      </c>
      <c r="BA942" s="456">
        <f>+L942-'Departmental PL'!O960</f>
        <v>0</v>
      </c>
      <c r="BB942" s="456">
        <f>+M942-'Departmental PL'!P960</f>
        <v>0</v>
      </c>
      <c r="BC942" s="456">
        <f>+N942-'Departmental PL'!Q960</f>
        <v>0</v>
      </c>
      <c r="BD942" s="456">
        <f>+O942-'Departmental PL'!R960</f>
        <v>0</v>
      </c>
      <c r="BE942" s="456">
        <f>+P942-'Departmental PL'!S960</f>
        <v>0</v>
      </c>
      <c r="BF942" s="456">
        <f>+Q942-'Departmental PL'!T960</f>
        <v>0</v>
      </c>
      <c r="BG942" s="456">
        <f>+R942-'Departmental PL'!U960</f>
        <v>0</v>
      </c>
      <c r="BH942" s="456">
        <f>+S942-'Departmental PL'!V960</f>
        <v>0</v>
      </c>
      <c r="BI942" s="456">
        <f>+T942-'Departmental PL'!W960</f>
        <v>0</v>
      </c>
    </row>
    <row r="943" spans="2:61" ht="20.25" hidden="1" customHeight="1" x14ac:dyDescent="0.25">
      <c r="B943" s="2082"/>
      <c r="C943" s="2083"/>
      <c r="D943" s="2083"/>
      <c r="E943" s="2083"/>
      <c r="F943" s="2083"/>
      <c r="G943" s="2083"/>
      <c r="H943" s="2083"/>
      <c r="I943" s="2083"/>
      <c r="J943" s="2083"/>
      <c r="K943" s="2083"/>
      <c r="L943" s="2083"/>
      <c r="M943" s="2083"/>
      <c r="N943" s="2083"/>
      <c r="O943" s="2083"/>
      <c r="P943" s="2083"/>
      <c r="Q943" s="2083"/>
      <c r="R943" s="2083"/>
      <c r="S943" s="2083"/>
      <c r="T943" s="2083"/>
      <c r="AQ943" s="455" t="str">
        <f>'Departmental PL'!D961</f>
        <v>1320 OB/GYN</v>
      </c>
      <c r="AR943" s="456">
        <f>+C943-'Departmental PL'!F961</f>
        <v>0</v>
      </c>
      <c r="AS943" s="456">
        <f>+D943-'Departmental PL'!G961</f>
        <v>0</v>
      </c>
      <c r="AT943" s="456">
        <f>+E943-'Departmental PL'!H961</f>
        <v>0</v>
      </c>
      <c r="AU943" s="456">
        <f>+F943-'Departmental PL'!I961</f>
        <v>0</v>
      </c>
      <c r="AV943" s="456">
        <f>+G943-'Departmental PL'!J961</f>
        <v>0</v>
      </c>
      <c r="AW943" s="456">
        <f>+H943-'Departmental PL'!K961</f>
        <v>0</v>
      </c>
      <c r="AX943" s="456">
        <f>+I943-'Departmental PL'!L961</f>
        <v>0</v>
      </c>
      <c r="AY943" s="456">
        <f>+J943-'Departmental PL'!M961</f>
        <v>0</v>
      </c>
      <c r="AZ943" s="456">
        <f>+K943-'Departmental PL'!N961</f>
        <v>0</v>
      </c>
      <c r="BA943" s="456">
        <f>+L943-'Departmental PL'!O961</f>
        <v>0</v>
      </c>
      <c r="BB943" s="456">
        <f>+M943-'Departmental PL'!P961</f>
        <v>0</v>
      </c>
      <c r="BC943" s="456">
        <f>+N943-'Departmental PL'!Q961</f>
        <v>0</v>
      </c>
      <c r="BD943" s="456">
        <f>+O943-'Departmental PL'!R961</f>
        <v>0</v>
      </c>
      <c r="BE943" s="456">
        <f>+P943-'Departmental PL'!S961</f>
        <v>0</v>
      </c>
      <c r="BF943" s="456">
        <f>+Q943-'Departmental PL'!T961</f>
        <v>0</v>
      </c>
      <c r="BG943" s="456">
        <f>+R943-'Departmental PL'!U961</f>
        <v>0</v>
      </c>
      <c r="BH943" s="456">
        <f>+S943-'Departmental PL'!V961</f>
        <v>0</v>
      </c>
      <c r="BI943" s="456">
        <f>+T943-'Departmental PL'!W961</f>
        <v>0</v>
      </c>
    </row>
    <row r="944" spans="2:61" ht="20.25" hidden="1" customHeight="1" x14ac:dyDescent="0.25">
      <c r="B944" s="2082"/>
      <c r="C944" s="2083"/>
      <c r="D944" s="2083"/>
      <c r="E944" s="2083"/>
      <c r="F944" s="2083"/>
      <c r="G944" s="2083"/>
      <c r="H944" s="2083"/>
      <c r="I944" s="2083"/>
      <c r="J944" s="2083"/>
      <c r="K944" s="2083"/>
      <c r="L944" s="2083"/>
      <c r="M944" s="2083"/>
      <c r="N944" s="2083"/>
      <c r="O944" s="2083"/>
      <c r="P944" s="2083"/>
      <c r="Q944" s="2083"/>
      <c r="R944" s="2083"/>
      <c r="S944" s="2083"/>
      <c r="T944" s="2083"/>
      <c r="AQ944" s="455" t="str">
        <f>'Departmental PL'!D962</f>
        <v>1350 3-3400 NEONATAL</v>
      </c>
      <c r="AR944" s="456">
        <f>+C944-'Departmental PL'!F962</f>
        <v>0</v>
      </c>
      <c r="AS944" s="456">
        <f>+D944-'Departmental PL'!G962</f>
        <v>0</v>
      </c>
      <c r="AT944" s="456">
        <f>+E944-'Departmental PL'!H962</f>
        <v>0</v>
      </c>
      <c r="AU944" s="456">
        <f>+F944-'Departmental PL'!I962</f>
        <v>0</v>
      </c>
      <c r="AV944" s="456">
        <f>+G944-'Departmental PL'!J962</f>
        <v>0</v>
      </c>
      <c r="AW944" s="456">
        <f>+H944-'Departmental PL'!K962</f>
        <v>0</v>
      </c>
      <c r="AX944" s="456">
        <f>+I944-'Departmental PL'!L962</f>
        <v>0</v>
      </c>
      <c r="AY944" s="456">
        <f>+J944-'Departmental PL'!M962</f>
        <v>0</v>
      </c>
      <c r="AZ944" s="456">
        <f>+K944-'Departmental PL'!N962</f>
        <v>0</v>
      </c>
      <c r="BA944" s="456">
        <f>+L944-'Departmental PL'!O962</f>
        <v>0</v>
      </c>
      <c r="BB944" s="456">
        <f>+M944-'Departmental PL'!P962</f>
        <v>0</v>
      </c>
      <c r="BC944" s="456">
        <f>+N944-'Departmental PL'!Q962</f>
        <v>0</v>
      </c>
      <c r="BD944" s="456">
        <f>+O944-'Departmental PL'!R962</f>
        <v>0</v>
      </c>
      <c r="BE944" s="456">
        <f>+P944-'Departmental PL'!S962</f>
        <v>0</v>
      </c>
      <c r="BF944" s="456">
        <f>+Q944-'Departmental PL'!T962</f>
        <v>0</v>
      </c>
      <c r="BG944" s="456">
        <f>+R944-'Departmental PL'!U962</f>
        <v>0</v>
      </c>
      <c r="BH944" s="456">
        <f>+S944-'Departmental PL'!V962</f>
        <v>0</v>
      </c>
      <c r="BI944" s="456">
        <f>+T944-'Departmental PL'!W962</f>
        <v>0</v>
      </c>
    </row>
    <row r="945" spans="2:61" ht="20.25" hidden="1" customHeight="1" x14ac:dyDescent="0.25">
      <c r="B945" s="2082"/>
      <c r="C945" s="2083"/>
      <c r="D945" s="2083"/>
      <c r="E945" s="2083"/>
      <c r="F945" s="2083"/>
      <c r="G945" s="2083"/>
      <c r="H945" s="2083"/>
      <c r="I945" s="2083"/>
      <c r="J945" s="2083"/>
      <c r="K945" s="2083"/>
      <c r="L945" s="2083"/>
      <c r="M945" s="2083"/>
      <c r="N945" s="2083"/>
      <c r="O945" s="2083"/>
      <c r="P945" s="2083"/>
      <c r="Q945" s="2083"/>
      <c r="R945" s="2083"/>
      <c r="S945" s="2083"/>
      <c r="T945" s="2083"/>
      <c r="AQ945" s="455" t="str">
        <f>'Departmental PL'!D964</f>
        <v>1410 4-1400 PEDIATRICS</v>
      </c>
      <c r="AR945" s="456">
        <f>+C945-'Departmental PL'!F964</f>
        <v>0</v>
      </c>
      <c r="AS945" s="456">
        <f>+D945-'Departmental PL'!G964</f>
        <v>0</v>
      </c>
      <c r="AT945" s="456">
        <f>+E945-'Departmental PL'!H964</f>
        <v>0</v>
      </c>
      <c r="AU945" s="456">
        <f>+F945-'Departmental PL'!I964</f>
        <v>0</v>
      </c>
      <c r="AV945" s="456">
        <f>+G945-'Departmental PL'!J964</f>
        <v>0</v>
      </c>
      <c r="AW945" s="456">
        <f>+H945-'Departmental PL'!K964</f>
        <v>0</v>
      </c>
      <c r="AX945" s="456">
        <f>+I945-'Departmental PL'!L964</f>
        <v>0</v>
      </c>
      <c r="AY945" s="456">
        <f>+J945-'Departmental PL'!M964</f>
        <v>0</v>
      </c>
      <c r="AZ945" s="456">
        <f>+K945-'Departmental PL'!N964</f>
        <v>0</v>
      </c>
      <c r="BA945" s="456">
        <f>+L945-'Departmental PL'!O964</f>
        <v>0</v>
      </c>
      <c r="BB945" s="456">
        <f>+M945-'Departmental PL'!P964</f>
        <v>0</v>
      </c>
      <c r="BC945" s="456">
        <f>+N945-'Departmental PL'!Q964</f>
        <v>0</v>
      </c>
      <c r="BD945" s="456">
        <f>+O945-'Departmental PL'!R964</f>
        <v>0</v>
      </c>
      <c r="BE945" s="456">
        <f>+P945-'Departmental PL'!S964</f>
        <v>0</v>
      </c>
      <c r="BF945" s="456">
        <f>+Q945-'Departmental PL'!T964</f>
        <v>0</v>
      </c>
      <c r="BG945" s="456">
        <f>+R945-'Departmental PL'!U964</f>
        <v>0</v>
      </c>
      <c r="BH945" s="456">
        <f>+S945-'Departmental PL'!V964</f>
        <v>0</v>
      </c>
      <c r="BI945" s="456">
        <f>+T945-'Departmental PL'!W964</f>
        <v>0</v>
      </c>
    </row>
    <row r="946" spans="2:61" ht="20.25" hidden="1" customHeight="1" x14ac:dyDescent="0.25">
      <c r="B946" s="2082"/>
      <c r="C946" s="2083"/>
      <c r="D946" s="2083"/>
      <c r="E946" s="2083"/>
      <c r="F946" s="2083"/>
      <c r="G946" s="2083"/>
      <c r="H946" s="2083"/>
      <c r="I946" s="2083"/>
      <c r="J946" s="2083"/>
      <c r="K946" s="2083"/>
      <c r="L946" s="2083"/>
      <c r="M946" s="2083"/>
      <c r="N946" s="2083"/>
      <c r="O946" s="2083"/>
      <c r="P946" s="2083"/>
      <c r="Q946" s="2083"/>
      <c r="R946" s="2083"/>
      <c r="S946" s="2083"/>
      <c r="T946" s="2083"/>
      <c r="AQ946" s="455" t="str">
        <f>'Departmental PL'!D965</f>
        <v>1420 4-2800 PEDS CARDIAC ICU</v>
      </c>
      <c r="AR946" s="456">
        <f>+C946-'Departmental PL'!F965</f>
        <v>0</v>
      </c>
      <c r="AS946" s="456">
        <f>+D946-'Departmental PL'!G965</f>
        <v>0</v>
      </c>
      <c r="AT946" s="456">
        <f>+E946-'Departmental PL'!H965</f>
        <v>0</v>
      </c>
      <c r="AU946" s="456">
        <f>+F946-'Departmental PL'!I965</f>
        <v>0</v>
      </c>
      <c r="AV946" s="456">
        <f>+G946-'Departmental PL'!J965</f>
        <v>0</v>
      </c>
      <c r="AW946" s="456">
        <f>+H946-'Departmental PL'!K965</f>
        <v>0</v>
      </c>
      <c r="AX946" s="456">
        <f>+I946-'Departmental PL'!L965</f>
        <v>0</v>
      </c>
      <c r="AY946" s="456">
        <f>+J946-'Departmental PL'!M965</f>
        <v>0</v>
      </c>
      <c r="AZ946" s="456">
        <f>+K946-'Departmental PL'!N965</f>
        <v>0</v>
      </c>
      <c r="BA946" s="456">
        <f>+L946-'Departmental PL'!O965</f>
        <v>0</v>
      </c>
      <c r="BB946" s="456">
        <f>+M946-'Departmental PL'!P965</f>
        <v>0</v>
      </c>
      <c r="BC946" s="456">
        <f>+N946-'Departmental PL'!Q965</f>
        <v>0</v>
      </c>
      <c r="BD946" s="456">
        <f>+O946-'Departmental PL'!R965</f>
        <v>0</v>
      </c>
      <c r="BE946" s="456">
        <f>+P946-'Departmental PL'!S965</f>
        <v>0</v>
      </c>
      <c r="BF946" s="456">
        <f>+Q946-'Departmental PL'!T965</f>
        <v>0</v>
      </c>
      <c r="BG946" s="456">
        <f>+R946-'Departmental PL'!U965</f>
        <v>0</v>
      </c>
      <c r="BH946" s="456">
        <f>+S946-'Departmental PL'!V965</f>
        <v>0</v>
      </c>
      <c r="BI946" s="456">
        <f>+T946-'Departmental PL'!W965</f>
        <v>0</v>
      </c>
    </row>
    <row r="947" spans="2:61" ht="20.25" hidden="1" customHeight="1" x14ac:dyDescent="0.25">
      <c r="B947" s="2082"/>
      <c r="C947" s="2083"/>
      <c r="D947" s="2083"/>
      <c r="E947" s="2083"/>
      <c r="F947" s="2083"/>
      <c r="G947" s="2083"/>
      <c r="H947" s="2083"/>
      <c r="I947" s="2083"/>
      <c r="J947" s="2083"/>
      <c r="K947" s="2083"/>
      <c r="L947" s="2083"/>
      <c r="M947" s="2083"/>
      <c r="N947" s="2083"/>
      <c r="O947" s="2083"/>
      <c r="P947" s="2083"/>
      <c r="Q947" s="2083"/>
      <c r="R947" s="2083"/>
      <c r="S947" s="2083"/>
      <c r="T947" s="2083"/>
      <c r="AQ947" s="455" t="str">
        <f>'Departmental PL'!D966</f>
        <v>1430 4-1600 PEDIATRICS</v>
      </c>
      <c r="AR947" s="456">
        <f>+C947-'Departmental PL'!F966</f>
        <v>0</v>
      </c>
      <c r="AS947" s="456">
        <f>+D947-'Departmental PL'!G966</f>
        <v>0</v>
      </c>
      <c r="AT947" s="456">
        <f>+E947-'Departmental PL'!H966</f>
        <v>0</v>
      </c>
      <c r="AU947" s="456">
        <f>+F947-'Departmental PL'!I966</f>
        <v>0</v>
      </c>
      <c r="AV947" s="456">
        <f>+G947-'Departmental PL'!J966</f>
        <v>0</v>
      </c>
      <c r="AW947" s="456">
        <f>+H947-'Departmental PL'!K966</f>
        <v>0</v>
      </c>
      <c r="AX947" s="456">
        <f>+I947-'Departmental PL'!L966</f>
        <v>0</v>
      </c>
      <c r="AY947" s="456">
        <f>+J947-'Departmental PL'!M966</f>
        <v>0</v>
      </c>
      <c r="AZ947" s="456">
        <f>+K947-'Departmental PL'!N966</f>
        <v>0</v>
      </c>
      <c r="BA947" s="456">
        <f>+L947-'Departmental PL'!O966</f>
        <v>0</v>
      </c>
      <c r="BB947" s="456">
        <f>+M947-'Departmental PL'!P966</f>
        <v>0</v>
      </c>
      <c r="BC947" s="456">
        <f>+N947-'Departmental PL'!Q966</f>
        <v>0</v>
      </c>
      <c r="BD947" s="456">
        <f>+O947-'Departmental PL'!R966</f>
        <v>0</v>
      </c>
      <c r="BE947" s="456">
        <f>+P947-'Departmental PL'!S966</f>
        <v>0</v>
      </c>
      <c r="BF947" s="456">
        <f>+Q947-'Departmental PL'!T966</f>
        <v>0</v>
      </c>
      <c r="BG947" s="456">
        <f>+R947-'Departmental PL'!U966</f>
        <v>0</v>
      </c>
      <c r="BH947" s="456">
        <f>+S947-'Departmental PL'!V966</f>
        <v>0</v>
      </c>
      <c r="BI947" s="456">
        <f>+T947-'Departmental PL'!W966</f>
        <v>0</v>
      </c>
    </row>
    <row r="948" spans="2:61" ht="20.25" hidden="1" customHeight="1" x14ac:dyDescent="0.25">
      <c r="B948" s="2082"/>
      <c r="C948" s="2083"/>
      <c r="D948" s="2083"/>
      <c r="E948" s="2083"/>
      <c r="F948" s="2083"/>
      <c r="G948" s="2083"/>
      <c r="H948" s="2083"/>
      <c r="I948" s="2083"/>
      <c r="J948" s="2083"/>
      <c r="K948" s="2083"/>
      <c r="L948" s="2083"/>
      <c r="M948" s="2083"/>
      <c r="N948" s="2083"/>
      <c r="O948" s="2083"/>
      <c r="P948" s="2083"/>
      <c r="Q948" s="2083"/>
      <c r="R948" s="2083"/>
      <c r="S948" s="2083"/>
      <c r="T948" s="2083"/>
      <c r="AQ948" s="455" t="str">
        <f>'Departmental PL'!D967</f>
        <v>1440 4-3600 PEDIATRICS</v>
      </c>
      <c r="AR948" s="456">
        <f>+C948-'Departmental PL'!F967</f>
        <v>0</v>
      </c>
      <c r="AS948" s="456">
        <f>+D948-'Departmental PL'!G967</f>
        <v>0</v>
      </c>
      <c r="AT948" s="456">
        <f>+E948-'Departmental PL'!H967</f>
        <v>0</v>
      </c>
      <c r="AU948" s="456">
        <f>+F948-'Departmental PL'!I967</f>
        <v>0</v>
      </c>
      <c r="AV948" s="456">
        <f>+G948-'Departmental PL'!J967</f>
        <v>0</v>
      </c>
      <c r="AW948" s="456">
        <f>+H948-'Departmental PL'!K967</f>
        <v>0</v>
      </c>
      <c r="AX948" s="456">
        <f>+I948-'Departmental PL'!L967</f>
        <v>0</v>
      </c>
      <c r="AY948" s="456">
        <f>+J948-'Departmental PL'!M967</f>
        <v>0</v>
      </c>
      <c r="AZ948" s="456">
        <f>+K948-'Departmental PL'!N967</f>
        <v>0</v>
      </c>
      <c r="BA948" s="456">
        <f>+L948-'Departmental PL'!O967</f>
        <v>0</v>
      </c>
      <c r="BB948" s="456">
        <f>+M948-'Departmental PL'!P967</f>
        <v>0</v>
      </c>
      <c r="BC948" s="456">
        <f>+N948-'Departmental PL'!Q967</f>
        <v>0</v>
      </c>
      <c r="BD948" s="456">
        <f>+O948-'Departmental PL'!R967</f>
        <v>0</v>
      </c>
      <c r="BE948" s="456">
        <f>+P948-'Departmental PL'!S967</f>
        <v>0</v>
      </c>
      <c r="BF948" s="456">
        <f>+Q948-'Departmental PL'!T967</f>
        <v>0</v>
      </c>
      <c r="BG948" s="456">
        <f>+R948-'Departmental PL'!U967</f>
        <v>0</v>
      </c>
      <c r="BH948" s="456">
        <f>+S948-'Departmental PL'!V967</f>
        <v>0</v>
      </c>
      <c r="BI948" s="456">
        <f>+T948-'Departmental PL'!W967</f>
        <v>0</v>
      </c>
    </row>
    <row r="949" spans="2:61" ht="20.25" hidden="1" customHeight="1" x14ac:dyDescent="0.25">
      <c r="B949" s="2082"/>
      <c r="C949" s="2083"/>
      <c r="D949" s="2083"/>
      <c r="E949" s="2083"/>
      <c r="F949" s="2083"/>
      <c r="G949" s="2083"/>
      <c r="H949" s="2083"/>
      <c r="I949" s="2083"/>
      <c r="J949" s="2083"/>
      <c r="K949" s="2083"/>
      <c r="L949" s="2083"/>
      <c r="M949" s="2083"/>
      <c r="N949" s="2083"/>
      <c r="O949" s="2083"/>
      <c r="P949" s="2083"/>
      <c r="Q949" s="2083"/>
      <c r="R949" s="2083"/>
      <c r="S949" s="2083"/>
      <c r="T949" s="2083"/>
      <c r="AQ949" s="455" t="str">
        <f>'Departmental PL'!D968</f>
        <v>1450 4-1800 PEDIATRICS ICU (PICU) (prev. 4-2800)</v>
      </c>
      <c r="AR949" s="456">
        <f>+C949-'Departmental PL'!F968</f>
        <v>0</v>
      </c>
      <c r="AS949" s="456">
        <f>+D949-'Departmental PL'!G968</f>
        <v>0</v>
      </c>
      <c r="AT949" s="456">
        <f>+E949-'Departmental PL'!H968</f>
        <v>0</v>
      </c>
      <c r="AU949" s="456">
        <f>+F949-'Departmental PL'!I968</f>
        <v>0</v>
      </c>
      <c r="AV949" s="456">
        <f>+G949-'Departmental PL'!J968</f>
        <v>0</v>
      </c>
      <c r="AW949" s="456">
        <f>+H949-'Departmental PL'!K968</f>
        <v>0</v>
      </c>
      <c r="AX949" s="456">
        <f>+I949-'Departmental PL'!L968</f>
        <v>0</v>
      </c>
      <c r="AY949" s="456">
        <f>+J949-'Departmental PL'!M968</f>
        <v>0</v>
      </c>
      <c r="AZ949" s="456">
        <f>+K949-'Departmental PL'!N968</f>
        <v>0</v>
      </c>
      <c r="BA949" s="456">
        <f>+L949-'Departmental PL'!O968</f>
        <v>0</v>
      </c>
      <c r="BB949" s="456">
        <f>+M949-'Departmental PL'!P968</f>
        <v>0</v>
      </c>
      <c r="BC949" s="456">
        <f>+N949-'Departmental PL'!Q968</f>
        <v>0</v>
      </c>
      <c r="BD949" s="456">
        <f>+O949-'Departmental PL'!R968</f>
        <v>0</v>
      </c>
      <c r="BE949" s="456">
        <f>+P949-'Departmental PL'!S968</f>
        <v>0</v>
      </c>
      <c r="BF949" s="456">
        <f>+Q949-'Departmental PL'!T968</f>
        <v>0</v>
      </c>
      <c r="BG949" s="456">
        <f>+R949-'Departmental PL'!U968</f>
        <v>0</v>
      </c>
      <c r="BH949" s="456">
        <f>+S949-'Departmental PL'!V968</f>
        <v>0</v>
      </c>
      <c r="BI949" s="456">
        <f>+T949-'Departmental PL'!W968</f>
        <v>0</v>
      </c>
    </row>
    <row r="950" spans="2:61" ht="20.25" hidden="1" customHeight="1" x14ac:dyDescent="0.25">
      <c r="B950" s="2082"/>
      <c r="C950" s="2083"/>
      <c r="D950" s="2083"/>
      <c r="E950" s="2083"/>
      <c r="F950" s="2083"/>
      <c r="G950" s="2083"/>
      <c r="H950" s="2083"/>
      <c r="I950" s="2083"/>
      <c r="J950" s="2083"/>
      <c r="K950" s="2083"/>
      <c r="L950" s="2083"/>
      <c r="M950" s="2083"/>
      <c r="N950" s="2083"/>
      <c r="O950" s="2083"/>
      <c r="P950" s="2083"/>
      <c r="Q950" s="2083"/>
      <c r="R950" s="2083"/>
      <c r="S950" s="2083"/>
      <c r="T950" s="2083"/>
      <c r="AQ950" s="455" t="str">
        <f>'Departmental PL'!D969</f>
        <v>1460 4-1200 PALLIATIVE CARE UNIT</v>
      </c>
      <c r="AR950" s="456">
        <f>+C950-'Departmental PL'!F969</f>
        <v>0</v>
      </c>
      <c r="AS950" s="456">
        <f>+D950-'Departmental PL'!G969</f>
        <v>0</v>
      </c>
      <c r="AT950" s="456">
        <f>+E950-'Departmental PL'!H969</f>
        <v>0</v>
      </c>
      <c r="AU950" s="456">
        <f>+F950-'Departmental PL'!I969</f>
        <v>0</v>
      </c>
      <c r="AV950" s="456">
        <f>+G950-'Departmental PL'!J969</f>
        <v>0</v>
      </c>
      <c r="AW950" s="456">
        <f>+H950-'Departmental PL'!K969</f>
        <v>0</v>
      </c>
      <c r="AX950" s="456">
        <f>+I950-'Departmental PL'!L969</f>
        <v>0</v>
      </c>
      <c r="AY950" s="456">
        <f>+J950-'Departmental PL'!M969</f>
        <v>0</v>
      </c>
      <c r="AZ950" s="456">
        <f>+K950-'Departmental PL'!N969</f>
        <v>0</v>
      </c>
      <c r="BA950" s="456">
        <f>+L950-'Departmental PL'!O969</f>
        <v>0</v>
      </c>
      <c r="BB950" s="456">
        <f>+M950-'Departmental PL'!P969</f>
        <v>0</v>
      </c>
      <c r="BC950" s="456">
        <f>+N950-'Departmental PL'!Q969</f>
        <v>0</v>
      </c>
      <c r="BD950" s="456">
        <f>+O950-'Departmental PL'!R969</f>
        <v>0</v>
      </c>
      <c r="BE950" s="456">
        <f>+P950-'Departmental PL'!S969</f>
        <v>0</v>
      </c>
      <c r="BF950" s="456">
        <f>+Q950-'Departmental PL'!T969</f>
        <v>0</v>
      </c>
      <c r="BG950" s="456">
        <f>+R950-'Departmental PL'!U969</f>
        <v>0</v>
      </c>
      <c r="BH950" s="456">
        <f>+S950-'Departmental PL'!V969</f>
        <v>0</v>
      </c>
      <c r="BI950" s="456">
        <f>+T950-'Departmental PL'!W969</f>
        <v>0</v>
      </c>
    </row>
    <row r="951" spans="2:61" ht="20.25" hidden="1" customHeight="1" x14ac:dyDescent="0.25">
      <c r="B951" s="2082"/>
      <c r="C951" s="2083"/>
      <c r="D951" s="2083"/>
      <c r="E951" s="2083"/>
      <c r="F951" s="2083"/>
      <c r="G951" s="2083"/>
      <c r="H951" s="2083"/>
      <c r="I951" s="2083"/>
      <c r="J951" s="2083"/>
      <c r="K951" s="2083"/>
      <c r="L951" s="2083"/>
      <c r="M951" s="2083"/>
      <c r="N951" s="2083"/>
      <c r="O951" s="2083"/>
      <c r="P951" s="2083"/>
      <c r="Q951" s="2083"/>
      <c r="R951" s="2083"/>
      <c r="S951" s="2083"/>
      <c r="T951" s="2083"/>
      <c r="AQ951" s="455" t="str">
        <f>'Departmental PL'!D970</f>
        <v>1470 4-3400 MED/SURG</v>
      </c>
      <c r="AR951" s="456">
        <f>+C951-'Departmental PL'!F970</f>
        <v>0</v>
      </c>
      <c r="AS951" s="456">
        <f>+D951-'Departmental PL'!G970</f>
        <v>0</v>
      </c>
      <c r="AT951" s="456">
        <f>+E951-'Departmental PL'!H970</f>
        <v>0</v>
      </c>
      <c r="AU951" s="456">
        <f>+F951-'Departmental PL'!I970</f>
        <v>0</v>
      </c>
      <c r="AV951" s="456">
        <f>+G951-'Departmental PL'!J970</f>
        <v>0</v>
      </c>
      <c r="AW951" s="456">
        <f>+H951-'Departmental PL'!K970</f>
        <v>0</v>
      </c>
      <c r="AX951" s="456">
        <f>+I951-'Departmental PL'!L970</f>
        <v>0</v>
      </c>
      <c r="AY951" s="456">
        <f>+J951-'Departmental PL'!M970</f>
        <v>0</v>
      </c>
      <c r="AZ951" s="456">
        <f>+K951-'Departmental PL'!N970</f>
        <v>0</v>
      </c>
      <c r="BA951" s="456">
        <f>+L951-'Departmental PL'!O970</f>
        <v>0</v>
      </c>
      <c r="BB951" s="456">
        <f>+M951-'Departmental PL'!P970</f>
        <v>0</v>
      </c>
      <c r="BC951" s="456">
        <f>+N951-'Departmental PL'!Q970</f>
        <v>0</v>
      </c>
      <c r="BD951" s="456">
        <f>+O951-'Departmental PL'!R970</f>
        <v>0</v>
      </c>
      <c r="BE951" s="456">
        <f>+P951-'Departmental PL'!S970</f>
        <v>0</v>
      </c>
      <c r="BF951" s="456">
        <f>+Q951-'Departmental PL'!T970</f>
        <v>0</v>
      </c>
      <c r="BG951" s="456">
        <f>+R951-'Departmental PL'!U970</f>
        <v>0</v>
      </c>
      <c r="BH951" s="456">
        <f>+S951-'Departmental PL'!V970</f>
        <v>0</v>
      </c>
      <c r="BI951" s="456">
        <f>+T951-'Departmental PL'!W970</f>
        <v>0</v>
      </c>
    </row>
    <row r="952" spans="2:61" ht="20.25" hidden="1" customHeight="1" x14ac:dyDescent="0.25">
      <c r="B952" s="2082"/>
      <c r="C952" s="2083"/>
      <c r="D952" s="2083"/>
      <c r="E952" s="2083"/>
      <c r="F952" s="2083"/>
      <c r="G952" s="2083"/>
      <c r="H952" s="2083"/>
      <c r="I952" s="2083"/>
      <c r="J952" s="2083"/>
      <c r="K952" s="2083"/>
      <c r="L952" s="2083"/>
      <c r="M952" s="2083"/>
      <c r="N952" s="2083"/>
      <c r="O952" s="2083"/>
      <c r="P952" s="2083"/>
      <c r="Q952" s="2083"/>
      <c r="R952" s="2083"/>
      <c r="S952" s="2083"/>
      <c r="T952" s="2083"/>
      <c r="AQ952" s="455" t="str">
        <f>'Departmental PL'!D971</f>
        <v>1500 5-1200 REHAB UNIT</v>
      </c>
      <c r="AR952" s="456">
        <f>+C952-'Departmental PL'!F971</f>
        <v>0</v>
      </c>
      <c r="AS952" s="456">
        <f>+D952-'Departmental PL'!G971</f>
        <v>0</v>
      </c>
      <c r="AT952" s="456">
        <f>+E952-'Departmental PL'!H971</f>
        <v>0</v>
      </c>
      <c r="AU952" s="456">
        <f>+F952-'Departmental PL'!I971</f>
        <v>0</v>
      </c>
      <c r="AV952" s="456">
        <f>+G952-'Departmental PL'!J971</f>
        <v>0</v>
      </c>
      <c r="AW952" s="456">
        <f>+H952-'Departmental PL'!K971</f>
        <v>0</v>
      </c>
      <c r="AX952" s="456">
        <f>+I952-'Departmental PL'!L971</f>
        <v>0</v>
      </c>
      <c r="AY952" s="456">
        <f>+J952-'Departmental PL'!M971</f>
        <v>0</v>
      </c>
      <c r="AZ952" s="456">
        <f>+K952-'Departmental PL'!N971</f>
        <v>0</v>
      </c>
      <c r="BA952" s="456">
        <f>+L952-'Departmental PL'!O971</f>
        <v>0</v>
      </c>
      <c r="BB952" s="456">
        <f>+M952-'Departmental PL'!P971</f>
        <v>0</v>
      </c>
      <c r="BC952" s="456">
        <f>+N952-'Departmental PL'!Q971</f>
        <v>0</v>
      </c>
      <c r="BD952" s="456">
        <f>+O952-'Departmental PL'!R971</f>
        <v>0</v>
      </c>
      <c r="BE952" s="456">
        <f>+P952-'Departmental PL'!S971</f>
        <v>0</v>
      </c>
      <c r="BF952" s="456">
        <f>+Q952-'Departmental PL'!T971</f>
        <v>0</v>
      </c>
      <c r="BG952" s="456">
        <f>+R952-'Departmental PL'!U971</f>
        <v>0</v>
      </c>
      <c r="BH952" s="456">
        <f>+S952-'Departmental PL'!V971</f>
        <v>0</v>
      </c>
      <c r="BI952" s="456">
        <f>+T952-'Departmental PL'!W971</f>
        <v>0</v>
      </c>
    </row>
    <row r="953" spans="2:61" ht="20.25" hidden="1" customHeight="1" x14ac:dyDescent="0.25">
      <c r="B953" s="2082"/>
      <c r="C953" s="2083"/>
      <c r="D953" s="2083"/>
      <c r="E953" s="2083"/>
      <c r="F953" s="2083"/>
      <c r="G953" s="2083"/>
      <c r="H953" s="2083"/>
      <c r="I953" s="2083"/>
      <c r="J953" s="2083"/>
      <c r="K953" s="2083"/>
      <c r="L953" s="2083"/>
      <c r="M953" s="2083"/>
      <c r="N953" s="2083"/>
      <c r="O953" s="2083"/>
      <c r="P953" s="2083"/>
      <c r="Q953" s="2083"/>
      <c r="R953" s="2083"/>
      <c r="S953" s="2083"/>
      <c r="T953" s="2083"/>
      <c r="AQ953" s="455" t="str">
        <f>'Departmental PL'!D972</f>
        <v>1510 5-1400 MED/SURG UNIT</v>
      </c>
      <c r="AR953" s="456">
        <f>+C953-'Departmental PL'!F972</f>
        <v>0</v>
      </c>
      <c r="AS953" s="456">
        <f>+D953-'Departmental PL'!G972</f>
        <v>0</v>
      </c>
      <c r="AT953" s="456">
        <f>+E953-'Departmental PL'!H972</f>
        <v>0</v>
      </c>
      <c r="AU953" s="456">
        <f>+F953-'Departmental PL'!I972</f>
        <v>0</v>
      </c>
      <c r="AV953" s="456">
        <f>+G953-'Departmental PL'!J972</f>
        <v>0</v>
      </c>
      <c r="AW953" s="456">
        <f>+H953-'Departmental PL'!K972</f>
        <v>0</v>
      </c>
      <c r="AX953" s="456">
        <f>+I953-'Departmental PL'!L972</f>
        <v>0</v>
      </c>
      <c r="AY953" s="456">
        <f>+J953-'Departmental PL'!M972</f>
        <v>0</v>
      </c>
      <c r="AZ953" s="456">
        <f>+K953-'Departmental PL'!N972</f>
        <v>0</v>
      </c>
      <c r="BA953" s="456">
        <f>+L953-'Departmental PL'!O972</f>
        <v>0</v>
      </c>
      <c r="BB953" s="456">
        <f>+M953-'Departmental PL'!P972</f>
        <v>0</v>
      </c>
      <c r="BC953" s="456">
        <f>+N953-'Departmental PL'!Q972</f>
        <v>0</v>
      </c>
      <c r="BD953" s="456">
        <f>+O953-'Departmental PL'!R972</f>
        <v>0</v>
      </c>
      <c r="BE953" s="456">
        <f>+P953-'Departmental PL'!S972</f>
        <v>0</v>
      </c>
      <c r="BF953" s="456">
        <f>+Q953-'Departmental PL'!T972</f>
        <v>0</v>
      </c>
      <c r="BG953" s="456">
        <f>+R953-'Departmental PL'!U972</f>
        <v>0</v>
      </c>
      <c r="BH953" s="456">
        <f>+S953-'Departmental PL'!V972</f>
        <v>0</v>
      </c>
      <c r="BI953" s="456">
        <f>+T953-'Departmental PL'!W972</f>
        <v>0</v>
      </c>
    </row>
    <row r="954" spans="2:61" ht="20.25" hidden="1" customHeight="1" x14ac:dyDescent="0.25">
      <c r="B954" s="2082"/>
      <c r="C954" s="2083"/>
      <c r="D954" s="2083"/>
      <c r="E954" s="2083"/>
      <c r="F954" s="2083"/>
      <c r="G954" s="2083"/>
      <c r="H954" s="2083"/>
      <c r="I954" s="2083"/>
      <c r="J954" s="2083"/>
      <c r="K954" s="2083"/>
      <c r="L954" s="2083"/>
      <c r="M954" s="2083"/>
      <c r="N954" s="2083"/>
      <c r="O954" s="2083"/>
      <c r="P954" s="2083"/>
      <c r="Q954" s="2083"/>
      <c r="R954" s="2083"/>
      <c r="S954" s="2083"/>
      <c r="T954" s="2083"/>
      <c r="AQ954" s="455" t="str">
        <f>'Departmental PL'!D973</f>
        <v>1530 5-1600 CEP</v>
      </c>
      <c r="AR954" s="456">
        <f>+C954-'Departmental PL'!F973</f>
        <v>0</v>
      </c>
      <c r="AS954" s="456">
        <f>+D954-'Departmental PL'!G973</f>
        <v>0</v>
      </c>
      <c r="AT954" s="456">
        <f>+E954-'Departmental PL'!H973</f>
        <v>0</v>
      </c>
      <c r="AU954" s="456">
        <f>+F954-'Departmental PL'!I973</f>
        <v>0</v>
      </c>
      <c r="AV954" s="456">
        <f>+G954-'Departmental PL'!J973</f>
        <v>0</v>
      </c>
      <c r="AW954" s="456">
        <f>+H954-'Departmental PL'!K973</f>
        <v>0</v>
      </c>
      <c r="AX954" s="456">
        <f>+I954-'Departmental PL'!L973</f>
        <v>0</v>
      </c>
      <c r="AY954" s="456">
        <f>+J954-'Departmental PL'!M973</f>
        <v>0</v>
      </c>
      <c r="AZ954" s="456">
        <f>+K954-'Departmental PL'!N973</f>
        <v>0</v>
      </c>
      <c r="BA954" s="456">
        <f>+L954-'Departmental PL'!O973</f>
        <v>0</v>
      </c>
      <c r="BB954" s="456">
        <f>+M954-'Departmental PL'!P973</f>
        <v>0</v>
      </c>
      <c r="BC954" s="456">
        <f>+N954-'Departmental PL'!Q973</f>
        <v>0</v>
      </c>
      <c r="BD954" s="456">
        <f>+O954-'Departmental PL'!R973</f>
        <v>0</v>
      </c>
      <c r="BE954" s="456">
        <f>+P954-'Departmental PL'!S973</f>
        <v>0</v>
      </c>
      <c r="BF954" s="456">
        <f>+Q954-'Departmental PL'!T973</f>
        <v>0</v>
      </c>
      <c r="BG954" s="456">
        <f>+R954-'Departmental PL'!U973</f>
        <v>0</v>
      </c>
      <c r="BH954" s="456">
        <f>+S954-'Departmental PL'!V973</f>
        <v>0</v>
      </c>
      <c r="BI954" s="456">
        <f>+T954-'Departmental PL'!W973</f>
        <v>0</v>
      </c>
    </row>
    <row r="955" spans="2:61" ht="20.25" hidden="1" customHeight="1" x14ac:dyDescent="0.25">
      <c r="B955" s="2082"/>
      <c r="C955" s="2083"/>
      <c r="D955" s="2083"/>
      <c r="E955" s="2083"/>
      <c r="F955" s="2083"/>
      <c r="G955" s="2083"/>
      <c r="H955" s="2083"/>
      <c r="I955" s="2083"/>
      <c r="J955" s="2083"/>
      <c r="K955" s="2083"/>
      <c r="L955" s="2083"/>
      <c r="M955" s="2083"/>
      <c r="N955" s="2083"/>
      <c r="O955" s="2083"/>
      <c r="P955" s="2083"/>
      <c r="Q955" s="2083"/>
      <c r="R955" s="2083"/>
      <c r="S955" s="2083"/>
      <c r="T955" s="2083"/>
      <c r="AQ955" s="455" t="str">
        <f>'Departmental PL'!D974</f>
        <v>1540 5-1600 MED/SURG</v>
      </c>
      <c r="AR955" s="456">
        <f>+C955-'Departmental PL'!F974</f>
        <v>0</v>
      </c>
      <c r="AS955" s="456">
        <f>+D955-'Departmental PL'!G974</f>
        <v>0</v>
      </c>
      <c r="AT955" s="456">
        <f>+E955-'Departmental PL'!H974</f>
        <v>0</v>
      </c>
      <c r="AU955" s="456">
        <f>+F955-'Departmental PL'!I974</f>
        <v>0</v>
      </c>
      <c r="AV955" s="456">
        <f>+G955-'Departmental PL'!J974</f>
        <v>0</v>
      </c>
      <c r="AW955" s="456">
        <f>+H955-'Departmental PL'!K974</f>
        <v>0</v>
      </c>
      <c r="AX955" s="456">
        <f>+I955-'Departmental PL'!L974</f>
        <v>0</v>
      </c>
      <c r="AY955" s="456">
        <f>+J955-'Departmental PL'!M974</f>
        <v>0</v>
      </c>
      <c r="AZ955" s="456">
        <f>+K955-'Departmental PL'!N974</f>
        <v>0</v>
      </c>
      <c r="BA955" s="456">
        <f>+L955-'Departmental PL'!O974</f>
        <v>0</v>
      </c>
      <c r="BB955" s="456">
        <f>+M955-'Departmental PL'!P974</f>
        <v>0</v>
      </c>
      <c r="BC955" s="456">
        <f>+N955-'Departmental PL'!Q974</f>
        <v>0</v>
      </c>
      <c r="BD955" s="456">
        <f>+O955-'Departmental PL'!R974</f>
        <v>0</v>
      </c>
      <c r="BE955" s="456">
        <f>+P955-'Departmental PL'!S974</f>
        <v>0</v>
      </c>
      <c r="BF955" s="456">
        <f>+Q955-'Departmental PL'!T974</f>
        <v>0</v>
      </c>
      <c r="BG955" s="456">
        <f>+R955-'Departmental PL'!U974</f>
        <v>0</v>
      </c>
      <c r="BH955" s="456">
        <f>+S955-'Departmental PL'!V974</f>
        <v>0</v>
      </c>
      <c r="BI955" s="456">
        <f>+T955-'Departmental PL'!W974</f>
        <v>0</v>
      </c>
    </row>
    <row r="956" spans="2:61" ht="20.25" hidden="1" customHeight="1" x14ac:dyDescent="0.25">
      <c r="B956" s="2082"/>
      <c r="C956" s="2083"/>
      <c r="D956" s="2083"/>
      <c r="E956" s="2083"/>
      <c r="F956" s="2083"/>
      <c r="G956" s="2083"/>
      <c r="H956" s="2083"/>
      <c r="I956" s="2083"/>
      <c r="J956" s="2083"/>
      <c r="K956" s="2083"/>
      <c r="L956" s="2083"/>
      <c r="M956" s="2083"/>
      <c r="N956" s="2083"/>
      <c r="O956" s="2083"/>
      <c r="P956" s="2083"/>
      <c r="Q956" s="2083"/>
      <c r="R956" s="2083"/>
      <c r="S956" s="2083"/>
      <c r="T956" s="2083"/>
      <c r="AQ956" s="455" t="str">
        <f>'Departmental PL'!D975</f>
        <v>1550 5-3400 MED/SURG UNIT</v>
      </c>
      <c r="AR956" s="456">
        <f>+C956-'Departmental PL'!F975</f>
        <v>0</v>
      </c>
      <c r="AS956" s="456">
        <f>+D956-'Departmental PL'!G975</f>
        <v>0</v>
      </c>
      <c r="AT956" s="456">
        <f>+E956-'Departmental PL'!H975</f>
        <v>0</v>
      </c>
      <c r="AU956" s="456">
        <f>+F956-'Departmental PL'!I975</f>
        <v>0</v>
      </c>
      <c r="AV956" s="456">
        <f>+G956-'Departmental PL'!J975</f>
        <v>0</v>
      </c>
      <c r="AW956" s="456">
        <f>+H956-'Departmental PL'!K975</f>
        <v>0</v>
      </c>
      <c r="AX956" s="456">
        <f>+I956-'Departmental PL'!L975</f>
        <v>0</v>
      </c>
      <c r="AY956" s="456">
        <f>+J956-'Departmental PL'!M975</f>
        <v>0</v>
      </c>
      <c r="AZ956" s="456">
        <f>+K956-'Departmental PL'!N975</f>
        <v>0</v>
      </c>
      <c r="BA956" s="456">
        <f>+L956-'Departmental PL'!O975</f>
        <v>0</v>
      </c>
      <c r="BB956" s="456">
        <f>+M956-'Departmental PL'!P975</f>
        <v>0</v>
      </c>
      <c r="BC956" s="456">
        <f>+N956-'Departmental PL'!Q975</f>
        <v>0</v>
      </c>
      <c r="BD956" s="456">
        <f>+O956-'Departmental PL'!R975</f>
        <v>0</v>
      </c>
      <c r="BE956" s="456">
        <f>+P956-'Departmental PL'!S975</f>
        <v>0</v>
      </c>
      <c r="BF956" s="456">
        <f>+Q956-'Departmental PL'!T975</f>
        <v>0</v>
      </c>
      <c r="BG956" s="456">
        <f>+R956-'Departmental PL'!U975</f>
        <v>0</v>
      </c>
      <c r="BH956" s="456">
        <f>+S956-'Departmental PL'!V975</f>
        <v>0</v>
      </c>
      <c r="BI956" s="456">
        <f>+T956-'Departmental PL'!W975</f>
        <v>0</v>
      </c>
    </row>
    <row r="957" spans="2:61" ht="20.25" hidden="1" customHeight="1" x14ac:dyDescent="0.25">
      <c r="B957" s="2082"/>
      <c r="C957" s="2083"/>
      <c r="D957" s="2083"/>
      <c r="E957" s="2083"/>
      <c r="F957" s="2083"/>
      <c r="G957" s="2083"/>
      <c r="H957" s="2083"/>
      <c r="I957" s="2083"/>
      <c r="J957" s="2083"/>
      <c r="K957" s="2083"/>
      <c r="L957" s="2083"/>
      <c r="M957" s="2083"/>
      <c r="N957" s="2083"/>
      <c r="O957" s="2083"/>
      <c r="P957" s="2083"/>
      <c r="Q957" s="2083"/>
      <c r="R957" s="2083"/>
      <c r="S957" s="2083"/>
      <c r="T957" s="2083"/>
      <c r="AQ957" s="455" t="str">
        <f>'Departmental PL'!D976</f>
        <v>1560 5-3600 MED/SURG</v>
      </c>
      <c r="AR957" s="456">
        <f>+C957-'Departmental PL'!F976</f>
        <v>0</v>
      </c>
      <c r="AS957" s="456">
        <f>+D957-'Departmental PL'!G976</f>
        <v>0</v>
      </c>
      <c r="AT957" s="456">
        <f>+E957-'Departmental PL'!H976</f>
        <v>0</v>
      </c>
      <c r="AU957" s="456">
        <f>+F957-'Departmental PL'!I976</f>
        <v>0</v>
      </c>
      <c r="AV957" s="456">
        <f>+G957-'Departmental PL'!J976</f>
        <v>0</v>
      </c>
      <c r="AW957" s="456">
        <f>+H957-'Departmental PL'!K976</f>
        <v>0</v>
      </c>
      <c r="AX957" s="456">
        <f>+I957-'Departmental PL'!L976</f>
        <v>0</v>
      </c>
      <c r="AY957" s="456">
        <f>+J957-'Departmental PL'!M976</f>
        <v>0</v>
      </c>
      <c r="AZ957" s="456">
        <f>+K957-'Departmental PL'!N976</f>
        <v>0</v>
      </c>
      <c r="BA957" s="456">
        <f>+L957-'Departmental PL'!O976</f>
        <v>0</v>
      </c>
      <c r="BB957" s="456">
        <f>+M957-'Departmental PL'!P976</f>
        <v>0</v>
      </c>
      <c r="BC957" s="456">
        <f>+N957-'Departmental PL'!Q976</f>
        <v>0</v>
      </c>
      <c r="BD957" s="456">
        <f>+O957-'Departmental PL'!R976</f>
        <v>0</v>
      </c>
      <c r="BE957" s="456">
        <f>+P957-'Departmental PL'!S976</f>
        <v>0</v>
      </c>
      <c r="BF957" s="456">
        <f>+Q957-'Departmental PL'!T976</f>
        <v>0</v>
      </c>
      <c r="BG957" s="456">
        <f>+R957-'Departmental PL'!U976</f>
        <v>0</v>
      </c>
      <c r="BH957" s="456">
        <f>+S957-'Departmental PL'!V976</f>
        <v>0</v>
      </c>
      <c r="BI957" s="456">
        <f>+T957-'Departmental PL'!W976</f>
        <v>0</v>
      </c>
    </row>
    <row r="958" spans="2:61" ht="20.25" hidden="1" customHeight="1" x14ac:dyDescent="0.25">
      <c r="B958" s="2082"/>
      <c r="C958" s="2083"/>
      <c r="D958" s="2083"/>
      <c r="E958" s="2083"/>
      <c r="F958" s="2083"/>
      <c r="G958" s="2083"/>
      <c r="H958" s="2083"/>
      <c r="I958" s="2083"/>
      <c r="J958" s="2083"/>
      <c r="K958" s="2083"/>
      <c r="L958" s="2083"/>
      <c r="M958" s="2083"/>
      <c r="N958" s="2083"/>
      <c r="O958" s="2083"/>
      <c r="P958" s="2083"/>
      <c r="Q958" s="2083"/>
      <c r="R958" s="2083"/>
      <c r="S958" s="2083"/>
      <c r="T958" s="2083"/>
      <c r="AQ958" s="455" t="str">
        <f>'Departmental PL'!D977</f>
        <v>1600 6-1600 MED/SURG</v>
      </c>
      <c r="AR958" s="456">
        <f>+C958-'Departmental PL'!F977</f>
        <v>0</v>
      </c>
      <c r="AS958" s="456">
        <f>+D958-'Departmental PL'!G977</f>
        <v>0</v>
      </c>
      <c r="AT958" s="456">
        <f>+E958-'Departmental PL'!H977</f>
        <v>0</v>
      </c>
      <c r="AU958" s="456">
        <f>+F958-'Departmental PL'!I977</f>
        <v>0</v>
      </c>
      <c r="AV958" s="456">
        <f>+G958-'Departmental PL'!J977</f>
        <v>0</v>
      </c>
      <c r="AW958" s="456">
        <f>+H958-'Departmental PL'!K977</f>
        <v>0</v>
      </c>
      <c r="AX958" s="456">
        <f>+I958-'Departmental PL'!L977</f>
        <v>0</v>
      </c>
      <c r="AY958" s="456">
        <f>+J958-'Departmental PL'!M977</f>
        <v>0</v>
      </c>
      <c r="AZ958" s="456">
        <f>+K958-'Departmental PL'!N977</f>
        <v>0</v>
      </c>
      <c r="BA958" s="456">
        <f>+L958-'Departmental PL'!O977</f>
        <v>0</v>
      </c>
      <c r="BB958" s="456">
        <f>+M958-'Departmental PL'!P977</f>
        <v>0</v>
      </c>
      <c r="BC958" s="456">
        <f>+N958-'Departmental PL'!Q977</f>
        <v>0</v>
      </c>
      <c r="BD958" s="456">
        <f>+O958-'Departmental PL'!R977</f>
        <v>0</v>
      </c>
      <c r="BE958" s="456">
        <f>+P958-'Departmental PL'!S977</f>
        <v>0</v>
      </c>
      <c r="BF958" s="456">
        <f>+Q958-'Departmental PL'!T977</f>
        <v>0</v>
      </c>
      <c r="BG958" s="456">
        <f>+R958-'Departmental PL'!U977</f>
        <v>0</v>
      </c>
      <c r="BH958" s="456">
        <f>+S958-'Departmental PL'!V977</f>
        <v>0</v>
      </c>
      <c r="BI958" s="456">
        <f>+T958-'Departmental PL'!W977</f>
        <v>0</v>
      </c>
    </row>
    <row r="959" spans="2:61" ht="20.25" hidden="1" customHeight="1" x14ac:dyDescent="0.25">
      <c r="B959" s="2082"/>
      <c r="C959" s="2083"/>
      <c r="D959" s="2083"/>
      <c r="E959" s="2083"/>
      <c r="F959" s="2083"/>
      <c r="G959" s="2083"/>
      <c r="H959" s="2083"/>
      <c r="I959" s="2083"/>
      <c r="J959" s="2083"/>
      <c r="K959" s="2083"/>
      <c r="L959" s="2083"/>
      <c r="M959" s="2083"/>
      <c r="N959" s="2083"/>
      <c r="O959" s="2083"/>
      <c r="P959" s="2083"/>
      <c r="Q959" s="2083"/>
      <c r="R959" s="2083"/>
      <c r="S959" s="2083"/>
      <c r="T959" s="2083"/>
      <c r="AQ959" s="455" t="str">
        <f>'Departmental PL'!D978</f>
        <v>1610 6-1400 MED/SURG</v>
      </c>
      <c r="AR959" s="456">
        <f>+C959-'Departmental PL'!F978</f>
        <v>0</v>
      </c>
      <c r="AS959" s="456">
        <f>+D959-'Departmental PL'!G978</f>
        <v>0</v>
      </c>
      <c r="AT959" s="456">
        <f>+E959-'Departmental PL'!H978</f>
        <v>0</v>
      </c>
      <c r="AU959" s="456">
        <f>+F959-'Departmental PL'!I978</f>
        <v>0</v>
      </c>
      <c r="AV959" s="456">
        <f>+G959-'Departmental PL'!J978</f>
        <v>0</v>
      </c>
      <c r="AW959" s="456">
        <f>+H959-'Departmental PL'!K978</f>
        <v>0</v>
      </c>
      <c r="AX959" s="456">
        <f>+I959-'Departmental PL'!L978</f>
        <v>0</v>
      </c>
      <c r="AY959" s="456">
        <f>+J959-'Departmental PL'!M978</f>
        <v>0</v>
      </c>
      <c r="AZ959" s="456">
        <f>+K959-'Departmental PL'!N978</f>
        <v>0</v>
      </c>
      <c r="BA959" s="456">
        <f>+L959-'Departmental PL'!O978</f>
        <v>0</v>
      </c>
      <c r="BB959" s="456">
        <f>+M959-'Departmental PL'!P978</f>
        <v>0</v>
      </c>
      <c r="BC959" s="456">
        <f>+N959-'Departmental PL'!Q978</f>
        <v>0</v>
      </c>
      <c r="BD959" s="456">
        <f>+O959-'Departmental PL'!R978</f>
        <v>0</v>
      </c>
      <c r="BE959" s="456">
        <f>+P959-'Departmental PL'!S978</f>
        <v>0</v>
      </c>
      <c r="BF959" s="456">
        <f>+Q959-'Departmental PL'!T978</f>
        <v>0</v>
      </c>
      <c r="BG959" s="456">
        <f>+R959-'Departmental PL'!U978</f>
        <v>0</v>
      </c>
      <c r="BH959" s="456">
        <f>+S959-'Departmental PL'!V978</f>
        <v>0</v>
      </c>
      <c r="BI959" s="456">
        <f>+T959-'Departmental PL'!W978</f>
        <v>0</v>
      </c>
    </row>
    <row r="960" spans="2:61" ht="20.25" hidden="1" customHeight="1" x14ac:dyDescent="0.25">
      <c r="B960" s="2082"/>
      <c r="C960" s="2083"/>
      <c r="D960" s="2083"/>
      <c r="E960" s="2083"/>
      <c r="F960" s="2083"/>
      <c r="G960" s="2083"/>
      <c r="H960" s="2083"/>
      <c r="I960" s="2083"/>
      <c r="J960" s="2083"/>
      <c r="K960" s="2083"/>
      <c r="L960" s="2083"/>
      <c r="M960" s="2083"/>
      <c r="N960" s="2083"/>
      <c r="O960" s="2083"/>
      <c r="P960" s="2083"/>
      <c r="Q960" s="2083"/>
      <c r="R960" s="2083"/>
      <c r="S960" s="2083"/>
      <c r="T960" s="2083"/>
      <c r="AQ960" s="455" t="str">
        <f>'Departmental PL'!D979</f>
        <v>1620 6-3400 MED/SURG</v>
      </c>
      <c r="AR960" s="456">
        <f>+C960-'Departmental PL'!F979</f>
        <v>0</v>
      </c>
      <c r="AS960" s="456">
        <f>+D960-'Departmental PL'!G979</f>
        <v>0</v>
      </c>
      <c r="AT960" s="456">
        <f>+E960-'Departmental PL'!H979</f>
        <v>0</v>
      </c>
      <c r="AU960" s="456">
        <f>+F960-'Departmental PL'!I979</f>
        <v>0</v>
      </c>
      <c r="AV960" s="456">
        <f>+G960-'Departmental PL'!J979</f>
        <v>0</v>
      </c>
      <c r="AW960" s="456">
        <f>+H960-'Departmental PL'!K979</f>
        <v>0</v>
      </c>
      <c r="AX960" s="456">
        <f>+I960-'Departmental PL'!L979</f>
        <v>0</v>
      </c>
      <c r="AY960" s="456">
        <f>+J960-'Departmental PL'!M979</f>
        <v>0</v>
      </c>
      <c r="AZ960" s="456">
        <f>+K960-'Departmental PL'!N979</f>
        <v>0</v>
      </c>
      <c r="BA960" s="456">
        <f>+L960-'Departmental PL'!O979</f>
        <v>0</v>
      </c>
      <c r="BB960" s="456">
        <f>+M960-'Departmental PL'!P979</f>
        <v>0</v>
      </c>
      <c r="BC960" s="456">
        <f>+N960-'Departmental PL'!Q979</f>
        <v>0</v>
      </c>
      <c r="BD960" s="456">
        <f>+O960-'Departmental PL'!R979</f>
        <v>0</v>
      </c>
      <c r="BE960" s="456">
        <f>+P960-'Departmental PL'!S979</f>
        <v>0</v>
      </c>
      <c r="BF960" s="456">
        <f>+Q960-'Departmental PL'!T979</f>
        <v>0</v>
      </c>
      <c r="BG960" s="456">
        <f>+R960-'Departmental PL'!U979</f>
        <v>0</v>
      </c>
      <c r="BH960" s="456">
        <f>+S960-'Departmental PL'!V979</f>
        <v>0</v>
      </c>
      <c r="BI960" s="456">
        <f>+T960-'Departmental PL'!W979</f>
        <v>0</v>
      </c>
    </row>
    <row r="961" spans="2:61" ht="20.25" hidden="1" customHeight="1" x14ac:dyDescent="0.25">
      <c r="B961" s="2082"/>
      <c r="C961" s="2083"/>
      <c r="D961" s="2083"/>
      <c r="E961" s="2083"/>
      <c r="F961" s="2083"/>
      <c r="G961" s="2083"/>
      <c r="H961" s="2083"/>
      <c r="I961" s="2083"/>
      <c r="J961" s="2083"/>
      <c r="K961" s="2083"/>
      <c r="L961" s="2083"/>
      <c r="M961" s="2083"/>
      <c r="N961" s="2083"/>
      <c r="O961" s="2083"/>
      <c r="P961" s="2083"/>
      <c r="Q961" s="2083"/>
      <c r="R961" s="2083"/>
      <c r="S961" s="2083"/>
      <c r="T961" s="2083"/>
      <c r="AQ961" s="455" t="str">
        <f>'Departmental PL'!D980</f>
        <v>1630 6-3600 MED/SURG</v>
      </c>
      <c r="AR961" s="456">
        <f>+C961-'Departmental PL'!F980</f>
        <v>0</v>
      </c>
      <c r="AS961" s="456">
        <f>+D961-'Departmental PL'!G980</f>
        <v>0</v>
      </c>
      <c r="AT961" s="456">
        <f>+E961-'Departmental PL'!H980</f>
        <v>0</v>
      </c>
      <c r="AU961" s="456">
        <f>+F961-'Departmental PL'!I980</f>
        <v>0</v>
      </c>
      <c r="AV961" s="456">
        <f>+G961-'Departmental PL'!J980</f>
        <v>0</v>
      </c>
      <c r="AW961" s="456">
        <f>+H961-'Departmental PL'!K980</f>
        <v>0</v>
      </c>
      <c r="AX961" s="456">
        <f>+I961-'Departmental PL'!L980</f>
        <v>0</v>
      </c>
      <c r="AY961" s="456">
        <f>+J961-'Departmental PL'!M980</f>
        <v>0</v>
      </c>
      <c r="AZ961" s="456">
        <f>+K961-'Departmental PL'!N980</f>
        <v>0</v>
      </c>
      <c r="BA961" s="456">
        <f>+L961-'Departmental PL'!O980</f>
        <v>0</v>
      </c>
      <c r="BB961" s="456">
        <f>+M961-'Departmental PL'!P980</f>
        <v>0</v>
      </c>
      <c r="BC961" s="456">
        <f>+N961-'Departmental PL'!Q980</f>
        <v>0</v>
      </c>
      <c r="BD961" s="456">
        <f>+O961-'Departmental PL'!R980</f>
        <v>0</v>
      </c>
      <c r="BE961" s="456">
        <f>+P961-'Departmental PL'!S980</f>
        <v>0</v>
      </c>
      <c r="BF961" s="456">
        <f>+Q961-'Departmental PL'!T980</f>
        <v>0</v>
      </c>
      <c r="BG961" s="456">
        <f>+R961-'Departmental PL'!U980</f>
        <v>0</v>
      </c>
      <c r="BH961" s="456">
        <f>+S961-'Departmental PL'!V980</f>
        <v>0</v>
      </c>
      <c r="BI961" s="456">
        <f>+T961-'Departmental PL'!W980</f>
        <v>0</v>
      </c>
    </row>
    <row r="962" spans="2:61" ht="20.25" hidden="1" customHeight="1" x14ac:dyDescent="0.25">
      <c r="B962" s="2082"/>
      <c r="C962" s="2083"/>
      <c r="D962" s="2083"/>
      <c r="E962" s="2083"/>
      <c r="F962" s="2083"/>
      <c r="G962" s="2083"/>
      <c r="H962" s="2083"/>
      <c r="I962" s="2083"/>
      <c r="J962" s="2083"/>
      <c r="K962" s="2083"/>
      <c r="L962" s="2083"/>
      <c r="M962" s="2083"/>
      <c r="N962" s="2083"/>
      <c r="O962" s="2083"/>
      <c r="P962" s="2083"/>
      <c r="Q962" s="2083"/>
      <c r="R962" s="2083"/>
      <c r="S962" s="2083"/>
      <c r="T962" s="2083"/>
      <c r="AQ962" s="455" t="str">
        <f>'Departmental PL'!D981</f>
        <v>1640 6-1200 MED/SURG</v>
      </c>
      <c r="AR962" s="456">
        <f>+C962-'Departmental PL'!F981</f>
        <v>0</v>
      </c>
      <c r="AS962" s="456">
        <f>+D962-'Departmental PL'!G981</f>
        <v>0</v>
      </c>
      <c r="AT962" s="456">
        <f>+E962-'Departmental PL'!H981</f>
        <v>0</v>
      </c>
      <c r="AU962" s="456">
        <f>+F962-'Departmental PL'!I981</f>
        <v>0</v>
      </c>
      <c r="AV962" s="456">
        <f>+G962-'Departmental PL'!J981</f>
        <v>0</v>
      </c>
      <c r="AW962" s="456">
        <f>+H962-'Departmental PL'!K981</f>
        <v>0</v>
      </c>
      <c r="AX962" s="456">
        <f>+I962-'Departmental PL'!L981</f>
        <v>0</v>
      </c>
      <c r="AY962" s="456">
        <f>+J962-'Departmental PL'!M981</f>
        <v>0</v>
      </c>
      <c r="AZ962" s="456">
        <f>+K962-'Departmental PL'!N981</f>
        <v>0</v>
      </c>
      <c r="BA962" s="456">
        <f>+L962-'Departmental PL'!O981</f>
        <v>0</v>
      </c>
      <c r="BB962" s="456">
        <f>+M962-'Departmental PL'!P981</f>
        <v>0</v>
      </c>
      <c r="BC962" s="456">
        <f>+N962-'Departmental PL'!Q981</f>
        <v>0</v>
      </c>
      <c r="BD962" s="456">
        <f>+O962-'Departmental PL'!R981</f>
        <v>0</v>
      </c>
      <c r="BE962" s="456">
        <f>+P962-'Departmental PL'!S981</f>
        <v>0</v>
      </c>
      <c r="BF962" s="456">
        <f>+Q962-'Departmental PL'!T981</f>
        <v>0</v>
      </c>
      <c r="BG962" s="456">
        <f>+R962-'Departmental PL'!U981</f>
        <v>0</v>
      </c>
      <c r="BH962" s="456">
        <f>+S962-'Departmental PL'!V981</f>
        <v>0</v>
      </c>
      <c r="BI962" s="456">
        <f>+T962-'Departmental PL'!W981</f>
        <v>0</v>
      </c>
    </row>
    <row r="963" spans="2:61" ht="20.25" hidden="1" customHeight="1" x14ac:dyDescent="0.25">
      <c r="B963" s="2082"/>
      <c r="C963" s="2083"/>
      <c r="D963" s="2083"/>
      <c r="E963" s="2083"/>
      <c r="F963" s="2083"/>
      <c r="G963" s="2083"/>
      <c r="H963" s="2083"/>
      <c r="I963" s="2083"/>
      <c r="J963" s="2083"/>
      <c r="K963" s="2083"/>
      <c r="L963" s="2083"/>
      <c r="M963" s="2083"/>
      <c r="N963" s="2083"/>
      <c r="O963" s="2083"/>
      <c r="P963" s="2083"/>
      <c r="Q963" s="2083"/>
      <c r="R963" s="2083"/>
      <c r="S963" s="2083"/>
      <c r="T963" s="2083"/>
      <c r="AQ963" s="455" t="str">
        <f>'Departmental PL'!D982</f>
        <v>1700 7-1200 MED/SURG</v>
      </c>
      <c r="AR963" s="456">
        <f>+C963-'Departmental PL'!F982</f>
        <v>0</v>
      </c>
      <c r="AS963" s="456">
        <f>+D963-'Departmental PL'!G982</f>
        <v>0</v>
      </c>
      <c r="AT963" s="456">
        <f>+E963-'Departmental PL'!H982</f>
        <v>0</v>
      </c>
      <c r="AU963" s="456">
        <f>+F963-'Departmental PL'!I982</f>
        <v>0</v>
      </c>
      <c r="AV963" s="456">
        <f>+G963-'Departmental PL'!J982</f>
        <v>0</v>
      </c>
      <c r="AW963" s="456">
        <f>+H963-'Departmental PL'!K982</f>
        <v>0</v>
      </c>
      <c r="AX963" s="456">
        <f>+I963-'Departmental PL'!L982</f>
        <v>0</v>
      </c>
      <c r="AY963" s="456">
        <f>+J963-'Departmental PL'!M982</f>
        <v>0</v>
      </c>
      <c r="AZ963" s="456">
        <f>+K963-'Departmental PL'!N982</f>
        <v>0</v>
      </c>
      <c r="BA963" s="456">
        <f>+L963-'Departmental PL'!O982</f>
        <v>0</v>
      </c>
      <c r="BB963" s="456">
        <f>+M963-'Departmental PL'!P982</f>
        <v>0</v>
      </c>
      <c r="BC963" s="456">
        <f>+N963-'Departmental PL'!Q982</f>
        <v>0</v>
      </c>
      <c r="BD963" s="456">
        <f>+O963-'Departmental PL'!R982</f>
        <v>0</v>
      </c>
      <c r="BE963" s="456">
        <f>+P963-'Departmental PL'!S982</f>
        <v>0</v>
      </c>
      <c r="BF963" s="456">
        <f>+Q963-'Departmental PL'!T982</f>
        <v>0</v>
      </c>
      <c r="BG963" s="456">
        <f>+R963-'Departmental PL'!U982</f>
        <v>0</v>
      </c>
      <c r="BH963" s="456">
        <f>+S963-'Departmental PL'!V982</f>
        <v>0</v>
      </c>
      <c r="BI963" s="456">
        <f>+T963-'Departmental PL'!W982</f>
        <v>0</v>
      </c>
    </row>
    <row r="964" spans="2:61" ht="20.25" hidden="1" customHeight="1" x14ac:dyDescent="0.25">
      <c r="B964" s="2082"/>
      <c r="C964" s="2083"/>
      <c r="D964" s="2083"/>
      <c r="E964" s="2083"/>
      <c r="F964" s="2083"/>
      <c r="G964" s="2083"/>
      <c r="H964" s="2083"/>
      <c r="I964" s="2083"/>
      <c r="J964" s="2083"/>
      <c r="K964" s="2083"/>
      <c r="L964" s="2083"/>
      <c r="M964" s="2083"/>
      <c r="N964" s="2083"/>
      <c r="O964" s="2083"/>
      <c r="P964" s="2083"/>
      <c r="Q964" s="2083"/>
      <c r="R964" s="2083"/>
      <c r="S964" s="2083"/>
      <c r="T964" s="2083"/>
      <c r="AQ964" s="455" t="str">
        <f>'Departmental PL'!D983</f>
        <v>1710 7-1400 MED/SURG</v>
      </c>
      <c r="AR964" s="456">
        <f>+C964-'Departmental PL'!F983</f>
        <v>0</v>
      </c>
      <c r="AS964" s="456">
        <f>+D964-'Departmental PL'!G983</f>
        <v>0</v>
      </c>
      <c r="AT964" s="456">
        <f>+E964-'Departmental PL'!H983</f>
        <v>0</v>
      </c>
      <c r="AU964" s="456">
        <f>+F964-'Departmental PL'!I983</f>
        <v>0</v>
      </c>
      <c r="AV964" s="456">
        <f>+G964-'Departmental PL'!J983</f>
        <v>0</v>
      </c>
      <c r="AW964" s="456">
        <f>+H964-'Departmental PL'!K983</f>
        <v>0</v>
      </c>
      <c r="AX964" s="456">
        <f>+I964-'Departmental PL'!L983</f>
        <v>0</v>
      </c>
      <c r="AY964" s="456">
        <f>+J964-'Departmental PL'!M983</f>
        <v>0</v>
      </c>
      <c r="AZ964" s="456">
        <f>+K964-'Departmental PL'!N983</f>
        <v>0</v>
      </c>
      <c r="BA964" s="456">
        <f>+L964-'Departmental PL'!O983</f>
        <v>0</v>
      </c>
      <c r="BB964" s="456">
        <f>+M964-'Departmental PL'!P983</f>
        <v>0</v>
      </c>
      <c r="BC964" s="456">
        <f>+N964-'Departmental PL'!Q983</f>
        <v>0</v>
      </c>
      <c r="BD964" s="456">
        <f>+O964-'Departmental PL'!R983</f>
        <v>0</v>
      </c>
      <c r="BE964" s="456">
        <f>+P964-'Departmental PL'!S983</f>
        <v>0</v>
      </c>
      <c r="BF964" s="456">
        <f>+Q964-'Departmental PL'!T983</f>
        <v>0</v>
      </c>
      <c r="BG964" s="456">
        <f>+R964-'Departmental PL'!U983</f>
        <v>0</v>
      </c>
      <c r="BH964" s="456">
        <f>+S964-'Departmental PL'!V983</f>
        <v>0</v>
      </c>
      <c r="BI964" s="456">
        <f>+T964-'Departmental PL'!W983</f>
        <v>0</v>
      </c>
    </row>
    <row r="965" spans="2:61" ht="20.25" hidden="1" customHeight="1" x14ac:dyDescent="0.25">
      <c r="B965" s="2082"/>
      <c r="C965" s="2083"/>
      <c r="D965" s="2083"/>
      <c r="E965" s="2083"/>
      <c r="F965" s="2083"/>
      <c r="G965" s="2083"/>
      <c r="H965" s="2083"/>
      <c r="I965" s="2083"/>
      <c r="J965" s="2083"/>
      <c r="K965" s="2083"/>
      <c r="L965" s="2083"/>
      <c r="M965" s="2083"/>
      <c r="N965" s="2083"/>
      <c r="O965" s="2083"/>
      <c r="P965" s="2083"/>
      <c r="Q965" s="2083"/>
      <c r="R965" s="2083"/>
      <c r="S965" s="2083"/>
      <c r="T965" s="2083"/>
      <c r="AQ965" s="455" t="str">
        <f>'Departmental PL'!D984</f>
        <v>1720 7-1600 MED/SURG</v>
      </c>
      <c r="AR965" s="456">
        <f>+C965-'Departmental PL'!F984</f>
        <v>0</v>
      </c>
      <c r="AS965" s="456">
        <f>+D965-'Departmental PL'!G984</f>
        <v>0</v>
      </c>
      <c r="AT965" s="456">
        <f>+E965-'Departmental PL'!H984</f>
        <v>0</v>
      </c>
      <c r="AU965" s="456">
        <f>+F965-'Departmental PL'!I984</f>
        <v>0</v>
      </c>
      <c r="AV965" s="456">
        <f>+G965-'Departmental PL'!J984</f>
        <v>0</v>
      </c>
      <c r="AW965" s="456">
        <f>+H965-'Departmental PL'!K984</f>
        <v>0</v>
      </c>
      <c r="AX965" s="456">
        <f>+I965-'Departmental PL'!L984</f>
        <v>0</v>
      </c>
      <c r="AY965" s="456">
        <f>+J965-'Departmental PL'!M984</f>
        <v>0</v>
      </c>
      <c r="AZ965" s="456">
        <f>+K965-'Departmental PL'!N984</f>
        <v>0</v>
      </c>
      <c r="BA965" s="456">
        <f>+L965-'Departmental PL'!O984</f>
        <v>0</v>
      </c>
      <c r="BB965" s="456">
        <f>+M965-'Departmental PL'!P984</f>
        <v>0</v>
      </c>
      <c r="BC965" s="456">
        <f>+N965-'Departmental PL'!Q984</f>
        <v>0</v>
      </c>
      <c r="BD965" s="456">
        <f>+O965-'Departmental PL'!R984</f>
        <v>0</v>
      </c>
      <c r="BE965" s="456">
        <f>+P965-'Departmental PL'!S984</f>
        <v>0</v>
      </c>
      <c r="BF965" s="456">
        <f>+Q965-'Departmental PL'!T984</f>
        <v>0</v>
      </c>
      <c r="BG965" s="456">
        <f>+R965-'Departmental PL'!U984</f>
        <v>0</v>
      </c>
      <c r="BH965" s="456">
        <f>+S965-'Departmental PL'!V984</f>
        <v>0</v>
      </c>
      <c r="BI965" s="456">
        <f>+T965-'Departmental PL'!W984</f>
        <v>0</v>
      </c>
    </row>
    <row r="966" spans="2:61" ht="20.25" hidden="1" customHeight="1" x14ac:dyDescent="0.25">
      <c r="B966" s="2082"/>
      <c r="C966" s="2083"/>
      <c r="D966" s="2083"/>
      <c r="E966" s="2083"/>
      <c r="F966" s="2083"/>
      <c r="G966" s="2083"/>
      <c r="H966" s="2083"/>
      <c r="I966" s="2083"/>
      <c r="J966" s="2083"/>
      <c r="K966" s="2083"/>
      <c r="L966" s="2083"/>
      <c r="M966" s="2083"/>
      <c r="N966" s="2083"/>
      <c r="O966" s="2083"/>
      <c r="P966" s="2083"/>
      <c r="Q966" s="2083"/>
      <c r="R966" s="2083"/>
      <c r="S966" s="2083"/>
      <c r="T966" s="2083"/>
      <c r="AQ966" s="455" t="str">
        <f>'Departmental PL'!D985</f>
        <v>1730 7-3400 MED/SURG</v>
      </c>
      <c r="AR966" s="456">
        <f>+C966-'Departmental PL'!F985</f>
        <v>0</v>
      </c>
      <c r="AS966" s="456">
        <f>+D966-'Departmental PL'!G985</f>
        <v>0</v>
      </c>
      <c r="AT966" s="456">
        <f>+E966-'Departmental PL'!H985</f>
        <v>0</v>
      </c>
      <c r="AU966" s="456">
        <f>+F966-'Departmental PL'!I985</f>
        <v>0</v>
      </c>
      <c r="AV966" s="456">
        <f>+G966-'Departmental PL'!J985</f>
        <v>0</v>
      </c>
      <c r="AW966" s="456">
        <f>+H966-'Departmental PL'!K985</f>
        <v>0</v>
      </c>
      <c r="AX966" s="456">
        <f>+I966-'Departmental PL'!L985</f>
        <v>0</v>
      </c>
      <c r="AY966" s="456">
        <f>+J966-'Departmental PL'!M985</f>
        <v>0</v>
      </c>
      <c r="AZ966" s="456">
        <f>+K966-'Departmental PL'!N985</f>
        <v>0</v>
      </c>
      <c r="BA966" s="456">
        <f>+L966-'Departmental PL'!O985</f>
        <v>0</v>
      </c>
      <c r="BB966" s="456">
        <f>+M966-'Departmental PL'!P985</f>
        <v>0</v>
      </c>
      <c r="BC966" s="456">
        <f>+N966-'Departmental PL'!Q985</f>
        <v>0</v>
      </c>
      <c r="BD966" s="456">
        <f>+O966-'Departmental PL'!R985</f>
        <v>0</v>
      </c>
      <c r="BE966" s="456">
        <f>+P966-'Departmental PL'!S985</f>
        <v>0</v>
      </c>
      <c r="BF966" s="456">
        <f>+Q966-'Departmental PL'!T985</f>
        <v>0</v>
      </c>
      <c r="BG966" s="456">
        <f>+R966-'Departmental PL'!U985</f>
        <v>0</v>
      </c>
      <c r="BH966" s="456">
        <f>+S966-'Departmental PL'!V985</f>
        <v>0</v>
      </c>
      <c r="BI966" s="456">
        <f>+T966-'Departmental PL'!W985</f>
        <v>0</v>
      </c>
    </row>
    <row r="967" spans="2:61" ht="20.25" hidden="1" customHeight="1" x14ac:dyDescent="0.25">
      <c r="B967" s="2082"/>
      <c r="C967" s="2083"/>
      <c r="D967" s="2083"/>
      <c r="E967" s="2083"/>
      <c r="F967" s="2083"/>
      <c r="G967" s="2083"/>
      <c r="H967" s="2083"/>
      <c r="I967" s="2083"/>
      <c r="J967" s="2083"/>
      <c r="K967" s="2083"/>
      <c r="L967" s="2083"/>
      <c r="M967" s="2083"/>
      <c r="N967" s="2083"/>
      <c r="O967" s="2083"/>
      <c r="P967" s="2083"/>
      <c r="Q967" s="2083"/>
      <c r="R967" s="2083"/>
      <c r="S967" s="2083"/>
      <c r="T967" s="2083"/>
      <c r="AQ967" s="455" t="str">
        <f>'Departmental PL'!D986</f>
        <v>1740 7-3600 MED/SURG</v>
      </c>
      <c r="AR967" s="456">
        <f>+C967-'Departmental PL'!F986</f>
        <v>0</v>
      </c>
      <c r="AS967" s="456">
        <f>+D967-'Departmental PL'!G986</f>
        <v>0</v>
      </c>
      <c r="AT967" s="456">
        <f>+E967-'Departmental PL'!H986</f>
        <v>0</v>
      </c>
      <c r="AU967" s="456">
        <f>+F967-'Departmental PL'!I986</f>
        <v>0</v>
      </c>
      <c r="AV967" s="456">
        <f>+G967-'Departmental PL'!J986</f>
        <v>0</v>
      </c>
      <c r="AW967" s="456">
        <f>+H967-'Departmental PL'!K986</f>
        <v>0</v>
      </c>
      <c r="AX967" s="456">
        <f>+I967-'Departmental PL'!L986</f>
        <v>0</v>
      </c>
      <c r="AY967" s="456">
        <f>+J967-'Departmental PL'!M986</f>
        <v>0</v>
      </c>
      <c r="AZ967" s="456">
        <f>+K967-'Departmental PL'!N986</f>
        <v>0</v>
      </c>
      <c r="BA967" s="456">
        <f>+L967-'Departmental PL'!O986</f>
        <v>0</v>
      </c>
      <c r="BB967" s="456">
        <f>+M967-'Departmental PL'!P986</f>
        <v>0</v>
      </c>
      <c r="BC967" s="456">
        <f>+N967-'Departmental PL'!Q986</f>
        <v>0</v>
      </c>
      <c r="BD967" s="456">
        <f>+O967-'Departmental PL'!R986</f>
        <v>0</v>
      </c>
      <c r="BE967" s="456">
        <f>+P967-'Departmental PL'!S986</f>
        <v>0</v>
      </c>
      <c r="BF967" s="456">
        <f>+Q967-'Departmental PL'!T986</f>
        <v>0</v>
      </c>
      <c r="BG967" s="456">
        <f>+R967-'Departmental PL'!U986</f>
        <v>0</v>
      </c>
      <c r="BH967" s="456">
        <f>+S967-'Departmental PL'!V986</f>
        <v>0</v>
      </c>
      <c r="BI967" s="456">
        <f>+T967-'Departmental PL'!W986</f>
        <v>0</v>
      </c>
    </row>
    <row r="968" spans="2:61" ht="20.25" hidden="1" customHeight="1" x14ac:dyDescent="0.25">
      <c r="B968" s="2082"/>
      <c r="C968" s="2083"/>
      <c r="D968" s="2083"/>
      <c r="E968" s="2083"/>
      <c r="F968" s="2083"/>
      <c r="G968" s="2083"/>
      <c r="H968" s="2083"/>
      <c r="I968" s="2083"/>
      <c r="J968" s="2083"/>
      <c r="K968" s="2083"/>
      <c r="L968" s="2083"/>
      <c r="M968" s="2083"/>
      <c r="N968" s="2083"/>
      <c r="O968" s="2083"/>
      <c r="P968" s="2083"/>
      <c r="Q968" s="2083"/>
      <c r="R968" s="2083"/>
      <c r="S968" s="2083"/>
      <c r="T968" s="2083"/>
      <c r="AQ968" s="455" t="str">
        <f>'Departmental PL'!D987</f>
        <v>1821 INPATIENT DIALYSIS</v>
      </c>
      <c r="AR968" s="456">
        <f>+C968-'Departmental PL'!F987</f>
        <v>0</v>
      </c>
      <c r="AS968" s="456">
        <f>+D968-'Departmental PL'!G987</f>
        <v>0</v>
      </c>
      <c r="AT968" s="456">
        <f>+E968-'Departmental PL'!H987</f>
        <v>0</v>
      </c>
      <c r="AU968" s="456">
        <f>+F968-'Departmental PL'!I987</f>
        <v>0</v>
      </c>
      <c r="AV968" s="456">
        <f>+G968-'Departmental PL'!J987</f>
        <v>0</v>
      </c>
      <c r="AW968" s="456">
        <f>+H968-'Departmental PL'!K987</f>
        <v>0</v>
      </c>
      <c r="AX968" s="456">
        <f>+I968-'Departmental PL'!L987</f>
        <v>0</v>
      </c>
      <c r="AY968" s="456">
        <f>+J968-'Departmental PL'!M987</f>
        <v>0</v>
      </c>
      <c r="AZ968" s="456">
        <f>+K968-'Departmental PL'!N987</f>
        <v>0</v>
      </c>
      <c r="BA968" s="456">
        <f>+L968-'Departmental PL'!O987</f>
        <v>0</v>
      </c>
      <c r="BB968" s="456">
        <f>+M968-'Departmental PL'!P987</f>
        <v>0</v>
      </c>
      <c r="BC968" s="456">
        <f>+N968-'Departmental PL'!Q987</f>
        <v>0</v>
      </c>
      <c r="BD968" s="456">
        <f>+O968-'Departmental PL'!R987</f>
        <v>0</v>
      </c>
      <c r="BE968" s="456">
        <f>+P968-'Departmental PL'!S987</f>
        <v>0</v>
      </c>
      <c r="BF968" s="456">
        <f>+Q968-'Departmental PL'!T987</f>
        <v>0</v>
      </c>
      <c r="BG968" s="456">
        <f>+R968-'Departmental PL'!U987</f>
        <v>0</v>
      </c>
      <c r="BH968" s="456">
        <f>+S968-'Departmental PL'!V987</f>
        <v>0</v>
      </c>
      <c r="BI968" s="456">
        <f>+T968-'Departmental PL'!W987</f>
        <v>0</v>
      </c>
    </row>
    <row r="969" spans="2:61" ht="20.25" hidden="1" customHeight="1" x14ac:dyDescent="0.25">
      <c r="B969" s="2082"/>
      <c r="C969" s="2083"/>
      <c r="D969" s="2083"/>
      <c r="E969" s="2083"/>
      <c r="F969" s="2083"/>
      <c r="G969" s="2083"/>
      <c r="H969" s="2083"/>
      <c r="I969" s="2083"/>
      <c r="J969" s="2083"/>
      <c r="K969" s="2083"/>
      <c r="L969" s="2083"/>
      <c r="M969" s="2083"/>
      <c r="N969" s="2083"/>
      <c r="O969" s="2083"/>
      <c r="P969" s="2083"/>
      <c r="Q969" s="2083"/>
      <c r="R969" s="2083"/>
      <c r="S969" s="2083"/>
      <c r="T969" s="2083"/>
      <c r="AQ969" s="455" t="str">
        <f>'Departmental PL'!D988</f>
        <v>1820 8-3400 MED/SURG</v>
      </c>
      <c r="AR969" s="456">
        <f>+C969-'Departmental PL'!F988</f>
        <v>0</v>
      </c>
      <c r="AS969" s="456">
        <f>+D969-'Departmental PL'!G988</f>
        <v>0</v>
      </c>
      <c r="AT969" s="456">
        <f>+E969-'Departmental PL'!H988</f>
        <v>0</v>
      </c>
      <c r="AU969" s="456">
        <f>+F969-'Departmental PL'!I988</f>
        <v>0</v>
      </c>
      <c r="AV969" s="456">
        <f>+G969-'Departmental PL'!J988</f>
        <v>0</v>
      </c>
      <c r="AW969" s="456">
        <f>+H969-'Departmental PL'!K988</f>
        <v>0</v>
      </c>
      <c r="AX969" s="456">
        <f>+I969-'Departmental PL'!L988</f>
        <v>0</v>
      </c>
      <c r="AY969" s="456">
        <f>+J969-'Departmental PL'!M988</f>
        <v>0</v>
      </c>
      <c r="AZ969" s="456">
        <f>+K969-'Departmental PL'!N988</f>
        <v>0</v>
      </c>
      <c r="BA969" s="456">
        <f>+L969-'Departmental PL'!O988</f>
        <v>0</v>
      </c>
      <c r="BB969" s="456">
        <f>+M969-'Departmental PL'!P988</f>
        <v>0</v>
      </c>
      <c r="BC969" s="456">
        <f>+N969-'Departmental PL'!Q988</f>
        <v>0</v>
      </c>
      <c r="BD969" s="456">
        <f>+O969-'Departmental PL'!R988</f>
        <v>0</v>
      </c>
      <c r="BE969" s="456">
        <f>+P969-'Departmental PL'!S988</f>
        <v>0</v>
      </c>
      <c r="BF969" s="456">
        <f>+Q969-'Departmental PL'!T988</f>
        <v>0</v>
      </c>
      <c r="BG969" s="456">
        <f>+R969-'Departmental PL'!U988</f>
        <v>0</v>
      </c>
      <c r="BH969" s="456">
        <f>+S969-'Departmental PL'!V988</f>
        <v>0</v>
      </c>
      <c r="BI969" s="456">
        <f>+T969-'Departmental PL'!W988</f>
        <v>0</v>
      </c>
    </row>
    <row r="970" spans="2:61" ht="20.25" hidden="1" customHeight="1" x14ac:dyDescent="0.25">
      <c r="B970" s="2082"/>
      <c r="C970" s="2083"/>
      <c r="D970" s="2083"/>
      <c r="E970" s="2083"/>
      <c r="F970" s="2083"/>
      <c r="G970" s="2083"/>
      <c r="H970" s="2083"/>
      <c r="I970" s="2083"/>
      <c r="J970" s="2083"/>
      <c r="K970" s="2083"/>
      <c r="L970" s="2083"/>
      <c r="M970" s="2083"/>
      <c r="N970" s="2083"/>
      <c r="O970" s="2083"/>
      <c r="P970" s="2083"/>
      <c r="Q970" s="2083"/>
      <c r="R970" s="2083"/>
      <c r="S970" s="2083"/>
      <c r="T970" s="2083"/>
      <c r="AQ970" s="455" t="str">
        <f>'Departmental PL'!D989</f>
        <v>1830 NS 8-1400 SWING UNIT</v>
      </c>
      <c r="AR970" s="456">
        <f>+C970-'Departmental PL'!F989</f>
        <v>0</v>
      </c>
      <c r="AS970" s="456">
        <f>+D970-'Departmental PL'!G989</f>
        <v>0</v>
      </c>
      <c r="AT970" s="456">
        <f>+E970-'Departmental PL'!H989</f>
        <v>0</v>
      </c>
      <c r="AU970" s="456">
        <f>+F970-'Departmental PL'!I989</f>
        <v>0</v>
      </c>
      <c r="AV970" s="456">
        <f>+G970-'Departmental PL'!J989</f>
        <v>0</v>
      </c>
      <c r="AW970" s="456">
        <f>+H970-'Departmental PL'!K989</f>
        <v>0</v>
      </c>
      <c r="AX970" s="456">
        <f>+I970-'Departmental PL'!L989</f>
        <v>0</v>
      </c>
      <c r="AY970" s="456">
        <f>+J970-'Departmental PL'!M989</f>
        <v>0</v>
      </c>
      <c r="AZ970" s="456">
        <f>+K970-'Departmental PL'!N989</f>
        <v>0</v>
      </c>
      <c r="BA970" s="456">
        <f>+L970-'Departmental PL'!O989</f>
        <v>0</v>
      </c>
      <c r="BB970" s="456">
        <f>+M970-'Departmental PL'!P989</f>
        <v>0</v>
      </c>
      <c r="BC970" s="456">
        <f>+N970-'Departmental PL'!Q989</f>
        <v>0</v>
      </c>
      <c r="BD970" s="456">
        <f>+O970-'Departmental PL'!R989</f>
        <v>0</v>
      </c>
      <c r="BE970" s="456">
        <f>+P970-'Departmental PL'!S989</f>
        <v>0</v>
      </c>
      <c r="BF970" s="456">
        <f>+Q970-'Departmental PL'!T989</f>
        <v>0</v>
      </c>
      <c r="BG970" s="456">
        <f>+R970-'Departmental PL'!U989</f>
        <v>0</v>
      </c>
      <c r="BH970" s="456">
        <f>+S970-'Departmental PL'!V989</f>
        <v>0</v>
      </c>
      <c r="BI970" s="456">
        <f>+T970-'Departmental PL'!W989</f>
        <v>0</v>
      </c>
    </row>
    <row r="971" spans="2:61" ht="20.25" hidden="1" customHeight="1" x14ac:dyDescent="0.25">
      <c r="B971" s="2082"/>
      <c r="C971" s="2083"/>
      <c r="D971" s="2083"/>
      <c r="E971" s="2083"/>
      <c r="F971" s="2083"/>
      <c r="G971" s="2083"/>
      <c r="H971" s="2083"/>
      <c r="I971" s="2083"/>
      <c r="J971" s="2083"/>
      <c r="K971" s="2083"/>
      <c r="L971" s="2083"/>
      <c r="M971" s="2083"/>
      <c r="N971" s="2083"/>
      <c r="O971" s="2083"/>
      <c r="P971" s="2083"/>
      <c r="Q971" s="2083"/>
      <c r="R971" s="2083"/>
      <c r="S971" s="2083"/>
      <c r="T971" s="2083"/>
      <c r="AQ971" s="455" t="str">
        <f>'Departmental PL'!D990</f>
        <v>1850 3-1800 AICU (ADULT ICU)</v>
      </c>
      <c r="AR971" s="456">
        <f>+C971-'Departmental PL'!F990</f>
        <v>0</v>
      </c>
      <c r="AS971" s="456">
        <f>+D971-'Departmental PL'!G990</f>
        <v>0</v>
      </c>
      <c r="AT971" s="456">
        <f>+E971-'Departmental PL'!H990</f>
        <v>0</v>
      </c>
      <c r="AU971" s="456">
        <f>+F971-'Departmental PL'!I990</f>
        <v>0</v>
      </c>
      <c r="AV971" s="456">
        <f>+G971-'Departmental PL'!J990</f>
        <v>0</v>
      </c>
      <c r="AW971" s="456">
        <f>+H971-'Departmental PL'!K990</f>
        <v>0</v>
      </c>
      <c r="AX971" s="456">
        <f>+I971-'Departmental PL'!L990</f>
        <v>0</v>
      </c>
      <c r="AY971" s="456">
        <f>+J971-'Departmental PL'!M990</f>
        <v>0</v>
      </c>
      <c r="AZ971" s="456">
        <f>+K971-'Departmental PL'!N990</f>
        <v>0</v>
      </c>
      <c r="BA971" s="456">
        <f>+L971-'Departmental PL'!O990</f>
        <v>0</v>
      </c>
      <c r="BB971" s="456">
        <f>+M971-'Departmental PL'!P990</f>
        <v>0</v>
      </c>
      <c r="BC971" s="456">
        <f>+N971-'Departmental PL'!Q990</f>
        <v>0</v>
      </c>
      <c r="BD971" s="456">
        <f>+O971-'Departmental PL'!R990</f>
        <v>0</v>
      </c>
      <c r="BE971" s="456">
        <f>+P971-'Departmental PL'!S990</f>
        <v>0</v>
      </c>
      <c r="BF971" s="456">
        <f>+Q971-'Departmental PL'!T990</f>
        <v>0</v>
      </c>
      <c r="BG971" s="456">
        <f>+R971-'Departmental PL'!U990</f>
        <v>0</v>
      </c>
      <c r="BH971" s="456">
        <f>+S971-'Departmental PL'!V990</f>
        <v>0</v>
      </c>
      <c r="BI971" s="456">
        <f>+T971-'Departmental PL'!W990</f>
        <v>0</v>
      </c>
    </row>
    <row r="972" spans="2:61" ht="20.25" hidden="1" customHeight="1" x14ac:dyDescent="0.25">
      <c r="B972" s="2082"/>
      <c r="C972" s="2083"/>
      <c r="D972" s="2083"/>
      <c r="E972" s="2083"/>
      <c r="F972" s="2083"/>
      <c r="G972" s="2083"/>
      <c r="H972" s="2083"/>
      <c r="I972" s="2083"/>
      <c r="J972" s="2083"/>
      <c r="K972" s="2083"/>
      <c r="L972" s="2083"/>
      <c r="M972" s="2083"/>
      <c r="N972" s="2083"/>
      <c r="O972" s="2083"/>
      <c r="P972" s="2083"/>
      <c r="Q972" s="2083"/>
      <c r="R972" s="2083"/>
      <c r="S972" s="2083"/>
      <c r="T972" s="2083"/>
      <c r="AQ972" s="455" t="str">
        <f>'Departmental PL'!D991</f>
        <v>1880 8-3600 SURGICAL ICU</v>
      </c>
      <c r="AR972" s="456">
        <f>+C972-'Departmental PL'!F991</f>
        <v>0</v>
      </c>
      <c r="AS972" s="456">
        <f>+D972-'Departmental PL'!G991</f>
        <v>0</v>
      </c>
      <c r="AT972" s="456">
        <f>+E972-'Departmental PL'!H991</f>
        <v>0</v>
      </c>
      <c r="AU972" s="456">
        <f>+F972-'Departmental PL'!I991</f>
        <v>0</v>
      </c>
      <c r="AV972" s="456">
        <f>+G972-'Departmental PL'!J991</f>
        <v>0</v>
      </c>
      <c r="AW972" s="456">
        <f>+H972-'Departmental PL'!K991</f>
        <v>0</v>
      </c>
      <c r="AX972" s="456">
        <f>+I972-'Departmental PL'!L991</f>
        <v>0</v>
      </c>
      <c r="AY972" s="456">
        <f>+J972-'Departmental PL'!M991</f>
        <v>0</v>
      </c>
      <c r="AZ972" s="456">
        <f>+K972-'Departmental PL'!N991</f>
        <v>0</v>
      </c>
      <c r="BA972" s="456">
        <f>+L972-'Departmental PL'!O991</f>
        <v>0</v>
      </c>
      <c r="BB972" s="456">
        <f>+M972-'Departmental PL'!P991</f>
        <v>0</v>
      </c>
      <c r="BC972" s="456">
        <f>+N972-'Departmental PL'!Q991</f>
        <v>0</v>
      </c>
      <c r="BD972" s="456">
        <f>+O972-'Departmental PL'!R991</f>
        <v>0</v>
      </c>
      <c r="BE972" s="456">
        <f>+P972-'Departmental PL'!S991</f>
        <v>0</v>
      </c>
      <c r="BF972" s="456">
        <f>+Q972-'Departmental PL'!T991</f>
        <v>0</v>
      </c>
      <c r="BG972" s="456">
        <f>+R972-'Departmental PL'!U991</f>
        <v>0</v>
      </c>
      <c r="BH972" s="456">
        <f>+S972-'Departmental PL'!V991</f>
        <v>0</v>
      </c>
      <c r="BI972" s="456">
        <f>+T972-'Departmental PL'!W991</f>
        <v>0</v>
      </c>
    </row>
    <row r="973" spans="2:61" ht="20.25" hidden="1" customHeight="1" x14ac:dyDescent="0.25">
      <c r="B973" s="2082"/>
      <c r="C973" s="2083"/>
      <c r="D973" s="2083"/>
      <c r="E973" s="2083"/>
      <c r="F973" s="2083"/>
      <c r="G973" s="2083"/>
      <c r="H973" s="2083"/>
      <c r="I973" s="2083"/>
      <c r="J973" s="2083"/>
      <c r="K973" s="2083"/>
      <c r="L973" s="2083"/>
      <c r="M973" s="2083"/>
      <c r="N973" s="2083"/>
      <c r="O973" s="2083"/>
      <c r="P973" s="2083"/>
      <c r="Q973" s="2083"/>
      <c r="R973" s="2083"/>
      <c r="S973" s="2083"/>
      <c r="T973" s="2083"/>
      <c r="AQ973" s="455" t="str">
        <f>'Departmental PL'!D992</f>
        <v>1900 CLINICAL RESEARCH</v>
      </c>
      <c r="AR973" s="456">
        <f>+C973-'Departmental PL'!F992</f>
        <v>0</v>
      </c>
      <c r="AS973" s="456">
        <f>+D973-'Departmental PL'!G992</f>
        <v>0</v>
      </c>
      <c r="AT973" s="456">
        <f>+E973-'Departmental PL'!H992</f>
        <v>0</v>
      </c>
      <c r="AU973" s="456">
        <f>+F973-'Departmental PL'!I992</f>
        <v>0</v>
      </c>
      <c r="AV973" s="456">
        <f>+G973-'Departmental PL'!J992</f>
        <v>0</v>
      </c>
      <c r="AW973" s="456">
        <f>+H973-'Departmental PL'!K992</f>
        <v>0</v>
      </c>
      <c r="AX973" s="456">
        <f>+I973-'Departmental PL'!L992</f>
        <v>0</v>
      </c>
      <c r="AY973" s="456">
        <f>+J973-'Departmental PL'!M992</f>
        <v>0</v>
      </c>
      <c r="AZ973" s="456">
        <f>+K973-'Departmental PL'!N992</f>
        <v>0</v>
      </c>
      <c r="BA973" s="456">
        <f>+L973-'Departmental PL'!O992</f>
        <v>0</v>
      </c>
      <c r="BB973" s="456">
        <f>+M973-'Departmental PL'!P992</f>
        <v>0</v>
      </c>
      <c r="BC973" s="456">
        <f>+N973-'Departmental PL'!Q992</f>
        <v>0</v>
      </c>
      <c r="BD973" s="456">
        <f>+O973-'Departmental PL'!R992</f>
        <v>0</v>
      </c>
      <c r="BE973" s="456">
        <f>+P973-'Departmental PL'!S992</f>
        <v>0</v>
      </c>
      <c r="BF973" s="456">
        <f>+Q973-'Departmental PL'!T992</f>
        <v>0</v>
      </c>
      <c r="BG973" s="456">
        <f>+R973-'Departmental PL'!U992</f>
        <v>0</v>
      </c>
      <c r="BH973" s="456">
        <f>+S973-'Departmental PL'!V992</f>
        <v>0</v>
      </c>
      <c r="BI973" s="456">
        <f>+T973-'Departmental PL'!W992</f>
        <v>0</v>
      </c>
    </row>
    <row r="974" spans="2:61" ht="20.25" hidden="1" customHeight="1" x14ac:dyDescent="0.25">
      <c r="B974" s="2082"/>
      <c r="C974" s="2083"/>
      <c r="D974" s="2083"/>
      <c r="E974" s="2083"/>
      <c r="F974" s="2083"/>
      <c r="G974" s="2083"/>
      <c r="H974" s="2083"/>
      <c r="I974" s="2083"/>
      <c r="J974" s="2083"/>
      <c r="K974" s="2083"/>
      <c r="L974" s="2083"/>
      <c r="M974" s="2083"/>
      <c r="N974" s="2083"/>
      <c r="O974" s="2083"/>
      <c r="P974" s="2083"/>
      <c r="Q974" s="2083"/>
      <c r="R974" s="2083"/>
      <c r="S974" s="2083"/>
      <c r="T974" s="2083"/>
      <c r="AQ974" s="2069" t="str">
        <f>'Departmental PL'!D993</f>
        <v>Total OUTPATIENT</v>
      </c>
      <c r="AR974" s="456">
        <f>+C974-'Departmental PL'!F993</f>
        <v>-1</v>
      </c>
      <c r="AS974" s="456">
        <f>+D974-'Departmental PL'!G993</f>
        <v>0</v>
      </c>
      <c r="AT974" s="456">
        <f>+E974-'Departmental PL'!H993</f>
        <v>0</v>
      </c>
      <c r="AU974" s="456">
        <f>+F974-'Departmental PL'!I993</f>
        <v>0</v>
      </c>
      <c r="AV974" s="456">
        <f>+G974-'Departmental PL'!J993</f>
        <v>0</v>
      </c>
      <c r="AW974" s="456">
        <f>+H974-'Departmental PL'!K993</f>
        <v>0</v>
      </c>
      <c r="AX974" s="456">
        <f>+I974-'Departmental PL'!L993</f>
        <v>0</v>
      </c>
      <c r="AY974" s="456">
        <f>+J974-'Departmental PL'!M993</f>
        <v>0</v>
      </c>
      <c r="AZ974" s="456">
        <f>+K974-'Departmental PL'!N993</f>
        <v>0</v>
      </c>
      <c r="BA974" s="456">
        <f>+L974-'Departmental PL'!O993</f>
        <v>0</v>
      </c>
      <c r="BB974" s="456">
        <f>+M974-'Departmental PL'!P993</f>
        <v>0</v>
      </c>
      <c r="BC974" s="456">
        <f>+N974-'Departmental PL'!Q993</f>
        <v>0</v>
      </c>
      <c r="BD974" s="456">
        <f>+O974-'Departmental PL'!R993</f>
        <v>0</v>
      </c>
      <c r="BE974" s="456">
        <f>+P974-'Departmental PL'!S993</f>
        <v>0</v>
      </c>
      <c r="BF974" s="456">
        <f>+Q974-'Departmental PL'!T993</f>
        <v>0</v>
      </c>
      <c r="BG974" s="456">
        <f>+R974-'Departmental PL'!U993</f>
        <v>0</v>
      </c>
      <c r="BH974" s="456">
        <f>+S974-'Departmental PL'!V993</f>
        <v>0</v>
      </c>
      <c r="BI974" s="456">
        <f>+T974-'Departmental PL'!W993</f>
        <v>0</v>
      </c>
    </row>
    <row r="975" spans="2:61" ht="20.25" hidden="1" customHeight="1" x14ac:dyDescent="0.25">
      <c r="B975" s="2074" t="s">
        <v>2574</v>
      </c>
      <c r="C975" s="2075"/>
      <c r="D975" s="2075"/>
      <c r="E975" s="2075"/>
      <c r="F975" s="2075"/>
      <c r="G975" s="2075"/>
      <c r="H975" s="2075"/>
      <c r="I975" s="2075"/>
      <c r="J975" s="2075"/>
      <c r="K975" s="2075"/>
      <c r="L975" s="2075"/>
      <c r="M975" s="2075"/>
      <c r="N975" s="2075"/>
      <c r="O975" s="2075"/>
      <c r="P975" s="2075"/>
      <c r="Q975" s="2075"/>
      <c r="R975" s="2075"/>
      <c r="S975" s="2075"/>
      <c r="T975" s="2075"/>
      <c r="U975" s="2061" t="str">
        <f>TRIM(B975)</f>
        <v>1100 NS 1-9200 BEHAVIORAL MED SURG UNIT</v>
      </c>
      <c r="W975" s="455" t="b">
        <f>+'17HPM_DATA_INPUT'!C626='17_AUDIT_TOTALS_CK'!U975</f>
        <v>1</v>
      </c>
      <c r="X975" s="2065">
        <f>+'17HPM_DATA_INPUT'!D626-'17_AUDIT_TOTALS_CK'!C975</f>
        <v>0</v>
      </c>
      <c r="Y975" s="2065">
        <f>+'17HPM_DATA_INPUT'!E626-'17_AUDIT_TOTALS_CK'!D975</f>
        <v>0</v>
      </c>
      <c r="Z975" s="2065">
        <f>+'17HPM_DATA_INPUT'!F626-'17_AUDIT_TOTALS_CK'!E975</f>
        <v>0</v>
      </c>
      <c r="AA975" s="2065">
        <f>+'17HPM_DATA_INPUT'!G626-'17_AUDIT_TOTALS_CK'!F975</f>
        <v>0</v>
      </c>
      <c r="AB975" s="2065">
        <f>+'17HPM_DATA_INPUT'!H626-'17_AUDIT_TOTALS_CK'!G975</f>
        <v>0</v>
      </c>
      <c r="AC975" s="2065">
        <f>+'17HPM_DATA_INPUT'!I626-'17_AUDIT_TOTALS_CK'!H975</f>
        <v>0</v>
      </c>
      <c r="AD975" s="2065">
        <f>+'17HPM_DATA_INPUT'!J626-'17_AUDIT_TOTALS_CK'!I975</f>
        <v>0</v>
      </c>
      <c r="AE975" s="2065">
        <f>+'17HPM_DATA_INPUT'!K626-'17_AUDIT_TOTALS_CK'!J975</f>
        <v>0</v>
      </c>
      <c r="AF975" s="2065">
        <f>+'17HPM_DATA_INPUT'!L626-'17_AUDIT_TOTALS_CK'!K975</f>
        <v>0</v>
      </c>
      <c r="AG975" s="2065">
        <f>+'17HPM_DATA_INPUT'!M626-'17_AUDIT_TOTALS_CK'!L975</f>
        <v>0</v>
      </c>
      <c r="AH975" s="2065">
        <f>+'17HPM_DATA_INPUT'!N626-'17_AUDIT_TOTALS_CK'!M975</f>
        <v>0</v>
      </c>
      <c r="AI975" s="2065">
        <f>+'17HPM_DATA_INPUT'!O626-'17_AUDIT_TOTALS_CK'!N975</f>
        <v>0</v>
      </c>
      <c r="AJ975" s="2065">
        <f>+'17HPM_DATA_INPUT'!P626-'17_AUDIT_TOTALS_CK'!O975</f>
        <v>0</v>
      </c>
      <c r="AK975" s="2065">
        <f>+'17HPM_DATA_INPUT'!Q626-'17_AUDIT_TOTALS_CK'!P975</f>
        <v>0</v>
      </c>
      <c r="AL975" s="2065">
        <f>+'17HPM_DATA_INPUT'!R626-'17_AUDIT_TOTALS_CK'!Q975</f>
        <v>0</v>
      </c>
      <c r="AM975" s="2065">
        <f>+'17HPM_DATA_INPUT'!S626-'17_AUDIT_TOTALS_CK'!R975</f>
        <v>0</v>
      </c>
      <c r="AN975" s="2065">
        <f>+'17HPM_DATA_INPUT'!T626-'17_AUDIT_TOTALS_CK'!S975</f>
        <v>0</v>
      </c>
      <c r="AO975" s="2065">
        <f>+'17HPM_DATA_INPUT'!U626-'17_AUDIT_TOTALS_CK'!T975</f>
        <v>0</v>
      </c>
      <c r="AQ975" s="455" t="str">
        <f>'Departmental PL'!D994</f>
        <v>1100 NS 1-9200 BEHAVIORAL MED SURG UNIT</v>
      </c>
      <c r="AR975" s="456">
        <f>+C975-'Departmental PL'!F994</f>
        <v>0</v>
      </c>
      <c r="AS975" s="456">
        <f>+D975-'Departmental PL'!G994</f>
        <v>0</v>
      </c>
      <c r="AT975" s="456">
        <f>+E975-'Departmental PL'!H994</f>
        <v>0</v>
      </c>
      <c r="AU975" s="456">
        <f>+F975-'Departmental PL'!I994</f>
        <v>0</v>
      </c>
      <c r="AV975" s="456">
        <f>+G975-'Departmental PL'!J994</f>
        <v>0</v>
      </c>
      <c r="AW975" s="456">
        <f>+H975-'Departmental PL'!K994</f>
        <v>0</v>
      </c>
      <c r="AX975" s="456">
        <f>+I975-'Departmental PL'!L994</f>
        <v>0</v>
      </c>
      <c r="AY975" s="456">
        <f>+J975-'Departmental PL'!M994</f>
        <v>0</v>
      </c>
      <c r="AZ975" s="456">
        <f>+K975-'Departmental PL'!N994</f>
        <v>0</v>
      </c>
      <c r="BA975" s="456">
        <f>+L975-'Departmental PL'!O994</f>
        <v>0</v>
      </c>
      <c r="BB975" s="456">
        <f>+M975-'Departmental PL'!P994</f>
        <v>0</v>
      </c>
      <c r="BC975" s="456">
        <f>+N975-'Departmental PL'!Q994</f>
        <v>0</v>
      </c>
      <c r="BD975" s="456">
        <f>+O975-'Departmental PL'!R994</f>
        <v>0</v>
      </c>
      <c r="BE975" s="456">
        <f>+P975-'Departmental PL'!S994</f>
        <v>0</v>
      </c>
      <c r="BF975" s="456">
        <f>+Q975-'Departmental PL'!T994</f>
        <v>0</v>
      </c>
      <c r="BG975" s="456">
        <f>+R975-'Departmental PL'!U994</f>
        <v>0</v>
      </c>
      <c r="BH975" s="456">
        <f>+S975-'Departmental PL'!V994</f>
        <v>0</v>
      </c>
      <c r="BI975" s="456">
        <f>+T975-'Departmental PL'!W994</f>
        <v>0</v>
      </c>
    </row>
    <row r="976" spans="2:61" ht="20.25" hidden="1" customHeight="1" x14ac:dyDescent="0.25">
      <c r="B976" s="2082"/>
      <c r="C976" s="2083"/>
      <c r="D976" s="2083"/>
      <c r="E976" s="2083"/>
      <c r="F976" s="2083"/>
      <c r="G976" s="2083"/>
      <c r="H976" s="2083"/>
      <c r="I976" s="2083"/>
      <c r="J976" s="2083"/>
      <c r="K976" s="2083"/>
      <c r="L976" s="2083"/>
      <c r="M976" s="2083"/>
      <c r="N976" s="2083"/>
      <c r="O976" s="2083"/>
      <c r="P976" s="2083"/>
      <c r="Q976" s="2083"/>
      <c r="R976" s="2083"/>
      <c r="S976" s="2083"/>
      <c r="T976" s="2083"/>
      <c r="AQ976" s="455" t="str">
        <f>'Departmental PL'!D995</f>
        <v>1300 BIRTH CENTER 3-1600 3-3600</v>
      </c>
      <c r="AR976" s="456">
        <f>+C976-'Departmental PL'!F995</f>
        <v>0</v>
      </c>
      <c r="AS976" s="456">
        <f>+D976-'Departmental PL'!G995</f>
        <v>0</v>
      </c>
      <c r="AT976" s="456">
        <f>+E976-'Departmental PL'!H995</f>
        <v>0</v>
      </c>
      <c r="AU976" s="456">
        <f>+F976-'Departmental PL'!I995</f>
        <v>0</v>
      </c>
      <c r="AV976" s="456">
        <f>+G976-'Departmental PL'!J995</f>
        <v>0</v>
      </c>
      <c r="AW976" s="456">
        <f>+H976-'Departmental PL'!K995</f>
        <v>0</v>
      </c>
      <c r="AX976" s="456">
        <f>+I976-'Departmental PL'!L995</f>
        <v>0</v>
      </c>
      <c r="AY976" s="456">
        <f>+J976-'Departmental PL'!M995</f>
        <v>0</v>
      </c>
      <c r="AZ976" s="456">
        <f>+K976-'Departmental PL'!N995</f>
        <v>0</v>
      </c>
      <c r="BA976" s="456">
        <f>+L976-'Departmental PL'!O995</f>
        <v>0</v>
      </c>
      <c r="BB976" s="456">
        <f>+M976-'Departmental PL'!P995</f>
        <v>0</v>
      </c>
      <c r="BC976" s="456">
        <f>+N976-'Departmental PL'!Q995</f>
        <v>0</v>
      </c>
      <c r="BD976" s="456">
        <f>+O976-'Departmental PL'!R995</f>
        <v>0</v>
      </c>
      <c r="BE976" s="456">
        <f>+P976-'Departmental PL'!S995</f>
        <v>0</v>
      </c>
      <c r="BF976" s="456">
        <f>+Q976-'Departmental PL'!T995</f>
        <v>0</v>
      </c>
      <c r="BG976" s="456">
        <f>+R976-'Departmental PL'!U995</f>
        <v>0</v>
      </c>
      <c r="BH976" s="456">
        <f>+S976-'Departmental PL'!V995</f>
        <v>0</v>
      </c>
      <c r="BI976" s="456">
        <f>+T976-'Departmental PL'!W995</f>
        <v>0</v>
      </c>
    </row>
    <row r="977" spans="2:61" ht="20.25" hidden="1" customHeight="1" x14ac:dyDescent="0.25">
      <c r="B977" s="2082"/>
      <c r="C977" s="2083"/>
      <c r="D977" s="2083"/>
      <c r="E977" s="2083"/>
      <c r="F977" s="2083"/>
      <c r="G977" s="2083"/>
      <c r="H977" s="2083"/>
      <c r="I977" s="2083"/>
      <c r="J977" s="2083"/>
      <c r="K977" s="2083"/>
      <c r="L977" s="2083"/>
      <c r="M977" s="2083"/>
      <c r="N977" s="2083"/>
      <c r="O977" s="2083"/>
      <c r="P977" s="2083"/>
      <c r="Q977" s="2083"/>
      <c r="R977" s="2083"/>
      <c r="S977" s="2083"/>
      <c r="T977" s="2083"/>
      <c r="AQ977" s="455" t="str">
        <f>'Departmental PL'!D996</f>
        <v>1310 HIGH RISK OB/DELIVERY</v>
      </c>
      <c r="AR977" s="456">
        <f>+C977-'Departmental PL'!F996</f>
        <v>0</v>
      </c>
      <c r="AS977" s="456">
        <f>+D977-'Departmental PL'!G996</f>
        <v>0</v>
      </c>
      <c r="AT977" s="456">
        <f>+E977-'Departmental PL'!H996</f>
        <v>0</v>
      </c>
      <c r="AU977" s="456">
        <f>+F977-'Departmental PL'!I996</f>
        <v>0</v>
      </c>
      <c r="AV977" s="456">
        <f>+G977-'Departmental PL'!J996</f>
        <v>0</v>
      </c>
      <c r="AW977" s="456">
        <f>+H977-'Departmental PL'!K996</f>
        <v>0</v>
      </c>
      <c r="AX977" s="456">
        <f>+I977-'Departmental PL'!L996</f>
        <v>0</v>
      </c>
      <c r="AY977" s="456">
        <f>+J977-'Departmental PL'!M996</f>
        <v>0</v>
      </c>
      <c r="AZ977" s="456">
        <f>+K977-'Departmental PL'!N996</f>
        <v>0</v>
      </c>
      <c r="BA977" s="456">
        <f>+L977-'Departmental PL'!O996</f>
        <v>0</v>
      </c>
      <c r="BB977" s="456">
        <f>+M977-'Departmental PL'!P996</f>
        <v>0</v>
      </c>
      <c r="BC977" s="456">
        <f>+N977-'Departmental PL'!Q996</f>
        <v>0</v>
      </c>
      <c r="BD977" s="456">
        <f>+O977-'Departmental PL'!R996</f>
        <v>0</v>
      </c>
      <c r="BE977" s="456">
        <f>+P977-'Departmental PL'!S996</f>
        <v>0</v>
      </c>
      <c r="BF977" s="456">
        <f>+Q977-'Departmental PL'!T996</f>
        <v>0</v>
      </c>
      <c r="BG977" s="456">
        <f>+R977-'Departmental PL'!U996</f>
        <v>0</v>
      </c>
      <c r="BH977" s="456">
        <f>+S977-'Departmental PL'!V996</f>
        <v>0</v>
      </c>
      <c r="BI977" s="456">
        <f>+T977-'Departmental PL'!W996</f>
        <v>0</v>
      </c>
    </row>
    <row r="978" spans="2:61" ht="20.25" hidden="1" customHeight="1" x14ac:dyDescent="0.25">
      <c r="B978" s="2082"/>
      <c r="C978" s="2083"/>
      <c r="D978" s="2083"/>
      <c r="E978" s="2083"/>
      <c r="F978" s="2083"/>
      <c r="G978" s="2083"/>
      <c r="H978" s="2083"/>
      <c r="I978" s="2083"/>
      <c r="J978" s="2083"/>
      <c r="K978" s="2083"/>
      <c r="L978" s="2083"/>
      <c r="M978" s="2083"/>
      <c r="N978" s="2083"/>
      <c r="O978" s="2083"/>
      <c r="P978" s="2083"/>
      <c r="Q978" s="2083"/>
      <c r="R978" s="2083"/>
      <c r="S978" s="2083"/>
      <c r="T978" s="2083"/>
      <c r="AQ978" s="455" t="str">
        <f>'Departmental PL'!D997</f>
        <v>1320 OB/GYN</v>
      </c>
      <c r="AR978" s="456">
        <f>+C978-'Departmental PL'!F997</f>
        <v>0</v>
      </c>
      <c r="AS978" s="456">
        <f>+D978-'Departmental PL'!G997</f>
        <v>0</v>
      </c>
      <c r="AT978" s="456">
        <f>+E978-'Departmental PL'!H997</f>
        <v>0</v>
      </c>
      <c r="AU978" s="456">
        <f>+F978-'Departmental PL'!I997</f>
        <v>0</v>
      </c>
      <c r="AV978" s="456">
        <f>+G978-'Departmental PL'!J997</f>
        <v>0</v>
      </c>
      <c r="AW978" s="456">
        <f>+H978-'Departmental PL'!K997</f>
        <v>0</v>
      </c>
      <c r="AX978" s="456">
        <f>+I978-'Departmental PL'!L997</f>
        <v>0</v>
      </c>
      <c r="AY978" s="456">
        <f>+J978-'Departmental PL'!M997</f>
        <v>0</v>
      </c>
      <c r="AZ978" s="456">
        <f>+K978-'Departmental PL'!N997</f>
        <v>0</v>
      </c>
      <c r="BA978" s="456">
        <f>+L978-'Departmental PL'!O997</f>
        <v>0</v>
      </c>
      <c r="BB978" s="456">
        <f>+M978-'Departmental PL'!P997</f>
        <v>0</v>
      </c>
      <c r="BC978" s="456">
        <f>+N978-'Departmental PL'!Q997</f>
        <v>0</v>
      </c>
      <c r="BD978" s="456">
        <f>+O978-'Departmental PL'!R997</f>
        <v>0</v>
      </c>
      <c r="BE978" s="456">
        <f>+P978-'Departmental PL'!S997</f>
        <v>0</v>
      </c>
      <c r="BF978" s="456">
        <f>+Q978-'Departmental PL'!T997</f>
        <v>0</v>
      </c>
      <c r="BG978" s="456">
        <f>+R978-'Departmental PL'!U997</f>
        <v>0</v>
      </c>
      <c r="BH978" s="456">
        <f>+S978-'Departmental PL'!V997</f>
        <v>0</v>
      </c>
      <c r="BI978" s="456">
        <f>+T978-'Departmental PL'!W997</f>
        <v>0</v>
      </c>
    </row>
    <row r="979" spans="2:61" ht="20.25" hidden="1" customHeight="1" x14ac:dyDescent="0.25">
      <c r="B979" s="2074" t="s">
        <v>1680</v>
      </c>
      <c r="C979" s="2075"/>
      <c r="D979" s="2075"/>
      <c r="E979" s="2075"/>
      <c r="F979" s="2075"/>
      <c r="G979" s="2075"/>
      <c r="H979" s="2075"/>
      <c r="I979" s="2075"/>
      <c r="J979" s="2075"/>
      <c r="K979" s="2075"/>
      <c r="L979" s="2075"/>
      <c r="M979" s="2075"/>
      <c r="N979" s="2075"/>
      <c r="O979" s="2075"/>
      <c r="P979" s="2075"/>
      <c r="Q979" s="2075"/>
      <c r="R979" s="2075"/>
      <c r="S979" s="2075"/>
      <c r="T979" s="2075"/>
      <c r="U979" s="2061" t="str">
        <f t="shared" ref="U979:U1006" si="10">TRIM(B979)</f>
        <v>1350 3-3400 NEONATAL</v>
      </c>
      <c r="W979" s="455" t="b">
        <f>+'17HPM_DATA_INPUT'!C627='17_AUDIT_TOTALS_CK'!U979</f>
        <v>1</v>
      </c>
      <c r="X979" s="2065">
        <f>+'17HPM_DATA_INPUT'!D627-'17_AUDIT_TOTALS_CK'!C979</f>
        <v>0</v>
      </c>
      <c r="Y979" s="2065">
        <f>+'17HPM_DATA_INPUT'!E627-'17_AUDIT_TOTALS_CK'!D979</f>
        <v>0</v>
      </c>
      <c r="Z979" s="2065">
        <f>+'17HPM_DATA_INPUT'!F627-'17_AUDIT_TOTALS_CK'!E979</f>
        <v>0</v>
      </c>
      <c r="AA979" s="2065">
        <f>+'17HPM_DATA_INPUT'!G627-'17_AUDIT_TOTALS_CK'!F979</f>
        <v>0</v>
      </c>
      <c r="AB979" s="2065">
        <f>+'17HPM_DATA_INPUT'!H627-'17_AUDIT_TOTALS_CK'!G979</f>
        <v>0</v>
      </c>
      <c r="AC979" s="2065">
        <f>+'17HPM_DATA_INPUT'!I627-'17_AUDIT_TOTALS_CK'!H979</f>
        <v>0</v>
      </c>
      <c r="AD979" s="2065">
        <f>+'17HPM_DATA_INPUT'!J627-'17_AUDIT_TOTALS_CK'!I979</f>
        <v>0</v>
      </c>
      <c r="AE979" s="2065">
        <f>+'17HPM_DATA_INPUT'!K627-'17_AUDIT_TOTALS_CK'!J979</f>
        <v>0</v>
      </c>
      <c r="AF979" s="2065">
        <f>+'17HPM_DATA_INPUT'!L627-'17_AUDIT_TOTALS_CK'!K979</f>
        <v>0</v>
      </c>
      <c r="AG979" s="2065">
        <f>+'17HPM_DATA_INPUT'!M627-'17_AUDIT_TOTALS_CK'!L979</f>
        <v>0</v>
      </c>
      <c r="AH979" s="2065">
        <f>+'17HPM_DATA_INPUT'!N627-'17_AUDIT_TOTALS_CK'!M979</f>
        <v>0</v>
      </c>
      <c r="AI979" s="2065">
        <f>+'17HPM_DATA_INPUT'!O627-'17_AUDIT_TOTALS_CK'!N979</f>
        <v>0</v>
      </c>
      <c r="AJ979" s="2065">
        <f>+'17HPM_DATA_INPUT'!P627-'17_AUDIT_TOTALS_CK'!O979</f>
        <v>0</v>
      </c>
      <c r="AK979" s="2065">
        <f>+'17HPM_DATA_INPUT'!Q627-'17_AUDIT_TOTALS_CK'!P979</f>
        <v>0</v>
      </c>
      <c r="AL979" s="2065">
        <f>+'17HPM_DATA_INPUT'!R627-'17_AUDIT_TOTALS_CK'!Q979</f>
        <v>0</v>
      </c>
      <c r="AM979" s="2065">
        <f>+'17HPM_DATA_INPUT'!S627-'17_AUDIT_TOTALS_CK'!R979</f>
        <v>0</v>
      </c>
      <c r="AN979" s="2065">
        <f>+'17HPM_DATA_INPUT'!T627-'17_AUDIT_TOTALS_CK'!S979</f>
        <v>0</v>
      </c>
      <c r="AO979" s="2065">
        <f>+'17HPM_DATA_INPUT'!U627-'17_AUDIT_TOTALS_CK'!T979</f>
        <v>0</v>
      </c>
      <c r="AQ979" s="455" t="str">
        <f>'Departmental PL'!D998</f>
        <v>1350 3-3400 NEONATAL</v>
      </c>
      <c r="AR979" s="456">
        <f>+C979-'Departmental PL'!F998</f>
        <v>0</v>
      </c>
      <c r="AS979" s="456">
        <f>+D979-'Departmental PL'!G998</f>
        <v>0</v>
      </c>
      <c r="AT979" s="456">
        <f>+E979-'Departmental PL'!H998</f>
        <v>0</v>
      </c>
      <c r="AU979" s="456">
        <f>+F979-'Departmental PL'!I998</f>
        <v>0</v>
      </c>
      <c r="AV979" s="456">
        <f>+G979-'Departmental PL'!J998</f>
        <v>0</v>
      </c>
      <c r="AW979" s="456">
        <f>+H979-'Departmental PL'!K998</f>
        <v>0</v>
      </c>
      <c r="AX979" s="456">
        <f>+I979-'Departmental PL'!L998</f>
        <v>0</v>
      </c>
      <c r="AY979" s="456">
        <f>+J979-'Departmental PL'!M998</f>
        <v>0</v>
      </c>
      <c r="AZ979" s="456">
        <f>+K979-'Departmental PL'!N998</f>
        <v>0</v>
      </c>
      <c r="BA979" s="456">
        <f>+L979-'Departmental PL'!O998</f>
        <v>0</v>
      </c>
      <c r="BB979" s="456">
        <f>+M979-'Departmental PL'!P998</f>
        <v>0</v>
      </c>
      <c r="BC979" s="456">
        <f>+N979-'Departmental PL'!Q998</f>
        <v>0</v>
      </c>
      <c r="BD979" s="456">
        <f>+O979-'Departmental PL'!R998</f>
        <v>0</v>
      </c>
      <c r="BE979" s="456">
        <f>+P979-'Departmental PL'!S998</f>
        <v>0</v>
      </c>
      <c r="BF979" s="456">
        <f>+Q979-'Departmental PL'!T998</f>
        <v>0</v>
      </c>
      <c r="BG979" s="456">
        <f>+R979-'Departmental PL'!U998</f>
        <v>0</v>
      </c>
      <c r="BH979" s="456">
        <f>+S979-'Departmental PL'!V998</f>
        <v>0</v>
      </c>
      <c r="BI979" s="456">
        <f>+T979-'Departmental PL'!W998</f>
        <v>0</v>
      </c>
    </row>
    <row r="980" spans="2:61" ht="20.25" hidden="1" customHeight="1" x14ac:dyDescent="0.25">
      <c r="B980" s="2058" t="s">
        <v>2575</v>
      </c>
      <c r="C980" s="2060"/>
      <c r="D980" s="2060"/>
      <c r="E980" s="2060"/>
      <c r="F980" s="2060"/>
      <c r="G980" s="2060"/>
      <c r="H980" s="2060"/>
      <c r="I980" s="2060"/>
      <c r="J980" s="2060"/>
      <c r="K980" s="2060"/>
      <c r="L980" s="2060"/>
      <c r="M980" s="2060"/>
      <c r="N980" s="2060"/>
      <c r="O980" s="2060"/>
      <c r="P980" s="2060"/>
      <c r="Q980" s="2060"/>
      <c r="R980" s="2060"/>
      <c r="S980" s="2060"/>
      <c r="T980" s="2060"/>
      <c r="U980" s="2061" t="str">
        <f t="shared" si="10"/>
        <v>1410 4-1400 PEDIATRICS</v>
      </c>
      <c r="W980" s="455" t="b">
        <f>+'17HPM_DATA_INPUT'!C628='17_AUDIT_TOTALS_CK'!U980</f>
        <v>1</v>
      </c>
      <c r="X980" s="2065">
        <f>+'17HPM_DATA_INPUT'!D628-'17_AUDIT_TOTALS_CK'!C980</f>
        <v>0</v>
      </c>
      <c r="Y980" s="2065">
        <f>+'17HPM_DATA_INPUT'!E628-'17_AUDIT_TOTALS_CK'!D980</f>
        <v>14</v>
      </c>
      <c r="Z980" s="2065">
        <f>+'17HPM_DATA_INPUT'!F628-'17_AUDIT_TOTALS_CK'!E980</f>
        <v>0</v>
      </c>
      <c r="AA980" s="2065">
        <f>+'17HPM_DATA_INPUT'!G628-'17_AUDIT_TOTALS_CK'!F980</f>
        <v>14</v>
      </c>
      <c r="AB980" s="2065">
        <f>+'17HPM_DATA_INPUT'!H628-'17_AUDIT_TOTALS_CK'!G980</f>
        <v>0</v>
      </c>
      <c r="AC980" s="2065">
        <f>+'17HPM_DATA_INPUT'!I628-'17_AUDIT_TOTALS_CK'!H980</f>
        <v>18620</v>
      </c>
      <c r="AD980" s="2065">
        <f>+'17HPM_DATA_INPUT'!J628-'17_AUDIT_TOTALS_CK'!I980</f>
        <v>0</v>
      </c>
      <c r="AE980" s="2065">
        <f>+'17HPM_DATA_INPUT'!K628-'17_AUDIT_TOTALS_CK'!J980</f>
        <v>7137</v>
      </c>
      <c r="AF980" s="2065">
        <f>+'17HPM_DATA_INPUT'!L628-'17_AUDIT_TOTALS_CK'!K980</f>
        <v>0</v>
      </c>
      <c r="AG980" s="2065">
        <f>+'17HPM_DATA_INPUT'!M628-'17_AUDIT_TOTALS_CK'!L980</f>
        <v>5248</v>
      </c>
      <c r="AH980" s="2065">
        <f>+'17HPM_DATA_INPUT'!N628-'17_AUDIT_TOTALS_CK'!M980</f>
        <v>0</v>
      </c>
      <c r="AI980" s="2065">
        <f>+'17HPM_DATA_INPUT'!O628-'17_AUDIT_TOTALS_CK'!N980</f>
        <v>1889</v>
      </c>
      <c r="AJ980" s="2065">
        <f>+'17HPM_DATA_INPUT'!P628-'17_AUDIT_TOTALS_CK'!O980</f>
        <v>0</v>
      </c>
      <c r="AK980" s="2065">
        <f>+'17HPM_DATA_INPUT'!Q628-'17_AUDIT_TOTALS_CK'!P980</f>
        <v>692</v>
      </c>
      <c r="AL980" s="2065">
        <f>+'17HPM_DATA_INPUT'!R628-'17_AUDIT_TOTALS_CK'!Q980</f>
        <v>0</v>
      </c>
      <c r="AM980" s="2065">
        <f>+'17HPM_DATA_INPUT'!S628-'17_AUDIT_TOTALS_CK'!R980</f>
        <v>2618</v>
      </c>
      <c r="AN980" s="2065">
        <f>+'17HPM_DATA_INPUT'!T628-'17_AUDIT_TOTALS_CK'!S980</f>
        <v>0</v>
      </c>
      <c r="AO980" s="2065">
        <f>+'17HPM_DATA_INPUT'!U628-'17_AUDIT_TOTALS_CK'!T980</f>
        <v>-1422</v>
      </c>
      <c r="AQ980" s="455" t="str">
        <f>'Departmental PL'!D999</f>
        <v>1410 4-1400 PEDIATRICS</v>
      </c>
      <c r="AR980" s="456">
        <f>+C980-'Departmental PL'!F999</f>
        <v>0</v>
      </c>
      <c r="AS980" s="456">
        <f>+D980-'Departmental PL'!G999</f>
        <v>-14</v>
      </c>
      <c r="AT980" s="456">
        <f>+E980-'Departmental PL'!H999</f>
        <v>0</v>
      </c>
      <c r="AU980" s="456">
        <f>+F980-'Departmental PL'!I999</f>
        <v>-14</v>
      </c>
      <c r="AV980" s="456">
        <f>+G980-'Departmental PL'!J999</f>
        <v>0</v>
      </c>
      <c r="AW980" s="456">
        <f>+H980-'Departmental PL'!K999</f>
        <v>-18620</v>
      </c>
      <c r="AX980" s="456">
        <f>+I980-'Departmental PL'!L999</f>
        <v>0</v>
      </c>
      <c r="AY980" s="456">
        <f>+J980-'Departmental PL'!M999</f>
        <v>-7137</v>
      </c>
      <c r="AZ980" s="456">
        <f>+K980-'Departmental PL'!N999</f>
        <v>0</v>
      </c>
      <c r="BA980" s="456">
        <f>+L980-'Departmental PL'!O999</f>
        <v>-5248</v>
      </c>
      <c r="BB980" s="456">
        <f>+M980-'Departmental PL'!P999</f>
        <v>0</v>
      </c>
      <c r="BC980" s="456">
        <f>+N980-'Departmental PL'!Q999</f>
        <v>-1889</v>
      </c>
      <c r="BD980" s="456">
        <f>+O980-'Departmental PL'!R999</f>
        <v>0</v>
      </c>
      <c r="BE980" s="456">
        <f>+P980-'Departmental PL'!S999</f>
        <v>-692</v>
      </c>
      <c r="BF980" s="456">
        <f>+Q980-'Departmental PL'!T999</f>
        <v>0</v>
      </c>
      <c r="BG980" s="456">
        <f>+R980-'Departmental PL'!U999</f>
        <v>-2618</v>
      </c>
      <c r="BH980" s="456">
        <f>+S980-'Departmental PL'!V999</f>
        <v>0</v>
      </c>
      <c r="BI980" s="456">
        <f>+T980-'Departmental PL'!W999</f>
        <v>1421</v>
      </c>
    </row>
    <row r="981" spans="2:61" ht="20.25" hidden="1" customHeight="1" x14ac:dyDescent="0.25">
      <c r="B981" s="2058" t="s">
        <v>2576</v>
      </c>
      <c r="C981" s="2060"/>
      <c r="D981" s="2060"/>
      <c r="E981" s="2060"/>
      <c r="F981" s="2060"/>
      <c r="G981" s="2060"/>
      <c r="H981" s="2060"/>
      <c r="I981" s="2060"/>
      <c r="J981" s="2060"/>
      <c r="K981" s="2060"/>
      <c r="L981" s="2060"/>
      <c r="M981" s="2060"/>
      <c r="N981" s="2060"/>
      <c r="O981" s="2060"/>
      <c r="P981" s="2060"/>
      <c r="Q981" s="2060"/>
      <c r="R981" s="2060"/>
      <c r="S981" s="2060"/>
      <c r="T981" s="2060"/>
      <c r="U981" s="2061" t="str">
        <f t="shared" si="10"/>
        <v>1420 4-2800 PEDS CARDIAC ICU</v>
      </c>
      <c r="W981" s="455" t="b">
        <f>+'17HPM_DATA_INPUT'!C629='17_AUDIT_TOTALS_CK'!U981</f>
        <v>1</v>
      </c>
      <c r="X981" s="2065">
        <f>+'17HPM_DATA_INPUT'!D629-'17_AUDIT_TOTALS_CK'!C981</f>
        <v>30</v>
      </c>
      <c r="Y981" s="2065">
        <f>+'17HPM_DATA_INPUT'!E629-'17_AUDIT_TOTALS_CK'!D981</f>
        <v>22</v>
      </c>
      <c r="Z981" s="2065">
        <f>+'17HPM_DATA_INPUT'!F629-'17_AUDIT_TOTALS_CK'!E981</f>
        <v>30</v>
      </c>
      <c r="AA981" s="2065">
        <f>+'17HPM_DATA_INPUT'!G629-'17_AUDIT_TOTALS_CK'!F981</f>
        <v>23</v>
      </c>
      <c r="AB981" s="2065">
        <f>+'17HPM_DATA_INPUT'!H629-'17_AUDIT_TOTALS_CK'!G981</f>
        <v>43330</v>
      </c>
      <c r="AC981" s="2065">
        <f>+'17HPM_DATA_INPUT'!I629-'17_AUDIT_TOTALS_CK'!H981</f>
        <v>31500</v>
      </c>
      <c r="AD981" s="2065">
        <f>+'17HPM_DATA_INPUT'!J629-'17_AUDIT_TOTALS_CK'!I981</f>
        <v>18024</v>
      </c>
      <c r="AE981" s="2065">
        <f>+'17HPM_DATA_INPUT'!K629-'17_AUDIT_TOTALS_CK'!J981</f>
        <v>11610</v>
      </c>
      <c r="AF981" s="2065">
        <f>+'17HPM_DATA_INPUT'!L629-'17_AUDIT_TOTALS_CK'!K981</f>
        <v>13711</v>
      </c>
      <c r="AG981" s="2065">
        <f>+'17HPM_DATA_INPUT'!M629-'17_AUDIT_TOTALS_CK'!L981</f>
        <v>9488</v>
      </c>
      <c r="AH981" s="2065">
        <f>+'17HPM_DATA_INPUT'!N629-'17_AUDIT_TOTALS_CK'!M981</f>
        <v>4313</v>
      </c>
      <c r="AI981" s="2065">
        <f>+'17HPM_DATA_INPUT'!O629-'17_AUDIT_TOTALS_CK'!N981</f>
        <v>2122</v>
      </c>
      <c r="AJ981" s="2065">
        <f>+'17HPM_DATA_INPUT'!P629-'17_AUDIT_TOTALS_CK'!O981</f>
        <v>1983</v>
      </c>
      <c r="AK981" s="2065">
        <f>+'17HPM_DATA_INPUT'!Q629-'17_AUDIT_TOTALS_CK'!P981</f>
        <v>1325</v>
      </c>
      <c r="AL981" s="2065">
        <f>+'17HPM_DATA_INPUT'!R629-'17_AUDIT_TOTALS_CK'!Q981</f>
        <v>7160</v>
      </c>
      <c r="AM981" s="2065">
        <f>+'17HPM_DATA_INPUT'!S629-'17_AUDIT_TOTALS_CK'!R981</f>
        <v>4951</v>
      </c>
      <c r="AN981" s="2065">
        <f>+'17HPM_DATA_INPUT'!T629-'17_AUDIT_TOTALS_CK'!S981</f>
        <v>-4830</v>
      </c>
      <c r="AO981" s="2065">
        <f>+'17HPM_DATA_INPUT'!U629-'17_AUDIT_TOTALS_CK'!T981</f>
        <v>-4155</v>
      </c>
      <c r="AQ981" s="455" t="str">
        <f>'Departmental PL'!D1000</f>
        <v>1420 4-2800 PEDS CARDIAC ICU</v>
      </c>
      <c r="AR981" s="456">
        <f>+C981-'Departmental PL'!F1000</f>
        <v>-30</v>
      </c>
      <c r="AS981" s="456">
        <f>+D981-'Departmental PL'!G1000</f>
        <v>-22</v>
      </c>
      <c r="AT981" s="456">
        <f>+E981-'Departmental PL'!H1000</f>
        <v>-30</v>
      </c>
      <c r="AU981" s="456">
        <f>+F981-'Departmental PL'!I1000</f>
        <v>-23</v>
      </c>
      <c r="AV981" s="456">
        <f>+G981-'Departmental PL'!J1000</f>
        <v>-43330</v>
      </c>
      <c r="AW981" s="456">
        <f>+H981-'Departmental PL'!K1000</f>
        <v>-31500</v>
      </c>
      <c r="AX981" s="456">
        <f>+I981-'Departmental PL'!L1000</f>
        <v>-18024</v>
      </c>
      <c r="AY981" s="456">
        <f>+J981-'Departmental PL'!M1000</f>
        <v>-11610</v>
      </c>
      <c r="AZ981" s="456">
        <f>+K981-'Departmental PL'!N1000</f>
        <v>-13711</v>
      </c>
      <c r="BA981" s="456">
        <f>+L981-'Departmental PL'!O1000</f>
        <v>-9488</v>
      </c>
      <c r="BB981" s="456">
        <f>+M981-'Departmental PL'!P1000</f>
        <v>-4313</v>
      </c>
      <c r="BC981" s="456">
        <f>+N981-'Departmental PL'!Q1000</f>
        <v>-2122</v>
      </c>
      <c r="BD981" s="456">
        <f>+O981-'Departmental PL'!R1000</f>
        <v>-1983</v>
      </c>
      <c r="BE981" s="456">
        <f>+P981-'Departmental PL'!S1000</f>
        <v>-1325</v>
      </c>
      <c r="BF981" s="456">
        <f>+Q981-'Departmental PL'!T1000</f>
        <v>-7160</v>
      </c>
      <c r="BG981" s="456">
        <f>+R981-'Departmental PL'!U1000</f>
        <v>-4951</v>
      </c>
      <c r="BH981" s="456">
        <f>+S981-'Departmental PL'!V1000</f>
        <v>4830</v>
      </c>
      <c r="BI981" s="456">
        <f>+T981-'Departmental PL'!W1000</f>
        <v>4154</v>
      </c>
    </row>
    <row r="982" spans="2:61" ht="20.25" hidden="1" customHeight="1" x14ac:dyDescent="0.25">
      <c r="B982" s="2058" t="s">
        <v>2577</v>
      </c>
      <c r="C982" s="2060"/>
      <c r="D982" s="2060"/>
      <c r="E982" s="2060"/>
      <c r="F982" s="2060"/>
      <c r="G982" s="2060"/>
      <c r="H982" s="2060"/>
      <c r="I982" s="2060"/>
      <c r="J982" s="2060"/>
      <c r="K982" s="2060"/>
      <c r="L982" s="2060"/>
      <c r="M982" s="2060"/>
      <c r="N982" s="2060"/>
      <c r="O982" s="2060"/>
      <c r="P982" s="2060"/>
      <c r="Q982" s="2060"/>
      <c r="R982" s="2060"/>
      <c r="S982" s="2060"/>
      <c r="T982" s="2060"/>
      <c r="U982" s="2061" t="str">
        <f t="shared" si="10"/>
        <v>1430 4-1600 PEDIATRICS</v>
      </c>
      <c r="W982" s="455" t="b">
        <f>+'17HPM_DATA_INPUT'!C630='17_AUDIT_TOTALS_CK'!U982</f>
        <v>1</v>
      </c>
      <c r="X982" s="2065">
        <f>+'17HPM_DATA_INPUT'!D630-'17_AUDIT_TOTALS_CK'!C982</f>
        <v>255</v>
      </c>
      <c r="Y982" s="2065">
        <f>+'17HPM_DATA_INPUT'!E630-'17_AUDIT_TOTALS_CK'!D982</f>
        <v>117</v>
      </c>
      <c r="Z982" s="2065">
        <f>+'17HPM_DATA_INPUT'!F630-'17_AUDIT_TOTALS_CK'!E982</f>
        <v>267</v>
      </c>
      <c r="AA982" s="2065">
        <f>+'17HPM_DATA_INPUT'!G630-'17_AUDIT_TOTALS_CK'!F982</f>
        <v>128</v>
      </c>
      <c r="AB982" s="2065">
        <f>+'17HPM_DATA_INPUT'!H630-'17_AUDIT_TOTALS_CK'!G982</f>
        <v>370580</v>
      </c>
      <c r="AC982" s="2065">
        <f>+'17HPM_DATA_INPUT'!I630-'17_AUDIT_TOTALS_CK'!H982</f>
        <v>167510</v>
      </c>
      <c r="AD982" s="2065">
        <f>+'17HPM_DATA_INPUT'!J630-'17_AUDIT_TOTALS_CK'!I982</f>
        <v>164051</v>
      </c>
      <c r="AE982" s="2065">
        <f>+'17HPM_DATA_INPUT'!K630-'17_AUDIT_TOTALS_CK'!J982</f>
        <v>68143</v>
      </c>
      <c r="AF982" s="2065">
        <f>+'17HPM_DATA_INPUT'!L630-'17_AUDIT_TOTALS_CK'!K982</f>
        <v>181923</v>
      </c>
      <c r="AG982" s="2065">
        <f>+'17HPM_DATA_INPUT'!M630-'17_AUDIT_TOTALS_CK'!L982</f>
        <v>106035</v>
      </c>
      <c r="AH982" s="2065">
        <f>+'17HPM_DATA_INPUT'!N630-'17_AUDIT_TOTALS_CK'!M982</f>
        <v>-17872</v>
      </c>
      <c r="AI982" s="2065">
        <f>+'17HPM_DATA_INPUT'!O630-'17_AUDIT_TOTALS_CK'!N982</f>
        <v>-37892</v>
      </c>
      <c r="AJ982" s="2065">
        <f>+'17HPM_DATA_INPUT'!P630-'17_AUDIT_TOTALS_CK'!O982</f>
        <v>78195</v>
      </c>
      <c r="AK982" s="2065">
        <f>+'17HPM_DATA_INPUT'!Q630-'17_AUDIT_TOTALS_CK'!P982</f>
        <v>71674</v>
      </c>
      <c r="AL982" s="2065">
        <f>+'17HPM_DATA_INPUT'!R630-'17_AUDIT_TOTALS_CK'!Q982</f>
        <v>161139</v>
      </c>
      <c r="AM982" s="2065">
        <f>+'17HPM_DATA_INPUT'!S630-'17_AUDIT_TOTALS_CK'!R982</f>
        <v>210191</v>
      </c>
      <c r="AN982" s="2065">
        <f>+'17HPM_DATA_INPUT'!T630-'17_AUDIT_TOTALS_CK'!S982</f>
        <v>-257207</v>
      </c>
      <c r="AO982" s="2065">
        <f>+'17HPM_DATA_INPUT'!U630-'17_AUDIT_TOTALS_CK'!T982</f>
        <v>-319757</v>
      </c>
      <c r="AQ982" s="455" t="str">
        <f>'Departmental PL'!D1001</f>
        <v>1430 4-1600 PEDIATRICS</v>
      </c>
      <c r="AR982" s="456">
        <f>+C982-'Departmental PL'!F1001</f>
        <v>-255</v>
      </c>
      <c r="AS982" s="456">
        <f>+D982-'Departmental PL'!G1001</f>
        <v>-117</v>
      </c>
      <c r="AT982" s="456">
        <f>+E982-'Departmental PL'!H1001</f>
        <v>-267</v>
      </c>
      <c r="AU982" s="456">
        <f>+F982-'Departmental PL'!I1001</f>
        <v>-128</v>
      </c>
      <c r="AV982" s="456">
        <f>+G982-'Departmental PL'!J1001</f>
        <v>-370580</v>
      </c>
      <c r="AW982" s="456">
        <f>+H982-'Departmental PL'!K1001</f>
        <v>-167510</v>
      </c>
      <c r="AX982" s="456">
        <f>+I982-'Departmental PL'!L1001</f>
        <v>-164051</v>
      </c>
      <c r="AY982" s="456">
        <f>+J982-'Departmental PL'!M1001</f>
        <v>-68143</v>
      </c>
      <c r="AZ982" s="456">
        <f>+K982-'Departmental PL'!N1001</f>
        <v>-181923</v>
      </c>
      <c r="BA982" s="456">
        <f>+L982-'Departmental PL'!O1001</f>
        <v>-106035</v>
      </c>
      <c r="BB982" s="456">
        <f>+M982-'Departmental PL'!P1001</f>
        <v>17872</v>
      </c>
      <c r="BC982" s="456">
        <f>+N982-'Departmental PL'!Q1001</f>
        <v>37892</v>
      </c>
      <c r="BD982" s="456">
        <f>+O982-'Departmental PL'!R1001</f>
        <v>-78195</v>
      </c>
      <c r="BE982" s="456">
        <f>+P982-'Departmental PL'!S1001</f>
        <v>-71674</v>
      </c>
      <c r="BF982" s="456">
        <f>+Q982-'Departmental PL'!T1001</f>
        <v>-161139</v>
      </c>
      <c r="BG982" s="456">
        <f>+R982-'Departmental PL'!U1001</f>
        <v>-210191</v>
      </c>
      <c r="BH982" s="456">
        <f>+S982-'Departmental PL'!V1001</f>
        <v>257206</v>
      </c>
      <c r="BI982" s="456">
        <f>+T982-'Departmental PL'!W1001</f>
        <v>319757</v>
      </c>
    </row>
    <row r="983" spans="2:61" ht="20.25" hidden="1" customHeight="1" x14ac:dyDescent="0.25">
      <c r="B983" s="2058" t="s">
        <v>2578</v>
      </c>
      <c r="C983" s="2060"/>
      <c r="D983" s="2060"/>
      <c r="E983" s="2060"/>
      <c r="F983" s="2060"/>
      <c r="G983" s="2060"/>
      <c r="H983" s="2060"/>
      <c r="I983" s="2060"/>
      <c r="J983" s="2060"/>
      <c r="K983" s="2060"/>
      <c r="L983" s="2060"/>
      <c r="M983" s="2060"/>
      <c r="N983" s="2060"/>
      <c r="O983" s="2060"/>
      <c r="P983" s="2060"/>
      <c r="Q983" s="2060"/>
      <c r="R983" s="2060"/>
      <c r="S983" s="2060"/>
      <c r="T983" s="2060"/>
      <c r="U983" s="2061" t="str">
        <f t="shared" si="10"/>
        <v>1440 4-3600 PEDIATRICS</v>
      </c>
      <c r="W983" s="455" t="b">
        <f>+'17HPM_DATA_INPUT'!C631='17_AUDIT_TOTALS_CK'!U983</f>
        <v>1</v>
      </c>
      <c r="X983" s="2065">
        <f>+'17HPM_DATA_INPUT'!D631-'17_AUDIT_TOTALS_CK'!C983</f>
        <v>392</v>
      </c>
      <c r="Y983" s="2065">
        <f>+'17HPM_DATA_INPUT'!E631-'17_AUDIT_TOTALS_CK'!D983</f>
        <v>112</v>
      </c>
      <c r="Z983" s="2065">
        <f>+'17HPM_DATA_INPUT'!F631-'17_AUDIT_TOTALS_CK'!E983</f>
        <v>412</v>
      </c>
      <c r="AA983" s="2065">
        <f>+'17HPM_DATA_INPUT'!G631-'17_AUDIT_TOTALS_CK'!F983</f>
        <v>117</v>
      </c>
      <c r="AB983" s="2065">
        <f>+'17HPM_DATA_INPUT'!H631-'17_AUDIT_TOTALS_CK'!G983</f>
        <v>581620</v>
      </c>
      <c r="AC983" s="2065">
        <f>+'17HPM_DATA_INPUT'!I631-'17_AUDIT_TOTALS_CK'!H983</f>
        <v>165530</v>
      </c>
      <c r="AD983" s="2065">
        <f>+'17HPM_DATA_INPUT'!J631-'17_AUDIT_TOTALS_CK'!I983</f>
        <v>238662</v>
      </c>
      <c r="AE983" s="2065">
        <f>+'17HPM_DATA_INPUT'!K631-'17_AUDIT_TOTALS_CK'!J983</f>
        <v>67754</v>
      </c>
      <c r="AF983" s="2065">
        <f>+'17HPM_DATA_INPUT'!L631-'17_AUDIT_TOTALS_CK'!K983</f>
        <v>223640</v>
      </c>
      <c r="AG983" s="2065">
        <f>+'17HPM_DATA_INPUT'!M631-'17_AUDIT_TOTALS_CK'!L983</f>
        <v>68549</v>
      </c>
      <c r="AH983" s="2065">
        <f>+'17HPM_DATA_INPUT'!N631-'17_AUDIT_TOTALS_CK'!M983</f>
        <v>15022</v>
      </c>
      <c r="AI983" s="2065">
        <f>+'17HPM_DATA_INPUT'!O631-'17_AUDIT_TOTALS_CK'!N983</f>
        <v>-795</v>
      </c>
      <c r="AJ983" s="2065">
        <f>+'17HPM_DATA_INPUT'!P631-'17_AUDIT_TOTALS_CK'!O983</f>
        <v>41004</v>
      </c>
      <c r="AK983" s="2065">
        <f>+'17HPM_DATA_INPUT'!Q631-'17_AUDIT_TOTALS_CK'!P983</f>
        <v>27590</v>
      </c>
      <c r="AL983" s="2065">
        <f>+'17HPM_DATA_INPUT'!R631-'17_AUDIT_TOTALS_CK'!Q983</f>
        <v>124695</v>
      </c>
      <c r="AM983" s="2065">
        <f>+'17HPM_DATA_INPUT'!S631-'17_AUDIT_TOTALS_CK'!R983</f>
        <v>68906</v>
      </c>
      <c r="AN983" s="2065">
        <f>+'17HPM_DATA_INPUT'!T631-'17_AUDIT_TOTALS_CK'!S983</f>
        <v>-150677</v>
      </c>
      <c r="AO983" s="2065">
        <f>+'17HPM_DATA_INPUT'!U631-'17_AUDIT_TOTALS_CK'!T983</f>
        <v>-97290</v>
      </c>
      <c r="AQ983" s="455" t="str">
        <f>'Departmental PL'!D1002</f>
        <v>1440 4-3600 PEDIATRICS</v>
      </c>
      <c r="AR983" s="456">
        <f>+C983-'Departmental PL'!F1002</f>
        <v>-392</v>
      </c>
      <c r="AS983" s="456">
        <f>+D983-'Departmental PL'!G1002</f>
        <v>-112</v>
      </c>
      <c r="AT983" s="456">
        <f>+E983-'Departmental PL'!H1002</f>
        <v>-412</v>
      </c>
      <c r="AU983" s="456">
        <f>+F983-'Departmental PL'!I1002</f>
        <v>-117</v>
      </c>
      <c r="AV983" s="456">
        <f>+G983-'Departmental PL'!J1002</f>
        <v>-581620</v>
      </c>
      <c r="AW983" s="456">
        <f>+H983-'Departmental PL'!K1002</f>
        <v>-165530</v>
      </c>
      <c r="AX983" s="456">
        <f>+I983-'Departmental PL'!L1002</f>
        <v>-238662</v>
      </c>
      <c r="AY983" s="456">
        <f>+J983-'Departmental PL'!M1002</f>
        <v>-67754</v>
      </c>
      <c r="AZ983" s="456">
        <f>+K983-'Departmental PL'!N1002</f>
        <v>-223640</v>
      </c>
      <c r="BA983" s="456">
        <f>+L983-'Departmental PL'!O1002</f>
        <v>-68549</v>
      </c>
      <c r="BB983" s="456">
        <f>+M983-'Departmental PL'!P1002</f>
        <v>-15022</v>
      </c>
      <c r="BC983" s="456">
        <f>+N983-'Departmental PL'!Q1002</f>
        <v>795</v>
      </c>
      <c r="BD983" s="456">
        <f>+O983-'Departmental PL'!R1002</f>
        <v>-41004</v>
      </c>
      <c r="BE983" s="456">
        <f>+P983-'Departmental PL'!S1002</f>
        <v>-27590</v>
      </c>
      <c r="BF983" s="456">
        <f>+Q983-'Departmental PL'!T1002</f>
        <v>-124695</v>
      </c>
      <c r="BG983" s="456">
        <f>+R983-'Departmental PL'!U1002</f>
        <v>-68906</v>
      </c>
      <c r="BH983" s="456">
        <f>+S983-'Departmental PL'!V1002</f>
        <v>150677</v>
      </c>
      <c r="BI983" s="456">
        <f>+T983-'Departmental PL'!W1002</f>
        <v>97291</v>
      </c>
    </row>
    <row r="984" spans="2:61" ht="20.25" hidden="1" customHeight="1" x14ac:dyDescent="0.25">
      <c r="B984" s="2058" t="s">
        <v>2579</v>
      </c>
      <c r="C984" s="2060"/>
      <c r="D984" s="2060"/>
      <c r="E984" s="2060"/>
      <c r="F984" s="2060"/>
      <c r="G984" s="2060"/>
      <c r="H984" s="2060"/>
      <c r="I984" s="2060"/>
      <c r="J984" s="2060"/>
      <c r="K984" s="2060"/>
      <c r="L984" s="2060"/>
      <c r="M984" s="2060"/>
      <c r="N984" s="2060"/>
      <c r="O984" s="2060"/>
      <c r="P984" s="2060"/>
      <c r="Q984" s="2060"/>
      <c r="R984" s="2060"/>
      <c r="S984" s="2060"/>
      <c r="T984" s="2060"/>
      <c r="U984" s="2061" t="str">
        <f t="shared" si="10"/>
        <v>1450 4-1800 PEDIATRICS ICU (PICU) (prev. 4-2800)</v>
      </c>
      <c r="W984" s="455" t="b">
        <f>+'17HPM_DATA_INPUT'!C632='17_AUDIT_TOTALS_CK'!U984</f>
        <v>1</v>
      </c>
      <c r="X984" s="2065">
        <f>+'17HPM_DATA_INPUT'!D632-'17_AUDIT_TOTALS_CK'!C984</f>
        <v>73</v>
      </c>
      <c r="Y984" s="2065">
        <f>+'17HPM_DATA_INPUT'!E632-'17_AUDIT_TOTALS_CK'!D984</f>
        <v>68</v>
      </c>
      <c r="Z984" s="2065">
        <f>+'17HPM_DATA_INPUT'!F632-'17_AUDIT_TOTALS_CK'!E984</f>
        <v>76</v>
      </c>
      <c r="AA984" s="2065">
        <f>+'17HPM_DATA_INPUT'!G632-'17_AUDIT_TOTALS_CK'!F984</f>
        <v>77</v>
      </c>
      <c r="AB984" s="2065">
        <f>+'17HPM_DATA_INPUT'!H632-'17_AUDIT_TOTALS_CK'!G984</f>
        <v>108430</v>
      </c>
      <c r="AC984" s="2065">
        <f>+'17HPM_DATA_INPUT'!I632-'17_AUDIT_TOTALS_CK'!H984</f>
        <v>104580</v>
      </c>
      <c r="AD984" s="2065">
        <f>+'17HPM_DATA_INPUT'!J632-'17_AUDIT_TOTALS_CK'!I984</f>
        <v>41412</v>
      </c>
      <c r="AE984" s="2065">
        <f>+'17HPM_DATA_INPUT'!K632-'17_AUDIT_TOTALS_CK'!J984</f>
        <v>40307</v>
      </c>
      <c r="AF984" s="2065">
        <f>+'17HPM_DATA_INPUT'!L632-'17_AUDIT_TOTALS_CK'!K984</f>
        <v>39079</v>
      </c>
      <c r="AG984" s="2065">
        <f>+'17HPM_DATA_INPUT'!M632-'17_AUDIT_TOTALS_CK'!L984</f>
        <v>36533</v>
      </c>
      <c r="AH984" s="2065">
        <f>+'17HPM_DATA_INPUT'!N632-'17_AUDIT_TOTALS_CK'!M984</f>
        <v>2333</v>
      </c>
      <c r="AI984" s="2065">
        <f>+'17HPM_DATA_INPUT'!O632-'17_AUDIT_TOTALS_CK'!N984</f>
        <v>3774</v>
      </c>
      <c r="AJ984" s="2065">
        <f>+'17HPM_DATA_INPUT'!P632-'17_AUDIT_TOTALS_CK'!O984</f>
        <v>5004</v>
      </c>
      <c r="AK984" s="2065">
        <f>+'17HPM_DATA_INPUT'!Q632-'17_AUDIT_TOTALS_CK'!P984</f>
        <v>4877</v>
      </c>
      <c r="AL984" s="2065">
        <f>+'17HPM_DATA_INPUT'!R632-'17_AUDIT_TOTALS_CK'!Q984</f>
        <v>15291</v>
      </c>
      <c r="AM984" s="2065">
        <f>+'17HPM_DATA_INPUT'!S632-'17_AUDIT_TOTALS_CK'!R984</f>
        <v>16983</v>
      </c>
      <c r="AN984" s="2065">
        <f>+'17HPM_DATA_INPUT'!T632-'17_AUDIT_TOTALS_CK'!S984</f>
        <v>-17961</v>
      </c>
      <c r="AO984" s="2065">
        <f>+'17HPM_DATA_INPUT'!U632-'17_AUDIT_TOTALS_CK'!T984</f>
        <v>-18086</v>
      </c>
      <c r="AQ984" s="455" t="str">
        <f>'Departmental PL'!D1003</f>
        <v>1450 4-1800 PEDIATRICS ICU (PICU) (prev. 4-2800)</v>
      </c>
      <c r="AR984" s="456">
        <f>+C984-'Departmental PL'!F1003</f>
        <v>-73</v>
      </c>
      <c r="AS984" s="456">
        <f>+D984-'Departmental PL'!G1003</f>
        <v>-68</v>
      </c>
      <c r="AT984" s="456">
        <f>+E984-'Departmental PL'!H1003</f>
        <v>-76</v>
      </c>
      <c r="AU984" s="456">
        <f>+F984-'Departmental PL'!I1003</f>
        <v>-77</v>
      </c>
      <c r="AV984" s="456">
        <f>+G984-'Departmental PL'!J1003</f>
        <v>-108430</v>
      </c>
      <c r="AW984" s="456">
        <f>+H984-'Departmental PL'!K1003</f>
        <v>-104580</v>
      </c>
      <c r="AX984" s="456">
        <f>+I984-'Departmental PL'!L1003</f>
        <v>-41412</v>
      </c>
      <c r="AY984" s="456">
        <f>+J984-'Departmental PL'!M1003</f>
        <v>-40307</v>
      </c>
      <c r="AZ984" s="456">
        <f>+K984-'Departmental PL'!N1003</f>
        <v>-39079</v>
      </c>
      <c r="BA984" s="456">
        <f>+L984-'Departmental PL'!O1003</f>
        <v>-36533</v>
      </c>
      <c r="BB984" s="456">
        <f>+M984-'Departmental PL'!P1003</f>
        <v>-2333</v>
      </c>
      <c r="BC984" s="456">
        <f>+N984-'Departmental PL'!Q1003</f>
        <v>-3774</v>
      </c>
      <c r="BD984" s="456">
        <f>+O984-'Departmental PL'!R1003</f>
        <v>-5004</v>
      </c>
      <c r="BE984" s="456">
        <f>+P984-'Departmental PL'!S1003</f>
        <v>-4877</v>
      </c>
      <c r="BF984" s="456">
        <f>+Q984-'Departmental PL'!T1003</f>
        <v>-15291</v>
      </c>
      <c r="BG984" s="456">
        <f>+R984-'Departmental PL'!U1003</f>
        <v>-16983</v>
      </c>
      <c r="BH984" s="456">
        <f>+S984-'Departmental PL'!V1003</f>
        <v>17962</v>
      </c>
      <c r="BI984" s="456">
        <f>+T984-'Departmental PL'!W1003</f>
        <v>18086</v>
      </c>
    </row>
    <row r="985" spans="2:61" ht="20.25" hidden="1" customHeight="1" x14ac:dyDescent="0.25">
      <c r="B985" s="2074" t="s">
        <v>1686</v>
      </c>
      <c r="C985" s="2075"/>
      <c r="D985" s="2075"/>
      <c r="E985" s="2075"/>
      <c r="F985" s="2075"/>
      <c r="G985" s="2075"/>
      <c r="H985" s="2075"/>
      <c r="I985" s="2075"/>
      <c r="J985" s="2075"/>
      <c r="K985" s="2075"/>
      <c r="L985" s="2075"/>
      <c r="M985" s="2075"/>
      <c r="N985" s="2075"/>
      <c r="O985" s="2075"/>
      <c r="P985" s="2075"/>
      <c r="Q985" s="2075"/>
      <c r="R985" s="2075"/>
      <c r="S985" s="2075"/>
      <c r="T985" s="2075"/>
      <c r="U985" s="2061" t="str">
        <f t="shared" si="10"/>
        <v>1460 4-1200 PALLIATIVE CARE UNIT</v>
      </c>
      <c r="W985" s="455" t="b">
        <f>+'17HPM_DATA_INPUT'!C633='17_AUDIT_TOTALS_CK'!U985</f>
        <v>1</v>
      </c>
      <c r="X985" s="2065">
        <f>+'17HPM_DATA_INPUT'!D633-'17_AUDIT_TOTALS_CK'!C985</f>
        <v>0</v>
      </c>
      <c r="Y985" s="2065">
        <f>+'17HPM_DATA_INPUT'!E633-'17_AUDIT_TOTALS_CK'!D985</f>
        <v>0</v>
      </c>
      <c r="Z985" s="2065">
        <f>+'17HPM_DATA_INPUT'!F633-'17_AUDIT_TOTALS_CK'!E985</f>
        <v>0</v>
      </c>
      <c r="AA985" s="2065">
        <f>+'17HPM_DATA_INPUT'!G633-'17_AUDIT_TOTALS_CK'!F985</f>
        <v>0</v>
      </c>
      <c r="AB985" s="2065">
        <f>+'17HPM_DATA_INPUT'!H633-'17_AUDIT_TOTALS_CK'!G985</f>
        <v>0</v>
      </c>
      <c r="AC985" s="2065">
        <f>+'17HPM_DATA_INPUT'!I633-'17_AUDIT_TOTALS_CK'!H985</f>
        <v>0</v>
      </c>
      <c r="AD985" s="2065">
        <f>+'17HPM_DATA_INPUT'!J633-'17_AUDIT_TOTALS_CK'!I985</f>
        <v>0</v>
      </c>
      <c r="AE985" s="2065">
        <f>+'17HPM_DATA_INPUT'!K633-'17_AUDIT_TOTALS_CK'!J985</f>
        <v>0</v>
      </c>
      <c r="AF985" s="2065">
        <f>+'17HPM_DATA_INPUT'!L633-'17_AUDIT_TOTALS_CK'!K985</f>
        <v>0</v>
      </c>
      <c r="AG985" s="2065">
        <f>+'17HPM_DATA_INPUT'!M633-'17_AUDIT_TOTALS_CK'!L985</f>
        <v>0</v>
      </c>
      <c r="AH985" s="2065">
        <f>+'17HPM_DATA_INPUT'!N633-'17_AUDIT_TOTALS_CK'!M985</f>
        <v>0</v>
      </c>
      <c r="AI985" s="2065">
        <f>+'17HPM_DATA_INPUT'!O633-'17_AUDIT_TOTALS_CK'!N985</f>
        <v>0</v>
      </c>
      <c r="AJ985" s="2065">
        <f>+'17HPM_DATA_INPUT'!P633-'17_AUDIT_TOTALS_CK'!O985</f>
        <v>0</v>
      </c>
      <c r="AK985" s="2065">
        <f>+'17HPM_DATA_INPUT'!Q633-'17_AUDIT_TOTALS_CK'!P985</f>
        <v>0</v>
      </c>
      <c r="AL985" s="2065">
        <f>+'17HPM_DATA_INPUT'!R633-'17_AUDIT_TOTALS_CK'!Q985</f>
        <v>0</v>
      </c>
      <c r="AM985" s="2065">
        <f>+'17HPM_DATA_INPUT'!S633-'17_AUDIT_TOTALS_CK'!R985</f>
        <v>0</v>
      </c>
      <c r="AN985" s="2065">
        <f>+'17HPM_DATA_INPUT'!T633-'17_AUDIT_TOTALS_CK'!S985</f>
        <v>0</v>
      </c>
      <c r="AO985" s="2065">
        <f>+'17HPM_DATA_INPUT'!U633-'17_AUDIT_TOTALS_CK'!T985</f>
        <v>0</v>
      </c>
      <c r="AQ985" s="455" t="str">
        <f>'Departmental PL'!D1004</f>
        <v>1460 4-1200 PALLIATIVE CARE UNIT</v>
      </c>
      <c r="AR985" s="456">
        <f>+C985-'Departmental PL'!F1004</f>
        <v>0</v>
      </c>
      <c r="AS985" s="456">
        <f>+D985-'Departmental PL'!G1004</f>
        <v>0</v>
      </c>
      <c r="AT985" s="456">
        <f>+E985-'Departmental PL'!H1004</f>
        <v>0</v>
      </c>
      <c r="AU985" s="456">
        <f>+F985-'Departmental PL'!I1004</f>
        <v>0</v>
      </c>
      <c r="AV985" s="456">
        <f>+G985-'Departmental PL'!J1004</f>
        <v>0</v>
      </c>
      <c r="AW985" s="456">
        <f>+H985-'Departmental PL'!K1004</f>
        <v>0</v>
      </c>
      <c r="AX985" s="456">
        <f>+I985-'Departmental PL'!L1004</f>
        <v>0</v>
      </c>
      <c r="AY985" s="456">
        <f>+J985-'Departmental PL'!M1004</f>
        <v>0</v>
      </c>
      <c r="AZ985" s="456">
        <f>+K985-'Departmental PL'!N1004</f>
        <v>0</v>
      </c>
      <c r="BA985" s="456">
        <f>+L985-'Departmental PL'!O1004</f>
        <v>0</v>
      </c>
      <c r="BB985" s="456">
        <f>+M985-'Departmental PL'!P1004</f>
        <v>0</v>
      </c>
      <c r="BC985" s="456">
        <f>+N985-'Departmental PL'!Q1004</f>
        <v>0</v>
      </c>
      <c r="BD985" s="456">
        <f>+O985-'Departmental PL'!R1004</f>
        <v>0</v>
      </c>
      <c r="BE985" s="456">
        <f>+P985-'Departmental PL'!S1004</f>
        <v>0</v>
      </c>
      <c r="BF985" s="456">
        <f>+Q985-'Departmental PL'!T1004</f>
        <v>0</v>
      </c>
      <c r="BG985" s="456">
        <f>+R985-'Departmental PL'!U1004</f>
        <v>0</v>
      </c>
      <c r="BH985" s="456">
        <f>+S985-'Departmental PL'!V1004</f>
        <v>0</v>
      </c>
      <c r="BI985" s="456">
        <f>+T985-'Departmental PL'!W1004</f>
        <v>0</v>
      </c>
    </row>
    <row r="986" spans="2:61" ht="20.25" hidden="1" customHeight="1" x14ac:dyDescent="0.25">
      <c r="B986" s="2058" t="s">
        <v>2580</v>
      </c>
      <c r="C986" s="2060"/>
      <c r="D986" s="2060"/>
      <c r="E986" s="2060"/>
      <c r="F986" s="2060"/>
      <c r="G986" s="2060"/>
      <c r="H986" s="2060"/>
      <c r="I986" s="2060"/>
      <c r="J986" s="2060"/>
      <c r="K986" s="2060"/>
      <c r="L986" s="2060"/>
      <c r="M986" s="2060"/>
      <c r="N986" s="2060"/>
      <c r="O986" s="2060"/>
      <c r="P986" s="2060"/>
      <c r="Q986" s="2060"/>
      <c r="R986" s="2060"/>
      <c r="S986" s="2060"/>
      <c r="T986" s="2060"/>
      <c r="U986" s="2061" t="str">
        <f t="shared" si="10"/>
        <v>1470 4-3400 MED/SURG</v>
      </c>
      <c r="W986" s="455" t="b">
        <f>+'17HPM_DATA_INPUT'!C634='17_AUDIT_TOTALS_CK'!U986</f>
        <v>1</v>
      </c>
      <c r="X986" s="2065">
        <f>+'17HPM_DATA_INPUT'!D634-'17_AUDIT_TOTALS_CK'!C986</f>
        <v>20</v>
      </c>
      <c r="Y986" s="2065">
        <f>+'17HPM_DATA_INPUT'!E634-'17_AUDIT_TOTALS_CK'!D986</f>
        <v>25</v>
      </c>
      <c r="Z986" s="2065">
        <f>+'17HPM_DATA_INPUT'!F634-'17_AUDIT_TOTALS_CK'!E986</f>
        <v>21</v>
      </c>
      <c r="AA986" s="2065">
        <f>+'17HPM_DATA_INPUT'!G634-'17_AUDIT_TOTALS_CK'!F986</f>
        <v>34</v>
      </c>
      <c r="AB986" s="2065">
        <f>+'17HPM_DATA_INPUT'!H634-'17_AUDIT_TOTALS_CK'!G986</f>
        <v>27230</v>
      </c>
      <c r="AC986" s="2065">
        <f>+'17HPM_DATA_INPUT'!I634-'17_AUDIT_TOTALS_CK'!H986</f>
        <v>42210</v>
      </c>
      <c r="AD986" s="2065">
        <f>+'17HPM_DATA_INPUT'!J634-'17_AUDIT_TOTALS_CK'!I986</f>
        <v>8782</v>
      </c>
      <c r="AE986" s="2065">
        <f>+'17HPM_DATA_INPUT'!K634-'17_AUDIT_TOTALS_CK'!J986</f>
        <v>15181</v>
      </c>
      <c r="AF986" s="2065">
        <f>+'17HPM_DATA_INPUT'!L634-'17_AUDIT_TOTALS_CK'!K986</f>
        <v>10559</v>
      </c>
      <c r="AG986" s="2065">
        <f>+'17HPM_DATA_INPUT'!M634-'17_AUDIT_TOTALS_CK'!L986</f>
        <v>16558</v>
      </c>
      <c r="AH986" s="2065">
        <f>+'17HPM_DATA_INPUT'!N634-'17_AUDIT_TOTALS_CK'!M986</f>
        <v>-1777</v>
      </c>
      <c r="AI986" s="2065">
        <f>+'17HPM_DATA_INPUT'!O634-'17_AUDIT_TOTALS_CK'!N986</f>
        <v>-1377</v>
      </c>
      <c r="AJ986" s="2065">
        <f>+'17HPM_DATA_INPUT'!P634-'17_AUDIT_TOTALS_CK'!O986</f>
        <v>2933</v>
      </c>
      <c r="AK986" s="2065">
        <f>+'17HPM_DATA_INPUT'!Q634-'17_AUDIT_TOTALS_CK'!P986</f>
        <v>4760</v>
      </c>
      <c r="AL986" s="2065">
        <f>+'17HPM_DATA_INPUT'!R634-'17_AUDIT_TOTALS_CK'!Q986</f>
        <v>6764</v>
      </c>
      <c r="AM986" s="2065">
        <f>+'17HPM_DATA_INPUT'!S634-'17_AUDIT_TOTALS_CK'!R986</f>
        <v>7900</v>
      </c>
      <c r="AN986" s="2065">
        <f>+'17HPM_DATA_INPUT'!T634-'17_AUDIT_TOTALS_CK'!S986</f>
        <v>-11474</v>
      </c>
      <c r="AO986" s="2065">
        <f>+'17HPM_DATA_INPUT'!U634-'17_AUDIT_TOTALS_CK'!T986</f>
        <v>-14037</v>
      </c>
      <c r="AQ986" s="455" t="str">
        <f>'Departmental PL'!D1005</f>
        <v>1470 4-3400 MED/SURG</v>
      </c>
      <c r="AR986" s="456">
        <f>+C986-'Departmental PL'!F1005</f>
        <v>-20</v>
      </c>
      <c r="AS986" s="456">
        <f>+D986-'Departmental PL'!G1005</f>
        <v>-25</v>
      </c>
      <c r="AT986" s="456">
        <f>+E986-'Departmental PL'!H1005</f>
        <v>-21</v>
      </c>
      <c r="AU986" s="456">
        <f>+F986-'Departmental PL'!I1005</f>
        <v>-34</v>
      </c>
      <c r="AV986" s="456">
        <f>+G986-'Departmental PL'!J1005</f>
        <v>-27230</v>
      </c>
      <c r="AW986" s="456">
        <f>+H986-'Departmental PL'!K1005</f>
        <v>-42210</v>
      </c>
      <c r="AX986" s="456">
        <f>+I986-'Departmental PL'!L1005</f>
        <v>-8782</v>
      </c>
      <c r="AY986" s="456">
        <f>+J986-'Departmental PL'!M1005</f>
        <v>-15181</v>
      </c>
      <c r="AZ986" s="456">
        <f>+K986-'Departmental PL'!N1005</f>
        <v>-10559</v>
      </c>
      <c r="BA986" s="456">
        <f>+L986-'Departmental PL'!O1005</f>
        <v>-16558</v>
      </c>
      <c r="BB986" s="456">
        <f>+M986-'Departmental PL'!P1005</f>
        <v>1777</v>
      </c>
      <c r="BC986" s="456">
        <f>+N986-'Departmental PL'!Q1005</f>
        <v>1377</v>
      </c>
      <c r="BD986" s="456">
        <f>+O986-'Departmental PL'!R1005</f>
        <v>-2933</v>
      </c>
      <c r="BE986" s="456">
        <f>+P986-'Departmental PL'!S1005</f>
        <v>-4760</v>
      </c>
      <c r="BF986" s="456">
        <f>+Q986-'Departmental PL'!T1005</f>
        <v>-6764</v>
      </c>
      <c r="BG986" s="456">
        <f>+R986-'Departmental PL'!U1005</f>
        <v>-7900</v>
      </c>
      <c r="BH986" s="456">
        <f>+S986-'Departmental PL'!V1005</f>
        <v>11474</v>
      </c>
      <c r="BI986" s="456">
        <f>+T986-'Departmental PL'!W1005</f>
        <v>14037</v>
      </c>
    </row>
    <row r="987" spans="2:61" ht="20.25" hidden="1" customHeight="1" x14ac:dyDescent="0.25">
      <c r="B987" s="2058" t="s">
        <v>2581</v>
      </c>
      <c r="C987" s="2060"/>
      <c r="D987" s="2060"/>
      <c r="E987" s="2060"/>
      <c r="F987" s="2060"/>
      <c r="G987" s="2060"/>
      <c r="H987" s="2060"/>
      <c r="I987" s="2060"/>
      <c r="J987" s="2060"/>
      <c r="K987" s="2060"/>
      <c r="L987" s="2060"/>
      <c r="M987" s="2060"/>
      <c r="N987" s="2060"/>
      <c r="O987" s="2060"/>
      <c r="P987" s="2060"/>
      <c r="Q987" s="2060"/>
      <c r="R987" s="2060"/>
      <c r="S987" s="2060"/>
      <c r="T987" s="2060"/>
      <c r="U987" s="2061" t="str">
        <f t="shared" si="10"/>
        <v>1500 5-1200 REHAB UNIT</v>
      </c>
      <c r="W987" s="455" t="b">
        <f>+'17HPM_DATA_INPUT'!C635='17_AUDIT_TOTALS_CK'!U987</f>
        <v>1</v>
      </c>
      <c r="X987" s="2065">
        <f>+'17HPM_DATA_INPUT'!D635-'17_AUDIT_TOTALS_CK'!C987</f>
        <v>0</v>
      </c>
      <c r="Y987" s="2065">
        <f>+'17HPM_DATA_INPUT'!E635-'17_AUDIT_TOTALS_CK'!D987</f>
        <v>1</v>
      </c>
      <c r="Z987" s="2065">
        <f>+'17HPM_DATA_INPUT'!F635-'17_AUDIT_TOTALS_CK'!E987</f>
        <v>0</v>
      </c>
      <c r="AA987" s="2065">
        <f>+'17HPM_DATA_INPUT'!G635-'17_AUDIT_TOTALS_CK'!F987</f>
        <v>2</v>
      </c>
      <c r="AB987" s="2065">
        <f>+'17HPM_DATA_INPUT'!H635-'17_AUDIT_TOTALS_CK'!G987</f>
        <v>0</v>
      </c>
      <c r="AC987" s="2065">
        <f>+'17HPM_DATA_INPUT'!I635-'17_AUDIT_TOTALS_CK'!H987</f>
        <v>2660</v>
      </c>
      <c r="AD987" s="2065">
        <f>+'17HPM_DATA_INPUT'!J635-'17_AUDIT_TOTALS_CK'!I987</f>
        <v>0</v>
      </c>
      <c r="AE987" s="2065">
        <f>+'17HPM_DATA_INPUT'!K635-'17_AUDIT_TOTALS_CK'!J987</f>
        <v>554</v>
      </c>
      <c r="AF987" s="2065">
        <f>+'17HPM_DATA_INPUT'!L635-'17_AUDIT_TOTALS_CK'!K987</f>
        <v>0</v>
      </c>
      <c r="AG987" s="2065">
        <f>+'17HPM_DATA_INPUT'!M635-'17_AUDIT_TOTALS_CK'!L987</f>
        <v>1061</v>
      </c>
      <c r="AH987" s="2065">
        <f>+'17HPM_DATA_INPUT'!N635-'17_AUDIT_TOTALS_CK'!M987</f>
        <v>0</v>
      </c>
      <c r="AI987" s="2065">
        <f>+'17HPM_DATA_INPUT'!O635-'17_AUDIT_TOTALS_CK'!N987</f>
        <v>-507</v>
      </c>
      <c r="AJ987" s="2065">
        <f>+'17HPM_DATA_INPUT'!P635-'17_AUDIT_TOTALS_CK'!O987</f>
        <v>0</v>
      </c>
      <c r="AK987" s="2065">
        <f>+'17HPM_DATA_INPUT'!Q635-'17_AUDIT_TOTALS_CK'!P987</f>
        <v>80</v>
      </c>
      <c r="AL987" s="2065">
        <f>+'17HPM_DATA_INPUT'!R635-'17_AUDIT_TOTALS_CK'!Q987</f>
        <v>0</v>
      </c>
      <c r="AM987" s="2065">
        <f>+'17HPM_DATA_INPUT'!S635-'17_AUDIT_TOTALS_CK'!R987</f>
        <v>742</v>
      </c>
      <c r="AN987" s="2065">
        <f>+'17HPM_DATA_INPUT'!T635-'17_AUDIT_TOTALS_CK'!S987</f>
        <v>0</v>
      </c>
      <c r="AO987" s="2065">
        <f>+'17HPM_DATA_INPUT'!U635-'17_AUDIT_TOTALS_CK'!T987</f>
        <v>-1328</v>
      </c>
      <c r="AQ987" s="455" t="str">
        <f>'Departmental PL'!D1006</f>
        <v>1500 5-1200 REHAB UNIT</v>
      </c>
      <c r="AR987" s="456">
        <f>+C987-'Departmental PL'!F1006</f>
        <v>0</v>
      </c>
      <c r="AS987" s="456">
        <f>+D987-'Departmental PL'!G1006</f>
        <v>-1</v>
      </c>
      <c r="AT987" s="456">
        <f>+E987-'Departmental PL'!H1006</f>
        <v>0</v>
      </c>
      <c r="AU987" s="456">
        <f>+F987-'Departmental PL'!I1006</f>
        <v>-2</v>
      </c>
      <c r="AV987" s="456">
        <f>+G987-'Departmental PL'!J1006</f>
        <v>0</v>
      </c>
      <c r="AW987" s="456">
        <f>+H987-'Departmental PL'!K1006</f>
        <v>-2660</v>
      </c>
      <c r="AX987" s="456">
        <f>+I987-'Departmental PL'!L1006</f>
        <v>0</v>
      </c>
      <c r="AY987" s="456">
        <f>+J987-'Departmental PL'!M1006</f>
        <v>-554</v>
      </c>
      <c r="AZ987" s="456">
        <f>+K987-'Departmental PL'!N1006</f>
        <v>0</v>
      </c>
      <c r="BA987" s="456">
        <f>+L987-'Departmental PL'!O1006</f>
        <v>-1061</v>
      </c>
      <c r="BB987" s="456">
        <f>+M987-'Departmental PL'!P1006</f>
        <v>0</v>
      </c>
      <c r="BC987" s="456">
        <f>+N987-'Departmental PL'!Q1006</f>
        <v>507</v>
      </c>
      <c r="BD987" s="456">
        <f>+O987-'Departmental PL'!R1006</f>
        <v>0</v>
      </c>
      <c r="BE987" s="456">
        <f>+P987-'Departmental PL'!S1006</f>
        <v>-80</v>
      </c>
      <c r="BF987" s="456">
        <f>+Q987-'Departmental PL'!T1006</f>
        <v>0</v>
      </c>
      <c r="BG987" s="456">
        <f>+R987-'Departmental PL'!U1006</f>
        <v>-742</v>
      </c>
      <c r="BH987" s="456">
        <f>+S987-'Departmental PL'!V1006</f>
        <v>0</v>
      </c>
      <c r="BI987" s="456">
        <f>+T987-'Departmental PL'!W1006</f>
        <v>1329</v>
      </c>
    </row>
    <row r="988" spans="2:61" ht="20.25" hidden="1" customHeight="1" x14ac:dyDescent="0.25">
      <c r="B988" s="2058" t="s">
        <v>2582</v>
      </c>
      <c r="C988" s="2060"/>
      <c r="D988" s="2060"/>
      <c r="E988" s="2060"/>
      <c r="F988" s="2060"/>
      <c r="G988" s="2060"/>
      <c r="H988" s="2060"/>
      <c r="I988" s="2060"/>
      <c r="J988" s="2060"/>
      <c r="K988" s="2060"/>
      <c r="L988" s="2060"/>
      <c r="M988" s="2060"/>
      <c r="N988" s="2060"/>
      <c r="O988" s="2060"/>
      <c r="P988" s="2060"/>
      <c r="Q988" s="2060"/>
      <c r="R988" s="2060"/>
      <c r="S988" s="2060"/>
      <c r="T988" s="2060"/>
      <c r="U988" s="2061" t="str">
        <f t="shared" si="10"/>
        <v>1510 5-1400 MED/SURG UNIT</v>
      </c>
      <c r="W988" s="455" t="b">
        <f>+'17HPM_DATA_INPUT'!C636='17_AUDIT_TOTALS_CK'!U988</f>
        <v>1</v>
      </c>
      <c r="X988" s="2065">
        <f>+'17HPM_DATA_INPUT'!D636-'17_AUDIT_TOTALS_CK'!C988</f>
        <v>43</v>
      </c>
      <c r="Y988" s="2065">
        <f>+'17HPM_DATA_INPUT'!E636-'17_AUDIT_TOTALS_CK'!D988</f>
        <v>10</v>
      </c>
      <c r="Z988" s="2065">
        <f>+'17HPM_DATA_INPUT'!F636-'17_AUDIT_TOTALS_CK'!E988</f>
        <v>60</v>
      </c>
      <c r="AA988" s="2065">
        <f>+'17HPM_DATA_INPUT'!G636-'17_AUDIT_TOTALS_CK'!F988</f>
        <v>16</v>
      </c>
      <c r="AB988" s="2065">
        <f>+'17HPM_DATA_INPUT'!H636-'17_AUDIT_TOTALS_CK'!G988</f>
        <v>71960</v>
      </c>
      <c r="AC988" s="2065">
        <f>+'17HPM_DATA_INPUT'!I636-'17_AUDIT_TOTALS_CK'!H988</f>
        <v>20650</v>
      </c>
      <c r="AD988" s="2065">
        <f>+'17HPM_DATA_INPUT'!J636-'17_AUDIT_TOTALS_CK'!I988</f>
        <v>27543</v>
      </c>
      <c r="AE988" s="2065">
        <f>+'17HPM_DATA_INPUT'!K636-'17_AUDIT_TOTALS_CK'!J988</f>
        <v>7780</v>
      </c>
      <c r="AF988" s="2065">
        <f>+'17HPM_DATA_INPUT'!L636-'17_AUDIT_TOTALS_CK'!K988</f>
        <v>34535</v>
      </c>
      <c r="AG988" s="2065">
        <f>+'17HPM_DATA_INPUT'!M636-'17_AUDIT_TOTALS_CK'!L988</f>
        <v>9357</v>
      </c>
      <c r="AH988" s="2065">
        <f>+'17HPM_DATA_INPUT'!N636-'17_AUDIT_TOTALS_CK'!M988</f>
        <v>-6991</v>
      </c>
      <c r="AI988" s="2065">
        <f>+'17HPM_DATA_INPUT'!O636-'17_AUDIT_TOTALS_CK'!N988</f>
        <v>-1576</v>
      </c>
      <c r="AJ988" s="2065">
        <f>+'17HPM_DATA_INPUT'!P636-'17_AUDIT_TOTALS_CK'!O988</f>
        <v>4708</v>
      </c>
      <c r="AK988" s="2065">
        <f>+'17HPM_DATA_INPUT'!Q636-'17_AUDIT_TOTALS_CK'!P988</f>
        <v>1340</v>
      </c>
      <c r="AL988" s="2065">
        <f>+'17HPM_DATA_INPUT'!R636-'17_AUDIT_TOTALS_CK'!Q988</f>
        <v>17332</v>
      </c>
      <c r="AM988" s="2065">
        <f>+'17HPM_DATA_INPUT'!S636-'17_AUDIT_TOTALS_CK'!R988</f>
        <v>4904</v>
      </c>
      <c r="AN988" s="2065">
        <f>+'17HPM_DATA_INPUT'!T636-'17_AUDIT_TOTALS_CK'!S988</f>
        <v>-29031</v>
      </c>
      <c r="AO988" s="2065">
        <f>+'17HPM_DATA_INPUT'!U636-'17_AUDIT_TOTALS_CK'!T988</f>
        <v>-7821</v>
      </c>
      <c r="AQ988" s="455" t="str">
        <f>'Departmental PL'!D1007</f>
        <v>1510 5-1400 MED/SURG UNIT</v>
      </c>
      <c r="AR988" s="456">
        <f>+C988-'Departmental PL'!F1007</f>
        <v>-43</v>
      </c>
      <c r="AS988" s="456">
        <f>+D988-'Departmental PL'!G1007</f>
        <v>-10</v>
      </c>
      <c r="AT988" s="456">
        <f>+E988-'Departmental PL'!H1007</f>
        <v>-60</v>
      </c>
      <c r="AU988" s="456">
        <f>+F988-'Departmental PL'!I1007</f>
        <v>-16</v>
      </c>
      <c r="AV988" s="456">
        <f>+G988-'Departmental PL'!J1007</f>
        <v>-71960</v>
      </c>
      <c r="AW988" s="456">
        <f>+H988-'Departmental PL'!K1007</f>
        <v>-20650</v>
      </c>
      <c r="AX988" s="456">
        <f>+I988-'Departmental PL'!L1007</f>
        <v>-27543</v>
      </c>
      <c r="AY988" s="456">
        <f>+J988-'Departmental PL'!M1007</f>
        <v>-7780</v>
      </c>
      <c r="AZ988" s="456">
        <f>+K988-'Departmental PL'!N1007</f>
        <v>-34535</v>
      </c>
      <c r="BA988" s="456">
        <f>+L988-'Departmental PL'!O1007</f>
        <v>-9357</v>
      </c>
      <c r="BB988" s="456">
        <f>+M988-'Departmental PL'!P1007</f>
        <v>6992</v>
      </c>
      <c r="BC988" s="456">
        <f>+N988-'Departmental PL'!Q1007</f>
        <v>1577</v>
      </c>
      <c r="BD988" s="456">
        <f>+O988-'Departmental PL'!R1007</f>
        <v>-4708</v>
      </c>
      <c r="BE988" s="456">
        <f>+P988-'Departmental PL'!S1007</f>
        <v>-1340</v>
      </c>
      <c r="BF988" s="456">
        <f>+Q988-'Departmental PL'!T1007</f>
        <v>-17332</v>
      </c>
      <c r="BG988" s="456">
        <f>+R988-'Departmental PL'!U1007</f>
        <v>-4904</v>
      </c>
      <c r="BH988" s="456">
        <f>+S988-'Departmental PL'!V1007</f>
        <v>29032</v>
      </c>
      <c r="BI988" s="456">
        <f>+T988-'Departmental PL'!W1007</f>
        <v>7821</v>
      </c>
    </row>
    <row r="989" spans="2:61" ht="20.25" hidden="1" customHeight="1" x14ac:dyDescent="0.25">
      <c r="B989" s="2074" t="s">
        <v>1689</v>
      </c>
      <c r="C989" s="2075"/>
      <c r="D989" s="2075"/>
      <c r="E989" s="2075"/>
      <c r="F989" s="2075"/>
      <c r="G989" s="2075"/>
      <c r="H989" s="2075"/>
      <c r="I989" s="2075"/>
      <c r="J989" s="2075"/>
      <c r="K989" s="2075"/>
      <c r="L989" s="2075"/>
      <c r="M989" s="2075"/>
      <c r="N989" s="2075"/>
      <c r="O989" s="2075"/>
      <c r="P989" s="2075"/>
      <c r="Q989" s="2075"/>
      <c r="R989" s="2075"/>
      <c r="S989" s="2075"/>
      <c r="T989" s="2075"/>
      <c r="U989" s="2061" t="str">
        <f t="shared" si="10"/>
        <v>1530 5-1600 CEP</v>
      </c>
      <c r="W989" s="455" t="b">
        <f>+'17HPM_DATA_INPUT'!C637='17_AUDIT_TOTALS_CK'!U989</f>
        <v>1</v>
      </c>
      <c r="X989" s="2065">
        <f>+'17HPM_DATA_INPUT'!D637-'17_AUDIT_TOTALS_CK'!C989</f>
        <v>0</v>
      </c>
      <c r="Y989" s="2065">
        <f>+'17HPM_DATA_INPUT'!E637-'17_AUDIT_TOTALS_CK'!D989</f>
        <v>1</v>
      </c>
      <c r="Z989" s="2065">
        <f>+'17HPM_DATA_INPUT'!F637-'17_AUDIT_TOTALS_CK'!E989</f>
        <v>0</v>
      </c>
      <c r="AA989" s="2065">
        <f>+'17HPM_DATA_INPUT'!G637-'17_AUDIT_TOTALS_CK'!F989</f>
        <v>2</v>
      </c>
      <c r="AB989" s="2065">
        <f>+'17HPM_DATA_INPUT'!H637-'17_AUDIT_TOTALS_CK'!G989</f>
        <v>0</v>
      </c>
      <c r="AC989" s="2065">
        <f>+'17HPM_DATA_INPUT'!I637-'17_AUDIT_TOTALS_CK'!H989</f>
        <v>5700</v>
      </c>
      <c r="AD989" s="2065">
        <f>+'17HPM_DATA_INPUT'!J637-'17_AUDIT_TOTALS_CK'!I989</f>
        <v>0</v>
      </c>
      <c r="AE989" s="2065">
        <f>+'17HPM_DATA_INPUT'!K637-'17_AUDIT_TOTALS_CK'!J989</f>
        <v>2171</v>
      </c>
      <c r="AF989" s="2065">
        <f>+'17HPM_DATA_INPUT'!L637-'17_AUDIT_TOTALS_CK'!K989</f>
        <v>0</v>
      </c>
      <c r="AG989" s="2065">
        <f>+'17HPM_DATA_INPUT'!M637-'17_AUDIT_TOTALS_CK'!L989</f>
        <v>327</v>
      </c>
      <c r="AH989" s="2065">
        <f>+'17HPM_DATA_INPUT'!N637-'17_AUDIT_TOTALS_CK'!M989</f>
        <v>0</v>
      </c>
      <c r="AI989" s="2065">
        <f>+'17HPM_DATA_INPUT'!O637-'17_AUDIT_TOTALS_CK'!N989</f>
        <v>1844</v>
      </c>
      <c r="AJ989" s="2065">
        <f>+'17HPM_DATA_INPUT'!P637-'17_AUDIT_TOTALS_CK'!O989</f>
        <v>0</v>
      </c>
      <c r="AK989" s="2065">
        <f>+'17HPM_DATA_INPUT'!Q637-'17_AUDIT_TOTALS_CK'!P989</f>
        <v>144</v>
      </c>
      <c r="AL989" s="2065">
        <f>+'17HPM_DATA_INPUT'!R637-'17_AUDIT_TOTALS_CK'!Q989</f>
        <v>0</v>
      </c>
      <c r="AM989" s="2065">
        <f>+'17HPM_DATA_INPUT'!S637-'17_AUDIT_TOTALS_CK'!R989</f>
        <v>817</v>
      </c>
      <c r="AN989" s="2065">
        <f>+'17HPM_DATA_INPUT'!T637-'17_AUDIT_TOTALS_CK'!S989</f>
        <v>0</v>
      </c>
      <c r="AO989" s="2065">
        <f>+'17HPM_DATA_INPUT'!U637-'17_AUDIT_TOTALS_CK'!T989</f>
        <v>883</v>
      </c>
      <c r="AQ989" s="455" t="str">
        <f>'Departmental PL'!D1008</f>
        <v>1530 5-1600 CEP</v>
      </c>
      <c r="AR989" s="456">
        <f>+C989-'Departmental PL'!F1008</f>
        <v>0</v>
      </c>
      <c r="AS989" s="456">
        <f>+D989-'Departmental PL'!G1008</f>
        <v>-1</v>
      </c>
      <c r="AT989" s="456">
        <f>+E989-'Departmental PL'!H1008</f>
        <v>0</v>
      </c>
      <c r="AU989" s="456">
        <f>+F989-'Departmental PL'!I1008</f>
        <v>-2</v>
      </c>
      <c r="AV989" s="456">
        <f>+G989-'Departmental PL'!J1008</f>
        <v>0</v>
      </c>
      <c r="AW989" s="456">
        <f>+H989-'Departmental PL'!K1008</f>
        <v>-5700</v>
      </c>
      <c r="AX989" s="456">
        <f>+I989-'Departmental PL'!L1008</f>
        <v>0</v>
      </c>
      <c r="AY989" s="456">
        <f>+J989-'Departmental PL'!M1008</f>
        <v>-2171</v>
      </c>
      <c r="AZ989" s="456">
        <f>+K989-'Departmental PL'!N1008</f>
        <v>0</v>
      </c>
      <c r="BA989" s="456">
        <f>+L989-'Departmental PL'!O1008</f>
        <v>-327</v>
      </c>
      <c r="BB989" s="456">
        <f>+M989-'Departmental PL'!P1008</f>
        <v>0</v>
      </c>
      <c r="BC989" s="456">
        <f>+N989-'Departmental PL'!Q1008</f>
        <v>-1844</v>
      </c>
      <c r="BD989" s="456">
        <f>+O989-'Departmental PL'!R1008</f>
        <v>0</v>
      </c>
      <c r="BE989" s="456">
        <f>+P989-'Departmental PL'!S1008</f>
        <v>-144</v>
      </c>
      <c r="BF989" s="456">
        <f>+Q989-'Departmental PL'!T1008</f>
        <v>0</v>
      </c>
      <c r="BG989" s="456">
        <f>+R989-'Departmental PL'!U1008</f>
        <v>-817</v>
      </c>
      <c r="BH989" s="456">
        <f>+S989-'Departmental PL'!V1008</f>
        <v>0</v>
      </c>
      <c r="BI989" s="456">
        <f>+T989-'Departmental PL'!W1008</f>
        <v>-883</v>
      </c>
    </row>
    <row r="990" spans="2:61" ht="20.25" hidden="1" customHeight="1" x14ac:dyDescent="0.25">
      <c r="B990" s="2058" t="s">
        <v>2583</v>
      </c>
      <c r="C990" s="2060"/>
      <c r="D990" s="2060"/>
      <c r="E990" s="2060"/>
      <c r="F990" s="2060"/>
      <c r="G990" s="2060"/>
      <c r="H990" s="2060"/>
      <c r="I990" s="2060"/>
      <c r="J990" s="2060"/>
      <c r="K990" s="2060"/>
      <c r="L990" s="2060"/>
      <c r="M990" s="2060"/>
      <c r="N990" s="2060"/>
      <c r="O990" s="2060"/>
      <c r="P990" s="2060"/>
      <c r="Q990" s="2060"/>
      <c r="R990" s="2060"/>
      <c r="S990" s="2060"/>
      <c r="T990" s="2060"/>
      <c r="U990" s="2061" t="str">
        <f t="shared" si="10"/>
        <v>1540 5-1600 MED/SURG</v>
      </c>
      <c r="W990" s="455" t="b">
        <f>+'17HPM_DATA_INPUT'!C638='17_AUDIT_TOTALS_CK'!U990</f>
        <v>1</v>
      </c>
      <c r="X990" s="2065">
        <f>+'17HPM_DATA_INPUT'!D638-'17_AUDIT_TOTALS_CK'!C990</f>
        <v>11</v>
      </c>
      <c r="Y990" s="2065">
        <f>+'17HPM_DATA_INPUT'!E638-'17_AUDIT_TOTALS_CK'!D990</f>
        <v>7</v>
      </c>
      <c r="Z990" s="2065">
        <f>+'17HPM_DATA_INPUT'!F638-'17_AUDIT_TOTALS_CK'!E990</f>
        <v>13</v>
      </c>
      <c r="AA990" s="2065">
        <f>+'17HPM_DATA_INPUT'!G638-'17_AUDIT_TOTALS_CK'!F990</f>
        <v>10</v>
      </c>
      <c r="AB990" s="2065">
        <f>+'17HPM_DATA_INPUT'!H638-'17_AUDIT_TOTALS_CK'!G990</f>
        <v>18830</v>
      </c>
      <c r="AC990" s="2065">
        <f>+'17HPM_DATA_INPUT'!I638-'17_AUDIT_TOTALS_CK'!H990</f>
        <v>9520</v>
      </c>
      <c r="AD990" s="2065">
        <f>+'17HPM_DATA_INPUT'!J638-'17_AUDIT_TOTALS_CK'!I990</f>
        <v>7747</v>
      </c>
      <c r="AE990" s="2065">
        <f>+'17HPM_DATA_INPUT'!K638-'17_AUDIT_TOTALS_CK'!J990</f>
        <v>2076</v>
      </c>
      <c r="AF990" s="2065">
        <f>+'17HPM_DATA_INPUT'!L638-'17_AUDIT_TOTALS_CK'!K990</f>
        <v>6006</v>
      </c>
      <c r="AG990" s="2065">
        <f>+'17HPM_DATA_INPUT'!M638-'17_AUDIT_TOTALS_CK'!L990</f>
        <v>3294</v>
      </c>
      <c r="AH990" s="2065">
        <f>+'17HPM_DATA_INPUT'!N638-'17_AUDIT_TOTALS_CK'!M990</f>
        <v>1741</v>
      </c>
      <c r="AI990" s="2065">
        <f>+'17HPM_DATA_INPUT'!O638-'17_AUDIT_TOTALS_CK'!N990</f>
        <v>-1218</v>
      </c>
      <c r="AJ990" s="2065">
        <f>+'17HPM_DATA_INPUT'!P638-'17_AUDIT_TOTALS_CK'!O990</f>
        <v>2506</v>
      </c>
      <c r="AK990" s="2065">
        <f>+'17HPM_DATA_INPUT'!Q638-'17_AUDIT_TOTALS_CK'!P990</f>
        <v>1268</v>
      </c>
      <c r="AL990" s="2065">
        <f>+'17HPM_DATA_INPUT'!R638-'17_AUDIT_TOTALS_CK'!Q990</f>
        <v>4283</v>
      </c>
      <c r="AM990" s="2065">
        <f>+'17HPM_DATA_INPUT'!S638-'17_AUDIT_TOTALS_CK'!R990</f>
        <v>2428</v>
      </c>
      <c r="AN990" s="2065">
        <f>+'17HPM_DATA_INPUT'!T638-'17_AUDIT_TOTALS_CK'!S990</f>
        <v>-5048</v>
      </c>
      <c r="AO990" s="2065">
        <f>+'17HPM_DATA_INPUT'!U638-'17_AUDIT_TOTALS_CK'!T990</f>
        <v>-4914</v>
      </c>
      <c r="AQ990" s="455" t="str">
        <f>'Departmental PL'!D1009</f>
        <v>1540 5-1600 MED/SURG</v>
      </c>
      <c r="AR990" s="456">
        <f>+C990-'Departmental PL'!F1009</f>
        <v>-11</v>
      </c>
      <c r="AS990" s="456">
        <f>+D990-'Departmental PL'!G1009</f>
        <v>-7</v>
      </c>
      <c r="AT990" s="456">
        <f>+E990-'Departmental PL'!H1009</f>
        <v>-13</v>
      </c>
      <c r="AU990" s="456">
        <f>+F990-'Departmental PL'!I1009</f>
        <v>-10</v>
      </c>
      <c r="AV990" s="456">
        <f>+G990-'Departmental PL'!J1009</f>
        <v>-18830</v>
      </c>
      <c r="AW990" s="456">
        <f>+H990-'Departmental PL'!K1009</f>
        <v>-9520</v>
      </c>
      <c r="AX990" s="456">
        <f>+I990-'Departmental PL'!L1009</f>
        <v>-7747</v>
      </c>
      <c r="AY990" s="456">
        <f>+J990-'Departmental PL'!M1009</f>
        <v>-2076</v>
      </c>
      <c r="AZ990" s="456">
        <f>+K990-'Departmental PL'!N1009</f>
        <v>-6006</v>
      </c>
      <c r="BA990" s="456">
        <f>+L990-'Departmental PL'!O1009</f>
        <v>-3294</v>
      </c>
      <c r="BB990" s="456">
        <f>+M990-'Departmental PL'!P1009</f>
        <v>-1741</v>
      </c>
      <c r="BC990" s="456">
        <f>+N990-'Departmental PL'!Q1009</f>
        <v>1218</v>
      </c>
      <c r="BD990" s="456">
        <f>+O990-'Departmental PL'!R1009</f>
        <v>-2506</v>
      </c>
      <c r="BE990" s="456">
        <f>+P990-'Departmental PL'!S1009</f>
        <v>-1268</v>
      </c>
      <c r="BF990" s="456">
        <f>+Q990-'Departmental PL'!T1009</f>
        <v>-4283</v>
      </c>
      <c r="BG990" s="456">
        <f>+R990-'Departmental PL'!U1009</f>
        <v>-2428</v>
      </c>
      <c r="BH990" s="456">
        <f>+S990-'Departmental PL'!V1009</f>
        <v>5048</v>
      </c>
      <c r="BI990" s="456">
        <f>+T990-'Departmental PL'!W1009</f>
        <v>4914</v>
      </c>
    </row>
    <row r="991" spans="2:61" ht="20.25" hidden="1" customHeight="1" x14ac:dyDescent="0.25">
      <c r="B991" s="2058" t="s">
        <v>2584</v>
      </c>
      <c r="C991" s="2060"/>
      <c r="D991" s="2060"/>
      <c r="E991" s="2060"/>
      <c r="F991" s="2060"/>
      <c r="G991" s="2060"/>
      <c r="H991" s="2060"/>
      <c r="I991" s="2060"/>
      <c r="J991" s="2060"/>
      <c r="K991" s="2060"/>
      <c r="L991" s="2060"/>
      <c r="M991" s="2060"/>
      <c r="N991" s="2060"/>
      <c r="O991" s="2060"/>
      <c r="P991" s="2060"/>
      <c r="Q991" s="2060"/>
      <c r="R991" s="2060"/>
      <c r="S991" s="2060"/>
      <c r="T991" s="2060"/>
      <c r="U991" s="2061" t="str">
        <f t="shared" si="10"/>
        <v>1550 5-3400 MED/SURG UNIT</v>
      </c>
      <c r="W991" s="455" t="b">
        <f>+'17HPM_DATA_INPUT'!C639='17_AUDIT_TOTALS_CK'!U991</f>
        <v>1</v>
      </c>
      <c r="X991" s="2065">
        <f>+'17HPM_DATA_INPUT'!D639-'17_AUDIT_TOTALS_CK'!C991</f>
        <v>75</v>
      </c>
      <c r="Y991" s="2065">
        <f>+'17HPM_DATA_INPUT'!E639-'17_AUDIT_TOTALS_CK'!D991</f>
        <v>101</v>
      </c>
      <c r="Z991" s="2065">
        <f>+'17HPM_DATA_INPUT'!F639-'17_AUDIT_TOTALS_CK'!E991</f>
        <v>118</v>
      </c>
      <c r="AA991" s="2065">
        <f>+'17HPM_DATA_INPUT'!G639-'17_AUDIT_TOTALS_CK'!F991</f>
        <v>174</v>
      </c>
      <c r="AB991" s="2065">
        <f>+'17HPM_DATA_INPUT'!H639-'17_AUDIT_TOTALS_CK'!G991</f>
        <v>147140</v>
      </c>
      <c r="AC991" s="2065">
        <f>+'17HPM_DATA_INPUT'!I639-'17_AUDIT_TOTALS_CK'!H991</f>
        <v>196840</v>
      </c>
      <c r="AD991" s="2065">
        <f>+'17HPM_DATA_INPUT'!J639-'17_AUDIT_TOTALS_CK'!I991</f>
        <v>48492</v>
      </c>
      <c r="AE991" s="2065">
        <f>+'17HPM_DATA_INPUT'!K639-'17_AUDIT_TOTALS_CK'!J991</f>
        <v>66679</v>
      </c>
      <c r="AF991" s="2065">
        <f>+'17HPM_DATA_INPUT'!L639-'17_AUDIT_TOTALS_CK'!K991</f>
        <v>51342</v>
      </c>
      <c r="AG991" s="2065">
        <f>+'17HPM_DATA_INPUT'!M639-'17_AUDIT_TOTALS_CK'!L991</f>
        <v>70926</v>
      </c>
      <c r="AH991" s="2065">
        <f>+'17HPM_DATA_INPUT'!N639-'17_AUDIT_TOTALS_CK'!M991</f>
        <v>-2850</v>
      </c>
      <c r="AI991" s="2065">
        <f>+'17HPM_DATA_INPUT'!O639-'17_AUDIT_TOTALS_CK'!N991</f>
        <v>-4248</v>
      </c>
      <c r="AJ991" s="2065">
        <f>+'17HPM_DATA_INPUT'!P639-'17_AUDIT_TOTALS_CK'!O991</f>
        <v>10859</v>
      </c>
      <c r="AK991" s="2065">
        <f>+'17HPM_DATA_INPUT'!Q639-'17_AUDIT_TOTALS_CK'!P991</f>
        <v>15223</v>
      </c>
      <c r="AL991" s="2065">
        <f>+'17HPM_DATA_INPUT'!R639-'17_AUDIT_TOTALS_CK'!Q991</f>
        <v>33389</v>
      </c>
      <c r="AM991" s="2065">
        <f>+'17HPM_DATA_INPUT'!S639-'17_AUDIT_TOTALS_CK'!R991</f>
        <v>50327</v>
      </c>
      <c r="AN991" s="2065">
        <f>+'17HPM_DATA_INPUT'!T639-'17_AUDIT_TOTALS_CK'!S991</f>
        <v>-47098</v>
      </c>
      <c r="AO991" s="2065">
        <f>+'17HPM_DATA_INPUT'!U639-'17_AUDIT_TOTALS_CK'!T991</f>
        <v>-69798</v>
      </c>
      <c r="AQ991" s="455" t="str">
        <f>'Departmental PL'!D1010</f>
        <v>1550 5-3400 MED/SURG UNIT</v>
      </c>
      <c r="AR991" s="456">
        <f>+C991-'Departmental PL'!F1010</f>
        <v>-75</v>
      </c>
      <c r="AS991" s="456">
        <f>+D991-'Departmental PL'!G1010</f>
        <v>-101</v>
      </c>
      <c r="AT991" s="456">
        <f>+E991-'Departmental PL'!H1010</f>
        <v>-118</v>
      </c>
      <c r="AU991" s="456">
        <f>+F991-'Departmental PL'!I1010</f>
        <v>-174</v>
      </c>
      <c r="AV991" s="456">
        <f>+G991-'Departmental PL'!J1010</f>
        <v>-147140</v>
      </c>
      <c r="AW991" s="456">
        <f>+H991-'Departmental PL'!K1010</f>
        <v>-196840</v>
      </c>
      <c r="AX991" s="456">
        <f>+I991-'Departmental PL'!L1010</f>
        <v>-48492</v>
      </c>
      <c r="AY991" s="456">
        <f>+J991-'Departmental PL'!M1010</f>
        <v>-66679</v>
      </c>
      <c r="AZ991" s="456">
        <f>+K991-'Departmental PL'!N1010</f>
        <v>-51342</v>
      </c>
      <c r="BA991" s="456">
        <f>+L991-'Departmental PL'!O1010</f>
        <v>-70926</v>
      </c>
      <c r="BB991" s="456">
        <f>+M991-'Departmental PL'!P1010</f>
        <v>2850</v>
      </c>
      <c r="BC991" s="456">
        <f>+N991-'Departmental PL'!Q1010</f>
        <v>4247</v>
      </c>
      <c r="BD991" s="456">
        <f>+O991-'Departmental PL'!R1010</f>
        <v>-10859</v>
      </c>
      <c r="BE991" s="456">
        <f>+P991-'Departmental PL'!S1010</f>
        <v>-15223</v>
      </c>
      <c r="BF991" s="456">
        <f>+Q991-'Departmental PL'!T1010</f>
        <v>-33389</v>
      </c>
      <c r="BG991" s="456">
        <f>+R991-'Departmental PL'!U1010</f>
        <v>-50327</v>
      </c>
      <c r="BH991" s="456">
        <f>+S991-'Departmental PL'!V1010</f>
        <v>47098</v>
      </c>
      <c r="BI991" s="456">
        <f>+T991-'Departmental PL'!W1010</f>
        <v>69797</v>
      </c>
    </row>
    <row r="992" spans="2:61" ht="20.25" hidden="1" customHeight="1" x14ac:dyDescent="0.25">
      <c r="B992" s="2058" t="s">
        <v>2585</v>
      </c>
      <c r="C992" s="2060"/>
      <c r="D992" s="2060"/>
      <c r="E992" s="2060"/>
      <c r="F992" s="2060"/>
      <c r="G992" s="2060"/>
      <c r="H992" s="2060"/>
      <c r="I992" s="2060"/>
      <c r="J992" s="2060"/>
      <c r="K992" s="2060"/>
      <c r="L992" s="2060"/>
      <c r="M992" s="2060"/>
      <c r="N992" s="2060"/>
      <c r="O992" s="2060"/>
      <c r="P992" s="2060"/>
      <c r="Q992" s="2060"/>
      <c r="R992" s="2060"/>
      <c r="S992" s="2060"/>
      <c r="T992" s="2060"/>
      <c r="U992" s="2061" t="str">
        <f t="shared" si="10"/>
        <v>1560 5-3600 MED/SURG</v>
      </c>
      <c r="W992" s="455" t="b">
        <f>+'17HPM_DATA_INPUT'!C640='17_AUDIT_TOTALS_CK'!U992</f>
        <v>1</v>
      </c>
      <c r="X992" s="2065">
        <f>+'17HPM_DATA_INPUT'!D640-'17_AUDIT_TOTALS_CK'!C992</f>
        <v>41</v>
      </c>
      <c r="Y992" s="2065">
        <f>+'17HPM_DATA_INPUT'!E640-'17_AUDIT_TOTALS_CK'!D992</f>
        <v>68</v>
      </c>
      <c r="Z992" s="2065">
        <f>+'17HPM_DATA_INPUT'!F640-'17_AUDIT_TOTALS_CK'!E992</f>
        <v>51</v>
      </c>
      <c r="AA992" s="2065">
        <f>+'17HPM_DATA_INPUT'!G640-'17_AUDIT_TOTALS_CK'!F992</f>
        <v>84</v>
      </c>
      <c r="AB992" s="2065">
        <f>+'17HPM_DATA_INPUT'!H640-'17_AUDIT_TOTALS_CK'!G992</f>
        <v>51380</v>
      </c>
      <c r="AC992" s="2065">
        <f>+'17HPM_DATA_INPUT'!I640-'17_AUDIT_TOTALS_CK'!H992</f>
        <v>109760</v>
      </c>
      <c r="AD992" s="2065">
        <f>+'17HPM_DATA_INPUT'!J640-'17_AUDIT_TOTALS_CK'!I992</f>
        <v>21580</v>
      </c>
      <c r="AE992" s="2065">
        <f>+'17HPM_DATA_INPUT'!K640-'17_AUDIT_TOTALS_CK'!J992</f>
        <v>41023</v>
      </c>
      <c r="AF992" s="2065">
        <f>+'17HPM_DATA_INPUT'!L640-'17_AUDIT_TOTALS_CK'!K992</f>
        <v>16173</v>
      </c>
      <c r="AG992" s="2065">
        <f>+'17HPM_DATA_INPUT'!M640-'17_AUDIT_TOTALS_CK'!L992</f>
        <v>39315</v>
      </c>
      <c r="AH992" s="2065">
        <f>+'17HPM_DATA_INPUT'!N640-'17_AUDIT_TOTALS_CK'!M992</f>
        <v>5406</v>
      </c>
      <c r="AI992" s="2065">
        <f>+'17HPM_DATA_INPUT'!O640-'17_AUDIT_TOTALS_CK'!N992</f>
        <v>1708</v>
      </c>
      <c r="AJ992" s="2065">
        <f>+'17HPM_DATA_INPUT'!P640-'17_AUDIT_TOTALS_CK'!O992</f>
        <v>9341</v>
      </c>
      <c r="AK992" s="2065">
        <f>+'17HPM_DATA_INPUT'!Q640-'17_AUDIT_TOTALS_CK'!P992</f>
        <v>17979</v>
      </c>
      <c r="AL992" s="2065">
        <f>+'17HPM_DATA_INPUT'!R640-'17_AUDIT_TOTALS_CK'!Q992</f>
        <v>10230</v>
      </c>
      <c r="AM992" s="2065">
        <f>+'17HPM_DATA_INPUT'!S640-'17_AUDIT_TOTALS_CK'!R992</f>
        <v>25536</v>
      </c>
      <c r="AN992" s="2065">
        <f>+'17HPM_DATA_INPUT'!T640-'17_AUDIT_TOTALS_CK'!S992</f>
        <v>-14165</v>
      </c>
      <c r="AO992" s="2065">
        <f>+'17HPM_DATA_INPUT'!U640-'17_AUDIT_TOTALS_CK'!T992</f>
        <v>-41807</v>
      </c>
      <c r="AQ992" s="455" t="str">
        <f>'Departmental PL'!D1011</f>
        <v>1560 5-3600 MED/SURG</v>
      </c>
      <c r="AR992" s="456">
        <f>+C992-'Departmental PL'!F1011</f>
        <v>-41</v>
      </c>
      <c r="AS992" s="456">
        <f>+D992-'Departmental PL'!G1011</f>
        <v>-68</v>
      </c>
      <c r="AT992" s="456">
        <f>+E992-'Departmental PL'!H1011</f>
        <v>-51</v>
      </c>
      <c r="AU992" s="456">
        <f>+F992-'Departmental PL'!I1011</f>
        <v>-84</v>
      </c>
      <c r="AV992" s="456">
        <f>+G992-'Departmental PL'!J1011</f>
        <v>-51380</v>
      </c>
      <c r="AW992" s="456">
        <f>+H992-'Departmental PL'!K1011</f>
        <v>-109760</v>
      </c>
      <c r="AX992" s="456">
        <f>+I992-'Departmental PL'!L1011</f>
        <v>-21580</v>
      </c>
      <c r="AY992" s="456">
        <f>+J992-'Departmental PL'!M1011</f>
        <v>-41023</v>
      </c>
      <c r="AZ992" s="456">
        <f>+K992-'Departmental PL'!N1011</f>
        <v>-16173</v>
      </c>
      <c r="BA992" s="456">
        <f>+L992-'Departmental PL'!O1011</f>
        <v>-39315</v>
      </c>
      <c r="BB992" s="456">
        <f>+M992-'Departmental PL'!P1011</f>
        <v>-5407</v>
      </c>
      <c r="BC992" s="456">
        <f>+N992-'Departmental PL'!Q1011</f>
        <v>-1708</v>
      </c>
      <c r="BD992" s="456">
        <f>+O992-'Departmental PL'!R1011</f>
        <v>-9341</v>
      </c>
      <c r="BE992" s="456">
        <f>+P992-'Departmental PL'!S1011</f>
        <v>-17979</v>
      </c>
      <c r="BF992" s="456">
        <f>+Q992-'Departmental PL'!T1011</f>
        <v>-10230</v>
      </c>
      <c r="BG992" s="456">
        <f>+R992-'Departmental PL'!U1011</f>
        <v>-25536</v>
      </c>
      <c r="BH992" s="456">
        <f>+S992-'Departmental PL'!V1011</f>
        <v>14164</v>
      </c>
      <c r="BI992" s="456">
        <f>+T992-'Departmental PL'!W1011</f>
        <v>41807</v>
      </c>
    </row>
    <row r="993" spans="2:61" ht="20.25" hidden="1" customHeight="1" x14ac:dyDescent="0.25">
      <c r="B993" s="2058" t="s">
        <v>2586</v>
      </c>
      <c r="C993" s="2060"/>
      <c r="D993" s="2060"/>
      <c r="E993" s="2060"/>
      <c r="F993" s="2060"/>
      <c r="G993" s="2060"/>
      <c r="H993" s="2060"/>
      <c r="I993" s="2060"/>
      <c r="J993" s="2060"/>
      <c r="K993" s="2060"/>
      <c r="L993" s="2060"/>
      <c r="M993" s="2060"/>
      <c r="N993" s="2060"/>
      <c r="O993" s="2060"/>
      <c r="P993" s="2060"/>
      <c r="Q993" s="2060"/>
      <c r="R993" s="2060"/>
      <c r="S993" s="2060"/>
      <c r="T993" s="2060"/>
      <c r="U993" s="2061" t="str">
        <f t="shared" si="10"/>
        <v>1600 6-1600 MED/SURG</v>
      </c>
      <c r="W993" s="455" t="b">
        <f>+'17HPM_DATA_INPUT'!C641='17_AUDIT_TOTALS_CK'!U993</f>
        <v>1</v>
      </c>
      <c r="X993" s="2065">
        <f>+'17HPM_DATA_INPUT'!D641-'17_AUDIT_TOTALS_CK'!C993</f>
        <v>6</v>
      </c>
      <c r="Y993" s="2065">
        <f>+'17HPM_DATA_INPUT'!E641-'17_AUDIT_TOTALS_CK'!D993</f>
        <v>5</v>
      </c>
      <c r="Z993" s="2065">
        <f>+'17HPM_DATA_INPUT'!F641-'17_AUDIT_TOTALS_CK'!E993</f>
        <v>15</v>
      </c>
      <c r="AA993" s="2065">
        <f>+'17HPM_DATA_INPUT'!G641-'17_AUDIT_TOTALS_CK'!F993</f>
        <v>8</v>
      </c>
      <c r="AB993" s="2065">
        <f>+'17HPM_DATA_INPUT'!H641-'17_AUDIT_TOTALS_CK'!G993</f>
        <v>20440</v>
      </c>
      <c r="AC993" s="2065">
        <f>+'17HPM_DATA_INPUT'!I641-'17_AUDIT_TOTALS_CK'!H993</f>
        <v>7000</v>
      </c>
      <c r="AD993" s="2065">
        <f>+'17HPM_DATA_INPUT'!J641-'17_AUDIT_TOTALS_CK'!I993</f>
        <v>4796</v>
      </c>
      <c r="AE993" s="2065">
        <f>+'17HPM_DATA_INPUT'!K641-'17_AUDIT_TOTALS_CK'!J993</f>
        <v>2626</v>
      </c>
      <c r="AF993" s="2065">
        <f>+'17HPM_DATA_INPUT'!L641-'17_AUDIT_TOTALS_CK'!K993</f>
        <v>8109</v>
      </c>
      <c r="AG993" s="2065">
        <f>+'17HPM_DATA_INPUT'!M641-'17_AUDIT_TOTALS_CK'!L993</f>
        <v>2926</v>
      </c>
      <c r="AH993" s="2065">
        <f>+'17HPM_DATA_INPUT'!N641-'17_AUDIT_TOTALS_CK'!M993</f>
        <v>-3313</v>
      </c>
      <c r="AI993" s="2065">
        <f>+'17HPM_DATA_INPUT'!O641-'17_AUDIT_TOTALS_CK'!N993</f>
        <v>-301</v>
      </c>
      <c r="AJ993" s="2065">
        <f>+'17HPM_DATA_INPUT'!P641-'17_AUDIT_TOTALS_CK'!O993</f>
        <v>1326</v>
      </c>
      <c r="AK993" s="2065">
        <f>+'17HPM_DATA_INPUT'!Q641-'17_AUDIT_TOTALS_CK'!P993</f>
        <v>473</v>
      </c>
      <c r="AL993" s="2065">
        <f>+'17HPM_DATA_INPUT'!R641-'17_AUDIT_TOTALS_CK'!Q993</f>
        <v>4535</v>
      </c>
      <c r="AM993" s="2065">
        <f>+'17HPM_DATA_INPUT'!S641-'17_AUDIT_TOTALS_CK'!R993</f>
        <v>1685</v>
      </c>
      <c r="AN993" s="2065">
        <f>+'17HPM_DATA_INPUT'!T641-'17_AUDIT_TOTALS_CK'!S993</f>
        <v>-9175</v>
      </c>
      <c r="AO993" s="2065">
        <f>+'17HPM_DATA_INPUT'!U641-'17_AUDIT_TOTALS_CK'!T993</f>
        <v>-2459</v>
      </c>
      <c r="AQ993" s="455" t="str">
        <f>'Departmental PL'!D1012</f>
        <v>1600 6-1600 MED/SURG</v>
      </c>
      <c r="AR993" s="456">
        <f>+C993-'Departmental PL'!F1012</f>
        <v>-6</v>
      </c>
      <c r="AS993" s="456">
        <f>+D993-'Departmental PL'!G1012</f>
        <v>-5</v>
      </c>
      <c r="AT993" s="456">
        <f>+E993-'Departmental PL'!H1012</f>
        <v>-15</v>
      </c>
      <c r="AU993" s="456">
        <f>+F993-'Departmental PL'!I1012</f>
        <v>-8</v>
      </c>
      <c r="AV993" s="456">
        <f>+G993-'Departmental PL'!J1012</f>
        <v>-20440</v>
      </c>
      <c r="AW993" s="456">
        <f>+H993-'Departmental PL'!K1012</f>
        <v>-7000</v>
      </c>
      <c r="AX993" s="456">
        <f>+I993-'Departmental PL'!L1012</f>
        <v>-4796</v>
      </c>
      <c r="AY993" s="456">
        <f>+J993-'Departmental PL'!M1012</f>
        <v>-2626</v>
      </c>
      <c r="AZ993" s="456">
        <f>+K993-'Departmental PL'!N1012</f>
        <v>-8109</v>
      </c>
      <c r="BA993" s="456">
        <f>+L993-'Departmental PL'!O1012</f>
        <v>-2926</v>
      </c>
      <c r="BB993" s="456">
        <f>+M993-'Departmental PL'!P1012</f>
        <v>3313</v>
      </c>
      <c r="BC993" s="456">
        <f>+N993-'Departmental PL'!Q1012</f>
        <v>300</v>
      </c>
      <c r="BD993" s="456">
        <f>+O993-'Departmental PL'!R1012</f>
        <v>-1326</v>
      </c>
      <c r="BE993" s="456">
        <f>+P993-'Departmental PL'!S1012</f>
        <v>-473</v>
      </c>
      <c r="BF993" s="456">
        <f>+Q993-'Departmental PL'!T1012</f>
        <v>-4535</v>
      </c>
      <c r="BG993" s="456">
        <f>+R993-'Departmental PL'!U1012</f>
        <v>-1685</v>
      </c>
      <c r="BH993" s="456">
        <f>+S993-'Departmental PL'!V1012</f>
        <v>9174</v>
      </c>
      <c r="BI993" s="456">
        <f>+T993-'Departmental PL'!W1012</f>
        <v>2458</v>
      </c>
    </row>
    <row r="994" spans="2:61" ht="20.25" hidden="1" customHeight="1" x14ac:dyDescent="0.25">
      <c r="B994" s="2074" t="s">
        <v>1693</v>
      </c>
      <c r="C994" s="2075"/>
      <c r="D994" s="2075"/>
      <c r="E994" s="2075"/>
      <c r="F994" s="2075"/>
      <c r="G994" s="2075"/>
      <c r="H994" s="2075"/>
      <c r="I994" s="2075"/>
      <c r="J994" s="2075"/>
      <c r="K994" s="2075"/>
      <c r="L994" s="2075"/>
      <c r="M994" s="2075"/>
      <c r="N994" s="2075"/>
      <c r="O994" s="2075"/>
      <c r="P994" s="2075"/>
      <c r="Q994" s="2075"/>
      <c r="R994" s="2075"/>
      <c r="S994" s="2075"/>
      <c r="T994" s="2075"/>
      <c r="U994" s="2061" t="str">
        <f t="shared" si="10"/>
        <v>1610 6-1400 MED/SURG</v>
      </c>
      <c r="W994" s="455" t="b">
        <f>+'17HPM_DATA_INPUT'!C642='17_AUDIT_TOTALS_CK'!U994</f>
        <v>1</v>
      </c>
      <c r="X994" s="2065">
        <f>+'17HPM_DATA_INPUT'!D642-'17_AUDIT_TOTALS_CK'!C994</f>
        <v>0</v>
      </c>
      <c r="Y994" s="2065">
        <f>+'17HPM_DATA_INPUT'!E642-'17_AUDIT_TOTALS_CK'!D994</f>
        <v>0</v>
      </c>
      <c r="Z994" s="2065">
        <f>+'17HPM_DATA_INPUT'!F642-'17_AUDIT_TOTALS_CK'!E994</f>
        <v>0</v>
      </c>
      <c r="AA994" s="2065">
        <f>+'17HPM_DATA_INPUT'!G642-'17_AUDIT_TOTALS_CK'!F994</f>
        <v>0</v>
      </c>
      <c r="AB994" s="2065">
        <f>+'17HPM_DATA_INPUT'!H642-'17_AUDIT_TOTALS_CK'!G994</f>
        <v>0</v>
      </c>
      <c r="AC994" s="2065">
        <f>+'17HPM_DATA_INPUT'!I642-'17_AUDIT_TOTALS_CK'!H994</f>
        <v>0</v>
      </c>
      <c r="AD994" s="2065">
        <f>+'17HPM_DATA_INPUT'!J642-'17_AUDIT_TOTALS_CK'!I994</f>
        <v>0</v>
      </c>
      <c r="AE994" s="2065">
        <f>+'17HPM_DATA_INPUT'!K642-'17_AUDIT_TOTALS_CK'!J994</f>
        <v>0</v>
      </c>
      <c r="AF994" s="2065">
        <f>+'17HPM_DATA_INPUT'!L642-'17_AUDIT_TOTALS_CK'!K994</f>
        <v>0</v>
      </c>
      <c r="AG994" s="2065">
        <f>+'17HPM_DATA_INPUT'!M642-'17_AUDIT_TOTALS_CK'!L994</f>
        <v>0</v>
      </c>
      <c r="AH994" s="2065">
        <f>+'17HPM_DATA_INPUT'!N642-'17_AUDIT_TOTALS_CK'!M994</f>
        <v>0</v>
      </c>
      <c r="AI994" s="2065">
        <f>+'17HPM_DATA_INPUT'!O642-'17_AUDIT_TOTALS_CK'!N994</f>
        <v>0</v>
      </c>
      <c r="AJ994" s="2065">
        <f>+'17HPM_DATA_INPUT'!P642-'17_AUDIT_TOTALS_CK'!O994</f>
        <v>0</v>
      </c>
      <c r="AK994" s="2065">
        <f>+'17HPM_DATA_INPUT'!Q642-'17_AUDIT_TOTALS_CK'!P994</f>
        <v>0</v>
      </c>
      <c r="AL994" s="2065">
        <f>+'17HPM_DATA_INPUT'!R642-'17_AUDIT_TOTALS_CK'!Q994</f>
        <v>0</v>
      </c>
      <c r="AM994" s="2065">
        <f>+'17HPM_DATA_INPUT'!S642-'17_AUDIT_TOTALS_CK'!R994</f>
        <v>0</v>
      </c>
      <c r="AN994" s="2065">
        <f>+'17HPM_DATA_INPUT'!T642-'17_AUDIT_TOTALS_CK'!S994</f>
        <v>0</v>
      </c>
      <c r="AO994" s="2065">
        <f>+'17HPM_DATA_INPUT'!U642-'17_AUDIT_TOTALS_CK'!T994</f>
        <v>0</v>
      </c>
      <c r="AQ994" s="455" t="str">
        <f>'Departmental PL'!D1013</f>
        <v>1610 6-1400 MED/SURG</v>
      </c>
      <c r="AR994" s="456">
        <f>+C994-'Departmental PL'!F1013</f>
        <v>0</v>
      </c>
      <c r="AS994" s="456">
        <f>+D994-'Departmental PL'!G1013</f>
        <v>0</v>
      </c>
      <c r="AT994" s="456">
        <f>+E994-'Departmental PL'!H1013</f>
        <v>0</v>
      </c>
      <c r="AU994" s="456">
        <f>+F994-'Departmental PL'!I1013</f>
        <v>0</v>
      </c>
      <c r="AV994" s="456">
        <f>+G994-'Departmental PL'!J1013</f>
        <v>0</v>
      </c>
      <c r="AW994" s="456">
        <f>+H994-'Departmental PL'!K1013</f>
        <v>0</v>
      </c>
      <c r="AX994" s="456">
        <f>+I994-'Departmental PL'!L1013</f>
        <v>0</v>
      </c>
      <c r="AY994" s="456">
        <f>+J994-'Departmental PL'!M1013</f>
        <v>0</v>
      </c>
      <c r="AZ994" s="456">
        <f>+K994-'Departmental PL'!N1013</f>
        <v>0</v>
      </c>
      <c r="BA994" s="456">
        <f>+L994-'Departmental PL'!O1013</f>
        <v>0</v>
      </c>
      <c r="BB994" s="456">
        <f>+M994-'Departmental PL'!P1013</f>
        <v>0</v>
      </c>
      <c r="BC994" s="456">
        <f>+N994-'Departmental PL'!Q1013</f>
        <v>0</v>
      </c>
      <c r="BD994" s="456">
        <f>+O994-'Departmental PL'!R1013</f>
        <v>0</v>
      </c>
      <c r="BE994" s="456">
        <f>+P994-'Departmental PL'!S1013</f>
        <v>0</v>
      </c>
      <c r="BF994" s="456">
        <f>+Q994-'Departmental PL'!T1013</f>
        <v>0</v>
      </c>
      <c r="BG994" s="456">
        <f>+R994-'Departmental PL'!U1013</f>
        <v>0</v>
      </c>
      <c r="BH994" s="456">
        <f>+S994-'Departmental PL'!V1013</f>
        <v>0</v>
      </c>
      <c r="BI994" s="456">
        <f>+T994-'Departmental PL'!W1013</f>
        <v>0</v>
      </c>
    </row>
    <row r="995" spans="2:61" ht="20.25" hidden="1" customHeight="1" x14ac:dyDescent="0.25">
      <c r="B995" s="2074" t="s">
        <v>1694</v>
      </c>
      <c r="C995" s="2075"/>
      <c r="D995" s="2075"/>
      <c r="E995" s="2075"/>
      <c r="F995" s="2075"/>
      <c r="G995" s="2075"/>
      <c r="H995" s="2075"/>
      <c r="I995" s="2075"/>
      <c r="J995" s="2075"/>
      <c r="K995" s="2075"/>
      <c r="L995" s="2075"/>
      <c r="M995" s="2075"/>
      <c r="N995" s="2075"/>
      <c r="O995" s="2075"/>
      <c r="P995" s="2075"/>
      <c r="Q995" s="2075"/>
      <c r="R995" s="2075"/>
      <c r="S995" s="2075"/>
      <c r="T995" s="2075"/>
      <c r="U995" s="2061" t="str">
        <f t="shared" si="10"/>
        <v>1620 6-3400 MED/SURG</v>
      </c>
      <c r="W995" s="455" t="b">
        <f>+'17HPM_DATA_INPUT'!C643='17_AUDIT_TOTALS_CK'!U995</f>
        <v>1</v>
      </c>
      <c r="X995" s="2065">
        <f>+'17HPM_DATA_INPUT'!D643-'17_AUDIT_TOTALS_CK'!C995</f>
        <v>1</v>
      </c>
      <c r="Y995" s="2065">
        <f>+'17HPM_DATA_INPUT'!E643-'17_AUDIT_TOTALS_CK'!D995</f>
        <v>0</v>
      </c>
      <c r="Z995" s="2065">
        <f>+'17HPM_DATA_INPUT'!F643-'17_AUDIT_TOTALS_CK'!E995</f>
        <v>1</v>
      </c>
      <c r="AA995" s="2065">
        <f>+'17HPM_DATA_INPUT'!G643-'17_AUDIT_TOTALS_CK'!F995</f>
        <v>0</v>
      </c>
      <c r="AB995" s="2065">
        <f>+'17HPM_DATA_INPUT'!H643-'17_AUDIT_TOTALS_CK'!G995</f>
        <v>1470</v>
      </c>
      <c r="AC995" s="2065">
        <f>+'17HPM_DATA_INPUT'!I643-'17_AUDIT_TOTALS_CK'!H995</f>
        <v>0</v>
      </c>
      <c r="AD995" s="2065">
        <f>+'17HPM_DATA_INPUT'!J643-'17_AUDIT_TOTALS_CK'!I995</f>
        <v>177</v>
      </c>
      <c r="AE995" s="2065">
        <f>+'17HPM_DATA_INPUT'!K643-'17_AUDIT_TOTALS_CK'!J995</f>
        <v>0</v>
      </c>
      <c r="AF995" s="2065">
        <f>+'17HPM_DATA_INPUT'!L643-'17_AUDIT_TOTALS_CK'!K995</f>
        <v>549</v>
      </c>
      <c r="AG995" s="2065">
        <f>+'17HPM_DATA_INPUT'!M643-'17_AUDIT_TOTALS_CK'!L995</f>
        <v>0</v>
      </c>
      <c r="AH995" s="2065">
        <f>+'17HPM_DATA_INPUT'!N643-'17_AUDIT_TOTALS_CK'!M995</f>
        <v>-372</v>
      </c>
      <c r="AI995" s="2065">
        <f>+'17HPM_DATA_INPUT'!O643-'17_AUDIT_TOTALS_CK'!N995</f>
        <v>0</v>
      </c>
      <c r="AJ995" s="2065">
        <f>+'17HPM_DATA_INPUT'!P643-'17_AUDIT_TOTALS_CK'!O995</f>
        <v>94</v>
      </c>
      <c r="AK995" s="2065">
        <f>+'17HPM_DATA_INPUT'!Q643-'17_AUDIT_TOTALS_CK'!P995</f>
        <v>0</v>
      </c>
      <c r="AL995" s="2065">
        <f>+'17HPM_DATA_INPUT'!R643-'17_AUDIT_TOTALS_CK'!Q995</f>
        <v>339</v>
      </c>
      <c r="AM995" s="2065">
        <f>+'17HPM_DATA_INPUT'!S643-'17_AUDIT_TOTALS_CK'!R995</f>
        <v>0</v>
      </c>
      <c r="AN995" s="2065">
        <f>+'17HPM_DATA_INPUT'!T643-'17_AUDIT_TOTALS_CK'!S995</f>
        <v>-805</v>
      </c>
      <c r="AO995" s="2065">
        <f>+'17HPM_DATA_INPUT'!U643-'17_AUDIT_TOTALS_CK'!T995</f>
        <v>0</v>
      </c>
      <c r="AQ995" s="455" t="str">
        <f>'Departmental PL'!D1014</f>
        <v>1620 6-3400 MED/SURG</v>
      </c>
      <c r="AR995" s="456">
        <f>+C995-'Departmental PL'!F1014</f>
        <v>-1</v>
      </c>
      <c r="AS995" s="456">
        <f>+D995-'Departmental PL'!G1014</f>
        <v>0</v>
      </c>
      <c r="AT995" s="456">
        <f>+E995-'Departmental PL'!H1014</f>
        <v>-1</v>
      </c>
      <c r="AU995" s="456">
        <f>+F995-'Departmental PL'!I1014</f>
        <v>0</v>
      </c>
      <c r="AV995" s="456">
        <f>+G995-'Departmental PL'!J1014</f>
        <v>-1470</v>
      </c>
      <c r="AW995" s="456">
        <f>+H995-'Departmental PL'!K1014</f>
        <v>0</v>
      </c>
      <c r="AX995" s="456">
        <f>+I995-'Departmental PL'!L1014</f>
        <v>-177</v>
      </c>
      <c r="AY995" s="456">
        <f>+J995-'Departmental PL'!M1014</f>
        <v>0</v>
      </c>
      <c r="AZ995" s="456">
        <f>+K995-'Departmental PL'!N1014</f>
        <v>-549</v>
      </c>
      <c r="BA995" s="456">
        <f>+L995-'Departmental PL'!O1014</f>
        <v>0</v>
      </c>
      <c r="BB995" s="456">
        <f>+M995-'Departmental PL'!P1014</f>
        <v>372</v>
      </c>
      <c r="BC995" s="456">
        <f>+N995-'Departmental PL'!Q1014</f>
        <v>0</v>
      </c>
      <c r="BD995" s="456">
        <f>+O995-'Departmental PL'!R1014</f>
        <v>-94</v>
      </c>
      <c r="BE995" s="456">
        <f>+P995-'Departmental PL'!S1014</f>
        <v>0</v>
      </c>
      <c r="BF995" s="456">
        <f>+Q995-'Departmental PL'!T1014</f>
        <v>-339</v>
      </c>
      <c r="BG995" s="456">
        <f>+R995-'Departmental PL'!U1014</f>
        <v>0</v>
      </c>
      <c r="BH995" s="456">
        <f>+S995-'Departmental PL'!V1014</f>
        <v>805</v>
      </c>
      <c r="BI995" s="456">
        <f>+T995-'Departmental PL'!W1014</f>
        <v>0</v>
      </c>
    </row>
    <row r="996" spans="2:61" ht="20.25" hidden="1" customHeight="1" x14ac:dyDescent="0.25">
      <c r="B996" s="2058" t="s">
        <v>2587</v>
      </c>
      <c r="C996" s="2060"/>
      <c r="D996" s="2060"/>
      <c r="E996" s="2060"/>
      <c r="F996" s="2060"/>
      <c r="G996" s="2060"/>
      <c r="H996" s="2060"/>
      <c r="I996" s="2060"/>
      <c r="J996" s="2060"/>
      <c r="K996" s="2060"/>
      <c r="L996" s="2060"/>
      <c r="M996" s="2060"/>
      <c r="N996" s="2060"/>
      <c r="O996" s="2060"/>
      <c r="P996" s="2060"/>
      <c r="Q996" s="2060"/>
      <c r="R996" s="2060"/>
      <c r="S996" s="2060"/>
      <c r="T996" s="2060"/>
      <c r="U996" s="2061" t="str">
        <f t="shared" si="10"/>
        <v>1630 6-3600 MED/SURG</v>
      </c>
      <c r="W996" s="455" t="b">
        <f>+'17HPM_DATA_INPUT'!C644='17_AUDIT_TOTALS_CK'!U996</f>
        <v>1</v>
      </c>
      <c r="X996" s="2065">
        <f>+'17HPM_DATA_INPUT'!D644-'17_AUDIT_TOTALS_CK'!C996</f>
        <v>58</v>
      </c>
      <c r="Y996" s="2065">
        <f>+'17HPM_DATA_INPUT'!E644-'17_AUDIT_TOTALS_CK'!D996</f>
        <v>83</v>
      </c>
      <c r="Z996" s="2065">
        <f>+'17HPM_DATA_INPUT'!F644-'17_AUDIT_TOTALS_CK'!E996</f>
        <v>76</v>
      </c>
      <c r="AA996" s="2065">
        <f>+'17HPM_DATA_INPUT'!G644-'17_AUDIT_TOTALS_CK'!F996</f>
        <v>113</v>
      </c>
      <c r="AB996" s="2065">
        <f>+'17HPM_DATA_INPUT'!H644-'17_AUDIT_TOTALS_CK'!G996</f>
        <v>102760</v>
      </c>
      <c r="AC996" s="2065">
        <f>+'17HPM_DATA_INPUT'!I644-'17_AUDIT_TOTALS_CK'!H996</f>
        <v>138320</v>
      </c>
      <c r="AD996" s="2065">
        <f>+'17HPM_DATA_INPUT'!J644-'17_AUDIT_TOTALS_CK'!I996</f>
        <v>37152</v>
      </c>
      <c r="AE996" s="2065">
        <f>+'17HPM_DATA_INPUT'!K644-'17_AUDIT_TOTALS_CK'!J996</f>
        <v>53628</v>
      </c>
      <c r="AF996" s="2065">
        <f>+'17HPM_DATA_INPUT'!L644-'17_AUDIT_TOTALS_CK'!K996</f>
        <v>40941</v>
      </c>
      <c r="AG996" s="2065">
        <f>+'17HPM_DATA_INPUT'!M644-'17_AUDIT_TOTALS_CK'!L996</f>
        <v>57629</v>
      </c>
      <c r="AH996" s="2065">
        <f>+'17HPM_DATA_INPUT'!N644-'17_AUDIT_TOTALS_CK'!M996</f>
        <v>-3788</v>
      </c>
      <c r="AI996" s="2065">
        <f>+'17HPM_DATA_INPUT'!O644-'17_AUDIT_TOTALS_CK'!N996</f>
        <v>-4001</v>
      </c>
      <c r="AJ996" s="2065">
        <f>+'17HPM_DATA_INPUT'!P644-'17_AUDIT_TOTALS_CK'!O996</f>
        <v>14168</v>
      </c>
      <c r="AK996" s="2065">
        <f>+'17HPM_DATA_INPUT'!Q644-'17_AUDIT_TOTALS_CK'!P996</f>
        <v>18316</v>
      </c>
      <c r="AL996" s="2065">
        <f>+'17HPM_DATA_INPUT'!R644-'17_AUDIT_TOTALS_CK'!Q996</f>
        <v>25138</v>
      </c>
      <c r="AM996" s="2065">
        <f>+'17HPM_DATA_INPUT'!S644-'17_AUDIT_TOTALS_CK'!R996</f>
        <v>34655</v>
      </c>
      <c r="AN996" s="2065">
        <f>+'17HPM_DATA_INPUT'!T644-'17_AUDIT_TOTALS_CK'!S996</f>
        <v>-43095</v>
      </c>
      <c r="AO996" s="2065">
        <f>+'17HPM_DATA_INPUT'!U644-'17_AUDIT_TOTALS_CK'!T996</f>
        <v>-56972</v>
      </c>
      <c r="AQ996" s="455" t="str">
        <f>'Departmental PL'!D1015</f>
        <v>1630 6-3600 MED/SURG</v>
      </c>
      <c r="AR996" s="456">
        <f>+C996-'Departmental PL'!F1015</f>
        <v>-58</v>
      </c>
      <c r="AS996" s="456">
        <f>+D996-'Departmental PL'!G1015</f>
        <v>-83</v>
      </c>
      <c r="AT996" s="456">
        <f>+E996-'Departmental PL'!H1015</f>
        <v>-76</v>
      </c>
      <c r="AU996" s="456">
        <f>+F996-'Departmental PL'!I1015</f>
        <v>-113</v>
      </c>
      <c r="AV996" s="456">
        <f>+G996-'Departmental PL'!J1015</f>
        <v>-102760</v>
      </c>
      <c r="AW996" s="456">
        <f>+H996-'Departmental PL'!K1015</f>
        <v>-138320</v>
      </c>
      <c r="AX996" s="456">
        <f>+I996-'Departmental PL'!L1015</f>
        <v>-37152</v>
      </c>
      <c r="AY996" s="456">
        <f>+J996-'Departmental PL'!M1015</f>
        <v>-53628</v>
      </c>
      <c r="AZ996" s="456">
        <f>+K996-'Departmental PL'!N1015</f>
        <v>-40941</v>
      </c>
      <c r="BA996" s="456">
        <f>+L996-'Departmental PL'!O1015</f>
        <v>-57629</v>
      </c>
      <c r="BB996" s="456">
        <f>+M996-'Departmental PL'!P1015</f>
        <v>3789</v>
      </c>
      <c r="BC996" s="456">
        <f>+N996-'Departmental PL'!Q1015</f>
        <v>4001</v>
      </c>
      <c r="BD996" s="456">
        <f>+O996-'Departmental PL'!R1015</f>
        <v>-14168</v>
      </c>
      <c r="BE996" s="456">
        <f>+P996-'Departmental PL'!S1015</f>
        <v>-18316</v>
      </c>
      <c r="BF996" s="456">
        <f>+Q996-'Departmental PL'!T1015</f>
        <v>-25138</v>
      </c>
      <c r="BG996" s="456">
        <f>+R996-'Departmental PL'!U1015</f>
        <v>-34655</v>
      </c>
      <c r="BH996" s="456">
        <f>+S996-'Departmental PL'!V1015</f>
        <v>43095</v>
      </c>
      <c r="BI996" s="456">
        <f>+T996-'Departmental PL'!W1015</f>
        <v>56972</v>
      </c>
    </row>
    <row r="997" spans="2:61" ht="20.25" hidden="1" customHeight="1" x14ac:dyDescent="0.25">
      <c r="B997" s="2058" t="s">
        <v>2588</v>
      </c>
      <c r="C997" s="2060"/>
      <c r="D997" s="2060"/>
      <c r="E997" s="2060"/>
      <c r="F997" s="2060"/>
      <c r="G997" s="2060"/>
      <c r="H997" s="2060"/>
      <c r="I997" s="2060"/>
      <c r="J997" s="2060"/>
      <c r="K997" s="2060"/>
      <c r="L997" s="2060"/>
      <c r="M997" s="2060"/>
      <c r="N997" s="2060"/>
      <c r="O997" s="2060"/>
      <c r="P997" s="2060"/>
      <c r="Q997" s="2060"/>
      <c r="R997" s="2060"/>
      <c r="S997" s="2060"/>
      <c r="T997" s="2060"/>
      <c r="U997" s="2061" t="str">
        <f t="shared" si="10"/>
        <v>1640 6-1200 MED/SURG</v>
      </c>
      <c r="W997" s="455" t="b">
        <f>+'17HPM_DATA_INPUT'!C645='17_AUDIT_TOTALS_CK'!U997</f>
        <v>1</v>
      </c>
      <c r="X997" s="2065">
        <f>+'17HPM_DATA_INPUT'!D645-'17_AUDIT_TOTALS_CK'!C997</f>
        <v>4</v>
      </c>
      <c r="Y997" s="2065">
        <f>+'17HPM_DATA_INPUT'!E645-'17_AUDIT_TOTALS_CK'!D997</f>
        <v>7</v>
      </c>
      <c r="Z997" s="2065">
        <f>+'17HPM_DATA_INPUT'!F645-'17_AUDIT_TOTALS_CK'!E997</f>
        <v>12</v>
      </c>
      <c r="AA997" s="2065">
        <f>+'17HPM_DATA_INPUT'!G645-'17_AUDIT_TOTALS_CK'!F997</f>
        <v>12</v>
      </c>
      <c r="AB997" s="2065">
        <f>+'17HPM_DATA_INPUT'!H645-'17_AUDIT_TOTALS_CK'!G997</f>
        <v>17010</v>
      </c>
      <c r="AC997" s="2065">
        <f>+'17HPM_DATA_INPUT'!I645-'17_AUDIT_TOTALS_CK'!H997</f>
        <v>16240</v>
      </c>
      <c r="AD997" s="2065">
        <f>+'17HPM_DATA_INPUT'!J645-'17_AUDIT_TOTALS_CK'!I997</f>
        <v>7899</v>
      </c>
      <c r="AE997" s="2065">
        <f>+'17HPM_DATA_INPUT'!K645-'17_AUDIT_TOTALS_CK'!J997</f>
        <v>4444</v>
      </c>
      <c r="AF997" s="2065">
        <f>+'17HPM_DATA_INPUT'!L645-'17_AUDIT_TOTALS_CK'!K997</f>
        <v>9120</v>
      </c>
      <c r="AG997" s="2065">
        <f>+'17HPM_DATA_INPUT'!M645-'17_AUDIT_TOTALS_CK'!L997</f>
        <v>8387</v>
      </c>
      <c r="AH997" s="2065">
        <f>+'17HPM_DATA_INPUT'!N645-'17_AUDIT_TOTALS_CK'!M997</f>
        <v>-1221</v>
      </c>
      <c r="AI997" s="2065">
        <f>+'17HPM_DATA_INPUT'!O645-'17_AUDIT_TOTALS_CK'!N997</f>
        <v>-3943</v>
      </c>
      <c r="AJ997" s="2065">
        <f>+'17HPM_DATA_INPUT'!P645-'17_AUDIT_TOTALS_CK'!O997</f>
        <v>1155</v>
      </c>
      <c r="AK997" s="2065">
        <f>+'17HPM_DATA_INPUT'!Q645-'17_AUDIT_TOTALS_CK'!P997</f>
        <v>1111</v>
      </c>
      <c r="AL997" s="2065">
        <f>+'17HPM_DATA_INPUT'!R645-'17_AUDIT_TOTALS_CK'!Q997</f>
        <v>4159</v>
      </c>
      <c r="AM997" s="2065">
        <f>+'17HPM_DATA_INPUT'!S645-'17_AUDIT_TOTALS_CK'!R997</f>
        <v>3762</v>
      </c>
      <c r="AN997" s="2065">
        <f>+'17HPM_DATA_INPUT'!T645-'17_AUDIT_TOTALS_CK'!S997</f>
        <v>-6534</v>
      </c>
      <c r="AO997" s="2065">
        <f>+'17HPM_DATA_INPUT'!U645-'17_AUDIT_TOTALS_CK'!T997</f>
        <v>-8817</v>
      </c>
      <c r="AQ997" s="455" t="str">
        <f>'Departmental PL'!D1016</f>
        <v>1640 6-1200 MED/SURG</v>
      </c>
      <c r="AR997" s="456">
        <f>+C997-'Departmental PL'!F1016</f>
        <v>-4</v>
      </c>
      <c r="AS997" s="456">
        <f>+D997-'Departmental PL'!G1016</f>
        <v>-7</v>
      </c>
      <c r="AT997" s="456">
        <f>+E997-'Departmental PL'!H1016</f>
        <v>-12</v>
      </c>
      <c r="AU997" s="456">
        <f>+F997-'Departmental PL'!I1016</f>
        <v>-12</v>
      </c>
      <c r="AV997" s="456">
        <f>+G997-'Departmental PL'!J1016</f>
        <v>-17010</v>
      </c>
      <c r="AW997" s="456">
        <f>+H997-'Departmental PL'!K1016</f>
        <v>-16240</v>
      </c>
      <c r="AX997" s="456">
        <f>+I997-'Departmental PL'!L1016</f>
        <v>-7899</v>
      </c>
      <c r="AY997" s="456">
        <f>+J997-'Departmental PL'!M1016</f>
        <v>-4444</v>
      </c>
      <c r="AZ997" s="456">
        <f>+K997-'Departmental PL'!N1016</f>
        <v>-9120</v>
      </c>
      <c r="BA997" s="456">
        <f>+L997-'Departmental PL'!O1016</f>
        <v>-8387</v>
      </c>
      <c r="BB997" s="456">
        <f>+M997-'Departmental PL'!P1016</f>
        <v>1221</v>
      </c>
      <c r="BC997" s="456">
        <f>+N997-'Departmental PL'!Q1016</f>
        <v>3943</v>
      </c>
      <c r="BD997" s="456">
        <f>+O997-'Departmental PL'!R1016</f>
        <v>-1155</v>
      </c>
      <c r="BE997" s="456">
        <f>+P997-'Departmental PL'!S1016</f>
        <v>-1111</v>
      </c>
      <c r="BF997" s="456">
        <f>+Q997-'Departmental PL'!T1016</f>
        <v>-4159</v>
      </c>
      <c r="BG997" s="456">
        <f>+R997-'Departmental PL'!U1016</f>
        <v>-3762</v>
      </c>
      <c r="BH997" s="456">
        <f>+S997-'Departmental PL'!V1016</f>
        <v>6535</v>
      </c>
      <c r="BI997" s="456">
        <f>+T997-'Departmental PL'!W1016</f>
        <v>8816</v>
      </c>
    </row>
    <row r="998" spans="2:61" ht="20.25" hidden="1" customHeight="1" x14ac:dyDescent="0.25">
      <c r="B998" s="2058" t="s">
        <v>2589</v>
      </c>
      <c r="C998" s="2060"/>
      <c r="D998" s="2060"/>
      <c r="E998" s="2060"/>
      <c r="F998" s="2060"/>
      <c r="G998" s="2060"/>
      <c r="H998" s="2060"/>
      <c r="I998" s="2060"/>
      <c r="J998" s="2060"/>
      <c r="K998" s="2060"/>
      <c r="L998" s="2060"/>
      <c r="M998" s="2060"/>
      <c r="N998" s="2060"/>
      <c r="O998" s="2060"/>
      <c r="P998" s="2060"/>
      <c r="Q998" s="2060"/>
      <c r="R998" s="2060"/>
      <c r="S998" s="2060"/>
      <c r="T998" s="2060"/>
      <c r="U998" s="2061" t="str">
        <f t="shared" si="10"/>
        <v>1700 7-1200 MED/SURG</v>
      </c>
      <c r="W998" s="455" t="b">
        <f>+'17HPM_DATA_INPUT'!C646='17_AUDIT_TOTALS_CK'!U998</f>
        <v>1</v>
      </c>
      <c r="X998" s="2065">
        <f>+'17HPM_DATA_INPUT'!D646-'17_AUDIT_TOTALS_CK'!C998</f>
        <v>119</v>
      </c>
      <c r="Y998" s="2065">
        <f>+'17HPM_DATA_INPUT'!E646-'17_AUDIT_TOTALS_CK'!D998</f>
        <v>173</v>
      </c>
      <c r="Z998" s="2065">
        <f>+'17HPM_DATA_INPUT'!F646-'17_AUDIT_TOTALS_CK'!E998</f>
        <v>148</v>
      </c>
      <c r="AA998" s="2065">
        <f>+'17HPM_DATA_INPUT'!G646-'17_AUDIT_TOTALS_CK'!F998</f>
        <v>224</v>
      </c>
      <c r="AB998" s="2065">
        <f>+'17HPM_DATA_INPUT'!H646-'17_AUDIT_TOTALS_CK'!G998</f>
        <v>196630</v>
      </c>
      <c r="AC998" s="2065">
        <f>+'17HPM_DATA_INPUT'!I646-'17_AUDIT_TOTALS_CK'!H998</f>
        <v>263970</v>
      </c>
      <c r="AD998" s="2065">
        <f>+'17HPM_DATA_INPUT'!J646-'17_AUDIT_TOTALS_CK'!I998</f>
        <v>70366</v>
      </c>
      <c r="AE998" s="2065">
        <f>+'17HPM_DATA_INPUT'!K646-'17_AUDIT_TOTALS_CK'!J998</f>
        <v>97809</v>
      </c>
      <c r="AF998" s="2065">
        <f>+'17HPM_DATA_INPUT'!L646-'17_AUDIT_TOTALS_CK'!K998</f>
        <v>75396</v>
      </c>
      <c r="AG998" s="2065">
        <f>+'17HPM_DATA_INPUT'!M646-'17_AUDIT_TOTALS_CK'!L998</f>
        <v>103393</v>
      </c>
      <c r="AH998" s="2065">
        <f>+'17HPM_DATA_INPUT'!N646-'17_AUDIT_TOTALS_CK'!M998</f>
        <v>-5030</v>
      </c>
      <c r="AI998" s="2065">
        <f>+'17HPM_DATA_INPUT'!O646-'17_AUDIT_TOTALS_CK'!N998</f>
        <v>-5584</v>
      </c>
      <c r="AJ998" s="2065">
        <f>+'17HPM_DATA_INPUT'!P646-'17_AUDIT_TOTALS_CK'!O998</f>
        <v>23608</v>
      </c>
      <c r="AK998" s="2065">
        <f>+'17HPM_DATA_INPUT'!Q646-'17_AUDIT_TOTALS_CK'!P998</f>
        <v>32154</v>
      </c>
      <c r="AL998" s="2065">
        <f>+'17HPM_DATA_INPUT'!R646-'17_AUDIT_TOTALS_CK'!Q998</f>
        <v>46511</v>
      </c>
      <c r="AM998" s="2065">
        <f>+'17HPM_DATA_INPUT'!S646-'17_AUDIT_TOTALS_CK'!R998</f>
        <v>70978</v>
      </c>
      <c r="AN998" s="2065">
        <f>+'17HPM_DATA_INPUT'!T646-'17_AUDIT_TOTALS_CK'!S998</f>
        <v>-75149</v>
      </c>
      <c r="AO998" s="2065">
        <f>+'17HPM_DATA_INPUT'!U646-'17_AUDIT_TOTALS_CK'!T998</f>
        <v>-108715</v>
      </c>
      <c r="AQ998" s="455" t="str">
        <f>'Departmental PL'!D1017</f>
        <v>1700 7-1200 MED/SURG</v>
      </c>
      <c r="AR998" s="456">
        <f>+C998-'Departmental PL'!F1017</f>
        <v>-119</v>
      </c>
      <c r="AS998" s="456">
        <f>+D998-'Departmental PL'!G1017</f>
        <v>-173</v>
      </c>
      <c r="AT998" s="456">
        <f>+E998-'Departmental PL'!H1017</f>
        <v>-148</v>
      </c>
      <c r="AU998" s="456">
        <f>+F998-'Departmental PL'!I1017</f>
        <v>-224</v>
      </c>
      <c r="AV998" s="456">
        <f>+G998-'Departmental PL'!J1017</f>
        <v>-196630</v>
      </c>
      <c r="AW998" s="456">
        <f>+H998-'Departmental PL'!K1017</f>
        <v>-263970</v>
      </c>
      <c r="AX998" s="456">
        <f>+I998-'Departmental PL'!L1017</f>
        <v>-70366</v>
      </c>
      <c r="AY998" s="456">
        <f>+J998-'Departmental PL'!M1017</f>
        <v>-97809</v>
      </c>
      <c r="AZ998" s="456">
        <f>+K998-'Departmental PL'!N1017</f>
        <v>-75396</v>
      </c>
      <c r="BA998" s="456">
        <f>+L998-'Departmental PL'!O1017</f>
        <v>-103393</v>
      </c>
      <c r="BB998" s="456">
        <f>+M998-'Departmental PL'!P1017</f>
        <v>5030</v>
      </c>
      <c r="BC998" s="456">
        <f>+N998-'Departmental PL'!Q1017</f>
        <v>5584</v>
      </c>
      <c r="BD998" s="456">
        <f>+O998-'Departmental PL'!R1017</f>
        <v>-23608</v>
      </c>
      <c r="BE998" s="456">
        <f>+P998-'Departmental PL'!S1017</f>
        <v>-32154</v>
      </c>
      <c r="BF998" s="456">
        <f>+Q998-'Departmental PL'!T1017</f>
        <v>-46511</v>
      </c>
      <c r="BG998" s="456">
        <f>+R998-'Departmental PL'!U1017</f>
        <v>-70978</v>
      </c>
      <c r="BH998" s="456">
        <f>+S998-'Departmental PL'!V1017</f>
        <v>75149</v>
      </c>
      <c r="BI998" s="456">
        <f>+T998-'Departmental PL'!W1017</f>
        <v>108716</v>
      </c>
    </row>
    <row r="999" spans="2:61" ht="20.25" hidden="1" customHeight="1" x14ac:dyDescent="0.25">
      <c r="B999" s="2058" t="s">
        <v>2590</v>
      </c>
      <c r="C999" s="2060"/>
      <c r="D999" s="2060"/>
      <c r="E999" s="2060"/>
      <c r="F999" s="2060"/>
      <c r="G999" s="2060"/>
      <c r="H999" s="2060"/>
      <c r="I999" s="2060"/>
      <c r="J999" s="2060"/>
      <c r="K999" s="2060"/>
      <c r="L999" s="2060"/>
      <c r="M999" s="2060"/>
      <c r="N999" s="2060"/>
      <c r="O999" s="2060"/>
      <c r="P999" s="2060"/>
      <c r="Q999" s="2060"/>
      <c r="R999" s="2060"/>
      <c r="S999" s="2060"/>
      <c r="T999" s="2060"/>
      <c r="U999" s="2061" t="str">
        <f t="shared" si="10"/>
        <v>1710 7-1400 MED/SURG</v>
      </c>
      <c r="W999" s="455" t="b">
        <f>+'17HPM_DATA_INPUT'!C647='17_AUDIT_TOTALS_CK'!U999</f>
        <v>1</v>
      </c>
      <c r="X999" s="2065">
        <f>+'17HPM_DATA_INPUT'!D647-'17_AUDIT_TOTALS_CK'!C999</f>
        <v>341</v>
      </c>
      <c r="Y999" s="2065">
        <f>+'17HPM_DATA_INPUT'!E647-'17_AUDIT_TOTALS_CK'!D999</f>
        <v>505</v>
      </c>
      <c r="Z999" s="2065">
        <f>+'17HPM_DATA_INPUT'!F647-'17_AUDIT_TOTALS_CK'!E999</f>
        <v>367</v>
      </c>
      <c r="AA999" s="2065">
        <f>+'17HPM_DATA_INPUT'!G647-'17_AUDIT_TOTALS_CK'!F999</f>
        <v>560</v>
      </c>
      <c r="AB999" s="2065">
        <f>+'17HPM_DATA_INPUT'!H647-'17_AUDIT_TOTALS_CK'!G999</f>
        <v>517720</v>
      </c>
      <c r="AC999" s="2065">
        <f>+'17HPM_DATA_INPUT'!I647-'17_AUDIT_TOTALS_CK'!H999</f>
        <v>748650</v>
      </c>
      <c r="AD999" s="2065">
        <f>+'17HPM_DATA_INPUT'!J647-'17_AUDIT_TOTALS_CK'!I999</f>
        <v>219193</v>
      </c>
      <c r="AE999" s="2065">
        <f>+'17HPM_DATA_INPUT'!K647-'17_AUDIT_TOTALS_CK'!J999</f>
        <v>326189</v>
      </c>
      <c r="AF999" s="2065">
        <f>+'17HPM_DATA_INPUT'!L647-'17_AUDIT_TOTALS_CK'!K999</f>
        <v>112929</v>
      </c>
      <c r="AG999" s="2065">
        <f>+'17HPM_DATA_INPUT'!M647-'17_AUDIT_TOTALS_CK'!L999</f>
        <v>197606</v>
      </c>
      <c r="AH999" s="2065">
        <f>+'17HPM_DATA_INPUT'!N647-'17_AUDIT_TOTALS_CK'!M999</f>
        <v>106264</v>
      </c>
      <c r="AI999" s="2065">
        <f>+'17HPM_DATA_INPUT'!O647-'17_AUDIT_TOTALS_CK'!N999</f>
        <v>128583</v>
      </c>
      <c r="AJ999" s="2065">
        <f>+'17HPM_DATA_INPUT'!P647-'17_AUDIT_TOTALS_CK'!O999</f>
        <v>21923</v>
      </c>
      <c r="AK999" s="2065">
        <f>+'17HPM_DATA_INPUT'!Q647-'17_AUDIT_TOTALS_CK'!P999</f>
        <v>37699</v>
      </c>
      <c r="AL999" s="2065">
        <f>+'17HPM_DATA_INPUT'!R647-'17_AUDIT_TOTALS_CK'!Q999</f>
        <v>69321</v>
      </c>
      <c r="AM999" s="2065">
        <f>+'17HPM_DATA_INPUT'!S647-'17_AUDIT_TOTALS_CK'!R999</f>
        <v>132395</v>
      </c>
      <c r="AN999" s="2065">
        <f>+'17HPM_DATA_INPUT'!T647-'17_AUDIT_TOTALS_CK'!S999</f>
        <v>15019</v>
      </c>
      <c r="AO999" s="2065">
        <f>+'17HPM_DATA_INPUT'!U647-'17_AUDIT_TOTALS_CK'!T999</f>
        <v>-41512</v>
      </c>
      <c r="AQ999" s="455" t="str">
        <f>'Departmental PL'!D1018</f>
        <v>1710 7-1400 MED/SURG</v>
      </c>
      <c r="AR999" s="456">
        <f>+C999-'Departmental PL'!F1018</f>
        <v>-341</v>
      </c>
      <c r="AS999" s="456">
        <f>+D999-'Departmental PL'!G1018</f>
        <v>-505</v>
      </c>
      <c r="AT999" s="456">
        <f>+E999-'Departmental PL'!H1018</f>
        <v>-367</v>
      </c>
      <c r="AU999" s="456">
        <f>+F999-'Departmental PL'!I1018</f>
        <v>-560</v>
      </c>
      <c r="AV999" s="456">
        <f>+G999-'Departmental PL'!J1018</f>
        <v>-517720</v>
      </c>
      <c r="AW999" s="456">
        <f>+H999-'Departmental PL'!K1018</f>
        <v>-748650</v>
      </c>
      <c r="AX999" s="456">
        <f>+I999-'Departmental PL'!L1018</f>
        <v>-219193</v>
      </c>
      <c r="AY999" s="456">
        <f>+J999-'Departmental PL'!M1018</f>
        <v>-326189</v>
      </c>
      <c r="AZ999" s="456">
        <f>+K999-'Departmental PL'!N1018</f>
        <v>-112929</v>
      </c>
      <c r="BA999" s="456">
        <f>+L999-'Departmental PL'!O1018</f>
        <v>-197606</v>
      </c>
      <c r="BB999" s="456">
        <f>+M999-'Departmental PL'!P1018</f>
        <v>-106264</v>
      </c>
      <c r="BC999" s="456">
        <f>+N999-'Departmental PL'!Q1018</f>
        <v>-128583</v>
      </c>
      <c r="BD999" s="456">
        <f>+O999-'Departmental PL'!R1018</f>
        <v>-21923</v>
      </c>
      <c r="BE999" s="456">
        <f>+P999-'Departmental PL'!S1018</f>
        <v>-37699</v>
      </c>
      <c r="BF999" s="456">
        <f>+Q999-'Departmental PL'!T1018</f>
        <v>-69321</v>
      </c>
      <c r="BG999" s="456">
        <f>+R999-'Departmental PL'!U1018</f>
        <v>-132395</v>
      </c>
      <c r="BH999" s="456">
        <f>+S999-'Departmental PL'!V1018</f>
        <v>-15020</v>
      </c>
      <c r="BI999" s="456">
        <f>+T999-'Departmental PL'!W1018</f>
        <v>41511</v>
      </c>
    </row>
    <row r="1000" spans="2:61" ht="20.25" hidden="1" customHeight="1" x14ac:dyDescent="0.25">
      <c r="B1000" s="2058" t="s">
        <v>2591</v>
      </c>
      <c r="C1000" s="2060"/>
      <c r="D1000" s="2060"/>
      <c r="E1000" s="2060"/>
      <c r="F1000" s="2060"/>
      <c r="G1000" s="2060"/>
      <c r="H1000" s="2060"/>
      <c r="I1000" s="2060"/>
      <c r="J1000" s="2060"/>
      <c r="K1000" s="2060"/>
      <c r="L1000" s="2060"/>
      <c r="M1000" s="2060"/>
      <c r="N1000" s="2060"/>
      <c r="O1000" s="2060"/>
      <c r="P1000" s="2060"/>
      <c r="Q1000" s="2060"/>
      <c r="R1000" s="2060"/>
      <c r="S1000" s="2060"/>
      <c r="T1000" s="2060"/>
      <c r="U1000" s="2061" t="str">
        <f t="shared" si="10"/>
        <v>1720 7-1600 MED/SURG</v>
      </c>
      <c r="W1000" s="455" t="b">
        <f>+'17HPM_DATA_INPUT'!C648='17_AUDIT_TOTALS_CK'!U1000</f>
        <v>1</v>
      </c>
      <c r="X1000" s="2065">
        <f>+'17HPM_DATA_INPUT'!D648-'17_AUDIT_TOTALS_CK'!C1000</f>
        <v>2</v>
      </c>
      <c r="Y1000" s="2065">
        <f>+'17HPM_DATA_INPUT'!E648-'17_AUDIT_TOTALS_CK'!D1000</f>
        <v>7</v>
      </c>
      <c r="Z1000" s="2065">
        <f>+'17HPM_DATA_INPUT'!F648-'17_AUDIT_TOTALS_CK'!E1000</f>
        <v>2</v>
      </c>
      <c r="AA1000" s="2065">
        <f>+'17HPM_DATA_INPUT'!G648-'17_AUDIT_TOTALS_CK'!F1000</f>
        <v>8</v>
      </c>
      <c r="AB1000" s="2065">
        <f>+'17HPM_DATA_INPUT'!H648-'17_AUDIT_TOTALS_CK'!G1000</f>
        <v>2870</v>
      </c>
      <c r="AC1000" s="2065">
        <f>+'17HPM_DATA_INPUT'!I648-'17_AUDIT_TOTALS_CK'!H1000</f>
        <v>10990</v>
      </c>
      <c r="AD1000" s="2065">
        <f>+'17HPM_DATA_INPUT'!J648-'17_AUDIT_TOTALS_CK'!I1000</f>
        <v>1662</v>
      </c>
      <c r="AE1000" s="2065">
        <f>+'17HPM_DATA_INPUT'!K648-'17_AUDIT_TOTALS_CK'!J1000</f>
        <v>3957</v>
      </c>
      <c r="AF1000" s="2065">
        <f>+'17HPM_DATA_INPUT'!L648-'17_AUDIT_TOTALS_CK'!K1000</f>
        <v>1258</v>
      </c>
      <c r="AG1000" s="2065">
        <f>+'17HPM_DATA_INPUT'!M648-'17_AUDIT_TOTALS_CK'!L1000</f>
        <v>5237</v>
      </c>
      <c r="AH1000" s="2065">
        <f>+'17HPM_DATA_INPUT'!N648-'17_AUDIT_TOTALS_CK'!M1000</f>
        <v>404</v>
      </c>
      <c r="AI1000" s="2065">
        <f>+'17HPM_DATA_INPUT'!O648-'17_AUDIT_TOTALS_CK'!N1000</f>
        <v>-1280</v>
      </c>
      <c r="AJ1000" s="2065">
        <f>+'17HPM_DATA_INPUT'!P648-'17_AUDIT_TOTALS_CK'!O1000</f>
        <v>48</v>
      </c>
      <c r="AK1000" s="2065">
        <f>+'17HPM_DATA_INPUT'!Q648-'17_AUDIT_TOTALS_CK'!P1000</f>
        <v>219</v>
      </c>
      <c r="AL1000" s="2065">
        <f>+'17HPM_DATA_INPUT'!R648-'17_AUDIT_TOTALS_CK'!Q1000</f>
        <v>398</v>
      </c>
      <c r="AM1000" s="2065">
        <f>+'17HPM_DATA_INPUT'!S648-'17_AUDIT_TOTALS_CK'!R1000</f>
        <v>1923</v>
      </c>
      <c r="AN1000" s="2065">
        <f>+'17HPM_DATA_INPUT'!T648-'17_AUDIT_TOTALS_CK'!S1000</f>
        <v>-42</v>
      </c>
      <c r="AO1000" s="2065">
        <f>+'17HPM_DATA_INPUT'!U648-'17_AUDIT_TOTALS_CK'!T1000</f>
        <v>-3422</v>
      </c>
      <c r="AQ1000" s="455" t="str">
        <f>'Departmental PL'!D1019</f>
        <v>1720 7-1600 MED/SURG</v>
      </c>
      <c r="AR1000" s="456">
        <f>+C1000-'Departmental PL'!F1019</f>
        <v>-2</v>
      </c>
      <c r="AS1000" s="456">
        <f>+D1000-'Departmental PL'!G1019</f>
        <v>-7</v>
      </c>
      <c r="AT1000" s="456">
        <f>+E1000-'Departmental PL'!H1019</f>
        <v>-2</v>
      </c>
      <c r="AU1000" s="456">
        <f>+F1000-'Departmental PL'!I1019</f>
        <v>-8</v>
      </c>
      <c r="AV1000" s="456">
        <f>+G1000-'Departmental PL'!J1019</f>
        <v>-2870</v>
      </c>
      <c r="AW1000" s="456">
        <f>+H1000-'Departmental PL'!K1019</f>
        <v>-10990</v>
      </c>
      <c r="AX1000" s="456">
        <f>+I1000-'Departmental PL'!L1019</f>
        <v>-1662</v>
      </c>
      <c r="AY1000" s="456">
        <f>+J1000-'Departmental PL'!M1019</f>
        <v>-3957</v>
      </c>
      <c r="AZ1000" s="456">
        <f>+K1000-'Departmental PL'!N1019</f>
        <v>-1258</v>
      </c>
      <c r="BA1000" s="456">
        <f>+L1000-'Departmental PL'!O1019</f>
        <v>-5237</v>
      </c>
      <c r="BB1000" s="456">
        <f>+M1000-'Departmental PL'!P1019</f>
        <v>-404</v>
      </c>
      <c r="BC1000" s="456">
        <f>+N1000-'Departmental PL'!Q1019</f>
        <v>1280</v>
      </c>
      <c r="BD1000" s="456">
        <f>+O1000-'Departmental PL'!R1019</f>
        <v>-48</v>
      </c>
      <c r="BE1000" s="456">
        <f>+P1000-'Departmental PL'!S1019</f>
        <v>-219</v>
      </c>
      <c r="BF1000" s="456">
        <f>+Q1000-'Departmental PL'!T1019</f>
        <v>-398</v>
      </c>
      <c r="BG1000" s="456">
        <f>+R1000-'Departmental PL'!U1019</f>
        <v>-1923</v>
      </c>
      <c r="BH1000" s="456">
        <f>+S1000-'Departmental PL'!V1019</f>
        <v>42</v>
      </c>
      <c r="BI1000" s="456">
        <f>+T1000-'Departmental PL'!W1019</f>
        <v>3422</v>
      </c>
    </row>
    <row r="1001" spans="2:61" ht="20.25" hidden="1" customHeight="1" x14ac:dyDescent="0.25">
      <c r="B1001" s="2058" t="s">
        <v>2592</v>
      </c>
      <c r="C1001" s="2060"/>
      <c r="D1001" s="2060"/>
      <c r="E1001" s="2060"/>
      <c r="F1001" s="2060"/>
      <c r="G1001" s="2060"/>
      <c r="H1001" s="2060"/>
      <c r="I1001" s="2060"/>
      <c r="J1001" s="2060"/>
      <c r="K1001" s="2060"/>
      <c r="L1001" s="2060"/>
      <c r="M1001" s="2060"/>
      <c r="N1001" s="2060"/>
      <c r="O1001" s="2060"/>
      <c r="P1001" s="2060"/>
      <c r="Q1001" s="2060"/>
      <c r="R1001" s="2060"/>
      <c r="S1001" s="2060"/>
      <c r="T1001" s="2060"/>
      <c r="U1001" s="2061" t="str">
        <f t="shared" si="10"/>
        <v>1730 7-3400 MED/SURG</v>
      </c>
      <c r="W1001" s="455" t="b">
        <f>+'17HPM_DATA_INPUT'!C649='17_AUDIT_TOTALS_CK'!U1001</f>
        <v>1</v>
      </c>
      <c r="X1001" s="2065">
        <f>+'17HPM_DATA_INPUT'!D649-'17_AUDIT_TOTALS_CK'!C1001</f>
        <v>3</v>
      </c>
      <c r="Y1001" s="2065">
        <f>+'17HPM_DATA_INPUT'!E649-'17_AUDIT_TOTALS_CK'!D1001</f>
        <v>55</v>
      </c>
      <c r="Z1001" s="2065">
        <f>+'17HPM_DATA_INPUT'!F649-'17_AUDIT_TOTALS_CK'!E1001</f>
        <v>4</v>
      </c>
      <c r="AA1001" s="2065">
        <f>+'17HPM_DATA_INPUT'!G649-'17_AUDIT_TOTALS_CK'!F1001</f>
        <v>58</v>
      </c>
      <c r="AB1001" s="2065">
        <f>+'17HPM_DATA_INPUT'!H649-'17_AUDIT_TOTALS_CK'!G1001</f>
        <v>5740</v>
      </c>
      <c r="AC1001" s="2065">
        <f>+'17HPM_DATA_INPUT'!I649-'17_AUDIT_TOTALS_CK'!H1001</f>
        <v>77490</v>
      </c>
      <c r="AD1001" s="2065">
        <f>+'17HPM_DATA_INPUT'!J649-'17_AUDIT_TOTALS_CK'!I1001</f>
        <v>2299</v>
      </c>
      <c r="AE1001" s="2065">
        <f>+'17HPM_DATA_INPUT'!K649-'17_AUDIT_TOTALS_CK'!J1001</f>
        <v>34790</v>
      </c>
      <c r="AF1001" s="2065">
        <f>+'17HPM_DATA_INPUT'!L649-'17_AUDIT_TOTALS_CK'!K1001</f>
        <v>1219</v>
      </c>
      <c r="AG1001" s="2065">
        <f>+'17HPM_DATA_INPUT'!M649-'17_AUDIT_TOTALS_CK'!L1001</f>
        <v>21236</v>
      </c>
      <c r="AH1001" s="2065">
        <f>+'17HPM_DATA_INPUT'!N649-'17_AUDIT_TOTALS_CK'!M1001</f>
        <v>1080</v>
      </c>
      <c r="AI1001" s="2065">
        <f>+'17HPM_DATA_INPUT'!O649-'17_AUDIT_TOTALS_CK'!N1001</f>
        <v>13554</v>
      </c>
      <c r="AJ1001" s="2065">
        <f>+'17HPM_DATA_INPUT'!P649-'17_AUDIT_TOTALS_CK'!O1001</f>
        <v>207</v>
      </c>
      <c r="AK1001" s="2065">
        <f>+'17HPM_DATA_INPUT'!Q649-'17_AUDIT_TOTALS_CK'!P1001</f>
        <v>3612</v>
      </c>
      <c r="AL1001" s="2065">
        <f>+'17HPM_DATA_INPUT'!R649-'17_AUDIT_TOTALS_CK'!Q1001</f>
        <v>694</v>
      </c>
      <c r="AM1001" s="2065">
        <f>+'17HPM_DATA_INPUT'!S649-'17_AUDIT_TOTALS_CK'!R1001</f>
        <v>12166</v>
      </c>
      <c r="AN1001" s="2065">
        <f>+'17HPM_DATA_INPUT'!T649-'17_AUDIT_TOTALS_CK'!S1001</f>
        <v>178</v>
      </c>
      <c r="AO1001" s="2065">
        <f>+'17HPM_DATA_INPUT'!U649-'17_AUDIT_TOTALS_CK'!T1001</f>
        <v>-2224</v>
      </c>
      <c r="AQ1001" s="455" t="str">
        <f>'Departmental PL'!D1020</f>
        <v>1730 7-3400 MED/SURG</v>
      </c>
      <c r="AR1001" s="456">
        <f>+C1001-'Departmental PL'!F1020</f>
        <v>-3</v>
      </c>
      <c r="AS1001" s="456">
        <f>+D1001-'Departmental PL'!G1020</f>
        <v>-55</v>
      </c>
      <c r="AT1001" s="456">
        <f>+E1001-'Departmental PL'!H1020</f>
        <v>-4</v>
      </c>
      <c r="AU1001" s="456">
        <f>+F1001-'Departmental PL'!I1020</f>
        <v>-58</v>
      </c>
      <c r="AV1001" s="456">
        <f>+G1001-'Departmental PL'!J1020</f>
        <v>-5740</v>
      </c>
      <c r="AW1001" s="456">
        <f>+H1001-'Departmental PL'!K1020</f>
        <v>-77490</v>
      </c>
      <c r="AX1001" s="456">
        <f>+I1001-'Departmental PL'!L1020</f>
        <v>-2299</v>
      </c>
      <c r="AY1001" s="456">
        <f>+J1001-'Departmental PL'!M1020</f>
        <v>-34790</v>
      </c>
      <c r="AZ1001" s="456">
        <f>+K1001-'Departmental PL'!N1020</f>
        <v>-1219</v>
      </c>
      <c r="BA1001" s="456">
        <f>+L1001-'Departmental PL'!O1020</f>
        <v>-21236</v>
      </c>
      <c r="BB1001" s="456">
        <f>+M1001-'Departmental PL'!P1020</f>
        <v>-1080</v>
      </c>
      <c r="BC1001" s="456">
        <f>+N1001-'Departmental PL'!Q1020</f>
        <v>-13554</v>
      </c>
      <c r="BD1001" s="456">
        <f>+O1001-'Departmental PL'!R1020</f>
        <v>-207</v>
      </c>
      <c r="BE1001" s="456">
        <f>+P1001-'Departmental PL'!S1020</f>
        <v>-3612</v>
      </c>
      <c r="BF1001" s="456">
        <f>+Q1001-'Departmental PL'!T1020</f>
        <v>-694</v>
      </c>
      <c r="BG1001" s="456">
        <f>+R1001-'Departmental PL'!U1020</f>
        <v>-12166</v>
      </c>
      <c r="BH1001" s="456">
        <f>+S1001-'Departmental PL'!V1020</f>
        <v>-179</v>
      </c>
      <c r="BI1001" s="456">
        <f>+T1001-'Departmental PL'!W1020</f>
        <v>2224</v>
      </c>
    </row>
    <row r="1002" spans="2:61" ht="20.25" hidden="1" customHeight="1" x14ac:dyDescent="0.25">
      <c r="B1002" s="2058" t="s">
        <v>2593</v>
      </c>
      <c r="C1002" s="2060"/>
      <c r="D1002" s="2060"/>
      <c r="E1002" s="2060"/>
      <c r="F1002" s="2060"/>
      <c r="G1002" s="2060"/>
      <c r="H1002" s="2060"/>
      <c r="I1002" s="2060"/>
      <c r="J1002" s="2060"/>
      <c r="K1002" s="2060"/>
      <c r="L1002" s="2060"/>
      <c r="M1002" s="2060"/>
      <c r="N1002" s="2060"/>
      <c r="O1002" s="2060"/>
      <c r="P1002" s="2060"/>
      <c r="Q1002" s="2060"/>
      <c r="R1002" s="2060"/>
      <c r="S1002" s="2060"/>
      <c r="T1002" s="2060"/>
      <c r="U1002" s="2061" t="str">
        <f t="shared" si="10"/>
        <v>1740 7-3600 MED/SURG</v>
      </c>
      <c r="W1002" s="455" t="b">
        <f>+'17HPM_DATA_INPUT'!C650='17_AUDIT_TOTALS_CK'!U1002</f>
        <v>1</v>
      </c>
      <c r="X1002" s="2065">
        <f>+'17HPM_DATA_INPUT'!D650-'17_AUDIT_TOTALS_CK'!C1002</f>
        <v>16</v>
      </c>
      <c r="Y1002" s="2065">
        <f>+'17HPM_DATA_INPUT'!E650-'17_AUDIT_TOTALS_CK'!D1002</f>
        <v>30</v>
      </c>
      <c r="Z1002" s="2065">
        <f>+'17HPM_DATA_INPUT'!F650-'17_AUDIT_TOTALS_CK'!E1002</f>
        <v>17</v>
      </c>
      <c r="AA1002" s="2065">
        <f>+'17HPM_DATA_INPUT'!G650-'17_AUDIT_TOTALS_CK'!F1002</f>
        <v>38</v>
      </c>
      <c r="AB1002" s="2065">
        <f>+'17HPM_DATA_INPUT'!H650-'17_AUDIT_TOTALS_CK'!G1002</f>
        <v>20230</v>
      </c>
      <c r="AC1002" s="2065">
        <f>+'17HPM_DATA_INPUT'!I650-'17_AUDIT_TOTALS_CK'!H1002</f>
        <v>51940</v>
      </c>
      <c r="AD1002" s="2065">
        <f>+'17HPM_DATA_INPUT'!J650-'17_AUDIT_TOTALS_CK'!I1002</f>
        <v>7954</v>
      </c>
      <c r="AE1002" s="2065">
        <f>+'17HPM_DATA_INPUT'!K650-'17_AUDIT_TOTALS_CK'!J1002</f>
        <v>16060</v>
      </c>
      <c r="AF1002" s="2065">
        <f>+'17HPM_DATA_INPUT'!L650-'17_AUDIT_TOTALS_CK'!K1002</f>
        <v>10087</v>
      </c>
      <c r="AG1002" s="2065">
        <f>+'17HPM_DATA_INPUT'!M650-'17_AUDIT_TOTALS_CK'!L1002</f>
        <v>27917</v>
      </c>
      <c r="AH1002" s="2065">
        <f>+'17HPM_DATA_INPUT'!N650-'17_AUDIT_TOTALS_CK'!M1002</f>
        <v>-2133</v>
      </c>
      <c r="AI1002" s="2065">
        <f>+'17HPM_DATA_INPUT'!O650-'17_AUDIT_TOTALS_CK'!N1002</f>
        <v>-11856</v>
      </c>
      <c r="AJ1002" s="2065">
        <f>+'17HPM_DATA_INPUT'!P650-'17_AUDIT_TOTALS_CK'!O1002</f>
        <v>1569</v>
      </c>
      <c r="AK1002" s="2065">
        <f>+'17HPM_DATA_INPUT'!Q650-'17_AUDIT_TOTALS_CK'!P1002</f>
        <v>3977</v>
      </c>
      <c r="AL1002" s="2065">
        <f>+'17HPM_DATA_INPUT'!R650-'17_AUDIT_TOTALS_CK'!Q1002</f>
        <v>5304</v>
      </c>
      <c r="AM1002" s="2065">
        <f>+'17HPM_DATA_INPUT'!S650-'17_AUDIT_TOTALS_CK'!R1002</f>
        <v>14235</v>
      </c>
      <c r="AN1002" s="2065">
        <f>+'17HPM_DATA_INPUT'!T650-'17_AUDIT_TOTALS_CK'!S1002</f>
        <v>-9007</v>
      </c>
      <c r="AO1002" s="2065">
        <f>+'17HPM_DATA_INPUT'!U650-'17_AUDIT_TOTALS_CK'!T1002</f>
        <v>-30069</v>
      </c>
      <c r="AQ1002" s="455" t="str">
        <f>'Departmental PL'!D1021</f>
        <v>1740 7-3600 MED/SURG</v>
      </c>
      <c r="AR1002" s="456">
        <f>+C1002-'Departmental PL'!F1021</f>
        <v>-16</v>
      </c>
      <c r="AS1002" s="456">
        <f>+D1002-'Departmental PL'!G1021</f>
        <v>-30</v>
      </c>
      <c r="AT1002" s="456">
        <f>+E1002-'Departmental PL'!H1021</f>
        <v>-17</v>
      </c>
      <c r="AU1002" s="456">
        <f>+F1002-'Departmental PL'!I1021</f>
        <v>-38</v>
      </c>
      <c r="AV1002" s="456">
        <f>+G1002-'Departmental PL'!J1021</f>
        <v>-20230</v>
      </c>
      <c r="AW1002" s="456">
        <f>+H1002-'Departmental PL'!K1021</f>
        <v>-51940</v>
      </c>
      <c r="AX1002" s="456">
        <f>+I1002-'Departmental PL'!L1021</f>
        <v>-7954</v>
      </c>
      <c r="AY1002" s="456">
        <f>+J1002-'Departmental PL'!M1021</f>
        <v>-16060</v>
      </c>
      <c r="AZ1002" s="456">
        <f>+K1002-'Departmental PL'!N1021</f>
        <v>-10087</v>
      </c>
      <c r="BA1002" s="456">
        <f>+L1002-'Departmental PL'!O1021</f>
        <v>-27917</v>
      </c>
      <c r="BB1002" s="456">
        <f>+M1002-'Departmental PL'!P1021</f>
        <v>2133</v>
      </c>
      <c r="BC1002" s="456">
        <f>+N1002-'Departmental PL'!Q1021</f>
        <v>11857</v>
      </c>
      <c r="BD1002" s="456">
        <f>+O1002-'Departmental PL'!R1021</f>
        <v>-1569</v>
      </c>
      <c r="BE1002" s="456">
        <f>+P1002-'Departmental PL'!S1021</f>
        <v>-3977</v>
      </c>
      <c r="BF1002" s="456">
        <f>+Q1002-'Departmental PL'!T1021</f>
        <v>-5304</v>
      </c>
      <c r="BG1002" s="456">
        <f>+R1002-'Departmental PL'!U1021</f>
        <v>-14235</v>
      </c>
      <c r="BH1002" s="456">
        <f>+S1002-'Departmental PL'!V1021</f>
        <v>9006</v>
      </c>
      <c r="BI1002" s="456">
        <f>+T1002-'Departmental PL'!W1021</f>
        <v>30069</v>
      </c>
    </row>
    <row r="1003" spans="2:61" ht="20.25" hidden="1" customHeight="1" x14ac:dyDescent="0.25">
      <c r="B1003" s="2074" t="s">
        <v>2301</v>
      </c>
      <c r="C1003" s="2075"/>
      <c r="D1003" s="2075"/>
      <c r="E1003" s="2075"/>
      <c r="F1003" s="2075"/>
      <c r="G1003" s="2075"/>
      <c r="H1003" s="2075"/>
      <c r="I1003" s="2075"/>
      <c r="J1003" s="2075"/>
      <c r="K1003" s="2075"/>
      <c r="L1003" s="2075"/>
      <c r="M1003" s="2075"/>
      <c r="N1003" s="2075"/>
      <c r="O1003" s="2075"/>
      <c r="P1003" s="2075"/>
      <c r="Q1003" s="2075"/>
      <c r="R1003" s="2075"/>
      <c r="S1003" s="2075"/>
      <c r="T1003" s="2075"/>
      <c r="U1003" s="2061" t="str">
        <f t="shared" si="10"/>
        <v>1820 8-3400 MED/SURG</v>
      </c>
      <c r="W1003" s="455" t="b">
        <f>+'17HPM_DATA_INPUT'!C651='17_AUDIT_TOTALS_CK'!U1003</f>
        <v>1</v>
      </c>
      <c r="X1003" s="2065">
        <f>+'17HPM_DATA_INPUT'!D651-'17_AUDIT_TOTALS_CK'!C1003</f>
        <v>1</v>
      </c>
      <c r="Y1003" s="2065">
        <f>+'17HPM_DATA_INPUT'!E651-'17_AUDIT_TOTALS_CK'!D1003</f>
        <v>0</v>
      </c>
      <c r="Z1003" s="2065">
        <f>+'17HPM_DATA_INPUT'!F651-'17_AUDIT_TOTALS_CK'!E1003</f>
        <v>1</v>
      </c>
      <c r="AA1003" s="2065">
        <f>+'17HPM_DATA_INPUT'!G651-'17_AUDIT_TOTALS_CK'!F1003</f>
        <v>0</v>
      </c>
      <c r="AB1003" s="2065">
        <f>+'17HPM_DATA_INPUT'!H651-'17_AUDIT_TOTALS_CK'!G1003</f>
        <v>1400</v>
      </c>
      <c r="AC1003" s="2065">
        <f>+'17HPM_DATA_INPUT'!I651-'17_AUDIT_TOTALS_CK'!H1003</f>
        <v>0</v>
      </c>
      <c r="AD1003" s="2065">
        <f>+'17HPM_DATA_INPUT'!J651-'17_AUDIT_TOTALS_CK'!I1003</f>
        <v>751</v>
      </c>
      <c r="AE1003" s="2065">
        <f>+'17HPM_DATA_INPUT'!K651-'17_AUDIT_TOTALS_CK'!J1003</f>
        <v>0</v>
      </c>
      <c r="AF1003" s="2065">
        <f>+'17HPM_DATA_INPUT'!L651-'17_AUDIT_TOTALS_CK'!K1003</f>
        <v>432</v>
      </c>
      <c r="AG1003" s="2065">
        <f>+'17HPM_DATA_INPUT'!M651-'17_AUDIT_TOTALS_CK'!L1003</f>
        <v>0</v>
      </c>
      <c r="AH1003" s="2065">
        <f>+'17HPM_DATA_INPUT'!N651-'17_AUDIT_TOTALS_CK'!M1003</f>
        <v>318</v>
      </c>
      <c r="AI1003" s="2065">
        <f>+'17HPM_DATA_INPUT'!O651-'17_AUDIT_TOTALS_CK'!N1003</f>
        <v>0</v>
      </c>
      <c r="AJ1003" s="2065">
        <f>+'17HPM_DATA_INPUT'!P651-'17_AUDIT_TOTALS_CK'!O1003</f>
        <v>23</v>
      </c>
      <c r="AK1003" s="2065">
        <f>+'17HPM_DATA_INPUT'!Q651-'17_AUDIT_TOTALS_CK'!P1003</f>
        <v>0</v>
      </c>
      <c r="AL1003" s="2065">
        <f>+'17HPM_DATA_INPUT'!R651-'17_AUDIT_TOTALS_CK'!Q1003</f>
        <v>178</v>
      </c>
      <c r="AM1003" s="2065">
        <f>+'17HPM_DATA_INPUT'!S651-'17_AUDIT_TOTALS_CK'!R1003</f>
        <v>0</v>
      </c>
      <c r="AN1003" s="2065">
        <f>+'17HPM_DATA_INPUT'!T651-'17_AUDIT_TOTALS_CK'!S1003</f>
        <v>117</v>
      </c>
      <c r="AO1003" s="2065">
        <f>+'17HPM_DATA_INPUT'!U651-'17_AUDIT_TOTALS_CK'!T1003</f>
        <v>0</v>
      </c>
      <c r="AQ1003" s="455" t="str">
        <f>'Departmental PL'!D1022</f>
        <v>1820 8-3400 MED/SURG</v>
      </c>
      <c r="AR1003" s="456">
        <f>+C1003-'Departmental PL'!F1022</f>
        <v>-1</v>
      </c>
      <c r="AS1003" s="456">
        <f>+D1003-'Departmental PL'!G1022</f>
        <v>0</v>
      </c>
      <c r="AT1003" s="456">
        <f>+E1003-'Departmental PL'!H1022</f>
        <v>-1</v>
      </c>
      <c r="AU1003" s="456">
        <f>+F1003-'Departmental PL'!I1022</f>
        <v>0</v>
      </c>
      <c r="AV1003" s="456">
        <f>+G1003-'Departmental PL'!J1022</f>
        <v>-1400</v>
      </c>
      <c r="AW1003" s="456">
        <f>+H1003-'Departmental PL'!K1022</f>
        <v>0</v>
      </c>
      <c r="AX1003" s="456">
        <f>+I1003-'Departmental PL'!L1022</f>
        <v>-751</v>
      </c>
      <c r="AY1003" s="456">
        <f>+J1003-'Departmental PL'!M1022</f>
        <v>0</v>
      </c>
      <c r="AZ1003" s="456">
        <f>+K1003-'Departmental PL'!N1022</f>
        <v>-432</v>
      </c>
      <c r="BA1003" s="456">
        <f>+L1003-'Departmental PL'!O1022</f>
        <v>0</v>
      </c>
      <c r="BB1003" s="456">
        <f>+M1003-'Departmental PL'!P1022</f>
        <v>-319</v>
      </c>
      <c r="BC1003" s="456">
        <f>+N1003-'Departmental PL'!Q1022</f>
        <v>0</v>
      </c>
      <c r="BD1003" s="456">
        <f>+O1003-'Departmental PL'!R1022</f>
        <v>-23</v>
      </c>
      <c r="BE1003" s="456">
        <f>+P1003-'Departmental PL'!S1022</f>
        <v>0</v>
      </c>
      <c r="BF1003" s="456">
        <f>+Q1003-'Departmental PL'!T1022</f>
        <v>-178</v>
      </c>
      <c r="BG1003" s="456">
        <f>+R1003-'Departmental PL'!U1022</f>
        <v>0</v>
      </c>
      <c r="BH1003" s="456">
        <f>+S1003-'Departmental PL'!V1022</f>
        <v>-118</v>
      </c>
      <c r="BI1003" s="456">
        <f>+T1003-'Departmental PL'!W1022</f>
        <v>0</v>
      </c>
    </row>
    <row r="1004" spans="2:61" ht="20.25" hidden="1" customHeight="1" x14ac:dyDescent="0.25">
      <c r="B1004" s="2058" t="s">
        <v>2594</v>
      </c>
      <c r="C1004" s="2060"/>
      <c r="D1004" s="2060"/>
      <c r="E1004" s="2060"/>
      <c r="F1004" s="2060"/>
      <c r="G1004" s="2060"/>
      <c r="H1004" s="2060"/>
      <c r="I1004" s="2060"/>
      <c r="J1004" s="2060"/>
      <c r="K1004" s="2060"/>
      <c r="L1004" s="2060"/>
      <c r="M1004" s="2060"/>
      <c r="N1004" s="2060"/>
      <c r="O1004" s="2060"/>
      <c r="P1004" s="2060"/>
      <c r="Q1004" s="2060"/>
      <c r="R1004" s="2060"/>
      <c r="S1004" s="2060"/>
      <c r="T1004" s="2060"/>
      <c r="U1004" s="2061" t="str">
        <f t="shared" si="10"/>
        <v>1830 NS 8-1400 SWING UNIT</v>
      </c>
      <c r="W1004" s="455" t="b">
        <f>+'17HPM_DATA_INPUT'!C652='17_AUDIT_TOTALS_CK'!U1004</f>
        <v>1</v>
      </c>
      <c r="X1004" s="2065">
        <f>+'17HPM_DATA_INPUT'!D652-'17_AUDIT_TOTALS_CK'!C1004</f>
        <v>1</v>
      </c>
      <c r="Y1004" s="2065">
        <f>+'17HPM_DATA_INPUT'!E652-'17_AUDIT_TOTALS_CK'!D1004</f>
        <v>0</v>
      </c>
      <c r="Z1004" s="2065">
        <f>+'17HPM_DATA_INPUT'!F652-'17_AUDIT_TOTALS_CK'!E1004</f>
        <v>1</v>
      </c>
      <c r="AA1004" s="2065">
        <f>+'17HPM_DATA_INPUT'!G652-'17_AUDIT_TOTALS_CK'!F1004</f>
        <v>0</v>
      </c>
      <c r="AB1004" s="2065">
        <f>+'17HPM_DATA_INPUT'!H652-'17_AUDIT_TOTALS_CK'!G1004</f>
        <v>1400</v>
      </c>
      <c r="AC1004" s="2065">
        <f>+'17HPM_DATA_INPUT'!I652-'17_AUDIT_TOTALS_CK'!H1004</f>
        <v>0</v>
      </c>
      <c r="AD1004" s="2065">
        <f>+'17HPM_DATA_INPUT'!J652-'17_AUDIT_TOTALS_CK'!I1004</f>
        <v>246</v>
      </c>
      <c r="AE1004" s="2065">
        <f>+'17HPM_DATA_INPUT'!K652-'17_AUDIT_TOTALS_CK'!J1004</f>
        <v>0</v>
      </c>
      <c r="AF1004" s="2065">
        <f>+'17HPM_DATA_INPUT'!L652-'17_AUDIT_TOTALS_CK'!K1004</f>
        <v>472</v>
      </c>
      <c r="AG1004" s="2065">
        <f>+'17HPM_DATA_INPUT'!M652-'17_AUDIT_TOTALS_CK'!L1004</f>
        <v>0</v>
      </c>
      <c r="AH1004" s="2065">
        <f>+'17HPM_DATA_INPUT'!N652-'17_AUDIT_TOTALS_CK'!M1004</f>
        <v>-226</v>
      </c>
      <c r="AI1004" s="2065">
        <f>+'17HPM_DATA_INPUT'!O652-'17_AUDIT_TOTALS_CK'!N1004</f>
        <v>0</v>
      </c>
      <c r="AJ1004" s="2065">
        <f>+'17HPM_DATA_INPUT'!P652-'17_AUDIT_TOTALS_CK'!O1004</f>
        <v>39</v>
      </c>
      <c r="AK1004" s="2065">
        <f>+'17HPM_DATA_INPUT'!Q652-'17_AUDIT_TOTALS_CK'!P1004</f>
        <v>0</v>
      </c>
      <c r="AL1004" s="2065">
        <f>+'17HPM_DATA_INPUT'!R652-'17_AUDIT_TOTALS_CK'!Q1004</f>
        <v>190</v>
      </c>
      <c r="AM1004" s="2065">
        <f>+'17HPM_DATA_INPUT'!S652-'17_AUDIT_TOTALS_CK'!R1004</f>
        <v>0</v>
      </c>
      <c r="AN1004" s="2065">
        <f>+'17HPM_DATA_INPUT'!T652-'17_AUDIT_TOTALS_CK'!S1004</f>
        <v>-455</v>
      </c>
      <c r="AO1004" s="2065">
        <f>+'17HPM_DATA_INPUT'!U652-'17_AUDIT_TOTALS_CK'!T1004</f>
        <v>0</v>
      </c>
      <c r="AQ1004" s="455" t="str">
        <f>'Departmental PL'!D1023</f>
        <v>1830 NS 8-1400 SWING UNIT</v>
      </c>
      <c r="AR1004" s="456">
        <f>+C1004-'Departmental PL'!F1023</f>
        <v>-1</v>
      </c>
      <c r="AS1004" s="456">
        <f>+D1004-'Departmental PL'!G1023</f>
        <v>0</v>
      </c>
      <c r="AT1004" s="456">
        <f>+E1004-'Departmental PL'!H1023</f>
        <v>-1</v>
      </c>
      <c r="AU1004" s="456">
        <f>+F1004-'Departmental PL'!I1023</f>
        <v>0</v>
      </c>
      <c r="AV1004" s="456">
        <f>+G1004-'Departmental PL'!J1023</f>
        <v>-1400</v>
      </c>
      <c r="AW1004" s="456">
        <f>+H1004-'Departmental PL'!K1023</f>
        <v>0</v>
      </c>
      <c r="AX1004" s="456">
        <f>+I1004-'Departmental PL'!L1023</f>
        <v>-246</v>
      </c>
      <c r="AY1004" s="456">
        <f>+J1004-'Departmental PL'!M1023</f>
        <v>0</v>
      </c>
      <c r="AZ1004" s="456">
        <f>+K1004-'Departmental PL'!N1023</f>
        <v>-472</v>
      </c>
      <c r="BA1004" s="456">
        <f>+L1004-'Departmental PL'!O1023</f>
        <v>0</v>
      </c>
      <c r="BB1004" s="456">
        <f>+M1004-'Departmental PL'!P1023</f>
        <v>226</v>
      </c>
      <c r="BC1004" s="456">
        <f>+N1004-'Departmental PL'!Q1023</f>
        <v>0</v>
      </c>
      <c r="BD1004" s="456">
        <f>+O1004-'Departmental PL'!R1023</f>
        <v>-39</v>
      </c>
      <c r="BE1004" s="456">
        <f>+P1004-'Departmental PL'!S1023</f>
        <v>0</v>
      </c>
      <c r="BF1004" s="456">
        <f>+Q1004-'Departmental PL'!T1023</f>
        <v>-190</v>
      </c>
      <c r="BG1004" s="456">
        <f>+R1004-'Departmental PL'!U1023</f>
        <v>0</v>
      </c>
      <c r="BH1004" s="456">
        <f>+S1004-'Departmental PL'!V1023</f>
        <v>455</v>
      </c>
      <c r="BI1004" s="456">
        <f>+T1004-'Departmental PL'!W1023</f>
        <v>0</v>
      </c>
    </row>
    <row r="1005" spans="2:61" ht="20.25" hidden="1" customHeight="1" x14ac:dyDescent="0.25">
      <c r="B1005" s="2058" t="s">
        <v>2595</v>
      </c>
      <c r="C1005" s="2060"/>
      <c r="D1005" s="2060"/>
      <c r="E1005" s="2060"/>
      <c r="F1005" s="2060"/>
      <c r="G1005" s="2060"/>
      <c r="H1005" s="2060"/>
      <c r="I1005" s="2060"/>
      <c r="J1005" s="2060"/>
      <c r="K1005" s="2060"/>
      <c r="L1005" s="2060"/>
      <c r="M1005" s="2060"/>
      <c r="N1005" s="2060"/>
      <c r="O1005" s="2060"/>
      <c r="P1005" s="2060"/>
      <c r="Q1005" s="2060"/>
      <c r="R1005" s="2060"/>
      <c r="S1005" s="2060"/>
      <c r="T1005" s="2060"/>
      <c r="U1005" s="2061" t="str">
        <f t="shared" si="10"/>
        <v>1840 3-2800 BURN TRAUMA STEPDOWN</v>
      </c>
      <c r="W1005" s="455" t="b">
        <f>+'17HPM_DATA_INPUT'!C653='17_AUDIT_TOTALS_CK'!U1005</f>
        <v>1</v>
      </c>
      <c r="X1005" s="2065">
        <f>+'17HPM_DATA_INPUT'!D653-'17_AUDIT_TOTALS_CK'!C1005</f>
        <v>2</v>
      </c>
      <c r="Y1005" s="2065">
        <f>+'17HPM_DATA_INPUT'!E653-'17_AUDIT_TOTALS_CK'!D1005</f>
        <v>4</v>
      </c>
      <c r="Z1005" s="2065">
        <f>+'17HPM_DATA_INPUT'!F653-'17_AUDIT_TOTALS_CK'!E1005</f>
        <v>2</v>
      </c>
      <c r="AA1005" s="2065">
        <f>+'17HPM_DATA_INPUT'!G653-'17_AUDIT_TOTALS_CK'!F1005</f>
        <v>15</v>
      </c>
      <c r="AB1005" s="2065">
        <f>+'17HPM_DATA_INPUT'!H653-'17_AUDIT_TOTALS_CK'!G1005</f>
        <v>2800</v>
      </c>
      <c r="AC1005" s="2065">
        <f>+'17HPM_DATA_INPUT'!I653-'17_AUDIT_TOTALS_CK'!H1005</f>
        <v>21000</v>
      </c>
      <c r="AD1005" s="2065">
        <f>+'17HPM_DATA_INPUT'!J653-'17_AUDIT_TOTALS_CK'!I1005</f>
        <v>738</v>
      </c>
      <c r="AE1005" s="2065">
        <f>+'17HPM_DATA_INPUT'!K653-'17_AUDIT_TOTALS_CK'!J1005</f>
        <v>5775</v>
      </c>
      <c r="AF1005" s="2065">
        <f>+'17HPM_DATA_INPUT'!L653-'17_AUDIT_TOTALS_CK'!K1005</f>
        <v>1096</v>
      </c>
      <c r="AG1005" s="2065">
        <f>+'17HPM_DATA_INPUT'!M653-'17_AUDIT_TOTALS_CK'!L1005</f>
        <v>9216</v>
      </c>
      <c r="AH1005" s="2065">
        <f>+'17HPM_DATA_INPUT'!N653-'17_AUDIT_TOTALS_CK'!M1005</f>
        <v>-359</v>
      </c>
      <c r="AI1005" s="2065">
        <f>+'17HPM_DATA_INPUT'!O653-'17_AUDIT_TOTALS_CK'!N1005</f>
        <v>-3441</v>
      </c>
      <c r="AJ1005" s="2065">
        <f>+'17HPM_DATA_INPUT'!P653-'17_AUDIT_TOTALS_CK'!O1005</f>
        <v>128</v>
      </c>
      <c r="AK1005" s="2065">
        <f>+'17HPM_DATA_INPUT'!Q653-'17_AUDIT_TOTALS_CK'!P1005</f>
        <v>1149</v>
      </c>
      <c r="AL1005" s="2065">
        <f>+'17HPM_DATA_INPUT'!R653-'17_AUDIT_TOTALS_CK'!Q1005</f>
        <v>514</v>
      </c>
      <c r="AM1005" s="2065">
        <f>+'17HPM_DATA_INPUT'!S653-'17_AUDIT_TOTALS_CK'!R1005</f>
        <v>4677</v>
      </c>
      <c r="AN1005" s="2065">
        <f>+'17HPM_DATA_INPUT'!T653-'17_AUDIT_TOTALS_CK'!S1005</f>
        <v>-1000</v>
      </c>
      <c r="AO1005" s="2065">
        <f>+'17HPM_DATA_INPUT'!U653-'17_AUDIT_TOTALS_CK'!T1005</f>
        <v>-9267</v>
      </c>
      <c r="AQ1005" s="455" t="str">
        <f>'Departmental PL'!D1024</f>
        <v>1840 3-2800 BURN TRAUMA STEPDOWN</v>
      </c>
      <c r="AR1005" s="456">
        <f>+C1005-'Departmental PL'!F1024</f>
        <v>-2</v>
      </c>
      <c r="AS1005" s="456">
        <f>+D1005-'Departmental PL'!G1024</f>
        <v>-4</v>
      </c>
      <c r="AT1005" s="456">
        <f>+E1005-'Departmental PL'!H1024</f>
        <v>-2</v>
      </c>
      <c r="AU1005" s="456">
        <f>+F1005-'Departmental PL'!I1024</f>
        <v>-15</v>
      </c>
      <c r="AV1005" s="456">
        <f>+G1005-'Departmental PL'!J1024</f>
        <v>-2800</v>
      </c>
      <c r="AW1005" s="456">
        <f>+H1005-'Departmental PL'!K1024</f>
        <v>-21000</v>
      </c>
      <c r="AX1005" s="456">
        <f>+I1005-'Departmental PL'!L1024</f>
        <v>-738</v>
      </c>
      <c r="AY1005" s="456">
        <f>+J1005-'Departmental PL'!M1024</f>
        <v>-5775</v>
      </c>
      <c r="AZ1005" s="456">
        <f>+K1005-'Departmental PL'!N1024</f>
        <v>-1096</v>
      </c>
      <c r="BA1005" s="456">
        <f>+L1005-'Departmental PL'!O1024</f>
        <v>-9216</v>
      </c>
      <c r="BB1005" s="456">
        <f>+M1005-'Departmental PL'!P1024</f>
        <v>358</v>
      </c>
      <c r="BC1005" s="456">
        <f>+N1005-'Departmental PL'!Q1024</f>
        <v>3441</v>
      </c>
      <c r="BD1005" s="456">
        <f>+O1005-'Departmental PL'!R1024</f>
        <v>-128</v>
      </c>
      <c r="BE1005" s="456">
        <f>+P1005-'Departmental PL'!S1024</f>
        <v>-1149</v>
      </c>
      <c r="BF1005" s="456">
        <f>+Q1005-'Departmental PL'!T1024</f>
        <v>-514</v>
      </c>
      <c r="BG1005" s="456">
        <f>+R1005-'Departmental PL'!U1024</f>
        <v>-4677</v>
      </c>
      <c r="BH1005" s="456">
        <f>+S1005-'Departmental PL'!V1024</f>
        <v>1000</v>
      </c>
      <c r="BI1005" s="456">
        <f>+T1005-'Departmental PL'!W1024</f>
        <v>9267</v>
      </c>
    </row>
    <row r="1006" spans="2:61" ht="20.25" hidden="1" customHeight="1" x14ac:dyDescent="0.25">
      <c r="B1006" s="2074" t="s">
        <v>1807</v>
      </c>
      <c r="C1006" s="2075"/>
      <c r="D1006" s="2075"/>
      <c r="E1006" s="2075"/>
      <c r="F1006" s="2075"/>
      <c r="G1006" s="2075"/>
      <c r="H1006" s="2075"/>
      <c r="I1006" s="2075"/>
      <c r="J1006" s="2075"/>
      <c r="K1006" s="2075"/>
      <c r="L1006" s="2075"/>
      <c r="M1006" s="2075"/>
      <c r="N1006" s="2075"/>
      <c r="O1006" s="2075"/>
      <c r="P1006" s="2075"/>
      <c r="Q1006" s="2075"/>
      <c r="R1006" s="2075"/>
      <c r="S1006" s="2075"/>
      <c r="T1006" s="2075"/>
      <c r="U1006" s="2061" t="str">
        <f t="shared" si="10"/>
        <v>1850 3-1800 AICU (ADULT ICU)</v>
      </c>
      <c r="W1006" s="455" t="b">
        <f>+'17HPM_DATA_INPUT'!C654='17_AUDIT_TOTALS_CK'!U1006</f>
        <v>1</v>
      </c>
      <c r="X1006" s="2065">
        <f>+'17HPM_DATA_INPUT'!D654-'17_AUDIT_TOTALS_CK'!C1006</f>
        <v>0</v>
      </c>
      <c r="Y1006" s="2065">
        <f>+'17HPM_DATA_INPUT'!E654-'17_AUDIT_TOTALS_CK'!D1006</f>
        <v>4</v>
      </c>
      <c r="Z1006" s="2065">
        <f>+'17HPM_DATA_INPUT'!F654-'17_AUDIT_TOTALS_CK'!E1006</f>
        <v>0</v>
      </c>
      <c r="AA1006" s="2065">
        <f>+'17HPM_DATA_INPUT'!G654-'17_AUDIT_TOTALS_CK'!F1006</f>
        <v>4</v>
      </c>
      <c r="AB1006" s="2065">
        <f>+'17HPM_DATA_INPUT'!H654-'17_AUDIT_TOTALS_CK'!G1006</f>
        <v>0</v>
      </c>
      <c r="AC1006" s="2065">
        <f>+'17HPM_DATA_INPUT'!I654-'17_AUDIT_TOTALS_CK'!H1006</f>
        <v>4200</v>
      </c>
      <c r="AD1006" s="2065">
        <f>+'17HPM_DATA_INPUT'!J654-'17_AUDIT_TOTALS_CK'!I1006</f>
        <v>0</v>
      </c>
      <c r="AE1006" s="2065">
        <f>+'17HPM_DATA_INPUT'!K654-'17_AUDIT_TOTALS_CK'!J1006</f>
        <v>1562</v>
      </c>
      <c r="AF1006" s="2065">
        <f>+'17HPM_DATA_INPUT'!L654-'17_AUDIT_TOTALS_CK'!K1006</f>
        <v>0</v>
      </c>
      <c r="AG1006" s="2065">
        <f>+'17HPM_DATA_INPUT'!M654-'17_AUDIT_TOTALS_CK'!L1006</f>
        <v>1638</v>
      </c>
      <c r="AH1006" s="2065">
        <f>+'17HPM_DATA_INPUT'!N654-'17_AUDIT_TOTALS_CK'!M1006</f>
        <v>0</v>
      </c>
      <c r="AI1006" s="2065">
        <f>+'17HPM_DATA_INPUT'!O654-'17_AUDIT_TOTALS_CK'!N1006</f>
        <v>-77</v>
      </c>
      <c r="AJ1006" s="2065">
        <f>+'17HPM_DATA_INPUT'!P654-'17_AUDIT_TOTALS_CK'!O1006</f>
        <v>0</v>
      </c>
      <c r="AK1006" s="2065">
        <f>+'17HPM_DATA_INPUT'!Q654-'17_AUDIT_TOTALS_CK'!P1006</f>
        <v>141</v>
      </c>
      <c r="AL1006" s="2065">
        <f>+'17HPM_DATA_INPUT'!R654-'17_AUDIT_TOTALS_CK'!Q1006</f>
        <v>0</v>
      </c>
      <c r="AM1006" s="2065">
        <f>+'17HPM_DATA_INPUT'!S654-'17_AUDIT_TOTALS_CK'!R1006</f>
        <v>641</v>
      </c>
      <c r="AN1006" s="2065">
        <f>+'17HPM_DATA_INPUT'!T654-'17_AUDIT_TOTALS_CK'!S1006</f>
        <v>0</v>
      </c>
      <c r="AO1006" s="2065">
        <f>+'17HPM_DATA_INPUT'!U654-'17_AUDIT_TOTALS_CK'!T1006</f>
        <v>-859</v>
      </c>
      <c r="AQ1006" s="455" t="str">
        <f>'Departmental PL'!D1025</f>
        <v>1850 3-1800 AICU (ADULT ICU)</v>
      </c>
      <c r="AR1006" s="456">
        <f>+C1006-'Departmental PL'!F1025</f>
        <v>0</v>
      </c>
      <c r="AS1006" s="456">
        <f>+D1006-'Departmental PL'!G1025</f>
        <v>-4</v>
      </c>
      <c r="AT1006" s="456">
        <f>+E1006-'Departmental PL'!H1025</f>
        <v>0</v>
      </c>
      <c r="AU1006" s="456">
        <f>+F1006-'Departmental PL'!I1025</f>
        <v>-4</v>
      </c>
      <c r="AV1006" s="456">
        <f>+G1006-'Departmental PL'!J1025</f>
        <v>0</v>
      </c>
      <c r="AW1006" s="456">
        <f>+H1006-'Departmental PL'!K1025</f>
        <v>-4200</v>
      </c>
      <c r="AX1006" s="456">
        <f>+I1006-'Departmental PL'!L1025</f>
        <v>0</v>
      </c>
      <c r="AY1006" s="456">
        <f>+J1006-'Departmental PL'!M1025</f>
        <v>-1562</v>
      </c>
      <c r="AZ1006" s="456">
        <f>+K1006-'Departmental PL'!N1025</f>
        <v>0</v>
      </c>
      <c r="BA1006" s="456">
        <f>+L1006-'Departmental PL'!O1025</f>
        <v>-1638</v>
      </c>
      <c r="BB1006" s="456">
        <f>+M1006-'Departmental PL'!P1025</f>
        <v>0</v>
      </c>
      <c r="BC1006" s="456">
        <f>+N1006-'Departmental PL'!Q1025</f>
        <v>76</v>
      </c>
      <c r="BD1006" s="456">
        <f>+O1006-'Departmental PL'!R1025</f>
        <v>0</v>
      </c>
      <c r="BE1006" s="456">
        <f>+P1006-'Departmental PL'!S1025</f>
        <v>-141</v>
      </c>
      <c r="BF1006" s="456">
        <f>+Q1006-'Departmental PL'!T1025</f>
        <v>0</v>
      </c>
      <c r="BG1006" s="456">
        <f>+R1006-'Departmental PL'!U1025</f>
        <v>-641</v>
      </c>
      <c r="BH1006" s="456">
        <f>+S1006-'Departmental PL'!V1025</f>
        <v>0</v>
      </c>
      <c r="BI1006" s="456">
        <f>+T1006-'Departmental PL'!W1025</f>
        <v>858</v>
      </c>
    </row>
    <row r="1007" spans="2:61" ht="20.25" hidden="1" customHeight="1" x14ac:dyDescent="0.25">
      <c r="B1007" s="2074"/>
      <c r="C1007" s="2075"/>
      <c r="D1007" s="2075"/>
      <c r="E1007" s="2075"/>
      <c r="F1007" s="2075"/>
      <c r="G1007" s="2075"/>
      <c r="H1007" s="2075"/>
      <c r="I1007" s="2075"/>
      <c r="J1007" s="2075"/>
      <c r="K1007" s="2075"/>
      <c r="L1007" s="2075"/>
      <c r="M1007" s="2075"/>
      <c r="N1007" s="2075"/>
      <c r="O1007" s="2075"/>
      <c r="P1007" s="2075"/>
      <c r="Q1007" s="2075"/>
      <c r="R1007" s="2075"/>
      <c r="S1007" s="2075"/>
      <c r="T1007" s="2075"/>
      <c r="AQ1007" s="455" t="str">
        <f>'Departmental PL'!D1026</f>
        <v xml:space="preserve">1860 8-1600 MEDICAL ICU </v>
      </c>
      <c r="AR1007" s="456">
        <f>+C1007-'Departmental PL'!F1026</f>
        <v>0</v>
      </c>
      <c r="AS1007" s="456">
        <f>+D1007-'Departmental PL'!G1026</f>
        <v>0</v>
      </c>
      <c r="AT1007" s="456">
        <f>+E1007-'Departmental PL'!H1026</f>
        <v>0</v>
      </c>
      <c r="AU1007" s="456">
        <f>+F1007-'Departmental PL'!I1026</f>
        <v>0</v>
      </c>
      <c r="AV1007" s="456">
        <f>+G1007-'Departmental PL'!J1026</f>
        <v>0</v>
      </c>
      <c r="AW1007" s="456">
        <f>+H1007-'Departmental PL'!K1026</f>
        <v>0</v>
      </c>
      <c r="AX1007" s="456">
        <f>+I1007-'Departmental PL'!L1026</f>
        <v>0</v>
      </c>
      <c r="AY1007" s="456">
        <f>+J1007-'Departmental PL'!M1026</f>
        <v>0</v>
      </c>
      <c r="AZ1007" s="456">
        <f>+K1007-'Departmental PL'!N1026</f>
        <v>0</v>
      </c>
      <c r="BA1007" s="456">
        <f>+L1007-'Departmental PL'!O1026</f>
        <v>0</v>
      </c>
      <c r="BB1007" s="456">
        <f>+M1007-'Departmental PL'!P1026</f>
        <v>0</v>
      </c>
      <c r="BC1007" s="456">
        <f>+N1007-'Departmental PL'!Q1026</f>
        <v>0</v>
      </c>
      <c r="BD1007" s="456">
        <f>+O1007-'Departmental PL'!R1026</f>
        <v>0</v>
      </c>
      <c r="BE1007" s="456">
        <f>+P1007-'Departmental PL'!S1026</f>
        <v>0</v>
      </c>
      <c r="BF1007" s="456">
        <f>+Q1007-'Departmental PL'!T1026</f>
        <v>0</v>
      </c>
      <c r="BG1007" s="456">
        <f>+R1007-'Departmental PL'!U1026</f>
        <v>0</v>
      </c>
      <c r="BH1007" s="456">
        <f>+S1007-'Departmental PL'!V1026</f>
        <v>0</v>
      </c>
      <c r="BI1007" s="456">
        <f>+T1007-'Departmental PL'!W1026</f>
        <v>0</v>
      </c>
    </row>
    <row r="1008" spans="2:61" ht="20.25" hidden="1" customHeight="1" x14ac:dyDescent="0.25">
      <c r="B1008" s="2058" t="s">
        <v>2596</v>
      </c>
      <c r="C1008" s="2060"/>
      <c r="D1008" s="2060"/>
      <c r="E1008" s="2060"/>
      <c r="F1008" s="2060"/>
      <c r="G1008" s="2060"/>
      <c r="H1008" s="2060"/>
      <c r="I1008" s="2060"/>
      <c r="J1008" s="2060"/>
      <c r="K1008" s="2060"/>
      <c r="L1008" s="2060"/>
      <c r="M1008" s="2060"/>
      <c r="N1008" s="2060"/>
      <c r="O1008" s="2060"/>
      <c r="P1008" s="2060"/>
      <c r="Q1008" s="2060"/>
      <c r="R1008" s="2060"/>
      <c r="S1008" s="2060"/>
      <c r="T1008" s="2060"/>
      <c r="U1008" s="2061" t="str">
        <f>TRIM(B1008)</f>
        <v>1880 8-3600 SURGICAL ICU</v>
      </c>
      <c r="W1008" s="455" t="b">
        <f>+'17HPM_DATA_INPUT'!C655='17_AUDIT_TOTALS_CK'!U1008</f>
        <v>1</v>
      </c>
      <c r="X1008" s="2065">
        <f>+'17HPM_DATA_INPUT'!D655-'17_AUDIT_TOTALS_CK'!C1008</f>
        <v>0</v>
      </c>
      <c r="Y1008" s="2065">
        <f>+'17HPM_DATA_INPUT'!E655-'17_AUDIT_TOTALS_CK'!D1008</f>
        <v>1</v>
      </c>
      <c r="Z1008" s="2065">
        <f>+'17HPM_DATA_INPUT'!F655-'17_AUDIT_TOTALS_CK'!E1008</f>
        <v>0</v>
      </c>
      <c r="AA1008" s="2065">
        <f>+'17HPM_DATA_INPUT'!G655-'17_AUDIT_TOTALS_CK'!F1008</f>
        <v>1</v>
      </c>
      <c r="AB1008" s="2065">
        <f>+'17HPM_DATA_INPUT'!H655-'17_AUDIT_TOTALS_CK'!G1008</f>
        <v>0</v>
      </c>
      <c r="AC1008" s="2065">
        <f>+'17HPM_DATA_INPUT'!I655-'17_AUDIT_TOTALS_CK'!H1008</f>
        <v>1330</v>
      </c>
      <c r="AD1008" s="2065">
        <f>+'17HPM_DATA_INPUT'!J655-'17_AUDIT_TOTALS_CK'!I1008</f>
        <v>0</v>
      </c>
      <c r="AE1008" s="2065">
        <f>+'17HPM_DATA_INPUT'!K655-'17_AUDIT_TOTALS_CK'!J1008</f>
        <v>209</v>
      </c>
      <c r="AF1008" s="2065">
        <f>+'17HPM_DATA_INPUT'!L655-'17_AUDIT_TOTALS_CK'!K1008</f>
        <v>0</v>
      </c>
      <c r="AG1008" s="2065">
        <f>+'17HPM_DATA_INPUT'!M655-'17_AUDIT_TOTALS_CK'!L1008</f>
        <v>564</v>
      </c>
      <c r="AH1008" s="2065">
        <f>+'17HPM_DATA_INPUT'!N655-'17_AUDIT_TOTALS_CK'!M1008</f>
        <v>0</v>
      </c>
      <c r="AI1008" s="2065">
        <f>+'17HPM_DATA_INPUT'!O655-'17_AUDIT_TOTALS_CK'!N1008</f>
        <v>-355</v>
      </c>
      <c r="AJ1008" s="2065">
        <f>+'17HPM_DATA_INPUT'!P655-'17_AUDIT_TOTALS_CK'!O1008</f>
        <v>0</v>
      </c>
      <c r="AK1008" s="2065">
        <f>+'17HPM_DATA_INPUT'!Q655-'17_AUDIT_TOTALS_CK'!P1008</f>
        <v>38</v>
      </c>
      <c r="AL1008" s="2065">
        <f>+'17HPM_DATA_INPUT'!R655-'17_AUDIT_TOTALS_CK'!Q1008</f>
        <v>0</v>
      </c>
      <c r="AM1008" s="2065">
        <f>+'17HPM_DATA_INPUT'!S655-'17_AUDIT_TOTALS_CK'!R1008</f>
        <v>233</v>
      </c>
      <c r="AN1008" s="2065">
        <f>+'17HPM_DATA_INPUT'!T655-'17_AUDIT_TOTALS_CK'!S1008</f>
        <v>0</v>
      </c>
      <c r="AO1008" s="2065">
        <f>+'17HPM_DATA_INPUT'!U655-'17_AUDIT_TOTALS_CK'!T1008</f>
        <v>-626</v>
      </c>
      <c r="AQ1008" s="455" t="str">
        <f>'Departmental PL'!D1027</f>
        <v>1880 8-3600 SURGICAL ICU</v>
      </c>
      <c r="AR1008" s="456">
        <f>+C1008-'Departmental PL'!F1027</f>
        <v>0</v>
      </c>
      <c r="AS1008" s="456">
        <f>+D1008-'Departmental PL'!G1027</f>
        <v>-1</v>
      </c>
      <c r="AT1008" s="456">
        <f>+E1008-'Departmental PL'!H1027</f>
        <v>0</v>
      </c>
      <c r="AU1008" s="456">
        <f>+F1008-'Departmental PL'!I1027</f>
        <v>-1</v>
      </c>
      <c r="AV1008" s="456">
        <f>+G1008-'Departmental PL'!J1027</f>
        <v>0</v>
      </c>
      <c r="AW1008" s="456">
        <f>+H1008-'Departmental PL'!K1027</f>
        <v>-1330</v>
      </c>
      <c r="AX1008" s="456">
        <f>+I1008-'Departmental PL'!L1027</f>
        <v>0</v>
      </c>
      <c r="AY1008" s="456">
        <f>+J1008-'Departmental PL'!M1027</f>
        <v>-209</v>
      </c>
      <c r="AZ1008" s="456">
        <f>+K1008-'Departmental PL'!N1027</f>
        <v>0</v>
      </c>
      <c r="BA1008" s="456">
        <f>+L1008-'Departmental PL'!O1027</f>
        <v>-564</v>
      </c>
      <c r="BB1008" s="456">
        <f>+M1008-'Departmental PL'!P1027</f>
        <v>0</v>
      </c>
      <c r="BC1008" s="456">
        <f>+N1008-'Departmental PL'!Q1027</f>
        <v>355</v>
      </c>
      <c r="BD1008" s="456">
        <f>+O1008-'Departmental PL'!R1027</f>
        <v>0</v>
      </c>
      <c r="BE1008" s="456">
        <f>+P1008-'Departmental PL'!S1027</f>
        <v>-38</v>
      </c>
      <c r="BF1008" s="456">
        <f>+Q1008-'Departmental PL'!T1027</f>
        <v>0</v>
      </c>
      <c r="BG1008" s="456">
        <f>+R1008-'Departmental PL'!U1027</f>
        <v>-233</v>
      </c>
      <c r="BH1008" s="456">
        <f>+S1008-'Departmental PL'!V1027</f>
        <v>0</v>
      </c>
      <c r="BI1008" s="456">
        <f>+T1008-'Departmental PL'!W1027</f>
        <v>626</v>
      </c>
    </row>
    <row r="1009" spans="2:61" ht="20.25" hidden="1" customHeight="1" x14ac:dyDescent="0.25">
      <c r="AQ1009" s="455" t="str">
        <f>'Departmental PL'!D1028</f>
        <v>1900 CLINICAL RESEARCH</v>
      </c>
      <c r="AR1009" s="456">
        <f>+C1009-'Departmental PL'!F1028</f>
        <v>0</v>
      </c>
      <c r="AS1009" s="456">
        <f>+D1009-'Departmental PL'!G1028</f>
        <v>0</v>
      </c>
      <c r="AT1009" s="456">
        <f>+E1009-'Departmental PL'!H1028</f>
        <v>0</v>
      </c>
      <c r="AU1009" s="456">
        <f>+F1009-'Departmental PL'!I1028</f>
        <v>0</v>
      </c>
      <c r="AV1009" s="456">
        <f>+G1009-'Departmental PL'!J1028</f>
        <v>0</v>
      </c>
      <c r="AW1009" s="456">
        <f>+H1009-'Departmental PL'!K1028</f>
        <v>0</v>
      </c>
      <c r="AX1009" s="456">
        <f>+I1009-'Departmental PL'!L1028</f>
        <v>0</v>
      </c>
      <c r="AY1009" s="456">
        <f>+J1009-'Departmental PL'!M1028</f>
        <v>0</v>
      </c>
      <c r="AZ1009" s="456">
        <f>+K1009-'Departmental PL'!N1028</f>
        <v>0</v>
      </c>
      <c r="BA1009" s="456">
        <f>+L1009-'Departmental PL'!O1028</f>
        <v>0</v>
      </c>
      <c r="BB1009" s="456">
        <f>+M1009-'Departmental PL'!P1028</f>
        <v>0</v>
      </c>
      <c r="BC1009" s="456">
        <f>+N1009-'Departmental PL'!Q1028</f>
        <v>0</v>
      </c>
      <c r="BD1009" s="456">
        <f>+O1009-'Departmental PL'!R1028</f>
        <v>0</v>
      </c>
      <c r="BE1009" s="456">
        <f>+P1009-'Departmental PL'!S1028</f>
        <v>0</v>
      </c>
      <c r="BF1009" s="456">
        <f>+Q1009-'Departmental PL'!T1028</f>
        <v>0</v>
      </c>
      <c r="BG1009" s="456">
        <f>+R1009-'Departmental PL'!U1028</f>
        <v>0</v>
      </c>
      <c r="BH1009" s="456">
        <f>+S1009-'Departmental PL'!V1028</f>
        <v>0</v>
      </c>
      <c r="BI1009" s="456">
        <f>+T1009-'Departmental PL'!W1028</f>
        <v>0</v>
      </c>
    </row>
    <row r="1010" spans="2:61" ht="20.25" hidden="1" customHeight="1" x14ac:dyDescent="0.25">
      <c r="B1010" s="2072" t="s">
        <v>2307</v>
      </c>
      <c r="C1010" s="2073"/>
      <c r="D1010" s="2073"/>
      <c r="E1010" s="2073"/>
      <c r="F1010" s="2073"/>
      <c r="G1010" s="2073"/>
      <c r="H1010" s="2073"/>
      <c r="I1010" s="2073"/>
      <c r="J1010" s="2073"/>
      <c r="K1010" s="2073"/>
      <c r="L1010" s="2073"/>
      <c r="M1010" s="2073"/>
      <c r="N1010" s="2073"/>
      <c r="O1010" s="2073"/>
      <c r="P1010" s="2073"/>
      <c r="Q1010" s="2073"/>
      <c r="R1010" s="2073"/>
      <c r="S1010" s="2073"/>
      <c r="T1010" s="2073"/>
      <c r="U1010" s="2061" t="str">
        <f t="shared" ref="U1010:U1047" si="11">TRIM(B1010)</f>
        <v>Total ASC</v>
      </c>
      <c r="W1010" s="455" t="b">
        <f>+'17HPM_DATA_INPUT'!C656='17_AUDIT_TOTALS_CK'!U1010</f>
        <v>1</v>
      </c>
      <c r="X1010" s="2065">
        <f>+'17HPM_DATA_INPUT'!D656-'17_AUDIT_TOTALS_CK'!C1010</f>
        <v>1489</v>
      </c>
      <c r="Y1010" s="2065">
        <f>+'17HPM_DATA_INPUT'!E656-'17_AUDIT_TOTALS_CK'!D1010</f>
        <v>1414</v>
      </c>
      <c r="Z1010" s="2065">
        <f>+'17HPM_DATA_INPUT'!F656-'17_AUDIT_TOTALS_CK'!E1010</f>
        <v>1694</v>
      </c>
      <c r="AA1010" s="2065">
        <f>+'17HPM_DATA_INPUT'!G656-'17_AUDIT_TOTALS_CK'!F1010</f>
        <v>1722</v>
      </c>
      <c r="AB1010" s="2065">
        <f>+'17HPM_DATA_INPUT'!H656-'17_AUDIT_TOTALS_CK'!G1010</f>
        <v>2310970</v>
      </c>
      <c r="AC1010" s="2065">
        <f>+'17HPM_DATA_INPUT'!I656-'17_AUDIT_TOTALS_CK'!H1010</f>
        <v>2216210</v>
      </c>
      <c r="AD1010" s="2065">
        <f>+'17HPM_DATA_INPUT'!J656-'17_AUDIT_TOTALS_CK'!I1010</f>
        <v>929525</v>
      </c>
      <c r="AE1010" s="2065">
        <f>+'17HPM_DATA_INPUT'!K656-'17_AUDIT_TOTALS_CK'!J1010</f>
        <v>877462</v>
      </c>
      <c r="AF1010" s="2065">
        <f>+'17HPM_DATA_INPUT'!L656-'17_AUDIT_TOTALS_CK'!K1010</f>
        <v>838577</v>
      </c>
      <c r="AG1010" s="2065">
        <f>+'17HPM_DATA_INPUT'!M656-'17_AUDIT_TOTALS_CK'!L1010</f>
        <v>802441</v>
      </c>
      <c r="AH1010" s="2065">
        <f>+'17HPM_DATA_INPUT'!N656-'17_AUDIT_TOTALS_CK'!M1010</f>
        <v>90948</v>
      </c>
      <c r="AI1010" s="2065">
        <f>+'17HPM_DATA_INPUT'!O656-'17_AUDIT_TOTALS_CK'!N1010</f>
        <v>75021</v>
      </c>
      <c r="AJ1010" s="2065">
        <f>+'17HPM_DATA_INPUT'!P656-'17_AUDIT_TOTALS_CK'!O1010</f>
        <v>220823</v>
      </c>
      <c r="AK1010" s="2065">
        <f>+'17HPM_DATA_INPUT'!Q656-'17_AUDIT_TOTALS_CK'!P1010</f>
        <v>245840</v>
      </c>
      <c r="AL1010" s="2065">
        <f>+'17HPM_DATA_INPUT'!R656-'17_AUDIT_TOTALS_CK'!Q1010</f>
        <v>537566</v>
      </c>
      <c r="AM1010" s="2065">
        <f>+'17HPM_DATA_INPUT'!S656-'17_AUDIT_TOTALS_CK'!R1010</f>
        <v>673655</v>
      </c>
      <c r="AN1010" s="2065">
        <f>+'17HPM_DATA_INPUT'!T656-'17_AUDIT_TOTALS_CK'!S1010</f>
        <v>-667441</v>
      </c>
      <c r="AO1010" s="2065">
        <f>+'17HPM_DATA_INPUT'!U656-'17_AUDIT_TOTALS_CK'!T1010</f>
        <v>-844475</v>
      </c>
      <c r="AQ1010" s="2072" t="str">
        <f>'Departmental PL'!D1029</f>
        <v>Total ASC</v>
      </c>
      <c r="AR1010" s="456">
        <f>+C1010-'Departmental PL'!F1029</f>
        <v>-1489</v>
      </c>
      <c r="AS1010" s="456">
        <f>+D1010-'Departmental PL'!G1029</f>
        <v>-1414</v>
      </c>
      <c r="AT1010" s="456">
        <f>+E1010-'Departmental PL'!H1029</f>
        <v>-1694</v>
      </c>
      <c r="AU1010" s="456">
        <f>+F1010-'Departmental PL'!I1029</f>
        <v>-1722</v>
      </c>
      <c r="AV1010" s="456">
        <f>+G1010-'Departmental PL'!J1029</f>
        <v>-2310970</v>
      </c>
      <c r="AW1010" s="456">
        <f>+H1010-'Departmental PL'!K1029</f>
        <v>-2216210</v>
      </c>
      <c r="AX1010" s="456">
        <f>+I1010-'Departmental PL'!L1029</f>
        <v>-929526</v>
      </c>
      <c r="AY1010" s="456">
        <f>+J1010-'Departmental PL'!M1029</f>
        <v>-877464</v>
      </c>
      <c r="AZ1010" s="456">
        <f>+K1010-'Departmental PL'!N1029</f>
        <v>-838576</v>
      </c>
      <c r="BA1010" s="456">
        <f>+L1010-'Departmental PL'!O1029</f>
        <v>-802440</v>
      </c>
      <c r="BB1010" s="456">
        <f>+M1010-'Departmental PL'!P1029</f>
        <v>-90950</v>
      </c>
      <c r="BC1010" s="456">
        <f>+N1010-'Departmental PL'!Q1029</f>
        <v>-75024</v>
      </c>
      <c r="BD1010" s="456">
        <f>+O1010-'Departmental PL'!R1029</f>
        <v>-220821</v>
      </c>
      <c r="BE1010" s="456">
        <f>+P1010-'Departmental PL'!S1029</f>
        <v>-245841</v>
      </c>
      <c r="BF1010" s="456">
        <f>+Q1010-'Departmental PL'!T1029</f>
        <v>-537564</v>
      </c>
      <c r="BG1010" s="456">
        <f>+R1010-'Departmental PL'!U1029</f>
        <v>-673653</v>
      </c>
      <c r="BH1010" s="456">
        <f>+S1010-'Departmental PL'!V1029</f>
        <v>667435</v>
      </c>
      <c r="BI1010" s="456">
        <f>+T1010-'Departmental PL'!W1029</f>
        <v>844470</v>
      </c>
    </row>
    <row r="1011" spans="2:61" ht="20.25" hidden="1" customHeight="1" x14ac:dyDescent="0.25">
      <c r="B1011" s="2074" t="s">
        <v>1213</v>
      </c>
      <c r="C1011" s="2075"/>
      <c r="D1011" s="2075"/>
      <c r="E1011" s="2075"/>
      <c r="F1011" s="2075"/>
      <c r="G1011" s="2075"/>
      <c r="H1011" s="2075"/>
      <c r="I1011" s="2075"/>
      <c r="J1011" s="2075"/>
      <c r="K1011" s="2075"/>
      <c r="L1011" s="2075"/>
      <c r="M1011" s="2075"/>
      <c r="N1011" s="2075"/>
      <c r="O1011" s="2075"/>
      <c r="P1011" s="2075"/>
      <c r="Q1011" s="2075"/>
      <c r="R1011" s="2075"/>
      <c r="S1011" s="2075"/>
      <c r="T1011" s="2075"/>
      <c r="U1011" s="2061" t="str">
        <f t="shared" si="11"/>
        <v>1000 4-9000 CHILD/ADOL PSYCH</v>
      </c>
      <c r="W1011" s="455" t="b">
        <f>+'17HPM_DATA_INPUT'!C657='17_AUDIT_TOTALS_CK'!U1011</f>
        <v>1</v>
      </c>
      <c r="X1011" s="2065">
        <f>+'17HPM_DATA_INPUT'!D657-'17_AUDIT_TOTALS_CK'!C1011</f>
        <v>0</v>
      </c>
      <c r="Y1011" s="2065">
        <f>+'17HPM_DATA_INPUT'!E657-'17_AUDIT_TOTALS_CK'!D1011</f>
        <v>0</v>
      </c>
      <c r="Z1011" s="2065">
        <f>+'17HPM_DATA_INPUT'!F657-'17_AUDIT_TOTALS_CK'!E1011</f>
        <v>0</v>
      </c>
      <c r="AA1011" s="2065">
        <f>+'17HPM_DATA_INPUT'!G657-'17_AUDIT_TOTALS_CK'!F1011</f>
        <v>0</v>
      </c>
      <c r="AB1011" s="2065">
        <f>+'17HPM_DATA_INPUT'!H657-'17_AUDIT_TOTALS_CK'!G1011</f>
        <v>0</v>
      </c>
      <c r="AC1011" s="2065">
        <f>+'17HPM_DATA_INPUT'!I657-'17_AUDIT_TOTALS_CK'!H1011</f>
        <v>0</v>
      </c>
      <c r="AD1011" s="2065">
        <f>+'17HPM_DATA_INPUT'!J657-'17_AUDIT_TOTALS_CK'!I1011</f>
        <v>0</v>
      </c>
      <c r="AE1011" s="2065">
        <f>+'17HPM_DATA_INPUT'!K657-'17_AUDIT_TOTALS_CK'!J1011</f>
        <v>0</v>
      </c>
      <c r="AF1011" s="2065">
        <f>+'17HPM_DATA_INPUT'!L657-'17_AUDIT_TOTALS_CK'!K1011</f>
        <v>0</v>
      </c>
      <c r="AG1011" s="2065">
        <f>+'17HPM_DATA_INPUT'!M657-'17_AUDIT_TOTALS_CK'!L1011</f>
        <v>0</v>
      </c>
      <c r="AH1011" s="2065">
        <f>+'17HPM_DATA_INPUT'!N657-'17_AUDIT_TOTALS_CK'!M1011</f>
        <v>0</v>
      </c>
      <c r="AI1011" s="2065">
        <f>+'17HPM_DATA_INPUT'!O657-'17_AUDIT_TOTALS_CK'!N1011</f>
        <v>0</v>
      </c>
      <c r="AJ1011" s="2065">
        <f>+'17HPM_DATA_INPUT'!P657-'17_AUDIT_TOTALS_CK'!O1011</f>
        <v>0</v>
      </c>
      <c r="AK1011" s="2065">
        <f>+'17HPM_DATA_INPUT'!Q657-'17_AUDIT_TOTALS_CK'!P1011</f>
        <v>0</v>
      </c>
      <c r="AL1011" s="2065">
        <f>+'17HPM_DATA_INPUT'!R657-'17_AUDIT_TOTALS_CK'!Q1011</f>
        <v>0</v>
      </c>
      <c r="AM1011" s="2065">
        <f>+'17HPM_DATA_INPUT'!S657-'17_AUDIT_TOTALS_CK'!R1011</f>
        <v>0</v>
      </c>
      <c r="AN1011" s="2065">
        <f>+'17HPM_DATA_INPUT'!T657-'17_AUDIT_TOTALS_CK'!S1011</f>
        <v>0</v>
      </c>
      <c r="AO1011" s="2065">
        <f>+'17HPM_DATA_INPUT'!U657-'17_AUDIT_TOTALS_CK'!T1011</f>
        <v>0</v>
      </c>
      <c r="AQ1011" s="455" t="str">
        <f>'Departmental PL'!D1030</f>
        <v>1000 4-9000 CHILD/ADOL PSYCH</v>
      </c>
      <c r="AR1011" s="456">
        <f>+C1011-'Departmental PL'!F1030</f>
        <v>0</v>
      </c>
      <c r="AS1011" s="456">
        <f>+D1011-'Departmental PL'!G1030</f>
        <v>0</v>
      </c>
      <c r="AT1011" s="456">
        <f>+E1011-'Departmental PL'!H1030</f>
        <v>0</v>
      </c>
      <c r="AU1011" s="456">
        <f>+F1011-'Departmental PL'!I1030</f>
        <v>0</v>
      </c>
      <c r="AV1011" s="456">
        <f>+G1011-'Departmental PL'!J1030</f>
        <v>0</v>
      </c>
      <c r="AW1011" s="456">
        <f>+H1011-'Departmental PL'!K1030</f>
        <v>0</v>
      </c>
      <c r="AX1011" s="456">
        <f>+I1011-'Departmental PL'!L1030</f>
        <v>0</v>
      </c>
      <c r="AY1011" s="456">
        <f>+J1011-'Departmental PL'!M1030</f>
        <v>0</v>
      </c>
      <c r="AZ1011" s="456">
        <f>+K1011-'Departmental PL'!N1030</f>
        <v>0</v>
      </c>
      <c r="BA1011" s="456">
        <f>+L1011-'Departmental PL'!O1030</f>
        <v>0</v>
      </c>
      <c r="BB1011" s="456">
        <f>+M1011-'Departmental PL'!P1030</f>
        <v>0</v>
      </c>
      <c r="BC1011" s="456">
        <f>+N1011-'Departmental PL'!Q1030</f>
        <v>0</v>
      </c>
      <c r="BD1011" s="456">
        <f>+O1011-'Departmental PL'!R1030</f>
        <v>0</v>
      </c>
      <c r="BE1011" s="456">
        <f>+P1011-'Departmental PL'!S1030</f>
        <v>0</v>
      </c>
      <c r="BF1011" s="456">
        <f>+Q1011-'Departmental PL'!T1030</f>
        <v>0</v>
      </c>
      <c r="BG1011" s="456">
        <f>+R1011-'Departmental PL'!U1030</f>
        <v>0</v>
      </c>
      <c r="BH1011" s="456">
        <f>+S1011-'Departmental PL'!V1030</f>
        <v>0</v>
      </c>
      <c r="BI1011" s="456">
        <f>+T1011-'Departmental PL'!W1030</f>
        <v>0</v>
      </c>
    </row>
    <row r="1012" spans="2:61" ht="20.25" hidden="1" customHeight="1" x14ac:dyDescent="0.25">
      <c r="B1012" s="2058" t="s">
        <v>2574</v>
      </c>
      <c r="C1012" s="2060"/>
      <c r="D1012" s="2060"/>
      <c r="E1012" s="2060"/>
      <c r="F1012" s="2060"/>
      <c r="G1012" s="2060"/>
      <c r="H1012" s="2060"/>
      <c r="I1012" s="2060"/>
      <c r="J1012" s="2060"/>
      <c r="K1012" s="2060"/>
      <c r="L1012" s="2060"/>
      <c r="M1012" s="2060"/>
      <c r="N1012" s="2060"/>
      <c r="O1012" s="2060"/>
      <c r="P1012" s="2060"/>
      <c r="Q1012" s="2060"/>
      <c r="R1012" s="2060"/>
      <c r="S1012" s="2060"/>
      <c r="T1012" s="2060"/>
      <c r="U1012" s="2061" t="str">
        <f t="shared" si="11"/>
        <v>1100 NS 1-9200 BEHAVIORAL MED SURG UNIT</v>
      </c>
      <c r="W1012" s="455" t="b">
        <f>+'17HPM_DATA_INPUT'!C658='17_AUDIT_TOTALS_CK'!U1012</f>
        <v>1</v>
      </c>
      <c r="X1012" s="2065">
        <f>+'17HPM_DATA_INPUT'!D658-'17_AUDIT_TOTALS_CK'!C1012</f>
        <v>339</v>
      </c>
      <c r="Y1012" s="2065">
        <f>+'17HPM_DATA_INPUT'!E658-'17_AUDIT_TOTALS_CK'!D1012</f>
        <v>371</v>
      </c>
      <c r="Z1012" s="2065">
        <f>+'17HPM_DATA_INPUT'!F658-'17_AUDIT_TOTALS_CK'!E1012</f>
        <v>908</v>
      </c>
      <c r="AA1012" s="2065">
        <f>+'17HPM_DATA_INPUT'!G658-'17_AUDIT_TOTALS_CK'!F1012</f>
        <v>1173</v>
      </c>
      <c r="AB1012" s="2065">
        <f>+'17HPM_DATA_INPUT'!H658-'17_AUDIT_TOTALS_CK'!G1012</f>
        <v>1084860</v>
      </c>
      <c r="AC1012" s="2065">
        <f>+'17HPM_DATA_INPUT'!I658-'17_AUDIT_TOTALS_CK'!H1012</f>
        <v>1026900</v>
      </c>
      <c r="AD1012" s="2065">
        <f>+'17HPM_DATA_INPUT'!J658-'17_AUDIT_TOTALS_CK'!I1012</f>
        <v>226198</v>
      </c>
      <c r="AE1012" s="2065">
        <f>+'17HPM_DATA_INPUT'!K658-'17_AUDIT_TOTALS_CK'!J1012</f>
        <v>253957</v>
      </c>
      <c r="AF1012" s="2065">
        <f>+'17HPM_DATA_INPUT'!L658-'17_AUDIT_TOTALS_CK'!K1012</f>
        <v>580160</v>
      </c>
      <c r="AG1012" s="2065">
        <f>+'17HPM_DATA_INPUT'!M658-'17_AUDIT_TOTALS_CK'!L1012</f>
        <v>553358</v>
      </c>
      <c r="AH1012" s="2065">
        <f>+'17HPM_DATA_INPUT'!N658-'17_AUDIT_TOTALS_CK'!M1012</f>
        <v>-353962</v>
      </c>
      <c r="AI1012" s="2065">
        <f>+'17HPM_DATA_INPUT'!O658-'17_AUDIT_TOTALS_CK'!N1012</f>
        <v>-299401</v>
      </c>
      <c r="AJ1012" s="2065">
        <f>+'17HPM_DATA_INPUT'!P658-'17_AUDIT_TOTALS_CK'!O1012</f>
        <v>47422</v>
      </c>
      <c r="AK1012" s="2065">
        <f>+'17HPM_DATA_INPUT'!Q658-'17_AUDIT_TOTALS_CK'!P1012</f>
        <v>45581</v>
      </c>
      <c r="AL1012" s="2065">
        <f>+'17HPM_DATA_INPUT'!R658-'17_AUDIT_TOTALS_CK'!Q1012</f>
        <v>300999</v>
      </c>
      <c r="AM1012" s="2065">
        <f>+'17HPM_DATA_INPUT'!S658-'17_AUDIT_TOTALS_CK'!R1012</f>
        <v>216428</v>
      </c>
      <c r="AN1012" s="2065">
        <f>+'17HPM_DATA_INPUT'!T658-'17_AUDIT_TOTALS_CK'!S1012</f>
        <v>-702383</v>
      </c>
      <c r="AO1012" s="2065">
        <f>+'17HPM_DATA_INPUT'!U658-'17_AUDIT_TOTALS_CK'!T1012</f>
        <v>-561409</v>
      </c>
      <c r="AQ1012" s="455" t="str">
        <f>'Departmental PL'!D1031</f>
        <v>1100 NS 1-9200 BEHAVIORAL MED SURG UNIT</v>
      </c>
      <c r="AR1012" s="456">
        <f>+C1012-'Departmental PL'!F1031</f>
        <v>-339</v>
      </c>
      <c r="AS1012" s="456">
        <f>+D1012-'Departmental PL'!G1031</f>
        <v>-371</v>
      </c>
      <c r="AT1012" s="456">
        <f>+E1012-'Departmental PL'!H1031</f>
        <v>-908</v>
      </c>
      <c r="AU1012" s="456">
        <f>+F1012-'Departmental PL'!I1031</f>
        <v>-1173</v>
      </c>
      <c r="AV1012" s="456">
        <f>+G1012-'Departmental PL'!J1031</f>
        <v>-1084860</v>
      </c>
      <c r="AW1012" s="456">
        <f>+H1012-'Departmental PL'!K1031</f>
        <v>-1026900</v>
      </c>
      <c r="AX1012" s="456">
        <f>+I1012-'Departmental PL'!L1031</f>
        <v>-226198</v>
      </c>
      <c r="AY1012" s="456">
        <f>+J1012-'Departmental PL'!M1031</f>
        <v>-253957</v>
      </c>
      <c r="AZ1012" s="456">
        <f>+K1012-'Departmental PL'!N1031</f>
        <v>-580160</v>
      </c>
      <c r="BA1012" s="456">
        <f>+L1012-'Departmental PL'!O1031</f>
        <v>-553358</v>
      </c>
      <c r="BB1012" s="456">
        <f>+M1012-'Departmental PL'!P1031</f>
        <v>353962</v>
      </c>
      <c r="BC1012" s="456">
        <f>+N1012-'Departmental PL'!Q1031</f>
        <v>299401</v>
      </c>
      <c r="BD1012" s="456">
        <f>+O1012-'Departmental PL'!R1031</f>
        <v>-47422</v>
      </c>
      <c r="BE1012" s="456">
        <f>+P1012-'Departmental PL'!S1031</f>
        <v>-45581</v>
      </c>
      <c r="BF1012" s="456">
        <f>+Q1012-'Departmental PL'!T1031</f>
        <v>-300999</v>
      </c>
      <c r="BG1012" s="456">
        <f>+R1012-'Departmental PL'!U1031</f>
        <v>-216428</v>
      </c>
      <c r="BH1012" s="456">
        <f>+S1012-'Departmental PL'!V1031</f>
        <v>702383</v>
      </c>
      <c r="BI1012" s="456">
        <f>+T1012-'Departmental PL'!W1031</f>
        <v>561410</v>
      </c>
    </row>
    <row r="1013" spans="2:61" ht="20.25" hidden="1" customHeight="1" x14ac:dyDescent="0.25">
      <c r="B1013" s="2058" t="s">
        <v>2597</v>
      </c>
      <c r="C1013" s="2060"/>
      <c r="D1013" s="2060"/>
      <c r="E1013" s="2060"/>
      <c r="F1013" s="2060"/>
      <c r="G1013" s="2060"/>
      <c r="H1013" s="2060"/>
      <c r="I1013" s="2060"/>
      <c r="J1013" s="2060"/>
      <c r="K1013" s="2060"/>
      <c r="L1013" s="2060"/>
      <c r="M1013" s="2060"/>
      <c r="N1013" s="2060"/>
      <c r="O1013" s="2060"/>
      <c r="P1013" s="2060"/>
      <c r="Q1013" s="2060"/>
      <c r="R1013" s="2060"/>
      <c r="S1013" s="2060"/>
      <c r="T1013" s="2060"/>
      <c r="U1013" s="2061" t="str">
        <f t="shared" si="11"/>
        <v>1300 BIRTH CENTER 3-1600 3-3600</v>
      </c>
      <c r="W1013" s="455" t="b">
        <f>+'17HPM_DATA_INPUT'!C659='17_AUDIT_TOTALS_CK'!U1013</f>
        <v>1</v>
      </c>
      <c r="X1013" s="2065">
        <f>+'17HPM_DATA_INPUT'!D659-'17_AUDIT_TOTALS_CK'!C1013</f>
        <v>38</v>
      </c>
      <c r="Y1013" s="2065">
        <f>+'17HPM_DATA_INPUT'!E659-'17_AUDIT_TOTALS_CK'!D1013</f>
        <v>30</v>
      </c>
      <c r="Z1013" s="2065">
        <f>+'17HPM_DATA_INPUT'!F659-'17_AUDIT_TOTALS_CK'!E1013</f>
        <v>41</v>
      </c>
      <c r="AA1013" s="2065">
        <f>+'17HPM_DATA_INPUT'!G659-'17_AUDIT_TOTALS_CK'!F1013</f>
        <v>31</v>
      </c>
      <c r="AB1013" s="2065">
        <f>+'17HPM_DATA_INPUT'!H659-'17_AUDIT_TOTALS_CK'!G1013</f>
        <v>25808</v>
      </c>
      <c r="AC1013" s="2065">
        <f>+'17HPM_DATA_INPUT'!I659-'17_AUDIT_TOTALS_CK'!H1013</f>
        <v>29890</v>
      </c>
      <c r="AD1013" s="2065">
        <f>+'17HPM_DATA_INPUT'!J659-'17_AUDIT_TOTALS_CK'!I1013</f>
        <v>12542</v>
      </c>
      <c r="AE1013" s="2065">
        <f>+'17HPM_DATA_INPUT'!K659-'17_AUDIT_TOTALS_CK'!J1013</f>
        <v>12899</v>
      </c>
      <c r="AF1013" s="2065">
        <f>+'17HPM_DATA_INPUT'!L659-'17_AUDIT_TOTALS_CK'!K1013</f>
        <v>9285</v>
      </c>
      <c r="AG1013" s="2065">
        <f>+'17HPM_DATA_INPUT'!M659-'17_AUDIT_TOTALS_CK'!L1013</f>
        <v>11126</v>
      </c>
      <c r="AH1013" s="2065">
        <f>+'17HPM_DATA_INPUT'!N659-'17_AUDIT_TOTALS_CK'!M1013</f>
        <v>3258</v>
      </c>
      <c r="AI1013" s="2065">
        <f>+'17HPM_DATA_INPUT'!O659-'17_AUDIT_TOTALS_CK'!N1013</f>
        <v>1773</v>
      </c>
      <c r="AJ1013" s="2065">
        <f>+'17HPM_DATA_INPUT'!P659-'17_AUDIT_TOTALS_CK'!O1013</f>
        <v>2303</v>
      </c>
      <c r="AK1013" s="2065">
        <f>+'17HPM_DATA_INPUT'!Q659-'17_AUDIT_TOTALS_CK'!P1013</f>
        <v>2821</v>
      </c>
      <c r="AL1013" s="2065">
        <f>+'17HPM_DATA_INPUT'!R659-'17_AUDIT_TOTALS_CK'!Q1013</f>
        <v>6684</v>
      </c>
      <c r="AM1013" s="2065">
        <f>+'17HPM_DATA_INPUT'!S659-'17_AUDIT_TOTALS_CK'!R1013</f>
        <v>7451</v>
      </c>
      <c r="AN1013" s="2065">
        <f>+'17HPM_DATA_INPUT'!T659-'17_AUDIT_TOTALS_CK'!S1013</f>
        <v>-5730</v>
      </c>
      <c r="AO1013" s="2065">
        <f>+'17HPM_DATA_INPUT'!U659-'17_AUDIT_TOTALS_CK'!T1013</f>
        <v>-8499</v>
      </c>
      <c r="AQ1013" s="455" t="str">
        <f>'Departmental PL'!D1032</f>
        <v>1300 BIRTH CENTER 3-1600 3-3600</v>
      </c>
      <c r="AR1013" s="456">
        <f>+C1013-'Departmental PL'!F1032</f>
        <v>-38</v>
      </c>
      <c r="AS1013" s="456">
        <f>+D1013-'Departmental PL'!G1032</f>
        <v>-30</v>
      </c>
      <c r="AT1013" s="456">
        <f>+E1013-'Departmental PL'!H1032</f>
        <v>-41</v>
      </c>
      <c r="AU1013" s="456">
        <f>+F1013-'Departmental PL'!I1032</f>
        <v>-31</v>
      </c>
      <c r="AV1013" s="456">
        <f>+G1013-'Departmental PL'!J1032</f>
        <v>-25808</v>
      </c>
      <c r="AW1013" s="456">
        <f>+H1013-'Departmental PL'!K1032</f>
        <v>-29890</v>
      </c>
      <c r="AX1013" s="456">
        <f>+I1013-'Departmental PL'!L1032</f>
        <v>-12542</v>
      </c>
      <c r="AY1013" s="456">
        <f>+J1013-'Departmental PL'!M1032</f>
        <v>-12899</v>
      </c>
      <c r="AZ1013" s="456">
        <f>+K1013-'Departmental PL'!N1032</f>
        <v>-9285</v>
      </c>
      <c r="BA1013" s="456">
        <f>+L1013-'Departmental PL'!O1032</f>
        <v>-11126</v>
      </c>
      <c r="BB1013" s="456">
        <f>+M1013-'Departmental PL'!P1032</f>
        <v>-3257</v>
      </c>
      <c r="BC1013" s="456">
        <f>+N1013-'Departmental PL'!Q1032</f>
        <v>-1773</v>
      </c>
      <c r="BD1013" s="456">
        <f>+O1013-'Departmental PL'!R1032</f>
        <v>-2303</v>
      </c>
      <c r="BE1013" s="456">
        <f>+P1013-'Departmental PL'!S1032</f>
        <v>-2821</v>
      </c>
      <c r="BF1013" s="456">
        <f>+Q1013-'Departmental PL'!T1032</f>
        <v>-6684</v>
      </c>
      <c r="BG1013" s="456">
        <f>+R1013-'Departmental PL'!U1032</f>
        <v>-7451</v>
      </c>
      <c r="BH1013" s="456">
        <f>+S1013-'Departmental PL'!V1032</f>
        <v>5730</v>
      </c>
      <c r="BI1013" s="456">
        <f>+T1013-'Departmental PL'!W1032</f>
        <v>8499</v>
      </c>
    </row>
    <row r="1014" spans="2:61" ht="20.25" hidden="1" customHeight="1" x14ac:dyDescent="0.25">
      <c r="B1014" s="2058" t="s">
        <v>2598</v>
      </c>
      <c r="C1014" s="2060"/>
      <c r="D1014" s="2060"/>
      <c r="E1014" s="2060"/>
      <c r="F1014" s="2060"/>
      <c r="G1014" s="2060"/>
      <c r="H1014" s="2060"/>
      <c r="I1014" s="2060"/>
      <c r="J1014" s="2060"/>
      <c r="K1014" s="2060"/>
      <c r="L1014" s="2060"/>
      <c r="M1014" s="2060"/>
      <c r="N1014" s="2060"/>
      <c r="O1014" s="2060"/>
      <c r="P1014" s="2060"/>
      <c r="Q1014" s="2060"/>
      <c r="R1014" s="2060"/>
      <c r="S1014" s="2060"/>
      <c r="T1014" s="2060"/>
      <c r="U1014" s="2061" t="str">
        <f t="shared" si="11"/>
        <v>1310 HIGH RISK OB/DELIVERY</v>
      </c>
      <c r="W1014" s="455" t="b">
        <f>+'17HPM_DATA_INPUT'!C660='17_AUDIT_TOTALS_CK'!U1014</f>
        <v>1</v>
      </c>
      <c r="X1014" s="2065">
        <f>+'17HPM_DATA_INPUT'!D660-'17_AUDIT_TOTALS_CK'!C1014</f>
        <v>374</v>
      </c>
      <c r="Y1014" s="2065">
        <f>+'17HPM_DATA_INPUT'!E660-'17_AUDIT_TOTALS_CK'!D1014</f>
        <v>362</v>
      </c>
      <c r="Z1014" s="2065">
        <f>+'17HPM_DATA_INPUT'!F660-'17_AUDIT_TOTALS_CK'!E1014</f>
        <v>417</v>
      </c>
      <c r="AA1014" s="2065">
        <f>+'17HPM_DATA_INPUT'!G660-'17_AUDIT_TOTALS_CK'!F1014</f>
        <v>418</v>
      </c>
      <c r="AB1014" s="2065">
        <f>+'17HPM_DATA_INPUT'!H660-'17_AUDIT_TOTALS_CK'!G1014</f>
        <v>376110</v>
      </c>
      <c r="AC1014" s="2065">
        <f>+'17HPM_DATA_INPUT'!I660-'17_AUDIT_TOTALS_CK'!H1014</f>
        <v>386540</v>
      </c>
      <c r="AD1014" s="2065">
        <f>+'17HPM_DATA_INPUT'!J660-'17_AUDIT_TOTALS_CK'!I1014</f>
        <v>171266</v>
      </c>
      <c r="AE1014" s="2065">
        <f>+'17HPM_DATA_INPUT'!K660-'17_AUDIT_TOTALS_CK'!J1014</f>
        <v>188590</v>
      </c>
      <c r="AF1014" s="2065">
        <f>+'17HPM_DATA_INPUT'!L660-'17_AUDIT_TOTALS_CK'!K1014</f>
        <v>129084</v>
      </c>
      <c r="AG1014" s="2065">
        <f>+'17HPM_DATA_INPUT'!M660-'17_AUDIT_TOTALS_CK'!L1014</f>
        <v>140525</v>
      </c>
      <c r="AH1014" s="2065">
        <f>+'17HPM_DATA_INPUT'!N660-'17_AUDIT_TOTALS_CK'!M1014</f>
        <v>42183</v>
      </c>
      <c r="AI1014" s="2065">
        <f>+'17HPM_DATA_INPUT'!O660-'17_AUDIT_TOTALS_CK'!N1014</f>
        <v>48065</v>
      </c>
      <c r="AJ1014" s="2065">
        <f>+'17HPM_DATA_INPUT'!P660-'17_AUDIT_TOTALS_CK'!O1014</f>
        <v>39939</v>
      </c>
      <c r="AK1014" s="2065">
        <f>+'17HPM_DATA_INPUT'!Q660-'17_AUDIT_TOTALS_CK'!P1014</f>
        <v>45674</v>
      </c>
      <c r="AL1014" s="2065">
        <f>+'17HPM_DATA_INPUT'!R660-'17_AUDIT_TOTALS_CK'!Q1014</f>
        <v>146319</v>
      </c>
      <c r="AM1014" s="2065">
        <f>+'17HPM_DATA_INPUT'!S660-'17_AUDIT_TOTALS_CK'!R1014</f>
        <v>139343</v>
      </c>
      <c r="AN1014" s="2065">
        <f>+'17HPM_DATA_INPUT'!T660-'17_AUDIT_TOTALS_CK'!S1014</f>
        <v>-144075</v>
      </c>
      <c r="AO1014" s="2065">
        <f>+'17HPM_DATA_INPUT'!U660-'17_AUDIT_TOTALS_CK'!T1014</f>
        <v>-136952</v>
      </c>
      <c r="AQ1014" s="455" t="str">
        <f>'Departmental PL'!D1033</f>
        <v>1310 HIGH RISK OB/DELIVERY</v>
      </c>
      <c r="AR1014" s="456">
        <f>+C1014-'Departmental PL'!F1033</f>
        <v>-374</v>
      </c>
      <c r="AS1014" s="456">
        <f>+D1014-'Departmental PL'!G1033</f>
        <v>-362</v>
      </c>
      <c r="AT1014" s="456">
        <f>+E1014-'Departmental PL'!H1033</f>
        <v>-417</v>
      </c>
      <c r="AU1014" s="456">
        <f>+F1014-'Departmental PL'!I1033</f>
        <v>-418</v>
      </c>
      <c r="AV1014" s="456">
        <f>+G1014-'Departmental PL'!J1033</f>
        <v>-376110</v>
      </c>
      <c r="AW1014" s="456">
        <f>+H1014-'Departmental PL'!K1033</f>
        <v>-386540</v>
      </c>
      <c r="AX1014" s="456">
        <f>+I1014-'Departmental PL'!L1033</f>
        <v>-171266</v>
      </c>
      <c r="AY1014" s="456">
        <f>+J1014-'Departmental PL'!M1033</f>
        <v>-188590</v>
      </c>
      <c r="AZ1014" s="456">
        <f>+K1014-'Departmental PL'!N1033</f>
        <v>-129084</v>
      </c>
      <c r="BA1014" s="456">
        <f>+L1014-'Departmental PL'!O1033</f>
        <v>-140525</v>
      </c>
      <c r="BB1014" s="456">
        <f>+M1014-'Departmental PL'!P1033</f>
        <v>-42182</v>
      </c>
      <c r="BC1014" s="456">
        <f>+N1014-'Departmental PL'!Q1033</f>
        <v>-48065</v>
      </c>
      <c r="BD1014" s="456">
        <f>+O1014-'Departmental PL'!R1033</f>
        <v>-39939</v>
      </c>
      <c r="BE1014" s="456">
        <f>+P1014-'Departmental PL'!S1033</f>
        <v>-45674</v>
      </c>
      <c r="BF1014" s="456">
        <f>+Q1014-'Departmental PL'!T1033</f>
        <v>-146319</v>
      </c>
      <c r="BG1014" s="456">
        <f>+R1014-'Departmental PL'!U1033</f>
        <v>-139343</v>
      </c>
      <c r="BH1014" s="456">
        <f>+S1014-'Departmental PL'!V1033</f>
        <v>144076</v>
      </c>
      <c r="BI1014" s="456">
        <f>+T1014-'Departmental PL'!W1033</f>
        <v>136952</v>
      </c>
    </row>
    <row r="1015" spans="2:61" ht="20.25" hidden="1" customHeight="1" x14ac:dyDescent="0.25">
      <c r="B1015" s="2058" t="s">
        <v>2599</v>
      </c>
      <c r="C1015" s="2060"/>
      <c r="D1015" s="2060"/>
      <c r="E1015" s="2060"/>
      <c r="F1015" s="2060"/>
      <c r="G1015" s="2060"/>
      <c r="H1015" s="2060"/>
      <c r="I1015" s="2060"/>
      <c r="J1015" s="2060"/>
      <c r="K1015" s="2060"/>
      <c r="L1015" s="2060"/>
      <c r="M1015" s="2060"/>
      <c r="N1015" s="2060"/>
      <c r="O1015" s="2060"/>
      <c r="P1015" s="2060"/>
      <c r="Q1015" s="2060"/>
      <c r="R1015" s="2060"/>
      <c r="S1015" s="2060"/>
      <c r="T1015" s="2060"/>
      <c r="U1015" s="2061" t="str">
        <f t="shared" si="11"/>
        <v>1320 OB/GYN</v>
      </c>
      <c r="W1015" s="455" t="b">
        <f>+'17HPM_DATA_INPUT'!C661='17_AUDIT_TOTALS_CK'!U1015</f>
        <v>1</v>
      </c>
      <c r="X1015" s="2065">
        <f>+'17HPM_DATA_INPUT'!D661-'17_AUDIT_TOTALS_CK'!C1015</f>
        <v>3386</v>
      </c>
      <c r="Y1015" s="2065">
        <f>+'17HPM_DATA_INPUT'!E661-'17_AUDIT_TOTALS_CK'!D1015</f>
        <v>3258</v>
      </c>
      <c r="Z1015" s="2065">
        <f>+'17HPM_DATA_INPUT'!F661-'17_AUDIT_TOTALS_CK'!E1015</f>
        <v>14826</v>
      </c>
      <c r="AA1015" s="2065">
        <f>+'17HPM_DATA_INPUT'!G661-'17_AUDIT_TOTALS_CK'!F1015</f>
        <v>12809</v>
      </c>
      <c r="AB1015" s="2065">
        <f>+'17HPM_DATA_INPUT'!H661-'17_AUDIT_TOTALS_CK'!G1015</f>
        <v>5462346</v>
      </c>
      <c r="AC1015" s="2065">
        <f>+'17HPM_DATA_INPUT'!I661-'17_AUDIT_TOTALS_CK'!H1015</f>
        <v>4565968</v>
      </c>
      <c r="AD1015" s="2065">
        <f>+'17HPM_DATA_INPUT'!J661-'17_AUDIT_TOTALS_CK'!I1015</f>
        <v>1859312</v>
      </c>
      <c r="AE1015" s="2065">
        <f>+'17HPM_DATA_INPUT'!K661-'17_AUDIT_TOTALS_CK'!J1015</f>
        <v>1763822</v>
      </c>
      <c r="AF1015" s="2065">
        <f>+'17HPM_DATA_INPUT'!L661-'17_AUDIT_TOTALS_CK'!K1015</f>
        <v>892238</v>
      </c>
      <c r="AG1015" s="2065">
        <f>+'17HPM_DATA_INPUT'!M661-'17_AUDIT_TOTALS_CK'!L1015</f>
        <v>790154</v>
      </c>
      <c r="AH1015" s="2065">
        <f>+'17HPM_DATA_INPUT'!N661-'17_AUDIT_TOTALS_CK'!M1015</f>
        <v>967074</v>
      </c>
      <c r="AI1015" s="2065">
        <f>+'17HPM_DATA_INPUT'!O661-'17_AUDIT_TOTALS_CK'!N1015</f>
        <v>973669</v>
      </c>
      <c r="AJ1015" s="2065">
        <f>+'17HPM_DATA_INPUT'!P661-'17_AUDIT_TOTALS_CK'!O1015</f>
        <v>29182</v>
      </c>
      <c r="AK1015" s="2065">
        <f>+'17HPM_DATA_INPUT'!Q661-'17_AUDIT_TOTALS_CK'!P1015</f>
        <v>23786</v>
      </c>
      <c r="AL1015" s="2065">
        <f>+'17HPM_DATA_INPUT'!R661-'17_AUDIT_TOTALS_CK'!Q1015</f>
        <v>461763</v>
      </c>
      <c r="AM1015" s="2065">
        <f>+'17HPM_DATA_INPUT'!S661-'17_AUDIT_TOTALS_CK'!R1015</f>
        <v>378637</v>
      </c>
      <c r="AN1015" s="2065">
        <f>+'17HPM_DATA_INPUT'!T661-'17_AUDIT_TOTALS_CK'!S1015</f>
        <v>476129</v>
      </c>
      <c r="AO1015" s="2065">
        <f>+'17HPM_DATA_INPUT'!U661-'17_AUDIT_TOTALS_CK'!T1015</f>
        <v>571246</v>
      </c>
      <c r="AQ1015" s="455" t="str">
        <f>'Departmental PL'!D1034</f>
        <v>1320 OB/GYN</v>
      </c>
      <c r="AR1015" s="456">
        <f>+C1015-'Departmental PL'!F1034</f>
        <v>-3386</v>
      </c>
      <c r="AS1015" s="456">
        <f>+D1015-'Departmental PL'!G1034</f>
        <v>-3258</v>
      </c>
      <c r="AT1015" s="456">
        <f>+E1015-'Departmental PL'!H1034</f>
        <v>-14826</v>
      </c>
      <c r="AU1015" s="456">
        <f>+F1015-'Departmental PL'!I1034</f>
        <v>-12809</v>
      </c>
      <c r="AV1015" s="456">
        <f>+G1015-'Departmental PL'!J1034</f>
        <v>-5462346</v>
      </c>
      <c r="AW1015" s="456">
        <f>+H1015-'Departmental PL'!K1034</f>
        <v>-4565968</v>
      </c>
      <c r="AX1015" s="456">
        <f>+I1015-'Departmental PL'!L1034</f>
        <v>-1859312</v>
      </c>
      <c r="AY1015" s="456">
        <f>+J1015-'Departmental PL'!M1034</f>
        <v>-1763822</v>
      </c>
      <c r="AZ1015" s="456">
        <f>+K1015-'Departmental PL'!N1034</f>
        <v>-892238</v>
      </c>
      <c r="BA1015" s="456">
        <f>+L1015-'Departmental PL'!O1034</f>
        <v>-790154</v>
      </c>
      <c r="BB1015" s="456">
        <f>+M1015-'Departmental PL'!P1034</f>
        <v>-967074</v>
      </c>
      <c r="BC1015" s="456">
        <f>+N1015-'Departmental PL'!Q1034</f>
        <v>-973668</v>
      </c>
      <c r="BD1015" s="456">
        <f>+O1015-'Departmental PL'!R1034</f>
        <v>-29182</v>
      </c>
      <c r="BE1015" s="456">
        <f>+P1015-'Departmental PL'!S1034</f>
        <v>-23786</v>
      </c>
      <c r="BF1015" s="456">
        <f>+Q1015-'Departmental PL'!T1034</f>
        <v>-461763</v>
      </c>
      <c r="BG1015" s="456">
        <f>+R1015-'Departmental PL'!U1034</f>
        <v>-378637</v>
      </c>
      <c r="BH1015" s="456">
        <f>+S1015-'Departmental PL'!V1034</f>
        <v>-476129</v>
      </c>
      <c r="BI1015" s="456">
        <f>+T1015-'Departmental PL'!W1034</f>
        <v>-571245</v>
      </c>
    </row>
    <row r="1016" spans="2:61" ht="20.25" hidden="1" customHeight="1" x14ac:dyDescent="0.25">
      <c r="B1016" s="2074" t="s">
        <v>1680</v>
      </c>
      <c r="C1016" s="2075"/>
      <c r="D1016" s="2075"/>
      <c r="E1016" s="2075"/>
      <c r="F1016" s="2075"/>
      <c r="G1016" s="2075"/>
      <c r="H1016" s="2075"/>
      <c r="I1016" s="2075"/>
      <c r="J1016" s="2075"/>
      <c r="K1016" s="2075"/>
      <c r="L1016" s="2075"/>
      <c r="M1016" s="2075"/>
      <c r="N1016" s="2075"/>
      <c r="O1016" s="2075"/>
      <c r="P1016" s="2075"/>
      <c r="Q1016" s="2075"/>
      <c r="R1016" s="2075"/>
      <c r="S1016" s="2075"/>
      <c r="T1016" s="2075"/>
      <c r="U1016" s="2061" t="str">
        <f t="shared" si="11"/>
        <v>1350 3-3400 NEONATAL</v>
      </c>
      <c r="W1016" s="455" t="b">
        <f>+'17HPM_DATA_INPUT'!C662='17_AUDIT_TOTALS_CK'!U1016</f>
        <v>1</v>
      </c>
      <c r="X1016" s="2065">
        <f>+'17HPM_DATA_INPUT'!D662-'17_AUDIT_TOTALS_CK'!C1016</f>
        <v>0</v>
      </c>
      <c r="Y1016" s="2065">
        <f>+'17HPM_DATA_INPUT'!E662-'17_AUDIT_TOTALS_CK'!D1016</f>
        <v>0</v>
      </c>
      <c r="Z1016" s="2065">
        <f>+'17HPM_DATA_INPUT'!F662-'17_AUDIT_TOTALS_CK'!E1016</f>
        <v>0</v>
      </c>
      <c r="AA1016" s="2065">
        <f>+'17HPM_DATA_INPUT'!G662-'17_AUDIT_TOTALS_CK'!F1016</f>
        <v>0</v>
      </c>
      <c r="AB1016" s="2065">
        <f>+'17HPM_DATA_INPUT'!H662-'17_AUDIT_TOTALS_CK'!G1016</f>
        <v>0</v>
      </c>
      <c r="AC1016" s="2065">
        <f>+'17HPM_DATA_INPUT'!I662-'17_AUDIT_TOTALS_CK'!H1016</f>
        <v>0</v>
      </c>
      <c r="AD1016" s="2065">
        <f>+'17HPM_DATA_INPUT'!J662-'17_AUDIT_TOTALS_CK'!I1016</f>
        <v>0</v>
      </c>
      <c r="AE1016" s="2065">
        <f>+'17HPM_DATA_INPUT'!K662-'17_AUDIT_TOTALS_CK'!J1016</f>
        <v>0</v>
      </c>
      <c r="AF1016" s="2065">
        <f>+'17HPM_DATA_INPUT'!L662-'17_AUDIT_TOTALS_CK'!K1016</f>
        <v>0</v>
      </c>
      <c r="AG1016" s="2065">
        <f>+'17HPM_DATA_INPUT'!M662-'17_AUDIT_TOTALS_CK'!L1016</f>
        <v>0</v>
      </c>
      <c r="AH1016" s="2065">
        <f>+'17HPM_DATA_INPUT'!N662-'17_AUDIT_TOTALS_CK'!M1016</f>
        <v>0</v>
      </c>
      <c r="AI1016" s="2065">
        <f>+'17HPM_DATA_INPUT'!O662-'17_AUDIT_TOTALS_CK'!N1016</f>
        <v>0</v>
      </c>
      <c r="AJ1016" s="2065">
        <f>+'17HPM_DATA_INPUT'!P662-'17_AUDIT_TOTALS_CK'!O1016</f>
        <v>0</v>
      </c>
      <c r="AK1016" s="2065">
        <f>+'17HPM_DATA_INPUT'!Q662-'17_AUDIT_TOTALS_CK'!P1016</f>
        <v>0</v>
      </c>
      <c r="AL1016" s="2065">
        <f>+'17HPM_DATA_INPUT'!R662-'17_AUDIT_TOTALS_CK'!Q1016</f>
        <v>0</v>
      </c>
      <c r="AM1016" s="2065">
        <f>+'17HPM_DATA_INPUT'!S662-'17_AUDIT_TOTALS_CK'!R1016</f>
        <v>0</v>
      </c>
      <c r="AN1016" s="2065">
        <f>+'17HPM_DATA_INPUT'!T662-'17_AUDIT_TOTALS_CK'!S1016</f>
        <v>0</v>
      </c>
      <c r="AO1016" s="2065">
        <f>+'17HPM_DATA_INPUT'!U662-'17_AUDIT_TOTALS_CK'!T1016</f>
        <v>0</v>
      </c>
      <c r="AQ1016" s="455" t="str">
        <f>'Departmental PL'!D1035</f>
        <v>1350 3-3400 NEONATAL</v>
      </c>
      <c r="AR1016" s="456">
        <f>+C1016-'Departmental PL'!F1035</f>
        <v>0</v>
      </c>
      <c r="AS1016" s="456">
        <f>+D1016-'Departmental PL'!G1035</f>
        <v>0</v>
      </c>
      <c r="AT1016" s="456">
        <f>+E1016-'Departmental PL'!H1035</f>
        <v>0</v>
      </c>
      <c r="AU1016" s="456">
        <f>+F1016-'Departmental PL'!I1035</f>
        <v>0</v>
      </c>
      <c r="AV1016" s="456">
        <f>+G1016-'Departmental PL'!J1035</f>
        <v>0</v>
      </c>
      <c r="AW1016" s="456">
        <f>+H1016-'Departmental PL'!K1035</f>
        <v>0</v>
      </c>
      <c r="AX1016" s="456">
        <f>+I1016-'Departmental PL'!L1035</f>
        <v>0</v>
      </c>
      <c r="AY1016" s="456">
        <f>+J1016-'Departmental PL'!M1035</f>
        <v>0</v>
      </c>
      <c r="AZ1016" s="456">
        <f>+K1016-'Departmental PL'!N1035</f>
        <v>0</v>
      </c>
      <c r="BA1016" s="456">
        <f>+L1016-'Departmental PL'!O1035</f>
        <v>0</v>
      </c>
      <c r="BB1016" s="456">
        <f>+M1016-'Departmental PL'!P1035</f>
        <v>0</v>
      </c>
      <c r="BC1016" s="456">
        <f>+N1016-'Departmental PL'!Q1035</f>
        <v>0</v>
      </c>
      <c r="BD1016" s="456">
        <f>+O1016-'Departmental PL'!R1035</f>
        <v>0</v>
      </c>
      <c r="BE1016" s="456">
        <f>+P1016-'Departmental PL'!S1035</f>
        <v>0</v>
      </c>
      <c r="BF1016" s="456">
        <f>+Q1016-'Departmental PL'!T1035</f>
        <v>0</v>
      </c>
      <c r="BG1016" s="456">
        <f>+R1016-'Departmental PL'!U1035</f>
        <v>0</v>
      </c>
      <c r="BH1016" s="456">
        <f>+S1016-'Departmental PL'!V1035</f>
        <v>0</v>
      </c>
      <c r="BI1016" s="456">
        <f>+T1016-'Departmental PL'!W1035</f>
        <v>0</v>
      </c>
    </row>
    <row r="1017" spans="2:61" ht="20.25" hidden="1" customHeight="1" x14ac:dyDescent="0.25">
      <c r="B1017" s="2058" t="s">
        <v>2600</v>
      </c>
      <c r="C1017" s="2060"/>
      <c r="D1017" s="2060"/>
      <c r="E1017" s="2060"/>
      <c r="F1017" s="2060"/>
      <c r="G1017" s="2060"/>
      <c r="H1017" s="2060"/>
      <c r="I1017" s="2060"/>
      <c r="J1017" s="2060"/>
      <c r="K1017" s="2060"/>
      <c r="L1017" s="2060"/>
      <c r="M1017" s="2060"/>
      <c r="N1017" s="2060"/>
      <c r="O1017" s="2060"/>
      <c r="P1017" s="2060"/>
      <c r="Q1017" s="2060"/>
      <c r="R1017" s="2060"/>
      <c r="S1017" s="2060"/>
      <c r="T1017" s="2060"/>
      <c r="U1017" s="2061" t="str">
        <f t="shared" si="11"/>
        <v>1351 NS CH 3 NICU</v>
      </c>
      <c r="W1017" s="455" t="b">
        <f>+'17HPM_DATA_INPUT'!C663='17_AUDIT_TOTALS_CK'!U1017</f>
        <v>1</v>
      </c>
      <c r="X1017" s="2065">
        <f>+'17HPM_DATA_INPUT'!D663-'17_AUDIT_TOTALS_CK'!C1017</f>
        <v>1</v>
      </c>
      <c r="Y1017" s="2065">
        <f>+'17HPM_DATA_INPUT'!E663-'17_AUDIT_TOTALS_CK'!D1017</f>
        <v>1</v>
      </c>
      <c r="Z1017" s="2065">
        <f>+'17HPM_DATA_INPUT'!F663-'17_AUDIT_TOTALS_CK'!E1017</f>
        <v>1</v>
      </c>
      <c r="AA1017" s="2065">
        <f>+'17HPM_DATA_INPUT'!G663-'17_AUDIT_TOTALS_CK'!F1017</f>
        <v>0</v>
      </c>
      <c r="AB1017" s="2065">
        <f>+'17HPM_DATA_INPUT'!H663-'17_AUDIT_TOTALS_CK'!G1017</f>
        <v>1400</v>
      </c>
      <c r="AC1017" s="2065">
        <f>+'17HPM_DATA_INPUT'!I663-'17_AUDIT_TOTALS_CK'!H1017</f>
        <v>0</v>
      </c>
      <c r="AD1017" s="2065">
        <f>+'17HPM_DATA_INPUT'!J663-'17_AUDIT_TOTALS_CK'!I1017</f>
        <v>751</v>
      </c>
      <c r="AE1017" s="2065">
        <f>+'17HPM_DATA_INPUT'!K663-'17_AUDIT_TOTALS_CK'!J1017</f>
        <v>0</v>
      </c>
      <c r="AF1017" s="2065">
        <f>+'17HPM_DATA_INPUT'!L663-'17_AUDIT_TOTALS_CK'!K1017</f>
        <v>316</v>
      </c>
      <c r="AG1017" s="2065">
        <f>+'17HPM_DATA_INPUT'!M663-'17_AUDIT_TOTALS_CK'!L1017</f>
        <v>0</v>
      </c>
      <c r="AH1017" s="2065">
        <f>+'17HPM_DATA_INPUT'!N663-'17_AUDIT_TOTALS_CK'!M1017</f>
        <v>435</v>
      </c>
      <c r="AI1017" s="2065">
        <f>+'17HPM_DATA_INPUT'!O663-'17_AUDIT_TOTALS_CK'!N1017</f>
        <v>0</v>
      </c>
      <c r="AJ1017" s="2065">
        <f>+'17HPM_DATA_INPUT'!P663-'17_AUDIT_TOTALS_CK'!O1017</f>
        <v>19</v>
      </c>
      <c r="AK1017" s="2065">
        <f>+'17HPM_DATA_INPUT'!Q663-'17_AUDIT_TOTALS_CK'!P1017</f>
        <v>0</v>
      </c>
      <c r="AL1017" s="2065">
        <f>+'17HPM_DATA_INPUT'!R663-'17_AUDIT_TOTALS_CK'!Q1017</f>
        <v>112</v>
      </c>
      <c r="AM1017" s="2065">
        <f>+'17HPM_DATA_INPUT'!S663-'17_AUDIT_TOTALS_CK'!R1017</f>
        <v>0</v>
      </c>
      <c r="AN1017" s="2065">
        <f>+'17HPM_DATA_INPUT'!T663-'17_AUDIT_TOTALS_CK'!S1017</f>
        <v>304</v>
      </c>
      <c r="AO1017" s="2065">
        <f>+'17HPM_DATA_INPUT'!U663-'17_AUDIT_TOTALS_CK'!T1017</f>
        <v>0</v>
      </c>
      <c r="AQ1017" s="455" t="str">
        <f>'Departmental PL'!D1036</f>
        <v>1351 NS CH 3 NICU</v>
      </c>
      <c r="AR1017" s="456">
        <f>+C1017-'Departmental PL'!F1036</f>
        <v>-1</v>
      </c>
      <c r="AS1017" s="456">
        <f>+D1017-'Departmental PL'!G1036</f>
        <v>-1</v>
      </c>
      <c r="AT1017" s="456">
        <f>+E1017-'Departmental PL'!H1036</f>
        <v>-1</v>
      </c>
      <c r="AU1017" s="456">
        <f>+F1017-'Departmental PL'!I1036</f>
        <v>0</v>
      </c>
      <c r="AV1017" s="456">
        <f>+G1017-'Departmental PL'!J1036</f>
        <v>-1400</v>
      </c>
      <c r="AW1017" s="456">
        <f>+H1017-'Departmental PL'!K1036</f>
        <v>0</v>
      </c>
      <c r="AX1017" s="456">
        <f>+I1017-'Departmental PL'!L1036</f>
        <v>-751</v>
      </c>
      <c r="AY1017" s="456">
        <f>+J1017-'Departmental PL'!M1036</f>
        <v>0</v>
      </c>
      <c r="AZ1017" s="456">
        <f>+K1017-'Departmental PL'!N1036</f>
        <v>-316</v>
      </c>
      <c r="BA1017" s="456">
        <f>+L1017-'Departmental PL'!O1036</f>
        <v>0</v>
      </c>
      <c r="BB1017" s="456">
        <f>+M1017-'Departmental PL'!P1036</f>
        <v>-435</v>
      </c>
      <c r="BC1017" s="456">
        <f>+N1017-'Departmental PL'!Q1036</f>
        <v>0</v>
      </c>
      <c r="BD1017" s="456">
        <f>+O1017-'Departmental PL'!R1036</f>
        <v>-19</v>
      </c>
      <c r="BE1017" s="456">
        <f>+P1017-'Departmental PL'!S1036</f>
        <v>0</v>
      </c>
      <c r="BF1017" s="456">
        <f>+Q1017-'Departmental PL'!T1036</f>
        <v>-112</v>
      </c>
      <c r="BG1017" s="456">
        <f>+R1017-'Departmental PL'!U1036</f>
        <v>0</v>
      </c>
      <c r="BH1017" s="456">
        <f>+S1017-'Departmental PL'!V1036</f>
        <v>-304</v>
      </c>
      <c r="BI1017" s="456">
        <f>+T1017-'Departmental PL'!W1036</f>
        <v>0</v>
      </c>
    </row>
    <row r="1018" spans="2:61" ht="20.25" hidden="1" customHeight="1" x14ac:dyDescent="0.25">
      <c r="B1018" s="2058" t="s">
        <v>2575</v>
      </c>
      <c r="C1018" s="2060"/>
      <c r="D1018" s="2060"/>
      <c r="E1018" s="2060"/>
      <c r="F1018" s="2060"/>
      <c r="G1018" s="2060"/>
      <c r="H1018" s="2060"/>
      <c r="I1018" s="2060"/>
      <c r="J1018" s="2060"/>
      <c r="K1018" s="2060"/>
      <c r="L1018" s="2060"/>
      <c r="M1018" s="2060"/>
      <c r="N1018" s="2060"/>
      <c r="O1018" s="2060"/>
      <c r="P1018" s="2060"/>
      <c r="Q1018" s="2060"/>
      <c r="R1018" s="2060"/>
      <c r="S1018" s="2060"/>
      <c r="T1018" s="2060"/>
      <c r="U1018" s="2061" t="str">
        <f t="shared" si="11"/>
        <v>1410 4-1400 PEDIATRICS</v>
      </c>
      <c r="W1018" s="455" t="b">
        <f>+'17HPM_DATA_INPUT'!C664='17_AUDIT_TOTALS_CK'!U1018</f>
        <v>1</v>
      </c>
      <c r="X1018" s="2065">
        <f>+'17HPM_DATA_INPUT'!D664-'17_AUDIT_TOTALS_CK'!C1018</f>
        <v>0</v>
      </c>
      <c r="Y1018" s="2065">
        <f>+'17HPM_DATA_INPUT'!E664-'17_AUDIT_TOTALS_CK'!D1018</f>
        <v>31</v>
      </c>
      <c r="Z1018" s="2065">
        <f>+'17HPM_DATA_INPUT'!F664-'17_AUDIT_TOTALS_CK'!E1018</f>
        <v>0</v>
      </c>
      <c r="AA1018" s="2065">
        <f>+'17HPM_DATA_INPUT'!G664-'17_AUDIT_TOTALS_CK'!F1018</f>
        <v>31</v>
      </c>
      <c r="AB1018" s="2065">
        <f>+'17HPM_DATA_INPUT'!H664-'17_AUDIT_TOTALS_CK'!G1018</f>
        <v>0</v>
      </c>
      <c r="AC1018" s="2065">
        <f>+'17HPM_DATA_INPUT'!I664-'17_AUDIT_TOTALS_CK'!H1018</f>
        <v>9310</v>
      </c>
      <c r="AD1018" s="2065">
        <f>+'17HPM_DATA_INPUT'!J664-'17_AUDIT_TOTALS_CK'!I1018</f>
        <v>0</v>
      </c>
      <c r="AE1018" s="2065">
        <f>+'17HPM_DATA_INPUT'!K664-'17_AUDIT_TOTALS_CK'!J1018</f>
        <v>3742</v>
      </c>
      <c r="AF1018" s="2065">
        <f>+'17HPM_DATA_INPUT'!L664-'17_AUDIT_TOTALS_CK'!K1018</f>
        <v>0</v>
      </c>
      <c r="AG1018" s="2065">
        <f>+'17HPM_DATA_INPUT'!M664-'17_AUDIT_TOTALS_CK'!L1018</f>
        <v>2624</v>
      </c>
      <c r="AH1018" s="2065">
        <f>+'17HPM_DATA_INPUT'!N664-'17_AUDIT_TOTALS_CK'!M1018</f>
        <v>0</v>
      </c>
      <c r="AI1018" s="2065">
        <f>+'17HPM_DATA_INPUT'!O664-'17_AUDIT_TOTALS_CK'!N1018</f>
        <v>1118</v>
      </c>
      <c r="AJ1018" s="2065">
        <f>+'17HPM_DATA_INPUT'!P664-'17_AUDIT_TOTALS_CK'!O1018</f>
        <v>0</v>
      </c>
      <c r="AK1018" s="2065">
        <f>+'17HPM_DATA_INPUT'!Q664-'17_AUDIT_TOTALS_CK'!P1018</f>
        <v>346</v>
      </c>
      <c r="AL1018" s="2065">
        <f>+'17HPM_DATA_INPUT'!R664-'17_AUDIT_TOTALS_CK'!Q1018</f>
        <v>0</v>
      </c>
      <c r="AM1018" s="2065">
        <f>+'17HPM_DATA_INPUT'!S664-'17_AUDIT_TOTALS_CK'!R1018</f>
        <v>1309</v>
      </c>
      <c r="AN1018" s="2065">
        <f>+'17HPM_DATA_INPUT'!T664-'17_AUDIT_TOTALS_CK'!S1018</f>
        <v>0</v>
      </c>
      <c r="AO1018" s="2065">
        <f>+'17HPM_DATA_INPUT'!U664-'17_AUDIT_TOTALS_CK'!T1018</f>
        <v>-537</v>
      </c>
      <c r="AQ1018" s="455" t="str">
        <f>'Departmental PL'!D1037</f>
        <v>1410 4-1400 PEDIATRICS</v>
      </c>
      <c r="AR1018" s="456">
        <f>+C1018-'Departmental PL'!F1037</f>
        <v>0</v>
      </c>
      <c r="AS1018" s="456">
        <f>+D1018-'Departmental PL'!G1037</f>
        <v>-31</v>
      </c>
      <c r="AT1018" s="456">
        <f>+E1018-'Departmental PL'!H1037</f>
        <v>0</v>
      </c>
      <c r="AU1018" s="456">
        <f>+F1018-'Departmental PL'!I1037</f>
        <v>-31</v>
      </c>
      <c r="AV1018" s="456">
        <f>+G1018-'Departmental PL'!J1037</f>
        <v>0</v>
      </c>
      <c r="AW1018" s="456">
        <f>+H1018-'Departmental PL'!K1037</f>
        <v>-9310</v>
      </c>
      <c r="AX1018" s="456">
        <f>+I1018-'Departmental PL'!L1037</f>
        <v>0</v>
      </c>
      <c r="AY1018" s="456">
        <f>+J1018-'Departmental PL'!M1037</f>
        <v>-3742</v>
      </c>
      <c r="AZ1018" s="456">
        <f>+K1018-'Departmental PL'!N1037</f>
        <v>0</v>
      </c>
      <c r="BA1018" s="456">
        <f>+L1018-'Departmental PL'!O1037</f>
        <v>-2624</v>
      </c>
      <c r="BB1018" s="456">
        <f>+M1018-'Departmental PL'!P1037</f>
        <v>0</v>
      </c>
      <c r="BC1018" s="456">
        <f>+N1018-'Departmental PL'!Q1037</f>
        <v>-1118</v>
      </c>
      <c r="BD1018" s="456">
        <f>+O1018-'Departmental PL'!R1037</f>
        <v>0</v>
      </c>
      <c r="BE1018" s="456">
        <f>+P1018-'Departmental PL'!S1037</f>
        <v>-346</v>
      </c>
      <c r="BF1018" s="456">
        <f>+Q1018-'Departmental PL'!T1037</f>
        <v>0</v>
      </c>
      <c r="BG1018" s="456">
        <f>+R1018-'Departmental PL'!U1037</f>
        <v>-1309</v>
      </c>
      <c r="BH1018" s="456">
        <f>+S1018-'Departmental PL'!V1037</f>
        <v>0</v>
      </c>
      <c r="BI1018" s="456">
        <f>+T1018-'Departmental PL'!W1037</f>
        <v>537</v>
      </c>
    </row>
    <row r="1019" spans="2:61" ht="20.25" hidden="1" customHeight="1" x14ac:dyDescent="0.25">
      <c r="B1019" s="2058" t="s">
        <v>2576</v>
      </c>
      <c r="C1019" s="2060"/>
      <c r="D1019" s="2060"/>
      <c r="E1019" s="2060"/>
      <c r="F1019" s="2060"/>
      <c r="G1019" s="2060"/>
      <c r="H1019" s="2060"/>
      <c r="I1019" s="2060"/>
      <c r="J1019" s="2060"/>
      <c r="K1019" s="2060"/>
      <c r="L1019" s="2060"/>
      <c r="M1019" s="2060"/>
      <c r="N1019" s="2060"/>
      <c r="O1019" s="2060"/>
      <c r="P1019" s="2060"/>
      <c r="Q1019" s="2060"/>
      <c r="R1019" s="2060"/>
      <c r="S1019" s="2060"/>
      <c r="T1019" s="2060"/>
      <c r="U1019" s="2061" t="str">
        <f t="shared" si="11"/>
        <v>1420 4-2800 PEDS CARDIAC ICU</v>
      </c>
      <c r="W1019" s="455" t="b">
        <f>+'17HPM_DATA_INPUT'!C665='17_AUDIT_TOTALS_CK'!U1019</f>
        <v>1</v>
      </c>
      <c r="X1019" s="2065">
        <f>+'17HPM_DATA_INPUT'!D665-'17_AUDIT_TOTALS_CK'!C1019</f>
        <v>5</v>
      </c>
      <c r="Y1019" s="2065">
        <f>+'17HPM_DATA_INPUT'!E665-'17_AUDIT_TOTALS_CK'!D1019</f>
        <v>3</v>
      </c>
      <c r="Z1019" s="2065">
        <f>+'17HPM_DATA_INPUT'!F665-'17_AUDIT_TOTALS_CK'!E1019</f>
        <v>6</v>
      </c>
      <c r="AA1019" s="2065">
        <f>+'17HPM_DATA_INPUT'!G665-'17_AUDIT_TOTALS_CK'!F1019</f>
        <v>4</v>
      </c>
      <c r="AB1019" s="2065">
        <f>+'17HPM_DATA_INPUT'!H665-'17_AUDIT_TOTALS_CK'!G1019</f>
        <v>8680</v>
      </c>
      <c r="AC1019" s="2065">
        <f>+'17HPM_DATA_INPUT'!I665-'17_AUDIT_TOTALS_CK'!H1019</f>
        <v>5600</v>
      </c>
      <c r="AD1019" s="2065">
        <f>+'17HPM_DATA_INPUT'!J665-'17_AUDIT_TOTALS_CK'!I1019</f>
        <v>5435</v>
      </c>
      <c r="AE1019" s="2065">
        <f>+'17HPM_DATA_INPUT'!K665-'17_AUDIT_TOTALS_CK'!J1019</f>
        <v>2250</v>
      </c>
      <c r="AF1019" s="2065">
        <f>+'17HPM_DATA_INPUT'!L665-'17_AUDIT_TOTALS_CK'!K1019</f>
        <v>2740</v>
      </c>
      <c r="AG1019" s="2065">
        <f>+'17HPM_DATA_INPUT'!M665-'17_AUDIT_TOTALS_CK'!L1019</f>
        <v>1649</v>
      </c>
      <c r="AH1019" s="2065">
        <f>+'17HPM_DATA_INPUT'!N665-'17_AUDIT_TOTALS_CK'!M1019</f>
        <v>2695</v>
      </c>
      <c r="AI1019" s="2065">
        <f>+'17HPM_DATA_INPUT'!O665-'17_AUDIT_TOTALS_CK'!N1019</f>
        <v>602</v>
      </c>
      <c r="AJ1019" s="2065">
        <f>+'17HPM_DATA_INPUT'!P665-'17_AUDIT_TOTALS_CK'!O1019</f>
        <v>396</v>
      </c>
      <c r="AK1019" s="2065">
        <f>+'17HPM_DATA_INPUT'!Q665-'17_AUDIT_TOTALS_CK'!P1019</f>
        <v>230</v>
      </c>
      <c r="AL1019" s="2065">
        <f>+'17HPM_DATA_INPUT'!R665-'17_AUDIT_TOTALS_CK'!Q1019</f>
        <v>1431</v>
      </c>
      <c r="AM1019" s="2065">
        <f>+'17HPM_DATA_INPUT'!S665-'17_AUDIT_TOTALS_CK'!R1019</f>
        <v>860</v>
      </c>
      <c r="AN1019" s="2065">
        <f>+'17HPM_DATA_INPUT'!T665-'17_AUDIT_TOTALS_CK'!S1019</f>
        <v>868</v>
      </c>
      <c r="AO1019" s="2065">
        <f>+'17HPM_DATA_INPUT'!U665-'17_AUDIT_TOTALS_CK'!T1019</f>
        <v>-489</v>
      </c>
      <c r="AQ1019" s="455" t="str">
        <f>'Departmental PL'!D1038</f>
        <v>1420 4-2800 PEDS CARDIAC ICU</v>
      </c>
      <c r="AR1019" s="456">
        <f>+C1019-'Departmental PL'!F1038</f>
        <v>-5</v>
      </c>
      <c r="AS1019" s="456">
        <f>+D1019-'Departmental PL'!G1038</f>
        <v>-3</v>
      </c>
      <c r="AT1019" s="456">
        <f>+E1019-'Departmental PL'!H1038</f>
        <v>-6</v>
      </c>
      <c r="AU1019" s="456">
        <f>+F1019-'Departmental PL'!I1038</f>
        <v>-4</v>
      </c>
      <c r="AV1019" s="456">
        <f>+G1019-'Departmental PL'!J1038</f>
        <v>-8680</v>
      </c>
      <c r="AW1019" s="456">
        <f>+H1019-'Departmental PL'!K1038</f>
        <v>-5600</v>
      </c>
      <c r="AX1019" s="456">
        <f>+I1019-'Departmental PL'!L1038</f>
        <v>-5435</v>
      </c>
      <c r="AY1019" s="456">
        <f>+J1019-'Departmental PL'!M1038</f>
        <v>-2250</v>
      </c>
      <c r="AZ1019" s="456">
        <f>+K1019-'Departmental PL'!N1038</f>
        <v>-2740</v>
      </c>
      <c r="BA1019" s="456">
        <f>+L1019-'Departmental PL'!O1038</f>
        <v>-1649</v>
      </c>
      <c r="BB1019" s="456">
        <f>+M1019-'Departmental PL'!P1038</f>
        <v>-2695</v>
      </c>
      <c r="BC1019" s="456">
        <f>+N1019-'Departmental PL'!Q1038</f>
        <v>-601</v>
      </c>
      <c r="BD1019" s="456">
        <f>+O1019-'Departmental PL'!R1038</f>
        <v>-396</v>
      </c>
      <c r="BE1019" s="456">
        <f>+P1019-'Departmental PL'!S1038</f>
        <v>-230</v>
      </c>
      <c r="BF1019" s="456">
        <f>+Q1019-'Departmental PL'!T1038</f>
        <v>-1431</v>
      </c>
      <c r="BG1019" s="456">
        <f>+R1019-'Departmental PL'!U1038</f>
        <v>-860</v>
      </c>
      <c r="BH1019" s="456">
        <f>+S1019-'Departmental PL'!V1038</f>
        <v>-868</v>
      </c>
      <c r="BI1019" s="456">
        <f>+T1019-'Departmental PL'!W1038</f>
        <v>489</v>
      </c>
    </row>
    <row r="1020" spans="2:61" ht="20.25" hidden="1" customHeight="1" x14ac:dyDescent="0.25">
      <c r="B1020" s="2058" t="s">
        <v>2577</v>
      </c>
      <c r="C1020" s="2060"/>
      <c r="D1020" s="2060"/>
      <c r="E1020" s="2060"/>
      <c r="F1020" s="2060"/>
      <c r="G1020" s="2060"/>
      <c r="H1020" s="2060"/>
      <c r="I1020" s="2060"/>
      <c r="J1020" s="2060"/>
      <c r="K1020" s="2060"/>
      <c r="L1020" s="2060"/>
      <c r="M1020" s="2060"/>
      <c r="N1020" s="2060"/>
      <c r="O1020" s="2060"/>
      <c r="P1020" s="2060"/>
      <c r="Q1020" s="2060"/>
      <c r="R1020" s="2060"/>
      <c r="S1020" s="2060"/>
      <c r="T1020" s="2060"/>
      <c r="U1020" s="2061" t="str">
        <f t="shared" si="11"/>
        <v>1430 4-1600 PEDIATRICS</v>
      </c>
      <c r="W1020" s="455" t="b">
        <f>+'17HPM_DATA_INPUT'!C666='17_AUDIT_TOTALS_CK'!U1020</f>
        <v>1</v>
      </c>
      <c r="X1020" s="2065">
        <f>+'17HPM_DATA_INPUT'!D666-'17_AUDIT_TOTALS_CK'!C1020</f>
        <v>99</v>
      </c>
      <c r="Y1020" s="2065">
        <f>+'17HPM_DATA_INPUT'!E666-'17_AUDIT_TOTALS_CK'!D1020</f>
        <v>70</v>
      </c>
      <c r="Z1020" s="2065">
        <f>+'17HPM_DATA_INPUT'!F666-'17_AUDIT_TOTALS_CK'!E1020</f>
        <v>124</v>
      </c>
      <c r="AA1020" s="2065">
        <f>+'17HPM_DATA_INPUT'!G666-'17_AUDIT_TOTALS_CK'!F1020</f>
        <v>83</v>
      </c>
      <c r="AB1020" s="2065">
        <f>+'17HPM_DATA_INPUT'!H666-'17_AUDIT_TOTALS_CK'!G1020</f>
        <v>136990</v>
      </c>
      <c r="AC1020" s="2065">
        <f>+'17HPM_DATA_INPUT'!I666-'17_AUDIT_TOTALS_CK'!H1020</f>
        <v>86660</v>
      </c>
      <c r="AD1020" s="2065">
        <f>+'17HPM_DATA_INPUT'!J666-'17_AUDIT_TOTALS_CK'!I1020</f>
        <v>50145</v>
      </c>
      <c r="AE1020" s="2065">
        <f>+'17HPM_DATA_INPUT'!K666-'17_AUDIT_TOTALS_CK'!J1020</f>
        <v>25214</v>
      </c>
      <c r="AF1020" s="2065">
        <f>+'17HPM_DATA_INPUT'!L666-'17_AUDIT_TOTALS_CK'!K1020</f>
        <v>67366</v>
      </c>
      <c r="AG1020" s="2065">
        <f>+'17HPM_DATA_INPUT'!M666-'17_AUDIT_TOTALS_CK'!L1020</f>
        <v>54743</v>
      </c>
      <c r="AH1020" s="2065">
        <f>+'17HPM_DATA_INPUT'!N666-'17_AUDIT_TOTALS_CK'!M1020</f>
        <v>-17221</v>
      </c>
      <c r="AI1020" s="2065">
        <f>+'17HPM_DATA_INPUT'!O666-'17_AUDIT_TOTALS_CK'!N1020</f>
        <v>-29529</v>
      </c>
      <c r="AJ1020" s="2065">
        <f>+'17HPM_DATA_INPUT'!P666-'17_AUDIT_TOTALS_CK'!O1020</f>
        <v>28956</v>
      </c>
      <c r="AK1020" s="2065">
        <f>+'17HPM_DATA_INPUT'!Q666-'17_AUDIT_TOTALS_CK'!P1020</f>
        <v>37003</v>
      </c>
      <c r="AL1020" s="2065">
        <f>+'17HPM_DATA_INPUT'!R666-'17_AUDIT_TOTALS_CK'!Q1020</f>
        <v>59670</v>
      </c>
      <c r="AM1020" s="2065">
        <f>+'17HPM_DATA_INPUT'!S666-'17_AUDIT_TOTALS_CK'!R1020</f>
        <v>108517</v>
      </c>
      <c r="AN1020" s="2065">
        <f>+'17HPM_DATA_INPUT'!T666-'17_AUDIT_TOTALS_CK'!S1020</f>
        <v>-105846</v>
      </c>
      <c r="AO1020" s="2065">
        <f>+'17HPM_DATA_INPUT'!U666-'17_AUDIT_TOTALS_CK'!T1020</f>
        <v>-175049</v>
      </c>
      <c r="AQ1020" s="455" t="str">
        <f>'Departmental PL'!D1039</f>
        <v>1430 4-1600 PEDIATRICS</v>
      </c>
      <c r="AR1020" s="456">
        <f>+C1020-'Departmental PL'!F1039</f>
        <v>-99</v>
      </c>
      <c r="AS1020" s="456">
        <f>+D1020-'Departmental PL'!G1039</f>
        <v>-70</v>
      </c>
      <c r="AT1020" s="456">
        <f>+E1020-'Departmental PL'!H1039</f>
        <v>-124</v>
      </c>
      <c r="AU1020" s="456">
        <f>+F1020-'Departmental PL'!I1039</f>
        <v>-83</v>
      </c>
      <c r="AV1020" s="456">
        <f>+G1020-'Departmental PL'!J1039</f>
        <v>-136990</v>
      </c>
      <c r="AW1020" s="456">
        <f>+H1020-'Departmental PL'!K1039</f>
        <v>-86660</v>
      </c>
      <c r="AX1020" s="456">
        <f>+I1020-'Departmental PL'!L1039</f>
        <v>-50145</v>
      </c>
      <c r="AY1020" s="456">
        <f>+J1020-'Departmental PL'!M1039</f>
        <v>-25214</v>
      </c>
      <c r="AZ1020" s="456">
        <f>+K1020-'Departmental PL'!N1039</f>
        <v>-67366</v>
      </c>
      <c r="BA1020" s="456">
        <f>+L1020-'Departmental PL'!O1039</f>
        <v>-54743</v>
      </c>
      <c r="BB1020" s="456">
        <f>+M1020-'Departmental PL'!P1039</f>
        <v>17221</v>
      </c>
      <c r="BC1020" s="456">
        <f>+N1020-'Departmental PL'!Q1039</f>
        <v>29529</v>
      </c>
      <c r="BD1020" s="456">
        <f>+O1020-'Departmental PL'!R1039</f>
        <v>-28956</v>
      </c>
      <c r="BE1020" s="456">
        <f>+P1020-'Departmental PL'!S1039</f>
        <v>-37003</v>
      </c>
      <c r="BF1020" s="456">
        <f>+Q1020-'Departmental PL'!T1039</f>
        <v>-59670</v>
      </c>
      <c r="BG1020" s="456">
        <f>+R1020-'Departmental PL'!U1039</f>
        <v>-108517</v>
      </c>
      <c r="BH1020" s="456">
        <f>+S1020-'Departmental PL'!V1039</f>
        <v>105847</v>
      </c>
      <c r="BI1020" s="456">
        <f>+T1020-'Departmental PL'!W1039</f>
        <v>175049</v>
      </c>
    </row>
    <row r="1021" spans="2:61" ht="20.25" hidden="1" customHeight="1" x14ac:dyDescent="0.25">
      <c r="B1021" s="2058" t="s">
        <v>2578</v>
      </c>
      <c r="C1021" s="2060"/>
      <c r="D1021" s="2060"/>
      <c r="E1021" s="2060"/>
      <c r="F1021" s="2060"/>
      <c r="G1021" s="2060"/>
      <c r="H1021" s="2060"/>
      <c r="I1021" s="2060"/>
      <c r="J1021" s="2060"/>
      <c r="K1021" s="2060"/>
      <c r="L1021" s="2060"/>
      <c r="M1021" s="2060"/>
      <c r="N1021" s="2060"/>
      <c r="O1021" s="2060"/>
      <c r="P1021" s="2060"/>
      <c r="Q1021" s="2060"/>
      <c r="R1021" s="2060"/>
      <c r="S1021" s="2060"/>
      <c r="T1021" s="2060"/>
      <c r="U1021" s="2061" t="str">
        <f t="shared" si="11"/>
        <v>1440 4-3600 PEDIATRICS</v>
      </c>
      <c r="W1021" s="455" t="b">
        <f>+'17HPM_DATA_INPUT'!C667='17_AUDIT_TOTALS_CK'!U1021</f>
        <v>1</v>
      </c>
      <c r="X1021" s="2065">
        <f>+'17HPM_DATA_INPUT'!D667-'17_AUDIT_TOTALS_CK'!C1021</f>
        <v>135</v>
      </c>
      <c r="Y1021" s="2065">
        <f>+'17HPM_DATA_INPUT'!E667-'17_AUDIT_TOTALS_CK'!D1021</f>
        <v>99</v>
      </c>
      <c r="Z1021" s="2065">
        <f>+'17HPM_DATA_INPUT'!F667-'17_AUDIT_TOTALS_CK'!E1021</f>
        <v>200</v>
      </c>
      <c r="AA1021" s="2065">
        <f>+'17HPM_DATA_INPUT'!G667-'17_AUDIT_TOTALS_CK'!F1021</f>
        <v>155</v>
      </c>
      <c r="AB1021" s="2065">
        <f>+'17HPM_DATA_INPUT'!H667-'17_AUDIT_TOTALS_CK'!G1021</f>
        <v>250040</v>
      </c>
      <c r="AC1021" s="2065">
        <f>+'17HPM_DATA_INPUT'!I667-'17_AUDIT_TOTALS_CK'!H1021</f>
        <v>200200</v>
      </c>
      <c r="AD1021" s="2065">
        <f>+'17HPM_DATA_INPUT'!J667-'17_AUDIT_TOTALS_CK'!I1021</f>
        <v>55571</v>
      </c>
      <c r="AE1021" s="2065">
        <f>+'17HPM_DATA_INPUT'!K667-'17_AUDIT_TOTALS_CK'!J1021</f>
        <v>55744</v>
      </c>
      <c r="AF1021" s="2065">
        <f>+'17HPM_DATA_INPUT'!L667-'17_AUDIT_TOTALS_CK'!K1021</f>
        <v>96344</v>
      </c>
      <c r="AG1021" s="2065">
        <f>+'17HPM_DATA_INPUT'!M667-'17_AUDIT_TOTALS_CK'!L1021</f>
        <v>82827</v>
      </c>
      <c r="AH1021" s="2065">
        <f>+'17HPM_DATA_INPUT'!N667-'17_AUDIT_TOTALS_CK'!M1021</f>
        <v>-40773</v>
      </c>
      <c r="AI1021" s="2065">
        <f>+'17HPM_DATA_INPUT'!O667-'17_AUDIT_TOTALS_CK'!N1021</f>
        <v>-27083</v>
      </c>
      <c r="AJ1021" s="2065">
        <f>+'17HPM_DATA_INPUT'!P667-'17_AUDIT_TOTALS_CK'!O1021</f>
        <v>17665</v>
      </c>
      <c r="AK1021" s="2065">
        <f>+'17HPM_DATA_INPUT'!Q667-'17_AUDIT_TOTALS_CK'!P1021</f>
        <v>33336</v>
      </c>
      <c r="AL1021" s="2065">
        <f>+'17HPM_DATA_INPUT'!R667-'17_AUDIT_TOTALS_CK'!Q1021</f>
        <v>53719</v>
      </c>
      <c r="AM1021" s="2065">
        <f>+'17HPM_DATA_INPUT'!S667-'17_AUDIT_TOTALS_CK'!R1021</f>
        <v>83258</v>
      </c>
      <c r="AN1021" s="2065">
        <f>+'17HPM_DATA_INPUT'!T667-'17_AUDIT_TOTALS_CK'!S1021</f>
        <v>-112157</v>
      </c>
      <c r="AO1021" s="2065">
        <f>+'17HPM_DATA_INPUT'!U667-'17_AUDIT_TOTALS_CK'!T1021</f>
        <v>-143678</v>
      </c>
      <c r="AQ1021" s="455" t="str">
        <f>'Departmental PL'!D1040</f>
        <v>1440 4-3600 PEDIATRICS</v>
      </c>
      <c r="AR1021" s="456">
        <f>+C1021-'Departmental PL'!F1040</f>
        <v>-135</v>
      </c>
      <c r="AS1021" s="456">
        <f>+D1021-'Departmental PL'!G1040</f>
        <v>-99</v>
      </c>
      <c r="AT1021" s="456">
        <f>+E1021-'Departmental PL'!H1040</f>
        <v>-200</v>
      </c>
      <c r="AU1021" s="456">
        <f>+F1021-'Departmental PL'!I1040</f>
        <v>-155</v>
      </c>
      <c r="AV1021" s="456">
        <f>+G1021-'Departmental PL'!J1040</f>
        <v>-250040</v>
      </c>
      <c r="AW1021" s="456">
        <f>+H1021-'Departmental PL'!K1040</f>
        <v>-200200</v>
      </c>
      <c r="AX1021" s="456">
        <f>+I1021-'Departmental PL'!L1040</f>
        <v>-55571</v>
      </c>
      <c r="AY1021" s="456">
        <f>+J1021-'Departmental PL'!M1040</f>
        <v>-55744</v>
      </c>
      <c r="AZ1021" s="456">
        <f>+K1021-'Departmental PL'!N1040</f>
        <v>-96344</v>
      </c>
      <c r="BA1021" s="456">
        <f>+L1021-'Departmental PL'!O1040</f>
        <v>-82827</v>
      </c>
      <c r="BB1021" s="456">
        <f>+M1021-'Departmental PL'!P1040</f>
        <v>40773</v>
      </c>
      <c r="BC1021" s="456">
        <f>+N1021-'Departmental PL'!Q1040</f>
        <v>27083</v>
      </c>
      <c r="BD1021" s="456">
        <f>+O1021-'Departmental PL'!R1040</f>
        <v>-17665</v>
      </c>
      <c r="BE1021" s="456">
        <f>+P1021-'Departmental PL'!S1040</f>
        <v>-33336</v>
      </c>
      <c r="BF1021" s="456">
        <f>+Q1021-'Departmental PL'!T1040</f>
        <v>-53719</v>
      </c>
      <c r="BG1021" s="456">
        <f>+R1021-'Departmental PL'!U1040</f>
        <v>-83258</v>
      </c>
      <c r="BH1021" s="456">
        <f>+S1021-'Departmental PL'!V1040</f>
        <v>112157</v>
      </c>
      <c r="BI1021" s="456">
        <f>+T1021-'Departmental PL'!W1040</f>
        <v>143677</v>
      </c>
    </row>
    <row r="1022" spans="2:61" ht="20.25" hidden="1" customHeight="1" x14ac:dyDescent="0.25">
      <c r="B1022" s="2058" t="s">
        <v>2579</v>
      </c>
      <c r="C1022" s="2060"/>
      <c r="D1022" s="2060"/>
      <c r="E1022" s="2060"/>
      <c r="F1022" s="2060"/>
      <c r="G1022" s="2060"/>
      <c r="H1022" s="2060"/>
      <c r="I1022" s="2060"/>
      <c r="J1022" s="2060"/>
      <c r="K1022" s="2060"/>
      <c r="L1022" s="2060"/>
      <c r="M1022" s="2060"/>
      <c r="N1022" s="2060"/>
      <c r="O1022" s="2060"/>
      <c r="P1022" s="2060"/>
      <c r="Q1022" s="2060"/>
      <c r="R1022" s="2060"/>
      <c r="S1022" s="2060"/>
      <c r="T1022" s="2060"/>
      <c r="U1022" s="2061" t="str">
        <f t="shared" si="11"/>
        <v>1450 4-1800 PEDIATRICS ICU (PICU) (prev. 4-2800)</v>
      </c>
      <c r="W1022" s="455" t="b">
        <f>+'17HPM_DATA_INPUT'!C668='17_AUDIT_TOTALS_CK'!U1022</f>
        <v>1</v>
      </c>
      <c r="X1022" s="2065">
        <f>+'17HPM_DATA_INPUT'!D668-'17_AUDIT_TOTALS_CK'!C1022</f>
        <v>9</v>
      </c>
      <c r="Y1022" s="2065">
        <f>+'17HPM_DATA_INPUT'!E668-'17_AUDIT_TOTALS_CK'!D1022</f>
        <v>13</v>
      </c>
      <c r="Z1022" s="2065">
        <f>+'17HPM_DATA_INPUT'!F668-'17_AUDIT_TOTALS_CK'!E1022</f>
        <v>10</v>
      </c>
      <c r="AA1022" s="2065">
        <f>+'17HPM_DATA_INPUT'!G668-'17_AUDIT_TOTALS_CK'!F1022</f>
        <v>18</v>
      </c>
      <c r="AB1022" s="2065">
        <f>+'17HPM_DATA_INPUT'!H668-'17_AUDIT_TOTALS_CK'!G1022</f>
        <v>7000</v>
      </c>
      <c r="AC1022" s="2065">
        <f>+'17HPM_DATA_INPUT'!I668-'17_AUDIT_TOTALS_CK'!H1022</f>
        <v>21770</v>
      </c>
      <c r="AD1022" s="2065">
        <f>+'17HPM_DATA_INPUT'!J668-'17_AUDIT_TOTALS_CK'!I1022</f>
        <v>702</v>
      </c>
      <c r="AE1022" s="2065">
        <f>+'17HPM_DATA_INPUT'!K668-'17_AUDIT_TOTALS_CK'!J1022</f>
        <v>6426</v>
      </c>
      <c r="AF1022" s="2065">
        <f>+'17HPM_DATA_INPUT'!L668-'17_AUDIT_TOTALS_CK'!K1022</f>
        <v>2568</v>
      </c>
      <c r="AG1022" s="2065">
        <f>+'17HPM_DATA_INPUT'!M668-'17_AUDIT_TOTALS_CK'!L1022</f>
        <v>7627</v>
      </c>
      <c r="AH1022" s="2065">
        <f>+'17HPM_DATA_INPUT'!N668-'17_AUDIT_TOTALS_CK'!M1022</f>
        <v>-1867</v>
      </c>
      <c r="AI1022" s="2065">
        <f>+'17HPM_DATA_INPUT'!O668-'17_AUDIT_TOTALS_CK'!N1022</f>
        <v>-1201</v>
      </c>
      <c r="AJ1022" s="2065">
        <f>+'17HPM_DATA_INPUT'!P668-'17_AUDIT_TOTALS_CK'!O1022</f>
        <v>329</v>
      </c>
      <c r="AK1022" s="2065">
        <f>+'17HPM_DATA_INPUT'!Q668-'17_AUDIT_TOTALS_CK'!P1022</f>
        <v>1018</v>
      </c>
      <c r="AL1022" s="2065">
        <f>+'17HPM_DATA_INPUT'!R668-'17_AUDIT_TOTALS_CK'!Q1022</f>
        <v>1005</v>
      </c>
      <c r="AM1022" s="2065">
        <f>+'17HPM_DATA_INPUT'!S668-'17_AUDIT_TOTALS_CK'!R1022</f>
        <v>3546</v>
      </c>
      <c r="AN1022" s="2065">
        <f>+'17HPM_DATA_INPUT'!T668-'17_AUDIT_TOTALS_CK'!S1022</f>
        <v>-3201</v>
      </c>
      <c r="AO1022" s="2065">
        <f>+'17HPM_DATA_INPUT'!U668-'17_AUDIT_TOTALS_CK'!T1022</f>
        <v>-5765</v>
      </c>
      <c r="AQ1022" s="455" t="str">
        <f>'Departmental PL'!D1041</f>
        <v>1450 4-1800 PEDIATRICS ICU (PICU) (prev. 4-2800)</v>
      </c>
      <c r="AR1022" s="456">
        <f>+C1022-'Departmental PL'!F1041</f>
        <v>-9</v>
      </c>
      <c r="AS1022" s="456">
        <f>+D1022-'Departmental PL'!G1041</f>
        <v>-13</v>
      </c>
      <c r="AT1022" s="456">
        <f>+E1022-'Departmental PL'!H1041</f>
        <v>-10</v>
      </c>
      <c r="AU1022" s="456">
        <f>+F1022-'Departmental PL'!I1041</f>
        <v>-18</v>
      </c>
      <c r="AV1022" s="456">
        <f>+G1022-'Departmental PL'!J1041</f>
        <v>-7000</v>
      </c>
      <c r="AW1022" s="456">
        <f>+H1022-'Departmental PL'!K1041</f>
        <v>-21770</v>
      </c>
      <c r="AX1022" s="456">
        <f>+I1022-'Departmental PL'!L1041</f>
        <v>-702</v>
      </c>
      <c r="AY1022" s="456">
        <f>+J1022-'Departmental PL'!M1041</f>
        <v>-6426</v>
      </c>
      <c r="AZ1022" s="456">
        <f>+K1022-'Departmental PL'!N1041</f>
        <v>-2568</v>
      </c>
      <c r="BA1022" s="456">
        <f>+L1022-'Departmental PL'!O1041</f>
        <v>-7627</v>
      </c>
      <c r="BB1022" s="456">
        <f>+M1022-'Departmental PL'!P1041</f>
        <v>1866</v>
      </c>
      <c r="BC1022" s="456">
        <f>+N1022-'Departmental PL'!Q1041</f>
        <v>1201</v>
      </c>
      <c r="BD1022" s="456">
        <f>+O1022-'Departmental PL'!R1041</f>
        <v>-329</v>
      </c>
      <c r="BE1022" s="456">
        <f>+P1022-'Departmental PL'!S1041</f>
        <v>-1018</v>
      </c>
      <c r="BF1022" s="456">
        <f>+Q1022-'Departmental PL'!T1041</f>
        <v>-1005</v>
      </c>
      <c r="BG1022" s="456">
        <f>+R1022-'Departmental PL'!U1041</f>
        <v>-3546</v>
      </c>
      <c r="BH1022" s="456">
        <f>+S1022-'Departmental PL'!V1041</f>
        <v>3200</v>
      </c>
      <c r="BI1022" s="456">
        <f>+T1022-'Departmental PL'!W1041</f>
        <v>5765</v>
      </c>
    </row>
    <row r="1023" spans="2:61" ht="20.25" hidden="1" customHeight="1" x14ac:dyDescent="0.25">
      <c r="B1023" s="2058" t="s">
        <v>2601</v>
      </c>
      <c r="C1023" s="2060"/>
      <c r="D1023" s="2060"/>
      <c r="E1023" s="2060"/>
      <c r="F1023" s="2060"/>
      <c r="G1023" s="2060"/>
      <c r="H1023" s="2060"/>
      <c r="I1023" s="2060"/>
      <c r="J1023" s="2060"/>
      <c r="K1023" s="2060"/>
      <c r="L1023" s="2060"/>
      <c r="M1023" s="2060"/>
      <c r="N1023" s="2060"/>
      <c r="O1023" s="2060"/>
      <c r="P1023" s="2060"/>
      <c r="Q1023" s="2060"/>
      <c r="R1023" s="2060"/>
      <c r="S1023" s="2060"/>
      <c r="T1023" s="2060"/>
      <c r="U1023" s="2061" t="str">
        <f t="shared" si="11"/>
        <v>1460 4-1200 PALLIATIVE CARE UNIT</v>
      </c>
      <c r="W1023" s="455" t="b">
        <f>+'17HPM_DATA_INPUT'!C669='17_AUDIT_TOTALS_CK'!U1023</f>
        <v>1</v>
      </c>
      <c r="X1023" s="2065">
        <f>+'17HPM_DATA_INPUT'!D669-'17_AUDIT_TOTALS_CK'!C1023</f>
        <v>3</v>
      </c>
      <c r="Y1023" s="2065">
        <f>+'17HPM_DATA_INPUT'!E669-'17_AUDIT_TOTALS_CK'!D1023</f>
        <v>7</v>
      </c>
      <c r="Z1023" s="2065">
        <f>+'17HPM_DATA_INPUT'!F669-'17_AUDIT_TOTALS_CK'!E1023</f>
        <v>7</v>
      </c>
      <c r="AA1023" s="2065">
        <f>+'17HPM_DATA_INPUT'!G669-'17_AUDIT_TOTALS_CK'!F1023</f>
        <v>45</v>
      </c>
      <c r="AB1023" s="2065">
        <f>+'17HPM_DATA_INPUT'!H669-'17_AUDIT_TOTALS_CK'!G1023</f>
        <v>8610</v>
      </c>
      <c r="AC1023" s="2065">
        <f>+'17HPM_DATA_INPUT'!I669-'17_AUDIT_TOTALS_CK'!H1023</f>
        <v>60410</v>
      </c>
      <c r="AD1023" s="2065">
        <f>+'17HPM_DATA_INPUT'!J669-'17_AUDIT_TOTALS_CK'!I1023</f>
        <v>2602</v>
      </c>
      <c r="AE1023" s="2065">
        <f>+'17HPM_DATA_INPUT'!K669-'17_AUDIT_TOTALS_CK'!J1023</f>
        <v>27980</v>
      </c>
      <c r="AF1023" s="2065">
        <f>+'17HPM_DATA_INPUT'!L669-'17_AUDIT_TOTALS_CK'!K1023</f>
        <v>3882</v>
      </c>
      <c r="AG1023" s="2065">
        <f>+'17HPM_DATA_INPUT'!M669-'17_AUDIT_TOTALS_CK'!L1023</f>
        <v>27608</v>
      </c>
      <c r="AH1023" s="2065">
        <f>+'17HPM_DATA_INPUT'!N669-'17_AUDIT_TOTALS_CK'!M1023</f>
        <v>-1279</v>
      </c>
      <c r="AI1023" s="2065">
        <f>+'17HPM_DATA_INPUT'!O669-'17_AUDIT_TOTALS_CK'!N1023</f>
        <v>371</v>
      </c>
      <c r="AJ1023" s="2065">
        <f>+'17HPM_DATA_INPUT'!P669-'17_AUDIT_TOTALS_CK'!O1023</f>
        <v>599</v>
      </c>
      <c r="AK1023" s="2065">
        <f>+'17HPM_DATA_INPUT'!Q669-'17_AUDIT_TOTALS_CK'!P1023</f>
        <v>4450</v>
      </c>
      <c r="AL1023" s="2065">
        <f>+'17HPM_DATA_INPUT'!R669-'17_AUDIT_TOTALS_CK'!Q1023</f>
        <v>2547</v>
      </c>
      <c r="AM1023" s="2065">
        <f>+'17HPM_DATA_INPUT'!S669-'17_AUDIT_TOTALS_CK'!R1023</f>
        <v>19960</v>
      </c>
      <c r="AN1023" s="2065">
        <f>+'17HPM_DATA_INPUT'!T669-'17_AUDIT_TOTALS_CK'!S1023</f>
        <v>-4426</v>
      </c>
      <c r="AO1023" s="2065">
        <f>+'17HPM_DATA_INPUT'!U669-'17_AUDIT_TOTALS_CK'!T1023</f>
        <v>-24038</v>
      </c>
      <c r="AQ1023" s="455" t="str">
        <f>'Departmental PL'!D1042</f>
        <v>1460 4-1200 PALLIATIVE CARE UNIT</v>
      </c>
      <c r="AR1023" s="456">
        <f>+C1023-'Departmental PL'!F1042</f>
        <v>-3</v>
      </c>
      <c r="AS1023" s="456">
        <f>+D1023-'Departmental PL'!G1042</f>
        <v>-7</v>
      </c>
      <c r="AT1023" s="456">
        <f>+E1023-'Departmental PL'!H1042</f>
        <v>-7</v>
      </c>
      <c r="AU1023" s="456">
        <f>+F1023-'Departmental PL'!I1042</f>
        <v>-45</v>
      </c>
      <c r="AV1023" s="456">
        <f>+G1023-'Departmental PL'!J1042</f>
        <v>-8610</v>
      </c>
      <c r="AW1023" s="456">
        <f>+H1023-'Departmental PL'!K1042</f>
        <v>-60410</v>
      </c>
      <c r="AX1023" s="456">
        <f>+I1023-'Departmental PL'!L1042</f>
        <v>-2602</v>
      </c>
      <c r="AY1023" s="456">
        <f>+J1023-'Departmental PL'!M1042</f>
        <v>-27980</v>
      </c>
      <c r="AZ1023" s="456">
        <f>+K1023-'Departmental PL'!N1042</f>
        <v>-3882</v>
      </c>
      <c r="BA1023" s="456">
        <f>+L1023-'Departmental PL'!O1042</f>
        <v>-27608</v>
      </c>
      <c r="BB1023" s="456">
        <f>+M1023-'Departmental PL'!P1042</f>
        <v>1280</v>
      </c>
      <c r="BC1023" s="456">
        <f>+N1023-'Departmental PL'!Q1042</f>
        <v>-372</v>
      </c>
      <c r="BD1023" s="456">
        <f>+O1023-'Departmental PL'!R1042</f>
        <v>-599</v>
      </c>
      <c r="BE1023" s="456">
        <f>+P1023-'Departmental PL'!S1042</f>
        <v>-4450</v>
      </c>
      <c r="BF1023" s="456">
        <f>+Q1023-'Departmental PL'!T1042</f>
        <v>-2547</v>
      </c>
      <c r="BG1023" s="456">
        <f>+R1023-'Departmental PL'!U1042</f>
        <v>-19960</v>
      </c>
      <c r="BH1023" s="456">
        <f>+S1023-'Departmental PL'!V1042</f>
        <v>4426</v>
      </c>
      <c r="BI1023" s="456">
        <f>+T1023-'Departmental PL'!W1042</f>
        <v>24038</v>
      </c>
    </row>
    <row r="1024" spans="2:61" ht="20.25" hidden="1" customHeight="1" x14ac:dyDescent="0.25">
      <c r="B1024" s="2058" t="s">
        <v>2580</v>
      </c>
      <c r="C1024" s="2060"/>
      <c r="D1024" s="2060"/>
      <c r="E1024" s="2060"/>
      <c r="F1024" s="2060"/>
      <c r="G1024" s="2060"/>
      <c r="H1024" s="2060"/>
      <c r="I1024" s="2060"/>
      <c r="J1024" s="2060"/>
      <c r="K1024" s="2060"/>
      <c r="L1024" s="2060"/>
      <c r="M1024" s="2060"/>
      <c r="N1024" s="2060"/>
      <c r="O1024" s="2060"/>
      <c r="P1024" s="2060"/>
      <c r="Q1024" s="2060"/>
      <c r="R1024" s="2060"/>
      <c r="S1024" s="2060"/>
      <c r="T1024" s="2060"/>
      <c r="U1024" s="2061" t="str">
        <f t="shared" si="11"/>
        <v>1470 4-3400 MED/SURG</v>
      </c>
      <c r="W1024" s="455" t="b">
        <f>+'17HPM_DATA_INPUT'!C670='17_AUDIT_TOTALS_CK'!U1024</f>
        <v>1</v>
      </c>
      <c r="X1024" s="2065">
        <f>+'17HPM_DATA_INPUT'!D670-'17_AUDIT_TOTALS_CK'!C1024</f>
        <v>64</v>
      </c>
      <c r="Y1024" s="2065">
        <f>+'17HPM_DATA_INPUT'!E670-'17_AUDIT_TOTALS_CK'!D1024</f>
        <v>82</v>
      </c>
      <c r="Z1024" s="2065">
        <f>+'17HPM_DATA_INPUT'!F670-'17_AUDIT_TOTALS_CK'!E1024</f>
        <v>105</v>
      </c>
      <c r="AA1024" s="2065">
        <f>+'17HPM_DATA_INPUT'!G670-'17_AUDIT_TOTALS_CK'!F1024</f>
        <v>156</v>
      </c>
      <c r="AB1024" s="2065">
        <f>+'17HPM_DATA_INPUT'!H670-'17_AUDIT_TOTALS_CK'!G1024</f>
        <v>125510</v>
      </c>
      <c r="AC1024" s="2065">
        <f>+'17HPM_DATA_INPUT'!I670-'17_AUDIT_TOTALS_CK'!H1024</f>
        <v>187810</v>
      </c>
      <c r="AD1024" s="2065">
        <f>+'17HPM_DATA_INPUT'!J670-'17_AUDIT_TOTALS_CK'!I1024</f>
        <v>30360</v>
      </c>
      <c r="AE1024" s="2065">
        <f>+'17HPM_DATA_INPUT'!K670-'17_AUDIT_TOTALS_CK'!J1024</f>
        <v>67642</v>
      </c>
      <c r="AF1024" s="2065">
        <f>+'17HPM_DATA_INPUT'!L670-'17_AUDIT_TOTALS_CK'!K1024</f>
        <v>48902</v>
      </c>
      <c r="AG1024" s="2065">
        <f>+'17HPM_DATA_INPUT'!M670-'17_AUDIT_TOTALS_CK'!L1024</f>
        <v>73468</v>
      </c>
      <c r="AH1024" s="2065">
        <f>+'17HPM_DATA_INPUT'!N670-'17_AUDIT_TOTALS_CK'!M1024</f>
        <v>-18542</v>
      </c>
      <c r="AI1024" s="2065">
        <f>+'17HPM_DATA_INPUT'!O670-'17_AUDIT_TOTALS_CK'!N1024</f>
        <v>-5825</v>
      </c>
      <c r="AJ1024" s="2065">
        <f>+'17HPM_DATA_INPUT'!P670-'17_AUDIT_TOTALS_CK'!O1024</f>
        <v>13583</v>
      </c>
      <c r="AK1024" s="2065">
        <f>+'17HPM_DATA_INPUT'!Q670-'17_AUDIT_TOTALS_CK'!P1024</f>
        <v>21121</v>
      </c>
      <c r="AL1024" s="2065">
        <f>+'17HPM_DATA_INPUT'!R670-'17_AUDIT_TOTALS_CK'!Q1024</f>
        <v>31328</v>
      </c>
      <c r="AM1024" s="2065">
        <f>+'17HPM_DATA_INPUT'!S670-'17_AUDIT_TOTALS_CK'!R1024</f>
        <v>35053</v>
      </c>
      <c r="AN1024" s="2065">
        <f>+'17HPM_DATA_INPUT'!T670-'17_AUDIT_TOTALS_CK'!S1024</f>
        <v>-63453</v>
      </c>
      <c r="AO1024" s="2065">
        <f>+'17HPM_DATA_INPUT'!U670-'17_AUDIT_TOTALS_CK'!T1024</f>
        <v>-62000</v>
      </c>
      <c r="AQ1024" s="455" t="str">
        <f>'Departmental PL'!D1043</f>
        <v>1470 4-3400 MED/SURG</v>
      </c>
      <c r="AR1024" s="456">
        <f>+C1024-'Departmental PL'!F1043</f>
        <v>-64</v>
      </c>
      <c r="AS1024" s="456">
        <f>+D1024-'Departmental PL'!G1043</f>
        <v>-82</v>
      </c>
      <c r="AT1024" s="456">
        <f>+E1024-'Departmental PL'!H1043</f>
        <v>-105</v>
      </c>
      <c r="AU1024" s="456">
        <f>+F1024-'Departmental PL'!I1043</f>
        <v>-156</v>
      </c>
      <c r="AV1024" s="456">
        <f>+G1024-'Departmental PL'!J1043</f>
        <v>-125510</v>
      </c>
      <c r="AW1024" s="456">
        <f>+H1024-'Departmental PL'!K1043</f>
        <v>-187810</v>
      </c>
      <c r="AX1024" s="456">
        <f>+I1024-'Departmental PL'!L1043</f>
        <v>-30360</v>
      </c>
      <c r="AY1024" s="456">
        <f>+J1024-'Departmental PL'!M1043</f>
        <v>-67642</v>
      </c>
      <c r="AZ1024" s="456">
        <f>+K1024-'Departmental PL'!N1043</f>
        <v>-48902</v>
      </c>
      <c r="BA1024" s="456">
        <f>+L1024-'Departmental PL'!O1043</f>
        <v>-73468</v>
      </c>
      <c r="BB1024" s="456">
        <f>+M1024-'Departmental PL'!P1043</f>
        <v>18542</v>
      </c>
      <c r="BC1024" s="456">
        <f>+N1024-'Departmental PL'!Q1043</f>
        <v>5826</v>
      </c>
      <c r="BD1024" s="456">
        <f>+O1024-'Departmental PL'!R1043</f>
        <v>-13583</v>
      </c>
      <c r="BE1024" s="456">
        <f>+P1024-'Departmental PL'!S1043</f>
        <v>-21121</v>
      </c>
      <c r="BF1024" s="456">
        <f>+Q1024-'Departmental PL'!T1043</f>
        <v>-31328</v>
      </c>
      <c r="BG1024" s="456">
        <f>+R1024-'Departmental PL'!U1043</f>
        <v>-35053</v>
      </c>
      <c r="BH1024" s="456">
        <f>+S1024-'Departmental PL'!V1043</f>
        <v>63453</v>
      </c>
      <c r="BI1024" s="456">
        <f>+T1024-'Departmental PL'!W1043</f>
        <v>62000</v>
      </c>
    </row>
    <row r="1025" spans="2:61" ht="20.25" hidden="1" customHeight="1" x14ac:dyDescent="0.25">
      <c r="B1025" s="2074" t="s">
        <v>1710</v>
      </c>
      <c r="C1025" s="2075"/>
      <c r="D1025" s="2075"/>
      <c r="E1025" s="2075"/>
      <c r="F1025" s="2075"/>
      <c r="G1025" s="2075"/>
      <c r="H1025" s="2075"/>
      <c r="I1025" s="2075"/>
      <c r="J1025" s="2075"/>
      <c r="K1025" s="2075"/>
      <c r="L1025" s="2075"/>
      <c r="M1025" s="2075"/>
      <c r="N1025" s="2075"/>
      <c r="O1025" s="2075"/>
      <c r="P1025" s="2075"/>
      <c r="Q1025" s="2075"/>
      <c r="R1025" s="2075"/>
      <c r="S1025" s="2075"/>
      <c r="T1025" s="2075"/>
      <c r="U1025" s="2061" t="str">
        <f t="shared" si="11"/>
        <v>1500 5-1200 REHAB UNIT</v>
      </c>
      <c r="W1025" s="455" t="b">
        <f>+'17HPM_DATA_INPUT'!C671='17_AUDIT_TOTALS_CK'!U1025</f>
        <v>1</v>
      </c>
      <c r="X1025" s="2065">
        <f>+'17HPM_DATA_INPUT'!D671-'17_AUDIT_TOTALS_CK'!C1025</f>
        <v>0</v>
      </c>
      <c r="Y1025" s="2065">
        <f>+'17HPM_DATA_INPUT'!E671-'17_AUDIT_TOTALS_CK'!D1025</f>
        <v>0</v>
      </c>
      <c r="Z1025" s="2065">
        <f>+'17HPM_DATA_INPUT'!F671-'17_AUDIT_TOTALS_CK'!E1025</f>
        <v>0</v>
      </c>
      <c r="AA1025" s="2065">
        <f>+'17HPM_DATA_INPUT'!G671-'17_AUDIT_TOTALS_CK'!F1025</f>
        <v>0</v>
      </c>
      <c r="AB1025" s="2065">
        <f>+'17HPM_DATA_INPUT'!H671-'17_AUDIT_TOTALS_CK'!G1025</f>
        <v>0</v>
      </c>
      <c r="AC1025" s="2065">
        <f>+'17HPM_DATA_INPUT'!I671-'17_AUDIT_TOTALS_CK'!H1025</f>
        <v>0</v>
      </c>
      <c r="AD1025" s="2065">
        <f>+'17HPM_DATA_INPUT'!J671-'17_AUDIT_TOTALS_CK'!I1025</f>
        <v>0</v>
      </c>
      <c r="AE1025" s="2065">
        <f>+'17HPM_DATA_INPUT'!K671-'17_AUDIT_TOTALS_CK'!J1025</f>
        <v>0</v>
      </c>
      <c r="AF1025" s="2065">
        <f>+'17HPM_DATA_INPUT'!L671-'17_AUDIT_TOTALS_CK'!K1025</f>
        <v>0</v>
      </c>
      <c r="AG1025" s="2065">
        <f>+'17HPM_DATA_INPUT'!M671-'17_AUDIT_TOTALS_CK'!L1025</f>
        <v>0</v>
      </c>
      <c r="AH1025" s="2065">
        <f>+'17HPM_DATA_INPUT'!N671-'17_AUDIT_TOTALS_CK'!M1025</f>
        <v>0</v>
      </c>
      <c r="AI1025" s="2065">
        <f>+'17HPM_DATA_INPUT'!O671-'17_AUDIT_TOTALS_CK'!N1025</f>
        <v>0</v>
      </c>
      <c r="AJ1025" s="2065">
        <f>+'17HPM_DATA_INPUT'!P671-'17_AUDIT_TOTALS_CK'!O1025</f>
        <v>0</v>
      </c>
      <c r="AK1025" s="2065">
        <f>+'17HPM_DATA_INPUT'!Q671-'17_AUDIT_TOTALS_CK'!P1025</f>
        <v>0</v>
      </c>
      <c r="AL1025" s="2065">
        <f>+'17HPM_DATA_INPUT'!R671-'17_AUDIT_TOTALS_CK'!Q1025</f>
        <v>0</v>
      </c>
      <c r="AM1025" s="2065">
        <f>+'17HPM_DATA_INPUT'!S671-'17_AUDIT_TOTALS_CK'!R1025</f>
        <v>0</v>
      </c>
      <c r="AN1025" s="2065">
        <f>+'17HPM_DATA_INPUT'!T671-'17_AUDIT_TOTALS_CK'!S1025</f>
        <v>0</v>
      </c>
      <c r="AO1025" s="2065">
        <f>+'17HPM_DATA_INPUT'!U671-'17_AUDIT_TOTALS_CK'!T1025</f>
        <v>0</v>
      </c>
      <c r="AQ1025" s="455" t="str">
        <f>'Departmental PL'!D1044</f>
        <v>1500 5-1200 REHAB UNIT</v>
      </c>
      <c r="AR1025" s="456">
        <f>+C1025-'Departmental PL'!F1044</f>
        <v>0</v>
      </c>
      <c r="AS1025" s="456">
        <f>+D1025-'Departmental PL'!G1044</f>
        <v>0</v>
      </c>
      <c r="AT1025" s="456">
        <f>+E1025-'Departmental PL'!H1044</f>
        <v>0</v>
      </c>
      <c r="AU1025" s="456">
        <f>+F1025-'Departmental PL'!I1044</f>
        <v>0</v>
      </c>
      <c r="AV1025" s="456">
        <f>+G1025-'Departmental PL'!J1044</f>
        <v>0</v>
      </c>
      <c r="AW1025" s="456">
        <f>+H1025-'Departmental PL'!K1044</f>
        <v>0</v>
      </c>
      <c r="AX1025" s="456">
        <f>+I1025-'Departmental PL'!L1044</f>
        <v>0</v>
      </c>
      <c r="AY1025" s="456">
        <f>+J1025-'Departmental PL'!M1044</f>
        <v>0</v>
      </c>
      <c r="AZ1025" s="456">
        <f>+K1025-'Departmental PL'!N1044</f>
        <v>0</v>
      </c>
      <c r="BA1025" s="456">
        <f>+L1025-'Departmental PL'!O1044</f>
        <v>0</v>
      </c>
      <c r="BB1025" s="456">
        <f>+M1025-'Departmental PL'!P1044</f>
        <v>0</v>
      </c>
      <c r="BC1025" s="456">
        <f>+N1025-'Departmental PL'!Q1044</f>
        <v>0</v>
      </c>
      <c r="BD1025" s="456">
        <f>+O1025-'Departmental PL'!R1044</f>
        <v>0</v>
      </c>
      <c r="BE1025" s="456">
        <f>+P1025-'Departmental PL'!S1044</f>
        <v>0</v>
      </c>
      <c r="BF1025" s="456">
        <f>+Q1025-'Departmental PL'!T1044</f>
        <v>0</v>
      </c>
      <c r="BG1025" s="456">
        <f>+R1025-'Departmental PL'!U1044</f>
        <v>0</v>
      </c>
      <c r="BH1025" s="456">
        <f>+S1025-'Departmental PL'!V1044</f>
        <v>0</v>
      </c>
      <c r="BI1025" s="456">
        <f>+T1025-'Departmental PL'!W1044</f>
        <v>0</v>
      </c>
    </row>
    <row r="1026" spans="2:61" ht="20.25" hidden="1" customHeight="1" x14ac:dyDescent="0.25">
      <c r="B1026" s="2058" t="s">
        <v>2582</v>
      </c>
      <c r="C1026" s="2060"/>
      <c r="D1026" s="2060"/>
      <c r="E1026" s="2060"/>
      <c r="F1026" s="2060"/>
      <c r="G1026" s="2060"/>
      <c r="H1026" s="2060"/>
      <c r="I1026" s="2060"/>
      <c r="J1026" s="2060"/>
      <c r="K1026" s="2060"/>
      <c r="L1026" s="2060"/>
      <c r="M1026" s="2060"/>
      <c r="N1026" s="2060"/>
      <c r="O1026" s="2060"/>
      <c r="P1026" s="2060"/>
      <c r="Q1026" s="2060"/>
      <c r="R1026" s="2060"/>
      <c r="S1026" s="2060"/>
      <c r="T1026" s="2060"/>
      <c r="U1026" s="2061" t="str">
        <f t="shared" si="11"/>
        <v>1510 5-1400 MED/SURG UNIT</v>
      </c>
      <c r="W1026" s="455" t="b">
        <f>+'17HPM_DATA_INPUT'!C672='17_AUDIT_TOTALS_CK'!U1026</f>
        <v>1</v>
      </c>
      <c r="X1026" s="2065">
        <f>+'17HPM_DATA_INPUT'!D672-'17_AUDIT_TOTALS_CK'!C1026</f>
        <v>120</v>
      </c>
      <c r="Y1026" s="2065">
        <f>+'17HPM_DATA_INPUT'!E672-'17_AUDIT_TOTALS_CK'!D1026</f>
        <v>208</v>
      </c>
      <c r="Z1026" s="2065">
        <f>+'17HPM_DATA_INPUT'!F672-'17_AUDIT_TOTALS_CK'!E1026</f>
        <v>404</v>
      </c>
      <c r="AA1026" s="2065">
        <f>+'17HPM_DATA_INPUT'!G672-'17_AUDIT_TOTALS_CK'!F1026</f>
        <v>717</v>
      </c>
      <c r="AB1026" s="2065">
        <f>+'17HPM_DATA_INPUT'!H672-'17_AUDIT_TOTALS_CK'!G1026</f>
        <v>472990</v>
      </c>
      <c r="AC1026" s="2065">
        <f>+'17HPM_DATA_INPUT'!I672-'17_AUDIT_TOTALS_CK'!H1026</f>
        <v>908180</v>
      </c>
      <c r="AD1026" s="2065">
        <f>+'17HPM_DATA_INPUT'!J672-'17_AUDIT_TOTALS_CK'!I1026</f>
        <v>95581</v>
      </c>
      <c r="AE1026" s="2065">
        <f>+'17HPM_DATA_INPUT'!K672-'17_AUDIT_TOTALS_CK'!J1026</f>
        <v>263376</v>
      </c>
      <c r="AF1026" s="2065">
        <f>+'17HPM_DATA_INPUT'!L672-'17_AUDIT_TOTALS_CK'!K1026</f>
        <v>233843</v>
      </c>
      <c r="AG1026" s="2065">
        <f>+'17HPM_DATA_INPUT'!M672-'17_AUDIT_TOTALS_CK'!L1026</f>
        <v>420705</v>
      </c>
      <c r="AH1026" s="2065">
        <f>+'17HPM_DATA_INPUT'!N672-'17_AUDIT_TOTALS_CK'!M1026</f>
        <v>-138261</v>
      </c>
      <c r="AI1026" s="2065">
        <f>+'17HPM_DATA_INPUT'!O672-'17_AUDIT_TOTALS_CK'!N1026</f>
        <v>-157330</v>
      </c>
      <c r="AJ1026" s="2065">
        <f>+'17HPM_DATA_INPUT'!P672-'17_AUDIT_TOTALS_CK'!O1026</f>
        <v>31878</v>
      </c>
      <c r="AK1026" s="2065">
        <f>+'17HPM_DATA_INPUT'!Q672-'17_AUDIT_TOTALS_CK'!P1026</f>
        <v>60257</v>
      </c>
      <c r="AL1026" s="2065">
        <f>+'17HPM_DATA_INPUT'!R672-'17_AUDIT_TOTALS_CK'!Q1026</f>
        <v>117358</v>
      </c>
      <c r="AM1026" s="2065">
        <f>+'17HPM_DATA_INPUT'!S672-'17_AUDIT_TOTALS_CK'!R1026</f>
        <v>220505</v>
      </c>
      <c r="AN1026" s="2065">
        <f>+'17HPM_DATA_INPUT'!T672-'17_AUDIT_TOTALS_CK'!S1026</f>
        <v>-287498</v>
      </c>
      <c r="AO1026" s="2065">
        <f>+'17HPM_DATA_INPUT'!U672-'17_AUDIT_TOTALS_CK'!T1026</f>
        <v>-438091</v>
      </c>
      <c r="AQ1026" s="455" t="str">
        <f>'Departmental PL'!D1045</f>
        <v>1510 5-1400 MED/SURG UNIT</v>
      </c>
      <c r="AR1026" s="456">
        <f>+C1026-'Departmental PL'!F1045</f>
        <v>-120</v>
      </c>
      <c r="AS1026" s="456">
        <f>+D1026-'Departmental PL'!G1045</f>
        <v>-208</v>
      </c>
      <c r="AT1026" s="456">
        <f>+E1026-'Departmental PL'!H1045</f>
        <v>-404</v>
      </c>
      <c r="AU1026" s="456">
        <f>+F1026-'Departmental PL'!I1045</f>
        <v>-717</v>
      </c>
      <c r="AV1026" s="456">
        <f>+G1026-'Departmental PL'!J1045</f>
        <v>-472990</v>
      </c>
      <c r="AW1026" s="456">
        <f>+H1026-'Departmental PL'!K1045</f>
        <v>-908180</v>
      </c>
      <c r="AX1026" s="456">
        <f>+I1026-'Departmental PL'!L1045</f>
        <v>-95581</v>
      </c>
      <c r="AY1026" s="456">
        <f>+J1026-'Departmental PL'!M1045</f>
        <v>-263376</v>
      </c>
      <c r="AZ1026" s="456">
        <f>+K1026-'Departmental PL'!N1045</f>
        <v>-233843</v>
      </c>
      <c r="BA1026" s="456">
        <f>+L1026-'Departmental PL'!O1045</f>
        <v>-420705</v>
      </c>
      <c r="BB1026" s="456">
        <f>+M1026-'Departmental PL'!P1045</f>
        <v>138262</v>
      </c>
      <c r="BC1026" s="456">
        <f>+N1026-'Departmental PL'!Q1045</f>
        <v>157329</v>
      </c>
      <c r="BD1026" s="456">
        <f>+O1026-'Departmental PL'!R1045</f>
        <v>-31878</v>
      </c>
      <c r="BE1026" s="456">
        <f>+P1026-'Departmental PL'!S1045</f>
        <v>-60257</v>
      </c>
      <c r="BF1026" s="456">
        <f>+Q1026-'Departmental PL'!T1045</f>
        <v>-117358</v>
      </c>
      <c r="BG1026" s="456">
        <f>+R1026-'Departmental PL'!U1045</f>
        <v>-220505</v>
      </c>
      <c r="BH1026" s="456">
        <f>+S1026-'Departmental PL'!V1045</f>
        <v>287498</v>
      </c>
      <c r="BI1026" s="456">
        <f>+T1026-'Departmental PL'!W1045</f>
        <v>438091</v>
      </c>
    </row>
    <row r="1027" spans="2:61" ht="20.25" hidden="1" customHeight="1" x14ac:dyDescent="0.25">
      <c r="B1027" s="2058" t="s">
        <v>2602</v>
      </c>
      <c r="C1027" s="2060"/>
      <c r="D1027" s="2060"/>
      <c r="E1027" s="2060"/>
      <c r="F1027" s="2060"/>
      <c r="G1027" s="2060"/>
      <c r="H1027" s="2060"/>
      <c r="I1027" s="2060"/>
      <c r="J1027" s="2060"/>
      <c r="K1027" s="2060"/>
      <c r="L1027" s="2060"/>
      <c r="M1027" s="2060"/>
      <c r="N1027" s="2060"/>
      <c r="O1027" s="2060"/>
      <c r="P1027" s="2060"/>
      <c r="Q1027" s="2060"/>
      <c r="R1027" s="2060"/>
      <c r="S1027" s="2060"/>
      <c r="T1027" s="2060"/>
      <c r="U1027" s="2061" t="str">
        <f t="shared" si="11"/>
        <v>1530 5-1600 CEP</v>
      </c>
      <c r="W1027" s="455" t="b">
        <f>+'17HPM_DATA_INPUT'!C673='17_AUDIT_TOTALS_CK'!U1027</f>
        <v>1</v>
      </c>
      <c r="X1027" s="2065">
        <f>+'17HPM_DATA_INPUT'!D673-'17_AUDIT_TOTALS_CK'!C1027</f>
        <v>11</v>
      </c>
      <c r="Y1027" s="2065">
        <f>+'17HPM_DATA_INPUT'!E673-'17_AUDIT_TOTALS_CK'!D1027</f>
        <v>6</v>
      </c>
      <c r="Z1027" s="2065">
        <f>+'17HPM_DATA_INPUT'!F673-'17_AUDIT_TOTALS_CK'!E1027</f>
        <v>13</v>
      </c>
      <c r="AA1027" s="2065">
        <f>+'17HPM_DATA_INPUT'!G673-'17_AUDIT_TOTALS_CK'!F1027</f>
        <v>10</v>
      </c>
      <c r="AB1027" s="2065">
        <f>+'17HPM_DATA_INPUT'!H673-'17_AUDIT_TOTALS_CK'!G1027</f>
        <v>38700</v>
      </c>
      <c r="AC1027" s="2065">
        <f>+'17HPM_DATA_INPUT'!I673-'17_AUDIT_TOTALS_CK'!H1027</f>
        <v>28359</v>
      </c>
      <c r="AD1027" s="2065">
        <f>+'17HPM_DATA_INPUT'!J673-'17_AUDIT_TOTALS_CK'!I1027</f>
        <v>15284</v>
      </c>
      <c r="AE1027" s="2065">
        <f>+'17HPM_DATA_INPUT'!K673-'17_AUDIT_TOTALS_CK'!J1027</f>
        <v>11453</v>
      </c>
      <c r="AF1027" s="2065">
        <f>+'17HPM_DATA_INPUT'!L673-'17_AUDIT_TOTALS_CK'!K1027</f>
        <v>11398</v>
      </c>
      <c r="AG1027" s="2065">
        <f>+'17HPM_DATA_INPUT'!M673-'17_AUDIT_TOTALS_CK'!L1027</f>
        <v>1635</v>
      </c>
      <c r="AH1027" s="2065">
        <f>+'17HPM_DATA_INPUT'!N673-'17_AUDIT_TOTALS_CK'!M1027</f>
        <v>3886</v>
      </c>
      <c r="AI1027" s="2065">
        <f>+'17HPM_DATA_INPUT'!O673-'17_AUDIT_TOTALS_CK'!N1027</f>
        <v>9818</v>
      </c>
      <c r="AJ1027" s="2065">
        <f>+'17HPM_DATA_INPUT'!P673-'17_AUDIT_TOTALS_CK'!O1027</f>
        <v>932</v>
      </c>
      <c r="AK1027" s="2065">
        <f>+'17HPM_DATA_INPUT'!Q673-'17_AUDIT_TOTALS_CK'!P1027</f>
        <v>722</v>
      </c>
      <c r="AL1027" s="2065">
        <f>+'17HPM_DATA_INPUT'!R673-'17_AUDIT_TOTALS_CK'!Q1027</f>
        <v>5051</v>
      </c>
      <c r="AM1027" s="2065">
        <f>+'17HPM_DATA_INPUT'!S673-'17_AUDIT_TOTALS_CK'!R1027</f>
        <v>4084</v>
      </c>
      <c r="AN1027" s="2065">
        <f>+'17HPM_DATA_INPUT'!T673-'17_AUDIT_TOTALS_CK'!S1027</f>
        <v>-2097</v>
      </c>
      <c r="AO1027" s="2065">
        <f>+'17HPM_DATA_INPUT'!U673-'17_AUDIT_TOTALS_CK'!T1027</f>
        <v>5012</v>
      </c>
      <c r="AQ1027" s="455" t="str">
        <f>'Departmental PL'!D1046</f>
        <v>1530 5-1600 CEP</v>
      </c>
      <c r="AR1027" s="456">
        <f>+C1027-'Departmental PL'!F1046</f>
        <v>-11</v>
      </c>
      <c r="AS1027" s="456">
        <f>+D1027-'Departmental PL'!G1046</f>
        <v>-6</v>
      </c>
      <c r="AT1027" s="456">
        <f>+E1027-'Departmental PL'!H1046</f>
        <v>-13</v>
      </c>
      <c r="AU1027" s="456">
        <f>+F1027-'Departmental PL'!I1046</f>
        <v>-10</v>
      </c>
      <c r="AV1027" s="456">
        <f>+G1027-'Departmental PL'!J1046</f>
        <v>-38700</v>
      </c>
      <c r="AW1027" s="456">
        <f>+H1027-'Departmental PL'!K1046</f>
        <v>-28359</v>
      </c>
      <c r="AX1027" s="456">
        <f>+I1027-'Departmental PL'!L1046</f>
        <v>-15284</v>
      </c>
      <c r="AY1027" s="456">
        <f>+J1027-'Departmental PL'!M1046</f>
        <v>-11453</v>
      </c>
      <c r="AZ1027" s="456">
        <f>+K1027-'Departmental PL'!N1046</f>
        <v>-11398</v>
      </c>
      <c r="BA1027" s="456">
        <f>+L1027-'Departmental PL'!O1046</f>
        <v>-1635</v>
      </c>
      <c r="BB1027" s="456">
        <f>+M1027-'Departmental PL'!P1046</f>
        <v>-3886</v>
      </c>
      <c r="BC1027" s="456">
        <f>+N1027-'Departmental PL'!Q1046</f>
        <v>-9818</v>
      </c>
      <c r="BD1027" s="456">
        <f>+O1027-'Departmental PL'!R1046</f>
        <v>-932</v>
      </c>
      <c r="BE1027" s="456">
        <f>+P1027-'Departmental PL'!S1046</f>
        <v>-722</v>
      </c>
      <c r="BF1027" s="456">
        <f>+Q1027-'Departmental PL'!T1046</f>
        <v>-5051</v>
      </c>
      <c r="BG1027" s="456">
        <f>+R1027-'Departmental PL'!U1046</f>
        <v>-4084</v>
      </c>
      <c r="BH1027" s="456">
        <f>+S1027-'Departmental PL'!V1046</f>
        <v>2097</v>
      </c>
      <c r="BI1027" s="456">
        <f>+T1027-'Departmental PL'!W1046</f>
        <v>-5012</v>
      </c>
    </row>
    <row r="1028" spans="2:61" ht="20.25" hidden="1" customHeight="1" x14ac:dyDescent="0.25">
      <c r="B1028" s="2058" t="s">
        <v>2583</v>
      </c>
      <c r="C1028" s="2060"/>
      <c r="D1028" s="2060"/>
      <c r="E1028" s="2060"/>
      <c r="F1028" s="2060"/>
      <c r="G1028" s="2060"/>
      <c r="H1028" s="2060"/>
      <c r="I1028" s="2060"/>
      <c r="J1028" s="2060"/>
      <c r="K1028" s="2060"/>
      <c r="L1028" s="2060"/>
      <c r="M1028" s="2060"/>
      <c r="N1028" s="2060"/>
      <c r="O1028" s="2060"/>
      <c r="P1028" s="2060"/>
      <c r="Q1028" s="2060"/>
      <c r="R1028" s="2060"/>
      <c r="S1028" s="2060"/>
      <c r="T1028" s="2060"/>
      <c r="U1028" s="2061" t="str">
        <f t="shared" si="11"/>
        <v>1540 5-1600 MED/SURG</v>
      </c>
      <c r="W1028" s="455" t="b">
        <f>+'17HPM_DATA_INPUT'!C674='17_AUDIT_TOTALS_CK'!U1028</f>
        <v>1</v>
      </c>
      <c r="X1028" s="2065">
        <f>+'17HPM_DATA_INPUT'!D674-'17_AUDIT_TOTALS_CK'!C1028</f>
        <v>137</v>
      </c>
      <c r="Y1028" s="2065">
        <f>+'17HPM_DATA_INPUT'!E674-'17_AUDIT_TOTALS_CK'!D1028</f>
        <v>164</v>
      </c>
      <c r="Z1028" s="2065">
        <f>+'17HPM_DATA_INPUT'!F674-'17_AUDIT_TOTALS_CK'!E1028</f>
        <v>243</v>
      </c>
      <c r="AA1028" s="2065">
        <f>+'17HPM_DATA_INPUT'!G674-'17_AUDIT_TOTALS_CK'!F1028</f>
        <v>314</v>
      </c>
      <c r="AB1028" s="2065">
        <f>+'17HPM_DATA_INPUT'!H674-'17_AUDIT_TOTALS_CK'!G1028</f>
        <v>245070</v>
      </c>
      <c r="AC1028" s="2065">
        <f>+'17HPM_DATA_INPUT'!I674-'17_AUDIT_TOTALS_CK'!H1028</f>
        <v>323540</v>
      </c>
      <c r="AD1028" s="2065">
        <f>+'17HPM_DATA_INPUT'!J674-'17_AUDIT_TOTALS_CK'!I1028</f>
        <v>61703</v>
      </c>
      <c r="AE1028" s="2065">
        <f>+'17HPM_DATA_INPUT'!K674-'17_AUDIT_TOTALS_CK'!J1028</f>
        <v>95662</v>
      </c>
      <c r="AF1028" s="2065">
        <f>+'17HPM_DATA_INPUT'!L674-'17_AUDIT_TOTALS_CK'!K1028</f>
        <v>78684</v>
      </c>
      <c r="AG1028" s="2065">
        <f>+'17HPM_DATA_INPUT'!M674-'17_AUDIT_TOTALS_CK'!L1028</f>
        <v>111994</v>
      </c>
      <c r="AH1028" s="2065">
        <f>+'17HPM_DATA_INPUT'!N674-'17_AUDIT_TOTALS_CK'!M1028</f>
        <v>-16981</v>
      </c>
      <c r="AI1028" s="2065">
        <f>+'17HPM_DATA_INPUT'!O674-'17_AUDIT_TOTALS_CK'!N1028</f>
        <v>-16332</v>
      </c>
      <c r="AJ1028" s="2065">
        <f>+'17HPM_DATA_INPUT'!P674-'17_AUDIT_TOTALS_CK'!O1028</f>
        <v>32835</v>
      </c>
      <c r="AK1028" s="2065">
        <f>+'17HPM_DATA_INPUT'!Q674-'17_AUDIT_TOTALS_CK'!P1028</f>
        <v>43097</v>
      </c>
      <c r="AL1028" s="2065">
        <f>+'17HPM_DATA_INPUT'!R674-'17_AUDIT_TOTALS_CK'!Q1028</f>
        <v>56110</v>
      </c>
      <c r="AM1028" s="2065">
        <f>+'17HPM_DATA_INPUT'!S674-'17_AUDIT_TOTALS_CK'!R1028</f>
        <v>82557</v>
      </c>
      <c r="AN1028" s="2065">
        <f>+'17HPM_DATA_INPUT'!T674-'17_AUDIT_TOTALS_CK'!S1028</f>
        <v>-105926</v>
      </c>
      <c r="AO1028" s="2065">
        <f>+'17HPM_DATA_INPUT'!U674-'17_AUDIT_TOTALS_CK'!T1028</f>
        <v>-141986</v>
      </c>
      <c r="AQ1028" s="455" t="str">
        <f>'Departmental PL'!D1047</f>
        <v>1540 5-1600 MED/SURG</v>
      </c>
      <c r="AR1028" s="456">
        <f>+C1028-'Departmental PL'!F1047</f>
        <v>-137</v>
      </c>
      <c r="AS1028" s="456">
        <f>+D1028-'Departmental PL'!G1047</f>
        <v>-164</v>
      </c>
      <c r="AT1028" s="456">
        <f>+E1028-'Departmental PL'!H1047</f>
        <v>-243</v>
      </c>
      <c r="AU1028" s="456">
        <f>+F1028-'Departmental PL'!I1047</f>
        <v>-314</v>
      </c>
      <c r="AV1028" s="456">
        <f>+G1028-'Departmental PL'!J1047</f>
        <v>-245070</v>
      </c>
      <c r="AW1028" s="456">
        <f>+H1028-'Departmental PL'!K1047</f>
        <v>-323540</v>
      </c>
      <c r="AX1028" s="456">
        <f>+I1028-'Departmental PL'!L1047</f>
        <v>-61703</v>
      </c>
      <c r="AY1028" s="456">
        <f>+J1028-'Departmental PL'!M1047</f>
        <v>-95662</v>
      </c>
      <c r="AZ1028" s="456">
        <f>+K1028-'Departmental PL'!N1047</f>
        <v>-78684</v>
      </c>
      <c r="BA1028" s="456">
        <f>+L1028-'Departmental PL'!O1047</f>
        <v>-111994</v>
      </c>
      <c r="BB1028" s="456">
        <f>+M1028-'Departmental PL'!P1047</f>
        <v>16981</v>
      </c>
      <c r="BC1028" s="456">
        <f>+N1028-'Departmental PL'!Q1047</f>
        <v>16332</v>
      </c>
      <c r="BD1028" s="456">
        <f>+O1028-'Departmental PL'!R1047</f>
        <v>-32835</v>
      </c>
      <c r="BE1028" s="456">
        <f>+P1028-'Departmental PL'!S1047</f>
        <v>-43097</v>
      </c>
      <c r="BF1028" s="456">
        <f>+Q1028-'Departmental PL'!T1047</f>
        <v>-56110</v>
      </c>
      <c r="BG1028" s="456">
        <f>+R1028-'Departmental PL'!U1047</f>
        <v>-82557</v>
      </c>
      <c r="BH1028" s="456">
        <f>+S1028-'Departmental PL'!V1047</f>
        <v>105926</v>
      </c>
      <c r="BI1028" s="456">
        <f>+T1028-'Departmental PL'!W1047</f>
        <v>141986</v>
      </c>
    </row>
    <row r="1029" spans="2:61" ht="20.25" hidden="1" customHeight="1" x14ac:dyDescent="0.25">
      <c r="B1029" s="2058" t="s">
        <v>2584</v>
      </c>
      <c r="C1029" s="2060"/>
      <c r="D1029" s="2060"/>
      <c r="E1029" s="2060"/>
      <c r="F1029" s="2060"/>
      <c r="G1029" s="2060"/>
      <c r="H1029" s="2060"/>
      <c r="I1029" s="2060"/>
      <c r="J1029" s="2060"/>
      <c r="K1029" s="2060"/>
      <c r="L1029" s="2060"/>
      <c r="M1029" s="2060"/>
      <c r="N1029" s="2060"/>
      <c r="O1029" s="2060"/>
      <c r="P1029" s="2060"/>
      <c r="Q1029" s="2060"/>
      <c r="R1029" s="2060"/>
      <c r="S1029" s="2060"/>
      <c r="T1029" s="2060"/>
      <c r="U1029" s="2061" t="str">
        <f t="shared" si="11"/>
        <v>1550 5-3400 MED/SURG UNIT</v>
      </c>
      <c r="W1029" s="455" t="b">
        <f>+'17HPM_DATA_INPUT'!C675='17_AUDIT_TOTALS_CK'!U1029</f>
        <v>1</v>
      </c>
      <c r="X1029" s="2065">
        <f>+'17HPM_DATA_INPUT'!D675-'17_AUDIT_TOTALS_CK'!C1029</f>
        <v>79</v>
      </c>
      <c r="Y1029" s="2065">
        <f>+'17HPM_DATA_INPUT'!E675-'17_AUDIT_TOTALS_CK'!D1029</f>
        <v>128</v>
      </c>
      <c r="Z1029" s="2065">
        <f>+'17HPM_DATA_INPUT'!F675-'17_AUDIT_TOTALS_CK'!E1029</f>
        <v>187</v>
      </c>
      <c r="AA1029" s="2065">
        <f>+'17HPM_DATA_INPUT'!G675-'17_AUDIT_TOTALS_CK'!F1029</f>
        <v>387</v>
      </c>
      <c r="AB1029" s="2065">
        <f>+'17HPM_DATA_INPUT'!H675-'17_AUDIT_TOTALS_CK'!G1029</f>
        <v>233170</v>
      </c>
      <c r="AC1029" s="2065">
        <f>+'17HPM_DATA_INPUT'!I675-'17_AUDIT_TOTALS_CK'!H1029</f>
        <v>456260</v>
      </c>
      <c r="AD1029" s="2065">
        <f>+'17HPM_DATA_INPUT'!J675-'17_AUDIT_TOTALS_CK'!I1029</f>
        <v>46493</v>
      </c>
      <c r="AE1029" s="2065">
        <f>+'17HPM_DATA_INPUT'!K675-'17_AUDIT_TOTALS_CK'!J1029</f>
        <v>120327</v>
      </c>
      <c r="AF1029" s="2065">
        <f>+'17HPM_DATA_INPUT'!L675-'17_AUDIT_TOTALS_CK'!K1029</f>
        <v>81130</v>
      </c>
      <c r="AG1029" s="2065">
        <f>+'17HPM_DATA_INPUT'!M675-'17_AUDIT_TOTALS_CK'!L1029</f>
        <v>164314</v>
      </c>
      <c r="AH1029" s="2065">
        <f>+'17HPM_DATA_INPUT'!N675-'17_AUDIT_TOTALS_CK'!M1029</f>
        <v>-34637</v>
      </c>
      <c r="AI1029" s="2065">
        <f>+'17HPM_DATA_INPUT'!O675-'17_AUDIT_TOTALS_CK'!N1029</f>
        <v>-43987</v>
      </c>
      <c r="AJ1029" s="2065">
        <f>+'17HPM_DATA_INPUT'!P675-'17_AUDIT_TOTALS_CK'!O1029</f>
        <v>17160</v>
      </c>
      <c r="AK1029" s="2065">
        <f>+'17HPM_DATA_INPUT'!Q675-'17_AUDIT_TOTALS_CK'!P1029</f>
        <v>35267</v>
      </c>
      <c r="AL1029" s="2065">
        <f>+'17HPM_DATA_INPUT'!R675-'17_AUDIT_TOTALS_CK'!Q1029</f>
        <v>52760</v>
      </c>
      <c r="AM1029" s="2065">
        <f>+'17HPM_DATA_INPUT'!S675-'17_AUDIT_TOTALS_CK'!R1029</f>
        <v>116592</v>
      </c>
      <c r="AN1029" s="2065">
        <f>+'17HPM_DATA_INPUT'!T675-'17_AUDIT_TOTALS_CK'!S1029</f>
        <v>-104557</v>
      </c>
      <c r="AO1029" s="2065">
        <f>+'17HPM_DATA_INPUT'!U675-'17_AUDIT_TOTALS_CK'!T1029</f>
        <v>-195846</v>
      </c>
      <c r="AQ1029" s="455" t="str">
        <f>'Departmental PL'!D1048</f>
        <v>1550 5-3400 MED/SURG UNIT</v>
      </c>
      <c r="AR1029" s="456">
        <f>+C1029-'Departmental PL'!F1048</f>
        <v>-79</v>
      </c>
      <c r="AS1029" s="456">
        <f>+D1029-'Departmental PL'!G1048</f>
        <v>-128</v>
      </c>
      <c r="AT1029" s="456">
        <f>+E1029-'Departmental PL'!H1048</f>
        <v>-187</v>
      </c>
      <c r="AU1029" s="456">
        <f>+F1029-'Departmental PL'!I1048</f>
        <v>-387</v>
      </c>
      <c r="AV1029" s="456">
        <f>+G1029-'Departmental PL'!J1048</f>
        <v>-233170</v>
      </c>
      <c r="AW1029" s="456">
        <f>+H1029-'Departmental PL'!K1048</f>
        <v>-456260</v>
      </c>
      <c r="AX1029" s="456">
        <f>+I1029-'Departmental PL'!L1048</f>
        <v>-46493</v>
      </c>
      <c r="AY1029" s="456">
        <f>+J1029-'Departmental PL'!M1048</f>
        <v>-120327</v>
      </c>
      <c r="AZ1029" s="456">
        <f>+K1029-'Departmental PL'!N1048</f>
        <v>-81130</v>
      </c>
      <c r="BA1029" s="456">
        <f>+L1029-'Departmental PL'!O1048</f>
        <v>-164314</v>
      </c>
      <c r="BB1029" s="456">
        <f>+M1029-'Departmental PL'!P1048</f>
        <v>34637</v>
      </c>
      <c r="BC1029" s="456">
        <f>+N1029-'Departmental PL'!Q1048</f>
        <v>43987</v>
      </c>
      <c r="BD1029" s="456">
        <f>+O1029-'Departmental PL'!R1048</f>
        <v>-17160</v>
      </c>
      <c r="BE1029" s="456">
        <f>+P1029-'Departmental PL'!S1048</f>
        <v>-35267</v>
      </c>
      <c r="BF1029" s="456">
        <f>+Q1029-'Departmental PL'!T1048</f>
        <v>-52760</v>
      </c>
      <c r="BG1029" s="456">
        <f>+R1029-'Departmental PL'!U1048</f>
        <v>-116592</v>
      </c>
      <c r="BH1029" s="456">
        <f>+S1029-'Departmental PL'!V1048</f>
        <v>104557</v>
      </c>
      <c r="BI1029" s="456">
        <f>+T1029-'Departmental PL'!W1048</f>
        <v>195846</v>
      </c>
    </row>
    <row r="1030" spans="2:61" ht="20.25" hidden="1" customHeight="1" x14ac:dyDescent="0.25">
      <c r="B1030" s="2058" t="s">
        <v>2585</v>
      </c>
      <c r="C1030" s="2060"/>
      <c r="D1030" s="2060"/>
      <c r="E1030" s="2060"/>
      <c r="F1030" s="2060"/>
      <c r="G1030" s="2060"/>
      <c r="H1030" s="2060"/>
      <c r="I1030" s="2060"/>
      <c r="J1030" s="2060"/>
      <c r="K1030" s="2060"/>
      <c r="L1030" s="2060"/>
      <c r="M1030" s="2060"/>
      <c r="N1030" s="2060"/>
      <c r="O1030" s="2060"/>
      <c r="P1030" s="2060"/>
      <c r="Q1030" s="2060"/>
      <c r="R1030" s="2060"/>
      <c r="S1030" s="2060"/>
      <c r="T1030" s="2060"/>
      <c r="U1030" s="2061" t="str">
        <f t="shared" si="11"/>
        <v>1560 5-3600 MED/SURG</v>
      </c>
      <c r="W1030" s="455" t="b">
        <f>+'17HPM_DATA_INPUT'!C676='17_AUDIT_TOTALS_CK'!U1030</f>
        <v>1</v>
      </c>
      <c r="X1030" s="2065">
        <f>+'17HPM_DATA_INPUT'!D676-'17_AUDIT_TOTALS_CK'!C1030</f>
        <v>89</v>
      </c>
      <c r="Y1030" s="2065">
        <f>+'17HPM_DATA_INPUT'!E676-'17_AUDIT_TOTALS_CK'!D1030</f>
        <v>114</v>
      </c>
      <c r="Z1030" s="2065">
        <f>+'17HPM_DATA_INPUT'!F676-'17_AUDIT_TOTALS_CK'!E1030</f>
        <v>165</v>
      </c>
      <c r="AA1030" s="2065">
        <f>+'17HPM_DATA_INPUT'!G676-'17_AUDIT_TOTALS_CK'!F1030</f>
        <v>168</v>
      </c>
      <c r="AB1030" s="2065">
        <f>+'17HPM_DATA_INPUT'!H676-'17_AUDIT_TOTALS_CK'!G1030</f>
        <v>222600</v>
      </c>
      <c r="AC1030" s="2065">
        <f>+'17HPM_DATA_INPUT'!I676-'17_AUDIT_TOTALS_CK'!H1030</f>
        <v>212240</v>
      </c>
      <c r="AD1030" s="2065">
        <f>+'17HPM_DATA_INPUT'!J676-'17_AUDIT_TOTALS_CK'!I1030</f>
        <v>58372</v>
      </c>
      <c r="AE1030" s="2065">
        <f>+'17HPM_DATA_INPUT'!K676-'17_AUDIT_TOTALS_CK'!J1030</f>
        <v>70396</v>
      </c>
      <c r="AF1030" s="2065">
        <f>+'17HPM_DATA_INPUT'!L676-'17_AUDIT_TOTALS_CK'!K1030</f>
        <v>69418</v>
      </c>
      <c r="AG1030" s="2065">
        <f>+'17HPM_DATA_INPUT'!M676-'17_AUDIT_TOTALS_CK'!L1030</f>
        <v>75893</v>
      </c>
      <c r="AH1030" s="2065">
        <f>+'17HPM_DATA_INPUT'!N676-'17_AUDIT_TOTALS_CK'!M1030</f>
        <v>-11046</v>
      </c>
      <c r="AI1030" s="2065">
        <f>+'17HPM_DATA_INPUT'!O676-'17_AUDIT_TOTALS_CK'!N1030</f>
        <v>-5497</v>
      </c>
      <c r="AJ1030" s="2065">
        <f>+'17HPM_DATA_INPUT'!P676-'17_AUDIT_TOTALS_CK'!O1030</f>
        <v>40094</v>
      </c>
      <c r="AK1030" s="2065">
        <f>+'17HPM_DATA_INPUT'!Q676-'17_AUDIT_TOTALS_CK'!P1030</f>
        <v>34706</v>
      </c>
      <c r="AL1030" s="2065">
        <f>+'17HPM_DATA_INPUT'!R676-'17_AUDIT_TOTALS_CK'!Q1030</f>
        <v>43910</v>
      </c>
      <c r="AM1030" s="2065">
        <f>+'17HPM_DATA_INPUT'!S676-'17_AUDIT_TOTALS_CK'!R1030</f>
        <v>49295</v>
      </c>
      <c r="AN1030" s="2065">
        <f>+'17HPM_DATA_INPUT'!T676-'17_AUDIT_TOTALS_CK'!S1030</f>
        <v>-95050</v>
      </c>
      <c r="AO1030" s="2065">
        <f>+'17HPM_DATA_INPUT'!U676-'17_AUDIT_TOTALS_CK'!T1030</f>
        <v>-89498</v>
      </c>
      <c r="AQ1030" s="455" t="str">
        <f>'Departmental PL'!D1049</f>
        <v>1560 5-3600 MED/SURG</v>
      </c>
      <c r="AR1030" s="456">
        <f>+C1030-'Departmental PL'!F1049</f>
        <v>-89</v>
      </c>
      <c r="AS1030" s="456">
        <f>+D1030-'Departmental PL'!G1049</f>
        <v>-114</v>
      </c>
      <c r="AT1030" s="456">
        <f>+E1030-'Departmental PL'!H1049</f>
        <v>-165</v>
      </c>
      <c r="AU1030" s="456">
        <f>+F1030-'Departmental PL'!I1049</f>
        <v>-168</v>
      </c>
      <c r="AV1030" s="456">
        <f>+G1030-'Departmental PL'!J1049</f>
        <v>-222600</v>
      </c>
      <c r="AW1030" s="456">
        <f>+H1030-'Departmental PL'!K1049</f>
        <v>-212240</v>
      </c>
      <c r="AX1030" s="456">
        <f>+I1030-'Departmental PL'!L1049</f>
        <v>-58372</v>
      </c>
      <c r="AY1030" s="456">
        <f>+J1030-'Departmental PL'!M1049</f>
        <v>-70396</v>
      </c>
      <c r="AZ1030" s="456">
        <f>+K1030-'Departmental PL'!N1049</f>
        <v>-69418</v>
      </c>
      <c r="BA1030" s="456">
        <f>+L1030-'Departmental PL'!O1049</f>
        <v>-75893</v>
      </c>
      <c r="BB1030" s="456">
        <f>+M1030-'Departmental PL'!P1049</f>
        <v>11046</v>
      </c>
      <c r="BC1030" s="456">
        <f>+N1030-'Departmental PL'!Q1049</f>
        <v>5497</v>
      </c>
      <c r="BD1030" s="456">
        <f>+O1030-'Departmental PL'!R1049</f>
        <v>-40094</v>
      </c>
      <c r="BE1030" s="456">
        <f>+P1030-'Departmental PL'!S1049</f>
        <v>-34706</v>
      </c>
      <c r="BF1030" s="456">
        <f>+Q1030-'Departmental PL'!T1049</f>
        <v>-43910</v>
      </c>
      <c r="BG1030" s="456">
        <f>+R1030-'Departmental PL'!U1049</f>
        <v>-49295</v>
      </c>
      <c r="BH1030" s="456">
        <f>+S1030-'Departmental PL'!V1049</f>
        <v>95050</v>
      </c>
      <c r="BI1030" s="456">
        <f>+T1030-'Departmental PL'!W1049</f>
        <v>89498</v>
      </c>
    </row>
    <row r="1031" spans="2:61" ht="20.25" hidden="1" customHeight="1" x14ac:dyDescent="0.25">
      <c r="B1031" s="2058" t="s">
        <v>2586</v>
      </c>
      <c r="C1031" s="2060"/>
      <c r="D1031" s="2060"/>
      <c r="E1031" s="2060"/>
      <c r="F1031" s="2060"/>
      <c r="G1031" s="2060"/>
      <c r="H1031" s="2060"/>
      <c r="I1031" s="2060"/>
      <c r="J1031" s="2060"/>
      <c r="K1031" s="2060"/>
      <c r="L1031" s="2060"/>
      <c r="M1031" s="2060"/>
      <c r="N1031" s="2060"/>
      <c r="O1031" s="2060"/>
      <c r="P1031" s="2060"/>
      <c r="Q1031" s="2060"/>
      <c r="R1031" s="2060"/>
      <c r="S1031" s="2060"/>
      <c r="T1031" s="2060"/>
      <c r="U1031" s="2061" t="str">
        <f t="shared" si="11"/>
        <v>1600 6-1600 MED/SURG</v>
      </c>
      <c r="W1031" s="455" t="b">
        <f>+'17HPM_DATA_INPUT'!C677='17_AUDIT_TOTALS_CK'!U1031</f>
        <v>1</v>
      </c>
      <c r="X1031" s="2065">
        <f>+'17HPM_DATA_INPUT'!D677-'17_AUDIT_TOTALS_CK'!C1031</f>
        <v>110</v>
      </c>
      <c r="Y1031" s="2065">
        <f>+'17HPM_DATA_INPUT'!E677-'17_AUDIT_TOTALS_CK'!D1031</f>
        <v>226</v>
      </c>
      <c r="Z1031" s="2065">
        <f>+'17HPM_DATA_INPUT'!F677-'17_AUDIT_TOTALS_CK'!E1031</f>
        <v>316</v>
      </c>
      <c r="AA1031" s="2065">
        <f>+'17HPM_DATA_INPUT'!G677-'17_AUDIT_TOTALS_CK'!F1031</f>
        <v>629</v>
      </c>
      <c r="AB1031" s="2065">
        <f>+'17HPM_DATA_INPUT'!H677-'17_AUDIT_TOTALS_CK'!G1031</f>
        <v>396970</v>
      </c>
      <c r="AC1031" s="2065">
        <f>+'17HPM_DATA_INPUT'!I677-'17_AUDIT_TOTALS_CK'!H1031</f>
        <v>762440</v>
      </c>
      <c r="AD1031" s="2065">
        <f>+'17HPM_DATA_INPUT'!J677-'17_AUDIT_TOTALS_CK'!I1031</f>
        <v>89942</v>
      </c>
      <c r="AE1031" s="2065">
        <f>+'17HPM_DATA_INPUT'!K677-'17_AUDIT_TOTALS_CK'!J1031</f>
        <v>212959</v>
      </c>
      <c r="AF1031" s="2065">
        <f>+'17HPM_DATA_INPUT'!L677-'17_AUDIT_TOTALS_CK'!K1031</f>
        <v>159088</v>
      </c>
      <c r="AG1031" s="2065">
        <f>+'17HPM_DATA_INPUT'!M677-'17_AUDIT_TOTALS_CK'!L1031</f>
        <v>325414</v>
      </c>
      <c r="AH1031" s="2065">
        <f>+'17HPM_DATA_INPUT'!N677-'17_AUDIT_TOTALS_CK'!M1031</f>
        <v>-69146</v>
      </c>
      <c r="AI1031" s="2065">
        <f>+'17HPM_DATA_INPUT'!O677-'17_AUDIT_TOTALS_CK'!N1031</f>
        <v>-112454</v>
      </c>
      <c r="AJ1031" s="2065">
        <f>+'17HPM_DATA_INPUT'!P677-'17_AUDIT_TOTALS_CK'!O1031</f>
        <v>26020</v>
      </c>
      <c r="AK1031" s="2065">
        <f>+'17HPM_DATA_INPUT'!Q677-'17_AUDIT_TOTALS_CK'!P1031</f>
        <v>52592</v>
      </c>
      <c r="AL1031" s="2065">
        <f>+'17HPM_DATA_INPUT'!R677-'17_AUDIT_TOTALS_CK'!Q1031</f>
        <v>88963</v>
      </c>
      <c r="AM1031" s="2065">
        <f>+'17HPM_DATA_INPUT'!S677-'17_AUDIT_TOTALS_CK'!R1031</f>
        <v>187414</v>
      </c>
      <c r="AN1031" s="2065">
        <f>+'17HPM_DATA_INPUT'!T677-'17_AUDIT_TOTALS_CK'!S1031</f>
        <v>-184129</v>
      </c>
      <c r="AO1031" s="2065">
        <f>+'17HPM_DATA_INPUT'!U677-'17_AUDIT_TOTALS_CK'!T1031</f>
        <v>-352460</v>
      </c>
      <c r="AQ1031" s="455" t="str">
        <f>'Departmental PL'!D1050</f>
        <v>1600 6-1600 MED/SURG</v>
      </c>
      <c r="AR1031" s="456">
        <f>+C1031-'Departmental PL'!F1050</f>
        <v>-110</v>
      </c>
      <c r="AS1031" s="456">
        <f>+D1031-'Departmental PL'!G1050</f>
        <v>-226</v>
      </c>
      <c r="AT1031" s="456">
        <f>+E1031-'Departmental PL'!H1050</f>
        <v>-316</v>
      </c>
      <c r="AU1031" s="456">
        <f>+F1031-'Departmental PL'!I1050</f>
        <v>-629</v>
      </c>
      <c r="AV1031" s="456">
        <f>+G1031-'Departmental PL'!J1050</f>
        <v>-396970</v>
      </c>
      <c r="AW1031" s="456">
        <f>+H1031-'Departmental PL'!K1050</f>
        <v>-762440</v>
      </c>
      <c r="AX1031" s="456">
        <f>+I1031-'Departmental PL'!L1050</f>
        <v>-89942</v>
      </c>
      <c r="AY1031" s="456">
        <f>+J1031-'Departmental PL'!M1050</f>
        <v>-212959</v>
      </c>
      <c r="AZ1031" s="456">
        <f>+K1031-'Departmental PL'!N1050</f>
        <v>-159088</v>
      </c>
      <c r="BA1031" s="456">
        <f>+L1031-'Departmental PL'!O1050</f>
        <v>-325414</v>
      </c>
      <c r="BB1031" s="456">
        <f>+M1031-'Departmental PL'!P1050</f>
        <v>69146</v>
      </c>
      <c r="BC1031" s="456">
        <f>+N1031-'Departmental PL'!Q1050</f>
        <v>112455</v>
      </c>
      <c r="BD1031" s="456">
        <f>+O1031-'Departmental PL'!R1050</f>
        <v>-26020</v>
      </c>
      <c r="BE1031" s="456">
        <f>+P1031-'Departmental PL'!S1050</f>
        <v>-52592</v>
      </c>
      <c r="BF1031" s="456">
        <f>+Q1031-'Departmental PL'!T1050</f>
        <v>-88963</v>
      </c>
      <c r="BG1031" s="456">
        <f>+R1031-'Departmental PL'!U1050</f>
        <v>-187414</v>
      </c>
      <c r="BH1031" s="456">
        <f>+S1031-'Departmental PL'!V1050</f>
        <v>184129</v>
      </c>
      <c r="BI1031" s="456">
        <f>+T1031-'Departmental PL'!W1050</f>
        <v>352461</v>
      </c>
    </row>
    <row r="1032" spans="2:61" ht="20.25" hidden="1" customHeight="1" x14ac:dyDescent="0.25">
      <c r="B1032" s="2058" t="s">
        <v>2603</v>
      </c>
      <c r="C1032" s="2060"/>
      <c r="D1032" s="2060"/>
      <c r="E1032" s="2060"/>
      <c r="F1032" s="2060"/>
      <c r="G1032" s="2060"/>
      <c r="H1032" s="2060"/>
      <c r="I1032" s="2060"/>
      <c r="J1032" s="2060"/>
      <c r="K1032" s="2060"/>
      <c r="L1032" s="2060"/>
      <c r="M1032" s="2060"/>
      <c r="N1032" s="2060"/>
      <c r="O1032" s="2060"/>
      <c r="P1032" s="2060"/>
      <c r="Q1032" s="2060"/>
      <c r="R1032" s="2060"/>
      <c r="S1032" s="2060"/>
      <c r="T1032" s="2060"/>
      <c r="U1032" s="2061" t="str">
        <f t="shared" si="11"/>
        <v>1610 6-1400 MED/SURG</v>
      </c>
      <c r="W1032" s="455" t="b">
        <f>+'17HPM_DATA_INPUT'!C678='17_AUDIT_TOTALS_CK'!U1032</f>
        <v>1</v>
      </c>
      <c r="X1032" s="2065">
        <f>+'17HPM_DATA_INPUT'!D678-'17_AUDIT_TOTALS_CK'!C1032</f>
        <v>84</v>
      </c>
      <c r="Y1032" s="2065">
        <f>+'17HPM_DATA_INPUT'!E678-'17_AUDIT_TOTALS_CK'!D1032</f>
        <v>180</v>
      </c>
      <c r="Z1032" s="2065">
        <f>+'17HPM_DATA_INPUT'!F678-'17_AUDIT_TOTALS_CK'!E1032</f>
        <v>210</v>
      </c>
      <c r="AA1032" s="2065">
        <f>+'17HPM_DATA_INPUT'!G678-'17_AUDIT_TOTALS_CK'!F1032</f>
        <v>423</v>
      </c>
      <c r="AB1032" s="2065">
        <f>+'17HPM_DATA_INPUT'!H678-'17_AUDIT_TOTALS_CK'!G1032</f>
        <v>245840</v>
      </c>
      <c r="AC1032" s="2065">
        <f>+'17HPM_DATA_INPUT'!I678-'17_AUDIT_TOTALS_CK'!H1032</f>
        <v>519190</v>
      </c>
      <c r="AD1032" s="2065">
        <f>+'17HPM_DATA_INPUT'!J678-'17_AUDIT_TOTALS_CK'!I1032</f>
        <v>53691</v>
      </c>
      <c r="AE1032" s="2065">
        <f>+'17HPM_DATA_INPUT'!K678-'17_AUDIT_TOTALS_CK'!J1032</f>
        <v>144175</v>
      </c>
      <c r="AF1032" s="2065">
        <f>+'17HPM_DATA_INPUT'!L678-'17_AUDIT_TOTALS_CK'!K1032</f>
        <v>93052</v>
      </c>
      <c r="AG1032" s="2065">
        <f>+'17HPM_DATA_INPUT'!M678-'17_AUDIT_TOTALS_CK'!L1032</f>
        <v>210313</v>
      </c>
      <c r="AH1032" s="2065">
        <f>+'17HPM_DATA_INPUT'!N678-'17_AUDIT_TOTALS_CK'!M1032</f>
        <v>-39361</v>
      </c>
      <c r="AI1032" s="2065">
        <f>+'17HPM_DATA_INPUT'!O678-'17_AUDIT_TOTALS_CK'!N1032</f>
        <v>-66138</v>
      </c>
      <c r="AJ1032" s="2065">
        <f>+'17HPM_DATA_INPUT'!P678-'17_AUDIT_TOTALS_CK'!O1032</f>
        <v>16336</v>
      </c>
      <c r="AK1032" s="2065">
        <f>+'17HPM_DATA_INPUT'!Q678-'17_AUDIT_TOTALS_CK'!P1032</f>
        <v>35110</v>
      </c>
      <c r="AL1032" s="2065">
        <f>+'17HPM_DATA_INPUT'!R678-'17_AUDIT_TOTALS_CK'!Q1032</f>
        <v>58699</v>
      </c>
      <c r="AM1032" s="2065">
        <f>+'17HPM_DATA_INPUT'!S678-'17_AUDIT_TOTALS_CK'!R1032</f>
        <v>126966</v>
      </c>
      <c r="AN1032" s="2065">
        <f>+'17HPM_DATA_INPUT'!T678-'17_AUDIT_TOTALS_CK'!S1032</f>
        <v>-114396</v>
      </c>
      <c r="AO1032" s="2065">
        <f>+'17HPM_DATA_INPUT'!U678-'17_AUDIT_TOTALS_CK'!T1032</f>
        <v>-228214</v>
      </c>
      <c r="AQ1032" s="455" t="str">
        <f>'Departmental PL'!D1051</f>
        <v>1610 6-1400 MED/SURG</v>
      </c>
      <c r="AR1032" s="456">
        <f>+C1032-'Departmental PL'!F1051</f>
        <v>-84</v>
      </c>
      <c r="AS1032" s="456">
        <f>+D1032-'Departmental PL'!G1051</f>
        <v>-180</v>
      </c>
      <c r="AT1032" s="456">
        <f>+E1032-'Departmental PL'!H1051</f>
        <v>-210</v>
      </c>
      <c r="AU1032" s="456">
        <f>+F1032-'Departmental PL'!I1051</f>
        <v>-423</v>
      </c>
      <c r="AV1032" s="456">
        <f>+G1032-'Departmental PL'!J1051</f>
        <v>-245840</v>
      </c>
      <c r="AW1032" s="456">
        <f>+H1032-'Departmental PL'!K1051</f>
        <v>-519190</v>
      </c>
      <c r="AX1032" s="456">
        <f>+I1032-'Departmental PL'!L1051</f>
        <v>-53691</v>
      </c>
      <c r="AY1032" s="456">
        <f>+J1032-'Departmental PL'!M1051</f>
        <v>-144175</v>
      </c>
      <c r="AZ1032" s="456">
        <f>+K1032-'Departmental PL'!N1051</f>
        <v>-93052</v>
      </c>
      <c r="BA1032" s="456">
        <f>+L1032-'Departmental PL'!O1051</f>
        <v>-210313</v>
      </c>
      <c r="BB1032" s="456">
        <f>+M1032-'Departmental PL'!P1051</f>
        <v>39361</v>
      </c>
      <c r="BC1032" s="456">
        <f>+N1032-'Departmental PL'!Q1051</f>
        <v>66138</v>
      </c>
      <c r="BD1032" s="456">
        <f>+O1032-'Departmental PL'!R1051</f>
        <v>-16336</v>
      </c>
      <c r="BE1032" s="456">
        <f>+P1032-'Departmental PL'!S1051</f>
        <v>-35110</v>
      </c>
      <c r="BF1032" s="456">
        <f>+Q1032-'Departmental PL'!T1051</f>
        <v>-58699</v>
      </c>
      <c r="BG1032" s="456">
        <f>+R1032-'Departmental PL'!U1051</f>
        <v>-126966</v>
      </c>
      <c r="BH1032" s="456">
        <f>+S1032-'Departmental PL'!V1051</f>
        <v>114396</v>
      </c>
      <c r="BI1032" s="456">
        <f>+T1032-'Departmental PL'!W1051</f>
        <v>228214</v>
      </c>
    </row>
    <row r="1033" spans="2:61" ht="20.25" hidden="1" customHeight="1" x14ac:dyDescent="0.25">
      <c r="B1033" s="2058" t="s">
        <v>2604</v>
      </c>
      <c r="C1033" s="2060"/>
      <c r="D1033" s="2060"/>
      <c r="E1033" s="2060"/>
      <c r="F1033" s="2060"/>
      <c r="G1033" s="2060"/>
      <c r="H1033" s="2060"/>
      <c r="I1033" s="2060"/>
      <c r="J1033" s="2060"/>
      <c r="K1033" s="2060"/>
      <c r="L1033" s="2060"/>
      <c r="M1033" s="2060"/>
      <c r="N1033" s="2060"/>
      <c r="O1033" s="2060"/>
      <c r="P1033" s="2060"/>
      <c r="Q1033" s="2060"/>
      <c r="R1033" s="2060"/>
      <c r="S1033" s="2060"/>
      <c r="T1033" s="2060"/>
      <c r="U1033" s="2061" t="str">
        <f t="shared" si="11"/>
        <v>1620 6-3400 MED/SURG</v>
      </c>
      <c r="W1033" s="455" t="b">
        <f>+'17HPM_DATA_INPUT'!C679='17_AUDIT_TOTALS_CK'!U1033</f>
        <v>1</v>
      </c>
      <c r="X1033" s="2065">
        <f>+'17HPM_DATA_INPUT'!D679-'17_AUDIT_TOTALS_CK'!C1033</f>
        <v>94</v>
      </c>
      <c r="Y1033" s="2065">
        <f>+'17HPM_DATA_INPUT'!E679-'17_AUDIT_TOTALS_CK'!D1033</f>
        <v>143</v>
      </c>
      <c r="Z1033" s="2065">
        <f>+'17HPM_DATA_INPUT'!F679-'17_AUDIT_TOTALS_CK'!E1033</f>
        <v>199</v>
      </c>
      <c r="AA1033" s="2065">
        <f>+'17HPM_DATA_INPUT'!G679-'17_AUDIT_TOTALS_CK'!F1033</f>
        <v>351</v>
      </c>
      <c r="AB1033" s="2065">
        <f>+'17HPM_DATA_INPUT'!H679-'17_AUDIT_TOTALS_CK'!G1033</f>
        <v>255500</v>
      </c>
      <c r="AC1033" s="2065">
        <f>+'17HPM_DATA_INPUT'!I679-'17_AUDIT_TOTALS_CK'!H1033</f>
        <v>436310</v>
      </c>
      <c r="AD1033" s="2065">
        <f>+'17HPM_DATA_INPUT'!J679-'17_AUDIT_TOTALS_CK'!I1033</f>
        <v>56560</v>
      </c>
      <c r="AE1033" s="2065">
        <f>+'17HPM_DATA_INPUT'!K679-'17_AUDIT_TOTALS_CK'!J1033</f>
        <v>127784</v>
      </c>
      <c r="AF1033" s="2065">
        <f>+'17HPM_DATA_INPUT'!L679-'17_AUDIT_TOTALS_CK'!K1033</f>
        <v>98210</v>
      </c>
      <c r="AG1033" s="2065">
        <f>+'17HPM_DATA_INPUT'!M679-'17_AUDIT_TOTALS_CK'!L1033</f>
        <v>155810</v>
      </c>
      <c r="AH1033" s="2065">
        <f>+'17HPM_DATA_INPUT'!N679-'17_AUDIT_TOTALS_CK'!M1033</f>
        <v>-41649</v>
      </c>
      <c r="AI1033" s="2065">
        <f>+'17HPM_DATA_INPUT'!O679-'17_AUDIT_TOTALS_CK'!N1033</f>
        <v>-28026</v>
      </c>
      <c r="AJ1033" s="2065">
        <f>+'17HPM_DATA_INPUT'!P679-'17_AUDIT_TOTALS_CK'!O1033</f>
        <v>16872</v>
      </c>
      <c r="AK1033" s="2065">
        <f>+'17HPM_DATA_INPUT'!Q679-'17_AUDIT_TOTALS_CK'!P1033</f>
        <v>28899</v>
      </c>
      <c r="AL1033" s="2065">
        <f>+'17HPM_DATA_INPUT'!R679-'17_AUDIT_TOTALS_CK'!Q1033</f>
        <v>60643</v>
      </c>
      <c r="AM1033" s="2065">
        <f>+'17HPM_DATA_INPUT'!S679-'17_AUDIT_TOTALS_CK'!R1033</f>
        <v>96854</v>
      </c>
      <c r="AN1033" s="2065">
        <f>+'17HPM_DATA_INPUT'!T679-'17_AUDIT_TOTALS_CK'!S1033</f>
        <v>-119164</v>
      </c>
      <c r="AO1033" s="2065">
        <f>+'17HPM_DATA_INPUT'!U679-'17_AUDIT_TOTALS_CK'!T1033</f>
        <v>-153779</v>
      </c>
      <c r="AQ1033" s="455" t="str">
        <f>'Departmental PL'!D1052</f>
        <v>1620 6-3400 MED/SURG</v>
      </c>
      <c r="AR1033" s="456">
        <f>+C1033-'Departmental PL'!F1052</f>
        <v>-94</v>
      </c>
      <c r="AS1033" s="456">
        <f>+D1033-'Departmental PL'!G1052</f>
        <v>-143</v>
      </c>
      <c r="AT1033" s="456">
        <f>+E1033-'Departmental PL'!H1052</f>
        <v>-199</v>
      </c>
      <c r="AU1033" s="456">
        <f>+F1033-'Departmental PL'!I1052</f>
        <v>-351</v>
      </c>
      <c r="AV1033" s="456">
        <f>+G1033-'Departmental PL'!J1052</f>
        <v>-255500</v>
      </c>
      <c r="AW1033" s="456">
        <f>+H1033-'Departmental PL'!K1052</f>
        <v>-436310</v>
      </c>
      <c r="AX1033" s="456">
        <f>+I1033-'Departmental PL'!L1052</f>
        <v>-56560</v>
      </c>
      <c r="AY1033" s="456">
        <f>+J1033-'Departmental PL'!M1052</f>
        <v>-127784</v>
      </c>
      <c r="AZ1033" s="456">
        <f>+K1033-'Departmental PL'!N1052</f>
        <v>-98210</v>
      </c>
      <c r="BA1033" s="456">
        <f>+L1033-'Departmental PL'!O1052</f>
        <v>-155810</v>
      </c>
      <c r="BB1033" s="456">
        <f>+M1033-'Departmental PL'!P1052</f>
        <v>41650</v>
      </c>
      <c r="BC1033" s="456">
        <f>+N1033-'Departmental PL'!Q1052</f>
        <v>28026</v>
      </c>
      <c r="BD1033" s="456">
        <f>+O1033-'Departmental PL'!R1052</f>
        <v>-16872</v>
      </c>
      <c r="BE1033" s="456">
        <f>+P1033-'Departmental PL'!S1052</f>
        <v>-28899</v>
      </c>
      <c r="BF1033" s="456">
        <f>+Q1033-'Departmental PL'!T1052</f>
        <v>-60643</v>
      </c>
      <c r="BG1033" s="456">
        <f>+R1033-'Departmental PL'!U1052</f>
        <v>-96854</v>
      </c>
      <c r="BH1033" s="456">
        <f>+S1033-'Departmental PL'!V1052</f>
        <v>119165</v>
      </c>
      <c r="BI1033" s="456">
        <f>+T1033-'Departmental PL'!W1052</f>
        <v>153779</v>
      </c>
    </row>
    <row r="1034" spans="2:61" ht="20.25" hidden="1" customHeight="1" x14ac:dyDescent="0.25">
      <c r="B1034" s="2058" t="s">
        <v>2587</v>
      </c>
      <c r="C1034" s="2060"/>
      <c r="D1034" s="2060"/>
      <c r="E1034" s="2060"/>
      <c r="F1034" s="2060"/>
      <c r="G1034" s="2060"/>
      <c r="H1034" s="2060"/>
      <c r="I1034" s="2060"/>
      <c r="J1034" s="2060"/>
      <c r="K1034" s="2060"/>
      <c r="L1034" s="2060"/>
      <c r="M1034" s="2060"/>
      <c r="N1034" s="2060"/>
      <c r="O1034" s="2060"/>
      <c r="P1034" s="2060"/>
      <c r="Q1034" s="2060"/>
      <c r="R1034" s="2060"/>
      <c r="S1034" s="2060"/>
      <c r="T1034" s="2060"/>
      <c r="U1034" s="2061" t="str">
        <f t="shared" si="11"/>
        <v>1630 6-3600 MED/SURG</v>
      </c>
      <c r="W1034" s="455" t="b">
        <f>+'17HPM_DATA_INPUT'!C680='17_AUDIT_TOTALS_CK'!U1034</f>
        <v>1</v>
      </c>
      <c r="X1034" s="2065">
        <f>+'17HPM_DATA_INPUT'!D680-'17_AUDIT_TOTALS_CK'!C1034</f>
        <v>84</v>
      </c>
      <c r="Y1034" s="2065">
        <f>+'17HPM_DATA_INPUT'!E680-'17_AUDIT_TOTALS_CK'!D1034</f>
        <v>57</v>
      </c>
      <c r="Z1034" s="2065">
        <f>+'17HPM_DATA_INPUT'!F680-'17_AUDIT_TOTALS_CK'!E1034</f>
        <v>182</v>
      </c>
      <c r="AA1034" s="2065">
        <f>+'17HPM_DATA_INPUT'!G680-'17_AUDIT_TOTALS_CK'!F1034</f>
        <v>92</v>
      </c>
      <c r="AB1034" s="2065">
        <f>+'17HPM_DATA_INPUT'!H680-'17_AUDIT_TOTALS_CK'!G1034</f>
        <v>237090</v>
      </c>
      <c r="AC1034" s="2065">
        <f>+'17HPM_DATA_INPUT'!I680-'17_AUDIT_TOTALS_CK'!H1034</f>
        <v>118580</v>
      </c>
      <c r="AD1034" s="2065">
        <f>+'17HPM_DATA_INPUT'!J680-'17_AUDIT_TOTALS_CK'!I1034</f>
        <v>52647</v>
      </c>
      <c r="AE1034" s="2065">
        <f>+'17HPM_DATA_INPUT'!K680-'17_AUDIT_TOTALS_CK'!J1034</f>
        <v>31748</v>
      </c>
      <c r="AF1034" s="2065">
        <f>+'17HPM_DATA_INPUT'!L680-'17_AUDIT_TOTALS_CK'!K1034</f>
        <v>92002</v>
      </c>
      <c r="AG1034" s="2065">
        <f>+'17HPM_DATA_INPUT'!M680-'17_AUDIT_TOTALS_CK'!L1034</f>
        <v>49140</v>
      </c>
      <c r="AH1034" s="2065">
        <f>+'17HPM_DATA_INPUT'!N680-'17_AUDIT_TOTALS_CK'!M1034</f>
        <v>-39354</v>
      </c>
      <c r="AI1034" s="2065">
        <f>+'17HPM_DATA_INPUT'!O680-'17_AUDIT_TOTALS_CK'!N1034</f>
        <v>-17392</v>
      </c>
      <c r="AJ1034" s="2065">
        <f>+'17HPM_DATA_INPUT'!P680-'17_AUDIT_TOTALS_CK'!O1034</f>
        <v>31839</v>
      </c>
      <c r="AK1034" s="2065">
        <f>+'17HPM_DATA_INPUT'!Q680-'17_AUDIT_TOTALS_CK'!P1034</f>
        <v>15618</v>
      </c>
      <c r="AL1034" s="2065">
        <f>+'17HPM_DATA_INPUT'!R680-'17_AUDIT_TOTALS_CK'!Q1034</f>
        <v>56491</v>
      </c>
      <c r="AM1034" s="2065">
        <f>+'17HPM_DATA_INPUT'!S680-'17_AUDIT_TOTALS_CK'!R1034</f>
        <v>29551</v>
      </c>
      <c r="AN1034" s="2065">
        <f>+'17HPM_DATA_INPUT'!T680-'17_AUDIT_TOTALS_CK'!S1034</f>
        <v>-127684</v>
      </c>
      <c r="AO1034" s="2065">
        <f>+'17HPM_DATA_INPUT'!U680-'17_AUDIT_TOTALS_CK'!T1034</f>
        <v>-62560</v>
      </c>
      <c r="AQ1034" s="455" t="str">
        <f>'Departmental PL'!D1053</f>
        <v>1630 6-3600 MED/SURG</v>
      </c>
      <c r="AR1034" s="456">
        <f>+C1034-'Departmental PL'!F1053</f>
        <v>-84</v>
      </c>
      <c r="AS1034" s="456">
        <f>+D1034-'Departmental PL'!G1053</f>
        <v>-57</v>
      </c>
      <c r="AT1034" s="456">
        <f>+E1034-'Departmental PL'!H1053</f>
        <v>-182</v>
      </c>
      <c r="AU1034" s="456">
        <f>+F1034-'Departmental PL'!I1053</f>
        <v>-92</v>
      </c>
      <c r="AV1034" s="456">
        <f>+G1034-'Departmental PL'!J1053</f>
        <v>-237090</v>
      </c>
      <c r="AW1034" s="456">
        <f>+H1034-'Departmental PL'!K1053</f>
        <v>-118580</v>
      </c>
      <c r="AX1034" s="456">
        <f>+I1034-'Departmental PL'!L1053</f>
        <v>-52647</v>
      </c>
      <c r="AY1034" s="456">
        <f>+J1034-'Departmental PL'!M1053</f>
        <v>-31748</v>
      </c>
      <c r="AZ1034" s="456">
        <f>+K1034-'Departmental PL'!N1053</f>
        <v>-92002</v>
      </c>
      <c r="BA1034" s="456">
        <f>+L1034-'Departmental PL'!O1053</f>
        <v>-49140</v>
      </c>
      <c r="BB1034" s="456">
        <f>+M1034-'Departmental PL'!P1053</f>
        <v>39355</v>
      </c>
      <c r="BC1034" s="456">
        <f>+N1034-'Departmental PL'!Q1053</f>
        <v>17392</v>
      </c>
      <c r="BD1034" s="456">
        <f>+O1034-'Departmental PL'!R1053</f>
        <v>-31839</v>
      </c>
      <c r="BE1034" s="456">
        <f>+P1034-'Departmental PL'!S1053</f>
        <v>-15618</v>
      </c>
      <c r="BF1034" s="456">
        <f>+Q1034-'Departmental PL'!T1053</f>
        <v>-56491</v>
      </c>
      <c r="BG1034" s="456">
        <f>+R1034-'Departmental PL'!U1053</f>
        <v>-29551</v>
      </c>
      <c r="BH1034" s="456">
        <f>+S1034-'Departmental PL'!V1053</f>
        <v>127685</v>
      </c>
      <c r="BI1034" s="456">
        <f>+T1034-'Departmental PL'!W1053</f>
        <v>62561</v>
      </c>
    </row>
    <row r="1035" spans="2:61" ht="20.25" hidden="1" customHeight="1" x14ac:dyDescent="0.25">
      <c r="B1035" s="2058" t="s">
        <v>2588</v>
      </c>
      <c r="C1035" s="2060"/>
      <c r="D1035" s="2060"/>
      <c r="E1035" s="2060"/>
      <c r="F1035" s="2060"/>
      <c r="G1035" s="2060"/>
      <c r="H1035" s="2060"/>
      <c r="I1035" s="2060"/>
      <c r="J1035" s="2060"/>
      <c r="K1035" s="2060"/>
      <c r="L1035" s="2060"/>
      <c r="M1035" s="2060"/>
      <c r="N1035" s="2060"/>
      <c r="O1035" s="2060"/>
      <c r="P1035" s="2060"/>
      <c r="Q1035" s="2060"/>
      <c r="R1035" s="2060"/>
      <c r="S1035" s="2060"/>
      <c r="T1035" s="2060"/>
      <c r="U1035" s="2061" t="str">
        <f t="shared" si="11"/>
        <v>1640 6-1200 MED/SURG</v>
      </c>
      <c r="W1035" s="455" t="b">
        <f>+'17HPM_DATA_INPUT'!C681='17_AUDIT_TOTALS_CK'!U1035</f>
        <v>1</v>
      </c>
      <c r="X1035" s="2065">
        <f>+'17HPM_DATA_INPUT'!D681-'17_AUDIT_TOTALS_CK'!C1035</f>
        <v>124</v>
      </c>
      <c r="Y1035" s="2065">
        <f>+'17HPM_DATA_INPUT'!E681-'17_AUDIT_TOTALS_CK'!D1035</f>
        <v>169</v>
      </c>
      <c r="Z1035" s="2065">
        <f>+'17HPM_DATA_INPUT'!F681-'17_AUDIT_TOTALS_CK'!E1035</f>
        <v>393</v>
      </c>
      <c r="AA1035" s="2065">
        <f>+'17HPM_DATA_INPUT'!G681-'17_AUDIT_TOTALS_CK'!F1035</f>
        <v>546</v>
      </c>
      <c r="AB1035" s="2065">
        <f>+'17HPM_DATA_INPUT'!H681-'17_AUDIT_TOTALS_CK'!G1035</f>
        <v>510230</v>
      </c>
      <c r="AC1035" s="2065">
        <f>+'17HPM_DATA_INPUT'!I681-'17_AUDIT_TOTALS_CK'!H1035</f>
        <v>640920</v>
      </c>
      <c r="AD1035" s="2065">
        <f>+'17HPM_DATA_INPUT'!J681-'17_AUDIT_TOTALS_CK'!I1035</f>
        <v>180539</v>
      </c>
      <c r="AE1035" s="2065">
        <f>+'17HPM_DATA_INPUT'!K681-'17_AUDIT_TOTALS_CK'!J1035</f>
        <v>191631</v>
      </c>
      <c r="AF1035" s="2065">
        <f>+'17HPM_DATA_INPUT'!L681-'17_AUDIT_TOTALS_CK'!K1035</f>
        <v>271281</v>
      </c>
      <c r="AG1035" s="2065">
        <f>+'17HPM_DATA_INPUT'!M681-'17_AUDIT_TOTALS_CK'!L1035</f>
        <v>328604</v>
      </c>
      <c r="AH1035" s="2065">
        <f>+'17HPM_DATA_INPUT'!N681-'17_AUDIT_TOTALS_CK'!M1035</f>
        <v>-90742</v>
      </c>
      <c r="AI1035" s="2065">
        <f>+'17HPM_DATA_INPUT'!O681-'17_AUDIT_TOTALS_CK'!N1035</f>
        <v>-136973</v>
      </c>
      <c r="AJ1035" s="2065">
        <f>+'17HPM_DATA_INPUT'!P681-'17_AUDIT_TOTALS_CK'!O1035</f>
        <v>34341</v>
      </c>
      <c r="AK1035" s="2065">
        <f>+'17HPM_DATA_INPUT'!Q681-'17_AUDIT_TOTALS_CK'!P1035</f>
        <v>43545</v>
      </c>
      <c r="AL1035" s="2065">
        <f>+'17HPM_DATA_INPUT'!R681-'17_AUDIT_TOTALS_CK'!Q1035</f>
        <v>123698</v>
      </c>
      <c r="AM1035" s="2065">
        <f>+'17HPM_DATA_INPUT'!S681-'17_AUDIT_TOTALS_CK'!R1035</f>
        <v>147398</v>
      </c>
      <c r="AN1035" s="2065">
        <f>+'17HPM_DATA_INPUT'!T681-'17_AUDIT_TOTALS_CK'!S1035</f>
        <v>-248781</v>
      </c>
      <c r="AO1035" s="2065">
        <f>+'17HPM_DATA_INPUT'!U681-'17_AUDIT_TOTALS_CK'!T1035</f>
        <v>-327916</v>
      </c>
      <c r="AQ1035" s="455" t="str">
        <f>'Departmental PL'!D1054</f>
        <v>1640 6-1200 MED/SURG</v>
      </c>
      <c r="AR1035" s="456">
        <f>+C1035-'Departmental PL'!F1054</f>
        <v>-124</v>
      </c>
      <c r="AS1035" s="456">
        <f>+D1035-'Departmental PL'!G1054</f>
        <v>-169</v>
      </c>
      <c r="AT1035" s="456">
        <f>+E1035-'Departmental PL'!H1054</f>
        <v>-393</v>
      </c>
      <c r="AU1035" s="456">
        <f>+F1035-'Departmental PL'!I1054</f>
        <v>-546</v>
      </c>
      <c r="AV1035" s="456">
        <f>+G1035-'Departmental PL'!J1054</f>
        <v>-510230</v>
      </c>
      <c r="AW1035" s="456">
        <f>+H1035-'Departmental PL'!K1054</f>
        <v>-640920</v>
      </c>
      <c r="AX1035" s="456">
        <f>+I1035-'Departmental PL'!L1054</f>
        <v>-180539</v>
      </c>
      <c r="AY1035" s="456">
        <f>+J1035-'Departmental PL'!M1054</f>
        <v>-191631</v>
      </c>
      <c r="AZ1035" s="456">
        <f>+K1035-'Departmental PL'!N1054</f>
        <v>-271281</v>
      </c>
      <c r="BA1035" s="456">
        <f>+L1035-'Departmental PL'!O1054</f>
        <v>-328604</v>
      </c>
      <c r="BB1035" s="456">
        <f>+M1035-'Departmental PL'!P1054</f>
        <v>90742</v>
      </c>
      <c r="BC1035" s="456">
        <f>+N1035-'Departmental PL'!Q1054</f>
        <v>136973</v>
      </c>
      <c r="BD1035" s="456">
        <f>+O1035-'Departmental PL'!R1054</f>
        <v>-34341</v>
      </c>
      <c r="BE1035" s="456">
        <f>+P1035-'Departmental PL'!S1054</f>
        <v>-43545</v>
      </c>
      <c r="BF1035" s="456">
        <f>+Q1035-'Departmental PL'!T1054</f>
        <v>-123698</v>
      </c>
      <c r="BG1035" s="456">
        <f>+R1035-'Departmental PL'!U1054</f>
        <v>-147398</v>
      </c>
      <c r="BH1035" s="456">
        <f>+S1035-'Departmental PL'!V1054</f>
        <v>248781</v>
      </c>
      <c r="BI1035" s="456">
        <f>+T1035-'Departmental PL'!W1054</f>
        <v>327916</v>
      </c>
    </row>
    <row r="1036" spans="2:61" ht="20.25" hidden="1" customHeight="1" x14ac:dyDescent="0.25">
      <c r="B1036" s="2058" t="s">
        <v>2589</v>
      </c>
      <c r="C1036" s="2060"/>
      <c r="D1036" s="2060"/>
      <c r="E1036" s="2060"/>
      <c r="F1036" s="2060"/>
      <c r="G1036" s="2060"/>
      <c r="H1036" s="2060"/>
      <c r="I1036" s="2060"/>
      <c r="J1036" s="2060"/>
      <c r="K1036" s="2060"/>
      <c r="L1036" s="2060"/>
      <c r="M1036" s="2060"/>
      <c r="N1036" s="2060"/>
      <c r="O1036" s="2060"/>
      <c r="P1036" s="2060"/>
      <c r="Q1036" s="2060"/>
      <c r="R1036" s="2060"/>
      <c r="S1036" s="2060"/>
      <c r="T1036" s="2060"/>
      <c r="U1036" s="2061" t="str">
        <f t="shared" si="11"/>
        <v>1700 7-1200 MED/SURG</v>
      </c>
      <c r="W1036" s="455" t="b">
        <f>+'17HPM_DATA_INPUT'!C682='17_AUDIT_TOTALS_CK'!U1036</f>
        <v>1</v>
      </c>
      <c r="X1036" s="2065">
        <f>+'17HPM_DATA_INPUT'!D682-'17_AUDIT_TOTALS_CK'!C1036</f>
        <v>94</v>
      </c>
      <c r="Y1036" s="2065">
        <f>+'17HPM_DATA_INPUT'!E682-'17_AUDIT_TOTALS_CK'!D1036</f>
        <v>131</v>
      </c>
      <c r="Z1036" s="2065">
        <f>+'17HPM_DATA_INPUT'!F682-'17_AUDIT_TOTALS_CK'!E1036</f>
        <v>148</v>
      </c>
      <c r="AA1036" s="2065">
        <f>+'17HPM_DATA_INPUT'!G682-'17_AUDIT_TOTALS_CK'!F1036</f>
        <v>176</v>
      </c>
      <c r="AB1036" s="2065">
        <f>+'17HPM_DATA_INPUT'!H682-'17_AUDIT_TOTALS_CK'!G1036</f>
        <v>195300</v>
      </c>
      <c r="AC1036" s="2065">
        <f>+'17HPM_DATA_INPUT'!I682-'17_AUDIT_TOTALS_CK'!H1036</f>
        <v>202370</v>
      </c>
      <c r="AD1036" s="2065">
        <f>+'17HPM_DATA_INPUT'!J682-'17_AUDIT_TOTALS_CK'!I1036</f>
        <v>56812</v>
      </c>
      <c r="AE1036" s="2065">
        <f>+'17HPM_DATA_INPUT'!K682-'17_AUDIT_TOTALS_CK'!J1036</f>
        <v>58336</v>
      </c>
      <c r="AF1036" s="2065">
        <f>+'17HPM_DATA_INPUT'!L682-'17_AUDIT_TOTALS_CK'!K1036</f>
        <v>74175</v>
      </c>
      <c r="AG1036" s="2065">
        <f>+'17HPM_DATA_INPUT'!M682-'17_AUDIT_TOTALS_CK'!L1036</f>
        <v>80083</v>
      </c>
      <c r="AH1036" s="2065">
        <f>+'17HPM_DATA_INPUT'!N682-'17_AUDIT_TOTALS_CK'!M1036</f>
        <v>-17363</v>
      </c>
      <c r="AI1036" s="2065">
        <f>+'17HPM_DATA_INPUT'!O682-'17_AUDIT_TOTALS_CK'!N1036</f>
        <v>-21746</v>
      </c>
      <c r="AJ1036" s="2065">
        <f>+'17HPM_DATA_INPUT'!P682-'17_AUDIT_TOTALS_CK'!O1036</f>
        <v>23225</v>
      </c>
      <c r="AK1036" s="2065">
        <f>+'17HPM_DATA_INPUT'!Q682-'17_AUDIT_TOTALS_CK'!P1036</f>
        <v>24905</v>
      </c>
      <c r="AL1036" s="2065">
        <f>+'17HPM_DATA_INPUT'!R682-'17_AUDIT_TOTALS_CK'!Q1036</f>
        <v>45758</v>
      </c>
      <c r="AM1036" s="2065">
        <f>+'17HPM_DATA_INPUT'!S682-'17_AUDIT_TOTALS_CK'!R1036</f>
        <v>54976</v>
      </c>
      <c r="AN1036" s="2065">
        <f>+'17HPM_DATA_INPUT'!T682-'17_AUDIT_TOTALS_CK'!S1036</f>
        <v>-86346</v>
      </c>
      <c r="AO1036" s="2065">
        <f>+'17HPM_DATA_INPUT'!U682-'17_AUDIT_TOTALS_CK'!T1036</f>
        <v>-101627</v>
      </c>
      <c r="AQ1036" s="455" t="str">
        <f>'Departmental PL'!D1055</f>
        <v>1700 7-1200 MED/SURG</v>
      </c>
      <c r="AR1036" s="456">
        <f>+C1036-'Departmental PL'!F1055</f>
        <v>-94</v>
      </c>
      <c r="AS1036" s="456">
        <f>+D1036-'Departmental PL'!G1055</f>
        <v>-131</v>
      </c>
      <c r="AT1036" s="456">
        <f>+E1036-'Departmental PL'!H1055</f>
        <v>-148</v>
      </c>
      <c r="AU1036" s="456">
        <f>+F1036-'Departmental PL'!I1055</f>
        <v>-176</v>
      </c>
      <c r="AV1036" s="456">
        <f>+G1036-'Departmental PL'!J1055</f>
        <v>-195300</v>
      </c>
      <c r="AW1036" s="456">
        <f>+H1036-'Departmental PL'!K1055</f>
        <v>-202370</v>
      </c>
      <c r="AX1036" s="456">
        <f>+I1036-'Departmental PL'!L1055</f>
        <v>-56812</v>
      </c>
      <c r="AY1036" s="456">
        <f>+J1036-'Departmental PL'!M1055</f>
        <v>-58336</v>
      </c>
      <c r="AZ1036" s="456">
        <f>+K1036-'Departmental PL'!N1055</f>
        <v>-74175</v>
      </c>
      <c r="BA1036" s="456">
        <f>+L1036-'Departmental PL'!O1055</f>
        <v>-80083</v>
      </c>
      <c r="BB1036" s="456">
        <f>+M1036-'Departmental PL'!P1055</f>
        <v>17363</v>
      </c>
      <c r="BC1036" s="456">
        <f>+N1036-'Departmental PL'!Q1055</f>
        <v>21747</v>
      </c>
      <c r="BD1036" s="456">
        <f>+O1036-'Departmental PL'!R1055</f>
        <v>-23225</v>
      </c>
      <c r="BE1036" s="456">
        <f>+P1036-'Departmental PL'!S1055</f>
        <v>-24905</v>
      </c>
      <c r="BF1036" s="456">
        <f>+Q1036-'Departmental PL'!T1055</f>
        <v>-45758</v>
      </c>
      <c r="BG1036" s="456">
        <f>+R1036-'Departmental PL'!U1055</f>
        <v>-54976</v>
      </c>
      <c r="BH1036" s="456">
        <f>+S1036-'Departmental PL'!V1055</f>
        <v>86346</v>
      </c>
      <c r="BI1036" s="456">
        <f>+T1036-'Departmental PL'!W1055</f>
        <v>101628</v>
      </c>
    </row>
    <row r="1037" spans="2:61" ht="20.25" hidden="1" customHeight="1" x14ac:dyDescent="0.25">
      <c r="B1037" s="2058" t="s">
        <v>2590</v>
      </c>
      <c r="C1037" s="2060"/>
      <c r="D1037" s="2060"/>
      <c r="E1037" s="2060"/>
      <c r="F1037" s="2060"/>
      <c r="G1037" s="2060"/>
      <c r="H1037" s="2060"/>
      <c r="I1037" s="2060"/>
      <c r="J1037" s="2060"/>
      <c r="K1037" s="2060"/>
      <c r="L1037" s="2060"/>
      <c r="M1037" s="2060"/>
      <c r="N1037" s="2060"/>
      <c r="O1037" s="2060"/>
      <c r="P1037" s="2060"/>
      <c r="Q1037" s="2060"/>
      <c r="R1037" s="2060"/>
      <c r="S1037" s="2060"/>
      <c r="T1037" s="2060"/>
      <c r="U1037" s="2061" t="str">
        <f t="shared" si="11"/>
        <v>1710 7-1400 MED/SURG</v>
      </c>
      <c r="W1037" s="455" t="b">
        <f>+'17HPM_DATA_INPUT'!C683='17_AUDIT_TOTALS_CK'!U1037</f>
        <v>1</v>
      </c>
      <c r="X1037" s="2065">
        <f>+'17HPM_DATA_INPUT'!D683-'17_AUDIT_TOTALS_CK'!C1037</f>
        <v>45</v>
      </c>
      <c r="Y1037" s="2065">
        <f>+'17HPM_DATA_INPUT'!E683-'17_AUDIT_TOTALS_CK'!D1037</f>
        <v>74</v>
      </c>
      <c r="Z1037" s="2065">
        <f>+'17HPM_DATA_INPUT'!F683-'17_AUDIT_TOTALS_CK'!E1037</f>
        <v>56</v>
      </c>
      <c r="AA1037" s="2065">
        <f>+'17HPM_DATA_INPUT'!G683-'17_AUDIT_TOTALS_CK'!F1037</f>
        <v>117</v>
      </c>
      <c r="AB1037" s="2065">
        <f>+'17HPM_DATA_INPUT'!H683-'17_AUDIT_TOTALS_CK'!G1037</f>
        <v>54320</v>
      </c>
      <c r="AC1037" s="2065">
        <f>+'17HPM_DATA_INPUT'!I683-'17_AUDIT_TOTALS_CK'!H1037</f>
        <v>137830</v>
      </c>
      <c r="AD1037" s="2065">
        <f>+'17HPM_DATA_INPUT'!J683-'17_AUDIT_TOTALS_CK'!I1037</f>
        <v>12537</v>
      </c>
      <c r="AE1037" s="2065">
        <f>+'17HPM_DATA_INPUT'!K683-'17_AUDIT_TOTALS_CK'!J1037</f>
        <v>36736</v>
      </c>
      <c r="AF1037" s="2065">
        <f>+'17HPM_DATA_INPUT'!L683-'17_AUDIT_TOTALS_CK'!K1037</f>
        <v>11824</v>
      </c>
      <c r="AG1037" s="2065">
        <f>+'17HPM_DATA_INPUT'!M683-'17_AUDIT_TOTALS_CK'!L1037</f>
        <v>36676</v>
      </c>
      <c r="AH1037" s="2065">
        <f>+'17HPM_DATA_INPUT'!N683-'17_AUDIT_TOTALS_CK'!M1037</f>
        <v>713</v>
      </c>
      <c r="AI1037" s="2065">
        <f>+'17HPM_DATA_INPUT'!O683-'17_AUDIT_TOTALS_CK'!N1037</f>
        <v>60</v>
      </c>
      <c r="AJ1037" s="2065">
        <f>+'17HPM_DATA_INPUT'!P683-'17_AUDIT_TOTALS_CK'!O1037</f>
        <v>2295</v>
      </c>
      <c r="AK1037" s="2065">
        <f>+'17HPM_DATA_INPUT'!Q683-'17_AUDIT_TOTALS_CK'!P1037</f>
        <v>6997</v>
      </c>
      <c r="AL1037" s="2065">
        <f>+'17HPM_DATA_INPUT'!R683-'17_AUDIT_TOTALS_CK'!Q1037</f>
        <v>7258</v>
      </c>
      <c r="AM1037" s="2065">
        <f>+'17HPM_DATA_INPUT'!S683-'17_AUDIT_TOTALS_CK'!R1037</f>
        <v>24572</v>
      </c>
      <c r="AN1037" s="2065">
        <f>+'17HPM_DATA_INPUT'!T683-'17_AUDIT_TOTALS_CK'!S1037</f>
        <v>-8841</v>
      </c>
      <c r="AO1037" s="2065">
        <f>+'17HPM_DATA_INPUT'!U683-'17_AUDIT_TOTALS_CK'!T1037</f>
        <v>-31509</v>
      </c>
      <c r="AQ1037" s="455" t="str">
        <f>'Departmental PL'!D1056</f>
        <v>1710 7-1400 MED/SURG</v>
      </c>
      <c r="AR1037" s="456">
        <f>+C1037-'Departmental PL'!F1056</f>
        <v>-45</v>
      </c>
      <c r="AS1037" s="456">
        <f>+D1037-'Departmental PL'!G1056</f>
        <v>-74</v>
      </c>
      <c r="AT1037" s="456">
        <f>+E1037-'Departmental PL'!H1056</f>
        <v>-56</v>
      </c>
      <c r="AU1037" s="456">
        <f>+F1037-'Departmental PL'!I1056</f>
        <v>-117</v>
      </c>
      <c r="AV1037" s="456">
        <f>+G1037-'Departmental PL'!J1056</f>
        <v>-54320</v>
      </c>
      <c r="AW1037" s="456">
        <f>+H1037-'Departmental PL'!K1056</f>
        <v>-137830</v>
      </c>
      <c r="AX1037" s="456">
        <f>+I1037-'Departmental PL'!L1056</f>
        <v>-12537</v>
      </c>
      <c r="AY1037" s="456">
        <f>+J1037-'Departmental PL'!M1056</f>
        <v>-36736</v>
      </c>
      <c r="AZ1037" s="456">
        <f>+K1037-'Departmental PL'!N1056</f>
        <v>-11824</v>
      </c>
      <c r="BA1037" s="456">
        <f>+L1037-'Departmental PL'!O1056</f>
        <v>-36676</v>
      </c>
      <c r="BB1037" s="456">
        <f>+M1037-'Departmental PL'!P1056</f>
        <v>-713</v>
      </c>
      <c r="BC1037" s="456">
        <f>+N1037-'Departmental PL'!Q1056</f>
        <v>-60</v>
      </c>
      <c r="BD1037" s="456">
        <f>+O1037-'Departmental PL'!R1056</f>
        <v>-2295</v>
      </c>
      <c r="BE1037" s="456">
        <f>+P1037-'Departmental PL'!S1056</f>
        <v>-6997</v>
      </c>
      <c r="BF1037" s="456">
        <f>+Q1037-'Departmental PL'!T1056</f>
        <v>-7258</v>
      </c>
      <c r="BG1037" s="456">
        <f>+R1037-'Departmental PL'!U1056</f>
        <v>-24572</v>
      </c>
      <c r="BH1037" s="456">
        <f>+S1037-'Departmental PL'!V1056</f>
        <v>8840</v>
      </c>
      <c r="BI1037" s="456">
        <f>+T1037-'Departmental PL'!W1056</f>
        <v>31509</v>
      </c>
    </row>
    <row r="1038" spans="2:61" ht="20.25" hidden="1" customHeight="1" x14ac:dyDescent="0.25">
      <c r="B1038" s="2058" t="s">
        <v>2591</v>
      </c>
      <c r="C1038" s="2060"/>
      <c r="D1038" s="2060"/>
      <c r="E1038" s="2060"/>
      <c r="F1038" s="2060"/>
      <c r="G1038" s="2060"/>
      <c r="H1038" s="2060"/>
      <c r="I1038" s="2060"/>
      <c r="J1038" s="2060"/>
      <c r="K1038" s="2060"/>
      <c r="L1038" s="2060"/>
      <c r="M1038" s="2060"/>
      <c r="N1038" s="2060"/>
      <c r="O1038" s="2060"/>
      <c r="P1038" s="2060"/>
      <c r="Q1038" s="2060"/>
      <c r="R1038" s="2060"/>
      <c r="S1038" s="2060"/>
      <c r="T1038" s="2060"/>
      <c r="U1038" s="2061" t="str">
        <f t="shared" si="11"/>
        <v>1720 7-1600 MED/SURG</v>
      </c>
      <c r="W1038" s="455" t="b">
        <f>+'17HPM_DATA_INPUT'!C684='17_AUDIT_TOTALS_CK'!U1038</f>
        <v>1</v>
      </c>
      <c r="X1038" s="2065">
        <f>+'17HPM_DATA_INPUT'!D684-'17_AUDIT_TOTALS_CK'!C1038</f>
        <v>0</v>
      </c>
      <c r="Y1038" s="2065">
        <f>+'17HPM_DATA_INPUT'!E684-'17_AUDIT_TOTALS_CK'!D1038</f>
        <v>1</v>
      </c>
      <c r="Z1038" s="2065">
        <f>+'17HPM_DATA_INPUT'!F684-'17_AUDIT_TOTALS_CK'!E1038</f>
        <v>0</v>
      </c>
      <c r="AA1038" s="2065">
        <f>+'17HPM_DATA_INPUT'!G684-'17_AUDIT_TOTALS_CK'!F1038</f>
        <v>1</v>
      </c>
      <c r="AB1038" s="2065">
        <f>+'17HPM_DATA_INPUT'!H684-'17_AUDIT_TOTALS_CK'!G1038</f>
        <v>0</v>
      </c>
      <c r="AC1038" s="2065">
        <f>+'17HPM_DATA_INPUT'!I684-'17_AUDIT_TOTALS_CK'!H1038</f>
        <v>0</v>
      </c>
      <c r="AD1038" s="2065">
        <f>+'17HPM_DATA_INPUT'!J684-'17_AUDIT_TOTALS_CK'!I1038</f>
        <v>0</v>
      </c>
      <c r="AE1038" s="2065">
        <f>+'17HPM_DATA_INPUT'!K684-'17_AUDIT_TOTALS_CK'!J1038</f>
        <v>0</v>
      </c>
      <c r="AF1038" s="2065">
        <f>+'17HPM_DATA_INPUT'!L684-'17_AUDIT_TOTALS_CK'!K1038</f>
        <v>0</v>
      </c>
      <c r="AG1038" s="2065">
        <f>+'17HPM_DATA_INPUT'!M684-'17_AUDIT_TOTALS_CK'!L1038</f>
        <v>0</v>
      </c>
      <c r="AH1038" s="2065">
        <f>+'17HPM_DATA_INPUT'!N684-'17_AUDIT_TOTALS_CK'!M1038</f>
        <v>0</v>
      </c>
      <c r="AI1038" s="2065">
        <f>+'17HPM_DATA_INPUT'!O684-'17_AUDIT_TOTALS_CK'!N1038</f>
        <v>0</v>
      </c>
      <c r="AJ1038" s="2065">
        <f>+'17HPM_DATA_INPUT'!P684-'17_AUDIT_TOTALS_CK'!O1038</f>
        <v>0</v>
      </c>
      <c r="AK1038" s="2065">
        <f>+'17HPM_DATA_INPUT'!Q684-'17_AUDIT_TOTALS_CK'!P1038</f>
        <v>0</v>
      </c>
      <c r="AL1038" s="2065">
        <f>+'17HPM_DATA_INPUT'!R684-'17_AUDIT_TOTALS_CK'!Q1038</f>
        <v>0</v>
      </c>
      <c r="AM1038" s="2065">
        <f>+'17HPM_DATA_INPUT'!S684-'17_AUDIT_TOTALS_CK'!R1038</f>
        <v>0</v>
      </c>
      <c r="AN1038" s="2065">
        <f>+'17HPM_DATA_INPUT'!T684-'17_AUDIT_TOTALS_CK'!S1038</f>
        <v>0</v>
      </c>
      <c r="AO1038" s="2065">
        <f>+'17HPM_DATA_INPUT'!U684-'17_AUDIT_TOTALS_CK'!T1038</f>
        <v>0</v>
      </c>
      <c r="AQ1038" s="455" t="str">
        <f>'Departmental PL'!D1057</f>
        <v>1720 7-1600 MED/SURG</v>
      </c>
      <c r="AR1038" s="456">
        <f>+C1038-'Departmental PL'!F1057</f>
        <v>0</v>
      </c>
      <c r="AS1038" s="456">
        <f>+D1038-'Departmental PL'!G1057</f>
        <v>-1</v>
      </c>
      <c r="AT1038" s="456">
        <f>+E1038-'Departmental PL'!H1057</f>
        <v>0</v>
      </c>
      <c r="AU1038" s="456">
        <f>+F1038-'Departmental PL'!I1057</f>
        <v>-1</v>
      </c>
      <c r="AV1038" s="456">
        <f>+G1038-'Departmental PL'!J1057</f>
        <v>0</v>
      </c>
      <c r="AW1038" s="456">
        <f>+H1038-'Departmental PL'!K1057</f>
        <v>0</v>
      </c>
      <c r="AX1038" s="456">
        <f>+I1038-'Departmental PL'!L1057</f>
        <v>0</v>
      </c>
      <c r="AY1038" s="456">
        <f>+J1038-'Departmental PL'!M1057</f>
        <v>0</v>
      </c>
      <c r="AZ1038" s="456">
        <f>+K1038-'Departmental PL'!N1057</f>
        <v>0</v>
      </c>
      <c r="BA1038" s="456">
        <f>+L1038-'Departmental PL'!O1057</f>
        <v>0</v>
      </c>
      <c r="BB1038" s="456">
        <f>+M1038-'Departmental PL'!P1057</f>
        <v>0</v>
      </c>
      <c r="BC1038" s="456">
        <f>+N1038-'Departmental PL'!Q1057</f>
        <v>0</v>
      </c>
      <c r="BD1038" s="456">
        <f>+O1038-'Departmental PL'!R1057</f>
        <v>0</v>
      </c>
      <c r="BE1038" s="456">
        <f>+P1038-'Departmental PL'!S1057</f>
        <v>0</v>
      </c>
      <c r="BF1038" s="456">
        <f>+Q1038-'Departmental PL'!T1057</f>
        <v>0</v>
      </c>
      <c r="BG1038" s="456">
        <f>+R1038-'Departmental PL'!U1057</f>
        <v>0</v>
      </c>
      <c r="BH1038" s="456">
        <f>+S1038-'Departmental PL'!V1057</f>
        <v>0</v>
      </c>
      <c r="BI1038" s="456">
        <f>+T1038-'Departmental PL'!W1057</f>
        <v>0</v>
      </c>
    </row>
    <row r="1039" spans="2:61" ht="20.25" hidden="1" customHeight="1" x14ac:dyDescent="0.25">
      <c r="B1039" s="2058" t="s">
        <v>2592</v>
      </c>
      <c r="C1039" s="2060"/>
      <c r="D1039" s="2060"/>
      <c r="E1039" s="2060"/>
      <c r="F1039" s="2060"/>
      <c r="G1039" s="2060"/>
      <c r="H1039" s="2060"/>
      <c r="I1039" s="2060"/>
      <c r="J1039" s="2060"/>
      <c r="K1039" s="2060"/>
      <c r="L1039" s="2060"/>
      <c r="M1039" s="2060"/>
      <c r="N1039" s="2060"/>
      <c r="O1039" s="2060"/>
      <c r="P1039" s="2060"/>
      <c r="Q1039" s="2060"/>
      <c r="R1039" s="2060"/>
      <c r="S1039" s="2060"/>
      <c r="T1039" s="2060"/>
      <c r="U1039" s="2061" t="str">
        <f t="shared" si="11"/>
        <v>1730 7-3400 MED/SURG</v>
      </c>
      <c r="W1039" s="455" t="b">
        <f>+'17HPM_DATA_INPUT'!C685='17_AUDIT_TOTALS_CK'!U1039</f>
        <v>1</v>
      </c>
      <c r="X1039" s="2065">
        <f>+'17HPM_DATA_INPUT'!D685-'17_AUDIT_TOTALS_CK'!C1039</f>
        <v>10</v>
      </c>
      <c r="Y1039" s="2065">
        <f>+'17HPM_DATA_INPUT'!E685-'17_AUDIT_TOTALS_CK'!D1039</f>
        <v>50</v>
      </c>
      <c r="Z1039" s="2065">
        <f>+'17HPM_DATA_INPUT'!F685-'17_AUDIT_TOTALS_CK'!E1039</f>
        <v>16</v>
      </c>
      <c r="AA1039" s="2065">
        <f>+'17HPM_DATA_INPUT'!G685-'17_AUDIT_TOTALS_CK'!F1039</f>
        <v>77</v>
      </c>
      <c r="AB1039" s="2065">
        <f>+'17HPM_DATA_INPUT'!H685-'17_AUDIT_TOTALS_CK'!G1039</f>
        <v>17010</v>
      </c>
      <c r="AC1039" s="2065">
        <f>+'17HPM_DATA_INPUT'!I685-'17_AUDIT_TOTALS_CK'!H1039</f>
        <v>91980</v>
      </c>
      <c r="AD1039" s="2065">
        <f>+'17HPM_DATA_INPUT'!J685-'17_AUDIT_TOTALS_CK'!I1039</f>
        <v>4196</v>
      </c>
      <c r="AE1039" s="2065">
        <f>+'17HPM_DATA_INPUT'!K685-'17_AUDIT_TOTALS_CK'!J1039</f>
        <v>24967</v>
      </c>
      <c r="AF1039" s="2065">
        <f>+'17HPM_DATA_INPUT'!L685-'17_AUDIT_TOTALS_CK'!K1039</f>
        <v>3659</v>
      </c>
      <c r="AG1039" s="2065">
        <f>+'17HPM_DATA_INPUT'!M685-'17_AUDIT_TOTALS_CK'!L1039</f>
        <v>25287</v>
      </c>
      <c r="AH1039" s="2065">
        <f>+'17HPM_DATA_INPUT'!N685-'17_AUDIT_TOTALS_CK'!M1039</f>
        <v>537</v>
      </c>
      <c r="AI1039" s="2065">
        <f>+'17HPM_DATA_INPUT'!O685-'17_AUDIT_TOTALS_CK'!N1039</f>
        <v>-319</v>
      </c>
      <c r="AJ1039" s="2065">
        <f>+'17HPM_DATA_INPUT'!P685-'17_AUDIT_TOTALS_CK'!O1039</f>
        <v>622</v>
      </c>
      <c r="AK1039" s="2065">
        <f>+'17HPM_DATA_INPUT'!Q685-'17_AUDIT_TOTALS_CK'!P1039</f>
        <v>4301</v>
      </c>
      <c r="AL1039" s="2065">
        <f>+'17HPM_DATA_INPUT'!R685-'17_AUDIT_TOTALS_CK'!Q1039</f>
        <v>2082</v>
      </c>
      <c r="AM1039" s="2065">
        <f>+'17HPM_DATA_INPUT'!S685-'17_AUDIT_TOTALS_CK'!R1039</f>
        <v>14486</v>
      </c>
      <c r="AN1039" s="2065">
        <f>+'17HPM_DATA_INPUT'!T685-'17_AUDIT_TOTALS_CK'!S1039</f>
        <v>-2168</v>
      </c>
      <c r="AO1039" s="2065">
        <f>+'17HPM_DATA_INPUT'!U685-'17_AUDIT_TOTALS_CK'!T1039</f>
        <v>-19106</v>
      </c>
      <c r="AQ1039" s="455" t="str">
        <f>'Departmental PL'!D1058</f>
        <v>1730 7-3400 MED/SURG</v>
      </c>
      <c r="AR1039" s="456">
        <f>+C1039-'Departmental PL'!F1058</f>
        <v>-10</v>
      </c>
      <c r="AS1039" s="456">
        <f>+D1039-'Departmental PL'!G1058</f>
        <v>-50</v>
      </c>
      <c r="AT1039" s="456">
        <f>+E1039-'Departmental PL'!H1058</f>
        <v>-16</v>
      </c>
      <c r="AU1039" s="456">
        <f>+F1039-'Departmental PL'!I1058</f>
        <v>-77</v>
      </c>
      <c r="AV1039" s="456">
        <f>+G1039-'Departmental PL'!J1058</f>
        <v>-17010</v>
      </c>
      <c r="AW1039" s="456">
        <f>+H1039-'Departmental PL'!K1058</f>
        <v>-91980</v>
      </c>
      <c r="AX1039" s="456">
        <f>+I1039-'Departmental PL'!L1058</f>
        <v>-4196</v>
      </c>
      <c r="AY1039" s="456">
        <f>+J1039-'Departmental PL'!M1058</f>
        <v>-24967</v>
      </c>
      <c r="AZ1039" s="456">
        <f>+K1039-'Departmental PL'!N1058</f>
        <v>-3659</v>
      </c>
      <c r="BA1039" s="456">
        <f>+L1039-'Departmental PL'!O1058</f>
        <v>-25287</v>
      </c>
      <c r="BB1039" s="456">
        <f>+M1039-'Departmental PL'!P1058</f>
        <v>-537</v>
      </c>
      <c r="BC1039" s="456">
        <f>+N1039-'Departmental PL'!Q1058</f>
        <v>320</v>
      </c>
      <c r="BD1039" s="456">
        <f>+O1039-'Departmental PL'!R1058</f>
        <v>-622</v>
      </c>
      <c r="BE1039" s="456">
        <f>+P1039-'Departmental PL'!S1058</f>
        <v>-4301</v>
      </c>
      <c r="BF1039" s="456">
        <f>+Q1039-'Departmental PL'!T1058</f>
        <v>-2082</v>
      </c>
      <c r="BG1039" s="456">
        <f>+R1039-'Departmental PL'!U1058</f>
        <v>-14486</v>
      </c>
      <c r="BH1039" s="456">
        <f>+S1039-'Departmental PL'!V1058</f>
        <v>2167</v>
      </c>
      <c r="BI1039" s="456">
        <f>+T1039-'Departmental PL'!W1058</f>
        <v>19107</v>
      </c>
    </row>
    <row r="1040" spans="2:61" ht="20.25" hidden="1" customHeight="1" x14ac:dyDescent="0.25">
      <c r="B1040" s="2058" t="s">
        <v>2593</v>
      </c>
      <c r="C1040" s="2060"/>
      <c r="D1040" s="2060"/>
      <c r="E1040" s="2060"/>
      <c r="F1040" s="2060"/>
      <c r="G1040" s="2060"/>
      <c r="H1040" s="2060"/>
      <c r="I1040" s="2060"/>
      <c r="J1040" s="2060"/>
      <c r="K1040" s="2060"/>
      <c r="L1040" s="2060"/>
      <c r="M1040" s="2060"/>
      <c r="N1040" s="2060"/>
      <c r="O1040" s="2060"/>
      <c r="P1040" s="2060"/>
      <c r="Q1040" s="2060"/>
      <c r="R1040" s="2060"/>
      <c r="S1040" s="2060"/>
      <c r="T1040" s="2060"/>
      <c r="U1040" s="2061" t="str">
        <f t="shared" si="11"/>
        <v>1740 7-3600 MED/SURG</v>
      </c>
      <c r="W1040" s="455" t="b">
        <f>+'17HPM_DATA_INPUT'!C686='17_AUDIT_TOTALS_CK'!U1040</f>
        <v>1</v>
      </c>
      <c r="X1040" s="2065">
        <f>+'17HPM_DATA_INPUT'!D686-'17_AUDIT_TOTALS_CK'!C1040</f>
        <v>28</v>
      </c>
      <c r="Y1040" s="2065">
        <f>+'17HPM_DATA_INPUT'!E686-'17_AUDIT_TOTALS_CK'!D1040</f>
        <v>47</v>
      </c>
      <c r="Z1040" s="2065">
        <f>+'17HPM_DATA_INPUT'!F686-'17_AUDIT_TOTALS_CK'!E1040</f>
        <v>48</v>
      </c>
      <c r="AA1040" s="2065">
        <f>+'17HPM_DATA_INPUT'!G686-'17_AUDIT_TOTALS_CK'!F1040</f>
        <v>70</v>
      </c>
      <c r="AB1040" s="2065">
        <f>+'17HPM_DATA_INPUT'!H686-'17_AUDIT_TOTALS_CK'!G1040</f>
        <v>62720</v>
      </c>
      <c r="AC1040" s="2065">
        <f>+'17HPM_DATA_INPUT'!I686-'17_AUDIT_TOTALS_CK'!H1040</f>
        <v>94220</v>
      </c>
      <c r="AD1040" s="2065">
        <f>+'17HPM_DATA_INPUT'!J686-'17_AUDIT_TOTALS_CK'!I1040</f>
        <v>17262</v>
      </c>
      <c r="AE1040" s="2065">
        <f>+'17HPM_DATA_INPUT'!K686-'17_AUDIT_TOTALS_CK'!J1040</f>
        <v>28267</v>
      </c>
      <c r="AF1040" s="2065">
        <f>+'17HPM_DATA_INPUT'!L686-'17_AUDIT_TOTALS_CK'!K1040</f>
        <v>31616</v>
      </c>
      <c r="AG1040" s="2065">
        <f>+'17HPM_DATA_INPUT'!M686-'17_AUDIT_TOTALS_CK'!L1040</f>
        <v>50605</v>
      </c>
      <c r="AH1040" s="2065">
        <f>+'17HPM_DATA_INPUT'!N686-'17_AUDIT_TOTALS_CK'!M1040</f>
        <v>-14354</v>
      </c>
      <c r="AI1040" s="2065">
        <f>+'17HPM_DATA_INPUT'!O686-'17_AUDIT_TOTALS_CK'!N1040</f>
        <v>-22338</v>
      </c>
      <c r="AJ1040" s="2065">
        <f>+'17HPM_DATA_INPUT'!P686-'17_AUDIT_TOTALS_CK'!O1040</f>
        <v>4919</v>
      </c>
      <c r="AK1040" s="2065">
        <f>+'17HPM_DATA_INPUT'!Q686-'17_AUDIT_TOTALS_CK'!P1040</f>
        <v>7210</v>
      </c>
      <c r="AL1040" s="2065">
        <f>+'17HPM_DATA_INPUT'!R686-'17_AUDIT_TOTALS_CK'!Q1040</f>
        <v>16624</v>
      </c>
      <c r="AM1040" s="2065">
        <f>+'17HPM_DATA_INPUT'!S686-'17_AUDIT_TOTALS_CK'!R1040</f>
        <v>25805</v>
      </c>
      <c r="AN1040" s="2065">
        <f>+'17HPM_DATA_INPUT'!T686-'17_AUDIT_TOTALS_CK'!S1040</f>
        <v>-35897</v>
      </c>
      <c r="AO1040" s="2065">
        <f>+'17HPM_DATA_INPUT'!U686-'17_AUDIT_TOTALS_CK'!T1040</f>
        <v>-55353</v>
      </c>
      <c r="AQ1040" s="455" t="str">
        <f>'Departmental PL'!D1059</f>
        <v>1740 7-3600 MED/SURG</v>
      </c>
      <c r="AR1040" s="456">
        <f>+C1040-'Departmental PL'!F1059</f>
        <v>-28</v>
      </c>
      <c r="AS1040" s="456">
        <f>+D1040-'Departmental PL'!G1059</f>
        <v>-47</v>
      </c>
      <c r="AT1040" s="456">
        <f>+E1040-'Departmental PL'!H1059</f>
        <v>-48</v>
      </c>
      <c r="AU1040" s="456">
        <f>+F1040-'Departmental PL'!I1059</f>
        <v>-70</v>
      </c>
      <c r="AV1040" s="456">
        <f>+G1040-'Departmental PL'!J1059</f>
        <v>-62720</v>
      </c>
      <c r="AW1040" s="456">
        <f>+H1040-'Departmental PL'!K1059</f>
        <v>-94220</v>
      </c>
      <c r="AX1040" s="456">
        <f>+I1040-'Departmental PL'!L1059</f>
        <v>-17262</v>
      </c>
      <c r="AY1040" s="456">
        <f>+J1040-'Departmental PL'!M1059</f>
        <v>-28267</v>
      </c>
      <c r="AZ1040" s="456">
        <f>+K1040-'Departmental PL'!N1059</f>
        <v>-31616</v>
      </c>
      <c r="BA1040" s="456">
        <f>+L1040-'Departmental PL'!O1059</f>
        <v>-50605</v>
      </c>
      <c r="BB1040" s="456">
        <f>+M1040-'Departmental PL'!P1059</f>
        <v>14354</v>
      </c>
      <c r="BC1040" s="456">
        <f>+N1040-'Departmental PL'!Q1059</f>
        <v>22338</v>
      </c>
      <c r="BD1040" s="456">
        <f>+O1040-'Departmental PL'!R1059</f>
        <v>-4919</v>
      </c>
      <c r="BE1040" s="456">
        <f>+P1040-'Departmental PL'!S1059</f>
        <v>-7210</v>
      </c>
      <c r="BF1040" s="456">
        <f>+Q1040-'Departmental PL'!T1059</f>
        <v>-16624</v>
      </c>
      <c r="BG1040" s="456">
        <f>+R1040-'Departmental PL'!U1059</f>
        <v>-25805</v>
      </c>
      <c r="BH1040" s="456">
        <f>+S1040-'Departmental PL'!V1059</f>
        <v>35897</v>
      </c>
      <c r="BI1040" s="456">
        <f>+T1040-'Departmental PL'!W1059</f>
        <v>55353</v>
      </c>
    </row>
    <row r="1041" spans="2:61" ht="20.25" hidden="1" customHeight="1" x14ac:dyDescent="0.25">
      <c r="B1041" s="2058" t="s">
        <v>2301</v>
      </c>
      <c r="C1041" s="2060"/>
      <c r="D1041" s="2060"/>
      <c r="E1041" s="2060"/>
      <c r="F1041" s="2060"/>
      <c r="G1041" s="2060"/>
      <c r="H1041" s="2060"/>
      <c r="I1041" s="2060"/>
      <c r="J1041" s="2060"/>
      <c r="K1041" s="2060"/>
      <c r="L1041" s="2060"/>
      <c r="M1041" s="2060"/>
      <c r="N1041" s="2060"/>
      <c r="O1041" s="2060"/>
      <c r="P1041" s="2060"/>
      <c r="Q1041" s="2060"/>
      <c r="R1041" s="2060"/>
      <c r="S1041" s="2060"/>
      <c r="T1041" s="2060"/>
      <c r="U1041" s="2061" t="str">
        <f t="shared" si="11"/>
        <v>1820 8-3400 MED/SURG</v>
      </c>
      <c r="W1041" s="455" t="b">
        <f>+'17HPM_DATA_INPUT'!C687='17_AUDIT_TOTALS_CK'!U1041</f>
        <v>1</v>
      </c>
      <c r="X1041" s="2065">
        <f>+'17HPM_DATA_INPUT'!D687-'17_AUDIT_TOTALS_CK'!C1041</f>
        <v>2</v>
      </c>
      <c r="Y1041" s="2065">
        <f>+'17HPM_DATA_INPUT'!E687-'17_AUDIT_TOTALS_CK'!D1041</f>
        <v>0</v>
      </c>
      <c r="Z1041" s="2065">
        <f>+'17HPM_DATA_INPUT'!F687-'17_AUDIT_TOTALS_CK'!E1041</f>
        <v>2</v>
      </c>
      <c r="AA1041" s="2065">
        <f>+'17HPM_DATA_INPUT'!G687-'17_AUDIT_TOTALS_CK'!F1041</f>
        <v>0</v>
      </c>
      <c r="AB1041" s="2065">
        <f>+'17HPM_DATA_INPUT'!H687-'17_AUDIT_TOTALS_CK'!G1041</f>
        <v>1400</v>
      </c>
      <c r="AC1041" s="2065">
        <f>+'17HPM_DATA_INPUT'!I687-'17_AUDIT_TOTALS_CK'!H1041</f>
        <v>0</v>
      </c>
      <c r="AD1041" s="2065">
        <f>+'17HPM_DATA_INPUT'!J687-'17_AUDIT_TOTALS_CK'!I1041</f>
        <v>298</v>
      </c>
      <c r="AE1041" s="2065">
        <f>+'17HPM_DATA_INPUT'!K687-'17_AUDIT_TOTALS_CK'!J1041</f>
        <v>0</v>
      </c>
      <c r="AF1041" s="2065">
        <f>+'17HPM_DATA_INPUT'!L687-'17_AUDIT_TOTALS_CK'!K1041</f>
        <v>432</v>
      </c>
      <c r="AG1041" s="2065">
        <f>+'17HPM_DATA_INPUT'!M687-'17_AUDIT_TOTALS_CK'!L1041</f>
        <v>0</v>
      </c>
      <c r="AH1041" s="2065">
        <f>+'17HPM_DATA_INPUT'!N687-'17_AUDIT_TOTALS_CK'!M1041</f>
        <v>-134</v>
      </c>
      <c r="AI1041" s="2065">
        <f>+'17HPM_DATA_INPUT'!O687-'17_AUDIT_TOTALS_CK'!N1041</f>
        <v>0</v>
      </c>
      <c r="AJ1041" s="2065">
        <f>+'17HPM_DATA_INPUT'!P687-'17_AUDIT_TOTALS_CK'!O1041</f>
        <v>23</v>
      </c>
      <c r="AK1041" s="2065">
        <f>+'17HPM_DATA_INPUT'!Q687-'17_AUDIT_TOTALS_CK'!P1041</f>
        <v>0</v>
      </c>
      <c r="AL1041" s="2065">
        <f>+'17HPM_DATA_INPUT'!R687-'17_AUDIT_TOTALS_CK'!Q1041</f>
        <v>178</v>
      </c>
      <c r="AM1041" s="2065">
        <f>+'17HPM_DATA_INPUT'!S687-'17_AUDIT_TOTALS_CK'!R1041</f>
        <v>0</v>
      </c>
      <c r="AN1041" s="2065">
        <f>+'17HPM_DATA_INPUT'!T687-'17_AUDIT_TOTALS_CK'!S1041</f>
        <v>-335</v>
      </c>
      <c r="AO1041" s="2065">
        <f>+'17HPM_DATA_INPUT'!U687-'17_AUDIT_TOTALS_CK'!T1041</f>
        <v>0</v>
      </c>
      <c r="AQ1041" s="455" t="str">
        <f>'Departmental PL'!D1060</f>
        <v>1820 8-3400 MED/SURG</v>
      </c>
      <c r="AR1041" s="456">
        <f>+C1041-'Departmental PL'!F1060</f>
        <v>-2</v>
      </c>
      <c r="AS1041" s="456">
        <f>+D1041-'Departmental PL'!G1060</f>
        <v>0</v>
      </c>
      <c r="AT1041" s="456">
        <f>+E1041-'Departmental PL'!H1060</f>
        <v>-2</v>
      </c>
      <c r="AU1041" s="456">
        <f>+F1041-'Departmental PL'!I1060</f>
        <v>0</v>
      </c>
      <c r="AV1041" s="456">
        <f>+G1041-'Departmental PL'!J1060</f>
        <v>-1400</v>
      </c>
      <c r="AW1041" s="456">
        <f>+H1041-'Departmental PL'!K1060</f>
        <v>0</v>
      </c>
      <c r="AX1041" s="456">
        <f>+I1041-'Departmental PL'!L1060</f>
        <v>-298</v>
      </c>
      <c r="AY1041" s="456">
        <f>+J1041-'Departmental PL'!M1060</f>
        <v>0</v>
      </c>
      <c r="AZ1041" s="456">
        <f>+K1041-'Departmental PL'!N1060</f>
        <v>-432</v>
      </c>
      <c r="BA1041" s="456">
        <f>+L1041-'Departmental PL'!O1060</f>
        <v>0</v>
      </c>
      <c r="BB1041" s="456">
        <f>+M1041-'Departmental PL'!P1060</f>
        <v>134</v>
      </c>
      <c r="BC1041" s="456">
        <f>+N1041-'Departmental PL'!Q1060</f>
        <v>0</v>
      </c>
      <c r="BD1041" s="456">
        <f>+O1041-'Departmental PL'!R1060</f>
        <v>-23</v>
      </c>
      <c r="BE1041" s="456">
        <f>+P1041-'Departmental PL'!S1060</f>
        <v>0</v>
      </c>
      <c r="BF1041" s="456">
        <f>+Q1041-'Departmental PL'!T1060</f>
        <v>-178</v>
      </c>
      <c r="BG1041" s="456">
        <f>+R1041-'Departmental PL'!U1060</f>
        <v>0</v>
      </c>
      <c r="BH1041" s="456">
        <f>+S1041-'Departmental PL'!V1060</f>
        <v>335</v>
      </c>
      <c r="BI1041" s="456">
        <f>+T1041-'Departmental PL'!W1060</f>
        <v>0</v>
      </c>
    </row>
    <row r="1042" spans="2:61" ht="20.25" hidden="1" customHeight="1" x14ac:dyDescent="0.25">
      <c r="B1042" s="2058" t="s">
        <v>2594</v>
      </c>
      <c r="C1042" s="2060"/>
      <c r="D1042" s="2060"/>
      <c r="E1042" s="2060"/>
      <c r="F1042" s="2060"/>
      <c r="G1042" s="2060"/>
      <c r="H1042" s="2060"/>
      <c r="I1042" s="2060"/>
      <c r="J1042" s="2060"/>
      <c r="K1042" s="2060"/>
      <c r="L1042" s="2060"/>
      <c r="M1042" s="2060"/>
      <c r="N1042" s="2060"/>
      <c r="O1042" s="2060"/>
      <c r="P1042" s="2060"/>
      <c r="Q1042" s="2060"/>
      <c r="R1042" s="2060"/>
      <c r="S1042" s="2060"/>
      <c r="T1042" s="2060"/>
      <c r="U1042" s="2061" t="str">
        <f t="shared" si="11"/>
        <v>1830 NS 8-1400 SWING UNIT</v>
      </c>
      <c r="W1042" s="455" t="b">
        <f>+'17HPM_DATA_INPUT'!C688='17_AUDIT_TOTALS_CK'!U1042</f>
        <v>1</v>
      </c>
      <c r="X1042" s="2065">
        <f>+'17HPM_DATA_INPUT'!D688-'17_AUDIT_TOTALS_CK'!C1042</f>
        <v>3</v>
      </c>
      <c r="Y1042" s="2065">
        <f>+'17HPM_DATA_INPUT'!E688-'17_AUDIT_TOTALS_CK'!D1042</f>
        <v>5</v>
      </c>
      <c r="Z1042" s="2065">
        <f>+'17HPM_DATA_INPUT'!F688-'17_AUDIT_TOTALS_CK'!E1042</f>
        <v>4</v>
      </c>
      <c r="AA1042" s="2065">
        <f>+'17HPM_DATA_INPUT'!G688-'17_AUDIT_TOTALS_CK'!F1042</f>
        <v>8</v>
      </c>
      <c r="AB1042" s="2065">
        <f>+'17HPM_DATA_INPUT'!H688-'17_AUDIT_TOTALS_CK'!G1042</f>
        <v>2870</v>
      </c>
      <c r="AC1042" s="2065">
        <f>+'17HPM_DATA_INPUT'!I688-'17_AUDIT_TOTALS_CK'!H1042</f>
        <v>10710</v>
      </c>
      <c r="AD1042" s="2065">
        <f>+'17HPM_DATA_INPUT'!J688-'17_AUDIT_TOTALS_CK'!I1042</f>
        <v>439</v>
      </c>
      <c r="AE1042" s="2065">
        <f>+'17HPM_DATA_INPUT'!K688-'17_AUDIT_TOTALS_CK'!J1042</f>
        <v>4236</v>
      </c>
      <c r="AF1042" s="2065">
        <f>+'17HPM_DATA_INPUT'!L688-'17_AUDIT_TOTALS_CK'!K1042</f>
        <v>941</v>
      </c>
      <c r="AG1042" s="2065">
        <f>+'17HPM_DATA_INPUT'!M688-'17_AUDIT_TOTALS_CK'!L1042</f>
        <v>4412</v>
      </c>
      <c r="AH1042" s="2065">
        <f>+'17HPM_DATA_INPUT'!N688-'17_AUDIT_TOTALS_CK'!M1042</f>
        <v>-502</v>
      </c>
      <c r="AI1042" s="2065">
        <f>+'17HPM_DATA_INPUT'!O688-'17_AUDIT_TOTALS_CK'!N1042</f>
        <v>-177</v>
      </c>
      <c r="AJ1042" s="2065">
        <f>+'17HPM_DATA_INPUT'!P688-'17_AUDIT_TOTALS_CK'!O1042</f>
        <v>78</v>
      </c>
      <c r="AK1042" s="2065">
        <f>+'17HPM_DATA_INPUT'!Q688-'17_AUDIT_TOTALS_CK'!P1042</f>
        <v>363</v>
      </c>
      <c r="AL1042" s="2065">
        <f>+'17HPM_DATA_INPUT'!R688-'17_AUDIT_TOTALS_CK'!Q1042</f>
        <v>380</v>
      </c>
      <c r="AM1042" s="2065">
        <f>+'17HPM_DATA_INPUT'!S688-'17_AUDIT_TOTALS_CK'!R1042</f>
        <v>1765</v>
      </c>
      <c r="AN1042" s="2065">
        <f>+'17HPM_DATA_INPUT'!T688-'17_AUDIT_TOTALS_CK'!S1042</f>
        <v>-960</v>
      </c>
      <c r="AO1042" s="2065">
        <f>+'17HPM_DATA_INPUT'!U688-'17_AUDIT_TOTALS_CK'!T1042</f>
        <v>-2304</v>
      </c>
      <c r="AQ1042" s="455" t="str">
        <f>'Departmental PL'!D1061</f>
        <v>1830 NS 8-1400 SWING UNIT</v>
      </c>
      <c r="AR1042" s="456">
        <f>+C1042-'Departmental PL'!F1061</f>
        <v>-3</v>
      </c>
      <c r="AS1042" s="456">
        <f>+D1042-'Departmental PL'!G1061</f>
        <v>-5</v>
      </c>
      <c r="AT1042" s="456">
        <f>+E1042-'Departmental PL'!H1061</f>
        <v>-4</v>
      </c>
      <c r="AU1042" s="456">
        <f>+F1042-'Departmental PL'!I1061</f>
        <v>-8</v>
      </c>
      <c r="AV1042" s="456">
        <f>+G1042-'Departmental PL'!J1061</f>
        <v>-2870</v>
      </c>
      <c r="AW1042" s="456">
        <f>+H1042-'Departmental PL'!K1061</f>
        <v>-10710</v>
      </c>
      <c r="AX1042" s="456">
        <f>+I1042-'Departmental PL'!L1061</f>
        <v>-439</v>
      </c>
      <c r="AY1042" s="456">
        <f>+J1042-'Departmental PL'!M1061</f>
        <v>-4236</v>
      </c>
      <c r="AZ1042" s="456">
        <f>+K1042-'Departmental PL'!N1061</f>
        <v>-941</v>
      </c>
      <c r="BA1042" s="456">
        <f>+L1042-'Departmental PL'!O1061</f>
        <v>-4412</v>
      </c>
      <c r="BB1042" s="456">
        <f>+M1042-'Departmental PL'!P1061</f>
        <v>502</v>
      </c>
      <c r="BC1042" s="456">
        <f>+N1042-'Departmental PL'!Q1061</f>
        <v>176</v>
      </c>
      <c r="BD1042" s="456">
        <f>+O1042-'Departmental PL'!R1061</f>
        <v>-78</v>
      </c>
      <c r="BE1042" s="456">
        <f>+P1042-'Departmental PL'!S1061</f>
        <v>-363</v>
      </c>
      <c r="BF1042" s="456">
        <f>+Q1042-'Departmental PL'!T1061</f>
        <v>-380</v>
      </c>
      <c r="BG1042" s="456">
        <f>+R1042-'Departmental PL'!U1061</f>
        <v>-1765</v>
      </c>
      <c r="BH1042" s="456">
        <f>+S1042-'Departmental PL'!V1061</f>
        <v>960</v>
      </c>
      <c r="BI1042" s="456">
        <f>+T1042-'Departmental PL'!W1061</f>
        <v>2304</v>
      </c>
    </row>
    <row r="1043" spans="2:61" ht="20.25" hidden="1" customHeight="1" x14ac:dyDescent="0.25">
      <c r="B1043" s="2058" t="s">
        <v>2595</v>
      </c>
      <c r="C1043" s="2060"/>
      <c r="D1043" s="2060"/>
      <c r="E1043" s="2060"/>
      <c r="F1043" s="2060"/>
      <c r="G1043" s="2060"/>
      <c r="H1043" s="2060"/>
      <c r="I1043" s="2060"/>
      <c r="J1043" s="2060"/>
      <c r="K1043" s="2060"/>
      <c r="L1043" s="2060"/>
      <c r="M1043" s="2060"/>
      <c r="N1043" s="2060"/>
      <c r="O1043" s="2060"/>
      <c r="P1043" s="2060"/>
      <c r="Q1043" s="2060"/>
      <c r="R1043" s="2060"/>
      <c r="S1043" s="2060"/>
      <c r="T1043" s="2060"/>
      <c r="U1043" s="2061" t="str">
        <f t="shared" si="11"/>
        <v>1840 3-2800 BURN TRAUMA STEPDOWN</v>
      </c>
      <c r="W1043" s="455" t="b">
        <f>+'17HPM_DATA_INPUT'!C689='17_AUDIT_TOTALS_CK'!U1043</f>
        <v>1</v>
      </c>
      <c r="X1043" s="2065">
        <f>+'17HPM_DATA_INPUT'!D689-'17_AUDIT_TOTALS_CK'!C1043</f>
        <v>7</v>
      </c>
      <c r="Y1043" s="2065">
        <f>+'17HPM_DATA_INPUT'!E689-'17_AUDIT_TOTALS_CK'!D1043</f>
        <v>9</v>
      </c>
      <c r="Z1043" s="2065">
        <f>+'17HPM_DATA_INPUT'!F689-'17_AUDIT_TOTALS_CK'!E1043</f>
        <v>11</v>
      </c>
      <c r="AA1043" s="2065">
        <f>+'17HPM_DATA_INPUT'!G689-'17_AUDIT_TOTALS_CK'!F1043</f>
        <v>11</v>
      </c>
      <c r="AB1043" s="2065">
        <f>+'17HPM_DATA_INPUT'!H689-'17_AUDIT_TOTALS_CK'!G1043</f>
        <v>15680</v>
      </c>
      <c r="AC1043" s="2065">
        <f>+'17HPM_DATA_INPUT'!I689-'17_AUDIT_TOTALS_CK'!H1043</f>
        <v>13860</v>
      </c>
      <c r="AD1043" s="2065">
        <f>+'17HPM_DATA_INPUT'!J689-'17_AUDIT_TOTALS_CK'!I1043</f>
        <v>6986</v>
      </c>
      <c r="AE1043" s="2065">
        <f>+'17HPM_DATA_INPUT'!K689-'17_AUDIT_TOTALS_CK'!J1043</f>
        <v>4883</v>
      </c>
      <c r="AF1043" s="2065">
        <f>+'17HPM_DATA_INPUT'!L689-'17_AUDIT_TOTALS_CK'!K1043</f>
        <v>6119</v>
      </c>
      <c r="AG1043" s="2065">
        <f>+'17HPM_DATA_INPUT'!M689-'17_AUDIT_TOTALS_CK'!L1043</f>
        <v>6078</v>
      </c>
      <c r="AH1043" s="2065">
        <f>+'17HPM_DATA_INPUT'!N689-'17_AUDIT_TOTALS_CK'!M1043</f>
        <v>867</v>
      </c>
      <c r="AI1043" s="2065">
        <f>+'17HPM_DATA_INPUT'!O689-'17_AUDIT_TOTALS_CK'!N1043</f>
        <v>-1196</v>
      </c>
      <c r="AJ1043" s="2065">
        <f>+'17HPM_DATA_INPUT'!P689-'17_AUDIT_TOTALS_CK'!O1043</f>
        <v>712</v>
      </c>
      <c r="AK1043" s="2065">
        <f>+'17HPM_DATA_INPUT'!Q689-'17_AUDIT_TOTALS_CK'!P1043</f>
        <v>758</v>
      </c>
      <c r="AL1043" s="2065">
        <f>+'17HPM_DATA_INPUT'!R689-'17_AUDIT_TOTALS_CK'!Q1043</f>
        <v>2870</v>
      </c>
      <c r="AM1043" s="2065">
        <f>+'17HPM_DATA_INPUT'!S689-'17_AUDIT_TOTALS_CK'!R1043</f>
        <v>3084</v>
      </c>
      <c r="AN1043" s="2065">
        <f>+'17HPM_DATA_INPUT'!T689-'17_AUDIT_TOTALS_CK'!S1043</f>
        <v>-2715</v>
      </c>
      <c r="AO1043" s="2065">
        <f>+'17HPM_DATA_INPUT'!U689-'17_AUDIT_TOTALS_CK'!T1043</f>
        <v>-5038</v>
      </c>
      <c r="AQ1043" s="455" t="str">
        <f>'Departmental PL'!D1062</f>
        <v>1840 3-2800 BURN TRAUMA STEPDOWN</v>
      </c>
      <c r="AR1043" s="456">
        <f>+C1043-'Departmental PL'!F1062</f>
        <v>-7</v>
      </c>
      <c r="AS1043" s="456">
        <f>+D1043-'Departmental PL'!G1062</f>
        <v>-9</v>
      </c>
      <c r="AT1043" s="456">
        <f>+E1043-'Departmental PL'!H1062</f>
        <v>-11</v>
      </c>
      <c r="AU1043" s="456">
        <f>+F1043-'Departmental PL'!I1062</f>
        <v>-11</v>
      </c>
      <c r="AV1043" s="456">
        <f>+G1043-'Departmental PL'!J1062</f>
        <v>-15680</v>
      </c>
      <c r="AW1043" s="456">
        <f>+H1043-'Departmental PL'!K1062</f>
        <v>-13860</v>
      </c>
      <c r="AX1043" s="456">
        <f>+I1043-'Departmental PL'!L1062</f>
        <v>-6986</v>
      </c>
      <c r="AY1043" s="456">
        <f>+J1043-'Departmental PL'!M1062</f>
        <v>-4883</v>
      </c>
      <c r="AZ1043" s="456">
        <f>+K1043-'Departmental PL'!N1062</f>
        <v>-6119</v>
      </c>
      <c r="BA1043" s="456">
        <f>+L1043-'Departmental PL'!O1062</f>
        <v>-6078</v>
      </c>
      <c r="BB1043" s="456">
        <f>+M1043-'Departmental PL'!P1062</f>
        <v>-867</v>
      </c>
      <c r="BC1043" s="456">
        <f>+N1043-'Departmental PL'!Q1062</f>
        <v>1195</v>
      </c>
      <c r="BD1043" s="456">
        <f>+O1043-'Departmental PL'!R1062</f>
        <v>-712</v>
      </c>
      <c r="BE1043" s="456">
        <f>+P1043-'Departmental PL'!S1062</f>
        <v>-758</v>
      </c>
      <c r="BF1043" s="456">
        <f>+Q1043-'Departmental PL'!T1062</f>
        <v>-2870</v>
      </c>
      <c r="BG1043" s="456">
        <f>+R1043-'Departmental PL'!U1062</f>
        <v>-3084</v>
      </c>
      <c r="BH1043" s="456">
        <f>+S1043-'Departmental PL'!V1062</f>
        <v>2715</v>
      </c>
      <c r="BI1043" s="456">
        <f>+T1043-'Departmental PL'!W1062</f>
        <v>5037</v>
      </c>
    </row>
    <row r="1044" spans="2:61" ht="20.25" hidden="1" customHeight="1" x14ac:dyDescent="0.25">
      <c r="B1044" s="2058" t="s">
        <v>2605</v>
      </c>
      <c r="C1044" s="2060"/>
      <c r="D1044" s="2060"/>
      <c r="E1044" s="2060"/>
      <c r="F1044" s="2060"/>
      <c r="G1044" s="2060"/>
      <c r="H1044" s="2060"/>
      <c r="I1044" s="2060"/>
      <c r="J1044" s="2060"/>
      <c r="K1044" s="2060"/>
      <c r="L1044" s="2060"/>
      <c r="M1044" s="2060"/>
      <c r="N1044" s="2060"/>
      <c r="O1044" s="2060"/>
      <c r="P1044" s="2060"/>
      <c r="Q1044" s="2060"/>
      <c r="R1044" s="2060"/>
      <c r="S1044" s="2060"/>
      <c r="T1044" s="2060"/>
      <c r="U1044" s="2061" t="str">
        <f t="shared" si="11"/>
        <v>1850 3-1800 AICU (ADULT ICU)</v>
      </c>
      <c r="W1044" s="455" t="b">
        <f>+'17HPM_DATA_INPUT'!C690='17_AUDIT_TOTALS_CK'!U1044</f>
        <v>1</v>
      </c>
      <c r="X1044" s="2065">
        <f>+'17HPM_DATA_INPUT'!D690-'17_AUDIT_TOTALS_CK'!C1044</f>
        <v>0</v>
      </c>
      <c r="Y1044" s="2065">
        <f>+'17HPM_DATA_INPUT'!E690-'17_AUDIT_TOTALS_CK'!D1044</f>
        <v>3</v>
      </c>
      <c r="Z1044" s="2065">
        <f>+'17HPM_DATA_INPUT'!F690-'17_AUDIT_TOTALS_CK'!E1044</f>
        <v>0</v>
      </c>
      <c r="AA1044" s="2065">
        <f>+'17HPM_DATA_INPUT'!G690-'17_AUDIT_TOTALS_CK'!F1044</f>
        <v>3</v>
      </c>
      <c r="AB1044" s="2065">
        <f>+'17HPM_DATA_INPUT'!H690-'17_AUDIT_TOTALS_CK'!G1044</f>
        <v>0</v>
      </c>
      <c r="AC1044" s="2065">
        <f>+'17HPM_DATA_INPUT'!I690-'17_AUDIT_TOTALS_CK'!H1044</f>
        <v>2660</v>
      </c>
      <c r="AD1044" s="2065">
        <f>+'17HPM_DATA_INPUT'!J690-'17_AUDIT_TOTALS_CK'!I1044</f>
        <v>0</v>
      </c>
      <c r="AE1044" s="2065">
        <f>+'17HPM_DATA_INPUT'!K690-'17_AUDIT_TOTALS_CK'!J1044</f>
        <v>816</v>
      </c>
      <c r="AF1044" s="2065">
        <f>+'17HPM_DATA_INPUT'!L690-'17_AUDIT_TOTALS_CK'!K1044</f>
        <v>0</v>
      </c>
      <c r="AG1044" s="2065">
        <f>+'17HPM_DATA_INPUT'!M690-'17_AUDIT_TOTALS_CK'!L1044</f>
        <v>1082</v>
      </c>
      <c r="AH1044" s="2065">
        <f>+'17HPM_DATA_INPUT'!N690-'17_AUDIT_TOTALS_CK'!M1044</f>
        <v>0</v>
      </c>
      <c r="AI1044" s="2065">
        <f>+'17HPM_DATA_INPUT'!O690-'17_AUDIT_TOTALS_CK'!N1044</f>
        <v>-266</v>
      </c>
      <c r="AJ1044" s="2065">
        <f>+'17HPM_DATA_INPUT'!P690-'17_AUDIT_TOTALS_CK'!O1044</f>
        <v>0</v>
      </c>
      <c r="AK1044" s="2065">
        <f>+'17HPM_DATA_INPUT'!Q690-'17_AUDIT_TOTALS_CK'!P1044</f>
        <v>93</v>
      </c>
      <c r="AL1044" s="2065">
        <f>+'17HPM_DATA_INPUT'!R690-'17_AUDIT_TOTALS_CK'!Q1044</f>
        <v>0</v>
      </c>
      <c r="AM1044" s="2065">
        <f>+'17HPM_DATA_INPUT'!S690-'17_AUDIT_TOTALS_CK'!R1044</f>
        <v>423</v>
      </c>
      <c r="AN1044" s="2065">
        <f>+'17HPM_DATA_INPUT'!T690-'17_AUDIT_TOTALS_CK'!S1044</f>
        <v>0</v>
      </c>
      <c r="AO1044" s="2065">
        <f>+'17HPM_DATA_INPUT'!U690-'17_AUDIT_TOTALS_CK'!T1044</f>
        <v>-783</v>
      </c>
      <c r="AQ1044" s="455" t="str">
        <f>'Departmental PL'!D1063</f>
        <v>1850 3-1800 AICU (ADULT ICU)</v>
      </c>
      <c r="AR1044" s="456">
        <f>+C1044-'Departmental PL'!F1063</f>
        <v>0</v>
      </c>
      <c r="AS1044" s="456">
        <f>+D1044-'Departmental PL'!G1063</f>
        <v>-3</v>
      </c>
      <c r="AT1044" s="456">
        <f>+E1044-'Departmental PL'!H1063</f>
        <v>0</v>
      </c>
      <c r="AU1044" s="456">
        <f>+F1044-'Departmental PL'!I1063</f>
        <v>-3</v>
      </c>
      <c r="AV1044" s="456">
        <f>+G1044-'Departmental PL'!J1063</f>
        <v>0</v>
      </c>
      <c r="AW1044" s="456">
        <f>+H1044-'Departmental PL'!K1063</f>
        <v>-2660</v>
      </c>
      <c r="AX1044" s="456">
        <f>+I1044-'Departmental PL'!L1063</f>
        <v>0</v>
      </c>
      <c r="AY1044" s="456">
        <f>+J1044-'Departmental PL'!M1063</f>
        <v>-816</v>
      </c>
      <c r="AZ1044" s="456">
        <f>+K1044-'Departmental PL'!N1063</f>
        <v>0</v>
      </c>
      <c r="BA1044" s="456">
        <f>+L1044-'Departmental PL'!O1063</f>
        <v>-1082</v>
      </c>
      <c r="BB1044" s="456">
        <f>+M1044-'Departmental PL'!P1063</f>
        <v>0</v>
      </c>
      <c r="BC1044" s="456">
        <f>+N1044-'Departmental PL'!Q1063</f>
        <v>266</v>
      </c>
      <c r="BD1044" s="456">
        <f>+O1044-'Departmental PL'!R1063</f>
        <v>0</v>
      </c>
      <c r="BE1044" s="456">
        <f>+P1044-'Departmental PL'!S1063</f>
        <v>-93</v>
      </c>
      <c r="BF1044" s="456">
        <f>+Q1044-'Departmental PL'!T1063</f>
        <v>0</v>
      </c>
      <c r="BG1044" s="456">
        <f>+R1044-'Departmental PL'!U1063</f>
        <v>-423</v>
      </c>
      <c r="BH1044" s="456">
        <f>+S1044-'Departmental PL'!V1063</f>
        <v>0</v>
      </c>
      <c r="BI1044" s="456">
        <f>+T1044-'Departmental PL'!W1063</f>
        <v>782</v>
      </c>
    </row>
    <row r="1045" spans="2:61" ht="20.25" hidden="1" customHeight="1" x14ac:dyDescent="0.25">
      <c r="B1045" s="2074" t="s">
        <v>1718</v>
      </c>
      <c r="C1045" s="2075"/>
      <c r="D1045" s="2075"/>
      <c r="E1045" s="2075"/>
      <c r="F1045" s="2075"/>
      <c r="G1045" s="2075"/>
      <c r="H1045" s="2075"/>
      <c r="I1045" s="2075"/>
      <c r="J1045" s="2075"/>
      <c r="K1045" s="2075"/>
      <c r="L1045" s="2075"/>
      <c r="M1045" s="2075"/>
      <c r="N1045" s="2075"/>
      <c r="O1045" s="2075"/>
      <c r="P1045" s="2075"/>
      <c r="Q1045" s="2075"/>
      <c r="R1045" s="2075"/>
      <c r="S1045" s="2075"/>
      <c r="T1045" s="2075"/>
      <c r="U1045" s="2061" t="str">
        <f t="shared" si="11"/>
        <v>1860 8-1600 MEDICAL ICU</v>
      </c>
      <c r="W1045" s="455" t="b">
        <f>+'17HPM_DATA_INPUT'!C691='17_AUDIT_TOTALS_CK'!U1045</f>
        <v>1</v>
      </c>
      <c r="X1045" s="2065">
        <f>+'17HPM_DATA_INPUT'!D691-'17_AUDIT_TOTALS_CK'!C1045</f>
        <v>0</v>
      </c>
      <c r="Y1045" s="2065">
        <f>+'17HPM_DATA_INPUT'!E691-'17_AUDIT_TOTALS_CK'!D1045</f>
        <v>3</v>
      </c>
      <c r="Z1045" s="2065">
        <f>+'17HPM_DATA_INPUT'!F691-'17_AUDIT_TOTALS_CK'!E1045</f>
        <v>0</v>
      </c>
      <c r="AA1045" s="2065">
        <f>+'17HPM_DATA_INPUT'!G691-'17_AUDIT_TOTALS_CK'!F1045</f>
        <v>2</v>
      </c>
      <c r="AB1045" s="2065">
        <f>+'17HPM_DATA_INPUT'!H691-'17_AUDIT_TOTALS_CK'!G1045</f>
        <v>0</v>
      </c>
      <c r="AC1045" s="2065">
        <f>+'17HPM_DATA_INPUT'!I691-'17_AUDIT_TOTALS_CK'!H1045</f>
        <v>1400</v>
      </c>
      <c r="AD1045" s="2065">
        <f>+'17HPM_DATA_INPUT'!J691-'17_AUDIT_TOTALS_CK'!I1045</f>
        <v>0</v>
      </c>
      <c r="AE1045" s="2065">
        <f>+'17HPM_DATA_INPUT'!K691-'17_AUDIT_TOTALS_CK'!J1045</f>
        <v>751</v>
      </c>
      <c r="AF1045" s="2065">
        <f>+'17HPM_DATA_INPUT'!L691-'17_AUDIT_TOTALS_CK'!K1045</f>
        <v>0</v>
      </c>
      <c r="AG1045" s="2065">
        <f>+'17HPM_DATA_INPUT'!M691-'17_AUDIT_TOTALS_CK'!L1045</f>
        <v>565</v>
      </c>
      <c r="AH1045" s="2065">
        <f>+'17HPM_DATA_INPUT'!N691-'17_AUDIT_TOTALS_CK'!M1045</f>
        <v>0</v>
      </c>
      <c r="AI1045" s="2065">
        <f>+'17HPM_DATA_INPUT'!O691-'17_AUDIT_TOTALS_CK'!N1045</f>
        <v>185</v>
      </c>
      <c r="AJ1045" s="2065">
        <f>+'17HPM_DATA_INPUT'!P691-'17_AUDIT_TOTALS_CK'!O1045</f>
        <v>0</v>
      </c>
      <c r="AK1045" s="2065">
        <f>+'17HPM_DATA_INPUT'!Q691-'17_AUDIT_TOTALS_CK'!P1045</f>
        <v>20</v>
      </c>
      <c r="AL1045" s="2065">
        <f>+'17HPM_DATA_INPUT'!R691-'17_AUDIT_TOTALS_CK'!Q1045</f>
        <v>0</v>
      </c>
      <c r="AM1045" s="2065">
        <f>+'17HPM_DATA_INPUT'!S691-'17_AUDIT_TOTALS_CK'!R1045</f>
        <v>253</v>
      </c>
      <c r="AN1045" s="2065">
        <f>+'17HPM_DATA_INPUT'!T691-'17_AUDIT_TOTALS_CK'!S1045</f>
        <v>0</v>
      </c>
      <c r="AO1045" s="2065">
        <f>+'17HPM_DATA_INPUT'!U691-'17_AUDIT_TOTALS_CK'!T1045</f>
        <v>-87</v>
      </c>
      <c r="AQ1045" s="455" t="str">
        <f>'Departmental PL'!D1064</f>
        <v>1860 8-1600 MEDICAL ICU</v>
      </c>
      <c r="AR1045" s="456">
        <f>+C1045-'Departmental PL'!F1064</f>
        <v>0</v>
      </c>
      <c r="AS1045" s="456">
        <f>+D1045-'Departmental PL'!G1064</f>
        <v>-3</v>
      </c>
      <c r="AT1045" s="456">
        <f>+E1045-'Departmental PL'!H1064</f>
        <v>0</v>
      </c>
      <c r="AU1045" s="456">
        <f>+F1045-'Departmental PL'!I1064</f>
        <v>-2</v>
      </c>
      <c r="AV1045" s="456">
        <f>+G1045-'Departmental PL'!J1064</f>
        <v>0</v>
      </c>
      <c r="AW1045" s="456">
        <f>+H1045-'Departmental PL'!K1064</f>
        <v>-1400</v>
      </c>
      <c r="AX1045" s="456">
        <f>+I1045-'Departmental PL'!L1064</f>
        <v>0</v>
      </c>
      <c r="AY1045" s="456">
        <f>+J1045-'Departmental PL'!M1064</f>
        <v>-751</v>
      </c>
      <c r="AZ1045" s="456">
        <f>+K1045-'Departmental PL'!N1064</f>
        <v>0</v>
      </c>
      <c r="BA1045" s="456">
        <f>+L1045-'Departmental PL'!O1064</f>
        <v>-565</v>
      </c>
      <c r="BB1045" s="456">
        <f>+M1045-'Departmental PL'!P1064</f>
        <v>0</v>
      </c>
      <c r="BC1045" s="456">
        <f>+N1045-'Departmental PL'!Q1064</f>
        <v>-186</v>
      </c>
      <c r="BD1045" s="456">
        <f>+O1045-'Departmental PL'!R1064</f>
        <v>0</v>
      </c>
      <c r="BE1045" s="456">
        <f>+P1045-'Departmental PL'!S1064</f>
        <v>-20</v>
      </c>
      <c r="BF1045" s="456">
        <f>+Q1045-'Departmental PL'!T1064</f>
        <v>0</v>
      </c>
      <c r="BG1045" s="456">
        <f>+R1045-'Departmental PL'!U1064</f>
        <v>-253</v>
      </c>
      <c r="BH1045" s="456">
        <f>+S1045-'Departmental PL'!V1064</f>
        <v>0</v>
      </c>
      <c r="BI1045" s="456">
        <f>+T1045-'Departmental PL'!W1064</f>
        <v>87</v>
      </c>
    </row>
    <row r="1046" spans="2:61" ht="20.25" hidden="1" customHeight="1" x14ac:dyDescent="0.25">
      <c r="B1046" s="2058" t="s">
        <v>2596</v>
      </c>
      <c r="C1046" s="2060"/>
      <c r="D1046" s="2060"/>
      <c r="E1046" s="2060"/>
      <c r="F1046" s="2060"/>
      <c r="G1046" s="2060"/>
      <c r="H1046" s="2060"/>
      <c r="I1046" s="2060"/>
      <c r="J1046" s="2060"/>
      <c r="K1046" s="2060"/>
      <c r="L1046" s="2060"/>
      <c r="M1046" s="2060"/>
      <c r="N1046" s="2060"/>
      <c r="O1046" s="2060"/>
      <c r="P1046" s="2060"/>
      <c r="Q1046" s="2060"/>
      <c r="R1046" s="2060"/>
      <c r="S1046" s="2060"/>
      <c r="T1046" s="2060"/>
      <c r="U1046" s="2061" t="str">
        <f t="shared" si="11"/>
        <v>1880 8-3600 SURGICAL ICU</v>
      </c>
      <c r="W1046" s="455" t="b">
        <f>+'17HPM_DATA_INPUT'!C692='17_AUDIT_TOTALS_CK'!U1046</f>
        <v>1</v>
      </c>
      <c r="X1046" s="2065">
        <f>+'17HPM_DATA_INPUT'!D692-'17_AUDIT_TOTALS_CK'!C1046</f>
        <v>0</v>
      </c>
      <c r="Y1046" s="2065">
        <f>+'17HPM_DATA_INPUT'!E692-'17_AUDIT_TOTALS_CK'!D1046</f>
        <v>2</v>
      </c>
      <c r="Z1046" s="2065">
        <f>+'17HPM_DATA_INPUT'!F692-'17_AUDIT_TOTALS_CK'!E1046</f>
        <v>0</v>
      </c>
      <c r="AA1046" s="2065">
        <f>+'17HPM_DATA_INPUT'!G692-'17_AUDIT_TOTALS_CK'!F1046</f>
        <v>3</v>
      </c>
      <c r="AB1046" s="2065">
        <f>+'17HPM_DATA_INPUT'!H692-'17_AUDIT_TOTALS_CK'!G1046</f>
        <v>0</v>
      </c>
      <c r="AC1046" s="2065">
        <f>+'17HPM_DATA_INPUT'!I692-'17_AUDIT_TOTALS_CK'!H1046</f>
        <v>3990</v>
      </c>
      <c r="AD1046" s="2065">
        <f>+'17HPM_DATA_INPUT'!J692-'17_AUDIT_TOTALS_CK'!I1046</f>
        <v>0</v>
      </c>
      <c r="AE1046" s="2065">
        <f>+'17HPM_DATA_INPUT'!K692-'17_AUDIT_TOTALS_CK'!J1046</f>
        <v>752</v>
      </c>
      <c r="AF1046" s="2065">
        <f>+'17HPM_DATA_INPUT'!L692-'17_AUDIT_TOTALS_CK'!K1046</f>
        <v>0</v>
      </c>
      <c r="AG1046" s="2065">
        <f>+'17HPM_DATA_INPUT'!M692-'17_AUDIT_TOTALS_CK'!L1046</f>
        <v>1692</v>
      </c>
      <c r="AH1046" s="2065">
        <f>+'17HPM_DATA_INPUT'!N692-'17_AUDIT_TOTALS_CK'!M1046</f>
        <v>0</v>
      </c>
      <c r="AI1046" s="2065">
        <f>+'17HPM_DATA_INPUT'!O692-'17_AUDIT_TOTALS_CK'!N1046</f>
        <v>-940</v>
      </c>
      <c r="AJ1046" s="2065">
        <f>+'17HPM_DATA_INPUT'!P692-'17_AUDIT_TOTALS_CK'!O1046</f>
        <v>0</v>
      </c>
      <c r="AK1046" s="2065">
        <f>+'17HPM_DATA_INPUT'!Q692-'17_AUDIT_TOTALS_CK'!P1046</f>
        <v>113</v>
      </c>
      <c r="AL1046" s="2065">
        <f>+'17HPM_DATA_INPUT'!R692-'17_AUDIT_TOTALS_CK'!Q1046</f>
        <v>0</v>
      </c>
      <c r="AM1046" s="2065">
        <f>+'17HPM_DATA_INPUT'!S692-'17_AUDIT_TOTALS_CK'!R1046</f>
        <v>700</v>
      </c>
      <c r="AN1046" s="2065">
        <f>+'17HPM_DATA_INPUT'!T692-'17_AUDIT_TOTALS_CK'!S1046</f>
        <v>0</v>
      </c>
      <c r="AO1046" s="2065">
        <f>+'17HPM_DATA_INPUT'!U692-'17_AUDIT_TOTALS_CK'!T1046</f>
        <v>-1753</v>
      </c>
      <c r="AQ1046" s="455" t="str">
        <f>'Departmental PL'!D1065</f>
        <v>1880 8-3600 SURGICAL ICU</v>
      </c>
      <c r="AR1046" s="456">
        <f>+C1046-'Departmental PL'!F1065</f>
        <v>0</v>
      </c>
      <c r="AS1046" s="456">
        <f>+D1046-'Departmental PL'!G1065</f>
        <v>-2</v>
      </c>
      <c r="AT1046" s="456">
        <f>+E1046-'Departmental PL'!H1065</f>
        <v>0</v>
      </c>
      <c r="AU1046" s="456">
        <f>+F1046-'Departmental PL'!I1065</f>
        <v>-3</v>
      </c>
      <c r="AV1046" s="456">
        <f>+G1046-'Departmental PL'!J1065</f>
        <v>0</v>
      </c>
      <c r="AW1046" s="456">
        <f>+H1046-'Departmental PL'!K1065</f>
        <v>-3990</v>
      </c>
      <c r="AX1046" s="456">
        <f>+I1046-'Departmental PL'!L1065</f>
        <v>0</v>
      </c>
      <c r="AY1046" s="456">
        <f>+J1046-'Departmental PL'!M1065</f>
        <v>-752</v>
      </c>
      <c r="AZ1046" s="456">
        <f>+K1046-'Departmental PL'!N1065</f>
        <v>0</v>
      </c>
      <c r="BA1046" s="456">
        <f>+L1046-'Departmental PL'!O1065</f>
        <v>-1692</v>
      </c>
      <c r="BB1046" s="456">
        <f>+M1046-'Departmental PL'!P1065</f>
        <v>0</v>
      </c>
      <c r="BC1046" s="456">
        <f>+N1046-'Departmental PL'!Q1065</f>
        <v>940</v>
      </c>
      <c r="BD1046" s="456">
        <f>+O1046-'Departmental PL'!R1065</f>
        <v>0</v>
      </c>
      <c r="BE1046" s="456">
        <f>+P1046-'Departmental PL'!S1065</f>
        <v>-113</v>
      </c>
      <c r="BF1046" s="456">
        <f>+Q1046-'Departmental PL'!T1065</f>
        <v>0</v>
      </c>
      <c r="BG1046" s="456">
        <f>+R1046-'Departmental PL'!U1065</f>
        <v>-700</v>
      </c>
      <c r="BH1046" s="456">
        <f>+S1046-'Departmental PL'!V1065</f>
        <v>0</v>
      </c>
      <c r="BI1046" s="456">
        <f>+T1046-'Departmental PL'!W1065</f>
        <v>1753</v>
      </c>
    </row>
    <row r="1047" spans="2:61" ht="20.25" hidden="1" customHeight="1" x14ac:dyDescent="0.25">
      <c r="B1047" s="2074" t="s">
        <v>1713</v>
      </c>
      <c r="C1047" s="2075"/>
      <c r="D1047" s="2075"/>
      <c r="E1047" s="2075"/>
      <c r="F1047" s="2075"/>
      <c r="G1047" s="2075"/>
      <c r="H1047" s="2075"/>
      <c r="I1047" s="2075"/>
      <c r="J1047" s="2075"/>
      <c r="K1047" s="2075"/>
      <c r="L1047" s="2075"/>
      <c r="M1047" s="2075"/>
      <c r="N1047" s="2075"/>
      <c r="O1047" s="2075"/>
      <c r="P1047" s="2075"/>
      <c r="Q1047" s="2075"/>
      <c r="R1047" s="2075"/>
      <c r="S1047" s="2075"/>
      <c r="T1047" s="2075"/>
      <c r="U1047" s="2061" t="str">
        <f t="shared" si="11"/>
        <v>1900 CLINICAL RESEARCH</v>
      </c>
      <c r="W1047" s="455" t="b">
        <f>+'17HPM_DATA_INPUT'!C693='17_AUDIT_TOTALS_CK'!U1047</f>
        <v>1</v>
      </c>
      <c r="X1047" s="2065">
        <f>+'17HPM_DATA_INPUT'!D693-'17_AUDIT_TOTALS_CK'!C1047</f>
        <v>0</v>
      </c>
      <c r="Y1047" s="2065">
        <f>+'17HPM_DATA_INPUT'!E693-'17_AUDIT_TOTALS_CK'!D1047</f>
        <v>0</v>
      </c>
      <c r="Z1047" s="2065">
        <f>+'17HPM_DATA_INPUT'!F693-'17_AUDIT_TOTALS_CK'!E1047</f>
        <v>0</v>
      </c>
      <c r="AA1047" s="2065">
        <f>+'17HPM_DATA_INPUT'!G693-'17_AUDIT_TOTALS_CK'!F1047</f>
        <v>0</v>
      </c>
      <c r="AB1047" s="2065">
        <f>+'17HPM_DATA_INPUT'!H693-'17_AUDIT_TOTALS_CK'!G1047</f>
        <v>0</v>
      </c>
      <c r="AC1047" s="2065">
        <f>+'17HPM_DATA_INPUT'!I693-'17_AUDIT_TOTALS_CK'!H1047</f>
        <v>0</v>
      </c>
      <c r="AD1047" s="2065">
        <f>+'17HPM_DATA_INPUT'!J693-'17_AUDIT_TOTALS_CK'!I1047</f>
        <v>0</v>
      </c>
      <c r="AE1047" s="2065">
        <f>+'17HPM_DATA_INPUT'!K693-'17_AUDIT_TOTALS_CK'!J1047</f>
        <v>0</v>
      </c>
      <c r="AF1047" s="2065">
        <f>+'17HPM_DATA_INPUT'!L693-'17_AUDIT_TOTALS_CK'!K1047</f>
        <v>0</v>
      </c>
      <c r="AG1047" s="2065">
        <f>+'17HPM_DATA_INPUT'!M693-'17_AUDIT_TOTALS_CK'!L1047</f>
        <v>0</v>
      </c>
      <c r="AH1047" s="2065">
        <f>+'17HPM_DATA_INPUT'!N693-'17_AUDIT_TOTALS_CK'!M1047</f>
        <v>0</v>
      </c>
      <c r="AI1047" s="2065">
        <f>+'17HPM_DATA_INPUT'!O693-'17_AUDIT_TOTALS_CK'!N1047</f>
        <v>0</v>
      </c>
      <c r="AJ1047" s="2065">
        <f>+'17HPM_DATA_INPUT'!P693-'17_AUDIT_TOTALS_CK'!O1047</f>
        <v>0</v>
      </c>
      <c r="AK1047" s="2065">
        <f>+'17HPM_DATA_INPUT'!Q693-'17_AUDIT_TOTALS_CK'!P1047</f>
        <v>0</v>
      </c>
      <c r="AL1047" s="2065">
        <f>+'17HPM_DATA_INPUT'!R693-'17_AUDIT_TOTALS_CK'!Q1047</f>
        <v>0</v>
      </c>
      <c r="AM1047" s="2065">
        <f>+'17HPM_DATA_INPUT'!S693-'17_AUDIT_TOTALS_CK'!R1047</f>
        <v>0</v>
      </c>
      <c r="AN1047" s="2065">
        <f>+'17HPM_DATA_INPUT'!T693-'17_AUDIT_TOTALS_CK'!S1047</f>
        <v>0</v>
      </c>
      <c r="AO1047" s="2065">
        <f>+'17HPM_DATA_INPUT'!U693-'17_AUDIT_TOTALS_CK'!T1047</f>
        <v>0</v>
      </c>
      <c r="AQ1047" s="455" t="str">
        <f>'Departmental PL'!D1066</f>
        <v>1900 CLINICAL RESEARCH</v>
      </c>
      <c r="AR1047" s="456">
        <f>+C1047-'Departmental PL'!F1066</f>
        <v>0</v>
      </c>
      <c r="AS1047" s="456">
        <f>+D1047-'Departmental PL'!G1066</f>
        <v>0</v>
      </c>
      <c r="AT1047" s="456">
        <f>+E1047-'Departmental PL'!H1066</f>
        <v>0</v>
      </c>
      <c r="AU1047" s="456">
        <f>+F1047-'Departmental PL'!I1066</f>
        <v>0</v>
      </c>
      <c r="AV1047" s="456">
        <f>+G1047-'Departmental PL'!J1066</f>
        <v>0</v>
      </c>
      <c r="AW1047" s="456">
        <f>+H1047-'Departmental PL'!K1066</f>
        <v>0</v>
      </c>
      <c r="AX1047" s="456">
        <f>+I1047-'Departmental PL'!L1066</f>
        <v>0</v>
      </c>
      <c r="AY1047" s="456">
        <f>+J1047-'Departmental PL'!M1066</f>
        <v>0</v>
      </c>
      <c r="AZ1047" s="456">
        <f>+K1047-'Departmental PL'!N1066</f>
        <v>0</v>
      </c>
      <c r="BA1047" s="456">
        <f>+L1047-'Departmental PL'!O1066</f>
        <v>0</v>
      </c>
      <c r="BB1047" s="456">
        <f>+M1047-'Departmental PL'!P1066</f>
        <v>0</v>
      </c>
      <c r="BC1047" s="456">
        <f>+N1047-'Departmental PL'!Q1066</f>
        <v>0</v>
      </c>
      <c r="BD1047" s="456">
        <f>+O1047-'Departmental PL'!R1066</f>
        <v>0</v>
      </c>
      <c r="BE1047" s="456">
        <f>+P1047-'Departmental PL'!S1066</f>
        <v>0</v>
      </c>
      <c r="BF1047" s="456">
        <f>+Q1047-'Departmental PL'!T1066</f>
        <v>0</v>
      </c>
      <c r="BG1047" s="456">
        <f>+R1047-'Departmental PL'!U1066</f>
        <v>0</v>
      </c>
      <c r="BH1047" s="456">
        <f>+S1047-'Departmental PL'!V1066</f>
        <v>0</v>
      </c>
      <c r="BI1047" s="456">
        <f>+T1047-'Departmental PL'!W1066</f>
        <v>0</v>
      </c>
    </row>
    <row r="1048" spans="2:61" ht="20.25" hidden="1" customHeight="1" x14ac:dyDescent="0.25">
      <c r="B1048" s="2074"/>
      <c r="C1048" s="2075"/>
      <c r="D1048" s="2075"/>
      <c r="E1048" s="2075"/>
      <c r="F1048" s="2075"/>
      <c r="G1048" s="2075"/>
      <c r="H1048" s="2075"/>
      <c r="I1048" s="2075"/>
      <c r="J1048" s="2075"/>
      <c r="K1048" s="2075"/>
      <c r="L1048" s="2075"/>
      <c r="M1048" s="2075"/>
      <c r="N1048" s="2075"/>
      <c r="O1048" s="2075"/>
      <c r="P1048" s="2075"/>
      <c r="Q1048" s="2075"/>
      <c r="R1048" s="2075"/>
      <c r="S1048" s="2075"/>
      <c r="T1048" s="2075"/>
      <c r="AQ1048" s="2435" t="str">
        <f>'Departmental PL'!D1067</f>
        <v xml:space="preserve">1920 HIGHLAND ALT LEVEL CARE </v>
      </c>
      <c r="AR1048" s="456">
        <f>+C1048-'Departmental PL'!F1067</f>
        <v>0</v>
      </c>
      <c r="AS1048" s="456">
        <f>+D1048-'Departmental PL'!G1067</f>
        <v>0</v>
      </c>
      <c r="AT1048" s="456">
        <f>+E1048-'Departmental PL'!H1067</f>
        <v>0</v>
      </c>
      <c r="AU1048" s="456">
        <f>+F1048-'Departmental PL'!I1067</f>
        <v>0</v>
      </c>
      <c r="AV1048" s="456">
        <f>+G1048-'Departmental PL'!J1067</f>
        <v>0</v>
      </c>
      <c r="AW1048" s="456">
        <f>+H1048-'Departmental PL'!K1067</f>
        <v>0</v>
      </c>
      <c r="AX1048" s="456">
        <f>+I1048-'Departmental PL'!L1067</f>
        <v>0</v>
      </c>
      <c r="AY1048" s="456">
        <f>+J1048-'Departmental PL'!M1067</f>
        <v>0</v>
      </c>
      <c r="AZ1048" s="456">
        <f>+K1048-'Departmental PL'!N1067</f>
        <v>0</v>
      </c>
      <c r="BA1048" s="456">
        <f>+L1048-'Departmental PL'!O1067</f>
        <v>0</v>
      </c>
      <c r="BB1048" s="456">
        <f>+M1048-'Departmental PL'!P1067</f>
        <v>0</v>
      </c>
      <c r="BC1048" s="456">
        <f>+N1048-'Departmental PL'!Q1067</f>
        <v>0</v>
      </c>
      <c r="BD1048" s="456">
        <f>+O1048-'Departmental PL'!R1067</f>
        <v>0</v>
      </c>
      <c r="BE1048" s="456">
        <f>+P1048-'Departmental PL'!S1067</f>
        <v>0</v>
      </c>
      <c r="BF1048" s="456">
        <f>+Q1048-'Departmental PL'!T1067</f>
        <v>0</v>
      </c>
      <c r="BG1048" s="456">
        <f>+R1048-'Departmental PL'!U1067</f>
        <v>0</v>
      </c>
      <c r="BH1048" s="456">
        <f>+S1048-'Departmental PL'!V1067</f>
        <v>0</v>
      </c>
      <c r="BI1048" s="456">
        <f>+T1048-'Departmental PL'!W1067</f>
        <v>0</v>
      </c>
    </row>
    <row r="1049" spans="2:61" ht="20.25" hidden="1" customHeight="1" x14ac:dyDescent="0.25">
      <c r="B1049" s="2076" t="s">
        <v>2308</v>
      </c>
      <c r="C1049" s="2077"/>
      <c r="D1049" s="2077"/>
      <c r="E1049" s="2077"/>
      <c r="F1049" s="2077"/>
      <c r="G1049" s="2077"/>
      <c r="H1049" s="2077"/>
      <c r="I1049" s="2077"/>
      <c r="J1049" s="2077"/>
      <c r="K1049" s="2077"/>
      <c r="L1049" s="2077"/>
      <c r="M1049" s="2077"/>
      <c r="N1049" s="2077"/>
      <c r="O1049" s="2077"/>
      <c r="P1049" s="2077"/>
      <c r="Q1049" s="2077"/>
      <c r="R1049" s="2077"/>
      <c r="S1049" s="2077"/>
      <c r="T1049" s="2077"/>
      <c r="U1049" s="2061" t="str">
        <f>TRIM(B1049)</f>
        <v>Total OBS</v>
      </c>
      <c r="W1049" s="455" t="b">
        <f>+'17HPM_DATA_INPUT'!C694='17_AUDIT_TOTALS_CK'!U1049</f>
        <v>1</v>
      </c>
      <c r="X1049" s="2065">
        <f>+'17HPM_DATA_INPUT'!D694-'17_AUDIT_TOTALS_CK'!C1049</f>
        <v>5485</v>
      </c>
      <c r="Y1049" s="2065">
        <f>+'17HPM_DATA_INPUT'!E694-'17_AUDIT_TOTALS_CK'!D1049</f>
        <v>5985</v>
      </c>
      <c r="Z1049" s="2065">
        <f>+'17HPM_DATA_INPUT'!F694-'17_AUDIT_TOTALS_CK'!E1049</f>
        <v>19242</v>
      </c>
      <c r="AA1049" s="2065">
        <f>+'17HPM_DATA_INPUT'!G694-'17_AUDIT_TOTALS_CK'!F1049</f>
        <v>19028</v>
      </c>
      <c r="AB1049" s="2065">
        <f>+'17HPM_DATA_INPUT'!H694-'17_AUDIT_TOTALS_CK'!G1049</f>
        <v>10694814</v>
      </c>
      <c r="AC1049" s="2065">
        <f>+'17HPM_DATA_INPUT'!I694-'17_AUDIT_TOTALS_CK'!H1049</f>
        <v>11546097</v>
      </c>
      <c r="AD1049" s="2065">
        <f>+'17HPM_DATA_INPUT'!J694-'17_AUDIT_TOTALS_CK'!I1049</f>
        <v>3224228</v>
      </c>
      <c r="AE1049" s="2065">
        <f>+'17HPM_DATA_INPUT'!K694-'17_AUDIT_TOTALS_CK'!J1049</f>
        <v>3837520</v>
      </c>
      <c r="AF1049" s="2065">
        <f>+'17HPM_DATA_INPUT'!L694-'17_AUDIT_TOTALS_CK'!K1049</f>
        <v>3149756</v>
      </c>
      <c r="AG1049" s="2065">
        <f>+'17HPM_DATA_INPUT'!M694-'17_AUDIT_TOTALS_CK'!L1049</f>
        <v>3796008</v>
      </c>
      <c r="AH1049" s="2065">
        <f>+'17HPM_DATA_INPUT'!N694-'17_AUDIT_TOTALS_CK'!M1049</f>
        <v>74472</v>
      </c>
      <c r="AI1049" s="2065">
        <f>+'17HPM_DATA_INPUT'!O694-'17_AUDIT_TOTALS_CK'!N1049</f>
        <v>41511</v>
      </c>
      <c r="AJ1049" s="2065">
        <f>+'17HPM_DATA_INPUT'!P694-'17_AUDIT_TOTALS_CK'!O1049</f>
        <v>460576</v>
      </c>
      <c r="AK1049" s="2065">
        <f>+'17HPM_DATA_INPUT'!Q694-'17_AUDIT_TOTALS_CK'!P1049</f>
        <v>609938</v>
      </c>
      <c r="AL1049" s="2065">
        <f>+'17HPM_DATA_INPUT'!R694-'17_AUDIT_TOTALS_CK'!Q1049</f>
        <v>1804410</v>
      </c>
      <c r="AM1049" s="2065">
        <f>+'17HPM_DATA_INPUT'!S694-'17_AUDIT_TOTALS_CK'!R1049</f>
        <v>2181643</v>
      </c>
      <c r="AN1049" s="2065">
        <f>+'17HPM_DATA_INPUT'!T694-'17_AUDIT_TOTALS_CK'!S1049</f>
        <v>-2190513</v>
      </c>
      <c r="AO1049" s="2065">
        <f>+'17HPM_DATA_INPUT'!U694-'17_AUDIT_TOTALS_CK'!T1049</f>
        <v>-2750069</v>
      </c>
      <c r="AQ1049" s="455" t="str">
        <f>'Departmental PL'!D1068</f>
        <v>Total OBS</v>
      </c>
      <c r="AR1049" s="456">
        <f>+C1049-'Departmental PL'!F1068</f>
        <v>-5485</v>
      </c>
      <c r="AS1049" s="456">
        <f>+D1049-'Departmental PL'!G1068</f>
        <v>-5985</v>
      </c>
      <c r="AT1049" s="456">
        <f>+E1049-'Departmental PL'!H1068</f>
        <v>-19242</v>
      </c>
      <c r="AU1049" s="456">
        <f>+F1049-'Departmental PL'!I1068</f>
        <v>-19028</v>
      </c>
      <c r="AV1049" s="456">
        <f>+G1049-'Departmental PL'!J1068</f>
        <v>-10694814</v>
      </c>
      <c r="AW1049" s="456">
        <f>+H1049-'Departmental PL'!K1068</f>
        <v>-11546097</v>
      </c>
      <c r="AX1049" s="456">
        <f>+I1049-'Departmental PL'!L1068</f>
        <v>-3224226</v>
      </c>
      <c r="AY1049" s="456">
        <f>+J1049-'Departmental PL'!M1068</f>
        <v>-3837521</v>
      </c>
      <c r="AZ1049" s="456">
        <f>+K1049-'Departmental PL'!N1068</f>
        <v>-3149757</v>
      </c>
      <c r="BA1049" s="456">
        <f>+L1049-'Departmental PL'!O1068</f>
        <v>-3796011</v>
      </c>
      <c r="BB1049" s="456">
        <f>+M1049-'Departmental PL'!P1068</f>
        <v>-74469</v>
      </c>
      <c r="BC1049" s="456">
        <f>+N1049-'Departmental PL'!Q1068</f>
        <v>-41510</v>
      </c>
      <c r="BD1049" s="456">
        <f>+O1049-'Departmental PL'!R1068</f>
        <v>-460574</v>
      </c>
      <c r="BE1049" s="456">
        <f>+P1049-'Departmental PL'!S1068</f>
        <v>-609939</v>
      </c>
      <c r="BF1049" s="456">
        <f>+Q1049-'Departmental PL'!T1068</f>
        <v>-1804410</v>
      </c>
      <c r="BG1049" s="456">
        <f>+R1049-'Departmental PL'!U1068</f>
        <v>-2181642</v>
      </c>
      <c r="BH1049" s="456">
        <f>+S1049-'Departmental PL'!V1068</f>
        <v>2190515</v>
      </c>
      <c r="BI1049" s="456">
        <f>+T1049-'Departmental PL'!W1068</f>
        <v>2750071</v>
      </c>
    </row>
    <row r="1050" spans="2:61" ht="20.25" hidden="1" customHeight="1" x14ac:dyDescent="0.25">
      <c r="B1050" s="2076"/>
      <c r="C1050" s="2077"/>
      <c r="D1050" s="2077"/>
      <c r="E1050" s="2077"/>
      <c r="F1050" s="2077"/>
      <c r="G1050" s="2077"/>
      <c r="H1050" s="2077"/>
      <c r="I1050" s="2077"/>
      <c r="J1050" s="2077"/>
      <c r="K1050" s="2077"/>
      <c r="L1050" s="2077"/>
      <c r="M1050" s="2077"/>
      <c r="N1050" s="2077"/>
      <c r="O1050" s="2077"/>
      <c r="P1050" s="2077"/>
      <c r="Q1050" s="2077"/>
      <c r="R1050" s="2077"/>
      <c r="S1050" s="2077"/>
      <c r="T1050" s="2077"/>
      <c r="AQ1050" s="455">
        <f>'Departmental PL'!D1069</f>
        <v>0</v>
      </c>
      <c r="AR1050" s="456">
        <f>+C1050-'Departmental PL'!F1069</f>
        <v>0</v>
      </c>
      <c r="AS1050" s="456">
        <f>+D1050-'Departmental PL'!G1069</f>
        <v>0</v>
      </c>
      <c r="AT1050" s="456">
        <f>+E1050-'Departmental PL'!H1069</f>
        <v>0</v>
      </c>
      <c r="AU1050" s="456">
        <f>+F1050-'Departmental PL'!I1069</f>
        <v>0</v>
      </c>
      <c r="AV1050" s="456">
        <f>+G1050-'Departmental PL'!J1069</f>
        <v>0</v>
      </c>
      <c r="AW1050" s="456">
        <f>+H1050-'Departmental PL'!K1069</f>
        <v>0</v>
      </c>
      <c r="AX1050" s="456">
        <f>+I1050-'Departmental PL'!L1069</f>
        <v>0</v>
      </c>
      <c r="AY1050" s="456">
        <f>+J1050-'Departmental PL'!M1069</f>
        <v>0</v>
      </c>
      <c r="AZ1050" s="456">
        <f>+K1050-'Departmental PL'!N1069</f>
        <v>0</v>
      </c>
      <c r="BA1050" s="456">
        <f>+L1050-'Departmental PL'!O1069</f>
        <v>0</v>
      </c>
      <c r="BB1050" s="456">
        <f>+M1050-'Departmental PL'!P1069</f>
        <v>0</v>
      </c>
      <c r="BC1050" s="456">
        <f>+N1050-'Departmental PL'!Q1069</f>
        <v>0</v>
      </c>
      <c r="BD1050" s="456">
        <f>+O1050-'Departmental PL'!R1069</f>
        <v>0</v>
      </c>
      <c r="BE1050" s="456">
        <f>+P1050-'Departmental PL'!S1069</f>
        <v>0</v>
      </c>
      <c r="BF1050" s="456">
        <f>+Q1050-'Departmental PL'!T1069</f>
        <v>0</v>
      </c>
      <c r="BG1050" s="456">
        <f>+R1050-'Departmental PL'!U1069</f>
        <v>0</v>
      </c>
      <c r="BH1050" s="456">
        <f>+S1050-'Departmental PL'!V1069</f>
        <v>0</v>
      </c>
      <c r="BI1050" s="456">
        <f>+T1050-'Departmental PL'!W1069</f>
        <v>0</v>
      </c>
    </row>
    <row r="1051" spans="2:61" ht="20.25" hidden="1" customHeight="1" x14ac:dyDescent="0.25">
      <c r="B1051" s="2095" t="s">
        <v>2606</v>
      </c>
      <c r="C1051" s="2095"/>
      <c r="D1051" s="2091"/>
      <c r="E1051" s="2092"/>
      <c r="F1051" s="2092"/>
      <c r="G1051" s="2092"/>
      <c r="H1051" s="2092"/>
      <c r="I1051" s="2092"/>
      <c r="J1051" s="2092"/>
      <c r="K1051" s="2092"/>
      <c r="L1051" s="2092"/>
      <c r="M1051" s="2092"/>
      <c r="N1051" s="2092"/>
      <c r="O1051" s="2092"/>
      <c r="P1051" s="2092"/>
      <c r="Q1051" s="2092"/>
      <c r="R1051" s="2092"/>
      <c r="S1051" s="2092"/>
      <c r="T1051" s="2092"/>
      <c r="U1051" s="2061" t="str">
        <f>TRIM(B1051)</f>
        <v>Total 026 Nursing Units</v>
      </c>
      <c r="W1051" s="455" t="b">
        <f>+'17HPM_DATA_INPUT'!C695='17_AUDIT_TOTALS_CK'!U1051</f>
        <v>1</v>
      </c>
      <c r="X1051" s="2065">
        <f>+'17HPM_DATA_INPUT'!D695-'17_AUDIT_TOTALS_CK'!C1051</f>
        <v>6975</v>
      </c>
      <c r="Y1051" s="2065">
        <f>+'17HPM_DATA_INPUT'!E695-'17_AUDIT_TOTALS_CK'!D1051</f>
        <v>7399</v>
      </c>
      <c r="Z1051" s="2065">
        <f>+'17HPM_DATA_INPUT'!F695-'17_AUDIT_TOTALS_CK'!E1051</f>
        <v>20936</v>
      </c>
      <c r="AA1051" s="2065">
        <f>+'17HPM_DATA_INPUT'!G695-'17_AUDIT_TOTALS_CK'!F1051</f>
        <v>20750</v>
      </c>
      <c r="AB1051" s="2065">
        <f>+'17HPM_DATA_INPUT'!H695-'17_AUDIT_TOTALS_CK'!G1051</f>
        <v>13005784</v>
      </c>
      <c r="AC1051" s="2065">
        <f>+'17HPM_DATA_INPUT'!I695-'17_AUDIT_TOTALS_CK'!H1051</f>
        <v>13762307</v>
      </c>
      <c r="AD1051" s="2065">
        <f>+'17HPM_DATA_INPUT'!J695-'17_AUDIT_TOTALS_CK'!I1051</f>
        <v>4153753</v>
      </c>
      <c r="AE1051" s="2065">
        <f>+'17HPM_DATA_INPUT'!K695-'17_AUDIT_TOTALS_CK'!J1051</f>
        <v>4714982</v>
      </c>
      <c r="AF1051" s="2065">
        <f>+'17HPM_DATA_INPUT'!L695-'17_AUDIT_TOTALS_CK'!K1051</f>
        <v>3988333</v>
      </c>
      <c r="AG1051" s="2065">
        <f>+'17HPM_DATA_INPUT'!M695-'17_AUDIT_TOTALS_CK'!L1051</f>
        <v>4598450</v>
      </c>
      <c r="AH1051" s="2065">
        <f>+'17HPM_DATA_INPUT'!N695-'17_AUDIT_TOTALS_CK'!M1051</f>
        <v>165420</v>
      </c>
      <c r="AI1051" s="2065">
        <f>+'17HPM_DATA_INPUT'!O695-'17_AUDIT_TOTALS_CK'!N1051</f>
        <v>116532</v>
      </c>
      <c r="AJ1051" s="2065">
        <f>+'17HPM_DATA_INPUT'!P695-'17_AUDIT_TOTALS_CK'!O1051</f>
        <v>681399</v>
      </c>
      <c r="AK1051" s="2065">
        <f>+'17HPM_DATA_INPUT'!Q695-'17_AUDIT_TOTALS_CK'!P1051</f>
        <v>855778</v>
      </c>
      <c r="AL1051" s="2065">
        <f>+'17HPM_DATA_INPUT'!R695-'17_AUDIT_TOTALS_CK'!Q1051</f>
        <v>2341975</v>
      </c>
      <c r="AM1051" s="2065">
        <f>+'17HPM_DATA_INPUT'!S695-'17_AUDIT_TOTALS_CK'!R1051</f>
        <v>2855298</v>
      </c>
      <c r="AN1051" s="2065">
        <f>+'17HPM_DATA_INPUT'!T695-'17_AUDIT_TOTALS_CK'!S1051</f>
        <v>-2857955</v>
      </c>
      <c r="AO1051" s="2065">
        <f>+'17HPM_DATA_INPUT'!U695-'17_AUDIT_TOTALS_CK'!T1051</f>
        <v>-3594544</v>
      </c>
      <c r="AQ1051" s="455" t="str">
        <f>'Departmental PL'!D1070</f>
        <v xml:space="preserve">TOTAL 026 Nursing Units </v>
      </c>
      <c r="AR1051" s="456">
        <f>+C1051-'Departmental PL'!F1070</f>
        <v>-6975</v>
      </c>
      <c r="AS1051" s="456">
        <f>+D1051-'Departmental PL'!G1070</f>
        <v>-7399</v>
      </c>
      <c r="AT1051" s="456">
        <f>+E1051-'Departmental PL'!H1070</f>
        <v>-20936</v>
      </c>
      <c r="AU1051" s="456">
        <f>+F1051-'Departmental PL'!I1070</f>
        <v>-20750</v>
      </c>
      <c r="AV1051" s="456">
        <f>+G1051-'Departmental PL'!J1070</f>
        <v>-13005784</v>
      </c>
      <c r="AW1051" s="456">
        <f>+H1051-'Departmental PL'!K1070</f>
        <v>-13762307</v>
      </c>
      <c r="AX1051" s="456">
        <f>+I1051-'Departmental PL'!L1070</f>
        <v>-4153752</v>
      </c>
      <c r="AY1051" s="456">
        <f>+J1051-'Departmental PL'!M1070</f>
        <v>-4714985</v>
      </c>
      <c r="AZ1051" s="456">
        <f>+K1051-'Departmental PL'!N1070</f>
        <v>-3988333</v>
      </c>
      <c r="BA1051" s="456">
        <f>+L1051-'Departmental PL'!O1070</f>
        <v>-4598451</v>
      </c>
      <c r="BB1051" s="456">
        <f>+M1051-'Departmental PL'!P1070</f>
        <v>-165419</v>
      </c>
      <c r="BC1051" s="456">
        <f>+N1051-'Departmental PL'!Q1070</f>
        <v>-116534</v>
      </c>
      <c r="BD1051" s="456">
        <f>+O1051-'Departmental PL'!R1070</f>
        <v>-681395</v>
      </c>
      <c r="BE1051" s="456">
        <f>+P1051-'Departmental PL'!S1070</f>
        <v>-855780</v>
      </c>
      <c r="BF1051" s="456">
        <f>+Q1051-'Departmental PL'!T1070</f>
        <v>-2341974</v>
      </c>
      <c r="BG1051" s="456">
        <f>+R1051-'Departmental PL'!U1070</f>
        <v>-2855295</v>
      </c>
      <c r="BH1051" s="456">
        <f>+S1051-'Departmental PL'!V1070</f>
        <v>2857950</v>
      </c>
      <c r="BI1051" s="456">
        <f>+T1051-'Departmental PL'!W1070</f>
        <v>3594541</v>
      </c>
    </row>
    <row r="1052" spans="2:61" ht="20.25" hidden="1" customHeight="1" x14ac:dyDescent="0.25">
      <c r="B1052" s="2101"/>
      <c r="C1052" s="2101"/>
      <c r="D1052" s="2091"/>
      <c r="E1052" s="2092"/>
      <c r="F1052" s="2092"/>
      <c r="G1052" s="2092"/>
      <c r="H1052" s="2092"/>
      <c r="I1052" s="2092"/>
      <c r="J1052" s="2092"/>
      <c r="K1052" s="2092"/>
      <c r="L1052" s="2092"/>
      <c r="M1052" s="2092"/>
      <c r="N1052" s="2092"/>
      <c r="O1052" s="2092"/>
      <c r="P1052" s="2092"/>
      <c r="Q1052" s="2092"/>
      <c r="R1052" s="2092"/>
      <c r="S1052" s="2092"/>
      <c r="T1052" s="2092"/>
      <c r="AQ1052" s="455">
        <f>'Departmental PL'!D1071</f>
        <v>0</v>
      </c>
      <c r="AR1052" s="456">
        <f>+C1052-'Departmental PL'!F1071</f>
        <v>0</v>
      </c>
      <c r="AS1052" s="456">
        <f>+D1052-'Departmental PL'!G1071</f>
        <v>0</v>
      </c>
      <c r="AT1052" s="456">
        <f>+E1052-'Departmental PL'!H1071</f>
        <v>0</v>
      </c>
      <c r="AU1052" s="456">
        <f>+F1052-'Departmental PL'!I1071</f>
        <v>0</v>
      </c>
      <c r="AV1052" s="456">
        <f>+G1052-'Departmental PL'!J1071</f>
        <v>0</v>
      </c>
      <c r="AW1052" s="456">
        <f>+H1052-'Departmental PL'!K1071</f>
        <v>0</v>
      </c>
      <c r="AX1052" s="456">
        <f>+I1052-'Departmental PL'!L1071</f>
        <v>0</v>
      </c>
      <c r="AY1052" s="456">
        <f>+J1052-'Departmental PL'!M1071</f>
        <v>0</v>
      </c>
      <c r="AZ1052" s="456">
        <f>+K1052-'Departmental PL'!N1071</f>
        <v>0</v>
      </c>
      <c r="BA1052" s="456">
        <f>+L1052-'Departmental PL'!O1071</f>
        <v>0</v>
      </c>
      <c r="BB1052" s="456">
        <f>+M1052-'Departmental PL'!P1071</f>
        <v>0</v>
      </c>
      <c r="BC1052" s="456">
        <f>+N1052-'Departmental PL'!Q1071</f>
        <v>0</v>
      </c>
      <c r="BD1052" s="456">
        <f>+O1052-'Departmental PL'!R1071</f>
        <v>0</v>
      </c>
      <c r="BE1052" s="456">
        <f>+P1052-'Departmental PL'!S1071</f>
        <v>0</v>
      </c>
      <c r="BF1052" s="456">
        <f>+Q1052-'Departmental PL'!T1071</f>
        <v>0</v>
      </c>
      <c r="BG1052" s="456">
        <f>+R1052-'Departmental PL'!U1071</f>
        <v>0</v>
      </c>
      <c r="BH1052" s="456">
        <f>+S1052-'Departmental PL'!V1071</f>
        <v>0</v>
      </c>
      <c r="BI1052" s="456">
        <f>+T1052-'Departmental PL'!W1071</f>
        <v>0</v>
      </c>
    </row>
    <row r="1053" spans="2:61" ht="20.25" hidden="1" customHeight="1" x14ac:dyDescent="0.25">
      <c r="B1053" s="2072"/>
      <c r="C1053" s="2073"/>
      <c r="D1053" s="2073"/>
      <c r="E1053" s="2073"/>
      <c r="F1053" s="2073"/>
      <c r="G1053" s="2073"/>
      <c r="H1053" s="2073"/>
      <c r="I1053" s="2073"/>
      <c r="J1053" s="2073"/>
      <c r="K1053" s="2073"/>
      <c r="L1053" s="2073"/>
      <c r="M1053" s="2073"/>
      <c r="N1053" s="2073"/>
      <c r="O1053" s="2073"/>
      <c r="P1053" s="2073"/>
      <c r="Q1053" s="2073"/>
      <c r="R1053" s="2073"/>
      <c r="S1053" s="2073"/>
      <c r="T1053" s="2073"/>
      <c r="AQ1053" s="2082" t="str">
        <f>'Departmental PL'!D1072</f>
        <v>027 Primary Care</v>
      </c>
      <c r="AR1053" s="456">
        <f>+C1053-'Departmental PL'!F1072</f>
        <v>0</v>
      </c>
      <c r="AS1053" s="456">
        <f>+D1053-'Departmental PL'!G1072</f>
        <v>0</v>
      </c>
      <c r="AT1053" s="456">
        <f>+E1053-'Departmental PL'!H1072</f>
        <v>0</v>
      </c>
      <c r="AU1053" s="456">
        <f>+F1053-'Departmental PL'!I1072</f>
        <v>0</v>
      </c>
      <c r="AV1053" s="456">
        <f>+G1053-'Departmental PL'!J1072</f>
        <v>0</v>
      </c>
      <c r="AW1053" s="456">
        <f>+H1053-'Departmental PL'!K1072</f>
        <v>0</v>
      </c>
      <c r="AX1053" s="456">
        <f>+I1053-'Departmental PL'!L1072</f>
        <v>0</v>
      </c>
      <c r="AY1053" s="456">
        <f>+J1053-'Departmental PL'!M1072</f>
        <v>0</v>
      </c>
      <c r="AZ1053" s="456">
        <f>+K1053-'Departmental PL'!N1072</f>
        <v>0</v>
      </c>
      <c r="BA1053" s="456">
        <f>+L1053-'Departmental PL'!O1072</f>
        <v>0</v>
      </c>
      <c r="BB1053" s="456">
        <f>+M1053-'Departmental PL'!P1072</f>
        <v>0</v>
      </c>
      <c r="BC1053" s="456">
        <f>+N1053-'Departmental PL'!Q1072</f>
        <v>0</v>
      </c>
      <c r="BD1053" s="456">
        <f>+O1053-'Departmental PL'!R1072</f>
        <v>0</v>
      </c>
      <c r="BE1053" s="456">
        <f>+P1053-'Departmental PL'!S1072</f>
        <v>0</v>
      </c>
      <c r="BF1053" s="456">
        <f>+Q1053-'Departmental PL'!T1072</f>
        <v>0</v>
      </c>
      <c r="BG1053" s="456">
        <f>+R1053-'Departmental PL'!U1072</f>
        <v>0</v>
      </c>
      <c r="BH1053" s="456">
        <f>+S1053-'Departmental PL'!V1072</f>
        <v>0</v>
      </c>
      <c r="BI1053" s="456">
        <f>+T1053-'Departmental PL'!W1072</f>
        <v>0</v>
      </c>
    </row>
    <row r="1054" spans="2:61" ht="20.25" hidden="1" customHeight="1" x14ac:dyDescent="0.25">
      <c r="B1054" s="2058" t="s">
        <v>2554</v>
      </c>
      <c r="C1054" s="2060"/>
      <c r="D1054" s="2060"/>
      <c r="E1054" s="2060"/>
      <c r="F1054" s="2060"/>
      <c r="G1054" s="2060"/>
      <c r="H1054" s="2060"/>
      <c r="I1054" s="2060"/>
      <c r="J1054" s="2060"/>
      <c r="K1054" s="2060"/>
      <c r="L1054" s="2060"/>
      <c r="M1054" s="2060"/>
      <c r="N1054" s="2060"/>
      <c r="O1054" s="2060"/>
      <c r="P1054" s="2060"/>
      <c r="Q1054" s="2060"/>
      <c r="R1054" s="2060"/>
      <c r="S1054" s="2060"/>
      <c r="T1054" s="2060"/>
      <c r="U1054" s="2061" t="str">
        <f t="shared" si="9"/>
        <v>2300 PC CLINTON CROSSINGS 110</v>
      </c>
      <c r="W1054" s="455" t="b">
        <f>+'17HPM_DATA_INPUT'!C599='17_AUDIT_TOTALS_CK'!U1054</f>
        <v>1</v>
      </c>
      <c r="X1054" s="2065">
        <f>+'17HPM_DATA_INPUT'!D599-'17_AUDIT_TOTALS_CK'!C1054</f>
        <v>2012</v>
      </c>
      <c r="Y1054" s="2065">
        <f>+'17HPM_DATA_INPUT'!E599-'17_AUDIT_TOTALS_CK'!D1054</f>
        <v>2182</v>
      </c>
      <c r="Z1054" s="2065">
        <f>+'17HPM_DATA_INPUT'!F599-'17_AUDIT_TOTALS_CK'!E1054</f>
        <v>3559</v>
      </c>
      <c r="AA1054" s="2065">
        <f>+'17HPM_DATA_INPUT'!G599-'17_AUDIT_TOTALS_CK'!F1054</f>
        <v>3628</v>
      </c>
      <c r="AB1054" s="2065">
        <f>+'17HPM_DATA_INPUT'!H599-'17_AUDIT_TOTALS_CK'!G1054</f>
        <v>290281</v>
      </c>
      <c r="AC1054" s="2065">
        <f>+'17HPM_DATA_INPUT'!I599-'17_AUDIT_TOTALS_CK'!H1054</f>
        <v>323912</v>
      </c>
      <c r="AD1054" s="2065">
        <f>+'17HPM_DATA_INPUT'!J599-'17_AUDIT_TOTALS_CK'!I1054</f>
        <v>159828</v>
      </c>
      <c r="AE1054" s="2065">
        <f>+'17HPM_DATA_INPUT'!K599-'17_AUDIT_TOTALS_CK'!J1054</f>
        <v>186597</v>
      </c>
      <c r="AF1054" s="2065">
        <f>+'17HPM_DATA_INPUT'!L599-'17_AUDIT_TOTALS_CK'!K1054</f>
        <v>223718</v>
      </c>
      <c r="AG1054" s="2065">
        <f>+'17HPM_DATA_INPUT'!M599-'17_AUDIT_TOTALS_CK'!L1054</f>
        <v>230201</v>
      </c>
      <c r="AH1054" s="2065">
        <f>+'17HPM_DATA_INPUT'!N599-'17_AUDIT_TOTALS_CK'!M1054</f>
        <v>-63890</v>
      </c>
      <c r="AI1054" s="2065">
        <f>+'17HPM_DATA_INPUT'!O599-'17_AUDIT_TOTALS_CK'!N1054</f>
        <v>-43604</v>
      </c>
      <c r="AJ1054" s="2065">
        <f>+'17HPM_DATA_INPUT'!P599-'17_AUDIT_TOTALS_CK'!O1054</f>
        <v>32266</v>
      </c>
      <c r="AK1054" s="2065">
        <f>+'17HPM_DATA_INPUT'!Q599-'17_AUDIT_TOTALS_CK'!P1054</f>
        <v>36998</v>
      </c>
      <c r="AL1054" s="2065">
        <f>+'17HPM_DATA_INPUT'!R599-'17_AUDIT_TOTALS_CK'!Q1054</f>
        <v>31997</v>
      </c>
      <c r="AM1054" s="2065">
        <f>+'17HPM_DATA_INPUT'!S599-'17_AUDIT_TOTALS_CK'!R1054</f>
        <v>31353</v>
      </c>
      <c r="AN1054" s="2065">
        <f>+'17HPM_DATA_INPUT'!T599-'17_AUDIT_TOTALS_CK'!S1054</f>
        <v>-128153</v>
      </c>
      <c r="AO1054" s="2065">
        <f>+'17HPM_DATA_INPUT'!U599-'17_AUDIT_TOTALS_CK'!T1054</f>
        <v>-111954</v>
      </c>
      <c r="AQ1054" s="2435" t="str">
        <f>'Departmental PL'!D1073</f>
        <v>2300 PC CLINTON CROSSINGS 110</v>
      </c>
      <c r="AR1054" s="456">
        <f>+C1054-'Departmental PL'!F1073</f>
        <v>-2012</v>
      </c>
      <c r="AS1054" s="456">
        <f>+D1054-'Departmental PL'!G1073</f>
        <v>-2182</v>
      </c>
      <c r="AT1054" s="456">
        <f>+E1054-'Departmental PL'!H1073</f>
        <v>-3559</v>
      </c>
      <c r="AU1054" s="456">
        <f>+F1054-'Departmental PL'!I1073</f>
        <v>-3628</v>
      </c>
      <c r="AV1054" s="456">
        <f>+G1054-'Departmental PL'!J1073</f>
        <v>-4534852.38</v>
      </c>
      <c r="AW1054" s="456">
        <f>+H1054-'Departmental PL'!K1073</f>
        <v>-4643280.4400000004</v>
      </c>
      <c r="AX1054" s="456">
        <f>+I1054-'Departmental PL'!L1073</f>
        <v>-3092175.9066804084</v>
      </c>
      <c r="AY1054" s="456">
        <f>+J1054-'Departmental PL'!M1073</f>
        <v>-2996408</v>
      </c>
      <c r="AZ1054" s="456">
        <f>+K1054-'Departmental PL'!N1073</f>
        <v>-3459463.663101295</v>
      </c>
      <c r="BA1054" s="456">
        <f>+L1054-'Departmental PL'!O1073</f>
        <v>-3341271.5773999994</v>
      </c>
      <c r="BB1054" s="456">
        <f>+M1054-'Departmental PL'!P1073</f>
        <v>367287.75642088661</v>
      </c>
      <c r="BC1054" s="456">
        <f>+N1054-'Departmental PL'!Q1073</f>
        <v>344863.57739999937</v>
      </c>
      <c r="BD1054" s="456">
        <f>+O1054-'Departmental PL'!R1073</f>
        <v>-498939.80253456894</v>
      </c>
      <c r="BE1054" s="456">
        <f>+P1054-'Departmental PL'!S1073</f>
        <v>-537008.62189999991</v>
      </c>
      <c r="BF1054" s="456">
        <f>+Q1054-'Departmental PL'!T1073</f>
        <v>-494785.93368639884</v>
      </c>
      <c r="BG1054" s="456">
        <f>+R1054-'Departmental PL'!U1073</f>
        <v>-455075.98229999997</v>
      </c>
      <c r="BH1054" s="456">
        <f>+S1054-'Departmental PL'!V1073</f>
        <v>1361013.4926418543</v>
      </c>
      <c r="BI1054" s="456">
        <f>+T1054-'Departmental PL'!W1073</f>
        <v>1336948.1815999993</v>
      </c>
    </row>
    <row r="1055" spans="2:61" ht="20.25" hidden="1" customHeight="1" x14ac:dyDescent="0.25">
      <c r="B1055" s="2058" t="s">
        <v>2555</v>
      </c>
      <c r="C1055" s="2060"/>
      <c r="D1055" s="2060"/>
      <c r="E1055" s="2060"/>
      <c r="F1055" s="2060"/>
      <c r="G1055" s="2060"/>
      <c r="H1055" s="2060"/>
      <c r="I1055" s="2060"/>
      <c r="J1055" s="2060"/>
      <c r="K1055" s="2060"/>
      <c r="L1055" s="2060"/>
      <c r="M1055" s="2060"/>
      <c r="N1055" s="2060"/>
      <c r="O1055" s="2060"/>
      <c r="P1055" s="2060"/>
      <c r="Q1055" s="2060"/>
      <c r="R1055" s="2060"/>
      <c r="S1055" s="2060"/>
      <c r="T1055" s="2060"/>
      <c r="U1055" s="2061" t="str">
        <f t="shared" si="9"/>
        <v>2310 PC CLINTON MED ASSOC</v>
      </c>
      <c r="W1055" s="455" t="b">
        <f>+'17HPM_DATA_INPUT'!C600='17_AUDIT_TOTALS_CK'!U1055</f>
        <v>1</v>
      </c>
      <c r="X1055" s="2065">
        <f>+'17HPM_DATA_INPUT'!D600-'17_AUDIT_TOTALS_CK'!C1055</f>
        <v>2452</v>
      </c>
      <c r="Y1055" s="2065">
        <f>+'17HPM_DATA_INPUT'!E600-'17_AUDIT_TOTALS_CK'!D1055</f>
        <v>2748</v>
      </c>
      <c r="Z1055" s="2065">
        <f>+'17HPM_DATA_INPUT'!F600-'17_AUDIT_TOTALS_CK'!E1055</f>
        <v>3462</v>
      </c>
      <c r="AA1055" s="2065">
        <f>+'17HPM_DATA_INPUT'!G600-'17_AUDIT_TOTALS_CK'!F1055</f>
        <v>3890</v>
      </c>
      <c r="AB1055" s="2065">
        <f>+'17HPM_DATA_INPUT'!H600-'17_AUDIT_TOTALS_CK'!G1055</f>
        <v>327295</v>
      </c>
      <c r="AC1055" s="2065">
        <f>+'17HPM_DATA_INPUT'!I600-'17_AUDIT_TOTALS_CK'!H1055</f>
        <v>375816</v>
      </c>
      <c r="AD1055" s="2065">
        <f>+'17HPM_DATA_INPUT'!J600-'17_AUDIT_TOTALS_CK'!I1055</f>
        <v>179608</v>
      </c>
      <c r="AE1055" s="2065">
        <f>+'17HPM_DATA_INPUT'!K600-'17_AUDIT_TOTALS_CK'!J1055</f>
        <v>215204</v>
      </c>
      <c r="AF1055" s="2065">
        <f>+'17HPM_DATA_INPUT'!L600-'17_AUDIT_TOTALS_CK'!K1055</f>
        <v>284000</v>
      </c>
      <c r="AG1055" s="2065">
        <f>+'17HPM_DATA_INPUT'!M600-'17_AUDIT_TOTALS_CK'!L1055</f>
        <v>321512</v>
      </c>
      <c r="AH1055" s="2065">
        <f>+'17HPM_DATA_INPUT'!N600-'17_AUDIT_TOTALS_CK'!M1055</f>
        <v>-104392</v>
      </c>
      <c r="AI1055" s="2065">
        <f>+'17HPM_DATA_INPUT'!O600-'17_AUDIT_TOTALS_CK'!N1055</f>
        <v>-106308</v>
      </c>
      <c r="AJ1055" s="2065">
        <f>+'17HPM_DATA_INPUT'!P600-'17_AUDIT_TOTALS_CK'!O1055</f>
        <v>36496</v>
      </c>
      <c r="AK1055" s="2065">
        <f>+'17HPM_DATA_INPUT'!Q600-'17_AUDIT_TOTALS_CK'!P1055</f>
        <v>43256</v>
      </c>
      <c r="AL1055" s="2065">
        <f>+'17HPM_DATA_INPUT'!R600-'17_AUDIT_TOTALS_CK'!Q1055</f>
        <v>40119</v>
      </c>
      <c r="AM1055" s="2065">
        <f>+'17HPM_DATA_INPUT'!S600-'17_AUDIT_TOTALS_CK'!R1055</f>
        <v>42889</v>
      </c>
      <c r="AN1055" s="2065">
        <f>+'17HPM_DATA_INPUT'!T600-'17_AUDIT_TOTALS_CK'!S1055</f>
        <v>-181007</v>
      </c>
      <c r="AO1055" s="2065">
        <f>+'17HPM_DATA_INPUT'!U600-'17_AUDIT_TOTALS_CK'!T1055</f>
        <v>-192453</v>
      </c>
      <c r="AQ1055" s="2435" t="str">
        <f>'Departmental PL'!D1074</f>
        <v>2310 PC CLINTON MED ASSOC</v>
      </c>
      <c r="AR1055" s="456">
        <f>+C1055-'Departmental PL'!F1074</f>
        <v>-2452</v>
      </c>
      <c r="AS1055" s="456">
        <f>+D1055-'Departmental PL'!G1074</f>
        <v>-2748</v>
      </c>
      <c r="AT1055" s="456">
        <f>+E1055-'Departmental PL'!H1074</f>
        <v>-3462</v>
      </c>
      <c r="AU1055" s="456">
        <f>+F1055-'Departmental PL'!I1074</f>
        <v>-3890</v>
      </c>
      <c r="AV1055" s="456">
        <f>+G1055-'Departmental PL'!J1074</f>
        <v>-4953428.8099999996</v>
      </c>
      <c r="AW1055" s="456">
        <f>+H1055-'Departmental PL'!K1074</f>
        <v>-5075803.76</v>
      </c>
      <c r="AX1055" s="456">
        <f>+I1055-'Departmental PL'!L1074</f>
        <v>-3461757.3802846218</v>
      </c>
      <c r="AY1055" s="456">
        <f>+J1055-'Departmental PL'!M1074</f>
        <v>-3272337</v>
      </c>
      <c r="AZ1055" s="456">
        <f>+K1055-'Departmental PL'!N1074</f>
        <v>-4238587.6394074392</v>
      </c>
      <c r="BA1055" s="456">
        <f>+L1055-'Departmental PL'!O1074</f>
        <v>-4384189.3604000006</v>
      </c>
      <c r="BB1055" s="456">
        <f>+M1055-'Departmental PL'!P1074</f>
        <v>776830.25912281731</v>
      </c>
      <c r="BC1055" s="456">
        <f>+N1055-'Departmental PL'!Q1074</f>
        <v>1111852.3604000006</v>
      </c>
      <c r="BD1055" s="456">
        <f>+O1055-'Departmental PL'!R1074</f>
        <v>-544683.40272268048</v>
      </c>
      <c r="BE1055" s="456">
        <f>+P1055-'Departmental PL'!S1074</f>
        <v>-589843.9513999999</v>
      </c>
      <c r="BF1055" s="456">
        <f>+Q1055-'Departmental PL'!T1074</f>
        <v>-598763.98944902478</v>
      </c>
      <c r="BG1055" s="456">
        <f>+R1055-'Departmental PL'!U1074</f>
        <v>-584841.03159999999</v>
      </c>
      <c r="BH1055" s="456">
        <f>+S1055-'Departmental PL'!V1074</f>
        <v>1920277.6512945225</v>
      </c>
      <c r="BI1055" s="456">
        <f>+T1055-'Departmental PL'!W1074</f>
        <v>2286537.3434000006</v>
      </c>
    </row>
    <row r="1056" spans="2:61" ht="20.25" hidden="1" customHeight="1" x14ac:dyDescent="0.25">
      <c r="B1056" s="2058" t="s">
        <v>2556</v>
      </c>
      <c r="C1056" s="2060"/>
      <c r="D1056" s="2060"/>
      <c r="E1056" s="2060"/>
      <c r="F1056" s="2060"/>
      <c r="G1056" s="2060"/>
      <c r="H1056" s="2060"/>
      <c r="I1056" s="2060"/>
      <c r="J1056" s="2060"/>
      <c r="K1056" s="2060"/>
      <c r="L1056" s="2060"/>
      <c r="M1056" s="2060"/>
      <c r="N1056" s="2060"/>
      <c r="O1056" s="2060"/>
      <c r="P1056" s="2060"/>
      <c r="Q1056" s="2060"/>
      <c r="R1056" s="2060"/>
      <c r="S1056" s="2060"/>
      <c r="T1056" s="2060"/>
      <c r="U1056" s="2061" t="str">
        <f t="shared" si="9"/>
        <v>2320 PC EASTSIDE INT MED</v>
      </c>
      <c r="W1056" s="455" t="b">
        <f>+'17HPM_DATA_INPUT'!C601='17_AUDIT_TOTALS_CK'!U1056</f>
        <v>1</v>
      </c>
      <c r="X1056" s="2065">
        <f>+'17HPM_DATA_INPUT'!D601-'17_AUDIT_TOTALS_CK'!C1056</f>
        <v>1889</v>
      </c>
      <c r="Y1056" s="2065">
        <f>+'17HPM_DATA_INPUT'!E601-'17_AUDIT_TOTALS_CK'!D1056</f>
        <v>811</v>
      </c>
      <c r="Z1056" s="2065">
        <f>+'17HPM_DATA_INPUT'!F601-'17_AUDIT_TOTALS_CK'!E1056</f>
        <v>2973</v>
      </c>
      <c r="AA1056" s="2065">
        <f>+'17HPM_DATA_INPUT'!G601-'17_AUDIT_TOTALS_CK'!F1056</f>
        <v>1115</v>
      </c>
      <c r="AB1056" s="2065">
        <f>+'17HPM_DATA_INPUT'!H601-'17_AUDIT_TOTALS_CK'!G1056</f>
        <v>266457</v>
      </c>
      <c r="AC1056" s="2065">
        <f>+'17HPM_DATA_INPUT'!I601-'17_AUDIT_TOTALS_CK'!H1056</f>
        <v>103172</v>
      </c>
      <c r="AD1056" s="2065">
        <f>+'17HPM_DATA_INPUT'!J601-'17_AUDIT_TOTALS_CK'!I1056</f>
        <v>162630</v>
      </c>
      <c r="AE1056" s="2065">
        <f>+'17HPM_DATA_INPUT'!K601-'17_AUDIT_TOTALS_CK'!J1056</f>
        <v>63539</v>
      </c>
      <c r="AF1056" s="2065">
        <f>+'17HPM_DATA_INPUT'!L601-'17_AUDIT_TOTALS_CK'!K1056</f>
        <v>213209</v>
      </c>
      <c r="AG1056" s="2065">
        <f>+'17HPM_DATA_INPUT'!M601-'17_AUDIT_TOTALS_CK'!L1056</f>
        <v>69008</v>
      </c>
      <c r="AH1056" s="2065">
        <f>+'17HPM_DATA_INPUT'!N601-'17_AUDIT_TOTALS_CK'!M1056</f>
        <v>-50579</v>
      </c>
      <c r="AI1056" s="2065">
        <f>+'17HPM_DATA_INPUT'!O601-'17_AUDIT_TOTALS_CK'!N1056</f>
        <v>-5469</v>
      </c>
      <c r="AJ1056" s="2065">
        <f>+'17HPM_DATA_INPUT'!P601-'17_AUDIT_TOTALS_CK'!O1056</f>
        <v>29041</v>
      </c>
      <c r="AK1056" s="2065">
        <f>+'17HPM_DATA_INPUT'!Q601-'17_AUDIT_TOTALS_CK'!P1056</f>
        <v>10837</v>
      </c>
      <c r="AL1056" s="2065">
        <f>+'17HPM_DATA_INPUT'!R601-'17_AUDIT_TOTALS_CK'!Q1056</f>
        <v>32081</v>
      </c>
      <c r="AM1056" s="2065">
        <f>+'17HPM_DATA_INPUT'!S601-'17_AUDIT_TOTALS_CK'!R1056</f>
        <v>10704</v>
      </c>
      <c r="AN1056" s="2065">
        <f>+'17HPM_DATA_INPUT'!T601-'17_AUDIT_TOTALS_CK'!S1056</f>
        <v>-111701</v>
      </c>
      <c r="AO1056" s="2065">
        <f>+'17HPM_DATA_INPUT'!U601-'17_AUDIT_TOTALS_CK'!T1056</f>
        <v>-27010</v>
      </c>
      <c r="AQ1056" s="2435" t="str">
        <f>'Departmental PL'!D1075</f>
        <v>2320 PC EASTSIDE INT MED</v>
      </c>
      <c r="AR1056" s="456">
        <f>+C1056-'Departmental PL'!F1075</f>
        <v>-1889</v>
      </c>
      <c r="AS1056" s="456">
        <f>+D1056-'Departmental PL'!G1075</f>
        <v>-811</v>
      </c>
      <c r="AT1056" s="456">
        <f>+E1056-'Departmental PL'!H1075</f>
        <v>-2973</v>
      </c>
      <c r="AU1056" s="456">
        <f>+F1056-'Departmental PL'!I1075</f>
        <v>-1115</v>
      </c>
      <c r="AV1056" s="456">
        <f>+G1056-'Departmental PL'!J1075</f>
        <v>-4902706.5599999996</v>
      </c>
      <c r="AW1056" s="456">
        <f>+H1056-'Departmental PL'!K1075</f>
        <v>-2043826</v>
      </c>
      <c r="AX1056" s="456">
        <f>+I1056-'Departmental PL'!L1075</f>
        <v>-3351353.1341184569</v>
      </c>
      <c r="AY1056" s="456">
        <f>+J1056-'Departmental PL'!M1075</f>
        <v>-1312728</v>
      </c>
      <c r="AZ1056" s="456">
        <f>+K1056-'Departmental PL'!N1075</f>
        <v>-3945936.0340626407</v>
      </c>
      <c r="BA1056" s="456">
        <f>+L1056-'Departmental PL'!O1075</f>
        <v>-1501366.4095999999</v>
      </c>
      <c r="BB1056" s="456">
        <f>+M1056-'Departmental PL'!P1075</f>
        <v>594582.89994418388</v>
      </c>
      <c r="BC1056" s="456">
        <f>+N1056-'Departmental PL'!Q1075</f>
        <v>188638.4095999999</v>
      </c>
      <c r="BD1056" s="456">
        <f>+O1056-'Departmental PL'!R1075</f>
        <v>-537473.04317498638</v>
      </c>
      <c r="BE1056" s="456">
        <f>+P1056-'Departmental PL'!S1075</f>
        <v>-235773.11199999999</v>
      </c>
      <c r="BF1056" s="456">
        <f>+Q1056-'Departmental PL'!T1075</f>
        <v>-593732.45031081676</v>
      </c>
      <c r="BG1056" s="456">
        <f>+R1056-'Departmental PL'!U1075</f>
        <v>-232873.872</v>
      </c>
      <c r="BH1056" s="456">
        <f>+S1056-'Departmental PL'!V1075</f>
        <v>1725788.3934299869</v>
      </c>
      <c r="BI1056" s="456">
        <f>+T1056-'Departmental PL'!W1075</f>
        <v>657285.39359999984</v>
      </c>
    </row>
    <row r="1057" spans="2:61" ht="20.25" hidden="1" customHeight="1" x14ac:dyDescent="0.25">
      <c r="B1057" s="2058" t="s">
        <v>2557</v>
      </c>
      <c r="C1057" s="2060"/>
      <c r="D1057" s="2060"/>
      <c r="E1057" s="2060"/>
      <c r="F1057" s="2060"/>
      <c r="G1057" s="2060"/>
      <c r="H1057" s="2060"/>
      <c r="I1057" s="2060"/>
      <c r="J1057" s="2060"/>
      <c r="K1057" s="2060"/>
      <c r="L1057" s="2060"/>
      <c r="M1057" s="2060"/>
      <c r="N1057" s="2060"/>
      <c r="O1057" s="2060"/>
      <c r="P1057" s="2060"/>
      <c r="Q1057" s="2060"/>
      <c r="R1057" s="2060"/>
      <c r="S1057" s="2060"/>
      <c r="T1057" s="2060"/>
      <c r="U1057" s="2061" t="str">
        <f t="shared" si="9"/>
        <v>2330 PC GATES</v>
      </c>
      <c r="W1057" s="455" t="b">
        <f>+'17HPM_DATA_INPUT'!C602='17_AUDIT_TOTALS_CK'!U1057</f>
        <v>1</v>
      </c>
      <c r="X1057" s="2065">
        <f>+'17HPM_DATA_INPUT'!D602-'17_AUDIT_TOTALS_CK'!C1057</f>
        <v>2412</v>
      </c>
      <c r="Y1057" s="2065">
        <f>+'17HPM_DATA_INPUT'!E602-'17_AUDIT_TOTALS_CK'!D1057</f>
        <v>1615</v>
      </c>
      <c r="Z1057" s="2065">
        <f>+'17HPM_DATA_INPUT'!F602-'17_AUDIT_TOTALS_CK'!E1057</f>
        <v>3450</v>
      </c>
      <c r="AA1057" s="2065">
        <f>+'17HPM_DATA_INPUT'!G602-'17_AUDIT_TOTALS_CK'!F1057</f>
        <v>2188</v>
      </c>
      <c r="AB1057" s="2065">
        <f>+'17HPM_DATA_INPUT'!H602-'17_AUDIT_TOTALS_CK'!G1057</f>
        <v>319529</v>
      </c>
      <c r="AC1057" s="2065">
        <f>+'17HPM_DATA_INPUT'!I602-'17_AUDIT_TOTALS_CK'!H1057</f>
        <v>208237</v>
      </c>
      <c r="AD1057" s="2065">
        <f>+'17HPM_DATA_INPUT'!J602-'17_AUDIT_TOTALS_CK'!I1057</f>
        <v>192325</v>
      </c>
      <c r="AE1057" s="2065">
        <f>+'17HPM_DATA_INPUT'!K602-'17_AUDIT_TOTALS_CK'!J1057</f>
        <v>126291</v>
      </c>
      <c r="AF1057" s="2065">
        <f>+'17HPM_DATA_INPUT'!L602-'17_AUDIT_TOTALS_CK'!K1057</f>
        <v>230035</v>
      </c>
      <c r="AG1057" s="2065">
        <f>+'17HPM_DATA_INPUT'!M602-'17_AUDIT_TOTALS_CK'!L1057</f>
        <v>150784</v>
      </c>
      <c r="AH1057" s="2065">
        <f>+'17HPM_DATA_INPUT'!N602-'17_AUDIT_TOTALS_CK'!M1057</f>
        <v>-37710</v>
      </c>
      <c r="AI1057" s="2065">
        <f>+'17HPM_DATA_INPUT'!O602-'17_AUDIT_TOTALS_CK'!N1057</f>
        <v>-24492</v>
      </c>
      <c r="AJ1057" s="2065">
        <f>+'17HPM_DATA_INPUT'!P602-'17_AUDIT_TOTALS_CK'!O1057</f>
        <v>35065</v>
      </c>
      <c r="AK1057" s="2065">
        <f>+'17HPM_DATA_INPUT'!Q602-'17_AUDIT_TOTALS_CK'!P1057</f>
        <v>22780</v>
      </c>
      <c r="AL1057" s="2065">
        <f>+'17HPM_DATA_INPUT'!R602-'17_AUDIT_TOTALS_CK'!Q1057</f>
        <v>35500</v>
      </c>
      <c r="AM1057" s="2065">
        <f>+'17HPM_DATA_INPUT'!S602-'17_AUDIT_TOTALS_CK'!R1057</f>
        <v>21396</v>
      </c>
      <c r="AN1057" s="2065">
        <f>+'17HPM_DATA_INPUT'!T602-'17_AUDIT_TOTALS_CK'!S1057</f>
        <v>-108275</v>
      </c>
      <c r="AO1057" s="2065">
        <f>+'17HPM_DATA_INPUT'!U602-'17_AUDIT_TOTALS_CK'!T1057</f>
        <v>-68668</v>
      </c>
      <c r="AQ1057" s="2435" t="str">
        <f>'Departmental PL'!D1076</f>
        <v>2330 PC GATES</v>
      </c>
      <c r="AR1057" s="456">
        <f>+C1057-'Departmental PL'!F1076</f>
        <v>-2412</v>
      </c>
      <c r="AS1057" s="456">
        <f>+D1057-'Departmental PL'!G1076</f>
        <v>-1615</v>
      </c>
      <c r="AT1057" s="456">
        <f>+E1057-'Departmental PL'!H1076</f>
        <v>-3450</v>
      </c>
      <c r="AU1057" s="456">
        <f>+F1057-'Departmental PL'!I1076</f>
        <v>-2188</v>
      </c>
      <c r="AV1057" s="456">
        <f>+G1057-'Departmental PL'!J1076</f>
        <v>-3689475</v>
      </c>
      <c r="AW1057" s="456">
        <f>+H1057-'Departmental PL'!K1076</f>
        <v>-2113143</v>
      </c>
      <c r="AX1057" s="456">
        <f>+I1057-'Departmental PL'!L1076</f>
        <v>-2396985.3246789752</v>
      </c>
      <c r="AY1057" s="456">
        <f>+J1057-'Departmental PL'!M1076</f>
        <v>-1324143</v>
      </c>
      <c r="AZ1057" s="456">
        <f>+K1057-'Departmental PL'!N1076</f>
        <v>-2651238.3756384128</v>
      </c>
      <c r="BA1057" s="456">
        <f>+L1057-'Departmental PL'!O1076</f>
        <v>-1608003.8004000001</v>
      </c>
      <c r="BB1057" s="456">
        <f>+M1057-'Departmental PL'!P1076</f>
        <v>254253.05095943762</v>
      </c>
      <c r="BC1057" s="456">
        <f>+N1057-'Departmental PL'!Q1076</f>
        <v>283860.80040000007</v>
      </c>
      <c r="BD1057" s="456">
        <f>+O1057-'Departmental PL'!R1076</f>
        <v>-404136.2601250516</v>
      </c>
      <c r="BE1057" s="456">
        <f>+P1057-'Departmental PL'!S1076</f>
        <v>-242932.8602</v>
      </c>
      <c r="BF1057" s="456">
        <f>+Q1057-'Departmental PL'!T1076</f>
        <v>-409155.85478305828</v>
      </c>
      <c r="BG1057" s="456">
        <f>+R1057-'Departmental PL'!U1076</f>
        <v>-228172.01490000001</v>
      </c>
      <c r="BH1057" s="456">
        <f>+S1057-'Departmental PL'!V1076</f>
        <v>1067545.1658675475</v>
      </c>
      <c r="BI1057" s="456">
        <f>+T1057-'Departmental PL'!W1076</f>
        <v>754965.67550000013</v>
      </c>
    </row>
    <row r="1058" spans="2:61" ht="20.25" hidden="1" customHeight="1" x14ac:dyDescent="0.25">
      <c r="B1058" s="2058" t="s">
        <v>2558</v>
      </c>
      <c r="C1058" s="2060"/>
      <c r="D1058" s="2060"/>
      <c r="E1058" s="2060"/>
      <c r="F1058" s="2060"/>
      <c r="G1058" s="2060"/>
      <c r="H1058" s="2060"/>
      <c r="I1058" s="2060"/>
      <c r="J1058" s="2060"/>
      <c r="K1058" s="2060"/>
      <c r="L1058" s="2060"/>
      <c r="M1058" s="2060"/>
      <c r="N1058" s="2060"/>
      <c r="O1058" s="2060"/>
      <c r="P1058" s="2060"/>
      <c r="Q1058" s="2060"/>
      <c r="R1058" s="2060"/>
      <c r="S1058" s="2060"/>
      <c r="T1058" s="2060"/>
      <c r="U1058" s="2061" t="str">
        <f t="shared" si="9"/>
        <v>2340 PC OLSAN</v>
      </c>
      <c r="W1058" s="455" t="b">
        <f>+'17HPM_DATA_INPUT'!C603='17_AUDIT_TOTALS_CK'!U1058</f>
        <v>1</v>
      </c>
      <c r="X1058" s="2065">
        <f>+'17HPM_DATA_INPUT'!D603-'17_AUDIT_TOTALS_CK'!C1058</f>
        <v>3372</v>
      </c>
      <c r="Y1058" s="2065">
        <f>+'17HPM_DATA_INPUT'!E603-'17_AUDIT_TOTALS_CK'!D1058</f>
        <v>3637</v>
      </c>
      <c r="Z1058" s="2065">
        <f>+'17HPM_DATA_INPUT'!F603-'17_AUDIT_TOTALS_CK'!E1058</f>
        <v>5032</v>
      </c>
      <c r="AA1058" s="2065">
        <f>+'17HPM_DATA_INPUT'!G603-'17_AUDIT_TOTALS_CK'!F1058</f>
        <v>5558</v>
      </c>
      <c r="AB1058" s="2065">
        <f>+'17HPM_DATA_INPUT'!H603-'17_AUDIT_TOTALS_CK'!G1058</f>
        <v>457664</v>
      </c>
      <c r="AC1058" s="2065">
        <f>+'17HPM_DATA_INPUT'!I603-'17_AUDIT_TOTALS_CK'!H1058</f>
        <v>492214</v>
      </c>
      <c r="AD1058" s="2065">
        <f>+'17HPM_DATA_INPUT'!J603-'17_AUDIT_TOTALS_CK'!I1058</f>
        <v>251943</v>
      </c>
      <c r="AE1058" s="2065">
        <f>+'17HPM_DATA_INPUT'!K603-'17_AUDIT_TOTALS_CK'!J1058</f>
        <v>283912</v>
      </c>
      <c r="AF1058" s="2065">
        <f>+'17HPM_DATA_INPUT'!L603-'17_AUDIT_TOTALS_CK'!K1058</f>
        <v>328394</v>
      </c>
      <c r="AG1058" s="2065">
        <f>+'17HPM_DATA_INPUT'!M603-'17_AUDIT_TOTALS_CK'!L1058</f>
        <v>346801</v>
      </c>
      <c r="AH1058" s="2065">
        <f>+'17HPM_DATA_INPUT'!N603-'17_AUDIT_TOTALS_CK'!M1058</f>
        <v>-76450</v>
      </c>
      <c r="AI1058" s="2065">
        <f>+'17HPM_DATA_INPUT'!O603-'17_AUDIT_TOTALS_CK'!N1058</f>
        <v>-62889</v>
      </c>
      <c r="AJ1058" s="2065">
        <f>+'17HPM_DATA_INPUT'!P603-'17_AUDIT_TOTALS_CK'!O1058</f>
        <v>50375</v>
      </c>
      <c r="AK1058" s="2065">
        <f>+'17HPM_DATA_INPUT'!Q603-'17_AUDIT_TOTALS_CK'!P1058</f>
        <v>58056</v>
      </c>
      <c r="AL1058" s="2065">
        <f>+'17HPM_DATA_INPUT'!R603-'17_AUDIT_TOTALS_CK'!Q1058</f>
        <v>46144</v>
      </c>
      <c r="AM1058" s="2065">
        <f>+'17HPM_DATA_INPUT'!S603-'17_AUDIT_TOTALS_CK'!R1058</f>
        <v>46894</v>
      </c>
      <c r="AN1058" s="2065">
        <f>+'17HPM_DATA_INPUT'!T603-'17_AUDIT_TOTALS_CK'!S1058</f>
        <v>-172969</v>
      </c>
      <c r="AO1058" s="2065">
        <f>+'17HPM_DATA_INPUT'!U603-'17_AUDIT_TOTALS_CK'!T1058</f>
        <v>-167839</v>
      </c>
      <c r="AQ1058" s="2435" t="str">
        <f>'Departmental PL'!D1077</f>
        <v>2340 PC OLSAN</v>
      </c>
      <c r="AR1058" s="456">
        <f>+C1058-'Departmental PL'!F1077</f>
        <v>-3372</v>
      </c>
      <c r="AS1058" s="456">
        <f>+D1058-'Departmental PL'!G1077</f>
        <v>-3637</v>
      </c>
      <c r="AT1058" s="456">
        <f>+E1058-'Departmental PL'!H1077</f>
        <v>-5032</v>
      </c>
      <c r="AU1058" s="456">
        <f>+F1058-'Departmental PL'!I1077</f>
        <v>-5558</v>
      </c>
      <c r="AV1058" s="456">
        <f>+G1058-'Departmental PL'!J1077</f>
        <v>-7642297.1200000001</v>
      </c>
      <c r="AW1058" s="456">
        <f>+H1058-'Departmental PL'!K1077</f>
        <v>-7754859.9500000002</v>
      </c>
      <c r="AX1058" s="456">
        <f>+I1058-'Departmental PL'!L1077</f>
        <v>-5043689.5444119638</v>
      </c>
      <c r="AY1058" s="456">
        <f>+J1058-'Departmental PL'!M1077</f>
        <v>-4850961</v>
      </c>
      <c r="AZ1058" s="456">
        <f>+K1058-'Departmental PL'!N1077</f>
        <v>-5491204.6234261533</v>
      </c>
      <c r="BA1058" s="456">
        <f>+L1058-'Departmental PL'!O1077</f>
        <v>-5416922.0801999997</v>
      </c>
      <c r="BB1058" s="456">
        <f>+M1058-'Departmental PL'!P1077</f>
        <v>447515.07901418954</v>
      </c>
      <c r="BC1058" s="456">
        <f>+N1058-'Departmental PL'!Q1077</f>
        <v>565961.08019999973</v>
      </c>
      <c r="BD1058" s="456">
        <f>+O1058-'Departmental PL'!R1077</f>
        <v>-842335.56030651112</v>
      </c>
      <c r="BE1058" s="456">
        <f>+P1058-'Departmental PL'!S1077</f>
        <v>-906816.12199999997</v>
      </c>
      <c r="BF1058" s="456">
        <f>+Q1058-'Departmental PL'!T1077</f>
        <v>-771588.89634892088</v>
      </c>
      <c r="BG1058" s="456">
        <f>+R1058-'Departmental PL'!U1077</f>
        <v>-732469.25719999999</v>
      </c>
      <c r="BH1058" s="456">
        <f>+S1058-'Departmental PL'!V1077</f>
        <v>2061439.5356696215</v>
      </c>
      <c r="BI1058" s="456">
        <f>+T1058-'Departmental PL'!W1077</f>
        <v>2205246.4593999996</v>
      </c>
    </row>
    <row r="1059" spans="2:61" ht="20.25" hidden="1" customHeight="1" x14ac:dyDescent="0.25">
      <c r="B1059" s="2058" t="s">
        <v>2559</v>
      </c>
      <c r="C1059" s="2060"/>
      <c r="D1059" s="2060"/>
      <c r="E1059" s="2060"/>
      <c r="F1059" s="2060"/>
      <c r="G1059" s="2060"/>
      <c r="H1059" s="2060"/>
      <c r="I1059" s="2060"/>
      <c r="J1059" s="2060"/>
      <c r="K1059" s="2060"/>
      <c r="L1059" s="2060"/>
      <c r="M1059" s="2060"/>
      <c r="N1059" s="2060"/>
      <c r="O1059" s="2060"/>
      <c r="P1059" s="2060"/>
      <c r="Q1059" s="2060"/>
      <c r="R1059" s="2060"/>
      <c r="S1059" s="2060"/>
      <c r="T1059" s="2060"/>
      <c r="U1059" s="2061" t="str">
        <f t="shared" si="9"/>
        <v>2350 PC PANORAMA</v>
      </c>
      <c r="W1059" s="455" t="b">
        <f>+'17HPM_DATA_INPUT'!C604='17_AUDIT_TOTALS_CK'!U1059</f>
        <v>1</v>
      </c>
      <c r="X1059" s="2065">
        <f>+'17HPM_DATA_INPUT'!D604-'17_AUDIT_TOTALS_CK'!C1059</f>
        <v>2421</v>
      </c>
      <c r="Y1059" s="2065">
        <f>+'17HPM_DATA_INPUT'!E604-'17_AUDIT_TOTALS_CK'!D1059</f>
        <v>1066</v>
      </c>
      <c r="Z1059" s="2065">
        <f>+'17HPM_DATA_INPUT'!F604-'17_AUDIT_TOTALS_CK'!E1059</f>
        <v>3383</v>
      </c>
      <c r="AA1059" s="2065">
        <f>+'17HPM_DATA_INPUT'!G604-'17_AUDIT_TOTALS_CK'!F1059</f>
        <v>1289</v>
      </c>
      <c r="AB1059" s="2065">
        <f>+'17HPM_DATA_INPUT'!H604-'17_AUDIT_TOTALS_CK'!G1059</f>
        <v>317526</v>
      </c>
      <c r="AC1059" s="2065">
        <f>+'17HPM_DATA_INPUT'!I604-'17_AUDIT_TOTALS_CK'!H1059</f>
        <v>135719</v>
      </c>
      <c r="AD1059" s="2065">
        <f>+'17HPM_DATA_INPUT'!J604-'17_AUDIT_TOTALS_CK'!I1059</f>
        <v>192595</v>
      </c>
      <c r="AE1059" s="2065">
        <f>+'17HPM_DATA_INPUT'!K604-'17_AUDIT_TOTALS_CK'!J1059</f>
        <v>82909</v>
      </c>
      <c r="AF1059" s="2065">
        <f>+'17HPM_DATA_INPUT'!L604-'17_AUDIT_TOTALS_CK'!K1059</f>
        <v>237482</v>
      </c>
      <c r="AG1059" s="2065">
        <f>+'17HPM_DATA_INPUT'!M604-'17_AUDIT_TOTALS_CK'!L1059</f>
        <v>94376</v>
      </c>
      <c r="AH1059" s="2065">
        <f>+'17HPM_DATA_INPUT'!N604-'17_AUDIT_TOTALS_CK'!M1059</f>
        <v>-44887</v>
      </c>
      <c r="AI1059" s="2065">
        <f>+'17HPM_DATA_INPUT'!O604-'17_AUDIT_TOTALS_CK'!N1059</f>
        <v>-11467</v>
      </c>
      <c r="AJ1059" s="2065">
        <f>+'17HPM_DATA_INPUT'!P604-'17_AUDIT_TOTALS_CK'!O1059</f>
        <v>34423</v>
      </c>
      <c r="AK1059" s="2065">
        <f>+'17HPM_DATA_INPUT'!Q604-'17_AUDIT_TOTALS_CK'!P1059</f>
        <v>14618</v>
      </c>
      <c r="AL1059" s="2065">
        <f>+'17HPM_DATA_INPUT'!R604-'17_AUDIT_TOTALS_CK'!Q1059</f>
        <v>34225</v>
      </c>
      <c r="AM1059" s="2065">
        <f>+'17HPM_DATA_INPUT'!S604-'17_AUDIT_TOTALS_CK'!R1059</f>
        <v>13852</v>
      </c>
      <c r="AN1059" s="2065">
        <f>+'17HPM_DATA_INPUT'!T604-'17_AUDIT_TOTALS_CK'!S1059</f>
        <v>-113535</v>
      </c>
      <c r="AO1059" s="2065">
        <f>+'17HPM_DATA_INPUT'!U604-'17_AUDIT_TOTALS_CK'!T1059</f>
        <v>-39936</v>
      </c>
      <c r="AQ1059" s="2435" t="str">
        <f>'Departmental PL'!D1078</f>
        <v>2350 PC PANORAMA</v>
      </c>
      <c r="AR1059" s="456">
        <f>+C1059-'Departmental PL'!F1078</f>
        <v>-2421</v>
      </c>
      <c r="AS1059" s="456">
        <f>+D1059-'Departmental PL'!G1078</f>
        <v>-1066</v>
      </c>
      <c r="AT1059" s="456">
        <f>+E1059-'Departmental PL'!H1078</f>
        <v>0</v>
      </c>
      <c r="AU1059" s="456">
        <f>+F1059-'Departmental PL'!I1078</f>
        <v>-1289</v>
      </c>
      <c r="AV1059" s="456">
        <f>+G1059-'Departmental PL'!J1078</f>
        <v>-4204019.8100000005</v>
      </c>
      <c r="AW1059" s="456">
        <f>+H1059-'Departmental PL'!K1078</f>
        <v>-1821981</v>
      </c>
      <c r="AX1059" s="456">
        <f>+I1059-'Departmental PL'!L1078</f>
        <v>-2929912.4885577993</v>
      </c>
      <c r="AY1059" s="456">
        <f>+J1059-'Departmental PL'!M1078</f>
        <v>-1169388</v>
      </c>
      <c r="AZ1059" s="456">
        <f>+K1059-'Departmental PL'!N1078</f>
        <v>-3206836.2798585449</v>
      </c>
      <c r="BA1059" s="456">
        <f>+L1059-'Departmental PL'!O1078</f>
        <v>-1347833.4317000001</v>
      </c>
      <c r="BB1059" s="456">
        <f>+M1059-'Departmental PL'!P1078</f>
        <v>276923.79130074568</v>
      </c>
      <c r="BC1059" s="456">
        <f>+N1059-'Departmental PL'!Q1078</f>
        <v>178445.43170000007</v>
      </c>
      <c r="BD1059" s="456">
        <f>+O1059-'Departmental PL'!R1078</f>
        <v>-464831.51289595821</v>
      </c>
      <c r="BE1059" s="456">
        <f>+P1059-'Departmental PL'!S1078</f>
        <v>-208763.2934</v>
      </c>
      <c r="BF1059" s="456">
        <f>+Q1059-'Departmental PL'!T1078</f>
        <v>-462150.8834132576</v>
      </c>
      <c r="BG1059" s="456">
        <f>+R1059-'Departmental PL'!U1078</f>
        <v>-197824.07919999998</v>
      </c>
      <c r="BH1059" s="456">
        <f>+S1059-'Departmental PL'!V1078</f>
        <v>1203906.1876099615</v>
      </c>
      <c r="BI1059" s="456">
        <f>+T1059-'Departmental PL'!W1078</f>
        <v>585032.80429999996</v>
      </c>
    </row>
    <row r="1060" spans="2:61" ht="20.25" hidden="1" customHeight="1" x14ac:dyDescent="0.25">
      <c r="B1060" s="2058" t="s">
        <v>2560</v>
      </c>
      <c r="C1060" s="2060"/>
      <c r="D1060" s="2060"/>
      <c r="E1060" s="2060"/>
      <c r="F1060" s="2060"/>
      <c r="G1060" s="2060"/>
      <c r="H1060" s="2060"/>
      <c r="I1060" s="2060"/>
      <c r="J1060" s="2060"/>
      <c r="K1060" s="2060"/>
      <c r="L1060" s="2060"/>
      <c r="M1060" s="2060"/>
      <c r="N1060" s="2060"/>
      <c r="O1060" s="2060"/>
      <c r="P1060" s="2060"/>
      <c r="Q1060" s="2060"/>
      <c r="R1060" s="2060"/>
      <c r="S1060" s="2060"/>
      <c r="T1060" s="2060"/>
      <c r="U1060" s="2061" t="str">
        <f t="shared" si="9"/>
        <v>2360 PC PULSIFER</v>
      </c>
      <c r="W1060" s="455" t="b">
        <f>+'17HPM_DATA_INPUT'!C605='17_AUDIT_TOTALS_CK'!U1060</f>
        <v>1</v>
      </c>
      <c r="X1060" s="2065">
        <f>+'17HPM_DATA_INPUT'!D605-'17_AUDIT_TOTALS_CK'!C1060</f>
        <v>2067</v>
      </c>
      <c r="Y1060" s="2065">
        <f>+'17HPM_DATA_INPUT'!E605-'17_AUDIT_TOTALS_CK'!D1060</f>
        <v>2136</v>
      </c>
      <c r="Z1060" s="2065">
        <f>+'17HPM_DATA_INPUT'!F605-'17_AUDIT_TOTALS_CK'!E1060</f>
        <v>2974</v>
      </c>
      <c r="AA1060" s="2065">
        <f>+'17HPM_DATA_INPUT'!G605-'17_AUDIT_TOTALS_CK'!F1060</f>
        <v>3250</v>
      </c>
      <c r="AB1060" s="2065">
        <f>+'17HPM_DATA_INPUT'!H605-'17_AUDIT_TOTALS_CK'!G1060</f>
        <v>282086</v>
      </c>
      <c r="AC1060" s="2065">
        <f>+'17HPM_DATA_INPUT'!I605-'17_AUDIT_TOTALS_CK'!H1060</f>
        <v>307138</v>
      </c>
      <c r="AD1060" s="2065">
        <f>+'17HPM_DATA_INPUT'!J605-'17_AUDIT_TOTALS_CK'!I1060</f>
        <v>159105</v>
      </c>
      <c r="AE1060" s="2065">
        <f>+'17HPM_DATA_INPUT'!K605-'17_AUDIT_TOTALS_CK'!J1060</f>
        <v>180497</v>
      </c>
      <c r="AF1060" s="2065">
        <f>+'17HPM_DATA_INPUT'!L605-'17_AUDIT_TOTALS_CK'!K1060</f>
        <v>209459</v>
      </c>
      <c r="AG1060" s="2065">
        <f>+'17HPM_DATA_INPUT'!M605-'17_AUDIT_TOTALS_CK'!L1060</f>
        <v>231802</v>
      </c>
      <c r="AH1060" s="2065">
        <f>+'17HPM_DATA_INPUT'!N605-'17_AUDIT_TOTALS_CK'!M1060</f>
        <v>-50354</v>
      </c>
      <c r="AI1060" s="2065">
        <f>+'17HPM_DATA_INPUT'!O605-'17_AUDIT_TOTALS_CK'!N1060</f>
        <v>-51305</v>
      </c>
      <c r="AJ1060" s="2065">
        <f>+'17HPM_DATA_INPUT'!P605-'17_AUDIT_TOTALS_CK'!O1060</f>
        <v>30299</v>
      </c>
      <c r="AK1060" s="2065">
        <f>+'17HPM_DATA_INPUT'!Q605-'17_AUDIT_TOTALS_CK'!P1060</f>
        <v>36588</v>
      </c>
      <c r="AL1060" s="2065">
        <f>+'17HPM_DATA_INPUT'!R605-'17_AUDIT_TOTALS_CK'!Q1060</f>
        <v>29690</v>
      </c>
      <c r="AM1060" s="2065">
        <f>+'17HPM_DATA_INPUT'!S605-'17_AUDIT_TOTALS_CK'!R1060</f>
        <v>31140</v>
      </c>
      <c r="AN1060" s="2065">
        <f>+'17HPM_DATA_INPUT'!T605-'17_AUDIT_TOTALS_CK'!S1060</f>
        <v>-110343</v>
      </c>
      <c r="AO1060" s="2065">
        <f>+'17HPM_DATA_INPUT'!U605-'17_AUDIT_TOTALS_CK'!T1060</f>
        <v>-119033</v>
      </c>
      <c r="AQ1060" s="2435" t="str">
        <f>'Departmental PL'!D1079</f>
        <v>2360 PC PULSIFER</v>
      </c>
      <c r="AR1060" s="456">
        <f>+C1060-'Departmental PL'!F1079</f>
        <v>-2067</v>
      </c>
      <c r="AS1060" s="456">
        <f>+D1060-'Departmental PL'!G1079</f>
        <v>-2136</v>
      </c>
      <c r="AT1060" s="456">
        <f>+E1060-'Departmental PL'!H1079</f>
        <v>-2974</v>
      </c>
      <c r="AU1060" s="456">
        <f>+F1060-'Departmental PL'!I1079</f>
        <v>-3250</v>
      </c>
      <c r="AV1060" s="456">
        <f>+G1060-'Departmental PL'!J1079</f>
        <v>-5057683</v>
      </c>
      <c r="AW1060" s="456">
        <f>+H1060-'Departmental PL'!K1079</f>
        <v>-5164829</v>
      </c>
      <c r="AX1060" s="456">
        <f>+I1060-'Departmental PL'!L1079</f>
        <v>-3544091.3688297616</v>
      </c>
      <c r="AY1060" s="456">
        <f>+J1060-'Departmental PL'!M1079</f>
        <v>-3308841</v>
      </c>
      <c r="AZ1060" s="456">
        <f>+K1060-'Departmental PL'!N1079</f>
        <v>-3862706.7297403454</v>
      </c>
      <c r="BA1060" s="456">
        <f>+L1060-'Departmental PL'!O1079</f>
        <v>-3818477.7875999999</v>
      </c>
      <c r="BB1060" s="456">
        <f>+M1060-'Departmental PL'!P1079</f>
        <v>318615.36091058375</v>
      </c>
      <c r="BC1060" s="456">
        <f>+N1060-'Departmental PL'!Q1079</f>
        <v>509636.78759999992</v>
      </c>
      <c r="BD1060" s="456">
        <f>+O1060-'Departmental PL'!R1079</f>
        <v>-558753.00526477047</v>
      </c>
      <c r="BE1060" s="456">
        <f>+P1060-'Departmental PL'!S1079</f>
        <v>-602713.84759999998</v>
      </c>
      <c r="BF1060" s="456">
        <f>+Q1060-'Departmental PL'!T1079</f>
        <v>-547523.23421364732</v>
      </c>
      <c r="BG1060" s="456">
        <f>+R1060-'Departmental PL'!U1079</f>
        <v>-512977.50459999999</v>
      </c>
      <c r="BH1060" s="456">
        <f>+S1060-'Departmental PL'!V1079</f>
        <v>1424891.6003890014</v>
      </c>
      <c r="BI1060" s="456">
        <f>+T1060-'Departmental PL'!W1079</f>
        <v>1625328.1398</v>
      </c>
    </row>
    <row r="1061" spans="2:61" ht="20.25" hidden="1" customHeight="1" x14ac:dyDescent="0.25">
      <c r="B1061" s="2058" t="s">
        <v>2561</v>
      </c>
      <c r="C1061" s="2060"/>
      <c r="D1061" s="2060"/>
      <c r="E1061" s="2060"/>
      <c r="F1061" s="2060"/>
      <c r="G1061" s="2060"/>
      <c r="H1061" s="2060"/>
      <c r="I1061" s="2060"/>
      <c r="J1061" s="2060"/>
      <c r="K1061" s="2060"/>
      <c r="L1061" s="2060"/>
      <c r="M1061" s="2060"/>
      <c r="N1061" s="2060"/>
      <c r="O1061" s="2060"/>
      <c r="P1061" s="2060"/>
      <c r="Q1061" s="2060"/>
      <c r="R1061" s="2060"/>
      <c r="S1061" s="2060"/>
      <c r="T1061" s="2060"/>
      <c r="U1061" s="2061" t="str">
        <f t="shared" si="9"/>
        <v>2370 PC RIMA</v>
      </c>
      <c r="W1061" s="455" t="b">
        <f>+'17HPM_DATA_INPUT'!C606='17_AUDIT_TOTALS_CK'!U1061</f>
        <v>1</v>
      </c>
      <c r="X1061" s="2065">
        <f>+'17HPM_DATA_INPUT'!D606-'17_AUDIT_TOTALS_CK'!C1061</f>
        <v>1393</v>
      </c>
      <c r="Y1061" s="2065">
        <f>+'17HPM_DATA_INPUT'!E606-'17_AUDIT_TOTALS_CK'!D1061</f>
        <v>545</v>
      </c>
      <c r="Z1061" s="2065">
        <f>+'17HPM_DATA_INPUT'!F606-'17_AUDIT_TOTALS_CK'!E1061</f>
        <v>1905</v>
      </c>
      <c r="AA1061" s="2065">
        <f>+'17HPM_DATA_INPUT'!G606-'17_AUDIT_TOTALS_CK'!F1061</f>
        <v>735</v>
      </c>
      <c r="AB1061" s="2065">
        <f>+'17HPM_DATA_INPUT'!H606-'17_AUDIT_TOTALS_CK'!G1061</f>
        <v>176699</v>
      </c>
      <c r="AC1061" s="2065">
        <f>+'17HPM_DATA_INPUT'!I606-'17_AUDIT_TOTALS_CK'!H1061</f>
        <v>70345</v>
      </c>
      <c r="AD1061" s="2065">
        <f>+'17HPM_DATA_INPUT'!J606-'17_AUDIT_TOTALS_CK'!I1061</f>
        <v>44968</v>
      </c>
      <c r="AE1061" s="2065">
        <f>+'17HPM_DATA_INPUT'!K606-'17_AUDIT_TOTALS_CK'!J1061</f>
        <v>42965</v>
      </c>
      <c r="AF1061" s="2065">
        <f>+'17HPM_DATA_INPUT'!L606-'17_AUDIT_TOTALS_CK'!K1061</f>
        <v>145298</v>
      </c>
      <c r="AG1061" s="2065">
        <f>+'17HPM_DATA_INPUT'!M606-'17_AUDIT_TOTALS_CK'!L1061</f>
        <v>48920</v>
      </c>
      <c r="AH1061" s="2065">
        <f>+'17HPM_DATA_INPUT'!N606-'17_AUDIT_TOTALS_CK'!M1061</f>
        <v>-100330</v>
      </c>
      <c r="AI1061" s="2065">
        <f>+'17HPM_DATA_INPUT'!O606-'17_AUDIT_TOTALS_CK'!N1061</f>
        <v>-5956</v>
      </c>
      <c r="AJ1061" s="2065">
        <f>+'17HPM_DATA_INPUT'!P606-'17_AUDIT_TOTALS_CK'!O1061</f>
        <v>19409</v>
      </c>
      <c r="AK1061" s="2065">
        <f>+'17HPM_DATA_INPUT'!Q606-'17_AUDIT_TOTALS_CK'!P1061</f>
        <v>7295</v>
      </c>
      <c r="AL1061" s="2065">
        <f>+'17HPM_DATA_INPUT'!R606-'17_AUDIT_TOTALS_CK'!Q1061</f>
        <v>20407</v>
      </c>
      <c r="AM1061" s="2065">
        <f>+'17HPM_DATA_INPUT'!S606-'17_AUDIT_TOTALS_CK'!R1061</f>
        <v>6735</v>
      </c>
      <c r="AN1061" s="2065">
        <f>+'17HPM_DATA_INPUT'!T606-'17_AUDIT_TOTALS_CK'!S1061</f>
        <v>-140146</v>
      </c>
      <c r="AO1061" s="2065">
        <f>+'17HPM_DATA_INPUT'!U606-'17_AUDIT_TOTALS_CK'!T1061</f>
        <v>-19985</v>
      </c>
      <c r="AQ1061" s="2435" t="str">
        <f>'Departmental PL'!D1080</f>
        <v>2370 PC RIMA</v>
      </c>
      <c r="AR1061" s="456">
        <f>+C1061-'Departmental PL'!F1080</f>
        <v>-1393</v>
      </c>
      <c r="AS1061" s="456">
        <f>+D1061-'Departmental PL'!G1080</f>
        <v>-545</v>
      </c>
      <c r="AT1061" s="456">
        <f>+E1061-'Departmental PL'!H1080</f>
        <v>-1905</v>
      </c>
      <c r="AU1061" s="456">
        <f>+F1061-'Departmental PL'!I1080</f>
        <v>-735</v>
      </c>
      <c r="AV1061" s="456">
        <f>+G1061-'Departmental PL'!J1080</f>
        <v>-3276040.62</v>
      </c>
      <c r="AW1061" s="456">
        <f>+H1061-'Departmental PL'!K1080</f>
        <v>-1373313</v>
      </c>
      <c r="AX1061" s="456">
        <f>+I1061-'Departmental PL'!L1080</f>
        <v>-2125664.5328315091</v>
      </c>
      <c r="AY1061" s="456">
        <f>+J1061-'Departmental PL'!M1080</f>
        <v>-881555</v>
      </c>
      <c r="AZ1061" s="456">
        <f>+K1061-'Departmental PL'!N1080</f>
        <v>-2675214.6450521913</v>
      </c>
      <c r="BA1061" s="456">
        <f>+L1061-'Departmental PL'!O1080</f>
        <v>-1051815.3729999999</v>
      </c>
      <c r="BB1061" s="456">
        <f>+M1061-'Departmental PL'!P1080</f>
        <v>549550.1122206822</v>
      </c>
      <c r="BC1061" s="456">
        <f>+N1061-'Departmental PL'!Q1080</f>
        <v>170260.37299999991</v>
      </c>
      <c r="BD1061" s="456">
        <f>+O1061-'Departmental PL'!R1080</f>
        <v>-357357.48511908733</v>
      </c>
      <c r="BE1061" s="456">
        <f>+P1061-'Departmental PL'!S1080</f>
        <v>-156851.92299999998</v>
      </c>
      <c r="BF1061" s="456">
        <f>+Q1061-'Departmental PL'!T1080</f>
        <v>-375735.02317809005</v>
      </c>
      <c r="BG1061" s="456">
        <f>+R1061-'Departmental PL'!U1080</f>
        <v>-144798.24350000001</v>
      </c>
      <c r="BH1061" s="456">
        <f>+S1061-'Departmental PL'!V1080</f>
        <v>1282642.6205178597</v>
      </c>
      <c r="BI1061" s="456">
        <f>+T1061-'Departmental PL'!W1080</f>
        <v>471910.53949999984</v>
      </c>
    </row>
    <row r="1062" spans="2:61" ht="20.25" hidden="1" customHeight="1" x14ac:dyDescent="0.25">
      <c r="B1062" s="2058" t="s">
        <v>2562</v>
      </c>
      <c r="C1062" s="2060"/>
      <c r="D1062" s="2060"/>
      <c r="E1062" s="2060"/>
      <c r="F1062" s="2060"/>
      <c r="G1062" s="2060"/>
      <c r="H1062" s="2060"/>
      <c r="I1062" s="2060"/>
      <c r="J1062" s="2060"/>
      <c r="K1062" s="2060"/>
      <c r="L1062" s="2060"/>
      <c r="M1062" s="2060"/>
      <c r="N1062" s="2060"/>
      <c r="O1062" s="2060"/>
      <c r="P1062" s="2060"/>
      <c r="Q1062" s="2060"/>
      <c r="R1062" s="2060"/>
      <c r="S1062" s="2060"/>
      <c r="T1062" s="2060"/>
      <c r="U1062" s="2061" t="str">
        <f t="shared" si="9"/>
        <v>2380 PC SOUTHVIEW</v>
      </c>
      <c r="W1062" s="455" t="b">
        <f>+'17HPM_DATA_INPUT'!C607='17_AUDIT_TOTALS_CK'!U1062</f>
        <v>1</v>
      </c>
      <c r="X1062" s="2065">
        <f>+'17HPM_DATA_INPUT'!D607-'17_AUDIT_TOTALS_CK'!C1062</f>
        <v>2147</v>
      </c>
      <c r="Y1062" s="2065">
        <f>+'17HPM_DATA_INPUT'!E607-'17_AUDIT_TOTALS_CK'!D1062</f>
        <v>963</v>
      </c>
      <c r="Z1062" s="2065">
        <f>+'17HPM_DATA_INPUT'!F607-'17_AUDIT_TOTALS_CK'!E1062</f>
        <v>2988</v>
      </c>
      <c r="AA1062" s="2065">
        <f>+'17HPM_DATA_INPUT'!G607-'17_AUDIT_TOTALS_CK'!F1062</f>
        <v>1143</v>
      </c>
      <c r="AB1062" s="2065">
        <f>+'17HPM_DATA_INPUT'!H607-'17_AUDIT_TOTALS_CK'!G1062</f>
        <v>284211</v>
      </c>
      <c r="AC1062" s="2065">
        <f>+'17HPM_DATA_INPUT'!I607-'17_AUDIT_TOTALS_CK'!H1062</f>
        <v>120544</v>
      </c>
      <c r="AD1062" s="2065">
        <f>+'17HPM_DATA_INPUT'!J607-'17_AUDIT_TOTALS_CK'!I1062</f>
        <v>170276</v>
      </c>
      <c r="AE1062" s="2065">
        <f>+'17HPM_DATA_INPUT'!K607-'17_AUDIT_TOTALS_CK'!J1062</f>
        <v>73588</v>
      </c>
      <c r="AF1062" s="2065">
        <f>+'17HPM_DATA_INPUT'!L607-'17_AUDIT_TOTALS_CK'!K1062</f>
        <v>213495</v>
      </c>
      <c r="AG1062" s="2065">
        <f>+'17HPM_DATA_INPUT'!M607-'17_AUDIT_TOTALS_CK'!L1062</f>
        <v>78794</v>
      </c>
      <c r="AH1062" s="2065">
        <f>+'17HPM_DATA_INPUT'!N607-'17_AUDIT_TOTALS_CK'!M1062</f>
        <v>-43219</v>
      </c>
      <c r="AI1062" s="2065">
        <f>+'17HPM_DATA_INPUT'!O607-'17_AUDIT_TOTALS_CK'!N1062</f>
        <v>-5206</v>
      </c>
      <c r="AJ1062" s="2065">
        <f>+'17HPM_DATA_INPUT'!P607-'17_AUDIT_TOTALS_CK'!O1062</f>
        <v>30857</v>
      </c>
      <c r="AK1062" s="2065">
        <f>+'17HPM_DATA_INPUT'!Q607-'17_AUDIT_TOTALS_CK'!P1062</f>
        <v>12898</v>
      </c>
      <c r="AL1062" s="2065">
        <f>+'17HPM_DATA_INPUT'!R607-'17_AUDIT_TOTALS_CK'!Q1062</f>
        <v>31181</v>
      </c>
      <c r="AM1062" s="2065">
        <f>+'17HPM_DATA_INPUT'!S607-'17_AUDIT_TOTALS_CK'!R1062</f>
        <v>10935</v>
      </c>
      <c r="AN1062" s="2065">
        <f>+'17HPM_DATA_INPUT'!T607-'17_AUDIT_TOTALS_CK'!S1062</f>
        <v>-105257</v>
      </c>
      <c r="AO1062" s="2065">
        <f>+'17HPM_DATA_INPUT'!U607-'17_AUDIT_TOTALS_CK'!T1062</f>
        <v>-29039</v>
      </c>
      <c r="AQ1062" s="2435" t="str">
        <f>'Departmental PL'!D1081</f>
        <v>2380 PC SOUTHVIEW</v>
      </c>
      <c r="AR1062" s="456">
        <f>+C1062-'Departmental PL'!F1081</f>
        <v>-2147</v>
      </c>
      <c r="AS1062" s="456">
        <f>+D1062-'Departmental PL'!G1081</f>
        <v>-963</v>
      </c>
      <c r="AT1062" s="456">
        <f>+E1062-'Departmental PL'!H1081</f>
        <v>-2988</v>
      </c>
      <c r="AU1062" s="456">
        <f>+F1062-'Departmental PL'!I1081</f>
        <v>-1143</v>
      </c>
      <c r="AV1062" s="456">
        <f>+G1062-'Departmental PL'!J1081</f>
        <v>-5128083</v>
      </c>
      <c r="AW1062" s="456">
        <f>+H1062-'Departmental PL'!K1081</f>
        <v>-2128824.81</v>
      </c>
      <c r="AX1062" s="456">
        <f>+I1062-'Departmental PL'!L1081</f>
        <v>-3507373.7000698545</v>
      </c>
      <c r="AY1062" s="456">
        <f>+J1062-'Departmental PL'!M1081</f>
        <v>-1356494</v>
      </c>
      <c r="AZ1062" s="456">
        <f>+K1062-'Departmental PL'!N1081</f>
        <v>-3907330.2115719961</v>
      </c>
      <c r="BA1062" s="456">
        <f>+L1062-'Departmental PL'!O1081</f>
        <v>-1496440.5914999996</v>
      </c>
      <c r="BB1062" s="456">
        <f>+M1062-'Departmental PL'!P1081</f>
        <v>399956.5115021416</v>
      </c>
      <c r="BC1062" s="456">
        <f>+N1062-'Departmental PL'!Q1081</f>
        <v>139946.59149999963</v>
      </c>
      <c r="BD1062" s="456">
        <f>+O1062-'Departmental PL'!R1081</f>
        <v>-564732.21461899311</v>
      </c>
      <c r="BE1062" s="456">
        <f>+P1062-'Departmental PL'!S1081</f>
        <v>-244948.07799999998</v>
      </c>
      <c r="BF1062" s="456">
        <f>+Q1062-'Departmental PL'!T1081</f>
        <v>-570665.43646007357</v>
      </c>
      <c r="BG1062" s="456">
        <f>+R1062-'Departmental PL'!U1081</f>
        <v>-207677.72</v>
      </c>
      <c r="BH1062" s="456">
        <f>+S1062-'Departmental PL'!V1081</f>
        <v>1535354.1625812082</v>
      </c>
      <c r="BI1062" s="456">
        <f>+T1062-'Departmental PL'!W1081</f>
        <v>592572.38949999958</v>
      </c>
    </row>
    <row r="1063" spans="2:61" ht="20.25" hidden="1" customHeight="1" x14ac:dyDescent="0.25">
      <c r="B1063" s="2058" t="s">
        <v>2563</v>
      </c>
      <c r="C1063" s="2060"/>
      <c r="D1063" s="2060"/>
      <c r="E1063" s="2060"/>
      <c r="F1063" s="2060"/>
      <c r="G1063" s="2060"/>
      <c r="H1063" s="2060"/>
      <c r="I1063" s="2060"/>
      <c r="J1063" s="2060"/>
      <c r="K1063" s="2060"/>
      <c r="L1063" s="2060"/>
      <c r="M1063" s="2060"/>
      <c r="N1063" s="2060"/>
      <c r="O1063" s="2060"/>
      <c r="P1063" s="2060"/>
      <c r="Q1063" s="2060"/>
      <c r="R1063" s="2060"/>
      <c r="S1063" s="2060"/>
      <c r="T1063" s="2060"/>
      <c r="U1063" s="2061" t="str">
        <f t="shared" si="9"/>
        <v>2390 PC TWELVE CORNERS</v>
      </c>
      <c r="W1063" s="455" t="b">
        <f>+'17HPM_DATA_INPUT'!C608='17_AUDIT_TOTALS_CK'!U1063</f>
        <v>1</v>
      </c>
      <c r="X1063" s="2065">
        <f>+'17HPM_DATA_INPUT'!D608-'17_AUDIT_TOTALS_CK'!C1063</f>
        <v>716</v>
      </c>
      <c r="Y1063" s="2065">
        <f>+'17HPM_DATA_INPUT'!E608-'17_AUDIT_TOTALS_CK'!D1063</f>
        <v>411</v>
      </c>
      <c r="Z1063" s="2065">
        <f>+'17HPM_DATA_INPUT'!F608-'17_AUDIT_TOTALS_CK'!E1063</f>
        <v>1195</v>
      </c>
      <c r="AA1063" s="2065">
        <f>+'17HPM_DATA_INPUT'!G608-'17_AUDIT_TOTALS_CK'!F1063</f>
        <v>523</v>
      </c>
      <c r="AB1063" s="2065">
        <f>+'17HPM_DATA_INPUT'!H608-'17_AUDIT_TOTALS_CK'!G1063</f>
        <v>99093</v>
      </c>
      <c r="AC1063" s="2065">
        <f>+'17HPM_DATA_INPUT'!I608-'17_AUDIT_TOTALS_CK'!H1063</f>
        <v>51078</v>
      </c>
      <c r="AD1063" s="2065">
        <f>+'17HPM_DATA_INPUT'!J608-'17_AUDIT_TOTALS_CK'!I1063</f>
        <v>19760</v>
      </c>
      <c r="AE1063" s="2065">
        <f>+'17HPM_DATA_INPUT'!K608-'17_AUDIT_TOTALS_CK'!J1063</f>
        <v>31092</v>
      </c>
      <c r="AF1063" s="2065">
        <f>+'17HPM_DATA_INPUT'!L608-'17_AUDIT_TOTALS_CK'!K1063</f>
        <v>90498</v>
      </c>
      <c r="AG1063" s="2065">
        <f>+'17HPM_DATA_INPUT'!M608-'17_AUDIT_TOTALS_CK'!L1063</f>
        <v>42681</v>
      </c>
      <c r="AH1063" s="2065">
        <f>+'17HPM_DATA_INPUT'!N608-'17_AUDIT_TOTALS_CK'!M1063</f>
        <v>-70738</v>
      </c>
      <c r="AI1063" s="2065">
        <f>+'17HPM_DATA_INPUT'!O608-'17_AUDIT_TOTALS_CK'!N1063</f>
        <v>-11589</v>
      </c>
      <c r="AJ1063" s="2065">
        <f>+'17HPM_DATA_INPUT'!P608-'17_AUDIT_TOTALS_CK'!O1063</f>
        <v>10599</v>
      </c>
      <c r="AK1063" s="2065">
        <f>+'17HPM_DATA_INPUT'!Q608-'17_AUDIT_TOTALS_CK'!P1063</f>
        <v>5574</v>
      </c>
      <c r="AL1063" s="2065">
        <f>+'17HPM_DATA_INPUT'!R608-'17_AUDIT_TOTALS_CK'!Q1063</f>
        <v>13315</v>
      </c>
      <c r="AM1063" s="2065">
        <f>+'17HPM_DATA_INPUT'!S608-'17_AUDIT_TOTALS_CK'!R1063</f>
        <v>6121</v>
      </c>
      <c r="AN1063" s="2065">
        <f>+'17HPM_DATA_INPUT'!T608-'17_AUDIT_TOTALS_CK'!S1063</f>
        <v>-94652</v>
      </c>
      <c r="AO1063" s="2065">
        <f>+'17HPM_DATA_INPUT'!U608-'17_AUDIT_TOTALS_CK'!T1063</f>
        <v>-23284</v>
      </c>
      <c r="AQ1063" s="2435" t="str">
        <f>'Departmental PL'!D1082</f>
        <v>2390 PC TWELVE CORNERS</v>
      </c>
      <c r="AR1063" s="456">
        <f>+C1063-'Departmental PL'!F1082</f>
        <v>-716</v>
      </c>
      <c r="AS1063" s="456">
        <f>+D1063-'Departmental PL'!G1082</f>
        <v>-411</v>
      </c>
      <c r="AT1063" s="456">
        <f>+E1063-'Departmental PL'!H1082</f>
        <v>-1195</v>
      </c>
      <c r="AU1063" s="456">
        <f>+F1063-'Departmental PL'!I1082</f>
        <v>-523</v>
      </c>
      <c r="AV1063" s="456">
        <f>+G1063-'Departmental PL'!J1082</f>
        <v>-1730088</v>
      </c>
      <c r="AW1063" s="456">
        <f>+H1063-'Departmental PL'!K1082</f>
        <v>-897812</v>
      </c>
      <c r="AX1063" s="456">
        <f>+I1063-'Departmental PL'!L1082</f>
        <v>-1118613.9178475956</v>
      </c>
      <c r="AY1063" s="456">
        <f>+J1063-'Departmental PL'!M1082</f>
        <v>-570828</v>
      </c>
      <c r="AZ1063" s="456">
        <f>+K1063-'Departmental PL'!N1082</f>
        <v>-1612550.9711131225</v>
      </c>
      <c r="BA1063" s="456">
        <f>+L1063-'Departmental PL'!O1082</f>
        <v>-793401.32400000002</v>
      </c>
      <c r="BB1063" s="456">
        <f>+M1063-'Departmental PL'!P1082</f>
        <v>493937.05326552689</v>
      </c>
      <c r="BC1063" s="456">
        <f>+N1063-'Departmental PL'!Q1082</f>
        <v>222573.32400000002</v>
      </c>
      <c r="BD1063" s="456">
        <f>+O1063-'Departmental PL'!R1082</f>
        <v>-188853.03043004923</v>
      </c>
      <c r="BE1063" s="456">
        <f>+P1063-'Departmental PL'!S1082</f>
        <v>-103614.52249999999</v>
      </c>
      <c r="BF1063" s="456">
        <f>+Q1063-'Departmental PL'!T1082</f>
        <v>-237255.79796434272</v>
      </c>
      <c r="BG1063" s="456">
        <f>+R1063-'Departmental PL'!U1082</f>
        <v>-113777.56499999999</v>
      </c>
      <c r="BH1063" s="456">
        <f>+S1063-'Departmental PL'!V1082</f>
        <v>920045.88165991881</v>
      </c>
      <c r="BI1063" s="456">
        <f>+T1063-'Departmental PL'!W1082</f>
        <v>439965.41149999999</v>
      </c>
    </row>
    <row r="1064" spans="2:61" ht="20.25" hidden="1" customHeight="1" x14ac:dyDescent="0.25">
      <c r="B1064" s="2058" t="s">
        <v>2564</v>
      </c>
      <c r="C1064" s="2060"/>
      <c r="D1064" s="2060"/>
      <c r="E1064" s="2060"/>
      <c r="F1064" s="2060"/>
      <c r="G1064" s="2060"/>
      <c r="H1064" s="2060"/>
      <c r="I1064" s="2060"/>
      <c r="J1064" s="2060"/>
      <c r="K1064" s="2060"/>
      <c r="L1064" s="2060"/>
      <c r="M1064" s="2060"/>
      <c r="N1064" s="2060"/>
      <c r="O1064" s="2060"/>
      <c r="P1064" s="2060"/>
      <c r="Q1064" s="2060"/>
      <c r="R1064" s="2060"/>
      <c r="S1064" s="2060"/>
      <c r="T1064" s="2060"/>
      <c r="U1064" s="2061" t="str">
        <f t="shared" si="9"/>
        <v>2400 PC CANALSIDE</v>
      </c>
      <c r="W1064" s="455" t="b">
        <f>+'17HPM_DATA_INPUT'!C609='17_AUDIT_TOTALS_CK'!U1064</f>
        <v>1</v>
      </c>
      <c r="X1064" s="2065">
        <f>+'17HPM_DATA_INPUT'!D609-'17_AUDIT_TOTALS_CK'!C1064</f>
        <v>1017</v>
      </c>
      <c r="Y1064" s="2065">
        <f>+'17HPM_DATA_INPUT'!E609-'17_AUDIT_TOTALS_CK'!D1064</f>
        <v>1202</v>
      </c>
      <c r="Z1064" s="2065">
        <f>+'17HPM_DATA_INPUT'!F609-'17_AUDIT_TOTALS_CK'!E1064</f>
        <v>2556</v>
      </c>
      <c r="AA1064" s="2065">
        <f>+'17HPM_DATA_INPUT'!G609-'17_AUDIT_TOTALS_CK'!F1064</f>
        <v>2408</v>
      </c>
      <c r="AB1064" s="2065">
        <f>+'17HPM_DATA_INPUT'!H609-'17_AUDIT_TOTALS_CK'!G1064</f>
        <v>142257</v>
      </c>
      <c r="AC1064" s="2065">
        <f>+'17HPM_DATA_INPUT'!I609-'17_AUDIT_TOTALS_CK'!H1064</f>
        <v>161301</v>
      </c>
      <c r="AD1064" s="2065">
        <f>+'17HPM_DATA_INPUT'!J609-'17_AUDIT_TOTALS_CK'!I1064</f>
        <v>68082</v>
      </c>
      <c r="AE1064" s="2065">
        <f>+'17HPM_DATA_INPUT'!K609-'17_AUDIT_TOTALS_CK'!J1064</f>
        <v>86976</v>
      </c>
      <c r="AF1064" s="2065">
        <f>+'17HPM_DATA_INPUT'!L609-'17_AUDIT_TOTALS_CK'!K1064</f>
        <v>121160</v>
      </c>
      <c r="AG1064" s="2065">
        <f>+'17HPM_DATA_INPUT'!M609-'17_AUDIT_TOTALS_CK'!L1064</f>
        <v>119757</v>
      </c>
      <c r="AH1064" s="2065">
        <f>+'17HPM_DATA_INPUT'!N609-'17_AUDIT_TOTALS_CK'!M1064</f>
        <v>-53078</v>
      </c>
      <c r="AI1064" s="2065">
        <f>+'17HPM_DATA_INPUT'!O609-'17_AUDIT_TOTALS_CK'!N1064</f>
        <v>-32781</v>
      </c>
      <c r="AJ1064" s="2065">
        <f>+'17HPM_DATA_INPUT'!P609-'17_AUDIT_TOTALS_CK'!O1064</f>
        <v>15370</v>
      </c>
      <c r="AK1064" s="2065">
        <f>+'17HPM_DATA_INPUT'!Q609-'17_AUDIT_TOTALS_CK'!P1064</f>
        <v>18464</v>
      </c>
      <c r="AL1064" s="2065">
        <f>+'17HPM_DATA_INPUT'!R609-'17_AUDIT_TOTALS_CK'!Q1064</f>
        <v>17961</v>
      </c>
      <c r="AM1064" s="2065">
        <f>+'17HPM_DATA_INPUT'!S609-'17_AUDIT_TOTALS_CK'!R1064</f>
        <v>17271</v>
      </c>
      <c r="AN1064" s="2065">
        <f>+'17HPM_DATA_INPUT'!T609-'17_AUDIT_TOTALS_CK'!S1064</f>
        <v>-86409</v>
      </c>
      <c r="AO1064" s="2065">
        <f>+'17HPM_DATA_INPUT'!U609-'17_AUDIT_TOTALS_CK'!T1064</f>
        <v>-68516</v>
      </c>
      <c r="AQ1064" s="2435" t="str">
        <f>'Departmental PL'!D1083</f>
        <v>2400 PC CANALSIDE</v>
      </c>
      <c r="AR1064" s="456">
        <f>+C1064-'Departmental PL'!F1083</f>
        <v>-1017</v>
      </c>
      <c r="AS1064" s="456">
        <f>+D1064-'Departmental PL'!G1083</f>
        <v>-1202</v>
      </c>
      <c r="AT1064" s="456">
        <f>+E1064-'Departmental PL'!H1083</f>
        <v>-2556</v>
      </c>
      <c r="AU1064" s="456">
        <f>+F1064-'Departmental PL'!I1083</f>
        <v>-2408</v>
      </c>
      <c r="AV1064" s="456">
        <f>+G1064-'Departmental PL'!J1083</f>
        <v>-2222727</v>
      </c>
      <c r="AW1064" s="456">
        <f>+H1064-'Departmental PL'!K1083</f>
        <v>-2335567</v>
      </c>
      <c r="AX1064" s="456">
        <f>+I1064-'Departmental PL'!L1083</f>
        <v>-1443887.1399477343</v>
      </c>
      <c r="AY1064" s="456">
        <f>+J1064-'Departmental PL'!M1083</f>
        <v>-1447047</v>
      </c>
      <c r="AZ1064" s="456">
        <f>+K1064-'Departmental PL'!N1083</f>
        <v>-1918678.5627987345</v>
      </c>
      <c r="BA1064" s="456">
        <f>+L1064-'Departmental PL'!O1083</f>
        <v>-1752384.4247999997</v>
      </c>
      <c r="BB1064" s="456">
        <f>+M1064-'Departmental PL'!P1083</f>
        <v>474791.42285100021</v>
      </c>
      <c r="BC1064" s="456">
        <f>+N1064-'Departmental PL'!Q1083</f>
        <v>305337.42479999969</v>
      </c>
      <c r="BD1064" s="456">
        <f>+O1064-'Departmental PL'!R1083</f>
        <v>-243398.42640390349</v>
      </c>
      <c r="BE1064" s="456">
        <f>+P1064-'Departmental PL'!S1083</f>
        <v>-270186.11419999995</v>
      </c>
      <c r="BF1064" s="456">
        <f>+Q1064-'Departmental PL'!T1083</f>
        <v>-284424.09702374076</v>
      </c>
      <c r="BG1064" s="456">
        <f>+R1064-'Departmental PL'!U1083</f>
        <v>-252720.82979999998</v>
      </c>
      <c r="BH1064" s="456">
        <f>+S1064-'Departmental PL'!V1083</f>
        <v>1002613.9462786445</v>
      </c>
      <c r="BI1064" s="456">
        <f>+T1064-'Departmental PL'!W1083</f>
        <v>828244.36879999959</v>
      </c>
    </row>
    <row r="1065" spans="2:61" ht="20.25" hidden="1" customHeight="1" x14ac:dyDescent="0.25">
      <c r="B1065" s="2058" t="s">
        <v>2565</v>
      </c>
      <c r="C1065" s="2060"/>
      <c r="D1065" s="2060"/>
      <c r="E1065" s="2060"/>
      <c r="F1065" s="2060"/>
      <c r="G1065" s="2060"/>
      <c r="H1065" s="2060"/>
      <c r="I1065" s="2060"/>
      <c r="J1065" s="2060"/>
      <c r="K1065" s="2060"/>
      <c r="L1065" s="2060"/>
      <c r="M1065" s="2060"/>
      <c r="N1065" s="2060"/>
      <c r="O1065" s="2060"/>
      <c r="P1065" s="2060"/>
      <c r="Q1065" s="2060"/>
      <c r="R1065" s="2060"/>
      <c r="S1065" s="2060"/>
      <c r="T1065" s="2060"/>
      <c r="U1065" s="2061" t="str">
        <f t="shared" si="9"/>
        <v>2410 PC MANHATTAN SQ FAM MED</v>
      </c>
      <c r="W1065" s="455" t="b">
        <f>+'17HPM_DATA_INPUT'!C610='17_AUDIT_TOTALS_CK'!U1065</f>
        <v>1</v>
      </c>
      <c r="X1065" s="2065">
        <f>+'17HPM_DATA_INPUT'!D610-'17_AUDIT_TOTALS_CK'!C1065</f>
        <v>1005</v>
      </c>
      <c r="Y1065" s="2065">
        <f>+'17HPM_DATA_INPUT'!E610-'17_AUDIT_TOTALS_CK'!D1065</f>
        <v>443</v>
      </c>
      <c r="Z1065" s="2065">
        <f>+'17HPM_DATA_INPUT'!F610-'17_AUDIT_TOTALS_CK'!E1065</f>
        <v>3185</v>
      </c>
      <c r="AA1065" s="2065">
        <f>+'17HPM_DATA_INPUT'!G610-'17_AUDIT_TOTALS_CK'!F1065</f>
        <v>781</v>
      </c>
      <c r="AB1065" s="2065">
        <f>+'17HPM_DATA_INPUT'!H610-'17_AUDIT_TOTALS_CK'!G1065</f>
        <v>148784</v>
      </c>
      <c r="AC1065" s="2065">
        <f>+'17HPM_DATA_INPUT'!I610-'17_AUDIT_TOTALS_CK'!H1065</f>
        <v>67637</v>
      </c>
      <c r="AD1065" s="2065">
        <f>+'17HPM_DATA_INPUT'!J610-'17_AUDIT_TOTALS_CK'!I1065</f>
        <v>78305</v>
      </c>
      <c r="AE1065" s="2065">
        <f>+'17HPM_DATA_INPUT'!K610-'17_AUDIT_TOTALS_CK'!J1065</f>
        <v>38234</v>
      </c>
      <c r="AF1065" s="2065">
        <f>+'17HPM_DATA_INPUT'!L610-'17_AUDIT_TOTALS_CK'!K1065</f>
        <v>132417</v>
      </c>
      <c r="AG1065" s="2065">
        <f>+'17HPM_DATA_INPUT'!M610-'17_AUDIT_TOTALS_CK'!L1065</f>
        <v>118981</v>
      </c>
      <c r="AH1065" s="2065">
        <f>+'17HPM_DATA_INPUT'!N610-'17_AUDIT_TOTALS_CK'!M1065</f>
        <v>-54112</v>
      </c>
      <c r="AI1065" s="2065">
        <f>+'17HPM_DATA_INPUT'!O610-'17_AUDIT_TOTALS_CK'!N1065</f>
        <v>-80747</v>
      </c>
      <c r="AJ1065" s="2065">
        <f>+'17HPM_DATA_INPUT'!P610-'17_AUDIT_TOTALS_CK'!O1065</f>
        <v>15389</v>
      </c>
      <c r="AK1065" s="2065">
        <f>+'17HPM_DATA_INPUT'!Q610-'17_AUDIT_TOTALS_CK'!P1065</f>
        <v>7015</v>
      </c>
      <c r="AL1065" s="2065">
        <f>+'17HPM_DATA_INPUT'!R610-'17_AUDIT_TOTALS_CK'!Q1065</f>
        <v>20538</v>
      </c>
      <c r="AM1065" s="2065">
        <f>+'17HPM_DATA_INPUT'!S610-'17_AUDIT_TOTALS_CK'!R1065</f>
        <v>16028</v>
      </c>
      <c r="AN1065" s="2065">
        <f>+'17HPM_DATA_INPUT'!T610-'17_AUDIT_TOTALS_CK'!S1065</f>
        <v>-90040</v>
      </c>
      <c r="AO1065" s="2065">
        <f>+'17HPM_DATA_INPUT'!U610-'17_AUDIT_TOTALS_CK'!T1065</f>
        <v>-103790</v>
      </c>
      <c r="AQ1065" s="2435" t="str">
        <f>'Departmental PL'!D1084</f>
        <v>2410 PC MANHATTAN SQ FAM MED</v>
      </c>
      <c r="AR1065" s="456">
        <f>+C1065-'Departmental PL'!F1084</f>
        <v>-1005</v>
      </c>
      <c r="AS1065" s="456">
        <f>+D1065-'Departmental PL'!G1084</f>
        <v>-443</v>
      </c>
      <c r="AT1065" s="456">
        <f>+E1065-'Departmental PL'!H1084</f>
        <v>-3185</v>
      </c>
      <c r="AU1065" s="456">
        <f>+F1065-'Departmental PL'!I1084</f>
        <v>-781</v>
      </c>
      <c r="AV1065" s="456">
        <f>+G1065-'Departmental PL'!J1084</f>
        <v>-2052979</v>
      </c>
      <c r="AW1065" s="456">
        <f>+H1065-'Departmental PL'!K1084</f>
        <v>-673295</v>
      </c>
      <c r="AX1065" s="456">
        <f>+I1065-'Departmental PL'!L1084</f>
        <v>-1221655.6762278969</v>
      </c>
      <c r="AY1065" s="456">
        <f>+J1065-'Departmental PL'!M1084</f>
        <v>-396117</v>
      </c>
      <c r="AZ1065" s="456">
        <f>+K1065-'Departmental PL'!N1084</f>
        <v>-1905640.715940498</v>
      </c>
      <c r="BA1065" s="456">
        <f>+L1065-'Departmental PL'!O1084</f>
        <v>-1302295.2867000001</v>
      </c>
      <c r="BB1065" s="456">
        <f>+M1065-'Departmental PL'!P1084</f>
        <v>683985.03971260111</v>
      </c>
      <c r="BC1065" s="456">
        <f>+N1065-'Departmental PL'!Q1084</f>
        <v>906178.28670000006</v>
      </c>
      <c r="BD1065" s="456">
        <f>+O1065-'Departmental PL'!R1084</f>
        <v>-221467.65341945583</v>
      </c>
      <c r="BE1065" s="456">
        <f>+P1065-'Departmental PL'!S1084</f>
        <v>-76782.534199999995</v>
      </c>
      <c r="BF1065" s="456">
        <f>+Q1065-'Departmental PL'!T1084</f>
        <v>-295570.27493915427</v>
      </c>
      <c r="BG1065" s="456">
        <f>+R1065-'Departmental PL'!U1084</f>
        <v>-175434.01950000002</v>
      </c>
      <c r="BH1065" s="456">
        <f>+S1065-'Departmental PL'!V1084</f>
        <v>1201022.9680712111</v>
      </c>
      <c r="BI1065" s="456">
        <f>+T1065-'Departmental PL'!W1084</f>
        <v>1158394.8404000001</v>
      </c>
    </row>
    <row r="1066" spans="2:61" ht="20.25" hidden="1" customHeight="1" x14ac:dyDescent="0.25">
      <c r="B1066" s="2058" t="s">
        <v>2566</v>
      </c>
      <c r="C1066" s="2060"/>
      <c r="D1066" s="2060"/>
      <c r="E1066" s="2060"/>
      <c r="F1066" s="2060"/>
      <c r="G1066" s="2060"/>
      <c r="H1066" s="2060"/>
      <c r="I1066" s="2060"/>
      <c r="J1066" s="2060"/>
      <c r="K1066" s="2060"/>
      <c r="L1066" s="2060"/>
      <c r="M1066" s="2060"/>
      <c r="N1066" s="2060"/>
      <c r="O1066" s="2060"/>
      <c r="P1066" s="2060"/>
      <c r="Q1066" s="2060"/>
      <c r="R1066" s="2060"/>
      <c r="S1066" s="2060"/>
      <c r="T1066" s="2060"/>
      <c r="U1066" s="2061" t="str">
        <f t="shared" si="9"/>
        <v>2420 PC MEDICAL ASSOC OF HENRIETTA</v>
      </c>
      <c r="W1066" s="455" t="b">
        <f>+'17HPM_DATA_INPUT'!C611='17_AUDIT_TOTALS_CK'!U1066</f>
        <v>1</v>
      </c>
      <c r="X1066" s="2065">
        <f>+'17HPM_DATA_INPUT'!D611-'17_AUDIT_TOTALS_CK'!C1066</f>
        <v>1281</v>
      </c>
      <c r="Y1066" s="2065">
        <f>+'17HPM_DATA_INPUT'!E611-'17_AUDIT_TOTALS_CK'!D1066</f>
        <v>1216</v>
      </c>
      <c r="Z1066" s="2065">
        <f>+'17HPM_DATA_INPUT'!F611-'17_AUDIT_TOTALS_CK'!E1066</f>
        <v>2100</v>
      </c>
      <c r="AA1066" s="2065">
        <f>+'17HPM_DATA_INPUT'!G611-'17_AUDIT_TOTALS_CK'!F1066</f>
        <v>1720</v>
      </c>
      <c r="AB1066" s="2065">
        <f>+'17HPM_DATA_INPUT'!H611-'17_AUDIT_TOTALS_CK'!G1066</f>
        <v>183394</v>
      </c>
      <c r="AC1066" s="2065">
        <f>+'17HPM_DATA_INPUT'!I611-'17_AUDIT_TOTALS_CK'!H1066</f>
        <v>177981</v>
      </c>
      <c r="AD1066" s="2065">
        <f>+'17HPM_DATA_INPUT'!J611-'17_AUDIT_TOTALS_CK'!I1066</f>
        <v>84632</v>
      </c>
      <c r="AE1066" s="2065">
        <f>+'17HPM_DATA_INPUT'!K611-'17_AUDIT_TOTALS_CK'!J1066</f>
        <v>91523</v>
      </c>
      <c r="AF1066" s="2065">
        <f>+'17HPM_DATA_INPUT'!L611-'17_AUDIT_TOTALS_CK'!K1066</f>
        <v>142550</v>
      </c>
      <c r="AG1066" s="2065">
        <f>+'17HPM_DATA_INPUT'!M611-'17_AUDIT_TOTALS_CK'!L1066</f>
        <v>138627</v>
      </c>
      <c r="AH1066" s="2065">
        <f>+'17HPM_DATA_INPUT'!N611-'17_AUDIT_TOTALS_CK'!M1066</f>
        <v>-57919</v>
      </c>
      <c r="AI1066" s="2065">
        <f>+'17HPM_DATA_INPUT'!O611-'17_AUDIT_TOTALS_CK'!N1066</f>
        <v>-47104</v>
      </c>
      <c r="AJ1066" s="2065">
        <f>+'17HPM_DATA_INPUT'!P611-'17_AUDIT_TOTALS_CK'!O1066</f>
        <v>20249</v>
      </c>
      <c r="AK1066" s="2065">
        <f>+'17HPM_DATA_INPUT'!Q611-'17_AUDIT_TOTALS_CK'!P1066</f>
        <v>20614</v>
      </c>
      <c r="AL1066" s="2065">
        <f>+'17HPM_DATA_INPUT'!R611-'17_AUDIT_TOTALS_CK'!Q1066</f>
        <v>23421</v>
      </c>
      <c r="AM1066" s="2065">
        <f>+'17HPM_DATA_INPUT'!S611-'17_AUDIT_TOTALS_CK'!R1066</f>
        <v>20816</v>
      </c>
      <c r="AN1066" s="2065">
        <f>+'17HPM_DATA_INPUT'!T611-'17_AUDIT_TOTALS_CK'!S1066</f>
        <v>-101588</v>
      </c>
      <c r="AO1066" s="2065">
        <f>+'17HPM_DATA_INPUT'!U611-'17_AUDIT_TOTALS_CK'!T1066</f>
        <v>-88533</v>
      </c>
      <c r="AQ1066" s="2435" t="str">
        <f>'Departmental PL'!D1085</f>
        <v>2420 PC MEDICAL ASSOC OF HENRIETTA</v>
      </c>
      <c r="AR1066" s="456">
        <f>+C1066-'Departmental PL'!F1085</f>
        <v>-1281</v>
      </c>
      <c r="AS1066" s="456">
        <f>+D1066-'Departmental PL'!G1085</f>
        <v>-1216</v>
      </c>
      <c r="AT1066" s="456">
        <f>+E1066-'Departmental PL'!H1085</f>
        <v>-2100</v>
      </c>
      <c r="AU1066" s="456">
        <f>+F1066-'Departmental PL'!I1085</f>
        <v>-1720</v>
      </c>
      <c r="AV1066" s="456">
        <f>+G1066-'Departmental PL'!J1085</f>
        <v>-2844492.81</v>
      </c>
      <c r="AW1066" s="456">
        <f>+H1066-'Departmental PL'!K1085</f>
        <v>-2625987</v>
      </c>
      <c r="AX1066" s="456">
        <f>+I1066-'Departmental PL'!L1085</f>
        <v>-1935578.6302235594</v>
      </c>
      <c r="AY1066" s="456">
        <f>+J1066-'Departmental PL'!M1085</f>
        <v>-1650965</v>
      </c>
      <c r="AZ1066" s="456">
        <f>+K1066-'Departmental PL'!N1085</f>
        <v>-2207517.594525408</v>
      </c>
      <c r="BA1066" s="456">
        <f>+L1066-'Departmental PL'!O1085</f>
        <v>-2033429.0787</v>
      </c>
      <c r="BB1066" s="456">
        <f>+M1066-'Departmental PL'!P1085</f>
        <v>271938.96430184855</v>
      </c>
      <c r="BC1066" s="456">
        <f>+N1066-'Departmental PL'!Q1085</f>
        <v>382464.07869999995</v>
      </c>
      <c r="BD1066" s="456">
        <f>+O1066-'Departmental PL'!R1085</f>
        <v>-313569.61376584979</v>
      </c>
      <c r="BE1066" s="456">
        <f>+P1066-'Departmental PL'!S1085</f>
        <v>-302377.67170000001</v>
      </c>
      <c r="BF1066" s="456">
        <f>+Q1066-'Departmental PL'!T1085</f>
        <v>-362697.36490972672</v>
      </c>
      <c r="BG1066" s="456">
        <f>+R1066-'Departmental PL'!U1085</f>
        <v>-305330.63959999994</v>
      </c>
      <c r="BH1066" s="456">
        <f>+S1066-'Departmental PL'!V1085</f>
        <v>948205.94297742494</v>
      </c>
      <c r="BI1066" s="456">
        <f>+T1066-'Departmental PL'!W1085</f>
        <v>990172.3899999999</v>
      </c>
    </row>
    <row r="1067" spans="2:61" ht="20.25" hidden="1" customHeight="1" x14ac:dyDescent="0.25">
      <c r="B1067" s="2058" t="s">
        <v>2567</v>
      </c>
      <c r="C1067" s="2060"/>
      <c r="D1067" s="2060"/>
      <c r="E1067" s="2060"/>
      <c r="F1067" s="2060"/>
      <c r="G1067" s="2060"/>
      <c r="H1067" s="2060"/>
      <c r="I1067" s="2060"/>
      <c r="J1067" s="2060"/>
      <c r="K1067" s="2060"/>
      <c r="L1067" s="2060"/>
      <c r="M1067" s="2060"/>
      <c r="N1067" s="2060"/>
      <c r="O1067" s="2060"/>
      <c r="P1067" s="2060"/>
      <c r="Q1067" s="2060"/>
      <c r="R1067" s="2060"/>
      <c r="S1067" s="2060"/>
      <c r="T1067" s="2060"/>
      <c r="U1067" s="2061" t="str">
        <f t="shared" si="9"/>
        <v>2430 PC NORTH PONDS FAMILY MEDICINE</v>
      </c>
      <c r="W1067" s="455" t="b">
        <f>+'17HPM_DATA_INPUT'!C612='17_AUDIT_TOTALS_CK'!U1067</f>
        <v>1</v>
      </c>
      <c r="X1067" s="2065">
        <f>+'17HPM_DATA_INPUT'!D612-'17_AUDIT_TOTALS_CK'!C1067</f>
        <v>764</v>
      </c>
      <c r="Y1067" s="2065">
        <f>+'17HPM_DATA_INPUT'!E612-'17_AUDIT_TOTALS_CK'!D1067</f>
        <v>615</v>
      </c>
      <c r="Z1067" s="2065">
        <f>+'17HPM_DATA_INPUT'!F612-'17_AUDIT_TOTALS_CK'!E1067</f>
        <v>1580</v>
      </c>
      <c r="AA1067" s="2065">
        <f>+'17HPM_DATA_INPUT'!G612-'17_AUDIT_TOTALS_CK'!F1067</f>
        <v>841</v>
      </c>
      <c r="AB1067" s="2065">
        <f>+'17HPM_DATA_INPUT'!H612-'17_AUDIT_TOTALS_CK'!G1067</f>
        <v>117916</v>
      </c>
      <c r="AC1067" s="2065">
        <f>+'17HPM_DATA_INPUT'!I612-'17_AUDIT_TOTALS_CK'!H1067</f>
        <v>88867</v>
      </c>
      <c r="AD1067" s="2065">
        <f>+'17HPM_DATA_INPUT'!J612-'17_AUDIT_TOTALS_CK'!I1067</f>
        <v>51306</v>
      </c>
      <c r="AE1067" s="2065">
        <f>+'17HPM_DATA_INPUT'!K612-'17_AUDIT_TOTALS_CK'!J1067</f>
        <v>44056</v>
      </c>
      <c r="AF1067" s="2065">
        <f>+'17HPM_DATA_INPUT'!L612-'17_AUDIT_TOTALS_CK'!K1067</f>
        <v>99119</v>
      </c>
      <c r="AG1067" s="2065">
        <f>+'17HPM_DATA_INPUT'!M612-'17_AUDIT_TOTALS_CK'!L1067</f>
        <v>79625</v>
      </c>
      <c r="AH1067" s="2065">
        <f>+'17HPM_DATA_INPUT'!N612-'17_AUDIT_TOTALS_CK'!M1067</f>
        <v>-47813</v>
      </c>
      <c r="AI1067" s="2065">
        <f>+'17HPM_DATA_INPUT'!O612-'17_AUDIT_TOTALS_CK'!N1067</f>
        <v>-35570</v>
      </c>
      <c r="AJ1067" s="2065">
        <f>+'17HPM_DATA_INPUT'!P612-'17_AUDIT_TOTALS_CK'!O1067</f>
        <v>12916</v>
      </c>
      <c r="AK1067" s="2065">
        <f>+'17HPM_DATA_INPUT'!Q612-'17_AUDIT_TOTALS_CK'!P1067</f>
        <v>10166</v>
      </c>
      <c r="AL1067" s="2065">
        <f>+'17HPM_DATA_INPUT'!R612-'17_AUDIT_TOTALS_CK'!Q1067</f>
        <v>16338</v>
      </c>
      <c r="AM1067" s="2065">
        <f>+'17HPM_DATA_INPUT'!S612-'17_AUDIT_TOTALS_CK'!R1067</f>
        <v>11953</v>
      </c>
      <c r="AN1067" s="2065">
        <f>+'17HPM_DATA_INPUT'!T612-'17_AUDIT_TOTALS_CK'!S1067</f>
        <v>-77067</v>
      </c>
      <c r="AO1067" s="2065">
        <f>+'17HPM_DATA_INPUT'!U612-'17_AUDIT_TOTALS_CK'!T1067</f>
        <v>-57689</v>
      </c>
      <c r="AQ1067" s="2435" t="str">
        <f>'Departmental PL'!D1086</f>
        <v>2430 PC NORTH PONDS FAMILY MEDICINE</v>
      </c>
      <c r="AR1067" s="456">
        <f>+C1067-'Departmental PL'!F1086</f>
        <v>-764</v>
      </c>
      <c r="AS1067" s="456">
        <f>+D1067-'Departmental PL'!G1086</f>
        <v>-615</v>
      </c>
      <c r="AT1067" s="456">
        <f>+E1067-'Departmental PL'!H1086</f>
        <v>-1580</v>
      </c>
      <c r="AU1067" s="456">
        <f>+F1067-'Departmental PL'!I1086</f>
        <v>-841</v>
      </c>
      <c r="AV1067" s="456">
        <f>+G1067-'Departmental PL'!J1086</f>
        <v>-2399781</v>
      </c>
      <c r="AW1067" s="456">
        <f>+H1067-'Departmental PL'!K1086</f>
        <v>-1932925</v>
      </c>
      <c r="AX1067" s="456">
        <f>+I1067-'Departmental PL'!L1086</f>
        <v>-1571307.8450546574</v>
      </c>
      <c r="AY1067" s="456">
        <f>+J1067-'Departmental PL'!M1086</f>
        <v>-1225453</v>
      </c>
      <c r="AZ1067" s="456">
        <f>+K1067-'Departmental PL'!N1086</f>
        <v>-2013929.9497713959</v>
      </c>
      <c r="BA1067" s="456">
        <f>+L1067-'Departmental PL'!O1086</f>
        <v>-1754797.8512000002</v>
      </c>
      <c r="BB1067" s="456">
        <f>+M1067-'Departmental PL'!P1086</f>
        <v>442622.10471673845</v>
      </c>
      <c r="BC1067" s="456">
        <f>+N1067-'Departmental PL'!Q1086</f>
        <v>529344.85120000015</v>
      </c>
      <c r="BD1067" s="456">
        <f>+O1067-'Departmental PL'!R1086</f>
        <v>-262422.79445254384</v>
      </c>
      <c r="BE1067" s="456">
        <f>+P1067-'Departmental PL'!S1086</f>
        <v>-224049.65119999999</v>
      </c>
      <c r="BF1067" s="456">
        <f>+Q1067-'Departmental PL'!T1086</f>
        <v>-331960.48397431208</v>
      </c>
      <c r="BG1067" s="456">
        <f>+R1067-'Departmental PL'!U1086</f>
        <v>-263420.87199999997</v>
      </c>
      <c r="BH1067" s="456">
        <f>+S1067-'Departmental PL'!V1086</f>
        <v>1037005.3831435944</v>
      </c>
      <c r="BI1067" s="456">
        <f>+T1067-'Departmental PL'!W1086</f>
        <v>1016815.3744000001</v>
      </c>
    </row>
    <row r="1068" spans="2:61" ht="20.25" hidden="1" customHeight="1" x14ac:dyDescent="0.25">
      <c r="B1068" s="2058" t="s">
        <v>2568</v>
      </c>
      <c r="C1068" s="2060"/>
      <c r="D1068" s="2060"/>
      <c r="E1068" s="2060"/>
      <c r="F1068" s="2060"/>
      <c r="G1068" s="2060"/>
      <c r="H1068" s="2060"/>
      <c r="I1068" s="2060"/>
      <c r="J1068" s="2060"/>
      <c r="K1068" s="2060"/>
      <c r="L1068" s="2060"/>
      <c r="M1068" s="2060"/>
      <c r="N1068" s="2060"/>
      <c r="O1068" s="2060"/>
      <c r="P1068" s="2060"/>
      <c r="Q1068" s="2060"/>
      <c r="R1068" s="2060"/>
      <c r="S1068" s="2060"/>
      <c r="T1068" s="2060"/>
      <c r="U1068" s="2061" t="str">
        <f t="shared" si="9"/>
        <v>2440 PC BROCKPORT MED</v>
      </c>
      <c r="W1068" s="455" t="b">
        <f>+'17HPM_DATA_INPUT'!C613='17_AUDIT_TOTALS_CK'!U1068</f>
        <v>1</v>
      </c>
      <c r="X1068" s="2065">
        <f>+'17HPM_DATA_INPUT'!D613-'17_AUDIT_TOTALS_CK'!C1068</f>
        <v>1310</v>
      </c>
      <c r="Y1068" s="2065">
        <f>+'17HPM_DATA_INPUT'!E613-'17_AUDIT_TOTALS_CK'!D1068</f>
        <v>1055</v>
      </c>
      <c r="Z1068" s="2065">
        <f>+'17HPM_DATA_INPUT'!F613-'17_AUDIT_TOTALS_CK'!E1068</f>
        <v>2076</v>
      </c>
      <c r="AA1068" s="2065">
        <f>+'17HPM_DATA_INPUT'!G613-'17_AUDIT_TOTALS_CK'!F1068</f>
        <v>1456</v>
      </c>
      <c r="AB1068" s="2065">
        <f>+'17HPM_DATA_INPUT'!H613-'17_AUDIT_TOTALS_CK'!G1068</f>
        <v>212136</v>
      </c>
      <c r="AC1068" s="2065">
        <f>+'17HPM_DATA_INPUT'!I613-'17_AUDIT_TOTALS_CK'!H1068</f>
        <v>154369</v>
      </c>
      <c r="AD1068" s="2065">
        <f>+'17HPM_DATA_INPUT'!J613-'17_AUDIT_TOTALS_CK'!I1068</f>
        <v>98237</v>
      </c>
      <c r="AE1068" s="2065">
        <f>+'17HPM_DATA_INPUT'!K613-'17_AUDIT_TOTALS_CK'!J1068</f>
        <v>83007</v>
      </c>
      <c r="AF1068" s="2065">
        <f>+'17HPM_DATA_INPUT'!L613-'17_AUDIT_TOTALS_CK'!K1068</f>
        <v>127285</v>
      </c>
      <c r="AG1068" s="2065">
        <f>+'17HPM_DATA_INPUT'!M613-'17_AUDIT_TOTALS_CK'!L1068</f>
        <v>116089</v>
      </c>
      <c r="AH1068" s="2065">
        <f>+'17HPM_DATA_INPUT'!N613-'17_AUDIT_TOTALS_CK'!M1068</f>
        <v>-29047</v>
      </c>
      <c r="AI1068" s="2065">
        <f>+'17HPM_DATA_INPUT'!O613-'17_AUDIT_TOTALS_CK'!N1068</f>
        <v>-33083</v>
      </c>
      <c r="AJ1068" s="2065">
        <f>+'17HPM_DATA_INPUT'!P613-'17_AUDIT_TOTALS_CK'!O1068</f>
        <v>46973</v>
      </c>
      <c r="AK1068" s="2065">
        <f>+'17HPM_DATA_INPUT'!Q613-'17_AUDIT_TOTALS_CK'!P1068</f>
        <v>34429</v>
      </c>
      <c r="AL1068" s="2065">
        <f>+'17HPM_DATA_INPUT'!R613-'17_AUDIT_TOTALS_CK'!Q1068</f>
        <v>25181</v>
      </c>
      <c r="AM1068" s="2065">
        <f>+'17HPM_DATA_INPUT'!S613-'17_AUDIT_TOTALS_CK'!R1068</f>
        <v>20907</v>
      </c>
      <c r="AN1068" s="2065">
        <f>+'17HPM_DATA_INPUT'!T613-'17_AUDIT_TOTALS_CK'!S1068</f>
        <v>-101201</v>
      </c>
      <c r="AO1068" s="2065">
        <f>+'17HPM_DATA_INPUT'!U613-'17_AUDIT_TOTALS_CK'!T1068</f>
        <v>-88418</v>
      </c>
      <c r="AQ1068" s="2435" t="str">
        <f>'Departmental PL'!D1087</f>
        <v>2440 PC BROCKPORT MED</v>
      </c>
      <c r="AR1068" s="456">
        <f>+C1068-'Departmental PL'!F1087</f>
        <v>-1310</v>
      </c>
      <c r="AS1068" s="456">
        <f>+D1068-'Departmental PL'!G1087</f>
        <v>-1055</v>
      </c>
      <c r="AT1068" s="456">
        <f>+E1068-'Departmental PL'!H1087</f>
        <v>-2076</v>
      </c>
      <c r="AU1068" s="456">
        <f>+F1068-'Departmental PL'!I1087</f>
        <v>-1456</v>
      </c>
      <c r="AV1068" s="456">
        <f>+G1068-'Departmental PL'!J1087</f>
        <v>-1785899.81</v>
      </c>
      <c r="AW1068" s="456">
        <f>+H1068-'Departmental PL'!K1087</f>
        <v>-1324271.81</v>
      </c>
      <c r="AX1068" s="456">
        <f>+I1068-'Departmental PL'!L1087</f>
        <v>-1098770.218846553</v>
      </c>
      <c r="AY1068" s="456">
        <f>+J1068-'Departmental PL'!M1087</f>
        <v>-795134</v>
      </c>
      <c r="AZ1068" s="456">
        <f>+K1068-'Departmental PL'!N1087</f>
        <v>-1102656.3401948349</v>
      </c>
      <c r="BA1068" s="456">
        <f>+L1068-'Departmental PL'!O1087</f>
        <v>-1020752.7023</v>
      </c>
      <c r="BB1068" s="456">
        <f>+M1068-'Departmental PL'!P1087</f>
        <v>3886.1213482818566</v>
      </c>
      <c r="BC1068" s="456">
        <f>+N1068-'Departmental PL'!Q1087</f>
        <v>225618.7023</v>
      </c>
      <c r="BD1068" s="456">
        <f>+O1068-'Departmental PL'!R1087</f>
        <v>-406923.38743202609</v>
      </c>
      <c r="BE1068" s="456">
        <f>+P1068-'Departmental PL'!S1087</f>
        <v>-302725.10700000002</v>
      </c>
      <c r="BF1068" s="456">
        <f>+Q1068-'Departmental PL'!T1087</f>
        <v>-218138.73016604866</v>
      </c>
      <c r="BG1068" s="456">
        <f>+R1068-'Departmental PL'!U1087</f>
        <v>-183827.85460000002</v>
      </c>
      <c r="BH1068" s="456">
        <f>+S1068-'Departmental PL'!V1087</f>
        <v>628948.23894635658</v>
      </c>
      <c r="BI1068" s="456">
        <f>+T1068-'Departmental PL'!W1087</f>
        <v>712171.66390000004</v>
      </c>
    </row>
    <row r="1069" spans="2:61" ht="20.25" hidden="1" customHeight="1" x14ac:dyDescent="0.25">
      <c r="B1069" s="2058" t="s">
        <v>2569</v>
      </c>
      <c r="C1069" s="2060"/>
      <c r="D1069" s="2060"/>
      <c r="E1069" s="2060"/>
      <c r="F1069" s="2060"/>
      <c r="G1069" s="2060"/>
      <c r="H1069" s="2060"/>
      <c r="I1069" s="2060"/>
      <c r="J1069" s="2060"/>
      <c r="K1069" s="2060"/>
      <c r="L1069" s="2060"/>
      <c r="M1069" s="2060"/>
      <c r="N1069" s="2060"/>
      <c r="O1069" s="2060"/>
      <c r="P1069" s="2060"/>
      <c r="Q1069" s="2060"/>
      <c r="R1069" s="2060"/>
      <c r="S1069" s="2060"/>
      <c r="T1069" s="2060"/>
      <c r="U1069" s="2061" t="str">
        <f t="shared" si="9"/>
        <v>2450 GENESEE FAMILY MEDICINE</v>
      </c>
      <c r="W1069" s="455" t="b">
        <f>+'17HPM_DATA_INPUT'!C614='17_AUDIT_TOTALS_CK'!U1069</f>
        <v>1</v>
      </c>
      <c r="X1069" s="2065">
        <f>+'17HPM_DATA_INPUT'!D614-'17_AUDIT_TOTALS_CK'!C1069</f>
        <v>1430</v>
      </c>
      <c r="Y1069" s="2065">
        <f>+'17HPM_DATA_INPUT'!E614-'17_AUDIT_TOTALS_CK'!D1069</f>
        <v>709</v>
      </c>
      <c r="Z1069" s="2065">
        <f>+'17HPM_DATA_INPUT'!F614-'17_AUDIT_TOTALS_CK'!E1069</f>
        <v>2087</v>
      </c>
      <c r="AA1069" s="2065">
        <f>+'17HPM_DATA_INPUT'!G614-'17_AUDIT_TOTALS_CK'!F1069</f>
        <v>942</v>
      </c>
      <c r="AB1069" s="2065">
        <f>+'17HPM_DATA_INPUT'!H614-'17_AUDIT_TOTALS_CK'!G1069</f>
        <v>198714</v>
      </c>
      <c r="AC1069" s="2065">
        <f>+'17HPM_DATA_INPUT'!I614-'17_AUDIT_TOTALS_CK'!H1069</f>
        <v>96165</v>
      </c>
      <c r="AD1069" s="2065">
        <f>+'17HPM_DATA_INPUT'!J614-'17_AUDIT_TOTALS_CK'!I1069</f>
        <v>82832</v>
      </c>
      <c r="AE1069" s="2065">
        <f>+'17HPM_DATA_INPUT'!K614-'17_AUDIT_TOTALS_CK'!J1069</f>
        <v>47651</v>
      </c>
      <c r="AF1069" s="2065">
        <f>+'17HPM_DATA_INPUT'!L614-'17_AUDIT_TOTALS_CK'!K1069</f>
        <v>128612</v>
      </c>
      <c r="AG1069" s="2065">
        <f>+'17HPM_DATA_INPUT'!M614-'17_AUDIT_TOTALS_CK'!L1069</f>
        <v>78876</v>
      </c>
      <c r="AH1069" s="2065">
        <f>+'17HPM_DATA_INPUT'!N614-'17_AUDIT_TOTALS_CK'!M1069</f>
        <v>-45780</v>
      </c>
      <c r="AI1069" s="2065">
        <f>+'17HPM_DATA_INPUT'!O614-'17_AUDIT_TOTALS_CK'!N1069</f>
        <v>-31225</v>
      </c>
      <c r="AJ1069" s="2065">
        <f>+'17HPM_DATA_INPUT'!P614-'17_AUDIT_TOTALS_CK'!O1069</f>
        <v>20870</v>
      </c>
      <c r="AK1069" s="2065">
        <f>+'17HPM_DATA_INPUT'!Q614-'17_AUDIT_TOTALS_CK'!P1069</f>
        <v>10646</v>
      </c>
      <c r="AL1069" s="2065">
        <f>+'17HPM_DATA_INPUT'!R614-'17_AUDIT_TOTALS_CK'!Q1069</f>
        <v>21576</v>
      </c>
      <c r="AM1069" s="2065">
        <f>+'17HPM_DATA_INPUT'!S614-'17_AUDIT_TOTALS_CK'!R1069</f>
        <v>12091</v>
      </c>
      <c r="AN1069" s="2065">
        <f>+'17HPM_DATA_INPUT'!T614-'17_AUDIT_TOTALS_CK'!S1069</f>
        <v>-88226</v>
      </c>
      <c r="AO1069" s="2065">
        <f>+'17HPM_DATA_INPUT'!U614-'17_AUDIT_TOTALS_CK'!T1069</f>
        <v>-53962</v>
      </c>
      <c r="AQ1069" s="2435" t="str">
        <f>'Departmental PL'!D1088</f>
        <v>2450 GENESEE FAMILY MEDICINE</v>
      </c>
      <c r="AR1069" s="456">
        <f>+C1069-'Departmental PL'!F1088</f>
        <v>-1430</v>
      </c>
      <c r="AS1069" s="456">
        <f>+D1069-'Departmental PL'!G1088</f>
        <v>-709</v>
      </c>
      <c r="AT1069" s="456">
        <f>+E1069-'Departmental PL'!H1088</f>
        <v>-2087</v>
      </c>
      <c r="AU1069" s="456">
        <f>+F1069-'Departmental PL'!I1088</f>
        <v>-942</v>
      </c>
      <c r="AV1069" s="456">
        <f>+G1069-'Departmental PL'!J1088</f>
        <v>-3090041.81</v>
      </c>
      <c r="AW1069" s="456">
        <f>+H1069-'Departmental PL'!K1088</f>
        <v>-1554922.19</v>
      </c>
      <c r="AX1069" s="456">
        <f>+I1069-'Departmental PL'!L1088</f>
        <v>-1911574.6905319148</v>
      </c>
      <c r="AY1069" s="456">
        <f>+J1069-'Departmental PL'!M1088</f>
        <v>-932095</v>
      </c>
      <c r="AZ1069" s="456">
        <f>+K1069-'Departmental PL'!N1088</f>
        <v>-2066403.6172447607</v>
      </c>
      <c r="BA1069" s="456">
        <f>+L1069-'Departmental PL'!O1088</f>
        <v>-1324150.9734</v>
      </c>
      <c r="BB1069" s="456">
        <f>+M1069-'Departmental PL'!P1088</f>
        <v>154828.92671284592</v>
      </c>
      <c r="BC1069" s="456">
        <f>+N1069-'Departmental PL'!Q1088</f>
        <v>392055.97340000002</v>
      </c>
      <c r="BD1069" s="456">
        <f>+O1069-'Departmental PL'!R1088</f>
        <v>-335312.68315705657</v>
      </c>
      <c r="BE1069" s="456">
        <f>+P1069-'Departmental PL'!S1088</f>
        <v>-178726.25319999998</v>
      </c>
      <c r="BF1069" s="456">
        <f>+Q1069-'Departmental PL'!T1088</f>
        <v>-346665.87578243541</v>
      </c>
      <c r="BG1069" s="456">
        <f>+R1069-'Departmental PL'!U1088</f>
        <v>-202981.75379999998</v>
      </c>
      <c r="BH1069" s="456">
        <f>+S1069-'Departmental PL'!V1088</f>
        <v>836807.4856523379</v>
      </c>
      <c r="BI1069" s="456">
        <f>+T1069-'Departmental PL'!W1088</f>
        <v>773763.98039999988</v>
      </c>
    </row>
    <row r="1070" spans="2:61" ht="20.25" hidden="1" customHeight="1" x14ac:dyDescent="0.25">
      <c r="B1070" s="2058" t="s">
        <v>2570</v>
      </c>
      <c r="C1070" s="2060"/>
      <c r="D1070" s="2060"/>
      <c r="E1070" s="2060"/>
      <c r="F1070" s="2060"/>
      <c r="G1070" s="2060"/>
      <c r="H1070" s="2060"/>
      <c r="I1070" s="2060"/>
      <c r="J1070" s="2060"/>
      <c r="K1070" s="2060"/>
      <c r="L1070" s="2060"/>
      <c r="M1070" s="2060"/>
      <c r="N1070" s="2060"/>
      <c r="O1070" s="2060"/>
      <c r="P1070" s="2060"/>
      <c r="Q1070" s="2060"/>
      <c r="R1070" s="2060"/>
      <c r="S1070" s="2060"/>
      <c r="T1070" s="2060"/>
      <c r="U1070" s="2061" t="str">
        <f t="shared" si="9"/>
        <v>2460 INTERNAL MEDICINE LAKESIDE</v>
      </c>
      <c r="W1070" s="455" t="b">
        <f>+'17HPM_DATA_INPUT'!C615='17_AUDIT_TOTALS_CK'!U1070</f>
        <v>1</v>
      </c>
      <c r="X1070" s="2065">
        <f>+'17HPM_DATA_INPUT'!D615-'17_AUDIT_TOTALS_CK'!C1070</f>
        <v>1024</v>
      </c>
      <c r="Y1070" s="2065">
        <f>+'17HPM_DATA_INPUT'!E615-'17_AUDIT_TOTALS_CK'!D1070</f>
        <v>627</v>
      </c>
      <c r="Z1070" s="2065">
        <f>+'17HPM_DATA_INPUT'!F615-'17_AUDIT_TOTALS_CK'!E1070</f>
        <v>1587</v>
      </c>
      <c r="AA1070" s="2065">
        <f>+'17HPM_DATA_INPUT'!G615-'17_AUDIT_TOTALS_CK'!F1070</f>
        <v>1284</v>
      </c>
      <c r="AB1070" s="2065">
        <f>+'17HPM_DATA_INPUT'!H615-'17_AUDIT_TOTALS_CK'!G1070</f>
        <v>145195</v>
      </c>
      <c r="AC1070" s="2065">
        <f>+'17HPM_DATA_INPUT'!I615-'17_AUDIT_TOTALS_CK'!H1070</f>
        <v>90065</v>
      </c>
      <c r="AD1070" s="2065">
        <f>+'17HPM_DATA_INPUT'!J615-'17_AUDIT_TOTALS_CK'!I1070</f>
        <v>79125</v>
      </c>
      <c r="AE1070" s="2065">
        <f>+'17HPM_DATA_INPUT'!K615-'17_AUDIT_TOTALS_CK'!J1070</f>
        <v>50877</v>
      </c>
      <c r="AF1070" s="2065">
        <f>+'17HPM_DATA_INPUT'!L615-'17_AUDIT_TOTALS_CK'!K1070</f>
        <v>132342</v>
      </c>
      <c r="AG1070" s="2065">
        <f>+'17HPM_DATA_INPUT'!M615-'17_AUDIT_TOTALS_CK'!L1070</f>
        <v>69990</v>
      </c>
      <c r="AH1070" s="2065">
        <f>+'17HPM_DATA_INPUT'!N615-'17_AUDIT_TOTALS_CK'!M1070</f>
        <v>-53217</v>
      </c>
      <c r="AI1070" s="2065">
        <f>+'17HPM_DATA_INPUT'!O615-'17_AUDIT_TOTALS_CK'!N1070</f>
        <v>-19113</v>
      </c>
      <c r="AJ1070" s="2065">
        <f>+'17HPM_DATA_INPUT'!P615-'17_AUDIT_TOTALS_CK'!O1070</f>
        <v>16258</v>
      </c>
      <c r="AK1070" s="2065">
        <f>+'17HPM_DATA_INPUT'!Q615-'17_AUDIT_TOTALS_CK'!P1070</f>
        <v>9769</v>
      </c>
      <c r="AL1070" s="2065">
        <f>+'17HPM_DATA_INPUT'!R615-'17_AUDIT_TOTALS_CK'!Q1070</f>
        <v>39014</v>
      </c>
      <c r="AM1070" s="2065">
        <f>+'17HPM_DATA_INPUT'!S615-'17_AUDIT_TOTALS_CK'!R1070</f>
        <v>10893</v>
      </c>
      <c r="AN1070" s="2065">
        <f>+'17HPM_DATA_INPUT'!T615-'17_AUDIT_TOTALS_CK'!S1070</f>
        <v>-108489</v>
      </c>
      <c r="AO1070" s="2065">
        <f>+'17HPM_DATA_INPUT'!U615-'17_AUDIT_TOTALS_CK'!T1070</f>
        <v>-39775</v>
      </c>
      <c r="AQ1070" s="2435" t="str">
        <f>'Departmental PL'!D1089</f>
        <v>2460 INTERNAL MEDICINE LAKESIDE</v>
      </c>
      <c r="AR1070" s="456">
        <f>+C1070-'Departmental PL'!F1089</f>
        <v>-1024</v>
      </c>
      <c r="AS1070" s="456">
        <f>+D1070-'Departmental PL'!G1089</f>
        <v>-627</v>
      </c>
      <c r="AT1070" s="456">
        <f>+E1070-'Departmental PL'!H1089</f>
        <v>-1587</v>
      </c>
      <c r="AU1070" s="456">
        <f>+F1070-'Departmental PL'!I1089</f>
        <v>-1284</v>
      </c>
      <c r="AV1070" s="456">
        <f>+G1070-'Departmental PL'!J1089</f>
        <v>-1407177</v>
      </c>
      <c r="AW1070" s="456">
        <f>+H1070-'Departmental PL'!K1089</f>
        <v>-684901</v>
      </c>
      <c r="AX1070" s="456">
        <f>+I1070-'Departmental PL'!L1089</f>
        <v>-869586.50533991307</v>
      </c>
      <c r="AY1070" s="456">
        <f>+J1070-'Departmental PL'!M1089</f>
        <v>-405251</v>
      </c>
      <c r="AZ1070" s="456">
        <f>+K1070-'Departmental PL'!N1089</f>
        <v>-1257768.420064941</v>
      </c>
      <c r="BA1070" s="456">
        <f>+L1070-'Departmental PL'!O1089</f>
        <v>-562121.35840000003</v>
      </c>
      <c r="BB1070" s="456">
        <f>+M1070-'Departmental PL'!P1089</f>
        <v>388181.91472502798</v>
      </c>
      <c r="BC1070" s="456">
        <f>+N1070-'Departmental PL'!Q1089</f>
        <v>156870.35840000003</v>
      </c>
      <c r="BD1070" s="456">
        <f>+O1070-'Departmental PL'!R1089</f>
        <v>-154515.29282693454</v>
      </c>
      <c r="BE1070" s="456">
        <f>+P1070-'Departmental PL'!S1089</f>
        <v>-78460.805599999992</v>
      </c>
      <c r="BF1070" s="456">
        <f>+Q1070-'Departmental PL'!T1089</f>
        <v>-370790.4003026727</v>
      </c>
      <c r="BG1070" s="456">
        <f>+R1070-'Departmental PL'!U1089</f>
        <v>-87486.88</v>
      </c>
      <c r="BH1070" s="456">
        <f>+S1070-'Departmental PL'!V1089</f>
        <v>913487.60785463522</v>
      </c>
      <c r="BI1070" s="456">
        <f>+T1070-'Departmental PL'!W1089</f>
        <v>322818.04399999999</v>
      </c>
    </row>
    <row r="1071" spans="2:61" ht="20.25" hidden="1" customHeight="1" x14ac:dyDescent="0.25">
      <c r="B1071" s="2058" t="s">
        <v>2571</v>
      </c>
      <c r="C1071" s="2060"/>
      <c r="D1071" s="2060"/>
      <c r="E1071" s="2060"/>
      <c r="F1071" s="2060"/>
      <c r="G1071" s="2060"/>
      <c r="H1071" s="2060"/>
      <c r="I1071" s="2060"/>
      <c r="J1071" s="2060"/>
      <c r="K1071" s="2060"/>
      <c r="L1071" s="2060"/>
      <c r="M1071" s="2060"/>
      <c r="N1071" s="2060"/>
      <c r="O1071" s="2060"/>
      <c r="P1071" s="2060"/>
      <c r="Q1071" s="2060"/>
      <c r="R1071" s="2060"/>
      <c r="S1071" s="2060"/>
      <c r="T1071" s="2060"/>
      <c r="U1071" s="2061" t="str">
        <f t="shared" si="9"/>
        <v>2470 MED ASSOC PENFIELD YMCA</v>
      </c>
      <c r="W1071" s="455" t="b">
        <f>+'17HPM_DATA_INPUT'!C616='17_AUDIT_TOTALS_CK'!U1071</f>
        <v>1</v>
      </c>
      <c r="X1071" s="2065">
        <f>+'17HPM_DATA_INPUT'!D616-'17_AUDIT_TOTALS_CK'!C1071</f>
        <v>483</v>
      </c>
      <c r="Y1071" s="2065">
        <f>+'17HPM_DATA_INPUT'!E616-'17_AUDIT_TOTALS_CK'!D1071</f>
        <v>298</v>
      </c>
      <c r="Z1071" s="2065">
        <f>+'17HPM_DATA_INPUT'!F616-'17_AUDIT_TOTALS_CK'!E1071</f>
        <v>673</v>
      </c>
      <c r="AA1071" s="2065">
        <f>+'17HPM_DATA_INPUT'!G616-'17_AUDIT_TOTALS_CK'!F1071</f>
        <v>352</v>
      </c>
      <c r="AB1071" s="2065">
        <f>+'17HPM_DATA_INPUT'!H616-'17_AUDIT_TOTALS_CK'!G1071</f>
        <v>68309</v>
      </c>
      <c r="AC1071" s="2065">
        <f>+'17HPM_DATA_INPUT'!I616-'17_AUDIT_TOTALS_CK'!H1071</f>
        <v>41573</v>
      </c>
      <c r="AD1071" s="2065">
        <f>+'17HPM_DATA_INPUT'!J616-'17_AUDIT_TOTALS_CK'!I1071</f>
        <v>39592</v>
      </c>
      <c r="AE1071" s="2065">
        <f>+'17HPM_DATA_INPUT'!K616-'17_AUDIT_TOTALS_CK'!J1071</f>
        <v>24759</v>
      </c>
      <c r="AF1071" s="2065">
        <f>+'17HPM_DATA_INPUT'!L616-'17_AUDIT_TOTALS_CK'!K1071</f>
        <v>75686</v>
      </c>
      <c r="AG1071" s="2065">
        <f>+'17HPM_DATA_INPUT'!M616-'17_AUDIT_TOTALS_CK'!L1071</f>
        <v>42903</v>
      </c>
      <c r="AH1071" s="2065">
        <f>+'17HPM_DATA_INPUT'!N616-'17_AUDIT_TOTALS_CK'!M1071</f>
        <v>-36095</v>
      </c>
      <c r="AI1071" s="2065">
        <f>+'17HPM_DATA_INPUT'!O616-'17_AUDIT_TOTALS_CK'!N1071</f>
        <v>-18144</v>
      </c>
      <c r="AJ1071" s="2065">
        <f>+'17HPM_DATA_INPUT'!P616-'17_AUDIT_TOTALS_CK'!O1071</f>
        <v>7734</v>
      </c>
      <c r="AK1071" s="2065">
        <f>+'17HPM_DATA_INPUT'!Q616-'17_AUDIT_TOTALS_CK'!P1071</f>
        <v>4416</v>
      </c>
      <c r="AL1071" s="2065">
        <f>+'17HPM_DATA_INPUT'!R616-'17_AUDIT_TOTALS_CK'!Q1071</f>
        <v>12340</v>
      </c>
      <c r="AM1071" s="2065">
        <f>+'17HPM_DATA_INPUT'!S616-'17_AUDIT_TOTALS_CK'!R1071</f>
        <v>5715</v>
      </c>
      <c r="AN1071" s="2065">
        <f>+'17HPM_DATA_INPUT'!T616-'17_AUDIT_TOTALS_CK'!S1071</f>
        <v>-56169</v>
      </c>
      <c r="AO1071" s="2065">
        <f>+'17HPM_DATA_INPUT'!U616-'17_AUDIT_TOTALS_CK'!T1071</f>
        <v>-28275</v>
      </c>
      <c r="AQ1071" s="2435" t="str">
        <f>'Departmental PL'!D1090</f>
        <v>2470 MED ASSOC PENFIELD YMCA</v>
      </c>
      <c r="AR1071" s="456">
        <f>+C1071-'Departmental PL'!F1090</f>
        <v>-483</v>
      </c>
      <c r="AS1071" s="456">
        <f>+D1071-'Departmental PL'!G1090</f>
        <v>-298</v>
      </c>
      <c r="AT1071" s="456">
        <f>+E1071-'Departmental PL'!H1090</f>
        <v>-673</v>
      </c>
      <c r="AU1071" s="456">
        <f>+F1071-'Departmental PL'!I1090</f>
        <v>-352</v>
      </c>
      <c r="AV1071" s="456">
        <f>+G1071-'Departmental PL'!J1090</f>
        <v>-1096862</v>
      </c>
      <c r="AW1071" s="456">
        <f>+H1071-'Departmental PL'!K1090</f>
        <v>-963416</v>
      </c>
      <c r="AX1071" s="456">
        <f>+I1071-'Departmental PL'!L1090</f>
        <v>-730854.77488216409</v>
      </c>
      <c r="AY1071" s="456">
        <f>+J1071-'Departmental PL'!M1090</f>
        <v>-622390</v>
      </c>
      <c r="AZ1071" s="456">
        <f>+K1071-'Departmental PL'!N1090</f>
        <v>-1170320.6297983595</v>
      </c>
      <c r="BA1071" s="456">
        <f>+L1071-'Departmental PL'!O1090</f>
        <v>-1073158.6895999999</v>
      </c>
      <c r="BB1071" s="456">
        <f>+M1071-'Departmental PL'!P1090</f>
        <v>439465.85491619539</v>
      </c>
      <c r="BC1071" s="456">
        <f>+N1071-'Departmental PL'!Q1090</f>
        <v>450768.68959999993</v>
      </c>
      <c r="BD1071" s="456">
        <f>+O1071-'Departmental PL'!R1090</f>
        <v>-119589.17360468346</v>
      </c>
      <c r="BE1071" s="456">
        <f>+P1071-'Departmental PL'!S1090</f>
        <v>-110457.71519999999</v>
      </c>
      <c r="BF1071" s="456">
        <f>+Q1071-'Departmental PL'!T1090</f>
        <v>-190812.05173247235</v>
      </c>
      <c r="BG1071" s="456">
        <f>+R1071-'Departmental PL'!U1090</f>
        <v>-142941.34559999997</v>
      </c>
      <c r="BH1071" s="456">
        <f>+S1071-'Departmental PL'!V1090</f>
        <v>749867.08025335125</v>
      </c>
      <c r="BI1071" s="456">
        <f>+T1071-'Departmental PL'!W1090</f>
        <v>704167.7503999999</v>
      </c>
    </row>
    <row r="1072" spans="2:61" ht="20.25" hidden="1" customHeight="1" x14ac:dyDescent="0.25">
      <c r="B1072" s="2058"/>
      <c r="C1072" s="2060"/>
      <c r="D1072" s="2060"/>
      <c r="E1072" s="2060"/>
      <c r="F1072" s="2060"/>
      <c r="G1072" s="2060"/>
      <c r="H1072" s="2060"/>
      <c r="I1072" s="2060"/>
      <c r="J1072" s="2060"/>
      <c r="K1072" s="2060"/>
      <c r="L1072" s="2060"/>
      <c r="M1072" s="2060"/>
      <c r="N1072" s="2060"/>
      <c r="O1072" s="2060"/>
      <c r="P1072" s="2060"/>
      <c r="Q1072" s="2060"/>
      <c r="R1072" s="2060"/>
      <c r="S1072" s="2060"/>
      <c r="T1072" s="2060"/>
      <c r="AQ1072" s="2435" t="str">
        <f>'Departmental PL'!D1091</f>
        <v>2480 PC PERINTON PEDIATRICS</v>
      </c>
      <c r="AR1072" s="456">
        <f>+C1072-'Departmental PL'!F1091</f>
        <v>0</v>
      </c>
      <c r="AS1072" s="456">
        <f>+D1072-'Departmental PL'!G1091</f>
        <v>0</v>
      </c>
      <c r="AT1072" s="456">
        <f>+E1072-'Departmental PL'!H1091</f>
        <v>0</v>
      </c>
      <c r="AU1072" s="456">
        <f>+F1072-'Departmental PL'!I1091</f>
        <v>0</v>
      </c>
      <c r="AV1072" s="456">
        <f>+G1072-'Departmental PL'!J1091</f>
        <v>0</v>
      </c>
      <c r="AW1072" s="456">
        <f>+H1072-'Departmental PL'!K1091</f>
        <v>0</v>
      </c>
      <c r="AX1072" s="456">
        <f>+I1072-'Departmental PL'!L1091</f>
        <v>0</v>
      </c>
      <c r="AY1072" s="456">
        <f>+J1072-'Departmental PL'!M1091</f>
        <v>0</v>
      </c>
      <c r="AZ1072" s="456">
        <f>+K1072-'Departmental PL'!N1091</f>
        <v>0</v>
      </c>
      <c r="BA1072" s="456">
        <f>+L1072-'Departmental PL'!O1091</f>
        <v>-92.69</v>
      </c>
      <c r="BB1072" s="456">
        <f>+M1072-'Departmental PL'!P1091</f>
        <v>0</v>
      </c>
      <c r="BC1072" s="456">
        <f>+N1072-'Departmental PL'!Q1091</f>
        <v>92.69</v>
      </c>
      <c r="BD1072" s="456">
        <f>+O1072-'Departmental PL'!R1091</f>
        <v>0</v>
      </c>
      <c r="BE1072" s="456">
        <f>+P1072-'Departmental PL'!S1091</f>
        <v>0</v>
      </c>
      <c r="BF1072" s="456">
        <f>+Q1072-'Departmental PL'!T1091</f>
        <v>0</v>
      </c>
      <c r="BG1072" s="456">
        <f>+R1072-'Departmental PL'!U1091</f>
        <v>-8.64</v>
      </c>
      <c r="BH1072" s="456">
        <f>+S1072-'Departmental PL'!V1091</f>
        <v>0</v>
      </c>
      <c r="BI1072" s="456">
        <f>+T1072-'Departmental PL'!W1091</f>
        <v>101.33</v>
      </c>
    </row>
    <row r="1073" spans="2:61" ht="20.25" hidden="1" customHeight="1" x14ac:dyDescent="0.25">
      <c r="B1073" s="2058"/>
      <c r="C1073" s="2060"/>
      <c r="D1073" s="2060"/>
      <c r="E1073" s="2060"/>
      <c r="F1073" s="2060"/>
      <c r="G1073" s="2060"/>
      <c r="H1073" s="2060"/>
      <c r="I1073" s="2060"/>
      <c r="J1073" s="2060"/>
      <c r="K1073" s="2060"/>
      <c r="L1073" s="2060"/>
      <c r="M1073" s="2060"/>
      <c r="N1073" s="2060"/>
      <c r="O1073" s="2060"/>
      <c r="P1073" s="2060"/>
      <c r="Q1073" s="2060"/>
      <c r="R1073" s="2060"/>
      <c r="S1073" s="2060"/>
      <c r="T1073" s="2060"/>
      <c r="AQ1073" s="2435" t="str">
        <f>'Departmental PL'!D1092</f>
        <v>2490 PC CENTER FOR NUTRITION</v>
      </c>
      <c r="AR1073" s="456">
        <f>+C1073-'Departmental PL'!F1092</f>
        <v>0</v>
      </c>
      <c r="AS1073" s="456">
        <f>+D1073-'Departmental PL'!G1092</f>
        <v>0</v>
      </c>
      <c r="AT1073" s="456">
        <f>+E1073-'Departmental PL'!H1092</f>
        <v>0</v>
      </c>
      <c r="AU1073" s="456">
        <f>+F1073-'Departmental PL'!I1092</f>
        <v>0</v>
      </c>
      <c r="AV1073" s="456">
        <f>+G1073-'Departmental PL'!J1092</f>
        <v>-152341.51</v>
      </c>
      <c r="AW1073" s="456">
        <f>+H1073-'Departmental PL'!K1092</f>
        <v>-110551</v>
      </c>
      <c r="AX1073" s="456">
        <f>+I1073-'Departmental PL'!L1092</f>
        <v>-152341.51</v>
      </c>
      <c r="AY1073" s="456">
        <f>+J1073-'Departmental PL'!M1092</f>
        <v>-110551</v>
      </c>
      <c r="AZ1073" s="456">
        <f>+K1073-'Departmental PL'!N1092</f>
        <v>-220697.95</v>
      </c>
      <c r="BA1073" s="456">
        <f>+L1073-'Departmental PL'!O1092</f>
        <v>-173617.57</v>
      </c>
      <c r="BB1073" s="456">
        <f>+M1073-'Departmental PL'!P1092</f>
        <v>68356.44</v>
      </c>
      <c r="BC1073" s="456">
        <f>+N1073-'Departmental PL'!Q1092</f>
        <v>63066.570000000007</v>
      </c>
      <c r="BD1073" s="456">
        <f>+O1073-'Departmental PL'!R1092</f>
        <v>-16438.82</v>
      </c>
      <c r="BE1073" s="456">
        <f>+P1073-'Departmental PL'!S1092</f>
        <v>-12741.27</v>
      </c>
      <c r="BF1073" s="456">
        <f>+Q1073-'Departmental PL'!T1092</f>
        <v>-26529.99</v>
      </c>
      <c r="BG1073" s="456">
        <f>+R1073-'Departmental PL'!U1092</f>
        <v>-20016.25</v>
      </c>
      <c r="BH1073" s="456">
        <f>+S1073-'Departmental PL'!V1092</f>
        <v>111325.25000000001</v>
      </c>
      <c r="BI1073" s="456">
        <f>+T1073-'Departmental PL'!W1092</f>
        <v>95824.090000000011</v>
      </c>
    </row>
    <row r="1074" spans="2:61" ht="20.25" hidden="1" customHeight="1" x14ac:dyDescent="0.25">
      <c r="B1074" s="2058"/>
      <c r="C1074" s="2060"/>
      <c r="D1074" s="2060"/>
      <c r="E1074" s="2060"/>
      <c r="F1074" s="2060"/>
      <c r="G1074" s="2060"/>
      <c r="H1074" s="2060"/>
      <c r="I1074" s="2060"/>
      <c r="J1074" s="2060"/>
      <c r="K1074" s="2060"/>
      <c r="L1074" s="2060"/>
      <c r="M1074" s="2060"/>
      <c r="N1074" s="2060"/>
      <c r="O1074" s="2060"/>
      <c r="P1074" s="2060"/>
      <c r="Q1074" s="2060"/>
      <c r="R1074" s="2060"/>
      <c r="S1074" s="2060"/>
      <c r="T1074" s="2060"/>
      <c r="AQ1074" s="2435" t="str">
        <f>'Departmental PL'!D1094</f>
        <v>2540 PC PFITZNER*</v>
      </c>
      <c r="AR1074" s="456">
        <f>+C1074-'Departmental PL'!F1094</f>
        <v>0</v>
      </c>
      <c r="AS1074" s="456">
        <f>+D1074-'Departmental PL'!G1094</f>
        <v>0</v>
      </c>
      <c r="AT1074" s="456">
        <f>+E1074-'Departmental PL'!H1094</f>
        <v>0</v>
      </c>
      <c r="AU1074" s="456">
        <f>+F1074-'Departmental PL'!I1094</f>
        <v>0</v>
      </c>
      <c r="AV1074" s="456">
        <f>+G1074-'Departmental PL'!J1094</f>
        <v>0</v>
      </c>
      <c r="AW1074" s="456">
        <f>+H1074-'Departmental PL'!K1094</f>
        <v>0</v>
      </c>
      <c r="AX1074" s="456">
        <f>+I1074-'Departmental PL'!L1094</f>
        <v>0</v>
      </c>
      <c r="AY1074" s="456">
        <f>+J1074-'Departmental PL'!M1094</f>
        <v>0</v>
      </c>
      <c r="AZ1074" s="456">
        <f>+K1074-'Departmental PL'!N1094</f>
        <v>0</v>
      </c>
      <c r="BA1074" s="456">
        <f>+L1074-'Departmental PL'!O1094</f>
        <v>0</v>
      </c>
      <c r="BB1074" s="456">
        <f>+M1074-'Departmental PL'!P1094</f>
        <v>0</v>
      </c>
      <c r="BC1074" s="456">
        <f>+N1074-'Departmental PL'!Q1094</f>
        <v>0</v>
      </c>
      <c r="BD1074" s="456">
        <f>+O1074-'Departmental PL'!R1094</f>
        <v>0</v>
      </c>
      <c r="BE1074" s="456">
        <f>+P1074-'Departmental PL'!S1094</f>
        <v>0</v>
      </c>
      <c r="BF1074" s="456">
        <f>+Q1074-'Departmental PL'!T1094</f>
        <v>0</v>
      </c>
      <c r="BG1074" s="456">
        <f>+R1074-'Departmental PL'!U1094</f>
        <v>0</v>
      </c>
      <c r="BH1074" s="456">
        <f>+S1074-'Departmental PL'!V1094</f>
        <v>0</v>
      </c>
      <c r="BI1074" s="456">
        <f>+T1074-'Departmental PL'!W1094</f>
        <v>0</v>
      </c>
    </row>
    <row r="1075" spans="2:61" ht="20.25" hidden="1" customHeight="1" x14ac:dyDescent="0.25">
      <c r="B1075" s="2058"/>
      <c r="C1075" s="2060"/>
      <c r="D1075" s="2060"/>
      <c r="E1075" s="2060"/>
      <c r="F1075" s="2060"/>
      <c r="G1075" s="2060"/>
      <c r="H1075" s="2060"/>
      <c r="I1075" s="2060"/>
      <c r="J1075" s="2060"/>
      <c r="K1075" s="2060"/>
      <c r="L1075" s="2060"/>
      <c r="M1075" s="2060"/>
      <c r="N1075" s="2060"/>
      <c r="O1075" s="2060"/>
      <c r="P1075" s="2060"/>
      <c r="Q1075" s="2060"/>
      <c r="R1075" s="2060"/>
      <c r="S1075" s="2060"/>
      <c r="T1075" s="2060"/>
      <c r="AQ1075" s="2435" t="str">
        <f>'Departmental PL'!D1095</f>
        <v>2550 PC CULVER*</v>
      </c>
      <c r="AR1075" s="456">
        <f>+C1075-'Departmental PL'!F1095</f>
        <v>0</v>
      </c>
      <c r="AS1075" s="456">
        <f>+D1075-'Departmental PL'!G1095</f>
        <v>0</v>
      </c>
      <c r="AT1075" s="456">
        <f>+E1075-'Departmental PL'!H1095</f>
        <v>0</v>
      </c>
      <c r="AU1075" s="456">
        <f>+F1075-'Departmental PL'!I1095</f>
        <v>0</v>
      </c>
      <c r="AV1075" s="456">
        <f>+G1075-'Departmental PL'!J1095</f>
        <v>0</v>
      </c>
      <c r="AW1075" s="456">
        <f>+H1075-'Departmental PL'!K1095</f>
        <v>0</v>
      </c>
      <c r="AX1075" s="456">
        <f>+I1075-'Departmental PL'!L1095</f>
        <v>0</v>
      </c>
      <c r="AY1075" s="456">
        <f>+J1075-'Departmental PL'!M1095</f>
        <v>0</v>
      </c>
      <c r="AZ1075" s="456">
        <f>+K1075-'Departmental PL'!N1095</f>
        <v>0</v>
      </c>
      <c r="BA1075" s="456">
        <f>+L1075-'Departmental PL'!O1095</f>
        <v>0</v>
      </c>
      <c r="BB1075" s="456">
        <f>+M1075-'Departmental PL'!P1095</f>
        <v>0</v>
      </c>
      <c r="BC1075" s="456">
        <f>+N1075-'Departmental PL'!Q1095</f>
        <v>0</v>
      </c>
      <c r="BD1075" s="456">
        <f>+O1075-'Departmental PL'!R1095</f>
        <v>0</v>
      </c>
      <c r="BE1075" s="456">
        <f>+P1075-'Departmental PL'!S1095</f>
        <v>0</v>
      </c>
      <c r="BF1075" s="456">
        <f>+Q1075-'Departmental PL'!T1095</f>
        <v>0</v>
      </c>
      <c r="BG1075" s="456">
        <f>+R1075-'Departmental PL'!U1095</f>
        <v>0</v>
      </c>
      <c r="BH1075" s="456">
        <f>+S1075-'Departmental PL'!V1095</f>
        <v>0</v>
      </c>
      <c r="BI1075" s="456">
        <f>+T1075-'Departmental PL'!W1095</f>
        <v>0</v>
      </c>
    </row>
    <row r="1076" spans="2:61" ht="20.25" hidden="1" customHeight="1" x14ac:dyDescent="0.25">
      <c r="B1076" s="2058"/>
      <c r="C1076" s="2060"/>
      <c r="D1076" s="2060"/>
      <c r="E1076" s="2060"/>
      <c r="F1076" s="2060"/>
      <c r="G1076" s="2060"/>
      <c r="H1076" s="2060"/>
      <c r="I1076" s="2060"/>
      <c r="J1076" s="2060"/>
      <c r="K1076" s="2060"/>
      <c r="L1076" s="2060"/>
      <c r="M1076" s="2060"/>
      <c r="N1076" s="2060"/>
      <c r="O1076" s="2060"/>
      <c r="P1076" s="2060"/>
      <c r="Q1076" s="2060"/>
      <c r="R1076" s="2060"/>
      <c r="S1076" s="2060"/>
      <c r="T1076" s="2060"/>
      <c r="AQ1076" s="2435" t="str">
        <f>'Departmental PL'!D1096</f>
        <v>2560 PC MEDICAL HOME*</v>
      </c>
      <c r="AR1076" s="456">
        <f>+C1076-'Departmental PL'!F1096</f>
        <v>0</v>
      </c>
      <c r="AS1076" s="456">
        <f>+D1076-'Departmental PL'!G1096</f>
        <v>0</v>
      </c>
      <c r="AT1076" s="456">
        <f>+E1076-'Departmental PL'!H1096</f>
        <v>0</v>
      </c>
      <c r="AU1076" s="456">
        <f>+F1076-'Departmental PL'!I1096</f>
        <v>0</v>
      </c>
      <c r="AV1076" s="456">
        <f>+G1076-'Departmental PL'!J1096</f>
        <v>0</v>
      </c>
      <c r="AW1076" s="456">
        <f>+H1076-'Departmental PL'!K1096</f>
        <v>0</v>
      </c>
      <c r="AX1076" s="456">
        <f>+I1076-'Departmental PL'!L1096</f>
        <v>0</v>
      </c>
      <c r="AY1076" s="456">
        <f>+J1076-'Departmental PL'!M1096</f>
        <v>0</v>
      </c>
      <c r="AZ1076" s="456">
        <f>+K1076-'Departmental PL'!N1096</f>
        <v>0</v>
      </c>
      <c r="BA1076" s="456">
        <f>+L1076-'Departmental PL'!O1096</f>
        <v>0</v>
      </c>
      <c r="BB1076" s="456">
        <f>+M1076-'Departmental PL'!P1096</f>
        <v>0</v>
      </c>
      <c r="BC1076" s="456">
        <f>+N1076-'Departmental PL'!Q1096</f>
        <v>0</v>
      </c>
      <c r="BD1076" s="456">
        <f>+O1076-'Departmental PL'!R1096</f>
        <v>0</v>
      </c>
      <c r="BE1076" s="456">
        <f>+P1076-'Departmental PL'!S1096</f>
        <v>0</v>
      </c>
      <c r="BF1076" s="456">
        <f>+Q1076-'Departmental PL'!T1096</f>
        <v>0</v>
      </c>
      <c r="BG1076" s="456">
        <f>+R1076-'Departmental PL'!U1096</f>
        <v>0</v>
      </c>
      <c r="BH1076" s="456">
        <f>+S1076-'Departmental PL'!V1096</f>
        <v>0</v>
      </c>
      <c r="BI1076" s="456">
        <f>+T1076-'Departmental PL'!W1096</f>
        <v>0</v>
      </c>
    </row>
    <row r="1077" spans="2:61" ht="20.25" hidden="1" customHeight="1" x14ac:dyDescent="0.25">
      <c r="B1077" s="2069" t="s">
        <v>2306</v>
      </c>
      <c r="C1077" s="2070"/>
      <c r="D1077" s="2070"/>
      <c r="E1077" s="2070"/>
      <c r="F1077" s="2070"/>
      <c r="G1077" s="2070"/>
      <c r="H1077" s="2070"/>
      <c r="I1077" s="2070"/>
      <c r="J1077" s="2070"/>
      <c r="K1077" s="2070"/>
      <c r="L1077" s="2070"/>
      <c r="M1077" s="2070"/>
      <c r="N1077" s="2070"/>
      <c r="O1077" s="2070"/>
      <c r="P1077" s="2070"/>
      <c r="Q1077" s="2070"/>
      <c r="R1077" s="2070"/>
      <c r="S1077" s="2070"/>
      <c r="T1077" s="2070"/>
      <c r="U1077" s="2061" t="str">
        <f t="shared" si="9"/>
        <v>Total OUTPATIENT</v>
      </c>
      <c r="W1077" s="455" t="b">
        <f>+'17HPM_DATA_INPUT'!C618='17_AUDIT_TOTALS_CK'!U1077</f>
        <v>1</v>
      </c>
      <c r="X1077" s="2065">
        <f>+'17HPM_DATA_INPUT'!D618-'17_AUDIT_TOTALS_CK'!C1077</f>
        <v>29125</v>
      </c>
      <c r="Y1077" s="2065">
        <f>+'17HPM_DATA_INPUT'!E618-'17_AUDIT_TOTALS_CK'!D1077</f>
        <v>22018</v>
      </c>
      <c r="Z1077" s="2065">
        <f>+'17HPM_DATA_INPUT'!F618-'17_AUDIT_TOTALS_CK'!E1077</f>
        <v>46910</v>
      </c>
      <c r="AA1077" s="2065">
        <f>+'17HPM_DATA_INPUT'!G618-'17_AUDIT_TOTALS_CK'!F1077</f>
        <v>33103</v>
      </c>
      <c r="AB1077" s="2065">
        <f>+'17HPM_DATA_INPUT'!H618-'17_AUDIT_TOTALS_CK'!G1077</f>
        <v>4052247</v>
      </c>
      <c r="AC1077" s="2065">
        <f>+'17HPM_DATA_INPUT'!I618-'17_AUDIT_TOTALS_CK'!H1077</f>
        <v>3066134</v>
      </c>
      <c r="AD1077" s="2065">
        <f>+'17HPM_DATA_INPUT'!J618-'17_AUDIT_TOTALS_CK'!I1077</f>
        <v>2123543</v>
      </c>
      <c r="AE1077" s="2065">
        <f>+'17HPM_DATA_INPUT'!K618-'17_AUDIT_TOTALS_CK'!J1077</f>
        <v>1753681</v>
      </c>
      <c r="AF1077" s="2065">
        <f>+'17HPM_DATA_INPUT'!L618-'17_AUDIT_TOTALS_CK'!K1077</f>
        <v>3139264</v>
      </c>
      <c r="AG1077" s="2065">
        <f>+'17HPM_DATA_INPUT'!M618-'17_AUDIT_TOTALS_CK'!L1077</f>
        <v>2379731</v>
      </c>
      <c r="AH1077" s="2065">
        <f>+'17HPM_DATA_INPUT'!N618-'17_AUDIT_TOTALS_CK'!M1077</f>
        <v>-1015720</v>
      </c>
      <c r="AI1077" s="2065">
        <f>+'17HPM_DATA_INPUT'!O618-'17_AUDIT_TOTALS_CK'!N1077</f>
        <v>-626050</v>
      </c>
      <c r="AJ1077" s="2065">
        <f>+'17HPM_DATA_INPUT'!P618-'17_AUDIT_TOTALS_CK'!O1077</f>
        <v>465605</v>
      </c>
      <c r="AK1077" s="2065">
        <f>+'17HPM_DATA_INPUT'!Q618-'17_AUDIT_TOTALS_CK'!P1077</f>
        <v>364420</v>
      </c>
      <c r="AL1077" s="2065">
        <f>+'17HPM_DATA_INPUT'!R618-'17_AUDIT_TOTALS_CK'!Q1077</f>
        <v>491791</v>
      </c>
      <c r="AM1077" s="2065">
        <f>+'17HPM_DATA_INPUT'!S618-'17_AUDIT_TOTALS_CK'!R1077</f>
        <v>337691</v>
      </c>
      <c r="AN1077" s="2065">
        <f>+'17HPM_DATA_INPUT'!T618-'17_AUDIT_TOTALS_CK'!S1077</f>
        <v>-1973116</v>
      </c>
      <c r="AO1077" s="2065">
        <f>+'17HPM_DATA_INPUT'!U618-'17_AUDIT_TOTALS_CK'!T1077</f>
        <v>-1328161</v>
      </c>
      <c r="AQ1077" s="2069" t="str">
        <f>'Departmental PL'!D1097</f>
        <v>OP  027 Primary Care  TOTAL</v>
      </c>
      <c r="AR1077" s="456">
        <f>+C1077-'Departmental PL'!F1097</f>
        <v>-29125</v>
      </c>
      <c r="AS1077" s="456">
        <f>+D1077-'Departmental PL'!G1097</f>
        <v>-22018</v>
      </c>
      <c r="AT1077" s="456">
        <f>+E1077-'Departmental PL'!H1097</f>
        <v>-46910</v>
      </c>
      <c r="AU1077" s="456">
        <f>+F1077-'Departmental PL'!I1097</f>
        <v>-33103</v>
      </c>
      <c r="AV1077" s="456">
        <f>+G1077-'Departmental PL'!J1097</f>
        <v>-62558047.240000002</v>
      </c>
      <c r="AW1077" s="456">
        <f>+H1077-'Departmental PL'!K1097</f>
        <v>-45223508.959999993</v>
      </c>
      <c r="AX1077" s="456">
        <f>+I1077-'Departmental PL'!L1097</f>
        <v>-41776234.370969333</v>
      </c>
      <c r="AY1077" s="456">
        <f>+J1077-'Departmental PL'!M1097</f>
        <v>-28628686</v>
      </c>
      <c r="AZ1077" s="456">
        <f>+K1077-'Departmental PL'!N1097</f>
        <v>-49099603.375948571</v>
      </c>
      <c r="BA1077" s="456">
        <f>+L1077-'Departmental PL'!O1097</f>
        <v>-35756522.360899992</v>
      </c>
      <c r="BB1077" s="456">
        <f>+M1077-'Departmental PL'!P1097</f>
        <v>7323369.0049792379</v>
      </c>
      <c r="BC1077" s="456">
        <f>+N1077-'Departmental PL'!Q1097</f>
        <v>7127836.3608999923</v>
      </c>
      <c r="BD1077" s="456">
        <f>+O1077-'Departmental PL'!R1097</f>
        <v>-7077527.681254372</v>
      </c>
      <c r="BE1077" s="456">
        <f>+P1077-'Departmental PL'!S1097</f>
        <v>-5385773.4542999994</v>
      </c>
      <c r="BF1077" s="456">
        <f>+Q1077-'Departmental PL'!T1097</f>
        <v>-7520228.4368718341</v>
      </c>
      <c r="BG1077" s="456">
        <f>+R1077-'Departmental PL'!U1097</f>
        <v>-5044656.3551999992</v>
      </c>
      <c r="BH1077" s="456">
        <f>+S1077-'Departmental PL'!V1097</f>
        <v>21921125.123105444</v>
      </c>
      <c r="BI1077" s="456">
        <f>+T1077-'Departmental PL'!W1097</f>
        <v>17558266.17039999</v>
      </c>
    </row>
    <row r="1078" spans="2:61" ht="20.25" hidden="1" customHeight="1" x14ac:dyDescent="0.25">
      <c r="B1078" s="2069"/>
      <c r="C1078" s="2070"/>
      <c r="D1078" s="2070"/>
      <c r="E1078" s="2070"/>
      <c r="F1078" s="2070"/>
      <c r="G1078" s="2070"/>
      <c r="H1078" s="2070"/>
      <c r="I1078" s="2070"/>
      <c r="J1078" s="2070"/>
      <c r="K1078" s="2070"/>
      <c r="L1078" s="2070"/>
      <c r="M1078" s="2070"/>
      <c r="N1078" s="2070"/>
      <c r="O1078" s="2070"/>
      <c r="P1078" s="2070"/>
      <c r="Q1078" s="2070"/>
      <c r="R1078" s="2070"/>
      <c r="S1078" s="2070"/>
      <c r="T1078" s="2070"/>
      <c r="AQ1078" s="455">
        <f>'Departmental PL'!D1098</f>
        <v>0</v>
      </c>
      <c r="AR1078" s="456">
        <f>+C1078-'Departmental PL'!F1098</f>
        <v>0</v>
      </c>
      <c r="AS1078" s="456">
        <f>+D1078-'Departmental PL'!G1098</f>
        <v>0</v>
      </c>
      <c r="AT1078" s="456">
        <f>+E1078-'Departmental PL'!H1098</f>
        <v>0</v>
      </c>
      <c r="AU1078" s="456">
        <f>+F1078-'Departmental PL'!I1098</f>
        <v>0</v>
      </c>
      <c r="AV1078" s="456">
        <f>+G1078-'Departmental PL'!J1098</f>
        <v>0</v>
      </c>
      <c r="AW1078" s="456">
        <f>+H1078-'Departmental PL'!K1098</f>
        <v>0</v>
      </c>
      <c r="AX1078" s="456">
        <f>+I1078-'Departmental PL'!L1098</f>
        <v>0</v>
      </c>
      <c r="AY1078" s="456">
        <f>+J1078-'Departmental PL'!M1098</f>
        <v>0</v>
      </c>
      <c r="AZ1078" s="456">
        <f>+K1078-'Departmental PL'!N1098</f>
        <v>0</v>
      </c>
      <c r="BA1078" s="456">
        <f>+L1078-'Departmental PL'!O1098</f>
        <v>0</v>
      </c>
      <c r="BB1078" s="456">
        <f>+M1078-'Departmental PL'!P1098</f>
        <v>0</v>
      </c>
      <c r="BC1078" s="456">
        <f>+N1078-'Departmental PL'!Q1098</f>
        <v>0</v>
      </c>
      <c r="BD1078" s="456">
        <f>+O1078-'Departmental PL'!R1098</f>
        <v>0</v>
      </c>
      <c r="BE1078" s="456">
        <f>+P1078-'Departmental PL'!S1098</f>
        <v>0</v>
      </c>
      <c r="BF1078" s="456">
        <f>+Q1078-'Departmental PL'!T1098</f>
        <v>0</v>
      </c>
      <c r="BG1078" s="456">
        <f>+R1078-'Departmental PL'!U1098</f>
        <v>0</v>
      </c>
      <c r="BH1078" s="456">
        <f>+S1078-'Departmental PL'!V1098</f>
        <v>0</v>
      </c>
      <c r="BI1078" s="456">
        <f>+T1078-'Departmental PL'!W1098</f>
        <v>0</v>
      </c>
    </row>
    <row r="1079" spans="2:61" ht="20.25" hidden="1" customHeight="1" x14ac:dyDescent="0.25">
      <c r="B1079" s="2095" t="s">
        <v>2572</v>
      </c>
      <c r="C1079" s="2095"/>
      <c r="D1079" s="2091"/>
      <c r="E1079" s="2092"/>
      <c r="F1079" s="2092"/>
      <c r="G1079" s="2092"/>
      <c r="H1079" s="2092"/>
      <c r="I1079" s="2092"/>
      <c r="J1079" s="2092"/>
      <c r="K1079" s="2092"/>
      <c r="L1079" s="2092"/>
      <c r="M1079" s="2092"/>
      <c r="N1079" s="2092"/>
      <c r="O1079" s="2092"/>
      <c r="P1079" s="2092"/>
      <c r="Q1079" s="2092"/>
      <c r="R1079" s="2092"/>
      <c r="S1079" s="2092"/>
      <c r="T1079" s="2092"/>
      <c r="U1079" s="2061" t="str">
        <f t="shared" si="9"/>
        <v>Total 027 Primary Care</v>
      </c>
      <c r="W1079" s="455" t="b">
        <f>+'17HPM_DATA_INPUT'!C621='17_AUDIT_TOTALS_CK'!U1079</f>
        <v>1</v>
      </c>
      <c r="X1079" s="2065">
        <f>+'17HPM_DATA_INPUT'!D621-'17_AUDIT_TOTALS_CK'!C1079</f>
        <v>29125</v>
      </c>
      <c r="Y1079" s="2065">
        <f>+'17HPM_DATA_INPUT'!E621-'17_AUDIT_TOTALS_CK'!D1079</f>
        <v>22018</v>
      </c>
      <c r="Z1079" s="2065">
        <f>+'17HPM_DATA_INPUT'!F621-'17_AUDIT_TOTALS_CK'!E1079</f>
        <v>46910</v>
      </c>
      <c r="AA1079" s="2065">
        <f>+'17HPM_DATA_INPUT'!G621-'17_AUDIT_TOTALS_CK'!F1079</f>
        <v>33103</v>
      </c>
      <c r="AB1079" s="2065">
        <f>+'17HPM_DATA_INPUT'!H621-'17_AUDIT_TOTALS_CK'!G1079</f>
        <v>4052247</v>
      </c>
      <c r="AC1079" s="2065">
        <f>+'17HPM_DATA_INPUT'!I621-'17_AUDIT_TOTALS_CK'!H1079</f>
        <v>3066134</v>
      </c>
      <c r="AD1079" s="2065">
        <f>+'17HPM_DATA_INPUT'!J621-'17_AUDIT_TOTALS_CK'!I1079</f>
        <v>2123543</v>
      </c>
      <c r="AE1079" s="2065">
        <f>+'17HPM_DATA_INPUT'!K621-'17_AUDIT_TOTALS_CK'!J1079</f>
        <v>1753681</v>
      </c>
      <c r="AF1079" s="2065">
        <f>+'17HPM_DATA_INPUT'!L621-'17_AUDIT_TOTALS_CK'!K1079</f>
        <v>3139264</v>
      </c>
      <c r="AG1079" s="2065">
        <f>+'17HPM_DATA_INPUT'!M621-'17_AUDIT_TOTALS_CK'!L1079</f>
        <v>2379731</v>
      </c>
      <c r="AH1079" s="2065">
        <f>+'17HPM_DATA_INPUT'!N621-'17_AUDIT_TOTALS_CK'!M1079</f>
        <v>-1015720</v>
      </c>
      <c r="AI1079" s="2065">
        <f>+'17HPM_DATA_INPUT'!O621-'17_AUDIT_TOTALS_CK'!N1079</f>
        <v>-626050</v>
      </c>
      <c r="AJ1079" s="2065">
        <f>+'17HPM_DATA_INPUT'!P621-'17_AUDIT_TOTALS_CK'!O1079</f>
        <v>465605</v>
      </c>
      <c r="AK1079" s="2065">
        <f>+'17HPM_DATA_INPUT'!Q621-'17_AUDIT_TOTALS_CK'!P1079</f>
        <v>364420</v>
      </c>
      <c r="AL1079" s="2065">
        <f>+'17HPM_DATA_INPUT'!R621-'17_AUDIT_TOTALS_CK'!Q1079</f>
        <v>491791</v>
      </c>
      <c r="AM1079" s="2065">
        <f>+'17HPM_DATA_INPUT'!S621-'17_AUDIT_TOTALS_CK'!R1079</f>
        <v>337691</v>
      </c>
      <c r="AN1079" s="2065">
        <f>+'17HPM_DATA_INPUT'!T621-'17_AUDIT_TOTALS_CK'!S1079</f>
        <v>-1973116</v>
      </c>
      <c r="AO1079" s="2065">
        <f>+'17HPM_DATA_INPUT'!U621-'17_AUDIT_TOTALS_CK'!T1079</f>
        <v>-1328161</v>
      </c>
      <c r="AQ1079" s="2095" t="str">
        <f>'Departmental PL'!D1099</f>
        <v xml:space="preserve">TOTAL 027 Primary Care </v>
      </c>
      <c r="AR1079" s="456">
        <f>+C1079-'Departmental PL'!F1099</f>
        <v>-29125</v>
      </c>
      <c r="AS1079" s="456">
        <f>+D1079-'Departmental PL'!G1099</f>
        <v>-22018</v>
      </c>
      <c r="AT1079" s="456">
        <f>+E1079-'Departmental PL'!H1099</f>
        <v>-46910</v>
      </c>
      <c r="AU1079" s="456">
        <f>+F1079-'Departmental PL'!I1099</f>
        <v>-33103</v>
      </c>
      <c r="AV1079" s="456">
        <f>+G1079-'Departmental PL'!J1099</f>
        <v>-62558047.240000002</v>
      </c>
      <c r="AW1079" s="456">
        <f>+H1079-'Departmental PL'!K1099</f>
        <v>-45223508.959999993</v>
      </c>
      <c r="AX1079" s="456">
        <f>+I1079-'Departmental PL'!L1099</f>
        <v>-41776234.370969333</v>
      </c>
      <c r="AY1079" s="456">
        <f>+J1079-'Departmental PL'!M1099</f>
        <v>-28628686</v>
      </c>
      <c r="AZ1079" s="456">
        <f>+K1079-'Departmental PL'!N1099</f>
        <v>-49099603.375948571</v>
      </c>
      <c r="BA1079" s="456">
        <f>+L1079-'Departmental PL'!O1099</f>
        <v>-35756522.360899992</v>
      </c>
      <c r="BB1079" s="456">
        <f>+M1079-'Departmental PL'!P1099</f>
        <v>7323369.0049792379</v>
      </c>
      <c r="BC1079" s="456">
        <f>+N1079-'Departmental PL'!Q1099</f>
        <v>7127836.3608999923</v>
      </c>
      <c r="BD1079" s="456">
        <f>+O1079-'Departmental PL'!R1099</f>
        <v>-7077527.681254372</v>
      </c>
      <c r="BE1079" s="456">
        <f>+P1079-'Departmental PL'!S1099</f>
        <v>-5385773.4542999994</v>
      </c>
      <c r="BF1079" s="456">
        <f>+Q1079-'Departmental PL'!T1099</f>
        <v>-7520228.4368718341</v>
      </c>
      <c r="BG1079" s="456">
        <f>+R1079-'Departmental PL'!U1099</f>
        <v>-5044656.3551999992</v>
      </c>
      <c r="BH1079" s="456">
        <f>+S1079-'Departmental PL'!V1099</f>
        <v>21921125.123105444</v>
      </c>
      <c r="BI1079" s="456">
        <f>+T1079-'Departmental PL'!W1099</f>
        <v>17558266.17039999</v>
      </c>
    </row>
    <row r="1080" spans="2:61" ht="20.25" hidden="1" customHeight="1" x14ac:dyDescent="0.25">
      <c r="B1080" s="2058"/>
      <c r="C1080" s="2060"/>
      <c r="D1080" s="2060"/>
      <c r="E1080" s="2060"/>
      <c r="F1080" s="2060"/>
      <c r="G1080" s="2060"/>
      <c r="H1080" s="2060"/>
      <c r="I1080" s="2060"/>
      <c r="J1080" s="2060"/>
      <c r="K1080" s="2060"/>
      <c r="L1080" s="2060"/>
      <c r="M1080" s="2060"/>
      <c r="N1080" s="2060"/>
      <c r="O1080" s="2060"/>
      <c r="P1080" s="2060"/>
      <c r="Q1080" s="2060"/>
      <c r="R1080" s="2060"/>
      <c r="S1080" s="2060"/>
      <c r="T1080" s="2060"/>
      <c r="U1080" s="2061" t="str">
        <f t="shared" si="9"/>
        <v/>
      </c>
      <c r="W1080" s="455" t="b">
        <f>+'17HPM_DATA_INPUT'!C622='17_AUDIT_TOTALS_CK'!U1080</f>
        <v>1</v>
      </c>
      <c r="X1080" s="2065">
        <f>+'17HPM_DATA_INPUT'!D622-'17_AUDIT_TOTALS_CK'!C1080</f>
        <v>0</v>
      </c>
      <c r="Y1080" s="2065">
        <f>+'17HPM_DATA_INPUT'!E622-'17_AUDIT_TOTALS_CK'!D1080</f>
        <v>0</v>
      </c>
      <c r="Z1080" s="2065">
        <f>+'17HPM_DATA_INPUT'!F622-'17_AUDIT_TOTALS_CK'!E1080</f>
        <v>0</v>
      </c>
      <c r="AA1080" s="2065">
        <f>+'17HPM_DATA_INPUT'!G622-'17_AUDIT_TOTALS_CK'!F1080</f>
        <v>0</v>
      </c>
      <c r="AB1080" s="2065">
        <f>+'17HPM_DATA_INPUT'!H622-'17_AUDIT_TOTALS_CK'!G1080</f>
        <v>0</v>
      </c>
      <c r="AC1080" s="2065">
        <f>+'17HPM_DATA_INPUT'!I622-'17_AUDIT_TOTALS_CK'!H1080</f>
        <v>0</v>
      </c>
      <c r="AD1080" s="2065">
        <f>+'17HPM_DATA_INPUT'!J622-'17_AUDIT_TOTALS_CK'!I1080</f>
        <v>0</v>
      </c>
      <c r="AE1080" s="2065">
        <f>+'17HPM_DATA_INPUT'!K622-'17_AUDIT_TOTALS_CK'!J1080</f>
        <v>0</v>
      </c>
      <c r="AF1080" s="2065">
        <f>+'17HPM_DATA_INPUT'!L622-'17_AUDIT_TOTALS_CK'!K1080</f>
        <v>0</v>
      </c>
      <c r="AG1080" s="2065">
        <f>+'17HPM_DATA_INPUT'!M622-'17_AUDIT_TOTALS_CK'!L1080</f>
        <v>0</v>
      </c>
      <c r="AH1080" s="2065">
        <f>+'17HPM_DATA_INPUT'!N622-'17_AUDIT_TOTALS_CK'!M1080</f>
        <v>0</v>
      </c>
      <c r="AI1080" s="2065">
        <f>+'17HPM_DATA_INPUT'!O622-'17_AUDIT_TOTALS_CK'!N1080</f>
        <v>0</v>
      </c>
      <c r="AJ1080" s="2065">
        <f>+'17HPM_DATA_INPUT'!P622-'17_AUDIT_TOTALS_CK'!O1080</f>
        <v>0</v>
      </c>
      <c r="AK1080" s="2065">
        <f>+'17HPM_DATA_INPUT'!Q622-'17_AUDIT_TOTALS_CK'!P1080</f>
        <v>0</v>
      </c>
      <c r="AL1080" s="2065">
        <f>+'17HPM_DATA_INPUT'!R622-'17_AUDIT_TOTALS_CK'!Q1080</f>
        <v>0</v>
      </c>
      <c r="AM1080" s="2065">
        <f>+'17HPM_DATA_INPUT'!S622-'17_AUDIT_TOTALS_CK'!R1080</f>
        <v>0</v>
      </c>
      <c r="AN1080" s="2065">
        <f>+'17HPM_DATA_INPUT'!T622-'17_AUDIT_TOTALS_CK'!S1080</f>
        <v>0</v>
      </c>
      <c r="AO1080" s="2065">
        <f>+'17HPM_DATA_INPUT'!U622-'17_AUDIT_TOTALS_CK'!T1080</f>
        <v>0</v>
      </c>
      <c r="AQ1080" s="455" t="str">
        <f>'Departmental PL'!D1100</f>
        <v>* 2300 PC CLINTON CROSSINGS 110</v>
      </c>
      <c r="AR1080" s="456">
        <f>+C1080-'Departmental PL'!F1100</f>
        <v>0</v>
      </c>
      <c r="AS1080" s="456">
        <f>+D1080-'Departmental PL'!G1100</f>
        <v>0</v>
      </c>
      <c r="AT1080" s="456">
        <f>+E1080-'Departmental PL'!H1100</f>
        <v>0</v>
      </c>
      <c r="AU1080" s="456">
        <f>+F1080-'Departmental PL'!I1100</f>
        <v>0</v>
      </c>
      <c r="AV1080" s="456">
        <f>+G1080-'Departmental PL'!J1100</f>
        <v>0</v>
      </c>
      <c r="AW1080" s="456">
        <f>+H1080-'Departmental PL'!K1100</f>
        <v>0</v>
      </c>
      <c r="AX1080" s="456">
        <f>+I1080-'Departmental PL'!L1100</f>
        <v>0</v>
      </c>
      <c r="AY1080" s="456">
        <f>+J1080-'Departmental PL'!M1100</f>
        <v>0</v>
      </c>
      <c r="AZ1080" s="456">
        <f>+K1080-'Departmental PL'!N1100</f>
        <v>0</v>
      </c>
      <c r="BA1080" s="456">
        <f>+L1080-'Departmental PL'!O1100</f>
        <v>0</v>
      </c>
      <c r="BB1080" s="456">
        <f>+M1080-'Departmental PL'!P1100</f>
        <v>0</v>
      </c>
      <c r="BC1080" s="456">
        <f>+N1080-'Departmental PL'!Q1100</f>
        <v>0</v>
      </c>
      <c r="BD1080" s="456">
        <f>+O1080-'Departmental PL'!R1100</f>
        <v>0</v>
      </c>
      <c r="BE1080" s="456">
        <f>+P1080-'Departmental PL'!S1100</f>
        <v>0</v>
      </c>
      <c r="BF1080" s="456">
        <f>+Q1080-'Departmental PL'!T1100</f>
        <v>0</v>
      </c>
      <c r="BG1080" s="456">
        <f>+R1080-'Departmental PL'!U1100</f>
        <v>0</v>
      </c>
      <c r="BH1080" s="456">
        <f>+S1080-'Departmental PL'!V1100</f>
        <v>0</v>
      </c>
      <c r="BI1080" s="456">
        <f>+T1080-'Departmental PL'!W1100</f>
        <v>0</v>
      </c>
    </row>
    <row r="1081" spans="2:61" ht="20.25" hidden="1" customHeight="1" x14ac:dyDescent="0.25">
      <c r="AQ1081" s="455" t="str">
        <f>'Departmental PL'!D1101</f>
        <v xml:space="preserve"> 2300 PC CLINTON CROSSINGS 110  - FLOWCAST Billed</v>
      </c>
      <c r="AR1081" s="456">
        <f>+C1081-'Departmental PL'!F1101</f>
        <v>-2012</v>
      </c>
      <c r="AS1081" s="456">
        <f>+D1081-'Departmental PL'!G1101</f>
        <v>-2182</v>
      </c>
      <c r="AT1081" s="456">
        <f>+E1081-'Departmental PL'!H1101</f>
        <v>-3559</v>
      </c>
      <c r="AU1081" s="456">
        <f>+F1081-'Departmental PL'!I1101</f>
        <v>-3628</v>
      </c>
      <c r="AV1081" s="456">
        <f>+G1081-'Departmental PL'!J1101</f>
        <v>-290281</v>
      </c>
      <c r="AW1081" s="456">
        <f>+H1081-'Departmental PL'!K1101</f>
        <v>-323912</v>
      </c>
      <c r="AX1081" s="456">
        <f>+I1081-'Departmental PL'!L1101</f>
        <v>-159828</v>
      </c>
      <c r="AY1081" s="456">
        <f>+J1081-'Departmental PL'!M1101</f>
        <v>-186597</v>
      </c>
      <c r="AZ1081" s="456">
        <f>+K1081-'Departmental PL'!N1101</f>
        <v>-223718</v>
      </c>
      <c r="BA1081" s="456">
        <f>+L1081-'Departmental PL'!O1101</f>
        <v>-230201</v>
      </c>
      <c r="BB1081" s="456">
        <f>+M1081-'Departmental PL'!P1101</f>
        <v>63890</v>
      </c>
      <c r="BC1081" s="456">
        <f>+N1081-'Departmental PL'!Q1101</f>
        <v>43604</v>
      </c>
      <c r="BD1081" s="456">
        <f>+O1081-'Departmental PL'!R1101</f>
        <v>-32266</v>
      </c>
      <c r="BE1081" s="456">
        <f>+P1081-'Departmental PL'!S1101</f>
        <v>-36998</v>
      </c>
      <c r="BF1081" s="456">
        <f>+Q1081-'Departmental PL'!T1101</f>
        <v>-31997</v>
      </c>
      <c r="BG1081" s="456">
        <f>+R1081-'Departmental PL'!U1101</f>
        <v>-31353</v>
      </c>
      <c r="BH1081" s="456">
        <f>+S1081-'Departmental PL'!V1101</f>
        <v>128153</v>
      </c>
      <c r="BI1081" s="456">
        <f>+T1081-'Departmental PL'!W1101</f>
        <v>111955</v>
      </c>
    </row>
    <row r="1082" spans="2:61" ht="20.25" hidden="1" customHeight="1" x14ac:dyDescent="0.25">
      <c r="AQ1082" s="455" t="str">
        <f>'Departmental PL'!D1102</f>
        <v>2300 PC CLINTON CROSSINGS 110  - IDX Billed</v>
      </c>
      <c r="AR1082" s="456">
        <f>+C1082-'Departmental PL'!F1102</f>
        <v>0</v>
      </c>
      <c r="AS1082" s="456">
        <f>+D1082-'Departmental PL'!G1102</f>
        <v>0</v>
      </c>
      <c r="AT1082" s="456">
        <f>+E1082-'Departmental PL'!H1102</f>
        <v>0</v>
      </c>
      <c r="AU1082" s="456">
        <f>+F1082-'Departmental PL'!I1102</f>
        <v>0</v>
      </c>
      <c r="AV1082" s="456">
        <f>+G1082-'Departmental PL'!J1102</f>
        <v>-4244571.38</v>
      </c>
      <c r="AW1082" s="456">
        <f>+H1082-'Departmental PL'!K1102</f>
        <v>-4319368.4400000004</v>
      </c>
      <c r="AX1082" s="456">
        <f>+I1082-'Departmental PL'!L1102</f>
        <v>-2932347.9066804084</v>
      </c>
      <c r="AY1082" s="456">
        <f>+J1082-'Departmental PL'!M1102</f>
        <v>-2809811</v>
      </c>
      <c r="AZ1082" s="456">
        <f>+K1082-'Departmental PL'!N1102</f>
        <v>-3235745.663101295</v>
      </c>
      <c r="BA1082" s="456">
        <f>+L1082-'Departmental PL'!O1102</f>
        <v>-3111070.5773999994</v>
      </c>
      <c r="BB1082" s="456">
        <f>+M1082-'Departmental PL'!P1102</f>
        <v>303397.75642088661</v>
      </c>
      <c r="BC1082" s="456">
        <f>+N1082-'Departmental PL'!Q1102</f>
        <v>301259.57739999937</v>
      </c>
      <c r="BD1082" s="456">
        <f>+O1082-'Departmental PL'!R1102</f>
        <v>-466673.80253456894</v>
      </c>
      <c r="BE1082" s="456">
        <f>+P1082-'Departmental PL'!S1102</f>
        <v>-500010.62189999991</v>
      </c>
      <c r="BF1082" s="456">
        <f>+Q1082-'Departmental PL'!T1102</f>
        <v>-462788.93368639884</v>
      </c>
      <c r="BG1082" s="456">
        <f>+R1082-'Departmental PL'!U1102</f>
        <v>-423722.98229999997</v>
      </c>
      <c r="BH1082" s="456">
        <f>+S1082-'Departmental PL'!V1102</f>
        <v>1232860.4926418543</v>
      </c>
      <c r="BI1082" s="456">
        <f>+T1082-'Departmental PL'!W1102</f>
        <v>1224993.1815999993</v>
      </c>
    </row>
    <row r="1083" spans="2:61" ht="20.25" hidden="1" customHeight="1" x14ac:dyDescent="0.25">
      <c r="AQ1083" s="455">
        <f>'Departmental PL'!D1103</f>
        <v>0</v>
      </c>
      <c r="AR1083" s="456">
        <f>+C1083-'Departmental PL'!F1103</f>
        <v>0</v>
      </c>
      <c r="AS1083" s="456">
        <f>+D1083-'Departmental PL'!G1103</f>
        <v>0</v>
      </c>
      <c r="AT1083" s="456">
        <f>+E1083-'Departmental PL'!H1103</f>
        <v>0</v>
      </c>
      <c r="AU1083" s="456">
        <f>+F1083-'Departmental PL'!I1103</f>
        <v>0</v>
      </c>
      <c r="AV1083" s="456">
        <f>+G1083-'Departmental PL'!J1103</f>
        <v>0</v>
      </c>
      <c r="AW1083" s="456">
        <f>+H1083-'Departmental PL'!K1103</f>
        <v>0</v>
      </c>
      <c r="AX1083" s="456">
        <f>+I1083-'Departmental PL'!L1103</f>
        <v>0</v>
      </c>
      <c r="AY1083" s="456">
        <f>+J1083-'Departmental PL'!M1103</f>
        <v>0</v>
      </c>
      <c r="AZ1083" s="456">
        <f>+K1083-'Departmental PL'!N1103</f>
        <v>0</v>
      </c>
      <c r="BA1083" s="456">
        <f>+L1083-'Departmental PL'!O1103</f>
        <v>0</v>
      </c>
      <c r="BB1083" s="456">
        <f>+M1083-'Departmental PL'!P1103</f>
        <v>0</v>
      </c>
      <c r="BC1083" s="456">
        <f>+N1083-'Departmental PL'!Q1103</f>
        <v>0</v>
      </c>
      <c r="BD1083" s="456">
        <f>+O1083-'Departmental PL'!R1103</f>
        <v>0</v>
      </c>
      <c r="BE1083" s="456">
        <f>+P1083-'Departmental PL'!S1103</f>
        <v>0</v>
      </c>
      <c r="BF1083" s="456">
        <f>+Q1083-'Departmental PL'!T1103</f>
        <v>0</v>
      </c>
      <c r="BG1083" s="456">
        <f>+R1083-'Departmental PL'!U1103</f>
        <v>0</v>
      </c>
      <c r="BH1083" s="456">
        <f>+S1083-'Departmental PL'!V1103</f>
        <v>0</v>
      </c>
      <c r="BI1083" s="456">
        <f>+T1083-'Departmental PL'!W1103</f>
        <v>0</v>
      </c>
    </row>
    <row r="1084" spans="2:61" ht="20.25" hidden="1" customHeight="1" x14ac:dyDescent="0.25">
      <c r="AQ1084" s="455" t="str">
        <f>'Departmental PL'!D1104</f>
        <v xml:space="preserve">*2310 PC CLINTON MED ASSOC </v>
      </c>
      <c r="AR1084" s="456">
        <f>+C1084-'Departmental PL'!F1104</f>
        <v>0</v>
      </c>
      <c r="AS1084" s="456">
        <f>+D1084-'Departmental PL'!G1104</f>
        <v>0</v>
      </c>
      <c r="AT1084" s="456">
        <f>+E1084-'Departmental PL'!H1104</f>
        <v>0</v>
      </c>
      <c r="AU1084" s="456">
        <f>+F1084-'Departmental PL'!I1104</f>
        <v>0</v>
      </c>
      <c r="AV1084" s="456">
        <f>+G1084-'Departmental PL'!J1104</f>
        <v>0</v>
      </c>
      <c r="AW1084" s="456">
        <f>+H1084-'Departmental PL'!K1104</f>
        <v>0</v>
      </c>
      <c r="AX1084" s="456">
        <f>+I1084-'Departmental PL'!L1104</f>
        <v>0</v>
      </c>
      <c r="AY1084" s="456">
        <f>+J1084-'Departmental PL'!M1104</f>
        <v>0</v>
      </c>
      <c r="AZ1084" s="456">
        <f>+K1084-'Departmental PL'!N1104</f>
        <v>0</v>
      </c>
      <c r="BA1084" s="456">
        <f>+L1084-'Departmental PL'!O1104</f>
        <v>0</v>
      </c>
      <c r="BB1084" s="456">
        <f>+M1084-'Departmental PL'!P1104</f>
        <v>0</v>
      </c>
      <c r="BC1084" s="456">
        <f>+N1084-'Departmental PL'!Q1104</f>
        <v>0</v>
      </c>
      <c r="BD1084" s="456">
        <f>+O1084-'Departmental PL'!R1104</f>
        <v>0</v>
      </c>
      <c r="BE1084" s="456">
        <f>+P1084-'Departmental PL'!S1104</f>
        <v>0</v>
      </c>
      <c r="BF1084" s="456">
        <f>+Q1084-'Departmental PL'!T1104</f>
        <v>0</v>
      </c>
      <c r="BG1084" s="456">
        <f>+R1084-'Departmental PL'!U1104</f>
        <v>0</v>
      </c>
      <c r="BH1084" s="456">
        <f>+S1084-'Departmental PL'!V1104</f>
        <v>0</v>
      </c>
      <c r="BI1084" s="456">
        <f>+T1084-'Departmental PL'!W1104</f>
        <v>0</v>
      </c>
    </row>
    <row r="1085" spans="2:61" ht="20.25" hidden="1" customHeight="1" x14ac:dyDescent="0.25">
      <c r="AQ1085" s="455" t="str">
        <f>'Departmental PL'!D1105</f>
        <v>2310 PC CLINTON MED ASSOC * - FLOWCAST BILLED</v>
      </c>
      <c r="AR1085" s="456">
        <f>+C1085-'Departmental PL'!F1105</f>
        <v>-2452</v>
      </c>
      <c r="AS1085" s="456">
        <f>+D1085-'Departmental PL'!G1105</f>
        <v>-2748</v>
      </c>
      <c r="AT1085" s="456">
        <f>+E1085-'Departmental PL'!H1105</f>
        <v>-3462</v>
      </c>
      <c r="AU1085" s="456">
        <f>+F1085-'Departmental PL'!I1105</f>
        <v>-3890</v>
      </c>
      <c r="AV1085" s="456">
        <f>+G1085-'Departmental PL'!J1105</f>
        <v>-327295</v>
      </c>
      <c r="AW1085" s="456">
        <f>+H1085-'Departmental PL'!K1105</f>
        <v>-375816</v>
      </c>
      <c r="AX1085" s="456">
        <f>+I1085-'Departmental PL'!L1105</f>
        <v>-179608</v>
      </c>
      <c r="AY1085" s="456">
        <f>+J1085-'Departmental PL'!M1105</f>
        <v>-215204</v>
      </c>
      <c r="AZ1085" s="456">
        <f>+K1085-'Departmental PL'!N1105</f>
        <v>-284000</v>
      </c>
      <c r="BA1085" s="456">
        <f>+L1085-'Departmental PL'!O1105</f>
        <v>-321512</v>
      </c>
      <c r="BB1085" s="456">
        <f>+M1085-'Departmental PL'!P1105</f>
        <v>104392</v>
      </c>
      <c r="BC1085" s="456">
        <f>+N1085-'Departmental PL'!Q1105</f>
        <v>106308</v>
      </c>
      <c r="BD1085" s="456">
        <f>+O1085-'Departmental PL'!R1105</f>
        <v>-36496</v>
      </c>
      <c r="BE1085" s="456">
        <f>+P1085-'Departmental PL'!S1105</f>
        <v>-43256</v>
      </c>
      <c r="BF1085" s="456">
        <f>+Q1085-'Departmental PL'!T1105</f>
        <v>-40119</v>
      </c>
      <c r="BG1085" s="456">
        <f>+R1085-'Departmental PL'!U1105</f>
        <v>-42889</v>
      </c>
      <c r="BH1085" s="456">
        <f>+S1085-'Departmental PL'!V1105</f>
        <v>181007</v>
      </c>
      <c r="BI1085" s="456">
        <f>+T1085-'Departmental PL'!W1105</f>
        <v>192453</v>
      </c>
    </row>
    <row r="1086" spans="2:61" ht="20.25" hidden="1" customHeight="1" x14ac:dyDescent="0.25">
      <c r="AQ1086" s="455" t="str">
        <f>'Departmental PL'!D1106</f>
        <v>2310 PC CLINTON MED ASSOC  * - NON-TRENDSTAR BILLED</v>
      </c>
      <c r="AR1086" s="456">
        <f>+C1086-'Departmental PL'!F1106</f>
        <v>0</v>
      </c>
      <c r="AS1086" s="456">
        <f>+D1086-'Departmental PL'!G1106</f>
        <v>0</v>
      </c>
      <c r="AT1086" s="456">
        <f>+E1086-'Departmental PL'!H1106</f>
        <v>0</v>
      </c>
      <c r="AU1086" s="456">
        <f>+F1086-'Departmental PL'!I1106</f>
        <v>0</v>
      </c>
      <c r="AV1086" s="456">
        <f>+G1086-'Departmental PL'!J1106</f>
        <v>-4626133.8099999996</v>
      </c>
      <c r="AW1086" s="456">
        <f>+H1086-'Departmental PL'!K1106</f>
        <v>-4699987.76</v>
      </c>
      <c r="AX1086" s="456">
        <f>+I1086-'Departmental PL'!L1106</f>
        <v>-3282149.3802846218</v>
      </c>
      <c r="AY1086" s="456">
        <f>+J1086-'Departmental PL'!M1106</f>
        <v>-3057133</v>
      </c>
      <c r="AZ1086" s="456">
        <f>+K1086-'Departmental PL'!N1106</f>
        <v>-3954587.6394074396</v>
      </c>
      <c r="BA1086" s="456">
        <f>+L1086-'Departmental PL'!O1106</f>
        <v>-4062677.3604000001</v>
      </c>
      <c r="BB1086" s="456">
        <f>+M1086-'Departmental PL'!P1106</f>
        <v>672438.25912281778</v>
      </c>
      <c r="BC1086" s="456">
        <f>+N1086-'Departmental PL'!Q1106</f>
        <v>1005544.3604000001</v>
      </c>
      <c r="BD1086" s="456">
        <f>+O1086-'Departmental PL'!R1106</f>
        <v>-508187.40272268048</v>
      </c>
      <c r="BE1086" s="456">
        <f>+P1086-'Departmental PL'!S1106</f>
        <v>-546587.9513999999</v>
      </c>
      <c r="BF1086" s="456">
        <f>+Q1086-'Departmental PL'!T1106</f>
        <v>-558644.98944902478</v>
      </c>
      <c r="BG1086" s="456">
        <f>+R1086-'Departmental PL'!U1106</f>
        <v>-541952.03159999999</v>
      </c>
      <c r="BH1086" s="456">
        <f>+S1086-'Departmental PL'!V1106</f>
        <v>1739270.6512945229</v>
      </c>
      <c r="BI1086" s="456">
        <f>+T1086-'Departmental PL'!W1106</f>
        <v>2094084.3434000001</v>
      </c>
    </row>
    <row r="1087" spans="2:61" ht="20.25" hidden="1" customHeight="1" x14ac:dyDescent="0.25">
      <c r="AQ1087" s="455">
        <f>'Departmental PL'!D1107</f>
        <v>0</v>
      </c>
      <c r="AR1087" s="456">
        <f>+C1087-'Departmental PL'!F1107</f>
        <v>0</v>
      </c>
      <c r="AS1087" s="456">
        <f>+D1087-'Departmental PL'!G1107</f>
        <v>0</v>
      </c>
      <c r="AT1087" s="456">
        <f>+E1087-'Departmental PL'!H1107</f>
        <v>0</v>
      </c>
      <c r="AU1087" s="456">
        <f>+F1087-'Departmental PL'!I1107</f>
        <v>0</v>
      </c>
      <c r="AV1087" s="456">
        <f>+G1087-'Departmental PL'!J1107</f>
        <v>0</v>
      </c>
      <c r="AW1087" s="456">
        <f>+H1087-'Departmental PL'!K1107</f>
        <v>0</v>
      </c>
      <c r="AX1087" s="456">
        <f>+I1087-'Departmental PL'!L1107</f>
        <v>0</v>
      </c>
      <c r="AY1087" s="456">
        <f>+J1087-'Departmental PL'!M1107</f>
        <v>0</v>
      </c>
      <c r="AZ1087" s="456">
        <f>+K1087-'Departmental PL'!N1107</f>
        <v>0</v>
      </c>
      <c r="BA1087" s="456">
        <f>+L1087-'Departmental PL'!O1107</f>
        <v>0</v>
      </c>
      <c r="BB1087" s="456">
        <f>+M1087-'Departmental PL'!P1107</f>
        <v>0</v>
      </c>
      <c r="BC1087" s="456">
        <f>+N1087-'Departmental PL'!Q1107</f>
        <v>0</v>
      </c>
      <c r="BD1087" s="456">
        <f>+O1087-'Departmental PL'!R1107</f>
        <v>0</v>
      </c>
      <c r="BE1087" s="456">
        <f>+P1087-'Departmental PL'!S1107</f>
        <v>0</v>
      </c>
      <c r="BF1087" s="456">
        <f>+Q1087-'Departmental PL'!T1107</f>
        <v>0</v>
      </c>
      <c r="BG1087" s="456">
        <f>+R1087-'Departmental PL'!U1107</f>
        <v>0</v>
      </c>
      <c r="BH1087" s="456">
        <f>+S1087-'Departmental PL'!V1107</f>
        <v>0</v>
      </c>
      <c r="BI1087" s="456">
        <f>+T1087-'Departmental PL'!W1107</f>
        <v>0</v>
      </c>
    </row>
    <row r="1088" spans="2:61" ht="20.25" hidden="1" customHeight="1" x14ac:dyDescent="0.25">
      <c r="AQ1088" s="455" t="str">
        <f>'Departmental PL'!D1108</f>
        <v xml:space="preserve">*2340 PC OLSAN </v>
      </c>
      <c r="AR1088" s="456">
        <f>+C1088-'Departmental PL'!F1108</f>
        <v>0</v>
      </c>
      <c r="AS1088" s="456">
        <f>+D1088-'Departmental PL'!G1108</f>
        <v>0</v>
      </c>
      <c r="AT1088" s="456">
        <f>+E1088-'Departmental PL'!H1108</f>
        <v>0</v>
      </c>
      <c r="AU1088" s="456">
        <f>+F1088-'Departmental PL'!I1108</f>
        <v>0</v>
      </c>
      <c r="AV1088" s="456">
        <f>+G1088-'Departmental PL'!J1108</f>
        <v>0</v>
      </c>
      <c r="AW1088" s="456">
        <f>+H1088-'Departmental PL'!K1108</f>
        <v>0</v>
      </c>
      <c r="AX1088" s="456">
        <f>+I1088-'Departmental PL'!L1108</f>
        <v>0</v>
      </c>
      <c r="AY1088" s="456">
        <f>+J1088-'Departmental PL'!M1108</f>
        <v>0</v>
      </c>
      <c r="AZ1088" s="456">
        <f>+K1088-'Departmental PL'!N1108</f>
        <v>0</v>
      </c>
      <c r="BA1088" s="456">
        <f>+L1088-'Departmental PL'!O1108</f>
        <v>0</v>
      </c>
      <c r="BB1088" s="456">
        <f>+M1088-'Departmental PL'!P1108</f>
        <v>0</v>
      </c>
      <c r="BC1088" s="456">
        <f>+N1088-'Departmental PL'!Q1108</f>
        <v>0</v>
      </c>
      <c r="BD1088" s="456">
        <f>+O1088-'Departmental PL'!R1108</f>
        <v>0</v>
      </c>
      <c r="BE1088" s="456">
        <f>+P1088-'Departmental PL'!S1108</f>
        <v>0</v>
      </c>
      <c r="BF1088" s="456">
        <f>+Q1088-'Departmental PL'!T1108</f>
        <v>0</v>
      </c>
      <c r="BG1088" s="456">
        <f>+R1088-'Departmental PL'!U1108</f>
        <v>0</v>
      </c>
      <c r="BH1088" s="456">
        <f>+S1088-'Departmental PL'!V1108</f>
        <v>0</v>
      </c>
      <c r="BI1088" s="456">
        <f>+T1088-'Departmental PL'!W1108</f>
        <v>0</v>
      </c>
    </row>
    <row r="1089" spans="43:61" ht="20.25" hidden="1" customHeight="1" x14ac:dyDescent="0.25">
      <c r="AQ1089" s="455" t="str">
        <f>'Departmental PL'!D1109</f>
        <v>2340 PC OLSAN * - FLOWCAST BILLED</v>
      </c>
      <c r="AR1089" s="456">
        <f>+C1089-'Departmental PL'!F1109</f>
        <v>-3372</v>
      </c>
      <c r="AS1089" s="456">
        <f>+D1089-'Departmental PL'!G1109</f>
        <v>-3637</v>
      </c>
      <c r="AT1089" s="456">
        <f>+E1089-'Departmental PL'!H1109</f>
        <v>-5032</v>
      </c>
      <c r="AU1089" s="456">
        <f>+F1089-'Departmental PL'!I1109</f>
        <v>-5558</v>
      </c>
      <c r="AV1089" s="456">
        <f>+G1089-'Departmental PL'!J1109</f>
        <v>-457664</v>
      </c>
      <c r="AW1089" s="456">
        <f>+H1089-'Departmental PL'!K1109</f>
        <v>-492214</v>
      </c>
      <c r="AX1089" s="456">
        <f>+I1089-'Departmental PL'!L1109</f>
        <v>-251943</v>
      </c>
      <c r="AY1089" s="456">
        <f>+J1089-'Departmental PL'!M1109</f>
        <v>-283912</v>
      </c>
      <c r="AZ1089" s="456">
        <f>+K1089-'Departmental PL'!N1109</f>
        <v>-328394</v>
      </c>
      <c r="BA1089" s="456">
        <f>+L1089-'Departmental PL'!O1109</f>
        <v>-346801</v>
      </c>
      <c r="BB1089" s="456">
        <f>+M1089-'Departmental PL'!P1109</f>
        <v>76451</v>
      </c>
      <c r="BC1089" s="456">
        <f>+N1089-'Departmental PL'!Q1109</f>
        <v>62889</v>
      </c>
      <c r="BD1089" s="456">
        <f>+O1089-'Departmental PL'!R1109</f>
        <v>-50375</v>
      </c>
      <c r="BE1089" s="456">
        <f>+P1089-'Departmental PL'!S1109</f>
        <v>-58056</v>
      </c>
      <c r="BF1089" s="456">
        <f>+Q1089-'Departmental PL'!T1109</f>
        <v>-46144</v>
      </c>
      <c r="BG1089" s="456">
        <f>+R1089-'Departmental PL'!U1109</f>
        <v>-46894</v>
      </c>
      <c r="BH1089" s="456">
        <f>+S1089-'Departmental PL'!V1109</f>
        <v>172970</v>
      </c>
      <c r="BI1089" s="456">
        <f>+T1089-'Departmental PL'!W1109</f>
        <v>167839</v>
      </c>
    </row>
    <row r="1090" spans="43:61" ht="20.25" hidden="1" customHeight="1" x14ac:dyDescent="0.25">
      <c r="AQ1090" s="455" t="str">
        <f>'Departmental PL'!D1110</f>
        <v>2340 PC OLSAN * - NON-TRENDSTAR BILLED</v>
      </c>
      <c r="AR1090" s="456">
        <f>+C1090-'Departmental PL'!F1110</f>
        <v>0</v>
      </c>
      <c r="AS1090" s="456">
        <f>+D1090-'Departmental PL'!G1110</f>
        <v>0</v>
      </c>
      <c r="AT1090" s="456">
        <f>+E1090-'Departmental PL'!H1110</f>
        <v>0</v>
      </c>
      <c r="AU1090" s="456">
        <f>+F1090-'Departmental PL'!I1110</f>
        <v>0</v>
      </c>
      <c r="AV1090" s="456">
        <f>+G1090-'Departmental PL'!J1110</f>
        <v>-7184633.1200000001</v>
      </c>
      <c r="AW1090" s="456">
        <f>+H1090-'Departmental PL'!K1110</f>
        <v>-7262645.9500000002</v>
      </c>
      <c r="AX1090" s="456">
        <f>+I1090-'Departmental PL'!L1110</f>
        <v>-4791746.5444119638</v>
      </c>
      <c r="AY1090" s="456">
        <f>+J1090-'Departmental PL'!M1110</f>
        <v>-4567049</v>
      </c>
      <c r="AZ1090" s="456">
        <f>+K1090-'Departmental PL'!N1110</f>
        <v>-5162810.6234261533</v>
      </c>
      <c r="BA1090" s="456">
        <f>+L1090-'Departmental PL'!O1110</f>
        <v>-5070121.0801999997</v>
      </c>
      <c r="BB1090" s="456">
        <f>+M1090-'Departmental PL'!P1110</f>
        <v>371064.07901418954</v>
      </c>
      <c r="BC1090" s="456">
        <f>+N1090-'Departmental PL'!Q1110</f>
        <v>503072.08019999973</v>
      </c>
      <c r="BD1090" s="456">
        <f>+O1090-'Departmental PL'!R1110</f>
        <v>-791960.56030651112</v>
      </c>
      <c r="BE1090" s="456">
        <f>+P1090-'Departmental PL'!S1110</f>
        <v>-848760.12199999997</v>
      </c>
      <c r="BF1090" s="456">
        <f>+Q1090-'Departmental PL'!T1110</f>
        <v>-725444.89634892088</v>
      </c>
      <c r="BG1090" s="456">
        <f>+R1090-'Departmental PL'!U1110</f>
        <v>-685575.25719999999</v>
      </c>
      <c r="BH1090" s="456">
        <f>+S1090-'Departmental PL'!V1110</f>
        <v>1888469.5356696215</v>
      </c>
      <c r="BI1090" s="456">
        <f>+T1090-'Departmental PL'!W1110</f>
        <v>2037407.4593999996</v>
      </c>
    </row>
    <row r="1091" spans="43:61" ht="20.25" hidden="1" customHeight="1" x14ac:dyDescent="0.25">
      <c r="AQ1091" s="455">
        <f>'Departmental PL'!D1111</f>
        <v>0</v>
      </c>
      <c r="AR1091" s="456">
        <f>+C1091-'Departmental PL'!F1111</f>
        <v>0</v>
      </c>
      <c r="AS1091" s="456">
        <f>+D1091-'Departmental PL'!G1111</f>
        <v>0</v>
      </c>
      <c r="AT1091" s="456">
        <f>+E1091-'Departmental PL'!H1111</f>
        <v>0</v>
      </c>
      <c r="AU1091" s="456">
        <f>+F1091-'Departmental PL'!I1111</f>
        <v>0</v>
      </c>
      <c r="AV1091" s="456">
        <f>+G1091-'Departmental PL'!J1111</f>
        <v>0</v>
      </c>
      <c r="AW1091" s="456">
        <f>+H1091-'Departmental PL'!K1111</f>
        <v>0</v>
      </c>
      <c r="AX1091" s="456">
        <f>+I1091-'Departmental PL'!L1111</f>
        <v>0</v>
      </c>
      <c r="AY1091" s="456">
        <f>+J1091-'Departmental PL'!M1111</f>
        <v>0</v>
      </c>
      <c r="AZ1091" s="456">
        <f>+K1091-'Departmental PL'!N1111</f>
        <v>0</v>
      </c>
      <c r="BA1091" s="456">
        <f>+L1091-'Departmental PL'!O1111</f>
        <v>0</v>
      </c>
      <c r="BB1091" s="456">
        <f>+M1091-'Departmental PL'!P1111</f>
        <v>0</v>
      </c>
      <c r="BC1091" s="456">
        <f>+N1091-'Departmental PL'!Q1111</f>
        <v>0</v>
      </c>
      <c r="BD1091" s="456">
        <f>+O1091-'Departmental PL'!R1111</f>
        <v>0</v>
      </c>
      <c r="BE1091" s="456">
        <f>+P1091-'Departmental PL'!S1111</f>
        <v>0</v>
      </c>
      <c r="BF1091" s="456">
        <f>+Q1091-'Departmental PL'!T1111</f>
        <v>0</v>
      </c>
      <c r="BG1091" s="456">
        <f>+R1091-'Departmental PL'!U1111</f>
        <v>0</v>
      </c>
      <c r="BH1091" s="456">
        <f>+S1091-'Departmental PL'!V1111</f>
        <v>0</v>
      </c>
      <c r="BI1091" s="456">
        <f>+T1091-'Departmental PL'!W1111</f>
        <v>0</v>
      </c>
    </row>
    <row r="1092" spans="43:61" ht="20.25" hidden="1" customHeight="1" x14ac:dyDescent="0.25">
      <c r="AQ1092" s="455" t="str">
        <f>'Departmental PL'!D1112</f>
        <v>*2360 PC PULSIFER</v>
      </c>
      <c r="AR1092" s="456">
        <f>+C1092-'Departmental PL'!F1112</f>
        <v>0</v>
      </c>
      <c r="AS1092" s="456">
        <f>+D1092-'Departmental PL'!G1112</f>
        <v>0</v>
      </c>
      <c r="AT1092" s="456">
        <f>+E1092-'Departmental PL'!H1112</f>
        <v>0</v>
      </c>
      <c r="AU1092" s="456">
        <f>+F1092-'Departmental PL'!I1112</f>
        <v>0</v>
      </c>
      <c r="AV1092" s="456">
        <f>+G1092-'Departmental PL'!J1112</f>
        <v>0</v>
      </c>
      <c r="AW1092" s="456">
        <f>+H1092-'Departmental PL'!K1112</f>
        <v>0</v>
      </c>
      <c r="AX1092" s="456">
        <f>+I1092-'Departmental PL'!L1112</f>
        <v>0</v>
      </c>
      <c r="AY1092" s="456">
        <f>+J1092-'Departmental PL'!M1112</f>
        <v>0</v>
      </c>
      <c r="AZ1092" s="456">
        <f>+K1092-'Departmental PL'!N1112</f>
        <v>0</v>
      </c>
      <c r="BA1092" s="456">
        <f>+L1092-'Departmental PL'!O1112</f>
        <v>0</v>
      </c>
      <c r="BB1092" s="456">
        <f>+M1092-'Departmental PL'!P1112</f>
        <v>0</v>
      </c>
      <c r="BC1092" s="456">
        <f>+N1092-'Departmental PL'!Q1112</f>
        <v>0</v>
      </c>
      <c r="BD1092" s="456">
        <f>+O1092-'Departmental PL'!R1112</f>
        <v>0</v>
      </c>
      <c r="BE1092" s="456">
        <f>+P1092-'Departmental PL'!S1112</f>
        <v>0</v>
      </c>
      <c r="BF1092" s="456">
        <f>+Q1092-'Departmental PL'!T1112</f>
        <v>0</v>
      </c>
      <c r="BG1092" s="456">
        <f>+R1092-'Departmental PL'!U1112</f>
        <v>0</v>
      </c>
      <c r="BH1092" s="456">
        <f>+S1092-'Departmental PL'!V1112</f>
        <v>0</v>
      </c>
      <c r="BI1092" s="456">
        <f>+T1092-'Departmental PL'!W1112</f>
        <v>0</v>
      </c>
    </row>
    <row r="1093" spans="43:61" ht="20.25" hidden="1" customHeight="1" x14ac:dyDescent="0.25">
      <c r="AQ1093" s="455" t="str">
        <f>'Departmental PL'!D1113</f>
        <v>2360 PC PULSIFER* - FLOWCAST BILLED</v>
      </c>
      <c r="AR1093" s="456">
        <f>+C1093-'Departmental PL'!F1113</f>
        <v>-2067</v>
      </c>
      <c r="AS1093" s="456">
        <f>+D1093-'Departmental PL'!G1113</f>
        <v>-2136</v>
      </c>
      <c r="AT1093" s="456">
        <f>+E1093-'Departmental PL'!H1113</f>
        <v>-2974</v>
      </c>
      <c r="AU1093" s="456">
        <f>+F1093-'Departmental PL'!I1113</f>
        <v>-3250</v>
      </c>
      <c r="AV1093" s="456">
        <f>+G1093-'Departmental PL'!J1113</f>
        <v>-282086</v>
      </c>
      <c r="AW1093" s="456">
        <f>+H1093-'Departmental PL'!K1113</f>
        <v>-307138</v>
      </c>
      <c r="AX1093" s="456">
        <f>+I1093-'Departmental PL'!L1113</f>
        <v>-159105</v>
      </c>
      <c r="AY1093" s="456">
        <f>+J1093-'Departmental PL'!M1113</f>
        <v>-180497</v>
      </c>
      <c r="AZ1093" s="456">
        <f>+K1093-'Departmental PL'!N1113</f>
        <v>-209459</v>
      </c>
      <c r="BA1093" s="456">
        <f>+L1093-'Departmental PL'!O1113</f>
        <v>-231802</v>
      </c>
      <c r="BB1093" s="456">
        <f>+M1093-'Departmental PL'!P1113</f>
        <v>50354</v>
      </c>
      <c r="BC1093" s="456">
        <f>+N1093-'Departmental PL'!Q1113</f>
        <v>51305</v>
      </c>
      <c r="BD1093" s="456">
        <f>+O1093-'Departmental PL'!R1113</f>
        <v>-30299</v>
      </c>
      <c r="BE1093" s="456">
        <f>+P1093-'Departmental PL'!S1113</f>
        <v>-36588</v>
      </c>
      <c r="BF1093" s="456">
        <f>+Q1093-'Departmental PL'!T1113</f>
        <v>-29690</v>
      </c>
      <c r="BG1093" s="456">
        <f>+R1093-'Departmental PL'!U1113</f>
        <v>-31140</v>
      </c>
      <c r="BH1093" s="456">
        <f>+S1093-'Departmental PL'!V1113</f>
        <v>110343</v>
      </c>
      <c r="BI1093" s="456">
        <f>+T1093-'Departmental PL'!W1113</f>
        <v>119033</v>
      </c>
    </row>
    <row r="1094" spans="43:61" ht="20.25" hidden="1" customHeight="1" x14ac:dyDescent="0.25">
      <c r="AQ1094" s="455" t="str">
        <f>'Departmental PL'!D1114</f>
        <v>2360 PC PULSIFER* - NON-TRENDSTAR BILLED</v>
      </c>
      <c r="AR1094" s="456">
        <f>+C1094-'Departmental PL'!F1114</f>
        <v>0</v>
      </c>
      <c r="AS1094" s="456">
        <f>+D1094-'Departmental PL'!G1114</f>
        <v>0</v>
      </c>
      <c r="AT1094" s="456">
        <f>+E1094-'Departmental PL'!H1114</f>
        <v>0</v>
      </c>
      <c r="AU1094" s="456">
        <f>+F1094-'Departmental PL'!I1114</f>
        <v>0</v>
      </c>
      <c r="AV1094" s="456">
        <f>+G1094-'Departmental PL'!J1114</f>
        <v>-4775597</v>
      </c>
      <c r="AW1094" s="456">
        <f>+H1094-'Departmental PL'!K1114</f>
        <v>-4857691</v>
      </c>
      <c r="AX1094" s="456">
        <f>+I1094-'Departmental PL'!L1114</f>
        <v>-3384986.3688297616</v>
      </c>
      <c r="AY1094" s="456">
        <f>+J1094-'Departmental PL'!M1114</f>
        <v>-3128344</v>
      </c>
      <c r="AZ1094" s="456">
        <f>+K1094-'Departmental PL'!N1114</f>
        <v>-3653247.7297403454</v>
      </c>
      <c r="BA1094" s="456">
        <f>+L1094-'Departmental PL'!O1114</f>
        <v>-3586675.7875999999</v>
      </c>
      <c r="BB1094" s="456">
        <f>+M1094-'Departmental PL'!P1114</f>
        <v>268261.36091058375</v>
      </c>
      <c r="BC1094" s="456">
        <f>+N1094-'Departmental PL'!Q1114</f>
        <v>458331.78759999992</v>
      </c>
      <c r="BD1094" s="456">
        <f>+O1094-'Departmental PL'!R1114</f>
        <v>-528454.00526477047</v>
      </c>
      <c r="BE1094" s="456">
        <f>+P1094-'Departmental PL'!S1114</f>
        <v>-566125.84759999998</v>
      </c>
      <c r="BF1094" s="456">
        <f>+Q1094-'Departmental PL'!T1114</f>
        <v>-517833.23421364732</v>
      </c>
      <c r="BG1094" s="456">
        <f>+R1094-'Departmental PL'!U1114</f>
        <v>-481837.50459999999</v>
      </c>
      <c r="BH1094" s="456">
        <f>+S1094-'Departmental PL'!V1114</f>
        <v>1314548.6003890014</v>
      </c>
      <c r="BI1094" s="456">
        <f>+T1094-'Departmental PL'!W1114</f>
        <v>1506295.1398</v>
      </c>
    </row>
    <row r="1095" spans="43:61" ht="20.25" hidden="1" customHeight="1" x14ac:dyDescent="0.25">
      <c r="AQ1095" s="455">
        <f>'Departmental PL'!D1115</f>
        <v>0</v>
      </c>
      <c r="AR1095" s="456">
        <f>+C1095-'Departmental PL'!F1115</f>
        <v>0</v>
      </c>
      <c r="AS1095" s="456">
        <f>+D1095-'Departmental PL'!G1115</f>
        <v>0</v>
      </c>
      <c r="AT1095" s="456">
        <f>+E1095-'Departmental PL'!H1115</f>
        <v>0</v>
      </c>
      <c r="AU1095" s="456">
        <f>+F1095-'Departmental PL'!I1115</f>
        <v>0</v>
      </c>
      <c r="AV1095" s="456">
        <f>+G1095-'Departmental PL'!J1115</f>
        <v>0</v>
      </c>
      <c r="AW1095" s="456">
        <f>+H1095-'Departmental PL'!K1115</f>
        <v>0</v>
      </c>
      <c r="AX1095" s="456">
        <f>+I1095-'Departmental PL'!L1115</f>
        <v>0</v>
      </c>
      <c r="AY1095" s="456">
        <f>+J1095-'Departmental PL'!M1115</f>
        <v>0</v>
      </c>
      <c r="AZ1095" s="456">
        <f>+K1095-'Departmental PL'!N1115</f>
        <v>0</v>
      </c>
      <c r="BA1095" s="456">
        <f>+L1095-'Departmental PL'!O1115</f>
        <v>0</v>
      </c>
      <c r="BB1095" s="456">
        <f>+M1095-'Departmental PL'!P1115</f>
        <v>0</v>
      </c>
      <c r="BC1095" s="456">
        <f>+N1095-'Departmental PL'!Q1115</f>
        <v>0</v>
      </c>
      <c r="BD1095" s="456">
        <f>+O1095-'Departmental PL'!R1115</f>
        <v>0</v>
      </c>
      <c r="BE1095" s="456">
        <f>+P1095-'Departmental PL'!S1115</f>
        <v>0</v>
      </c>
      <c r="BF1095" s="456">
        <f>+Q1095-'Departmental PL'!T1115</f>
        <v>0</v>
      </c>
      <c r="BG1095" s="456">
        <f>+R1095-'Departmental PL'!U1115</f>
        <v>0</v>
      </c>
      <c r="BH1095" s="456">
        <f>+S1095-'Departmental PL'!V1115</f>
        <v>0</v>
      </c>
      <c r="BI1095" s="456">
        <f>+T1095-'Departmental PL'!W1115</f>
        <v>0</v>
      </c>
    </row>
    <row r="1096" spans="43:61" ht="20.25" hidden="1" customHeight="1" x14ac:dyDescent="0.25">
      <c r="AQ1096" s="455" t="str">
        <f>'Departmental PL'!D1116</f>
        <v xml:space="preserve">*2400 PC CANALSIDE </v>
      </c>
      <c r="AR1096" s="456">
        <f>+C1096-'Departmental PL'!F1116</f>
        <v>0</v>
      </c>
      <c r="AS1096" s="456">
        <f>+D1096-'Departmental PL'!G1116</f>
        <v>0</v>
      </c>
      <c r="AT1096" s="456">
        <f>+E1096-'Departmental PL'!H1116</f>
        <v>0</v>
      </c>
      <c r="AU1096" s="456">
        <f>+F1096-'Departmental PL'!I1116</f>
        <v>0</v>
      </c>
      <c r="AV1096" s="456">
        <f>+G1096-'Departmental PL'!J1116</f>
        <v>0</v>
      </c>
      <c r="AW1096" s="456">
        <f>+H1096-'Departmental PL'!K1116</f>
        <v>0</v>
      </c>
      <c r="AX1096" s="456">
        <f>+I1096-'Departmental PL'!L1116</f>
        <v>0</v>
      </c>
      <c r="AY1096" s="456">
        <f>+J1096-'Departmental PL'!M1116</f>
        <v>0</v>
      </c>
      <c r="AZ1096" s="456">
        <f>+K1096-'Departmental PL'!N1116</f>
        <v>0</v>
      </c>
      <c r="BA1096" s="456">
        <f>+L1096-'Departmental PL'!O1116</f>
        <v>0</v>
      </c>
      <c r="BB1096" s="456">
        <f>+M1096-'Departmental PL'!P1116</f>
        <v>0</v>
      </c>
      <c r="BC1096" s="456">
        <f>+N1096-'Departmental PL'!Q1116</f>
        <v>0</v>
      </c>
      <c r="BD1096" s="456">
        <f>+O1096-'Departmental PL'!R1116</f>
        <v>0</v>
      </c>
      <c r="BE1096" s="456">
        <f>+P1096-'Departmental PL'!S1116</f>
        <v>0</v>
      </c>
      <c r="BF1096" s="456">
        <f>+Q1096-'Departmental PL'!T1116</f>
        <v>0</v>
      </c>
      <c r="BG1096" s="456">
        <f>+R1096-'Departmental PL'!U1116</f>
        <v>0</v>
      </c>
      <c r="BH1096" s="456">
        <f>+S1096-'Departmental PL'!V1116</f>
        <v>0</v>
      </c>
      <c r="BI1096" s="456">
        <f>+T1096-'Departmental PL'!W1116</f>
        <v>0</v>
      </c>
    </row>
    <row r="1097" spans="43:61" ht="20.25" hidden="1" customHeight="1" x14ac:dyDescent="0.25">
      <c r="AQ1097" s="455" t="str">
        <f>'Departmental PL'!D1117</f>
        <v>2400 PC CANALSIDE* - FLOWCAST BILLED</v>
      </c>
      <c r="AR1097" s="456">
        <f>+C1097-'Departmental PL'!F1117</f>
        <v>-1017</v>
      </c>
      <c r="AS1097" s="456">
        <f>+D1097-'Departmental PL'!G1117</f>
        <v>-1202</v>
      </c>
      <c r="AT1097" s="456">
        <f>+E1097-'Departmental PL'!H1117</f>
        <v>-2556</v>
      </c>
      <c r="AU1097" s="456">
        <f>+F1097-'Departmental PL'!I1117</f>
        <v>-2408</v>
      </c>
      <c r="AV1097" s="456">
        <f>+G1097-'Departmental PL'!J1117</f>
        <v>-142257</v>
      </c>
      <c r="AW1097" s="456">
        <f>+H1097-'Departmental PL'!K1117</f>
        <v>-161301</v>
      </c>
      <c r="AX1097" s="456">
        <f>+I1097-'Departmental PL'!L1117</f>
        <v>-68082</v>
      </c>
      <c r="AY1097" s="456">
        <f>+J1097-'Departmental PL'!M1117</f>
        <v>-86976</v>
      </c>
      <c r="AZ1097" s="456">
        <f>+K1097-'Departmental PL'!N1117</f>
        <v>-121160</v>
      </c>
      <c r="BA1097" s="456">
        <f>+L1097-'Departmental PL'!O1117</f>
        <v>-119757</v>
      </c>
      <c r="BB1097" s="456">
        <f>+M1097-'Departmental PL'!P1117</f>
        <v>53078</v>
      </c>
      <c r="BC1097" s="456">
        <f>+N1097-'Departmental PL'!Q1117</f>
        <v>32781</v>
      </c>
      <c r="BD1097" s="456">
        <f>+O1097-'Departmental PL'!R1117</f>
        <v>-15370</v>
      </c>
      <c r="BE1097" s="456">
        <f>+P1097-'Departmental PL'!S1117</f>
        <v>-18464</v>
      </c>
      <c r="BF1097" s="456">
        <f>+Q1097-'Departmental PL'!T1117</f>
        <v>-17961</v>
      </c>
      <c r="BG1097" s="456">
        <f>+R1097-'Departmental PL'!U1117</f>
        <v>-17271</v>
      </c>
      <c r="BH1097" s="456">
        <f>+S1097-'Departmental PL'!V1117</f>
        <v>86409</v>
      </c>
      <c r="BI1097" s="456">
        <f>+T1097-'Departmental PL'!W1117</f>
        <v>68516</v>
      </c>
    </row>
    <row r="1098" spans="43:61" ht="20.25" hidden="1" customHeight="1" x14ac:dyDescent="0.25">
      <c r="AQ1098" s="455" t="str">
        <f>'Departmental PL'!D1118</f>
        <v>2400 PC CANALSIDE * - NON-TRENDSTAR BILLED</v>
      </c>
      <c r="AR1098" s="456">
        <f>+C1098-'Departmental PL'!F1118</f>
        <v>0</v>
      </c>
      <c r="AS1098" s="456">
        <f>+D1098-'Departmental PL'!G1118</f>
        <v>0</v>
      </c>
      <c r="AT1098" s="456">
        <f>+E1098-'Departmental PL'!H1118</f>
        <v>0</v>
      </c>
      <c r="AU1098" s="456">
        <f>+F1098-'Departmental PL'!I1118</f>
        <v>0</v>
      </c>
      <c r="AV1098" s="456">
        <f>+G1098-'Departmental PL'!J1118</f>
        <v>-2080470</v>
      </c>
      <c r="AW1098" s="456">
        <f>+H1098-'Departmental PL'!K1118</f>
        <v>-2174266</v>
      </c>
      <c r="AX1098" s="456">
        <f>+I1098-'Departmental PL'!L1118</f>
        <v>-1375805.1399477343</v>
      </c>
      <c r="AY1098" s="456">
        <f>+J1098-'Departmental PL'!M1118</f>
        <v>-1360071</v>
      </c>
      <c r="AZ1098" s="456">
        <f>+K1098-'Departmental PL'!N1118</f>
        <v>-1797518.5627987345</v>
      </c>
      <c r="BA1098" s="456">
        <f>+L1098-'Departmental PL'!O1118</f>
        <v>-1632627.4247999997</v>
      </c>
      <c r="BB1098" s="456">
        <f>+M1098-'Departmental PL'!P1118</f>
        <v>421713.42285100021</v>
      </c>
      <c r="BC1098" s="456">
        <f>+N1098-'Departmental PL'!Q1118</f>
        <v>272556.42479999969</v>
      </c>
      <c r="BD1098" s="456">
        <f>+O1098-'Departmental PL'!R1118</f>
        <v>-228028.42640390349</v>
      </c>
      <c r="BE1098" s="456">
        <f>+P1098-'Departmental PL'!S1118</f>
        <v>-251722.11419999998</v>
      </c>
      <c r="BF1098" s="456">
        <f>+Q1098-'Departmental PL'!T1118</f>
        <v>-266463.09702374076</v>
      </c>
      <c r="BG1098" s="456">
        <f>+R1098-'Departmental PL'!U1118</f>
        <v>-235449.82979999998</v>
      </c>
      <c r="BH1098" s="456">
        <f>+S1098-'Departmental PL'!V1118</f>
        <v>916204.94627864449</v>
      </c>
      <c r="BI1098" s="456">
        <f>+T1098-'Departmental PL'!W1118</f>
        <v>759728.36879999959</v>
      </c>
    </row>
    <row r="1099" spans="43:61" ht="20.25" hidden="1" customHeight="1" x14ac:dyDescent="0.25">
      <c r="AQ1099" s="455">
        <f>'Departmental PL'!D1119</f>
        <v>0</v>
      </c>
      <c r="AR1099" s="456">
        <f>+C1099-'Departmental PL'!F1119</f>
        <v>0</v>
      </c>
      <c r="AS1099" s="456">
        <f>+D1099-'Departmental PL'!G1119</f>
        <v>0</v>
      </c>
      <c r="AT1099" s="456">
        <f>+E1099-'Departmental PL'!H1119</f>
        <v>0</v>
      </c>
      <c r="AU1099" s="456">
        <f>+F1099-'Departmental PL'!I1119</f>
        <v>0</v>
      </c>
      <c r="AV1099" s="456">
        <f>+G1099-'Departmental PL'!J1119</f>
        <v>0</v>
      </c>
      <c r="AW1099" s="456">
        <f>+H1099-'Departmental PL'!K1119</f>
        <v>0</v>
      </c>
      <c r="AX1099" s="456">
        <f>+I1099-'Departmental PL'!L1119</f>
        <v>0</v>
      </c>
      <c r="AY1099" s="456">
        <f>+J1099-'Departmental PL'!M1119</f>
        <v>0</v>
      </c>
      <c r="AZ1099" s="456">
        <f>+K1099-'Departmental PL'!N1119</f>
        <v>0</v>
      </c>
      <c r="BA1099" s="456">
        <f>+L1099-'Departmental PL'!O1119</f>
        <v>0</v>
      </c>
      <c r="BB1099" s="456">
        <f>+M1099-'Departmental PL'!P1119</f>
        <v>0</v>
      </c>
      <c r="BC1099" s="456">
        <f>+N1099-'Departmental PL'!Q1119</f>
        <v>0</v>
      </c>
      <c r="BD1099" s="456">
        <f>+O1099-'Departmental PL'!R1119</f>
        <v>0</v>
      </c>
      <c r="BE1099" s="456">
        <f>+P1099-'Departmental PL'!S1119</f>
        <v>0</v>
      </c>
      <c r="BF1099" s="456">
        <f>+Q1099-'Departmental PL'!T1119</f>
        <v>0</v>
      </c>
      <c r="BG1099" s="456">
        <f>+R1099-'Departmental PL'!U1119</f>
        <v>0</v>
      </c>
      <c r="BH1099" s="456">
        <f>+S1099-'Departmental PL'!V1119</f>
        <v>0</v>
      </c>
      <c r="BI1099" s="456">
        <f>+T1099-'Departmental PL'!W1119</f>
        <v>0</v>
      </c>
    </row>
    <row r="1100" spans="43:61" ht="20.25" hidden="1" customHeight="1" x14ac:dyDescent="0.25">
      <c r="AQ1100" s="455" t="str">
        <f>'Departmental PL'!D1120</f>
        <v xml:space="preserve">*2420 PC MEDICAL ASSOC OF HENRIETTA  </v>
      </c>
      <c r="AR1100" s="456">
        <f>+C1100-'Departmental PL'!F1120</f>
        <v>0</v>
      </c>
      <c r="AS1100" s="456">
        <f>+D1100-'Departmental PL'!G1120</f>
        <v>0</v>
      </c>
      <c r="AT1100" s="456">
        <f>+E1100-'Departmental PL'!H1120</f>
        <v>0</v>
      </c>
      <c r="AU1100" s="456">
        <f>+F1100-'Departmental PL'!I1120</f>
        <v>0</v>
      </c>
      <c r="AV1100" s="456">
        <f>+G1100-'Departmental PL'!J1120</f>
        <v>0</v>
      </c>
      <c r="AW1100" s="456">
        <f>+H1100-'Departmental PL'!K1120</f>
        <v>0</v>
      </c>
      <c r="AX1100" s="456">
        <f>+I1100-'Departmental PL'!L1120</f>
        <v>0</v>
      </c>
      <c r="AY1100" s="456">
        <f>+J1100-'Departmental PL'!M1120</f>
        <v>0</v>
      </c>
      <c r="AZ1100" s="456">
        <f>+K1100-'Departmental PL'!N1120</f>
        <v>0</v>
      </c>
      <c r="BA1100" s="456">
        <f>+L1100-'Departmental PL'!O1120</f>
        <v>0</v>
      </c>
      <c r="BB1100" s="456">
        <f>+M1100-'Departmental PL'!P1120</f>
        <v>0</v>
      </c>
      <c r="BC1100" s="456">
        <f>+N1100-'Departmental PL'!Q1120</f>
        <v>0</v>
      </c>
      <c r="BD1100" s="456">
        <f>+O1100-'Departmental PL'!R1120</f>
        <v>0</v>
      </c>
      <c r="BE1100" s="456">
        <f>+P1100-'Departmental PL'!S1120</f>
        <v>0</v>
      </c>
      <c r="BF1100" s="456">
        <f>+Q1100-'Departmental PL'!T1120</f>
        <v>0</v>
      </c>
      <c r="BG1100" s="456">
        <f>+R1100-'Departmental PL'!U1120</f>
        <v>0</v>
      </c>
      <c r="BH1100" s="456">
        <f>+S1100-'Departmental PL'!V1120</f>
        <v>0</v>
      </c>
      <c r="BI1100" s="456">
        <f>+T1100-'Departmental PL'!W1120</f>
        <v>0</v>
      </c>
    </row>
    <row r="1101" spans="43:61" ht="20.25" hidden="1" customHeight="1" x14ac:dyDescent="0.25">
      <c r="AQ1101" s="455" t="str">
        <f>'Departmental PL'!D1121</f>
        <v xml:space="preserve"> 2420 PC MEDICAL ASSOC OF HENRIETTA* - FLOWCAST BILLED</v>
      </c>
      <c r="AR1101" s="456">
        <f>+C1101-'Departmental PL'!F1121</f>
        <v>-1281</v>
      </c>
      <c r="AS1101" s="456">
        <f>+D1101-'Departmental PL'!G1121</f>
        <v>-1216</v>
      </c>
      <c r="AT1101" s="456">
        <f>+E1101-'Departmental PL'!H1121</f>
        <v>-1587</v>
      </c>
      <c r="AU1101" s="456">
        <f>+F1101-'Departmental PL'!I1121</f>
        <v>-1284</v>
      </c>
      <c r="AV1101" s="456">
        <f>+G1101-'Departmental PL'!J1121</f>
        <v>-183394</v>
      </c>
      <c r="AW1101" s="456">
        <f>+H1101-'Departmental PL'!K1121</f>
        <v>-177981</v>
      </c>
      <c r="AX1101" s="456">
        <f>+I1101-'Departmental PL'!L1121</f>
        <v>-84632</v>
      </c>
      <c r="AY1101" s="456">
        <f>+J1101-'Departmental PL'!M1121</f>
        <v>-91523</v>
      </c>
      <c r="AZ1101" s="456">
        <f>+K1101-'Departmental PL'!N1121</f>
        <v>-142550</v>
      </c>
      <c r="BA1101" s="456">
        <f>+L1101-'Departmental PL'!O1121</f>
        <v>-138627</v>
      </c>
      <c r="BB1101" s="456">
        <f>+M1101-'Departmental PL'!P1121</f>
        <v>57918</v>
      </c>
      <c r="BC1101" s="456">
        <f>+N1101-'Departmental PL'!Q1121</f>
        <v>47104</v>
      </c>
      <c r="BD1101" s="456">
        <f>+O1101-'Departmental PL'!R1121</f>
        <v>-20249</v>
      </c>
      <c r="BE1101" s="456">
        <f>+P1101-'Departmental PL'!S1121</f>
        <v>-20614</v>
      </c>
      <c r="BF1101" s="456">
        <f>+Q1101-'Departmental PL'!T1121</f>
        <v>-23421</v>
      </c>
      <c r="BG1101" s="456">
        <f>+R1101-'Departmental PL'!U1121</f>
        <v>-20816</v>
      </c>
      <c r="BH1101" s="456">
        <f>+S1101-'Departmental PL'!V1121</f>
        <v>101588</v>
      </c>
      <c r="BI1101" s="456">
        <f>+T1101-'Departmental PL'!W1121</f>
        <v>88534</v>
      </c>
    </row>
    <row r="1102" spans="43:61" ht="20.25" hidden="1" customHeight="1" x14ac:dyDescent="0.25">
      <c r="AQ1102" s="455" t="str">
        <f>'Departmental PL'!D1122</f>
        <v>2420 PC MEDICAL ASSOC OF HENRIETTA* - NON-TRENDSTAR BILLED</v>
      </c>
      <c r="AR1102" s="456">
        <f>+C1102-'Departmental PL'!F1122</f>
        <v>0</v>
      </c>
      <c r="AS1102" s="456">
        <f>+D1102-'Departmental PL'!G1122</f>
        <v>0</v>
      </c>
      <c r="AT1102" s="456">
        <f>+E1102-'Departmental PL'!H1122</f>
        <v>0</v>
      </c>
      <c r="AU1102" s="456">
        <f>+F1102-'Departmental PL'!I1122</f>
        <v>0</v>
      </c>
      <c r="AV1102" s="456">
        <f>+G1102-'Departmental PL'!J1122</f>
        <v>-2661098.81</v>
      </c>
      <c r="AW1102" s="456">
        <f>+H1102-'Departmental PL'!K1122</f>
        <v>-2448006</v>
      </c>
      <c r="AX1102" s="456">
        <f>+I1102-'Departmental PL'!L1122</f>
        <v>-1850946.6302235594</v>
      </c>
      <c r="AY1102" s="456">
        <f>+J1102-'Departmental PL'!M1122</f>
        <v>-1559442</v>
      </c>
      <c r="AZ1102" s="456">
        <f>+K1102-'Departmental PL'!N1122</f>
        <v>-2064967.594525408</v>
      </c>
      <c r="BA1102" s="456">
        <f>+L1102-'Departmental PL'!O1122</f>
        <v>-1894802.0787</v>
      </c>
      <c r="BB1102" s="456">
        <f>+M1102-'Departmental PL'!P1122</f>
        <v>214020.96430184855</v>
      </c>
      <c r="BC1102" s="456">
        <f>+N1102-'Departmental PL'!Q1122</f>
        <v>335360.07869999995</v>
      </c>
      <c r="BD1102" s="456">
        <f>+O1102-'Departmental PL'!R1122</f>
        <v>-293320.61376584979</v>
      </c>
      <c r="BE1102" s="456">
        <f>+P1102-'Departmental PL'!S1122</f>
        <v>-281763.67170000001</v>
      </c>
      <c r="BF1102" s="456">
        <f>+Q1102-'Departmental PL'!T1122</f>
        <v>-339276.36490972672</v>
      </c>
      <c r="BG1102" s="456">
        <f>+R1102-'Departmental PL'!U1122</f>
        <v>-284514.63959999994</v>
      </c>
      <c r="BH1102" s="456">
        <f>+S1102-'Departmental PL'!V1122</f>
        <v>846617.94297742506</v>
      </c>
      <c r="BI1102" s="456">
        <f>+T1102-'Departmental PL'!W1122</f>
        <v>901638.3899999999</v>
      </c>
    </row>
    <row r="1103" spans="43:61" ht="20.25" hidden="1" customHeight="1" x14ac:dyDescent="0.25">
      <c r="AQ1103" s="455">
        <f>'Departmental PL'!D1123</f>
        <v>0</v>
      </c>
      <c r="AR1103" s="456">
        <f>+C1103-'Departmental PL'!F1123</f>
        <v>0</v>
      </c>
      <c r="AS1103" s="456">
        <f>+D1103-'Departmental PL'!G1123</f>
        <v>0</v>
      </c>
      <c r="AT1103" s="456">
        <f>+E1103-'Departmental PL'!H1123</f>
        <v>0</v>
      </c>
      <c r="AU1103" s="456">
        <f>+F1103-'Departmental PL'!I1123</f>
        <v>0</v>
      </c>
      <c r="AV1103" s="456">
        <f>+G1103-'Departmental PL'!J1123</f>
        <v>0</v>
      </c>
      <c r="AW1103" s="456">
        <f>+H1103-'Departmental PL'!K1123</f>
        <v>0</v>
      </c>
      <c r="AX1103" s="456">
        <f>+I1103-'Departmental PL'!L1123</f>
        <v>0</v>
      </c>
      <c r="AY1103" s="456">
        <f>+J1103-'Departmental PL'!M1123</f>
        <v>0</v>
      </c>
      <c r="AZ1103" s="456">
        <f>+K1103-'Departmental PL'!N1123</f>
        <v>0</v>
      </c>
      <c r="BA1103" s="456">
        <f>+L1103-'Departmental PL'!O1123</f>
        <v>0</v>
      </c>
      <c r="BB1103" s="456">
        <f>+M1103-'Departmental PL'!P1123</f>
        <v>0</v>
      </c>
      <c r="BC1103" s="456">
        <f>+N1103-'Departmental PL'!Q1123</f>
        <v>0</v>
      </c>
      <c r="BD1103" s="456">
        <f>+O1103-'Departmental PL'!R1123</f>
        <v>0</v>
      </c>
      <c r="BE1103" s="456">
        <f>+P1103-'Departmental PL'!S1123</f>
        <v>0</v>
      </c>
      <c r="BF1103" s="456">
        <f>+Q1103-'Departmental PL'!T1123</f>
        <v>0</v>
      </c>
      <c r="BG1103" s="456">
        <f>+R1103-'Departmental PL'!U1123</f>
        <v>0</v>
      </c>
      <c r="BH1103" s="456">
        <f>+S1103-'Departmental PL'!V1123</f>
        <v>0</v>
      </c>
      <c r="BI1103" s="456">
        <f>+T1103-'Departmental PL'!W1123</f>
        <v>0</v>
      </c>
    </row>
    <row r="1104" spans="43:61" ht="20.25" hidden="1" customHeight="1" x14ac:dyDescent="0.25">
      <c r="AQ1104" s="455" t="str">
        <f>'Departmental PL'!D1124</f>
        <v xml:space="preserve">*244 PC BROCKPORT MED  </v>
      </c>
      <c r="AR1104" s="456">
        <f>+C1104-'Departmental PL'!F1124</f>
        <v>0</v>
      </c>
      <c r="AS1104" s="456">
        <f>+D1104-'Departmental PL'!G1124</f>
        <v>0</v>
      </c>
      <c r="AT1104" s="456">
        <f>+E1104-'Departmental PL'!H1124</f>
        <v>0</v>
      </c>
      <c r="AU1104" s="456">
        <f>+F1104-'Departmental PL'!I1124</f>
        <v>0</v>
      </c>
      <c r="AV1104" s="456">
        <f>+G1104-'Departmental PL'!J1124</f>
        <v>0</v>
      </c>
      <c r="AW1104" s="456">
        <f>+H1104-'Departmental PL'!K1124</f>
        <v>0</v>
      </c>
      <c r="AX1104" s="456">
        <f>+I1104-'Departmental PL'!L1124</f>
        <v>0</v>
      </c>
      <c r="AY1104" s="456">
        <f>+J1104-'Departmental PL'!M1124</f>
        <v>0</v>
      </c>
      <c r="AZ1104" s="456">
        <f>+K1104-'Departmental PL'!N1124</f>
        <v>0</v>
      </c>
      <c r="BA1104" s="456">
        <f>+L1104-'Departmental PL'!O1124</f>
        <v>0</v>
      </c>
      <c r="BB1104" s="456">
        <f>+M1104-'Departmental PL'!P1124</f>
        <v>0</v>
      </c>
      <c r="BC1104" s="456">
        <f>+N1104-'Departmental PL'!Q1124</f>
        <v>0</v>
      </c>
      <c r="BD1104" s="456">
        <f>+O1104-'Departmental PL'!R1124</f>
        <v>0</v>
      </c>
      <c r="BE1104" s="456">
        <f>+P1104-'Departmental PL'!S1124</f>
        <v>0</v>
      </c>
      <c r="BF1104" s="456">
        <f>+Q1104-'Departmental PL'!T1124</f>
        <v>0</v>
      </c>
      <c r="BG1104" s="456">
        <f>+R1104-'Departmental PL'!U1124</f>
        <v>0</v>
      </c>
      <c r="BH1104" s="456">
        <f>+S1104-'Departmental PL'!V1124</f>
        <v>0</v>
      </c>
      <c r="BI1104" s="456">
        <f>+T1104-'Departmental PL'!W1124</f>
        <v>0</v>
      </c>
    </row>
    <row r="1105" spans="43:61" ht="20.25" hidden="1" customHeight="1" x14ac:dyDescent="0.25">
      <c r="AQ1105" s="455" t="str">
        <f>'Departmental PL'!D1125</f>
        <v>244 PC BROCKPORT MED  * - FLOWCAST BILLED</v>
      </c>
      <c r="AR1105" s="456">
        <f>+C1105-'Departmental PL'!F1125</f>
        <v>-1310</v>
      </c>
      <c r="AS1105" s="456">
        <f>+D1105-'Departmental PL'!G1125</f>
        <v>-1055</v>
      </c>
      <c r="AT1105" s="456">
        <f>+E1105-'Departmental PL'!H1125</f>
        <v>-46910</v>
      </c>
      <c r="AU1105" s="456">
        <f>+F1105-'Departmental PL'!I1125</f>
        <v>-33103</v>
      </c>
      <c r="AV1105" s="456">
        <f>+G1105-'Departmental PL'!J1125</f>
        <v>-212136</v>
      </c>
      <c r="AW1105" s="456">
        <f>+H1105-'Departmental PL'!K1125</f>
        <v>-154369</v>
      </c>
      <c r="AX1105" s="456">
        <f>+I1105-'Departmental PL'!L1125</f>
        <v>-98237</v>
      </c>
      <c r="AY1105" s="456">
        <f>+J1105-'Departmental PL'!M1125</f>
        <v>-83007</v>
      </c>
      <c r="AZ1105" s="456">
        <f>+K1105-'Departmental PL'!N1125</f>
        <v>-127285</v>
      </c>
      <c r="BA1105" s="456">
        <f>+L1105-'Departmental PL'!O1125</f>
        <v>-116089</v>
      </c>
      <c r="BB1105" s="456">
        <f>+M1105-'Departmental PL'!P1125</f>
        <v>29048</v>
      </c>
      <c r="BC1105" s="456">
        <f>+N1105-'Departmental PL'!Q1125</f>
        <v>33082</v>
      </c>
      <c r="BD1105" s="456">
        <f>+O1105-'Departmental PL'!R1125</f>
        <v>-46973</v>
      </c>
      <c r="BE1105" s="456">
        <f>+P1105-'Departmental PL'!S1125</f>
        <v>-34429</v>
      </c>
      <c r="BF1105" s="456">
        <f>+Q1105-'Departmental PL'!T1125</f>
        <v>-25181</v>
      </c>
      <c r="BG1105" s="456">
        <f>+R1105-'Departmental PL'!U1125</f>
        <v>-20907</v>
      </c>
      <c r="BH1105" s="456">
        <f>+S1105-'Departmental PL'!V1125</f>
        <v>101202</v>
      </c>
      <c r="BI1105" s="456">
        <f>+T1105-'Departmental PL'!W1125</f>
        <v>88418</v>
      </c>
    </row>
    <row r="1106" spans="43:61" ht="20.25" hidden="1" customHeight="1" x14ac:dyDescent="0.25">
      <c r="AQ1106" s="455" t="str">
        <f>'Departmental PL'!D1126</f>
        <v>244 PC BROCKPORT MED  * - NON-TRENDSTAR BILLED</v>
      </c>
      <c r="AR1106" s="456">
        <f>+C1106-'Departmental PL'!F1126</f>
        <v>0</v>
      </c>
      <c r="AS1106" s="456">
        <f>+D1106-'Departmental PL'!G1126</f>
        <v>0</v>
      </c>
      <c r="AT1106" s="456">
        <f>+E1106-'Departmental PL'!H1126</f>
        <v>0</v>
      </c>
      <c r="AU1106" s="456">
        <f>+F1106-'Departmental PL'!I1126</f>
        <v>0</v>
      </c>
      <c r="AV1106" s="456">
        <f>+G1106-'Departmental PL'!J1126</f>
        <v>-1573763.81</v>
      </c>
      <c r="AW1106" s="456">
        <f>+H1106-'Departmental PL'!K1126</f>
        <v>-1169902.81</v>
      </c>
      <c r="AX1106" s="456">
        <f>+I1106-'Departmental PL'!L1126</f>
        <v>-1000533.218846553</v>
      </c>
      <c r="AY1106" s="456">
        <f>+J1106-'Departmental PL'!M1126</f>
        <v>-712127</v>
      </c>
      <c r="AZ1106" s="456">
        <f>+K1106-'Departmental PL'!N1126</f>
        <v>-975371.34019483475</v>
      </c>
      <c r="BA1106" s="456">
        <f>+L1106-'Departmental PL'!O1126</f>
        <v>-904663.7023</v>
      </c>
      <c r="BB1106" s="456">
        <f>+M1106-'Departmental PL'!P1126</f>
        <v>-25161.87865171826</v>
      </c>
      <c r="BC1106" s="456">
        <f>+N1106-'Departmental PL'!Q1126</f>
        <v>192536.7023</v>
      </c>
      <c r="BD1106" s="456">
        <f>+O1106-'Departmental PL'!R1126</f>
        <v>-359950.38743202609</v>
      </c>
      <c r="BE1106" s="456">
        <f>+P1106-'Departmental PL'!S1126</f>
        <v>-268296.10700000002</v>
      </c>
      <c r="BF1106" s="456">
        <f>+Q1106-'Departmental PL'!T1126</f>
        <v>-192957.73016604866</v>
      </c>
      <c r="BG1106" s="456">
        <f>+R1106-'Departmental PL'!U1126</f>
        <v>-162920.85460000002</v>
      </c>
      <c r="BH1106" s="456">
        <f>+S1106-'Departmental PL'!V1126</f>
        <v>527746.23894635646</v>
      </c>
      <c r="BI1106" s="456">
        <f>+T1106-'Departmental PL'!W1126</f>
        <v>623753.66390000004</v>
      </c>
    </row>
    <row r="1107" spans="43:61" ht="20.25" hidden="1" customHeight="1" x14ac:dyDescent="0.25">
      <c r="AQ1107" s="455">
        <f>'Departmental PL'!D1127</f>
        <v>0</v>
      </c>
      <c r="AR1107" s="456">
        <f>+C1107-'Departmental PL'!F1127</f>
        <v>0</v>
      </c>
      <c r="AS1107" s="456">
        <f>+D1107-'Departmental PL'!G1127</f>
        <v>0</v>
      </c>
      <c r="AT1107" s="456">
        <f>+E1107-'Departmental PL'!H1127</f>
        <v>0</v>
      </c>
      <c r="AU1107" s="456">
        <f>+F1107-'Departmental PL'!I1127</f>
        <v>0</v>
      </c>
      <c r="AV1107" s="456">
        <f>+G1107-'Departmental PL'!J1127</f>
        <v>0</v>
      </c>
      <c r="AW1107" s="456">
        <f>+H1107-'Departmental PL'!K1127</f>
        <v>0</v>
      </c>
      <c r="AX1107" s="456">
        <f>+I1107-'Departmental PL'!L1127</f>
        <v>0</v>
      </c>
      <c r="AY1107" s="456">
        <f>+J1107-'Departmental PL'!M1127</f>
        <v>0</v>
      </c>
      <c r="AZ1107" s="456">
        <f>+K1107-'Departmental PL'!N1127</f>
        <v>0</v>
      </c>
      <c r="BA1107" s="456">
        <f>+L1107-'Departmental PL'!O1127</f>
        <v>0</v>
      </c>
      <c r="BB1107" s="456">
        <f>+M1107-'Departmental PL'!P1127</f>
        <v>0</v>
      </c>
      <c r="BC1107" s="456">
        <f>+N1107-'Departmental PL'!Q1127</f>
        <v>0</v>
      </c>
      <c r="BD1107" s="456">
        <f>+O1107-'Departmental PL'!R1127</f>
        <v>0</v>
      </c>
      <c r="BE1107" s="456">
        <f>+P1107-'Departmental PL'!S1127</f>
        <v>0</v>
      </c>
      <c r="BF1107" s="456">
        <f>+Q1107-'Departmental PL'!T1127</f>
        <v>0</v>
      </c>
      <c r="BG1107" s="456">
        <f>+R1107-'Departmental PL'!U1127</f>
        <v>0</v>
      </c>
      <c r="BH1107" s="456">
        <f>+S1107-'Departmental PL'!V1127</f>
        <v>0</v>
      </c>
      <c r="BI1107" s="456">
        <f>+T1107-'Departmental PL'!W1127</f>
        <v>0</v>
      </c>
    </row>
    <row r="1108" spans="43:61" ht="20.25" hidden="1" customHeight="1" x14ac:dyDescent="0.25">
      <c r="AQ1108" s="455" t="str">
        <f>'Departmental PL'!D1128</f>
        <v>*232 PC EASTSIDE INT MED</v>
      </c>
      <c r="AR1108" s="456">
        <f>+C1108-'Departmental PL'!F1128</f>
        <v>0</v>
      </c>
      <c r="AS1108" s="456">
        <f>+D1108-'Departmental PL'!G1128</f>
        <v>0</v>
      </c>
      <c r="AT1108" s="456">
        <f>+E1108-'Departmental PL'!H1128</f>
        <v>0</v>
      </c>
      <c r="AU1108" s="456">
        <f>+F1108-'Departmental PL'!I1128</f>
        <v>0</v>
      </c>
      <c r="AV1108" s="456">
        <f>+G1108-'Departmental PL'!J1128</f>
        <v>0</v>
      </c>
      <c r="AW1108" s="456">
        <f>+H1108-'Departmental PL'!K1128</f>
        <v>0</v>
      </c>
      <c r="AX1108" s="456">
        <f>+I1108-'Departmental PL'!L1128</f>
        <v>0</v>
      </c>
      <c r="AY1108" s="456">
        <f>+J1108-'Departmental PL'!M1128</f>
        <v>0</v>
      </c>
      <c r="AZ1108" s="456">
        <f>+K1108-'Departmental PL'!N1128</f>
        <v>0</v>
      </c>
      <c r="BA1108" s="456">
        <f>+L1108-'Departmental PL'!O1128</f>
        <v>0</v>
      </c>
      <c r="BB1108" s="456">
        <f>+M1108-'Departmental PL'!P1128</f>
        <v>0</v>
      </c>
      <c r="BC1108" s="456">
        <f>+N1108-'Departmental PL'!Q1128</f>
        <v>0</v>
      </c>
      <c r="BD1108" s="456">
        <f>+O1108-'Departmental PL'!R1128</f>
        <v>0</v>
      </c>
      <c r="BE1108" s="456">
        <f>+P1108-'Departmental PL'!S1128</f>
        <v>0</v>
      </c>
      <c r="BF1108" s="456">
        <f>+Q1108-'Departmental PL'!T1128</f>
        <v>0</v>
      </c>
      <c r="BG1108" s="456">
        <f>+R1108-'Departmental PL'!U1128</f>
        <v>0</v>
      </c>
      <c r="BH1108" s="456">
        <f>+S1108-'Departmental PL'!V1128</f>
        <v>0</v>
      </c>
      <c r="BI1108" s="456">
        <f>+T1108-'Departmental PL'!W1128</f>
        <v>0</v>
      </c>
    </row>
    <row r="1109" spans="43:61" ht="20.25" hidden="1" customHeight="1" x14ac:dyDescent="0.25">
      <c r="AQ1109" s="455" t="str">
        <f>'Departmental PL'!D1129</f>
        <v>232 PC EASTSIDE INT MED  * - FLOWCAST BILLED</v>
      </c>
      <c r="AR1109" s="456">
        <f>+C1109-'Departmental PL'!F1129</f>
        <v>-1889</v>
      </c>
      <c r="AS1109" s="456">
        <f>+D1109-'Departmental PL'!G1129</f>
        <v>-811</v>
      </c>
      <c r="AT1109" s="456">
        <f>+E1109-'Departmental PL'!H1129</f>
        <v>-2973</v>
      </c>
      <c r="AU1109" s="456">
        <f>+F1109-'Departmental PL'!I1129</f>
        <v>-1115</v>
      </c>
      <c r="AV1109" s="456">
        <f>+G1109-'Departmental PL'!J1129</f>
        <v>-266457</v>
      </c>
      <c r="AW1109" s="456">
        <f>+H1109-'Departmental PL'!K1129</f>
        <v>-103172</v>
      </c>
      <c r="AX1109" s="456">
        <f>+I1109-'Departmental PL'!L1129</f>
        <v>-162630</v>
      </c>
      <c r="AY1109" s="456">
        <f>+J1109-'Departmental PL'!M1129</f>
        <v>-63539</v>
      </c>
      <c r="AZ1109" s="456">
        <f>+K1109-'Departmental PL'!N1129</f>
        <v>-213209</v>
      </c>
      <c r="BA1109" s="456">
        <f>+L1109-'Departmental PL'!O1129</f>
        <v>-69008</v>
      </c>
      <c r="BB1109" s="456">
        <f>+M1109-'Departmental PL'!P1129</f>
        <v>50579</v>
      </c>
      <c r="BC1109" s="456">
        <f>+N1109-'Departmental PL'!Q1129</f>
        <v>5469</v>
      </c>
      <c r="BD1109" s="456">
        <f>+O1109-'Departmental PL'!R1129</f>
        <v>-29041</v>
      </c>
      <c r="BE1109" s="456">
        <f>+P1109-'Departmental PL'!S1129</f>
        <v>-10837</v>
      </c>
      <c r="BF1109" s="456">
        <f>+Q1109-'Departmental PL'!T1129</f>
        <v>-32081</v>
      </c>
      <c r="BG1109" s="456">
        <f>+R1109-'Departmental PL'!U1129</f>
        <v>-10704</v>
      </c>
      <c r="BH1109" s="456">
        <f>+S1109-'Departmental PL'!V1129</f>
        <v>111701</v>
      </c>
      <c r="BI1109" s="456">
        <f>+T1109-'Departmental PL'!W1129</f>
        <v>27010</v>
      </c>
    </row>
    <row r="1110" spans="43:61" ht="20.25" hidden="1" customHeight="1" x14ac:dyDescent="0.25">
      <c r="AQ1110" s="455" t="str">
        <f>'Departmental PL'!D1130</f>
        <v>232 PC EASTSIDE INT MED* - NON-TRENDSTAR BILLED</v>
      </c>
      <c r="AR1110" s="456">
        <f>+C1110-'Departmental PL'!F1130</f>
        <v>0</v>
      </c>
      <c r="AS1110" s="456">
        <f>+D1110-'Departmental PL'!G1130</f>
        <v>0</v>
      </c>
      <c r="AT1110" s="456">
        <f>+E1110-'Departmental PL'!H1130</f>
        <v>0</v>
      </c>
      <c r="AU1110" s="456">
        <f>+F1110-'Departmental PL'!I1130</f>
        <v>0</v>
      </c>
      <c r="AV1110" s="456">
        <f>+G1110-'Departmental PL'!J1130</f>
        <v>-4636249.5599999996</v>
      </c>
      <c r="AW1110" s="456">
        <f>+H1110-'Departmental PL'!K1130</f>
        <v>-1940654</v>
      </c>
      <c r="AX1110" s="456">
        <f>+I1110-'Departmental PL'!L1130</f>
        <v>-3188723.1341184569</v>
      </c>
      <c r="AY1110" s="456">
        <f>+J1110-'Departmental PL'!M1130</f>
        <v>-1249189</v>
      </c>
      <c r="AZ1110" s="456">
        <f>+K1110-'Departmental PL'!N1130</f>
        <v>-3732727.0340626407</v>
      </c>
      <c r="BA1110" s="456">
        <f>+L1110-'Departmental PL'!O1130</f>
        <v>-1432358.4095999999</v>
      </c>
      <c r="BB1110" s="456">
        <f>+M1110-'Departmental PL'!P1130</f>
        <v>544003.89994418388</v>
      </c>
      <c r="BC1110" s="456">
        <f>+N1110-'Departmental PL'!Q1130</f>
        <v>183169.4095999999</v>
      </c>
      <c r="BD1110" s="456">
        <f>+O1110-'Departmental PL'!R1130</f>
        <v>-508432.04317498638</v>
      </c>
      <c r="BE1110" s="456">
        <f>+P1110-'Departmental PL'!S1130</f>
        <v>-224936.11199999999</v>
      </c>
      <c r="BF1110" s="456">
        <f>+Q1110-'Departmental PL'!T1130</f>
        <v>-561651.45031081676</v>
      </c>
      <c r="BG1110" s="456">
        <f>+R1110-'Departmental PL'!U1130</f>
        <v>-222169.872</v>
      </c>
      <c r="BH1110" s="456">
        <f>+S1110-'Departmental PL'!V1130</f>
        <v>1614087.3934299869</v>
      </c>
      <c r="BI1110" s="456">
        <f>+T1110-'Departmental PL'!W1130</f>
        <v>630275.39359999984</v>
      </c>
    </row>
    <row r="1111" spans="43:61" ht="20.25" hidden="1" customHeight="1" x14ac:dyDescent="0.25">
      <c r="AQ1111" s="455">
        <f>'Departmental PL'!D1131</f>
        <v>0</v>
      </c>
      <c r="AR1111" s="456">
        <f>+C1111-'Departmental PL'!F1131</f>
        <v>0</v>
      </c>
      <c r="AS1111" s="456">
        <f>+D1111-'Departmental PL'!G1131</f>
        <v>0</v>
      </c>
      <c r="AT1111" s="456">
        <f>+E1111-'Departmental PL'!H1131</f>
        <v>0</v>
      </c>
      <c r="AU1111" s="456">
        <f>+F1111-'Departmental PL'!I1131</f>
        <v>0</v>
      </c>
      <c r="AV1111" s="456">
        <f>+G1111-'Departmental PL'!J1131</f>
        <v>0</v>
      </c>
      <c r="AW1111" s="456">
        <f>+H1111-'Departmental PL'!K1131</f>
        <v>0</v>
      </c>
      <c r="AX1111" s="456">
        <f>+I1111-'Departmental PL'!L1131</f>
        <v>0</v>
      </c>
      <c r="AY1111" s="456">
        <f>+J1111-'Departmental PL'!M1131</f>
        <v>0</v>
      </c>
      <c r="AZ1111" s="456">
        <f>+K1111-'Departmental PL'!N1131</f>
        <v>0</v>
      </c>
      <c r="BA1111" s="456">
        <f>+L1111-'Departmental PL'!O1131</f>
        <v>0</v>
      </c>
      <c r="BB1111" s="456">
        <f>+M1111-'Departmental PL'!P1131</f>
        <v>0</v>
      </c>
      <c r="BC1111" s="456">
        <f>+N1111-'Departmental PL'!Q1131</f>
        <v>0</v>
      </c>
      <c r="BD1111" s="456">
        <f>+O1111-'Departmental PL'!R1131</f>
        <v>0</v>
      </c>
      <c r="BE1111" s="456">
        <f>+P1111-'Departmental PL'!S1131</f>
        <v>0</v>
      </c>
      <c r="BF1111" s="456">
        <f>+Q1111-'Departmental PL'!T1131</f>
        <v>0</v>
      </c>
      <c r="BG1111" s="456">
        <f>+R1111-'Departmental PL'!U1131</f>
        <v>0</v>
      </c>
      <c r="BH1111" s="456">
        <f>+S1111-'Departmental PL'!V1131</f>
        <v>0</v>
      </c>
      <c r="BI1111" s="456">
        <f>+T1111-'Departmental PL'!W1131</f>
        <v>0</v>
      </c>
    </row>
    <row r="1112" spans="43:61" ht="20.25" hidden="1" customHeight="1" x14ac:dyDescent="0.25">
      <c r="AQ1112" s="455" t="str">
        <f>'Departmental PL'!D1132</f>
        <v>*233 PC GATES</v>
      </c>
      <c r="AR1112" s="456">
        <f>+C1112-'Departmental PL'!F1132</f>
        <v>0</v>
      </c>
      <c r="AS1112" s="456">
        <f>+D1112-'Departmental PL'!G1132</f>
        <v>0</v>
      </c>
      <c r="AT1112" s="456">
        <f>+E1112-'Departmental PL'!H1132</f>
        <v>0</v>
      </c>
      <c r="AU1112" s="456">
        <f>+F1112-'Departmental PL'!I1132</f>
        <v>0</v>
      </c>
      <c r="AV1112" s="456">
        <f>+G1112-'Departmental PL'!J1132</f>
        <v>0</v>
      </c>
      <c r="AW1112" s="456">
        <f>+H1112-'Departmental PL'!K1132</f>
        <v>0</v>
      </c>
      <c r="AX1112" s="456">
        <f>+I1112-'Departmental PL'!L1132</f>
        <v>0</v>
      </c>
      <c r="AY1112" s="456">
        <f>+J1112-'Departmental PL'!M1132</f>
        <v>0</v>
      </c>
      <c r="AZ1112" s="456">
        <f>+K1112-'Departmental PL'!N1132</f>
        <v>0</v>
      </c>
      <c r="BA1112" s="456">
        <f>+L1112-'Departmental PL'!O1132</f>
        <v>0</v>
      </c>
      <c r="BB1112" s="456">
        <f>+M1112-'Departmental PL'!P1132</f>
        <v>0</v>
      </c>
      <c r="BC1112" s="456">
        <f>+N1112-'Departmental PL'!Q1132</f>
        <v>0</v>
      </c>
      <c r="BD1112" s="456">
        <f>+O1112-'Departmental PL'!R1132</f>
        <v>0</v>
      </c>
      <c r="BE1112" s="456">
        <f>+P1112-'Departmental PL'!S1132</f>
        <v>0</v>
      </c>
      <c r="BF1112" s="456">
        <f>+Q1112-'Departmental PL'!T1132</f>
        <v>0</v>
      </c>
      <c r="BG1112" s="456">
        <f>+R1112-'Departmental PL'!U1132</f>
        <v>0</v>
      </c>
      <c r="BH1112" s="456">
        <f>+S1112-'Departmental PL'!V1132</f>
        <v>0</v>
      </c>
      <c r="BI1112" s="456">
        <f>+T1112-'Departmental PL'!W1132</f>
        <v>0</v>
      </c>
    </row>
    <row r="1113" spans="43:61" ht="20.25" hidden="1" customHeight="1" x14ac:dyDescent="0.25">
      <c r="AQ1113" s="455" t="str">
        <f>'Departmental PL'!D1133</f>
        <v>233 PC GATES* - FLOWCAST BILLED</v>
      </c>
      <c r="AR1113" s="456">
        <f>+C1113-'Departmental PL'!F1133</f>
        <v>-2412</v>
      </c>
      <c r="AS1113" s="456">
        <f>+D1113-'Departmental PL'!G1133</f>
        <v>-1615</v>
      </c>
      <c r="AT1113" s="456">
        <f>+E1113-'Departmental PL'!H1133</f>
        <v>-3450</v>
      </c>
      <c r="AU1113" s="456">
        <f>+F1113-'Departmental PL'!I1133</f>
        <v>-2188</v>
      </c>
      <c r="AV1113" s="456">
        <f>+G1113-'Departmental PL'!J1133</f>
        <v>-319529</v>
      </c>
      <c r="AW1113" s="456">
        <f>+H1113-'Departmental PL'!K1133</f>
        <v>-208237</v>
      </c>
      <c r="AX1113" s="456">
        <f>+I1113-'Departmental PL'!L1133</f>
        <v>-192325</v>
      </c>
      <c r="AY1113" s="456">
        <f>+J1113-'Departmental PL'!M1133</f>
        <v>-126291</v>
      </c>
      <c r="AZ1113" s="456">
        <f>+K1113-'Departmental PL'!N1133</f>
        <v>-230035</v>
      </c>
      <c r="BA1113" s="456">
        <f>+L1113-'Departmental PL'!O1133</f>
        <v>-150784</v>
      </c>
      <c r="BB1113" s="456">
        <f>+M1113-'Departmental PL'!P1133</f>
        <v>37710</v>
      </c>
      <c r="BC1113" s="456">
        <f>+N1113-'Departmental PL'!Q1133</f>
        <v>24493</v>
      </c>
      <c r="BD1113" s="456">
        <f>+O1113-'Departmental PL'!R1133</f>
        <v>-35065</v>
      </c>
      <c r="BE1113" s="456">
        <f>+P1113-'Departmental PL'!S1133</f>
        <v>-22780</v>
      </c>
      <c r="BF1113" s="456">
        <f>+Q1113-'Departmental PL'!T1133</f>
        <v>-35500</v>
      </c>
      <c r="BG1113" s="456">
        <f>+R1113-'Departmental PL'!U1133</f>
        <v>-21396</v>
      </c>
      <c r="BH1113" s="456">
        <f>+S1113-'Departmental PL'!V1133</f>
        <v>108275</v>
      </c>
      <c r="BI1113" s="456">
        <f>+T1113-'Departmental PL'!W1133</f>
        <v>68669</v>
      </c>
    </row>
    <row r="1114" spans="43:61" ht="20.25" hidden="1" customHeight="1" x14ac:dyDescent="0.25">
      <c r="AQ1114" s="455" t="str">
        <f>'Departmental PL'!D1134</f>
        <v>233 PC GATES* - NON-TRENDSTAR BILLED</v>
      </c>
      <c r="AR1114" s="456">
        <f>+C1114-'Departmental PL'!F1134</f>
        <v>0</v>
      </c>
      <c r="AS1114" s="456">
        <f>+D1114-'Departmental PL'!G1134</f>
        <v>0</v>
      </c>
      <c r="AT1114" s="456">
        <f>+E1114-'Departmental PL'!H1134</f>
        <v>0</v>
      </c>
      <c r="AU1114" s="456">
        <f>+F1114-'Departmental PL'!I1134</f>
        <v>0</v>
      </c>
      <c r="AV1114" s="456">
        <f>+G1114-'Departmental PL'!J1134</f>
        <v>-3369946</v>
      </c>
      <c r="AW1114" s="456">
        <f>+H1114-'Departmental PL'!K1134</f>
        <v>-1904906</v>
      </c>
      <c r="AX1114" s="456">
        <f>+I1114-'Departmental PL'!L1134</f>
        <v>-2204660.3246789752</v>
      </c>
      <c r="AY1114" s="456">
        <f>+J1114-'Departmental PL'!M1134</f>
        <v>-1197852</v>
      </c>
      <c r="AZ1114" s="456">
        <f>+K1114-'Departmental PL'!N1134</f>
        <v>-2421203.3756384128</v>
      </c>
      <c r="BA1114" s="456">
        <f>+L1114-'Departmental PL'!O1134</f>
        <v>-1457219.8004000001</v>
      </c>
      <c r="BB1114" s="456">
        <f>+M1114-'Departmental PL'!P1134</f>
        <v>216543.05095943762</v>
      </c>
      <c r="BC1114" s="456">
        <f>+N1114-'Departmental PL'!Q1134</f>
        <v>259367.80040000007</v>
      </c>
      <c r="BD1114" s="456">
        <f>+O1114-'Departmental PL'!R1134</f>
        <v>-369071.2601250516</v>
      </c>
      <c r="BE1114" s="456">
        <f>+P1114-'Departmental PL'!S1134</f>
        <v>-220152.8602</v>
      </c>
      <c r="BF1114" s="456">
        <f>+Q1114-'Departmental PL'!T1134</f>
        <v>-373655.85478305828</v>
      </c>
      <c r="BG1114" s="456">
        <f>+R1114-'Departmental PL'!U1134</f>
        <v>-206776.01490000001</v>
      </c>
      <c r="BH1114" s="456">
        <f>+S1114-'Departmental PL'!V1134</f>
        <v>959270.1658675475</v>
      </c>
      <c r="BI1114" s="456">
        <f>+T1114-'Departmental PL'!W1134</f>
        <v>686296.67550000013</v>
      </c>
    </row>
    <row r="1115" spans="43:61" ht="20.25" hidden="1" customHeight="1" x14ac:dyDescent="0.25">
      <c r="AQ1115" s="455">
        <f>'Departmental PL'!D1135</f>
        <v>0</v>
      </c>
      <c r="AR1115" s="456">
        <f>+C1115-'Departmental PL'!F1135</f>
        <v>0</v>
      </c>
      <c r="AS1115" s="456">
        <f>+D1115-'Departmental PL'!G1135</f>
        <v>0</v>
      </c>
      <c r="AT1115" s="456">
        <f>+E1115-'Departmental PL'!H1135</f>
        <v>0</v>
      </c>
      <c r="AU1115" s="456">
        <f>+F1115-'Departmental PL'!I1135</f>
        <v>0</v>
      </c>
      <c r="AV1115" s="456">
        <f>+G1115-'Departmental PL'!J1135</f>
        <v>0</v>
      </c>
      <c r="AW1115" s="456">
        <f>+H1115-'Departmental PL'!K1135</f>
        <v>0</v>
      </c>
      <c r="AX1115" s="456">
        <f>+I1115-'Departmental PL'!L1135</f>
        <v>0</v>
      </c>
      <c r="AY1115" s="456">
        <f>+J1115-'Departmental PL'!M1135</f>
        <v>0</v>
      </c>
      <c r="AZ1115" s="456">
        <f>+K1115-'Departmental PL'!N1135</f>
        <v>0</v>
      </c>
      <c r="BA1115" s="456">
        <f>+L1115-'Departmental PL'!O1135</f>
        <v>0</v>
      </c>
      <c r="BB1115" s="456">
        <f>+M1115-'Departmental PL'!P1135</f>
        <v>0</v>
      </c>
      <c r="BC1115" s="456">
        <f>+N1115-'Departmental PL'!Q1135</f>
        <v>0</v>
      </c>
      <c r="BD1115" s="456">
        <f>+O1115-'Departmental PL'!R1135</f>
        <v>0</v>
      </c>
      <c r="BE1115" s="456">
        <f>+P1115-'Departmental PL'!S1135</f>
        <v>0</v>
      </c>
      <c r="BF1115" s="456">
        <f>+Q1115-'Departmental PL'!T1135</f>
        <v>0</v>
      </c>
      <c r="BG1115" s="456">
        <f>+R1115-'Departmental PL'!U1135</f>
        <v>0</v>
      </c>
      <c r="BH1115" s="456">
        <f>+S1115-'Departmental PL'!V1135</f>
        <v>0</v>
      </c>
      <c r="BI1115" s="456">
        <f>+T1115-'Departmental PL'!W1135</f>
        <v>0</v>
      </c>
    </row>
    <row r="1116" spans="43:61" ht="20.25" hidden="1" customHeight="1" x14ac:dyDescent="0.25">
      <c r="AQ1116" s="455" t="str">
        <f>'Departmental PL'!D1136</f>
        <v>*235 PC PANORAMA</v>
      </c>
      <c r="AR1116" s="456">
        <f>+C1116-'Departmental PL'!F1136</f>
        <v>0</v>
      </c>
      <c r="AS1116" s="456">
        <f>+D1116-'Departmental PL'!G1136</f>
        <v>0</v>
      </c>
      <c r="AT1116" s="456">
        <f>+E1116-'Departmental PL'!H1136</f>
        <v>0</v>
      </c>
      <c r="AU1116" s="456">
        <f>+F1116-'Departmental PL'!I1136</f>
        <v>0</v>
      </c>
      <c r="AV1116" s="456">
        <f>+G1116-'Departmental PL'!J1136</f>
        <v>0</v>
      </c>
      <c r="AW1116" s="456">
        <f>+H1116-'Departmental PL'!K1136</f>
        <v>0</v>
      </c>
      <c r="AX1116" s="456">
        <f>+I1116-'Departmental PL'!L1136</f>
        <v>0</v>
      </c>
      <c r="AY1116" s="456">
        <f>+J1116-'Departmental PL'!M1136</f>
        <v>0</v>
      </c>
      <c r="AZ1116" s="456">
        <f>+K1116-'Departmental PL'!N1136</f>
        <v>0</v>
      </c>
      <c r="BA1116" s="456">
        <f>+L1116-'Departmental PL'!O1136</f>
        <v>0</v>
      </c>
      <c r="BB1116" s="456">
        <f>+M1116-'Departmental PL'!P1136</f>
        <v>0</v>
      </c>
      <c r="BC1116" s="456">
        <f>+N1116-'Departmental PL'!Q1136</f>
        <v>0</v>
      </c>
      <c r="BD1116" s="456">
        <f>+O1116-'Departmental PL'!R1136</f>
        <v>0</v>
      </c>
      <c r="BE1116" s="456">
        <f>+P1116-'Departmental PL'!S1136</f>
        <v>0</v>
      </c>
      <c r="BF1116" s="456">
        <f>+Q1116-'Departmental PL'!T1136</f>
        <v>0</v>
      </c>
      <c r="BG1116" s="456">
        <f>+R1116-'Departmental PL'!U1136</f>
        <v>0</v>
      </c>
      <c r="BH1116" s="456">
        <f>+S1116-'Departmental PL'!V1136</f>
        <v>0</v>
      </c>
      <c r="BI1116" s="456">
        <f>+T1116-'Departmental PL'!W1136</f>
        <v>0</v>
      </c>
    </row>
    <row r="1117" spans="43:61" ht="20.25" hidden="1" customHeight="1" x14ac:dyDescent="0.25">
      <c r="AQ1117" s="455" t="str">
        <f>'Departmental PL'!D1137</f>
        <v>235 PC PANORAMA* - FLOWCAST BILLED</v>
      </c>
      <c r="AR1117" s="456">
        <f>+C1117-'Departmental PL'!F1137</f>
        <v>-2421</v>
      </c>
      <c r="AS1117" s="456">
        <f>+D1117-'Departmental PL'!G1137</f>
        <v>-1066</v>
      </c>
      <c r="AT1117" s="456">
        <f>+E1117-'Departmental PL'!H1137</f>
        <v>0</v>
      </c>
      <c r="AU1117" s="456">
        <f>+F1117-'Departmental PL'!I1137</f>
        <v>-1289</v>
      </c>
      <c r="AV1117" s="456">
        <f>+G1117-'Departmental PL'!J1137</f>
        <v>-317526</v>
      </c>
      <c r="AW1117" s="456">
        <f>+H1117-'Departmental PL'!K1137</f>
        <v>-135719</v>
      </c>
      <c r="AX1117" s="456">
        <f>+I1117-'Departmental PL'!L1137</f>
        <v>-192595</v>
      </c>
      <c r="AY1117" s="456">
        <f>+J1117-'Departmental PL'!M1137</f>
        <v>-82909</v>
      </c>
      <c r="AZ1117" s="456">
        <f>+K1117-'Departmental PL'!N1137</f>
        <v>-237482</v>
      </c>
      <c r="BA1117" s="456">
        <f>+L1117-'Departmental PL'!O1137</f>
        <v>-94376</v>
      </c>
      <c r="BB1117" s="456">
        <f>+M1117-'Departmental PL'!P1137</f>
        <v>44887</v>
      </c>
      <c r="BC1117" s="456">
        <f>+N1117-'Departmental PL'!Q1137</f>
        <v>11467</v>
      </c>
      <c r="BD1117" s="456">
        <f>+O1117-'Departmental PL'!R1137</f>
        <v>-34423</v>
      </c>
      <c r="BE1117" s="456">
        <f>+P1117-'Departmental PL'!S1137</f>
        <v>-14618</v>
      </c>
      <c r="BF1117" s="456">
        <f>+Q1117-'Departmental PL'!T1137</f>
        <v>-34225</v>
      </c>
      <c r="BG1117" s="456">
        <f>+R1117-'Departmental PL'!U1137</f>
        <v>-13852</v>
      </c>
      <c r="BH1117" s="456">
        <f>+S1117-'Departmental PL'!V1137</f>
        <v>113535</v>
      </c>
      <c r="BI1117" s="456">
        <f>+T1117-'Departmental PL'!W1137</f>
        <v>39937</v>
      </c>
    </row>
    <row r="1118" spans="43:61" ht="20.25" hidden="1" customHeight="1" x14ac:dyDescent="0.25">
      <c r="AQ1118" s="455" t="str">
        <f>'Departmental PL'!D1138</f>
        <v>235 PC PANORAMA* - NON-TRENDSTAR BILLED</v>
      </c>
      <c r="AR1118" s="456">
        <f>+C1118-'Departmental PL'!F1138</f>
        <v>0</v>
      </c>
      <c r="AS1118" s="456">
        <f>+D1118-'Departmental PL'!G1138</f>
        <v>0</v>
      </c>
      <c r="AT1118" s="456">
        <f>+E1118-'Departmental PL'!H1138</f>
        <v>0</v>
      </c>
      <c r="AU1118" s="456">
        <f>+F1118-'Departmental PL'!I1138</f>
        <v>0</v>
      </c>
      <c r="AV1118" s="456">
        <f>+G1118-'Departmental PL'!J1138</f>
        <v>-3886493.81</v>
      </c>
      <c r="AW1118" s="456">
        <f>+H1118-'Departmental PL'!K1138</f>
        <v>-1686262</v>
      </c>
      <c r="AX1118" s="456">
        <f>+I1118-'Departmental PL'!L1138</f>
        <v>-2737317.4885577993</v>
      </c>
      <c r="AY1118" s="456">
        <f>+J1118-'Departmental PL'!M1138</f>
        <v>-1086479</v>
      </c>
      <c r="AZ1118" s="456">
        <f>+K1118-'Departmental PL'!N1138</f>
        <v>-2969354.2798585449</v>
      </c>
      <c r="BA1118" s="456">
        <f>+L1118-'Departmental PL'!O1138</f>
        <v>-1253457.4317000001</v>
      </c>
      <c r="BB1118" s="456">
        <f>+M1118-'Departmental PL'!P1138</f>
        <v>232036.79130074568</v>
      </c>
      <c r="BC1118" s="456">
        <f>+N1118-'Departmental PL'!Q1138</f>
        <v>166978.43170000007</v>
      </c>
      <c r="BD1118" s="456">
        <f>+O1118-'Departmental PL'!R1138</f>
        <v>-430408.51289595821</v>
      </c>
      <c r="BE1118" s="456">
        <f>+P1118-'Departmental PL'!S1138</f>
        <v>-194145.2934</v>
      </c>
      <c r="BF1118" s="456">
        <f>+Q1118-'Departmental PL'!T1138</f>
        <v>-427925.8834132576</v>
      </c>
      <c r="BG1118" s="456">
        <f>+R1118-'Departmental PL'!U1138</f>
        <v>-183972.07919999998</v>
      </c>
      <c r="BH1118" s="456">
        <f>+S1118-'Departmental PL'!V1138</f>
        <v>1090371.1876099615</v>
      </c>
      <c r="BI1118" s="456">
        <f>+T1118-'Departmental PL'!W1138</f>
        <v>545095.80429999996</v>
      </c>
    </row>
    <row r="1119" spans="43:61" ht="20.25" hidden="1" customHeight="1" x14ac:dyDescent="0.25">
      <c r="AQ1119" s="455">
        <f>'Departmental PL'!D1139</f>
        <v>0</v>
      </c>
      <c r="AR1119" s="456">
        <f>+C1119-'Departmental PL'!F1139</f>
        <v>0</v>
      </c>
      <c r="AS1119" s="456">
        <f>+D1119-'Departmental PL'!G1139</f>
        <v>0</v>
      </c>
      <c r="AT1119" s="456">
        <f>+E1119-'Departmental PL'!H1139</f>
        <v>0</v>
      </c>
      <c r="AU1119" s="456">
        <f>+F1119-'Departmental PL'!I1139</f>
        <v>0</v>
      </c>
      <c r="AV1119" s="456">
        <f>+G1119-'Departmental PL'!J1139</f>
        <v>0</v>
      </c>
      <c r="AW1119" s="456">
        <f>+H1119-'Departmental PL'!K1139</f>
        <v>0</v>
      </c>
      <c r="AX1119" s="456">
        <f>+I1119-'Departmental PL'!L1139</f>
        <v>0</v>
      </c>
      <c r="AY1119" s="456">
        <f>+J1119-'Departmental PL'!M1139</f>
        <v>0</v>
      </c>
      <c r="AZ1119" s="456">
        <f>+K1119-'Departmental PL'!N1139</f>
        <v>0</v>
      </c>
      <c r="BA1119" s="456">
        <f>+L1119-'Departmental PL'!O1139</f>
        <v>0</v>
      </c>
      <c r="BB1119" s="456">
        <f>+M1119-'Departmental PL'!P1139</f>
        <v>0</v>
      </c>
      <c r="BC1119" s="456">
        <f>+N1119-'Departmental PL'!Q1139</f>
        <v>0</v>
      </c>
      <c r="BD1119" s="456">
        <f>+O1119-'Departmental PL'!R1139</f>
        <v>0</v>
      </c>
      <c r="BE1119" s="456">
        <f>+P1119-'Departmental PL'!S1139</f>
        <v>0</v>
      </c>
      <c r="BF1119" s="456">
        <f>+Q1119-'Departmental PL'!T1139</f>
        <v>0</v>
      </c>
      <c r="BG1119" s="456">
        <f>+R1119-'Departmental PL'!U1139</f>
        <v>0</v>
      </c>
      <c r="BH1119" s="456">
        <f>+S1119-'Departmental PL'!V1139</f>
        <v>0</v>
      </c>
      <c r="BI1119" s="456">
        <f>+T1119-'Departmental PL'!W1139</f>
        <v>0</v>
      </c>
    </row>
    <row r="1120" spans="43:61" ht="20.25" hidden="1" customHeight="1" x14ac:dyDescent="0.25">
      <c r="AQ1120" s="455" t="str">
        <f>'Departmental PL'!D1140</f>
        <v>*237 PC RIMA</v>
      </c>
      <c r="AR1120" s="456">
        <f>+C1120-'Departmental PL'!F1140</f>
        <v>0</v>
      </c>
      <c r="AS1120" s="456">
        <f>+D1120-'Departmental PL'!G1140</f>
        <v>0</v>
      </c>
      <c r="AT1120" s="456">
        <f>+E1120-'Departmental PL'!H1140</f>
        <v>0</v>
      </c>
      <c r="AU1120" s="456">
        <f>+F1120-'Departmental PL'!I1140</f>
        <v>0</v>
      </c>
      <c r="AV1120" s="456">
        <f>+G1120-'Departmental PL'!J1140</f>
        <v>0</v>
      </c>
      <c r="AW1120" s="456">
        <f>+H1120-'Departmental PL'!K1140</f>
        <v>0</v>
      </c>
      <c r="AX1120" s="456">
        <f>+I1120-'Departmental PL'!L1140</f>
        <v>0</v>
      </c>
      <c r="AY1120" s="456">
        <f>+J1120-'Departmental PL'!M1140</f>
        <v>0</v>
      </c>
      <c r="AZ1120" s="456">
        <f>+K1120-'Departmental PL'!N1140</f>
        <v>0</v>
      </c>
      <c r="BA1120" s="456">
        <f>+L1120-'Departmental PL'!O1140</f>
        <v>0</v>
      </c>
      <c r="BB1120" s="456">
        <f>+M1120-'Departmental PL'!P1140</f>
        <v>0</v>
      </c>
      <c r="BC1120" s="456">
        <f>+N1120-'Departmental PL'!Q1140</f>
        <v>0</v>
      </c>
      <c r="BD1120" s="456">
        <f>+O1120-'Departmental PL'!R1140</f>
        <v>0</v>
      </c>
      <c r="BE1120" s="456">
        <f>+P1120-'Departmental PL'!S1140</f>
        <v>0</v>
      </c>
      <c r="BF1120" s="456">
        <f>+Q1120-'Departmental PL'!T1140</f>
        <v>0</v>
      </c>
      <c r="BG1120" s="456">
        <f>+R1120-'Departmental PL'!U1140</f>
        <v>0</v>
      </c>
      <c r="BH1120" s="456">
        <f>+S1120-'Departmental PL'!V1140</f>
        <v>0</v>
      </c>
      <c r="BI1120" s="456">
        <f>+T1120-'Departmental PL'!W1140</f>
        <v>0</v>
      </c>
    </row>
    <row r="1121" spans="43:61" ht="20.25" hidden="1" customHeight="1" x14ac:dyDescent="0.25">
      <c r="AQ1121" s="455" t="str">
        <f>'Departmental PL'!D1141</f>
        <v>237 PC RIMA* - FLOWCAST BILLED</v>
      </c>
      <c r="AR1121" s="456">
        <f>+C1121-'Departmental PL'!F1141</f>
        <v>-1393</v>
      </c>
      <c r="AS1121" s="456">
        <f>+D1121-'Departmental PL'!G1141</f>
        <v>-545</v>
      </c>
      <c r="AT1121" s="456">
        <f>+E1121-'Departmental PL'!H1141</f>
        <v>-1905</v>
      </c>
      <c r="AU1121" s="456">
        <f>+F1121-'Departmental PL'!I1141</f>
        <v>-735</v>
      </c>
      <c r="AV1121" s="456">
        <f>+G1121-'Departmental PL'!J1141</f>
        <v>-176699</v>
      </c>
      <c r="AW1121" s="456">
        <f>+H1121-'Departmental PL'!K1141</f>
        <v>-70345</v>
      </c>
      <c r="AX1121" s="456">
        <f>+I1121-'Departmental PL'!L1141</f>
        <v>-44968</v>
      </c>
      <c r="AY1121" s="456">
        <f>+J1121-'Departmental PL'!M1141</f>
        <v>-42965</v>
      </c>
      <c r="AZ1121" s="456">
        <f>+K1121-'Departmental PL'!N1141</f>
        <v>-145298</v>
      </c>
      <c r="BA1121" s="456">
        <f>+L1121-'Departmental PL'!O1141</f>
        <v>-48920</v>
      </c>
      <c r="BB1121" s="456">
        <f>+M1121-'Departmental PL'!P1141</f>
        <v>100330</v>
      </c>
      <c r="BC1121" s="456">
        <f>+N1121-'Departmental PL'!Q1141</f>
        <v>5955</v>
      </c>
      <c r="BD1121" s="456">
        <f>+O1121-'Departmental PL'!R1141</f>
        <v>-19409</v>
      </c>
      <c r="BE1121" s="456">
        <f>+P1121-'Departmental PL'!S1141</f>
        <v>-7295</v>
      </c>
      <c r="BF1121" s="456">
        <f>+Q1121-'Departmental PL'!T1141</f>
        <v>-20407</v>
      </c>
      <c r="BG1121" s="456">
        <f>+R1121-'Departmental PL'!U1141</f>
        <v>-6735</v>
      </c>
      <c r="BH1121" s="456">
        <f>+S1121-'Departmental PL'!V1141</f>
        <v>140146</v>
      </c>
      <c r="BI1121" s="456">
        <f>+T1121-'Departmental PL'!W1141</f>
        <v>19985</v>
      </c>
    </row>
    <row r="1122" spans="43:61" ht="20.25" hidden="1" customHeight="1" x14ac:dyDescent="0.25">
      <c r="AQ1122" s="455" t="str">
        <f>'Departmental PL'!D1142</f>
        <v>237 PC RIMA* - NON-TRENDSTAR BILLED</v>
      </c>
      <c r="AR1122" s="456">
        <f>+C1122-'Departmental PL'!F1142</f>
        <v>0</v>
      </c>
      <c r="AS1122" s="456">
        <f>+D1122-'Departmental PL'!G1142</f>
        <v>0</v>
      </c>
      <c r="AT1122" s="456">
        <f>+E1122-'Departmental PL'!H1142</f>
        <v>0</v>
      </c>
      <c r="AU1122" s="456">
        <f>+F1122-'Departmental PL'!I1142</f>
        <v>0</v>
      </c>
      <c r="AV1122" s="456">
        <f>+G1122-'Departmental PL'!J1142</f>
        <v>-3099341.62</v>
      </c>
      <c r="AW1122" s="456">
        <f>+H1122-'Departmental PL'!K1142</f>
        <v>-1302968</v>
      </c>
      <c r="AX1122" s="456">
        <f>+I1122-'Departmental PL'!L1142</f>
        <v>-2080696.5328315091</v>
      </c>
      <c r="AY1122" s="456">
        <f>+J1122-'Departmental PL'!M1142</f>
        <v>-838590</v>
      </c>
      <c r="AZ1122" s="456">
        <f>+K1122-'Departmental PL'!N1142</f>
        <v>-2529916.6450521913</v>
      </c>
      <c r="BA1122" s="456">
        <f>+L1122-'Departmental PL'!O1142</f>
        <v>-1002895.3729999999</v>
      </c>
      <c r="BB1122" s="456">
        <f>+M1122-'Departmental PL'!P1142</f>
        <v>449220.1122206822</v>
      </c>
      <c r="BC1122" s="456">
        <f>+N1122-'Departmental PL'!Q1142</f>
        <v>164305.37299999991</v>
      </c>
      <c r="BD1122" s="456">
        <f>+O1122-'Departmental PL'!R1142</f>
        <v>-337948.48511908733</v>
      </c>
      <c r="BE1122" s="456">
        <f>+P1122-'Departmental PL'!S1142</f>
        <v>-149556.92299999998</v>
      </c>
      <c r="BF1122" s="456">
        <f>+Q1122-'Departmental PL'!T1142</f>
        <v>-355328.02317809005</v>
      </c>
      <c r="BG1122" s="456">
        <f>+R1122-'Departmental PL'!U1142</f>
        <v>-138063.24350000001</v>
      </c>
      <c r="BH1122" s="456">
        <f>+S1122-'Departmental PL'!V1142</f>
        <v>1142496.6205178597</v>
      </c>
      <c r="BI1122" s="456">
        <f>+T1122-'Departmental PL'!W1142</f>
        <v>451925.53949999984</v>
      </c>
    </row>
    <row r="1123" spans="43:61" ht="20.25" hidden="1" customHeight="1" x14ac:dyDescent="0.25">
      <c r="AQ1123" s="455">
        <f>'Departmental PL'!D1143</f>
        <v>0</v>
      </c>
      <c r="AR1123" s="456">
        <f>+C1123-'Departmental PL'!F1143</f>
        <v>0</v>
      </c>
      <c r="AS1123" s="456">
        <f>+D1123-'Departmental PL'!G1143</f>
        <v>0</v>
      </c>
      <c r="AT1123" s="456">
        <f>+E1123-'Departmental PL'!H1143</f>
        <v>0</v>
      </c>
      <c r="AU1123" s="456">
        <f>+F1123-'Departmental PL'!I1143</f>
        <v>0</v>
      </c>
      <c r="AV1123" s="456">
        <f>+G1123-'Departmental PL'!J1143</f>
        <v>0</v>
      </c>
      <c r="AW1123" s="456">
        <f>+H1123-'Departmental PL'!K1143</f>
        <v>0</v>
      </c>
      <c r="AX1123" s="456">
        <f>+I1123-'Departmental PL'!L1143</f>
        <v>0</v>
      </c>
      <c r="AY1123" s="456">
        <f>+J1123-'Departmental PL'!M1143</f>
        <v>0</v>
      </c>
      <c r="AZ1123" s="456">
        <f>+K1123-'Departmental PL'!N1143</f>
        <v>0</v>
      </c>
      <c r="BA1123" s="456">
        <f>+L1123-'Departmental PL'!O1143</f>
        <v>0</v>
      </c>
      <c r="BB1123" s="456">
        <f>+M1123-'Departmental PL'!P1143</f>
        <v>0</v>
      </c>
      <c r="BC1123" s="456">
        <f>+N1123-'Departmental PL'!Q1143</f>
        <v>0</v>
      </c>
      <c r="BD1123" s="456">
        <f>+O1123-'Departmental PL'!R1143</f>
        <v>0</v>
      </c>
      <c r="BE1123" s="456">
        <f>+P1123-'Departmental PL'!S1143</f>
        <v>0</v>
      </c>
      <c r="BF1123" s="456">
        <f>+Q1123-'Departmental PL'!T1143</f>
        <v>0</v>
      </c>
      <c r="BG1123" s="456">
        <f>+R1123-'Departmental PL'!U1143</f>
        <v>0</v>
      </c>
      <c r="BH1123" s="456">
        <f>+S1123-'Departmental PL'!V1143</f>
        <v>0</v>
      </c>
      <c r="BI1123" s="456">
        <f>+T1123-'Departmental PL'!W1143</f>
        <v>0</v>
      </c>
    </row>
    <row r="1124" spans="43:61" ht="20.25" hidden="1" customHeight="1" x14ac:dyDescent="0.25">
      <c r="AQ1124" s="455" t="str">
        <f>'Departmental PL'!D1144</f>
        <v>*238 PC SOUTHVIEW</v>
      </c>
      <c r="AR1124" s="456">
        <f>+C1124-'Departmental PL'!F1144</f>
        <v>0</v>
      </c>
      <c r="AS1124" s="456">
        <f>+D1124-'Departmental PL'!G1144</f>
        <v>0</v>
      </c>
      <c r="AT1124" s="456">
        <f>+E1124-'Departmental PL'!H1144</f>
        <v>0</v>
      </c>
      <c r="AU1124" s="456">
        <f>+F1124-'Departmental PL'!I1144</f>
        <v>0</v>
      </c>
      <c r="AV1124" s="456">
        <f>+G1124-'Departmental PL'!J1144</f>
        <v>0</v>
      </c>
      <c r="AW1124" s="456">
        <f>+H1124-'Departmental PL'!K1144</f>
        <v>0</v>
      </c>
      <c r="AX1124" s="456">
        <f>+I1124-'Departmental PL'!L1144</f>
        <v>0</v>
      </c>
      <c r="AY1124" s="456">
        <f>+J1124-'Departmental PL'!M1144</f>
        <v>0</v>
      </c>
      <c r="AZ1124" s="456">
        <f>+K1124-'Departmental PL'!N1144</f>
        <v>0</v>
      </c>
      <c r="BA1124" s="456">
        <f>+L1124-'Departmental PL'!O1144</f>
        <v>0</v>
      </c>
      <c r="BB1124" s="456">
        <f>+M1124-'Departmental PL'!P1144</f>
        <v>0</v>
      </c>
      <c r="BC1124" s="456">
        <f>+N1124-'Departmental PL'!Q1144</f>
        <v>0</v>
      </c>
      <c r="BD1124" s="456">
        <f>+O1124-'Departmental PL'!R1144</f>
        <v>0</v>
      </c>
      <c r="BE1124" s="456">
        <f>+P1124-'Departmental PL'!S1144</f>
        <v>0</v>
      </c>
      <c r="BF1124" s="456">
        <f>+Q1124-'Departmental PL'!T1144</f>
        <v>0</v>
      </c>
      <c r="BG1124" s="456">
        <f>+R1124-'Departmental PL'!U1144</f>
        <v>0</v>
      </c>
      <c r="BH1124" s="456">
        <f>+S1124-'Departmental PL'!V1144</f>
        <v>0</v>
      </c>
      <c r="BI1124" s="456">
        <f>+T1124-'Departmental PL'!W1144</f>
        <v>0</v>
      </c>
    </row>
    <row r="1125" spans="43:61" ht="20.25" hidden="1" customHeight="1" x14ac:dyDescent="0.25">
      <c r="AQ1125" s="455" t="str">
        <f>'Departmental PL'!D1145</f>
        <v>238 PC SOUTHVIEW* - FLOWCAST BILLED</v>
      </c>
      <c r="AR1125" s="456">
        <f>+C1125-'Departmental PL'!F1145</f>
        <v>-2147</v>
      </c>
      <c r="AS1125" s="456">
        <f>+D1125-'Departmental PL'!G1145</f>
        <v>-963</v>
      </c>
      <c r="AT1125" s="456">
        <f>+E1125-'Departmental PL'!H1145</f>
        <v>-2988</v>
      </c>
      <c r="AU1125" s="456">
        <f>+F1125-'Departmental PL'!I1145</f>
        <v>-1143</v>
      </c>
      <c r="AV1125" s="456">
        <f>+G1125-'Departmental PL'!J1145</f>
        <v>-284211</v>
      </c>
      <c r="AW1125" s="456">
        <f>+H1125-'Departmental PL'!K1145</f>
        <v>-120544</v>
      </c>
      <c r="AX1125" s="456">
        <f>+I1125-'Departmental PL'!L1145</f>
        <v>-170276</v>
      </c>
      <c r="AY1125" s="456">
        <f>+J1125-'Departmental PL'!M1145</f>
        <v>-73588</v>
      </c>
      <c r="AZ1125" s="456">
        <f>+K1125-'Departmental PL'!N1145</f>
        <v>-213495</v>
      </c>
      <c r="BA1125" s="456">
        <f>+L1125-'Departmental PL'!O1145</f>
        <v>-78794</v>
      </c>
      <c r="BB1125" s="456">
        <f>+M1125-'Departmental PL'!P1145</f>
        <v>43219</v>
      </c>
      <c r="BC1125" s="456">
        <f>+N1125-'Departmental PL'!Q1145</f>
        <v>5206</v>
      </c>
      <c r="BD1125" s="456">
        <f>+O1125-'Departmental PL'!R1145</f>
        <v>-30857</v>
      </c>
      <c r="BE1125" s="456">
        <f>+P1125-'Departmental PL'!S1145</f>
        <v>-12898</v>
      </c>
      <c r="BF1125" s="456">
        <f>+Q1125-'Departmental PL'!T1145</f>
        <v>-31181</v>
      </c>
      <c r="BG1125" s="456">
        <f>+R1125-'Departmental PL'!U1145</f>
        <v>-10935</v>
      </c>
      <c r="BH1125" s="456">
        <f>+S1125-'Departmental PL'!V1145</f>
        <v>105257</v>
      </c>
      <c r="BI1125" s="456">
        <f>+T1125-'Departmental PL'!W1145</f>
        <v>29039</v>
      </c>
    </row>
    <row r="1126" spans="43:61" ht="20.25" hidden="1" customHeight="1" x14ac:dyDescent="0.25">
      <c r="AQ1126" s="455" t="str">
        <f>'Departmental PL'!D1146</f>
        <v>238 PC SOUTHVIEW* - NON-TRENDSTAR BILLED</v>
      </c>
      <c r="AR1126" s="456">
        <f>+C1126-'Departmental PL'!F1146</f>
        <v>0</v>
      </c>
      <c r="AS1126" s="456">
        <f>+D1126-'Departmental PL'!G1146</f>
        <v>0</v>
      </c>
      <c r="AT1126" s="456">
        <f>+E1126-'Departmental PL'!H1146</f>
        <v>0</v>
      </c>
      <c r="AU1126" s="456">
        <f>+F1126-'Departmental PL'!I1146</f>
        <v>0</v>
      </c>
      <c r="AV1126" s="456">
        <f>+G1126-'Departmental PL'!J1146</f>
        <v>-4843872</v>
      </c>
      <c r="AW1126" s="456">
        <f>+H1126-'Departmental PL'!K1146</f>
        <v>-2008280.81</v>
      </c>
      <c r="AX1126" s="456">
        <f>+I1126-'Departmental PL'!L1146</f>
        <v>-3337097.7000698545</v>
      </c>
      <c r="AY1126" s="456">
        <f>+J1126-'Departmental PL'!M1146</f>
        <v>-1282906</v>
      </c>
      <c r="AZ1126" s="456">
        <f>+K1126-'Departmental PL'!N1146</f>
        <v>-3693835.2115719961</v>
      </c>
      <c r="BA1126" s="456">
        <f>+L1126-'Departmental PL'!O1146</f>
        <v>-1417646.5914999996</v>
      </c>
      <c r="BB1126" s="456">
        <f>+M1126-'Departmental PL'!P1146</f>
        <v>356737.5115021416</v>
      </c>
      <c r="BC1126" s="456">
        <f>+N1126-'Departmental PL'!Q1146</f>
        <v>134740.59149999963</v>
      </c>
      <c r="BD1126" s="456">
        <f>+O1126-'Departmental PL'!R1146</f>
        <v>-533875.21461899311</v>
      </c>
      <c r="BE1126" s="456">
        <f>+P1126-'Departmental PL'!S1146</f>
        <v>-232050.07799999998</v>
      </c>
      <c r="BF1126" s="456">
        <f>+Q1126-'Departmental PL'!T1146</f>
        <v>-539484.43646007357</v>
      </c>
      <c r="BG1126" s="456">
        <f>+R1126-'Departmental PL'!U1146</f>
        <v>-196742.72</v>
      </c>
      <c r="BH1126" s="456">
        <f>+S1126-'Departmental PL'!V1146</f>
        <v>1430097.1625812082</v>
      </c>
      <c r="BI1126" s="456">
        <f>+T1126-'Departmental PL'!W1146</f>
        <v>563533.38949999958</v>
      </c>
    </row>
    <row r="1127" spans="43:61" ht="20.25" hidden="1" customHeight="1" x14ac:dyDescent="0.25">
      <c r="AQ1127" s="455">
        <f>'Departmental PL'!D1147</f>
        <v>0</v>
      </c>
      <c r="AR1127" s="456">
        <f>+C1127-'Departmental PL'!F1147</f>
        <v>0</v>
      </c>
      <c r="AS1127" s="456">
        <f>+D1127-'Departmental PL'!G1147</f>
        <v>0</v>
      </c>
      <c r="AT1127" s="456">
        <f>+E1127-'Departmental PL'!H1147</f>
        <v>0</v>
      </c>
      <c r="AU1127" s="456">
        <f>+F1127-'Departmental PL'!I1147</f>
        <v>0</v>
      </c>
      <c r="AV1127" s="456">
        <f>+G1127-'Departmental PL'!J1147</f>
        <v>0</v>
      </c>
      <c r="AW1127" s="456">
        <f>+H1127-'Departmental PL'!K1147</f>
        <v>0</v>
      </c>
      <c r="AX1127" s="456">
        <f>+I1127-'Departmental PL'!L1147</f>
        <v>0</v>
      </c>
      <c r="AY1127" s="456">
        <f>+J1127-'Departmental PL'!M1147</f>
        <v>0</v>
      </c>
      <c r="AZ1127" s="456">
        <f>+K1127-'Departmental PL'!N1147</f>
        <v>0</v>
      </c>
      <c r="BA1127" s="456">
        <f>+L1127-'Departmental PL'!O1147</f>
        <v>0</v>
      </c>
      <c r="BB1127" s="456">
        <f>+M1127-'Departmental PL'!P1147</f>
        <v>0</v>
      </c>
      <c r="BC1127" s="456">
        <f>+N1127-'Departmental PL'!Q1147</f>
        <v>0</v>
      </c>
      <c r="BD1127" s="456">
        <f>+O1127-'Departmental PL'!R1147</f>
        <v>0</v>
      </c>
      <c r="BE1127" s="456">
        <f>+P1127-'Departmental PL'!S1147</f>
        <v>0</v>
      </c>
      <c r="BF1127" s="456">
        <f>+Q1127-'Departmental PL'!T1147</f>
        <v>0</v>
      </c>
      <c r="BG1127" s="456">
        <f>+R1127-'Departmental PL'!U1147</f>
        <v>0</v>
      </c>
      <c r="BH1127" s="456">
        <f>+S1127-'Departmental PL'!V1147</f>
        <v>0</v>
      </c>
      <c r="BI1127" s="456">
        <f>+T1127-'Departmental PL'!W1147</f>
        <v>0</v>
      </c>
    </row>
    <row r="1128" spans="43:61" ht="20.25" hidden="1" customHeight="1" x14ac:dyDescent="0.25">
      <c r="AQ1128" s="455" t="str">
        <f>'Departmental PL'!D1148</f>
        <v>*239 PC TWELVE CORNERS</v>
      </c>
      <c r="AR1128" s="456">
        <f>+C1128-'Departmental PL'!F1148</f>
        <v>0</v>
      </c>
      <c r="AS1128" s="456">
        <f>+D1128-'Departmental PL'!G1148</f>
        <v>0</v>
      </c>
      <c r="AT1128" s="456">
        <f>+E1128-'Departmental PL'!H1148</f>
        <v>0</v>
      </c>
      <c r="AU1128" s="456">
        <f>+F1128-'Departmental PL'!I1148</f>
        <v>0</v>
      </c>
      <c r="AV1128" s="456">
        <f>+G1128-'Departmental PL'!J1148</f>
        <v>0</v>
      </c>
      <c r="AW1128" s="456">
        <f>+H1128-'Departmental PL'!K1148</f>
        <v>0</v>
      </c>
      <c r="AX1128" s="456">
        <f>+I1128-'Departmental PL'!L1148</f>
        <v>0</v>
      </c>
      <c r="AY1128" s="456">
        <f>+J1128-'Departmental PL'!M1148</f>
        <v>0</v>
      </c>
      <c r="AZ1128" s="456">
        <f>+K1128-'Departmental PL'!N1148</f>
        <v>0</v>
      </c>
      <c r="BA1128" s="456">
        <f>+L1128-'Departmental PL'!O1148</f>
        <v>0</v>
      </c>
      <c r="BB1128" s="456">
        <f>+M1128-'Departmental PL'!P1148</f>
        <v>0</v>
      </c>
      <c r="BC1128" s="456">
        <f>+N1128-'Departmental PL'!Q1148</f>
        <v>0</v>
      </c>
      <c r="BD1128" s="456">
        <f>+O1128-'Departmental PL'!R1148</f>
        <v>0</v>
      </c>
      <c r="BE1128" s="456">
        <f>+P1128-'Departmental PL'!S1148</f>
        <v>0</v>
      </c>
      <c r="BF1128" s="456">
        <f>+Q1128-'Departmental PL'!T1148</f>
        <v>0</v>
      </c>
      <c r="BG1128" s="456">
        <f>+R1128-'Departmental PL'!U1148</f>
        <v>0</v>
      </c>
      <c r="BH1128" s="456">
        <f>+S1128-'Departmental PL'!V1148</f>
        <v>0</v>
      </c>
      <c r="BI1128" s="456">
        <f>+T1128-'Departmental PL'!W1148</f>
        <v>0</v>
      </c>
    </row>
    <row r="1129" spans="43:61" ht="20.25" hidden="1" customHeight="1" x14ac:dyDescent="0.25">
      <c r="AQ1129" s="455" t="str">
        <f>'Departmental PL'!D1149</f>
        <v>239 PC TWELVE CORNERS* - FLOWCAST BILLED</v>
      </c>
      <c r="AR1129" s="456">
        <f>+C1129-'Departmental PL'!F1149</f>
        <v>-716</v>
      </c>
      <c r="AS1129" s="456">
        <f>+D1129-'Departmental PL'!G1149</f>
        <v>-411</v>
      </c>
      <c r="AT1129" s="456">
        <f>+E1129-'Departmental PL'!H1149</f>
        <v>-1195</v>
      </c>
      <c r="AU1129" s="456">
        <f>+F1129-'Departmental PL'!I1149</f>
        <v>-523</v>
      </c>
      <c r="AV1129" s="456">
        <f>+G1129-'Departmental PL'!J1149</f>
        <v>-99093</v>
      </c>
      <c r="AW1129" s="456">
        <f>+H1129-'Departmental PL'!K1149</f>
        <v>-51078</v>
      </c>
      <c r="AX1129" s="456">
        <f>+I1129-'Departmental PL'!L1149</f>
        <v>-19760</v>
      </c>
      <c r="AY1129" s="456">
        <f>+J1129-'Departmental PL'!M1149</f>
        <v>-31092</v>
      </c>
      <c r="AZ1129" s="456">
        <f>+K1129-'Departmental PL'!N1149</f>
        <v>-90498</v>
      </c>
      <c r="BA1129" s="456">
        <f>+L1129-'Departmental PL'!O1149</f>
        <v>-42681</v>
      </c>
      <c r="BB1129" s="456">
        <f>+M1129-'Departmental PL'!P1149</f>
        <v>70738</v>
      </c>
      <c r="BC1129" s="456">
        <f>+N1129-'Departmental PL'!Q1149</f>
        <v>11589</v>
      </c>
      <c r="BD1129" s="456">
        <f>+O1129-'Departmental PL'!R1149</f>
        <v>-10599</v>
      </c>
      <c r="BE1129" s="456">
        <f>+P1129-'Departmental PL'!S1149</f>
        <v>-5574</v>
      </c>
      <c r="BF1129" s="456">
        <f>+Q1129-'Departmental PL'!T1149</f>
        <v>-13315</v>
      </c>
      <c r="BG1129" s="456">
        <f>+R1129-'Departmental PL'!U1149</f>
        <v>-6121</v>
      </c>
      <c r="BH1129" s="456">
        <f>+S1129-'Departmental PL'!V1149</f>
        <v>94652</v>
      </c>
      <c r="BI1129" s="456">
        <f>+T1129-'Departmental PL'!W1149</f>
        <v>23284</v>
      </c>
    </row>
    <row r="1130" spans="43:61" ht="20.25" hidden="1" customHeight="1" x14ac:dyDescent="0.25">
      <c r="AQ1130" s="455" t="str">
        <f>'Departmental PL'!D1150</f>
        <v>239 PC TWELVE CORNERS* - NON-TRENDSTAR BILLED</v>
      </c>
      <c r="AR1130" s="456">
        <f>+C1130-'Departmental PL'!F1150</f>
        <v>0</v>
      </c>
      <c r="AS1130" s="456">
        <f>+D1130-'Departmental PL'!G1150</f>
        <v>0</v>
      </c>
      <c r="AT1130" s="456">
        <f>+E1130-'Departmental PL'!H1150</f>
        <v>0</v>
      </c>
      <c r="AU1130" s="456">
        <f>+F1130-'Departmental PL'!I1150</f>
        <v>0</v>
      </c>
      <c r="AV1130" s="456">
        <f>+G1130-'Departmental PL'!J1150</f>
        <v>-1630995</v>
      </c>
      <c r="AW1130" s="456">
        <f>+H1130-'Departmental PL'!K1150</f>
        <v>-846734</v>
      </c>
      <c r="AX1130" s="456">
        <f>+I1130-'Departmental PL'!L1150</f>
        <v>-1098853.9178475956</v>
      </c>
      <c r="AY1130" s="456">
        <f>+J1130-'Departmental PL'!M1150</f>
        <v>-539736</v>
      </c>
      <c r="AZ1130" s="456">
        <f>+K1130-'Departmental PL'!N1150</f>
        <v>-1522052.9711131225</v>
      </c>
      <c r="BA1130" s="456">
        <f>+L1130-'Departmental PL'!O1150</f>
        <v>-750720.32400000002</v>
      </c>
      <c r="BB1130" s="456">
        <f>+M1130-'Departmental PL'!P1150</f>
        <v>423199.05326552689</v>
      </c>
      <c r="BC1130" s="456">
        <f>+N1130-'Departmental PL'!Q1150</f>
        <v>210984.32400000002</v>
      </c>
      <c r="BD1130" s="456">
        <f>+O1130-'Departmental PL'!R1150</f>
        <v>-178254.03043004923</v>
      </c>
      <c r="BE1130" s="456">
        <f>+P1130-'Departmental PL'!S1150</f>
        <v>-98040.522499999992</v>
      </c>
      <c r="BF1130" s="456">
        <f>+Q1130-'Departmental PL'!T1150</f>
        <v>-223940.79796434272</v>
      </c>
      <c r="BG1130" s="456">
        <f>+R1130-'Departmental PL'!U1150</f>
        <v>-107656.56499999999</v>
      </c>
      <c r="BH1130" s="456">
        <f>+S1130-'Departmental PL'!V1150</f>
        <v>825393.88165991881</v>
      </c>
      <c r="BI1130" s="456">
        <f>+T1130-'Departmental PL'!W1150</f>
        <v>416681.41149999999</v>
      </c>
    </row>
    <row r="1131" spans="43:61" ht="20.25" hidden="1" customHeight="1" x14ac:dyDescent="0.25">
      <c r="AQ1131" s="455">
        <f>'Departmental PL'!D1151</f>
        <v>0</v>
      </c>
      <c r="AR1131" s="456">
        <f>+C1131-'Departmental PL'!F1151</f>
        <v>0</v>
      </c>
      <c r="AS1131" s="456">
        <f>+D1131-'Departmental PL'!G1151</f>
        <v>0</v>
      </c>
      <c r="AT1131" s="456">
        <f>+E1131-'Departmental PL'!H1151</f>
        <v>0</v>
      </c>
      <c r="AU1131" s="456">
        <f>+F1131-'Departmental PL'!I1151</f>
        <v>0</v>
      </c>
      <c r="AV1131" s="456">
        <f>+G1131-'Departmental PL'!J1151</f>
        <v>0</v>
      </c>
      <c r="AW1131" s="456">
        <f>+H1131-'Departmental PL'!K1151</f>
        <v>0</v>
      </c>
      <c r="AX1131" s="456">
        <f>+I1131-'Departmental PL'!L1151</f>
        <v>0</v>
      </c>
      <c r="AY1131" s="456">
        <f>+J1131-'Departmental PL'!M1151</f>
        <v>0</v>
      </c>
      <c r="AZ1131" s="456">
        <f>+K1131-'Departmental PL'!N1151</f>
        <v>0</v>
      </c>
      <c r="BA1131" s="456">
        <f>+L1131-'Departmental PL'!O1151</f>
        <v>0</v>
      </c>
      <c r="BB1131" s="456">
        <f>+M1131-'Departmental PL'!P1151</f>
        <v>0</v>
      </c>
      <c r="BC1131" s="456">
        <f>+N1131-'Departmental PL'!Q1151</f>
        <v>0</v>
      </c>
      <c r="BD1131" s="456">
        <f>+O1131-'Departmental PL'!R1151</f>
        <v>0</v>
      </c>
      <c r="BE1131" s="456">
        <f>+P1131-'Departmental PL'!S1151</f>
        <v>0</v>
      </c>
      <c r="BF1131" s="456">
        <f>+Q1131-'Departmental PL'!T1151</f>
        <v>0</v>
      </c>
      <c r="BG1131" s="456">
        <f>+R1131-'Departmental PL'!U1151</f>
        <v>0</v>
      </c>
      <c r="BH1131" s="456">
        <f>+S1131-'Departmental PL'!V1151</f>
        <v>0</v>
      </c>
      <c r="BI1131" s="456">
        <f>+T1131-'Departmental PL'!W1151</f>
        <v>0</v>
      </c>
    </row>
    <row r="1132" spans="43:61" ht="20.25" hidden="1" customHeight="1" x14ac:dyDescent="0.25">
      <c r="AQ1132" s="455" t="str">
        <f>'Departmental PL'!D1152</f>
        <v>*2450 PC GENESEE FAMILY MEDICINE</v>
      </c>
      <c r="AR1132" s="456">
        <f>+C1132-'Departmental PL'!F1152</f>
        <v>0</v>
      </c>
      <c r="AS1132" s="456">
        <f>+D1132-'Departmental PL'!G1152</f>
        <v>0</v>
      </c>
      <c r="AT1132" s="456">
        <f>+E1132-'Departmental PL'!H1152</f>
        <v>0</v>
      </c>
      <c r="AU1132" s="456">
        <f>+F1132-'Departmental PL'!I1152</f>
        <v>0</v>
      </c>
      <c r="AV1132" s="456">
        <f>+G1132-'Departmental PL'!J1152</f>
        <v>0</v>
      </c>
      <c r="AW1132" s="456">
        <f>+H1132-'Departmental PL'!K1152</f>
        <v>0</v>
      </c>
      <c r="AX1132" s="456">
        <f>+I1132-'Departmental PL'!L1152</f>
        <v>0</v>
      </c>
      <c r="AY1132" s="456">
        <f>+J1132-'Departmental PL'!M1152</f>
        <v>0</v>
      </c>
      <c r="AZ1132" s="456">
        <f>+K1132-'Departmental PL'!N1152</f>
        <v>0</v>
      </c>
      <c r="BA1132" s="456">
        <f>+L1132-'Departmental PL'!O1152</f>
        <v>0</v>
      </c>
      <c r="BB1132" s="456">
        <f>+M1132-'Departmental PL'!P1152</f>
        <v>0</v>
      </c>
      <c r="BC1132" s="456">
        <f>+N1132-'Departmental PL'!Q1152</f>
        <v>0</v>
      </c>
      <c r="BD1132" s="456">
        <f>+O1132-'Departmental PL'!R1152</f>
        <v>0</v>
      </c>
      <c r="BE1132" s="456">
        <f>+P1132-'Departmental PL'!S1152</f>
        <v>0</v>
      </c>
      <c r="BF1132" s="456">
        <f>+Q1132-'Departmental PL'!T1152</f>
        <v>0</v>
      </c>
      <c r="BG1132" s="456">
        <f>+R1132-'Departmental PL'!U1152</f>
        <v>0</v>
      </c>
      <c r="BH1132" s="456">
        <f>+S1132-'Departmental PL'!V1152</f>
        <v>0</v>
      </c>
      <c r="BI1132" s="456">
        <f>+T1132-'Departmental PL'!W1152</f>
        <v>0</v>
      </c>
    </row>
    <row r="1133" spans="43:61" ht="20.25" hidden="1" customHeight="1" x14ac:dyDescent="0.25">
      <c r="AQ1133" s="455" t="str">
        <f>'Departmental PL'!D1153</f>
        <v>2450 PC GENESEE FAMILY MEDICINE* - FLOWCAST BILLED</v>
      </c>
      <c r="AR1133" s="456">
        <f>+C1133-'Departmental PL'!F1153</f>
        <v>-1430</v>
      </c>
      <c r="AS1133" s="456">
        <f>+D1133-'Departmental PL'!G1153</f>
        <v>-709</v>
      </c>
      <c r="AT1133" s="456">
        <f>+E1133-'Departmental PL'!H1153</f>
        <v>-2087</v>
      </c>
      <c r="AU1133" s="456">
        <f>+F1133-'Departmental PL'!I1153</f>
        <v>-942</v>
      </c>
      <c r="AV1133" s="456">
        <f>+G1133-'Departmental PL'!J1153</f>
        <v>-198714</v>
      </c>
      <c r="AW1133" s="456">
        <f>+H1133-'Departmental PL'!K1153</f>
        <v>-96165</v>
      </c>
      <c r="AX1133" s="456">
        <f>+I1133-'Departmental PL'!L1153</f>
        <v>-82832</v>
      </c>
      <c r="AY1133" s="456">
        <f>+J1133-'Departmental PL'!M1153</f>
        <v>-47651</v>
      </c>
      <c r="AZ1133" s="456">
        <f>+K1133-'Departmental PL'!N1153</f>
        <v>-128612</v>
      </c>
      <c r="BA1133" s="456">
        <f>+L1133-'Departmental PL'!O1153</f>
        <v>-78876</v>
      </c>
      <c r="BB1133" s="456">
        <f>+M1133-'Departmental PL'!P1153</f>
        <v>45780</v>
      </c>
      <c r="BC1133" s="456">
        <f>+N1133-'Departmental PL'!Q1153</f>
        <v>31225</v>
      </c>
      <c r="BD1133" s="456">
        <f>+O1133-'Departmental PL'!R1153</f>
        <v>-20870</v>
      </c>
      <c r="BE1133" s="456">
        <f>+P1133-'Departmental PL'!S1153</f>
        <v>-10646</v>
      </c>
      <c r="BF1133" s="456">
        <f>+Q1133-'Departmental PL'!T1153</f>
        <v>-21576</v>
      </c>
      <c r="BG1133" s="456">
        <f>+R1133-'Departmental PL'!U1153</f>
        <v>-12091</v>
      </c>
      <c r="BH1133" s="456">
        <f>+S1133-'Departmental PL'!V1153</f>
        <v>88226</v>
      </c>
      <c r="BI1133" s="456">
        <f>+T1133-'Departmental PL'!W1153</f>
        <v>53962</v>
      </c>
    </row>
    <row r="1134" spans="43:61" ht="20.25" hidden="1" customHeight="1" x14ac:dyDescent="0.25">
      <c r="AQ1134" s="455" t="str">
        <f>'Departmental PL'!D1154</f>
        <v>2450 PC GENESEE FAMILY MEDICINE* - NON-TRENDSTAR BILLED</v>
      </c>
      <c r="AR1134" s="456">
        <f>+C1134-'Departmental PL'!F1154</f>
        <v>0</v>
      </c>
      <c r="AS1134" s="456">
        <f>+D1134-'Departmental PL'!G1154</f>
        <v>0</v>
      </c>
      <c r="AT1134" s="456">
        <f>+E1134-'Departmental PL'!H1154</f>
        <v>0</v>
      </c>
      <c r="AU1134" s="456">
        <f>+F1134-'Departmental PL'!I1154</f>
        <v>0</v>
      </c>
      <c r="AV1134" s="456">
        <f>+G1134-'Departmental PL'!J1154</f>
        <v>-2891327.81</v>
      </c>
      <c r="AW1134" s="456">
        <f>+H1134-'Departmental PL'!K1154</f>
        <v>-1458757.19</v>
      </c>
      <c r="AX1134" s="456">
        <f>+I1134-'Departmental PL'!L1154</f>
        <v>-1828742.6905319148</v>
      </c>
      <c r="AY1134" s="456">
        <f>+J1134-'Departmental PL'!M1154</f>
        <v>-884444</v>
      </c>
      <c r="AZ1134" s="456">
        <f>+K1134-'Departmental PL'!N1154</f>
        <v>-1937791.6172447607</v>
      </c>
      <c r="BA1134" s="456">
        <f>+L1134-'Departmental PL'!O1154</f>
        <v>-1245274.9734</v>
      </c>
      <c r="BB1134" s="456">
        <f>+M1134-'Departmental PL'!P1154</f>
        <v>109048.92671284592</v>
      </c>
      <c r="BC1134" s="456">
        <f>+N1134-'Departmental PL'!Q1154</f>
        <v>360830.97340000002</v>
      </c>
      <c r="BD1134" s="456">
        <f>+O1134-'Departmental PL'!R1154</f>
        <v>-314442.68315705657</v>
      </c>
      <c r="BE1134" s="456">
        <f>+P1134-'Departmental PL'!S1154</f>
        <v>-168080.25319999998</v>
      </c>
      <c r="BF1134" s="456">
        <f>+Q1134-'Departmental PL'!T1154</f>
        <v>-325089.87578243541</v>
      </c>
      <c r="BG1134" s="456">
        <f>+R1134-'Departmental PL'!U1154</f>
        <v>-190890.75379999998</v>
      </c>
      <c r="BH1134" s="456">
        <f>+S1134-'Departmental PL'!V1154</f>
        <v>748581.4856523379</v>
      </c>
      <c r="BI1134" s="456">
        <f>+T1134-'Departmental PL'!W1154</f>
        <v>719801.98039999988</v>
      </c>
    </row>
    <row r="1135" spans="43:61" ht="20.25" hidden="1" customHeight="1" x14ac:dyDescent="0.25">
      <c r="AQ1135" s="455">
        <f>'Departmental PL'!D1155</f>
        <v>0</v>
      </c>
      <c r="AR1135" s="456">
        <f>+C1135-'Departmental PL'!F1155</f>
        <v>0</v>
      </c>
      <c r="AS1135" s="456">
        <f>+D1135-'Departmental PL'!G1155</f>
        <v>0</v>
      </c>
      <c r="AT1135" s="456">
        <f>+E1135-'Departmental PL'!H1155</f>
        <v>0</v>
      </c>
      <c r="AU1135" s="456">
        <f>+F1135-'Departmental PL'!I1155</f>
        <v>0</v>
      </c>
      <c r="AV1135" s="456">
        <f>+G1135-'Departmental PL'!J1155</f>
        <v>0</v>
      </c>
      <c r="AW1135" s="456">
        <f>+H1135-'Departmental PL'!K1155</f>
        <v>0</v>
      </c>
      <c r="AX1135" s="456">
        <f>+I1135-'Departmental PL'!L1155</f>
        <v>0</v>
      </c>
      <c r="AY1135" s="456">
        <f>+J1135-'Departmental PL'!M1155</f>
        <v>0</v>
      </c>
      <c r="AZ1135" s="456">
        <f>+K1135-'Departmental PL'!N1155</f>
        <v>0</v>
      </c>
      <c r="BA1135" s="456">
        <f>+L1135-'Departmental PL'!O1155</f>
        <v>0</v>
      </c>
      <c r="BB1135" s="456">
        <f>+M1135-'Departmental PL'!P1155</f>
        <v>0</v>
      </c>
      <c r="BC1135" s="456">
        <f>+N1135-'Departmental PL'!Q1155</f>
        <v>0</v>
      </c>
      <c r="BD1135" s="456">
        <f>+O1135-'Departmental PL'!R1155</f>
        <v>0</v>
      </c>
      <c r="BE1135" s="456">
        <f>+P1135-'Departmental PL'!S1155</f>
        <v>0</v>
      </c>
      <c r="BF1135" s="456">
        <f>+Q1135-'Departmental PL'!T1155</f>
        <v>0</v>
      </c>
      <c r="BG1135" s="456">
        <f>+R1135-'Departmental PL'!U1155</f>
        <v>0</v>
      </c>
      <c r="BH1135" s="456">
        <f>+S1135-'Departmental PL'!V1155</f>
        <v>0</v>
      </c>
      <c r="BI1135" s="456">
        <f>+T1135-'Departmental PL'!W1155</f>
        <v>0</v>
      </c>
    </row>
    <row r="1136" spans="43:61" ht="20.25" hidden="1" customHeight="1" x14ac:dyDescent="0.25">
      <c r="AQ1136" s="455" t="str">
        <f>'Departmental PL'!D1156</f>
        <v>*246 PC INTERNAL MED AT LAKESIDE</v>
      </c>
      <c r="AR1136" s="456">
        <f>+C1136-'Departmental PL'!F1156</f>
        <v>0</v>
      </c>
      <c r="AS1136" s="456">
        <f>+D1136-'Departmental PL'!G1156</f>
        <v>0</v>
      </c>
      <c r="AT1136" s="456">
        <f>+E1136-'Departmental PL'!H1156</f>
        <v>0</v>
      </c>
      <c r="AU1136" s="456">
        <f>+F1136-'Departmental PL'!I1156</f>
        <v>0</v>
      </c>
      <c r="AV1136" s="456">
        <f>+G1136-'Departmental PL'!J1156</f>
        <v>0</v>
      </c>
      <c r="AW1136" s="456">
        <f>+H1136-'Departmental PL'!K1156</f>
        <v>0</v>
      </c>
      <c r="AX1136" s="456">
        <f>+I1136-'Departmental PL'!L1156</f>
        <v>0</v>
      </c>
      <c r="AY1136" s="456">
        <f>+J1136-'Departmental PL'!M1156</f>
        <v>0</v>
      </c>
      <c r="AZ1136" s="456">
        <f>+K1136-'Departmental PL'!N1156</f>
        <v>0</v>
      </c>
      <c r="BA1136" s="456">
        <f>+L1136-'Departmental PL'!O1156</f>
        <v>0</v>
      </c>
      <c r="BB1136" s="456">
        <f>+M1136-'Departmental PL'!P1156</f>
        <v>0</v>
      </c>
      <c r="BC1136" s="456">
        <f>+N1136-'Departmental PL'!Q1156</f>
        <v>0</v>
      </c>
      <c r="BD1136" s="456">
        <f>+O1136-'Departmental PL'!R1156</f>
        <v>0</v>
      </c>
      <c r="BE1136" s="456">
        <f>+P1136-'Departmental PL'!S1156</f>
        <v>0</v>
      </c>
      <c r="BF1136" s="456">
        <f>+Q1136-'Departmental PL'!T1156</f>
        <v>0</v>
      </c>
      <c r="BG1136" s="456">
        <f>+R1136-'Departmental PL'!U1156</f>
        <v>0</v>
      </c>
      <c r="BH1136" s="456">
        <f>+S1136-'Departmental PL'!V1156</f>
        <v>0</v>
      </c>
      <c r="BI1136" s="456">
        <f>+T1136-'Departmental PL'!W1156</f>
        <v>0</v>
      </c>
    </row>
    <row r="1137" spans="43:61" ht="20.25" hidden="1" customHeight="1" x14ac:dyDescent="0.25">
      <c r="AQ1137" s="455" t="str">
        <f>'Departmental PL'!D1157</f>
        <v>246 PC INTERNAL MED AT LAKESIDE* - FLOWCAST BILLED</v>
      </c>
      <c r="AR1137" s="456">
        <f>+C1137-'Departmental PL'!F1157</f>
        <v>-1024</v>
      </c>
      <c r="AS1137" s="456">
        <f>+D1137-'Departmental PL'!G1157</f>
        <v>-627</v>
      </c>
      <c r="AT1137" s="456">
        <f>+E1137-'Departmental PL'!H1157</f>
        <v>-1587</v>
      </c>
      <c r="AU1137" s="456">
        <f>+F1137-'Departmental PL'!I1157</f>
        <v>-1284</v>
      </c>
      <c r="AV1137" s="456">
        <f>+G1137-'Departmental PL'!J1157</f>
        <v>-145195</v>
      </c>
      <c r="AW1137" s="456">
        <f>+H1137-'Departmental PL'!K1157</f>
        <v>-90065</v>
      </c>
      <c r="AX1137" s="456">
        <f>+I1137-'Departmental PL'!L1157</f>
        <v>-79125</v>
      </c>
      <c r="AY1137" s="456">
        <f>+J1137-'Departmental PL'!M1157</f>
        <v>-50877</v>
      </c>
      <c r="AZ1137" s="456">
        <f>+K1137-'Departmental PL'!N1157</f>
        <v>-132342</v>
      </c>
      <c r="BA1137" s="456">
        <f>+L1137-'Departmental PL'!O1157</f>
        <v>-69990</v>
      </c>
      <c r="BB1137" s="456">
        <f>+M1137-'Departmental PL'!P1157</f>
        <v>53217</v>
      </c>
      <c r="BC1137" s="456">
        <f>+N1137-'Departmental PL'!Q1157</f>
        <v>19113</v>
      </c>
      <c r="BD1137" s="456">
        <f>+O1137-'Departmental PL'!R1157</f>
        <v>-16258</v>
      </c>
      <c r="BE1137" s="456">
        <f>+P1137-'Departmental PL'!S1157</f>
        <v>-9769</v>
      </c>
      <c r="BF1137" s="456">
        <f>+Q1137-'Departmental PL'!T1157</f>
        <v>-39014</v>
      </c>
      <c r="BG1137" s="456">
        <f>+R1137-'Departmental PL'!U1157</f>
        <v>-10893</v>
      </c>
      <c r="BH1137" s="456">
        <f>+S1137-'Departmental PL'!V1157</f>
        <v>108489</v>
      </c>
      <c r="BI1137" s="456">
        <f>+T1137-'Departmental PL'!W1157</f>
        <v>39775</v>
      </c>
    </row>
    <row r="1138" spans="43:61" ht="20.25" hidden="1" customHeight="1" x14ac:dyDescent="0.25">
      <c r="AQ1138" s="455" t="str">
        <f>'Departmental PL'!D1158</f>
        <v>246 PC INTERNAL MED AT LAKESIDE* - NON-TRENDSTAR BILLED</v>
      </c>
      <c r="AR1138" s="456">
        <f>+C1138-'Departmental PL'!F1158</f>
        <v>0</v>
      </c>
      <c r="AS1138" s="456">
        <f>+D1138-'Departmental PL'!G1158</f>
        <v>0</v>
      </c>
      <c r="AT1138" s="456">
        <f>+E1138-'Departmental PL'!H1158</f>
        <v>0</v>
      </c>
      <c r="AU1138" s="456">
        <f>+F1138-'Departmental PL'!I1158</f>
        <v>0</v>
      </c>
      <c r="AV1138" s="456">
        <f>+G1138-'Departmental PL'!J1158</f>
        <v>-1261982</v>
      </c>
      <c r="AW1138" s="456">
        <f>+H1138-'Departmental PL'!K1158</f>
        <v>-594836</v>
      </c>
      <c r="AX1138" s="456">
        <f>+I1138-'Departmental PL'!L1158</f>
        <v>-790461.50533991307</v>
      </c>
      <c r="AY1138" s="456">
        <f>+J1138-'Departmental PL'!M1158</f>
        <v>-354374</v>
      </c>
      <c r="AZ1138" s="456">
        <f>+K1138-'Departmental PL'!N1158</f>
        <v>-1125426.420064941</v>
      </c>
      <c r="BA1138" s="456">
        <f>+L1138-'Departmental PL'!O1158</f>
        <v>-492131.35840000003</v>
      </c>
      <c r="BB1138" s="456">
        <f>+M1138-'Departmental PL'!P1158</f>
        <v>334964.91472502798</v>
      </c>
      <c r="BC1138" s="456">
        <f>+N1138-'Departmental PL'!Q1158</f>
        <v>137757.35840000003</v>
      </c>
      <c r="BD1138" s="456">
        <f>+O1138-'Departmental PL'!R1158</f>
        <v>-138257.29282693454</v>
      </c>
      <c r="BE1138" s="456">
        <f>+P1138-'Departmental PL'!S1158</f>
        <v>-68691.805599999992</v>
      </c>
      <c r="BF1138" s="456">
        <f>+Q1138-'Departmental PL'!T1158</f>
        <v>-331776.4003026727</v>
      </c>
      <c r="BG1138" s="456">
        <f>+R1138-'Departmental PL'!U1158</f>
        <v>-76593.88</v>
      </c>
      <c r="BH1138" s="456">
        <f>+S1138-'Departmental PL'!V1158</f>
        <v>804998.60785463522</v>
      </c>
      <c r="BI1138" s="456">
        <f>+T1138-'Departmental PL'!W1158</f>
        <v>283043.04399999999</v>
      </c>
    </row>
    <row r="1139" spans="43:61" ht="20.25" hidden="1" customHeight="1" x14ac:dyDescent="0.25">
      <c r="AQ1139" s="455">
        <f>'Departmental PL'!D1159</f>
        <v>0</v>
      </c>
      <c r="AR1139" s="456">
        <f>+C1139-'Departmental PL'!F1159</f>
        <v>0</v>
      </c>
      <c r="AS1139" s="456">
        <f>+D1139-'Departmental PL'!G1159</f>
        <v>0</v>
      </c>
      <c r="AT1139" s="456">
        <f>+E1139-'Departmental PL'!H1159</f>
        <v>0</v>
      </c>
      <c r="AU1139" s="456">
        <f>+F1139-'Departmental PL'!I1159</f>
        <v>0</v>
      </c>
      <c r="AV1139" s="456">
        <f>+G1139-'Departmental PL'!J1159</f>
        <v>0</v>
      </c>
      <c r="AW1139" s="456">
        <f>+H1139-'Departmental PL'!K1159</f>
        <v>0</v>
      </c>
      <c r="AX1139" s="456">
        <f>+I1139-'Departmental PL'!L1159</f>
        <v>0</v>
      </c>
      <c r="AY1139" s="456">
        <f>+J1139-'Departmental PL'!M1159</f>
        <v>0</v>
      </c>
      <c r="AZ1139" s="456">
        <f>+K1139-'Departmental PL'!N1159</f>
        <v>0</v>
      </c>
      <c r="BA1139" s="456">
        <f>+L1139-'Departmental PL'!O1159</f>
        <v>0</v>
      </c>
      <c r="BB1139" s="456">
        <f>+M1139-'Departmental PL'!P1159</f>
        <v>0</v>
      </c>
      <c r="BC1139" s="456">
        <f>+N1139-'Departmental PL'!Q1159</f>
        <v>0</v>
      </c>
      <c r="BD1139" s="456">
        <f>+O1139-'Departmental PL'!R1159</f>
        <v>0</v>
      </c>
      <c r="BE1139" s="456">
        <f>+P1139-'Departmental PL'!S1159</f>
        <v>0</v>
      </c>
      <c r="BF1139" s="456">
        <f>+Q1139-'Departmental PL'!T1159</f>
        <v>0</v>
      </c>
      <c r="BG1139" s="456">
        <f>+R1139-'Departmental PL'!U1159</f>
        <v>0</v>
      </c>
      <c r="BH1139" s="456">
        <f>+S1139-'Departmental PL'!V1159</f>
        <v>0</v>
      </c>
      <c r="BI1139" s="456">
        <f>+T1139-'Departmental PL'!W1159</f>
        <v>0</v>
      </c>
    </row>
    <row r="1140" spans="43:61" ht="20.25" hidden="1" customHeight="1" x14ac:dyDescent="0.25">
      <c r="AQ1140" s="455" t="str">
        <f>'Departmental PL'!D1160</f>
        <v>*2470 MED ASSOC PENFIELD YMCA</v>
      </c>
      <c r="AR1140" s="456">
        <f>+C1140-'Departmental PL'!F1160</f>
        <v>0</v>
      </c>
      <c r="AS1140" s="456">
        <f>+D1140-'Departmental PL'!G1160</f>
        <v>0</v>
      </c>
      <c r="AT1140" s="456">
        <f>+E1140-'Departmental PL'!H1160</f>
        <v>0</v>
      </c>
      <c r="AU1140" s="456">
        <f>+F1140-'Departmental PL'!I1160</f>
        <v>0</v>
      </c>
      <c r="AV1140" s="456">
        <f>+G1140-'Departmental PL'!J1160</f>
        <v>0</v>
      </c>
      <c r="AW1140" s="456">
        <f>+H1140-'Departmental PL'!K1160</f>
        <v>0</v>
      </c>
      <c r="AX1140" s="456">
        <f>+I1140-'Departmental PL'!L1160</f>
        <v>0</v>
      </c>
      <c r="AY1140" s="456">
        <f>+J1140-'Departmental PL'!M1160</f>
        <v>0</v>
      </c>
      <c r="AZ1140" s="456">
        <f>+K1140-'Departmental PL'!N1160</f>
        <v>0</v>
      </c>
      <c r="BA1140" s="456">
        <f>+L1140-'Departmental PL'!O1160</f>
        <v>0</v>
      </c>
      <c r="BB1140" s="456">
        <f>+M1140-'Departmental PL'!P1160</f>
        <v>0</v>
      </c>
      <c r="BC1140" s="456">
        <f>+N1140-'Departmental PL'!Q1160</f>
        <v>0</v>
      </c>
      <c r="BD1140" s="456">
        <f>+O1140-'Departmental PL'!R1160</f>
        <v>0</v>
      </c>
      <c r="BE1140" s="456">
        <f>+P1140-'Departmental PL'!S1160</f>
        <v>0</v>
      </c>
      <c r="BF1140" s="456">
        <f>+Q1140-'Departmental PL'!T1160</f>
        <v>0</v>
      </c>
      <c r="BG1140" s="456">
        <f>+R1140-'Departmental PL'!U1160</f>
        <v>0</v>
      </c>
      <c r="BH1140" s="456">
        <f>+S1140-'Departmental PL'!V1160</f>
        <v>0</v>
      </c>
      <c r="BI1140" s="456">
        <f>+T1140-'Departmental PL'!W1160</f>
        <v>0</v>
      </c>
    </row>
    <row r="1141" spans="43:61" ht="20.25" hidden="1" customHeight="1" x14ac:dyDescent="0.25">
      <c r="AQ1141" s="455" t="str">
        <f>'Departmental PL'!D1161</f>
        <v>2470 MED ASSOC PENFIELD YMCA* - FLOWCAST BILLED</v>
      </c>
      <c r="AR1141" s="456">
        <f>+C1141-'Departmental PL'!F1161</f>
        <v>-483</v>
      </c>
      <c r="AS1141" s="456">
        <f>+D1141-'Departmental PL'!G1161</f>
        <v>-298</v>
      </c>
      <c r="AT1141" s="456">
        <f>+E1141-'Departmental PL'!H1161</f>
        <v>-673</v>
      </c>
      <c r="AU1141" s="456">
        <f>+F1141-'Departmental PL'!I1161</f>
        <v>-352</v>
      </c>
      <c r="AV1141" s="456">
        <f>+G1141-'Departmental PL'!J1161</f>
        <v>-68309</v>
      </c>
      <c r="AW1141" s="456">
        <f>+H1141-'Departmental PL'!K1161</f>
        <v>-41573</v>
      </c>
      <c r="AX1141" s="456">
        <f>+I1141-'Departmental PL'!L1161</f>
        <v>-39592</v>
      </c>
      <c r="AY1141" s="456">
        <f>+J1141-'Departmental PL'!M1161</f>
        <v>-24759</v>
      </c>
      <c r="AZ1141" s="456">
        <f>+K1141-'Departmental PL'!N1161</f>
        <v>-75686</v>
      </c>
      <c r="BA1141" s="456">
        <f>+L1141-'Departmental PL'!O1161</f>
        <v>-42903</v>
      </c>
      <c r="BB1141" s="456">
        <f>+M1141-'Departmental PL'!P1161</f>
        <v>36094</v>
      </c>
      <c r="BC1141" s="456">
        <f>+N1141-'Departmental PL'!Q1161</f>
        <v>18144</v>
      </c>
      <c r="BD1141" s="456">
        <f>+O1141-'Departmental PL'!R1161</f>
        <v>-7734</v>
      </c>
      <c r="BE1141" s="456">
        <f>+P1141-'Departmental PL'!S1161</f>
        <v>-4416</v>
      </c>
      <c r="BF1141" s="456">
        <f>+Q1141-'Departmental PL'!T1161</f>
        <v>-12340</v>
      </c>
      <c r="BG1141" s="456">
        <f>+R1141-'Departmental PL'!U1161</f>
        <v>-5715</v>
      </c>
      <c r="BH1141" s="456">
        <f>+S1141-'Departmental PL'!V1161</f>
        <v>56168</v>
      </c>
      <c r="BI1141" s="456">
        <f>+T1141-'Departmental PL'!W1161</f>
        <v>28275</v>
      </c>
    </row>
    <row r="1142" spans="43:61" ht="20.25" hidden="1" customHeight="1" x14ac:dyDescent="0.25">
      <c r="AQ1142" s="455" t="str">
        <f>'Departmental PL'!D1162</f>
        <v>2470 MED ASSOC PENFIELD YMCA* - NON-TRENDSTAR BILLED</v>
      </c>
      <c r="AR1142" s="456">
        <f>+C1142-'Departmental PL'!F1162</f>
        <v>0</v>
      </c>
      <c r="AS1142" s="456">
        <f>+D1142-'Departmental PL'!G1162</f>
        <v>0</v>
      </c>
      <c r="AT1142" s="456">
        <f>+E1142-'Departmental PL'!H1162</f>
        <v>0</v>
      </c>
      <c r="AU1142" s="456">
        <f>+F1142-'Departmental PL'!I1162</f>
        <v>0</v>
      </c>
      <c r="AV1142" s="456">
        <f>+G1142-'Departmental PL'!J1162</f>
        <v>-1028553</v>
      </c>
      <c r="AW1142" s="456">
        <f>+H1142-'Departmental PL'!K1162</f>
        <v>-921843</v>
      </c>
      <c r="AX1142" s="456">
        <f>+I1142-'Departmental PL'!L1162</f>
        <v>-691262.77488216409</v>
      </c>
      <c r="AY1142" s="456">
        <f>+J1142-'Departmental PL'!M1162</f>
        <v>-597631</v>
      </c>
      <c r="AZ1142" s="456">
        <f>+K1142-'Departmental PL'!N1162</f>
        <v>-1094634.6297983595</v>
      </c>
      <c r="BA1142" s="456">
        <f>+L1142-'Departmental PL'!O1162</f>
        <v>-1030255.6895999999</v>
      </c>
      <c r="BB1142" s="456">
        <f>+M1142-'Departmental PL'!P1162</f>
        <v>403371.85491619539</v>
      </c>
      <c r="BC1142" s="456">
        <f>+N1142-'Departmental PL'!Q1162</f>
        <v>432624.68959999993</v>
      </c>
      <c r="BD1142" s="456">
        <f>+O1142-'Departmental PL'!R1162</f>
        <v>-111855.17360468346</v>
      </c>
      <c r="BE1142" s="456">
        <f>+P1142-'Departmental PL'!S1162</f>
        <v>-106041.71519999999</v>
      </c>
      <c r="BF1142" s="456">
        <f>+Q1142-'Departmental PL'!T1162</f>
        <v>-178472.05173247235</v>
      </c>
      <c r="BG1142" s="456">
        <f>+R1142-'Departmental PL'!U1162</f>
        <v>-137226.34559999997</v>
      </c>
      <c r="BH1142" s="456">
        <f>+S1142-'Departmental PL'!V1162</f>
        <v>693699.08025335125</v>
      </c>
      <c r="BI1142" s="456">
        <f>+T1142-'Departmental PL'!W1162</f>
        <v>675892.7503999999</v>
      </c>
    </row>
    <row r="1143" spans="43:61" ht="20.25" hidden="1" customHeight="1" x14ac:dyDescent="0.25">
      <c r="AQ1143" s="455">
        <f>'Departmental PL'!D1163</f>
        <v>0</v>
      </c>
      <c r="AR1143" s="456">
        <f>+C1143-'Departmental PL'!F1163</f>
        <v>0</v>
      </c>
      <c r="AS1143" s="456">
        <f>+D1143-'Departmental PL'!G1163</f>
        <v>0</v>
      </c>
      <c r="AT1143" s="456">
        <f>+E1143-'Departmental PL'!H1163</f>
        <v>0</v>
      </c>
      <c r="AU1143" s="456">
        <f>+F1143-'Departmental PL'!I1163</f>
        <v>0</v>
      </c>
      <c r="AV1143" s="456">
        <f>+G1143-'Departmental PL'!J1163</f>
        <v>0</v>
      </c>
      <c r="AW1143" s="456">
        <f>+H1143-'Departmental PL'!K1163</f>
        <v>0</v>
      </c>
      <c r="AX1143" s="456">
        <f>+I1143-'Departmental PL'!L1163</f>
        <v>0</v>
      </c>
      <c r="AY1143" s="456">
        <f>+J1143-'Departmental PL'!M1163</f>
        <v>0</v>
      </c>
      <c r="AZ1143" s="456">
        <f>+K1143-'Departmental PL'!N1163</f>
        <v>0</v>
      </c>
      <c r="BA1143" s="456">
        <f>+L1143-'Departmental PL'!O1163</f>
        <v>0</v>
      </c>
      <c r="BB1143" s="456">
        <f>+M1143-'Departmental PL'!P1163</f>
        <v>0</v>
      </c>
      <c r="BC1143" s="456">
        <f>+N1143-'Departmental PL'!Q1163</f>
        <v>0</v>
      </c>
      <c r="BD1143" s="456">
        <f>+O1143-'Departmental PL'!R1163</f>
        <v>0</v>
      </c>
      <c r="BE1143" s="456">
        <f>+P1143-'Departmental PL'!S1163</f>
        <v>0</v>
      </c>
      <c r="BF1143" s="456">
        <f>+Q1143-'Departmental PL'!T1163</f>
        <v>0</v>
      </c>
      <c r="BG1143" s="456">
        <f>+R1143-'Departmental PL'!U1163</f>
        <v>0</v>
      </c>
      <c r="BH1143" s="456">
        <f>+S1143-'Departmental PL'!V1163</f>
        <v>0</v>
      </c>
      <c r="BI1143" s="456">
        <f>+T1143-'Departmental PL'!W1163</f>
        <v>0</v>
      </c>
    </row>
    <row r="1144" spans="43:61" ht="20.25" hidden="1" customHeight="1" x14ac:dyDescent="0.25">
      <c r="AQ1144" s="455" t="str">
        <f>'Departmental PL'!D1164</f>
        <v>*2480 PC PERINTON PEDIATRICS</v>
      </c>
      <c r="AR1144" s="456">
        <f>+C1144-'Departmental PL'!F1164</f>
        <v>0</v>
      </c>
      <c r="AS1144" s="456">
        <f>+D1144-'Departmental PL'!G1164</f>
        <v>0</v>
      </c>
      <c r="AT1144" s="456">
        <f>+E1144-'Departmental PL'!H1164</f>
        <v>0</v>
      </c>
      <c r="AU1144" s="456">
        <f>+F1144-'Departmental PL'!I1164</f>
        <v>0</v>
      </c>
      <c r="AV1144" s="456">
        <f>+G1144-'Departmental PL'!J1164</f>
        <v>0</v>
      </c>
      <c r="AW1144" s="456">
        <f>+H1144-'Departmental PL'!K1164</f>
        <v>0</v>
      </c>
      <c r="AX1144" s="456">
        <f>+I1144-'Departmental PL'!L1164</f>
        <v>0</v>
      </c>
      <c r="AY1144" s="456">
        <f>+J1144-'Departmental PL'!M1164</f>
        <v>0</v>
      </c>
      <c r="AZ1144" s="456">
        <f>+K1144-'Departmental PL'!N1164</f>
        <v>0</v>
      </c>
      <c r="BA1144" s="456">
        <f>+L1144-'Departmental PL'!O1164</f>
        <v>0</v>
      </c>
      <c r="BB1144" s="456">
        <f>+M1144-'Departmental PL'!P1164</f>
        <v>0</v>
      </c>
      <c r="BC1144" s="456">
        <f>+N1144-'Departmental PL'!Q1164</f>
        <v>0</v>
      </c>
      <c r="BD1144" s="456">
        <f>+O1144-'Departmental PL'!R1164</f>
        <v>0</v>
      </c>
      <c r="BE1144" s="456">
        <f>+P1144-'Departmental PL'!S1164</f>
        <v>0</v>
      </c>
      <c r="BF1144" s="456">
        <f>+Q1144-'Departmental PL'!T1164</f>
        <v>0</v>
      </c>
      <c r="BG1144" s="456">
        <f>+R1144-'Departmental PL'!U1164</f>
        <v>0</v>
      </c>
      <c r="BH1144" s="456">
        <f>+S1144-'Departmental PL'!V1164</f>
        <v>0</v>
      </c>
      <c r="BI1144" s="456">
        <f>+T1144-'Departmental PL'!W1164</f>
        <v>0</v>
      </c>
    </row>
    <row r="1145" spans="43:61" ht="20.25" hidden="1" customHeight="1" x14ac:dyDescent="0.25">
      <c r="AQ1145" s="455" t="str">
        <f>'Departmental PL'!D1165</f>
        <v>2480 PC PERINTON PEDIATRICS* - NON-TRENDSTAR BILLED</v>
      </c>
      <c r="AR1145" s="456">
        <f>+C1145-'Departmental PL'!F1165</f>
        <v>0</v>
      </c>
      <c r="AS1145" s="456">
        <f>+D1145-'Departmental PL'!G1165</f>
        <v>0</v>
      </c>
      <c r="AT1145" s="456">
        <f>+E1145-'Departmental PL'!H1165</f>
        <v>0</v>
      </c>
      <c r="AU1145" s="456">
        <f>+F1145-'Departmental PL'!I1165</f>
        <v>0</v>
      </c>
      <c r="AV1145" s="456">
        <f>+G1145-'Departmental PL'!J1165</f>
        <v>0</v>
      </c>
      <c r="AW1145" s="456">
        <f>+H1145-'Departmental PL'!K1165</f>
        <v>0</v>
      </c>
      <c r="AX1145" s="456">
        <f>+I1145-'Departmental PL'!L1165</f>
        <v>0</v>
      </c>
      <c r="AY1145" s="456">
        <f>+J1145-'Departmental PL'!M1165</f>
        <v>0</v>
      </c>
      <c r="AZ1145" s="456">
        <f>+K1145-'Departmental PL'!N1165</f>
        <v>0</v>
      </c>
      <c r="BA1145" s="456">
        <f>+L1145-'Departmental PL'!O1165</f>
        <v>-92.69</v>
      </c>
      <c r="BB1145" s="456">
        <f>+M1145-'Departmental PL'!P1165</f>
        <v>0</v>
      </c>
      <c r="BC1145" s="456">
        <f>+N1145-'Departmental PL'!Q1165</f>
        <v>92.69</v>
      </c>
      <c r="BD1145" s="456">
        <f>+O1145-'Departmental PL'!R1165</f>
        <v>0</v>
      </c>
      <c r="BE1145" s="456">
        <f>+P1145-'Departmental PL'!S1165</f>
        <v>0</v>
      </c>
      <c r="BF1145" s="456">
        <f>+Q1145-'Departmental PL'!T1165</f>
        <v>0</v>
      </c>
      <c r="BG1145" s="456">
        <f>+R1145-'Departmental PL'!U1165</f>
        <v>-8.64</v>
      </c>
      <c r="BH1145" s="456">
        <f>+S1145-'Departmental PL'!V1165</f>
        <v>0</v>
      </c>
      <c r="BI1145" s="456">
        <f>+T1145-'Departmental PL'!W1165</f>
        <v>101.33</v>
      </c>
    </row>
    <row r="1146" spans="43:61" ht="20.25" hidden="1" customHeight="1" x14ac:dyDescent="0.25">
      <c r="AQ1146" s="455">
        <f>'Departmental PL'!D1166</f>
        <v>0</v>
      </c>
      <c r="AR1146" s="456">
        <f>+C1146-'Departmental PL'!F1166</f>
        <v>0</v>
      </c>
      <c r="AS1146" s="456">
        <f>+D1146-'Departmental PL'!G1166</f>
        <v>0</v>
      </c>
      <c r="AT1146" s="456">
        <f>+E1146-'Departmental PL'!H1166</f>
        <v>0</v>
      </c>
      <c r="AU1146" s="456">
        <f>+F1146-'Departmental PL'!I1166</f>
        <v>0</v>
      </c>
      <c r="AV1146" s="456">
        <f>+G1146-'Departmental PL'!J1166</f>
        <v>0</v>
      </c>
      <c r="AW1146" s="456">
        <f>+H1146-'Departmental PL'!K1166</f>
        <v>0</v>
      </c>
      <c r="AX1146" s="456">
        <f>+I1146-'Departmental PL'!L1166</f>
        <v>0</v>
      </c>
      <c r="AY1146" s="456">
        <f>+J1146-'Departmental PL'!M1166</f>
        <v>0</v>
      </c>
      <c r="AZ1146" s="456">
        <f>+K1146-'Departmental PL'!N1166</f>
        <v>0</v>
      </c>
      <c r="BA1146" s="456">
        <f>+L1146-'Departmental PL'!O1166</f>
        <v>0</v>
      </c>
      <c r="BB1146" s="456">
        <f>+M1146-'Departmental PL'!P1166</f>
        <v>0</v>
      </c>
      <c r="BC1146" s="456">
        <f>+N1146-'Departmental PL'!Q1166</f>
        <v>0</v>
      </c>
      <c r="BD1146" s="456">
        <f>+O1146-'Departmental PL'!R1166</f>
        <v>0</v>
      </c>
      <c r="BE1146" s="456">
        <f>+P1146-'Departmental PL'!S1166</f>
        <v>0</v>
      </c>
      <c r="BF1146" s="456">
        <f>+Q1146-'Departmental PL'!T1166</f>
        <v>0</v>
      </c>
      <c r="BG1146" s="456">
        <f>+R1146-'Departmental PL'!U1166</f>
        <v>0</v>
      </c>
      <c r="BH1146" s="456">
        <f>+S1146-'Departmental PL'!V1166</f>
        <v>0</v>
      </c>
      <c r="BI1146" s="456">
        <f>+T1146-'Departmental PL'!W1166</f>
        <v>0</v>
      </c>
    </row>
    <row r="1147" spans="43:61" ht="20.25" hidden="1" customHeight="1" x14ac:dyDescent="0.25">
      <c r="AQ1147" s="455" t="str">
        <f>'Departmental PL'!D1167</f>
        <v>*2490 PC CENTER FOR NUTRITION</v>
      </c>
      <c r="AR1147" s="456">
        <f>+C1147-'Departmental PL'!F1167</f>
        <v>0</v>
      </c>
      <c r="AS1147" s="456">
        <f>+D1147-'Departmental PL'!G1167</f>
        <v>0</v>
      </c>
      <c r="AT1147" s="456">
        <f>+E1147-'Departmental PL'!H1167</f>
        <v>0</v>
      </c>
      <c r="AU1147" s="456">
        <f>+F1147-'Departmental PL'!I1167</f>
        <v>0</v>
      </c>
      <c r="AV1147" s="456">
        <f>+G1147-'Departmental PL'!J1167</f>
        <v>0</v>
      </c>
      <c r="AW1147" s="456">
        <f>+H1147-'Departmental PL'!K1167</f>
        <v>0</v>
      </c>
      <c r="AX1147" s="456">
        <f>+I1147-'Departmental PL'!L1167</f>
        <v>0</v>
      </c>
      <c r="AY1147" s="456">
        <f>+J1147-'Departmental PL'!M1167</f>
        <v>0</v>
      </c>
      <c r="AZ1147" s="456">
        <f>+K1147-'Departmental PL'!N1167</f>
        <v>0</v>
      </c>
      <c r="BA1147" s="456">
        <f>+L1147-'Departmental PL'!O1167</f>
        <v>0</v>
      </c>
      <c r="BB1147" s="456">
        <f>+M1147-'Departmental PL'!P1167</f>
        <v>0</v>
      </c>
      <c r="BC1147" s="456">
        <f>+N1147-'Departmental PL'!Q1167</f>
        <v>0</v>
      </c>
      <c r="BD1147" s="456">
        <f>+O1147-'Departmental PL'!R1167</f>
        <v>0</v>
      </c>
      <c r="BE1147" s="456">
        <f>+P1147-'Departmental PL'!S1167</f>
        <v>0</v>
      </c>
      <c r="BF1147" s="456">
        <f>+Q1147-'Departmental PL'!T1167</f>
        <v>0</v>
      </c>
      <c r="BG1147" s="456">
        <f>+R1147-'Departmental PL'!U1167</f>
        <v>0</v>
      </c>
      <c r="BH1147" s="456">
        <f>+S1147-'Departmental PL'!V1167</f>
        <v>0</v>
      </c>
      <c r="BI1147" s="456">
        <f>+T1147-'Departmental PL'!W1167</f>
        <v>0</v>
      </c>
    </row>
    <row r="1148" spans="43:61" ht="20.25" hidden="1" customHeight="1" x14ac:dyDescent="0.25">
      <c r="AQ1148" s="455" t="str">
        <f>'Departmental PL'!D1168</f>
        <v>2490 PC CENTER FOR NUTRITION* - NON-TRENDSTAR BILLED</v>
      </c>
      <c r="AR1148" s="456">
        <f>+C1148-'Departmental PL'!F1168</f>
        <v>0</v>
      </c>
      <c r="AS1148" s="456">
        <f>+D1148-'Departmental PL'!G1168</f>
        <v>0</v>
      </c>
      <c r="AT1148" s="456">
        <f>+E1148-'Departmental PL'!H1168</f>
        <v>0</v>
      </c>
      <c r="AU1148" s="456">
        <f>+F1148-'Departmental PL'!I1168</f>
        <v>0</v>
      </c>
      <c r="AV1148" s="456">
        <f>+G1148-'Departmental PL'!J1168</f>
        <v>-152341.51</v>
      </c>
      <c r="AW1148" s="456">
        <f>+H1148-'Departmental PL'!K1168</f>
        <v>-110551</v>
      </c>
      <c r="AX1148" s="456">
        <f>+I1148-'Departmental PL'!L1168</f>
        <v>-152341.51</v>
      </c>
      <c r="AY1148" s="456">
        <f>+J1148-'Departmental PL'!M1168</f>
        <v>-110551</v>
      </c>
      <c r="AZ1148" s="456">
        <f>+K1148-'Departmental PL'!N1168</f>
        <v>-220697.95</v>
      </c>
      <c r="BA1148" s="456">
        <f>+L1148-'Departmental PL'!O1168</f>
        <v>-173617.57</v>
      </c>
      <c r="BB1148" s="456">
        <f>+M1148-'Departmental PL'!P1168</f>
        <v>68356.44</v>
      </c>
      <c r="BC1148" s="456">
        <f>+N1148-'Departmental PL'!Q1168</f>
        <v>63066.570000000007</v>
      </c>
      <c r="BD1148" s="456">
        <f>+O1148-'Departmental PL'!R1168</f>
        <v>-16438.82</v>
      </c>
      <c r="BE1148" s="456">
        <f>+P1148-'Departmental PL'!S1168</f>
        <v>-12741.27</v>
      </c>
      <c r="BF1148" s="456">
        <f>+Q1148-'Departmental PL'!T1168</f>
        <v>-26529.99</v>
      </c>
      <c r="BG1148" s="456">
        <f>+R1148-'Departmental PL'!U1168</f>
        <v>-20016.25</v>
      </c>
      <c r="BH1148" s="456">
        <f>+S1148-'Departmental PL'!V1168</f>
        <v>111325.25000000001</v>
      </c>
      <c r="BI1148" s="456">
        <f>+T1148-'Departmental PL'!W1168</f>
        <v>95824.090000000011</v>
      </c>
    </row>
    <row r="1149" spans="43:61" ht="20.25" hidden="1" customHeight="1" x14ac:dyDescent="0.25">
      <c r="AQ1149" s="455">
        <f>'Departmental PL'!D1169</f>
        <v>0</v>
      </c>
      <c r="AR1149" s="456">
        <f>+C1149-'Departmental PL'!F1169</f>
        <v>0</v>
      </c>
      <c r="AS1149" s="456">
        <f>+D1149-'Departmental PL'!G1169</f>
        <v>0</v>
      </c>
      <c r="AT1149" s="456">
        <f>+E1149-'Departmental PL'!H1169</f>
        <v>0</v>
      </c>
      <c r="AU1149" s="456">
        <f>+F1149-'Departmental PL'!I1169</f>
        <v>0</v>
      </c>
      <c r="AV1149" s="456">
        <f>+G1149-'Departmental PL'!J1169</f>
        <v>0</v>
      </c>
      <c r="AW1149" s="456">
        <f>+H1149-'Departmental PL'!K1169</f>
        <v>0</v>
      </c>
      <c r="AX1149" s="456">
        <f>+I1149-'Departmental PL'!L1169</f>
        <v>0</v>
      </c>
      <c r="AY1149" s="456">
        <f>+J1149-'Departmental PL'!M1169</f>
        <v>0</v>
      </c>
      <c r="AZ1149" s="456">
        <f>+K1149-'Departmental PL'!N1169</f>
        <v>0</v>
      </c>
      <c r="BA1149" s="456">
        <f>+L1149-'Departmental PL'!O1169</f>
        <v>0</v>
      </c>
      <c r="BB1149" s="456">
        <f>+M1149-'Departmental PL'!P1169</f>
        <v>0</v>
      </c>
      <c r="BC1149" s="456">
        <f>+N1149-'Departmental PL'!Q1169</f>
        <v>0</v>
      </c>
      <c r="BD1149" s="456">
        <f>+O1149-'Departmental PL'!R1169</f>
        <v>0</v>
      </c>
      <c r="BE1149" s="456">
        <f>+P1149-'Departmental PL'!S1169</f>
        <v>0</v>
      </c>
      <c r="BF1149" s="456">
        <f>+Q1149-'Departmental PL'!T1169</f>
        <v>0</v>
      </c>
      <c r="BG1149" s="456">
        <f>+R1149-'Departmental PL'!U1169</f>
        <v>0</v>
      </c>
      <c r="BH1149" s="456">
        <f>+S1149-'Departmental PL'!V1169</f>
        <v>0</v>
      </c>
      <c r="BI1149" s="456">
        <f>+T1149-'Departmental PL'!W1169</f>
        <v>0</v>
      </c>
    </row>
    <row r="1150" spans="43:61" ht="20.25" hidden="1" customHeight="1" x14ac:dyDescent="0.25">
      <c r="AQ1150" s="455" t="str">
        <f>'Departmental PL'!D1174</f>
        <v>*241 PC MANHATTAN SQ FAM MED</v>
      </c>
      <c r="AR1150" s="456">
        <f>+C1150-'Departmental PL'!F1174</f>
        <v>0</v>
      </c>
      <c r="AS1150" s="456">
        <f>+D1150-'Departmental PL'!G1174</f>
        <v>0</v>
      </c>
      <c r="AT1150" s="456">
        <f>+E1150-'Departmental PL'!H1174</f>
        <v>0</v>
      </c>
      <c r="AU1150" s="456">
        <f>+F1150-'Departmental PL'!I1174</f>
        <v>0</v>
      </c>
      <c r="AV1150" s="456">
        <f>+G1150-'Departmental PL'!J1174</f>
        <v>0</v>
      </c>
      <c r="AW1150" s="456">
        <f>+H1150-'Departmental PL'!K1174</f>
        <v>0</v>
      </c>
      <c r="AX1150" s="456">
        <f>+I1150-'Departmental PL'!L1174</f>
        <v>0</v>
      </c>
      <c r="AY1150" s="456">
        <f>+J1150-'Departmental PL'!M1174</f>
        <v>0</v>
      </c>
      <c r="AZ1150" s="456">
        <f>+K1150-'Departmental PL'!N1174</f>
        <v>0</v>
      </c>
      <c r="BA1150" s="456">
        <f>+L1150-'Departmental PL'!O1174</f>
        <v>0</v>
      </c>
      <c r="BB1150" s="456">
        <f>+M1150-'Departmental PL'!P1174</f>
        <v>0</v>
      </c>
      <c r="BC1150" s="456">
        <f>+N1150-'Departmental PL'!Q1174</f>
        <v>0</v>
      </c>
      <c r="BD1150" s="456">
        <f>+O1150-'Departmental PL'!R1174</f>
        <v>0</v>
      </c>
      <c r="BE1150" s="456">
        <f>+P1150-'Departmental PL'!S1174</f>
        <v>0</v>
      </c>
      <c r="BF1150" s="456">
        <f>+Q1150-'Departmental PL'!T1174</f>
        <v>0</v>
      </c>
      <c r="BG1150" s="456">
        <f>+R1150-'Departmental PL'!U1174</f>
        <v>0</v>
      </c>
      <c r="BH1150" s="456">
        <f>+S1150-'Departmental PL'!V1174</f>
        <v>0</v>
      </c>
      <c r="BI1150" s="456">
        <f>+T1150-'Departmental PL'!W1174</f>
        <v>0</v>
      </c>
    </row>
    <row r="1151" spans="43:61" ht="20.25" hidden="1" customHeight="1" x14ac:dyDescent="0.25">
      <c r="AQ1151" s="455" t="str">
        <f>'Departmental PL'!D1175</f>
        <v>241 PC MANHATTAN SQ FAM MED* - FLOWCAST BILLED</v>
      </c>
      <c r="AR1151" s="456">
        <f>+C1151-'Departmental PL'!F1175</f>
        <v>-1005</v>
      </c>
      <c r="AS1151" s="456">
        <f>+D1151-'Departmental PL'!G1175</f>
        <v>-443</v>
      </c>
      <c r="AT1151" s="456">
        <f>+E1151-'Departmental PL'!H1175</f>
        <v>-3185</v>
      </c>
      <c r="AU1151" s="456">
        <f>+F1151-'Departmental PL'!I1175</f>
        <v>-781</v>
      </c>
      <c r="AV1151" s="456">
        <f>+G1151-'Departmental PL'!J1175</f>
        <v>-148784</v>
      </c>
      <c r="AW1151" s="456">
        <f>+H1151-'Departmental PL'!K1175</f>
        <v>-67637</v>
      </c>
      <c r="AX1151" s="456">
        <f>+I1151-'Departmental PL'!L1175</f>
        <v>-78305</v>
      </c>
      <c r="AY1151" s="456">
        <f>+J1151-'Departmental PL'!M1175</f>
        <v>-38234</v>
      </c>
      <c r="AZ1151" s="456">
        <f>+K1151-'Departmental PL'!N1175</f>
        <v>-132417</v>
      </c>
      <c r="BA1151" s="456">
        <f>+L1151-'Departmental PL'!O1175</f>
        <v>-118981</v>
      </c>
      <c r="BB1151" s="456">
        <f>+M1151-'Departmental PL'!P1175</f>
        <v>54112</v>
      </c>
      <c r="BC1151" s="456">
        <f>+N1151-'Departmental PL'!Q1175</f>
        <v>80747</v>
      </c>
      <c r="BD1151" s="456">
        <f>+O1151-'Departmental PL'!R1175</f>
        <v>-15389</v>
      </c>
      <c r="BE1151" s="456">
        <f>+P1151-'Departmental PL'!S1175</f>
        <v>-7015</v>
      </c>
      <c r="BF1151" s="456">
        <f>+Q1151-'Departmental PL'!T1175</f>
        <v>-20538</v>
      </c>
      <c r="BG1151" s="456">
        <f>+R1151-'Departmental PL'!U1175</f>
        <v>-16028</v>
      </c>
      <c r="BH1151" s="456">
        <f>+S1151-'Departmental PL'!V1175</f>
        <v>90039</v>
      </c>
      <c r="BI1151" s="456">
        <f>+T1151-'Departmental PL'!W1175</f>
        <v>103790</v>
      </c>
    </row>
    <row r="1152" spans="43:61" ht="20.25" hidden="1" customHeight="1" x14ac:dyDescent="0.25">
      <c r="AQ1152" s="455" t="str">
        <f>'Departmental PL'!D1176</f>
        <v>241 PC MANHATTAN SQ FAM MED* - NON-TRENDSTAR BILLED</v>
      </c>
      <c r="AR1152" s="456">
        <f>+C1152-'Departmental PL'!F1176</f>
        <v>0</v>
      </c>
      <c r="AS1152" s="456">
        <f>+D1152-'Departmental PL'!G1176</f>
        <v>0</v>
      </c>
      <c r="AT1152" s="456">
        <f>+E1152-'Departmental PL'!H1176</f>
        <v>0</v>
      </c>
      <c r="AU1152" s="456">
        <f>+F1152-'Departmental PL'!I1176</f>
        <v>0</v>
      </c>
      <c r="AV1152" s="456">
        <f>+G1152-'Departmental PL'!J1176</f>
        <v>-1904195</v>
      </c>
      <c r="AW1152" s="456">
        <f>+H1152-'Departmental PL'!K1176</f>
        <v>-605658</v>
      </c>
      <c r="AX1152" s="456">
        <f>+I1152-'Departmental PL'!L1176</f>
        <v>-1143350.6762278969</v>
      </c>
      <c r="AY1152" s="456">
        <f>+J1152-'Departmental PL'!M1176</f>
        <v>-357883</v>
      </c>
      <c r="AZ1152" s="456">
        <f>+K1152-'Departmental PL'!N1176</f>
        <v>-1773223.715940498</v>
      </c>
      <c r="BA1152" s="456">
        <f>+L1152-'Departmental PL'!O1176</f>
        <v>-1183314.2867000001</v>
      </c>
      <c r="BB1152" s="456">
        <f>+M1152-'Departmental PL'!P1176</f>
        <v>629873.03971260111</v>
      </c>
      <c r="BC1152" s="456">
        <f>+N1152-'Departmental PL'!Q1176</f>
        <v>825431.28670000006</v>
      </c>
      <c r="BD1152" s="456">
        <f>+O1152-'Departmental PL'!R1176</f>
        <v>-206078.65341945583</v>
      </c>
      <c r="BE1152" s="456">
        <f>+P1152-'Departmental PL'!S1176</f>
        <v>-69767.534199999995</v>
      </c>
      <c r="BF1152" s="456">
        <f>+Q1152-'Departmental PL'!T1176</f>
        <v>-275032.27493915427</v>
      </c>
      <c r="BG1152" s="456">
        <f>+R1152-'Departmental PL'!U1176</f>
        <v>-159406.01950000002</v>
      </c>
      <c r="BH1152" s="456">
        <f>+S1152-'Departmental PL'!V1176</f>
        <v>1110983.9680712111</v>
      </c>
      <c r="BI1152" s="456">
        <f>+T1152-'Departmental PL'!W1176</f>
        <v>1054604.8404000001</v>
      </c>
    </row>
    <row r="1153" spans="2:61" ht="20.25" hidden="1" customHeight="1" x14ac:dyDescent="0.25">
      <c r="AQ1153" s="455">
        <f>'Departmental PL'!D1177</f>
        <v>0</v>
      </c>
      <c r="AR1153" s="456">
        <f>+C1153-'Departmental PL'!F1177</f>
        <v>0</v>
      </c>
      <c r="AS1153" s="456">
        <f>+D1153-'Departmental PL'!G1177</f>
        <v>0</v>
      </c>
      <c r="AT1153" s="456">
        <f>+E1153-'Departmental PL'!H1177</f>
        <v>0</v>
      </c>
      <c r="AU1153" s="456">
        <f>+F1153-'Departmental PL'!I1177</f>
        <v>0</v>
      </c>
      <c r="AV1153" s="456">
        <f>+G1153-'Departmental PL'!J1177</f>
        <v>0</v>
      </c>
      <c r="AW1153" s="456">
        <f>+H1153-'Departmental PL'!K1177</f>
        <v>0</v>
      </c>
      <c r="AX1153" s="456">
        <f>+I1153-'Departmental PL'!L1177</f>
        <v>0</v>
      </c>
      <c r="AY1153" s="456">
        <f>+J1153-'Departmental PL'!M1177</f>
        <v>0</v>
      </c>
      <c r="AZ1153" s="456">
        <f>+K1153-'Departmental PL'!N1177</f>
        <v>0</v>
      </c>
      <c r="BA1153" s="456">
        <f>+L1153-'Departmental PL'!O1177</f>
        <v>0</v>
      </c>
      <c r="BB1153" s="456">
        <f>+M1153-'Departmental PL'!P1177</f>
        <v>0</v>
      </c>
      <c r="BC1153" s="456">
        <f>+N1153-'Departmental PL'!Q1177</f>
        <v>0</v>
      </c>
      <c r="BD1153" s="456">
        <f>+O1153-'Departmental PL'!R1177</f>
        <v>0</v>
      </c>
      <c r="BE1153" s="456">
        <f>+P1153-'Departmental PL'!S1177</f>
        <v>0</v>
      </c>
      <c r="BF1153" s="456">
        <f>+Q1153-'Departmental PL'!T1177</f>
        <v>0</v>
      </c>
      <c r="BG1153" s="456">
        <f>+R1153-'Departmental PL'!U1177</f>
        <v>0</v>
      </c>
      <c r="BH1153" s="456">
        <f>+S1153-'Departmental PL'!V1177</f>
        <v>0</v>
      </c>
      <c r="BI1153" s="456">
        <f>+T1153-'Departmental PL'!W1177</f>
        <v>0</v>
      </c>
    </row>
    <row r="1154" spans="2:61" ht="20.25" hidden="1" customHeight="1" x14ac:dyDescent="0.25">
      <c r="B1154" s="2058"/>
      <c r="C1154" s="2060"/>
      <c r="D1154" s="2060"/>
      <c r="E1154" s="2060"/>
      <c r="F1154" s="2060"/>
      <c r="G1154" s="2060"/>
      <c r="H1154" s="2060"/>
      <c r="I1154" s="2060"/>
      <c r="J1154" s="2060"/>
      <c r="K1154" s="2060"/>
      <c r="L1154" s="2060"/>
      <c r="M1154" s="2060"/>
      <c r="N1154" s="2060"/>
      <c r="O1154" s="2060"/>
      <c r="P1154" s="2060"/>
      <c r="Q1154" s="2060"/>
      <c r="R1154" s="2060"/>
      <c r="S1154" s="2060"/>
      <c r="T1154" s="2060"/>
      <c r="U1154" s="2061" t="str">
        <f t="shared" ref="U1154:U1172" si="12">TRIM(B1154)</f>
        <v/>
      </c>
      <c r="W1154" s="455" t="b">
        <f>+'17HPM_DATA_INPUT'!C696='17_AUDIT_TOTALS_CK'!U1154</f>
        <v>1</v>
      </c>
      <c r="X1154" s="2065">
        <f>+'17HPM_DATA_INPUT'!D696-'17_AUDIT_TOTALS_CK'!C1154</f>
        <v>0</v>
      </c>
      <c r="Y1154" s="2065">
        <f>+'17HPM_DATA_INPUT'!E696-'17_AUDIT_TOTALS_CK'!D1154</f>
        <v>0</v>
      </c>
      <c r="Z1154" s="2065">
        <f>+'17HPM_DATA_INPUT'!F696-'17_AUDIT_TOTALS_CK'!E1154</f>
        <v>0</v>
      </c>
      <c r="AA1154" s="2065">
        <f>+'17HPM_DATA_INPUT'!G696-'17_AUDIT_TOTALS_CK'!F1154</f>
        <v>0</v>
      </c>
      <c r="AB1154" s="2065">
        <f>+'17HPM_DATA_INPUT'!H696-'17_AUDIT_TOTALS_CK'!G1154</f>
        <v>0</v>
      </c>
      <c r="AC1154" s="2065">
        <f>+'17HPM_DATA_INPUT'!I696-'17_AUDIT_TOTALS_CK'!H1154</f>
        <v>0</v>
      </c>
      <c r="AD1154" s="2065">
        <f>+'17HPM_DATA_INPUT'!J696-'17_AUDIT_TOTALS_CK'!I1154</f>
        <v>0</v>
      </c>
      <c r="AE1154" s="2065">
        <f>+'17HPM_DATA_INPUT'!K696-'17_AUDIT_TOTALS_CK'!J1154</f>
        <v>0</v>
      </c>
      <c r="AF1154" s="2065">
        <f>+'17HPM_DATA_INPUT'!L696-'17_AUDIT_TOTALS_CK'!K1154</f>
        <v>0</v>
      </c>
      <c r="AG1154" s="2065">
        <f>+'17HPM_DATA_INPUT'!M696-'17_AUDIT_TOTALS_CK'!L1154</f>
        <v>0</v>
      </c>
      <c r="AH1154" s="2065">
        <f>+'17HPM_DATA_INPUT'!N696-'17_AUDIT_TOTALS_CK'!M1154</f>
        <v>0</v>
      </c>
      <c r="AI1154" s="2065">
        <f>+'17HPM_DATA_INPUT'!O696-'17_AUDIT_TOTALS_CK'!N1154</f>
        <v>0</v>
      </c>
      <c r="AJ1154" s="2065">
        <f>+'17HPM_DATA_INPUT'!P696-'17_AUDIT_TOTALS_CK'!O1154</f>
        <v>0</v>
      </c>
      <c r="AK1154" s="2065">
        <f>+'17HPM_DATA_INPUT'!Q696-'17_AUDIT_TOTALS_CK'!P1154</f>
        <v>0</v>
      </c>
      <c r="AL1154" s="2065">
        <f>+'17HPM_DATA_INPUT'!R696-'17_AUDIT_TOTALS_CK'!Q1154</f>
        <v>0</v>
      </c>
      <c r="AM1154" s="2065">
        <f>+'17HPM_DATA_INPUT'!S696-'17_AUDIT_TOTALS_CK'!R1154</f>
        <v>0</v>
      </c>
      <c r="AN1154" s="2065">
        <f>+'17HPM_DATA_INPUT'!T696-'17_AUDIT_TOTALS_CK'!S1154</f>
        <v>0</v>
      </c>
      <c r="AO1154" s="2065">
        <f>+'17HPM_DATA_INPUT'!U696-'17_AUDIT_TOTALS_CK'!T1154</f>
        <v>0</v>
      </c>
      <c r="AQ1154" s="455" t="str">
        <f>'Departmental PL'!D1178</f>
        <v>*243 PC NORTH PONDS FAMILY MED</v>
      </c>
      <c r="AR1154" s="456">
        <f>+C1154-'Departmental PL'!F1178</f>
        <v>0</v>
      </c>
      <c r="AS1154" s="456">
        <f>+D1154-'Departmental PL'!G1178</f>
        <v>0</v>
      </c>
      <c r="AT1154" s="456">
        <f>+E1154-'Departmental PL'!H1178</f>
        <v>0</v>
      </c>
      <c r="AU1154" s="456">
        <f>+F1154-'Departmental PL'!I1178</f>
        <v>0</v>
      </c>
      <c r="AV1154" s="456">
        <f>+G1154-'Departmental PL'!J1178</f>
        <v>0</v>
      </c>
      <c r="AW1154" s="456">
        <f>+H1154-'Departmental PL'!K1178</f>
        <v>0</v>
      </c>
      <c r="AX1154" s="456">
        <f>+I1154-'Departmental PL'!L1178</f>
        <v>0</v>
      </c>
      <c r="AY1154" s="456">
        <f>+J1154-'Departmental PL'!M1178</f>
        <v>0</v>
      </c>
      <c r="AZ1154" s="456">
        <f>+K1154-'Departmental PL'!N1178</f>
        <v>0</v>
      </c>
      <c r="BA1154" s="456">
        <f>+L1154-'Departmental PL'!O1178</f>
        <v>0</v>
      </c>
      <c r="BB1154" s="456">
        <f>+M1154-'Departmental PL'!P1178</f>
        <v>0</v>
      </c>
      <c r="BC1154" s="456">
        <f>+N1154-'Departmental PL'!Q1178</f>
        <v>0</v>
      </c>
      <c r="BD1154" s="456">
        <f>+O1154-'Departmental PL'!R1178</f>
        <v>0</v>
      </c>
      <c r="BE1154" s="456">
        <f>+P1154-'Departmental PL'!S1178</f>
        <v>0</v>
      </c>
      <c r="BF1154" s="456">
        <f>+Q1154-'Departmental PL'!T1178</f>
        <v>0</v>
      </c>
      <c r="BG1154" s="456">
        <f>+R1154-'Departmental PL'!U1178</f>
        <v>0</v>
      </c>
      <c r="BH1154" s="456">
        <f>+S1154-'Departmental PL'!V1178</f>
        <v>0</v>
      </c>
      <c r="BI1154" s="456">
        <f>+T1154-'Departmental PL'!W1178</f>
        <v>0</v>
      </c>
    </row>
    <row r="1155" spans="2:61" ht="20.25" hidden="1" customHeight="1" x14ac:dyDescent="0.25">
      <c r="U1155" s="2061" t="e">
        <f>TRIM(#REF!)</f>
        <v>#REF!</v>
      </c>
      <c r="W1155" s="455" t="e">
        <f>+'17HPM_DATA_INPUT'!C697='17_AUDIT_TOTALS_CK'!U1155</f>
        <v>#REF!</v>
      </c>
      <c r="X1155" s="2065" t="e">
        <f>+'17HPM_DATA_INPUT'!D697-'17_AUDIT_TOTALS_CK'!#REF!</f>
        <v>#REF!</v>
      </c>
      <c r="Y1155" s="2065" t="e">
        <f>+'17HPM_DATA_INPUT'!E697-'17_AUDIT_TOTALS_CK'!#REF!</f>
        <v>#REF!</v>
      </c>
      <c r="Z1155" s="2065" t="e">
        <f>+'17HPM_DATA_INPUT'!F697-'17_AUDIT_TOTALS_CK'!#REF!</f>
        <v>#REF!</v>
      </c>
      <c r="AA1155" s="2065" t="e">
        <f>+'17HPM_DATA_INPUT'!G697-'17_AUDIT_TOTALS_CK'!#REF!</f>
        <v>#REF!</v>
      </c>
      <c r="AB1155" s="2065" t="e">
        <f>+'17HPM_DATA_INPUT'!H697-'17_AUDIT_TOTALS_CK'!#REF!</f>
        <v>#REF!</v>
      </c>
      <c r="AC1155" s="2065" t="e">
        <f>+'17HPM_DATA_INPUT'!I697-'17_AUDIT_TOTALS_CK'!#REF!</f>
        <v>#REF!</v>
      </c>
      <c r="AD1155" s="2065" t="e">
        <f>+'17HPM_DATA_INPUT'!J697-'17_AUDIT_TOTALS_CK'!#REF!</f>
        <v>#REF!</v>
      </c>
      <c r="AE1155" s="2065" t="e">
        <f>+'17HPM_DATA_INPUT'!K697-'17_AUDIT_TOTALS_CK'!#REF!</f>
        <v>#REF!</v>
      </c>
      <c r="AF1155" s="2065" t="e">
        <f>+'17HPM_DATA_INPUT'!L697-'17_AUDIT_TOTALS_CK'!#REF!</f>
        <v>#REF!</v>
      </c>
      <c r="AG1155" s="2065" t="e">
        <f>+'17HPM_DATA_INPUT'!M697-'17_AUDIT_TOTALS_CK'!#REF!</f>
        <v>#REF!</v>
      </c>
      <c r="AH1155" s="2065" t="e">
        <f>+'17HPM_DATA_INPUT'!N697-'17_AUDIT_TOTALS_CK'!#REF!</f>
        <v>#REF!</v>
      </c>
      <c r="AI1155" s="2065" t="e">
        <f>+'17HPM_DATA_INPUT'!O697-'17_AUDIT_TOTALS_CK'!#REF!</f>
        <v>#REF!</v>
      </c>
      <c r="AJ1155" s="2065" t="e">
        <f>+'17HPM_DATA_INPUT'!P697-'17_AUDIT_TOTALS_CK'!#REF!</f>
        <v>#REF!</v>
      </c>
      <c r="AK1155" s="2065" t="e">
        <f>+'17HPM_DATA_INPUT'!Q697-'17_AUDIT_TOTALS_CK'!#REF!</f>
        <v>#REF!</v>
      </c>
      <c r="AL1155" s="2065" t="e">
        <f>+'17HPM_DATA_INPUT'!R697-'17_AUDIT_TOTALS_CK'!#REF!</f>
        <v>#REF!</v>
      </c>
      <c r="AM1155" s="2065" t="e">
        <f>+'17HPM_DATA_INPUT'!S697-'17_AUDIT_TOTALS_CK'!#REF!</f>
        <v>#REF!</v>
      </c>
      <c r="AN1155" s="2065" t="e">
        <f>+'17HPM_DATA_INPUT'!T697-'17_AUDIT_TOTALS_CK'!#REF!</f>
        <v>#REF!</v>
      </c>
      <c r="AO1155" s="2065" t="e">
        <f>+'17HPM_DATA_INPUT'!U697-'17_AUDIT_TOTALS_CK'!#REF!</f>
        <v>#REF!</v>
      </c>
      <c r="AQ1155" s="455" t="str">
        <f>'Departmental PL'!D1179</f>
        <v>243 PC NORTH PONDS FAMILY MED* -  FLOWCAST BILLED</v>
      </c>
      <c r="AR1155" s="456">
        <f>+C1155-'Departmental PL'!F1179</f>
        <v>-764</v>
      </c>
      <c r="AS1155" s="456">
        <f>+D1155-'Departmental PL'!G1179</f>
        <v>-615</v>
      </c>
      <c r="AT1155" s="456">
        <f>+E1155-'Departmental PL'!H1179</f>
        <v>-1580</v>
      </c>
      <c r="AU1155" s="456">
        <f>+F1155-'Departmental PL'!I1179</f>
        <v>-841</v>
      </c>
      <c r="AV1155" s="456">
        <f>+G1155-'Departmental PL'!J1179</f>
        <v>-117916</v>
      </c>
      <c r="AW1155" s="456">
        <f>+H1155-'Departmental PL'!K1179</f>
        <v>-88867</v>
      </c>
      <c r="AX1155" s="456">
        <f>+I1155-'Departmental PL'!L1179</f>
        <v>-51306</v>
      </c>
      <c r="AY1155" s="456">
        <f>+J1155-'Departmental PL'!M1179</f>
        <v>-44056</v>
      </c>
      <c r="AZ1155" s="456">
        <f>+K1155-'Departmental PL'!N1179</f>
        <v>-99119</v>
      </c>
      <c r="BA1155" s="456">
        <f>+L1155-'Departmental PL'!O1179</f>
        <v>-79625</v>
      </c>
      <c r="BB1155" s="456">
        <f>+M1155-'Departmental PL'!P1179</f>
        <v>47813</v>
      </c>
      <c r="BC1155" s="456">
        <f>+N1155-'Departmental PL'!Q1179</f>
        <v>35569</v>
      </c>
      <c r="BD1155" s="456">
        <f>+O1155-'Departmental PL'!R1179</f>
        <v>-12916</v>
      </c>
      <c r="BE1155" s="456">
        <f>+P1155-'Departmental PL'!S1179</f>
        <v>-10166</v>
      </c>
      <c r="BF1155" s="456">
        <f>+Q1155-'Departmental PL'!T1179</f>
        <v>-16338</v>
      </c>
      <c r="BG1155" s="456">
        <f>+R1155-'Departmental PL'!U1179</f>
        <v>-11953</v>
      </c>
      <c r="BH1155" s="456">
        <f>+S1155-'Departmental PL'!V1179</f>
        <v>77067</v>
      </c>
      <c r="BI1155" s="456">
        <f>+T1155-'Departmental PL'!W1179</f>
        <v>57688</v>
      </c>
    </row>
    <row r="1156" spans="2:61" ht="20.25" hidden="1" customHeight="1" x14ac:dyDescent="0.25">
      <c r="U1156" s="2061" t="e">
        <f>TRIM(#REF!)</f>
        <v>#REF!</v>
      </c>
      <c r="W1156" s="455" t="e">
        <f>+'17HPM_DATA_INPUT'!C698='17_AUDIT_TOTALS_CK'!U1156</f>
        <v>#REF!</v>
      </c>
      <c r="X1156" s="2065" t="e">
        <f>+'17HPM_DATA_INPUT'!D698-'17_AUDIT_TOTALS_CK'!#REF!</f>
        <v>#REF!</v>
      </c>
      <c r="Y1156" s="2065" t="e">
        <f>+'17HPM_DATA_INPUT'!E698-'17_AUDIT_TOTALS_CK'!#REF!</f>
        <v>#REF!</v>
      </c>
      <c r="Z1156" s="2065" t="e">
        <f>+'17HPM_DATA_INPUT'!F698-'17_AUDIT_TOTALS_CK'!#REF!</f>
        <v>#REF!</v>
      </c>
      <c r="AA1156" s="2065" t="e">
        <f>+'17HPM_DATA_INPUT'!G698-'17_AUDIT_TOTALS_CK'!#REF!</f>
        <v>#REF!</v>
      </c>
      <c r="AB1156" s="2065" t="e">
        <f>+'17HPM_DATA_INPUT'!H698-'17_AUDIT_TOTALS_CK'!#REF!</f>
        <v>#REF!</v>
      </c>
      <c r="AC1156" s="2065" t="e">
        <f>+'17HPM_DATA_INPUT'!I698-'17_AUDIT_TOTALS_CK'!#REF!</f>
        <v>#REF!</v>
      </c>
      <c r="AD1156" s="2065" t="e">
        <f>+'17HPM_DATA_INPUT'!J698-'17_AUDIT_TOTALS_CK'!#REF!</f>
        <v>#REF!</v>
      </c>
      <c r="AE1156" s="2065" t="e">
        <f>+'17HPM_DATA_INPUT'!K698-'17_AUDIT_TOTALS_CK'!#REF!</f>
        <v>#REF!</v>
      </c>
      <c r="AF1156" s="2065" t="e">
        <f>+'17HPM_DATA_INPUT'!L698-'17_AUDIT_TOTALS_CK'!#REF!</f>
        <v>#REF!</v>
      </c>
      <c r="AG1156" s="2065" t="e">
        <f>+'17HPM_DATA_INPUT'!M698-'17_AUDIT_TOTALS_CK'!#REF!</f>
        <v>#REF!</v>
      </c>
      <c r="AH1156" s="2065" t="e">
        <f>+'17HPM_DATA_INPUT'!N698-'17_AUDIT_TOTALS_CK'!#REF!</f>
        <v>#REF!</v>
      </c>
      <c r="AI1156" s="2065" t="e">
        <f>+'17HPM_DATA_INPUT'!O698-'17_AUDIT_TOTALS_CK'!#REF!</f>
        <v>#REF!</v>
      </c>
      <c r="AJ1156" s="2065" t="e">
        <f>+'17HPM_DATA_INPUT'!P698-'17_AUDIT_TOTALS_CK'!#REF!</f>
        <v>#VALUE!</v>
      </c>
      <c r="AK1156" s="2065" t="e">
        <f>+'17HPM_DATA_INPUT'!Q698-'17_AUDIT_TOTALS_CK'!#REF!</f>
        <v>#VALUE!</v>
      </c>
      <c r="AL1156" s="2065" t="e">
        <f>+'17HPM_DATA_INPUT'!R698-'17_AUDIT_TOTALS_CK'!#REF!</f>
        <v>#VALUE!</v>
      </c>
      <c r="AM1156" s="2065" t="e">
        <f>+'17HPM_DATA_INPUT'!S698-'17_AUDIT_TOTALS_CK'!#REF!</f>
        <v>#VALUE!</v>
      </c>
      <c r="AN1156" s="2065" t="e">
        <f>+'17HPM_DATA_INPUT'!T698-'17_AUDIT_TOTALS_CK'!#REF!</f>
        <v>#REF!</v>
      </c>
      <c r="AO1156" s="2065" t="e">
        <f>+'17HPM_DATA_INPUT'!U698-'17_AUDIT_TOTALS_CK'!#REF!</f>
        <v>#REF!</v>
      </c>
      <c r="AQ1156" s="455" t="str">
        <f>'Departmental PL'!D1180</f>
        <v>243 PC NORTH PONDS FAMILY MED* - NON-TRENDSTAR BILLED</v>
      </c>
      <c r="AR1156" s="456">
        <f>+C1156-'Departmental PL'!F1180</f>
        <v>0</v>
      </c>
      <c r="AS1156" s="456">
        <f>+D1156-'Departmental PL'!G1180</f>
        <v>0</v>
      </c>
      <c r="AT1156" s="456">
        <f>+E1156-'Departmental PL'!H1180</f>
        <v>0</v>
      </c>
      <c r="AU1156" s="456">
        <f>+F1156-'Departmental PL'!I1180</f>
        <v>0</v>
      </c>
      <c r="AV1156" s="456">
        <f>+G1156-'Departmental PL'!J1180</f>
        <v>-2281865</v>
      </c>
      <c r="AW1156" s="456">
        <f>+H1156-'Departmental PL'!K1180</f>
        <v>-1844058</v>
      </c>
      <c r="AX1156" s="456">
        <f>+I1156-'Departmental PL'!L1180</f>
        <v>-1520001.8450546574</v>
      </c>
      <c r="AY1156" s="456">
        <f>+J1156-'Departmental PL'!M1180</f>
        <v>-1181397</v>
      </c>
      <c r="AZ1156" s="456">
        <f>+K1156-'Departmental PL'!N1180</f>
        <v>-1914810.9497713959</v>
      </c>
      <c r="BA1156" s="456">
        <f>+L1156-'Departmental PL'!O1180</f>
        <v>-1675172.8512000002</v>
      </c>
      <c r="BB1156" s="456">
        <f>+M1156-'Departmental PL'!P1180</f>
        <v>394809.10471673845</v>
      </c>
      <c r="BC1156" s="456">
        <f>+N1156-'Departmental PL'!Q1180</f>
        <v>493775.85120000015</v>
      </c>
      <c r="BD1156" s="456">
        <f>+O1156-'Departmental PL'!R1180</f>
        <v>-249506.79445254384</v>
      </c>
      <c r="BE1156" s="456">
        <f>+P1156-'Departmental PL'!S1180</f>
        <v>-213883.65119999999</v>
      </c>
      <c r="BF1156" s="456">
        <f>+Q1156-'Departmental PL'!T1180</f>
        <v>-315622.48397431208</v>
      </c>
      <c r="BG1156" s="456">
        <f>+R1156-'Departmental PL'!U1180</f>
        <v>-251467.872</v>
      </c>
      <c r="BH1156" s="456">
        <f>+S1156-'Departmental PL'!V1180</f>
        <v>959938.38314359437</v>
      </c>
      <c r="BI1156" s="456">
        <f>+T1156-'Departmental PL'!W1180</f>
        <v>959127.37440000009</v>
      </c>
    </row>
    <row r="1157" spans="2:61" ht="20.25" hidden="1" customHeight="1" x14ac:dyDescent="0.25">
      <c r="U1157" s="2061" t="e">
        <f>TRIM(#REF!)</f>
        <v>#REF!</v>
      </c>
      <c r="W1157" s="455" t="e">
        <f>+'17HPM_DATA_INPUT'!C699='17_AUDIT_TOTALS_CK'!U1157</f>
        <v>#REF!</v>
      </c>
      <c r="X1157" s="2065" t="e">
        <f>+'17HPM_DATA_INPUT'!D699-'17_AUDIT_TOTALS_CK'!#REF!</f>
        <v>#REF!</v>
      </c>
      <c r="Y1157" s="2065" t="e">
        <f>+'17HPM_DATA_INPUT'!E699-'17_AUDIT_TOTALS_CK'!#REF!</f>
        <v>#REF!</v>
      </c>
      <c r="Z1157" s="2065" t="e">
        <f>+'17HPM_DATA_INPUT'!F699-'17_AUDIT_TOTALS_CK'!#REF!</f>
        <v>#REF!</v>
      </c>
      <c r="AA1157" s="2065" t="e">
        <f>+'17HPM_DATA_INPUT'!G699-'17_AUDIT_TOTALS_CK'!#REF!</f>
        <v>#REF!</v>
      </c>
      <c r="AB1157" s="2065" t="e">
        <f>+'17HPM_DATA_INPUT'!H699-'17_AUDIT_TOTALS_CK'!#REF!</f>
        <v>#REF!</v>
      </c>
      <c r="AC1157" s="2065" t="e">
        <f>+'17HPM_DATA_INPUT'!I699-'17_AUDIT_TOTALS_CK'!#REF!</f>
        <v>#REF!</v>
      </c>
      <c r="AD1157" s="2065" t="e">
        <f>+'17HPM_DATA_INPUT'!J699-'17_AUDIT_TOTALS_CK'!#REF!</f>
        <v>#REF!</v>
      </c>
      <c r="AE1157" s="2065" t="e">
        <f>+'17HPM_DATA_INPUT'!K699-'17_AUDIT_TOTALS_CK'!#REF!</f>
        <v>#REF!</v>
      </c>
      <c r="AF1157" s="2065" t="e">
        <f>+'17HPM_DATA_INPUT'!L699-'17_AUDIT_TOTALS_CK'!#REF!</f>
        <v>#REF!</v>
      </c>
      <c r="AG1157" s="2065" t="e">
        <f>+'17HPM_DATA_INPUT'!M699-'17_AUDIT_TOTALS_CK'!#REF!</f>
        <v>#REF!</v>
      </c>
      <c r="AH1157" s="2065" t="e">
        <f>+'17HPM_DATA_INPUT'!N699-'17_AUDIT_TOTALS_CK'!#REF!</f>
        <v>#REF!</v>
      </c>
      <c r="AI1157" s="2065" t="e">
        <f>+'17HPM_DATA_INPUT'!O699-'17_AUDIT_TOTALS_CK'!#REF!</f>
        <v>#REF!</v>
      </c>
      <c r="AJ1157" s="2065" t="e">
        <f>+'17HPM_DATA_INPUT'!P699-'17_AUDIT_TOTALS_CK'!#REF!</f>
        <v>#VALUE!</v>
      </c>
      <c r="AK1157" s="2065" t="e">
        <f>+'17HPM_DATA_INPUT'!Q699-'17_AUDIT_TOTALS_CK'!#REF!</f>
        <v>#VALUE!</v>
      </c>
      <c r="AL1157" s="2065" t="e">
        <f>+'17HPM_DATA_INPUT'!R699-'17_AUDIT_TOTALS_CK'!#REF!</f>
        <v>#VALUE!</v>
      </c>
      <c r="AM1157" s="2065" t="e">
        <f>+'17HPM_DATA_INPUT'!S699-'17_AUDIT_TOTALS_CK'!#REF!</f>
        <v>#VALUE!</v>
      </c>
      <c r="AN1157" s="2065" t="e">
        <f>+'17HPM_DATA_INPUT'!T699-'17_AUDIT_TOTALS_CK'!#REF!</f>
        <v>#REF!</v>
      </c>
      <c r="AO1157" s="2065" t="e">
        <f>+'17HPM_DATA_INPUT'!U699-'17_AUDIT_TOTALS_CK'!#REF!</f>
        <v>#REF!</v>
      </c>
      <c r="AQ1157" s="455">
        <f>'Departmental PL'!D1181</f>
        <v>0</v>
      </c>
      <c r="AR1157" s="456">
        <f>+C1157-'Departmental PL'!F1181</f>
        <v>0</v>
      </c>
      <c r="AS1157" s="456">
        <f>+D1157-'Departmental PL'!G1181</f>
        <v>0</v>
      </c>
      <c r="AT1157" s="456">
        <f>+E1157-'Departmental PL'!H1181</f>
        <v>0</v>
      </c>
      <c r="AU1157" s="456">
        <f>+F1157-'Departmental PL'!I1181</f>
        <v>0</v>
      </c>
      <c r="AV1157" s="456">
        <f>+G1157-'Departmental PL'!J1181</f>
        <v>0</v>
      </c>
      <c r="AW1157" s="456">
        <f>+H1157-'Departmental PL'!K1181</f>
        <v>0</v>
      </c>
      <c r="AX1157" s="456">
        <f>+I1157-'Departmental PL'!L1181</f>
        <v>0</v>
      </c>
      <c r="AY1157" s="456">
        <f>+J1157-'Departmental PL'!M1181</f>
        <v>0</v>
      </c>
      <c r="AZ1157" s="456">
        <f>+K1157-'Departmental PL'!N1181</f>
        <v>0</v>
      </c>
      <c r="BA1157" s="456">
        <f>+L1157-'Departmental PL'!O1181</f>
        <v>0</v>
      </c>
      <c r="BB1157" s="456">
        <f>+M1157-'Departmental PL'!P1181</f>
        <v>0</v>
      </c>
      <c r="BC1157" s="456">
        <f>+N1157-'Departmental PL'!Q1181</f>
        <v>0</v>
      </c>
      <c r="BD1157" s="456">
        <f>+O1157-'Departmental PL'!R1181</f>
        <v>0</v>
      </c>
      <c r="BE1157" s="456">
        <f>+P1157-'Departmental PL'!S1181</f>
        <v>0</v>
      </c>
      <c r="BF1157" s="456">
        <f>+Q1157-'Departmental PL'!T1181</f>
        <v>0</v>
      </c>
      <c r="BG1157" s="456">
        <f>+R1157-'Departmental PL'!U1181</f>
        <v>0</v>
      </c>
      <c r="BH1157" s="456">
        <f>+S1157-'Departmental PL'!V1181</f>
        <v>0</v>
      </c>
      <c r="BI1157" s="456">
        <f>+T1157-'Departmental PL'!W1181</f>
        <v>0</v>
      </c>
    </row>
    <row r="1158" spans="2:61" ht="20.25" hidden="1" customHeight="1" x14ac:dyDescent="0.25">
      <c r="U1158" s="2061" t="e">
        <f>TRIM(#REF!)</f>
        <v>#REF!</v>
      </c>
      <c r="W1158" s="455" t="e">
        <f>+'17HPM_DATA_INPUT'!C700='17_AUDIT_TOTALS_CK'!U1158</f>
        <v>#REF!</v>
      </c>
      <c r="X1158" s="2065" t="e">
        <f>+'17HPM_DATA_INPUT'!D700-'17_AUDIT_TOTALS_CK'!#REF!</f>
        <v>#REF!</v>
      </c>
      <c r="Y1158" s="2065" t="e">
        <f>+'17HPM_DATA_INPUT'!E700-'17_AUDIT_TOTALS_CK'!#REF!</f>
        <v>#REF!</v>
      </c>
      <c r="Z1158" s="2065" t="e">
        <f>+'17HPM_DATA_INPUT'!F700-'17_AUDIT_TOTALS_CK'!#REF!</f>
        <v>#REF!</v>
      </c>
      <c r="AA1158" s="2065" t="e">
        <f>+'17HPM_DATA_INPUT'!G700-'17_AUDIT_TOTALS_CK'!#REF!</f>
        <v>#REF!</v>
      </c>
      <c r="AB1158" s="2065" t="e">
        <f>+'17HPM_DATA_INPUT'!H700-'17_AUDIT_TOTALS_CK'!#REF!</f>
        <v>#REF!</v>
      </c>
      <c r="AC1158" s="2065" t="e">
        <f>+'17HPM_DATA_INPUT'!I700-'17_AUDIT_TOTALS_CK'!#REF!</f>
        <v>#REF!</v>
      </c>
      <c r="AD1158" s="2065" t="e">
        <f>+'17HPM_DATA_INPUT'!J700-'17_AUDIT_TOTALS_CK'!#REF!</f>
        <v>#REF!</v>
      </c>
      <c r="AE1158" s="2065" t="e">
        <f>+'17HPM_DATA_INPUT'!K700-'17_AUDIT_TOTALS_CK'!#REF!</f>
        <v>#REF!</v>
      </c>
      <c r="AF1158" s="2065" t="e">
        <f>+'17HPM_DATA_INPUT'!L700-'17_AUDIT_TOTALS_CK'!#REF!</f>
        <v>#REF!</v>
      </c>
      <c r="AG1158" s="2065" t="e">
        <f>+'17HPM_DATA_INPUT'!M700-'17_AUDIT_TOTALS_CK'!#REF!</f>
        <v>#REF!</v>
      </c>
      <c r="AH1158" s="2065" t="e">
        <f>+'17HPM_DATA_INPUT'!N700-'17_AUDIT_TOTALS_CK'!#REF!</f>
        <v>#REF!</v>
      </c>
      <c r="AI1158" s="2065" t="e">
        <f>+'17HPM_DATA_INPUT'!O700-'17_AUDIT_TOTALS_CK'!#REF!</f>
        <v>#REF!</v>
      </c>
      <c r="AJ1158" s="2065" t="e">
        <f>+'17HPM_DATA_INPUT'!P700-'17_AUDIT_TOTALS_CK'!#REF!</f>
        <v>#VALUE!</v>
      </c>
      <c r="AK1158" s="2065" t="e">
        <f>+'17HPM_DATA_INPUT'!Q700-'17_AUDIT_TOTALS_CK'!#REF!</f>
        <v>#VALUE!</v>
      </c>
      <c r="AL1158" s="2065" t="e">
        <f>+'17HPM_DATA_INPUT'!R700-'17_AUDIT_TOTALS_CK'!#REF!</f>
        <v>#VALUE!</v>
      </c>
      <c r="AM1158" s="2065" t="e">
        <f>+'17HPM_DATA_INPUT'!S700-'17_AUDIT_TOTALS_CK'!#REF!</f>
        <v>#VALUE!</v>
      </c>
      <c r="AN1158" s="2065" t="e">
        <f>+'17HPM_DATA_INPUT'!T700-'17_AUDIT_TOTALS_CK'!#REF!</f>
        <v>#REF!</v>
      </c>
      <c r="AO1158" s="2065" t="e">
        <f>+'17HPM_DATA_INPUT'!U700-'17_AUDIT_TOTALS_CK'!#REF!</f>
        <v>#REF!</v>
      </c>
      <c r="AQ1158" s="455" t="str">
        <f>'Departmental PL'!D1182</f>
        <v>*254 PC PFITZNER</v>
      </c>
      <c r="AR1158" s="456">
        <f>+C1158-'Departmental PL'!F1182</f>
        <v>0</v>
      </c>
      <c r="AS1158" s="456">
        <f>+D1158-'Departmental PL'!G1182</f>
        <v>0</v>
      </c>
      <c r="AT1158" s="456">
        <f>+E1158-'Departmental PL'!H1182</f>
        <v>0</v>
      </c>
      <c r="AU1158" s="456">
        <f>+F1158-'Departmental PL'!I1182</f>
        <v>0</v>
      </c>
      <c r="AV1158" s="456">
        <f>+G1158-'Departmental PL'!J1182</f>
        <v>0</v>
      </c>
      <c r="AW1158" s="456">
        <f>+H1158-'Departmental PL'!K1182</f>
        <v>0</v>
      </c>
      <c r="AX1158" s="456">
        <f>+I1158-'Departmental PL'!L1182</f>
        <v>0</v>
      </c>
      <c r="AY1158" s="456">
        <f>+J1158-'Departmental PL'!M1182</f>
        <v>0</v>
      </c>
      <c r="AZ1158" s="456">
        <f>+K1158-'Departmental PL'!N1182</f>
        <v>0</v>
      </c>
      <c r="BA1158" s="456">
        <f>+L1158-'Departmental PL'!O1182</f>
        <v>0</v>
      </c>
      <c r="BB1158" s="456">
        <f>+M1158-'Departmental PL'!P1182</f>
        <v>0</v>
      </c>
      <c r="BC1158" s="456">
        <f>+N1158-'Departmental PL'!Q1182</f>
        <v>0</v>
      </c>
      <c r="BD1158" s="456">
        <f>+O1158-'Departmental PL'!R1182</f>
        <v>0</v>
      </c>
      <c r="BE1158" s="456">
        <f>+P1158-'Departmental PL'!S1182</f>
        <v>0</v>
      </c>
      <c r="BF1158" s="456">
        <f>+Q1158-'Departmental PL'!T1182</f>
        <v>0</v>
      </c>
      <c r="BG1158" s="456">
        <f>+R1158-'Departmental PL'!U1182</f>
        <v>0</v>
      </c>
      <c r="BH1158" s="456">
        <f>+S1158-'Departmental PL'!V1182</f>
        <v>0</v>
      </c>
      <c r="BI1158" s="456">
        <f>+T1158-'Departmental PL'!W1182</f>
        <v>0</v>
      </c>
    </row>
    <row r="1159" spans="2:61" ht="20.25" hidden="1" customHeight="1" x14ac:dyDescent="0.25">
      <c r="U1159" s="2061" t="e">
        <f>TRIM(#REF!)</f>
        <v>#REF!</v>
      </c>
      <c r="W1159" s="455" t="e">
        <f>+'17HPM_DATA_INPUT'!C701='17_AUDIT_TOTALS_CK'!U1159</f>
        <v>#REF!</v>
      </c>
      <c r="X1159" s="2065" t="e">
        <f>+'17HPM_DATA_INPUT'!D701-'17_AUDIT_TOTALS_CK'!#REF!</f>
        <v>#REF!</v>
      </c>
      <c r="Y1159" s="2065" t="e">
        <f>+'17HPM_DATA_INPUT'!E701-'17_AUDIT_TOTALS_CK'!#REF!</f>
        <v>#REF!</v>
      </c>
      <c r="Z1159" s="2065" t="e">
        <f>+'17HPM_DATA_INPUT'!F701-'17_AUDIT_TOTALS_CK'!#REF!</f>
        <v>#REF!</v>
      </c>
      <c r="AA1159" s="2065" t="e">
        <f>+'17HPM_DATA_INPUT'!G701-'17_AUDIT_TOTALS_CK'!#REF!</f>
        <v>#REF!</v>
      </c>
      <c r="AB1159" s="2065" t="e">
        <f>+'17HPM_DATA_INPUT'!H701-'17_AUDIT_TOTALS_CK'!#REF!</f>
        <v>#REF!</v>
      </c>
      <c r="AC1159" s="2065" t="e">
        <f>+'17HPM_DATA_INPUT'!I701-'17_AUDIT_TOTALS_CK'!#REF!</f>
        <v>#REF!</v>
      </c>
      <c r="AD1159" s="2065" t="e">
        <f>+'17HPM_DATA_INPUT'!J701-'17_AUDIT_TOTALS_CK'!#REF!</f>
        <v>#REF!</v>
      </c>
      <c r="AE1159" s="2065" t="e">
        <f>+'17HPM_DATA_INPUT'!K701-'17_AUDIT_TOTALS_CK'!#REF!</f>
        <v>#REF!</v>
      </c>
      <c r="AF1159" s="2065" t="e">
        <f>+'17HPM_DATA_INPUT'!L701-'17_AUDIT_TOTALS_CK'!#REF!</f>
        <v>#REF!</v>
      </c>
      <c r="AG1159" s="2065" t="e">
        <f>+'17HPM_DATA_INPUT'!M701-'17_AUDIT_TOTALS_CK'!#REF!</f>
        <v>#REF!</v>
      </c>
      <c r="AH1159" s="2065" t="e">
        <f>+'17HPM_DATA_INPUT'!N701-'17_AUDIT_TOTALS_CK'!#REF!</f>
        <v>#REF!</v>
      </c>
      <c r="AI1159" s="2065" t="e">
        <f>+'17HPM_DATA_INPUT'!O701-'17_AUDIT_TOTALS_CK'!#REF!</f>
        <v>#REF!</v>
      </c>
      <c r="AJ1159" s="2065" t="e">
        <f>+'17HPM_DATA_INPUT'!P701-'17_AUDIT_TOTALS_CK'!#REF!</f>
        <v>#VALUE!</v>
      </c>
      <c r="AK1159" s="2065" t="e">
        <f>+'17HPM_DATA_INPUT'!Q701-'17_AUDIT_TOTALS_CK'!#REF!</f>
        <v>#VALUE!</v>
      </c>
      <c r="AL1159" s="2065" t="e">
        <f>+'17HPM_DATA_INPUT'!R701-'17_AUDIT_TOTALS_CK'!#REF!</f>
        <v>#VALUE!</v>
      </c>
      <c r="AM1159" s="2065" t="e">
        <f>+'17HPM_DATA_INPUT'!S701-'17_AUDIT_TOTALS_CK'!#REF!</f>
        <v>#VALUE!</v>
      </c>
      <c r="AN1159" s="2065" t="e">
        <f>+'17HPM_DATA_INPUT'!T701-'17_AUDIT_TOTALS_CK'!#REF!</f>
        <v>#REF!</v>
      </c>
      <c r="AO1159" s="2065" t="e">
        <f>+'17HPM_DATA_INPUT'!U701-'17_AUDIT_TOTALS_CK'!#REF!</f>
        <v>#REF!</v>
      </c>
      <c r="AQ1159" s="455" t="str">
        <f>'Departmental PL'!D1183</f>
        <v>254 PC PFITZNER* - NON-TRENDSTAR BILLED</v>
      </c>
      <c r="AR1159" s="456">
        <f>+C1159-'Departmental PL'!F1183</f>
        <v>0</v>
      </c>
      <c r="AS1159" s="456">
        <f>+D1159-'Departmental PL'!G1183</f>
        <v>0</v>
      </c>
      <c r="AT1159" s="456">
        <f>+E1159-'Departmental PL'!H1183</f>
        <v>0</v>
      </c>
      <c r="AU1159" s="456">
        <f>+F1159-'Departmental PL'!I1183</f>
        <v>0</v>
      </c>
      <c r="AV1159" s="456">
        <f>+G1159-'Departmental PL'!J1183</f>
        <v>0</v>
      </c>
      <c r="AW1159" s="456">
        <f>+H1159-'Departmental PL'!K1183</f>
        <v>0</v>
      </c>
      <c r="AX1159" s="456">
        <f>+I1159-'Departmental PL'!L1183</f>
        <v>0</v>
      </c>
      <c r="AY1159" s="456">
        <f>+J1159-'Departmental PL'!M1183</f>
        <v>0</v>
      </c>
      <c r="AZ1159" s="456">
        <f>+K1159-'Departmental PL'!N1183</f>
        <v>0</v>
      </c>
      <c r="BA1159" s="456">
        <f>+L1159-'Departmental PL'!O1183</f>
        <v>0</v>
      </c>
      <c r="BB1159" s="456">
        <f>+M1159-'Departmental PL'!P1183</f>
        <v>0</v>
      </c>
      <c r="BC1159" s="456">
        <f>+N1159-'Departmental PL'!Q1183</f>
        <v>0</v>
      </c>
      <c r="BD1159" s="456">
        <f>+O1159-'Departmental PL'!R1183</f>
        <v>0</v>
      </c>
      <c r="BE1159" s="456">
        <f>+P1159-'Departmental PL'!S1183</f>
        <v>0</v>
      </c>
      <c r="BF1159" s="456">
        <f>+Q1159-'Departmental PL'!T1183</f>
        <v>0</v>
      </c>
      <c r="BG1159" s="456">
        <f>+R1159-'Departmental PL'!U1183</f>
        <v>0</v>
      </c>
      <c r="BH1159" s="456">
        <f>+S1159-'Departmental PL'!V1183</f>
        <v>0</v>
      </c>
      <c r="BI1159" s="456">
        <f>+T1159-'Departmental PL'!W1183</f>
        <v>0</v>
      </c>
    </row>
    <row r="1160" spans="2:61" ht="20.25" hidden="1" customHeight="1" x14ac:dyDescent="0.25">
      <c r="U1160" s="2061" t="e">
        <f>TRIM(#REF!)</f>
        <v>#REF!</v>
      </c>
      <c r="W1160" s="455" t="e">
        <f>+'17HPM_DATA_INPUT'!C702='17_AUDIT_TOTALS_CK'!U1160</f>
        <v>#REF!</v>
      </c>
      <c r="X1160" s="2065" t="e">
        <f>+'17HPM_DATA_INPUT'!D702-'17_AUDIT_TOTALS_CK'!#REF!</f>
        <v>#REF!</v>
      </c>
      <c r="Y1160" s="2065" t="e">
        <f>+'17HPM_DATA_INPUT'!E702-'17_AUDIT_TOTALS_CK'!#REF!</f>
        <v>#REF!</v>
      </c>
      <c r="Z1160" s="2065" t="e">
        <f>+'17HPM_DATA_INPUT'!F702-'17_AUDIT_TOTALS_CK'!#REF!</f>
        <v>#REF!</v>
      </c>
      <c r="AA1160" s="2065" t="e">
        <f>+'17HPM_DATA_INPUT'!G702-'17_AUDIT_TOTALS_CK'!#REF!</f>
        <v>#REF!</v>
      </c>
      <c r="AB1160" s="2065" t="e">
        <f>+'17HPM_DATA_INPUT'!H702-'17_AUDIT_TOTALS_CK'!#REF!</f>
        <v>#REF!</v>
      </c>
      <c r="AC1160" s="2065" t="e">
        <f>+'17HPM_DATA_INPUT'!I702-'17_AUDIT_TOTALS_CK'!#REF!</f>
        <v>#REF!</v>
      </c>
      <c r="AD1160" s="2065" t="e">
        <f>+'17HPM_DATA_INPUT'!J702-'17_AUDIT_TOTALS_CK'!#REF!</f>
        <v>#REF!</v>
      </c>
      <c r="AE1160" s="2065" t="e">
        <f>+'17HPM_DATA_INPUT'!K702-'17_AUDIT_TOTALS_CK'!#REF!</f>
        <v>#REF!</v>
      </c>
      <c r="AF1160" s="2065" t="e">
        <f>+'17HPM_DATA_INPUT'!L702-'17_AUDIT_TOTALS_CK'!#REF!</f>
        <v>#REF!</v>
      </c>
      <c r="AG1160" s="2065" t="e">
        <f>+'17HPM_DATA_INPUT'!M702-'17_AUDIT_TOTALS_CK'!#REF!</f>
        <v>#REF!</v>
      </c>
      <c r="AH1160" s="2065" t="e">
        <f>+'17HPM_DATA_INPUT'!N702-'17_AUDIT_TOTALS_CK'!#REF!</f>
        <v>#REF!</v>
      </c>
      <c r="AI1160" s="2065" t="e">
        <f>+'17HPM_DATA_INPUT'!O702-'17_AUDIT_TOTALS_CK'!#REF!</f>
        <v>#REF!</v>
      </c>
      <c r="AJ1160" s="2065" t="e">
        <f>+'17HPM_DATA_INPUT'!P702-'17_AUDIT_TOTALS_CK'!#REF!</f>
        <v>#VALUE!</v>
      </c>
      <c r="AK1160" s="2065" t="e">
        <f>+'17HPM_DATA_INPUT'!Q702-'17_AUDIT_TOTALS_CK'!#REF!</f>
        <v>#VALUE!</v>
      </c>
      <c r="AL1160" s="2065" t="e">
        <f>+'17HPM_DATA_INPUT'!R702-'17_AUDIT_TOTALS_CK'!#REF!</f>
        <v>#VALUE!</v>
      </c>
      <c r="AM1160" s="2065" t="e">
        <f>+'17HPM_DATA_INPUT'!S702-'17_AUDIT_TOTALS_CK'!#REF!</f>
        <v>#VALUE!</v>
      </c>
      <c r="AN1160" s="2065" t="e">
        <f>+'17HPM_DATA_INPUT'!T702-'17_AUDIT_TOTALS_CK'!#REF!</f>
        <v>#REF!</v>
      </c>
      <c r="AO1160" s="2065" t="e">
        <f>+'17HPM_DATA_INPUT'!U702-'17_AUDIT_TOTALS_CK'!#REF!</f>
        <v>#REF!</v>
      </c>
      <c r="AQ1160" s="455">
        <f>'Departmental PL'!D1184</f>
        <v>0</v>
      </c>
      <c r="AR1160" s="456">
        <f>+C1160-'Departmental PL'!F1184</f>
        <v>0</v>
      </c>
      <c r="AS1160" s="456">
        <f>+D1160-'Departmental PL'!G1184</f>
        <v>0</v>
      </c>
      <c r="AT1160" s="456">
        <f>+E1160-'Departmental PL'!H1184</f>
        <v>0</v>
      </c>
      <c r="AU1160" s="456">
        <f>+F1160-'Departmental PL'!I1184</f>
        <v>0</v>
      </c>
      <c r="AV1160" s="456">
        <f>+G1160-'Departmental PL'!J1184</f>
        <v>0</v>
      </c>
      <c r="AW1160" s="456">
        <f>+H1160-'Departmental PL'!K1184</f>
        <v>0</v>
      </c>
      <c r="AX1160" s="456">
        <f>+I1160-'Departmental PL'!L1184</f>
        <v>0</v>
      </c>
      <c r="AY1160" s="456">
        <f>+J1160-'Departmental PL'!M1184</f>
        <v>0</v>
      </c>
      <c r="AZ1160" s="456">
        <f>+K1160-'Departmental PL'!N1184</f>
        <v>0</v>
      </c>
      <c r="BA1160" s="456">
        <f>+L1160-'Departmental PL'!O1184</f>
        <v>0</v>
      </c>
      <c r="BB1160" s="456">
        <f>+M1160-'Departmental PL'!P1184</f>
        <v>0</v>
      </c>
      <c r="BC1160" s="456">
        <f>+N1160-'Departmental PL'!Q1184</f>
        <v>0</v>
      </c>
      <c r="BD1160" s="456">
        <f>+O1160-'Departmental PL'!R1184</f>
        <v>0</v>
      </c>
      <c r="BE1160" s="456">
        <f>+P1160-'Departmental PL'!S1184</f>
        <v>0</v>
      </c>
      <c r="BF1160" s="456">
        <f>+Q1160-'Departmental PL'!T1184</f>
        <v>0</v>
      </c>
      <c r="BG1160" s="456">
        <f>+R1160-'Departmental PL'!U1184</f>
        <v>0</v>
      </c>
      <c r="BH1160" s="456">
        <f>+S1160-'Departmental PL'!V1184</f>
        <v>0</v>
      </c>
      <c r="BI1160" s="456">
        <f>+T1160-'Departmental PL'!W1184</f>
        <v>0</v>
      </c>
    </row>
    <row r="1161" spans="2:61" ht="20.25" hidden="1" customHeight="1" x14ac:dyDescent="0.25">
      <c r="U1161" s="2061" t="e">
        <f>TRIM(#REF!)</f>
        <v>#REF!</v>
      </c>
      <c r="W1161" s="455" t="e">
        <f>+'17HPM_DATA_INPUT'!C703='17_AUDIT_TOTALS_CK'!U1161</f>
        <v>#REF!</v>
      </c>
      <c r="X1161" s="2065" t="e">
        <f>+'17HPM_DATA_INPUT'!D703-'17_AUDIT_TOTALS_CK'!#REF!</f>
        <v>#REF!</v>
      </c>
      <c r="Y1161" s="2065" t="e">
        <f>+'17HPM_DATA_INPUT'!E703-'17_AUDIT_TOTALS_CK'!#REF!</f>
        <v>#REF!</v>
      </c>
      <c r="Z1161" s="2065" t="e">
        <f>+'17HPM_DATA_INPUT'!F703-'17_AUDIT_TOTALS_CK'!#REF!</f>
        <v>#REF!</v>
      </c>
      <c r="AA1161" s="2065" t="e">
        <f>+'17HPM_DATA_INPUT'!G703-'17_AUDIT_TOTALS_CK'!#REF!</f>
        <v>#REF!</v>
      </c>
      <c r="AB1161" s="2065" t="e">
        <f>+'17HPM_DATA_INPUT'!H703-'17_AUDIT_TOTALS_CK'!#REF!</f>
        <v>#REF!</v>
      </c>
      <c r="AC1161" s="2065" t="e">
        <f>+'17HPM_DATA_INPUT'!I703-'17_AUDIT_TOTALS_CK'!#REF!</f>
        <v>#REF!</v>
      </c>
      <c r="AD1161" s="2065" t="e">
        <f>+'17HPM_DATA_INPUT'!J703-'17_AUDIT_TOTALS_CK'!#REF!</f>
        <v>#REF!</v>
      </c>
      <c r="AE1161" s="2065" t="e">
        <f>+'17HPM_DATA_INPUT'!K703-'17_AUDIT_TOTALS_CK'!#REF!</f>
        <v>#REF!</v>
      </c>
      <c r="AF1161" s="2065" t="e">
        <f>+'17HPM_DATA_INPUT'!L703-'17_AUDIT_TOTALS_CK'!#REF!</f>
        <v>#REF!</v>
      </c>
      <c r="AG1161" s="2065" t="e">
        <f>+'17HPM_DATA_INPUT'!M703-'17_AUDIT_TOTALS_CK'!#REF!</f>
        <v>#REF!</v>
      </c>
      <c r="AH1161" s="2065" t="e">
        <f>+'17HPM_DATA_INPUT'!N703-'17_AUDIT_TOTALS_CK'!#REF!</f>
        <v>#REF!</v>
      </c>
      <c r="AI1161" s="2065" t="e">
        <f>+'17HPM_DATA_INPUT'!O703-'17_AUDIT_TOTALS_CK'!#REF!</f>
        <v>#REF!</v>
      </c>
      <c r="AJ1161" s="2065" t="e">
        <f>+'17HPM_DATA_INPUT'!P703-'17_AUDIT_TOTALS_CK'!#REF!</f>
        <v>#VALUE!</v>
      </c>
      <c r="AK1161" s="2065" t="e">
        <f>+'17HPM_DATA_INPUT'!Q703-'17_AUDIT_TOTALS_CK'!#REF!</f>
        <v>#VALUE!</v>
      </c>
      <c r="AL1161" s="2065" t="e">
        <f>+'17HPM_DATA_INPUT'!R703-'17_AUDIT_TOTALS_CK'!#REF!</f>
        <v>#VALUE!</v>
      </c>
      <c r="AM1161" s="2065" t="e">
        <f>+'17HPM_DATA_INPUT'!S703-'17_AUDIT_TOTALS_CK'!#REF!</f>
        <v>#VALUE!</v>
      </c>
      <c r="AN1161" s="2065" t="e">
        <f>+'17HPM_DATA_INPUT'!T703-'17_AUDIT_TOTALS_CK'!#REF!</f>
        <v>#REF!</v>
      </c>
      <c r="AO1161" s="2065" t="e">
        <f>+'17HPM_DATA_INPUT'!U703-'17_AUDIT_TOTALS_CK'!#REF!</f>
        <v>#REF!</v>
      </c>
      <c r="AQ1161" s="455" t="str">
        <f>'Departmental PL'!D1185</f>
        <v>*255 PC CULVER</v>
      </c>
      <c r="AR1161" s="456">
        <f>+C1161-'Departmental PL'!F1185</f>
        <v>0</v>
      </c>
      <c r="AS1161" s="456">
        <f>+D1161-'Departmental PL'!G1185</f>
        <v>0</v>
      </c>
      <c r="AT1161" s="456">
        <f>+E1161-'Departmental PL'!H1185</f>
        <v>0</v>
      </c>
      <c r="AU1161" s="456">
        <f>+F1161-'Departmental PL'!I1185</f>
        <v>0</v>
      </c>
      <c r="AV1161" s="456">
        <f>+G1161-'Departmental PL'!J1185</f>
        <v>0</v>
      </c>
      <c r="AW1161" s="456">
        <f>+H1161-'Departmental PL'!K1185</f>
        <v>0</v>
      </c>
      <c r="AX1161" s="456">
        <f>+I1161-'Departmental PL'!L1185</f>
        <v>0</v>
      </c>
      <c r="AY1161" s="456">
        <f>+J1161-'Departmental PL'!M1185</f>
        <v>0</v>
      </c>
      <c r="AZ1161" s="456">
        <f>+K1161-'Departmental PL'!N1185</f>
        <v>0</v>
      </c>
      <c r="BA1161" s="456">
        <f>+L1161-'Departmental PL'!O1185</f>
        <v>0</v>
      </c>
      <c r="BB1161" s="456">
        <f>+M1161-'Departmental PL'!P1185</f>
        <v>0</v>
      </c>
      <c r="BC1161" s="456">
        <f>+N1161-'Departmental PL'!Q1185</f>
        <v>0</v>
      </c>
      <c r="BD1161" s="456">
        <f>+O1161-'Departmental PL'!R1185</f>
        <v>0</v>
      </c>
      <c r="BE1161" s="456">
        <f>+P1161-'Departmental PL'!S1185</f>
        <v>0</v>
      </c>
      <c r="BF1161" s="456">
        <f>+Q1161-'Departmental PL'!T1185</f>
        <v>0</v>
      </c>
      <c r="BG1161" s="456">
        <f>+R1161-'Departmental PL'!U1185</f>
        <v>0</v>
      </c>
      <c r="BH1161" s="456">
        <f>+S1161-'Departmental PL'!V1185</f>
        <v>0</v>
      </c>
      <c r="BI1161" s="456">
        <f>+T1161-'Departmental PL'!W1185</f>
        <v>0</v>
      </c>
    </row>
    <row r="1162" spans="2:61" ht="20.25" hidden="1" customHeight="1" x14ac:dyDescent="0.25">
      <c r="U1162" s="2061" t="e">
        <f>TRIM(#REF!)</f>
        <v>#REF!</v>
      </c>
      <c r="W1162" s="455" t="e">
        <f>+'17HPM_DATA_INPUT'!C704='17_AUDIT_TOTALS_CK'!U1162</f>
        <v>#REF!</v>
      </c>
      <c r="X1162" s="2065" t="e">
        <f>+'17HPM_DATA_INPUT'!D704-'17_AUDIT_TOTALS_CK'!#REF!</f>
        <v>#REF!</v>
      </c>
      <c r="Y1162" s="2065" t="e">
        <f>+'17HPM_DATA_INPUT'!E704-'17_AUDIT_TOTALS_CK'!#REF!</f>
        <v>#REF!</v>
      </c>
      <c r="Z1162" s="2065" t="e">
        <f>+'17HPM_DATA_INPUT'!F704-'17_AUDIT_TOTALS_CK'!#REF!</f>
        <v>#REF!</v>
      </c>
      <c r="AA1162" s="2065" t="e">
        <f>+'17HPM_DATA_INPUT'!G704-'17_AUDIT_TOTALS_CK'!#REF!</f>
        <v>#REF!</v>
      </c>
      <c r="AB1162" s="2065" t="e">
        <f>+'17HPM_DATA_INPUT'!H704-'17_AUDIT_TOTALS_CK'!#REF!</f>
        <v>#REF!</v>
      </c>
      <c r="AC1162" s="2065" t="e">
        <f>+'17HPM_DATA_INPUT'!I704-'17_AUDIT_TOTALS_CK'!#REF!</f>
        <v>#REF!</v>
      </c>
      <c r="AD1162" s="2065" t="e">
        <f>+'17HPM_DATA_INPUT'!J704-'17_AUDIT_TOTALS_CK'!#REF!</f>
        <v>#REF!</v>
      </c>
      <c r="AE1162" s="2065" t="e">
        <f>+'17HPM_DATA_INPUT'!K704-'17_AUDIT_TOTALS_CK'!#REF!</f>
        <v>#REF!</v>
      </c>
      <c r="AF1162" s="2065" t="e">
        <f>+'17HPM_DATA_INPUT'!L704-'17_AUDIT_TOTALS_CK'!#REF!</f>
        <v>#REF!</v>
      </c>
      <c r="AG1162" s="2065" t="e">
        <f>+'17HPM_DATA_INPUT'!M704-'17_AUDIT_TOTALS_CK'!#REF!</f>
        <v>#REF!</v>
      </c>
      <c r="AH1162" s="2065" t="e">
        <f>+'17HPM_DATA_INPUT'!N704-'17_AUDIT_TOTALS_CK'!#REF!</f>
        <v>#REF!</v>
      </c>
      <c r="AI1162" s="2065" t="e">
        <f>+'17HPM_DATA_INPUT'!O704-'17_AUDIT_TOTALS_CK'!#REF!</f>
        <v>#REF!</v>
      </c>
      <c r="AJ1162" s="2065" t="e">
        <f>+'17HPM_DATA_INPUT'!P704-'17_AUDIT_TOTALS_CK'!#REF!</f>
        <v>#VALUE!</v>
      </c>
      <c r="AK1162" s="2065" t="e">
        <f>+'17HPM_DATA_INPUT'!Q704-'17_AUDIT_TOTALS_CK'!#REF!</f>
        <v>#VALUE!</v>
      </c>
      <c r="AL1162" s="2065" t="e">
        <f>+'17HPM_DATA_INPUT'!R704-'17_AUDIT_TOTALS_CK'!#REF!</f>
        <v>#VALUE!</v>
      </c>
      <c r="AM1162" s="2065" t="e">
        <f>+'17HPM_DATA_INPUT'!S704-'17_AUDIT_TOTALS_CK'!#REF!</f>
        <v>#VALUE!</v>
      </c>
      <c r="AN1162" s="2065" t="e">
        <f>+'17HPM_DATA_INPUT'!T704-'17_AUDIT_TOTALS_CK'!#REF!</f>
        <v>#REF!</v>
      </c>
      <c r="AO1162" s="2065" t="e">
        <f>+'17HPM_DATA_INPUT'!U704-'17_AUDIT_TOTALS_CK'!#REF!</f>
        <v>#REF!</v>
      </c>
      <c r="AQ1162" s="455" t="str">
        <f>'Departmental PL'!D1186</f>
        <v>255 PC CULVER* - NON-TRENDSTAR BILLED</v>
      </c>
      <c r="AR1162" s="456">
        <f>+C1162-'Departmental PL'!F1186</f>
        <v>0</v>
      </c>
      <c r="AS1162" s="456">
        <f>+D1162-'Departmental PL'!G1186</f>
        <v>0</v>
      </c>
      <c r="AT1162" s="456">
        <f>+E1162-'Departmental PL'!H1186</f>
        <v>0</v>
      </c>
      <c r="AU1162" s="456">
        <f>+F1162-'Departmental PL'!I1186</f>
        <v>0</v>
      </c>
      <c r="AV1162" s="456">
        <f>+G1162-'Departmental PL'!J1186</f>
        <v>0</v>
      </c>
      <c r="AW1162" s="456">
        <f>+H1162-'Departmental PL'!K1186</f>
        <v>0</v>
      </c>
      <c r="AX1162" s="456">
        <f>+I1162-'Departmental PL'!L1186</f>
        <v>0</v>
      </c>
      <c r="AY1162" s="456">
        <f>+J1162-'Departmental PL'!M1186</f>
        <v>0</v>
      </c>
      <c r="AZ1162" s="456">
        <f>+K1162-'Departmental PL'!N1186</f>
        <v>0</v>
      </c>
      <c r="BA1162" s="456">
        <f>+L1162-'Departmental PL'!O1186</f>
        <v>0</v>
      </c>
      <c r="BB1162" s="456">
        <f>+M1162-'Departmental PL'!P1186</f>
        <v>0</v>
      </c>
      <c r="BC1162" s="456">
        <f>+N1162-'Departmental PL'!Q1186</f>
        <v>0</v>
      </c>
      <c r="BD1162" s="456">
        <f>+O1162-'Departmental PL'!R1186</f>
        <v>0</v>
      </c>
      <c r="BE1162" s="456">
        <f>+P1162-'Departmental PL'!S1186</f>
        <v>0</v>
      </c>
      <c r="BF1162" s="456">
        <f>+Q1162-'Departmental PL'!T1186</f>
        <v>0</v>
      </c>
      <c r="BG1162" s="456">
        <f>+R1162-'Departmental PL'!U1186</f>
        <v>0</v>
      </c>
      <c r="BH1162" s="456">
        <f>+S1162-'Departmental PL'!V1186</f>
        <v>0</v>
      </c>
      <c r="BI1162" s="456">
        <f>+T1162-'Departmental PL'!W1186</f>
        <v>0</v>
      </c>
    </row>
    <row r="1163" spans="2:61" ht="20.25" hidden="1" customHeight="1" x14ac:dyDescent="0.25">
      <c r="U1163" s="2061" t="e">
        <f>TRIM(#REF!)</f>
        <v>#REF!</v>
      </c>
      <c r="W1163" s="455" t="e">
        <f>+'17HPM_DATA_INPUT'!C705='17_AUDIT_TOTALS_CK'!U1163</f>
        <v>#REF!</v>
      </c>
      <c r="X1163" s="2065" t="e">
        <f>+'17HPM_DATA_INPUT'!D705-'17_AUDIT_TOTALS_CK'!#REF!</f>
        <v>#REF!</v>
      </c>
      <c r="Y1163" s="2065" t="e">
        <f>+'17HPM_DATA_INPUT'!E705-'17_AUDIT_TOTALS_CK'!#REF!</f>
        <v>#REF!</v>
      </c>
      <c r="Z1163" s="2065" t="e">
        <f>+'17HPM_DATA_INPUT'!F705-'17_AUDIT_TOTALS_CK'!#REF!</f>
        <v>#REF!</v>
      </c>
      <c r="AA1163" s="2065" t="e">
        <f>+'17HPM_DATA_INPUT'!G705-'17_AUDIT_TOTALS_CK'!#REF!</f>
        <v>#REF!</v>
      </c>
      <c r="AB1163" s="2065" t="e">
        <f>+'17HPM_DATA_INPUT'!H705-'17_AUDIT_TOTALS_CK'!#REF!</f>
        <v>#REF!</v>
      </c>
      <c r="AC1163" s="2065" t="e">
        <f>+'17HPM_DATA_INPUT'!I705-'17_AUDIT_TOTALS_CK'!#REF!</f>
        <v>#REF!</v>
      </c>
      <c r="AD1163" s="2065" t="e">
        <f>+'17HPM_DATA_INPUT'!J705-'17_AUDIT_TOTALS_CK'!#REF!</f>
        <v>#REF!</v>
      </c>
      <c r="AE1163" s="2065" t="e">
        <f>+'17HPM_DATA_INPUT'!K705-'17_AUDIT_TOTALS_CK'!#REF!</f>
        <v>#REF!</v>
      </c>
      <c r="AF1163" s="2065" t="e">
        <f>+'17HPM_DATA_INPUT'!L705-'17_AUDIT_TOTALS_CK'!#REF!</f>
        <v>#REF!</v>
      </c>
      <c r="AG1163" s="2065" t="e">
        <f>+'17HPM_DATA_INPUT'!M705-'17_AUDIT_TOTALS_CK'!#REF!</f>
        <v>#REF!</v>
      </c>
      <c r="AH1163" s="2065" t="e">
        <f>+'17HPM_DATA_INPUT'!N705-'17_AUDIT_TOTALS_CK'!#REF!</f>
        <v>#REF!</v>
      </c>
      <c r="AI1163" s="2065" t="e">
        <f>+'17HPM_DATA_INPUT'!O705-'17_AUDIT_TOTALS_CK'!#REF!</f>
        <v>#REF!</v>
      </c>
      <c r="AJ1163" s="2065" t="e">
        <f>+'17HPM_DATA_INPUT'!P705-'17_AUDIT_TOTALS_CK'!#REF!</f>
        <v>#REF!</v>
      </c>
      <c r="AK1163" s="2065" t="e">
        <f>+'17HPM_DATA_INPUT'!Q705-'17_AUDIT_TOTALS_CK'!#REF!</f>
        <v>#REF!</v>
      </c>
      <c r="AL1163" s="2065" t="e">
        <f>+'17HPM_DATA_INPUT'!R705-'17_AUDIT_TOTALS_CK'!#REF!</f>
        <v>#REF!</v>
      </c>
      <c r="AM1163" s="2065" t="e">
        <f>+'17HPM_DATA_INPUT'!S705-'17_AUDIT_TOTALS_CK'!#REF!</f>
        <v>#REF!</v>
      </c>
      <c r="AN1163" s="2065" t="e">
        <f>+'17HPM_DATA_INPUT'!T705-'17_AUDIT_TOTALS_CK'!#REF!</f>
        <v>#REF!</v>
      </c>
      <c r="AO1163" s="2065" t="e">
        <f>+'17HPM_DATA_INPUT'!U705-'17_AUDIT_TOTALS_CK'!#REF!</f>
        <v>#REF!</v>
      </c>
      <c r="AQ1163" s="455">
        <f>'Departmental PL'!D1187</f>
        <v>0</v>
      </c>
      <c r="AR1163" s="456">
        <f>+C1163-'Departmental PL'!F1187</f>
        <v>0</v>
      </c>
      <c r="AS1163" s="456">
        <f>+D1163-'Departmental PL'!G1187</f>
        <v>0</v>
      </c>
      <c r="AT1163" s="456">
        <f>+E1163-'Departmental PL'!H1187</f>
        <v>0</v>
      </c>
      <c r="AU1163" s="456">
        <f>+F1163-'Departmental PL'!I1187</f>
        <v>0</v>
      </c>
      <c r="AV1163" s="456">
        <f>+G1163-'Departmental PL'!J1187</f>
        <v>0</v>
      </c>
      <c r="AW1163" s="456">
        <f>+H1163-'Departmental PL'!K1187</f>
        <v>0</v>
      </c>
      <c r="AX1163" s="456">
        <f>+I1163-'Departmental PL'!L1187</f>
        <v>0</v>
      </c>
      <c r="AY1163" s="456">
        <f>+J1163-'Departmental PL'!M1187</f>
        <v>0</v>
      </c>
      <c r="AZ1163" s="456">
        <f>+K1163-'Departmental PL'!N1187</f>
        <v>0</v>
      </c>
      <c r="BA1163" s="456">
        <f>+L1163-'Departmental PL'!O1187</f>
        <v>0</v>
      </c>
      <c r="BB1163" s="456">
        <f>+M1163-'Departmental PL'!P1187</f>
        <v>0</v>
      </c>
      <c r="BC1163" s="456">
        <f>+N1163-'Departmental PL'!Q1187</f>
        <v>0</v>
      </c>
      <c r="BD1163" s="456">
        <f>+O1163-'Departmental PL'!R1187</f>
        <v>0</v>
      </c>
      <c r="BE1163" s="456">
        <f>+P1163-'Departmental PL'!S1187</f>
        <v>0</v>
      </c>
      <c r="BF1163" s="456">
        <f>+Q1163-'Departmental PL'!T1187</f>
        <v>0</v>
      </c>
      <c r="BG1163" s="456">
        <f>+R1163-'Departmental PL'!U1187</f>
        <v>0</v>
      </c>
      <c r="BH1163" s="456">
        <f>+S1163-'Departmental PL'!V1187</f>
        <v>0</v>
      </c>
      <c r="BI1163" s="456">
        <f>+T1163-'Departmental PL'!W1187</f>
        <v>0</v>
      </c>
    </row>
    <row r="1164" spans="2:61" ht="20.25" hidden="1" customHeight="1" x14ac:dyDescent="0.25">
      <c r="B1164" s="2117"/>
      <c r="C1164" s="2117"/>
      <c r="D1164" s="2118"/>
      <c r="E1164" s="2119"/>
      <c r="F1164" s="2119"/>
      <c r="G1164" s="2119"/>
      <c r="H1164" s="2119"/>
      <c r="I1164" s="2119"/>
      <c r="J1164" s="2119"/>
      <c r="K1164" s="2119"/>
      <c r="L1164" s="2119"/>
      <c r="M1164" s="2119"/>
      <c r="N1164" s="2119"/>
      <c r="O1164" s="2119"/>
      <c r="P1164" s="2119"/>
      <c r="Q1164" s="2119"/>
      <c r="R1164" s="2119"/>
      <c r="S1164" s="2119"/>
      <c r="T1164" s="2119"/>
      <c r="U1164" s="2061" t="str">
        <f t="shared" si="12"/>
        <v/>
      </c>
      <c r="W1164" s="455" t="b">
        <f>+'17HPM_DATA_INPUT'!C706='17_AUDIT_TOTALS_CK'!U1164</f>
        <v>1</v>
      </c>
      <c r="X1164" s="2065">
        <f>+'17HPM_DATA_INPUT'!D706-'17_AUDIT_TOTALS_CK'!C1164</f>
        <v>0</v>
      </c>
      <c r="Y1164" s="2065">
        <f>+'17HPM_DATA_INPUT'!E706-'17_AUDIT_TOTALS_CK'!D1164</f>
        <v>0</v>
      </c>
      <c r="Z1164" s="2065">
        <f>+'17HPM_DATA_INPUT'!F706-'17_AUDIT_TOTALS_CK'!E1164</f>
        <v>0</v>
      </c>
      <c r="AA1164" s="2065">
        <f>+'17HPM_DATA_INPUT'!G706-'17_AUDIT_TOTALS_CK'!F1164</f>
        <v>0</v>
      </c>
      <c r="AB1164" s="2065">
        <f>+'17HPM_DATA_INPUT'!H706-'17_AUDIT_TOTALS_CK'!G1164</f>
        <v>0</v>
      </c>
      <c r="AC1164" s="2065">
        <f>+'17HPM_DATA_INPUT'!I706-'17_AUDIT_TOTALS_CK'!H1164</f>
        <v>0</v>
      </c>
      <c r="AD1164" s="2065">
        <f>+'17HPM_DATA_INPUT'!J706-'17_AUDIT_TOTALS_CK'!I1164</f>
        <v>0</v>
      </c>
      <c r="AE1164" s="2065">
        <f>+'17HPM_DATA_INPUT'!K706-'17_AUDIT_TOTALS_CK'!J1164</f>
        <v>0</v>
      </c>
      <c r="AF1164" s="2065">
        <f>+'17HPM_DATA_INPUT'!L706-'17_AUDIT_TOTALS_CK'!K1164</f>
        <v>0</v>
      </c>
      <c r="AG1164" s="2065">
        <f>+'17HPM_DATA_INPUT'!M706-'17_AUDIT_TOTALS_CK'!L1164</f>
        <v>0</v>
      </c>
      <c r="AH1164" s="2065">
        <f>+'17HPM_DATA_INPUT'!N706-'17_AUDIT_TOTALS_CK'!M1164</f>
        <v>0</v>
      </c>
      <c r="AI1164" s="2065">
        <f>+'17HPM_DATA_INPUT'!O706-'17_AUDIT_TOTALS_CK'!N1164</f>
        <v>0</v>
      </c>
      <c r="AJ1164" s="2065">
        <f>+'17HPM_DATA_INPUT'!P706-'17_AUDIT_TOTALS_CK'!O1164</f>
        <v>0</v>
      </c>
      <c r="AK1164" s="2065">
        <f>+'17HPM_DATA_INPUT'!Q706-'17_AUDIT_TOTALS_CK'!P1164</f>
        <v>0</v>
      </c>
      <c r="AL1164" s="2065">
        <f>+'17HPM_DATA_INPUT'!R706-'17_AUDIT_TOTALS_CK'!Q1164</f>
        <v>0</v>
      </c>
      <c r="AM1164" s="2065">
        <f>+'17HPM_DATA_INPUT'!S706-'17_AUDIT_TOTALS_CK'!R1164</f>
        <v>0</v>
      </c>
      <c r="AN1164" s="2065">
        <f>+'17HPM_DATA_INPUT'!T706-'17_AUDIT_TOTALS_CK'!S1164</f>
        <v>0</v>
      </c>
      <c r="AO1164" s="2065">
        <f>+'17HPM_DATA_INPUT'!U706-'17_AUDIT_TOTALS_CK'!T1164</f>
        <v>0</v>
      </c>
      <c r="AQ1164" s="455" t="str">
        <f>'Departmental PL'!D1188</f>
        <v>*256 PC MEDICAL HOME</v>
      </c>
      <c r="AR1164" s="456">
        <f>+C1164-'Departmental PL'!F1188</f>
        <v>0</v>
      </c>
      <c r="AS1164" s="456">
        <f>+D1164-'Departmental PL'!G1188</f>
        <v>0</v>
      </c>
      <c r="AT1164" s="456">
        <f>+E1164-'Departmental PL'!H1188</f>
        <v>0</v>
      </c>
      <c r="AU1164" s="456">
        <f>+F1164-'Departmental PL'!I1188</f>
        <v>0</v>
      </c>
      <c r="AV1164" s="456">
        <f>+G1164-'Departmental PL'!J1188</f>
        <v>0</v>
      </c>
      <c r="AW1164" s="456">
        <f>+H1164-'Departmental PL'!K1188</f>
        <v>0</v>
      </c>
      <c r="AX1164" s="456">
        <f>+I1164-'Departmental PL'!L1188</f>
        <v>0</v>
      </c>
      <c r="AY1164" s="456">
        <f>+J1164-'Departmental PL'!M1188</f>
        <v>0</v>
      </c>
      <c r="AZ1164" s="456">
        <f>+K1164-'Departmental PL'!N1188</f>
        <v>0</v>
      </c>
      <c r="BA1164" s="456">
        <f>+L1164-'Departmental PL'!O1188</f>
        <v>0</v>
      </c>
      <c r="BB1164" s="456">
        <f>+M1164-'Departmental PL'!P1188</f>
        <v>0</v>
      </c>
      <c r="BC1164" s="456">
        <f>+N1164-'Departmental PL'!Q1188</f>
        <v>0</v>
      </c>
      <c r="BD1164" s="456">
        <f>+O1164-'Departmental PL'!R1188</f>
        <v>0</v>
      </c>
      <c r="BE1164" s="456">
        <f>+P1164-'Departmental PL'!S1188</f>
        <v>0</v>
      </c>
      <c r="BF1164" s="456">
        <f>+Q1164-'Departmental PL'!T1188</f>
        <v>0</v>
      </c>
      <c r="BG1164" s="456">
        <f>+R1164-'Departmental PL'!U1188</f>
        <v>0</v>
      </c>
      <c r="BH1164" s="456">
        <f>+S1164-'Departmental PL'!V1188</f>
        <v>0</v>
      </c>
      <c r="BI1164" s="456">
        <f>+T1164-'Departmental PL'!W1188</f>
        <v>0</v>
      </c>
    </row>
    <row r="1165" spans="2:61" ht="20.25" hidden="1" customHeight="1" x14ac:dyDescent="0.25">
      <c r="B1165" s="2117"/>
      <c r="C1165" s="2117"/>
      <c r="D1165" s="2118"/>
      <c r="E1165" s="2119"/>
      <c r="F1165" s="2119"/>
      <c r="G1165" s="2119"/>
      <c r="H1165" s="2119"/>
      <c r="I1165" s="2119"/>
      <c r="J1165" s="2119"/>
      <c r="K1165" s="2119"/>
      <c r="L1165" s="2119"/>
      <c r="M1165" s="2119"/>
      <c r="N1165" s="2119"/>
      <c r="O1165" s="2119"/>
      <c r="P1165" s="2119"/>
      <c r="Q1165" s="2119"/>
      <c r="R1165" s="2119"/>
      <c r="S1165" s="2119"/>
      <c r="T1165" s="2119"/>
      <c r="AQ1165" s="455" t="str">
        <f>'Departmental PL'!D1189</f>
        <v>256 PC MEDICAL HOME* - NON-TRENDSTAR BILLED</v>
      </c>
      <c r="AR1165" s="456">
        <f>+C1165-'Departmental PL'!F1189</f>
        <v>0</v>
      </c>
      <c r="AS1165" s="456">
        <f>+D1165-'Departmental PL'!G1189</f>
        <v>0</v>
      </c>
      <c r="AT1165" s="456">
        <f>+E1165-'Departmental PL'!H1189</f>
        <v>0</v>
      </c>
      <c r="AU1165" s="456">
        <f>+F1165-'Departmental PL'!I1189</f>
        <v>0</v>
      </c>
      <c r="AV1165" s="456">
        <f>+G1165-'Departmental PL'!J1189</f>
        <v>0</v>
      </c>
      <c r="AW1165" s="456">
        <f>+H1165-'Departmental PL'!K1189</f>
        <v>0</v>
      </c>
      <c r="AX1165" s="456">
        <f>+I1165-'Departmental PL'!L1189</f>
        <v>0</v>
      </c>
      <c r="AY1165" s="456">
        <f>+J1165-'Departmental PL'!M1189</f>
        <v>0</v>
      </c>
      <c r="AZ1165" s="456">
        <f>+K1165-'Departmental PL'!N1189</f>
        <v>0</v>
      </c>
      <c r="BA1165" s="456">
        <f>+L1165-'Departmental PL'!O1189</f>
        <v>0</v>
      </c>
      <c r="BB1165" s="456">
        <f>+M1165-'Departmental PL'!P1189</f>
        <v>0</v>
      </c>
      <c r="BC1165" s="456">
        <f>+N1165-'Departmental PL'!Q1189</f>
        <v>0</v>
      </c>
      <c r="BD1165" s="456">
        <f>+O1165-'Departmental PL'!R1189</f>
        <v>0</v>
      </c>
      <c r="BE1165" s="456">
        <f>+P1165-'Departmental PL'!S1189</f>
        <v>0</v>
      </c>
      <c r="BF1165" s="456">
        <f>+Q1165-'Departmental PL'!T1189</f>
        <v>0</v>
      </c>
      <c r="BG1165" s="456">
        <f>+R1165-'Departmental PL'!U1189</f>
        <v>0</v>
      </c>
      <c r="BH1165" s="456">
        <f>+S1165-'Departmental PL'!V1189</f>
        <v>0</v>
      </c>
      <c r="BI1165" s="456">
        <f>+T1165-'Departmental PL'!W1189</f>
        <v>0</v>
      </c>
    </row>
    <row r="1166" spans="2:61" ht="20.25" hidden="1" customHeight="1" x14ac:dyDescent="0.25">
      <c r="B1166" s="2117"/>
      <c r="C1166" s="2117"/>
      <c r="D1166" s="2118"/>
      <c r="E1166" s="2119"/>
      <c r="F1166" s="2119"/>
      <c r="G1166" s="2119"/>
      <c r="H1166" s="2119"/>
      <c r="I1166" s="2119"/>
      <c r="J1166" s="2119"/>
      <c r="K1166" s="2119"/>
      <c r="L1166" s="2119"/>
      <c r="M1166" s="2119"/>
      <c r="N1166" s="2119"/>
      <c r="O1166" s="2119"/>
      <c r="P1166" s="2119"/>
      <c r="Q1166" s="2119"/>
      <c r="R1166" s="2119"/>
      <c r="S1166" s="2119"/>
      <c r="T1166" s="2119"/>
      <c r="AQ1166" s="455">
        <f>'Departmental PL'!D1190</f>
        <v>0</v>
      </c>
      <c r="AR1166" s="456">
        <f>+C1166-'Departmental PL'!F1190</f>
        <v>0</v>
      </c>
      <c r="AS1166" s="456">
        <f>+D1166-'Departmental PL'!G1190</f>
        <v>0</v>
      </c>
      <c r="AT1166" s="456">
        <f>+E1166-'Departmental PL'!H1190</f>
        <v>0</v>
      </c>
      <c r="AU1166" s="456">
        <f>+F1166-'Departmental PL'!I1190</f>
        <v>0</v>
      </c>
      <c r="AV1166" s="456">
        <f>+G1166-'Departmental PL'!J1190</f>
        <v>0</v>
      </c>
      <c r="AW1166" s="456">
        <f>+H1166-'Departmental PL'!K1190</f>
        <v>0</v>
      </c>
      <c r="AX1166" s="456">
        <f>+I1166-'Departmental PL'!L1190</f>
        <v>0</v>
      </c>
      <c r="AY1166" s="456">
        <f>+J1166-'Departmental PL'!M1190</f>
        <v>0</v>
      </c>
      <c r="AZ1166" s="456">
        <f>+K1166-'Departmental PL'!N1190</f>
        <v>0</v>
      </c>
      <c r="BA1166" s="456">
        <f>+L1166-'Departmental PL'!O1190</f>
        <v>0</v>
      </c>
      <c r="BB1166" s="456">
        <f>+M1166-'Departmental PL'!P1190</f>
        <v>0</v>
      </c>
      <c r="BC1166" s="456">
        <f>+N1166-'Departmental PL'!Q1190</f>
        <v>0</v>
      </c>
      <c r="BD1166" s="456">
        <f>+O1166-'Departmental PL'!R1190</f>
        <v>0</v>
      </c>
      <c r="BE1166" s="456">
        <f>+P1166-'Departmental PL'!S1190</f>
        <v>0</v>
      </c>
      <c r="BF1166" s="456">
        <f>+Q1166-'Departmental PL'!T1190</f>
        <v>0</v>
      </c>
      <c r="BG1166" s="456">
        <f>+R1166-'Departmental PL'!U1190</f>
        <v>0</v>
      </c>
      <c r="BH1166" s="456">
        <f>+S1166-'Departmental PL'!V1190</f>
        <v>0</v>
      </c>
      <c r="BI1166" s="456">
        <f>+T1166-'Departmental PL'!W1190</f>
        <v>0</v>
      </c>
    </row>
    <row r="1167" spans="2:61" ht="20.25" hidden="1" customHeight="1" x14ac:dyDescent="0.25">
      <c r="B1167" s="2117"/>
      <c r="C1167" s="2117"/>
      <c r="D1167" s="2118"/>
      <c r="E1167" s="2119"/>
      <c r="F1167" s="2119"/>
      <c r="G1167" s="2119"/>
      <c r="H1167" s="2119"/>
      <c r="I1167" s="2119"/>
      <c r="J1167" s="2119"/>
      <c r="K1167" s="2119"/>
      <c r="L1167" s="2119"/>
      <c r="M1167" s="2119"/>
      <c r="N1167" s="2119"/>
      <c r="O1167" s="2119"/>
      <c r="P1167" s="2119"/>
      <c r="Q1167" s="2119"/>
      <c r="R1167" s="2119"/>
      <c r="S1167" s="2119"/>
      <c r="T1167" s="2119"/>
      <c r="AQ1167" s="455" t="str">
        <f>'Departmental PL'!D1191</f>
        <v>TOTAL OUTPATIENT AND LAB ONLY</v>
      </c>
      <c r="AR1167" s="456">
        <f>+C1167-'Departmental PL'!F1191</f>
        <v>-1659224.453033577</v>
      </c>
      <c r="AS1167" s="456">
        <f>+D1167-'Departmental PL'!G1191</f>
        <v>-1570468.0801710389</v>
      </c>
      <c r="AT1167" s="456">
        <f>+E1167-'Departmental PL'!H1191</f>
        <v>-21331532</v>
      </c>
      <c r="AU1167" s="456">
        <f>+F1167-'Departmental PL'!I1191</f>
        <v>-19013869</v>
      </c>
      <c r="AV1167" s="456">
        <f>+G1167-'Departmental PL'!J1191</f>
        <v>-1915573348.4100001</v>
      </c>
      <c r="AW1167" s="456">
        <f>+H1167-'Departmental PL'!K1191</f>
        <v>-1627326704.8577163</v>
      </c>
      <c r="AX1167" s="456">
        <f>+I1167-'Departmental PL'!L1191</f>
        <v>-833012179.36096942</v>
      </c>
      <c r="AY1167" s="456">
        <f>+J1167-'Departmental PL'!M1191</f>
        <v>-719498918.73000002</v>
      </c>
      <c r="AZ1167" s="456">
        <f>+K1167-'Departmental PL'!N1191</f>
        <v>-565727994.80566549</v>
      </c>
      <c r="BA1167" s="456">
        <f>+L1167-'Departmental PL'!O1191</f>
        <v>-489723520.99149996</v>
      </c>
      <c r="BB1167" s="456">
        <f>+M1167-'Departmental PL'!P1191</f>
        <v>-267284184.55530381</v>
      </c>
      <c r="BC1167" s="456">
        <f>+N1167-'Departmental PL'!Q1191</f>
        <v>-229775397.73850006</v>
      </c>
      <c r="BD1167" s="456">
        <f>+O1167-'Departmental PL'!R1191</f>
        <v>-61064019.286480986</v>
      </c>
      <c r="BE1167" s="456">
        <f>+P1167-'Departmental PL'!S1191</f>
        <v>-54673439.225800008</v>
      </c>
      <c r="BF1167" s="456">
        <f>+Q1167-'Departmental PL'!T1191</f>
        <v>-135648601.54909664</v>
      </c>
      <c r="BG1167" s="456">
        <f>+R1167-'Departmental PL'!U1191</f>
        <v>-114372179.41749999</v>
      </c>
      <c r="BH1167" s="456">
        <f>+S1167-'Departmental PL'!V1191</f>
        <v>-70571563.719726235</v>
      </c>
      <c r="BI1167" s="456">
        <f>+T1167-'Departmental PL'!W1191</f>
        <v>-60729779.095200017</v>
      </c>
    </row>
    <row r="1168" spans="2:61" ht="20.25" hidden="1" customHeight="1" x14ac:dyDescent="0.25">
      <c r="B1168" s="2117"/>
      <c r="C1168" s="2117"/>
      <c r="D1168" s="2118"/>
      <c r="E1168" s="2119"/>
      <c r="F1168" s="2119"/>
      <c r="G1168" s="2119"/>
      <c r="H1168" s="2119"/>
      <c r="I1168" s="2119"/>
      <c r="J1168" s="2119"/>
      <c r="K1168" s="2119"/>
      <c r="L1168" s="2119"/>
      <c r="M1168" s="2119"/>
      <c r="N1168" s="2119"/>
      <c r="O1168" s="2119"/>
      <c r="P1168" s="2119"/>
      <c r="Q1168" s="2119"/>
      <c r="R1168" s="2119"/>
      <c r="S1168" s="2119"/>
      <c r="T1168" s="2119"/>
      <c r="AQ1168" s="455" t="str">
        <f>'Departmental PL'!D1192</f>
        <v>TOTAL ASC ONLY</v>
      </c>
      <c r="AR1168" s="456">
        <f>+C1168-'Departmental PL'!F1192</f>
        <v>-32271</v>
      </c>
      <c r="AS1168" s="456">
        <f>+D1168-'Departmental PL'!G1192</f>
        <v>-31498</v>
      </c>
      <c r="AT1168" s="456">
        <f>+E1168-'Departmental PL'!H1192</f>
        <v>-3210015</v>
      </c>
      <c r="AU1168" s="456">
        <f>+F1168-'Departmental PL'!I1192</f>
        <v>-1727796</v>
      </c>
      <c r="AV1168" s="456">
        <f>+G1168-'Departmental PL'!J1192</f>
        <v>-347784521</v>
      </c>
      <c r="AW1168" s="456">
        <f>+H1168-'Departmental PL'!K1192</f>
        <v>-320471459</v>
      </c>
      <c r="AX1168" s="456">
        <f>+I1168-'Departmental PL'!L1192</f>
        <v>-147531240</v>
      </c>
      <c r="AY1168" s="456">
        <f>+J1168-'Departmental PL'!M1192</f>
        <v>-140042210</v>
      </c>
      <c r="AZ1168" s="456">
        <f>+K1168-'Departmental PL'!N1192</f>
        <v>-105710725</v>
      </c>
      <c r="BA1168" s="456">
        <f>+L1168-'Departmental PL'!O1192</f>
        <v>-99327667</v>
      </c>
      <c r="BB1168" s="456">
        <f>+M1168-'Departmental PL'!P1192</f>
        <v>-41820515</v>
      </c>
      <c r="BC1168" s="456">
        <f>+N1168-'Departmental PL'!Q1192</f>
        <v>-40714543</v>
      </c>
      <c r="BD1168" s="456">
        <f>+O1168-'Departmental PL'!R1192</f>
        <v>-6129041</v>
      </c>
      <c r="BE1168" s="456">
        <f>+P1168-'Departmental PL'!S1192</f>
        <v>-5572604</v>
      </c>
      <c r="BF1168" s="456">
        <f>+Q1168-'Departmental PL'!T1192</f>
        <v>-29927601</v>
      </c>
      <c r="BG1168" s="456">
        <f>+R1168-'Departmental PL'!U1192</f>
        <v>-28492600</v>
      </c>
      <c r="BH1168" s="456">
        <f>+S1168-'Departmental PL'!V1192</f>
        <v>-5763873</v>
      </c>
      <c r="BI1168" s="456">
        <f>+T1168-'Departmental PL'!W1192</f>
        <v>-6649339</v>
      </c>
    </row>
    <row r="1169" spans="2:61" ht="20.25" hidden="1" customHeight="1" x14ac:dyDescent="0.25">
      <c r="B1169" s="2117"/>
      <c r="C1169" s="2117"/>
      <c r="D1169" s="2118"/>
      <c r="E1169" s="2119"/>
      <c r="F1169" s="2119"/>
      <c r="G1169" s="2119"/>
      <c r="H1169" s="2119"/>
      <c r="I1169" s="2119"/>
      <c r="J1169" s="2119"/>
      <c r="K1169" s="2119"/>
      <c r="L1169" s="2119"/>
      <c r="M1169" s="2119"/>
      <c r="N1169" s="2119"/>
      <c r="O1169" s="2119"/>
      <c r="P1169" s="2119"/>
      <c r="Q1169" s="2119"/>
      <c r="R1169" s="2119"/>
      <c r="S1169" s="2119"/>
      <c r="T1169" s="2119"/>
      <c r="AQ1169" s="455" t="str">
        <f>'Departmental PL'!D1193</f>
        <v>TOTAL OBS ONLY</v>
      </c>
      <c r="AR1169" s="456">
        <f>+C1169-'Departmental PL'!F1193</f>
        <v>-12747</v>
      </c>
      <c r="AS1169" s="456">
        <f>+D1169-'Departmental PL'!G1193</f>
        <v>-14124</v>
      </c>
      <c r="AT1169" s="456">
        <f>+E1169-'Departmental PL'!H1193</f>
        <v>-1075126</v>
      </c>
      <c r="AU1169" s="456">
        <f>+F1169-'Departmental PL'!I1193</f>
        <v>-1143028</v>
      </c>
      <c r="AV1169" s="456">
        <f>+G1169-'Departmental PL'!J1193</f>
        <v>-74311660</v>
      </c>
      <c r="AW1169" s="456">
        <f>+H1169-'Departmental PL'!K1193</f>
        <v>-80902695</v>
      </c>
      <c r="AX1169" s="456">
        <f>+I1169-'Departmental PL'!L1193</f>
        <v>-24522457</v>
      </c>
      <c r="AY1169" s="456">
        <f>+J1169-'Departmental PL'!M1193</f>
        <v>-27435595</v>
      </c>
      <c r="AZ1169" s="456">
        <f>+K1169-'Departmental PL'!N1193</f>
        <v>-15778871</v>
      </c>
      <c r="BA1169" s="456">
        <f>+L1169-'Departmental PL'!O1193</f>
        <v>-18062035</v>
      </c>
      <c r="BB1169" s="456">
        <f>+M1169-'Departmental PL'!P1193</f>
        <v>-8743586</v>
      </c>
      <c r="BC1169" s="456">
        <f>+N1169-'Departmental PL'!Q1193</f>
        <v>-9373560</v>
      </c>
      <c r="BD1169" s="456">
        <f>+O1169-'Departmental PL'!R1193</f>
        <v>-1947255</v>
      </c>
      <c r="BE1169" s="456">
        <f>+P1169-'Departmental PL'!S1193</f>
        <v>-2346387</v>
      </c>
      <c r="BF1169" s="456">
        <f>+Q1169-'Departmental PL'!T1193</f>
        <v>-8619514</v>
      </c>
      <c r="BG1169" s="456">
        <f>+R1169-'Departmental PL'!U1193</f>
        <v>-8672957</v>
      </c>
      <c r="BH1169" s="456">
        <f>+S1169-'Departmental PL'!V1193</f>
        <v>1823183</v>
      </c>
      <c r="BI1169" s="456">
        <f>+T1169-'Departmental PL'!W1193</f>
        <v>1645784</v>
      </c>
    </row>
    <row r="1170" spans="2:61" ht="20.25" hidden="1" customHeight="1" x14ac:dyDescent="0.25">
      <c r="B1170" s="2117"/>
      <c r="C1170" s="2117"/>
      <c r="D1170" s="2118"/>
      <c r="E1170" s="2119"/>
      <c r="F1170" s="2119"/>
      <c r="G1170" s="2119"/>
      <c r="H1170" s="2119"/>
      <c r="I1170" s="2119"/>
      <c r="J1170" s="2119"/>
      <c r="K1170" s="2119"/>
      <c r="L1170" s="2119"/>
      <c r="M1170" s="2119"/>
      <c r="N1170" s="2119"/>
      <c r="O1170" s="2119"/>
      <c r="P1170" s="2119"/>
      <c r="Q1170" s="2119"/>
      <c r="R1170" s="2119"/>
      <c r="S1170" s="2119"/>
      <c r="T1170" s="2119"/>
      <c r="AQ1170" s="455" t="str">
        <f>'Departmental PL'!D1194</f>
        <v>TOTAL MONROE PLAN ONLY</v>
      </c>
      <c r="AR1170" s="456">
        <f>+C1170-'Departmental PL'!F1194</f>
        <v>0</v>
      </c>
      <c r="AS1170" s="456">
        <f>+D1170-'Departmental PL'!G1194</f>
        <v>0</v>
      </c>
      <c r="AT1170" s="456">
        <f>+E1170-'Departmental PL'!H1194</f>
        <v>0</v>
      </c>
      <c r="AU1170" s="456">
        <f>+F1170-'Departmental PL'!I1194</f>
        <v>0</v>
      </c>
      <c r="AV1170" s="456">
        <f>+G1170-'Departmental PL'!J1194</f>
        <v>0</v>
      </c>
      <c r="AW1170" s="456">
        <f>+H1170-'Departmental PL'!K1194</f>
        <v>0</v>
      </c>
      <c r="AX1170" s="456">
        <f>+I1170-'Departmental PL'!L1194</f>
        <v>0</v>
      </c>
      <c r="AY1170" s="456">
        <f>+J1170-'Departmental PL'!M1194</f>
        <v>0</v>
      </c>
      <c r="AZ1170" s="456">
        <f>+K1170-'Departmental PL'!N1194</f>
        <v>0</v>
      </c>
      <c r="BA1170" s="456">
        <f>+L1170-'Departmental PL'!O1194</f>
        <v>0</v>
      </c>
      <c r="BB1170" s="456">
        <f>+M1170-'Departmental PL'!P1194</f>
        <v>0</v>
      </c>
      <c r="BC1170" s="456">
        <f>+N1170-'Departmental PL'!Q1194</f>
        <v>0</v>
      </c>
      <c r="BD1170" s="456">
        <f>+O1170-'Departmental PL'!R1194</f>
        <v>0</v>
      </c>
      <c r="BE1170" s="456">
        <f>+P1170-'Departmental PL'!S1194</f>
        <v>0</v>
      </c>
      <c r="BF1170" s="456">
        <f>+Q1170-'Departmental PL'!T1194</f>
        <v>0</v>
      </c>
      <c r="BG1170" s="456">
        <f>+R1170-'Departmental PL'!U1194</f>
        <v>0</v>
      </c>
      <c r="BH1170" s="456">
        <f>+S1170-'Departmental PL'!V1194</f>
        <v>0</v>
      </c>
      <c r="BI1170" s="456">
        <f>+T1170-'Departmental PL'!W1194</f>
        <v>0</v>
      </c>
    </row>
    <row r="1171" spans="2:61" ht="20.25" customHeight="1" x14ac:dyDescent="0.35">
      <c r="B1171" s="2141" t="s">
        <v>1308</v>
      </c>
      <c r="C1171" s="2142">
        <f>+'17HPM_DATA_INPUT'!D707</f>
        <v>1596863</v>
      </c>
      <c r="D1171" s="2142">
        <f>+'17HPM_DATA_INPUT'!E707</f>
        <v>1530373</v>
      </c>
      <c r="E1171" s="2142">
        <f>+'17HPM_DATA_INPUT'!F707</f>
        <v>25351816</v>
      </c>
      <c r="F1171" s="2142">
        <f>+'17HPM_DATA_INPUT'!G707</f>
        <v>21761139</v>
      </c>
      <c r="G1171" s="2143">
        <f>+'17HPM_DATA_INPUT'!H707</f>
        <v>1909603202</v>
      </c>
      <c r="H1171" s="2143">
        <f>+'17HPM_DATA_INPUT'!I707</f>
        <v>1720163709</v>
      </c>
      <c r="I1171" s="2143">
        <f>+'17HPM_DATA_INPUT'!J707</f>
        <v>716665068</v>
      </c>
      <c r="J1171" s="2143">
        <f>+'17HPM_DATA_INPUT'!K707</f>
        <v>670669824</v>
      </c>
      <c r="K1171" s="2143">
        <f>+'17HPM_DATA_INPUT'!L707</f>
        <v>475691123</v>
      </c>
      <c r="L1171" s="2143">
        <f>+'17HPM_DATA_INPUT'!M707</f>
        <v>434729571</v>
      </c>
      <c r="M1171" s="2143">
        <f>+'17HPM_DATA_INPUT'!N707</f>
        <v>240973945</v>
      </c>
      <c r="N1171" s="2143">
        <f>+'17HPM_DATA_INPUT'!O707</f>
        <v>235940254</v>
      </c>
      <c r="O1171" s="2143">
        <f>+'17HPM_DATA_INPUT'!P707</f>
        <v>50419490</v>
      </c>
      <c r="P1171" s="2143">
        <f>+'17HPM_DATA_INPUT'!Q707</f>
        <v>47373332</v>
      </c>
      <c r="Q1171" s="2144">
        <f>+'17HPM_DATA_INPUT'!R707</f>
        <v>138167408</v>
      </c>
      <c r="R1171" s="2144">
        <f>+'17HPM_DATA_INPUT'!S707</f>
        <v>124041618</v>
      </c>
      <c r="S1171" s="2143">
        <f>+'17HPM_DATA_INPUT'!T707</f>
        <v>52387046</v>
      </c>
      <c r="T1171" s="2143">
        <f>+'17HPM_DATA_INPUT'!U707</f>
        <v>64525304</v>
      </c>
      <c r="U1171" s="2061" t="str">
        <f>+'17HPM_DATA_INPUT'!V707</f>
        <v>Totals/Averages</v>
      </c>
      <c r="V1171" s="455" t="b">
        <f>+'17HPM_DATA_INPUT'!W707</f>
        <v>1</v>
      </c>
      <c r="W1171" s="455">
        <f>+'17HPM_DATA_INPUT'!X707</f>
        <v>0</v>
      </c>
      <c r="X1171" s="2065">
        <f>+'17HPM_DATA_INPUT'!Y707</f>
        <v>0</v>
      </c>
      <c r="Y1171" s="2065">
        <f>+'17HPM_DATA_INPUT'!Z707</f>
        <v>0</v>
      </c>
      <c r="Z1171" s="2065">
        <f>+'17HPM_DATA_INPUT'!AA707</f>
        <v>0</v>
      </c>
      <c r="AA1171" s="2065">
        <f>+'17HPM_DATA_INPUT'!AB707</f>
        <v>0</v>
      </c>
      <c r="AB1171" s="2065">
        <f>+'17HPM_DATA_INPUT'!AC707</f>
        <v>0</v>
      </c>
      <c r="AC1171" s="2065">
        <f>+'17HPM_DATA_INPUT'!AD707</f>
        <v>0</v>
      </c>
      <c r="AD1171" s="2065">
        <f>+'17HPM_DATA_INPUT'!AE707</f>
        <v>0</v>
      </c>
      <c r="AE1171" s="2065">
        <f>+'17HPM_DATA_INPUT'!AF707</f>
        <v>0</v>
      </c>
      <c r="AF1171" s="2065">
        <f>+'17HPM_DATA_INPUT'!AG707</f>
        <v>0</v>
      </c>
      <c r="AG1171" s="2065">
        <f>+'17HPM_DATA_INPUT'!AH707</f>
        <v>0</v>
      </c>
      <c r="AH1171" s="2065">
        <f>+'17HPM_DATA_INPUT'!AI707</f>
        <v>0</v>
      </c>
      <c r="AI1171" s="2065">
        <f>+'17HPM_DATA_INPUT'!AJ707</f>
        <v>0</v>
      </c>
      <c r="AJ1171" s="2065">
        <f>+'17HPM_DATA_INPUT'!AK707</f>
        <v>0</v>
      </c>
      <c r="AK1171" s="2065">
        <f>+'17HPM_DATA_INPUT'!AL707</f>
        <v>0</v>
      </c>
      <c r="AL1171" s="2065">
        <f>+'17HPM_DATA_INPUT'!AM707</f>
        <v>0</v>
      </c>
      <c r="AM1171" s="2065">
        <f>+'17HPM_DATA_INPUT'!AN707</f>
        <v>0</v>
      </c>
      <c r="AN1171" s="2065">
        <f>+'17HPM_DATA_INPUT'!AO707</f>
        <v>0</v>
      </c>
      <c r="AO1171" s="2065">
        <f>+'17HPM_DATA_INPUT'!AP707</f>
        <v>0</v>
      </c>
      <c r="AP1171" s="455">
        <f>+'17HPM_DATA_INPUT'!AQ707</f>
        <v>0</v>
      </c>
      <c r="AQ1171" s="455" t="str">
        <f>'Departmental PL'!D1195</f>
        <v>GRAND TOTAL</v>
      </c>
      <c r="AR1171" s="456">
        <f>+C1171-'Departmental PL'!F1195</f>
        <v>-107379.45303357695</v>
      </c>
      <c r="AS1171" s="456">
        <f>+D1171-'Departmental PL'!G1195</f>
        <v>-85717.080171038862</v>
      </c>
      <c r="AT1171" s="456">
        <f>+E1171-'Departmental PL'!H1195</f>
        <v>-264857</v>
      </c>
      <c r="AU1171" s="456">
        <f>+F1171-'Departmental PL'!I1195</f>
        <v>-123554</v>
      </c>
      <c r="AV1171" s="456">
        <f>+G1171-'Departmental PL'!J1195</f>
        <v>-428066327.40999985</v>
      </c>
      <c r="AW1171" s="456">
        <f>+H1171-'Departmental PL'!K1195</f>
        <v>-308537149.85771632</v>
      </c>
      <c r="AX1171" s="456">
        <f>+I1171-'Departmental PL'!L1195</f>
        <v>-288400808.36096942</v>
      </c>
      <c r="AY1171" s="456">
        <f>+J1171-'Departmental PL'!M1195</f>
        <v>-216306899.73000002</v>
      </c>
      <c r="AZ1171" s="456">
        <f>+K1171-'Departmental PL'!N1195</f>
        <v>-211526467.80566549</v>
      </c>
      <c r="BA1171" s="456">
        <f>+L1171-'Departmental PL'!O1195</f>
        <v>-172383651.9914999</v>
      </c>
      <c r="BB1171" s="456">
        <f>+M1171-'Departmental PL'!P1195</f>
        <v>-76874340.555303812</v>
      </c>
      <c r="BC1171" s="456">
        <f>+N1171-'Departmental PL'!Q1195</f>
        <v>-43923246.738500059</v>
      </c>
      <c r="BD1171" s="456">
        <f>+O1171-'Departmental PL'!R1195</f>
        <v>-18720825.286480993</v>
      </c>
      <c r="BE1171" s="456">
        <f>+P1171-'Departmental PL'!S1195</f>
        <v>-15219098.225800008</v>
      </c>
      <c r="BF1171" s="456">
        <f>+Q1171-'Departmental PL'!T1195</f>
        <v>-36028308.549096644</v>
      </c>
      <c r="BG1171" s="456">
        <f>+R1171-'Departmental PL'!U1195</f>
        <v>-27496118.417499989</v>
      </c>
      <c r="BH1171" s="456">
        <f>+S1171-'Departmental PL'!V1195</f>
        <v>-22125207.719726235</v>
      </c>
      <c r="BI1171" s="456">
        <f>+T1171-'Departmental PL'!W1195</f>
        <v>-1208030.0952000171</v>
      </c>
    </row>
    <row r="1172" spans="2:61" ht="20.25" customHeight="1" x14ac:dyDescent="0.25">
      <c r="B1172" s="2058"/>
      <c r="C1172" s="2060"/>
      <c r="D1172" s="2060"/>
      <c r="E1172" s="2060"/>
      <c r="F1172" s="2060"/>
      <c r="G1172" s="2060"/>
      <c r="H1172" s="2060"/>
      <c r="I1172" s="2060"/>
      <c r="J1172" s="2060"/>
      <c r="K1172" s="2060"/>
      <c r="L1172" s="2060"/>
      <c r="M1172" s="2060"/>
      <c r="N1172" s="2060"/>
      <c r="O1172" s="2060"/>
      <c r="P1172" s="2060"/>
      <c r="Q1172" s="2060"/>
      <c r="R1172" s="2060"/>
      <c r="S1172" s="2060"/>
      <c r="T1172" s="2060"/>
      <c r="U1172" s="2061" t="str">
        <f t="shared" si="12"/>
        <v/>
      </c>
      <c r="AR1172" s="456"/>
      <c r="AS1172" s="456"/>
      <c r="AT1172" s="456"/>
      <c r="AU1172" s="456"/>
      <c r="AV1172" s="456"/>
      <c r="AW1172" s="456"/>
      <c r="AX1172" s="456"/>
      <c r="AY1172" s="456"/>
      <c r="AZ1172" s="456"/>
      <c r="BA1172" s="456"/>
      <c r="BB1172" s="456"/>
      <c r="BC1172" s="456"/>
      <c r="BD1172" s="456"/>
      <c r="BE1172" s="456"/>
      <c r="BF1172" s="456"/>
      <c r="BG1172" s="456"/>
      <c r="BH1172" s="456"/>
      <c r="BI1172" s="456"/>
    </row>
    <row r="1173" spans="2:61" ht="20.25" customHeight="1" x14ac:dyDescent="0.25">
      <c r="X1173" s="2065">
        <f>+'OP Program Summary'!C47-'17_AUDIT_TOTALS_CK'!C1171</f>
        <v>107379.45303357695</v>
      </c>
      <c r="Y1173" s="2065">
        <f>+'OP Program Summary'!D47-'17_AUDIT_TOTALS_CK'!D1171</f>
        <v>85717.080171038862</v>
      </c>
      <c r="AB1173" s="2065">
        <f>+'OP Program Summary'!E47-'17_AUDIT_TOTALS_CK'!G1171</f>
        <v>428066327.41000032</v>
      </c>
      <c r="AC1173" s="2065">
        <f>+'OP Program Summary'!F47-'17_AUDIT_TOTALS_CK'!H1171</f>
        <v>308537149.85771656</v>
      </c>
      <c r="AD1173" s="2065">
        <f>+'OP Program Summary'!G47-'17_AUDIT_TOTALS_CK'!I1171</f>
        <v>288400808.36096931</v>
      </c>
      <c r="AE1173" s="2065">
        <f>+'OP Program Summary'!H47-'17_AUDIT_TOTALS_CK'!J1171</f>
        <v>216306899.73000002</v>
      </c>
      <c r="AF1173" s="2065">
        <f>+'OP Program Summary'!I47-'17_AUDIT_TOTALS_CK'!K1171</f>
        <v>211526467.80566549</v>
      </c>
      <c r="AG1173" s="2065">
        <f>+'OP Program Summary'!J47-'17_AUDIT_TOTALS_CK'!L1171</f>
        <v>172383651.99150002</v>
      </c>
      <c r="AH1173" s="2065">
        <f>+'OP Program Summary'!K47-'17_AUDIT_TOTALS_CK'!M1171</f>
        <v>76874340.555303812</v>
      </c>
      <c r="AI1173" s="2065">
        <f>+'OP Program Summary'!L47-'17_AUDIT_TOTALS_CK'!N1171</f>
        <v>43923246.738499999</v>
      </c>
      <c r="AN1173" s="2065">
        <f>+'OP Program Summary'!M47-'17_AUDIT_TOTALS_CK'!S1171</f>
        <v>22125207.71972625</v>
      </c>
      <c r="AO1173" s="2065">
        <f>+'OP Program Summary'!N47-'17_AUDIT_TOTALS_CK'!T1171</f>
        <v>1208030.0952000022</v>
      </c>
      <c r="AR1173" s="456"/>
      <c r="AS1173" s="456"/>
      <c r="AT1173" s="456"/>
      <c r="AU1173" s="456"/>
      <c r="AV1173" s="456"/>
      <c r="AW1173" s="456"/>
      <c r="AX1173" s="456"/>
      <c r="AY1173" s="456"/>
      <c r="AZ1173" s="456"/>
      <c r="BA1173" s="456"/>
      <c r="BB1173" s="456"/>
      <c r="BC1173" s="456"/>
      <c r="BD1173" s="456"/>
      <c r="BE1173" s="456"/>
      <c r="BF1173" s="456"/>
      <c r="BG1173" s="456"/>
      <c r="BH1173" s="456"/>
      <c r="BI1173" s="456"/>
    </row>
    <row r="1174" spans="2:61" ht="20.25" customHeight="1" x14ac:dyDescent="0.35">
      <c r="B1174" s="2130" t="s">
        <v>243</v>
      </c>
      <c r="C1174" s="2131">
        <f>'OP Program Summary'!C47</f>
        <v>1704242.453033577</v>
      </c>
      <c r="D1174" s="2131">
        <f>'OP Program Summary'!D47</f>
        <v>1616090.0801710389</v>
      </c>
      <c r="E1174" s="2134">
        <f>+'Departmental PL'!H1195</f>
        <v>25616673</v>
      </c>
      <c r="F1174" s="2134">
        <f>+'Departmental PL'!I1195</f>
        <v>21884693</v>
      </c>
      <c r="G1174" s="2133">
        <f>+'OP Program Summary'!E47</f>
        <v>2337669529.4100003</v>
      </c>
      <c r="H1174" s="2133">
        <f>+'OP Program Summary'!F47</f>
        <v>2028700858.8577166</v>
      </c>
      <c r="I1174" s="2133">
        <f>+'OP Program Summary'!G47</f>
        <v>1005065876.3609693</v>
      </c>
      <c r="J1174" s="2133">
        <f>+'OP Program Summary'!H47</f>
        <v>886976723.73000002</v>
      </c>
      <c r="K1174" s="2133">
        <f>+'OP Program Summary'!I47</f>
        <v>687217590.80566549</v>
      </c>
      <c r="L1174" s="2133">
        <f>+'OP Program Summary'!J47</f>
        <v>607113222.99150002</v>
      </c>
      <c r="M1174" s="2133">
        <f>+'OP Program Summary'!K47</f>
        <v>317848285.55530381</v>
      </c>
      <c r="N1174" s="2133">
        <f>+'OP Program Summary'!L47</f>
        <v>279863500.7385</v>
      </c>
      <c r="O1174" s="2133"/>
      <c r="P1174" s="2133"/>
      <c r="Q1174" s="2132"/>
      <c r="R1174" s="2132"/>
      <c r="S1174" s="2133">
        <f>+'OP Program Summary'!M47</f>
        <v>74512253.71972625</v>
      </c>
      <c r="T1174" s="2133">
        <f>+'OP Program Summary'!N47</f>
        <v>65733334.095200002</v>
      </c>
    </row>
    <row r="1175" spans="2:61" ht="20.25" customHeight="1" x14ac:dyDescent="0.35">
      <c r="B1175" s="2140"/>
      <c r="C1175" s="2137"/>
      <c r="D1175" s="2137"/>
      <c r="E1175" s="2137"/>
      <c r="F1175" s="2137"/>
      <c r="G1175" s="2136"/>
      <c r="H1175" s="2136"/>
      <c r="I1175" s="2136"/>
      <c r="J1175" s="2136"/>
      <c r="K1175" s="2136"/>
      <c r="L1175" s="2136"/>
      <c r="M1175" s="2136"/>
      <c r="N1175" s="2136"/>
      <c r="O1175" s="2136"/>
      <c r="P1175" s="2136"/>
      <c r="Q1175" s="2136"/>
      <c r="R1175" s="2136"/>
      <c r="S1175" s="2136"/>
      <c r="T1175" s="2136"/>
    </row>
    <row r="1176" spans="2:61" ht="20.25" customHeight="1" x14ac:dyDescent="0.25">
      <c r="S1176" s="2121"/>
      <c r="T1176" s="2121"/>
    </row>
    <row r="1177" spans="2:61" ht="20.25" customHeight="1" x14ac:dyDescent="0.35">
      <c r="B1177" s="2140" t="s">
        <v>618</v>
      </c>
      <c r="C1177" s="2137">
        <f>+C1174-C1171</f>
        <v>107379.45303357695</v>
      </c>
      <c r="D1177" s="2137">
        <f>+D1174-D1171</f>
        <v>85717.080171038862</v>
      </c>
      <c r="E1177" s="2137">
        <f t="shared" ref="E1177:N1177" si="13">+E1174-E1171</f>
        <v>264857</v>
      </c>
      <c r="F1177" s="2137">
        <f t="shared" si="13"/>
        <v>123554</v>
      </c>
      <c r="G1177" s="2136">
        <f t="shared" si="13"/>
        <v>428066327.41000032</v>
      </c>
      <c r="H1177" s="2136">
        <f t="shared" si="13"/>
        <v>308537149.85771656</v>
      </c>
      <c r="I1177" s="2136">
        <f t="shared" si="13"/>
        <v>288400808.36096931</v>
      </c>
      <c r="J1177" s="2136">
        <f t="shared" si="13"/>
        <v>216306899.73000002</v>
      </c>
      <c r="K1177" s="2136">
        <f t="shared" si="13"/>
        <v>211526467.80566549</v>
      </c>
      <c r="L1177" s="2136">
        <f t="shared" si="13"/>
        <v>172383651.99150002</v>
      </c>
      <c r="M1177" s="2136">
        <f t="shared" si="13"/>
        <v>76874340.555303812</v>
      </c>
      <c r="N1177" s="2136">
        <f t="shared" si="13"/>
        <v>43923246.738499999</v>
      </c>
      <c r="O1177" s="2136"/>
      <c r="P1177" s="2136"/>
      <c r="Q1177" s="2136"/>
      <c r="R1177" s="2136"/>
      <c r="S1177" s="2136">
        <f>+S1174-S1171</f>
        <v>22125207.71972625</v>
      </c>
      <c r="T1177" s="2136">
        <f>+T1174-T1171</f>
        <v>1208030.0952000022</v>
      </c>
    </row>
    <row r="1178" spans="2:61" ht="20.25" customHeight="1" x14ac:dyDescent="0.35">
      <c r="B1178" s="2140"/>
      <c r="C1178" s="2137"/>
      <c r="D1178" s="2137"/>
      <c r="E1178" s="2137"/>
      <c r="F1178" s="2137"/>
      <c r="G1178" s="2136"/>
      <c r="H1178" s="2136"/>
      <c r="I1178" s="2136"/>
      <c r="J1178" s="2136"/>
      <c r="K1178" s="2136"/>
      <c r="L1178" s="2136"/>
      <c r="M1178" s="2136"/>
      <c r="N1178" s="2136"/>
      <c r="O1178" s="2136"/>
      <c r="P1178" s="2136"/>
      <c r="Q1178" s="2136"/>
      <c r="R1178" s="2136"/>
      <c r="S1178" s="2136"/>
      <c r="T1178" s="2136"/>
    </row>
    <row r="1179" spans="2:61" ht="20.25" customHeight="1" x14ac:dyDescent="0.35">
      <c r="B1179" s="2140"/>
      <c r="C1179" s="2137"/>
      <c r="D1179" s="2137"/>
      <c r="E1179" s="2137"/>
      <c r="F1179" s="2137"/>
      <c r="G1179" s="2136"/>
      <c r="H1179" s="2136"/>
      <c r="I1179" s="2136"/>
      <c r="J1179" s="2136"/>
      <c r="K1179" s="2136"/>
      <c r="L1179" s="2136"/>
      <c r="M1179" s="2136"/>
      <c r="N1179" s="2136"/>
      <c r="O1179" s="2136"/>
      <c r="P1179" s="2136"/>
      <c r="Q1179" s="2136"/>
      <c r="R1179" s="2136"/>
      <c r="S1179" s="2136"/>
      <c r="T1179" s="2136"/>
    </row>
    <row r="1180" spans="2:61" ht="20.25" customHeight="1" x14ac:dyDescent="0.35">
      <c r="B1180" s="2139" t="s">
        <v>2623</v>
      </c>
      <c r="C1180" s="2138">
        <f>+C1177-'17NM_PLRecon'!C104</f>
        <v>0</v>
      </c>
      <c r="D1180" s="2138">
        <f>+D1177-'17NM_PLRecon'!D104</f>
        <v>0</v>
      </c>
      <c r="E1180" s="2138">
        <f>+E1177-'17NM_PLRecon'!E104</f>
        <v>-190295</v>
      </c>
      <c r="F1180" s="2138">
        <f>+F1177-'17NM_PLRecon'!F104</f>
        <v>-172040</v>
      </c>
      <c r="G1180" s="2135">
        <f>+G1177-'17NM_PLRecon'!G104</f>
        <v>1204.1800003051758</v>
      </c>
      <c r="H1180" s="2135">
        <f>+H1177-'17NM_PLRecon'!H104</f>
        <v>-2.0000001192092896</v>
      </c>
      <c r="I1180" s="2135">
        <f>+I1177-'17NM_PLRecon'!I104</f>
        <v>1206.1799999475479</v>
      </c>
      <c r="J1180" s="2135">
        <f>+J1177-'17NM_PLRecon'!J104</f>
        <v>1.0000000298023224</v>
      </c>
      <c r="K1180" s="2135">
        <f>+K1177-'17NM_PLRecon'!K104</f>
        <v>-8.9999999701976776</v>
      </c>
      <c r="L1180" s="2135">
        <f>+L1177-'17NM_PLRecon'!L104</f>
        <v>-4</v>
      </c>
      <c r="M1180" s="2135">
        <f>+M1177-'17NM_PLRecon'!M104</f>
        <v>1215.1799999177456</v>
      </c>
      <c r="N1180" s="2135">
        <f>+N1177-'17NM_PLRecon'!N104</f>
        <v>4.0000000298023224</v>
      </c>
      <c r="O1180" s="2135"/>
      <c r="P1180" s="2135"/>
      <c r="Q1180" s="2135"/>
      <c r="R1180" s="2135"/>
      <c r="S1180" s="2135">
        <f>+S1177-'17NM_PLRecon'!S104</f>
        <v>1215.1799999624491</v>
      </c>
      <c r="T1180" s="2135">
        <f>+T1177-'17NM_PLRecon'!T104</f>
        <v>-3.9999999664723873</v>
      </c>
    </row>
  </sheetData>
  <autoFilter ref="B2:BI1180"/>
  <conditionalFormatting sqref="W1:W1008 W1010:W1080 W1154:W1174 W1176:W1048576">
    <cfRule type="containsText" dxfId="121" priority="3" operator="containsText" text="FALSE">
      <formula>NOT(ISERROR(SEARCH("FALSE",W1)))</formula>
    </cfRule>
  </conditionalFormatting>
  <conditionalFormatting sqref="W1175">
    <cfRule type="containsText" dxfId="120" priority="2" operator="containsText" text="FALSE">
      <formula>NOT(ISERROR(SEARCH("FALSE",W1175)))</formula>
    </cfRule>
  </conditionalFormatting>
  <conditionalFormatting sqref="AQ2">
    <cfRule type="containsText" dxfId="119" priority="1" operator="containsText" text="FALSE">
      <formula>NOT(ISERROR(SEARCH("FALSE",AQ2)))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CCFFFF"/>
  </sheetPr>
  <dimension ref="A1:AB131"/>
  <sheetViews>
    <sheetView zoomScale="80" zoomScaleNormal="80" workbookViewId="0">
      <pane xSplit="3" ySplit="1" topLeftCell="D80" activePane="bottomRight" state="frozen"/>
      <selection activeCell="S41" sqref="S41:T41"/>
      <selection pane="topRight" activeCell="S41" sqref="S41:T41"/>
      <selection pane="bottomLeft" activeCell="S41" sqref="S41:T41"/>
      <selection pane="bottomRight" activeCell="D2" sqref="D2"/>
    </sheetView>
  </sheetViews>
  <sheetFormatPr defaultColWidth="9.140625" defaultRowHeight="11.25" x14ac:dyDescent="0.2"/>
  <cols>
    <col min="1" max="2" width="9.140625" style="1186"/>
    <col min="3" max="3" width="13.85546875" style="1186" customWidth="1"/>
    <col min="4" max="4" width="12.7109375" style="1186" customWidth="1"/>
    <col min="5" max="7" width="10.85546875" style="1186" customWidth="1"/>
    <col min="8" max="9" width="13" style="1186" customWidth="1"/>
    <col min="10" max="15" width="16.140625" style="1186" bestFit="1" customWidth="1"/>
    <col min="16" max="17" width="15" style="1186" bestFit="1" customWidth="1"/>
    <col min="18" max="19" width="16.140625" style="1186" bestFit="1" customWidth="1"/>
    <col min="20" max="21" width="15" style="1186" bestFit="1" customWidth="1"/>
    <col min="22" max="22" width="18.140625" style="1186" customWidth="1"/>
    <col min="23" max="27" width="9.140625" style="1186"/>
    <col min="28" max="28" width="31.28515625" style="1186" bestFit="1" customWidth="1"/>
    <col min="29" max="16384" width="9.140625" style="1186"/>
  </cols>
  <sheetData>
    <row r="1" spans="1:28" s="908" customFormat="1" ht="45" x14ac:dyDescent="0.2">
      <c r="A1" s="1192" t="s">
        <v>1762</v>
      </c>
      <c r="B1" s="1192"/>
      <c r="C1" s="1192" t="s">
        <v>1766</v>
      </c>
      <c r="D1" s="1192" t="s">
        <v>1176</v>
      </c>
      <c r="E1" s="1192" t="s">
        <v>1177</v>
      </c>
      <c r="F1" s="1192" t="s">
        <v>1178</v>
      </c>
      <c r="G1" s="1192" t="s">
        <v>1179</v>
      </c>
      <c r="H1" s="1192" t="s">
        <v>1180</v>
      </c>
      <c r="I1" s="1192" t="s">
        <v>1181</v>
      </c>
      <c r="J1" s="1192" t="s">
        <v>1767</v>
      </c>
      <c r="K1" s="1192" t="s">
        <v>1768</v>
      </c>
      <c r="L1" s="1192" t="s">
        <v>1186</v>
      </c>
      <c r="M1" s="1192" t="s">
        <v>1187</v>
      </c>
      <c r="N1" s="1193" t="s">
        <v>1188</v>
      </c>
      <c r="O1" s="1193" t="s">
        <v>1189</v>
      </c>
      <c r="P1" s="1192" t="s">
        <v>1190</v>
      </c>
      <c r="Q1" s="1192" t="s">
        <v>1191</v>
      </c>
      <c r="R1" s="1192" t="s">
        <v>1192</v>
      </c>
      <c r="S1" s="1192" t="s">
        <v>1193</v>
      </c>
      <c r="T1" s="1193" t="s">
        <v>1194</v>
      </c>
      <c r="U1" s="1193" t="s">
        <v>1195</v>
      </c>
    </row>
    <row r="2" spans="1:28" x14ac:dyDescent="0.2">
      <c r="A2" s="1187" t="s">
        <v>1763</v>
      </c>
      <c r="B2" s="1187" t="s">
        <v>1764</v>
      </c>
      <c r="C2" s="1187" t="s">
        <v>1724</v>
      </c>
      <c r="D2" s="1188">
        <v>143905</v>
      </c>
      <c r="E2" s="1188">
        <v>126133</v>
      </c>
      <c r="F2" s="1188">
        <v>3261130</v>
      </c>
      <c r="G2" s="1188">
        <v>2901998</v>
      </c>
      <c r="H2" s="1188">
        <v>231809998</v>
      </c>
      <c r="I2" s="1188">
        <v>201572801</v>
      </c>
      <c r="J2" s="1188">
        <v>70515204</v>
      </c>
      <c r="K2" s="1188">
        <v>61081639</v>
      </c>
      <c r="L2" s="1188">
        <v>63492015</v>
      </c>
      <c r="M2" s="1188">
        <v>55231096</v>
      </c>
      <c r="N2" s="1188">
        <v>7023189</v>
      </c>
      <c r="O2" s="1188">
        <v>5850543</v>
      </c>
      <c r="P2" s="1188">
        <v>6030607</v>
      </c>
      <c r="Q2" s="1188">
        <v>5629615</v>
      </c>
      <c r="R2" s="1188">
        <v>16116731</v>
      </c>
      <c r="S2" s="1188">
        <v>13994802</v>
      </c>
      <c r="T2" s="1189">
        <v>-15124148</v>
      </c>
      <c r="U2" s="1189">
        <v>-13773874</v>
      </c>
      <c r="V2" s="903" t="s">
        <v>1724</v>
      </c>
      <c r="W2" s="903" t="s">
        <v>1281</v>
      </c>
      <c r="X2" s="1133">
        <f>+J2-L2-N2</f>
        <v>0</v>
      </c>
      <c r="Y2" s="1133">
        <f>+K2-M2-O2</f>
        <v>0</v>
      </c>
      <c r="AA2" s="1700">
        <v>10</v>
      </c>
      <c r="AB2" s="1701" t="s">
        <v>1724</v>
      </c>
    </row>
    <row r="3" spans="1:28" s="908" customFormat="1" x14ac:dyDescent="0.2">
      <c r="A3" s="1192">
        <v>2</v>
      </c>
      <c r="B3" s="1192"/>
      <c r="C3" s="3574" t="s">
        <v>372</v>
      </c>
      <c r="D3" s="3575">
        <v>2</v>
      </c>
      <c r="E3" s="3575">
        <v>0</v>
      </c>
      <c r="F3" s="3575">
        <v>7</v>
      </c>
      <c r="G3" s="3575"/>
      <c r="H3" s="3575">
        <v>1083</v>
      </c>
      <c r="I3" s="3575"/>
      <c r="J3" s="3575">
        <v>0</v>
      </c>
      <c r="K3" s="3575"/>
      <c r="L3" s="3575">
        <v>423</v>
      </c>
      <c r="M3" s="3575"/>
      <c r="N3" s="3575">
        <v>-423</v>
      </c>
      <c r="O3" s="3575"/>
      <c r="P3" s="3575">
        <v>128</v>
      </c>
      <c r="Q3" s="3575"/>
      <c r="R3" s="3575">
        <v>104</v>
      </c>
      <c r="S3" s="3575"/>
      <c r="T3" s="3576">
        <v>-655</v>
      </c>
      <c r="U3" s="3576"/>
      <c r="V3" s="1117" t="s">
        <v>372</v>
      </c>
      <c r="W3" s="1117" t="s">
        <v>1281</v>
      </c>
      <c r="X3" s="1133">
        <f t="shared" ref="X3:X66" si="0">+J3-L3-N3</f>
        <v>0</v>
      </c>
      <c r="Y3" s="1133">
        <f t="shared" ref="Y3:Y66" si="1">+K3-M3-O3</f>
        <v>0</v>
      </c>
      <c r="AA3" s="1700"/>
      <c r="AB3" s="1701"/>
    </row>
    <row r="4" spans="1:28" x14ac:dyDescent="0.2">
      <c r="A4" s="1187" t="s">
        <v>1763</v>
      </c>
      <c r="B4" s="1187">
        <v>3</v>
      </c>
      <c r="C4" s="1187" t="s">
        <v>702</v>
      </c>
      <c r="D4" s="1188">
        <v>46970</v>
      </c>
      <c r="E4" s="1188">
        <v>40818</v>
      </c>
      <c r="F4" s="1188">
        <v>1270626</v>
      </c>
      <c r="G4" s="1188">
        <v>1025441</v>
      </c>
      <c r="H4" s="1188">
        <v>100134699</v>
      </c>
      <c r="I4" s="1188">
        <v>84854167</v>
      </c>
      <c r="J4" s="1188">
        <v>26570203</v>
      </c>
      <c r="K4" s="1188">
        <v>28061492</v>
      </c>
      <c r="L4" s="1188">
        <v>24838405</v>
      </c>
      <c r="M4" s="1188">
        <v>21390692</v>
      </c>
      <c r="N4" s="1188">
        <v>1731798</v>
      </c>
      <c r="O4" s="1188">
        <v>6670800</v>
      </c>
      <c r="P4" s="1188">
        <v>1655338</v>
      </c>
      <c r="Q4" s="1188">
        <v>1466694</v>
      </c>
      <c r="R4" s="1188">
        <v>6048683</v>
      </c>
      <c r="S4" s="1188">
        <v>5099270</v>
      </c>
      <c r="T4" s="1188">
        <v>-5972223</v>
      </c>
      <c r="U4" s="1188">
        <v>104835</v>
      </c>
      <c r="V4" s="903" t="s">
        <v>702</v>
      </c>
      <c r="W4" s="903" t="s">
        <v>1281</v>
      </c>
      <c r="X4" s="1133">
        <f t="shared" si="0"/>
        <v>0</v>
      </c>
      <c r="Y4" s="1133">
        <f t="shared" si="1"/>
        <v>0</v>
      </c>
      <c r="AA4" s="1700">
        <v>120</v>
      </c>
      <c r="AB4" s="1701" t="s">
        <v>702</v>
      </c>
    </row>
    <row r="5" spans="1:28" x14ac:dyDescent="0.2">
      <c r="A5" s="1187" t="s">
        <v>1763</v>
      </c>
      <c r="B5" s="1187">
        <v>4</v>
      </c>
      <c r="C5" s="1187" t="s">
        <v>1726</v>
      </c>
      <c r="D5" s="1188">
        <v>30017</v>
      </c>
      <c r="E5" s="1188">
        <v>30127</v>
      </c>
      <c r="F5" s="1188">
        <v>924519</v>
      </c>
      <c r="G5" s="1188">
        <v>947515</v>
      </c>
      <c r="H5" s="1188">
        <v>67298300</v>
      </c>
      <c r="I5" s="1188">
        <v>70410417</v>
      </c>
      <c r="J5" s="1188">
        <v>31608571</v>
      </c>
      <c r="K5" s="1188">
        <v>40401422</v>
      </c>
      <c r="L5" s="1188">
        <v>16926869</v>
      </c>
      <c r="M5" s="1188">
        <v>18291003</v>
      </c>
      <c r="N5" s="1188">
        <v>14681703</v>
      </c>
      <c r="O5" s="1188">
        <v>22110419</v>
      </c>
      <c r="P5" s="1188">
        <v>1051369</v>
      </c>
      <c r="Q5" s="1188">
        <v>1090518</v>
      </c>
      <c r="R5" s="1188">
        <v>3916570</v>
      </c>
      <c r="S5" s="1188">
        <v>4079084</v>
      </c>
      <c r="T5" s="1188">
        <v>9713763</v>
      </c>
      <c r="U5" s="1188">
        <v>16940817</v>
      </c>
      <c r="V5" s="903" t="s">
        <v>1726</v>
      </c>
      <c r="W5" s="903" t="s">
        <v>1281</v>
      </c>
      <c r="X5" s="1133">
        <f t="shared" si="0"/>
        <v>-1</v>
      </c>
      <c r="Y5" s="1133">
        <f t="shared" si="1"/>
        <v>0</v>
      </c>
      <c r="AA5" s="1700">
        <v>130</v>
      </c>
      <c r="AB5" s="1701" t="s">
        <v>1726</v>
      </c>
    </row>
    <row r="6" spans="1:28" x14ac:dyDescent="0.2">
      <c r="A6" s="1187" t="s">
        <v>1763</v>
      </c>
      <c r="B6" s="1187">
        <v>5</v>
      </c>
      <c r="C6" s="1187" t="s">
        <v>624</v>
      </c>
      <c r="D6" s="1188">
        <v>34495</v>
      </c>
      <c r="E6" s="1188">
        <v>25062</v>
      </c>
      <c r="F6" s="1188">
        <v>969463</v>
      </c>
      <c r="G6" s="1188">
        <v>693449</v>
      </c>
      <c r="H6" s="1188">
        <v>72693182</v>
      </c>
      <c r="I6" s="1188">
        <v>51832130</v>
      </c>
      <c r="J6" s="1188">
        <v>23990019</v>
      </c>
      <c r="K6" s="1188">
        <v>16898215</v>
      </c>
      <c r="L6" s="1188">
        <v>17612063</v>
      </c>
      <c r="M6" s="1188">
        <v>13014562</v>
      </c>
      <c r="N6" s="1188">
        <v>6377957</v>
      </c>
      <c r="O6" s="1188">
        <v>3883653</v>
      </c>
      <c r="P6" s="1188">
        <v>1430488</v>
      </c>
      <c r="Q6" s="1188">
        <v>1016812</v>
      </c>
      <c r="R6" s="1188">
        <v>4902199</v>
      </c>
      <c r="S6" s="1188">
        <v>3294650</v>
      </c>
      <c r="T6" s="1189">
        <v>45270</v>
      </c>
      <c r="U6" s="1189">
        <v>-427809</v>
      </c>
      <c r="V6" s="903" t="s">
        <v>624</v>
      </c>
      <c r="W6" s="903" t="s">
        <v>1281</v>
      </c>
      <c r="X6" s="1133">
        <f t="shared" si="0"/>
        <v>-1</v>
      </c>
      <c r="Y6" s="1133">
        <f t="shared" si="1"/>
        <v>0</v>
      </c>
      <c r="AA6" s="1700">
        <v>140</v>
      </c>
      <c r="AB6" s="1701" t="s">
        <v>624</v>
      </c>
    </row>
    <row r="7" spans="1:28" x14ac:dyDescent="0.2">
      <c r="A7" s="1187" t="s">
        <v>1763</v>
      </c>
      <c r="B7" s="1187" t="s">
        <v>1751</v>
      </c>
      <c r="C7" s="1187" t="s">
        <v>1727</v>
      </c>
      <c r="D7" s="1188">
        <v>24763</v>
      </c>
      <c r="E7" s="1188">
        <v>28768</v>
      </c>
      <c r="F7" s="1188">
        <v>464946</v>
      </c>
      <c r="G7" s="1188">
        <v>590224</v>
      </c>
      <c r="H7" s="1188">
        <v>33521785</v>
      </c>
      <c r="I7" s="1188">
        <v>34884766</v>
      </c>
      <c r="J7" s="1188">
        <v>7171462</v>
      </c>
      <c r="K7" s="1188">
        <v>7311877</v>
      </c>
      <c r="L7" s="1188">
        <v>8853202</v>
      </c>
      <c r="M7" s="1188">
        <v>8986203</v>
      </c>
      <c r="N7" s="1189">
        <v>-1681739</v>
      </c>
      <c r="O7" s="1189">
        <v>-1674326</v>
      </c>
      <c r="P7" s="1188">
        <v>1375541</v>
      </c>
      <c r="Q7" s="1188">
        <v>1583791</v>
      </c>
      <c r="R7" s="1188">
        <v>3122417</v>
      </c>
      <c r="S7" s="1188">
        <v>3114460</v>
      </c>
      <c r="T7" s="1189">
        <v>-6179697</v>
      </c>
      <c r="U7" s="1189">
        <v>-6372577</v>
      </c>
      <c r="V7" s="903" t="s">
        <v>1727</v>
      </c>
      <c r="W7" s="903" t="s">
        <v>1281</v>
      </c>
      <c r="X7" s="1133">
        <f t="shared" si="0"/>
        <v>-1</v>
      </c>
      <c r="Y7" s="1133">
        <f t="shared" si="1"/>
        <v>0</v>
      </c>
      <c r="AA7" s="1700">
        <v>210</v>
      </c>
      <c r="AB7" s="1701" t="s">
        <v>1727</v>
      </c>
    </row>
    <row r="8" spans="1:28" x14ac:dyDescent="0.2">
      <c r="A8" s="1187" t="s">
        <v>1763</v>
      </c>
      <c r="B8" s="1187">
        <v>7</v>
      </c>
      <c r="C8" s="1187" t="s">
        <v>1728</v>
      </c>
      <c r="D8" s="1188">
        <v>101448</v>
      </c>
      <c r="E8" s="1188">
        <v>101668</v>
      </c>
      <c r="F8" s="1188">
        <v>2361395</v>
      </c>
      <c r="G8" s="1188">
        <v>2185253</v>
      </c>
      <c r="H8" s="1188">
        <v>133517261</v>
      </c>
      <c r="I8" s="1188">
        <v>123253217</v>
      </c>
      <c r="J8" s="1188">
        <v>31179017</v>
      </c>
      <c r="K8" s="1188">
        <v>29296470</v>
      </c>
      <c r="L8" s="1188">
        <v>32231415</v>
      </c>
      <c r="M8" s="1188">
        <v>29579190</v>
      </c>
      <c r="N8" s="1188">
        <v>-1052398</v>
      </c>
      <c r="O8" s="1188">
        <v>-282720</v>
      </c>
      <c r="P8" s="1188">
        <v>4706166</v>
      </c>
      <c r="Q8" s="1188">
        <v>4444677</v>
      </c>
      <c r="R8" s="1188">
        <v>11646911</v>
      </c>
      <c r="S8" s="1188">
        <v>10292339</v>
      </c>
      <c r="T8" s="1189">
        <v>-17405475</v>
      </c>
      <c r="U8" s="1189">
        <v>-15019736</v>
      </c>
      <c r="V8" s="903" t="s">
        <v>1728</v>
      </c>
      <c r="W8" s="903" t="s">
        <v>1281</v>
      </c>
      <c r="X8" s="1133">
        <f t="shared" si="0"/>
        <v>0</v>
      </c>
      <c r="Y8" s="1133">
        <f t="shared" si="1"/>
        <v>0</v>
      </c>
      <c r="AA8" s="1700">
        <v>220</v>
      </c>
      <c r="AB8" s="1701" t="s">
        <v>1728</v>
      </c>
    </row>
    <row r="9" spans="1:28" x14ac:dyDescent="0.2">
      <c r="A9" s="1187" t="s">
        <v>1763</v>
      </c>
      <c r="B9" s="1187">
        <v>8</v>
      </c>
      <c r="C9" s="1187" t="s">
        <v>1729</v>
      </c>
      <c r="D9" s="1188">
        <v>20868</v>
      </c>
      <c r="E9" s="1188">
        <v>21799</v>
      </c>
      <c r="F9" s="1188">
        <v>389784</v>
      </c>
      <c r="G9" s="1188">
        <v>354054</v>
      </c>
      <c r="H9" s="1188">
        <v>26908787</v>
      </c>
      <c r="I9" s="1188">
        <v>26060037</v>
      </c>
      <c r="J9" s="1188">
        <v>7368155</v>
      </c>
      <c r="K9" s="1188">
        <v>8818804</v>
      </c>
      <c r="L9" s="1188">
        <v>6558951</v>
      </c>
      <c r="M9" s="1188">
        <v>6257246</v>
      </c>
      <c r="N9" s="1188">
        <v>809204</v>
      </c>
      <c r="O9" s="1188">
        <v>2561557</v>
      </c>
      <c r="P9" s="1188">
        <v>965096</v>
      </c>
      <c r="Q9" s="1188">
        <v>955693</v>
      </c>
      <c r="R9" s="1188">
        <v>2430876</v>
      </c>
      <c r="S9" s="1188">
        <v>2256190</v>
      </c>
      <c r="T9" s="1188">
        <v>-2586769</v>
      </c>
      <c r="U9" s="1188">
        <v>-650326</v>
      </c>
      <c r="V9" s="903" t="s">
        <v>1729</v>
      </c>
      <c r="W9" s="903" t="s">
        <v>1281</v>
      </c>
      <c r="X9" s="1133">
        <f t="shared" si="0"/>
        <v>0</v>
      </c>
      <c r="Y9" s="1133">
        <f t="shared" si="1"/>
        <v>1</v>
      </c>
      <c r="AA9" s="1700">
        <v>230</v>
      </c>
      <c r="AB9" s="1701" t="s">
        <v>1729</v>
      </c>
    </row>
    <row r="10" spans="1:28" x14ac:dyDescent="0.2">
      <c r="A10" s="1187" t="s">
        <v>1763</v>
      </c>
      <c r="B10" s="1187">
        <v>9</v>
      </c>
      <c r="C10" s="1187" t="s">
        <v>695</v>
      </c>
      <c r="D10" s="1188">
        <v>37731</v>
      </c>
      <c r="E10" s="1188">
        <v>33561</v>
      </c>
      <c r="F10" s="1188">
        <v>891920</v>
      </c>
      <c r="G10" s="1188">
        <v>766771</v>
      </c>
      <c r="H10" s="1188">
        <v>58205217</v>
      </c>
      <c r="I10" s="1188">
        <v>46249975</v>
      </c>
      <c r="J10" s="1188">
        <v>19870585</v>
      </c>
      <c r="K10" s="1188">
        <v>17081798</v>
      </c>
      <c r="L10" s="1188">
        <v>14721269</v>
      </c>
      <c r="M10" s="1188">
        <v>11112677</v>
      </c>
      <c r="N10" s="1188">
        <v>5149316</v>
      </c>
      <c r="O10" s="1188">
        <v>5969121</v>
      </c>
      <c r="P10" s="1188">
        <v>2002366</v>
      </c>
      <c r="Q10" s="1188">
        <v>1672778</v>
      </c>
      <c r="R10" s="1188">
        <v>4813195</v>
      </c>
      <c r="S10" s="1188">
        <v>3681526</v>
      </c>
      <c r="T10" s="1188">
        <v>-1666245</v>
      </c>
      <c r="U10" s="1188">
        <v>614816</v>
      </c>
      <c r="V10" s="903" t="s">
        <v>695</v>
      </c>
      <c r="W10" s="903" t="s">
        <v>1281</v>
      </c>
      <c r="X10" s="1133">
        <f t="shared" si="0"/>
        <v>0</v>
      </c>
      <c r="Y10" s="1133">
        <f t="shared" si="1"/>
        <v>0</v>
      </c>
      <c r="AA10" s="1700">
        <v>240</v>
      </c>
      <c r="AB10" s="1701" t="s">
        <v>695</v>
      </c>
    </row>
    <row r="11" spans="1:28" x14ac:dyDescent="0.2">
      <c r="A11" s="1187">
        <v>10</v>
      </c>
      <c r="B11" s="1187"/>
      <c r="C11" s="1187"/>
      <c r="D11" s="1188"/>
      <c r="E11" s="1188"/>
      <c r="F11" s="1188"/>
      <c r="G11" s="1188"/>
      <c r="H11" s="1188"/>
      <c r="I11" s="1188"/>
      <c r="J11" s="1188"/>
      <c r="K11" s="1188"/>
      <c r="L11" s="1188"/>
      <c r="M11" s="1188"/>
      <c r="N11" s="1188"/>
      <c r="O11" s="1188"/>
      <c r="P11" s="1188"/>
      <c r="Q11" s="1188"/>
      <c r="R11" s="1188"/>
      <c r="S11" s="1188"/>
      <c r="T11" s="1188"/>
      <c r="U11" s="1188"/>
      <c r="V11" s="903"/>
      <c r="W11" s="903"/>
      <c r="X11" s="1133">
        <f t="shared" si="0"/>
        <v>0</v>
      </c>
      <c r="Y11" s="1133">
        <f t="shared" si="1"/>
        <v>0</v>
      </c>
      <c r="AA11" s="1700"/>
      <c r="AB11" s="1701"/>
    </row>
    <row r="12" spans="1:28" x14ac:dyDescent="0.2">
      <c r="A12" s="1187" t="s">
        <v>1763</v>
      </c>
      <c r="B12" s="1187" t="s">
        <v>1750</v>
      </c>
      <c r="C12" s="1187" t="s">
        <v>1730</v>
      </c>
      <c r="D12" s="1188">
        <v>175625</v>
      </c>
      <c r="E12" s="1188">
        <v>163213</v>
      </c>
      <c r="F12" s="1188">
        <v>4333863</v>
      </c>
      <c r="G12" s="1188">
        <v>3670644</v>
      </c>
      <c r="H12" s="1188">
        <v>347017115</v>
      </c>
      <c r="I12" s="1188">
        <v>299832002</v>
      </c>
      <c r="J12" s="1188">
        <v>168599231</v>
      </c>
      <c r="K12" s="1188">
        <v>148837447</v>
      </c>
      <c r="L12" s="1188">
        <v>84829476</v>
      </c>
      <c r="M12" s="1188">
        <v>74646985</v>
      </c>
      <c r="N12" s="1188">
        <v>83769755</v>
      </c>
      <c r="O12" s="1188">
        <v>74190461</v>
      </c>
      <c r="P12" s="1188">
        <v>7128443</v>
      </c>
      <c r="Q12" s="1188">
        <v>6270107</v>
      </c>
      <c r="R12" s="1188">
        <v>21364023</v>
      </c>
      <c r="S12" s="1188">
        <v>18303456</v>
      </c>
      <c r="T12" s="1188">
        <v>55277289</v>
      </c>
      <c r="U12" s="1188">
        <v>49616898</v>
      </c>
      <c r="V12" s="903" t="s">
        <v>1730</v>
      </c>
      <c r="W12" s="903" t="s">
        <v>1281</v>
      </c>
      <c r="X12" s="1133">
        <f t="shared" si="0"/>
        <v>0</v>
      </c>
      <c r="Y12" s="1133">
        <f t="shared" si="1"/>
        <v>1</v>
      </c>
      <c r="AA12" s="1700">
        <v>320</v>
      </c>
      <c r="AB12" s="1701" t="s">
        <v>1730</v>
      </c>
    </row>
    <row r="13" spans="1:28" x14ac:dyDescent="0.2">
      <c r="A13" s="1187" t="s">
        <v>1763</v>
      </c>
      <c r="B13" s="1187">
        <v>12</v>
      </c>
      <c r="C13" s="1187" t="s">
        <v>795</v>
      </c>
      <c r="D13" s="1188">
        <v>26567</v>
      </c>
      <c r="E13" s="1188">
        <v>26384</v>
      </c>
      <c r="F13" s="1188">
        <v>745999</v>
      </c>
      <c r="G13" s="1188">
        <v>631603</v>
      </c>
      <c r="H13" s="1188">
        <v>54632112</v>
      </c>
      <c r="I13" s="1188">
        <v>49823597</v>
      </c>
      <c r="J13" s="1188">
        <v>32756502</v>
      </c>
      <c r="K13" s="1188">
        <v>30689319</v>
      </c>
      <c r="L13" s="1188">
        <v>13276054</v>
      </c>
      <c r="M13" s="1188">
        <v>12336967</v>
      </c>
      <c r="N13" s="1188">
        <v>19480449</v>
      </c>
      <c r="O13" s="1188">
        <v>18352352</v>
      </c>
      <c r="P13" s="1188">
        <v>1059951</v>
      </c>
      <c r="Q13" s="1188">
        <v>971899</v>
      </c>
      <c r="R13" s="1188">
        <v>3439817</v>
      </c>
      <c r="S13" s="1188">
        <v>2983214</v>
      </c>
      <c r="T13" s="1188">
        <v>14980680</v>
      </c>
      <c r="U13" s="1188">
        <v>14397239</v>
      </c>
      <c r="V13" s="903" t="s">
        <v>795</v>
      </c>
      <c r="W13" s="903" t="s">
        <v>1281</v>
      </c>
      <c r="X13" s="1133">
        <f t="shared" si="0"/>
        <v>-1</v>
      </c>
      <c r="Y13" s="1133">
        <f t="shared" si="1"/>
        <v>0</v>
      </c>
      <c r="AA13" s="1700">
        <v>330</v>
      </c>
      <c r="AB13" s="1701" t="s">
        <v>795</v>
      </c>
    </row>
    <row r="14" spans="1:28" x14ac:dyDescent="0.2">
      <c r="A14" s="1197">
        <v>13</v>
      </c>
      <c r="B14" s="1187"/>
      <c r="C14" s="1187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903"/>
      <c r="W14" s="903"/>
      <c r="X14" s="1133">
        <f t="shared" si="0"/>
        <v>0</v>
      </c>
      <c r="Y14" s="1133">
        <f t="shared" si="1"/>
        <v>0</v>
      </c>
      <c r="AA14" s="1700"/>
      <c r="AB14" s="1701"/>
    </row>
    <row r="15" spans="1:28" x14ac:dyDescent="0.2">
      <c r="A15" s="1187">
        <v>14</v>
      </c>
      <c r="B15" s="1187"/>
      <c r="C15" s="1187"/>
      <c r="D15" s="1188"/>
      <c r="E15" s="1188"/>
      <c r="F15" s="1188"/>
      <c r="G15" s="1188"/>
      <c r="H15" s="1188"/>
      <c r="I15" s="1188"/>
      <c r="J15" s="1188"/>
      <c r="K15" s="1188"/>
      <c r="L15" s="1188"/>
      <c r="M15" s="1188"/>
      <c r="N15" s="1188"/>
      <c r="O15" s="1188"/>
      <c r="P15" s="1188"/>
      <c r="Q15" s="1188"/>
      <c r="R15" s="1188"/>
      <c r="S15" s="1188"/>
      <c r="T15" s="1188"/>
      <c r="U15" s="1188"/>
      <c r="V15" s="903"/>
      <c r="W15" s="903"/>
      <c r="X15" s="1133">
        <f t="shared" si="0"/>
        <v>0</v>
      </c>
      <c r="Y15" s="1133">
        <f t="shared" si="1"/>
        <v>0</v>
      </c>
      <c r="AA15" s="1700"/>
      <c r="AB15" s="1701"/>
    </row>
    <row r="16" spans="1:28" x14ac:dyDescent="0.2">
      <c r="A16" s="1187">
        <v>15</v>
      </c>
      <c r="B16" s="1187"/>
      <c r="C16" s="1187"/>
      <c r="D16" s="1188"/>
      <c r="E16" s="1188"/>
      <c r="F16" s="1188"/>
      <c r="G16" s="1188"/>
      <c r="H16" s="1188"/>
      <c r="I16" s="1188"/>
      <c r="J16" s="1188"/>
      <c r="K16" s="1188"/>
      <c r="L16" s="1188"/>
      <c r="M16" s="1188"/>
      <c r="N16" s="1188"/>
      <c r="O16" s="1188"/>
      <c r="P16" s="1188"/>
      <c r="Q16" s="1188"/>
      <c r="R16" s="1188"/>
      <c r="S16" s="1188"/>
      <c r="T16" s="1188"/>
      <c r="U16" s="1188"/>
      <c r="V16" s="903"/>
      <c r="W16" s="903"/>
      <c r="X16" s="1133">
        <f t="shared" si="0"/>
        <v>0</v>
      </c>
      <c r="Y16" s="1133">
        <f t="shared" si="1"/>
        <v>0</v>
      </c>
      <c r="AA16" s="1700"/>
      <c r="AB16" s="1701"/>
    </row>
    <row r="17" spans="1:28" x14ac:dyDescent="0.2">
      <c r="A17" s="1187" t="s">
        <v>1763</v>
      </c>
      <c r="B17" s="1187">
        <v>16</v>
      </c>
      <c r="C17" s="1187" t="s">
        <v>1731</v>
      </c>
      <c r="D17" s="1188">
        <v>26965</v>
      </c>
      <c r="E17" s="1188">
        <v>24003</v>
      </c>
      <c r="F17" s="1188">
        <v>708980</v>
      </c>
      <c r="G17" s="1188">
        <v>555368</v>
      </c>
      <c r="H17" s="1188">
        <v>56875856</v>
      </c>
      <c r="I17" s="1188">
        <v>44560808</v>
      </c>
      <c r="J17" s="1188">
        <v>38100977</v>
      </c>
      <c r="K17" s="1188">
        <v>29976179</v>
      </c>
      <c r="L17" s="1188">
        <v>13280994</v>
      </c>
      <c r="M17" s="1188">
        <v>10580224</v>
      </c>
      <c r="N17" s="1188">
        <v>24819983</v>
      </c>
      <c r="O17" s="1188">
        <v>19395955</v>
      </c>
      <c r="P17" s="1188">
        <v>1160990</v>
      </c>
      <c r="Q17" s="1188">
        <v>968529</v>
      </c>
      <c r="R17" s="1188">
        <v>3656254</v>
      </c>
      <c r="S17" s="1188">
        <v>2934010</v>
      </c>
      <c r="T17" s="1188">
        <v>20002739</v>
      </c>
      <c r="U17" s="1188">
        <v>15493416</v>
      </c>
      <c r="V17" s="903" t="s">
        <v>1731</v>
      </c>
      <c r="W17" s="903" t="s">
        <v>1281</v>
      </c>
      <c r="X17" s="1133">
        <f t="shared" si="0"/>
        <v>0</v>
      </c>
      <c r="Y17" s="1133">
        <f t="shared" si="1"/>
        <v>0</v>
      </c>
      <c r="AA17" s="1700">
        <v>525</v>
      </c>
      <c r="AB17" s="1701" t="s">
        <v>1731</v>
      </c>
    </row>
    <row r="18" spans="1:28" x14ac:dyDescent="0.2">
      <c r="A18" s="1187" t="s">
        <v>1763</v>
      </c>
      <c r="B18" s="1187">
        <v>17</v>
      </c>
      <c r="C18" s="1187" t="s">
        <v>1732</v>
      </c>
      <c r="D18" s="1188">
        <v>6733</v>
      </c>
      <c r="E18" s="1188">
        <v>5977</v>
      </c>
      <c r="F18" s="1188">
        <v>205215</v>
      </c>
      <c r="G18" s="1188">
        <v>152271</v>
      </c>
      <c r="H18" s="1188">
        <v>15214052</v>
      </c>
      <c r="I18" s="1188">
        <v>11788362</v>
      </c>
      <c r="J18" s="1188">
        <v>11782345</v>
      </c>
      <c r="K18" s="1188">
        <v>8995678</v>
      </c>
      <c r="L18" s="1188">
        <v>3529463</v>
      </c>
      <c r="M18" s="1188">
        <v>2739535</v>
      </c>
      <c r="N18" s="1188">
        <v>8252882</v>
      </c>
      <c r="O18" s="1188">
        <v>6256143</v>
      </c>
      <c r="P18" s="1188">
        <v>338599</v>
      </c>
      <c r="Q18" s="1188">
        <v>270788</v>
      </c>
      <c r="R18" s="1188">
        <v>954914</v>
      </c>
      <c r="S18" s="1188">
        <v>754478</v>
      </c>
      <c r="T18" s="1188">
        <v>6959369</v>
      </c>
      <c r="U18" s="1188">
        <v>5230877</v>
      </c>
      <c r="V18" s="903" t="s">
        <v>1732</v>
      </c>
      <c r="W18" s="903" t="s">
        <v>1281</v>
      </c>
      <c r="X18" s="1133">
        <f t="shared" si="0"/>
        <v>0</v>
      </c>
      <c r="Y18" s="1133">
        <f t="shared" si="1"/>
        <v>0</v>
      </c>
      <c r="AA18" s="1700">
        <v>526</v>
      </c>
      <c r="AB18" s="1701" t="s">
        <v>1732</v>
      </c>
    </row>
    <row r="19" spans="1:28" x14ac:dyDescent="0.2">
      <c r="A19" s="1187" t="s">
        <v>1763</v>
      </c>
      <c r="B19" s="1187">
        <v>18</v>
      </c>
      <c r="C19" s="1187" t="s">
        <v>722</v>
      </c>
      <c r="D19" s="1188">
        <v>14450</v>
      </c>
      <c r="E19" s="1188">
        <v>13802</v>
      </c>
      <c r="F19" s="1188">
        <v>279449</v>
      </c>
      <c r="G19" s="1188">
        <v>266468</v>
      </c>
      <c r="H19" s="1188">
        <v>24276101</v>
      </c>
      <c r="I19" s="1188">
        <v>22837578</v>
      </c>
      <c r="J19" s="1188">
        <v>15205317</v>
      </c>
      <c r="K19" s="1188">
        <v>14303828</v>
      </c>
      <c r="L19" s="1188">
        <v>5634070</v>
      </c>
      <c r="M19" s="1188">
        <v>5503171</v>
      </c>
      <c r="N19" s="1188">
        <v>9571247</v>
      </c>
      <c r="O19" s="1188">
        <v>8800657</v>
      </c>
      <c r="P19" s="1188">
        <v>549529</v>
      </c>
      <c r="Q19" s="1188">
        <v>473803</v>
      </c>
      <c r="R19" s="1188">
        <v>1670871</v>
      </c>
      <c r="S19" s="1188">
        <v>1486181</v>
      </c>
      <c r="T19" s="1188">
        <v>7350847</v>
      </c>
      <c r="U19" s="1188">
        <v>6840673</v>
      </c>
      <c r="V19" s="903" t="s">
        <v>722</v>
      </c>
      <c r="W19" s="903" t="s">
        <v>1281</v>
      </c>
      <c r="X19" s="1133">
        <f t="shared" si="0"/>
        <v>0</v>
      </c>
      <c r="Y19" s="1133">
        <f t="shared" si="1"/>
        <v>0</v>
      </c>
      <c r="AA19" s="1700">
        <v>527</v>
      </c>
      <c r="AB19" s="1701" t="s">
        <v>722</v>
      </c>
    </row>
    <row r="20" spans="1:28" x14ac:dyDescent="0.2">
      <c r="A20" s="1187" t="s">
        <v>1763</v>
      </c>
      <c r="B20" s="1187">
        <v>19</v>
      </c>
      <c r="C20" s="1187" t="s">
        <v>697</v>
      </c>
      <c r="D20" s="1188">
        <v>18422</v>
      </c>
      <c r="E20" s="1188">
        <v>17843</v>
      </c>
      <c r="F20" s="1188">
        <v>136758</v>
      </c>
      <c r="G20" s="1188">
        <v>132988</v>
      </c>
      <c r="H20" s="1188">
        <v>13856406</v>
      </c>
      <c r="I20" s="1188">
        <v>12990228</v>
      </c>
      <c r="J20" s="1188">
        <v>2580068</v>
      </c>
      <c r="K20" s="1188">
        <v>2389457</v>
      </c>
      <c r="L20" s="1188">
        <v>3364507</v>
      </c>
      <c r="M20" s="1188">
        <v>3283860</v>
      </c>
      <c r="N20" s="1189">
        <v>-784439</v>
      </c>
      <c r="O20" s="1189">
        <v>-894403</v>
      </c>
      <c r="P20" s="1188">
        <v>507482</v>
      </c>
      <c r="Q20" s="1188">
        <v>435283</v>
      </c>
      <c r="R20" s="1188">
        <v>1116195</v>
      </c>
      <c r="S20" s="1188">
        <v>940425</v>
      </c>
      <c r="T20" s="1189">
        <v>-2408117</v>
      </c>
      <c r="U20" s="1189">
        <v>-2270112</v>
      </c>
      <c r="V20" s="903" t="s">
        <v>697</v>
      </c>
      <c r="W20" s="903" t="s">
        <v>1281</v>
      </c>
      <c r="X20" s="1133">
        <f t="shared" si="0"/>
        <v>0</v>
      </c>
      <c r="Y20" s="1133">
        <f t="shared" si="1"/>
        <v>0</v>
      </c>
      <c r="AA20" s="1700">
        <v>610</v>
      </c>
      <c r="AB20" s="1701" t="s">
        <v>697</v>
      </c>
    </row>
    <row r="21" spans="1:28" x14ac:dyDescent="0.2">
      <c r="A21" s="1187" t="s">
        <v>1763</v>
      </c>
      <c r="B21" s="1187">
        <v>20</v>
      </c>
      <c r="C21" s="1187" t="s">
        <v>802</v>
      </c>
      <c r="D21" s="1188">
        <v>8599</v>
      </c>
      <c r="E21" s="1188">
        <v>8129</v>
      </c>
      <c r="F21" s="1188">
        <v>126265</v>
      </c>
      <c r="G21" s="1188">
        <v>112170</v>
      </c>
      <c r="H21" s="1188">
        <v>11247157</v>
      </c>
      <c r="I21" s="1188">
        <v>10360378</v>
      </c>
      <c r="J21" s="1188">
        <v>1393986</v>
      </c>
      <c r="K21" s="1188">
        <v>1320418</v>
      </c>
      <c r="L21" s="1188">
        <v>1847240</v>
      </c>
      <c r="M21" s="1188">
        <v>1806146</v>
      </c>
      <c r="N21" s="1189">
        <v>-453254</v>
      </c>
      <c r="O21" s="1189">
        <v>-485728</v>
      </c>
      <c r="P21" s="1188">
        <v>300689</v>
      </c>
      <c r="Q21" s="1188">
        <v>282535</v>
      </c>
      <c r="R21" s="1188">
        <v>955179</v>
      </c>
      <c r="S21" s="1188">
        <v>840101</v>
      </c>
      <c r="T21" s="1189">
        <v>-1709122</v>
      </c>
      <c r="U21" s="1189">
        <v>-1608364</v>
      </c>
      <c r="V21" s="903" t="s">
        <v>802</v>
      </c>
      <c r="W21" s="903" t="s">
        <v>1281</v>
      </c>
      <c r="X21" s="1133">
        <f t="shared" si="0"/>
        <v>0</v>
      </c>
      <c r="Y21" s="1133">
        <f t="shared" si="1"/>
        <v>0</v>
      </c>
      <c r="AA21" s="1700">
        <v>615</v>
      </c>
      <c r="AB21" s="1701" t="s">
        <v>802</v>
      </c>
    </row>
    <row r="22" spans="1:28" x14ac:dyDescent="0.2">
      <c r="A22" s="1197">
        <v>22</v>
      </c>
      <c r="B22" s="1187"/>
      <c r="C22" s="1187"/>
      <c r="D22" s="1188"/>
      <c r="E22" s="1188"/>
      <c r="F22" s="1188"/>
      <c r="G22" s="1188"/>
      <c r="H22" s="1188"/>
      <c r="I22" s="1188"/>
      <c r="J22" s="1188"/>
      <c r="K22" s="1188"/>
      <c r="L22" s="1188"/>
      <c r="M22" s="1188"/>
      <c r="N22" s="1189"/>
      <c r="O22" s="1189"/>
      <c r="P22" s="1188"/>
      <c r="Q22" s="1188"/>
      <c r="R22" s="1188"/>
      <c r="S22" s="1188"/>
      <c r="T22" s="1189"/>
      <c r="U22" s="1189"/>
      <c r="V22" s="903"/>
      <c r="W22" s="903"/>
      <c r="X22" s="1133">
        <f t="shared" si="0"/>
        <v>0</v>
      </c>
      <c r="Y22" s="1133">
        <f t="shared" si="1"/>
        <v>0</v>
      </c>
      <c r="AA22" s="1700"/>
      <c r="AB22" s="1701"/>
    </row>
    <row r="23" spans="1:28" x14ac:dyDescent="0.2">
      <c r="A23" s="1187" t="s">
        <v>1763</v>
      </c>
      <c r="B23" s="1187">
        <v>23</v>
      </c>
      <c r="C23" s="1187" t="s">
        <v>1733</v>
      </c>
      <c r="D23" s="1188">
        <v>4383</v>
      </c>
      <c r="E23" s="1188">
        <v>3799</v>
      </c>
      <c r="F23" s="1188">
        <v>143060</v>
      </c>
      <c r="G23" s="1188">
        <v>101297</v>
      </c>
      <c r="H23" s="1188">
        <v>12447033</v>
      </c>
      <c r="I23" s="1188">
        <v>10293175</v>
      </c>
      <c r="J23" s="1188">
        <v>3961483</v>
      </c>
      <c r="K23" s="1188">
        <v>3428436</v>
      </c>
      <c r="L23" s="1188">
        <v>3554205</v>
      </c>
      <c r="M23" s="1188">
        <v>2618477</v>
      </c>
      <c r="N23" s="1188">
        <v>407279</v>
      </c>
      <c r="O23" s="1188">
        <v>809959</v>
      </c>
      <c r="P23" s="1188">
        <v>284024</v>
      </c>
      <c r="Q23" s="1188">
        <v>222751</v>
      </c>
      <c r="R23" s="1188">
        <v>867844</v>
      </c>
      <c r="S23" s="1188">
        <v>696301</v>
      </c>
      <c r="T23" s="1189">
        <v>-744589</v>
      </c>
      <c r="U23" s="1189">
        <v>-109093</v>
      </c>
      <c r="V23" s="903" t="s">
        <v>1733</v>
      </c>
      <c r="W23" s="903" t="s">
        <v>1281</v>
      </c>
      <c r="X23" s="1133">
        <f t="shared" si="0"/>
        <v>-1</v>
      </c>
      <c r="Y23" s="1133">
        <f t="shared" si="1"/>
        <v>0</v>
      </c>
      <c r="AA23" s="1700">
        <v>650</v>
      </c>
      <c r="AB23" s="1701" t="s">
        <v>1733</v>
      </c>
    </row>
    <row r="24" spans="1:28" x14ac:dyDescent="0.2">
      <c r="A24" s="1187" t="s">
        <v>1763</v>
      </c>
      <c r="B24" s="1187">
        <v>24</v>
      </c>
      <c r="C24" s="1187" t="s">
        <v>1734</v>
      </c>
      <c r="D24" s="1188">
        <v>14494</v>
      </c>
      <c r="E24" s="1188">
        <v>14235</v>
      </c>
      <c r="F24" s="1188">
        <v>250428</v>
      </c>
      <c r="G24" s="1188">
        <v>282648</v>
      </c>
      <c r="H24" s="1188">
        <v>19257097</v>
      </c>
      <c r="I24" s="1188">
        <v>17509523</v>
      </c>
      <c r="J24" s="1188">
        <v>1648634</v>
      </c>
      <c r="K24" s="1188">
        <v>1759690</v>
      </c>
      <c r="L24" s="1188">
        <v>3824396</v>
      </c>
      <c r="M24" s="1188">
        <v>3677984</v>
      </c>
      <c r="N24" s="1189">
        <v>-2175762</v>
      </c>
      <c r="O24" s="1189">
        <v>-1918294</v>
      </c>
      <c r="P24" s="1188">
        <v>624499</v>
      </c>
      <c r="Q24" s="1188">
        <v>629761</v>
      </c>
      <c r="R24" s="1188">
        <v>1775391</v>
      </c>
      <c r="S24" s="1188">
        <v>1503310</v>
      </c>
      <c r="T24" s="1189">
        <v>-4575652</v>
      </c>
      <c r="U24" s="1189">
        <v>-4051365</v>
      </c>
      <c r="V24" s="903" t="s">
        <v>1734</v>
      </c>
      <c r="W24" s="903" t="s">
        <v>1281</v>
      </c>
      <c r="X24" s="1133">
        <f t="shared" si="0"/>
        <v>0</v>
      </c>
      <c r="Y24" s="1133">
        <f t="shared" si="1"/>
        <v>0</v>
      </c>
      <c r="AA24" s="1700">
        <v>660</v>
      </c>
      <c r="AB24" s="1701" t="s">
        <v>1734</v>
      </c>
    </row>
    <row r="25" spans="1:28" x14ac:dyDescent="0.2">
      <c r="A25" s="1187" t="s">
        <v>1763</v>
      </c>
      <c r="B25" s="1187">
        <v>25</v>
      </c>
      <c r="C25" s="1187" t="s">
        <v>726</v>
      </c>
      <c r="D25" s="1188">
        <v>3066</v>
      </c>
      <c r="E25" s="1188">
        <v>2921</v>
      </c>
      <c r="F25" s="1188">
        <v>34078</v>
      </c>
      <c r="G25" s="1188">
        <v>32781</v>
      </c>
      <c r="H25" s="1188">
        <v>4215552</v>
      </c>
      <c r="I25" s="1188">
        <v>3972715</v>
      </c>
      <c r="J25" s="1188">
        <v>854786</v>
      </c>
      <c r="K25" s="1188">
        <v>1343055</v>
      </c>
      <c r="L25" s="1188">
        <v>942487</v>
      </c>
      <c r="M25" s="1188">
        <v>992463</v>
      </c>
      <c r="N25" s="1189">
        <v>-87701</v>
      </c>
      <c r="O25" s="1189">
        <v>350592</v>
      </c>
      <c r="P25" s="1188">
        <v>162487</v>
      </c>
      <c r="Q25" s="1188">
        <v>158980</v>
      </c>
      <c r="R25" s="1188">
        <v>461943</v>
      </c>
      <c r="S25" s="1188">
        <v>414680</v>
      </c>
      <c r="T25" s="1189">
        <v>-712132</v>
      </c>
      <c r="U25" s="1189">
        <v>-223068</v>
      </c>
      <c r="V25" s="903" t="s">
        <v>726</v>
      </c>
      <c r="W25" s="903" t="s">
        <v>1281</v>
      </c>
      <c r="X25" s="1133">
        <f t="shared" si="0"/>
        <v>0</v>
      </c>
      <c r="Y25" s="1133">
        <f t="shared" si="1"/>
        <v>0</v>
      </c>
      <c r="AA25" s="1700">
        <v>690</v>
      </c>
      <c r="AB25" s="1701" t="s">
        <v>726</v>
      </c>
    </row>
    <row r="26" spans="1:28" x14ac:dyDescent="0.2">
      <c r="A26" s="1190" t="s">
        <v>1763</v>
      </c>
      <c r="B26" s="1190"/>
      <c r="C26" s="1190" t="s">
        <v>1281</v>
      </c>
      <c r="D26" s="1191">
        <f>SUM(D2:D25)</f>
        <v>739503</v>
      </c>
      <c r="E26" s="1191">
        <f t="shared" ref="E26:U26" si="2">SUM(E2:E25)</f>
        <v>688242</v>
      </c>
      <c r="F26" s="1191">
        <f t="shared" si="2"/>
        <v>17497885</v>
      </c>
      <c r="G26" s="1191">
        <f t="shared" si="2"/>
        <v>15402943</v>
      </c>
      <c r="H26" s="1191">
        <f t="shared" si="2"/>
        <v>1283128793</v>
      </c>
      <c r="I26" s="1191">
        <f t="shared" si="2"/>
        <v>1123085876</v>
      </c>
      <c r="J26" s="1191">
        <f t="shared" si="2"/>
        <v>495156545</v>
      </c>
      <c r="K26" s="1191">
        <f t="shared" si="2"/>
        <v>451995224</v>
      </c>
      <c r="L26" s="1191">
        <f t="shared" si="2"/>
        <v>319317504</v>
      </c>
      <c r="M26" s="1191">
        <f t="shared" si="2"/>
        <v>282048481</v>
      </c>
      <c r="N26" s="1191">
        <f t="shared" si="2"/>
        <v>175839046</v>
      </c>
      <c r="O26" s="1191">
        <f t="shared" si="2"/>
        <v>169946741</v>
      </c>
      <c r="P26" s="1191">
        <f t="shared" si="2"/>
        <v>31333792</v>
      </c>
      <c r="Q26" s="1191">
        <f t="shared" si="2"/>
        <v>28545014</v>
      </c>
      <c r="R26" s="1191">
        <f t="shared" si="2"/>
        <v>89260117</v>
      </c>
      <c r="S26" s="1191">
        <f t="shared" si="2"/>
        <v>76668477</v>
      </c>
      <c r="T26" s="1191">
        <f t="shared" si="2"/>
        <v>55245133</v>
      </c>
      <c r="U26" s="1191">
        <f t="shared" si="2"/>
        <v>64733247</v>
      </c>
      <c r="V26" s="1109"/>
      <c r="W26" s="1201" t="s">
        <v>1281</v>
      </c>
      <c r="X26" s="1133">
        <f t="shared" si="0"/>
        <v>-5</v>
      </c>
      <c r="Y26" s="1133">
        <f t="shared" si="1"/>
        <v>2</v>
      </c>
    </row>
    <row r="27" spans="1:28" x14ac:dyDescent="0.2">
      <c r="V27" s="903"/>
      <c r="W27" s="903"/>
      <c r="X27" s="1133">
        <f t="shared" si="0"/>
        <v>0</v>
      </c>
      <c r="Y27" s="1133">
        <f t="shared" si="1"/>
        <v>0</v>
      </c>
    </row>
    <row r="28" spans="1:28" x14ac:dyDescent="0.2">
      <c r="A28" s="1187" t="s">
        <v>767</v>
      </c>
      <c r="B28" s="1187" t="s">
        <v>1764</v>
      </c>
      <c r="C28" s="1187" t="s">
        <v>1724</v>
      </c>
      <c r="D28" s="1188">
        <v>3817</v>
      </c>
      <c r="E28" s="1188">
        <v>3597</v>
      </c>
      <c r="F28" s="1188">
        <v>369472</v>
      </c>
      <c r="G28" s="1188">
        <v>227974</v>
      </c>
      <c r="H28" s="1188">
        <v>50523895</v>
      </c>
      <c r="I28" s="1188">
        <v>45319804</v>
      </c>
      <c r="J28" s="1188">
        <v>15147275</v>
      </c>
      <c r="K28" s="1188">
        <v>14551522</v>
      </c>
      <c r="L28" s="1188">
        <v>15032940</v>
      </c>
      <c r="M28" s="1188">
        <v>13757949</v>
      </c>
      <c r="N28" s="1188">
        <v>114336</v>
      </c>
      <c r="O28" s="1188">
        <v>793574</v>
      </c>
      <c r="P28" s="1188">
        <v>819745</v>
      </c>
      <c r="Q28" s="1188">
        <v>751380</v>
      </c>
      <c r="R28" s="1188">
        <v>4141251</v>
      </c>
      <c r="S28" s="1188">
        <v>3856907</v>
      </c>
      <c r="T28" s="1189">
        <v>-4846660</v>
      </c>
      <c r="U28" s="1189">
        <v>-3814713</v>
      </c>
      <c r="V28" s="903" t="s">
        <v>1724</v>
      </c>
      <c r="W28" s="903" t="s">
        <v>767</v>
      </c>
      <c r="X28" s="1133">
        <f t="shared" si="0"/>
        <v>-1</v>
      </c>
      <c r="Y28" s="1133">
        <f t="shared" si="1"/>
        <v>-1</v>
      </c>
      <c r="AA28" s="1700">
        <v>10</v>
      </c>
      <c r="AB28" s="1701" t="s">
        <v>1724</v>
      </c>
    </row>
    <row r="29" spans="1:28" x14ac:dyDescent="0.2">
      <c r="A29" s="1187" t="s">
        <v>767</v>
      </c>
      <c r="B29" s="1187">
        <v>3</v>
      </c>
      <c r="C29" s="1187" t="s">
        <v>702</v>
      </c>
      <c r="D29" s="1188">
        <v>2196</v>
      </c>
      <c r="E29" s="1188">
        <v>2110</v>
      </c>
      <c r="F29" s="1188">
        <v>222197</v>
      </c>
      <c r="G29" s="1188">
        <v>122895</v>
      </c>
      <c r="H29" s="1188">
        <v>29474522</v>
      </c>
      <c r="I29" s="1188">
        <v>26897223</v>
      </c>
      <c r="J29" s="1188">
        <v>9807235</v>
      </c>
      <c r="K29" s="1188">
        <v>9671308</v>
      </c>
      <c r="L29" s="1188">
        <v>8693124</v>
      </c>
      <c r="M29" s="1188">
        <v>8076151</v>
      </c>
      <c r="N29" s="1188">
        <v>1114111</v>
      </c>
      <c r="O29" s="1188">
        <v>1595157</v>
      </c>
      <c r="P29" s="1188">
        <v>452525</v>
      </c>
      <c r="Q29" s="1188">
        <v>397519</v>
      </c>
      <c r="R29" s="1188">
        <v>2299133</v>
      </c>
      <c r="S29" s="1188">
        <v>2126722</v>
      </c>
      <c r="T29" s="1189">
        <v>-1637547</v>
      </c>
      <c r="U29" s="1189">
        <v>-929084</v>
      </c>
      <c r="V29" s="903" t="s">
        <v>702</v>
      </c>
      <c r="W29" s="903" t="s">
        <v>767</v>
      </c>
      <c r="X29" s="1133">
        <f t="shared" si="0"/>
        <v>0</v>
      </c>
      <c r="Y29" s="1133">
        <f t="shared" si="1"/>
        <v>0</v>
      </c>
      <c r="AA29" s="1700">
        <v>120</v>
      </c>
      <c r="AB29" s="1701" t="s">
        <v>702</v>
      </c>
    </row>
    <row r="30" spans="1:28" x14ac:dyDescent="0.2">
      <c r="A30" s="1187" t="s">
        <v>767</v>
      </c>
      <c r="B30" s="1187">
        <v>4</v>
      </c>
      <c r="C30" s="1187" t="s">
        <v>1726</v>
      </c>
      <c r="D30" s="1188">
        <v>1246</v>
      </c>
      <c r="E30" s="1188">
        <v>1432</v>
      </c>
      <c r="F30" s="1188">
        <v>116001</v>
      </c>
      <c r="G30" s="1188">
        <v>80982</v>
      </c>
      <c r="H30" s="1188">
        <v>15894825</v>
      </c>
      <c r="I30" s="1188">
        <v>17540158</v>
      </c>
      <c r="J30" s="1188">
        <v>8340862</v>
      </c>
      <c r="K30" s="1188">
        <v>9393931</v>
      </c>
      <c r="L30" s="1188">
        <v>4702277</v>
      </c>
      <c r="M30" s="1188">
        <v>5270970</v>
      </c>
      <c r="N30" s="1188">
        <v>3638585</v>
      </c>
      <c r="O30" s="1188">
        <v>4122960</v>
      </c>
      <c r="P30" s="1188">
        <v>273278</v>
      </c>
      <c r="Q30" s="1188">
        <v>285558</v>
      </c>
      <c r="R30" s="1188">
        <v>1324937</v>
      </c>
      <c r="S30" s="1188">
        <v>1467034</v>
      </c>
      <c r="T30" s="1188">
        <v>2040371</v>
      </c>
      <c r="U30" s="1188">
        <v>2370369</v>
      </c>
      <c r="V30" s="903" t="s">
        <v>1726</v>
      </c>
      <c r="W30" s="903" t="s">
        <v>767</v>
      </c>
      <c r="X30" s="1133">
        <f t="shared" si="0"/>
        <v>0</v>
      </c>
      <c r="Y30" s="1133">
        <f t="shared" si="1"/>
        <v>1</v>
      </c>
      <c r="AA30" s="1700">
        <v>130</v>
      </c>
      <c r="AB30" s="1701" t="s">
        <v>1726</v>
      </c>
    </row>
    <row r="31" spans="1:28" x14ac:dyDescent="0.2">
      <c r="A31" s="1187" t="s">
        <v>767</v>
      </c>
      <c r="B31" s="1187">
        <v>5</v>
      </c>
      <c r="C31" s="1187" t="s">
        <v>624</v>
      </c>
      <c r="D31" s="1194">
        <v>1706</v>
      </c>
      <c r="E31" s="1194">
        <v>1305</v>
      </c>
      <c r="F31" s="1188">
        <v>167220</v>
      </c>
      <c r="G31" s="1188">
        <v>80072</v>
      </c>
      <c r="H31" s="1188">
        <v>24013036</v>
      </c>
      <c r="I31" s="1188">
        <v>17639631</v>
      </c>
      <c r="J31" s="1188">
        <v>8788304</v>
      </c>
      <c r="K31" s="1188">
        <v>6672495</v>
      </c>
      <c r="L31" s="1188">
        <v>7065934</v>
      </c>
      <c r="M31" s="1188">
        <v>5267217</v>
      </c>
      <c r="N31" s="1188">
        <v>1722370</v>
      </c>
      <c r="O31" s="1188">
        <v>1405278</v>
      </c>
      <c r="P31" s="1188">
        <v>390821</v>
      </c>
      <c r="Q31" s="1188">
        <v>286714</v>
      </c>
      <c r="R31" s="1188">
        <v>1902973</v>
      </c>
      <c r="S31" s="1188">
        <v>1448119</v>
      </c>
      <c r="T31" s="1188">
        <v>-571424</v>
      </c>
      <c r="U31" s="1188">
        <v>-329555</v>
      </c>
      <c r="V31" s="903" t="s">
        <v>624</v>
      </c>
      <c r="W31" s="903" t="s">
        <v>767</v>
      </c>
      <c r="X31" s="1133">
        <f t="shared" si="0"/>
        <v>0</v>
      </c>
      <c r="Y31" s="1133">
        <f t="shared" si="1"/>
        <v>0</v>
      </c>
      <c r="AA31" s="1700">
        <v>140</v>
      </c>
      <c r="AB31" s="1701" t="s">
        <v>624</v>
      </c>
    </row>
    <row r="32" spans="1:28" x14ac:dyDescent="0.2">
      <c r="A32" s="1187" t="s">
        <v>767</v>
      </c>
      <c r="B32" s="1187" t="s">
        <v>1751</v>
      </c>
      <c r="C32" s="1187" t="s">
        <v>1727</v>
      </c>
      <c r="D32" s="1194">
        <v>814</v>
      </c>
      <c r="E32" s="1194">
        <v>933</v>
      </c>
      <c r="F32" s="1188">
        <v>89130</v>
      </c>
      <c r="G32" s="1188">
        <v>51878</v>
      </c>
      <c r="H32" s="1188">
        <v>7049950</v>
      </c>
      <c r="I32" s="1188">
        <v>7748095</v>
      </c>
      <c r="J32" s="1188">
        <v>1393609</v>
      </c>
      <c r="K32" s="1188">
        <v>1551639</v>
      </c>
      <c r="L32" s="1188">
        <v>2194489</v>
      </c>
      <c r="M32" s="1188">
        <v>2437494</v>
      </c>
      <c r="N32" s="1189">
        <v>-800881</v>
      </c>
      <c r="O32" s="1189">
        <v>-885854</v>
      </c>
      <c r="P32" s="1188">
        <v>140020</v>
      </c>
      <c r="Q32" s="1188">
        <v>150360</v>
      </c>
      <c r="R32" s="1188">
        <v>746809</v>
      </c>
      <c r="S32" s="1188">
        <v>833528</v>
      </c>
      <c r="T32" s="1189">
        <v>-1687710</v>
      </c>
      <c r="U32" s="1189">
        <v>-1869742</v>
      </c>
      <c r="V32" s="903" t="s">
        <v>1727</v>
      </c>
      <c r="W32" s="903" t="s">
        <v>767</v>
      </c>
      <c r="X32" s="1133">
        <f t="shared" si="0"/>
        <v>1</v>
      </c>
      <c r="Y32" s="1133">
        <f t="shared" si="1"/>
        <v>-1</v>
      </c>
      <c r="AA32" s="1700">
        <v>210</v>
      </c>
      <c r="AB32" s="1701" t="s">
        <v>1727</v>
      </c>
    </row>
    <row r="33" spans="1:28" x14ac:dyDescent="0.2">
      <c r="A33" s="1187" t="s">
        <v>767</v>
      </c>
      <c r="B33" s="1187">
        <v>7</v>
      </c>
      <c r="C33" s="1187" t="s">
        <v>1728</v>
      </c>
      <c r="D33" s="1188">
        <v>3443</v>
      </c>
      <c r="E33" s="1188">
        <v>3326</v>
      </c>
      <c r="F33" s="1188">
        <v>345945</v>
      </c>
      <c r="G33" s="1188">
        <v>171095</v>
      </c>
      <c r="H33" s="1188">
        <v>29090337</v>
      </c>
      <c r="I33" s="1188">
        <v>27256254</v>
      </c>
      <c r="J33" s="1188">
        <v>6276540</v>
      </c>
      <c r="K33" s="1188">
        <v>6936062</v>
      </c>
      <c r="L33" s="1188">
        <v>9028110</v>
      </c>
      <c r="M33" s="1188">
        <v>8525356</v>
      </c>
      <c r="N33" s="1189">
        <v>-2751570</v>
      </c>
      <c r="O33" s="1188">
        <v>-1589294</v>
      </c>
      <c r="P33" s="1188">
        <v>586025</v>
      </c>
      <c r="Q33" s="1188">
        <v>531980</v>
      </c>
      <c r="R33" s="1188">
        <v>2915786</v>
      </c>
      <c r="S33" s="1188">
        <v>2730471</v>
      </c>
      <c r="T33" s="1189">
        <v>-6253381</v>
      </c>
      <c r="U33" s="1189">
        <v>-4851745</v>
      </c>
      <c r="V33" s="903" t="s">
        <v>1728</v>
      </c>
      <c r="W33" s="903" t="s">
        <v>767</v>
      </c>
      <c r="X33" s="1133">
        <f t="shared" si="0"/>
        <v>0</v>
      </c>
      <c r="Y33" s="1133">
        <f t="shared" si="1"/>
        <v>0</v>
      </c>
      <c r="AA33" s="1700">
        <v>220</v>
      </c>
      <c r="AB33" s="1701" t="s">
        <v>1728</v>
      </c>
    </row>
    <row r="34" spans="1:28" x14ac:dyDescent="0.2">
      <c r="A34" s="1187" t="s">
        <v>767</v>
      </c>
      <c r="B34" s="1187">
        <v>8</v>
      </c>
      <c r="C34" s="1187" t="s">
        <v>1729</v>
      </c>
      <c r="D34" s="1194">
        <v>701</v>
      </c>
      <c r="E34" s="1194">
        <v>659</v>
      </c>
      <c r="F34" s="1188">
        <v>67255</v>
      </c>
      <c r="G34" s="1188">
        <v>33081</v>
      </c>
      <c r="H34" s="1188">
        <v>6045285</v>
      </c>
      <c r="I34" s="1188">
        <v>5304451</v>
      </c>
      <c r="J34" s="1188">
        <v>1975193</v>
      </c>
      <c r="K34" s="1188">
        <v>1693796</v>
      </c>
      <c r="L34" s="1188">
        <v>1876626</v>
      </c>
      <c r="M34" s="1188">
        <v>1664627</v>
      </c>
      <c r="N34" s="1188">
        <v>98567</v>
      </c>
      <c r="O34" s="1188">
        <v>29169</v>
      </c>
      <c r="P34" s="1188">
        <v>115599</v>
      </c>
      <c r="Q34" s="1188">
        <v>106937</v>
      </c>
      <c r="R34" s="1188">
        <v>590758</v>
      </c>
      <c r="S34" s="1188">
        <v>557159</v>
      </c>
      <c r="T34" s="1189">
        <v>-607790</v>
      </c>
      <c r="U34" s="1189">
        <v>-634927</v>
      </c>
      <c r="V34" s="903" t="s">
        <v>1729</v>
      </c>
      <c r="W34" s="903" t="s">
        <v>767</v>
      </c>
      <c r="X34" s="1133">
        <f t="shared" si="0"/>
        <v>0</v>
      </c>
      <c r="Y34" s="1133">
        <f t="shared" si="1"/>
        <v>0</v>
      </c>
      <c r="AA34" s="1700">
        <v>230</v>
      </c>
      <c r="AB34" s="1701" t="s">
        <v>1729</v>
      </c>
    </row>
    <row r="35" spans="1:28" x14ac:dyDescent="0.2">
      <c r="A35" s="1187" t="s">
        <v>767</v>
      </c>
      <c r="B35" s="1187">
        <v>9</v>
      </c>
      <c r="C35" s="1187" t="s">
        <v>695</v>
      </c>
      <c r="D35" s="1188">
        <v>1575</v>
      </c>
      <c r="E35" s="1194">
        <v>1393</v>
      </c>
      <c r="F35" s="1188">
        <v>157499</v>
      </c>
      <c r="G35" s="1188">
        <v>76951</v>
      </c>
      <c r="H35" s="1188">
        <v>16561061</v>
      </c>
      <c r="I35" s="1188">
        <v>13451562</v>
      </c>
      <c r="J35" s="1188">
        <v>6326637</v>
      </c>
      <c r="K35" s="1188">
        <v>5699392</v>
      </c>
      <c r="L35" s="1188">
        <v>5033604</v>
      </c>
      <c r="M35" s="1188">
        <v>4195425</v>
      </c>
      <c r="N35" s="1188">
        <v>1293033</v>
      </c>
      <c r="O35" s="1188">
        <v>1503966</v>
      </c>
      <c r="P35" s="1188">
        <v>313091</v>
      </c>
      <c r="Q35" s="1188">
        <v>253581</v>
      </c>
      <c r="R35" s="1188">
        <v>1558380</v>
      </c>
      <c r="S35" s="1188">
        <v>1327144</v>
      </c>
      <c r="T35" s="1188">
        <v>-578439</v>
      </c>
      <c r="U35" s="1188">
        <v>-76759</v>
      </c>
      <c r="V35" s="903" t="s">
        <v>695</v>
      </c>
      <c r="W35" s="903" t="s">
        <v>767</v>
      </c>
      <c r="X35" s="1133">
        <f t="shared" si="0"/>
        <v>0</v>
      </c>
      <c r="Y35" s="1133">
        <f t="shared" si="1"/>
        <v>1</v>
      </c>
      <c r="AA35" s="1700">
        <v>240</v>
      </c>
      <c r="AB35" s="1701" t="s">
        <v>695</v>
      </c>
    </row>
    <row r="36" spans="1:28" x14ac:dyDescent="0.2">
      <c r="A36" s="1187">
        <v>10</v>
      </c>
      <c r="B36" s="1187"/>
      <c r="C36" s="1187"/>
      <c r="D36" s="1188"/>
      <c r="E36" s="1194"/>
      <c r="F36" s="1188"/>
      <c r="G36" s="1188"/>
      <c r="H36" s="1188"/>
      <c r="I36" s="1188"/>
      <c r="J36" s="1188"/>
      <c r="K36" s="1188"/>
      <c r="L36" s="1188"/>
      <c r="M36" s="1188"/>
      <c r="N36" s="1188"/>
      <c r="O36" s="1188"/>
      <c r="P36" s="1188"/>
      <c r="Q36" s="1188"/>
      <c r="R36" s="1188"/>
      <c r="S36" s="1188"/>
      <c r="T36" s="1188"/>
      <c r="U36" s="1188"/>
      <c r="V36" s="903"/>
      <c r="W36" s="903"/>
      <c r="X36" s="1133">
        <f t="shared" si="0"/>
        <v>0</v>
      </c>
      <c r="Y36" s="1133">
        <f t="shared" si="1"/>
        <v>0</v>
      </c>
      <c r="AA36" s="1700"/>
      <c r="AB36" s="1701"/>
    </row>
    <row r="37" spans="1:28" x14ac:dyDescent="0.2">
      <c r="A37" s="1187" t="s">
        <v>767</v>
      </c>
      <c r="B37" s="1187" t="s">
        <v>1750</v>
      </c>
      <c r="C37" s="1187" t="s">
        <v>1730</v>
      </c>
      <c r="D37" s="1188">
        <v>10300</v>
      </c>
      <c r="E37" s="1188">
        <v>10230</v>
      </c>
      <c r="F37" s="1188">
        <v>1022239</v>
      </c>
      <c r="G37" s="1188">
        <v>531096</v>
      </c>
      <c r="H37" s="1188">
        <v>103383014</v>
      </c>
      <c r="I37" s="1188">
        <v>96309848</v>
      </c>
      <c r="J37" s="1188">
        <v>52845922</v>
      </c>
      <c r="K37" s="1188">
        <v>49708888</v>
      </c>
      <c r="L37" s="1188">
        <v>31433400</v>
      </c>
      <c r="M37" s="1188">
        <v>30133485</v>
      </c>
      <c r="N37" s="1188">
        <v>21412522</v>
      </c>
      <c r="O37" s="1188">
        <v>19575403</v>
      </c>
      <c r="P37" s="1188">
        <v>1860595</v>
      </c>
      <c r="Q37" s="1188">
        <v>1707728</v>
      </c>
      <c r="R37" s="1188">
        <v>8769142</v>
      </c>
      <c r="S37" s="1188">
        <v>8574380</v>
      </c>
      <c r="T37" s="1188">
        <v>10782785</v>
      </c>
      <c r="U37" s="1188">
        <v>9293295</v>
      </c>
      <c r="V37" s="903" t="s">
        <v>1730</v>
      </c>
      <c r="W37" s="903" t="s">
        <v>767</v>
      </c>
      <c r="X37" s="1133">
        <f t="shared" si="0"/>
        <v>0</v>
      </c>
      <c r="Y37" s="1133">
        <f t="shared" si="1"/>
        <v>0</v>
      </c>
      <c r="AA37" s="1700">
        <v>320</v>
      </c>
      <c r="AB37" s="1701" t="s">
        <v>1730</v>
      </c>
    </row>
    <row r="38" spans="1:28" x14ac:dyDescent="0.2">
      <c r="A38" s="1187" t="s">
        <v>767</v>
      </c>
      <c r="B38" s="1187">
        <v>12</v>
      </c>
      <c r="C38" s="1187" t="s">
        <v>795</v>
      </c>
      <c r="D38" s="1188">
        <v>1538</v>
      </c>
      <c r="E38" s="1188">
        <v>1638</v>
      </c>
      <c r="F38" s="1188">
        <v>149746</v>
      </c>
      <c r="G38" s="1188">
        <v>86347</v>
      </c>
      <c r="H38" s="1188">
        <v>15561269</v>
      </c>
      <c r="I38" s="1188">
        <v>15209048</v>
      </c>
      <c r="J38" s="1188">
        <v>9469082</v>
      </c>
      <c r="K38" s="1188">
        <v>9456541</v>
      </c>
      <c r="L38" s="1188">
        <v>4746922</v>
      </c>
      <c r="M38" s="1188">
        <v>4781103</v>
      </c>
      <c r="N38" s="1188">
        <v>4722159</v>
      </c>
      <c r="O38" s="1188">
        <v>4675438</v>
      </c>
      <c r="P38" s="1188">
        <v>287514</v>
      </c>
      <c r="Q38" s="1188">
        <v>275684</v>
      </c>
      <c r="R38" s="1188">
        <v>1354194</v>
      </c>
      <c r="S38" s="1188">
        <v>1360036</v>
      </c>
      <c r="T38" s="1188">
        <v>3080451</v>
      </c>
      <c r="U38" s="1188">
        <v>3039719</v>
      </c>
      <c r="V38" s="903" t="s">
        <v>795</v>
      </c>
      <c r="W38" s="903" t="s">
        <v>767</v>
      </c>
      <c r="X38" s="1133">
        <f t="shared" si="0"/>
        <v>1</v>
      </c>
      <c r="Y38" s="1133">
        <f t="shared" si="1"/>
        <v>0</v>
      </c>
      <c r="AA38" s="1700">
        <v>330</v>
      </c>
      <c r="AB38" s="1701" t="s">
        <v>795</v>
      </c>
    </row>
    <row r="39" spans="1:28" x14ac:dyDescent="0.2">
      <c r="A39" s="1197">
        <v>13</v>
      </c>
      <c r="B39" s="1187"/>
      <c r="C39" s="1187"/>
      <c r="D39" s="1188"/>
      <c r="E39" s="1188"/>
      <c r="F39" s="1188"/>
      <c r="G39" s="1188"/>
      <c r="H39" s="1188"/>
      <c r="I39" s="1188"/>
      <c r="J39" s="1188"/>
      <c r="K39" s="1188"/>
      <c r="L39" s="1188"/>
      <c r="M39" s="1188"/>
      <c r="N39" s="1188"/>
      <c r="O39" s="1188"/>
      <c r="P39" s="1188"/>
      <c r="Q39" s="1188"/>
      <c r="R39" s="1188"/>
      <c r="S39" s="1188"/>
      <c r="T39" s="1188"/>
      <c r="U39" s="1188"/>
      <c r="V39" s="903"/>
      <c r="W39" s="903"/>
      <c r="X39" s="1133">
        <f t="shared" si="0"/>
        <v>0</v>
      </c>
      <c r="Y39" s="1133">
        <f t="shared" si="1"/>
        <v>0</v>
      </c>
      <c r="AA39" s="1700"/>
      <c r="AB39" s="1701"/>
    </row>
    <row r="40" spans="1:28" x14ac:dyDescent="0.2">
      <c r="A40" s="1187">
        <v>14</v>
      </c>
      <c r="B40" s="1187"/>
      <c r="C40" s="1187"/>
      <c r="D40" s="1188"/>
      <c r="E40" s="1188"/>
      <c r="F40" s="1188"/>
      <c r="G40" s="1188"/>
      <c r="H40" s="1188"/>
      <c r="I40" s="1188"/>
      <c r="J40" s="1188"/>
      <c r="K40" s="1188"/>
      <c r="L40" s="1188"/>
      <c r="M40" s="1188"/>
      <c r="N40" s="1188"/>
      <c r="O40" s="1188"/>
      <c r="P40" s="1188"/>
      <c r="Q40" s="1188"/>
      <c r="R40" s="1188"/>
      <c r="S40" s="1188"/>
      <c r="T40" s="1188"/>
      <c r="U40" s="1188"/>
      <c r="V40" s="903"/>
      <c r="W40" s="903"/>
      <c r="X40" s="1133">
        <f t="shared" si="0"/>
        <v>0</v>
      </c>
      <c r="Y40" s="1133">
        <f t="shared" si="1"/>
        <v>0</v>
      </c>
      <c r="AA40" s="1700"/>
      <c r="AB40" s="1701"/>
    </row>
    <row r="41" spans="1:28" x14ac:dyDescent="0.2">
      <c r="A41" s="1187">
        <v>15</v>
      </c>
      <c r="B41" s="1187"/>
      <c r="C41" s="1187"/>
      <c r="D41" s="1188"/>
      <c r="E41" s="1188"/>
      <c r="F41" s="1188"/>
      <c r="G41" s="1188"/>
      <c r="H41" s="1188"/>
      <c r="I41" s="1188"/>
      <c r="J41" s="1188"/>
      <c r="K41" s="1188"/>
      <c r="L41" s="1188"/>
      <c r="M41" s="1188"/>
      <c r="N41" s="1188"/>
      <c r="O41" s="1188"/>
      <c r="P41" s="1188"/>
      <c r="Q41" s="1188"/>
      <c r="R41" s="1188"/>
      <c r="S41" s="1188"/>
      <c r="T41" s="1188"/>
      <c r="U41" s="1188"/>
      <c r="V41" s="903"/>
      <c r="W41" s="903"/>
      <c r="X41" s="1133">
        <f t="shared" si="0"/>
        <v>0</v>
      </c>
      <c r="Y41" s="1133">
        <f t="shared" si="1"/>
        <v>0</v>
      </c>
      <c r="AA41" s="1700"/>
      <c r="AB41" s="1701"/>
    </row>
    <row r="42" spans="1:28" x14ac:dyDescent="0.2">
      <c r="A42" s="1187" t="s">
        <v>767</v>
      </c>
      <c r="B42" s="1187">
        <v>16</v>
      </c>
      <c r="C42" s="1187" t="s">
        <v>1731</v>
      </c>
      <c r="D42" s="1188">
        <v>1669</v>
      </c>
      <c r="E42" s="1188">
        <v>1513</v>
      </c>
      <c r="F42" s="1188">
        <v>163417</v>
      </c>
      <c r="G42" s="1188">
        <v>83012</v>
      </c>
      <c r="H42" s="1188">
        <v>17726717</v>
      </c>
      <c r="I42" s="1188">
        <v>15187271</v>
      </c>
      <c r="J42" s="1188">
        <v>12662391</v>
      </c>
      <c r="K42" s="1188">
        <v>10734173</v>
      </c>
      <c r="L42" s="1188">
        <v>5370737</v>
      </c>
      <c r="M42" s="1188">
        <v>4661583</v>
      </c>
      <c r="N42" s="1188">
        <v>7291654</v>
      </c>
      <c r="O42" s="1188">
        <v>6072590</v>
      </c>
      <c r="P42" s="1188">
        <v>322034</v>
      </c>
      <c r="Q42" s="1188">
        <v>259018</v>
      </c>
      <c r="R42" s="1188">
        <v>1561387</v>
      </c>
      <c r="S42" s="1188">
        <v>1342445</v>
      </c>
      <c r="T42" s="1188">
        <v>5408233</v>
      </c>
      <c r="U42" s="1188">
        <v>4471128</v>
      </c>
      <c r="V42" s="903" t="s">
        <v>1731</v>
      </c>
      <c r="W42" s="903" t="s">
        <v>767</v>
      </c>
      <c r="X42" s="1133">
        <f t="shared" si="0"/>
        <v>0</v>
      </c>
      <c r="Y42" s="1133">
        <f t="shared" si="1"/>
        <v>0</v>
      </c>
      <c r="AA42" s="1700">
        <v>525</v>
      </c>
      <c r="AB42" s="1701" t="s">
        <v>1731</v>
      </c>
    </row>
    <row r="43" spans="1:28" x14ac:dyDescent="0.2">
      <c r="A43" s="1187" t="s">
        <v>767</v>
      </c>
      <c r="B43" s="1187">
        <v>17</v>
      </c>
      <c r="C43" s="1187" t="s">
        <v>1732</v>
      </c>
      <c r="D43" s="1194">
        <v>509</v>
      </c>
      <c r="E43" s="1194">
        <v>562</v>
      </c>
      <c r="F43" s="1188">
        <v>56438</v>
      </c>
      <c r="G43" s="1188">
        <v>34376</v>
      </c>
      <c r="H43" s="1188">
        <v>5811561</v>
      </c>
      <c r="I43" s="1188">
        <v>6680586</v>
      </c>
      <c r="J43" s="1188">
        <v>3669311</v>
      </c>
      <c r="K43" s="1188">
        <v>3904399</v>
      </c>
      <c r="L43" s="1188">
        <v>1677910</v>
      </c>
      <c r="M43" s="1188">
        <v>2003088</v>
      </c>
      <c r="N43" s="1188">
        <v>1991401</v>
      </c>
      <c r="O43" s="1188">
        <v>1901311</v>
      </c>
      <c r="P43" s="1188">
        <v>98883</v>
      </c>
      <c r="Q43" s="1188">
        <v>117863</v>
      </c>
      <c r="R43" s="1188">
        <v>488036</v>
      </c>
      <c r="S43" s="1188">
        <v>581290</v>
      </c>
      <c r="T43" s="1188">
        <v>1404482</v>
      </c>
      <c r="U43" s="1188">
        <v>1202158</v>
      </c>
      <c r="V43" s="903" t="s">
        <v>1732</v>
      </c>
      <c r="W43" s="903" t="s">
        <v>767</v>
      </c>
      <c r="X43" s="1133">
        <f t="shared" si="0"/>
        <v>0</v>
      </c>
      <c r="Y43" s="1133">
        <f t="shared" si="1"/>
        <v>0</v>
      </c>
      <c r="AA43" s="1700">
        <v>526</v>
      </c>
      <c r="AB43" s="1701" t="s">
        <v>1732</v>
      </c>
    </row>
    <row r="44" spans="1:28" x14ac:dyDescent="0.2">
      <c r="A44" s="1187" t="s">
        <v>767</v>
      </c>
      <c r="B44" s="1187">
        <v>18</v>
      </c>
      <c r="C44" s="1187" t="s">
        <v>722</v>
      </c>
      <c r="D44" s="1194">
        <v>780</v>
      </c>
      <c r="E44" s="1194">
        <v>782</v>
      </c>
      <c r="F44" s="1188">
        <v>78845</v>
      </c>
      <c r="G44" s="1188">
        <v>38739</v>
      </c>
      <c r="H44" s="1188">
        <v>7709300</v>
      </c>
      <c r="I44" s="1188">
        <v>7774180</v>
      </c>
      <c r="J44" s="1188">
        <v>4683739</v>
      </c>
      <c r="K44" s="1188">
        <v>4712020</v>
      </c>
      <c r="L44" s="1188">
        <v>2369316</v>
      </c>
      <c r="M44" s="1188">
        <v>2419095</v>
      </c>
      <c r="N44" s="1188">
        <v>2314422</v>
      </c>
      <c r="O44" s="1188">
        <v>2292925</v>
      </c>
      <c r="P44" s="1188">
        <v>145110</v>
      </c>
      <c r="Q44" s="1188">
        <v>125580</v>
      </c>
      <c r="R44" s="1188">
        <v>678157</v>
      </c>
      <c r="S44" s="1188">
        <v>654551</v>
      </c>
      <c r="T44" s="1188">
        <v>1491155</v>
      </c>
      <c r="U44" s="1188">
        <v>1512795</v>
      </c>
      <c r="V44" s="903" t="s">
        <v>722</v>
      </c>
      <c r="W44" s="903" t="s">
        <v>767</v>
      </c>
      <c r="X44" s="1133">
        <f t="shared" si="0"/>
        <v>1</v>
      </c>
      <c r="Y44" s="1133">
        <f t="shared" si="1"/>
        <v>0</v>
      </c>
      <c r="AA44" s="1700">
        <v>527</v>
      </c>
      <c r="AB44" s="1701" t="s">
        <v>722</v>
      </c>
    </row>
    <row r="45" spans="1:28" x14ac:dyDescent="0.2">
      <c r="A45" s="1187" t="s">
        <v>767</v>
      </c>
      <c r="B45" s="1187">
        <v>19</v>
      </c>
      <c r="C45" s="1187" t="s">
        <v>697</v>
      </c>
      <c r="D45" s="1194">
        <v>837</v>
      </c>
      <c r="E45" s="1194">
        <v>876</v>
      </c>
      <c r="F45" s="1188">
        <v>99157</v>
      </c>
      <c r="G45" s="1188">
        <v>47969</v>
      </c>
      <c r="H45" s="1188">
        <v>7733223</v>
      </c>
      <c r="I45" s="1188">
        <v>7290479</v>
      </c>
      <c r="J45" s="1188">
        <v>2766748</v>
      </c>
      <c r="K45" s="1188">
        <v>2294520</v>
      </c>
      <c r="L45" s="1188">
        <v>2793148</v>
      </c>
      <c r="M45" s="1188">
        <v>2627954</v>
      </c>
      <c r="N45" s="1189">
        <v>-26400</v>
      </c>
      <c r="O45" s="1189">
        <v>-333434</v>
      </c>
      <c r="P45" s="1188">
        <v>135612</v>
      </c>
      <c r="Q45" s="1188">
        <v>136057</v>
      </c>
      <c r="R45" s="1188">
        <v>561356</v>
      </c>
      <c r="S45" s="1188">
        <v>570782</v>
      </c>
      <c r="T45" s="1189">
        <v>-723368</v>
      </c>
      <c r="U45" s="1189">
        <v>-1040273</v>
      </c>
      <c r="V45" s="903" t="s">
        <v>697</v>
      </c>
      <c r="W45" s="903" t="s">
        <v>767</v>
      </c>
      <c r="X45" s="1133">
        <f t="shared" si="0"/>
        <v>0</v>
      </c>
      <c r="Y45" s="1133">
        <f t="shared" si="1"/>
        <v>0</v>
      </c>
      <c r="AA45" s="1700">
        <v>610</v>
      </c>
      <c r="AB45" s="1701" t="s">
        <v>697</v>
      </c>
    </row>
    <row r="46" spans="1:28" x14ac:dyDescent="0.2">
      <c r="A46" s="1187" t="s">
        <v>767</v>
      </c>
      <c r="B46" s="1187">
        <v>20</v>
      </c>
      <c r="C46" s="1187" t="s">
        <v>802</v>
      </c>
      <c r="D46" s="1194">
        <v>178</v>
      </c>
      <c r="E46" s="1194">
        <v>188</v>
      </c>
      <c r="F46" s="1188">
        <v>21423</v>
      </c>
      <c r="G46" s="1188">
        <v>12612</v>
      </c>
      <c r="H46" s="1188">
        <v>1545380</v>
      </c>
      <c r="I46" s="1188">
        <v>1626299</v>
      </c>
      <c r="J46" s="1188">
        <v>499071</v>
      </c>
      <c r="K46" s="1188">
        <v>440338</v>
      </c>
      <c r="L46" s="1188">
        <v>529854</v>
      </c>
      <c r="M46" s="1188">
        <v>569905</v>
      </c>
      <c r="N46" s="1189">
        <v>-30783</v>
      </c>
      <c r="O46" s="1189">
        <v>-129566</v>
      </c>
      <c r="P46" s="1188">
        <v>29443</v>
      </c>
      <c r="Q46" s="1188">
        <v>30720</v>
      </c>
      <c r="R46" s="1188">
        <v>140773</v>
      </c>
      <c r="S46" s="1188">
        <v>153441</v>
      </c>
      <c r="T46" s="1189">
        <v>-200999</v>
      </c>
      <c r="U46" s="1189">
        <v>-313727</v>
      </c>
      <c r="V46" s="903" t="s">
        <v>802</v>
      </c>
      <c r="W46" s="903" t="s">
        <v>767</v>
      </c>
      <c r="X46" s="1133">
        <f t="shared" si="0"/>
        <v>0</v>
      </c>
      <c r="Y46" s="1133">
        <f t="shared" si="1"/>
        <v>-1</v>
      </c>
      <c r="AA46" s="1700">
        <v>615</v>
      </c>
      <c r="AB46" s="1701" t="s">
        <v>802</v>
      </c>
    </row>
    <row r="47" spans="1:28" x14ac:dyDescent="0.2">
      <c r="A47" s="1197">
        <v>22</v>
      </c>
      <c r="B47" s="1187"/>
      <c r="C47" s="1187"/>
      <c r="D47" s="1194"/>
      <c r="E47" s="1194"/>
      <c r="F47" s="1188"/>
      <c r="G47" s="1188"/>
      <c r="H47" s="1188"/>
      <c r="I47" s="1188"/>
      <c r="J47" s="1188"/>
      <c r="K47" s="1188"/>
      <c r="L47" s="1188"/>
      <c r="M47" s="1188"/>
      <c r="N47" s="1189"/>
      <c r="O47" s="1189"/>
      <c r="P47" s="1188"/>
      <c r="Q47" s="1188"/>
      <c r="R47" s="1188"/>
      <c r="S47" s="1188"/>
      <c r="T47" s="1189"/>
      <c r="U47" s="1189"/>
      <c r="V47" s="903"/>
      <c r="W47" s="903"/>
      <c r="X47" s="1133">
        <f t="shared" si="0"/>
        <v>0</v>
      </c>
      <c r="Y47" s="1133">
        <f t="shared" si="1"/>
        <v>0</v>
      </c>
      <c r="AA47" s="1700"/>
      <c r="AB47" s="1701"/>
    </row>
    <row r="48" spans="1:28" x14ac:dyDescent="0.2">
      <c r="A48" s="1187" t="s">
        <v>767</v>
      </c>
      <c r="B48" s="1187">
        <v>23</v>
      </c>
      <c r="C48" s="1187" t="s">
        <v>1733</v>
      </c>
      <c r="D48" s="1194">
        <v>542</v>
      </c>
      <c r="E48" s="1194">
        <v>503</v>
      </c>
      <c r="F48" s="1188">
        <v>38584</v>
      </c>
      <c r="G48" s="1188">
        <v>20579</v>
      </c>
      <c r="H48" s="1188">
        <v>4789761</v>
      </c>
      <c r="I48" s="1188">
        <v>4160802</v>
      </c>
      <c r="J48" s="1188">
        <v>1451999</v>
      </c>
      <c r="K48" s="1188">
        <v>1353291</v>
      </c>
      <c r="L48" s="1188">
        <v>1663980</v>
      </c>
      <c r="M48" s="1188">
        <v>1426179</v>
      </c>
      <c r="N48" s="1188">
        <v>-211980</v>
      </c>
      <c r="O48" s="1188">
        <v>-72888</v>
      </c>
      <c r="P48" s="1188">
        <v>80761</v>
      </c>
      <c r="Q48" s="1188">
        <v>70079</v>
      </c>
      <c r="R48" s="1188">
        <v>459953</v>
      </c>
      <c r="S48" s="1188">
        <v>424391</v>
      </c>
      <c r="T48" s="1189">
        <v>-752694</v>
      </c>
      <c r="U48" s="1189">
        <v>-567358</v>
      </c>
      <c r="V48" s="903" t="s">
        <v>1733</v>
      </c>
      <c r="W48" s="903" t="s">
        <v>767</v>
      </c>
      <c r="X48" s="1133">
        <f t="shared" si="0"/>
        <v>-1</v>
      </c>
      <c r="Y48" s="1133">
        <f t="shared" si="1"/>
        <v>0</v>
      </c>
      <c r="AA48" s="1700">
        <v>650</v>
      </c>
      <c r="AB48" s="1701" t="s">
        <v>1733</v>
      </c>
    </row>
    <row r="49" spans="1:28" x14ac:dyDescent="0.2">
      <c r="A49" s="1187" t="s">
        <v>767</v>
      </c>
      <c r="B49" s="1187">
        <v>24</v>
      </c>
      <c r="C49" s="1187" t="s">
        <v>1734</v>
      </c>
      <c r="D49" s="1194">
        <v>168</v>
      </c>
      <c r="E49" s="1194">
        <v>189</v>
      </c>
      <c r="F49" s="1188">
        <v>19785</v>
      </c>
      <c r="G49" s="1188">
        <v>12895</v>
      </c>
      <c r="H49" s="1188">
        <v>1666837</v>
      </c>
      <c r="I49" s="1188">
        <v>1772405</v>
      </c>
      <c r="J49" s="1188">
        <v>187886</v>
      </c>
      <c r="K49" s="1188">
        <v>124930</v>
      </c>
      <c r="L49" s="1188">
        <v>550031</v>
      </c>
      <c r="M49" s="1188">
        <v>536225</v>
      </c>
      <c r="N49" s="1189">
        <v>-362146</v>
      </c>
      <c r="O49" s="1189">
        <v>-411295</v>
      </c>
      <c r="P49" s="1188">
        <v>30780</v>
      </c>
      <c r="Q49" s="1188">
        <v>33136</v>
      </c>
      <c r="R49" s="1188">
        <v>164720</v>
      </c>
      <c r="S49" s="1188">
        <v>182015</v>
      </c>
      <c r="T49" s="1189">
        <v>-557647</v>
      </c>
      <c r="U49" s="1189">
        <v>-626446</v>
      </c>
      <c r="V49" s="903" t="s">
        <v>1734</v>
      </c>
      <c r="W49" s="903" t="s">
        <v>767</v>
      </c>
      <c r="X49" s="1133">
        <f t="shared" si="0"/>
        <v>1</v>
      </c>
      <c r="Y49" s="1133">
        <f t="shared" si="1"/>
        <v>0</v>
      </c>
      <c r="AA49" s="1700">
        <v>660</v>
      </c>
      <c r="AB49" s="1701" t="s">
        <v>1734</v>
      </c>
    </row>
    <row r="50" spans="1:28" x14ac:dyDescent="0.2">
      <c r="A50" s="1187" t="s">
        <v>767</v>
      </c>
      <c r="B50" s="1187">
        <v>25</v>
      </c>
      <c r="C50" s="1187" t="s">
        <v>726</v>
      </c>
      <c r="D50" s="1194">
        <v>252</v>
      </c>
      <c r="E50" s="1194">
        <v>262</v>
      </c>
      <c r="F50" s="1188">
        <v>25662</v>
      </c>
      <c r="G50" s="1188">
        <v>15243</v>
      </c>
      <c r="H50" s="1188">
        <v>3221820</v>
      </c>
      <c r="I50" s="1188">
        <v>3331638</v>
      </c>
      <c r="J50" s="1188">
        <v>1244725</v>
      </c>
      <c r="K50" s="1188">
        <v>1153171</v>
      </c>
      <c r="L50" s="1188">
        <v>948328</v>
      </c>
      <c r="M50" s="1188">
        <v>973864</v>
      </c>
      <c r="N50" s="1188">
        <v>296396</v>
      </c>
      <c r="O50" s="1188">
        <v>179307</v>
      </c>
      <c r="P50" s="1188">
        <v>47210</v>
      </c>
      <c r="Q50" s="1188">
        <v>52712</v>
      </c>
      <c r="R50" s="1188">
        <v>269857</v>
      </c>
      <c r="S50" s="1188">
        <v>302185</v>
      </c>
      <c r="T50" s="1189">
        <v>-20671</v>
      </c>
      <c r="U50" s="1189">
        <v>-175590</v>
      </c>
      <c r="V50" s="903" t="s">
        <v>726</v>
      </c>
      <c r="W50" s="903" t="s">
        <v>767</v>
      </c>
      <c r="X50" s="1133">
        <f t="shared" si="0"/>
        <v>1</v>
      </c>
      <c r="Y50" s="1133">
        <f t="shared" si="1"/>
        <v>0</v>
      </c>
      <c r="AA50" s="1700">
        <v>690</v>
      </c>
      <c r="AB50" s="1701" t="s">
        <v>726</v>
      </c>
    </row>
    <row r="51" spans="1:28" x14ac:dyDescent="0.2">
      <c r="A51" s="1187" t="s">
        <v>767</v>
      </c>
      <c r="B51" s="1187"/>
      <c r="C51" s="1190" t="s">
        <v>767</v>
      </c>
      <c r="D51" s="1191">
        <f>SUM(D28:D50)</f>
        <v>32271</v>
      </c>
      <c r="E51" s="1191">
        <f t="shared" ref="E51:U51" si="3">SUM(E28:E50)</f>
        <v>31498</v>
      </c>
      <c r="F51" s="1191">
        <f t="shared" si="3"/>
        <v>3210015</v>
      </c>
      <c r="G51" s="1191">
        <f t="shared" si="3"/>
        <v>1727796</v>
      </c>
      <c r="H51" s="1191">
        <f t="shared" si="3"/>
        <v>347801793</v>
      </c>
      <c r="I51" s="1191">
        <f t="shared" si="3"/>
        <v>320499734</v>
      </c>
      <c r="J51" s="1191">
        <f t="shared" si="3"/>
        <v>147536529</v>
      </c>
      <c r="K51" s="1191">
        <f t="shared" si="3"/>
        <v>140052416</v>
      </c>
      <c r="L51" s="1191">
        <f t="shared" si="3"/>
        <v>105710730</v>
      </c>
      <c r="M51" s="1191">
        <f t="shared" si="3"/>
        <v>99327670</v>
      </c>
      <c r="N51" s="1191">
        <f t="shared" si="3"/>
        <v>41825796</v>
      </c>
      <c r="O51" s="1191">
        <f t="shared" si="3"/>
        <v>40724747</v>
      </c>
      <c r="P51" s="1191">
        <f t="shared" si="3"/>
        <v>6129046</v>
      </c>
      <c r="Q51" s="1191">
        <f t="shared" si="3"/>
        <v>5572606</v>
      </c>
      <c r="R51" s="1191">
        <f t="shared" si="3"/>
        <v>29927602</v>
      </c>
      <c r="S51" s="1191">
        <f t="shared" si="3"/>
        <v>28492600</v>
      </c>
      <c r="T51" s="1191">
        <f t="shared" si="3"/>
        <v>5769147</v>
      </c>
      <c r="U51" s="1191">
        <f t="shared" si="3"/>
        <v>6659545</v>
      </c>
      <c r="V51" s="903"/>
      <c r="W51" s="1202" t="s">
        <v>767</v>
      </c>
      <c r="X51" s="1133">
        <f t="shared" si="0"/>
        <v>3</v>
      </c>
      <c r="Y51" s="1133">
        <f t="shared" si="1"/>
        <v>-1</v>
      </c>
    </row>
    <row r="52" spans="1:28" x14ac:dyDescent="0.2">
      <c r="V52" s="903"/>
      <c r="W52" s="903"/>
      <c r="X52" s="1133">
        <f t="shared" si="0"/>
        <v>0</v>
      </c>
      <c r="Y52" s="1133">
        <f t="shared" si="1"/>
        <v>0</v>
      </c>
    </row>
    <row r="53" spans="1:28" x14ac:dyDescent="0.2">
      <c r="V53" s="903"/>
      <c r="W53" s="903"/>
      <c r="X53" s="1133">
        <f t="shared" si="0"/>
        <v>0</v>
      </c>
      <c r="Y53" s="1133">
        <f t="shared" si="1"/>
        <v>0</v>
      </c>
    </row>
    <row r="54" spans="1:28" x14ac:dyDescent="0.2">
      <c r="A54" s="1187" t="s">
        <v>768</v>
      </c>
      <c r="B54" s="1187" t="s">
        <v>1764</v>
      </c>
      <c r="C54" s="1187" t="s">
        <v>1724</v>
      </c>
      <c r="D54" s="1188">
        <v>1872</v>
      </c>
      <c r="E54" s="1188">
        <v>2215</v>
      </c>
      <c r="F54" s="1188">
        <v>194358</v>
      </c>
      <c r="G54" s="1188">
        <v>238333</v>
      </c>
      <c r="H54" s="1188">
        <v>12265132</v>
      </c>
      <c r="I54" s="1188">
        <v>15285446</v>
      </c>
      <c r="J54" s="1188">
        <v>2652930</v>
      </c>
      <c r="K54" s="1188">
        <v>3186734</v>
      </c>
      <c r="L54" s="1188">
        <v>2717961</v>
      </c>
      <c r="M54" s="1188">
        <v>3559114</v>
      </c>
      <c r="N54" s="1189">
        <v>-65031</v>
      </c>
      <c r="O54" s="1189">
        <v>-372380</v>
      </c>
      <c r="P54" s="1188">
        <v>349309</v>
      </c>
      <c r="Q54" s="1188">
        <v>476662</v>
      </c>
      <c r="R54" s="1188">
        <v>1482574</v>
      </c>
      <c r="S54" s="1188">
        <v>1699488</v>
      </c>
      <c r="T54" s="1189">
        <v>-1896915</v>
      </c>
      <c r="U54" s="1189">
        <v>-2548529</v>
      </c>
      <c r="V54" s="903" t="s">
        <v>1724</v>
      </c>
      <c r="W54" s="903" t="s">
        <v>768</v>
      </c>
      <c r="X54" s="1133">
        <f t="shared" si="0"/>
        <v>0</v>
      </c>
      <c r="Y54" s="1133">
        <f t="shared" si="1"/>
        <v>0</v>
      </c>
      <c r="AA54" s="1700">
        <v>10</v>
      </c>
      <c r="AB54" s="1701" t="s">
        <v>1724</v>
      </c>
    </row>
    <row r="55" spans="1:28" x14ac:dyDescent="0.2">
      <c r="A55" s="1187" t="s">
        <v>768</v>
      </c>
      <c r="B55" s="1187">
        <v>3</v>
      </c>
      <c r="C55" s="1187" t="s">
        <v>702</v>
      </c>
      <c r="D55" s="1194">
        <v>634</v>
      </c>
      <c r="E55" s="1194">
        <v>746</v>
      </c>
      <c r="F55" s="1188">
        <v>69056</v>
      </c>
      <c r="G55" s="1188">
        <v>78302</v>
      </c>
      <c r="H55" s="1188">
        <v>4744510</v>
      </c>
      <c r="I55" s="1188">
        <v>5469325</v>
      </c>
      <c r="J55" s="1188">
        <v>1198739</v>
      </c>
      <c r="K55" s="1188">
        <v>1826652</v>
      </c>
      <c r="L55" s="1188">
        <v>1000344</v>
      </c>
      <c r="M55" s="1188">
        <v>1214185</v>
      </c>
      <c r="N55" s="1188">
        <v>198395</v>
      </c>
      <c r="O55" s="1188">
        <v>612467</v>
      </c>
      <c r="P55" s="1188">
        <v>131583</v>
      </c>
      <c r="Q55" s="1188">
        <v>170226</v>
      </c>
      <c r="R55" s="1188">
        <v>568713</v>
      </c>
      <c r="S55" s="1188">
        <v>605537</v>
      </c>
      <c r="T55" s="1188">
        <v>-501901</v>
      </c>
      <c r="U55" s="1188">
        <v>-163296</v>
      </c>
      <c r="V55" s="903" t="s">
        <v>702</v>
      </c>
      <c r="W55" s="903" t="s">
        <v>768</v>
      </c>
      <c r="X55" s="1133">
        <f t="shared" si="0"/>
        <v>0</v>
      </c>
      <c r="Y55" s="1133">
        <f t="shared" si="1"/>
        <v>0</v>
      </c>
      <c r="AA55" s="1700">
        <v>120</v>
      </c>
      <c r="AB55" s="1701" t="s">
        <v>702</v>
      </c>
    </row>
    <row r="56" spans="1:28" x14ac:dyDescent="0.2">
      <c r="A56" s="1187" t="s">
        <v>768</v>
      </c>
      <c r="B56" s="1187">
        <v>4</v>
      </c>
      <c r="C56" s="1187" t="s">
        <v>1726</v>
      </c>
      <c r="D56" s="1194">
        <v>486</v>
      </c>
      <c r="E56" s="1194">
        <v>647</v>
      </c>
      <c r="F56" s="1188">
        <v>57799</v>
      </c>
      <c r="G56" s="1188">
        <v>71645</v>
      </c>
      <c r="H56" s="1188">
        <v>4239291</v>
      </c>
      <c r="I56" s="1188">
        <v>5114219</v>
      </c>
      <c r="J56" s="1188">
        <v>1688966</v>
      </c>
      <c r="K56" s="1188">
        <v>2151368</v>
      </c>
      <c r="L56" s="1188">
        <v>995400</v>
      </c>
      <c r="M56" s="1188">
        <v>1232190</v>
      </c>
      <c r="N56" s="1188">
        <v>693567</v>
      </c>
      <c r="O56" s="1188">
        <v>919178</v>
      </c>
      <c r="P56" s="1188">
        <v>126065</v>
      </c>
      <c r="Q56" s="1188">
        <v>171821</v>
      </c>
      <c r="R56" s="1188">
        <v>549789</v>
      </c>
      <c r="S56" s="1188">
        <v>607875</v>
      </c>
      <c r="T56" s="1188">
        <v>17713</v>
      </c>
      <c r="U56" s="1188">
        <v>139482</v>
      </c>
      <c r="V56" s="903" t="s">
        <v>1726</v>
      </c>
      <c r="W56" s="903" t="s">
        <v>768</v>
      </c>
      <c r="X56" s="1133">
        <f t="shared" si="0"/>
        <v>-1</v>
      </c>
      <c r="Y56" s="1133">
        <f t="shared" si="1"/>
        <v>0</v>
      </c>
      <c r="AA56" s="1700">
        <v>130</v>
      </c>
      <c r="AB56" s="1701" t="s">
        <v>1726</v>
      </c>
    </row>
    <row r="57" spans="1:28" x14ac:dyDescent="0.2">
      <c r="A57" s="1187" t="s">
        <v>768</v>
      </c>
      <c r="B57" s="1187">
        <v>5</v>
      </c>
      <c r="C57" s="1187" t="s">
        <v>624</v>
      </c>
      <c r="D57" s="1194">
        <v>694</v>
      </c>
      <c r="E57" s="1194">
        <v>609</v>
      </c>
      <c r="F57" s="1188">
        <v>77539</v>
      </c>
      <c r="G57" s="1188">
        <v>67583</v>
      </c>
      <c r="H57" s="1188">
        <v>5086846</v>
      </c>
      <c r="I57" s="1188">
        <v>4501398</v>
      </c>
      <c r="J57" s="1188">
        <v>1506133</v>
      </c>
      <c r="K57" s="1188">
        <v>1234796</v>
      </c>
      <c r="L57" s="1188">
        <v>1063264</v>
      </c>
      <c r="M57" s="1188">
        <v>992801</v>
      </c>
      <c r="N57" s="1188">
        <v>442869</v>
      </c>
      <c r="O57" s="1188">
        <v>241995</v>
      </c>
      <c r="P57" s="1188">
        <v>141915</v>
      </c>
      <c r="Q57" s="1188">
        <v>140021</v>
      </c>
      <c r="R57" s="1188">
        <v>596858</v>
      </c>
      <c r="S57" s="1188">
        <v>491956</v>
      </c>
      <c r="T57" s="1189">
        <v>-295904</v>
      </c>
      <c r="U57" s="1189">
        <v>-389982</v>
      </c>
      <c r="V57" s="903" t="s">
        <v>624</v>
      </c>
      <c r="W57" s="903" t="s">
        <v>768</v>
      </c>
      <c r="X57" s="1133">
        <f t="shared" si="0"/>
        <v>0</v>
      </c>
      <c r="Y57" s="1133">
        <f t="shared" si="1"/>
        <v>0</v>
      </c>
      <c r="AA57" s="1700">
        <v>140</v>
      </c>
      <c r="AB57" s="1701" t="s">
        <v>624</v>
      </c>
    </row>
    <row r="58" spans="1:28" x14ac:dyDescent="0.2">
      <c r="A58" s="1187" t="s">
        <v>768</v>
      </c>
      <c r="B58" s="1187" t="s">
        <v>1751</v>
      </c>
      <c r="C58" s="1187" t="s">
        <v>1727</v>
      </c>
      <c r="D58" s="1194">
        <v>659</v>
      </c>
      <c r="E58" s="1194">
        <v>731</v>
      </c>
      <c r="F58" s="1188">
        <v>48220</v>
      </c>
      <c r="G58" s="1188">
        <v>57137</v>
      </c>
      <c r="H58" s="1188">
        <v>3385087</v>
      </c>
      <c r="I58" s="1188">
        <v>3751544</v>
      </c>
      <c r="J58" s="1188">
        <v>481031</v>
      </c>
      <c r="K58" s="1188">
        <v>548075</v>
      </c>
      <c r="L58" s="1188">
        <v>706060</v>
      </c>
      <c r="M58" s="1188">
        <v>829225</v>
      </c>
      <c r="N58" s="1189">
        <v>-225029</v>
      </c>
      <c r="O58" s="1189">
        <v>-281150</v>
      </c>
      <c r="P58" s="1188">
        <v>85716</v>
      </c>
      <c r="Q58" s="1188">
        <v>107954</v>
      </c>
      <c r="R58" s="1188">
        <v>382715</v>
      </c>
      <c r="S58" s="1188">
        <v>400715</v>
      </c>
      <c r="T58" s="1189">
        <v>-693460</v>
      </c>
      <c r="U58" s="1189">
        <v>-789819</v>
      </c>
      <c r="V58" s="903" t="s">
        <v>1727</v>
      </c>
      <c r="W58" s="903" t="s">
        <v>768</v>
      </c>
      <c r="X58" s="1133">
        <f t="shared" si="0"/>
        <v>0</v>
      </c>
      <c r="Y58" s="1133">
        <f t="shared" si="1"/>
        <v>0</v>
      </c>
      <c r="AA58" s="1700">
        <v>210</v>
      </c>
      <c r="AB58" s="1701" t="s">
        <v>1727</v>
      </c>
    </row>
    <row r="59" spans="1:28" x14ac:dyDescent="0.2">
      <c r="A59" s="1187" t="s">
        <v>768</v>
      </c>
      <c r="B59" s="1187">
        <v>7</v>
      </c>
      <c r="C59" s="1187" t="s">
        <v>1728</v>
      </c>
      <c r="D59" s="1188">
        <v>2507</v>
      </c>
      <c r="E59" s="1188">
        <v>2505</v>
      </c>
      <c r="F59" s="1188">
        <v>156463</v>
      </c>
      <c r="G59" s="1188">
        <v>170914</v>
      </c>
      <c r="H59" s="1188">
        <v>11233074</v>
      </c>
      <c r="I59" s="1188">
        <v>11322980</v>
      </c>
      <c r="J59" s="1188">
        <v>2439355</v>
      </c>
      <c r="K59" s="1188">
        <v>2869033</v>
      </c>
      <c r="L59" s="1188">
        <v>2323003</v>
      </c>
      <c r="M59" s="1188">
        <v>2495299</v>
      </c>
      <c r="N59" s="1188">
        <v>116352</v>
      </c>
      <c r="O59" s="1188">
        <v>373734</v>
      </c>
      <c r="P59" s="1188">
        <v>270326</v>
      </c>
      <c r="Q59" s="1188">
        <v>297683</v>
      </c>
      <c r="R59" s="1188">
        <v>1256305</v>
      </c>
      <c r="S59" s="1188">
        <v>1157221</v>
      </c>
      <c r="T59" s="1189">
        <v>-1410279</v>
      </c>
      <c r="U59" s="1188">
        <v>-1081170</v>
      </c>
      <c r="V59" s="903" t="s">
        <v>1728</v>
      </c>
      <c r="W59" s="903" t="s">
        <v>768</v>
      </c>
      <c r="X59" s="1133">
        <f t="shared" si="0"/>
        <v>0</v>
      </c>
      <c r="Y59" s="1133">
        <f t="shared" si="1"/>
        <v>0</v>
      </c>
      <c r="AA59" s="1700">
        <v>220</v>
      </c>
      <c r="AB59" s="1701" t="s">
        <v>1728</v>
      </c>
    </row>
    <row r="60" spans="1:28" x14ac:dyDescent="0.2">
      <c r="A60" s="1187" t="s">
        <v>768</v>
      </c>
      <c r="B60" s="1187">
        <v>8</v>
      </c>
      <c r="C60" s="1187" t="s">
        <v>1729</v>
      </c>
      <c r="D60" s="1194">
        <v>516</v>
      </c>
      <c r="E60" s="1194">
        <v>539</v>
      </c>
      <c r="F60" s="1188">
        <v>31163</v>
      </c>
      <c r="G60" s="1188">
        <v>31465</v>
      </c>
      <c r="H60" s="1188">
        <v>2429891</v>
      </c>
      <c r="I60" s="1188">
        <v>2508956</v>
      </c>
      <c r="J60" s="1188">
        <v>598413</v>
      </c>
      <c r="K60" s="1188">
        <v>717101</v>
      </c>
      <c r="L60" s="1188">
        <v>506411</v>
      </c>
      <c r="M60" s="1188">
        <v>546665</v>
      </c>
      <c r="N60" s="1188">
        <v>92002</v>
      </c>
      <c r="O60" s="1188">
        <v>170436</v>
      </c>
      <c r="P60" s="1188">
        <v>59814</v>
      </c>
      <c r="Q60" s="1188">
        <v>66231</v>
      </c>
      <c r="R60" s="1188">
        <v>270248</v>
      </c>
      <c r="S60" s="1188">
        <v>252911</v>
      </c>
      <c r="T60" s="1189">
        <v>-238060</v>
      </c>
      <c r="U60" s="1189">
        <v>-148705</v>
      </c>
      <c r="V60" s="903" t="s">
        <v>1729</v>
      </c>
      <c r="W60" s="903" t="s">
        <v>768</v>
      </c>
      <c r="X60" s="1133">
        <f t="shared" si="0"/>
        <v>0</v>
      </c>
      <c r="Y60" s="1133">
        <f t="shared" si="1"/>
        <v>0</v>
      </c>
      <c r="AA60" s="1700">
        <v>230</v>
      </c>
      <c r="AB60" s="1701" t="s">
        <v>1729</v>
      </c>
    </row>
    <row r="61" spans="1:28" x14ac:dyDescent="0.2">
      <c r="A61" s="1187" t="s">
        <v>768</v>
      </c>
      <c r="B61" s="1187">
        <v>9</v>
      </c>
      <c r="C61" s="1187" t="s">
        <v>695</v>
      </c>
      <c r="D61" s="1194">
        <v>838</v>
      </c>
      <c r="E61" s="1194">
        <v>887</v>
      </c>
      <c r="F61" s="1188">
        <v>65347</v>
      </c>
      <c r="G61" s="1188">
        <v>59866</v>
      </c>
      <c r="H61" s="1188">
        <v>4396593</v>
      </c>
      <c r="I61" s="1188">
        <v>4658535</v>
      </c>
      <c r="J61" s="1188">
        <v>1205009</v>
      </c>
      <c r="K61" s="1188">
        <v>1319084</v>
      </c>
      <c r="L61" s="1188">
        <v>952286</v>
      </c>
      <c r="M61" s="1188">
        <v>1067738</v>
      </c>
      <c r="N61" s="1188">
        <v>252723</v>
      </c>
      <c r="O61" s="1188">
        <v>251346</v>
      </c>
      <c r="P61" s="1188">
        <v>119783</v>
      </c>
      <c r="Q61" s="1188">
        <v>138312</v>
      </c>
      <c r="R61" s="1188">
        <v>499617</v>
      </c>
      <c r="S61" s="1188">
        <v>499216</v>
      </c>
      <c r="T61" s="1189">
        <v>-366676</v>
      </c>
      <c r="U61" s="1189">
        <v>-386182</v>
      </c>
      <c r="V61" s="903" t="s">
        <v>695</v>
      </c>
      <c r="W61" s="903" t="s">
        <v>768</v>
      </c>
      <c r="X61" s="1133">
        <f t="shared" si="0"/>
        <v>0</v>
      </c>
      <c r="Y61" s="1133">
        <f t="shared" si="1"/>
        <v>0</v>
      </c>
      <c r="AA61" s="1700">
        <v>240</v>
      </c>
      <c r="AB61" s="1701" t="s">
        <v>695</v>
      </c>
    </row>
    <row r="62" spans="1:28" x14ac:dyDescent="0.2">
      <c r="A62" s="1187">
        <v>10</v>
      </c>
      <c r="B62" s="1187"/>
      <c r="C62" s="1187"/>
      <c r="D62" s="1194"/>
      <c r="E62" s="1194"/>
      <c r="F62" s="1188"/>
      <c r="G62" s="1188"/>
      <c r="H62" s="1188"/>
      <c r="I62" s="1188"/>
      <c r="J62" s="1188"/>
      <c r="K62" s="1188"/>
      <c r="L62" s="1188"/>
      <c r="M62" s="1188"/>
      <c r="N62" s="1188"/>
      <c r="O62" s="1188"/>
      <c r="P62" s="1188"/>
      <c r="Q62" s="1188"/>
      <c r="R62" s="1188"/>
      <c r="S62" s="1188"/>
      <c r="T62" s="1189"/>
      <c r="U62" s="1189"/>
      <c r="V62" s="903"/>
      <c r="W62" s="903"/>
      <c r="X62" s="1133">
        <f t="shared" si="0"/>
        <v>0</v>
      </c>
      <c r="Y62" s="1133">
        <f t="shared" si="1"/>
        <v>0</v>
      </c>
      <c r="AA62" s="1700"/>
      <c r="AB62" s="1701"/>
    </row>
    <row r="63" spans="1:28" ht="12" customHeight="1" x14ac:dyDescent="0.2">
      <c r="A63" s="1187" t="s">
        <v>768</v>
      </c>
      <c r="B63" s="1187" t="s">
        <v>1750</v>
      </c>
      <c r="C63" s="1187" t="s">
        <v>1730</v>
      </c>
      <c r="D63" s="1188">
        <v>2603</v>
      </c>
      <c r="E63" s="1188">
        <v>3066</v>
      </c>
      <c r="F63" s="1188">
        <v>198822</v>
      </c>
      <c r="G63" s="1188">
        <v>202867</v>
      </c>
      <c r="H63" s="1188">
        <v>15055554</v>
      </c>
      <c r="I63" s="1188">
        <v>16248933</v>
      </c>
      <c r="J63" s="1188">
        <v>7673521</v>
      </c>
      <c r="K63" s="1188">
        <v>8342740</v>
      </c>
      <c r="L63" s="1188">
        <v>3122324</v>
      </c>
      <c r="M63" s="1188">
        <v>3527251</v>
      </c>
      <c r="N63" s="1188">
        <v>4551197</v>
      </c>
      <c r="O63" s="1188">
        <v>4815489</v>
      </c>
      <c r="P63" s="1188">
        <v>362403</v>
      </c>
      <c r="Q63" s="1188">
        <v>437297</v>
      </c>
      <c r="R63" s="1188">
        <v>1674420</v>
      </c>
      <c r="S63" s="1188">
        <v>1673782</v>
      </c>
      <c r="T63" s="1188">
        <v>2514374</v>
      </c>
      <c r="U63" s="1188">
        <v>2704410</v>
      </c>
      <c r="V63" s="903" t="s">
        <v>1730</v>
      </c>
      <c r="W63" s="903" t="s">
        <v>768</v>
      </c>
      <c r="X63" s="1133">
        <f t="shared" si="0"/>
        <v>0</v>
      </c>
      <c r="Y63" s="1133">
        <f t="shared" si="1"/>
        <v>0</v>
      </c>
      <c r="AA63" s="1700">
        <v>320</v>
      </c>
      <c r="AB63" s="1701" t="s">
        <v>1730</v>
      </c>
    </row>
    <row r="64" spans="1:28" x14ac:dyDescent="0.2">
      <c r="A64" s="1187" t="s">
        <v>768</v>
      </c>
      <c r="B64" s="1187">
        <v>12</v>
      </c>
      <c r="C64" s="1187" t="s">
        <v>795</v>
      </c>
      <c r="D64" s="1194">
        <v>458</v>
      </c>
      <c r="E64" s="1194">
        <v>481</v>
      </c>
      <c r="F64" s="1188">
        <v>37299</v>
      </c>
      <c r="G64" s="1188">
        <v>35849</v>
      </c>
      <c r="H64" s="1188">
        <v>2691917</v>
      </c>
      <c r="I64" s="1188">
        <v>2872703</v>
      </c>
      <c r="J64" s="1188">
        <v>1419316</v>
      </c>
      <c r="K64" s="1188">
        <v>1450330</v>
      </c>
      <c r="L64" s="1188">
        <v>542748</v>
      </c>
      <c r="M64" s="1188">
        <v>619918</v>
      </c>
      <c r="N64" s="1188">
        <v>876568</v>
      </c>
      <c r="O64" s="1188">
        <v>830411</v>
      </c>
      <c r="P64" s="1188">
        <v>59934</v>
      </c>
      <c r="Q64" s="1188">
        <v>77834</v>
      </c>
      <c r="R64" s="1188">
        <v>294341</v>
      </c>
      <c r="S64" s="1188">
        <v>292679</v>
      </c>
      <c r="T64" s="1188">
        <v>522293</v>
      </c>
      <c r="U64" s="1188">
        <v>459899</v>
      </c>
      <c r="V64" s="903" t="s">
        <v>795</v>
      </c>
      <c r="W64" s="903" t="s">
        <v>768</v>
      </c>
      <c r="X64" s="1133">
        <f t="shared" si="0"/>
        <v>0</v>
      </c>
      <c r="Y64" s="1133">
        <f t="shared" si="1"/>
        <v>1</v>
      </c>
      <c r="AA64" s="1700">
        <v>330</v>
      </c>
      <c r="AB64" s="1701" t="s">
        <v>795</v>
      </c>
    </row>
    <row r="65" spans="1:28" x14ac:dyDescent="0.2">
      <c r="A65" s="1197">
        <v>13</v>
      </c>
      <c r="B65" s="1187"/>
      <c r="C65" s="1187"/>
      <c r="D65" s="1194"/>
      <c r="E65" s="1194"/>
      <c r="F65" s="1188"/>
      <c r="G65" s="1188"/>
      <c r="H65" s="1188"/>
      <c r="I65" s="1188"/>
      <c r="J65" s="1188"/>
      <c r="K65" s="1188"/>
      <c r="L65" s="1188"/>
      <c r="M65" s="1188"/>
      <c r="N65" s="1188"/>
      <c r="O65" s="1188"/>
      <c r="P65" s="1188"/>
      <c r="Q65" s="1188"/>
      <c r="R65" s="1188"/>
      <c r="S65" s="1188"/>
      <c r="T65" s="1188"/>
      <c r="U65" s="1188"/>
      <c r="V65" s="903"/>
      <c r="W65" s="903"/>
      <c r="X65" s="1133">
        <f t="shared" si="0"/>
        <v>0</v>
      </c>
      <c r="Y65" s="1133">
        <f t="shared" si="1"/>
        <v>0</v>
      </c>
      <c r="AA65" s="1700"/>
      <c r="AB65" s="1701"/>
    </row>
    <row r="66" spans="1:28" x14ac:dyDescent="0.2">
      <c r="A66" s="1187">
        <v>14</v>
      </c>
      <c r="B66" s="1187"/>
      <c r="C66" s="1187"/>
      <c r="D66" s="1194"/>
      <c r="E66" s="1194"/>
      <c r="F66" s="1188"/>
      <c r="G66" s="1188"/>
      <c r="H66" s="1188"/>
      <c r="I66" s="1188"/>
      <c r="J66" s="1188"/>
      <c r="K66" s="1188"/>
      <c r="L66" s="1188"/>
      <c r="M66" s="1188"/>
      <c r="N66" s="1188"/>
      <c r="O66" s="1188"/>
      <c r="P66" s="1188"/>
      <c r="Q66" s="1188"/>
      <c r="R66" s="1188"/>
      <c r="S66" s="1188"/>
      <c r="T66" s="1188"/>
      <c r="U66" s="1188"/>
      <c r="V66" s="903"/>
      <c r="W66" s="903"/>
      <c r="X66" s="1133">
        <f t="shared" si="0"/>
        <v>0</v>
      </c>
      <c r="Y66" s="1133">
        <f t="shared" si="1"/>
        <v>0</v>
      </c>
      <c r="AA66" s="1700"/>
      <c r="AB66" s="1701"/>
    </row>
    <row r="67" spans="1:28" x14ac:dyDescent="0.2">
      <c r="A67" s="1187">
        <v>15</v>
      </c>
      <c r="B67" s="1187"/>
      <c r="C67" s="1187"/>
      <c r="D67" s="1194"/>
      <c r="E67" s="1194"/>
      <c r="F67" s="1188"/>
      <c r="G67" s="1188"/>
      <c r="H67" s="1188"/>
      <c r="I67" s="1188"/>
      <c r="J67" s="1188"/>
      <c r="K67" s="1188"/>
      <c r="L67" s="1188"/>
      <c r="M67" s="1188"/>
      <c r="N67" s="1188"/>
      <c r="O67" s="1188"/>
      <c r="P67" s="1188"/>
      <c r="Q67" s="1188"/>
      <c r="R67" s="1188"/>
      <c r="S67" s="1188"/>
      <c r="T67" s="1188"/>
      <c r="U67" s="1188"/>
      <c r="V67" s="903"/>
      <c r="W67" s="903"/>
      <c r="X67" s="1133">
        <f t="shared" ref="X67:X105" si="4">+J67-L67-N67</f>
        <v>0</v>
      </c>
      <c r="Y67" s="1133">
        <f t="shared" ref="Y67:Y105" si="5">+K67-M67-O67</f>
        <v>0</v>
      </c>
      <c r="AA67" s="1700"/>
      <c r="AB67" s="1701"/>
    </row>
    <row r="68" spans="1:28" x14ac:dyDescent="0.2">
      <c r="A68" s="1187" t="s">
        <v>768</v>
      </c>
      <c r="B68" s="1187">
        <v>16</v>
      </c>
      <c r="C68" s="1187" t="s">
        <v>1731</v>
      </c>
      <c r="D68" s="1194">
        <v>536</v>
      </c>
      <c r="E68" s="1194">
        <v>576</v>
      </c>
      <c r="F68" s="1188">
        <v>41519</v>
      </c>
      <c r="G68" s="1188">
        <v>36426</v>
      </c>
      <c r="H68" s="1188">
        <v>2936847</v>
      </c>
      <c r="I68" s="1188">
        <v>3046275</v>
      </c>
      <c r="J68" s="1188">
        <v>1945940</v>
      </c>
      <c r="K68" s="1188">
        <v>2011315</v>
      </c>
      <c r="L68" s="1188">
        <v>568942</v>
      </c>
      <c r="M68" s="1188">
        <v>636812</v>
      </c>
      <c r="N68" s="1188">
        <v>1376998</v>
      </c>
      <c r="O68" s="1188">
        <v>1374503</v>
      </c>
      <c r="P68" s="1188">
        <v>69661</v>
      </c>
      <c r="Q68" s="1188">
        <v>78794</v>
      </c>
      <c r="R68" s="1188">
        <v>317217</v>
      </c>
      <c r="S68" s="1188">
        <v>305398</v>
      </c>
      <c r="T68" s="1188">
        <v>990120</v>
      </c>
      <c r="U68" s="1188">
        <v>990311</v>
      </c>
      <c r="V68" s="903" t="s">
        <v>1731</v>
      </c>
      <c r="W68" s="903" t="s">
        <v>768</v>
      </c>
      <c r="X68" s="1133">
        <f t="shared" si="4"/>
        <v>0</v>
      </c>
      <c r="Y68" s="1133">
        <f t="shared" si="5"/>
        <v>0</v>
      </c>
      <c r="AA68" s="1700">
        <v>525</v>
      </c>
      <c r="AB68" s="1701" t="s">
        <v>1731</v>
      </c>
    </row>
    <row r="69" spans="1:28" x14ac:dyDescent="0.2">
      <c r="A69" s="1187" t="s">
        <v>768</v>
      </c>
      <c r="B69" s="1187">
        <v>17</v>
      </c>
      <c r="C69" s="1187" t="s">
        <v>1732</v>
      </c>
      <c r="D69" s="1194">
        <v>101</v>
      </c>
      <c r="E69" s="1194">
        <v>109</v>
      </c>
      <c r="F69" s="1188">
        <v>10105</v>
      </c>
      <c r="G69" s="1188">
        <v>9290</v>
      </c>
      <c r="H69" s="1188">
        <v>760257</v>
      </c>
      <c r="I69" s="1188">
        <v>672632</v>
      </c>
      <c r="J69" s="1188">
        <v>372083</v>
      </c>
      <c r="K69" s="1188">
        <v>312953</v>
      </c>
      <c r="L69" s="1188">
        <v>171702</v>
      </c>
      <c r="M69" s="1188">
        <v>147640</v>
      </c>
      <c r="N69" s="1188">
        <v>200381</v>
      </c>
      <c r="O69" s="1188">
        <v>165313</v>
      </c>
      <c r="P69" s="1188">
        <v>21083</v>
      </c>
      <c r="Q69" s="1188">
        <v>21085</v>
      </c>
      <c r="R69" s="1188">
        <v>89854</v>
      </c>
      <c r="S69" s="1188">
        <v>72962</v>
      </c>
      <c r="T69" s="1188">
        <v>89444</v>
      </c>
      <c r="U69" s="1188">
        <v>71267</v>
      </c>
      <c r="V69" s="903" t="s">
        <v>1732</v>
      </c>
      <c r="W69" s="903" t="s">
        <v>768</v>
      </c>
      <c r="X69" s="1133">
        <f t="shared" si="4"/>
        <v>0</v>
      </c>
      <c r="Y69" s="1133">
        <f t="shared" si="5"/>
        <v>0</v>
      </c>
      <c r="AA69" s="1700">
        <v>526</v>
      </c>
      <c r="AB69" s="1701" t="s">
        <v>1732</v>
      </c>
    </row>
    <row r="70" spans="1:28" x14ac:dyDescent="0.2">
      <c r="A70" s="1187" t="s">
        <v>768</v>
      </c>
      <c r="B70" s="1187">
        <v>18</v>
      </c>
      <c r="C70" s="1187" t="s">
        <v>722</v>
      </c>
      <c r="D70" s="1194">
        <v>219</v>
      </c>
      <c r="E70" s="1194">
        <v>277</v>
      </c>
      <c r="F70" s="1188">
        <v>18834</v>
      </c>
      <c r="G70" s="1188">
        <v>17081</v>
      </c>
      <c r="H70" s="1188">
        <v>1339407</v>
      </c>
      <c r="I70" s="1188">
        <v>1389374</v>
      </c>
      <c r="J70" s="1188">
        <v>856781</v>
      </c>
      <c r="K70" s="1188">
        <v>930172</v>
      </c>
      <c r="L70" s="1188">
        <v>274886</v>
      </c>
      <c r="M70" s="1188">
        <v>288603</v>
      </c>
      <c r="N70" s="1188">
        <v>581895</v>
      </c>
      <c r="O70" s="1188">
        <v>641568</v>
      </c>
      <c r="P70" s="1188">
        <v>34254</v>
      </c>
      <c r="Q70" s="1188">
        <v>36114</v>
      </c>
      <c r="R70" s="1188">
        <v>147576</v>
      </c>
      <c r="S70" s="1188">
        <v>138935</v>
      </c>
      <c r="T70" s="1188">
        <v>400066</v>
      </c>
      <c r="U70" s="1188">
        <v>466519</v>
      </c>
      <c r="V70" s="903" t="s">
        <v>722</v>
      </c>
      <c r="W70" s="903" t="s">
        <v>768</v>
      </c>
      <c r="X70" s="1133">
        <f t="shared" si="4"/>
        <v>0</v>
      </c>
      <c r="Y70" s="1133">
        <f t="shared" si="5"/>
        <v>1</v>
      </c>
      <c r="AA70" s="1700">
        <v>527</v>
      </c>
      <c r="AB70" s="1701" t="s">
        <v>722</v>
      </c>
    </row>
    <row r="71" spans="1:28" x14ac:dyDescent="0.2">
      <c r="A71" s="1187" t="s">
        <v>768</v>
      </c>
      <c r="B71" s="1187">
        <v>19</v>
      </c>
      <c r="C71" s="1187" t="s">
        <v>697</v>
      </c>
      <c r="D71" s="1194">
        <v>52</v>
      </c>
      <c r="E71" s="1194">
        <v>53</v>
      </c>
      <c r="F71" s="1188">
        <v>6414</v>
      </c>
      <c r="G71" s="1188">
        <v>4564</v>
      </c>
      <c r="H71" s="1188">
        <v>409403</v>
      </c>
      <c r="I71" s="1188">
        <v>339409</v>
      </c>
      <c r="J71" s="1188">
        <v>90672</v>
      </c>
      <c r="K71" s="1188">
        <v>84244</v>
      </c>
      <c r="L71" s="1188">
        <v>75117</v>
      </c>
      <c r="M71" s="1188">
        <v>62168</v>
      </c>
      <c r="N71" s="1188">
        <v>15555</v>
      </c>
      <c r="O71" s="1188">
        <v>22077</v>
      </c>
      <c r="P71" s="1188">
        <v>10715</v>
      </c>
      <c r="Q71" s="1188">
        <v>8810</v>
      </c>
      <c r="R71" s="1188">
        <v>47309</v>
      </c>
      <c r="S71" s="1188">
        <v>34528</v>
      </c>
      <c r="T71" s="1189">
        <v>-42469</v>
      </c>
      <c r="U71" s="1189">
        <v>-21261</v>
      </c>
      <c r="V71" s="903" t="s">
        <v>697</v>
      </c>
      <c r="W71" s="903" t="s">
        <v>768</v>
      </c>
      <c r="X71" s="1133">
        <f t="shared" si="4"/>
        <v>0</v>
      </c>
      <c r="Y71" s="1133">
        <f t="shared" si="5"/>
        <v>-1</v>
      </c>
      <c r="AA71" s="1700">
        <v>610</v>
      </c>
      <c r="AB71" s="1701" t="s">
        <v>697</v>
      </c>
    </row>
    <row r="72" spans="1:28" x14ac:dyDescent="0.2">
      <c r="A72" s="1187" t="s">
        <v>768</v>
      </c>
      <c r="B72" s="1187">
        <v>20</v>
      </c>
      <c r="C72" s="1187" t="s">
        <v>802</v>
      </c>
      <c r="D72" s="1194">
        <v>125</v>
      </c>
      <c r="E72" s="1194">
        <v>161</v>
      </c>
      <c r="F72" s="1188">
        <v>22652</v>
      </c>
      <c r="G72" s="1188">
        <v>22844</v>
      </c>
      <c r="H72" s="1188">
        <v>1201043</v>
      </c>
      <c r="I72" s="1188">
        <v>1364470</v>
      </c>
      <c r="J72" s="1188">
        <v>274549</v>
      </c>
      <c r="K72" s="1188">
        <v>319390</v>
      </c>
      <c r="L72" s="1188">
        <v>184343</v>
      </c>
      <c r="M72" s="1188">
        <v>230922</v>
      </c>
      <c r="N72" s="1188">
        <v>90206</v>
      </c>
      <c r="O72" s="1188">
        <v>88469</v>
      </c>
      <c r="P72" s="1188">
        <v>30158</v>
      </c>
      <c r="Q72" s="1188">
        <v>38754</v>
      </c>
      <c r="R72" s="1188">
        <v>117242</v>
      </c>
      <c r="S72" s="1188">
        <v>140923</v>
      </c>
      <c r="T72" s="1189">
        <v>-57194</v>
      </c>
      <c r="U72" s="1189">
        <v>-91208</v>
      </c>
      <c r="V72" s="903" t="s">
        <v>802</v>
      </c>
      <c r="W72" s="903" t="s">
        <v>768</v>
      </c>
      <c r="X72" s="1133">
        <f t="shared" si="4"/>
        <v>0</v>
      </c>
      <c r="Y72" s="1133">
        <f t="shared" si="5"/>
        <v>-1</v>
      </c>
      <c r="AA72" s="1700">
        <v>615</v>
      </c>
      <c r="AB72" s="1701" t="s">
        <v>802</v>
      </c>
    </row>
    <row r="73" spans="1:28" x14ac:dyDescent="0.2">
      <c r="A73" s="1197">
        <v>22</v>
      </c>
      <c r="B73" s="1187"/>
      <c r="C73" s="1187"/>
      <c r="D73" s="1194"/>
      <c r="E73" s="1194"/>
      <c r="F73" s="1188"/>
      <c r="G73" s="1188"/>
      <c r="H73" s="1188"/>
      <c r="I73" s="1188"/>
      <c r="J73" s="1188"/>
      <c r="K73" s="1188"/>
      <c r="L73" s="1188"/>
      <c r="M73" s="1188"/>
      <c r="N73" s="1188"/>
      <c r="O73" s="1188"/>
      <c r="P73" s="1188"/>
      <c r="Q73" s="1188"/>
      <c r="R73" s="1188"/>
      <c r="S73" s="1188"/>
      <c r="T73" s="1189"/>
      <c r="U73" s="1189"/>
      <c r="V73" s="903"/>
      <c r="W73" s="903"/>
      <c r="X73" s="1133">
        <f t="shared" si="4"/>
        <v>0</v>
      </c>
      <c r="Y73" s="1133">
        <f t="shared" si="5"/>
        <v>0</v>
      </c>
      <c r="AA73" s="1700"/>
      <c r="AB73" s="1701"/>
    </row>
    <row r="74" spans="1:28" x14ac:dyDescent="0.2">
      <c r="A74" s="1187" t="s">
        <v>768</v>
      </c>
      <c r="B74" s="1187">
        <v>23</v>
      </c>
      <c r="C74" s="1187" t="s">
        <v>1733</v>
      </c>
      <c r="D74" s="1194">
        <v>104</v>
      </c>
      <c r="E74" s="1194">
        <v>101</v>
      </c>
      <c r="F74" s="1188">
        <v>8746</v>
      </c>
      <c r="G74" s="1188">
        <v>8472</v>
      </c>
      <c r="H74" s="1188">
        <v>653538</v>
      </c>
      <c r="I74" s="1188">
        <v>633964</v>
      </c>
      <c r="J74" s="1188">
        <v>173100</v>
      </c>
      <c r="K74" s="1188">
        <v>156061</v>
      </c>
      <c r="L74" s="1188">
        <v>139770</v>
      </c>
      <c r="M74" s="1188">
        <v>126460</v>
      </c>
      <c r="N74" s="1188">
        <v>33330</v>
      </c>
      <c r="O74" s="1188">
        <v>29601</v>
      </c>
      <c r="P74" s="1188">
        <v>16087</v>
      </c>
      <c r="Q74" s="1188">
        <v>15429</v>
      </c>
      <c r="R74" s="1188">
        <v>74944</v>
      </c>
      <c r="S74" s="1188">
        <v>61751</v>
      </c>
      <c r="T74" s="1189">
        <v>-57701</v>
      </c>
      <c r="U74" s="1189">
        <v>-47579</v>
      </c>
      <c r="V74" s="903" t="s">
        <v>1733</v>
      </c>
      <c r="W74" s="903" t="s">
        <v>768</v>
      </c>
      <c r="X74" s="1133">
        <f t="shared" si="4"/>
        <v>0</v>
      </c>
      <c r="Y74" s="1133">
        <f t="shared" si="5"/>
        <v>0</v>
      </c>
      <c r="AA74" s="1700">
        <v>650</v>
      </c>
      <c r="AB74" s="1701" t="s">
        <v>1733</v>
      </c>
    </row>
    <row r="75" spans="1:28" x14ac:dyDescent="0.2">
      <c r="A75" s="1187" t="s">
        <v>768</v>
      </c>
      <c r="B75" s="1187">
        <v>24</v>
      </c>
      <c r="C75" s="1187" t="s">
        <v>1734</v>
      </c>
      <c r="D75" s="1194">
        <v>299</v>
      </c>
      <c r="E75" s="1194">
        <v>361</v>
      </c>
      <c r="F75" s="1188">
        <v>26683</v>
      </c>
      <c r="G75" s="1188">
        <v>26422</v>
      </c>
      <c r="H75" s="1188">
        <v>1840212</v>
      </c>
      <c r="I75" s="1188">
        <v>1981428</v>
      </c>
      <c r="J75" s="1188">
        <v>92448</v>
      </c>
      <c r="K75" s="1188">
        <v>105229</v>
      </c>
      <c r="L75" s="1188">
        <v>363171</v>
      </c>
      <c r="M75" s="1188">
        <v>398151</v>
      </c>
      <c r="N75" s="1189">
        <v>-270722</v>
      </c>
      <c r="O75" s="1189">
        <v>-292922</v>
      </c>
      <c r="P75" s="1188">
        <v>48922</v>
      </c>
      <c r="Q75" s="1188">
        <v>53648</v>
      </c>
      <c r="R75" s="1188">
        <v>211794</v>
      </c>
      <c r="S75" s="1188">
        <v>196562</v>
      </c>
      <c r="T75" s="1189">
        <v>-531438</v>
      </c>
      <c r="U75" s="1189">
        <v>-543133</v>
      </c>
      <c r="V75" s="903" t="s">
        <v>1734</v>
      </c>
      <c r="W75" s="903" t="s">
        <v>768</v>
      </c>
      <c r="X75" s="1133">
        <f t="shared" si="4"/>
        <v>-1</v>
      </c>
      <c r="Y75" s="1133">
        <f t="shared" si="5"/>
        <v>0</v>
      </c>
      <c r="AA75" s="1700">
        <v>660</v>
      </c>
      <c r="AB75" s="1701" t="s">
        <v>1734</v>
      </c>
    </row>
    <row r="76" spans="1:28" x14ac:dyDescent="0.2">
      <c r="A76" s="1187" t="s">
        <v>768</v>
      </c>
      <c r="B76" s="1187">
        <v>25</v>
      </c>
      <c r="C76" s="1187" t="s">
        <v>726</v>
      </c>
      <c r="D76" s="1194">
        <v>44</v>
      </c>
      <c r="E76" s="1194">
        <v>60</v>
      </c>
      <c r="F76" s="1188">
        <v>4107</v>
      </c>
      <c r="G76" s="1188">
        <v>3968</v>
      </c>
      <c r="H76" s="1188">
        <v>296166</v>
      </c>
      <c r="I76" s="1188">
        <v>364892</v>
      </c>
      <c r="J76" s="1188">
        <v>106213</v>
      </c>
      <c r="K76" s="1188">
        <v>103251</v>
      </c>
      <c r="L76" s="1188">
        <v>71140</v>
      </c>
      <c r="M76" s="1188">
        <v>86894</v>
      </c>
      <c r="N76" s="1189">
        <v>35073</v>
      </c>
      <c r="O76" s="1189">
        <v>16357</v>
      </c>
      <c r="P76" s="1188">
        <v>9526</v>
      </c>
      <c r="Q76" s="1188">
        <v>9709</v>
      </c>
      <c r="R76" s="1188">
        <v>38000</v>
      </c>
      <c r="S76" s="1188">
        <v>40519</v>
      </c>
      <c r="T76" s="1189">
        <v>-12453</v>
      </c>
      <c r="U76" s="1189">
        <v>-33871</v>
      </c>
      <c r="V76" s="903" t="s">
        <v>726</v>
      </c>
      <c r="W76" s="903" t="s">
        <v>768</v>
      </c>
      <c r="X76" s="1133">
        <f t="shared" si="4"/>
        <v>0</v>
      </c>
      <c r="Y76" s="1133">
        <f t="shared" si="5"/>
        <v>0</v>
      </c>
      <c r="AA76" s="1700">
        <v>690</v>
      </c>
      <c r="AB76" s="1701" t="s">
        <v>726</v>
      </c>
    </row>
    <row r="77" spans="1:28" x14ac:dyDescent="0.2">
      <c r="A77" s="1187" t="s">
        <v>768</v>
      </c>
      <c r="B77" s="1187"/>
      <c r="C77" s="1190" t="s">
        <v>768</v>
      </c>
      <c r="D77" s="1191">
        <f>SUM(D54:D76)</f>
        <v>12747</v>
      </c>
      <c r="E77" s="1191">
        <f t="shared" ref="E77:U77" si="6">SUM(E54:E76)</f>
        <v>14124</v>
      </c>
      <c r="F77" s="1191">
        <f t="shared" si="6"/>
        <v>1075126</v>
      </c>
      <c r="G77" s="1191">
        <f t="shared" si="6"/>
        <v>1143028</v>
      </c>
      <c r="H77" s="1191">
        <f t="shared" si="6"/>
        <v>74964768</v>
      </c>
      <c r="I77" s="1191">
        <f t="shared" si="6"/>
        <v>81526483</v>
      </c>
      <c r="J77" s="1191">
        <f t="shared" si="6"/>
        <v>24775199</v>
      </c>
      <c r="K77" s="1191">
        <f t="shared" si="6"/>
        <v>27668528</v>
      </c>
      <c r="L77" s="1191">
        <f t="shared" si="6"/>
        <v>15778872</v>
      </c>
      <c r="M77" s="1191">
        <f t="shared" si="6"/>
        <v>18062036</v>
      </c>
      <c r="N77" s="1191">
        <f t="shared" si="6"/>
        <v>8996329</v>
      </c>
      <c r="O77" s="1191">
        <f t="shared" si="6"/>
        <v>9606492</v>
      </c>
      <c r="P77" s="1191">
        <f t="shared" si="6"/>
        <v>1947254</v>
      </c>
      <c r="Q77" s="1191">
        <f t="shared" si="6"/>
        <v>2346384</v>
      </c>
      <c r="R77" s="1191">
        <f t="shared" si="6"/>
        <v>8619516</v>
      </c>
      <c r="S77" s="1191">
        <f t="shared" si="6"/>
        <v>8672958</v>
      </c>
      <c r="T77" s="1191">
        <f t="shared" si="6"/>
        <v>-1570440</v>
      </c>
      <c r="U77" s="1191">
        <f t="shared" si="6"/>
        <v>-1412847</v>
      </c>
      <c r="V77" s="903"/>
      <c r="W77" s="1203" t="s">
        <v>768</v>
      </c>
      <c r="X77" s="1133">
        <f t="shared" si="4"/>
        <v>-2</v>
      </c>
      <c r="Y77" s="1133">
        <f t="shared" si="5"/>
        <v>0</v>
      </c>
    </row>
    <row r="78" spans="1:28" x14ac:dyDescent="0.2">
      <c r="V78" s="903"/>
      <c r="W78" s="903"/>
      <c r="X78" s="1133">
        <f t="shared" si="4"/>
        <v>0</v>
      </c>
      <c r="Y78" s="1133">
        <f t="shared" si="5"/>
        <v>0</v>
      </c>
    </row>
    <row r="79" spans="1:28" x14ac:dyDescent="0.2">
      <c r="V79" s="903"/>
      <c r="W79" s="903"/>
      <c r="X79" s="1133">
        <f t="shared" si="4"/>
        <v>0</v>
      </c>
      <c r="Y79" s="1133">
        <f t="shared" si="5"/>
        <v>0</v>
      </c>
    </row>
    <row r="80" spans="1:28" s="1195" customFormat="1" x14ac:dyDescent="0.2">
      <c r="A80" s="1187" t="s">
        <v>769</v>
      </c>
      <c r="B80" s="1187" t="s">
        <v>1764</v>
      </c>
      <c r="C80" s="1187" t="s">
        <v>1724</v>
      </c>
      <c r="D80" s="1188">
        <v>99919</v>
      </c>
      <c r="E80" s="1188">
        <v>101409</v>
      </c>
      <c r="F80" s="1188">
        <v>459166</v>
      </c>
      <c r="G80" s="1188">
        <v>464856</v>
      </c>
      <c r="H80" s="1188">
        <v>21193307</v>
      </c>
      <c r="I80" s="1188">
        <v>21431255</v>
      </c>
      <c r="J80" s="1188">
        <v>5182699</v>
      </c>
      <c r="K80" s="1188">
        <v>5445848</v>
      </c>
      <c r="L80" s="1188">
        <v>3635463</v>
      </c>
      <c r="M80" s="1188">
        <v>3683162</v>
      </c>
      <c r="N80" s="1188">
        <v>1547236</v>
      </c>
      <c r="O80" s="1188">
        <v>1762685</v>
      </c>
      <c r="P80" s="1188">
        <v>1139511</v>
      </c>
      <c r="Q80" s="1188">
        <v>1290488</v>
      </c>
      <c r="R80" s="1188">
        <v>1098113</v>
      </c>
      <c r="S80" s="1188">
        <v>1113586</v>
      </c>
      <c r="T80" s="1189">
        <v>-690388</v>
      </c>
      <c r="U80" s="1189">
        <v>-641389</v>
      </c>
      <c r="V80" s="903" t="s">
        <v>1724</v>
      </c>
      <c r="W80" s="903" t="s">
        <v>769</v>
      </c>
      <c r="X80" s="1133">
        <f t="shared" si="4"/>
        <v>0</v>
      </c>
      <c r="Y80" s="1133">
        <f t="shared" si="5"/>
        <v>1</v>
      </c>
      <c r="AA80" s="1700">
        <v>10</v>
      </c>
      <c r="AB80" s="1701" t="s">
        <v>1724</v>
      </c>
    </row>
    <row r="81" spans="1:28" s="1195" customFormat="1" x14ac:dyDescent="0.2">
      <c r="A81" s="1187" t="s">
        <v>769</v>
      </c>
      <c r="B81" s="1187">
        <v>2</v>
      </c>
      <c r="C81" s="3574" t="s">
        <v>372</v>
      </c>
      <c r="D81" s="3575">
        <v>11</v>
      </c>
      <c r="E81" s="3575">
        <v>1</v>
      </c>
      <c r="F81" s="3575">
        <v>47</v>
      </c>
      <c r="G81" s="3575">
        <v>1</v>
      </c>
      <c r="H81" s="3575">
        <v>1615</v>
      </c>
      <c r="I81" s="3575">
        <v>53</v>
      </c>
      <c r="J81" s="3575">
        <v>0</v>
      </c>
      <c r="K81" s="3575">
        <v>0</v>
      </c>
      <c r="L81" s="3575">
        <v>249</v>
      </c>
      <c r="M81" s="3575">
        <v>6</v>
      </c>
      <c r="N81" s="3575">
        <v>-249</v>
      </c>
      <c r="O81" s="3575">
        <v>-6</v>
      </c>
      <c r="P81" s="3575">
        <v>108</v>
      </c>
      <c r="Q81" s="3575">
        <v>4</v>
      </c>
      <c r="R81" s="3575">
        <v>81</v>
      </c>
      <c r="S81" s="3575">
        <v>2</v>
      </c>
      <c r="T81" s="3576">
        <v>-437</v>
      </c>
      <c r="U81" s="3576">
        <v>-12</v>
      </c>
      <c r="V81" s="1117" t="s">
        <v>372</v>
      </c>
      <c r="W81" s="1117" t="s">
        <v>769</v>
      </c>
      <c r="X81" s="1133">
        <f t="shared" si="4"/>
        <v>0</v>
      </c>
      <c r="Y81" s="1133">
        <f t="shared" si="5"/>
        <v>0</v>
      </c>
      <c r="AA81" s="1700"/>
      <c r="AB81" s="1701"/>
    </row>
    <row r="82" spans="1:28" s="1195" customFormat="1" x14ac:dyDescent="0.2">
      <c r="A82" s="1187" t="s">
        <v>769</v>
      </c>
      <c r="B82" s="1187">
        <v>3</v>
      </c>
      <c r="C82" s="1187" t="s">
        <v>702</v>
      </c>
      <c r="D82" s="1188">
        <v>89676</v>
      </c>
      <c r="E82" s="1188">
        <v>85567</v>
      </c>
      <c r="F82" s="1188">
        <v>392052</v>
      </c>
      <c r="G82" s="1188">
        <v>390486</v>
      </c>
      <c r="H82" s="1188">
        <v>16559521</v>
      </c>
      <c r="I82" s="1188">
        <v>17111910</v>
      </c>
      <c r="J82" s="1188">
        <v>3835768</v>
      </c>
      <c r="K82" s="1188">
        <v>4609980</v>
      </c>
      <c r="L82" s="1188">
        <v>2705203</v>
      </c>
      <c r="M82" s="1188">
        <v>2813587</v>
      </c>
      <c r="N82" s="1188">
        <v>1130565</v>
      </c>
      <c r="O82" s="1188">
        <v>1796393</v>
      </c>
      <c r="P82" s="1188">
        <v>937360</v>
      </c>
      <c r="Q82" s="1188">
        <v>1093881</v>
      </c>
      <c r="R82" s="1188">
        <v>842808</v>
      </c>
      <c r="S82" s="1188">
        <v>885157</v>
      </c>
      <c r="T82" s="1188">
        <v>-649602</v>
      </c>
      <c r="U82" s="1188">
        <v>-182645</v>
      </c>
      <c r="V82" s="903" t="s">
        <v>702</v>
      </c>
      <c r="W82" s="903" t="s">
        <v>769</v>
      </c>
      <c r="X82" s="1133">
        <f t="shared" si="4"/>
        <v>0</v>
      </c>
      <c r="Y82" s="1133">
        <f t="shared" si="5"/>
        <v>0</v>
      </c>
      <c r="AA82" s="1700">
        <v>120</v>
      </c>
      <c r="AB82" s="1701" t="s">
        <v>702</v>
      </c>
    </row>
    <row r="83" spans="1:28" s="1195" customFormat="1" x14ac:dyDescent="0.2">
      <c r="A83" s="1187" t="s">
        <v>769</v>
      </c>
      <c r="B83" s="1187">
        <v>4</v>
      </c>
      <c r="C83" s="1187" t="s">
        <v>1726</v>
      </c>
      <c r="D83" s="1188">
        <v>63228</v>
      </c>
      <c r="E83" s="1188">
        <v>69128</v>
      </c>
      <c r="F83" s="1188">
        <v>245889</v>
      </c>
      <c r="G83" s="1188">
        <v>283405</v>
      </c>
      <c r="H83" s="1188">
        <v>10760227</v>
      </c>
      <c r="I83" s="1188">
        <v>12723892</v>
      </c>
      <c r="J83" s="1188">
        <v>2713923</v>
      </c>
      <c r="K83" s="1188">
        <v>3476900</v>
      </c>
      <c r="L83" s="1188">
        <v>1834471</v>
      </c>
      <c r="M83" s="1188">
        <v>2244220</v>
      </c>
      <c r="N83" s="1188">
        <v>879452</v>
      </c>
      <c r="O83" s="1188">
        <v>1232680</v>
      </c>
      <c r="P83" s="1188">
        <v>619187</v>
      </c>
      <c r="Q83" s="1188">
        <v>875230</v>
      </c>
      <c r="R83" s="1188">
        <v>564491</v>
      </c>
      <c r="S83" s="1188">
        <v>693126</v>
      </c>
      <c r="T83" s="1189">
        <v>-304225</v>
      </c>
      <c r="U83" s="1189">
        <v>-335676</v>
      </c>
      <c r="V83" s="903" t="s">
        <v>1726</v>
      </c>
      <c r="W83" s="903" t="s">
        <v>769</v>
      </c>
      <c r="X83" s="1133">
        <f t="shared" si="4"/>
        <v>0</v>
      </c>
      <c r="Y83" s="1133">
        <f t="shared" si="5"/>
        <v>0</v>
      </c>
      <c r="AA83" s="1700">
        <v>130</v>
      </c>
      <c r="AB83" s="1701" t="s">
        <v>1726</v>
      </c>
    </row>
    <row r="84" spans="1:28" s="1195" customFormat="1" x14ac:dyDescent="0.2">
      <c r="A84" s="1187" t="s">
        <v>769</v>
      </c>
      <c r="B84" s="1187">
        <v>5</v>
      </c>
      <c r="C84" s="1187" t="s">
        <v>624</v>
      </c>
      <c r="D84" s="1188">
        <v>52222</v>
      </c>
      <c r="E84" s="1188">
        <v>42783</v>
      </c>
      <c r="F84" s="1188">
        <v>230927</v>
      </c>
      <c r="G84" s="1188">
        <v>176337</v>
      </c>
      <c r="H84" s="1188">
        <v>11222329</v>
      </c>
      <c r="I84" s="1188">
        <v>8357248</v>
      </c>
      <c r="J84" s="1188">
        <v>2411716</v>
      </c>
      <c r="K84" s="1188">
        <v>2109453</v>
      </c>
      <c r="L84" s="1188">
        <v>1858350</v>
      </c>
      <c r="M84" s="1188">
        <v>1487926</v>
      </c>
      <c r="N84" s="1188">
        <v>553366</v>
      </c>
      <c r="O84" s="1188">
        <v>621527</v>
      </c>
      <c r="P84" s="1188">
        <v>621732</v>
      </c>
      <c r="Q84" s="1188">
        <v>533792</v>
      </c>
      <c r="R84" s="1188">
        <v>583989</v>
      </c>
      <c r="S84" s="1188">
        <v>455918</v>
      </c>
      <c r="T84" s="1189">
        <v>-652356</v>
      </c>
      <c r="U84" s="1189">
        <v>-368183</v>
      </c>
      <c r="V84" s="903" t="s">
        <v>624</v>
      </c>
      <c r="W84" s="903" t="s">
        <v>769</v>
      </c>
      <c r="X84" s="1133">
        <f t="shared" si="4"/>
        <v>0</v>
      </c>
      <c r="Y84" s="1133">
        <f t="shared" si="5"/>
        <v>0</v>
      </c>
      <c r="AA84" s="1700">
        <v>140</v>
      </c>
      <c r="AB84" s="1701" t="s">
        <v>624</v>
      </c>
    </row>
    <row r="85" spans="1:28" s="1195" customFormat="1" x14ac:dyDescent="0.2">
      <c r="A85" s="1187" t="s">
        <v>769</v>
      </c>
      <c r="B85" s="1187" t="s">
        <v>1751</v>
      </c>
      <c r="C85" s="1187" t="s">
        <v>1727</v>
      </c>
      <c r="D85" s="1188">
        <v>10940</v>
      </c>
      <c r="E85" s="1188">
        <v>13903</v>
      </c>
      <c r="F85" s="1188">
        <v>35495</v>
      </c>
      <c r="G85" s="1188">
        <v>47018</v>
      </c>
      <c r="H85" s="1188">
        <v>3180467</v>
      </c>
      <c r="I85" s="1188">
        <v>3299648</v>
      </c>
      <c r="J85" s="1188">
        <v>309837</v>
      </c>
      <c r="K85" s="1188">
        <v>326459</v>
      </c>
      <c r="L85" s="1188">
        <v>590863</v>
      </c>
      <c r="M85" s="1188">
        <v>628297</v>
      </c>
      <c r="N85" s="1189">
        <v>-281026</v>
      </c>
      <c r="O85" s="1189">
        <v>-301837</v>
      </c>
      <c r="P85" s="1188">
        <v>174249</v>
      </c>
      <c r="Q85" s="1188">
        <v>200932</v>
      </c>
      <c r="R85" s="1188">
        <v>165592</v>
      </c>
      <c r="S85" s="1188">
        <v>181005</v>
      </c>
      <c r="T85" s="1189">
        <v>-620867</v>
      </c>
      <c r="U85" s="1189">
        <v>-683775</v>
      </c>
      <c r="V85" s="903" t="s">
        <v>1727</v>
      </c>
      <c r="W85" s="903" t="s">
        <v>769</v>
      </c>
      <c r="X85" s="1133">
        <f t="shared" si="4"/>
        <v>0</v>
      </c>
      <c r="Y85" s="1133">
        <f t="shared" si="5"/>
        <v>-1</v>
      </c>
      <c r="AA85" s="1700">
        <v>210</v>
      </c>
      <c r="AB85" s="1701" t="s">
        <v>1727</v>
      </c>
    </row>
    <row r="86" spans="1:28" s="1195" customFormat="1" x14ac:dyDescent="0.2">
      <c r="A86" s="1187" t="s">
        <v>769</v>
      </c>
      <c r="B86" s="1187">
        <v>7</v>
      </c>
      <c r="C86" s="1187" t="s">
        <v>1728</v>
      </c>
      <c r="D86" s="1188">
        <v>77813</v>
      </c>
      <c r="E86" s="1188">
        <v>78850</v>
      </c>
      <c r="F86" s="1188">
        <v>322160</v>
      </c>
      <c r="G86" s="1188">
        <v>320847</v>
      </c>
      <c r="H86" s="1188">
        <v>22934764</v>
      </c>
      <c r="I86" s="1188">
        <v>21088751</v>
      </c>
      <c r="J86" s="1188">
        <v>4624459</v>
      </c>
      <c r="K86" s="1188">
        <v>4552514</v>
      </c>
      <c r="L86" s="1188">
        <v>4296983</v>
      </c>
      <c r="M86" s="1188">
        <v>4190935</v>
      </c>
      <c r="N86" s="1188">
        <v>327476</v>
      </c>
      <c r="O86" s="1188">
        <v>361579</v>
      </c>
      <c r="P86" s="1188">
        <v>1311886</v>
      </c>
      <c r="Q86" s="1188">
        <v>1158118</v>
      </c>
      <c r="R86" s="1188">
        <v>1211230</v>
      </c>
      <c r="S86" s="1188">
        <v>1149618</v>
      </c>
      <c r="T86" s="1189">
        <v>-2195640</v>
      </c>
      <c r="U86" s="1189">
        <v>-1946157</v>
      </c>
      <c r="V86" s="903" t="s">
        <v>1728</v>
      </c>
      <c r="W86" s="903" t="s">
        <v>769</v>
      </c>
      <c r="X86" s="1133">
        <f t="shared" si="4"/>
        <v>0</v>
      </c>
      <c r="Y86" s="1133">
        <f t="shared" si="5"/>
        <v>0</v>
      </c>
      <c r="AA86" s="1700">
        <v>220</v>
      </c>
      <c r="AB86" s="1701" t="s">
        <v>1728</v>
      </c>
    </row>
    <row r="87" spans="1:28" s="1195" customFormat="1" x14ac:dyDescent="0.2">
      <c r="A87" s="1187" t="s">
        <v>769</v>
      </c>
      <c r="B87" s="1187">
        <v>8</v>
      </c>
      <c r="C87" s="1187" t="s">
        <v>1729</v>
      </c>
      <c r="D87" s="1188">
        <v>15989</v>
      </c>
      <c r="E87" s="1188">
        <v>17117</v>
      </c>
      <c r="F87" s="1188">
        <v>63888</v>
      </c>
      <c r="G87" s="1188">
        <v>69063</v>
      </c>
      <c r="H87" s="1188">
        <v>4388971</v>
      </c>
      <c r="I87" s="1188">
        <v>4523426</v>
      </c>
      <c r="J87" s="1188">
        <v>1124628</v>
      </c>
      <c r="K87" s="1188">
        <v>1287275</v>
      </c>
      <c r="L87" s="1188">
        <v>828331</v>
      </c>
      <c r="M87" s="1188">
        <v>892874</v>
      </c>
      <c r="N87" s="1188">
        <v>296297</v>
      </c>
      <c r="O87" s="1188">
        <v>394401</v>
      </c>
      <c r="P87" s="1188">
        <v>252649</v>
      </c>
      <c r="Q87" s="1188">
        <v>244094</v>
      </c>
      <c r="R87" s="1188">
        <v>233572</v>
      </c>
      <c r="S87" s="1188">
        <v>245954</v>
      </c>
      <c r="T87" s="1189">
        <v>-189924</v>
      </c>
      <c r="U87" s="1189">
        <v>-95646</v>
      </c>
      <c r="V87" s="903" t="s">
        <v>1729</v>
      </c>
      <c r="W87" s="903" t="s">
        <v>769</v>
      </c>
      <c r="X87" s="1133">
        <f t="shared" si="4"/>
        <v>0</v>
      </c>
      <c r="Y87" s="1133">
        <f t="shared" si="5"/>
        <v>0</v>
      </c>
      <c r="AA87" s="1700">
        <v>230</v>
      </c>
      <c r="AB87" s="1701" t="s">
        <v>1729</v>
      </c>
    </row>
    <row r="88" spans="1:28" s="1195" customFormat="1" x14ac:dyDescent="0.2">
      <c r="A88" s="1187" t="s">
        <v>769</v>
      </c>
      <c r="B88" s="1187">
        <v>9</v>
      </c>
      <c r="C88" s="1187" t="s">
        <v>695</v>
      </c>
      <c r="D88" s="1188">
        <v>25374</v>
      </c>
      <c r="E88" s="1188">
        <v>22593</v>
      </c>
      <c r="F88" s="1188">
        <v>105660</v>
      </c>
      <c r="G88" s="1188">
        <v>92845</v>
      </c>
      <c r="H88" s="1188">
        <v>8065585</v>
      </c>
      <c r="I88" s="1188">
        <v>6376357</v>
      </c>
      <c r="J88" s="1188">
        <v>2332412</v>
      </c>
      <c r="K88" s="1188">
        <v>2005991</v>
      </c>
      <c r="L88" s="1188">
        <v>1511280</v>
      </c>
      <c r="M88" s="1188">
        <v>1304314</v>
      </c>
      <c r="N88" s="1188">
        <v>821132</v>
      </c>
      <c r="O88" s="1188">
        <v>701676</v>
      </c>
      <c r="P88" s="1188">
        <v>435514</v>
      </c>
      <c r="Q88" s="1188">
        <v>336265</v>
      </c>
      <c r="R88" s="1188">
        <v>421168</v>
      </c>
      <c r="S88" s="1188">
        <v>348008</v>
      </c>
      <c r="T88" s="1188">
        <v>-35551</v>
      </c>
      <c r="U88" s="1188">
        <v>17403</v>
      </c>
      <c r="V88" s="903" t="s">
        <v>695</v>
      </c>
      <c r="W88" s="903" t="s">
        <v>769</v>
      </c>
      <c r="X88" s="1133">
        <f t="shared" si="4"/>
        <v>0</v>
      </c>
      <c r="Y88" s="1133">
        <f t="shared" si="5"/>
        <v>1</v>
      </c>
      <c r="AA88" s="1700">
        <v>240</v>
      </c>
      <c r="AB88" s="1701" t="s">
        <v>695</v>
      </c>
    </row>
    <row r="89" spans="1:28" s="1195" customFormat="1" x14ac:dyDescent="0.2">
      <c r="A89" s="1187">
        <v>10</v>
      </c>
      <c r="B89" s="1187"/>
      <c r="C89" s="1187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  <c r="O89" s="1188"/>
      <c r="P89" s="1188"/>
      <c r="Q89" s="1188"/>
      <c r="R89" s="1188"/>
      <c r="S89" s="1188"/>
      <c r="T89" s="1188"/>
      <c r="U89" s="1188"/>
      <c r="V89" s="903"/>
      <c r="W89" s="903"/>
      <c r="X89" s="1133">
        <f t="shared" si="4"/>
        <v>0</v>
      </c>
      <c r="Y89" s="1133">
        <f t="shared" si="5"/>
        <v>0</v>
      </c>
      <c r="AA89" s="1700"/>
      <c r="AB89" s="1701"/>
    </row>
    <row r="90" spans="1:28" s="1195" customFormat="1" x14ac:dyDescent="0.2">
      <c r="A90" s="1187" t="s">
        <v>769</v>
      </c>
      <c r="B90" s="1187" t="s">
        <v>1750</v>
      </c>
      <c r="C90" s="1187" t="s">
        <v>1730</v>
      </c>
      <c r="D90" s="1188">
        <v>255914</v>
      </c>
      <c r="E90" s="1188">
        <v>247163</v>
      </c>
      <c r="F90" s="1188">
        <v>1166858</v>
      </c>
      <c r="G90" s="1188">
        <v>1116658</v>
      </c>
      <c r="H90" s="1188">
        <v>71049663</v>
      </c>
      <c r="I90" s="1188">
        <v>67749234</v>
      </c>
      <c r="J90" s="1188">
        <v>13503567</v>
      </c>
      <c r="K90" s="1188">
        <v>14472302</v>
      </c>
      <c r="L90" s="1188">
        <v>11906414</v>
      </c>
      <c r="M90" s="1188">
        <v>12255382</v>
      </c>
      <c r="N90" s="1188">
        <v>1597154</v>
      </c>
      <c r="O90" s="1188">
        <v>2216920</v>
      </c>
      <c r="P90" s="1188">
        <v>3743450</v>
      </c>
      <c r="Q90" s="1188">
        <v>3521139</v>
      </c>
      <c r="R90" s="1188">
        <v>3527071</v>
      </c>
      <c r="S90" s="1188">
        <v>3463521</v>
      </c>
      <c r="T90" s="1189">
        <v>-5673367</v>
      </c>
      <c r="U90" s="1189">
        <v>-4767740</v>
      </c>
      <c r="V90" s="903" t="s">
        <v>1730</v>
      </c>
      <c r="W90" s="903" t="s">
        <v>769</v>
      </c>
      <c r="X90" s="1133">
        <f t="shared" si="4"/>
        <v>-1</v>
      </c>
      <c r="Y90" s="1133">
        <f t="shared" si="5"/>
        <v>0</v>
      </c>
      <c r="AA90" s="1700">
        <v>320</v>
      </c>
      <c r="AB90" s="1701" t="s">
        <v>1730</v>
      </c>
    </row>
    <row r="91" spans="1:28" s="1195" customFormat="1" x14ac:dyDescent="0.2">
      <c r="A91" s="1187" t="s">
        <v>769</v>
      </c>
      <c r="B91" s="1187">
        <v>12</v>
      </c>
      <c r="C91" s="1187" t="s">
        <v>795</v>
      </c>
      <c r="D91" s="1188">
        <v>41491</v>
      </c>
      <c r="E91" s="1188">
        <v>42307</v>
      </c>
      <c r="F91" s="1188">
        <v>187708</v>
      </c>
      <c r="G91" s="1188">
        <v>190700</v>
      </c>
      <c r="H91" s="1188">
        <v>11108024</v>
      </c>
      <c r="I91" s="1188">
        <v>11169217</v>
      </c>
      <c r="J91" s="1188">
        <v>2810754</v>
      </c>
      <c r="K91" s="1188">
        <v>2936983</v>
      </c>
      <c r="L91" s="1188">
        <v>1852136</v>
      </c>
      <c r="M91" s="1188">
        <v>1954284</v>
      </c>
      <c r="N91" s="1188">
        <v>958619</v>
      </c>
      <c r="O91" s="1188">
        <v>982699</v>
      </c>
      <c r="P91" s="1188">
        <v>587950</v>
      </c>
      <c r="Q91" s="1188">
        <v>601807</v>
      </c>
      <c r="R91" s="1188">
        <v>550663</v>
      </c>
      <c r="S91" s="1188">
        <v>572568</v>
      </c>
      <c r="T91" s="1189">
        <v>-179994</v>
      </c>
      <c r="U91" s="1189">
        <v>-191676</v>
      </c>
      <c r="V91" s="903" t="s">
        <v>795</v>
      </c>
      <c r="W91" s="903" t="s">
        <v>769</v>
      </c>
      <c r="X91" s="1133">
        <f t="shared" si="4"/>
        <v>-1</v>
      </c>
      <c r="Y91" s="1133">
        <f t="shared" si="5"/>
        <v>0</v>
      </c>
      <c r="AA91" s="1700">
        <v>330</v>
      </c>
      <c r="AB91" s="1701" t="s">
        <v>795</v>
      </c>
    </row>
    <row r="92" spans="1:28" s="1195" customFormat="1" x14ac:dyDescent="0.2">
      <c r="A92" s="1197">
        <v>13</v>
      </c>
      <c r="B92" s="1187"/>
      <c r="C92" s="1187"/>
      <c r="D92" s="1188"/>
      <c r="E92" s="1188"/>
      <c r="F92" s="1188"/>
      <c r="G92" s="1188"/>
      <c r="H92" s="1188"/>
      <c r="I92" s="1188"/>
      <c r="J92" s="1188"/>
      <c r="K92" s="1188"/>
      <c r="L92" s="1188"/>
      <c r="M92" s="1188"/>
      <c r="N92" s="1188"/>
      <c r="O92" s="1188"/>
      <c r="P92" s="1188"/>
      <c r="Q92" s="1188"/>
      <c r="R92" s="1188"/>
      <c r="S92" s="1188"/>
      <c r="T92" s="1189"/>
      <c r="U92" s="1189"/>
      <c r="V92" s="903"/>
      <c r="W92" s="903"/>
      <c r="X92" s="1133">
        <f t="shared" si="4"/>
        <v>0</v>
      </c>
      <c r="Y92" s="1133">
        <f t="shared" si="5"/>
        <v>0</v>
      </c>
      <c r="AA92" s="1700"/>
      <c r="AB92" s="1701"/>
    </row>
    <row r="93" spans="1:28" s="1195" customFormat="1" x14ac:dyDescent="0.2">
      <c r="A93" s="1187">
        <v>14</v>
      </c>
      <c r="B93" s="1187"/>
      <c r="C93" s="1187"/>
      <c r="D93" s="1188"/>
      <c r="E93" s="1188"/>
      <c r="F93" s="1188"/>
      <c r="G93" s="1188"/>
      <c r="H93" s="1188"/>
      <c r="I93" s="1188"/>
      <c r="J93" s="1188"/>
      <c r="K93" s="1188"/>
      <c r="L93" s="1188"/>
      <c r="M93" s="1188"/>
      <c r="N93" s="1188"/>
      <c r="O93" s="1188"/>
      <c r="P93" s="1188"/>
      <c r="Q93" s="1188"/>
      <c r="R93" s="1188"/>
      <c r="S93" s="1188"/>
      <c r="T93" s="1189"/>
      <c r="U93" s="1189"/>
      <c r="V93" s="903"/>
      <c r="W93" s="903"/>
      <c r="X93" s="1133">
        <f t="shared" si="4"/>
        <v>0</v>
      </c>
      <c r="Y93" s="1133">
        <f t="shared" si="5"/>
        <v>0</v>
      </c>
      <c r="AA93" s="1700"/>
      <c r="AB93" s="1701"/>
    </row>
    <row r="94" spans="1:28" s="1195" customFormat="1" x14ac:dyDescent="0.2">
      <c r="A94" s="1187">
        <v>15</v>
      </c>
      <c r="B94" s="1187"/>
      <c r="C94" s="1187"/>
      <c r="D94" s="1188"/>
      <c r="E94" s="1188"/>
      <c r="F94" s="1188"/>
      <c r="G94" s="1188"/>
      <c r="H94" s="1188"/>
      <c r="I94" s="1188"/>
      <c r="J94" s="1188"/>
      <c r="K94" s="1188"/>
      <c r="L94" s="1188"/>
      <c r="M94" s="1188"/>
      <c r="N94" s="1188"/>
      <c r="O94" s="1188"/>
      <c r="P94" s="1188"/>
      <c r="Q94" s="1188"/>
      <c r="R94" s="1188"/>
      <c r="S94" s="1188"/>
      <c r="T94" s="1189"/>
      <c r="U94" s="1189"/>
      <c r="V94" s="903"/>
      <c r="W94" s="903"/>
      <c r="X94" s="1133">
        <f t="shared" si="4"/>
        <v>0</v>
      </c>
      <c r="Y94" s="1133">
        <f t="shared" si="5"/>
        <v>0</v>
      </c>
      <c r="AA94" s="1700"/>
      <c r="AB94" s="1701"/>
    </row>
    <row r="95" spans="1:28" s="1195" customFormat="1" x14ac:dyDescent="0.2">
      <c r="A95" s="1187" t="s">
        <v>769</v>
      </c>
      <c r="B95" s="1187">
        <v>16</v>
      </c>
      <c r="C95" s="1187" t="s">
        <v>1731</v>
      </c>
      <c r="D95" s="1188">
        <v>38954</v>
      </c>
      <c r="E95" s="1188">
        <v>36216</v>
      </c>
      <c r="F95" s="1188">
        <v>179974</v>
      </c>
      <c r="G95" s="1188">
        <v>163180</v>
      </c>
      <c r="H95" s="1188">
        <v>11784892</v>
      </c>
      <c r="I95" s="1188">
        <v>10456567</v>
      </c>
      <c r="J95" s="1188">
        <v>5867348</v>
      </c>
      <c r="K95" s="1188">
        <v>5351642</v>
      </c>
      <c r="L95" s="1188">
        <v>1922382</v>
      </c>
      <c r="M95" s="1188">
        <v>1877415</v>
      </c>
      <c r="N95" s="1188">
        <v>3944965</v>
      </c>
      <c r="O95" s="1188">
        <v>3474228</v>
      </c>
      <c r="P95" s="1188">
        <v>574216</v>
      </c>
      <c r="Q95" s="1188">
        <v>507945</v>
      </c>
      <c r="R95" s="1188">
        <v>579526</v>
      </c>
      <c r="S95" s="1188">
        <v>540405</v>
      </c>
      <c r="T95" s="1188">
        <v>2791223</v>
      </c>
      <c r="U95" s="1188">
        <v>2425878</v>
      </c>
      <c r="V95" s="903" t="s">
        <v>1731</v>
      </c>
      <c r="W95" s="903" t="s">
        <v>769</v>
      </c>
      <c r="X95" s="1133">
        <f t="shared" si="4"/>
        <v>1</v>
      </c>
      <c r="Y95" s="1133">
        <f t="shared" si="5"/>
        <v>-1</v>
      </c>
      <c r="AA95" s="1700">
        <v>525</v>
      </c>
      <c r="AB95" s="1701" t="s">
        <v>1731</v>
      </c>
    </row>
    <row r="96" spans="1:28" s="1195" customFormat="1" x14ac:dyDescent="0.2">
      <c r="A96" s="1187" t="s">
        <v>769</v>
      </c>
      <c r="B96" s="1187">
        <v>17</v>
      </c>
      <c r="C96" s="1187" t="s">
        <v>1732</v>
      </c>
      <c r="D96" s="1188">
        <v>6008</v>
      </c>
      <c r="E96" s="1188">
        <v>5412</v>
      </c>
      <c r="F96" s="1188">
        <v>28361</v>
      </c>
      <c r="G96" s="1188">
        <v>25762</v>
      </c>
      <c r="H96" s="1188">
        <v>1899052</v>
      </c>
      <c r="I96" s="1188">
        <v>1757190</v>
      </c>
      <c r="J96" s="1188">
        <v>1149813</v>
      </c>
      <c r="K96" s="1188">
        <v>1180844</v>
      </c>
      <c r="L96" s="1188">
        <v>313371</v>
      </c>
      <c r="M96" s="1188">
        <v>327487</v>
      </c>
      <c r="N96" s="1188">
        <v>836442</v>
      </c>
      <c r="O96" s="1188">
        <v>853356</v>
      </c>
      <c r="P96" s="1188">
        <v>88853</v>
      </c>
      <c r="Q96" s="1188">
        <v>78358</v>
      </c>
      <c r="R96" s="1188">
        <v>95386</v>
      </c>
      <c r="S96" s="1188">
        <v>92713</v>
      </c>
      <c r="T96" s="1188">
        <v>652204</v>
      </c>
      <c r="U96" s="1188">
        <v>682285</v>
      </c>
      <c r="V96" s="903" t="s">
        <v>1732</v>
      </c>
      <c r="W96" s="903" t="s">
        <v>769</v>
      </c>
      <c r="X96" s="1133">
        <f t="shared" si="4"/>
        <v>0</v>
      </c>
      <c r="Y96" s="1133">
        <f t="shared" si="5"/>
        <v>1</v>
      </c>
      <c r="AA96" s="1700">
        <v>526</v>
      </c>
      <c r="AB96" s="1701" t="s">
        <v>1732</v>
      </c>
    </row>
    <row r="97" spans="1:28" s="1195" customFormat="1" x14ac:dyDescent="0.2">
      <c r="A97" s="1187" t="s">
        <v>769</v>
      </c>
      <c r="B97" s="1187">
        <v>18</v>
      </c>
      <c r="C97" s="1187" t="s">
        <v>722</v>
      </c>
      <c r="D97" s="1188">
        <v>22738</v>
      </c>
      <c r="E97" s="1188">
        <v>22333</v>
      </c>
      <c r="F97" s="1188">
        <v>101890</v>
      </c>
      <c r="G97" s="1188">
        <v>98831</v>
      </c>
      <c r="H97" s="1188">
        <v>6076731</v>
      </c>
      <c r="I97" s="1188">
        <v>5851563</v>
      </c>
      <c r="J97" s="1188">
        <v>2793701</v>
      </c>
      <c r="K97" s="1188">
        <v>2683406</v>
      </c>
      <c r="L97" s="1188">
        <v>1003619</v>
      </c>
      <c r="M97" s="1188">
        <v>1033251</v>
      </c>
      <c r="N97" s="1188">
        <v>1790082</v>
      </c>
      <c r="O97" s="1188">
        <v>1650155</v>
      </c>
      <c r="P97" s="1188">
        <v>317774</v>
      </c>
      <c r="Q97" s="1188">
        <v>310957</v>
      </c>
      <c r="R97" s="1188">
        <v>298711</v>
      </c>
      <c r="S97" s="1188">
        <v>298828</v>
      </c>
      <c r="T97" s="1188">
        <v>1173597</v>
      </c>
      <c r="U97" s="1188">
        <v>1040369</v>
      </c>
      <c r="V97" s="903" t="s">
        <v>722</v>
      </c>
      <c r="W97" s="903" t="s">
        <v>769</v>
      </c>
      <c r="X97" s="1133">
        <f t="shared" si="4"/>
        <v>0</v>
      </c>
      <c r="Y97" s="1133">
        <f t="shared" si="5"/>
        <v>0</v>
      </c>
      <c r="AA97" s="1700">
        <v>527</v>
      </c>
      <c r="AB97" s="1701" t="s">
        <v>722</v>
      </c>
    </row>
    <row r="98" spans="1:28" s="1195" customFormat="1" x14ac:dyDescent="0.2">
      <c r="A98" s="1187" t="s">
        <v>769</v>
      </c>
      <c r="B98" s="1187">
        <v>19</v>
      </c>
      <c r="C98" s="1187" t="s">
        <v>697</v>
      </c>
      <c r="D98" s="1194">
        <v>1047</v>
      </c>
      <c r="E98" s="1188">
        <v>929</v>
      </c>
      <c r="F98" s="1188">
        <v>2789</v>
      </c>
      <c r="G98" s="1188">
        <v>2736</v>
      </c>
      <c r="H98" s="1188">
        <v>297928</v>
      </c>
      <c r="I98" s="1188">
        <v>212730</v>
      </c>
      <c r="J98" s="1188">
        <v>71717</v>
      </c>
      <c r="K98" s="1188">
        <v>52141</v>
      </c>
      <c r="L98" s="1188">
        <v>41572</v>
      </c>
      <c r="M98" s="1188">
        <v>30526</v>
      </c>
      <c r="N98" s="1188">
        <v>30145</v>
      </c>
      <c r="O98" s="1188">
        <v>21615</v>
      </c>
      <c r="P98" s="1188">
        <v>20755</v>
      </c>
      <c r="Q98" s="1188">
        <v>13357</v>
      </c>
      <c r="R98" s="1188">
        <v>16144</v>
      </c>
      <c r="S98" s="1188">
        <v>11329</v>
      </c>
      <c r="T98" s="1194">
        <v>-6754</v>
      </c>
      <c r="U98" s="1189">
        <v>-3071</v>
      </c>
      <c r="V98" s="903" t="s">
        <v>697</v>
      </c>
      <c r="W98" s="903" t="s">
        <v>769</v>
      </c>
      <c r="X98" s="1133">
        <f t="shared" si="4"/>
        <v>0</v>
      </c>
      <c r="Y98" s="1133">
        <f t="shared" si="5"/>
        <v>0</v>
      </c>
      <c r="AA98" s="1700">
        <v>610</v>
      </c>
      <c r="AB98" s="1701" t="s">
        <v>697</v>
      </c>
    </row>
    <row r="99" spans="1:28" s="1195" customFormat="1" x14ac:dyDescent="0.2">
      <c r="A99" s="1187" t="s">
        <v>769</v>
      </c>
      <c r="B99" s="1187">
        <v>20</v>
      </c>
      <c r="C99" s="1187" t="s">
        <v>802</v>
      </c>
      <c r="D99" s="1194">
        <v>251</v>
      </c>
      <c r="E99" s="1194">
        <v>253</v>
      </c>
      <c r="F99" s="1194">
        <v>783</v>
      </c>
      <c r="G99" s="1194">
        <v>876</v>
      </c>
      <c r="H99" s="1188">
        <v>49997</v>
      </c>
      <c r="I99" s="1188">
        <v>50906</v>
      </c>
      <c r="J99" s="1188">
        <v>6868</v>
      </c>
      <c r="K99" s="1188">
        <v>7022</v>
      </c>
      <c r="L99" s="1188">
        <v>7482</v>
      </c>
      <c r="M99" s="1188">
        <v>8139</v>
      </c>
      <c r="N99" s="1196">
        <v>-614</v>
      </c>
      <c r="O99" s="1194">
        <v>-1116</v>
      </c>
      <c r="P99" s="1188">
        <v>3273</v>
      </c>
      <c r="Q99" s="1188">
        <v>3187</v>
      </c>
      <c r="R99" s="1188">
        <v>2617</v>
      </c>
      <c r="S99" s="1188">
        <v>2564</v>
      </c>
      <c r="T99" s="1189">
        <v>-6504</v>
      </c>
      <c r="U99" s="1189">
        <v>-6867</v>
      </c>
      <c r="V99" s="903" t="s">
        <v>802</v>
      </c>
      <c r="W99" s="903" t="s">
        <v>769</v>
      </c>
      <c r="X99" s="1133">
        <f t="shared" si="4"/>
        <v>0</v>
      </c>
      <c r="Y99" s="1133">
        <f t="shared" si="5"/>
        <v>-1</v>
      </c>
      <c r="AA99" s="1700">
        <v>615</v>
      </c>
      <c r="AB99" s="1701" t="s">
        <v>802</v>
      </c>
    </row>
    <row r="100" spans="1:28" s="1195" customFormat="1" x14ac:dyDescent="0.2">
      <c r="A100" s="1187">
        <v>21</v>
      </c>
      <c r="B100" s="1187"/>
      <c r="C100" s="1187"/>
      <c r="D100" s="1194"/>
      <c r="E100" s="1194"/>
      <c r="F100" s="1194"/>
      <c r="G100" s="1194"/>
      <c r="H100" s="1188"/>
      <c r="I100" s="1188"/>
      <c r="J100" s="1188"/>
      <c r="K100" s="1188"/>
      <c r="L100" s="1188"/>
      <c r="M100" s="1188"/>
      <c r="N100" s="1196"/>
      <c r="O100" s="1194"/>
      <c r="P100" s="1188"/>
      <c r="Q100" s="1188"/>
      <c r="R100" s="1188"/>
      <c r="S100" s="1188"/>
      <c r="T100" s="1189"/>
      <c r="U100" s="1189"/>
      <c r="V100" s="903"/>
      <c r="W100" s="903"/>
      <c r="X100" s="1133">
        <f t="shared" si="4"/>
        <v>0</v>
      </c>
      <c r="Y100" s="1133">
        <f t="shared" si="5"/>
        <v>0</v>
      </c>
      <c r="AA100" s="1700"/>
      <c r="AB100" s="1701"/>
    </row>
    <row r="101" spans="1:28" s="1195" customFormat="1" x14ac:dyDescent="0.2">
      <c r="A101" s="1197">
        <v>22</v>
      </c>
      <c r="B101" s="1187"/>
      <c r="C101" s="1187"/>
      <c r="D101" s="1194"/>
      <c r="E101" s="1194"/>
      <c r="F101" s="1194"/>
      <c r="G101" s="1194"/>
      <c r="H101" s="1188"/>
      <c r="I101" s="1188"/>
      <c r="J101" s="1188"/>
      <c r="K101" s="1188"/>
      <c r="L101" s="1188"/>
      <c r="M101" s="1188"/>
      <c r="N101" s="1196"/>
      <c r="O101" s="1194"/>
      <c r="P101" s="1188"/>
      <c r="Q101" s="1188"/>
      <c r="R101" s="1188"/>
      <c r="S101" s="1188"/>
      <c r="T101" s="1189"/>
      <c r="U101" s="1189"/>
      <c r="V101" s="903"/>
      <c r="W101" s="903"/>
      <c r="X101" s="1133">
        <f t="shared" si="4"/>
        <v>0</v>
      </c>
      <c r="Y101" s="1133">
        <f t="shared" si="5"/>
        <v>0</v>
      </c>
      <c r="AA101" s="1700"/>
      <c r="AB101" s="1701"/>
    </row>
    <row r="102" spans="1:28" s="1195" customFormat="1" x14ac:dyDescent="0.2">
      <c r="A102" s="1187" t="s">
        <v>769</v>
      </c>
      <c r="B102" s="1187">
        <v>23</v>
      </c>
      <c r="C102" s="1187" t="s">
        <v>1733</v>
      </c>
      <c r="D102" s="1188">
        <v>1645</v>
      </c>
      <c r="E102" s="1188">
        <v>1645</v>
      </c>
      <c r="F102" s="1188">
        <v>7193</v>
      </c>
      <c r="G102" s="1188">
        <v>6985</v>
      </c>
      <c r="H102" s="1188">
        <v>505588</v>
      </c>
      <c r="I102" s="1188">
        <v>464799</v>
      </c>
      <c r="J102" s="1188">
        <v>216398</v>
      </c>
      <c r="K102" s="1188">
        <v>232424</v>
      </c>
      <c r="L102" s="1188">
        <v>94921</v>
      </c>
      <c r="M102" s="1188">
        <v>85215</v>
      </c>
      <c r="N102" s="1188">
        <v>121477</v>
      </c>
      <c r="O102" s="1188">
        <v>147210</v>
      </c>
      <c r="P102" s="1188">
        <v>24533</v>
      </c>
      <c r="Q102" s="1188">
        <v>20711</v>
      </c>
      <c r="R102" s="1188">
        <v>26021</v>
      </c>
      <c r="S102" s="1188">
        <v>24294</v>
      </c>
      <c r="T102" s="1188">
        <v>70923</v>
      </c>
      <c r="U102" s="1188">
        <v>102205</v>
      </c>
      <c r="V102" s="903" t="s">
        <v>1733</v>
      </c>
      <c r="W102" s="903" t="s">
        <v>769</v>
      </c>
      <c r="X102" s="1133">
        <f t="shared" si="4"/>
        <v>0</v>
      </c>
      <c r="Y102" s="1133">
        <f t="shared" si="5"/>
        <v>-1</v>
      </c>
      <c r="AA102" s="1700">
        <v>650</v>
      </c>
      <c r="AB102" s="1701" t="s">
        <v>1733</v>
      </c>
    </row>
    <row r="103" spans="1:28" s="1195" customFormat="1" x14ac:dyDescent="0.2">
      <c r="A103" s="1187" t="s">
        <v>769</v>
      </c>
      <c r="B103" s="1187">
        <v>24</v>
      </c>
      <c r="C103" s="1187" t="s">
        <v>1734</v>
      </c>
      <c r="D103" s="1188">
        <v>8661</v>
      </c>
      <c r="E103" s="1188">
        <v>8489</v>
      </c>
      <c r="F103" s="1188">
        <v>35390</v>
      </c>
      <c r="G103" s="1188">
        <v>34355</v>
      </c>
      <c r="H103" s="1188">
        <v>2387008</v>
      </c>
      <c r="I103" s="1188">
        <v>2205284</v>
      </c>
      <c r="J103" s="1188">
        <v>148011</v>
      </c>
      <c r="K103" s="1188">
        <v>138203</v>
      </c>
      <c r="L103" s="1188">
        <v>437793</v>
      </c>
      <c r="M103" s="1188">
        <v>424927</v>
      </c>
      <c r="N103" s="1189">
        <v>-289782</v>
      </c>
      <c r="O103" s="1189">
        <v>-286724</v>
      </c>
      <c r="P103" s="1188">
        <v>145405</v>
      </c>
      <c r="Q103" s="1188">
        <v>110692</v>
      </c>
      <c r="R103" s="1188">
        <v>130736</v>
      </c>
      <c r="S103" s="1188">
        <v>117174</v>
      </c>
      <c r="T103" s="1189">
        <v>-565923</v>
      </c>
      <c r="U103" s="1189">
        <v>-514590</v>
      </c>
      <c r="V103" s="903" t="s">
        <v>1734</v>
      </c>
      <c r="W103" s="903" t="s">
        <v>769</v>
      </c>
      <c r="X103" s="1133">
        <f t="shared" si="4"/>
        <v>0</v>
      </c>
      <c r="Y103" s="1133">
        <f t="shared" si="5"/>
        <v>0</v>
      </c>
      <c r="AA103" s="1700">
        <v>660</v>
      </c>
      <c r="AB103" s="1701" t="s">
        <v>1734</v>
      </c>
    </row>
    <row r="104" spans="1:28" s="1195" customFormat="1" x14ac:dyDescent="0.2">
      <c r="A104" s="1187" t="s">
        <v>769</v>
      </c>
      <c r="B104" s="1187">
        <v>25</v>
      </c>
      <c r="C104" s="1187" t="s">
        <v>726</v>
      </c>
      <c r="D104" s="1194">
        <v>461</v>
      </c>
      <c r="E104" s="1194">
        <v>411</v>
      </c>
      <c r="F104" s="1188">
        <v>2560</v>
      </c>
      <c r="G104" s="1188">
        <v>2431</v>
      </c>
      <c r="H104" s="1188">
        <v>242176</v>
      </c>
      <c r="I104" s="1188">
        <v>221588</v>
      </c>
      <c r="J104" s="1188">
        <v>93177</v>
      </c>
      <c r="K104" s="1188">
        <v>84271</v>
      </c>
      <c r="L104" s="1188">
        <v>43139</v>
      </c>
      <c r="M104" s="1188">
        <v>49441</v>
      </c>
      <c r="N104" s="1189">
        <v>50038</v>
      </c>
      <c r="O104" s="1189">
        <v>34830</v>
      </c>
      <c r="P104" s="1188">
        <v>10993</v>
      </c>
      <c r="Q104" s="1188">
        <v>8369</v>
      </c>
      <c r="R104" s="1188">
        <v>12254</v>
      </c>
      <c r="S104" s="1188">
        <v>11813</v>
      </c>
      <c r="T104" s="1189">
        <v>26790</v>
      </c>
      <c r="U104" s="1189">
        <v>14648</v>
      </c>
      <c r="V104" s="903" t="s">
        <v>726</v>
      </c>
      <c r="W104" s="903" t="s">
        <v>769</v>
      </c>
      <c r="X104" s="1133">
        <f t="shared" si="4"/>
        <v>0</v>
      </c>
      <c r="Y104" s="1133">
        <f t="shared" si="5"/>
        <v>0</v>
      </c>
      <c r="AA104" s="1700">
        <v>690</v>
      </c>
      <c r="AB104" s="1701" t="s">
        <v>726</v>
      </c>
    </row>
    <row r="105" spans="1:28" s="1195" customFormat="1" x14ac:dyDescent="0.2">
      <c r="A105" s="1187" t="s">
        <v>769</v>
      </c>
      <c r="B105" s="1187"/>
      <c r="C105" s="1991" t="s">
        <v>769</v>
      </c>
      <c r="D105" s="1992">
        <f>SUM(D80:D104)</f>
        <v>812342</v>
      </c>
      <c r="E105" s="1992">
        <f t="shared" ref="E105:U105" si="7">SUM(E80:E104)</f>
        <v>796509</v>
      </c>
      <c r="F105" s="1992">
        <f t="shared" si="7"/>
        <v>3568790</v>
      </c>
      <c r="G105" s="1992">
        <f t="shared" si="7"/>
        <v>3487372</v>
      </c>
      <c r="H105" s="1992">
        <f t="shared" si="7"/>
        <v>203707845</v>
      </c>
      <c r="I105" s="1992">
        <f t="shared" si="7"/>
        <v>195051618</v>
      </c>
      <c r="J105" s="1992">
        <f t="shared" si="7"/>
        <v>49196796</v>
      </c>
      <c r="K105" s="1992">
        <f t="shared" si="7"/>
        <v>50953658</v>
      </c>
      <c r="L105" s="1992">
        <f t="shared" si="7"/>
        <v>34884022</v>
      </c>
      <c r="M105" s="1992">
        <f t="shared" si="7"/>
        <v>35291388</v>
      </c>
      <c r="N105" s="1992">
        <f t="shared" si="7"/>
        <v>14312775</v>
      </c>
      <c r="O105" s="1992">
        <f t="shared" si="7"/>
        <v>15662271</v>
      </c>
      <c r="P105" s="1992">
        <f t="shared" si="7"/>
        <v>11009398</v>
      </c>
      <c r="Q105" s="1992">
        <f t="shared" si="7"/>
        <v>10909326</v>
      </c>
      <c r="R105" s="1992">
        <f t="shared" si="7"/>
        <v>10360173</v>
      </c>
      <c r="S105" s="1992">
        <f t="shared" si="7"/>
        <v>10207583</v>
      </c>
      <c r="T105" s="1993">
        <f t="shared" si="7"/>
        <v>-7056795</v>
      </c>
      <c r="U105" s="1993">
        <f t="shared" si="7"/>
        <v>-5454639</v>
      </c>
      <c r="W105" s="1204" t="s">
        <v>769</v>
      </c>
      <c r="X105" s="1133">
        <f t="shared" si="4"/>
        <v>-1</v>
      </c>
      <c r="Y105" s="1133">
        <f t="shared" si="5"/>
        <v>-1</v>
      </c>
    </row>
    <row r="106" spans="1:28" s="254" customFormat="1" ht="12" x14ac:dyDescent="0.2">
      <c r="C106" s="1994" t="s">
        <v>1308</v>
      </c>
      <c r="D106" s="1995">
        <v>1596863</v>
      </c>
      <c r="E106" s="1995">
        <v>1530373</v>
      </c>
      <c r="F106" s="1995">
        <v>25351816</v>
      </c>
      <c r="G106" s="1995">
        <v>21761139</v>
      </c>
      <c r="H106" s="1995">
        <v>1909603202</v>
      </c>
      <c r="I106" s="1995">
        <v>1720163709</v>
      </c>
      <c r="J106" s="1995">
        <v>716665068</v>
      </c>
      <c r="K106" s="1995">
        <v>670669824</v>
      </c>
      <c r="L106" s="1995">
        <v>475691123</v>
      </c>
      <c r="M106" s="1995">
        <v>434729571</v>
      </c>
      <c r="N106" s="1995">
        <v>240973945</v>
      </c>
      <c r="O106" s="1995">
        <v>235940254</v>
      </c>
      <c r="P106" s="1995">
        <v>50419490</v>
      </c>
      <c r="Q106" s="1995">
        <v>47373332</v>
      </c>
      <c r="R106" s="1995">
        <v>138167408</v>
      </c>
      <c r="S106" s="1995">
        <v>124041618</v>
      </c>
      <c r="T106" s="1995">
        <v>52387046</v>
      </c>
      <c r="U106" s="1995">
        <v>64525304</v>
      </c>
      <c r="V106" s="1996"/>
      <c r="X106" s="1997">
        <f>SUM(X2:X105)</f>
        <v>-10</v>
      </c>
      <c r="Y106" s="1997">
        <f>SUM(Y2:Y105)</f>
        <v>0</v>
      </c>
      <c r="AA106" s="1730"/>
      <c r="AB106" s="1730"/>
    </row>
    <row r="107" spans="1:28" x14ac:dyDescent="0.2">
      <c r="V107" s="1195"/>
      <c r="W107" s="1195"/>
      <c r="AA107" s="1195"/>
      <c r="AB107" s="1195"/>
    </row>
    <row r="108" spans="1:28" x14ac:dyDescent="0.2">
      <c r="V108" s="1195"/>
      <c r="W108" s="1195"/>
      <c r="AA108" s="1195"/>
      <c r="AB108" s="1195"/>
    </row>
    <row r="109" spans="1:28" ht="33.75" x14ac:dyDescent="0.2">
      <c r="C109" s="1136"/>
      <c r="D109" s="1136" t="s">
        <v>1176</v>
      </c>
      <c r="E109" s="1136" t="s">
        <v>1177</v>
      </c>
      <c r="F109" s="1136" t="s">
        <v>1178</v>
      </c>
      <c r="G109" s="1136" t="s">
        <v>1179</v>
      </c>
      <c r="H109" s="1136" t="s">
        <v>1180</v>
      </c>
      <c r="I109" s="1136" t="s">
        <v>1181</v>
      </c>
      <c r="J109" s="1136" t="s">
        <v>1767</v>
      </c>
      <c r="K109" s="1136" t="s">
        <v>1768</v>
      </c>
      <c r="L109" s="1136" t="s">
        <v>1186</v>
      </c>
      <c r="M109" s="1136" t="s">
        <v>1187</v>
      </c>
      <c r="N109" s="1185" t="s">
        <v>1188</v>
      </c>
      <c r="O109" s="1185" t="s">
        <v>1189</v>
      </c>
      <c r="P109" s="1136" t="s">
        <v>1190</v>
      </c>
      <c r="Q109" s="1136" t="s">
        <v>1191</v>
      </c>
      <c r="R109" s="1136" t="s">
        <v>1192</v>
      </c>
      <c r="S109" s="1136" t="s">
        <v>1193</v>
      </c>
      <c r="T109" s="1185" t="s">
        <v>1194</v>
      </c>
      <c r="U109" s="1185" t="s">
        <v>1195</v>
      </c>
      <c r="V109" s="1195"/>
      <c r="W109" s="1195"/>
      <c r="AA109" s="1195"/>
      <c r="AB109" s="1195"/>
    </row>
    <row r="110" spans="1:28" x14ac:dyDescent="0.2">
      <c r="C110" s="1138" t="s">
        <v>3865</v>
      </c>
      <c r="D110" s="1139">
        <f>+D26</f>
        <v>739503</v>
      </c>
      <c r="E110" s="1139">
        <f t="shared" ref="E110:U110" si="8">+E26</f>
        <v>688242</v>
      </c>
      <c r="F110" s="1139">
        <f t="shared" si="8"/>
        <v>17497885</v>
      </c>
      <c r="G110" s="1139">
        <f t="shared" si="8"/>
        <v>15402943</v>
      </c>
      <c r="H110" s="1139">
        <f t="shared" si="8"/>
        <v>1283128793</v>
      </c>
      <c r="I110" s="1139">
        <f t="shared" si="8"/>
        <v>1123085876</v>
      </c>
      <c r="J110" s="1139">
        <f t="shared" si="8"/>
        <v>495156545</v>
      </c>
      <c r="K110" s="1139">
        <f t="shared" si="8"/>
        <v>451995224</v>
      </c>
      <c r="L110" s="1139">
        <f t="shared" si="8"/>
        <v>319317504</v>
      </c>
      <c r="M110" s="1139">
        <f t="shared" si="8"/>
        <v>282048481</v>
      </c>
      <c r="N110" s="1139">
        <f t="shared" si="8"/>
        <v>175839046</v>
      </c>
      <c r="O110" s="1139">
        <f t="shared" si="8"/>
        <v>169946741</v>
      </c>
      <c r="P110" s="1139">
        <f t="shared" si="8"/>
        <v>31333792</v>
      </c>
      <c r="Q110" s="1139">
        <f t="shared" si="8"/>
        <v>28545014</v>
      </c>
      <c r="R110" s="1139">
        <f t="shared" si="8"/>
        <v>89260117</v>
      </c>
      <c r="S110" s="1139">
        <f t="shared" si="8"/>
        <v>76668477</v>
      </c>
      <c r="T110" s="1139">
        <f t="shared" si="8"/>
        <v>55245133</v>
      </c>
      <c r="U110" s="1139">
        <f t="shared" si="8"/>
        <v>64733247</v>
      </c>
      <c r="V110" s="1195"/>
      <c r="W110" s="1195"/>
      <c r="AA110" s="1195"/>
      <c r="AB110" s="1195"/>
    </row>
    <row r="111" spans="1:28" x14ac:dyDescent="0.2">
      <c r="C111" s="1138" t="s">
        <v>1305</v>
      </c>
      <c r="D111" s="1139">
        <f>+D51</f>
        <v>32271</v>
      </c>
      <c r="E111" s="1139">
        <f t="shared" ref="E111:U111" si="9">+E51</f>
        <v>31498</v>
      </c>
      <c r="F111" s="1139">
        <f t="shared" si="9"/>
        <v>3210015</v>
      </c>
      <c r="G111" s="1139">
        <f t="shared" si="9"/>
        <v>1727796</v>
      </c>
      <c r="H111" s="1139">
        <f t="shared" si="9"/>
        <v>347801793</v>
      </c>
      <c r="I111" s="1139">
        <f t="shared" si="9"/>
        <v>320499734</v>
      </c>
      <c r="J111" s="1139">
        <f t="shared" si="9"/>
        <v>147536529</v>
      </c>
      <c r="K111" s="1139">
        <f t="shared" si="9"/>
        <v>140052416</v>
      </c>
      <c r="L111" s="1139">
        <f t="shared" si="9"/>
        <v>105710730</v>
      </c>
      <c r="M111" s="1139">
        <f t="shared" si="9"/>
        <v>99327670</v>
      </c>
      <c r="N111" s="1139">
        <f t="shared" si="9"/>
        <v>41825796</v>
      </c>
      <c r="O111" s="1139">
        <f t="shared" si="9"/>
        <v>40724747</v>
      </c>
      <c r="P111" s="1139">
        <f t="shared" si="9"/>
        <v>6129046</v>
      </c>
      <c r="Q111" s="1139">
        <f t="shared" si="9"/>
        <v>5572606</v>
      </c>
      <c r="R111" s="1139">
        <f t="shared" si="9"/>
        <v>29927602</v>
      </c>
      <c r="S111" s="1139">
        <f t="shared" si="9"/>
        <v>28492600</v>
      </c>
      <c r="T111" s="1139">
        <f t="shared" si="9"/>
        <v>5769147</v>
      </c>
      <c r="U111" s="1139">
        <f t="shared" si="9"/>
        <v>6659545</v>
      </c>
      <c r="V111" s="1195"/>
      <c r="W111" s="1195"/>
      <c r="AA111" s="1195"/>
      <c r="AB111" s="1195"/>
    </row>
    <row r="112" spans="1:28" x14ac:dyDescent="0.2">
      <c r="C112" s="1138" t="s">
        <v>1306</v>
      </c>
      <c r="D112" s="1139">
        <f>+D77</f>
        <v>12747</v>
      </c>
      <c r="E112" s="1139">
        <f t="shared" ref="E112:U112" si="10">+E77</f>
        <v>14124</v>
      </c>
      <c r="F112" s="1139">
        <f t="shared" si="10"/>
        <v>1075126</v>
      </c>
      <c r="G112" s="1139">
        <f t="shared" si="10"/>
        <v>1143028</v>
      </c>
      <c r="H112" s="1139">
        <f t="shared" si="10"/>
        <v>74964768</v>
      </c>
      <c r="I112" s="1139">
        <f t="shared" si="10"/>
        <v>81526483</v>
      </c>
      <c r="J112" s="1139">
        <f t="shared" si="10"/>
        <v>24775199</v>
      </c>
      <c r="K112" s="1139">
        <f t="shared" si="10"/>
        <v>27668528</v>
      </c>
      <c r="L112" s="1139">
        <f t="shared" si="10"/>
        <v>15778872</v>
      </c>
      <c r="M112" s="1139">
        <f t="shared" si="10"/>
        <v>18062036</v>
      </c>
      <c r="N112" s="1139">
        <f t="shared" si="10"/>
        <v>8996329</v>
      </c>
      <c r="O112" s="1139">
        <f t="shared" si="10"/>
        <v>9606492</v>
      </c>
      <c r="P112" s="1139">
        <f t="shared" si="10"/>
        <v>1947254</v>
      </c>
      <c r="Q112" s="1139">
        <f t="shared" si="10"/>
        <v>2346384</v>
      </c>
      <c r="R112" s="1139">
        <f t="shared" si="10"/>
        <v>8619516</v>
      </c>
      <c r="S112" s="1139">
        <f t="shared" si="10"/>
        <v>8672958</v>
      </c>
      <c r="T112" s="1139">
        <f t="shared" si="10"/>
        <v>-1570440</v>
      </c>
      <c r="U112" s="1139">
        <f t="shared" si="10"/>
        <v>-1412847</v>
      </c>
      <c r="V112" s="1195"/>
      <c r="W112" s="1195"/>
      <c r="AA112" s="1195"/>
      <c r="AB112" s="1195"/>
    </row>
    <row r="113" spans="3:28" x14ac:dyDescent="0.2">
      <c r="C113" s="1138" t="s">
        <v>1307</v>
      </c>
      <c r="D113" s="1139">
        <f>+D105</f>
        <v>812342</v>
      </c>
      <c r="E113" s="1139">
        <f t="shared" ref="E113:U113" si="11">+E105</f>
        <v>796509</v>
      </c>
      <c r="F113" s="1139">
        <f t="shared" si="11"/>
        <v>3568790</v>
      </c>
      <c r="G113" s="1139">
        <f t="shared" si="11"/>
        <v>3487372</v>
      </c>
      <c r="H113" s="1139">
        <f t="shared" si="11"/>
        <v>203707845</v>
      </c>
      <c r="I113" s="1139">
        <f t="shared" si="11"/>
        <v>195051618</v>
      </c>
      <c r="J113" s="1139">
        <f t="shared" si="11"/>
        <v>49196796</v>
      </c>
      <c r="K113" s="1139">
        <f t="shared" si="11"/>
        <v>50953658</v>
      </c>
      <c r="L113" s="1139">
        <f t="shared" si="11"/>
        <v>34884022</v>
      </c>
      <c r="M113" s="1139">
        <f t="shared" si="11"/>
        <v>35291388</v>
      </c>
      <c r="N113" s="1139">
        <f t="shared" si="11"/>
        <v>14312775</v>
      </c>
      <c r="O113" s="1139">
        <f t="shared" si="11"/>
        <v>15662271</v>
      </c>
      <c r="P113" s="1139">
        <f t="shared" si="11"/>
        <v>11009398</v>
      </c>
      <c r="Q113" s="1139">
        <f t="shared" si="11"/>
        <v>10909326</v>
      </c>
      <c r="R113" s="1139">
        <f t="shared" si="11"/>
        <v>10360173</v>
      </c>
      <c r="S113" s="1139">
        <f t="shared" si="11"/>
        <v>10207583</v>
      </c>
      <c r="T113" s="1140">
        <f t="shared" si="11"/>
        <v>-7056795</v>
      </c>
      <c r="U113" s="1140">
        <f t="shared" si="11"/>
        <v>-5454639</v>
      </c>
      <c r="V113" s="1195"/>
      <c r="W113" s="1195"/>
      <c r="AA113" s="1195"/>
      <c r="AB113" s="1195"/>
    </row>
    <row r="114" spans="3:28" x14ac:dyDescent="0.2">
      <c r="C114" s="1182" t="s">
        <v>1308</v>
      </c>
      <c r="D114" s="1183">
        <f>+D110+D111+D112+D113</f>
        <v>1596863</v>
      </c>
      <c r="E114" s="1183">
        <f t="shared" ref="E114:U114" si="12">+E110+E111+E112+E113</f>
        <v>1530373</v>
      </c>
      <c r="F114" s="1183">
        <f t="shared" si="12"/>
        <v>25351816</v>
      </c>
      <c r="G114" s="1183">
        <f t="shared" si="12"/>
        <v>21761139</v>
      </c>
      <c r="H114" s="1183">
        <f t="shared" si="12"/>
        <v>1909603199</v>
      </c>
      <c r="I114" s="1183">
        <f t="shared" si="12"/>
        <v>1720163711</v>
      </c>
      <c r="J114" s="1183">
        <f t="shared" si="12"/>
        <v>716665069</v>
      </c>
      <c r="K114" s="1183">
        <f t="shared" si="12"/>
        <v>670669826</v>
      </c>
      <c r="L114" s="1183">
        <f t="shared" si="12"/>
        <v>475691128</v>
      </c>
      <c r="M114" s="1183">
        <f t="shared" si="12"/>
        <v>434729575</v>
      </c>
      <c r="N114" s="1183">
        <f t="shared" si="12"/>
        <v>240973946</v>
      </c>
      <c r="O114" s="1183">
        <f t="shared" si="12"/>
        <v>235940251</v>
      </c>
      <c r="P114" s="1183">
        <f t="shared" si="12"/>
        <v>50419490</v>
      </c>
      <c r="Q114" s="1183">
        <f t="shared" si="12"/>
        <v>47373330</v>
      </c>
      <c r="R114" s="1183">
        <f t="shared" si="12"/>
        <v>138167408</v>
      </c>
      <c r="S114" s="1183">
        <f t="shared" si="12"/>
        <v>124041618</v>
      </c>
      <c r="T114" s="1183">
        <f t="shared" si="12"/>
        <v>52387045</v>
      </c>
      <c r="U114" s="1183">
        <f t="shared" si="12"/>
        <v>64525306</v>
      </c>
      <c r="V114" s="1195"/>
      <c r="W114" s="1195"/>
    </row>
    <row r="115" spans="3:28" x14ac:dyDescent="0.2">
      <c r="V115" s="1195"/>
      <c r="W115" s="1195"/>
    </row>
    <row r="116" spans="3:28" x14ac:dyDescent="0.2">
      <c r="V116" s="1195"/>
      <c r="W116" s="1195"/>
    </row>
    <row r="117" spans="3:28" x14ac:dyDescent="0.2">
      <c r="D117" s="1613"/>
      <c r="E117" s="1613"/>
      <c r="F117" s="1613"/>
      <c r="G117" s="1613"/>
      <c r="H117" s="1613"/>
      <c r="I117" s="1613"/>
      <c r="J117" s="1613"/>
      <c r="K117" s="1613"/>
      <c r="L117" s="1613"/>
      <c r="M117" s="1613"/>
      <c r="N117" s="1613"/>
      <c r="O117" s="1613"/>
      <c r="P117" s="1613"/>
      <c r="Q117" s="1613"/>
      <c r="R117" s="1613"/>
      <c r="S117" s="1613"/>
      <c r="T117" s="1613"/>
      <c r="U117" s="1613"/>
      <c r="V117" s="1195"/>
      <c r="W117" s="1195"/>
    </row>
    <row r="118" spans="3:28" x14ac:dyDescent="0.2">
      <c r="V118" s="1195"/>
      <c r="W118" s="1195"/>
    </row>
    <row r="119" spans="3:28" x14ac:dyDescent="0.2">
      <c r="V119" s="1195"/>
      <c r="W119" s="1195"/>
    </row>
    <row r="120" spans="3:28" ht="33.75" x14ac:dyDescent="0.2">
      <c r="M120" s="1136" t="s">
        <v>1279</v>
      </c>
      <c r="V120" s="1195"/>
      <c r="W120" s="1195"/>
    </row>
    <row r="121" spans="3:28" x14ac:dyDescent="0.2">
      <c r="M121" s="1138" t="s">
        <v>1304</v>
      </c>
      <c r="N121" s="1613">
        <f>+J110-L110</f>
        <v>175839041</v>
      </c>
      <c r="O121" s="1613">
        <f>+K110-M110</f>
        <v>169946743</v>
      </c>
      <c r="T121" s="1613">
        <f>+N121-P110-R110</f>
        <v>55245132</v>
      </c>
      <c r="U121" s="1613">
        <f>+O121-Q110-S110</f>
        <v>64733252</v>
      </c>
      <c r="V121" s="1195"/>
      <c r="W121" s="1195"/>
    </row>
    <row r="122" spans="3:28" x14ac:dyDescent="0.2">
      <c r="M122" s="1138" t="s">
        <v>1305</v>
      </c>
      <c r="N122" s="1613">
        <f>+J111-L111</f>
        <v>41825799</v>
      </c>
      <c r="O122" s="1613">
        <f t="shared" ref="O122" si="13">+K111-M111</f>
        <v>40724746</v>
      </c>
      <c r="T122" s="1613">
        <f t="shared" ref="T122:U122" si="14">+N122-P111-R111</f>
        <v>5769151</v>
      </c>
      <c r="U122" s="1613">
        <f t="shared" si="14"/>
        <v>6659540</v>
      </c>
      <c r="V122" s="1195"/>
      <c r="W122" s="1195"/>
    </row>
    <row r="123" spans="3:28" x14ac:dyDescent="0.2">
      <c r="M123" s="1138" t="s">
        <v>1306</v>
      </c>
      <c r="N123" s="1613">
        <f t="shared" ref="N123:O123" si="15">+J112-L112</f>
        <v>8996327</v>
      </c>
      <c r="O123" s="1613">
        <f t="shared" si="15"/>
        <v>9606492</v>
      </c>
      <c r="T123" s="1613">
        <f t="shared" ref="T123:U123" si="16">+N123-P112-R112</f>
        <v>-1570443</v>
      </c>
      <c r="U123" s="1613">
        <f t="shared" si="16"/>
        <v>-1412850</v>
      </c>
      <c r="V123" s="1195"/>
      <c r="W123" s="1195"/>
    </row>
    <row r="124" spans="3:28" x14ac:dyDescent="0.2">
      <c r="M124" s="1138" t="s">
        <v>1307</v>
      </c>
      <c r="N124" s="1613">
        <f>+J113-L113</f>
        <v>14312774</v>
      </c>
      <c r="O124" s="1613">
        <f t="shared" ref="O124" si="17">+K113-M113</f>
        <v>15662270</v>
      </c>
      <c r="T124" s="1613">
        <f t="shared" ref="T124:U124" si="18">+N124-P113-R113</f>
        <v>-7056797</v>
      </c>
      <c r="U124" s="1613">
        <f t="shared" si="18"/>
        <v>-5454639</v>
      </c>
      <c r="V124" s="1195"/>
      <c r="W124" s="1195"/>
    </row>
    <row r="125" spans="3:28" x14ac:dyDescent="0.2">
      <c r="M125" s="1182" t="s">
        <v>1308</v>
      </c>
      <c r="N125" s="1613">
        <f>+N121+N122+N123+N124</f>
        <v>240973941</v>
      </c>
      <c r="O125" s="1613">
        <f>+O121+O122+O123+O124</f>
        <v>235940251</v>
      </c>
      <c r="T125" s="1613">
        <f>+T121+T122+T123+T124</f>
        <v>52387043</v>
      </c>
      <c r="U125" s="1613">
        <f>+U121+U122+U123+U124</f>
        <v>64525303</v>
      </c>
      <c r="V125" s="1195"/>
      <c r="W125" s="1195"/>
    </row>
    <row r="126" spans="3:28" x14ac:dyDescent="0.2">
      <c r="V126" s="1195"/>
      <c r="W126" s="1195"/>
    </row>
    <row r="127" spans="3:28" x14ac:dyDescent="0.2">
      <c r="M127" s="1138" t="s">
        <v>1304</v>
      </c>
      <c r="N127" s="1617">
        <f>+N110-N121</f>
        <v>5</v>
      </c>
      <c r="O127" s="1617">
        <f>+O110-O121</f>
        <v>-2</v>
      </c>
      <c r="T127" s="1617">
        <f>+T110-T121</f>
        <v>1</v>
      </c>
      <c r="U127" s="1617">
        <f>+U110-U121</f>
        <v>-5</v>
      </c>
      <c r="V127" s="1195"/>
      <c r="W127" s="1195"/>
    </row>
    <row r="128" spans="3:28" x14ac:dyDescent="0.2">
      <c r="M128" s="1138" t="s">
        <v>1305</v>
      </c>
      <c r="N128" s="1617">
        <f t="shared" ref="N128:O128" si="19">+N111-N122</f>
        <v>-3</v>
      </c>
      <c r="O128" s="1617">
        <f t="shared" si="19"/>
        <v>1</v>
      </c>
      <c r="T128" s="1617">
        <f t="shared" ref="T128:U128" si="20">+T111-T122</f>
        <v>-4</v>
      </c>
      <c r="U128" s="1617">
        <f t="shared" si="20"/>
        <v>5</v>
      </c>
      <c r="V128" s="1195"/>
      <c r="W128" s="1195"/>
    </row>
    <row r="129" spans="13:23" x14ac:dyDescent="0.2">
      <c r="M129" s="1138" t="s">
        <v>1306</v>
      </c>
      <c r="N129" s="1617">
        <f t="shared" ref="N129:O129" si="21">+N112-N123</f>
        <v>2</v>
      </c>
      <c r="O129" s="1617">
        <f t="shared" si="21"/>
        <v>0</v>
      </c>
      <c r="T129" s="1617">
        <f t="shared" ref="T129:U129" si="22">+T112-T123</f>
        <v>3</v>
      </c>
      <c r="U129" s="1617">
        <f t="shared" si="22"/>
        <v>3</v>
      </c>
      <c r="V129" s="1195"/>
      <c r="W129" s="1195"/>
    </row>
    <row r="130" spans="13:23" x14ac:dyDescent="0.2">
      <c r="M130" s="1138" t="s">
        <v>1307</v>
      </c>
      <c r="N130" s="1617">
        <f t="shared" ref="N130:O130" si="23">+N113-N124</f>
        <v>1</v>
      </c>
      <c r="O130" s="1617">
        <f t="shared" si="23"/>
        <v>1</v>
      </c>
      <c r="T130" s="1617">
        <f t="shared" ref="T130:U130" si="24">+T113-T124</f>
        <v>2</v>
      </c>
      <c r="U130" s="1617">
        <f t="shared" si="24"/>
        <v>0</v>
      </c>
    </row>
    <row r="131" spans="13:23" x14ac:dyDescent="0.2">
      <c r="M131" s="1182" t="s">
        <v>1308</v>
      </c>
      <c r="N131" s="1617">
        <f t="shared" ref="N131:O131" si="25">+N114-N125</f>
        <v>5</v>
      </c>
      <c r="O131" s="1617">
        <f t="shared" si="25"/>
        <v>0</v>
      </c>
      <c r="T131" s="1617">
        <f t="shared" ref="T131:U131" si="26">+T114-T125</f>
        <v>2</v>
      </c>
      <c r="U131" s="1617">
        <f t="shared" si="26"/>
        <v>3</v>
      </c>
    </row>
  </sheetData>
  <sortState ref="A2:U19">
    <sortCondition ref="B2:B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XFD1239"/>
  <sheetViews>
    <sheetView zoomScale="90" zoomScaleNormal="90" zoomScaleSheetLayoutView="50" workbookViewId="0">
      <pane xSplit="5" ySplit="9" topLeftCell="F10" activePane="bottomRight" state="frozen"/>
      <selection activeCell="I681" sqref="I681"/>
      <selection pane="topRight" activeCell="I681" sqref="I681"/>
      <selection pane="bottomLeft" activeCell="I681" sqref="I681"/>
      <selection pane="bottomRight" activeCell="F10" sqref="F10"/>
    </sheetView>
  </sheetViews>
  <sheetFormatPr defaultColWidth="5.42578125" defaultRowHeight="11.25" x14ac:dyDescent="0.2"/>
  <cols>
    <col min="1" max="1" width="13.5703125" style="30" hidden="1" customWidth="1"/>
    <col min="2" max="3" width="9.85546875" style="30" hidden="1" customWidth="1"/>
    <col min="4" max="4" width="30.7109375" style="30" customWidth="1"/>
    <col min="5" max="5" width="5" style="30" hidden="1" customWidth="1"/>
    <col min="6" max="6" width="10.85546875" style="30" customWidth="1"/>
    <col min="7" max="7" width="11.42578125" style="30" customWidth="1"/>
    <col min="8" max="8" width="12.140625" style="30" bestFit="1" customWidth="1"/>
    <col min="9" max="9" width="12.28515625" style="30" customWidth="1"/>
    <col min="10" max="10" width="14.85546875" style="30" bestFit="1" customWidth="1"/>
    <col min="11" max="11" width="14.85546875" style="30" customWidth="1"/>
    <col min="12" max="12" width="14.28515625" style="30" customWidth="1"/>
    <col min="13" max="13" width="13.28515625" style="30" bestFit="1" customWidth="1"/>
    <col min="14" max="14" width="13" style="30" bestFit="1" customWidth="1"/>
    <col min="15" max="16" width="13.28515625" style="30" bestFit="1" customWidth="1"/>
    <col min="17" max="17" width="14.140625" style="30" customWidth="1"/>
    <col min="18" max="19" width="12.42578125" style="30" customWidth="1"/>
    <col min="20" max="21" width="13" style="30" bestFit="1" customWidth="1"/>
    <col min="22" max="23" width="14.42578125" style="30" customWidth="1"/>
    <col min="24" max="24" width="8" style="4053" customWidth="1"/>
    <col min="25" max="25" width="9.5703125" style="4057" customWidth="1"/>
    <col min="26" max="26" width="10" style="4054" customWidth="1"/>
    <col min="27" max="27" width="12.140625" style="3189" customWidth="1"/>
    <col min="28" max="28" width="10.28515625" style="3189" bestFit="1" customWidth="1"/>
    <col min="29" max="29" width="10.85546875" style="3186" customWidth="1"/>
    <col min="30" max="30" width="10.5703125" style="30" customWidth="1"/>
    <col min="31" max="31" width="7.7109375" style="30" bestFit="1" customWidth="1"/>
    <col min="32" max="32" width="7.85546875" style="30" customWidth="1"/>
    <col min="33" max="33" width="7.42578125" style="30" customWidth="1"/>
    <col min="34" max="34" width="10" style="30" bestFit="1" customWidth="1"/>
    <col min="35" max="35" width="7.5703125" style="30" bestFit="1" customWidth="1"/>
    <col min="36" max="36" width="9.140625" style="30" bestFit="1" customWidth="1"/>
    <col min="37" max="37" width="7.5703125" style="30" bestFit="1" customWidth="1"/>
    <col min="38" max="38" width="9.140625" style="30" bestFit="1" customWidth="1"/>
    <col min="39" max="39" width="10.7109375" style="30" bestFit="1" customWidth="1"/>
    <col min="40" max="40" width="9.140625" style="30" bestFit="1" customWidth="1"/>
    <col min="41" max="41" width="11.7109375" style="30" bestFit="1" customWidth="1"/>
    <col min="42" max="43" width="8.42578125" style="30" bestFit="1" customWidth="1"/>
    <col min="44" max="44" width="9" style="30" bestFit="1" customWidth="1"/>
    <col min="45" max="45" width="7" style="30" bestFit="1" customWidth="1"/>
    <col min="46" max="46" width="8.5703125" style="30" bestFit="1" customWidth="1"/>
    <col min="47" max="47" width="8" style="30" bestFit="1" customWidth="1"/>
    <col min="48" max="55" width="4.140625" style="30" customWidth="1"/>
    <col min="56" max="16384" width="5.42578125" style="30"/>
  </cols>
  <sheetData>
    <row r="1" spans="1:47" s="10" customFormat="1" ht="15" x14ac:dyDescent="0.25">
      <c r="D1" s="3866" t="s">
        <v>31</v>
      </c>
      <c r="E1" s="3866"/>
      <c r="F1" s="3866"/>
      <c r="G1" s="3866"/>
      <c r="H1" s="3866"/>
      <c r="I1" s="3866"/>
      <c r="J1" s="3866"/>
      <c r="K1" s="3866"/>
      <c r="L1" s="3866"/>
      <c r="M1" s="3866"/>
      <c r="N1" s="3866"/>
      <c r="O1" s="3866"/>
      <c r="P1" s="3866"/>
      <c r="Q1" s="3866"/>
      <c r="R1" s="3866"/>
      <c r="S1" s="3866"/>
      <c r="T1" s="3866"/>
      <c r="U1" s="3866"/>
      <c r="V1" s="3866"/>
      <c r="W1" s="3866"/>
      <c r="X1" s="4034"/>
      <c r="Y1" s="4035"/>
      <c r="Z1" s="4036"/>
      <c r="AA1" s="3175"/>
      <c r="AB1" s="3175"/>
      <c r="AC1" s="3176"/>
      <c r="AD1" s="3866" t="s">
        <v>31</v>
      </c>
      <c r="AE1" s="3789"/>
      <c r="AF1" s="3789"/>
      <c r="AG1" s="3789"/>
      <c r="AH1" s="3789"/>
      <c r="AI1" s="3789"/>
      <c r="AJ1" s="3789"/>
      <c r="AK1" s="3789"/>
      <c r="AL1" s="3789"/>
      <c r="AM1" s="3789"/>
      <c r="AN1" s="3789"/>
      <c r="AO1" s="3785"/>
      <c r="AP1" s="3785"/>
      <c r="AQ1" s="3785"/>
      <c r="AR1" s="3785"/>
      <c r="AS1" s="15"/>
      <c r="AT1" s="15"/>
      <c r="AU1" s="16"/>
    </row>
    <row r="2" spans="1:47" s="64" customFormat="1" ht="14.25" customHeight="1" x14ac:dyDescent="0.25">
      <c r="D2" s="3873" t="s">
        <v>2674</v>
      </c>
      <c r="E2" s="3873"/>
      <c r="F2" s="3873"/>
      <c r="G2" s="3873"/>
      <c r="H2" s="3873"/>
      <c r="I2" s="3873"/>
      <c r="J2" s="3873"/>
      <c r="K2" s="3873"/>
      <c r="L2" s="3873"/>
      <c r="M2" s="3873"/>
      <c r="N2" s="3873"/>
      <c r="O2" s="3873"/>
      <c r="P2" s="3873"/>
      <c r="Q2" s="3873"/>
      <c r="R2" s="3873"/>
      <c r="S2" s="3873"/>
      <c r="T2" s="3873"/>
      <c r="U2" s="3873"/>
      <c r="V2" s="3873"/>
      <c r="W2" s="3873"/>
      <c r="X2" s="4037"/>
      <c r="Y2" s="4038"/>
      <c r="Z2" s="4039"/>
      <c r="AA2" s="3177"/>
      <c r="AB2" s="3177"/>
      <c r="AC2" s="3178"/>
      <c r="AD2" s="3867" t="s">
        <v>998</v>
      </c>
      <c r="AE2" s="3789"/>
      <c r="AF2" s="3789"/>
      <c r="AG2" s="3789"/>
      <c r="AH2" s="3789"/>
      <c r="AI2" s="3789"/>
      <c r="AJ2" s="3789"/>
      <c r="AK2" s="3789"/>
      <c r="AL2" s="3789"/>
      <c r="AM2" s="3789"/>
      <c r="AN2" s="3789"/>
      <c r="AO2" s="3785"/>
      <c r="AP2" s="3785"/>
      <c r="AQ2" s="3785"/>
      <c r="AR2" s="3785"/>
      <c r="AS2" s="63"/>
      <c r="AT2" s="63"/>
      <c r="AU2" s="65"/>
    </row>
    <row r="3" spans="1:47" s="45" customFormat="1" ht="19.5" customHeight="1" x14ac:dyDescent="0.25">
      <c r="D3" s="3866" t="str">
        <f>+'OP Program Summary'!$B$3</f>
        <v>COMPARATIVE PERIODS (FY17 JUL- JUN) vs (FY16 JUL- JUN)</v>
      </c>
      <c r="E3" s="3866"/>
      <c r="F3" s="3866"/>
      <c r="G3" s="3866"/>
      <c r="H3" s="3866"/>
      <c r="I3" s="3866"/>
      <c r="J3" s="3866"/>
      <c r="K3" s="3866"/>
      <c r="L3" s="3866"/>
      <c r="M3" s="3866"/>
      <c r="N3" s="3866"/>
      <c r="O3" s="3866"/>
      <c r="P3" s="3866"/>
      <c r="Q3" s="3866"/>
      <c r="R3" s="3866"/>
      <c r="S3" s="3866"/>
      <c r="T3" s="3866"/>
      <c r="U3" s="3866"/>
      <c r="V3" s="3866"/>
      <c r="W3" s="3866"/>
      <c r="X3" s="4034"/>
      <c r="Y3" s="4035"/>
      <c r="Z3" s="4036"/>
      <c r="AA3" s="3175"/>
      <c r="AB3" s="3175"/>
      <c r="AC3" s="3176"/>
      <c r="AD3" s="3866" t="str">
        <f>+$D$3</f>
        <v>COMPARATIVE PERIODS (FY17 JUL- JUN) vs (FY16 JUL- JUN)</v>
      </c>
      <c r="AE3" s="3789"/>
      <c r="AF3" s="3789"/>
      <c r="AG3" s="3789"/>
      <c r="AH3" s="3789"/>
      <c r="AI3" s="3789"/>
      <c r="AJ3" s="3789"/>
      <c r="AK3" s="3789"/>
      <c r="AL3" s="3789"/>
      <c r="AM3" s="3789"/>
      <c r="AN3" s="3789"/>
      <c r="AO3" s="3785"/>
      <c r="AP3" s="3785"/>
      <c r="AQ3" s="3785"/>
      <c r="AR3" s="3785"/>
      <c r="AS3" s="44"/>
      <c r="AT3" s="44"/>
      <c r="AU3" s="46"/>
    </row>
    <row r="4" spans="1:47" s="1623" customFormat="1" ht="18.75" customHeight="1" x14ac:dyDescent="0.3">
      <c r="A4" s="1619"/>
      <c r="D4" s="1619"/>
      <c r="E4" s="1619"/>
      <c r="F4" s="1823" t="s">
        <v>1121</v>
      </c>
      <c r="G4" s="1823" t="s">
        <v>1735</v>
      </c>
      <c r="H4" s="1823" t="s">
        <v>1736</v>
      </c>
      <c r="I4" s="1823" t="s">
        <v>1122</v>
      </c>
      <c r="J4" s="1823" t="s">
        <v>1123</v>
      </c>
      <c r="K4" s="1823" t="s">
        <v>1124</v>
      </c>
      <c r="L4" s="1823" t="s">
        <v>1125</v>
      </c>
      <c r="M4" s="1823" t="s">
        <v>1126</v>
      </c>
      <c r="N4" s="1823" t="s">
        <v>1127</v>
      </c>
      <c r="O4" s="1823" t="s">
        <v>1128</v>
      </c>
      <c r="P4" s="1823" t="s">
        <v>1129</v>
      </c>
      <c r="Q4" s="1823" t="s">
        <v>1130</v>
      </c>
      <c r="R4" s="1823" t="s">
        <v>1131</v>
      </c>
      <c r="S4" s="1823" t="s">
        <v>1132</v>
      </c>
      <c r="T4" s="1823" t="s">
        <v>1133</v>
      </c>
      <c r="U4" s="1823" t="s">
        <v>1134</v>
      </c>
      <c r="V4" s="1823" t="s">
        <v>1135</v>
      </c>
      <c r="W4" s="1823" t="s">
        <v>1737</v>
      </c>
      <c r="X4" s="4040"/>
      <c r="Y4" s="4035"/>
      <c r="Z4" s="4041"/>
      <c r="AA4" s="3179"/>
      <c r="AB4" s="3179"/>
      <c r="AC4" s="3180"/>
      <c r="AD4" s="1778"/>
      <c r="AE4" s="1826"/>
      <c r="AF4" s="1826"/>
      <c r="AG4" s="1620"/>
      <c r="AH4" s="1620"/>
      <c r="AI4" s="1620"/>
      <c r="AJ4" s="1620"/>
      <c r="AK4" s="1620"/>
      <c r="AL4" s="1620"/>
      <c r="AM4" s="1621"/>
      <c r="AN4" s="1622"/>
      <c r="AO4" s="1622"/>
      <c r="AP4" s="1622"/>
      <c r="AQ4" s="1622"/>
      <c r="AR4" s="1620"/>
      <c r="AS4" s="1620"/>
      <c r="AT4" s="1620"/>
      <c r="AU4" s="1620"/>
    </row>
    <row r="5" spans="1:47" s="10" customFormat="1" ht="17.25" customHeight="1" x14ac:dyDescent="0.25">
      <c r="A5" s="43"/>
      <c r="D5" s="43"/>
      <c r="E5" s="43"/>
      <c r="F5" s="43" t="s">
        <v>27</v>
      </c>
      <c r="G5" s="8"/>
      <c r="H5" s="8"/>
      <c r="I5" s="8"/>
      <c r="J5" s="8"/>
      <c r="K5" s="8"/>
      <c r="L5" s="8"/>
      <c r="M5" s="8"/>
      <c r="N5" s="1824" t="s">
        <v>1735</v>
      </c>
      <c r="O5" s="1825">
        <v>0</v>
      </c>
      <c r="P5" s="26"/>
      <c r="Q5" s="26"/>
      <c r="R5" s="26"/>
      <c r="S5" s="26"/>
      <c r="T5" s="8"/>
      <c r="U5" s="8"/>
      <c r="V5" s="8"/>
      <c r="W5" s="8"/>
      <c r="X5" s="4042"/>
      <c r="Y5" s="4035"/>
      <c r="Z5" s="4041"/>
      <c r="AA5" s="3179"/>
      <c r="AB5" s="3179"/>
      <c r="AC5" s="3180"/>
      <c r="AD5" s="43" t="s">
        <v>27</v>
      </c>
      <c r="AE5" s="253"/>
      <c r="AF5" s="253"/>
      <c r="AG5" s="253"/>
      <c r="AH5" s="253"/>
      <c r="AI5" s="253"/>
      <c r="AJ5" s="253"/>
      <c r="AK5" s="253"/>
      <c r="AL5" s="253"/>
      <c r="AM5" s="254"/>
      <c r="AN5" s="26"/>
      <c r="AO5" s="26"/>
      <c r="AP5" s="26"/>
      <c r="AQ5" s="26"/>
      <c r="AR5" s="253"/>
      <c r="AS5" s="253"/>
      <c r="AT5" s="253"/>
      <c r="AU5" s="253"/>
    </row>
    <row r="6" spans="1:47" s="3" customFormat="1" ht="14.25" thickBot="1" x14ac:dyDescent="0.3">
      <c r="A6" s="2462"/>
      <c r="D6" s="643"/>
      <c r="E6" s="643"/>
      <c r="F6" s="2"/>
      <c r="G6" s="2"/>
      <c r="H6" s="2"/>
      <c r="I6" s="2"/>
      <c r="J6" s="2"/>
      <c r="K6" s="2"/>
      <c r="L6" s="2"/>
      <c r="M6" s="2"/>
      <c r="N6" s="2"/>
      <c r="O6" s="2"/>
      <c r="P6" s="453"/>
      <c r="Q6" s="453"/>
      <c r="R6" s="453"/>
      <c r="S6" s="453"/>
      <c r="T6" s="453"/>
      <c r="U6" s="453"/>
      <c r="V6" s="453"/>
      <c r="W6" s="453"/>
      <c r="X6" s="4041"/>
      <c r="Y6" s="4035"/>
      <c r="Z6" s="4041"/>
      <c r="AA6" s="3179"/>
      <c r="AB6" s="3179"/>
      <c r="AC6" s="3179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s="3" customFormat="1" ht="13.5" customHeight="1" thickTop="1" x14ac:dyDescent="0.25">
      <c r="A7" s="12"/>
      <c r="D7" s="12"/>
      <c r="E7" s="240"/>
      <c r="F7" s="160" t="str">
        <f>'OP Program Summary'!$C$7</f>
        <v>FY17</v>
      </c>
      <c r="G7" s="161" t="str">
        <f>'OP Program Summary'!$D$7</f>
        <v>FY16</v>
      </c>
      <c r="H7" s="162" t="str">
        <f>'OP Program Summary'!$C$7</f>
        <v>FY17</v>
      </c>
      <c r="I7" s="163" t="str">
        <f>'OP Program Summary'!$D$7</f>
        <v>FY16</v>
      </c>
      <c r="J7" s="162" t="str">
        <f>'OP Program Summary'!$C$7</f>
        <v>FY17</v>
      </c>
      <c r="K7" s="161" t="str">
        <f>'OP Program Summary'!$D$7</f>
        <v>FY16</v>
      </c>
      <c r="L7" s="162" t="str">
        <f>'OP Program Summary'!$C$7</f>
        <v>FY17</v>
      </c>
      <c r="M7" s="161" t="str">
        <f>'OP Program Summary'!$D$7</f>
        <v>FY16</v>
      </c>
      <c r="N7" s="162" t="str">
        <f>'OP Program Summary'!$C$7</f>
        <v>FY17</v>
      </c>
      <c r="O7" s="161" t="str">
        <f>'OP Program Summary'!$D$7</f>
        <v>FY16</v>
      </c>
      <c r="P7" s="162" t="str">
        <f>'OP Program Summary'!$C$7</f>
        <v>FY17</v>
      </c>
      <c r="Q7" s="161" t="str">
        <f>'OP Program Summary'!$D$7</f>
        <v>FY16</v>
      </c>
      <c r="R7" s="162" t="str">
        <f>'OP Program Summary'!$C$7</f>
        <v>FY17</v>
      </c>
      <c r="S7" s="161" t="str">
        <f>'OP Program Summary'!$D$7</f>
        <v>FY16</v>
      </c>
      <c r="T7" s="162" t="str">
        <f>'OP Program Summary'!$C$7</f>
        <v>FY17</v>
      </c>
      <c r="U7" s="161" t="str">
        <f>'OP Program Summary'!$D$7</f>
        <v>FY16</v>
      </c>
      <c r="V7" s="162" t="str">
        <f>'OP Program Summary'!$C$7</f>
        <v>FY17</v>
      </c>
      <c r="W7" s="164" t="str">
        <f>'OP Program Summary'!$D$7</f>
        <v>FY16</v>
      </c>
      <c r="X7" s="4043"/>
      <c r="Y7" s="4044"/>
      <c r="Z7" s="4043"/>
      <c r="AA7" s="3181"/>
      <c r="AB7" s="3181"/>
      <c r="AC7" s="3181"/>
      <c r="AD7" s="255" t="s">
        <v>464</v>
      </c>
      <c r="AE7" s="256" t="s">
        <v>465</v>
      </c>
      <c r="AF7" s="257" t="s">
        <v>464</v>
      </c>
      <c r="AG7" s="258" t="s">
        <v>465</v>
      </c>
      <c r="AH7" s="259" t="s">
        <v>466</v>
      </c>
      <c r="AI7" s="256" t="s">
        <v>465</v>
      </c>
      <c r="AJ7" s="259" t="s">
        <v>466</v>
      </c>
      <c r="AK7" s="256" t="s">
        <v>465</v>
      </c>
      <c r="AL7" s="259" t="s">
        <v>466</v>
      </c>
      <c r="AM7" s="256" t="s">
        <v>465</v>
      </c>
      <c r="AN7" s="259" t="s">
        <v>466</v>
      </c>
      <c r="AO7" s="256" t="s">
        <v>465</v>
      </c>
      <c r="AP7" s="259" t="s">
        <v>466</v>
      </c>
      <c r="AQ7" s="256" t="s">
        <v>465</v>
      </c>
      <c r="AR7" s="259" t="s">
        <v>466</v>
      </c>
      <c r="AS7" s="256" t="s">
        <v>465</v>
      </c>
      <c r="AT7" s="259" t="s">
        <v>466</v>
      </c>
      <c r="AU7" s="260" t="s">
        <v>465</v>
      </c>
    </row>
    <row r="8" spans="1:47" s="11" customFormat="1" ht="18.75" customHeight="1" thickBot="1" x14ac:dyDescent="0.25">
      <c r="A8" s="13"/>
      <c r="D8" s="13"/>
      <c r="E8" s="241"/>
      <c r="F8" s="3877" t="s">
        <v>32</v>
      </c>
      <c r="G8" s="3878"/>
      <c r="H8" s="3874" t="s">
        <v>123</v>
      </c>
      <c r="I8" s="3875"/>
      <c r="J8" s="3874" t="s">
        <v>180</v>
      </c>
      <c r="K8" s="3875"/>
      <c r="L8" s="3874" t="s">
        <v>462</v>
      </c>
      <c r="M8" s="3875"/>
      <c r="N8" s="3874" t="s">
        <v>461</v>
      </c>
      <c r="O8" s="3875"/>
      <c r="P8" s="3874" t="s">
        <v>124</v>
      </c>
      <c r="Q8" s="3875"/>
      <c r="R8" s="3874" t="s">
        <v>389</v>
      </c>
      <c r="S8" s="3875"/>
      <c r="T8" s="3874" t="s">
        <v>463</v>
      </c>
      <c r="U8" s="3875"/>
      <c r="V8" s="3874" t="s">
        <v>225</v>
      </c>
      <c r="W8" s="3876"/>
      <c r="X8" s="4045"/>
      <c r="Y8" s="4046"/>
      <c r="Z8" s="4045"/>
      <c r="AA8" s="3182"/>
      <c r="AB8" s="3182"/>
      <c r="AC8" s="3182"/>
      <c r="AD8" s="3871" t="s">
        <v>467</v>
      </c>
      <c r="AE8" s="3872"/>
      <c r="AF8" s="3868" t="s">
        <v>468</v>
      </c>
      <c r="AG8" s="3869"/>
      <c r="AH8" s="3868" t="s">
        <v>469</v>
      </c>
      <c r="AI8" s="3869"/>
      <c r="AJ8" s="3868" t="s">
        <v>470</v>
      </c>
      <c r="AK8" s="3869"/>
      <c r="AL8" s="3868" t="s">
        <v>471</v>
      </c>
      <c r="AM8" s="3869"/>
      <c r="AN8" s="3868" t="s">
        <v>472</v>
      </c>
      <c r="AO8" s="3869"/>
      <c r="AP8" s="3868" t="s">
        <v>473</v>
      </c>
      <c r="AQ8" s="3869"/>
      <c r="AR8" s="3868" t="s">
        <v>474</v>
      </c>
      <c r="AS8" s="3869"/>
      <c r="AT8" s="3868" t="s">
        <v>475</v>
      </c>
      <c r="AU8" s="3870"/>
    </row>
    <row r="9" spans="1:47" ht="14.25" thickTop="1" x14ac:dyDescent="0.25">
      <c r="A9" s="647" t="s">
        <v>128</v>
      </c>
      <c r="D9" s="647" t="s">
        <v>128</v>
      </c>
      <c r="E9" s="647"/>
      <c r="F9" s="648"/>
      <c r="G9" s="648"/>
      <c r="H9" s="648"/>
      <c r="I9" s="648"/>
      <c r="J9" s="648"/>
      <c r="K9" s="648"/>
      <c r="L9" s="648"/>
      <c r="M9" s="648"/>
      <c r="N9" s="648"/>
      <c r="O9" s="648"/>
      <c r="P9" s="648"/>
      <c r="Q9" s="648"/>
      <c r="R9" s="648"/>
      <c r="S9" s="648"/>
      <c r="T9" s="648"/>
      <c r="U9" s="648"/>
      <c r="V9" s="648"/>
      <c r="W9" s="648"/>
      <c r="X9" s="4047"/>
      <c r="Y9" s="4044"/>
      <c r="Z9" s="4047"/>
      <c r="AA9" s="3183"/>
      <c r="AB9" s="3183"/>
      <c r="AC9" s="3183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3.5" x14ac:dyDescent="0.25">
      <c r="A10" s="2424">
        <v>4310</v>
      </c>
      <c r="B10" s="30" t="s">
        <v>2813</v>
      </c>
      <c r="C10" s="30" t="s">
        <v>1504</v>
      </c>
      <c r="D10" s="649" t="s">
        <v>3982</v>
      </c>
      <c r="E10" s="725"/>
      <c r="F10" s="657">
        <f>SUM(F46:F47)</f>
        <v>8802</v>
      </c>
      <c r="G10" s="673">
        <f t="shared" ref="G10:U10" si="0">SUM(G46:G47)</f>
        <v>6678</v>
      </c>
      <c r="H10" s="657">
        <f t="shared" si="0"/>
        <v>17826</v>
      </c>
      <c r="I10" s="673">
        <f t="shared" si="0"/>
        <v>9535</v>
      </c>
      <c r="J10" s="657">
        <f t="shared" si="0"/>
        <v>27199612</v>
      </c>
      <c r="K10" s="673">
        <f t="shared" si="0"/>
        <v>16169106.290471995</v>
      </c>
      <c r="L10" s="657">
        <f t="shared" si="0"/>
        <v>9154226.3100000005</v>
      </c>
      <c r="M10" s="673">
        <f t="shared" si="0"/>
        <v>6234266</v>
      </c>
      <c r="N10" s="657">
        <f t="shared" si="0"/>
        <v>5273618.1947189812</v>
      </c>
      <c r="O10" s="673">
        <f t="shared" si="0"/>
        <v>2911826.6009</v>
      </c>
      <c r="P10" s="657">
        <f t="shared" ref="P10:P12" si="1">+L10-N10</f>
        <v>3880608.1152810194</v>
      </c>
      <c r="Q10" s="675">
        <f t="shared" ref="Q10:Q12" si="2">+M10-O10</f>
        <v>3322439.3991</v>
      </c>
      <c r="R10" s="657">
        <f t="shared" si="0"/>
        <v>248248.00583024914</v>
      </c>
      <c r="S10" s="673">
        <f t="shared" si="0"/>
        <v>124233.0961</v>
      </c>
      <c r="T10" s="657">
        <f t="shared" si="0"/>
        <v>965892.90426246985</v>
      </c>
      <c r="U10" s="673">
        <f t="shared" si="0"/>
        <v>577670.91910000006</v>
      </c>
      <c r="V10" s="657">
        <f t="shared" ref="V10:V12" si="3">+P10-R10-T10</f>
        <v>2666467.2051883005</v>
      </c>
      <c r="W10" s="676">
        <f t="shared" ref="W10:W12" si="4">+Q10-S10-U10</f>
        <v>2620535.3838999998</v>
      </c>
      <c r="X10" s="4047"/>
      <c r="Y10" s="4044"/>
      <c r="Z10" s="4047"/>
      <c r="AA10" s="3184">
        <f>+'17NM_PLRecon'!S26-'Departmental PL'!V10</f>
        <v>-2666467.2051883005</v>
      </c>
      <c r="AB10" s="3184">
        <f>+'17NM_PLRecon'!T26-'Departmental PL'!W10</f>
        <v>-2620535.3838999998</v>
      </c>
      <c r="AC10" s="3183"/>
      <c r="AD10" s="70">
        <f t="shared" ref="AD10:AD41" si="5">+F10-G10</f>
        <v>2124</v>
      </c>
      <c r="AE10" s="264">
        <f t="shared" ref="AE10:AE41" si="6">IF(G10=0,0,IF(AD10&gt;0,ABS(+AD10/G10),-ABS(+AD10/G10)))</f>
        <v>0.31805929919137466</v>
      </c>
      <c r="AF10" s="70">
        <f t="shared" ref="AF10:AF41" si="7">+H10-I10</f>
        <v>8291</v>
      </c>
      <c r="AG10" s="264">
        <f t="shared" ref="AG10:AG41" si="8">IF(I10=0,0,IF(AF10&gt;0,ABS(+AF10/I10),-ABS(+AF10/I10)))</f>
        <v>0.86953329837441007</v>
      </c>
      <c r="AH10" s="70">
        <f t="shared" ref="AH10:AH41" si="9">+J10-K10</f>
        <v>11030505.709528005</v>
      </c>
      <c r="AI10" s="264">
        <f t="shared" ref="AI10:AI41" si="10">IF(K10=0,0,IF(AH10&gt;0,ABS(+AH10/K10),-ABS(+AH10/K10)))</f>
        <v>0.68219637569133773</v>
      </c>
      <c r="AJ10" s="70">
        <f t="shared" ref="AJ10:AJ41" si="11">+L10-M10</f>
        <v>2919960.3100000005</v>
      </c>
      <c r="AK10" s="264">
        <f t="shared" ref="AK10:AK41" si="12">IF(M10=0,0,IF(AJ10&gt;0,ABS(+AJ10/M10),-ABS(+AJ10/M10)))</f>
        <v>0.46837274989549699</v>
      </c>
      <c r="AL10" s="70">
        <f t="shared" ref="AL10:AL41" si="13">+N10-O10</f>
        <v>2361791.5938189812</v>
      </c>
      <c r="AM10" s="264">
        <f t="shared" ref="AM10:AM41" si="14">IF(O10=0,0,IF(AL10&gt;0,ABS(+AL10/O10),-ABS(+AL10/O10)))</f>
        <v>0.81110310383488782</v>
      </c>
      <c r="AN10" s="70">
        <f t="shared" ref="AN10:AN41" si="15">+P10-Q10</f>
        <v>558168.71618101932</v>
      </c>
      <c r="AO10" s="264">
        <f t="shared" ref="AO10:AO41" si="16">IF(Q10=0,0,IF(AN10&gt;0,ABS(+AN10/Q10),-ABS(+AN10/Q10)))</f>
        <v>0.16799966805480906</v>
      </c>
      <c r="AP10" s="70">
        <f t="shared" ref="AP10:AP41" si="17">+R10-S10</f>
        <v>124014.90973024914</v>
      </c>
      <c r="AQ10" s="264">
        <f t="shared" ref="AQ10:AQ41" si="18">IF(S10=0,0,IF(AP10&gt;0,ABS(+AP10/S10),-ABS(+AP10/S10)))</f>
        <v>0.99824373394368904</v>
      </c>
      <c r="AR10" s="70">
        <f t="shared" ref="AR10:AR41" si="19">+T10-U10</f>
        <v>388221.98516246979</v>
      </c>
      <c r="AS10" s="264">
        <f t="shared" ref="AS10:AS41" si="20">IF(U10=0,0,IF(AR10&gt;0,ABS(+AR10/U10),-ABS(+AR10/U10)))</f>
        <v>0.67204696017468213</v>
      </c>
      <c r="AT10" s="70">
        <f t="shared" ref="AT10:AT41" si="21">+V10-W10</f>
        <v>45931.821288300678</v>
      </c>
      <c r="AU10" s="264">
        <f t="shared" ref="AU10:AU41" si="22">IF(W10=0,0,IF(AT10&gt;0,ABS(+AT10/W10),-ABS(+AT10/W10)))</f>
        <v>1.7527647812159229E-2</v>
      </c>
    </row>
    <row r="11" spans="1:47" ht="13.5" x14ac:dyDescent="0.25">
      <c r="A11" s="2424">
        <v>4500</v>
      </c>
      <c r="B11" s="30" t="s">
        <v>2826</v>
      </c>
      <c r="C11" s="30" t="s">
        <v>1504</v>
      </c>
      <c r="D11" s="649" t="s">
        <v>3983</v>
      </c>
      <c r="E11" s="725"/>
      <c r="F11" s="657">
        <f>SUM(F49:F50)</f>
        <v>7315</v>
      </c>
      <c r="G11" s="673">
        <f t="shared" ref="G11:U11" si="23">SUM(G49:G50)</f>
        <v>6063</v>
      </c>
      <c r="H11" s="657">
        <f t="shared" si="23"/>
        <v>20211</v>
      </c>
      <c r="I11" s="673">
        <f t="shared" si="23"/>
        <v>14133</v>
      </c>
      <c r="J11" s="657">
        <f t="shared" si="23"/>
        <v>37112453.090000004</v>
      </c>
      <c r="K11" s="673">
        <f t="shared" si="23"/>
        <v>23442365.845245127</v>
      </c>
      <c r="L11" s="657">
        <f t="shared" si="23"/>
        <v>11016249.85</v>
      </c>
      <c r="M11" s="673">
        <f t="shared" si="23"/>
        <v>8155458</v>
      </c>
      <c r="N11" s="657">
        <f t="shared" si="23"/>
        <v>9643069.3160946295</v>
      </c>
      <c r="O11" s="673">
        <f t="shared" si="23"/>
        <v>6481721.0702</v>
      </c>
      <c r="P11" s="657">
        <f t="shared" si="1"/>
        <v>1373180.5339053702</v>
      </c>
      <c r="Q11" s="675">
        <f t="shared" si="2"/>
        <v>1673736.9298</v>
      </c>
      <c r="R11" s="657">
        <f t="shared" si="23"/>
        <v>312871.3628946041</v>
      </c>
      <c r="S11" s="673">
        <f t="shared" si="23"/>
        <v>195249.58740000002</v>
      </c>
      <c r="T11" s="657">
        <f t="shared" si="23"/>
        <v>2610758.8440847686</v>
      </c>
      <c r="U11" s="673">
        <f t="shared" si="23"/>
        <v>1996467.5372000001</v>
      </c>
      <c r="V11" s="657">
        <f t="shared" si="3"/>
        <v>-1550449.6730740024</v>
      </c>
      <c r="W11" s="676">
        <f t="shared" si="4"/>
        <v>-517980.19480000017</v>
      </c>
      <c r="X11" s="4047"/>
      <c r="Y11" s="4044"/>
      <c r="Z11" s="4047"/>
      <c r="AA11" s="3184">
        <f>+'17NM_PLRecon'!S27-'Departmental PL'!V11</f>
        <v>1550449.6730740024</v>
      </c>
      <c r="AB11" s="3184">
        <f>+'17NM_PLRecon'!T27-'Departmental PL'!W11</f>
        <v>517980.19480000017</v>
      </c>
      <c r="AC11" s="3183"/>
      <c r="AD11" s="70">
        <f t="shared" si="5"/>
        <v>1252</v>
      </c>
      <c r="AE11" s="264">
        <f t="shared" si="6"/>
        <v>0.20649843311891802</v>
      </c>
      <c r="AF11" s="70">
        <f t="shared" si="7"/>
        <v>6078</v>
      </c>
      <c r="AG11" s="264">
        <f t="shared" si="8"/>
        <v>0.43005731267246872</v>
      </c>
      <c r="AH11" s="70">
        <f t="shared" si="9"/>
        <v>13670087.244754877</v>
      </c>
      <c r="AI11" s="264">
        <f t="shared" si="10"/>
        <v>0.58313599126461946</v>
      </c>
      <c r="AJ11" s="70">
        <f t="shared" si="11"/>
        <v>2860791.8499999996</v>
      </c>
      <c r="AK11" s="264">
        <f t="shared" si="12"/>
        <v>0.35078248824284297</v>
      </c>
      <c r="AL11" s="70">
        <f t="shared" si="13"/>
        <v>3161348.2458946295</v>
      </c>
      <c r="AM11" s="264">
        <f t="shared" si="14"/>
        <v>0.48773284312234111</v>
      </c>
      <c r="AN11" s="70">
        <f t="shared" si="15"/>
        <v>-300556.39589462988</v>
      </c>
      <c r="AO11" s="264">
        <f t="shared" si="16"/>
        <v>-0.17957206448838067</v>
      </c>
      <c r="AP11" s="70">
        <f t="shared" si="17"/>
        <v>117621.77549460408</v>
      </c>
      <c r="AQ11" s="264">
        <f t="shared" si="18"/>
        <v>0.60241753675841092</v>
      </c>
      <c r="AR11" s="70">
        <f t="shared" si="19"/>
        <v>614291.30688476842</v>
      </c>
      <c r="AS11" s="264">
        <f t="shared" si="20"/>
        <v>0.30768910359859786</v>
      </c>
      <c r="AT11" s="70">
        <f t="shared" si="21"/>
        <v>-1032469.4782740022</v>
      </c>
      <c r="AU11" s="264">
        <f t="shared" si="22"/>
        <v>-1.9932605312692582</v>
      </c>
    </row>
    <row r="12" spans="1:47" ht="13.5" x14ac:dyDescent="0.25">
      <c r="A12" s="2424">
        <v>4550</v>
      </c>
      <c r="B12" s="30" t="s">
        <v>2829</v>
      </c>
      <c r="C12" s="30" t="s">
        <v>1504</v>
      </c>
      <c r="D12" s="649" t="s">
        <v>3984</v>
      </c>
      <c r="E12" s="725"/>
      <c r="F12" s="657">
        <f>SUM(F52:F53)</f>
        <v>5083</v>
      </c>
      <c r="G12" s="673">
        <f t="shared" ref="G12:U12" si="24">SUM(G52:G53)</f>
        <v>5096</v>
      </c>
      <c r="H12" s="657">
        <f t="shared" si="24"/>
        <v>17086</v>
      </c>
      <c r="I12" s="673">
        <f t="shared" si="24"/>
        <v>10395</v>
      </c>
      <c r="J12" s="657">
        <f t="shared" si="24"/>
        <v>5346134.8</v>
      </c>
      <c r="K12" s="673">
        <f t="shared" si="24"/>
        <v>3908978.8461780436</v>
      </c>
      <c r="L12" s="657">
        <f t="shared" si="24"/>
        <v>1882813.87</v>
      </c>
      <c r="M12" s="673">
        <f t="shared" si="24"/>
        <v>1430800</v>
      </c>
      <c r="N12" s="657">
        <f t="shared" si="24"/>
        <v>1818246.1891614308</v>
      </c>
      <c r="O12" s="673">
        <f t="shared" si="24"/>
        <v>1146095.621</v>
      </c>
      <c r="P12" s="657">
        <f t="shared" si="1"/>
        <v>64567.6808385693</v>
      </c>
      <c r="Q12" s="675">
        <f t="shared" si="2"/>
        <v>284704.37899999996</v>
      </c>
      <c r="R12" s="657">
        <f t="shared" si="24"/>
        <v>53255.367878163503</v>
      </c>
      <c r="S12" s="673">
        <f t="shared" si="24"/>
        <v>33350.989000000001</v>
      </c>
      <c r="T12" s="657">
        <f t="shared" si="24"/>
        <v>296024.34601441823</v>
      </c>
      <c r="U12" s="673">
        <f t="shared" si="24"/>
        <v>241229.81700000001</v>
      </c>
      <c r="V12" s="657">
        <f t="shared" si="3"/>
        <v>-284712.03305401246</v>
      </c>
      <c r="W12" s="676">
        <f t="shared" si="4"/>
        <v>10123.572999999946</v>
      </c>
      <c r="X12" s="4047"/>
      <c r="Y12" s="4044"/>
      <c r="Z12" s="4047"/>
      <c r="AA12" s="3184">
        <f>+'17NM_PLRecon'!S28-'Departmental PL'!V12</f>
        <v>45987.854056542245</v>
      </c>
      <c r="AB12" s="3184">
        <f>+'17NM_PLRecon'!T28-'Departmental PL'!W12</f>
        <v>-314944.03439999989</v>
      </c>
      <c r="AC12" s="3183"/>
      <c r="AD12" s="70">
        <f t="shared" si="5"/>
        <v>-13</v>
      </c>
      <c r="AE12" s="264">
        <f t="shared" si="6"/>
        <v>-2.5510204081632651E-3</v>
      </c>
      <c r="AF12" s="70">
        <f t="shared" si="7"/>
        <v>6691</v>
      </c>
      <c r="AG12" s="264">
        <f t="shared" si="8"/>
        <v>0.64367484367484362</v>
      </c>
      <c r="AH12" s="70">
        <f t="shared" si="9"/>
        <v>1437155.9538219562</v>
      </c>
      <c r="AI12" s="264">
        <f t="shared" si="10"/>
        <v>0.3676550859893033</v>
      </c>
      <c r="AJ12" s="70">
        <f t="shared" si="11"/>
        <v>452013.87000000011</v>
      </c>
      <c r="AK12" s="264">
        <f t="shared" si="12"/>
        <v>0.31591687866927598</v>
      </c>
      <c r="AL12" s="70">
        <f t="shared" si="13"/>
        <v>672150.56816143077</v>
      </c>
      <c r="AM12" s="264">
        <f t="shared" si="14"/>
        <v>0.58646988597248184</v>
      </c>
      <c r="AN12" s="70">
        <f t="shared" si="15"/>
        <v>-220136.69816143066</v>
      </c>
      <c r="AO12" s="264">
        <f t="shared" si="16"/>
        <v>-0.77321149374183207</v>
      </c>
      <c r="AP12" s="70">
        <f t="shared" si="17"/>
        <v>19904.378878163501</v>
      </c>
      <c r="AQ12" s="264">
        <f t="shared" si="18"/>
        <v>0.59681525121079615</v>
      </c>
      <c r="AR12" s="70">
        <f t="shared" si="19"/>
        <v>54794.529014418222</v>
      </c>
      <c r="AS12" s="264">
        <f t="shared" si="20"/>
        <v>0.22714658451371383</v>
      </c>
      <c r="AT12" s="70">
        <f t="shared" si="21"/>
        <v>-294835.60605401243</v>
      </c>
      <c r="AU12" s="264">
        <f t="shared" si="22"/>
        <v>-29.123670669833071</v>
      </c>
    </row>
    <row r="13" spans="1:47" ht="13.5" x14ac:dyDescent="0.25">
      <c r="A13" s="649">
        <v>4560</v>
      </c>
      <c r="B13" s="30" t="s">
        <v>2830</v>
      </c>
      <c r="C13" s="30" t="s">
        <v>1504</v>
      </c>
      <c r="D13" s="649" t="s">
        <v>3985</v>
      </c>
      <c r="E13" s="725"/>
      <c r="F13" s="657">
        <f>SUM(F55:F56)</f>
        <v>5609</v>
      </c>
      <c r="G13" s="673">
        <f t="shared" ref="G13:U13" si="25">SUM(G55:G56)</f>
        <v>5120</v>
      </c>
      <c r="H13" s="657">
        <f t="shared" si="25"/>
        <v>15294</v>
      </c>
      <c r="I13" s="673">
        <f t="shared" si="25"/>
        <v>12449</v>
      </c>
      <c r="J13" s="657">
        <f t="shared" si="25"/>
        <v>20935547</v>
      </c>
      <c r="K13" s="673">
        <f t="shared" si="25"/>
        <v>12122736.651376147</v>
      </c>
      <c r="L13" s="657">
        <f t="shared" si="25"/>
        <v>6111314.5999999996</v>
      </c>
      <c r="M13" s="673">
        <f t="shared" si="25"/>
        <v>3595843</v>
      </c>
      <c r="N13" s="657">
        <f t="shared" si="25"/>
        <v>4345537.1397904782</v>
      </c>
      <c r="O13" s="673">
        <f t="shared" si="25"/>
        <v>2653708.7418</v>
      </c>
      <c r="P13" s="657">
        <f t="shared" ref="P13" si="26">+L13-N13</f>
        <v>1765777.4602095215</v>
      </c>
      <c r="Q13" s="675">
        <f t="shared" ref="Q13" si="27">+M13-O13</f>
        <v>942134.25820000004</v>
      </c>
      <c r="R13" s="657">
        <f t="shared" si="25"/>
        <v>191805.96752663315</v>
      </c>
      <c r="S13" s="673">
        <f t="shared" si="25"/>
        <v>69889.331999999995</v>
      </c>
      <c r="T13" s="657">
        <f t="shared" si="25"/>
        <v>1389497.6075403478</v>
      </c>
      <c r="U13" s="673">
        <f t="shared" si="25"/>
        <v>964404.77820000006</v>
      </c>
      <c r="V13" s="657">
        <f t="shared" ref="V13" si="28">+P13-R13-T13</f>
        <v>184473.88514254056</v>
      </c>
      <c r="W13" s="676">
        <f t="shared" ref="W13" si="29">+Q13-S13-U13</f>
        <v>-92159.851999999955</v>
      </c>
      <c r="X13" s="4047"/>
      <c r="Y13" s="4044"/>
      <c r="Z13" s="4047"/>
      <c r="AA13" s="3184">
        <f>+'17NM_PLRecon'!S29-'Departmental PL'!V13</f>
        <v>-254391.25430919189</v>
      </c>
      <c r="AB13" s="3184">
        <f>+'17NM_PLRecon'!T29-'Departmental PL'!W13</f>
        <v>42163.462399999989</v>
      </c>
      <c r="AC13" s="3183"/>
      <c r="AD13" s="70">
        <f t="shared" si="5"/>
        <v>489</v>
      </c>
      <c r="AE13" s="264">
        <f t="shared" si="6"/>
        <v>9.5507812499999997E-2</v>
      </c>
      <c r="AF13" s="70">
        <f t="shared" si="7"/>
        <v>2845</v>
      </c>
      <c r="AG13" s="264">
        <f t="shared" si="8"/>
        <v>0.22853241224194715</v>
      </c>
      <c r="AH13" s="70">
        <f t="shared" si="9"/>
        <v>8812810.3486238532</v>
      </c>
      <c r="AI13" s="264">
        <f t="shared" si="10"/>
        <v>0.72696542060273506</v>
      </c>
      <c r="AJ13" s="70">
        <f t="shared" si="11"/>
        <v>2515471.5999999996</v>
      </c>
      <c r="AK13" s="264">
        <f t="shared" si="12"/>
        <v>0.6995498969226408</v>
      </c>
      <c r="AL13" s="70">
        <f t="shared" si="13"/>
        <v>1691828.3979904782</v>
      </c>
      <c r="AM13" s="264">
        <f t="shared" si="14"/>
        <v>0.63753356626579816</v>
      </c>
      <c r="AN13" s="70">
        <f t="shared" si="15"/>
        <v>823643.20200952142</v>
      </c>
      <c r="AO13" s="264">
        <f t="shared" si="16"/>
        <v>0.87423124129159424</v>
      </c>
      <c r="AP13" s="70">
        <f t="shared" si="17"/>
        <v>121916.63552663315</v>
      </c>
      <c r="AQ13" s="264">
        <f t="shared" si="18"/>
        <v>1.7444241064807025</v>
      </c>
      <c r="AR13" s="70">
        <f t="shared" si="19"/>
        <v>425092.82934034779</v>
      </c>
      <c r="AS13" s="264">
        <f t="shared" si="20"/>
        <v>0.44078258315326518</v>
      </c>
      <c r="AT13" s="70">
        <f t="shared" si="21"/>
        <v>276633.73714254051</v>
      </c>
      <c r="AU13" s="264">
        <f t="shared" si="22"/>
        <v>3.0016729751534394</v>
      </c>
    </row>
    <row r="14" spans="1:47" ht="13.5" x14ac:dyDescent="0.25">
      <c r="A14" s="2424">
        <v>4740</v>
      </c>
      <c r="B14" s="30" t="s">
        <v>2845</v>
      </c>
      <c r="C14" s="30" t="s">
        <v>1504</v>
      </c>
      <c r="D14" s="649" t="s">
        <v>1499</v>
      </c>
      <c r="E14" s="725"/>
      <c r="F14" s="657">
        <f>+'17HPM_DATA_INPUT'!D7</f>
        <v>0</v>
      </c>
      <c r="G14" s="673">
        <f>+'17HPM_DATA_INPUT'!E7</f>
        <v>3</v>
      </c>
      <c r="H14" s="657">
        <f>+'17HPM_DATA_INPUT'!F7</f>
        <v>0</v>
      </c>
      <c r="I14" s="673">
        <f>+'17HPM_DATA_INPUT'!G7</f>
        <v>3</v>
      </c>
      <c r="J14" s="657">
        <f>+'17HPM_DATA_INPUT'!H7</f>
        <v>0</v>
      </c>
      <c r="K14" s="673">
        <f>+'17HPM_DATA_INPUT'!I7</f>
        <v>4558</v>
      </c>
      <c r="L14" s="657">
        <f>+'17HPM_DATA_INPUT'!J7</f>
        <v>0</v>
      </c>
      <c r="M14" s="673">
        <f>+'17HPM_DATA_INPUT'!K7</f>
        <v>2554</v>
      </c>
      <c r="N14" s="657">
        <f>L14</f>
        <v>0</v>
      </c>
      <c r="O14" s="673">
        <f>M14</f>
        <v>2554</v>
      </c>
      <c r="P14" s="657">
        <f>+L14-N14</f>
        <v>0</v>
      </c>
      <c r="Q14" s="675">
        <f>+M14-O14</f>
        <v>0</v>
      </c>
      <c r="R14" s="657">
        <f>+'17HPM_DATA_INPUT'!P7</f>
        <v>0</v>
      </c>
      <c r="S14" s="673">
        <f>+'17HPM_DATA_INPUT'!Q7</f>
        <v>0</v>
      </c>
      <c r="T14" s="657">
        <f>+'17HPM_DATA_INPUT'!R7</f>
        <v>0</v>
      </c>
      <c r="U14" s="673">
        <f>+'17HPM_DATA_INPUT'!S7</f>
        <v>0</v>
      </c>
      <c r="V14" s="657">
        <f t="shared" ref="V14:V44" si="30">+P14-R14-T14</f>
        <v>0</v>
      </c>
      <c r="W14" s="676">
        <f>+Q14-S14-U14</f>
        <v>0</v>
      </c>
      <c r="X14" s="4047"/>
      <c r="Y14" s="4044" t="s">
        <v>1741</v>
      </c>
      <c r="Z14" s="4047"/>
      <c r="AA14" s="3184">
        <f>+'17NM_PLRecon'!S30-'Departmental PL'!V14</f>
        <v>0</v>
      </c>
      <c r="AB14" s="3184">
        <f>+'17NM_PLRecon'!T30-'Departmental PL'!W14</f>
        <v>-2554</v>
      </c>
      <c r="AC14" s="3185"/>
      <c r="AD14" s="70">
        <f t="shared" si="5"/>
        <v>-3</v>
      </c>
      <c r="AE14" s="264">
        <f t="shared" si="6"/>
        <v>-1</v>
      </c>
      <c r="AF14" s="70">
        <f t="shared" si="7"/>
        <v>-3</v>
      </c>
      <c r="AG14" s="264">
        <f t="shared" si="8"/>
        <v>-1</v>
      </c>
      <c r="AH14" s="70">
        <f t="shared" si="9"/>
        <v>-4558</v>
      </c>
      <c r="AI14" s="264">
        <f t="shared" si="10"/>
        <v>-1</v>
      </c>
      <c r="AJ14" s="70">
        <f t="shared" si="11"/>
        <v>-2554</v>
      </c>
      <c r="AK14" s="264">
        <f t="shared" si="12"/>
        <v>-1</v>
      </c>
      <c r="AL14" s="70">
        <f t="shared" si="13"/>
        <v>-2554</v>
      </c>
      <c r="AM14" s="264">
        <f t="shared" si="14"/>
        <v>-1</v>
      </c>
      <c r="AN14" s="70">
        <f t="shared" si="15"/>
        <v>0</v>
      </c>
      <c r="AO14" s="264">
        <f t="shared" si="16"/>
        <v>0</v>
      </c>
      <c r="AP14" s="70">
        <f t="shared" si="17"/>
        <v>0</v>
      </c>
      <c r="AQ14" s="264">
        <f t="shared" si="18"/>
        <v>0</v>
      </c>
      <c r="AR14" s="70">
        <f t="shared" si="19"/>
        <v>0</v>
      </c>
      <c r="AS14" s="264">
        <f t="shared" si="20"/>
        <v>0</v>
      </c>
      <c r="AT14" s="70">
        <f t="shared" si="21"/>
        <v>0</v>
      </c>
      <c r="AU14" s="264">
        <f t="shared" si="22"/>
        <v>0</v>
      </c>
    </row>
    <row r="15" spans="1:47" ht="13.5" x14ac:dyDescent="0.25">
      <c r="A15" s="649">
        <v>5500</v>
      </c>
      <c r="B15" s="30" t="s">
        <v>405</v>
      </c>
      <c r="C15" s="30" t="s">
        <v>1504</v>
      </c>
      <c r="D15" s="649" t="s">
        <v>1500</v>
      </c>
      <c r="E15" s="725"/>
      <c r="F15" s="657">
        <f>+'17HPM_DATA_INPUT'!D8</f>
        <v>4246</v>
      </c>
      <c r="G15" s="673">
        <f>+'17HPM_DATA_INPUT'!E8</f>
        <v>4318</v>
      </c>
      <c r="H15" s="657">
        <f>+'17HPM_DATA_INPUT'!F8</f>
        <v>12058</v>
      </c>
      <c r="I15" s="673">
        <f>+'17HPM_DATA_INPUT'!G8</f>
        <v>12249</v>
      </c>
      <c r="J15" s="657">
        <f>+'17HPM_DATA_INPUT'!H8</f>
        <v>3460973</v>
      </c>
      <c r="K15" s="673">
        <f>+'17HPM_DATA_INPUT'!I8</f>
        <v>3463203</v>
      </c>
      <c r="L15" s="657">
        <f>+'17HPM_DATA_INPUT'!J8</f>
        <v>1005093</v>
      </c>
      <c r="M15" s="673">
        <f>+'17HPM_DATA_INPUT'!K8</f>
        <v>998910</v>
      </c>
      <c r="N15" s="657">
        <f>+'17HPM_DATA_INPUT'!L8</f>
        <v>1434106</v>
      </c>
      <c r="O15" s="673">
        <f>+'17HPM_DATA_INPUT'!M8</f>
        <v>1651592</v>
      </c>
      <c r="P15" s="657">
        <f t="shared" ref="P15:P44" si="31">+L15-N15</f>
        <v>-429013</v>
      </c>
      <c r="Q15" s="675">
        <f t="shared" ref="Q15:Q44" si="32">+M15-O15</f>
        <v>-652682</v>
      </c>
      <c r="R15" s="657">
        <f>+'17HPM_DATA_INPUT'!P8</f>
        <v>43540</v>
      </c>
      <c r="S15" s="673">
        <f>+'17HPM_DATA_INPUT'!Q8</f>
        <v>45437</v>
      </c>
      <c r="T15" s="657">
        <f>+'17HPM_DATA_INPUT'!R8</f>
        <v>873123</v>
      </c>
      <c r="U15" s="673">
        <f>+'17HPM_DATA_INPUT'!S8</f>
        <v>652237</v>
      </c>
      <c r="V15" s="657">
        <f t="shared" si="30"/>
        <v>-1345676</v>
      </c>
      <c r="W15" s="676">
        <f t="shared" ref="W15:W44" si="33">+Q15-S15-U15</f>
        <v>-1350356</v>
      </c>
      <c r="X15" s="4047"/>
      <c r="Y15" s="4044"/>
      <c r="Z15" s="4047"/>
      <c r="AA15" s="3183"/>
      <c r="AB15" s="3183"/>
      <c r="AC15" s="3183"/>
      <c r="AD15" s="70">
        <f t="shared" si="5"/>
        <v>-72</v>
      </c>
      <c r="AE15" s="264">
        <f t="shared" si="6"/>
        <v>-1.667438628994905E-2</v>
      </c>
      <c r="AF15" s="70">
        <f t="shared" si="7"/>
        <v>-191</v>
      </c>
      <c r="AG15" s="264">
        <f t="shared" si="8"/>
        <v>-1.5593109641603396E-2</v>
      </c>
      <c r="AH15" s="70">
        <f t="shared" si="9"/>
        <v>-2230</v>
      </c>
      <c r="AI15" s="264">
        <f t="shared" si="10"/>
        <v>-6.4391258612330837E-4</v>
      </c>
      <c r="AJ15" s="70">
        <f t="shared" si="11"/>
        <v>6183</v>
      </c>
      <c r="AK15" s="264">
        <f t="shared" si="12"/>
        <v>6.1897468240382017E-3</v>
      </c>
      <c r="AL15" s="70">
        <f t="shared" si="13"/>
        <v>-217486</v>
      </c>
      <c r="AM15" s="264">
        <f t="shared" si="14"/>
        <v>-0.13168264317095263</v>
      </c>
      <c r="AN15" s="70">
        <f t="shared" si="15"/>
        <v>223669</v>
      </c>
      <c r="AO15" s="264">
        <f t="shared" si="16"/>
        <v>0.34269215329976926</v>
      </c>
      <c r="AP15" s="70">
        <f t="shared" si="17"/>
        <v>-1897</v>
      </c>
      <c r="AQ15" s="264">
        <f t="shared" si="18"/>
        <v>-4.1750115544600216E-2</v>
      </c>
      <c r="AR15" s="70">
        <f t="shared" si="19"/>
        <v>220886</v>
      </c>
      <c r="AS15" s="264">
        <f t="shared" si="20"/>
        <v>0.33865910704237878</v>
      </c>
      <c r="AT15" s="70">
        <f t="shared" si="21"/>
        <v>4680</v>
      </c>
      <c r="AU15" s="264">
        <f t="shared" si="22"/>
        <v>3.4657527348343695E-3</v>
      </c>
    </row>
    <row r="16" spans="1:47" ht="13.5" hidden="1" x14ac:dyDescent="0.25">
      <c r="A16" s="2424">
        <v>5500</v>
      </c>
      <c r="B16" s="30" t="s">
        <v>405</v>
      </c>
      <c r="C16" s="30" t="s">
        <v>1504</v>
      </c>
      <c r="D16" s="649" t="s">
        <v>4022</v>
      </c>
      <c r="E16" s="725" t="s">
        <v>674</v>
      </c>
      <c r="F16" s="657">
        <f>+VLOOKUP(A16,'17NM_Clinic Revenue'!$C$10:$K$85,9,FALSE)</f>
        <v>0</v>
      </c>
      <c r="G16" s="673">
        <f>+VLOOKUP(A16,'17NM_Clinic Revenue'!$C$96:$K$170,9,FALSE)</f>
        <v>0</v>
      </c>
      <c r="H16" s="657">
        <v>0</v>
      </c>
      <c r="I16" s="673">
        <v>0</v>
      </c>
      <c r="J16" s="657">
        <f>+VLOOKUP(A16,'17NM_Clinic Revenue'!$C$10:$K$85,5,FALSE)</f>
        <v>0</v>
      </c>
      <c r="K16" s="673">
        <f>+VLOOKUP(A16,'17NM_Clinic Revenue'!$C$96:$K$170,5,FALSE)</f>
        <v>0</v>
      </c>
      <c r="L16" s="657">
        <f>+VLOOKUP(A16,'17NM_Clinic Revenue'!$C$10:$K$85,8,FALSE)</f>
        <v>0</v>
      </c>
      <c r="M16" s="673">
        <f>+VLOOKUP(A16,'17NM_Clinic Revenue'!$C$96:$K$170,8,FALSE)</f>
        <v>0</v>
      </c>
      <c r="N16" s="657">
        <f>+SUMIF('17NM_Flex Cost'!$C$7:$C$122,A16,'17NM_Flex Cost'!$E$7:$E$122)</f>
        <v>0</v>
      </c>
      <c r="O16" s="673">
        <f>+SUMIF('17NM_Flex Cost'!$M$7:$M$122,A16,'17NM_Flex Cost'!$O$7:$O$122)</f>
        <v>0</v>
      </c>
      <c r="P16" s="657">
        <f>+L16-N16</f>
        <v>0</v>
      </c>
      <c r="Q16" s="675">
        <f>+M16-O16</f>
        <v>0</v>
      </c>
      <c r="R16" s="657">
        <f>+SUMIF('17NM_Flex Cost'!$C$7:$C$122,A16,'17NM_Flex Cost'!$F$7:$F$122)</f>
        <v>0</v>
      </c>
      <c r="S16" s="673">
        <f>+SUMIF('17NM_Flex Cost'!$M$7:$M$122,A16,'17NM_Flex Cost'!$P$7:$P$122)</f>
        <v>0</v>
      </c>
      <c r="T16" s="657">
        <f>+SUMIF('17NM_Flex Cost'!$C$7:$C$122,A16,'17NM_Flex Cost'!$G$7:$G$122)</f>
        <v>0</v>
      </c>
      <c r="U16" s="673">
        <f>+SUMIF('17NM_Flex Cost'!$M$7:$M$122,A16,'17NM_Flex Cost'!$Q$7:$Q$122)</f>
        <v>0</v>
      </c>
      <c r="V16" s="657">
        <f>+P16-R16-T16</f>
        <v>0</v>
      </c>
      <c r="W16" s="676">
        <f>+Q16-S16-U16</f>
        <v>0</v>
      </c>
      <c r="X16" s="4047" t="s">
        <v>1944</v>
      </c>
      <c r="Y16" s="4044" t="s">
        <v>1741</v>
      </c>
      <c r="Z16" s="4047"/>
      <c r="AA16" s="3179">
        <f>+'17NM_PLRecon'!S15-'Departmental PL'!V16</f>
        <v>0</v>
      </c>
      <c r="AB16" s="3179">
        <f>+'17NM_PLRecon'!T15-'Departmental PL'!W16</f>
        <v>0</v>
      </c>
      <c r="AC16" s="3179"/>
      <c r="AD16" s="70">
        <f t="shared" si="5"/>
        <v>0</v>
      </c>
      <c r="AE16" s="264">
        <f t="shared" si="6"/>
        <v>0</v>
      </c>
      <c r="AF16" s="70">
        <f t="shared" si="7"/>
        <v>0</v>
      </c>
      <c r="AG16" s="264">
        <f t="shared" si="8"/>
        <v>0</v>
      </c>
      <c r="AH16" s="70">
        <f t="shared" si="9"/>
        <v>0</v>
      </c>
      <c r="AI16" s="264">
        <f t="shared" si="10"/>
        <v>0</v>
      </c>
      <c r="AJ16" s="70">
        <f t="shared" si="11"/>
        <v>0</v>
      </c>
      <c r="AK16" s="264">
        <f t="shared" si="12"/>
        <v>0</v>
      </c>
      <c r="AL16" s="70">
        <f t="shared" si="13"/>
        <v>0</v>
      </c>
      <c r="AM16" s="264">
        <f t="shared" si="14"/>
        <v>0</v>
      </c>
      <c r="AN16" s="70">
        <f t="shared" si="15"/>
        <v>0</v>
      </c>
      <c r="AO16" s="264">
        <f t="shared" si="16"/>
        <v>0</v>
      </c>
      <c r="AP16" s="70">
        <f t="shared" si="17"/>
        <v>0</v>
      </c>
      <c r="AQ16" s="264">
        <f t="shared" si="18"/>
        <v>0</v>
      </c>
      <c r="AR16" s="70">
        <f t="shared" si="19"/>
        <v>0</v>
      </c>
      <c r="AS16" s="264">
        <f t="shared" si="20"/>
        <v>0</v>
      </c>
      <c r="AT16" s="70">
        <f t="shared" si="21"/>
        <v>0</v>
      </c>
      <c r="AU16" s="264">
        <f t="shared" si="22"/>
        <v>0</v>
      </c>
    </row>
    <row r="17" spans="1:47" ht="13.5" x14ac:dyDescent="0.25">
      <c r="A17" s="649">
        <v>6500</v>
      </c>
      <c r="B17" s="30" t="s">
        <v>2885</v>
      </c>
      <c r="C17" s="30" t="s">
        <v>1504</v>
      </c>
      <c r="D17" s="649" t="s">
        <v>1501</v>
      </c>
      <c r="E17" s="725"/>
      <c r="F17" s="657">
        <f>+'17HPM_DATA_INPUT'!D9</f>
        <v>4214</v>
      </c>
      <c r="G17" s="673">
        <f>+'17HPM_DATA_INPUT'!E9</f>
        <v>4424</v>
      </c>
      <c r="H17" s="657">
        <f>+'17HPM_DATA_INPUT'!F9</f>
        <v>457161</v>
      </c>
      <c r="I17" s="673">
        <f>+'17HPM_DATA_INPUT'!G9</f>
        <v>446472</v>
      </c>
      <c r="J17" s="657">
        <f>+'17HPM_DATA_INPUT'!H9</f>
        <v>47243502</v>
      </c>
      <c r="K17" s="673">
        <f>+'17HPM_DATA_INPUT'!I9</f>
        <v>42073131</v>
      </c>
      <c r="L17" s="657">
        <f>+'17HPM_DATA_INPUT'!J9</f>
        <v>22255759</v>
      </c>
      <c r="M17" s="673">
        <f>+'17HPM_DATA_INPUT'!K9</f>
        <v>19682577</v>
      </c>
      <c r="N17" s="657">
        <f>+'17HPM_DATA_INPUT'!L9</f>
        <v>10577205</v>
      </c>
      <c r="O17" s="673">
        <f>+'17HPM_DATA_INPUT'!M9</f>
        <v>10753792</v>
      </c>
      <c r="P17" s="657">
        <f t="shared" si="31"/>
        <v>11678554</v>
      </c>
      <c r="Q17" s="675">
        <f t="shared" si="32"/>
        <v>8928785</v>
      </c>
      <c r="R17" s="657">
        <f>+'17HPM_DATA_INPUT'!P9</f>
        <v>534274</v>
      </c>
      <c r="S17" s="673">
        <f>+'17HPM_DATA_INPUT'!Q9</f>
        <v>507914</v>
      </c>
      <c r="T17" s="657">
        <f>+'17HPM_DATA_INPUT'!R9</f>
        <v>2477255</v>
      </c>
      <c r="U17" s="673">
        <f>+'17HPM_DATA_INPUT'!S9</f>
        <v>1807095</v>
      </c>
      <c r="V17" s="657">
        <f t="shared" si="30"/>
        <v>8667025</v>
      </c>
      <c r="W17" s="676">
        <f t="shared" si="33"/>
        <v>6613776</v>
      </c>
      <c r="X17" s="4047"/>
      <c r="Y17" s="4044"/>
      <c r="Z17" s="4047"/>
      <c r="AA17" s="3183"/>
      <c r="AB17" s="3183"/>
      <c r="AC17" s="3183"/>
      <c r="AD17" s="70">
        <f t="shared" si="5"/>
        <v>-210</v>
      </c>
      <c r="AE17" s="264">
        <f t="shared" si="6"/>
        <v>-4.746835443037975E-2</v>
      </c>
      <c r="AF17" s="70">
        <f t="shared" si="7"/>
        <v>10689</v>
      </c>
      <c r="AG17" s="264">
        <f t="shared" si="8"/>
        <v>2.3941031016502714E-2</v>
      </c>
      <c r="AH17" s="70">
        <f t="shared" si="9"/>
        <v>5170371</v>
      </c>
      <c r="AI17" s="264">
        <f t="shared" si="10"/>
        <v>0.12289009344229694</v>
      </c>
      <c r="AJ17" s="70">
        <f t="shared" si="11"/>
        <v>2573182</v>
      </c>
      <c r="AK17" s="264">
        <f t="shared" si="12"/>
        <v>0.13073399890674886</v>
      </c>
      <c r="AL17" s="70">
        <f t="shared" si="13"/>
        <v>-176587</v>
      </c>
      <c r="AM17" s="264">
        <f t="shared" si="14"/>
        <v>-1.642090529554598E-2</v>
      </c>
      <c r="AN17" s="70">
        <f t="shared" si="15"/>
        <v>2749769</v>
      </c>
      <c r="AO17" s="264">
        <f t="shared" si="16"/>
        <v>0.30796676143506646</v>
      </c>
      <c r="AP17" s="70">
        <f t="shared" si="17"/>
        <v>26360</v>
      </c>
      <c r="AQ17" s="264">
        <f t="shared" si="18"/>
        <v>5.1898549754485997E-2</v>
      </c>
      <c r="AR17" s="70">
        <f t="shared" si="19"/>
        <v>670160</v>
      </c>
      <c r="AS17" s="264">
        <f t="shared" si="20"/>
        <v>0.37084934660324997</v>
      </c>
      <c r="AT17" s="70">
        <f t="shared" si="21"/>
        <v>2053249</v>
      </c>
      <c r="AU17" s="264">
        <f t="shared" si="22"/>
        <v>0.31045033880796691</v>
      </c>
    </row>
    <row r="18" spans="1:47" ht="13.5" x14ac:dyDescent="0.25">
      <c r="A18" s="2424">
        <v>6501</v>
      </c>
      <c r="B18" s="30" t="s">
        <v>2886</v>
      </c>
      <c r="C18" s="30" t="s">
        <v>1504</v>
      </c>
      <c r="D18" s="649" t="s">
        <v>3987</v>
      </c>
      <c r="E18" s="725"/>
      <c r="F18" s="657">
        <f>SUM(F58:F59)</f>
        <v>3067</v>
      </c>
      <c r="G18" s="673">
        <f t="shared" ref="G18:U18" si="34">SUM(G58:G59)</f>
        <v>853</v>
      </c>
      <c r="H18" s="657">
        <f t="shared" si="34"/>
        <v>16959</v>
      </c>
      <c r="I18" s="673">
        <f t="shared" si="34"/>
        <v>4070</v>
      </c>
      <c r="J18" s="657">
        <f t="shared" si="34"/>
        <v>7306224.5700000003</v>
      </c>
      <c r="K18" s="673">
        <f t="shared" si="34"/>
        <v>2576815.1277557942</v>
      </c>
      <c r="L18" s="657">
        <f t="shared" si="34"/>
        <v>3552688.61</v>
      </c>
      <c r="M18" s="673">
        <f t="shared" si="34"/>
        <v>938990</v>
      </c>
      <c r="N18" s="657">
        <f t="shared" si="34"/>
        <v>4477082.1143472288</v>
      </c>
      <c r="O18" s="673">
        <f t="shared" si="34"/>
        <v>1258014.3959999999</v>
      </c>
      <c r="P18" s="657">
        <f t="shared" ref="P18" si="35">+L18-N18</f>
        <v>-924393.50434722891</v>
      </c>
      <c r="Q18" s="675">
        <f t="shared" ref="Q18" si="36">+M18-O18</f>
        <v>-319024.39599999995</v>
      </c>
      <c r="R18" s="657">
        <f t="shared" si="34"/>
        <v>20669.724465130272</v>
      </c>
      <c r="S18" s="673">
        <f t="shared" si="34"/>
        <v>52.267199999999995</v>
      </c>
      <c r="T18" s="657">
        <f t="shared" si="34"/>
        <v>575219.7646384195</v>
      </c>
      <c r="U18" s="673">
        <f t="shared" si="34"/>
        <v>139778.24960000001</v>
      </c>
      <c r="V18" s="657">
        <f t="shared" ref="V18" si="37">+P18-R18-T18</f>
        <v>-1520282.9934507785</v>
      </c>
      <c r="W18" s="676">
        <f t="shared" ref="W18" si="38">+Q18-S18-U18</f>
        <v>-458854.91279999993</v>
      </c>
      <c r="X18" s="4047"/>
      <c r="Y18" s="4044" t="s">
        <v>1741</v>
      </c>
      <c r="Z18" s="4047"/>
      <c r="AA18" s="3179">
        <f>+'17NM_PLRecon'!S93-'Departmental PL'!V18</f>
        <v>419797.99999999977</v>
      </c>
      <c r="AB18" s="3179">
        <f>+'17NM_PLRecon'!T93-'Departmental PL'!W18</f>
        <v>33184</v>
      </c>
      <c r="AC18" s="3183"/>
      <c r="AD18" s="70"/>
      <c r="AE18" s="264"/>
      <c r="AF18" s="70"/>
      <c r="AG18" s="264"/>
      <c r="AH18" s="70"/>
      <c r="AI18" s="264"/>
      <c r="AJ18" s="70"/>
      <c r="AK18" s="264"/>
      <c r="AL18" s="70"/>
      <c r="AM18" s="264"/>
      <c r="AN18" s="70"/>
      <c r="AO18" s="264"/>
      <c r="AP18" s="70"/>
      <c r="AQ18" s="264"/>
      <c r="AR18" s="70"/>
      <c r="AS18" s="264"/>
      <c r="AT18" s="70"/>
      <c r="AU18" s="264"/>
    </row>
    <row r="19" spans="1:47" ht="13.5" x14ac:dyDescent="0.25">
      <c r="A19" s="649">
        <v>6650</v>
      </c>
      <c r="B19" s="30" t="s">
        <v>2895</v>
      </c>
      <c r="C19" s="30" t="s">
        <v>1504</v>
      </c>
      <c r="D19" s="649" t="s">
        <v>1502</v>
      </c>
      <c r="E19" s="723"/>
      <c r="F19" s="674">
        <f>+'17HPM_DATA_INPUT'!D11</f>
        <v>1063</v>
      </c>
      <c r="G19" s="673">
        <f>+'17HPM_DATA_INPUT'!E11</f>
        <v>1272</v>
      </c>
      <c r="H19" s="657">
        <f>+'17HPM_DATA_INPUT'!F11</f>
        <v>2205</v>
      </c>
      <c r="I19" s="673">
        <f>+'17HPM_DATA_INPUT'!G11</f>
        <v>2569</v>
      </c>
      <c r="J19" s="657">
        <f>+'17HPM_DATA_INPUT'!H11</f>
        <v>276995</v>
      </c>
      <c r="K19" s="673">
        <f>+'17HPM_DATA_INPUT'!I11</f>
        <v>323493</v>
      </c>
      <c r="L19" s="672">
        <f>+'17HPM_DATA_INPUT'!J11</f>
        <v>105188</v>
      </c>
      <c r="M19" s="673">
        <f>+'17HPM_DATA_INPUT'!K11</f>
        <v>122386</v>
      </c>
      <c r="N19" s="657">
        <f>+'17HPM_DATA_INPUT'!L11</f>
        <v>698123</v>
      </c>
      <c r="O19" s="673">
        <f>+'17HPM_DATA_INPUT'!M11</f>
        <v>715046</v>
      </c>
      <c r="P19" s="657">
        <f t="shared" si="31"/>
        <v>-592935</v>
      </c>
      <c r="Q19" s="675">
        <f t="shared" si="32"/>
        <v>-592660</v>
      </c>
      <c r="R19" s="657">
        <f>+'17HPM_DATA_INPUT'!P11</f>
        <v>3782</v>
      </c>
      <c r="S19" s="673">
        <f>+'17HPM_DATA_INPUT'!Q11</f>
        <v>4086</v>
      </c>
      <c r="T19" s="657">
        <f>+'17HPM_DATA_INPUT'!R11</f>
        <v>99665</v>
      </c>
      <c r="U19" s="673">
        <f>+'17HPM_DATA_INPUT'!S11</f>
        <v>148035</v>
      </c>
      <c r="V19" s="657">
        <f t="shared" si="30"/>
        <v>-696382</v>
      </c>
      <c r="W19" s="676">
        <f t="shared" si="33"/>
        <v>-744781</v>
      </c>
      <c r="X19" s="4047"/>
      <c r="Y19" s="4044"/>
      <c r="Z19" s="4047"/>
      <c r="AA19" s="3183"/>
      <c r="AB19" s="3183"/>
      <c r="AC19" s="3183"/>
      <c r="AD19" s="70">
        <f t="shared" si="5"/>
        <v>-209</v>
      </c>
      <c r="AE19" s="264">
        <f t="shared" si="6"/>
        <v>-0.16430817610062892</v>
      </c>
      <c r="AF19" s="70">
        <f t="shared" si="7"/>
        <v>-364</v>
      </c>
      <c r="AG19" s="264">
        <f t="shared" si="8"/>
        <v>-0.14168937329700274</v>
      </c>
      <c r="AH19" s="70">
        <f t="shared" si="9"/>
        <v>-46498</v>
      </c>
      <c r="AI19" s="264">
        <f t="shared" si="10"/>
        <v>-0.14373726788524019</v>
      </c>
      <c r="AJ19" s="70">
        <f t="shared" si="11"/>
        <v>-17198</v>
      </c>
      <c r="AK19" s="264">
        <f t="shared" si="12"/>
        <v>-0.14052260879512363</v>
      </c>
      <c r="AL19" s="70">
        <f t="shared" si="13"/>
        <v>-16923</v>
      </c>
      <c r="AM19" s="264">
        <f t="shared" si="14"/>
        <v>-2.3667008835795179E-2</v>
      </c>
      <c r="AN19" s="70">
        <f t="shared" si="15"/>
        <v>-275</v>
      </c>
      <c r="AO19" s="264">
        <f t="shared" si="16"/>
        <v>-4.6400971889447578E-4</v>
      </c>
      <c r="AP19" s="70">
        <f t="shared" si="17"/>
        <v>-304</v>
      </c>
      <c r="AQ19" s="264">
        <f t="shared" si="18"/>
        <v>-7.4400391581008321E-2</v>
      </c>
      <c r="AR19" s="70">
        <f t="shared" si="19"/>
        <v>-48370</v>
      </c>
      <c r="AS19" s="264">
        <f t="shared" si="20"/>
        <v>-0.32674705306177593</v>
      </c>
      <c r="AT19" s="70">
        <f t="shared" si="21"/>
        <v>48399</v>
      </c>
      <c r="AU19" s="264">
        <f t="shared" si="22"/>
        <v>6.4984203410129962E-2</v>
      </c>
    </row>
    <row r="20" spans="1:47" ht="13.5" x14ac:dyDescent="0.25">
      <c r="A20" s="649">
        <v>6720</v>
      </c>
      <c r="B20" s="30" t="s">
        <v>2900</v>
      </c>
      <c r="C20" s="30" t="s">
        <v>1504</v>
      </c>
      <c r="D20" s="649" t="s">
        <v>1503</v>
      </c>
      <c r="E20" s="723"/>
      <c r="F20" s="674">
        <f>+'17HPM_DATA_INPUT'!D12</f>
        <v>17046</v>
      </c>
      <c r="G20" s="673">
        <f>+'17HPM_DATA_INPUT'!E12</f>
        <v>16384</v>
      </c>
      <c r="H20" s="657">
        <f>+'17HPM_DATA_INPUT'!F12</f>
        <v>43427</v>
      </c>
      <c r="I20" s="673">
        <f>+'17HPM_DATA_INPUT'!G12</f>
        <v>42334</v>
      </c>
      <c r="J20" s="657">
        <f>+'17HPM_DATA_INPUT'!H12</f>
        <v>4630376</v>
      </c>
      <c r="K20" s="673">
        <f>+'17HPM_DATA_INPUT'!I12</f>
        <v>4344534</v>
      </c>
      <c r="L20" s="672">
        <f>+'17HPM_DATA_INPUT'!J12</f>
        <v>1674331</v>
      </c>
      <c r="M20" s="673">
        <f>+'17HPM_DATA_INPUT'!K12</f>
        <v>1562254</v>
      </c>
      <c r="N20" s="657">
        <f>+'17HPM_DATA_INPUT'!L12</f>
        <v>2951523</v>
      </c>
      <c r="O20" s="673">
        <f>+'17HPM_DATA_INPUT'!M12</f>
        <v>2665118</v>
      </c>
      <c r="P20" s="657">
        <f t="shared" si="31"/>
        <v>-1277192</v>
      </c>
      <c r="Q20" s="675">
        <f t="shared" si="32"/>
        <v>-1102864</v>
      </c>
      <c r="R20" s="657">
        <f>+'17HPM_DATA_INPUT'!P12</f>
        <v>1257578</v>
      </c>
      <c r="S20" s="673">
        <f>+'17HPM_DATA_INPUT'!Q12</f>
        <v>1216202</v>
      </c>
      <c r="T20" s="657">
        <f>+'17HPM_DATA_INPUT'!R12</f>
        <v>2079025</v>
      </c>
      <c r="U20" s="673">
        <f>+'17HPM_DATA_INPUT'!S12</f>
        <v>1847545</v>
      </c>
      <c r="V20" s="657">
        <f t="shared" si="30"/>
        <v>-4613795</v>
      </c>
      <c r="W20" s="676">
        <f t="shared" si="33"/>
        <v>-4166611</v>
      </c>
      <c r="X20" s="4047"/>
      <c r="Y20" s="4044"/>
      <c r="Z20" s="4047"/>
      <c r="AA20" s="3183"/>
      <c r="AB20" s="3183"/>
      <c r="AC20" s="3183"/>
      <c r="AD20" s="70">
        <f t="shared" si="5"/>
        <v>662</v>
      </c>
      <c r="AE20" s="264">
        <f t="shared" si="6"/>
        <v>4.04052734375E-2</v>
      </c>
      <c r="AF20" s="70">
        <f t="shared" si="7"/>
        <v>1093</v>
      </c>
      <c r="AG20" s="264">
        <f t="shared" si="8"/>
        <v>2.5818491047385081E-2</v>
      </c>
      <c r="AH20" s="70">
        <f t="shared" si="9"/>
        <v>285842</v>
      </c>
      <c r="AI20" s="264">
        <f t="shared" si="10"/>
        <v>6.579347750529746E-2</v>
      </c>
      <c r="AJ20" s="70">
        <f t="shared" si="11"/>
        <v>112077</v>
      </c>
      <c r="AK20" s="264">
        <f t="shared" si="12"/>
        <v>7.1740574836102203E-2</v>
      </c>
      <c r="AL20" s="70">
        <f t="shared" si="13"/>
        <v>286405</v>
      </c>
      <c r="AM20" s="264">
        <f t="shared" si="14"/>
        <v>0.10746428488344606</v>
      </c>
      <c r="AN20" s="70">
        <f t="shared" si="15"/>
        <v>-174328</v>
      </c>
      <c r="AO20" s="264">
        <f t="shared" si="16"/>
        <v>-0.15806844724281507</v>
      </c>
      <c r="AP20" s="70">
        <f t="shared" si="17"/>
        <v>41376</v>
      </c>
      <c r="AQ20" s="264">
        <f t="shared" si="18"/>
        <v>3.4020664330431952E-2</v>
      </c>
      <c r="AR20" s="70">
        <f t="shared" si="19"/>
        <v>231480</v>
      </c>
      <c r="AS20" s="264">
        <f t="shared" si="20"/>
        <v>0.12529058832125875</v>
      </c>
      <c r="AT20" s="70">
        <f t="shared" si="21"/>
        <v>-447184</v>
      </c>
      <c r="AU20" s="264">
        <f t="shared" si="22"/>
        <v>-0.10732559386993411</v>
      </c>
    </row>
    <row r="21" spans="1:47" ht="13.5" x14ac:dyDescent="0.25">
      <c r="A21" s="659">
        <v>10</v>
      </c>
      <c r="B21" s="30" t="e">
        <v>#N/A</v>
      </c>
      <c r="C21" s="30" t="e">
        <v>#N/A</v>
      </c>
      <c r="D21" s="659" t="s">
        <v>2608</v>
      </c>
      <c r="E21" s="723"/>
      <c r="F21" s="660">
        <f>+'17HPM_DATA_INPUT'!D13</f>
        <v>56211</v>
      </c>
      <c r="G21" s="664">
        <f>+'17HPM_DATA_INPUT'!E13</f>
        <v>50031</v>
      </c>
      <c r="H21" s="661">
        <f>+'17HPM_DATA_INPUT'!F13</f>
        <v>602227</v>
      </c>
      <c r="I21" s="665">
        <f>+'17HPM_DATA_INPUT'!G13</f>
        <v>554209</v>
      </c>
      <c r="J21" s="661">
        <f>SUM(J10:J20)</f>
        <v>153511817.45999998</v>
      </c>
      <c r="K21" s="665">
        <f t="shared" ref="K21:O21" si="39">SUM(K10:K20)</f>
        <v>108428921.7610271</v>
      </c>
      <c r="L21" s="661">
        <f t="shared" si="39"/>
        <v>56757664.240000002</v>
      </c>
      <c r="M21" s="665">
        <f t="shared" si="39"/>
        <v>42724038</v>
      </c>
      <c r="N21" s="661">
        <f t="shared" si="39"/>
        <v>41218509.954112746</v>
      </c>
      <c r="O21" s="665">
        <f t="shared" si="39"/>
        <v>30239468.429900002</v>
      </c>
      <c r="P21" s="661">
        <f t="shared" si="31"/>
        <v>15539154.285887256</v>
      </c>
      <c r="Q21" s="665">
        <f t="shared" si="32"/>
        <v>12484569.570099998</v>
      </c>
      <c r="R21" s="661">
        <f>SUM(R10:R20)</f>
        <v>2666024.4285947802</v>
      </c>
      <c r="S21" s="665">
        <f>SUM(S10:S20)</f>
        <v>2196414.2716999999</v>
      </c>
      <c r="T21" s="661">
        <f>SUM(T10:T20)</f>
        <v>11366461.466540426</v>
      </c>
      <c r="U21" s="665">
        <f>SUM(U10:U20)</f>
        <v>8374463.3010999998</v>
      </c>
      <c r="V21" s="661">
        <f t="shared" si="30"/>
        <v>1506668.390752051</v>
      </c>
      <c r="W21" s="663">
        <f t="shared" si="33"/>
        <v>1913691.9972999981</v>
      </c>
      <c r="X21" s="4047"/>
      <c r="Y21" s="4044"/>
      <c r="Z21" s="4047"/>
      <c r="AA21" s="3183"/>
      <c r="AB21" s="3183"/>
      <c r="AC21" s="3183"/>
      <c r="AD21" s="261">
        <f t="shared" si="5"/>
        <v>6180</v>
      </c>
      <c r="AE21" s="262">
        <f t="shared" si="6"/>
        <v>0.12352341548240091</v>
      </c>
      <c r="AF21" s="18">
        <f t="shared" si="7"/>
        <v>48018</v>
      </c>
      <c r="AG21" s="262">
        <f t="shared" si="8"/>
        <v>8.6642403858472161E-2</v>
      </c>
      <c r="AH21" s="18">
        <f t="shared" si="9"/>
        <v>45082895.698972881</v>
      </c>
      <c r="AI21" s="262">
        <f t="shared" si="10"/>
        <v>0.41578293841502673</v>
      </c>
      <c r="AJ21" s="18">
        <f t="shared" si="11"/>
        <v>14033626.240000002</v>
      </c>
      <c r="AK21" s="262">
        <f t="shared" si="12"/>
        <v>0.32847143895902353</v>
      </c>
      <c r="AL21" s="18">
        <f t="shared" si="13"/>
        <v>10979041.524212744</v>
      </c>
      <c r="AM21" s="262">
        <f t="shared" si="14"/>
        <v>0.36306992464711957</v>
      </c>
      <c r="AN21" s="18">
        <f t="shared" si="15"/>
        <v>3054584.715787258</v>
      </c>
      <c r="AO21" s="262">
        <f t="shared" si="16"/>
        <v>0.24466880485033746</v>
      </c>
      <c r="AP21" s="18">
        <f t="shared" si="17"/>
        <v>469610.15689478023</v>
      </c>
      <c r="AQ21" s="262">
        <f t="shared" si="18"/>
        <v>0.21380764227656709</v>
      </c>
      <c r="AR21" s="18">
        <f t="shared" si="19"/>
        <v>2991998.1654404262</v>
      </c>
      <c r="AS21" s="262">
        <f t="shared" si="20"/>
        <v>0.35727640779647601</v>
      </c>
      <c r="AT21" s="18">
        <f t="shared" si="21"/>
        <v>-407023.60654794704</v>
      </c>
      <c r="AU21" s="263">
        <f t="shared" si="22"/>
        <v>-0.21269023809589585</v>
      </c>
    </row>
    <row r="22" spans="1:47" ht="13.5" x14ac:dyDescent="0.25">
      <c r="A22" s="649">
        <v>4310</v>
      </c>
      <c r="B22" s="30" t="s">
        <v>2813</v>
      </c>
      <c r="C22" s="30" t="s">
        <v>1504</v>
      </c>
      <c r="D22" s="649" t="s">
        <v>1495</v>
      </c>
      <c r="E22" s="723"/>
      <c r="F22" s="656">
        <f>+'17HPM_DATA_INPUT'!D14</f>
        <v>0</v>
      </c>
      <c r="G22" s="651">
        <f>+'17HPM_DATA_INPUT'!E14</f>
        <v>2</v>
      </c>
      <c r="H22" s="650">
        <f>+'17HPM_DATA_INPUT'!F14</f>
        <v>0</v>
      </c>
      <c r="I22" s="651">
        <f>+'17HPM_DATA_INPUT'!G14</f>
        <v>1</v>
      </c>
      <c r="J22" s="650">
        <f>+'17HPM_DATA_INPUT'!H14</f>
        <v>0</v>
      </c>
      <c r="K22" s="651">
        <f>+'17HPM_DATA_INPUT'!I14</f>
        <v>2196</v>
      </c>
      <c r="L22" s="654">
        <f>+'17HPM_DATA_INPUT'!J14</f>
        <v>0</v>
      </c>
      <c r="M22" s="651">
        <f>+'17HPM_DATA_INPUT'!K14</f>
        <v>1174</v>
      </c>
      <c r="N22" s="650">
        <f>+'17HPM_DATA_INPUT'!L14</f>
        <v>0</v>
      </c>
      <c r="O22" s="651">
        <f>+'17HPM_DATA_INPUT'!M14</f>
        <v>388</v>
      </c>
      <c r="P22" s="650">
        <f t="shared" si="31"/>
        <v>0</v>
      </c>
      <c r="Q22" s="652">
        <f t="shared" si="32"/>
        <v>786</v>
      </c>
      <c r="R22" s="650">
        <f>+'17HPM_DATA_INPUT'!P14</f>
        <v>0</v>
      </c>
      <c r="S22" s="651">
        <f>+'17HPM_DATA_INPUT'!Q14</f>
        <v>17</v>
      </c>
      <c r="T22" s="650">
        <f>+'17HPM_DATA_INPUT'!R14</f>
        <v>0</v>
      </c>
      <c r="U22" s="651">
        <f>+'17HPM_DATA_INPUT'!S14</f>
        <v>77</v>
      </c>
      <c r="V22" s="650">
        <f t="shared" si="30"/>
        <v>0</v>
      </c>
      <c r="W22" s="653">
        <f t="shared" si="33"/>
        <v>692</v>
      </c>
      <c r="X22" s="4047"/>
      <c r="Y22" s="4044"/>
      <c r="Z22" s="4047"/>
      <c r="AA22" s="3183"/>
      <c r="AB22" s="3183"/>
      <c r="AC22" s="3183"/>
      <c r="AD22" s="70">
        <f t="shared" si="5"/>
        <v>-2</v>
      </c>
      <c r="AE22" s="264">
        <f t="shared" si="6"/>
        <v>-1</v>
      </c>
      <c r="AF22" s="70">
        <f t="shared" si="7"/>
        <v>-1</v>
      </c>
      <c r="AG22" s="264">
        <f t="shared" si="8"/>
        <v>-1</v>
      </c>
      <c r="AH22" s="70">
        <f t="shared" si="9"/>
        <v>-2196</v>
      </c>
      <c r="AI22" s="264">
        <f t="shared" si="10"/>
        <v>-1</v>
      </c>
      <c r="AJ22" s="70">
        <f t="shared" si="11"/>
        <v>-1174</v>
      </c>
      <c r="AK22" s="264">
        <f t="shared" si="12"/>
        <v>-1</v>
      </c>
      <c r="AL22" s="70">
        <f t="shared" si="13"/>
        <v>-388</v>
      </c>
      <c r="AM22" s="264">
        <f t="shared" si="14"/>
        <v>-1</v>
      </c>
      <c r="AN22" s="70">
        <f t="shared" si="15"/>
        <v>-786</v>
      </c>
      <c r="AO22" s="264">
        <f t="shared" si="16"/>
        <v>-1</v>
      </c>
      <c r="AP22" s="70">
        <f t="shared" si="17"/>
        <v>-17</v>
      </c>
      <c r="AQ22" s="264">
        <f t="shared" si="18"/>
        <v>-1</v>
      </c>
      <c r="AR22" s="70">
        <f t="shared" si="19"/>
        <v>-77</v>
      </c>
      <c r="AS22" s="264">
        <f t="shared" si="20"/>
        <v>-1</v>
      </c>
      <c r="AT22" s="70">
        <f t="shared" si="21"/>
        <v>-692</v>
      </c>
      <c r="AU22" s="264">
        <f t="shared" si="22"/>
        <v>-1</v>
      </c>
    </row>
    <row r="23" spans="1:47" ht="13.5" x14ac:dyDescent="0.25">
      <c r="A23" s="649">
        <v>4500</v>
      </c>
      <c r="B23" s="30" t="s">
        <v>2826</v>
      </c>
      <c r="C23" s="30" t="s">
        <v>1504</v>
      </c>
      <c r="D23" s="649" t="s">
        <v>1496</v>
      </c>
      <c r="E23" s="723"/>
      <c r="F23" s="656">
        <f>+'17HPM_DATA_INPUT'!D15</f>
        <v>851</v>
      </c>
      <c r="G23" s="651">
        <f>+'17HPM_DATA_INPUT'!E15</f>
        <v>871</v>
      </c>
      <c r="H23" s="650">
        <f>+'17HPM_DATA_INPUT'!F15</f>
        <v>1664</v>
      </c>
      <c r="I23" s="651">
        <f>+'17HPM_DATA_INPUT'!G15</f>
        <v>1673</v>
      </c>
      <c r="J23" s="650">
        <f>+'17HPM_DATA_INPUT'!H15</f>
        <v>2589956</v>
      </c>
      <c r="K23" s="651">
        <f>+'17HPM_DATA_INPUT'!I15</f>
        <v>2538741</v>
      </c>
      <c r="L23" s="654">
        <f>+'17HPM_DATA_INPUT'!J15</f>
        <v>1112167</v>
      </c>
      <c r="M23" s="651">
        <f>+'17HPM_DATA_INPUT'!K15</f>
        <v>1116872</v>
      </c>
      <c r="N23" s="650">
        <f>+'17HPM_DATA_INPUT'!L15</f>
        <v>676278</v>
      </c>
      <c r="O23" s="651">
        <f>+'17HPM_DATA_INPUT'!M15</f>
        <v>704188</v>
      </c>
      <c r="P23" s="650">
        <f t="shared" si="31"/>
        <v>435889</v>
      </c>
      <c r="Q23" s="652">
        <f t="shared" si="32"/>
        <v>412684</v>
      </c>
      <c r="R23" s="650">
        <f>+'17HPM_DATA_INPUT'!P15</f>
        <v>21942</v>
      </c>
      <c r="S23" s="651">
        <f>+'17HPM_DATA_INPUT'!Q15</f>
        <v>21212</v>
      </c>
      <c r="T23" s="650">
        <f>+'17HPM_DATA_INPUT'!R15</f>
        <v>183095</v>
      </c>
      <c r="U23" s="651">
        <f>+'17HPM_DATA_INPUT'!S15</f>
        <v>216900</v>
      </c>
      <c r="V23" s="650">
        <f t="shared" si="30"/>
        <v>230852</v>
      </c>
      <c r="W23" s="653">
        <f t="shared" si="33"/>
        <v>174572</v>
      </c>
      <c r="X23" s="4047"/>
      <c r="Y23" s="4044"/>
      <c r="Z23" s="4047"/>
      <c r="AA23" s="3183"/>
      <c r="AB23" s="3183"/>
      <c r="AC23" s="3183"/>
      <c r="AD23" s="70">
        <f t="shared" si="5"/>
        <v>-20</v>
      </c>
      <c r="AE23" s="264">
        <f t="shared" si="6"/>
        <v>-2.2962112514351322E-2</v>
      </c>
      <c r="AF23" s="70">
        <f t="shared" si="7"/>
        <v>-9</v>
      </c>
      <c r="AG23" s="264">
        <f t="shared" si="8"/>
        <v>-5.3795576808129113E-3</v>
      </c>
      <c r="AH23" s="70">
        <f t="shared" si="9"/>
        <v>51215</v>
      </c>
      <c r="AI23" s="264">
        <f t="shared" si="10"/>
        <v>2.0173385154294982E-2</v>
      </c>
      <c r="AJ23" s="70">
        <f t="shared" si="11"/>
        <v>-4705</v>
      </c>
      <c r="AK23" s="264">
        <f t="shared" si="12"/>
        <v>-4.2126582097142731E-3</v>
      </c>
      <c r="AL23" s="70">
        <f t="shared" si="13"/>
        <v>-27910</v>
      </c>
      <c r="AM23" s="264">
        <f t="shared" si="14"/>
        <v>-3.9634302203388865E-2</v>
      </c>
      <c r="AN23" s="70">
        <f t="shared" si="15"/>
        <v>23205</v>
      </c>
      <c r="AO23" s="264">
        <f t="shared" si="16"/>
        <v>5.6229463705886343E-2</v>
      </c>
      <c r="AP23" s="70">
        <f t="shared" si="17"/>
        <v>730</v>
      </c>
      <c r="AQ23" s="264">
        <f t="shared" si="18"/>
        <v>3.4414482368470674E-2</v>
      </c>
      <c r="AR23" s="70">
        <f t="shared" si="19"/>
        <v>-33805</v>
      </c>
      <c r="AS23" s="264">
        <f t="shared" si="20"/>
        <v>-0.15585523282618718</v>
      </c>
      <c r="AT23" s="70">
        <f t="shared" si="21"/>
        <v>56280</v>
      </c>
      <c r="AU23" s="264">
        <f t="shared" si="22"/>
        <v>0.32238847008684096</v>
      </c>
    </row>
    <row r="24" spans="1:47" ht="13.5" hidden="1" customHeight="1" x14ac:dyDescent="0.25">
      <c r="A24" s="649">
        <v>4550</v>
      </c>
      <c r="B24" s="30" t="s">
        <v>2829</v>
      </c>
      <c r="C24" s="30" t="s">
        <v>1504</v>
      </c>
      <c r="D24" s="649" t="s">
        <v>1497</v>
      </c>
      <c r="E24" s="723"/>
      <c r="F24" s="656"/>
      <c r="G24" s="651"/>
      <c r="H24" s="650"/>
      <c r="I24" s="651"/>
      <c r="J24" s="650"/>
      <c r="K24" s="651"/>
      <c r="L24" s="654"/>
      <c r="M24" s="651"/>
      <c r="N24" s="650"/>
      <c r="O24" s="651"/>
      <c r="P24" s="650"/>
      <c r="Q24" s="652"/>
      <c r="R24" s="650"/>
      <c r="S24" s="651"/>
      <c r="T24" s="650"/>
      <c r="U24" s="651"/>
      <c r="V24" s="650"/>
      <c r="W24" s="653"/>
      <c r="X24" s="4047"/>
      <c r="Y24" s="4044"/>
      <c r="Z24" s="4047"/>
      <c r="AA24" s="3183"/>
      <c r="AB24" s="3183"/>
      <c r="AC24" s="3183"/>
      <c r="AD24" s="70">
        <f t="shared" si="5"/>
        <v>0</v>
      </c>
      <c r="AE24" s="264">
        <f t="shared" si="6"/>
        <v>0</v>
      </c>
      <c r="AF24" s="70">
        <f t="shared" si="7"/>
        <v>0</v>
      </c>
      <c r="AG24" s="264">
        <f t="shared" si="8"/>
        <v>0</v>
      </c>
      <c r="AH24" s="70">
        <f t="shared" si="9"/>
        <v>0</v>
      </c>
      <c r="AI24" s="264">
        <f t="shared" si="10"/>
        <v>0</v>
      </c>
      <c r="AJ24" s="70">
        <f t="shared" si="11"/>
        <v>0</v>
      </c>
      <c r="AK24" s="264">
        <f t="shared" si="12"/>
        <v>0</v>
      </c>
      <c r="AL24" s="70">
        <f t="shared" si="13"/>
        <v>0</v>
      </c>
      <c r="AM24" s="264">
        <f t="shared" si="14"/>
        <v>0</v>
      </c>
      <c r="AN24" s="70">
        <f t="shared" si="15"/>
        <v>0</v>
      </c>
      <c r="AO24" s="264">
        <f t="shared" si="16"/>
        <v>0</v>
      </c>
      <c r="AP24" s="70">
        <f t="shared" si="17"/>
        <v>0</v>
      </c>
      <c r="AQ24" s="264">
        <f t="shared" si="18"/>
        <v>0</v>
      </c>
      <c r="AR24" s="70">
        <f t="shared" si="19"/>
        <v>0</v>
      </c>
      <c r="AS24" s="264">
        <f t="shared" si="20"/>
        <v>0</v>
      </c>
      <c r="AT24" s="70">
        <f t="shared" si="21"/>
        <v>0</v>
      </c>
      <c r="AU24" s="264">
        <f t="shared" si="22"/>
        <v>0</v>
      </c>
    </row>
    <row r="25" spans="1:47" s="113" customFormat="1" ht="13.5" x14ac:dyDescent="0.25">
      <c r="A25" s="649">
        <v>4560</v>
      </c>
      <c r="B25" s="30" t="s">
        <v>2830</v>
      </c>
      <c r="C25" s="30" t="s">
        <v>1504</v>
      </c>
      <c r="D25" s="649" t="s">
        <v>1498</v>
      </c>
      <c r="E25" s="723"/>
      <c r="F25" s="674">
        <f>+'17HPM_DATA_INPUT'!D16</f>
        <v>2</v>
      </c>
      <c r="G25" s="673">
        <f>+'17HPM_DATA_INPUT'!E16</f>
        <v>3</v>
      </c>
      <c r="H25" s="657">
        <f>+'17HPM_DATA_INPUT'!F16</f>
        <v>5</v>
      </c>
      <c r="I25" s="673">
        <f>+'17HPM_DATA_INPUT'!G16</f>
        <v>9</v>
      </c>
      <c r="J25" s="657">
        <f>+'17HPM_DATA_INPUT'!H16</f>
        <v>5897</v>
      </c>
      <c r="K25" s="673">
        <f>+'17HPM_DATA_INPUT'!I16</f>
        <v>11221</v>
      </c>
      <c r="L25" s="672">
        <f>+'17HPM_DATA_INPUT'!J16</f>
        <v>2166</v>
      </c>
      <c r="M25" s="673">
        <f>+'17HPM_DATA_INPUT'!K16</f>
        <v>2103</v>
      </c>
      <c r="N25" s="657">
        <f>+'17HPM_DATA_INPUT'!L16</f>
        <v>1210</v>
      </c>
      <c r="O25" s="673">
        <f>+'17HPM_DATA_INPUT'!M16</f>
        <v>2472</v>
      </c>
      <c r="P25" s="657">
        <f>+L25-N25</f>
        <v>956</v>
      </c>
      <c r="Q25" s="675">
        <f>+M25-O25</f>
        <v>-369</v>
      </c>
      <c r="R25" s="657">
        <f>+'17HPM_DATA_INPUT'!P16</f>
        <v>53</v>
      </c>
      <c r="S25" s="673">
        <f>+'17HPM_DATA_INPUT'!Q16</f>
        <v>65</v>
      </c>
      <c r="T25" s="657">
        <f>+'17HPM_DATA_INPUT'!R16</f>
        <v>386</v>
      </c>
      <c r="U25" s="673">
        <f>+'17HPM_DATA_INPUT'!S16</f>
        <v>887</v>
      </c>
      <c r="V25" s="657">
        <f>+P25-R25-T25</f>
        <v>517</v>
      </c>
      <c r="W25" s="676">
        <f>+Q25-S25-U25</f>
        <v>-1321</v>
      </c>
      <c r="X25" s="4047"/>
      <c r="Y25" s="4044"/>
      <c r="Z25" s="4047" t="s">
        <v>1036</v>
      </c>
      <c r="AA25" s="3186"/>
      <c r="AB25" s="3186"/>
      <c r="AC25" s="3183"/>
      <c r="AD25" s="265">
        <f t="shared" si="5"/>
        <v>-1</v>
      </c>
      <c r="AE25" s="573">
        <f t="shared" si="6"/>
        <v>-0.33333333333333331</v>
      </c>
      <c r="AF25" s="265">
        <f t="shared" si="7"/>
        <v>-4</v>
      </c>
      <c r="AG25" s="573">
        <f t="shared" si="8"/>
        <v>-0.44444444444444442</v>
      </c>
      <c r="AH25" s="265">
        <f t="shared" si="9"/>
        <v>-5324</v>
      </c>
      <c r="AI25" s="573">
        <f t="shared" si="10"/>
        <v>-0.47446751626414757</v>
      </c>
      <c r="AJ25" s="265">
        <f t="shared" si="11"/>
        <v>63</v>
      </c>
      <c r="AK25" s="573">
        <f t="shared" si="12"/>
        <v>2.9957203994293864E-2</v>
      </c>
      <c r="AL25" s="265">
        <f t="shared" si="13"/>
        <v>-1262</v>
      </c>
      <c r="AM25" s="573">
        <f t="shared" si="14"/>
        <v>-0.51051779935275077</v>
      </c>
      <c r="AN25" s="265">
        <f t="shared" si="15"/>
        <v>1325</v>
      </c>
      <c r="AO25" s="573">
        <f t="shared" si="16"/>
        <v>3.5907859078590785</v>
      </c>
      <c r="AP25" s="265">
        <f t="shared" si="17"/>
        <v>-12</v>
      </c>
      <c r="AQ25" s="573">
        <f t="shared" si="18"/>
        <v>-0.18461538461538463</v>
      </c>
      <c r="AR25" s="265">
        <f t="shared" si="19"/>
        <v>-501</v>
      </c>
      <c r="AS25" s="573">
        <f t="shared" si="20"/>
        <v>-0.56482525366403613</v>
      </c>
      <c r="AT25" s="265">
        <f t="shared" si="21"/>
        <v>1838</v>
      </c>
      <c r="AU25" s="573">
        <f t="shared" si="22"/>
        <v>1.3913701741105224</v>
      </c>
    </row>
    <row r="26" spans="1:47" ht="13.5" hidden="1" x14ac:dyDescent="0.25">
      <c r="A26" s="649">
        <v>4740</v>
      </c>
      <c r="B26" s="30" t="s">
        <v>2845</v>
      </c>
      <c r="C26" s="30" t="s">
        <v>1504</v>
      </c>
      <c r="D26" s="649" t="s">
        <v>1499</v>
      </c>
      <c r="E26" s="723"/>
      <c r="F26" s="656"/>
      <c r="G26" s="651"/>
      <c r="H26" s="650"/>
      <c r="I26" s="651"/>
      <c r="J26" s="650"/>
      <c r="K26" s="651"/>
      <c r="L26" s="654"/>
      <c r="M26" s="651"/>
      <c r="N26" s="650"/>
      <c r="O26" s="651"/>
      <c r="P26" s="650"/>
      <c r="Q26" s="652"/>
      <c r="R26" s="650"/>
      <c r="S26" s="651"/>
      <c r="T26" s="650"/>
      <c r="U26" s="651"/>
      <c r="V26" s="650"/>
      <c r="W26" s="653"/>
      <c r="X26" s="4047"/>
      <c r="Y26" s="4044"/>
      <c r="Z26" s="4047"/>
      <c r="AA26" s="3183"/>
      <c r="AB26" s="3183"/>
      <c r="AC26" s="3183"/>
      <c r="AD26" s="70">
        <f t="shared" si="5"/>
        <v>0</v>
      </c>
      <c r="AE26" s="264">
        <f t="shared" si="6"/>
        <v>0</v>
      </c>
      <c r="AF26" s="70">
        <f t="shared" si="7"/>
        <v>0</v>
      </c>
      <c r="AG26" s="264">
        <f t="shared" si="8"/>
        <v>0</v>
      </c>
      <c r="AH26" s="70">
        <f t="shared" si="9"/>
        <v>0</v>
      </c>
      <c r="AI26" s="264">
        <f t="shared" si="10"/>
        <v>0</v>
      </c>
      <c r="AJ26" s="70">
        <f t="shared" si="11"/>
        <v>0</v>
      </c>
      <c r="AK26" s="264">
        <f t="shared" si="12"/>
        <v>0</v>
      </c>
      <c r="AL26" s="70">
        <f t="shared" si="13"/>
        <v>0</v>
      </c>
      <c r="AM26" s="264">
        <f t="shared" si="14"/>
        <v>0</v>
      </c>
      <c r="AN26" s="70">
        <f t="shared" si="15"/>
        <v>0</v>
      </c>
      <c r="AO26" s="264">
        <f t="shared" si="16"/>
        <v>0</v>
      </c>
      <c r="AP26" s="70">
        <f t="shared" si="17"/>
        <v>0</v>
      </c>
      <c r="AQ26" s="264">
        <f t="shared" si="18"/>
        <v>0</v>
      </c>
      <c r="AR26" s="70">
        <f t="shared" si="19"/>
        <v>0</v>
      </c>
      <c r="AS26" s="264">
        <f t="shared" si="20"/>
        <v>0</v>
      </c>
      <c r="AT26" s="70">
        <f t="shared" si="21"/>
        <v>0</v>
      </c>
      <c r="AU26" s="264">
        <f t="shared" si="22"/>
        <v>0</v>
      </c>
    </row>
    <row r="27" spans="1:47" ht="13.5" hidden="1" x14ac:dyDescent="0.25">
      <c r="A27" s="649">
        <v>5500</v>
      </c>
      <c r="B27" s="30" t="s">
        <v>405</v>
      </c>
      <c r="C27" s="30" t="s">
        <v>1504</v>
      </c>
      <c r="D27" s="649" t="s">
        <v>1500</v>
      </c>
      <c r="E27" s="723"/>
      <c r="F27" s="656"/>
      <c r="G27" s="651"/>
      <c r="H27" s="650"/>
      <c r="I27" s="651"/>
      <c r="J27" s="650"/>
      <c r="K27" s="651"/>
      <c r="L27" s="654"/>
      <c r="M27" s="651"/>
      <c r="N27" s="650"/>
      <c r="O27" s="651"/>
      <c r="P27" s="650"/>
      <c r="Q27" s="652"/>
      <c r="R27" s="650"/>
      <c r="S27" s="651"/>
      <c r="T27" s="650"/>
      <c r="U27" s="651"/>
      <c r="V27" s="650"/>
      <c r="W27" s="653"/>
      <c r="X27" s="4047"/>
      <c r="Y27" s="4044"/>
      <c r="Z27" s="4047"/>
      <c r="AA27" s="3183"/>
      <c r="AB27" s="3183"/>
      <c r="AC27" s="3183"/>
      <c r="AD27" s="70">
        <f t="shared" si="5"/>
        <v>0</v>
      </c>
      <c r="AE27" s="264">
        <f t="shared" si="6"/>
        <v>0</v>
      </c>
      <c r="AF27" s="70">
        <f t="shared" si="7"/>
        <v>0</v>
      </c>
      <c r="AG27" s="264">
        <f t="shared" si="8"/>
        <v>0</v>
      </c>
      <c r="AH27" s="70">
        <f t="shared" si="9"/>
        <v>0</v>
      </c>
      <c r="AI27" s="264">
        <f t="shared" si="10"/>
        <v>0</v>
      </c>
      <c r="AJ27" s="70">
        <f t="shared" si="11"/>
        <v>0</v>
      </c>
      <c r="AK27" s="264">
        <f t="shared" si="12"/>
        <v>0</v>
      </c>
      <c r="AL27" s="70">
        <f t="shared" si="13"/>
        <v>0</v>
      </c>
      <c r="AM27" s="264">
        <f t="shared" si="14"/>
        <v>0</v>
      </c>
      <c r="AN27" s="70">
        <f t="shared" si="15"/>
        <v>0</v>
      </c>
      <c r="AO27" s="264">
        <f t="shared" si="16"/>
        <v>0</v>
      </c>
      <c r="AP27" s="70">
        <f t="shared" si="17"/>
        <v>0</v>
      </c>
      <c r="AQ27" s="264">
        <f t="shared" si="18"/>
        <v>0</v>
      </c>
      <c r="AR27" s="70">
        <f t="shared" si="19"/>
        <v>0</v>
      </c>
      <c r="AS27" s="264">
        <f t="shared" si="20"/>
        <v>0</v>
      </c>
      <c r="AT27" s="70">
        <f t="shared" si="21"/>
        <v>0</v>
      </c>
      <c r="AU27" s="264">
        <f t="shared" si="22"/>
        <v>0</v>
      </c>
    </row>
    <row r="28" spans="1:47" ht="13.5" hidden="1" x14ac:dyDescent="0.25">
      <c r="A28" s="649">
        <v>6500</v>
      </c>
      <c r="B28" s="30" t="s">
        <v>2885</v>
      </c>
      <c r="C28" s="30" t="s">
        <v>1504</v>
      </c>
      <c r="D28" s="649" t="s">
        <v>1501</v>
      </c>
      <c r="E28" s="723"/>
      <c r="F28" s="656"/>
      <c r="G28" s="651"/>
      <c r="H28" s="650"/>
      <c r="I28" s="651"/>
      <c r="J28" s="650"/>
      <c r="K28" s="651"/>
      <c r="L28" s="654"/>
      <c r="M28" s="651"/>
      <c r="N28" s="650"/>
      <c r="O28" s="651"/>
      <c r="P28" s="650"/>
      <c r="Q28" s="652"/>
      <c r="R28" s="650"/>
      <c r="S28" s="651"/>
      <c r="T28" s="650"/>
      <c r="U28" s="651"/>
      <c r="V28" s="650"/>
      <c r="W28" s="653"/>
      <c r="X28" s="4047"/>
      <c r="Y28" s="4044"/>
      <c r="Z28" s="4047"/>
      <c r="AA28" s="3183"/>
      <c r="AB28" s="3183"/>
      <c r="AC28" s="3183"/>
      <c r="AD28" s="70">
        <f t="shared" si="5"/>
        <v>0</v>
      </c>
      <c r="AE28" s="264">
        <f t="shared" si="6"/>
        <v>0</v>
      </c>
      <c r="AF28" s="70">
        <f t="shared" si="7"/>
        <v>0</v>
      </c>
      <c r="AG28" s="264">
        <f t="shared" si="8"/>
        <v>0</v>
      </c>
      <c r="AH28" s="70">
        <f t="shared" si="9"/>
        <v>0</v>
      </c>
      <c r="AI28" s="264">
        <f t="shared" si="10"/>
        <v>0</v>
      </c>
      <c r="AJ28" s="70">
        <f t="shared" si="11"/>
        <v>0</v>
      </c>
      <c r="AK28" s="264">
        <f t="shared" si="12"/>
        <v>0</v>
      </c>
      <c r="AL28" s="70">
        <f t="shared" si="13"/>
        <v>0</v>
      </c>
      <c r="AM28" s="264">
        <f t="shared" si="14"/>
        <v>0</v>
      </c>
      <c r="AN28" s="70">
        <f t="shared" si="15"/>
        <v>0</v>
      </c>
      <c r="AO28" s="264">
        <f t="shared" si="16"/>
        <v>0</v>
      </c>
      <c r="AP28" s="70">
        <f t="shared" si="17"/>
        <v>0</v>
      </c>
      <c r="AQ28" s="264">
        <f t="shared" si="18"/>
        <v>0</v>
      </c>
      <c r="AR28" s="70">
        <f t="shared" si="19"/>
        <v>0</v>
      </c>
      <c r="AS28" s="264">
        <f t="shared" si="20"/>
        <v>0</v>
      </c>
      <c r="AT28" s="70">
        <f t="shared" si="21"/>
        <v>0</v>
      </c>
      <c r="AU28" s="264">
        <f t="shared" si="22"/>
        <v>0</v>
      </c>
    </row>
    <row r="29" spans="1:47" ht="13.5" hidden="1" x14ac:dyDescent="0.25">
      <c r="A29" s="649">
        <v>6650</v>
      </c>
      <c r="B29" s="30" t="s">
        <v>2895</v>
      </c>
      <c r="C29" s="30" t="s">
        <v>1504</v>
      </c>
      <c r="D29" s="649" t="s">
        <v>1502</v>
      </c>
      <c r="E29" s="723"/>
      <c r="F29" s="656"/>
      <c r="G29" s="651"/>
      <c r="H29" s="650"/>
      <c r="I29" s="651"/>
      <c r="J29" s="650"/>
      <c r="K29" s="651"/>
      <c r="L29" s="654"/>
      <c r="M29" s="651"/>
      <c r="N29" s="650"/>
      <c r="O29" s="651"/>
      <c r="P29" s="650"/>
      <c r="Q29" s="652"/>
      <c r="R29" s="650"/>
      <c r="S29" s="651"/>
      <c r="T29" s="650"/>
      <c r="U29" s="651"/>
      <c r="V29" s="650"/>
      <c r="W29" s="653"/>
      <c r="X29" s="4047"/>
      <c r="Y29" s="4044"/>
      <c r="Z29" s="4047"/>
      <c r="AA29" s="3183"/>
      <c r="AB29" s="3183"/>
      <c r="AC29" s="3183"/>
      <c r="AD29" s="70">
        <f t="shared" si="5"/>
        <v>0</v>
      </c>
      <c r="AE29" s="264">
        <f t="shared" si="6"/>
        <v>0</v>
      </c>
      <c r="AF29" s="70">
        <f t="shared" si="7"/>
        <v>0</v>
      </c>
      <c r="AG29" s="264">
        <f t="shared" si="8"/>
        <v>0</v>
      </c>
      <c r="AH29" s="70">
        <f t="shared" si="9"/>
        <v>0</v>
      </c>
      <c r="AI29" s="264">
        <f t="shared" si="10"/>
        <v>0</v>
      </c>
      <c r="AJ29" s="70">
        <f t="shared" si="11"/>
        <v>0</v>
      </c>
      <c r="AK29" s="264">
        <f t="shared" si="12"/>
        <v>0</v>
      </c>
      <c r="AL29" s="70">
        <f t="shared" si="13"/>
        <v>0</v>
      </c>
      <c r="AM29" s="264">
        <f t="shared" si="14"/>
        <v>0</v>
      </c>
      <c r="AN29" s="70">
        <f t="shared" si="15"/>
        <v>0</v>
      </c>
      <c r="AO29" s="264">
        <f t="shared" si="16"/>
        <v>0</v>
      </c>
      <c r="AP29" s="70">
        <f t="shared" si="17"/>
        <v>0</v>
      </c>
      <c r="AQ29" s="264">
        <f t="shared" si="18"/>
        <v>0</v>
      </c>
      <c r="AR29" s="70">
        <f t="shared" si="19"/>
        <v>0</v>
      </c>
      <c r="AS29" s="264">
        <f t="shared" si="20"/>
        <v>0</v>
      </c>
      <c r="AT29" s="70">
        <f t="shared" si="21"/>
        <v>0</v>
      </c>
      <c r="AU29" s="264">
        <f t="shared" si="22"/>
        <v>0</v>
      </c>
    </row>
    <row r="30" spans="1:47" ht="13.5" x14ac:dyDescent="0.25">
      <c r="A30" s="649">
        <v>6720</v>
      </c>
      <c r="B30" s="30" t="s">
        <v>2900</v>
      </c>
      <c r="C30" s="30" t="s">
        <v>1504</v>
      </c>
      <c r="D30" s="649" t="s">
        <v>1503</v>
      </c>
      <c r="E30" s="723"/>
      <c r="F30" s="656">
        <f>+'17HPM_DATA_INPUT'!D17</f>
        <v>2</v>
      </c>
      <c r="G30" s="651">
        <f>+'17HPM_DATA_INPUT'!E17</f>
        <v>1</v>
      </c>
      <c r="H30" s="650">
        <f>+'17HPM_DATA_INPUT'!F17</f>
        <v>4</v>
      </c>
      <c r="I30" s="651">
        <f>+'17HPM_DATA_INPUT'!G17</f>
        <v>1</v>
      </c>
      <c r="J30" s="650">
        <f>+'17HPM_DATA_INPUT'!H17</f>
        <v>555</v>
      </c>
      <c r="K30" s="651">
        <f>+'17HPM_DATA_INPUT'!I17</f>
        <v>44</v>
      </c>
      <c r="L30" s="654">
        <f>+'17HPM_DATA_INPUT'!J17</f>
        <v>138</v>
      </c>
      <c r="M30" s="651">
        <f>+'17HPM_DATA_INPUT'!K17</f>
        <v>13</v>
      </c>
      <c r="N30" s="650">
        <f>+'17HPM_DATA_INPUT'!L17</f>
        <v>354</v>
      </c>
      <c r="O30" s="651">
        <f>+'17HPM_DATA_INPUT'!M17</f>
        <v>26</v>
      </c>
      <c r="P30" s="650">
        <f t="shared" si="31"/>
        <v>-216</v>
      </c>
      <c r="Q30" s="652">
        <f t="shared" si="32"/>
        <v>-13</v>
      </c>
      <c r="R30" s="650">
        <f>+'17HPM_DATA_INPUT'!P17</f>
        <v>151</v>
      </c>
      <c r="S30" s="651">
        <f>+'17HPM_DATA_INPUT'!Q17</f>
        <v>12</v>
      </c>
      <c r="T30" s="650">
        <f>+'17HPM_DATA_INPUT'!R17</f>
        <v>249</v>
      </c>
      <c r="U30" s="651">
        <f>+'17HPM_DATA_INPUT'!S17</f>
        <v>18</v>
      </c>
      <c r="V30" s="650">
        <f t="shared" si="30"/>
        <v>-616</v>
      </c>
      <c r="W30" s="653">
        <f t="shared" si="33"/>
        <v>-43</v>
      </c>
      <c r="X30" s="4047"/>
      <c r="Y30" s="4044"/>
      <c r="Z30" s="4047"/>
      <c r="AA30" s="3183"/>
      <c r="AB30" s="3183"/>
      <c r="AC30" s="3183"/>
      <c r="AD30" s="70">
        <f t="shared" si="5"/>
        <v>1</v>
      </c>
      <c r="AE30" s="264">
        <f t="shared" si="6"/>
        <v>1</v>
      </c>
      <c r="AF30" s="70">
        <f t="shared" si="7"/>
        <v>3</v>
      </c>
      <c r="AG30" s="264">
        <f t="shared" si="8"/>
        <v>3</v>
      </c>
      <c r="AH30" s="70">
        <f t="shared" si="9"/>
        <v>511</v>
      </c>
      <c r="AI30" s="264">
        <f t="shared" si="10"/>
        <v>11.613636363636363</v>
      </c>
      <c r="AJ30" s="70">
        <f t="shared" si="11"/>
        <v>125</v>
      </c>
      <c r="AK30" s="264">
        <f t="shared" si="12"/>
        <v>9.615384615384615</v>
      </c>
      <c r="AL30" s="70">
        <f t="shared" si="13"/>
        <v>328</v>
      </c>
      <c r="AM30" s="264">
        <f t="shared" si="14"/>
        <v>12.615384615384615</v>
      </c>
      <c r="AN30" s="70">
        <f t="shared" si="15"/>
        <v>-203</v>
      </c>
      <c r="AO30" s="264">
        <f t="shared" si="16"/>
        <v>-15.615384615384615</v>
      </c>
      <c r="AP30" s="70">
        <f t="shared" si="17"/>
        <v>139</v>
      </c>
      <c r="AQ30" s="264">
        <f t="shared" si="18"/>
        <v>11.583333333333334</v>
      </c>
      <c r="AR30" s="70">
        <f t="shared" si="19"/>
        <v>231</v>
      </c>
      <c r="AS30" s="264">
        <f t="shared" si="20"/>
        <v>12.833333333333334</v>
      </c>
      <c r="AT30" s="70">
        <f t="shared" si="21"/>
        <v>-573</v>
      </c>
      <c r="AU30" s="264">
        <f t="shared" si="22"/>
        <v>-13.325581395348838</v>
      </c>
    </row>
    <row r="31" spans="1:47" ht="13.5" x14ac:dyDescent="0.25">
      <c r="A31" s="659">
        <v>10</v>
      </c>
      <c r="B31" s="30" t="e">
        <v>#N/A</v>
      </c>
      <c r="C31" s="30" t="e">
        <v>#N/A</v>
      </c>
      <c r="D31" s="659" t="s">
        <v>2609</v>
      </c>
      <c r="E31" s="723"/>
      <c r="F31" s="660">
        <f>+'17HPM_DATA_INPUT'!D18</f>
        <v>855</v>
      </c>
      <c r="G31" s="664">
        <f>+'17HPM_DATA_INPUT'!E18</f>
        <v>876</v>
      </c>
      <c r="H31" s="661">
        <f>+'17HPM_DATA_INPUT'!F18</f>
        <v>1673</v>
      </c>
      <c r="I31" s="665">
        <f>+'17HPM_DATA_INPUT'!G18</f>
        <v>1684</v>
      </c>
      <c r="J31" s="661">
        <f>SUM(J22:J30)</f>
        <v>2596408</v>
      </c>
      <c r="K31" s="665">
        <f t="shared" ref="K31:O31" si="40">SUM(K22:K30)</f>
        <v>2552202</v>
      </c>
      <c r="L31" s="661">
        <f t="shared" si="40"/>
        <v>1114471</v>
      </c>
      <c r="M31" s="665">
        <f t="shared" si="40"/>
        <v>1120162</v>
      </c>
      <c r="N31" s="661">
        <f t="shared" si="40"/>
        <v>677842</v>
      </c>
      <c r="O31" s="665">
        <f t="shared" si="40"/>
        <v>707074</v>
      </c>
      <c r="P31" s="661">
        <f t="shared" si="31"/>
        <v>436629</v>
      </c>
      <c r="Q31" s="665">
        <f t="shared" si="32"/>
        <v>413088</v>
      </c>
      <c r="R31" s="661">
        <f>SUM(R22:R30)</f>
        <v>22146</v>
      </c>
      <c r="S31" s="665">
        <f>SUM(S22:S30)</f>
        <v>21306</v>
      </c>
      <c r="T31" s="661">
        <f>SUM(T22:T30)</f>
        <v>183730</v>
      </c>
      <c r="U31" s="665">
        <f>SUM(U22:U30)</f>
        <v>217882</v>
      </c>
      <c r="V31" s="661">
        <f t="shared" si="30"/>
        <v>230753</v>
      </c>
      <c r="W31" s="663">
        <f t="shared" si="33"/>
        <v>173900</v>
      </c>
      <c r="X31" s="4047"/>
      <c r="Y31" s="4044"/>
      <c r="Z31" s="4047"/>
      <c r="AA31" s="3183"/>
      <c r="AB31" s="3183"/>
      <c r="AC31" s="3183"/>
      <c r="AD31" s="261">
        <f t="shared" si="5"/>
        <v>-21</v>
      </c>
      <c r="AE31" s="262">
        <f t="shared" si="6"/>
        <v>-2.3972602739726026E-2</v>
      </c>
      <c r="AF31" s="18">
        <f t="shared" si="7"/>
        <v>-11</v>
      </c>
      <c r="AG31" s="262">
        <f t="shared" si="8"/>
        <v>-6.5320665083135393E-3</v>
      </c>
      <c r="AH31" s="18">
        <f t="shared" si="9"/>
        <v>44206</v>
      </c>
      <c r="AI31" s="262">
        <f t="shared" si="10"/>
        <v>1.7320729315312818E-2</v>
      </c>
      <c r="AJ31" s="18">
        <f t="shared" si="11"/>
        <v>-5691</v>
      </c>
      <c r="AK31" s="262">
        <f t="shared" si="12"/>
        <v>-5.0805151397744254E-3</v>
      </c>
      <c r="AL31" s="18">
        <f t="shared" si="13"/>
        <v>-29232</v>
      </c>
      <c r="AM31" s="262">
        <f t="shared" si="14"/>
        <v>-4.1342207463433811E-2</v>
      </c>
      <c r="AN31" s="18">
        <f t="shared" si="15"/>
        <v>23541</v>
      </c>
      <c r="AO31" s="262">
        <f t="shared" si="16"/>
        <v>5.6987857308854285E-2</v>
      </c>
      <c r="AP31" s="18">
        <f t="shared" si="17"/>
        <v>840</v>
      </c>
      <c r="AQ31" s="262">
        <f t="shared" si="18"/>
        <v>3.9425513939735285E-2</v>
      </c>
      <c r="AR31" s="18">
        <f t="shared" si="19"/>
        <v>-34152</v>
      </c>
      <c r="AS31" s="262">
        <f t="shared" si="20"/>
        <v>-0.15674539429599507</v>
      </c>
      <c r="AT31" s="18">
        <f t="shared" si="21"/>
        <v>56853</v>
      </c>
      <c r="AU31" s="263">
        <f t="shared" si="22"/>
        <v>0.32692926969522712</v>
      </c>
    </row>
    <row r="32" spans="1:47" ht="13.5" x14ac:dyDescent="0.25">
      <c r="A32" s="649">
        <v>4310</v>
      </c>
      <c r="B32" s="30" t="s">
        <v>2813</v>
      </c>
      <c r="C32" s="30" t="s">
        <v>1504</v>
      </c>
      <c r="D32" s="649" t="s">
        <v>1495</v>
      </c>
      <c r="E32" s="723"/>
      <c r="F32" s="656">
        <f>+'17HPM_DATA_INPUT'!D19</f>
        <v>0</v>
      </c>
      <c r="G32" s="651">
        <f>+'17HPM_DATA_INPUT'!E19</f>
        <v>1</v>
      </c>
      <c r="H32" s="650">
        <f>+'17HPM_DATA_INPUT'!F19</f>
        <v>0</v>
      </c>
      <c r="I32" s="651">
        <f>+'17HPM_DATA_INPUT'!G19</f>
        <v>1</v>
      </c>
      <c r="J32" s="650">
        <f>+'17HPM_DATA_INPUT'!H19</f>
        <v>0</v>
      </c>
      <c r="K32" s="651">
        <f>+'17HPM_DATA_INPUT'!I19</f>
        <v>1563</v>
      </c>
      <c r="L32" s="654">
        <f>+'17HPM_DATA_INPUT'!J19</f>
        <v>0</v>
      </c>
      <c r="M32" s="651">
        <f>+'17HPM_DATA_INPUT'!K19</f>
        <v>117</v>
      </c>
      <c r="N32" s="650">
        <f>+'17HPM_DATA_INPUT'!L19</f>
        <v>0</v>
      </c>
      <c r="O32" s="651">
        <f>+'17HPM_DATA_INPUT'!M19</f>
        <v>278</v>
      </c>
      <c r="P32" s="650">
        <f t="shared" ref="P32" si="41">+L32-N32</f>
        <v>0</v>
      </c>
      <c r="Q32" s="652">
        <f t="shared" ref="Q32" si="42">+M32-O32</f>
        <v>-161</v>
      </c>
      <c r="R32" s="650">
        <f>+'17HPM_DATA_INPUT'!P19</f>
        <v>0</v>
      </c>
      <c r="S32" s="651">
        <f>+'17HPM_DATA_INPUT'!Q19</f>
        <v>12</v>
      </c>
      <c r="T32" s="650">
        <f>+'17HPM_DATA_INPUT'!R19</f>
        <v>0</v>
      </c>
      <c r="U32" s="651">
        <f>+'17HPM_DATA_INPUT'!S19</f>
        <v>55</v>
      </c>
      <c r="V32" s="650">
        <f t="shared" ref="V32" si="43">+P32-R32-T32</f>
        <v>0</v>
      </c>
      <c r="W32" s="653">
        <f t="shared" ref="W32" si="44">+Q32-S32-U32</f>
        <v>-228</v>
      </c>
      <c r="X32" s="4047"/>
      <c r="Y32" s="4044"/>
      <c r="Z32" s="4047"/>
      <c r="AA32" s="3183"/>
      <c r="AB32" s="3183"/>
      <c r="AC32" s="3183"/>
      <c r="AD32" s="1205"/>
      <c r="AE32" s="262"/>
      <c r="AF32" s="1205"/>
      <c r="AG32" s="262"/>
      <c r="AH32" s="1205"/>
      <c r="AI32" s="262"/>
      <c r="AJ32" s="1205"/>
      <c r="AK32" s="262"/>
      <c r="AL32" s="1205"/>
      <c r="AM32" s="262"/>
      <c r="AN32" s="1205"/>
      <c r="AO32" s="262"/>
      <c r="AP32" s="1205"/>
      <c r="AQ32" s="262"/>
      <c r="AR32" s="1205"/>
      <c r="AS32" s="262"/>
      <c r="AT32" s="1205"/>
      <c r="AU32" s="262"/>
    </row>
    <row r="33" spans="1:47" ht="13.5" x14ac:dyDescent="0.25">
      <c r="A33" s="649">
        <v>4500</v>
      </c>
      <c r="B33" s="30" t="s">
        <v>2826</v>
      </c>
      <c r="C33" s="30" t="s">
        <v>1504</v>
      </c>
      <c r="D33" s="649" t="s">
        <v>1496</v>
      </c>
      <c r="E33" s="723"/>
      <c r="F33" s="656">
        <f>+'17HPM_DATA_INPUT'!D20</f>
        <v>149</v>
      </c>
      <c r="G33" s="651">
        <f>+'17HPM_DATA_INPUT'!E20</f>
        <v>163</v>
      </c>
      <c r="H33" s="650">
        <f>+'17HPM_DATA_INPUT'!F20</f>
        <v>414</v>
      </c>
      <c r="I33" s="651">
        <f>+'17HPM_DATA_INPUT'!G20</f>
        <v>448</v>
      </c>
      <c r="J33" s="650">
        <f>+'17HPM_DATA_INPUT'!H20</f>
        <v>484987</v>
      </c>
      <c r="K33" s="651">
        <f>+'17HPM_DATA_INPUT'!I20</f>
        <v>550788</v>
      </c>
      <c r="L33" s="654">
        <f>+'17HPM_DATA_INPUT'!J20</f>
        <v>144574</v>
      </c>
      <c r="M33" s="651">
        <f>+'17HPM_DATA_INPUT'!K20</f>
        <v>180878</v>
      </c>
      <c r="N33" s="650">
        <f>+'17HPM_DATA_INPUT'!L20</f>
        <v>126630</v>
      </c>
      <c r="O33" s="651">
        <f>+'17HPM_DATA_INPUT'!M20</f>
        <v>155401</v>
      </c>
      <c r="P33" s="650">
        <f t="shared" si="31"/>
        <v>17944</v>
      </c>
      <c r="Q33" s="652">
        <f t="shared" si="32"/>
        <v>25477</v>
      </c>
      <c r="R33" s="650">
        <f>+'17HPM_DATA_INPUT'!P20</f>
        <v>4109</v>
      </c>
      <c r="S33" s="651">
        <f>+'17HPM_DATA_INPUT'!Q20</f>
        <v>4681</v>
      </c>
      <c r="T33" s="650">
        <f>+'17HPM_DATA_INPUT'!R20</f>
        <v>34284</v>
      </c>
      <c r="U33" s="651">
        <f>+'17HPM_DATA_INPUT'!S20</f>
        <v>47866</v>
      </c>
      <c r="V33" s="650">
        <f t="shared" si="30"/>
        <v>-20449</v>
      </c>
      <c r="W33" s="653">
        <f t="shared" si="33"/>
        <v>-27070</v>
      </c>
      <c r="X33" s="4047"/>
      <c r="Y33" s="4044"/>
      <c r="Z33" s="4047"/>
      <c r="AA33" s="3183"/>
      <c r="AB33" s="3183"/>
      <c r="AC33" s="3183"/>
      <c r="AD33" s="70">
        <f t="shared" si="5"/>
        <v>-14</v>
      </c>
      <c r="AE33" s="264">
        <f t="shared" si="6"/>
        <v>-8.5889570552147243E-2</v>
      </c>
      <c r="AF33" s="70">
        <f t="shared" si="7"/>
        <v>-34</v>
      </c>
      <c r="AG33" s="264">
        <f t="shared" si="8"/>
        <v>-7.5892857142857137E-2</v>
      </c>
      <c r="AH33" s="70">
        <f t="shared" si="9"/>
        <v>-65801</v>
      </c>
      <c r="AI33" s="264">
        <f t="shared" si="10"/>
        <v>-0.11946701816306819</v>
      </c>
      <c r="AJ33" s="70">
        <f t="shared" si="11"/>
        <v>-36304</v>
      </c>
      <c r="AK33" s="264">
        <f t="shared" si="12"/>
        <v>-0.20070987074160485</v>
      </c>
      <c r="AL33" s="70">
        <f t="shared" si="13"/>
        <v>-28771</v>
      </c>
      <c r="AM33" s="264">
        <f t="shared" si="14"/>
        <v>-0.18514037876204142</v>
      </c>
      <c r="AN33" s="70">
        <f t="shared" si="15"/>
        <v>-7533</v>
      </c>
      <c r="AO33" s="264">
        <f t="shared" si="16"/>
        <v>-0.29567845507712837</v>
      </c>
      <c r="AP33" s="70">
        <f t="shared" si="17"/>
        <v>-572</v>
      </c>
      <c r="AQ33" s="264">
        <f t="shared" si="18"/>
        <v>-0.12219611194189275</v>
      </c>
      <c r="AR33" s="70">
        <f t="shared" si="19"/>
        <v>-13582</v>
      </c>
      <c r="AS33" s="264">
        <f t="shared" si="20"/>
        <v>-0.28375047006225712</v>
      </c>
      <c r="AT33" s="70">
        <f t="shared" si="21"/>
        <v>6621</v>
      </c>
      <c r="AU33" s="264">
        <f t="shared" si="22"/>
        <v>0.24458810491318803</v>
      </c>
    </row>
    <row r="34" spans="1:47" ht="13.5" hidden="1" x14ac:dyDescent="0.25">
      <c r="A34" s="649">
        <v>4550</v>
      </c>
      <c r="B34" s="30" t="s">
        <v>2829</v>
      </c>
      <c r="C34" s="30" t="s">
        <v>1504</v>
      </c>
      <c r="D34" s="649" t="s">
        <v>1497</v>
      </c>
      <c r="E34" s="723"/>
      <c r="F34" s="656"/>
      <c r="G34" s="651"/>
      <c r="H34" s="650"/>
      <c r="I34" s="651"/>
      <c r="J34" s="650"/>
      <c r="K34" s="651"/>
      <c r="L34" s="654"/>
      <c r="M34" s="651"/>
      <c r="N34" s="650"/>
      <c r="O34" s="651"/>
      <c r="P34" s="650"/>
      <c r="Q34" s="652"/>
      <c r="R34" s="650"/>
      <c r="S34" s="651"/>
      <c r="T34" s="650"/>
      <c r="U34" s="651"/>
      <c r="V34" s="650"/>
      <c r="W34" s="653"/>
      <c r="X34" s="4047"/>
      <c r="Y34" s="4044"/>
      <c r="Z34" s="4047"/>
      <c r="AA34" s="3183"/>
      <c r="AB34" s="3183"/>
      <c r="AC34" s="3183"/>
      <c r="AD34" s="70">
        <f t="shared" si="5"/>
        <v>0</v>
      </c>
      <c r="AE34" s="264">
        <f t="shared" si="6"/>
        <v>0</v>
      </c>
      <c r="AF34" s="70">
        <f t="shared" si="7"/>
        <v>0</v>
      </c>
      <c r="AG34" s="264">
        <f t="shared" si="8"/>
        <v>0</v>
      </c>
      <c r="AH34" s="70">
        <f t="shared" si="9"/>
        <v>0</v>
      </c>
      <c r="AI34" s="264">
        <f t="shared" si="10"/>
        <v>0</v>
      </c>
      <c r="AJ34" s="70">
        <f t="shared" si="11"/>
        <v>0</v>
      </c>
      <c r="AK34" s="264">
        <f t="shared" si="12"/>
        <v>0</v>
      </c>
      <c r="AL34" s="70">
        <f t="shared" si="13"/>
        <v>0</v>
      </c>
      <c r="AM34" s="264">
        <f t="shared" si="14"/>
        <v>0</v>
      </c>
      <c r="AN34" s="70">
        <f t="shared" si="15"/>
        <v>0</v>
      </c>
      <c r="AO34" s="264">
        <f t="shared" si="16"/>
        <v>0</v>
      </c>
      <c r="AP34" s="70">
        <f t="shared" si="17"/>
        <v>0</v>
      </c>
      <c r="AQ34" s="264">
        <f t="shared" si="18"/>
        <v>0</v>
      </c>
      <c r="AR34" s="70">
        <f t="shared" si="19"/>
        <v>0</v>
      </c>
      <c r="AS34" s="264">
        <f t="shared" si="20"/>
        <v>0</v>
      </c>
      <c r="AT34" s="70">
        <f t="shared" si="21"/>
        <v>0</v>
      </c>
      <c r="AU34" s="264">
        <f t="shared" si="22"/>
        <v>0</v>
      </c>
    </row>
    <row r="35" spans="1:47" ht="13.5" x14ac:dyDescent="0.25">
      <c r="A35" s="649">
        <v>4560</v>
      </c>
      <c r="B35" s="30" t="s">
        <v>2830</v>
      </c>
      <c r="C35" s="30" t="s">
        <v>1504</v>
      </c>
      <c r="D35" s="649" t="s">
        <v>1498</v>
      </c>
      <c r="E35" s="723"/>
      <c r="F35" s="656">
        <f>+'17HPM_DATA_INPUT'!D21</f>
        <v>9</v>
      </c>
      <c r="G35" s="651">
        <f>+'17HPM_DATA_INPUT'!E21</f>
        <v>13</v>
      </c>
      <c r="H35" s="650">
        <f>+'17HPM_DATA_INPUT'!F21</f>
        <v>74</v>
      </c>
      <c r="I35" s="651">
        <f>+'17HPM_DATA_INPUT'!G21</f>
        <v>74</v>
      </c>
      <c r="J35" s="650">
        <f>+'17HPM_DATA_INPUT'!H21</f>
        <v>65606</v>
      </c>
      <c r="K35" s="651">
        <f>+'17HPM_DATA_INPUT'!I21</f>
        <v>95222</v>
      </c>
      <c r="L35" s="654">
        <f>+'17HPM_DATA_INPUT'!J21</f>
        <v>28377</v>
      </c>
      <c r="M35" s="651">
        <f>+'17HPM_DATA_INPUT'!K21</f>
        <v>39569</v>
      </c>
      <c r="N35" s="650">
        <f>+'17HPM_DATA_INPUT'!L21</f>
        <v>13459</v>
      </c>
      <c r="O35" s="651">
        <f>+'17HPM_DATA_INPUT'!M21</f>
        <v>21299</v>
      </c>
      <c r="P35" s="650">
        <f t="shared" si="31"/>
        <v>14918</v>
      </c>
      <c r="Q35" s="652">
        <f t="shared" si="32"/>
        <v>18270</v>
      </c>
      <c r="R35" s="650">
        <f>+'17HPM_DATA_INPUT'!P21</f>
        <v>594</v>
      </c>
      <c r="S35" s="651">
        <f>+'17HPM_DATA_INPUT'!Q21</f>
        <v>559</v>
      </c>
      <c r="T35" s="650">
        <f>+'17HPM_DATA_INPUT'!R21</f>
        <v>4299</v>
      </c>
      <c r="U35" s="651">
        <f>+'17HPM_DATA_INPUT'!S21</f>
        <v>7638</v>
      </c>
      <c r="V35" s="650">
        <f t="shared" si="30"/>
        <v>10025</v>
      </c>
      <c r="W35" s="653">
        <f t="shared" si="33"/>
        <v>10073</v>
      </c>
      <c r="X35" s="4047"/>
      <c r="Y35" s="4044"/>
      <c r="Z35" s="4047"/>
      <c r="AA35" s="3183"/>
      <c r="AB35" s="3183"/>
      <c r="AC35" s="3183"/>
      <c r="AD35" s="70">
        <f t="shared" si="5"/>
        <v>-4</v>
      </c>
      <c r="AE35" s="264">
        <f t="shared" si="6"/>
        <v>-0.30769230769230771</v>
      </c>
      <c r="AF35" s="70">
        <f t="shared" si="7"/>
        <v>0</v>
      </c>
      <c r="AG35" s="264">
        <f t="shared" si="8"/>
        <v>0</v>
      </c>
      <c r="AH35" s="70">
        <f t="shared" si="9"/>
        <v>-29616</v>
      </c>
      <c r="AI35" s="264">
        <f t="shared" si="10"/>
        <v>-0.31102056247505827</v>
      </c>
      <c r="AJ35" s="70">
        <f t="shared" si="11"/>
        <v>-11192</v>
      </c>
      <c r="AK35" s="264">
        <f t="shared" si="12"/>
        <v>-0.28284768379286818</v>
      </c>
      <c r="AL35" s="70">
        <f t="shared" si="13"/>
        <v>-7840</v>
      </c>
      <c r="AM35" s="264">
        <f t="shared" si="14"/>
        <v>-0.36809239870416449</v>
      </c>
      <c r="AN35" s="70">
        <f t="shared" si="15"/>
        <v>-3352</v>
      </c>
      <c r="AO35" s="264">
        <f t="shared" si="16"/>
        <v>-0.18347016967706622</v>
      </c>
      <c r="AP35" s="70">
        <f t="shared" si="17"/>
        <v>35</v>
      </c>
      <c r="AQ35" s="264">
        <f t="shared" si="18"/>
        <v>6.2611806797853303E-2</v>
      </c>
      <c r="AR35" s="70">
        <f t="shared" si="19"/>
        <v>-3339</v>
      </c>
      <c r="AS35" s="264">
        <f t="shared" si="20"/>
        <v>-0.43715632364493323</v>
      </c>
      <c r="AT35" s="70">
        <f t="shared" si="21"/>
        <v>-48</v>
      </c>
      <c r="AU35" s="264">
        <f t="shared" si="22"/>
        <v>-4.7652139382507695E-3</v>
      </c>
    </row>
    <row r="36" spans="1:47" ht="13.5" hidden="1" x14ac:dyDescent="0.25">
      <c r="A36" s="649">
        <v>4740</v>
      </c>
      <c r="B36" s="30" t="s">
        <v>2845</v>
      </c>
      <c r="C36" s="30" t="s">
        <v>1504</v>
      </c>
      <c r="D36" s="649" t="s">
        <v>1499</v>
      </c>
      <c r="E36" s="723"/>
      <c r="F36" s="656"/>
      <c r="G36" s="651"/>
      <c r="H36" s="650"/>
      <c r="I36" s="651"/>
      <c r="J36" s="650"/>
      <c r="K36" s="651"/>
      <c r="L36" s="654"/>
      <c r="M36" s="651"/>
      <c r="N36" s="650"/>
      <c r="O36" s="651"/>
      <c r="P36" s="650"/>
      <c r="Q36" s="652"/>
      <c r="R36" s="650"/>
      <c r="S36" s="651"/>
      <c r="T36" s="650"/>
      <c r="U36" s="651"/>
      <c r="V36" s="650"/>
      <c r="W36" s="653"/>
      <c r="X36" s="4047"/>
      <c r="Y36" s="4044"/>
      <c r="Z36" s="4047"/>
      <c r="AA36" s="3183"/>
      <c r="AB36" s="3183"/>
      <c r="AC36" s="3183"/>
      <c r="AD36" s="70">
        <f t="shared" si="5"/>
        <v>0</v>
      </c>
      <c r="AE36" s="264">
        <f t="shared" si="6"/>
        <v>0</v>
      </c>
      <c r="AF36" s="70">
        <f t="shared" si="7"/>
        <v>0</v>
      </c>
      <c r="AG36" s="264">
        <f t="shared" si="8"/>
        <v>0</v>
      </c>
      <c r="AH36" s="70">
        <f t="shared" si="9"/>
        <v>0</v>
      </c>
      <c r="AI36" s="264">
        <f t="shared" si="10"/>
        <v>0</v>
      </c>
      <c r="AJ36" s="70">
        <f t="shared" si="11"/>
        <v>0</v>
      </c>
      <c r="AK36" s="264">
        <f t="shared" si="12"/>
        <v>0</v>
      </c>
      <c r="AL36" s="70">
        <f t="shared" si="13"/>
        <v>0</v>
      </c>
      <c r="AM36" s="264">
        <f t="shared" si="14"/>
        <v>0</v>
      </c>
      <c r="AN36" s="70">
        <f t="shared" si="15"/>
        <v>0</v>
      </c>
      <c r="AO36" s="264">
        <f t="shared" si="16"/>
        <v>0</v>
      </c>
      <c r="AP36" s="70">
        <f t="shared" si="17"/>
        <v>0</v>
      </c>
      <c r="AQ36" s="264">
        <f t="shared" si="18"/>
        <v>0</v>
      </c>
      <c r="AR36" s="70">
        <f t="shared" si="19"/>
        <v>0</v>
      </c>
      <c r="AS36" s="264">
        <f t="shared" si="20"/>
        <v>0</v>
      </c>
      <c r="AT36" s="70">
        <f t="shared" si="21"/>
        <v>0</v>
      </c>
      <c r="AU36" s="264">
        <f t="shared" si="22"/>
        <v>0</v>
      </c>
    </row>
    <row r="37" spans="1:47" ht="13.5" x14ac:dyDescent="0.25">
      <c r="A37" s="649">
        <v>5500</v>
      </c>
      <c r="B37" s="30" t="s">
        <v>405</v>
      </c>
      <c r="C37" s="30" t="s">
        <v>1504</v>
      </c>
      <c r="D37" s="649" t="s">
        <v>1500</v>
      </c>
      <c r="E37" s="723"/>
      <c r="F37" s="656">
        <f>+'17HPM_DATA_INPUT'!D22</f>
        <v>1</v>
      </c>
      <c r="G37" s="651">
        <f>+'17HPM_DATA_INPUT'!E22</f>
        <v>1</v>
      </c>
      <c r="H37" s="650">
        <f>+'17HPM_DATA_INPUT'!F22</f>
        <v>2</v>
      </c>
      <c r="I37" s="651">
        <f>+'17HPM_DATA_INPUT'!G22</f>
        <v>3</v>
      </c>
      <c r="J37" s="650">
        <f>+'17HPM_DATA_INPUT'!H22</f>
        <v>633</v>
      </c>
      <c r="K37" s="651">
        <f>+'17HPM_DATA_INPUT'!I22</f>
        <v>1157</v>
      </c>
      <c r="L37" s="654">
        <f>+'17HPM_DATA_INPUT'!J22</f>
        <v>82</v>
      </c>
      <c r="M37" s="651">
        <f>+'17HPM_DATA_INPUT'!K22</f>
        <v>234</v>
      </c>
      <c r="N37" s="650">
        <f>+'17HPM_DATA_INPUT'!L22</f>
        <v>262</v>
      </c>
      <c r="O37" s="651">
        <f>+'17HPM_DATA_INPUT'!M22</f>
        <v>554</v>
      </c>
      <c r="P37" s="650">
        <f t="shared" si="31"/>
        <v>-180</v>
      </c>
      <c r="Q37" s="652">
        <f t="shared" si="32"/>
        <v>-320</v>
      </c>
      <c r="R37" s="650">
        <f>+'17HPM_DATA_INPUT'!P22</f>
        <v>8</v>
      </c>
      <c r="S37" s="651">
        <f>+'17HPM_DATA_INPUT'!Q22</f>
        <v>15</v>
      </c>
      <c r="T37" s="650">
        <f>+'17HPM_DATA_INPUT'!R22</f>
        <v>160</v>
      </c>
      <c r="U37" s="651">
        <f>+'17HPM_DATA_INPUT'!S22</f>
        <v>219</v>
      </c>
      <c r="V37" s="650">
        <f t="shared" si="30"/>
        <v>-348</v>
      </c>
      <c r="W37" s="653">
        <f t="shared" si="33"/>
        <v>-554</v>
      </c>
      <c r="X37" s="4047"/>
      <c r="Y37" s="4044"/>
      <c r="Z37" s="4047"/>
      <c r="AA37" s="3183"/>
      <c r="AB37" s="3183"/>
      <c r="AC37" s="3183"/>
      <c r="AD37" s="70">
        <f t="shared" si="5"/>
        <v>0</v>
      </c>
      <c r="AE37" s="264">
        <f t="shared" si="6"/>
        <v>0</v>
      </c>
      <c r="AF37" s="70">
        <f t="shared" si="7"/>
        <v>-1</v>
      </c>
      <c r="AG37" s="264">
        <f t="shared" si="8"/>
        <v>-0.33333333333333331</v>
      </c>
      <c r="AH37" s="70">
        <f t="shared" si="9"/>
        <v>-524</v>
      </c>
      <c r="AI37" s="264">
        <f t="shared" si="10"/>
        <v>-0.45289541918755399</v>
      </c>
      <c r="AJ37" s="70">
        <f t="shared" si="11"/>
        <v>-152</v>
      </c>
      <c r="AK37" s="264">
        <f t="shared" si="12"/>
        <v>-0.6495726495726496</v>
      </c>
      <c r="AL37" s="70">
        <f t="shared" si="13"/>
        <v>-292</v>
      </c>
      <c r="AM37" s="264">
        <f t="shared" si="14"/>
        <v>-0.52707581227436828</v>
      </c>
      <c r="AN37" s="70">
        <f t="shared" si="15"/>
        <v>140</v>
      </c>
      <c r="AO37" s="264">
        <f t="shared" si="16"/>
        <v>0.4375</v>
      </c>
      <c r="AP37" s="70">
        <f t="shared" si="17"/>
        <v>-7</v>
      </c>
      <c r="AQ37" s="264">
        <f t="shared" si="18"/>
        <v>-0.46666666666666667</v>
      </c>
      <c r="AR37" s="70">
        <f t="shared" si="19"/>
        <v>-59</v>
      </c>
      <c r="AS37" s="264">
        <f t="shared" si="20"/>
        <v>-0.26940639269406391</v>
      </c>
      <c r="AT37" s="70">
        <f t="shared" si="21"/>
        <v>206</v>
      </c>
      <c r="AU37" s="264">
        <f t="shared" si="22"/>
        <v>0.37184115523465705</v>
      </c>
    </row>
    <row r="38" spans="1:47" ht="13.5" hidden="1" x14ac:dyDescent="0.25">
      <c r="A38" s="649">
        <v>6500</v>
      </c>
      <c r="B38" s="30" t="s">
        <v>2885</v>
      </c>
      <c r="C38" s="30" t="s">
        <v>1504</v>
      </c>
      <c r="D38" s="649" t="s">
        <v>1501</v>
      </c>
      <c r="E38" s="723"/>
      <c r="F38" s="656"/>
      <c r="G38" s="651"/>
      <c r="H38" s="650"/>
      <c r="I38" s="651"/>
      <c r="J38" s="650"/>
      <c r="K38" s="651"/>
      <c r="L38" s="654"/>
      <c r="M38" s="651"/>
      <c r="N38" s="650"/>
      <c r="O38" s="651"/>
      <c r="P38" s="650"/>
      <c r="Q38" s="652"/>
      <c r="R38" s="650"/>
      <c r="S38" s="651"/>
      <c r="T38" s="650"/>
      <c r="U38" s="651"/>
      <c r="V38" s="650"/>
      <c r="W38" s="653"/>
      <c r="X38" s="4047"/>
      <c r="Y38" s="4044"/>
      <c r="Z38" s="4047"/>
      <c r="AA38" s="3183"/>
      <c r="AB38" s="3183"/>
      <c r="AC38" s="3183"/>
      <c r="AD38" s="70">
        <f t="shared" si="5"/>
        <v>0</v>
      </c>
      <c r="AE38" s="264">
        <f t="shared" si="6"/>
        <v>0</v>
      </c>
      <c r="AF38" s="70">
        <f t="shared" si="7"/>
        <v>0</v>
      </c>
      <c r="AG38" s="264">
        <f t="shared" si="8"/>
        <v>0</v>
      </c>
      <c r="AH38" s="70">
        <f t="shared" si="9"/>
        <v>0</v>
      </c>
      <c r="AI38" s="264">
        <f t="shared" si="10"/>
        <v>0</v>
      </c>
      <c r="AJ38" s="70">
        <f t="shared" si="11"/>
        <v>0</v>
      </c>
      <c r="AK38" s="264">
        <f t="shared" si="12"/>
        <v>0</v>
      </c>
      <c r="AL38" s="70">
        <f t="shared" si="13"/>
        <v>0</v>
      </c>
      <c r="AM38" s="264">
        <f t="shared" si="14"/>
        <v>0</v>
      </c>
      <c r="AN38" s="70">
        <f t="shared" si="15"/>
        <v>0</v>
      </c>
      <c r="AO38" s="264">
        <f t="shared" si="16"/>
        <v>0</v>
      </c>
      <c r="AP38" s="70">
        <f t="shared" si="17"/>
        <v>0</v>
      </c>
      <c r="AQ38" s="264">
        <f t="shared" si="18"/>
        <v>0</v>
      </c>
      <c r="AR38" s="70">
        <f t="shared" si="19"/>
        <v>0</v>
      </c>
      <c r="AS38" s="264">
        <f t="shared" si="20"/>
        <v>0</v>
      </c>
      <c r="AT38" s="70">
        <f t="shared" si="21"/>
        <v>0</v>
      </c>
      <c r="AU38" s="264">
        <f t="shared" si="22"/>
        <v>0</v>
      </c>
    </row>
    <row r="39" spans="1:47" ht="13.5" hidden="1" x14ac:dyDescent="0.25">
      <c r="A39" s="649">
        <v>6650</v>
      </c>
      <c r="B39" s="30" t="s">
        <v>2895</v>
      </c>
      <c r="C39" s="30" t="s">
        <v>1504</v>
      </c>
      <c r="D39" s="649" t="s">
        <v>1502</v>
      </c>
      <c r="E39" s="723"/>
      <c r="F39" s="656"/>
      <c r="G39" s="651"/>
      <c r="H39" s="650"/>
      <c r="I39" s="651"/>
      <c r="J39" s="650"/>
      <c r="K39" s="651"/>
      <c r="L39" s="654"/>
      <c r="M39" s="651"/>
      <c r="N39" s="650"/>
      <c r="O39" s="651"/>
      <c r="P39" s="650"/>
      <c r="Q39" s="652"/>
      <c r="R39" s="650"/>
      <c r="S39" s="651"/>
      <c r="T39" s="650"/>
      <c r="U39" s="651"/>
      <c r="V39" s="650"/>
      <c r="W39" s="653"/>
      <c r="X39" s="4047"/>
      <c r="Y39" s="4044"/>
      <c r="Z39" s="4047"/>
      <c r="AA39" s="3183"/>
      <c r="AB39" s="3183"/>
      <c r="AC39" s="3183"/>
      <c r="AD39" s="70">
        <f t="shared" si="5"/>
        <v>0</v>
      </c>
      <c r="AE39" s="264">
        <f t="shared" si="6"/>
        <v>0</v>
      </c>
      <c r="AF39" s="70">
        <f t="shared" si="7"/>
        <v>0</v>
      </c>
      <c r="AG39" s="264">
        <f t="shared" si="8"/>
        <v>0</v>
      </c>
      <c r="AH39" s="70">
        <f t="shared" si="9"/>
        <v>0</v>
      </c>
      <c r="AI39" s="264">
        <f t="shared" si="10"/>
        <v>0</v>
      </c>
      <c r="AJ39" s="70">
        <f t="shared" si="11"/>
        <v>0</v>
      </c>
      <c r="AK39" s="264">
        <f t="shared" si="12"/>
        <v>0</v>
      </c>
      <c r="AL39" s="70">
        <f t="shared" si="13"/>
        <v>0</v>
      </c>
      <c r="AM39" s="264">
        <f t="shared" si="14"/>
        <v>0</v>
      </c>
      <c r="AN39" s="70">
        <f t="shared" si="15"/>
        <v>0</v>
      </c>
      <c r="AO39" s="264">
        <f t="shared" si="16"/>
        <v>0</v>
      </c>
      <c r="AP39" s="70">
        <f t="shared" si="17"/>
        <v>0</v>
      </c>
      <c r="AQ39" s="264">
        <f t="shared" si="18"/>
        <v>0</v>
      </c>
      <c r="AR39" s="70">
        <f t="shared" si="19"/>
        <v>0</v>
      </c>
      <c r="AS39" s="264">
        <f t="shared" si="20"/>
        <v>0</v>
      </c>
      <c r="AT39" s="70">
        <f t="shared" si="21"/>
        <v>0</v>
      </c>
      <c r="AU39" s="264">
        <f t="shared" si="22"/>
        <v>0</v>
      </c>
    </row>
    <row r="40" spans="1:47" ht="13.5" x14ac:dyDescent="0.25">
      <c r="A40" s="649">
        <v>6720</v>
      </c>
      <c r="B40" s="30" t="s">
        <v>2900</v>
      </c>
      <c r="C40" s="30" t="s">
        <v>1504</v>
      </c>
      <c r="D40" s="649" t="s">
        <v>1503</v>
      </c>
      <c r="E40" s="723"/>
      <c r="F40" s="656">
        <f>+'17HPM_DATA_INPUT'!D23</f>
        <v>7</v>
      </c>
      <c r="G40" s="651">
        <f>+'17HPM_DATA_INPUT'!E23</f>
        <v>4</v>
      </c>
      <c r="H40" s="650">
        <f>+'17HPM_DATA_INPUT'!F23</f>
        <v>13</v>
      </c>
      <c r="I40" s="651">
        <f>+'17HPM_DATA_INPUT'!G23</f>
        <v>5</v>
      </c>
      <c r="J40" s="650">
        <f>+'17HPM_DATA_INPUT'!H23</f>
        <v>2036</v>
      </c>
      <c r="K40" s="651">
        <f>+'17HPM_DATA_INPUT'!I23</f>
        <v>684</v>
      </c>
      <c r="L40" s="654">
        <f>+'17HPM_DATA_INPUT'!J23</f>
        <v>518</v>
      </c>
      <c r="M40" s="651">
        <f>+'17HPM_DATA_INPUT'!K23</f>
        <v>96</v>
      </c>
      <c r="N40" s="650">
        <f>+'17HPM_DATA_INPUT'!L23</f>
        <v>1299</v>
      </c>
      <c r="O40" s="651">
        <f>+'17HPM_DATA_INPUT'!M23</f>
        <v>421</v>
      </c>
      <c r="P40" s="650">
        <f t="shared" si="31"/>
        <v>-781</v>
      </c>
      <c r="Q40" s="652">
        <f t="shared" si="32"/>
        <v>-325</v>
      </c>
      <c r="R40" s="650">
        <f>+'17HPM_DATA_INPUT'!P23</f>
        <v>554</v>
      </c>
      <c r="S40" s="651">
        <f>+'17HPM_DATA_INPUT'!Q23</f>
        <v>192</v>
      </c>
      <c r="T40" s="650">
        <f>+'17HPM_DATA_INPUT'!R23</f>
        <v>915</v>
      </c>
      <c r="U40" s="651">
        <f>+'17HPM_DATA_INPUT'!S23</f>
        <v>292</v>
      </c>
      <c r="V40" s="650">
        <f t="shared" si="30"/>
        <v>-2250</v>
      </c>
      <c r="W40" s="653">
        <f t="shared" si="33"/>
        <v>-809</v>
      </c>
      <c r="X40" s="4047"/>
      <c r="Y40" s="4044"/>
      <c r="Z40" s="4047"/>
      <c r="AA40" s="3183"/>
      <c r="AB40" s="3183"/>
      <c r="AC40" s="3183"/>
      <c r="AD40" s="70">
        <f t="shared" si="5"/>
        <v>3</v>
      </c>
      <c r="AE40" s="264">
        <f t="shared" si="6"/>
        <v>0.75</v>
      </c>
      <c r="AF40" s="70">
        <f t="shared" si="7"/>
        <v>8</v>
      </c>
      <c r="AG40" s="264">
        <f t="shared" si="8"/>
        <v>1.6</v>
      </c>
      <c r="AH40" s="70">
        <f t="shared" si="9"/>
        <v>1352</v>
      </c>
      <c r="AI40" s="264">
        <f t="shared" si="10"/>
        <v>1.9766081871345029</v>
      </c>
      <c r="AJ40" s="70">
        <f t="shared" si="11"/>
        <v>422</v>
      </c>
      <c r="AK40" s="264">
        <f t="shared" si="12"/>
        <v>4.395833333333333</v>
      </c>
      <c r="AL40" s="70">
        <f t="shared" si="13"/>
        <v>878</v>
      </c>
      <c r="AM40" s="264">
        <f t="shared" si="14"/>
        <v>2.0855106888361044</v>
      </c>
      <c r="AN40" s="70">
        <f t="shared" si="15"/>
        <v>-456</v>
      </c>
      <c r="AO40" s="264">
        <f t="shared" si="16"/>
        <v>-1.4030769230769231</v>
      </c>
      <c r="AP40" s="70">
        <f t="shared" si="17"/>
        <v>362</v>
      </c>
      <c r="AQ40" s="264">
        <f t="shared" si="18"/>
        <v>1.8854166666666667</v>
      </c>
      <c r="AR40" s="70">
        <f t="shared" si="19"/>
        <v>623</v>
      </c>
      <c r="AS40" s="264">
        <f t="shared" si="20"/>
        <v>2.1335616438356166</v>
      </c>
      <c r="AT40" s="70">
        <f t="shared" si="21"/>
        <v>-1441</v>
      </c>
      <c r="AU40" s="264">
        <f t="shared" si="22"/>
        <v>-1.7812113720642768</v>
      </c>
    </row>
    <row r="41" spans="1:47" ht="13.5" x14ac:dyDescent="0.25">
      <c r="A41" s="659">
        <v>10</v>
      </c>
      <c r="B41" s="30" t="e">
        <v>#N/A</v>
      </c>
      <c r="C41" s="30" t="e">
        <v>#N/A</v>
      </c>
      <c r="D41" s="659" t="s">
        <v>2610</v>
      </c>
      <c r="E41" s="723"/>
      <c r="F41" s="660">
        <f>+'17HPM_DATA_INPUT'!D24</f>
        <v>166</v>
      </c>
      <c r="G41" s="664">
        <f>+'17HPM_DATA_INPUT'!E24</f>
        <v>181</v>
      </c>
      <c r="H41" s="661">
        <f>+'17HPM_DATA_INPUT'!F24</f>
        <v>503</v>
      </c>
      <c r="I41" s="665">
        <f>+'17HPM_DATA_INPUT'!G24</f>
        <v>531</v>
      </c>
      <c r="J41" s="661">
        <f>SUM(J32:J40)</f>
        <v>553262</v>
      </c>
      <c r="K41" s="665">
        <f t="shared" ref="K41:O41" si="45">SUM(K32:K40)</f>
        <v>649414</v>
      </c>
      <c r="L41" s="661">
        <f t="shared" si="45"/>
        <v>173551</v>
      </c>
      <c r="M41" s="665">
        <f t="shared" si="45"/>
        <v>220894</v>
      </c>
      <c r="N41" s="661">
        <f t="shared" si="45"/>
        <v>141650</v>
      </c>
      <c r="O41" s="665">
        <f t="shared" si="45"/>
        <v>177953</v>
      </c>
      <c r="P41" s="661">
        <f t="shared" si="31"/>
        <v>31901</v>
      </c>
      <c r="Q41" s="665">
        <f t="shared" si="32"/>
        <v>42941</v>
      </c>
      <c r="R41" s="661">
        <f t="shared" ref="R41:U41" si="46">SUM(R32:R40)</f>
        <v>5265</v>
      </c>
      <c r="S41" s="665">
        <f t="shared" si="46"/>
        <v>5459</v>
      </c>
      <c r="T41" s="661">
        <f t="shared" si="46"/>
        <v>39658</v>
      </c>
      <c r="U41" s="665">
        <f t="shared" si="46"/>
        <v>56070</v>
      </c>
      <c r="V41" s="661">
        <f t="shared" si="30"/>
        <v>-13022</v>
      </c>
      <c r="W41" s="663">
        <f t="shared" si="33"/>
        <v>-18588</v>
      </c>
      <c r="X41" s="4047"/>
      <c r="Y41" s="4044"/>
      <c r="Z41" s="4047"/>
      <c r="AA41" s="3183"/>
      <c r="AB41" s="3183"/>
      <c r="AC41" s="3183"/>
      <c r="AD41" s="261">
        <f t="shared" si="5"/>
        <v>-15</v>
      </c>
      <c r="AE41" s="262">
        <f t="shared" si="6"/>
        <v>-8.2872928176795577E-2</v>
      </c>
      <c r="AF41" s="18">
        <f t="shared" si="7"/>
        <v>-28</v>
      </c>
      <c r="AG41" s="262">
        <f t="shared" si="8"/>
        <v>-5.2730696798493411E-2</v>
      </c>
      <c r="AH41" s="18">
        <f t="shared" si="9"/>
        <v>-96152</v>
      </c>
      <c r="AI41" s="262">
        <f t="shared" si="10"/>
        <v>-0.14805963530197994</v>
      </c>
      <c r="AJ41" s="18">
        <f t="shared" si="11"/>
        <v>-47343</v>
      </c>
      <c r="AK41" s="262">
        <f t="shared" si="12"/>
        <v>-0.21432451764194591</v>
      </c>
      <c r="AL41" s="18">
        <f t="shared" si="13"/>
        <v>-36303</v>
      </c>
      <c r="AM41" s="262">
        <f t="shared" si="14"/>
        <v>-0.20400330424325525</v>
      </c>
      <c r="AN41" s="18">
        <f t="shared" si="15"/>
        <v>-11040</v>
      </c>
      <c r="AO41" s="262">
        <f t="shared" si="16"/>
        <v>-0.25709694697375468</v>
      </c>
      <c r="AP41" s="18">
        <f t="shared" si="17"/>
        <v>-194</v>
      </c>
      <c r="AQ41" s="262">
        <f t="shared" si="18"/>
        <v>-3.5537644257189964E-2</v>
      </c>
      <c r="AR41" s="18">
        <f t="shared" si="19"/>
        <v>-16412</v>
      </c>
      <c r="AS41" s="262">
        <f t="shared" si="20"/>
        <v>-0.29270554663813092</v>
      </c>
      <c r="AT41" s="18">
        <f t="shared" si="21"/>
        <v>5566</v>
      </c>
      <c r="AU41" s="263">
        <f t="shared" si="22"/>
        <v>0.29944049924682592</v>
      </c>
    </row>
    <row r="42" spans="1:47" ht="13.5" x14ac:dyDescent="0.25">
      <c r="A42" s="649"/>
      <c r="B42" s="30" t="e">
        <v>#VALUE!</v>
      </c>
      <c r="C42" s="30" t="e">
        <v>#VALUE!</v>
      </c>
      <c r="D42" s="649"/>
      <c r="E42" s="723"/>
      <c r="F42" s="666"/>
      <c r="G42" s="666"/>
      <c r="H42" s="666"/>
      <c r="I42" s="666"/>
      <c r="J42" s="666"/>
      <c r="K42" s="666"/>
      <c r="L42" s="666"/>
      <c r="M42" s="666"/>
      <c r="N42" s="666"/>
      <c r="O42" s="666"/>
      <c r="P42" s="667"/>
      <c r="Q42" s="652"/>
      <c r="R42" s="666"/>
      <c r="S42" s="666"/>
      <c r="T42" s="667"/>
      <c r="U42" s="652"/>
      <c r="V42" s="666"/>
      <c r="W42" s="668"/>
      <c r="X42" s="4047"/>
      <c r="Y42" s="4044"/>
      <c r="Z42" s="4047"/>
      <c r="AA42" s="3183"/>
      <c r="AB42" s="3183"/>
      <c r="AC42" s="3183"/>
      <c r="AD42" s="2"/>
      <c r="AE42" s="252"/>
      <c r="AF42" s="2"/>
      <c r="AG42" s="252"/>
      <c r="AH42" s="2"/>
      <c r="AI42" s="252"/>
      <c r="AJ42" s="2"/>
      <c r="AK42" s="252"/>
      <c r="AL42" s="2"/>
      <c r="AM42" s="252"/>
      <c r="AN42" s="2"/>
      <c r="AO42" s="252"/>
      <c r="AP42" s="2"/>
      <c r="AQ42" s="252"/>
      <c r="AR42" s="2"/>
      <c r="AS42" s="252"/>
      <c r="AT42" s="2"/>
      <c r="AU42" s="252"/>
    </row>
    <row r="43" spans="1:47" ht="13.5" x14ac:dyDescent="0.25">
      <c r="A43" s="659">
        <v>10</v>
      </c>
      <c r="B43" s="30" t="e">
        <v>#N/A</v>
      </c>
      <c r="C43" s="30" t="e">
        <v>#N/A</v>
      </c>
      <c r="D43" s="659" t="s">
        <v>129</v>
      </c>
      <c r="E43" s="724"/>
      <c r="F43" s="669">
        <f>+F21+F31+F41</f>
        <v>57232</v>
      </c>
      <c r="G43" s="662">
        <f t="shared" ref="G43:O43" si="47">+G21+G31+G41</f>
        <v>51088</v>
      </c>
      <c r="H43" s="661">
        <f>+H21+H31+H41</f>
        <v>604403</v>
      </c>
      <c r="I43" s="662">
        <f t="shared" si="47"/>
        <v>556424</v>
      </c>
      <c r="J43" s="661">
        <f>+J21+J31+J41</f>
        <v>156661487.45999998</v>
      </c>
      <c r="K43" s="662">
        <f>+K21+K31+K41</f>
        <v>111630537.7610271</v>
      </c>
      <c r="L43" s="661">
        <f t="shared" si="47"/>
        <v>58045686.240000002</v>
      </c>
      <c r="M43" s="662">
        <f t="shared" si="47"/>
        <v>44065094</v>
      </c>
      <c r="N43" s="661">
        <f t="shared" si="47"/>
        <v>42038001.954112746</v>
      </c>
      <c r="O43" s="662">
        <f t="shared" si="47"/>
        <v>31124495.429900002</v>
      </c>
      <c r="P43" s="661">
        <f t="shared" si="31"/>
        <v>16007684.285887256</v>
      </c>
      <c r="Q43" s="662">
        <f t="shared" si="32"/>
        <v>12940598.570099998</v>
      </c>
      <c r="R43" s="661">
        <f>+R21+R31+R41</f>
        <v>2693435.4285947802</v>
      </c>
      <c r="S43" s="662">
        <f>+S21+S31+S41</f>
        <v>2223179.2716999999</v>
      </c>
      <c r="T43" s="661">
        <f>+T21+T31+T41</f>
        <v>11589849.466540426</v>
      </c>
      <c r="U43" s="662">
        <f>+U21+U31+U41</f>
        <v>8648415.3011000007</v>
      </c>
      <c r="V43" s="661">
        <f t="shared" si="30"/>
        <v>1724399.390752051</v>
      </c>
      <c r="W43" s="663">
        <f t="shared" si="33"/>
        <v>2069003.9972999971</v>
      </c>
      <c r="X43" s="4047"/>
      <c r="Y43" s="4044"/>
      <c r="Z43" s="4047"/>
      <c r="AA43" s="3183"/>
      <c r="AB43" s="3183"/>
      <c r="AC43" s="3183"/>
      <c r="AD43" s="261">
        <f>+F43-G43</f>
        <v>6144</v>
      </c>
      <c r="AE43" s="262">
        <f>IF(G43=0,0,IF(AD43&gt;0,ABS(+AD43/G43),-ABS(+AD43/G43)))</f>
        <v>0.12026307547760727</v>
      </c>
      <c r="AF43" s="18">
        <f>+H43-I43</f>
        <v>47979</v>
      </c>
      <c r="AG43" s="262">
        <f>IF(I43=0,0,IF(AF43&gt;0,ABS(+AF43/I43),-ABS(+AF43/I43)))</f>
        <v>8.6227409313760731E-2</v>
      </c>
      <c r="AH43" s="18">
        <f>+J43-K43</f>
        <v>45030949.698972881</v>
      </c>
      <c r="AI43" s="262">
        <f>IF(K43=0,0,IF(AH43&gt;0,ABS(+AH43/K43),-ABS(+AH43/K43)))</f>
        <v>0.40339275078449249</v>
      </c>
      <c r="AJ43" s="18">
        <f>+L43-M43</f>
        <v>13980592.240000002</v>
      </c>
      <c r="AK43" s="262">
        <f>IF(M43=0,0,IF(AJ43&gt;0,ABS(+AJ43/M43),-ABS(+AJ43/M43)))</f>
        <v>0.31727135859508215</v>
      </c>
      <c r="AL43" s="18">
        <f>+N43-O43</f>
        <v>10913506.524212744</v>
      </c>
      <c r="AM43" s="262">
        <f>IF(O43=0,0,IF(AL43&gt;0,ABS(+AL43/O43),-ABS(+AL43/O43)))</f>
        <v>0.35064043202861356</v>
      </c>
      <c r="AN43" s="18">
        <f>+P43-Q43</f>
        <v>3067085.715787258</v>
      </c>
      <c r="AO43" s="262">
        <f>IF(Q43=0,0,IF(AN43&gt;0,ABS(+AN43/Q43),-ABS(+AN43/Q43)))</f>
        <v>0.23701266206293864</v>
      </c>
      <c r="AP43" s="18">
        <f>+R43-S43</f>
        <v>470256.15689478023</v>
      </c>
      <c r="AQ43" s="262">
        <f>IF(S43=0,0,IF(AP43&gt;0,ABS(+AP43/S43),-ABS(+AP43/S43)))</f>
        <v>0.21152417300795953</v>
      </c>
      <c r="AR43" s="18">
        <f>+T43-U43</f>
        <v>2941434.1654404253</v>
      </c>
      <c r="AS43" s="262">
        <f>IF(U43=0,0,IF(AR43&gt;0,ABS(+AR43/U43),-ABS(+AR43/U43)))</f>
        <v>0.34011250188994757</v>
      </c>
      <c r="AT43" s="18">
        <f>+V43-W43</f>
        <v>-344604.60654794611</v>
      </c>
      <c r="AU43" s="263">
        <f>IF(W43=0,0,IF(AT43&gt;0,ABS(+AT43/W43),-ABS(+AT43/W43)))</f>
        <v>-0.16655579544440091</v>
      </c>
    </row>
    <row r="44" spans="1:47" s="2495" customFormat="1" ht="13.5" hidden="1" x14ac:dyDescent="0.25">
      <c r="A44" s="1044">
        <v>6720</v>
      </c>
      <c r="B44" s="113" t="s">
        <v>2900</v>
      </c>
      <c r="C44" s="113" t="s">
        <v>1504</v>
      </c>
      <c r="D44" s="1044" t="s">
        <v>3980</v>
      </c>
      <c r="E44" s="726"/>
      <c r="F44" s="697">
        <v>0</v>
      </c>
      <c r="G44" s="698">
        <v>0</v>
      </c>
      <c r="H44" s="699">
        <v>0</v>
      </c>
      <c r="I44" s="700">
        <v>0</v>
      </c>
      <c r="J44" s="699">
        <v>0</v>
      </c>
      <c r="K44" s="700">
        <v>0</v>
      </c>
      <c r="L44" s="701">
        <v>0</v>
      </c>
      <c r="M44" s="702">
        <v>0</v>
      </c>
      <c r="N44" s="701">
        <v>0</v>
      </c>
      <c r="O44" s="702">
        <v>0</v>
      </c>
      <c r="P44" s="701">
        <f t="shared" si="31"/>
        <v>0</v>
      </c>
      <c r="Q44" s="702">
        <f t="shared" si="32"/>
        <v>0</v>
      </c>
      <c r="R44" s="701">
        <v>0</v>
      </c>
      <c r="S44" s="702">
        <v>0</v>
      </c>
      <c r="T44" s="701">
        <v>0</v>
      </c>
      <c r="U44" s="702">
        <v>0</v>
      </c>
      <c r="V44" s="701">
        <f t="shared" si="30"/>
        <v>0</v>
      </c>
      <c r="W44" s="703">
        <f t="shared" si="33"/>
        <v>0</v>
      </c>
      <c r="X44" s="4048"/>
      <c r="Y44" s="4049" t="s">
        <v>1198</v>
      </c>
      <c r="Z44" s="4048"/>
      <c r="AA44" s="3179">
        <f>+'17NM_PLRecon'!S22-'Departmental PL'!V44</f>
        <v>0</v>
      </c>
      <c r="AB44" s="3179">
        <f>+'17NM_PLRecon'!T22-'Departmental PL'!W44</f>
        <v>0</v>
      </c>
      <c r="AC44" s="3179"/>
      <c r="AD44" s="2496">
        <f>+F44-G44</f>
        <v>0</v>
      </c>
      <c r="AE44" s="2497">
        <f>IF(G44=0,0,IF(AD44&gt;0,ABS(+AD44/G44),-ABS(+AD44/G44)))</f>
        <v>0</v>
      </c>
      <c r="AF44" s="2496">
        <f>+H44-I44</f>
        <v>0</v>
      </c>
      <c r="AG44" s="2497">
        <f>IF(I44=0,0,IF(AF44&gt;0,ABS(+AF44/I44),-ABS(+AF44/I44)))</f>
        <v>0</v>
      </c>
      <c r="AH44" s="2496">
        <f>+J44-K44</f>
        <v>0</v>
      </c>
      <c r="AI44" s="2497">
        <f>IF(K44=0,0,IF(AH44&gt;0,ABS(+AH44/K44),-ABS(+AH44/K44)))</f>
        <v>0</v>
      </c>
      <c r="AJ44" s="2496">
        <f>+L44-M44</f>
        <v>0</v>
      </c>
      <c r="AK44" s="2497">
        <f>IF(M44=0,0,IF(AJ44&gt;0,ABS(+AJ44/M44),-ABS(+AJ44/M44)))</f>
        <v>0</v>
      </c>
      <c r="AL44" s="2496">
        <f>+N44-O44</f>
        <v>0</v>
      </c>
      <c r="AM44" s="2497">
        <f>IF(O44=0,0,IF(AL44&gt;0,ABS(+AL44/O44),-ABS(+AL44/O44)))</f>
        <v>0</v>
      </c>
      <c r="AN44" s="2496">
        <f>+P44-Q44</f>
        <v>0</v>
      </c>
      <c r="AO44" s="2497">
        <f>IF(Q44=0,0,IF(AN44&gt;0,ABS(+AN44/Q44),-ABS(+AN44/Q44)))</f>
        <v>0</v>
      </c>
      <c r="AP44" s="2496">
        <f>+R44-S44</f>
        <v>0</v>
      </c>
      <c r="AQ44" s="2497">
        <f>IF(S44=0,0,IF(AP44&gt;0,ABS(+AP44/S44),-ABS(+AP44/S44)))</f>
        <v>0</v>
      </c>
      <c r="AR44" s="2496">
        <f>+T44-U44</f>
        <v>0</v>
      </c>
      <c r="AS44" s="2497">
        <f>IF(U44=0,0,IF(AR44&gt;0,ABS(+AR44/U44),-ABS(+AR44/U44)))</f>
        <v>0</v>
      </c>
      <c r="AT44" s="2496">
        <f>+V44-W44</f>
        <v>0</v>
      </c>
      <c r="AU44" s="2497">
        <f>IF(W44=0,0,IF(AT44&gt;0,ABS(+AT44/W44),-ABS(+AT44/W44)))</f>
        <v>0</v>
      </c>
    </row>
    <row r="45" spans="1:47" ht="13.5" x14ac:dyDescent="0.25">
      <c r="A45" s="677">
        <v>4310</v>
      </c>
      <c r="B45" s="30" t="s">
        <v>2813</v>
      </c>
      <c r="C45" s="30" t="s">
        <v>1504</v>
      </c>
      <c r="D45" s="677" t="s">
        <v>3968</v>
      </c>
      <c r="E45" s="712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678"/>
      <c r="T45" s="678"/>
      <c r="U45" s="678"/>
      <c r="V45" s="678"/>
      <c r="W45" s="678"/>
      <c r="X45" s="4050"/>
      <c r="Y45" s="4049"/>
      <c r="Z45" s="4048"/>
      <c r="AA45" s="3179"/>
      <c r="AB45" s="3179"/>
      <c r="AC45" s="3179"/>
      <c r="AD45" s="19"/>
      <c r="AE45" s="1587"/>
      <c r="AF45" s="19"/>
      <c r="AG45" s="1587"/>
      <c r="AH45" s="19"/>
      <c r="AI45" s="1587"/>
      <c r="AJ45" s="19"/>
      <c r="AK45" s="1587"/>
      <c r="AL45" s="19"/>
      <c r="AM45" s="1587"/>
      <c r="AN45" s="19"/>
      <c r="AO45" s="1587"/>
      <c r="AP45" s="19"/>
      <c r="AQ45" s="1587"/>
      <c r="AR45" s="19"/>
      <c r="AS45" s="1587"/>
      <c r="AT45" s="19"/>
      <c r="AU45" s="1587"/>
    </row>
    <row r="46" spans="1:47" ht="13.5" x14ac:dyDescent="0.25">
      <c r="A46" s="679">
        <v>4310</v>
      </c>
      <c r="B46" s="30" t="s">
        <v>2813</v>
      </c>
      <c r="C46" s="30" t="s">
        <v>1504</v>
      </c>
      <c r="D46" s="679" t="s">
        <v>3969</v>
      </c>
      <c r="E46" s="727" t="s">
        <v>675</v>
      </c>
      <c r="F46" s="763">
        <f>+'17HPM_DATA_INPUT'!D3</f>
        <v>8802</v>
      </c>
      <c r="G46" s="764">
        <f>+'17HPM_DATA_INPUT'!E3</f>
        <v>6678</v>
      </c>
      <c r="H46" s="765">
        <f>+'17HPM_DATA_INPUT'!F3</f>
        <v>17826</v>
      </c>
      <c r="I46" s="692">
        <f>+'17HPM_DATA_INPUT'!G3</f>
        <v>9535</v>
      </c>
      <c r="J46" s="693">
        <f>+'17HPM_DATA_INPUT'!H3</f>
        <v>15076612</v>
      </c>
      <c r="K46" s="692">
        <f>+'17HPM_DATA_INPUT'!I3</f>
        <v>11744744</v>
      </c>
      <c r="L46" s="693">
        <f>+'17HPM_DATA_INPUT'!J3</f>
        <v>6452613</v>
      </c>
      <c r="M46" s="692">
        <f>+'17HPM_DATA_INPUT'!K3</f>
        <v>5276924</v>
      </c>
      <c r="N46" s="693">
        <f>+'17HPM_DATA_INPUT'!L3</f>
        <v>2904645</v>
      </c>
      <c r="O46" s="692">
        <f>+'17HPM_DATA_INPUT'!M3</f>
        <v>2124737</v>
      </c>
      <c r="P46" s="694">
        <f t="shared" ref="P46" si="48">+L46-N46</f>
        <v>3547968</v>
      </c>
      <c r="Q46" s="695">
        <f t="shared" ref="Q46" si="49">+M46-O46</f>
        <v>3152187</v>
      </c>
      <c r="R46" s="693">
        <f>+'17HPM_DATA_INPUT'!P3</f>
        <v>136732</v>
      </c>
      <c r="S46" s="692">
        <f>+'17HPM_DATA_INPUT'!Q3</f>
        <v>90652</v>
      </c>
      <c r="T46" s="693">
        <f>+'17HPM_DATA_INPUT'!R3</f>
        <v>532002</v>
      </c>
      <c r="U46" s="692">
        <f>+'17HPM_DATA_INPUT'!S3</f>
        <v>421522</v>
      </c>
      <c r="V46" s="694">
        <f t="shared" ref="V46" si="50">+P46-R46-T46</f>
        <v>2879234</v>
      </c>
      <c r="W46" s="696">
        <f t="shared" ref="W46" si="51">+Q46-S46-U46</f>
        <v>2640013</v>
      </c>
      <c r="X46" s="4048"/>
      <c r="Y46" s="4049" t="s">
        <v>1199</v>
      </c>
      <c r="Z46" s="4048"/>
      <c r="AA46" s="3179"/>
      <c r="AB46" s="3179"/>
      <c r="AC46" s="3179"/>
      <c r="AD46" s="19"/>
      <c r="AE46" s="1587"/>
      <c r="AF46" s="19"/>
      <c r="AG46" s="1587"/>
      <c r="AH46" s="19"/>
      <c r="AI46" s="1587"/>
      <c r="AJ46" s="19"/>
      <c r="AK46" s="1587"/>
      <c r="AL46" s="19"/>
      <c r="AM46" s="1587"/>
      <c r="AN46" s="19"/>
      <c r="AO46" s="1587"/>
      <c r="AP46" s="19"/>
      <c r="AQ46" s="1587"/>
      <c r="AR46" s="19"/>
      <c r="AS46" s="1587"/>
      <c r="AT46" s="19"/>
      <c r="AU46" s="1587"/>
    </row>
    <row r="47" spans="1:47" ht="13.5" x14ac:dyDescent="0.25">
      <c r="A47" s="2429">
        <v>4310</v>
      </c>
      <c r="B47" s="30" t="e">
        <v>#VALUE!</v>
      </c>
      <c r="C47" s="30" t="e">
        <v>#VALUE!</v>
      </c>
      <c r="D47" s="2429" t="s">
        <v>3970</v>
      </c>
      <c r="E47" s="2486" t="s">
        <v>674</v>
      </c>
      <c r="F47" s="701">
        <f>+VLOOKUP(A47,'17NM_Clinic Revenue'!$C$10:$K$85,9,FALSE)</f>
        <v>0</v>
      </c>
      <c r="G47" s="702">
        <f>+VLOOKUP(A47,'17NM_Clinic Revenue'!$C$96:$K$170,9,FALSE)</f>
        <v>0</v>
      </c>
      <c r="H47" s="701">
        <v>0</v>
      </c>
      <c r="I47" s="702">
        <v>0</v>
      </c>
      <c r="J47" s="701">
        <f>+VLOOKUP(A47,'17NM_Clinic Revenue'!$C$10:$K$85,5,FALSE)</f>
        <v>12123000</v>
      </c>
      <c r="K47" s="702">
        <f>+VLOOKUP(A47,'17NM_Clinic Revenue'!$C$96:$K$170,5,FALSE)</f>
        <v>4424362.2904719952</v>
      </c>
      <c r="L47" s="701">
        <f>+VLOOKUP(A47,'17NM_Clinic Revenue'!$C$10:$K$85,8,FALSE)</f>
        <v>2701613.31</v>
      </c>
      <c r="M47" s="702">
        <f>+VLOOKUP(A47,'17NM_Clinic Revenue'!$C$96:$K$170,8,FALSE)</f>
        <v>957342</v>
      </c>
      <c r="N47" s="701">
        <f>+SUMIF('17NM_Flex Cost'!$C$7:$C$122,A47,'17NM_Flex Cost'!$E$7:$E$122)</f>
        <v>2368973.1947189807</v>
      </c>
      <c r="O47" s="702">
        <f>+SUMIF('17NM_Flex Cost'!$M$7:$M$122,A47,'17NM_Flex Cost'!$O$7:$O$122)</f>
        <v>787089.60090000008</v>
      </c>
      <c r="P47" s="701">
        <f>+L47-N47</f>
        <v>332640.11528101936</v>
      </c>
      <c r="Q47" s="702">
        <f>+M47-O47</f>
        <v>170252.39909999992</v>
      </c>
      <c r="R47" s="701">
        <f>+SUMIF('17NM_Flex Cost'!$C$7:$C$122,A47,'17NM_Flex Cost'!$F$7:$F$122)</f>
        <v>111516.00583024914</v>
      </c>
      <c r="S47" s="702">
        <f>+SUMIF('17NM_Flex Cost'!$M$7:$M$122,A47,'17NM_Flex Cost'!$P$7:$P$122)</f>
        <v>33581.096100000002</v>
      </c>
      <c r="T47" s="701">
        <f>+SUMIF('17NM_Flex Cost'!$C$7:$C$122,A47,'17NM_Flex Cost'!$G$7:$G$122)</f>
        <v>433890.90426246985</v>
      </c>
      <c r="U47" s="702">
        <f>+SUMIF('17NM_Flex Cost'!$M$7:$M$122,A47,'17NM_Flex Cost'!$Q$7:$Q$122)</f>
        <v>156148.9191</v>
      </c>
      <c r="V47" s="701">
        <f>+P47-R47-T47</f>
        <v>-212766.79481169963</v>
      </c>
      <c r="W47" s="703">
        <f>+Q47-S47-U47</f>
        <v>-19477.616100000072</v>
      </c>
      <c r="X47" s="4048"/>
      <c r="Y47" s="4035" t="s">
        <v>1199</v>
      </c>
      <c r="Z47" s="4041" t="s">
        <v>1455</v>
      </c>
      <c r="AA47" s="3179"/>
      <c r="AB47" s="3179"/>
      <c r="AC47" s="3179"/>
      <c r="AD47" s="19"/>
      <c r="AE47" s="1587"/>
      <c r="AF47" s="19"/>
      <c r="AG47" s="1587"/>
      <c r="AH47" s="19"/>
      <c r="AI47" s="1587"/>
      <c r="AJ47" s="19"/>
      <c r="AK47" s="1587"/>
      <c r="AL47" s="19"/>
      <c r="AM47" s="1587"/>
      <c r="AN47" s="19"/>
      <c r="AO47" s="1587"/>
      <c r="AP47" s="19"/>
      <c r="AQ47" s="1587"/>
      <c r="AR47" s="19"/>
      <c r="AS47" s="1587"/>
      <c r="AT47" s="19"/>
      <c r="AU47" s="1587"/>
    </row>
    <row r="48" spans="1:47" ht="13.5" x14ac:dyDescent="0.25">
      <c r="A48" s="677">
        <v>4500</v>
      </c>
      <c r="B48" s="30" t="s">
        <v>2826</v>
      </c>
      <c r="C48" s="30" t="s">
        <v>1504</v>
      </c>
      <c r="D48" s="677" t="s">
        <v>3971</v>
      </c>
      <c r="E48" s="712"/>
      <c r="F48" s="678"/>
      <c r="G48" s="678"/>
      <c r="H48" s="678"/>
      <c r="I48" s="678"/>
      <c r="J48" s="678"/>
      <c r="K48" s="678"/>
      <c r="L48" s="678"/>
      <c r="M48" s="2484"/>
      <c r="N48" s="678"/>
      <c r="O48" s="678"/>
      <c r="P48" s="678"/>
      <c r="Q48" s="678"/>
      <c r="R48" s="678"/>
      <c r="S48" s="678"/>
      <c r="T48" s="678"/>
      <c r="U48" s="678"/>
      <c r="V48" s="678"/>
      <c r="W48" s="678"/>
      <c r="X48" s="4048"/>
      <c r="Y48" s="4051"/>
      <c r="Z48" s="4048"/>
      <c r="AA48" s="3179"/>
      <c r="AB48" s="3179"/>
      <c r="AC48" s="3179"/>
      <c r="AD48" s="19"/>
      <c r="AE48" s="1587"/>
      <c r="AF48" s="19"/>
      <c r="AG48" s="1587"/>
      <c r="AH48" s="19"/>
      <c r="AI48" s="1587"/>
      <c r="AJ48" s="19"/>
      <c r="AK48" s="1587"/>
      <c r="AL48" s="19"/>
      <c r="AM48" s="1587"/>
      <c r="AN48" s="19"/>
      <c r="AO48" s="1587"/>
      <c r="AP48" s="19"/>
      <c r="AQ48" s="1587"/>
      <c r="AR48" s="19"/>
      <c r="AS48" s="1587"/>
      <c r="AT48" s="19"/>
      <c r="AU48" s="1587"/>
    </row>
    <row r="49" spans="1:47" ht="13.5" x14ac:dyDescent="0.25">
      <c r="A49" s="679">
        <v>4500</v>
      </c>
      <c r="B49" s="30" t="s">
        <v>2826</v>
      </c>
      <c r="C49" s="30" t="s">
        <v>1504</v>
      </c>
      <c r="D49" s="679" t="s">
        <v>3972</v>
      </c>
      <c r="E49" s="727" t="s">
        <v>675</v>
      </c>
      <c r="F49" s="763">
        <f>+'17HPM_DATA_INPUT'!D4</f>
        <v>7315</v>
      </c>
      <c r="G49" s="764">
        <f>+'17HPM_DATA_INPUT'!E4</f>
        <v>6063</v>
      </c>
      <c r="H49" s="765">
        <f>+'17HPM_DATA_INPUT'!F4</f>
        <v>20211</v>
      </c>
      <c r="I49" s="692">
        <f>+'17HPM_DATA_INPUT'!G4</f>
        <v>14133</v>
      </c>
      <c r="J49" s="693">
        <f>+'17HPM_DATA_INPUT'!H4</f>
        <v>19794236</v>
      </c>
      <c r="K49" s="692">
        <f>+'17HPM_DATA_INPUT'!I4</f>
        <v>17628432</v>
      </c>
      <c r="L49" s="693">
        <f>+'17HPM_DATA_INPUT'!J4</f>
        <v>7621276</v>
      </c>
      <c r="M49" s="692">
        <f>+'17HPM_DATA_INPUT'!K4</f>
        <v>7171159</v>
      </c>
      <c r="N49" s="693">
        <f>+'17HPM_DATA_INPUT'!L4</f>
        <v>5120292</v>
      </c>
      <c r="O49" s="692">
        <f>+'17HPM_DATA_INPUT'!M4</f>
        <v>4848500</v>
      </c>
      <c r="P49" s="694">
        <f t="shared" ref="P49" si="52">+L49-N49</f>
        <v>2500984</v>
      </c>
      <c r="Q49" s="695">
        <f t="shared" ref="Q49" si="53">+M49-O49</f>
        <v>2322659</v>
      </c>
      <c r="R49" s="693">
        <f>+'17HPM_DATA_INPUT'!P4</f>
        <v>166129</v>
      </c>
      <c r="S49" s="692">
        <f>+'17HPM_DATA_INPUT'!Q4</f>
        <v>146052</v>
      </c>
      <c r="T49" s="693">
        <f>+'17HPM_DATA_INPUT'!R4</f>
        <v>1386265</v>
      </c>
      <c r="U49" s="692">
        <f>+'17HPM_DATA_INPUT'!S4</f>
        <v>1493411</v>
      </c>
      <c r="V49" s="694">
        <f t="shared" ref="V49" si="54">+P49-R49-T49</f>
        <v>948590</v>
      </c>
      <c r="W49" s="696">
        <f t="shared" ref="W49" si="55">+Q49-S49-U49</f>
        <v>683196</v>
      </c>
      <c r="X49" s="4048"/>
      <c r="Y49" s="4049" t="s">
        <v>1199</v>
      </c>
      <c r="Z49" s="4048"/>
      <c r="AA49" s="3179"/>
      <c r="AB49" s="3179"/>
      <c r="AC49" s="3179"/>
      <c r="AD49" s="19"/>
      <c r="AE49" s="1587"/>
      <c r="AF49" s="19"/>
      <c r="AG49" s="1587"/>
      <c r="AH49" s="19"/>
      <c r="AI49" s="1587"/>
      <c r="AJ49" s="19"/>
      <c r="AK49" s="1587"/>
      <c r="AL49" s="19"/>
      <c r="AM49" s="1587"/>
      <c r="AN49" s="19"/>
      <c r="AO49" s="1587"/>
      <c r="AP49" s="19"/>
      <c r="AQ49" s="1587"/>
      <c r="AR49" s="19"/>
      <c r="AS49" s="1587"/>
      <c r="AT49" s="19"/>
      <c r="AU49" s="1587"/>
    </row>
    <row r="50" spans="1:47" ht="13.5" x14ac:dyDescent="0.25">
      <c r="A50" s="2429">
        <v>4500</v>
      </c>
      <c r="B50" s="30" t="s">
        <v>2826</v>
      </c>
      <c r="C50" s="30" t="s">
        <v>1504</v>
      </c>
      <c r="D50" s="2429" t="s">
        <v>3973</v>
      </c>
      <c r="E50" s="2486" t="s">
        <v>674</v>
      </c>
      <c r="F50" s="701">
        <f>+VLOOKUP(A50,'17NM_Clinic Revenue'!$C$10:$K$85,9,FALSE)</f>
        <v>0</v>
      </c>
      <c r="G50" s="702">
        <f>+VLOOKUP(A50,'17NM_Clinic Revenue'!$C$96:$K$170,9,FALSE)</f>
        <v>0</v>
      </c>
      <c r="H50" s="701">
        <v>0</v>
      </c>
      <c r="I50" s="702">
        <v>0</v>
      </c>
      <c r="J50" s="701">
        <f>+VLOOKUP(A50,'17NM_Clinic Revenue'!$C$10:$K$85,5,FALSE)</f>
        <v>17318217.09</v>
      </c>
      <c r="K50" s="702">
        <f>+VLOOKUP(A50,'17NM_Clinic Revenue'!$C$96:$K$170,5,FALSE)</f>
        <v>5813933.8452451266</v>
      </c>
      <c r="L50" s="701">
        <f>+VLOOKUP(A50,'17NM_Clinic Revenue'!$C$10:$K$85,8,FALSE)</f>
        <v>3394973.85</v>
      </c>
      <c r="M50" s="702">
        <f>+VLOOKUP(A50,'17NM_Clinic Revenue'!$C$96:$K$170,8,FALSE)</f>
        <v>984299</v>
      </c>
      <c r="N50" s="701">
        <f>+SUMIF('17NM_Flex Cost'!$C$7:$C$122,A50,'17NM_Flex Cost'!$E$7:$E$122)</f>
        <v>4522777.3160946285</v>
      </c>
      <c r="O50" s="702">
        <f>+SUMIF('17NM_Flex Cost'!$M$7:$M$122,A50,'17NM_Flex Cost'!$O$7:$O$122)</f>
        <v>1633221.0702000004</v>
      </c>
      <c r="P50" s="701">
        <f>+L50-N50</f>
        <v>-1127803.4660946284</v>
      </c>
      <c r="Q50" s="702">
        <f>+M50-O50</f>
        <v>-648922.07020000042</v>
      </c>
      <c r="R50" s="701">
        <f>+SUMIF('17NM_Flex Cost'!$C$7:$C$122,A50,'17NM_Flex Cost'!$F$7:$F$122)</f>
        <v>146742.3628946041</v>
      </c>
      <c r="S50" s="702">
        <f>+SUMIF('17NM_Flex Cost'!$M$7:$M$122,A50,'17NM_Flex Cost'!$P$7:$P$122)</f>
        <v>49197.587400000011</v>
      </c>
      <c r="T50" s="701">
        <f>+SUMIF('17NM_Flex Cost'!$C$7:$C$122,A50,'17NM_Flex Cost'!$G$7:$G$122)</f>
        <v>1224493.8440847686</v>
      </c>
      <c r="U50" s="702">
        <f>+SUMIF('17NM_Flex Cost'!$M$7:$M$122,A50,'17NM_Flex Cost'!$Q$7:$Q$122)</f>
        <v>503056.5372000002</v>
      </c>
      <c r="V50" s="701">
        <f>+P50-R50-T50</f>
        <v>-2499039.673074001</v>
      </c>
      <c r="W50" s="703">
        <f>+Q50-S50-U50</f>
        <v>-1201176.1948000006</v>
      </c>
      <c r="X50" s="4048"/>
      <c r="Y50" s="4035"/>
      <c r="Z50" s="4041" t="s">
        <v>1455</v>
      </c>
      <c r="AA50" s="3179"/>
      <c r="AB50" s="3179"/>
      <c r="AC50" s="3179"/>
      <c r="AD50" s="19"/>
      <c r="AE50" s="1587"/>
      <c r="AF50" s="19"/>
      <c r="AG50" s="1587"/>
      <c r="AH50" s="19"/>
      <c r="AI50" s="1587"/>
      <c r="AJ50" s="19"/>
      <c r="AK50" s="1587"/>
      <c r="AL50" s="19"/>
      <c r="AM50" s="1587"/>
      <c r="AN50" s="19"/>
      <c r="AO50" s="1587"/>
      <c r="AP50" s="19"/>
      <c r="AQ50" s="1587"/>
      <c r="AR50" s="19"/>
      <c r="AS50" s="1587"/>
      <c r="AT50" s="19"/>
      <c r="AU50" s="1587"/>
    </row>
    <row r="51" spans="1:47" ht="13.5" x14ac:dyDescent="0.25">
      <c r="A51" s="677">
        <v>4550</v>
      </c>
      <c r="B51" s="30" t="s">
        <v>2829</v>
      </c>
      <c r="C51" s="30" t="s">
        <v>1504</v>
      </c>
      <c r="D51" s="677" t="s">
        <v>3974</v>
      </c>
      <c r="E51" s="712"/>
      <c r="F51" s="678"/>
      <c r="G51" s="678"/>
      <c r="H51" s="678"/>
      <c r="I51" s="678"/>
      <c r="J51" s="678"/>
      <c r="K51" s="678"/>
      <c r="L51" s="678"/>
      <c r="M51" s="2484"/>
      <c r="N51" s="678"/>
      <c r="O51" s="678"/>
      <c r="P51" s="678"/>
      <c r="Q51" s="678"/>
      <c r="R51" s="678"/>
      <c r="S51" s="678"/>
      <c r="T51" s="678"/>
      <c r="U51" s="678"/>
      <c r="V51" s="678"/>
      <c r="W51" s="678"/>
      <c r="X51" s="4048"/>
      <c r="Y51" s="4051"/>
      <c r="Z51" s="4048"/>
      <c r="AA51" s="3179"/>
      <c r="AB51" s="3179"/>
      <c r="AC51" s="3179"/>
      <c r="AD51" s="19"/>
      <c r="AE51" s="1587"/>
      <c r="AF51" s="19"/>
      <c r="AG51" s="1587"/>
      <c r="AH51" s="19"/>
      <c r="AI51" s="1587"/>
      <c r="AJ51" s="19"/>
      <c r="AK51" s="1587"/>
      <c r="AL51" s="19"/>
      <c r="AM51" s="1587"/>
      <c r="AN51" s="19"/>
      <c r="AO51" s="1587"/>
      <c r="AP51" s="19"/>
      <c r="AQ51" s="1587"/>
      <c r="AR51" s="19"/>
      <c r="AS51" s="1587"/>
      <c r="AT51" s="19"/>
      <c r="AU51" s="1587"/>
    </row>
    <row r="52" spans="1:47" ht="13.5" x14ac:dyDescent="0.25">
      <c r="A52" s="679">
        <v>4550</v>
      </c>
      <c r="B52" s="30" t="e">
        <v>#VALUE!</v>
      </c>
      <c r="C52" s="30" t="e">
        <v>#VALUE!</v>
      </c>
      <c r="D52" s="679" t="s">
        <v>3975</v>
      </c>
      <c r="E52" s="727" t="s">
        <v>675</v>
      </c>
      <c r="F52" s="763">
        <f>+'17HPM_DATA_INPUT'!D5</f>
        <v>5083</v>
      </c>
      <c r="G52" s="764">
        <f>+'17HPM_DATA_INPUT'!E5</f>
        <v>5096</v>
      </c>
      <c r="H52" s="765">
        <f>+'17HPM_DATA_INPUT'!F5</f>
        <v>17086</v>
      </c>
      <c r="I52" s="692">
        <f>+'17HPM_DATA_INPUT'!G5</f>
        <v>10395</v>
      </c>
      <c r="J52" s="693">
        <f>+'17HPM_DATA_INPUT'!H5</f>
        <v>3328752</v>
      </c>
      <c r="K52" s="692">
        <f>+'17HPM_DATA_INPUT'!I5</f>
        <v>2786088</v>
      </c>
      <c r="L52" s="693">
        <f>+'17HPM_DATA_INPUT'!J5</f>
        <v>1108709</v>
      </c>
      <c r="M52" s="692">
        <f>+'17HPM_DATA_INPUT'!K5</f>
        <v>1073833</v>
      </c>
      <c r="N52" s="693">
        <f>+'17HPM_DATA_INPUT'!L5</f>
        <v>1130376</v>
      </c>
      <c r="O52" s="692">
        <f>+'17HPM_DATA_INPUT'!M5</f>
        <v>812003</v>
      </c>
      <c r="P52" s="694">
        <f t="shared" ref="P52" si="56">+L52-N52</f>
        <v>-21667</v>
      </c>
      <c r="Q52" s="695">
        <f t="shared" ref="Q52" si="57">+M52-O52</f>
        <v>261830</v>
      </c>
      <c r="R52" s="693">
        <f>+'17HPM_DATA_INPUT'!P5</f>
        <v>33108</v>
      </c>
      <c r="S52" s="692">
        <f>+'17HPM_DATA_INPUT'!Q5</f>
        <v>23629</v>
      </c>
      <c r="T52" s="693">
        <f>+'17HPM_DATA_INPUT'!R5</f>
        <v>184034</v>
      </c>
      <c r="U52" s="692">
        <f>+'17HPM_DATA_INPUT'!S5</f>
        <v>170910</v>
      </c>
      <c r="V52" s="694">
        <f t="shared" ref="V52" si="58">+P52-R52-T52</f>
        <v>-238809</v>
      </c>
      <c r="W52" s="696">
        <f t="shared" ref="W52" si="59">+Q52-S52-U52</f>
        <v>67291</v>
      </c>
      <c r="X52" s="4048"/>
      <c r="Y52" s="4049" t="s">
        <v>1199</v>
      </c>
      <c r="Z52" s="4048"/>
      <c r="AA52" s="3179"/>
      <c r="AB52" s="3179"/>
      <c r="AC52" s="3179"/>
      <c r="AD52" s="19"/>
      <c r="AE52" s="1587"/>
      <c r="AF52" s="19"/>
      <c r="AG52" s="1587"/>
      <c r="AH52" s="19"/>
      <c r="AI52" s="1587"/>
      <c r="AJ52" s="19"/>
      <c r="AK52" s="1587"/>
      <c r="AL52" s="19"/>
      <c r="AM52" s="1587"/>
      <c r="AN52" s="19"/>
      <c r="AO52" s="1587"/>
      <c r="AP52" s="19"/>
      <c r="AQ52" s="1587"/>
      <c r="AR52" s="19"/>
      <c r="AS52" s="1587"/>
      <c r="AT52" s="19"/>
      <c r="AU52" s="1587"/>
    </row>
    <row r="53" spans="1:47" ht="13.5" x14ac:dyDescent="0.25">
      <c r="A53" s="2429">
        <v>4550</v>
      </c>
      <c r="B53" s="30" t="e">
        <v>#VALUE!</v>
      </c>
      <c r="C53" s="30" t="e">
        <v>#VALUE!</v>
      </c>
      <c r="D53" s="2429" t="s">
        <v>3976</v>
      </c>
      <c r="E53" s="2486" t="s">
        <v>674</v>
      </c>
      <c r="F53" s="701">
        <f>+VLOOKUP(A53,'17NM_Clinic Revenue'!$C$10:$K$85,9,FALSE)</f>
        <v>0</v>
      </c>
      <c r="G53" s="702">
        <f>+VLOOKUP(A53,'17NM_Clinic Revenue'!$C$96:$K$170,9,FALSE)</f>
        <v>0</v>
      </c>
      <c r="H53" s="701">
        <v>0</v>
      </c>
      <c r="I53" s="702">
        <v>0</v>
      </c>
      <c r="J53" s="701">
        <f>+VLOOKUP(A53,'17NM_Clinic Revenue'!$C$10:$K$85,5,FALSE)</f>
        <v>2017382.8</v>
      </c>
      <c r="K53" s="702">
        <f>+VLOOKUP(A53,'17NM_Clinic Revenue'!$C$96:$K$170,5,FALSE)</f>
        <v>1122890.8461780434</v>
      </c>
      <c r="L53" s="701">
        <f>+VLOOKUP(A53,'17NM_Clinic Revenue'!$C$10:$K$85,8,FALSE)</f>
        <v>774104.87</v>
      </c>
      <c r="M53" s="702">
        <f>+VLOOKUP(A53,'17NM_Clinic Revenue'!$C$96:$K$170,8,FALSE)</f>
        <v>356967</v>
      </c>
      <c r="N53" s="701">
        <f>+SUMIF('17NM_Flex Cost'!$C$7:$C$122,A53,'17NM_Flex Cost'!$E$7:$E$122)</f>
        <v>687870.18916143081</v>
      </c>
      <c r="O53" s="702">
        <f>+SUMIF('17NM_Flex Cost'!$M$7:$M$122,A53,'17NM_Flex Cost'!$O$7:$O$122)</f>
        <v>334092.62100000004</v>
      </c>
      <c r="P53" s="701">
        <f>+L53-N53</f>
        <v>86234.680838569184</v>
      </c>
      <c r="Q53" s="702">
        <f>+M53-O53</f>
        <v>22874.378999999957</v>
      </c>
      <c r="R53" s="701">
        <f>+SUMIF('17NM_Flex Cost'!$C$7:$C$122,A53,'17NM_Flex Cost'!$F$7:$F$122)</f>
        <v>20147.367878163503</v>
      </c>
      <c r="S53" s="702">
        <f>+SUMIF('17NM_Flex Cost'!$M$7:$M$122,A53,'17NM_Flex Cost'!$P$7:$P$122)</f>
        <v>9721.9890000000014</v>
      </c>
      <c r="T53" s="701">
        <f>+SUMIF('17NM_Flex Cost'!$C$7:$C$122,A53,'17NM_Flex Cost'!$G$7:$G$122)</f>
        <v>111990.34601441822</v>
      </c>
      <c r="U53" s="702">
        <f>+SUMIF('17NM_Flex Cost'!$M$7:$M$122,A53,'17NM_Flex Cost'!$Q$7:$Q$122)</f>
        <v>70319.81700000001</v>
      </c>
      <c r="V53" s="701">
        <f>+P53-R53-T53</f>
        <v>-45903.033054012529</v>
      </c>
      <c r="W53" s="703">
        <f>+Q53-S53-U53</f>
        <v>-57167.427000000054</v>
      </c>
      <c r="X53" s="4048"/>
      <c r="Y53" s="4035"/>
      <c r="Z53" s="4041" t="s">
        <v>1455</v>
      </c>
      <c r="AA53" s="3179"/>
      <c r="AB53" s="3179"/>
      <c r="AC53" s="3179"/>
      <c r="AD53" s="19"/>
      <c r="AE53" s="1587"/>
      <c r="AF53" s="19"/>
      <c r="AG53" s="1587"/>
      <c r="AH53" s="19"/>
      <c r="AI53" s="1587"/>
      <c r="AJ53" s="19"/>
      <c r="AK53" s="1587"/>
      <c r="AL53" s="19"/>
      <c r="AM53" s="1587"/>
      <c r="AN53" s="19"/>
      <c r="AO53" s="1587"/>
      <c r="AP53" s="19"/>
      <c r="AQ53" s="1587"/>
      <c r="AR53" s="19"/>
      <c r="AS53" s="1587"/>
      <c r="AT53" s="19"/>
      <c r="AU53" s="1587"/>
    </row>
    <row r="54" spans="1:47" ht="13.5" x14ac:dyDescent="0.25">
      <c r="A54" s="677">
        <v>4560</v>
      </c>
      <c r="B54" s="30" t="s">
        <v>2830</v>
      </c>
      <c r="C54" s="30" t="s">
        <v>1504</v>
      </c>
      <c r="D54" s="677" t="s">
        <v>3977</v>
      </c>
      <c r="E54" s="712"/>
      <c r="F54" s="678"/>
      <c r="G54" s="678"/>
      <c r="H54" s="678"/>
      <c r="I54" s="678"/>
      <c r="J54" s="678"/>
      <c r="K54" s="678"/>
      <c r="L54" s="678"/>
      <c r="M54" s="678"/>
      <c r="N54" s="678"/>
      <c r="O54" s="678"/>
      <c r="P54" s="678"/>
      <c r="Q54" s="678"/>
      <c r="R54" s="678"/>
      <c r="S54" s="678"/>
      <c r="T54" s="678"/>
      <c r="U54" s="678"/>
      <c r="V54" s="678"/>
      <c r="W54" s="678"/>
      <c r="X54" s="4048"/>
      <c r="Y54" s="4051"/>
      <c r="Z54" s="4048"/>
      <c r="AA54" s="3179"/>
      <c r="AB54" s="3179"/>
      <c r="AC54" s="3179"/>
      <c r="AD54" s="19"/>
      <c r="AE54" s="1587"/>
      <c r="AF54" s="19"/>
      <c r="AG54" s="1587"/>
      <c r="AH54" s="19"/>
      <c r="AI54" s="1587"/>
      <c r="AJ54" s="19"/>
      <c r="AK54" s="1587"/>
      <c r="AL54" s="19"/>
      <c r="AM54" s="1587"/>
      <c r="AN54" s="19"/>
      <c r="AO54" s="1587"/>
      <c r="AP54" s="19"/>
      <c r="AQ54" s="1587"/>
      <c r="AR54" s="19"/>
      <c r="AS54" s="1587"/>
      <c r="AT54" s="19"/>
      <c r="AU54" s="1587"/>
    </row>
    <row r="55" spans="1:47" ht="13.5" x14ac:dyDescent="0.25">
      <c r="A55" s="679">
        <v>4560</v>
      </c>
      <c r="B55" s="30" t="e">
        <v>#VALUE!</v>
      </c>
      <c r="C55" s="30" t="e">
        <v>#VALUE!</v>
      </c>
      <c r="D55" s="679" t="s">
        <v>3978</v>
      </c>
      <c r="E55" s="727" t="s">
        <v>675</v>
      </c>
      <c r="F55" s="763">
        <f>+'17HPM_DATA_INPUT'!D6</f>
        <v>5609</v>
      </c>
      <c r="G55" s="764">
        <f>+'17HPM_DATA_INPUT'!E6</f>
        <v>5120</v>
      </c>
      <c r="H55" s="765">
        <f>+'17HPM_DATA_INPUT'!F6</f>
        <v>15294</v>
      </c>
      <c r="I55" s="692">
        <f>+'17HPM_DATA_INPUT'!G6</f>
        <v>12449</v>
      </c>
      <c r="J55" s="693">
        <f>+'17HPM_DATA_INPUT'!H6</f>
        <v>7440942</v>
      </c>
      <c r="K55" s="692">
        <f>+'17HPM_DATA_INPUT'!I6</f>
        <v>6286755</v>
      </c>
      <c r="L55" s="693">
        <f>+'17HPM_DATA_INPUT'!J6</f>
        <v>2496587</v>
      </c>
      <c r="M55" s="692">
        <f>+'17HPM_DATA_INPUT'!K6</f>
        <v>2323599</v>
      </c>
      <c r="N55" s="693">
        <f>+'17HPM_DATA_INPUT'!L6</f>
        <v>1531759</v>
      </c>
      <c r="O55" s="692">
        <f>+'17HPM_DATA_INPUT'!M6</f>
        <v>1394418</v>
      </c>
      <c r="P55" s="694">
        <f t="shared" ref="P55" si="60">+L55-N55</f>
        <v>964828</v>
      </c>
      <c r="Q55" s="695">
        <f t="shared" ref="Q55" si="61">+M55-O55</f>
        <v>929181</v>
      </c>
      <c r="R55" s="693">
        <f>+'17HPM_DATA_INPUT'!P6</f>
        <v>67592</v>
      </c>
      <c r="S55" s="692">
        <f>+'17HPM_DATA_INPUT'!Q6</f>
        <v>36594</v>
      </c>
      <c r="T55" s="693">
        <f>+'17HPM_DATA_INPUT'!R6</f>
        <v>489248</v>
      </c>
      <c r="U55" s="692">
        <f>+'17HPM_DATA_INPUT'!S6</f>
        <v>500034</v>
      </c>
      <c r="V55" s="694">
        <f t="shared" ref="V55" si="62">+P55-R55-T55</f>
        <v>407988</v>
      </c>
      <c r="W55" s="696">
        <f t="shared" ref="W55" si="63">+Q55-S55-U55</f>
        <v>392553</v>
      </c>
      <c r="X55" s="4048"/>
      <c r="Y55" s="4049" t="s">
        <v>1199</v>
      </c>
      <c r="Z55" s="4048"/>
      <c r="AA55" s="3179"/>
      <c r="AB55" s="3179"/>
      <c r="AC55" s="3179"/>
      <c r="AD55" s="19"/>
      <c r="AE55" s="1587"/>
      <c r="AF55" s="19"/>
      <c r="AG55" s="1587"/>
      <c r="AH55" s="19"/>
      <c r="AI55" s="1587"/>
      <c r="AJ55" s="19"/>
      <c r="AK55" s="1587"/>
      <c r="AL55" s="19"/>
      <c r="AM55" s="1587"/>
      <c r="AN55" s="19"/>
      <c r="AO55" s="1587"/>
      <c r="AP55" s="19"/>
      <c r="AQ55" s="1587"/>
      <c r="AR55" s="19"/>
      <c r="AS55" s="1587"/>
      <c r="AT55" s="19"/>
      <c r="AU55" s="1587"/>
    </row>
    <row r="56" spans="1:47" ht="13.5" x14ac:dyDescent="0.25">
      <c r="A56" s="2429">
        <v>4560</v>
      </c>
      <c r="B56" s="30" t="e">
        <v>#VALUE!</v>
      </c>
      <c r="C56" s="30" t="e">
        <v>#VALUE!</v>
      </c>
      <c r="D56" s="2429" t="s">
        <v>3979</v>
      </c>
      <c r="E56" s="2486" t="s">
        <v>674</v>
      </c>
      <c r="F56" s="701">
        <f>+VLOOKUP(A56,'17NM_Clinic Revenue'!$C$10:$K$85,9,FALSE)</f>
        <v>0</v>
      </c>
      <c r="G56" s="702">
        <f>+VLOOKUP(A56,'17NM_Clinic Revenue'!$C$96:$K$170,9,FALSE)</f>
        <v>0</v>
      </c>
      <c r="H56" s="701">
        <v>0</v>
      </c>
      <c r="I56" s="702">
        <v>0</v>
      </c>
      <c r="J56" s="701">
        <f>+VLOOKUP(A56,'17NM_Clinic Revenue'!$C$10:$K$85,5,FALSE)</f>
        <v>13494605</v>
      </c>
      <c r="K56" s="702">
        <f>+VLOOKUP(A56,'17NM_Clinic Revenue'!$C$96:$K$170,5,FALSE)</f>
        <v>5835981.6513761468</v>
      </c>
      <c r="L56" s="701">
        <f>+VLOOKUP(A56,'17NM_Clinic Revenue'!$C$10:$K$85,8,FALSE)</f>
        <v>3614727.6</v>
      </c>
      <c r="M56" s="702">
        <f>+VLOOKUP(A56,'17NM_Clinic Revenue'!$C$96:$K$170,8,FALSE)</f>
        <v>1272244</v>
      </c>
      <c r="N56" s="701">
        <f>+SUMIF('17NM_Flex Cost'!$C$7:$C$122,A56,'17NM_Flex Cost'!$E$7:$E$122)</f>
        <v>2813778.1397904782</v>
      </c>
      <c r="O56" s="702">
        <f>+SUMIF('17NM_Flex Cost'!$M$7:$M$122,A56,'17NM_Flex Cost'!$O$7:$O$122)</f>
        <v>1259290.7418000002</v>
      </c>
      <c r="P56" s="701">
        <f>+L56-N56</f>
        <v>800949.46020952193</v>
      </c>
      <c r="Q56" s="702">
        <f>+M56-O56</f>
        <v>12953.258199999807</v>
      </c>
      <c r="R56" s="701">
        <f>+SUMIF('17NM_Flex Cost'!$C$7:$C$122,A56,'17NM_Flex Cost'!$F$7:$F$122)</f>
        <v>124213.96752663315</v>
      </c>
      <c r="S56" s="702">
        <f>+SUMIF('17NM_Flex Cost'!$M$7:$M$122,A56,'17NM_Flex Cost'!$P$7:$P$122)</f>
        <v>33295.332000000002</v>
      </c>
      <c r="T56" s="701">
        <f>+SUMIF('17NM_Flex Cost'!$C$7:$C$122,A56,'17NM_Flex Cost'!$G$7:$G$122)</f>
        <v>900249.60754034785</v>
      </c>
      <c r="U56" s="702">
        <f>+SUMIF('17NM_Flex Cost'!$M$7:$M$122,A56,'17NM_Flex Cost'!$Q$7:$Q$122)</f>
        <v>464370.7782</v>
      </c>
      <c r="V56" s="701">
        <f>+P56-R56-T56</f>
        <v>-223514.11485745909</v>
      </c>
      <c r="W56" s="703">
        <f>+Q56-S56-U56</f>
        <v>-484712.85200000019</v>
      </c>
      <c r="X56" s="4048"/>
      <c r="Y56" s="4035"/>
      <c r="Z56" s="4041" t="s">
        <v>1455</v>
      </c>
      <c r="AA56" s="3179"/>
      <c r="AB56" s="3179"/>
      <c r="AC56" s="3179"/>
      <c r="AD56" s="19"/>
      <c r="AE56" s="1587"/>
      <c r="AF56" s="19"/>
      <c r="AG56" s="1587"/>
      <c r="AH56" s="19"/>
      <c r="AI56" s="1587"/>
      <c r="AJ56" s="19"/>
      <c r="AK56" s="1587"/>
      <c r="AL56" s="19"/>
      <c r="AM56" s="1587"/>
      <c r="AN56" s="19"/>
      <c r="AO56" s="1587"/>
      <c r="AP56" s="19"/>
      <c r="AQ56" s="1587"/>
      <c r="AR56" s="19"/>
      <c r="AS56" s="1587"/>
      <c r="AT56" s="19"/>
      <c r="AU56" s="1587"/>
    </row>
    <row r="57" spans="1:47" ht="13.5" x14ac:dyDescent="0.25">
      <c r="A57" s="677">
        <v>6501</v>
      </c>
      <c r="B57" s="30" t="s">
        <v>2886</v>
      </c>
      <c r="C57" s="30" t="s">
        <v>1504</v>
      </c>
      <c r="D57" s="677" t="s">
        <v>2210</v>
      </c>
      <c r="E57" s="712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678"/>
      <c r="T57" s="678"/>
      <c r="U57" s="678"/>
      <c r="V57" s="678"/>
      <c r="W57" s="678"/>
      <c r="X57" s="4048"/>
      <c r="Y57" s="4051"/>
      <c r="Z57" s="4048"/>
      <c r="AA57" s="3179"/>
      <c r="AB57" s="3179"/>
      <c r="AC57" s="3179"/>
      <c r="AD57" s="19"/>
      <c r="AE57" s="1587"/>
      <c r="AF57" s="19"/>
      <c r="AG57" s="1587"/>
      <c r="AH57" s="19"/>
      <c r="AI57" s="1587"/>
      <c r="AJ57" s="19"/>
      <c r="AK57" s="1587"/>
      <c r="AL57" s="19"/>
      <c r="AM57" s="1587"/>
      <c r="AN57" s="19"/>
      <c r="AO57" s="1587"/>
      <c r="AP57" s="19"/>
      <c r="AQ57" s="1587"/>
      <c r="AR57" s="19"/>
      <c r="AS57" s="1587"/>
      <c r="AT57" s="19"/>
      <c r="AU57" s="1587"/>
    </row>
    <row r="58" spans="1:47" ht="13.5" x14ac:dyDescent="0.25">
      <c r="A58" s="679">
        <v>6501</v>
      </c>
      <c r="B58" s="30" t="e">
        <v>#VALUE!</v>
      </c>
      <c r="C58" s="30" t="e">
        <v>#VALUE!</v>
      </c>
      <c r="D58" s="679" t="s">
        <v>2212</v>
      </c>
      <c r="E58" s="727" t="s">
        <v>675</v>
      </c>
      <c r="F58" s="763">
        <f>+'17HPM_DATA_INPUT'!D10</f>
        <v>3067</v>
      </c>
      <c r="G58" s="764">
        <f>+'17HPM_DATA_INPUT'!E10</f>
        <v>853</v>
      </c>
      <c r="H58" s="765">
        <f>+'17HPM_DATA_INPUT'!F10</f>
        <v>16959</v>
      </c>
      <c r="I58" s="692">
        <f>+'17HPM_DATA_INPUT'!G10</f>
        <v>4070</v>
      </c>
      <c r="J58" s="693">
        <f>+'17HPM_DATA_INPUT'!H10</f>
        <v>1459258</v>
      </c>
      <c r="K58" s="692">
        <f>+'17HPM_DATA_INPUT'!I10</f>
        <v>363169</v>
      </c>
      <c r="L58" s="693">
        <f>+'17HPM_DATA_INPUT'!J10</f>
        <v>616609</v>
      </c>
      <c r="M58" s="692">
        <f>+'17HPM_DATA_INPUT'!K10</f>
        <v>155802</v>
      </c>
      <c r="N58" s="693">
        <f>+'17HPM_DATA_INPUT'!L10</f>
        <v>914667</v>
      </c>
      <c r="O58" s="692">
        <f>+'17HPM_DATA_INPUT'!M10</f>
        <v>170081</v>
      </c>
      <c r="P58" s="694">
        <f t="shared" ref="P58" si="64">+L58-N58</f>
        <v>-298058</v>
      </c>
      <c r="Q58" s="695">
        <f t="shared" ref="Q58" si="65">+M58-O58</f>
        <v>-14279</v>
      </c>
      <c r="R58" s="693">
        <f>+'17HPM_DATA_INPUT'!P10</f>
        <v>4223</v>
      </c>
      <c r="S58" s="692">
        <f>+'17HPM_DATA_INPUT'!Q10</f>
        <v>7</v>
      </c>
      <c r="T58" s="693">
        <f>+'17HPM_DATA_INPUT'!R10</f>
        <v>117517</v>
      </c>
      <c r="U58" s="692">
        <f>+'17HPM_DATA_INPUT'!S10</f>
        <v>18898</v>
      </c>
      <c r="V58" s="694">
        <f t="shared" ref="V58" si="66">+P58-R58-T58</f>
        <v>-419798</v>
      </c>
      <c r="W58" s="696">
        <f t="shared" ref="W58" si="67">+Q58-S58-U58</f>
        <v>-33184</v>
      </c>
      <c r="X58" s="4042"/>
      <c r="Y58" s="4049"/>
      <c r="Z58" s="4048"/>
      <c r="AA58" s="3187">
        <f>+N58+N59+R58+R59+T58+T59</f>
        <v>5072971.6034507779</v>
      </c>
      <c r="AB58" s="3187"/>
      <c r="AC58" s="3179"/>
      <c r="AD58" s="19"/>
      <c r="AE58" s="1587"/>
      <c r="AF58" s="19"/>
      <c r="AG58" s="1587"/>
      <c r="AH58" s="19"/>
      <c r="AI58" s="1587"/>
      <c r="AJ58" s="19"/>
      <c r="AK58" s="1587"/>
      <c r="AL58" s="19"/>
      <c r="AM58" s="1587"/>
      <c r="AN58" s="19"/>
      <c r="AO58" s="1587"/>
      <c r="AP58" s="19"/>
      <c r="AQ58" s="1587"/>
      <c r="AR58" s="19"/>
      <c r="AS58" s="1587"/>
      <c r="AT58" s="19"/>
      <c r="AU58" s="1587"/>
    </row>
    <row r="59" spans="1:47" ht="13.5" x14ac:dyDescent="0.25">
      <c r="A59" s="2429">
        <v>6501</v>
      </c>
      <c r="B59" s="30" t="e">
        <v>#VALUE!</v>
      </c>
      <c r="C59" s="30" t="e">
        <v>#VALUE!</v>
      </c>
      <c r="D59" s="2429" t="s">
        <v>2211</v>
      </c>
      <c r="E59" s="2486" t="s">
        <v>674</v>
      </c>
      <c r="F59" s="701">
        <f>+VLOOKUP(A59,'17NM_Clinic Revenue'!$C$10:$K$85,9,FALSE)</f>
        <v>0</v>
      </c>
      <c r="G59" s="702">
        <f>+VLOOKUP(A59,'17NM_Clinic Revenue'!$C$96:$K$170,9,FALSE)</f>
        <v>0</v>
      </c>
      <c r="H59" s="701">
        <v>0</v>
      </c>
      <c r="I59" s="702">
        <v>0</v>
      </c>
      <c r="J59" s="701">
        <f>+VLOOKUP(A59,'17NM_Clinic Revenue'!$C$10:$K$85,5,FALSE)</f>
        <v>5846966.5700000003</v>
      </c>
      <c r="K59" s="702">
        <f>+VLOOKUP(A59,'17NM_Clinic Revenue'!$C$96:$K$170,5,FALSE)</f>
        <v>2213646.1277557942</v>
      </c>
      <c r="L59" s="701">
        <f>+VLOOKUP(A59,'17NM_Clinic Revenue'!$C$10:$K$85,8,FALSE)</f>
        <v>2936079.61</v>
      </c>
      <c r="M59" s="702">
        <f>+VLOOKUP(A59,'17NM_Clinic Revenue'!$C$96:$K$170,8,FALSE)</f>
        <v>783188</v>
      </c>
      <c r="N59" s="701">
        <f>+SUMIF('17NM_Flex Cost'!$C$7:$C$122,A59,'17NM_Flex Cost'!$E$7:$E$122)</f>
        <v>3562415.1143472288</v>
      </c>
      <c r="O59" s="702">
        <f>+SUMIF('17NM_Flex Cost'!$M$7:$M$122,A59,'17NM_Flex Cost'!$O$7:$O$122)</f>
        <v>1087933.3959999999</v>
      </c>
      <c r="P59" s="701">
        <f>+L59-N59</f>
        <v>-626335.50434722891</v>
      </c>
      <c r="Q59" s="702">
        <f>+M59-O59</f>
        <v>-304745.39599999995</v>
      </c>
      <c r="R59" s="701">
        <f>+SUMIF('17NM_Flex Cost'!$C$7:$C$122,A59,'17NM_Flex Cost'!$F$7:$F$122)</f>
        <v>16446.724465130272</v>
      </c>
      <c r="S59" s="702">
        <f>+SUMIF('17NM_Flex Cost'!$M$7:$M$122,A59,'17NM_Flex Cost'!$P$7:$P$122)</f>
        <v>45.267199999999995</v>
      </c>
      <c r="T59" s="701">
        <f>+SUMIF('17NM_Flex Cost'!$C$7:$C$122,A59,'17NM_Flex Cost'!$G$7:$G$122)</f>
        <v>457702.76463841955</v>
      </c>
      <c r="U59" s="702">
        <f>+SUMIF('17NM_Flex Cost'!$M$7:$M$122,A59,'17NM_Flex Cost'!$Q$7:$Q$122)</f>
        <v>120880.24960000001</v>
      </c>
      <c r="V59" s="701">
        <f>+P59-R59-T59</f>
        <v>-1100484.9934507788</v>
      </c>
      <c r="W59" s="703">
        <f>+Q59-S59-U59</f>
        <v>-425670.91279999993</v>
      </c>
      <c r="X59" s="4042"/>
      <c r="Y59" s="4035"/>
      <c r="Z59" s="4041" t="s">
        <v>1455</v>
      </c>
      <c r="AA59" s="3179"/>
      <c r="AB59" s="3179"/>
      <c r="AC59" s="3179"/>
      <c r="AD59" s="19"/>
      <c r="AE59" s="1587"/>
      <c r="AF59" s="19"/>
      <c r="AG59" s="1587"/>
      <c r="AH59" s="19"/>
      <c r="AI59" s="1587"/>
      <c r="AJ59" s="19"/>
      <c r="AK59" s="1587"/>
      <c r="AL59" s="19"/>
      <c r="AM59" s="1587"/>
      <c r="AN59" s="19"/>
      <c r="AO59" s="1587"/>
      <c r="AP59" s="19"/>
      <c r="AQ59" s="1587"/>
      <c r="AR59" s="19"/>
      <c r="AS59" s="1587"/>
      <c r="AT59" s="19"/>
      <c r="AU59" s="1587"/>
    </row>
    <row r="60" spans="1:47" ht="13.5" x14ac:dyDescent="0.25">
      <c r="A60" s="30" t="e">
        <v>#VALUE!</v>
      </c>
      <c r="B60" s="30" t="e">
        <v>#VALUE!</v>
      </c>
      <c r="C60" s="30" t="e">
        <v>#VALUE!</v>
      </c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4042"/>
      <c r="Y60" s="4052"/>
      <c r="Z60" s="4041"/>
      <c r="AA60" s="3179"/>
      <c r="AB60" s="3179"/>
      <c r="AC60" s="3180"/>
      <c r="AD60" s="2"/>
      <c r="AE60" s="252"/>
      <c r="AF60" s="2"/>
      <c r="AG60" s="252"/>
      <c r="AH60" s="2"/>
      <c r="AI60" s="252"/>
      <c r="AJ60" s="2"/>
      <c r="AK60" s="252"/>
      <c r="AL60" s="2"/>
      <c r="AM60" s="252"/>
      <c r="AN60" s="2"/>
      <c r="AO60" s="252"/>
      <c r="AP60" s="2"/>
      <c r="AQ60" s="252"/>
      <c r="AR60" s="2"/>
      <c r="AS60" s="252"/>
      <c r="AT60" s="2"/>
      <c r="AU60" s="252"/>
    </row>
    <row r="61" spans="1:47" ht="13.5" x14ac:dyDescent="0.25">
      <c r="A61" s="647" t="e">
        <v>#VALUE!</v>
      </c>
      <c r="B61" s="30" t="e">
        <v>#VALUE!</v>
      </c>
      <c r="C61" s="30" t="e">
        <v>#VALUE!</v>
      </c>
      <c r="D61" s="647" t="s">
        <v>859</v>
      </c>
      <c r="E61" s="647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648"/>
      <c r="T61" s="648"/>
      <c r="U61" s="648"/>
      <c r="V61" s="648"/>
      <c r="W61" s="648"/>
      <c r="X61" s="4047"/>
      <c r="Y61" s="4044"/>
      <c r="Z61" s="4047"/>
      <c r="AA61" s="3183"/>
      <c r="AB61" s="3183"/>
      <c r="AC61" s="3183"/>
      <c r="AD61" s="2"/>
      <c r="AE61" s="252"/>
      <c r="AF61" s="2"/>
      <c r="AG61" s="252"/>
      <c r="AH61" s="2"/>
      <c r="AI61" s="252"/>
      <c r="AJ61" s="2"/>
      <c r="AK61" s="252"/>
      <c r="AL61" s="2"/>
      <c r="AM61" s="252"/>
      <c r="AN61" s="2"/>
      <c r="AO61" s="252"/>
      <c r="AP61" s="2"/>
      <c r="AQ61" s="252"/>
      <c r="AR61" s="2"/>
      <c r="AS61" s="252"/>
      <c r="AT61" s="2"/>
      <c r="AU61" s="252"/>
    </row>
    <row r="62" spans="1:47" ht="13.5" x14ac:dyDescent="0.25">
      <c r="A62" s="649">
        <v>4570</v>
      </c>
      <c r="B62" s="30" t="s">
        <v>2831</v>
      </c>
      <c r="C62" s="30" t="s">
        <v>1515</v>
      </c>
      <c r="D62" s="649" t="s">
        <v>1505</v>
      </c>
      <c r="E62" s="723"/>
      <c r="F62" s="656">
        <f>+'17HPM_DATA_INPUT'!D27</f>
        <v>0</v>
      </c>
      <c r="G62" s="651">
        <f>+'17HPM_DATA_INPUT'!E27</f>
        <v>4</v>
      </c>
      <c r="H62" s="654">
        <f>+'17HPM_DATA_INPUT'!F27</f>
        <v>0</v>
      </c>
      <c r="I62" s="651">
        <f>+'17HPM_DATA_INPUT'!G27</f>
        <v>5</v>
      </c>
      <c r="J62" s="654">
        <f>+'17HPM_DATA_INPUT'!H27</f>
        <v>0</v>
      </c>
      <c r="K62" s="651">
        <f>+'17HPM_DATA_INPUT'!I27</f>
        <v>2025</v>
      </c>
      <c r="L62" s="654">
        <f>+'17HPM_DATA_INPUT'!J27</f>
        <v>0</v>
      </c>
      <c r="M62" s="651">
        <f>+'17HPM_DATA_INPUT'!K27</f>
        <v>886</v>
      </c>
      <c r="N62" s="654">
        <f>+'17HPM_DATA_INPUT'!L27</f>
        <v>0</v>
      </c>
      <c r="O62" s="651">
        <f>+'17HPM_DATA_INPUT'!M27</f>
        <v>460</v>
      </c>
      <c r="P62" s="650">
        <f>+L62-N62</f>
        <v>0</v>
      </c>
      <c r="Q62" s="652">
        <f>+M62-O62</f>
        <v>426</v>
      </c>
      <c r="R62" s="654">
        <f>+'17HPM_DATA_INPUT'!P27</f>
        <v>0</v>
      </c>
      <c r="S62" s="651">
        <f>+'17HPM_DATA_INPUT'!Q27</f>
        <v>78</v>
      </c>
      <c r="T62" s="654">
        <f>+'17HPM_DATA_INPUT'!R27</f>
        <v>0</v>
      </c>
      <c r="U62" s="651">
        <f>+'17HPM_DATA_INPUT'!S27</f>
        <v>193</v>
      </c>
      <c r="V62" s="650">
        <f>+P62-R62-T62</f>
        <v>0</v>
      </c>
      <c r="W62" s="653">
        <f>+Q62-S62-U62</f>
        <v>155</v>
      </c>
      <c r="X62" s="4047"/>
      <c r="Y62" s="4044"/>
      <c r="Z62" s="4047"/>
      <c r="AA62" s="3183"/>
      <c r="AB62" s="3183"/>
      <c r="AC62" s="3183"/>
      <c r="AD62" s="70">
        <f t="shared" ref="AD62:AD67" si="68">+F62-G62</f>
        <v>-4</v>
      </c>
      <c r="AE62" s="264">
        <f t="shared" ref="AE62:AE67" si="69">IF(G62=0,0,IF(AD62&gt;0,ABS(+AD62/G62),-ABS(+AD62/G62)))</f>
        <v>-1</v>
      </c>
      <c r="AF62" s="70">
        <f t="shared" ref="AF62:AF67" si="70">+H62-I62</f>
        <v>-5</v>
      </c>
      <c r="AG62" s="264">
        <f t="shared" ref="AG62:AG67" si="71">IF(I62=0,0,IF(AF62&gt;0,ABS(+AF62/I62),-ABS(+AF62/I62)))</f>
        <v>-1</v>
      </c>
      <c r="AH62" s="70">
        <f t="shared" ref="AH62:AH67" si="72">+J62-K62</f>
        <v>-2025</v>
      </c>
      <c r="AI62" s="264">
        <f t="shared" ref="AI62:AI67" si="73">IF(K62=0,0,IF(AH62&gt;0,ABS(+AH62/K62),-ABS(+AH62/K62)))</f>
        <v>-1</v>
      </c>
      <c r="AJ62" s="70">
        <f t="shared" ref="AJ62:AJ67" si="74">+L62-M62</f>
        <v>-886</v>
      </c>
      <c r="AK62" s="264">
        <f t="shared" ref="AK62:AK67" si="75">IF(M62=0,0,IF(AJ62&gt;0,ABS(+AJ62/M62),-ABS(+AJ62/M62)))</f>
        <v>-1</v>
      </c>
      <c r="AL62" s="70">
        <f t="shared" ref="AL62:AL67" si="76">+N62-O62</f>
        <v>-460</v>
      </c>
      <c r="AM62" s="264">
        <f t="shared" ref="AM62:AM67" si="77">IF(O62=0,0,IF(AL62&gt;0,ABS(+AL62/O62),-ABS(+AL62/O62)))</f>
        <v>-1</v>
      </c>
      <c r="AN62" s="70">
        <f t="shared" ref="AN62:AN67" si="78">+P62-Q62</f>
        <v>-426</v>
      </c>
      <c r="AO62" s="264">
        <f t="shared" ref="AO62:AO67" si="79">IF(Q62=0,0,IF(AN62&gt;0,ABS(+AN62/Q62),-ABS(+AN62/Q62)))</f>
        <v>-1</v>
      </c>
      <c r="AP62" s="70">
        <f t="shared" ref="AP62:AP67" si="80">+R62-S62</f>
        <v>-78</v>
      </c>
      <c r="AQ62" s="264">
        <f t="shared" ref="AQ62:AQ67" si="81">IF(S62=0,0,IF(AP62&gt;0,ABS(+AP62/S62),-ABS(+AP62/S62)))</f>
        <v>-1</v>
      </c>
      <c r="AR62" s="70">
        <f t="shared" ref="AR62:AR67" si="82">+T62-U62</f>
        <v>-193</v>
      </c>
      <c r="AS62" s="264">
        <f t="shared" ref="AS62:AS67" si="83">IF(U62=0,0,IF(AR62&gt;0,ABS(+AR62/U62),-ABS(+AR62/U62)))</f>
        <v>-1</v>
      </c>
      <c r="AT62" s="70">
        <f t="shared" ref="AT62:AT67" si="84">+V62-W62</f>
        <v>-155</v>
      </c>
      <c r="AU62" s="264">
        <f t="shared" ref="AU62:AU67" si="85">IF(W62=0,0,IF(AT62&gt;0,ABS(+AT62/W62),-ABS(+AT62/W62)))</f>
        <v>-1</v>
      </c>
    </row>
    <row r="63" spans="1:47" s="113" customFormat="1" ht="13.5" hidden="1" x14ac:dyDescent="0.25">
      <c r="A63" s="649">
        <v>4580</v>
      </c>
      <c r="B63" s="30" t="s">
        <v>2832</v>
      </c>
      <c r="C63" s="30" t="s">
        <v>1515</v>
      </c>
      <c r="D63" s="649" t="s">
        <v>1516</v>
      </c>
      <c r="E63" s="723"/>
      <c r="F63" s="674">
        <f>+'17HPM_DATA_INPUT'!D28</f>
        <v>0</v>
      </c>
      <c r="G63" s="673">
        <f>+'17HPM_DATA_INPUT'!E28</f>
        <v>0</v>
      </c>
      <c r="H63" s="657">
        <f>+'17HPM_DATA_INPUT'!F28</f>
        <v>0</v>
      </c>
      <c r="I63" s="658">
        <f>+'17HPM_DATA_INPUT'!G28</f>
        <v>0</v>
      </c>
      <c r="J63" s="672">
        <f>+'17HPM_DATA_INPUT'!H28</f>
        <v>0</v>
      </c>
      <c r="K63" s="673">
        <f>+'17HPM_DATA_INPUT'!I28</f>
        <v>0</v>
      </c>
      <c r="L63" s="672">
        <f>+'17HPM_DATA_INPUT'!J28</f>
        <v>0</v>
      </c>
      <c r="M63" s="673">
        <f>+'17HPM_DATA_INPUT'!K28</f>
        <v>0</v>
      </c>
      <c r="N63" s="672">
        <f>+'17HPM_DATA_INPUT'!L28</f>
        <v>0</v>
      </c>
      <c r="O63" s="673">
        <f>+'17HPM_DATA_INPUT'!M28</f>
        <v>0</v>
      </c>
      <c r="P63" s="657">
        <f t="shared" ref="P63:P109" si="86">+L63-N63</f>
        <v>0</v>
      </c>
      <c r="Q63" s="675">
        <f t="shared" ref="Q63:Q109" si="87">+M63-O63</f>
        <v>0</v>
      </c>
      <c r="R63" s="672">
        <f>+'17HPM_DATA_INPUT'!P28</f>
        <v>0</v>
      </c>
      <c r="S63" s="673">
        <f>+'17HPM_DATA_INPUT'!Q28</f>
        <v>0</v>
      </c>
      <c r="T63" s="672">
        <f>+'17HPM_DATA_INPUT'!R28</f>
        <v>0</v>
      </c>
      <c r="U63" s="673">
        <f>+'17HPM_DATA_INPUT'!S28</f>
        <v>0</v>
      </c>
      <c r="V63" s="657">
        <f t="shared" ref="V63:V109" si="88">+P63-R63-T63</f>
        <v>0</v>
      </c>
      <c r="W63" s="676">
        <f t="shared" ref="W63:W109" si="89">+Q63-S63-U63</f>
        <v>0</v>
      </c>
      <c r="X63" s="4047"/>
      <c r="Y63" s="4044"/>
      <c r="Z63" s="4047"/>
      <c r="AA63" s="3183"/>
      <c r="AB63" s="3183"/>
      <c r="AC63" s="3183"/>
      <c r="AD63" s="265">
        <f t="shared" si="68"/>
        <v>0</v>
      </c>
      <c r="AE63" s="573">
        <f t="shared" si="69"/>
        <v>0</v>
      </c>
      <c r="AF63" s="265">
        <f t="shared" si="70"/>
        <v>0</v>
      </c>
      <c r="AG63" s="573">
        <f t="shared" si="71"/>
        <v>0</v>
      </c>
      <c r="AH63" s="265">
        <f t="shared" si="72"/>
        <v>0</v>
      </c>
      <c r="AI63" s="573">
        <f t="shared" si="73"/>
        <v>0</v>
      </c>
      <c r="AJ63" s="265">
        <f t="shared" si="74"/>
        <v>0</v>
      </c>
      <c r="AK63" s="573">
        <f t="shared" si="75"/>
        <v>0</v>
      </c>
      <c r="AL63" s="265">
        <f t="shared" si="76"/>
        <v>0</v>
      </c>
      <c r="AM63" s="573">
        <f t="shared" si="77"/>
        <v>0</v>
      </c>
      <c r="AN63" s="265">
        <f t="shared" si="78"/>
        <v>0</v>
      </c>
      <c r="AO63" s="573">
        <f t="shared" si="79"/>
        <v>0</v>
      </c>
      <c r="AP63" s="265">
        <f t="shared" si="80"/>
        <v>0</v>
      </c>
      <c r="AQ63" s="573">
        <f t="shared" si="81"/>
        <v>0</v>
      </c>
      <c r="AR63" s="265">
        <f t="shared" si="82"/>
        <v>0</v>
      </c>
      <c r="AS63" s="573">
        <f t="shared" si="83"/>
        <v>0</v>
      </c>
      <c r="AT63" s="265">
        <f t="shared" si="84"/>
        <v>0</v>
      </c>
      <c r="AU63" s="573">
        <f t="shared" si="85"/>
        <v>0</v>
      </c>
    </row>
    <row r="64" spans="1:47" ht="13.5" x14ac:dyDescent="0.25">
      <c r="A64" s="649">
        <v>4590</v>
      </c>
      <c r="B64" s="30" t="s">
        <v>2833</v>
      </c>
      <c r="C64" s="30" t="s">
        <v>1515</v>
      </c>
      <c r="D64" s="649" t="s">
        <v>1506</v>
      </c>
      <c r="E64" s="723"/>
      <c r="F64" s="656">
        <f>+'17HPM_DATA_INPUT'!D29</f>
        <v>120</v>
      </c>
      <c r="G64" s="651">
        <f>+'17HPM_DATA_INPUT'!E29</f>
        <v>71</v>
      </c>
      <c r="H64" s="654">
        <f>+'17HPM_DATA_INPUT'!F29</f>
        <v>767</v>
      </c>
      <c r="I64" s="651">
        <f>+'17HPM_DATA_INPUT'!G29</f>
        <v>492</v>
      </c>
      <c r="J64" s="654">
        <f>+'17HPM_DATA_INPUT'!H29</f>
        <v>2074530</v>
      </c>
      <c r="K64" s="651">
        <f>+'17HPM_DATA_INPUT'!I29</f>
        <v>1237357</v>
      </c>
      <c r="L64" s="654">
        <f>+'17HPM_DATA_INPUT'!J29</f>
        <v>1052704</v>
      </c>
      <c r="M64" s="651">
        <f>+'17HPM_DATA_INPUT'!K29</f>
        <v>564261</v>
      </c>
      <c r="N64" s="654">
        <f>+'17HPM_DATA_INPUT'!L29</f>
        <v>954114</v>
      </c>
      <c r="O64" s="651">
        <f>+'17HPM_DATA_INPUT'!M29</f>
        <v>655547</v>
      </c>
      <c r="P64" s="650">
        <f t="shared" si="86"/>
        <v>98590</v>
      </c>
      <c r="Q64" s="652">
        <f t="shared" si="87"/>
        <v>-91286</v>
      </c>
      <c r="R64" s="654">
        <f>+'17HPM_DATA_INPUT'!P29</f>
        <v>20855</v>
      </c>
      <c r="S64" s="651">
        <f>+'17HPM_DATA_INPUT'!Q29</f>
        <v>25188</v>
      </c>
      <c r="T64" s="654">
        <f>+'17HPM_DATA_INPUT'!R29</f>
        <v>180968</v>
      </c>
      <c r="U64" s="651">
        <f>+'17HPM_DATA_INPUT'!S29</f>
        <v>84176</v>
      </c>
      <c r="V64" s="650">
        <f t="shared" si="88"/>
        <v>-103233</v>
      </c>
      <c r="W64" s="653">
        <f t="shared" si="89"/>
        <v>-200650</v>
      </c>
      <c r="X64" s="4047"/>
      <c r="Y64" s="4044"/>
      <c r="Z64" s="4047"/>
      <c r="AA64" s="3183"/>
      <c r="AB64" s="3183"/>
      <c r="AC64" s="3183"/>
      <c r="AD64" s="70">
        <f t="shared" si="68"/>
        <v>49</v>
      </c>
      <c r="AE64" s="264">
        <f t="shared" si="69"/>
        <v>0.6901408450704225</v>
      </c>
      <c r="AF64" s="70">
        <f t="shared" si="70"/>
        <v>275</v>
      </c>
      <c r="AG64" s="264">
        <f t="shared" si="71"/>
        <v>0.55894308943089432</v>
      </c>
      <c r="AH64" s="70">
        <f t="shared" si="72"/>
        <v>837173</v>
      </c>
      <c r="AI64" s="264">
        <f t="shared" si="73"/>
        <v>0.67658161710807796</v>
      </c>
      <c r="AJ64" s="70">
        <f t="shared" si="74"/>
        <v>488443</v>
      </c>
      <c r="AK64" s="264">
        <f t="shared" si="75"/>
        <v>0.86563310241182712</v>
      </c>
      <c r="AL64" s="70">
        <f t="shared" si="76"/>
        <v>298567</v>
      </c>
      <c r="AM64" s="264">
        <f t="shared" si="77"/>
        <v>0.45544713041170198</v>
      </c>
      <c r="AN64" s="70">
        <f t="shared" si="78"/>
        <v>189876</v>
      </c>
      <c r="AO64" s="264">
        <f t="shared" si="79"/>
        <v>2.0800122691321778</v>
      </c>
      <c r="AP64" s="70">
        <f t="shared" si="80"/>
        <v>-4333</v>
      </c>
      <c r="AQ64" s="264">
        <f t="shared" si="81"/>
        <v>-0.17202636175956804</v>
      </c>
      <c r="AR64" s="70">
        <f t="shared" si="82"/>
        <v>96792</v>
      </c>
      <c r="AS64" s="264">
        <f t="shared" si="83"/>
        <v>1.1498764493442311</v>
      </c>
      <c r="AT64" s="70">
        <f t="shared" si="84"/>
        <v>97417</v>
      </c>
      <c r="AU64" s="264">
        <f t="shared" si="85"/>
        <v>0.48550710191876401</v>
      </c>
    </row>
    <row r="65" spans="1:47" ht="13.5" x14ac:dyDescent="0.25">
      <c r="A65" s="649">
        <v>4600</v>
      </c>
      <c r="B65" s="30" t="s">
        <v>2834</v>
      </c>
      <c r="C65" s="30" t="s">
        <v>1515</v>
      </c>
      <c r="D65" s="649" t="s">
        <v>1507</v>
      </c>
      <c r="E65" s="723"/>
      <c r="F65" s="674">
        <f>+'17HPM_DATA_INPUT'!D30</f>
        <v>3379</v>
      </c>
      <c r="G65" s="673">
        <f>+'17HPM_DATA_INPUT'!E30</f>
        <v>3426</v>
      </c>
      <c r="H65" s="672">
        <f>+'17HPM_DATA_INPUT'!F30</f>
        <v>8070</v>
      </c>
      <c r="I65" s="673">
        <f>+'17HPM_DATA_INPUT'!G30</f>
        <v>7857</v>
      </c>
      <c r="J65" s="672">
        <f>+'17HPM_DATA_INPUT'!H30</f>
        <v>6905131</v>
      </c>
      <c r="K65" s="673">
        <f>+'17HPM_DATA_INPUT'!I30</f>
        <v>6948870</v>
      </c>
      <c r="L65" s="672">
        <f>+'17HPM_DATA_INPUT'!J30</f>
        <v>2707518</v>
      </c>
      <c r="M65" s="673">
        <f>+'17HPM_DATA_INPUT'!K30</f>
        <v>2822783</v>
      </c>
      <c r="N65" s="672">
        <f>+'17HPM_DATA_INPUT'!L30</f>
        <v>1033666</v>
      </c>
      <c r="O65" s="673">
        <f>+'17HPM_DATA_INPUT'!M30</f>
        <v>1072473</v>
      </c>
      <c r="P65" s="657">
        <f t="shared" si="86"/>
        <v>1673852</v>
      </c>
      <c r="Q65" s="675">
        <f t="shared" si="87"/>
        <v>1750310</v>
      </c>
      <c r="R65" s="672">
        <f>+'17HPM_DATA_INPUT'!P30</f>
        <v>44326</v>
      </c>
      <c r="S65" s="673">
        <f>+'17HPM_DATA_INPUT'!Q30</f>
        <v>50954</v>
      </c>
      <c r="T65" s="672">
        <f>+'17HPM_DATA_INPUT'!R30</f>
        <v>405205</v>
      </c>
      <c r="U65" s="673">
        <f>+'17HPM_DATA_INPUT'!S30</f>
        <v>409758</v>
      </c>
      <c r="V65" s="657">
        <f t="shared" si="88"/>
        <v>1224321</v>
      </c>
      <c r="W65" s="653">
        <f t="shared" si="89"/>
        <v>1289598</v>
      </c>
      <c r="X65" s="4047"/>
      <c r="Y65" s="4044"/>
      <c r="Z65" s="4047"/>
      <c r="AA65" s="3183"/>
      <c r="AB65" s="3183"/>
      <c r="AC65" s="3183"/>
      <c r="AD65" s="70">
        <f t="shared" si="68"/>
        <v>-47</v>
      </c>
      <c r="AE65" s="264">
        <f t="shared" si="69"/>
        <v>-1.3718622300058377E-2</v>
      </c>
      <c r="AF65" s="70">
        <f t="shared" si="70"/>
        <v>213</v>
      </c>
      <c r="AG65" s="264">
        <f t="shared" si="71"/>
        <v>2.7109583810614738E-2</v>
      </c>
      <c r="AH65" s="70">
        <f t="shared" si="72"/>
        <v>-43739</v>
      </c>
      <c r="AI65" s="264">
        <f t="shared" si="73"/>
        <v>-6.2944047017716546E-3</v>
      </c>
      <c r="AJ65" s="70">
        <f t="shared" si="74"/>
        <v>-115265</v>
      </c>
      <c r="AK65" s="264">
        <f t="shared" si="75"/>
        <v>-4.0833815422581188E-2</v>
      </c>
      <c r="AL65" s="70">
        <f t="shared" si="76"/>
        <v>-38807</v>
      </c>
      <c r="AM65" s="264">
        <f t="shared" si="77"/>
        <v>-3.6184593924509054E-2</v>
      </c>
      <c r="AN65" s="70">
        <f t="shared" si="78"/>
        <v>-76458</v>
      </c>
      <c r="AO65" s="264">
        <f t="shared" si="79"/>
        <v>-4.3682547662985412E-2</v>
      </c>
      <c r="AP65" s="70">
        <f t="shared" si="80"/>
        <v>-6628</v>
      </c>
      <c r="AQ65" s="264">
        <f t="shared" si="81"/>
        <v>-0.13007810966754327</v>
      </c>
      <c r="AR65" s="70">
        <f t="shared" si="82"/>
        <v>-4553</v>
      </c>
      <c r="AS65" s="264">
        <f t="shared" si="83"/>
        <v>-1.1111436506425744E-2</v>
      </c>
      <c r="AT65" s="70">
        <f t="shared" si="84"/>
        <v>-65277</v>
      </c>
      <c r="AU65" s="264">
        <f t="shared" si="85"/>
        <v>-5.0618099593826911E-2</v>
      </c>
    </row>
    <row r="66" spans="1:47" ht="13.5" x14ac:dyDescent="0.25">
      <c r="A66" s="649">
        <v>4610</v>
      </c>
      <c r="B66" s="30" t="s">
        <v>2835</v>
      </c>
      <c r="C66" s="30" t="s">
        <v>1515</v>
      </c>
      <c r="D66" s="649" t="s">
        <v>1508</v>
      </c>
      <c r="E66" s="723"/>
      <c r="F66" s="674">
        <f>+'17HPM_DATA_INPUT'!D31</f>
        <v>4580</v>
      </c>
      <c r="G66" s="673">
        <f>+'17HPM_DATA_INPUT'!E31</f>
        <v>4686</v>
      </c>
      <c r="H66" s="672">
        <f>+'17HPM_DATA_INPUT'!F31</f>
        <v>11804</v>
      </c>
      <c r="I66" s="673">
        <f>+'17HPM_DATA_INPUT'!G31</f>
        <v>12146</v>
      </c>
      <c r="J66" s="672">
        <f>+'17HPM_DATA_INPUT'!H31</f>
        <v>9067194</v>
      </c>
      <c r="K66" s="673">
        <f>+'17HPM_DATA_INPUT'!I31</f>
        <v>9383611</v>
      </c>
      <c r="L66" s="672">
        <f>+'17HPM_DATA_INPUT'!J31</f>
        <v>3604626</v>
      </c>
      <c r="M66" s="673">
        <f>+'17HPM_DATA_INPUT'!K31</f>
        <v>4187130</v>
      </c>
      <c r="N66" s="672">
        <f>+'17HPM_DATA_INPUT'!L31</f>
        <v>1516214</v>
      </c>
      <c r="O66" s="673">
        <f>+'17HPM_DATA_INPUT'!M31</f>
        <v>1470586</v>
      </c>
      <c r="P66" s="657">
        <f t="shared" si="86"/>
        <v>2088412</v>
      </c>
      <c r="Q66" s="675">
        <f t="shared" si="87"/>
        <v>2716544</v>
      </c>
      <c r="R66" s="672">
        <f>+'17HPM_DATA_INPUT'!P31</f>
        <v>153984</v>
      </c>
      <c r="S66" s="673">
        <f>+'17HPM_DATA_INPUT'!Q31</f>
        <v>157052</v>
      </c>
      <c r="T66" s="672">
        <f>+'17HPM_DATA_INPUT'!R31</f>
        <v>315355</v>
      </c>
      <c r="U66" s="673">
        <f>+'17HPM_DATA_INPUT'!S31</f>
        <v>316110</v>
      </c>
      <c r="V66" s="657">
        <f t="shared" si="88"/>
        <v>1619073</v>
      </c>
      <c r="W66" s="653">
        <f t="shared" si="89"/>
        <v>2243382</v>
      </c>
      <c r="X66" s="4047"/>
      <c r="Y66" s="4044"/>
      <c r="Z66" s="4047"/>
      <c r="AA66" s="3183"/>
      <c r="AB66" s="3183"/>
      <c r="AC66" s="3183"/>
      <c r="AD66" s="70">
        <f t="shared" si="68"/>
        <v>-106</v>
      </c>
      <c r="AE66" s="264">
        <f t="shared" si="69"/>
        <v>-2.2620571916346564E-2</v>
      </c>
      <c r="AF66" s="70">
        <f t="shared" si="70"/>
        <v>-342</v>
      </c>
      <c r="AG66" s="264">
        <f t="shared" si="71"/>
        <v>-2.8157418080026347E-2</v>
      </c>
      <c r="AH66" s="70">
        <f t="shared" si="72"/>
        <v>-316417</v>
      </c>
      <c r="AI66" s="264">
        <f t="shared" si="73"/>
        <v>-3.3720174461622503E-2</v>
      </c>
      <c r="AJ66" s="70">
        <f t="shared" si="74"/>
        <v>-582504</v>
      </c>
      <c r="AK66" s="264">
        <f t="shared" si="75"/>
        <v>-0.13911772502883837</v>
      </c>
      <c r="AL66" s="70">
        <f t="shared" si="76"/>
        <v>45628</v>
      </c>
      <c r="AM66" s="264">
        <f t="shared" si="77"/>
        <v>3.1027087161172483E-2</v>
      </c>
      <c r="AN66" s="70">
        <f t="shared" si="78"/>
        <v>-628132</v>
      </c>
      <c r="AO66" s="264">
        <f t="shared" si="79"/>
        <v>-0.23122467370305799</v>
      </c>
      <c r="AP66" s="70">
        <f t="shared" si="80"/>
        <v>-3068</v>
      </c>
      <c r="AQ66" s="264">
        <f t="shared" si="81"/>
        <v>-1.9534931105621069E-2</v>
      </c>
      <c r="AR66" s="70">
        <f t="shared" si="82"/>
        <v>-755</v>
      </c>
      <c r="AS66" s="264">
        <f t="shared" si="83"/>
        <v>-2.3884090980987632E-3</v>
      </c>
      <c r="AT66" s="70">
        <f t="shared" si="84"/>
        <v>-624309</v>
      </c>
      <c r="AU66" s="264">
        <f t="shared" si="85"/>
        <v>-0.27828920799043588</v>
      </c>
    </row>
    <row r="67" spans="1:47" ht="13.5" x14ac:dyDescent="0.25">
      <c r="A67" s="2424">
        <v>4620</v>
      </c>
      <c r="B67" s="30" t="s">
        <v>217</v>
      </c>
      <c r="C67" s="30" t="s">
        <v>1515</v>
      </c>
      <c r="D67" s="649" t="s">
        <v>3981</v>
      </c>
      <c r="E67" s="723"/>
      <c r="F67" s="674">
        <f t="shared" ref="F67:O67" si="90">SUM(F109:F110)</f>
        <v>2161</v>
      </c>
      <c r="G67" s="673">
        <f t="shared" si="90"/>
        <v>1775</v>
      </c>
      <c r="H67" s="672">
        <f t="shared" si="90"/>
        <v>9482</v>
      </c>
      <c r="I67" s="673">
        <f t="shared" si="90"/>
        <v>8584</v>
      </c>
      <c r="J67" s="672">
        <f t="shared" si="90"/>
        <v>1997730</v>
      </c>
      <c r="K67" s="673">
        <f t="shared" si="90"/>
        <v>1736838</v>
      </c>
      <c r="L67" s="672">
        <f t="shared" si="90"/>
        <v>874383</v>
      </c>
      <c r="M67" s="673">
        <f t="shared" si="90"/>
        <v>807497</v>
      </c>
      <c r="N67" s="672">
        <f t="shared" si="90"/>
        <v>965971</v>
      </c>
      <c r="O67" s="673">
        <f t="shared" si="90"/>
        <v>833721</v>
      </c>
      <c r="P67" s="657">
        <f t="shared" si="86"/>
        <v>-91588</v>
      </c>
      <c r="Q67" s="675">
        <f t="shared" si="87"/>
        <v>-26224</v>
      </c>
      <c r="R67" s="672">
        <f>SUM(R109:R110)</f>
        <v>31852</v>
      </c>
      <c r="S67" s="673">
        <f>SUM(S109:S110)</f>
        <v>25927</v>
      </c>
      <c r="T67" s="672">
        <f>SUM(T109:T110)</f>
        <v>253426</v>
      </c>
      <c r="U67" s="673">
        <f>SUM(U109:U110)</f>
        <v>357491</v>
      </c>
      <c r="V67" s="657">
        <f t="shared" si="88"/>
        <v>-376866</v>
      </c>
      <c r="W67" s="676">
        <f t="shared" si="89"/>
        <v>-409642</v>
      </c>
      <c r="X67" s="4047"/>
      <c r="Y67" s="4044" t="s">
        <v>1738</v>
      </c>
      <c r="Z67" s="4047"/>
      <c r="AC67" s="3183"/>
      <c r="AD67" s="70">
        <f t="shared" si="68"/>
        <v>386</v>
      </c>
      <c r="AE67" s="264">
        <f t="shared" si="69"/>
        <v>0.21746478873239436</v>
      </c>
      <c r="AF67" s="70">
        <f t="shared" si="70"/>
        <v>898</v>
      </c>
      <c r="AG67" s="264">
        <f t="shared" si="71"/>
        <v>0.10461323392357876</v>
      </c>
      <c r="AH67" s="70">
        <f t="shared" si="72"/>
        <v>260892</v>
      </c>
      <c r="AI67" s="264">
        <f t="shared" si="73"/>
        <v>0.15021090049849209</v>
      </c>
      <c r="AJ67" s="70">
        <f t="shared" si="74"/>
        <v>66886</v>
      </c>
      <c r="AK67" s="264">
        <f t="shared" si="75"/>
        <v>8.283126748458508E-2</v>
      </c>
      <c r="AL67" s="70">
        <f t="shared" si="76"/>
        <v>132250</v>
      </c>
      <c r="AM67" s="264">
        <f t="shared" si="77"/>
        <v>0.15862620708846245</v>
      </c>
      <c r="AN67" s="70">
        <f t="shared" si="78"/>
        <v>-65364</v>
      </c>
      <c r="AO67" s="264">
        <f t="shared" si="79"/>
        <v>-2.4925259304453937</v>
      </c>
      <c r="AP67" s="70">
        <f t="shared" si="80"/>
        <v>5925</v>
      </c>
      <c r="AQ67" s="264">
        <f t="shared" si="81"/>
        <v>0.22852624676977668</v>
      </c>
      <c r="AR67" s="70">
        <f t="shared" si="82"/>
        <v>-104065</v>
      </c>
      <c r="AS67" s="264">
        <f t="shared" si="83"/>
        <v>-0.29109823743814528</v>
      </c>
      <c r="AT67" s="70">
        <f t="shared" si="84"/>
        <v>32776</v>
      </c>
      <c r="AU67" s="264">
        <f t="shared" si="85"/>
        <v>8.001132696354378E-2</v>
      </c>
    </row>
    <row r="68" spans="1:47" ht="13.5" x14ac:dyDescent="0.25">
      <c r="A68" s="649">
        <v>4636</v>
      </c>
      <c r="B68" s="30" t="e">
        <v>#VALUE!</v>
      </c>
      <c r="C68" s="30" t="e">
        <v>#VALUE!</v>
      </c>
      <c r="D68" s="649" t="s">
        <v>1779</v>
      </c>
      <c r="E68" s="723"/>
      <c r="F68" s="674">
        <f>+'17HPM_DATA_INPUT'!D33</f>
        <v>16660</v>
      </c>
      <c r="G68" s="673">
        <f>+'17HPM_DATA_INPUT'!E33</f>
        <v>9588</v>
      </c>
      <c r="H68" s="672">
        <f>+'17HPM_DATA_INPUT'!F33</f>
        <v>31809</v>
      </c>
      <c r="I68" s="673">
        <f>+'17HPM_DATA_INPUT'!G33</f>
        <v>17523</v>
      </c>
      <c r="J68" s="672">
        <f>+'17HPM_DATA_INPUT'!H33</f>
        <v>16615435</v>
      </c>
      <c r="K68" s="673">
        <f>+'17HPM_DATA_INPUT'!I33</f>
        <v>9112790</v>
      </c>
      <c r="L68" s="672">
        <f>+'17HPM_DATA_INPUT'!J33</f>
        <v>5838957</v>
      </c>
      <c r="M68" s="673">
        <f>+'17HPM_DATA_INPUT'!K33</f>
        <v>3894347</v>
      </c>
      <c r="N68" s="672">
        <f>+'17HPM_DATA_INPUT'!L33</f>
        <v>4128908</v>
      </c>
      <c r="O68" s="673">
        <f>+'17HPM_DATA_INPUT'!M33</f>
        <v>2463617</v>
      </c>
      <c r="P68" s="657">
        <f>+L68-N68</f>
        <v>1710049</v>
      </c>
      <c r="Q68" s="675">
        <f>+M68-O68</f>
        <v>1430730</v>
      </c>
      <c r="R68" s="672">
        <f>+'17HPM_DATA_INPUT'!P33</f>
        <v>156519</v>
      </c>
      <c r="S68" s="673">
        <f>+'17HPM_DATA_INPUT'!Q33</f>
        <v>277</v>
      </c>
      <c r="T68" s="672">
        <f>+'17HPM_DATA_INPUT'!R33</f>
        <v>1293137</v>
      </c>
      <c r="U68" s="673">
        <f>+'17HPM_DATA_INPUT'!S33</f>
        <v>770563</v>
      </c>
      <c r="V68" s="657">
        <f>+P68-R68-T68</f>
        <v>260393</v>
      </c>
      <c r="W68" s="676">
        <f>+Q68-S68-U68</f>
        <v>659890</v>
      </c>
      <c r="X68" s="4047"/>
      <c r="Y68" s="4044"/>
      <c r="Z68" s="4047"/>
      <c r="AA68" s="3183"/>
      <c r="AB68" s="3183"/>
      <c r="AC68" s="3183"/>
      <c r="AD68" s="70">
        <f t="shared" ref="AD68:AD104" si="91">+F69-G69</f>
        <v>-10</v>
      </c>
      <c r="AE68" s="264">
        <f t="shared" ref="AE68:AE104" si="92">IF(G69=0,0,IF(AD68&gt;0,ABS(+AD68/G69),-ABS(+AD68/G69)))</f>
        <v>-1.0683760683760684E-2</v>
      </c>
      <c r="AF68" s="70">
        <f t="shared" ref="AF68:AF104" si="93">+H69-I69</f>
        <v>116</v>
      </c>
      <c r="AG68" s="264">
        <f t="shared" ref="AG68:AG104" si="94">IF(I69=0,0,IF(AF68&gt;0,ABS(+AF68/I69),-ABS(+AF68/I69)))</f>
        <v>1.1232691004163842E-2</v>
      </c>
      <c r="AH68" s="70">
        <f t="shared" ref="AH68:AH104" si="95">+J69-K69</f>
        <v>74635</v>
      </c>
      <c r="AI68" s="264">
        <f t="shared" ref="AI68:AI104" si="96">IF(K69=0,0,IF(AH68&gt;0,ABS(+AH68/K69),-ABS(+AH68/K69)))</f>
        <v>2.1502411692748441E-2</v>
      </c>
      <c r="AJ68" s="70">
        <f t="shared" ref="AJ68:AJ104" si="97">+L69-M69</f>
        <v>5418</v>
      </c>
      <c r="AK68" s="264">
        <f t="shared" ref="AK68:AK104" si="98">IF(M69=0,0,IF(AJ68&gt;0,ABS(+AJ68/M69),-ABS(+AJ68/M69)))</f>
        <v>4.8400410215363064E-3</v>
      </c>
      <c r="AL68" s="70">
        <f t="shared" ref="AL68:AL104" si="99">+N69-O69</f>
        <v>76224</v>
      </c>
      <c r="AM68" s="264">
        <f t="shared" ref="AM68:AM104" si="100">IF(O69=0,0,IF(AL68&gt;0,ABS(+AL68/O69),-ABS(+AL68/O69)))</f>
        <v>9.8522753270455454E-2</v>
      </c>
      <c r="AN68" s="70">
        <f t="shared" ref="AN68:AN104" si="101">+P69-Q69</f>
        <v>-70806</v>
      </c>
      <c r="AO68" s="264">
        <f t="shared" ref="AO68:AO104" si="102">IF(Q69=0,0,IF(AN68&gt;0,ABS(+AN68/Q69),-ABS(+AN68/Q69)))</f>
        <v>-0.20479373407415336</v>
      </c>
      <c r="AP68" s="70">
        <f t="shared" ref="AP68:AP104" si="103">+R69-S69</f>
        <v>268</v>
      </c>
      <c r="AQ68" s="264">
        <f t="shared" ref="AQ68:AQ104" si="104">IF(S69=0,0,IF(AP68&gt;0,ABS(+AP68/S69),-ABS(+AP68/S69)))</f>
        <v>5.6774849589017878E-3</v>
      </c>
      <c r="AR68" s="70">
        <f t="shared" ref="AR68:AR104" si="105">+T69-U69</f>
        <v>36038</v>
      </c>
      <c r="AS68" s="264">
        <f t="shared" ref="AS68:AS104" si="106">IF(U69=0,0,IF(AR68&gt;0,ABS(+AR68/U69),-ABS(+AR68/U69)))</f>
        <v>8.2320450823135979E-2</v>
      </c>
      <c r="AT68" s="70">
        <f t="shared" ref="AT68:AT104" si="107">+V69-W69</f>
        <v>-107112</v>
      </c>
      <c r="AU68" s="264">
        <f t="shared" ref="AU68:AU104" si="108">IF(W69=0,0,IF(AT68&gt;0,ABS(+AT68/W69),-ABS(+AT68/W69)))</f>
        <v>-0.76927275600051714</v>
      </c>
    </row>
    <row r="69" spans="1:47" ht="13.5" x14ac:dyDescent="0.25">
      <c r="A69" s="649">
        <v>4640</v>
      </c>
      <c r="B69" s="30" t="s">
        <v>2837</v>
      </c>
      <c r="C69" s="30" t="s">
        <v>1515</v>
      </c>
      <c r="D69" s="649" t="s">
        <v>1510</v>
      </c>
      <c r="E69" s="723"/>
      <c r="F69" s="674">
        <f>+'17HPM_DATA_INPUT'!D34</f>
        <v>926</v>
      </c>
      <c r="G69" s="673">
        <f>+'17HPM_DATA_INPUT'!E34</f>
        <v>936</v>
      </c>
      <c r="H69" s="672">
        <f>+'17HPM_DATA_INPUT'!F34</f>
        <v>10443</v>
      </c>
      <c r="I69" s="673">
        <f>+'17HPM_DATA_INPUT'!G34</f>
        <v>10327</v>
      </c>
      <c r="J69" s="672">
        <f>+'17HPM_DATA_INPUT'!H34</f>
        <v>3545641</v>
      </c>
      <c r="K69" s="673">
        <f>+'17HPM_DATA_INPUT'!I34</f>
        <v>3471006</v>
      </c>
      <c r="L69" s="672">
        <f>+'17HPM_DATA_INPUT'!J34</f>
        <v>1124830</v>
      </c>
      <c r="M69" s="673">
        <f>+'17HPM_DATA_INPUT'!K34</f>
        <v>1119412</v>
      </c>
      <c r="N69" s="672">
        <f>+'17HPM_DATA_INPUT'!L34</f>
        <v>849893</v>
      </c>
      <c r="O69" s="673">
        <f>+'17HPM_DATA_INPUT'!M34</f>
        <v>773669</v>
      </c>
      <c r="P69" s="657">
        <f t="shared" si="86"/>
        <v>274937</v>
      </c>
      <c r="Q69" s="675">
        <f t="shared" si="87"/>
        <v>345743</v>
      </c>
      <c r="R69" s="672">
        <f>+'17HPM_DATA_INPUT'!P34</f>
        <v>47472</v>
      </c>
      <c r="S69" s="673">
        <f>+'17HPM_DATA_INPUT'!Q34</f>
        <v>47204</v>
      </c>
      <c r="T69" s="672">
        <f>+'17HPM_DATA_INPUT'!R34</f>
        <v>473815</v>
      </c>
      <c r="U69" s="673">
        <f>+'17HPM_DATA_INPUT'!S34</f>
        <v>437777</v>
      </c>
      <c r="V69" s="657">
        <f t="shared" si="88"/>
        <v>-246350</v>
      </c>
      <c r="W69" s="676">
        <f t="shared" si="89"/>
        <v>-139238</v>
      </c>
      <c r="X69" s="4047"/>
      <c r="Y69" s="4044"/>
      <c r="Z69" s="4047"/>
      <c r="AA69" s="3183"/>
      <c r="AB69" s="3183"/>
      <c r="AC69" s="3183"/>
      <c r="AD69" s="70">
        <f t="shared" si="91"/>
        <v>0</v>
      </c>
      <c r="AE69" s="264">
        <f t="shared" si="92"/>
        <v>0</v>
      </c>
      <c r="AF69" s="70">
        <f t="shared" si="93"/>
        <v>0</v>
      </c>
      <c r="AG69" s="264">
        <f t="shared" si="94"/>
        <v>0</v>
      </c>
      <c r="AH69" s="70">
        <f t="shared" si="95"/>
        <v>0</v>
      </c>
      <c r="AI69" s="264">
        <f t="shared" si="96"/>
        <v>0</v>
      </c>
      <c r="AJ69" s="70">
        <f t="shared" si="97"/>
        <v>0</v>
      </c>
      <c r="AK69" s="264">
        <f t="shared" si="98"/>
        <v>0</v>
      </c>
      <c r="AL69" s="70">
        <f t="shared" si="99"/>
        <v>0</v>
      </c>
      <c r="AM69" s="264">
        <f t="shared" si="100"/>
        <v>0</v>
      </c>
      <c r="AN69" s="70">
        <f t="shared" si="101"/>
        <v>0</v>
      </c>
      <c r="AO69" s="264">
        <f t="shared" si="102"/>
        <v>0</v>
      </c>
      <c r="AP69" s="70">
        <f t="shared" si="103"/>
        <v>0</v>
      </c>
      <c r="AQ69" s="264">
        <f t="shared" si="104"/>
        <v>0</v>
      </c>
      <c r="AR69" s="70">
        <f t="shared" si="105"/>
        <v>0</v>
      </c>
      <c r="AS69" s="264">
        <f t="shared" si="106"/>
        <v>0</v>
      </c>
      <c r="AT69" s="70">
        <f t="shared" si="107"/>
        <v>0</v>
      </c>
      <c r="AU69" s="264">
        <f t="shared" si="108"/>
        <v>0</v>
      </c>
    </row>
    <row r="70" spans="1:47" ht="13.5" hidden="1" x14ac:dyDescent="0.25">
      <c r="A70" s="649">
        <v>4650</v>
      </c>
      <c r="B70" s="30" t="e">
        <v>#N/A</v>
      </c>
      <c r="C70" s="30" t="e">
        <v>#N/A</v>
      </c>
      <c r="D70" s="649" t="s">
        <v>1511</v>
      </c>
      <c r="E70" s="723"/>
      <c r="F70" s="674">
        <f>+'17HPM_DATA_INPUT'!D35</f>
        <v>0</v>
      </c>
      <c r="G70" s="673">
        <f>+'17HPM_DATA_INPUT'!E35</f>
        <v>0</v>
      </c>
      <c r="H70" s="672">
        <f>+'17HPM_DATA_INPUT'!F35</f>
        <v>0</v>
      </c>
      <c r="I70" s="673">
        <f>+'17HPM_DATA_INPUT'!G35</f>
        <v>0</v>
      </c>
      <c r="J70" s="672">
        <f>+'17HPM_DATA_INPUT'!H35</f>
        <v>0</v>
      </c>
      <c r="K70" s="673">
        <f>+'17HPM_DATA_INPUT'!I35</f>
        <v>0</v>
      </c>
      <c r="L70" s="672">
        <f>+'17HPM_DATA_INPUT'!J35</f>
        <v>0</v>
      </c>
      <c r="M70" s="673">
        <f>+'17HPM_DATA_INPUT'!K35</f>
        <v>0</v>
      </c>
      <c r="N70" s="672">
        <f>+'17HPM_DATA_INPUT'!L35</f>
        <v>0</v>
      </c>
      <c r="O70" s="673">
        <f>+'17HPM_DATA_INPUT'!M35</f>
        <v>0</v>
      </c>
      <c r="P70" s="657">
        <f t="shared" si="86"/>
        <v>0</v>
      </c>
      <c r="Q70" s="675">
        <f t="shared" si="87"/>
        <v>0</v>
      </c>
      <c r="R70" s="672">
        <f>+'17HPM_DATA_INPUT'!P35</f>
        <v>0</v>
      </c>
      <c r="S70" s="673">
        <f>+'17HPM_DATA_INPUT'!Q35</f>
        <v>0</v>
      </c>
      <c r="T70" s="672">
        <f>+'17HPM_DATA_INPUT'!R35</f>
        <v>0</v>
      </c>
      <c r="U70" s="673">
        <f>+'17HPM_DATA_INPUT'!S35</f>
        <v>0</v>
      </c>
      <c r="V70" s="657">
        <f t="shared" si="88"/>
        <v>0</v>
      </c>
      <c r="W70" s="676">
        <f t="shared" si="89"/>
        <v>0</v>
      </c>
      <c r="X70" s="4047"/>
      <c r="Y70" s="4044"/>
      <c r="Z70" s="4047"/>
      <c r="AA70" s="3183"/>
      <c r="AB70" s="3183"/>
      <c r="AC70" s="3183"/>
      <c r="AD70" s="70">
        <f t="shared" si="91"/>
        <v>0</v>
      </c>
      <c r="AE70" s="264">
        <f t="shared" si="92"/>
        <v>0</v>
      </c>
      <c r="AF70" s="70">
        <f t="shared" si="93"/>
        <v>0</v>
      </c>
      <c r="AG70" s="264">
        <f t="shared" si="94"/>
        <v>0</v>
      </c>
      <c r="AH70" s="70">
        <f t="shared" si="95"/>
        <v>0</v>
      </c>
      <c r="AI70" s="264">
        <f t="shared" si="96"/>
        <v>0</v>
      </c>
      <c r="AJ70" s="70">
        <f t="shared" si="97"/>
        <v>0</v>
      </c>
      <c r="AK70" s="264">
        <f t="shared" si="98"/>
        <v>0</v>
      </c>
      <c r="AL70" s="70">
        <f t="shared" si="99"/>
        <v>-15653.1</v>
      </c>
      <c r="AM70" s="264">
        <f t="shared" si="100"/>
        <v>-0.9827725523607298</v>
      </c>
      <c r="AN70" s="70">
        <f t="shared" si="101"/>
        <v>15653.1</v>
      </c>
      <c r="AO70" s="264">
        <f t="shared" si="102"/>
        <v>0.9827725523607298</v>
      </c>
      <c r="AP70" s="70">
        <f t="shared" si="103"/>
        <v>-2.2000000000000002</v>
      </c>
      <c r="AQ70" s="264">
        <f t="shared" si="104"/>
        <v>-0.92050209205020928</v>
      </c>
      <c r="AR70" s="70">
        <f t="shared" si="105"/>
        <v>297443.14999999997</v>
      </c>
      <c r="AS70" s="264">
        <f t="shared" si="106"/>
        <v>1.0057999932573158</v>
      </c>
      <c r="AT70" s="70">
        <f t="shared" si="107"/>
        <v>-281787.84999999992</v>
      </c>
      <c r="AU70" s="264">
        <f t="shared" si="108"/>
        <v>-0.90415783259209814</v>
      </c>
    </row>
    <row r="71" spans="1:47" ht="13.5" hidden="1" x14ac:dyDescent="0.25">
      <c r="A71" s="2424">
        <v>4660</v>
      </c>
      <c r="B71" s="30" t="s">
        <v>3449</v>
      </c>
      <c r="C71" s="30" t="s">
        <v>1515</v>
      </c>
      <c r="D71" s="649" t="s">
        <v>2284</v>
      </c>
      <c r="E71" s="723"/>
      <c r="F71" s="674">
        <f>+'17HPM_DATA_INPUT'!D36</f>
        <v>0</v>
      </c>
      <c r="G71" s="673">
        <f>+'17HPM_DATA_INPUT'!E36</f>
        <v>0</v>
      </c>
      <c r="H71" s="672">
        <f>+'17HPM_DATA_INPUT'!F36</f>
        <v>0</v>
      </c>
      <c r="I71" s="673">
        <f>+'17HPM_DATA_INPUT'!G36</f>
        <v>0</v>
      </c>
      <c r="J71" s="672">
        <f>+'17HPM_DATA_INPUT'!H36</f>
        <v>0</v>
      </c>
      <c r="K71" s="673">
        <f>+'17HPM_DATA_INPUT'!I36</f>
        <v>0</v>
      </c>
      <c r="L71" s="672">
        <f>+'17HPM_DATA_INPUT'!J36</f>
        <v>0</v>
      </c>
      <c r="M71" s="673">
        <f>+'17HPM_DATA_INPUT'!K36</f>
        <v>0</v>
      </c>
      <c r="N71" s="672">
        <f>+SUMIF('17NM_Flex Cost'!$C$7:$C$122,A71,'17NM_Flex Cost'!$E$7:$E$122)</f>
        <v>274.38999999999942</v>
      </c>
      <c r="O71" s="673">
        <f>+SUMIF('17NM_Flex Cost'!$M$7:$M$122,A71,'17NM_Flex Cost'!$O$7:$O$122)</f>
        <v>15927.49</v>
      </c>
      <c r="P71" s="657">
        <f t="shared" ref="P71" si="109">+L71-N71</f>
        <v>-274.38999999999942</v>
      </c>
      <c r="Q71" s="675">
        <f t="shared" ref="Q71" si="110">+M71-O71</f>
        <v>-15927.49</v>
      </c>
      <c r="R71" s="672">
        <f>+SUMIF('17NM_Flex Cost'!$C$7:$C$122,A71,'17NM_Flex Cost'!$F$7:$F$122)</f>
        <v>0.19</v>
      </c>
      <c r="S71" s="673">
        <f>+SUMIF('17NM_Flex Cost'!$M$7:$M$122,A71,'17NM_Flex Cost'!$P$7:$P$122)</f>
        <v>2.39</v>
      </c>
      <c r="T71" s="672">
        <f>+SUMIF('17NM_Flex Cost'!$C$7:$C$122,A71,'17NM_Flex Cost'!$G$7:$G$122)</f>
        <v>593171.07999999996</v>
      </c>
      <c r="U71" s="673">
        <f>+SUMIF('17NM_Flex Cost'!$M$7:$M$122,A71,'17NM_Flex Cost'!$Q$7:$Q$122)</f>
        <v>295727.93</v>
      </c>
      <c r="V71" s="657">
        <f t="shared" ref="V71" si="111">+P71-R71-T71</f>
        <v>-593445.65999999992</v>
      </c>
      <c r="W71" s="676">
        <f t="shared" ref="W71" si="112">+Q71-S71-U71</f>
        <v>-311657.81</v>
      </c>
      <c r="Y71" s="4044"/>
      <c r="Z71" s="4047"/>
      <c r="AA71" s="3183"/>
      <c r="AB71" s="3183" t="s">
        <v>2014</v>
      </c>
      <c r="AC71" s="3183"/>
      <c r="AD71" s="70">
        <f>+F73-G73</f>
        <v>171</v>
      </c>
      <c r="AE71" s="264">
        <f>IF(G73=0,0,IF(AD71&gt;0,ABS(+AD71/G73),-ABS(+AD71/G73)))</f>
        <v>8.1374321880651E-3</v>
      </c>
      <c r="AF71" s="70">
        <f>+H73-I73</f>
        <v>109</v>
      </c>
      <c r="AG71" s="264">
        <f>IF(I73=0,0,IF(AF71&gt;0,ABS(+AF71/I73),-ABS(+AF71/I73)))</f>
        <v>4.621973455455201E-3</v>
      </c>
      <c r="AH71" s="70">
        <f>+J73-K73</f>
        <v>23599</v>
      </c>
      <c r="AI71" s="264">
        <f>IF(K73=0,0,IF(AH71&gt;0,ABS(+AH71/K73),-ABS(+AH71/K73)))</f>
        <v>6.2354478033911703E-3</v>
      </c>
      <c r="AJ71" s="70">
        <f>+L73-M73</f>
        <v>-50871</v>
      </c>
      <c r="AK71" s="264">
        <f>IF(M73=0,0,IF(AJ71&gt;0,ABS(+AJ71/M73),-ABS(+AJ71/M73)))</f>
        <v>-3.9709711866311961E-2</v>
      </c>
      <c r="AL71" s="70">
        <f>+N73-O73</f>
        <v>-24340</v>
      </c>
      <c r="AM71" s="264">
        <f>IF(O73=0,0,IF(AL71&gt;0,ABS(+AL71/O73),-ABS(+AL71/O73)))</f>
        <v>-7.1056357558860875E-2</v>
      </c>
      <c r="AN71" s="70">
        <f>+P73-Q73</f>
        <v>-26531</v>
      </c>
      <c r="AO71" s="264">
        <f>IF(Q73=0,0,IF(AN71&gt;0,ABS(+AN71/Q73),-ABS(+AN71/Q73)))</f>
        <v>-2.826876584264491E-2</v>
      </c>
      <c r="AP71" s="70">
        <f>+R73-S73</f>
        <v>827</v>
      </c>
      <c r="AQ71" s="264">
        <f>IF(S73=0,0,IF(AP71&gt;0,ABS(+AP71/S73),-ABS(+AP71/S73)))</f>
        <v>2.0655893298698703E-2</v>
      </c>
      <c r="AR71" s="70">
        <f>+T73-U73</f>
        <v>-72320</v>
      </c>
      <c r="AS71" s="264">
        <f>IF(U73=0,0,IF(AR71&gt;0,ABS(+AR71/U73),-ABS(+AR71/U73)))</f>
        <v>-0.32003398591000815</v>
      </c>
      <c r="AT71" s="70">
        <f>+V73-W73</f>
        <v>44962</v>
      </c>
      <c r="AU71" s="264">
        <f>IF(W73=0,0,IF(AT71&gt;0,ABS(+AT71/W73),-ABS(+AT71/W73)))</f>
        <v>6.6856600754779824E-2</v>
      </c>
    </row>
    <row r="72" spans="1:47" ht="13.5" x14ac:dyDescent="0.25">
      <c r="A72" s="2965">
        <v>4670</v>
      </c>
      <c r="B72" s="30" t="s">
        <v>2839</v>
      </c>
      <c r="C72" s="30" t="s">
        <v>1515</v>
      </c>
      <c r="D72" s="649" t="s">
        <v>3866</v>
      </c>
      <c r="E72" s="723"/>
      <c r="F72" s="674">
        <f>+'17HPM_DATA_INPUT'!D37</f>
        <v>3564</v>
      </c>
      <c r="G72" s="673">
        <f>+'17HPM_DATA_INPUT'!E37</f>
        <v>0</v>
      </c>
      <c r="H72" s="672">
        <f>+'17HPM_DATA_INPUT'!F37</f>
        <v>4299</v>
      </c>
      <c r="I72" s="673">
        <f>+'17HPM_DATA_INPUT'!G37</f>
        <v>0</v>
      </c>
      <c r="J72" s="672">
        <f>+'17HPM_DATA_INPUT'!H37</f>
        <v>2750371</v>
      </c>
      <c r="K72" s="673">
        <f>+'17HPM_DATA_INPUT'!I37</f>
        <v>0</v>
      </c>
      <c r="L72" s="672">
        <f>+'17HPM_DATA_INPUT'!J37</f>
        <v>1070606</v>
      </c>
      <c r="M72" s="673">
        <f>+'17HPM_DATA_INPUT'!K37</f>
        <v>0</v>
      </c>
      <c r="N72" s="672">
        <f>+'17HPM_DATA_INPUT'!L37</f>
        <v>510020</v>
      </c>
      <c r="O72" s="673">
        <f>+'17HPM_DATA_INPUT'!M37</f>
        <v>0</v>
      </c>
      <c r="P72" s="657">
        <f t="shared" ref="P72" si="113">+L72-N72</f>
        <v>560586</v>
      </c>
      <c r="Q72" s="675">
        <f t="shared" ref="Q72" si="114">+M72-O72</f>
        <v>0</v>
      </c>
      <c r="R72" s="672">
        <f>+'17HPM_DATA_INPUT'!P37</f>
        <v>2</v>
      </c>
      <c r="S72" s="673">
        <f>+'17HPM_DATA_INPUT'!Q37</f>
        <v>0</v>
      </c>
      <c r="T72" s="672">
        <f>+'17HPM_DATA_INPUT'!R37</f>
        <v>165121</v>
      </c>
      <c r="U72" s="673">
        <f>+'17HPM_DATA_INPUT'!S37</f>
        <v>0</v>
      </c>
      <c r="V72" s="657">
        <f t="shared" ref="V72" si="115">+P72-R72-T72</f>
        <v>395463</v>
      </c>
      <c r="W72" s="676">
        <f t="shared" ref="W72" si="116">+Q72-S72-U72</f>
        <v>0</v>
      </c>
      <c r="X72" s="4053" t="s">
        <v>3867</v>
      </c>
      <c r="Y72" s="4044"/>
      <c r="Z72" s="4047"/>
      <c r="AA72" s="3183"/>
      <c r="AB72" s="3183"/>
      <c r="AC72" s="3183"/>
      <c r="AD72" s="70"/>
      <c r="AE72" s="264"/>
      <c r="AF72" s="70"/>
      <c r="AG72" s="264"/>
      <c r="AH72" s="70"/>
      <c r="AI72" s="264"/>
      <c r="AJ72" s="70"/>
      <c r="AK72" s="264"/>
      <c r="AL72" s="70"/>
      <c r="AM72" s="264"/>
      <c r="AN72" s="70"/>
      <c r="AO72" s="264"/>
      <c r="AP72" s="70"/>
      <c r="AQ72" s="264"/>
      <c r="AR72" s="70"/>
      <c r="AS72" s="264"/>
      <c r="AT72" s="70"/>
      <c r="AU72" s="264"/>
    </row>
    <row r="73" spans="1:47" ht="13.5" x14ac:dyDescent="0.25">
      <c r="A73" s="649">
        <v>4680</v>
      </c>
      <c r="B73" s="30" t="s">
        <v>2840</v>
      </c>
      <c r="C73" s="30" t="s">
        <v>1515</v>
      </c>
      <c r="D73" s="649" t="s">
        <v>1512</v>
      </c>
      <c r="E73" s="723"/>
      <c r="F73" s="674">
        <f>+'17HPM_DATA_INPUT'!D38</f>
        <v>21185</v>
      </c>
      <c r="G73" s="673">
        <f>+'17HPM_DATA_INPUT'!E38</f>
        <v>21014</v>
      </c>
      <c r="H73" s="672">
        <f>+'17HPM_DATA_INPUT'!F38</f>
        <v>23692</v>
      </c>
      <c r="I73" s="673">
        <f>+'17HPM_DATA_INPUT'!G38</f>
        <v>23583</v>
      </c>
      <c r="J73" s="672">
        <f>+'17HPM_DATA_INPUT'!H38</f>
        <v>3808251</v>
      </c>
      <c r="K73" s="673">
        <f>+'17HPM_DATA_INPUT'!I38</f>
        <v>3784652</v>
      </c>
      <c r="L73" s="672">
        <f>+'17HPM_DATA_INPUT'!J38</f>
        <v>1230201</v>
      </c>
      <c r="M73" s="673">
        <f>+'17HPM_DATA_INPUT'!K38</f>
        <v>1281072</v>
      </c>
      <c r="N73" s="672">
        <f>+'17HPM_DATA_INPUT'!L38</f>
        <v>318205</v>
      </c>
      <c r="O73" s="673">
        <f>+'17HPM_DATA_INPUT'!M38</f>
        <v>342545</v>
      </c>
      <c r="P73" s="657">
        <f t="shared" si="86"/>
        <v>911996</v>
      </c>
      <c r="Q73" s="675">
        <f t="shared" si="87"/>
        <v>938527</v>
      </c>
      <c r="R73" s="672">
        <f>+'17HPM_DATA_INPUT'!P38</f>
        <v>40864</v>
      </c>
      <c r="S73" s="673">
        <f>+'17HPM_DATA_INPUT'!Q38</f>
        <v>40037</v>
      </c>
      <c r="T73" s="672">
        <f>+'17HPM_DATA_INPUT'!R38</f>
        <v>153656</v>
      </c>
      <c r="U73" s="673">
        <f>+'17HPM_DATA_INPUT'!S38</f>
        <v>225976</v>
      </c>
      <c r="V73" s="657">
        <f t="shared" si="88"/>
        <v>717476</v>
      </c>
      <c r="W73" s="676">
        <f t="shared" si="89"/>
        <v>672514</v>
      </c>
      <c r="X73" s="4047"/>
      <c r="Y73" s="4044"/>
      <c r="AA73" s="3183"/>
      <c r="AB73" s="3183"/>
      <c r="AC73" s="3183"/>
      <c r="AD73" s="70">
        <f t="shared" si="91"/>
        <v>168</v>
      </c>
      <c r="AE73" s="264">
        <f t="shared" si="92"/>
        <v>0.24312590448625182</v>
      </c>
      <c r="AF73" s="70">
        <f t="shared" si="93"/>
        <v>453</v>
      </c>
      <c r="AG73" s="264">
        <f t="shared" si="94"/>
        <v>0.34553775743707094</v>
      </c>
      <c r="AH73" s="70">
        <f t="shared" si="95"/>
        <v>291445</v>
      </c>
      <c r="AI73" s="264">
        <f t="shared" si="96"/>
        <v>0.2493871107136898</v>
      </c>
      <c r="AJ73" s="70">
        <f t="shared" si="97"/>
        <v>68045</v>
      </c>
      <c r="AK73" s="264">
        <f t="shared" si="98"/>
        <v>0.12994416096308972</v>
      </c>
      <c r="AL73" s="70">
        <f t="shared" si="99"/>
        <v>3301</v>
      </c>
      <c r="AM73" s="264">
        <f t="shared" si="100"/>
        <v>9.5252660495394638E-3</v>
      </c>
      <c r="AN73" s="70">
        <f t="shared" si="101"/>
        <v>64744</v>
      </c>
      <c r="AO73" s="264">
        <f t="shared" si="102"/>
        <v>0.36558702624565209</v>
      </c>
      <c r="AP73" s="70">
        <f t="shared" si="103"/>
        <v>2478</v>
      </c>
      <c r="AQ73" s="264">
        <f t="shared" si="104"/>
        <v>0.14034094126975138</v>
      </c>
      <c r="AR73" s="70">
        <f t="shared" si="105"/>
        <v>8331</v>
      </c>
      <c r="AS73" s="264">
        <f t="shared" si="106"/>
        <v>0.10100263084514385</v>
      </c>
      <c r="AT73" s="70">
        <f t="shared" si="107"/>
        <v>53935</v>
      </c>
      <c r="AU73" s="264">
        <f t="shared" si="108"/>
        <v>0.70085503404542859</v>
      </c>
    </row>
    <row r="74" spans="1:47" s="113" customFormat="1" ht="13.5" x14ac:dyDescent="0.25">
      <c r="A74" s="649">
        <v>4690</v>
      </c>
      <c r="B74" s="30" t="s">
        <v>2841</v>
      </c>
      <c r="C74" s="30" t="s">
        <v>1515</v>
      </c>
      <c r="D74" s="649" t="s">
        <v>1513</v>
      </c>
      <c r="E74" s="723"/>
      <c r="F74" s="674">
        <f>+'17HPM_DATA_INPUT'!D39</f>
        <v>859</v>
      </c>
      <c r="G74" s="673">
        <f>+'17HPM_DATA_INPUT'!E39</f>
        <v>691</v>
      </c>
      <c r="H74" s="672">
        <f>+'17HPM_DATA_INPUT'!F39</f>
        <v>1764</v>
      </c>
      <c r="I74" s="673">
        <f>+'17HPM_DATA_INPUT'!G39</f>
        <v>1311</v>
      </c>
      <c r="J74" s="672">
        <f>+'17HPM_DATA_INPUT'!H39</f>
        <v>1460090</v>
      </c>
      <c r="K74" s="673">
        <f>+'17HPM_DATA_INPUT'!I39</f>
        <v>1168645</v>
      </c>
      <c r="L74" s="672">
        <f>+'17HPM_DATA_INPUT'!J39</f>
        <v>591693</v>
      </c>
      <c r="M74" s="673">
        <f>+'17HPM_DATA_INPUT'!K39</f>
        <v>523648</v>
      </c>
      <c r="N74" s="672">
        <f>+'17HPM_DATA_INPUT'!L39</f>
        <v>349853</v>
      </c>
      <c r="O74" s="673">
        <f>+'17HPM_DATA_INPUT'!M39</f>
        <v>346552</v>
      </c>
      <c r="P74" s="657">
        <f t="shared" si="86"/>
        <v>241840</v>
      </c>
      <c r="Q74" s="675">
        <f t="shared" si="87"/>
        <v>177096</v>
      </c>
      <c r="R74" s="672">
        <f>+'17HPM_DATA_INPUT'!P39</f>
        <v>20135</v>
      </c>
      <c r="S74" s="673">
        <f>+'17HPM_DATA_INPUT'!Q39</f>
        <v>17657</v>
      </c>
      <c r="T74" s="672">
        <f>+'17HPM_DATA_INPUT'!R39</f>
        <v>90814</v>
      </c>
      <c r="U74" s="673">
        <f>+'17HPM_DATA_INPUT'!S39</f>
        <v>82483</v>
      </c>
      <c r="V74" s="657">
        <f t="shared" si="88"/>
        <v>130891</v>
      </c>
      <c r="W74" s="676">
        <f t="shared" si="89"/>
        <v>76956</v>
      </c>
      <c r="X74" s="4047"/>
      <c r="Y74" s="4044"/>
      <c r="Z74" s="4047"/>
      <c r="AA74" s="3183"/>
      <c r="AB74" s="3183"/>
      <c r="AC74" s="3183"/>
      <c r="AD74" s="265">
        <f t="shared" si="91"/>
        <v>0</v>
      </c>
      <c r="AE74" s="573">
        <f t="shared" si="92"/>
        <v>0</v>
      </c>
      <c r="AF74" s="265">
        <f t="shared" si="93"/>
        <v>0</v>
      </c>
      <c r="AG74" s="573">
        <f t="shared" si="94"/>
        <v>0</v>
      </c>
      <c r="AH74" s="265">
        <f t="shared" si="95"/>
        <v>0</v>
      </c>
      <c r="AI74" s="573">
        <f t="shared" si="96"/>
        <v>0</v>
      </c>
      <c r="AJ74" s="265">
        <f t="shared" si="97"/>
        <v>0</v>
      </c>
      <c r="AK74" s="573">
        <f t="shared" si="98"/>
        <v>0</v>
      </c>
      <c r="AL74" s="265">
        <f t="shared" si="99"/>
        <v>0</v>
      </c>
      <c r="AM74" s="573">
        <f t="shared" si="100"/>
        <v>0</v>
      </c>
      <c r="AN74" s="265">
        <f t="shared" si="101"/>
        <v>0</v>
      </c>
      <c r="AO74" s="573">
        <f t="shared" si="102"/>
        <v>0</v>
      </c>
      <c r="AP74" s="265">
        <f t="shared" si="103"/>
        <v>0</v>
      </c>
      <c r="AQ74" s="573">
        <f t="shared" si="104"/>
        <v>0</v>
      </c>
      <c r="AR74" s="265">
        <f t="shared" si="105"/>
        <v>0</v>
      </c>
      <c r="AS74" s="573">
        <f t="shared" si="106"/>
        <v>0</v>
      </c>
      <c r="AT74" s="265">
        <f t="shared" si="107"/>
        <v>0</v>
      </c>
      <c r="AU74" s="573">
        <f t="shared" si="108"/>
        <v>0</v>
      </c>
    </row>
    <row r="75" spans="1:47" ht="13.5" hidden="1" x14ac:dyDescent="0.25">
      <c r="A75" s="649">
        <v>4700</v>
      </c>
      <c r="B75" s="30" t="s">
        <v>2842</v>
      </c>
      <c r="C75" s="30" t="s">
        <v>1515</v>
      </c>
      <c r="D75" s="649" t="s">
        <v>1517</v>
      </c>
      <c r="E75" s="723"/>
      <c r="F75" s="691">
        <f>+'17HPM_DATA_INPUT'!D40</f>
        <v>0</v>
      </c>
      <c r="G75" s="675">
        <f>+'17HPM_DATA_INPUT'!E40</f>
        <v>0</v>
      </c>
      <c r="H75" s="657">
        <f>+'17HPM_DATA_INPUT'!F40</f>
        <v>0</v>
      </c>
      <c r="I75" s="658">
        <f>+'17HPM_DATA_INPUT'!G40</f>
        <v>0</v>
      </c>
      <c r="J75" s="657">
        <f>+'17HPM_DATA_INPUT'!H40</f>
        <v>0</v>
      </c>
      <c r="K75" s="675">
        <f>+'17HPM_DATA_INPUT'!I40</f>
        <v>0</v>
      </c>
      <c r="L75" s="657">
        <f>+'17HPM_DATA_INPUT'!J40</f>
        <v>0</v>
      </c>
      <c r="M75" s="675">
        <f>+'17HPM_DATA_INPUT'!K40</f>
        <v>0</v>
      </c>
      <c r="N75" s="657">
        <f>+'17HPM_DATA_INPUT'!L40</f>
        <v>0</v>
      </c>
      <c r="O75" s="675">
        <f>+'17HPM_DATA_INPUT'!M40</f>
        <v>0</v>
      </c>
      <c r="P75" s="657">
        <f t="shared" si="86"/>
        <v>0</v>
      </c>
      <c r="Q75" s="675">
        <f t="shared" si="87"/>
        <v>0</v>
      </c>
      <c r="R75" s="657">
        <f>+'17HPM_DATA_INPUT'!P40</f>
        <v>0</v>
      </c>
      <c r="S75" s="675">
        <f>+'17HPM_DATA_INPUT'!Q40</f>
        <v>0</v>
      </c>
      <c r="T75" s="657">
        <f>+'17HPM_DATA_INPUT'!R40</f>
        <v>0</v>
      </c>
      <c r="U75" s="675">
        <f>+'17HPM_DATA_INPUT'!S40</f>
        <v>0</v>
      </c>
      <c r="V75" s="657">
        <f t="shared" si="88"/>
        <v>0</v>
      </c>
      <c r="W75" s="676">
        <f t="shared" si="89"/>
        <v>0</v>
      </c>
      <c r="X75" s="4047"/>
      <c r="Y75" s="4044"/>
      <c r="Z75" s="4047"/>
      <c r="AA75" s="3183"/>
      <c r="AB75" s="3183"/>
      <c r="AC75" s="3183"/>
      <c r="AD75" s="70">
        <f t="shared" si="91"/>
        <v>-158</v>
      </c>
      <c r="AE75" s="264">
        <f t="shared" si="92"/>
        <v>-0.16040609137055836</v>
      </c>
      <c r="AF75" s="70">
        <f t="shared" si="93"/>
        <v>-385</v>
      </c>
      <c r="AG75" s="264">
        <f t="shared" si="94"/>
        <v>-0.29937791601866254</v>
      </c>
      <c r="AH75" s="70">
        <f t="shared" si="95"/>
        <v>-2956</v>
      </c>
      <c r="AI75" s="264">
        <f t="shared" si="96"/>
        <v>-0.15729260895014102</v>
      </c>
      <c r="AJ75" s="70">
        <f t="shared" si="97"/>
        <v>-2555</v>
      </c>
      <c r="AK75" s="264">
        <f t="shared" si="98"/>
        <v>-0.27375977713489769</v>
      </c>
      <c r="AL75" s="70">
        <f t="shared" si="99"/>
        <v>-804</v>
      </c>
      <c r="AM75" s="264">
        <f t="shared" si="100"/>
        <v>-6.0906783833945682E-3</v>
      </c>
      <c r="AN75" s="70">
        <f t="shared" si="101"/>
        <v>-1751</v>
      </c>
      <c r="AO75" s="264">
        <f t="shared" si="102"/>
        <v>-1.4273835920177384E-2</v>
      </c>
      <c r="AP75" s="70">
        <f t="shared" si="103"/>
        <v>-52</v>
      </c>
      <c r="AQ75" s="264">
        <f t="shared" si="104"/>
        <v>-0.12713936430317849</v>
      </c>
      <c r="AR75" s="70">
        <f t="shared" si="105"/>
        <v>16637</v>
      </c>
      <c r="AS75" s="264">
        <f t="shared" si="106"/>
        <v>0.83393483709273186</v>
      </c>
      <c r="AT75" s="70">
        <f t="shared" si="107"/>
        <v>-18336</v>
      </c>
      <c r="AU75" s="264">
        <f t="shared" si="108"/>
        <v>-0.12819598548566394</v>
      </c>
    </row>
    <row r="76" spans="1:47" ht="13.5" x14ac:dyDescent="0.25">
      <c r="A76" s="649">
        <v>4940</v>
      </c>
      <c r="B76" s="30" t="s">
        <v>2857</v>
      </c>
      <c r="C76" s="30" t="s">
        <v>1515</v>
      </c>
      <c r="D76" s="649" t="s">
        <v>1514</v>
      </c>
      <c r="E76" s="723"/>
      <c r="F76" s="656">
        <f>+'17HPM_DATA_INPUT'!D41</f>
        <v>827</v>
      </c>
      <c r="G76" s="651">
        <f>+'17HPM_DATA_INPUT'!E41</f>
        <v>985</v>
      </c>
      <c r="H76" s="654">
        <f>+'17HPM_DATA_INPUT'!F41</f>
        <v>901</v>
      </c>
      <c r="I76" s="651">
        <f>+'17HPM_DATA_INPUT'!G41</f>
        <v>1286</v>
      </c>
      <c r="J76" s="654">
        <f>+'17HPM_DATA_INPUT'!H41</f>
        <v>15837</v>
      </c>
      <c r="K76" s="651">
        <f>+'17HPM_DATA_INPUT'!I41</f>
        <v>18793</v>
      </c>
      <c r="L76" s="654">
        <f>+'17HPM_DATA_INPUT'!J41</f>
        <v>6778</v>
      </c>
      <c r="M76" s="651">
        <f>+'17HPM_DATA_INPUT'!K41</f>
        <v>9333</v>
      </c>
      <c r="N76" s="654">
        <f>+'17HPM_DATA_INPUT'!L41</f>
        <v>131201</v>
      </c>
      <c r="O76" s="651">
        <f>+'17HPM_DATA_INPUT'!M41</f>
        <v>132005</v>
      </c>
      <c r="P76" s="650">
        <f t="shared" si="86"/>
        <v>-124423</v>
      </c>
      <c r="Q76" s="652">
        <f t="shared" si="87"/>
        <v>-122672</v>
      </c>
      <c r="R76" s="654">
        <f>+'17HPM_DATA_INPUT'!P41</f>
        <v>357</v>
      </c>
      <c r="S76" s="651">
        <f>+'17HPM_DATA_INPUT'!Q41</f>
        <v>409</v>
      </c>
      <c r="T76" s="654">
        <f>+'17HPM_DATA_INPUT'!R41</f>
        <v>36587</v>
      </c>
      <c r="U76" s="651">
        <f>+'17HPM_DATA_INPUT'!S41</f>
        <v>19950</v>
      </c>
      <c r="V76" s="650">
        <f t="shared" si="88"/>
        <v>-161367</v>
      </c>
      <c r="W76" s="653">
        <f t="shared" si="89"/>
        <v>-143031</v>
      </c>
      <c r="X76" s="4047"/>
      <c r="Y76" s="4044"/>
      <c r="Z76" s="4047"/>
      <c r="AA76" s="3183"/>
      <c r="AB76" s="3183"/>
      <c r="AC76" s="3183"/>
      <c r="AD76" s="261">
        <f t="shared" si="91"/>
        <v>10916</v>
      </c>
      <c r="AE76" s="262">
        <f t="shared" si="92"/>
        <v>0.25562606842610591</v>
      </c>
      <c r="AF76" s="18">
        <f t="shared" si="93"/>
        <v>19917</v>
      </c>
      <c r="AG76" s="262">
        <f t="shared" si="94"/>
        <v>0.23963471857930072</v>
      </c>
      <c r="AH76" s="18">
        <f t="shared" si="95"/>
        <v>11375623</v>
      </c>
      <c r="AI76" s="262">
        <f t="shared" si="96"/>
        <v>0.30857860960167544</v>
      </c>
      <c r="AJ76" s="18">
        <f t="shared" si="97"/>
        <v>2891927</v>
      </c>
      <c r="AK76" s="262">
        <f t="shared" si="98"/>
        <v>0.19012865499844217</v>
      </c>
      <c r="AL76" s="18">
        <f t="shared" si="99"/>
        <v>2651216.9000000004</v>
      </c>
      <c r="AM76" s="262">
        <f t="shared" si="100"/>
        <v>0.32702397721877086</v>
      </c>
      <c r="AN76" s="18">
        <f t="shared" si="101"/>
        <v>240710.09999999963</v>
      </c>
      <c r="AO76" s="262">
        <f t="shared" si="102"/>
        <v>3.3887240421167815E-2</v>
      </c>
      <c r="AP76" s="18">
        <f t="shared" si="103"/>
        <v>151580.79999999999</v>
      </c>
      <c r="AQ76" s="262">
        <f t="shared" si="104"/>
        <v>0.41553418573040984</v>
      </c>
      <c r="AR76" s="18">
        <f t="shared" si="105"/>
        <v>961050.14999999991</v>
      </c>
      <c r="AS76" s="262">
        <f t="shared" si="106"/>
        <v>0.32032816838281775</v>
      </c>
      <c r="AT76" s="18">
        <f t="shared" si="107"/>
        <v>-871920.85000000102</v>
      </c>
      <c r="AU76" s="263">
        <f t="shared" si="108"/>
        <v>-0.23324142082717569</v>
      </c>
    </row>
    <row r="77" spans="1:47" ht="13.5" x14ac:dyDescent="0.25">
      <c r="A77" s="659">
        <v>20</v>
      </c>
      <c r="B77" s="30" t="e">
        <v>#N/A</v>
      </c>
      <c r="C77" s="30" t="e">
        <v>#N/A</v>
      </c>
      <c r="D77" s="659" t="s">
        <v>2608</v>
      </c>
      <c r="E77" s="723"/>
      <c r="F77" s="660">
        <f>+'17HPM_DATA_INPUT'!D42</f>
        <v>53619</v>
      </c>
      <c r="G77" s="664">
        <f>+'17HPM_DATA_INPUT'!E42</f>
        <v>42703</v>
      </c>
      <c r="H77" s="661">
        <f>+'17HPM_DATA_INPUT'!F42</f>
        <v>103031</v>
      </c>
      <c r="I77" s="665">
        <f>+'17HPM_DATA_INPUT'!G42</f>
        <v>83114</v>
      </c>
      <c r="J77" s="661">
        <f>SUM(J62:J76)</f>
        <v>48240210</v>
      </c>
      <c r="K77" s="665">
        <f>SUM(K62:K76)</f>
        <v>36864587</v>
      </c>
      <c r="L77" s="661">
        <f>SUM(L62:L76)</f>
        <v>18102296</v>
      </c>
      <c r="M77" s="665">
        <f t="shared" ref="M77:O77" si="117">SUM(M62:M76)</f>
        <v>15210369</v>
      </c>
      <c r="N77" s="661">
        <f t="shared" si="117"/>
        <v>10758319.390000001</v>
      </c>
      <c r="O77" s="665">
        <f t="shared" si="117"/>
        <v>8107102.4900000002</v>
      </c>
      <c r="P77" s="661">
        <f t="shared" si="86"/>
        <v>7343976.6099999994</v>
      </c>
      <c r="Q77" s="665">
        <f t="shared" si="87"/>
        <v>7103266.5099999998</v>
      </c>
      <c r="R77" s="661">
        <f>SUM(R62:R76)</f>
        <v>516366.19</v>
      </c>
      <c r="S77" s="665">
        <f>SUM(S62:S76)</f>
        <v>364785.39</v>
      </c>
      <c r="T77" s="661">
        <f>SUM(T62:T76)</f>
        <v>3961255.08</v>
      </c>
      <c r="U77" s="665">
        <f>SUM(U62:U76)</f>
        <v>3000204.93</v>
      </c>
      <c r="V77" s="661">
        <f t="shared" si="88"/>
        <v>2866355.3399999989</v>
      </c>
      <c r="W77" s="663">
        <f t="shared" si="89"/>
        <v>3738276.19</v>
      </c>
      <c r="X77" s="4047"/>
      <c r="Y77" s="4044"/>
      <c r="Z77" s="4047"/>
      <c r="AA77" s="3183"/>
      <c r="AB77" s="3183"/>
      <c r="AC77" s="3183"/>
      <c r="AD77" s="70">
        <f t="shared" si="91"/>
        <v>359</v>
      </c>
      <c r="AE77" s="264">
        <f t="shared" si="92"/>
        <v>9.7953615279672585E-2</v>
      </c>
      <c r="AF77" s="70">
        <f t="shared" si="93"/>
        <v>775</v>
      </c>
      <c r="AG77" s="264">
        <f t="shared" si="94"/>
        <v>0.16152563568153397</v>
      </c>
      <c r="AH77" s="70">
        <f t="shared" si="95"/>
        <v>1296464</v>
      </c>
      <c r="AI77" s="264">
        <f t="shared" si="96"/>
        <v>0.42174542719622748</v>
      </c>
      <c r="AJ77" s="70">
        <f t="shared" si="97"/>
        <v>435082</v>
      </c>
      <c r="AK77" s="264">
        <f t="shared" si="98"/>
        <v>0.31915922163300964</v>
      </c>
      <c r="AL77" s="70">
        <f t="shared" si="99"/>
        <v>605635</v>
      </c>
      <c r="AM77" s="264">
        <f t="shared" si="100"/>
        <v>0.91824094851112859</v>
      </c>
      <c r="AN77" s="70">
        <f t="shared" si="101"/>
        <v>-170553</v>
      </c>
      <c r="AO77" s="264">
        <f t="shared" si="102"/>
        <v>-0.24238225375291514</v>
      </c>
      <c r="AP77" s="70">
        <f t="shared" si="103"/>
        <v>29173</v>
      </c>
      <c r="AQ77" s="264">
        <f t="shared" si="104"/>
        <v>0.25985374152689572</v>
      </c>
      <c r="AR77" s="70">
        <f t="shared" si="105"/>
        <v>17458</v>
      </c>
      <c r="AS77" s="264">
        <f t="shared" si="106"/>
        <v>6.3111850191598581E-2</v>
      </c>
      <c r="AT77" s="70">
        <f t="shared" si="107"/>
        <v>-217184</v>
      </c>
      <c r="AU77" s="264">
        <f t="shared" si="108"/>
        <v>-0.68998557658705195</v>
      </c>
    </row>
    <row r="78" spans="1:47" ht="13.5" x14ac:dyDescent="0.25">
      <c r="A78" s="649">
        <v>4570</v>
      </c>
      <c r="B78" s="30" t="s">
        <v>2831</v>
      </c>
      <c r="C78" s="30" t="s">
        <v>1515</v>
      </c>
      <c r="D78" s="649" t="s">
        <v>1505</v>
      </c>
      <c r="E78" s="723"/>
      <c r="F78" s="656">
        <f>+'17HPM_DATA_INPUT'!D43</f>
        <v>4024</v>
      </c>
      <c r="G78" s="651">
        <f>+'17HPM_DATA_INPUT'!E43</f>
        <v>3665</v>
      </c>
      <c r="H78" s="654">
        <f>+'17HPM_DATA_INPUT'!F43</f>
        <v>5573</v>
      </c>
      <c r="I78" s="651">
        <f>+'17HPM_DATA_INPUT'!G43</f>
        <v>4798</v>
      </c>
      <c r="J78" s="654">
        <f>+'17HPM_DATA_INPUT'!H43</f>
        <v>4370508</v>
      </c>
      <c r="K78" s="651">
        <f>+'17HPM_DATA_INPUT'!I43</f>
        <v>3074044</v>
      </c>
      <c r="L78" s="654">
        <f>+'17HPM_DATA_INPUT'!J43</f>
        <v>1798295</v>
      </c>
      <c r="M78" s="651">
        <f>+'17HPM_DATA_INPUT'!K43</f>
        <v>1363213</v>
      </c>
      <c r="N78" s="654">
        <f>+'17HPM_DATA_INPUT'!L43</f>
        <v>1265195</v>
      </c>
      <c r="O78" s="651">
        <f>+'17HPM_DATA_INPUT'!M43</f>
        <v>659560</v>
      </c>
      <c r="P78" s="650">
        <f t="shared" si="86"/>
        <v>533100</v>
      </c>
      <c r="Q78" s="652">
        <f t="shared" si="87"/>
        <v>703653</v>
      </c>
      <c r="R78" s="654">
        <f>+'17HPM_DATA_INPUT'!P43</f>
        <v>141440</v>
      </c>
      <c r="S78" s="651">
        <f>+'17HPM_DATA_INPUT'!Q43</f>
        <v>112267</v>
      </c>
      <c r="T78" s="654">
        <f>+'17HPM_DATA_INPUT'!R43</f>
        <v>294078</v>
      </c>
      <c r="U78" s="651">
        <f>+'17HPM_DATA_INPUT'!S43</f>
        <v>276620</v>
      </c>
      <c r="V78" s="650">
        <f t="shared" si="88"/>
        <v>97582</v>
      </c>
      <c r="W78" s="653">
        <f t="shared" si="89"/>
        <v>314766</v>
      </c>
      <c r="X78" s="4047"/>
      <c r="Y78" s="4044"/>
      <c r="Z78" s="4047"/>
      <c r="AA78" s="3183"/>
      <c r="AB78" s="3183"/>
      <c r="AC78" s="3183"/>
      <c r="AD78" s="70">
        <f t="shared" si="91"/>
        <v>225</v>
      </c>
      <c r="AE78" s="264">
        <f t="shared" si="92"/>
        <v>7.0643642072213506E-2</v>
      </c>
      <c r="AF78" s="70">
        <f t="shared" si="93"/>
        <v>139467</v>
      </c>
      <c r="AG78" s="264">
        <f t="shared" si="94"/>
        <v>0.84579277722186841</v>
      </c>
      <c r="AH78" s="70">
        <f t="shared" si="95"/>
        <v>5130543</v>
      </c>
      <c r="AI78" s="264">
        <f t="shared" si="96"/>
        <v>0.13272464269159645</v>
      </c>
      <c r="AJ78" s="70">
        <f t="shared" si="97"/>
        <v>1050116</v>
      </c>
      <c r="AK78" s="264">
        <f t="shared" si="98"/>
        <v>6.5180738947514388E-2</v>
      </c>
      <c r="AL78" s="70">
        <f t="shared" si="99"/>
        <v>153513</v>
      </c>
      <c r="AM78" s="264">
        <f t="shared" si="100"/>
        <v>1.8412216904653902E-2</v>
      </c>
      <c r="AN78" s="70">
        <f t="shared" si="101"/>
        <v>896603</v>
      </c>
      <c r="AO78" s="264">
        <f t="shared" si="102"/>
        <v>0.11534436403928282</v>
      </c>
      <c r="AP78" s="70">
        <f t="shared" si="103"/>
        <v>9392</v>
      </c>
      <c r="AQ78" s="264">
        <f t="shared" si="104"/>
        <v>2.9558944790991321E-2</v>
      </c>
      <c r="AR78" s="70">
        <f t="shared" si="105"/>
        <v>267373</v>
      </c>
      <c r="AS78" s="264">
        <f t="shared" si="106"/>
        <v>0.10424325362246797</v>
      </c>
      <c r="AT78" s="70">
        <f t="shared" si="107"/>
        <v>619838</v>
      </c>
      <c r="AU78" s="264">
        <f t="shared" si="108"/>
        <v>0.12673970144590543</v>
      </c>
    </row>
    <row r="79" spans="1:47" ht="13.5" x14ac:dyDescent="0.25">
      <c r="A79" s="649">
        <v>4580</v>
      </c>
      <c r="B79" s="30" t="s">
        <v>2832</v>
      </c>
      <c r="C79" s="30" t="s">
        <v>1515</v>
      </c>
      <c r="D79" s="649" t="s">
        <v>1516</v>
      </c>
      <c r="E79" s="723"/>
      <c r="F79" s="656">
        <f>+'17HPM_DATA_INPUT'!D44</f>
        <v>3410</v>
      </c>
      <c r="G79" s="651">
        <f>+'17HPM_DATA_INPUT'!E44</f>
        <v>3185</v>
      </c>
      <c r="H79" s="654">
        <f>+'17HPM_DATA_INPUT'!F44</f>
        <v>304362</v>
      </c>
      <c r="I79" s="651">
        <f>+'17HPM_DATA_INPUT'!G44</f>
        <v>164895</v>
      </c>
      <c r="J79" s="654">
        <f>+'17HPM_DATA_INPUT'!H44</f>
        <v>43786085</v>
      </c>
      <c r="K79" s="651">
        <f>+'17HPM_DATA_INPUT'!I44</f>
        <v>38655542</v>
      </c>
      <c r="L79" s="654">
        <f>+'17HPM_DATA_INPUT'!J44</f>
        <v>17160949</v>
      </c>
      <c r="M79" s="651">
        <f>+'17HPM_DATA_INPUT'!K44</f>
        <v>16110833</v>
      </c>
      <c r="N79" s="654">
        <f>+'17HPM_DATA_INPUT'!L44</f>
        <v>8491075</v>
      </c>
      <c r="O79" s="651">
        <f>+'17HPM_DATA_INPUT'!M44</f>
        <v>8337562</v>
      </c>
      <c r="P79" s="650">
        <f t="shared" si="86"/>
        <v>8669874</v>
      </c>
      <c r="Q79" s="652">
        <f t="shared" si="87"/>
        <v>7773271</v>
      </c>
      <c r="R79" s="654">
        <f>+'17HPM_DATA_INPUT'!P44</f>
        <v>327130</v>
      </c>
      <c r="S79" s="651">
        <f>+'17HPM_DATA_INPUT'!Q44</f>
        <v>317738</v>
      </c>
      <c r="T79" s="672">
        <f>+'17HPM_DATA_INPUT'!R44</f>
        <v>2832268</v>
      </c>
      <c r="U79" s="651">
        <f>+'17HPM_DATA_INPUT'!S44</f>
        <v>2564895</v>
      </c>
      <c r="V79" s="650">
        <f t="shared" si="88"/>
        <v>5510476</v>
      </c>
      <c r="W79" s="653">
        <f t="shared" si="89"/>
        <v>4890638</v>
      </c>
      <c r="X79" s="4047"/>
      <c r="Y79" s="4044"/>
      <c r="Z79" s="4047"/>
      <c r="AA79" s="3183"/>
      <c r="AB79" s="3183"/>
      <c r="AC79" s="3183"/>
      <c r="AD79" s="70">
        <f t="shared" si="91"/>
        <v>0</v>
      </c>
      <c r="AE79" s="264">
        <f t="shared" si="92"/>
        <v>0</v>
      </c>
      <c r="AF79" s="70">
        <f t="shared" si="93"/>
        <v>0</v>
      </c>
      <c r="AG79" s="264">
        <f t="shared" si="94"/>
        <v>0</v>
      </c>
      <c r="AH79" s="70">
        <f t="shared" si="95"/>
        <v>0</v>
      </c>
      <c r="AI79" s="264">
        <f t="shared" si="96"/>
        <v>0</v>
      </c>
      <c r="AJ79" s="70">
        <f t="shared" si="97"/>
        <v>0</v>
      </c>
      <c r="AK79" s="264">
        <f t="shared" si="98"/>
        <v>0</v>
      </c>
      <c r="AL79" s="70">
        <f t="shared" si="99"/>
        <v>0</v>
      </c>
      <c r="AM79" s="264">
        <f t="shared" si="100"/>
        <v>0</v>
      </c>
      <c r="AN79" s="70">
        <f t="shared" si="101"/>
        <v>0</v>
      </c>
      <c r="AO79" s="264">
        <f t="shared" si="102"/>
        <v>0</v>
      </c>
      <c r="AP79" s="70">
        <f t="shared" si="103"/>
        <v>0</v>
      </c>
      <c r="AQ79" s="264">
        <f t="shared" si="104"/>
        <v>0</v>
      </c>
      <c r="AR79" s="70">
        <f t="shared" si="105"/>
        <v>0</v>
      </c>
      <c r="AS79" s="264">
        <f t="shared" si="106"/>
        <v>0</v>
      </c>
      <c r="AT79" s="70">
        <f t="shared" si="107"/>
        <v>0</v>
      </c>
      <c r="AU79" s="264">
        <f t="shared" si="108"/>
        <v>0</v>
      </c>
    </row>
    <row r="80" spans="1:47" ht="13.5" hidden="1" x14ac:dyDescent="0.25">
      <c r="A80" s="649">
        <v>4590</v>
      </c>
      <c r="B80" s="30" t="s">
        <v>2833</v>
      </c>
      <c r="C80" s="30" t="s">
        <v>1515</v>
      </c>
      <c r="D80" s="649" t="s">
        <v>1506</v>
      </c>
      <c r="E80" s="723"/>
      <c r="F80" s="656">
        <f>+'17HPM_DATA_INPUT'!D45</f>
        <v>0</v>
      </c>
      <c r="G80" s="651">
        <f>+'17HPM_DATA_INPUT'!E45</f>
        <v>0</v>
      </c>
      <c r="H80" s="654">
        <f>+'17HPM_DATA_INPUT'!F45</f>
        <v>0</v>
      </c>
      <c r="I80" s="651">
        <f>+'17HPM_DATA_INPUT'!G45</f>
        <v>0</v>
      </c>
      <c r="J80" s="654">
        <f>+'17HPM_DATA_INPUT'!H45</f>
        <v>0</v>
      </c>
      <c r="K80" s="651">
        <f>+'17HPM_DATA_INPUT'!I45</f>
        <v>0</v>
      </c>
      <c r="L80" s="654">
        <f>+'17HPM_DATA_INPUT'!J45</f>
        <v>0</v>
      </c>
      <c r="M80" s="651">
        <f>+'17HPM_DATA_INPUT'!K45</f>
        <v>0</v>
      </c>
      <c r="N80" s="654">
        <f>+'17HPM_DATA_INPUT'!L45</f>
        <v>0</v>
      </c>
      <c r="O80" s="651">
        <f>+'17HPM_DATA_INPUT'!M45</f>
        <v>0</v>
      </c>
      <c r="P80" s="650">
        <f t="shared" si="86"/>
        <v>0</v>
      </c>
      <c r="Q80" s="652">
        <f t="shared" si="87"/>
        <v>0</v>
      </c>
      <c r="R80" s="654">
        <f>+'17HPM_DATA_INPUT'!P45</f>
        <v>0</v>
      </c>
      <c r="S80" s="651">
        <f>+'17HPM_DATA_INPUT'!Q45</f>
        <v>0</v>
      </c>
      <c r="T80" s="654">
        <f>+'17HPM_DATA_INPUT'!R45</f>
        <v>0</v>
      </c>
      <c r="U80" s="651">
        <f>+'17HPM_DATA_INPUT'!S45</f>
        <v>0</v>
      </c>
      <c r="V80" s="650">
        <f t="shared" si="88"/>
        <v>0</v>
      </c>
      <c r="W80" s="653">
        <f t="shared" si="89"/>
        <v>0</v>
      </c>
      <c r="X80" s="4047"/>
      <c r="Y80" s="4044"/>
      <c r="Z80" s="4047"/>
      <c r="AA80" s="3183"/>
      <c r="AB80" s="3183"/>
      <c r="AC80" s="3183"/>
      <c r="AD80" s="70">
        <f t="shared" si="91"/>
        <v>-220</v>
      </c>
      <c r="AE80" s="264">
        <f t="shared" si="92"/>
        <v>-0.53789731051344747</v>
      </c>
      <c r="AF80" s="70">
        <f t="shared" si="93"/>
        <v>-280</v>
      </c>
      <c r="AG80" s="264">
        <f t="shared" si="94"/>
        <v>-0.34525277435265106</v>
      </c>
      <c r="AH80" s="70">
        <f t="shared" si="95"/>
        <v>-363672</v>
      </c>
      <c r="AI80" s="264">
        <f t="shared" si="96"/>
        <v>-0.48484492966740839</v>
      </c>
      <c r="AJ80" s="70">
        <f t="shared" si="97"/>
        <v>-176999</v>
      </c>
      <c r="AK80" s="264">
        <f t="shared" si="98"/>
        <v>-0.53666146172854479</v>
      </c>
      <c r="AL80" s="70">
        <f t="shared" si="99"/>
        <v>-57931</v>
      </c>
      <c r="AM80" s="264">
        <f t="shared" si="100"/>
        <v>-0.50038005078860537</v>
      </c>
      <c r="AN80" s="70">
        <f t="shared" si="101"/>
        <v>-119068</v>
      </c>
      <c r="AO80" s="264">
        <f t="shared" si="102"/>
        <v>-0.55628594521610342</v>
      </c>
      <c r="AP80" s="70">
        <f t="shared" si="103"/>
        <v>-3020</v>
      </c>
      <c r="AQ80" s="264">
        <f t="shared" si="104"/>
        <v>-0.54909090909090907</v>
      </c>
      <c r="AR80" s="70">
        <f t="shared" si="105"/>
        <v>-21559</v>
      </c>
      <c r="AS80" s="264">
        <f t="shared" si="106"/>
        <v>-0.48738526924989828</v>
      </c>
      <c r="AT80" s="70">
        <f t="shared" si="107"/>
        <v>-94489</v>
      </c>
      <c r="AU80" s="264">
        <f t="shared" si="108"/>
        <v>-0.57507592494537663</v>
      </c>
    </row>
    <row r="81" spans="1:47" ht="13.5" x14ac:dyDescent="0.25">
      <c r="A81" s="649">
        <v>4600</v>
      </c>
      <c r="B81" s="30" t="s">
        <v>2834</v>
      </c>
      <c r="C81" s="30" t="s">
        <v>1515</v>
      </c>
      <c r="D81" s="649" t="s">
        <v>1507</v>
      </c>
      <c r="E81" s="723"/>
      <c r="F81" s="656">
        <f>+'17HPM_DATA_INPUT'!D46</f>
        <v>189</v>
      </c>
      <c r="G81" s="651">
        <f>+'17HPM_DATA_INPUT'!E46</f>
        <v>409</v>
      </c>
      <c r="H81" s="654">
        <f>+'17HPM_DATA_INPUT'!F46</f>
        <v>531</v>
      </c>
      <c r="I81" s="651">
        <f>+'17HPM_DATA_INPUT'!G46</f>
        <v>811</v>
      </c>
      <c r="J81" s="654">
        <f>+'17HPM_DATA_INPUT'!H46</f>
        <v>386407</v>
      </c>
      <c r="K81" s="651">
        <f>+'17HPM_DATA_INPUT'!I46</f>
        <v>750079</v>
      </c>
      <c r="L81" s="654">
        <f>+'17HPM_DATA_INPUT'!J46</f>
        <v>152816</v>
      </c>
      <c r="M81" s="651">
        <f>+'17HPM_DATA_INPUT'!K46</f>
        <v>329815</v>
      </c>
      <c r="N81" s="654">
        <f>+'17HPM_DATA_INPUT'!L46</f>
        <v>57843</v>
      </c>
      <c r="O81" s="651">
        <f>+'17HPM_DATA_INPUT'!M46</f>
        <v>115774</v>
      </c>
      <c r="P81" s="650">
        <f t="shared" si="86"/>
        <v>94973</v>
      </c>
      <c r="Q81" s="652">
        <f t="shared" si="87"/>
        <v>214041</v>
      </c>
      <c r="R81" s="654">
        <f>+'17HPM_DATA_INPUT'!P46</f>
        <v>2480</v>
      </c>
      <c r="S81" s="651">
        <f>+'17HPM_DATA_INPUT'!Q46</f>
        <v>5500</v>
      </c>
      <c r="T81" s="654">
        <f>+'17HPM_DATA_INPUT'!R46</f>
        <v>22675</v>
      </c>
      <c r="U81" s="651">
        <f>+'17HPM_DATA_INPUT'!S46</f>
        <v>44234</v>
      </c>
      <c r="V81" s="650">
        <f t="shared" si="88"/>
        <v>69818</v>
      </c>
      <c r="W81" s="653">
        <f t="shared" si="89"/>
        <v>164307</v>
      </c>
      <c r="X81" s="4047"/>
      <c r="Y81" s="4044"/>
      <c r="Z81" s="4047"/>
      <c r="AA81" s="3183"/>
      <c r="AB81" s="3183"/>
      <c r="AC81" s="3183"/>
      <c r="AD81" s="70">
        <f t="shared" si="91"/>
        <v>2</v>
      </c>
      <c r="AE81" s="264">
        <f t="shared" si="92"/>
        <v>1</v>
      </c>
      <c r="AF81" s="70">
        <f t="shared" si="93"/>
        <v>7</v>
      </c>
      <c r="AG81" s="264">
        <f t="shared" si="94"/>
        <v>1.1666666666666667</v>
      </c>
      <c r="AH81" s="70">
        <f t="shared" si="95"/>
        <v>6376</v>
      </c>
      <c r="AI81" s="264">
        <f t="shared" si="96"/>
        <v>1.4831356129332403</v>
      </c>
      <c r="AJ81" s="70">
        <f t="shared" si="97"/>
        <v>2579</v>
      </c>
      <c r="AK81" s="264">
        <f t="shared" si="98"/>
        <v>1.8634393063583814</v>
      </c>
      <c r="AL81" s="70">
        <f t="shared" si="99"/>
        <v>1111</v>
      </c>
      <c r="AM81" s="264">
        <f t="shared" si="100"/>
        <v>1.6483679525222552</v>
      </c>
      <c r="AN81" s="70">
        <f t="shared" si="101"/>
        <v>1468</v>
      </c>
      <c r="AO81" s="264">
        <f t="shared" si="102"/>
        <v>2.0676056338028168</v>
      </c>
      <c r="AP81" s="70">
        <f t="shared" si="103"/>
        <v>109</v>
      </c>
      <c r="AQ81" s="264">
        <f t="shared" si="104"/>
        <v>1.5138888888888888</v>
      </c>
      <c r="AR81" s="70">
        <f t="shared" si="105"/>
        <v>226</v>
      </c>
      <c r="AS81" s="264">
        <f t="shared" si="106"/>
        <v>1.5586206896551724</v>
      </c>
      <c r="AT81" s="70">
        <f t="shared" si="107"/>
        <v>1133</v>
      </c>
      <c r="AU81" s="264">
        <f t="shared" si="108"/>
        <v>2.2981744421906694</v>
      </c>
    </row>
    <row r="82" spans="1:47" ht="13.5" x14ac:dyDescent="0.25">
      <c r="A82" s="649">
        <v>4610</v>
      </c>
      <c r="B82" s="30" t="s">
        <v>2835</v>
      </c>
      <c r="C82" s="30" t="s">
        <v>1515</v>
      </c>
      <c r="D82" s="649" t="s">
        <v>1508</v>
      </c>
      <c r="E82" s="723"/>
      <c r="F82" s="656">
        <f>+'17HPM_DATA_INPUT'!D47</f>
        <v>4</v>
      </c>
      <c r="G82" s="651">
        <f>+'17HPM_DATA_INPUT'!E47</f>
        <v>2</v>
      </c>
      <c r="H82" s="654">
        <f>+'17HPM_DATA_INPUT'!F47</f>
        <v>13</v>
      </c>
      <c r="I82" s="651">
        <f>+'17HPM_DATA_INPUT'!G47</f>
        <v>6</v>
      </c>
      <c r="J82" s="654">
        <f>+'17HPM_DATA_INPUT'!H47</f>
        <v>10675</v>
      </c>
      <c r="K82" s="651">
        <f>+'17HPM_DATA_INPUT'!I47</f>
        <v>4299</v>
      </c>
      <c r="L82" s="654">
        <f>+'17HPM_DATA_INPUT'!J47</f>
        <v>3963</v>
      </c>
      <c r="M82" s="651">
        <f>+'17HPM_DATA_INPUT'!K47</f>
        <v>1384</v>
      </c>
      <c r="N82" s="654">
        <f>+'17HPM_DATA_INPUT'!L47</f>
        <v>1785</v>
      </c>
      <c r="O82" s="651">
        <f>+'17HPM_DATA_INPUT'!M47</f>
        <v>674</v>
      </c>
      <c r="P82" s="650">
        <f t="shared" si="86"/>
        <v>2178</v>
      </c>
      <c r="Q82" s="652">
        <f t="shared" si="87"/>
        <v>710</v>
      </c>
      <c r="R82" s="654">
        <f>+'17HPM_DATA_INPUT'!P47</f>
        <v>181</v>
      </c>
      <c r="S82" s="651">
        <f>+'17HPM_DATA_INPUT'!Q47</f>
        <v>72</v>
      </c>
      <c r="T82" s="654">
        <f>+'17HPM_DATA_INPUT'!R47</f>
        <v>371</v>
      </c>
      <c r="U82" s="651">
        <f>+'17HPM_DATA_INPUT'!S47</f>
        <v>145</v>
      </c>
      <c r="V82" s="650">
        <f t="shared" si="88"/>
        <v>1626</v>
      </c>
      <c r="W82" s="653">
        <f t="shared" si="89"/>
        <v>493</v>
      </c>
      <c r="X82" s="4047"/>
      <c r="Y82" s="4044"/>
      <c r="Z82" s="4047"/>
      <c r="AA82" s="3183"/>
      <c r="AB82" s="3183"/>
      <c r="AC82" s="3183"/>
      <c r="AD82" s="70">
        <f t="shared" si="91"/>
        <v>0</v>
      </c>
      <c r="AE82" s="264">
        <f t="shared" si="92"/>
        <v>0</v>
      </c>
      <c r="AF82" s="70">
        <f t="shared" si="93"/>
        <v>0</v>
      </c>
      <c r="AG82" s="264">
        <f t="shared" si="94"/>
        <v>0</v>
      </c>
      <c r="AH82" s="70">
        <f t="shared" si="95"/>
        <v>0</v>
      </c>
      <c r="AI82" s="264">
        <f t="shared" si="96"/>
        <v>0</v>
      </c>
      <c r="AJ82" s="70">
        <f t="shared" si="97"/>
        <v>0</v>
      </c>
      <c r="AK82" s="264">
        <f t="shared" si="98"/>
        <v>0</v>
      </c>
      <c r="AL82" s="70">
        <f t="shared" si="99"/>
        <v>0</v>
      </c>
      <c r="AM82" s="264">
        <f t="shared" si="100"/>
        <v>0</v>
      </c>
      <c r="AN82" s="70">
        <f t="shared" si="101"/>
        <v>0</v>
      </c>
      <c r="AO82" s="264">
        <f t="shared" si="102"/>
        <v>0</v>
      </c>
      <c r="AP82" s="70">
        <f t="shared" si="103"/>
        <v>0</v>
      </c>
      <c r="AQ82" s="264">
        <f t="shared" si="104"/>
        <v>0</v>
      </c>
      <c r="AR82" s="70">
        <f t="shared" si="105"/>
        <v>0</v>
      </c>
      <c r="AS82" s="264">
        <f t="shared" si="106"/>
        <v>0</v>
      </c>
      <c r="AT82" s="70">
        <f t="shared" si="107"/>
        <v>0</v>
      </c>
      <c r="AU82" s="264">
        <f t="shared" si="108"/>
        <v>0</v>
      </c>
    </row>
    <row r="83" spans="1:47" ht="13.5" hidden="1" x14ac:dyDescent="0.25">
      <c r="A83" s="649">
        <v>4620</v>
      </c>
      <c r="B83" s="30" t="s">
        <v>217</v>
      </c>
      <c r="C83" s="30" t="s">
        <v>1515</v>
      </c>
      <c r="D83" s="649" t="s">
        <v>1509</v>
      </c>
      <c r="E83" s="723"/>
      <c r="F83" s="656">
        <f>+'17HPM_DATA_INPUT'!D48</f>
        <v>0</v>
      </c>
      <c r="G83" s="651">
        <f>+'17HPM_DATA_INPUT'!E48</f>
        <v>0</v>
      </c>
      <c r="H83" s="654">
        <f>+'17HPM_DATA_INPUT'!F48</f>
        <v>0</v>
      </c>
      <c r="I83" s="651">
        <f>+'17HPM_DATA_INPUT'!G48</f>
        <v>0</v>
      </c>
      <c r="J83" s="654">
        <f>+'17HPM_DATA_INPUT'!H48</f>
        <v>0</v>
      </c>
      <c r="K83" s="651">
        <f>+'17HPM_DATA_INPUT'!I48</f>
        <v>0</v>
      </c>
      <c r="L83" s="654">
        <f>+'17HPM_DATA_INPUT'!J48</f>
        <v>0</v>
      </c>
      <c r="M83" s="651">
        <f>+'17HPM_DATA_INPUT'!K48</f>
        <v>0</v>
      </c>
      <c r="N83" s="654">
        <f>+'17HPM_DATA_INPUT'!L48</f>
        <v>0</v>
      </c>
      <c r="O83" s="651">
        <f>+'17HPM_DATA_INPUT'!M48</f>
        <v>0</v>
      </c>
      <c r="P83" s="650">
        <f t="shared" si="86"/>
        <v>0</v>
      </c>
      <c r="Q83" s="652">
        <f t="shared" si="87"/>
        <v>0</v>
      </c>
      <c r="R83" s="654">
        <f>+'17HPM_DATA_INPUT'!P48</f>
        <v>0</v>
      </c>
      <c r="S83" s="651">
        <f>+'17HPM_DATA_INPUT'!Q48</f>
        <v>0</v>
      </c>
      <c r="T83" s="654">
        <f>+'17HPM_DATA_INPUT'!R48</f>
        <v>0</v>
      </c>
      <c r="U83" s="651">
        <f>+'17HPM_DATA_INPUT'!S48</f>
        <v>0</v>
      </c>
      <c r="V83" s="650">
        <f t="shared" si="88"/>
        <v>0</v>
      </c>
      <c r="W83" s="653">
        <f t="shared" si="89"/>
        <v>0</v>
      </c>
      <c r="X83" s="4047"/>
      <c r="Y83" s="4044"/>
      <c r="Z83" s="4047"/>
      <c r="AA83" s="3183"/>
      <c r="AB83" s="3183"/>
      <c r="AC83" s="3183"/>
      <c r="AD83" s="70">
        <f>+F85-G85</f>
        <v>-7</v>
      </c>
      <c r="AE83" s="264">
        <f>IF(G85=0,0,IF(AD83&gt;0,ABS(+AD83/G85),-ABS(+AD83/G85)))</f>
        <v>-0.63636363636363635</v>
      </c>
      <c r="AF83" s="70">
        <f>+H85-I85</f>
        <v>-105</v>
      </c>
      <c r="AG83" s="264">
        <f>IF(I85=0,0,IF(AF83&gt;0,ABS(+AF83/I85),-ABS(+AF83/I85)))</f>
        <v>-0.70469798657718119</v>
      </c>
      <c r="AH83" s="70">
        <f>+J85-K85</f>
        <v>-31422</v>
      </c>
      <c r="AI83" s="264">
        <f>IF(K85=0,0,IF(AH83&gt;0,ABS(+AH83/K85),-ABS(+AH83/K85)))</f>
        <v>-0.64726239031022126</v>
      </c>
      <c r="AJ83" s="70">
        <f>+L85-M85</f>
        <v>-5282</v>
      </c>
      <c r="AK83" s="264">
        <f>IF(M85=0,0,IF(AJ83&gt;0,ABS(+AJ83/M85),-ABS(+AJ83/M85)))</f>
        <v>-0.50367121197673315</v>
      </c>
      <c r="AL83" s="70">
        <f>+N85-O85</f>
        <v>-6688</v>
      </c>
      <c r="AM83" s="264">
        <f>IF(O85=0,0,IF(AL83&gt;0,ABS(+AL83/O85),-ABS(+AL83/O85)))</f>
        <v>-0.61989062934470296</v>
      </c>
      <c r="AN83" s="70">
        <f>+P85-Q85</f>
        <v>1406</v>
      </c>
      <c r="AO83" s="264">
        <f>IF(Q85=0,0,IF(AN83&gt;0,ABS(+AN83/Q85),-ABS(+AN83/Q85)))</f>
        <v>4.6556291390728477</v>
      </c>
      <c r="AP83" s="70">
        <f>+R85-S85</f>
        <v>-429</v>
      </c>
      <c r="AQ83" s="264">
        <f>IF(S85=0,0,IF(AP83&gt;0,ABS(+AP83/S85),-ABS(+AP83/S85)))</f>
        <v>-0.65197568389057747</v>
      </c>
      <c r="AR83" s="70">
        <f>+T85-U85</f>
        <v>-3819</v>
      </c>
      <c r="AS83" s="264">
        <f>IF(U85=0,0,IF(AR83&gt;0,ABS(+AR83/U85),-ABS(+AR83/U85)))</f>
        <v>-0.62555282555282554</v>
      </c>
      <c r="AT83" s="70">
        <f>+V85-W85</f>
        <v>5654</v>
      </c>
      <c r="AU83" s="264">
        <f>IF(W85=0,0,IF(AT83&gt;0,ABS(+AT83/W85),-ABS(+AT83/W85)))</f>
        <v>0.80028308563340411</v>
      </c>
    </row>
    <row r="84" spans="1:47" ht="13.5" x14ac:dyDescent="0.25">
      <c r="A84" s="649">
        <v>4630</v>
      </c>
      <c r="B84" s="30" t="s">
        <v>2836</v>
      </c>
      <c r="C84" s="30" t="s">
        <v>1515</v>
      </c>
      <c r="D84" s="649" t="s">
        <v>1779</v>
      </c>
      <c r="E84" s="723"/>
      <c r="F84" s="656">
        <f>+'17HPM_DATA_INPUT'!D49</f>
        <v>0</v>
      </c>
      <c r="G84" s="651">
        <f>+'17HPM_DATA_INPUT'!E49</f>
        <v>2</v>
      </c>
      <c r="H84" s="654">
        <f>+'17HPM_DATA_INPUT'!F49</f>
        <v>0</v>
      </c>
      <c r="I84" s="651">
        <f>+'17HPM_DATA_INPUT'!G49</f>
        <v>8</v>
      </c>
      <c r="J84" s="654">
        <f>+'17HPM_DATA_INPUT'!H49</f>
        <v>0</v>
      </c>
      <c r="K84" s="651">
        <f>+'17HPM_DATA_INPUT'!I49</f>
        <v>4922</v>
      </c>
      <c r="L84" s="654">
        <f>+'17HPM_DATA_INPUT'!J49</f>
        <v>0</v>
      </c>
      <c r="M84" s="651">
        <f>+'17HPM_DATA_INPUT'!K49</f>
        <v>1931</v>
      </c>
      <c r="N84" s="654">
        <f>+'17HPM_DATA_INPUT'!L49</f>
        <v>0</v>
      </c>
      <c r="O84" s="651">
        <f>+'17HPM_DATA_INPUT'!M49</f>
        <v>1335</v>
      </c>
      <c r="P84" s="650">
        <f t="shared" ref="P84" si="118">+L84-N84</f>
        <v>0</v>
      </c>
      <c r="Q84" s="652">
        <f t="shared" ref="Q84" si="119">+M84-O84</f>
        <v>596</v>
      </c>
      <c r="R84" s="654">
        <f>+'17HPM_DATA_INPUT'!P49</f>
        <v>0</v>
      </c>
      <c r="S84" s="651">
        <f>+'17HPM_DATA_INPUT'!Q49</f>
        <v>0</v>
      </c>
      <c r="T84" s="654">
        <f>+'17HPM_DATA_INPUT'!R49</f>
        <v>0</v>
      </c>
      <c r="U84" s="651">
        <f>+'17HPM_DATA_INPUT'!S49</f>
        <v>418</v>
      </c>
      <c r="V84" s="650">
        <f t="shared" ref="V84" si="120">+P84-R84-T84</f>
        <v>0</v>
      </c>
      <c r="W84" s="653">
        <f t="shared" ref="W84" si="121">+Q84-S84-U84</f>
        <v>178</v>
      </c>
      <c r="X84" s="4047"/>
      <c r="Y84" s="4044"/>
      <c r="Z84" s="4047"/>
      <c r="AA84" s="3183"/>
      <c r="AB84" s="3183"/>
      <c r="AC84" s="3183"/>
      <c r="AD84" s="70"/>
      <c r="AE84" s="264"/>
      <c r="AF84" s="70"/>
      <c r="AG84" s="264"/>
      <c r="AH84" s="70"/>
      <c r="AI84" s="264"/>
      <c r="AJ84" s="70"/>
      <c r="AK84" s="264"/>
      <c r="AL84" s="70"/>
      <c r="AM84" s="264"/>
      <c r="AN84" s="70"/>
      <c r="AO84" s="264"/>
      <c r="AP84" s="70"/>
      <c r="AQ84" s="264"/>
      <c r="AR84" s="70"/>
      <c r="AS84" s="264"/>
      <c r="AT84" s="70"/>
      <c r="AU84" s="264"/>
    </row>
    <row r="85" spans="1:47" ht="13.5" x14ac:dyDescent="0.25">
      <c r="A85" s="649">
        <v>4640</v>
      </c>
      <c r="B85" s="30" t="s">
        <v>2837</v>
      </c>
      <c r="C85" s="30" t="s">
        <v>1515</v>
      </c>
      <c r="D85" s="649" t="s">
        <v>1510</v>
      </c>
      <c r="E85" s="723"/>
      <c r="F85" s="656">
        <f>+'17HPM_DATA_INPUT'!D50</f>
        <v>4</v>
      </c>
      <c r="G85" s="651">
        <f>+'17HPM_DATA_INPUT'!E50</f>
        <v>11</v>
      </c>
      <c r="H85" s="654">
        <f>+'17HPM_DATA_INPUT'!F50</f>
        <v>44</v>
      </c>
      <c r="I85" s="651">
        <f>+'17HPM_DATA_INPUT'!G50</f>
        <v>149</v>
      </c>
      <c r="J85" s="654">
        <f>+'17HPM_DATA_INPUT'!H50</f>
        <v>17124</v>
      </c>
      <c r="K85" s="651">
        <f>+'17HPM_DATA_INPUT'!I50</f>
        <v>48546</v>
      </c>
      <c r="L85" s="654">
        <f>+'17HPM_DATA_INPUT'!J50</f>
        <v>5205</v>
      </c>
      <c r="M85" s="651">
        <f>+'17HPM_DATA_INPUT'!K50</f>
        <v>10487</v>
      </c>
      <c r="N85" s="654">
        <f>+'17HPM_DATA_INPUT'!L50</f>
        <v>4101</v>
      </c>
      <c r="O85" s="651">
        <f>+'17HPM_DATA_INPUT'!M50</f>
        <v>10789</v>
      </c>
      <c r="P85" s="650">
        <f t="shared" si="86"/>
        <v>1104</v>
      </c>
      <c r="Q85" s="652">
        <f t="shared" si="87"/>
        <v>-302</v>
      </c>
      <c r="R85" s="654">
        <f>+'17HPM_DATA_INPUT'!P50</f>
        <v>229</v>
      </c>
      <c r="S85" s="651">
        <f>+'17HPM_DATA_INPUT'!Q50</f>
        <v>658</v>
      </c>
      <c r="T85" s="654">
        <f>+'17HPM_DATA_INPUT'!R50</f>
        <v>2286</v>
      </c>
      <c r="U85" s="651">
        <f>+'17HPM_DATA_INPUT'!S50</f>
        <v>6105</v>
      </c>
      <c r="V85" s="650">
        <f t="shared" si="88"/>
        <v>-1411</v>
      </c>
      <c r="W85" s="653">
        <f t="shared" si="89"/>
        <v>-7065</v>
      </c>
      <c r="X85" s="4047"/>
      <c r="Y85" s="4044"/>
      <c r="Z85" s="4047"/>
      <c r="AA85" s="3183"/>
      <c r="AB85" s="3183"/>
      <c r="AC85" s="3183"/>
      <c r="AD85" s="70">
        <f t="shared" si="91"/>
        <v>0</v>
      </c>
      <c r="AE85" s="264">
        <f t="shared" si="92"/>
        <v>0</v>
      </c>
      <c r="AF85" s="70">
        <f t="shared" si="93"/>
        <v>0</v>
      </c>
      <c r="AG85" s="264">
        <f t="shared" si="94"/>
        <v>0</v>
      </c>
      <c r="AH85" s="70">
        <f t="shared" si="95"/>
        <v>0</v>
      </c>
      <c r="AI85" s="264">
        <f t="shared" si="96"/>
        <v>0</v>
      </c>
      <c r="AJ85" s="70">
        <f t="shared" si="97"/>
        <v>0</v>
      </c>
      <c r="AK85" s="264">
        <f t="shared" si="98"/>
        <v>0</v>
      </c>
      <c r="AL85" s="70">
        <f t="shared" si="99"/>
        <v>0</v>
      </c>
      <c r="AM85" s="264">
        <f t="shared" si="100"/>
        <v>0</v>
      </c>
      <c r="AN85" s="70">
        <f t="shared" si="101"/>
        <v>0</v>
      </c>
      <c r="AO85" s="264">
        <f t="shared" si="102"/>
        <v>0</v>
      </c>
      <c r="AP85" s="70">
        <f t="shared" si="103"/>
        <v>0</v>
      </c>
      <c r="AQ85" s="264">
        <f t="shared" si="104"/>
        <v>0</v>
      </c>
      <c r="AR85" s="70">
        <f t="shared" si="105"/>
        <v>0</v>
      </c>
      <c r="AS85" s="264">
        <f t="shared" si="106"/>
        <v>0</v>
      </c>
      <c r="AT85" s="70">
        <f t="shared" si="107"/>
        <v>0</v>
      </c>
      <c r="AU85" s="264">
        <f t="shared" si="108"/>
        <v>0</v>
      </c>
    </row>
    <row r="86" spans="1:47" ht="13.5" hidden="1" x14ac:dyDescent="0.25">
      <c r="A86" s="649">
        <v>4650</v>
      </c>
      <c r="B86" s="30" t="e">
        <v>#N/A</v>
      </c>
      <c r="C86" s="30" t="e">
        <v>#N/A</v>
      </c>
      <c r="D86" s="649" t="s">
        <v>1511</v>
      </c>
      <c r="E86" s="723"/>
      <c r="F86" s="656">
        <f>+'17HPM_DATA_INPUT'!D51</f>
        <v>0</v>
      </c>
      <c r="G86" s="651">
        <f>+'17HPM_DATA_INPUT'!E51</f>
        <v>0</v>
      </c>
      <c r="H86" s="654">
        <f>+'17HPM_DATA_INPUT'!F51</f>
        <v>0</v>
      </c>
      <c r="I86" s="651">
        <f>+'17HPM_DATA_INPUT'!G51</f>
        <v>0</v>
      </c>
      <c r="J86" s="654">
        <f>+'17HPM_DATA_INPUT'!H51</f>
        <v>0</v>
      </c>
      <c r="K86" s="651">
        <f>+'17HPM_DATA_INPUT'!I51</f>
        <v>0</v>
      </c>
      <c r="L86" s="654">
        <f>+'17HPM_DATA_INPUT'!J51</f>
        <v>0</v>
      </c>
      <c r="M86" s="651">
        <f>+'17HPM_DATA_INPUT'!K51</f>
        <v>0</v>
      </c>
      <c r="N86" s="654">
        <f>+'17HPM_DATA_INPUT'!L51</f>
        <v>0</v>
      </c>
      <c r="O86" s="651">
        <f>+'17HPM_DATA_INPUT'!M51</f>
        <v>0</v>
      </c>
      <c r="P86" s="650">
        <f t="shared" si="86"/>
        <v>0</v>
      </c>
      <c r="Q86" s="652">
        <f t="shared" si="87"/>
        <v>0</v>
      </c>
      <c r="R86" s="654">
        <f>+'17HPM_DATA_INPUT'!P51</f>
        <v>0</v>
      </c>
      <c r="S86" s="651">
        <f>+'17HPM_DATA_INPUT'!Q51</f>
        <v>0</v>
      </c>
      <c r="T86" s="654">
        <f>+'17HPM_DATA_INPUT'!R51</f>
        <v>0</v>
      </c>
      <c r="U86" s="651">
        <f>+'17HPM_DATA_INPUT'!S51</f>
        <v>0</v>
      </c>
      <c r="V86" s="650">
        <f t="shared" si="88"/>
        <v>0</v>
      </c>
      <c r="W86" s="653">
        <f t="shared" si="89"/>
        <v>0</v>
      </c>
      <c r="X86" s="4047"/>
      <c r="Y86" s="4044"/>
      <c r="Z86" s="4047"/>
      <c r="AA86" s="3183"/>
      <c r="AB86" s="3183"/>
      <c r="AC86" s="3183"/>
      <c r="AD86" s="70">
        <f t="shared" si="91"/>
        <v>0</v>
      </c>
      <c r="AE86" s="264">
        <f t="shared" si="92"/>
        <v>0</v>
      </c>
      <c r="AF86" s="70">
        <f t="shared" si="93"/>
        <v>0</v>
      </c>
      <c r="AG86" s="264">
        <f t="shared" si="94"/>
        <v>0</v>
      </c>
      <c r="AH86" s="70">
        <f t="shared" si="95"/>
        <v>0</v>
      </c>
      <c r="AI86" s="264">
        <f t="shared" si="96"/>
        <v>0</v>
      </c>
      <c r="AJ86" s="70">
        <f t="shared" si="97"/>
        <v>0</v>
      </c>
      <c r="AK86" s="264">
        <f t="shared" si="98"/>
        <v>0</v>
      </c>
      <c r="AL86" s="70">
        <f t="shared" si="99"/>
        <v>0</v>
      </c>
      <c r="AM86" s="264">
        <f t="shared" si="100"/>
        <v>0</v>
      </c>
      <c r="AN86" s="70">
        <f t="shared" si="101"/>
        <v>0</v>
      </c>
      <c r="AO86" s="264">
        <f t="shared" si="102"/>
        <v>0</v>
      </c>
      <c r="AP86" s="70">
        <f t="shared" si="103"/>
        <v>0</v>
      </c>
      <c r="AQ86" s="264">
        <f t="shared" si="104"/>
        <v>0</v>
      </c>
      <c r="AR86" s="70">
        <f t="shared" si="105"/>
        <v>0</v>
      </c>
      <c r="AS86" s="264">
        <f t="shared" si="106"/>
        <v>0</v>
      </c>
      <c r="AT86" s="70">
        <f t="shared" si="107"/>
        <v>0</v>
      </c>
      <c r="AU86" s="264">
        <f t="shared" si="108"/>
        <v>0</v>
      </c>
    </row>
    <row r="87" spans="1:47" ht="13.5" hidden="1" x14ac:dyDescent="0.25">
      <c r="A87" s="649">
        <v>4660</v>
      </c>
      <c r="B87" s="30" t="s">
        <v>3449</v>
      </c>
      <c r="C87" s="30" t="s">
        <v>1515</v>
      </c>
      <c r="D87" s="649" t="s">
        <v>2284</v>
      </c>
      <c r="E87" s="723"/>
      <c r="F87" s="656">
        <f>+'17HPM_DATA_INPUT'!D52</f>
        <v>0</v>
      </c>
      <c r="G87" s="651">
        <f>+'17HPM_DATA_INPUT'!E52</f>
        <v>0</v>
      </c>
      <c r="H87" s="654">
        <f>+'17HPM_DATA_INPUT'!F52</f>
        <v>0</v>
      </c>
      <c r="I87" s="651">
        <f>+'17HPM_DATA_INPUT'!G52</f>
        <v>0</v>
      </c>
      <c r="J87" s="654">
        <f>+'17HPM_DATA_INPUT'!H52</f>
        <v>0</v>
      </c>
      <c r="K87" s="651">
        <f>+'17HPM_DATA_INPUT'!I52</f>
        <v>0</v>
      </c>
      <c r="L87" s="654">
        <f>+'17HPM_DATA_INPUT'!J52</f>
        <v>0</v>
      </c>
      <c r="M87" s="651">
        <f>+'17HPM_DATA_INPUT'!K52</f>
        <v>0</v>
      </c>
      <c r="N87" s="654">
        <f>+'17HPM_DATA_INPUT'!L52</f>
        <v>0</v>
      </c>
      <c r="O87" s="651">
        <f>+'17HPM_DATA_INPUT'!M52</f>
        <v>0</v>
      </c>
      <c r="P87" s="650">
        <f t="shared" si="86"/>
        <v>0</v>
      </c>
      <c r="Q87" s="652">
        <f t="shared" si="87"/>
        <v>0</v>
      </c>
      <c r="R87" s="654">
        <f>+'17HPM_DATA_INPUT'!P52</f>
        <v>0</v>
      </c>
      <c r="S87" s="651">
        <f>+'17HPM_DATA_INPUT'!Q52</f>
        <v>0</v>
      </c>
      <c r="T87" s="654">
        <f>+'17HPM_DATA_INPUT'!R52</f>
        <v>0</v>
      </c>
      <c r="U87" s="651">
        <f>+'17HPM_DATA_INPUT'!S52</f>
        <v>0</v>
      </c>
      <c r="V87" s="650">
        <f t="shared" si="88"/>
        <v>0</v>
      </c>
      <c r="W87" s="653">
        <f t="shared" si="89"/>
        <v>0</v>
      </c>
      <c r="X87" s="4047"/>
      <c r="Y87" s="4044"/>
      <c r="Z87" s="4047"/>
      <c r="AA87" s="3183"/>
      <c r="AB87" s="3183"/>
      <c r="AC87" s="3183"/>
      <c r="AD87" s="70">
        <f t="shared" si="91"/>
        <v>53</v>
      </c>
      <c r="AE87" s="264">
        <f t="shared" si="92"/>
        <v>2.5690741638390694E-2</v>
      </c>
      <c r="AF87" s="70">
        <f t="shared" si="93"/>
        <v>117</v>
      </c>
      <c r="AG87" s="264">
        <f t="shared" si="94"/>
        <v>3.8909211839042238E-2</v>
      </c>
      <c r="AH87" s="70">
        <f t="shared" si="95"/>
        <v>24253</v>
      </c>
      <c r="AI87" s="264">
        <f t="shared" si="96"/>
        <v>5.8385251663472928E-2</v>
      </c>
      <c r="AJ87" s="70">
        <f t="shared" si="97"/>
        <v>-411</v>
      </c>
      <c r="AK87" s="264">
        <f t="shared" si="98"/>
        <v>-2.3644470012944051E-3</v>
      </c>
      <c r="AL87" s="70">
        <f t="shared" si="99"/>
        <v>-902</v>
      </c>
      <c r="AM87" s="264">
        <f t="shared" si="100"/>
        <v>-2.3981070374604525E-2</v>
      </c>
      <c r="AN87" s="70">
        <f t="shared" si="101"/>
        <v>491</v>
      </c>
      <c r="AO87" s="264">
        <f t="shared" si="102"/>
        <v>3.6046750653393241E-3</v>
      </c>
      <c r="AP87" s="70">
        <f t="shared" si="103"/>
        <v>318</v>
      </c>
      <c r="AQ87" s="264">
        <f t="shared" si="104"/>
        <v>7.2338489535941769E-2</v>
      </c>
      <c r="AR87" s="70">
        <f t="shared" si="105"/>
        <v>-7086</v>
      </c>
      <c r="AS87" s="264">
        <f t="shared" si="106"/>
        <v>-0.28557610929754562</v>
      </c>
      <c r="AT87" s="70">
        <f t="shared" si="107"/>
        <v>7259</v>
      </c>
      <c r="AU87" s="264">
        <f t="shared" si="108"/>
        <v>6.7839219461136607E-2</v>
      </c>
    </row>
    <row r="88" spans="1:47" ht="13.5" x14ac:dyDescent="0.25">
      <c r="A88" s="649">
        <v>4680</v>
      </c>
      <c r="B88" s="30" t="s">
        <v>2840</v>
      </c>
      <c r="C88" s="30" t="s">
        <v>1515</v>
      </c>
      <c r="D88" s="649" t="s">
        <v>1512</v>
      </c>
      <c r="E88" s="723"/>
      <c r="F88" s="656">
        <f>+'17HPM_DATA_INPUT'!D53</f>
        <v>2116</v>
      </c>
      <c r="G88" s="651">
        <f>+'17HPM_DATA_INPUT'!E53</f>
        <v>2063</v>
      </c>
      <c r="H88" s="654">
        <f>+'17HPM_DATA_INPUT'!F53</f>
        <v>3124</v>
      </c>
      <c r="I88" s="651">
        <f>+'17HPM_DATA_INPUT'!G53</f>
        <v>3007</v>
      </c>
      <c r="J88" s="654">
        <f>+'17HPM_DATA_INPUT'!H53</f>
        <v>439649</v>
      </c>
      <c r="K88" s="651">
        <f>+'17HPM_DATA_INPUT'!I53</f>
        <v>415396</v>
      </c>
      <c r="L88" s="654">
        <f>+'17HPM_DATA_INPUT'!J53</f>
        <v>173414</v>
      </c>
      <c r="M88" s="651">
        <f>+'17HPM_DATA_INPUT'!K53</f>
        <v>173825</v>
      </c>
      <c r="N88" s="654">
        <f>+'17HPM_DATA_INPUT'!L53</f>
        <v>36711</v>
      </c>
      <c r="O88" s="651">
        <f>+'17HPM_DATA_INPUT'!M53</f>
        <v>37613</v>
      </c>
      <c r="P88" s="650">
        <f t="shared" si="86"/>
        <v>136703</v>
      </c>
      <c r="Q88" s="652">
        <f t="shared" si="87"/>
        <v>136212</v>
      </c>
      <c r="R88" s="654">
        <f>+'17HPM_DATA_INPUT'!P53</f>
        <v>4714</v>
      </c>
      <c r="S88" s="651">
        <f>+'17HPM_DATA_INPUT'!Q53</f>
        <v>4396</v>
      </c>
      <c r="T88" s="654">
        <f>+'17HPM_DATA_INPUT'!R53</f>
        <v>17727</v>
      </c>
      <c r="U88" s="651">
        <f>+'17HPM_DATA_INPUT'!S53</f>
        <v>24813</v>
      </c>
      <c r="V88" s="650">
        <f t="shared" si="88"/>
        <v>114262</v>
      </c>
      <c r="W88" s="653">
        <f t="shared" si="89"/>
        <v>107003</v>
      </c>
      <c r="X88" s="4047"/>
      <c r="Y88" s="4044"/>
      <c r="Z88" s="4047"/>
      <c r="AA88" s="3183"/>
      <c r="AB88" s="3183"/>
      <c r="AC88" s="3183"/>
      <c r="AD88" s="70">
        <f t="shared" si="91"/>
        <v>0</v>
      </c>
      <c r="AE88" s="264">
        <f t="shared" si="92"/>
        <v>0</v>
      </c>
      <c r="AF88" s="70">
        <f t="shared" si="93"/>
        <v>0</v>
      </c>
      <c r="AG88" s="264">
        <f t="shared" si="94"/>
        <v>0</v>
      </c>
      <c r="AH88" s="70">
        <f t="shared" si="95"/>
        <v>0</v>
      </c>
      <c r="AI88" s="264">
        <f t="shared" si="96"/>
        <v>0</v>
      </c>
      <c r="AJ88" s="70">
        <f t="shared" si="97"/>
        <v>0</v>
      </c>
      <c r="AK88" s="264">
        <f t="shared" si="98"/>
        <v>0</v>
      </c>
      <c r="AL88" s="70">
        <f t="shared" si="99"/>
        <v>0</v>
      </c>
      <c r="AM88" s="264">
        <f t="shared" si="100"/>
        <v>0</v>
      </c>
      <c r="AN88" s="70">
        <f t="shared" si="101"/>
        <v>0</v>
      </c>
      <c r="AO88" s="264">
        <f t="shared" si="102"/>
        <v>0</v>
      </c>
      <c r="AP88" s="70">
        <f t="shared" si="103"/>
        <v>0</v>
      </c>
      <c r="AQ88" s="264">
        <f t="shared" si="104"/>
        <v>0</v>
      </c>
      <c r="AR88" s="70">
        <f t="shared" si="105"/>
        <v>0</v>
      </c>
      <c r="AS88" s="264">
        <f t="shared" si="106"/>
        <v>0</v>
      </c>
      <c r="AT88" s="70">
        <f t="shared" si="107"/>
        <v>0</v>
      </c>
      <c r="AU88" s="264">
        <f t="shared" si="108"/>
        <v>0</v>
      </c>
    </row>
    <row r="89" spans="1:47" ht="13.5" hidden="1" x14ac:dyDescent="0.25">
      <c r="A89" s="649">
        <v>4690</v>
      </c>
      <c r="B89" s="30" t="s">
        <v>2841</v>
      </c>
      <c r="C89" s="30" t="s">
        <v>1515</v>
      </c>
      <c r="D89" s="649" t="s">
        <v>1513</v>
      </c>
      <c r="E89" s="723"/>
      <c r="F89" s="656">
        <f>+'17HPM_DATA_INPUT'!D54</f>
        <v>0</v>
      </c>
      <c r="G89" s="651">
        <f>+'17HPM_DATA_INPUT'!E54</f>
        <v>0</v>
      </c>
      <c r="H89" s="654">
        <f>+'17HPM_DATA_INPUT'!F54</f>
        <v>0</v>
      </c>
      <c r="I89" s="651">
        <f>+'17HPM_DATA_INPUT'!G54</f>
        <v>0</v>
      </c>
      <c r="J89" s="654">
        <f>+'17HPM_DATA_INPUT'!H54</f>
        <v>0</v>
      </c>
      <c r="K89" s="651">
        <f>+'17HPM_DATA_INPUT'!I54</f>
        <v>0</v>
      </c>
      <c r="L89" s="654">
        <f>+'17HPM_DATA_INPUT'!J54</f>
        <v>0</v>
      </c>
      <c r="M89" s="651">
        <f>+'17HPM_DATA_INPUT'!K54</f>
        <v>0</v>
      </c>
      <c r="N89" s="654">
        <f>+'17HPM_DATA_INPUT'!L54</f>
        <v>0</v>
      </c>
      <c r="O89" s="651">
        <f>+'17HPM_DATA_INPUT'!M54</f>
        <v>0</v>
      </c>
      <c r="P89" s="650">
        <f t="shared" si="86"/>
        <v>0</v>
      </c>
      <c r="Q89" s="652">
        <f t="shared" si="87"/>
        <v>0</v>
      </c>
      <c r="R89" s="654">
        <f>+'17HPM_DATA_INPUT'!P54</f>
        <v>0</v>
      </c>
      <c r="S89" s="651">
        <f>+'17HPM_DATA_INPUT'!Q54</f>
        <v>0</v>
      </c>
      <c r="T89" s="654">
        <f>+'17HPM_DATA_INPUT'!R54</f>
        <v>0</v>
      </c>
      <c r="U89" s="651">
        <f>+'17HPM_DATA_INPUT'!S54</f>
        <v>0</v>
      </c>
      <c r="V89" s="650">
        <f t="shared" si="88"/>
        <v>0</v>
      </c>
      <c r="W89" s="653">
        <f t="shared" si="89"/>
        <v>0</v>
      </c>
      <c r="X89" s="4047"/>
      <c r="Y89" s="4044"/>
      <c r="Z89" s="4047"/>
      <c r="AA89" s="3183"/>
      <c r="AB89" s="3183"/>
      <c r="AC89" s="3183"/>
      <c r="AD89" s="70">
        <f t="shared" si="91"/>
        <v>119</v>
      </c>
      <c r="AE89" s="264">
        <f t="shared" si="92"/>
        <v>7.2560975609756093E-2</v>
      </c>
      <c r="AF89" s="70">
        <f t="shared" si="93"/>
        <v>11834</v>
      </c>
      <c r="AG89" s="264">
        <f t="shared" si="94"/>
        <v>1.3725353746230573</v>
      </c>
      <c r="AH89" s="70">
        <f t="shared" si="95"/>
        <v>6806684</v>
      </c>
      <c r="AI89" s="264">
        <f t="shared" si="96"/>
        <v>0.12939541874468716</v>
      </c>
      <c r="AJ89" s="70">
        <f t="shared" si="97"/>
        <v>1425869</v>
      </c>
      <c r="AK89" s="264">
        <f t="shared" si="98"/>
        <v>5.779868522258693E-2</v>
      </c>
      <c r="AL89" s="70">
        <f t="shared" si="99"/>
        <v>2827618</v>
      </c>
      <c r="AM89" s="264">
        <f t="shared" si="100"/>
        <v>0.20397196002128867</v>
      </c>
      <c r="AN89" s="70">
        <f t="shared" si="101"/>
        <v>-1401749</v>
      </c>
      <c r="AO89" s="264">
        <f t="shared" si="102"/>
        <v>-0.12970994088257604</v>
      </c>
      <c r="AP89" s="70">
        <f t="shared" si="103"/>
        <v>149315</v>
      </c>
      <c r="AQ89" s="264">
        <f t="shared" si="104"/>
        <v>0.27084115573887951</v>
      </c>
      <c r="AR89" s="70">
        <f t="shared" si="105"/>
        <v>342588</v>
      </c>
      <c r="AS89" s="264">
        <f t="shared" si="106"/>
        <v>0.13088581779949013</v>
      </c>
      <c r="AT89" s="70">
        <f t="shared" si="107"/>
        <v>-1893652</v>
      </c>
      <c r="AU89" s="264">
        <f t="shared" si="108"/>
        <v>-0.24792384537444756</v>
      </c>
    </row>
    <row r="90" spans="1:47" ht="13.5" x14ac:dyDescent="0.25">
      <c r="A90" s="649">
        <v>4700</v>
      </c>
      <c r="B90" s="30" t="s">
        <v>2842</v>
      </c>
      <c r="C90" s="30" t="s">
        <v>1515</v>
      </c>
      <c r="D90" s="649" t="s">
        <v>1517</v>
      </c>
      <c r="E90" s="723"/>
      <c r="F90" s="656">
        <f>+'17HPM_DATA_INPUT'!D55</f>
        <v>1759</v>
      </c>
      <c r="G90" s="651">
        <f>+'17HPM_DATA_INPUT'!E55</f>
        <v>1640</v>
      </c>
      <c r="H90" s="654">
        <f>+'17HPM_DATA_INPUT'!F55</f>
        <v>20456</v>
      </c>
      <c r="I90" s="651">
        <f>+'17HPM_DATA_INPUT'!G55</f>
        <v>8622</v>
      </c>
      <c r="J90" s="654">
        <f>+'17HPM_DATA_INPUT'!H55</f>
        <v>59410432</v>
      </c>
      <c r="K90" s="651">
        <f>+'17HPM_DATA_INPUT'!I55</f>
        <v>52603748</v>
      </c>
      <c r="L90" s="654">
        <f>+'17HPM_DATA_INPUT'!J55</f>
        <v>26095444</v>
      </c>
      <c r="M90" s="651">
        <f>+'17HPM_DATA_INPUT'!K55</f>
        <v>24669575</v>
      </c>
      <c r="N90" s="654">
        <f>+'17HPM_DATA_INPUT'!L55</f>
        <v>16690396</v>
      </c>
      <c r="O90" s="651">
        <f>+'17HPM_DATA_INPUT'!M55</f>
        <v>13862778</v>
      </c>
      <c r="P90" s="650">
        <f t="shared" si="86"/>
        <v>9405048</v>
      </c>
      <c r="Q90" s="652">
        <f t="shared" si="87"/>
        <v>10806797</v>
      </c>
      <c r="R90" s="654">
        <f>+'17HPM_DATA_INPUT'!P55</f>
        <v>700616</v>
      </c>
      <c r="S90" s="651">
        <f>+'17HPM_DATA_INPUT'!Q55</f>
        <v>551301</v>
      </c>
      <c r="T90" s="672">
        <f>+'17HPM_DATA_INPUT'!R55</f>
        <v>2960045</v>
      </c>
      <c r="U90" s="651">
        <f>+'17HPM_DATA_INPUT'!S55</f>
        <v>2617457</v>
      </c>
      <c r="V90" s="650">
        <f t="shared" si="88"/>
        <v>5744387</v>
      </c>
      <c r="W90" s="653">
        <f t="shared" si="89"/>
        <v>7638039</v>
      </c>
      <c r="X90" s="4047"/>
      <c r="Y90" s="4044"/>
      <c r="Z90" s="4047"/>
      <c r="AA90" s="3183"/>
      <c r="AB90" s="3183"/>
      <c r="AC90" s="3183"/>
      <c r="AD90" s="261">
        <f t="shared" si="91"/>
        <v>201</v>
      </c>
      <c r="AE90" s="262">
        <f t="shared" si="92"/>
        <v>3.9849325931800156E-2</v>
      </c>
      <c r="AF90" s="18">
        <f t="shared" si="93"/>
        <v>151807</v>
      </c>
      <c r="AG90" s="262">
        <f t="shared" si="94"/>
        <v>0.83275003291350336</v>
      </c>
      <c r="AH90" s="18">
        <f t="shared" si="95"/>
        <v>12864304</v>
      </c>
      <c r="AI90" s="262">
        <f t="shared" si="96"/>
        <v>0.1346249995395398</v>
      </c>
      <c r="AJ90" s="18">
        <f t="shared" si="97"/>
        <v>2729023</v>
      </c>
      <c r="AK90" s="262">
        <f t="shared" si="98"/>
        <v>6.3969878106412872E-2</v>
      </c>
      <c r="AL90" s="18">
        <f t="shared" si="99"/>
        <v>3521021</v>
      </c>
      <c r="AM90" s="262">
        <f t="shared" si="100"/>
        <v>0.15291444463963369</v>
      </c>
      <c r="AN90" s="18">
        <f t="shared" si="101"/>
        <v>-791998</v>
      </c>
      <c r="AO90" s="262">
        <f t="shared" si="102"/>
        <v>-4.0336077789341042E-2</v>
      </c>
      <c r="AP90" s="18">
        <f t="shared" si="103"/>
        <v>184858</v>
      </c>
      <c r="AQ90" s="262">
        <f t="shared" si="104"/>
        <v>0.18636156510728558</v>
      </c>
      <c r="AR90" s="18">
        <f t="shared" si="105"/>
        <v>594763</v>
      </c>
      <c r="AS90" s="262">
        <f t="shared" si="106"/>
        <v>0.10746100005293886</v>
      </c>
      <c r="AT90" s="18">
        <f t="shared" si="107"/>
        <v>-1571619</v>
      </c>
      <c r="AU90" s="263">
        <f t="shared" si="108"/>
        <v>-0.11989441241272077</v>
      </c>
    </row>
    <row r="91" spans="1:47" ht="13.5" x14ac:dyDescent="0.25">
      <c r="A91" s="659">
        <v>20</v>
      </c>
      <c r="B91" s="30" t="e">
        <v>#N/A</v>
      </c>
      <c r="C91" s="30" t="e">
        <v>#N/A</v>
      </c>
      <c r="D91" s="659" t="s">
        <v>2609</v>
      </c>
      <c r="E91" s="723"/>
      <c r="F91" s="660">
        <f>+'17HPM_DATA_INPUT'!D56</f>
        <v>5245</v>
      </c>
      <c r="G91" s="664">
        <f>+'17HPM_DATA_INPUT'!E56</f>
        <v>5044</v>
      </c>
      <c r="H91" s="661">
        <f>+'17HPM_DATA_INPUT'!F56</f>
        <v>334103</v>
      </c>
      <c r="I91" s="665">
        <f>+'17HPM_DATA_INPUT'!G56</f>
        <v>182296</v>
      </c>
      <c r="J91" s="661">
        <f>SUM(J78:J90)</f>
        <v>108420880</v>
      </c>
      <c r="K91" s="665">
        <f t="shared" ref="K91:O91" si="122">SUM(K78:K90)</f>
        <v>95556576</v>
      </c>
      <c r="L91" s="661">
        <f t="shared" si="122"/>
        <v>45390086</v>
      </c>
      <c r="M91" s="665">
        <f t="shared" si="122"/>
        <v>42661063</v>
      </c>
      <c r="N91" s="661">
        <f t="shared" si="122"/>
        <v>26547106</v>
      </c>
      <c r="O91" s="665">
        <f t="shared" si="122"/>
        <v>23026085</v>
      </c>
      <c r="P91" s="661">
        <f t="shared" si="86"/>
        <v>18842980</v>
      </c>
      <c r="Q91" s="665">
        <f t="shared" si="87"/>
        <v>19634978</v>
      </c>
      <c r="R91" s="661">
        <f>SUM(R78:R90)</f>
        <v>1176790</v>
      </c>
      <c r="S91" s="665">
        <f>SUM(S78:S90)</f>
        <v>991932</v>
      </c>
      <c r="T91" s="661">
        <f>SUM(T78:T90)</f>
        <v>6129450</v>
      </c>
      <c r="U91" s="665">
        <f>SUM(U78:U90)</f>
        <v>5534687</v>
      </c>
      <c r="V91" s="661">
        <f t="shared" si="88"/>
        <v>11536740</v>
      </c>
      <c r="W91" s="663">
        <f t="shared" si="89"/>
        <v>13108359</v>
      </c>
      <c r="X91" s="4047"/>
      <c r="Y91" s="4044"/>
      <c r="Z91" s="4047"/>
      <c r="AA91" s="3183"/>
      <c r="AB91" s="3183"/>
      <c r="AC91" s="3183"/>
      <c r="AD91" s="70">
        <f t="shared" si="91"/>
        <v>1</v>
      </c>
      <c r="AE91" s="264">
        <f t="shared" si="92"/>
        <v>0.25</v>
      </c>
      <c r="AF91" s="70">
        <f t="shared" si="93"/>
        <v>3</v>
      </c>
      <c r="AG91" s="264">
        <f t="shared" si="94"/>
        <v>1</v>
      </c>
      <c r="AH91" s="70">
        <f t="shared" si="95"/>
        <v>3380</v>
      </c>
      <c r="AI91" s="264">
        <f t="shared" si="96"/>
        <v>0.81840193704600483</v>
      </c>
      <c r="AJ91" s="70">
        <f t="shared" si="97"/>
        <v>1318</v>
      </c>
      <c r="AK91" s="264">
        <f t="shared" si="98"/>
        <v>0.81965174129353235</v>
      </c>
      <c r="AL91" s="70">
        <f t="shared" si="99"/>
        <v>1349</v>
      </c>
      <c r="AM91" s="264">
        <f t="shared" si="100"/>
        <v>1.6155688622754492</v>
      </c>
      <c r="AN91" s="70">
        <f t="shared" si="101"/>
        <v>-31</v>
      </c>
      <c r="AO91" s="264">
        <f t="shared" si="102"/>
        <v>-4.0103492884864166E-2</v>
      </c>
      <c r="AP91" s="70">
        <f t="shared" si="103"/>
        <v>102</v>
      </c>
      <c r="AQ91" s="264">
        <f t="shared" si="104"/>
        <v>0.71830985915492962</v>
      </c>
      <c r="AR91" s="70">
        <f t="shared" si="105"/>
        <v>158</v>
      </c>
      <c r="AS91" s="264">
        <f t="shared" si="106"/>
        <v>0.4514285714285714</v>
      </c>
      <c r="AT91" s="70">
        <f t="shared" si="107"/>
        <v>-291</v>
      </c>
      <c r="AU91" s="264">
        <f t="shared" si="108"/>
        <v>-1.0355871886120998</v>
      </c>
    </row>
    <row r="92" spans="1:47" ht="13.5" x14ac:dyDescent="0.25">
      <c r="A92" s="649">
        <v>4570</v>
      </c>
      <c r="B92" s="30" t="s">
        <v>2831</v>
      </c>
      <c r="C92" s="30" t="s">
        <v>1515</v>
      </c>
      <c r="D92" s="649" t="s">
        <v>1505</v>
      </c>
      <c r="E92" s="723"/>
      <c r="F92" s="656">
        <f>+'17HPM_DATA_INPUT'!D57</f>
        <v>5</v>
      </c>
      <c r="G92" s="651">
        <f>+'17HPM_DATA_INPUT'!E57</f>
        <v>4</v>
      </c>
      <c r="H92" s="654">
        <f>+'17HPM_DATA_INPUT'!F57</f>
        <v>6</v>
      </c>
      <c r="I92" s="651">
        <f>+'17HPM_DATA_INPUT'!G57</f>
        <v>3</v>
      </c>
      <c r="J92" s="654">
        <f>+'17HPM_DATA_INPUT'!H57</f>
        <v>7510</v>
      </c>
      <c r="K92" s="651">
        <f>+'17HPM_DATA_INPUT'!I57</f>
        <v>4130</v>
      </c>
      <c r="L92" s="654">
        <f>+'17HPM_DATA_INPUT'!J57</f>
        <v>2926</v>
      </c>
      <c r="M92" s="651">
        <f>+'17HPM_DATA_INPUT'!K57</f>
        <v>1608</v>
      </c>
      <c r="N92" s="654">
        <f>+'17HPM_DATA_INPUT'!L57</f>
        <v>2184</v>
      </c>
      <c r="O92" s="651">
        <f>+'17HPM_DATA_INPUT'!M57</f>
        <v>835</v>
      </c>
      <c r="P92" s="650">
        <f t="shared" si="86"/>
        <v>742</v>
      </c>
      <c r="Q92" s="652">
        <f t="shared" si="87"/>
        <v>773</v>
      </c>
      <c r="R92" s="654">
        <f>+'17HPM_DATA_INPUT'!P57</f>
        <v>244</v>
      </c>
      <c r="S92" s="651">
        <f>+'17HPM_DATA_INPUT'!Q57</f>
        <v>142</v>
      </c>
      <c r="T92" s="654">
        <f>+'17HPM_DATA_INPUT'!R57</f>
        <v>508</v>
      </c>
      <c r="U92" s="651">
        <f>+'17HPM_DATA_INPUT'!S57</f>
        <v>350</v>
      </c>
      <c r="V92" s="650">
        <f t="shared" si="88"/>
        <v>-10</v>
      </c>
      <c r="W92" s="653">
        <f t="shared" si="89"/>
        <v>281</v>
      </c>
      <c r="X92" s="4047"/>
      <c r="Y92" s="4044"/>
      <c r="Z92" s="4047"/>
      <c r="AA92" s="3183"/>
      <c r="AB92" s="3183"/>
      <c r="AC92" s="3183"/>
      <c r="AD92" s="70">
        <f t="shared" si="91"/>
        <v>0</v>
      </c>
      <c r="AE92" s="264">
        <f t="shared" si="92"/>
        <v>0</v>
      </c>
      <c r="AF92" s="70">
        <f t="shared" si="93"/>
        <v>0</v>
      </c>
      <c r="AG92" s="264">
        <f t="shared" si="94"/>
        <v>0</v>
      </c>
      <c r="AH92" s="70">
        <f t="shared" si="95"/>
        <v>0</v>
      </c>
      <c r="AI92" s="264">
        <f t="shared" si="96"/>
        <v>0</v>
      </c>
      <c r="AJ92" s="70">
        <f t="shared" si="97"/>
        <v>0</v>
      </c>
      <c r="AK92" s="264">
        <f t="shared" si="98"/>
        <v>0</v>
      </c>
      <c r="AL92" s="70">
        <f t="shared" si="99"/>
        <v>0</v>
      </c>
      <c r="AM92" s="264">
        <f t="shared" si="100"/>
        <v>0</v>
      </c>
      <c r="AN92" s="70">
        <f t="shared" si="101"/>
        <v>0</v>
      </c>
      <c r="AO92" s="264">
        <f t="shared" si="102"/>
        <v>0</v>
      </c>
      <c r="AP92" s="70">
        <f t="shared" si="103"/>
        <v>0</v>
      </c>
      <c r="AQ92" s="264">
        <f t="shared" si="104"/>
        <v>0</v>
      </c>
      <c r="AR92" s="70">
        <f t="shared" si="105"/>
        <v>0</v>
      </c>
      <c r="AS92" s="264">
        <f t="shared" si="106"/>
        <v>0</v>
      </c>
      <c r="AT92" s="70">
        <f t="shared" si="107"/>
        <v>0</v>
      </c>
      <c r="AU92" s="264">
        <f t="shared" si="108"/>
        <v>0</v>
      </c>
    </row>
    <row r="93" spans="1:47" ht="13.5" hidden="1" x14ac:dyDescent="0.25">
      <c r="A93" s="649">
        <v>4580</v>
      </c>
      <c r="B93" s="30" t="s">
        <v>2832</v>
      </c>
      <c r="C93" s="30" t="s">
        <v>1515</v>
      </c>
      <c r="D93" s="649" t="s">
        <v>1516</v>
      </c>
      <c r="E93" s="723"/>
      <c r="F93" s="656">
        <f>+'17HPM_DATA_INPUT'!D58</f>
        <v>0</v>
      </c>
      <c r="G93" s="651">
        <f>+'17HPM_DATA_INPUT'!E58</f>
        <v>0</v>
      </c>
      <c r="H93" s="654">
        <f>+'17HPM_DATA_INPUT'!F58</f>
        <v>0</v>
      </c>
      <c r="I93" s="651">
        <f>+'17HPM_DATA_INPUT'!G58</f>
        <v>0</v>
      </c>
      <c r="J93" s="654">
        <f>+'17HPM_DATA_INPUT'!H58</f>
        <v>0</v>
      </c>
      <c r="K93" s="651">
        <f>+'17HPM_DATA_INPUT'!I58</f>
        <v>0</v>
      </c>
      <c r="L93" s="654">
        <f>+'17HPM_DATA_INPUT'!J58</f>
        <v>0</v>
      </c>
      <c r="M93" s="651">
        <f>+'17HPM_DATA_INPUT'!K58</f>
        <v>0</v>
      </c>
      <c r="N93" s="654">
        <f>+'17HPM_DATA_INPUT'!L58</f>
        <v>0</v>
      </c>
      <c r="O93" s="651">
        <f>+'17HPM_DATA_INPUT'!M58</f>
        <v>0</v>
      </c>
      <c r="P93" s="650">
        <f t="shared" si="86"/>
        <v>0</v>
      </c>
      <c r="Q93" s="652">
        <f t="shared" si="87"/>
        <v>0</v>
      </c>
      <c r="R93" s="654">
        <f>+'17HPM_DATA_INPUT'!P58</f>
        <v>0</v>
      </c>
      <c r="S93" s="651">
        <f>+'17HPM_DATA_INPUT'!Q58</f>
        <v>0</v>
      </c>
      <c r="T93" s="654">
        <f>+'17HPM_DATA_INPUT'!R58</f>
        <v>0</v>
      </c>
      <c r="U93" s="651">
        <f>+'17HPM_DATA_INPUT'!S58</f>
        <v>0</v>
      </c>
      <c r="V93" s="650">
        <f t="shared" si="88"/>
        <v>0</v>
      </c>
      <c r="W93" s="653">
        <f t="shared" si="89"/>
        <v>0</v>
      </c>
      <c r="X93" s="4047"/>
      <c r="Y93" s="4044"/>
      <c r="Z93" s="4047"/>
      <c r="AA93" s="3183"/>
      <c r="AB93" s="3183"/>
      <c r="AC93" s="3183"/>
      <c r="AD93" s="70">
        <f t="shared" si="91"/>
        <v>0</v>
      </c>
      <c r="AE93" s="264">
        <f t="shared" si="92"/>
        <v>0</v>
      </c>
      <c r="AF93" s="70">
        <f t="shared" si="93"/>
        <v>0</v>
      </c>
      <c r="AG93" s="264">
        <f t="shared" si="94"/>
        <v>0</v>
      </c>
      <c r="AH93" s="70">
        <f t="shared" si="95"/>
        <v>0</v>
      </c>
      <c r="AI93" s="264">
        <f t="shared" si="96"/>
        <v>0</v>
      </c>
      <c r="AJ93" s="70">
        <f t="shared" si="97"/>
        <v>0</v>
      </c>
      <c r="AK93" s="264">
        <f t="shared" si="98"/>
        <v>0</v>
      </c>
      <c r="AL93" s="70">
        <f t="shared" si="99"/>
        <v>0</v>
      </c>
      <c r="AM93" s="264">
        <f t="shared" si="100"/>
        <v>0</v>
      </c>
      <c r="AN93" s="70">
        <f t="shared" si="101"/>
        <v>0</v>
      </c>
      <c r="AO93" s="264">
        <f t="shared" si="102"/>
        <v>0</v>
      </c>
      <c r="AP93" s="70">
        <f t="shared" si="103"/>
        <v>0</v>
      </c>
      <c r="AQ93" s="264">
        <f t="shared" si="104"/>
        <v>0</v>
      </c>
      <c r="AR93" s="70">
        <f t="shared" si="105"/>
        <v>0</v>
      </c>
      <c r="AS93" s="264">
        <f t="shared" si="106"/>
        <v>0</v>
      </c>
      <c r="AT93" s="70">
        <f t="shared" si="107"/>
        <v>0</v>
      </c>
      <c r="AU93" s="264">
        <f t="shared" si="108"/>
        <v>0</v>
      </c>
    </row>
    <row r="94" spans="1:47" ht="13.5" hidden="1" x14ac:dyDescent="0.25">
      <c r="A94" s="649">
        <v>4590</v>
      </c>
      <c r="B94" s="30" t="s">
        <v>2833</v>
      </c>
      <c r="C94" s="30" t="s">
        <v>1515</v>
      </c>
      <c r="D94" s="649" t="s">
        <v>1506</v>
      </c>
      <c r="E94" s="723"/>
      <c r="F94" s="656">
        <f>+'17HPM_DATA_INPUT'!D59</f>
        <v>0</v>
      </c>
      <c r="G94" s="651">
        <f>+'17HPM_DATA_INPUT'!E59</f>
        <v>0</v>
      </c>
      <c r="H94" s="654">
        <f>+'17HPM_DATA_INPUT'!F59</f>
        <v>0</v>
      </c>
      <c r="I94" s="651">
        <f>+'17HPM_DATA_INPUT'!G59</f>
        <v>0</v>
      </c>
      <c r="J94" s="654">
        <f>+'17HPM_DATA_INPUT'!H59</f>
        <v>0</v>
      </c>
      <c r="K94" s="651">
        <f>+'17HPM_DATA_INPUT'!I59</f>
        <v>0</v>
      </c>
      <c r="L94" s="654">
        <f>+'17HPM_DATA_INPUT'!J59</f>
        <v>0</v>
      </c>
      <c r="M94" s="651">
        <f>+'17HPM_DATA_INPUT'!K59</f>
        <v>0</v>
      </c>
      <c r="N94" s="654">
        <f>+'17HPM_DATA_INPUT'!L59</f>
        <v>0</v>
      </c>
      <c r="O94" s="651">
        <f>+'17HPM_DATA_INPUT'!M59</f>
        <v>0</v>
      </c>
      <c r="P94" s="650">
        <f t="shared" si="86"/>
        <v>0</v>
      </c>
      <c r="Q94" s="652">
        <f t="shared" si="87"/>
        <v>0</v>
      </c>
      <c r="R94" s="654">
        <f>+'17HPM_DATA_INPUT'!P59</f>
        <v>0</v>
      </c>
      <c r="S94" s="651">
        <f>+'17HPM_DATA_INPUT'!Q59</f>
        <v>0</v>
      </c>
      <c r="T94" s="654">
        <f>+'17HPM_DATA_INPUT'!R59</f>
        <v>0</v>
      </c>
      <c r="U94" s="651">
        <f>+'17HPM_DATA_INPUT'!S59</f>
        <v>0</v>
      </c>
      <c r="V94" s="650">
        <f t="shared" si="88"/>
        <v>0</v>
      </c>
      <c r="W94" s="653">
        <f t="shared" si="89"/>
        <v>0</v>
      </c>
      <c r="X94" s="4047"/>
      <c r="Y94" s="4044"/>
      <c r="Z94" s="4047"/>
      <c r="AA94" s="3183"/>
      <c r="AB94" s="3183"/>
      <c r="AC94" s="3183"/>
      <c r="AD94" s="70">
        <f t="shared" si="91"/>
        <v>-68</v>
      </c>
      <c r="AE94" s="264">
        <f t="shared" si="92"/>
        <v>-7.6576576576576572E-2</v>
      </c>
      <c r="AF94" s="70">
        <f t="shared" si="93"/>
        <v>-175</v>
      </c>
      <c r="AG94" s="264">
        <f t="shared" si="94"/>
        <v>-7.6855511638120336E-2</v>
      </c>
      <c r="AH94" s="70">
        <f t="shared" si="95"/>
        <v>-152607</v>
      </c>
      <c r="AI94" s="264">
        <f t="shared" si="96"/>
        <v>-8.2720546385885038E-2</v>
      </c>
      <c r="AJ94" s="70">
        <f t="shared" si="97"/>
        <v>-76671</v>
      </c>
      <c r="AK94" s="264">
        <f t="shared" si="98"/>
        <v>-0.12133695213527779</v>
      </c>
      <c r="AL94" s="70">
        <f t="shared" si="99"/>
        <v>-31437</v>
      </c>
      <c r="AM94" s="264">
        <f t="shared" si="100"/>
        <v>-0.11039900547131248</v>
      </c>
      <c r="AN94" s="70">
        <f t="shared" si="101"/>
        <v>-45234</v>
      </c>
      <c r="AO94" s="264">
        <f t="shared" si="102"/>
        <v>-0.13030965612009437</v>
      </c>
      <c r="AP94" s="70">
        <f t="shared" si="103"/>
        <v>-2666</v>
      </c>
      <c r="AQ94" s="264">
        <f t="shared" si="104"/>
        <v>-0.19705817133564935</v>
      </c>
      <c r="AR94" s="70">
        <f t="shared" si="105"/>
        <v>-9493</v>
      </c>
      <c r="AS94" s="264">
        <f t="shared" si="106"/>
        <v>-8.7254244142761284E-2</v>
      </c>
      <c r="AT94" s="70">
        <f t="shared" si="107"/>
        <v>-33075</v>
      </c>
      <c r="AU94" s="264">
        <f t="shared" si="108"/>
        <v>-0.14713012842469561</v>
      </c>
    </row>
    <row r="95" spans="1:47" ht="13.5" x14ac:dyDescent="0.25">
      <c r="A95" s="649">
        <v>4600</v>
      </c>
      <c r="B95" s="30" t="s">
        <v>2834</v>
      </c>
      <c r="C95" s="30" t="s">
        <v>1515</v>
      </c>
      <c r="D95" s="649" t="s">
        <v>1507</v>
      </c>
      <c r="E95" s="723"/>
      <c r="F95" s="656">
        <f>+'17HPM_DATA_INPUT'!D60</f>
        <v>820</v>
      </c>
      <c r="G95" s="651">
        <f>+'17HPM_DATA_INPUT'!E60</f>
        <v>888</v>
      </c>
      <c r="H95" s="654">
        <f>+'17HPM_DATA_INPUT'!F60</f>
        <v>2102</v>
      </c>
      <c r="I95" s="651">
        <f>+'17HPM_DATA_INPUT'!G60</f>
        <v>2277</v>
      </c>
      <c r="J95" s="654">
        <f>+'17HPM_DATA_INPUT'!H60</f>
        <v>1692243</v>
      </c>
      <c r="K95" s="651">
        <f>+'17HPM_DATA_INPUT'!I60</f>
        <v>1844850</v>
      </c>
      <c r="L95" s="654">
        <f>+'17HPM_DATA_INPUT'!J60</f>
        <v>555214</v>
      </c>
      <c r="M95" s="651">
        <f>+'17HPM_DATA_INPUT'!K60</f>
        <v>631885</v>
      </c>
      <c r="N95" s="654">
        <f>+'17HPM_DATA_INPUT'!L60</f>
        <v>253321</v>
      </c>
      <c r="O95" s="651">
        <f>+'17HPM_DATA_INPUT'!M60</f>
        <v>284758</v>
      </c>
      <c r="P95" s="650">
        <f t="shared" si="86"/>
        <v>301893</v>
      </c>
      <c r="Q95" s="652">
        <f t="shared" si="87"/>
        <v>347127</v>
      </c>
      <c r="R95" s="654">
        <f>+'17HPM_DATA_INPUT'!P60</f>
        <v>10863</v>
      </c>
      <c r="S95" s="651">
        <f>+'17HPM_DATA_INPUT'!Q60</f>
        <v>13529</v>
      </c>
      <c r="T95" s="654">
        <f>+'17HPM_DATA_INPUT'!R60</f>
        <v>99304</v>
      </c>
      <c r="U95" s="651">
        <f>+'17HPM_DATA_INPUT'!S60</f>
        <v>108797</v>
      </c>
      <c r="V95" s="650">
        <f t="shared" si="88"/>
        <v>191726</v>
      </c>
      <c r="W95" s="653">
        <f t="shared" si="89"/>
        <v>224801</v>
      </c>
      <c r="X95" s="4047"/>
      <c r="Y95" s="4044"/>
      <c r="Z95" s="4047"/>
      <c r="AA95" s="3183"/>
      <c r="AB95" s="3183"/>
      <c r="AC95" s="3183"/>
      <c r="AD95" s="70">
        <f t="shared" si="91"/>
        <v>6</v>
      </c>
      <c r="AE95" s="264">
        <f t="shared" si="92"/>
        <v>0</v>
      </c>
      <c r="AF95" s="70">
        <f t="shared" si="93"/>
        <v>22</v>
      </c>
      <c r="AG95" s="264">
        <f t="shared" si="94"/>
        <v>0</v>
      </c>
      <c r="AH95" s="70">
        <f t="shared" si="95"/>
        <v>13115</v>
      </c>
      <c r="AI95" s="264">
        <f t="shared" si="96"/>
        <v>0</v>
      </c>
      <c r="AJ95" s="70">
        <f t="shared" si="97"/>
        <v>5659</v>
      </c>
      <c r="AK95" s="264">
        <f t="shared" si="98"/>
        <v>0</v>
      </c>
      <c r="AL95" s="70">
        <f t="shared" si="99"/>
        <v>2193</v>
      </c>
      <c r="AM95" s="264">
        <f t="shared" si="100"/>
        <v>0</v>
      </c>
      <c r="AN95" s="70">
        <f t="shared" si="101"/>
        <v>3466</v>
      </c>
      <c r="AO95" s="264">
        <f t="shared" si="102"/>
        <v>0</v>
      </c>
      <c r="AP95" s="70">
        <f t="shared" si="103"/>
        <v>223</v>
      </c>
      <c r="AQ95" s="264">
        <f t="shared" si="104"/>
        <v>0</v>
      </c>
      <c r="AR95" s="70">
        <f t="shared" si="105"/>
        <v>456</v>
      </c>
      <c r="AS95" s="264">
        <f t="shared" si="106"/>
        <v>0</v>
      </c>
      <c r="AT95" s="70">
        <f t="shared" si="107"/>
        <v>2787</v>
      </c>
      <c r="AU95" s="264">
        <f t="shared" si="108"/>
        <v>0</v>
      </c>
    </row>
    <row r="96" spans="1:47" ht="13.5" x14ac:dyDescent="0.25">
      <c r="A96" s="649">
        <v>4610</v>
      </c>
      <c r="B96" s="30" t="s">
        <v>2835</v>
      </c>
      <c r="C96" s="30" t="s">
        <v>1515</v>
      </c>
      <c r="D96" s="649" t="s">
        <v>1508</v>
      </c>
      <c r="E96" s="723"/>
      <c r="F96" s="656">
        <f>+'17HPM_DATA_INPUT'!D61</f>
        <v>6</v>
      </c>
      <c r="G96" s="651">
        <f>+'17HPM_DATA_INPUT'!E61</f>
        <v>0</v>
      </c>
      <c r="H96" s="654">
        <f>+'17HPM_DATA_INPUT'!F61</f>
        <v>22</v>
      </c>
      <c r="I96" s="651">
        <f>+'17HPM_DATA_INPUT'!G61</f>
        <v>0</v>
      </c>
      <c r="J96" s="654">
        <f>+'17HPM_DATA_INPUT'!H61</f>
        <v>13115</v>
      </c>
      <c r="K96" s="651">
        <f>+'17HPM_DATA_INPUT'!I61</f>
        <v>0</v>
      </c>
      <c r="L96" s="654">
        <f>+'17HPM_DATA_INPUT'!J61</f>
        <v>5659</v>
      </c>
      <c r="M96" s="651">
        <f>+'17HPM_DATA_INPUT'!K61</f>
        <v>0</v>
      </c>
      <c r="N96" s="654">
        <f>+'17HPM_DATA_INPUT'!L61</f>
        <v>2193</v>
      </c>
      <c r="O96" s="651">
        <f>+'17HPM_DATA_INPUT'!M61</f>
        <v>0</v>
      </c>
      <c r="P96" s="650">
        <f t="shared" si="86"/>
        <v>3466</v>
      </c>
      <c r="Q96" s="652">
        <f t="shared" si="87"/>
        <v>0</v>
      </c>
      <c r="R96" s="654">
        <f>+'17HPM_DATA_INPUT'!P61</f>
        <v>223</v>
      </c>
      <c r="S96" s="651">
        <f>+'17HPM_DATA_INPUT'!Q61</f>
        <v>0</v>
      </c>
      <c r="T96" s="654">
        <f>+'17HPM_DATA_INPUT'!R61</f>
        <v>456</v>
      </c>
      <c r="U96" s="651">
        <f>+'17HPM_DATA_INPUT'!S61</f>
        <v>0</v>
      </c>
      <c r="V96" s="650">
        <f t="shared" si="88"/>
        <v>2787</v>
      </c>
      <c r="W96" s="653">
        <f t="shared" si="89"/>
        <v>0</v>
      </c>
      <c r="X96" s="4047"/>
      <c r="Y96" s="4044"/>
      <c r="Z96" s="4047"/>
      <c r="AA96" s="3183"/>
      <c r="AB96" s="3183"/>
      <c r="AC96" s="3183"/>
      <c r="AD96" s="70">
        <f t="shared" si="91"/>
        <v>0</v>
      </c>
      <c r="AE96" s="264">
        <f t="shared" si="92"/>
        <v>0</v>
      </c>
      <c r="AF96" s="70">
        <f t="shared" si="93"/>
        <v>0</v>
      </c>
      <c r="AG96" s="264">
        <f t="shared" si="94"/>
        <v>0</v>
      </c>
      <c r="AH96" s="70">
        <f t="shared" si="95"/>
        <v>0</v>
      </c>
      <c r="AI96" s="264">
        <f t="shared" si="96"/>
        <v>0</v>
      </c>
      <c r="AJ96" s="70">
        <f t="shared" si="97"/>
        <v>0</v>
      </c>
      <c r="AK96" s="264">
        <f t="shared" si="98"/>
        <v>0</v>
      </c>
      <c r="AL96" s="70">
        <f t="shared" si="99"/>
        <v>0</v>
      </c>
      <c r="AM96" s="264">
        <f t="shared" si="100"/>
        <v>0</v>
      </c>
      <c r="AN96" s="70">
        <f t="shared" si="101"/>
        <v>0</v>
      </c>
      <c r="AO96" s="264">
        <f t="shared" si="102"/>
        <v>0</v>
      </c>
      <c r="AP96" s="70">
        <f t="shared" si="103"/>
        <v>0</v>
      </c>
      <c r="AQ96" s="264">
        <f t="shared" si="104"/>
        <v>0</v>
      </c>
      <c r="AR96" s="70">
        <f t="shared" si="105"/>
        <v>0</v>
      </c>
      <c r="AS96" s="264">
        <f t="shared" si="106"/>
        <v>0</v>
      </c>
      <c r="AT96" s="70">
        <f t="shared" si="107"/>
        <v>0</v>
      </c>
      <c r="AU96" s="264">
        <f t="shared" si="108"/>
        <v>0</v>
      </c>
    </row>
    <row r="97" spans="1:47" ht="13.5" hidden="1" x14ac:dyDescent="0.25">
      <c r="A97" s="649">
        <v>4620</v>
      </c>
      <c r="B97" s="30" t="s">
        <v>217</v>
      </c>
      <c r="C97" s="30" t="s">
        <v>1515</v>
      </c>
      <c r="D97" s="649" t="s">
        <v>1509</v>
      </c>
      <c r="E97" s="723"/>
      <c r="F97" s="656">
        <f>+'17HPM_DATA_INPUT'!D62</f>
        <v>0</v>
      </c>
      <c r="G97" s="651">
        <f>+'17HPM_DATA_INPUT'!E62</f>
        <v>0</v>
      </c>
      <c r="H97" s="654">
        <f>+'17HPM_DATA_INPUT'!F62</f>
        <v>0</v>
      </c>
      <c r="I97" s="651">
        <f>+'17HPM_DATA_INPUT'!G62</f>
        <v>0</v>
      </c>
      <c r="J97" s="654">
        <f>+'17HPM_DATA_INPUT'!H62</f>
        <v>0</v>
      </c>
      <c r="K97" s="651">
        <f>+'17HPM_DATA_INPUT'!I62</f>
        <v>0</v>
      </c>
      <c r="L97" s="654">
        <f>+'17HPM_DATA_INPUT'!J62</f>
        <v>0</v>
      </c>
      <c r="M97" s="651">
        <f>+'17HPM_DATA_INPUT'!K62</f>
        <v>0</v>
      </c>
      <c r="N97" s="654">
        <f>+'17HPM_DATA_INPUT'!L62</f>
        <v>0</v>
      </c>
      <c r="O97" s="651">
        <f>+'17HPM_DATA_INPUT'!M62</f>
        <v>0</v>
      </c>
      <c r="P97" s="650">
        <f t="shared" si="86"/>
        <v>0</v>
      </c>
      <c r="Q97" s="652">
        <f t="shared" si="87"/>
        <v>0</v>
      </c>
      <c r="R97" s="654">
        <f>+'17HPM_DATA_INPUT'!P62</f>
        <v>0</v>
      </c>
      <c r="S97" s="651">
        <f>+'17HPM_DATA_INPUT'!Q62</f>
        <v>0</v>
      </c>
      <c r="T97" s="654">
        <f>+'17HPM_DATA_INPUT'!R62</f>
        <v>0</v>
      </c>
      <c r="U97" s="651">
        <f>+'17HPM_DATA_INPUT'!S62</f>
        <v>0</v>
      </c>
      <c r="V97" s="650">
        <f t="shared" si="88"/>
        <v>0</v>
      </c>
      <c r="W97" s="653">
        <f t="shared" si="89"/>
        <v>0</v>
      </c>
      <c r="X97" s="4047"/>
      <c r="Y97" s="4044"/>
      <c r="Z97" s="4047"/>
      <c r="AA97" s="3183"/>
      <c r="AB97" s="3183"/>
      <c r="AC97" s="3183"/>
      <c r="AD97" s="70">
        <f>+F99-G99</f>
        <v>-40</v>
      </c>
      <c r="AE97" s="264">
        <f>IF(G99=0,0,IF(AD97&gt;0,ABS(+AD97/G99),-ABS(+AD97/G99)))</f>
        <v>-0.25641025641025639</v>
      </c>
      <c r="AF97" s="70">
        <f>+H99-I99</f>
        <v>-248</v>
      </c>
      <c r="AG97" s="264">
        <f>IF(I99=0,0,IF(AF97&gt;0,ABS(+AF97/I99),-ABS(+AF97/I99)))</f>
        <v>-0.12493702770780857</v>
      </c>
      <c r="AH97" s="70">
        <f>+J99-K99</f>
        <v>-134419</v>
      </c>
      <c r="AI97" s="264">
        <f>IF(K99=0,0,IF(AH97&gt;0,ABS(+AH97/K99),-ABS(+AH97/K99)))</f>
        <v>-0.20842255421088948</v>
      </c>
      <c r="AJ97" s="70">
        <f>+L99-M99</f>
        <v>-57000</v>
      </c>
      <c r="AK97" s="264">
        <f>IF(M99=0,0,IF(AJ97&gt;0,ABS(+AJ97/M99),-ABS(+AJ97/M99)))</f>
        <v>-0.28060018903591682</v>
      </c>
      <c r="AL97" s="70">
        <f>+N99-O99</f>
        <v>-21185</v>
      </c>
      <c r="AM97" s="264">
        <f>IF(O99=0,0,IF(AL97&gt;0,ABS(+AL97/O99),-ABS(+AL97/O99)))</f>
        <v>-0.14702310313478101</v>
      </c>
      <c r="AN97" s="70">
        <f>+P99-Q99</f>
        <v>-35815</v>
      </c>
      <c r="AO97" s="264">
        <f>IF(Q99=0,0,IF(AN97&gt;0,ABS(+AN97/Q99),-ABS(+AN97/Q99)))</f>
        <v>-0.60659180597191875</v>
      </c>
      <c r="AP97" s="70">
        <f>+R99-S99</f>
        <v>-1927</v>
      </c>
      <c r="AQ97" s="264">
        <f>IF(S99=0,0,IF(AP97&gt;0,ABS(+AP97/S99),-ABS(+AP97/S99)))</f>
        <v>-0.21917652411282984</v>
      </c>
      <c r="AR97" s="70">
        <f>+T99-U99</f>
        <v>-13014</v>
      </c>
      <c r="AS97" s="264">
        <f>IF(U99=0,0,IF(AR97&gt;0,ABS(+AR97/U99),-ABS(+AR97/U99)))</f>
        <v>-0.159612436377016</v>
      </c>
      <c r="AT97" s="70">
        <f>+V99-W99</f>
        <v>-20874</v>
      </c>
      <c r="AU97" s="264">
        <f>IF(W99=0,0,IF(AT97&gt;0,ABS(+AT97/W99),-ABS(+AT97/W99)))</f>
        <v>-0.66724204065976223</v>
      </c>
    </row>
    <row r="98" spans="1:47" ht="13.5" x14ac:dyDescent="0.25">
      <c r="A98" s="649">
        <v>4630</v>
      </c>
      <c r="B98" s="30" t="s">
        <v>2836</v>
      </c>
      <c r="C98" s="30" t="s">
        <v>1515</v>
      </c>
      <c r="D98" s="649" t="s">
        <v>1779</v>
      </c>
      <c r="E98" s="723"/>
      <c r="F98" s="656">
        <f>+'17HPM_DATA_INPUT'!D63</f>
        <v>2</v>
      </c>
      <c r="G98" s="651">
        <f>+'17HPM_DATA_INPUT'!E63</f>
        <v>0</v>
      </c>
      <c r="H98" s="654">
        <f>+'17HPM_DATA_INPUT'!F63</f>
        <v>3</v>
      </c>
      <c r="I98" s="651">
        <f>+'17HPM_DATA_INPUT'!G63</f>
        <v>0</v>
      </c>
      <c r="J98" s="654">
        <f>+'17HPM_DATA_INPUT'!H63</f>
        <v>446</v>
      </c>
      <c r="K98" s="651">
        <f>+'17HPM_DATA_INPUT'!I63</f>
        <v>0</v>
      </c>
      <c r="L98" s="654">
        <f>+'17HPM_DATA_INPUT'!J63</f>
        <v>239</v>
      </c>
      <c r="M98" s="651">
        <f>+'17HPM_DATA_INPUT'!K63</f>
        <v>0</v>
      </c>
      <c r="N98" s="654">
        <f>+'17HPM_DATA_INPUT'!L63</f>
        <v>111</v>
      </c>
      <c r="O98" s="651">
        <f>+'17HPM_DATA_INPUT'!M63</f>
        <v>0</v>
      </c>
      <c r="P98" s="650">
        <f t="shared" ref="P98" si="123">+L98-N98</f>
        <v>128</v>
      </c>
      <c r="Q98" s="652">
        <f t="shared" ref="Q98" si="124">+M98-O98</f>
        <v>0</v>
      </c>
      <c r="R98" s="654">
        <f>+'17HPM_DATA_INPUT'!P63</f>
        <v>4</v>
      </c>
      <c r="S98" s="651">
        <f>+'17HPM_DATA_INPUT'!Q63</f>
        <v>0</v>
      </c>
      <c r="T98" s="654">
        <f>+'17HPM_DATA_INPUT'!R63</f>
        <v>35</v>
      </c>
      <c r="U98" s="651">
        <f>+'17HPM_DATA_INPUT'!S63</f>
        <v>0</v>
      </c>
      <c r="V98" s="650">
        <f t="shared" ref="V98" si="125">+P98-R98-T98</f>
        <v>89</v>
      </c>
      <c r="W98" s="653">
        <f t="shared" ref="W98" si="126">+Q98-S98-U98</f>
        <v>0</v>
      </c>
      <c r="X98" s="4053" t="s">
        <v>3867</v>
      </c>
      <c r="Y98" s="4044"/>
      <c r="Z98" s="4047"/>
      <c r="AA98" s="3183"/>
      <c r="AB98" s="3183"/>
      <c r="AC98" s="3183"/>
      <c r="AD98" s="70"/>
      <c r="AE98" s="264"/>
      <c r="AF98" s="70"/>
      <c r="AG98" s="264"/>
      <c r="AH98" s="70"/>
      <c r="AI98" s="264"/>
      <c r="AJ98" s="70"/>
      <c r="AK98" s="264"/>
      <c r="AL98" s="70"/>
      <c r="AM98" s="264"/>
      <c r="AN98" s="70"/>
      <c r="AO98" s="264"/>
      <c r="AP98" s="70"/>
      <c r="AQ98" s="264"/>
      <c r="AR98" s="70"/>
      <c r="AS98" s="264"/>
      <c r="AT98" s="70"/>
      <c r="AU98" s="264"/>
    </row>
    <row r="99" spans="1:47" ht="13.5" x14ac:dyDescent="0.25">
      <c r="A99" s="649">
        <v>4640</v>
      </c>
      <c r="B99" s="30" t="s">
        <v>2837</v>
      </c>
      <c r="C99" s="30" t="s">
        <v>1515</v>
      </c>
      <c r="D99" s="649" t="s">
        <v>1510</v>
      </c>
      <c r="E99" s="723"/>
      <c r="F99" s="656">
        <f>+'17HPM_DATA_INPUT'!D64</f>
        <v>116</v>
      </c>
      <c r="G99" s="651">
        <f>+'17HPM_DATA_INPUT'!E64</f>
        <v>156</v>
      </c>
      <c r="H99" s="654">
        <f>+'17HPM_DATA_INPUT'!F64</f>
        <v>1737</v>
      </c>
      <c r="I99" s="651">
        <f>+'17HPM_DATA_INPUT'!G64</f>
        <v>1985</v>
      </c>
      <c r="J99" s="654">
        <f>+'17HPM_DATA_INPUT'!H64</f>
        <v>510516</v>
      </c>
      <c r="K99" s="651">
        <f>+'17HPM_DATA_INPUT'!I64</f>
        <v>644935</v>
      </c>
      <c r="L99" s="654">
        <f>+'17HPM_DATA_INPUT'!J64</f>
        <v>146136</v>
      </c>
      <c r="M99" s="651">
        <f>+'17HPM_DATA_INPUT'!K64</f>
        <v>203136</v>
      </c>
      <c r="N99" s="654">
        <f>+'17HPM_DATA_INPUT'!L64</f>
        <v>122908</v>
      </c>
      <c r="O99" s="651">
        <f>+'17HPM_DATA_INPUT'!M64</f>
        <v>144093</v>
      </c>
      <c r="P99" s="650">
        <f t="shared" si="86"/>
        <v>23228</v>
      </c>
      <c r="Q99" s="652">
        <f t="shared" si="87"/>
        <v>59043</v>
      </c>
      <c r="R99" s="654">
        <f>+'17HPM_DATA_INPUT'!P64</f>
        <v>6865</v>
      </c>
      <c r="S99" s="651">
        <f>+'17HPM_DATA_INPUT'!Q64</f>
        <v>8792</v>
      </c>
      <c r="T99" s="654">
        <f>+'17HPM_DATA_INPUT'!R64</f>
        <v>68521</v>
      </c>
      <c r="U99" s="651">
        <f>+'17HPM_DATA_INPUT'!S64</f>
        <v>81535</v>
      </c>
      <c r="V99" s="650">
        <f t="shared" si="88"/>
        <v>-52158</v>
      </c>
      <c r="W99" s="653">
        <f t="shared" si="89"/>
        <v>-31284</v>
      </c>
      <c r="X99" s="4047"/>
      <c r="Y99" s="4044"/>
      <c r="Z99" s="4047"/>
      <c r="AA99" s="3183"/>
      <c r="AB99" s="3183"/>
      <c r="AC99" s="3183"/>
      <c r="AD99" s="70">
        <f t="shared" si="91"/>
        <v>0</v>
      </c>
      <c r="AE99" s="264">
        <f t="shared" si="92"/>
        <v>0</v>
      </c>
      <c r="AF99" s="70">
        <f t="shared" si="93"/>
        <v>0</v>
      </c>
      <c r="AG99" s="264">
        <f t="shared" si="94"/>
        <v>0</v>
      </c>
      <c r="AH99" s="70">
        <f t="shared" si="95"/>
        <v>0</v>
      </c>
      <c r="AI99" s="264">
        <f t="shared" si="96"/>
        <v>0</v>
      </c>
      <c r="AJ99" s="70">
        <f t="shared" si="97"/>
        <v>0</v>
      </c>
      <c r="AK99" s="264">
        <f t="shared" si="98"/>
        <v>0</v>
      </c>
      <c r="AL99" s="70">
        <f t="shared" si="99"/>
        <v>0</v>
      </c>
      <c r="AM99" s="264">
        <f t="shared" si="100"/>
        <v>0</v>
      </c>
      <c r="AN99" s="70">
        <f t="shared" si="101"/>
        <v>0</v>
      </c>
      <c r="AO99" s="264">
        <f t="shared" si="102"/>
        <v>0</v>
      </c>
      <c r="AP99" s="70">
        <f t="shared" si="103"/>
        <v>0</v>
      </c>
      <c r="AQ99" s="264">
        <f t="shared" si="104"/>
        <v>0</v>
      </c>
      <c r="AR99" s="70">
        <f t="shared" si="105"/>
        <v>0</v>
      </c>
      <c r="AS99" s="264">
        <f t="shared" si="106"/>
        <v>0</v>
      </c>
      <c r="AT99" s="70">
        <f t="shared" si="107"/>
        <v>0</v>
      </c>
      <c r="AU99" s="264">
        <f t="shared" si="108"/>
        <v>0</v>
      </c>
    </row>
    <row r="100" spans="1:47" ht="13.5" hidden="1" x14ac:dyDescent="0.25">
      <c r="A100" s="649">
        <v>4650</v>
      </c>
      <c r="B100" s="30" t="e">
        <v>#N/A</v>
      </c>
      <c r="C100" s="30" t="e">
        <v>#N/A</v>
      </c>
      <c r="D100" s="649" t="s">
        <v>1511</v>
      </c>
      <c r="E100" s="723"/>
      <c r="F100" s="656">
        <f>+'17HPM_DATA_INPUT'!D65</f>
        <v>0</v>
      </c>
      <c r="G100" s="651">
        <f>+'17HPM_DATA_INPUT'!E65</f>
        <v>0</v>
      </c>
      <c r="H100" s="654">
        <f>+'17HPM_DATA_INPUT'!F65</f>
        <v>0</v>
      </c>
      <c r="I100" s="651">
        <f>+'17HPM_DATA_INPUT'!G65</f>
        <v>0</v>
      </c>
      <c r="J100" s="654">
        <f>+'17HPM_DATA_INPUT'!H65</f>
        <v>0</v>
      </c>
      <c r="K100" s="651">
        <f>+'17HPM_DATA_INPUT'!I65</f>
        <v>0</v>
      </c>
      <c r="L100" s="654">
        <f>+'17HPM_DATA_INPUT'!J65</f>
        <v>0</v>
      </c>
      <c r="M100" s="651">
        <f>+'17HPM_DATA_INPUT'!K65</f>
        <v>0</v>
      </c>
      <c r="N100" s="654">
        <f>+'17HPM_DATA_INPUT'!L65</f>
        <v>0</v>
      </c>
      <c r="O100" s="651">
        <f>+'17HPM_DATA_INPUT'!M65</f>
        <v>0</v>
      </c>
      <c r="P100" s="650">
        <f t="shared" si="86"/>
        <v>0</v>
      </c>
      <c r="Q100" s="652">
        <f t="shared" si="87"/>
        <v>0</v>
      </c>
      <c r="R100" s="654">
        <f>+'17HPM_DATA_INPUT'!P65</f>
        <v>0</v>
      </c>
      <c r="S100" s="651">
        <f>+'17HPM_DATA_INPUT'!Q65</f>
        <v>0</v>
      </c>
      <c r="T100" s="654">
        <f>+'17HPM_DATA_INPUT'!R65</f>
        <v>0</v>
      </c>
      <c r="U100" s="651">
        <f>+'17HPM_DATA_INPUT'!S65</f>
        <v>0</v>
      </c>
      <c r="V100" s="650">
        <f t="shared" si="88"/>
        <v>0</v>
      </c>
      <c r="W100" s="653">
        <f t="shared" si="89"/>
        <v>0</v>
      </c>
      <c r="X100" s="4047"/>
      <c r="Y100" s="4044"/>
      <c r="Z100" s="4047"/>
      <c r="AA100" s="3183"/>
      <c r="AB100" s="3183"/>
      <c r="AC100" s="3183"/>
      <c r="AD100" s="70">
        <f t="shared" si="91"/>
        <v>0</v>
      </c>
      <c r="AE100" s="264">
        <f t="shared" si="92"/>
        <v>0</v>
      </c>
      <c r="AF100" s="70">
        <f t="shared" si="93"/>
        <v>0</v>
      </c>
      <c r="AG100" s="264">
        <f t="shared" si="94"/>
        <v>0</v>
      </c>
      <c r="AH100" s="70">
        <f t="shared" si="95"/>
        <v>0</v>
      </c>
      <c r="AI100" s="264">
        <f t="shared" si="96"/>
        <v>0</v>
      </c>
      <c r="AJ100" s="70">
        <f t="shared" si="97"/>
        <v>0</v>
      </c>
      <c r="AK100" s="264">
        <f t="shared" si="98"/>
        <v>0</v>
      </c>
      <c r="AL100" s="70">
        <f t="shared" si="99"/>
        <v>0</v>
      </c>
      <c r="AM100" s="264">
        <f t="shared" si="100"/>
        <v>0</v>
      </c>
      <c r="AN100" s="70">
        <f t="shared" si="101"/>
        <v>0</v>
      </c>
      <c r="AO100" s="264">
        <f t="shared" si="102"/>
        <v>0</v>
      </c>
      <c r="AP100" s="70">
        <f t="shared" si="103"/>
        <v>0</v>
      </c>
      <c r="AQ100" s="264">
        <f t="shared" si="104"/>
        <v>0</v>
      </c>
      <c r="AR100" s="70">
        <f t="shared" si="105"/>
        <v>0</v>
      </c>
      <c r="AS100" s="264">
        <f t="shared" si="106"/>
        <v>0</v>
      </c>
      <c r="AT100" s="70">
        <f t="shared" si="107"/>
        <v>0</v>
      </c>
      <c r="AU100" s="264">
        <f t="shared" si="108"/>
        <v>0</v>
      </c>
    </row>
    <row r="101" spans="1:47" ht="13.5" hidden="1" x14ac:dyDescent="0.25">
      <c r="A101" s="649">
        <v>4660</v>
      </c>
      <c r="B101" s="30" t="s">
        <v>3449</v>
      </c>
      <c r="C101" s="30" t="s">
        <v>1515</v>
      </c>
      <c r="D101" s="649" t="s">
        <v>2284</v>
      </c>
      <c r="E101" s="723"/>
      <c r="F101" s="656">
        <f>+'17HPM_DATA_INPUT'!D66</f>
        <v>0</v>
      </c>
      <c r="G101" s="651">
        <f>+'17HPM_DATA_INPUT'!E66</f>
        <v>0</v>
      </c>
      <c r="H101" s="654">
        <f>+'17HPM_DATA_INPUT'!F66</f>
        <v>0</v>
      </c>
      <c r="I101" s="651">
        <f>+'17HPM_DATA_INPUT'!G66</f>
        <v>0</v>
      </c>
      <c r="J101" s="654">
        <f>+'17HPM_DATA_INPUT'!H66</f>
        <v>0</v>
      </c>
      <c r="K101" s="651">
        <f>+'17HPM_DATA_INPUT'!I66</f>
        <v>0</v>
      </c>
      <c r="L101" s="654">
        <f>+'17HPM_DATA_INPUT'!J66</f>
        <v>0</v>
      </c>
      <c r="M101" s="651">
        <f>+'17HPM_DATA_INPUT'!K66</f>
        <v>0</v>
      </c>
      <c r="N101" s="654">
        <f>+'17HPM_DATA_INPUT'!L66</f>
        <v>0</v>
      </c>
      <c r="O101" s="651">
        <f>+'17HPM_DATA_INPUT'!M66</f>
        <v>0</v>
      </c>
      <c r="P101" s="650">
        <f t="shared" si="86"/>
        <v>0</v>
      </c>
      <c r="Q101" s="652">
        <f t="shared" si="87"/>
        <v>0</v>
      </c>
      <c r="R101" s="654">
        <f>+'17HPM_DATA_INPUT'!P66</f>
        <v>0</v>
      </c>
      <c r="S101" s="651">
        <f>+'17HPM_DATA_INPUT'!Q66</f>
        <v>0</v>
      </c>
      <c r="T101" s="654">
        <f>+'17HPM_DATA_INPUT'!R66</f>
        <v>0</v>
      </c>
      <c r="U101" s="651">
        <f>+'17HPM_DATA_INPUT'!S66</f>
        <v>0</v>
      </c>
      <c r="V101" s="650">
        <f t="shared" si="88"/>
        <v>0</v>
      </c>
      <c r="W101" s="653">
        <f t="shared" si="89"/>
        <v>0</v>
      </c>
      <c r="X101" s="4047"/>
      <c r="Y101" s="4044"/>
      <c r="Z101" s="4047"/>
      <c r="AA101" s="3183"/>
      <c r="AB101" s="3183"/>
      <c r="AC101" s="3183"/>
      <c r="AD101" s="70">
        <f t="shared" si="91"/>
        <v>-750</v>
      </c>
      <c r="AE101" s="264">
        <f t="shared" si="92"/>
        <v>-0.14781237682301931</v>
      </c>
      <c r="AF101" s="70">
        <f t="shared" si="93"/>
        <v>-846</v>
      </c>
      <c r="AG101" s="264">
        <f t="shared" si="94"/>
        <v>-0.12831791293796452</v>
      </c>
      <c r="AH101" s="70">
        <f t="shared" si="95"/>
        <v>-101285</v>
      </c>
      <c r="AI101" s="264">
        <f t="shared" si="96"/>
        <v>-0.10331451023913762</v>
      </c>
      <c r="AJ101" s="70">
        <f t="shared" si="97"/>
        <v>-32028</v>
      </c>
      <c r="AK101" s="264">
        <f t="shared" si="98"/>
        <v>-9.6538794259757713E-2</v>
      </c>
      <c r="AL101" s="70">
        <f t="shared" si="99"/>
        <v>-15351</v>
      </c>
      <c r="AM101" s="264">
        <f t="shared" si="100"/>
        <v>-0.17268687777715283</v>
      </c>
      <c r="AN101" s="70">
        <f t="shared" si="101"/>
        <v>-16677</v>
      </c>
      <c r="AO101" s="264">
        <f t="shared" si="102"/>
        <v>-6.8666930184297648E-2</v>
      </c>
      <c r="AP101" s="70">
        <f t="shared" si="103"/>
        <v>-946</v>
      </c>
      <c r="AQ101" s="264">
        <f t="shared" si="104"/>
        <v>-9.1049085659287779E-2</v>
      </c>
      <c r="AR101" s="70">
        <f t="shared" si="105"/>
        <v>-23131</v>
      </c>
      <c r="AS101" s="264">
        <f t="shared" si="106"/>
        <v>-0.39443080281017667</v>
      </c>
      <c r="AT101" s="70">
        <f t="shared" si="107"/>
        <v>7400</v>
      </c>
      <c r="AU101" s="264">
        <f t="shared" si="108"/>
        <v>4.2569347768560813E-2</v>
      </c>
    </row>
    <row r="102" spans="1:47" ht="13.5" x14ac:dyDescent="0.25">
      <c r="A102" s="649">
        <v>4680</v>
      </c>
      <c r="B102" s="30" t="s">
        <v>2840</v>
      </c>
      <c r="C102" s="30" t="s">
        <v>1515</v>
      </c>
      <c r="D102" s="649" t="s">
        <v>1512</v>
      </c>
      <c r="E102" s="723"/>
      <c r="F102" s="656">
        <f>+'17HPM_DATA_INPUT'!D67</f>
        <v>4324</v>
      </c>
      <c r="G102" s="651">
        <f>+'17HPM_DATA_INPUT'!E67</f>
        <v>5074</v>
      </c>
      <c r="H102" s="654">
        <f>+'17HPM_DATA_INPUT'!F67</f>
        <v>5747</v>
      </c>
      <c r="I102" s="651">
        <f>+'17HPM_DATA_INPUT'!G67</f>
        <v>6593</v>
      </c>
      <c r="J102" s="654">
        <f>+'17HPM_DATA_INPUT'!H67</f>
        <v>879071</v>
      </c>
      <c r="K102" s="651">
        <f>+'17HPM_DATA_INPUT'!I67</f>
        <v>980356</v>
      </c>
      <c r="L102" s="654">
        <f>+'17HPM_DATA_INPUT'!J67</f>
        <v>299735</v>
      </c>
      <c r="M102" s="651">
        <f>+'17HPM_DATA_INPUT'!K67</f>
        <v>331763</v>
      </c>
      <c r="N102" s="654">
        <f>+'17HPM_DATA_INPUT'!L67</f>
        <v>73544</v>
      </c>
      <c r="O102" s="651">
        <f>+'17HPM_DATA_INPUT'!M67</f>
        <v>88895</v>
      </c>
      <c r="P102" s="650">
        <f t="shared" si="86"/>
        <v>226191</v>
      </c>
      <c r="Q102" s="652">
        <f t="shared" si="87"/>
        <v>242868</v>
      </c>
      <c r="R102" s="654">
        <f>+'17HPM_DATA_INPUT'!P67</f>
        <v>9444</v>
      </c>
      <c r="S102" s="651">
        <f>+'17HPM_DATA_INPUT'!Q67</f>
        <v>10390</v>
      </c>
      <c r="T102" s="654">
        <f>+'17HPM_DATA_INPUT'!R67</f>
        <v>35513</v>
      </c>
      <c r="U102" s="651">
        <f>+'17HPM_DATA_INPUT'!S67</f>
        <v>58644</v>
      </c>
      <c r="V102" s="650">
        <f t="shared" si="88"/>
        <v>181234</v>
      </c>
      <c r="W102" s="653">
        <f t="shared" si="89"/>
        <v>173834</v>
      </c>
      <c r="X102" s="4047"/>
      <c r="Y102" s="4044"/>
      <c r="Z102" s="4047"/>
      <c r="AA102" s="3183"/>
      <c r="AB102" s="3183"/>
      <c r="AC102" s="3183"/>
      <c r="AD102" s="70">
        <f t="shared" si="91"/>
        <v>-1</v>
      </c>
      <c r="AE102" s="264">
        <f t="shared" si="92"/>
        <v>-1</v>
      </c>
      <c r="AF102" s="70">
        <f t="shared" si="93"/>
        <v>0</v>
      </c>
      <c r="AG102" s="264">
        <f t="shared" si="94"/>
        <v>0</v>
      </c>
      <c r="AH102" s="70">
        <f t="shared" si="95"/>
        <v>0</v>
      </c>
      <c r="AI102" s="264">
        <f t="shared" si="96"/>
        <v>0</v>
      </c>
      <c r="AJ102" s="70">
        <f t="shared" si="97"/>
        <v>0</v>
      </c>
      <c r="AK102" s="264">
        <f t="shared" si="98"/>
        <v>0</v>
      </c>
      <c r="AL102" s="70">
        <f t="shared" si="99"/>
        <v>0</v>
      </c>
      <c r="AM102" s="264">
        <f t="shared" si="100"/>
        <v>0</v>
      </c>
      <c r="AN102" s="70">
        <f t="shared" si="101"/>
        <v>0</v>
      </c>
      <c r="AO102" s="264">
        <f t="shared" si="102"/>
        <v>0</v>
      </c>
      <c r="AP102" s="70">
        <f t="shared" si="103"/>
        <v>0</v>
      </c>
      <c r="AQ102" s="264">
        <f t="shared" si="104"/>
        <v>0</v>
      </c>
      <c r="AR102" s="70">
        <f t="shared" si="105"/>
        <v>0</v>
      </c>
      <c r="AS102" s="264">
        <f t="shared" si="106"/>
        <v>0</v>
      </c>
      <c r="AT102" s="70">
        <f t="shared" si="107"/>
        <v>0</v>
      </c>
      <c r="AU102" s="264">
        <f t="shared" si="108"/>
        <v>0</v>
      </c>
    </row>
    <row r="103" spans="1:47" ht="13.5" x14ac:dyDescent="0.25">
      <c r="A103" s="649">
        <v>4690</v>
      </c>
      <c r="B103" s="30" t="s">
        <v>2841</v>
      </c>
      <c r="C103" s="30" t="s">
        <v>1515</v>
      </c>
      <c r="D103" s="649" t="s">
        <v>1513</v>
      </c>
      <c r="E103" s="723"/>
      <c r="F103" s="656">
        <f>+'17HPM_DATA_INPUT'!D68</f>
        <v>0</v>
      </c>
      <c r="G103" s="651">
        <f>+'17HPM_DATA_INPUT'!E68</f>
        <v>1</v>
      </c>
      <c r="H103" s="654">
        <f>+'17HPM_DATA_INPUT'!F68</f>
        <v>0</v>
      </c>
      <c r="I103" s="651">
        <f>+'17HPM_DATA_INPUT'!G68</f>
        <v>0</v>
      </c>
      <c r="J103" s="654">
        <f>+'17HPM_DATA_INPUT'!H68</f>
        <v>0</v>
      </c>
      <c r="K103" s="651">
        <f>+'17HPM_DATA_INPUT'!I68</f>
        <v>0</v>
      </c>
      <c r="L103" s="654">
        <f>+'17HPM_DATA_INPUT'!J68</f>
        <v>0</v>
      </c>
      <c r="M103" s="651">
        <f>+'17HPM_DATA_INPUT'!K68</f>
        <v>0</v>
      </c>
      <c r="N103" s="654">
        <f>+'17HPM_DATA_INPUT'!L68</f>
        <v>0</v>
      </c>
      <c r="O103" s="651">
        <f>+'17HPM_DATA_INPUT'!M68</f>
        <v>0</v>
      </c>
      <c r="P103" s="650">
        <f t="shared" si="86"/>
        <v>0</v>
      </c>
      <c r="Q103" s="652">
        <f t="shared" si="87"/>
        <v>0</v>
      </c>
      <c r="R103" s="654">
        <f>+'17HPM_DATA_INPUT'!P68</f>
        <v>0</v>
      </c>
      <c r="S103" s="651">
        <f>+'17HPM_DATA_INPUT'!Q68</f>
        <v>0</v>
      </c>
      <c r="T103" s="654">
        <f>+'17HPM_DATA_INPUT'!R68</f>
        <v>0</v>
      </c>
      <c r="U103" s="651">
        <f>+'17HPM_DATA_INPUT'!S68</f>
        <v>0</v>
      </c>
      <c r="V103" s="650">
        <f t="shared" si="88"/>
        <v>0</v>
      </c>
      <c r="W103" s="653">
        <f t="shared" si="89"/>
        <v>0</v>
      </c>
      <c r="X103" s="4047"/>
      <c r="Y103" s="4044"/>
      <c r="Z103" s="4047"/>
      <c r="AA103" s="3183"/>
      <c r="AB103" s="3183"/>
      <c r="AC103" s="3183"/>
      <c r="AD103" s="70">
        <f t="shared" si="91"/>
        <v>0</v>
      </c>
      <c r="AE103" s="264">
        <f t="shared" si="92"/>
        <v>0</v>
      </c>
      <c r="AF103" s="70">
        <f t="shared" si="93"/>
        <v>0</v>
      </c>
      <c r="AG103" s="264">
        <f t="shared" si="94"/>
        <v>0</v>
      </c>
      <c r="AH103" s="70">
        <f t="shared" si="95"/>
        <v>0</v>
      </c>
      <c r="AI103" s="264">
        <f t="shared" si="96"/>
        <v>0</v>
      </c>
      <c r="AJ103" s="70">
        <f t="shared" si="97"/>
        <v>0</v>
      </c>
      <c r="AK103" s="264">
        <f t="shared" si="98"/>
        <v>0</v>
      </c>
      <c r="AL103" s="70">
        <f t="shared" si="99"/>
        <v>0</v>
      </c>
      <c r="AM103" s="264">
        <f t="shared" si="100"/>
        <v>0</v>
      </c>
      <c r="AN103" s="70">
        <f t="shared" si="101"/>
        <v>0</v>
      </c>
      <c r="AO103" s="264">
        <f t="shared" si="102"/>
        <v>0</v>
      </c>
      <c r="AP103" s="70">
        <f t="shared" si="103"/>
        <v>0</v>
      </c>
      <c r="AQ103" s="264">
        <f t="shared" si="104"/>
        <v>0</v>
      </c>
      <c r="AR103" s="70">
        <f t="shared" si="105"/>
        <v>0</v>
      </c>
      <c r="AS103" s="264">
        <f t="shared" si="106"/>
        <v>0</v>
      </c>
      <c r="AT103" s="70">
        <f t="shared" si="107"/>
        <v>0</v>
      </c>
      <c r="AU103" s="264">
        <f t="shared" si="108"/>
        <v>0</v>
      </c>
    </row>
    <row r="104" spans="1:47" ht="13.5" hidden="1" x14ac:dyDescent="0.25">
      <c r="A104" s="649">
        <v>4700</v>
      </c>
      <c r="B104" s="30" t="s">
        <v>2842</v>
      </c>
      <c r="C104" s="30" t="s">
        <v>1515</v>
      </c>
      <c r="D104" s="649" t="s">
        <v>1517</v>
      </c>
      <c r="E104" s="723"/>
      <c r="F104" s="656">
        <f>+'17HPM_DATA_INPUT'!D69</f>
        <v>0</v>
      </c>
      <c r="G104" s="651">
        <f>+'17HPM_DATA_INPUT'!E69</f>
        <v>0</v>
      </c>
      <c r="H104" s="654">
        <f>+'17HPM_DATA_INPUT'!F69</f>
        <v>0</v>
      </c>
      <c r="I104" s="651">
        <f>+'17HPM_DATA_INPUT'!G69</f>
        <v>0</v>
      </c>
      <c r="J104" s="654">
        <f>+'17HPM_DATA_INPUT'!H69</f>
        <v>0</v>
      </c>
      <c r="K104" s="651">
        <f>+'17HPM_DATA_INPUT'!I69</f>
        <v>0</v>
      </c>
      <c r="L104" s="654">
        <f>+'17HPM_DATA_INPUT'!J69</f>
        <v>0</v>
      </c>
      <c r="M104" s="651">
        <f>+'17HPM_DATA_INPUT'!K69</f>
        <v>0</v>
      </c>
      <c r="N104" s="654">
        <f>+'17HPM_DATA_INPUT'!L69</f>
        <v>0</v>
      </c>
      <c r="O104" s="651">
        <f>+'17HPM_DATA_INPUT'!M69</f>
        <v>0</v>
      </c>
      <c r="P104" s="650">
        <f t="shared" si="86"/>
        <v>0</v>
      </c>
      <c r="Q104" s="652">
        <f t="shared" si="87"/>
        <v>0</v>
      </c>
      <c r="R104" s="654">
        <f>+'17HPM_DATA_INPUT'!P69</f>
        <v>0</v>
      </c>
      <c r="S104" s="651">
        <f>+'17HPM_DATA_INPUT'!Q69</f>
        <v>0</v>
      </c>
      <c r="T104" s="654">
        <f>+'17HPM_DATA_INPUT'!R69</f>
        <v>0</v>
      </c>
      <c r="U104" s="651">
        <f>+'17HPM_DATA_INPUT'!S69</f>
        <v>0</v>
      </c>
      <c r="V104" s="650">
        <f t="shared" si="88"/>
        <v>0</v>
      </c>
      <c r="W104" s="653">
        <f t="shared" si="89"/>
        <v>0</v>
      </c>
      <c r="X104" s="4047"/>
      <c r="Y104" s="4044"/>
      <c r="Z104" s="4047"/>
      <c r="AA104" s="3183"/>
      <c r="AB104" s="3183"/>
      <c r="AC104" s="3183"/>
      <c r="AD104" s="261">
        <f t="shared" si="91"/>
        <v>-739</v>
      </c>
      <c r="AE104" s="262">
        <f t="shared" si="92"/>
        <v>-0.14132721361637024</v>
      </c>
      <c r="AF104" s="18">
        <f t="shared" si="93"/>
        <v>-1241</v>
      </c>
      <c r="AG104" s="262">
        <f t="shared" si="94"/>
        <v>-0.11429360839933689</v>
      </c>
      <c r="AH104" s="18">
        <f t="shared" si="95"/>
        <v>-371370</v>
      </c>
      <c r="AI104" s="262">
        <f t="shared" si="96"/>
        <v>-0.10689148889076298</v>
      </c>
      <c r="AJ104" s="18">
        <f t="shared" si="97"/>
        <v>-158483</v>
      </c>
      <c r="AK104" s="262">
        <f t="shared" si="98"/>
        <v>-0.13564197632301489</v>
      </c>
      <c r="AL104" s="18">
        <f t="shared" si="99"/>
        <v>-64320</v>
      </c>
      <c r="AM104" s="262">
        <f t="shared" si="100"/>
        <v>-0.12403076857810062</v>
      </c>
      <c r="AN104" s="18">
        <f t="shared" si="101"/>
        <v>-94163</v>
      </c>
      <c r="AO104" s="262">
        <f t="shared" si="102"/>
        <v>-0.1449082887177964</v>
      </c>
      <c r="AP104" s="18">
        <f t="shared" si="103"/>
        <v>-5210</v>
      </c>
      <c r="AQ104" s="262">
        <f t="shared" si="104"/>
        <v>-0.15858521291815056</v>
      </c>
      <c r="AR104" s="18">
        <f t="shared" si="105"/>
        <v>-44989</v>
      </c>
      <c r="AS104" s="262">
        <f t="shared" si="106"/>
        <v>-0.18044247290695717</v>
      </c>
      <c r="AT104" s="18">
        <f t="shared" si="107"/>
        <v>-43964</v>
      </c>
      <c r="AU104" s="263">
        <f t="shared" si="108"/>
        <v>-0.11958697828263046</v>
      </c>
    </row>
    <row r="105" spans="1:47" ht="13.5" x14ac:dyDescent="0.25">
      <c r="A105" s="659">
        <v>20</v>
      </c>
      <c r="B105" s="30" t="e">
        <v>#N/A</v>
      </c>
      <c r="C105" s="30" t="e">
        <v>#N/A</v>
      </c>
      <c r="D105" s="659" t="s">
        <v>2610</v>
      </c>
      <c r="E105" s="723"/>
      <c r="F105" s="660">
        <f>+'17HPM_DATA_INPUT'!D70</f>
        <v>4490</v>
      </c>
      <c r="G105" s="664">
        <f>+'17HPM_DATA_INPUT'!E70</f>
        <v>5229</v>
      </c>
      <c r="H105" s="661">
        <f>+'17HPM_DATA_INPUT'!F70</f>
        <v>9617</v>
      </c>
      <c r="I105" s="665">
        <f>+'17HPM_DATA_INPUT'!G70</f>
        <v>10858</v>
      </c>
      <c r="J105" s="661">
        <f>SUM(J92:J104)</f>
        <v>3102901</v>
      </c>
      <c r="K105" s="665">
        <f t="shared" ref="K105:O105" si="127">SUM(K92:K104)</f>
        <v>3474271</v>
      </c>
      <c r="L105" s="661">
        <f t="shared" si="127"/>
        <v>1009909</v>
      </c>
      <c r="M105" s="665">
        <f t="shared" si="127"/>
        <v>1168392</v>
      </c>
      <c r="N105" s="661">
        <f t="shared" si="127"/>
        <v>454261</v>
      </c>
      <c r="O105" s="665">
        <f t="shared" si="127"/>
        <v>518581</v>
      </c>
      <c r="P105" s="661">
        <f t="shared" si="86"/>
        <v>555648</v>
      </c>
      <c r="Q105" s="665">
        <f t="shared" si="87"/>
        <v>649811</v>
      </c>
      <c r="R105" s="661">
        <f>SUM(R92:R104)</f>
        <v>27643</v>
      </c>
      <c r="S105" s="665">
        <f>SUM(S92:S104)</f>
        <v>32853</v>
      </c>
      <c r="T105" s="661">
        <f>SUM(T92:T104)</f>
        <v>204337</v>
      </c>
      <c r="U105" s="665">
        <f>SUM(U92:U104)</f>
        <v>249326</v>
      </c>
      <c r="V105" s="661">
        <f t="shared" si="88"/>
        <v>323668</v>
      </c>
      <c r="W105" s="663">
        <f t="shared" si="89"/>
        <v>367632</v>
      </c>
      <c r="X105" s="4047"/>
      <c r="Y105" s="4044"/>
      <c r="Z105" s="4047"/>
      <c r="AA105" s="3183"/>
      <c r="AB105" s="3183"/>
      <c r="AC105" s="3183"/>
      <c r="AD105" s="2"/>
      <c r="AE105" s="252"/>
      <c r="AF105" s="2"/>
      <c r="AG105" s="252"/>
      <c r="AH105" s="2"/>
      <c r="AI105" s="252"/>
      <c r="AJ105" s="2"/>
      <c r="AK105" s="252"/>
      <c r="AL105" s="2"/>
      <c r="AM105" s="252"/>
      <c r="AN105" s="2"/>
      <c r="AO105" s="252"/>
      <c r="AP105" s="2"/>
      <c r="AQ105" s="252"/>
      <c r="AR105" s="2"/>
      <c r="AS105" s="252"/>
      <c r="AT105" s="2"/>
      <c r="AU105" s="252"/>
    </row>
    <row r="106" spans="1:47" ht="13.5" x14ac:dyDescent="0.25">
      <c r="A106" s="649"/>
      <c r="B106" s="30" t="e">
        <v>#VALUE!</v>
      </c>
      <c r="C106" s="30" t="e">
        <v>#VALUE!</v>
      </c>
      <c r="D106" s="649"/>
      <c r="E106" s="723"/>
      <c r="F106" s="666"/>
      <c r="G106" s="666"/>
      <c r="H106" s="666"/>
      <c r="I106" s="666"/>
      <c r="J106" s="666"/>
      <c r="K106" s="666"/>
      <c r="L106" s="666"/>
      <c r="M106" s="666"/>
      <c r="N106" s="666"/>
      <c r="O106" s="666"/>
      <c r="P106" s="667"/>
      <c r="Q106" s="652"/>
      <c r="R106" s="666"/>
      <c r="S106" s="666"/>
      <c r="T106" s="667"/>
      <c r="U106" s="652"/>
      <c r="V106" s="666"/>
      <c r="W106" s="668"/>
      <c r="X106" s="4047"/>
      <c r="Y106" s="4044"/>
      <c r="Z106" s="4047"/>
      <c r="AA106" s="3183"/>
      <c r="AB106" s="3183"/>
      <c r="AC106" s="3183"/>
      <c r="AD106" s="261">
        <f>+F107-G107</f>
        <v>10378</v>
      </c>
      <c r="AE106" s="262">
        <f>IF(G107=0,0,IF(AD106&gt;0,ABS(+AD106/G107),-ABS(+AD106/G107)))</f>
        <v>0.19590003020235577</v>
      </c>
      <c r="AF106" s="18">
        <f>+H107-I107</f>
        <v>170483</v>
      </c>
      <c r="AG106" s="262">
        <f>IF(I107=0,0,IF(AF106&gt;0,ABS(+AF106/I107),-ABS(+AF106/I107)))</f>
        <v>0.61709282291108636</v>
      </c>
      <c r="AH106" s="18">
        <f>+J107-K107</f>
        <v>23868557</v>
      </c>
      <c r="AI106" s="262">
        <f>IF(K107=0,0,IF(AH106&gt;0,ABS(+AH106/K107),-ABS(+AH106/K107)))</f>
        <v>0.17563913883964638</v>
      </c>
      <c r="AJ106" s="18">
        <f>+L107-M107</f>
        <v>5462467</v>
      </c>
      <c r="AK106" s="262">
        <f>IF(M107=0,0,IF(AJ106&gt;0,ABS(+AJ106/M107),-ABS(+AJ106/M107)))</f>
        <v>9.2521735837152896E-2</v>
      </c>
      <c r="AL106" s="18">
        <f>+N107-O107</f>
        <v>6107917.8999999985</v>
      </c>
      <c r="AM106" s="262">
        <f>IF(O107=0,0,IF(AL106&gt;0,ABS(+AL106/O107),-ABS(+AL106/O107)))</f>
        <v>0.1929724053785406</v>
      </c>
      <c r="AN106" s="18">
        <f>+P107-Q107</f>
        <v>-645450.89999999851</v>
      </c>
      <c r="AO106" s="262">
        <f>IF(Q107=0,0,IF(AN106&gt;0,ABS(+AN106/Q107),-ABS(+AN106/Q107)))</f>
        <v>-2.3566875704787799E-2</v>
      </c>
      <c r="AP106" s="18">
        <f>+R107-S107</f>
        <v>331228.79999999981</v>
      </c>
      <c r="AQ106" s="262">
        <f>IF(S107=0,0,IF(AP106&gt;0,ABS(+AP106/S107),-ABS(+AP106/S107)))</f>
        <v>0.23836777351019964</v>
      </c>
      <c r="AR106" s="18">
        <f>+T107-U107</f>
        <v>1510824.1500000004</v>
      </c>
      <c r="AS106" s="262">
        <f>IF(U107=0,0,IF(AR106&gt;0,ABS(+AR106/U107),-ABS(+AR106/U107)))</f>
        <v>0.17199301770965972</v>
      </c>
      <c r="AT106" s="18">
        <f>+V107-W107</f>
        <v>-2487503.8499999996</v>
      </c>
      <c r="AU106" s="263">
        <f>IF(W107=0,0,IF(AT106&gt;0,ABS(+AT106/W107),-ABS(+AT106/W107)))</f>
        <v>-0.14450245383927957</v>
      </c>
    </row>
    <row r="107" spans="1:47" ht="13.5" x14ac:dyDescent="0.25">
      <c r="A107" s="659">
        <v>20</v>
      </c>
      <c r="B107" s="30" t="e">
        <v>#N/A</v>
      </c>
      <c r="C107" s="30" t="e">
        <v>#N/A</v>
      </c>
      <c r="D107" s="659" t="s">
        <v>880</v>
      </c>
      <c r="E107" s="724"/>
      <c r="F107" s="669">
        <f>+F77+F91+F105</f>
        <v>63354</v>
      </c>
      <c r="G107" s="662">
        <f>+G77+G91+G105</f>
        <v>52976</v>
      </c>
      <c r="H107" s="661">
        <f>+H77+H91+H105</f>
        <v>446751</v>
      </c>
      <c r="I107" s="662">
        <f t="shared" ref="I107:O107" si="128">+I77+I91+I105</f>
        <v>276268</v>
      </c>
      <c r="J107" s="661">
        <f t="shared" si="128"/>
        <v>159763991</v>
      </c>
      <c r="K107" s="662">
        <f>+K77+K91+K105</f>
        <v>135895434</v>
      </c>
      <c r="L107" s="661">
        <f t="shared" si="128"/>
        <v>64502291</v>
      </c>
      <c r="M107" s="662">
        <f t="shared" si="128"/>
        <v>59039824</v>
      </c>
      <c r="N107" s="661">
        <f t="shared" si="128"/>
        <v>37759686.390000001</v>
      </c>
      <c r="O107" s="662">
        <f t="shared" si="128"/>
        <v>31651768.490000002</v>
      </c>
      <c r="P107" s="661">
        <f t="shared" si="86"/>
        <v>26742604.609999999</v>
      </c>
      <c r="Q107" s="662">
        <f t="shared" si="87"/>
        <v>27388055.509999998</v>
      </c>
      <c r="R107" s="661">
        <f>+R77+R91+R105</f>
        <v>1720799.19</v>
      </c>
      <c r="S107" s="662">
        <f>+S77+S91+S105</f>
        <v>1389570.3900000001</v>
      </c>
      <c r="T107" s="661">
        <f>+T77+T91+T105</f>
        <v>10295042.08</v>
      </c>
      <c r="U107" s="662">
        <f>+U77+U91+U105</f>
        <v>8784217.9299999997</v>
      </c>
      <c r="V107" s="661">
        <f t="shared" si="88"/>
        <v>14726763.339999998</v>
      </c>
      <c r="W107" s="663">
        <f t="shared" si="89"/>
        <v>17214267.189999998</v>
      </c>
      <c r="X107" s="4047"/>
      <c r="Y107" s="4055"/>
      <c r="Z107" s="4056"/>
      <c r="AA107" s="3190"/>
      <c r="AB107" s="3190"/>
      <c r="AC107" s="3188"/>
      <c r="AD107" s="2"/>
      <c r="AE107" s="252"/>
      <c r="AF107" s="2"/>
      <c r="AG107" s="252"/>
      <c r="AH107" s="2"/>
      <c r="AI107" s="252"/>
      <c r="AJ107" s="2"/>
      <c r="AK107" s="252"/>
      <c r="AL107" s="2"/>
      <c r="AM107" s="252"/>
      <c r="AN107" s="2"/>
      <c r="AO107" s="252"/>
      <c r="AP107" s="2"/>
      <c r="AQ107" s="252"/>
      <c r="AR107" s="2"/>
      <c r="AS107" s="252"/>
      <c r="AT107" s="2"/>
      <c r="AU107" s="252"/>
    </row>
    <row r="108" spans="1:47" ht="13.5" x14ac:dyDescent="0.25">
      <c r="A108" s="677">
        <v>4620</v>
      </c>
      <c r="B108" s="30" t="e">
        <v>#VALUE!</v>
      </c>
      <c r="C108" s="30" t="e">
        <v>#VALUE!</v>
      </c>
      <c r="D108" s="677" t="s">
        <v>204</v>
      </c>
      <c r="E108" s="712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678"/>
      <c r="T108" s="678"/>
      <c r="U108" s="678"/>
      <c r="V108" s="678"/>
      <c r="W108" s="678"/>
      <c r="X108" s="4050"/>
      <c r="Y108" s="4049"/>
      <c r="Z108" s="4048"/>
      <c r="AA108" s="3187"/>
      <c r="AB108" s="3187"/>
      <c r="AC108" s="3187"/>
      <c r="AD108" s="70">
        <f>+F109-G109</f>
        <v>386</v>
      </c>
      <c r="AE108" s="264">
        <f>IF(G109=0,0,IF(AD108&gt;0,ABS(+AD108/G109),-ABS(+AD108/G109)))</f>
        <v>0.21746478873239436</v>
      </c>
      <c r="AF108" s="70">
        <f>+H109-I109</f>
        <v>898</v>
      </c>
      <c r="AG108" s="264">
        <f>IF(I109=0,0,IF(AF108&gt;0,ABS(+AF108/I109),-ABS(+AF108/I109)))</f>
        <v>0.10461323392357876</v>
      </c>
      <c r="AH108" s="70">
        <f>+J109-K109</f>
        <v>260892</v>
      </c>
      <c r="AI108" s="264">
        <f>IF(K109=0,0,IF(AH108&gt;0,ABS(+AH108/K109),-ABS(+AH108/K109)))</f>
        <v>0.15021090049849209</v>
      </c>
      <c r="AJ108" s="70">
        <f>+L109-M109</f>
        <v>66886</v>
      </c>
      <c r="AK108" s="264">
        <f>IF(M109=0,0,IF(AJ108&gt;0,ABS(+AJ108/M109),-ABS(+AJ108/M109)))</f>
        <v>8.283126748458508E-2</v>
      </c>
      <c r="AL108" s="70">
        <f>+N109-O109</f>
        <v>132250</v>
      </c>
      <c r="AM108" s="264">
        <f>IF(O109=0,0,IF(AL108&gt;0,ABS(+AL108/O109),-ABS(+AL108/O109)))</f>
        <v>0.15862620708846245</v>
      </c>
      <c r="AN108" s="70">
        <f>+P109-Q109</f>
        <v>-65364</v>
      </c>
      <c r="AO108" s="264">
        <f>IF(Q109=0,0,IF(AN108&gt;0,ABS(+AN108/Q109),-ABS(+AN108/Q109)))</f>
        <v>-2.4925259304453937</v>
      </c>
      <c r="AP108" s="70">
        <f>+R109-S109</f>
        <v>5925</v>
      </c>
      <c r="AQ108" s="264">
        <f>IF(S109=0,0,IF(AP108&gt;0,ABS(+AP108/S109),-ABS(+AP108/S109)))</f>
        <v>0.22852624676977668</v>
      </c>
      <c r="AR108" s="70">
        <f>+T109-U109</f>
        <v>-104065</v>
      </c>
      <c r="AS108" s="264">
        <f>IF(U109=0,0,IF(AR108&gt;0,ABS(+AR108/U109),-ABS(+AR108/U109)))</f>
        <v>-0.29109823743814528</v>
      </c>
      <c r="AT108" s="70">
        <f>+V109-W109</f>
        <v>32776</v>
      </c>
      <c r="AU108" s="264">
        <f>IF(W109=0,0,IF(AT108&gt;0,ABS(+AT108/W109),-ABS(+AT108/W109)))</f>
        <v>8.001132696354378E-2</v>
      </c>
    </row>
    <row r="109" spans="1:47" ht="13.5" x14ac:dyDescent="0.25">
      <c r="A109" s="679">
        <v>4620</v>
      </c>
      <c r="B109" s="30" t="s">
        <v>217</v>
      </c>
      <c r="C109" s="30" t="s">
        <v>1515</v>
      </c>
      <c r="D109" s="679" t="s">
        <v>3990</v>
      </c>
      <c r="E109" s="727" t="s">
        <v>675</v>
      </c>
      <c r="F109" s="763">
        <f>+'17HPM_DATA_INPUT'!D32</f>
        <v>2161</v>
      </c>
      <c r="G109" s="764">
        <f>+'17HPM_DATA_INPUT'!E32</f>
        <v>1775</v>
      </c>
      <c r="H109" s="765">
        <f>+'17HPM_DATA_INPUT'!F32</f>
        <v>9482</v>
      </c>
      <c r="I109" s="692">
        <f>+'17HPM_DATA_INPUT'!G32</f>
        <v>8584</v>
      </c>
      <c r="J109" s="693">
        <f>+'17HPM_DATA_INPUT'!H32</f>
        <v>1997730</v>
      </c>
      <c r="K109" s="692">
        <f>+'17HPM_DATA_INPUT'!I32</f>
        <v>1736838</v>
      </c>
      <c r="L109" s="693">
        <f>+'17HPM_DATA_INPUT'!J32</f>
        <v>874383</v>
      </c>
      <c r="M109" s="692">
        <f>+'17HPM_DATA_INPUT'!K32</f>
        <v>807497</v>
      </c>
      <c r="N109" s="693">
        <f>+'17HPM_DATA_INPUT'!L32</f>
        <v>965971</v>
      </c>
      <c r="O109" s="692">
        <f>+'17HPM_DATA_INPUT'!M32</f>
        <v>833721</v>
      </c>
      <c r="P109" s="694">
        <f t="shared" si="86"/>
        <v>-91588</v>
      </c>
      <c r="Q109" s="695">
        <f t="shared" si="87"/>
        <v>-26224</v>
      </c>
      <c r="R109" s="693">
        <f>+'17HPM_DATA_INPUT'!P32</f>
        <v>31852</v>
      </c>
      <c r="S109" s="692">
        <f>+'17HPM_DATA_INPUT'!Q32</f>
        <v>25927</v>
      </c>
      <c r="T109" s="693">
        <f>+'17HPM_DATA_INPUT'!R32</f>
        <v>253426</v>
      </c>
      <c r="U109" s="692">
        <f>+'17HPM_DATA_INPUT'!S32</f>
        <v>357491</v>
      </c>
      <c r="V109" s="694">
        <f t="shared" si="88"/>
        <v>-376866</v>
      </c>
      <c r="W109" s="696">
        <f t="shared" si="89"/>
        <v>-409642</v>
      </c>
      <c r="X109" s="4048"/>
      <c r="Y109" s="4049" t="s">
        <v>1199</v>
      </c>
      <c r="Z109" s="4048"/>
      <c r="AA109" s="3187"/>
      <c r="AB109" s="3187"/>
      <c r="AC109" s="3187"/>
      <c r="AD109" s="70">
        <f>+F110-G110</f>
        <v>0</v>
      </c>
      <c r="AE109" s="264">
        <f>IF(G110=0,0,IF(AD109&gt;0,ABS(+AD109/G110),-ABS(+AD109/G110)))</f>
        <v>0</v>
      </c>
      <c r="AF109" s="70">
        <f>+H110-I110</f>
        <v>0</v>
      </c>
      <c r="AG109" s="264">
        <f>IF(I110=0,0,IF(AF109&gt;0,ABS(+AF109/I110),-ABS(+AF109/I110)))</f>
        <v>0</v>
      </c>
      <c r="AH109" s="70">
        <f>+J110-K110</f>
        <v>0</v>
      </c>
      <c r="AI109" s="264">
        <f>IF(K110=0,0,IF(AH109&gt;0,ABS(+AH109/K110),-ABS(+AH109/K110)))</f>
        <v>0</v>
      </c>
      <c r="AJ109" s="70">
        <f>+L110-M110</f>
        <v>0</v>
      </c>
      <c r="AK109" s="264">
        <f>IF(M110=0,0,IF(AJ109&gt;0,ABS(+AJ109/M110),-ABS(+AJ109/M110)))</f>
        <v>0</v>
      </c>
      <c r="AL109" s="70">
        <f>+N110-O110</f>
        <v>0</v>
      </c>
      <c r="AM109" s="264">
        <f>IF(O110=0,0,IF(AL109&gt;0,ABS(+AL109/O110),-ABS(+AL109/O110)))</f>
        <v>0</v>
      </c>
      <c r="AN109" s="70">
        <f>+P110-Q110</f>
        <v>0</v>
      </c>
      <c r="AO109" s="264">
        <f>IF(Q110=0,0,IF(AN109&gt;0,ABS(+AN109/Q110),-ABS(+AN109/Q110)))</f>
        <v>0</v>
      </c>
      <c r="AP109" s="70">
        <f>+R110-S110</f>
        <v>0</v>
      </c>
      <c r="AQ109" s="264">
        <f>IF(S110=0,0,IF(AP109&gt;0,ABS(+AP109/S110),-ABS(+AP109/S110)))</f>
        <v>0</v>
      </c>
      <c r="AR109" s="70">
        <f>+T110-U110</f>
        <v>0</v>
      </c>
      <c r="AS109" s="264">
        <f>IF(U110=0,0,IF(AR109&gt;0,ABS(+AR109/U110),-ABS(+AR109/U110)))</f>
        <v>0</v>
      </c>
      <c r="AT109" s="70">
        <f>+V110-W110</f>
        <v>0</v>
      </c>
      <c r="AU109" s="264">
        <f>IF(W110=0,0,IF(AT109&gt;0,ABS(+AT109/W110),-ABS(+AT109/W110)))</f>
        <v>0</v>
      </c>
    </row>
    <row r="110" spans="1:47" ht="13.5" hidden="1" x14ac:dyDescent="0.25">
      <c r="A110" s="2428">
        <v>4620</v>
      </c>
      <c r="B110" s="30" t="s">
        <v>217</v>
      </c>
      <c r="C110" s="30" t="s">
        <v>1515</v>
      </c>
      <c r="D110" s="2428" t="s">
        <v>3991</v>
      </c>
      <c r="E110" s="2486" t="s">
        <v>674</v>
      </c>
      <c r="F110" s="2422">
        <f>+VLOOKUP(A110,'17NM_Clinic Revenue'!$C$10:$K$85,9,FALSE)</f>
        <v>0</v>
      </c>
      <c r="G110" s="2423">
        <f>+VLOOKUP(A110,'17NM_Clinic Revenue'!$C$96:$K$170,9,FALSE)</f>
        <v>0</v>
      </c>
      <c r="H110" s="2422">
        <v>0</v>
      </c>
      <c r="I110" s="2423">
        <v>0</v>
      </c>
      <c r="J110" s="2422">
        <f>+VLOOKUP(A110,'17NM_Clinic Revenue'!$C$10:$K$85,5,FALSE)</f>
        <v>0</v>
      </c>
      <c r="K110" s="2423">
        <f>+VLOOKUP(A110,'17NM_Clinic Revenue'!$C$96:$K$170,5,FALSE)</f>
        <v>0</v>
      </c>
      <c r="L110" s="2422">
        <f>+VLOOKUP(A110,'17NM_Clinic Revenue'!$C$10:$K$85,8,FALSE)</f>
        <v>0</v>
      </c>
      <c r="M110" s="2423">
        <f>+VLOOKUP(A110,'17NM_Clinic Revenue'!$C$96:$K$170,8,FALSE)</f>
        <v>0</v>
      </c>
      <c r="N110" s="2422">
        <f>+SUMIF('17NM_Flex Cost'!$C$7:$C$122,A110,'17NM_Flex Cost'!$E$7:$E$122)</f>
        <v>0</v>
      </c>
      <c r="O110" s="2423">
        <f>+SUMIF('17NM_Flex Cost'!$M$7:$M$122,A110,'17NM_Flex Cost'!$O$7:$O$122)</f>
        <v>0</v>
      </c>
      <c r="P110" s="2422">
        <f>+L110-N110</f>
        <v>0</v>
      </c>
      <c r="Q110" s="2423">
        <f>+M110-O110</f>
        <v>0</v>
      </c>
      <c r="R110" s="2422">
        <f>+SUMIF('17NM_Flex Cost'!$C$7:$C$122,A110,'17NM_Flex Cost'!$F$7:$F$122)</f>
        <v>0</v>
      </c>
      <c r="S110" s="2423">
        <f>+SUMIF('17NM_Flex Cost'!$M$7:$M$122,A110,'17NM_Flex Cost'!$P$7:$P$122)</f>
        <v>0</v>
      </c>
      <c r="T110" s="2422">
        <f>+SUMIF('17NM_Flex Cost'!$C$7:$C$122,A110,'17NM_Flex Cost'!$G$7:$G$122)</f>
        <v>0</v>
      </c>
      <c r="U110" s="2423">
        <f>+SUMIF('17NM_Flex Cost'!$M$7:$M$122,A110,'17NM_Flex Cost'!$Q$7:$Q$122)</f>
        <v>0</v>
      </c>
      <c r="V110" s="2422">
        <f>+P110-R110-T110</f>
        <v>0</v>
      </c>
      <c r="W110" s="2487">
        <f>+Q110-S110-U110</f>
        <v>0</v>
      </c>
      <c r="X110" s="4048" t="s">
        <v>1944</v>
      </c>
      <c r="Y110" s="4035" t="s">
        <v>1199</v>
      </c>
      <c r="Z110" s="4041"/>
      <c r="AA110" s="3179">
        <f>+'17NM_PLRecon'!S7-'Departmental PL'!V110</f>
        <v>0</v>
      </c>
      <c r="AB110" s="3179">
        <f>+'17NM_PLRecon'!T7-'Departmental PL'!W110</f>
        <v>0</v>
      </c>
      <c r="AC110" s="3179"/>
      <c r="AD110" s="2"/>
      <c r="AE110" s="252"/>
      <c r="AF110" s="2"/>
      <c r="AG110" s="252"/>
      <c r="AH110" s="2"/>
      <c r="AI110" s="252"/>
      <c r="AJ110" s="2"/>
      <c r="AK110" s="252"/>
      <c r="AL110" s="2"/>
      <c r="AM110" s="252"/>
      <c r="AN110" s="2"/>
      <c r="AO110" s="252"/>
      <c r="AP110" s="2"/>
      <c r="AQ110" s="252"/>
      <c r="AR110" s="2"/>
      <c r="AS110" s="252"/>
      <c r="AT110" s="2"/>
      <c r="AU110" s="252"/>
    </row>
    <row r="111" spans="1:47" ht="13.5" x14ac:dyDescent="0.25">
      <c r="A111" s="30" t="e">
        <v>#VALUE!</v>
      </c>
      <c r="B111" s="30" t="e">
        <v>#VALUE!</v>
      </c>
      <c r="C111" s="30" t="e">
        <v>#VALUE!</v>
      </c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4042"/>
      <c r="Y111" s="4044"/>
      <c r="Z111" s="4047"/>
      <c r="AA111" s="3183"/>
      <c r="AB111" s="3183"/>
      <c r="AC111" s="3183"/>
      <c r="AD111" s="2"/>
      <c r="AE111" s="252"/>
      <c r="AF111" s="2"/>
      <c r="AG111" s="252"/>
      <c r="AH111" s="2"/>
      <c r="AI111" s="252"/>
      <c r="AJ111" s="2"/>
      <c r="AK111" s="252"/>
      <c r="AL111" s="2"/>
      <c r="AM111" s="252"/>
      <c r="AN111" s="2"/>
      <c r="AO111" s="252"/>
      <c r="AP111" s="2"/>
      <c r="AQ111" s="252"/>
      <c r="AR111" s="2"/>
      <c r="AS111" s="252"/>
      <c r="AT111" s="2"/>
      <c r="AU111" s="252"/>
    </row>
    <row r="112" spans="1:47" ht="13.5" x14ac:dyDescent="0.25">
      <c r="A112" s="647" t="e">
        <v>#VALUE!</v>
      </c>
      <c r="B112" s="30" t="e">
        <v>#VALUE!</v>
      </c>
      <c r="C112" s="30" t="e">
        <v>#VALUE!</v>
      </c>
      <c r="D112" s="647" t="s">
        <v>325</v>
      </c>
      <c r="E112" s="647"/>
      <c r="F112" s="648"/>
      <c r="G112" s="648"/>
      <c r="H112" s="648"/>
      <c r="I112" s="648"/>
      <c r="J112" s="648"/>
      <c r="K112" s="648"/>
      <c r="L112" s="681"/>
      <c r="M112" s="681"/>
      <c r="N112" s="648"/>
      <c r="O112" s="648"/>
      <c r="P112" s="648"/>
      <c r="Q112" s="648"/>
      <c r="R112" s="648"/>
      <c r="S112" s="648"/>
      <c r="T112" s="648"/>
      <c r="U112" s="648"/>
      <c r="V112" s="648"/>
      <c r="W112" s="648"/>
      <c r="X112" s="4047"/>
      <c r="Y112" s="4044"/>
      <c r="Z112" s="4047"/>
      <c r="AC112" s="3183"/>
      <c r="AD112" s="70">
        <f t="shared" ref="AD112:AD127" si="129">+F113-G113</f>
        <v>250</v>
      </c>
      <c r="AE112" s="264">
        <f t="shared" ref="AE112:AE127" si="130">IF(G113=0,0,IF(AD112&gt;0,ABS(+AD112/G113),-ABS(+AD112/G113)))</f>
        <v>0.21607605877268798</v>
      </c>
      <c r="AF112" s="70">
        <f t="shared" ref="AF112:AF127" si="131">+H113-I113</f>
        <v>460</v>
      </c>
      <c r="AG112" s="264">
        <f t="shared" ref="AG112:AG127" si="132">IF(I113=0,0,IF(AF112&gt;0,ABS(+AF112/I113),-ABS(+AF112/I113)))</f>
        <v>0.15834767641996558</v>
      </c>
      <c r="AH112" s="70">
        <f t="shared" ref="AH112:AH127" si="133">+J113-K113</f>
        <v>1231137</v>
      </c>
      <c r="AI112" s="264">
        <f t="shared" ref="AI112:AI127" si="134">IF(K113=0,0,IF(AH112&gt;0,ABS(+AH112/K113),-ABS(+AH112/K113)))</f>
        <v>1.4461744660556839</v>
      </c>
      <c r="AJ112" s="70">
        <f t="shared" ref="AJ112:AJ127" si="135">+L113-M113</f>
        <v>341813.54000000004</v>
      </c>
      <c r="AK112" s="264">
        <f t="shared" ref="AK112:AK127" si="136">IF(M113=0,0,IF(AJ112&gt;0,ABS(+AJ112/M113),-ABS(+AJ112/M113)))</f>
        <v>1.0227875092011325</v>
      </c>
      <c r="AL112" s="70">
        <f t="shared" ref="AL112:AL127" si="137">+N113-O113</f>
        <v>19369.118558352115</v>
      </c>
      <c r="AM112" s="264">
        <f t="shared" ref="AM112:AM127" si="138">IF(O113=0,0,IF(AL112&gt;0,ABS(+AL112/O113),-ABS(+AL112/O113)))</f>
        <v>2.1906369643474099E-2</v>
      </c>
      <c r="AN112" s="70">
        <f t="shared" ref="AN112:AN127" si="139">+P113-Q113</f>
        <v>322444.42144164792</v>
      </c>
      <c r="AO112" s="264">
        <f t="shared" ref="AO112:AO127" si="140">IF(Q113=0,0,IF(AN112&gt;0,ABS(+AN112/Q113),-ABS(+AN112/Q113)))</f>
        <v>0.58628446542838708</v>
      </c>
      <c r="AP112" s="70">
        <f t="shared" ref="AP112:AP127" si="141">+R113-S113</f>
        <v>4204.7668062164448</v>
      </c>
      <c r="AQ112" s="264">
        <f t="shared" ref="AQ112:AQ127" si="142">IF(S113=0,0,IF(AP112&gt;0,ABS(+AP112/S113),-ABS(+AP112/S113)))</f>
        <v>8.3367300063844976E-3</v>
      </c>
      <c r="AR112" s="70">
        <f t="shared" ref="AR112:AR127" si="143">+T113-U113</f>
        <v>61580.216134093236</v>
      </c>
      <c r="AS112" s="264">
        <f t="shared" ref="AS112:AS127" si="144">IF(U113=0,0,IF(AR112&gt;0,ABS(+AR112/U113),-ABS(+AR112/U113)))</f>
        <v>8.349501151922617E-2</v>
      </c>
      <c r="AT112" s="70">
        <f t="shared" ref="AT112:AT127" si="145">+V113-W113</f>
        <v>256659.43850133824</v>
      </c>
      <c r="AU112" s="264">
        <f t="shared" ref="AU112:AU127" si="146">IF(W113=0,0,IF(AT112&gt;0,ABS(+AT112/W113),-ABS(+AT112/W113)))</f>
        <v>0.14323491734797478</v>
      </c>
    </row>
    <row r="113" spans="1:47" ht="13.5" x14ac:dyDescent="0.25">
      <c r="A113" s="2424">
        <v>6740</v>
      </c>
      <c r="B113" s="30" t="s">
        <v>489</v>
      </c>
      <c r="C113" s="30" t="s">
        <v>1522</v>
      </c>
      <c r="D113" s="649" t="s">
        <v>3992</v>
      </c>
      <c r="E113" s="723"/>
      <c r="F113" s="657">
        <f>SUM(F132:F133)</f>
        <v>1407</v>
      </c>
      <c r="G113" s="675">
        <f t="shared" ref="G113:O113" si="147">SUM(G132:G133)</f>
        <v>1157</v>
      </c>
      <c r="H113" s="657">
        <f t="shared" si="147"/>
        <v>3365</v>
      </c>
      <c r="I113" s="675">
        <f t="shared" si="147"/>
        <v>2905</v>
      </c>
      <c r="J113" s="657">
        <f t="shared" si="147"/>
        <v>2082443</v>
      </c>
      <c r="K113" s="675">
        <f>SUM(K132:K133)</f>
        <v>851306</v>
      </c>
      <c r="L113" s="657">
        <f t="shared" si="147"/>
        <v>676011.54</v>
      </c>
      <c r="M113" s="675">
        <f t="shared" si="147"/>
        <v>334198</v>
      </c>
      <c r="N113" s="657">
        <f t="shared" si="147"/>
        <v>903546.59175835212</v>
      </c>
      <c r="O113" s="675">
        <f t="shared" si="147"/>
        <v>884177.47320000001</v>
      </c>
      <c r="P113" s="657">
        <f>+L113-N113</f>
        <v>-227535.05175835209</v>
      </c>
      <c r="Q113" s="675">
        <f>+M113-O113</f>
        <v>-549979.47320000001</v>
      </c>
      <c r="R113" s="657">
        <f>SUM(R132:R133)</f>
        <v>508571.20340621646</v>
      </c>
      <c r="S113" s="675">
        <f>SUM(S132:S133)</f>
        <v>504366.43660000002</v>
      </c>
      <c r="T113" s="657">
        <f>SUM(T132:T133)</f>
        <v>799111.8963340933</v>
      </c>
      <c r="U113" s="675">
        <f>SUM(U132:U133)</f>
        <v>737531.68020000006</v>
      </c>
      <c r="V113" s="657">
        <f>+P113-R113-T113</f>
        <v>-1535218.1514986618</v>
      </c>
      <c r="W113" s="676">
        <f>+Q113-S113-U113</f>
        <v>-1791877.59</v>
      </c>
      <c r="X113" s="4047"/>
      <c r="Y113" s="4044"/>
      <c r="Z113" s="4047" t="s">
        <v>1739</v>
      </c>
      <c r="AC113" s="3183"/>
      <c r="AD113" s="70">
        <f t="shared" si="129"/>
        <v>-55</v>
      </c>
      <c r="AE113" s="264">
        <f t="shared" si="130"/>
        <v>-8.0491731303966047E-3</v>
      </c>
      <c r="AF113" s="70">
        <f t="shared" si="131"/>
        <v>-4238</v>
      </c>
      <c r="AG113" s="264">
        <f t="shared" si="132"/>
        <v>-0.1782169890664424</v>
      </c>
      <c r="AH113" s="70">
        <f t="shared" si="133"/>
        <v>-1092517</v>
      </c>
      <c r="AI113" s="264">
        <f t="shared" si="134"/>
        <v>-0.16210081163392404</v>
      </c>
      <c r="AJ113" s="70">
        <f t="shared" si="135"/>
        <v>-390993.5</v>
      </c>
      <c r="AK113" s="264">
        <f t="shared" si="136"/>
        <v>-0.15401424517584703</v>
      </c>
      <c r="AL113" s="70">
        <f t="shared" si="137"/>
        <v>-11294</v>
      </c>
      <c r="AM113" s="264">
        <f t="shared" si="138"/>
        <v>-6.6898071364261003E-3</v>
      </c>
      <c r="AN113" s="70">
        <f t="shared" si="139"/>
        <v>-379699.5</v>
      </c>
      <c r="AO113" s="264">
        <f t="shared" si="140"/>
        <v>-0.4464720781144908</v>
      </c>
      <c r="AP113" s="70">
        <f t="shared" si="141"/>
        <v>-222055</v>
      </c>
      <c r="AQ113" s="264">
        <f t="shared" si="142"/>
        <v>-0.63505069137603132</v>
      </c>
      <c r="AR113" s="70">
        <f t="shared" si="143"/>
        <v>-55510</v>
      </c>
      <c r="AS113" s="264">
        <f t="shared" si="144"/>
        <v>-0.15385468202164665</v>
      </c>
      <c r="AT113" s="70">
        <f t="shared" si="145"/>
        <v>-102134.5</v>
      </c>
      <c r="AU113" s="264">
        <f t="shared" si="146"/>
        <v>-0.72961552748885583</v>
      </c>
    </row>
    <row r="114" spans="1:47" ht="13.5" x14ac:dyDescent="0.25">
      <c r="A114" s="2424">
        <v>6750</v>
      </c>
      <c r="B114" s="30" t="s">
        <v>789</v>
      </c>
      <c r="C114" s="30" t="s">
        <v>1522</v>
      </c>
      <c r="D114" s="649" t="s">
        <v>3997</v>
      </c>
      <c r="E114" s="723"/>
      <c r="F114" s="691">
        <f>SUM(F134:F135)</f>
        <v>6778</v>
      </c>
      <c r="G114" s="675">
        <f t="shared" ref="G114:O114" si="148">SUM(G134:G135)</f>
        <v>6833</v>
      </c>
      <c r="H114" s="657">
        <f t="shared" si="148"/>
        <v>19542</v>
      </c>
      <c r="I114" s="675">
        <f t="shared" si="148"/>
        <v>23780</v>
      </c>
      <c r="J114" s="657">
        <f t="shared" si="148"/>
        <v>5647221</v>
      </c>
      <c r="K114" s="675">
        <f t="shared" si="148"/>
        <v>6739738</v>
      </c>
      <c r="L114" s="657">
        <f t="shared" si="148"/>
        <v>2147690.5</v>
      </c>
      <c r="M114" s="675">
        <f t="shared" si="148"/>
        <v>2538684</v>
      </c>
      <c r="N114" s="657">
        <f t="shared" si="148"/>
        <v>1676946</v>
      </c>
      <c r="O114" s="675">
        <f t="shared" si="148"/>
        <v>1688240</v>
      </c>
      <c r="P114" s="657">
        <f t="shared" ref="P114:P134" si="149">+L114-N114</f>
        <v>470744.5</v>
      </c>
      <c r="Q114" s="675">
        <f t="shared" ref="Q114:Q134" si="150">+M114-O114</f>
        <v>850444</v>
      </c>
      <c r="R114" s="657">
        <f>SUM(R134:R135)</f>
        <v>127610</v>
      </c>
      <c r="S114" s="675">
        <f>SUM(S134:S135)</f>
        <v>349665</v>
      </c>
      <c r="T114" s="657">
        <f>SUM(T134:T135)</f>
        <v>305285</v>
      </c>
      <c r="U114" s="675">
        <f>SUM(U134:U135)</f>
        <v>360795</v>
      </c>
      <c r="V114" s="657">
        <f t="shared" ref="V114:V134" si="151">+P114-R114-T114</f>
        <v>37849.5</v>
      </c>
      <c r="W114" s="676">
        <f t="shared" ref="W114:W134" si="152">+Q114-S114-U114</f>
        <v>139984</v>
      </c>
      <c r="X114" s="4047"/>
      <c r="Y114" s="4044"/>
      <c r="Z114" s="4047" t="s">
        <v>1739</v>
      </c>
      <c r="AC114" s="3183"/>
      <c r="AD114" s="70">
        <f>+F116-G116</f>
        <v>0</v>
      </c>
      <c r="AE114" s="264">
        <f>IF(G116=0,0,IF(AD114&gt;0,ABS(+AD114/G116),-ABS(+AD114/G116)))</f>
        <v>0</v>
      </c>
      <c r="AF114" s="70">
        <f>+H116-I116</f>
        <v>0</v>
      </c>
      <c r="AG114" s="264">
        <f>IF(I116=0,0,IF(AF114&gt;0,ABS(+AF114/I116),-ABS(+AF114/I116)))</f>
        <v>0</v>
      </c>
      <c r="AH114" s="70">
        <f>+J116-K116</f>
        <v>0</v>
      </c>
      <c r="AI114" s="264">
        <f>IF(K116=0,0,IF(AH114&gt;0,ABS(+AH114/K116),-ABS(+AH114/K116)))</f>
        <v>0</v>
      </c>
      <c r="AJ114" s="70">
        <f>+L116-M116</f>
        <v>0</v>
      </c>
      <c r="AK114" s="264">
        <f>IF(M116=0,0,IF(AJ114&gt;0,ABS(+AJ114/M116),-ABS(+AJ114/M116)))</f>
        <v>0</v>
      </c>
      <c r="AL114" s="70">
        <f>+N116-O116</f>
        <v>0</v>
      </c>
      <c r="AM114" s="264">
        <f>IF(O116=0,0,IF(AL114&gt;0,ABS(+AL114/O116),-ABS(+AL114/O116)))</f>
        <v>0</v>
      </c>
      <c r="AN114" s="70">
        <f>+P116-Q116</f>
        <v>0</v>
      </c>
      <c r="AO114" s="264">
        <f>IF(Q116=0,0,IF(AN114&gt;0,ABS(+AN114/Q116),-ABS(+AN114/Q116)))</f>
        <v>0</v>
      </c>
      <c r="AP114" s="70">
        <f>+R116-S116</f>
        <v>0</v>
      </c>
      <c r="AQ114" s="264">
        <f>IF(S116=0,0,IF(AP114&gt;0,ABS(+AP114/S116),-ABS(+AP114/S116)))</f>
        <v>0</v>
      </c>
      <c r="AR114" s="70">
        <f>+T116-U116</f>
        <v>0</v>
      </c>
      <c r="AS114" s="264">
        <f>IF(U116=0,0,IF(AR114&gt;0,ABS(+AR114/U116),-ABS(+AR114/U116)))</f>
        <v>0</v>
      </c>
      <c r="AT114" s="70">
        <f>+V116-W116</f>
        <v>0</v>
      </c>
      <c r="AU114" s="264">
        <f>IF(W116=0,0,IF(AT114&gt;0,ABS(+AT114/W116),-ABS(+AT114/W116)))</f>
        <v>0</v>
      </c>
    </row>
    <row r="115" spans="1:47" ht="13.5" x14ac:dyDescent="0.25">
      <c r="A115" s="649">
        <v>6751</v>
      </c>
      <c r="B115" s="30" t="s">
        <v>2901</v>
      </c>
      <c r="C115" s="30" t="s">
        <v>1522</v>
      </c>
      <c r="D115" s="649" t="s">
        <v>3868</v>
      </c>
      <c r="E115" s="723"/>
      <c r="F115" s="674">
        <f>+'17HPM_DATA_INPUT'!D75</f>
        <v>59</v>
      </c>
      <c r="G115" s="673">
        <f>+'17HPM_DATA_INPUT'!E75</f>
        <v>0</v>
      </c>
      <c r="H115" s="672">
        <f>+'17HPM_DATA_INPUT'!F75</f>
        <v>122</v>
      </c>
      <c r="I115" s="673">
        <f>+'17HPM_DATA_INPUT'!G75</f>
        <v>0</v>
      </c>
      <c r="J115" s="672">
        <f>+'17HPM_DATA_INPUT'!H75</f>
        <v>29497</v>
      </c>
      <c r="K115" s="673">
        <f>+'17HPM_DATA_INPUT'!I75</f>
        <v>0</v>
      </c>
      <c r="L115" s="672">
        <f>+'17HPM_DATA_INPUT'!J75</f>
        <v>9418</v>
      </c>
      <c r="M115" s="673">
        <f>+'17HPM_DATA_INPUT'!K75</f>
        <v>0</v>
      </c>
      <c r="N115" s="672">
        <f>+'17HPM_DATA_INPUT'!L75</f>
        <v>17202</v>
      </c>
      <c r="O115" s="673">
        <f>+'17HPM_DATA_INPUT'!M75</f>
        <v>0</v>
      </c>
      <c r="P115" s="657">
        <f t="shared" ref="P115" si="153">+L115-N115</f>
        <v>-7784</v>
      </c>
      <c r="Q115" s="675">
        <f t="shared" ref="Q115" si="154">+M115-O115</f>
        <v>0</v>
      </c>
      <c r="R115" s="672">
        <f>+'17HPM_DATA_INPUT'!P75</f>
        <v>0</v>
      </c>
      <c r="S115" s="673">
        <f>+'17HPM_DATA_INPUT'!Q75</f>
        <v>0</v>
      </c>
      <c r="T115" s="672">
        <f>+'17HPM_DATA_INPUT'!R75</f>
        <v>14777</v>
      </c>
      <c r="U115" s="673">
        <f>+'17HPM_DATA_INPUT'!S75</f>
        <v>0</v>
      </c>
      <c r="V115" s="657">
        <f t="shared" ref="V115" si="155">+P115-R115-T115</f>
        <v>-22561</v>
      </c>
      <c r="W115" s="676">
        <f t="shared" ref="W115" si="156">+Q115-S115-U115</f>
        <v>0</v>
      </c>
      <c r="X115" s="4053" t="s">
        <v>3867</v>
      </c>
      <c r="Y115" s="4044"/>
      <c r="Z115" s="4047"/>
      <c r="AC115" s="3183"/>
      <c r="AD115" s="70"/>
      <c r="AE115" s="264"/>
      <c r="AF115" s="70"/>
      <c r="AG115" s="264"/>
      <c r="AH115" s="70"/>
      <c r="AI115" s="264"/>
      <c r="AJ115" s="70"/>
      <c r="AK115" s="264"/>
      <c r="AL115" s="70"/>
      <c r="AM115" s="264"/>
      <c r="AN115" s="70"/>
      <c r="AO115" s="264"/>
      <c r="AP115" s="70"/>
      <c r="AQ115" s="264"/>
      <c r="AR115" s="70"/>
      <c r="AS115" s="264"/>
      <c r="AT115" s="70"/>
      <c r="AU115" s="264"/>
    </row>
    <row r="116" spans="1:47" ht="13.5" hidden="1" x14ac:dyDescent="0.25">
      <c r="A116" s="649">
        <v>6760</v>
      </c>
      <c r="B116" s="30" t="e">
        <v>#N/A</v>
      </c>
      <c r="C116" s="30" t="e">
        <v>#N/A</v>
      </c>
      <c r="D116" s="649" t="s">
        <v>4024</v>
      </c>
      <c r="E116" s="723"/>
      <c r="F116" s="674">
        <f>+'17HPM_DATA_INPUT'!D76</f>
        <v>0</v>
      </c>
      <c r="G116" s="673">
        <f>+'17HPM_DATA_INPUT'!E76</f>
        <v>0</v>
      </c>
      <c r="H116" s="672">
        <f>+'17HPM_DATA_INPUT'!F76</f>
        <v>0</v>
      </c>
      <c r="I116" s="673">
        <f>+'17HPM_DATA_INPUT'!G76</f>
        <v>0</v>
      </c>
      <c r="J116" s="672">
        <f>+'17HPM_DATA_INPUT'!H76</f>
        <v>0</v>
      </c>
      <c r="K116" s="673">
        <f>+'17HPM_DATA_INPUT'!I76</f>
        <v>0</v>
      </c>
      <c r="L116" s="672">
        <f>+'17HPM_DATA_INPUT'!J76</f>
        <v>0</v>
      </c>
      <c r="M116" s="673">
        <f>+'17HPM_DATA_INPUT'!K76</f>
        <v>0</v>
      </c>
      <c r="N116" s="672">
        <f>+'17HPM_DATA_INPUT'!L76</f>
        <v>0</v>
      </c>
      <c r="O116" s="673">
        <f>+'17HPM_DATA_INPUT'!M76</f>
        <v>0</v>
      </c>
      <c r="P116" s="657">
        <f t="shared" si="149"/>
        <v>0</v>
      </c>
      <c r="Q116" s="675">
        <f t="shared" si="150"/>
        <v>0</v>
      </c>
      <c r="R116" s="672">
        <f>+'17HPM_DATA_INPUT'!P76</f>
        <v>0</v>
      </c>
      <c r="S116" s="673">
        <f>+'17HPM_DATA_INPUT'!Q76</f>
        <v>0</v>
      </c>
      <c r="T116" s="672">
        <f>+'17HPM_DATA_INPUT'!R76</f>
        <v>0</v>
      </c>
      <c r="U116" s="673">
        <f>+'17HPM_DATA_INPUT'!S76</f>
        <v>0</v>
      </c>
      <c r="V116" s="657">
        <f t="shared" si="151"/>
        <v>0</v>
      </c>
      <c r="W116" s="676">
        <f t="shared" si="152"/>
        <v>0</v>
      </c>
      <c r="X116" s="4047"/>
      <c r="Y116" s="4044"/>
      <c r="Z116" s="4047"/>
      <c r="AA116" s="3183"/>
      <c r="AB116" s="3183"/>
      <c r="AC116" s="3183"/>
      <c r="AD116" s="70">
        <f t="shared" si="129"/>
        <v>53</v>
      </c>
      <c r="AE116" s="264">
        <f t="shared" si="130"/>
        <v>3.8322487346348515E-2</v>
      </c>
      <c r="AF116" s="70">
        <f t="shared" si="131"/>
        <v>1587</v>
      </c>
      <c r="AG116" s="264">
        <f t="shared" si="132"/>
        <v>0.53434343434343434</v>
      </c>
      <c r="AH116" s="70">
        <f t="shared" si="133"/>
        <v>610778</v>
      </c>
      <c r="AI116" s="264">
        <f t="shared" si="134"/>
        <v>0.16200844659921199</v>
      </c>
      <c r="AJ116" s="70">
        <f t="shared" si="135"/>
        <v>165452</v>
      </c>
      <c r="AK116" s="264">
        <f t="shared" si="136"/>
        <v>0.10536048835221881</v>
      </c>
      <c r="AL116" s="70">
        <f t="shared" si="137"/>
        <v>6124</v>
      </c>
      <c r="AM116" s="264">
        <f t="shared" si="138"/>
        <v>7.2416468006205777E-3</v>
      </c>
      <c r="AN116" s="70">
        <f t="shared" si="139"/>
        <v>159328</v>
      </c>
      <c r="AO116" s="264">
        <f t="shared" si="140"/>
        <v>0.21986040696695636</v>
      </c>
      <c r="AP116" s="70">
        <f t="shared" si="141"/>
        <v>-139073</v>
      </c>
      <c r="AQ116" s="264">
        <f t="shared" si="142"/>
        <v>-0.66436887035365044</v>
      </c>
      <c r="AR116" s="70">
        <f t="shared" si="143"/>
        <v>-81270</v>
      </c>
      <c r="AS116" s="264">
        <f t="shared" si="144"/>
        <v>-0.16341393773902832</v>
      </c>
      <c r="AT116" s="70">
        <f t="shared" si="145"/>
        <v>379671</v>
      </c>
      <c r="AU116" s="264">
        <f t="shared" si="146"/>
        <v>21.068253704011987</v>
      </c>
    </row>
    <row r="117" spans="1:47" ht="13.5" x14ac:dyDescent="0.25">
      <c r="A117" s="649">
        <v>6780</v>
      </c>
      <c r="B117" s="30" t="s">
        <v>2904</v>
      </c>
      <c r="C117" s="30" t="s">
        <v>1522</v>
      </c>
      <c r="D117" s="649" t="s">
        <v>1521</v>
      </c>
      <c r="E117" s="723"/>
      <c r="F117" s="656">
        <f>+'17HPM_DATA_INPUT'!D77</f>
        <v>1436</v>
      </c>
      <c r="G117" s="651">
        <f>+'17HPM_DATA_INPUT'!E77</f>
        <v>1383</v>
      </c>
      <c r="H117" s="654">
        <f>+'17HPM_DATA_INPUT'!F77</f>
        <v>4557</v>
      </c>
      <c r="I117" s="651">
        <f>+'17HPM_DATA_INPUT'!G77</f>
        <v>2970</v>
      </c>
      <c r="J117" s="654">
        <f>+'17HPM_DATA_INPUT'!H77</f>
        <v>4380816</v>
      </c>
      <c r="K117" s="651">
        <f>+'17HPM_DATA_INPUT'!I77</f>
        <v>3770038</v>
      </c>
      <c r="L117" s="654">
        <f>+'17HPM_DATA_INPUT'!J77</f>
        <v>1735794</v>
      </c>
      <c r="M117" s="651">
        <f>+'17HPM_DATA_INPUT'!K77</f>
        <v>1570342</v>
      </c>
      <c r="N117" s="654">
        <f>+'17HPM_DATA_INPUT'!L77</f>
        <v>851788</v>
      </c>
      <c r="O117" s="651">
        <f>+'17HPM_DATA_INPUT'!M77</f>
        <v>845664</v>
      </c>
      <c r="P117" s="650">
        <f t="shared" si="149"/>
        <v>884006</v>
      </c>
      <c r="Q117" s="652">
        <f t="shared" si="150"/>
        <v>724678</v>
      </c>
      <c r="R117" s="654">
        <f>+'17HPM_DATA_INPUT'!P77</f>
        <v>70258</v>
      </c>
      <c r="S117" s="651">
        <f>+'17HPM_DATA_INPUT'!Q77</f>
        <v>209331</v>
      </c>
      <c r="T117" s="654">
        <f>+'17HPM_DATA_INPUT'!R77</f>
        <v>416056</v>
      </c>
      <c r="U117" s="651">
        <f>+'17HPM_DATA_INPUT'!S77</f>
        <v>497326</v>
      </c>
      <c r="V117" s="650">
        <f t="shared" si="151"/>
        <v>397692</v>
      </c>
      <c r="W117" s="653">
        <f t="shared" si="152"/>
        <v>18021</v>
      </c>
      <c r="X117" s="4047"/>
      <c r="Y117" s="4044"/>
      <c r="Z117" s="4047"/>
      <c r="AA117" s="3183"/>
      <c r="AB117" s="3183"/>
      <c r="AC117" s="3183"/>
      <c r="AD117" s="261">
        <f t="shared" si="129"/>
        <v>305</v>
      </c>
      <c r="AE117" s="262">
        <f t="shared" si="130"/>
        <v>3.2561118821394258E-2</v>
      </c>
      <c r="AF117" s="18">
        <f t="shared" si="131"/>
        <v>-2069</v>
      </c>
      <c r="AG117" s="262">
        <f t="shared" si="132"/>
        <v>-6.976901028494352E-2</v>
      </c>
      <c r="AH117" s="18">
        <f t="shared" si="133"/>
        <v>778895</v>
      </c>
      <c r="AI117" s="262">
        <f t="shared" si="134"/>
        <v>6.8558170779860581E-2</v>
      </c>
      <c r="AJ117" s="18">
        <f t="shared" si="135"/>
        <v>125690.04000000004</v>
      </c>
      <c r="AK117" s="262">
        <f t="shared" si="136"/>
        <v>2.8288026892184601E-2</v>
      </c>
      <c r="AL117" s="18">
        <f t="shared" si="137"/>
        <v>31401.118558352347</v>
      </c>
      <c r="AM117" s="262">
        <f t="shared" si="138"/>
        <v>9.1867671395657793E-3</v>
      </c>
      <c r="AN117" s="18">
        <f t="shared" si="139"/>
        <v>94288.92144164769</v>
      </c>
      <c r="AO117" s="262">
        <f t="shared" si="140"/>
        <v>9.1976402282297434E-2</v>
      </c>
      <c r="AP117" s="18">
        <f t="shared" si="141"/>
        <v>-356923.23319378367</v>
      </c>
      <c r="AQ117" s="262">
        <f t="shared" si="142"/>
        <v>-0.33565529579454739</v>
      </c>
      <c r="AR117" s="18">
        <f t="shared" si="143"/>
        <v>-60422.783865906764</v>
      </c>
      <c r="AS117" s="262">
        <f t="shared" si="144"/>
        <v>-3.7867127737555857E-2</v>
      </c>
      <c r="AT117" s="18">
        <f t="shared" si="145"/>
        <v>511634.93850133824</v>
      </c>
      <c r="AU117" s="263">
        <f t="shared" si="146"/>
        <v>0.31314249448381909</v>
      </c>
    </row>
    <row r="118" spans="1:47" ht="13.5" x14ac:dyDescent="0.25">
      <c r="A118" s="659" t="e">
        <v>#VALUE!</v>
      </c>
      <c r="B118" s="30" t="e">
        <v>#VALUE!</v>
      </c>
      <c r="C118" s="30" t="e">
        <v>#VALUE!</v>
      </c>
      <c r="D118" s="659" t="s">
        <v>2608</v>
      </c>
      <c r="E118" s="723"/>
      <c r="F118" s="660">
        <f>+'17HPM_DATA_INPUT'!D78+F135</f>
        <v>9672</v>
      </c>
      <c r="G118" s="664">
        <f>+'17HPM_DATA_INPUT'!E78+G135</f>
        <v>9367</v>
      </c>
      <c r="H118" s="661">
        <f>+'17HPM_DATA_INPUT'!F78</f>
        <v>27586</v>
      </c>
      <c r="I118" s="665">
        <f>+'17HPM_DATA_INPUT'!G78</f>
        <v>29655</v>
      </c>
      <c r="J118" s="661">
        <f>SUM(J113:J117)</f>
        <v>12139977</v>
      </c>
      <c r="K118" s="665">
        <f t="shared" ref="K118:O118" si="157">SUM(K113:K117)</f>
        <v>11361082</v>
      </c>
      <c r="L118" s="661">
        <f t="shared" si="157"/>
        <v>4568914.04</v>
      </c>
      <c r="M118" s="665">
        <f t="shared" si="157"/>
        <v>4443224</v>
      </c>
      <c r="N118" s="661">
        <f t="shared" si="157"/>
        <v>3449482.5917583522</v>
      </c>
      <c r="O118" s="665">
        <f t="shared" si="157"/>
        <v>3418081.4731999999</v>
      </c>
      <c r="P118" s="661">
        <f t="shared" si="149"/>
        <v>1119431.4482416478</v>
      </c>
      <c r="Q118" s="665">
        <f t="shared" si="150"/>
        <v>1025142.5268000001</v>
      </c>
      <c r="R118" s="661">
        <f>SUM(R113:R117)</f>
        <v>706439.20340621646</v>
      </c>
      <c r="S118" s="665">
        <f>SUM(S113:S117)</f>
        <v>1063362.4366000001</v>
      </c>
      <c r="T118" s="661">
        <f>SUM(T113:T117)</f>
        <v>1535229.8963340933</v>
      </c>
      <c r="U118" s="665">
        <f>SUM(U113:U117)</f>
        <v>1595652.6802000001</v>
      </c>
      <c r="V118" s="661">
        <f t="shared" si="151"/>
        <v>-1122237.6514986618</v>
      </c>
      <c r="W118" s="663">
        <f t="shared" si="152"/>
        <v>-1633872.59</v>
      </c>
      <c r="X118" s="4047"/>
      <c r="Y118" s="4044"/>
      <c r="Z118" s="4047"/>
      <c r="AA118" s="3183"/>
      <c r="AB118" s="3183"/>
      <c r="AC118" s="3183"/>
      <c r="AD118" s="70">
        <f t="shared" si="129"/>
        <v>-1</v>
      </c>
      <c r="AE118" s="264">
        <f t="shared" si="130"/>
        <v>-0.5</v>
      </c>
      <c r="AF118" s="70">
        <f t="shared" si="131"/>
        <v>-2</v>
      </c>
      <c r="AG118" s="264">
        <f t="shared" si="132"/>
        <v>-0.66666666666666663</v>
      </c>
      <c r="AH118" s="70">
        <f t="shared" si="133"/>
        <v>-47</v>
      </c>
      <c r="AI118" s="264">
        <f t="shared" si="134"/>
        <v>-8.2167832167832161E-2</v>
      </c>
      <c r="AJ118" s="70">
        <f t="shared" si="135"/>
        <v>-60</v>
      </c>
      <c r="AK118" s="264">
        <f t="shared" si="136"/>
        <v>-0.38216560509554143</v>
      </c>
      <c r="AL118" s="70">
        <f t="shared" si="137"/>
        <v>-368</v>
      </c>
      <c r="AM118" s="264">
        <f t="shared" si="138"/>
        <v>-0.62057335581787521</v>
      </c>
      <c r="AN118" s="70">
        <f t="shared" si="139"/>
        <v>308</v>
      </c>
      <c r="AO118" s="264">
        <f t="shared" si="140"/>
        <v>0.70642201834862384</v>
      </c>
      <c r="AP118" s="70">
        <f t="shared" si="141"/>
        <v>-212</v>
      </c>
      <c r="AQ118" s="264">
        <f t="shared" si="142"/>
        <v>-0.62536873156342188</v>
      </c>
      <c r="AR118" s="70">
        <f t="shared" si="143"/>
        <v>-296</v>
      </c>
      <c r="AS118" s="264">
        <f t="shared" si="144"/>
        <v>-0.59797979797979794</v>
      </c>
      <c r="AT118" s="70">
        <f t="shared" si="145"/>
        <v>816</v>
      </c>
      <c r="AU118" s="264">
        <f t="shared" si="146"/>
        <v>0.64251968503937007</v>
      </c>
    </row>
    <row r="119" spans="1:47" ht="13.5" x14ac:dyDescent="0.25">
      <c r="A119" s="649">
        <v>6740</v>
      </c>
      <c r="B119" s="30" t="s">
        <v>489</v>
      </c>
      <c r="C119" s="30" t="s">
        <v>1522</v>
      </c>
      <c r="D119" s="649" t="s">
        <v>1518</v>
      </c>
      <c r="E119" s="723"/>
      <c r="F119" s="656">
        <f>+'17HPM_DATA_INPUT'!D79</f>
        <v>1</v>
      </c>
      <c r="G119" s="651">
        <f>+'17HPM_DATA_INPUT'!E79</f>
        <v>2</v>
      </c>
      <c r="H119" s="654">
        <f>+'17HPM_DATA_INPUT'!F79</f>
        <v>1</v>
      </c>
      <c r="I119" s="651">
        <f>+'17HPM_DATA_INPUT'!G79</f>
        <v>3</v>
      </c>
      <c r="J119" s="654">
        <f>+'17HPM_DATA_INPUT'!H79</f>
        <v>525</v>
      </c>
      <c r="K119" s="651">
        <f>+'17HPM_DATA_INPUT'!I79</f>
        <v>572</v>
      </c>
      <c r="L119" s="654">
        <f>+'17HPM_DATA_INPUT'!J79</f>
        <v>97</v>
      </c>
      <c r="M119" s="651">
        <f>+'17HPM_DATA_INPUT'!K79</f>
        <v>157</v>
      </c>
      <c r="N119" s="654">
        <f>+'17HPM_DATA_INPUT'!L79</f>
        <v>225</v>
      </c>
      <c r="O119" s="651">
        <f>+'17HPM_DATA_INPUT'!M79</f>
        <v>593</v>
      </c>
      <c r="P119" s="650">
        <f t="shared" si="149"/>
        <v>-128</v>
      </c>
      <c r="Q119" s="652">
        <f t="shared" si="150"/>
        <v>-436</v>
      </c>
      <c r="R119" s="654">
        <f>+'17HPM_DATA_INPUT'!P79</f>
        <v>127</v>
      </c>
      <c r="S119" s="651">
        <f>+'17HPM_DATA_INPUT'!Q79</f>
        <v>339</v>
      </c>
      <c r="T119" s="654">
        <f>+'17HPM_DATA_INPUT'!R79</f>
        <v>199</v>
      </c>
      <c r="U119" s="651">
        <f>+'17HPM_DATA_INPUT'!S79</f>
        <v>495</v>
      </c>
      <c r="V119" s="650">
        <f t="shared" si="151"/>
        <v>-454</v>
      </c>
      <c r="W119" s="653">
        <f t="shared" si="152"/>
        <v>-1270</v>
      </c>
      <c r="X119" s="4047"/>
      <c r="Y119" s="4044"/>
      <c r="Z119" s="4047"/>
      <c r="AA119" s="3183"/>
      <c r="AB119" s="3183"/>
      <c r="AC119" s="3183"/>
      <c r="AD119" s="70">
        <f t="shared" si="129"/>
        <v>-1</v>
      </c>
      <c r="AE119" s="264">
        <f t="shared" si="130"/>
        <v>-1</v>
      </c>
      <c r="AF119" s="70">
        <f t="shared" si="131"/>
        <v>0</v>
      </c>
      <c r="AG119" s="264">
        <f t="shared" si="132"/>
        <v>0</v>
      </c>
      <c r="AH119" s="70">
        <f t="shared" si="133"/>
        <v>0</v>
      </c>
      <c r="AI119" s="264">
        <f t="shared" si="134"/>
        <v>0</v>
      </c>
      <c r="AJ119" s="70">
        <f t="shared" si="135"/>
        <v>0</v>
      </c>
      <c r="AK119" s="264">
        <f t="shared" si="136"/>
        <v>0</v>
      </c>
      <c r="AL119" s="70">
        <f t="shared" si="137"/>
        <v>0</v>
      </c>
      <c r="AM119" s="264">
        <f t="shared" si="138"/>
        <v>0</v>
      </c>
      <c r="AN119" s="70">
        <f t="shared" si="139"/>
        <v>0</v>
      </c>
      <c r="AO119" s="264">
        <f t="shared" si="140"/>
        <v>0</v>
      </c>
      <c r="AP119" s="70">
        <f t="shared" si="141"/>
        <v>0</v>
      </c>
      <c r="AQ119" s="264">
        <f t="shared" si="142"/>
        <v>0</v>
      </c>
      <c r="AR119" s="70">
        <f t="shared" si="143"/>
        <v>0</v>
      </c>
      <c r="AS119" s="264">
        <f t="shared" si="144"/>
        <v>0</v>
      </c>
      <c r="AT119" s="70">
        <f t="shared" si="145"/>
        <v>0</v>
      </c>
      <c r="AU119" s="264">
        <f t="shared" si="146"/>
        <v>0</v>
      </c>
    </row>
    <row r="120" spans="1:47" ht="13.5" hidden="1" x14ac:dyDescent="0.25">
      <c r="A120" s="649">
        <v>6750</v>
      </c>
      <c r="B120" s="30" t="s">
        <v>789</v>
      </c>
      <c r="C120" s="30" t="s">
        <v>1522</v>
      </c>
      <c r="D120" s="649" t="s">
        <v>1519</v>
      </c>
      <c r="E120" s="723"/>
      <c r="F120" s="656">
        <f>+'17HPM_DATA_INPUT'!D80</f>
        <v>0</v>
      </c>
      <c r="G120" s="651">
        <f>+'17HPM_DATA_INPUT'!E80</f>
        <v>1</v>
      </c>
      <c r="H120" s="654">
        <f>+'17HPM_DATA_INPUT'!F80</f>
        <v>0</v>
      </c>
      <c r="I120" s="651">
        <f>+'17HPM_DATA_INPUT'!G80</f>
        <v>0</v>
      </c>
      <c r="J120" s="654">
        <f>+'17HPM_DATA_INPUT'!H80</f>
        <v>0</v>
      </c>
      <c r="K120" s="651">
        <f>+'17HPM_DATA_INPUT'!I80</f>
        <v>0</v>
      </c>
      <c r="L120" s="654">
        <f>+'17HPM_DATA_INPUT'!J80</f>
        <v>0</v>
      </c>
      <c r="M120" s="651">
        <f>+'17HPM_DATA_INPUT'!K80</f>
        <v>0</v>
      </c>
      <c r="N120" s="654">
        <f>+'17HPM_DATA_INPUT'!L80</f>
        <v>0</v>
      </c>
      <c r="O120" s="651">
        <f>+'17HPM_DATA_INPUT'!M80</f>
        <v>0</v>
      </c>
      <c r="P120" s="650">
        <f t="shared" si="149"/>
        <v>0</v>
      </c>
      <c r="Q120" s="652">
        <f t="shared" si="150"/>
        <v>0</v>
      </c>
      <c r="R120" s="654">
        <f>+'17HPM_DATA_INPUT'!P80</f>
        <v>0</v>
      </c>
      <c r="S120" s="651">
        <f>+'17HPM_DATA_INPUT'!Q80</f>
        <v>0</v>
      </c>
      <c r="T120" s="654">
        <f>+'17HPM_DATA_INPUT'!R80</f>
        <v>0</v>
      </c>
      <c r="U120" s="651">
        <f>+'17HPM_DATA_INPUT'!S80</f>
        <v>0</v>
      </c>
      <c r="V120" s="650">
        <f t="shared" si="151"/>
        <v>0</v>
      </c>
      <c r="W120" s="653">
        <f t="shared" si="152"/>
        <v>0</v>
      </c>
      <c r="X120" s="4047"/>
      <c r="Y120" s="4044"/>
      <c r="Z120" s="4047"/>
      <c r="AA120" s="3183"/>
      <c r="AB120" s="3183"/>
      <c r="AC120" s="3183"/>
      <c r="AD120" s="70">
        <f t="shared" si="129"/>
        <v>0</v>
      </c>
      <c r="AE120" s="264">
        <f t="shared" si="130"/>
        <v>0</v>
      </c>
      <c r="AF120" s="70">
        <f t="shared" si="131"/>
        <v>0</v>
      </c>
      <c r="AG120" s="264">
        <f t="shared" si="132"/>
        <v>0</v>
      </c>
      <c r="AH120" s="70">
        <f t="shared" si="133"/>
        <v>0</v>
      </c>
      <c r="AI120" s="264">
        <f t="shared" si="134"/>
        <v>0</v>
      </c>
      <c r="AJ120" s="70">
        <f t="shared" si="135"/>
        <v>0</v>
      </c>
      <c r="AK120" s="264">
        <f t="shared" si="136"/>
        <v>0</v>
      </c>
      <c r="AL120" s="70">
        <f t="shared" si="137"/>
        <v>0</v>
      </c>
      <c r="AM120" s="264">
        <f t="shared" si="138"/>
        <v>0</v>
      </c>
      <c r="AN120" s="70">
        <f t="shared" si="139"/>
        <v>0</v>
      </c>
      <c r="AO120" s="264">
        <f t="shared" si="140"/>
        <v>0</v>
      </c>
      <c r="AP120" s="70">
        <f t="shared" si="141"/>
        <v>0</v>
      </c>
      <c r="AQ120" s="264">
        <f t="shared" si="142"/>
        <v>0</v>
      </c>
      <c r="AR120" s="70">
        <f t="shared" si="143"/>
        <v>0</v>
      </c>
      <c r="AS120" s="264">
        <f t="shared" si="144"/>
        <v>0</v>
      </c>
      <c r="AT120" s="70">
        <f t="shared" si="145"/>
        <v>0</v>
      </c>
      <c r="AU120" s="264">
        <f t="shared" si="146"/>
        <v>0</v>
      </c>
    </row>
    <row r="121" spans="1:47" ht="13.5" hidden="1" x14ac:dyDescent="0.25">
      <c r="A121" s="649">
        <v>6760</v>
      </c>
      <c r="B121" s="30" t="e">
        <v>#N/A</v>
      </c>
      <c r="C121" s="30" t="e">
        <v>#N/A</v>
      </c>
      <c r="D121" s="649" t="s">
        <v>4024</v>
      </c>
      <c r="E121" s="723"/>
      <c r="F121" s="656">
        <f>+'17HPM_DATA_INPUT'!D81</f>
        <v>0</v>
      </c>
      <c r="G121" s="651">
        <f>+'17HPM_DATA_INPUT'!E81</f>
        <v>0</v>
      </c>
      <c r="H121" s="654">
        <f>+'17HPM_DATA_INPUT'!F81</f>
        <v>0</v>
      </c>
      <c r="I121" s="651">
        <f>+'17HPM_DATA_INPUT'!G81</f>
        <v>0</v>
      </c>
      <c r="J121" s="654">
        <f>+'17HPM_DATA_INPUT'!H81</f>
        <v>0</v>
      </c>
      <c r="K121" s="651">
        <f>+'17HPM_DATA_INPUT'!I81</f>
        <v>0</v>
      </c>
      <c r="L121" s="654">
        <f>+'17HPM_DATA_INPUT'!J81</f>
        <v>0</v>
      </c>
      <c r="M121" s="651">
        <f>+'17HPM_DATA_INPUT'!K81</f>
        <v>0</v>
      </c>
      <c r="N121" s="654">
        <f>+'17HPM_DATA_INPUT'!L81</f>
        <v>0</v>
      </c>
      <c r="O121" s="651">
        <f>+'17HPM_DATA_INPUT'!M81</f>
        <v>0</v>
      </c>
      <c r="P121" s="650">
        <f t="shared" si="149"/>
        <v>0</v>
      </c>
      <c r="Q121" s="652">
        <f t="shared" si="150"/>
        <v>0</v>
      </c>
      <c r="R121" s="654">
        <f>+'17HPM_DATA_INPUT'!P81</f>
        <v>0</v>
      </c>
      <c r="S121" s="651">
        <f>+'17HPM_DATA_INPUT'!Q81</f>
        <v>0</v>
      </c>
      <c r="T121" s="654">
        <f>+'17HPM_DATA_INPUT'!R81</f>
        <v>0</v>
      </c>
      <c r="U121" s="651">
        <f>+'17HPM_DATA_INPUT'!S81</f>
        <v>0</v>
      </c>
      <c r="V121" s="650">
        <f t="shared" si="151"/>
        <v>0</v>
      </c>
      <c r="W121" s="653">
        <f t="shared" si="152"/>
        <v>0</v>
      </c>
      <c r="X121" s="4047"/>
      <c r="Y121" s="4044"/>
      <c r="Z121" s="4047"/>
      <c r="AA121" s="3183"/>
      <c r="AB121" s="3183"/>
      <c r="AC121" s="3183"/>
      <c r="AD121" s="70">
        <f t="shared" si="129"/>
        <v>2</v>
      </c>
      <c r="AE121" s="264">
        <f t="shared" si="130"/>
        <v>0</v>
      </c>
      <c r="AF121" s="70">
        <f t="shared" si="131"/>
        <v>3</v>
      </c>
      <c r="AG121" s="264">
        <f t="shared" si="132"/>
        <v>0</v>
      </c>
      <c r="AH121" s="70">
        <f t="shared" si="133"/>
        <v>5090</v>
      </c>
      <c r="AI121" s="264">
        <f t="shared" si="134"/>
        <v>0</v>
      </c>
      <c r="AJ121" s="70">
        <f t="shared" si="135"/>
        <v>2722</v>
      </c>
      <c r="AK121" s="264">
        <f t="shared" si="136"/>
        <v>0</v>
      </c>
      <c r="AL121" s="70">
        <f t="shared" si="137"/>
        <v>1014</v>
      </c>
      <c r="AM121" s="264">
        <f t="shared" si="138"/>
        <v>0</v>
      </c>
      <c r="AN121" s="70">
        <f t="shared" si="139"/>
        <v>1708</v>
      </c>
      <c r="AO121" s="264">
        <f t="shared" si="140"/>
        <v>0</v>
      </c>
      <c r="AP121" s="70">
        <f t="shared" si="141"/>
        <v>84</v>
      </c>
      <c r="AQ121" s="264">
        <f t="shared" si="142"/>
        <v>0</v>
      </c>
      <c r="AR121" s="70">
        <f t="shared" si="143"/>
        <v>495</v>
      </c>
      <c r="AS121" s="264">
        <f t="shared" si="144"/>
        <v>0</v>
      </c>
      <c r="AT121" s="70">
        <f t="shared" si="145"/>
        <v>1129</v>
      </c>
      <c r="AU121" s="264">
        <f t="shared" si="146"/>
        <v>0</v>
      </c>
    </row>
    <row r="122" spans="1:47" ht="13.5" x14ac:dyDescent="0.25">
      <c r="A122" s="649">
        <v>6780</v>
      </c>
      <c r="B122" s="30" t="s">
        <v>2904</v>
      </c>
      <c r="C122" s="30" t="s">
        <v>1522</v>
      </c>
      <c r="D122" s="649" t="s">
        <v>1521</v>
      </c>
      <c r="E122" s="723"/>
      <c r="F122" s="656">
        <f>+'17HPM_DATA_INPUT'!D82</f>
        <v>2</v>
      </c>
      <c r="G122" s="651">
        <f>+'17HPM_DATA_INPUT'!E82</f>
        <v>0</v>
      </c>
      <c r="H122" s="654">
        <f>+'17HPM_DATA_INPUT'!F82</f>
        <v>3</v>
      </c>
      <c r="I122" s="651">
        <f>+'17HPM_DATA_INPUT'!G82</f>
        <v>0</v>
      </c>
      <c r="J122" s="654">
        <f>+'17HPM_DATA_INPUT'!H82</f>
        <v>5090</v>
      </c>
      <c r="K122" s="651">
        <f>+'17HPM_DATA_INPUT'!I82</f>
        <v>0</v>
      </c>
      <c r="L122" s="654">
        <f>+'17HPM_DATA_INPUT'!J82</f>
        <v>2722</v>
      </c>
      <c r="M122" s="651">
        <f>+'17HPM_DATA_INPUT'!K82</f>
        <v>0</v>
      </c>
      <c r="N122" s="654">
        <f>+'17HPM_DATA_INPUT'!L82</f>
        <v>1014</v>
      </c>
      <c r="O122" s="651">
        <f>+'17HPM_DATA_INPUT'!M82</f>
        <v>0</v>
      </c>
      <c r="P122" s="650">
        <f t="shared" si="149"/>
        <v>1708</v>
      </c>
      <c r="Q122" s="652">
        <f t="shared" si="150"/>
        <v>0</v>
      </c>
      <c r="R122" s="654">
        <f>+'17HPM_DATA_INPUT'!P82</f>
        <v>84</v>
      </c>
      <c r="S122" s="651">
        <f>+'17HPM_DATA_INPUT'!Q82</f>
        <v>0</v>
      </c>
      <c r="T122" s="654">
        <f>+'17HPM_DATA_INPUT'!R82</f>
        <v>495</v>
      </c>
      <c r="U122" s="651">
        <f>+'17HPM_DATA_INPUT'!S82</f>
        <v>0</v>
      </c>
      <c r="V122" s="650">
        <f t="shared" si="151"/>
        <v>1129</v>
      </c>
      <c r="W122" s="653">
        <f t="shared" si="152"/>
        <v>0</v>
      </c>
      <c r="X122" s="4047"/>
      <c r="Y122" s="4044"/>
      <c r="Z122" s="4047"/>
      <c r="AA122" s="3183"/>
      <c r="AB122" s="3183"/>
      <c r="AC122" s="3183"/>
      <c r="AD122" s="261">
        <f t="shared" si="129"/>
        <v>0</v>
      </c>
      <c r="AE122" s="262">
        <f t="shared" si="130"/>
        <v>0</v>
      </c>
      <c r="AF122" s="18">
        <f t="shared" si="131"/>
        <v>1</v>
      </c>
      <c r="AG122" s="262">
        <f t="shared" si="132"/>
        <v>0.33333333333333331</v>
      </c>
      <c r="AH122" s="18">
        <f t="shared" si="133"/>
        <v>5043</v>
      </c>
      <c r="AI122" s="262">
        <f t="shared" si="134"/>
        <v>8.8164335664335667</v>
      </c>
      <c r="AJ122" s="18">
        <f t="shared" si="135"/>
        <v>2662</v>
      </c>
      <c r="AK122" s="262">
        <f t="shared" si="136"/>
        <v>16.955414012738853</v>
      </c>
      <c r="AL122" s="18">
        <f t="shared" si="137"/>
        <v>646</v>
      </c>
      <c r="AM122" s="262">
        <f t="shared" si="138"/>
        <v>1.0893760539629005</v>
      </c>
      <c r="AN122" s="18">
        <f t="shared" si="139"/>
        <v>2016</v>
      </c>
      <c r="AO122" s="262">
        <f t="shared" si="140"/>
        <v>4.6238532110091741</v>
      </c>
      <c r="AP122" s="18">
        <f t="shared" si="141"/>
        <v>-128</v>
      </c>
      <c r="AQ122" s="262">
        <f t="shared" si="142"/>
        <v>-0.3775811209439528</v>
      </c>
      <c r="AR122" s="18">
        <f t="shared" si="143"/>
        <v>199</v>
      </c>
      <c r="AS122" s="262">
        <f t="shared" si="144"/>
        <v>0.402020202020202</v>
      </c>
      <c r="AT122" s="18">
        <f t="shared" si="145"/>
        <v>1945</v>
      </c>
      <c r="AU122" s="263">
        <f t="shared" si="146"/>
        <v>1.5314960629921259</v>
      </c>
    </row>
    <row r="123" spans="1:47" ht="13.5" x14ac:dyDescent="0.25">
      <c r="A123" s="659" t="e">
        <v>#VALUE!</v>
      </c>
      <c r="B123" s="30" t="e">
        <v>#VALUE!</v>
      </c>
      <c r="C123" s="30" t="e">
        <v>#VALUE!</v>
      </c>
      <c r="D123" s="659" t="s">
        <v>2609</v>
      </c>
      <c r="E123" s="723"/>
      <c r="F123" s="660">
        <f>+'17HPM_DATA_INPUT'!D83</f>
        <v>3</v>
      </c>
      <c r="G123" s="664">
        <f>+'17HPM_DATA_INPUT'!E83</f>
        <v>3</v>
      </c>
      <c r="H123" s="661">
        <f>+'17HPM_DATA_INPUT'!F83</f>
        <v>4</v>
      </c>
      <c r="I123" s="665">
        <f>+'17HPM_DATA_INPUT'!G83</f>
        <v>3</v>
      </c>
      <c r="J123" s="661">
        <f t="shared" ref="J123:O123" si="158">SUM(J119:J122)</f>
        <v>5615</v>
      </c>
      <c r="K123" s="665">
        <f t="shared" si="158"/>
        <v>572</v>
      </c>
      <c r="L123" s="661">
        <f t="shared" si="158"/>
        <v>2819</v>
      </c>
      <c r="M123" s="665">
        <f t="shared" si="158"/>
        <v>157</v>
      </c>
      <c r="N123" s="661">
        <f t="shared" si="158"/>
        <v>1239</v>
      </c>
      <c r="O123" s="665">
        <f t="shared" si="158"/>
        <v>593</v>
      </c>
      <c r="P123" s="661">
        <f t="shared" si="149"/>
        <v>1580</v>
      </c>
      <c r="Q123" s="665">
        <f t="shared" si="150"/>
        <v>-436</v>
      </c>
      <c r="R123" s="661">
        <f>SUM(R119:R122)</f>
        <v>211</v>
      </c>
      <c r="S123" s="665">
        <f>SUM(S119:S122)</f>
        <v>339</v>
      </c>
      <c r="T123" s="661">
        <f>SUM(T119:T122)</f>
        <v>694</v>
      </c>
      <c r="U123" s="665">
        <f>SUM(U119:U122)</f>
        <v>495</v>
      </c>
      <c r="V123" s="661">
        <f t="shared" si="151"/>
        <v>675</v>
      </c>
      <c r="W123" s="663">
        <f t="shared" si="152"/>
        <v>-1270</v>
      </c>
      <c r="X123" s="4047"/>
      <c r="Y123" s="4044"/>
      <c r="Z123" s="4047"/>
      <c r="AA123" s="3183"/>
      <c r="AB123" s="3183"/>
      <c r="AC123" s="3183"/>
      <c r="AD123" s="70">
        <f t="shared" si="129"/>
        <v>0</v>
      </c>
      <c r="AE123" s="264">
        <f t="shared" si="130"/>
        <v>0</v>
      </c>
      <c r="AF123" s="70">
        <f t="shared" si="131"/>
        <v>0</v>
      </c>
      <c r="AG123" s="264">
        <f t="shared" si="132"/>
        <v>0</v>
      </c>
      <c r="AH123" s="70">
        <f t="shared" si="133"/>
        <v>0</v>
      </c>
      <c r="AI123" s="264">
        <f t="shared" si="134"/>
        <v>0</v>
      </c>
      <c r="AJ123" s="70">
        <f t="shared" si="135"/>
        <v>0</v>
      </c>
      <c r="AK123" s="264">
        <f t="shared" si="136"/>
        <v>0</v>
      </c>
      <c r="AL123" s="70">
        <f t="shared" si="137"/>
        <v>0</v>
      </c>
      <c r="AM123" s="264">
        <f t="shared" si="138"/>
        <v>0</v>
      </c>
      <c r="AN123" s="70">
        <f t="shared" si="139"/>
        <v>0</v>
      </c>
      <c r="AO123" s="264">
        <f t="shared" si="140"/>
        <v>0</v>
      </c>
      <c r="AP123" s="70">
        <f t="shared" si="141"/>
        <v>0</v>
      </c>
      <c r="AQ123" s="264">
        <f t="shared" si="142"/>
        <v>0</v>
      </c>
      <c r="AR123" s="70">
        <f t="shared" si="143"/>
        <v>0</v>
      </c>
      <c r="AS123" s="264">
        <f t="shared" si="144"/>
        <v>0</v>
      </c>
      <c r="AT123" s="70">
        <f t="shared" si="145"/>
        <v>0</v>
      </c>
      <c r="AU123" s="264">
        <f t="shared" si="146"/>
        <v>0</v>
      </c>
    </row>
    <row r="124" spans="1:47" ht="13.5" hidden="1" x14ac:dyDescent="0.25">
      <c r="A124" s="649">
        <v>6740</v>
      </c>
      <c r="B124" s="30" t="s">
        <v>489</v>
      </c>
      <c r="C124" s="30" t="s">
        <v>1522</v>
      </c>
      <c r="D124" s="649" t="s">
        <v>1518</v>
      </c>
      <c r="E124" s="723"/>
      <c r="F124" s="656">
        <f>+'17HPM_DATA_INPUT'!D84</f>
        <v>0</v>
      </c>
      <c r="G124" s="651">
        <f>+'17HPM_DATA_INPUT'!E84</f>
        <v>0</v>
      </c>
      <c r="H124" s="654">
        <f>+'17HPM_DATA_INPUT'!F84</f>
        <v>0</v>
      </c>
      <c r="I124" s="651">
        <f>+'17HPM_DATA_INPUT'!G84</f>
        <v>0</v>
      </c>
      <c r="J124" s="654">
        <f>+'17HPM_DATA_INPUT'!H84</f>
        <v>0</v>
      </c>
      <c r="K124" s="651">
        <f>+'17HPM_DATA_INPUT'!I84</f>
        <v>0</v>
      </c>
      <c r="L124" s="654">
        <f>+'17HPM_DATA_INPUT'!J84</f>
        <v>0</v>
      </c>
      <c r="M124" s="651">
        <f>+'17HPM_DATA_INPUT'!K84</f>
        <v>0</v>
      </c>
      <c r="N124" s="654">
        <f>+'17HPM_DATA_INPUT'!L84</f>
        <v>0</v>
      </c>
      <c r="O124" s="651">
        <f>+'17HPM_DATA_INPUT'!M84</f>
        <v>0</v>
      </c>
      <c r="P124" s="650">
        <f t="shared" si="149"/>
        <v>0</v>
      </c>
      <c r="Q124" s="652">
        <f t="shared" si="150"/>
        <v>0</v>
      </c>
      <c r="R124" s="654">
        <f>+'17HPM_DATA_INPUT'!P84</f>
        <v>0</v>
      </c>
      <c r="S124" s="651">
        <f>+'17HPM_DATA_INPUT'!Q84</f>
        <v>0</v>
      </c>
      <c r="T124" s="654">
        <f>+'17HPM_DATA_INPUT'!R84</f>
        <v>0</v>
      </c>
      <c r="U124" s="651">
        <f>+'17HPM_DATA_INPUT'!S84</f>
        <v>0</v>
      </c>
      <c r="V124" s="650">
        <f t="shared" si="151"/>
        <v>0</v>
      </c>
      <c r="W124" s="653">
        <f t="shared" si="152"/>
        <v>0</v>
      </c>
      <c r="X124" s="4047"/>
      <c r="Y124" s="4044"/>
      <c r="Z124" s="4047"/>
      <c r="AA124" s="3183"/>
      <c r="AB124" s="3183"/>
      <c r="AC124" s="3183"/>
      <c r="AD124" s="70">
        <f t="shared" si="129"/>
        <v>1</v>
      </c>
      <c r="AE124" s="264">
        <f t="shared" si="130"/>
        <v>0</v>
      </c>
      <c r="AF124" s="70">
        <f t="shared" si="131"/>
        <v>0</v>
      </c>
      <c r="AG124" s="264">
        <f t="shared" si="132"/>
        <v>0</v>
      </c>
      <c r="AH124" s="70">
        <f t="shared" si="133"/>
        <v>0</v>
      </c>
      <c r="AI124" s="264">
        <f t="shared" si="134"/>
        <v>0</v>
      </c>
      <c r="AJ124" s="70">
        <f t="shared" si="135"/>
        <v>0</v>
      </c>
      <c r="AK124" s="264">
        <f t="shared" si="136"/>
        <v>0</v>
      </c>
      <c r="AL124" s="70">
        <f t="shared" si="137"/>
        <v>0</v>
      </c>
      <c r="AM124" s="264">
        <f t="shared" si="138"/>
        <v>0</v>
      </c>
      <c r="AN124" s="70">
        <f t="shared" si="139"/>
        <v>0</v>
      </c>
      <c r="AO124" s="264">
        <f t="shared" si="140"/>
        <v>0</v>
      </c>
      <c r="AP124" s="70">
        <f t="shared" si="141"/>
        <v>0</v>
      </c>
      <c r="AQ124" s="264">
        <f t="shared" si="142"/>
        <v>0</v>
      </c>
      <c r="AR124" s="70">
        <f t="shared" si="143"/>
        <v>0</v>
      </c>
      <c r="AS124" s="264">
        <f t="shared" si="144"/>
        <v>0</v>
      </c>
      <c r="AT124" s="70">
        <f t="shared" si="145"/>
        <v>0</v>
      </c>
      <c r="AU124" s="264">
        <f t="shared" si="146"/>
        <v>0</v>
      </c>
    </row>
    <row r="125" spans="1:47" ht="13.5" hidden="1" x14ac:dyDescent="0.25">
      <c r="A125" s="649">
        <v>6750</v>
      </c>
      <c r="B125" s="30" t="s">
        <v>789</v>
      </c>
      <c r="C125" s="30" t="s">
        <v>1522</v>
      </c>
      <c r="D125" s="649" t="s">
        <v>1519</v>
      </c>
      <c r="E125" s="723"/>
      <c r="F125" s="656">
        <f>+'17HPM_DATA_INPUT'!D85</f>
        <v>1</v>
      </c>
      <c r="G125" s="651">
        <f>+'17HPM_DATA_INPUT'!E85</f>
        <v>0</v>
      </c>
      <c r="H125" s="654">
        <f>+'17HPM_DATA_INPUT'!F85</f>
        <v>0</v>
      </c>
      <c r="I125" s="651">
        <f>+'17HPM_DATA_INPUT'!G85</f>
        <v>0</v>
      </c>
      <c r="J125" s="654">
        <f>+'17HPM_DATA_INPUT'!H85</f>
        <v>0</v>
      </c>
      <c r="K125" s="651">
        <f>+'17HPM_DATA_INPUT'!I85</f>
        <v>0</v>
      </c>
      <c r="L125" s="654">
        <f>+'17HPM_DATA_INPUT'!J85</f>
        <v>0</v>
      </c>
      <c r="M125" s="651">
        <f>+'17HPM_DATA_INPUT'!K85</f>
        <v>0</v>
      </c>
      <c r="N125" s="654">
        <f>+'17HPM_DATA_INPUT'!L85</f>
        <v>0</v>
      </c>
      <c r="O125" s="651">
        <f>+'17HPM_DATA_INPUT'!M85</f>
        <v>0</v>
      </c>
      <c r="P125" s="650">
        <f t="shared" si="149"/>
        <v>0</v>
      </c>
      <c r="Q125" s="652">
        <f t="shared" si="150"/>
        <v>0</v>
      </c>
      <c r="R125" s="654">
        <f>+'17HPM_DATA_INPUT'!P85</f>
        <v>0</v>
      </c>
      <c r="S125" s="651">
        <f>+'17HPM_DATA_INPUT'!Q85</f>
        <v>0</v>
      </c>
      <c r="T125" s="654">
        <f>+'17HPM_DATA_INPUT'!R85</f>
        <v>0</v>
      </c>
      <c r="U125" s="651">
        <f>+'17HPM_DATA_INPUT'!S85</f>
        <v>0</v>
      </c>
      <c r="V125" s="650">
        <f t="shared" si="151"/>
        <v>0</v>
      </c>
      <c r="W125" s="653">
        <f t="shared" si="152"/>
        <v>0</v>
      </c>
      <c r="X125" s="4047"/>
      <c r="Y125" s="4044"/>
      <c r="Z125" s="4047"/>
      <c r="AA125" s="3183"/>
      <c r="AB125" s="3183"/>
      <c r="AC125" s="3183"/>
      <c r="AD125" s="70">
        <f t="shared" si="129"/>
        <v>0</v>
      </c>
      <c r="AE125" s="264">
        <f t="shared" si="130"/>
        <v>0</v>
      </c>
      <c r="AF125" s="70">
        <f t="shared" si="131"/>
        <v>0</v>
      </c>
      <c r="AG125" s="264">
        <f t="shared" si="132"/>
        <v>0</v>
      </c>
      <c r="AH125" s="70">
        <f t="shared" si="133"/>
        <v>0</v>
      </c>
      <c r="AI125" s="264">
        <f t="shared" si="134"/>
        <v>0</v>
      </c>
      <c r="AJ125" s="70">
        <f t="shared" si="135"/>
        <v>0</v>
      </c>
      <c r="AK125" s="264">
        <f t="shared" si="136"/>
        <v>0</v>
      </c>
      <c r="AL125" s="70">
        <f t="shared" si="137"/>
        <v>0</v>
      </c>
      <c r="AM125" s="264">
        <f t="shared" si="138"/>
        <v>0</v>
      </c>
      <c r="AN125" s="70">
        <f t="shared" si="139"/>
        <v>0</v>
      </c>
      <c r="AO125" s="264">
        <f t="shared" si="140"/>
        <v>0</v>
      </c>
      <c r="AP125" s="70">
        <f t="shared" si="141"/>
        <v>0</v>
      </c>
      <c r="AQ125" s="264">
        <f t="shared" si="142"/>
        <v>0</v>
      </c>
      <c r="AR125" s="70">
        <f t="shared" si="143"/>
        <v>0</v>
      </c>
      <c r="AS125" s="264">
        <f t="shared" si="144"/>
        <v>0</v>
      </c>
      <c r="AT125" s="70">
        <f t="shared" si="145"/>
        <v>0</v>
      </c>
      <c r="AU125" s="264">
        <f t="shared" si="146"/>
        <v>0</v>
      </c>
    </row>
    <row r="126" spans="1:47" ht="13.5" hidden="1" x14ac:dyDescent="0.25">
      <c r="A126" s="649">
        <v>6760</v>
      </c>
      <c r="B126" s="30" t="e">
        <v>#N/A</v>
      </c>
      <c r="C126" s="30" t="e">
        <v>#N/A</v>
      </c>
      <c r="D126" s="649" t="s">
        <v>4024</v>
      </c>
      <c r="E126" s="723"/>
      <c r="F126" s="656">
        <f>+'17HPM_DATA_INPUT'!D86</f>
        <v>0</v>
      </c>
      <c r="G126" s="651">
        <f>+'17HPM_DATA_INPUT'!E86</f>
        <v>0</v>
      </c>
      <c r="H126" s="654">
        <f>+'17HPM_DATA_INPUT'!F86</f>
        <v>0</v>
      </c>
      <c r="I126" s="651">
        <f>+'17HPM_DATA_INPUT'!G86</f>
        <v>0</v>
      </c>
      <c r="J126" s="654">
        <f>+'17HPM_DATA_INPUT'!H86</f>
        <v>0</v>
      </c>
      <c r="K126" s="651">
        <f>+'17HPM_DATA_INPUT'!I86</f>
        <v>0</v>
      </c>
      <c r="L126" s="654">
        <f>+'17HPM_DATA_INPUT'!J86</f>
        <v>0</v>
      </c>
      <c r="M126" s="651">
        <f>+'17HPM_DATA_INPUT'!K86</f>
        <v>0</v>
      </c>
      <c r="N126" s="654">
        <f>+'17HPM_DATA_INPUT'!L86</f>
        <v>0</v>
      </c>
      <c r="O126" s="651">
        <f>+'17HPM_DATA_INPUT'!M86</f>
        <v>0</v>
      </c>
      <c r="P126" s="650">
        <f t="shared" si="149"/>
        <v>0</v>
      </c>
      <c r="Q126" s="652">
        <f t="shared" si="150"/>
        <v>0</v>
      </c>
      <c r="R126" s="654">
        <f>+'17HPM_DATA_INPUT'!P86</f>
        <v>0</v>
      </c>
      <c r="S126" s="651">
        <f>+'17HPM_DATA_INPUT'!Q86</f>
        <v>0</v>
      </c>
      <c r="T126" s="654">
        <f>+'17HPM_DATA_INPUT'!R86</f>
        <v>0</v>
      </c>
      <c r="U126" s="651">
        <f>+'17HPM_DATA_INPUT'!S86</f>
        <v>0</v>
      </c>
      <c r="V126" s="650">
        <f t="shared" si="151"/>
        <v>0</v>
      </c>
      <c r="W126" s="653">
        <f t="shared" si="152"/>
        <v>0</v>
      </c>
      <c r="X126" s="4047"/>
      <c r="Y126" s="4044"/>
      <c r="Z126" s="4047"/>
      <c r="AA126" s="3183"/>
      <c r="AB126" s="3183"/>
      <c r="AC126" s="3183"/>
      <c r="AD126" s="70">
        <f t="shared" si="129"/>
        <v>-10</v>
      </c>
      <c r="AE126" s="264">
        <f t="shared" si="130"/>
        <v>-0.66666666666666663</v>
      </c>
      <c r="AF126" s="70">
        <f t="shared" si="131"/>
        <v>-30</v>
      </c>
      <c r="AG126" s="264">
        <f t="shared" si="132"/>
        <v>-0.73170731707317072</v>
      </c>
      <c r="AH126" s="70">
        <f t="shared" si="133"/>
        <v>-61233</v>
      </c>
      <c r="AI126" s="264">
        <f t="shared" si="134"/>
        <v>-0.74295663568637915</v>
      </c>
      <c r="AJ126" s="70">
        <f t="shared" si="135"/>
        <v>-18070</v>
      </c>
      <c r="AK126" s="264">
        <f t="shared" si="136"/>
        <v>-0.7447246950214309</v>
      </c>
      <c r="AL126" s="70">
        <f t="shared" si="137"/>
        <v>-14780</v>
      </c>
      <c r="AM126" s="264">
        <f t="shared" si="138"/>
        <v>-0.78077126254622298</v>
      </c>
      <c r="AN126" s="70">
        <f t="shared" si="139"/>
        <v>-3290</v>
      </c>
      <c r="AO126" s="264">
        <f t="shared" si="140"/>
        <v>-0.61679790026246717</v>
      </c>
      <c r="AP126" s="70">
        <f t="shared" si="141"/>
        <v>-4344</v>
      </c>
      <c r="AQ126" s="264">
        <f t="shared" si="142"/>
        <v>-0.92701664532650452</v>
      </c>
      <c r="AR126" s="70">
        <f t="shared" si="143"/>
        <v>-9106</v>
      </c>
      <c r="AS126" s="264">
        <f t="shared" si="144"/>
        <v>-0.81792868049941614</v>
      </c>
      <c r="AT126" s="70">
        <f t="shared" si="145"/>
        <v>10160</v>
      </c>
      <c r="AU126" s="264">
        <f t="shared" si="146"/>
        <v>0.96900333810205053</v>
      </c>
    </row>
    <row r="127" spans="1:47" ht="13.5" x14ac:dyDescent="0.25">
      <c r="A127" s="649">
        <v>6780</v>
      </c>
      <c r="B127" s="30" t="s">
        <v>2904</v>
      </c>
      <c r="C127" s="30" t="s">
        <v>1522</v>
      </c>
      <c r="D127" s="649" t="s">
        <v>1521</v>
      </c>
      <c r="E127" s="723"/>
      <c r="F127" s="656">
        <f>+'17HPM_DATA_INPUT'!D87</f>
        <v>5</v>
      </c>
      <c r="G127" s="651">
        <f>+'17HPM_DATA_INPUT'!E87</f>
        <v>15</v>
      </c>
      <c r="H127" s="654">
        <f>+'17HPM_DATA_INPUT'!F87</f>
        <v>11</v>
      </c>
      <c r="I127" s="651">
        <f>+'17HPM_DATA_INPUT'!G87</f>
        <v>41</v>
      </c>
      <c r="J127" s="654">
        <f>+'17HPM_DATA_INPUT'!H87</f>
        <v>21185</v>
      </c>
      <c r="K127" s="651">
        <f>+'17HPM_DATA_INPUT'!I87</f>
        <v>82418</v>
      </c>
      <c r="L127" s="654">
        <f>+'17HPM_DATA_INPUT'!J87</f>
        <v>6194</v>
      </c>
      <c r="M127" s="651">
        <f>+'17HPM_DATA_INPUT'!K87</f>
        <v>24264</v>
      </c>
      <c r="N127" s="654">
        <f>+'17HPM_DATA_INPUT'!L87</f>
        <v>4150</v>
      </c>
      <c r="O127" s="651">
        <f>+'17HPM_DATA_INPUT'!M87</f>
        <v>18930</v>
      </c>
      <c r="P127" s="650">
        <f t="shared" si="149"/>
        <v>2044</v>
      </c>
      <c r="Q127" s="652">
        <f t="shared" si="150"/>
        <v>5334</v>
      </c>
      <c r="R127" s="654">
        <f>+'17HPM_DATA_INPUT'!P87</f>
        <v>342</v>
      </c>
      <c r="S127" s="651">
        <f>+'17HPM_DATA_INPUT'!Q87</f>
        <v>4686</v>
      </c>
      <c r="T127" s="654">
        <f>+'17HPM_DATA_INPUT'!R87</f>
        <v>2027</v>
      </c>
      <c r="U127" s="651">
        <f>+'17HPM_DATA_INPUT'!S87</f>
        <v>11133</v>
      </c>
      <c r="V127" s="650">
        <f t="shared" si="151"/>
        <v>-325</v>
      </c>
      <c r="W127" s="653">
        <f t="shared" si="152"/>
        <v>-10485</v>
      </c>
      <c r="X127" s="4047"/>
      <c r="Y127" s="4044"/>
      <c r="Z127" s="4047"/>
      <c r="AA127" s="3183"/>
      <c r="AB127" s="3183"/>
      <c r="AC127" s="3183"/>
      <c r="AD127" s="261">
        <f t="shared" si="129"/>
        <v>-9</v>
      </c>
      <c r="AE127" s="262">
        <f t="shared" si="130"/>
        <v>-0.6</v>
      </c>
      <c r="AF127" s="18">
        <f t="shared" si="131"/>
        <v>-30</v>
      </c>
      <c r="AG127" s="262">
        <f t="shared" si="132"/>
        <v>-0.73170731707317072</v>
      </c>
      <c r="AH127" s="18">
        <f t="shared" si="133"/>
        <v>-61233</v>
      </c>
      <c r="AI127" s="262">
        <f t="shared" si="134"/>
        <v>-0.74295663568637915</v>
      </c>
      <c r="AJ127" s="18">
        <f t="shared" si="135"/>
        <v>-18070</v>
      </c>
      <c r="AK127" s="262">
        <f t="shared" si="136"/>
        <v>-0.7447246950214309</v>
      </c>
      <c r="AL127" s="18">
        <f t="shared" si="137"/>
        <v>-14780</v>
      </c>
      <c r="AM127" s="262">
        <f t="shared" si="138"/>
        <v>-0.78077126254622298</v>
      </c>
      <c r="AN127" s="18">
        <f t="shared" si="139"/>
        <v>-3290</v>
      </c>
      <c r="AO127" s="262">
        <f t="shared" si="140"/>
        <v>-0.61679790026246717</v>
      </c>
      <c r="AP127" s="18">
        <f t="shared" si="141"/>
        <v>-4344</v>
      </c>
      <c r="AQ127" s="262">
        <f t="shared" si="142"/>
        <v>-0.92701664532650452</v>
      </c>
      <c r="AR127" s="18">
        <f t="shared" si="143"/>
        <v>-9106</v>
      </c>
      <c r="AS127" s="262">
        <f t="shared" si="144"/>
        <v>-0.81792868049941614</v>
      </c>
      <c r="AT127" s="18">
        <f t="shared" si="145"/>
        <v>10160</v>
      </c>
      <c r="AU127" s="263">
        <f t="shared" si="146"/>
        <v>0.96900333810205053</v>
      </c>
    </row>
    <row r="128" spans="1:47" ht="13.5" x14ac:dyDescent="0.25">
      <c r="A128" s="659" t="e">
        <v>#VALUE!</v>
      </c>
      <c r="B128" s="30" t="e">
        <v>#VALUE!</v>
      </c>
      <c r="C128" s="30" t="e">
        <v>#VALUE!</v>
      </c>
      <c r="D128" s="659" t="s">
        <v>2610</v>
      </c>
      <c r="E128" s="723"/>
      <c r="F128" s="660">
        <f>+'17HPM_DATA_INPUT'!D88</f>
        <v>6</v>
      </c>
      <c r="G128" s="664">
        <f>+'17HPM_DATA_INPUT'!E88</f>
        <v>15</v>
      </c>
      <c r="H128" s="661">
        <f>+'17HPM_DATA_INPUT'!F88</f>
        <v>11</v>
      </c>
      <c r="I128" s="665">
        <f>+'17HPM_DATA_INPUT'!G88</f>
        <v>41</v>
      </c>
      <c r="J128" s="661">
        <f t="shared" ref="J128:O128" si="159">SUM(J124:J127)</f>
        <v>21185</v>
      </c>
      <c r="K128" s="665">
        <f t="shared" si="159"/>
        <v>82418</v>
      </c>
      <c r="L128" s="661">
        <f t="shared" si="159"/>
        <v>6194</v>
      </c>
      <c r="M128" s="665">
        <f t="shared" si="159"/>
        <v>24264</v>
      </c>
      <c r="N128" s="661">
        <f t="shared" si="159"/>
        <v>4150</v>
      </c>
      <c r="O128" s="665">
        <f t="shared" si="159"/>
        <v>18930</v>
      </c>
      <c r="P128" s="661">
        <f t="shared" si="149"/>
        <v>2044</v>
      </c>
      <c r="Q128" s="665">
        <f t="shared" si="150"/>
        <v>5334</v>
      </c>
      <c r="R128" s="661">
        <f>SUM(R124:R127)</f>
        <v>342</v>
      </c>
      <c r="S128" s="665">
        <f>SUM(S124:S127)</f>
        <v>4686</v>
      </c>
      <c r="T128" s="661">
        <f>SUM(T124:T127)</f>
        <v>2027</v>
      </c>
      <c r="U128" s="665">
        <f>SUM(U124:U127)</f>
        <v>11133</v>
      </c>
      <c r="V128" s="661">
        <f t="shared" si="151"/>
        <v>-325</v>
      </c>
      <c r="W128" s="663">
        <f t="shared" si="152"/>
        <v>-10485</v>
      </c>
      <c r="X128" s="4047"/>
      <c r="Y128" s="4044"/>
      <c r="Z128" s="4047"/>
      <c r="AA128" s="3183"/>
      <c r="AB128" s="3183"/>
      <c r="AC128" s="3183"/>
      <c r="AD128" s="2"/>
      <c r="AE128" s="252"/>
      <c r="AF128" s="2"/>
      <c r="AG128" s="252"/>
      <c r="AH128" s="2"/>
      <c r="AI128" s="252"/>
      <c r="AJ128" s="2"/>
      <c r="AK128" s="252"/>
      <c r="AL128" s="2"/>
      <c r="AM128" s="252"/>
      <c r="AN128" s="2"/>
      <c r="AO128" s="252"/>
      <c r="AP128" s="2"/>
      <c r="AQ128" s="252"/>
      <c r="AR128" s="2"/>
      <c r="AS128" s="252"/>
      <c r="AT128" s="2"/>
      <c r="AU128" s="252"/>
    </row>
    <row r="129" spans="1:47" ht="13.5" x14ac:dyDescent="0.25">
      <c r="A129" s="649" t="e">
        <v>#VALUE!</v>
      </c>
      <c r="B129" s="30" t="e">
        <v>#VALUE!</v>
      </c>
      <c r="C129" s="30" t="e">
        <v>#VALUE!</v>
      </c>
      <c r="D129" s="649"/>
      <c r="E129" s="723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7"/>
      <c r="Q129" s="652"/>
      <c r="R129" s="666"/>
      <c r="S129" s="666"/>
      <c r="T129" s="667"/>
      <c r="U129" s="652"/>
      <c r="V129" s="666"/>
      <c r="W129" s="668"/>
      <c r="X129" s="4047"/>
      <c r="Y129" s="4044"/>
      <c r="Z129" s="4047"/>
      <c r="AA129" s="3183"/>
      <c r="AB129" s="3183"/>
      <c r="AC129" s="3183"/>
      <c r="AD129" s="261">
        <f>+F130-G130</f>
        <v>296</v>
      </c>
      <c r="AE129" s="262">
        <f>IF(G130=0,0,IF(AD129&gt;0,ABS(+AD129/G130),-ABS(+AD129/G130)))</f>
        <v>3.1539690996270645E-2</v>
      </c>
      <c r="AF129" s="18">
        <f>+H130-I130</f>
        <v>-2098</v>
      </c>
      <c r="AG129" s="262">
        <f>IF(I130=0,0,IF(AF129&gt;0,ABS(+AF129/I130),-ABS(+AF129/I130)))</f>
        <v>-7.0642109161924649E-2</v>
      </c>
      <c r="AH129" s="18">
        <f>+J130-K130</f>
        <v>722705</v>
      </c>
      <c r="AI129" s="262">
        <f>IF(K130=0,0,IF(AH129&gt;0,ABS(+AH129/K130),-ABS(+AH129/K130)))</f>
        <v>6.3151035750211984E-2</v>
      </c>
      <c r="AJ129" s="18">
        <f>+L130-M130</f>
        <v>110282.04000000004</v>
      </c>
      <c r="AK129" s="262">
        <f>IF(M130=0,0,IF(AJ129&gt;0,ABS(+AJ129/M130),-ABS(+AJ129/M130)))</f>
        <v>2.4684602290468476E-2</v>
      </c>
      <c r="AL129" s="18">
        <f>+N130-O130</f>
        <v>17267.118558352347</v>
      </c>
      <c r="AM129" s="262">
        <f>IF(O130=0,0,IF(AL129&gt;0,ABS(+AL129/O130),-ABS(+AL129/O130)))</f>
        <v>5.0230091021142755E-3</v>
      </c>
      <c r="AN129" s="18">
        <f>+P130-Q130</f>
        <v>93014.92144164769</v>
      </c>
      <c r="AO129" s="262">
        <f>IF(Q130=0,0,IF(AN129&gt;0,ABS(+AN129/Q130),-ABS(+AN129/Q130)))</f>
        <v>9.0302195905451119E-2</v>
      </c>
      <c r="AP129" s="18">
        <f>+R130-S130</f>
        <v>-361395.23319378367</v>
      </c>
      <c r="AQ129" s="262">
        <f>IF(S130=0,0,IF(AP129&gt;0,ABS(+AP129/S130),-ABS(+AP129/S130)))</f>
        <v>-0.33826233893565388</v>
      </c>
      <c r="AR129" s="18">
        <f>+T130-U130</f>
        <v>-69329.783865906764</v>
      </c>
      <c r="AS129" s="262">
        <f>IF(U130=0,0,IF(AR129&gt;0,ABS(+AR129/U130),-ABS(+AR129/U130)))</f>
        <v>-4.3134833087945655E-2</v>
      </c>
      <c r="AT129" s="18">
        <f>+V130-W130</f>
        <v>523739.93850133824</v>
      </c>
      <c r="AU129" s="263">
        <f>IF(W130=0,0,IF(AT129&gt;0,ABS(+AT129/W130),-ABS(+AT129/W130)))</f>
        <v>0.31826152021511633</v>
      </c>
    </row>
    <row r="130" spans="1:47" ht="13.5" x14ac:dyDescent="0.25">
      <c r="A130" s="659" t="e">
        <v>#VALUE!</v>
      </c>
      <c r="B130" s="30" t="e">
        <v>#VALUE!</v>
      </c>
      <c r="C130" s="30" t="e">
        <v>#VALUE!</v>
      </c>
      <c r="D130" s="659" t="s">
        <v>364</v>
      </c>
      <c r="E130" s="724"/>
      <c r="F130" s="669">
        <f>F128+F123+F118</f>
        <v>9681</v>
      </c>
      <c r="G130" s="682">
        <f t="shared" ref="G130:O130" si="160">G128+G123+G118</f>
        <v>9385</v>
      </c>
      <c r="H130" s="661">
        <f t="shared" si="160"/>
        <v>27601</v>
      </c>
      <c r="I130" s="665">
        <f t="shared" si="160"/>
        <v>29699</v>
      </c>
      <c r="J130" s="661">
        <f>J128+J123+J118</f>
        <v>12166777</v>
      </c>
      <c r="K130" s="665">
        <f>K128+K123+K118</f>
        <v>11444072</v>
      </c>
      <c r="L130" s="661">
        <f t="shared" si="160"/>
        <v>4577927.04</v>
      </c>
      <c r="M130" s="665">
        <f t="shared" si="160"/>
        <v>4467645</v>
      </c>
      <c r="N130" s="661">
        <f t="shared" si="160"/>
        <v>3454871.5917583522</v>
      </c>
      <c r="O130" s="665">
        <f t="shared" si="160"/>
        <v>3437604.4731999999</v>
      </c>
      <c r="P130" s="661">
        <f t="shared" si="149"/>
        <v>1123055.4482416478</v>
      </c>
      <c r="Q130" s="665">
        <f t="shared" si="150"/>
        <v>1030040.5268000001</v>
      </c>
      <c r="R130" s="661">
        <f>R128+R123+R118</f>
        <v>706992.20340621646</v>
      </c>
      <c r="S130" s="665">
        <f>S128+S123+S118</f>
        <v>1068387.4366000001</v>
      </c>
      <c r="T130" s="661">
        <f>T128+T123+T118</f>
        <v>1537950.8963340933</v>
      </c>
      <c r="U130" s="665">
        <f>U128+U123+U118</f>
        <v>1607280.6802000001</v>
      </c>
      <c r="V130" s="661">
        <f t="shared" si="151"/>
        <v>-1121887.6514986618</v>
      </c>
      <c r="W130" s="663">
        <f t="shared" si="152"/>
        <v>-1645627.59</v>
      </c>
      <c r="X130" s="4047"/>
      <c r="Y130" s="4055"/>
      <c r="Z130" s="4056"/>
      <c r="AA130" s="3190"/>
      <c r="AB130" s="3190"/>
      <c r="AC130" s="3188"/>
      <c r="AD130" s="2"/>
      <c r="AE130" s="252"/>
      <c r="AF130" s="2"/>
      <c r="AG130" s="252"/>
      <c r="AH130" s="2"/>
      <c r="AI130" s="252"/>
      <c r="AJ130" s="2"/>
      <c r="AK130" s="252"/>
      <c r="AL130" s="2"/>
      <c r="AM130" s="252"/>
      <c r="AN130" s="2"/>
      <c r="AO130" s="252"/>
      <c r="AP130" s="2"/>
      <c r="AQ130" s="252"/>
      <c r="AR130" s="2"/>
      <c r="AS130" s="252"/>
      <c r="AT130" s="2"/>
      <c r="AU130" s="252"/>
    </row>
    <row r="131" spans="1:47" ht="13.5" x14ac:dyDescent="0.25">
      <c r="A131" s="677"/>
      <c r="B131" s="30" t="e">
        <v>#VALUE!</v>
      </c>
      <c r="C131" s="30" t="e">
        <v>#VALUE!</v>
      </c>
      <c r="D131" s="677" t="s">
        <v>206</v>
      </c>
      <c r="E131" s="712"/>
      <c r="F131" s="678"/>
      <c r="G131" s="683"/>
      <c r="H131" s="678"/>
      <c r="I131" s="678"/>
      <c r="J131" s="678"/>
      <c r="K131" s="683"/>
      <c r="L131" s="683"/>
      <c r="M131" s="683"/>
      <c r="N131" s="678"/>
      <c r="O131" s="683"/>
      <c r="P131" s="678"/>
      <c r="Q131" s="683"/>
      <c r="R131" s="678"/>
      <c r="S131" s="683"/>
      <c r="T131" s="678"/>
      <c r="U131" s="683"/>
      <c r="V131" s="678"/>
      <c r="W131" s="678"/>
      <c r="X131" s="4050"/>
      <c r="Y131" s="4049"/>
      <c r="Z131" s="4048"/>
      <c r="AA131" s="3187"/>
      <c r="AB131" s="3187"/>
      <c r="AC131" s="3187"/>
      <c r="AD131" s="70">
        <f>+F132-G132</f>
        <v>250</v>
      </c>
      <c r="AE131" s="264">
        <f>IF(G132=0,0,IF(AD131&gt;0,ABS(+AD131/G132),-ABS(+AD131/G132)))</f>
        <v>0.21607605877268798</v>
      </c>
      <c r="AF131" s="70">
        <f>+H132-I132</f>
        <v>460</v>
      </c>
      <c r="AG131" s="264">
        <f>IF(I132=0,0,IF(AF131&gt;0,ABS(+AF131/I132),-ABS(+AF131/I132)))</f>
        <v>0.15834767641996558</v>
      </c>
      <c r="AH131" s="70">
        <f>+J132-K132</f>
        <v>916070</v>
      </c>
      <c r="AI131" s="264">
        <f>IF(K132=0,0,IF(AH131&gt;0,ABS(+AH131/K132),-ABS(+AH131/K132)))</f>
        <v>1.0946017316327676</v>
      </c>
      <c r="AJ131" s="70">
        <f>+L132-M132</f>
        <v>343632</v>
      </c>
      <c r="AK131" s="264">
        <f>IF(M132=0,0,IF(AJ131&gt;0,ABS(+AJ131/M132),-ABS(+AJ131/M132)))</f>
        <v>1.0745551768347978</v>
      </c>
      <c r="AL131" s="70">
        <f>+N132-O132</f>
        <v>-109275</v>
      </c>
      <c r="AM131" s="264">
        <f>IF(O132=0,0,IF(AL131&gt;0,ABS(+AL131/O132),-ABS(+AL131/O132)))</f>
        <v>-0.12613262538235123</v>
      </c>
      <c r="AN131" s="70">
        <f>+P132-Q132</f>
        <v>452907</v>
      </c>
      <c r="AO131" s="264">
        <f>IF(Q132=0,0,IF(AN131&gt;0,ABS(+AN131/Q132),-ABS(+AN131/Q132)))</f>
        <v>0.82865010245901638</v>
      </c>
      <c r="AP131" s="70">
        <f>+R132-S132</f>
        <v>-68069</v>
      </c>
      <c r="AQ131" s="264">
        <f>IF(S132=0,0,IF(AP131&gt;0,ABS(+AP131/S132),-ABS(+AP131/S132)))</f>
        <v>-0.13773657063883432</v>
      </c>
      <c r="AR131" s="70">
        <f>+T132-U132</f>
        <v>-53091</v>
      </c>
      <c r="AS131" s="264">
        <f>IF(U132=0,0,IF(AR131&gt;0,ABS(+AR131/U132),-ABS(+AR131/U132)))</f>
        <v>-7.3465981974950911E-2</v>
      </c>
      <c r="AT131" s="70">
        <f>+V132-W132</f>
        <v>574067</v>
      </c>
      <c r="AU131" s="264">
        <f>IF(W132=0,0,IF(AT131&gt;0,ABS(+AT131/W132),-ABS(+AT131/W132)))</f>
        <v>0.32554221404114053</v>
      </c>
    </row>
    <row r="132" spans="1:47" ht="13.5" x14ac:dyDescent="0.25">
      <c r="A132" s="679">
        <v>6740</v>
      </c>
      <c r="B132" s="30" t="s">
        <v>489</v>
      </c>
      <c r="C132" s="30" t="s">
        <v>1522</v>
      </c>
      <c r="D132" s="679" t="s">
        <v>3993</v>
      </c>
      <c r="E132" s="727" t="s">
        <v>675</v>
      </c>
      <c r="F132" s="763">
        <f>+'17HPM_DATA_INPUT'!D73</f>
        <v>1407</v>
      </c>
      <c r="G132" s="764">
        <f>+'17HPM_DATA_INPUT'!E73</f>
        <v>1157</v>
      </c>
      <c r="H132" s="765">
        <f>+'17HPM_DATA_INPUT'!F73</f>
        <v>3365</v>
      </c>
      <c r="I132" s="692">
        <f>+'17HPM_DATA_INPUT'!G73</f>
        <v>2905</v>
      </c>
      <c r="J132" s="693">
        <f>+'17HPM_DATA_INPUT'!H73</f>
        <v>1752968</v>
      </c>
      <c r="K132" s="692">
        <f>+'17HPM_DATA_INPUT'!I73</f>
        <v>836898</v>
      </c>
      <c r="L132" s="693">
        <f>+'17HPM_DATA_INPUT'!J73</f>
        <v>663422</v>
      </c>
      <c r="M132" s="692">
        <f>+'17HPM_DATA_INPUT'!K73</f>
        <v>319790</v>
      </c>
      <c r="N132" s="693">
        <f>+'17HPM_DATA_INPUT'!L73</f>
        <v>757075</v>
      </c>
      <c r="O132" s="692">
        <f>+'17HPM_DATA_INPUT'!M73</f>
        <v>866350</v>
      </c>
      <c r="P132" s="694">
        <f t="shared" si="149"/>
        <v>-93653</v>
      </c>
      <c r="Q132" s="695">
        <f t="shared" si="150"/>
        <v>-546560</v>
      </c>
      <c r="R132" s="693">
        <f>+'17HPM_DATA_INPUT'!P73</f>
        <v>426128</v>
      </c>
      <c r="S132" s="692">
        <f>+'17HPM_DATA_INPUT'!Q73</f>
        <v>494197</v>
      </c>
      <c r="T132" s="693">
        <f>+'17HPM_DATA_INPUT'!R73</f>
        <v>669570</v>
      </c>
      <c r="U132" s="692">
        <f>+'17HPM_DATA_INPUT'!S73</f>
        <v>722661</v>
      </c>
      <c r="V132" s="694">
        <f t="shared" si="151"/>
        <v>-1189351</v>
      </c>
      <c r="W132" s="696">
        <f t="shared" si="152"/>
        <v>-1763418</v>
      </c>
      <c r="X132" s="4048"/>
      <c r="Y132" s="4049" t="s">
        <v>1199</v>
      </c>
      <c r="Z132" s="4048"/>
      <c r="AA132" s="3187"/>
      <c r="AB132" s="3187"/>
      <c r="AC132" s="3187"/>
      <c r="AD132" s="70">
        <f>+F133-G133</f>
        <v>0</v>
      </c>
      <c r="AE132" s="264">
        <f>IF(G133=0,0,IF(AD132&gt;0,ABS(+AD132/G133),-ABS(+AD132/G133)))</f>
        <v>0</v>
      </c>
      <c r="AF132" s="70">
        <f>+H133-I133</f>
        <v>0</v>
      </c>
      <c r="AG132" s="264">
        <f>IF(I133=0,0,IF(AF132&gt;0,ABS(+AF132/I133),-ABS(+AF132/I133)))</f>
        <v>0</v>
      </c>
      <c r="AH132" s="70">
        <f>+J133-K133</f>
        <v>315067</v>
      </c>
      <c r="AI132" s="264">
        <f>IF(K133=0,0,IF(AH132&gt;0,ABS(+AH132/K133),-ABS(+AH132/K133)))</f>
        <v>21.867504164353136</v>
      </c>
      <c r="AJ132" s="70">
        <f>+L133-M133</f>
        <v>-1818.4599999999991</v>
      </c>
      <c r="AK132" s="264">
        <f>IF(M133=0,0,IF(AJ132&gt;0,ABS(+AJ132/M133),-ABS(+AJ132/M133)))</f>
        <v>-0.12621182676290943</v>
      </c>
      <c r="AL132" s="70">
        <f>+N133-O133</f>
        <v>128644.11855835214</v>
      </c>
      <c r="AM132" s="264">
        <f>IF(O133=0,0,IF(AL132&gt;0,ABS(+AL132/O133),-ABS(+AL132/O133)))</f>
        <v>7.2160601289448039</v>
      </c>
      <c r="AN132" s="70">
        <f>+P133-Q133</f>
        <v>-130462.57855835214</v>
      </c>
      <c r="AO132" s="264">
        <f>IF(Q133=0,0,IF(AN132&gt;0,ABS(+AN132/Q133),-ABS(+AN132/Q133)))</f>
        <v>-38.152829669304488</v>
      </c>
      <c r="AP132" s="70">
        <f>+R133-S133</f>
        <v>72273.766806216416</v>
      </c>
      <c r="AQ132" s="264">
        <f>IF(S133=0,0,IF(AP132&gt;0,ABS(+AP132/S133),-ABS(+AP132/S133)))</f>
        <v>7.1069587872956843</v>
      </c>
      <c r="AR132" s="70">
        <f>+T133-U133</f>
        <v>114671.21613409329</v>
      </c>
      <c r="AS132" s="264">
        <f>IF(U133=0,0,IF(AR132&gt;0,ABS(+AR132/U133),-ABS(+AR132/U133)))</f>
        <v>7.7112287125973697</v>
      </c>
      <c r="AT132" s="70">
        <f>+V133-W133</f>
        <v>-317407.56149866187</v>
      </c>
      <c r="AU132" s="264">
        <f>IF(W133=0,0,IF(AT132&gt;0,ABS(+AT132/W133),-ABS(+AT132/W133)))</f>
        <v>-11.15292108911834</v>
      </c>
    </row>
    <row r="133" spans="1:47" ht="13.5" x14ac:dyDescent="0.25">
      <c r="A133" s="2428">
        <v>6740</v>
      </c>
      <c r="B133" s="30" t="s">
        <v>489</v>
      </c>
      <c r="C133" s="30" t="s">
        <v>1522</v>
      </c>
      <c r="D133" s="2428" t="s">
        <v>3994</v>
      </c>
      <c r="E133" s="726" t="s">
        <v>674</v>
      </c>
      <c r="F133" s="701">
        <f>+VLOOKUP(A133,'17NM_Clinic Revenue'!$C$10:$K$85,9,FALSE)</f>
        <v>0</v>
      </c>
      <c r="G133" s="702">
        <f>+VLOOKUP(A133,'17NM_Clinic Revenue'!$C$96:$K$170,9,FALSE)</f>
        <v>0</v>
      </c>
      <c r="H133" s="701">
        <v>0</v>
      </c>
      <c r="I133" s="702">
        <v>0</v>
      </c>
      <c r="J133" s="701">
        <f>+VLOOKUP(A133,'17NM_Clinic Revenue'!$C$10:$K$85,5,FALSE)</f>
        <v>329475</v>
      </c>
      <c r="K133" s="702">
        <f>+VLOOKUP(A133,'17NM_Clinic Revenue'!$C$96:$K$170,5,FALSE)</f>
        <v>14408</v>
      </c>
      <c r="L133" s="701">
        <f>+VLOOKUP(A133,'17NM_Clinic Revenue'!$C$10:$K$85,8,FALSE)</f>
        <v>12589.54</v>
      </c>
      <c r="M133" s="702">
        <f>+VLOOKUP(A133,'17NM_Clinic Revenue'!$C$96:$K$170,8,FALSE)</f>
        <v>14408</v>
      </c>
      <c r="N133" s="701">
        <f>+SUMIF('17NM_Flex Cost'!$C$7:$C$122,A133,'17NM_Flex Cost'!$E$7:$E$122)</f>
        <v>146471.59175835215</v>
      </c>
      <c r="O133" s="702">
        <f>+SUMIF('17NM_Flex Cost'!$M$7:$M$122,A133,'17NM_Flex Cost'!$O$7:$O$122)</f>
        <v>17827.473200000015</v>
      </c>
      <c r="P133" s="701">
        <f>+L133-N133</f>
        <v>-133882.05175835214</v>
      </c>
      <c r="Q133" s="702">
        <f>+M133-O133</f>
        <v>-3419.4732000000149</v>
      </c>
      <c r="R133" s="701">
        <f>+SUMIF('17NM_Flex Cost'!$C$7:$C$122,A133,'17NM_Flex Cost'!$F$7:$F$122)</f>
        <v>82443.203406216431</v>
      </c>
      <c r="S133" s="702">
        <f>+SUMIF('17NM_Flex Cost'!$M$7:$M$122,A133,'17NM_Flex Cost'!$P$7:$P$122)</f>
        <v>10169.43660000001</v>
      </c>
      <c r="T133" s="701">
        <f>+SUMIF('17NM_Flex Cost'!$C$7:$C$122,A133,'17NM_Flex Cost'!$G$7:$G$122)</f>
        <v>129541.89633409331</v>
      </c>
      <c r="U133" s="702">
        <f>+SUMIF('17NM_Flex Cost'!$M$7:$M$122,A133,'17NM_Flex Cost'!$Q$7:$Q$122)</f>
        <v>14870.680200000013</v>
      </c>
      <c r="V133" s="701">
        <f>+P133-R133-T133</f>
        <v>-345867.1514986619</v>
      </c>
      <c r="W133" s="703">
        <f>+Q133-S133-U133</f>
        <v>-28459.59000000004</v>
      </c>
      <c r="X133" s="4048"/>
      <c r="Y133" s="4049"/>
      <c r="Z133" s="4048"/>
      <c r="AA133" s="3179">
        <f>+'17NM_PLRecon'!S37-'Departmental PL'!V133</f>
        <v>0</v>
      </c>
      <c r="AB133" s="3179">
        <f>+'17NM_PLRecon'!T37-'Departmental PL'!W133</f>
        <v>0</v>
      </c>
      <c r="AC133" s="3179"/>
      <c r="AD133" s="70">
        <f>+F134-G134</f>
        <v>-343</v>
      </c>
      <c r="AE133" s="264">
        <f>IF(G134=0,0,IF(AD133&gt;0,ABS(+AD133/G134),-ABS(+AD133/G134)))</f>
        <v>-5.6656755863891642E-2</v>
      </c>
      <c r="AF133" s="70">
        <f>+H134-I134</f>
        <v>-4238</v>
      </c>
      <c r="AG133" s="264">
        <f>IF(I134=0,0,IF(AF133&gt;0,ABS(+AF133/I134),-ABS(+AF133/I134)))</f>
        <v>-0.1782169890664424</v>
      </c>
      <c r="AH133" s="70">
        <f>+J134-K134</f>
        <v>-1436769</v>
      </c>
      <c r="AI133" s="264">
        <f>IF(K134=0,0,IF(AH133&gt;0,ABS(+AH133/K134),-ABS(+AH133/K134)))</f>
        <v>-0.20281917394011001</v>
      </c>
      <c r="AJ133" s="70">
        <f>+L134-M134</f>
        <v>-527927</v>
      </c>
      <c r="AK133" s="264">
        <f>IF(M134=0,0,IF(AJ133&gt;0,ABS(+AJ133/M134),-ABS(+AJ133/M134)))</f>
        <v>-0.18312130411497168</v>
      </c>
      <c r="AL133" s="70">
        <f>+N134-O134</f>
        <v>-11294</v>
      </c>
      <c r="AM133" s="264">
        <f>IF(O134=0,0,IF(AL133&gt;0,ABS(+AL133/O134),-ABS(+AL133/O134)))</f>
        <v>-6.6898071364261003E-3</v>
      </c>
      <c r="AN133" s="70">
        <f>+P134-Q134</f>
        <v>-516633</v>
      </c>
      <c r="AO133" s="264">
        <f>IF(Q134=0,0,IF(AN133&gt;0,ABS(+AN133/Q134),-ABS(+AN133/Q134)))</f>
        <v>-0.43243887984893226</v>
      </c>
      <c r="AP133" s="70">
        <f>+R134-S134</f>
        <v>-222055</v>
      </c>
      <c r="AQ133" s="264">
        <f>IF(S134=0,0,IF(AP133&gt;0,ABS(+AP133/S134),-ABS(+AP133/S134)))</f>
        <v>-0.63505069137603132</v>
      </c>
      <c r="AR133" s="70">
        <f>+T134-U134</f>
        <v>-55510</v>
      </c>
      <c r="AS133" s="264">
        <f>IF(U134=0,0,IF(AR133&gt;0,ABS(+AR133/U134),-ABS(+AR133/U134)))</f>
        <v>-0.15385468202164665</v>
      </c>
      <c r="AT133" s="70">
        <f>+V134-W134</f>
        <v>-239068</v>
      </c>
      <c r="AU133" s="264">
        <f>IF(W134=0,0,IF(AT133&gt;0,ABS(+AT133/W134),-ABS(+AT133/W134)))</f>
        <v>-0.49370141831668857</v>
      </c>
    </row>
    <row r="134" spans="1:47" ht="13.5" x14ac:dyDescent="0.25">
      <c r="A134" s="679">
        <v>6750</v>
      </c>
      <c r="B134" s="30" t="s">
        <v>789</v>
      </c>
      <c r="C134" s="30" t="s">
        <v>1522</v>
      </c>
      <c r="D134" s="679" t="s">
        <v>3995</v>
      </c>
      <c r="E134" s="727" t="s">
        <v>675</v>
      </c>
      <c r="F134" s="763">
        <f>+'17HPM_DATA_INPUT'!D74</f>
        <v>5711</v>
      </c>
      <c r="G134" s="764">
        <f>+'17HPM_DATA_INPUT'!E74</f>
        <v>6054</v>
      </c>
      <c r="H134" s="765">
        <f>+'17HPM_DATA_INPUT'!F74</f>
        <v>19542</v>
      </c>
      <c r="I134" s="692">
        <f>+'17HPM_DATA_INPUT'!G74</f>
        <v>23780</v>
      </c>
      <c r="J134" s="693">
        <f>+'17HPM_DATA_INPUT'!H74</f>
        <v>5647221</v>
      </c>
      <c r="K134" s="692">
        <f>+'17HPM_DATA_INPUT'!I74</f>
        <v>7083990</v>
      </c>
      <c r="L134" s="693">
        <f>+'17HPM_DATA_INPUT'!J74</f>
        <v>2355009</v>
      </c>
      <c r="M134" s="692">
        <f>+'17HPM_DATA_INPUT'!K74</f>
        <v>2882936</v>
      </c>
      <c r="N134" s="693">
        <f>+'17HPM_DATA_INPUT'!L74</f>
        <v>1676946</v>
      </c>
      <c r="O134" s="692">
        <f>+'17HPM_DATA_INPUT'!M74</f>
        <v>1688240</v>
      </c>
      <c r="P134" s="694">
        <f t="shared" si="149"/>
        <v>678063</v>
      </c>
      <c r="Q134" s="695">
        <f t="shared" si="150"/>
        <v>1194696</v>
      </c>
      <c r="R134" s="693">
        <f>+'17HPM_DATA_INPUT'!P74</f>
        <v>127610</v>
      </c>
      <c r="S134" s="692">
        <f>+'17HPM_DATA_INPUT'!Q74</f>
        <v>349665</v>
      </c>
      <c r="T134" s="693">
        <f>+'17HPM_DATA_INPUT'!R74</f>
        <v>305285</v>
      </c>
      <c r="U134" s="692">
        <f>+'17HPM_DATA_INPUT'!S74</f>
        <v>360795</v>
      </c>
      <c r="V134" s="694">
        <f t="shared" si="151"/>
        <v>245168</v>
      </c>
      <c r="W134" s="696">
        <f t="shared" si="152"/>
        <v>484236</v>
      </c>
      <c r="X134" s="4048"/>
      <c r="Y134" s="4049" t="s">
        <v>1199</v>
      </c>
      <c r="Z134" s="4048"/>
      <c r="AA134" s="3187"/>
      <c r="AB134" s="3187"/>
      <c r="AC134" s="3187"/>
      <c r="AD134" s="70">
        <f>+F135-G135</f>
        <v>288</v>
      </c>
      <c r="AE134" s="264">
        <f>IF(G135=0,0,IF(AD134&gt;0,ABS(+AD134/G135),-ABS(+AD134/G135)))</f>
        <v>0.36970474967907574</v>
      </c>
      <c r="AF134" s="70">
        <f>+H135-I135</f>
        <v>0</v>
      </c>
      <c r="AG134" s="264">
        <f>IF(I135=0,0,IF(AF134&gt;0,ABS(+AF134/I135),-ABS(+AF134/I135)))</f>
        <v>0</v>
      </c>
      <c r="AH134" s="70">
        <f>+J135-K135</f>
        <v>344252</v>
      </c>
      <c r="AI134" s="264">
        <f>IF(K135=0,0,IF(AH134&gt;0,ABS(+AH134/K135),-ABS(+AH134/K135)))</f>
        <v>1</v>
      </c>
      <c r="AJ134" s="70">
        <f>+L135-M135</f>
        <v>136933.5</v>
      </c>
      <c r="AK134" s="264">
        <f>IF(M135=0,0,IF(AJ134&gt;0,ABS(+AJ134/M135),-ABS(+AJ134/M135)))</f>
        <v>0.39777110953603756</v>
      </c>
      <c r="AL134" s="70">
        <f>+N135-O135</f>
        <v>0</v>
      </c>
      <c r="AM134" s="264">
        <f>IF(O135=0,0,IF(AL134&gt;0,ABS(+AL134/O135),-ABS(+AL134/O135)))</f>
        <v>0</v>
      </c>
      <c r="AN134" s="70">
        <f>+P135-Q135</f>
        <v>136933.5</v>
      </c>
      <c r="AO134" s="264">
        <f>IF(Q135=0,0,IF(AN134&gt;0,ABS(+AN134/Q135),-ABS(+AN134/Q135)))</f>
        <v>0.39777110953603756</v>
      </c>
      <c r="AP134" s="70">
        <f>+R135-S135</f>
        <v>0</v>
      </c>
      <c r="AQ134" s="264">
        <f>IF(S135=0,0,IF(AP134&gt;0,ABS(+AP134/S135),-ABS(+AP134/S135)))</f>
        <v>0</v>
      </c>
      <c r="AR134" s="70">
        <f>+T135-U135</f>
        <v>0</v>
      </c>
      <c r="AS134" s="264">
        <f>IF(U135=0,0,IF(AR134&gt;0,ABS(+AR134/U135),-ABS(+AR134/U135)))</f>
        <v>0</v>
      </c>
      <c r="AT134" s="70">
        <f>+V135-W135</f>
        <v>136933.5</v>
      </c>
      <c r="AU134" s="264">
        <f>IF(W135=0,0,IF(AT134&gt;0,ABS(+AT134/W135),-ABS(+AT134/W135)))</f>
        <v>0.39777110953603756</v>
      </c>
    </row>
    <row r="135" spans="1:47" ht="13.5" x14ac:dyDescent="0.25">
      <c r="A135" s="2428">
        <v>6750</v>
      </c>
      <c r="B135" s="30" t="s">
        <v>789</v>
      </c>
      <c r="C135" s="30" t="s">
        <v>1522</v>
      </c>
      <c r="D135" s="2428" t="s">
        <v>3996</v>
      </c>
      <c r="E135" s="728" t="s">
        <v>674</v>
      </c>
      <c r="F135" s="701">
        <f>+VLOOKUP(A135,'17NM_Clinic Revenue'!$C$10:$K$85,9,FALSE)</f>
        <v>1067</v>
      </c>
      <c r="G135" s="702">
        <f>+VLOOKUP(A135,'17NM_Clinic Revenue'!$C$96:$K$170,9,FALSE)</f>
        <v>779</v>
      </c>
      <c r="H135" s="701">
        <v>0</v>
      </c>
      <c r="I135" s="702">
        <v>0</v>
      </c>
      <c r="J135" s="701">
        <f>+VLOOKUP(A135,'17NM_Clinic Revenue'!$C$10:$K$85,5,FALSE)</f>
        <v>0</v>
      </c>
      <c r="K135" s="702">
        <f>+VLOOKUP(A135,'17NM_Clinic Revenue'!$C$96:$K$170,5,FALSE)</f>
        <v>-344252</v>
      </c>
      <c r="L135" s="701">
        <f>+VLOOKUP(A135,'17NM_Clinic Revenue'!$C$10:$K$85,8,FALSE)</f>
        <v>-207318.5</v>
      </c>
      <c r="M135" s="702">
        <f>+VLOOKUP(A135,'17NM_Clinic Revenue'!$C$96:$K$170,8,FALSE)</f>
        <v>-344252</v>
      </c>
      <c r="N135" s="701">
        <f>+SUMIF('17NM_Flex Cost'!$C$7:$C$122,A135,'17NM_Flex Cost'!$E$7:$E$122)</f>
        <v>0</v>
      </c>
      <c r="O135" s="702">
        <f>+SUMIF('17NM_Flex Cost'!$M$7:$M$122,A135,'17NM_Flex Cost'!$O$7:$O$122)</f>
        <v>0</v>
      </c>
      <c r="P135" s="701">
        <f>+L135-N135</f>
        <v>-207318.5</v>
      </c>
      <c r="Q135" s="702">
        <f>+M135-O135</f>
        <v>-344252</v>
      </c>
      <c r="R135" s="701">
        <f>+SUMIF('17NM_Flex Cost'!$C$7:$C$122,A135,'17NM_Flex Cost'!$F$7:$F$122)</f>
        <v>0</v>
      </c>
      <c r="S135" s="702">
        <f>+SUMIF('17NM_Flex Cost'!$M$7:$M$122,A135,'17NM_Flex Cost'!$P$7:$P$122)</f>
        <v>0</v>
      </c>
      <c r="T135" s="701">
        <f>+SUMIF('17NM_Flex Cost'!$C$7:$C$122,A135,'17NM_Flex Cost'!$G$7:$G$122)</f>
        <v>0</v>
      </c>
      <c r="U135" s="702">
        <f>+SUMIF('17NM_Flex Cost'!$M$7:$M$122,A135,'17NM_Flex Cost'!$Q$7:$Q$122)</f>
        <v>0</v>
      </c>
      <c r="V135" s="701">
        <f>+P135-R135-T135</f>
        <v>-207318.5</v>
      </c>
      <c r="W135" s="703">
        <f>+Q135-S135-U135</f>
        <v>-344252</v>
      </c>
      <c r="X135" s="4048" t="s">
        <v>1944</v>
      </c>
      <c r="Y135" s="4035"/>
      <c r="Z135" s="4041"/>
      <c r="AA135" s="3179">
        <f>+'17NM_PLRecon'!S38-'Departmental PL'!V135</f>
        <v>0</v>
      </c>
      <c r="AB135" s="3179">
        <f>+'17NM_PLRecon'!T38-'Departmental PL'!W135</f>
        <v>0</v>
      </c>
      <c r="AC135" s="3179"/>
      <c r="AD135" s="2"/>
      <c r="AE135" s="252"/>
      <c r="AF135" s="2"/>
      <c r="AG135" s="252"/>
      <c r="AH135" s="2"/>
      <c r="AI135" s="252"/>
      <c r="AJ135" s="2"/>
      <c r="AK135" s="252"/>
      <c r="AL135" s="2"/>
      <c r="AM135" s="252"/>
      <c r="AN135" s="2"/>
      <c r="AO135" s="252"/>
      <c r="AP135" s="2"/>
      <c r="AQ135" s="252"/>
      <c r="AR135" s="2"/>
      <c r="AS135" s="252"/>
      <c r="AT135" s="2"/>
      <c r="AU135" s="252"/>
    </row>
    <row r="136" spans="1:47" ht="13.5" x14ac:dyDescent="0.25">
      <c r="A136" s="30" t="e">
        <v>#VALUE!</v>
      </c>
      <c r="B136" s="30" t="e">
        <v>#VALUE!</v>
      </c>
      <c r="C136" s="30" t="e">
        <v>#VALUE!</v>
      </c>
      <c r="F136" s="159"/>
      <c r="G136" s="159"/>
      <c r="H136" s="159"/>
      <c r="I136" s="159"/>
      <c r="J136" s="159"/>
      <c r="K136" s="159"/>
      <c r="L136" s="684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4042"/>
      <c r="Y136" s="4044"/>
      <c r="Z136" s="4047"/>
      <c r="AA136" s="3183"/>
      <c r="AB136" s="3183"/>
      <c r="AC136" s="3183"/>
      <c r="AD136" s="2"/>
      <c r="AE136" s="252"/>
      <c r="AF136" s="2"/>
      <c r="AG136" s="252"/>
      <c r="AH136" s="2"/>
      <c r="AI136" s="252"/>
      <c r="AJ136" s="2"/>
      <c r="AK136" s="252"/>
      <c r="AL136" s="2"/>
      <c r="AM136" s="252"/>
      <c r="AN136" s="2"/>
      <c r="AO136" s="252"/>
      <c r="AP136" s="2"/>
      <c r="AQ136" s="252"/>
      <c r="AR136" s="2"/>
      <c r="AS136" s="252"/>
      <c r="AT136" s="2"/>
      <c r="AU136" s="252"/>
    </row>
    <row r="137" spans="1:47" ht="13.5" x14ac:dyDescent="0.25">
      <c r="A137" s="647" t="e">
        <v>#VALUE!</v>
      </c>
      <c r="B137" s="30" t="e">
        <v>#VALUE!</v>
      </c>
      <c r="C137" s="30" t="e">
        <v>#VALUE!</v>
      </c>
      <c r="D137" s="647" t="s">
        <v>1526</v>
      </c>
      <c r="E137" s="647"/>
      <c r="F137" s="685"/>
      <c r="G137" s="685"/>
      <c r="H137" s="685"/>
      <c r="I137" s="685"/>
      <c r="J137" s="685"/>
      <c r="K137" s="685"/>
      <c r="L137" s="685"/>
      <c r="M137" s="685"/>
      <c r="N137" s="685"/>
      <c r="O137" s="685"/>
      <c r="P137" s="685"/>
      <c r="Q137" s="648"/>
      <c r="R137" s="648"/>
      <c r="S137" s="648"/>
      <c r="T137" s="648"/>
      <c r="U137" s="648"/>
      <c r="V137" s="648"/>
      <c r="W137" s="648"/>
      <c r="X137" s="4047"/>
      <c r="Y137" s="4044"/>
      <c r="Z137" s="4047"/>
      <c r="AA137" s="3183"/>
      <c r="AB137" s="3183"/>
      <c r="AC137" s="3183"/>
      <c r="AD137" s="70">
        <f t="shared" ref="AD137:AD148" si="161">+F138-G138</f>
        <v>87</v>
      </c>
      <c r="AE137" s="264">
        <f t="shared" ref="AE137:AE148" si="162">IF(G138=0,0,IF(AD137&gt;0,ABS(+AD137/G138),-ABS(+AD137/G138)))</f>
        <v>0.54716981132075471</v>
      </c>
      <c r="AF137" s="70">
        <f t="shared" ref="AF137:AF148" si="163">+H138-I138</f>
        <v>87</v>
      </c>
      <c r="AG137" s="264">
        <f t="shared" ref="AG137:AG148" si="164">IF(I138=0,0,IF(AF137&gt;0,ABS(+AF137/I138),-ABS(+AF137/I138)))</f>
        <v>0.54374999999999996</v>
      </c>
      <c r="AH137" s="70">
        <f t="shared" ref="AH137:AH148" si="165">+J138-K138</f>
        <v>23173</v>
      </c>
      <c r="AI137" s="264">
        <f t="shared" ref="AI137:AI148" si="166">IF(K138=0,0,IF(AH137&gt;0,ABS(+AH137/K138),-ABS(+AH137/K138)))</f>
        <v>0.64754373218577099</v>
      </c>
      <c r="AJ137" s="70">
        <f t="shared" ref="AJ137:AJ148" si="167">+L138-M138</f>
        <v>9473</v>
      </c>
      <c r="AK137" s="264">
        <f t="shared" ref="AK137:AK148" si="168">IF(M138=0,0,IF(AJ137&gt;0,ABS(+AJ137/M138),-ABS(+AJ137/M138)))</f>
        <v>0.76518578352180933</v>
      </c>
      <c r="AL137" s="70">
        <f t="shared" ref="AL137:AL148" si="169">+N138-O138</f>
        <v>-10923</v>
      </c>
      <c r="AM137" s="264">
        <f t="shared" ref="AM137:AM148" si="170">IF(O138=0,0,IF(AL137&gt;0,ABS(+AL137/O138),-ABS(+AL137/O138)))</f>
        <v>-0.25886953430501242</v>
      </c>
      <c r="AN137" s="70">
        <f t="shared" ref="AN137:AN148" si="171">+P138-Q138</f>
        <v>20396</v>
      </c>
      <c r="AO137" s="264">
        <f t="shared" ref="AO137:AO148" si="172">IF(Q138=0,0,IF(AN137&gt;0,ABS(+AN137/Q138),-ABS(+AN137/Q138)))</f>
        <v>0.68408519201744089</v>
      </c>
      <c r="AP137" s="70">
        <f t="shared" ref="AP137:AP148" si="173">+R138-S138</f>
        <v>876</v>
      </c>
      <c r="AQ137" s="264">
        <f t="shared" ref="AQ137:AQ148" si="174">IF(S138=0,0,IF(AP137&gt;0,ABS(+AP137/S138),-ABS(+AP137/S138)))</f>
        <v>9.6539563588274188E-2</v>
      </c>
      <c r="AR137" s="70">
        <f t="shared" ref="AR137:AR148" si="175">+T138-U138</f>
        <v>15516</v>
      </c>
      <c r="AS137" s="264">
        <f t="shared" ref="AS137:AS148" si="176">IF(U138=0,0,IF(AR137&gt;0,ABS(+AR137/U138),-ABS(+AR137/U138)))</f>
        <v>2.3416842740718384</v>
      </c>
      <c r="AT137" s="70">
        <f t="shared" ref="AT137:AT148" si="177">+V138-W138</f>
        <v>4004</v>
      </c>
      <c r="AU137" s="264">
        <f t="shared" ref="AU137:AU148" si="178">IF(W138=0,0,IF(AT137&gt;0,ABS(+AT137/W138),-ABS(+AT137/W138)))</f>
        <v>8.797099857189937E-2</v>
      </c>
    </row>
    <row r="138" spans="1:47" ht="13.5" x14ac:dyDescent="0.25">
      <c r="A138" s="649">
        <v>6770</v>
      </c>
      <c r="B138" s="30" t="s">
        <v>2903</v>
      </c>
      <c r="C138" s="30" t="s">
        <v>1526</v>
      </c>
      <c r="D138" s="649" t="s">
        <v>1523</v>
      </c>
      <c r="E138" s="723"/>
      <c r="F138" s="656">
        <f>+'17HPM_DATA_INPUT'!D91</f>
        <v>246</v>
      </c>
      <c r="G138" s="651">
        <f>+'17HPM_DATA_INPUT'!E91</f>
        <v>159</v>
      </c>
      <c r="H138" s="654">
        <f>+'17HPM_DATA_INPUT'!F91</f>
        <v>247</v>
      </c>
      <c r="I138" s="651">
        <f>+'17HPM_DATA_INPUT'!G91</f>
        <v>160</v>
      </c>
      <c r="J138" s="654">
        <f>+'17HPM_DATA_INPUT'!H91</f>
        <v>58959</v>
      </c>
      <c r="K138" s="651">
        <f>+'17HPM_DATA_INPUT'!I91</f>
        <v>35786</v>
      </c>
      <c r="L138" s="654">
        <f>+'17HPM_DATA_INPUT'!J91</f>
        <v>21853</v>
      </c>
      <c r="M138" s="651">
        <f>+'17HPM_DATA_INPUT'!K91</f>
        <v>12380</v>
      </c>
      <c r="N138" s="654">
        <f>+'17HPM_DATA_INPUT'!L91</f>
        <v>31272</v>
      </c>
      <c r="O138" s="651">
        <f>+'17HPM_DATA_INPUT'!M91</f>
        <v>42195</v>
      </c>
      <c r="P138" s="650">
        <f t="shared" ref="P138:Q141" si="179">+L138-N138</f>
        <v>-9419</v>
      </c>
      <c r="Q138" s="652">
        <f t="shared" si="179"/>
        <v>-29815</v>
      </c>
      <c r="R138" s="654">
        <f>+'17HPM_DATA_INPUT'!P91</f>
        <v>9950</v>
      </c>
      <c r="S138" s="651">
        <f>+'17HPM_DATA_INPUT'!Q91</f>
        <v>9074</v>
      </c>
      <c r="T138" s="654">
        <f>+'17HPM_DATA_INPUT'!R91</f>
        <v>22142</v>
      </c>
      <c r="U138" s="651">
        <f>+'17HPM_DATA_INPUT'!S91</f>
        <v>6626</v>
      </c>
      <c r="V138" s="650">
        <f t="shared" ref="V138:W141" si="180">+P138-R138-T138</f>
        <v>-41511</v>
      </c>
      <c r="W138" s="653">
        <f t="shared" si="180"/>
        <v>-45515</v>
      </c>
      <c r="X138" s="4047"/>
      <c r="Y138" s="4044"/>
      <c r="Z138" s="4047"/>
      <c r="AA138" s="3183"/>
      <c r="AB138" s="3183"/>
      <c r="AC138" s="3183"/>
      <c r="AD138" s="70">
        <f t="shared" si="161"/>
        <v>0</v>
      </c>
      <c r="AE138" s="264">
        <f t="shared" si="162"/>
        <v>0</v>
      </c>
      <c r="AF138" s="70">
        <f t="shared" si="163"/>
        <v>0</v>
      </c>
      <c r="AG138" s="264">
        <f t="shared" si="164"/>
        <v>0</v>
      </c>
      <c r="AH138" s="70">
        <f t="shared" si="165"/>
        <v>0</v>
      </c>
      <c r="AI138" s="264">
        <f t="shared" si="166"/>
        <v>0</v>
      </c>
      <c r="AJ138" s="70">
        <f t="shared" si="167"/>
        <v>0</v>
      </c>
      <c r="AK138" s="264">
        <f t="shared" si="168"/>
        <v>0</v>
      </c>
      <c r="AL138" s="70">
        <f t="shared" si="169"/>
        <v>0</v>
      </c>
      <c r="AM138" s="264">
        <f t="shared" si="170"/>
        <v>0</v>
      </c>
      <c r="AN138" s="70">
        <f t="shared" si="171"/>
        <v>0</v>
      </c>
      <c r="AO138" s="264">
        <f t="shared" si="172"/>
        <v>0</v>
      </c>
      <c r="AP138" s="70">
        <f t="shared" si="173"/>
        <v>0</v>
      </c>
      <c r="AQ138" s="264">
        <f t="shared" si="174"/>
        <v>0</v>
      </c>
      <c r="AR138" s="70">
        <f t="shared" si="175"/>
        <v>0</v>
      </c>
      <c r="AS138" s="264">
        <f t="shared" si="176"/>
        <v>0</v>
      </c>
      <c r="AT138" s="70">
        <f t="shared" si="177"/>
        <v>0</v>
      </c>
      <c r="AU138" s="264">
        <f t="shared" si="178"/>
        <v>0</v>
      </c>
    </row>
    <row r="139" spans="1:47" ht="13.5" hidden="1" x14ac:dyDescent="0.25">
      <c r="A139" s="649">
        <v>6790</v>
      </c>
      <c r="B139" s="30" t="e">
        <v>#N/A</v>
      </c>
      <c r="C139" s="30" t="e">
        <v>#N/A</v>
      </c>
      <c r="D139" s="649" t="s">
        <v>4026</v>
      </c>
      <c r="E139" s="723"/>
      <c r="F139" s="656">
        <f>+'17HPM_DATA_INPUT'!D92</f>
        <v>0</v>
      </c>
      <c r="G139" s="651">
        <f>+'17HPM_DATA_INPUT'!E92</f>
        <v>0</v>
      </c>
      <c r="H139" s="654">
        <f>+'17HPM_DATA_INPUT'!F92</f>
        <v>0</v>
      </c>
      <c r="I139" s="651">
        <f>+'17HPM_DATA_INPUT'!G92</f>
        <v>0</v>
      </c>
      <c r="J139" s="654">
        <f>+'17HPM_DATA_INPUT'!H92</f>
        <v>0</v>
      </c>
      <c r="K139" s="651">
        <f>+'17HPM_DATA_INPUT'!I92</f>
        <v>0</v>
      </c>
      <c r="L139" s="654">
        <f>+'17HPM_DATA_INPUT'!J92</f>
        <v>0</v>
      </c>
      <c r="M139" s="651">
        <f>+'17HPM_DATA_INPUT'!K92</f>
        <v>0</v>
      </c>
      <c r="N139" s="654">
        <f>+'17HPM_DATA_INPUT'!L92</f>
        <v>0</v>
      </c>
      <c r="O139" s="651">
        <f>+'17HPM_DATA_INPUT'!M92</f>
        <v>0</v>
      </c>
      <c r="P139" s="650">
        <f t="shared" si="179"/>
        <v>0</v>
      </c>
      <c r="Q139" s="652">
        <f t="shared" si="179"/>
        <v>0</v>
      </c>
      <c r="R139" s="654">
        <f>+'17HPM_DATA_INPUT'!P92</f>
        <v>0</v>
      </c>
      <c r="S139" s="651">
        <f>+'17HPM_DATA_INPUT'!Q92</f>
        <v>0</v>
      </c>
      <c r="T139" s="654">
        <f>+'17HPM_DATA_INPUT'!R92</f>
        <v>0</v>
      </c>
      <c r="U139" s="651">
        <f>+'17HPM_DATA_INPUT'!S92</f>
        <v>0</v>
      </c>
      <c r="V139" s="650">
        <f t="shared" si="180"/>
        <v>0</v>
      </c>
      <c r="W139" s="653">
        <f t="shared" si="180"/>
        <v>0</v>
      </c>
      <c r="X139" s="4047"/>
      <c r="Y139" s="4044"/>
      <c r="Z139" s="4047"/>
      <c r="AA139" s="3183"/>
      <c r="AB139" s="3183"/>
      <c r="AC139" s="3183"/>
      <c r="AD139" s="70">
        <f t="shared" si="161"/>
        <v>20</v>
      </c>
      <c r="AE139" s="264">
        <f t="shared" si="162"/>
        <v>8.0547724526782126E-3</v>
      </c>
      <c r="AF139" s="70">
        <f t="shared" si="163"/>
        <v>3553</v>
      </c>
      <c r="AG139" s="264">
        <f t="shared" si="164"/>
        <v>0.14328924020003225</v>
      </c>
      <c r="AH139" s="70">
        <f t="shared" si="165"/>
        <v>471418</v>
      </c>
      <c r="AI139" s="264">
        <f t="shared" si="166"/>
        <v>8.0348885606576839E-2</v>
      </c>
      <c r="AJ139" s="70">
        <f t="shared" si="167"/>
        <v>144826</v>
      </c>
      <c r="AK139" s="264">
        <f t="shared" si="168"/>
        <v>6.1513983211566294E-2</v>
      </c>
      <c r="AL139" s="70">
        <f t="shared" si="169"/>
        <v>94673</v>
      </c>
      <c r="AM139" s="264">
        <f t="shared" si="170"/>
        <v>9.1716695746018581E-2</v>
      </c>
      <c r="AN139" s="70">
        <f t="shared" si="171"/>
        <v>50153</v>
      </c>
      <c r="AO139" s="264">
        <f t="shared" si="172"/>
        <v>3.7933600882215465E-2</v>
      </c>
      <c r="AP139" s="70">
        <f t="shared" si="173"/>
        <v>161462</v>
      </c>
      <c r="AQ139" s="264">
        <f t="shared" si="174"/>
        <v>0.20964244629163648</v>
      </c>
      <c r="AR139" s="70">
        <f t="shared" si="175"/>
        <v>103194</v>
      </c>
      <c r="AS139" s="264">
        <f t="shared" si="176"/>
        <v>0.30293618595257249</v>
      </c>
      <c r="AT139" s="70">
        <f t="shared" si="177"/>
        <v>-214503</v>
      </c>
      <c r="AU139" s="264">
        <f t="shared" si="178"/>
        <v>-1.0151489337535848</v>
      </c>
    </row>
    <row r="140" spans="1:47" ht="13.5" x14ac:dyDescent="0.25">
      <c r="A140" s="649">
        <v>6810</v>
      </c>
      <c r="B140" s="30" t="s">
        <v>2906</v>
      </c>
      <c r="C140" s="30" t="s">
        <v>1526</v>
      </c>
      <c r="D140" s="649" t="s">
        <v>1525</v>
      </c>
      <c r="E140" s="723"/>
      <c r="F140" s="656">
        <f>+'17HPM_DATA_INPUT'!D93</f>
        <v>2503</v>
      </c>
      <c r="G140" s="651">
        <f>+'17HPM_DATA_INPUT'!E93</f>
        <v>2483</v>
      </c>
      <c r="H140" s="654">
        <f>+'17HPM_DATA_INPUT'!F93</f>
        <v>28349</v>
      </c>
      <c r="I140" s="651">
        <f>+'17HPM_DATA_INPUT'!G93</f>
        <v>24796</v>
      </c>
      <c r="J140" s="654">
        <f>+'17HPM_DATA_INPUT'!H93</f>
        <v>6338556</v>
      </c>
      <c r="K140" s="651">
        <f>+'17HPM_DATA_INPUT'!I93</f>
        <v>5867138</v>
      </c>
      <c r="L140" s="654">
        <f>+'17HPM_DATA_INPUT'!J93</f>
        <v>2499185</v>
      </c>
      <c r="M140" s="651">
        <f>+'17HPM_DATA_INPUT'!K93</f>
        <v>2354359</v>
      </c>
      <c r="N140" s="654">
        <f>+'17HPM_DATA_INPUT'!L93</f>
        <v>1126906</v>
      </c>
      <c r="O140" s="651">
        <f>+'17HPM_DATA_INPUT'!M93</f>
        <v>1032233</v>
      </c>
      <c r="P140" s="650">
        <f t="shared" si="179"/>
        <v>1372279</v>
      </c>
      <c r="Q140" s="652">
        <f t="shared" si="179"/>
        <v>1322126</v>
      </c>
      <c r="R140" s="654">
        <f>+'17HPM_DATA_INPUT'!P93</f>
        <v>931640</v>
      </c>
      <c r="S140" s="651">
        <f>+'17HPM_DATA_INPUT'!Q93</f>
        <v>770178</v>
      </c>
      <c r="T140" s="654">
        <f>+'17HPM_DATA_INPUT'!R93</f>
        <v>443840</v>
      </c>
      <c r="U140" s="651">
        <f>+'17HPM_DATA_INPUT'!S93</f>
        <v>340646</v>
      </c>
      <c r="V140" s="650">
        <f t="shared" si="180"/>
        <v>-3201</v>
      </c>
      <c r="W140" s="653">
        <f t="shared" si="180"/>
        <v>211302</v>
      </c>
      <c r="X140" s="4047"/>
      <c r="Y140" s="4044"/>
      <c r="Z140" s="4047"/>
      <c r="AA140" s="3183"/>
      <c r="AB140" s="3183"/>
      <c r="AC140" s="3183"/>
      <c r="AD140" s="261">
        <f t="shared" si="161"/>
        <v>107</v>
      </c>
      <c r="AE140" s="262">
        <f t="shared" si="162"/>
        <v>4.0499621498864498E-2</v>
      </c>
      <c r="AF140" s="18">
        <f t="shared" si="163"/>
        <v>3640</v>
      </c>
      <c r="AG140" s="262">
        <f t="shared" si="164"/>
        <v>0.14585670780573809</v>
      </c>
      <c r="AH140" s="18">
        <f t="shared" si="165"/>
        <v>494591</v>
      </c>
      <c r="AI140" s="262">
        <f t="shared" si="166"/>
        <v>8.3787458554438449E-2</v>
      </c>
      <c r="AJ140" s="18">
        <f t="shared" si="167"/>
        <v>154299</v>
      </c>
      <c r="AK140" s="262">
        <f t="shared" si="168"/>
        <v>6.5194767990893798E-2</v>
      </c>
      <c r="AL140" s="18">
        <f t="shared" si="169"/>
        <v>83750</v>
      </c>
      <c r="AM140" s="262">
        <f t="shared" si="170"/>
        <v>7.7948452571973179E-2</v>
      </c>
      <c r="AN140" s="18">
        <f t="shared" si="171"/>
        <v>70549</v>
      </c>
      <c r="AO140" s="262">
        <f t="shared" si="172"/>
        <v>5.4591348367382157E-2</v>
      </c>
      <c r="AP140" s="18">
        <f t="shared" si="173"/>
        <v>162338</v>
      </c>
      <c r="AQ140" s="262">
        <f t="shared" si="174"/>
        <v>0.20832541976151489</v>
      </c>
      <c r="AR140" s="18">
        <f t="shared" si="175"/>
        <v>118710</v>
      </c>
      <c r="AS140" s="262">
        <f t="shared" si="176"/>
        <v>0.34183579442051187</v>
      </c>
      <c r="AT140" s="18">
        <f t="shared" si="177"/>
        <v>-210499</v>
      </c>
      <c r="AU140" s="263">
        <f t="shared" si="178"/>
        <v>-1.2696954525988164</v>
      </c>
    </row>
    <row r="141" spans="1:47" ht="13.5" x14ac:dyDescent="0.25">
      <c r="A141" s="659" t="e">
        <v>#VALUE!</v>
      </c>
      <c r="B141" s="30" t="e">
        <v>#VALUE!</v>
      </c>
      <c r="C141" s="30" t="e">
        <v>#VALUE!</v>
      </c>
      <c r="D141" s="659" t="s">
        <v>2608</v>
      </c>
      <c r="E141" s="723"/>
      <c r="F141" s="660">
        <f>+'17HPM_DATA_INPUT'!D94</f>
        <v>2749</v>
      </c>
      <c r="G141" s="664">
        <f>+'17HPM_DATA_INPUT'!E94</f>
        <v>2642</v>
      </c>
      <c r="H141" s="661">
        <f>+'17HPM_DATA_INPUT'!F94</f>
        <v>28596</v>
      </c>
      <c r="I141" s="665">
        <f>+'17HPM_DATA_INPUT'!G94</f>
        <v>24956</v>
      </c>
      <c r="J141" s="661">
        <f>SUM(J138:J140)</f>
        <v>6397515</v>
      </c>
      <c r="K141" s="665">
        <f t="shared" ref="K141:O141" si="181">SUM(K138:K140)</f>
        <v>5902924</v>
      </c>
      <c r="L141" s="661">
        <f t="shared" si="181"/>
        <v>2521038</v>
      </c>
      <c r="M141" s="665">
        <f t="shared" si="181"/>
        <v>2366739</v>
      </c>
      <c r="N141" s="661">
        <f t="shared" si="181"/>
        <v>1158178</v>
      </c>
      <c r="O141" s="665">
        <f t="shared" si="181"/>
        <v>1074428</v>
      </c>
      <c r="P141" s="661">
        <f t="shared" si="179"/>
        <v>1362860</v>
      </c>
      <c r="Q141" s="665">
        <f t="shared" si="179"/>
        <v>1292311</v>
      </c>
      <c r="R141" s="661">
        <f>SUM(R138:R140)</f>
        <v>941590</v>
      </c>
      <c r="S141" s="665">
        <f>SUM(S138:S140)</f>
        <v>779252</v>
      </c>
      <c r="T141" s="661">
        <f>SUM(T138:T140)</f>
        <v>465982</v>
      </c>
      <c r="U141" s="665">
        <f>SUM(U138:U140)</f>
        <v>347272</v>
      </c>
      <c r="V141" s="661">
        <f t="shared" si="180"/>
        <v>-44712</v>
      </c>
      <c r="W141" s="663">
        <f t="shared" si="180"/>
        <v>165787</v>
      </c>
      <c r="X141" s="4047"/>
      <c r="Y141" s="4044"/>
      <c r="Z141" s="4047"/>
      <c r="AA141" s="3183"/>
      <c r="AB141" s="3183"/>
      <c r="AC141" s="3183"/>
      <c r="AD141" s="70">
        <f t="shared" si="161"/>
        <v>0</v>
      </c>
      <c r="AE141" s="264">
        <f t="shared" si="162"/>
        <v>0</v>
      </c>
      <c r="AF141" s="70">
        <f t="shared" si="163"/>
        <v>0</v>
      </c>
      <c r="AG141" s="264">
        <f t="shared" si="164"/>
        <v>0</v>
      </c>
      <c r="AH141" s="70">
        <f t="shared" si="165"/>
        <v>0</v>
      </c>
      <c r="AI141" s="264">
        <f t="shared" si="166"/>
        <v>0</v>
      </c>
      <c r="AJ141" s="70">
        <f t="shared" si="167"/>
        <v>0</v>
      </c>
      <c r="AK141" s="264">
        <f t="shared" si="168"/>
        <v>0</v>
      </c>
      <c r="AL141" s="70">
        <f t="shared" si="169"/>
        <v>0</v>
      </c>
      <c r="AM141" s="264">
        <f t="shared" si="170"/>
        <v>0</v>
      </c>
      <c r="AN141" s="70">
        <f t="shared" si="171"/>
        <v>0</v>
      </c>
      <c r="AO141" s="264">
        <f t="shared" si="172"/>
        <v>0</v>
      </c>
      <c r="AP141" s="70">
        <f t="shared" si="173"/>
        <v>0</v>
      </c>
      <c r="AQ141" s="264">
        <f t="shared" si="174"/>
        <v>0</v>
      </c>
      <c r="AR141" s="70">
        <f t="shared" si="175"/>
        <v>0</v>
      </c>
      <c r="AS141" s="264">
        <f t="shared" si="176"/>
        <v>0</v>
      </c>
      <c r="AT141" s="70">
        <f t="shared" si="177"/>
        <v>0</v>
      </c>
      <c r="AU141" s="264">
        <f t="shared" si="178"/>
        <v>0</v>
      </c>
    </row>
    <row r="142" spans="1:47" ht="13.5" hidden="1" x14ac:dyDescent="0.25">
      <c r="A142" s="649">
        <v>6770</v>
      </c>
      <c r="B142" s="30" t="s">
        <v>2903</v>
      </c>
      <c r="C142" s="30" t="s">
        <v>1526</v>
      </c>
      <c r="D142" s="649" t="s">
        <v>1523</v>
      </c>
      <c r="E142" s="723"/>
      <c r="F142" s="656"/>
      <c r="G142" s="651"/>
      <c r="H142" s="654"/>
      <c r="I142" s="651"/>
      <c r="J142" s="654"/>
      <c r="K142" s="651"/>
      <c r="L142" s="654"/>
      <c r="M142" s="651"/>
      <c r="N142" s="654"/>
      <c r="O142" s="651"/>
      <c r="P142" s="650"/>
      <c r="Q142" s="652"/>
      <c r="R142" s="654"/>
      <c r="S142" s="651"/>
      <c r="T142" s="654"/>
      <c r="U142" s="651"/>
      <c r="V142" s="650"/>
      <c r="W142" s="653"/>
      <c r="X142" s="4047"/>
      <c r="Y142" s="4044"/>
      <c r="Z142" s="4047"/>
      <c r="AA142" s="3183"/>
      <c r="AB142" s="3183"/>
      <c r="AC142" s="3183"/>
      <c r="AD142" s="70">
        <f t="shared" si="161"/>
        <v>0</v>
      </c>
      <c r="AE142" s="264">
        <f t="shared" si="162"/>
        <v>0</v>
      </c>
      <c r="AF142" s="70">
        <f t="shared" si="163"/>
        <v>0</v>
      </c>
      <c r="AG142" s="264">
        <f t="shared" si="164"/>
        <v>0</v>
      </c>
      <c r="AH142" s="70">
        <f t="shared" si="165"/>
        <v>0</v>
      </c>
      <c r="AI142" s="264">
        <f t="shared" si="166"/>
        <v>0</v>
      </c>
      <c r="AJ142" s="70">
        <f t="shared" si="167"/>
        <v>0</v>
      </c>
      <c r="AK142" s="264">
        <f t="shared" si="168"/>
        <v>0</v>
      </c>
      <c r="AL142" s="70">
        <f t="shared" si="169"/>
        <v>0</v>
      </c>
      <c r="AM142" s="264">
        <f t="shared" si="170"/>
        <v>0</v>
      </c>
      <c r="AN142" s="70">
        <f t="shared" si="171"/>
        <v>0</v>
      </c>
      <c r="AO142" s="264">
        <f t="shared" si="172"/>
        <v>0</v>
      </c>
      <c r="AP142" s="70">
        <f t="shared" si="173"/>
        <v>0</v>
      </c>
      <c r="AQ142" s="264">
        <f t="shared" si="174"/>
        <v>0</v>
      </c>
      <c r="AR142" s="70">
        <f t="shared" si="175"/>
        <v>0</v>
      </c>
      <c r="AS142" s="264">
        <f t="shared" si="176"/>
        <v>0</v>
      </c>
      <c r="AT142" s="70">
        <f t="shared" si="177"/>
        <v>0</v>
      </c>
      <c r="AU142" s="264">
        <f t="shared" si="178"/>
        <v>0</v>
      </c>
    </row>
    <row r="143" spans="1:47" ht="13.5" hidden="1" x14ac:dyDescent="0.25">
      <c r="A143" s="649">
        <v>6790</v>
      </c>
      <c r="B143" s="30" t="e">
        <v>#N/A</v>
      </c>
      <c r="C143" s="30" t="e">
        <v>#N/A</v>
      </c>
      <c r="D143" s="649" t="s">
        <v>4026</v>
      </c>
      <c r="E143" s="723"/>
      <c r="F143" s="656"/>
      <c r="G143" s="651"/>
      <c r="H143" s="654"/>
      <c r="I143" s="651"/>
      <c r="J143" s="654"/>
      <c r="K143" s="651"/>
      <c r="L143" s="654"/>
      <c r="M143" s="651"/>
      <c r="N143" s="654"/>
      <c r="O143" s="651"/>
      <c r="P143" s="650"/>
      <c r="Q143" s="652"/>
      <c r="R143" s="654"/>
      <c r="S143" s="651"/>
      <c r="T143" s="654"/>
      <c r="U143" s="651"/>
      <c r="V143" s="650"/>
      <c r="W143" s="653"/>
      <c r="X143" s="4047"/>
      <c r="Y143" s="4044"/>
      <c r="Z143" s="4047"/>
      <c r="AA143" s="3183"/>
      <c r="AB143" s="3183"/>
      <c r="AC143" s="3183"/>
      <c r="AD143" s="70">
        <f t="shared" si="161"/>
        <v>9</v>
      </c>
      <c r="AE143" s="264">
        <f t="shared" si="162"/>
        <v>0</v>
      </c>
      <c r="AF143" s="70">
        <f t="shared" si="163"/>
        <v>71</v>
      </c>
      <c r="AG143" s="264">
        <f t="shared" si="164"/>
        <v>0</v>
      </c>
      <c r="AH143" s="70">
        <f t="shared" si="165"/>
        <v>15031</v>
      </c>
      <c r="AI143" s="264">
        <f t="shared" si="166"/>
        <v>0</v>
      </c>
      <c r="AJ143" s="70">
        <f t="shared" si="167"/>
        <v>7253</v>
      </c>
      <c r="AK143" s="264">
        <f t="shared" si="168"/>
        <v>0</v>
      </c>
      <c r="AL143" s="70">
        <f t="shared" si="169"/>
        <v>2672</v>
      </c>
      <c r="AM143" s="264">
        <f t="shared" si="170"/>
        <v>0</v>
      </c>
      <c r="AN143" s="70">
        <f t="shared" si="171"/>
        <v>4581</v>
      </c>
      <c r="AO143" s="264">
        <f t="shared" si="172"/>
        <v>0</v>
      </c>
      <c r="AP143" s="70">
        <f t="shared" si="173"/>
        <v>2209</v>
      </c>
      <c r="AQ143" s="264">
        <f t="shared" si="174"/>
        <v>0</v>
      </c>
      <c r="AR143" s="70">
        <f t="shared" si="175"/>
        <v>1052</v>
      </c>
      <c r="AS143" s="264">
        <f t="shared" si="176"/>
        <v>0</v>
      </c>
      <c r="AT143" s="70">
        <f t="shared" si="177"/>
        <v>1320</v>
      </c>
      <c r="AU143" s="264">
        <f t="shared" si="178"/>
        <v>0</v>
      </c>
    </row>
    <row r="144" spans="1:47" ht="13.5" x14ac:dyDescent="0.25">
      <c r="A144" s="1352">
        <v>6810</v>
      </c>
      <c r="B144" s="30" t="s">
        <v>2906</v>
      </c>
      <c r="C144" s="30" t="s">
        <v>1526</v>
      </c>
      <c r="D144" s="649" t="s">
        <v>1525</v>
      </c>
      <c r="E144" s="723"/>
      <c r="F144" s="656">
        <f>+'17HPM_DATA_INPUT'!D95</f>
        <v>9</v>
      </c>
      <c r="G144" s="651">
        <f>+'17HPM_DATA_INPUT'!E95</f>
        <v>0</v>
      </c>
      <c r="H144" s="654">
        <f>+'17HPM_DATA_INPUT'!F95</f>
        <v>71</v>
      </c>
      <c r="I144" s="651">
        <f>+'17HPM_DATA_INPUT'!G95</f>
        <v>0</v>
      </c>
      <c r="J144" s="654">
        <f>+'17HPM_DATA_INPUT'!H95</f>
        <v>15031</v>
      </c>
      <c r="K144" s="651">
        <f>+'17HPM_DATA_INPUT'!I95</f>
        <v>0</v>
      </c>
      <c r="L144" s="654">
        <f>+'17HPM_DATA_INPUT'!J95</f>
        <v>7253</v>
      </c>
      <c r="M144" s="651">
        <f>+'17HPM_DATA_INPUT'!K95</f>
        <v>0</v>
      </c>
      <c r="N144" s="654">
        <f>+'17HPM_DATA_INPUT'!L95</f>
        <v>2672</v>
      </c>
      <c r="O144" s="651">
        <f>+'17HPM_DATA_INPUT'!M95</f>
        <v>0</v>
      </c>
      <c r="P144" s="650">
        <f t="shared" ref="P144:P145" si="182">+L144-N144</f>
        <v>4581</v>
      </c>
      <c r="Q144" s="652">
        <f t="shared" ref="Q144:Q145" si="183">+M144-O144</f>
        <v>0</v>
      </c>
      <c r="R144" s="654">
        <f>+'17HPM_DATA_INPUT'!P95</f>
        <v>2209</v>
      </c>
      <c r="S144" s="651">
        <f>+'17HPM_DATA_INPUT'!Q95</f>
        <v>0</v>
      </c>
      <c r="T144" s="654">
        <f>+'17HPM_DATA_INPUT'!R95</f>
        <v>1052</v>
      </c>
      <c r="U144" s="651">
        <f>+'17HPM_DATA_INPUT'!S95</f>
        <v>0</v>
      </c>
      <c r="V144" s="650">
        <f t="shared" ref="V144:V145" si="184">+P144-R144-T144</f>
        <v>1320</v>
      </c>
      <c r="W144" s="653">
        <f t="shared" ref="W144:W145" si="185">+Q144-S144-U144</f>
        <v>0</v>
      </c>
      <c r="X144" s="4053" t="s">
        <v>3867</v>
      </c>
      <c r="Y144" s="4044"/>
      <c r="Z144" s="4047"/>
      <c r="AA144" s="3183"/>
      <c r="AB144" s="3183"/>
      <c r="AC144" s="3183"/>
      <c r="AD144" s="261">
        <f t="shared" si="161"/>
        <v>9</v>
      </c>
      <c r="AE144" s="262">
        <f t="shared" si="162"/>
        <v>0</v>
      </c>
      <c r="AF144" s="18">
        <f t="shared" si="163"/>
        <v>71</v>
      </c>
      <c r="AG144" s="262">
        <f t="shared" si="164"/>
        <v>0</v>
      </c>
      <c r="AH144" s="18">
        <f t="shared" si="165"/>
        <v>15031</v>
      </c>
      <c r="AI144" s="262">
        <f t="shared" si="166"/>
        <v>0</v>
      </c>
      <c r="AJ144" s="18">
        <f t="shared" si="167"/>
        <v>7253</v>
      </c>
      <c r="AK144" s="262">
        <f t="shared" si="168"/>
        <v>0</v>
      </c>
      <c r="AL144" s="18">
        <f t="shared" si="169"/>
        <v>2672</v>
      </c>
      <c r="AM144" s="262">
        <f t="shared" si="170"/>
        <v>0</v>
      </c>
      <c r="AN144" s="18">
        <f t="shared" si="171"/>
        <v>4581</v>
      </c>
      <c r="AO144" s="262">
        <f t="shared" si="172"/>
        <v>0</v>
      </c>
      <c r="AP144" s="18">
        <f t="shared" si="173"/>
        <v>2209</v>
      </c>
      <c r="AQ144" s="262">
        <f t="shared" si="174"/>
        <v>0</v>
      </c>
      <c r="AR144" s="18">
        <f t="shared" si="175"/>
        <v>1052</v>
      </c>
      <c r="AS144" s="262">
        <f t="shared" si="176"/>
        <v>0</v>
      </c>
      <c r="AT144" s="18">
        <f t="shared" si="177"/>
        <v>1320</v>
      </c>
      <c r="AU144" s="263">
        <f t="shared" si="178"/>
        <v>0</v>
      </c>
    </row>
    <row r="145" spans="1:47" ht="13.5" x14ac:dyDescent="0.25">
      <c r="A145" s="659" t="e">
        <v>#VALUE!</v>
      </c>
      <c r="B145" s="30" t="e">
        <v>#VALUE!</v>
      </c>
      <c r="C145" s="30" t="e">
        <v>#VALUE!</v>
      </c>
      <c r="D145" s="659" t="s">
        <v>2609</v>
      </c>
      <c r="E145" s="723"/>
      <c r="F145" s="660">
        <f>+'17HPM_DATA_INPUT'!D96</f>
        <v>9</v>
      </c>
      <c r="G145" s="664">
        <f>+'17HPM_DATA_INPUT'!E96</f>
        <v>0</v>
      </c>
      <c r="H145" s="661">
        <f>+'17HPM_DATA_INPUT'!F96</f>
        <v>71</v>
      </c>
      <c r="I145" s="665">
        <f>+'17HPM_DATA_INPUT'!G96</f>
        <v>0</v>
      </c>
      <c r="J145" s="661">
        <f>SUM(J142:J144)</f>
        <v>15031</v>
      </c>
      <c r="K145" s="665">
        <f t="shared" ref="K145:O145" si="186">SUM(K142:K144)</f>
        <v>0</v>
      </c>
      <c r="L145" s="661">
        <f t="shared" si="186"/>
        <v>7253</v>
      </c>
      <c r="M145" s="665">
        <f t="shared" si="186"/>
        <v>0</v>
      </c>
      <c r="N145" s="661">
        <f t="shared" si="186"/>
        <v>2672</v>
      </c>
      <c r="O145" s="665">
        <f t="shared" si="186"/>
        <v>0</v>
      </c>
      <c r="P145" s="661">
        <f t="shared" si="182"/>
        <v>4581</v>
      </c>
      <c r="Q145" s="665">
        <f t="shared" si="183"/>
        <v>0</v>
      </c>
      <c r="R145" s="661">
        <f>SUM(R142:R144)</f>
        <v>2209</v>
      </c>
      <c r="S145" s="665">
        <f>SUM(S142:S144)</f>
        <v>0</v>
      </c>
      <c r="T145" s="661">
        <f>SUM(T142:T144)</f>
        <v>1052</v>
      </c>
      <c r="U145" s="665">
        <f>SUM(U142:U144)</f>
        <v>0</v>
      </c>
      <c r="V145" s="661">
        <f t="shared" si="184"/>
        <v>1320</v>
      </c>
      <c r="W145" s="663">
        <f t="shared" si="185"/>
        <v>0</v>
      </c>
      <c r="X145" s="4053" t="s">
        <v>3867</v>
      </c>
      <c r="Y145" s="4044"/>
      <c r="Z145" s="4047"/>
      <c r="AA145" s="3183"/>
      <c r="AB145" s="3183"/>
      <c r="AC145" s="3183"/>
      <c r="AD145" s="70">
        <f t="shared" si="161"/>
        <v>0</v>
      </c>
      <c r="AE145" s="264">
        <f t="shared" si="162"/>
        <v>0</v>
      </c>
      <c r="AF145" s="70">
        <f t="shared" si="163"/>
        <v>0</v>
      </c>
      <c r="AG145" s="264">
        <f t="shared" si="164"/>
        <v>0</v>
      </c>
      <c r="AH145" s="70">
        <f t="shared" si="165"/>
        <v>0</v>
      </c>
      <c r="AI145" s="264">
        <f t="shared" si="166"/>
        <v>0</v>
      </c>
      <c r="AJ145" s="70">
        <f t="shared" si="167"/>
        <v>0</v>
      </c>
      <c r="AK145" s="264">
        <f t="shared" si="168"/>
        <v>0</v>
      </c>
      <c r="AL145" s="70">
        <f t="shared" si="169"/>
        <v>0</v>
      </c>
      <c r="AM145" s="264">
        <f t="shared" si="170"/>
        <v>0</v>
      </c>
      <c r="AN145" s="70">
        <f t="shared" si="171"/>
        <v>0</v>
      </c>
      <c r="AO145" s="264">
        <f t="shared" si="172"/>
        <v>0</v>
      </c>
      <c r="AP145" s="70">
        <f t="shared" si="173"/>
        <v>0</v>
      </c>
      <c r="AQ145" s="264">
        <f t="shared" si="174"/>
        <v>0</v>
      </c>
      <c r="AR145" s="70">
        <f t="shared" si="175"/>
        <v>0</v>
      </c>
      <c r="AS145" s="264">
        <f t="shared" si="176"/>
        <v>0</v>
      </c>
      <c r="AT145" s="70">
        <f t="shared" si="177"/>
        <v>0</v>
      </c>
      <c r="AU145" s="264">
        <f t="shared" si="178"/>
        <v>0</v>
      </c>
    </row>
    <row r="146" spans="1:47" ht="13.5" hidden="1" x14ac:dyDescent="0.25">
      <c r="A146" s="649">
        <v>6770</v>
      </c>
      <c r="B146" s="30" t="s">
        <v>2903</v>
      </c>
      <c r="C146" s="30" t="s">
        <v>1526</v>
      </c>
      <c r="D146" s="649" t="s">
        <v>1523</v>
      </c>
      <c r="E146" s="723"/>
      <c r="F146" s="656"/>
      <c r="G146" s="651"/>
      <c r="H146" s="654"/>
      <c r="I146" s="651"/>
      <c r="J146" s="654"/>
      <c r="K146" s="651"/>
      <c r="L146" s="654"/>
      <c r="M146" s="651"/>
      <c r="N146" s="654"/>
      <c r="O146" s="651"/>
      <c r="P146" s="650"/>
      <c r="Q146" s="652"/>
      <c r="R146" s="654"/>
      <c r="S146" s="651"/>
      <c r="T146" s="654"/>
      <c r="U146" s="651"/>
      <c r="V146" s="650"/>
      <c r="W146" s="653"/>
      <c r="X146" s="4047"/>
      <c r="Y146" s="4044"/>
      <c r="Z146" s="4047"/>
      <c r="AA146" s="3183"/>
      <c r="AB146" s="3183"/>
      <c r="AC146" s="3183"/>
      <c r="AD146" s="70">
        <f t="shared" si="161"/>
        <v>0</v>
      </c>
      <c r="AE146" s="264">
        <f t="shared" si="162"/>
        <v>0</v>
      </c>
      <c r="AF146" s="70">
        <f t="shared" si="163"/>
        <v>0</v>
      </c>
      <c r="AG146" s="264">
        <f t="shared" si="164"/>
        <v>0</v>
      </c>
      <c r="AH146" s="70">
        <f t="shared" si="165"/>
        <v>0</v>
      </c>
      <c r="AI146" s="264">
        <f t="shared" si="166"/>
        <v>0</v>
      </c>
      <c r="AJ146" s="70">
        <f t="shared" si="167"/>
        <v>0</v>
      </c>
      <c r="AK146" s="264">
        <f t="shared" si="168"/>
        <v>0</v>
      </c>
      <c r="AL146" s="70">
        <f t="shared" si="169"/>
        <v>0</v>
      </c>
      <c r="AM146" s="264">
        <f t="shared" si="170"/>
        <v>0</v>
      </c>
      <c r="AN146" s="70">
        <f t="shared" si="171"/>
        <v>0</v>
      </c>
      <c r="AO146" s="264">
        <f t="shared" si="172"/>
        <v>0</v>
      </c>
      <c r="AP146" s="70">
        <f t="shared" si="173"/>
        <v>0</v>
      </c>
      <c r="AQ146" s="264">
        <f t="shared" si="174"/>
        <v>0</v>
      </c>
      <c r="AR146" s="70">
        <f t="shared" si="175"/>
        <v>0</v>
      </c>
      <c r="AS146" s="264">
        <f t="shared" si="176"/>
        <v>0</v>
      </c>
      <c r="AT146" s="70">
        <f t="shared" si="177"/>
        <v>0</v>
      </c>
      <c r="AU146" s="264">
        <f t="shared" si="178"/>
        <v>0</v>
      </c>
    </row>
    <row r="147" spans="1:47" ht="13.5" hidden="1" x14ac:dyDescent="0.25">
      <c r="A147" s="649">
        <v>6790</v>
      </c>
      <c r="B147" s="30" t="e">
        <v>#N/A</v>
      </c>
      <c r="C147" s="30" t="e">
        <v>#N/A</v>
      </c>
      <c r="D147" s="649" t="s">
        <v>4026</v>
      </c>
      <c r="E147" s="723"/>
      <c r="F147" s="656"/>
      <c r="G147" s="651"/>
      <c r="H147" s="654"/>
      <c r="I147" s="651"/>
      <c r="J147" s="654"/>
      <c r="K147" s="651"/>
      <c r="L147" s="654"/>
      <c r="M147" s="651"/>
      <c r="N147" s="654"/>
      <c r="O147" s="651"/>
      <c r="P147" s="650"/>
      <c r="Q147" s="652"/>
      <c r="R147" s="654"/>
      <c r="S147" s="651"/>
      <c r="T147" s="654"/>
      <c r="U147" s="651"/>
      <c r="V147" s="650"/>
      <c r="W147" s="653"/>
      <c r="X147" s="4047"/>
      <c r="Y147" s="4044"/>
      <c r="Z147" s="4047"/>
      <c r="AA147" s="3183"/>
      <c r="AB147" s="3183"/>
      <c r="AC147" s="3183"/>
      <c r="AD147" s="70">
        <f t="shared" si="161"/>
        <v>1</v>
      </c>
      <c r="AE147" s="264">
        <f t="shared" si="162"/>
        <v>1</v>
      </c>
      <c r="AF147" s="70">
        <f t="shared" si="163"/>
        <v>-2</v>
      </c>
      <c r="AG147" s="264">
        <f t="shared" si="164"/>
        <v>-0.22222222222222221</v>
      </c>
      <c r="AH147" s="70">
        <f t="shared" si="165"/>
        <v>-1822</v>
      </c>
      <c r="AI147" s="264">
        <f t="shared" si="166"/>
        <v>-0.54796992481203011</v>
      </c>
      <c r="AJ147" s="70">
        <f t="shared" si="167"/>
        <v>-322</v>
      </c>
      <c r="AK147" s="264">
        <f t="shared" si="168"/>
        <v>-0.28982898289828984</v>
      </c>
      <c r="AL147" s="70">
        <f t="shared" si="169"/>
        <v>-326</v>
      </c>
      <c r="AM147" s="264">
        <f t="shared" si="170"/>
        <v>-0.5497470489038786</v>
      </c>
      <c r="AN147" s="70">
        <f t="shared" si="171"/>
        <v>4</v>
      </c>
      <c r="AO147" s="264">
        <f t="shared" si="172"/>
        <v>7.7220077220077222E-3</v>
      </c>
      <c r="AP147" s="70">
        <f t="shared" si="173"/>
        <v>-221</v>
      </c>
      <c r="AQ147" s="264">
        <f t="shared" si="174"/>
        <v>-0.5</v>
      </c>
      <c r="AR147" s="70">
        <f t="shared" si="175"/>
        <v>-91</v>
      </c>
      <c r="AS147" s="264">
        <f t="shared" si="176"/>
        <v>-0.4642857142857143</v>
      </c>
      <c r="AT147" s="70">
        <f t="shared" si="177"/>
        <v>316</v>
      </c>
      <c r="AU147" s="264">
        <f t="shared" si="178"/>
        <v>2.6333333333333333</v>
      </c>
    </row>
    <row r="148" spans="1:47" ht="13.5" x14ac:dyDescent="0.25">
      <c r="A148" s="649">
        <v>6810</v>
      </c>
      <c r="B148" s="30" t="s">
        <v>2906</v>
      </c>
      <c r="C148" s="30" t="s">
        <v>1526</v>
      </c>
      <c r="D148" s="649" t="s">
        <v>1525</v>
      </c>
      <c r="E148" s="723"/>
      <c r="F148" s="656">
        <f>+'17HPM_DATA_INPUT'!D97</f>
        <v>2</v>
      </c>
      <c r="G148" s="651">
        <f>+'17HPM_DATA_INPUT'!E97</f>
        <v>1</v>
      </c>
      <c r="H148" s="654">
        <f>+'17HPM_DATA_INPUT'!F97</f>
        <v>7</v>
      </c>
      <c r="I148" s="651">
        <f>+'17HPM_DATA_INPUT'!G97</f>
        <v>9</v>
      </c>
      <c r="J148" s="654">
        <f>+'17HPM_DATA_INPUT'!H97</f>
        <v>1503</v>
      </c>
      <c r="K148" s="651">
        <f>+'17HPM_DATA_INPUT'!I97</f>
        <v>3325</v>
      </c>
      <c r="L148" s="654">
        <f>+'17HPM_DATA_INPUT'!J97</f>
        <v>789</v>
      </c>
      <c r="M148" s="651">
        <f>+'17HPM_DATA_INPUT'!K97</f>
        <v>1111</v>
      </c>
      <c r="N148" s="654">
        <f>+'17HPM_DATA_INPUT'!L97</f>
        <v>267</v>
      </c>
      <c r="O148" s="651">
        <f>+'17HPM_DATA_INPUT'!M97</f>
        <v>593</v>
      </c>
      <c r="P148" s="650">
        <f t="shared" ref="P148:P149" si="187">+L148-N148</f>
        <v>522</v>
      </c>
      <c r="Q148" s="652">
        <f t="shared" ref="Q148:Q149" si="188">+M148-O148</f>
        <v>518</v>
      </c>
      <c r="R148" s="654">
        <f>+'17HPM_DATA_INPUT'!P97</f>
        <v>221</v>
      </c>
      <c r="S148" s="651">
        <f>+'17HPM_DATA_INPUT'!Q97</f>
        <v>442</v>
      </c>
      <c r="T148" s="654">
        <f>+'17HPM_DATA_INPUT'!R97</f>
        <v>105</v>
      </c>
      <c r="U148" s="651">
        <f>+'17HPM_DATA_INPUT'!S97</f>
        <v>196</v>
      </c>
      <c r="V148" s="650">
        <f t="shared" ref="V148:V149" si="189">+P148-R148-T148</f>
        <v>196</v>
      </c>
      <c r="W148" s="653">
        <f t="shared" ref="W148:W149" si="190">+Q148-S148-U148</f>
        <v>-120</v>
      </c>
      <c r="X148" s="4047"/>
      <c r="Y148" s="4044"/>
      <c r="Z148" s="4047"/>
      <c r="AA148" s="3183"/>
      <c r="AB148" s="3183"/>
      <c r="AC148" s="3183"/>
      <c r="AD148" s="261">
        <f t="shared" si="161"/>
        <v>1</v>
      </c>
      <c r="AE148" s="262">
        <f t="shared" si="162"/>
        <v>1</v>
      </c>
      <c r="AF148" s="18">
        <f t="shared" si="163"/>
        <v>-2</v>
      </c>
      <c r="AG148" s="262">
        <f t="shared" si="164"/>
        <v>-0.22222222222222221</v>
      </c>
      <c r="AH148" s="18">
        <f t="shared" si="165"/>
        <v>-1822</v>
      </c>
      <c r="AI148" s="262">
        <f t="shared" si="166"/>
        <v>-0.54796992481203011</v>
      </c>
      <c r="AJ148" s="18">
        <f t="shared" si="167"/>
        <v>-322</v>
      </c>
      <c r="AK148" s="262">
        <f t="shared" si="168"/>
        <v>-0.28982898289828984</v>
      </c>
      <c r="AL148" s="18">
        <f t="shared" si="169"/>
        <v>-326</v>
      </c>
      <c r="AM148" s="262">
        <f t="shared" si="170"/>
        <v>-0.5497470489038786</v>
      </c>
      <c r="AN148" s="18">
        <f t="shared" si="171"/>
        <v>4</v>
      </c>
      <c r="AO148" s="262">
        <f t="shared" si="172"/>
        <v>7.7220077220077222E-3</v>
      </c>
      <c r="AP148" s="18">
        <f t="shared" si="173"/>
        <v>-221</v>
      </c>
      <c r="AQ148" s="262">
        <f t="shared" si="174"/>
        <v>-0.5</v>
      </c>
      <c r="AR148" s="18">
        <f t="shared" si="175"/>
        <v>-91</v>
      </c>
      <c r="AS148" s="262">
        <f t="shared" si="176"/>
        <v>-0.4642857142857143</v>
      </c>
      <c r="AT148" s="18">
        <f t="shared" si="177"/>
        <v>316</v>
      </c>
      <c r="AU148" s="263">
        <f t="shared" si="178"/>
        <v>2.6333333333333333</v>
      </c>
    </row>
    <row r="149" spans="1:47" ht="13.5" x14ac:dyDescent="0.25">
      <c r="A149" s="659" t="e">
        <v>#VALUE!</v>
      </c>
      <c r="B149" s="30" t="e">
        <v>#VALUE!</v>
      </c>
      <c r="C149" s="30" t="e">
        <v>#VALUE!</v>
      </c>
      <c r="D149" s="659" t="s">
        <v>2610</v>
      </c>
      <c r="E149" s="723"/>
      <c r="F149" s="660">
        <f>+'17HPM_DATA_INPUT'!D98</f>
        <v>2</v>
      </c>
      <c r="G149" s="664">
        <f>+'17HPM_DATA_INPUT'!E98</f>
        <v>1</v>
      </c>
      <c r="H149" s="661">
        <f>+'17HPM_DATA_INPUT'!F98</f>
        <v>7</v>
      </c>
      <c r="I149" s="665">
        <f>+'17HPM_DATA_INPUT'!G98</f>
        <v>9</v>
      </c>
      <c r="J149" s="661">
        <f>SUM(J146:J148)</f>
        <v>1503</v>
      </c>
      <c r="K149" s="665">
        <f t="shared" ref="K149:O149" si="191">SUM(K146:K148)</f>
        <v>3325</v>
      </c>
      <c r="L149" s="661">
        <f t="shared" si="191"/>
        <v>789</v>
      </c>
      <c r="M149" s="665">
        <f t="shared" si="191"/>
        <v>1111</v>
      </c>
      <c r="N149" s="661">
        <f t="shared" si="191"/>
        <v>267</v>
      </c>
      <c r="O149" s="665">
        <f t="shared" si="191"/>
        <v>593</v>
      </c>
      <c r="P149" s="661">
        <f t="shared" si="187"/>
        <v>522</v>
      </c>
      <c r="Q149" s="665">
        <f t="shared" si="188"/>
        <v>518</v>
      </c>
      <c r="R149" s="661">
        <f>SUM(R146:R148)</f>
        <v>221</v>
      </c>
      <c r="S149" s="665">
        <f>SUM(S146:S148)</f>
        <v>442</v>
      </c>
      <c r="T149" s="661">
        <f>SUM(T146:T148)</f>
        <v>105</v>
      </c>
      <c r="U149" s="665">
        <f>SUM(U146:U148)</f>
        <v>196</v>
      </c>
      <c r="V149" s="661">
        <f t="shared" si="189"/>
        <v>196</v>
      </c>
      <c r="W149" s="663">
        <f t="shared" si="190"/>
        <v>-120</v>
      </c>
      <c r="Y149" s="4047" t="s">
        <v>1811</v>
      </c>
      <c r="Z149" s="4047"/>
      <c r="AA149" s="3183"/>
      <c r="AB149" s="3183"/>
      <c r="AC149" s="3183"/>
      <c r="AD149" s="2"/>
      <c r="AE149" s="252"/>
      <c r="AF149" s="2"/>
      <c r="AG149" s="252"/>
      <c r="AH149" s="2"/>
      <c r="AI149" s="252"/>
      <c r="AJ149" s="2"/>
      <c r="AK149" s="252"/>
      <c r="AL149" s="2"/>
      <c r="AM149" s="252"/>
      <c r="AN149" s="2"/>
      <c r="AO149" s="252"/>
      <c r="AP149" s="2"/>
      <c r="AQ149" s="252"/>
      <c r="AR149" s="2"/>
      <c r="AS149" s="252"/>
      <c r="AT149" s="2"/>
      <c r="AU149" s="252"/>
    </row>
    <row r="150" spans="1:47" ht="13.5" x14ac:dyDescent="0.25">
      <c r="A150" s="649" t="e">
        <v>#VALUE!</v>
      </c>
      <c r="B150" s="30" t="e">
        <v>#VALUE!</v>
      </c>
      <c r="C150" s="30" t="e">
        <v>#VALUE!</v>
      </c>
      <c r="D150" s="649"/>
      <c r="E150" s="723"/>
      <c r="F150" s="666"/>
      <c r="G150" s="666"/>
      <c r="H150" s="666"/>
      <c r="I150" s="666"/>
      <c r="J150" s="666"/>
      <c r="K150" s="666"/>
      <c r="L150" s="666"/>
      <c r="M150" s="666"/>
      <c r="N150" s="666"/>
      <c r="O150" s="666"/>
      <c r="P150" s="667"/>
      <c r="Q150" s="652"/>
      <c r="R150" s="666"/>
      <c r="S150" s="666"/>
      <c r="T150" s="667"/>
      <c r="U150" s="652"/>
      <c r="V150" s="666"/>
      <c r="W150" s="668"/>
      <c r="X150" s="4047"/>
      <c r="Y150" s="4044"/>
      <c r="Z150" s="4047"/>
      <c r="AA150" s="3183"/>
      <c r="AB150" s="3183"/>
      <c r="AC150" s="3183"/>
      <c r="AD150" s="261">
        <f>+F151-G151</f>
        <v>117</v>
      </c>
      <c r="AE150" s="262">
        <f>IF(G151=0,0,IF(AD150&gt;0,ABS(+AD150/G151),-ABS(+AD150/G151)))</f>
        <v>4.4267877412031781E-2</v>
      </c>
      <c r="AF150" s="18">
        <f>+H151-I151</f>
        <v>3709</v>
      </c>
      <c r="AG150" s="262">
        <f>IF(I151=0,0,IF(AF150&gt;0,ABS(+AF150/I151),-ABS(+AF150/I151)))</f>
        <v>0.14856799519327057</v>
      </c>
      <c r="AH150" s="18">
        <f>+J151-K151</f>
        <v>507800</v>
      </c>
      <c r="AI150" s="262">
        <f>IF(K151=0,0,IF(AH150&gt;0,ABS(+AH150/K151),-ABS(+AH150/K151)))</f>
        <v>8.5976734133626942E-2</v>
      </c>
      <c r="AJ150" s="18">
        <f>+L151-M151</f>
        <v>161230</v>
      </c>
      <c r="AK150" s="262">
        <f>IF(M151=0,0,IF(AJ150&gt;0,ABS(+AJ150/M151),-ABS(+AJ150/M151)))</f>
        <v>6.8091306459446332E-2</v>
      </c>
      <c r="AL150" s="18">
        <f>+N151-O151</f>
        <v>86096</v>
      </c>
      <c r="AM150" s="262">
        <f>IF(O151=0,0,IF(AL150&gt;0,ABS(+AL150/O151),-ABS(+AL150/O151)))</f>
        <v>8.0087737820935589E-2</v>
      </c>
      <c r="AN150" s="18">
        <f>+P151-Q151</f>
        <v>75134</v>
      </c>
      <c r="AO150" s="262">
        <f>IF(Q151=0,0,IF(AN150&gt;0,ABS(+AN150/Q151),-ABS(+AN150/Q151)))</f>
        <v>5.8115961198271386E-2</v>
      </c>
      <c r="AP150" s="18">
        <f>+R151-S151</f>
        <v>164326</v>
      </c>
      <c r="AQ150" s="262">
        <f>IF(S151=0,0,IF(AP150&gt;0,ABS(+AP150/S151),-ABS(+AP150/S151)))</f>
        <v>0.21075704058258754</v>
      </c>
      <c r="AR150" s="18">
        <f>+T151-U151</f>
        <v>119671</v>
      </c>
      <c r="AS150" s="262">
        <f>IF(U151=0,0,IF(AR150&gt;0,ABS(+AR150/U151),-ABS(+AR150/U151)))</f>
        <v>0.34440869375021582</v>
      </c>
      <c r="AT150" s="18">
        <f>+V151-W151</f>
        <v>-208863</v>
      </c>
      <c r="AU150" s="263">
        <f>IF(W151=0,0,IF(AT150&gt;0,ABS(+AT150/W151),-ABS(+AT150/W151)))</f>
        <v>-1.2607399180283339</v>
      </c>
    </row>
    <row r="151" spans="1:47" ht="13.5" x14ac:dyDescent="0.25">
      <c r="A151" s="659" t="e">
        <v>#VALUE!</v>
      </c>
      <c r="B151" s="30" t="e">
        <v>#VALUE!</v>
      </c>
      <c r="C151" s="30" t="e">
        <v>#VALUE!</v>
      </c>
      <c r="D151" s="659" t="s">
        <v>365</v>
      </c>
      <c r="E151" s="724"/>
      <c r="F151" s="669">
        <f>F141+F145+F149</f>
        <v>2760</v>
      </c>
      <c r="G151" s="682">
        <f t="shared" ref="G151:O151" si="192">G141+G145+G149</f>
        <v>2643</v>
      </c>
      <c r="H151" s="661">
        <f t="shared" si="192"/>
        <v>28674</v>
      </c>
      <c r="I151" s="665">
        <f>I141+I145+I149</f>
        <v>24965</v>
      </c>
      <c r="J151" s="661">
        <f>J141+J145+J149</f>
        <v>6414049</v>
      </c>
      <c r="K151" s="665">
        <f>K141+K145+K149</f>
        <v>5906249</v>
      </c>
      <c r="L151" s="661">
        <f>L141+L145+L149</f>
        <v>2529080</v>
      </c>
      <c r="M151" s="665">
        <f t="shared" si="192"/>
        <v>2367850</v>
      </c>
      <c r="N151" s="661">
        <f>N141+N145+N149</f>
        <v>1161117</v>
      </c>
      <c r="O151" s="665">
        <f t="shared" si="192"/>
        <v>1075021</v>
      </c>
      <c r="P151" s="661">
        <f>+L151-N151</f>
        <v>1367963</v>
      </c>
      <c r="Q151" s="665">
        <f>+M151-O151</f>
        <v>1292829</v>
      </c>
      <c r="R151" s="661">
        <f>R141+R145+R149</f>
        <v>944020</v>
      </c>
      <c r="S151" s="665">
        <f>S141+S145+S149</f>
        <v>779694</v>
      </c>
      <c r="T151" s="661">
        <f>T141+T145+T149</f>
        <v>467139</v>
      </c>
      <c r="U151" s="665">
        <f>U141+U145+U149</f>
        <v>347468</v>
      </c>
      <c r="V151" s="661">
        <f>+P151-R151-T151</f>
        <v>-43196</v>
      </c>
      <c r="W151" s="663">
        <f>+Q151-S151-U151</f>
        <v>165667</v>
      </c>
      <c r="X151" s="4047"/>
      <c r="Y151" s="4035"/>
      <c r="Z151" s="4041"/>
      <c r="AA151" s="3179"/>
      <c r="AB151" s="3179"/>
      <c r="AC151" s="3180"/>
      <c r="AD151" s="2"/>
      <c r="AE151" s="252"/>
      <c r="AF151" s="2"/>
      <c r="AG151" s="252"/>
      <c r="AH151" s="2"/>
      <c r="AI151" s="252"/>
      <c r="AJ151" s="2"/>
      <c r="AK151" s="252"/>
      <c r="AL151" s="2"/>
      <c r="AM151" s="252"/>
      <c r="AN151" s="2"/>
      <c r="AO151" s="252"/>
      <c r="AP151" s="2"/>
      <c r="AQ151" s="252"/>
      <c r="AR151" s="2"/>
      <c r="AS151" s="252"/>
      <c r="AT151" s="2"/>
      <c r="AU151" s="252"/>
    </row>
    <row r="152" spans="1:47" ht="13.5" x14ac:dyDescent="0.25">
      <c r="A152" s="30" t="e">
        <v>#VALUE!</v>
      </c>
      <c r="B152" s="30" t="e">
        <v>#VALUE!</v>
      </c>
      <c r="C152" s="30" t="e">
        <v>#VALUE!</v>
      </c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4042"/>
      <c r="Y152" s="4044"/>
      <c r="Z152" s="4047"/>
      <c r="AA152" s="3183"/>
      <c r="AB152" s="3183"/>
      <c r="AC152" s="3183"/>
      <c r="AD152" s="2"/>
      <c r="AE152" s="252"/>
      <c r="AF152" s="2"/>
      <c r="AG152" s="252"/>
      <c r="AH152" s="2"/>
      <c r="AI152" s="252"/>
      <c r="AJ152" s="2"/>
      <c r="AK152" s="252"/>
      <c r="AL152" s="2"/>
      <c r="AM152" s="252"/>
      <c r="AN152" s="2"/>
      <c r="AO152" s="252"/>
      <c r="AP152" s="2"/>
      <c r="AQ152" s="252"/>
      <c r="AR152" s="2"/>
      <c r="AS152" s="252"/>
      <c r="AT152" s="2"/>
      <c r="AU152" s="252"/>
    </row>
    <row r="153" spans="1:47" ht="13.5" x14ac:dyDescent="0.25">
      <c r="A153" s="647" t="e">
        <v>#VALUE!</v>
      </c>
      <c r="B153" s="30" t="e">
        <v>#VALUE!</v>
      </c>
      <c r="C153" s="30" t="e">
        <v>#VALUE!</v>
      </c>
      <c r="D153" s="647" t="s">
        <v>1532</v>
      </c>
      <c r="E153" s="647"/>
      <c r="F153" s="648"/>
      <c r="G153" s="648"/>
      <c r="H153" s="648"/>
      <c r="I153" s="648"/>
      <c r="J153" s="648"/>
      <c r="K153" s="648"/>
      <c r="L153" s="648"/>
      <c r="M153" s="648"/>
      <c r="N153" s="648"/>
      <c r="O153" s="648"/>
      <c r="P153" s="648"/>
      <c r="Q153" s="648"/>
      <c r="R153" s="648"/>
      <c r="S153" s="648"/>
      <c r="T153" s="648"/>
      <c r="U153" s="648"/>
      <c r="V153" s="648"/>
      <c r="W153" s="648"/>
      <c r="X153" s="4047"/>
      <c r="Y153" s="4044"/>
      <c r="Z153" s="4047"/>
      <c r="AA153" s="3183"/>
      <c r="AB153" s="3183"/>
      <c r="AC153" s="3183"/>
      <c r="AD153" s="70">
        <f t="shared" ref="AD153:AD170" si="193">+F154-G154</f>
        <v>0</v>
      </c>
      <c r="AE153" s="264">
        <f t="shared" ref="AE153:AE170" si="194">IF(G154=0,0,IF(AD153&gt;0,ABS(+AD153/G154),-ABS(+AD153/G154)))</f>
        <v>0</v>
      </c>
      <c r="AF153" s="70">
        <f t="shared" ref="AF153:AF170" si="195">+H154-I154</f>
        <v>0</v>
      </c>
      <c r="AG153" s="264">
        <f t="shared" ref="AG153:AG170" si="196">IF(I154=0,0,IF(AF153&gt;0,ABS(+AF153/I154),-ABS(+AF153/I154)))</f>
        <v>0</v>
      </c>
      <c r="AH153" s="70">
        <f t="shared" ref="AH153:AH170" si="197">+J154-K154</f>
        <v>0</v>
      </c>
      <c r="AI153" s="264">
        <f t="shared" ref="AI153:AI170" si="198">IF(K154=0,0,IF(AH153&gt;0,ABS(+AH153/K154),-ABS(+AH153/K154)))</f>
        <v>0</v>
      </c>
      <c r="AJ153" s="70">
        <f t="shared" ref="AJ153:AJ170" si="199">+L154-M154</f>
        <v>0</v>
      </c>
      <c r="AK153" s="264">
        <f t="shared" ref="AK153:AK170" si="200">IF(M154=0,0,IF(AJ153&gt;0,ABS(+AJ153/M154),-ABS(+AJ153/M154)))</f>
        <v>0</v>
      </c>
      <c r="AL153" s="70">
        <f t="shared" ref="AL153:AL170" si="201">+N154-O154</f>
        <v>0</v>
      </c>
      <c r="AM153" s="264">
        <f t="shared" ref="AM153:AM170" si="202">IF(O154=0,0,IF(AL153&gt;0,ABS(+AL153/O154),-ABS(+AL153/O154)))</f>
        <v>0</v>
      </c>
      <c r="AN153" s="70">
        <f t="shared" ref="AN153:AN170" si="203">+P154-Q154</f>
        <v>0</v>
      </c>
      <c r="AO153" s="264">
        <f t="shared" ref="AO153:AO170" si="204">IF(Q154=0,0,IF(AN153&gt;0,ABS(+AN153/Q154),-ABS(+AN153/Q154)))</f>
        <v>0</v>
      </c>
      <c r="AP153" s="70">
        <f t="shared" ref="AP153:AP170" si="205">+R154-S154</f>
        <v>0</v>
      </c>
      <c r="AQ153" s="264">
        <f t="shared" ref="AQ153:AQ170" si="206">IF(S154=0,0,IF(AP153&gt;0,ABS(+AP153/S154),-ABS(+AP153/S154)))</f>
        <v>0</v>
      </c>
      <c r="AR153" s="70">
        <f t="shared" ref="AR153:AR170" si="207">+T154-U154</f>
        <v>0</v>
      </c>
      <c r="AS153" s="264">
        <f t="shared" ref="AS153:AS170" si="208">IF(U154=0,0,IF(AR153&gt;0,ABS(+AR153/U154),-ABS(+AR153/U154)))</f>
        <v>0</v>
      </c>
      <c r="AT153" s="70">
        <f t="shared" ref="AT153:AT170" si="209">+V154-W154</f>
        <v>0</v>
      </c>
      <c r="AU153" s="264">
        <f t="shared" ref="AU153:AU170" si="210">IF(W154=0,0,IF(AT153&gt;0,ABS(+AT153/W154),-ABS(+AT153/W154)))</f>
        <v>0</v>
      </c>
    </row>
    <row r="154" spans="1:47" ht="13.5" hidden="1" x14ac:dyDescent="0.25">
      <c r="A154" s="649" t="e">
        <v>#VALUE!</v>
      </c>
      <c r="B154" s="30" t="e">
        <v>#VALUE!</v>
      </c>
      <c r="C154" s="30" t="e">
        <v>#VALUE!</v>
      </c>
      <c r="D154" s="649"/>
      <c r="E154" s="723"/>
      <c r="F154" s="656"/>
      <c r="G154" s="651"/>
      <c r="H154" s="654"/>
      <c r="I154" s="651"/>
      <c r="J154" s="654"/>
      <c r="K154" s="651"/>
      <c r="L154" s="654"/>
      <c r="M154" s="651"/>
      <c r="N154" s="654"/>
      <c r="O154" s="651"/>
      <c r="P154" s="650"/>
      <c r="Q154" s="652"/>
      <c r="R154" s="654"/>
      <c r="S154" s="651"/>
      <c r="T154" s="654"/>
      <c r="U154" s="651"/>
      <c r="V154" s="650"/>
      <c r="W154" s="653"/>
      <c r="X154" s="4047"/>
      <c r="Y154" s="4044"/>
      <c r="Z154" s="4047"/>
      <c r="AA154" s="3183"/>
      <c r="AB154" s="3183"/>
      <c r="AC154" s="3183"/>
      <c r="AD154" s="70">
        <f t="shared" si="193"/>
        <v>-457</v>
      </c>
      <c r="AE154" s="264">
        <f t="shared" si="194"/>
        <v>-9.3570843570843568E-2</v>
      </c>
      <c r="AF154" s="70">
        <f t="shared" si="195"/>
        <v>776</v>
      </c>
      <c r="AG154" s="264">
        <f t="shared" si="196"/>
        <v>4.5735840160311195E-2</v>
      </c>
      <c r="AH154" s="70">
        <f t="shared" si="197"/>
        <v>321397</v>
      </c>
      <c r="AI154" s="264">
        <f t="shared" si="198"/>
        <v>0.12741315190334587</v>
      </c>
      <c r="AJ154" s="70">
        <f t="shared" si="199"/>
        <v>98487</v>
      </c>
      <c r="AK154" s="264">
        <f t="shared" si="200"/>
        <v>0.10826233061853982</v>
      </c>
      <c r="AL154" s="70">
        <f t="shared" si="201"/>
        <v>79182</v>
      </c>
      <c r="AM154" s="264">
        <f t="shared" si="202"/>
        <v>0.15677120456165361</v>
      </c>
      <c r="AN154" s="70">
        <f t="shared" si="203"/>
        <v>19305</v>
      </c>
      <c r="AO154" s="264">
        <f t="shared" si="204"/>
        <v>4.7710607547197789E-2</v>
      </c>
      <c r="AP154" s="70">
        <f t="shared" si="205"/>
        <v>21828</v>
      </c>
      <c r="AQ154" s="264">
        <f t="shared" si="206"/>
        <v>0.34766819571865443</v>
      </c>
      <c r="AR154" s="70">
        <f t="shared" si="207"/>
        <v>16624</v>
      </c>
      <c r="AS154" s="264">
        <f t="shared" si="208"/>
        <v>0.13642667804649866</v>
      </c>
      <c r="AT154" s="70">
        <f t="shared" si="209"/>
        <v>-19147</v>
      </c>
      <c r="AU154" s="264">
        <f t="shared" si="210"/>
        <v>-8.7035774353379697E-2</v>
      </c>
    </row>
    <row r="155" spans="1:47" ht="13.5" x14ac:dyDescent="0.25">
      <c r="A155" s="649">
        <v>6380</v>
      </c>
      <c r="B155" s="30" t="s">
        <v>2879</v>
      </c>
      <c r="C155" s="30" t="s">
        <v>1532</v>
      </c>
      <c r="D155" s="649" t="s">
        <v>1528</v>
      </c>
      <c r="E155" s="723"/>
      <c r="F155" s="656">
        <f>+'17HPM_DATA_INPUT'!D101</f>
        <v>4427</v>
      </c>
      <c r="G155" s="651">
        <f>+'17HPM_DATA_INPUT'!E101</f>
        <v>4884</v>
      </c>
      <c r="H155" s="654">
        <f>+'17HPM_DATA_INPUT'!F101</f>
        <v>17743</v>
      </c>
      <c r="I155" s="651">
        <f>+'17HPM_DATA_INPUT'!G101</f>
        <v>16967</v>
      </c>
      <c r="J155" s="654">
        <f>+'17HPM_DATA_INPUT'!H101</f>
        <v>2843876</v>
      </c>
      <c r="K155" s="651">
        <f>+'17HPM_DATA_INPUT'!I101</f>
        <v>2522479</v>
      </c>
      <c r="L155" s="654">
        <f>+'17HPM_DATA_INPUT'!J101</f>
        <v>1008194</v>
      </c>
      <c r="M155" s="651">
        <f>+'17HPM_DATA_INPUT'!K101</f>
        <v>909707</v>
      </c>
      <c r="N155" s="654">
        <f>+'17HPM_DATA_INPUT'!L101</f>
        <v>584262</v>
      </c>
      <c r="O155" s="651">
        <f>+'17HPM_DATA_INPUT'!M101</f>
        <v>505080</v>
      </c>
      <c r="P155" s="650">
        <f t="shared" ref="P155:P173" si="211">+L155-N155</f>
        <v>423932</v>
      </c>
      <c r="Q155" s="652">
        <f t="shared" ref="Q155:Q173" si="212">+M155-O155</f>
        <v>404627</v>
      </c>
      <c r="R155" s="654">
        <f>+'17HPM_DATA_INPUT'!P101</f>
        <v>84612</v>
      </c>
      <c r="S155" s="651">
        <f>+'17HPM_DATA_INPUT'!Q101</f>
        <v>62784</v>
      </c>
      <c r="T155" s="654">
        <f>+'17HPM_DATA_INPUT'!R101</f>
        <v>138477</v>
      </c>
      <c r="U155" s="651">
        <f>+'17HPM_DATA_INPUT'!S101</f>
        <v>121853</v>
      </c>
      <c r="V155" s="650">
        <f t="shared" ref="V155:V173" si="213">+P155-R155-T155</f>
        <v>200843</v>
      </c>
      <c r="W155" s="653">
        <f t="shared" ref="W155:W173" si="214">+Q155-S155-U155</f>
        <v>219990</v>
      </c>
      <c r="X155" s="4047"/>
      <c r="Y155" s="4044"/>
      <c r="Z155" s="4047"/>
      <c r="AA155" s="3183"/>
      <c r="AB155" s="3183"/>
      <c r="AC155" s="3183"/>
      <c r="AD155" s="70">
        <f t="shared" si="193"/>
        <v>1629</v>
      </c>
      <c r="AE155" s="264">
        <f t="shared" si="194"/>
        <v>0.13859111791730475</v>
      </c>
      <c r="AF155" s="70">
        <f t="shared" si="195"/>
        <v>14849</v>
      </c>
      <c r="AG155" s="264">
        <f t="shared" si="196"/>
        <v>0.37545829224506311</v>
      </c>
      <c r="AH155" s="70">
        <f t="shared" si="197"/>
        <v>1364545</v>
      </c>
      <c r="AI155" s="264">
        <f t="shared" si="198"/>
        <v>0.24038623306143309</v>
      </c>
      <c r="AJ155" s="70">
        <f t="shared" si="199"/>
        <v>320481</v>
      </c>
      <c r="AK155" s="264">
        <f t="shared" si="200"/>
        <v>0.10999949544822217</v>
      </c>
      <c r="AL155" s="70">
        <f t="shared" si="201"/>
        <v>361044</v>
      </c>
      <c r="AM155" s="264">
        <f t="shared" si="202"/>
        <v>0.17703581081346131</v>
      </c>
      <c r="AN155" s="70">
        <f t="shared" si="203"/>
        <v>-40563</v>
      </c>
      <c r="AO155" s="264">
        <f t="shared" si="204"/>
        <v>-4.6405817229974382E-2</v>
      </c>
      <c r="AP155" s="70">
        <f t="shared" si="205"/>
        <v>94119</v>
      </c>
      <c r="AQ155" s="264">
        <f t="shared" si="206"/>
        <v>0.27714664310954062</v>
      </c>
      <c r="AR155" s="70">
        <f t="shared" si="207"/>
        <v>80273</v>
      </c>
      <c r="AS155" s="264">
        <f t="shared" si="208"/>
        <v>0.23134829485357902</v>
      </c>
      <c r="AT155" s="70">
        <f t="shared" si="209"/>
        <v>-214955</v>
      </c>
      <c r="AU155" s="264">
        <f t="shared" si="210"/>
        <v>-1.1463410731998678</v>
      </c>
    </row>
    <row r="156" spans="1:47" ht="13.5" x14ac:dyDescent="0.25">
      <c r="A156" s="649">
        <v>6390</v>
      </c>
      <c r="B156" s="30" t="s">
        <v>2880</v>
      </c>
      <c r="C156" s="30" t="s">
        <v>1532</v>
      </c>
      <c r="D156" s="649" t="s">
        <v>1529</v>
      </c>
      <c r="E156" s="723"/>
      <c r="F156" s="656">
        <f>+'17HPM_DATA_INPUT'!D102</f>
        <v>13383</v>
      </c>
      <c r="G156" s="651">
        <f>+'17HPM_DATA_INPUT'!E102</f>
        <v>11754</v>
      </c>
      <c r="H156" s="654">
        <f>+'17HPM_DATA_INPUT'!F102</f>
        <v>54398</v>
      </c>
      <c r="I156" s="651">
        <f>+'17HPM_DATA_INPUT'!G102</f>
        <v>39549</v>
      </c>
      <c r="J156" s="654">
        <f>+'17HPM_DATA_INPUT'!H102</f>
        <v>7041014</v>
      </c>
      <c r="K156" s="651">
        <f>+'17HPM_DATA_INPUT'!I102</f>
        <v>5676469</v>
      </c>
      <c r="L156" s="654">
        <f>+'17HPM_DATA_INPUT'!J102</f>
        <v>3233958</v>
      </c>
      <c r="M156" s="651">
        <f>+'17HPM_DATA_INPUT'!K102</f>
        <v>2913477</v>
      </c>
      <c r="N156" s="654">
        <f>+'17HPM_DATA_INPUT'!L102</f>
        <v>2400428</v>
      </c>
      <c r="O156" s="651">
        <f>+'17HPM_DATA_INPUT'!M102</f>
        <v>2039384</v>
      </c>
      <c r="P156" s="650">
        <f t="shared" si="211"/>
        <v>833530</v>
      </c>
      <c r="Q156" s="652">
        <f t="shared" si="212"/>
        <v>874093</v>
      </c>
      <c r="R156" s="654">
        <f>+'17HPM_DATA_INPUT'!P102</f>
        <v>433719</v>
      </c>
      <c r="S156" s="651">
        <f>+'17HPM_DATA_INPUT'!Q102</f>
        <v>339600</v>
      </c>
      <c r="T156" s="672">
        <f>+'17HPM_DATA_INPUT'!R102</f>
        <v>427252</v>
      </c>
      <c r="U156" s="651">
        <f>+'17HPM_DATA_INPUT'!S102</f>
        <v>346979</v>
      </c>
      <c r="V156" s="650">
        <f t="shared" si="213"/>
        <v>-27441</v>
      </c>
      <c r="W156" s="653">
        <f t="shared" si="214"/>
        <v>187514</v>
      </c>
      <c r="X156" s="4047"/>
      <c r="Y156" s="4044"/>
      <c r="Z156" s="4047"/>
      <c r="AA156" s="3183"/>
      <c r="AB156" s="3183"/>
      <c r="AC156" s="3183"/>
      <c r="AD156" s="70">
        <f t="shared" si="193"/>
        <v>92</v>
      </c>
      <c r="AE156" s="264">
        <f t="shared" si="194"/>
        <v>0.42396313364055299</v>
      </c>
      <c r="AF156" s="70">
        <f t="shared" si="195"/>
        <v>326</v>
      </c>
      <c r="AG156" s="264">
        <f t="shared" si="196"/>
        <v>0.60370370370370374</v>
      </c>
      <c r="AH156" s="70">
        <f t="shared" si="197"/>
        <v>72511</v>
      </c>
      <c r="AI156" s="264">
        <f t="shared" si="198"/>
        <v>0.41839625635433075</v>
      </c>
      <c r="AJ156" s="70">
        <f t="shared" si="199"/>
        <v>25049</v>
      </c>
      <c r="AK156" s="264">
        <f t="shared" si="200"/>
        <v>0.38662427263887389</v>
      </c>
      <c r="AL156" s="70">
        <f t="shared" si="201"/>
        <v>17480</v>
      </c>
      <c r="AM156" s="264">
        <f t="shared" si="202"/>
        <v>0.42429244138064953</v>
      </c>
      <c r="AN156" s="70">
        <f t="shared" si="203"/>
        <v>7569</v>
      </c>
      <c r="AO156" s="264">
        <f t="shared" si="204"/>
        <v>0.32084269424780637</v>
      </c>
      <c r="AP156" s="70">
        <f t="shared" si="205"/>
        <v>565</v>
      </c>
      <c r="AQ156" s="264">
        <f t="shared" si="206"/>
        <v>0.43629343629343631</v>
      </c>
      <c r="AR156" s="70">
        <f t="shared" si="207"/>
        <v>3776</v>
      </c>
      <c r="AS156" s="264">
        <f t="shared" si="208"/>
        <v>0.19592175582421004</v>
      </c>
      <c r="AT156" s="70">
        <f t="shared" si="209"/>
        <v>3228</v>
      </c>
      <c r="AU156" s="264">
        <f t="shared" si="210"/>
        <v>1.0678134303671849</v>
      </c>
    </row>
    <row r="157" spans="1:47" ht="13.5" x14ac:dyDescent="0.25">
      <c r="A157" s="649">
        <v>6400</v>
      </c>
      <c r="B157" s="30" t="s">
        <v>2881</v>
      </c>
      <c r="C157" s="30" t="s">
        <v>1532</v>
      </c>
      <c r="D157" s="649" t="s">
        <v>1530</v>
      </c>
      <c r="E157" s="723"/>
      <c r="F157" s="656">
        <f>+'17HPM_DATA_INPUT'!D103</f>
        <v>309</v>
      </c>
      <c r="G157" s="651">
        <f>+'17HPM_DATA_INPUT'!E103</f>
        <v>217</v>
      </c>
      <c r="H157" s="654">
        <f>+'17HPM_DATA_INPUT'!F103</f>
        <v>866</v>
      </c>
      <c r="I157" s="651">
        <f>+'17HPM_DATA_INPUT'!G103</f>
        <v>540</v>
      </c>
      <c r="J157" s="654">
        <f>+'17HPM_DATA_INPUT'!H103</f>
        <v>245818</v>
      </c>
      <c r="K157" s="651">
        <f>+'17HPM_DATA_INPUT'!I103</f>
        <v>173307</v>
      </c>
      <c r="L157" s="654">
        <f>+'17HPM_DATA_INPUT'!J103</f>
        <v>89838</v>
      </c>
      <c r="M157" s="651">
        <f>+'17HPM_DATA_INPUT'!K103</f>
        <v>64789</v>
      </c>
      <c r="N157" s="654">
        <f>+'17HPM_DATA_INPUT'!L103</f>
        <v>58678</v>
      </c>
      <c r="O157" s="651">
        <f>+'17HPM_DATA_INPUT'!M103</f>
        <v>41198</v>
      </c>
      <c r="P157" s="650">
        <f t="shared" si="211"/>
        <v>31160</v>
      </c>
      <c r="Q157" s="652">
        <f t="shared" si="212"/>
        <v>23591</v>
      </c>
      <c r="R157" s="654">
        <f>+'17HPM_DATA_INPUT'!P103</f>
        <v>1860</v>
      </c>
      <c r="S157" s="651">
        <f>+'17HPM_DATA_INPUT'!Q103</f>
        <v>1295</v>
      </c>
      <c r="T157" s="654">
        <f>+'17HPM_DATA_INPUT'!R103</f>
        <v>23049</v>
      </c>
      <c r="U157" s="651">
        <f>+'17HPM_DATA_INPUT'!S103</f>
        <v>19273</v>
      </c>
      <c r="V157" s="650">
        <f t="shared" si="213"/>
        <v>6251</v>
      </c>
      <c r="W157" s="653">
        <f t="shared" si="214"/>
        <v>3023</v>
      </c>
      <c r="X157" s="4047"/>
      <c r="Y157" s="4044"/>
      <c r="Z157" s="4047"/>
      <c r="AA157" s="3183"/>
      <c r="AB157" s="3183"/>
      <c r="AC157" s="3183"/>
      <c r="AD157" s="70">
        <f t="shared" si="193"/>
        <v>-1029</v>
      </c>
      <c r="AE157" s="264">
        <f t="shared" si="194"/>
        <v>-0.4452617914322804</v>
      </c>
      <c r="AF157" s="70">
        <f t="shared" si="195"/>
        <v>-964</v>
      </c>
      <c r="AG157" s="264">
        <f t="shared" si="196"/>
        <v>-0.2374384236453202</v>
      </c>
      <c r="AH157" s="70">
        <f t="shared" si="197"/>
        <v>-525228</v>
      </c>
      <c r="AI157" s="264">
        <f t="shared" si="198"/>
        <v>-0.46954049704988376</v>
      </c>
      <c r="AJ157" s="70">
        <f t="shared" si="199"/>
        <v>-278799</v>
      </c>
      <c r="AK157" s="264">
        <f t="shared" si="200"/>
        <v>-0.48672669883590197</v>
      </c>
      <c r="AL157" s="70">
        <f t="shared" si="201"/>
        <v>20051</v>
      </c>
      <c r="AM157" s="264">
        <f t="shared" si="202"/>
        <v>4.4777585972027127E-2</v>
      </c>
      <c r="AN157" s="70">
        <f t="shared" si="203"/>
        <v>-298850</v>
      </c>
      <c r="AO157" s="264">
        <f t="shared" si="204"/>
        <v>-2.3905513826562039</v>
      </c>
      <c r="AP157" s="70">
        <f t="shared" si="205"/>
        <v>25222</v>
      </c>
      <c r="AQ157" s="264">
        <f t="shared" si="206"/>
        <v>6.4702653060177417E-2</v>
      </c>
      <c r="AR157" s="70">
        <f t="shared" si="207"/>
        <v>-17228</v>
      </c>
      <c r="AS157" s="264">
        <f t="shared" si="208"/>
        <v>-8.5583280758664879E-2</v>
      </c>
      <c r="AT157" s="70">
        <f t="shared" si="209"/>
        <v>-306844</v>
      </c>
      <c r="AU157" s="264">
        <f t="shared" si="210"/>
        <v>-0.65831942364546814</v>
      </c>
    </row>
    <row r="158" spans="1:47" ht="13.5" x14ac:dyDescent="0.25">
      <c r="A158" s="649">
        <v>6440</v>
      </c>
      <c r="B158" s="30" t="s">
        <v>2883</v>
      </c>
      <c r="C158" s="30" t="s">
        <v>1532</v>
      </c>
      <c r="D158" s="649" t="s">
        <v>1531</v>
      </c>
      <c r="E158" s="723"/>
      <c r="F158" s="656">
        <f>+'17HPM_DATA_INPUT'!D104</f>
        <v>1282</v>
      </c>
      <c r="G158" s="651">
        <f>+'17HPM_DATA_INPUT'!E104</f>
        <v>2311</v>
      </c>
      <c r="H158" s="654">
        <f>+'17HPM_DATA_INPUT'!F104</f>
        <v>3096</v>
      </c>
      <c r="I158" s="651">
        <f>+'17HPM_DATA_INPUT'!G104</f>
        <v>4060</v>
      </c>
      <c r="J158" s="654">
        <f>+'17HPM_DATA_INPUT'!H104</f>
        <v>593372</v>
      </c>
      <c r="K158" s="651">
        <f>+'17HPM_DATA_INPUT'!I104</f>
        <v>1118600</v>
      </c>
      <c r="L158" s="654">
        <f>+'17HPM_DATA_INPUT'!J104</f>
        <v>294005</v>
      </c>
      <c r="M158" s="651">
        <f>+'17HPM_DATA_INPUT'!K104</f>
        <v>572804</v>
      </c>
      <c r="N158" s="654">
        <f>+'17HPM_DATA_INPUT'!L104</f>
        <v>467842</v>
      </c>
      <c r="O158" s="651">
        <f>+'17HPM_DATA_INPUT'!M104</f>
        <v>447791</v>
      </c>
      <c r="P158" s="650">
        <f t="shared" si="211"/>
        <v>-173837</v>
      </c>
      <c r="Q158" s="652">
        <f t="shared" si="212"/>
        <v>125013</v>
      </c>
      <c r="R158" s="654">
        <f>+'17HPM_DATA_INPUT'!P104</f>
        <v>415036</v>
      </c>
      <c r="S158" s="651">
        <f>+'17HPM_DATA_INPUT'!Q104</f>
        <v>389814</v>
      </c>
      <c r="T158" s="654">
        <f>+'17HPM_DATA_INPUT'!R104</f>
        <v>184073</v>
      </c>
      <c r="U158" s="651">
        <f>+'17HPM_DATA_INPUT'!S104</f>
        <v>201301</v>
      </c>
      <c r="V158" s="650">
        <f t="shared" si="213"/>
        <v>-772946</v>
      </c>
      <c r="W158" s="653">
        <f t="shared" si="214"/>
        <v>-466102</v>
      </c>
      <c r="X158" s="4047"/>
      <c r="Y158" s="4044"/>
      <c r="Z158" s="4047"/>
      <c r="AA158" s="3183"/>
      <c r="AB158" s="3183"/>
      <c r="AC158" s="3183"/>
      <c r="AD158" s="261">
        <f t="shared" si="193"/>
        <v>537</v>
      </c>
      <c r="AE158" s="262">
        <f t="shared" si="194"/>
        <v>2.8895824365045199E-2</v>
      </c>
      <c r="AF158" s="18">
        <f t="shared" si="195"/>
        <v>14987</v>
      </c>
      <c r="AG158" s="262">
        <f t="shared" si="196"/>
        <v>0.24522220040578571</v>
      </c>
      <c r="AH158" s="18">
        <f t="shared" si="197"/>
        <v>1233225</v>
      </c>
      <c r="AI158" s="262">
        <f t="shared" si="198"/>
        <v>0.12993824054840158</v>
      </c>
      <c r="AJ158" s="18">
        <f t="shared" si="199"/>
        <v>165218</v>
      </c>
      <c r="AK158" s="262">
        <f t="shared" si="200"/>
        <v>3.7037942044625856E-2</v>
      </c>
      <c r="AL158" s="18">
        <f t="shared" si="201"/>
        <v>477757</v>
      </c>
      <c r="AM158" s="262">
        <f t="shared" si="202"/>
        <v>0.15749609438484791</v>
      </c>
      <c r="AN158" s="18">
        <f t="shared" si="203"/>
        <v>-312539</v>
      </c>
      <c r="AO158" s="262">
        <f t="shared" si="204"/>
        <v>-0.21896850329707901</v>
      </c>
      <c r="AP158" s="18">
        <f t="shared" si="205"/>
        <v>141734</v>
      </c>
      <c r="AQ158" s="262">
        <f t="shared" si="206"/>
        <v>0.17862035329864284</v>
      </c>
      <c r="AR158" s="18">
        <f t="shared" si="207"/>
        <v>83445</v>
      </c>
      <c r="AS158" s="262">
        <f t="shared" si="208"/>
        <v>0.12103898138397402</v>
      </c>
      <c r="AT158" s="18">
        <f t="shared" si="209"/>
        <v>-537718</v>
      </c>
      <c r="AU158" s="263">
        <f t="shared" si="210"/>
        <v>-9.6755375618533517</v>
      </c>
    </row>
    <row r="159" spans="1:47" ht="13.5" x14ac:dyDescent="0.25">
      <c r="A159" s="659" t="e">
        <v>#VALUE!</v>
      </c>
      <c r="B159" s="30" t="e">
        <v>#VALUE!</v>
      </c>
      <c r="C159" s="30" t="e">
        <v>#VALUE!</v>
      </c>
      <c r="D159" s="659" t="s">
        <v>2608</v>
      </c>
      <c r="E159" s="723"/>
      <c r="F159" s="669">
        <f>+'17HPM_DATA_INPUT'!D105</f>
        <v>19121</v>
      </c>
      <c r="G159" s="682">
        <f>+'17HPM_DATA_INPUT'!E105</f>
        <v>18584</v>
      </c>
      <c r="H159" s="661">
        <f>+'17HPM_DATA_INPUT'!F105</f>
        <v>76103</v>
      </c>
      <c r="I159" s="665">
        <f>+'17HPM_DATA_INPUT'!G105</f>
        <v>61116</v>
      </c>
      <c r="J159" s="661">
        <f>SUM(J154:J158)</f>
        <v>10724080</v>
      </c>
      <c r="K159" s="665">
        <f t="shared" ref="K159:O159" si="215">SUM(K154:K158)</f>
        <v>9490855</v>
      </c>
      <c r="L159" s="661">
        <f t="shared" si="215"/>
        <v>4625995</v>
      </c>
      <c r="M159" s="665">
        <f t="shared" si="215"/>
        <v>4460777</v>
      </c>
      <c r="N159" s="661">
        <f t="shared" si="215"/>
        <v>3511210</v>
      </c>
      <c r="O159" s="665">
        <f t="shared" si="215"/>
        <v>3033453</v>
      </c>
      <c r="P159" s="661">
        <f t="shared" si="211"/>
        <v>1114785</v>
      </c>
      <c r="Q159" s="665">
        <f t="shared" si="212"/>
        <v>1427324</v>
      </c>
      <c r="R159" s="661">
        <f>SUM(R154:R158)</f>
        <v>935227</v>
      </c>
      <c r="S159" s="665">
        <f>SUM(S154:S158)</f>
        <v>793493</v>
      </c>
      <c r="T159" s="661">
        <f>SUM(T154:T158)</f>
        <v>772851</v>
      </c>
      <c r="U159" s="665">
        <f>SUM(U154:U158)</f>
        <v>689406</v>
      </c>
      <c r="V159" s="661">
        <f t="shared" si="213"/>
        <v>-593293</v>
      </c>
      <c r="W159" s="663">
        <f t="shared" si="214"/>
        <v>-55575</v>
      </c>
      <c r="X159" s="4047"/>
      <c r="Y159" s="4044"/>
      <c r="Z159" s="4047"/>
      <c r="AA159" s="3183"/>
      <c r="AB159" s="3183"/>
      <c r="AC159" s="3183"/>
      <c r="AD159" s="70">
        <f t="shared" si="193"/>
        <v>0</v>
      </c>
      <c r="AE159" s="264">
        <f t="shared" si="194"/>
        <v>0</v>
      </c>
      <c r="AF159" s="70">
        <f t="shared" si="195"/>
        <v>0</v>
      </c>
      <c r="AG159" s="264">
        <f t="shared" si="196"/>
        <v>0</v>
      </c>
      <c r="AH159" s="70">
        <f t="shared" si="197"/>
        <v>0</v>
      </c>
      <c r="AI159" s="264">
        <f t="shared" si="198"/>
        <v>0</v>
      </c>
      <c r="AJ159" s="70">
        <f t="shared" si="199"/>
        <v>0</v>
      </c>
      <c r="AK159" s="264">
        <f t="shared" si="200"/>
        <v>0</v>
      </c>
      <c r="AL159" s="70">
        <f t="shared" si="201"/>
        <v>0</v>
      </c>
      <c r="AM159" s="264">
        <f t="shared" si="202"/>
        <v>0</v>
      </c>
      <c r="AN159" s="70">
        <f t="shared" si="203"/>
        <v>0</v>
      </c>
      <c r="AO159" s="264">
        <f t="shared" si="204"/>
        <v>0</v>
      </c>
      <c r="AP159" s="70">
        <f t="shared" si="205"/>
        <v>0</v>
      </c>
      <c r="AQ159" s="264">
        <f t="shared" si="206"/>
        <v>0</v>
      </c>
      <c r="AR159" s="70">
        <f t="shared" si="207"/>
        <v>0</v>
      </c>
      <c r="AS159" s="264">
        <f t="shared" si="208"/>
        <v>0</v>
      </c>
      <c r="AT159" s="70">
        <f t="shared" si="209"/>
        <v>0</v>
      </c>
      <c r="AU159" s="264">
        <f t="shared" si="210"/>
        <v>0</v>
      </c>
    </row>
    <row r="160" spans="1:47" ht="12" hidden="1" customHeight="1" x14ac:dyDescent="0.25">
      <c r="A160" s="649" t="e">
        <v>#VALUE!</v>
      </c>
      <c r="B160" s="30" t="e">
        <v>#VALUE!</v>
      </c>
      <c r="C160" s="30" t="e">
        <v>#VALUE!</v>
      </c>
      <c r="D160" s="649"/>
      <c r="E160" s="723"/>
      <c r="F160" s="670"/>
      <c r="G160" s="652"/>
      <c r="H160" s="650"/>
      <c r="I160" s="652"/>
      <c r="J160" s="650"/>
      <c r="K160" s="652"/>
      <c r="L160" s="650"/>
      <c r="M160" s="652"/>
      <c r="N160" s="650"/>
      <c r="O160" s="652"/>
      <c r="P160" s="650"/>
      <c r="Q160" s="652"/>
      <c r="R160" s="650"/>
      <c r="S160" s="652"/>
      <c r="T160" s="650"/>
      <c r="U160" s="652"/>
      <c r="V160" s="650"/>
      <c r="W160" s="653"/>
      <c r="X160" s="4047"/>
      <c r="Y160" s="4044"/>
      <c r="Z160" s="4047"/>
      <c r="AA160" s="3183"/>
      <c r="AB160" s="3183"/>
      <c r="AC160" s="3183"/>
      <c r="AD160" s="70">
        <f t="shared" si="193"/>
        <v>-9</v>
      </c>
      <c r="AE160" s="264">
        <f t="shared" si="194"/>
        <v>-0.75</v>
      </c>
      <c r="AF160" s="70">
        <f t="shared" si="195"/>
        <v>-21</v>
      </c>
      <c r="AG160" s="264">
        <f t="shared" si="196"/>
        <v>-0.75</v>
      </c>
      <c r="AH160" s="70">
        <f t="shared" si="197"/>
        <v>-5047</v>
      </c>
      <c r="AI160" s="264">
        <f t="shared" si="198"/>
        <v>-0.76066314996232098</v>
      </c>
      <c r="AJ160" s="70">
        <f t="shared" si="199"/>
        <v>-1542</v>
      </c>
      <c r="AK160" s="264">
        <f t="shared" si="200"/>
        <v>-0.72360394181135612</v>
      </c>
      <c r="AL160" s="70">
        <f t="shared" si="201"/>
        <v>-1007</v>
      </c>
      <c r="AM160" s="264">
        <f t="shared" si="202"/>
        <v>-0.75487256371814093</v>
      </c>
      <c r="AN160" s="70">
        <f t="shared" si="203"/>
        <v>-535</v>
      </c>
      <c r="AO160" s="264">
        <f t="shared" si="204"/>
        <v>-0.67126725219573402</v>
      </c>
      <c r="AP160" s="70">
        <f t="shared" si="205"/>
        <v>-119</v>
      </c>
      <c r="AQ160" s="264">
        <f t="shared" si="206"/>
        <v>-0.7168674698795181</v>
      </c>
      <c r="AR160" s="70">
        <f t="shared" si="207"/>
        <v>-244</v>
      </c>
      <c r="AS160" s="264">
        <f t="shared" si="208"/>
        <v>-0.75776397515527949</v>
      </c>
      <c r="AT160" s="70">
        <f t="shared" si="209"/>
        <v>-172</v>
      </c>
      <c r="AU160" s="264">
        <f t="shared" si="210"/>
        <v>-0.55663430420711979</v>
      </c>
    </row>
    <row r="161" spans="1:47" ht="13.5" x14ac:dyDescent="0.25">
      <c r="A161" s="649">
        <v>6380</v>
      </c>
      <c r="B161" s="30" t="s">
        <v>2879</v>
      </c>
      <c r="C161" s="30" t="s">
        <v>1532</v>
      </c>
      <c r="D161" s="649" t="s">
        <v>1528</v>
      </c>
      <c r="E161" s="723"/>
      <c r="F161" s="656">
        <f>+'17HPM_DATA_INPUT'!D107</f>
        <v>3</v>
      </c>
      <c r="G161" s="651">
        <f>+'17HPM_DATA_INPUT'!E107</f>
        <v>12</v>
      </c>
      <c r="H161" s="654">
        <f>+'17HPM_DATA_INPUT'!F107</f>
        <v>7</v>
      </c>
      <c r="I161" s="651">
        <f>+'17HPM_DATA_INPUT'!G107</f>
        <v>28</v>
      </c>
      <c r="J161" s="654">
        <f>+'17HPM_DATA_INPUT'!H107</f>
        <v>1588</v>
      </c>
      <c r="K161" s="651">
        <f>+'17HPM_DATA_INPUT'!I107</f>
        <v>6635</v>
      </c>
      <c r="L161" s="654">
        <f>+'17HPM_DATA_INPUT'!J107</f>
        <v>589</v>
      </c>
      <c r="M161" s="651">
        <f>+'17HPM_DATA_INPUT'!K107</f>
        <v>2131</v>
      </c>
      <c r="N161" s="654">
        <f>+'17HPM_DATA_INPUT'!L107</f>
        <v>327</v>
      </c>
      <c r="O161" s="651">
        <f>+'17HPM_DATA_INPUT'!M107</f>
        <v>1334</v>
      </c>
      <c r="P161" s="650">
        <f t="shared" si="211"/>
        <v>262</v>
      </c>
      <c r="Q161" s="652">
        <f t="shared" si="212"/>
        <v>797</v>
      </c>
      <c r="R161" s="654">
        <f>+'17HPM_DATA_INPUT'!P107</f>
        <v>47</v>
      </c>
      <c r="S161" s="651">
        <f>+'17HPM_DATA_INPUT'!Q107</f>
        <v>166</v>
      </c>
      <c r="T161" s="654">
        <f>+'17HPM_DATA_INPUT'!R107</f>
        <v>78</v>
      </c>
      <c r="U161" s="651">
        <f>+'17HPM_DATA_INPUT'!S107</f>
        <v>322</v>
      </c>
      <c r="V161" s="650">
        <f t="shared" si="213"/>
        <v>137</v>
      </c>
      <c r="W161" s="653">
        <f t="shared" si="214"/>
        <v>309</v>
      </c>
      <c r="X161" s="4047"/>
      <c r="Y161" s="4044"/>
      <c r="Z161" s="4047"/>
      <c r="AA161" s="3183"/>
      <c r="AB161" s="3183"/>
      <c r="AC161" s="3183"/>
      <c r="AD161" s="70">
        <f t="shared" si="193"/>
        <v>-1</v>
      </c>
      <c r="AE161" s="264">
        <f t="shared" si="194"/>
        <v>-1</v>
      </c>
      <c r="AF161" s="70">
        <f t="shared" si="195"/>
        <v>-2</v>
      </c>
      <c r="AG161" s="264">
        <f t="shared" si="196"/>
        <v>-1</v>
      </c>
      <c r="AH161" s="70">
        <f t="shared" si="197"/>
        <v>-350</v>
      </c>
      <c r="AI161" s="264">
        <f t="shared" si="198"/>
        <v>-1</v>
      </c>
      <c r="AJ161" s="70">
        <f t="shared" si="199"/>
        <v>-193</v>
      </c>
      <c r="AK161" s="264">
        <f t="shared" si="200"/>
        <v>-1</v>
      </c>
      <c r="AL161" s="70">
        <f t="shared" si="201"/>
        <v>-123</v>
      </c>
      <c r="AM161" s="264">
        <f t="shared" si="202"/>
        <v>-1</v>
      </c>
      <c r="AN161" s="70">
        <f t="shared" si="203"/>
        <v>-70</v>
      </c>
      <c r="AO161" s="264">
        <f t="shared" si="204"/>
        <v>-1</v>
      </c>
      <c r="AP161" s="70">
        <f t="shared" si="205"/>
        <v>-20</v>
      </c>
      <c r="AQ161" s="264">
        <f t="shared" si="206"/>
        <v>-1</v>
      </c>
      <c r="AR161" s="70">
        <f t="shared" si="207"/>
        <v>-21</v>
      </c>
      <c r="AS161" s="264">
        <f t="shared" si="208"/>
        <v>-1</v>
      </c>
      <c r="AT161" s="70">
        <f t="shared" si="209"/>
        <v>-29</v>
      </c>
      <c r="AU161" s="264">
        <f t="shared" si="210"/>
        <v>-1</v>
      </c>
    </row>
    <row r="162" spans="1:47" ht="13.5" x14ac:dyDescent="0.25">
      <c r="A162" s="649">
        <v>6390</v>
      </c>
      <c r="B162" s="30" t="s">
        <v>2880</v>
      </c>
      <c r="C162" s="30" t="s">
        <v>1532</v>
      </c>
      <c r="D162" s="649" t="s">
        <v>1529</v>
      </c>
      <c r="E162" s="723"/>
      <c r="F162" s="656">
        <f>+'17HPM_DATA_INPUT'!D108</f>
        <v>0</v>
      </c>
      <c r="G162" s="651">
        <f>+'17HPM_DATA_INPUT'!E108</f>
        <v>1</v>
      </c>
      <c r="H162" s="654">
        <f>+'17HPM_DATA_INPUT'!F108</f>
        <v>0</v>
      </c>
      <c r="I162" s="651">
        <f>+'17HPM_DATA_INPUT'!G108</f>
        <v>2</v>
      </c>
      <c r="J162" s="654">
        <f>+'17HPM_DATA_INPUT'!H108</f>
        <v>0</v>
      </c>
      <c r="K162" s="651">
        <f>+'17HPM_DATA_INPUT'!I108</f>
        <v>350</v>
      </c>
      <c r="L162" s="654">
        <f>+'17HPM_DATA_INPUT'!J108</f>
        <v>0</v>
      </c>
      <c r="M162" s="651">
        <f>+'17HPM_DATA_INPUT'!K108</f>
        <v>193</v>
      </c>
      <c r="N162" s="654">
        <f>+'17HPM_DATA_INPUT'!L108</f>
        <v>0</v>
      </c>
      <c r="O162" s="651">
        <f>+'17HPM_DATA_INPUT'!M108</f>
        <v>123</v>
      </c>
      <c r="P162" s="650">
        <f t="shared" si="211"/>
        <v>0</v>
      </c>
      <c r="Q162" s="652">
        <f t="shared" si="212"/>
        <v>70</v>
      </c>
      <c r="R162" s="654">
        <f>+'17HPM_DATA_INPUT'!P108</f>
        <v>0</v>
      </c>
      <c r="S162" s="651">
        <f>+'17HPM_DATA_INPUT'!Q108</f>
        <v>20</v>
      </c>
      <c r="T162" s="654">
        <f>+'17HPM_DATA_INPUT'!R108</f>
        <v>0</v>
      </c>
      <c r="U162" s="651">
        <f>+'17HPM_DATA_INPUT'!S108</f>
        <v>21</v>
      </c>
      <c r="V162" s="650">
        <f t="shared" si="213"/>
        <v>0</v>
      </c>
      <c r="W162" s="653">
        <f t="shared" si="214"/>
        <v>29</v>
      </c>
      <c r="X162" s="4047"/>
      <c r="Y162" s="4044"/>
      <c r="Z162" s="4047"/>
      <c r="AA162" s="3183"/>
      <c r="AB162" s="3183"/>
      <c r="AC162" s="3183"/>
      <c r="AD162" s="70">
        <f t="shared" si="193"/>
        <v>5</v>
      </c>
      <c r="AE162" s="264">
        <f t="shared" si="194"/>
        <v>1.25</v>
      </c>
      <c r="AF162" s="70">
        <f t="shared" si="195"/>
        <v>13</v>
      </c>
      <c r="AG162" s="264">
        <f t="shared" si="196"/>
        <v>2.1666666666666665</v>
      </c>
      <c r="AH162" s="70">
        <f t="shared" si="197"/>
        <v>6078</v>
      </c>
      <c r="AI162" s="264">
        <f t="shared" si="198"/>
        <v>1.8524839987808595</v>
      </c>
      <c r="AJ162" s="70">
        <f t="shared" si="199"/>
        <v>2555</v>
      </c>
      <c r="AK162" s="264">
        <f t="shared" si="200"/>
        <v>1.8005637773079635</v>
      </c>
      <c r="AL162" s="70">
        <f t="shared" si="201"/>
        <v>1458</v>
      </c>
      <c r="AM162" s="264">
        <f t="shared" si="202"/>
        <v>1.8812903225806452</v>
      </c>
      <c r="AN162" s="70">
        <f t="shared" si="203"/>
        <v>1097</v>
      </c>
      <c r="AO162" s="264">
        <f t="shared" si="204"/>
        <v>1.7034161490683231</v>
      </c>
      <c r="AP162" s="70">
        <f t="shared" si="205"/>
        <v>47</v>
      </c>
      <c r="AQ162" s="264">
        <f t="shared" si="206"/>
        <v>1.9583333333333333</v>
      </c>
      <c r="AR162" s="70">
        <f t="shared" si="207"/>
        <v>515</v>
      </c>
      <c r="AS162" s="264">
        <f t="shared" si="208"/>
        <v>1.4226519337016574</v>
      </c>
      <c r="AT162" s="70">
        <f t="shared" si="209"/>
        <v>535</v>
      </c>
      <c r="AU162" s="264">
        <f t="shared" si="210"/>
        <v>2.0736434108527133</v>
      </c>
    </row>
    <row r="163" spans="1:47" ht="13.5" x14ac:dyDescent="0.25">
      <c r="A163" s="649">
        <v>6400</v>
      </c>
      <c r="B163" s="30" t="s">
        <v>2881</v>
      </c>
      <c r="C163" s="30" t="s">
        <v>1532</v>
      </c>
      <c r="D163" s="649" t="s">
        <v>1530</v>
      </c>
      <c r="E163" s="723"/>
      <c r="F163" s="656">
        <f>+'17HPM_DATA_INPUT'!D109</f>
        <v>9</v>
      </c>
      <c r="G163" s="651">
        <f>+'17HPM_DATA_INPUT'!E109</f>
        <v>4</v>
      </c>
      <c r="H163" s="654">
        <f>+'17HPM_DATA_INPUT'!F109</f>
        <v>19</v>
      </c>
      <c r="I163" s="651">
        <f>+'17HPM_DATA_INPUT'!G109</f>
        <v>6</v>
      </c>
      <c r="J163" s="654">
        <f>+'17HPM_DATA_INPUT'!H109</f>
        <v>9359</v>
      </c>
      <c r="K163" s="651">
        <f>+'17HPM_DATA_INPUT'!I109</f>
        <v>3281</v>
      </c>
      <c r="L163" s="654">
        <f>+'17HPM_DATA_INPUT'!J109</f>
        <v>3974</v>
      </c>
      <c r="M163" s="651">
        <f>+'17HPM_DATA_INPUT'!K109</f>
        <v>1419</v>
      </c>
      <c r="N163" s="654">
        <f>+'17HPM_DATA_INPUT'!L109</f>
        <v>2233</v>
      </c>
      <c r="O163" s="651">
        <f>+'17HPM_DATA_INPUT'!M109</f>
        <v>775</v>
      </c>
      <c r="P163" s="650">
        <f t="shared" si="211"/>
        <v>1741</v>
      </c>
      <c r="Q163" s="652">
        <f t="shared" si="212"/>
        <v>644</v>
      </c>
      <c r="R163" s="654">
        <f>+'17HPM_DATA_INPUT'!P109</f>
        <v>71</v>
      </c>
      <c r="S163" s="651">
        <f>+'17HPM_DATA_INPUT'!Q109</f>
        <v>24</v>
      </c>
      <c r="T163" s="654">
        <f>+'17HPM_DATA_INPUT'!R109</f>
        <v>877</v>
      </c>
      <c r="U163" s="651">
        <f>+'17HPM_DATA_INPUT'!S109</f>
        <v>362</v>
      </c>
      <c r="V163" s="650">
        <f t="shared" si="213"/>
        <v>793</v>
      </c>
      <c r="W163" s="653">
        <f t="shared" si="214"/>
        <v>258</v>
      </c>
      <c r="X163" s="4047"/>
      <c r="Y163" s="4044"/>
      <c r="Z163" s="4047"/>
      <c r="AA163" s="3183"/>
      <c r="AB163" s="3183"/>
      <c r="AC163" s="3183"/>
      <c r="AD163" s="70">
        <f t="shared" si="193"/>
        <v>0</v>
      </c>
      <c r="AE163" s="264">
        <f t="shared" si="194"/>
        <v>0</v>
      </c>
      <c r="AF163" s="70">
        <f t="shared" si="195"/>
        <v>0</v>
      </c>
      <c r="AG163" s="264">
        <f t="shared" si="196"/>
        <v>0</v>
      </c>
      <c r="AH163" s="70">
        <f t="shared" si="197"/>
        <v>0</v>
      </c>
      <c r="AI163" s="264">
        <f t="shared" si="198"/>
        <v>0</v>
      </c>
      <c r="AJ163" s="70">
        <f t="shared" si="199"/>
        <v>0</v>
      </c>
      <c r="AK163" s="264">
        <f t="shared" si="200"/>
        <v>0</v>
      </c>
      <c r="AL163" s="70">
        <f t="shared" si="201"/>
        <v>0</v>
      </c>
      <c r="AM163" s="264">
        <f t="shared" si="202"/>
        <v>0</v>
      </c>
      <c r="AN163" s="70">
        <f t="shared" si="203"/>
        <v>0</v>
      </c>
      <c r="AO163" s="264">
        <f t="shared" si="204"/>
        <v>0</v>
      </c>
      <c r="AP163" s="70">
        <f t="shared" si="205"/>
        <v>0</v>
      </c>
      <c r="AQ163" s="264">
        <f t="shared" si="206"/>
        <v>0</v>
      </c>
      <c r="AR163" s="70">
        <f t="shared" si="207"/>
        <v>0</v>
      </c>
      <c r="AS163" s="264">
        <f t="shared" si="208"/>
        <v>0</v>
      </c>
      <c r="AT163" s="70">
        <f t="shared" si="209"/>
        <v>0</v>
      </c>
      <c r="AU163" s="264">
        <f t="shared" si="210"/>
        <v>0</v>
      </c>
    </row>
    <row r="164" spans="1:47" ht="13.5" hidden="1" x14ac:dyDescent="0.25">
      <c r="A164" s="649">
        <v>6440</v>
      </c>
      <c r="B164" s="30" t="s">
        <v>2883</v>
      </c>
      <c r="C164" s="30" t="s">
        <v>1532</v>
      </c>
      <c r="D164" s="649" t="s">
        <v>1531</v>
      </c>
      <c r="E164" s="723"/>
      <c r="F164" s="656">
        <f>+'17HPM_DATA_INPUT'!D110</f>
        <v>0</v>
      </c>
      <c r="G164" s="651">
        <f>+'17HPM_DATA_INPUT'!E110</f>
        <v>0</v>
      </c>
      <c r="H164" s="654">
        <f>+'17HPM_DATA_INPUT'!F110</f>
        <v>0</v>
      </c>
      <c r="I164" s="651">
        <f>+'17HPM_DATA_INPUT'!G110</f>
        <v>0</v>
      </c>
      <c r="J164" s="654">
        <f>+'17HPM_DATA_INPUT'!H110</f>
        <v>0</v>
      </c>
      <c r="K164" s="651">
        <f>+'17HPM_DATA_INPUT'!I110</f>
        <v>0</v>
      </c>
      <c r="L164" s="654">
        <f>+'17HPM_DATA_INPUT'!J110</f>
        <v>0</v>
      </c>
      <c r="M164" s="651">
        <f>+'17HPM_DATA_INPUT'!K110</f>
        <v>0</v>
      </c>
      <c r="N164" s="654">
        <f>+'17HPM_DATA_INPUT'!L110</f>
        <v>0</v>
      </c>
      <c r="O164" s="651">
        <f>+'17HPM_DATA_INPUT'!M110</f>
        <v>0</v>
      </c>
      <c r="P164" s="650">
        <f t="shared" si="211"/>
        <v>0</v>
      </c>
      <c r="Q164" s="652">
        <f t="shared" si="212"/>
        <v>0</v>
      </c>
      <c r="R164" s="654">
        <f>+'17HPM_DATA_INPUT'!P110</f>
        <v>0</v>
      </c>
      <c r="S164" s="651">
        <f>+'17HPM_DATA_INPUT'!Q110</f>
        <v>0</v>
      </c>
      <c r="T164" s="654">
        <f>+'17HPM_DATA_INPUT'!R110</f>
        <v>0</v>
      </c>
      <c r="U164" s="651">
        <f>+'17HPM_DATA_INPUT'!S110</f>
        <v>0</v>
      </c>
      <c r="V164" s="650">
        <f t="shared" si="213"/>
        <v>0</v>
      </c>
      <c r="W164" s="653">
        <f t="shared" si="214"/>
        <v>0</v>
      </c>
      <c r="X164" s="4047"/>
      <c r="Y164" s="4044"/>
      <c r="Z164" s="4047"/>
      <c r="AA164" s="3183"/>
      <c r="AB164" s="3183"/>
      <c r="AC164" s="3183"/>
      <c r="AD164" s="261">
        <f t="shared" si="193"/>
        <v>-4</v>
      </c>
      <c r="AE164" s="262">
        <f t="shared" si="194"/>
        <v>-0.25</v>
      </c>
      <c r="AF164" s="18">
        <f t="shared" si="195"/>
        <v>-10</v>
      </c>
      <c r="AG164" s="262">
        <f t="shared" si="196"/>
        <v>-0.27777777777777779</v>
      </c>
      <c r="AH164" s="18">
        <f t="shared" si="197"/>
        <v>681</v>
      </c>
      <c r="AI164" s="262">
        <f t="shared" si="198"/>
        <v>6.6335476329631798E-2</v>
      </c>
      <c r="AJ164" s="18">
        <f t="shared" si="199"/>
        <v>820</v>
      </c>
      <c r="AK164" s="262">
        <f t="shared" si="200"/>
        <v>0.21907560780122895</v>
      </c>
      <c r="AL164" s="18">
        <f t="shared" si="201"/>
        <v>328</v>
      </c>
      <c r="AM164" s="262">
        <f t="shared" si="202"/>
        <v>0.14695340501792115</v>
      </c>
      <c r="AN164" s="18">
        <f t="shared" si="203"/>
        <v>492</v>
      </c>
      <c r="AO164" s="262">
        <f t="shared" si="204"/>
        <v>0.3256121773659828</v>
      </c>
      <c r="AP164" s="18">
        <f t="shared" si="205"/>
        <v>-92</v>
      </c>
      <c r="AQ164" s="262">
        <f t="shared" si="206"/>
        <v>-0.43809523809523809</v>
      </c>
      <c r="AR164" s="18">
        <f t="shared" si="207"/>
        <v>250</v>
      </c>
      <c r="AS164" s="262">
        <f t="shared" si="208"/>
        <v>0.3546099290780142</v>
      </c>
      <c r="AT164" s="18">
        <f t="shared" si="209"/>
        <v>334</v>
      </c>
      <c r="AU164" s="263">
        <f t="shared" si="210"/>
        <v>0.56040268456375841</v>
      </c>
    </row>
    <row r="165" spans="1:47" ht="13.5" x14ac:dyDescent="0.25">
      <c r="A165" s="659" t="e">
        <v>#VALUE!</v>
      </c>
      <c r="B165" s="30" t="e">
        <v>#VALUE!</v>
      </c>
      <c r="C165" s="30" t="e">
        <v>#VALUE!</v>
      </c>
      <c r="D165" s="659" t="s">
        <v>2609</v>
      </c>
      <c r="E165" s="723"/>
      <c r="F165" s="660">
        <f>+'17HPM_DATA_INPUT'!D111</f>
        <v>12</v>
      </c>
      <c r="G165" s="664">
        <f>+'17HPM_DATA_INPUT'!E111</f>
        <v>16</v>
      </c>
      <c r="H165" s="661">
        <f>+'17HPM_DATA_INPUT'!F111</f>
        <v>26</v>
      </c>
      <c r="I165" s="665">
        <f>+'17HPM_DATA_INPUT'!G111</f>
        <v>36</v>
      </c>
      <c r="J165" s="661">
        <f>SUM(J160:J164)</f>
        <v>10947</v>
      </c>
      <c r="K165" s="665">
        <f t="shared" ref="K165:O165" si="216">SUM(K160:K164)</f>
        <v>10266</v>
      </c>
      <c r="L165" s="661">
        <f t="shared" si="216"/>
        <v>4563</v>
      </c>
      <c r="M165" s="665">
        <f t="shared" si="216"/>
        <v>3743</v>
      </c>
      <c r="N165" s="661">
        <f t="shared" si="216"/>
        <v>2560</v>
      </c>
      <c r="O165" s="665">
        <f t="shared" si="216"/>
        <v>2232</v>
      </c>
      <c r="P165" s="661">
        <f t="shared" si="211"/>
        <v>2003</v>
      </c>
      <c r="Q165" s="665">
        <f t="shared" si="212"/>
        <v>1511</v>
      </c>
      <c r="R165" s="661">
        <f>SUM(R160:R164)</f>
        <v>118</v>
      </c>
      <c r="S165" s="665">
        <f>SUM(S160:S164)</f>
        <v>210</v>
      </c>
      <c r="T165" s="661">
        <f>SUM(T160:T164)</f>
        <v>955</v>
      </c>
      <c r="U165" s="665">
        <f>SUM(U160:U164)</f>
        <v>705</v>
      </c>
      <c r="V165" s="661">
        <f t="shared" si="213"/>
        <v>930</v>
      </c>
      <c r="W165" s="663">
        <f t="shared" si="214"/>
        <v>596</v>
      </c>
      <c r="X165" s="4047"/>
      <c r="Y165" s="4044"/>
      <c r="Z165" s="4047"/>
      <c r="AA165" s="3183"/>
      <c r="AB165" s="3183"/>
      <c r="AC165" s="3183"/>
      <c r="AD165" s="70">
        <f t="shared" si="193"/>
        <v>0</v>
      </c>
      <c r="AE165" s="264">
        <f t="shared" si="194"/>
        <v>0</v>
      </c>
      <c r="AF165" s="70">
        <f t="shared" si="195"/>
        <v>0</v>
      </c>
      <c r="AG165" s="264">
        <f t="shared" si="196"/>
        <v>0</v>
      </c>
      <c r="AH165" s="70">
        <f t="shared" si="197"/>
        <v>0</v>
      </c>
      <c r="AI165" s="264">
        <f t="shared" si="198"/>
        <v>0</v>
      </c>
      <c r="AJ165" s="70">
        <f t="shared" si="199"/>
        <v>0</v>
      </c>
      <c r="AK165" s="264">
        <f t="shared" si="200"/>
        <v>0</v>
      </c>
      <c r="AL165" s="70">
        <f t="shared" si="201"/>
        <v>0</v>
      </c>
      <c r="AM165" s="264">
        <f t="shared" si="202"/>
        <v>0</v>
      </c>
      <c r="AN165" s="70">
        <f t="shared" si="203"/>
        <v>0</v>
      </c>
      <c r="AO165" s="264">
        <f t="shared" si="204"/>
        <v>0</v>
      </c>
      <c r="AP165" s="70">
        <f t="shared" si="205"/>
        <v>0</v>
      </c>
      <c r="AQ165" s="264">
        <f t="shared" si="206"/>
        <v>0</v>
      </c>
      <c r="AR165" s="70">
        <f t="shared" si="207"/>
        <v>0</v>
      </c>
      <c r="AS165" s="264">
        <f t="shared" si="208"/>
        <v>0</v>
      </c>
      <c r="AT165" s="70">
        <f t="shared" si="209"/>
        <v>0</v>
      </c>
      <c r="AU165" s="264">
        <f t="shared" si="210"/>
        <v>0</v>
      </c>
    </row>
    <row r="166" spans="1:47" ht="13.5" hidden="1" x14ac:dyDescent="0.25">
      <c r="A166" s="649" t="e">
        <v>#VALUE!</v>
      </c>
      <c r="B166" s="30" t="e">
        <v>#VALUE!</v>
      </c>
      <c r="C166" s="30" t="e">
        <v>#VALUE!</v>
      </c>
      <c r="D166" s="649"/>
      <c r="E166" s="723"/>
      <c r="F166" s="670"/>
      <c r="G166" s="652"/>
      <c r="H166" s="650"/>
      <c r="I166" s="652"/>
      <c r="J166" s="650"/>
      <c r="K166" s="652"/>
      <c r="L166" s="650"/>
      <c r="M166" s="652"/>
      <c r="N166" s="650"/>
      <c r="O166" s="652"/>
      <c r="P166" s="650"/>
      <c r="Q166" s="652"/>
      <c r="R166" s="650"/>
      <c r="S166" s="652"/>
      <c r="T166" s="650"/>
      <c r="U166" s="652"/>
      <c r="V166" s="650"/>
      <c r="W166" s="653"/>
      <c r="X166" s="4047"/>
      <c r="Y166" s="4044"/>
      <c r="Z166" s="4047"/>
      <c r="AA166" s="3183"/>
      <c r="AB166" s="3183"/>
      <c r="AC166" s="3183"/>
      <c r="AD166" s="70">
        <f t="shared" si="193"/>
        <v>-4</v>
      </c>
      <c r="AE166" s="264">
        <f t="shared" si="194"/>
        <v>-3.7383177570093455E-2</v>
      </c>
      <c r="AF166" s="70">
        <f t="shared" si="195"/>
        <v>-49</v>
      </c>
      <c r="AG166" s="264">
        <f t="shared" si="196"/>
        <v>-0.18283582089552239</v>
      </c>
      <c r="AH166" s="70">
        <f t="shared" si="197"/>
        <v>-13785</v>
      </c>
      <c r="AI166" s="264">
        <f t="shared" si="198"/>
        <v>-0.26667569449818151</v>
      </c>
      <c r="AJ166" s="70">
        <f t="shared" si="199"/>
        <v>-4498</v>
      </c>
      <c r="AK166" s="264">
        <f t="shared" si="200"/>
        <v>-0.30042746460058778</v>
      </c>
      <c r="AL166" s="70">
        <f t="shared" si="201"/>
        <v>-2568</v>
      </c>
      <c r="AM166" s="264">
        <f t="shared" si="202"/>
        <v>-0.24797219003476245</v>
      </c>
      <c r="AN166" s="70">
        <f t="shared" si="203"/>
        <v>-1930</v>
      </c>
      <c r="AO166" s="264">
        <f t="shared" si="204"/>
        <v>-0.41811091854419413</v>
      </c>
      <c r="AP166" s="70">
        <f t="shared" si="205"/>
        <v>-159</v>
      </c>
      <c r="AQ166" s="264">
        <f t="shared" si="206"/>
        <v>-0.12354312354312354</v>
      </c>
      <c r="AR166" s="70">
        <f t="shared" si="207"/>
        <v>-652</v>
      </c>
      <c r="AS166" s="264">
        <f t="shared" si="208"/>
        <v>-0.2610088070456365</v>
      </c>
      <c r="AT166" s="70">
        <f t="shared" si="209"/>
        <v>-1119</v>
      </c>
      <c r="AU166" s="264">
        <f t="shared" si="210"/>
        <v>-1.3465703971119134</v>
      </c>
    </row>
    <row r="167" spans="1:47" ht="13.5" x14ac:dyDescent="0.25">
      <c r="A167" s="649">
        <v>6380</v>
      </c>
      <c r="B167" s="30" t="s">
        <v>2879</v>
      </c>
      <c r="C167" s="30" t="s">
        <v>1532</v>
      </c>
      <c r="D167" s="649" t="s">
        <v>1528</v>
      </c>
      <c r="E167" s="723"/>
      <c r="F167" s="656">
        <f>+'17HPM_DATA_INPUT'!D113</f>
        <v>103</v>
      </c>
      <c r="G167" s="651">
        <f>+'17HPM_DATA_INPUT'!E113</f>
        <v>107</v>
      </c>
      <c r="H167" s="654">
        <f>+'17HPM_DATA_INPUT'!F113</f>
        <v>219</v>
      </c>
      <c r="I167" s="651">
        <f>+'17HPM_DATA_INPUT'!G113</f>
        <v>268</v>
      </c>
      <c r="J167" s="654">
        <f>+'17HPM_DATA_INPUT'!H113</f>
        <v>37907</v>
      </c>
      <c r="K167" s="651">
        <f>+'17HPM_DATA_INPUT'!I113</f>
        <v>51692</v>
      </c>
      <c r="L167" s="654">
        <f>+'17HPM_DATA_INPUT'!J113</f>
        <v>10474</v>
      </c>
      <c r="M167" s="651">
        <f>+'17HPM_DATA_INPUT'!K113</f>
        <v>14972</v>
      </c>
      <c r="N167" s="654">
        <f>+'17HPM_DATA_INPUT'!L113</f>
        <v>7788</v>
      </c>
      <c r="O167" s="651">
        <f>+'17HPM_DATA_INPUT'!M113</f>
        <v>10356</v>
      </c>
      <c r="P167" s="650">
        <f t="shared" si="211"/>
        <v>2686</v>
      </c>
      <c r="Q167" s="652">
        <f t="shared" si="212"/>
        <v>4616</v>
      </c>
      <c r="R167" s="654">
        <f>+'17HPM_DATA_INPUT'!P113</f>
        <v>1128</v>
      </c>
      <c r="S167" s="651">
        <f>+'17HPM_DATA_INPUT'!Q113</f>
        <v>1287</v>
      </c>
      <c r="T167" s="654">
        <f>+'17HPM_DATA_INPUT'!R113</f>
        <v>1846</v>
      </c>
      <c r="U167" s="651">
        <f>+'17HPM_DATA_INPUT'!S113</f>
        <v>2498</v>
      </c>
      <c r="V167" s="650">
        <f t="shared" si="213"/>
        <v>-288</v>
      </c>
      <c r="W167" s="653">
        <f t="shared" si="214"/>
        <v>831</v>
      </c>
      <c r="X167" s="4047"/>
      <c r="Y167" s="4044"/>
      <c r="Z167" s="4047"/>
      <c r="AA167" s="3183"/>
      <c r="AB167" s="3183"/>
      <c r="AC167" s="3183"/>
      <c r="AD167" s="70">
        <f t="shared" si="193"/>
        <v>1</v>
      </c>
      <c r="AE167" s="264">
        <f t="shared" si="194"/>
        <v>0</v>
      </c>
      <c r="AF167" s="70">
        <f t="shared" si="195"/>
        <v>1</v>
      </c>
      <c r="AG167" s="264">
        <f t="shared" si="196"/>
        <v>0</v>
      </c>
      <c r="AH167" s="70">
        <f t="shared" si="197"/>
        <v>0</v>
      </c>
      <c r="AI167" s="264">
        <f t="shared" si="198"/>
        <v>0</v>
      </c>
      <c r="AJ167" s="70">
        <f t="shared" si="199"/>
        <v>0</v>
      </c>
      <c r="AK167" s="264">
        <f t="shared" si="200"/>
        <v>0</v>
      </c>
      <c r="AL167" s="70">
        <f t="shared" si="201"/>
        <v>0</v>
      </c>
      <c r="AM167" s="264">
        <f t="shared" si="202"/>
        <v>0</v>
      </c>
      <c r="AN167" s="70">
        <f t="shared" si="203"/>
        <v>0</v>
      </c>
      <c r="AO167" s="264">
        <f t="shared" si="204"/>
        <v>0</v>
      </c>
      <c r="AP167" s="70">
        <f t="shared" si="205"/>
        <v>0</v>
      </c>
      <c r="AQ167" s="264">
        <f t="shared" si="206"/>
        <v>0</v>
      </c>
      <c r="AR167" s="70">
        <f t="shared" si="207"/>
        <v>0</v>
      </c>
      <c r="AS167" s="264">
        <f t="shared" si="208"/>
        <v>0</v>
      </c>
      <c r="AT167" s="70">
        <f t="shared" si="209"/>
        <v>0</v>
      </c>
      <c r="AU167" s="264">
        <f t="shared" si="210"/>
        <v>0</v>
      </c>
    </row>
    <row r="168" spans="1:47" ht="15.95" customHeight="1" x14ac:dyDescent="0.25">
      <c r="A168" s="649">
        <v>6390</v>
      </c>
      <c r="B168" s="30" t="s">
        <v>2880</v>
      </c>
      <c r="C168" s="30" t="s">
        <v>1532</v>
      </c>
      <c r="D168" s="649" t="s">
        <v>1529</v>
      </c>
      <c r="E168" s="723"/>
      <c r="F168" s="656">
        <f>+'17HPM_DATA_INPUT'!D114</f>
        <v>1</v>
      </c>
      <c r="G168" s="651">
        <f>+'17HPM_DATA_INPUT'!E114</f>
        <v>0</v>
      </c>
      <c r="H168" s="654">
        <f>+'17HPM_DATA_INPUT'!F114</f>
        <v>1</v>
      </c>
      <c r="I168" s="651">
        <f>+'17HPM_DATA_INPUT'!G114</f>
        <v>0</v>
      </c>
      <c r="J168" s="654">
        <f>+'17HPM_DATA_INPUT'!H114</f>
        <v>0</v>
      </c>
      <c r="K168" s="651">
        <f>+'17HPM_DATA_INPUT'!I114</f>
        <v>0</v>
      </c>
      <c r="L168" s="654">
        <f>+'17HPM_DATA_INPUT'!J114</f>
        <v>0</v>
      </c>
      <c r="M168" s="651">
        <f>+'17HPM_DATA_INPUT'!K114</f>
        <v>0</v>
      </c>
      <c r="N168" s="654">
        <f>+'17HPM_DATA_INPUT'!L114</f>
        <v>0</v>
      </c>
      <c r="O168" s="651">
        <f>+'17HPM_DATA_INPUT'!M114</f>
        <v>0</v>
      </c>
      <c r="P168" s="650">
        <f t="shared" si="211"/>
        <v>0</v>
      </c>
      <c r="Q168" s="652">
        <f t="shared" si="212"/>
        <v>0</v>
      </c>
      <c r="R168" s="654">
        <f>+'17HPM_DATA_INPUT'!P114</f>
        <v>0</v>
      </c>
      <c r="S168" s="651">
        <f>+'17HPM_DATA_INPUT'!Q114</f>
        <v>0</v>
      </c>
      <c r="T168" s="654">
        <f>+'17HPM_DATA_INPUT'!R114</f>
        <v>0</v>
      </c>
      <c r="U168" s="651">
        <f>+'17HPM_DATA_INPUT'!S114</f>
        <v>0</v>
      </c>
      <c r="V168" s="650">
        <f t="shared" si="213"/>
        <v>0</v>
      </c>
      <c r="W168" s="653">
        <f t="shared" si="214"/>
        <v>0</v>
      </c>
      <c r="X168" s="4047"/>
      <c r="Y168" s="4044"/>
      <c r="Z168" s="4047"/>
      <c r="AA168" s="3183"/>
      <c r="AB168" s="3183"/>
      <c r="AC168" s="3183"/>
      <c r="AD168" s="70">
        <f t="shared" si="193"/>
        <v>-6</v>
      </c>
      <c r="AE168" s="264">
        <f t="shared" si="194"/>
        <v>-1</v>
      </c>
      <c r="AF168" s="70">
        <f t="shared" si="195"/>
        <v>-13</v>
      </c>
      <c r="AG168" s="264">
        <f t="shared" si="196"/>
        <v>-1</v>
      </c>
      <c r="AH168" s="70">
        <f t="shared" si="197"/>
        <v>-2402</v>
      </c>
      <c r="AI168" s="264">
        <f t="shared" si="198"/>
        <v>-1</v>
      </c>
      <c r="AJ168" s="70">
        <f t="shared" si="199"/>
        <v>-855</v>
      </c>
      <c r="AK168" s="264">
        <f t="shared" si="200"/>
        <v>-1</v>
      </c>
      <c r="AL168" s="70">
        <f t="shared" si="201"/>
        <v>-559</v>
      </c>
      <c r="AM168" s="264">
        <f t="shared" si="202"/>
        <v>-1</v>
      </c>
      <c r="AN168" s="70">
        <f t="shared" si="203"/>
        <v>-296</v>
      </c>
      <c r="AO168" s="264">
        <f t="shared" si="204"/>
        <v>-1</v>
      </c>
      <c r="AP168" s="70">
        <f t="shared" si="205"/>
        <v>-18</v>
      </c>
      <c r="AQ168" s="264">
        <f t="shared" si="206"/>
        <v>-1</v>
      </c>
      <c r="AR168" s="70">
        <f t="shared" si="207"/>
        <v>-262</v>
      </c>
      <c r="AS168" s="264">
        <f t="shared" si="208"/>
        <v>-1</v>
      </c>
      <c r="AT168" s="70">
        <f t="shared" si="209"/>
        <v>-16</v>
      </c>
      <c r="AU168" s="264">
        <f t="shared" si="210"/>
        <v>-1</v>
      </c>
    </row>
    <row r="169" spans="1:47" ht="13.5" x14ac:dyDescent="0.25">
      <c r="A169" s="649">
        <v>6400</v>
      </c>
      <c r="B169" s="30" t="s">
        <v>2881</v>
      </c>
      <c r="C169" s="30" t="s">
        <v>1532</v>
      </c>
      <c r="D169" s="649" t="s">
        <v>1530</v>
      </c>
      <c r="E169" s="723"/>
      <c r="F169" s="656">
        <f>+'17HPM_DATA_INPUT'!D115</f>
        <v>0</v>
      </c>
      <c r="G169" s="651">
        <f>+'17HPM_DATA_INPUT'!E115</f>
        <v>6</v>
      </c>
      <c r="H169" s="654">
        <f>+'17HPM_DATA_INPUT'!F115</f>
        <v>0</v>
      </c>
      <c r="I169" s="651">
        <f>+'17HPM_DATA_INPUT'!G115</f>
        <v>13</v>
      </c>
      <c r="J169" s="654">
        <f>+'17HPM_DATA_INPUT'!H115</f>
        <v>0</v>
      </c>
      <c r="K169" s="651">
        <f>+'17HPM_DATA_INPUT'!I115</f>
        <v>2402</v>
      </c>
      <c r="L169" s="654">
        <f>+'17HPM_DATA_INPUT'!J115</f>
        <v>0</v>
      </c>
      <c r="M169" s="651">
        <f>+'17HPM_DATA_INPUT'!K115</f>
        <v>855</v>
      </c>
      <c r="N169" s="654">
        <f>+'17HPM_DATA_INPUT'!L115</f>
        <v>0</v>
      </c>
      <c r="O169" s="651">
        <f>+'17HPM_DATA_INPUT'!M115</f>
        <v>559</v>
      </c>
      <c r="P169" s="650">
        <f t="shared" si="211"/>
        <v>0</v>
      </c>
      <c r="Q169" s="652">
        <f t="shared" si="212"/>
        <v>296</v>
      </c>
      <c r="R169" s="654">
        <f>+'17HPM_DATA_INPUT'!P115</f>
        <v>0</v>
      </c>
      <c r="S169" s="651">
        <f>+'17HPM_DATA_INPUT'!Q115</f>
        <v>18</v>
      </c>
      <c r="T169" s="654">
        <f>+'17HPM_DATA_INPUT'!R115</f>
        <v>0</v>
      </c>
      <c r="U169" s="651">
        <f>+'17HPM_DATA_INPUT'!S115</f>
        <v>262</v>
      </c>
      <c r="V169" s="650">
        <f t="shared" si="213"/>
        <v>0</v>
      </c>
      <c r="W169" s="653">
        <f t="shared" si="214"/>
        <v>16</v>
      </c>
      <c r="X169" s="4047"/>
      <c r="Y169" s="4044"/>
      <c r="Z169" s="4047"/>
      <c r="AA169" s="3183"/>
      <c r="AB169" s="3183"/>
      <c r="AC169" s="3183"/>
      <c r="AD169" s="70">
        <f t="shared" si="193"/>
        <v>0</v>
      </c>
      <c r="AE169" s="264">
        <f t="shared" si="194"/>
        <v>0</v>
      </c>
      <c r="AF169" s="70">
        <f t="shared" si="195"/>
        <v>0</v>
      </c>
      <c r="AG169" s="264">
        <f t="shared" si="196"/>
        <v>0</v>
      </c>
      <c r="AH169" s="70">
        <f t="shared" si="197"/>
        <v>0</v>
      </c>
      <c r="AI169" s="264">
        <f t="shared" si="198"/>
        <v>0</v>
      </c>
      <c r="AJ169" s="70">
        <f t="shared" si="199"/>
        <v>0</v>
      </c>
      <c r="AK169" s="264">
        <f t="shared" si="200"/>
        <v>0</v>
      </c>
      <c r="AL169" s="70">
        <f t="shared" si="201"/>
        <v>0</v>
      </c>
      <c r="AM169" s="264">
        <f t="shared" si="202"/>
        <v>0</v>
      </c>
      <c r="AN169" s="70">
        <f t="shared" si="203"/>
        <v>0</v>
      </c>
      <c r="AO169" s="264">
        <f t="shared" si="204"/>
        <v>0</v>
      </c>
      <c r="AP169" s="70">
        <f t="shared" si="205"/>
        <v>0</v>
      </c>
      <c r="AQ169" s="264">
        <f t="shared" si="206"/>
        <v>0</v>
      </c>
      <c r="AR169" s="70">
        <f t="shared" si="207"/>
        <v>0</v>
      </c>
      <c r="AS169" s="264">
        <f t="shared" si="208"/>
        <v>0</v>
      </c>
      <c r="AT169" s="70">
        <f t="shared" si="209"/>
        <v>0</v>
      </c>
      <c r="AU169" s="264">
        <f t="shared" si="210"/>
        <v>0</v>
      </c>
    </row>
    <row r="170" spans="1:47" ht="13.5" hidden="1" x14ac:dyDescent="0.25">
      <c r="A170" s="649">
        <v>6440</v>
      </c>
      <c r="B170" s="30" t="s">
        <v>2883</v>
      </c>
      <c r="C170" s="30" t="s">
        <v>1532</v>
      </c>
      <c r="D170" s="649" t="s">
        <v>1531</v>
      </c>
      <c r="E170" s="723"/>
      <c r="F170" s="656">
        <f>+'17HPM_DATA_INPUT'!D116</f>
        <v>0</v>
      </c>
      <c r="G170" s="651">
        <f>+'17HPM_DATA_INPUT'!E116</f>
        <v>0</v>
      </c>
      <c r="H170" s="654">
        <f>+'17HPM_DATA_INPUT'!F116</f>
        <v>0</v>
      </c>
      <c r="I170" s="651">
        <f>+'17HPM_DATA_INPUT'!G116</f>
        <v>0</v>
      </c>
      <c r="J170" s="654">
        <f>+'17HPM_DATA_INPUT'!H116</f>
        <v>0</v>
      </c>
      <c r="K170" s="651">
        <f>+'17HPM_DATA_INPUT'!I116</f>
        <v>0</v>
      </c>
      <c r="L170" s="654">
        <f>+'17HPM_DATA_INPUT'!J116</f>
        <v>0</v>
      </c>
      <c r="M170" s="651">
        <f>+'17HPM_DATA_INPUT'!K116</f>
        <v>0</v>
      </c>
      <c r="N170" s="654">
        <f>+'17HPM_DATA_INPUT'!L116</f>
        <v>0</v>
      </c>
      <c r="O170" s="651">
        <f>+'17HPM_DATA_INPUT'!M116</f>
        <v>0</v>
      </c>
      <c r="P170" s="650">
        <f t="shared" si="211"/>
        <v>0</v>
      </c>
      <c r="Q170" s="652">
        <f t="shared" si="212"/>
        <v>0</v>
      </c>
      <c r="R170" s="654">
        <f>+'17HPM_DATA_INPUT'!P116</f>
        <v>0</v>
      </c>
      <c r="S170" s="651">
        <f>+'17HPM_DATA_INPUT'!Q116</f>
        <v>0</v>
      </c>
      <c r="T170" s="654">
        <f>+'17HPM_DATA_INPUT'!R116</f>
        <v>0</v>
      </c>
      <c r="U170" s="651">
        <f>+'17HPM_DATA_INPUT'!S116</f>
        <v>0</v>
      </c>
      <c r="V170" s="650">
        <f t="shared" si="213"/>
        <v>0</v>
      </c>
      <c r="W170" s="653">
        <f t="shared" si="214"/>
        <v>0</v>
      </c>
      <c r="X170" s="4047"/>
      <c r="Y170" s="4044"/>
      <c r="Z170" s="4047"/>
      <c r="AA170" s="3183"/>
      <c r="AB170" s="3183"/>
      <c r="AC170" s="3183"/>
      <c r="AD170" s="261">
        <f t="shared" si="193"/>
        <v>-8</v>
      </c>
      <c r="AE170" s="262">
        <f t="shared" si="194"/>
        <v>-7.1428571428571425E-2</v>
      </c>
      <c r="AF170" s="18">
        <f t="shared" si="195"/>
        <v>-61</v>
      </c>
      <c r="AG170" s="262">
        <f t="shared" si="196"/>
        <v>-0.21708185053380782</v>
      </c>
      <c r="AH170" s="18">
        <f t="shared" si="197"/>
        <v>-16187</v>
      </c>
      <c r="AI170" s="262">
        <f t="shared" si="198"/>
        <v>-0.29923836284985394</v>
      </c>
      <c r="AJ170" s="18">
        <f t="shared" si="199"/>
        <v>-5353</v>
      </c>
      <c r="AK170" s="262">
        <f t="shared" si="200"/>
        <v>-0.33821949832564607</v>
      </c>
      <c r="AL170" s="18">
        <f t="shared" si="201"/>
        <v>-3127</v>
      </c>
      <c r="AM170" s="262">
        <f t="shared" si="202"/>
        <v>-0.2864864864864865</v>
      </c>
      <c r="AN170" s="18">
        <f t="shared" si="203"/>
        <v>-2226</v>
      </c>
      <c r="AO170" s="262">
        <f t="shared" si="204"/>
        <v>-0.45317589576547229</v>
      </c>
      <c r="AP170" s="18">
        <f t="shared" si="205"/>
        <v>-177</v>
      </c>
      <c r="AQ170" s="262">
        <f t="shared" si="206"/>
        <v>-0.13563218390804599</v>
      </c>
      <c r="AR170" s="18">
        <f t="shared" si="207"/>
        <v>-914</v>
      </c>
      <c r="AS170" s="262">
        <f t="shared" si="208"/>
        <v>-0.33115942028985507</v>
      </c>
      <c r="AT170" s="18">
        <f t="shared" si="209"/>
        <v>-1135</v>
      </c>
      <c r="AU170" s="263">
        <f t="shared" si="210"/>
        <v>-1.3400236127508856</v>
      </c>
    </row>
    <row r="171" spans="1:47" ht="13.5" x14ac:dyDescent="0.25">
      <c r="A171" s="659" t="e">
        <v>#VALUE!</v>
      </c>
      <c r="B171" s="30" t="e">
        <v>#VALUE!</v>
      </c>
      <c r="C171" s="30" t="e">
        <v>#VALUE!</v>
      </c>
      <c r="D171" s="659" t="s">
        <v>2610</v>
      </c>
      <c r="E171" s="723"/>
      <c r="F171" s="660">
        <f>+'17HPM_DATA_INPUT'!D117</f>
        <v>104</v>
      </c>
      <c r="G171" s="664">
        <f>+'17HPM_DATA_INPUT'!E117</f>
        <v>112</v>
      </c>
      <c r="H171" s="661">
        <f>+'17HPM_DATA_INPUT'!F117</f>
        <v>220</v>
      </c>
      <c r="I171" s="665">
        <f>+'17HPM_DATA_INPUT'!G117</f>
        <v>281</v>
      </c>
      <c r="J171" s="661">
        <f>SUM(J166:J170)</f>
        <v>37907</v>
      </c>
      <c r="K171" s="665">
        <f t="shared" ref="K171:O171" si="217">SUM(K166:K170)</f>
        <v>54094</v>
      </c>
      <c r="L171" s="661">
        <f t="shared" si="217"/>
        <v>10474</v>
      </c>
      <c r="M171" s="665">
        <f t="shared" si="217"/>
        <v>15827</v>
      </c>
      <c r="N171" s="661">
        <f t="shared" si="217"/>
        <v>7788</v>
      </c>
      <c r="O171" s="665">
        <f t="shared" si="217"/>
        <v>10915</v>
      </c>
      <c r="P171" s="661">
        <f t="shared" si="211"/>
        <v>2686</v>
      </c>
      <c r="Q171" s="665">
        <f t="shared" si="212"/>
        <v>4912</v>
      </c>
      <c r="R171" s="661">
        <f>SUM(R166:R170)</f>
        <v>1128</v>
      </c>
      <c r="S171" s="665">
        <f>SUM(S166:S170)</f>
        <v>1305</v>
      </c>
      <c r="T171" s="661">
        <f>SUM(T166:T170)</f>
        <v>1846</v>
      </c>
      <c r="U171" s="665">
        <f>SUM(U166:U170)</f>
        <v>2760</v>
      </c>
      <c r="V171" s="661">
        <f t="shared" si="213"/>
        <v>-288</v>
      </c>
      <c r="W171" s="663">
        <f t="shared" si="214"/>
        <v>847</v>
      </c>
      <c r="X171" s="4047"/>
      <c r="Y171" s="4044"/>
      <c r="Z171" s="4047"/>
      <c r="AA171" s="3183"/>
      <c r="AB171" s="3183"/>
      <c r="AC171" s="3183"/>
      <c r="AD171" s="2"/>
      <c r="AE171" s="252"/>
      <c r="AF171" s="2"/>
      <c r="AG171" s="252"/>
      <c r="AH171" s="2"/>
      <c r="AI171" s="252"/>
      <c r="AJ171" s="2"/>
      <c r="AK171" s="252"/>
      <c r="AL171" s="2"/>
      <c r="AM171" s="252"/>
      <c r="AN171" s="2"/>
      <c r="AO171" s="252"/>
      <c r="AP171" s="2"/>
      <c r="AQ171" s="252"/>
      <c r="AR171" s="2"/>
      <c r="AS171" s="252"/>
      <c r="AT171" s="2"/>
      <c r="AU171" s="252"/>
    </row>
    <row r="172" spans="1:47" ht="13.5" x14ac:dyDescent="0.25">
      <c r="A172" s="649" t="e">
        <v>#VALUE!</v>
      </c>
      <c r="B172" s="30" t="e">
        <v>#VALUE!</v>
      </c>
      <c r="C172" s="30" t="e">
        <v>#VALUE!</v>
      </c>
      <c r="D172" s="649"/>
      <c r="E172" s="723"/>
      <c r="F172" s="666"/>
      <c r="G172" s="666"/>
      <c r="H172" s="666"/>
      <c r="I172" s="666"/>
      <c r="J172" s="666"/>
      <c r="K172" s="666"/>
      <c r="L172" s="666"/>
      <c r="M172" s="666"/>
      <c r="N172" s="666"/>
      <c r="O172" s="666"/>
      <c r="P172" s="667"/>
      <c r="Q172" s="652"/>
      <c r="R172" s="666"/>
      <c r="S172" s="666"/>
      <c r="T172" s="667"/>
      <c r="U172" s="652"/>
      <c r="V172" s="666"/>
      <c r="W172" s="668"/>
      <c r="X172" s="4047"/>
      <c r="Y172" s="4044"/>
      <c r="Z172" s="4047"/>
      <c r="AA172" s="3183"/>
      <c r="AB172" s="3183"/>
      <c r="AC172" s="3183"/>
      <c r="AD172" s="261">
        <f>+F173-G173</f>
        <v>525</v>
      </c>
      <c r="AE172" s="262">
        <f>IF(G173=0,0,IF(AD172&gt;0,ABS(+AD172/G173),-ABS(+AD172/G173)))</f>
        <v>2.8056861906797778E-2</v>
      </c>
      <c r="AF172" s="18">
        <f>+H173-I173</f>
        <v>14916</v>
      </c>
      <c r="AG172" s="262">
        <f>IF(I173=0,0,IF(AF172&gt;0,ABS(+AF172/I173),-ABS(+AF172/I173)))</f>
        <v>0.24280110038578614</v>
      </c>
      <c r="AH172" s="18">
        <f>+J173-K173</f>
        <v>1217719</v>
      </c>
      <c r="AI172" s="262">
        <f>IF(K173=0,0,IF(AH172&gt;0,ABS(+AH172/K173),-ABS(+AH172/K173)))</f>
        <v>0.12744025121360431</v>
      </c>
      <c r="AJ172" s="18">
        <f>+L173-M173</f>
        <v>160685</v>
      </c>
      <c r="AK172" s="262">
        <f>IF(M173=0,0,IF(AJ172&gt;0,ABS(+AJ172/M173),-ABS(+AJ172/M173)))</f>
        <v>3.5864409609344991E-2</v>
      </c>
      <c r="AL172" s="18">
        <f>+N173-O173</f>
        <v>474958</v>
      </c>
      <c r="AM172" s="262">
        <f>IF(O173=0,0,IF(AL172&gt;0,ABS(+AL172/O173),-ABS(+AL172/O173)))</f>
        <v>0.15589772205081073</v>
      </c>
      <c r="AN172" s="18">
        <f>+P173-Q173</f>
        <v>-314273</v>
      </c>
      <c r="AO172" s="262">
        <f>IF(Q173=0,0,IF(AN172&gt;0,ABS(+AN172/Q173),-ABS(+AN172/Q173)))</f>
        <v>-0.21919697129270366</v>
      </c>
      <c r="AP172" s="18">
        <f>+R173-S173</f>
        <v>141465</v>
      </c>
      <c r="AQ172" s="262">
        <f>IF(S173=0,0,IF(AP172&gt;0,ABS(+AP172/S173),-ABS(+AP172/S173)))</f>
        <v>0.17794160561906294</v>
      </c>
      <c r="AR172" s="18">
        <f>+T173-U173</f>
        <v>82781</v>
      </c>
      <c r="AS172" s="262">
        <f>IF(U173=0,0,IF(AR172&gt;0,ABS(+AR172/U173),-ABS(+AR172/U173)))</f>
        <v>0.11947534245191385</v>
      </c>
      <c r="AT172" s="18">
        <f>+V173-W173</f>
        <v>-538519</v>
      </c>
      <c r="AU172" s="263">
        <f>IF(W173=0,0,IF(AT172&gt;0,ABS(+AT172/W173),-ABS(+AT172/W173)))</f>
        <v>-9.9482561146826285</v>
      </c>
    </row>
    <row r="173" spans="1:47" ht="13.5" x14ac:dyDescent="0.25">
      <c r="A173" s="659" t="e">
        <v>#VALUE!</v>
      </c>
      <c r="B173" s="30" t="e">
        <v>#VALUE!</v>
      </c>
      <c r="C173" s="30" t="e">
        <v>#VALUE!</v>
      </c>
      <c r="D173" s="659" t="s">
        <v>7</v>
      </c>
      <c r="E173" s="724"/>
      <c r="F173" s="669">
        <f>+F159+F165+F171</f>
        <v>19237</v>
      </c>
      <c r="G173" s="682">
        <f t="shared" ref="G173:O173" si="218">+G159+G165+G171</f>
        <v>18712</v>
      </c>
      <c r="H173" s="661">
        <f t="shared" si="218"/>
        <v>76349</v>
      </c>
      <c r="I173" s="665">
        <f t="shared" si="218"/>
        <v>61433</v>
      </c>
      <c r="J173" s="661">
        <f>+J159+J165+J171</f>
        <v>10772934</v>
      </c>
      <c r="K173" s="665">
        <f>+K159+K165+K171</f>
        <v>9555215</v>
      </c>
      <c r="L173" s="661">
        <f t="shared" si="218"/>
        <v>4641032</v>
      </c>
      <c r="M173" s="665">
        <f t="shared" si="218"/>
        <v>4480347</v>
      </c>
      <c r="N173" s="661">
        <f t="shared" si="218"/>
        <v>3521558</v>
      </c>
      <c r="O173" s="665">
        <f t="shared" si="218"/>
        <v>3046600</v>
      </c>
      <c r="P173" s="661">
        <f t="shared" si="211"/>
        <v>1119474</v>
      </c>
      <c r="Q173" s="665">
        <f t="shared" si="212"/>
        <v>1433747</v>
      </c>
      <c r="R173" s="661">
        <f>+R159+R165+R171</f>
        <v>936473</v>
      </c>
      <c r="S173" s="665">
        <f>+S159+S165+S171</f>
        <v>795008</v>
      </c>
      <c r="T173" s="661">
        <f>+T159+T165+T171</f>
        <v>775652</v>
      </c>
      <c r="U173" s="665">
        <f>+U159+U165+U171</f>
        <v>692871</v>
      </c>
      <c r="V173" s="661">
        <f t="shared" si="213"/>
        <v>-592651</v>
      </c>
      <c r="W173" s="663">
        <f t="shared" si="214"/>
        <v>-54132</v>
      </c>
      <c r="X173" s="4047"/>
      <c r="Y173" s="4044"/>
      <c r="Z173" s="4047"/>
      <c r="AA173" s="3183"/>
      <c r="AB173" s="3183"/>
      <c r="AC173" s="3183"/>
      <c r="AD173" s="2"/>
      <c r="AE173" s="252"/>
      <c r="AF173" s="2"/>
      <c r="AG173" s="252"/>
      <c r="AH173" s="2"/>
      <c r="AI173" s="252"/>
      <c r="AJ173" s="2"/>
      <c r="AK173" s="252"/>
      <c r="AL173" s="2"/>
      <c r="AM173" s="252"/>
      <c r="AN173" s="2"/>
      <c r="AO173" s="252"/>
      <c r="AP173" s="2"/>
      <c r="AQ173" s="252"/>
      <c r="AR173" s="2"/>
      <c r="AS173" s="252"/>
      <c r="AT173" s="2"/>
      <c r="AU173" s="252"/>
    </row>
    <row r="174" spans="1:47" ht="9.75" customHeight="1" x14ac:dyDescent="0.25">
      <c r="A174" s="649" t="e">
        <v>#VALUE!</v>
      </c>
      <c r="B174" s="30" t="e">
        <v>#VALUE!</v>
      </c>
      <c r="C174" s="30" t="e">
        <v>#VALUE!</v>
      </c>
      <c r="D174" s="649"/>
      <c r="E174" s="723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7"/>
      <c r="Q174" s="652"/>
      <c r="R174" s="666"/>
      <c r="S174" s="666"/>
      <c r="T174" s="667"/>
      <c r="U174" s="652"/>
      <c r="V174" s="666"/>
      <c r="W174" s="668"/>
      <c r="X174" s="4047"/>
      <c r="Z174" s="4047"/>
      <c r="AA174" s="3183"/>
      <c r="AB174" s="3183"/>
      <c r="AC174" s="3183"/>
      <c r="AD174" s="70">
        <f>+F175-G175</f>
        <v>1926</v>
      </c>
      <c r="AE174" s="264">
        <f>IF(G175=0,0,IF(AD174&gt;0,ABS(+AD174/G175),-ABS(+AD174/G175)))</f>
        <v>8.89689578713969E-2</v>
      </c>
      <c r="AF174" s="70">
        <f>+H175-I175</f>
        <v>15951</v>
      </c>
      <c r="AG174" s="264">
        <f>IF(I175=0,0,IF(AF174&gt;0,ABS(+AF174/I175),-ABS(+AF174/I175)))</f>
        <v>0.27956744251261917</v>
      </c>
      <c r="AH174" s="70">
        <f>+J175-K175</f>
        <v>1758453</v>
      </c>
      <c r="AI174" s="264">
        <f>IF(K175=0,0,IF(AH174&gt;0,ABS(+AH174/K175),-ABS(+AH174/K175)))</f>
        <v>0.2100333781042264</v>
      </c>
      <c r="AJ174" s="70">
        <f>+L175-M175</f>
        <v>444017</v>
      </c>
      <c r="AK174" s="264">
        <f>IF(M175=0,0,IF(AJ174&gt;0,ABS(+AJ174/M175),-ABS(+AJ174/M175)))</f>
        <v>0.1142026963664614</v>
      </c>
      <c r="AL174" s="70">
        <f>+N175-O175</f>
        <v>457706</v>
      </c>
      <c r="AM174" s="264">
        <f>IF(O175=0,0,IF(AL174&gt;0,ABS(+AL174/O175),-ABS(+AL174/O175)))</f>
        <v>0.17701694962450623</v>
      </c>
      <c r="AN174" s="70">
        <f>+P175-Q175</f>
        <v>-13689</v>
      </c>
      <c r="AO174" s="264">
        <f>IF(Q175=0,0,IF(AN174&gt;0,ABS(+AN174/Q175),-ABS(+AN174/Q175)))</f>
        <v>-1.0511314117749139E-2</v>
      </c>
      <c r="AP174" s="70">
        <f>+R175-S175</f>
        <v>116512</v>
      </c>
      <c r="AQ174" s="264">
        <f>IF(S175=0,0,IF(AP174&gt;0,ABS(+AP174/S175),-ABS(+AP174/S175)))</f>
        <v>0.28862536817619938</v>
      </c>
      <c r="AR174" s="70">
        <f>+T175-U175</f>
        <v>100673</v>
      </c>
      <c r="AS174" s="264">
        <f>IF(U175=0,0,IF(AR174&gt;0,ABS(+AR174/U175),-ABS(+AR174/U175)))</f>
        <v>0.20625275299372062</v>
      </c>
      <c r="AT174" s="70">
        <f>+V175-W175</f>
        <v>-230874</v>
      </c>
      <c r="AU174" s="264">
        <f>IF(W175=0,0,IF(AT174&gt;0,ABS(+AT174/W175),-ABS(+AT174/W175)))</f>
        <v>-0.56238444730797243</v>
      </c>
    </row>
    <row r="175" spans="1:47" ht="13.5" x14ac:dyDescent="0.25">
      <c r="A175" s="1057" t="e">
        <v>#VALUE!</v>
      </c>
      <c r="B175" s="30" t="e">
        <v>#VALUE!</v>
      </c>
      <c r="C175" s="30" t="e">
        <v>#VALUE!</v>
      </c>
      <c r="D175" s="1057" t="s">
        <v>383</v>
      </c>
      <c r="E175" s="1057"/>
      <c r="F175" s="674">
        <f>+'17NM_Flex Cost'!E136</f>
        <v>23574</v>
      </c>
      <c r="G175" s="673">
        <f>+'17NM_Flex Cost'!F136</f>
        <v>21648</v>
      </c>
      <c r="H175" s="657">
        <f>+SUM(H155:H157)</f>
        <v>73007</v>
      </c>
      <c r="I175" s="675">
        <f>+SUM(I155:I157)</f>
        <v>57056</v>
      </c>
      <c r="J175" s="657">
        <f>SUM(J155:J157)</f>
        <v>10130708</v>
      </c>
      <c r="K175" s="675">
        <f>SUM(K155:K157)</f>
        <v>8372255</v>
      </c>
      <c r="L175" s="657">
        <f t="shared" ref="L175:W175" si="219">SUM(L155:L157)</f>
        <v>4331990</v>
      </c>
      <c r="M175" s="675">
        <f t="shared" si="219"/>
        <v>3887973</v>
      </c>
      <c r="N175" s="657">
        <f t="shared" si="219"/>
        <v>3043368</v>
      </c>
      <c r="O175" s="675">
        <f t="shared" si="219"/>
        <v>2585662</v>
      </c>
      <c r="P175" s="657">
        <f t="shared" si="219"/>
        <v>1288622</v>
      </c>
      <c r="Q175" s="675">
        <f t="shared" si="219"/>
        <v>1302311</v>
      </c>
      <c r="R175" s="657">
        <f t="shared" si="219"/>
        <v>520191</v>
      </c>
      <c r="S175" s="675">
        <f t="shared" si="219"/>
        <v>403679</v>
      </c>
      <c r="T175" s="657">
        <f t="shared" si="219"/>
        <v>588778</v>
      </c>
      <c r="U175" s="675">
        <f t="shared" si="219"/>
        <v>488105</v>
      </c>
      <c r="V175" s="657">
        <f t="shared" si="219"/>
        <v>179653</v>
      </c>
      <c r="W175" s="676">
        <f t="shared" si="219"/>
        <v>410527</v>
      </c>
      <c r="X175" s="4047"/>
      <c r="Y175" s="4044" t="s">
        <v>1199</v>
      </c>
      <c r="Z175" s="4047"/>
      <c r="AA175" s="3183"/>
      <c r="AB175" s="3183"/>
      <c r="AC175" s="3183"/>
      <c r="AD175" s="2"/>
      <c r="AE175" s="252"/>
      <c r="AF175" s="2"/>
      <c r="AG175" s="252"/>
      <c r="AH175" s="2"/>
      <c r="AI175" s="252"/>
      <c r="AJ175" s="2"/>
      <c r="AK175" s="252"/>
      <c r="AL175" s="2"/>
      <c r="AM175" s="252"/>
      <c r="AN175" s="2"/>
      <c r="AO175" s="252"/>
      <c r="AP175" s="2"/>
      <c r="AQ175" s="252"/>
      <c r="AR175" s="2"/>
      <c r="AS175" s="252"/>
      <c r="AT175" s="2"/>
      <c r="AU175" s="252"/>
    </row>
    <row r="176" spans="1:47" ht="13.5" x14ac:dyDescent="0.25">
      <c r="A176" s="1614" t="e">
        <v>#VALUE!</v>
      </c>
      <c r="B176" s="30" t="e">
        <v>#VALUE!</v>
      </c>
      <c r="C176" s="30" t="e">
        <v>#VALUE!</v>
      </c>
      <c r="D176" s="1614"/>
      <c r="E176" s="1614"/>
      <c r="F176" s="783"/>
      <c r="G176" s="783"/>
      <c r="H176" s="687"/>
      <c r="I176" s="687"/>
      <c r="J176" s="687"/>
      <c r="K176" s="687"/>
      <c r="L176" s="687"/>
      <c r="M176" s="687"/>
      <c r="N176" s="687"/>
      <c r="O176" s="687"/>
      <c r="P176" s="687"/>
      <c r="Q176" s="687"/>
      <c r="R176" s="687"/>
      <c r="S176" s="687"/>
      <c r="T176" s="687"/>
      <c r="U176" s="687"/>
      <c r="V176" s="687"/>
      <c r="W176" s="687"/>
      <c r="X176" s="4047"/>
      <c r="Y176" s="4044"/>
      <c r="Z176" s="4047"/>
      <c r="AA176" s="3183"/>
      <c r="AB176" s="3183"/>
      <c r="AC176" s="3183"/>
      <c r="AD176" s="2"/>
      <c r="AE176" s="252"/>
      <c r="AF176" s="2"/>
      <c r="AG176" s="252"/>
      <c r="AH176" s="2"/>
      <c r="AI176" s="252"/>
      <c r="AJ176" s="2"/>
      <c r="AK176" s="252"/>
      <c r="AL176" s="2"/>
      <c r="AM176" s="252"/>
      <c r="AN176" s="2"/>
      <c r="AO176" s="252"/>
      <c r="AP176" s="2"/>
      <c r="AQ176" s="252"/>
      <c r="AR176" s="2"/>
      <c r="AS176" s="252"/>
      <c r="AT176" s="2"/>
      <c r="AU176" s="252"/>
    </row>
    <row r="177" spans="1:47" ht="13.5" x14ac:dyDescent="0.25">
      <c r="A177" s="647" t="e">
        <v>#VALUE!</v>
      </c>
      <c r="B177" s="30" t="e">
        <v>#VALUE!</v>
      </c>
      <c r="C177" s="30" t="e">
        <v>#VALUE!</v>
      </c>
      <c r="D177" s="647" t="s">
        <v>130</v>
      </c>
      <c r="E177" s="647"/>
      <c r="F177" s="648"/>
      <c r="G177" s="648"/>
      <c r="H177" s="648"/>
      <c r="I177" s="648"/>
      <c r="J177" s="648"/>
      <c r="K177" s="648"/>
      <c r="L177" s="648"/>
      <c r="M177" s="648"/>
      <c r="N177" s="648"/>
      <c r="O177" s="648"/>
      <c r="P177" s="648"/>
      <c r="Q177" s="648"/>
      <c r="R177" s="648"/>
      <c r="S177" s="648"/>
      <c r="T177" s="648"/>
      <c r="U177" s="648"/>
      <c r="V177" s="648"/>
      <c r="W177" s="648"/>
      <c r="X177" s="4047"/>
      <c r="Y177" s="4044"/>
      <c r="Z177" s="4047"/>
      <c r="AC177" s="3183"/>
      <c r="AD177" s="70">
        <f t="shared" ref="AD177:AD185" si="220">+F178-G178</f>
        <v>1794</v>
      </c>
      <c r="AE177" s="264">
        <f t="shared" ref="AE177:AE185" si="221">IF(G178=0,0,IF(AD177&gt;0,ABS(+AD177/G178),-ABS(+AD177/G178)))</f>
        <v>8.4503061705134247E-2</v>
      </c>
      <c r="AF177" s="70">
        <f t="shared" ref="AF177:AF185" si="222">+H178-I178</f>
        <v>2210</v>
      </c>
      <c r="AG177" s="264">
        <f t="shared" ref="AG177:AG185" si="223">IF(I178=0,0,IF(AF177&gt;0,ABS(+AF177/I178),-ABS(+AF177/I178)))</f>
        <v>2.8460310101478391E-2</v>
      </c>
      <c r="AH177" s="70">
        <f t="shared" ref="AH177:AH185" si="224">+J178-K178</f>
        <v>474768.0622403454</v>
      </c>
      <c r="AI177" s="264">
        <f t="shared" ref="AI177:AI185" si="225">IF(K178=0,0,IF(AH177&gt;0,ABS(+AH177/K178),-ABS(+AH177/K178)))</f>
        <v>5.512110683390848E-2</v>
      </c>
      <c r="AJ177" s="70">
        <f t="shared" ref="AJ177:AJ185" si="226">+L178-M178</f>
        <v>256296.62999999989</v>
      </c>
      <c r="AK177" s="264">
        <f t="shared" ref="AK177:AK185" si="227">IF(M178=0,0,IF(AJ177&gt;0,ABS(+AJ177/M178),-ABS(+AJ177/M178)))</f>
        <v>7.8210344957014233E-2</v>
      </c>
      <c r="AL177" s="70">
        <f t="shared" ref="AL177:AL185" si="228">+N178-O178</f>
        <v>407239.92178631388</v>
      </c>
      <c r="AM177" s="264">
        <f t="shared" ref="AM177:AM185" si="229">IF(O178=0,0,IF(AL177&gt;0,ABS(+AL177/O178),-ABS(+AL177/O178)))</f>
        <v>8.8691119146482769E-2</v>
      </c>
      <c r="AN177" s="70">
        <f t="shared" ref="AN177:AN185" si="230">+P178-Q178</f>
        <v>-150943.29178631399</v>
      </c>
      <c r="AO177" s="264">
        <f t="shared" ref="AO177:AO185" si="231">IF(Q178=0,0,IF(AN177&gt;0,ABS(+AN177/Q178),-ABS(+AN177/Q178)))</f>
        <v>-0.11481649340026762</v>
      </c>
      <c r="AP177" s="70">
        <f t="shared" ref="AP177:AP185" si="232">+R178-S178</f>
        <v>-107591.44764716015</v>
      </c>
      <c r="AQ177" s="264">
        <f t="shared" ref="AQ177:AQ185" si="233">IF(S178=0,0,IF(AP177&gt;0,ABS(+AP177/S178),-ABS(+AP177/S178)))</f>
        <v>-5.0596436770084179E-2</v>
      </c>
      <c r="AR177" s="70">
        <f t="shared" ref="AR177:AR185" si="234">+T178-U178</f>
        <v>-301570.55155443377</v>
      </c>
      <c r="AS177" s="264">
        <f t="shared" ref="AS177:AS185" si="235">IF(U178=0,0,IF(AR177&gt;0,ABS(+AR177/U178),-ABS(+AR177/U178)))</f>
        <v>-0.20212907420912879</v>
      </c>
      <c r="AT177" s="70">
        <f t="shared" ref="AT177:AT185" si="236">+V178-W178</f>
        <v>258218.707415279</v>
      </c>
      <c r="AU177" s="264">
        <f t="shared" ref="AU177:AU185" si="237">IF(W178=0,0,IF(AT177&gt;0,ABS(+AT177/W178),-ABS(+AT177/W178)))</f>
        <v>5.2344304242520727E-2</v>
      </c>
    </row>
    <row r="178" spans="1:47" ht="13.5" x14ac:dyDescent="0.25">
      <c r="A178" s="2424">
        <v>6020</v>
      </c>
      <c r="B178" s="30" t="s">
        <v>218</v>
      </c>
      <c r="C178" s="30" t="s">
        <v>1535</v>
      </c>
      <c r="D178" s="649" t="s">
        <v>4027</v>
      </c>
      <c r="E178" s="723"/>
      <c r="F178" s="656">
        <f>SUM(F190:F191)</f>
        <v>23024</v>
      </c>
      <c r="G178" s="651">
        <f t="shared" ref="G178:O178" si="238">SUM(G190:G191)</f>
        <v>21230</v>
      </c>
      <c r="H178" s="654">
        <f t="shared" si="238"/>
        <v>79862</v>
      </c>
      <c r="I178" s="651">
        <f>SUM(I190:I191)</f>
        <v>77652</v>
      </c>
      <c r="J178" s="654">
        <f>SUM(J190:J191)</f>
        <v>9087948.9199999999</v>
      </c>
      <c r="K178" s="651">
        <f>SUM(K190:K191)</f>
        <v>8613180.8577596545</v>
      </c>
      <c r="L178" s="654">
        <f t="shared" si="238"/>
        <v>3533313.63</v>
      </c>
      <c r="M178" s="651">
        <f t="shared" si="238"/>
        <v>3277017</v>
      </c>
      <c r="N178" s="654">
        <f t="shared" si="238"/>
        <v>4998905.081786314</v>
      </c>
      <c r="O178" s="651">
        <f t="shared" si="238"/>
        <v>4591665.16</v>
      </c>
      <c r="P178" s="650">
        <f>+L178-N178</f>
        <v>-1465591.4517863141</v>
      </c>
      <c r="Q178" s="652">
        <f>+M178-O178</f>
        <v>-1314648.1600000001</v>
      </c>
      <c r="R178" s="654">
        <f>SUM(R190:R191)</f>
        <v>2018871.4915528398</v>
      </c>
      <c r="S178" s="651">
        <f>SUM(S190:S191)</f>
        <v>2126462.9391999999</v>
      </c>
      <c r="T178" s="672">
        <f>SUM(T190:T191)</f>
        <v>1190399.6300455662</v>
      </c>
      <c r="U178" s="651">
        <f>SUM(U190:U191)</f>
        <v>1491970.1816</v>
      </c>
      <c r="V178" s="650">
        <f>+P178-R178-T178</f>
        <v>-4674862.5733847208</v>
      </c>
      <c r="W178" s="653">
        <f>+Q178-S178-U178</f>
        <v>-4933081.2807999998</v>
      </c>
      <c r="X178" s="4047"/>
      <c r="Y178" s="4044"/>
      <c r="Z178" s="4047"/>
      <c r="AA178" s="3183" t="s">
        <v>1740</v>
      </c>
      <c r="AB178" s="3183"/>
      <c r="AC178" s="3183"/>
      <c r="AD178" s="70">
        <f t="shared" si="220"/>
        <v>-1457</v>
      </c>
      <c r="AE178" s="264">
        <f t="shared" si="221"/>
        <v>-0.1017031969845037</v>
      </c>
      <c r="AF178" s="70">
        <f t="shared" si="222"/>
        <v>-10647</v>
      </c>
      <c r="AG178" s="264">
        <f t="shared" si="223"/>
        <v>-0.33562399520852376</v>
      </c>
      <c r="AH178" s="70">
        <f t="shared" si="224"/>
        <v>-509255</v>
      </c>
      <c r="AI178" s="264">
        <f t="shared" si="225"/>
        <v>-7.4358059341602167E-2</v>
      </c>
      <c r="AJ178" s="70">
        <f t="shared" si="226"/>
        <v>-161763</v>
      </c>
      <c r="AK178" s="264">
        <f t="shared" si="227"/>
        <v>-6.233855419318813E-2</v>
      </c>
      <c r="AL178" s="70">
        <f t="shared" si="228"/>
        <v>-189076</v>
      </c>
      <c r="AM178" s="264">
        <f t="shared" si="229"/>
        <v>-9.8080063409988316E-2</v>
      </c>
      <c r="AN178" s="70">
        <f t="shared" si="230"/>
        <v>27313</v>
      </c>
      <c r="AO178" s="264">
        <f t="shared" si="231"/>
        <v>4.0940493660241717E-2</v>
      </c>
      <c r="AP178" s="70">
        <f t="shared" si="232"/>
        <v>-809</v>
      </c>
      <c r="AQ178" s="264">
        <f t="shared" si="233"/>
        <v>-1.3592823526842046E-3</v>
      </c>
      <c r="AR178" s="70">
        <f t="shared" si="234"/>
        <v>-75475</v>
      </c>
      <c r="AS178" s="264">
        <f t="shared" si="235"/>
        <v>-0.11098840338457647</v>
      </c>
      <c r="AT178" s="70">
        <f t="shared" si="236"/>
        <v>103597</v>
      </c>
      <c r="AU178" s="264">
        <f t="shared" si="237"/>
        <v>0.170374670670697</v>
      </c>
    </row>
    <row r="179" spans="1:47" ht="13.5" x14ac:dyDescent="0.25">
      <c r="A179" s="649">
        <v>6040</v>
      </c>
      <c r="B179" s="30" t="s">
        <v>2872</v>
      </c>
      <c r="C179" s="30" t="s">
        <v>1535</v>
      </c>
      <c r="D179" s="649" t="s">
        <v>1534</v>
      </c>
      <c r="E179" s="723"/>
      <c r="F179" s="656">
        <f>+'17HPM_DATA_INPUT'!D121</f>
        <v>12869</v>
      </c>
      <c r="G179" s="651">
        <f>+'17HPM_DATA_INPUT'!E121</f>
        <v>14326</v>
      </c>
      <c r="H179" s="654">
        <f>+'17HPM_DATA_INPUT'!F121</f>
        <v>21076</v>
      </c>
      <c r="I179" s="651">
        <f>+'17HPM_DATA_INPUT'!G121</f>
        <v>31723</v>
      </c>
      <c r="J179" s="654">
        <f>+'17HPM_DATA_INPUT'!H121</f>
        <v>6339431</v>
      </c>
      <c r="K179" s="651">
        <f>+'17HPM_DATA_INPUT'!I121</f>
        <v>6848686</v>
      </c>
      <c r="L179" s="654">
        <f>+'17HPM_DATA_INPUT'!J121</f>
        <v>2433148</v>
      </c>
      <c r="M179" s="651">
        <f>+'17HPM_DATA_INPUT'!K121</f>
        <v>2594911</v>
      </c>
      <c r="N179" s="654">
        <f>+'17HPM_DATA_INPUT'!L121</f>
        <v>1738696</v>
      </c>
      <c r="O179" s="651">
        <f>+'17HPM_DATA_INPUT'!M121</f>
        <v>1927772</v>
      </c>
      <c r="P179" s="650">
        <f t="shared" ref="P179:P190" si="239">+L179-N179</f>
        <v>694452</v>
      </c>
      <c r="Q179" s="652">
        <f t="shared" ref="Q179:Q190" si="240">+M179-O179</f>
        <v>667139</v>
      </c>
      <c r="R179" s="654">
        <f>+'17HPM_DATA_INPUT'!P121</f>
        <v>594358</v>
      </c>
      <c r="S179" s="651">
        <f>+'17HPM_DATA_INPUT'!Q121</f>
        <v>595167</v>
      </c>
      <c r="T179" s="672">
        <f>+'17HPM_DATA_INPUT'!R121</f>
        <v>604551</v>
      </c>
      <c r="U179" s="651">
        <f>+'17HPM_DATA_INPUT'!S121</f>
        <v>680026</v>
      </c>
      <c r="V179" s="650">
        <f t="shared" ref="V179:V190" si="241">+P179-R179-T179</f>
        <v>-504457</v>
      </c>
      <c r="W179" s="653">
        <f t="shared" ref="W179:W190" si="242">+Q179-S179-U179</f>
        <v>-608054</v>
      </c>
      <c r="X179" s="4047"/>
      <c r="Y179" s="4044"/>
      <c r="Z179" s="4047"/>
      <c r="AA179" s="3183"/>
      <c r="AB179" s="3183"/>
      <c r="AC179" s="3183"/>
      <c r="AD179" s="261">
        <f t="shared" si="220"/>
        <v>-191</v>
      </c>
      <c r="AE179" s="262">
        <f t="shared" si="221"/>
        <v>-5.4543377691472954E-3</v>
      </c>
      <c r="AF179" s="18">
        <f t="shared" si="222"/>
        <v>-8437</v>
      </c>
      <c r="AG179" s="262">
        <f t="shared" si="223"/>
        <v>-7.7138285714285715E-2</v>
      </c>
      <c r="AH179" s="18">
        <f t="shared" si="224"/>
        <v>-34486.937759654596</v>
      </c>
      <c r="AI179" s="262">
        <f t="shared" si="225"/>
        <v>-2.2304510882750917E-3</v>
      </c>
      <c r="AJ179" s="18">
        <f t="shared" si="226"/>
        <v>94533.629999999888</v>
      </c>
      <c r="AK179" s="262">
        <f t="shared" si="227"/>
        <v>1.6099248832751337E-2</v>
      </c>
      <c r="AL179" s="18">
        <f t="shared" si="228"/>
        <v>218163.92178631388</v>
      </c>
      <c r="AM179" s="262">
        <f t="shared" si="229"/>
        <v>3.3463612951875416E-2</v>
      </c>
      <c r="AN179" s="18">
        <f t="shared" si="230"/>
        <v>-123630.29178631399</v>
      </c>
      <c r="AO179" s="262">
        <f t="shared" si="231"/>
        <v>-0.19093211250681605</v>
      </c>
      <c r="AP179" s="18">
        <f t="shared" si="232"/>
        <v>-108400.44764715992</v>
      </c>
      <c r="AQ179" s="262">
        <f t="shared" si="233"/>
        <v>-3.9829238386105976E-2</v>
      </c>
      <c r="AR179" s="18">
        <f t="shared" si="234"/>
        <v>-377045.55155443354</v>
      </c>
      <c r="AS179" s="262">
        <f t="shared" si="235"/>
        <v>-0.17359402136549021</v>
      </c>
      <c r="AT179" s="18">
        <f t="shared" si="236"/>
        <v>361815.707415279</v>
      </c>
      <c r="AU179" s="263">
        <f t="shared" si="237"/>
        <v>6.5296313675821671E-2</v>
      </c>
    </row>
    <row r="180" spans="1:47" ht="13.5" x14ac:dyDescent="0.25">
      <c r="A180" s="659">
        <v>40</v>
      </c>
      <c r="B180" s="30" t="e">
        <v>#N/A</v>
      </c>
      <c r="C180" s="30" t="e">
        <v>#N/A</v>
      </c>
      <c r="D180" s="659" t="s">
        <v>2608</v>
      </c>
      <c r="E180" s="723"/>
      <c r="F180" s="660">
        <f>+'17HPM_DATA_INPUT'!D122+'Departmental PL'!F191</f>
        <v>34827</v>
      </c>
      <c r="G180" s="664">
        <f>+'17HPM_DATA_INPUT'!E122+'Departmental PL'!G191</f>
        <v>35018</v>
      </c>
      <c r="H180" s="661">
        <f>SUM(H178:H179)</f>
        <v>100938</v>
      </c>
      <c r="I180" s="665">
        <f t="shared" ref="I180:O180" si="243">SUM(I178:I179)</f>
        <v>109375</v>
      </c>
      <c r="J180" s="661">
        <f>SUM(J178:J179)</f>
        <v>15427379.92</v>
      </c>
      <c r="K180" s="665">
        <f>SUM(K178:K179)</f>
        <v>15461866.857759655</v>
      </c>
      <c r="L180" s="661">
        <f t="shared" si="243"/>
        <v>5966461.6299999999</v>
      </c>
      <c r="M180" s="665">
        <f t="shared" si="243"/>
        <v>5871928</v>
      </c>
      <c r="N180" s="661">
        <f t="shared" si="243"/>
        <v>6737601.081786314</v>
      </c>
      <c r="O180" s="665">
        <f t="shared" si="243"/>
        <v>6519437.1600000001</v>
      </c>
      <c r="P180" s="661">
        <f t="shared" si="239"/>
        <v>-771139.45178631414</v>
      </c>
      <c r="Q180" s="665">
        <f t="shared" si="240"/>
        <v>-647509.16000000015</v>
      </c>
      <c r="R180" s="661">
        <f>SUM(R178:R179)</f>
        <v>2613229.49155284</v>
      </c>
      <c r="S180" s="665">
        <f>SUM(S178:S179)</f>
        <v>2721629.9391999999</v>
      </c>
      <c r="T180" s="661">
        <f>SUM(T178:T179)</f>
        <v>1794950.6300455662</v>
      </c>
      <c r="U180" s="665">
        <f>SUM(U178:U179)</f>
        <v>2171996.1815999998</v>
      </c>
      <c r="V180" s="661">
        <f t="shared" si="241"/>
        <v>-5179319.5733847208</v>
      </c>
      <c r="W180" s="663">
        <f t="shared" si="242"/>
        <v>-5541135.2807999998</v>
      </c>
      <c r="X180" s="4047"/>
      <c r="Y180" s="4044"/>
      <c r="Z180" s="4047"/>
      <c r="AA180" s="3183"/>
      <c r="AB180" s="3183"/>
      <c r="AC180" s="3183"/>
      <c r="AD180" s="70">
        <f t="shared" si="220"/>
        <v>0</v>
      </c>
      <c r="AE180" s="264">
        <f t="shared" si="221"/>
        <v>0</v>
      </c>
      <c r="AF180" s="70">
        <f t="shared" si="222"/>
        <v>0</v>
      </c>
      <c r="AG180" s="264">
        <f t="shared" si="223"/>
        <v>0</v>
      </c>
      <c r="AH180" s="70">
        <f t="shared" si="224"/>
        <v>52</v>
      </c>
      <c r="AI180" s="264">
        <f t="shared" si="225"/>
        <v>0.11845102505694761</v>
      </c>
      <c r="AJ180" s="70">
        <f t="shared" si="226"/>
        <v>156</v>
      </c>
      <c r="AK180" s="264">
        <f t="shared" si="227"/>
        <v>0.78787878787878785</v>
      </c>
      <c r="AL180" s="70">
        <f t="shared" si="228"/>
        <v>44</v>
      </c>
      <c r="AM180" s="264">
        <f t="shared" si="229"/>
        <v>0.19298245614035087</v>
      </c>
      <c r="AN180" s="70">
        <f t="shared" si="230"/>
        <v>112</v>
      </c>
      <c r="AO180" s="264">
        <f t="shared" si="231"/>
        <v>3.7333333333333334</v>
      </c>
      <c r="AP180" s="70">
        <f t="shared" si="232"/>
        <v>5</v>
      </c>
      <c r="AQ180" s="264">
        <f t="shared" si="233"/>
        <v>4.7619047619047616E-2</v>
      </c>
      <c r="AR180" s="70">
        <f t="shared" si="234"/>
        <v>-9</v>
      </c>
      <c r="AS180" s="264">
        <f t="shared" si="235"/>
        <v>-0.12162162162162163</v>
      </c>
      <c r="AT180" s="70">
        <f t="shared" si="236"/>
        <v>116</v>
      </c>
      <c r="AU180" s="264">
        <f t="shared" si="237"/>
        <v>0.55502392344497609</v>
      </c>
    </row>
    <row r="181" spans="1:47" ht="13.5" x14ac:dyDescent="0.25">
      <c r="A181" s="649">
        <v>6020</v>
      </c>
      <c r="B181" s="30" t="s">
        <v>218</v>
      </c>
      <c r="C181" s="30" t="s">
        <v>1535</v>
      </c>
      <c r="D181" s="649" t="s">
        <v>1533</v>
      </c>
      <c r="E181" s="723"/>
      <c r="F181" s="656">
        <f>+'17HPM_DATA_INPUT'!D123</f>
        <v>2</v>
      </c>
      <c r="G181" s="651">
        <f>+'17HPM_DATA_INPUT'!E123</f>
        <v>2</v>
      </c>
      <c r="H181" s="654">
        <f>+'17HPM_DATA_INPUT'!F123</f>
        <v>3</v>
      </c>
      <c r="I181" s="651">
        <f>+'17HPM_DATA_INPUT'!G123</f>
        <v>3</v>
      </c>
      <c r="J181" s="654">
        <f>+'17HPM_DATA_INPUT'!H123</f>
        <v>491</v>
      </c>
      <c r="K181" s="651">
        <f>+'17HPM_DATA_INPUT'!I123</f>
        <v>439</v>
      </c>
      <c r="L181" s="654">
        <f>+'17HPM_DATA_INPUT'!J123</f>
        <v>354</v>
      </c>
      <c r="M181" s="651">
        <f>+'17HPM_DATA_INPUT'!K123</f>
        <v>198</v>
      </c>
      <c r="N181" s="654">
        <f>+'17HPM_DATA_INPUT'!L123</f>
        <v>272</v>
      </c>
      <c r="O181" s="651">
        <f>+'17HPM_DATA_INPUT'!M123</f>
        <v>228</v>
      </c>
      <c r="P181" s="650">
        <f t="shared" si="239"/>
        <v>82</v>
      </c>
      <c r="Q181" s="652">
        <f t="shared" si="240"/>
        <v>-30</v>
      </c>
      <c r="R181" s="654">
        <f>+'17HPM_DATA_INPUT'!P123</f>
        <v>110</v>
      </c>
      <c r="S181" s="651">
        <f>+'17HPM_DATA_INPUT'!Q123</f>
        <v>105</v>
      </c>
      <c r="T181" s="654">
        <f>+'17HPM_DATA_INPUT'!R123</f>
        <v>65</v>
      </c>
      <c r="U181" s="651">
        <f>+'17HPM_DATA_INPUT'!S123</f>
        <v>74</v>
      </c>
      <c r="V181" s="650">
        <f t="shared" si="241"/>
        <v>-93</v>
      </c>
      <c r="W181" s="653">
        <f t="shared" si="242"/>
        <v>-209</v>
      </c>
      <c r="X181" s="4047"/>
      <c r="Y181" s="4044"/>
      <c r="Z181" s="4047"/>
      <c r="AA181" s="3183"/>
      <c r="AB181" s="3183"/>
      <c r="AC181" s="3183"/>
      <c r="AD181" s="70">
        <f t="shared" si="220"/>
        <v>3</v>
      </c>
      <c r="AE181" s="264">
        <f t="shared" si="221"/>
        <v>6.3829787234042548E-2</v>
      </c>
      <c r="AF181" s="70">
        <f t="shared" si="222"/>
        <v>-7</v>
      </c>
      <c r="AG181" s="264">
        <f t="shared" si="223"/>
        <v>-9.7222222222222224E-2</v>
      </c>
      <c r="AH181" s="70">
        <f t="shared" si="224"/>
        <v>-227</v>
      </c>
      <c r="AI181" s="264">
        <f t="shared" si="225"/>
        <v>-1.2163755224520416E-2</v>
      </c>
      <c r="AJ181" s="70">
        <f t="shared" si="226"/>
        <v>-325</v>
      </c>
      <c r="AK181" s="264">
        <f t="shared" si="227"/>
        <v>-4.1951723247708787E-2</v>
      </c>
      <c r="AL181" s="70">
        <f t="shared" si="228"/>
        <v>-219</v>
      </c>
      <c r="AM181" s="264">
        <f t="shared" si="229"/>
        <v>-4.1461567588034834E-2</v>
      </c>
      <c r="AN181" s="70">
        <f t="shared" si="230"/>
        <v>-106</v>
      </c>
      <c r="AO181" s="264">
        <f t="shared" si="231"/>
        <v>-4.3002028397565922E-2</v>
      </c>
      <c r="AP181" s="70">
        <f t="shared" si="232"/>
        <v>100</v>
      </c>
      <c r="AQ181" s="264">
        <f t="shared" si="233"/>
        <v>6.1312078479460456E-2</v>
      </c>
      <c r="AR181" s="70">
        <f t="shared" si="234"/>
        <v>-103</v>
      </c>
      <c r="AS181" s="264">
        <f t="shared" si="235"/>
        <v>-5.5287171229200217E-2</v>
      </c>
      <c r="AT181" s="70">
        <f t="shared" si="236"/>
        <v>-103</v>
      </c>
      <c r="AU181" s="264">
        <f t="shared" si="237"/>
        <v>-0.1000971817298348</v>
      </c>
    </row>
    <row r="182" spans="1:47" ht="13.5" x14ac:dyDescent="0.25">
      <c r="A182" s="649">
        <v>6040</v>
      </c>
      <c r="B182" s="30" t="s">
        <v>2872</v>
      </c>
      <c r="C182" s="30" t="s">
        <v>1535</v>
      </c>
      <c r="D182" s="649" t="s">
        <v>1534</v>
      </c>
      <c r="E182" s="723"/>
      <c r="F182" s="656">
        <f>+'17HPM_DATA_INPUT'!D124</f>
        <v>50</v>
      </c>
      <c r="G182" s="651">
        <f>+'17HPM_DATA_INPUT'!E124</f>
        <v>47</v>
      </c>
      <c r="H182" s="654">
        <f>+'17HPM_DATA_INPUT'!F124</f>
        <v>65</v>
      </c>
      <c r="I182" s="651">
        <f>+'17HPM_DATA_INPUT'!G124</f>
        <v>72</v>
      </c>
      <c r="J182" s="654">
        <f>+'17HPM_DATA_INPUT'!H124</f>
        <v>18435</v>
      </c>
      <c r="K182" s="651">
        <f>+'17HPM_DATA_INPUT'!I124</f>
        <v>18662</v>
      </c>
      <c r="L182" s="654">
        <f>+'17HPM_DATA_INPUT'!J124</f>
        <v>7422</v>
      </c>
      <c r="M182" s="651">
        <f>+'17HPM_DATA_INPUT'!K124</f>
        <v>7747</v>
      </c>
      <c r="N182" s="654">
        <f>+'17HPM_DATA_INPUT'!L124</f>
        <v>5063</v>
      </c>
      <c r="O182" s="651">
        <f>+'17HPM_DATA_INPUT'!M124</f>
        <v>5282</v>
      </c>
      <c r="P182" s="650">
        <f t="shared" si="239"/>
        <v>2359</v>
      </c>
      <c r="Q182" s="652">
        <f t="shared" si="240"/>
        <v>2465</v>
      </c>
      <c r="R182" s="654">
        <f>+'17HPM_DATA_INPUT'!P124</f>
        <v>1731</v>
      </c>
      <c r="S182" s="651">
        <f>+'17HPM_DATA_INPUT'!Q124</f>
        <v>1631</v>
      </c>
      <c r="T182" s="654">
        <f>+'17HPM_DATA_INPUT'!R124</f>
        <v>1760</v>
      </c>
      <c r="U182" s="651">
        <f>+'17HPM_DATA_INPUT'!S124</f>
        <v>1863</v>
      </c>
      <c r="V182" s="650">
        <f t="shared" si="241"/>
        <v>-1132</v>
      </c>
      <c r="W182" s="653">
        <f t="shared" si="242"/>
        <v>-1029</v>
      </c>
      <c r="X182" s="4047"/>
      <c r="Y182" s="4044"/>
      <c r="Z182" s="4047"/>
      <c r="AA182" s="3183"/>
      <c r="AB182" s="3183"/>
      <c r="AC182" s="3183"/>
      <c r="AD182" s="261">
        <f t="shared" si="220"/>
        <v>3</v>
      </c>
      <c r="AE182" s="262">
        <f t="shared" si="221"/>
        <v>6.1224489795918366E-2</v>
      </c>
      <c r="AF182" s="18">
        <f t="shared" si="222"/>
        <v>-7</v>
      </c>
      <c r="AG182" s="262">
        <f t="shared" si="223"/>
        <v>-9.3333333333333338E-2</v>
      </c>
      <c r="AH182" s="18">
        <f t="shared" si="224"/>
        <v>-175</v>
      </c>
      <c r="AI182" s="262">
        <f t="shared" si="225"/>
        <v>-9.1618239882728658E-3</v>
      </c>
      <c r="AJ182" s="18">
        <f t="shared" si="226"/>
        <v>-169</v>
      </c>
      <c r="AK182" s="262">
        <f t="shared" si="227"/>
        <v>-2.1271239773442415E-2</v>
      </c>
      <c r="AL182" s="18">
        <f t="shared" si="228"/>
        <v>-175</v>
      </c>
      <c r="AM182" s="262">
        <f t="shared" si="229"/>
        <v>-3.1760435571687839E-2</v>
      </c>
      <c r="AN182" s="18">
        <f t="shared" si="230"/>
        <v>6</v>
      </c>
      <c r="AO182" s="262">
        <f t="shared" si="231"/>
        <v>2.4640657084188913E-3</v>
      </c>
      <c r="AP182" s="18">
        <f t="shared" si="232"/>
        <v>105</v>
      </c>
      <c r="AQ182" s="262">
        <f t="shared" si="233"/>
        <v>6.0483870967741937E-2</v>
      </c>
      <c r="AR182" s="18">
        <f t="shared" si="234"/>
        <v>-112</v>
      </c>
      <c r="AS182" s="262">
        <f t="shared" si="235"/>
        <v>-5.7821373257614869E-2</v>
      </c>
      <c r="AT182" s="18">
        <f t="shared" si="236"/>
        <v>13</v>
      </c>
      <c r="AU182" s="263">
        <f t="shared" si="237"/>
        <v>1.050080775444265E-2</v>
      </c>
    </row>
    <row r="183" spans="1:47" ht="13.5" x14ac:dyDescent="0.25">
      <c r="A183" s="659">
        <v>40</v>
      </c>
      <c r="B183" s="30" t="e">
        <v>#N/A</v>
      </c>
      <c r="C183" s="30" t="e">
        <v>#N/A</v>
      </c>
      <c r="D183" s="659" t="s">
        <v>2609</v>
      </c>
      <c r="E183" s="723"/>
      <c r="F183" s="660">
        <f>+'17HPM_DATA_INPUT'!D125</f>
        <v>52</v>
      </c>
      <c r="G183" s="664">
        <f>+'17HPM_DATA_INPUT'!E125</f>
        <v>49</v>
      </c>
      <c r="H183" s="661">
        <f>+'17HPM_DATA_INPUT'!F125</f>
        <v>68</v>
      </c>
      <c r="I183" s="665">
        <f>+'17HPM_DATA_INPUT'!G125</f>
        <v>75</v>
      </c>
      <c r="J183" s="661">
        <f>SUM(J181:J182)</f>
        <v>18926</v>
      </c>
      <c r="K183" s="665">
        <f t="shared" ref="K183:O183" si="244">SUM(K181:K182)</f>
        <v>19101</v>
      </c>
      <c r="L183" s="661">
        <f t="shared" si="244"/>
        <v>7776</v>
      </c>
      <c r="M183" s="665">
        <f t="shared" si="244"/>
        <v>7945</v>
      </c>
      <c r="N183" s="661">
        <f t="shared" si="244"/>
        <v>5335</v>
      </c>
      <c r="O183" s="665">
        <f t="shared" si="244"/>
        <v>5510</v>
      </c>
      <c r="P183" s="661">
        <f t="shared" si="239"/>
        <v>2441</v>
      </c>
      <c r="Q183" s="665">
        <f t="shared" si="240"/>
        <v>2435</v>
      </c>
      <c r="R183" s="661">
        <f>SUM(R181:R182)</f>
        <v>1841</v>
      </c>
      <c r="S183" s="665">
        <f>SUM(S181:S182)</f>
        <v>1736</v>
      </c>
      <c r="T183" s="661">
        <f>SUM(T181:T182)</f>
        <v>1825</v>
      </c>
      <c r="U183" s="665">
        <f>SUM(U181:U182)</f>
        <v>1937</v>
      </c>
      <c r="V183" s="661">
        <f t="shared" si="241"/>
        <v>-1225</v>
      </c>
      <c r="W183" s="663">
        <f t="shared" si="242"/>
        <v>-1238</v>
      </c>
      <c r="X183" s="4047"/>
      <c r="Y183" s="4044"/>
      <c r="Z183" s="4047"/>
      <c r="AA183" s="3183"/>
      <c r="AB183" s="3183"/>
      <c r="AC183" s="3183"/>
      <c r="AD183" s="70">
        <f t="shared" si="220"/>
        <v>-1</v>
      </c>
      <c r="AE183" s="264">
        <f t="shared" si="221"/>
        <v>-0.125</v>
      </c>
      <c r="AF183" s="70">
        <f t="shared" si="222"/>
        <v>-6</v>
      </c>
      <c r="AG183" s="264">
        <f t="shared" si="223"/>
        <v>-0.31578947368421051</v>
      </c>
      <c r="AH183" s="70">
        <f t="shared" si="224"/>
        <v>-1411</v>
      </c>
      <c r="AI183" s="264">
        <f t="shared" si="225"/>
        <v>-0.40187980632298492</v>
      </c>
      <c r="AJ183" s="70">
        <f t="shared" si="226"/>
        <v>-580</v>
      </c>
      <c r="AK183" s="264">
        <f t="shared" si="227"/>
        <v>-0.53903345724907059</v>
      </c>
      <c r="AL183" s="70">
        <f t="shared" si="228"/>
        <v>-709</v>
      </c>
      <c r="AM183" s="264">
        <f t="shared" si="229"/>
        <v>-0.38016085790884718</v>
      </c>
      <c r="AN183" s="70">
        <f t="shared" si="230"/>
        <v>129</v>
      </c>
      <c r="AO183" s="264">
        <f t="shared" si="231"/>
        <v>0.1634980988593156</v>
      </c>
      <c r="AP183" s="70">
        <f t="shared" si="232"/>
        <v>-397</v>
      </c>
      <c r="AQ183" s="264">
        <f t="shared" si="233"/>
        <v>-0.45949074074074076</v>
      </c>
      <c r="AR183" s="70">
        <f t="shared" si="234"/>
        <v>-331</v>
      </c>
      <c r="AS183" s="264">
        <f t="shared" si="235"/>
        <v>-0.54620462046204621</v>
      </c>
      <c r="AT183" s="70">
        <f t="shared" si="236"/>
        <v>857</v>
      </c>
      <c r="AU183" s="264">
        <f t="shared" si="237"/>
        <v>0.37937140327578572</v>
      </c>
    </row>
    <row r="184" spans="1:47" ht="13.5" x14ac:dyDescent="0.25">
      <c r="A184" s="649">
        <v>6020</v>
      </c>
      <c r="B184" s="30" t="s">
        <v>218</v>
      </c>
      <c r="C184" s="30" t="s">
        <v>1535</v>
      </c>
      <c r="D184" s="649" t="s">
        <v>1533</v>
      </c>
      <c r="E184" s="723"/>
      <c r="F184" s="656">
        <f>+'17HPM_DATA_INPUT'!D126</f>
        <v>7</v>
      </c>
      <c r="G184" s="651">
        <f>+'17HPM_DATA_INPUT'!E126</f>
        <v>8</v>
      </c>
      <c r="H184" s="654">
        <f>+'17HPM_DATA_INPUT'!F126</f>
        <v>13</v>
      </c>
      <c r="I184" s="651">
        <f>+'17HPM_DATA_INPUT'!G126</f>
        <v>19</v>
      </c>
      <c r="J184" s="654">
        <f>+'17HPM_DATA_INPUT'!H126</f>
        <v>2100</v>
      </c>
      <c r="K184" s="651">
        <f>+'17HPM_DATA_INPUT'!I126</f>
        <v>3511</v>
      </c>
      <c r="L184" s="654">
        <f>+'17HPM_DATA_INPUT'!J126</f>
        <v>496</v>
      </c>
      <c r="M184" s="651">
        <f>+'17HPM_DATA_INPUT'!K126</f>
        <v>1076</v>
      </c>
      <c r="N184" s="654">
        <f>+'17HPM_DATA_INPUT'!L126</f>
        <v>1156</v>
      </c>
      <c r="O184" s="651">
        <f>+'17HPM_DATA_INPUT'!M126</f>
        <v>1865</v>
      </c>
      <c r="P184" s="650">
        <f t="shared" si="239"/>
        <v>-660</v>
      </c>
      <c r="Q184" s="652">
        <f t="shared" si="240"/>
        <v>-789</v>
      </c>
      <c r="R184" s="654">
        <f>+'17HPM_DATA_INPUT'!P126</f>
        <v>467</v>
      </c>
      <c r="S184" s="651">
        <f>+'17HPM_DATA_INPUT'!Q126</f>
        <v>864</v>
      </c>
      <c r="T184" s="654">
        <f>+'17HPM_DATA_INPUT'!R126</f>
        <v>275</v>
      </c>
      <c r="U184" s="651">
        <f>+'17HPM_DATA_INPUT'!S126</f>
        <v>606</v>
      </c>
      <c r="V184" s="650">
        <f t="shared" si="241"/>
        <v>-1402</v>
      </c>
      <c r="W184" s="653">
        <f t="shared" si="242"/>
        <v>-2259</v>
      </c>
      <c r="X184" s="4047"/>
      <c r="Y184" s="4044"/>
      <c r="Z184" s="4047"/>
      <c r="AA184" s="3183"/>
      <c r="AB184" s="3183"/>
      <c r="AC184" s="3183"/>
      <c r="AD184" s="70">
        <f t="shared" si="220"/>
        <v>9</v>
      </c>
      <c r="AE184" s="264">
        <f t="shared" si="221"/>
        <v>5.8064516129032261E-2</v>
      </c>
      <c r="AF184" s="70">
        <f t="shared" si="222"/>
        <v>11</v>
      </c>
      <c r="AG184" s="264">
        <f t="shared" si="223"/>
        <v>3.5714285714285712E-2</v>
      </c>
      <c r="AH184" s="70">
        <f t="shared" si="224"/>
        <v>7647</v>
      </c>
      <c r="AI184" s="264">
        <f t="shared" si="225"/>
        <v>9.0682699491266144E-2</v>
      </c>
      <c r="AJ184" s="70">
        <f t="shared" si="226"/>
        <v>483</v>
      </c>
      <c r="AK184" s="264">
        <f t="shared" si="227"/>
        <v>1.5547043486657868E-2</v>
      </c>
      <c r="AL184" s="70">
        <f t="shared" si="228"/>
        <v>1529</v>
      </c>
      <c r="AM184" s="264">
        <f t="shared" si="229"/>
        <v>6.444678609062171E-2</v>
      </c>
      <c r="AN184" s="70">
        <f t="shared" si="230"/>
        <v>-1046</v>
      </c>
      <c r="AO184" s="264">
        <f t="shared" si="231"/>
        <v>-0.14246799237265051</v>
      </c>
      <c r="AP184" s="70">
        <f t="shared" si="232"/>
        <v>1308</v>
      </c>
      <c r="AQ184" s="264">
        <f t="shared" si="233"/>
        <v>0.17856655290102388</v>
      </c>
      <c r="AR184" s="70">
        <f t="shared" si="234"/>
        <v>412</v>
      </c>
      <c r="AS184" s="264">
        <f t="shared" si="235"/>
        <v>4.9229298601983509E-2</v>
      </c>
      <c r="AT184" s="70">
        <f t="shared" si="236"/>
        <v>-2766</v>
      </c>
      <c r="AU184" s="264">
        <f t="shared" si="237"/>
        <v>-0.33117816091954022</v>
      </c>
    </row>
    <row r="185" spans="1:47" ht="13.5" x14ac:dyDescent="0.25">
      <c r="A185" s="649">
        <v>6040</v>
      </c>
      <c r="B185" s="30" t="s">
        <v>2872</v>
      </c>
      <c r="C185" s="30" t="s">
        <v>1535</v>
      </c>
      <c r="D185" s="649" t="s">
        <v>1534</v>
      </c>
      <c r="E185" s="723"/>
      <c r="F185" s="656">
        <f>+'17HPM_DATA_INPUT'!D127</f>
        <v>164</v>
      </c>
      <c r="G185" s="651">
        <f>+'17HPM_DATA_INPUT'!E127</f>
        <v>155</v>
      </c>
      <c r="H185" s="654">
        <f>+'17HPM_DATA_INPUT'!F127</f>
        <v>319</v>
      </c>
      <c r="I185" s="651">
        <f>+'17HPM_DATA_INPUT'!G127</f>
        <v>308</v>
      </c>
      <c r="J185" s="654">
        <f>+'17HPM_DATA_INPUT'!H127</f>
        <v>91974</v>
      </c>
      <c r="K185" s="651">
        <f>+'17HPM_DATA_INPUT'!I127</f>
        <v>84327</v>
      </c>
      <c r="L185" s="654">
        <f>+'17HPM_DATA_INPUT'!J127</f>
        <v>31550</v>
      </c>
      <c r="M185" s="651">
        <f>+'17HPM_DATA_INPUT'!K127</f>
        <v>31067</v>
      </c>
      <c r="N185" s="654">
        <f>+'17HPM_DATA_INPUT'!L127</f>
        <v>25254</v>
      </c>
      <c r="O185" s="651">
        <f>+'17HPM_DATA_INPUT'!M127</f>
        <v>23725</v>
      </c>
      <c r="P185" s="650">
        <f t="shared" si="239"/>
        <v>6296</v>
      </c>
      <c r="Q185" s="652">
        <f t="shared" si="240"/>
        <v>7342</v>
      </c>
      <c r="R185" s="654">
        <f>+'17HPM_DATA_INPUT'!P127</f>
        <v>8633</v>
      </c>
      <c r="S185" s="651">
        <f>+'17HPM_DATA_INPUT'!Q127</f>
        <v>7325</v>
      </c>
      <c r="T185" s="654">
        <f>+'17HPM_DATA_INPUT'!R127</f>
        <v>8781</v>
      </c>
      <c r="U185" s="651">
        <f>+'17HPM_DATA_INPUT'!S127</f>
        <v>8369</v>
      </c>
      <c r="V185" s="650">
        <f t="shared" si="241"/>
        <v>-11118</v>
      </c>
      <c r="W185" s="653">
        <f t="shared" si="242"/>
        <v>-8352</v>
      </c>
      <c r="X185" s="4047"/>
      <c r="Y185" s="4044"/>
      <c r="Z185" s="4047"/>
      <c r="AA185" s="3183"/>
      <c r="AB185" s="3183"/>
      <c r="AC185" s="3183"/>
      <c r="AD185" s="261">
        <f t="shared" si="220"/>
        <v>7</v>
      </c>
      <c r="AE185" s="262">
        <f t="shared" si="221"/>
        <v>4.3209876543209874E-2</v>
      </c>
      <c r="AF185" s="18">
        <f t="shared" si="222"/>
        <v>5</v>
      </c>
      <c r="AG185" s="262">
        <f t="shared" si="223"/>
        <v>1.5290519877675841E-2</v>
      </c>
      <c r="AH185" s="18">
        <f t="shared" si="224"/>
        <v>6236</v>
      </c>
      <c r="AI185" s="262">
        <f t="shared" si="225"/>
        <v>7.0994330472005276E-2</v>
      </c>
      <c r="AJ185" s="18">
        <f t="shared" si="226"/>
        <v>-97</v>
      </c>
      <c r="AK185" s="262">
        <f t="shared" si="227"/>
        <v>-3.017764365491709E-3</v>
      </c>
      <c r="AL185" s="18">
        <f t="shared" si="228"/>
        <v>820</v>
      </c>
      <c r="AM185" s="262">
        <f t="shared" si="229"/>
        <v>3.2043767096522076E-2</v>
      </c>
      <c r="AN185" s="18">
        <f t="shared" si="230"/>
        <v>-917</v>
      </c>
      <c r="AO185" s="262">
        <f t="shared" si="231"/>
        <v>-0.13993590721806806</v>
      </c>
      <c r="AP185" s="18">
        <f t="shared" si="232"/>
        <v>911</v>
      </c>
      <c r="AQ185" s="262">
        <f t="shared" si="233"/>
        <v>0.11124679448040053</v>
      </c>
      <c r="AR185" s="18">
        <f t="shared" si="234"/>
        <v>81</v>
      </c>
      <c r="AS185" s="262">
        <f t="shared" si="235"/>
        <v>9.0250696378830087E-3</v>
      </c>
      <c r="AT185" s="18">
        <f t="shared" si="236"/>
        <v>-1909</v>
      </c>
      <c r="AU185" s="263">
        <f t="shared" si="237"/>
        <v>-0.17990764301196871</v>
      </c>
    </row>
    <row r="186" spans="1:47" ht="13.5" x14ac:dyDescent="0.25">
      <c r="A186" s="659">
        <v>40</v>
      </c>
      <c r="B186" s="30" t="e">
        <v>#N/A</v>
      </c>
      <c r="C186" s="30" t="e">
        <v>#N/A</v>
      </c>
      <c r="D186" s="659" t="s">
        <v>2610</v>
      </c>
      <c r="E186" s="723"/>
      <c r="F186" s="660">
        <f>+'17HPM_DATA_INPUT'!D128</f>
        <v>169</v>
      </c>
      <c r="G186" s="664">
        <f>+'17HPM_DATA_INPUT'!E128</f>
        <v>162</v>
      </c>
      <c r="H186" s="661">
        <f>+'17HPM_DATA_INPUT'!F128</f>
        <v>332</v>
      </c>
      <c r="I186" s="665">
        <f>+'17HPM_DATA_INPUT'!G128</f>
        <v>327</v>
      </c>
      <c r="J186" s="661">
        <f>SUM(J184:J185)</f>
        <v>94074</v>
      </c>
      <c r="K186" s="665">
        <f t="shared" ref="K186:O186" si="245">SUM(K184:K185)</f>
        <v>87838</v>
      </c>
      <c r="L186" s="661">
        <f t="shared" si="245"/>
        <v>32046</v>
      </c>
      <c r="M186" s="665">
        <f t="shared" si="245"/>
        <v>32143</v>
      </c>
      <c r="N186" s="661">
        <f t="shared" si="245"/>
        <v>26410</v>
      </c>
      <c r="O186" s="665">
        <f t="shared" si="245"/>
        <v>25590</v>
      </c>
      <c r="P186" s="661">
        <f t="shared" si="239"/>
        <v>5636</v>
      </c>
      <c r="Q186" s="665">
        <f t="shared" si="240"/>
        <v>6553</v>
      </c>
      <c r="R186" s="661">
        <f>SUM(R184:R185)</f>
        <v>9100</v>
      </c>
      <c r="S186" s="665">
        <f>SUM(S184:S185)</f>
        <v>8189</v>
      </c>
      <c r="T186" s="661">
        <f>SUM(T184:T185)</f>
        <v>9056</v>
      </c>
      <c r="U186" s="665">
        <f>SUM(U184:U185)</f>
        <v>8975</v>
      </c>
      <c r="V186" s="661">
        <f t="shared" si="241"/>
        <v>-12520</v>
      </c>
      <c r="W186" s="663">
        <f t="shared" si="242"/>
        <v>-10611</v>
      </c>
      <c r="X186" s="4047"/>
      <c r="Y186" s="4044"/>
      <c r="Z186" s="4047"/>
      <c r="AA186" s="3183"/>
      <c r="AB186" s="3183"/>
      <c r="AC186" s="3183"/>
      <c r="AD186" s="2"/>
      <c r="AE186" s="252"/>
      <c r="AF186" s="2"/>
      <c r="AG186" s="252"/>
      <c r="AH186" s="2"/>
      <c r="AI186" s="252"/>
      <c r="AJ186" s="2"/>
      <c r="AK186" s="252"/>
      <c r="AL186" s="2"/>
      <c r="AM186" s="252"/>
      <c r="AN186" s="2"/>
      <c r="AO186" s="252"/>
      <c r="AP186" s="2"/>
      <c r="AQ186" s="252"/>
      <c r="AR186" s="2"/>
      <c r="AS186" s="252"/>
      <c r="AT186" s="2"/>
      <c r="AU186" s="252"/>
    </row>
    <row r="187" spans="1:47" ht="13.5" x14ac:dyDescent="0.25">
      <c r="A187" s="649" t="e">
        <v>#VALUE!</v>
      </c>
      <c r="B187" s="30" t="e">
        <v>#VALUE!</v>
      </c>
      <c r="C187" s="30" t="e">
        <v>#VALUE!</v>
      </c>
      <c r="D187" s="649"/>
      <c r="E187" s="723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7"/>
      <c r="Q187" s="652"/>
      <c r="R187" s="666"/>
      <c r="S187" s="666"/>
      <c r="T187" s="667"/>
      <c r="U187" s="652"/>
      <c r="V187" s="666"/>
      <c r="W187" s="668"/>
      <c r="X187" s="4047"/>
      <c r="Y187" s="4044"/>
      <c r="Z187" s="4047"/>
      <c r="AA187" s="3183"/>
      <c r="AB187" s="3183"/>
      <c r="AC187" s="3183"/>
      <c r="AD187" s="261">
        <f>+F188-G188</f>
        <v>-181</v>
      </c>
      <c r="AE187" s="262">
        <f>IF(G188=0,0,IF(AD187&gt;0,ABS(+AD187/G188),-ABS(+AD187/G188)))</f>
        <v>-5.1378125975758606E-3</v>
      </c>
      <c r="AF187" s="18">
        <f>+H188-I188</f>
        <v>-8439</v>
      </c>
      <c r="AG187" s="262">
        <f>IF(I188=0,0,IF(AF187&gt;0,ABS(+AF187/I188),-ABS(+AF187/I188)))</f>
        <v>-7.687402643540997E-2</v>
      </c>
      <c r="AH187" s="18">
        <f>+J188-K188</f>
        <v>-28425.937759654596</v>
      </c>
      <c r="AI187" s="262">
        <f>IF(K188=0,0,IF(AH187&gt;0,ABS(+AH187/K188),-ABS(+AH187/K188)))</f>
        <v>-1.8258264647501409E-3</v>
      </c>
      <c r="AJ187" s="18">
        <f>+L188-M188</f>
        <v>94267.629999999888</v>
      </c>
      <c r="AK187" s="262">
        <f>IF(M188=0,0,IF(AJ187&gt;0,ABS(+AJ187/M188),-ABS(+AJ187/M188)))</f>
        <v>1.5945090473368118E-2</v>
      </c>
      <c r="AL187" s="18">
        <f>+N188-O188</f>
        <v>218808.92178631388</v>
      </c>
      <c r="AM187" s="262">
        <f>IF(O188=0,0,IF(AL187&gt;0,ABS(+AL187/O188),-ABS(+AL187/O188)))</f>
        <v>3.3403202888832077E-2</v>
      </c>
      <c r="AN187" s="18">
        <f>+P188-Q188</f>
        <v>-124541.29178631399</v>
      </c>
      <c r="AO187" s="262">
        <f>IF(Q188=0,0,IF(AN187&gt;0,ABS(+AN187/Q188),-ABS(+AN187/Q188)))</f>
        <v>-0.19504645983277039</v>
      </c>
      <c r="AP187" s="18">
        <f>+R188-S188</f>
        <v>-107384.44764715992</v>
      </c>
      <c r="AQ187" s="262">
        <f>IF(S188=0,0,IF(AP187&gt;0,ABS(+AP187/S188),-ABS(+AP187/S188)))</f>
        <v>-3.9312571058376725E-2</v>
      </c>
      <c r="AR187" s="18">
        <f>+T188-U188</f>
        <v>-377076.55155443354</v>
      </c>
      <c r="AS187" s="262">
        <f>IF(U188=0,0,IF(AR187&gt;0,ABS(+AR187/U188),-ABS(+AR187/U188)))</f>
        <v>-0.17274045456096501</v>
      </c>
      <c r="AT187" s="18">
        <f>+V188-W188</f>
        <v>359919.707415279</v>
      </c>
      <c r="AU187" s="263">
        <f>IF(W188=0,0,IF(AT187&gt;0,ABS(+AT187/W188),-ABS(+AT187/W188)))</f>
        <v>6.4815545878589551E-2</v>
      </c>
    </row>
    <row r="188" spans="1:47" ht="13.5" x14ac:dyDescent="0.25">
      <c r="A188" s="659">
        <v>40</v>
      </c>
      <c r="B188" s="30" t="e">
        <v>#N/A</v>
      </c>
      <c r="C188" s="30" t="e">
        <v>#N/A</v>
      </c>
      <c r="D188" s="659" t="s">
        <v>132</v>
      </c>
      <c r="E188" s="724"/>
      <c r="F188" s="669">
        <f>F186+F183+F180</f>
        <v>35048</v>
      </c>
      <c r="G188" s="682">
        <f t="shared" ref="G188:O188" si="246">G186+G183+G180</f>
        <v>35229</v>
      </c>
      <c r="H188" s="661">
        <f t="shared" si="246"/>
        <v>101338</v>
      </c>
      <c r="I188" s="665">
        <f t="shared" si="246"/>
        <v>109777</v>
      </c>
      <c r="J188" s="661">
        <f>J186+J183+J180</f>
        <v>15540379.92</v>
      </c>
      <c r="K188" s="665">
        <f>K186+K183+K180</f>
        <v>15568805.857759655</v>
      </c>
      <c r="L188" s="661">
        <f t="shared" si="246"/>
        <v>6006283.6299999999</v>
      </c>
      <c r="M188" s="665">
        <f t="shared" si="246"/>
        <v>5912016</v>
      </c>
      <c r="N188" s="661">
        <f t="shared" si="246"/>
        <v>6769346.081786314</v>
      </c>
      <c r="O188" s="665">
        <f t="shared" si="246"/>
        <v>6550537.1600000001</v>
      </c>
      <c r="P188" s="661">
        <f t="shared" si="239"/>
        <v>-763062.45178631414</v>
      </c>
      <c r="Q188" s="665">
        <f t="shared" si="240"/>
        <v>-638521.16000000015</v>
      </c>
      <c r="R188" s="661">
        <f>R186+R183+R180</f>
        <v>2624170.49155284</v>
      </c>
      <c r="S188" s="665">
        <f>S186+S183+S180</f>
        <v>2731554.9391999999</v>
      </c>
      <c r="T188" s="661">
        <f>T186+T183+T180</f>
        <v>1805831.6300455662</v>
      </c>
      <c r="U188" s="665">
        <f>U186+U183+U180</f>
        <v>2182908.1815999998</v>
      </c>
      <c r="V188" s="661">
        <f t="shared" si="241"/>
        <v>-5193064.5733847208</v>
      </c>
      <c r="W188" s="663">
        <f t="shared" si="242"/>
        <v>-5552984.2807999998</v>
      </c>
      <c r="X188" s="4047"/>
      <c r="Y188" s="4055"/>
      <c r="Z188" s="4056"/>
      <c r="AA188" s="3190"/>
      <c r="AB188" s="3190"/>
      <c r="AC188" s="3188"/>
      <c r="AD188" s="2"/>
      <c r="AE188" s="252"/>
      <c r="AF188" s="2"/>
      <c r="AG188" s="252"/>
      <c r="AH188" s="2"/>
      <c r="AI188" s="252"/>
      <c r="AJ188" s="2"/>
      <c r="AK188" s="252"/>
      <c r="AL188" s="2"/>
      <c r="AM188" s="252"/>
      <c r="AN188" s="2"/>
      <c r="AO188" s="252"/>
      <c r="AP188" s="2"/>
      <c r="AQ188" s="252"/>
      <c r="AR188" s="2"/>
      <c r="AS188" s="252"/>
      <c r="AT188" s="2"/>
      <c r="AU188" s="252"/>
    </row>
    <row r="189" spans="1:47" ht="13.5" x14ac:dyDescent="0.25">
      <c r="A189" s="677" t="e">
        <v>#VALUE!</v>
      </c>
      <c r="B189" s="30" t="e">
        <v>#VALUE!</v>
      </c>
      <c r="C189" s="30" t="e">
        <v>#VALUE!</v>
      </c>
      <c r="D189" s="677" t="s">
        <v>211</v>
      </c>
      <c r="E189" s="712"/>
      <c r="F189" s="678"/>
      <c r="G189" s="678"/>
      <c r="H189" s="678"/>
      <c r="I189" s="678"/>
      <c r="J189" s="678"/>
      <c r="K189" s="678"/>
      <c r="L189" s="678"/>
      <c r="M189" s="678"/>
      <c r="N189" s="678"/>
      <c r="O189" s="678"/>
      <c r="P189" s="678"/>
      <c r="Q189" s="678"/>
      <c r="R189" s="678"/>
      <c r="S189" s="678"/>
      <c r="T189" s="678"/>
      <c r="U189" s="678"/>
      <c r="V189" s="678"/>
      <c r="W189" s="678"/>
      <c r="X189" s="4050"/>
      <c r="Y189" s="4049"/>
      <c r="Z189" s="4048"/>
      <c r="AA189" s="3187"/>
      <c r="AB189" s="3187"/>
      <c r="AC189" s="3187"/>
      <c r="AD189" s="493">
        <f>+F190-G190</f>
        <v>1534</v>
      </c>
      <c r="AE189" s="494">
        <f>IF(G190=0,0,IF(AD189&gt;0,ABS(+AD189/G190),-ABS(+AD189/G190)))</f>
        <v>0.25677937730164047</v>
      </c>
      <c r="AF189" s="493">
        <f>+H190-I190</f>
        <v>2210</v>
      </c>
      <c r="AG189" s="494">
        <f>IF(I190=0,0,IF(AF189&gt;0,ABS(+AF189/I190),-ABS(+AF189/I190)))</f>
        <v>2.8460310101478391E-2</v>
      </c>
      <c r="AH189" s="493">
        <f>+J190-K190</f>
        <v>422746</v>
      </c>
      <c r="AI189" s="494">
        <f>IF(K190=0,0,IF(AH189&gt;0,ABS(+AH189/K190),-ABS(+AH189/K190)))</f>
        <v>0.17452688420635445</v>
      </c>
      <c r="AJ189" s="493">
        <f>+L190-M190</f>
        <v>111510</v>
      </c>
      <c r="AK189" s="494">
        <f>IF(M190=0,0,IF(AJ189&gt;0,ABS(+AJ189/M190),-ABS(+AJ189/M190)))</f>
        <v>0.16035260028328815</v>
      </c>
      <c r="AL189" s="493">
        <f>+N190-O190</f>
        <v>296243</v>
      </c>
      <c r="AM189" s="494">
        <f>IF(O190=0,0,IF(AL189&gt;0,ABS(+AL189/O190),-ABS(+AL189/O190)))</f>
        <v>0.23094529604963121</v>
      </c>
      <c r="AN189" s="493">
        <f>+P190-Q190</f>
        <v>-184733</v>
      </c>
      <c r="AO189" s="494">
        <f>IF(Q190=0,0,IF(AN189&gt;0,ABS(+AN189/Q190),-ABS(+AN189/Q190)))</f>
        <v>-0.31452694879932441</v>
      </c>
      <c r="AP189" s="493">
        <f>+R190-S190</f>
        <v>43638</v>
      </c>
      <c r="AQ189" s="494">
        <f>IF(S190=0,0,IF(AP189&gt;0,ABS(+AP189/S190),-ABS(+AP189/S190)))</f>
        <v>7.345784481234903E-2</v>
      </c>
      <c r="AR189" s="493">
        <f>+T190-U190</f>
        <v>-40794</v>
      </c>
      <c r="AS189" s="494">
        <f>IF(U190=0,0,IF(AR189&gt;0,ABS(+AR189/U190),-ABS(+AR189/U190)))</f>
        <v>-9.787404540776054E-2</v>
      </c>
      <c r="AT189" s="493">
        <f>+V190-W190</f>
        <v>-187577</v>
      </c>
      <c r="AU189" s="264">
        <f>IF(W190=0,0,IF(AT189&gt;0,ABS(+AT189/W190),-ABS(+AT189/W190)))</f>
        <v>-0.11736825112376986</v>
      </c>
    </row>
    <row r="190" spans="1:47" ht="13.5" x14ac:dyDescent="0.25">
      <c r="A190" s="679">
        <v>6020</v>
      </c>
      <c r="B190" s="30" t="s">
        <v>218</v>
      </c>
      <c r="C190" s="30" t="s">
        <v>1535</v>
      </c>
      <c r="D190" s="679" t="s">
        <v>4124</v>
      </c>
      <c r="E190" s="727" t="s">
        <v>675</v>
      </c>
      <c r="F190" s="763">
        <f>+'17HPM_DATA_INPUT'!D120</f>
        <v>7508</v>
      </c>
      <c r="G190" s="764">
        <f>+'17HPM_DATA_INPUT'!E120</f>
        <v>5974</v>
      </c>
      <c r="H190" s="765">
        <f>+'17HPM_DATA_INPUT'!F120</f>
        <v>79862</v>
      </c>
      <c r="I190" s="692">
        <f>+'17HPM_DATA_INPUT'!G120</f>
        <v>77652</v>
      </c>
      <c r="J190" s="693">
        <f>+'17HPM_DATA_INPUT'!H120</f>
        <v>2844986</v>
      </c>
      <c r="K190" s="692">
        <f>+'17HPM_DATA_INPUT'!I120</f>
        <v>2422240</v>
      </c>
      <c r="L190" s="693">
        <f>+'17HPM_DATA_INPUT'!J120</f>
        <v>806915</v>
      </c>
      <c r="M190" s="692">
        <f>+'17HPM_DATA_INPUT'!K120</f>
        <v>695405</v>
      </c>
      <c r="N190" s="693">
        <f>+'17HPM_DATA_INPUT'!L120</f>
        <v>1578984</v>
      </c>
      <c r="O190" s="692">
        <f>+'17HPM_DATA_INPUT'!M120</f>
        <v>1282741</v>
      </c>
      <c r="P190" s="694">
        <f t="shared" si="239"/>
        <v>-772069</v>
      </c>
      <c r="Q190" s="695">
        <f t="shared" si="240"/>
        <v>-587336</v>
      </c>
      <c r="R190" s="693">
        <f>+'17HPM_DATA_INPUT'!P120</f>
        <v>637693</v>
      </c>
      <c r="S190" s="692">
        <f>+'17HPM_DATA_INPUT'!Q120</f>
        <v>594055</v>
      </c>
      <c r="T190" s="693">
        <f>+'17HPM_DATA_INPUT'!R120</f>
        <v>376007</v>
      </c>
      <c r="U190" s="692">
        <f>+'17HPM_DATA_INPUT'!S120</f>
        <v>416801</v>
      </c>
      <c r="V190" s="694">
        <f t="shared" si="241"/>
        <v>-1785769</v>
      </c>
      <c r="W190" s="696">
        <f t="shared" si="242"/>
        <v>-1598192</v>
      </c>
      <c r="X190" s="4048"/>
      <c r="Y190" s="4049" t="s">
        <v>1200</v>
      </c>
      <c r="Z190" s="4048"/>
      <c r="AA190" s="3187"/>
      <c r="AB190" s="3187"/>
      <c r="AC190" s="3187"/>
      <c r="AD190" s="70">
        <f>+F191-G191</f>
        <v>260</v>
      </c>
      <c r="AE190" s="264">
        <f>IF(G191=0,0,IF(AD190&gt;0,ABS(+AD190/G191),-ABS(+AD190/G191)))</f>
        <v>1.7042475091767175E-2</v>
      </c>
      <c r="AF190" s="70">
        <f>+H191-I191</f>
        <v>0</v>
      </c>
      <c r="AG190" s="264">
        <f>IF(I191=0,0,IF(AF190&gt;0,ABS(+AF190/I191),-ABS(+AF190/I191)))</f>
        <v>0</v>
      </c>
      <c r="AH190" s="70">
        <f>+J191-K191</f>
        <v>52022.062240345404</v>
      </c>
      <c r="AI190" s="264">
        <f>IF(K191=0,0,IF(AH190&gt;0,ABS(+AH190/K191),-ABS(+AH190/K191)))</f>
        <v>8.4029331624354883E-3</v>
      </c>
      <c r="AJ190" s="70">
        <f>+L191-M191</f>
        <v>144786.62999999989</v>
      </c>
      <c r="AK190" s="264">
        <f>IF(M191=0,0,IF(AJ190&gt;0,ABS(+AJ190/M191),-ABS(+AJ190/M191)))</f>
        <v>5.608380732658505E-2</v>
      </c>
      <c r="AL190" s="70">
        <f>+N191-O191</f>
        <v>110996.92178631434</v>
      </c>
      <c r="AM190" s="264">
        <f>IF(O191=0,0,IF(AL190&gt;0,ABS(+AL190/O191),-ABS(+AL190/O191)))</f>
        <v>3.3544716173342072E-2</v>
      </c>
      <c r="AN190" s="70">
        <f>+P191-Q191</f>
        <v>33789.708213685546</v>
      </c>
      <c r="AO190" s="264">
        <f>IF(Q191=0,0,IF(AN190&gt;0,ABS(+AN190/Q191),-ABS(+AN190/Q191)))</f>
        <v>4.6458329823174604E-2</v>
      </c>
      <c r="AP190" s="70">
        <f>+R191-S191</f>
        <v>-151229.44764716015</v>
      </c>
      <c r="AQ190" s="264">
        <f>IF(S191=0,0,IF(AP190&gt;0,ABS(+AP190/S191),-ABS(+AP190/S191)))</f>
        <v>-9.868746028952978E-2</v>
      </c>
      <c r="AR190" s="70">
        <f>+T191-U191</f>
        <v>-260776.55155443365</v>
      </c>
      <c r="AS190" s="264">
        <f>IF(U191=0,0,IF(AR190&gt;0,ABS(+AR190/U191),-ABS(+AR190/U191)))</f>
        <v>-0.24254466740421463</v>
      </c>
      <c r="AT190" s="70">
        <f>+V191-W191</f>
        <v>445795.707415279</v>
      </c>
      <c r="AU190" s="264">
        <f>IF(W191=0,0,IF(AT190&gt;0,ABS(+AT190/W191),-ABS(+AT190/W191)))</f>
        <v>0.13367631422784088</v>
      </c>
    </row>
    <row r="191" spans="1:47" ht="13.5" x14ac:dyDescent="0.25">
      <c r="A191" s="2428">
        <v>6020</v>
      </c>
      <c r="B191" s="30" t="s">
        <v>218</v>
      </c>
      <c r="C191" s="30" t="s">
        <v>1535</v>
      </c>
      <c r="D191" s="2428" t="s">
        <v>4125</v>
      </c>
      <c r="E191" s="2486" t="s">
        <v>676</v>
      </c>
      <c r="F191" s="701">
        <f>+VLOOKUP(A191,'17NM_Clinic Revenue'!$C$10:$K$85,9,FALSE)</f>
        <v>15516</v>
      </c>
      <c r="G191" s="702">
        <f>+VLOOKUP(A191,'17NM_Clinic Revenue'!$C$96:$K$170,9,FALSE)</f>
        <v>15256</v>
      </c>
      <c r="H191" s="701">
        <v>0</v>
      </c>
      <c r="I191" s="702">
        <v>0</v>
      </c>
      <c r="J191" s="701">
        <f>+VLOOKUP(A191,'17NM_Clinic Revenue'!$C$10:$K$85,5,FALSE)</f>
        <v>6242962.9199999999</v>
      </c>
      <c r="K191" s="702">
        <f>+VLOOKUP(A191,'17NM_Clinic Revenue'!$C$96:$K$170,5,FALSE)</f>
        <v>6190940.8577596545</v>
      </c>
      <c r="L191" s="701">
        <f>+VLOOKUP(A191,'17NM_Clinic Revenue'!$C$10:$K$85,8,FALSE)</f>
        <v>2726398.63</v>
      </c>
      <c r="M191" s="702">
        <f>+VLOOKUP(A191,'17NM_Clinic Revenue'!$C$96:$K$170,8,FALSE)</f>
        <v>2581612</v>
      </c>
      <c r="N191" s="701">
        <f>+SUMIF('17NM_Flex Cost'!$C$7:$C$122,A191,'17NM_Flex Cost'!$E$7:$E$122)</f>
        <v>3419921.0817863145</v>
      </c>
      <c r="O191" s="702">
        <f>+SUMIF('17NM_Flex Cost'!$M$7:$M$122,A191,'17NM_Flex Cost'!$O$7:$O$122)</f>
        <v>3308924.16</v>
      </c>
      <c r="P191" s="701">
        <f>+L191-N191</f>
        <v>-693522.4517863146</v>
      </c>
      <c r="Q191" s="702">
        <f>+M191-O191</f>
        <v>-727312.16000000015</v>
      </c>
      <c r="R191" s="701">
        <f>+SUMIF('17NM_Flex Cost'!$C$7:$C$122,A191,'17NM_Flex Cost'!$F$7:$F$122)</f>
        <v>1381178.4915528398</v>
      </c>
      <c r="S191" s="702">
        <f>+SUMIF('17NM_Flex Cost'!$M$7:$M$122,A191,'17NM_Flex Cost'!$P$7:$P$122)</f>
        <v>1532407.9391999999</v>
      </c>
      <c r="T191" s="701">
        <f>+SUMIF('17NM_Flex Cost'!$C$7:$C$122,A191,'17NM_Flex Cost'!$G$7:$G$122)</f>
        <v>814392.63004556636</v>
      </c>
      <c r="U191" s="702">
        <f>+SUMIF('17NM_Flex Cost'!$M$7:$M$122,A191,'17NM_Flex Cost'!$Q$7:$Q$122)</f>
        <v>1075169.1816</v>
      </c>
      <c r="V191" s="701">
        <f>+P191-R191-T191</f>
        <v>-2889093.5733847208</v>
      </c>
      <c r="W191" s="703">
        <f>+Q191-S191-U191</f>
        <v>-3334889.2807999998</v>
      </c>
      <c r="X191" s="4048"/>
      <c r="Y191" s="4035"/>
      <c r="Z191" s="4041"/>
      <c r="AA191" s="3179">
        <f>+'17NM_PLRecon'!S8-'Departmental PL'!V191</f>
        <v>0</v>
      </c>
      <c r="AB191" s="3179">
        <f>+'17NM_PLRecon'!T8-'Departmental PL'!W191</f>
        <v>0</v>
      </c>
      <c r="AC191" s="3179"/>
      <c r="AD191" s="2"/>
      <c r="AE191" s="252"/>
      <c r="AF191" s="2"/>
      <c r="AG191" s="252"/>
      <c r="AH191" s="2"/>
      <c r="AI191" s="252"/>
      <c r="AJ191" s="2"/>
      <c r="AK191" s="252"/>
      <c r="AL191" s="2"/>
      <c r="AM191" s="252"/>
      <c r="AN191" s="2"/>
      <c r="AO191" s="252"/>
      <c r="AP191" s="2"/>
      <c r="AQ191" s="252"/>
      <c r="AR191" s="2"/>
      <c r="AS191" s="252"/>
      <c r="AT191" s="2"/>
      <c r="AU191" s="252"/>
    </row>
    <row r="192" spans="1:47" ht="13.5" x14ac:dyDescent="0.25">
      <c r="A192" s="688" t="e">
        <v>#VALUE!</v>
      </c>
      <c r="B192" s="30" t="e">
        <v>#VALUE!</v>
      </c>
      <c r="C192" s="30" t="e">
        <v>#VALUE!</v>
      </c>
      <c r="D192" s="688"/>
      <c r="E192" s="688"/>
      <c r="F192" s="689"/>
      <c r="G192" s="689"/>
      <c r="H192" s="689"/>
      <c r="I192" s="689"/>
      <c r="J192" s="689"/>
      <c r="K192" s="689"/>
      <c r="L192" s="689"/>
      <c r="M192" s="689"/>
      <c r="N192" s="689"/>
      <c r="O192" s="159"/>
      <c r="P192" s="159"/>
      <c r="Q192" s="159"/>
      <c r="R192" s="159"/>
      <c r="S192" s="159"/>
      <c r="T192" s="159"/>
      <c r="U192" s="159"/>
      <c r="V192" s="159"/>
      <c r="W192" s="159"/>
      <c r="X192" s="4042"/>
      <c r="Y192" s="4044"/>
      <c r="Z192" s="4047"/>
      <c r="AA192" s="3183"/>
      <c r="AB192" s="3183"/>
      <c r="AC192" s="3183"/>
      <c r="AD192" s="2"/>
      <c r="AE192" s="252"/>
      <c r="AF192" s="2"/>
      <c r="AG192" s="252"/>
      <c r="AH192" s="2"/>
      <c r="AI192" s="252"/>
      <c r="AJ192" s="2"/>
      <c r="AK192" s="252"/>
      <c r="AL192" s="2"/>
      <c r="AM192" s="252"/>
      <c r="AN192" s="2"/>
      <c r="AO192" s="252"/>
      <c r="AP192" s="2"/>
      <c r="AQ192" s="252"/>
      <c r="AR192" s="2"/>
      <c r="AS192" s="252"/>
      <c r="AT192" s="2"/>
      <c r="AU192" s="252"/>
    </row>
    <row r="193" spans="1:47" ht="13.5" x14ac:dyDescent="0.25">
      <c r="A193" s="647" t="e">
        <v>#VALUE!</v>
      </c>
      <c r="B193" s="30" t="e">
        <v>#VALUE!</v>
      </c>
      <c r="C193" s="30" t="e">
        <v>#VALUE!</v>
      </c>
      <c r="D193" s="647" t="s">
        <v>133</v>
      </c>
      <c r="E193" s="647"/>
      <c r="F193" s="648"/>
      <c r="G193" s="648"/>
      <c r="H193" s="687"/>
      <c r="I193" s="687"/>
      <c r="J193" s="648"/>
      <c r="K193" s="648"/>
      <c r="L193" s="648"/>
      <c r="M193" s="648"/>
      <c r="N193" s="648"/>
      <c r="O193" s="648"/>
      <c r="P193" s="648"/>
      <c r="Q193" s="648"/>
      <c r="R193" s="648"/>
      <c r="S193" s="648"/>
      <c r="T193" s="648"/>
      <c r="U193" s="648"/>
      <c r="V193" s="648"/>
      <c r="W193" s="648"/>
      <c r="X193" s="4047"/>
      <c r="Y193" s="4044"/>
      <c r="Z193" s="4047"/>
      <c r="AA193" s="3183"/>
      <c r="AB193" s="3183"/>
      <c r="AC193" s="3183"/>
      <c r="AD193" s="70">
        <f t="shared" ref="AD193:AD229" si="247">+F194-G194</f>
        <v>76</v>
      </c>
      <c r="AE193" s="264">
        <f t="shared" ref="AE193:AE229" si="248">IF(G194=0,0,IF(AD193&gt;0,ABS(+AD193/G194),-ABS(+AD193/G194)))</f>
        <v>4.9318624269954578E-2</v>
      </c>
      <c r="AF193" s="70">
        <f t="shared" ref="AF193:AF229" si="249">+H194-I194</f>
        <v>452</v>
      </c>
      <c r="AG193" s="264">
        <f t="shared" ref="AG193:AG229" si="250">IF(I194=0,0,IF(AF193&gt;0,ABS(+AF193/I194),-ABS(+AF193/I194)))</f>
        <v>0.15575465196416263</v>
      </c>
      <c r="AH193" s="70">
        <f t="shared" ref="AH193:AH229" si="251">+J194-K194</f>
        <v>238088</v>
      </c>
      <c r="AI193" s="264">
        <f t="shared" ref="AI193:AI229" si="252">IF(K194=0,0,IF(AH193&gt;0,ABS(+AH193/K194),-ABS(+AH193/K194)))</f>
        <v>0.21241414012545645</v>
      </c>
      <c r="AJ193" s="70">
        <f t="shared" ref="AJ193:AJ229" si="253">+L194-M194</f>
        <v>92517</v>
      </c>
      <c r="AK193" s="264">
        <f t="shared" ref="AK193:AK229" si="254">IF(M194=0,0,IF(AJ193&gt;0,ABS(+AJ193/M194),-ABS(+AJ193/M194)))</f>
        <v>0.21838176977113075</v>
      </c>
      <c r="AL193" s="70">
        <f t="shared" ref="AL193:AL229" si="255">+N194-O194</f>
        <v>22450</v>
      </c>
      <c r="AM193" s="264">
        <f t="shared" ref="AM193:AM229" si="256">IF(O194=0,0,IF(AL193&gt;0,ABS(+AL193/O194),-ABS(+AL193/O194)))</f>
        <v>0.13702727117361263</v>
      </c>
      <c r="AN193" s="70">
        <f t="shared" ref="AN193:AN229" si="257">+P194-Q194</f>
        <v>70067</v>
      </c>
      <c r="AO193" s="264">
        <f t="shared" ref="AO193:AO229" si="258">IF(Q194=0,0,IF(AN193&gt;0,ABS(+AN193/Q194),-ABS(+AN193/Q194)))</f>
        <v>0.26968346342740135</v>
      </c>
      <c r="AP193" s="70">
        <f t="shared" ref="AP193:AP229" si="259">+R194-S194</f>
        <v>326</v>
      </c>
      <c r="AQ193" s="264">
        <f t="shared" ref="AQ193:AQ229" si="260">IF(S194=0,0,IF(AP193&gt;0,ABS(+AP193/S194),-ABS(+AP193/S194)))</f>
        <v>1.2796859666339548E-2</v>
      </c>
      <c r="AR193" s="70">
        <f t="shared" ref="AR193:AR229" si="261">+T194-U194</f>
        <v>-5740</v>
      </c>
      <c r="AS193" s="264">
        <f t="shared" ref="AS193:AS229" si="262">IF(U194=0,0,IF(AR193&gt;0,ABS(+AR193/U194),-ABS(+AR193/U194)))</f>
        <v>-7.7384563532187395E-2</v>
      </c>
      <c r="AT193" s="70">
        <f t="shared" ref="AT193:AT229" si="263">+V194-W194</f>
        <v>75481</v>
      </c>
      <c r="AU193" s="264">
        <f t="shared" ref="AU193:AU229" si="264">IF(W194=0,0,IF(AT193&gt;0,ABS(+AT193/W194),-ABS(+AT193/W194)))</f>
        <v>0.47127907993156931</v>
      </c>
    </row>
    <row r="194" spans="1:47" ht="13.5" x14ac:dyDescent="0.25">
      <c r="A194" s="649">
        <v>4800</v>
      </c>
      <c r="B194" s="30" t="s">
        <v>2848</v>
      </c>
      <c r="C194" s="30" t="s">
        <v>1543</v>
      </c>
      <c r="D194" s="649" t="s">
        <v>4002</v>
      </c>
      <c r="E194" s="723"/>
      <c r="F194" s="674">
        <f>+'17HPM_DATA_INPUT'!D132</f>
        <v>1617</v>
      </c>
      <c r="G194" s="673">
        <f>+'17HPM_DATA_INPUT'!E132</f>
        <v>1541</v>
      </c>
      <c r="H194" s="672">
        <f>+'17HPM_DATA_INPUT'!F132</f>
        <v>3354</v>
      </c>
      <c r="I194" s="729">
        <f>+'17HPM_DATA_INPUT'!G132</f>
        <v>2902</v>
      </c>
      <c r="J194" s="672">
        <f>+'17HPM_DATA_INPUT'!H132</f>
        <v>1358955</v>
      </c>
      <c r="K194" s="673">
        <f>+'17HPM_DATA_INPUT'!I132</f>
        <v>1120867</v>
      </c>
      <c r="L194" s="672">
        <f>+'17HPM_DATA_INPUT'!J132</f>
        <v>516165</v>
      </c>
      <c r="M194" s="673">
        <f>+'17HPM_DATA_INPUT'!K132</f>
        <v>423648</v>
      </c>
      <c r="N194" s="672">
        <f>+'17HPM_DATA_INPUT'!L132</f>
        <v>186286</v>
      </c>
      <c r="O194" s="673">
        <f>+'17HPM_DATA_INPUT'!M132</f>
        <v>163836</v>
      </c>
      <c r="P194" s="657">
        <f>+L194-N194</f>
        <v>329879</v>
      </c>
      <c r="Q194" s="675">
        <f>+M194-O194</f>
        <v>259812</v>
      </c>
      <c r="R194" s="672">
        <f>+'17HPM_DATA_INPUT'!P132</f>
        <v>25801</v>
      </c>
      <c r="S194" s="673">
        <f>+'17HPM_DATA_INPUT'!Q132</f>
        <v>25475</v>
      </c>
      <c r="T194" s="672">
        <f>+'17HPM_DATA_INPUT'!R132</f>
        <v>68435</v>
      </c>
      <c r="U194" s="673">
        <f>+'17HPM_DATA_INPUT'!S132</f>
        <v>74175</v>
      </c>
      <c r="V194" s="657">
        <f>+P194-R194-T194</f>
        <v>235643</v>
      </c>
      <c r="W194" s="676">
        <f>+Q194-S194-U194</f>
        <v>160162</v>
      </c>
      <c r="X194" s="4047"/>
      <c r="Y194" s="4044"/>
      <c r="Z194" s="4047"/>
      <c r="AA194" s="3183"/>
      <c r="AB194" s="3183"/>
      <c r="AC194" s="3183"/>
      <c r="AD194" s="70">
        <f>+F198-G198</f>
        <v>-985</v>
      </c>
      <c r="AE194" s="264">
        <f>IF(G198=0,0,IF(AD194&gt;0,ABS(+AD194/G198),-ABS(+AD194/G198)))</f>
        <v>-9.9144438852541525E-2</v>
      </c>
      <c r="AF194" s="70">
        <f>+H198-I198</f>
        <v>-7525</v>
      </c>
      <c r="AG194" s="264">
        <f>IF(I198=0,0,IF(AF194&gt;0,ABS(+AF194/I198),-ABS(+AF194/I198)))</f>
        <v>-0.20769506775965332</v>
      </c>
      <c r="AH194" s="70">
        <f>+J198-K198</f>
        <v>9105</v>
      </c>
      <c r="AI194" s="264">
        <f>IF(K198=0,0,IF(AH194&gt;0,ABS(+AH194/K198),-ABS(+AH194/K198)))</f>
        <v>1.1035829903499213E-3</v>
      </c>
      <c r="AJ194" s="70">
        <f>+L198-M198</f>
        <v>-214353.31000000006</v>
      </c>
      <c r="AK194" s="264">
        <f>IF(M198=0,0,IF(AJ194&gt;0,ABS(+AJ194/M198),-ABS(+AJ194/M198)))</f>
        <v>-6.6001004394456692E-2</v>
      </c>
      <c r="AL194" s="70">
        <f>+N198-O198</f>
        <v>-116390</v>
      </c>
      <c r="AM194" s="264">
        <f>IF(O198=0,0,IF(AL194&gt;0,ABS(+AL194/O198),-ABS(+AL194/O198)))</f>
        <v>-5.4482048401441746E-2</v>
      </c>
      <c r="AN194" s="70">
        <f>+P198-Q198</f>
        <v>-97963.310000000056</v>
      </c>
      <c r="AO194" s="264">
        <f>IF(Q198=0,0,IF(AN194&gt;0,ABS(+AN194/Q198),-ABS(+AN194/Q198)))</f>
        <v>-8.814184094696198E-2</v>
      </c>
      <c r="AP194" s="70">
        <f>+R198-S198</f>
        <v>9396</v>
      </c>
      <c r="AQ194" s="264">
        <f>IF(S198=0,0,IF(AP194&gt;0,ABS(+AP194/S198),-ABS(+AP194/S198)))</f>
        <v>4.5818947861197258E-2</v>
      </c>
      <c r="AR194" s="70">
        <f>+T198-U198</f>
        <v>-160942</v>
      </c>
      <c r="AS194" s="264">
        <f>IF(U198=0,0,IF(AR194&gt;0,ABS(+AR194/U198),-ABS(+AR194/U198)))</f>
        <v>-4.8406520692974011</v>
      </c>
      <c r="AT194" s="70">
        <f>+V198-W198</f>
        <v>53582.689999999944</v>
      </c>
      <c r="AU194" s="264">
        <f>IF(W198=0,0,IF(AT194&gt;0,ABS(+AT194/W198),-ABS(+AT194/W198)))</f>
        <v>6.136977844766759E-2</v>
      </c>
    </row>
    <row r="195" spans="1:47" ht="13.5" x14ac:dyDescent="0.25">
      <c r="A195" s="2424">
        <v>4810</v>
      </c>
      <c r="B195" s="30" t="s">
        <v>2849</v>
      </c>
      <c r="C195" s="30" t="s">
        <v>1543</v>
      </c>
      <c r="D195" s="649" t="s">
        <v>4031</v>
      </c>
      <c r="E195" s="723"/>
      <c r="F195" s="674">
        <f>SUM(F247:F248)</f>
        <v>110</v>
      </c>
      <c r="G195" s="673">
        <f t="shared" ref="G195:O195" si="265">SUM(G247:G248)</f>
        <v>0</v>
      </c>
      <c r="H195" s="672">
        <f t="shared" si="265"/>
        <v>109</v>
      </c>
      <c r="I195" s="729">
        <f t="shared" si="265"/>
        <v>0</v>
      </c>
      <c r="J195" s="672">
        <f t="shared" si="265"/>
        <v>927310</v>
      </c>
      <c r="K195" s="673">
        <f t="shared" si="265"/>
        <v>0</v>
      </c>
      <c r="L195" s="672">
        <f t="shared" si="265"/>
        <v>385404.69</v>
      </c>
      <c r="M195" s="673">
        <f t="shared" si="265"/>
        <v>0</v>
      </c>
      <c r="N195" s="672">
        <f t="shared" si="265"/>
        <v>585661.29459925019</v>
      </c>
      <c r="O195" s="673">
        <f t="shared" si="265"/>
        <v>0</v>
      </c>
      <c r="P195" s="657">
        <f t="shared" ref="P195:P197" si="266">+L195-N195</f>
        <v>-200256.60459925019</v>
      </c>
      <c r="Q195" s="675">
        <f t="shared" ref="Q195:Q197" si="267">+M195-O195</f>
        <v>0</v>
      </c>
      <c r="R195" s="672">
        <f t="shared" ref="R195:U195" si="268">SUM(R247:R248)</f>
        <v>39.551107633166218</v>
      </c>
      <c r="S195" s="673">
        <f t="shared" si="268"/>
        <v>0</v>
      </c>
      <c r="T195" s="672">
        <f t="shared" si="268"/>
        <v>73390.838823950078</v>
      </c>
      <c r="U195" s="673">
        <f t="shared" si="268"/>
        <v>0</v>
      </c>
      <c r="V195" s="657">
        <f t="shared" ref="V195:V197" si="269">+P195-R195-T195</f>
        <v>-273686.99453083344</v>
      </c>
      <c r="W195" s="676">
        <f t="shared" ref="W195:W197" si="270">+Q195-S195-U195</f>
        <v>0</v>
      </c>
      <c r="X195" s="4047"/>
      <c r="Y195" s="4044"/>
      <c r="Z195" s="4047"/>
      <c r="AA195" s="3183"/>
      <c r="AB195" s="3183"/>
      <c r="AC195" s="3183"/>
      <c r="AD195" s="70"/>
      <c r="AE195" s="264"/>
      <c r="AF195" s="70"/>
      <c r="AG195" s="264"/>
      <c r="AH195" s="70"/>
      <c r="AI195" s="264"/>
      <c r="AJ195" s="70"/>
      <c r="AK195" s="264"/>
      <c r="AL195" s="70"/>
      <c r="AM195" s="264"/>
      <c r="AN195" s="70"/>
      <c r="AO195" s="264"/>
      <c r="AP195" s="70"/>
      <c r="AQ195" s="264"/>
      <c r="AR195" s="70"/>
      <c r="AS195" s="264"/>
      <c r="AT195" s="70"/>
      <c r="AU195" s="264"/>
    </row>
    <row r="196" spans="1:47" ht="13.5" x14ac:dyDescent="0.25">
      <c r="A196" s="2424">
        <v>4811</v>
      </c>
      <c r="B196" s="30" t="s">
        <v>2850</v>
      </c>
      <c r="C196" s="30" t="s">
        <v>1543</v>
      </c>
      <c r="D196" s="649" t="s">
        <v>4032</v>
      </c>
      <c r="E196" s="723"/>
      <c r="F196" s="674">
        <f>SUM(F250:F251)</f>
        <v>658</v>
      </c>
      <c r="G196" s="673">
        <f t="shared" ref="G196:O196" si="271">SUM(G250:G251)</f>
        <v>0</v>
      </c>
      <c r="H196" s="672">
        <f t="shared" si="271"/>
        <v>1012</v>
      </c>
      <c r="I196" s="729">
        <f t="shared" si="271"/>
        <v>0</v>
      </c>
      <c r="J196" s="672">
        <f t="shared" si="271"/>
        <v>1794327</v>
      </c>
      <c r="K196" s="673">
        <f t="shared" si="271"/>
        <v>0</v>
      </c>
      <c r="L196" s="672">
        <f t="shared" si="271"/>
        <v>863898.02</v>
      </c>
      <c r="M196" s="673">
        <f t="shared" si="271"/>
        <v>0</v>
      </c>
      <c r="N196" s="672">
        <f t="shared" si="271"/>
        <v>961772.8073214374</v>
      </c>
      <c r="O196" s="673">
        <f t="shared" si="271"/>
        <v>0</v>
      </c>
      <c r="P196" s="657">
        <f t="shared" si="266"/>
        <v>-97874.787321437383</v>
      </c>
      <c r="Q196" s="675">
        <f t="shared" si="267"/>
        <v>0</v>
      </c>
      <c r="R196" s="672">
        <f t="shared" ref="R196:U196" si="272">SUM(R250:R251)</f>
        <v>19.729947935677185</v>
      </c>
      <c r="S196" s="673">
        <f t="shared" si="272"/>
        <v>0</v>
      </c>
      <c r="T196" s="672">
        <f t="shared" si="272"/>
        <v>115872.34638483687</v>
      </c>
      <c r="U196" s="673">
        <f t="shared" si="272"/>
        <v>0</v>
      </c>
      <c r="V196" s="657">
        <f t="shared" si="269"/>
        <v>-213766.86365420994</v>
      </c>
      <c r="W196" s="676">
        <f t="shared" si="270"/>
        <v>0</v>
      </c>
      <c r="X196" s="4047"/>
      <c r="Y196" s="4044"/>
      <c r="Z196" s="4047"/>
      <c r="AA196" s="3183"/>
      <c r="AB196" s="3183"/>
      <c r="AC196" s="3183"/>
      <c r="AD196" s="70"/>
      <c r="AE196" s="264"/>
      <c r="AF196" s="70"/>
      <c r="AG196" s="264"/>
      <c r="AH196" s="70"/>
      <c r="AI196" s="264"/>
      <c r="AJ196" s="70"/>
      <c r="AK196" s="264"/>
      <c r="AL196" s="70"/>
      <c r="AM196" s="264"/>
      <c r="AN196" s="70"/>
      <c r="AO196" s="264"/>
      <c r="AP196" s="70"/>
      <c r="AQ196" s="264"/>
      <c r="AR196" s="70"/>
      <c r="AS196" s="264"/>
      <c r="AT196" s="70"/>
      <c r="AU196" s="264"/>
    </row>
    <row r="197" spans="1:47" ht="13.5" x14ac:dyDescent="0.25">
      <c r="A197" s="2424">
        <v>4812</v>
      </c>
      <c r="B197" s="30" t="s">
        <v>2851</v>
      </c>
      <c r="C197" s="30" t="s">
        <v>1543</v>
      </c>
      <c r="D197" s="649" t="s">
        <v>4033</v>
      </c>
      <c r="E197" s="723"/>
      <c r="F197" s="674">
        <f>SUM(F253:F254)</f>
        <v>25</v>
      </c>
      <c r="G197" s="673">
        <f t="shared" ref="G197:O197" si="273">SUM(G253:G254)</f>
        <v>0</v>
      </c>
      <c r="H197" s="672">
        <f t="shared" si="273"/>
        <v>24</v>
      </c>
      <c r="I197" s="729">
        <f t="shared" si="273"/>
        <v>0</v>
      </c>
      <c r="J197" s="672">
        <f t="shared" si="273"/>
        <v>548482</v>
      </c>
      <c r="K197" s="673">
        <f t="shared" si="273"/>
        <v>0</v>
      </c>
      <c r="L197" s="672">
        <f t="shared" si="273"/>
        <v>268346.69999999995</v>
      </c>
      <c r="M197" s="673">
        <f t="shared" si="273"/>
        <v>0</v>
      </c>
      <c r="N197" s="672">
        <f t="shared" si="273"/>
        <v>343906.10480653879</v>
      </c>
      <c r="O197" s="673">
        <f t="shared" si="273"/>
        <v>0</v>
      </c>
      <c r="P197" s="657">
        <f t="shared" si="266"/>
        <v>-75559.404806538834</v>
      </c>
      <c r="Q197" s="675">
        <f t="shared" si="267"/>
        <v>0</v>
      </c>
      <c r="R197" s="672">
        <f t="shared" ref="R197:U197" si="274">SUM(R253:R254)</f>
        <v>0.18797973315441527</v>
      </c>
      <c r="S197" s="673">
        <f t="shared" si="274"/>
        <v>0</v>
      </c>
      <c r="T197" s="672">
        <f t="shared" si="274"/>
        <v>41466.93367239034</v>
      </c>
      <c r="U197" s="673">
        <f t="shared" si="274"/>
        <v>0</v>
      </c>
      <c r="V197" s="657">
        <f t="shared" si="269"/>
        <v>-117026.52645866232</v>
      </c>
      <c r="W197" s="676">
        <f t="shared" si="270"/>
        <v>0</v>
      </c>
      <c r="X197" s="4047"/>
      <c r="Y197" s="4044"/>
      <c r="Z197" s="4047"/>
      <c r="AA197" s="3183"/>
      <c r="AB197" s="3183"/>
      <c r="AC197" s="3183"/>
      <c r="AD197" s="70"/>
      <c r="AE197" s="264"/>
      <c r="AF197" s="70"/>
      <c r="AG197" s="264"/>
      <c r="AH197" s="70"/>
      <c r="AI197" s="264"/>
      <c r="AJ197" s="70"/>
      <c r="AK197" s="264"/>
      <c r="AL197" s="70"/>
      <c r="AM197" s="264"/>
      <c r="AN197" s="70"/>
      <c r="AO197" s="264"/>
      <c r="AP197" s="70"/>
      <c r="AQ197" s="264"/>
      <c r="AR197" s="70"/>
      <c r="AS197" s="264"/>
      <c r="AT197" s="70"/>
      <c r="AU197" s="264"/>
    </row>
    <row r="198" spans="1:47" ht="13.5" x14ac:dyDescent="0.25">
      <c r="A198" s="2424">
        <v>4820</v>
      </c>
      <c r="B198" s="30" t="s">
        <v>1955</v>
      </c>
      <c r="C198" s="30" t="s">
        <v>1543</v>
      </c>
      <c r="D198" s="649" t="s">
        <v>4034</v>
      </c>
      <c r="E198" s="723"/>
      <c r="F198" s="674">
        <f t="shared" ref="F198:O198" si="275">SUM(F238:F239)</f>
        <v>8950</v>
      </c>
      <c r="G198" s="673">
        <f t="shared" si="275"/>
        <v>9935</v>
      </c>
      <c r="H198" s="672">
        <f t="shared" si="275"/>
        <v>28706</v>
      </c>
      <c r="I198" s="729">
        <f t="shared" si="275"/>
        <v>36231</v>
      </c>
      <c r="J198" s="672">
        <f t="shared" si="275"/>
        <v>8259504</v>
      </c>
      <c r="K198" s="673">
        <f t="shared" si="275"/>
        <v>8250399</v>
      </c>
      <c r="L198" s="672">
        <f t="shared" si="275"/>
        <v>3033374.69</v>
      </c>
      <c r="M198" s="673">
        <f t="shared" si="275"/>
        <v>3247728</v>
      </c>
      <c r="N198" s="672">
        <f t="shared" si="275"/>
        <v>2019910</v>
      </c>
      <c r="O198" s="673">
        <f t="shared" si="275"/>
        <v>2136300</v>
      </c>
      <c r="P198" s="657">
        <f>+L198-N198</f>
        <v>1013464.69</v>
      </c>
      <c r="Q198" s="675">
        <f>+M198-O198</f>
        <v>1111428</v>
      </c>
      <c r="R198" s="672">
        <f>SUM(R238:R239)</f>
        <v>214464</v>
      </c>
      <c r="S198" s="673">
        <f>SUM(S238:S239)</f>
        <v>205068</v>
      </c>
      <c r="T198" s="672">
        <f>SUM(T238:T239)</f>
        <v>-127694</v>
      </c>
      <c r="U198" s="673">
        <f>SUM(U238:U239)</f>
        <v>33248</v>
      </c>
      <c r="V198" s="657">
        <f t="shared" ref="V198" si="276">+P198-R198-T198</f>
        <v>926694.69</v>
      </c>
      <c r="W198" s="676">
        <f t="shared" ref="W198" si="277">+Q198-S198-U198</f>
        <v>873112</v>
      </c>
      <c r="X198" s="4047"/>
      <c r="Y198" s="4044"/>
      <c r="Z198" s="4047"/>
      <c r="AA198" s="3183"/>
      <c r="AB198" s="3183"/>
      <c r="AC198" s="3183"/>
      <c r="AD198" s="70">
        <f t="shared" si="247"/>
        <v>0</v>
      </c>
      <c r="AE198" s="264">
        <f t="shared" si="248"/>
        <v>0</v>
      </c>
      <c r="AF198" s="70">
        <f t="shared" si="249"/>
        <v>-8</v>
      </c>
      <c r="AG198" s="264">
        <f t="shared" si="250"/>
        <v>-4.5977011494252873E-2</v>
      </c>
      <c r="AH198" s="70">
        <f t="shared" si="251"/>
        <v>-1335</v>
      </c>
      <c r="AI198" s="264">
        <f t="shared" si="252"/>
        <v>-5.7259275144756594E-2</v>
      </c>
      <c r="AJ198" s="70">
        <f t="shared" si="253"/>
        <v>-970</v>
      </c>
      <c r="AK198" s="264">
        <f t="shared" si="254"/>
        <v>-0.15331120594278488</v>
      </c>
      <c r="AL198" s="70">
        <f t="shared" si="255"/>
        <v>-31101</v>
      </c>
      <c r="AM198" s="264">
        <f t="shared" si="256"/>
        <v>-1.0955299587868541</v>
      </c>
      <c r="AN198" s="70">
        <f t="shared" si="257"/>
        <v>30131</v>
      </c>
      <c r="AO198" s="264">
        <f t="shared" si="258"/>
        <v>1.3657419998186928</v>
      </c>
      <c r="AP198" s="70">
        <f t="shared" si="259"/>
        <v>-71</v>
      </c>
      <c r="AQ198" s="264">
        <f t="shared" si="260"/>
        <v>-0.10990712074303406</v>
      </c>
      <c r="AR198" s="70">
        <f t="shared" si="261"/>
        <v>-80548</v>
      </c>
      <c r="AS198" s="264">
        <f t="shared" si="262"/>
        <v>-0.9876525044448532</v>
      </c>
      <c r="AT198" s="70">
        <f t="shared" si="263"/>
        <v>110750</v>
      </c>
      <c r="AU198" s="264">
        <f t="shared" si="264"/>
        <v>1.0622176611070082</v>
      </c>
    </row>
    <row r="199" spans="1:47" ht="13.5" x14ac:dyDescent="0.25">
      <c r="A199" s="649">
        <v>4840</v>
      </c>
      <c r="B199" s="30" t="s">
        <v>2852</v>
      </c>
      <c r="C199" s="30" t="s">
        <v>1543</v>
      </c>
      <c r="D199" s="649" t="s">
        <v>1538</v>
      </c>
      <c r="E199" s="723"/>
      <c r="F199" s="674">
        <f>+'17HPM_DATA_INPUT'!D137</f>
        <v>87</v>
      </c>
      <c r="G199" s="673">
        <f>+'17HPM_DATA_INPUT'!E137</f>
        <v>87</v>
      </c>
      <c r="H199" s="672">
        <f>+'17HPM_DATA_INPUT'!F137</f>
        <v>166</v>
      </c>
      <c r="I199" s="729">
        <f>+'17HPM_DATA_INPUT'!G137</f>
        <v>174</v>
      </c>
      <c r="J199" s="672">
        <f>+'17HPM_DATA_INPUT'!H137</f>
        <v>21980</v>
      </c>
      <c r="K199" s="673">
        <f>+'17HPM_DATA_INPUT'!I137</f>
        <v>23315</v>
      </c>
      <c r="L199" s="672">
        <f>+'17HPM_DATA_INPUT'!J137</f>
        <v>5357</v>
      </c>
      <c r="M199" s="673">
        <f>+'17HPM_DATA_INPUT'!K137</f>
        <v>6327</v>
      </c>
      <c r="N199" s="672">
        <f>+'17HPM_DATA_INPUT'!L137</f>
        <v>-2712</v>
      </c>
      <c r="O199" s="673">
        <f>+'17HPM_DATA_INPUT'!M137</f>
        <v>28389</v>
      </c>
      <c r="P199" s="657">
        <f t="shared" ref="P199:P237" si="278">+L199-N199</f>
        <v>8069</v>
      </c>
      <c r="Q199" s="675">
        <f t="shared" ref="Q199:Q237" si="279">+M199-O199</f>
        <v>-22062</v>
      </c>
      <c r="R199" s="672">
        <f>+'17HPM_DATA_INPUT'!P137</f>
        <v>575</v>
      </c>
      <c r="S199" s="673">
        <f>+'17HPM_DATA_INPUT'!Q137</f>
        <v>646</v>
      </c>
      <c r="T199" s="672">
        <f>+'17HPM_DATA_INPUT'!R137</f>
        <v>1007</v>
      </c>
      <c r="U199" s="673">
        <f>+'17HPM_DATA_INPUT'!S137</f>
        <v>81555</v>
      </c>
      <c r="V199" s="657">
        <f t="shared" ref="V199:V237" si="280">+P199-R199-T199</f>
        <v>6487</v>
      </c>
      <c r="W199" s="676">
        <f t="shared" ref="W199:W237" si="281">+Q199-S199-U199</f>
        <v>-104263</v>
      </c>
      <c r="X199" s="4047"/>
      <c r="Y199" s="4044"/>
      <c r="Z199" s="4047"/>
      <c r="AA199" s="3183"/>
      <c r="AB199" s="3183"/>
      <c r="AC199" s="3183"/>
      <c r="AD199" s="70">
        <f t="shared" si="247"/>
        <v>301</v>
      </c>
      <c r="AE199" s="264">
        <f t="shared" si="248"/>
        <v>9.0200779142942764E-2</v>
      </c>
      <c r="AF199" s="70">
        <f t="shared" si="249"/>
        <v>-3647</v>
      </c>
      <c r="AG199" s="264">
        <f t="shared" si="250"/>
        <v>-0.11219812336563606</v>
      </c>
      <c r="AH199" s="70">
        <f t="shared" si="251"/>
        <v>581473</v>
      </c>
      <c r="AI199" s="264">
        <f t="shared" si="252"/>
        <v>9.7532031492819277E-2</v>
      </c>
      <c r="AJ199" s="70">
        <f t="shared" si="253"/>
        <v>126281</v>
      </c>
      <c r="AK199" s="264">
        <f t="shared" si="254"/>
        <v>5.3246433997165665E-2</v>
      </c>
      <c r="AL199" s="70">
        <f t="shared" si="255"/>
        <v>63781</v>
      </c>
      <c r="AM199" s="264">
        <f t="shared" si="256"/>
        <v>8.0372039336065279E-2</v>
      </c>
      <c r="AN199" s="70">
        <f t="shared" si="257"/>
        <v>62500</v>
      </c>
      <c r="AO199" s="264">
        <f t="shared" si="258"/>
        <v>3.9605566578224796E-2</v>
      </c>
      <c r="AP199" s="70">
        <f t="shared" si="259"/>
        <v>-698</v>
      </c>
      <c r="AQ199" s="264">
        <f t="shared" si="260"/>
        <v>-6.9316861475515659E-3</v>
      </c>
      <c r="AR199" s="70">
        <f t="shared" si="261"/>
        <v>58337</v>
      </c>
      <c r="AS199" s="264">
        <f t="shared" si="262"/>
        <v>0.19420096872451273</v>
      </c>
      <c r="AT199" s="70">
        <f t="shared" si="263"/>
        <v>4861</v>
      </c>
      <c r="AU199" s="264">
        <f t="shared" si="264"/>
        <v>4.1301002830151003E-3</v>
      </c>
    </row>
    <row r="200" spans="1:47" ht="13.5" x14ac:dyDescent="0.25">
      <c r="A200" s="649">
        <v>4860</v>
      </c>
      <c r="B200" s="30" t="s">
        <v>2853</v>
      </c>
      <c r="C200" s="30" t="s">
        <v>1543</v>
      </c>
      <c r="D200" s="649" t="s">
        <v>1539</v>
      </c>
      <c r="E200" s="723"/>
      <c r="F200" s="674">
        <f>+'17HPM_DATA_INPUT'!D138</f>
        <v>3638</v>
      </c>
      <c r="G200" s="673">
        <f>+'17HPM_DATA_INPUT'!E138</f>
        <v>3337</v>
      </c>
      <c r="H200" s="672">
        <f>+'17HPM_DATA_INPUT'!F138</f>
        <v>28858</v>
      </c>
      <c r="I200" s="729">
        <f>+'17HPM_DATA_INPUT'!G138</f>
        <v>32505</v>
      </c>
      <c r="J200" s="672">
        <f>+'17HPM_DATA_INPUT'!H138</f>
        <v>6543340</v>
      </c>
      <c r="K200" s="673">
        <f>+'17HPM_DATA_INPUT'!I138</f>
        <v>5961867</v>
      </c>
      <c r="L200" s="672">
        <f>+'17HPM_DATA_INPUT'!J138</f>
        <v>2497914</v>
      </c>
      <c r="M200" s="673">
        <f>+'17HPM_DATA_INPUT'!K138</f>
        <v>2371633</v>
      </c>
      <c r="N200" s="672">
        <f>+'17HPM_DATA_INPUT'!L138</f>
        <v>857353</v>
      </c>
      <c r="O200" s="673">
        <f>+'17HPM_DATA_INPUT'!M138</f>
        <v>793572</v>
      </c>
      <c r="P200" s="657">
        <f t="shared" si="278"/>
        <v>1640561</v>
      </c>
      <c r="Q200" s="675">
        <f t="shared" si="279"/>
        <v>1578061</v>
      </c>
      <c r="R200" s="672">
        <f>+'17HPM_DATA_INPUT'!P138</f>
        <v>99999</v>
      </c>
      <c r="S200" s="673">
        <f>+'17HPM_DATA_INPUT'!Q138</f>
        <v>100697</v>
      </c>
      <c r="T200" s="672">
        <f>+'17HPM_DATA_INPUT'!R138</f>
        <v>358732</v>
      </c>
      <c r="U200" s="673">
        <f>+'17HPM_DATA_INPUT'!S138</f>
        <v>300395</v>
      </c>
      <c r="V200" s="657">
        <f t="shared" si="280"/>
        <v>1181830</v>
      </c>
      <c r="W200" s="676">
        <f t="shared" si="281"/>
        <v>1176969</v>
      </c>
      <c r="X200" s="4047"/>
      <c r="Y200" s="4044"/>
      <c r="Z200" s="4047"/>
      <c r="AA200" s="3183"/>
      <c r="AB200" s="3183"/>
      <c r="AC200" s="3183"/>
      <c r="AD200" s="70">
        <f>+F202-G202</f>
        <v>-530</v>
      </c>
      <c r="AE200" s="264">
        <f>IF(G202=0,0,IF(AD200&gt;0,ABS(+AD200/G202),-ABS(+AD200/G202)))</f>
        <v>-0.10353584684508693</v>
      </c>
      <c r="AF200" s="70">
        <f>+H202-I202</f>
        <v>-1124</v>
      </c>
      <c r="AG200" s="264">
        <f>IF(I202=0,0,IF(AF200&gt;0,ABS(+AF200/I202),-ABS(+AF200/I202)))</f>
        <v>-0.11066259722358965</v>
      </c>
      <c r="AH200" s="70">
        <f>+J202-K202</f>
        <v>-148736</v>
      </c>
      <c r="AI200" s="264">
        <f>IF(K202=0,0,IF(AH200&gt;0,ABS(+AH200/K202),-ABS(+AH200/K202)))</f>
        <v>-2.0392228479169657E-2</v>
      </c>
      <c r="AJ200" s="70">
        <f>+L202-M202</f>
        <v>-95427</v>
      </c>
      <c r="AK200" s="264">
        <f>IF(M202=0,0,IF(AJ200&gt;0,ABS(+AJ200/M202),-ABS(+AJ200/M202)))</f>
        <v>-3.7008955649909019E-2</v>
      </c>
      <c r="AL200" s="70">
        <f>+N202-O202</f>
        <v>-22764</v>
      </c>
      <c r="AM200" s="264">
        <f>IF(O202=0,0,IF(AL200&gt;0,ABS(+AL200/O202),-ABS(+AL200/O202)))</f>
        <v>-1.1497265838665541E-2</v>
      </c>
      <c r="AN200" s="70">
        <f>+P202-Q202</f>
        <v>-72663</v>
      </c>
      <c r="AO200" s="264">
        <f>IF(Q202=0,0,IF(AN200&gt;0,ABS(+AN200/Q202),-ABS(+AN200/Q202)))</f>
        <v>-0.12140142180490698</v>
      </c>
      <c r="AP200" s="70">
        <f>+R202-S202</f>
        <v>4017</v>
      </c>
      <c r="AQ200" s="264">
        <f>IF(S202=0,0,IF(AP200&gt;0,ABS(+AP200/S202),-ABS(+AP200/S202)))</f>
        <v>2.2109695351845225E-2</v>
      </c>
      <c r="AR200" s="70">
        <f>+T202-U202</f>
        <v>129047</v>
      </c>
      <c r="AS200" s="264">
        <f>IF(U202=0,0,IF(AR200&gt;0,ABS(+AR200/U202),-ABS(+AR200/U202)))</f>
        <v>0.27540543482204405</v>
      </c>
      <c r="AT200" s="70">
        <f>+V202-W202</f>
        <v>-205727</v>
      </c>
      <c r="AU200" s="264">
        <f>IF(W202=0,0,IF(AT200&gt;0,ABS(+AT200/W202),-ABS(+AT200/W202)))</f>
        <v>-3.9776299762185574</v>
      </c>
    </row>
    <row r="201" spans="1:47" ht="13.5" x14ac:dyDescent="0.25">
      <c r="A201" s="2424">
        <v>4880</v>
      </c>
      <c r="B201" s="30" t="s">
        <v>2854</v>
      </c>
      <c r="C201" s="30" t="s">
        <v>1543</v>
      </c>
      <c r="D201" s="649" t="s">
        <v>4035</v>
      </c>
      <c r="E201" s="723"/>
      <c r="F201" s="674">
        <f>SUM(F244:F245)</f>
        <v>1188</v>
      </c>
      <c r="G201" s="673">
        <f t="shared" ref="G201:O201" si="282">SUM(G244:G245)</f>
        <v>156</v>
      </c>
      <c r="H201" s="672">
        <f t="shared" si="282"/>
        <v>3437</v>
      </c>
      <c r="I201" s="729">
        <f t="shared" si="282"/>
        <v>335</v>
      </c>
      <c r="J201" s="672">
        <f t="shared" si="282"/>
        <v>892623</v>
      </c>
      <c r="K201" s="673">
        <f t="shared" si="282"/>
        <v>76316.479999999996</v>
      </c>
      <c r="L201" s="672">
        <f t="shared" si="282"/>
        <v>401695.4</v>
      </c>
      <c r="M201" s="673">
        <f t="shared" si="282"/>
        <v>40425.479999999996</v>
      </c>
      <c r="N201" s="672">
        <f t="shared" si="282"/>
        <v>1018318.1837647901</v>
      </c>
      <c r="O201" s="673">
        <f t="shared" si="282"/>
        <v>358188</v>
      </c>
      <c r="P201" s="657">
        <f>+L201-N201</f>
        <v>-616622.78376479005</v>
      </c>
      <c r="Q201" s="675">
        <f t="shared" ref="Q201" si="283">+M201-O201</f>
        <v>-317762.52</v>
      </c>
      <c r="R201" s="672">
        <f t="shared" ref="R201:U201" si="284">SUM(R244:R245)</f>
        <v>1298.0038960496538</v>
      </c>
      <c r="S201" s="673">
        <f t="shared" si="284"/>
        <v>37</v>
      </c>
      <c r="T201" s="672">
        <f t="shared" si="284"/>
        <v>175443.56950920125</v>
      </c>
      <c r="U201" s="673">
        <f t="shared" si="284"/>
        <v>59141</v>
      </c>
      <c r="V201" s="657">
        <f t="shared" ref="V201" si="285">+P201-R201-T201</f>
        <v>-793364.35717004095</v>
      </c>
      <c r="W201" s="676">
        <f t="shared" ref="W201" si="286">+Q201-S201-U201</f>
        <v>-376940.52</v>
      </c>
      <c r="X201" s="4047"/>
      <c r="Y201" s="4044" t="s">
        <v>1967</v>
      </c>
      <c r="Z201" s="4047"/>
      <c r="AA201" s="3183"/>
      <c r="AB201" s="3183"/>
      <c r="AC201" s="3183"/>
      <c r="AD201" s="70"/>
      <c r="AE201" s="264"/>
      <c r="AF201" s="70"/>
      <c r="AG201" s="264"/>
      <c r="AH201" s="70"/>
      <c r="AI201" s="264"/>
      <c r="AJ201" s="70"/>
      <c r="AK201" s="264"/>
      <c r="AL201" s="70"/>
      <c r="AM201" s="264"/>
      <c r="AN201" s="70"/>
      <c r="AO201" s="264"/>
      <c r="AP201" s="70"/>
      <c r="AQ201" s="264"/>
      <c r="AR201" s="70"/>
      <c r="AS201" s="264"/>
      <c r="AT201" s="70"/>
      <c r="AU201" s="264"/>
    </row>
    <row r="202" spans="1:47" ht="13.5" x14ac:dyDescent="0.25">
      <c r="A202" s="649">
        <v>6210</v>
      </c>
      <c r="B202" s="30" t="s">
        <v>2875</v>
      </c>
      <c r="C202" s="30" t="s">
        <v>1543</v>
      </c>
      <c r="D202" s="649" t="s">
        <v>4036</v>
      </c>
      <c r="E202" s="723"/>
      <c r="F202" s="674">
        <f>+'17HPM_DATA_INPUT'!D140</f>
        <v>4589</v>
      </c>
      <c r="G202" s="673">
        <f>+'17HPM_DATA_INPUT'!E140</f>
        <v>5119</v>
      </c>
      <c r="H202" s="672">
        <f>+'17HPM_DATA_INPUT'!F140</f>
        <v>9033</v>
      </c>
      <c r="I202" s="729">
        <f>+'17HPM_DATA_INPUT'!G140</f>
        <v>10157</v>
      </c>
      <c r="J202" s="672">
        <f>+'17HPM_DATA_INPUT'!H140</f>
        <v>7145023</v>
      </c>
      <c r="K202" s="673">
        <f>+'17HPM_DATA_INPUT'!I140</f>
        <v>7293759</v>
      </c>
      <c r="L202" s="672">
        <f>+'17HPM_DATA_INPUT'!J140</f>
        <v>2483057</v>
      </c>
      <c r="M202" s="673">
        <f>+'17HPM_DATA_INPUT'!K140</f>
        <v>2578484</v>
      </c>
      <c r="N202" s="672">
        <f>+'17HPM_DATA_INPUT'!L140</f>
        <v>1957185</v>
      </c>
      <c r="O202" s="673">
        <f>+'17HPM_DATA_INPUT'!M140</f>
        <v>1979949</v>
      </c>
      <c r="P202" s="657">
        <f t="shared" si="278"/>
        <v>525872</v>
      </c>
      <c r="Q202" s="675">
        <f t="shared" si="279"/>
        <v>598535</v>
      </c>
      <c r="R202" s="672">
        <f>+'17HPM_DATA_INPUT'!P140</f>
        <v>185702</v>
      </c>
      <c r="S202" s="673">
        <f>+'17HPM_DATA_INPUT'!Q140</f>
        <v>181685</v>
      </c>
      <c r="T202" s="672">
        <f>+'17HPM_DATA_INPUT'!R140</f>
        <v>597618</v>
      </c>
      <c r="U202" s="673">
        <f>+'17HPM_DATA_INPUT'!S140</f>
        <v>468571</v>
      </c>
      <c r="V202" s="657">
        <f t="shared" si="280"/>
        <v>-257448</v>
      </c>
      <c r="W202" s="676">
        <f t="shared" si="281"/>
        <v>-51721</v>
      </c>
      <c r="X202" s="4047"/>
      <c r="Y202" s="4044"/>
      <c r="Z202" s="4047"/>
      <c r="AC202" s="3183"/>
      <c r="AD202" s="70">
        <f t="shared" si="247"/>
        <v>594</v>
      </c>
      <c r="AE202" s="264">
        <f t="shared" si="248"/>
        <v>2.2198968532775244E-2</v>
      </c>
      <c r="AF202" s="70">
        <f t="shared" si="249"/>
        <v>0</v>
      </c>
      <c r="AG202" s="264">
        <f t="shared" si="250"/>
        <v>0</v>
      </c>
      <c r="AH202" s="70">
        <f t="shared" si="251"/>
        <v>425219.0366701819</v>
      </c>
      <c r="AI202" s="264">
        <f t="shared" si="252"/>
        <v>4.2748437841783997E-2</v>
      </c>
      <c r="AJ202" s="70">
        <f t="shared" si="253"/>
        <v>59853.800000000279</v>
      </c>
      <c r="AK202" s="264">
        <f t="shared" si="254"/>
        <v>1.5934837324785133E-2</v>
      </c>
      <c r="AL202" s="70">
        <f t="shared" si="255"/>
        <v>312184.28754522651</v>
      </c>
      <c r="AM202" s="264">
        <f t="shared" si="256"/>
        <v>7.256004112830787E-2</v>
      </c>
      <c r="AN202" s="70">
        <f t="shared" si="257"/>
        <v>-252330.48754522623</v>
      </c>
      <c r="AO202" s="264">
        <f t="shared" si="258"/>
        <v>-0.46191785617709652</v>
      </c>
      <c r="AP202" s="70">
        <f t="shared" si="259"/>
        <v>60082.700434349244</v>
      </c>
      <c r="AQ202" s="264">
        <f t="shared" si="260"/>
        <v>2.9546377773623553E-2</v>
      </c>
      <c r="AR202" s="70">
        <f t="shared" si="261"/>
        <v>615872.60148051009</v>
      </c>
      <c r="AS202" s="264">
        <f t="shared" si="262"/>
        <v>0.17303527718851106</v>
      </c>
      <c r="AT202" s="70">
        <f t="shared" si="263"/>
        <v>-928285.78946008626</v>
      </c>
      <c r="AU202" s="264">
        <f t="shared" si="264"/>
        <v>-0.15121115788412443</v>
      </c>
    </row>
    <row r="203" spans="1:47" s="113" customFormat="1" ht="13.5" x14ac:dyDescent="0.25">
      <c r="A203" s="2424">
        <v>6220</v>
      </c>
      <c r="B203" s="30" t="s">
        <v>214</v>
      </c>
      <c r="C203" s="30" t="s">
        <v>1543</v>
      </c>
      <c r="D203" s="649" t="s">
        <v>4000</v>
      </c>
      <c r="E203" s="723"/>
      <c r="F203" s="674">
        <f>SUM(F234:F235)</f>
        <v>27352</v>
      </c>
      <c r="G203" s="673">
        <f>SUM(G234:G235)</f>
        <v>26758</v>
      </c>
      <c r="H203" s="672">
        <f>SUM(H235:H236)</f>
        <v>0</v>
      </c>
      <c r="I203" s="729">
        <f>SUM(I235:I236)</f>
        <v>0</v>
      </c>
      <c r="J203" s="672">
        <f t="shared" ref="J203:O203" si="287">SUM(J234:J235)</f>
        <v>10372226.65</v>
      </c>
      <c r="K203" s="673">
        <f>SUM(K234:K235)</f>
        <v>9947007.6133298185</v>
      </c>
      <c r="L203" s="672">
        <f t="shared" si="287"/>
        <v>3816013.89</v>
      </c>
      <c r="M203" s="673">
        <f>SUM(M234:M235)</f>
        <v>3756160.09</v>
      </c>
      <c r="N203" s="672">
        <f t="shared" si="287"/>
        <v>4614611.3905452266</v>
      </c>
      <c r="O203" s="673">
        <f t="shared" si="287"/>
        <v>4302427.1030000001</v>
      </c>
      <c r="P203" s="657">
        <f>+L203-N203</f>
        <v>-798597.5005452265</v>
      </c>
      <c r="Q203" s="675">
        <f t="shared" si="279"/>
        <v>-546267.01300000027</v>
      </c>
      <c r="R203" s="672">
        <f>SUM(R234:R235)</f>
        <v>2093587.480434349</v>
      </c>
      <c r="S203" s="673">
        <f>SUM(S234:S235)</f>
        <v>2033504.7799999998</v>
      </c>
      <c r="T203" s="672">
        <f>SUM(T234:T235)</f>
        <v>4175104.0569805098</v>
      </c>
      <c r="U203" s="673">
        <f>SUM(U234:U235)</f>
        <v>3559231.4554999997</v>
      </c>
      <c r="V203" s="657">
        <f t="shared" si="280"/>
        <v>-7067289.037960086</v>
      </c>
      <c r="W203" s="676">
        <f t="shared" si="281"/>
        <v>-6139003.2484999998</v>
      </c>
      <c r="X203" s="4047"/>
      <c r="Y203" s="4047" t="s">
        <v>1741</v>
      </c>
      <c r="Z203" s="4047"/>
      <c r="AA203" s="3186"/>
      <c r="AB203" s="3186"/>
      <c r="AC203" s="3183"/>
      <c r="AD203" s="265">
        <f t="shared" si="247"/>
        <v>0</v>
      </c>
      <c r="AE203" s="573">
        <f t="shared" si="248"/>
        <v>0</v>
      </c>
      <c r="AF203" s="265">
        <f t="shared" si="249"/>
        <v>0</v>
      </c>
      <c r="AG203" s="573">
        <f t="shared" si="250"/>
        <v>0</v>
      </c>
      <c r="AH203" s="265">
        <f t="shared" si="251"/>
        <v>0</v>
      </c>
      <c r="AI203" s="573">
        <f t="shared" si="252"/>
        <v>0</v>
      </c>
      <c r="AJ203" s="265">
        <f t="shared" si="253"/>
        <v>0</v>
      </c>
      <c r="AK203" s="573">
        <f t="shared" si="254"/>
        <v>0</v>
      </c>
      <c r="AL203" s="265">
        <f t="shared" si="255"/>
        <v>0</v>
      </c>
      <c r="AM203" s="573">
        <f t="shared" si="256"/>
        <v>0</v>
      </c>
      <c r="AN203" s="265">
        <f t="shared" si="257"/>
        <v>0</v>
      </c>
      <c r="AO203" s="573">
        <f t="shared" si="258"/>
        <v>0</v>
      </c>
      <c r="AP203" s="265">
        <f t="shared" si="259"/>
        <v>0</v>
      </c>
      <c r="AQ203" s="573">
        <f t="shared" si="260"/>
        <v>0</v>
      </c>
      <c r="AR203" s="265">
        <f t="shared" si="261"/>
        <v>0</v>
      </c>
      <c r="AS203" s="573">
        <f t="shared" si="262"/>
        <v>0</v>
      </c>
      <c r="AT203" s="265">
        <f t="shared" si="263"/>
        <v>0</v>
      </c>
      <c r="AU203" s="573">
        <f t="shared" si="264"/>
        <v>0</v>
      </c>
    </row>
    <row r="204" spans="1:47" ht="13.5" hidden="1" x14ac:dyDescent="0.25">
      <c r="A204" s="649"/>
      <c r="B204" s="30" t="e">
        <v>#VALUE!</v>
      </c>
      <c r="C204" s="30" t="e">
        <v>#VALUE!</v>
      </c>
      <c r="D204" s="649" t="s">
        <v>4037</v>
      </c>
      <c r="E204" s="723"/>
      <c r="F204" s="674">
        <f>F237</f>
        <v>0</v>
      </c>
      <c r="G204" s="673">
        <f t="shared" ref="G204:U204" si="288">G237</f>
        <v>0</v>
      </c>
      <c r="H204" s="672">
        <f t="shared" si="288"/>
        <v>0</v>
      </c>
      <c r="I204" s="729">
        <f t="shared" ref="I204" si="289">I237</f>
        <v>0</v>
      </c>
      <c r="J204" s="672">
        <f t="shared" si="288"/>
        <v>0</v>
      </c>
      <c r="K204" s="673">
        <f t="shared" si="288"/>
        <v>0</v>
      </c>
      <c r="L204" s="672">
        <f t="shared" si="288"/>
        <v>0</v>
      </c>
      <c r="M204" s="673">
        <f t="shared" si="288"/>
        <v>0</v>
      </c>
      <c r="N204" s="672">
        <f t="shared" si="288"/>
        <v>0</v>
      </c>
      <c r="O204" s="673">
        <f t="shared" si="288"/>
        <v>0</v>
      </c>
      <c r="P204" s="657">
        <f t="shared" si="278"/>
        <v>0</v>
      </c>
      <c r="Q204" s="675">
        <f t="shared" si="279"/>
        <v>0</v>
      </c>
      <c r="R204" s="672">
        <f t="shared" si="288"/>
        <v>0</v>
      </c>
      <c r="S204" s="673">
        <f t="shared" si="288"/>
        <v>0</v>
      </c>
      <c r="T204" s="672">
        <f t="shared" si="288"/>
        <v>0</v>
      </c>
      <c r="U204" s="673">
        <f t="shared" si="288"/>
        <v>0</v>
      </c>
      <c r="V204" s="657">
        <f t="shared" si="280"/>
        <v>0</v>
      </c>
      <c r="W204" s="676">
        <f t="shared" si="281"/>
        <v>0</v>
      </c>
      <c r="X204" s="4047"/>
      <c r="Y204" s="4044"/>
      <c r="Z204" s="4047"/>
      <c r="AA204" s="3183" t="s">
        <v>1742</v>
      </c>
      <c r="AB204" s="3183"/>
      <c r="AC204" s="3183"/>
      <c r="AD204" s="70">
        <f t="shared" si="247"/>
        <v>72</v>
      </c>
      <c r="AE204" s="264">
        <f t="shared" si="248"/>
        <v>0.50704225352112675</v>
      </c>
      <c r="AF204" s="70">
        <f t="shared" si="249"/>
        <v>65</v>
      </c>
      <c r="AG204" s="264">
        <f t="shared" si="250"/>
        <v>0.42483660130718953</v>
      </c>
      <c r="AH204" s="70">
        <f t="shared" si="251"/>
        <v>93176</v>
      </c>
      <c r="AI204" s="264">
        <f t="shared" si="252"/>
        <v>1.6272441494935383</v>
      </c>
      <c r="AJ204" s="70">
        <f t="shared" si="253"/>
        <v>26768.5</v>
      </c>
      <c r="AK204" s="264">
        <f t="shared" si="254"/>
        <v>0.62210369750633299</v>
      </c>
      <c r="AL204" s="70">
        <f t="shared" si="255"/>
        <v>87585.692628407152</v>
      </c>
      <c r="AM204" s="264">
        <f t="shared" si="256"/>
        <v>0.44981855016512312</v>
      </c>
      <c r="AN204" s="70">
        <f t="shared" si="257"/>
        <v>-60817.192628407152</v>
      </c>
      <c r="AO204" s="264">
        <f t="shared" si="258"/>
        <v>-0.40094563819616647</v>
      </c>
      <c r="AP204" s="70">
        <f t="shared" si="259"/>
        <v>3378.3753676195911</v>
      </c>
      <c r="AQ204" s="264">
        <f t="shared" si="260"/>
        <v>174.48303228040155</v>
      </c>
      <c r="AR204" s="70">
        <f t="shared" si="261"/>
        <v>8371.3880154215731</v>
      </c>
      <c r="AS204" s="264">
        <f t="shared" si="262"/>
        <v>0.24570803287557796</v>
      </c>
      <c r="AT204" s="70">
        <f t="shared" si="263"/>
        <v>-72566.956011448317</v>
      </c>
      <c r="AU204" s="264">
        <f t="shared" si="264"/>
        <v>-0.39061909268912232</v>
      </c>
    </row>
    <row r="205" spans="1:47" ht="13.5" x14ac:dyDescent="0.25">
      <c r="A205" s="2424">
        <v>6230</v>
      </c>
      <c r="B205" s="30" t="s">
        <v>1959</v>
      </c>
      <c r="C205" s="30" t="s">
        <v>1543</v>
      </c>
      <c r="D205" s="649" t="s">
        <v>4038</v>
      </c>
      <c r="E205" s="723"/>
      <c r="F205" s="674">
        <f>SUM(F241:F242)</f>
        <v>214</v>
      </c>
      <c r="G205" s="673">
        <f t="shared" ref="G205:U205" si="290">SUM(G241:G242)</f>
        <v>142</v>
      </c>
      <c r="H205" s="672">
        <f t="shared" si="290"/>
        <v>218</v>
      </c>
      <c r="I205" s="729">
        <f t="shared" si="290"/>
        <v>153</v>
      </c>
      <c r="J205" s="672">
        <f t="shared" si="290"/>
        <v>150436</v>
      </c>
      <c r="K205" s="673">
        <f t="shared" si="290"/>
        <v>57260</v>
      </c>
      <c r="L205" s="672">
        <f t="shared" si="290"/>
        <v>69797.5</v>
      </c>
      <c r="M205" s="673">
        <f t="shared" si="290"/>
        <v>43029</v>
      </c>
      <c r="N205" s="672">
        <f t="shared" si="290"/>
        <v>282299.07782840717</v>
      </c>
      <c r="O205" s="673">
        <f t="shared" si="290"/>
        <v>194713.38520000002</v>
      </c>
      <c r="P205" s="657">
        <f t="shared" ref="P205" si="291">+L205-N205</f>
        <v>-212501.57782840717</v>
      </c>
      <c r="Q205" s="675">
        <f t="shared" ref="Q205" si="292">+M205-O205</f>
        <v>-151684.38520000002</v>
      </c>
      <c r="R205" s="672">
        <f t="shared" si="290"/>
        <v>3397.7375676195911</v>
      </c>
      <c r="S205" s="673">
        <f t="shared" si="290"/>
        <v>19.362200000000001</v>
      </c>
      <c r="T205" s="672">
        <f t="shared" si="290"/>
        <v>42441.857415421575</v>
      </c>
      <c r="U205" s="673">
        <f t="shared" si="290"/>
        <v>34070.469400000002</v>
      </c>
      <c r="V205" s="657">
        <f t="shared" ref="V205" si="293">+P205-R205-T205</f>
        <v>-258341.17281144834</v>
      </c>
      <c r="W205" s="676">
        <f t="shared" ref="W205" si="294">+Q205-S205-U205</f>
        <v>-185774.21680000002</v>
      </c>
      <c r="X205" s="4047"/>
      <c r="Y205" s="4044" t="s">
        <v>1967</v>
      </c>
      <c r="Z205" s="4047"/>
      <c r="AA205" s="3183"/>
      <c r="AB205" s="3183"/>
      <c r="AC205" s="3183"/>
      <c r="AD205" s="261">
        <f t="shared" si="247"/>
        <v>1307</v>
      </c>
      <c r="AE205" s="262">
        <f t="shared" si="248"/>
        <v>2.7912439935931659E-2</v>
      </c>
      <c r="AF205" s="18">
        <f t="shared" si="249"/>
        <v>-7540</v>
      </c>
      <c r="AG205" s="262">
        <f t="shared" si="250"/>
        <v>-9.1441599864171635E-2</v>
      </c>
      <c r="AH205" s="18">
        <f t="shared" si="251"/>
        <v>5283415.5566701815</v>
      </c>
      <c r="AI205" s="262">
        <f t="shared" si="252"/>
        <v>0.16142034396922611</v>
      </c>
      <c r="AJ205" s="18">
        <f t="shared" si="253"/>
        <v>1873589.3200000003</v>
      </c>
      <c r="AK205" s="262">
        <f t="shared" si="254"/>
        <v>0.15027865672608862</v>
      </c>
      <c r="AL205" s="18">
        <f t="shared" si="255"/>
        <v>2867216.3706656508</v>
      </c>
      <c r="AM205" s="262">
        <f t="shared" si="256"/>
        <v>0.28794903456362414</v>
      </c>
      <c r="AN205" s="18">
        <f t="shared" si="257"/>
        <v>-993627.05066565052</v>
      </c>
      <c r="AO205" s="262">
        <f t="shared" si="258"/>
        <v>-0.39585787522388949</v>
      </c>
      <c r="AP205" s="18">
        <f t="shared" si="259"/>
        <v>77751.548733320553</v>
      </c>
      <c r="AQ205" s="262">
        <f t="shared" si="260"/>
        <v>3.0525133519835868E-2</v>
      </c>
      <c r="AR205" s="18">
        <f t="shared" si="261"/>
        <v>911430.67788631096</v>
      </c>
      <c r="AS205" s="262">
        <f t="shared" si="262"/>
        <v>0.19769071289088827</v>
      </c>
      <c r="AT205" s="18">
        <f t="shared" si="263"/>
        <v>-1982809.2772852825</v>
      </c>
      <c r="AU205" s="263">
        <f t="shared" si="264"/>
        <v>-0.42664373877358497</v>
      </c>
    </row>
    <row r="206" spans="1:47" ht="13.5" x14ac:dyDescent="0.25">
      <c r="A206" s="659">
        <v>50</v>
      </c>
      <c r="B206" s="30" t="e">
        <v>#N/A</v>
      </c>
      <c r="C206" s="30" t="e">
        <v>#N/A</v>
      </c>
      <c r="D206" s="659" t="s">
        <v>2608</v>
      </c>
      <c r="E206" s="723"/>
      <c r="F206" s="660">
        <f>+'17HPM_DATA_INPUT'!D143+'Departmental PL'!F235+'Departmental PL'!F236+'Departmental PL'!F237</f>
        <v>48132</v>
      </c>
      <c r="G206" s="664">
        <f>+'17HPM_DATA_INPUT'!E143+'Departmental PL'!G235+'Departmental PL'!G236+'Departmental PL'!G237</f>
        <v>46825</v>
      </c>
      <c r="H206" s="661">
        <f>SUM(H194:H205)</f>
        <v>74917</v>
      </c>
      <c r="I206" s="665">
        <f t="shared" ref="I206:N206" si="295">SUM(I194:I205)</f>
        <v>82457</v>
      </c>
      <c r="J206" s="661">
        <f>SUM(J194:J205)</f>
        <v>38014206.649999999</v>
      </c>
      <c r="K206" s="665">
        <f>SUM(K194:K205)</f>
        <v>32730791.093329817</v>
      </c>
      <c r="L206" s="661">
        <f>SUM(L194:L205)</f>
        <v>14341023.890000001</v>
      </c>
      <c r="M206" s="665">
        <f t="shared" si="295"/>
        <v>12467434.57</v>
      </c>
      <c r="N206" s="661">
        <f t="shared" si="295"/>
        <v>12824590.85886565</v>
      </c>
      <c r="O206" s="665">
        <f>SUM(O194:O205)</f>
        <v>9957374.4881999996</v>
      </c>
      <c r="P206" s="661">
        <f t="shared" si="278"/>
        <v>1516433.0311343502</v>
      </c>
      <c r="Q206" s="665">
        <f t="shared" si="279"/>
        <v>2510060.0818000007</v>
      </c>
      <c r="R206" s="661">
        <f>SUM(R194:R205)</f>
        <v>2624883.6909333202</v>
      </c>
      <c r="S206" s="665">
        <f>SUM(S194:S205)</f>
        <v>2547132.1421999997</v>
      </c>
      <c r="T206" s="661">
        <f>SUM(T194:T205)</f>
        <v>5521817.60278631</v>
      </c>
      <c r="U206" s="665">
        <f>SUM(U194:U205)</f>
        <v>4610386.9248999991</v>
      </c>
      <c r="V206" s="661">
        <f t="shared" si="280"/>
        <v>-6630268.2625852805</v>
      </c>
      <c r="W206" s="663">
        <f t="shared" si="281"/>
        <v>-4647458.985299998</v>
      </c>
      <c r="X206" s="4047"/>
      <c r="Y206" s="4044"/>
      <c r="Z206" s="4047"/>
      <c r="AA206" s="3183"/>
      <c r="AB206" s="3183"/>
      <c r="AC206" s="3183"/>
      <c r="AD206" s="70">
        <f>+F211-G211</f>
        <v>2</v>
      </c>
      <c r="AE206" s="264">
        <f>IF(G211=0,0,IF(AD206&gt;0,ABS(+AD206/G211),-ABS(+AD206/G211)))</f>
        <v>1</v>
      </c>
      <c r="AF206" s="70">
        <f>+H211-I211</f>
        <v>2</v>
      </c>
      <c r="AG206" s="264">
        <f>IF(I211=0,0,IF(AF206&gt;0,ABS(+AF206/I211),-ABS(+AF206/I211)))</f>
        <v>1</v>
      </c>
      <c r="AH206" s="70">
        <f>+J211-K211</f>
        <v>6738</v>
      </c>
      <c r="AI206" s="264">
        <f>IF(K211=0,0,IF(AH206&gt;0,ABS(+AH206/K211),-ABS(+AH206/K211)))</f>
        <v>1.362312980186009</v>
      </c>
      <c r="AJ206" s="70">
        <f>+L211-M211</f>
        <v>1469</v>
      </c>
      <c r="AK206" s="264">
        <f>IF(M211=0,0,IF(AJ206&gt;0,ABS(+AJ206/M211),-ABS(+AJ206/M211)))</f>
        <v>0.55559757942511345</v>
      </c>
      <c r="AL206" s="70">
        <f>+N211-O211</f>
        <v>831</v>
      </c>
      <c r="AM206" s="264">
        <f>IF(O211=0,0,IF(AL206&gt;0,ABS(+AL206/O211),-ABS(+AL206/O211)))</f>
        <v>1.1169354838709677</v>
      </c>
      <c r="AN206" s="70">
        <f>+P211-Q211</f>
        <v>638</v>
      </c>
      <c r="AO206" s="264">
        <f>IF(Q211=0,0,IF(AN206&gt;0,ABS(+AN206/Q211),-ABS(+AN206/Q211)))</f>
        <v>0.33578947368421053</v>
      </c>
      <c r="AP206" s="70">
        <f>+R211-S211</f>
        <v>102</v>
      </c>
      <c r="AQ206" s="264">
        <f>IF(S211=0,0,IF(AP206&gt;0,ABS(+AP206/S211),-ABS(+AP206/S211)))</f>
        <v>0.87931034482758619</v>
      </c>
      <c r="AR206" s="70">
        <f>+T211-U211</f>
        <v>242</v>
      </c>
      <c r="AS206" s="264">
        <f>IF(U211=0,0,IF(AR206&gt;0,ABS(+AR206/U211),-ABS(+AR206/U211)))</f>
        <v>0.71810089020771517</v>
      </c>
      <c r="AT206" s="70">
        <f>+V211-W211</f>
        <v>294</v>
      </c>
      <c r="AU206" s="264">
        <f>IF(W211=0,0,IF(AT206&gt;0,ABS(+AT206/W211),-ABS(+AT206/W211)))</f>
        <v>0.20317899101589496</v>
      </c>
    </row>
    <row r="207" spans="1:47" ht="13.5" x14ac:dyDescent="0.25">
      <c r="A207" s="649">
        <v>1971</v>
      </c>
      <c r="B207" s="30" t="s">
        <v>2726</v>
      </c>
      <c r="C207" s="30" t="s">
        <v>1543</v>
      </c>
      <c r="D207" s="649" t="s">
        <v>1788</v>
      </c>
      <c r="E207" s="723"/>
      <c r="F207" s="656">
        <f>+'17HPM_DATA_INPUT'!D144</f>
        <v>77</v>
      </c>
      <c r="G207" s="651">
        <f>+'17HPM_DATA_INPUT'!E144</f>
        <v>90</v>
      </c>
      <c r="H207" s="654">
        <f>+'17HPM_DATA_INPUT'!F144</f>
        <v>91</v>
      </c>
      <c r="I207" s="690">
        <f>+'17HPM_DATA_INPUT'!G144</f>
        <v>105</v>
      </c>
      <c r="J207" s="654">
        <f>+'17HPM_DATA_INPUT'!H144</f>
        <v>124580</v>
      </c>
      <c r="K207" s="651">
        <f>+'17HPM_DATA_INPUT'!I144</f>
        <v>138770</v>
      </c>
      <c r="L207" s="654">
        <f>+'17HPM_DATA_INPUT'!J144</f>
        <v>47101</v>
      </c>
      <c r="M207" s="651">
        <f>+'17HPM_DATA_INPUT'!K144</f>
        <v>56816</v>
      </c>
      <c r="N207" s="654">
        <f>+'17HPM_DATA_INPUT'!L144</f>
        <v>63797</v>
      </c>
      <c r="O207" s="673">
        <f>+'17HPM_DATA_INPUT'!M144</f>
        <v>69059</v>
      </c>
      <c r="P207" s="650">
        <f t="shared" ref="P207:Q210" si="296">+L207-N207</f>
        <v>-16696</v>
      </c>
      <c r="Q207" s="652">
        <f t="shared" si="296"/>
        <v>-12243</v>
      </c>
      <c r="R207" s="654">
        <f>+'17HPM_DATA_INPUT'!P144</f>
        <v>6949</v>
      </c>
      <c r="S207" s="651">
        <f>+'17HPM_DATA_INPUT'!Q144</f>
        <v>6951</v>
      </c>
      <c r="T207" s="654">
        <f>+'17HPM_DATA_INPUT'!R144</f>
        <v>46616</v>
      </c>
      <c r="U207" s="651">
        <f>+'17HPM_DATA_INPUT'!S144</f>
        <v>37767</v>
      </c>
      <c r="V207" s="650">
        <f t="shared" ref="V207:W210" si="297">+P207-R207-T207</f>
        <v>-70261</v>
      </c>
      <c r="W207" s="653">
        <f t="shared" si="297"/>
        <v>-56961</v>
      </c>
      <c r="X207" s="4047"/>
      <c r="Y207" s="4044"/>
      <c r="Z207" s="4047"/>
      <c r="AA207" s="3183"/>
      <c r="AB207" s="3183"/>
      <c r="AC207" s="3183"/>
      <c r="AD207" s="70"/>
      <c r="AE207" s="264"/>
      <c r="AF207" s="70"/>
      <c r="AG207" s="264"/>
      <c r="AH207" s="70"/>
      <c r="AI207" s="264"/>
      <c r="AJ207" s="70"/>
      <c r="AK207" s="264"/>
      <c r="AL207" s="70"/>
      <c r="AM207" s="264"/>
      <c r="AN207" s="70"/>
      <c r="AO207" s="264"/>
      <c r="AP207" s="70"/>
      <c r="AQ207" s="264"/>
      <c r="AR207" s="70"/>
      <c r="AS207" s="264"/>
      <c r="AT207" s="70"/>
      <c r="AU207" s="264"/>
    </row>
    <row r="208" spans="1:47" ht="13.5" x14ac:dyDescent="0.25">
      <c r="A208" s="649">
        <v>1972</v>
      </c>
      <c r="B208" s="30" t="s">
        <v>2727</v>
      </c>
      <c r="C208" s="30" t="s">
        <v>1543</v>
      </c>
      <c r="D208" s="649" t="s">
        <v>1789</v>
      </c>
      <c r="E208" s="723"/>
      <c r="F208" s="656">
        <f>+'17HPM_DATA_INPUT'!D145</f>
        <v>97</v>
      </c>
      <c r="G208" s="651">
        <f>+'17HPM_DATA_INPUT'!E145</f>
        <v>72</v>
      </c>
      <c r="H208" s="654">
        <f>+'17HPM_DATA_INPUT'!F145</f>
        <v>107</v>
      </c>
      <c r="I208" s="690">
        <f>+'17HPM_DATA_INPUT'!G145</f>
        <v>87</v>
      </c>
      <c r="J208" s="654">
        <f>+'17HPM_DATA_INPUT'!H145</f>
        <v>141820</v>
      </c>
      <c r="K208" s="651">
        <f>+'17HPM_DATA_INPUT'!I145</f>
        <v>100450</v>
      </c>
      <c r="L208" s="654">
        <f>+'17HPM_DATA_INPUT'!J145</f>
        <v>59689</v>
      </c>
      <c r="M208" s="651">
        <f>+'17HPM_DATA_INPUT'!K145</f>
        <v>36744</v>
      </c>
      <c r="N208" s="654">
        <f>+'17HPM_DATA_INPUT'!L145</f>
        <v>60462</v>
      </c>
      <c r="O208" s="673">
        <f>+'17HPM_DATA_INPUT'!M145</f>
        <v>43236</v>
      </c>
      <c r="P208" s="650">
        <f t="shared" si="296"/>
        <v>-773</v>
      </c>
      <c r="Q208" s="652">
        <f t="shared" si="296"/>
        <v>-6492</v>
      </c>
      <c r="R208" s="654">
        <f>+'17HPM_DATA_INPUT'!P145</f>
        <v>8840</v>
      </c>
      <c r="S208" s="651">
        <f>+'17HPM_DATA_INPUT'!Q145</f>
        <v>5803</v>
      </c>
      <c r="T208" s="654">
        <f>+'17HPM_DATA_INPUT'!R145</f>
        <v>46969</v>
      </c>
      <c r="U208" s="651">
        <f>+'17HPM_DATA_INPUT'!S145</f>
        <v>24720</v>
      </c>
      <c r="V208" s="650">
        <f t="shared" si="297"/>
        <v>-56582</v>
      </c>
      <c r="W208" s="653">
        <f t="shared" si="297"/>
        <v>-37015</v>
      </c>
      <c r="X208" s="4047"/>
      <c r="Y208" s="4044"/>
      <c r="Z208" s="4047"/>
      <c r="AA208" s="3183"/>
      <c r="AB208" s="3183"/>
      <c r="AC208" s="3183"/>
      <c r="AD208" s="70"/>
      <c r="AE208" s="264"/>
      <c r="AF208" s="70"/>
      <c r="AG208" s="264"/>
      <c r="AH208" s="70"/>
      <c r="AI208" s="264"/>
      <c r="AJ208" s="70"/>
      <c r="AK208" s="264"/>
      <c r="AL208" s="70"/>
      <c r="AM208" s="264"/>
      <c r="AN208" s="70"/>
      <c r="AO208" s="264"/>
      <c r="AP208" s="70"/>
      <c r="AQ208" s="264"/>
      <c r="AR208" s="70"/>
      <c r="AS208" s="264"/>
      <c r="AT208" s="70"/>
      <c r="AU208" s="264"/>
    </row>
    <row r="209" spans="1:47" ht="13.5" x14ac:dyDescent="0.25">
      <c r="A209" s="649">
        <v>1981</v>
      </c>
      <c r="B209" s="30" t="s">
        <v>2728</v>
      </c>
      <c r="C209" s="30" t="s">
        <v>1543</v>
      </c>
      <c r="D209" s="649" t="s">
        <v>1790</v>
      </c>
      <c r="E209" s="723"/>
      <c r="F209" s="656">
        <f>+'17HPM_DATA_INPUT'!D146</f>
        <v>80</v>
      </c>
      <c r="G209" s="651">
        <f>+'17HPM_DATA_INPUT'!E146</f>
        <v>93</v>
      </c>
      <c r="H209" s="654">
        <f>+'17HPM_DATA_INPUT'!F146</f>
        <v>80</v>
      </c>
      <c r="I209" s="690">
        <f>+'17HPM_DATA_INPUT'!G146</f>
        <v>96</v>
      </c>
      <c r="J209" s="654">
        <f>+'17HPM_DATA_INPUT'!H146</f>
        <v>114240</v>
      </c>
      <c r="K209" s="651">
        <f>+'17HPM_DATA_INPUT'!I146</f>
        <v>131180</v>
      </c>
      <c r="L209" s="654">
        <f>+'17HPM_DATA_INPUT'!J146</f>
        <v>48601</v>
      </c>
      <c r="M209" s="651">
        <f>+'17HPM_DATA_INPUT'!K146</f>
        <v>52470</v>
      </c>
      <c r="N209" s="654">
        <f>+'17HPM_DATA_INPUT'!L146</f>
        <v>48437</v>
      </c>
      <c r="O209" s="673">
        <f>+'17HPM_DATA_INPUT'!M146</f>
        <v>60112</v>
      </c>
      <c r="P209" s="650">
        <f t="shared" si="296"/>
        <v>164</v>
      </c>
      <c r="Q209" s="652">
        <f t="shared" si="296"/>
        <v>-7642</v>
      </c>
      <c r="R209" s="654">
        <f>+'17HPM_DATA_INPUT'!P146</f>
        <v>7678</v>
      </c>
      <c r="S209" s="651">
        <f>+'17HPM_DATA_INPUT'!Q146</f>
        <v>7491</v>
      </c>
      <c r="T209" s="654">
        <f>+'17HPM_DATA_INPUT'!R146</f>
        <v>36997</v>
      </c>
      <c r="U209" s="651">
        <f>+'17HPM_DATA_INPUT'!S146</f>
        <v>31672</v>
      </c>
      <c r="V209" s="650">
        <f t="shared" si="297"/>
        <v>-44511</v>
      </c>
      <c r="W209" s="653">
        <f t="shared" si="297"/>
        <v>-46805</v>
      </c>
      <c r="X209" s="4047"/>
      <c r="Y209" s="4044"/>
      <c r="Z209" s="4047"/>
      <c r="AA209" s="3183"/>
      <c r="AB209" s="3183"/>
      <c r="AC209" s="3183"/>
      <c r="AD209" s="70"/>
      <c r="AE209" s="264"/>
      <c r="AF209" s="70"/>
      <c r="AG209" s="264"/>
      <c r="AH209" s="70"/>
      <c r="AI209" s="264"/>
      <c r="AJ209" s="70"/>
      <c r="AK209" s="264"/>
      <c r="AL209" s="70"/>
      <c r="AM209" s="264"/>
      <c r="AN209" s="70"/>
      <c r="AO209" s="264"/>
      <c r="AP209" s="70"/>
      <c r="AQ209" s="264"/>
      <c r="AR209" s="70"/>
      <c r="AS209" s="264"/>
      <c r="AT209" s="70"/>
      <c r="AU209" s="264"/>
    </row>
    <row r="210" spans="1:47" ht="13.5" x14ac:dyDescent="0.25">
      <c r="A210" s="649">
        <v>1982</v>
      </c>
      <c r="B210" s="30" t="s">
        <v>2729</v>
      </c>
      <c r="C210" s="30" t="s">
        <v>1543</v>
      </c>
      <c r="D210" s="649" t="s">
        <v>1791</v>
      </c>
      <c r="E210" s="723"/>
      <c r="F210" s="656">
        <f>+'17HPM_DATA_INPUT'!D147</f>
        <v>67</v>
      </c>
      <c r="G210" s="651">
        <f>+'17HPM_DATA_INPUT'!E147</f>
        <v>71</v>
      </c>
      <c r="H210" s="654">
        <f>+'17HPM_DATA_INPUT'!F147</f>
        <v>74</v>
      </c>
      <c r="I210" s="690">
        <f>+'17HPM_DATA_INPUT'!G147</f>
        <v>84</v>
      </c>
      <c r="J210" s="654">
        <f>+'17HPM_DATA_INPUT'!H147</f>
        <v>97370</v>
      </c>
      <c r="K210" s="651">
        <f>+'17HPM_DATA_INPUT'!I147</f>
        <v>107380</v>
      </c>
      <c r="L210" s="654">
        <f>+'17HPM_DATA_INPUT'!J147</f>
        <v>37368</v>
      </c>
      <c r="M210" s="651">
        <f>+'17HPM_DATA_INPUT'!K147</f>
        <v>42341</v>
      </c>
      <c r="N210" s="654">
        <f>+'17HPM_DATA_INPUT'!L147</f>
        <v>47198</v>
      </c>
      <c r="O210" s="673">
        <f>+'17HPM_DATA_INPUT'!M147</f>
        <v>46221</v>
      </c>
      <c r="P210" s="650">
        <f t="shared" si="296"/>
        <v>-9830</v>
      </c>
      <c r="Q210" s="652">
        <f t="shared" si="296"/>
        <v>-3880</v>
      </c>
      <c r="R210" s="654">
        <f>+'17HPM_DATA_INPUT'!P147</f>
        <v>4676</v>
      </c>
      <c r="S210" s="651">
        <f>+'17HPM_DATA_INPUT'!Q147</f>
        <v>4408</v>
      </c>
      <c r="T210" s="654">
        <f>+'17HPM_DATA_INPUT'!R147</f>
        <v>33758</v>
      </c>
      <c r="U210" s="651">
        <f>+'17HPM_DATA_INPUT'!S147</f>
        <v>24981</v>
      </c>
      <c r="V210" s="650">
        <f t="shared" si="297"/>
        <v>-48264</v>
      </c>
      <c r="W210" s="653">
        <f t="shared" si="297"/>
        <v>-33269</v>
      </c>
      <c r="X210" s="4047"/>
      <c r="Y210" s="4044"/>
      <c r="Z210" s="4047"/>
      <c r="AA210" s="3183"/>
      <c r="AB210" s="3183"/>
      <c r="AC210" s="3183"/>
      <c r="AD210" s="70"/>
      <c r="AE210" s="264"/>
      <c r="AF210" s="70"/>
      <c r="AG210" s="264"/>
      <c r="AH210" s="70"/>
      <c r="AI210" s="264"/>
      <c r="AJ210" s="70"/>
      <c r="AK210" s="264"/>
      <c r="AL210" s="70"/>
      <c r="AM210" s="264"/>
      <c r="AN210" s="70"/>
      <c r="AO210" s="264"/>
      <c r="AP210" s="70"/>
      <c r="AQ210" s="264"/>
      <c r="AR210" s="70"/>
      <c r="AS210" s="264"/>
      <c r="AT210" s="70"/>
      <c r="AU210" s="264"/>
    </row>
    <row r="211" spans="1:47" ht="13.5" x14ac:dyDescent="0.25">
      <c r="A211" s="649">
        <v>4800</v>
      </c>
      <c r="B211" s="30" t="s">
        <v>2848</v>
      </c>
      <c r="C211" s="30" t="s">
        <v>1543</v>
      </c>
      <c r="D211" s="649" t="s">
        <v>1536</v>
      </c>
      <c r="E211" s="723"/>
      <c r="F211" s="656">
        <f>+'17HPM_DATA_INPUT'!D148</f>
        <v>4</v>
      </c>
      <c r="G211" s="651">
        <f>+'17HPM_DATA_INPUT'!E148</f>
        <v>2</v>
      </c>
      <c r="H211" s="654">
        <f>+'17HPM_DATA_INPUT'!F148</f>
        <v>4</v>
      </c>
      <c r="I211" s="690">
        <f>+'17HPM_DATA_INPUT'!G148</f>
        <v>2</v>
      </c>
      <c r="J211" s="654">
        <f>+'17HPM_DATA_INPUT'!H148</f>
        <v>11684</v>
      </c>
      <c r="K211" s="651">
        <f>+'17HPM_DATA_INPUT'!I148</f>
        <v>4946</v>
      </c>
      <c r="L211" s="654">
        <f>+'17HPM_DATA_INPUT'!J148</f>
        <v>4113</v>
      </c>
      <c r="M211" s="651">
        <f>+'17HPM_DATA_INPUT'!K148</f>
        <v>2644</v>
      </c>
      <c r="N211" s="654">
        <f>+'17HPM_DATA_INPUT'!L148</f>
        <v>1575</v>
      </c>
      <c r="O211" s="673">
        <f>+'17HPM_DATA_INPUT'!M148</f>
        <v>744</v>
      </c>
      <c r="P211" s="650">
        <f t="shared" si="278"/>
        <v>2538</v>
      </c>
      <c r="Q211" s="652">
        <f t="shared" si="279"/>
        <v>1900</v>
      </c>
      <c r="R211" s="654">
        <f>+'17HPM_DATA_INPUT'!P148</f>
        <v>218</v>
      </c>
      <c r="S211" s="651">
        <f>+'17HPM_DATA_INPUT'!Q148</f>
        <v>116</v>
      </c>
      <c r="T211" s="654">
        <f>+'17HPM_DATA_INPUT'!R148</f>
        <v>579</v>
      </c>
      <c r="U211" s="651">
        <f>+'17HPM_DATA_INPUT'!S148</f>
        <v>337</v>
      </c>
      <c r="V211" s="650">
        <f t="shared" si="280"/>
        <v>1741</v>
      </c>
      <c r="W211" s="653">
        <f t="shared" si="281"/>
        <v>1447</v>
      </c>
      <c r="X211" s="4047"/>
      <c r="Y211" s="4044"/>
      <c r="Z211" s="4047"/>
      <c r="AA211" s="3183"/>
      <c r="AB211" s="3183"/>
      <c r="AC211" s="3183"/>
      <c r="AD211" s="70">
        <f t="shared" si="247"/>
        <v>-2</v>
      </c>
      <c r="AE211" s="264">
        <f t="shared" si="248"/>
        <v>-0.4</v>
      </c>
      <c r="AF211" s="70">
        <f t="shared" si="249"/>
        <v>61</v>
      </c>
      <c r="AG211" s="264">
        <f t="shared" si="250"/>
        <v>3.05</v>
      </c>
      <c r="AH211" s="70">
        <f t="shared" si="251"/>
        <v>12239</v>
      </c>
      <c r="AI211" s="264">
        <f t="shared" si="252"/>
        <v>2.4254855330955212</v>
      </c>
      <c r="AJ211" s="70">
        <f t="shared" si="253"/>
        <v>2515</v>
      </c>
      <c r="AK211" s="264">
        <f t="shared" si="254"/>
        <v>2.1259509721048184</v>
      </c>
      <c r="AL211" s="70">
        <f t="shared" si="255"/>
        <v>3358</v>
      </c>
      <c r="AM211" s="264">
        <f t="shared" si="256"/>
        <v>2.2179656538969619</v>
      </c>
      <c r="AN211" s="70">
        <f t="shared" si="257"/>
        <v>-843</v>
      </c>
      <c r="AO211" s="264">
        <f t="shared" si="258"/>
        <v>-2.5468277945619335</v>
      </c>
      <c r="AP211" s="70">
        <f t="shared" si="259"/>
        <v>337</v>
      </c>
      <c r="AQ211" s="264">
        <f t="shared" si="260"/>
        <v>2.7851239669421486</v>
      </c>
      <c r="AR211" s="70">
        <f t="shared" si="261"/>
        <v>-293</v>
      </c>
      <c r="AS211" s="264">
        <f t="shared" si="262"/>
        <v>-14.65</v>
      </c>
      <c r="AT211" s="70">
        <f t="shared" si="263"/>
        <v>-887</v>
      </c>
      <c r="AU211" s="264">
        <f t="shared" si="264"/>
        <v>-1.8792372881355932</v>
      </c>
    </row>
    <row r="212" spans="1:47" ht="13.5" x14ac:dyDescent="0.25">
      <c r="A212" s="649">
        <v>4820</v>
      </c>
      <c r="B212" s="30" t="s">
        <v>1955</v>
      </c>
      <c r="C212" s="30" t="s">
        <v>1543</v>
      </c>
      <c r="D212" s="649" t="s">
        <v>1537</v>
      </c>
      <c r="E212" s="723"/>
      <c r="F212" s="656">
        <f>+'17HPM_DATA_INPUT'!D149</f>
        <v>3</v>
      </c>
      <c r="G212" s="651">
        <f>+'17HPM_DATA_INPUT'!E149</f>
        <v>5</v>
      </c>
      <c r="H212" s="654">
        <f>+'17HPM_DATA_INPUT'!F149</f>
        <v>81</v>
      </c>
      <c r="I212" s="690">
        <f>+'17HPM_DATA_INPUT'!G149</f>
        <v>20</v>
      </c>
      <c r="J212" s="654">
        <f>+'17HPM_DATA_INPUT'!H149</f>
        <v>17285</v>
      </c>
      <c r="K212" s="651">
        <f>+'17HPM_DATA_INPUT'!I149</f>
        <v>5046</v>
      </c>
      <c r="L212" s="654">
        <f>+'17HPM_DATA_INPUT'!J149</f>
        <v>3698</v>
      </c>
      <c r="M212" s="651">
        <f>+'17HPM_DATA_INPUT'!K149</f>
        <v>1183</v>
      </c>
      <c r="N212" s="654">
        <f>+'17HPM_DATA_INPUT'!L149</f>
        <v>4872</v>
      </c>
      <c r="O212" s="673">
        <f>+'17HPM_DATA_INPUT'!M149</f>
        <v>1514</v>
      </c>
      <c r="P212" s="650">
        <f t="shared" si="278"/>
        <v>-1174</v>
      </c>
      <c r="Q212" s="652">
        <f t="shared" si="279"/>
        <v>-331</v>
      </c>
      <c r="R212" s="654">
        <f>+'17HPM_DATA_INPUT'!P149</f>
        <v>458</v>
      </c>
      <c r="S212" s="651">
        <f>+'17HPM_DATA_INPUT'!Q149</f>
        <v>121</v>
      </c>
      <c r="T212" s="654">
        <f>+'17HPM_DATA_INPUT'!R149</f>
        <v>-273</v>
      </c>
      <c r="U212" s="651">
        <f>+'17HPM_DATA_INPUT'!S149</f>
        <v>20</v>
      </c>
      <c r="V212" s="650">
        <f t="shared" si="280"/>
        <v>-1359</v>
      </c>
      <c r="W212" s="653">
        <f t="shared" si="281"/>
        <v>-472</v>
      </c>
      <c r="X212" s="4047"/>
      <c r="Y212" s="4044"/>
      <c r="Z212" s="4047"/>
      <c r="AA212" s="3183"/>
      <c r="AB212" s="3183"/>
      <c r="AC212" s="3183"/>
      <c r="AD212" s="70">
        <f t="shared" si="247"/>
        <v>0</v>
      </c>
      <c r="AE212" s="264">
        <f t="shared" si="248"/>
        <v>0</v>
      </c>
      <c r="AF212" s="70">
        <f t="shared" si="249"/>
        <v>0</v>
      </c>
      <c r="AG212" s="264">
        <f t="shared" si="250"/>
        <v>0</v>
      </c>
      <c r="AH212" s="70">
        <f t="shared" si="251"/>
        <v>0</v>
      </c>
      <c r="AI212" s="264">
        <f t="shared" si="252"/>
        <v>0</v>
      </c>
      <c r="AJ212" s="70">
        <f t="shared" si="253"/>
        <v>0</v>
      </c>
      <c r="AK212" s="264">
        <f t="shared" si="254"/>
        <v>0</v>
      </c>
      <c r="AL212" s="70">
        <f t="shared" si="255"/>
        <v>0</v>
      </c>
      <c r="AM212" s="264">
        <f t="shared" si="256"/>
        <v>0</v>
      </c>
      <c r="AN212" s="70">
        <f t="shared" si="257"/>
        <v>0</v>
      </c>
      <c r="AO212" s="264">
        <f t="shared" si="258"/>
        <v>0</v>
      </c>
      <c r="AP212" s="70">
        <f t="shared" si="259"/>
        <v>0</v>
      </c>
      <c r="AQ212" s="264">
        <f t="shared" si="260"/>
        <v>0</v>
      </c>
      <c r="AR212" s="70">
        <f t="shared" si="261"/>
        <v>0</v>
      </c>
      <c r="AS212" s="264">
        <f t="shared" si="262"/>
        <v>0</v>
      </c>
      <c r="AT212" s="70">
        <f t="shared" si="263"/>
        <v>0</v>
      </c>
      <c r="AU212" s="264">
        <f t="shared" si="264"/>
        <v>0</v>
      </c>
    </row>
    <row r="213" spans="1:47" ht="13.5" hidden="1" x14ac:dyDescent="0.25">
      <c r="A213" s="649">
        <v>4840</v>
      </c>
      <c r="B213" s="30" t="s">
        <v>2852</v>
      </c>
      <c r="C213" s="30" t="s">
        <v>1543</v>
      </c>
      <c r="D213" s="649" t="s">
        <v>1538</v>
      </c>
      <c r="E213" s="723"/>
      <c r="F213" s="656">
        <f>+'17HPM_DATA_INPUT'!D150</f>
        <v>0</v>
      </c>
      <c r="G213" s="651">
        <f>+'17HPM_DATA_INPUT'!E150</f>
        <v>0</v>
      </c>
      <c r="H213" s="654">
        <f>+'17HPM_DATA_INPUT'!F150</f>
        <v>0</v>
      </c>
      <c r="I213" s="690">
        <f>+'17HPM_DATA_INPUT'!G150</f>
        <v>0</v>
      </c>
      <c r="J213" s="654">
        <f>+'17HPM_DATA_INPUT'!H150</f>
        <v>0</v>
      </c>
      <c r="K213" s="651">
        <f>+'17HPM_DATA_INPUT'!I150</f>
        <v>0</v>
      </c>
      <c r="L213" s="654">
        <f>+'17HPM_DATA_INPUT'!J150</f>
        <v>0</v>
      </c>
      <c r="M213" s="651">
        <f>+'17HPM_DATA_INPUT'!K150</f>
        <v>0</v>
      </c>
      <c r="N213" s="654">
        <f>+'17HPM_DATA_INPUT'!L150</f>
        <v>0</v>
      </c>
      <c r="O213" s="673">
        <f>+'17HPM_DATA_INPUT'!M150</f>
        <v>0</v>
      </c>
      <c r="P213" s="650">
        <f t="shared" si="278"/>
        <v>0</v>
      </c>
      <c r="Q213" s="652">
        <f t="shared" si="279"/>
        <v>0</v>
      </c>
      <c r="R213" s="654">
        <f>+'17HPM_DATA_INPUT'!P150</f>
        <v>0</v>
      </c>
      <c r="S213" s="651">
        <f>+'17HPM_DATA_INPUT'!Q150</f>
        <v>0</v>
      </c>
      <c r="T213" s="654">
        <f>+'17HPM_DATA_INPUT'!R150</f>
        <v>0</v>
      </c>
      <c r="U213" s="651">
        <f>+'17HPM_DATA_INPUT'!S150</f>
        <v>0</v>
      </c>
      <c r="V213" s="650">
        <f t="shared" si="280"/>
        <v>0</v>
      </c>
      <c r="W213" s="653">
        <f t="shared" si="281"/>
        <v>0</v>
      </c>
      <c r="X213" s="4047"/>
      <c r="Y213" s="4044"/>
      <c r="Z213" s="4047"/>
      <c r="AA213" s="3183"/>
      <c r="AB213" s="3183"/>
      <c r="AC213" s="3183"/>
      <c r="AD213" s="70">
        <f t="shared" si="247"/>
        <v>19</v>
      </c>
      <c r="AE213" s="264">
        <f t="shared" si="248"/>
        <v>0.19387755102040816</v>
      </c>
      <c r="AF213" s="70">
        <f t="shared" si="249"/>
        <v>88</v>
      </c>
      <c r="AG213" s="264">
        <f t="shared" si="250"/>
        <v>0.2626865671641791</v>
      </c>
      <c r="AH213" s="70">
        <f t="shared" si="251"/>
        <v>61597</v>
      </c>
      <c r="AI213" s="264">
        <f t="shared" si="252"/>
        <v>0.26657405363765801</v>
      </c>
      <c r="AJ213" s="70">
        <f t="shared" si="253"/>
        <v>38865</v>
      </c>
      <c r="AK213" s="264">
        <f t="shared" si="254"/>
        <v>0.40954498514194188</v>
      </c>
      <c r="AL213" s="70">
        <f t="shared" si="255"/>
        <v>7614</v>
      </c>
      <c r="AM213" s="264">
        <f t="shared" si="256"/>
        <v>0.24755340247748481</v>
      </c>
      <c r="AN213" s="70">
        <f t="shared" si="257"/>
        <v>31251</v>
      </c>
      <c r="AO213" s="264">
        <f t="shared" si="258"/>
        <v>0.48722346081289658</v>
      </c>
      <c r="AP213" s="70">
        <f t="shared" si="259"/>
        <v>572</v>
      </c>
      <c r="AQ213" s="264">
        <f t="shared" si="260"/>
        <v>0.14655393287214963</v>
      </c>
      <c r="AR213" s="70">
        <f t="shared" si="261"/>
        <v>4412</v>
      </c>
      <c r="AS213" s="264">
        <f t="shared" si="262"/>
        <v>0.37894013570385637</v>
      </c>
      <c r="AT213" s="70">
        <f t="shared" si="263"/>
        <v>26267</v>
      </c>
      <c r="AU213" s="264">
        <f t="shared" si="264"/>
        <v>0.54052886099392938</v>
      </c>
    </row>
    <row r="214" spans="1:47" ht="13.5" x14ac:dyDescent="0.25">
      <c r="A214" s="649">
        <v>4860</v>
      </c>
      <c r="B214" s="30" t="s">
        <v>2853</v>
      </c>
      <c r="C214" s="30" t="s">
        <v>1543</v>
      </c>
      <c r="D214" s="649" t="s">
        <v>1539</v>
      </c>
      <c r="E214" s="723"/>
      <c r="F214" s="656">
        <f>+'17HPM_DATA_INPUT'!D151</f>
        <v>117</v>
      </c>
      <c r="G214" s="651">
        <f>+'17HPM_DATA_INPUT'!E151</f>
        <v>98</v>
      </c>
      <c r="H214" s="654">
        <f>+'17HPM_DATA_INPUT'!F151</f>
        <v>423</v>
      </c>
      <c r="I214" s="690">
        <f>+'17HPM_DATA_INPUT'!G151</f>
        <v>335</v>
      </c>
      <c r="J214" s="654">
        <f>+'17HPM_DATA_INPUT'!H151</f>
        <v>292666</v>
      </c>
      <c r="K214" s="651">
        <f>+'17HPM_DATA_INPUT'!I151</f>
        <v>231069</v>
      </c>
      <c r="L214" s="654">
        <f>+'17HPM_DATA_INPUT'!J151</f>
        <v>133763</v>
      </c>
      <c r="M214" s="651">
        <f>+'17HPM_DATA_INPUT'!K151</f>
        <v>94898</v>
      </c>
      <c r="N214" s="654">
        <f>+'17HPM_DATA_INPUT'!L151</f>
        <v>38371</v>
      </c>
      <c r="O214" s="673">
        <f>+'17HPM_DATA_INPUT'!M151</f>
        <v>30757</v>
      </c>
      <c r="P214" s="650">
        <f t="shared" si="278"/>
        <v>95392</v>
      </c>
      <c r="Q214" s="652">
        <f t="shared" si="279"/>
        <v>64141</v>
      </c>
      <c r="R214" s="654">
        <f>+'17HPM_DATA_INPUT'!P151</f>
        <v>4475</v>
      </c>
      <c r="S214" s="651">
        <f>+'17HPM_DATA_INPUT'!Q151</f>
        <v>3903</v>
      </c>
      <c r="T214" s="654">
        <f>+'17HPM_DATA_INPUT'!R151</f>
        <v>16055</v>
      </c>
      <c r="U214" s="651">
        <f>+'17HPM_DATA_INPUT'!S151</f>
        <v>11643</v>
      </c>
      <c r="V214" s="650">
        <f t="shared" si="280"/>
        <v>74862</v>
      </c>
      <c r="W214" s="653">
        <f t="shared" si="281"/>
        <v>48595</v>
      </c>
      <c r="X214" s="4047"/>
      <c r="Y214" s="4044"/>
      <c r="Z214" s="4047"/>
      <c r="AA214" s="3183"/>
      <c r="AB214" s="3183"/>
      <c r="AC214" s="3183"/>
      <c r="AD214" s="70">
        <f t="shared" si="247"/>
        <v>0</v>
      </c>
      <c r="AE214" s="264">
        <f t="shared" si="248"/>
        <v>0</v>
      </c>
      <c r="AF214" s="70">
        <f t="shared" si="249"/>
        <v>0</v>
      </c>
      <c r="AG214" s="264">
        <f t="shared" si="250"/>
        <v>0</v>
      </c>
      <c r="AH214" s="70">
        <f t="shared" si="251"/>
        <v>0</v>
      </c>
      <c r="AI214" s="264">
        <f t="shared" si="252"/>
        <v>0</v>
      </c>
      <c r="AJ214" s="70">
        <f t="shared" si="253"/>
        <v>0</v>
      </c>
      <c r="AK214" s="264">
        <f t="shared" si="254"/>
        <v>0</v>
      </c>
      <c r="AL214" s="70">
        <f t="shared" si="255"/>
        <v>0</v>
      </c>
      <c r="AM214" s="264">
        <f t="shared" si="256"/>
        <v>0</v>
      </c>
      <c r="AN214" s="70">
        <f t="shared" si="257"/>
        <v>0</v>
      </c>
      <c r="AO214" s="264">
        <f t="shared" si="258"/>
        <v>0</v>
      </c>
      <c r="AP214" s="70">
        <f t="shared" si="259"/>
        <v>0</v>
      </c>
      <c r="AQ214" s="264">
        <f t="shared" si="260"/>
        <v>0</v>
      </c>
      <c r="AR214" s="70">
        <f t="shared" si="261"/>
        <v>0</v>
      </c>
      <c r="AS214" s="264">
        <f t="shared" si="262"/>
        <v>0</v>
      </c>
      <c r="AT214" s="70">
        <f t="shared" si="263"/>
        <v>0</v>
      </c>
      <c r="AU214" s="264">
        <f t="shared" si="264"/>
        <v>0</v>
      </c>
    </row>
    <row r="215" spans="1:47" ht="13.5" hidden="1" x14ac:dyDescent="0.25">
      <c r="A215" s="649">
        <v>6210</v>
      </c>
      <c r="B215" s="30" t="s">
        <v>2875</v>
      </c>
      <c r="C215" s="30" t="s">
        <v>1543</v>
      </c>
      <c r="D215" s="649" t="s">
        <v>1540</v>
      </c>
      <c r="E215" s="723"/>
      <c r="F215" s="656">
        <f>+'17HPM_DATA_INPUT'!D152</f>
        <v>0</v>
      </c>
      <c r="G215" s="651">
        <f>+'17HPM_DATA_INPUT'!E152</f>
        <v>0</v>
      </c>
      <c r="H215" s="654">
        <f>+'17HPM_DATA_INPUT'!F152</f>
        <v>0</v>
      </c>
      <c r="I215" s="690">
        <f>+'17HPM_DATA_INPUT'!G152</f>
        <v>0</v>
      </c>
      <c r="J215" s="654">
        <f>+'17HPM_DATA_INPUT'!H152</f>
        <v>0</v>
      </c>
      <c r="K215" s="651">
        <f>+'17HPM_DATA_INPUT'!I152</f>
        <v>0</v>
      </c>
      <c r="L215" s="654">
        <f>+'17HPM_DATA_INPUT'!J152</f>
        <v>0</v>
      </c>
      <c r="M215" s="651">
        <f>+'17HPM_DATA_INPUT'!K152</f>
        <v>0</v>
      </c>
      <c r="N215" s="654">
        <f>+'17HPM_DATA_INPUT'!L152</f>
        <v>0</v>
      </c>
      <c r="O215" s="673">
        <f>+'17HPM_DATA_INPUT'!M152</f>
        <v>0</v>
      </c>
      <c r="P215" s="650">
        <f t="shared" si="278"/>
        <v>0</v>
      </c>
      <c r="Q215" s="652">
        <f t="shared" si="279"/>
        <v>0</v>
      </c>
      <c r="R215" s="654">
        <f>+'17HPM_DATA_INPUT'!P152</f>
        <v>0</v>
      </c>
      <c r="S215" s="651">
        <f>+'17HPM_DATA_INPUT'!Q152</f>
        <v>0</v>
      </c>
      <c r="T215" s="654">
        <f>+'17HPM_DATA_INPUT'!R152</f>
        <v>0</v>
      </c>
      <c r="U215" s="651">
        <f>+'17HPM_DATA_INPUT'!S152</f>
        <v>0</v>
      </c>
      <c r="V215" s="650">
        <f t="shared" si="280"/>
        <v>0</v>
      </c>
      <c r="W215" s="653">
        <f t="shared" si="281"/>
        <v>0</v>
      </c>
      <c r="X215" s="4047"/>
      <c r="Y215" s="4044"/>
      <c r="Z215" s="4047"/>
      <c r="AA215" s="3183"/>
      <c r="AB215" s="3183"/>
      <c r="AC215" s="3183"/>
      <c r="AD215" s="70">
        <f t="shared" si="247"/>
        <v>0</v>
      </c>
      <c r="AE215" s="264">
        <f t="shared" si="248"/>
        <v>0</v>
      </c>
      <c r="AF215" s="70">
        <f t="shared" si="249"/>
        <v>0</v>
      </c>
      <c r="AG215" s="264">
        <f t="shared" si="250"/>
        <v>0</v>
      </c>
      <c r="AH215" s="70">
        <f t="shared" si="251"/>
        <v>0</v>
      </c>
      <c r="AI215" s="264">
        <f t="shared" si="252"/>
        <v>0</v>
      </c>
      <c r="AJ215" s="70">
        <f t="shared" si="253"/>
        <v>0</v>
      </c>
      <c r="AK215" s="264">
        <f t="shared" si="254"/>
        <v>0</v>
      </c>
      <c r="AL215" s="70">
        <f t="shared" si="255"/>
        <v>0</v>
      </c>
      <c r="AM215" s="264">
        <f t="shared" si="256"/>
        <v>0</v>
      </c>
      <c r="AN215" s="70">
        <f t="shared" si="257"/>
        <v>0</v>
      </c>
      <c r="AO215" s="264">
        <f t="shared" si="258"/>
        <v>0</v>
      </c>
      <c r="AP215" s="70">
        <f t="shared" si="259"/>
        <v>0</v>
      </c>
      <c r="AQ215" s="264">
        <f t="shared" si="260"/>
        <v>0</v>
      </c>
      <c r="AR215" s="70">
        <f t="shared" si="261"/>
        <v>0</v>
      </c>
      <c r="AS215" s="264">
        <f t="shared" si="262"/>
        <v>0</v>
      </c>
      <c r="AT215" s="70">
        <f t="shared" si="263"/>
        <v>0</v>
      </c>
      <c r="AU215" s="264">
        <f t="shared" si="264"/>
        <v>0</v>
      </c>
    </row>
    <row r="216" spans="1:47" ht="13.5" hidden="1" x14ac:dyDescent="0.25">
      <c r="A216" s="649">
        <v>6220</v>
      </c>
      <c r="B216" s="30" t="s">
        <v>214</v>
      </c>
      <c r="C216" s="30" t="s">
        <v>1543</v>
      </c>
      <c r="D216" s="649" t="s">
        <v>1541</v>
      </c>
      <c r="E216" s="723"/>
      <c r="F216" s="656">
        <f>+'17HPM_DATA_INPUT'!D153</f>
        <v>0</v>
      </c>
      <c r="G216" s="651">
        <f>+'17HPM_DATA_INPUT'!E153</f>
        <v>0</v>
      </c>
      <c r="H216" s="654">
        <f>+'17HPM_DATA_INPUT'!F153</f>
        <v>0</v>
      </c>
      <c r="I216" s="690">
        <f>+'17HPM_DATA_INPUT'!G153</f>
        <v>0</v>
      </c>
      <c r="J216" s="654">
        <f>+'17HPM_DATA_INPUT'!H153</f>
        <v>0</v>
      </c>
      <c r="K216" s="651">
        <f>+'17HPM_DATA_INPUT'!I153</f>
        <v>0</v>
      </c>
      <c r="L216" s="654">
        <f>+'17HPM_DATA_INPUT'!J153</f>
        <v>0</v>
      </c>
      <c r="M216" s="651">
        <f>+'17HPM_DATA_INPUT'!K153</f>
        <v>0</v>
      </c>
      <c r="N216" s="654">
        <f>+'17HPM_DATA_INPUT'!L153</f>
        <v>0</v>
      </c>
      <c r="O216" s="673">
        <f>+'17HPM_DATA_INPUT'!M153</f>
        <v>0</v>
      </c>
      <c r="P216" s="650">
        <f t="shared" si="278"/>
        <v>0</v>
      </c>
      <c r="Q216" s="652">
        <f t="shared" si="279"/>
        <v>0</v>
      </c>
      <c r="R216" s="654">
        <f>+'17HPM_DATA_INPUT'!P153</f>
        <v>0</v>
      </c>
      <c r="S216" s="651">
        <f>+'17HPM_DATA_INPUT'!Q153</f>
        <v>0</v>
      </c>
      <c r="T216" s="654">
        <f>+'17HPM_DATA_INPUT'!R153</f>
        <v>0</v>
      </c>
      <c r="U216" s="651">
        <f>+'17HPM_DATA_INPUT'!S153</f>
        <v>0</v>
      </c>
      <c r="V216" s="650">
        <f t="shared" si="280"/>
        <v>0</v>
      </c>
      <c r="W216" s="653">
        <f t="shared" si="281"/>
        <v>0</v>
      </c>
      <c r="X216" s="4047"/>
      <c r="Y216" s="4044"/>
      <c r="Z216" s="4047"/>
      <c r="AA216" s="3183"/>
      <c r="AB216" s="3183"/>
      <c r="AC216" s="3183"/>
      <c r="AD216" s="70">
        <f t="shared" si="247"/>
        <v>0</v>
      </c>
      <c r="AE216" s="264">
        <f t="shared" si="248"/>
        <v>0</v>
      </c>
      <c r="AF216" s="70">
        <f t="shared" si="249"/>
        <v>0</v>
      </c>
      <c r="AG216" s="264">
        <f t="shared" si="250"/>
        <v>0</v>
      </c>
      <c r="AH216" s="70">
        <f t="shared" si="251"/>
        <v>0</v>
      </c>
      <c r="AI216" s="264">
        <f t="shared" si="252"/>
        <v>0</v>
      </c>
      <c r="AJ216" s="70">
        <f t="shared" si="253"/>
        <v>0</v>
      </c>
      <c r="AK216" s="264">
        <f t="shared" si="254"/>
        <v>0</v>
      </c>
      <c r="AL216" s="70">
        <f t="shared" si="255"/>
        <v>0</v>
      </c>
      <c r="AM216" s="264">
        <f t="shared" si="256"/>
        <v>0</v>
      </c>
      <c r="AN216" s="70">
        <f t="shared" si="257"/>
        <v>0</v>
      </c>
      <c r="AO216" s="264">
        <f t="shared" si="258"/>
        <v>0</v>
      </c>
      <c r="AP216" s="70">
        <f t="shared" si="259"/>
        <v>0</v>
      </c>
      <c r="AQ216" s="264">
        <f t="shared" si="260"/>
        <v>0</v>
      </c>
      <c r="AR216" s="70">
        <f t="shared" si="261"/>
        <v>0</v>
      </c>
      <c r="AS216" s="264">
        <f t="shared" si="262"/>
        <v>0</v>
      </c>
      <c r="AT216" s="70">
        <f t="shared" si="263"/>
        <v>0</v>
      </c>
      <c r="AU216" s="264">
        <f t="shared" si="264"/>
        <v>0</v>
      </c>
    </row>
    <row r="217" spans="1:47" ht="13.5" hidden="1" x14ac:dyDescent="0.25">
      <c r="A217" s="649">
        <v>6230</v>
      </c>
      <c r="B217" s="30" t="s">
        <v>1959</v>
      </c>
      <c r="C217" s="30" t="s">
        <v>1543</v>
      </c>
      <c r="D217" s="649" t="s">
        <v>1780</v>
      </c>
      <c r="E217" s="723"/>
      <c r="F217" s="656">
        <f>+'17HPM_DATA_INPUT'!D154</f>
        <v>0</v>
      </c>
      <c r="G217" s="651">
        <f>+'17HPM_DATA_INPUT'!E154</f>
        <v>0</v>
      </c>
      <c r="H217" s="654">
        <f>+'17HPM_DATA_INPUT'!F154</f>
        <v>0</v>
      </c>
      <c r="I217" s="690">
        <f>+'17HPM_DATA_INPUT'!G154</f>
        <v>0</v>
      </c>
      <c r="J217" s="654">
        <f>+'17HPM_DATA_INPUT'!H154</f>
        <v>0</v>
      </c>
      <c r="K217" s="651">
        <f>+'17HPM_DATA_INPUT'!I154</f>
        <v>0</v>
      </c>
      <c r="L217" s="654">
        <f>+'17HPM_DATA_INPUT'!J154</f>
        <v>0</v>
      </c>
      <c r="M217" s="651">
        <f>+'17HPM_DATA_INPUT'!K154</f>
        <v>0</v>
      </c>
      <c r="N217" s="654">
        <f>+'17HPM_DATA_INPUT'!L154</f>
        <v>0</v>
      </c>
      <c r="O217" s="673">
        <f>+'17HPM_DATA_INPUT'!M154</f>
        <v>0</v>
      </c>
      <c r="P217" s="650">
        <f t="shared" si="278"/>
        <v>0</v>
      </c>
      <c r="Q217" s="652">
        <f t="shared" si="279"/>
        <v>0</v>
      </c>
      <c r="R217" s="654">
        <f>+'17HPM_DATA_INPUT'!P154</f>
        <v>0</v>
      </c>
      <c r="S217" s="651">
        <f>+'17HPM_DATA_INPUT'!Q154</f>
        <v>0</v>
      </c>
      <c r="T217" s="654">
        <f>+'17HPM_DATA_INPUT'!R154</f>
        <v>0</v>
      </c>
      <c r="U217" s="651">
        <f>+'17HPM_DATA_INPUT'!S154</f>
        <v>0</v>
      </c>
      <c r="V217" s="650">
        <f t="shared" si="280"/>
        <v>0</v>
      </c>
      <c r="W217" s="653">
        <f t="shared" si="281"/>
        <v>0</v>
      </c>
      <c r="X217" s="4047"/>
      <c r="Y217" s="4044"/>
      <c r="Z217" s="4047"/>
      <c r="AA217" s="3183"/>
      <c r="AB217" s="3183"/>
      <c r="AC217" s="3183"/>
      <c r="AD217" s="261">
        <f t="shared" si="247"/>
        <v>29</v>
      </c>
      <c r="AE217" s="262">
        <f t="shared" si="248"/>
        <v>7.6517150395778361E-2</v>
      </c>
      <c r="AF217" s="18">
        <f t="shared" si="249"/>
        <v>131</v>
      </c>
      <c r="AG217" s="262">
        <f t="shared" si="250"/>
        <v>0.17969821673525377</v>
      </c>
      <c r="AH217" s="18">
        <f t="shared" si="251"/>
        <v>80804</v>
      </c>
      <c r="AI217" s="262">
        <f t="shared" si="252"/>
        <v>0.11240872459973764</v>
      </c>
      <c r="AJ217" s="18">
        <f t="shared" si="253"/>
        <v>47237</v>
      </c>
      <c r="AK217" s="262">
        <f t="shared" si="254"/>
        <v>0.16453381447320756</v>
      </c>
      <c r="AL217" s="18">
        <f t="shared" si="255"/>
        <v>13069</v>
      </c>
      <c r="AM217" s="262">
        <f t="shared" si="256"/>
        <v>5.1934685248546553E-2</v>
      </c>
      <c r="AN217" s="18">
        <f t="shared" si="257"/>
        <v>34168</v>
      </c>
      <c r="AO217" s="262">
        <f t="shared" si="258"/>
        <v>0.96375483033875831</v>
      </c>
      <c r="AP217" s="18">
        <f t="shared" si="259"/>
        <v>4501</v>
      </c>
      <c r="AQ217" s="262">
        <f t="shared" si="260"/>
        <v>0.15632271732712813</v>
      </c>
      <c r="AR217" s="18">
        <f t="shared" si="261"/>
        <v>49561</v>
      </c>
      <c r="AS217" s="262">
        <f t="shared" si="262"/>
        <v>0.37792435565044991</v>
      </c>
      <c r="AT217" s="18">
        <f t="shared" si="263"/>
        <v>-19894</v>
      </c>
      <c r="AU217" s="263">
        <f t="shared" si="264"/>
        <v>-0.1598168380462725</v>
      </c>
    </row>
    <row r="218" spans="1:47" ht="13.5" x14ac:dyDescent="0.25">
      <c r="A218" s="659">
        <v>50</v>
      </c>
      <c r="B218" s="30" t="e">
        <v>#N/A</v>
      </c>
      <c r="C218" s="30" t="e">
        <v>#N/A</v>
      </c>
      <c r="D218" s="659" t="s">
        <v>2609</v>
      </c>
      <c r="E218" s="723"/>
      <c r="F218" s="660">
        <f>+'17HPM_DATA_INPUT'!D155</f>
        <v>408</v>
      </c>
      <c r="G218" s="664">
        <f>+'17HPM_DATA_INPUT'!E155</f>
        <v>379</v>
      </c>
      <c r="H218" s="661">
        <f>+'17HPM_DATA_INPUT'!F155</f>
        <v>860</v>
      </c>
      <c r="I218" s="665">
        <f>+'17HPM_DATA_INPUT'!G155</f>
        <v>729</v>
      </c>
      <c r="J218" s="661">
        <f>SUM(J207:J217)</f>
        <v>799645</v>
      </c>
      <c r="K218" s="665">
        <f t="shared" ref="K218:O218" si="298">SUM(K207:K217)</f>
        <v>718841</v>
      </c>
      <c r="L218" s="661">
        <f t="shared" si="298"/>
        <v>334333</v>
      </c>
      <c r="M218" s="665">
        <f t="shared" si="298"/>
        <v>287096</v>
      </c>
      <c r="N218" s="661">
        <f t="shared" si="298"/>
        <v>264712</v>
      </c>
      <c r="O218" s="665">
        <f t="shared" si="298"/>
        <v>251643</v>
      </c>
      <c r="P218" s="661">
        <f>+L218-N218</f>
        <v>69621</v>
      </c>
      <c r="Q218" s="665">
        <f t="shared" si="279"/>
        <v>35453</v>
      </c>
      <c r="R218" s="661">
        <f>SUM(R207:R217)</f>
        <v>33294</v>
      </c>
      <c r="S218" s="665">
        <f>SUM(S207:S217)</f>
        <v>28793</v>
      </c>
      <c r="T218" s="661">
        <f>SUM(T207:T217)</f>
        <v>180701</v>
      </c>
      <c r="U218" s="665">
        <f>SUM(U207:U217)</f>
        <v>131140</v>
      </c>
      <c r="V218" s="661">
        <f t="shared" si="280"/>
        <v>-144374</v>
      </c>
      <c r="W218" s="663">
        <f t="shared" si="281"/>
        <v>-124480</v>
      </c>
      <c r="X218" s="4047"/>
      <c r="Y218" s="4044"/>
      <c r="Z218" s="4047"/>
      <c r="AA218" s="3183"/>
      <c r="AB218" s="3183"/>
      <c r="AC218" s="3183"/>
      <c r="AD218" s="70">
        <f>+F223-G223</f>
        <v>0</v>
      </c>
      <c r="AE218" s="264">
        <f>IF(G223=0,0,IF(AD218&gt;0,ABS(+AD218/G223),-ABS(+AD218/G223)))</f>
        <v>0</v>
      </c>
      <c r="AF218" s="70">
        <f>+H223-I223</f>
        <v>0</v>
      </c>
      <c r="AG218" s="264">
        <f>IF(I223=0,0,IF(AF218&gt;0,ABS(+AF218/I223),-ABS(+AF218/I223)))</f>
        <v>0</v>
      </c>
      <c r="AH218" s="70">
        <f>+J223-K223</f>
        <v>0</v>
      </c>
      <c r="AI218" s="264">
        <f>IF(K223=0,0,IF(AH218&gt;0,ABS(+AH218/K223),-ABS(+AH218/K223)))</f>
        <v>0</v>
      </c>
      <c r="AJ218" s="70">
        <f>+L223-M223</f>
        <v>0</v>
      </c>
      <c r="AK218" s="264">
        <f>IF(M223=0,0,IF(AJ218&gt;0,ABS(+AJ218/M223),-ABS(+AJ218/M223)))</f>
        <v>0</v>
      </c>
      <c r="AL218" s="70">
        <f>+N223-O223</f>
        <v>0</v>
      </c>
      <c r="AM218" s="264">
        <f>IF(O223=0,0,IF(AL218&gt;0,ABS(+AL218/O223),-ABS(+AL218/O223)))</f>
        <v>0</v>
      </c>
      <c r="AN218" s="70">
        <f>+P223-Q223</f>
        <v>0</v>
      </c>
      <c r="AO218" s="264">
        <f>IF(Q223=0,0,IF(AN218&gt;0,ABS(+AN218/Q223),-ABS(+AN218/Q223)))</f>
        <v>0</v>
      </c>
      <c r="AP218" s="70">
        <f>+R223-S223</f>
        <v>0</v>
      </c>
      <c r="AQ218" s="264">
        <f>IF(S223=0,0,IF(AP218&gt;0,ABS(+AP218/S223),-ABS(+AP218/S223)))</f>
        <v>0</v>
      </c>
      <c r="AR218" s="70">
        <f>+T223-U223</f>
        <v>0</v>
      </c>
      <c r="AS218" s="264">
        <f>IF(U223=0,0,IF(AR218&gt;0,ABS(+AR218/U223),-ABS(+AR218/U223)))</f>
        <v>0</v>
      </c>
      <c r="AT218" s="70">
        <f>+V223-W223</f>
        <v>0</v>
      </c>
      <c r="AU218" s="264">
        <f>IF(W223=0,0,IF(AT218&gt;0,ABS(+AT218/W223),-ABS(+AT218/W223)))</f>
        <v>0</v>
      </c>
    </row>
    <row r="219" spans="1:47" ht="13.5" x14ac:dyDescent="0.25">
      <c r="A219" s="649">
        <v>1971</v>
      </c>
      <c r="B219" s="30" t="s">
        <v>2726</v>
      </c>
      <c r="C219" s="30" t="s">
        <v>1543</v>
      </c>
      <c r="D219" s="649" t="s">
        <v>1788</v>
      </c>
      <c r="E219" s="723"/>
      <c r="F219" s="656">
        <f>+'17HPM_DATA_INPUT'!D156</f>
        <v>61</v>
      </c>
      <c r="G219" s="651">
        <f>+'17HPM_DATA_INPUT'!E156</f>
        <v>91</v>
      </c>
      <c r="H219" s="654">
        <f>+'17HPM_DATA_INPUT'!F156</f>
        <v>75</v>
      </c>
      <c r="I219" s="690">
        <f>+'17HPM_DATA_INPUT'!G156</f>
        <v>113</v>
      </c>
      <c r="J219" s="654">
        <f>+'17HPM_DATA_INPUT'!H156</f>
        <v>69020</v>
      </c>
      <c r="K219" s="651">
        <f>+'17HPM_DATA_INPUT'!I156</f>
        <v>117680</v>
      </c>
      <c r="L219" s="654">
        <f>+'17HPM_DATA_INPUT'!J156</f>
        <v>19932</v>
      </c>
      <c r="M219" s="651">
        <f>+'17HPM_DATA_INPUT'!K156</f>
        <v>42957</v>
      </c>
      <c r="N219" s="654">
        <f>+'17HPM_DATA_INPUT'!L156</f>
        <v>35185</v>
      </c>
      <c r="O219" s="673">
        <f>+'17HPM_DATA_INPUT'!M156</f>
        <v>58647</v>
      </c>
      <c r="P219" s="650">
        <f>+L219-N219</f>
        <v>-15253</v>
      </c>
      <c r="Q219" s="652">
        <f>+M219-O219</f>
        <v>-15690</v>
      </c>
      <c r="R219" s="654">
        <f>+'17HPM_DATA_INPUT'!P156</f>
        <v>3832</v>
      </c>
      <c r="S219" s="651">
        <f>+'17HPM_DATA_INPUT'!Q156</f>
        <v>5903</v>
      </c>
      <c r="T219" s="654">
        <f>+'17HPM_DATA_INPUT'!R156</f>
        <v>25709</v>
      </c>
      <c r="U219" s="651">
        <f>+'17HPM_DATA_INPUT'!S156</f>
        <v>32073</v>
      </c>
      <c r="V219" s="650">
        <f t="shared" ref="V219:W222" si="299">+P219-R219-T219</f>
        <v>-44794</v>
      </c>
      <c r="W219" s="653">
        <f t="shared" si="299"/>
        <v>-53666</v>
      </c>
      <c r="X219" s="4047"/>
      <c r="Y219" s="4044"/>
      <c r="Z219" s="4047"/>
      <c r="AA219" s="3183"/>
      <c r="AB219" s="3183"/>
      <c r="AC219" s="3183"/>
      <c r="AD219" s="70"/>
      <c r="AE219" s="264"/>
      <c r="AF219" s="70"/>
      <c r="AG219" s="264"/>
      <c r="AH219" s="70"/>
      <c r="AI219" s="264"/>
      <c r="AJ219" s="70"/>
      <c r="AK219" s="264"/>
      <c r="AL219" s="70"/>
      <c r="AM219" s="264"/>
      <c r="AN219" s="70"/>
      <c r="AO219" s="264"/>
      <c r="AP219" s="70"/>
      <c r="AQ219" s="264"/>
      <c r="AR219" s="70"/>
      <c r="AS219" s="264"/>
      <c r="AT219" s="70"/>
      <c r="AU219" s="264"/>
    </row>
    <row r="220" spans="1:47" ht="13.5" x14ac:dyDescent="0.25">
      <c r="A220" s="649">
        <v>1972</v>
      </c>
      <c r="B220" s="30" t="s">
        <v>2727</v>
      </c>
      <c r="C220" s="30" t="s">
        <v>1543</v>
      </c>
      <c r="D220" s="649" t="s">
        <v>1789</v>
      </c>
      <c r="E220" s="723"/>
      <c r="F220" s="656">
        <f>+'17HPM_DATA_INPUT'!D157</f>
        <v>452</v>
      </c>
      <c r="G220" s="651">
        <f>+'17HPM_DATA_INPUT'!E157</f>
        <v>490</v>
      </c>
      <c r="H220" s="654">
        <f>+'17HPM_DATA_INPUT'!F157</f>
        <v>465</v>
      </c>
      <c r="I220" s="690">
        <f>+'17HPM_DATA_INPUT'!G157</f>
        <v>520</v>
      </c>
      <c r="J220" s="654">
        <f>+'17HPM_DATA_INPUT'!H157</f>
        <v>110110</v>
      </c>
      <c r="K220" s="651">
        <f>+'17HPM_DATA_INPUT'!I157</f>
        <v>135730</v>
      </c>
      <c r="L220" s="654">
        <f>+'17HPM_DATA_INPUT'!J157</f>
        <v>37545</v>
      </c>
      <c r="M220" s="651">
        <f>+'17HPM_DATA_INPUT'!K157</f>
        <v>48972</v>
      </c>
      <c r="N220" s="654">
        <f>+'17HPM_DATA_INPUT'!L157</f>
        <v>47022</v>
      </c>
      <c r="O220" s="673">
        <f>+'17HPM_DATA_INPUT'!M157</f>
        <v>58665</v>
      </c>
      <c r="P220" s="650">
        <f>+L220-N220</f>
        <v>-9477</v>
      </c>
      <c r="Q220" s="652">
        <f>+M220-O220</f>
        <v>-9693</v>
      </c>
      <c r="R220" s="654">
        <f>+'17HPM_DATA_INPUT'!P157</f>
        <v>6875</v>
      </c>
      <c r="S220" s="651">
        <f>+'17HPM_DATA_INPUT'!Q157</f>
        <v>7874</v>
      </c>
      <c r="T220" s="654">
        <f>+'17HPM_DATA_INPUT'!R157</f>
        <v>36529</v>
      </c>
      <c r="U220" s="651">
        <f>+'17HPM_DATA_INPUT'!S157</f>
        <v>33541</v>
      </c>
      <c r="V220" s="650">
        <f t="shared" si="299"/>
        <v>-52881</v>
      </c>
      <c r="W220" s="653">
        <f t="shared" si="299"/>
        <v>-51108</v>
      </c>
      <c r="X220" s="4047"/>
      <c r="Y220" s="4044"/>
      <c r="Z220" s="4047"/>
      <c r="AA220" s="3183"/>
      <c r="AB220" s="3183"/>
      <c r="AC220" s="3183"/>
      <c r="AD220" s="70"/>
      <c r="AE220" s="264"/>
      <c r="AF220" s="70"/>
      <c r="AG220" s="264"/>
      <c r="AH220" s="70"/>
      <c r="AI220" s="264"/>
      <c r="AJ220" s="70"/>
      <c r="AK220" s="264"/>
      <c r="AL220" s="70"/>
      <c r="AM220" s="264"/>
      <c r="AN220" s="70"/>
      <c r="AO220" s="264"/>
      <c r="AP220" s="70"/>
      <c r="AQ220" s="264"/>
      <c r="AR220" s="70"/>
      <c r="AS220" s="264"/>
      <c r="AT220" s="70"/>
      <c r="AU220" s="264"/>
    </row>
    <row r="221" spans="1:47" ht="13.5" x14ac:dyDescent="0.25">
      <c r="A221" s="649">
        <v>1981</v>
      </c>
      <c r="B221" s="30" t="s">
        <v>2728</v>
      </c>
      <c r="C221" s="30" t="s">
        <v>1543</v>
      </c>
      <c r="D221" s="649" t="s">
        <v>1790</v>
      </c>
      <c r="E221" s="723"/>
      <c r="F221" s="656">
        <f>+'17HPM_DATA_INPUT'!D158</f>
        <v>55</v>
      </c>
      <c r="G221" s="651">
        <f>+'17HPM_DATA_INPUT'!E158</f>
        <v>52</v>
      </c>
      <c r="H221" s="654">
        <f>+'17HPM_DATA_INPUT'!F158</f>
        <v>67</v>
      </c>
      <c r="I221" s="690">
        <f>+'17HPM_DATA_INPUT'!G158</f>
        <v>62</v>
      </c>
      <c r="J221" s="654">
        <f>+'17HPM_DATA_INPUT'!H158</f>
        <v>63560</v>
      </c>
      <c r="K221" s="651">
        <f>+'17HPM_DATA_INPUT'!I158</f>
        <v>63910</v>
      </c>
      <c r="L221" s="654">
        <f>+'17HPM_DATA_INPUT'!J158</f>
        <v>20800</v>
      </c>
      <c r="M221" s="651">
        <f>+'17HPM_DATA_INPUT'!K158</f>
        <v>19567</v>
      </c>
      <c r="N221" s="654">
        <f>+'17HPM_DATA_INPUT'!L158</f>
        <v>26851</v>
      </c>
      <c r="O221" s="673">
        <f>+'17HPM_DATA_INPUT'!M158</f>
        <v>29453</v>
      </c>
      <c r="P221" s="650">
        <f>+L221-N221</f>
        <v>-6051</v>
      </c>
      <c r="Q221" s="652">
        <f>+M221-O221</f>
        <v>-9886</v>
      </c>
      <c r="R221" s="654">
        <f>+'17HPM_DATA_INPUT'!P158</f>
        <v>4256</v>
      </c>
      <c r="S221" s="651">
        <f>+'17HPM_DATA_INPUT'!Q158</f>
        <v>3670</v>
      </c>
      <c r="T221" s="654">
        <f>+'17HPM_DATA_INPUT'!R158</f>
        <v>20509</v>
      </c>
      <c r="U221" s="651">
        <f>+'17HPM_DATA_INPUT'!S158</f>
        <v>15518</v>
      </c>
      <c r="V221" s="650">
        <f t="shared" si="299"/>
        <v>-30816</v>
      </c>
      <c r="W221" s="653">
        <f t="shared" si="299"/>
        <v>-29074</v>
      </c>
      <c r="X221" s="4047"/>
      <c r="Y221" s="4044"/>
      <c r="Z221" s="4047"/>
      <c r="AA221" s="3183"/>
      <c r="AB221" s="3183"/>
      <c r="AC221" s="3183"/>
      <c r="AD221" s="70"/>
      <c r="AE221" s="264"/>
      <c r="AF221" s="70"/>
      <c r="AG221" s="264"/>
      <c r="AH221" s="70"/>
      <c r="AI221" s="264"/>
      <c r="AJ221" s="70"/>
      <c r="AK221" s="264"/>
      <c r="AL221" s="70"/>
      <c r="AM221" s="264"/>
      <c r="AN221" s="70"/>
      <c r="AO221" s="264"/>
      <c r="AP221" s="70"/>
      <c r="AQ221" s="264"/>
      <c r="AR221" s="70"/>
      <c r="AS221" s="264"/>
      <c r="AT221" s="70"/>
      <c r="AU221" s="264"/>
    </row>
    <row r="222" spans="1:47" ht="13.5" x14ac:dyDescent="0.25">
      <c r="A222" s="649">
        <v>1982</v>
      </c>
      <c r="B222" s="30" t="s">
        <v>2729</v>
      </c>
      <c r="C222" s="30" t="s">
        <v>1543</v>
      </c>
      <c r="D222" s="649" t="s">
        <v>1791</v>
      </c>
      <c r="E222" s="723"/>
      <c r="F222" s="656">
        <f>+'17HPM_DATA_INPUT'!D159</f>
        <v>79</v>
      </c>
      <c r="G222" s="651">
        <f>+'17HPM_DATA_INPUT'!E159</f>
        <v>107</v>
      </c>
      <c r="H222" s="654">
        <f>+'17HPM_DATA_INPUT'!F159</f>
        <v>99</v>
      </c>
      <c r="I222" s="690">
        <f>+'17HPM_DATA_INPUT'!G159</f>
        <v>137</v>
      </c>
      <c r="J222" s="654">
        <f>+'17HPM_DATA_INPUT'!H159</f>
        <v>81340</v>
      </c>
      <c r="K222" s="651">
        <f>+'17HPM_DATA_INPUT'!I159</f>
        <v>144130</v>
      </c>
      <c r="L222" s="654">
        <f>+'17HPM_DATA_INPUT'!J159</f>
        <v>25707</v>
      </c>
      <c r="M222" s="651">
        <f>+'17HPM_DATA_INPUT'!K159</f>
        <v>48505</v>
      </c>
      <c r="N222" s="654">
        <f>+'17HPM_DATA_INPUT'!L159</f>
        <v>39566</v>
      </c>
      <c r="O222" s="673">
        <f>+'17HPM_DATA_INPUT'!M159</f>
        <v>62356</v>
      </c>
      <c r="P222" s="650">
        <f>+L222-N222</f>
        <v>-13859</v>
      </c>
      <c r="Q222" s="652">
        <f>+M222-O222</f>
        <v>-13851</v>
      </c>
      <c r="R222" s="654">
        <f>+'17HPM_DATA_INPUT'!P159</f>
        <v>3920</v>
      </c>
      <c r="S222" s="651">
        <f>+'17HPM_DATA_INPUT'!Q159</f>
        <v>5946</v>
      </c>
      <c r="T222" s="654">
        <f>+'17HPM_DATA_INPUT'!R159</f>
        <v>28299</v>
      </c>
      <c r="U222" s="651">
        <f>+'17HPM_DATA_INPUT'!S159</f>
        <v>33701</v>
      </c>
      <c r="V222" s="650">
        <f t="shared" si="299"/>
        <v>-46078</v>
      </c>
      <c r="W222" s="653">
        <f t="shared" si="299"/>
        <v>-53498</v>
      </c>
      <c r="X222" s="4047"/>
      <c r="Y222" s="4044"/>
      <c r="Z222" s="4047"/>
      <c r="AA222" s="3183"/>
      <c r="AB222" s="3183"/>
      <c r="AC222" s="3183"/>
      <c r="AD222" s="70"/>
      <c r="AE222" s="264"/>
      <c r="AF222" s="70"/>
      <c r="AG222" s="264"/>
      <c r="AH222" s="70"/>
      <c r="AI222" s="264"/>
      <c r="AJ222" s="70"/>
      <c r="AK222" s="264"/>
      <c r="AL222" s="70"/>
      <c r="AM222" s="264"/>
      <c r="AN222" s="70"/>
      <c r="AO222" s="264"/>
      <c r="AP222" s="70"/>
      <c r="AQ222" s="264"/>
      <c r="AR222" s="70"/>
      <c r="AS222" s="264"/>
      <c r="AT222" s="70"/>
      <c r="AU222" s="264"/>
    </row>
    <row r="223" spans="1:47" ht="11.85" hidden="1" customHeight="1" x14ac:dyDescent="0.25">
      <c r="A223" s="649">
        <v>4800</v>
      </c>
      <c r="B223" s="30" t="s">
        <v>2848</v>
      </c>
      <c r="C223" s="30" t="s">
        <v>1543</v>
      </c>
      <c r="D223" s="649" t="s">
        <v>1536</v>
      </c>
      <c r="E223" s="723"/>
      <c r="F223" s="656">
        <f>+'17HPM_DATA_INPUT'!D160</f>
        <v>0</v>
      </c>
      <c r="G223" s="651">
        <f>+'17HPM_DATA_INPUT'!E160</f>
        <v>0</v>
      </c>
      <c r="H223" s="654">
        <f>+'17HPM_DATA_INPUT'!F160</f>
        <v>0</v>
      </c>
      <c r="I223" s="690">
        <f>+'17HPM_DATA_INPUT'!G160</f>
        <v>0</v>
      </c>
      <c r="J223" s="654">
        <f>+'17HPM_DATA_INPUT'!H160</f>
        <v>0</v>
      </c>
      <c r="K223" s="651">
        <f>+'17HPM_DATA_INPUT'!I160</f>
        <v>0</v>
      </c>
      <c r="L223" s="654">
        <f>+'17HPM_DATA_INPUT'!J160</f>
        <v>0</v>
      </c>
      <c r="M223" s="651">
        <f>+'17HPM_DATA_INPUT'!K160</f>
        <v>0</v>
      </c>
      <c r="N223" s="654">
        <f>+'17HPM_DATA_INPUT'!L160</f>
        <v>0</v>
      </c>
      <c r="O223" s="673">
        <f>+'17HPM_DATA_INPUT'!M160</f>
        <v>0</v>
      </c>
      <c r="P223" s="650">
        <f t="shared" si="278"/>
        <v>0</v>
      </c>
      <c r="Q223" s="652">
        <f t="shared" si="279"/>
        <v>0</v>
      </c>
      <c r="R223" s="654">
        <f>+'17HPM_DATA_INPUT'!P160</f>
        <v>0</v>
      </c>
      <c r="S223" s="651">
        <f>+'17HPM_DATA_INPUT'!Q160</f>
        <v>0</v>
      </c>
      <c r="T223" s="654">
        <f>+'17HPM_DATA_INPUT'!R160</f>
        <v>0</v>
      </c>
      <c r="U223" s="651">
        <f>+'17HPM_DATA_INPUT'!S160</f>
        <v>0</v>
      </c>
      <c r="V223" s="650">
        <f t="shared" si="280"/>
        <v>0</v>
      </c>
      <c r="W223" s="653">
        <f t="shared" si="281"/>
        <v>0</v>
      </c>
      <c r="X223" s="4047"/>
      <c r="Y223" s="4044"/>
      <c r="Z223" s="4047"/>
      <c r="AA223" s="3183"/>
      <c r="AB223" s="3183"/>
      <c r="AC223" s="3183"/>
      <c r="AD223" s="70">
        <f t="shared" si="247"/>
        <v>1</v>
      </c>
      <c r="AE223" s="264">
        <f t="shared" si="248"/>
        <v>1</v>
      </c>
      <c r="AF223" s="70">
        <f t="shared" si="249"/>
        <v>1</v>
      </c>
      <c r="AG223" s="264">
        <f t="shared" si="250"/>
        <v>0.5</v>
      </c>
      <c r="AH223" s="70">
        <f t="shared" si="251"/>
        <v>634</v>
      </c>
      <c r="AI223" s="264">
        <f t="shared" si="252"/>
        <v>7.2045454545454541</v>
      </c>
      <c r="AJ223" s="70">
        <f t="shared" si="253"/>
        <v>235</v>
      </c>
      <c r="AK223" s="264">
        <f t="shared" si="254"/>
        <v>8.1034482758620694</v>
      </c>
      <c r="AL223" s="70">
        <f t="shared" si="255"/>
        <v>170</v>
      </c>
      <c r="AM223" s="264">
        <f t="shared" si="256"/>
        <v>21.25</v>
      </c>
      <c r="AN223" s="70">
        <f t="shared" si="257"/>
        <v>65</v>
      </c>
      <c r="AO223" s="264">
        <f t="shared" si="258"/>
        <v>3.0952380952380953</v>
      </c>
      <c r="AP223" s="70">
        <f t="shared" si="259"/>
        <v>17</v>
      </c>
      <c r="AQ223" s="264">
        <f t="shared" si="260"/>
        <v>8.5</v>
      </c>
      <c r="AR223" s="70">
        <f t="shared" si="261"/>
        <v>-11</v>
      </c>
      <c r="AS223" s="264">
        <f t="shared" si="262"/>
        <v>0</v>
      </c>
      <c r="AT223" s="70">
        <f t="shared" si="263"/>
        <v>59</v>
      </c>
      <c r="AU223" s="264">
        <f t="shared" si="264"/>
        <v>3.1052631578947367</v>
      </c>
    </row>
    <row r="224" spans="1:47" ht="13.5" x14ac:dyDescent="0.25">
      <c r="A224" s="649">
        <v>4820</v>
      </c>
      <c r="B224" s="30" t="s">
        <v>1955</v>
      </c>
      <c r="C224" s="30" t="s">
        <v>1543</v>
      </c>
      <c r="D224" s="649" t="s">
        <v>1537</v>
      </c>
      <c r="E224" s="723"/>
      <c r="F224" s="674">
        <f>+'17HPM_DATA_INPUT'!D161</f>
        <v>2</v>
      </c>
      <c r="G224" s="673">
        <f>+'17HPM_DATA_INPUT'!E161</f>
        <v>1</v>
      </c>
      <c r="H224" s="672">
        <f>+'17HPM_DATA_INPUT'!F161</f>
        <v>3</v>
      </c>
      <c r="I224" s="729">
        <f>+'17HPM_DATA_INPUT'!G161</f>
        <v>2</v>
      </c>
      <c r="J224" s="672">
        <f>+'17HPM_DATA_INPUT'!H161</f>
        <v>722</v>
      </c>
      <c r="K224" s="673">
        <f>+'17HPM_DATA_INPUT'!I161</f>
        <v>88</v>
      </c>
      <c r="L224" s="672">
        <f>+'17HPM_DATA_INPUT'!J161</f>
        <v>264</v>
      </c>
      <c r="M224" s="673">
        <f>+'17HPM_DATA_INPUT'!K161</f>
        <v>29</v>
      </c>
      <c r="N224" s="672">
        <f>+'17HPM_DATA_INPUT'!L161</f>
        <v>178</v>
      </c>
      <c r="O224" s="673">
        <f>+'17HPM_DATA_INPUT'!M161</f>
        <v>8</v>
      </c>
      <c r="P224" s="657">
        <f t="shared" si="278"/>
        <v>86</v>
      </c>
      <c r="Q224" s="675">
        <f t="shared" si="279"/>
        <v>21</v>
      </c>
      <c r="R224" s="672">
        <f>+'17HPM_DATA_INPUT'!P161</f>
        <v>19</v>
      </c>
      <c r="S224" s="673">
        <f>+'17HPM_DATA_INPUT'!Q161</f>
        <v>2</v>
      </c>
      <c r="T224" s="672">
        <f>+'17HPM_DATA_INPUT'!R161</f>
        <v>-11</v>
      </c>
      <c r="U224" s="673">
        <f>+'17HPM_DATA_INPUT'!S161</f>
        <v>0</v>
      </c>
      <c r="V224" s="657">
        <f t="shared" si="280"/>
        <v>78</v>
      </c>
      <c r="W224" s="676">
        <f t="shared" si="281"/>
        <v>19</v>
      </c>
      <c r="X224" s="4047"/>
      <c r="Y224" s="4044"/>
      <c r="Z224" s="4047"/>
      <c r="AA224" s="3183" t="s">
        <v>1743</v>
      </c>
      <c r="AB224" s="3183"/>
      <c r="AC224" s="3183"/>
      <c r="AD224" s="70">
        <f t="shared" si="247"/>
        <v>0</v>
      </c>
      <c r="AE224" s="264">
        <f t="shared" si="248"/>
        <v>0</v>
      </c>
      <c r="AF224" s="70">
        <f t="shared" si="249"/>
        <v>0</v>
      </c>
      <c r="AG224" s="264">
        <f t="shared" si="250"/>
        <v>0</v>
      </c>
      <c r="AH224" s="70">
        <f t="shared" si="251"/>
        <v>0</v>
      </c>
      <c r="AI224" s="264">
        <f t="shared" si="252"/>
        <v>0</v>
      </c>
      <c r="AJ224" s="70">
        <f t="shared" si="253"/>
        <v>0</v>
      </c>
      <c r="AK224" s="264">
        <f t="shared" si="254"/>
        <v>0</v>
      </c>
      <c r="AL224" s="70">
        <f t="shared" si="255"/>
        <v>0</v>
      </c>
      <c r="AM224" s="264">
        <f t="shared" si="256"/>
        <v>0</v>
      </c>
      <c r="AN224" s="70">
        <f t="shared" si="257"/>
        <v>0</v>
      </c>
      <c r="AO224" s="264">
        <f t="shared" si="258"/>
        <v>0</v>
      </c>
      <c r="AP224" s="70">
        <f t="shared" si="259"/>
        <v>0</v>
      </c>
      <c r="AQ224" s="264">
        <f t="shared" si="260"/>
        <v>0</v>
      </c>
      <c r="AR224" s="70">
        <f t="shared" si="261"/>
        <v>0</v>
      </c>
      <c r="AS224" s="264">
        <f t="shared" si="262"/>
        <v>0</v>
      </c>
      <c r="AT224" s="70">
        <f t="shared" si="263"/>
        <v>0</v>
      </c>
      <c r="AU224" s="264">
        <f t="shared" si="264"/>
        <v>0</v>
      </c>
    </row>
    <row r="225" spans="1:47" ht="13.5" hidden="1" customHeight="1" x14ac:dyDescent="0.25">
      <c r="A225" s="649">
        <v>4840</v>
      </c>
      <c r="B225" s="30" t="s">
        <v>2852</v>
      </c>
      <c r="C225" s="30" t="s">
        <v>1543</v>
      </c>
      <c r="D225" s="649" t="s">
        <v>1538</v>
      </c>
      <c r="E225" s="723"/>
      <c r="F225" s="656">
        <f>+'17HPM_DATA_INPUT'!D162</f>
        <v>0</v>
      </c>
      <c r="G225" s="651">
        <f>+'17HPM_DATA_INPUT'!E162</f>
        <v>0</v>
      </c>
      <c r="H225" s="654">
        <f>+'17HPM_DATA_INPUT'!F162</f>
        <v>0</v>
      </c>
      <c r="I225" s="690">
        <f>+'17HPM_DATA_INPUT'!G162</f>
        <v>0</v>
      </c>
      <c r="J225" s="654">
        <f>+'17HPM_DATA_INPUT'!H162</f>
        <v>0</v>
      </c>
      <c r="K225" s="651">
        <f>+'17HPM_DATA_INPUT'!I162</f>
        <v>0</v>
      </c>
      <c r="L225" s="654">
        <f>+'17HPM_DATA_INPUT'!J162</f>
        <v>0</v>
      </c>
      <c r="M225" s="651">
        <f>+'17HPM_DATA_INPUT'!K162</f>
        <v>0</v>
      </c>
      <c r="N225" s="654">
        <f>+'17HPM_DATA_INPUT'!L162</f>
        <v>0</v>
      </c>
      <c r="O225" s="673">
        <f>+'17HPM_DATA_INPUT'!M162</f>
        <v>0</v>
      </c>
      <c r="P225" s="650">
        <f t="shared" si="278"/>
        <v>0</v>
      </c>
      <c r="Q225" s="652">
        <f t="shared" si="279"/>
        <v>0</v>
      </c>
      <c r="R225" s="654">
        <f>+'17HPM_DATA_INPUT'!P162</f>
        <v>0</v>
      </c>
      <c r="S225" s="651">
        <f>+'17HPM_DATA_INPUT'!Q162</f>
        <v>0</v>
      </c>
      <c r="T225" s="654">
        <f>+'17HPM_DATA_INPUT'!R162</f>
        <v>0</v>
      </c>
      <c r="U225" s="651">
        <f>+'17HPM_DATA_INPUT'!S162</f>
        <v>0</v>
      </c>
      <c r="V225" s="650">
        <f t="shared" si="280"/>
        <v>0</v>
      </c>
      <c r="W225" s="653">
        <f t="shared" si="281"/>
        <v>0</v>
      </c>
      <c r="X225" s="4047"/>
      <c r="Y225" s="4044"/>
      <c r="Z225" s="4047"/>
      <c r="AA225" s="3183"/>
      <c r="AB225" s="3183"/>
      <c r="AC225" s="3183"/>
      <c r="AD225" s="70">
        <f t="shared" si="247"/>
        <v>-6</v>
      </c>
      <c r="AE225" s="264">
        <f t="shared" si="248"/>
        <v>-0.4</v>
      </c>
      <c r="AF225" s="70">
        <f t="shared" si="249"/>
        <v>-8</v>
      </c>
      <c r="AG225" s="264">
        <f t="shared" si="250"/>
        <v>-0.25806451612903225</v>
      </c>
      <c r="AH225" s="70">
        <f t="shared" si="251"/>
        <v>-6398</v>
      </c>
      <c r="AI225" s="264">
        <f t="shared" si="252"/>
        <v>-0.27405122933264797</v>
      </c>
      <c r="AJ225" s="70">
        <f t="shared" si="253"/>
        <v>-2485</v>
      </c>
      <c r="AK225" s="264">
        <f t="shared" si="254"/>
        <v>-0.35469597487867544</v>
      </c>
      <c r="AL225" s="70">
        <f t="shared" si="255"/>
        <v>-883</v>
      </c>
      <c r="AM225" s="264">
        <f t="shared" si="256"/>
        <v>-0.28410553410553413</v>
      </c>
      <c r="AN225" s="70">
        <f t="shared" si="257"/>
        <v>-1602</v>
      </c>
      <c r="AO225" s="264">
        <f t="shared" si="258"/>
        <v>-0.41097998973832733</v>
      </c>
      <c r="AP225" s="70">
        <f t="shared" si="259"/>
        <v>-134</v>
      </c>
      <c r="AQ225" s="264">
        <f t="shared" si="260"/>
        <v>-0.34010152284263961</v>
      </c>
      <c r="AR225" s="70">
        <f t="shared" si="261"/>
        <v>-245</v>
      </c>
      <c r="AS225" s="264">
        <f t="shared" si="262"/>
        <v>-0.20833333333333334</v>
      </c>
      <c r="AT225" s="70">
        <f t="shared" si="263"/>
        <v>-1223</v>
      </c>
      <c r="AU225" s="264">
        <f t="shared" si="264"/>
        <v>-0.52534364261168387</v>
      </c>
    </row>
    <row r="226" spans="1:47" ht="13.5" x14ac:dyDescent="0.25">
      <c r="A226" s="649">
        <v>4860</v>
      </c>
      <c r="B226" s="30" t="s">
        <v>2853</v>
      </c>
      <c r="C226" s="30" t="s">
        <v>1543</v>
      </c>
      <c r="D226" s="649" t="s">
        <v>1539</v>
      </c>
      <c r="E226" s="723"/>
      <c r="F226" s="656">
        <f>+'17HPM_DATA_INPUT'!D163</f>
        <v>9</v>
      </c>
      <c r="G226" s="651">
        <f>+'17HPM_DATA_INPUT'!E163</f>
        <v>15</v>
      </c>
      <c r="H226" s="654">
        <f>+'17HPM_DATA_INPUT'!F163</f>
        <v>23</v>
      </c>
      <c r="I226" s="690">
        <f>+'17HPM_DATA_INPUT'!G163</f>
        <v>31</v>
      </c>
      <c r="J226" s="654">
        <f>+'17HPM_DATA_INPUT'!H163</f>
        <v>16948</v>
      </c>
      <c r="K226" s="651">
        <f>+'17HPM_DATA_INPUT'!I163</f>
        <v>23346</v>
      </c>
      <c r="L226" s="654">
        <f>+'17HPM_DATA_INPUT'!J163</f>
        <v>4521</v>
      </c>
      <c r="M226" s="651">
        <f>+'17HPM_DATA_INPUT'!K163</f>
        <v>7006</v>
      </c>
      <c r="N226" s="654">
        <f>+'17HPM_DATA_INPUT'!L163</f>
        <v>2225</v>
      </c>
      <c r="O226" s="673">
        <f>+'17HPM_DATA_INPUT'!M163</f>
        <v>3108</v>
      </c>
      <c r="P226" s="650">
        <f t="shared" si="278"/>
        <v>2296</v>
      </c>
      <c r="Q226" s="652">
        <f t="shared" si="279"/>
        <v>3898</v>
      </c>
      <c r="R226" s="654">
        <f>+'17HPM_DATA_INPUT'!P163</f>
        <v>260</v>
      </c>
      <c r="S226" s="651">
        <f>+'17HPM_DATA_INPUT'!Q163</f>
        <v>394</v>
      </c>
      <c r="T226" s="654">
        <f>+'17HPM_DATA_INPUT'!R163</f>
        <v>931</v>
      </c>
      <c r="U226" s="651">
        <f>+'17HPM_DATA_INPUT'!S163</f>
        <v>1176</v>
      </c>
      <c r="V226" s="650">
        <f t="shared" si="280"/>
        <v>1105</v>
      </c>
      <c r="W226" s="653">
        <f t="shared" si="281"/>
        <v>2328</v>
      </c>
      <c r="X226" s="4047"/>
      <c r="Y226" s="4044"/>
      <c r="Z226" s="4047"/>
      <c r="AA226" s="3183"/>
      <c r="AB226" s="3183"/>
      <c r="AC226" s="3183"/>
      <c r="AD226" s="70">
        <f t="shared" si="247"/>
        <v>0</v>
      </c>
      <c r="AE226" s="264">
        <f t="shared" si="248"/>
        <v>0</v>
      </c>
      <c r="AF226" s="70">
        <f t="shared" si="249"/>
        <v>0</v>
      </c>
      <c r="AG226" s="264">
        <f t="shared" si="250"/>
        <v>0</v>
      </c>
      <c r="AH226" s="70">
        <f t="shared" si="251"/>
        <v>0</v>
      </c>
      <c r="AI226" s="264">
        <f t="shared" si="252"/>
        <v>0</v>
      </c>
      <c r="AJ226" s="70">
        <f t="shared" si="253"/>
        <v>0</v>
      </c>
      <c r="AK226" s="264">
        <f t="shared" si="254"/>
        <v>0</v>
      </c>
      <c r="AL226" s="70">
        <f t="shared" si="255"/>
        <v>0</v>
      </c>
      <c r="AM226" s="264">
        <f t="shared" si="256"/>
        <v>0</v>
      </c>
      <c r="AN226" s="70">
        <f t="shared" si="257"/>
        <v>0</v>
      </c>
      <c r="AO226" s="264">
        <f t="shared" si="258"/>
        <v>0</v>
      </c>
      <c r="AP226" s="70">
        <f t="shared" si="259"/>
        <v>0</v>
      </c>
      <c r="AQ226" s="264">
        <f t="shared" si="260"/>
        <v>0</v>
      </c>
      <c r="AR226" s="70">
        <f t="shared" si="261"/>
        <v>0</v>
      </c>
      <c r="AS226" s="264">
        <f t="shared" si="262"/>
        <v>0</v>
      </c>
      <c r="AT226" s="70">
        <f t="shared" si="263"/>
        <v>0</v>
      </c>
      <c r="AU226" s="264">
        <f t="shared" si="264"/>
        <v>0</v>
      </c>
    </row>
    <row r="227" spans="1:47" ht="13.5" hidden="1" x14ac:dyDescent="0.25">
      <c r="A227" s="649">
        <v>6210</v>
      </c>
      <c r="B227" s="30" t="s">
        <v>2875</v>
      </c>
      <c r="C227" s="30" t="s">
        <v>1543</v>
      </c>
      <c r="D227" s="649" t="s">
        <v>1540</v>
      </c>
      <c r="E227" s="723"/>
      <c r="F227" s="656">
        <f>+'17HPM_DATA_INPUT'!D164</f>
        <v>0</v>
      </c>
      <c r="G227" s="651">
        <f>+'17HPM_DATA_INPUT'!E164</f>
        <v>0</v>
      </c>
      <c r="H227" s="654">
        <f>+'17HPM_DATA_INPUT'!F164</f>
        <v>0</v>
      </c>
      <c r="I227" s="690">
        <f>+'17HPM_DATA_INPUT'!G164</f>
        <v>0</v>
      </c>
      <c r="J227" s="654">
        <f>+'17HPM_DATA_INPUT'!H164</f>
        <v>0</v>
      </c>
      <c r="K227" s="651">
        <f>+'17HPM_DATA_INPUT'!I164</f>
        <v>0</v>
      </c>
      <c r="L227" s="654">
        <f>+'17HPM_DATA_INPUT'!J164</f>
        <v>0</v>
      </c>
      <c r="M227" s="651">
        <f>+'17HPM_DATA_INPUT'!K164</f>
        <v>0</v>
      </c>
      <c r="N227" s="654">
        <f>+'17HPM_DATA_INPUT'!L164</f>
        <v>0</v>
      </c>
      <c r="O227" s="673">
        <f>+'17HPM_DATA_INPUT'!M164</f>
        <v>0</v>
      </c>
      <c r="P227" s="650">
        <f t="shared" si="278"/>
        <v>0</v>
      </c>
      <c r="Q227" s="652">
        <f t="shared" si="279"/>
        <v>0</v>
      </c>
      <c r="R227" s="654">
        <f>+'17HPM_DATA_INPUT'!P164</f>
        <v>0</v>
      </c>
      <c r="S227" s="651">
        <f>+'17HPM_DATA_INPUT'!Q164</f>
        <v>0</v>
      </c>
      <c r="T227" s="654">
        <f>+'17HPM_DATA_INPUT'!R164</f>
        <v>0</v>
      </c>
      <c r="U227" s="651">
        <f>+'17HPM_DATA_INPUT'!S164</f>
        <v>0</v>
      </c>
      <c r="V227" s="650">
        <f t="shared" si="280"/>
        <v>0</v>
      </c>
      <c r="W227" s="653">
        <f t="shared" si="281"/>
        <v>0</v>
      </c>
      <c r="X227" s="4047"/>
      <c r="Y227" s="4044"/>
      <c r="Z227" s="4047"/>
      <c r="AA227" s="3183"/>
      <c r="AB227" s="3183"/>
      <c r="AC227" s="3183"/>
      <c r="AD227" s="70">
        <f t="shared" si="247"/>
        <v>-1</v>
      </c>
      <c r="AE227" s="264">
        <f t="shared" si="248"/>
        <v>-1</v>
      </c>
      <c r="AF227" s="70">
        <f t="shared" si="249"/>
        <v>-1</v>
      </c>
      <c r="AG227" s="264">
        <f t="shared" si="250"/>
        <v>-1</v>
      </c>
      <c r="AH227" s="70">
        <f t="shared" si="251"/>
        <v>-320</v>
      </c>
      <c r="AI227" s="264">
        <f t="shared" si="252"/>
        <v>-1</v>
      </c>
      <c r="AJ227" s="70">
        <f t="shared" si="253"/>
        <v>-18</v>
      </c>
      <c r="AK227" s="264">
        <f t="shared" si="254"/>
        <v>-1</v>
      </c>
      <c r="AL227" s="70">
        <f t="shared" si="255"/>
        <v>-162</v>
      </c>
      <c r="AM227" s="264">
        <f t="shared" si="256"/>
        <v>-1</v>
      </c>
      <c r="AN227" s="70">
        <f t="shared" si="257"/>
        <v>144</v>
      </c>
      <c r="AO227" s="264">
        <f t="shared" si="258"/>
        <v>1</v>
      </c>
      <c r="AP227" s="70">
        <f t="shared" si="259"/>
        <v>-77</v>
      </c>
      <c r="AQ227" s="264">
        <f t="shared" si="260"/>
        <v>-1</v>
      </c>
      <c r="AR227" s="70">
        <f t="shared" si="261"/>
        <v>-134</v>
      </c>
      <c r="AS227" s="264">
        <f t="shared" si="262"/>
        <v>-1</v>
      </c>
      <c r="AT227" s="70">
        <f t="shared" si="263"/>
        <v>355</v>
      </c>
      <c r="AU227" s="264">
        <f t="shared" si="264"/>
        <v>1</v>
      </c>
    </row>
    <row r="228" spans="1:47" ht="13.5" x14ac:dyDescent="0.25">
      <c r="A228" s="649">
        <v>6220</v>
      </c>
      <c r="B228" s="30" t="s">
        <v>214</v>
      </c>
      <c r="C228" s="30" t="s">
        <v>1543</v>
      </c>
      <c r="D228" s="649" t="s">
        <v>1541</v>
      </c>
      <c r="E228" s="723"/>
      <c r="F228" s="656">
        <f>+'17HPM_DATA_INPUT'!D165</f>
        <v>0</v>
      </c>
      <c r="G228" s="651">
        <f>+'17HPM_DATA_INPUT'!E165</f>
        <v>1</v>
      </c>
      <c r="H228" s="654">
        <f>+'17HPM_DATA_INPUT'!F165</f>
        <v>0</v>
      </c>
      <c r="I228" s="690">
        <f>+'17HPM_DATA_INPUT'!G165</f>
        <v>1</v>
      </c>
      <c r="J228" s="654">
        <f>+'17HPM_DATA_INPUT'!H165</f>
        <v>0</v>
      </c>
      <c r="K228" s="651">
        <f>+'17HPM_DATA_INPUT'!I165</f>
        <v>320</v>
      </c>
      <c r="L228" s="654">
        <f>+'17HPM_DATA_INPUT'!J165</f>
        <v>0</v>
      </c>
      <c r="M228" s="651">
        <f>+'17HPM_DATA_INPUT'!K165</f>
        <v>18</v>
      </c>
      <c r="N228" s="654">
        <f>+'17HPM_DATA_INPUT'!L165</f>
        <v>0</v>
      </c>
      <c r="O228" s="673">
        <f>+'17HPM_DATA_INPUT'!M165</f>
        <v>162</v>
      </c>
      <c r="P228" s="650">
        <f t="shared" si="278"/>
        <v>0</v>
      </c>
      <c r="Q228" s="652">
        <f t="shared" si="279"/>
        <v>-144</v>
      </c>
      <c r="R228" s="654">
        <f>+'17HPM_DATA_INPUT'!P165</f>
        <v>0</v>
      </c>
      <c r="S228" s="651">
        <f>+'17HPM_DATA_INPUT'!Q165</f>
        <v>77</v>
      </c>
      <c r="T228" s="654">
        <f>+'17HPM_DATA_INPUT'!R165</f>
        <v>0</v>
      </c>
      <c r="U228" s="651">
        <f>+'17HPM_DATA_INPUT'!S165</f>
        <v>134</v>
      </c>
      <c r="V228" s="650">
        <f t="shared" si="280"/>
        <v>0</v>
      </c>
      <c r="W228" s="653">
        <f t="shared" si="281"/>
        <v>-355</v>
      </c>
      <c r="X228" s="4047"/>
      <c r="Y228" s="4044"/>
      <c r="Z228" s="4047"/>
      <c r="AA228" s="3183"/>
      <c r="AB228" s="3183"/>
      <c r="AC228" s="3183"/>
      <c r="AD228" s="70">
        <f t="shared" si="247"/>
        <v>0</v>
      </c>
      <c r="AE228" s="264">
        <f t="shared" si="248"/>
        <v>0</v>
      </c>
      <c r="AF228" s="70">
        <f t="shared" si="249"/>
        <v>0</v>
      </c>
      <c r="AG228" s="264">
        <f t="shared" si="250"/>
        <v>0</v>
      </c>
      <c r="AH228" s="70">
        <f t="shared" si="251"/>
        <v>0</v>
      </c>
      <c r="AI228" s="264">
        <f t="shared" si="252"/>
        <v>0</v>
      </c>
      <c r="AJ228" s="70">
        <f t="shared" si="253"/>
        <v>0</v>
      </c>
      <c r="AK228" s="264">
        <f t="shared" si="254"/>
        <v>0</v>
      </c>
      <c r="AL228" s="70">
        <f t="shared" si="255"/>
        <v>0</v>
      </c>
      <c r="AM228" s="264">
        <f t="shared" si="256"/>
        <v>0</v>
      </c>
      <c r="AN228" s="70">
        <f t="shared" si="257"/>
        <v>0</v>
      </c>
      <c r="AO228" s="264">
        <f t="shared" si="258"/>
        <v>0</v>
      </c>
      <c r="AP228" s="70">
        <f t="shared" si="259"/>
        <v>0</v>
      </c>
      <c r="AQ228" s="264">
        <f t="shared" si="260"/>
        <v>0</v>
      </c>
      <c r="AR228" s="70">
        <f t="shared" si="261"/>
        <v>0</v>
      </c>
      <c r="AS228" s="264">
        <f t="shared" si="262"/>
        <v>0</v>
      </c>
      <c r="AT228" s="70">
        <f t="shared" si="263"/>
        <v>0</v>
      </c>
      <c r="AU228" s="264">
        <f t="shared" si="264"/>
        <v>0</v>
      </c>
    </row>
    <row r="229" spans="1:47" ht="13.5" hidden="1" x14ac:dyDescent="0.25">
      <c r="A229" s="649">
        <v>6230</v>
      </c>
      <c r="B229" s="30" t="s">
        <v>1959</v>
      </c>
      <c r="C229" s="30" t="s">
        <v>1543</v>
      </c>
      <c r="D229" s="649" t="s">
        <v>1780</v>
      </c>
      <c r="E229" s="723"/>
      <c r="F229" s="656">
        <f>+'17HPM_DATA_INPUT'!D166</f>
        <v>0</v>
      </c>
      <c r="G229" s="651">
        <f>+'17HPM_DATA_INPUT'!E166</f>
        <v>0</v>
      </c>
      <c r="H229" s="654">
        <f>+'17HPM_DATA_INPUT'!F166</f>
        <v>0</v>
      </c>
      <c r="I229" s="690">
        <f>+'17HPM_DATA_INPUT'!G166</f>
        <v>0</v>
      </c>
      <c r="J229" s="654">
        <f>+'17HPM_DATA_INPUT'!H166</f>
        <v>0</v>
      </c>
      <c r="K229" s="651">
        <f>+'17HPM_DATA_INPUT'!I166</f>
        <v>0</v>
      </c>
      <c r="L229" s="654">
        <f>+'17HPM_DATA_INPUT'!J166</f>
        <v>0</v>
      </c>
      <c r="M229" s="651">
        <f>+'17HPM_DATA_INPUT'!K166</f>
        <v>0</v>
      </c>
      <c r="N229" s="654">
        <f>+'17HPM_DATA_INPUT'!L166</f>
        <v>0</v>
      </c>
      <c r="O229" s="673">
        <f>+'17HPM_DATA_INPUT'!M166</f>
        <v>0</v>
      </c>
      <c r="P229" s="650">
        <f t="shared" si="278"/>
        <v>0</v>
      </c>
      <c r="Q229" s="652">
        <f t="shared" si="279"/>
        <v>0</v>
      </c>
      <c r="R229" s="654">
        <f>+'17HPM_DATA_INPUT'!P166</f>
        <v>0</v>
      </c>
      <c r="S229" s="651">
        <f>+'17HPM_DATA_INPUT'!Q166</f>
        <v>0</v>
      </c>
      <c r="T229" s="654">
        <f>+'17HPM_DATA_INPUT'!R166</f>
        <v>0</v>
      </c>
      <c r="U229" s="651">
        <f>+'17HPM_DATA_INPUT'!S166</f>
        <v>0</v>
      </c>
      <c r="V229" s="650">
        <f t="shared" si="280"/>
        <v>0</v>
      </c>
      <c r="W229" s="653">
        <f t="shared" si="281"/>
        <v>0</v>
      </c>
      <c r="X229" s="4047"/>
      <c r="Y229" s="4044"/>
      <c r="Z229" s="4047"/>
      <c r="AA229" s="3183"/>
      <c r="AB229" s="3183"/>
      <c r="AC229" s="3183"/>
      <c r="AD229" s="261">
        <f t="shared" si="247"/>
        <v>-89</v>
      </c>
      <c r="AE229" s="262">
        <f t="shared" si="248"/>
        <v>-0.12027027027027028</v>
      </c>
      <c r="AF229" s="18">
        <f t="shared" si="249"/>
        <v>-134</v>
      </c>
      <c r="AG229" s="262">
        <f t="shared" si="250"/>
        <v>-0.15473441108545036</v>
      </c>
      <c r="AH229" s="18">
        <f t="shared" si="251"/>
        <v>-143504</v>
      </c>
      <c r="AI229" s="262">
        <f t="shared" si="252"/>
        <v>-0.29576013388183114</v>
      </c>
      <c r="AJ229" s="18">
        <f t="shared" si="253"/>
        <v>-58285</v>
      </c>
      <c r="AK229" s="262">
        <f t="shared" si="254"/>
        <v>-0.34889915835598068</v>
      </c>
      <c r="AL229" s="18">
        <f t="shared" si="255"/>
        <v>-61372</v>
      </c>
      <c r="AM229" s="262">
        <f t="shared" si="256"/>
        <v>-0.28894674645360852</v>
      </c>
      <c r="AN229" s="18">
        <f t="shared" si="257"/>
        <v>3087</v>
      </c>
      <c r="AO229" s="262">
        <f t="shared" si="258"/>
        <v>6.8078068144227594E-2</v>
      </c>
      <c r="AP229" s="18">
        <f t="shared" si="259"/>
        <v>-4704</v>
      </c>
      <c r="AQ229" s="262">
        <f t="shared" si="260"/>
        <v>-0.19710047766697394</v>
      </c>
      <c r="AR229" s="18">
        <f t="shared" si="261"/>
        <v>-4177</v>
      </c>
      <c r="AS229" s="262">
        <f t="shared" si="262"/>
        <v>-3.5964285406783016E-2</v>
      </c>
      <c r="AT229" s="18">
        <f t="shared" si="263"/>
        <v>11968</v>
      </c>
      <c r="AU229" s="263">
        <f t="shared" si="264"/>
        <v>6.4568339501710245E-2</v>
      </c>
    </row>
    <row r="230" spans="1:47" ht="13.5" x14ac:dyDescent="0.25">
      <c r="A230" s="659">
        <v>50</v>
      </c>
      <c r="B230" s="30" t="e">
        <v>#N/A</v>
      </c>
      <c r="C230" s="30" t="e">
        <v>#N/A</v>
      </c>
      <c r="D230" s="659" t="s">
        <v>2610</v>
      </c>
      <c r="E230" s="723"/>
      <c r="F230" s="660">
        <f>+'17HPM_DATA_INPUT'!D167</f>
        <v>651</v>
      </c>
      <c r="G230" s="664">
        <f>+'17HPM_DATA_INPUT'!E167</f>
        <v>740</v>
      </c>
      <c r="H230" s="661">
        <f>+'17HPM_DATA_INPUT'!F167</f>
        <v>732</v>
      </c>
      <c r="I230" s="665">
        <f>+'17HPM_DATA_INPUT'!G167</f>
        <v>866</v>
      </c>
      <c r="J230" s="661">
        <f>SUM(J219:J229)</f>
        <v>341700</v>
      </c>
      <c r="K230" s="665">
        <f t="shared" ref="K230:O230" si="300">SUM(K219:K229)</f>
        <v>485204</v>
      </c>
      <c r="L230" s="661">
        <f t="shared" si="300"/>
        <v>108769</v>
      </c>
      <c r="M230" s="665">
        <f t="shared" si="300"/>
        <v>167054</v>
      </c>
      <c r="N230" s="661">
        <f t="shared" si="300"/>
        <v>151027</v>
      </c>
      <c r="O230" s="665">
        <f t="shared" si="300"/>
        <v>212399</v>
      </c>
      <c r="P230" s="661">
        <f t="shared" si="278"/>
        <v>-42258</v>
      </c>
      <c r="Q230" s="665">
        <f>+M230-O230</f>
        <v>-45345</v>
      </c>
      <c r="R230" s="661">
        <f>SUM(R219:R229)</f>
        <v>19162</v>
      </c>
      <c r="S230" s="665">
        <f>SUM(S219:S229)</f>
        <v>23866</v>
      </c>
      <c r="T230" s="661">
        <f>SUM(T219:T229)</f>
        <v>111966</v>
      </c>
      <c r="U230" s="665">
        <f>SUM(U219:U229)</f>
        <v>116143</v>
      </c>
      <c r="V230" s="661">
        <f t="shared" si="280"/>
        <v>-173386</v>
      </c>
      <c r="W230" s="663">
        <f t="shared" si="281"/>
        <v>-185354</v>
      </c>
      <c r="X230" s="4047"/>
      <c r="Y230" s="4044"/>
      <c r="Z230" s="4047"/>
      <c r="AA230" s="3183"/>
      <c r="AB230" s="3183"/>
      <c r="AC230" s="3183"/>
      <c r="AD230" s="2"/>
      <c r="AE230" s="252"/>
      <c r="AF230" s="2"/>
      <c r="AG230" s="252"/>
      <c r="AH230" s="2"/>
      <c r="AI230" s="252"/>
      <c r="AJ230" s="2"/>
      <c r="AK230" s="252"/>
      <c r="AL230" s="2"/>
      <c r="AM230" s="252"/>
      <c r="AN230" s="2"/>
      <c r="AO230" s="252"/>
      <c r="AP230" s="2"/>
      <c r="AQ230" s="252"/>
      <c r="AR230" s="2"/>
      <c r="AS230" s="252"/>
      <c r="AT230" s="2"/>
      <c r="AU230" s="252"/>
    </row>
    <row r="231" spans="1:47" ht="13.5" x14ac:dyDescent="0.25">
      <c r="A231" s="649" t="e">
        <v>#VALUE!</v>
      </c>
      <c r="B231" s="30" t="e">
        <v>#VALUE!</v>
      </c>
      <c r="C231" s="30" t="e">
        <v>#VALUE!</v>
      </c>
      <c r="D231" s="649"/>
      <c r="E231" s="723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7"/>
      <c r="Q231" s="652"/>
      <c r="R231" s="666"/>
      <c r="S231" s="666"/>
      <c r="T231" s="667"/>
      <c r="U231" s="652"/>
      <c r="V231" s="666"/>
      <c r="W231" s="668"/>
      <c r="X231" s="4047"/>
      <c r="Y231" s="4044"/>
      <c r="Z231" s="4047"/>
      <c r="AA231" s="3183"/>
      <c r="AB231" s="3183"/>
      <c r="AC231" s="3183"/>
      <c r="AD231" s="261">
        <f>+F232-G232</f>
        <v>1247</v>
      </c>
      <c r="AE231" s="262">
        <f>IF(G232=0,0,IF(AD231&gt;0,ABS(+AD231/G232),-ABS(+AD231/G232)))</f>
        <v>2.6009511096278991E-2</v>
      </c>
      <c r="AF231" s="18">
        <f>+H232-I232</f>
        <v>-7543</v>
      </c>
      <c r="AG231" s="262">
        <f>IF(I232=0,0,IF(AF231&gt;0,ABS(+AF231/I232),-ABS(+AF231/I232)))</f>
        <v>-8.9742064436301339E-2</v>
      </c>
      <c r="AH231" s="18">
        <f>+J232-K232</f>
        <v>5220715.5566701815</v>
      </c>
      <c r="AI231" s="262">
        <f>IF(K232=0,0,IF(AH231&gt;0,ABS(+AH231/K232),-ABS(+AH231/K232)))</f>
        <v>0.15384531524807801</v>
      </c>
      <c r="AJ231" s="18">
        <f>+L232-M232</f>
        <v>1862541.3200000003</v>
      </c>
      <c r="AK231" s="262">
        <f>IF(M232=0,0,IF(AJ231&gt;0,ABS(+AJ231/M232),-ABS(+AJ231/M232)))</f>
        <v>0.14414186665033762</v>
      </c>
      <c r="AL231" s="18">
        <f>+N232-O232</f>
        <v>2818913.3706656508</v>
      </c>
      <c r="AM231" s="262">
        <f>IF(O232=0,0,IF(AL231&gt;0,ABS(+AL231/O232),-ABS(+AL231/O232)))</f>
        <v>0.27049234370946218</v>
      </c>
      <c r="AN231" s="18">
        <f>+P232-Q232</f>
        <v>-956372.05066565052</v>
      </c>
      <c r="AO231" s="262">
        <f>IF(Q232=0,0,IF(AN231&gt;0,ABS(+AN231/Q232),-ABS(+AN231/Q232)))</f>
        <v>-0.38252310219763652</v>
      </c>
      <c r="AP231" s="18">
        <f>+R232-S232</f>
        <v>77548.548733320553</v>
      </c>
      <c r="AQ231" s="262">
        <f>IF(S232=0,0,IF(AP231&gt;0,ABS(+AP231/S232),-ABS(+AP231/S232)))</f>
        <v>2.9828761039510768E-2</v>
      </c>
      <c r="AR231" s="18">
        <f>+T232-U232</f>
        <v>956814.67788631096</v>
      </c>
      <c r="AS231" s="262">
        <f>IF(U232=0,0,IF(AR231&gt;0,ABS(+AR231/U232),-ABS(+AR231/U232)))</f>
        <v>0.19696988323182707</v>
      </c>
      <c r="AT231" s="18">
        <f>+V232-W232</f>
        <v>-1990735.2772852825</v>
      </c>
      <c r="AU231" s="263">
        <f>IF(W232=0,0,IF(AT231&gt;0,ABS(+AT231/W232),-ABS(+AT231/W232)))</f>
        <v>-0.40157708717004753</v>
      </c>
    </row>
    <row r="232" spans="1:47" ht="13.5" x14ac:dyDescent="0.25">
      <c r="A232" s="659">
        <v>50</v>
      </c>
      <c r="B232" s="30" t="e">
        <v>#N/A</v>
      </c>
      <c r="C232" s="30" t="e">
        <v>#N/A</v>
      </c>
      <c r="D232" s="659" t="s">
        <v>135</v>
      </c>
      <c r="E232" s="724"/>
      <c r="F232" s="669">
        <f>+F206+F218+F230</f>
        <v>49191</v>
      </c>
      <c r="G232" s="682">
        <f t="shared" ref="G232:O232" si="301">+G206+G218+G230</f>
        <v>47944</v>
      </c>
      <c r="H232" s="661">
        <f t="shared" si="301"/>
        <v>76509</v>
      </c>
      <c r="I232" s="665">
        <f t="shared" si="301"/>
        <v>84052</v>
      </c>
      <c r="J232" s="661">
        <f>+J206+J218+J230</f>
        <v>39155551.649999999</v>
      </c>
      <c r="K232" s="665">
        <f>+K206+K218+K230</f>
        <v>33934836.093329817</v>
      </c>
      <c r="L232" s="661">
        <f t="shared" si="301"/>
        <v>14784125.890000001</v>
      </c>
      <c r="M232" s="665">
        <f t="shared" si="301"/>
        <v>12921584.57</v>
      </c>
      <c r="N232" s="661">
        <f t="shared" si="301"/>
        <v>13240329.85886565</v>
      </c>
      <c r="O232" s="665">
        <f t="shared" si="301"/>
        <v>10421416.4882</v>
      </c>
      <c r="P232" s="661">
        <f t="shared" si="278"/>
        <v>1543796.0311343502</v>
      </c>
      <c r="Q232" s="665">
        <f t="shared" si="279"/>
        <v>2500168.0818000007</v>
      </c>
      <c r="R232" s="661">
        <f>+R206+R218+R230</f>
        <v>2677339.6909333202</v>
      </c>
      <c r="S232" s="665">
        <f>+S206+S218+S230</f>
        <v>2599791.1421999997</v>
      </c>
      <c r="T232" s="661">
        <f>+T206+T218+T230</f>
        <v>5814484.60278631</v>
      </c>
      <c r="U232" s="665">
        <f>+U206+U218+U230</f>
        <v>4857669.9248999991</v>
      </c>
      <c r="V232" s="661">
        <f t="shared" si="280"/>
        <v>-6948028.2625852805</v>
      </c>
      <c r="W232" s="663">
        <f t="shared" si="281"/>
        <v>-4957292.985299998</v>
      </c>
      <c r="X232" s="4047"/>
      <c r="Y232" s="4058"/>
      <c r="Z232" s="4059"/>
      <c r="AA232" s="3191"/>
      <c r="AB232" s="3191"/>
      <c r="AC232" s="3192"/>
      <c r="AD232" s="2"/>
      <c r="AE232" s="252"/>
      <c r="AF232" s="2"/>
      <c r="AG232" s="252"/>
      <c r="AH232" s="2"/>
      <c r="AI232" s="252"/>
      <c r="AJ232" s="2"/>
      <c r="AK232" s="252"/>
      <c r="AL232" s="2"/>
      <c r="AM232" s="252"/>
      <c r="AN232" s="2"/>
      <c r="AO232" s="252"/>
      <c r="AP232" s="2"/>
      <c r="AQ232" s="252"/>
      <c r="AR232" s="2"/>
      <c r="AS232" s="252"/>
      <c r="AT232" s="2"/>
      <c r="AU232" s="252"/>
    </row>
    <row r="233" spans="1:47" ht="13.5" x14ac:dyDescent="0.25">
      <c r="A233" s="677">
        <v>6220</v>
      </c>
      <c r="B233" s="30" t="e">
        <v>#VALUE!</v>
      </c>
      <c r="C233" s="30" t="e">
        <v>#VALUE!</v>
      </c>
      <c r="D233" s="677" t="s">
        <v>417</v>
      </c>
      <c r="E233" s="712"/>
      <c r="F233" s="678"/>
      <c r="G233" s="678"/>
      <c r="H233" s="678"/>
      <c r="I233" s="678"/>
      <c r="J233" s="678"/>
      <c r="K233" s="678"/>
      <c r="L233" s="678"/>
      <c r="M233" s="678"/>
      <c r="N233" s="678"/>
      <c r="O233" s="678"/>
      <c r="P233" s="678"/>
      <c r="Q233" s="678"/>
      <c r="R233" s="678"/>
      <c r="S233" s="678"/>
      <c r="T233" s="678"/>
      <c r="U233" s="678"/>
      <c r="V233" s="678"/>
      <c r="W233" s="236"/>
      <c r="X233" s="4060"/>
      <c r="Y233" s="4049"/>
      <c r="Z233" s="4048"/>
      <c r="AA233" s="3187"/>
      <c r="AB233" s="3187"/>
      <c r="AC233" s="3187"/>
      <c r="AD233" s="70">
        <f>+F234-G234</f>
        <v>-22</v>
      </c>
      <c r="AE233" s="264">
        <f>IF(G234=0,0,IF(AD233&gt;0,ABS(+AD233/G234),-ABS(+AD233/G234)))</f>
        <v>-1.2948793407886992E-2</v>
      </c>
      <c r="AF233" s="70">
        <f>+H234-I234</f>
        <v>-765</v>
      </c>
      <c r="AG233" s="264">
        <f>IF(I234=0,0,IF(AF233&gt;0,ABS(+AF233/I234),-ABS(+AF233/I234)))</f>
        <v>-0.12883125631525766</v>
      </c>
      <c r="AH233" s="70">
        <f>+J234-K234</f>
        <v>-25203</v>
      </c>
      <c r="AI233" s="264">
        <f>IF(K234=0,0,IF(AH233&gt;0,ABS(+AH233/K234),-ABS(+AH233/K234)))</f>
        <v>-5.8419929023599305E-2</v>
      </c>
      <c r="AJ233" s="70">
        <f>+L234-M234</f>
        <v>-8023</v>
      </c>
      <c r="AK233" s="264">
        <f>IF(M234=0,0,IF(AJ233&gt;0,ABS(+AJ233/M234),-ABS(+AJ233/M234)))</f>
        <v>-3.0959381970009185E-2</v>
      </c>
      <c r="AL233" s="70">
        <f>+N234-O234</f>
        <v>-20774</v>
      </c>
      <c r="AM233" s="264">
        <f>IF(O234=0,0,IF(AL233&gt;0,ABS(+AL233/O234),-ABS(+AL233/O234)))</f>
        <v>-9.5717280622941006E-2</v>
      </c>
      <c r="AN233" s="70">
        <f>+P234-Q234</f>
        <v>12751</v>
      </c>
      <c r="AO233" s="264">
        <f>IF(Q234=0,0,IF(AN233&gt;0,ABS(+AN233/Q234),-ABS(+AN233/Q234)))</f>
        <v>0.3027949941820427</v>
      </c>
      <c r="AP233" s="70">
        <f>+R234-S234</f>
        <v>-13539</v>
      </c>
      <c r="AQ233" s="264">
        <f>IF(S234=0,0,IF(AP233&gt;0,ABS(+AP233/S234),-ABS(+AP233/S234)))</f>
        <v>-0.13198479235718463</v>
      </c>
      <c r="AR233" s="70">
        <f>+T234-U234</f>
        <v>-1976</v>
      </c>
      <c r="AS233" s="264">
        <f>IF(U234=0,0,IF(AR233&gt;0,ABS(+AR233/U234),-ABS(+AR233/U234)))</f>
        <v>-1.1005597482525272E-2</v>
      </c>
      <c r="AT233" s="70">
        <f>+V234-W234</f>
        <v>28266</v>
      </c>
      <c r="AU233" s="264">
        <f>IF(W234=0,0,IF(AT233&gt;0,ABS(+AT233/W234),-ABS(+AT233/W234)))</f>
        <v>0.11776813019240544</v>
      </c>
    </row>
    <row r="234" spans="1:47" ht="13.5" x14ac:dyDescent="0.25">
      <c r="A234" s="679">
        <v>6220</v>
      </c>
      <c r="B234" s="30" t="s">
        <v>214</v>
      </c>
      <c r="C234" s="30" t="s">
        <v>1543</v>
      </c>
      <c r="D234" s="679" t="s">
        <v>4039</v>
      </c>
      <c r="E234" s="727" t="s">
        <v>675</v>
      </c>
      <c r="F234" s="763">
        <f>+'17HPM_DATA_INPUT'!D141</f>
        <v>1677</v>
      </c>
      <c r="G234" s="764">
        <f>+'17HPM_DATA_INPUT'!E141</f>
        <v>1699</v>
      </c>
      <c r="H234" s="765">
        <f>+'17HPM_DATA_INPUT'!F141</f>
        <v>5173</v>
      </c>
      <c r="I234" s="692">
        <f>+'17HPM_DATA_INPUT'!G141</f>
        <v>5938</v>
      </c>
      <c r="J234" s="693">
        <f>+'17HPM_DATA_INPUT'!H141</f>
        <v>406208</v>
      </c>
      <c r="K234" s="692">
        <f>+'17HPM_DATA_INPUT'!I141</f>
        <v>431411</v>
      </c>
      <c r="L234" s="693">
        <f>+'17HPM_DATA_INPUT'!J141</f>
        <v>251123</v>
      </c>
      <c r="M234" s="692">
        <f>+'17HPM_DATA_INPUT'!K141</f>
        <v>259146</v>
      </c>
      <c r="N234" s="693">
        <f>+'17HPM_DATA_INPUT'!L141</f>
        <v>196261</v>
      </c>
      <c r="O234" s="692">
        <f>+'17HPM_DATA_INPUT'!M141</f>
        <v>217035</v>
      </c>
      <c r="P234" s="694">
        <f t="shared" si="278"/>
        <v>54862</v>
      </c>
      <c r="Q234" s="695">
        <f t="shared" si="279"/>
        <v>42111</v>
      </c>
      <c r="R234" s="693">
        <f>+'17HPM_DATA_INPUT'!P141</f>
        <v>89041</v>
      </c>
      <c r="S234" s="692">
        <f>+'17HPM_DATA_INPUT'!Q141</f>
        <v>102580</v>
      </c>
      <c r="T234" s="693">
        <f>+'17HPM_DATA_INPUT'!R141</f>
        <v>177569</v>
      </c>
      <c r="U234" s="692">
        <f>+'17HPM_DATA_INPUT'!S141</f>
        <v>179545</v>
      </c>
      <c r="V234" s="694">
        <f t="shared" si="280"/>
        <v>-211748</v>
      </c>
      <c r="W234" s="696">
        <f t="shared" si="281"/>
        <v>-240014</v>
      </c>
      <c r="X234" s="4048"/>
      <c r="Y234" s="4049" t="s">
        <v>1200</v>
      </c>
      <c r="Z234" s="4048"/>
      <c r="AA234" s="3187"/>
      <c r="AB234" s="3187"/>
      <c r="AC234" s="3187"/>
      <c r="AD234" s="70">
        <f>+F235-G235</f>
        <v>616</v>
      </c>
      <c r="AE234" s="264">
        <f>IF(G235=0,0,IF(AD234&gt;0,ABS(+AD234/G235),-ABS(+AD234/G235)))</f>
        <v>2.4581986511832077E-2</v>
      </c>
      <c r="AF234" s="70">
        <f>+H235-I235</f>
        <v>0</v>
      </c>
      <c r="AG234" s="264">
        <f>IF(I235=0,0,IF(AF234&gt;0,ABS(+AF234/I235),-ABS(+AF234/I235)))</f>
        <v>0</v>
      </c>
      <c r="AH234" s="70">
        <f>+J235-K235</f>
        <v>450422.0366701819</v>
      </c>
      <c r="AI234" s="264">
        <f>IF(K235=0,0,IF(AH234&gt;0,ABS(+AH234/K235),-ABS(+AH234/K235)))</f>
        <v>4.7335133567895593E-2</v>
      </c>
      <c r="AJ234" s="70">
        <f>+L235-M235</f>
        <v>67876.800000000279</v>
      </c>
      <c r="AK234" s="264">
        <f>IF(M235=0,0,IF(AJ234&gt;0,ABS(+AJ234/M235),-ABS(+AJ234/M235)))</f>
        <v>1.9409930372914306E-2</v>
      </c>
      <c r="AL234" s="70">
        <f>+N235-O235</f>
        <v>332958.28754522651</v>
      </c>
      <c r="AM234" s="264">
        <f>IF(O235=0,0,IF(AL234&gt;0,ABS(+AL234/O235),-ABS(+AL234/O235)))</f>
        <v>8.1499713895448953E-2</v>
      </c>
      <c r="AN234" s="70">
        <f>+P235-Q235</f>
        <v>-265081.48754522623</v>
      </c>
      <c r="AO234" s="264">
        <f>IF(Q235=0,0,IF(AN234&gt;0,ABS(+AN234/Q235),-ABS(+AN234/Q235)))</f>
        <v>-0.45052922048129984</v>
      </c>
      <c r="AP234" s="70">
        <f>+R235-S235</f>
        <v>73621.700434349244</v>
      </c>
      <c r="AQ234" s="264">
        <f>IF(S235=0,0,IF(AP234&gt;0,ABS(+AP234/S235),-ABS(+AP234/S235)))</f>
        <v>3.812768948687336E-2</v>
      </c>
      <c r="AR234" s="70">
        <f>+T235-U235</f>
        <v>617848.60148051009</v>
      </c>
      <c r="AS234" s="264">
        <f>IF(U235=0,0,IF(AR234&gt;0,ABS(+AR234/U235),-ABS(+AR234/U235)))</f>
        <v>0.18281240275264055</v>
      </c>
      <c r="AT234" s="70">
        <f>+V235-W235</f>
        <v>-956551.78946008626</v>
      </c>
      <c r="AU234" s="264">
        <f>IF(W235=0,0,IF(AT234&gt;0,ABS(+AT234/W235),-ABS(+AT234/W235)))</f>
        <v>-0.1621552013683224</v>
      </c>
    </row>
    <row r="235" spans="1:47" ht="13.5" x14ac:dyDescent="0.25">
      <c r="A235" s="2428">
        <v>6220</v>
      </c>
      <c r="B235" s="30" t="s">
        <v>214</v>
      </c>
      <c r="C235" s="30" t="s">
        <v>1543</v>
      </c>
      <c r="D235" s="2428" t="s">
        <v>4040</v>
      </c>
      <c r="E235" s="2486" t="s">
        <v>676</v>
      </c>
      <c r="F235" s="701">
        <f>+VLOOKUP(A235,'17NM_Clinic Revenue'!$C$10:$K$85,9,FALSE)</f>
        <v>25675</v>
      </c>
      <c r="G235" s="702">
        <f>+VLOOKUP(A235,'17NM_Clinic Revenue'!$C$96:$K$170,9,FALSE)</f>
        <v>25059</v>
      </c>
      <c r="H235" s="701">
        <v>0</v>
      </c>
      <c r="I235" s="702">
        <v>0</v>
      </c>
      <c r="J235" s="701">
        <f>+VLOOKUP(A235,'17NM_Clinic Revenue'!$C$10:$K$85,5,FALSE)</f>
        <v>9966018.6500000004</v>
      </c>
      <c r="K235" s="702">
        <f>+VLOOKUP(A235,'17NM_Clinic Revenue'!$C$96:$K$170,5,FALSE)</f>
        <v>9515596.6133298185</v>
      </c>
      <c r="L235" s="701">
        <f>+VLOOKUP(A235,'17NM_Clinic Revenue'!$C$10:$K$85,8,FALSE)</f>
        <v>3564890.89</v>
      </c>
      <c r="M235" s="702">
        <f>+VLOOKUP(A235,'17NM_Clinic Revenue'!$C$96:$K$170,8,FALSE)</f>
        <v>3497014.09</v>
      </c>
      <c r="N235" s="701">
        <f>+SUMIF('17NM_Flex Cost'!$C$7:$C$122,A235,'17NM_Flex Cost'!$E$7:$E$122)</f>
        <v>4418350.3905452266</v>
      </c>
      <c r="O235" s="702">
        <f>+SUMIF('17NM_Flex Cost'!$M$7:$M$122,A235,'17NM_Flex Cost'!$O$7:$O$122)</f>
        <v>4085392.1030000001</v>
      </c>
      <c r="P235" s="701">
        <f>+L235-N235</f>
        <v>-853459.5005452265</v>
      </c>
      <c r="Q235" s="702">
        <f>+M235-O235</f>
        <v>-588378.01300000027</v>
      </c>
      <c r="R235" s="701">
        <f>+SUMIF('17NM_Flex Cost'!$C$7:$C$122,A235,'17NM_Flex Cost'!$F$7:$F$122)</f>
        <v>2004546.480434349</v>
      </c>
      <c r="S235" s="702">
        <f>+SUMIF('17NM_Flex Cost'!$M$7:$M$122,A235,'17NM_Flex Cost'!$P$7:$P$122)</f>
        <v>1930924.7799999998</v>
      </c>
      <c r="T235" s="701">
        <f>+SUMIF('17NM_Flex Cost'!$C$7:$C$122,A235,'17NM_Flex Cost'!$G$7:$G$122)</f>
        <v>3997535.0569805098</v>
      </c>
      <c r="U235" s="702">
        <f>+SUMIF('17NM_Flex Cost'!$M$7:$M$122,A235,'17NM_Flex Cost'!$Q$7:$Q$122)</f>
        <v>3379686.4554999997</v>
      </c>
      <c r="V235" s="701">
        <f>+P235-R235-T235</f>
        <v>-6855541.037960086</v>
      </c>
      <c r="W235" s="703">
        <f>+Q235-S235-U235</f>
        <v>-5898989.2484999998</v>
      </c>
      <c r="X235" s="4048"/>
      <c r="Y235" s="4049" t="s">
        <v>1200</v>
      </c>
      <c r="Z235" s="4048"/>
      <c r="AA235" s="3179">
        <f>+'17NM_PLRecon'!S9-'Departmental PL'!V235</f>
        <v>0</v>
      </c>
      <c r="AB235" s="3179">
        <f>+'17NM_PLRecon'!T9-'Departmental PL'!W235</f>
        <v>0</v>
      </c>
      <c r="AC235" s="3179"/>
      <c r="AD235" s="70">
        <f>+F236-G236</f>
        <v>0</v>
      </c>
      <c r="AE235" s="264">
        <f>IF(G236=0,0,IF(AD235&gt;0,ABS(+AD235/G236),-ABS(+AD235/G236)))</f>
        <v>0</v>
      </c>
      <c r="AF235" s="70">
        <f>+H236-I236</f>
        <v>0</v>
      </c>
      <c r="AG235" s="264">
        <f>IF(I236=0,0,IF(AF235&gt;0,ABS(+AF235/I236),-ABS(+AF235/I236)))</f>
        <v>0</v>
      </c>
      <c r="AH235" s="70">
        <f>+J236-K236</f>
        <v>0</v>
      </c>
      <c r="AI235" s="264">
        <f>IF(K236=0,0,IF(AH235&gt;0,ABS(+AH235/K236),-ABS(+AH235/K236)))</f>
        <v>0</v>
      </c>
      <c r="AJ235" s="70">
        <f>+L236-M236</f>
        <v>0</v>
      </c>
      <c r="AK235" s="264">
        <f>IF(M236=0,0,IF(AJ235&gt;0,ABS(+AJ235/M236),-ABS(+AJ235/M236)))</f>
        <v>0</v>
      </c>
      <c r="AL235" s="70">
        <f>+N236-O236</f>
        <v>0</v>
      </c>
      <c r="AM235" s="264">
        <f>IF(O236=0,0,IF(AL235&gt;0,ABS(+AL235/O236),-ABS(+AL235/O236)))</f>
        <v>0</v>
      </c>
      <c r="AN235" s="70">
        <f>+P236-Q236</f>
        <v>0</v>
      </c>
      <c r="AO235" s="264">
        <f>IF(Q236=0,0,IF(AN235&gt;0,ABS(+AN235/Q236),-ABS(+AN235/Q236)))</f>
        <v>0</v>
      </c>
      <c r="AP235" s="70">
        <f>+R236-S236</f>
        <v>0</v>
      </c>
      <c r="AQ235" s="264">
        <f>IF(S236=0,0,IF(AP235&gt;0,ABS(+AP235/S236),-ABS(+AP235/S236)))</f>
        <v>0</v>
      </c>
      <c r="AR235" s="70">
        <f>+T236-U236</f>
        <v>0</v>
      </c>
      <c r="AS235" s="264">
        <f>IF(U236=0,0,IF(AR235&gt;0,ABS(+AR235/U236),-ABS(+AR235/U236)))</f>
        <v>0</v>
      </c>
      <c r="AT235" s="70">
        <f>+V236-W236</f>
        <v>0</v>
      </c>
      <c r="AU235" s="264">
        <f>IF(W236=0,0,IF(AT235&gt;0,ABS(+AT235/W236),-ABS(+AT235/W236)))</f>
        <v>0</v>
      </c>
    </row>
    <row r="236" spans="1:47" s="113" customFormat="1" ht="13.5" hidden="1" x14ac:dyDescent="0.25">
      <c r="A236" s="3159"/>
      <c r="B236" s="113" t="s">
        <v>214</v>
      </c>
      <c r="C236" s="113" t="s">
        <v>1543</v>
      </c>
      <c r="D236" s="3159" t="s">
        <v>4041</v>
      </c>
      <c r="E236" s="731"/>
      <c r="F236" s="763">
        <v>0</v>
      </c>
      <c r="G236" s="764">
        <v>0</v>
      </c>
      <c r="H236" s="765">
        <v>0</v>
      </c>
      <c r="I236" s="692">
        <v>0</v>
      </c>
      <c r="J236" s="693">
        <v>0</v>
      </c>
      <c r="K236" s="692">
        <v>0</v>
      </c>
      <c r="L236" s="693">
        <v>0</v>
      </c>
      <c r="M236" s="692">
        <v>0</v>
      </c>
      <c r="N236" s="693">
        <v>0</v>
      </c>
      <c r="O236" s="692">
        <v>0</v>
      </c>
      <c r="P236" s="694">
        <f t="shared" si="278"/>
        <v>0</v>
      </c>
      <c r="Q236" s="695">
        <f t="shared" si="279"/>
        <v>0</v>
      </c>
      <c r="R236" s="693">
        <v>0</v>
      </c>
      <c r="S236" s="692">
        <v>0</v>
      </c>
      <c r="T236" s="693">
        <v>0</v>
      </c>
      <c r="U236" s="692">
        <v>0</v>
      </c>
      <c r="V236" s="694">
        <f t="shared" si="280"/>
        <v>0</v>
      </c>
      <c r="W236" s="696">
        <f t="shared" si="281"/>
        <v>0</v>
      </c>
      <c r="X236" s="4048"/>
      <c r="Y236" s="4044" t="s">
        <v>1801</v>
      </c>
      <c r="Z236" s="4048"/>
      <c r="AA236" s="3179">
        <f>+'17NM_PLRecon'!S10-'Departmental PL'!V236</f>
        <v>0</v>
      </c>
      <c r="AB236" s="3179">
        <f>+'17NM_PLRecon'!T10-'Departmental PL'!W236</f>
        <v>0</v>
      </c>
      <c r="AC236" s="3179"/>
      <c r="AD236" s="265">
        <f>+F237-G237</f>
        <v>0</v>
      </c>
      <c r="AE236" s="573">
        <f>IF(G237=0,0,IF(AD236&gt;0,ABS(+AD236/G237),-ABS(+AD236/G237)))</f>
        <v>0</v>
      </c>
      <c r="AF236" s="265">
        <f>+H237-I237</f>
        <v>0</v>
      </c>
      <c r="AG236" s="573">
        <f>IF(I237=0,0,IF(AF236&gt;0,ABS(+AF236/I237),-ABS(+AF236/I237)))</f>
        <v>0</v>
      </c>
      <c r="AH236" s="265">
        <f>+J237-K237</f>
        <v>0</v>
      </c>
      <c r="AI236" s="573">
        <f>IF(K237=0,0,IF(AH236&gt;0,ABS(+AH236/K237),-ABS(+AH236/K237)))</f>
        <v>0</v>
      </c>
      <c r="AJ236" s="265">
        <f>+L237-M237</f>
        <v>0</v>
      </c>
      <c r="AK236" s="573">
        <f>IF(M237=0,0,IF(AJ236&gt;0,ABS(+AJ236/M237),-ABS(+AJ236/M237)))</f>
        <v>0</v>
      </c>
      <c r="AL236" s="265">
        <f>+N237-O237</f>
        <v>0</v>
      </c>
      <c r="AM236" s="573">
        <f>IF(O237=0,0,IF(AL236&gt;0,ABS(+AL236/O237),-ABS(+AL236/O237)))</f>
        <v>0</v>
      </c>
      <c r="AN236" s="265">
        <f>+P237-Q237</f>
        <v>0</v>
      </c>
      <c r="AO236" s="573">
        <f>IF(Q237=0,0,IF(AN236&gt;0,ABS(+AN236/Q237),-ABS(+AN236/Q237)))</f>
        <v>0</v>
      </c>
      <c r="AP236" s="265">
        <f>+R237-S237</f>
        <v>0</v>
      </c>
      <c r="AQ236" s="573">
        <f>IF(S237=0,0,IF(AP236&gt;0,ABS(+AP236/S237),-ABS(+AP236/S237)))</f>
        <v>0</v>
      </c>
      <c r="AR236" s="265">
        <f>+T237-U237</f>
        <v>0</v>
      </c>
      <c r="AS236" s="573">
        <f>IF(U237=0,0,IF(AR236&gt;0,ABS(+AR236/U237),-ABS(+AR236/U237)))</f>
        <v>0</v>
      </c>
      <c r="AT236" s="265">
        <f>+V237-W237</f>
        <v>0</v>
      </c>
      <c r="AU236" s="573">
        <f>IF(W237=0,0,IF(AT236&gt;0,ABS(+AT236/W237),-ABS(+AT236/W237)))</f>
        <v>0</v>
      </c>
    </row>
    <row r="237" spans="1:47" ht="13.5" hidden="1" x14ac:dyDescent="0.25">
      <c r="A237" s="3159"/>
      <c r="B237" s="113" t="e">
        <v>#VALUE!</v>
      </c>
      <c r="C237" s="113" t="e">
        <v>#VALUE!</v>
      </c>
      <c r="D237" s="3159" t="s">
        <v>772</v>
      </c>
      <c r="E237" s="726"/>
      <c r="F237" s="701"/>
      <c r="G237" s="702"/>
      <c r="H237" s="701"/>
      <c r="I237" s="702"/>
      <c r="J237" s="701"/>
      <c r="K237" s="702"/>
      <c r="L237" s="701"/>
      <c r="M237" s="702"/>
      <c r="N237" s="701"/>
      <c r="O237" s="702"/>
      <c r="P237" s="701">
        <f t="shared" si="278"/>
        <v>0</v>
      </c>
      <c r="Q237" s="702">
        <f t="shared" si="279"/>
        <v>0</v>
      </c>
      <c r="R237" s="701"/>
      <c r="S237" s="702"/>
      <c r="T237" s="701"/>
      <c r="U237" s="702"/>
      <c r="V237" s="701">
        <f t="shared" si="280"/>
        <v>0</v>
      </c>
      <c r="W237" s="703">
        <f t="shared" si="281"/>
        <v>0</v>
      </c>
      <c r="X237" s="4048"/>
      <c r="Y237" s="4052" t="s">
        <v>1801</v>
      </c>
      <c r="Z237" s="4061"/>
      <c r="AA237" s="3179">
        <f>+'17NM_PLRecon'!S11-'Departmental PL'!V237</f>
        <v>0</v>
      </c>
      <c r="AB237" s="3179">
        <f>+'17NM_PLRecon'!T11-'Departmental PL'!W237</f>
        <v>0</v>
      </c>
      <c r="AC237" s="3179"/>
      <c r="AD237" s="2"/>
      <c r="AE237" s="252"/>
      <c r="AF237" s="2"/>
      <c r="AG237" s="252"/>
      <c r="AH237" s="2"/>
      <c r="AI237" s="252"/>
      <c r="AJ237" s="2"/>
      <c r="AK237" s="252"/>
      <c r="AL237" s="2"/>
      <c r="AM237" s="252"/>
      <c r="AN237" s="2"/>
      <c r="AO237" s="252"/>
      <c r="AP237" s="2"/>
      <c r="AQ237" s="252"/>
      <c r="AR237" s="2"/>
      <c r="AS237" s="252"/>
      <c r="AT237" s="2"/>
      <c r="AU237" s="252"/>
    </row>
    <row r="238" spans="1:47" ht="13.5" x14ac:dyDescent="0.25">
      <c r="A238" s="679">
        <v>4820</v>
      </c>
      <c r="B238" s="30" t="s">
        <v>1955</v>
      </c>
      <c r="C238" s="30" t="s">
        <v>1543</v>
      </c>
      <c r="D238" s="679" t="s">
        <v>4042</v>
      </c>
      <c r="E238" s="727" t="s">
        <v>675</v>
      </c>
      <c r="F238" s="763">
        <f>+'17HPM_DATA_INPUT'!D136</f>
        <v>8950</v>
      </c>
      <c r="G238" s="764">
        <f>+'17HPM_DATA_INPUT'!E136</f>
        <v>9935</v>
      </c>
      <c r="H238" s="765">
        <f>+'17HPM_DATA_INPUT'!F136</f>
        <v>28706</v>
      </c>
      <c r="I238" s="692">
        <f>+'17HPM_DATA_INPUT'!G136</f>
        <v>36231</v>
      </c>
      <c r="J238" s="693">
        <f>+'17HPM_DATA_INPUT'!H136</f>
        <v>8259504</v>
      </c>
      <c r="K238" s="692">
        <f>+'17HPM_DATA_INPUT'!I136</f>
        <v>8524060</v>
      </c>
      <c r="L238" s="693">
        <f>+'17HPM_DATA_INPUT'!J136</f>
        <v>3339224</v>
      </c>
      <c r="M238" s="692">
        <f>+'17HPM_DATA_INPUT'!K136</f>
        <v>3521389</v>
      </c>
      <c r="N238" s="693">
        <f>+'17HPM_DATA_INPUT'!L136</f>
        <v>2019910</v>
      </c>
      <c r="O238" s="692">
        <f>+'17HPM_DATA_INPUT'!M136</f>
        <v>2136300</v>
      </c>
      <c r="P238" s="694">
        <f t="shared" ref="P238" si="302">+L238-N238</f>
        <v>1319314</v>
      </c>
      <c r="Q238" s="695">
        <f t="shared" ref="Q238" si="303">+M238-O238</f>
        <v>1385089</v>
      </c>
      <c r="R238" s="693">
        <f>+'17HPM_DATA_INPUT'!P136</f>
        <v>214464</v>
      </c>
      <c r="S238" s="692">
        <f>+'17HPM_DATA_INPUT'!Q136</f>
        <v>205068</v>
      </c>
      <c r="T238" s="693">
        <f>+'17HPM_DATA_INPUT'!R136</f>
        <v>-127694</v>
      </c>
      <c r="U238" s="692">
        <f>+'17HPM_DATA_INPUT'!S136</f>
        <v>33248</v>
      </c>
      <c r="V238" s="694">
        <f t="shared" ref="V238" si="304">+P238-R238-T238</f>
        <v>1232544</v>
      </c>
      <c r="W238" s="696">
        <f t="shared" ref="W238" si="305">+Q238-S238-U238</f>
        <v>1146773</v>
      </c>
      <c r="X238" s="4048"/>
      <c r="Y238" s="4052"/>
      <c r="Z238" s="4061"/>
      <c r="AD238" s="2"/>
      <c r="AE238" s="252"/>
      <c r="AF238" s="2"/>
      <c r="AG238" s="252"/>
      <c r="AH238" s="2"/>
      <c r="AI238" s="252"/>
      <c r="AJ238" s="2"/>
      <c r="AK238" s="252"/>
      <c r="AL238" s="2"/>
      <c r="AM238" s="252"/>
      <c r="AN238" s="2"/>
      <c r="AO238" s="252"/>
      <c r="AP238" s="2"/>
      <c r="AQ238" s="252"/>
      <c r="AR238" s="2"/>
      <c r="AS238" s="252"/>
      <c r="AT238" s="2"/>
      <c r="AU238" s="252"/>
    </row>
    <row r="239" spans="1:47" ht="13.5" x14ac:dyDescent="0.25">
      <c r="A239" s="2428">
        <v>4820</v>
      </c>
      <c r="B239" s="30" t="s">
        <v>1955</v>
      </c>
      <c r="C239" s="30" t="s">
        <v>1543</v>
      </c>
      <c r="D239" s="2428" t="s">
        <v>4043</v>
      </c>
      <c r="E239" s="2486" t="s">
        <v>676</v>
      </c>
      <c r="F239" s="701">
        <f>+VLOOKUP(A239,'17NM_Clinic Revenue'!$C$10:$K$85,9,FALSE)</f>
        <v>0</v>
      </c>
      <c r="G239" s="702">
        <f>+VLOOKUP(A239,'17NM_Clinic Revenue'!$C$96:$K$170,9,FALSE)</f>
        <v>0</v>
      </c>
      <c r="H239" s="701">
        <v>0</v>
      </c>
      <c r="I239" s="702">
        <v>0</v>
      </c>
      <c r="J239" s="701">
        <f>+VLOOKUP(A239,'17NM_Clinic Revenue'!$C$10:$K$85,5,FALSE)</f>
        <v>0</v>
      </c>
      <c r="K239" s="702">
        <f>+VLOOKUP(A239,'17NM_Clinic Revenue'!$C$96:$K$170,5,FALSE)</f>
        <v>-273661</v>
      </c>
      <c r="L239" s="701">
        <f>+VLOOKUP(A239,'17NM_Clinic Revenue'!$C$10:$K$85,8,FALSE)</f>
        <v>-305849.31</v>
      </c>
      <c r="M239" s="702">
        <f>+VLOOKUP(A239,'17NM_Clinic Revenue'!$C$96:$K$170,8,FALSE)</f>
        <v>-273661</v>
      </c>
      <c r="N239" s="701">
        <f>+SUMIF('17NM_Flex Cost'!$C$7:$C$122,A239,'17NM_Flex Cost'!$E$7:$E$122)</f>
        <v>0</v>
      </c>
      <c r="O239" s="702">
        <f>+SUMIF('17NM_Flex Cost'!$M$7:$M$122,A239,'17NM_Flex Cost'!$O$7:$O$122)</f>
        <v>0</v>
      </c>
      <c r="P239" s="701">
        <f>+L239-N239</f>
        <v>-305849.31</v>
      </c>
      <c r="Q239" s="702">
        <f>+M239-O239</f>
        <v>-273661</v>
      </c>
      <c r="R239" s="701">
        <f>+SUMIF('17NM_Flex Cost'!$C$7:$C$122,A239,'17NM_Flex Cost'!$F$7:$F$122)</f>
        <v>0</v>
      </c>
      <c r="S239" s="702">
        <f>+SUMIF('17NM_Flex Cost'!$M$7:$M$122,A239,'17NM_Flex Cost'!$P$7:$P$122)</f>
        <v>0</v>
      </c>
      <c r="T239" s="701">
        <f>+SUMIF('17NM_Flex Cost'!$C$7:$C$122,A239,'17NM_Flex Cost'!$G$7:$G$122)</f>
        <v>0</v>
      </c>
      <c r="U239" s="702">
        <f>+SUMIF('17NM_Flex Cost'!$M$7:$M$122,A239,'17NM_Flex Cost'!$Q$7:$Q$122)</f>
        <v>0</v>
      </c>
      <c r="V239" s="701">
        <f>+P239-R239-T239</f>
        <v>-305849.31</v>
      </c>
      <c r="W239" s="703">
        <f>+Q239-S239-U239</f>
        <v>-273661</v>
      </c>
      <c r="X239" s="4048"/>
      <c r="Y239" s="4052"/>
      <c r="Z239" s="4061"/>
      <c r="AA239" s="3179" t="s">
        <v>4019</v>
      </c>
      <c r="AB239" s="3179" t="s">
        <v>4019</v>
      </c>
      <c r="AD239" s="2"/>
      <c r="AE239" s="252"/>
      <c r="AF239" s="2"/>
      <c r="AG239" s="252"/>
      <c r="AH239" s="2"/>
      <c r="AI239" s="252"/>
      <c r="AJ239" s="2"/>
      <c r="AK239" s="252"/>
      <c r="AL239" s="2"/>
      <c r="AM239" s="252"/>
      <c r="AN239" s="2"/>
      <c r="AO239" s="252"/>
      <c r="AP239" s="2"/>
      <c r="AQ239" s="252"/>
      <c r="AR239" s="2"/>
      <c r="AS239" s="252"/>
      <c r="AT239" s="2"/>
      <c r="AU239" s="252"/>
    </row>
    <row r="240" spans="1:47" ht="13.5" x14ac:dyDescent="0.25">
      <c r="A240" s="677">
        <v>6230</v>
      </c>
      <c r="B240" s="30" t="s">
        <v>1959</v>
      </c>
      <c r="C240" s="30" t="s">
        <v>1543</v>
      </c>
      <c r="D240" s="677" t="s">
        <v>4044</v>
      </c>
      <c r="E240" s="1794"/>
      <c r="F240" s="784"/>
      <c r="G240" s="784"/>
      <c r="H240" s="784"/>
      <c r="I240" s="784"/>
      <c r="J240" s="784"/>
      <c r="K240" s="784"/>
      <c r="L240" s="784"/>
      <c r="M240" s="784"/>
      <c r="N240" s="784"/>
      <c r="O240" s="784"/>
      <c r="P240" s="784"/>
      <c r="Q240" s="784"/>
      <c r="R240" s="784"/>
      <c r="S240" s="784"/>
      <c r="T240" s="784"/>
      <c r="U240" s="784"/>
      <c r="V240" s="784"/>
      <c r="W240" s="784"/>
      <c r="X240" s="4048"/>
      <c r="Y240" s="4052"/>
      <c r="Z240" s="4061"/>
      <c r="AD240" s="2"/>
      <c r="AE240" s="252"/>
      <c r="AF240" s="2"/>
      <c r="AG240" s="252"/>
      <c r="AH240" s="2"/>
      <c r="AI240" s="252"/>
      <c r="AJ240" s="2"/>
      <c r="AK240" s="252"/>
      <c r="AL240" s="2"/>
      <c r="AM240" s="252"/>
      <c r="AN240" s="2"/>
      <c r="AO240" s="252"/>
      <c r="AP240" s="2"/>
      <c r="AQ240" s="252"/>
      <c r="AR240" s="2"/>
      <c r="AS240" s="252"/>
      <c r="AT240" s="2"/>
      <c r="AU240" s="252"/>
    </row>
    <row r="241" spans="1:47" ht="13.5" x14ac:dyDescent="0.25">
      <c r="A241" s="679">
        <v>6230</v>
      </c>
      <c r="B241" s="30" t="s">
        <v>1959</v>
      </c>
      <c r="C241" s="30" t="s">
        <v>1543</v>
      </c>
      <c r="D241" s="679" t="s">
        <v>4045</v>
      </c>
      <c r="E241" s="727" t="s">
        <v>675</v>
      </c>
      <c r="F241" s="763">
        <f>+'17HPM_DATA_INPUT'!D142</f>
        <v>214</v>
      </c>
      <c r="G241" s="764">
        <f>+'17HPM_DATA_INPUT'!E142</f>
        <v>142</v>
      </c>
      <c r="H241" s="765">
        <f>+'17HPM_DATA_INPUT'!F142</f>
        <v>218</v>
      </c>
      <c r="I241" s="692">
        <f>+'17HPM_DATA_INPUT'!G142</f>
        <v>153</v>
      </c>
      <c r="J241" s="693">
        <f>+'17HPM_DATA_INPUT'!H142</f>
        <v>36351</v>
      </c>
      <c r="K241" s="692">
        <f>+'17HPM_DATA_INPUT'!I142</f>
        <v>25926</v>
      </c>
      <c r="L241" s="693">
        <f>+'17HPM_DATA_INPUT'!J142</f>
        <v>17354</v>
      </c>
      <c r="M241" s="692">
        <f>+'17HPM_DATA_INPUT'!K142</f>
        <v>11695</v>
      </c>
      <c r="N241" s="693">
        <f>+'17HPM_DATA_INPUT'!L142</f>
        <v>68531</v>
      </c>
      <c r="O241" s="692">
        <f>+'17HPM_DATA_INPUT'!M142</f>
        <v>81817</v>
      </c>
      <c r="P241" s="694">
        <f>+'17HPM_DATA_INPUT'!N142</f>
        <v>-51178</v>
      </c>
      <c r="Q241" s="695">
        <f>+'17HPM_DATA_INPUT'!O142</f>
        <v>-70122</v>
      </c>
      <c r="R241" s="693">
        <f>+'17HPM_DATA_INPUT'!P142</f>
        <v>825</v>
      </c>
      <c r="S241" s="692">
        <f>+'17HPM_DATA_INPUT'!Q142</f>
        <v>8</v>
      </c>
      <c r="T241" s="693">
        <f>+'17HPM_DATA_INPUT'!R142</f>
        <v>10303</v>
      </c>
      <c r="U241" s="692">
        <f>+'17HPM_DATA_INPUT'!S142</f>
        <v>14316</v>
      </c>
      <c r="V241" s="694">
        <f>+'17HPM_DATA_INPUT'!T142</f>
        <v>-62306</v>
      </c>
      <c r="W241" s="696">
        <f>+'17HPM_DATA_INPUT'!U142</f>
        <v>-84447</v>
      </c>
      <c r="X241" s="4048"/>
      <c r="Y241" s="4052"/>
      <c r="Z241" s="4061"/>
      <c r="AD241" s="2"/>
      <c r="AE241" s="252"/>
      <c r="AF241" s="2"/>
      <c r="AG241" s="252"/>
      <c r="AH241" s="2"/>
      <c r="AI241" s="252"/>
      <c r="AJ241" s="2"/>
      <c r="AK241" s="252"/>
      <c r="AL241" s="2"/>
      <c r="AM241" s="252"/>
      <c r="AN241" s="2"/>
      <c r="AO241" s="252"/>
      <c r="AP241" s="2"/>
      <c r="AQ241" s="252"/>
      <c r="AR241" s="2"/>
      <c r="AS241" s="252"/>
      <c r="AT241" s="2"/>
      <c r="AU241" s="252"/>
    </row>
    <row r="242" spans="1:47" ht="13.5" x14ac:dyDescent="0.25">
      <c r="A242" s="2428">
        <v>6230</v>
      </c>
      <c r="B242" s="30" t="s">
        <v>1959</v>
      </c>
      <c r="C242" s="30" t="s">
        <v>1543</v>
      </c>
      <c r="D242" s="2428" t="s">
        <v>4046</v>
      </c>
      <c r="E242" s="2486" t="s">
        <v>676</v>
      </c>
      <c r="F242" s="701">
        <f>+VLOOKUP(A242,'17NM_Clinic Revenue'!$C$10:$K$85,9,FALSE)</f>
        <v>0</v>
      </c>
      <c r="G242" s="702">
        <f>+VLOOKUP(A242,'17NM_Clinic Revenue'!$C$96:$K$170,9,FALSE)</f>
        <v>0</v>
      </c>
      <c r="H242" s="701">
        <v>0</v>
      </c>
      <c r="I242" s="702">
        <v>0</v>
      </c>
      <c r="J242" s="701">
        <f>+VLOOKUP(A242,'17NM_Clinic Revenue'!$C$10:$K$85,5,FALSE)</f>
        <v>114085</v>
      </c>
      <c r="K242" s="702">
        <f>+VLOOKUP(A242,'17NM_Clinic Revenue'!$C$96:$K$170,5,FALSE)</f>
        <v>31334</v>
      </c>
      <c r="L242" s="701">
        <f>+VLOOKUP(A242,'17NM_Clinic Revenue'!$C$10:$K$85,8,FALSE)</f>
        <v>52443.5</v>
      </c>
      <c r="M242" s="702">
        <f>+VLOOKUP(A242,'17NM_Clinic Revenue'!$C$96:$K$170,8,FALSE)</f>
        <v>31334</v>
      </c>
      <c r="N242" s="701">
        <f>+SUMIF('17NM_Flex Cost'!$C$7:$C$122,A242,'17NM_Flex Cost'!$E$7:$E$122)</f>
        <v>213768.0778284072</v>
      </c>
      <c r="O242" s="702">
        <f>+SUMIF('17NM_Flex Cost'!$M$7:$M$122,A242,'17NM_Flex Cost'!$O$7:$O$122)</f>
        <v>112896.38520000002</v>
      </c>
      <c r="P242" s="701">
        <f>+L242-N242</f>
        <v>-161324.5778284072</v>
      </c>
      <c r="Q242" s="702">
        <f>+M242-O242</f>
        <v>-81562.385200000019</v>
      </c>
      <c r="R242" s="701">
        <f>+SUMIF('17NM_Flex Cost'!$C$7:$C$122,A242,'17NM_Flex Cost'!$F$7:$F$122)</f>
        <v>2572.7375676195911</v>
      </c>
      <c r="S242" s="702">
        <f>+SUMIF('17NM_Flex Cost'!$M$7:$M$122,A242,'17NM_Flex Cost'!$P$7:$P$122)</f>
        <v>11.362200000000001</v>
      </c>
      <c r="T242" s="701">
        <f>+SUMIF('17NM_Flex Cost'!$C$7:$C$122,A242,'17NM_Flex Cost'!$G$7:$G$122)</f>
        <v>32138.857415421578</v>
      </c>
      <c r="U242" s="702">
        <f>+SUMIF('17NM_Flex Cost'!$M$7:$M$122,A242,'17NM_Flex Cost'!$Q$7:$Q$122)</f>
        <v>19754.469400000002</v>
      </c>
      <c r="V242" s="701">
        <f>+P242-R242-T242</f>
        <v>-196036.17281144837</v>
      </c>
      <c r="W242" s="703">
        <f>+Q242-S242-U242</f>
        <v>-101328.21680000002</v>
      </c>
      <c r="X242" s="4048"/>
      <c r="Y242" s="4052" t="s">
        <v>2205</v>
      </c>
      <c r="Z242" s="4061"/>
      <c r="AD242" s="2"/>
      <c r="AE242" s="252"/>
      <c r="AF242" s="2"/>
      <c r="AG242" s="252"/>
      <c r="AH242" s="2"/>
      <c r="AI242" s="252"/>
      <c r="AJ242" s="2"/>
      <c r="AK242" s="252"/>
      <c r="AL242" s="2"/>
      <c r="AM242" s="252"/>
      <c r="AN242" s="2"/>
      <c r="AO242" s="252"/>
      <c r="AP242" s="2"/>
      <c r="AQ242" s="252"/>
      <c r="AR242" s="2"/>
      <c r="AS242" s="252"/>
      <c r="AT242" s="2"/>
      <c r="AU242" s="252"/>
    </row>
    <row r="243" spans="1:47" ht="13.5" x14ac:dyDescent="0.25">
      <c r="A243" s="677">
        <v>4880</v>
      </c>
      <c r="B243" s="30" t="e">
        <v>#VALUE!</v>
      </c>
      <c r="C243" s="30" t="e">
        <v>#VALUE!</v>
      </c>
      <c r="D243" s="677" t="s">
        <v>2033</v>
      </c>
      <c r="E243" s="1794"/>
      <c r="F243" s="784"/>
      <c r="G243" s="784"/>
      <c r="H243" s="784"/>
      <c r="I243" s="784"/>
      <c r="J243" s="784"/>
      <c r="K243" s="784"/>
      <c r="L243" s="784"/>
      <c r="M243" s="784"/>
      <c r="N243" s="784"/>
      <c r="O243" s="784"/>
      <c r="P243" s="784"/>
      <c r="Q243" s="784"/>
      <c r="R243" s="784"/>
      <c r="S243" s="784"/>
      <c r="T243" s="784"/>
      <c r="U243" s="784"/>
      <c r="V243" s="784"/>
      <c r="W243" s="784"/>
      <c r="X243" s="4048"/>
      <c r="Y243" s="4052"/>
      <c r="Z243" s="4061"/>
      <c r="AD243" s="2"/>
      <c r="AE243" s="252"/>
      <c r="AF243" s="2"/>
      <c r="AG243" s="252"/>
      <c r="AH243" s="2"/>
      <c r="AI243" s="252"/>
      <c r="AJ243" s="2"/>
      <c r="AK243" s="252"/>
      <c r="AL243" s="2"/>
      <c r="AM243" s="252"/>
      <c r="AN243" s="2"/>
      <c r="AO243" s="252"/>
      <c r="AP243" s="2"/>
      <c r="AQ243" s="252"/>
      <c r="AR243" s="2"/>
      <c r="AS243" s="252"/>
      <c r="AT243" s="2"/>
      <c r="AU243" s="252"/>
    </row>
    <row r="244" spans="1:47" ht="13.5" x14ac:dyDescent="0.25">
      <c r="A244" s="679">
        <v>4880</v>
      </c>
      <c r="B244" s="30" t="s">
        <v>2854</v>
      </c>
      <c r="C244" s="30" t="s">
        <v>1543</v>
      </c>
      <c r="D244" s="679" t="s">
        <v>2272</v>
      </c>
      <c r="E244" s="727" t="s">
        <v>675</v>
      </c>
      <c r="F244" s="763">
        <f>+'17HPM_DATA_INPUT'!D139</f>
        <v>1188</v>
      </c>
      <c r="G244" s="764">
        <f>+'17HPM_DATA_INPUT'!E139</f>
        <v>156</v>
      </c>
      <c r="H244" s="765">
        <f>+'17HPM_DATA_INPUT'!F139</f>
        <v>3437</v>
      </c>
      <c r="I244" s="692">
        <f>+'17HPM_DATA_INPUT'!G139</f>
        <v>335</v>
      </c>
      <c r="J244" s="693">
        <f>+'17HPM_DATA_INPUT'!H139</f>
        <v>307642</v>
      </c>
      <c r="K244" s="692">
        <f>+'17HPM_DATA_INPUT'!I139</f>
        <v>48280</v>
      </c>
      <c r="L244" s="693">
        <f>+'17HPM_DATA_INPUT'!J139</f>
        <v>138714</v>
      </c>
      <c r="M244" s="692">
        <f>+'17HPM_DATA_INPUT'!K139</f>
        <v>12389</v>
      </c>
      <c r="N244" s="693">
        <f>+'17HPM_DATA_INPUT'!L139</f>
        <v>344599</v>
      </c>
      <c r="O244" s="692">
        <f>+'17HPM_DATA_INPUT'!M139</f>
        <v>358188</v>
      </c>
      <c r="P244" s="694">
        <f>+'17HPM_DATA_INPUT'!N139</f>
        <v>-205886</v>
      </c>
      <c r="Q244" s="695">
        <f>+'17HPM_DATA_INPUT'!O139</f>
        <v>-345799</v>
      </c>
      <c r="R244" s="693">
        <f>+'17HPM_DATA_INPUT'!P139</f>
        <v>439</v>
      </c>
      <c r="S244" s="692">
        <f>+'17HPM_DATA_INPUT'!Q139</f>
        <v>37</v>
      </c>
      <c r="T244" s="693">
        <f>+'17HPM_DATA_INPUT'!R139</f>
        <v>59370</v>
      </c>
      <c r="U244" s="692">
        <f>+'17HPM_DATA_INPUT'!S139</f>
        <v>59141</v>
      </c>
      <c r="V244" s="694">
        <f>+'17HPM_DATA_INPUT'!T139</f>
        <v>-265695</v>
      </c>
      <c r="W244" s="696">
        <f>+'17HPM_DATA_INPUT'!U139</f>
        <v>-404977</v>
      </c>
      <c r="X244" s="4048"/>
      <c r="Y244" s="4052"/>
      <c r="Z244" s="4061"/>
      <c r="AD244" s="2"/>
      <c r="AE244" s="252"/>
      <c r="AF244" s="2"/>
      <c r="AG244" s="252"/>
      <c r="AH244" s="2"/>
      <c r="AI244" s="252"/>
      <c r="AJ244" s="2"/>
      <c r="AK244" s="252"/>
      <c r="AL244" s="2"/>
      <c r="AM244" s="252"/>
      <c r="AN244" s="2"/>
      <c r="AO244" s="252"/>
      <c r="AP244" s="2"/>
      <c r="AQ244" s="252"/>
      <c r="AR244" s="2"/>
      <c r="AS244" s="252"/>
      <c r="AT244" s="2"/>
      <c r="AU244" s="252"/>
    </row>
    <row r="245" spans="1:47" ht="13.5" x14ac:dyDescent="0.25">
      <c r="A245" s="2428">
        <v>4880</v>
      </c>
      <c r="B245" s="30" t="s">
        <v>2854</v>
      </c>
      <c r="C245" s="30" t="s">
        <v>1543</v>
      </c>
      <c r="D245" s="2428" t="s">
        <v>2271</v>
      </c>
      <c r="E245" s="2486" t="s">
        <v>676</v>
      </c>
      <c r="F245" s="701">
        <f>+VLOOKUP(A245,'17NM_Clinic Revenue'!$C$10:$K$85,9,FALSE)</f>
        <v>0</v>
      </c>
      <c r="G245" s="702">
        <f>+VLOOKUP(A245,'17NM_Clinic Revenue'!$C$96:$K$170,9,FALSE)</f>
        <v>0</v>
      </c>
      <c r="H245" s="701">
        <v>0</v>
      </c>
      <c r="I245" s="702">
        <v>0</v>
      </c>
      <c r="J245" s="701">
        <f>+VLOOKUP(A245,'17NM_Clinic Revenue'!$C$10:$K$85,5,FALSE)</f>
        <v>584981</v>
      </c>
      <c r="K245" s="702">
        <f>+VLOOKUP(A245,'17NM_Clinic Revenue'!$C$96:$K$170,5,FALSE)</f>
        <v>28036.48</v>
      </c>
      <c r="L245" s="701">
        <f>+VLOOKUP(A245,'17NM_Clinic Revenue'!$C$10:$K$85,8,FALSE)</f>
        <v>262981.40000000002</v>
      </c>
      <c r="M245" s="702">
        <f>+VLOOKUP(A245,'17NM_Clinic Revenue'!$C$96:$K$170,8,FALSE)</f>
        <v>28036.48</v>
      </c>
      <c r="N245" s="701">
        <f>+SUMIF('17NM_Flex Cost'!$C$7:$C$122,A245,'17NM_Flex Cost'!$E$7:$E$122)</f>
        <v>673719.18376479007</v>
      </c>
      <c r="O245" s="702">
        <f>+SUMIF('17NM_Flex Cost'!$M$7:$M$122,A245,'17NM_Flex Cost'!$O$7:$O$122)</f>
        <v>0</v>
      </c>
      <c r="P245" s="701">
        <f>+L245-N245</f>
        <v>-410737.78376479005</v>
      </c>
      <c r="Q245" s="702">
        <f>+M245-O245</f>
        <v>28036.48</v>
      </c>
      <c r="R245" s="701">
        <f>+SUMIF('17NM_Flex Cost'!$C$7:$C$122,A245,'17NM_Flex Cost'!$F$7:$F$122)</f>
        <v>859.0038960496538</v>
      </c>
      <c r="S245" s="702">
        <f>+SUMIF('17NM_Flex Cost'!$M$7:$M$122,A245,'17NM_Flex Cost'!$P$7:$P$122)</f>
        <v>0</v>
      </c>
      <c r="T245" s="701">
        <f>+SUMIF('17NM_Flex Cost'!$C$7:$C$122,A245,'17NM_Flex Cost'!$G$7:$G$122)</f>
        <v>116073.56950920125</v>
      </c>
      <c r="U245" s="702">
        <f>+SUMIF('17NM_Flex Cost'!$M$7:$M$122,A245,'17NM_Flex Cost'!$Q$7:$Q$122)</f>
        <v>0</v>
      </c>
      <c r="V245" s="701">
        <f>+P245-R245-T245</f>
        <v>-527670.35717004095</v>
      </c>
      <c r="W245" s="703">
        <f>+Q245-S245-U245</f>
        <v>28036.48</v>
      </c>
      <c r="X245" s="4048"/>
      <c r="Y245" s="4052" t="s">
        <v>2273</v>
      </c>
      <c r="Z245" s="4061"/>
      <c r="AD245" s="2"/>
      <c r="AE245" s="252"/>
      <c r="AF245" s="2"/>
      <c r="AG245" s="252"/>
      <c r="AH245" s="2"/>
      <c r="AI245" s="252"/>
      <c r="AJ245" s="2"/>
      <c r="AK245" s="252"/>
      <c r="AL245" s="2"/>
      <c r="AM245" s="252"/>
      <c r="AN245" s="2"/>
      <c r="AO245" s="252"/>
      <c r="AP245" s="2"/>
      <c r="AQ245" s="252"/>
      <c r="AR245" s="2"/>
      <c r="AS245" s="252"/>
      <c r="AT245" s="2"/>
      <c r="AU245" s="252"/>
    </row>
    <row r="246" spans="1:47" ht="13.5" x14ac:dyDescent="0.25">
      <c r="A246" s="677">
        <v>4810</v>
      </c>
      <c r="B246" s="30" t="e">
        <v>#VALUE!</v>
      </c>
      <c r="C246" s="30" t="e">
        <v>#VALUE!</v>
      </c>
      <c r="D246" s="677" t="s">
        <v>2655</v>
      </c>
      <c r="E246" s="1794"/>
      <c r="F246" s="784"/>
      <c r="G246" s="784"/>
      <c r="H246" s="784"/>
      <c r="I246" s="784"/>
      <c r="J246" s="784"/>
      <c r="K246" s="784"/>
      <c r="L246" s="784"/>
      <c r="M246" s="784"/>
      <c r="N246" s="784"/>
      <c r="O246" s="784"/>
      <c r="P246" s="784"/>
      <c r="Q246" s="784"/>
      <c r="R246" s="784"/>
      <c r="S246" s="784"/>
      <c r="T246" s="784"/>
      <c r="U246" s="784"/>
      <c r="V246" s="784"/>
      <c r="W246" s="784"/>
      <c r="X246" s="4048"/>
      <c r="Y246" s="4052"/>
      <c r="Z246" s="4061"/>
      <c r="AD246" s="2"/>
      <c r="AE246" s="252"/>
      <c r="AF246" s="2"/>
      <c r="AG246" s="252"/>
      <c r="AH246" s="2"/>
      <c r="AI246" s="252"/>
      <c r="AJ246" s="2"/>
      <c r="AK246" s="252"/>
      <c r="AL246" s="2"/>
      <c r="AM246" s="252"/>
      <c r="AN246" s="2"/>
      <c r="AO246" s="252"/>
      <c r="AP246" s="2"/>
      <c r="AQ246" s="252"/>
      <c r="AR246" s="2"/>
      <c r="AS246" s="252"/>
      <c r="AT246" s="2"/>
      <c r="AU246" s="252"/>
    </row>
    <row r="247" spans="1:47" ht="13.5" x14ac:dyDescent="0.25">
      <c r="A247" s="679">
        <v>4810</v>
      </c>
      <c r="B247" s="30" t="s">
        <v>2849</v>
      </c>
      <c r="C247" s="30" t="s">
        <v>1543</v>
      </c>
      <c r="D247" s="679" t="s">
        <v>2656</v>
      </c>
      <c r="E247" s="727" t="s">
        <v>675</v>
      </c>
      <c r="F247" s="763">
        <f>+'17HPM_DATA_INPUT'!D133</f>
        <v>110</v>
      </c>
      <c r="G247" s="764">
        <f>+'17HPM_DATA_INPUT'!E133</f>
        <v>0</v>
      </c>
      <c r="H247" s="765">
        <f>+'17HPM_DATA_INPUT'!F133</f>
        <v>109</v>
      </c>
      <c r="I247" s="692">
        <f>+'17HPM_DATA_INPUT'!G133</f>
        <v>0</v>
      </c>
      <c r="J247" s="693">
        <f>+'17HPM_DATA_INPUT'!H133</f>
        <v>23385</v>
      </c>
      <c r="K247" s="692">
        <f>+'17HPM_DATA_INPUT'!I133</f>
        <v>0</v>
      </c>
      <c r="L247" s="693">
        <f>+'17HPM_DATA_INPUT'!J133</f>
        <v>10019</v>
      </c>
      <c r="M247" s="692">
        <f>+'17HPM_DATA_INPUT'!K133</f>
        <v>0</v>
      </c>
      <c r="N247" s="693">
        <f>+'17HPM_DATA_INPUT'!L133</f>
        <v>14528</v>
      </c>
      <c r="O247" s="692">
        <f>+'17HPM_DATA_INPUT'!M133</f>
        <v>0</v>
      </c>
      <c r="P247" s="694">
        <f>+'17HPM_DATA_INPUT'!N133</f>
        <v>-4510</v>
      </c>
      <c r="Q247" s="695">
        <f>+'17HPM_DATA_INPUT'!O133</f>
        <v>0</v>
      </c>
      <c r="R247" s="693">
        <f>+'17HPM_DATA_INPUT'!P133</f>
        <v>1</v>
      </c>
      <c r="S247" s="692">
        <f>+'17HPM_DATA_INPUT'!Q133</f>
        <v>0</v>
      </c>
      <c r="T247" s="693">
        <f>+'17HPM_DATA_INPUT'!R133</f>
        <v>1821</v>
      </c>
      <c r="U247" s="692">
        <f>+'17HPM_DATA_INPUT'!S133</f>
        <v>0</v>
      </c>
      <c r="V247" s="694">
        <f>+'17HPM_DATA_INPUT'!T133</f>
        <v>-6331</v>
      </c>
      <c r="W247" s="696">
        <f>+'17HPM_DATA_INPUT'!U133</f>
        <v>0</v>
      </c>
      <c r="X247" s="4048"/>
      <c r="Y247" s="4052"/>
      <c r="Z247" s="4061"/>
      <c r="AD247" s="2"/>
      <c r="AE247" s="252"/>
      <c r="AF247" s="2"/>
      <c r="AG247" s="252"/>
      <c r="AH247" s="2"/>
      <c r="AI247" s="252"/>
      <c r="AJ247" s="2"/>
      <c r="AK247" s="252"/>
      <c r="AL247" s="2"/>
      <c r="AM247" s="252"/>
      <c r="AN247" s="2"/>
      <c r="AO247" s="252"/>
      <c r="AP247" s="2"/>
      <c r="AQ247" s="252"/>
      <c r="AR247" s="2"/>
      <c r="AS247" s="252"/>
      <c r="AT247" s="2"/>
      <c r="AU247" s="252"/>
    </row>
    <row r="248" spans="1:47" ht="13.5" x14ac:dyDescent="0.25">
      <c r="A248" s="2428">
        <v>4810</v>
      </c>
      <c r="B248" s="30" t="e">
        <v>#VALUE!</v>
      </c>
      <c r="C248" s="30" t="e">
        <v>#VALUE!</v>
      </c>
      <c r="D248" s="2428" t="s">
        <v>2657</v>
      </c>
      <c r="E248" s="2486" t="s">
        <v>676</v>
      </c>
      <c r="F248" s="701">
        <f>+VLOOKUP(A248,'17NM_Clinic Revenue'!$C$10:$K$85,9,FALSE)</f>
        <v>0</v>
      </c>
      <c r="G248" s="702">
        <f>+VLOOKUP(A248,'17NM_Clinic Revenue'!$C$96:$K$170,9,FALSE)</f>
        <v>0</v>
      </c>
      <c r="H248" s="701">
        <v>0</v>
      </c>
      <c r="I248" s="702">
        <v>0</v>
      </c>
      <c r="J248" s="701">
        <f>+VLOOKUP(A248,'17NM_Clinic Revenue'!$C$10:$K$85,5,FALSE)</f>
        <v>903925</v>
      </c>
      <c r="K248" s="702">
        <f>+VLOOKUP(A248,'17NM_Clinic Revenue'!$C$96:$K$170,5,FALSE)</f>
        <v>0</v>
      </c>
      <c r="L248" s="701">
        <f>+VLOOKUP(A248,'17NM_Clinic Revenue'!$C$10:$K$85,8,FALSE)</f>
        <v>375385.69</v>
      </c>
      <c r="M248" s="702">
        <f>+VLOOKUP(A248,'17NM_Clinic Revenue'!$C$96:$K$170,8,FALSE)</f>
        <v>0</v>
      </c>
      <c r="N248" s="701">
        <f>+SUMIF('17NM_Flex Cost'!$C$7:$C$122,A248,'17NM_Flex Cost'!$E$7:$E$122)</f>
        <v>571133.29459925019</v>
      </c>
      <c r="O248" s="702">
        <f>+SUMIF('17NM_Flex Cost'!$M$7:$M$122,A248,'17NM_Flex Cost'!$O$7:$O$122)</f>
        <v>0</v>
      </c>
      <c r="P248" s="701">
        <f>+L248-N248</f>
        <v>-195747.60459925019</v>
      </c>
      <c r="Q248" s="702">
        <f>+M248-O248</f>
        <v>0</v>
      </c>
      <c r="R248" s="701">
        <f>+SUMIF('17NM_Flex Cost'!$C$7:$C$122,A248,'17NM_Flex Cost'!$F$7:$F$122)</f>
        <v>38.551107633166218</v>
      </c>
      <c r="S248" s="702">
        <f>+SUMIF('17NM_Flex Cost'!$M$7:$M$122,A248,'17NM_Flex Cost'!$P$7:$P$122)</f>
        <v>0</v>
      </c>
      <c r="T248" s="701">
        <f>+SUMIF('17NM_Flex Cost'!$C$7:$C$122,A248,'17NM_Flex Cost'!$G$7:$G$122)</f>
        <v>71569.838823950078</v>
      </c>
      <c r="U248" s="702">
        <f>+SUMIF('17NM_Flex Cost'!$M$7:$M$122,A248,'17NM_Flex Cost'!$Q$7:$Q$122)</f>
        <v>0</v>
      </c>
      <c r="V248" s="701">
        <f>+P248-R248-T248</f>
        <v>-267355.99453083344</v>
      </c>
      <c r="W248" s="703">
        <f>+Q248-S248-U248</f>
        <v>0</v>
      </c>
      <c r="X248" s="4048"/>
      <c r="Y248" s="4052" t="s">
        <v>2651</v>
      </c>
      <c r="Z248" s="4061"/>
      <c r="AD248" s="2"/>
      <c r="AE248" s="252"/>
      <c r="AF248" s="2"/>
      <c r="AG248" s="252"/>
      <c r="AH248" s="2"/>
      <c r="AI248" s="252"/>
      <c r="AJ248" s="2"/>
      <c r="AK248" s="252"/>
      <c r="AL248" s="2"/>
      <c r="AM248" s="252"/>
      <c r="AN248" s="2"/>
      <c r="AO248" s="252"/>
      <c r="AP248" s="2"/>
      <c r="AQ248" s="252"/>
      <c r="AR248" s="2"/>
      <c r="AS248" s="252"/>
      <c r="AT248" s="2"/>
      <c r="AU248" s="252"/>
    </row>
    <row r="249" spans="1:47" ht="13.5" x14ac:dyDescent="0.25">
      <c r="A249" s="677">
        <v>4811</v>
      </c>
      <c r="B249" s="30" t="s">
        <v>2850</v>
      </c>
      <c r="C249" s="30" t="s">
        <v>1543</v>
      </c>
      <c r="D249" s="679" t="s">
        <v>2654</v>
      </c>
      <c r="E249" s="1794"/>
      <c r="F249" s="784"/>
      <c r="G249" s="784"/>
      <c r="H249" s="784"/>
      <c r="I249" s="784"/>
      <c r="J249" s="784"/>
      <c r="K249" s="784"/>
      <c r="L249" s="784"/>
      <c r="M249" s="784"/>
      <c r="N249" s="784"/>
      <c r="O249" s="784"/>
      <c r="P249" s="784"/>
      <c r="Q249" s="784"/>
      <c r="R249" s="784"/>
      <c r="S249" s="784"/>
      <c r="T249" s="784"/>
      <c r="U249" s="784"/>
      <c r="V249" s="784"/>
      <c r="W249" s="784"/>
      <c r="X249" s="4048"/>
      <c r="Y249" s="4052"/>
      <c r="Z249" s="4061"/>
      <c r="AD249" s="2"/>
      <c r="AE249" s="252"/>
      <c r="AF249" s="2"/>
      <c r="AG249" s="252"/>
      <c r="AH249" s="2"/>
      <c r="AI249" s="252"/>
      <c r="AJ249" s="2"/>
      <c r="AK249" s="252"/>
      <c r="AL249" s="2"/>
      <c r="AM249" s="252"/>
      <c r="AN249" s="2"/>
      <c r="AO249" s="252"/>
      <c r="AP249" s="2"/>
      <c r="AQ249" s="252"/>
      <c r="AR249" s="2"/>
      <c r="AS249" s="252"/>
      <c r="AT249" s="2"/>
      <c r="AU249" s="252"/>
    </row>
    <row r="250" spans="1:47" ht="13.5" x14ac:dyDescent="0.25">
      <c r="A250" s="679">
        <v>4811</v>
      </c>
      <c r="B250" s="30" t="s">
        <v>2850</v>
      </c>
      <c r="C250" s="30" t="s">
        <v>1543</v>
      </c>
      <c r="D250" s="679" t="s">
        <v>2653</v>
      </c>
      <c r="E250" s="727" t="s">
        <v>675</v>
      </c>
      <c r="F250" s="763">
        <f>+'17HPM_DATA_INPUT'!D134</f>
        <v>658</v>
      </c>
      <c r="G250" s="764">
        <f>+'17HPM_DATA_INPUT'!E134</f>
        <v>0</v>
      </c>
      <c r="H250" s="765">
        <f>+'17HPM_DATA_INPUT'!F134</f>
        <v>1012</v>
      </c>
      <c r="I250" s="692">
        <f>+'17HPM_DATA_INPUT'!G134</f>
        <v>0</v>
      </c>
      <c r="J250" s="693">
        <f>+'17HPM_DATA_INPUT'!H134</f>
        <v>72447</v>
      </c>
      <c r="K250" s="692">
        <f>+'17HPM_DATA_INPUT'!I134</f>
        <v>0</v>
      </c>
      <c r="L250" s="693">
        <f>+'17HPM_DATA_INPUT'!J134</f>
        <v>30604</v>
      </c>
      <c r="M250" s="692">
        <f>+'17HPM_DATA_INPUT'!K134</f>
        <v>0</v>
      </c>
      <c r="N250" s="693">
        <f>+'17HPM_DATA_INPUT'!L134</f>
        <v>38904</v>
      </c>
      <c r="O250" s="692">
        <f>+'17HPM_DATA_INPUT'!M134</f>
        <v>0</v>
      </c>
      <c r="P250" s="694">
        <f>+'17HPM_DATA_INPUT'!N134</f>
        <v>-8300</v>
      </c>
      <c r="Q250" s="695">
        <f>+'17HPM_DATA_INPUT'!O134</f>
        <v>0</v>
      </c>
      <c r="R250" s="693">
        <f>+'17HPM_DATA_INPUT'!P134</f>
        <v>1</v>
      </c>
      <c r="S250" s="692">
        <f>+'17HPM_DATA_INPUT'!Q134</f>
        <v>0</v>
      </c>
      <c r="T250" s="693">
        <f>+'17HPM_DATA_INPUT'!R134</f>
        <v>4687</v>
      </c>
      <c r="U250" s="692">
        <f>+'17HPM_DATA_INPUT'!S134</f>
        <v>0</v>
      </c>
      <c r="V250" s="694">
        <f>+'17HPM_DATA_INPUT'!T134</f>
        <v>-12988</v>
      </c>
      <c r="W250" s="696">
        <f>+'17HPM_DATA_INPUT'!U134</f>
        <v>0</v>
      </c>
      <c r="X250" s="4048"/>
      <c r="Y250" s="4052"/>
      <c r="Z250" s="4061"/>
      <c r="AD250" s="2"/>
      <c r="AE250" s="252"/>
      <c r="AF250" s="2"/>
      <c r="AG250" s="252"/>
      <c r="AH250" s="2"/>
      <c r="AI250" s="252"/>
      <c r="AJ250" s="2"/>
      <c r="AK250" s="252"/>
      <c r="AL250" s="2"/>
      <c r="AM250" s="252"/>
      <c r="AN250" s="2"/>
      <c r="AO250" s="252"/>
      <c r="AP250" s="2"/>
      <c r="AQ250" s="252"/>
      <c r="AR250" s="2"/>
      <c r="AS250" s="252"/>
      <c r="AT250" s="2"/>
      <c r="AU250" s="252"/>
    </row>
    <row r="251" spans="1:47" ht="13.5" x14ac:dyDescent="0.25">
      <c r="A251" s="2428">
        <v>4811</v>
      </c>
      <c r="B251" s="30" t="s">
        <v>2850</v>
      </c>
      <c r="C251" s="30" t="s">
        <v>1543</v>
      </c>
      <c r="D251" s="2428" t="s">
        <v>2652</v>
      </c>
      <c r="E251" s="2486" t="s">
        <v>676</v>
      </c>
      <c r="F251" s="701">
        <f>+VLOOKUP(A251,'17NM_Clinic Revenue'!$C$10:$K$85,9,FALSE)</f>
        <v>0</v>
      </c>
      <c r="G251" s="702">
        <f>+VLOOKUP(A251,'17NM_Clinic Revenue'!$C$96:$K$170,9,FALSE)</f>
        <v>0</v>
      </c>
      <c r="H251" s="701">
        <v>0</v>
      </c>
      <c r="I251" s="702">
        <v>0</v>
      </c>
      <c r="J251" s="701">
        <f>+VLOOKUP(A251,'17NM_Clinic Revenue'!$C$10:$K$85,5,FALSE)</f>
        <v>1721880</v>
      </c>
      <c r="K251" s="702">
        <f>+VLOOKUP(A251,'17NM_Clinic Revenue'!$C$96:$K$170,5,FALSE)</f>
        <v>0</v>
      </c>
      <c r="L251" s="701">
        <f>+VLOOKUP(A251,'17NM_Clinic Revenue'!$C$10:$K$85,8,FALSE)</f>
        <v>833294.02</v>
      </c>
      <c r="M251" s="702">
        <f>+VLOOKUP(A251,'17NM_Clinic Revenue'!$C$96:$K$170,8,FALSE)</f>
        <v>0</v>
      </c>
      <c r="N251" s="701">
        <f>+SUMIF('17NM_Flex Cost'!$C$7:$C$122,A251,'17NM_Flex Cost'!$E$7:$E$122)</f>
        <v>922868.8073214374</v>
      </c>
      <c r="O251" s="702">
        <f>+SUMIF('17NM_Flex Cost'!$M$7:$M$122,A251,'17NM_Flex Cost'!$O$7:$O$122)</f>
        <v>0</v>
      </c>
      <c r="P251" s="701">
        <f>+L251-N251</f>
        <v>-89574.787321437383</v>
      </c>
      <c r="Q251" s="702">
        <f>+M251-O251</f>
        <v>0</v>
      </c>
      <c r="R251" s="701">
        <f>+SUMIF('17NM_Flex Cost'!$C$7:$C$122,A251,'17NM_Flex Cost'!$F$7:$F$122)</f>
        <v>18.729947935677185</v>
      </c>
      <c r="S251" s="702">
        <f>+SUMIF('17NM_Flex Cost'!$M$7:$M$122,A251,'17NM_Flex Cost'!$P$7:$P$122)</f>
        <v>0</v>
      </c>
      <c r="T251" s="701">
        <f>+SUMIF('17NM_Flex Cost'!$C$7:$C$122,A251,'17NM_Flex Cost'!$G$7:$G$122)</f>
        <v>111185.34638483687</v>
      </c>
      <c r="U251" s="702">
        <f>+SUMIF('17NM_Flex Cost'!$M$7:$M$122,A251,'17NM_Flex Cost'!$Q$7:$Q$122)</f>
        <v>0</v>
      </c>
      <c r="V251" s="701">
        <f>+P251-R251-T251</f>
        <v>-200778.86365420994</v>
      </c>
      <c r="W251" s="703">
        <f>+Q251-S251-U251</f>
        <v>0</v>
      </c>
      <c r="X251" s="4048"/>
      <c r="Y251" s="4052" t="s">
        <v>2651</v>
      </c>
      <c r="Z251" s="4061"/>
      <c r="AD251" s="2"/>
      <c r="AE251" s="252"/>
      <c r="AF251" s="2"/>
      <c r="AG251" s="252"/>
      <c r="AH251" s="2"/>
      <c r="AI251" s="252"/>
      <c r="AJ251" s="2"/>
      <c r="AK251" s="252"/>
      <c r="AL251" s="2"/>
      <c r="AM251" s="252"/>
      <c r="AN251" s="2"/>
      <c r="AO251" s="252"/>
      <c r="AP251" s="2"/>
      <c r="AQ251" s="252"/>
      <c r="AR251" s="2"/>
      <c r="AS251" s="252"/>
      <c r="AT251" s="2"/>
      <c r="AU251" s="252"/>
    </row>
    <row r="252" spans="1:47" ht="13.5" x14ac:dyDescent="0.25">
      <c r="A252" s="677">
        <v>4812</v>
      </c>
      <c r="B252" s="30" t="e">
        <v>#VALUE!</v>
      </c>
      <c r="C252" s="30" t="e">
        <v>#VALUE!</v>
      </c>
      <c r="D252" s="679" t="s">
        <v>2650</v>
      </c>
      <c r="E252" s="1794"/>
      <c r="F252" s="784"/>
      <c r="G252" s="784"/>
      <c r="H252" s="784"/>
      <c r="I252" s="784"/>
      <c r="J252" s="784"/>
      <c r="K252" s="784"/>
      <c r="L252" s="784"/>
      <c r="M252" s="784"/>
      <c r="N252" s="784"/>
      <c r="O252" s="784"/>
      <c r="P252" s="784"/>
      <c r="Q252" s="784"/>
      <c r="R252" s="784"/>
      <c r="S252" s="784"/>
      <c r="T252" s="784"/>
      <c r="U252" s="784"/>
      <c r="V252" s="784"/>
      <c r="W252" s="784"/>
      <c r="X252" s="4048"/>
      <c r="Y252" s="4052"/>
      <c r="Z252" s="4061"/>
      <c r="AD252" s="2"/>
      <c r="AE252" s="252"/>
      <c r="AF252" s="2"/>
      <c r="AG252" s="252"/>
      <c r="AH252" s="2"/>
      <c r="AI252" s="252"/>
      <c r="AJ252" s="2"/>
      <c r="AK252" s="252"/>
      <c r="AL252" s="2"/>
      <c r="AM252" s="252"/>
      <c r="AN252" s="2"/>
      <c r="AO252" s="252"/>
      <c r="AP252" s="2"/>
      <c r="AQ252" s="252"/>
      <c r="AR252" s="2"/>
      <c r="AS252" s="252"/>
      <c r="AT252" s="2"/>
      <c r="AU252" s="252"/>
    </row>
    <row r="253" spans="1:47" ht="13.5" x14ac:dyDescent="0.25">
      <c r="A253" s="679">
        <v>4812</v>
      </c>
      <c r="B253" s="30" t="s">
        <v>2851</v>
      </c>
      <c r="C253" s="30" t="s">
        <v>1543</v>
      </c>
      <c r="D253" s="679" t="s">
        <v>2649</v>
      </c>
      <c r="E253" s="727" t="s">
        <v>675</v>
      </c>
      <c r="F253" s="763">
        <f>+'17HPM_DATA_INPUT'!D135</f>
        <v>25</v>
      </c>
      <c r="G253" s="764">
        <f>+'17HPM_DATA_INPUT'!E135</f>
        <v>0</v>
      </c>
      <c r="H253" s="765">
        <f>+'17HPM_DATA_INPUT'!F135</f>
        <v>24</v>
      </c>
      <c r="I253" s="692">
        <f>+'17HPM_DATA_INPUT'!G135</f>
        <v>0</v>
      </c>
      <c r="J253" s="693">
        <f>+'17HPM_DATA_INPUT'!H135</f>
        <v>5832</v>
      </c>
      <c r="K253" s="692">
        <f>+'17HPM_DATA_INPUT'!I135</f>
        <v>0</v>
      </c>
      <c r="L253" s="693">
        <f>+'17HPM_DATA_INPUT'!J135</f>
        <v>2534</v>
      </c>
      <c r="M253" s="692">
        <f>+'17HPM_DATA_INPUT'!K135</f>
        <v>0</v>
      </c>
      <c r="N253" s="693">
        <f>+'17HPM_DATA_INPUT'!L135</f>
        <v>3657</v>
      </c>
      <c r="O253" s="692">
        <f>+'17HPM_DATA_INPUT'!M135</f>
        <v>0</v>
      </c>
      <c r="P253" s="694">
        <f>+'17HPM_DATA_INPUT'!N135</f>
        <v>-1123</v>
      </c>
      <c r="Q253" s="695">
        <f>+'17HPM_DATA_INPUT'!O135</f>
        <v>0</v>
      </c>
      <c r="R253" s="693">
        <f>+'17HPM_DATA_INPUT'!P135</f>
        <v>0</v>
      </c>
      <c r="S253" s="692">
        <f>+'17HPM_DATA_INPUT'!Q135</f>
        <v>0</v>
      </c>
      <c r="T253" s="693">
        <f>+'17HPM_DATA_INPUT'!R135</f>
        <v>441</v>
      </c>
      <c r="U253" s="692">
        <f>+'17HPM_DATA_INPUT'!S135</f>
        <v>0</v>
      </c>
      <c r="V253" s="694">
        <f>+'17HPM_DATA_INPUT'!T135</f>
        <v>-1564</v>
      </c>
      <c r="W253" s="696">
        <f>+'17HPM_DATA_INPUT'!U135</f>
        <v>0</v>
      </c>
      <c r="X253" s="4048"/>
      <c r="Y253" s="4052"/>
      <c r="Z253" s="4061"/>
      <c r="AD253" s="2"/>
      <c r="AE253" s="252"/>
      <c r="AF253" s="2"/>
      <c r="AG253" s="252"/>
      <c r="AH253" s="2"/>
      <c r="AI253" s="252"/>
      <c r="AJ253" s="2"/>
      <c r="AK253" s="252"/>
      <c r="AL253" s="2"/>
      <c r="AM253" s="252"/>
      <c r="AN253" s="2"/>
      <c r="AO253" s="252"/>
      <c r="AP253" s="2"/>
      <c r="AQ253" s="252"/>
      <c r="AR253" s="2"/>
      <c r="AS253" s="252"/>
      <c r="AT253" s="2"/>
      <c r="AU253" s="252"/>
    </row>
    <row r="254" spans="1:47" ht="13.5" x14ac:dyDescent="0.25">
      <c r="A254" s="2428">
        <v>4812</v>
      </c>
      <c r="B254" s="30" t="s">
        <v>2851</v>
      </c>
      <c r="C254" s="30" t="s">
        <v>1543</v>
      </c>
      <c r="D254" s="2428" t="s">
        <v>2648</v>
      </c>
      <c r="E254" s="2486" t="s">
        <v>676</v>
      </c>
      <c r="F254" s="701">
        <f>+VLOOKUP(A254,'17NM_Clinic Revenue'!$C$10:$K$85,9,FALSE)</f>
        <v>0</v>
      </c>
      <c r="G254" s="702">
        <f>+VLOOKUP(A254,'17NM_Clinic Revenue'!$C$96:$K$170,9,FALSE)</f>
        <v>0</v>
      </c>
      <c r="H254" s="701">
        <v>0</v>
      </c>
      <c r="I254" s="702">
        <v>0</v>
      </c>
      <c r="J254" s="701">
        <f>+VLOOKUP(A254,'17NM_Clinic Revenue'!$C$10:$K$85,5,FALSE)</f>
        <v>542650</v>
      </c>
      <c r="K254" s="702">
        <f>+VLOOKUP(A254,'17NM_Clinic Revenue'!$C$96:$K$170,5,FALSE)</f>
        <v>0</v>
      </c>
      <c r="L254" s="701">
        <f>+VLOOKUP(A254,'17NM_Clinic Revenue'!$C$10:$K$85,8,FALSE)</f>
        <v>265812.69999999995</v>
      </c>
      <c r="M254" s="702">
        <f>+VLOOKUP(A254,'17NM_Clinic Revenue'!$C$96:$K$170,8,FALSE)</f>
        <v>0</v>
      </c>
      <c r="N254" s="701">
        <f>+SUMIF('17NM_Flex Cost'!$C$7:$C$122,A254,'17NM_Flex Cost'!$E$7:$E$122)</f>
        <v>340249.10480653879</v>
      </c>
      <c r="O254" s="702">
        <f>+SUMIF('17NM_Flex Cost'!$M$7:$M$122,A254,'17NM_Flex Cost'!$O$7:$O$122)</f>
        <v>0</v>
      </c>
      <c r="P254" s="701">
        <f>+L254-N254</f>
        <v>-74436.404806538834</v>
      </c>
      <c r="Q254" s="702">
        <f>+M254-O254</f>
        <v>0</v>
      </c>
      <c r="R254" s="701">
        <f>+SUMIF('17NM_Flex Cost'!$C$7:$C$122,A254,'17NM_Flex Cost'!$F$7:$F$122)</f>
        <v>0.18797973315441527</v>
      </c>
      <c r="S254" s="702">
        <f>+SUMIF('17NM_Flex Cost'!$M$7:$M$122,A254,'17NM_Flex Cost'!$P$7:$P$122)</f>
        <v>0</v>
      </c>
      <c r="T254" s="701">
        <f>+SUMIF('17NM_Flex Cost'!$C$7:$C$122,A254,'17NM_Flex Cost'!$G$7:$G$122)</f>
        <v>41025.93367239034</v>
      </c>
      <c r="U254" s="702">
        <f>+SUMIF('17NM_Flex Cost'!$M$7:$M$122,A254,'17NM_Flex Cost'!$Q$7:$Q$122)</f>
        <v>0</v>
      </c>
      <c r="V254" s="701">
        <f>+P254-R254-T254</f>
        <v>-115462.52645866232</v>
      </c>
      <c r="W254" s="703">
        <f>+Q254-S254-U254</f>
        <v>0</v>
      </c>
      <c r="X254" s="4048"/>
      <c r="Y254" s="4052" t="s">
        <v>2651</v>
      </c>
      <c r="Z254" s="4061"/>
      <c r="AD254" s="2"/>
      <c r="AE254" s="252"/>
      <c r="AF254" s="2"/>
      <c r="AG254" s="252"/>
      <c r="AH254" s="2"/>
      <c r="AI254" s="252"/>
      <c r="AJ254" s="2"/>
      <c r="AK254" s="252"/>
      <c r="AL254" s="2"/>
      <c r="AM254" s="252"/>
      <c r="AN254" s="2"/>
      <c r="AO254" s="252"/>
      <c r="AP254" s="2"/>
      <c r="AQ254" s="252"/>
      <c r="AR254" s="2"/>
      <c r="AS254" s="252"/>
      <c r="AT254" s="2"/>
      <c r="AU254" s="252"/>
    </row>
    <row r="255" spans="1:47" ht="13.5" x14ac:dyDescent="0.25">
      <c r="A255" s="159" t="e">
        <v>#VALUE!</v>
      </c>
      <c r="B255" s="30" t="e">
        <v>#VALUE!</v>
      </c>
      <c r="C255" s="30" t="e">
        <v>#VALUE!</v>
      </c>
      <c r="D255" s="159"/>
      <c r="F255" s="159"/>
      <c r="G255" s="530"/>
      <c r="H255" s="687"/>
      <c r="I255" s="687"/>
      <c r="J255" s="159"/>
      <c r="K255" s="159"/>
      <c r="L255" s="159"/>
      <c r="M255" s="530"/>
      <c r="N255" s="159"/>
      <c r="O255" s="530"/>
      <c r="P255" s="159"/>
      <c r="Q255" s="530"/>
      <c r="R255" s="159"/>
      <c r="S255" s="530"/>
      <c r="T255" s="159"/>
      <c r="U255" s="530"/>
      <c r="V255" s="159"/>
      <c r="W255" s="530"/>
      <c r="X255" s="4062"/>
      <c r="Y255" s="4044"/>
      <c r="Z255" s="4047"/>
      <c r="AA255" s="3183"/>
      <c r="AB255" s="3183"/>
      <c r="AC255" s="3183"/>
      <c r="AD255" s="2"/>
      <c r="AE255" s="252"/>
      <c r="AF255" s="2"/>
      <c r="AG255" s="252"/>
      <c r="AH255" s="2"/>
      <c r="AI255" s="252"/>
      <c r="AJ255" s="2"/>
      <c r="AK255" s="252"/>
      <c r="AL255" s="2"/>
      <c r="AM255" s="252"/>
      <c r="AN255" s="2"/>
      <c r="AO255" s="252"/>
      <c r="AP255" s="2"/>
      <c r="AQ255" s="252"/>
      <c r="AR255" s="2"/>
      <c r="AS255" s="252"/>
      <c r="AT255" s="2"/>
      <c r="AU255" s="252"/>
    </row>
    <row r="256" spans="1:47" ht="13.5" x14ac:dyDescent="0.25">
      <c r="A256" s="647" t="e">
        <v>#VALUE!</v>
      </c>
      <c r="B256" s="30" t="e">
        <v>#VALUE!</v>
      </c>
      <c r="C256" s="30" t="e">
        <v>#VALUE!</v>
      </c>
      <c r="D256" s="647" t="s">
        <v>136</v>
      </c>
      <c r="E256" s="647"/>
      <c r="F256" s="648"/>
      <c r="G256" s="648"/>
      <c r="H256" s="648"/>
      <c r="I256" s="648"/>
      <c r="J256" s="648"/>
      <c r="K256" s="648"/>
      <c r="L256" s="648"/>
      <c r="M256" s="648"/>
      <c r="N256" s="648"/>
      <c r="O256" s="648"/>
      <c r="P256" s="648"/>
      <c r="Q256" s="648"/>
      <c r="R256" s="648"/>
      <c r="S256" s="648"/>
      <c r="T256" s="648"/>
      <c r="U256" s="648"/>
      <c r="V256" s="648"/>
      <c r="W256" s="648"/>
      <c r="X256" s="4047"/>
      <c r="Y256" s="4044"/>
      <c r="Z256" s="4047"/>
      <c r="AA256" s="3183"/>
      <c r="AB256" s="3183"/>
      <c r="AC256" s="3183"/>
      <c r="AD256" s="70">
        <f t="shared" ref="AD256:AD265" si="306">+F257-G257</f>
        <v>810</v>
      </c>
      <c r="AE256" s="264">
        <f t="shared" ref="AE256:AE265" si="307">IF(G257=0,0,IF(AD256&gt;0,ABS(+AD256/G257),-ABS(+AD256/G257)))</f>
        <v>7.3283271509997291E-2</v>
      </c>
      <c r="AF256" s="70">
        <f t="shared" ref="AF256:AF265" si="308">+H257-I257</f>
        <v>2452</v>
      </c>
      <c r="AG256" s="264">
        <f t="shared" ref="AG256:AG265" si="309">IF(I257=0,0,IF(AF256&gt;0,ABS(+AF256/I257),-ABS(+AF256/I257)))</f>
        <v>0.10931300432437252</v>
      </c>
      <c r="AH256" s="70">
        <f t="shared" ref="AH256:AH265" si="310">+J257-K257</f>
        <v>-133256.03000000026</v>
      </c>
      <c r="AI256" s="264">
        <f t="shared" ref="AI256:AI265" si="311">IF(K257=0,0,IF(AH256&gt;0,ABS(+AH256/K257),-ABS(+AH256/K257)))</f>
        <v>-1.7007060002249864E-2</v>
      </c>
      <c r="AJ256" s="70">
        <f t="shared" ref="AJ256:AJ265" si="312">+L257-M257</f>
        <v>69587.970000000205</v>
      </c>
      <c r="AK256" s="264">
        <f t="shared" ref="AK256:AK265" si="313">IF(M257=0,0,IF(AJ256&gt;0,ABS(+AJ256/M257),-ABS(+AJ256/M257)))</f>
        <v>2.263870043132853E-2</v>
      </c>
      <c r="AL256" s="70">
        <f t="shared" ref="AL256:AL265" si="314">+N257-O257</f>
        <v>-97667</v>
      </c>
      <c r="AM256" s="264">
        <f t="shared" ref="AM256:AM265" si="315">IF(O257=0,0,IF(AL256&gt;0,ABS(+AL256/O257),-ABS(+AL256/O257)))</f>
        <v>-3.3018631910900036E-2</v>
      </c>
      <c r="AN256" s="70">
        <f t="shared" ref="AN256:AN265" si="316">+P257-Q257</f>
        <v>167254.9700000002</v>
      </c>
      <c r="AO256" s="264">
        <f t="shared" ref="AO256:AO265" si="317">IF(Q257=0,0,IF(AN256&gt;0,ABS(+AN256/Q257),-ABS(+AN256/Q257)))</f>
        <v>1.4429225694249479</v>
      </c>
      <c r="AP256" s="70">
        <f t="shared" ref="AP256:AP265" si="318">+R257-S257</f>
        <v>9020</v>
      </c>
      <c r="AQ256" s="264">
        <f t="shared" ref="AQ256:AQ265" si="319">IF(S257=0,0,IF(AP256&gt;0,ABS(+AP256/S257),-ABS(+AP256/S257)))</f>
        <v>5.8852314618471277E-2</v>
      </c>
      <c r="AR256" s="70">
        <f t="shared" ref="AR256:AR265" si="320">+T257-U257</f>
        <v>-3331</v>
      </c>
      <c r="AS256" s="264">
        <f t="shared" ref="AS256:AS265" si="321">IF(U257=0,0,IF(AR256&gt;0,ABS(+AR256/U257),-ABS(+AR256/U257)))</f>
        <v>-7.9358650593224379E-3</v>
      </c>
      <c r="AT256" s="70">
        <f t="shared" ref="AT256:AT265" si="322">+V257-W257</f>
        <v>161565.9700000002</v>
      </c>
      <c r="AU256" s="264">
        <f t="shared" ref="AU256:AU265" si="323">IF(W257=0,0,IF(AT256&gt;0,ABS(+AT256/W257),-ABS(+AT256/W257)))</f>
        <v>0.35346567883412822</v>
      </c>
    </row>
    <row r="257" spans="1:47" ht="13.5" x14ac:dyDescent="0.25">
      <c r="A257" s="2424">
        <v>5000</v>
      </c>
      <c r="B257" s="30" t="s">
        <v>2863</v>
      </c>
      <c r="C257" s="30" t="s">
        <v>1554</v>
      </c>
      <c r="D257" s="649" t="s">
        <v>4047</v>
      </c>
      <c r="E257" s="723"/>
      <c r="F257" s="674">
        <f>SUM(F298:F299)</f>
        <v>11863</v>
      </c>
      <c r="G257" s="673">
        <f t="shared" ref="G257:U257" si="324">SUM(G298:G299)</f>
        <v>11053</v>
      </c>
      <c r="H257" s="672">
        <f t="shared" si="324"/>
        <v>24883</v>
      </c>
      <c r="I257" s="729">
        <f t="shared" si="324"/>
        <v>22431</v>
      </c>
      <c r="J257" s="672">
        <f t="shared" si="324"/>
        <v>7702080</v>
      </c>
      <c r="K257" s="673">
        <f t="shared" si="324"/>
        <v>7835336.0300000003</v>
      </c>
      <c r="L257" s="672">
        <f t="shared" si="324"/>
        <v>3143438</v>
      </c>
      <c r="M257" s="673">
        <f t="shared" si="324"/>
        <v>3073850.03</v>
      </c>
      <c r="N257" s="672">
        <f t="shared" si="324"/>
        <v>2860269</v>
      </c>
      <c r="O257" s="673">
        <f t="shared" si="324"/>
        <v>2957936</v>
      </c>
      <c r="P257" s="657">
        <f t="shared" ref="P257" si="325">+L257-N257</f>
        <v>283169</v>
      </c>
      <c r="Q257" s="675">
        <f t="shared" ref="Q257" si="326">+M257-O257</f>
        <v>115914.0299999998</v>
      </c>
      <c r="R257" s="672">
        <f t="shared" si="324"/>
        <v>162285</v>
      </c>
      <c r="S257" s="673">
        <f t="shared" si="324"/>
        <v>153265</v>
      </c>
      <c r="T257" s="672">
        <f t="shared" si="324"/>
        <v>416409</v>
      </c>
      <c r="U257" s="673">
        <f t="shared" si="324"/>
        <v>419740</v>
      </c>
      <c r="V257" s="657">
        <f t="shared" ref="V257" si="327">+P257-R257-T257</f>
        <v>-295525</v>
      </c>
      <c r="W257" s="676">
        <f t="shared" ref="W257" si="328">+Q257-S257-U257</f>
        <v>-457090.9700000002</v>
      </c>
      <c r="X257" s="4047"/>
      <c r="Y257" s="4044"/>
      <c r="Z257" s="4047"/>
      <c r="AA257" s="3183"/>
      <c r="AB257" s="3183"/>
      <c r="AC257" s="3183"/>
      <c r="AD257" s="70">
        <f t="shared" si="306"/>
        <v>111</v>
      </c>
      <c r="AE257" s="264">
        <f t="shared" si="307"/>
        <v>0.13341346153846154</v>
      </c>
      <c r="AF257" s="70">
        <f t="shared" si="308"/>
        <v>145</v>
      </c>
      <c r="AG257" s="264">
        <f t="shared" si="309"/>
        <v>0.1621923937360179</v>
      </c>
      <c r="AH257" s="70">
        <f t="shared" si="310"/>
        <v>27911</v>
      </c>
      <c r="AI257" s="264">
        <f t="shared" si="311"/>
        <v>0.18277006895377543</v>
      </c>
      <c r="AJ257" s="70">
        <f t="shared" si="312"/>
        <v>12430</v>
      </c>
      <c r="AK257" s="264">
        <f t="shared" si="313"/>
        <v>0.23790839665435337</v>
      </c>
      <c r="AL257" s="70">
        <f t="shared" si="314"/>
        <v>-3588</v>
      </c>
      <c r="AM257" s="264">
        <f t="shared" si="315"/>
        <v>-4.3550084417736104E-3</v>
      </c>
      <c r="AN257" s="70">
        <f t="shared" si="316"/>
        <v>16018</v>
      </c>
      <c r="AO257" s="264">
        <f t="shared" si="317"/>
        <v>2.0758599954382399E-2</v>
      </c>
      <c r="AP257" s="70">
        <f t="shared" si="318"/>
        <v>16622</v>
      </c>
      <c r="AQ257" s="264">
        <f t="shared" si="319"/>
        <v>4.092677401881125E-2</v>
      </c>
      <c r="AR257" s="70">
        <f t="shared" si="320"/>
        <v>373073</v>
      </c>
      <c r="AS257" s="264">
        <f t="shared" si="321"/>
        <v>0.93707033182878829</v>
      </c>
      <c r="AT257" s="70">
        <f t="shared" si="322"/>
        <v>-373677</v>
      </c>
      <c r="AU257" s="264">
        <f t="shared" si="323"/>
        <v>-0.23711989156665497</v>
      </c>
    </row>
    <row r="258" spans="1:47" ht="13.5" x14ac:dyDescent="0.25">
      <c r="A258" s="649">
        <v>5020</v>
      </c>
      <c r="B258" s="30" t="s">
        <v>2864</v>
      </c>
      <c r="C258" s="30" t="s">
        <v>1554</v>
      </c>
      <c r="D258" s="649" t="s">
        <v>1545</v>
      </c>
      <c r="E258" s="723"/>
      <c r="F258" s="674">
        <f>+'17HPM_DATA_INPUT'!D172</f>
        <v>943</v>
      </c>
      <c r="G258" s="673">
        <f>+'17HPM_DATA_INPUT'!E172</f>
        <v>832</v>
      </c>
      <c r="H258" s="672">
        <f>+'17HPM_DATA_INPUT'!F172</f>
        <v>1039</v>
      </c>
      <c r="I258" s="729">
        <f>+'17HPM_DATA_INPUT'!G172</f>
        <v>894</v>
      </c>
      <c r="J258" s="672">
        <f>+'17HPM_DATA_INPUT'!H172</f>
        <v>180622</v>
      </c>
      <c r="K258" s="673">
        <f>+'17HPM_DATA_INPUT'!I172</f>
        <v>152711</v>
      </c>
      <c r="L258" s="672">
        <f>+'17HPM_DATA_INPUT'!J172</f>
        <v>64677</v>
      </c>
      <c r="M258" s="673">
        <f>+'17HPM_DATA_INPUT'!K172</f>
        <v>52247</v>
      </c>
      <c r="N258" s="672">
        <f>+'17HPM_DATA_INPUT'!L172</f>
        <v>820291</v>
      </c>
      <c r="O258" s="673">
        <f>+'17HPM_DATA_INPUT'!M172</f>
        <v>823879</v>
      </c>
      <c r="P258" s="657">
        <f t="shared" ref="P258:P294" si="329">+L258-N258</f>
        <v>-755614</v>
      </c>
      <c r="Q258" s="675">
        <f t="shared" ref="Q258:Q294" si="330">+M258-O258</f>
        <v>-771632</v>
      </c>
      <c r="R258" s="672">
        <f>+'17HPM_DATA_INPUT'!P172</f>
        <v>422762</v>
      </c>
      <c r="S258" s="673">
        <f>+'17HPM_DATA_INPUT'!Q172</f>
        <v>406140</v>
      </c>
      <c r="T258" s="672">
        <f>+'17HPM_DATA_INPUT'!R172</f>
        <v>771200</v>
      </c>
      <c r="U258" s="673">
        <f>+'17HPM_DATA_INPUT'!S172</f>
        <v>398127</v>
      </c>
      <c r="V258" s="657">
        <f t="shared" ref="V258:V269" si="331">+P258-R258-T258</f>
        <v>-1949576</v>
      </c>
      <c r="W258" s="676">
        <f t="shared" ref="W258:W269" si="332">+Q258-S258-U258</f>
        <v>-1575899</v>
      </c>
      <c r="X258" s="4047"/>
      <c r="Y258" s="4044"/>
      <c r="Z258" s="4047"/>
      <c r="AA258" s="3183"/>
      <c r="AB258" s="3183"/>
      <c r="AC258" s="3183"/>
      <c r="AD258" s="70">
        <f t="shared" si="306"/>
        <v>11</v>
      </c>
      <c r="AE258" s="264">
        <f t="shared" si="307"/>
        <v>1.9978205593897567E-3</v>
      </c>
      <c r="AF258" s="70">
        <f t="shared" si="308"/>
        <v>-42</v>
      </c>
      <c r="AG258" s="264">
        <f t="shared" si="309"/>
        <v>-7.3964497041420117E-4</v>
      </c>
      <c r="AH258" s="70">
        <f t="shared" si="310"/>
        <v>654842</v>
      </c>
      <c r="AI258" s="264">
        <f t="shared" si="311"/>
        <v>4.2006916584091933E-2</v>
      </c>
      <c r="AJ258" s="70">
        <f t="shared" si="312"/>
        <v>-129273</v>
      </c>
      <c r="AK258" s="264">
        <f t="shared" si="313"/>
        <v>-1.9367301556434516E-2</v>
      </c>
      <c r="AL258" s="70">
        <f t="shared" si="314"/>
        <v>30068</v>
      </c>
      <c r="AM258" s="264">
        <f t="shared" si="315"/>
        <v>2.1957718903516169E-2</v>
      </c>
      <c r="AN258" s="70">
        <f t="shared" si="316"/>
        <v>-159341</v>
      </c>
      <c r="AO258" s="264">
        <f t="shared" si="317"/>
        <v>-3.0033467484743982E-2</v>
      </c>
      <c r="AP258" s="70">
        <f t="shared" si="318"/>
        <v>27053</v>
      </c>
      <c r="AQ258" s="264">
        <f t="shared" si="319"/>
        <v>3.2977226904482702E-2</v>
      </c>
      <c r="AR258" s="70">
        <f t="shared" si="320"/>
        <v>265806</v>
      </c>
      <c r="AS258" s="264">
        <f t="shared" si="321"/>
        <v>0.48647313111051732</v>
      </c>
      <c r="AT258" s="70">
        <f t="shared" si="322"/>
        <v>-452200</v>
      </c>
      <c r="AU258" s="264">
        <f t="shared" si="323"/>
        <v>-0.11480945489628558</v>
      </c>
    </row>
    <row r="259" spans="1:47" ht="13.5" x14ac:dyDescent="0.25">
      <c r="A259" s="649">
        <v>5030</v>
      </c>
      <c r="B259" s="30" t="s">
        <v>2865</v>
      </c>
      <c r="C259" s="30" t="s">
        <v>1554</v>
      </c>
      <c r="D259" s="649" t="s">
        <v>1546</v>
      </c>
      <c r="E259" s="723"/>
      <c r="F259" s="674">
        <f>+'17HPM_DATA_INPUT'!D173</f>
        <v>5517</v>
      </c>
      <c r="G259" s="673">
        <f>+'17HPM_DATA_INPUT'!E173</f>
        <v>5506</v>
      </c>
      <c r="H259" s="672">
        <f>+'17HPM_DATA_INPUT'!F173</f>
        <v>56742</v>
      </c>
      <c r="I259" s="729">
        <f>+'17HPM_DATA_INPUT'!G173</f>
        <v>56784</v>
      </c>
      <c r="J259" s="672">
        <f>+'17HPM_DATA_INPUT'!H173</f>
        <v>16243751</v>
      </c>
      <c r="K259" s="673">
        <f>+'17HPM_DATA_INPUT'!I173</f>
        <v>15588909</v>
      </c>
      <c r="L259" s="672">
        <f>+'17HPM_DATA_INPUT'!J173</f>
        <v>6545534</v>
      </c>
      <c r="M259" s="673">
        <f>+'17HPM_DATA_INPUT'!K173</f>
        <v>6674807</v>
      </c>
      <c r="N259" s="672">
        <f>+'17HPM_DATA_INPUT'!L173</f>
        <v>1399427</v>
      </c>
      <c r="O259" s="673">
        <f>+'17HPM_DATA_INPUT'!M173</f>
        <v>1369359</v>
      </c>
      <c r="P259" s="657">
        <f t="shared" si="329"/>
        <v>5146107</v>
      </c>
      <c r="Q259" s="675">
        <f t="shared" si="330"/>
        <v>5305448</v>
      </c>
      <c r="R259" s="672">
        <f>+'17HPM_DATA_INPUT'!P173</f>
        <v>847407</v>
      </c>
      <c r="S259" s="673">
        <f>+'17HPM_DATA_INPUT'!Q173</f>
        <v>820354</v>
      </c>
      <c r="T259" s="672">
        <f>+'17HPM_DATA_INPUT'!R173</f>
        <v>812200</v>
      </c>
      <c r="U259" s="673">
        <f>+'17HPM_DATA_INPUT'!S173</f>
        <v>546394</v>
      </c>
      <c r="V259" s="657">
        <f t="shared" si="331"/>
        <v>3486500</v>
      </c>
      <c r="W259" s="676">
        <f t="shared" si="332"/>
        <v>3938700</v>
      </c>
      <c r="X259" s="4047"/>
      <c r="Y259" s="4044"/>
      <c r="Z259" s="4047"/>
      <c r="AA259" s="3183"/>
      <c r="AB259" s="3183"/>
      <c r="AC259" s="3183"/>
      <c r="AD259" s="70">
        <f t="shared" si="306"/>
        <v>11</v>
      </c>
      <c r="AE259" s="264">
        <f t="shared" si="307"/>
        <v>1.4579191517561298E-3</v>
      </c>
      <c r="AF259" s="70">
        <f t="shared" si="308"/>
        <v>-5692</v>
      </c>
      <c r="AG259" s="264">
        <f t="shared" si="309"/>
        <v>-7.1626314994714849E-2</v>
      </c>
      <c r="AH259" s="70">
        <f t="shared" si="310"/>
        <v>-251161</v>
      </c>
      <c r="AI259" s="264">
        <f t="shared" si="311"/>
        <v>-4.5432287872706166E-2</v>
      </c>
      <c r="AJ259" s="70">
        <f t="shared" si="312"/>
        <v>-127889</v>
      </c>
      <c r="AK259" s="264">
        <f t="shared" si="313"/>
        <v>-6.6594668114969266E-2</v>
      </c>
      <c r="AL259" s="70">
        <f t="shared" si="314"/>
        <v>46153</v>
      </c>
      <c r="AM259" s="264">
        <f t="shared" si="315"/>
        <v>3.7942507068028181E-2</v>
      </c>
      <c r="AN259" s="70">
        <f t="shared" si="316"/>
        <v>-174042</v>
      </c>
      <c r="AO259" s="264">
        <f t="shared" si="317"/>
        <v>-0.2472131315197382</v>
      </c>
      <c r="AP259" s="70">
        <f t="shared" si="318"/>
        <v>-4571</v>
      </c>
      <c r="AQ259" s="264">
        <f t="shared" si="319"/>
        <v>-3.5074661223738125E-2</v>
      </c>
      <c r="AR259" s="70">
        <f t="shared" si="320"/>
        <v>15370</v>
      </c>
      <c r="AS259" s="264">
        <f t="shared" si="321"/>
        <v>5.0615320272802418E-2</v>
      </c>
      <c r="AT259" s="70">
        <f t="shared" si="322"/>
        <v>-184841</v>
      </c>
      <c r="AU259" s="264">
        <f t="shared" si="323"/>
        <v>-0.68451770352292884</v>
      </c>
    </row>
    <row r="260" spans="1:47" ht="13.5" x14ac:dyDescent="0.25">
      <c r="A260" s="649">
        <v>6560</v>
      </c>
      <c r="B260" s="30" t="s">
        <v>2889</v>
      </c>
      <c r="C260" s="30" t="s">
        <v>1554</v>
      </c>
      <c r="D260" s="649" t="s">
        <v>1547</v>
      </c>
      <c r="E260" s="723"/>
      <c r="F260" s="674">
        <f>+'17HPM_DATA_INPUT'!D174</f>
        <v>7556</v>
      </c>
      <c r="G260" s="673">
        <f>+'17HPM_DATA_INPUT'!E174</f>
        <v>7545</v>
      </c>
      <c r="H260" s="672">
        <f>+'17HPM_DATA_INPUT'!F174</f>
        <v>73776</v>
      </c>
      <c r="I260" s="729">
        <f>+'17HPM_DATA_INPUT'!G174</f>
        <v>79468</v>
      </c>
      <c r="J260" s="672">
        <f>+'17HPM_DATA_INPUT'!H174</f>
        <v>5277088</v>
      </c>
      <c r="K260" s="673">
        <f>+'17HPM_DATA_INPUT'!I174</f>
        <v>5528249</v>
      </c>
      <c r="L260" s="672">
        <f>+'17HPM_DATA_INPUT'!J174</f>
        <v>1792520</v>
      </c>
      <c r="M260" s="673">
        <f>+'17HPM_DATA_INPUT'!K174</f>
        <v>1920409</v>
      </c>
      <c r="N260" s="672">
        <f>+'17HPM_DATA_INPUT'!L174</f>
        <v>1262546</v>
      </c>
      <c r="O260" s="673">
        <f>+'17HPM_DATA_INPUT'!M174</f>
        <v>1216393</v>
      </c>
      <c r="P260" s="657">
        <f t="shared" si="329"/>
        <v>529974</v>
      </c>
      <c r="Q260" s="675">
        <f t="shared" si="330"/>
        <v>704016</v>
      </c>
      <c r="R260" s="672">
        <f>+'17HPM_DATA_INPUT'!P174</f>
        <v>125751</v>
      </c>
      <c r="S260" s="673">
        <f>+'17HPM_DATA_INPUT'!Q174</f>
        <v>130322</v>
      </c>
      <c r="T260" s="672">
        <f>+'17HPM_DATA_INPUT'!R174</f>
        <v>319033</v>
      </c>
      <c r="U260" s="673">
        <f>+'17HPM_DATA_INPUT'!S174</f>
        <v>303663</v>
      </c>
      <c r="V260" s="657">
        <f t="shared" si="331"/>
        <v>85190</v>
      </c>
      <c r="W260" s="676">
        <f t="shared" si="332"/>
        <v>270031</v>
      </c>
      <c r="X260" s="4047"/>
      <c r="Y260" s="4044"/>
      <c r="Z260" s="4047"/>
      <c r="AA260" s="3183"/>
      <c r="AB260" s="3183"/>
      <c r="AC260" s="3183"/>
      <c r="AD260" s="70">
        <f t="shared" si="306"/>
        <v>-251</v>
      </c>
      <c r="AE260" s="264">
        <f t="shared" si="307"/>
        <v>-0.26560846560846563</v>
      </c>
      <c r="AF260" s="70">
        <f t="shared" si="308"/>
        <v>-3129</v>
      </c>
      <c r="AG260" s="264">
        <f t="shared" si="309"/>
        <v>-0.32590355171336322</v>
      </c>
      <c r="AH260" s="70">
        <f t="shared" si="310"/>
        <v>-204676</v>
      </c>
      <c r="AI260" s="264">
        <f t="shared" si="311"/>
        <v>-0.30840908851188348</v>
      </c>
      <c r="AJ260" s="70">
        <f t="shared" si="312"/>
        <v>-59411</v>
      </c>
      <c r="AK260" s="264">
        <f t="shared" si="313"/>
        <v>-0.29294931534543373</v>
      </c>
      <c r="AL260" s="70">
        <f t="shared" si="314"/>
        <v>-7446</v>
      </c>
      <c r="AM260" s="264">
        <f t="shared" si="315"/>
        <v>-5.7626226666253909E-2</v>
      </c>
      <c r="AN260" s="70">
        <f t="shared" si="316"/>
        <v>-51965</v>
      </c>
      <c r="AO260" s="264">
        <f t="shared" si="317"/>
        <v>-0.70613254338166354</v>
      </c>
      <c r="AP260" s="70">
        <f t="shared" si="318"/>
        <v>-2161</v>
      </c>
      <c r="AQ260" s="264">
        <f t="shared" si="319"/>
        <v>-0.12519552748971671</v>
      </c>
      <c r="AR260" s="70">
        <f t="shared" si="320"/>
        <v>2619</v>
      </c>
      <c r="AS260" s="264">
        <f t="shared" si="321"/>
        <v>9.1155894330166021E-2</v>
      </c>
      <c r="AT260" s="70">
        <f t="shared" si="322"/>
        <v>-52423</v>
      </c>
      <c r="AU260" s="264">
        <f t="shared" si="323"/>
        <v>-1.89945287872749</v>
      </c>
    </row>
    <row r="261" spans="1:47" ht="13.5" x14ac:dyDescent="0.25">
      <c r="A261" s="649">
        <v>6570</v>
      </c>
      <c r="B261" s="30" t="s">
        <v>2890</v>
      </c>
      <c r="C261" s="30" t="s">
        <v>1554</v>
      </c>
      <c r="D261" s="649" t="s">
        <v>1548</v>
      </c>
      <c r="E261" s="723"/>
      <c r="F261" s="674">
        <f>+'17HPM_DATA_INPUT'!D175</f>
        <v>694</v>
      </c>
      <c r="G261" s="673">
        <f>+'17HPM_DATA_INPUT'!E175</f>
        <v>945</v>
      </c>
      <c r="H261" s="672">
        <f>+'17HPM_DATA_INPUT'!F175</f>
        <v>6472</v>
      </c>
      <c r="I261" s="729">
        <f>+'17HPM_DATA_INPUT'!G175</f>
        <v>9601</v>
      </c>
      <c r="J261" s="672">
        <f>+'17HPM_DATA_INPUT'!H175</f>
        <v>458975</v>
      </c>
      <c r="K261" s="673">
        <f>+'17HPM_DATA_INPUT'!I175</f>
        <v>663651</v>
      </c>
      <c r="L261" s="672">
        <f>+'17HPM_DATA_INPUT'!J175</f>
        <v>143392</v>
      </c>
      <c r="M261" s="673">
        <f>+'17HPM_DATA_INPUT'!K175</f>
        <v>202803</v>
      </c>
      <c r="N261" s="672">
        <f>+'17HPM_DATA_INPUT'!L175</f>
        <v>121766</v>
      </c>
      <c r="O261" s="673">
        <f>+'17HPM_DATA_INPUT'!M175</f>
        <v>129212</v>
      </c>
      <c r="P261" s="657">
        <f t="shared" si="329"/>
        <v>21626</v>
      </c>
      <c r="Q261" s="675">
        <f t="shared" si="330"/>
        <v>73591</v>
      </c>
      <c r="R261" s="672">
        <f>+'17HPM_DATA_INPUT'!P175</f>
        <v>15100</v>
      </c>
      <c r="S261" s="673">
        <f>+'17HPM_DATA_INPUT'!Q175</f>
        <v>17261</v>
      </c>
      <c r="T261" s="672">
        <f>+'17HPM_DATA_INPUT'!R175</f>
        <v>31350</v>
      </c>
      <c r="U261" s="673">
        <f>+'17HPM_DATA_INPUT'!S175</f>
        <v>28731</v>
      </c>
      <c r="V261" s="657">
        <f t="shared" si="331"/>
        <v>-24824</v>
      </c>
      <c r="W261" s="676">
        <f t="shared" si="332"/>
        <v>27599</v>
      </c>
      <c r="X261" s="4047"/>
      <c r="Y261" s="4044"/>
      <c r="Z261" s="4047"/>
      <c r="AC261" s="3183"/>
      <c r="AD261" s="70">
        <f t="shared" si="306"/>
        <v>402</v>
      </c>
      <c r="AE261" s="264">
        <f t="shared" si="307"/>
        <v>2.420228777844672E-2</v>
      </c>
      <c r="AF261" s="70">
        <f t="shared" si="308"/>
        <v>2301</v>
      </c>
      <c r="AG261" s="264">
        <f t="shared" si="309"/>
        <v>1.9018729439769892E-2</v>
      </c>
      <c r="AH261" s="70">
        <f t="shared" si="310"/>
        <v>391038</v>
      </c>
      <c r="AI261" s="264">
        <f t="shared" si="311"/>
        <v>4.0629540832097334E-2</v>
      </c>
      <c r="AJ261" s="70">
        <f t="shared" si="312"/>
        <v>-22137</v>
      </c>
      <c r="AK261" s="264">
        <f t="shared" si="313"/>
        <v>-5.452473797977927E-3</v>
      </c>
      <c r="AL261" s="70">
        <f t="shared" si="314"/>
        <v>-510971</v>
      </c>
      <c r="AM261" s="264">
        <f t="shared" si="315"/>
        <v>-0.16101592635576958</v>
      </c>
      <c r="AN261" s="70">
        <f t="shared" si="316"/>
        <v>488834</v>
      </c>
      <c r="AO261" s="264">
        <f t="shared" si="317"/>
        <v>0.55137478808851614</v>
      </c>
      <c r="AP261" s="70">
        <f t="shared" si="318"/>
        <v>16153</v>
      </c>
      <c r="AQ261" s="264">
        <f t="shared" si="319"/>
        <v>7.9652650732520355E-2</v>
      </c>
      <c r="AR261" s="70">
        <f t="shared" si="320"/>
        <v>-30380</v>
      </c>
      <c r="AS261" s="264">
        <f t="shared" si="321"/>
        <v>-4.3224569995205173E-2</v>
      </c>
      <c r="AT261" s="70">
        <f t="shared" si="322"/>
        <v>503061</v>
      </c>
      <c r="AU261" s="264">
        <f t="shared" si="323"/>
        <v>26.392162006190652</v>
      </c>
    </row>
    <row r="262" spans="1:47" ht="13.5" x14ac:dyDescent="0.25">
      <c r="A262" s="2424">
        <v>6600</v>
      </c>
      <c r="B262" s="30" t="s">
        <v>366</v>
      </c>
      <c r="C262" s="30" t="s">
        <v>1554</v>
      </c>
      <c r="D262" s="649" t="s">
        <v>4048</v>
      </c>
      <c r="E262" s="723"/>
      <c r="F262" s="674">
        <f>SUM(F292:F293)</f>
        <v>17012</v>
      </c>
      <c r="G262" s="673">
        <f t="shared" ref="G262:U262" si="333">SUM(G292:G293)</f>
        <v>16610</v>
      </c>
      <c r="H262" s="672">
        <f t="shared" si="333"/>
        <v>123287</v>
      </c>
      <c r="I262" s="729">
        <f t="shared" si="333"/>
        <v>120986</v>
      </c>
      <c r="J262" s="672">
        <f>SUM(J292:J293)</f>
        <v>10015513</v>
      </c>
      <c r="K262" s="673">
        <f>SUM(K292:K293)</f>
        <v>9624475</v>
      </c>
      <c r="L262" s="672">
        <f t="shared" si="333"/>
        <v>4037855</v>
      </c>
      <c r="M262" s="673">
        <f t="shared" si="333"/>
        <v>4059992</v>
      </c>
      <c r="N262" s="672">
        <f t="shared" si="333"/>
        <v>2662448</v>
      </c>
      <c r="O262" s="673">
        <f t="shared" si="333"/>
        <v>3173419</v>
      </c>
      <c r="P262" s="657">
        <f t="shared" si="329"/>
        <v>1375407</v>
      </c>
      <c r="Q262" s="675">
        <f t="shared" si="330"/>
        <v>886573</v>
      </c>
      <c r="R262" s="672">
        <f t="shared" si="333"/>
        <v>218946</v>
      </c>
      <c r="S262" s="673">
        <f t="shared" si="333"/>
        <v>202793</v>
      </c>
      <c r="T262" s="672">
        <f>SUM(T292:T293)</f>
        <v>672461</v>
      </c>
      <c r="U262" s="673">
        <f t="shared" si="333"/>
        <v>702841</v>
      </c>
      <c r="V262" s="657">
        <f t="shared" si="331"/>
        <v>484000</v>
      </c>
      <c r="W262" s="676">
        <f t="shared" si="332"/>
        <v>-19061</v>
      </c>
      <c r="X262" s="4047"/>
      <c r="Y262" s="4044"/>
      <c r="Z262" s="4047"/>
      <c r="AA262" s="3183" t="s">
        <v>1738</v>
      </c>
      <c r="AB262" s="3183"/>
      <c r="AC262" s="3183"/>
      <c r="AD262" s="70">
        <f t="shared" si="306"/>
        <v>242</v>
      </c>
      <c r="AE262" s="264">
        <f t="shared" si="307"/>
        <v>4.1962892318363101E-2</v>
      </c>
      <c r="AF262" s="70">
        <f t="shared" si="308"/>
        <v>1471</v>
      </c>
      <c r="AG262" s="264">
        <f t="shared" si="309"/>
        <v>3.3278284279347557E-2</v>
      </c>
      <c r="AH262" s="70">
        <f t="shared" si="310"/>
        <v>129133</v>
      </c>
      <c r="AI262" s="264">
        <f t="shared" si="311"/>
        <v>3.6123028602071547E-2</v>
      </c>
      <c r="AJ262" s="70">
        <f t="shared" si="312"/>
        <v>3226</v>
      </c>
      <c r="AK262" s="264">
        <f t="shared" si="313"/>
        <v>2.3463149182280886E-3</v>
      </c>
      <c r="AL262" s="70">
        <f t="shared" si="314"/>
        <v>160365</v>
      </c>
      <c r="AM262" s="264">
        <f t="shared" si="315"/>
        <v>0.18842020296015877</v>
      </c>
      <c r="AN262" s="70">
        <f t="shared" si="316"/>
        <v>-157139</v>
      </c>
      <c r="AO262" s="264">
        <f t="shared" si="317"/>
        <v>-0.2999872093223041</v>
      </c>
      <c r="AP262" s="70">
        <f t="shared" si="318"/>
        <v>4162</v>
      </c>
      <c r="AQ262" s="264">
        <f t="shared" si="319"/>
        <v>5.3932875469742125E-2</v>
      </c>
      <c r="AR262" s="70">
        <f t="shared" si="320"/>
        <v>56220</v>
      </c>
      <c r="AS262" s="264">
        <f t="shared" si="321"/>
        <v>0.31217204444370411</v>
      </c>
      <c r="AT262" s="70">
        <f t="shared" si="322"/>
        <v>-217521</v>
      </c>
      <c r="AU262" s="264">
        <f t="shared" si="323"/>
        <v>-0.8160424075991537</v>
      </c>
    </row>
    <row r="263" spans="1:47" ht="13.5" x14ac:dyDescent="0.25">
      <c r="A263" s="2424">
        <v>6610</v>
      </c>
      <c r="B263" s="30" t="s">
        <v>377</v>
      </c>
      <c r="C263" s="30" t="s">
        <v>1554</v>
      </c>
      <c r="D263" s="649" t="s">
        <v>4050</v>
      </c>
      <c r="E263" s="723"/>
      <c r="F263" s="674">
        <f t="shared" ref="F263:O263" si="334">SUM(F294:F295)</f>
        <v>6009</v>
      </c>
      <c r="G263" s="673">
        <f t="shared" si="334"/>
        <v>5767</v>
      </c>
      <c r="H263" s="672">
        <f t="shared" si="334"/>
        <v>45674</v>
      </c>
      <c r="I263" s="729">
        <f t="shared" si="334"/>
        <v>44203</v>
      </c>
      <c r="J263" s="672">
        <f t="shared" si="334"/>
        <v>3703944</v>
      </c>
      <c r="K263" s="673">
        <f t="shared" si="334"/>
        <v>3574811</v>
      </c>
      <c r="L263" s="672">
        <f t="shared" si="334"/>
        <v>1378148</v>
      </c>
      <c r="M263" s="673">
        <f t="shared" si="334"/>
        <v>1374922</v>
      </c>
      <c r="N263" s="672">
        <f t="shared" si="334"/>
        <v>1011468</v>
      </c>
      <c r="O263" s="673">
        <f t="shared" si="334"/>
        <v>851103</v>
      </c>
      <c r="P263" s="657">
        <f t="shared" si="329"/>
        <v>366680</v>
      </c>
      <c r="Q263" s="675">
        <f t="shared" si="330"/>
        <v>523819</v>
      </c>
      <c r="R263" s="672">
        <f>SUM(R294:R295)</f>
        <v>81332</v>
      </c>
      <c r="S263" s="673">
        <f>SUM(S294:S295)</f>
        <v>77170</v>
      </c>
      <c r="T263" s="672">
        <f>SUM(T294:T295)</f>
        <v>236313</v>
      </c>
      <c r="U263" s="673">
        <f>SUM(U294:U295)</f>
        <v>180093</v>
      </c>
      <c r="V263" s="657">
        <f t="shared" si="331"/>
        <v>49035</v>
      </c>
      <c r="W263" s="676">
        <f t="shared" si="332"/>
        <v>266556</v>
      </c>
      <c r="X263" s="4047"/>
      <c r="Y263" s="4044"/>
      <c r="Z263" s="4047"/>
      <c r="AA263" s="3183" t="s">
        <v>1738</v>
      </c>
      <c r="AB263" s="3183"/>
      <c r="AC263" s="3183"/>
      <c r="AD263" s="70">
        <f t="shared" si="306"/>
        <v>911</v>
      </c>
      <c r="AE263" s="264">
        <f t="shared" si="307"/>
        <v>0.10659957875029254</v>
      </c>
      <c r="AF263" s="70">
        <f t="shared" si="308"/>
        <v>7040</v>
      </c>
      <c r="AG263" s="264">
        <f t="shared" si="309"/>
        <v>0.11181702668360864</v>
      </c>
      <c r="AH263" s="70">
        <f t="shared" si="310"/>
        <v>586442.15000000037</v>
      </c>
      <c r="AI263" s="264">
        <f t="shared" si="311"/>
        <v>0.11296647173998837</v>
      </c>
      <c r="AJ263" s="70">
        <f t="shared" si="312"/>
        <v>156213.14999999991</v>
      </c>
      <c r="AK263" s="264">
        <f t="shared" si="313"/>
        <v>7.4076451226742848E-2</v>
      </c>
      <c r="AL263" s="70">
        <f t="shared" si="314"/>
        <v>183665</v>
      </c>
      <c r="AM263" s="264">
        <f t="shared" si="315"/>
        <v>0.11574173268836666</v>
      </c>
      <c r="AN263" s="70">
        <f t="shared" si="316"/>
        <v>-27451.850000000093</v>
      </c>
      <c r="AO263" s="264">
        <f t="shared" si="317"/>
        <v>-5.2593997772042489E-2</v>
      </c>
      <c r="AP263" s="70">
        <f t="shared" si="318"/>
        <v>-601</v>
      </c>
      <c r="AQ263" s="264">
        <f t="shared" si="319"/>
        <v>-5.0472815224146331E-3</v>
      </c>
      <c r="AR263" s="70">
        <f t="shared" si="320"/>
        <v>111464</v>
      </c>
      <c r="AS263" s="264">
        <f t="shared" si="321"/>
        <v>0.39329593168907234</v>
      </c>
      <c r="AT263" s="70">
        <f t="shared" si="322"/>
        <v>-138314.85000000009</v>
      </c>
      <c r="AU263" s="264">
        <f t="shared" si="323"/>
        <v>-1.1576997811655019</v>
      </c>
    </row>
    <row r="264" spans="1:47" ht="13.5" x14ac:dyDescent="0.25">
      <c r="A264" s="2424">
        <v>6630</v>
      </c>
      <c r="B264" s="30" t="s">
        <v>2893</v>
      </c>
      <c r="C264" s="30" t="s">
        <v>1554</v>
      </c>
      <c r="D264" s="649" t="s">
        <v>4049</v>
      </c>
      <c r="E264" s="723"/>
      <c r="F264" s="674">
        <f>SUM(F296:F297)</f>
        <v>9457</v>
      </c>
      <c r="G264" s="673">
        <f t="shared" ref="G264:U264" si="335">SUM(G296:G297)</f>
        <v>8546</v>
      </c>
      <c r="H264" s="672">
        <f t="shared" si="335"/>
        <v>70000</v>
      </c>
      <c r="I264" s="729">
        <f t="shared" si="335"/>
        <v>62960</v>
      </c>
      <c r="J264" s="672">
        <f t="shared" si="335"/>
        <v>5777736</v>
      </c>
      <c r="K264" s="673">
        <f t="shared" si="335"/>
        <v>5191293.8499999996</v>
      </c>
      <c r="L264" s="672">
        <f t="shared" si="335"/>
        <v>2265023</v>
      </c>
      <c r="M264" s="673">
        <f t="shared" si="335"/>
        <v>2108809.85</v>
      </c>
      <c r="N264" s="672">
        <f t="shared" si="335"/>
        <v>1770517</v>
      </c>
      <c r="O264" s="673">
        <f t="shared" si="335"/>
        <v>1586852</v>
      </c>
      <c r="P264" s="657">
        <f>+L264-N264</f>
        <v>494506</v>
      </c>
      <c r="Q264" s="675">
        <f>+M264-O264</f>
        <v>521957.85000000009</v>
      </c>
      <c r="R264" s="672">
        <f t="shared" si="335"/>
        <v>118473</v>
      </c>
      <c r="S264" s="673">
        <f t="shared" si="335"/>
        <v>119074</v>
      </c>
      <c r="T264" s="672">
        <f t="shared" si="335"/>
        <v>394874</v>
      </c>
      <c r="U264" s="673">
        <f t="shared" si="335"/>
        <v>283410</v>
      </c>
      <c r="V264" s="657">
        <f t="shared" ref="V264" si="336">+P264-R264-T264</f>
        <v>-18841</v>
      </c>
      <c r="W264" s="676">
        <f t="shared" ref="W264" si="337">+Q264-S264-U264</f>
        <v>119473.85000000009</v>
      </c>
      <c r="X264" s="4047"/>
      <c r="Y264" s="4044"/>
      <c r="Z264" s="4047"/>
      <c r="AA264" s="3183" t="s">
        <v>1738</v>
      </c>
      <c r="AB264" s="3183"/>
      <c r="AC264" s="3183"/>
      <c r="AD264" s="70">
        <f t="shared" si="306"/>
        <v>-131</v>
      </c>
      <c r="AE264" s="264">
        <f t="shared" si="307"/>
        <v>-4.3695797198132089E-2</v>
      </c>
      <c r="AF264" s="70">
        <f t="shared" si="308"/>
        <v>-2770</v>
      </c>
      <c r="AG264" s="264">
        <f t="shared" si="309"/>
        <v>-0.10643611911623439</v>
      </c>
      <c r="AH264" s="70">
        <f t="shared" si="310"/>
        <v>-159536</v>
      </c>
      <c r="AI264" s="264">
        <f t="shared" si="311"/>
        <v>-7.7632787804232398E-2</v>
      </c>
      <c r="AJ264" s="70">
        <f t="shared" si="312"/>
        <v>-77968</v>
      </c>
      <c r="AK264" s="264">
        <f t="shared" si="313"/>
        <v>-8.7904654206892974E-2</v>
      </c>
      <c r="AL264" s="70">
        <f t="shared" si="314"/>
        <v>47372</v>
      </c>
      <c r="AM264" s="264">
        <f t="shared" si="315"/>
        <v>0.12542760614693765</v>
      </c>
      <c r="AN264" s="70">
        <f t="shared" si="316"/>
        <v>-125340</v>
      </c>
      <c r="AO264" s="264">
        <f t="shared" si="317"/>
        <v>-0.24611360811503366</v>
      </c>
      <c r="AP264" s="70">
        <f t="shared" si="318"/>
        <v>29019</v>
      </c>
      <c r="AQ264" s="264">
        <f t="shared" si="319"/>
        <v>0.29033516758379191</v>
      </c>
      <c r="AR264" s="70">
        <f t="shared" si="320"/>
        <v>148604</v>
      </c>
      <c r="AS264" s="264">
        <f t="shared" si="321"/>
        <v>1.4120083996085251</v>
      </c>
      <c r="AT264" s="70">
        <f t="shared" si="322"/>
        <v>-302963</v>
      </c>
      <c r="AU264" s="264">
        <f t="shared" si="323"/>
        <v>-0.99631351863300932</v>
      </c>
    </row>
    <row r="265" spans="1:47" ht="13.5" x14ac:dyDescent="0.25">
      <c r="A265" s="649">
        <v>6660</v>
      </c>
      <c r="B265" s="30" t="s">
        <v>2896</v>
      </c>
      <c r="C265" s="30" t="s">
        <v>1554</v>
      </c>
      <c r="D265" s="649" t="s">
        <v>1552</v>
      </c>
      <c r="E265" s="723"/>
      <c r="F265" s="674">
        <f>+'17HPM_DATA_INPUT'!D179</f>
        <v>2867</v>
      </c>
      <c r="G265" s="673">
        <f>+'17HPM_DATA_INPUT'!E179</f>
        <v>2998</v>
      </c>
      <c r="H265" s="672">
        <f>+'17HPM_DATA_INPUT'!F179</f>
        <v>23255</v>
      </c>
      <c r="I265" s="729">
        <f>+'17HPM_DATA_INPUT'!G179</f>
        <v>26025</v>
      </c>
      <c r="J265" s="672">
        <f>+'17HPM_DATA_INPUT'!H179</f>
        <v>1895472</v>
      </c>
      <c r="K265" s="673">
        <f>+'17HPM_DATA_INPUT'!I179</f>
        <v>2055008</v>
      </c>
      <c r="L265" s="672">
        <f>+'17HPM_DATA_INPUT'!J179</f>
        <v>808993</v>
      </c>
      <c r="M265" s="673">
        <f>+'17HPM_DATA_INPUT'!K179</f>
        <v>886961</v>
      </c>
      <c r="N265" s="672">
        <f>+'17HPM_DATA_INPUT'!L179</f>
        <v>425056</v>
      </c>
      <c r="O265" s="673">
        <f>+'17HPM_DATA_INPUT'!M179</f>
        <v>377684</v>
      </c>
      <c r="P265" s="657">
        <f>+L265-N265</f>
        <v>383937</v>
      </c>
      <c r="Q265" s="675">
        <f>+M265-O265</f>
        <v>509277</v>
      </c>
      <c r="R265" s="672">
        <f>+'17HPM_DATA_INPUT'!P179</f>
        <v>128969</v>
      </c>
      <c r="S265" s="673">
        <f>+'17HPM_DATA_INPUT'!Q179</f>
        <v>99950</v>
      </c>
      <c r="T265" s="672">
        <f>+'17HPM_DATA_INPUT'!R179</f>
        <v>253847</v>
      </c>
      <c r="U265" s="673">
        <f>+'17HPM_DATA_INPUT'!S179</f>
        <v>105243</v>
      </c>
      <c r="V265" s="657">
        <f t="shared" si="331"/>
        <v>1121</v>
      </c>
      <c r="W265" s="676">
        <f t="shared" si="332"/>
        <v>304084</v>
      </c>
      <c r="X265" s="4047"/>
      <c r="Y265" s="4044"/>
      <c r="Z265" s="4047"/>
      <c r="AA265" s="3183"/>
      <c r="AB265" s="3183"/>
      <c r="AC265" s="3183"/>
      <c r="AD265" s="70">
        <f t="shared" si="306"/>
        <v>-38</v>
      </c>
      <c r="AE265" s="264">
        <f t="shared" si="307"/>
        <v>-3.0182684670373314E-2</v>
      </c>
      <c r="AF265" s="70">
        <f t="shared" si="308"/>
        <v>-1554</v>
      </c>
      <c r="AG265" s="264">
        <f t="shared" si="309"/>
        <v>-0.12406195114162542</v>
      </c>
      <c r="AH265" s="70">
        <f t="shared" si="310"/>
        <v>-79315</v>
      </c>
      <c r="AI265" s="264">
        <f t="shared" si="311"/>
        <v>-8.987677991492217E-2</v>
      </c>
      <c r="AJ265" s="70">
        <f t="shared" si="312"/>
        <v>-33619</v>
      </c>
      <c r="AK265" s="264">
        <f t="shared" si="313"/>
        <v>-0.10339344806800428</v>
      </c>
      <c r="AL265" s="70">
        <f t="shared" si="314"/>
        <v>2035</v>
      </c>
      <c r="AM265" s="264">
        <f t="shared" si="315"/>
        <v>1.5057232280930219E-2</v>
      </c>
      <c r="AN265" s="70">
        <f t="shared" si="316"/>
        <v>-35654</v>
      </c>
      <c r="AO265" s="264">
        <f t="shared" si="317"/>
        <v>-0.18764769348175048</v>
      </c>
      <c r="AP265" s="70">
        <f t="shared" si="318"/>
        <v>264</v>
      </c>
      <c r="AQ265" s="264">
        <f t="shared" si="319"/>
        <v>1.3325257419745608E-2</v>
      </c>
      <c r="AR265" s="70">
        <f t="shared" si="320"/>
        <v>23844</v>
      </c>
      <c r="AS265" s="264">
        <f t="shared" si="321"/>
        <v>0.88893859747231851</v>
      </c>
      <c r="AT265" s="70">
        <f t="shared" si="322"/>
        <v>-59762</v>
      </c>
      <c r="AU265" s="264">
        <f t="shared" si="323"/>
        <v>-0.41683755318406918</v>
      </c>
    </row>
    <row r="266" spans="1:47" ht="13.5" x14ac:dyDescent="0.25">
      <c r="A266" s="649">
        <v>6670</v>
      </c>
      <c r="B266" s="30" t="s">
        <v>2897</v>
      </c>
      <c r="C266" s="30" t="s">
        <v>1554</v>
      </c>
      <c r="D266" s="649" t="s">
        <v>1553</v>
      </c>
      <c r="E266" s="723"/>
      <c r="F266" s="674">
        <f>+'17HPM_DATA_INPUT'!D180</f>
        <v>1221</v>
      </c>
      <c r="G266" s="673">
        <f>+'17HPM_DATA_INPUT'!E180</f>
        <v>1259</v>
      </c>
      <c r="H266" s="672">
        <f>+'17HPM_DATA_INPUT'!F180</f>
        <v>10972</v>
      </c>
      <c r="I266" s="704">
        <f>+'17HPM_DATA_INPUT'!G180</f>
        <v>12526</v>
      </c>
      <c r="J266" s="672">
        <f>+'17HPM_DATA_INPUT'!H180</f>
        <v>803171</v>
      </c>
      <c r="K266" s="704">
        <f>+'17HPM_DATA_INPUT'!I180</f>
        <v>882486</v>
      </c>
      <c r="L266" s="672">
        <f>+'17HPM_DATA_INPUT'!J180</f>
        <v>291537</v>
      </c>
      <c r="M266" s="704">
        <f>+'17HPM_DATA_INPUT'!K180</f>
        <v>325156</v>
      </c>
      <c r="N266" s="672">
        <f>+'17HPM_DATA_INPUT'!L180</f>
        <v>137186</v>
      </c>
      <c r="O266" s="704">
        <f>+'17HPM_DATA_INPUT'!M180</f>
        <v>135151</v>
      </c>
      <c r="P266" s="657">
        <f t="shared" si="329"/>
        <v>154351</v>
      </c>
      <c r="Q266" s="1199">
        <f t="shared" si="330"/>
        <v>190005</v>
      </c>
      <c r="R266" s="672">
        <f>+'17HPM_DATA_INPUT'!P180</f>
        <v>20076</v>
      </c>
      <c r="S266" s="704">
        <f>+'17HPM_DATA_INPUT'!Q180</f>
        <v>19812</v>
      </c>
      <c r="T266" s="672">
        <f>+'17HPM_DATA_INPUT'!R180</f>
        <v>50667</v>
      </c>
      <c r="U266" s="704">
        <f>+'17HPM_DATA_INPUT'!S180</f>
        <v>26823</v>
      </c>
      <c r="V266" s="657">
        <f t="shared" si="331"/>
        <v>83608</v>
      </c>
      <c r="W266" s="676">
        <f t="shared" si="332"/>
        <v>143370</v>
      </c>
      <c r="X266" s="4047"/>
      <c r="Y266" s="4044"/>
      <c r="Z266" s="4047"/>
      <c r="AA266" s="3183"/>
      <c r="AB266" s="3183"/>
      <c r="AC266" s="3183"/>
      <c r="AD266" s="261">
        <f>+F268-G268</f>
        <v>2227</v>
      </c>
      <c r="AE266" s="262">
        <f>IF(G268=0,0,IF(AD266&gt;0,ABS(+AD266/G268),-ABS(+AD266/G268)))</f>
        <v>3.6859266124894485E-2</v>
      </c>
      <c r="AF266" s="18">
        <f>+H268-I268</f>
        <v>3487</v>
      </c>
      <c r="AG266" s="262">
        <f>IF(I268=0,0,IF(AF266&gt;0,ABS(+AF266/I268),-ABS(+AF266/I268)))</f>
        <v>7.9469806259586176E-3</v>
      </c>
      <c r="AH266" s="18">
        <f>+J268-K268</f>
        <v>1198620.1199999973</v>
      </c>
      <c r="AI266" s="262">
        <f>IF(K268=0,0,IF(AH266&gt;0,ABS(+AH266/K268),-ABS(+AH266/K268)))</f>
        <v>2.3365718127303314E-2</v>
      </c>
      <c r="AJ266" s="18">
        <f>+L268-M268</f>
        <v>-109477.88000000268</v>
      </c>
      <c r="AK266" s="262">
        <f>IF(M268=0,0,IF(AJ266&gt;0,ABS(+AJ266/M268),-ABS(+AJ266/M268)))</f>
        <v>-5.2758888672883612E-3</v>
      </c>
      <c r="AL266" s="18">
        <f>+N268-O268</f>
        <v>-138374</v>
      </c>
      <c r="AM266" s="262">
        <f>IF(O268=0,0,IF(AL266&gt;0,ABS(+AL266/O268),-ABS(+AL266/O268)))</f>
        <v>-1.0962320005723026E-2</v>
      </c>
      <c r="AN266" s="18">
        <f>+P268-Q268</f>
        <v>28896.119999997318</v>
      </c>
      <c r="AO266" s="262">
        <f>IF(Q268=0,0,IF(AN266&gt;0,ABS(+AN266/Q268),-ABS(+AN266/Q268)))</f>
        <v>3.555171854935165E-3</v>
      </c>
      <c r="AP266" s="18">
        <f>+R268-S268</f>
        <v>101873</v>
      </c>
      <c r="AQ266" s="262">
        <f>IF(S268=0,0,IF(AP266&gt;0,ABS(+AP266/S268),-ABS(+AP266/S268)))</f>
        <v>4.978178656962428E-2</v>
      </c>
      <c r="AR266" s="18">
        <f>+T268-U268</f>
        <v>975069</v>
      </c>
      <c r="AS266" s="262">
        <f>IF(U268=0,0,IF(AR266&gt;0,ABS(+AR266/U268),-ABS(+AR266/U268)))</f>
        <v>0.32529353579059916</v>
      </c>
      <c r="AT266" s="18">
        <f>+V268-W268</f>
        <v>-1048045.8800000027</v>
      </c>
      <c r="AU266" s="263">
        <f>IF(W268=0,0,IF(AT266&gt;0,ABS(+AT266/W268),-ABS(+AT266/W268)))</f>
        <v>-0.33983165476815136</v>
      </c>
    </row>
    <row r="267" spans="1:47" ht="13.5" x14ac:dyDescent="0.25">
      <c r="A267" s="649">
        <v>6680</v>
      </c>
      <c r="B267" s="30" t="s">
        <v>2898</v>
      </c>
      <c r="C267" s="30" t="s">
        <v>1554</v>
      </c>
      <c r="D267" s="649" t="s">
        <v>1781</v>
      </c>
      <c r="E267" s="723"/>
      <c r="F267" s="656">
        <f>+'17HPM_DATA_INPUT'!D181</f>
        <v>574</v>
      </c>
      <c r="G267" s="651">
        <f>+'17HPM_DATA_INPUT'!E181</f>
        <v>300</v>
      </c>
      <c r="H267" s="654">
        <f>+'17HPM_DATA_INPUT'!F181</f>
        <v>6170</v>
      </c>
      <c r="I267" s="686">
        <f>+'17HPM_DATA_INPUT'!G181</f>
        <v>2905</v>
      </c>
      <c r="J267" s="654">
        <f>+'17HPM_DATA_INPUT'!H181</f>
        <v>438504</v>
      </c>
      <c r="K267" s="686">
        <f>+'17HPM_DATA_INPUT'!I181</f>
        <v>201306</v>
      </c>
      <c r="L267" s="654">
        <f>+'17HPM_DATA_INPUT'!J181</f>
        <v>170009</v>
      </c>
      <c r="M267" s="686">
        <f>+'17HPM_DATA_INPUT'!K181</f>
        <v>70647</v>
      </c>
      <c r="N267" s="654">
        <f>+'17HPM_DATA_INPUT'!L181</f>
        <v>13345</v>
      </c>
      <c r="O267" s="704">
        <f>+'17HPM_DATA_INPUT'!M181</f>
        <v>1705</v>
      </c>
      <c r="P267" s="650">
        <f>+L267-N267</f>
        <v>156664</v>
      </c>
      <c r="Q267" s="666">
        <f>+M267-O267</f>
        <v>68942</v>
      </c>
      <c r="R267" s="654">
        <f>+'17HPM_DATA_INPUT'!P181</f>
        <v>7163</v>
      </c>
      <c r="S267" s="686">
        <f>+'17HPM_DATA_INPUT'!Q181</f>
        <v>250</v>
      </c>
      <c r="T267" s="654">
        <f>+'17HPM_DATA_INPUT'!R181</f>
        <v>14220</v>
      </c>
      <c r="U267" s="686">
        <f>+'17HPM_DATA_INPUT'!S181</f>
        <v>2440</v>
      </c>
      <c r="V267" s="650">
        <f>+P267-R267-T267</f>
        <v>135281</v>
      </c>
      <c r="W267" s="653">
        <f>+Q267-S267-U267</f>
        <v>66252</v>
      </c>
      <c r="X267" s="4047"/>
      <c r="Y267" s="4044"/>
      <c r="Z267" s="4047"/>
      <c r="AA267" s="3183"/>
      <c r="AB267" s="3183"/>
      <c r="AC267" s="3183"/>
      <c r="AD267" s="1205"/>
      <c r="AE267" s="262"/>
      <c r="AF267" s="1205"/>
      <c r="AG267" s="262"/>
      <c r="AH267" s="1205"/>
      <c r="AI267" s="262"/>
      <c r="AJ267" s="1205"/>
      <c r="AK267" s="262"/>
      <c r="AL267" s="1205"/>
      <c r="AM267" s="262"/>
      <c r="AN267" s="1205"/>
      <c r="AO267" s="262"/>
      <c r="AP267" s="1205"/>
      <c r="AQ267" s="262"/>
      <c r="AR267" s="1205"/>
      <c r="AS267" s="262"/>
      <c r="AT267" s="1205"/>
      <c r="AU267" s="262"/>
    </row>
    <row r="268" spans="1:47" ht="13.5" x14ac:dyDescent="0.25">
      <c r="A268" s="659">
        <v>60</v>
      </c>
      <c r="B268" s="30" t="e">
        <v>#N/A</v>
      </c>
      <c r="C268" s="30" t="e">
        <v>#N/A</v>
      </c>
      <c r="D268" s="659" t="s">
        <v>2608</v>
      </c>
      <c r="E268" s="723"/>
      <c r="F268" s="660">
        <f>+'17HPM_DATA_INPUT'!D182+'Departmental PL'!F293+'Departmental PL'!F295+F297+F299</f>
        <v>62646</v>
      </c>
      <c r="G268" s="664">
        <f>+'17HPM_DATA_INPUT'!E182+'Departmental PL'!G293+'Departmental PL'!G295+G297+G299</f>
        <v>60419</v>
      </c>
      <c r="H268" s="661">
        <f t="shared" ref="H268:N268" si="338">SUM(H257:H267)</f>
        <v>442270</v>
      </c>
      <c r="I268" s="665">
        <f t="shared" si="338"/>
        <v>438783</v>
      </c>
      <c r="J268" s="661">
        <f>SUM(J257:J267)</f>
        <v>52496856</v>
      </c>
      <c r="K268" s="665">
        <f t="shared" si="338"/>
        <v>51298235.880000003</v>
      </c>
      <c r="L268" s="661">
        <f t="shared" si="338"/>
        <v>20641126</v>
      </c>
      <c r="M268" s="665">
        <f t="shared" si="338"/>
        <v>20750603.880000003</v>
      </c>
      <c r="N268" s="661">
        <f t="shared" si="338"/>
        <v>12484319</v>
      </c>
      <c r="O268" s="665">
        <f>SUM(O257:O267)</f>
        <v>12622693</v>
      </c>
      <c r="P268" s="661">
        <f t="shared" si="329"/>
        <v>8156807</v>
      </c>
      <c r="Q268" s="665">
        <f t="shared" si="330"/>
        <v>8127910.8800000027</v>
      </c>
      <c r="R268" s="661">
        <f>SUM(R257:R267)</f>
        <v>2148264</v>
      </c>
      <c r="S268" s="665">
        <f>SUM(S257:S267)</f>
        <v>2046391</v>
      </c>
      <c r="T268" s="661">
        <f>SUM(T257:T267)</f>
        <v>3972574</v>
      </c>
      <c r="U268" s="665">
        <f>SUM(U257:U267)</f>
        <v>2997505</v>
      </c>
      <c r="V268" s="661">
        <f t="shared" si="331"/>
        <v>2035969</v>
      </c>
      <c r="W268" s="663">
        <f t="shared" si="332"/>
        <v>3084014.8800000027</v>
      </c>
      <c r="X268" s="4047"/>
      <c r="Y268" s="4044"/>
      <c r="Z268" s="4047"/>
      <c r="AA268" s="3183"/>
      <c r="AB268" s="3183"/>
      <c r="AC268" s="3183"/>
      <c r="AD268" s="70">
        <f t="shared" ref="AD268:AD287" si="339">+F269-G269</f>
        <v>-15</v>
      </c>
      <c r="AE268" s="264">
        <f t="shared" ref="AE268:AE287" si="340">IF(G269=0,0,IF(AD268&gt;0,ABS(+AD268/G269),-ABS(+AD268/G269)))</f>
        <v>-0.41666666666666669</v>
      </c>
      <c r="AF268" s="70">
        <f t="shared" ref="AF268:AF287" si="341">+H269-I269</f>
        <v>-18</v>
      </c>
      <c r="AG268" s="264">
        <f t="shared" ref="AG268:AG287" si="342">IF(I269=0,0,IF(AF268&gt;0,ABS(+AF268/I269),-ABS(+AF268/I269)))</f>
        <v>-0.46153846153846156</v>
      </c>
      <c r="AH268" s="70">
        <f t="shared" ref="AH268:AH287" si="343">+J269-K269</f>
        <v>-6993</v>
      </c>
      <c r="AI268" s="264">
        <f t="shared" ref="AI268:AI287" si="344">IF(K269=0,0,IF(AH268&gt;0,ABS(+AH268/K269),-ABS(+AH268/K269)))</f>
        <v>-0.61715647339158064</v>
      </c>
      <c r="AJ268" s="70">
        <f t="shared" ref="AJ268:AJ287" si="345">+L269-M269</f>
        <v>-2215</v>
      </c>
      <c r="AK268" s="264">
        <f t="shared" ref="AK268:AK287" si="346">IF(M269=0,0,IF(AJ268&gt;0,ABS(+AJ268/M269),-ABS(+AJ268/M269)))</f>
        <v>-0.55181863477827608</v>
      </c>
      <c r="AL268" s="70">
        <f t="shared" ref="AL268:AL287" si="347">+N269-O269</f>
        <v>-2629</v>
      </c>
      <c r="AM268" s="264">
        <f t="shared" ref="AM268:AM287" si="348">IF(O269=0,0,IF(AL268&gt;0,ABS(+AL268/O269),-ABS(+AL268/O269)))</f>
        <v>-0.6152586005148607</v>
      </c>
      <c r="AN268" s="70">
        <f t="shared" ref="AN268:AN287" si="349">+P269-Q269</f>
        <v>414</v>
      </c>
      <c r="AO268" s="264">
        <f t="shared" ref="AO268:AO287" si="350">IF(Q269=0,0,IF(AN268&gt;0,ABS(+AN268/Q269),-ABS(+AN268/Q269)))</f>
        <v>1.5984555984555984</v>
      </c>
      <c r="AP268" s="70">
        <f t="shared" ref="AP268:AP287" si="351">+R269-S269</f>
        <v>-128</v>
      </c>
      <c r="AQ268" s="264">
        <f t="shared" ref="AQ268:AQ287" si="352">IF(S269=0,0,IF(AP268&gt;0,ABS(+AP268/S269),-ABS(+AP268/S269)))</f>
        <v>-0.579185520361991</v>
      </c>
      <c r="AR268" s="70">
        <f t="shared" ref="AR268:AR287" si="353">+T269-U269</f>
        <v>-367</v>
      </c>
      <c r="AS268" s="264">
        <f t="shared" ref="AS268:AS287" si="354">IF(U269=0,0,IF(AR268&gt;0,ABS(+AR268/U269),-ABS(+AR268/U269)))</f>
        <v>-0.60561056105610556</v>
      </c>
      <c r="AT268" s="70">
        <f t="shared" ref="AT268:AT287" si="355">+V269-W269</f>
        <v>909</v>
      </c>
      <c r="AU268" s="264">
        <f t="shared" ref="AU268:AU287" si="356">IF(W269=0,0,IF(AT268&gt;0,ABS(+AT268/W269),-ABS(+AT268/W269)))</f>
        <v>0.83701657458563539</v>
      </c>
    </row>
    <row r="269" spans="1:47" ht="13.5" x14ac:dyDescent="0.25">
      <c r="A269" s="649">
        <v>5000</v>
      </c>
      <c r="B269" s="30" t="s">
        <v>2863</v>
      </c>
      <c r="C269" s="30" t="s">
        <v>1554</v>
      </c>
      <c r="D269" s="649" t="s">
        <v>1544</v>
      </c>
      <c r="E269" s="723"/>
      <c r="F269" s="656">
        <f>+'17HPM_DATA_INPUT'!D183</f>
        <v>21</v>
      </c>
      <c r="G269" s="651">
        <f>+'17HPM_DATA_INPUT'!E183</f>
        <v>36</v>
      </c>
      <c r="H269" s="654">
        <f>+'17HPM_DATA_INPUT'!F183</f>
        <v>21</v>
      </c>
      <c r="I269" s="690">
        <f>+'17HPM_DATA_INPUT'!G183</f>
        <v>39</v>
      </c>
      <c r="J269" s="654">
        <f>+'17HPM_DATA_INPUT'!H183</f>
        <v>4338</v>
      </c>
      <c r="K269" s="651">
        <f>+'17HPM_DATA_INPUT'!I183</f>
        <v>11331</v>
      </c>
      <c r="L269" s="654">
        <f>+'17HPM_DATA_INPUT'!J183</f>
        <v>1799</v>
      </c>
      <c r="M269" s="651">
        <f>+'17HPM_DATA_INPUT'!K183</f>
        <v>4014</v>
      </c>
      <c r="N269" s="654">
        <f>+'17HPM_DATA_INPUT'!L183</f>
        <v>1644</v>
      </c>
      <c r="O269" s="673">
        <f>+'17HPM_DATA_INPUT'!M183</f>
        <v>4273</v>
      </c>
      <c r="P269" s="650">
        <f t="shared" si="329"/>
        <v>155</v>
      </c>
      <c r="Q269" s="652">
        <f t="shared" si="330"/>
        <v>-259</v>
      </c>
      <c r="R269" s="654">
        <f>+'17HPM_DATA_INPUT'!P183</f>
        <v>93</v>
      </c>
      <c r="S269" s="651">
        <f>+'17HPM_DATA_INPUT'!Q183</f>
        <v>221</v>
      </c>
      <c r="T269" s="654">
        <f>+'17HPM_DATA_INPUT'!R183</f>
        <v>239</v>
      </c>
      <c r="U269" s="651">
        <f>+'17HPM_DATA_INPUT'!S183</f>
        <v>606</v>
      </c>
      <c r="V269" s="650">
        <f t="shared" si="331"/>
        <v>-177</v>
      </c>
      <c r="W269" s="653">
        <f t="shared" si="332"/>
        <v>-1086</v>
      </c>
      <c r="X269" s="4047"/>
      <c r="Y269" s="4044"/>
      <c r="Z269" s="4047"/>
      <c r="AA269" s="3183"/>
      <c r="AB269" s="3183"/>
      <c r="AC269" s="3183"/>
      <c r="AD269" s="70">
        <f t="shared" si="339"/>
        <v>0</v>
      </c>
      <c r="AE269" s="264">
        <f t="shared" si="340"/>
        <v>0</v>
      </c>
      <c r="AF269" s="70">
        <f t="shared" si="341"/>
        <v>0</v>
      </c>
      <c r="AG269" s="264">
        <f t="shared" si="342"/>
        <v>0</v>
      </c>
      <c r="AH269" s="70">
        <f t="shared" si="343"/>
        <v>0</v>
      </c>
      <c r="AI269" s="264">
        <f t="shared" si="344"/>
        <v>0</v>
      </c>
      <c r="AJ269" s="70">
        <f t="shared" si="345"/>
        <v>0</v>
      </c>
      <c r="AK269" s="264">
        <f t="shared" si="346"/>
        <v>0</v>
      </c>
      <c r="AL269" s="70">
        <f t="shared" si="347"/>
        <v>0</v>
      </c>
      <c r="AM269" s="264">
        <f t="shared" si="348"/>
        <v>0</v>
      </c>
      <c r="AN269" s="70">
        <f t="shared" si="349"/>
        <v>0</v>
      </c>
      <c r="AO269" s="264">
        <f t="shared" si="350"/>
        <v>0</v>
      </c>
      <c r="AP269" s="70">
        <f t="shared" si="351"/>
        <v>0</v>
      </c>
      <c r="AQ269" s="264">
        <f t="shared" si="352"/>
        <v>0</v>
      </c>
      <c r="AR269" s="70">
        <f t="shared" si="353"/>
        <v>0</v>
      </c>
      <c r="AS269" s="264">
        <f t="shared" si="354"/>
        <v>0</v>
      </c>
      <c r="AT269" s="70">
        <f t="shared" si="355"/>
        <v>0</v>
      </c>
      <c r="AU269" s="264">
        <f t="shared" si="356"/>
        <v>0</v>
      </c>
    </row>
    <row r="270" spans="1:47" ht="13.5" hidden="1" x14ac:dyDescent="0.25">
      <c r="A270" s="649">
        <v>5020</v>
      </c>
      <c r="B270" s="30" t="s">
        <v>2864</v>
      </c>
      <c r="C270" s="30" t="s">
        <v>1554</v>
      </c>
      <c r="D270" s="649" t="s">
        <v>1545</v>
      </c>
      <c r="E270" s="723"/>
      <c r="F270" s="656"/>
      <c r="G270" s="651"/>
      <c r="H270" s="654"/>
      <c r="I270" s="690"/>
      <c r="J270" s="654"/>
      <c r="K270" s="651"/>
      <c r="L270" s="654"/>
      <c r="M270" s="651"/>
      <c r="N270" s="654"/>
      <c r="O270" s="673"/>
      <c r="P270" s="650"/>
      <c r="Q270" s="652"/>
      <c r="R270" s="654"/>
      <c r="S270" s="651"/>
      <c r="T270" s="654"/>
      <c r="U270" s="651"/>
      <c r="V270" s="650"/>
      <c r="W270" s="653"/>
      <c r="X270" s="4047"/>
      <c r="Y270" s="4044"/>
      <c r="Z270" s="4047"/>
      <c r="AA270" s="3183"/>
      <c r="AB270" s="3183"/>
      <c r="AC270" s="3183"/>
      <c r="AD270" s="70">
        <f t="shared" si="339"/>
        <v>-3</v>
      </c>
      <c r="AE270" s="264">
        <f t="shared" si="340"/>
        <v>-1</v>
      </c>
      <c r="AF270" s="70">
        <f t="shared" si="341"/>
        <v>-4</v>
      </c>
      <c r="AG270" s="264">
        <f t="shared" si="342"/>
        <v>-1</v>
      </c>
      <c r="AH270" s="70">
        <f t="shared" si="343"/>
        <v>-14518</v>
      </c>
      <c r="AI270" s="264">
        <f t="shared" si="344"/>
        <v>-1</v>
      </c>
      <c r="AJ270" s="70">
        <f t="shared" si="345"/>
        <v>-4289</v>
      </c>
      <c r="AK270" s="264">
        <f t="shared" si="346"/>
        <v>-1</v>
      </c>
      <c r="AL270" s="70">
        <f t="shared" si="347"/>
        <v>-1246</v>
      </c>
      <c r="AM270" s="264">
        <f t="shared" si="348"/>
        <v>-1</v>
      </c>
      <c r="AN270" s="70">
        <f t="shared" si="349"/>
        <v>-3043</v>
      </c>
      <c r="AO270" s="264">
        <f t="shared" si="350"/>
        <v>-1</v>
      </c>
      <c r="AP270" s="70">
        <f t="shared" si="351"/>
        <v>-746</v>
      </c>
      <c r="AQ270" s="264">
        <f t="shared" si="352"/>
        <v>-1</v>
      </c>
      <c r="AR270" s="70">
        <f t="shared" si="353"/>
        <v>-497</v>
      </c>
      <c r="AS270" s="264">
        <f t="shared" si="354"/>
        <v>-1</v>
      </c>
      <c r="AT270" s="70">
        <f t="shared" si="355"/>
        <v>-1800</v>
      </c>
      <c r="AU270" s="264">
        <f t="shared" si="356"/>
        <v>-1</v>
      </c>
    </row>
    <row r="271" spans="1:47" ht="13.5" x14ac:dyDescent="0.25">
      <c r="A271" s="649">
        <v>5030</v>
      </c>
      <c r="B271" s="30" t="s">
        <v>2865</v>
      </c>
      <c r="C271" s="30" t="s">
        <v>1554</v>
      </c>
      <c r="D271" s="649" t="s">
        <v>1546</v>
      </c>
      <c r="E271" s="723"/>
      <c r="F271" s="674">
        <f>+'17HPM_DATA_INPUT'!D184</f>
        <v>0</v>
      </c>
      <c r="G271" s="673">
        <f>+'17HPM_DATA_INPUT'!E184</f>
        <v>3</v>
      </c>
      <c r="H271" s="672">
        <f>+'17HPM_DATA_INPUT'!F184</f>
        <v>0</v>
      </c>
      <c r="I271" s="729">
        <f>+'17HPM_DATA_INPUT'!G184</f>
        <v>4</v>
      </c>
      <c r="J271" s="672">
        <f>+'17HPM_DATA_INPUT'!H184</f>
        <v>0</v>
      </c>
      <c r="K271" s="673">
        <f>+'17HPM_DATA_INPUT'!I184</f>
        <v>14518</v>
      </c>
      <c r="L271" s="672">
        <f>+'17HPM_DATA_INPUT'!J184</f>
        <v>0</v>
      </c>
      <c r="M271" s="673">
        <f>+'17HPM_DATA_INPUT'!K184</f>
        <v>4289</v>
      </c>
      <c r="N271" s="672">
        <f>+'17HPM_DATA_INPUT'!L184</f>
        <v>0</v>
      </c>
      <c r="O271" s="673">
        <f>+'17HPM_DATA_INPUT'!M184</f>
        <v>1246</v>
      </c>
      <c r="P271" s="657">
        <f>+L271-N271</f>
        <v>0</v>
      </c>
      <c r="Q271" s="675">
        <f>+M271-O271</f>
        <v>3043</v>
      </c>
      <c r="R271" s="672">
        <f>+'17HPM_DATA_INPUT'!P184</f>
        <v>0</v>
      </c>
      <c r="S271" s="673">
        <f>+'17HPM_DATA_INPUT'!Q184</f>
        <v>746</v>
      </c>
      <c r="T271" s="672">
        <f>+'17HPM_DATA_INPUT'!R184</f>
        <v>0</v>
      </c>
      <c r="U271" s="673">
        <f>+'17HPM_DATA_INPUT'!S184</f>
        <v>497</v>
      </c>
      <c r="V271" s="657">
        <f>+P271-R271-T271</f>
        <v>0</v>
      </c>
      <c r="W271" s="676">
        <f>+Q271-S271-U271</f>
        <v>1800</v>
      </c>
      <c r="X271" s="4047"/>
      <c r="Y271" s="4044"/>
      <c r="Z271" s="4047"/>
      <c r="AA271" s="3183"/>
      <c r="AB271" s="3183"/>
      <c r="AC271" s="3183"/>
      <c r="AD271" s="70">
        <f t="shared" si="339"/>
        <v>0</v>
      </c>
      <c r="AE271" s="264">
        <f t="shared" si="340"/>
        <v>0</v>
      </c>
      <c r="AF271" s="70">
        <f t="shared" si="341"/>
        <v>0</v>
      </c>
      <c r="AG271" s="264">
        <f t="shared" si="342"/>
        <v>0</v>
      </c>
      <c r="AH271" s="70">
        <f t="shared" si="343"/>
        <v>0</v>
      </c>
      <c r="AI271" s="264">
        <f t="shared" si="344"/>
        <v>0</v>
      </c>
      <c r="AJ271" s="70">
        <f t="shared" si="345"/>
        <v>0</v>
      </c>
      <c r="AK271" s="264">
        <f t="shared" si="346"/>
        <v>0</v>
      </c>
      <c r="AL271" s="70">
        <f t="shared" si="347"/>
        <v>0</v>
      </c>
      <c r="AM271" s="264">
        <f t="shared" si="348"/>
        <v>0</v>
      </c>
      <c r="AN271" s="70">
        <f t="shared" si="349"/>
        <v>0</v>
      </c>
      <c r="AO271" s="264">
        <f t="shared" si="350"/>
        <v>0</v>
      </c>
      <c r="AP271" s="70">
        <f t="shared" si="351"/>
        <v>0</v>
      </c>
      <c r="AQ271" s="264">
        <f t="shared" si="352"/>
        <v>0</v>
      </c>
      <c r="AR271" s="70">
        <f t="shared" si="353"/>
        <v>0</v>
      </c>
      <c r="AS271" s="264">
        <f t="shared" si="354"/>
        <v>0</v>
      </c>
      <c r="AT271" s="70">
        <f t="shared" si="355"/>
        <v>0</v>
      </c>
      <c r="AU271" s="264">
        <f t="shared" si="356"/>
        <v>0</v>
      </c>
    </row>
    <row r="272" spans="1:47" ht="13.5" hidden="1" x14ac:dyDescent="0.25">
      <c r="A272" s="649">
        <v>6560</v>
      </c>
      <c r="B272" s="30" t="s">
        <v>2889</v>
      </c>
      <c r="C272" s="30" t="s">
        <v>1554</v>
      </c>
      <c r="D272" s="649" t="s">
        <v>1547</v>
      </c>
      <c r="E272" s="723"/>
      <c r="F272" s="674"/>
      <c r="G272" s="673"/>
      <c r="H272" s="672"/>
      <c r="I272" s="729"/>
      <c r="J272" s="672"/>
      <c r="K272" s="673"/>
      <c r="L272" s="672"/>
      <c r="M272" s="673"/>
      <c r="N272" s="672"/>
      <c r="O272" s="673"/>
      <c r="P272" s="657"/>
      <c r="Q272" s="675"/>
      <c r="R272" s="672"/>
      <c r="S272" s="673"/>
      <c r="T272" s="672"/>
      <c r="U272" s="673"/>
      <c r="V272" s="657"/>
      <c r="W272" s="676"/>
      <c r="X272" s="4047"/>
      <c r="Y272" s="4044"/>
      <c r="Z272" s="4047"/>
      <c r="AA272" s="3183"/>
      <c r="AB272" s="3183"/>
      <c r="AC272" s="3183"/>
      <c r="AD272" s="70">
        <f t="shared" si="339"/>
        <v>0</v>
      </c>
      <c r="AE272" s="264">
        <f t="shared" si="340"/>
        <v>0</v>
      </c>
      <c r="AF272" s="70">
        <f t="shared" si="341"/>
        <v>0</v>
      </c>
      <c r="AG272" s="264">
        <f t="shared" si="342"/>
        <v>0</v>
      </c>
      <c r="AH272" s="70">
        <f t="shared" si="343"/>
        <v>0</v>
      </c>
      <c r="AI272" s="264">
        <f t="shared" si="344"/>
        <v>0</v>
      </c>
      <c r="AJ272" s="70">
        <f t="shared" si="345"/>
        <v>0</v>
      </c>
      <c r="AK272" s="264">
        <f t="shared" si="346"/>
        <v>0</v>
      </c>
      <c r="AL272" s="70">
        <f t="shared" si="347"/>
        <v>0</v>
      </c>
      <c r="AM272" s="264">
        <f t="shared" si="348"/>
        <v>0</v>
      </c>
      <c r="AN272" s="70">
        <f t="shared" si="349"/>
        <v>0</v>
      </c>
      <c r="AO272" s="264">
        <f t="shared" si="350"/>
        <v>0</v>
      </c>
      <c r="AP272" s="70">
        <f t="shared" si="351"/>
        <v>0</v>
      </c>
      <c r="AQ272" s="264">
        <f t="shared" si="352"/>
        <v>0</v>
      </c>
      <c r="AR272" s="70">
        <f t="shared" si="353"/>
        <v>0</v>
      </c>
      <c r="AS272" s="264">
        <f t="shared" si="354"/>
        <v>0</v>
      </c>
      <c r="AT272" s="70">
        <f t="shared" si="355"/>
        <v>0</v>
      </c>
      <c r="AU272" s="264">
        <f t="shared" si="356"/>
        <v>0</v>
      </c>
    </row>
    <row r="273" spans="1:47" ht="13.5" hidden="1" x14ac:dyDescent="0.25">
      <c r="A273" s="649">
        <v>6570</v>
      </c>
      <c r="B273" s="30" t="s">
        <v>2890</v>
      </c>
      <c r="C273" s="30" t="s">
        <v>1554</v>
      </c>
      <c r="D273" s="649" t="s">
        <v>1548</v>
      </c>
      <c r="E273" s="723"/>
      <c r="F273" s="674"/>
      <c r="G273" s="673"/>
      <c r="H273" s="672"/>
      <c r="I273" s="729"/>
      <c r="J273" s="672"/>
      <c r="K273" s="673"/>
      <c r="L273" s="672"/>
      <c r="M273" s="673"/>
      <c r="N273" s="672"/>
      <c r="O273" s="673"/>
      <c r="P273" s="657"/>
      <c r="Q273" s="675"/>
      <c r="R273" s="672"/>
      <c r="S273" s="673"/>
      <c r="T273" s="672"/>
      <c r="U273" s="673"/>
      <c r="V273" s="657"/>
      <c r="W273" s="676"/>
      <c r="X273" s="4047"/>
      <c r="Y273" s="4044"/>
      <c r="Z273" s="4047"/>
      <c r="AA273" s="3183"/>
      <c r="AB273" s="3183"/>
      <c r="AC273" s="3183"/>
      <c r="AD273" s="70">
        <f t="shared" si="339"/>
        <v>-1</v>
      </c>
      <c r="AE273" s="264">
        <f t="shared" si="340"/>
        <v>-1</v>
      </c>
      <c r="AF273" s="70">
        <f t="shared" si="341"/>
        <v>-3</v>
      </c>
      <c r="AG273" s="264">
        <f t="shared" si="342"/>
        <v>-1</v>
      </c>
      <c r="AH273" s="70">
        <f t="shared" si="343"/>
        <v>-252</v>
      </c>
      <c r="AI273" s="264">
        <f t="shared" si="344"/>
        <v>-1</v>
      </c>
      <c r="AJ273" s="70">
        <f t="shared" si="345"/>
        <v>-135</v>
      </c>
      <c r="AK273" s="264">
        <f t="shared" si="346"/>
        <v>-1</v>
      </c>
      <c r="AL273" s="70">
        <f t="shared" si="347"/>
        <v>-83</v>
      </c>
      <c r="AM273" s="264">
        <f t="shared" si="348"/>
        <v>-1</v>
      </c>
      <c r="AN273" s="70">
        <f t="shared" si="349"/>
        <v>-52</v>
      </c>
      <c r="AO273" s="264">
        <f t="shared" si="350"/>
        <v>-1</v>
      </c>
      <c r="AP273" s="70">
        <f t="shared" si="351"/>
        <v>-5</v>
      </c>
      <c r="AQ273" s="264">
        <f t="shared" si="352"/>
        <v>-1</v>
      </c>
      <c r="AR273" s="70">
        <f t="shared" si="353"/>
        <v>-18</v>
      </c>
      <c r="AS273" s="264">
        <f t="shared" si="354"/>
        <v>-1</v>
      </c>
      <c r="AT273" s="70">
        <f t="shared" si="355"/>
        <v>-29</v>
      </c>
      <c r="AU273" s="264">
        <f t="shared" si="356"/>
        <v>-1</v>
      </c>
    </row>
    <row r="274" spans="1:47" ht="13.5" x14ac:dyDescent="0.25">
      <c r="A274" s="649">
        <v>6600</v>
      </c>
      <c r="B274" s="30" t="s">
        <v>366</v>
      </c>
      <c r="C274" s="30" t="s">
        <v>1554</v>
      </c>
      <c r="D274" s="649" t="s">
        <v>1549</v>
      </c>
      <c r="E274" s="723"/>
      <c r="F274" s="674">
        <f>+'17HPM_DATA_INPUT'!D185</f>
        <v>0</v>
      </c>
      <c r="G274" s="673">
        <f>+'17HPM_DATA_INPUT'!E185</f>
        <v>1</v>
      </c>
      <c r="H274" s="672">
        <f>+'17HPM_DATA_INPUT'!F185</f>
        <v>0</v>
      </c>
      <c r="I274" s="729">
        <f>+'17HPM_DATA_INPUT'!G185</f>
        <v>3</v>
      </c>
      <c r="J274" s="672">
        <f>+'17HPM_DATA_INPUT'!H185</f>
        <v>0</v>
      </c>
      <c r="K274" s="673">
        <f>+'17HPM_DATA_INPUT'!I185</f>
        <v>252</v>
      </c>
      <c r="L274" s="672">
        <f>+'17HPM_DATA_INPUT'!J185</f>
        <v>0</v>
      </c>
      <c r="M274" s="673">
        <f>+'17HPM_DATA_INPUT'!K185</f>
        <v>135</v>
      </c>
      <c r="N274" s="672">
        <f>+'17HPM_DATA_INPUT'!L185</f>
        <v>0</v>
      </c>
      <c r="O274" s="673">
        <f>+'17HPM_DATA_INPUT'!M185</f>
        <v>83</v>
      </c>
      <c r="P274" s="657">
        <f>+L274-N274</f>
        <v>0</v>
      </c>
      <c r="Q274" s="675">
        <f>+M274-O274</f>
        <v>52</v>
      </c>
      <c r="R274" s="672">
        <f>+'17HPM_DATA_INPUT'!P185</f>
        <v>0</v>
      </c>
      <c r="S274" s="673">
        <f>+'17HPM_DATA_INPUT'!Q185</f>
        <v>5</v>
      </c>
      <c r="T274" s="672">
        <f>+'17HPM_DATA_INPUT'!R185</f>
        <v>0</v>
      </c>
      <c r="U274" s="673">
        <f>+'17HPM_DATA_INPUT'!S185</f>
        <v>18</v>
      </c>
      <c r="V274" s="657">
        <f>+P274-R274-T274</f>
        <v>0</v>
      </c>
      <c r="W274" s="676">
        <f>+Q274-S274-U274</f>
        <v>29</v>
      </c>
      <c r="X274" s="4047"/>
      <c r="Y274" s="4044"/>
      <c r="Z274" s="4047"/>
      <c r="AA274" s="3183"/>
      <c r="AB274" s="3183"/>
      <c r="AC274" s="3183"/>
      <c r="AD274" s="70">
        <f t="shared" si="339"/>
        <v>-2</v>
      </c>
      <c r="AE274" s="264">
        <f t="shared" si="340"/>
        <v>-1</v>
      </c>
      <c r="AF274" s="70">
        <f t="shared" si="341"/>
        <v>-6</v>
      </c>
      <c r="AG274" s="264">
        <f t="shared" si="342"/>
        <v>-1</v>
      </c>
      <c r="AH274" s="70">
        <f t="shared" si="343"/>
        <v>-620</v>
      </c>
      <c r="AI274" s="264">
        <f t="shared" si="344"/>
        <v>-1</v>
      </c>
      <c r="AJ274" s="70">
        <f t="shared" si="345"/>
        <v>-192</v>
      </c>
      <c r="AK274" s="264">
        <f t="shared" si="346"/>
        <v>-1</v>
      </c>
      <c r="AL274" s="70">
        <f t="shared" si="347"/>
        <v>-148</v>
      </c>
      <c r="AM274" s="264">
        <f t="shared" si="348"/>
        <v>-1</v>
      </c>
      <c r="AN274" s="70">
        <f t="shared" si="349"/>
        <v>-44</v>
      </c>
      <c r="AO274" s="264">
        <f t="shared" si="350"/>
        <v>-1</v>
      </c>
      <c r="AP274" s="70">
        <f t="shared" si="351"/>
        <v>-13</v>
      </c>
      <c r="AQ274" s="264">
        <f t="shared" si="352"/>
        <v>-1</v>
      </c>
      <c r="AR274" s="70">
        <f t="shared" si="353"/>
        <v>-31</v>
      </c>
      <c r="AS274" s="264">
        <f t="shared" si="354"/>
        <v>-1</v>
      </c>
      <c r="AT274" s="70">
        <f t="shared" si="355"/>
        <v>0</v>
      </c>
      <c r="AU274" s="264">
        <f t="shared" si="356"/>
        <v>0</v>
      </c>
    </row>
    <row r="275" spans="1:47" ht="13.5" x14ac:dyDescent="0.25">
      <c r="A275" s="649">
        <v>6610</v>
      </c>
      <c r="B275" s="30" t="s">
        <v>377</v>
      </c>
      <c r="C275" s="30" t="s">
        <v>1554</v>
      </c>
      <c r="D275" s="649" t="s">
        <v>1550</v>
      </c>
      <c r="E275" s="723"/>
      <c r="F275" s="674">
        <f>+'17HPM_DATA_INPUT'!D186</f>
        <v>0</v>
      </c>
      <c r="G275" s="673">
        <f>+'17HPM_DATA_INPUT'!E186</f>
        <v>2</v>
      </c>
      <c r="H275" s="672">
        <f>+'17HPM_DATA_INPUT'!F186</f>
        <v>0</v>
      </c>
      <c r="I275" s="729">
        <f>+'17HPM_DATA_INPUT'!G186</f>
        <v>6</v>
      </c>
      <c r="J275" s="672">
        <f>+'17HPM_DATA_INPUT'!H186</f>
        <v>0</v>
      </c>
      <c r="K275" s="673">
        <f>+'17HPM_DATA_INPUT'!I186</f>
        <v>620</v>
      </c>
      <c r="L275" s="672">
        <f>+'17HPM_DATA_INPUT'!J186</f>
        <v>0</v>
      </c>
      <c r="M275" s="673">
        <f>+'17HPM_DATA_INPUT'!K186</f>
        <v>192</v>
      </c>
      <c r="N275" s="672">
        <f>+'17HPM_DATA_INPUT'!L186</f>
        <v>0</v>
      </c>
      <c r="O275" s="673">
        <f>+'17HPM_DATA_INPUT'!M186</f>
        <v>148</v>
      </c>
      <c r="P275" s="657">
        <f>+L275-N275</f>
        <v>0</v>
      </c>
      <c r="Q275" s="675">
        <f>+M275-O275</f>
        <v>44</v>
      </c>
      <c r="R275" s="672">
        <f>+'17HPM_DATA_INPUT'!P186</f>
        <v>0</v>
      </c>
      <c r="S275" s="673">
        <f>+'17HPM_DATA_INPUT'!Q186</f>
        <v>13</v>
      </c>
      <c r="T275" s="672">
        <f>+'17HPM_DATA_INPUT'!R186</f>
        <v>0</v>
      </c>
      <c r="U275" s="673">
        <f>+'17HPM_DATA_INPUT'!S186</f>
        <v>31</v>
      </c>
      <c r="V275" s="657">
        <f>+P275-R275-T275</f>
        <v>0</v>
      </c>
      <c r="W275" s="676">
        <f>+Q275-S275-U275</f>
        <v>0</v>
      </c>
      <c r="X275" s="4047"/>
      <c r="Y275" s="4044"/>
      <c r="Z275" s="4047"/>
      <c r="AA275" s="3183"/>
      <c r="AB275" s="3183"/>
      <c r="AC275" s="3183"/>
      <c r="AD275" s="70">
        <f t="shared" si="339"/>
        <v>0</v>
      </c>
      <c r="AE275" s="264">
        <f t="shared" si="340"/>
        <v>0</v>
      </c>
      <c r="AF275" s="70">
        <f t="shared" si="341"/>
        <v>0</v>
      </c>
      <c r="AG275" s="264">
        <f t="shared" si="342"/>
        <v>0</v>
      </c>
      <c r="AH275" s="70">
        <f t="shared" si="343"/>
        <v>0</v>
      </c>
      <c r="AI275" s="264">
        <f t="shared" si="344"/>
        <v>0</v>
      </c>
      <c r="AJ275" s="70">
        <f t="shared" si="345"/>
        <v>0</v>
      </c>
      <c r="AK275" s="264">
        <f t="shared" si="346"/>
        <v>0</v>
      </c>
      <c r="AL275" s="70">
        <f t="shared" si="347"/>
        <v>0</v>
      </c>
      <c r="AM275" s="264">
        <f t="shared" si="348"/>
        <v>0</v>
      </c>
      <c r="AN275" s="70">
        <f t="shared" si="349"/>
        <v>0</v>
      </c>
      <c r="AO275" s="264">
        <f t="shared" si="350"/>
        <v>0</v>
      </c>
      <c r="AP275" s="70">
        <f t="shared" si="351"/>
        <v>0</v>
      </c>
      <c r="AQ275" s="264">
        <f t="shared" si="352"/>
        <v>0</v>
      </c>
      <c r="AR275" s="70">
        <f t="shared" si="353"/>
        <v>0</v>
      </c>
      <c r="AS275" s="264">
        <f t="shared" si="354"/>
        <v>0</v>
      </c>
      <c r="AT275" s="70">
        <f t="shared" si="355"/>
        <v>0</v>
      </c>
      <c r="AU275" s="264">
        <f t="shared" si="356"/>
        <v>0</v>
      </c>
    </row>
    <row r="276" spans="1:47" ht="13.5" hidden="1" x14ac:dyDescent="0.25">
      <c r="A276" s="649">
        <v>6630</v>
      </c>
      <c r="B276" s="30" t="s">
        <v>2893</v>
      </c>
      <c r="C276" s="30" t="s">
        <v>1554</v>
      </c>
      <c r="D276" s="649" t="s">
        <v>1551</v>
      </c>
      <c r="E276" s="723"/>
      <c r="F276" s="674"/>
      <c r="G276" s="673"/>
      <c r="H276" s="672"/>
      <c r="I276" s="704"/>
      <c r="J276" s="672"/>
      <c r="K276" s="704"/>
      <c r="L276" s="672"/>
      <c r="M276" s="704"/>
      <c r="N276" s="672"/>
      <c r="O276" s="704"/>
      <c r="P276" s="657"/>
      <c r="Q276" s="1199"/>
      <c r="R276" s="672"/>
      <c r="S276" s="704"/>
      <c r="T276" s="672"/>
      <c r="U276" s="704"/>
      <c r="V276" s="657"/>
      <c r="W276" s="676"/>
      <c r="X276" s="4047"/>
      <c r="Y276" s="4044"/>
      <c r="Z276" s="4047"/>
      <c r="AA276" s="3183"/>
      <c r="AB276" s="3183"/>
      <c r="AC276" s="3183"/>
      <c r="AD276" s="70">
        <f t="shared" si="339"/>
        <v>0</v>
      </c>
      <c r="AE276" s="264">
        <f t="shared" si="340"/>
        <v>0</v>
      </c>
      <c r="AF276" s="70">
        <f t="shared" si="341"/>
        <v>0</v>
      </c>
      <c r="AG276" s="264">
        <f t="shared" si="342"/>
        <v>0</v>
      </c>
      <c r="AH276" s="70">
        <f t="shared" si="343"/>
        <v>0</v>
      </c>
      <c r="AI276" s="264">
        <f t="shared" si="344"/>
        <v>0</v>
      </c>
      <c r="AJ276" s="70">
        <f t="shared" si="345"/>
        <v>0</v>
      </c>
      <c r="AK276" s="264">
        <f t="shared" si="346"/>
        <v>0</v>
      </c>
      <c r="AL276" s="70">
        <f t="shared" si="347"/>
        <v>0</v>
      </c>
      <c r="AM276" s="264">
        <f t="shared" si="348"/>
        <v>0</v>
      </c>
      <c r="AN276" s="70">
        <f t="shared" si="349"/>
        <v>0</v>
      </c>
      <c r="AO276" s="264">
        <f t="shared" si="350"/>
        <v>0</v>
      </c>
      <c r="AP276" s="70">
        <f t="shared" si="351"/>
        <v>0</v>
      </c>
      <c r="AQ276" s="264">
        <f t="shared" si="352"/>
        <v>0</v>
      </c>
      <c r="AR276" s="70">
        <f t="shared" si="353"/>
        <v>0</v>
      </c>
      <c r="AS276" s="264">
        <f t="shared" si="354"/>
        <v>0</v>
      </c>
      <c r="AT276" s="70">
        <f t="shared" si="355"/>
        <v>0</v>
      </c>
      <c r="AU276" s="264">
        <f t="shared" si="356"/>
        <v>0</v>
      </c>
    </row>
    <row r="277" spans="1:47" ht="13.5" hidden="1" x14ac:dyDescent="0.25">
      <c r="A277" s="649">
        <v>6670</v>
      </c>
      <c r="B277" s="30" t="s">
        <v>2897</v>
      </c>
      <c r="C277" s="30" t="s">
        <v>1554</v>
      </c>
      <c r="D277" s="649" t="s">
        <v>1553</v>
      </c>
      <c r="E277" s="723"/>
      <c r="F277" s="656"/>
      <c r="G277" s="651"/>
      <c r="H277" s="654"/>
      <c r="I277" s="686"/>
      <c r="J277" s="654"/>
      <c r="K277" s="686"/>
      <c r="L277" s="654"/>
      <c r="M277" s="686"/>
      <c r="N277" s="654"/>
      <c r="O277" s="704"/>
      <c r="P277" s="650"/>
      <c r="Q277" s="666"/>
      <c r="R277" s="654"/>
      <c r="S277" s="686"/>
      <c r="T277" s="654"/>
      <c r="U277" s="686"/>
      <c r="V277" s="650"/>
      <c r="W277" s="653"/>
      <c r="X277" s="4047"/>
      <c r="Y277" s="4044"/>
      <c r="Z277" s="4047"/>
      <c r="AA277" s="3183"/>
      <c r="AB277" s="3183"/>
      <c r="AC277" s="3183"/>
      <c r="AD277" s="261">
        <f t="shared" si="339"/>
        <v>-21</v>
      </c>
      <c r="AE277" s="262">
        <f t="shared" si="340"/>
        <v>-0.5</v>
      </c>
      <c r="AF277" s="18">
        <f t="shared" si="341"/>
        <v>-31</v>
      </c>
      <c r="AG277" s="262">
        <f t="shared" si="342"/>
        <v>-0.59615384615384615</v>
      </c>
      <c r="AH277" s="18">
        <f t="shared" si="343"/>
        <v>-22383</v>
      </c>
      <c r="AI277" s="262">
        <f t="shared" si="344"/>
        <v>-0.83765577635567534</v>
      </c>
      <c r="AJ277" s="18">
        <f t="shared" si="345"/>
        <v>-6831</v>
      </c>
      <c r="AK277" s="262">
        <f t="shared" si="346"/>
        <v>-0.79154113557358052</v>
      </c>
      <c r="AL277" s="18">
        <f t="shared" si="347"/>
        <v>-4106</v>
      </c>
      <c r="AM277" s="262">
        <f t="shared" si="348"/>
        <v>-0.71408695652173915</v>
      </c>
      <c r="AN277" s="18">
        <f t="shared" si="349"/>
        <v>-2725</v>
      </c>
      <c r="AO277" s="262">
        <f t="shared" si="350"/>
        <v>-0.94618055555555558</v>
      </c>
      <c r="AP277" s="18">
        <f t="shared" si="351"/>
        <v>-892</v>
      </c>
      <c r="AQ277" s="262">
        <f t="shared" si="352"/>
        <v>-0.90558375634517763</v>
      </c>
      <c r="AR277" s="18">
        <f t="shared" si="353"/>
        <v>-913</v>
      </c>
      <c r="AS277" s="262">
        <f t="shared" si="354"/>
        <v>-0.79253472222222221</v>
      </c>
      <c r="AT277" s="18">
        <f t="shared" si="355"/>
        <v>-920</v>
      </c>
      <c r="AU277" s="263">
        <f t="shared" si="356"/>
        <v>-1.2382234185733514</v>
      </c>
    </row>
    <row r="278" spans="1:47" ht="13.5" x14ac:dyDescent="0.25">
      <c r="A278" s="659">
        <v>60</v>
      </c>
      <c r="B278" s="30" t="e">
        <v>#N/A</v>
      </c>
      <c r="C278" s="30" t="e">
        <v>#N/A</v>
      </c>
      <c r="D278" s="659" t="s">
        <v>2609</v>
      </c>
      <c r="E278" s="723"/>
      <c r="F278" s="660">
        <f>+'17HPM_DATA_INPUT'!D187</f>
        <v>21</v>
      </c>
      <c r="G278" s="664">
        <f>+'17HPM_DATA_INPUT'!E187</f>
        <v>42</v>
      </c>
      <c r="H278" s="661">
        <f>+'17HPM_DATA_INPUT'!F187</f>
        <v>21</v>
      </c>
      <c r="I278" s="665">
        <f>+'17HPM_DATA_INPUT'!G187</f>
        <v>52</v>
      </c>
      <c r="J278" s="661">
        <f>SUM(J269:J277)</f>
        <v>4338</v>
      </c>
      <c r="K278" s="665">
        <f t="shared" ref="K278:N278" si="357">SUM(K269:K277)</f>
        <v>26721</v>
      </c>
      <c r="L278" s="661">
        <f t="shared" si="357"/>
        <v>1799</v>
      </c>
      <c r="M278" s="665">
        <f t="shared" si="357"/>
        <v>8630</v>
      </c>
      <c r="N278" s="661">
        <f t="shared" si="357"/>
        <v>1644</v>
      </c>
      <c r="O278" s="665">
        <f>SUM(O269:O277)</f>
        <v>5750</v>
      </c>
      <c r="P278" s="661">
        <f t="shared" si="329"/>
        <v>155</v>
      </c>
      <c r="Q278" s="665">
        <f t="shared" si="330"/>
        <v>2880</v>
      </c>
      <c r="R278" s="661">
        <f>SUM(R269:R277)</f>
        <v>93</v>
      </c>
      <c r="S278" s="665">
        <f>SUM(S269:S277)</f>
        <v>985</v>
      </c>
      <c r="T278" s="661">
        <f>SUM(T269:T277)</f>
        <v>239</v>
      </c>
      <c r="U278" s="665">
        <f>SUM(U269:U277)</f>
        <v>1152</v>
      </c>
      <c r="V278" s="661">
        <f t="shared" ref="V278:W280" si="358">+P278-R278-T278</f>
        <v>-177</v>
      </c>
      <c r="W278" s="663">
        <f t="shared" si="358"/>
        <v>743</v>
      </c>
      <c r="X278" s="4047"/>
      <c r="Y278" s="4044"/>
      <c r="Z278" s="4047"/>
      <c r="AA278" s="3183"/>
      <c r="AB278" s="3183"/>
      <c r="AC278" s="3183"/>
      <c r="AD278" s="70">
        <f t="shared" si="339"/>
        <v>-10</v>
      </c>
      <c r="AE278" s="264">
        <f t="shared" si="340"/>
        <v>-8.4745762711864403E-2</v>
      </c>
      <c r="AF278" s="70">
        <f t="shared" si="341"/>
        <v>-31</v>
      </c>
      <c r="AG278" s="264">
        <f t="shared" si="342"/>
        <v>-0.20805369127516779</v>
      </c>
      <c r="AH278" s="70">
        <f t="shared" si="343"/>
        <v>-13192</v>
      </c>
      <c r="AI278" s="264">
        <f t="shared" si="344"/>
        <v>-0.20938685459422568</v>
      </c>
      <c r="AJ278" s="70">
        <f t="shared" si="345"/>
        <v>-5037</v>
      </c>
      <c r="AK278" s="264">
        <f t="shared" si="346"/>
        <v>-0.2574626865671642</v>
      </c>
      <c r="AL278" s="70">
        <f t="shared" si="347"/>
        <v>-5558</v>
      </c>
      <c r="AM278" s="264">
        <f t="shared" si="348"/>
        <v>-0.23240643947313402</v>
      </c>
      <c r="AN278" s="70">
        <f t="shared" si="349"/>
        <v>521</v>
      </c>
      <c r="AO278" s="264">
        <f t="shared" si="350"/>
        <v>0.11974258791082509</v>
      </c>
      <c r="AP278" s="70">
        <f t="shared" si="351"/>
        <v>-197</v>
      </c>
      <c r="AQ278" s="264">
        <f t="shared" si="352"/>
        <v>-0.15899919289749798</v>
      </c>
      <c r="AR278" s="70">
        <f t="shared" si="353"/>
        <v>-722</v>
      </c>
      <c r="AS278" s="264">
        <f t="shared" si="354"/>
        <v>-0.21272834413671185</v>
      </c>
      <c r="AT278" s="70">
        <f t="shared" si="355"/>
        <v>1440</v>
      </c>
      <c r="AU278" s="264">
        <f t="shared" si="356"/>
        <v>0.16028495102404275</v>
      </c>
    </row>
    <row r="279" spans="1:47" ht="17.25" customHeight="1" x14ac:dyDescent="0.25">
      <c r="A279" s="649">
        <v>5000</v>
      </c>
      <c r="B279" s="30" t="s">
        <v>2863</v>
      </c>
      <c r="C279" s="30" t="s">
        <v>1554</v>
      </c>
      <c r="D279" s="649" t="s">
        <v>1544</v>
      </c>
      <c r="E279" s="723"/>
      <c r="F279" s="656">
        <f>+'17HPM_DATA_INPUT'!D188</f>
        <v>108</v>
      </c>
      <c r="G279" s="651">
        <f>+'17HPM_DATA_INPUT'!E188</f>
        <v>118</v>
      </c>
      <c r="H279" s="654">
        <f>+'17HPM_DATA_INPUT'!F188</f>
        <v>118</v>
      </c>
      <c r="I279" s="690">
        <f>+'17HPM_DATA_INPUT'!G188</f>
        <v>149</v>
      </c>
      <c r="J279" s="654">
        <f>+'17HPM_DATA_INPUT'!H188</f>
        <v>49811</v>
      </c>
      <c r="K279" s="651">
        <f>+'17HPM_DATA_INPUT'!I188</f>
        <v>63003</v>
      </c>
      <c r="L279" s="654">
        <f>+'17HPM_DATA_INPUT'!J188</f>
        <v>14527</v>
      </c>
      <c r="M279" s="651">
        <f>+'17HPM_DATA_INPUT'!K188</f>
        <v>19564</v>
      </c>
      <c r="N279" s="654">
        <f>+'17HPM_DATA_INPUT'!L188</f>
        <v>18357</v>
      </c>
      <c r="O279" s="673">
        <f>+'17HPM_DATA_INPUT'!M188</f>
        <v>23915</v>
      </c>
      <c r="P279" s="650">
        <f t="shared" si="329"/>
        <v>-3830</v>
      </c>
      <c r="Q279" s="652">
        <f t="shared" si="330"/>
        <v>-4351</v>
      </c>
      <c r="R279" s="654">
        <f>+'17HPM_DATA_INPUT'!P188</f>
        <v>1042</v>
      </c>
      <c r="S279" s="651">
        <f>+'17HPM_DATA_INPUT'!Q188</f>
        <v>1239</v>
      </c>
      <c r="T279" s="654">
        <f>+'17HPM_DATA_INPUT'!R188</f>
        <v>2672</v>
      </c>
      <c r="U279" s="651">
        <f>+'17HPM_DATA_INPUT'!S188</f>
        <v>3394</v>
      </c>
      <c r="V279" s="650">
        <f t="shared" si="358"/>
        <v>-7544</v>
      </c>
      <c r="W279" s="653">
        <f t="shared" si="358"/>
        <v>-8984</v>
      </c>
      <c r="X279" s="4047"/>
      <c r="Y279" s="4044"/>
      <c r="Z279" s="4047"/>
      <c r="AA279" s="3183"/>
      <c r="AB279" s="3183"/>
      <c r="AC279" s="3183"/>
      <c r="AD279" s="70">
        <f t="shared" si="339"/>
        <v>0</v>
      </c>
      <c r="AE279" s="264">
        <f t="shared" si="340"/>
        <v>0</v>
      </c>
      <c r="AF279" s="70">
        <f t="shared" si="341"/>
        <v>0</v>
      </c>
      <c r="AG279" s="264">
        <f t="shared" si="342"/>
        <v>0</v>
      </c>
      <c r="AH279" s="70">
        <f t="shared" si="343"/>
        <v>0</v>
      </c>
      <c r="AI279" s="264">
        <f t="shared" si="344"/>
        <v>0</v>
      </c>
      <c r="AJ279" s="70">
        <f t="shared" si="345"/>
        <v>0</v>
      </c>
      <c r="AK279" s="264">
        <f t="shared" si="346"/>
        <v>0</v>
      </c>
      <c r="AL279" s="70">
        <f t="shared" si="347"/>
        <v>0</v>
      </c>
      <c r="AM279" s="264">
        <f t="shared" si="348"/>
        <v>0</v>
      </c>
      <c r="AN279" s="70">
        <f t="shared" si="349"/>
        <v>0</v>
      </c>
      <c r="AO279" s="264">
        <f t="shared" si="350"/>
        <v>0</v>
      </c>
      <c r="AP279" s="70">
        <f t="shared" si="351"/>
        <v>0</v>
      </c>
      <c r="AQ279" s="264">
        <f t="shared" si="352"/>
        <v>0</v>
      </c>
      <c r="AR279" s="70">
        <f t="shared" si="353"/>
        <v>0</v>
      </c>
      <c r="AS279" s="264">
        <f t="shared" si="354"/>
        <v>0</v>
      </c>
      <c r="AT279" s="70">
        <f t="shared" si="355"/>
        <v>0</v>
      </c>
      <c r="AU279" s="264">
        <f t="shared" si="356"/>
        <v>0</v>
      </c>
    </row>
    <row r="280" spans="1:47" ht="13.5" hidden="1" x14ac:dyDescent="0.25">
      <c r="A280" s="649">
        <v>5020</v>
      </c>
      <c r="B280" s="30" t="s">
        <v>2864</v>
      </c>
      <c r="C280" s="30" t="s">
        <v>1554</v>
      </c>
      <c r="D280" s="649" t="s">
        <v>1545</v>
      </c>
      <c r="E280" s="723"/>
      <c r="F280" s="674">
        <f>+'17HPM_DATA_INPUT'!D189</f>
        <v>0</v>
      </c>
      <c r="G280" s="673">
        <f>+'17HPM_DATA_INPUT'!E189</f>
        <v>0</v>
      </c>
      <c r="H280" s="672">
        <f>+'17HPM_DATA_INPUT'!F189</f>
        <v>0</v>
      </c>
      <c r="I280" s="729">
        <f>+'17HPM_DATA_INPUT'!G189</f>
        <v>0</v>
      </c>
      <c r="J280" s="672">
        <f>+'17HPM_DATA_INPUT'!H189</f>
        <v>0</v>
      </c>
      <c r="K280" s="673">
        <f>+'17HPM_DATA_INPUT'!I189</f>
        <v>0</v>
      </c>
      <c r="L280" s="672">
        <f>+'17HPM_DATA_INPUT'!J189</f>
        <v>0</v>
      </c>
      <c r="M280" s="673">
        <f>+'17HPM_DATA_INPUT'!K189</f>
        <v>0</v>
      </c>
      <c r="N280" s="672">
        <f>+'17HPM_DATA_INPUT'!L189</f>
        <v>0</v>
      </c>
      <c r="O280" s="673">
        <f>+'17HPM_DATA_INPUT'!M189</f>
        <v>0</v>
      </c>
      <c r="P280" s="657">
        <f t="shared" si="329"/>
        <v>0</v>
      </c>
      <c r="Q280" s="675">
        <f t="shared" si="330"/>
        <v>0</v>
      </c>
      <c r="R280" s="672">
        <f>+'17HPM_DATA_INPUT'!P189</f>
        <v>0</v>
      </c>
      <c r="S280" s="673">
        <f>+'17HPM_DATA_INPUT'!Q189</f>
        <v>0</v>
      </c>
      <c r="T280" s="672">
        <f>+'17HPM_DATA_INPUT'!R189</f>
        <v>0</v>
      </c>
      <c r="U280" s="673">
        <f>+'17HPM_DATA_INPUT'!S189</f>
        <v>0</v>
      </c>
      <c r="V280" s="657">
        <f t="shared" si="358"/>
        <v>0</v>
      </c>
      <c r="W280" s="676">
        <f t="shared" si="358"/>
        <v>0</v>
      </c>
      <c r="X280" s="4047"/>
      <c r="Y280" s="4044"/>
      <c r="Z280" s="4047"/>
      <c r="AA280" s="3183"/>
      <c r="AB280" s="3183"/>
      <c r="AC280" s="3183"/>
      <c r="AD280" s="70">
        <f t="shared" si="339"/>
        <v>0</v>
      </c>
      <c r="AE280" s="264">
        <f t="shared" si="340"/>
        <v>0</v>
      </c>
      <c r="AF280" s="70">
        <f t="shared" si="341"/>
        <v>0</v>
      </c>
      <c r="AG280" s="264">
        <f t="shared" si="342"/>
        <v>0</v>
      </c>
      <c r="AH280" s="70">
        <f t="shared" si="343"/>
        <v>0</v>
      </c>
      <c r="AI280" s="264">
        <f t="shared" si="344"/>
        <v>0</v>
      </c>
      <c r="AJ280" s="70">
        <f t="shared" si="345"/>
        <v>0</v>
      </c>
      <c r="AK280" s="264">
        <f t="shared" si="346"/>
        <v>0</v>
      </c>
      <c r="AL280" s="70">
        <f t="shared" si="347"/>
        <v>0</v>
      </c>
      <c r="AM280" s="264">
        <f t="shared" si="348"/>
        <v>0</v>
      </c>
      <c r="AN280" s="70">
        <f t="shared" si="349"/>
        <v>0</v>
      </c>
      <c r="AO280" s="264">
        <f t="shared" si="350"/>
        <v>0</v>
      </c>
      <c r="AP280" s="70">
        <f t="shared" si="351"/>
        <v>0</v>
      </c>
      <c r="AQ280" s="264">
        <f t="shared" si="352"/>
        <v>0</v>
      </c>
      <c r="AR280" s="70">
        <f t="shared" si="353"/>
        <v>0</v>
      </c>
      <c r="AS280" s="264">
        <f t="shared" si="354"/>
        <v>0</v>
      </c>
      <c r="AT280" s="70">
        <f t="shared" si="355"/>
        <v>0</v>
      </c>
      <c r="AU280" s="264">
        <f t="shared" si="356"/>
        <v>0</v>
      </c>
    </row>
    <row r="281" spans="1:47" ht="13.5" hidden="1" x14ac:dyDescent="0.25">
      <c r="A281" s="649">
        <v>5030</v>
      </c>
      <c r="B281" s="30" t="s">
        <v>2865</v>
      </c>
      <c r="C281" s="30" t="s">
        <v>1554</v>
      </c>
      <c r="D281" s="649" t="s">
        <v>1546</v>
      </c>
      <c r="E281" s="723"/>
      <c r="F281" s="674">
        <f>+'17HPM_DATA_INPUT'!D190</f>
        <v>0</v>
      </c>
      <c r="G281" s="673">
        <f>+'17HPM_DATA_INPUT'!E190</f>
        <v>0</v>
      </c>
      <c r="H281" s="672">
        <f>+'17HPM_DATA_INPUT'!F190</f>
        <v>0</v>
      </c>
      <c r="I281" s="729">
        <f>+'17HPM_DATA_INPUT'!G190</f>
        <v>0</v>
      </c>
      <c r="J281" s="672">
        <f>+'17HPM_DATA_INPUT'!H190</f>
        <v>0</v>
      </c>
      <c r="K281" s="673">
        <f>+'17HPM_DATA_INPUT'!I190</f>
        <v>0</v>
      </c>
      <c r="L281" s="672">
        <f>+'17HPM_DATA_INPUT'!J190</f>
        <v>0</v>
      </c>
      <c r="M281" s="673">
        <f>+'17HPM_DATA_INPUT'!K190</f>
        <v>0</v>
      </c>
      <c r="N281" s="672">
        <f>+'17HPM_DATA_INPUT'!L190</f>
        <v>0</v>
      </c>
      <c r="O281" s="673">
        <f>+'17HPM_DATA_INPUT'!M190</f>
        <v>0</v>
      </c>
      <c r="P281" s="657">
        <f>+L281-N281</f>
        <v>0</v>
      </c>
      <c r="Q281" s="675">
        <f>+M281-O281</f>
        <v>0</v>
      </c>
      <c r="R281" s="672">
        <f>+'17HPM_DATA_INPUT'!P190</f>
        <v>0</v>
      </c>
      <c r="S281" s="673">
        <f>+'17HPM_DATA_INPUT'!Q190</f>
        <v>0</v>
      </c>
      <c r="T281" s="672">
        <f>+'17HPM_DATA_INPUT'!R190</f>
        <v>0</v>
      </c>
      <c r="U281" s="673">
        <f>+'17HPM_DATA_INPUT'!S190</f>
        <v>0</v>
      </c>
      <c r="V281" s="657">
        <f>+P281-R281-T281</f>
        <v>0</v>
      </c>
      <c r="W281" s="676">
        <f>+Q281-S281-U281</f>
        <v>0</v>
      </c>
      <c r="X281" s="4047"/>
      <c r="Y281" s="4044"/>
      <c r="Z281" s="4047"/>
      <c r="AA281" s="3183"/>
      <c r="AB281" s="3183"/>
      <c r="AC281" s="3183"/>
      <c r="AD281" s="70">
        <f t="shared" si="339"/>
        <v>0</v>
      </c>
      <c r="AE281" s="264">
        <f t="shared" si="340"/>
        <v>0</v>
      </c>
      <c r="AF281" s="70">
        <f t="shared" si="341"/>
        <v>0</v>
      </c>
      <c r="AG281" s="264">
        <f t="shared" si="342"/>
        <v>0</v>
      </c>
      <c r="AH281" s="70">
        <f t="shared" si="343"/>
        <v>0</v>
      </c>
      <c r="AI281" s="264">
        <f t="shared" si="344"/>
        <v>0</v>
      </c>
      <c r="AJ281" s="70">
        <f t="shared" si="345"/>
        <v>0</v>
      </c>
      <c r="AK281" s="264">
        <f t="shared" si="346"/>
        <v>0</v>
      </c>
      <c r="AL281" s="70">
        <f t="shared" si="347"/>
        <v>0</v>
      </c>
      <c r="AM281" s="264">
        <f t="shared" si="348"/>
        <v>0</v>
      </c>
      <c r="AN281" s="70">
        <f t="shared" si="349"/>
        <v>0</v>
      </c>
      <c r="AO281" s="264">
        <f t="shared" si="350"/>
        <v>0</v>
      </c>
      <c r="AP281" s="70">
        <f t="shared" si="351"/>
        <v>0</v>
      </c>
      <c r="AQ281" s="264">
        <f t="shared" si="352"/>
        <v>0</v>
      </c>
      <c r="AR281" s="70">
        <f t="shared" si="353"/>
        <v>0</v>
      </c>
      <c r="AS281" s="264">
        <f t="shared" si="354"/>
        <v>0</v>
      </c>
      <c r="AT281" s="70">
        <f t="shared" si="355"/>
        <v>0</v>
      </c>
      <c r="AU281" s="264">
        <f t="shared" si="356"/>
        <v>0</v>
      </c>
    </row>
    <row r="282" spans="1:47" ht="13.5" hidden="1" x14ac:dyDescent="0.25">
      <c r="A282" s="649">
        <v>6560</v>
      </c>
      <c r="B282" s="30" t="s">
        <v>2889</v>
      </c>
      <c r="C282" s="30" t="s">
        <v>1554</v>
      </c>
      <c r="D282" s="649" t="s">
        <v>1547</v>
      </c>
      <c r="E282" s="723"/>
      <c r="F282" s="674">
        <f>+'17HPM_DATA_INPUT'!D191</f>
        <v>0</v>
      </c>
      <c r="G282" s="673">
        <f>+'17HPM_DATA_INPUT'!E191</f>
        <v>0</v>
      </c>
      <c r="H282" s="672">
        <f>+'17HPM_DATA_INPUT'!F191</f>
        <v>0</v>
      </c>
      <c r="I282" s="729">
        <f>+'17HPM_DATA_INPUT'!G191</f>
        <v>0</v>
      </c>
      <c r="J282" s="672">
        <f>+'17HPM_DATA_INPUT'!H191</f>
        <v>0</v>
      </c>
      <c r="K282" s="673">
        <f>+'17HPM_DATA_INPUT'!I191</f>
        <v>0</v>
      </c>
      <c r="L282" s="672">
        <f>+'17HPM_DATA_INPUT'!J191</f>
        <v>0</v>
      </c>
      <c r="M282" s="673">
        <f>+'17HPM_DATA_INPUT'!K191</f>
        <v>0</v>
      </c>
      <c r="N282" s="672">
        <f>+'17HPM_DATA_INPUT'!L191</f>
        <v>0</v>
      </c>
      <c r="O282" s="673">
        <f>+'17HPM_DATA_INPUT'!M191</f>
        <v>0</v>
      </c>
      <c r="P282" s="657">
        <f t="shared" si="329"/>
        <v>0</v>
      </c>
      <c r="Q282" s="675">
        <f t="shared" si="330"/>
        <v>0</v>
      </c>
      <c r="R282" s="672">
        <f>+'17HPM_DATA_INPUT'!P191</f>
        <v>0</v>
      </c>
      <c r="S282" s="673">
        <f>+'17HPM_DATA_INPUT'!Q191</f>
        <v>0</v>
      </c>
      <c r="T282" s="672">
        <f>+'17HPM_DATA_INPUT'!R191</f>
        <v>0</v>
      </c>
      <c r="U282" s="673">
        <f>+'17HPM_DATA_INPUT'!S191</f>
        <v>0</v>
      </c>
      <c r="V282" s="657">
        <f>+P282-R282-T282</f>
        <v>0</v>
      </c>
      <c r="W282" s="676">
        <f>+Q282-S282-U282</f>
        <v>0</v>
      </c>
      <c r="X282" s="4047"/>
      <c r="Y282" s="4044"/>
      <c r="Z282" s="4047"/>
      <c r="AA282" s="3183"/>
      <c r="AB282" s="3183"/>
      <c r="AC282" s="3183"/>
      <c r="AD282" s="70">
        <f t="shared" si="339"/>
        <v>0</v>
      </c>
      <c r="AE282" s="264">
        <f t="shared" si="340"/>
        <v>0</v>
      </c>
      <c r="AF282" s="70">
        <f t="shared" si="341"/>
        <v>0</v>
      </c>
      <c r="AG282" s="264">
        <f t="shared" si="342"/>
        <v>0</v>
      </c>
      <c r="AH282" s="70">
        <f t="shared" si="343"/>
        <v>0</v>
      </c>
      <c r="AI282" s="264">
        <f t="shared" si="344"/>
        <v>0</v>
      </c>
      <c r="AJ282" s="70">
        <f t="shared" si="345"/>
        <v>0</v>
      </c>
      <c r="AK282" s="264">
        <f t="shared" si="346"/>
        <v>0</v>
      </c>
      <c r="AL282" s="70">
        <f t="shared" si="347"/>
        <v>0</v>
      </c>
      <c r="AM282" s="264">
        <f t="shared" si="348"/>
        <v>0</v>
      </c>
      <c r="AN282" s="70">
        <f t="shared" si="349"/>
        <v>0</v>
      </c>
      <c r="AO282" s="264">
        <f t="shared" si="350"/>
        <v>0</v>
      </c>
      <c r="AP282" s="70">
        <f t="shared" si="351"/>
        <v>0</v>
      </c>
      <c r="AQ282" s="264">
        <f t="shared" si="352"/>
        <v>0</v>
      </c>
      <c r="AR282" s="70">
        <f t="shared" si="353"/>
        <v>0</v>
      </c>
      <c r="AS282" s="264">
        <f t="shared" si="354"/>
        <v>0</v>
      </c>
      <c r="AT282" s="70">
        <f t="shared" si="355"/>
        <v>0</v>
      </c>
      <c r="AU282" s="264">
        <f t="shared" si="356"/>
        <v>0</v>
      </c>
    </row>
    <row r="283" spans="1:47" ht="13.5" hidden="1" x14ac:dyDescent="0.25">
      <c r="A283" s="649">
        <v>6570</v>
      </c>
      <c r="B283" s="30" t="s">
        <v>2890</v>
      </c>
      <c r="C283" s="30" t="s">
        <v>1554</v>
      </c>
      <c r="D283" s="649" t="s">
        <v>1548</v>
      </c>
      <c r="E283" s="723"/>
      <c r="F283" s="674"/>
      <c r="G283" s="673"/>
      <c r="H283" s="672"/>
      <c r="I283" s="729"/>
      <c r="J283" s="672"/>
      <c r="K283" s="673"/>
      <c r="L283" s="672"/>
      <c r="M283" s="673"/>
      <c r="N283" s="672"/>
      <c r="O283" s="673"/>
      <c r="P283" s="657"/>
      <c r="Q283" s="675"/>
      <c r="R283" s="672"/>
      <c r="S283" s="673"/>
      <c r="T283" s="672"/>
      <c r="U283" s="673"/>
      <c r="V283" s="657"/>
      <c r="W283" s="676"/>
      <c r="X283" s="4047"/>
      <c r="Y283" s="4044"/>
      <c r="Z283" s="4047"/>
      <c r="AA283" s="3183"/>
      <c r="AB283" s="3183"/>
      <c r="AC283" s="3183"/>
      <c r="AD283" s="70">
        <f t="shared" si="339"/>
        <v>0</v>
      </c>
      <c r="AE283" s="264">
        <f t="shared" si="340"/>
        <v>0</v>
      </c>
      <c r="AF283" s="70">
        <f t="shared" si="341"/>
        <v>0</v>
      </c>
      <c r="AG283" s="264">
        <f t="shared" si="342"/>
        <v>0</v>
      </c>
      <c r="AH283" s="70">
        <f t="shared" si="343"/>
        <v>0</v>
      </c>
      <c r="AI283" s="264">
        <f t="shared" si="344"/>
        <v>0</v>
      </c>
      <c r="AJ283" s="70">
        <f t="shared" si="345"/>
        <v>0</v>
      </c>
      <c r="AK283" s="264">
        <f t="shared" si="346"/>
        <v>0</v>
      </c>
      <c r="AL283" s="70">
        <f t="shared" si="347"/>
        <v>0</v>
      </c>
      <c r="AM283" s="264">
        <f t="shared" si="348"/>
        <v>0</v>
      </c>
      <c r="AN283" s="70">
        <f t="shared" si="349"/>
        <v>0</v>
      </c>
      <c r="AO283" s="264">
        <f t="shared" si="350"/>
        <v>0</v>
      </c>
      <c r="AP283" s="70">
        <f t="shared" si="351"/>
        <v>0</v>
      </c>
      <c r="AQ283" s="264">
        <f t="shared" si="352"/>
        <v>0</v>
      </c>
      <c r="AR283" s="70">
        <f t="shared" si="353"/>
        <v>0</v>
      </c>
      <c r="AS283" s="264">
        <f t="shared" si="354"/>
        <v>0</v>
      </c>
      <c r="AT283" s="70">
        <f t="shared" si="355"/>
        <v>0</v>
      </c>
      <c r="AU283" s="264">
        <f t="shared" si="356"/>
        <v>0</v>
      </c>
    </row>
    <row r="284" spans="1:47" ht="13.5" hidden="1" x14ac:dyDescent="0.25">
      <c r="A284" s="649">
        <v>6600</v>
      </c>
      <c r="B284" s="30" t="s">
        <v>366</v>
      </c>
      <c r="C284" s="30" t="s">
        <v>1554</v>
      </c>
      <c r="D284" s="649" t="s">
        <v>1549</v>
      </c>
      <c r="E284" s="723"/>
      <c r="F284" s="674">
        <f>+'17HPM_DATA_INPUT'!D192</f>
        <v>0</v>
      </c>
      <c r="G284" s="673">
        <f>+'17HPM_DATA_INPUT'!E192</f>
        <v>0</v>
      </c>
      <c r="H284" s="672">
        <f>+'17HPM_DATA_INPUT'!F192</f>
        <v>0</v>
      </c>
      <c r="I284" s="729">
        <f>+'17HPM_DATA_INPUT'!G192</f>
        <v>0</v>
      </c>
      <c r="J284" s="672">
        <f>+'17HPM_DATA_INPUT'!H192</f>
        <v>0</v>
      </c>
      <c r="K284" s="673">
        <f>+'17HPM_DATA_INPUT'!I192</f>
        <v>0</v>
      </c>
      <c r="L284" s="672">
        <f>+'17HPM_DATA_INPUT'!J192</f>
        <v>0</v>
      </c>
      <c r="M284" s="673">
        <f>+'17HPM_DATA_INPUT'!K192</f>
        <v>0</v>
      </c>
      <c r="N284" s="672">
        <f>+'17HPM_DATA_INPUT'!L192</f>
        <v>0</v>
      </c>
      <c r="O284" s="673">
        <f>+'17HPM_DATA_INPUT'!M192</f>
        <v>0</v>
      </c>
      <c r="P284" s="657">
        <f>+L284-N284</f>
        <v>0</v>
      </c>
      <c r="Q284" s="675">
        <f>+M284-O284</f>
        <v>0</v>
      </c>
      <c r="R284" s="672">
        <f>+'17HPM_DATA_INPUT'!P192</f>
        <v>0</v>
      </c>
      <c r="S284" s="673">
        <f>+'17HPM_DATA_INPUT'!Q192</f>
        <v>0</v>
      </c>
      <c r="T284" s="672">
        <f>+'17HPM_DATA_INPUT'!R192</f>
        <v>0</v>
      </c>
      <c r="U284" s="673">
        <f>+'17HPM_DATA_INPUT'!S192</f>
        <v>0</v>
      </c>
      <c r="V284" s="657">
        <f>+P284-R284-T284</f>
        <v>0</v>
      </c>
      <c r="W284" s="676">
        <f>+Q284-S284-U284</f>
        <v>0</v>
      </c>
      <c r="X284" s="4047"/>
      <c r="Y284" s="4044"/>
      <c r="Z284" s="4047"/>
      <c r="AA284" s="3183"/>
      <c r="AB284" s="3183"/>
      <c r="AC284" s="3183"/>
      <c r="AD284" s="70">
        <f t="shared" si="339"/>
        <v>0</v>
      </c>
      <c r="AE284" s="264">
        <f t="shared" si="340"/>
        <v>0</v>
      </c>
      <c r="AF284" s="70">
        <f t="shared" si="341"/>
        <v>0</v>
      </c>
      <c r="AG284" s="264">
        <f t="shared" si="342"/>
        <v>0</v>
      </c>
      <c r="AH284" s="70">
        <f t="shared" si="343"/>
        <v>0</v>
      </c>
      <c r="AI284" s="264">
        <f t="shared" si="344"/>
        <v>0</v>
      </c>
      <c r="AJ284" s="70">
        <f t="shared" si="345"/>
        <v>0</v>
      </c>
      <c r="AK284" s="264">
        <f t="shared" si="346"/>
        <v>0</v>
      </c>
      <c r="AL284" s="70">
        <f t="shared" si="347"/>
        <v>0</v>
      </c>
      <c r="AM284" s="264">
        <f t="shared" si="348"/>
        <v>0</v>
      </c>
      <c r="AN284" s="70">
        <f t="shared" si="349"/>
        <v>0</v>
      </c>
      <c r="AO284" s="264">
        <f t="shared" si="350"/>
        <v>0</v>
      </c>
      <c r="AP284" s="70">
        <f t="shared" si="351"/>
        <v>0</v>
      </c>
      <c r="AQ284" s="264">
        <f t="shared" si="352"/>
        <v>0</v>
      </c>
      <c r="AR284" s="70">
        <f t="shared" si="353"/>
        <v>0</v>
      </c>
      <c r="AS284" s="264">
        <f t="shared" si="354"/>
        <v>0</v>
      </c>
      <c r="AT284" s="70">
        <f t="shared" si="355"/>
        <v>0</v>
      </c>
      <c r="AU284" s="264">
        <f t="shared" si="356"/>
        <v>0</v>
      </c>
    </row>
    <row r="285" spans="1:47" ht="13.5" hidden="1" x14ac:dyDescent="0.25">
      <c r="A285" s="649">
        <v>6610</v>
      </c>
      <c r="B285" s="30" t="s">
        <v>377</v>
      </c>
      <c r="C285" s="30" t="s">
        <v>1554</v>
      </c>
      <c r="D285" s="649" t="s">
        <v>1550</v>
      </c>
      <c r="E285" s="723"/>
      <c r="F285" s="674"/>
      <c r="G285" s="673"/>
      <c r="H285" s="672"/>
      <c r="I285" s="729"/>
      <c r="J285" s="672"/>
      <c r="K285" s="673"/>
      <c r="L285" s="672"/>
      <c r="M285" s="673"/>
      <c r="N285" s="672"/>
      <c r="O285" s="673"/>
      <c r="P285" s="657"/>
      <c r="Q285" s="675"/>
      <c r="R285" s="672"/>
      <c r="S285" s="673"/>
      <c r="T285" s="672"/>
      <c r="U285" s="673"/>
      <c r="V285" s="657"/>
      <c r="W285" s="676"/>
      <c r="X285" s="4047"/>
      <c r="Y285" s="4044"/>
      <c r="Z285" s="4047"/>
      <c r="AA285" s="3183"/>
      <c r="AB285" s="3183"/>
      <c r="AC285" s="3183"/>
      <c r="AD285" s="70">
        <f t="shared" si="339"/>
        <v>-1</v>
      </c>
      <c r="AE285" s="264">
        <f t="shared" si="340"/>
        <v>-1</v>
      </c>
      <c r="AF285" s="70">
        <f t="shared" si="341"/>
        <v>0</v>
      </c>
      <c r="AG285" s="264">
        <f t="shared" si="342"/>
        <v>0</v>
      </c>
      <c r="AH285" s="70">
        <f t="shared" si="343"/>
        <v>0</v>
      </c>
      <c r="AI285" s="264">
        <f t="shared" si="344"/>
        <v>0</v>
      </c>
      <c r="AJ285" s="70">
        <f t="shared" si="345"/>
        <v>0</v>
      </c>
      <c r="AK285" s="264">
        <f t="shared" si="346"/>
        <v>0</v>
      </c>
      <c r="AL285" s="70">
        <f t="shared" si="347"/>
        <v>0</v>
      </c>
      <c r="AM285" s="264">
        <f t="shared" si="348"/>
        <v>0</v>
      </c>
      <c r="AN285" s="70">
        <f t="shared" si="349"/>
        <v>0</v>
      </c>
      <c r="AO285" s="264">
        <f t="shared" si="350"/>
        <v>0</v>
      </c>
      <c r="AP285" s="70">
        <f t="shared" si="351"/>
        <v>0</v>
      </c>
      <c r="AQ285" s="264">
        <f t="shared" si="352"/>
        <v>0</v>
      </c>
      <c r="AR285" s="70">
        <f t="shared" si="353"/>
        <v>0</v>
      </c>
      <c r="AS285" s="264">
        <f t="shared" si="354"/>
        <v>0</v>
      </c>
      <c r="AT285" s="70">
        <f t="shared" si="355"/>
        <v>0</v>
      </c>
      <c r="AU285" s="264">
        <f t="shared" si="356"/>
        <v>0</v>
      </c>
    </row>
    <row r="286" spans="1:47" ht="13.5" hidden="1" x14ac:dyDescent="0.25">
      <c r="A286" s="649">
        <v>6630</v>
      </c>
      <c r="B286" s="30" t="s">
        <v>2893</v>
      </c>
      <c r="C286" s="30" t="s">
        <v>1554</v>
      </c>
      <c r="D286" s="649" t="s">
        <v>1551</v>
      </c>
      <c r="E286" s="723"/>
      <c r="F286" s="674">
        <f>+'17HPM_DATA_INPUT'!D193</f>
        <v>0</v>
      </c>
      <c r="G286" s="673">
        <f>+'17HPM_DATA_INPUT'!E193</f>
        <v>1</v>
      </c>
      <c r="H286" s="672">
        <f>+'17HPM_DATA_INPUT'!F193</f>
        <v>0</v>
      </c>
      <c r="I286" s="704">
        <f>+'17HPM_DATA_INPUT'!G193</f>
        <v>0</v>
      </c>
      <c r="J286" s="672">
        <f>+'17HPM_DATA_INPUT'!H193</f>
        <v>0</v>
      </c>
      <c r="K286" s="704">
        <f>+'17HPM_DATA_INPUT'!I193</f>
        <v>0</v>
      </c>
      <c r="L286" s="672">
        <f>+'17HPM_DATA_INPUT'!J193</f>
        <v>0</v>
      </c>
      <c r="M286" s="704">
        <f>+'17HPM_DATA_INPUT'!K193</f>
        <v>0</v>
      </c>
      <c r="N286" s="672">
        <f>+'17HPM_DATA_INPUT'!L193</f>
        <v>0</v>
      </c>
      <c r="O286" s="704">
        <f>+'17HPM_DATA_INPUT'!M193</f>
        <v>0</v>
      </c>
      <c r="P286" s="657">
        <f>+L286-N286</f>
        <v>0</v>
      </c>
      <c r="Q286" s="1199">
        <f>+M286-O286</f>
        <v>0</v>
      </c>
      <c r="R286" s="672">
        <f>+'17HPM_DATA_INPUT'!P193</f>
        <v>0</v>
      </c>
      <c r="S286" s="704">
        <f>+'17HPM_DATA_INPUT'!Q193</f>
        <v>0</v>
      </c>
      <c r="T286" s="672">
        <f>+'17HPM_DATA_INPUT'!R193</f>
        <v>0</v>
      </c>
      <c r="U286" s="704">
        <f>+'17HPM_DATA_INPUT'!S193</f>
        <v>0</v>
      </c>
      <c r="V286" s="657">
        <f>+P286-R286-T286</f>
        <v>0</v>
      </c>
      <c r="W286" s="676">
        <f>+Q286-S286-U286</f>
        <v>0</v>
      </c>
      <c r="X286" s="4047"/>
      <c r="Y286" s="4044"/>
      <c r="Z286" s="4047"/>
      <c r="AA286" s="3183"/>
      <c r="AB286" s="3183"/>
      <c r="AC286" s="3183"/>
      <c r="AD286" s="70">
        <f t="shared" si="339"/>
        <v>0</v>
      </c>
      <c r="AE286" s="264">
        <f t="shared" si="340"/>
        <v>0</v>
      </c>
      <c r="AF286" s="70">
        <f t="shared" si="341"/>
        <v>0</v>
      </c>
      <c r="AG286" s="264">
        <f t="shared" si="342"/>
        <v>0</v>
      </c>
      <c r="AH286" s="70">
        <f t="shared" si="343"/>
        <v>0</v>
      </c>
      <c r="AI286" s="264">
        <f t="shared" si="344"/>
        <v>0</v>
      </c>
      <c r="AJ286" s="70">
        <f t="shared" si="345"/>
        <v>0</v>
      </c>
      <c r="AK286" s="264">
        <f t="shared" si="346"/>
        <v>0</v>
      </c>
      <c r="AL286" s="70">
        <f t="shared" si="347"/>
        <v>0</v>
      </c>
      <c r="AM286" s="264">
        <f t="shared" si="348"/>
        <v>0</v>
      </c>
      <c r="AN286" s="70">
        <f t="shared" si="349"/>
        <v>0</v>
      </c>
      <c r="AO286" s="264">
        <f t="shared" si="350"/>
        <v>0</v>
      </c>
      <c r="AP286" s="70">
        <f t="shared" si="351"/>
        <v>0</v>
      </c>
      <c r="AQ286" s="264">
        <f t="shared" si="352"/>
        <v>0</v>
      </c>
      <c r="AR286" s="70">
        <f t="shared" si="353"/>
        <v>0</v>
      </c>
      <c r="AS286" s="264">
        <f t="shared" si="354"/>
        <v>0</v>
      </c>
      <c r="AT286" s="70">
        <f t="shared" si="355"/>
        <v>0</v>
      </c>
      <c r="AU286" s="264">
        <f t="shared" si="356"/>
        <v>0</v>
      </c>
    </row>
    <row r="287" spans="1:47" ht="13.5" hidden="1" x14ac:dyDescent="0.25">
      <c r="A287" s="649">
        <v>6670</v>
      </c>
      <c r="B287" s="30" t="s">
        <v>2897</v>
      </c>
      <c r="C287" s="30" t="s">
        <v>1554</v>
      </c>
      <c r="D287" s="649" t="s">
        <v>1553</v>
      </c>
      <c r="E287" s="723"/>
      <c r="F287" s="656"/>
      <c r="G287" s="651"/>
      <c r="H287" s="654"/>
      <c r="I287" s="686"/>
      <c r="J287" s="654"/>
      <c r="K287" s="686"/>
      <c r="L287" s="654"/>
      <c r="M287" s="686"/>
      <c r="N287" s="654"/>
      <c r="O287" s="704"/>
      <c r="P287" s="650"/>
      <c r="Q287" s="666"/>
      <c r="R287" s="654"/>
      <c r="S287" s="686"/>
      <c r="T287" s="654"/>
      <c r="U287" s="686"/>
      <c r="V287" s="650"/>
      <c r="W287" s="653"/>
      <c r="X287" s="4047"/>
      <c r="Y287" s="4044"/>
      <c r="Z287" s="4047"/>
      <c r="AA287" s="3183"/>
      <c r="AB287" s="3183"/>
      <c r="AC287" s="3183"/>
      <c r="AD287" s="261">
        <f t="shared" si="339"/>
        <v>-11</v>
      </c>
      <c r="AE287" s="262">
        <f t="shared" si="340"/>
        <v>-9.2436974789915971E-2</v>
      </c>
      <c r="AF287" s="18">
        <f t="shared" si="341"/>
        <v>-31</v>
      </c>
      <c r="AG287" s="262">
        <f t="shared" si="342"/>
        <v>-0.20805369127516779</v>
      </c>
      <c r="AH287" s="18">
        <f t="shared" si="343"/>
        <v>-13192</v>
      </c>
      <c r="AI287" s="262">
        <f t="shared" si="344"/>
        <v>-0.20938685459422568</v>
      </c>
      <c r="AJ287" s="18">
        <f t="shared" si="345"/>
        <v>-5037</v>
      </c>
      <c r="AK287" s="262">
        <f t="shared" si="346"/>
        <v>-0.2574626865671642</v>
      </c>
      <c r="AL287" s="18">
        <f t="shared" si="347"/>
        <v>-5558</v>
      </c>
      <c r="AM287" s="262">
        <f t="shared" si="348"/>
        <v>-0.23240643947313402</v>
      </c>
      <c r="AN287" s="18">
        <f t="shared" si="349"/>
        <v>521</v>
      </c>
      <c r="AO287" s="262">
        <f t="shared" si="350"/>
        <v>0.11974258791082509</v>
      </c>
      <c r="AP287" s="18">
        <f t="shared" si="351"/>
        <v>-197</v>
      </c>
      <c r="AQ287" s="262">
        <f t="shared" si="352"/>
        <v>-0.15899919289749798</v>
      </c>
      <c r="AR287" s="18">
        <f t="shared" si="353"/>
        <v>-722</v>
      </c>
      <c r="AS287" s="262">
        <f t="shared" si="354"/>
        <v>-0.21272834413671185</v>
      </c>
      <c r="AT287" s="18">
        <f t="shared" si="355"/>
        <v>1440</v>
      </c>
      <c r="AU287" s="263">
        <f t="shared" si="356"/>
        <v>0.16028495102404275</v>
      </c>
    </row>
    <row r="288" spans="1:47" ht="13.5" x14ac:dyDescent="0.25">
      <c r="A288" s="659">
        <v>60</v>
      </c>
      <c r="B288" s="30" t="e">
        <v>#N/A</v>
      </c>
      <c r="C288" s="30" t="e">
        <v>#N/A</v>
      </c>
      <c r="D288" s="659" t="s">
        <v>2610</v>
      </c>
      <c r="E288" s="723"/>
      <c r="F288" s="660">
        <f>+'17HPM_DATA_INPUT'!D194</f>
        <v>108</v>
      </c>
      <c r="G288" s="664">
        <f>+'17HPM_DATA_INPUT'!E194</f>
        <v>119</v>
      </c>
      <c r="H288" s="661">
        <f>+'17HPM_DATA_INPUT'!F194</f>
        <v>118</v>
      </c>
      <c r="I288" s="665">
        <f>+'17HPM_DATA_INPUT'!G194</f>
        <v>149</v>
      </c>
      <c r="J288" s="661">
        <f>SUM(J279:J287)</f>
        <v>49811</v>
      </c>
      <c r="K288" s="665">
        <f t="shared" ref="K288:N288" si="359">SUM(K279:K287)</f>
        <v>63003</v>
      </c>
      <c r="L288" s="661">
        <f t="shared" si="359"/>
        <v>14527</v>
      </c>
      <c r="M288" s="665">
        <f t="shared" si="359"/>
        <v>19564</v>
      </c>
      <c r="N288" s="661">
        <f t="shared" si="359"/>
        <v>18357</v>
      </c>
      <c r="O288" s="665">
        <f>SUM(O279:O287)</f>
        <v>23915</v>
      </c>
      <c r="P288" s="661">
        <f t="shared" si="329"/>
        <v>-3830</v>
      </c>
      <c r="Q288" s="665">
        <f t="shared" si="330"/>
        <v>-4351</v>
      </c>
      <c r="R288" s="661">
        <f>SUM(R279:R287)</f>
        <v>1042</v>
      </c>
      <c r="S288" s="665">
        <f>SUM(S279:S287)</f>
        <v>1239</v>
      </c>
      <c r="T288" s="661">
        <f>SUM(T279:T287)</f>
        <v>2672</v>
      </c>
      <c r="U288" s="665">
        <f>SUM(U279:U287)</f>
        <v>3394</v>
      </c>
      <c r="V288" s="661">
        <f>+P288-R288-T288</f>
        <v>-7544</v>
      </c>
      <c r="W288" s="663">
        <f>+Q288-S288-U288</f>
        <v>-8984</v>
      </c>
      <c r="X288" s="4047"/>
      <c r="Y288" s="4044"/>
      <c r="Z288" s="4047"/>
      <c r="AA288" s="3183"/>
      <c r="AB288" s="3183"/>
      <c r="AC288" s="3183"/>
      <c r="AD288" s="2"/>
      <c r="AE288" s="252"/>
      <c r="AF288" s="2"/>
      <c r="AG288" s="252"/>
      <c r="AH288" s="2"/>
      <c r="AI288" s="252"/>
      <c r="AJ288" s="2"/>
      <c r="AK288" s="252"/>
      <c r="AL288" s="2"/>
      <c r="AM288" s="252"/>
      <c r="AN288" s="2"/>
      <c r="AO288" s="252"/>
      <c r="AP288" s="2"/>
      <c r="AQ288" s="252"/>
      <c r="AR288" s="2"/>
      <c r="AS288" s="252"/>
      <c r="AT288" s="2"/>
      <c r="AU288" s="252"/>
    </row>
    <row r="289" spans="1:47" ht="13.5" x14ac:dyDescent="0.25">
      <c r="A289" s="649" t="e">
        <v>#VALUE!</v>
      </c>
      <c r="B289" s="30" t="e">
        <v>#VALUE!</v>
      </c>
      <c r="C289" s="30" t="e">
        <v>#VALUE!</v>
      </c>
      <c r="D289" s="649"/>
      <c r="E289" s="723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7"/>
      <c r="Q289" s="652"/>
      <c r="R289" s="666"/>
      <c r="S289" s="666"/>
      <c r="T289" s="667"/>
      <c r="U289" s="652"/>
      <c r="V289" s="666"/>
      <c r="W289" s="668"/>
      <c r="X289" s="4047"/>
      <c r="Y289" s="4044"/>
      <c r="Z289" s="4047"/>
      <c r="AA289" s="3183"/>
      <c r="AB289" s="3183"/>
      <c r="AC289" s="3183"/>
      <c r="AD289" s="261">
        <f>+F290-G290</f>
        <v>2195</v>
      </c>
      <c r="AE289" s="262">
        <f>IF(G290=0,0,IF(AD289&gt;0,ABS(+AD289/G290),-ABS(+AD289/G290)))</f>
        <v>3.6233080224496533E-2</v>
      </c>
      <c r="AF289" s="18">
        <f>+H290-I290</f>
        <v>3425</v>
      </c>
      <c r="AG289" s="262">
        <f>IF(I290=0,0,IF(AF289&gt;0,ABS(+AF289/I290),-ABS(+AF289/I290)))</f>
        <v>7.8021066827036979E-3</v>
      </c>
      <c r="AH289" s="18">
        <f>+J290-K290</f>
        <v>1163045.1199999973</v>
      </c>
      <c r="AI289" s="262">
        <f>IF(K290=0,0,IF(AH289&gt;0,ABS(+AH289/K290),-ABS(+AH289/K290)))</f>
        <v>2.2632638515245863E-2</v>
      </c>
      <c r="AJ289" s="18">
        <f>+L290-M290</f>
        <v>-121345.88000000268</v>
      </c>
      <c r="AK289" s="262">
        <f>IF(M290=0,0,IF(AJ289&gt;0,ABS(+AJ289/M290),-ABS(+AJ289/M290)))</f>
        <v>-5.8398893285737403E-3</v>
      </c>
      <c r="AL289" s="18">
        <f>+N290-O290</f>
        <v>-148038</v>
      </c>
      <c r="AM289" s="262">
        <f>IF(O290=0,0,IF(AL289&gt;0,ABS(+AL289/O290),-ABS(+AL289/O290)))</f>
        <v>-1.1700427698931693E-2</v>
      </c>
      <c r="AN289" s="18">
        <f>+P290-Q290</f>
        <v>26692.119999997318</v>
      </c>
      <c r="AO289" s="262">
        <f>IF(Q290=0,0,IF(AN289&gt;0,ABS(+AN289/Q290),-ABS(+AN289/Q290)))</f>
        <v>3.2846019159865252E-3</v>
      </c>
      <c r="AP289" s="18">
        <f>+R290-S290</f>
        <v>100784</v>
      </c>
      <c r="AQ289" s="262">
        <f>IF(S290=0,0,IF(AP289&gt;0,ABS(+AP289/S290),-ABS(+AP289/S290)))</f>
        <v>4.919616423778992E-2</v>
      </c>
      <c r="AR289" s="18">
        <f>+T290-U290</f>
        <v>973434</v>
      </c>
      <c r="AS289" s="262">
        <f>IF(U290=0,0,IF(AR289&gt;0,ABS(+AR289/U290),-ABS(+AR289/U290)))</f>
        <v>0.32425631676477179</v>
      </c>
      <c r="AT289" s="18">
        <f>+V290-W290</f>
        <v>-1047525.8800000027</v>
      </c>
      <c r="AU289" s="263">
        <f>IF(W290=0,0,IF(AT289&gt;0,ABS(+AT289/W290),-ABS(+AT289/W290)))</f>
        <v>-0.34057311131077095</v>
      </c>
    </row>
    <row r="290" spans="1:47" ht="13.5" x14ac:dyDescent="0.25">
      <c r="A290" s="659">
        <v>60</v>
      </c>
      <c r="B290" s="30" t="e">
        <v>#N/A</v>
      </c>
      <c r="C290" s="30" t="e">
        <v>#N/A</v>
      </c>
      <c r="D290" s="659" t="s">
        <v>137</v>
      </c>
      <c r="E290" s="724"/>
      <c r="F290" s="669">
        <f>+F268+F278+F288</f>
        <v>62775</v>
      </c>
      <c r="G290" s="682">
        <f t="shared" ref="G290:U290" si="360">+G268+G278+G288</f>
        <v>60580</v>
      </c>
      <c r="H290" s="661">
        <f>+H268+H278+H288</f>
        <v>442409</v>
      </c>
      <c r="I290" s="665">
        <f t="shared" si="360"/>
        <v>438984</v>
      </c>
      <c r="J290" s="661">
        <f t="shared" si="360"/>
        <v>52551005</v>
      </c>
      <c r="K290" s="665">
        <f>+K268+K278+K288</f>
        <v>51387959.880000003</v>
      </c>
      <c r="L290" s="661">
        <f t="shared" si="360"/>
        <v>20657452</v>
      </c>
      <c r="M290" s="665">
        <f t="shared" si="360"/>
        <v>20778797.880000003</v>
      </c>
      <c r="N290" s="661">
        <f t="shared" si="360"/>
        <v>12504320</v>
      </c>
      <c r="O290" s="665">
        <f>+O268+O278+O288</f>
        <v>12652358</v>
      </c>
      <c r="P290" s="661">
        <f t="shared" si="329"/>
        <v>8153132</v>
      </c>
      <c r="Q290" s="665">
        <f t="shared" si="330"/>
        <v>8126439.8800000027</v>
      </c>
      <c r="R290" s="661">
        <f t="shared" si="360"/>
        <v>2149399</v>
      </c>
      <c r="S290" s="665">
        <f t="shared" si="360"/>
        <v>2048615</v>
      </c>
      <c r="T290" s="661">
        <f>+T268+T278+T288</f>
        <v>3975485</v>
      </c>
      <c r="U290" s="665">
        <f t="shared" si="360"/>
        <v>3002051</v>
      </c>
      <c r="V290" s="661">
        <f>+P290-R290-T290</f>
        <v>2028248</v>
      </c>
      <c r="W290" s="663">
        <f>+Q290-S290-U290</f>
        <v>3075773.8800000027</v>
      </c>
      <c r="X290" s="4047"/>
      <c r="Y290" s="4055"/>
      <c r="Z290" s="4056"/>
      <c r="AA290" s="3190"/>
      <c r="AB290" s="3190"/>
      <c r="AC290" s="3188"/>
      <c r="AD290" s="2"/>
      <c r="AE290" s="252"/>
      <c r="AF290" s="2"/>
      <c r="AG290" s="252"/>
      <c r="AH290" s="2"/>
      <c r="AI290" s="252"/>
      <c r="AJ290" s="2"/>
      <c r="AK290" s="252"/>
      <c r="AL290" s="2"/>
      <c r="AM290" s="252"/>
      <c r="AN290" s="2"/>
      <c r="AO290" s="252"/>
      <c r="AP290" s="2"/>
      <c r="AQ290" s="252"/>
      <c r="AR290" s="2"/>
      <c r="AS290" s="252"/>
      <c r="AT290" s="2"/>
      <c r="AU290" s="252"/>
    </row>
    <row r="291" spans="1:47" ht="13.5" x14ac:dyDescent="0.25">
      <c r="A291" s="677"/>
      <c r="B291" s="30" t="e">
        <v>#VALUE!</v>
      </c>
      <c r="C291" s="30" t="e">
        <v>#VALUE!</v>
      </c>
      <c r="D291" s="677" t="s">
        <v>394</v>
      </c>
      <c r="E291" s="1794"/>
      <c r="F291" s="678"/>
      <c r="G291" s="678"/>
      <c r="H291" s="678"/>
      <c r="I291" s="678"/>
      <c r="J291" s="678"/>
      <c r="K291" s="678"/>
      <c r="L291" s="678"/>
      <c r="M291" s="678"/>
      <c r="N291" s="678"/>
      <c r="O291" s="678"/>
      <c r="P291" s="678"/>
      <c r="Q291" s="678"/>
      <c r="R291" s="678"/>
      <c r="S291" s="678"/>
      <c r="T291" s="678"/>
      <c r="U291" s="678"/>
      <c r="V291" s="678"/>
      <c r="W291" s="678"/>
      <c r="X291" s="4050"/>
      <c r="Y291" s="4049"/>
      <c r="Z291" s="4048"/>
      <c r="AA291" s="3187"/>
      <c r="AB291" s="3187"/>
      <c r="AC291" s="3187"/>
      <c r="AD291" s="70">
        <f>+F292-G292</f>
        <v>402</v>
      </c>
      <c r="AE291" s="264">
        <f>IF(G292=0,0,IF(AD291&gt;0,ABS(+AD291/G292),-ABS(+AD291/G292)))</f>
        <v>2.420228777844672E-2</v>
      </c>
      <c r="AF291" s="70">
        <f>+H292-I292</f>
        <v>2301</v>
      </c>
      <c r="AG291" s="264">
        <f>IF(I292=0,0,IF(AF291&gt;0,ABS(+AF291/I292),-ABS(+AF291/I292)))</f>
        <v>1.9018729439769892E-2</v>
      </c>
      <c r="AH291" s="70">
        <f>+J292-K292</f>
        <v>391038</v>
      </c>
      <c r="AI291" s="264">
        <f>IF(K292=0,0,IF(AH291&gt;0,ABS(+AH291/K292),-ABS(+AH291/K292)))</f>
        <v>4.0629540832097334E-2</v>
      </c>
      <c r="AJ291" s="70">
        <f>+L292-M292</f>
        <v>-22137</v>
      </c>
      <c r="AK291" s="264">
        <f>IF(M292=0,0,IF(AJ291&gt;0,ABS(+AJ291/M292),-ABS(+AJ291/M292)))</f>
        <v>-5.452473797977927E-3</v>
      </c>
      <c r="AL291" s="70">
        <f>+N292-O292</f>
        <v>-510971</v>
      </c>
      <c r="AM291" s="264">
        <f>IF(O292=0,0,IF(AL291&gt;0,ABS(+AL291/O292),-ABS(+AL291/O292)))</f>
        <v>-0.16101592635576958</v>
      </c>
      <c r="AN291" s="70">
        <f>+P292-Q292</f>
        <v>488834</v>
      </c>
      <c r="AO291" s="264">
        <f>IF(Q292=0,0,IF(AN291&gt;0,ABS(+AN291/Q292),-ABS(+AN291/Q292)))</f>
        <v>0.55137478808851614</v>
      </c>
      <c r="AP291" s="70">
        <f>+R292-S292</f>
        <v>16153</v>
      </c>
      <c r="AQ291" s="264">
        <f>IF(S292=0,0,IF(AP291&gt;0,ABS(+AP291/S292),-ABS(+AP291/S292)))</f>
        <v>7.9652650732520355E-2</v>
      </c>
      <c r="AR291" s="70">
        <f>+T292-U292</f>
        <v>-30380</v>
      </c>
      <c r="AS291" s="264">
        <f>IF(U292=0,0,IF(AR291&gt;0,ABS(+AR291/U292),-ABS(+AR291/U292)))</f>
        <v>-4.3224569995205173E-2</v>
      </c>
      <c r="AT291" s="70">
        <f>+V292-W292</f>
        <v>503061</v>
      </c>
      <c r="AU291" s="264">
        <f>IF(W292=0,0,IF(AT291&gt;0,ABS(+AT291/W292),-ABS(+AT291/W292)))</f>
        <v>26.392162006190652</v>
      </c>
    </row>
    <row r="292" spans="1:47" ht="13.5" x14ac:dyDescent="0.25">
      <c r="A292" s="679">
        <v>6600</v>
      </c>
      <c r="B292" s="30" t="s">
        <v>366</v>
      </c>
      <c r="C292" s="30" t="s">
        <v>1554</v>
      </c>
      <c r="D292" s="679" t="s">
        <v>4052</v>
      </c>
      <c r="E292" s="727" t="s">
        <v>675</v>
      </c>
      <c r="F292" s="763">
        <f>+'17HPM_DATA_INPUT'!D176</f>
        <v>17012</v>
      </c>
      <c r="G292" s="764">
        <f>+'17HPM_DATA_INPUT'!E176</f>
        <v>16610</v>
      </c>
      <c r="H292" s="765">
        <f>+'17HPM_DATA_INPUT'!F176</f>
        <v>123287</v>
      </c>
      <c r="I292" s="692">
        <f>+'17HPM_DATA_INPUT'!G176</f>
        <v>120986</v>
      </c>
      <c r="J292" s="693">
        <f>+'17HPM_DATA_INPUT'!H176</f>
        <v>10015513</v>
      </c>
      <c r="K292" s="692">
        <f>+'17HPM_DATA_INPUT'!I176</f>
        <v>9624475</v>
      </c>
      <c r="L292" s="693">
        <f>+'17HPM_DATA_INPUT'!J176</f>
        <v>4037855</v>
      </c>
      <c r="M292" s="692">
        <f>+'17HPM_DATA_INPUT'!K176</f>
        <v>4059992</v>
      </c>
      <c r="N292" s="693">
        <f>+'17HPM_DATA_INPUT'!L176</f>
        <v>2662448</v>
      </c>
      <c r="O292" s="692">
        <f>+'17HPM_DATA_INPUT'!M176</f>
        <v>3173419</v>
      </c>
      <c r="P292" s="694">
        <f t="shared" si="329"/>
        <v>1375407</v>
      </c>
      <c r="Q292" s="695">
        <f t="shared" si="330"/>
        <v>886573</v>
      </c>
      <c r="R292" s="693">
        <f>+'17HPM_DATA_INPUT'!P176</f>
        <v>218946</v>
      </c>
      <c r="S292" s="692">
        <f>+'17HPM_DATA_INPUT'!Q176</f>
        <v>202793</v>
      </c>
      <c r="T292" s="693">
        <f>+'17HPM_DATA_INPUT'!R176</f>
        <v>672461</v>
      </c>
      <c r="U292" s="692">
        <f>+'17HPM_DATA_INPUT'!S176</f>
        <v>702841</v>
      </c>
      <c r="V292" s="694">
        <f t="shared" ref="V292:W294" si="361">+P292-R292-T292</f>
        <v>484000</v>
      </c>
      <c r="W292" s="696">
        <f t="shared" si="361"/>
        <v>-19061</v>
      </c>
      <c r="X292" s="4048"/>
      <c r="Y292" s="4049" t="s">
        <v>1201</v>
      </c>
      <c r="Z292" s="4048"/>
      <c r="AA292" s="3187"/>
      <c r="AB292" s="3187"/>
      <c r="AC292" s="3187"/>
      <c r="AD292" s="70">
        <f>+F293-G293</f>
        <v>0</v>
      </c>
      <c r="AE292" s="264">
        <f>IF(G293=0,0,IF(AD292&gt;0,ABS(+AD292/G293),-ABS(+AD292/G293)))</f>
        <v>0</v>
      </c>
      <c r="AF292" s="70">
        <f>+H293-I293</f>
        <v>0</v>
      </c>
      <c r="AG292" s="264">
        <f>IF(I293=0,0,IF(AF292&gt;0,ABS(+AF292/I293),-ABS(+AF292/I293)))</f>
        <v>0</v>
      </c>
      <c r="AH292" s="70">
        <f>+J293-K293</f>
        <v>0</v>
      </c>
      <c r="AI292" s="264">
        <f>IF(K293=0,0,IF(AH292&gt;0,ABS(+AH292/K293),-ABS(+AH292/K293)))</f>
        <v>0</v>
      </c>
      <c r="AJ292" s="70">
        <f>+L293-M293</f>
        <v>0</v>
      </c>
      <c r="AK292" s="264">
        <f>IF(M293=0,0,IF(AJ292&gt;0,ABS(+AJ292/M293),-ABS(+AJ292/M293)))</f>
        <v>0</v>
      </c>
      <c r="AL292" s="70">
        <f>+N293-O293</f>
        <v>0</v>
      </c>
      <c r="AM292" s="264">
        <f>IF(O293=0,0,IF(AL292&gt;0,ABS(+AL292/O293),-ABS(+AL292/O293)))</f>
        <v>0</v>
      </c>
      <c r="AN292" s="70">
        <f>+P293-Q293</f>
        <v>0</v>
      </c>
      <c r="AO292" s="264">
        <f>IF(Q293=0,0,IF(AN292&gt;0,ABS(+AN292/Q293),-ABS(+AN292/Q293)))</f>
        <v>0</v>
      </c>
      <c r="AP292" s="70">
        <f>+R293-S293</f>
        <v>0</v>
      </c>
      <c r="AQ292" s="264">
        <f>IF(S293=0,0,IF(AP292&gt;0,ABS(+AP292/S293),-ABS(+AP292/S293)))</f>
        <v>0</v>
      </c>
      <c r="AR292" s="70">
        <f>+T293-U293</f>
        <v>0</v>
      </c>
      <c r="AS292" s="264">
        <f>IF(U293=0,0,IF(AR292&gt;0,ABS(+AR292/U293),-ABS(+AR292/U293)))</f>
        <v>0</v>
      </c>
      <c r="AT292" s="70">
        <f>+V293-W293</f>
        <v>0</v>
      </c>
      <c r="AU292" s="264">
        <f>IF(W293=0,0,IF(AT292&gt;0,ABS(+AT292/W293),-ABS(+AT292/W293)))</f>
        <v>0</v>
      </c>
    </row>
    <row r="293" spans="1:47" ht="13.5" x14ac:dyDescent="0.25">
      <c r="A293" s="2428">
        <v>6600</v>
      </c>
      <c r="B293" s="30" t="s">
        <v>366</v>
      </c>
      <c r="C293" s="30" t="s">
        <v>1554</v>
      </c>
      <c r="D293" s="2428" t="s">
        <v>4051</v>
      </c>
      <c r="E293" s="2486" t="s">
        <v>676</v>
      </c>
      <c r="F293" s="701">
        <f>+VLOOKUP(A293,'17NM_Clinic Revenue'!$C$10:$K$85,9,FALSE)</f>
        <v>0</v>
      </c>
      <c r="G293" s="702">
        <f>+VLOOKUP(A293,'17NM_Clinic Revenue'!$C$96:$K$170,9,FALSE)</f>
        <v>0</v>
      </c>
      <c r="H293" s="701">
        <v>0</v>
      </c>
      <c r="I293" s="702">
        <v>0</v>
      </c>
      <c r="J293" s="701">
        <f>+VLOOKUP(A293,'17NM_Clinic Revenue'!$C$10:$K$85,5,FALSE)</f>
        <v>0</v>
      </c>
      <c r="K293" s="702">
        <f>+VLOOKUP(A293,'17NM_Clinic Revenue'!$C$96:$K$170,5,FALSE)</f>
        <v>0</v>
      </c>
      <c r="L293" s="701">
        <f>+VLOOKUP(A293,'17NM_Clinic Revenue'!$C$10:$K$85,8,FALSE)</f>
        <v>0</v>
      </c>
      <c r="M293" s="702">
        <f>+VLOOKUP(A293,'17NM_Clinic Revenue'!$C$96:$K$170,8,FALSE)</f>
        <v>0</v>
      </c>
      <c r="N293" s="701">
        <f>+SUMIF('17NM_Flex Cost'!$C$7:$C$122,A293,'17NM_Flex Cost'!$E$7:$E$122)</f>
        <v>0</v>
      </c>
      <c r="O293" s="702">
        <f>+SUMIF('17NM_Flex Cost'!$M$7:$M$122,A293,'17NM_Flex Cost'!$O$7:$O$122)</f>
        <v>0</v>
      </c>
      <c r="P293" s="701">
        <f>+L293-N293</f>
        <v>0</v>
      </c>
      <c r="Q293" s="702">
        <f>+M293-O293</f>
        <v>0</v>
      </c>
      <c r="R293" s="701">
        <f>+SUMIF('17NM_Flex Cost'!$C$7:$C$122,A293,'17NM_Flex Cost'!$F$7:$F$122)</f>
        <v>0</v>
      </c>
      <c r="S293" s="702">
        <f>+SUMIF('17NM_Flex Cost'!$M$7:$M$122,A293,'17NM_Flex Cost'!$P$7:$P$122)</f>
        <v>0</v>
      </c>
      <c r="T293" s="701">
        <f>+SUMIF('17NM_Flex Cost'!$C$7:$C$122,A293,'17NM_Flex Cost'!$G$7:$G$122)</f>
        <v>0</v>
      </c>
      <c r="U293" s="702">
        <f>+SUMIF('17NM_Flex Cost'!$M$7:$M$122,A293,'17NM_Flex Cost'!$Q$7:$Q$122)</f>
        <v>0</v>
      </c>
      <c r="V293" s="701">
        <f>+P293-R293-T293</f>
        <v>0</v>
      </c>
      <c r="W293" s="703">
        <f>+Q293-S293-U293</f>
        <v>0</v>
      </c>
      <c r="X293" s="4048"/>
      <c r="Y293" s="4049"/>
      <c r="Z293" s="4048"/>
      <c r="AA293" s="3179">
        <f>+'17NM_PLRecon'!S35-'Departmental PL'!V293</f>
        <v>0</v>
      </c>
      <c r="AB293" s="3179">
        <f>+'17NM_PLRecon'!T35-'Departmental PL'!W293</f>
        <v>0</v>
      </c>
      <c r="AC293" s="3179"/>
      <c r="AD293" s="70">
        <f>+F294-G294</f>
        <v>242</v>
      </c>
      <c r="AE293" s="264">
        <f>IF(G294=0,0,IF(AD293&gt;0,ABS(+AD293/G294),-ABS(+AD293/G294)))</f>
        <v>4.1962892318363101E-2</v>
      </c>
      <c r="AF293" s="70">
        <f>+H294-I294</f>
        <v>1471</v>
      </c>
      <c r="AG293" s="264">
        <f>IF(I294=0,0,IF(AF293&gt;0,ABS(+AF293/I294),-ABS(+AF293/I294)))</f>
        <v>3.3278284279347557E-2</v>
      </c>
      <c r="AH293" s="70">
        <f>+J294-K294</f>
        <v>129133</v>
      </c>
      <c r="AI293" s="264">
        <f>IF(K294=0,0,IF(AH293&gt;0,ABS(+AH293/K294),-ABS(+AH293/K294)))</f>
        <v>3.6123028602071547E-2</v>
      </c>
      <c r="AJ293" s="70">
        <f>+L294-M294</f>
        <v>3226</v>
      </c>
      <c r="AK293" s="264">
        <f>IF(M294=0,0,IF(AJ293&gt;0,ABS(+AJ293/M294),-ABS(+AJ293/M294)))</f>
        <v>2.3463149182280886E-3</v>
      </c>
      <c r="AL293" s="70">
        <f>+N294-O294</f>
        <v>160365</v>
      </c>
      <c r="AM293" s="264">
        <f>IF(O294=0,0,IF(AL293&gt;0,ABS(+AL293/O294),-ABS(+AL293/O294)))</f>
        <v>0.18842020296015877</v>
      </c>
      <c r="AN293" s="70">
        <f>+P294-Q294</f>
        <v>-157139</v>
      </c>
      <c r="AO293" s="264">
        <f>IF(Q294=0,0,IF(AN293&gt;0,ABS(+AN293/Q294),-ABS(+AN293/Q294)))</f>
        <v>-0.2999872093223041</v>
      </c>
      <c r="AP293" s="70">
        <f>+R294-S294</f>
        <v>4162</v>
      </c>
      <c r="AQ293" s="264">
        <f>IF(S294=0,0,IF(AP293&gt;0,ABS(+AP293/S294),-ABS(+AP293/S294)))</f>
        <v>5.3932875469742125E-2</v>
      </c>
      <c r="AR293" s="70">
        <f>+T294-U294</f>
        <v>56220</v>
      </c>
      <c r="AS293" s="264">
        <f>IF(U294=0,0,IF(AR293&gt;0,ABS(+AR293/U294),-ABS(+AR293/U294)))</f>
        <v>0.31217204444370411</v>
      </c>
      <c r="AT293" s="70">
        <f>+V294-W294</f>
        <v>-217521</v>
      </c>
      <c r="AU293" s="264">
        <f>IF(W294=0,0,IF(AT293&gt;0,ABS(+AT293/W294),-ABS(+AT293/W294)))</f>
        <v>-0.8160424075991537</v>
      </c>
    </row>
    <row r="294" spans="1:47" ht="13.5" x14ac:dyDescent="0.25">
      <c r="A294" s="679">
        <v>6610</v>
      </c>
      <c r="B294" s="30" t="s">
        <v>377</v>
      </c>
      <c r="C294" s="30" t="s">
        <v>1554</v>
      </c>
      <c r="D294" s="679" t="s">
        <v>4053</v>
      </c>
      <c r="E294" s="727" t="s">
        <v>675</v>
      </c>
      <c r="F294" s="763">
        <f>+'17HPM_DATA_INPUT'!D177</f>
        <v>6009</v>
      </c>
      <c r="G294" s="764">
        <f>+'17HPM_DATA_INPUT'!E177</f>
        <v>5767</v>
      </c>
      <c r="H294" s="765">
        <f>+'17HPM_DATA_INPUT'!F177</f>
        <v>45674</v>
      </c>
      <c r="I294" s="692">
        <f>+'17HPM_DATA_INPUT'!G177</f>
        <v>44203</v>
      </c>
      <c r="J294" s="693">
        <f>+'17HPM_DATA_INPUT'!H177</f>
        <v>3703944</v>
      </c>
      <c r="K294" s="692">
        <f>+'17HPM_DATA_INPUT'!I177</f>
        <v>3574811</v>
      </c>
      <c r="L294" s="693">
        <f>+'17HPM_DATA_INPUT'!J177</f>
        <v>1378148</v>
      </c>
      <c r="M294" s="692">
        <f>+'17HPM_DATA_INPUT'!K177</f>
        <v>1374922</v>
      </c>
      <c r="N294" s="693">
        <f>+'17HPM_DATA_INPUT'!L177</f>
        <v>1011468</v>
      </c>
      <c r="O294" s="692">
        <f>+'17HPM_DATA_INPUT'!M177</f>
        <v>851103</v>
      </c>
      <c r="P294" s="694">
        <f t="shared" si="329"/>
        <v>366680</v>
      </c>
      <c r="Q294" s="695">
        <f t="shared" si="330"/>
        <v>523819</v>
      </c>
      <c r="R294" s="693">
        <f>+'17HPM_DATA_INPUT'!P177</f>
        <v>81332</v>
      </c>
      <c r="S294" s="692">
        <f>+'17HPM_DATA_INPUT'!Q177</f>
        <v>77170</v>
      </c>
      <c r="T294" s="693">
        <f>+'17HPM_DATA_INPUT'!R177</f>
        <v>236313</v>
      </c>
      <c r="U294" s="692">
        <f>+'17HPM_DATA_INPUT'!S177</f>
        <v>180093</v>
      </c>
      <c r="V294" s="694">
        <f t="shared" si="361"/>
        <v>49035</v>
      </c>
      <c r="W294" s="696">
        <f t="shared" si="361"/>
        <v>266556</v>
      </c>
      <c r="X294" s="4048"/>
      <c r="Y294" s="4049" t="s">
        <v>1201</v>
      </c>
      <c r="Z294" s="4048"/>
      <c r="AA294" s="3187"/>
      <c r="AB294" s="3187"/>
      <c r="AC294" s="3187"/>
      <c r="AD294" s="70">
        <f>+F295-G295</f>
        <v>0</v>
      </c>
      <c r="AE294" s="264">
        <f>IF(G295=0,0,IF(AD294&gt;0,ABS(+AD294/G295),-ABS(+AD294/G295)))</f>
        <v>0</v>
      </c>
      <c r="AF294" s="70">
        <f>+H295-I295</f>
        <v>0</v>
      </c>
      <c r="AG294" s="264">
        <f>IF(I295=0,0,IF(AF294&gt;0,ABS(+AF294/I295),-ABS(+AF294/I295)))</f>
        <v>0</v>
      </c>
      <c r="AH294" s="70">
        <f>+J295-K295</f>
        <v>0</v>
      </c>
      <c r="AI294" s="264">
        <f>IF(K295=0,0,IF(AH294&gt;0,ABS(+AH294/K295),-ABS(+AH294/K295)))</f>
        <v>0</v>
      </c>
      <c r="AJ294" s="70">
        <f>+L295-M295</f>
        <v>0</v>
      </c>
      <c r="AK294" s="264">
        <f>IF(M295=0,0,IF(AJ294&gt;0,ABS(+AJ294/M295),-ABS(+AJ294/M295)))</f>
        <v>0</v>
      </c>
      <c r="AL294" s="70">
        <f>+N295-O295</f>
        <v>0</v>
      </c>
      <c r="AM294" s="264">
        <f>IF(O295=0,0,IF(AL294&gt;0,ABS(+AL294/O295),-ABS(+AL294/O295)))</f>
        <v>0</v>
      </c>
      <c r="AN294" s="70">
        <f>+P295-Q295</f>
        <v>0</v>
      </c>
      <c r="AO294" s="264">
        <f>IF(Q295=0,0,IF(AN294&gt;0,ABS(+AN294/Q295),-ABS(+AN294/Q295)))</f>
        <v>0</v>
      </c>
      <c r="AP294" s="70">
        <f>+R295-S295</f>
        <v>0</v>
      </c>
      <c r="AQ294" s="264">
        <f>IF(S295=0,0,IF(AP294&gt;0,ABS(+AP294/S295),-ABS(+AP294/S295)))</f>
        <v>0</v>
      </c>
      <c r="AR294" s="70">
        <f>+T295-U295</f>
        <v>0</v>
      </c>
      <c r="AS294" s="264">
        <f>IF(U295=0,0,IF(AR294&gt;0,ABS(+AR294/U295),-ABS(+AR294/U295)))</f>
        <v>0</v>
      </c>
      <c r="AT294" s="70">
        <f>+V295-W295</f>
        <v>0</v>
      </c>
      <c r="AU294" s="264">
        <f>IF(W295=0,0,IF(AT294&gt;0,ABS(+AT294/W295),-ABS(+AT294/W295)))</f>
        <v>0</v>
      </c>
    </row>
    <row r="295" spans="1:47" ht="13.5" x14ac:dyDescent="0.25">
      <c r="A295" s="2428">
        <v>6610</v>
      </c>
      <c r="B295" s="30" t="s">
        <v>377</v>
      </c>
      <c r="C295" s="30" t="s">
        <v>1554</v>
      </c>
      <c r="D295" s="2428" t="s">
        <v>4054</v>
      </c>
      <c r="E295" s="2486" t="s">
        <v>676</v>
      </c>
      <c r="F295" s="701">
        <f>+VLOOKUP(A295,'17NM_Clinic Revenue'!$C$10:$K$85,9,FALSE)</f>
        <v>0</v>
      </c>
      <c r="G295" s="702">
        <f>+VLOOKUP(A295,'17NM_Clinic Revenue'!$C$96:$K$170,9,FALSE)</f>
        <v>0</v>
      </c>
      <c r="H295" s="701">
        <v>0</v>
      </c>
      <c r="I295" s="702">
        <v>0</v>
      </c>
      <c r="J295" s="701">
        <f>+VLOOKUP(A295,'17NM_Clinic Revenue'!$C$10:$K$85,5,FALSE)</f>
        <v>0</v>
      </c>
      <c r="K295" s="702">
        <f>+VLOOKUP(A295,'17NM_Clinic Revenue'!$C$96:$K$170,5,FALSE)</f>
        <v>0</v>
      </c>
      <c r="L295" s="701">
        <f>+VLOOKUP(A295,'17NM_Clinic Revenue'!$C$10:$K$85,8,FALSE)</f>
        <v>0</v>
      </c>
      <c r="M295" s="702">
        <f>+VLOOKUP(A295,'17NM_Clinic Revenue'!$C$96:$K$170,8,FALSE)</f>
        <v>0</v>
      </c>
      <c r="N295" s="701">
        <f>+SUMIF('17NM_Flex Cost'!$C$7:$C$122,A295,'17NM_Flex Cost'!$E$7:$E$122)</f>
        <v>0</v>
      </c>
      <c r="O295" s="702">
        <f>+SUMIF('17NM_Flex Cost'!$M$7:$M$122,A295,'17NM_Flex Cost'!$O$7:$O$122)</f>
        <v>0</v>
      </c>
      <c r="P295" s="701">
        <f>+L295-N295</f>
        <v>0</v>
      </c>
      <c r="Q295" s="702">
        <f>+M295-O295</f>
        <v>0</v>
      </c>
      <c r="R295" s="701">
        <f>+SUMIF('17NM_Flex Cost'!$C$7:$C$122,A295,'17NM_Flex Cost'!$F$7:$F$122)</f>
        <v>0</v>
      </c>
      <c r="S295" s="702">
        <f>+SUMIF('17NM_Flex Cost'!$M$7:$M$122,A295,'17NM_Flex Cost'!$P$7:$P$122)</f>
        <v>0</v>
      </c>
      <c r="T295" s="701">
        <f>+SUMIF('17NM_Flex Cost'!$C$7:$C$122,A295,'17NM_Flex Cost'!$G$7:$G$122)</f>
        <v>0</v>
      </c>
      <c r="U295" s="702">
        <f>+SUMIF('17NM_Flex Cost'!$M$7:$M$122,A295,'17NM_Flex Cost'!$Q$7:$Q$122)</f>
        <v>0</v>
      </c>
      <c r="V295" s="701">
        <f>+P295-R295-T295</f>
        <v>0</v>
      </c>
      <c r="W295" s="703">
        <f>+Q295-S295-U295</f>
        <v>0</v>
      </c>
      <c r="X295" s="4048"/>
      <c r="Y295" s="4035"/>
      <c r="Z295" s="4041"/>
      <c r="AA295" s="3179">
        <f>+'17NM_PLRecon'!S36-'Departmental PL'!V295</f>
        <v>0</v>
      </c>
      <c r="AB295" s="3179">
        <f>+'17NM_PLRecon'!T36-'Departmental PL'!W295</f>
        <v>0</v>
      </c>
      <c r="AC295" s="3179"/>
      <c r="AD295" s="2"/>
      <c r="AE295" s="252"/>
      <c r="AF295" s="2"/>
      <c r="AG295" s="252"/>
      <c r="AH295" s="2"/>
      <c r="AI295" s="252"/>
      <c r="AJ295" s="2"/>
      <c r="AK295" s="252"/>
      <c r="AL295" s="2"/>
      <c r="AM295" s="252"/>
      <c r="AN295" s="2"/>
      <c r="AO295" s="252"/>
      <c r="AP295" s="2"/>
      <c r="AQ295" s="252"/>
      <c r="AR295" s="2"/>
      <c r="AS295" s="252"/>
      <c r="AT295" s="2"/>
      <c r="AU295" s="252"/>
    </row>
    <row r="296" spans="1:47" ht="13.5" x14ac:dyDescent="0.25">
      <c r="A296" s="679">
        <v>6630</v>
      </c>
      <c r="B296" s="30" t="s">
        <v>2893</v>
      </c>
      <c r="C296" s="30" t="s">
        <v>1554</v>
      </c>
      <c r="D296" s="679" t="s">
        <v>4055</v>
      </c>
      <c r="E296" s="727" t="s">
        <v>675</v>
      </c>
      <c r="F296" s="763">
        <f>+'17HPM_DATA_INPUT'!D178</f>
        <v>9457</v>
      </c>
      <c r="G296" s="764">
        <f>+'17HPM_DATA_INPUT'!E178</f>
        <v>8546</v>
      </c>
      <c r="H296" s="765">
        <f>+'17HPM_DATA_INPUT'!F178</f>
        <v>70000</v>
      </c>
      <c r="I296" s="692">
        <f>+'17HPM_DATA_INPUT'!G178</f>
        <v>62960</v>
      </c>
      <c r="J296" s="693">
        <f>+'17HPM_DATA_INPUT'!H178</f>
        <v>5777736</v>
      </c>
      <c r="K296" s="692">
        <f>+'17HPM_DATA_INPUT'!I178</f>
        <v>5207970</v>
      </c>
      <c r="L296" s="693">
        <f>+'17HPM_DATA_INPUT'!J178</f>
        <v>2265023</v>
      </c>
      <c r="M296" s="692">
        <f>+'17HPM_DATA_INPUT'!K178</f>
        <v>2125486</v>
      </c>
      <c r="N296" s="693">
        <f>+'17HPM_DATA_INPUT'!L178</f>
        <v>1770517</v>
      </c>
      <c r="O296" s="692">
        <f>+'17HPM_DATA_INPUT'!M178</f>
        <v>1586852</v>
      </c>
      <c r="P296" s="694">
        <f t="shared" ref="P296" si="362">+L296-N296</f>
        <v>494506</v>
      </c>
      <c r="Q296" s="695">
        <f t="shared" ref="Q296" si="363">+M296-O296</f>
        <v>538634</v>
      </c>
      <c r="R296" s="693">
        <f>+'17HPM_DATA_INPUT'!P178</f>
        <v>118473</v>
      </c>
      <c r="S296" s="692">
        <f>+'17HPM_DATA_INPUT'!Q178</f>
        <v>119074</v>
      </c>
      <c r="T296" s="693">
        <f>+'17HPM_DATA_INPUT'!R178</f>
        <v>394874</v>
      </c>
      <c r="U296" s="692">
        <f>+'17HPM_DATA_INPUT'!S178</f>
        <v>283410</v>
      </c>
      <c r="V296" s="694">
        <f t="shared" ref="V296" si="364">+P296-R296-T296</f>
        <v>-18841</v>
      </c>
      <c r="W296" s="696">
        <f t="shared" ref="W296" si="365">+Q296-S296-U296</f>
        <v>136150</v>
      </c>
      <c r="X296" s="4048"/>
      <c r="Y296" s="4035"/>
      <c r="Z296" s="4041"/>
      <c r="AA296" s="3179"/>
      <c r="AB296" s="3179"/>
      <c r="AC296" s="3179"/>
      <c r="AD296" s="2"/>
      <c r="AE296" s="252"/>
      <c r="AF296" s="2"/>
      <c r="AG296" s="252"/>
      <c r="AH296" s="2"/>
      <c r="AI296" s="252"/>
      <c r="AJ296" s="2"/>
      <c r="AK296" s="252"/>
      <c r="AL296" s="2"/>
      <c r="AM296" s="252"/>
      <c r="AN296" s="2"/>
      <c r="AO296" s="252"/>
      <c r="AP296" s="2"/>
      <c r="AQ296" s="252"/>
      <c r="AR296" s="2"/>
      <c r="AS296" s="252"/>
      <c r="AT296" s="2"/>
      <c r="AU296" s="252"/>
    </row>
    <row r="297" spans="1:47" ht="13.5" x14ac:dyDescent="0.25">
      <c r="A297" s="2428">
        <v>6630</v>
      </c>
      <c r="B297" s="30" t="s">
        <v>2893</v>
      </c>
      <c r="C297" s="30" t="s">
        <v>1554</v>
      </c>
      <c r="D297" s="2428" t="s">
        <v>4056</v>
      </c>
      <c r="E297" s="2486" t="s">
        <v>676</v>
      </c>
      <c r="F297" s="701">
        <f>+VLOOKUP(A297,'17NM_Clinic Revenue'!$C$10:$K$85,9,FALSE)</f>
        <v>0</v>
      </c>
      <c r="G297" s="702">
        <f>+VLOOKUP(A297,'17NM_Clinic Revenue'!$C$96:$K$170,9,FALSE)</f>
        <v>0</v>
      </c>
      <c r="H297" s="701">
        <v>0</v>
      </c>
      <c r="I297" s="702">
        <v>0</v>
      </c>
      <c r="J297" s="701">
        <f>+VLOOKUP(A297,'17NM_Clinic Revenue'!$C$10:$K$85,5,FALSE)</f>
        <v>0</v>
      </c>
      <c r="K297" s="702">
        <f>+VLOOKUP(A297,'17NM_Clinic Revenue'!$C$96:$K$170,5,FALSE)</f>
        <v>-16676.150000000001</v>
      </c>
      <c r="L297" s="701">
        <f>+VLOOKUP(A297,'17NM_Clinic Revenue'!$C$10:$K$85,8,FALSE)</f>
        <v>0</v>
      </c>
      <c r="M297" s="702">
        <f>+VLOOKUP(A297,'17NM_Clinic Revenue'!$C$96:$K$170,8,FALSE)</f>
        <v>-16676.150000000001</v>
      </c>
      <c r="N297" s="701">
        <f>+SUMIF('17NM_Flex Cost'!$C$7:$C$122,A297,'17NM_Flex Cost'!$E$7:$E$122)</f>
        <v>0</v>
      </c>
      <c r="O297" s="702">
        <f>+SUMIF('17NM_Flex Cost'!$M$7:$M$122,A297,'17NM_Flex Cost'!$O$7:$O$122)</f>
        <v>0</v>
      </c>
      <c r="P297" s="701">
        <f>+L297-N297</f>
        <v>0</v>
      </c>
      <c r="Q297" s="702">
        <f>+M297-O297</f>
        <v>-16676.150000000001</v>
      </c>
      <c r="R297" s="701">
        <f>+SUMIF('17NM_Flex Cost'!$C$7:$C$122,A297,'17NM_Flex Cost'!$F$7:$F$122)</f>
        <v>0</v>
      </c>
      <c r="S297" s="702">
        <f>+SUMIF('17NM_Flex Cost'!$M$7:$M$122,A297,'17NM_Flex Cost'!$P$7:$P$122)</f>
        <v>0</v>
      </c>
      <c r="T297" s="701">
        <f>+SUMIF('17NM_Flex Cost'!$C$7:$C$122,A297,'17NM_Flex Cost'!$G$7:$G$122)</f>
        <v>0</v>
      </c>
      <c r="U297" s="702">
        <f>+SUMIF('17NM_Flex Cost'!$M$7:$M$122,A297,'17NM_Flex Cost'!$Q$7:$Q$122)</f>
        <v>0</v>
      </c>
      <c r="V297" s="701">
        <f>+P297-R297-T297</f>
        <v>0</v>
      </c>
      <c r="W297" s="703">
        <f>+Q297-S297-U297</f>
        <v>-16676.150000000001</v>
      </c>
      <c r="X297" s="4048"/>
      <c r="Y297" s="4035" t="s">
        <v>2267</v>
      </c>
      <c r="Z297" s="4041"/>
      <c r="AA297" s="3183">
        <f>+K293+K295</f>
        <v>0</v>
      </c>
      <c r="AB297" s="3183"/>
      <c r="AC297" s="3179"/>
      <c r="AD297" s="2"/>
      <c r="AE297" s="252"/>
      <c r="AF297" s="2"/>
      <c r="AG297" s="252"/>
      <c r="AH297" s="2"/>
      <c r="AI297" s="252"/>
      <c r="AJ297" s="2"/>
      <c r="AK297" s="252"/>
      <c r="AL297" s="2"/>
      <c r="AM297" s="252"/>
      <c r="AN297" s="2"/>
      <c r="AO297" s="252"/>
      <c r="AP297" s="2"/>
      <c r="AQ297" s="252"/>
      <c r="AR297" s="2"/>
      <c r="AS297" s="252"/>
      <c r="AT297" s="2"/>
      <c r="AU297" s="252"/>
    </row>
    <row r="298" spans="1:47" ht="13.5" x14ac:dyDescent="0.25">
      <c r="A298" s="679">
        <v>5000</v>
      </c>
      <c r="B298" s="30" t="s">
        <v>2863</v>
      </c>
      <c r="C298" s="30" t="s">
        <v>1554</v>
      </c>
      <c r="D298" s="679" t="s">
        <v>4057</v>
      </c>
      <c r="E298" s="727" t="s">
        <v>675</v>
      </c>
      <c r="F298" s="763">
        <f>+'17HPM_DATA_INPUT'!D171</f>
        <v>11863</v>
      </c>
      <c r="G298" s="764">
        <f>+'17HPM_DATA_INPUT'!E171</f>
        <v>11053</v>
      </c>
      <c r="H298" s="765">
        <f>+'17HPM_DATA_INPUT'!F171</f>
        <v>24883</v>
      </c>
      <c r="I298" s="692">
        <f>+'17HPM_DATA_INPUT'!G171</f>
        <v>22431</v>
      </c>
      <c r="J298" s="693">
        <f>+'17HPM_DATA_INPUT'!H171</f>
        <v>7702080</v>
      </c>
      <c r="K298" s="692">
        <f>+'17HPM_DATA_INPUT'!I171</f>
        <v>7846451</v>
      </c>
      <c r="L298" s="693">
        <f>+'17HPM_DATA_INPUT'!J171</f>
        <v>3143438</v>
      </c>
      <c r="M298" s="692">
        <f>+'17HPM_DATA_INPUT'!K171</f>
        <v>3084965</v>
      </c>
      <c r="N298" s="693">
        <f>+'17HPM_DATA_INPUT'!L171</f>
        <v>2860269</v>
      </c>
      <c r="O298" s="692">
        <f>+'17HPM_DATA_INPUT'!M171</f>
        <v>2957936</v>
      </c>
      <c r="P298" s="694">
        <f t="shared" ref="P298" si="366">+L298-N298</f>
        <v>283169</v>
      </c>
      <c r="Q298" s="695">
        <f t="shared" ref="Q298" si="367">+M298-O298</f>
        <v>127029</v>
      </c>
      <c r="R298" s="693">
        <f>+'17HPM_DATA_INPUT'!P171</f>
        <v>162285</v>
      </c>
      <c r="S298" s="692">
        <f>+'17HPM_DATA_INPUT'!Q171</f>
        <v>153265</v>
      </c>
      <c r="T298" s="693">
        <f>+'17HPM_DATA_INPUT'!R171</f>
        <v>416409</v>
      </c>
      <c r="U298" s="692">
        <f>+'17HPM_DATA_INPUT'!S171</f>
        <v>419740</v>
      </c>
      <c r="V298" s="694">
        <f t="shared" ref="V298" si="368">+P298-R298-T298</f>
        <v>-295525</v>
      </c>
      <c r="W298" s="696">
        <f t="shared" ref="W298" si="369">+Q298-S298-U298</f>
        <v>-445976</v>
      </c>
      <c r="X298" s="4048"/>
      <c r="Y298" s="4035"/>
      <c r="Z298" s="4041"/>
      <c r="AA298" s="3179"/>
      <c r="AB298" s="3179"/>
      <c r="AC298" s="3179"/>
      <c r="AD298" s="2"/>
      <c r="AE298" s="252"/>
      <c r="AF298" s="2"/>
      <c r="AG298" s="252"/>
      <c r="AH298" s="2"/>
      <c r="AI298" s="252"/>
      <c r="AJ298" s="2"/>
      <c r="AK298" s="252"/>
      <c r="AL298" s="2"/>
      <c r="AM298" s="252"/>
      <c r="AN298" s="2"/>
      <c r="AO298" s="252"/>
      <c r="AP298" s="2"/>
      <c r="AQ298" s="252"/>
      <c r="AR298" s="2"/>
      <c r="AS298" s="252"/>
      <c r="AT298" s="2"/>
      <c r="AU298" s="252"/>
    </row>
    <row r="299" spans="1:47" ht="13.5" x14ac:dyDescent="0.25">
      <c r="A299" s="2428">
        <v>5000</v>
      </c>
      <c r="B299" s="30" t="s">
        <v>2863</v>
      </c>
      <c r="C299" s="30" t="s">
        <v>1554</v>
      </c>
      <c r="D299" s="2428" t="s">
        <v>4058</v>
      </c>
      <c r="E299" s="2486" t="s">
        <v>676</v>
      </c>
      <c r="F299" s="701">
        <f>+VLOOKUP(A299,'17NM_Clinic Revenue'!$C$10:$K$85,9,FALSE)</f>
        <v>0</v>
      </c>
      <c r="G299" s="702">
        <f>+VLOOKUP(A299,'17NM_Clinic Revenue'!$C$96:$K$170,9,FALSE)</f>
        <v>0</v>
      </c>
      <c r="H299" s="701">
        <v>0</v>
      </c>
      <c r="I299" s="702">
        <v>0</v>
      </c>
      <c r="J299" s="701">
        <f>+VLOOKUP(A299,'17NM_Clinic Revenue'!$C$10:$K$85,5,FALSE)</f>
        <v>0</v>
      </c>
      <c r="K299" s="702">
        <f>+VLOOKUP(A299,'17NM_Clinic Revenue'!$C$96:$K$170,5,FALSE)</f>
        <v>-11114.97</v>
      </c>
      <c r="L299" s="701">
        <f>+VLOOKUP(A299,'17NM_Clinic Revenue'!$C$10:$K$85,8,FALSE)</f>
        <v>0</v>
      </c>
      <c r="M299" s="702">
        <f>+VLOOKUP(A299,'17NM_Clinic Revenue'!$C$96:$K$170,8,FALSE)</f>
        <v>-11114.97</v>
      </c>
      <c r="N299" s="701">
        <f>+SUMIF('17NM_Flex Cost'!$C$7:$C$122,A299,'17NM_Flex Cost'!$E$7:$E$122)</f>
        <v>0</v>
      </c>
      <c r="O299" s="702">
        <f>+SUMIF('17NM_Flex Cost'!$M$7:$M$122,A299,'17NM_Flex Cost'!$O$7:$O$122)</f>
        <v>0</v>
      </c>
      <c r="P299" s="701">
        <f>+L299-N299</f>
        <v>0</v>
      </c>
      <c r="Q299" s="702">
        <f>+M299-O299</f>
        <v>-11114.97</v>
      </c>
      <c r="R299" s="701">
        <f>+SUMIF('17NM_Flex Cost'!$C$7:$C$122,A299,'17NM_Flex Cost'!$F$7:$F$122)</f>
        <v>0</v>
      </c>
      <c r="S299" s="702">
        <f>+SUMIF('17NM_Flex Cost'!$M$7:$M$122,A299,'17NM_Flex Cost'!$P$7:$P$122)</f>
        <v>0</v>
      </c>
      <c r="T299" s="701">
        <f>+SUMIF('17NM_Flex Cost'!$C$7:$C$122,A299,'17NM_Flex Cost'!$G$7:$G$122)</f>
        <v>0</v>
      </c>
      <c r="U299" s="702">
        <f>+SUMIF('17NM_Flex Cost'!$M$7:$M$122,A299,'17NM_Flex Cost'!$Q$7:$Q$122)</f>
        <v>0</v>
      </c>
      <c r="V299" s="701">
        <f>+P299-R299-T299</f>
        <v>0</v>
      </c>
      <c r="W299" s="703">
        <f>+Q299-S299-U299</f>
        <v>-11114.97</v>
      </c>
      <c r="X299" s="4048"/>
      <c r="Y299" s="4035" t="s">
        <v>2267</v>
      </c>
      <c r="Z299" s="4041"/>
      <c r="AA299" s="3179"/>
      <c r="AB299" s="3179"/>
      <c r="AC299" s="3179"/>
      <c r="AD299" s="2"/>
      <c r="AE299" s="252"/>
      <c r="AF299" s="2"/>
      <c r="AG299" s="252"/>
      <c r="AH299" s="2"/>
      <c r="AI299" s="252"/>
      <c r="AJ299" s="2"/>
      <c r="AK299" s="252"/>
      <c r="AL299" s="2"/>
      <c r="AM299" s="252"/>
      <c r="AN299" s="2"/>
      <c r="AO299" s="252"/>
      <c r="AP299" s="2"/>
      <c r="AQ299" s="252"/>
      <c r="AR299" s="2"/>
      <c r="AS299" s="252"/>
      <c r="AT299" s="2"/>
      <c r="AU299" s="252"/>
    </row>
    <row r="300" spans="1:47" ht="13.5" x14ac:dyDescent="0.25">
      <c r="A300" s="30" t="e">
        <v>#VALUE!</v>
      </c>
      <c r="B300" s="30" t="e">
        <v>#VALUE!</v>
      </c>
      <c r="C300" s="30" t="e">
        <v>#VALUE!</v>
      </c>
      <c r="F300" s="159"/>
      <c r="G300" s="159"/>
      <c r="H300" s="687"/>
      <c r="I300" s="687"/>
      <c r="J300" s="769"/>
      <c r="K300" s="769"/>
      <c r="L300" s="769"/>
      <c r="M300" s="76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4042"/>
      <c r="Y300" s="4044"/>
      <c r="Z300" s="4047"/>
      <c r="AA300" s="3186"/>
      <c r="AB300" s="3186"/>
      <c r="AC300" s="3183"/>
      <c r="AD300" s="2"/>
      <c r="AE300" s="252"/>
      <c r="AF300" s="2"/>
      <c r="AG300" s="252"/>
      <c r="AH300" s="2"/>
      <c r="AI300" s="252"/>
      <c r="AJ300" s="2"/>
      <c r="AK300" s="252"/>
      <c r="AL300" s="2"/>
      <c r="AM300" s="252"/>
      <c r="AN300" s="2"/>
      <c r="AO300" s="252"/>
      <c r="AP300" s="2"/>
      <c r="AQ300" s="252"/>
      <c r="AR300" s="2"/>
      <c r="AS300" s="252"/>
      <c r="AT300" s="2"/>
      <c r="AU300" s="252"/>
    </row>
    <row r="301" spans="1:47" ht="13.5" x14ac:dyDescent="0.25">
      <c r="A301" s="647" t="e">
        <v>#VALUE!</v>
      </c>
      <c r="B301" s="30" t="e">
        <v>#VALUE!</v>
      </c>
      <c r="C301" s="30" t="e">
        <v>#VALUE!</v>
      </c>
      <c r="D301" s="647" t="s">
        <v>138</v>
      </c>
      <c r="E301" s="647"/>
      <c r="F301" s="648"/>
      <c r="G301" s="648"/>
      <c r="H301" s="648"/>
      <c r="I301" s="648"/>
      <c r="J301" s="648"/>
      <c r="K301" s="648"/>
      <c r="L301" s="648"/>
      <c r="M301" s="648"/>
      <c r="N301" s="648"/>
      <c r="O301" s="648"/>
      <c r="P301" s="648"/>
      <c r="Q301" s="648"/>
      <c r="R301" s="648"/>
      <c r="S301" s="648"/>
      <c r="T301" s="648"/>
      <c r="U301" s="648"/>
      <c r="V301" s="648"/>
      <c r="W301" s="648"/>
      <c r="X301" s="4047"/>
      <c r="Y301" s="4044"/>
      <c r="Z301" s="4047"/>
      <c r="AA301" s="3183"/>
      <c r="AB301" s="3183"/>
      <c r="AC301" s="3183"/>
      <c r="AD301" s="70">
        <f t="shared" ref="AD301:AD330" si="370">+F302-G302</f>
        <v>51</v>
      </c>
      <c r="AE301" s="264">
        <f t="shared" ref="AE301:AE330" si="371">IF(G302=0,0,IF(AD301&gt;0,ABS(+AD301/G302),-ABS(+AD301/G302)))</f>
        <v>9.5810633101634408E-3</v>
      </c>
      <c r="AF301" s="70">
        <f t="shared" ref="AF301:AF330" si="372">+H302-I302</f>
        <v>225</v>
      </c>
      <c r="AG301" s="264">
        <f t="shared" ref="AG301:AG330" si="373">IF(I302=0,0,IF(AF301&gt;0,ABS(+AF301/I302),-ABS(+AF301/I302)))</f>
        <v>1.9745502413339184E-2</v>
      </c>
      <c r="AH301" s="70">
        <f t="shared" ref="AH301:AH330" si="374">+J302-K302</f>
        <v>590167.1858603498</v>
      </c>
      <c r="AI301" s="264">
        <f t="shared" ref="AI301:AI330" si="375">IF(K302=0,0,IF(AH301&gt;0,ABS(+AH301/K302),-ABS(+AH301/K302)))</f>
        <v>7.3845238750020969E-2</v>
      </c>
      <c r="AJ301" s="70">
        <f t="shared" ref="AJ301:AJ330" si="376">+L302-M302</f>
        <v>68894.540000000037</v>
      </c>
      <c r="AK301" s="264">
        <f t="shared" ref="AK301:AK330" si="377">IF(M302=0,0,IF(AJ301&gt;0,ABS(+AJ301/M302),-ABS(+AJ301/M302)))</f>
        <v>2.4558943104646156E-2</v>
      </c>
      <c r="AL301" s="70">
        <f t="shared" ref="AL301:AL330" si="378">+N302-O302</f>
        <v>-1854885.7599354465</v>
      </c>
      <c r="AM301" s="264">
        <f t="shared" ref="AM301:AM330" si="379">IF(O302=0,0,IF(AL301&gt;0,ABS(+AL301/O302),-ABS(+AL301/O302)))</f>
        <v>-0.45873596867215499</v>
      </c>
      <c r="AN301" s="70">
        <f t="shared" ref="AN301:AN330" si="380">+P302-Q302</f>
        <v>1923780.2999354466</v>
      </c>
      <c r="AO301" s="264">
        <f t="shared" ref="AO301:AO330" si="381">IF(Q302=0,0,IF(AN301&gt;0,ABS(+AN301/Q302),-ABS(+AN301/Q302)))</f>
        <v>1.5536931175587561</v>
      </c>
      <c r="AP301" s="70">
        <f t="shared" ref="AP301:AP330" si="382">+R302-S302</f>
        <v>15389.645711363934</v>
      </c>
      <c r="AQ301" s="264">
        <f t="shared" ref="AQ301:AQ330" si="383">IF(S302=0,0,IF(AP301&gt;0,ABS(+AP301/S302),-ABS(+AP301/S302)))</f>
        <v>6.6206048201995576E-2</v>
      </c>
      <c r="AR301" s="70">
        <f t="shared" ref="AR301:AR330" si="384">+T302-U302</f>
        <v>-169220.31441279897</v>
      </c>
      <c r="AS301" s="264">
        <f t="shared" ref="AS301:AS330" si="385">IF(U302=0,0,IF(AR301&gt;0,ABS(+AR301/U302),-ABS(+AR301/U302)))</f>
        <v>-0.23579688956124067</v>
      </c>
      <c r="AT301" s="70">
        <f t="shared" ref="AT301:AT330" si="386">+V302-W302</f>
        <v>2077610.968636882</v>
      </c>
      <c r="AU301" s="264">
        <f t="shared" ref="AU301:AU330" si="387">IF(W302=0,0,IF(AT301&gt;0,ABS(+AT301/W302),-ABS(+AT301/W302)))</f>
        <v>0.94941693042709141</v>
      </c>
    </row>
    <row r="302" spans="1:47" ht="13.5" x14ac:dyDescent="0.25">
      <c r="A302" s="2424">
        <v>4400</v>
      </c>
      <c r="B302" s="30" t="s">
        <v>1948</v>
      </c>
      <c r="C302" s="30" t="s">
        <v>1563</v>
      </c>
      <c r="D302" s="649" t="s">
        <v>4062</v>
      </c>
      <c r="E302" s="723"/>
      <c r="F302" s="674">
        <f>SUM(F340:F341)</f>
        <v>5374</v>
      </c>
      <c r="G302" s="673">
        <f t="shared" ref="G302:O302" si="388">SUM(G340:G341)</f>
        <v>5323</v>
      </c>
      <c r="H302" s="672">
        <f t="shared" si="388"/>
        <v>11620</v>
      </c>
      <c r="I302" s="729">
        <f t="shared" si="388"/>
        <v>11395</v>
      </c>
      <c r="J302" s="672">
        <f t="shared" si="388"/>
        <v>8582113.5300000012</v>
      </c>
      <c r="K302" s="673">
        <f t="shared" si="388"/>
        <v>7991946.3441396514</v>
      </c>
      <c r="L302" s="672">
        <f t="shared" si="388"/>
        <v>2874167.54</v>
      </c>
      <c r="M302" s="673">
        <f t="shared" si="388"/>
        <v>2805273</v>
      </c>
      <c r="N302" s="672">
        <f t="shared" si="388"/>
        <v>2188585.6192645533</v>
      </c>
      <c r="O302" s="673">
        <f t="shared" si="388"/>
        <v>4043471.3791999999</v>
      </c>
      <c r="P302" s="657">
        <f t="shared" ref="P302" si="389">+L302-N302</f>
        <v>685581.92073544674</v>
      </c>
      <c r="Q302" s="675">
        <f t="shared" ref="Q302" si="390">+M302-O302</f>
        <v>-1238198.3791999999</v>
      </c>
      <c r="R302" s="672">
        <f t="shared" ref="R302:U302" si="391">SUM(R340:R341)</f>
        <v>247840.39801136393</v>
      </c>
      <c r="S302" s="673">
        <f t="shared" si="391"/>
        <v>232450.75229999999</v>
      </c>
      <c r="T302" s="672">
        <f t="shared" si="391"/>
        <v>548432.55508720106</v>
      </c>
      <c r="U302" s="673">
        <f t="shared" si="391"/>
        <v>717652.86950000003</v>
      </c>
      <c r="V302" s="657">
        <f t="shared" ref="V302" si="392">+P302-R302-T302</f>
        <v>-110691.03236311825</v>
      </c>
      <c r="W302" s="676">
        <f>+Q302-S302-U302</f>
        <v>-2188302.0010000002</v>
      </c>
      <c r="X302" s="4047"/>
      <c r="Y302" s="4044"/>
      <c r="Z302" s="4047"/>
      <c r="AA302" s="3183"/>
      <c r="AB302" s="3183"/>
      <c r="AC302" s="3183"/>
      <c r="AD302" s="70">
        <f>+F307-G307</f>
        <v>143</v>
      </c>
      <c r="AE302" s="264">
        <f>IF(G307=0,0,IF(AD302&gt;0,ABS(+AD302/G307),-ABS(+AD302/G307)))</f>
        <v>4.2788749251944945E-2</v>
      </c>
      <c r="AF302" s="70">
        <f>+H307-I307</f>
        <v>501</v>
      </c>
      <c r="AG302" s="264">
        <f>IF(I307=0,0,IF(AF302&gt;0,ABS(+AF302/I307),-ABS(+AF302/I307)))</f>
        <v>3.3901745838408444E-2</v>
      </c>
      <c r="AH302" s="70">
        <f>+J307-K307</f>
        <v>514516.07094665989</v>
      </c>
      <c r="AI302" s="264">
        <f>IF(K307=0,0,IF(AH302&gt;0,ABS(+AH302/K307),-ABS(+AH302/K307)))</f>
        <v>5.6449236561757446E-2</v>
      </c>
      <c r="AJ302" s="70">
        <f>+L307-M307</f>
        <v>-156525.70000000019</v>
      </c>
      <c r="AK302" s="264">
        <f>IF(M307=0,0,IF(AJ302&gt;0,ABS(+AJ302/M307),-ABS(+AJ302/M307)))</f>
        <v>-4.4701283101719759E-2</v>
      </c>
      <c r="AL302" s="70">
        <f>+N307-O307</f>
        <v>102276.63876363169</v>
      </c>
      <c r="AM302" s="264">
        <f>IF(O307=0,0,IF(AL302&gt;0,ABS(+AL302/O307),-ABS(+AL302/O307)))</f>
        <v>5.8835352796937364E-2</v>
      </c>
      <c r="AN302" s="70">
        <f>+P307-Q307</f>
        <v>-258802.33876363188</v>
      </c>
      <c r="AO302" s="264">
        <f>IF(Q307=0,0,IF(AN302&gt;0,ABS(+AN302/Q307),-ABS(+AN302/Q307)))</f>
        <v>-0.14677661885481963</v>
      </c>
      <c r="AP302" s="70">
        <f>+R307-S307</f>
        <v>65831.64357070846</v>
      </c>
      <c r="AQ302" s="264">
        <f>IF(S307=0,0,IF(AP302&gt;0,ABS(+AP302/S307),-ABS(+AP302/S307)))</f>
        <v>0.21331621087120115</v>
      </c>
      <c r="AR302" s="70">
        <f>+T307-U307</f>
        <v>45043.631565364311</v>
      </c>
      <c r="AS302" s="264">
        <f>IF(U307=0,0,IF(AR302&gt;0,ABS(+AR302/U307),-ABS(+AR302/U307)))</f>
        <v>8.7122744137297342E-2</v>
      </c>
      <c r="AT302" s="70">
        <f>+V307-W307</f>
        <v>-369677.61389970453</v>
      </c>
      <c r="AU302" s="264">
        <f>IF(W307=0,0,IF(AT302&gt;0,ABS(+AT302/W307),-ABS(+AT302/W307)))</f>
        <v>-0.39427421988418265</v>
      </c>
    </row>
    <row r="303" spans="1:47" ht="13.5" x14ac:dyDescent="0.25">
      <c r="A303" s="2424">
        <v>4410</v>
      </c>
      <c r="B303" s="30" t="s">
        <v>1950</v>
      </c>
      <c r="C303" s="30" t="s">
        <v>1563</v>
      </c>
      <c r="D303" s="649" t="s">
        <v>4063</v>
      </c>
      <c r="E303" s="723"/>
      <c r="F303" s="674">
        <f t="shared" ref="F303:O303" si="393">SUM(F346:F347)</f>
        <v>1033</v>
      </c>
      <c r="G303" s="673">
        <f t="shared" si="393"/>
        <v>1878</v>
      </c>
      <c r="H303" s="672">
        <f t="shared" si="393"/>
        <v>29270</v>
      </c>
      <c r="I303" s="729">
        <f t="shared" si="393"/>
        <v>7962</v>
      </c>
      <c r="J303" s="672">
        <f t="shared" si="393"/>
        <v>3696038</v>
      </c>
      <c r="K303" s="673">
        <f t="shared" si="393"/>
        <v>3187992.3454453698</v>
      </c>
      <c r="L303" s="672">
        <f t="shared" si="393"/>
        <v>1504677.21</v>
      </c>
      <c r="M303" s="673">
        <f t="shared" si="393"/>
        <v>1270138</v>
      </c>
      <c r="N303" s="672">
        <f t="shared" si="393"/>
        <v>1370601.0002857882</v>
      </c>
      <c r="O303" s="673">
        <f t="shared" si="393"/>
        <v>1013539.0382000001</v>
      </c>
      <c r="P303" s="657">
        <f t="shared" ref="P303:Q307" si="394">+L303-N303</f>
        <v>134076.20971421176</v>
      </c>
      <c r="Q303" s="675">
        <f t="shared" si="394"/>
        <v>256598.96179999993</v>
      </c>
      <c r="R303" s="672">
        <f>SUM(R346:R347)</f>
        <v>119806.5260484327</v>
      </c>
      <c r="S303" s="673">
        <f>SUM(S346:S347)</f>
        <v>108719.6308</v>
      </c>
      <c r="T303" s="672">
        <f>SUM(T346:T347)</f>
        <v>191707.18742445487</v>
      </c>
      <c r="U303" s="673">
        <f>SUM(U346:U347)</f>
        <v>130352.80880000001</v>
      </c>
      <c r="V303" s="657">
        <f t="shared" ref="V303:W307" si="395">+P303-R303-T303</f>
        <v>-177437.50375867583</v>
      </c>
      <c r="W303" s="676">
        <f t="shared" si="395"/>
        <v>17526.522199999934</v>
      </c>
      <c r="X303" s="4047"/>
      <c r="Y303" s="4044"/>
      <c r="Z303" s="4047"/>
      <c r="AA303" s="3183"/>
      <c r="AB303" s="3183"/>
      <c r="AC303" s="3183"/>
      <c r="AD303" s="70"/>
      <c r="AE303" s="264"/>
      <c r="AF303" s="70"/>
      <c r="AG303" s="264"/>
      <c r="AH303" s="70"/>
      <c r="AI303" s="264"/>
      <c r="AJ303" s="70"/>
      <c r="AK303" s="264"/>
      <c r="AL303" s="70"/>
      <c r="AM303" s="264"/>
      <c r="AN303" s="70"/>
      <c r="AO303" s="264"/>
      <c r="AP303" s="70"/>
      <c r="AQ303" s="264"/>
      <c r="AR303" s="70"/>
      <c r="AS303" s="264"/>
      <c r="AT303" s="70"/>
      <c r="AU303" s="264"/>
    </row>
    <row r="304" spans="1:47" ht="13.5" x14ac:dyDescent="0.25">
      <c r="A304" s="2424">
        <v>4411</v>
      </c>
      <c r="B304" s="30" t="s">
        <v>1949</v>
      </c>
      <c r="C304" s="30" t="s">
        <v>1563</v>
      </c>
      <c r="D304" s="649" t="s">
        <v>4064</v>
      </c>
      <c r="E304" s="723"/>
      <c r="F304" s="674">
        <f>SUM(F349:F350)</f>
        <v>1177</v>
      </c>
      <c r="G304" s="673">
        <f t="shared" ref="G304:O304" si="396">SUM(G349:G350)</f>
        <v>1106</v>
      </c>
      <c r="H304" s="672">
        <f t="shared" si="396"/>
        <v>2352</v>
      </c>
      <c r="I304" s="729">
        <f t="shared" si="396"/>
        <v>2198</v>
      </c>
      <c r="J304" s="672">
        <f t="shared" si="396"/>
        <v>2284128.48</v>
      </c>
      <c r="K304" s="673">
        <f t="shared" si="396"/>
        <v>2370658.9826535396</v>
      </c>
      <c r="L304" s="672">
        <f t="shared" si="396"/>
        <v>1045419.93</v>
      </c>
      <c r="M304" s="673">
        <f>SUM(M349:M350)</f>
        <v>997893</v>
      </c>
      <c r="N304" s="672">
        <f t="shared" si="396"/>
        <v>547814.99422320619</v>
      </c>
      <c r="O304" s="673">
        <f t="shared" si="396"/>
        <v>597770.26679999998</v>
      </c>
      <c r="P304" s="657">
        <f t="shared" si="394"/>
        <v>497604.93577679386</v>
      </c>
      <c r="Q304" s="675">
        <f t="shared" si="394"/>
        <v>400122.73320000002</v>
      </c>
      <c r="R304" s="672">
        <f>SUM(R349:R350)</f>
        <v>80670.655187994795</v>
      </c>
      <c r="S304" s="673">
        <f t="shared" ref="S304:U304" si="397">SUM(S349:S350)</f>
        <v>314831.47080000001</v>
      </c>
      <c r="T304" s="672">
        <f t="shared" si="397"/>
        <v>84849.889728306051</v>
      </c>
      <c r="U304" s="673">
        <f t="shared" si="397"/>
        <v>107268.1308</v>
      </c>
      <c r="V304" s="657">
        <f t="shared" si="395"/>
        <v>332084.390860493</v>
      </c>
      <c r="W304" s="676">
        <f t="shared" si="395"/>
        <v>-21976.868399999992</v>
      </c>
      <c r="X304" s="4047"/>
      <c r="Y304" s="4044"/>
      <c r="Z304" s="4047"/>
      <c r="AA304" s="3183"/>
      <c r="AB304" s="3183"/>
      <c r="AC304" s="3183"/>
      <c r="AD304" s="70"/>
      <c r="AE304" s="264"/>
      <c r="AF304" s="70"/>
      <c r="AG304" s="264"/>
      <c r="AH304" s="70"/>
      <c r="AI304" s="264"/>
      <c r="AJ304" s="70"/>
      <c r="AK304" s="264"/>
      <c r="AL304" s="70"/>
      <c r="AM304" s="264"/>
      <c r="AN304" s="70"/>
      <c r="AO304" s="264"/>
      <c r="AP304" s="70"/>
      <c r="AQ304" s="264"/>
      <c r="AR304" s="70"/>
      <c r="AS304" s="264"/>
      <c r="AT304" s="70"/>
      <c r="AU304" s="264"/>
    </row>
    <row r="305" spans="1:47" ht="13.5" x14ac:dyDescent="0.25">
      <c r="A305" s="2424">
        <v>4412</v>
      </c>
      <c r="B305" s="30" t="s">
        <v>1951</v>
      </c>
      <c r="C305" s="30" t="s">
        <v>1563</v>
      </c>
      <c r="D305" s="649" t="s">
        <v>4065</v>
      </c>
      <c r="E305" s="723"/>
      <c r="F305" s="674">
        <f>SUM(F352:F353)</f>
        <v>373</v>
      </c>
      <c r="G305" s="673">
        <f t="shared" ref="G305:O305" si="398">SUM(G352:G353)</f>
        <v>337</v>
      </c>
      <c r="H305" s="672">
        <f t="shared" si="398"/>
        <v>741</v>
      </c>
      <c r="I305" s="729">
        <f t="shared" si="398"/>
        <v>626</v>
      </c>
      <c r="J305" s="672">
        <f t="shared" si="398"/>
        <v>820606</v>
      </c>
      <c r="K305" s="673">
        <f t="shared" si="398"/>
        <v>904588.96277688968</v>
      </c>
      <c r="L305" s="672">
        <f t="shared" si="398"/>
        <v>392044.39</v>
      </c>
      <c r="M305" s="673">
        <f t="shared" si="398"/>
        <v>387611</v>
      </c>
      <c r="N305" s="672">
        <f t="shared" si="398"/>
        <v>427989.21263627987</v>
      </c>
      <c r="O305" s="673">
        <f t="shared" si="398"/>
        <v>322684.51680000004</v>
      </c>
      <c r="P305" s="657">
        <f t="shared" si="394"/>
        <v>-35944.82263627986</v>
      </c>
      <c r="Q305" s="675">
        <f t="shared" si="394"/>
        <v>64926.483199999959</v>
      </c>
      <c r="R305" s="672">
        <f>SUM(R352:R353)</f>
        <v>27525.175221116289</v>
      </c>
      <c r="S305" s="673">
        <f t="shared" ref="S305:U305" si="399">SUM(S352:S353)</f>
        <v>110839.08100000001</v>
      </c>
      <c r="T305" s="672">
        <f t="shared" si="399"/>
        <v>59510.019373623887</v>
      </c>
      <c r="U305" s="673">
        <f t="shared" si="399"/>
        <v>50431.3914</v>
      </c>
      <c r="V305" s="657">
        <f t="shared" si="395"/>
        <v>-122980.01723102003</v>
      </c>
      <c r="W305" s="676">
        <f t="shared" si="395"/>
        <v>-96343.98920000004</v>
      </c>
      <c r="X305" s="4047"/>
      <c r="Y305" s="4044"/>
      <c r="Z305" s="4047"/>
      <c r="AA305" s="3183"/>
      <c r="AB305" s="3183"/>
      <c r="AC305" s="3183"/>
      <c r="AD305" s="70"/>
      <c r="AE305" s="264"/>
      <c r="AF305" s="70"/>
      <c r="AG305" s="264"/>
      <c r="AH305" s="70"/>
      <c r="AI305" s="264"/>
      <c r="AJ305" s="70"/>
      <c r="AK305" s="264"/>
      <c r="AL305" s="70"/>
      <c r="AM305" s="264"/>
      <c r="AN305" s="70"/>
      <c r="AO305" s="264"/>
      <c r="AP305" s="70"/>
      <c r="AQ305" s="264"/>
      <c r="AR305" s="70"/>
      <c r="AS305" s="264"/>
      <c r="AT305" s="70"/>
      <c r="AU305" s="264"/>
    </row>
    <row r="306" spans="1:47" ht="13.5" x14ac:dyDescent="0.25">
      <c r="A306" s="2424">
        <v>4413</v>
      </c>
      <c r="B306" s="30" t="s">
        <v>3440</v>
      </c>
      <c r="C306" s="30" t="s">
        <v>1563</v>
      </c>
      <c r="D306" s="649" t="s">
        <v>4067</v>
      </c>
      <c r="E306" s="723"/>
      <c r="F306" s="674">
        <f>SUM(F355:F357)</f>
        <v>0</v>
      </c>
      <c r="G306" s="673">
        <f>SUM(G355:G357)</f>
        <v>0</v>
      </c>
      <c r="H306" s="672">
        <f t="shared" ref="H306:O306" si="400">SUM(H355:H357)</f>
        <v>0</v>
      </c>
      <c r="I306" s="729">
        <f t="shared" si="400"/>
        <v>0</v>
      </c>
      <c r="J306" s="672">
        <f t="shared" si="400"/>
        <v>2304490</v>
      </c>
      <c r="K306" s="673">
        <f t="shared" si="400"/>
        <v>1848680</v>
      </c>
      <c r="L306" s="672">
        <f t="shared" si="400"/>
        <v>748390.39</v>
      </c>
      <c r="M306" s="673">
        <f t="shared" si="400"/>
        <v>519229</v>
      </c>
      <c r="N306" s="672">
        <f t="shared" si="400"/>
        <v>509340.42</v>
      </c>
      <c r="O306" s="673">
        <f t="shared" si="400"/>
        <v>839424</v>
      </c>
      <c r="P306" s="657">
        <f t="shared" ref="P306" si="401">+L306-N306</f>
        <v>239049.97000000003</v>
      </c>
      <c r="Q306" s="675">
        <f t="shared" ref="Q306" si="402">+M306-O306</f>
        <v>-320195</v>
      </c>
      <c r="R306" s="672">
        <f t="shared" ref="R306:U306" si="403">SUM(R355:R357)</f>
        <v>0.2</v>
      </c>
      <c r="S306" s="673">
        <f t="shared" si="403"/>
        <v>0.23</v>
      </c>
      <c r="T306" s="672">
        <f t="shared" si="403"/>
        <v>59424.46</v>
      </c>
      <c r="U306" s="673">
        <f t="shared" si="403"/>
        <v>89187.69</v>
      </c>
      <c r="V306" s="657">
        <f t="shared" ref="V306" si="404">+P306-R306-T306</f>
        <v>179625.31000000003</v>
      </c>
      <c r="W306" s="676">
        <f t="shared" ref="W306" si="405">+Q306-S306-U306</f>
        <v>-409382.92</v>
      </c>
      <c r="X306" s="4047"/>
      <c r="Y306" s="4044"/>
      <c r="Z306" s="4047"/>
      <c r="AA306" s="3183"/>
      <c r="AB306" s="3183"/>
      <c r="AC306" s="3183"/>
      <c r="AD306" s="70"/>
      <c r="AE306" s="264"/>
      <c r="AF306" s="70"/>
      <c r="AG306" s="264"/>
      <c r="AH306" s="70"/>
      <c r="AI306" s="264"/>
      <c r="AJ306" s="70"/>
      <c r="AK306" s="264"/>
      <c r="AL306" s="70"/>
      <c r="AM306" s="264"/>
      <c r="AN306" s="70"/>
      <c r="AO306" s="264"/>
      <c r="AP306" s="70"/>
      <c r="AQ306" s="264"/>
      <c r="AR306" s="70"/>
      <c r="AS306" s="264"/>
      <c r="AT306" s="70"/>
      <c r="AU306" s="264"/>
    </row>
    <row r="307" spans="1:47" ht="13.5" x14ac:dyDescent="0.25">
      <c r="A307" s="2424">
        <v>4420</v>
      </c>
      <c r="B307" s="30" t="s">
        <v>1952</v>
      </c>
      <c r="C307" s="30" t="s">
        <v>1563</v>
      </c>
      <c r="D307" s="649" t="s">
        <v>4066</v>
      </c>
      <c r="E307" s="723"/>
      <c r="F307" s="674">
        <f>SUM(F343:F344)</f>
        <v>3485</v>
      </c>
      <c r="G307" s="673">
        <f t="shared" ref="G307:O307" si="406">SUM(G343:G344)</f>
        <v>3342</v>
      </c>
      <c r="H307" s="672">
        <f t="shared" si="406"/>
        <v>15279</v>
      </c>
      <c r="I307" s="729">
        <f t="shared" si="406"/>
        <v>14778</v>
      </c>
      <c r="J307" s="672">
        <f t="shared" si="406"/>
        <v>9629184.4399999995</v>
      </c>
      <c r="K307" s="673">
        <f t="shared" si="406"/>
        <v>9114668.3690533396</v>
      </c>
      <c r="L307" s="672">
        <f t="shared" si="406"/>
        <v>3345067.3</v>
      </c>
      <c r="M307" s="673">
        <f t="shared" si="406"/>
        <v>3501593</v>
      </c>
      <c r="N307" s="672">
        <f t="shared" si="406"/>
        <v>1840630.0929636317</v>
      </c>
      <c r="O307" s="673">
        <f t="shared" si="406"/>
        <v>1738353.4542</v>
      </c>
      <c r="P307" s="657">
        <f t="shared" si="394"/>
        <v>1504437.2070363681</v>
      </c>
      <c r="Q307" s="675">
        <f t="shared" si="394"/>
        <v>1763239.5458</v>
      </c>
      <c r="R307" s="672">
        <f t="shared" ref="R307:U307" si="407">SUM(R343:R344)</f>
        <v>374442.2423707085</v>
      </c>
      <c r="S307" s="673">
        <f t="shared" si="407"/>
        <v>308610.59880000004</v>
      </c>
      <c r="T307" s="672">
        <f t="shared" si="407"/>
        <v>562057.09356536437</v>
      </c>
      <c r="U307" s="673">
        <f t="shared" si="407"/>
        <v>517013.46200000006</v>
      </c>
      <c r="V307" s="657">
        <f t="shared" si="395"/>
        <v>567937.87110029534</v>
      </c>
      <c r="W307" s="676">
        <f>+Q307-S307-U307</f>
        <v>937615.48499999987</v>
      </c>
      <c r="X307" s="4047"/>
      <c r="Y307" s="4044"/>
      <c r="Z307" s="4047"/>
      <c r="AA307" s="3183"/>
      <c r="AB307" s="3183"/>
      <c r="AC307" s="3183"/>
      <c r="AD307" s="70">
        <f t="shared" si="370"/>
        <v>-18</v>
      </c>
      <c r="AE307" s="264">
        <f t="shared" si="371"/>
        <v>-1</v>
      </c>
      <c r="AF307" s="70">
        <f t="shared" si="372"/>
        <v>-52</v>
      </c>
      <c r="AG307" s="264">
        <f t="shared" si="373"/>
        <v>-1</v>
      </c>
      <c r="AH307" s="70">
        <f t="shared" si="374"/>
        <v>-27674</v>
      </c>
      <c r="AI307" s="264">
        <f t="shared" si="375"/>
        <v>-1</v>
      </c>
      <c r="AJ307" s="70">
        <f t="shared" si="376"/>
        <v>-14107</v>
      </c>
      <c r="AK307" s="264">
        <f t="shared" si="377"/>
        <v>-1</v>
      </c>
      <c r="AL307" s="70">
        <f t="shared" si="378"/>
        <v>1522</v>
      </c>
      <c r="AM307" s="264">
        <f t="shared" si="379"/>
        <v>1</v>
      </c>
      <c r="AN307" s="70">
        <f t="shared" si="380"/>
        <v>-15629</v>
      </c>
      <c r="AO307" s="264">
        <f t="shared" si="381"/>
        <v>-1</v>
      </c>
      <c r="AP307" s="70">
        <f t="shared" si="382"/>
        <v>-1522</v>
      </c>
      <c r="AQ307" s="264">
        <f t="shared" si="383"/>
        <v>-1</v>
      </c>
      <c r="AR307" s="70">
        <f t="shared" si="384"/>
        <v>-3464</v>
      </c>
      <c r="AS307" s="264">
        <f t="shared" si="385"/>
        <v>-1</v>
      </c>
      <c r="AT307" s="70">
        <f t="shared" si="386"/>
        <v>-10643</v>
      </c>
      <c r="AU307" s="264">
        <f t="shared" si="387"/>
        <v>-1</v>
      </c>
    </row>
    <row r="308" spans="1:47" ht="13.5" x14ac:dyDescent="0.25">
      <c r="A308" s="649">
        <v>4440</v>
      </c>
      <c r="B308" s="30" t="s">
        <v>2824</v>
      </c>
      <c r="C308" s="30" t="s">
        <v>1563</v>
      </c>
      <c r="D308" s="649" t="s">
        <v>1557</v>
      </c>
      <c r="E308" s="723"/>
      <c r="F308" s="674">
        <f>+'17HPM_DATA_INPUT'!D201</f>
        <v>0</v>
      </c>
      <c r="G308" s="673">
        <f>+'17HPM_DATA_INPUT'!E201</f>
        <v>18</v>
      </c>
      <c r="H308" s="672">
        <f>+'17HPM_DATA_INPUT'!F201</f>
        <v>0</v>
      </c>
      <c r="I308" s="729">
        <f>+'17HPM_DATA_INPUT'!G201</f>
        <v>52</v>
      </c>
      <c r="J308" s="672">
        <f>+'17HPM_DATA_INPUT'!H201</f>
        <v>0</v>
      </c>
      <c r="K308" s="673">
        <f>+'17HPM_DATA_INPUT'!I201</f>
        <v>27674</v>
      </c>
      <c r="L308" s="672">
        <f>+'17HPM_DATA_INPUT'!J201</f>
        <v>0</v>
      </c>
      <c r="M308" s="673">
        <f>+'17HPM_DATA_INPUT'!K201</f>
        <v>14107</v>
      </c>
      <c r="N308" s="672">
        <f>+'17HPM_DATA_INPUT'!L201</f>
        <v>0</v>
      </c>
      <c r="O308" s="673">
        <f>+'17HPM_DATA_INPUT'!M201</f>
        <v>-1522</v>
      </c>
      <c r="P308" s="657">
        <f t="shared" ref="P308:P334" si="408">+L308-N308</f>
        <v>0</v>
      </c>
      <c r="Q308" s="675">
        <f t="shared" ref="Q308:Q334" si="409">+M308-O308</f>
        <v>15629</v>
      </c>
      <c r="R308" s="672">
        <f>+'17HPM_DATA_INPUT'!P201</f>
        <v>0</v>
      </c>
      <c r="S308" s="673">
        <f>+'17HPM_DATA_INPUT'!Q201</f>
        <v>1522</v>
      </c>
      <c r="T308" s="672">
        <f>+'17HPM_DATA_INPUT'!R201</f>
        <v>0</v>
      </c>
      <c r="U308" s="673">
        <f>+'17HPM_DATA_INPUT'!S201</f>
        <v>3464</v>
      </c>
      <c r="V308" s="657">
        <f t="shared" ref="V308:V334" si="410">+P308-R308-T308</f>
        <v>0</v>
      </c>
      <c r="W308" s="676">
        <f t="shared" ref="W308:W334" si="411">+Q308-S308-U308</f>
        <v>10643</v>
      </c>
      <c r="X308" s="4047"/>
      <c r="Y308" s="4044"/>
      <c r="Z308" s="4047"/>
      <c r="AA308" s="3183"/>
      <c r="AB308" s="3183"/>
      <c r="AC308" s="3183"/>
      <c r="AD308" s="70">
        <f t="shared" si="370"/>
        <v>-883</v>
      </c>
      <c r="AE308" s="264">
        <f t="shared" si="371"/>
        <v>-1</v>
      </c>
      <c r="AF308" s="70">
        <f t="shared" si="372"/>
        <v>-1890</v>
      </c>
      <c r="AG308" s="264">
        <f t="shared" si="373"/>
        <v>-1</v>
      </c>
      <c r="AH308" s="70">
        <f t="shared" si="374"/>
        <v>-343204</v>
      </c>
      <c r="AI308" s="264">
        <f t="shared" si="375"/>
        <v>-1</v>
      </c>
      <c r="AJ308" s="70">
        <f t="shared" si="376"/>
        <v>-130245</v>
      </c>
      <c r="AK308" s="264">
        <f t="shared" si="377"/>
        <v>-1</v>
      </c>
      <c r="AL308" s="70">
        <f t="shared" si="378"/>
        <v>3757</v>
      </c>
      <c r="AM308" s="264">
        <f t="shared" si="379"/>
        <v>1</v>
      </c>
      <c r="AN308" s="70">
        <f t="shared" si="380"/>
        <v>-134002</v>
      </c>
      <c r="AO308" s="264">
        <f t="shared" si="381"/>
        <v>-1</v>
      </c>
      <c r="AP308" s="70">
        <f t="shared" si="382"/>
        <v>-42922</v>
      </c>
      <c r="AQ308" s="264">
        <f t="shared" si="383"/>
        <v>-1</v>
      </c>
      <c r="AR308" s="70">
        <f t="shared" si="384"/>
        <v>-100545</v>
      </c>
      <c r="AS308" s="264">
        <f t="shared" si="385"/>
        <v>-1</v>
      </c>
      <c r="AT308" s="70">
        <f t="shared" si="386"/>
        <v>9465</v>
      </c>
      <c r="AU308" s="264">
        <f t="shared" si="387"/>
        <v>1</v>
      </c>
    </row>
    <row r="309" spans="1:47" ht="13.5" x14ac:dyDescent="0.25">
      <c r="A309" s="649">
        <v>4460</v>
      </c>
      <c r="B309" s="30" t="s">
        <v>2825</v>
      </c>
      <c r="C309" s="30" t="s">
        <v>1563</v>
      </c>
      <c r="D309" s="649" t="s">
        <v>1558</v>
      </c>
      <c r="E309" s="723"/>
      <c r="F309" s="674">
        <f>+'17HPM_DATA_INPUT'!D202</f>
        <v>0</v>
      </c>
      <c r="G309" s="673">
        <f>+'17HPM_DATA_INPUT'!E202</f>
        <v>883</v>
      </c>
      <c r="H309" s="672">
        <f>+'17HPM_DATA_INPUT'!F202</f>
        <v>0</v>
      </c>
      <c r="I309" s="729">
        <f>+'17HPM_DATA_INPUT'!G202</f>
        <v>1890</v>
      </c>
      <c r="J309" s="672">
        <f>+'17HPM_DATA_INPUT'!H202</f>
        <v>0</v>
      </c>
      <c r="K309" s="673">
        <f>+'17HPM_DATA_INPUT'!I202</f>
        <v>343204</v>
      </c>
      <c r="L309" s="672">
        <f>+'17HPM_DATA_INPUT'!J202</f>
        <v>0</v>
      </c>
      <c r="M309" s="673">
        <f>+'17HPM_DATA_INPUT'!K202</f>
        <v>130245</v>
      </c>
      <c r="N309" s="672">
        <f>+'17HPM_DATA_INPUT'!L202</f>
        <v>0</v>
      </c>
      <c r="O309" s="673">
        <f>+'17HPM_DATA_INPUT'!M202</f>
        <v>-3757</v>
      </c>
      <c r="P309" s="657">
        <f t="shared" si="408"/>
        <v>0</v>
      </c>
      <c r="Q309" s="675">
        <f t="shared" si="409"/>
        <v>134002</v>
      </c>
      <c r="R309" s="672">
        <f>+'17HPM_DATA_INPUT'!P202</f>
        <v>0</v>
      </c>
      <c r="S309" s="673">
        <f>+'17HPM_DATA_INPUT'!Q202</f>
        <v>42922</v>
      </c>
      <c r="T309" s="672">
        <f>+'17HPM_DATA_INPUT'!R202</f>
        <v>0</v>
      </c>
      <c r="U309" s="673">
        <f>+'17HPM_DATA_INPUT'!S202</f>
        <v>100545</v>
      </c>
      <c r="V309" s="657">
        <f t="shared" si="410"/>
        <v>0</v>
      </c>
      <c r="W309" s="676">
        <f t="shared" si="411"/>
        <v>-9465</v>
      </c>
      <c r="X309" s="4047"/>
      <c r="Y309" s="4044"/>
      <c r="Z309" s="4047"/>
      <c r="AC309" s="3183"/>
      <c r="AD309" s="70">
        <f t="shared" si="370"/>
        <v>228</v>
      </c>
      <c r="AE309" s="264">
        <f t="shared" si="371"/>
        <v>0.15680880330123798</v>
      </c>
      <c r="AF309" s="70">
        <f t="shared" si="372"/>
        <v>5984</v>
      </c>
      <c r="AG309" s="264">
        <f t="shared" si="373"/>
        <v>0.16190038148318497</v>
      </c>
      <c r="AH309" s="70">
        <f t="shared" si="374"/>
        <v>746588.59208676452</v>
      </c>
      <c r="AI309" s="264">
        <f t="shared" si="375"/>
        <v>0.18133782987710897</v>
      </c>
      <c r="AJ309" s="70">
        <f t="shared" si="376"/>
        <v>291735.70000000019</v>
      </c>
      <c r="AK309" s="264">
        <f t="shared" si="377"/>
        <v>0.15601456956050677</v>
      </c>
      <c r="AL309" s="70">
        <f t="shared" si="378"/>
        <v>139057.09569285717</v>
      </c>
      <c r="AM309" s="264">
        <f t="shared" si="379"/>
        <v>7.7853196216710996E-2</v>
      </c>
      <c r="AN309" s="70">
        <f t="shared" si="380"/>
        <v>152678.60430714302</v>
      </c>
      <c r="AO309" s="264">
        <f t="shared" si="381"/>
        <v>1.8223531593905979</v>
      </c>
      <c r="AP309" s="70">
        <f t="shared" si="382"/>
        <v>19923.159525861149</v>
      </c>
      <c r="AQ309" s="264">
        <f t="shared" si="383"/>
        <v>0.14203220975615558</v>
      </c>
      <c r="AR309" s="70">
        <f t="shared" si="384"/>
        <v>230368.42434793292</v>
      </c>
      <c r="AS309" s="264">
        <f t="shared" si="385"/>
        <v>0.43714062223201816</v>
      </c>
      <c r="AT309" s="70">
        <f t="shared" si="386"/>
        <v>-97612.979566650931</v>
      </c>
      <c r="AU309" s="264">
        <f t="shared" si="387"/>
        <v>-0.16729436208399165</v>
      </c>
    </row>
    <row r="310" spans="1:47" ht="13.5" x14ac:dyDescent="0.25">
      <c r="A310" s="2424">
        <v>4470</v>
      </c>
      <c r="B310" s="30" t="s">
        <v>1159</v>
      </c>
      <c r="C310" s="30" t="s">
        <v>1563</v>
      </c>
      <c r="D310" s="649" t="s">
        <v>4061</v>
      </c>
      <c r="E310" s="723"/>
      <c r="F310" s="674">
        <f>SUM(F334:F335)</f>
        <v>1682</v>
      </c>
      <c r="G310" s="673">
        <f>SUM(G334:G335)</f>
        <v>1454</v>
      </c>
      <c r="H310" s="672">
        <f>SUM(H373:H375)</f>
        <v>42945</v>
      </c>
      <c r="I310" s="729">
        <f>SUM(I373:I375)</f>
        <v>36961</v>
      </c>
      <c r="J310" s="672">
        <f t="shared" ref="J310:O310" si="412">SUM(J334:J335)</f>
        <v>4863703</v>
      </c>
      <c r="K310" s="673">
        <f t="shared" si="412"/>
        <v>4117114.4079132355</v>
      </c>
      <c r="L310" s="672">
        <f t="shared" si="412"/>
        <v>2161661.7000000002</v>
      </c>
      <c r="M310" s="673">
        <f t="shared" si="412"/>
        <v>1869926</v>
      </c>
      <c r="N310" s="672">
        <f t="shared" si="412"/>
        <v>1925202.0768928572</v>
      </c>
      <c r="O310" s="673">
        <f t="shared" si="412"/>
        <v>1786144.9812</v>
      </c>
      <c r="P310" s="657">
        <f t="shared" si="408"/>
        <v>236459.62310714298</v>
      </c>
      <c r="Q310" s="675">
        <f t="shared" si="409"/>
        <v>83781.018799999962</v>
      </c>
      <c r="R310" s="672">
        <f>SUM(R334:R335)</f>
        <v>160195.28202586115</v>
      </c>
      <c r="S310" s="673">
        <f>SUM(S334:S335)</f>
        <v>140272.1225</v>
      </c>
      <c r="T310" s="672">
        <f>SUM(T334:T335)</f>
        <v>757357.71024793293</v>
      </c>
      <c r="U310" s="673">
        <f>SUM(U334:U335)</f>
        <v>526989.28590000002</v>
      </c>
      <c r="V310" s="657">
        <f>+P310-R310-T310</f>
        <v>-681093.36916665104</v>
      </c>
      <c r="W310" s="676">
        <f t="shared" si="411"/>
        <v>-583480.38960000011</v>
      </c>
      <c r="X310" s="4047"/>
      <c r="Y310" s="4044"/>
      <c r="Z310" s="4047"/>
      <c r="AA310" s="3183" t="s">
        <v>1741</v>
      </c>
      <c r="AB310" s="3183"/>
      <c r="AC310" s="3183"/>
      <c r="AD310" s="70">
        <f t="shared" si="370"/>
        <v>1105</v>
      </c>
      <c r="AE310" s="264">
        <f t="shared" si="371"/>
        <v>0.65970149253731347</v>
      </c>
      <c r="AF310" s="70">
        <f t="shared" si="372"/>
        <v>19392</v>
      </c>
      <c r="AG310" s="264">
        <f t="shared" si="373"/>
        <v>6.4695854087362087E-2</v>
      </c>
      <c r="AH310" s="70">
        <f t="shared" si="374"/>
        <v>870092.86663409881</v>
      </c>
      <c r="AI310" s="264">
        <f t="shared" si="375"/>
        <v>0.12748409580448716</v>
      </c>
      <c r="AJ310" s="70">
        <f t="shared" si="376"/>
        <v>237721.41999999993</v>
      </c>
      <c r="AK310" s="264">
        <f t="shared" si="377"/>
        <v>7.7213766393048569E-2</v>
      </c>
      <c r="AL310" s="70">
        <f t="shared" si="378"/>
        <v>74934.971155202948</v>
      </c>
      <c r="AM310" s="264">
        <f t="shared" si="379"/>
        <v>2.9303648953606948E-2</v>
      </c>
      <c r="AN310" s="70">
        <f t="shared" si="380"/>
        <v>162786.44884479698</v>
      </c>
      <c r="AO310" s="264">
        <f t="shared" si="381"/>
        <v>0.31211756059013879</v>
      </c>
      <c r="AP310" s="70">
        <f t="shared" si="382"/>
        <v>28325.816657991119</v>
      </c>
      <c r="AQ310" s="264">
        <f t="shared" si="383"/>
        <v>0.12696388078590096</v>
      </c>
      <c r="AR310" s="70">
        <f t="shared" si="384"/>
        <v>119991.06012158789</v>
      </c>
      <c r="AS310" s="264">
        <f t="shared" si="385"/>
        <v>0.33944867656149741</v>
      </c>
      <c r="AT310" s="70">
        <f t="shared" si="386"/>
        <v>14469.572065217944</v>
      </c>
      <c r="AU310" s="264">
        <f t="shared" si="387"/>
        <v>0.26291803314287643</v>
      </c>
    </row>
    <row r="311" spans="1:47" ht="13.5" x14ac:dyDescent="0.25">
      <c r="A311" s="2424">
        <v>4480</v>
      </c>
      <c r="B311" s="30" t="s">
        <v>1953</v>
      </c>
      <c r="C311" s="30" t="s">
        <v>1563</v>
      </c>
      <c r="D311" s="649" t="s">
        <v>4060</v>
      </c>
      <c r="E311" s="723"/>
      <c r="F311" s="674">
        <f>SUM(F337:F338)</f>
        <v>2780</v>
      </c>
      <c r="G311" s="673">
        <f t="shared" ref="G311:O311" si="413">SUM(G337:G338)</f>
        <v>1675</v>
      </c>
      <c r="H311" s="672">
        <f t="shared" si="413"/>
        <v>319133</v>
      </c>
      <c r="I311" s="729">
        <f t="shared" si="413"/>
        <v>299741</v>
      </c>
      <c r="J311" s="672">
        <f t="shared" si="413"/>
        <v>7695202</v>
      </c>
      <c r="K311" s="673">
        <f t="shared" si="413"/>
        <v>6825109.1333659012</v>
      </c>
      <c r="L311" s="672">
        <f t="shared" si="413"/>
        <v>3316465.42</v>
      </c>
      <c r="M311" s="673">
        <f t="shared" si="413"/>
        <v>3078744</v>
      </c>
      <c r="N311" s="672">
        <f t="shared" si="413"/>
        <v>2632124.0527552026</v>
      </c>
      <c r="O311" s="673">
        <f t="shared" si="413"/>
        <v>2557189.0815999997</v>
      </c>
      <c r="P311" s="657">
        <f t="shared" ref="P311:P312" si="414">+L311-N311</f>
        <v>684341.36724479729</v>
      </c>
      <c r="Q311" s="675">
        <f t="shared" ref="Q311:Q312" si="415">+M311-O311</f>
        <v>521554.91840000032</v>
      </c>
      <c r="R311" s="672">
        <f t="shared" ref="R311:U311" si="416">SUM(R337:R338)</f>
        <v>251427.19385799111</v>
      </c>
      <c r="S311" s="673">
        <f t="shared" si="416"/>
        <v>223101.37719999999</v>
      </c>
      <c r="T311" s="672">
        <f t="shared" si="416"/>
        <v>473479.13772158785</v>
      </c>
      <c r="U311" s="673">
        <f t="shared" si="416"/>
        <v>353488.07759999996</v>
      </c>
      <c r="V311" s="657">
        <f>+P311-R311-T311</f>
        <v>-40564.964334781689</v>
      </c>
      <c r="W311" s="676">
        <f t="shared" ref="W311:W312" si="417">+Q311-S311-U311</f>
        <v>-55034.536399999633</v>
      </c>
      <c r="X311" s="4047"/>
      <c r="Y311" s="4044"/>
      <c r="Z311" s="4047"/>
      <c r="AA311" s="3183"/>
      <c r="AB311" s="3183"/>
      <c r="AC311" s="3183"/>
      <c r="AD311" s="70">
        <f>+F313-G313</f>
        <v>140</v>
      </c>
      <c r="AE311" s="264">
        <f>IF(G313=0,0,IF(AD311&gt;0,ABS(+AD311/G313),-ABS(+AD311/G313)))</f>
        <v>3.4280117531831536E-2</v>
      </c>
      <c r="AF311" s="70">
        <f>+H313-I313</f>
        <v>12618</v>
      </c>
      <c r="AG311" s="264">
        <f>IF(I313=0,0,IF(AF311&gt;0,ABS(+AF311/I313),-ABS(+AF311/I313)))</f>
        <v>1.7975972202633569E-2</v>
      </c>
      <c r="AH311" s="70">
        <f>+J313-K313</f>
        <v>7765297</v>
      </c>
      <c r="AI311" s="264">
        <f>IF(K313=0,0,IF(AH311&gt;0,ABS(+AH311/K313),-ABS(+AH311/K313)))</f>
        <v>0.21199045306865125</v>
      </c>
      <c r="AJ311" s="70">
        <f>+L313-M313</f>
        <v>3676938</v>
      </c>
      <c r="AK311" s="264">
        <f>IF(M313=0,0,IF(AJ311&gt;0,ABS(+AJ311/M313),-ABS(+AJ311/M313)))</f>
        <v>0.22019598311918109</v>
      </c>
      <c r="AL311" s="70">
        <f>+N313-O313</f>
        <v>1439637</v>
      </c>
      <c r="AM311" s="264">
        <f>IF(O313=0,0,IF(AL311&gt;0,ABS(+AL311/O313),-ABS(+AL311/O313)))</f>
        <v>0.20713238794801336</v>
      </c>
      <c r="AN311" s="70">
        <f>+P313-Q313</f>
        <v>2237301</v>
      </c>
      <c r="AO311" s="264">
        <f>IF(Q313=0,0,IF(AN311&gt;0,ABS(+AN311/Q313),-ABS(+AN311/Q313)))</f>
        <v>0.22951017607842961</v>
      </c>
      <c r="AP311" s="70">
        <f>+R313-S313</f>
        <v>314350</v>
      </c>
      <c r="AQ311" s="264">
        <f>IF(S313=0,0,IF(AP311&gt;0,ABS(+AP311/S313),-ABS(+AP311/S313)))</f>
        <v>0.18307477091629987</v>
      </c>
      <c r="AR311" s="70">
        <f>+T313-U313</f>
        <v>890064</v>
      </c>
      <c r="AS311" s="264">
        <f>IF(U313=0,0,IF(AR311&gt;0,ABS(+AR311/U313),-ABS(+AR311/U313)))</f>
        <v>0.46193393158990897</v>
      </c>
      <c r="AT311" s="70">
        <f>+V313-W313</f>
        <v>1032887</v>
      </c>
      <c r="AU311" s="264">
        <f>IF(W313=0,0,IF(AT311&gt;0,ABS(+AT311/W313),-ABS(+AT311/W313)))</f>
        <v>0.16920709856384303</v>
      </c>
    </row>
    <row r="312" spans="1:47" ht="13.5" x14ac:dyDescent="0.25">
      <c r="A312" s="649">
        <v>6100</v>
      </c>
      <c r="B312" s="30" t="s">
        <v>2873</v>
      </c>
      <c r="C312" s="30" t="s">
        <v>1563</v>
      </c>
      <c r="D312" s="649" t="s">
        <v>1527</v>
      </c>
      <c r="E312" s="723"/>
      <c r="F312" s="674">
        <f>+'17HPM_DATA_INPUT'!D205</f>
        <v>372</v>
      </c>
      <c r="G312" s="673">
        <f>+'17HPM_DATA_INPUT'!E205</f>
        <v>447</v>
      </c>
      <c r="H312" s="672">
        <f>+'17HPM_DATA_INPUT'!F205</f>
        <v>2678</v>
      </c>
      <c r="I312" s="729">
        <f>+'17HPM_DATA_INPUT'!G205</f>
        <v>3345</v>
      </c>
      <c r="J312" s="672">
        <f>+'17HPM_DATA_INPUT'!H205</f>
        <v>556647</v>
      </c>
      <c r="K312" s="673">
        <f>+'17HPM_DATA_INPUT'!I205</f>
        <v>648506</v>
      </c>
      <c r="L312" s="672">
        <f>+'17HPM_DATA_INPUT'!J205</f>
        <v>253989</v>
      </c>
      <c r="M312" s="673">
        <f>+'17HPM_DATA_INPUT'!K205</f>
        <v>305716</v>
      </c>
      <c r="N312" s="672">
        <f>+'17HPM_DATA_INPUT'!L205</f>
        <v>277159</v>
      </c>
      <c r="O312" s="673">
        <f>+'17HPM_DATA_INPUT'!M205</f>
        <v>233264</v>
      </c>
      <c r="P312" s="657">
        <f t="shared" si="414"/>
        <v>-23170</v>
      </c>
      <c r="Q312" s="675">
        <f t="shared" si="415"/>
        <v>72452</v>
      </c>
      <c r="R312" s="672">
        <f>+'17HPM_DATA_INPUT'!P205</f>
        <v>50584</v>
      </c>
      <c r="S312" s="673">
        <f>+'17HPM_DATA_INPUT'!Q205</f>
        <v>39974</v>
      </c>
      <c r="T312" s="672">
        <f>+'17HPM_DATA_INPUT'!R205</f>
        <v>52646</v>
      </c>
      <c r="U312" s="673">
        <f>+'17HPM_DATA_INPUT'!S205</f>
        <v>64770</v>
      </c>
      <c r="V312" s="657">
        <f t="shared" ref="V312" si="418">+P312-R312-T312</f>
        <v>-126400</v>
      </c>
      <c r="W312" s="676">
        <f t="shared" si="417"/>
        <v>-32292</v>
      </c>
      <c r="X312" s="4047"/>
      <c r="Y312" s="4044"/>
      <c r="Z312" s="4047"/>
      <c r="AA312" s="3183"/>
      <c r="AB312" s="3183"/>
      <c r="AC312" s="3183"/>
      <c r="AD312" s="70"/>
      <c r="AE312" s="264"/>
      <c r="AF312" s="70"/>
      <c r="AG312" s="264"/>
      <c r="AH312" s="70"/>
      <c r="AI312" s="264"/>
      <c r="AJ312" s="70"/>
      <c r="AK312" s="264"/>
      <c r="AL312" s="70"/>
      <c r="AM312" s="264"/>
      <c r="AN312" s="70"/>
      <c r="AO312" s="264"/>
      <c r="AP312" s="70"/>
      <c r="AQ312" s="264"/>
      <c r="AR312" s="70"/>
      <c r="AS312" s="264"/>
      <c r="AT312" s="70"/>
      <c r="AU312" s="264"/>
    </row>
    <row r="313" spans="1:47" ht="13.5" x14ac:dyDescent="0.25">
      <c r="A313" s="649">
        <v>6120</v>
      </c>
      <c r="B313" s="30" t="s">
        <v>2874</v>
      </c>
      <c r="C313" s="30" t="s">
        <v>1563</v>
      </c>
      <c r="D313" s="649" t="s">
        <v>1561</v>
      </c>
      <c r="E313" s="723"/>
      <c r="F313" s="674">
        <f>+'17HPM_DATA_INPUT'!D206</f>
        <v>4224</v>
      </c>
      <c r="G313" s="673">
        <f>+'17HPM_DATA_INPUT'!E206</f>
        <v>4084</v>
      </c>
      <c r="H313" s="672">
        <f>+'17HPM_DATA_INPUT'!F206</f>
        <v>714555</v>
      </c>
      <c r="I313" s="729">
        <f>+'17HPM_DATA_INPUT'!G206</f>
        <v>701937</v>
      </c>
      <c r="J313" s="672">
        <f>+'17HPM_DATA_INPUT'!H206</f>
        <v>44395706</v>
      </c>
      <c r="K313" s="673">
        <f>+'17HPM_DATA_INPUT'!I206</f>
        <v>36630409</v>
      </c>
      <c r="L313" s="672">
        <f>+'17HPM_DATA_INPUT'!J206</f>
        <v>20375417</v>
      </c>
      <c r="M313" s="673">
        <f>+'17HPM_DATA_INPUT'!K206</f>
        <v>16698479</v>
      </c>
      <c r="N313" s="672">
        <f>+'17HPM_DATA_INPUT'!L206</f>
        <v>8389960</v>
      </c>
      <c r="O313" s="673">
        <f>+'17HPM_DATA_INPUT'!M206</f>
        <v>6950323</v>
      </c>
      <c r="P313" s="657">
        <f t="shared" si="408"/>
        <v>11985457</v>
      </c>
      <c r="Q313" s="675">
        <f t="shared" si="409"/>
        <v>9748156</v>
      </c>
      <c r="R313" s="672">
        <f>+'17HPM_DATA_INPUT'!P206</f>
        <v>2031408</v>
      </c>
      <c r="S313" s="673">
        <f>+'17HPM_DATA_INPUT'!Q206</f>
        <v>1717058</v>
      </c>
      <c r="T313" s="672">
        <f>+'17HPM_DATA_INPUT'!R206</f>
        <v>2816885</v>
      </c>
      <c r="U313" s="673">
        <f>+'17HPM_DATA_INPUT'!S206</f>
        <v>1926821</v>
      </c>
      <c r="V313" s="657">
        <f t="shared" si="410"/>
        <v>7137164</v>
      </c>
      <c r="W313" s="676">
        <f t="shared" si="411"/>
        <v>6104277</v>
      </c>
      <c r="X313" s="4047"/>
      <c r="Y313" s="4044"/>
      <c r="Z313" s="4047"/>
      <c r="AA313" s="3183"/>
      <c r="AB313" s="3183"/>
      <c r="AC313" s="3183"/>
      <c r="AD313" s="70">
        <f t="shared" si="370"/>
        <v>46</v>
      </c>
      <c r="AE313" s="264">
        <f t="shared" si="371"/>
        <v>0.12266666666666666</v>
      </c>
      <c r="AF313" s="70">
        <f t="shared" si="372"/>
        <v>270</v>
      </c>
      <c r="AG313" s="264">
        <f t="shared" si="373"/>
        <v>0.35904255319148937</v>
      </c>
      <c r="AH313" s="70">
        <f t="shared" si="374"/>
        <v>8602102.5308056865</v>
      </c>
      <c r="AI313" s="264">
        <f t="shared" si="375"/>
        <v>2.2319132017599537</v>
      </c>
      <c r="AJ313" s="70">
        <f t="shared" si="376"/>
        <v>3634417.91</v>
      </c>
      <c r="AK313" s="264">
        <f t="shared" si="377"/>
        <v>2.2331786816789805</v>
      </c>
      <c r="AL313" s="70">
        <f t="shared" si="378"/>
        <v>3907493.098073299</v>
      </c>
      <c r="AM313" s="264">
        <f t="shared" si="379"/>
        <v>1.7720653710779934</v>
      </c>
      <c r="AN313" s="70">
        <f t="shared" si="380"/>
        <v>-273075.18807329889</v>
      </c>
      <c r="AO313" s="264">
        <f t="shared" si="381"/>
        <v>-0.47278689973852889</v>
      </c>
      <c r="AP313" s="70">
        <f t="shared" si="382"/>
        <v>18838.063189045468</v>
      </c>
      <c r="AQ313" s="264">
        <f t="shared" si="383"/>
        <v>6.5695630391635576E-2</v>
      </c>
      <c r="AR313" s="70">
        <f t="shared" si="384"/>
        <v>464108.47625151696</v>
      </c>
      <c r="AS313" s="264">
        <f t="shared" si="385"/>
        <v>1.3337230158406645</v>
      </c>
      <c r="AT313" s="70">
        <f t="shared" si="386"/>
        <v>-756021.72751386138</v>
      </c>
      <c r="AU313" s="264">
        <f t="shared" si="387"/>
        <v>-0.62361902835082172</v>
      </c>
    </row>
    <row r="314" spans="1:47" ht="13.5" x14ac:dyDescent="0.25">
      <c r="A314" s="2424">
        <v>6200</v>
      </c>
      <c r="B314" s="30" t="s">
        <v>1958</v>
      </c>
      <c r="C314" s="30" t="s">
        <v>1563</v>
      </c>
      <c r="D314" s="649" t="s">
        <v>4059</v>
      </c>
      <c r="E314" s="723"/>
      <c r="F314" s="674">
        <f>SUM(F359:F360)</f>
        <v>421</v>
      </c>
      <c r="G314" s="673">
        <f t="shared" ref="G314:O314" si="419">SUM(G359:G360)</f>
        <v>375</v>
      </c>
      <c r="H314" s="672">
        <f t="shared" si="419"/>
        <v>1022</v>
      </c>
      <c r="I314" s="729">
        <f t="shared" si="419"/>
        <v>752</v>
      </c>
      <c r="J314" s="672">
        <f t="shared" si="419"/>
        <v>12456241</v>
      </c>
      <c r="K314" s="673">
        <f t="shared" si="419"/>
        <v>3854138.469194313</v>
      </c>
      <c r="L314" s="672">
        <f t="shared" si="419"/>
        <v>5261881.91</v>
      </c>
      <c r="M314" s="673">
        <f t="shared" si="419"/>
        <v>1627464</v>
      </c>
      <c r="N314" s="672">
        <f t="shared" si="419"/>
        <v>6112543.2964732992</v>
      </c>
      <c r="O314" s="673">
        <f t="shared" si="419"/>
        <v>2205050.1984000001</v>
      </c>
      <c r="P314" s="657">
        <f t="shared" si="408"/>
        <v>-850661.386473299</v>
      </c>
      <c r="Q314" s="675">
        <f t="shared" si="409"/>
        <v>-577586.19840000011</v>
      </c>
      <c r="R314" s="672">
        <f t="shared" ref="R314:U314" si="420">SUM(R359:R360)</f>
        <v>305585.64558904548</v>
      </c>
      <c r="S314" s="673">
        <f t="shared" si="420"/>
        <v>286747.58240000001</v>
      </c>
      <c r="T314" s="672">
        <f t="shared" si="420"/>
        <v>812088.13225151692</v>
      </c>
      <c r="U314" s="673">
        <f t="shared" si="420"/>
        <v>347979.65599999996</v>
      </c>
      <c r="V314" s="657">
        <f>+P314-R314-T314</f>
        <v>-1968335.1643138614</v>
      </c>
      <c r="W314" s="676">
        <f t="shared" si="411"/>
        <v>-1212313.4368</v>
      </c>
      <c r="X314" s="4047"/>
      <c r="Y314" s="4044"/>
      <c r="Z314" s="4047"/>
      <c r="AA314" s="3183"/>
      <c r="AB314" s="3183"/>
      <c r="AC314" s="3183"/>
      <c r="AD314" s="70">
        <f t="shared" si="370"/>
        <v>26</v>
      </c>
      <c r="AE314" s="264">
        <f t="shared" si="371"/>
        <v>1.2521069106669878E-3</v>
      </c>
      <c r="AF314" s="70">
        <f t="shared" si="372"/>
        <v>57958</v>
      </c>
      <c r="AG314" s="264">
        <f t="shared" si="373"/>
        <v>5.3583595975359569E-2</v>
      </c>
      <c r="AH314" s="70">
        <f t="shared" si="374"/>
        <v>19419369.435457766</v>
      </c>
      <c r="AI314" s="264">
        <f t="shared" si="375"/>
        <v>0.24939891794125102</v>
      </c>
      <c r="AJ314" s="70">
        <f t="shared" si="376"/>
        <v>8072763.7899999917</v>
      </c>
      <c r="AK314" s="264">
        <f t="shared" si="377"/>
        <v>0.24310853974072094</v>
      </c>
      <c r="AL314" s="70">
        <f t="shared" si="378"/>
        <v>3940014.8490948193</v>
      </c>
      <c r="AM314" s="264">
        <f t="shared" si="379"/>
        <v>0.17682552542575108</v>
      </c>
      <c r="AN314" s="70">
        <f t="shared" si="380"/>
        <v>4132748.9409051724</v>
      </c>
      <c r="AO314" s="264">
        <f t="shared" si="381"/>
        <v>0.37830155525704628</v>
      </c>
      <c r="AP314" s="70">
        <f t="shared" si="382"/>
        <v>122436.4725125134</v>
      </c>
      <c r="AQ314" s="264">
        <f t="shared" si="383"/>
        <v>3.4713574397561973E-2</v>
      </c>
      <c r="AR314" s="70">
        <f t="shared" si="384"/>
        <v>1482473.8133999882</v>
      </c>
      <c r="AS314" s="264">
        <f t="shared" si="385"/>
        <v>0.30034133190889251</v>
      </c>
      <c r="AT314" s="70">
        <f t="shared" si="386"/>
        <v>2527838.6549926698</v>
      </c>
      <c r="AU314" s="264">
        <f t="shared" si="387"/>
        <v>1.0269626547747499</v>
      </c>
    </row>
    <row r="315" spans="1:47" ht="13.5" x14ac:dyDescent="0.25">
      <c r="A315" s="659">
        <v>70</v>
      </c>
      <c r="B315" s="30" t="e">
        <v>#N/A</v>
      </c>
      <c r="C315" s="30" t="e">
        <v>#N/A</v>
      </c>
      <c r="D315" s="659" t="s">
        <v>2608</v>
      </c>
      <c r="E315" s="723"/>
      <c r="F315" s="660">
        <f>+'17HPM_DATA_INPUT'!D208+'Departmental PL'!F335+F347+F350+F353+F356+F357+F341+F344+F338+F360</f>
        <v>20791</v>
      </c>
      <c r="G315" s="664">
        <f>+'17HPM_DATA_INPUT'!E208+'Departmental PL'!G335+G347+G350+G353+G341+G344+G356+G357+G338+G360</f>
        <v>20765</v>
      </c>
      <c r="H315" s="661">
        <f>SUM(H302:H314)</f>
        <v>1139595</v>
      </c>
      <c r="I315" s="665">
        <f t="shared" ref="I315:U315" si="421">SUM(I302:I314)</f>
        <v>1081637</v>
      </c>
      <c r="J315" s="661">
        <f>SUM(J302:J314)</f>
        <v>97284059.450000003</v>
      </c>
      <c r="K315" s="665">
        <f>SUM(K302:K314)</f>
        <v>77864690.014542237</v>
      </c>
      <c r="L315" s="661">
        <f>SUM(L302:L314)</f>
        <v>41279181.789999992</v>
      </c>
      <c r="M315" s="665">
        <f t="shared" si="421"/>
        <v>33206418</v>
      </c>
      <c r="N315" s="661">
        <f>SUM(N302:N314)</f>
        <v>26221949.76549482</v>
      </c>
      <c r="O315" s="665">
        <f>SUM(O302:O314)</f>
        <v>22281934.9164</v>
      </c>
      <c r="P315" s="661">
        <f t="shared" si="408"/>
        <v>15057232.024505172</v>
      </c>
      <c r="Q315" s="665">
        <f t="shared" si="409"/>
        <v>10924483.0836</v>
      </c>
      <c r="R315" s="661">
        <f t="shared" si="421"/>
        <v>3649485.3183125136</v>
      </c>
      <c r="S315" s="665">
        <f t="shared" si="421"/>
        <v>3527048.8458000002</v>
      </c>
      <c r="T315" s="661">
        <f t="shared" si="421"/>
        <v>6418437.1853999877</v>
      </c>
      <c r="U315" s="665">
        <f t="shared" si="421"/>
        <v>4935963.3719999995</v>
      </c>
      <c r="V315" s="661">
        <f t="shared" si="410"/>
        <v>4989309.5207926696</v>
      </c>
      <c r="W315" s="663">
        <f t="shared" si="411"/>
        <v>2461470.8657999998</v>
      </c>
      <c r="X315" s="4047"/>
      <c r="Y315" s="4044"/>
      <c r="Z315" s="4047"/>
      <c r="AA315" s="3183"/>
      <c r="AB315" s="3183"/>
      <c r="AC315" s="3183"/>
      <c r="AD315" s="70">
        <f t="shared" si="370"/>
        <v>-2</v>
      </c>
      <c r="AE315" s="264">
        <f t="shared" si="371"/>
        <v>-0.08</v>
      </c>
      <c r="AF315" s="70">
        <f t="shared" si="372"/>
        <v>-30</v>
      </c>
      <c r="AG315" s="264">
        <f t="shared" si="373"/>
        <v>-0.26315789473684209</v>
      </c>
      <c r="AH315" s="70">
        <f t="shared" si="374"/>
        <v>6118</v>
      </c>
      <c r="AI315" s="264">
        <f t="shared" si="375"/>
        <v>0.16512820512820514</v>
      </c>
      <c r="AJ315" s="70">
        <f t="shared" si="376"/>
        <v>3529</v>
      </c>
      <c r="AK315" s="264">
        <f t="shared" si="377"/>
        <v>0.25715951322597097</v>
      </c>
      <c r="AL315" s="70">
        <f t="shared" si="378"/>
        <v>-7710</v>
      </c>
      <c r="AM315" s="264">
        <f t="shared" si="379"/>
        <v>-0.41238767650834401</v>
      </c>
      <c r="AN315" s="70">
        <f t="shared" si="380"/>
        <v>11239</v>
      </c>
      <c r="AO315" s="264">
        <f t="shared" si="381"/>
        <v>2.2600040217172732</v>
      </c>
      <c r="AP315" s="70">
        <f t="shared" si="382"/>
        <v>169</v>
      </c>
      <c r="AQ315" s="264">
        <f t="shared" si="383"/>
        <v>0.15720930232558139</v>
      </c>
      <c r="AR315" s="70">
        <f t="shared" si="384"/>
        <v>-565</v>
      </c>
      <c r="AS315" s="264">
        <f t="shared" si="385"/>
        <v>-0.17028330319469559</v>
      </c>
      <c r="AT315" s="70">
        <f t="shared" si="386"/>
        <v>11635</v>
      </c>
      <c r="AU315" s="264">
        <f t="shared" si="387"/>
        <v>1.2422592355327782</v>
      </c>
    </row>
    <row r="316" spans="1:47" ht="13.5" x14ac:dyDescent="0.25">
      <c r="A316" s="649">
        <v>4400</v>
      </c>
      <c r="B316" s="30" t="s">
        <v>1948</v>
      </c>
      <c r="C316" s="30" t="s">
        <v>1563</v>
      </c>
      <c r="D316" s="649" t="s">
        <v>1794</v>
      </c>
      <c r="E316" s="723"/>
      <c r="F316" s="656">
        <f>+'17HPM_DATA_INPUT'!D209</f>
        <v>23</v>
      </c>
      <c r="G316" s="651">
        <f>+'17HPM_DATA_INPUT'!E209</f>
        <v>25</v>
      </c>
      <c r="H316" s="654">
        <f>+'17HPM_DATA_INPUT'!F209</f>
        <v>84</v>
      </c>
      <c r="I316" s="690">
        <f>+'17HPM_DATA_INPUT'!G209</f>
        <v>114</v>
      </c>
      <c r="J316" s="654">
        <f>+'17HPM_DATA_INPUT'!H209</f>
        <v>43168</v>
      </c>
      <c r="K316" s="651">
        <f>+'17HPM_DATA_INPUT'!I209</f>
        <v>37050</v>
      </c>
      <c r="L316" s="654">
        <f>+'17HPM_DATA_INPUT'!J209</f>
        <v>17252</v>
      </c>
      <c r="M316" s="651">
        <f>+'17HPM_DATA_INPUT'!K209</f>
        <v>13723</v>
      </c>
      <c r="N316" s="654">
        <f>+'17HPM_DATA_INPUT'!L209</f>
        <v>10986</v>
      </c>
      <c r="O316" s="673">
        <f>+'17HPM_DATA_INPUT'!M209</f>
        <v>18696</v>
      </c>
      <c r="P316" s="650">
        <f t="shared" si="408"/>
        <v>6266</v>
      </c>
      <c r="Q316" s="652">
        <f t="shared" si="409"/>
        <v>-4973</v>
      </c>
      <c r="R316" s="654">
        <f>+'17HPM_DATA_INPUT'!P209</f>
        <v>1244</v>
      </c>
      <c r="S316" s="651">
        <f>+'17HPM_DATA_INPUT'!Q209</f>
        <v>1075</v>
      </c>
      <c r="T316" s="654">
        <f>+'17HPM_DATA_INPUT'!R209</f>
        <v>2753</v>
      </c>
      <c r="U316" s="651">
        <f>+'17HPM_DATA_INPUT'!S209</f>
        <v>3318</v>
      </c>
      <c r="V316" s="650">
        <f t="shared" si="410"/>
        <v>2269</v>
      </c>
      <c r="W316" s="653">
        <f t="shared" si="411"/>
        <v>-9366</v>
      </c>
      <c r="X316" s="4047"/>
      <c r="Y316" s="4044"/>
      <c r="Z316" s="4047"/>
      <c r="AA316" s="3183"/>
      <c r="AB316" s="3183"/>
      <c r="AC316" s="3183"/>
      <c r="AD316" s="70">
        <f t="shared" si="370"/>
        <v>0</v>
      </c>
      <c r="AE316" s="264">
        <f t="shared" si="371"/>
        <v>0</v>
      </c>
      <c r="AF316" s="70">
        <f t="shared" si="372"/>
        <v>0</v>
      </c>
      <c r="AG316" s="264">
        <f t="shared" si="373"/>
        <v>0</v>
      </c>
      <c r="AH316" s="70">
        <f t="shared" si="374"/>
        <v>0</v>
      </c>
      <c r="AI316" s="264">
        <f t="shared" si="375"/>
        <v>0</v>
      </c>
      <c r="AJ316" s="70">
        <f t="shared" si="376"/>
        <v>0</v>
      </c>
      <c r="AK316" s="264">
        <f t="shared" si="377"/>
        <v>0</v>
      </c>
      <c r="AL316" s="70">
        <f t="shared" si="378"/>
        <v>0</v>
      </c>
      <c r="AM316" s="264">
        <f t="shared" si="379"/>
        <v>0</v>
      </c>
      <c r="AN316" s="70">
        <f t="shared" si="380"/>
        <v>0</v>
      </c>
      <c r="AO316" s="264">
        <f t="shared" si="381"/>
        <v>0</v>
      </c>
      <c r="AP316" s="70">
        <f t="shared" si="382"/>
        <v>0</v>
      </c>
      <c r="AQ316" s="264">
        <f t="shared" si="383"/>
        <v>0</v>
      </c>
      <c r="AR316" s="70">
        <f t="shared" si="384"/>
        <v>0</v>
      </c>
      <c r="AS316" s="264">
        <f t="shared" si="385"/>
        <v>0</v>
      </c>
      <c r="AT316" s="70">
        <f t="shared" si="386"/>
        <v>0</v>
      </c>
      <c r="AU316" s="264">
        <f t="shared" si="387"/>
        <v>0</v>
      </c>
    </row>
    <row r="317" spans="1:47" ht="13.5" hidden="1" x14ac:dyDescent="0.25">
      <c r="A317" s="649">
        <v>4420</v>
      </c>
      <c r="B317" s="30" t="s">
        <v>1952</v>
      </c>
      <c r="C317" s="30" t="s">
        <v>1563</v>
      </c>
      <c r="D317" s="649" t="s">
        <v>1795</v>
      </c>
      <c r="E317" s="723"/>
      <c r="F317" s="656"/>
      <c r="G317" s="651"/>
      <c r="H317" s="654"/>
      <c r="I317" s="690"/>
      <c r="J317" s="654"/>
      <c r="K317" s="651"/>
      <c r="L317" s="654"/>
      <c r="M317" s="651"/>
      <c r="N317" s="654"/>
      <c r="O317" s="673"/>
      <c r="P317" s="650"/>
      <c r="Q317" s="652"/>
      <c r="R317" s="654"/>
      <c r="S317" s="651"/>
      <c r="T317" s="654"/>
      <c r="U317" s="651"/>
      <c r="V317" s="650"/>
      <c r="W317" s="653"/>
      <c r="X317" s="4047"/>
      <c r="Y317" s="4044"/>
      <c r="Z317" s="4047"/>
      <c r="AA317" s="3183"/>
      <c r="AB317" s="3183"/>
      <c r="AC317" s="3183"/>
      <c r="AD317" s="70">
        <f t="shared" si="370"/>
        <v>-3</v>
      </c>
      <c r="AE317" s="264">
        <f t="shared" si="371"/>
        <v>-1</v>
      </c>
      <c r="AF317" s="70">
        <f t="shared" si="372"/>
        <v>-16</v>
      </c>
      <c r="AG317" s="264">
        <f t="shared" si="373"/>
        <v>-1</v>
      </c>
      <c r="AH317" s="70">
        <f t="shared" si="374"/>
        <v>-5669</v>
      </c>
      <c r="AI317" s="264">
        <f t="shared" si="375"/>
        <v>-1</v>
      </c>
      <c r="AJ317" s="70">
        <f t="shared" si="376"/>
        <v>-2688</v>
      </c>
      <c r="AK317" s="264">
        <f t="shared" si="377"/>
        <v>-1</v>
      </c>
      <c r="AL317" s="70">
        <f t="shared" si="378"/>
        <v>312</v>
      </c>
      <c r="AM317" s="264">
        <f t="shared" si="379"/>
        <v>1</v>
      </c>
      <c r="AN317" s="70">
        <f t="shared" si="380"/>
        <v>-3000</v>
      </c>
      <c r="AO317" s="264">
        <f t="shared" si="381"/>
        <v>-1</v>
      </c>
      <c r="AP317" s="70">
        <f t="shared" si="382"/>
        <v>-312</v>
      </c>
      <c r="AQ317" s="264">
        <f t="shared" si="383"/>
        <v>-1</v>
      </c>
      <c r="AR317" s="70">
        <f t="shared" si="384"/>
        <v>-710</v>
      </c>
      <c r="AS317" s="264">
        <f t="shared" si="385"/>
        <v>-1</v>
      </c>
      <c r="AT317" s="70">
        <f t="shared" si="386"/>
        <v>-1978</v>
      </c>
      <c r="AU317" s="264">
        <f t="shared" si="387"/>
        <v>-1</v>
      </c>
    </row>
    <row r="318" spans="1:47" ht="13.5" x14ac:dyDescent="0.25">
      <c r="A318" s="649">
        <v>4440</v>
      </c>
      <c r="B318" s="30" t="s">
        <v>2824</v>
      </c>
      <c r="C318" s="30" t="s">
        <v>1563</v>
      </c>
      <c r="D318" s="649" t="s">
        <v>1557</v>
      </c>
      <c r="E318" s="723"/>
      <c r="F318" s="656">
        <f>+'17HPM_DATA_INPUT'!D210</f>
        <v>0</v>
      </c>
      <c r="G318" s="651">
        <f>+'17HPM_DATA_INPUT'!E210</f>
        <v>3</v>
      </c>
      <c r="H318" s="654">
        <f>+'17HPM_DATA_INPUT'!F210</f>
        <v>0</v>
      </c>
      <c r="I318" s="690">
        <f>+'17HPM_DATA_INPUT'!G210</f>
        <v>16</v>
      </c>
      <c r="J318" s="654">
        <f>+'17HPM_DATA_INPUT'!H210</f>
        <v>0</v>
      </c>
      <c r="K318" s="651">
        <f>+'17HPM_DATA_INPUT'!I210</f>
        <v>5669</v>
      </c>
      <c r="L318" s="654">
        <f>+'17HPM_DATA_INPUT'!J210</f>
        <v>0</v>
      </c>
      <c r="M318" s="651">
        <f>+'17HPM_DATA_INPUT'!K210</f>
        <v>2688</v>
      </c>
      <c r="N318" s="654">
        <f>+'17HPM_DATA_INPUT'!L210</f>
        <v>0</v>
      </c>
      <c r="O318" s="673">
        <f>+'17HPM_DATA_INPUT'!M210</f>
        <v>-312</v>
      </c>
      <c r="P318" s="650">
        <f t="shared" si="408"/>
        <v>0</v>
      </c>
      <c r="Q318" s="652">
        <f t="shared" si="409"/>
        <v>3000</v>
      </c>
      <c r="R318" s="654">
        <f>+'17HPM_DATA_INPUT'!P210</f>
        <v>0</v>
      </c>
      <c r="S318" s="651">
        <f>+'17HPM_DATA_INPUT'!Q210</f>
        <v>312</v>
      </c>
      <c r="T318" s="654">
        <f>+'17HPM_DATA_INPUT'!R210</f>
        <v>0</v>
      </c>
      <c r="U318" s="651">
        <f>+'17HPM_DATA_INPUT'!S210</f>
        <v>710</v>
      </c>
      <c r="V318" s="650">
        <f t="shared" si="410"/>
        <v>0</v>
      </c>
      <c r="W318" s="653">
        <f t="shared" si="411"/>
        <v>1978</v>
      </c>
      <c r="X318" s="4047"/>
      <c r="Y318" s="4044"/>
      <c r="Z318" s="4047"/>
      <c r="AA318" s="3183"/>
      <c r="AB318" s="3183"/>
      <c r="AC318" s="3183"/>
      <c r="AD318" s="70">
        <f t="shared" si="370"/>
        <v>0</v>
      </c>
      <c r="AE318" s="264">
        <f t="shared" si="371"/>
        <v>0</v>
      </c>
      <c r="AF318" s="70">
        <f t="shared" si="372"/>
        <v>0</v>
      </c>
      <c r="AG318" s="264">
        <f t="shared" si="373"/>
        <v>0</v>
      </c>
      <c r="AH318" s="70">
        <f t="shared" si="374"/>
        <v>0</v>
      </c>
      <c r="AI318" s="264">
        <f t="shared" si="375"/>
        <v>0</v>
      </c>
      <c r="AJ318" s="70">
        <f t="shared" si="376"/>
        <v>0</v>
      </c>
      <c r="AK318" s="264">
        <f t="shared" si="377"/>
        <v>0</v>
      </c>
      <c r="AL318" s="70">
        <f t="shared" si="378"/>
        <v>0</v>
      </c>
      <c r="AM318" s="264">
        <f t="shared" si="379"/>
        <v>0</v>
      </c>
      <c r="AN318" s="70">
        <f t="shared" si="380"/>
        <v>0</v>
      </c>
      <c r="AO318" s="264">
        <f t="shared" si="381"/>
        <v>0</v>
      </c>
      <c r="AP318" s="70">
        <f t="shared" si="382"/>
        <v>0</v>
      </c>
      <c r="AQ318" s="264">
        <f t="shared" si="383"/>
        <v>0</v>
      </c>
      <c r="AR318" s="70">
        <f t="shared" si="384"/>
        <v>0</v>
      </c>
      <c r="AS318" s="264">
        <f t="shared" si="385"/>
        <v>0</v>
      </c>
      <c r="AT318" s="70">
        <f t="shared" si="386"/>
        <v>0</v>
      </c>
      <c r="AU318" s="264">
        <f t="shared" si="387"/>
        <v>0</v>
      </c>
    </row>
    <row r="319" spans="1:47" ht="13.5" hidden="1" x14ac:dyDescent="0.25">
      <c r="A319" s="649">
        <v>4460</v>
      </c>
      <c r="B319" s="30" t="s">
        <v>2825</v>
      </c>
      <c r="C319" s="30" t="s">
        <v>1563</v>
      </c>
      <c r="D319" s="649" t="s">
        <v>1558</v>
      </c>
      <c r="E319" s="723"/>
      <c r="F319" s="656"/>
      <c r="G319" s="651"/>
      <c r="H319" s="654"/>
      <c r="I319" s="690"/>
      <c r="J319" s="654"/>
      <c r="K319" s="651"/>
      <c r="L319" s="654"/>
      <c r="M319" s="651"/>
      <c r="N319" s="654"/>
      <c r="O319" s="673"/>
      <c r="P319" s="650"/>
      <c r="Q319" s="652"/>
      <c r="R319" s="654"/>
      <c r="S319" s="651"/>
      <c r="T319" s="654"/>
      <c r="U319" s="651"/>
      <c r="V319" s="650"/>
      <c r="W319" s="653"/>
      <c r="X319" s="4047"/>
      <c r="Y319" s="4044"/>
      <c r="Z319" s="4047"/>
      <c r="AA319" s="3183"/>
      <c r="AB319" s="3183"/>
      <c r="AC319" s="3183"/>
      <c r="AD319" s="70">
        <f t="shared" si="370"/>
        <v>0</v>
      </c>
      <c r="AE319" s="264">
        <f t="shared" si="371"/>
        <v>0</v>
      </c>
      <c r="AF319" s="70">
        <f t="shared" si="372"/>
        <v>0</v>
      </c>
      <c r="AG319" s="264">
        <f t="shared" si="373"/>
        <v>0</v>
      </c>
      <c r="AH319" s="70">
        <f t="shared" si="374"/>
        <v>0</v>
      </c>
      <c r="AI319" s="264">
        <f t="shared" si="375"/>
        <v>0</v>
      </c>
      <c r="AJ319" s="70">
        <f t="shared" si="376"/>
        <v>0</v>
      </c>
      <c r="AK319" s="264">
        <f t="shared" si="377"/>
        <v>0</v>
      </c>
      <c r="AL319" s="70">
        <f t="shared" si="378"/>
        <v>0</v>
      </c>
      <c r="AM319" s="264">
        <f t="shared" si="379"/>
        <v>0</v>
      </c>
      <c r="AN319" s="70">
        <f t="shared" si="380"/>
        <v>0</v>
      </c>
      <c r="AO319" s="264">
        <f t="shared" si="381"/>
        <v>0</v>
      </c>
      <c r="AP319" s="70">
        <f t="shared" si="382"/>
        <v>0</v>
      </c>
      <c r="AQ319" s="264">
        <f t="shared" si="383"/>
        <v>0</v>
      </c>
      <c r="AR319" s="70">
        <f t="shared" si="384"/>
        <v>0</v>
      </c>
      <c r="AS319" s="264">
        <f t="shared" si="385"/>
        <v>0</v>
      </c>
      <c r="AT319" s="70">
        <f t="shared" si="386"/>
        <v>0</v>
      </c>
      <c r="AU319" s="264">
        <f t="shared" si="387"/>
        <v>0</v>
      </c>
    </row>
    <row r="320" spans="1:47" ht="13.5" hidden="1" x14ac:dyDescent="0.25">
      <c r="A320" s="649">
        <v>4480</v>
      </c>
      <c r="B320" s="30" t="s">
        <v>1953</v>
      </c>
      <c r="C320" s="30" t="s">
        <v>1563</v>
      </c>
      <c r="D320" s="649" t="s">
        <v>1796</v>
      </c>
      <c r="E320" s="723"/>
      <c r="F320" s="656"/>
      <c r="G320" s="651"/>
      <c r="H320" s="654"/>
      <c r="I320" s="690"/>
      <c r="J320" s="654"/>
      <c r="K320" s="651"/>
      <c r="L320" s="654"/>
      <c r="M320" s="651"/>
      <c r="N320" s="654"/>
      <c r="O320" s="673"/>
      <c r="P320" s="650"/>
      <c r="Q320" s="652"/>
      <c r="R320" s="654"/>
      <c r="S320" s="651"/>
      <c r="T320" s="654"/>
      <c r="U320" s="651"/>
      <c r="V320" s="650"/>
      <c r="W320" s="653"/>
      <c r="X320" s="4047"/>
      <c r="Y320" s="4044"/>
      <c r="Z320" s="4047"/>
      <c r="AA320" s="3183"/>
      <c r="AB320" s="3183"/>
      <c r="AC320" s="3183"/>
      <c r="AD320" s="70">
        <f t="shared" si="370"/>
        <v>0</v>
      </c>
      <c r="AE320" s="264">
        <f t="shared" si="371"/>
        <v>0</v>
      </c>
      <c r="AF320" s="70">
        <f t="shared" si="372"/>
        <v>0</v>
      </c>
      <c r="AG320" s="264">
        <f t="shared" si="373"/>
        <v>0</v>
      </c>
      <c r="AH320" s="70">
        <f t="shared" si="374"/>
        <v>0</v>
      </c>
      <c r="AI320" s="264">
        <f t="shared" si="375"/>
        <v>0</v>
      </c>
      <c r="AJ320" s="70">
        <f t="shared" si="376"/>
        <v>0</v>
      </c>
      <c r="AK320" s="264">
        <f t="shared" si="377"/>
        <v>0</v>
      </c>
      <c r="AL320" s="70">
        <f t="shared" si="378"/>
        <v>0</v>
      </c>
      <c r="AM320" s="264">
        <f t="shared" si="379"/>
        <v>0</v>
      </c>
      <c r="AN320" s="70">
        <f t="shared" si="380"/>
        <v>0</v>
      </c>
      <c r="AO320" s="264">
        <f t="shared" si="381"/>
        <v>0</v>
      </c>
      <c r="AP320" s="70">
        <f t="shared" si="382"/>
        <v>0</v>
      </c>
      <c r="AQ320" s="264">
        <f t="shared" si="383"/>
        <v>0</v>
      </c>
      <c r="AR320" s="70">
        <f t="shared" si="384"/>
        <v>0</v>
      </c>
      <c r="AS320" s="264">
        <f t="shared" si="385"/>
        <v>0</v>
      </c>
      <c r="AT320" s="70">
        <f t="shared" si="386"/>
        <v>0</v>
      </c>
      <c r="AU320" s="264">
        <f t="shared" si="387"/>
        <v>0</v>
      </c>
    </row>
    <row r="321" spans="1:47" ht="13.5" hidden="1" x14ac:dyDescent="0.25">
      <c r="A321" s="649">
        <v>6120</v>
      </c>
      <c r="B321" s="30" t="s">
        <v>2874</v>
      </c>
      <c r="C321" s="30" t="s">
        <v>1563</v>
      </c>
      <c r="D321" s="649" t="s">
        <v>1561</v>
      </c>
      <c r="E321" s="723"/>
      <c r="F321" s="656"/>
      <c r="G321" s="651"/>
      <c r="H321" s="654"/>
      <c r="I321" s="690"/>
      <c r="J321" s="654"/>
      <c r="K321" s="651"/>
      <c r="L321" s="654"/>
      <c r="M321" s="651"/>
      <c r="N321" s="654"/>
      <c r="O321" s="673"/>
      <c r="P321" s="650"/>
      <c r="Q321" s="652"/>
      <c r="R321" s="654"/>
      <c r="S321" s="651"/>
      <c r="T321" s="654"/>
      <c r="U321" s="651"/>
      <c r="V321" s="650"/>
      <c r="W321" s="653"/>
      <c r="X321" s="4047"/>
      <c r="Y321" s="4044"/>
      <c r="Z321" s="4047"/>
      <c r="AA321" s="3183"/>
      <c r="AB321" s="3183"/>
      <c r="AC321" s="3183"/>
      <c r="AD321" s="70">
        <f t="shared" si="370"/>
        <v>0</v>
      </c>
      <c r="AE321" s="264">
        <f t="shared" si="371"/>
        <v>0</v>
      </c>
      <c r="AF321" s="70">
        <f t="shared" si="372"/>
        <v>0</v>
      </c>
      <c r="AG321" s="264">
        <f t="shared" si="373"/>
        <v>0</v>
      </c>
      <c r="AH321" s="70">
        <f t="shared" si="374"/>
        <v>0</v>
      </c>
      <c r="AI321" s="264">
        <f t="shared" si="375"/>
        <v>0</v>
      </c>
      <c r="AJ321" s="70">
        <f t="shared" si="376"/>
        <v>0</v>
      </c>
      <c r="AK321" s="264">
        <f t="shared" si="377"/>
        <v>0</v>
      </c>
      <c r="AL321" s="70">
        <f t="shared" si="378"/>
        <v>0</v>
      </c>
      <c r="AM321" s="264">
        <f t="shared" si="379"/>
        <v>0</v>
      </c>
      <c r="AN321" s="70">
        <f t="shared" si="380"/>
        <v>0</v>
      </c>
      <c r="AO321" s="264">
        <f t="shared" si="381"/>
        <v>0</v>
      </c>
      <c r="AP321" s="70">
        <f t="shared" si="382"/>
        <v>0</v>
      </c>
      <c r="AQ321" s="264">
        <f t="shared" si="383"/>
        <v>0</v>
      </c>
      <c r="AR321" s="70">
        <f t="shared" si="384"/>
        <v>0</v>
      </c>
      <c r="AS321" s="264">
        <f t="shared" si="385"/>
        <v>0</v>
      </c>
      <c r="AT321" s="70">
        <f t="shared" si="386"/>
        <v>0</v>
      </c>
      <c r="AU321" s="264">
        <f t="shared" si="387"/>
        <v>0</v>
      </c>
    </row>
    <row r="322" spans="1:47" ht="13.5" x14ac:dyDescent="0.25">
      <c r="A322" s="649">
        <v>6200</v>
      </c>
      <c r="B322" s="30" t="s">
        <v>1958</v>
      </c>
      <c r="C322" s="30" t="s">
        <v>1563</v>
      </c>
      <c r="D322" s="649" t="s">
        <v>1562</v>
      </c>
      <c r="E322" s="723"/>
      <c r="F322" s="674">
        <f>+'17HPM_DATA_INPUT'!D211</f>
        <v>0</v>
      </c>
      <c r="G322" s="673">
        <f>+'17HPM_DATA_INPUT'!E211</f>
        <v>0</v>
      </c>
      <c r="H322" s="672">
        <f>+'17HPM_DATA_INPUT'!F211</f>
        <v>0</v>
      </c>
      <c r="I322" s="729">
        <f>+'17HPM_DATA_INPUT'!G211</f>
        <v>0</v>
      </c>
      <c r="J322" s="672">
        <f>+'17HPM_DATA_INPUT'!H211</f>
        <v>0</v>
      </c>
      <c r="K322" s="673">
        <f>+'17HPM_DATA_INPUT'!I211</f>
        <v>0</v>
      </c>
      <c r="L322" s="672">
        <f>+'17HPM_DATA_INPUT'!J211</f>
        <v>0</v>
      </c>
      <c r="M322" s="673">
        <f>+'17HPM_DATA_INPUT'!K211</f>
        <v>0</v>
      </c>
      <c r="N322" s="672">
        <f>+'17HPM_DATA_INPUT'!L211</f>
        <v>0</v>
      </c>
      <c r="O322" s="673">
        <f>+'17HPM_DATA_INPUT'!M211</f>
        <v>0</v>
      </c>
      <c r="P322" s="657">
        <f>+L322-N322</f>
        <v>0</v>
      </c>
      <c r="Q322" s="675">
        <f>+M322-O322</f>
        <v>0</v>
      </c>
      <c r="R322" s="672">
        <f>+'17HPM_DATA_INPUT'!P211</f>
        <v>0</v>
      </c>
      <c r="S322" s="673">
        <f>+'17HPM_DATA_INPUT'!Q211</f>
        <v>0</v>
      </c>
      <c r="T322" s="672">
        <f>+'17HPM_DATA_INPUT'!R211</f>
        <v>0</v>
      </c>
      <c r="U322" s="673">
        <f>+'17HPM_DATA_INPUT'!S211</f>
        <v>0</v>
      </c>
      <c r="V322" s="657">
        <f>+P322-R322-T322</f>
        <v>0</v>
      </c>
      <c r="W322" s="676">
        <f>+Q322-S322-U322</f>
        <v>0</v>
      </c>
      <c r="X322" s="4047"/>
      <c r="Y322" s="4044"/>
      <c r="Z322" s="4047"/>
      <c r="AA322" s="3183"/>
      <c r="AB322" s="3183"/>
      <c r="AC322" s="3183"/>
      <c r="AD322" s="261">
        <f t="shared" si="370"/>
        <v>-5</v>
      </c>
      <c r="AE322" s="262">
        <f t="shared" si="371"/>
        <v>-0.17857142857142858</v>
      </c>
      <c r="AF322" s="18">
        <f t="shared" si="372"/>
        <v>-46</v>
      </c>
      <c r="AG322" s="262">
        <f t="shared" si="373"/>
        <v>-0.35384615384615387</v>
      </c>
      <c r="AH322" s="18">
        <f t="shared" si="374"/>
        <v>449</v>
      </c>
      <c r="AI322" s="262">
        <f t="shared" si="375"/>
        <v>1.0510545658840329E-2</v>
      </c>
      <c r="AJ322" s="18">
        <f t="shared" si="376"/>
        <v>841</v>
      </c>
      <c r="AK322" s="262">
        <f t="shared" si="377"/>
        <v>5.1246115410395469E-2</v>
      </c>
      <c r="AL322" s="18">
        <f t="shared" si="378"/>
        <v>-7398</v>
      </c>
      <c r="AM322" s="262">
        <f t="shared" si="379"/>
        <v>-0.40241514360313319</v>
      </c>
      <c r="AN322" s="18">
        <f t="shared" si="380"/>
        <v>8239</v>
      </c>
      <c r="AO322" s="262">
        <f t="shared" si="381"/>
        <v>4.1758743030917387</v>
      </c>
      <c r="AP322" s="18">
        <f t="shared" si="382"/>
        <v>-143</v>
      </c>
      <c r="AQ322" s="262">
        <f t="shared" si="383"/>
        <v>-0.10310021629416005</v>
      </c>
      <c r="AR322" s="18">
        <f t="shared" si="384"/>
        <v>-1275</v>
      </c>
      <c r="AS322" s="262">
        <f t="shared" si="385"/>
        <v>-0.31653426017874875</v>
      </c>
      <c r="AT322" s="18">
        <f t="shared" si="386"/>
        <v>9657</v>
      </c>
      <c r="AU322" s="263">
        <f t="shared" si="387"/>
        <v>1.3071196534921494</v>
      </c>
    </row>
    <row r="323" spans="1:47" ht="13.5" x14ac:dyDescent="0.25">
      <c r="A323" s="659">
        <v>70</v>
      </c>
      <c r="B323" s="30" t="e">
        <v>#N/A</v>
      </c>
      <c r="C323" s="30" t="e">
        <v>#N/A</v>
      </c>
      <c r="D323" s="659" t="s">
        <v>2609</v>
      </c>
      <c r="E323" s="723"/>
      <c r="F323" s="660">
        <f>+'17HPM_DATA_INPUT'!D212</f>
        <v>23</v>
      </c>
      <c r="G323" s="664">
        <f>+'17HPM_DATA_INPUT'!E212</f>
        <v>28</v>
      </c>
      <c r="H323" s="661">
        <f>SUM(H316:H322)</f>
        <v>84</v>
      </c>
      <c r="I323" s="665">
        <f t="shared" ref="I323:U323" si="422">SUM(I316:I322)</f>
        <v>130</v>
      </c>
      <c r="J323" s="661">
        <f t="shared" si="422"/>
        <v>43168</v>
      </c>
      <c r="K323" s="665">
        <f t="shared" si="422"/>
        <v>42719</v>
      </c>
      <c r="L323" s="661">
        <f t="shared" si="422"/>
        <v>17252</v>
      </c>
      <c r="M323" s="665">
        <f t="shared" si="422"/>
        <v>16411</v>
      </c>
      <c r="N323" s="661">
        <f t="shared" si="422"/>
        <v>10986</v>
      </c>
      <c r="O323" s="665">
        <f t="shared" si="422"/>
        <v>18384</v>
      </c>
      <c r="P323" s="661">
        <f t="shared" si="408"/>
        <v>6266</v>
      </c>
      <c r="Q323" s="665">
        <f t="shared" si="409"/>
        <v>-1973</v>
      </c>
      <c r="R323" s="661">
        <f t="shared" si="422"/>
        <v>1244</v>
      </c>
      <c r="S323" s="665">
        <f t="shared" si="422"/>
        <v>1387</v>
      </c>
      <c r="T323" s="661">
        <f t="shared" si="422"/>
        <v>2753</v>
      </c>
      <c r="U323" s="665">
        <f t="shared" si="422"/>
        <v>4028</v>
      </c>
      <c r="V323" s="661">
        <f t="shared" si="410"/>
        <v>2269</v>
      </c>
      <c r="W323" s="663">
        <f t="shared" si="411"/>
        <v>-7388</v>
      </c>
      <c r="X323" s="4047"/>
      <c r="Y323" s="4044"/>
      <c r="Z323" s="4047"/>
      <c r="AA323" s="3183"/>
      <c r="AB323" s="3183"/>
      <c r="AC323" s="3183"/>
      <c r="AD323" s="70">
        <f t="shared" si="370"/>
        <v>-2</v>
      </c>
      <c r="AE323" s="264">
        <f t="shared" si="371"/>
        <v>-1.9417475728155338E-2</v>
      </c>
      <c r="AF323" s="70">
        <f t="shared" si="372"/>
        <v>-4</v>
      </c>
      <c r="AG323" s="264">
        <f t="shared" si="373"/>
        <v>-1.9512195121951219E-2</v>
      </c>
      <c r="AH323" s="70">
        <f t="shared" si="374"/>
        <v>-7953</v>
      </c>
      <c r="AI323" s="264">
        <f t="shared" si="375"/>
        <v>-6.2155149506854024E-2</v>
      </c>
      <c r="AJ323" s="70">
        <f t="shared" si="376"/>
        <v>-2206</v>
      </c>
      <c r="AK323" s="264">
        <f t="shared" si="377"/>
        <v>-5.8886338155998079E-2</v>
      </c>
      <c r="AL323" s="70">
        <f t="shared" si="378"/>
        <v>-34018</v>
      </c>
      <c r="AM323" s="264">
        <f t="shared" si="379"/>
        <v>-0.52592684208898921</v>
      </c>
      <c r="AN323" s="70">
        <f t="shared" si="380"/>
        <v>31812</v>
      </c>
      <c r="AO323" s="264">
        <f t="shared" si="381"/>
        <v>1.1686994856722999</v>
      </c>
      <c r="AP323" s="70">
        <f t="shared" si="382"/>
        <v>-246</v>
      </c>
      <c r="AQ323" s="264">
        <f t="shared" si="383"/>
        <v>-6.6164604626143084E-2</v>
      </c>
      <c r="AR323" s="70">
        <f t="shared" si="384"/>
        <v>-3796</v>
      </c>
      <c r="AS323" s="264">
        <f t="shared" si="385"/>
        <v>-0.33066202090592334</v>
      </c>
      <c r="AT323" s="70">
        <f t="shared" si="386"/>
        <v>35854</v>
      </c>
      <c r="AU323" s="264">
        <f t="shared" si="387"/>
        <v>0.84525437314347684</v>
      </c>
    </row>
    <row r="324" spans="1:47" ht="13.5" x14ac:dyDescent="0.25">
      <c r="A324" s="649">
        <v>4400</v>
      </c>
      <c r="B324" s="30" t="s">
        <v>1948</v>
      </c>
      <c r="C324" s="30" t="s">
        <v>1563</v>
      </c>
      <c r="D324" s="649" t="s">
        <v>1794</v>
      </c>
      <c r="E324" s="723"/>
      <c r="F324" s="656">
        <f>+'17HPM_DATA_INPUT'!D213</f>
        <v>101</v>
      </c>
      <c r="G324" s="651">
        <f>+'17HPM_DATA_INPUT'!E213</f>
        <v>103</v>
      </c>
      <c r="H324" s="654">
        <f>+'17HPM_DATA_INPUT'!F213</f>
        <v>201</v>
      </c>
      <c r="I324" s="690">
        <f>+'17HPM_DATA_INPUT'!G213</f>
        <v>205</v>
      </c>
      <c r="J324" s="654">
        <f>+'17HPM_DATA_INPUT'!H213</f>
        <v>120001</v>
      </c>
      <c r="K324" s="651">
        <f>+'17HPM_DATA_INPUT'!I213</f>
        <v>127954</v>
      </c>
      <c r="L324" s="654">
        <f>+'17HPM_DATA_INPUT'!J213</f>
        <v>35256</v>
      </c>
      <c r="M324" s="651">
        <f>+'17HPM_DATA_INPUT'!K213</f>
        <v>37462</v>
      </c>
      <c r="N324" s="654">
        <f>+'17HPM_DATA_INPUT'!L213</f>
        <v>30664</v>
      </c>
      <c r="O324" s="673">
        <f>+'17HPM_DATA_INPUT'!M213</f>
        <v>64682</v>
      </c>
      <c r="P324" s="650">
        <f t="shared" si="408"/>
        <v>4592</v>
      </c>
      <c r="Q324" s="652">
        <f t="shared" si="409"/>
        <v>-27220</v>
      </c>
      <c r="R324" s="654">
        <f>+'17HPM_DATA_INPUT'!P213</f>
        <v>3472</v>
      </c>
      <c r="S324" s="651">
        <f>+'17HPM_DATA_INPUT'!Q213</f>
        <v>3718</v>
      </c>
      <c r="T324" s="654">
        <f>+'17HPM_DATA_INPUT'!R213</f>
        <v>7684</v>
      </c>
      <c r="U324" s="651">
        <f>+'17HPM_DATA_INPUT'!S213</f>
        <v>11480</v>
      </c>
      <c r="V324" s="650">
        <f t="shared" si="410"/>
        <v>-6564</v>
      </c>
      <c r="W324" s="653">
        <f t="shared" si="411"/>
        <v>-42418</v>
      </c>
      <c r="X324" s="4047"/>
      <c r="Y324" s="4044"/>
      <c r="Z324" s="4047"/>
      <c r="AA324" s="3183"/>
      <c r="AB324" s="3183"/>
      <c r="AC324" s="3183"/>
      <c r="AD324" s="70">
        <f t="shared" si="370"/>
        <v>-2</v>
      </c>
      <c r="AE324" s="264">
        <f t="shared" si="371"/>
        <v>-0.5</v>
      </c>
      <c r="AF324" s="70">
        <f t="shared" si="372"/>
        <v>-16</v>
      </c>
      <c r="AG324" s="264">
        <f t="shared" si="373"/>
        <v>-0.72727272727272729</v>
      </c>
      <c r="AH324" s="70">
        <f t="shared" si="374"/>
        <v>-8230</v>
      </c>
      <c r="AI324" s="264">
        <f t="shared" si="375"/>
        <v>-0.79524591747994977</v>
      </c>
      <c r="AJ324" s="70">
        <f t="shared" si="376"/>
        <v>-2783</v>
      </c>
      <c r="AK324" s="264">
        <f t="shared" si="377"/>
        <v>-0.82679738562091498</v>
      </c>
      <c r="AL324" s="70">
        <f t="shared" si="378"/>
        <v>-1595</v>
      </c>
      <c r="AM324" s="264">
        <f t="shared" si="379"/>
        <v>-0.79590818363273452</v>
      </c>
      <c r="AN324" s="70">
        <f t="shared" si="380"/>
        <v>-1188</v>
      </c>
      <c r="AO324" s="264">
        <f t="shared" si="381"/>
        <v>-0.8722466960352423</v>
      </c>
      <c r="AP324" s="70">
        <f t="shared" si="382"/>
        <v>-273</v>
      </c>
      <c r="AQ324" s="264">
        <f t="shared" si="383"/>
        <v>-0.7668539325842697</v>
      </c>
      <c r="AR324" s="70">
        <f t="shared" si="384"/>
        <v>-471</v>
      </c>
      <c r="AS324" s="264">
        <f t="shared" si="385"/>
        <v>-0.79026845637583898</v>
      </c>
      <c r="AT324" s="70">
        <f t="shared" si="386"/>
        <v>-444</v>
      </c>
      <c r="AU324" s="264">
        <f t="shared" si="387"/>
        <v>-1.0829268292682928</v>
      </c>
    </row>
    <row r="325" spans="1:47" ht="13.5" x14ac:dyDescent="0.25">
      <c r="A325" s="649">
        <v>4420</v>
      </c>
      <c r="B325" s="30" t="s">
        <v>1952</v>
      </c>
      <c r="C325" s="30" t="s">
        <v>1563</v>
      </c>
      <c r="D325" s="649" t="s">
        <v>1795</v>
      </c>
      <c r="E325" s="723"/>
      <c r="F325" s="656">
        <f>+'17HPM_DATA_INPUT'!D214</f>
        <v>2</v>
      </c>
      <c r="G325" s="651">
        <f>+'17HPM_DATA_INPUT'!E214</f>
        <v>4</v>
      </c>
      <c r="H325" s="654">
        <f>+'17HPM_DATA_INPUT'!F214</f>
        <v>6</v>
      </c>
      <c r="I325" s="690">
        <f>+'17HPM_DATA_INPUT'!G214</f>
        <v>22</v>
      </c>
      <c r="J325" s="654">
        <f>+'17HPM_DATA_INPUT'!H214</f>
        <v>2119</v>
      </c>
      <c r="K325" s="651">
        <f>+'17HPM_DATA_INPUT'!I214</f>
        <v>10349</v>
      </c>
      <c r="L325" s="654">
        <f>+'17HPM_DATA_INPUT'!J214</f>
        <v>583</v>
      </c>
      <c r="M325" s="651">
        <f>+'17HPM_DATA_INPUT'!K214</f>
        <v>3366</v>
      </c>
      <c r="N325" s="654">
        <f>+'17HPM_DATA_INPUT'!L214</f>
        <v>409</v>
      </c>
      <c r="O325" s="673">
        <f>+'17HPM_DATA_INPUT'!M214</f>
        <v>2004</v>
      </c>
      <c r="P325" s="650">
        <f t="shared" si="408"/>
        <v>174</v>
      </c>
      <c r="Q325" s="652">
        <f t="shared" si="409"/>
        <v>1362</v>
      </c>
      <c r="R325" s="654">
        <f>+'17HPM_DATA_INPUT'!P214</f>
        <v>83</v>
      </c>
      <c r="S325" s="651">
        <f>+'17HPM_DATA_INPUT'!Q214</f>
        <v>356</v>
      </c>
      <c r="T325" s="654">
        <f>+'17HPM_DATA_INPUT'!R214</f>
        <v>125</v>
      </c>
      <c r="U325" s="651">
        <f>+'17HPM_DATA_INPUT'!S214</f>
        <v>596</v>
      </c>
      <c r="V325" s="650">
        <f t="shared" si="410"/>
        <v>-34</v>
      </c>
      <c r="W325" s="653">
        <f t="shared" si="411"/>
        <v>410</v>
      </c>
      <c r="X325" s="4047"/>
      <c r="Y325" s="4044"/>
      <c r="Z325" s="4047"/>
      <c r="AA325" s="3183"/>
      <c r="AB325" s="3183"/>
      <c r="AC325" s="3183"/>
      <c r="AD325" s="70">
        <f t="shared" si="370"/>
        <v>0</v>
      </c>
      <c r="AE325" s="264">
        <f t="shared" si="371"/>
        <v>0</v>
      </c>
      <c r="AF325" s="70">
        <f t="shared" si="372"/>
        <v>0</v>
      </c>
      <c r="AG325" s="264">
        <f t="shared" si="373"/>
        <v>0</v>
      </c>
      <c r="AH325" s="70">
        <f t="shared" si="374"/>
        <v>0</v>
      </c>
      <c r="AI325" s="264">
        <f t="shared" si="375"/>
        <v>0</v>
      </c>
      <c r="AJ325" s="70">
        <f t="shared" si="376"/>
        <v>0</v>
      </c>
      <c r="AK325" s="264">
        <f t="shared" si="377"/>
        <v>0</v>
      </c>
      <c r="AL325" s="70">
        <f t="shared" si="378"/>
        <v>0</v>
      </c>
      <c r="AM325" s="264">
        <f t="shared" si="379"/>
        <v>0</v>
      </c>
      <c r="AN325" s="70">
        <f t="shared" si="380"/>
        <v>0</v>
      </c>
      <c r="AO325" s="264">
        <f t="shared" si="381"/>
        <v>0</v>
      </c>
      <c r="AP325" s="70">
        <f t="shared" si="382"/>
        <v>0</v>
      </c>
      <c r="AQ325" s="264">
        <f t="shared" si="383"/>
        <v>0</v>
      </c>
      <c r="AR325" s="70">
        <f t="shared" si="384"/>
        <v>0</v>
      </c>
      <c r="AS325" s="264">
        <f t="shared" si="385"/>
        <v>0</v>
      </c>
      <c r="AT325" s="70">
        <f t="shared" si="386"/>
        <v>0</v>
      </c>
      <c r="AU325" s="264">
        <f t="shared" si="387"/>
        <v>0</v>
      </c>
    </row>
    <row r="326" spans="1:47" ht="13.5" hidden="1" x14ac:dyDescent="0.25">
      <c r="A326" s="649">
        <v>4440</v>
      </c>
      <c r="B326" s="30" t="s">
        <v>2824</v>
      </c>
      <c r="C326" s="30" t="s">
        <v>1563</v>
      </c>
      <c r="D326" s="649" t="s">
        <v>1557</v>
      </c>
      <c r="E326" s="723"/>
      <c r="F326" s="656"/>
      <c r="G326" s="651"/>
      <c r="H326" s="654"/>
      <c r="I326" s="690"/>
      <c r="J326" s="654"/>
      <c r="K326" s="651"/>
      <c r="L326" s="654"/>
      <c r="M326" s="651"/>
      <c r="N326" s="654"/>
      <c r="O326" s="673"/>
      <c r="P326" s="650"/>
      <c r="Q326" s="652"/>
      <c r="R326" s="654"/>
      <c r="S326" s="651"/>
      <c r="T326" s="654"/>
      <c r="U326" s="651"/>
      <c r="V326" s="650"/>
      <c r="W326" s="653"/>
      <c r="X326" s="4047"/>
      <c r="Y326" s="4044"/>
      <c r="Z326" s="4047"/>
      <c r="AA326" s="3183"/>
      <c r="AB326" s="3183"/>
      <c r="AC326" s="3183"/>
      <c r="AD326" s="70">
        <f t="shared" si="370"/>
        <v>0</v>
      </c>
      <c r="AE326" s="264">
        <f t="shared" si="371"/>
        <v>0</v>
      </c>
      <c r="AF326" s="70">
        <f t="shared" si="372"/>
        <v>0</v>
      </c>
      <c r="AG326" s="264">
        <f t="shared" si="373"/>
        <v>0</v>
      </c>
      <c r="AH326" s="70">
        <f t="shared" si="374"/>
        <v>0</v>
      </c>
      <c r="AI326" s="264">
        <f t="shared" si="375"/>
        <v>0</v>
      </c>
      <c r="AJ326" s="70">
        <f t="shared" si="376"/>
        <v>0</v>
      </c>
      <c r="AK326" s="264">
        <f t="shared" si="377"/>
        <v>0</v>
      </c>
      <c r="AL326" s="70">
        <f t="shared" si="378"/>
        <v>0</v>
      </c>
      <c r="AM326" s="264">
        <f t="shared" si="379"/>
        <v>0</v>
      </c>
      <c r="AN326" s="70">
        <f t="shared" si="380"/>
        <v>0</v>
      </c>
      <c r="AO326" s="264">
        <f t="shared" si="381"/>
        <v>0</v>
      </c>
      <c r="AP326" s="70">
        <f t="shared" si="382"/>
        <v>0</v>
      </c>
      <c r="AQ326" s="264">
        <f t="shared" si="383"/>
        <v>0</v>
      </c>
      <c r="AR326" s="70">
        <f t="shared" si="384"/>
        <v>0</v>
      </c>
      <c r="AS326" s="264">
        <f t="shared" si="385"/>
        <v>0</v>
      </c>
      <c r="AT326" s="70">
        <f t="shared" si="386"/>
        <v>0</v>
      </c>
      <c r="AU326" s="264">
        <f t="shared" si="387"/>
        <v>0</v>
      </c>
    </row>
    <row r="327" spans="1:47" ht="13.5" hidden="1" x14ac:dyDescent="0.25">
      <c r="A327" s="649">
        <v>4460</v>
      </c>
      <c r="B327" s="30" t="s">
        <v>2825</v>
      </c>
      <c r="C327" s="30" t="s">
        <v>1563</v>
      </c>
      <c r="D327" s="649" t="s">
        <v>1558</v>
      </c>
      <c r="E327" s="723"/>
      <c r="F327" s="656"/>
      <c r="G327" s="651"/>
      <c r="H327" s="654"/>
      <c r="I327" s="690"/>
      <c r="J327" s="654"/>
      <c r="K327" s="651"/>
      <c r="L327" s="654"/>
      <c r="M327" s="651"/>
      <c r="N327" s="654"/>
      <c r="O327" s="673"/>
      <c r="P327" s="650"/>
      <c r="Q327" s="652"/>
      <c r="R327" s="654"/>
      <c r="S327" s="651"/>
      <c r="T327" s="654"/>
      <c r="U327" s="651"/>
      <c r="V327" s="650"/>
      <c r="W327" s="653"/>
      <c r="X327" s="4047"/>
      <c r="Y327" s="4044"/>
      <c r="Z327" s="4047"/>
      <c r="AA327" s="3183"/>
      <c r="AB327" s="3183"/>
      <c r="AC327" s="3183"/>
      <c r="AD327" s="70">
        <f t="shared" si="370"/>
        <v>0</v>
      </c>
      <c r="AE327" s="264">
        <f t="shared" si="371"/>
        <v>0</v>
      </c>
      <c r="AF327" s="70">
        <f t="shared" si="372"/>
        <v>0</v>
      </c>
      <c r="AG327" s="264">
        <f t="shared" si="373"/>
        <v>0</v>
      </c>
      <c r="AH327" s="70">
        <f t="shared" si="374"/>
        <v>0</v>
      </c>
      <c r="AI327" s="264">
        <f t="shared" si="375"/>
        <v>0</v>
      </c>
      <c r="AJ327" s="70">
        <f t="shared" si="376"/>
        <v>0</v>
      </c>
      <c r="AK327" s="264">
        <f t="shared" si="377"/>
        <v>0</v>
      </c>
      <c r="AL327" s="70">
        <f t="shared" si="378"/>
        <v>0</v>
      </c>
      <c r="AM327" s="264">
        <f t="shared" si="379"/>
        <v>0</v>
      </c>
      <c r="AN327" s="70">
        <f t="shared" si="380"/>
        <v>0</v>
      </c>
      <c r="AO327" s="264">
        <f t="shared" si="381"/>
        <v>0</v>
      </c>
      <c r="AP327" s="70">
        <f t="shared" si="382"/>
        <v>0</v>
      </c>
      <c r="AQ327" s="264">
        <f t="shared" si="383"/>
        <v>0</v>
      </c>
      <c r="AR327" s="70">
        <f t="shared" si="384"/>
        <v>0</v>
      </c>
      <c r="AS327" s="264">
        <f t="shared" si="385"/>
        <v>0</v>
      </c>
      <c r="AT327" s="70">
        <f t="shared" si="386"/>
        <v>0</v>
      </c>
      <c r="AU327" s="264">
        <f t="shared" si="387"/>
        <v>0</v>
      </c>
    </row>
    <row r="328" spans="1:47" ht="13.5" hidden="1" x14ac:dyDescent="0.25">
      <c r="A328" s="649">
        <v>4480</v>
      </c>
      <c r="B328" s="30" t="s">
        <v>1953</v>
      </c>
      <c r="C328" s="30" t="s">
        <v>1563</v>
      </c>
      <c r="D328" s="649" t="s">
        <v>1796</v>
      </c>
      <c r="E328" s="723"/>
      <c r="F328" s="656"/>
      <c r="G328" s="651"/>
      <c r="H328" s="654"/>
      <c r="I328" s="690"/>
      <c r="J328" s="654"/>
      <c r="K328" s="651"/>
      <c r="L328" s="654"/>
      <c r="M328" s="651"/>
      <c r="N328" s="654"/>
      <c r="O328" s="673"/>
      <c r="P328" s="650"/>
      <c r="Q328" s="652"/>
      <c r="R328" s="654"/>
      <c r="S328" s="651"/>
      <c r="T328" s="654"/>
      <c r="U328" s="651"/>
      <c r="V328" s="650"/>
      <c r="W328" s="653"/>
      <c r="X328" s="4047"/>
      <c r="Y328" s="4044"/>
      <c r="Z328" s="4047"/>
      <c r="AA328" s="3183"/>
      <c r="AB328" s="3183"/>
      <c r="AC328" s="3183"/>
      <c r="AD328" s="70">
        <f t="shared" si="370"/>
        <v>-2</v>
      </c>
      <c r="AE328" s="264">
        <f t="shared" si="371"/>
        <v>-0.66666666666666663</v>
      </c>
      <c r="AF328" s="70">
        <f t="shared" si="372"/>
        <v>-295</v>
      </c>
      <c r="AG328" s="264">
        <f t="shared" si="373"/>
        <v>-0.97682119205298013</v>
      </c>
      <c r="AH328" s="70">
        <f t="shared" si="374"/>
        <v>-11228</v>
      </c>
      <c r="AI328" s="264">
        <f t="shared" si="375"/>
        <v>-0.91747017486517402</v>
      </c>
      <c r="AJ328" s="70">
        <f t="shared" si="376"/>
        <v>-3136</v>
      </c>
      <c r="AK328" s="264">
        <f t="shared" si="377"/>
        <v>-0.95001514692517419</v>
      </c>
      <c r="AL328" s="70">
        <f t="shared" si="378"/>
        <v>-2172</v>
      </c>
      <c r="AM328" s="264">
        <f t="shared" si="379"/>
        <v>-0.92033898305084749</v>
      </c>
      <c r="AN328" s="70">
        <f t="shared" si="380"/>
        <v>-964</v>
      </c>
      <c r="AO328" s="264">
        <f t="shared" si="381"/>
        <v>-1.0244420828905421</v>
      </c>
      <c r="AP328" s="70">
        <f t="shared" si="382"/>
        <v>-537</v>
      </c>
      <c r="AQ328" s="264">
        <f t="shared" si="383"/>
        <v>-0.92109777015437388</v>
      </c>
      <c r="AR328" s="70">
        <f t="shared" si="384"/>
        <v>-591</v>
      </c>
      <c r="AS328" s="264">
        <f t="shared" si="385"/>
        <v>-0.90366972477064222</v>
      </c>
      <c r="AT328" s="70">
        <f t="shared" si="386"/>
        <v>164</v>
      </c>
      <c r="AU328" s="264">
        <f t="shared" si="387"/>
        <v>0.55405405405405406</v>
      </c>
    </row>
    <row r="329" spans="1:47" ht="13.5" x14ac:dyDescent="0.25">
      <c r="A329" s="649">
        <v>6120</v>
      </c>
      <c r="B329" s="30" t="s">
        <v>2874</v>
      </c>
      <c r="C329" s="30" t="s">
        <v>1563</v>
      </c>
      <c r="D329" s="649" t="s">
        <v>1561</v>
      </c>
      <c r="E329" s="723"/>
      <c r="F329" s="656">
        <f>+'17HPM_DATA_INPUT'!D215</f>
        <v>1</v>
      </c>
      <c r="G329" s="651">
        <f>+'17HPM_DATA_INPUT'!E215</f>
        <v>3</v>
      </c>
      <c r="H329" s="654">
        <f>+'17HPM_DATA_INPUT'!F215</f>
        <v>7</v>
      </c>
      <c r="I329" s="690">
        <f>+'17HPM_DATA_INPUT'!G215</f>
        <v>302</v>
      </c>
      <c r="J329" s="654">
        <f>+'17HPM_DATA_INPUT'!H215</f>
        <v>1010</v>
      </c>
      <c r="K329" s="651">
        <f>+'17HPM_DATA_INPUT'!I215</f>
        <v>12238</v>
      </c>
      <c r="L329" s="654">
        <f>+'17HPM_DATA_INPUT'!J215</f>
        <v>165</v>
      </c>
      <c r="M329" s="651">
        <f>+'17HPM_DATA_INPUT'!K215</f>
        <v>3301</v>
      </c>
      <c r="N329" s="654">
        <f>+'17HPM_DATA_INPUT'!L215</f>
        <v>188</v>
      </c>
      <c r="O329" s="673">
        <f>+'17HPM_DATA_INPUT'!M215</f>
        <v>2360</v>
      </c>
      <c r="P329" s="650">
        <f>+L329-N329</f>
        <v>-23</v>
      </c>
      <c r="Q329" s="652">
        <f>+M329-O329</f>
        <v>941</v>
      </c>
      <c r="R329" s="654">
        <f>+'17HPM_DATA_INPUT'!P215</f>
        <v>46</v>
      </c>
      <c r="S329" s="651">
        <f>+'17HPM_DATA_INPUT'!Q215</f>
        <v>583</v>
      </c>
      <c r="T329" s="654">
        <f>+'17HPM_DATA_INPUT'!R215</f>
        <v>63</v>
      </c>
      <c r="U329" s="651">
        <f>+'17HPM_DATA_INPUT'!S215</f>
        <v>654</v>
      </c>
      <c r="V329" s="650">
        <f>+P329-R329-T329</f>
        <v>-132</v>
      </c>
      <c r="W329" s="653">
        <f>+Q329-S329-U329</f>
        <v>-296</v>
      </c>
      <c r="X329" s="4047"/>
      <c r="Y329" s="4044"/>
      <c r="Z329" s="4047"/>
      <c r="AA329" s="3183"/>
      <c r="AB329" s="3183"/>
      <c r="AC329" s="3183"/>
      <c r="AD329" s="70">
        <f t="shared" si="370"/>
        <v>0</v>
      </c>
      <c r="AE329" s="264">
        <f t="shared" si="371"/>
        <v>0</v>
      </c>
      <c r="AF329" s="70">
        <f t="shared" si="372"/>
        <v>0</v>
      </c>
      <c r="AG329" s="264">
        <f t="shared" si="373"/>
        <v>0</v>
      </c>
      <c r="AH329" s="70">
        <f t="shared" si="374"/>
        <v>0</v>
      </c>
      <c r="AI329" s="264">
        <f t="shared" si="375"/>
        <v>0</v>
      </c>
      <c r="AJ329" s="70">
        <f t="shared" si="376"/>
        <v>0</v>
      </c>
      <c r="AK329" s="264">
        <f t="shared" si="377"/>
        <v>0</v>
      </c>
      <c r="AL329" s="70">
        <f t="shared" si="378"/>
        <v>0</v>
      </c>
      <c r="AM329" s="264">
        <f t="shared" si="379"/>
        <v>0</v>
      </c>
      <c r="AN329" s="70">
        <f t="shared" si="380"/>
        <v>0</v>
      </c>
      <c r="AO329" s="264">
        <f t="shared" si="381"/>
        <v>0</v>
      </c>
      <c r="AP329" s="70">
        <f t="shared" si="382"/>
        <v>0</v>
      </c>
      <c r="AQ329" s="264">
        <f t="shared" si="383"/>
        <v>0</v>
      </c>
      <c r="AR329" s="70">
        <f t="shared" si="384"/>
        <v>0</v>
      </c>
      <c r="AS329" s="264">
        <f t="shared" si="385"/>
        <v>0</v>
      </c>
      <c r="AT329" s="70">
        <f t="shared" si="386"/>
        <v>0</v>
      </c>
      <c r="AU329" s="264">
        <f t="shared" si="387"/>
        <v>0</v>
      </c>
    </row>
    <row r="330" spans="1:47" ht="13.5" hidden="1" x14ac:dyDescent="0.25">
      <c r="A330" s="649">
        <v>6200</v>
      </c>
      <c r="B330" s="30" t="s">
        <v>1958</v>
      </c>
      <c r="C330" s="30" t="s">
        <v>1563</v>
      </c>
      <c r="D330" s="649" t="s">
        <v>1562</v>
      </c>
      <c r="E330" s="723"/>
      <c r="F330" s="656"/>
      <c r="G330" s="651"/>
      <c r="H330" s="654"/>
      <c r="I330" s="690"/>
      <c r="J330" s="654"/>
      <c r="K330" s="651"/>
      <c r="L330" s="654"/>
      <c r="M330" s="651"/>
      <c r="N330" s="654"/>
      <c r="O330" s="673"/>
      <c r="P330" s="650"/>
      <c r="Q330" s="652"/>
      <c r="R330" s="654"/>
      <c r="S330" s="651"/>
      <c r="T330" s="654"/>
      <c r="U330" s="651"/>
      <c r="V330" s="650"/>
      <c r="W330" s="653"/>
      <c r="X330" s="4047"/>
      <c r="Y330" s="4044"/>
      <c r="Z330" s="4047"/>
      <c r="AA330" s="3183"/>
      <c r="AB330" s="3183"/>
      <c r="AC330" s="3183"/>
      <c r="AD330" s="261">
        <f t="shared" si="370"/>
        <v>-6</v>
      </c>
      <c r="AE330" s="262">
        <f t="shared" si="371"/>
        <v>-5.4545454545454543E-2</v>
      </c>
      <c r="AF330" s="18">
        <f t="shared" si="372"/>
        <v>-315</v>
      </c>
      <c r="AG330" s="262">
        <f t="shared" si="373"/>
        <v>-0.5954631379962193</v>
      </c>
      <c r="AH330" s="18">
        <f t="shared" si="374"/>
        <v>-27411</v>
      </c>
      <c r="AI330" s="262">
        <f t="shared" si="375"/>
        <v>-0.18208328628081386</v>
      </c>
      <c r="AJ330" s="18">
        <f t="shared" si="376"/>
        <v>-8125</v>
      </c>
      <c r="AK330" s="262">
        <f t="shared" si="377"/>
        <v>-0.18411928663690544</v>
      </c>
      <c r="AL330" s="18">
        <f t="shared" si="378"/>
        <v>-37785</v>
      </c>
      <c r="AM330" s="262">
        <f t="shared" si="379"/>
        <v>-0.54724386640790201</v>
      </c>
      <c r="AN330" s="18">
        <f t="shared" si="380"/>
        <v>29660</v>
      </c>
      <c r="AO330" s="262">
        <f t="shared" si="381"/>
        <v>1.1903519685355379</v>
      </c>
      <c r="AP330" s="18">
        <f t="shared" si="382"/>
        <v>-1056</v>
      </c>
      <c r="AQ330" s="262">
        <f t="shared" si="383"/>
        <v>-0.22675542194545845</v>
      </c>
      <c r="AR330" s="18">
        <f t="shared" si="384"/>
        <v>-4858</v>
      </c>
      <c r="AS330" s="262">
        <f t="shared" si="385"/>
        <v>-0.38161822466614298</v>
      </c>
      <c r="AT330" s="18">
        <f t="shared" si="386"/>
        <v>35574</v>
      </c>
      <c r="AU330" s="263">
        <f t="shared" si="387"/>
        <v>0.84091338880484112</v>
      </c>
    </row>
    <row r="331" spans="1:47" ht="13.5" x14ac:dyDescent="0.25">
      <c r="A331" s="659">
        <v>70</v>
      </c>
      <c r="B331" s="30" t="e">
        <v>#N/A</v>
      </c>
      <c r="C331" s="30" t="e">
        <v>#N/A</v>
      </c>
      <c r="D331" s="659" t="s">
        <v>2610</v>
      </c>
      <c r="E331" s="723"/>
      <c r="F331" s="660">
        <f>+'17HPM_DATA_INPUT'!D216</f>
        <v>104</v>
      </c>
      <c r="G331" s="664">
        <f>+'17HPM_DATA_INPUT'!E216</f>
        <v>110</v>
      </c>
      <c r="H331" s="661">
        <f>SUM(H324:H330)</f>
        <v>214</v>
      </c>
      <c r="I331" s="665">
        <f>SUM(I324:I330)</f>
        <v>529</v>
      </c>
      <c r="J331" s="661">
        <f t="shared" ref="J331:U331" si="423">SUM(J324:J330)</f>
        <v>123130</v>
      </c>
      <c r="K331" s="665">
        <f t="shared" si="423"/>
        <v>150541</v>
      </c>
      <c r="L331" s="661">
        <f t="shared" si="423"/>
        <v>36004</v>
      </c>
      <c r="M331" s="665">
        <f>SUM(M324:M330)</f>
        <v>44129</v>
      </c>
      <c r="N331" s="661">
        <f t="shared" si="423"/>
        <v>31261</v>
      </c>
      <c r="O331" s="665">
        <f t="shared" si="423"/>
        <v>69046</v>
      </c>
      <c r="P331" s="661">
        <f t="shared" si="408"/>
        <v>4743</v>
      </c>
      <c r="Q331" s="665">
        <f t="shared" si="409"/>
        <v>-24917</v>
      </c>
      <c r="R331" s="661">
        <f t="shared" si="423"/>
        <v>3601</v>
      </c>
      <c r="S331" s="665">
        <f t="shared" si="423"/>
        <v>4657</v>
      </c>
      <c r="T331" s="661">
        <f t="shared" si="423"/>
        <v>7872</v>
      </c>
      <c r="U331" s="665">
        <f t="shared" si="423"/>
        <v>12730</v>
      </c>
      <c r="V331" s="661">
        <f t="shared" si="410"/>
        <v>-6730</v>
      </c>
      <c r="W331" s="663">
        <f t="shared" si="411"/>
        <v>-42304</v>
      </c>
      <c r="X331" s="4047"/>
      <c r="Y331" s="4044"/>
      <c r="Z331" s="4047"/>
      <c r="AA331" s="3183"/>
      <c r="AB331" s="3183"/>
      <c r="AC331" s="3183"/>
      <c r="AD331" s="2"/>
      <c r="AE331" s="252"/>
      <c r="AF331" s="2"/>
      <c r="AG331" s="252"/>
      <c r="AH331" s="2"/>
      <c r="AI331" s="252"/>
      <c r="AJ331" s="2"/>
      <c r="AK331" s="252"/>
      <c r="AL331" s="2"/>
      <c r="AM331" s="252"/>
      <c r="AN331" s="2"/>
      <c r="AO331" s="252"/>
      <c r="AP331" s="2"/>
      <c r="AQ331" s="252"/>
      <c r="AR331" s="2"/>
      <c r="AS331" s="252"/>
      <c r="AT331" s="2"/>
      <c r="AU331" s="252"/>
    </row>
    <row r="332" spans="1:47" ht="13.5" x14ac:dyDescent="0.25">
      <c r="A332" s="649" t="e">
        <v>#VALUE!</v>
      </c>
      <c r="B332" s="30" t="e">
        <v>#VALUE!</v>
      </c>
      <c r="C332" s="30" t="e">
        <v>#VALUE!</v>
      </c>
      <c r="D332" s="649"/>
      <c r="E332" s="723"/>
      <c r="F332" s="666"/>
      <c r="G332" s="666"/>
      <c r="H332" s="666"/>
      <c r="I332" s="666"/>
      <c r="J332" s="666"/>
      <c r="K332" s="666"/>
      <c r="L332" s="666"/>
      <c r="M332" s="666"/>
      <c r="N332" s="666"/>
      <c r="O332" s="666"/>
      <c r="P332" s="667"/>
      <c r="Q332" s="652"/>
      <c r="R332" s="666"/>
      <c r="S332" s="666"/>
      <c r="T332" s="667"/>
      <c r="U332" s="652"/>
      <c r="V332" s="666"/>
      <c r="W332" s="668"/>
      <c r="X332" s="4047"/>
      <c r="Y332" s="4044"/>
      <c r="Z332" s="4047"/>
      <c r="AA332" s="3183"/>
      <c r="AB332" s="3183"/>
      <c r="AC332" s="3183"/>
      <c r="AD332" s="261">
        <f>+F333-G333</f>
        <v>15</v>
      </c>
      <c r="AE332" s="262">
        <f>IF(G333=0,0,IF(AD332&gt;0,ABS(+AD332/G333),-ABS(+AD332/G333)))</f>
        <v>7.1760034444816529E-4</v>
      </c>
      <c r="AF332" s="18">
        <f>+H333-I333</f>
        <v>57597</v>
      </c>
      <c r="AG332" s="262">
        <f>IF(I333=0,0,IF(AF332&gt;0,ABS(+AF332/I333),-ABS(+AF332/I333)))</f>
        <v>5.3217419264230854E-2</v>
      </c>
      <c r="AH332" s="18">
        <f>+J333-K333</f>
        <v>19392407.435457766</v>
      </c>
      <c r="AI332" s="262">
        <f>IF(K333=0,0,IF(AH332&gt;0,ABS(+AH332/K333),-ABS(+AH332/K333)))</f>
        <v>0.24843603286846438</v>
      </c>
      <c r="AJ332" s="18">
        <f>+L333-M333</f>
        <v>8065479.7899999917</v>
      </c>
      <c r="AK332" s="262">
        <f>IF(M333=0,0,IF(AJ332&gt;0,ABS(+AJ332/M333),-ABS(+AJ332/M333)))</f>
        <v>0.24244716904984193</v>
      </c>
      <c r="AL332" s="18">
        <f>+N333-O333</f>
        <v>3894831.8490948193</v>
      </c>
      <c r="AM332" s="262">
        <f>IF(O333=0,0,IF(AL332&gt;0,ABS(+AL332/O333),-ABS(+AL332/O333)))</f>
        <v>0.17411454744695681</v>
      </c>
      <c r="AN332" s="18">
        <f>+P333-Q333</f>
        <v>4170647.9409051724</v>
      </c>
      <c r="AO332" s="262">
        <f>IF(Q333=0,0,IF(AN332&gt;0,ABS(+AN332/Q333),-ABS(+AN332/Q333)))</f>
        <v>0.38271276133274434</v>
      </c>
      <c r="AP332" s="18">
        <f>+R333-S333</f>
        <v>121237.4725125134</v>
      </c>
      <c r="AQ332" s="262">
        <f>IF(S333=0,0,IF(AP332&gt;0,ABS(+AP332/S333),-ABS(+AP332/S333)))</f>
        <v>3.4314827773811736E-2</v>
      </c>
      <c r="AR332" s="18">
        <f>+T333-U333</f>
        <v>1476340.8133999882</v>
      </c>
      <c r="AS332" s="262">
        <f>IF(U333=0,0,IF(AR332&gt;0,ABS(+AR332/U333),-ABS(+AR332/U333)))</f>
        <v>0.29808678956712942</v>
      </c>
      <c r="AT332" s="18">
        <f>+V333-W333</f>
        <v>2573069.6549926698</v>
      </c>
      <c r="AU332" s="263">
        <f>IF(W333=0,0,IF(AT332&gt;0,ABS(+AT332/W333),-ABS(+AT332/W333)))</f>
        <v>1.0668762760466304</v>
      </c>
    </row>
    <row r="333" spans="1:47" ht="13.5" x14ac:dyDescent="0.25">
      <c r="A333" s="659">
        <v>70</v>
      </c>
      <c r="B333" s="30" t="e">
        <v>#N/A</v>
      </c>
      <c r="C333" s="30" t="e">
        <v>#N/A</v>
      </c>
      <c r="D333" s="659" t="s">
        <v>139</v>
      </c>
      <c r="E333" s="724"/>
      <c r="F333" s="669">
        <f>+F315+F323+F331</f>
        <v>20918</v>
      </c>
      <c r="G333" s="682">
        <f>+G315+G323+G331</f>
        <v>20903</v>
      </c>
      <c r="H333" s="661">
        <f t="shared" ref="H333:U333" si="424">+H315+H323+H331</f>
        <v>1139893</v>
      </c>
      <c r="I333" s="665">
        <f t="shared" si="424"/>
        <v>1082296</v>
      </c>
      <c r="J333" s="661">
        <f t="shared" si="424"/>
        <v>97450357.450000003</v>
      </c>
      <c r="K333" s="665">
        <f>+K315+K323+K331</f>
        <v>78057950.014542237</v>
      </c>
      <c r="L333" s="661">
        <f t="shared" si="424"/>
        <v>41332437.789999992</v>
      </c>
      <c r="M333" s="665">
        <f t="shared" si="424"/>
        <v>33266958</v>
      </c>
      <c r="N333" s="661">
        <f t="shared" si="424"/>
        <v>26264196.76549482</v>
      </c>
      <c r="O333" s="665">
        <f t="shared" si="424"/>
        <v>22369364.9164</v>
      </c>
      <c r="P333" s="661">
        <f t="shared" si="408"/>
        <v>15068241.024505172</v>
      </c>
      <c r="Q333" s="665">
        <f t="shared" si="409"/>
        <v>10897593.0836</v>
      </c>
      <c r="R333" s="661">
        <f t="shared" si="424"/>
        <v>3654330.3183125136</v>
      </c>
      <c r="S333" s="665">
        <f t="shared" si="424"/>
        <v>3533092.8458000002</v>
      </c>
      <c r="T333" s="661">
        <f>+T315+T323+T331</f>
        <v>6429062.1853999877</v>
      </c>
      <c r="U333" s="665">
        <f t="shared" si="424"/>
        <v>4952721.3719999995</v>
      </c>
      <c r="V333" s="661">
        <f t="shared" si="410"/>
        <v>4984848.5207926696</v>
      </c>
      <c r="W333" s="663">
        <f t="shared" si="411"/>
        <v>2411778.8657999998</v>
      </c>
      <c r="X333" s="4047"/>
      <c r="Y333" s="4044"/>
      <c r="Z333" s="4047"/>
      <c r="AA333" s="3183"/>
      <c r="AB333" s="3183"/>
      <c r="AC333" s="3183"/>
      <c r="AD333" s="870">
        <f>+F334-G334</f>
        <v>228</v>
      </c>
      <c r="AE333" s="871">
        <f>IF(G334=0,0,IF(AD333&gt;0,ABS(+AD333/G334),-ABS(+AD333/G334)))</f>
        <v>0.15680880330123798</v>
      </c>
      <c r="AF333" s="870">
        <f>+H334-I334</f>
        <v>24814</v>
      </c>
      <c r="AG333" s="871">
        <f>IF(I334=0,0,IF(AF333&gt;0,ABS(+AF333/I334),-ABS(+AF333/I334)))</f>
        <v>0.12021296695524109</v>
      </c>
      <c r="AH333" s="870">
        <f>+J334-K334</f>
        <v>604845</v>
      </c>
      <c r="AI333" s="871">
        <f>IF(K334=0,0,IF(AH333&gt;0,ABS(+AH333/K334),-ABS(+AH333/K334)))</f>
        <v>0.16452533972308594</v>
      </c>
      <c r="AJ333" s="870">
        <f>+L334-M334</f>
        <v>237770</v>
      </c>
      <c r="AK333" s="871">
        <f>IF(M334=0,0,IF(AJ333&gt;0,ABS(+AJ333/M334),-ABS(+AJ333/M334)))</f>
        <v>0.14406408934312301</v>
      </c>
      <c r="AL333" s="870">
        <f>+N334-O334</f>
        <v>102707</v>
      </c>
      <c r="AM333" s="871">
        <f>IF(O334=0,0,IF(AL333&gt;0,ABS(+AL333/O334),-ABS(+AL333/O334)))</f>
        <v>6.4597263199868679E-2</v>
      </c>
      <c r="AN333" s="870">
        <f>+P334-Q334</f>
        <v>135063</v>
      </c>
      <c r="AO333" s="871">
        <f>IF(Q334=0,0,IF(AN333&gt;0,ABS(+AN333/Q334),-ABS(+AN333/Q334)))</f>
        <v>2.2329260832906246</v>
      </c>
      <c r="AP333" s="870">
        <f>+R334-S334</f>
        <v>15981</v>
      </c>
      <c r="AQ333" s="871">
        <f>IF(S334=0,0,IF(AP333&gt;0,ABS(+AP333/S334),-ABS(+AP333/S334)))</f>
        <v>0.12798622512313299</v>
      </c>
      <c r="AR333" s="870">
        <f>+T334-U334</f>
        <v>196774</v>
      </c>
      <c r="AS333" s="871">
        <f>IF(U334=0,0,IF(AR333&gt;0,ABS(+AR333/U334),-ABS(+AR333/U334)))</f>
        <v>0.41946596291669686</v>
      </c>
      <c r="AT333" s="870">
        <f>+V334-W334</f>
        <v>-77692</v>
      </c>
      <c r="AU333" s="871">
        <f>IF(W334=0,0,IF(AT333&gt;0,ABS(+AT333/W334),-ABS(+AT333/W334)))</f>
        <v>-0.14563135914104267</v>
      </c>
    </row>
    <row r="334" spans="1:47" ht="13.5" x14ac:dyDescent="0.25">
      <c r="A334" s="679">
        <v>4470</v>
      </c>
      <c r="B334" s="30" t="s">
        <v>1159</v>
      </c>
      <c r="C334" s="30" t="s">
        <v>1563</v>
      </c>
      <c r="D334" s="679" t="s">
        <v>4013</v>
      </c>
      <c r="E334" s="727" t="s">
        <v>675</v>
      </c>
      <c r="F334" s="763">
        <f>+'17HPM_DATA_INPUT'!D203</f>
        <v>1682</v>
      </c>
      <c r="G334" s="764">
        <f>+'17HPM_DATA_INPUT'!E203</f>
        <v>1454</v>
      </c>
      <c r="H334" s="765">
        <f>+'17HPM_DATA_INPUT'!F203</f>
        <v>231231</v>
      </c>
      <c r="I334" s="692">
        <f>+'17HPM_DATA_INPUT'!G203</f>
        <v>206417</v>
      </c>
      <c r="J334" s="693">
        <f>+'17HPM_DATA_INPUT'!H203</f>
        <v>4281148</v>
      </c>
      <c r="K334" s="692">
        <f>+'17HPM_DATA_INPUT'!I203</f>
        <v>3676303</v>
      </c>
      <c r="L334" s="693">
        <f>+'17HPM_DATA_INPUT'!J203</f>
        <v>1888216</v>
      </c>
      <c r="M334" s="692">
        <f>+'17HPM_DATA_INPUT'!K203</f>
        <v>1650446</v>
      </c>
      <c r="N334" s="693">
        <f>+'17HPM_DATA_INPUT'!L203</f>
        <v>1692666</v>
      </c>
      <c r="O334" s="692">
        <f>+'17HPM_DATA_INPUT'!M203</f>
        <v>1589959</v>
      </c>
      <c r="P334" s="694">
        <f t="shared" si="408"/>
        <v>195550</v>
      </c>
      <c r="Q334" s="695">
        <f t="shared" si="409"/>
        <v>60487</v>
      </c>
      <c r="R334" s="693">
        <f>+'17HPM_DATA_INPUT'!P203</f>
        <v>140846</v>
      </c>
      <c r="S334" s="692">
        <f>+'17HPM_DATA_INPUT'!Q203</f>
        <v>124865</v>
      </c>
      <c r="T334" s="693">
        <f>+'17HPM_DATA_INPUT'!R203</f>
        <v>665880</v>
      </c>
      <c r="U334" s="692">
        <f>+'17HPM_DATA_INPUT'!S203</f>
        <v>469106</v>
      </c>
      <c r="V334" s="694">
        <f t="shared" si="410"/>
        <v>-611176</v>
      </c>
      <c r="W334" s="696">
        <f t="shared" si="411"/>
        <v>-533484</v>
      </c>
      <c r="X334" s="4048"/>
      <c r="Y334" s="4044" t="s">
        <v>1200</v>
      </c>
      <c r="Z334" s="4047"/>
      <c r="AD334" s="870">
        <f>+F335-G335</f>
        <v>0</v>
      </c>
      <c r="AE334" s="871">
        <f>IF(G335=0,0,IF(AD334&gt;0,ABS(+AD334/G335),-ABS(+AD334/G335)))</f>
        <v>0</v>
      </c>
      <c r="AF334" s="870">
        <f>+H335-I335</f>
        <v>0</v>
      </c>
      <c r="AG334" s="871">
        <f>IF(I335=0,0,IF(AF334&gt;0,ABS(+AF334/I335),-ABS(+AF334/I335)))</f>
        <v>0</v>
      </c>
      <c r="AH334" s="870">
        <f>+J335-K335</f>
        <v>141743.5920867644</v>
      </c>
      <c r="AI334" s="871">
        <f>IF(K335=0,0,IF(AH334&gt;0,ABS(+AH334/K335),-ABS(+AH334/K335)))</f>
        <v>0.32155155139420444</v>
      </c>
      <c r="AJ334" s="870">
        <f>+L335-M335</f>
        <v>53965.700000000012</v>
      </c>
      <c r="AK334" s="871">
        <f>IF(M335=0,0,IF(AJ334&gt;0,ABS(+AJ334/M335),-ABS(+AJ334/M335)))</f>
        <v>0.24587980681611085</v>
      </c>
      <c r="AL334" s="870">
        <f>+N335-O335</f>
        <v>36350.095692857227</v>
      </c>
      <c r="AM334" s="871">
        <f>IF(O335=0,0,IF(AL334&gt;0,ABS(+AL334/O335),-ABS(+AL334/O335)))</f>
        <v>0.18528385907350056</v>
      </c>
      <c r="AN334" s="870">
        <f>+P335-Q335</f>
        <v>17615.604307142785</v>
      </c>
      <c r="AO334" s="871">
        <f>IF(Q335=0,0,IF(AN334&gt;0,ABS(+AN334/Q335),-ABS(+AN334/Q335)))</f>
        <v>0.75622864643445598</v>
      </c>
      <c r="AP334" s="870">
        <f>+R335-S335</f>
        <v>3942.1595258611414</v>
      </c>
      <c r="AQ334" s="871">
        <f>IF(S335=0,0,IF(AP334&gt;0,ABS(+AP334/S335),-ABS(+AP334/S335)))</f>
        <v>0.25586604674955638</v>
      </c>
      <c r="AR334" s="870">
        <f>+T335-U335</f>
        <v>33594.424347933003</v>
      </c>
      <c r="AS334" s="871">
        <f>IF(U335=0,0,IF(AR334&gt;0,ABS(+AR334/U335),-ABS(+AR334/U335)))</f>
        <v>0.58038212284581114</v>
      </c>
      <c r="AT334" s="870">
        <f>+V335-W335</f>
        <v>-19920.979566651367</v>
      </c>
      <c r="AU334" s="871">
        <f>IF(W335=0,0,IF(AT334&gt;0,ABS(+AT334/W335),-ABS(+AT334/W335)))</f>
        <v>-0.39844836249238647</v>
      </c>
    </row>
    <row r="335" spans="1:47" ht="13.5" x14ac:dyDescent="0.25">
      <c r="A335" s="2428">
        <v>4470</v>
      </c>
      <c r="B335" s="30" t="s">
        <v>1159</v>
      </c>
      <c r="C335" s="30" t="s">
        <v>1563</v>
      </c>
      <c r="D335" s="2428" t="s">
        <v>4014</v>
      </c>
      <c r="E335" s="2486" t="s">
        <v>676</v>
      </c>
      <c r="F335" s="701">
        <f>+VLOOKUP(A335,'17NM_Clinic Revenue'!$C$10:$K$85,9,FALSE)</f>
        <v>0</v>
      </c>
      <c r="G335" s="702">
        <f>+VLOOKUP(A335,'17NM_Clinic Revenue'!$C$96:$K$170,9,FALSE)</f>
        <v>0</v>
      </c>
      <c r="H335" s="701">
        <v>0</v>
      </c>
      <c r="I335" s="702">
        <v>0</v>
      </c>
      <c r="J335" s="701">
        <f>+VLOOKUP(A335,'17NM_Clinic Revenue'!$C$10:$K$85,5,FALSE)</f>
        <v>582555</v>
      </c>
      <c r="K335" s="702">
        <f>+VLOOKUP(A335,'17NM_Clinic Revenue'!$C$96:$K$170,5,FALSE)</f>
        <v>440811.4079132356</v>
      </c>
      <c r="L335" s="701">
        <f>+VLOOKUP(A335,'17NM_Clinic Revenue'!$C$10:$K$85,8,FALSE)</f>
        <v>273445.7</v>
      </c>
      <c r="M335" s="702">
        <f>+VLOOKUP(A335,'17NM_Clinic Revenue'!$C$96:$K$170,8,FALSE)</f>
        <v>219480</v>
      </c>
      <c r="N335" s="701">
        <f>+SUMIF('17NM_Flex Cost'!$C$7:$C$122,A335,'17NM_Flex Cost'!$E$7:$E$122)</f>
        <v>232536.07689285721</v>
      </c>
      <c r="O335" s="702">
        <f>+SUMIF('17NM_Flex Cost'!$M$7:$M$122,A335,'17NM_Flex Cost'!$O$7:$O$122)</f>
        <v>196185.98119999998</v>
      </c>
      <c r="P335" s="701">
        <f>+L335-N335</f>
        <v>40909.623107142805</v>
      </c>
      <c r="Q335" s="702">
        <f>+M335-O335</f>
        <v>23294.01880000002</v>
      </c>
      <c r="R335" s="701">
        <f>+SUMIF('17NM_Flex Cost'!$C$7:$C$122,A335,'17NM_Flex Cost'!$F$7:$F$122)</f>
        <v>19349.282025861139</v>
      </c>
      <c r="S335" s="702">
        <f>+SUMIF('17NM_Flex Cost'!$M$7:$M$122,A335,'17NM_Flex Cost'!$P$7:$P$122)</f>
        <v>15407.122499999998</v>
      </c>
      <c r="T335" s="701">
        <f>+SUMIF('17NM_Flex Cost'!$C$7:$C$122,A335,'17NM_Flex Cost'!$G$7:$G$122)</f>
        <v>91477.710247932991</v>
      </c>
      <c r="U335" s="702">
        <f>+SUMIF('17NM_Flex Cost'!$M$7:$M$122,A335,'17NM_Flex Cost'!$Q$7:$Q$122)</f>
        <v>57883.285899999988</v>
      </c>
      <c r="V335" s="701">
        <f>+P335-R335-T335</f>
        <v>-69917.369166651333</v>
      </c>
      <c r="W335" s="703">
        <f>+Q335-S335-U335</f>
        <v>-49996.389599999966</v>
      </c>
      <c r="X335" s="4048"/>
      <c r="Y335" s="4035"/>
      <c r="Z335" s="4041"/>
      <c r="AA335" s="3179">
        <f>+'17NM_PLRecon'!S29-'Departmental PL'!V335</f>
        <v>0</v>
      </c>
      <c r="AB335" s="3179">
        <f>+'17NM_PLRecon'!T29-'Departmental PL'!W335</f>
        <v>0</v>
      </c>
      <c r="AC335" s="3179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</row>
    <row r="336" spans="1:47" ht="15.2" customHeight="1" x14ac:dyDescent="0.25">
      <c r="A336" s="30" t="e">
        <v>#VALUE!</v>
      </c>
      <c r="B336" s="30" t="e">
        <v>#VALUE!</v>
      </c>
      <c r="C336" s="30" t="e">
        <v>#VALUE!</v>
      </c>
      <c r="F336" s="159"/>
      <c r="G336" s="159"/>
      <c r="H336" s="687"/>
      <c r="I336" s="687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4042"/>
      <c r="Y336" s="4044"/>
      <c r="Z336" s="4047"/>
      <c r="AA336" s="3183"/>
      <c r="AB336" s="3183"/>
      <c r="AC336" s="3183"/>
      <c r="AD336" s="2"/>
      <c r="AE336" s="252"/>
      <c r="AF336" s="2"/>
      <c r="AG336" s="252"/>
      <c r="AH336" s="2"/>
      <c r="AI336" s="252"/>
      <c r="AJ336" s="2"/>
      <c r="AK336" s="252"/>
      <c r="AL336" s="2"/>
      <c r="AM336" s="252"/>
      <c r="AN336" s="2"/>
      <c r="AO336" s="252"/>
      <c r="AP336" s="2"/>
      <c r="AQ336" s="252"/>
      <c r="AR336" s="2"/>
      <c r="AS336" s="252"/>
      <c r="AT336" s="2"/>
      <c r="AU336" s="252"/>
    </row>
    <row r="337" spans="1:47" ht="13.5" x14ac:dyDescent="0.25">
      <c r="A337" s="679">
        <v>4480</v>
      </c>
      <c r="B337" s="30" t="s">
        <v>1953</v>
      </c>
      <c r="C337" s="30" t="s">
        <v>1563</v>
      </c>
      <c r="D337" s="679" t="s">
        <v>4011</v>
      </c>
      <c r="E337" s="727" t="s">
        <v>675</v>
      </c>
      <c r="F337" s="763">
        <f>+'17HPM_DATA_INPUT'!D204</f>
        <v>2780</v>
      </c>
      <c r="G337" s="764">
        <f>+'17HPM_DATA_INPUT'!E204</f>
        <v>1675</v>
      </c>
      <c r="H337" s="765">
        <f>+'17HPM_DATA_INPUT'!F204</f>
        <v>319133</v>
      </c>
      <c r="I337" s="692">
        <f>+'17HPM_DATA_INPUT'!G204</f>
        <v>299741</v>
      </c>
      <c r="J337" s="693">
        <f>+'17HPM_DATA_INPUT'!H204</f>
        <v>6427342</v>
      </c>
      <c r="K337" s="692">
        <f>+'17HPM_DATA_INPUT'!I204</f>
        <v>5518668</v>
      </c>
      <c r="L337" s="693">
        <f>+'17HPM_DATA_INPUT'!J204</f>
        <v>2812190</v>
      </c>
      <c r="M337" s="692">
        <f>+'17HPM_DATA_INPUT'!K204</f>
        <v>2543887</v>
      </c>
      <c r="N337" s="693">
        <f>+'17HPM_DATA_INPUT'!L204</f>
        <v>2214178</v>
      </c>
      <c r="O337" s="692">
        <f>+'17HPM_DATA_INPUT'!M204</f>
        <v>2075770</v>
      </c>
      <c r="P337" s="694">
        <f t="shared" ref="P337" si="425">+L337-N337</f>
        <v>598012</v>
      </c>
      <c r="Q337" s="695">
        <f t="shared" ref="Q337" si="426">+M337-O337</f>
        <v>468117</v>
      </c>
      <c r="R337" s="693">
        <f>+'17HPM_DATA_INPUT'!P204</f>
        <v>211504</v>
      </c>
      <c r="S337" s="692">
        <f>+'17HPM_DATA_INPUT'!Q204</f>
        <v>181100</v>
      </c>
      <c r="T337" s="693">
        <f>+'17HPM_DATA_INPUT'!R204</f>
        <v>398297</v>
      </c>
      <c r="U337" s="692">
        <f>+'17HPM_DATA_INPUT'!S204</f>
        <v>286940</v>
      </c>
      <c r="V337" s="694">
        <f t="shared" ref="V337" si="427">+P337-R337-T337</f>
        <v>-11789</v>
      </c>
      <c r="W337" s="696">
        <f t="shared" ref="W337" si="428">+Q337-S337-U337</f>
        <v>77</v>
      </c>
      <c r="X337" s="4048"/>
      <c r="Y337" s="4044" t="s">
        <v>1200</v>
      </c>
      <c r="Z337" s="4047"/>
      <c r="AA337" s="3183"/>
      <c r="AB337" s="3183"/>
      <c r="AC337" s="3183"/>
      <c r="AD337" s="870">
        <f>+F338-G338</f>
        <v>0</v>
      </c>
      <c r="AE337" s="871">
        <f>IF(G338=0,0,IF(AD337&gt;0,ABS(+AD337/G338),-ABS(+AD337/G338)))</f>
        <v>0</v>
      </c>
      <c r="AF337" s="870">
        <f>+H338-I338</f>
        <v>0</v>
      </c>
      <c r="AG337" s="871">
        <f>IF(I338=0,0,IF(AF337&gt;0,ABS(+AF337/I338),-ABS(+AF337/I338)))</f>
        <v>0</v>
      </c>
      <c r="AH337" s="870">
        <f>+J338-K338</f>
        <v>-38581.13336590142</v>
      </c>
      <c r="AI337" s="871">
        <f>IF(K338=0,0,IF(AH337&gt;0,ABS(+AH337/K338),-ABS(+AH337/K338)))</f>
        <v>-2.9531474768022183E-2</v>
      </c>
      <c r="AJ337" s="870">
        <f>+L338-M338</f>
        <v>-30581.580000000016</v>
      </c>
      <c r="AK337" s="871">
        <f>IF(M338=0,0,IF(AJ337&gt;0,ABS(+AJ337/M338),-ABS(+AJ337/M338)))</f>
        <v>-5.7177114630639625E-2</v>
      </c>
      <c r="AL337" s="870">
        <f>+N338-O338</f>
        <v>-63473.028844797052</v>
      </c>
      <c r="AM337" s="871">
        <f>IF(O338=0,0,IF(AL337&gt;0,ABS(+AL337/O338),-ABS(+AL337/O338)))</f>
        <v>-0.1318456855383546</v>
      </c>
      <c r="AN337" s="870">
        <f>+P338-Q338</f>
        <v>32891.448844797036</v>
      </c>
      <c r="AO337" s="871">
        <f>IF(Q338=0,0,IF(AN337&gt;0,ABS(+AN337/Q338),-ABS(+AN337/Q338)))</f>
        <v>0.61550767375693571</v>
      </c>
      <c r="AP337" s="870">
        <f>+R338-S338</f>
        <v>-2078.1833420088733</v>
      </c>
      <c r="AQ337" s="871">
        <f>IF(S338=0,0,IF(AP337&gt;0,ABS(+AP337/S338),-ABS(+AP337/S338)))</f>
        <v>-4.947893332433094E-2</v>
      </c>
      <c r="AR337" s="870">
        <f>+T338-U338</f>
        <v>8634.0601215878851</v>
      </c>
      <c r="AS337" s="871">
        <f>IF(U338=0,0,IF(AR337&gt;0,ABS(+AR337/U338),-ABS(+AR337/U338)))</f>
        <v>0.12974169101449579</v>
      </c>
      <c r="AT337" s="870">
        <f>+V338-W338</f>
        <v>26335.572065218024</v>
      </c>
      <c r="AU337" s="871">
        <f>IF(W338=0,0,IF(AT337&gt;0,ABS(+AT337/W338),-ABS(+AT337/W338)))</f>
        <v>0.47785951518524727</v>
      </c>
    </row>
    <row r="338" spans="1:47" ht="13.5" x14ac:dyDescent="0.25">
      <c r="A338" s="2428">
        <v>4480</v>
      </c>
      <c r="B338" s="30" t="s">
        <v>1953</v>
      </c>
      <c r="C338" s="30" t="s">
        <v>1563</v>
      </c>
      <c r="D338" s="2428" t="s">
        <v>4012</v>
      </c>
      <c r="E338" s="2486" t="s">
        <v>676</v>
      </c>
      <c r="F338" s="701">
        <f>+VLOOKUP(A338,'17NM_Clinic Revenue'!$C$10:$K$85,9,FALSE)</f>
        <v>0</v>
      </c>
      <c r="G338" s="702">
        <f>+VLOOKUP(A338,'17NM_Clinic Revenue'!$C$96:$K$170,9,FALSE)</f>
        <v>0</v>
      </c>
      <c r="H338" s="701">
        <v>0</v>
      </c>
      <c r="I338" s="702">
        <v>0</v>
      </c>
      <c r="J338" s="701">
        <f>+VLOOKUP(A338,'17NM_Clinic Revenue'!$C$10:$K$85,5,FALSE)</f>
        <v>1267860</v>
      </c>
      <c r="K338" s="702">
        <f>+VLOOKUP(A338,'17NM_Clinic Revenue'!$C$96:$K$170,5,FALSE)</f>
        <v>1306441.1333659014</v>
      </c>
      <c r="L338" s="701">
        <f>+VLOOKUP(A338,'17NM_Clinic Revenue'!$C$10:$K$85,8,FALSE)</f>
        <v>504275.42</v>
      </c>
      <c r="M338" s="702">
        <f>+VLOOKUP(A338,'17NM_Clinic Revenue'!$C$96:$K$170,8,FALSE)</f>
        <v>534857</v>
      </c>
      <c r="N338" s="701">
        <f>+SUMIF('17NM_Flex Cost'!$C$7:$C$122,A338,'17NM_Flex Cost'!$E$7:$E$122)</f>
        <v>417946.05275520281</v>
      </c>
      <c r="O338" s="702">
        <f>+SUMIF('17NM_Flex Cost'!$M$7:$M$122,A338,'17NM_Flex Cost'!$O$7:$O$122)</f>
        <v>481419.08159999986</v>
      </c>
      <c r="P338" s="701">
        <f>+L338-N338</f>
        <v>86329.367244797177</v>
      </c>
      <c r="Q338" s="702">
        <f>+M338-O338</f>
        <v>53437.918400000141</v>
      </c>
      <c r="R338" s="701">
        <f>+SUMIF('17NM_Flex Cost'!$C$7:$C$122,A338,'17NM_Flex Cost'!$F$7:$F$122)</f>
        <v>39923.193857991115</v>
      </c>
      <c r="S338" s="702">
        <f>+SUMIF('17NM_Flex Cost'!$M$7:$M$122,A338,'17NM_Flex Cost'!$P$7:$P$122)</f>
        <v>42001.377199999988</v>
      </c>
      <c r="T338" s="701">
        <f>+SUMIF('17NM_Flex Cost'!$C$7:$C$122,A338,'17NM_Flex Cost'!$G$7:$G$122)</f>
        <v>75182.13772158786</v>
      </c>
      <c r="U338" s="702">
        <f>+SUMIF('17NM_Flex Cost'!$M$7:$M$122,A338,'17NM_Flex Cost'!$Q$7:$Q$122)</f>
        <v>66548.077599999975</v>
      </c>
      <c r="V338" s="701">
        <f>+P338-R338-T338</f>
        <v>-28775.964334781798</v>
      </c>
      <c r="W338" s="703">
        <f>+Q338-S338-U338</f>
        <v>-55111.536399999823</v>
      </c>
      <c r="X338" s="4048"/>
      <c r="Y338" s="4035"/>
      <c r="Z338" s="4041"/>
      <c r="AA338" s="3179">
        <f>+'17NM_PLRecon'!S76-'Departmental PL'!V338</f>
        <v>0</v>
      </c>
      <c r="AB338" s="3179">
        <f>+'17NM_PLRecon'!T76-'Departmental PL'!W338</f>
        <v>0</v>
      </c>
      <c r="AC338" s="3179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</row>
    <row r="339" spans="1:47" ht="13.5" x14ac:dyDescent="0.25">
      <c r="A339" s="30" t="e">
        <v>#VALUE!</v>
      </c>
      <c r="B339" s="30" t="e">
        <v>#VALUE!</v>
      </c>
      <c r="C339" s="30" t="e">
        <v>#VALUE!</v>
      </c>
      <c r="F339" s="159"/>
      <c r="G339" s="159"/>
      <c r="H339" s="687"/>
      <c r="I339" s="687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4042"/>
      <c r="Y339" s="4044"/>
      <c r="Z339" s="4047"/>
      <c r="AA339" s="3183"/>
      <c r="AB339" s="3183"/>
      <c r="AC339" s="3183"/>
      <c r="AD339" s="2"/>
      <c r="AE339" s="252"/>
      <c r="AF339" s="2"/>
      <c r="AG339" s="252"/>
      <c r="AH339" s="2"/>
      <c r="AI339" s="252"/>
      <c r="AJ339" s="2"/>
      <c r="AK339" s="252"/>
      <c r="AL339" s="2"/>
      <c r="AM339" s="252"/>
      <c r="AN339" s="2"/>
      <c r="AO339" s="252"/>
      <c r="AP339" s="2"/>
      <c r="AQ339" s="252"/>
      <c r="AR339" s="2"/>
      <c r="AS339" s="252"/>
      <c r="AT339" s="2"/>
      <c r="AU339" s="252"/>
    </row>
    <row r="340" spans="1:47" ht="13.5" x14ac:dyDescent="0.25">
      <c r="A340" s="679">
        <v>4400</v>
      </c>
      <c r="B340" s="30" t="s">
        <v>1948</v>
      </c>
      <c r="C340" s="30" t="s">
        <v>1563</v>
      </c>
      <c r="D340" s="679" t="s">
        <v>1987</v>
      </c>
      <c r="E340" s="727" t="s">
        <v>675</v>
      </c>
      <c r="F340" s="763">
        <f>+'17HPM_DATA_INPUT'!D196</f>
        <v>5374</v>
      </c>
      <c r="G340" s="764">
        <f>+'17HPM_DATA_INPUT'!E196</f>
        <v>5323</v>
      </c>
      <c r="H340" s="765">
        <f>+'17HPM_DATA_INPUT'!F196</f>
        <v>11620</v>
      </c>
      <c r="I340" s="692">
        <f>+'17HPM_DATA_INPUT'!G196</f>
        <v>11395</v>
      </c>
      <c r="J340" s="693">
        <f>+'17HPM_DATA_INPUT'!H196</f>
        <v>4303329</v>
      </c>
      <c r="K340" s="692">
        <f>+'17HPM_DATA_INPUT'!I196</f>
        <v>4271884</v>
      </c>
      <c r="L340" s="693">
        <f>+'17HPM_DATA_INPUT'!J196</f>
        <v>1480342</v>
      </c>
      <c r="M340" s="692">
        <f>+'17HPM_DATA_INPUT'!K196</f>
        <v>1611877</v>
      </c>
      <c r="N340" s="693">
        <f>+'17HPM_DATA_INPUT'!L196</f>
        <v>1102316</v>
      </c>
      <c r="O340" s="692">
        <f>+'17HPM_DATA_INPUT'!M196</f>
        <v>2161181</v>
      </c>
      <c r="P340" s="694">
        <f>+L340-N340</f>
        <v>378026</v>
      </c>
      <c r="Q340" s="695">
        <f t="shared" ref="Q340" si="429">+M340-O340</f>
        <v>-549304</v>
      </c>
      <c r="R340" s="693">
        <f>+'17HPM_DATA_INPUT'!P196</f>
        <v>124829</v>
      </c>
      <c r="S340" s="692">
        <f>+'17HPM_DATA_INPUT'!Q196</f>
        <v>124242</v>
      </c>
      <c r="T340" s="693">
        <f>+'17HPM_DATA_INPUT'!R196</f>
        <v>276227</v>
      </c>
      <c r="U340" s="692">
        <f>+'17HPM_DATA_INPUT'!S196</f>
        <v>383576</v>
      </c>
      <c r="V340" s="694">
        <f t="shared" ref="V340" si="430">+P340-R340-T340</f>
        <v>-23030</v>
      </c>
      <c r="W340" s="696">
        <f t="shared" ref="W340" si="431">+Q340-S340-U340</f>
        <v>-1057122</v>
      </c>
      <c r="X340" s="4048"/>
      <c r="Y340" s="4044" t="s">
        <v>1200</v>
      </c>
      <c r="Z340" s="4047"/>
      <c r="AA340" s="3183"/>
      <c r="AB340" s="3183"/>
      <c r="AC340" s="3183"/>
      <c r="AD340" s="870">
        <f>+F341-G341</f>
        <v>0</v>
      </c>
      <c r="AE340" s="871">
        <f>IF(G341=0,0,IF(AD340&gt;0,ABS(+AD340/G341),-ABS(+AD340/G341)))</f>
        <v>0</v>
      </c>
      <c r="AF340" s="870">
        <f>+H341-I341</f>
        <v>0</v>
      </c>
      <c r="AG340" s="871">
        <f>IF(I341=0,0,IF(AF340&gt;0,ABS(+AF340/I341),-ABS(+AF340/I341)))</f>
        <v>0</v>
      </c>
      <c r="AH340" s="870">
        <f>+J341-K341</f>
        <v>558722.18586034887</v>
      </c>
      <c r="AI340" s="871">
        <f>IF(K341=0,0,IF(AH340&gt;0,ABS(+AH340/K341),-ABS(+AH340/K341)))</f>
        <v>0.15019161889599084</v>
      </c>
      <c r="AJ340" s="870">
        <f>+L341-M341</f>
        <v>200429.54000000004</v>
      </c>
      <c r="AK340" s="871">
        <f>IF(M341=0,0,IF(AJ340&gt;0,ABS(+AJ340/M341),-ABS(+AJ340/M341)))</f>
        <v>0.16794889542113434</v>
      </c>
      <c r="AL340" s="870">
        <f>+N341-O341</f>
        <v>-796020.75993544655</v>
      </c>
      <c r="AM340" s="871">
        <f>IF(O341=0,0,IF(AL340&gt;0,ABS(+AL340/O341),-ABS(+AL340/O341)))</f>
        <v>-0.42290008424405096</v>
      </c>
      <c r="AN340" s="870">
        <f>+P341-Q341</f>
        <v>996450.29993544659</v>
      </c>
      <c r="AO340" s="871">
        <f>IF(Q341=0,0,IF(AN340&gt;0,ABS(+AN340/Q341),-ABS(+AN340/Q341)))</f>
        <v>1.4464485848942557</v>
      </c>
      <c r="AP340" s="870">
        <f>+R341-S341</f>
        <v>14802.645711363948</v>
      </c>
      <c r="AQ340" s="871">
        <f>IF(S341=0,0,IF(AP340&gt;0,ABS(+AP340/S341),-ABS(+AP340/S341)))</f>
        <v>0.13679712035053146</v>
      </c>
      <c r="AR340" s="870">
        <f>+T341-U341</f>
        <v>-61871.314412798907</v>
      </c>
      <c r="AS340" s="871">
        <f>IF(U341=0,0,IF(AR340&gt;0,ABS(+AR340/U341),-ABS(+AR340/U341)))</f>
        <v>-0.18520083268679849</v>
      </c>
      <c r="AT340" s="870">
        <f>+V341-W341</f>
        <v>1043518.9686368817</v>
      </c>
      <c r="AU340" s="871">
        <f>IF(W341=0,0,IF(AT340&gt;0,ABS(+AT340/W341),-ABS(+AT340/W341)))</f>
        <v>0.92250478943614367</v>
      </c>
    </row>
    <row r="341" spans="1:47" ht="13.5" x14ac:dyDescent="0.25">
      <c r="A341" s="2428">
        <v>4400</v>
      </c>
      <c r="B341" s="30" t="s">
        <v>1948</v>
      </c>
      <c r="C341" s="30" t="s">
        <v>1563</v>
      </c>
      <c r="D341" s="2428" t="s">
        <v>1988</v>
      </c>
      <c r="E341" s="2486" t="s">
        <v>676</v>
      </c>
      <c r="F341" s="701">
        <f>+VLOOKUP(A341,'17NM_Clinic Revenue'!$C$10:$K$85,9,FALSE)</f>
        <v>0</v>
      </c>
      <c r="G341" s="702">
        <f>+VLOOKUP(A341,'17NM_Clinic Revenue'!$C$96:$K$170,9,FALSE)</f>
        <v>0</v>
      </c>
      <c r="H341" s="701">
        <v>0</v>
      </c>
      <c r="I341" s="702">
        <v>0</v>
      </c>
      <c r="J341" s="701">
        <f>+VLOOKUP(A341,'17NM_Clinic Revenue'!$C$10:$K$85,5,FALSE)</f>
        <v>4278784.53</v>
      </c>
      <c r="K341" s="702">
        <f>+VLOOKUP(A341,'17NM_Clinic Revenue'!$C$96:$K$170,5,FALSE)</f>
        <v>3720062.3441396514</v>
      </c>
      <c r="L341" s="701">
        <f>+VLOOKUP(A341,'17NM_Clinic Revenue'!$C$10:$K$85,8,FALSE)</f>
        <v>1393825.54</v>
      </c>
      <c r="M341" s="702">
        <f>+VLOOKUP(A341,'17NM_Clinic Revenue'!$C$96:$K$170,8,FALSE)</f>
        <v>1193396</v>
      </c>
      <c r="N341" s="701">
        <f>+SUMIF('17NM_Flex Cost'!$C$7:$C$122,A341,'17NM_Flex Cost'!$E$7:$E$122)</f>
        <v>1086269.6192645533</v>
      </c>
      <c r="O341" s="702">
        <f>+SUMIF('17NM_Flex Cost'!$M$7:$M$122,A341,'17NM_Flex Cost'!$O$7:$O$122)</f>
        <v>1882290.3791999999</v>
      </c>
      <c r="P341" s="701">
        <f>+L341-N341</f>
        <v>307555.92073544674</v>
      </c>
      <c r="Q341" s="702">
        <f>+M341-O341</f>
        <v>-688894.37919999985</v>
      </c>
      <c r="R341" s="701">
        <f>+SUMIF('17NM_Flex Cost'!$C$7:$C$122,A341,'17NM_Flex Cost'!$F$7:$F$122)</f>
        <v>123011.39801136394</v>
      </c>
      <c r="S341" s="702">
        <f>+SUMIF('17NM_Flex Cost'!$M$7:$M$122,A341,'17NM_Flex Cost'!$P$7:$P$122)</f>
        <v>108208.75229999999</v>
      </c>
      <c r="T341" s="701">
        <f>+SUMIF('17NM_Flex Cost'!$C$7:$C$122,A341,'17NM_Flex Cost'!$G$7:$G$122)</f>
        <v>272205.55508720106</v>
      </c>
      <c r="U341" s="702">
        <f>+SUMIF('17NM_Flex Cost'!$M$7:$M$122,A341,'17NM_Flex Cost'!$Q$7:$Q$122)</f>
        <v>334076.86949999997</v>
      </c>
      <c r="V341" s="701">
        <f>+P341-R341-T341</f>
        <v>-87661.032363118255</v>
      </c>
      <c r="W341" s="703">
        <f>+Q341-S341-U341</f>
        <v>-1131180.0009999999</v>
      </c>
      <c r="X341" s="4048"/>
      <c r="Y341" s="4035"/>
      <c r="Z341" s="4041"/>
      <c r="AA341" s="3179">
        <f>+'17NM_PLRecon'!S77-'Departmental PL'!V341</f>
        <v>0</v>
      </c>
      <c r="AB341" s="3179">
        <f>+'17NM_PLRecon'!T77-'Departmental PL'!W341</f>
        <v>0</v>
      </c>
      <c r="AC341" s="3179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</row>
    <row r="342" spans="1:47" ht="13.5" x14ac:dyDescent="0.25">
      <c r="A342" s="30" t="e">
        <v>#VALUE!</v>
      </c>
      <c r="B342" s="30" t="e">
        <v>#VALUE!</v>
      </c>
      <c r="C342" s="30" t="e">
        <v>#VALUE!</v>
      </c>
      <c r="F342" s="159"/>
      <c r="G342" s="159"/>
      <c r="H342" s="687"/>
      <c r="I342" s="687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4042"/>
      <c r="Y342" s="4044"/>
      <c r="Z342" s="4047"/>
      <c r="AA342" s="3183"/>
      <c r="AB342" s="3183"/>
      <c r="AC342" s="3183"/>
      <c r="AD342" s="2"/>
      <c r="AE342" s="252"/>
      <c r="AF342" s="2"/>
      <c r="AG342" s="252"/>
      <c r="AH342" s="2"/>
      <c r="AI342" s="252"/>
      <c r="AJ342" s="2"/>
      <c r="AK342" s="252"/>
      <c r="AL342" s="2"/>
      <c r="AM342" s="252"/>
      <c r="AN342" s="2"/>
      <c r="AO342" s="252"/>
      <c r="AP342" s="2"/>
      <c r="AQ342" s="252"/>
      <c r="AR342" s="2"/>
      <c r="AS342" s="252"/>
      <c r="AT342" s="2"/>
      <c r="AU342" s="252"/>
    </row>
    <row r="343" spans="1:47" ht="13.5" x14ac:dyDescent="0.25">
      <c r="A343" s="679">
        <v>4420</v>
      </c>
      <c r="B343" s="30" t="s">
        <v>1952</v>
      </c>
      <c r="C343" s="30" t="s">
        <v>1563</v>
      </c>
      <c r="D343" s="679" t="s">
        <v>1989</v>
      </c>
      <c r="E343" s="727" t="s">
        <v>675</v>
      </c>
      <c r="F343" s="763">
        <f>+'17HPM_DATA_INPUT'!D200</f>
        <v>3485</v>
      </c>
      <c r="G343" s="764">
        <f>+'17HPM_DATA_INPUT'!E200</f>
        <v>3342</v>
      </c>
      <c r="H343" s="765">
        <f>+'17HPM_DATA_INPUT'!F200</f>
        <v>15279</v>
      </c>
      <c r="I343" s="692">
        <f>+'17HPM_DATA_INPUT'!G200</f>
        <v>14778</v>
      </c>
      <c r="J343" s="693">
        <f>+'17HPM_DATA_INPUT'!H200</f>
        <v>8002672</v>
      </c>
      <c r="K343" s="692">
        <f>+'17HPM_DATA_INPUT'!I200</f>
        <v>7402196</v>
      </c>
      <c r="L343" s="693">
        <f>+'17HPM_DATA_INPUT'!J200</f>
        <v>2627541</v>
      </c>
      <c r="M343" s="692">
        <f>+'17HPM_DATA_INPUT'!K200</f>
        <v>2788862</v>
      </c>
      <c r="N343" s="693">
        <f>+'17HPM_DATA_INPUT'!L200</f>
        <v>1530977</v>
      </c>
      <c r="O343" s="692">
        <f>+'17HPM_DATA_INPUT'!M200</f>
        <v>1418022</v>
      </c>
      <c r="P343" s="694">
        <f>+L343-N343</f>
        <v>1096564</v>
      </c>
      <c r="Q343" s="695">
        <f t="shared" ref="Q343" si="432">+M343-O343</f>
        <v>1370840</v>
      </c>
      <c r="R343" s="693">
        <f>+'17HPM_DATA_INPUT'!P200</f>
        <v>311449</v>
      </c>
      <c r="S343" s="692">
        <f>+'17HPM_DATA_INPUT'!Q200</f>
        <v>251742</v>
      </c>
      <c r="T343" s="693">
        <f>+'17HPM_DATA_INPUT'!R200</f>
        <v>467501</v>
      </c>
      <c r="U343" s="692">
        <f>+'17HPM_DATA_INPUT'!S200</f>
        <v>421742</v>
      </c>
      <c r="V343" s="694">
        <f t="shared" ref="V343" si="433">+P343-R343-T343</f>
        <v>317614</v>
      </c>
      <c r="W343" s="696">
        <f t="shared" ref="W343" si="434">+Q343-S343-U343</f>
        <v>697356</v>
      </c>
      <c r="X343" s="4048"/>
      <c r="Y343" s="4044" t="s">
        <v>1200</v>
      </c>
      <c r="Z343" s="4047"/>
      <c r="AA343" s="3183"/>
      <c r="AB343" s="3183"/>
      <c r="AC343" s="3183"/>
      <c r="AD343" s="870">
        <f>+F344-G344</f>
        <v>0</v>
      </c>
      <c r="AE343" s="871">
        <f>IF(G344=0,0,IF(AD343&gt;0,ABS(+AD343/G344),-ABS(+AD343/G344)))</f>
        <v>0</v>
      </c>
      <c r="AF343" s="870">
        <f>+H344-I344</f>
        <v>0</v>
      </c>
      <c r="AG343" s="871">
        <f>IF(I344=0,0,IF(AF343&gt;0,ABS(+AF343/I344),-ABS(+AF343/I344)))</f>
        <v>0</v>
      </c>
      <c r="AH343" s="870">
        <f>+J344-K344</f>
        <v>-85959.929053339642</v>
      </c>
      <c r="AI343" s="871">
        <f>IF(K344=0,0,IF(AH343&gt;0,ABS(+AH343/K344),-ABS(+AH343/K344)))</f>
        <v>-5.0196388920925233E-2</v>
      </c>
      <c r="AJ343" s="870">
        <f>+L344-M344</f>
        <v>4795.3000000000466</v>
      </c>
      <c r="AK343" s="871">
        <f>IF(M344=0,0,IF(AJ343&gt;0,ABS(+AJ343/M344),-ABS(+AJ343/M344)))</f>
        <v>6.7280643047658182E-3</v>
      </c>
      <c r="AL343" s="870">
        <f>+N344-O344</f>
        <v>-10678.361236368481</v>
      </c>
      <c r="AM343" s="871">
        <f>IF(O344=0,0,IF(AL343&gt;0,ABS(+AL343/O344),-ABS(+AL343/O344)))</f>
        <v>-3.3335350295326936E-2</v>
      </c>
      <c r="AN343" s="870">
        <f>+P344-Q344</f>
        <v>15473.661236368527</v>
      </c>
      <c r="AO343" s="871">
        <f>IF(Q344=0,0,IF(AN343&gt;0,ABS(+AN343/Q344),-ABS(+AN343/Q344)))</f>
        <v>3.9433433096416524E-2</v>
      </c>
      <c r="AP343" s="870">
        <f>+R344-S344</f>
        <v>6124.6435707084747</v>
      </c>
      <c r="AQ343" s="871">
        <f>IF(S344=0,0,IF(AP343&gt;0,ABS(+AP343/S344),-ABS(+AP343/S344)))</f>
        <v>0.10769816207795282</v>
      </c>
      <c r="AR343" s="870">
        <f>+T344-U344</f>
        <v>-715.36843463563127</v>
      </c>
      <c r="AS343" s="871">
        <f>IF(U344=0,0,IF(AR343&gt;0,ABS(+AR343/U344),-ABS(+AR343/U344)))</f>
        <v>-7.5087378698526852E-3</v>
      </c>
      <c r="AT343" s="870">
        <f>+V344-W344</f>
        <v>10064.386100295698</v>
      </c>
      <c r="AU343" s="871">
        <f>IF(W344=0,0,IF(AT343&gt;0,ABS(+AT343/W344),-ABS(+AT343/W344)))</f>
        <v>4.1889651516965935E-2</v>
      </c>
    </row>
    <row r="344" spans="1:47" ht="13.5" x14ac:dyDescent="0.25">
      <c r="A344" s="2428">
        <v>4420</v>
      </c>
      <c r="B344" s="30" t="s">
        <v>1952</v>
      </c>
      <c r="C344" s="30" t="s">
        <v>1563</v>
      </c>
      <c r="D344" s="2428" t="s">
        <v>1990</v>
      </c>
      <c r="E344" s="2486" t="s">
        <v>676</v>
      </c>
      <c r="F344" s="701">
        <f>+VLOOKUP(A344,'17NM_Clinic Revenue'!$C$10:$K$85,9,FALSE)</f>
        <v>0</v>
      </c>
      <c r="G344" s="702">
        <f>+VLOOKUP(A344,'17NM_Clinic Revenue'!$C$96:$K$170,9,FALSE)</f>
        <v>0</v>
      </c>
      <c r="H344" s="701">
        <v>0</v>
      </c>
      <c r="I344" s="702">
        <v>0</v>
      </c>
      <c r="J344" s="701">
        <f>+VLOOKUP(A344,'17NM_Clinic Revenue'!$C$10:$K$85,5,FALSE)</f>
        <v>1626512.44</v>
      </c>
      <c r="K344" s="702">
        <f>+VLOOKUP(A344,'17NM_Clinic Revenue'!$C$96:$K$170,5,FALSE)</f>
        <v>1712472.3690533396</v>
      </c>
      <c r="L344" s="701">
        <f>+VLOOKUP(A344,'17NM_Clinic Revenue'!$C$10:$K$85,8,FALSE)</f>
        <v>717526.3</v>
      </c>
      <c r="M344" s="702">
        <f>+VLOOKUP(A344,'17NM_Clinic Revenue'!$C$96:$K$170,8,FALSE)</f>
        <v>712731</v>
      </c>
      <c r="N344" s="701">
        <f>+SUMIF('17NM_Flex Cost'!$C$7:$C$122,A344,'17NM_Flex Cost'!$E$7:$E$122)</f>
        <v>309653.09296363161</v>
      </c>
      <c r="O344" s="702">
        <f>+SUMIF('17NM_Flex Cost'!$M$7:$M$122,A344,'17NM_Flex Cost'!$O$7:$O$122)</f>
        <v>320331.45420000009</v>
      </c>
      <c r="P344" s="701">
        <f>+L344-N344</f>
        <v>407873.20703636843</v>
      </c>
      <c r="Q344" s="702">
        <f>+M344-O344</f>
        <v>392399.54579999991</v>
      </c>
      <c r="R344" s="701">
        <f>+SUMIF('17NM_Flex Cost'!$C$7:$C$122,A344,'17NM_Flex Cost'!$F$7:$F$122)</f>
        <v>62993.242370708489</v>
      </c>
      <c r="S344" s="702">
        <f>+SUMIF('17NM_Flex Cost'!$M$7:$M$122,A344,'17NM_Flex Cost'!$P$7:$P$122)</f>
        <v>56868.598800000014</v>
      </c>
      <c r="T344" s="701">
        <f>+SUMIF('17NM_Flex Cost'!$C$7:$C$122,A344,'17NM_Flex Cost'!$G$7:$G$122)</f>
        <v>94556.093565364397</v>
      </c>
      <c r="U344" s="702">
        <f>+SUMIF('17NM_Flex Cost'!$M$7:$M$122,A344,'17NM_Flex Cost'!$Q$7:$Q$122)</f>
        <v>95271.462000000029</v>
      </c>
      <c r="V344" s="701">
        <f>+P344-R344-T344</f>
        <v>250323.87110029554</v>
      </c>
      <c r="W344" s="703">
        <f>+Q344-S344-U344</f>
        <v>240259.48499999984</v>
      </c>
      <c r="X344" s="4048"/>
      <c r="Y344" s="4035"/>
      <c r="Z344" s="4041"/>
      <c r="AA344" s="3179">
        <f>+'17NM_PLRecon'!S78-'Departmental PL'!V344</f>
        <v>0</v>
      </c>
      <c r="AB344" s="3179">
        <f>+'17NM_PLRecon'!T78-'Departmental PL'!W344</f>
        <v>0</v>
      </c>
      <c r="AC344" s="3179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</row>
    <row r="345" spans="1:47" ht="13.5" x14ac:dyDescent="0.25">
      <c r="A345" s="30" t="e">
        <v>#VALUE!</v>
      </c>
      <c r="B345" s="30" t="e">
        <v>#VALUE!</v>
      </c>
      <c r="C345" s="30" t="e">
        <v>#VALUE!</v>
      </c>
      <c r="F345" s="159"/>
      <c r="G345" s="159"/>
      <c r="H345" s="687"/>
      <c r="I345" s="687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4042"/>
      <c r="Y345" s="4044"/>
      <c r="Z345" s="4047"/>
      <c r="AA345" s="3183"/>
      <c r="AB345" s="3183"/>
      <c r="AC345" s="3183"/>
      <c r="AD345" s="2"/>
      <c r="AE345" s="252"/>
      <c r="AF345" s="2"/>
      <c r="AG345" s="252"/>
      <c r="AH345" s="2"/>
      <c r="AI345" s="252"/>
      <c r="AJ345" s="2"/>
      <c r="AK345" s="252"/>
      <c r="AL345" s="2"/>
      <c r="AM345" s="252"/>
      <c r="AN345" s="2"/>
      <c r="AO345" s="252"/>
      <c r="AP345" s="2"/>
      <c r="AQ345" s="252"/>
      <c r="AR345" s="2"/>
      <c r="AS345" s="252"/>
      <c r="AT345" s="2"/>
      <c r="AU345" s="252"/>
    </row>
    <row r="346" spans="1:47" ht="13.5" x14ac:dyDescent="0.25">
      <c r="A346" s="679">
        <v>4410</v>
      </c>
      <c r="B346" s="30" t="s">
        <v>1950</v>
      </c>
      <c r="C346" s="30" t="s">
        <v>1563</v>
      </c>
      <c r="D346" s="679" t="s">
        <v>1968</v>
      </c>
      <c r="E346" s="727" t="s">
        <v>675</v>
      </c>
      <c r="F346" s="763">
        <f>+'17HPM_DATA_INPUT'!D197</f>
        <v>1033</v>
      </c>
      <c r="G346" s="764">
        <f>+'17HPM_DATA_INPUT'!E197</f>
        <v>1878</v>
      </c>
      <c r="H346" s="765">
        <f>+'17HPM_DATA_INPUT'!F197</f>
        <v>29270</v>
      </c>
      <c r="I346" s="692">
        <f>+'17HPM_DATA_INPUT'!G197</f>
        <v>7962</v>
      </c>
      <c r="J346" s="693">
        <f>+'17HPM_DATA_INPUT'!H197</f>
        <v>772836</v>
      </c>
      <c r="K346" s="692">
        <f>+'17HPM_DATA_INPUT'!I197</f>
        <v>763955</v>
      </c>
      <c r="L346" s="693">
        <f>+'17HPM_DATA_INPUT'!J197</f>
        <v>313807</v>
      </c>
      <c r="M346" s="692">
        <f>+'17HPM_DATA_INPUT'!K197</f>
        <v>309492</v>
      </c>
      <c r="N346" s="693">
        <f>+'17HPM_DATA_INPUT'!L197</f>
        <v>306334</v>
      </c>
      <c r="O346" s="692">
        <f>+'17HPM_DATA_INPUT'!M197</f>
        <v>222521</v>
      </c>
      <c r="P346" s="694">
        <f>+L346-N346</f>
        <v>7473</v>
      </c>
      <c r="Q346" s="695">
        <f t="shared" ref="Q346" si="435">+M346-O346</f>
        <v>86971</v>
      </c>
      <c r="R346" s="693">
        <f>+'17HPM_DATA_INPUT'!P197</f>
        <v>26777</v>
      </c>
      <c r="S346" s="692">
        <f>+'17HPM_DATA_INPUT'!Q197</f>
        <v>23869</v>
      </c>
      <c r="T346" s="693">
        <f>+'17HPM_DATA_INPUT'!R197</f>
        <v>42847</v>
      </c>
      <c r="U346" s="692">
        <f>+'17HPM_DATA_INPUT'!S197</f>
        <v>28619</v>
      </c>
      <c r="V346" s="694">
        <f t="shared" ref="V346" si="436">+P346-R346-T346</f>
        <v>-62151</v>
      </c>
      <c r="W346" s="696">
        <f t="shared" ref="W346" si="437">+Q346-S346-U346</f>
        <v>34483</v>
      </c>
      <c r="X346" s="4048"/>
      <c r="Y346" s="4044" t="s">
        <v>1200</v>
      </c>
      <c r="Z346" s="4047"/>
      <c r="AA346" s="3183"/>
      <c r="AB346" s="3183"/>
      <c r="AC346" s="3183"/>
      <c r="AD346" s="870">
        <f>+F347-G347</f>
        <v>0</v>
      </c>
      <c r="AE346" s="871">
        <f>IF(G347=0,0,IF(AD346&gt;0,ABS(+AD346/G347),-ABS(+AD346/G347)))</f>
        <v>0</v>
      </c>
      <c r="AF346" s="870">
        <f>+H347-I347</f>
        <v>0</v>
      </c>
      <c r="AG346" s="871">
        <f>IF(I347=0,0,IF(AF346&gt;0,ABS(+AF346/I347),-ABS(+AF346/I347)))</f>
        <v>0</v>
      </c>
      <c r="AH346" s="870">
        <f>+J347-K347</f>
        <v>499164.65455463016</v>
      </c>
      <c r="AI346" s="871">
        <f>IF(K347=0,0,IF(AH346&gt;0,ABS(+AH346/K347),-ABS(+AH346/K347)))</f>
        <v>0.20592284004721814</v>
      </c>
      <c r="AJ346" s="870">
        <f>+L347-M347</f>
        <v>230224.20999999996</v>
      </c>
      <c r="AK346" s="871">
        <f>IF(M347=0,0,IF(AJ346&gt;0,ABS(+AJ346/M347),-ABS(+AJ346/M347)))</f>
        <v>0.23965561715762099</v>
      </c>
      <c r="AL346" s="870">
        <f>+N347-O347</f>
        <v>273248.96208578814</v>
      </c>
      <c r="AM346" s="871">
        <f>IF(O347=0,0,IF(AL346&gt;0,ABS(+AL346/O347),-ABS(+AL346/O347)))</f>
        <v>0.34543960932620377</v>
      </c>
      <c r="AN346" s="870">
        <f>+P347-Q347</f>
        <v>-43024.752085788175</v>
      </c>
      <c r="AO346" s="871">
        <f>IF(Q347=0,0,IF(AN346&gt;0,ABS(+AN346/Q347),-ABS(+AN346/Q347)))</f>
        <v>-0.25364186204463485</v>
      </c>
      <c r="AP346" s="870">
        <f>+R347-S347</f>
        <v>8178.8952484327019</v>
      </c>
      <c r="AQ346" s="871">
        <f>IF(S347=0,0,IF(AP346&gt;0,ABS(+AP346/S347),-ABS(+AP346/S347)))</f>
        <v>9.6391684673635944E-2</v>
      </c>
      <c r="AR346" s="870">
        <f>+T347-U347</f>
        <v>47126.378624454854</v>
      </c>
      <c r="AS346" s="871">
        <f>IF(U347=0,0,IF(AR346&gt;0,ABS(+AR346/U347),-ABS(+AR346/U347)))</f>
        <v>0.46323222516028367</v>
      </c>
      <c r="AT346" s="870">
        <f>+V347-W347</f>
        <v>-98330.025958675731</v>
      </c>
      <c r="AU346" s="871">
        <f>IF(W347=0,0,IF(AT346&gt;0,ABS(+AT346/W347),-ABS(+AT346/W347)))</f>
        <v>-5.7989652755995857</v>
      </c>
    </row>
    <row r="347" spans="1:47" ht="13.5" x14ac:dyDescent="0.25">
      <c r="A347" s="2428">
        <v>4410</v>
      </c>
      <c r="B347" s="30" t="s">
        <v>1950</v>
      </c>
      <c r="C347" s="30" t="s">
        <v>1563</v>
      </c>
      <c r="D347" s="2428" t="s">
        <v>1969</v>
      </c>
      <c r="E347" s="2486" t="s">
        <v>676</v>
      </c>
      <c r="F347" s="701">
        <f>+VLOOKUP(A347,'17NM_Clinic Revenue'!$C$10:$K$85,9,FALSE)</f>
        <v>0</v>
      </c>
      <c r="G347" s="702">
        <f>+VLOOKUP(A347,'17NM_Clinic Revenue'!$C$96:$K$170,9,FALSE)</f>
        <v>0</v>
      </c>
      <c r="H347" s="701">
        <v>0</v>
      </c>
      <c r="I347" s="702">
        <v>0</v>
      </c>
      <c r="J347" s="701">
        <f>+VLOOKUP(A347,'17NM_Clinic Revenue'!$C$10:$K$85,5,FALSE)</f>
        <v>2923202</v>
      </c>
      <c r="K347" s="702">
        <f>+VLOOKUP(A347,'17NM_Clinic Revenue'!$C$96:$K$170,5,FALSE)</f>
        <v>2424037.3454453698</v>
      </c>
      <c r="L347" s="701">
        <f>+VLOOKUP(A347,'17NM_Clinic Revenue'!$C$10:$K$85,8,FALSE)</f>
        <v>1190870.21</v>
      </c>
      <c r="M347" s="702">
        <f>+VLOOKUP(A347,'17NM_Clinic Revenue'!$C$96:$K$170,8,FALSE)</f>
        <v>960646</v>
      </c>
      <c r="N347" s="701">
        <f>+SUMIF('17NM_Flex Cost'!$C$7:$C$122,A347,'17NM_Flex Cost'!$E$7:$E$122)</f>
        <v>1064267.0002857882</v>
      </c>
      <c r="O347" s="702">
        <f>+SUMIF('17NM_Flex Cost'!$M$7:$M$122,A347,'17NM_Flex Cost'!$O$7:$O$122)</f>
        <v>791018.03820000007</v>
      </c>
      <c r="P347" s="701">
        <f>+L347-N347</f>
        <v>126603.20971421176</v>
      </c>
      <c r="Q347" s="702">
        <f>+M347-O347</f>
        <v>169627.96179999993</v>
      </c>
      <c r="R347" s="701">
        <f>+SUMIF('17NM_Flex Cost'!$C$7:$C$122,A347,'17NM_Flex Cost'!$F$7:$F$122)</f>
        <v>93029.526048432701</v>
      </c>
      <c r="S347" s="702">
        <f>+SUMIF('17NM_Flex Cost'!$M$7:$M$122,A347,'17NM_Flex Cost'!$P$7:$P$122)</f>
        <v>84850.630799999999</v>
      </c>
      <c r="T347" s="701">
        <f>+SUMIF('17NM_Flex Cost'!$C$7:$C$122,A347,'17NM_Flex Cost'!$G$7:$G$122)</f>
        <v>148860.18742445487</v>
      </c>
      <c r="U347" s="702">
        <f>+SUMIF('17NM_Flex Cost'!$M$7:$M$122,A347,'17NM_Flex Cost'!$Q$7:$Q$122)</f>
        <v>101733.80880000001</v>
      </c>
      <c r="V347" s="701">
        <f>+P347-R347-T347</f>
        <v>-115286.50375867581</v>
      </c>
      <c r="W347" s="703">
        <f>+Q347-S347-U347</f>
        <v>-16956.477800000081</v>
      </c>
      <c r="X347" s="4048"/>
      <c r="Y347" s="4035"/>
      <c r="Z347" s="4041"/>
      <c r="AA347" s="3179">
        <f>+'17NM_PLRecon'!S79-'Departmental PL'!V347</f>
        <v>0</v>
      </c>
      <c r="AB347" s="3179">
        <f>+'17NM_PLRecon'!T79-'Departmental PL'!W347</f>
        <v>0</v>
      </c>
      <c r="AC347" s="3179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</row>
    <row r="348" spans="1:47" ht="13.5" x14ac:dyDescent="0.25">
      <c r="A348" s="30" t="e">
        <v>#VALUE!</v>
      </c>
      <c r="B348" s="30" t="e">
        <v>#VALUE!</v>
      </c>
      <c r="C348" s="30" t="e">
        <v>#VALUE!</v>
      </c>
      <c r="F348" s="159"/>
      <c r="G348" s="159"/>
      <c r="H348" s="687"/>
      <c r="I348" s="687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4042"/>
      <c r="Y348" s="4044"/>
      <c r="Z348" s="4047"/>
      <c r="AA348" s="3183"/>
      <c r="AB348" s="3183"/>
      <c r="AC348" s="3183"/>
      <c r="AD348" s="2"/>
      <c r="AE348" s="252"/>
      <c r="AF348" s="2"/>
      <c r="AG348" s="252"/>
      <c r="AH348" s="2"/>
      <c r="AI348" s="252"/>
      <c r="AJ348" s="2"/>
      <c r="AK348" s="252"/>
      <c r="AL348" s="2"/>
      <c r="AM348" s="252"/>
      <c r="AN348" s="2"/>
      <c r="AO348" s="252"/>
      <c r="AP348" s="2"/>
      <c r="AQ348" s="252"/>
      <c r="AR348" s="2"/>
      <c r="AS348" s="252"/>
      <c r="AT348" s="2"/>
      <c r="AU348" s="252"/>
    </row>
    <row r="349" spans="1:47" ht="13.5" x14ac:dyDescent="0.25">
      <c r="A349" s="679">
        <v>4411</v>
      </c>
      <c r="B349" s="30" t="s">
        <v>1949</v>
      </c>
      <c r="C349" s="30" t="s">
        <v>1563</v>
      </c>
      <c r="D349" s="679" t="s">
        <v>1970</v>
      </c>
      <c r="E349" s="727" t="s">
        <v>675</v>
      </c>
      <c r="F349" s="763">
        <f>+'17HPM_DATA_INPUT'!D198</f>
        <v>1177</v>
      </c>
      <c r="G349" s="764">
        <f>+'17HPM_DATA_INPUT'!E198</f>
        <v>1106</v>
      </c>
      <c r="H349" s="765">
        <f>+'17HPM_DATA_INPUT'!F198</f>
        <v>2352</v>
      </c>
      <c r="I349" s="692">
        <f>+'17HPM_DATA_INPUT'!G198</f>
        <v>2198</v>
      </c>
      <c r="J349" s="693">
        <f>+'17HPM_DATA_INPUT'!H198</f>
        <v>429160</v>
      </c>
      <c r="K349" s="692">
        <f>+'17HPM_DATA_INPUT'!I198</f>
        <v>391170</v>
      </c>
      <c r="L349" s="693">
        <f>+'17HPM_DATA_INPUT'!J198</f>
        <v>166956</v>
      </c>
      <c r="M349" s="692">
        <f>+'17HPM_DATA_INPUT'!K198</f>
        <v>153443</v>
      </c>
      <c r="N349" s="693">
        <f>+'17HPM_DATA_INPUT'!L198</f>
        <v>103190</v>
      </c>
      <c r="O349" s="692">
        <f>+'17HPM_DATA_INPUT'!M198</f>
        <v>94857</v>
      </c>
      <c r="P349" s="694">
        <f t="shared" ref="P349" si="438">+L349-N349</f>
        <v>63766</v>
      </c>
      <c r="Q349" s="695">
        <f t="shared" ref="Q349" si="439">+M349-O349</f>
        <v>58586</v>
      </c>
      <c r="R349" s="693">
        <f>+'17HPM_DATA_INPUT'!P198</f>
        <v>15196</v>
      </c>
      <c r="S349" s="692">
        <f>+'17HPM_DATA_INPUT'!Q198</f>
        <v>49959</v>
      </c>
      <c r="T349" s="693">
        <f>+'17HPM_DATA_INPUT'!R198</f>
        <v>15983</v>
      </c>
      <c r="U349" s="692">
        <f>+'17HPM_DATA_INPUT'!S198</f>
        <v>17022</v>
      </c>
      <c r="V349" s="694">
        <f t="shared" ref="V349" si="440">+P349-R349-T349</f>
        <v>32587</v>
      </c>
      <c r="W349" s="696">
        <f t="shared" ref="W349" si="441">+Q349-S349-U349</f>
        <v>-8395</v>
      </c>
      <c r="X349" s="4048"/>
      <c r="Y349" s="4044" t="s">
        <v>1200</v>
      </c>
      <c r="Z349" s="4047"/>
      <c r="AA349" s="3183"/>
      <c r="AB349" s="3183"/>
      <c r="AC349" s="3183"/>
      <c r="AD349" s="870">
        <f>+F350-G350</f>
        <v>0</v>
      </c>
      <c r="AE349" s="871">
        <f>IF(G350=0,0,IF(AD349&gt;0,ABS(+AD349/G350),-ABS(+AD349/G350)))</f>
        <v>0</v>
      </c>
      <c r="AF349" s="870">
        <f>+H350-I350</f>
        <v>0</v>
      </c>
      <c r="AG349" s="871">
        <f>IF(I350=0,0,IF(AF349&gt;0,ABS(+AF349/I350),-ABS(+AF349/I350)))</f>
        <v>0</v>
      </c>
      <c r="AH349" s="870">
        <f>+J350-K350</f>
        <v>-124520.50265353965</v>
      </c>
      <c r="AI349" s="871">
        <f>IF(K350=0,0,IF(AH349&gt;0,ABS(+AH349/K350),-ABS(+AH349/K350)))</f>
        <v>-6.2905377976197538E-2</v>
      </c>
      <c r="AJ349" s="870">
        <f>+L350-M350</f>
        <v>34013.930000000051</v>
      </c>
      <c r="AK349" s="871">
        <f>IF(M350=0,0,IF(AJ349&gt;0,ABS(+AJ349/M350),-ABS(+AJ349/M350)))</f>
        <v>4.0279388951388537E-2</v>
      </c>
      <c r="AL349" s="870">
        <f>+N350-O350</f>
        <v>-58288.272576793795</v>
      </c>
      <c r="AM349" s="871">
        <f>IF(O350=0,0,IF(AL349&gt;0,ABS(+AL349/O350),-ABS(+AL349/O350)))</f>
        <v>-0.11590124266889552</v>
      </c>
      <c r="AN349" s="870">
        <f>+P350-Q350</f>
        <v>92302.202576793847</v>
      </c>
      <c r="AO349" s="871">
        <f>IF(Q350=0,0,IF(AN349&gt;0,ABS(+AN349/Q350),-ABS(+AN349/Q350)))</f>
        <v>0.2702555643487482</v>
      </c>
      <c r="AP349" s="870">
        <f>+R350-S350</f>
        <v>-199397.81561200522</v>
      </c>
      <c r="AQ349" s="871">
        <f>IF(S350=0,0,IF(AP349&gt;0,ABS(+AP349/S350),-ABS(+AP349/S350)))</f>
        <v>-0.75280686969755561</v>
      </c>
      <c r="AR349" s="870">
        <f>+T350-U350</f>
        <v>-21379.241071693948</v>
      </c>
      <c r="AS349" s="871">
        <f>IF(U350=0,0,IF(AR349&gt;0,ABS(+AR349/U350),-ABS(+AR349/U350)))</f>
        <v>-0.23689925409737289</v>
      </c>
      <c r="AT349" s="870">
        <f>+V350-W350</f>
        <v>313079.25926049298</v>
      </c>
      <c r="AU349" s="871">
        <f>IF(W350=0,0,IF(AT349&gt;0,ABS(+AT349/W350),-ABS(+AT349/W350)))</f>
        <v>23.051265852383988</v>
      </c>
    </row>
    <row r="350" spans="1:47" ht="13.5" x14ac:dyDescent="0.25">
      <c r="A350" s="2428">
        <v>4411</v>
      </c>
      <c r="B350" s="30" t="s">
        <v>1949</v>
      </c>
      <c r="C350" s="30" t="s">
        <v>1563</v>
      </c>
      <c r="D350" s="2428" t="s">
        <v>1971</v>
      </c>
      <c r="E350" s="2486" t="s">
        <v>676</v>
      </c>
      <c r="F350" s="701">
        <f>+VLOOKUP(A350,'17NM_Clinic Revenue'!$C$10:$K$85,9,FALSE)</f>
        <v>0</v>
      </c>
      <c r="G350" s="702">
        <f>+VLOOKUP(A350,'17NM_Clinic Revenue'!$C$96:$K$170,9,FALSE)</f>
        <v>0</v>
      </c>
      <c r="H350" s="701">
        <v>0</v>
      </c>
      <c r="I350" s="702">
        <v>0</v>
      </c>
      <c r="J350" s="701">
        <f>+VLOOKUP(A350,'17NM_Clinic Revenue'!$C$10:$K$85,5,FALSE)</f>
        <v>1854968.48</v>
      </c>
      <c r="K350" s="702">
        <f>+VLOOKUP(A350,'17NM_Clinic Revenue'!$C$96:$K$170,5,FALSE)</f>
        <v>1979488.9826535396</v>
      </c>
      <c r="L350" s="701">
        <f>+VLOOKUP(A350,'17NM_Clinic Revenue'!$C$10:$K$85,8,FALSE)</f>
        <v>878463.93</v>
      </c>
      <c r="M350" s="702">
        <f>+VLOOKUP(A350,'17NM_Clinic Revenue'!$C$96:$K$170,8,FALSE)</f>
        <v>844450</v>
      </c>
      <c r="N350" s="701">
        <f>+SUMIF('17NM_Flex Cost'!$C$7:$C$122,A350,'17NM_Flex Cost'!$E$7:$E$122)</f>
        <v>444624.99422320619</v>
      </c>
      <c r="O350" s="702">
        <f>+SUMIF('17NM_Flex Cost'!$M$7:$M$122,A350,'17NM_Flex Cost'!$O$7:$O$122)</f>
        <v>502913.26679999998</v>
      </c>
      <c r="P350" s="701">
        <f>+L350-N350</f>
        <v>433838.93577679386</v>
      </c>
      <c r="Q350" s="702">
        <f>+M350-O350</f>
        <v>341536.73320000002</v>
      </c>
      <c r="R350" s="701">
        <f>+SUMIF('17NM_Flex Cost'!$C$7:$C$122,A350,'17NM_Flex Cost'!$F$7:$F$122)</f>
        <v>65474.655187994802</v>
      </c>
      <c r="S350" s="702">
        <f>+SUMIF('17NM_Flex Cost'!$M$7:$M$122,A350,'17NM_Flex Cost'!$P$7:$P$122)</f>
        <v>264872.47080000001</v>
      </c>
      <c r="T350" s="701">
        <f>+SUMIF('17NM_Flex Cost'!$C$7:$C$122,A350,'17NM_Flex Cost'!$G$7:$G$122)</f>
        <v>68866.889728306051</v>
      </c>
      <c r="U350" s="702">
        <f>+SUMIF('17NM_Flex Cost'!$M$7:$M$122,A350,'17NM_Flex Cost'!$Q$7:$Q$122)</f>
        <v>90246.130799999999</v>
      </c>
      <c r="V350" s="701">
        <f>+P350-R350-T350</f>
        <v>299497.390860493</v>
      </c>
      <c r="W350" s="703">
        <f>+Q350-S350-U350</f>
        <v>-13581.868399999992</v>
      </c>
      <c r="X350" s="4048"/>
      <c r="Y350" s="4035"/>
      <c r="Z350" s="4041"/>
      <c r="AA350" s="3179">
        <f>+'17NM_PLRecon'!S80-'Departmental PL'!V350</f>
        <v>0</v>
      </c>
      <c r="AB350" s="3179">
        <f>+'17NM_PLRecon'!T80-'Departmental PL'!W350</f>
        <v>0</v>
      </c>
      <c r="AC350" s="3179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</row>
    <row r="351" spans="1:47" ht="13.5" x14ac:dyDescent="0.25">
      <c r="A351" s="30" t="e">
        <v>#VALUE!</v>
      </c>
      <c r="B351" s="30" t="e">
        <v>#VALUE!</v>
      </c>
      <c r="C351" s="30" t="e">
        <v>#VALUE!</v>
      </c>
      <c r="F351" s="159"/>
      <c r="G351" s="159"/>
      <c r="H351" s="687"/>
      <c r="I351" s="687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4042"/>
      <c r="Y351" s="4044"/>
      <c r="Z351" s="4047"/>
      <c r="AA351" s="3183"/>
      <c r="AB351" s="3183"/>
      <c r="AC351" s="3183"/>
      <c r="AD351" s="2"/>
      <c r="AE351" s="252"/>
      <c r="AF351" s="2"/>
      <c r="AG351" s="252"/>
      <c r="AH351" s="2"/>
      <c r="AI351" s="252"/>
      <c r="AJ351" s="2"/>
      <c r="AK351" s="252"/>
      <c r="AL351" s="2"/>
      <c r="AM351" s="252"/>
      <c r="AN351" s="2"/>
      <c r="AO351" s="252"/>
      <c r="AP351" s="2"/>
      <c r="AQ351" s="252"/>
      <c r="AR351" s="2"/>
      <c r="AS351" s="252"/>
      <c r="AT351" s="2"/>
      <c r="AU351" s="252"/>
    </row>
    <row r="352" spans="1:47" ht="13.5" x14ac:dyDescent="0.25">
      <c r="A352" s="679">
        <v>4412</v>
      </c>
      <c r="B352" s="30" t="s">
        <v>1951</v>
      </c>
      <c r="C352" s="30" t="s">
        <v>1563</v>
      </c>
      <c r="D352" s="679" t="s">
        <v>1972</v>
      </c>
      <c r="E352" s="727" t="s">
        <v>675</v>
      </c>
      <c r="F352" s="763">
        <f>+'17HPM_DATA_INPUT'!D199</f>
        <v>373</v>
      </c>
      <c r="G352" s="764">
        <f>+'17HPM_DATA_INPUT'!E199</f>
        <v>337</v>
      </c>
      <c r="H352" s="765">
        <f>+'17HPM_DATA_INPUT'!F199</f>
        <v>741</v>
      </c>
      <c r="I352" s="692">
        <f>+'17HPM_DATA_INPUT'!G199</f>
        <v>626</v>
      </c>
      <c r="J352" s="693">
        <f>+'17HPM_DATA_INPUT'!H199</f>
        <v>189981</v>
      </c>
      <c r="K352" s="692">
        <f>+'17HPM_DATA_INPUT'!I199</f>
        <v>161892</v>
      </c>
      <c r="L352" s="693">
        <f>+'17HPM_DATA_INPUT'!J199</f>
        <v>71687</v>
      </c>
      <c r="M352" s="692">
        <f>+'17HPM_DATA_INPUT'!K199</f>
        <v>62384</v>
      </c>
      <c r="N352" s="693">
        <f>+'17HPM_DATA_INPUT'!L199</f>
        <v>100451</v>
      </c>
      <c r="O352" s="692">
        <f>+'17HPM_DATA_INPUT'!M199</f>
        <v>57885</v>
      </c>
      <c r="P352" s="694">
        <f t="shared" ref="P352" si="442">+L352-N352</f>
        <v>-28764</v>
      </c>
      <c r="Q352" s="695">
        <f t="shared" ref="Q352" si="443">+M352-O352</f>
        <v>4499</v>
      </c>
      <c r="R352" s="693">
        <f>+'17HPM_DATA_INPUT'!P199</f>
        <v>6460</v>
      </c>
      <c r="S352" s="692">
        <f>+'17HPM_DATA_INPUT'!Q199</f>
        <v>19883</v>
      </c>
      <c r="T352" s="693">
        <f>+'17HPM_DATA_INPUT'!R199</f>
        <v>13967</v>
      </c>
      <c r="U352" s="692">
        <f>+'17HPM_DATA_INPUT'!S199</f>
        <v>9047</v>
      </c>
      <c r="V352" s="694">
        <f t="shared" ref="V352" si="444">+P352-R352-T352</f>
        <v>-49191</v>
      </c>
      <c r="W352" s="696">
        <f t="shared" ref="W352" si="445">+Q352-S352-U352</f>
        <v>-24431</v>
      </c>
      <c r="X352" s="4048"/>
      <c r="Y352" s="4044" t="s">
        <v>1200</v>
      </c>
      <c r="Z352" s="4047"/>
      <c r="AA352" s="3183"/>
      <c r="AB352" s="3183"/>
      <c r="AC352" s="3183"/>
      <c r="AD352" s="870">
        <f>+F353-G353</f>
        <v>0</v>
      </c>
      <c r="AE352" s="871">
        <f>IF(G353=0,0,IF(AD352&gt;0,ABS(+AD352/G353),-ABS(+AD352/G353)))</f>
        <v>0</v>
      </c>
      <c r="AF352" s="870">
        <f>+H353-I353</f>
        <v>0</v>
      </c>
      <c r="AG352" s="871">
        <f>IF(I353=0,0,IF(AF352&gt;0,ABS(+AF352/I353),-ABS(+AF352/I353)))</f>
        <v>0</v>
      </c>
      <c r="AH352" s="870">
        <f>+J353-K353</f>
        <v>-112071.96277688968</v>
      </c>
      <c r="AI352" s="871">
        <f>IF(K353=0,0,IF(AH352&gt;0,ABS(+AH352/K353),-ABS(+AH352/K353)))</f>
        <v>-0.15089864156419974</v>
      </c>
      <c r="AJ352" s="870">
        <f>+L353-M353</f>
        <v>-4869.609999999986</v>
      </c>
      <c r="AK352" s="871">
        <f>IF(M353=0,0,IF(AJ352&gt;0,ABS(+AJ352/M353),-ABS(+AJ352/M353)))</f>
        <v>-1.4972957349789489E-2</v>
      </c>
      <c r="AL352" s="870">
        <f>+N353-O353</f>
        <v>62738.695836279832</v>
      </c>
      <c r="AM352" s="871">
        <f>IF(O353=0,0,IF(AL352&gt;0,ABS(+AL352/O353),-ABS(+AL352/O353)))</f>
        <v>0.23692904199544151</v>
      </c>
      <c r="AN352" s="870">
        <f>+P353-Q353</f>
        <v>-67608.305836279818</v>
      </c>
      <c r="AO352" s="871">
        <f>IF(Q353=0,0,IF(AN352&gt;0,ABS(+AN352/Q353),-ABS(+AN352/Q353)))</f>
        <v>-1.1188337202877228</v>
      </c>
      <c r="AP352" s="870">
        <f>+R353-S353</f>
        <v>-69890.905778883724</v>
      </c>
      <c r="AQ352" s="871">
        <f>IF(S353=0,0,IF(AP352&gt;0,ABS(+AP352/S353),-ABS(+AP352/S353)))</f>
        <v>-0.76840278308476939</v>
      </c>
      <c r="AR352" s="870">
        <f>+T353-U353</f>
        <v>4158.6279736238866</v>
      </c>
      <c r="AS352" s="871">
        <f>IF(U353=0,0,IF(AR352&gt;0,ABS(+AR352/U353),-ABS(+AR352/U353)))</f>
        <v>0.10048783691002609</v>
      </c>
      <c r="AT352" s="870">
        <f>+V353-W353</f>
        <v>-1876.0280310199887</v>
      </c>
      <c r="AU352" s="871">
        <f>IF(W353=0,0,IF(AT352&gt;0,ABS(+AT352/W353),-ABS(+AT352/W353)))</f>
        <v>-2.6087471149370434E-2</v>
      </c>
    </row>
    <row r="353" spans="1:47" ht="13.5" x14ac:dyDescent="0.25">
      <c r="A353" s="2428">
        <v>4412</v>
      </c>
      <c r="B353" s="30" t="s">
        <v>1951</v>
      </c>
      <c r="C353" s="30" t="s">
        <v>1563</v>
      </c>
      <c r="D353" s="2428" t="s">
        <v>1973</v>
      </c>
      <c r="E353" s="2486" t="s">
        <v>676</v>
      </c>
      <c r="F353" s="701">
        <f>+VLOOKUP(A353,'17NM_Clinic Revenue'!$C$10:$K$85,9,FALSE)</f>
        <v>0</v>
      </c>
      <c r="G353" s="702">
        <f>+VLOOKUP(A353,'17NM_Clinic Revenue'!$C$96:$K$170,9,FALSE)</f>
        <v>0</v>
      </c>
      <c r="H353" s="701">
        <v>0</v>
      </c>
      <c r="I353" s="702">
        <v>0</v>
      </c>
      <c r="J353" s="701">
        <f>+VLOOKUP(A353,'17NM_Clinic Revenue'!$C$10:$K$85,5,FALSE)</f>
        <v>630625</v>
      </c>
      <c r="K353" s="702">
        <f>+VLOOKUP(A353,'17NM_Clinic Revenue'!$C$96:$K$170,5,FALSE)</f>
        <v>742696.96277688968</v>
      </c>
      <c r="L353" s="701">
        <f>+VLOOKUP(A353,'17NM_Clinic Revenue'!$C$10:$K$85,8,FALSE)</f>
        <v>320357.39</v>
      </c>
      <c r="M353" s="702">
        <f>+VLOOKUP(A353,'17NM_Clinic Revenue'!$C$96:$K$170,8,FALSE)</f>
        <v>325227</v>
      </c>
      <c r="N353" s="701">
        <f>+SUMIF('17NM_Flex Cost'!$C$7:$C$122,A353,'17NM_Flex Cost'!$E$7:$E$122)</f>
        <v>327538.21263627987</v>
      </c>
      <c r="O353" s="702">
        <f>+SUMIF('17NM_Flex Cost'!$M$7:$M$122,A353,'17NM_Flex Cost'!$O$7:$O$122)</f>
        <v>264799.51680000004</v>
      </c>
      <c r="P353" s="701">
        <f>+L353-N353</f>
        <v>-7180.8226362798596</v>
      </c>
      <c r="Q353" s="702">
        <f>+M353-O353</f>
        <v>60427.483199999959</v>
      </c>
      <c r="R353" s="701">
        <f>+SUMIF('17NM_Flex Cost'!$C$7:$C$122,A353,'17NM_Flex Cost'!$F$7:$F$122)</f>
        <v>21065.175221116289</v>
      </c>
      <c r="S353" s="702">
        <f>+SUMIF('17NM_Flex Cost'!$M$7:$M$122,A353,'17NM_Flex Cost'!$P$7:$P$122)</f>
        <v>90956.081000000006</v>
      </c>
      <c r="T353" s="701">
        <f>+SUMIF('17NM_Flex Cost'!$C$7:$C$122,A353,'17NM_Flex Cost'!$G$7:$G$122)</f>
        <v>45543.019373623887</v>
      </c>
      <c r="U353" s="702">
        <f>+SUMIF('17NM_Flex Cost'!$M$7:$M$122,A353,'17NM_Flex Cost'!$Q$7:$Q$122)</f>
        <v>41384.3914</v>
      </c>
      <c r="V353" s="701">
        <f>+P353-R353-T353</f>
        <v>-73789.017231020029</v>
      </c>
      <c r="W353" s="703">
        <f>+Q353-S353-U353</f>
        <v>-71912.98920000004</v>
      </c>
      <c r="X353" s="4048"/>
      <c r="Y353" s="4035"/>
      <c r="Z353" s="4041"/>
      <c r="AA353" s="3179">
        <f>+'17NM_PLRecon'!S81-'Departmental PL'!V353</f>
        <v>0</v>
      </c>
      <c r="AB353" s="3179">
        <f>+'17NM_PLRecon'!T81-'Departmental PL'!W353</f>
        <v>0</v>
      </c>
      <c r="AC353" s="3179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</row>
    <row r="354" spans="1:47" ht="13.5" x14ac:dyDescent="0.25">
      <c r="A354" s="30" t="e">
        <v>#VALUE!</v>
      </c>
      <c r="B354" s="30" t="e">
        <v>#VALUE!</v>
      </c>
      <c r="C354" s="30" t="e">
        <v>#VALUE!</v>
      </c>
      <c r="F354" s="159"/>
      <c r="G354" s="159"/>
      <c r="H354" s="687"/>
      <c r="I354" s="687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4042"/>
      <c r="Y354" s="4044"/>
      <c r="Z354" s="4047"/>
      <c r="AA354" s="3183"/>
      <c r="AB354" s="3183"/>
      <c r="AC354" s="3183"/>
      <c r="AD354" s="2"/>
      <c r="AE354" s="252"/>
      <c r="AF354" s="2"/>
      <c r="AG354" s="252"/>
      <c r="AH354" s="2"/>
      <c r="AI354" s="252"/>
      <c r="AJ354" s="2"/>
      <c r="AK354" s="252"/>
      <c r="AL354" s="2"/>
      <c r="AM354" s="252"/>
      <c r="AN354" s="2"/>
      <c r="AO354" s="252"/>
      <c r="AP354" s="2"/>
      <c r="AQ354" s="252"/>
      <c r="AR354" s="2"/>
      <c r="AS354" s="252"/>
      <c r="AT354" s="2"/>
      <c r="AU354" s="252"/>
    </row>
    <row r="355" spans="1:47" ht="13.5" x14ac:dyDescent="0.25">
      <c r="A355" s="679">
        <v>4413</v>
      </c>
      <c r="B355" s="30" t="s">
        <v>3440</v>
      </c>
      <c r="C355" s="30" t="s">
        <v>1563</v>
      </c>
      <c r="D355" s="679" t="s">
        <v>1992</v>
      </c>
      <c r="E355" s="727" t="s">
        <v>675</v>
      </c>
      <c r="F355" s="763">
        <v>0</v>
      </c>
      <c r="G355" s="764">
        <v>0</v>
      </c>
      <c r="H355" s="765">
        <v>0</v>
      </c>
      <c r="I355" s="692">
        <v>0</v>
      </c>
      <c r="J355" s="693">
        <v>0</v>
      </c>
      <c r="K355" s="692">
        <v>0</v>
      </c>
      <c r="L355" s="693">
        <v>0</v>
      </c>
      <c r="M355" s="692">
        <v>0</v>
      </c>
      <c r="N355" s="693">
        <v>0</v>
      </c>
      <c r="O355" s="692">
        <v>0</v>
      </c>
      <c r="P355" s="694">
        <f t="shared" ref="P355" si="446">+L355-N355</f>
        <v>0</v>
      </c>
      <c r="Q355" s="695">
        <f t="shared" ref="Q355" si="447">+M355-O355</f>
        <v>0</v>
      </c>
      <c r="R355" s="693">
        <v>0</v>
      </c>
      <c r="S355" s="692">
        <v>0</v>
      </c>
      <c r="T355" s="693">
        <v>0</v>
      </c>
      <c r="U355" s="692">
        <v>0</v>
      </c>
      <c r="V355" s="694">
        <f t="shared" ref="V355" si="448">+P355-R355-T355</f>
        <v>0</v>
      </c>
      <c r="W355" s="696">
        <f t="shared" ref="W355" si="449">+Q355-S355-U355</f>
        <v>0</v>
      </c>
      <c r="X355" s="4048"/>
      <c r="Y355" s="4044" t="s">
        <v>1200</v>
      </c>
      <c r="Z355" s="4047"/>
      <c r="AA355" s="3183"/>
      <c r="AB355" s="3183"/>
      <c r="AC355" s="3183"/>
      <c r="AD355" s="870">
        <f>+F356-G356</f>
        <v>0</v>
      </c>
      <c r="AE355" s="871">
        <f>IF(G356=0,0,IF(AD355&gt;0,ABS(+AD355/G356),-ABS(+AD355/G356)))</f>
        <v>0</v>
      </c>
      <c r="AF355" s="870">
        <f>+H356-I356</f>
        <v>0</v>
      </c>
      <c r="AG355" s="871">
        <f>IF(I356=0,0,IF(AF355&gt;0,ABS(+AF355/I356),-ABS(+AF355/I356)))</f>
        <v>0</v>
      </c>
      <c r="AH355" s="870">
        <f>+J356-K356</f>
        <v>0</v>
      </c>
      <c r="AI355" s="871">
        <f>IF(K356=0,0,IF(AH355&gt;0,ABS(+AH355/K356),-ABS(+AH355/K356)))</f>
        <v>0</v>
      </c>
      <c r="AJ355" s="870">
        <f>+L356-M356</f>
        <v>13418.66</v>
      </c>
      <c r="AK355" s="871">
        <f>IF(M356=0,0,IF(AJ355&gt;0,ABS(+AJ355/M356),-ABS(+AJ355/M356)))</f>
        <v>0</v>
      </c>
      <c r="AL355" s="870">
        <f>+N356-O356</f>
        <v>0</v>
      </c>
      <c r="AM355" s="871">
        <f>IF(O356=0,0,IF(AL355&gt;0,ABS(+AL355/O356),-ABS(+AL355/O356)))</f>
        <v>0</v>
      </c>
      <c r="AN355" s="870">
        <f>+P356-Q356</f>
        <v>13418.66</v>
      </c>
      <c r="AO355" s="871">
        <f>IF(Q356=0,0,IF(AN355&gt;0,ABS(+AN355/Q356),-ABS(+AN355/Q356)))</f>
        <v>0</v>
      </c>
      <c r="AP355" s="870">
        <f>+R356-S356</f>
        <v>0</v>
      </c>
      <c r="AQ355" s="871">
        <f>IF(S356=0,0,IF(AP355&gt;0,ABS(+AP355/S356),-ABS(+AP355/S356)))</f>
        <v>0</v>
      </c>
      <c r="AR355" s="870">
        <f>+T356-U356</f>
        <v>0</v>
      </c>
      <c r="AS355" s="871">
        <f>IF(U356=0,0,IF(AR355&gt;0,ABS(+AR355/U356),-ABS(+AR355/U356)))</f>
        <v>0</v>
      </c>
      <c r="AT355" s="870">
        <f>+V356-W356</f>
        <v>13418.66</v>
      </c>
      <c r="AU355" s="871">
        <f>IF(W356=0,0,IF(AT355&gt;0,ABS(+AT355/W356),-ABS(+AT355/W356)))</f>
        <v>0</v>
      </c>
    </row>
    <row r="356" spans="1:47" ht="13.5" x14ac:dyDescent="0.25">
      <c r="A356" s="2428">
        <v>4413</v>
      </c>
      <c r="B356" s="30" t="s">
        <v>3440</v>
      </c>
      <c r="C356" s="30" t="s">
        <v>1563</v>
      </c>
      <c r="D356" s="2428" t="s">
        <v>1994</v>
      </c>
      <c r="E356" s="2486" t="s">
        <v>676</v>
      </c>
      <c r="F356" s="701">
        <f>+VLOOKUP(A356,'17NM_Clinic Revenue'!$C$10:$K$85,9,FALSE)</f>
        <v>0</v>
      </c>
      <c r="G356" s="702">
        <f>+VLOOKUP(A356,'17NM_Clinic Revenue'!$C$96:$K$170,9,FALSE)</f>
        <v>0</v>
      </c>
      <c r="H356" s="701">
        <v>0</v>
      </c>
      <c r="I356" s="702">
        <v>0</v>
      </c>
      <c r="J356" s="701">
        <f>+VLOOKUP(A356,'17NM_Clinic Revenue'!$C$10:$K$85,5,FALSE)</f>
        <v>0</v>
      </c>
      <c r="K356" s="702">
        <f>+VLOOKUP(A356,'17NM_Clinic Revenue'!$C$96:$K$170,5,FALSE)</f>
        <v>0</v>
      </c>
      <c r="L356" s="701">
        <f>+VLOOKUP(A356,'17NM_Clinic Revenue'!$C$10:$K$85,8,FALSE)</f>
        <v>13418.66</v>
      </c>
      <c r="M356" s="702">
        <f>+VLOOKUP(A356,'17NM_Clinic Revenue'!$C$96:$K$170,8,FALSE)</f>
        <v>0</v>
      </c>
      <c r="N356" s="701">
        <f>+SUMIF('17NM_Flex Cost'!$C$7:$C$122,A356,'17NM_Flex Cost'!$E$7:$E$122)</f>
        <v>0</v>
      </c>
      <c r="O356" s="702">
        <f>+SUMIF('17NM_Flex Cost'!$M$7:$M$122,A356,'17NM_Flex Cost'!$O$7:$O$122)</f>
        <v>0</v>
      </c>
      <c r="P356" s="701">
        <f>+L356-N356</f>
        <v>13418.66</v>
      </c>
      <c r="Q356" s="702">
        <f>+M356-O356</f>
        <v>0</v>
      </c>
      <c r="R356" s="701">
        <f>+SUMIF('17NM_Flex Cost'!$C$7:$C$122,A356,'17NM_Flex Cost'!$F$7:$F$122)</f>
        <v>0</v>
      </c>
      <c r="S356" s="702">
        <f>+SUMIF('17NM_Flex Cost'!$M$7:$M$122,A356,'17NM_Flex Cost'!$P$7:$P$122)</f>
        <v>0</v>
      </c>
      <c r="T356" s="701">
        <f>+SUMIF('17NM_Flex Cost'!$C$7:$C$122,A356,'17NM_Flex Cost'!$G$7:$G$122)</f>
        <v>0</v>
      </c>
      <c r="U356" s="702">
        <f>+SUMIF('17NM_Flex Cost'!$M$7:$M$122,A356,'17NM_Flex Cost'!$Q$7:$Q$122)</f>
        <v>0</v>
      </c>
      <c r="V356" s="701">
        <f>+P356-R356-T356</f>
        <v>13418.66</v>
      </c>
      <c r="W356" s="703">
        <f>+Q356-S356-U356</f>
        <v>0</v>
      </c>
      <c r="X356" s="4048"/>
      <c r="Y356" s="4035"/>
      <c r="Z356" s="4041"/>
      <c r="AA356" s="3179">
        <f>+'17NM_PLRecon'!S82-'Departmental PL'!V356</f>
        <v>0</v>
      </c>
      <c r="AB356" s="3179">
        <f>+'17NM_PLRecon'!T82-'Departmental PL'!W356</f>
        <v>0</v>
      </c>
      <c r="AC356" s="3179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</row>
    <row r="357" spans="1:47" ht="13.5" x14ac:dyDescent="0.25">
      <c r="A357" s="2428">
        <v>4413.1000000000004</v>
      </c>
      <c r="B357" s="30" t="s">
        <v>3440</v>
      </c>
      <c r="C357" s="30" t="s">
        <v>1563</v>
      </c>
      <c r="D357" s="2428" t="s">
        <v>1995</v>
      </c>
      <c r="E357" s="2486" t="s">
        <v>676</v>
      </c>
      <c r="F357" s="701">
        <f>+VLOOKUP(A357,'17NM_Clinic Revenue'!$C$10:$K$85,9,FALSE)</f>
        <v>0</v>
      </c>
      <c r="G357" s="702">
        <f>+VLOOKUP(A357,'17NM_Clinic Revenue'!$C$96:$K$170,9,FALSE)</f>
        <v>0</v>
      </c>
      <c r="H357" s="701">
        <v>0</v>
      </c>
      <c r="I357" s="702">
        <v>0</v>
      </c>
      <c r="J357" s="701">
        <f>+VLOOKUP(A357,'17NM_Clinic Revenue'!$C$10:$K$85,5,FALSE)</f>
        <v>2304490</v>
      </c>
      <c r="K357" s="702">
        <f>+VLOOKUP(A357,'17NM_Clinic Revenue'!$C$96:$K$170,5,FALSE)</f>
        <v>1848680</v>
      </c>
      <c r="L357" s="701">
        <f>+VLOOKUP(A357,'17NM_Clinic Revenue'!$C$10:$K$85,8,FALSE)</f>
        <v>734971.73</v>
      </c>
      <c r="M357" s="702">
        <f>+VLOOKUP(A357,'17NM_Clinic Revenue'!$C$96:$K$170,8,FALSE)</f>
        <v>519229</v>
      </c>
      <c r="N357" s="701">
        <f>+SUMIF('17NM_Flex Cost'!$C$7:$C$122,A357,'17NM_Flex Cost'!$E$7:$E$122)</f>
        <v>509340.42</v>
      </c>
      <c r="O357" s="702">
        <f>+SUMIF('17NM_Flex Cost'!$M$7:$M$122,A357,'17NM_Flex Cost'!$O$7:$O$122)</f>
        <v>839424</v>
      </c>
      <c r="P357" s="701">
        <f>+L357-N357</f>
        <v>225631.31</v>
      </c>
      <c r="Q357" s="702">
        <f>+M357-O357</f>
        <v>-320195</v>
      </c>
      <c r="R357" s="701">
        <f>+SUMIF('17NM_Flex Cost'!$C$7:$C$122,A357,'17NM_Flex Cost'!$F$7:$F$122)</f>
        <v>0.2</v>
      </c>
      <c r="S357" s="702">
        <f>+SUMIF('17NM_Flex Cost'!$M$7:$M$122,A357,'17NM_Flex Cost'!$P$7:$P$122)</f>
        <v>0.23</v>
      </c>
      <c r="T357" s="701">
        <f>+SUMIF('17NM_Flex Cost'!$C$7:$C$122,A357,'17NM_Flex Cost'!$G$7:$G$122)</f>
        <v>59424.46</v>
      </c>
      <c r="U357" s="702">
        <f>+SUMIF('17NM_Flex Cost'!$M$7:$M$122,A357,'17NM_Flex Cost'!$Q$7:$Q$122)</f>
        <v>89187.69</v>
      </c>
      <c r="V357" s="701">
        <f>+P357-R357-T357</f>
        <v>166206.65</v>
      </c>
      <c r="W357" s="703">
        <f>+Q357-S357-U357</f>
        <v>-409382.92</v>
      </c>
      <c r="X357" s="4048"/>
      <c r="Y357" s="4035"/>
      <c r="Z357" s="4041"/>
      <c r="AA357" s="3179">
        <f>+'17NM_PLRecon'!S83-'Departmental PL'!V357</f>
        <v>0</v>
      </c>
      <c r="AB357" s="3179">
        <f>+'17NM_PLRecon'!T83-'Departmental PL'!W357</f>
        <v>0</v>
      </c>
      <c r="AC357" s="3179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</row>
    <row r="358" spans="1:47" ht="13.5" x14ac:dyDescent="0.25">
      <c r="A358" s="30" t="e">
        <v>#VALUE!</v>
      </c>
      <c r="B358" s="30" t="e">
        <v>#VALUE!</v>
      </c>
      <c r="C358" s="30" t="e">
        <v>#VALUE!</v>
      </c>
      <c r="F358" s="769"/>
      <c r="G358" s="769"/>
      <c r="H358" s="783"/>
      <c r="I358" s="783"/>
      <c r="J358" s="769"/>
      <c r="K358" s="769"/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4042"/>
      <c r="Y358" s="4044"/>
      <c r="Z358" s="4047"/>
      <c r="AA358" s="3183"/>
      <c r="AB358" s="3183"/>
      <c r="AC358" s="3183"/>
      <c r="AD358" s="2"/>
      <c r="AE358" s="252"/>
      <c r="AF358" s="2"/>
      <c r="AG358" s="252"/>
      <c r="AH358" s="2"/>
      <c r="AI358" s="252"/>
      <c r="AJ358" s="2"/>
      <c r="AK358" s="252"/>
      <c r="AL358" s="2"/>
      <c r="AM358" s="252"/>
      <c r="AN358" s="2"/>
      <c r="AO358" s="252"/>
      <c r="AP358" s="2"/>
      <c r="AQ358" s="252"/>
      <c r="AR358" s="2"/>
      <c r="AS358" s="252"/>
      <c r="AT358" s="2"/>
      <c r="AU358" s="252"/>
    </row>
    <row r="359" spans="1:47" ht="13.5" x14ac:dyDescent="0.25">
      <c r="A359" s="679">
        <v>6200</v>
      </c>
      <c r="B359" s="30" t="s">
        <v>1958</v>
      </c>
      <c r="C359" s="30" t="s">
        <v>1563</v>
      </c>
      <c r="D359" s="679" t="s">
        <v>4016</v>
      </c>
      <c r="E359" s="727" t="s">
        <v>675</v>
      </c>
      <c r="F359" s="763">
        <f>+'17HPM_DATA_INPUT'!D207</f>
        <v>421</v>
      </c>
      <c r="G359" s="764">
        <f>+'17HPM_DATA_INPUT'!E207</f>
        <v>375</v>
      </c>
      <c r="H359" s="765">
        <f>+'17HPM_DATA_INPUT'!F207</f>
        <v>1022</v>
      </c>
      <c r="I359" s="692">
        <f>+'17HPM_DATA_INPUT'!G207</f>
        <v>752</v>
      </c>
      <c r="J359" s="693">
        <f>+'17HPM_DATA_INPUT'!H207</f>
        <v>8825306</v>
      </c>
      <c r="K359" s="692">
        <f>+'17HPM_DATA_INPUT'!I207</f>
        <v>154847</v>
      </c>
      <c r="L359" s="693">
        <f>+'17HPM_DATA_INPUT'!J207</f>
        <v>3535179</v>
      </c>
      <c r="M359" s="692">
        <f>+'17HPM_DATA_INPUT'!K207</f>
        <v>66363</v>
      </c>
      <c r="N359" s="693">
        <f>+'17HPM_DATA_INPUT'!L207</f>
        <v>4292806</v>
      </c>
      <c r="O359" s="692">
        <f>+'17HPM_DATA_INPUT'!M207</f>
        <v>90330</v>
      </c>
      <c r="P359" s="694">
        <f t="shared" ref="P359" si="450">+L359-N359</f>
        <v>-757627</v>
      </c>
      <c r="Q359" s="695">
        <f t="shared" ref="Q359" si="451">+M359-O359</f>
        <v>-23967</v>
      </c>
      <c r="R359" s="693">
        <f>+'17HPM_DATA_INPUT'!P207</f>
        <v>214611</v>
      </c>
      <c r="S359" s="692">
        <f>+'17HPM_DATA_INPUT'!Q207</f>
        <v>11747</v>
      </c>
      <c r="T359" s="693">
        <f>+'17HPM_DATA_INPUT'!R207</f>
        <v>570325</v>
      </c>
      <c r="U359" s="692">
        <f>+'17HPM_DATA_INPUT'!S207</f>
        <v>14255</v>
      </c>
      <c r="V359" s="694">
        <f t="shared" ref="V359" si="452">+P359-R359-T359</f>
        <v>-1542563</v>
      </c>
      <c r="W359" s="696">
        <f t="shared" ref="W359" si="453">+Q359-S359-U359</f>
        <v>-49969</v>
      </c>
      <c r="X359" s="4048"/>
      <c r="Y359" s="4044" t="s">
        <v>1200</v>
      </c>
      <c r="Z359" s="4047"/>
      <c r="AA359" s="3183"/>
      <c r="AB359" s="3183"/>
      <c r="AC359" s="3183"/>
      <c r="AD359" s="870">
        <f>+F360-G360</f>
        <v>0</v>
      </c>
      <c r="AE359" s="871">
        <f>IF(G360=0,0,IF(AD359&gt;0,ABS(+AD359/G360),-ABS(+AD359/G360)))</f>
        <v>0</v>
      </c>
      <c r="AF359" s="870">
        <f>+H360-I360</f>
        <v>0</v>
      </c>
      <c r="AG359" s="871">
        <f>IF(I360=0,0,IF(AF359&gt;0,ABS(+AF359/I360),-ABS(+AF359/I360)))</f>
        <v>0</v>
      </c>
      <c r="AH359" s="870">
        <f>+J360-K360</f>
        <v>-68356.469194313046</v>
      </c>
      <c r="AI359" s="871">
        <f>IF(K360=0,0,IF(AH359&gt;0,ABS(+AH359/K360),-ABS(+AH359/K360)))</f>
        <v>-1.8478259894779456E-2</v>
      </c>
      <c r="AJ359" s="870">
        <f>+L360-M360</f>
        <v>165601.90999999992</v>
      </c>
      <c r="AK359" s="871">
        <f>IF(M360=0,0,IF(AJ359&gt;0,ABS(+AJ359/M360),-ABS(+AJ359/M360)))</f>
        <v>0.10608020236999395</v>
      </c>
      <c r="AL359" s="870">
        <f>+N360-O360</f>
        <v>-294982.90192670072</v>
      </c>
      <c r="AM359" s="871">
        <f>IF(O360=0,0,IF(AL359&gt;0,ABS(+AL359/O360),-ABS(+AL359/O360)))</f>
        <v>-0.1394902749545236</v>
      </c>
      <c r="AN359" s="870">
        <f>+P360-Q360</f>
        <v>460584.81192670064</v>
      </c>
      <c r="AO359" s="871">
        <f>IF(Q360=0,0,IF(AN359&gt;0,ABS(+AN359/Q360),-ABS(+AN359/Q360)))</f>
        <v>0.83195238398130766</v>
      </c>
      <c r="AP359" s="870">
        <f>+R360-S360</f>
        <v>-184025.93681095453</v>
      </c>
      <c r="AQ359" s="871">
        <f>IF(S360=0,0,IF(AP359&gt;0,ABS(+AP359/S360),-ABS(+AP359/S360)))</f>
        <v>-0.66918380755747275</v>
      </c>
      <c r="AR359" s="870">
        <f>+T360-U360</f>
        <v>-91961.523748483043</v>
      </c>
      <c r="AS359" s="871">
        <f>IF(U360=0,0,IF(AR359&gt;0,ABS(+AR359/U360),-ABS(+AR359/U360)))</f>
        <v>-0.27556107136562019</v>
      </c>
      <c r="AT359" s="870">
        <f>+V360-W360</f>
        <v>736572.27248613816</v>
      </c>
      <c r="AU359" s="871">
        <f>IF(W360=0,0,IF(AT359&gt;0,ABS(+AT359/W360),-ABS(+AT359/W360)))</f>
        <v>0.63369535669991528</v>
      </c>
    </row>
    <row r="360" spans="1:47" ht="13.5" x14ac:dyDescent="0.25">
      <c r="A360" s="2428">
        <v>6200</v>
      </c>
      <c r="B360" s="30" t="s">
        <v>1958</v>
      </c>
      <c r="C360" s="30" t="s">
        <v>1563</v>
      </c>
      <c r="D360" s="2428" t="s">
        <v>4015</v>
      </c>
      <c r="E360" s="2486" t="s">
        <v>676</v>
      </c>
      <c r="F360" s="701">
        <f>+VLOOKUP(A360,'17NM_Clinic Revenue'!$C$10:$K$85,9,FALSE)</f>
        <v>0</v>
      </c>
      <c r="G360" s="702">
        <f>+VLOOKUP(A360,'17NM_Clinic Revenue'!$C$96:$K$170,9,FALSE)</f>
        <v>0</v>
      </c>
      <c r="H360" s="701">
        <v>0</v>
      </c>
      <c r="I360" s="702">
        <v>0</v>
      </c>
      <c r="J360" s="701">
        <f>+VLOOKUP(A360,'17NM_Clinic Revenue'!$C$10:$K$85,5,FALSE)</f>
        <v>3630935</v>
      </c>
      <c r="K360" s="702">
        <f>+VLOOKUP(A360,'17NM_Clinic Revenue'!$C$96:$K$170,5,FALSE)</f>
        <v>3699291.469194313</v>
      </c>
      <c r="L360" s="701">
        <f>+VLOOKUP(A360,'17NM_Clinic Revenue'!$C$10:$K$85,8,FALSE)</f>
        <v>1726702.91</v>
      </c>
      <c r="M360" s="702">
        <f>+VLOOKUP(A360,'17NM_Clinic Revenue'!$C$96:$K$170,8,FALSE)</f>
        <v>1561101</v>
      </c>
      <c r="N360" s="701">
        <f>+SUMIF('17NM_Flex Cost'!$C$7:$C$122,A360,'17NM_Flex Cost'!$E$7:$E$122)</f>
        <v>1819737.2964732994</v>
      </c>
      <c r="O360" s="702">
        <f>+SUMIF('17NM_Flex Cost'!$M$7:$M$122,A360,'17NM_Flex Cost'!$O$7:$O$122)</f>
        <v>2114720.1984000001</v>
      </c>
      <c r="P360" s="701">
        <f>+L360-N360</f>
        <v>-93034.38647329947</v>
      </c>
      <c r="Q360" s="702">
        <f>+M360-O360</f>
        <v>-553619.19840000011</v>
      </c>
      <c r="R360" s="701">
        <f>+SUMIF('17NM_Flex Cost'!$C$7:$C$122,A360,'17NM_Flex Cost'!$F$7:$F$122)</f>
        <v>90974.645589045467</v>
      </c>
      <c r="S360" s="702">
        <f>+SUMIF('17NM_Flex Cost'!$M$7:$M$122,A360,'17NM_Flex Cost'!$P$7:$P$122)</f>
        <v>275000.58240000001</v>
      </c>
      <c r="T360" s="701">
        <f>+SUMIF('17NM_Flex Cost'!$C$7:$C$122,A360,'17NM_Flex Cost'!$G$7:$G$122)</f>
        <v>241763.13225151692</v>
      </c>
      <c r="U360" s="702">
        <f>+SUMIF('17NM_Flex Cost'!$M$7:$M$122,A360,'17NM_Flex Cost'!$Q$7:$Q$122)</f>
        <v>333724.65599999996</v>
      </c>
      <c r="V360" s="701">
        <f>+P360-R360-T360</f>
        <v>-425772.16431386187</v>
      </c>
      <c r="W360" s="703">
        <f>+Q360-S360-U360</f>
        <v>-1162344.4368</v>
      </c>
      <c r="X360" s="4048"/>
      <c r="Y360" s="4035"/>
      <c r="Z360" s="4041"/>
      <c r="AA360" s="3179">
        <f>+'17NM_PLRecon'!S88-'Departmental PL'!V360</f>
        <v>0</v>
      </c>
      <c r="AB360" s="3179">
        <f>+'17NM_PLRecon'!T88-'Departmental PL'!W360</f>
        <v>0</v>
      </c>
      <c r="AC360" s="3179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</row>
    <row r="361" spans="1:47" ht="13.5" x14ac:dyDescent="0.25">
      <c r="A361" s="30" t="e">
        <v>#VALUE!</v>
      </c>
      <c r="B361" s="30" t="e">
        <v>#VALUE!</v>
      </c>
      <c r="C361" s="30" t="e">
        <v>#VALUE!</v>
      </c>
      <c r="F361" s="159"/>
      <c r="G361" s="159"/>
      <c r="H361" s="687"/>
      <c r="I361" s="687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4042"/>
      <c r="Y361" s="4044"/>
      <c r="Z361" s="4047"/>
      <c r="AA361" s="3183"/>
      <c r="AB361" s="3183"/>
      <c r="AC361" s="3183"/>
      <c r="AD361" s="2"/>
      <c r="AE361" s="252"/>
      <c r="AF361" s="2"/>
      <c r="AG361" s="252"/>
      <c r="AH361" s="2"/>
      <c r="AI361" s="252"/>
      <c r="AJ361" s="2"/>
      <c r="AK361" s="252"/>
      <c r="AL361" s="2"/>
      <c r="AM361" s="252"/>
      <c r="AN361" s="2"/>
      <c r="AO361" s="252"/>
      <c r="AP361" s="2"/>
      <c r="AQ361" s="252"/>
      <c r="AR361" s="2"/>
      <c r="AS361" s="252"/>
      <c r="AT361" s="2"/>
      <c r="AU361" s="252"/>
    </row>
    <row r="362" spans="1:47" ht="13.5" x14ac:dyDescent="0.25">
      <c r="A362" s="647" t="e">
        <v>#VALUE!</v>
      </c>
      <c r="B362" s="30" t="e">
        <v>#VALUE!</v>
      </c>
      <c r="C362" s="30" t="e">
        <v>#VALUE!</v>
      </c>
      <c r="D362" s="647" t="s">
        <v>1309</v>
      </c>
      <c r="E362" s="647"/>
      <c r="F362" s="648"/>
      <c r="G362" s="648"/>
      <c r="H362" s="648"/>
      <c r="I362" s="648"/>
      <c r="J362" s="648"/>
      <c r="K362" s="648"/>
      <c r="L362" s="648"/>
      <c r="M362" s="648"/>
      <c r="N362" s="648"/>
      <c r="O362" s="648"/>
      <c r="P362" s="648"/>
      <c r="Q362" s="648"/>
      <c r="R362" s="648"/>
      <c r="S362" s="648"/>
      <c r="T362" s="648"/>
      <c r="U362" s="648"/>
      <c r="V362" s="648"/>
      <c r="W362" s="648"/>
      <c r="X362" s="4047"/>
      <c r="Y362" s="4044"/>
      <c r="Z362" s="4047"/>
      <c r="AA362" s="3183"/>
      <c r="AB362" s="3183"/>
      <c r="AC362" s="3183"/>
      <c r="AD362" s="70">
        <f>+F363-G363</f>
        <v>94</v>
      </c>
      <c r="AE362" s="264">
        <f>IF(G363=0,0,IF(AD362&gt;0,ABS(+AD362/G363),-ABS(+AD362/G363)))</f>
        <v>0.15719063545150502</v>
      </c>
      <c r="AF362" s="70">
        <f>+H363-I363</f>
        <v>182</v>
      </c>
      <c r="AG362" s="264">
        <f>IF(I363=0,0,IF(AF362&gt;0,ABS(+AF362/I363),-ABS(+AF362/I363)))</f>
        <v>0.15217391304347827</v>
      </c>
      <c r="AH362" s="70">
        <f>+J363-K363</f>
        <v>344174.50121654477</v>
      </c>
      <c r="AI362" s="264">
        <f>IF(K363=0,0,IF(AH362&gt;0,ABS(+AH362/K363),-ABS(+AH362/K363)))</f>
        <v>9.2067227250641009E-2</v>
      </c>
      <c r="AJ362" s="70">
        <f>+L363-M363</f>
        <v>181029.04000000004</v>
      </c>
      <c r="AK362" s="264">
        <f>IF(M363=0,0,IF(AJ362&gt;0,ABS(+AJ362/M363),-ABS(+AJ362/M363)))</f>
        <v>0.14776951979344974</v>
      </c>
      <c r="AL362" s="70">
        <f>+N363-O363</f>
        <v>31338.51355232764</v>
      </c>
      <c r="AM362" s="264">
        <f>IF(O363=0,0,IF(AL362&gt;0,ABS(+AL362/O363),-ABS(+AL362/O363)))</f>
        <v>1.2288299757793256E-2</v>
      </c>
      <c r="AN362" s="70">
        <f>+P363-Q363</f>
        <v>149690.5264476724</v>
      </c>
      <c r="AO362" s="264">
        <f>IF(Q363=0,0,IF(AN362&gt;0,ABS(+AN362/Q363),-ABS(+AN362/Q363)))</f>
        <v>0.11295731147312639</v>
      </c>
      <c r="AP362" s="70">
        <f>+R363-S363</f>
        <v>126581.22279520544</v>
      </c>
      <c r="AQ362" s="264">
        <f>IF(S363=0,0,IF(AP362&gt;0,ABS(+AP362/S363),-ABS(+AP362/S363)))</f>
        <v>19.25439348527021</v>
      </c>
      <c r="AR362" s="70">
        <f>+T363-U363</f>
        <v>-6243.2443443261436</v>
      </c>
      <c r="AS362" s="264">
        <f>IF(U363=0,0,IF(AR362&gt;0,ABS(+AR362/U363),-ABS(+AR362/U363)))</f>
        <v>-1.86733802911918E-2</v>
      </c>
      <c r="AT362" s="70">
        <f>+V363-W363</f>
        <v>29352.547996793175</v>
      </c>
      <c r="AU362" s="264">
        <f>IF(W363=0,0,IF(AT362&gt;0,ABS(+AT362/W363),-ABS(+AT362/W363)))</f>
        <v>1.7617423931663205E-2</v>
      </c>
    </row>
    <row r="363" spans="1:47" ht="13.5" x14ac:dyDescent="0.25">
      <c r="A363" s="649">
        <v>6110</v>
      </c>
      <c r="B363" s="30" t="s">
        <v>1957</v>
      </c>
      <c r="C363" s="30" t="s">
        <v>1309</v>
      </c>
      <c r="D363" s="649" t="s">
        <v>4017</v>
      </c>
      <c r="E363" s="723"/>
      <c r="F363" s="656">
        <f>SUM(F367:F369)</f>
        <v>692</v>
      </c>
      <c r="G363" s="651">
        <f>SUM(G367:G369)</f>
        <v>598</v>
      </c>
      <c r="H363" s="654">
        <f t="shared" ref="H363:O363" si="454">SUM(H367:H369)</f>
        <v>1378</v>
      </c>
      <c r="I363" s="690">
        <f t="shared" si="454"/>
        <v>1196</v>
      </c>
      <c r="J363" s="654">
        <f>SUM(J367:J369)</f>
        <v>4082470</v>
      </c>
      <c r="K363" s="651">
        <f t="shared" si="454"/>
        <v>3738295.4987834552</v>
      </c>
      <c r="L363" s="654">
        <f t="shared" si="454"/>
        <v>1406106.04</v>
      </c>
      <c r="M363" s="651">
        <f t="shared" si="454"/>
        <v>1225077</v>
      </c>
      <c r="N363" s="654">
        <f t="shared" si="454"/>
        <v>2581611.0630523278</v>
      </c>
      <c r="O363" s="673">
        <f t="shared" si="454"/>
        <v>2550272.5495000002</v>
      </c>
      <c r="P363" s="650">
        <f>+L363-N363</f>
        <v>-1175505.0230523278</v>
      </c>
      <c r="Q363" s="652">
        <f>+M363-O363</f>
        <v>-1325195.5495000002</v>
      </c>
      <c r="R363" s="654">
        <f>SUM(R367:R369)</f>
        <v>133155.37029520544</v>
      </c>
      <c r="S363" s="651">
        <f t="shared" ref="S363:U363" si="455">SUM(S367:S369)</f>
        <v>6574.1475</v>
      </c>
      <c r="T363" s="654">
        <f t="shared" si="455"/>
        <v>328096.02615567384</v>
      </c>
      <c r="U363" s="651">
        <f t="shared" si="455"/>
        <v>334339.27049999998</v>
      </c>
      <c r="V363" s="650">
        <f>+P363-R363-T363</f>
        <v>-1636756.4195032071</v>
      </c>
      <c r="W363" s="653">
        <f>+Q363-S363-U363</f>
        <v>-1666108.9675000003</v>
      </c>
      <c r="X363" s="4047"/>
      <c r="Y363" s="4044"/>
      <c r="Z363" s="4047"/>
      <c r="AA363" s="3183"/>
      <c r="AB363" s="3183"/>
      <c r="AC363" s="3183"/>
      <c r="AD363" s="261">
        <f>+F364-G364</f>
        <v>94</v>
      </c>
      <c r="AE363" s="262">
        <f>IF(G364=0,0,IF(AD363&gt;0,ABS(+AD363/G364),-ABS(+AD363/G364)))</f>
        <v>0.15719063545150502</v>
      </c>
      <c r="AF363" s="18">
        <f>+H364-I364</f>
        <v>182</v>
      </c>
      <c r="AG363" s="262">
        <f>IF(I364=0,0,IF(AF363&gt;0,ABS(+AF363/I364),-ABS(+AF363/I364)))</f>
        <v>0.15217391304347827</v>
      </c>
      <c r="AH363" s="18">
        <f>+J364-K364</f>
        <v>344174.50121654477</v>
      </c>
      <c r="AI363" s="262">
        <f>IF(K364=0,0,IF(AH363&gt;0,ABS(+AH363/K364),-ABS(+AH363/K364)))</f>
        <v>9.2067227250641009E-2</v>
      </c>
      <c r="AJ363" s="18">
        <f>+L364-M364</f>
        <v>181029.04000000004</v>
      </c>
      <c r="AK363" s="262">
        <f>IF(M364=0,0,IF(AJ363&gt;0,ABS(+AJ363/M364),-ABS(+AJ363/M364)))</f>
        <v>0.14776951979344974</v>
      </c>
      <c r="AL363" s="18">
        <f>+N364-O364</f>
        <v>31338.51355232764</v>
      </c>
      <c r="AM363" s="262">
        <f>IF(O364=0,0,IF(AL363&gt;0,ABS(+AL363/O364),-ABS(+AL363/O364)))</f>
        <v>1.2288299757793256E-2</v>
      </c>
      <c r="AN363" s="18">
        <f>+P364-Q364</f>
        <v>149690.5264476724</v>
      </c>
      <c r="AO363" s="262">
        <f>IF(Q364=0,0,IF(AN363&gt;0,ABS(+AN363/Q364),-ABS(+AN363/Q364)))</f>
        <v>0.11295731147312639</v>
      </c>
      <c r="AP363" s="18">
        <f>+R364-S364</f>
        <v>126581.22279520544</v>
      </c>
      <c r="AQ363" s="262">
        <f>IF(S364=0,0,IF(AP363&gt;0,ABS(+AP363/S364),-ABS(+AP363/S364)))</f>
        <v>19.25439348527021</v>
      </c>
      <c r="AR363" s="18">
        <f>+T364-U364</f>
        <v>-6243.2443443261436</v>
      </c>
      <c r="AS363" s="262">
        <f>IF(U364=0,0,IF(AR363&gt;0,ABS(+AR363/U364),-ABS(+AR363/U364)))</f>
        <v>-1.86733802911918E-2</v>
      </c>
      <c r="AT363" s="18">
        <f>+V364-W364</f>
        <v>29352.547996793175</v>
      </c>
      <c r="AU363" s="263">
        <f>IF(W364=0,0,IF(AT363&gt;0,ABS(+AT363/W364),-ABS(+AT363/W364)))</f>
        <v>1.7617423931663205E-2</v>
      </c>
    </row>
    <row r="364" spans="1:47" ht="13.5" x14ac:dyDescent="0.25">
      <c r="A364" s="659" t="e">
        <v>#VALUE!</v>
      </c>
      <c r="B364" s="30" t="e">
        <v>#VALUE!</v>
      </c>
      <c r="C364" s="30" t="e">
        <v>#VALUE!</v>
      </c>
      <c r="D364" s="659" t="s">
        <v>2608</v>
      </c>
      <c r="E364" s="723"/>
      <c r="F364" s="660">
        <f>+'17HPM_DATA_INPUT'!D220</f>
        <v>692</v>
      </c>
      <c r="G364" s="664">
        <f>+'17HPM_DATA_INPUT'!E220</f>
        <v>598</v>
      </c>
      <c r="H364" s="661">
        <f>SUM(H363)</f>
        <v>1378</v>
      </c>
      <c r="I364" s="665">
        <f t="shared" ref="I364:O364" si="456">SUM(I363)</f>
        <v>1196</v>
      </c>
      <c r="J364" s="661">
        <f t="shared" si="456"/>
        <v>4082470</v>
      </c>
      <c r="K364" s="665">
        <f t="shared" si="456"/>
        <v>3738295.4987834552</v>
      </c>
      <c r="L364" s="661">
        <f t="shared" si="456"/>
        <v>1406106.04</v>
      </c>
      <c r="M364" s="665">
        <f t="shared" si="456"/>
        <v>1225077</v>
      </c>
      <c r="N364" s="661">
        <f t="shared" si="456"/>
        <v>2581611.0630523278</v>
      </c>
      <c r="O364" s="665">
        <f t="shared" si="456"/>
        <v>2550272.5495000002</v>
      </c>
      <c r="P364" s="661">
        <f>+L364-N364</f>
        <v>-1175505.0230523278</v>
      </c>
      <c r="Q364" s="665">
        <f>+M364-O364</f>
        <v>-1325195.5495000002</v>
      </c>
      <c r="R364" s="661">
        <f t="shared" ref="R364" si="457">SUM(R363)</f>
        <v>133155.37029520544</v>
      </c>
      <c r="S364" s="665">
        <f t="shared" ref="S364" si="458">SUM(S363)</f>
        <v>6574.1475</v>
      </c>
      <c r="T364" s="661">
        <f t="shared" ref="T364" si="459">SUM(T363)</f>
        <v>328096.02615567384</v>
      </c>
      <c r="U364" s="665">
        <f t="shared" ref="U364" si="460">SUM(U363)</f>
        <v>334339.27049999998</v>
      </c>
      <c r="V364" s="661">
        <f>+P364-R364-T364</f>
        <v>-1636756.4195032071</v>
      </c>
      <c r="W364" s="663">
        <f>+Q364-S364-U364</f>
        <v>-1666108.9675000003</v>
      </c>
      <c r="X364" s="4047"/>
      <c r="Y364" s="4044"/>
      <c r="Z364" s="4047"/>
      <c r="AA364" s="3183"/>
      <c r="AB364" s="3183"/>
      <c r="AC364" s="3183"/>
      <c r="AD364" s="2"/>
      <c r="AE364" s="252"/>
      <c r="AF364" s="2"/>
      <c r="AG364" s="252"/>
      <c r="AH364" s="2"/>
      <c r="AI364" s="252"/>
      <c r="AJ364" s="2"/>
      <c r="AK364" s="252"/>
      <c r="AL364" s="2"/>
      <c r="AM364" s="252"/>
      <c r="AN364" s="2"/>
      <c r="AO364" s="252"/>
      <c r="AP364" s="2"/>
      <c r="AQ364" s="252"/>
      <c r="AR364" s="2"/>
      <c r="AS364" s="252"/>
      <c r="AT364" s="2"/>
      <c r="AU364" s="252"/>
    </row>
    <row r="365" spans="1:47" ht="13.5" x14ac:dyDescent="0.25">
      <c r="A365" s="649" t="e">
        <v>#VALUE!</v>
      </c>
      <c r="B365" s="30" t="e">
        <v>#VALUE!</v>
      </c>
      <c r="C365" s="30" t="e">
        <v>#VALUE!</v>
      </c>
      <c r="D365" s="649"/>
      <c r="E365" s="723"/>
      <c r="F365" s="666"/>
      <c r="G365" s="666"/>
      <c r="H365" s="666"/>
      <c r="I365" s="666"/>
      <c r="J365" s="666"/>
      <c r="K365" s="666"/>
      <c r="L365" s="666"/>
      <c r="M365" s="666"/>
      <c r="N365" s="666"/>
      <c r="O365" s="666"/>
      <c r="P365" s="667"/>
      <c r="Q365" s="652"/>
      <c r="R365" s="666"/>
      <c r="S365" s="666"/>
      <c r="T365" s="667"/>
      <c r="U365" s="652"/>
      <c r="V365" s="666"/>
      <c r="W365" s="668"/>
      <c r="X365" s="4047"/>
      <c r="Y365" s="4044"/>
      <c r="Z365" s="4047"/>
      <c r="AA365" s="3183"/>
      <c r="AB365" s="3183"/>
      <c r="AC365" s="3183"/>
      <c r="AD365" s="261">
        <f>+F366-G366</f>
        <v>94</v>
      </c>
      <c r="AE365" s="262">
        <f>IF(G366=0,0,IF(AD365&gt;0,ABS(+AD365/G366),-ABS(+AD365/G366)))</f>
        <v>0.15719063545150502</v>
      </c>
      <c r="AF365" s="18">
        <f>+H366-I366</f>
        <v>182</v>
      </c>
      <c r="AG365" s="262">
        <f>IF(I366=0,0,IF(AF365&gt;0,ABS(+AF365/I366),-ABS(+AF365/I366)))</f>
        <v>0.15217391304347827</v>
      </c>
      <c r="AH365" s="18">
        <f>+J366-K366</f>
        <v>344174.50121654477</v>
      </c>
      <c r="AI365" s="262">
        <f>IF(K366=0,0,IF(AH365&gt;0,ABS(+AH365/K366),-ABS(+AH365/K366)))</f>
        <v>9.2067227250641009E-2</v>
      </c>
      <c r="AJ365" s="18">
        <f>+L366-M366</f>
        <v>181029.04000000004</v>
      </c>
      <c r="AK365" s="262">
        <f>IF(M366=0,0,IF(AJ365&gt;0,ABS(+AJ365/M366),-ABS(+AJ365/M366)))</f>
        <v>0.14776951979344974</v>
      </c>
      <c r="AL365" s="18">
        <f>+N366-O366</f>
        <v>31338.51355232764</v>
      </c>
      <c r="AM365" s="262">
        <f>IF(O366=0,0,IF(AL365&gt;0,ABS(+AL365/O366),-ABS(+AL365/O366)))</f>
        <v>1.2288299757793256E-2</v>
      </c>
      <c r="AN365" s="18">
        <f>+P366-Q366</f>
        <v>149690.5264476724</v>
      </c>
      <c r="AO365" s="262">
        <f>IF(Q366=0,0,IF(AN365&gt;0,ABS(+AN365/Q366),-ABS(+AN365/Q366)))</f>
        <v>0.11295731147312639</v>
      </c>
      <c r="AP365" s="18">
        <f>+R366-S366</f>
        <v>126581.22279520544</v>
      </c>
      <c r="AQ365" s="262">
        <f>IF(S366=0,0,IF(AP365&gt;0,ABS(+AP365/S366),-ABS(+AP365/S366)))</f>
        <v>19.25439348527021</v>
      </c>
      <c r="AR365" s="18">
        <f>+T366-U366</f>
        <v>-6243.2443443261436</v>
      </c>
      <c r="AS365" s="262">
        <f>IF(U366=0,0,IF(AR365&gt;0,ABS(+AR365/U366),-ABS(+AR365/U366)))</f>
        <v>-1.86733802911918E-2</v>
      </c>
      <c r="AT365" s="18">
        <f>+V366-W366</f>
        <v>29352.547996793175</v>
      </c>
      <c r="AU365" s="263">
        <f>IF(W366=0,0,IF(AT365&gt;0,ABS(+AT365/W366),-ABS(+AT365/W366)))</f>
        <v>1.7617423931663205E-2</v>
      </c>
    </row>
    <row r="366" spans="1:47" ht="13.5" x14ac:dyDescent="0.25">
      <c r="A366" s="659" t="e">
        <v>#VALUE!</v>
      </c>
      <c r="B366" s="30" t="e">
        <v>#VALUE!</v>
      </c>
      <c r="C366" s="30" t="e">
        <v>#VALUE!</v>
      </c>
      <c r="D366" s="659" t="s">
        <v>1311</v>
      </c>
      <c r="E366" s="724"/>
      <c r="F366" s="669">
        <f>F364</f>
        <v>692</v>
      </c>
      <c r="G366" s="682">
        <f t="shared" ref="G366:O366" si="461">G364</f>
        <v>598</v>
      </c>
      <c r="H366" s="661">
        <f t="shared" si="461"/>
        <v>1378</v>
      </c>
      <c r="I366" s="665">
        <f t="shared" si="461"/>
        <v>1196</v>
      </c>
      <c r="J366" s="661">
        <f t="shared" si="461"/>
        <v>4082470</v>
      </c>
      <c r="K366" s="665">
        <f t="shared" si="461"/>
        <v>3738295.4987834552</v>
      </c>
      <c r="L366" s="661">
        <f t="shared" si="461"/>
        <v>1406106.04</v>
      </c>
      <c r="M366" s="665">
        <f t="shared" si="461"/>
        <v>1225077</v>
      </c>
      <c r="N366" s="661">
        <f t="shared" si="461"/>
        <v>2581611.0630523278</v>
      </c>
      <c r="O366" s="665">
        <f t="shared" si="461"/>
        <v>2550272.5495000002</v>
      </c>
      <c r="P366" s="661">
        <f>+L366-N366</f>
        <v>-1175505.0230523278</v>
      </c>
      <c r="Q366" s="665">
        <f>+M366-O366</f>
        <v>-1325195.5495000002</v>
      </c>
      <c r="R366" s="661">
        <f>R364</f>
        <v>133155.37029520544</v>
      </c>
      <c r="S366" s="665">
        <f>S364</f>
        <v>6574.1475</v>
      </c>
      <c r="T366" s="661">
        <f>T364</f>
        <v>328096.02615567384</v>
      </c>
      <c r="U366" s="665">
        <f>U364</f>
        <v>334339.27049999998</v>
      </c>
      <c r="V366" s="661">
        <f>+P366-R366-T366</f>
        <v>-1636756.4195032071</v>
      </c>
      <c r="W366" s="663">
        <f>+Q366-S366-U366</f>
        <v>-1666108.9675000003</v>
      </c>
      <c r="X366" s="4047"/>
      <c r="Y366" s="4035"/>
      <c r="Z366" s="4041"/>
      <c r="AA366" s="3179"/>
      <c r="AB366" s="3179"/>
      <c r="AC366" s="3179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</row>
    <row r="367" spans="1:47" ht="13.5" x14ac:dyDescent="0.25">
      <c r="A367" s="679">
        <v>6110</v>
      </c>
      <c r="B367" s="30" t="s">
        <v>1957</v>
      </c>
      <c r="C367" s="30" t="s">
        <v>1309</v>
      </c>
      <c r="D367" s="679" t="s">
        <v>1975</v>
      </c>
      <c r="E367" s="727" t="s">
        <v>675</v>
      </c>
      <c r="F367" s="763">
        <f>+'17HPM_DATA_INPUT'!D219</f>
        <v>692</v>
      </c>
      <c r="G367" s="764">
        <f>+'17HPM_DATA_INPUT'!E219</f>
        <v>598</v>
      </c>
      <c r="H367" s="765">
        <f>+'17HPM_DATA_INPUT'!F219</f>
        <v>1378</v>
      </c>
      <c r="I367" s="692">
        <f>+'17HPM_DATA_INPUT'!G219</f>
        <v>1196</v>
      </c>
      <c r="J367" s="693">
        <f>+'17HPM_DATA_INPUT'!H219</f>
        <v>239990</v>
      </c>
      <c r="K367" s="692">
        <f>+'17HPM_DATA_INPUT'!I219</f>
        <v>203700</v>
      </c>
      <c r="L367" s="693">
        <f>+'17HPM_DATA_INPUT'!J219</f>
        <v>65865</v>
      </c>
      <c r="M367" s="692">
        <f>+'17HPM_DATA_INPUT'!K219</f>
        <v>62902</v>
      </c>
      <c r="N367" s="693">
        <f>+'17HPM_DATA_INPUT'!L219</f>
        <v>154071</v>
      </c>
      <c r="O367" s="692">
        <f>+'17HPM_DATA_INPUT'!M219</f>
        <v>118792</v>
      </c>
      <c r="P367" s="694">
        <f t="shared" ref="P367" si="462">+L367-N367</f>
        <v>-88206</v>
      </c>
      <c r="Q367" s="695">
        <f t="shared" ref="Q367" si="463">+M367-O367</f>
        <v>-55890</v>
      </c>
      <c r="R367" s="693">
        <f>+'17HPM_DATA_INPUT'!P219</f>
        <v>7947</v>
      </c>
      <c r="S367" s="692">
        <f>+'17HPM_DATA_INPUT'!Q219</f>
        <v>306</v>
      </c>
      <c r="T367" s="693">
        <f>+'17HPM_DATA_INPUT'!R219</f>
        <v>19581</v>
      </c>
      <c r="U367" s="692">
        <f>+'17HPM_DATA_INPUT'!S219</f>
        <v>15574</v>
      </c>
      <c r="V367" s="694">
        <f t="shared" ref="V367" si="464">+P367-R367-T367</f>
        <v>-115734</v>
      </c>
      <c r="W367" s="696">
        <f t="shared" ref="W367" si="465">+Q367-S367-U367</f>
        <v>-71770</v>
      </c>
      <c r="X367" s="4048"/>
      <c r="Y367" s="4044" t="s">
        <v>1200</v>
      </c>
      <c r="Z367" s="4047"/>
      <c r="AA367" s="3183"/>
      <c r="AB367" s="3183"/>
      <c r="AC367" s="3183"/>
      <c r="AD367" s="870">
        <f>+F368-G368</f>
        <v>0</v>
      </c>
      <c r="AE367" s="871">
        <f>IF(G368=0,0,IF(AD367&gt;0,ABS(+AD367/G368),-ABS(+AD367/G368)))</f>
        <v>0</v>
      </c>
      <c r="AF367" s="870">
        <f>+H368-I368</f>
        <v>0</v>
      </c>
      <c r="AG367" s="871">
        <f>IF(I368=0,0,IF(AF367&gt;0,ABS(+AF367/I368),-ABS(+AF367/I368)))</f>
        <v>0</v>
      </c>
      <c r="AH367" s="870">
        <f>+J368-K368</f>
        <v>307884.50121654477</v>
      </c>
      <c r="AI367" s="871">
        <f>IF(K368=0,0,IF(AH367&gt;0,ABS(+AH367/K368),-ABS(+AH367/K368)))</f>
        <v>8.7106007270849842E-2</v>
      </c>
      <c r="AJ367" s="870">
        <f>+L368-M368</f>
        <v>178066.04000000004</v>
      </c>
      <c r="AK367" s="871">
        <f>IF(M368=0,0,IF(AJ367&gt;0,ABS(+AJ367/M368),-ABS(+AJ367/M368)))</f>
        <v>0.15321792329038228</v>
      </c>
      <c r="AL367" s="870">
        <f>+N368-O368</f>
        <v>-3940.4864476723596</v>
      </c>
      <c r="AM367" s="871">
        <f>IF(O368=0,0,IF(AL367&gt;0,ABS(+AL367/O368),-ABS(+AL367/O368)))</f>
        <v>-1.6206119553301239E-3</v>
      </c>
      <c r="AN367" s="870">
        <f>+P368-Q368</f>
        <v>182006.5264476724</v>
      </c>
      <c r="AO367" s="871">
        <f>IF(Q368=0,0,IF(AN367&gt;0,ABS(+AN367/Q368),-ABS(+AN367/Q368)))</f>
        <v>0.14339063318471088</v>
      </c>
      <c r="AP367" s="870">
        <f>+R368-S368</f>
        <v>118940.22279520544</v>
      </c>
      <c r="AQ367" s="871">
        <f>IF(S368=0,0,IF(AP367&gt;0,ABS(+AP367/S368),-ABS(+AP367/S368)))</f>
        <v>18.975338853338318</v>
      </c>
      <c r="AR367" s="870">
        <f>+T368-U368</f>
        <v>-10250.244344326144</v>
      </c>
      <c r="AS367" s="871">
        <f>IF(U368=0,0,IF(AR367&gt;0,ABS(+AR367/U368),-ABS(+AR367/U368)))</f>
        <v>-3.215608879928513E-2</v>
      </c>
      <c r="AT367" s="870">
        <f>+V368-W368</f>
        <v>73316.547996793175</v>
      </c>
      <c r="AU367" s="871">
        <f>IF(W368=0,0,IF(AT367&gt;0,ABS(+AT367/W368),-ABS(+AT367/W368)))</f>
        <v>4.5985546042167577E-2</v>
      </c>
    </row>
    <row r="368" spans="1:47" ht="13.5" x14ac:dyDescent="0.25">
      <c r="A368" s="2428">
        <v>6110</v>
      </c>
      <c r="B368" s="30" t="s">
        <v>1957</v>
      </c>
      <c r="C368" s="30" t="s">
        <v>1309</v>
      </c>
      <c r="D368" s="2428" t="s">
        <v>1976</v>
      </c>
      <c r="E368" s="2486" t="s">
        <v>676</v>
      </c>
      <c r="F368" s="701">
        <f>+VLOOKUP(A368,'17NM_Clinic Revenue'!$C$10:$K$85,9,FALSE)</f>
        <v>0</v>
      </c>
      <c r="G368" s="702">
        <f>+VLOOKUP(A368,'17NM_Clinic Revenue'!$C$96:$K$170,9,FALSE)</f>
        <v>0</v>
      </c>
      <c r="H368" s="701">
        <v>0</v>
      </c>
      <c r="I368" s="702">
        <v>0</v>
      </c>
      <c r="J368" s="701">
        <f>+VLOOKUP(A368,'17NM_Clinic Revenue'!$C$10:$K$85,5,FALSE)</f>
        <v>3842480</v>
      </c>
      <c r="K368" s="702">
        <f>+VLOOKUP(A368,'17NM_Clinic Revenue'!$C$96:$K$170,5,FALSE)</f>
        <v>3534595.4987834552</v>
      </c>
      <c r="L368" s="701">
        <f>+VLOOKUP(A368,'17NM_Clinic Revenue'!$C$10:$K$85,8,FALSE)</f>
        <v>1340241.04</v>
      </c>
      <c r="M368" s="702">
        <f>+VLOOKUP(A368,'17NM_Clinic Revenue'!$C$96:$K$170,8,FALSE)</f>
        <v>1162175</v>
      </c>
      <c r="N368" s="701">
        <f>+SUMIF('17NM_Flex Cost'!$C$7:$C$122,A368,'17NM_Flex Cost'!$E$7:$E$122)</f>
        <v>2427540.0630523278</v>
      </c>
      <c r="O368" s="702">
        <f>+SUMIF('17NM_Flex Cost'!$M$7:$M$122,A368,'17NM_Flex Cost'!$O$7:$O$122)</f>
        <v>2431480.5495000002</v>
      </c>
      <c r="P368" s="701">
        <f>+L368-N368</f>
        <v>-1087299.0230523278</v>
      </c>
      <c r="Q368" s="702">
        <f>+M368-O368</f>
        <v>-1269305.5495000002</v>
      </c>
      <c r="R368" s="701">
        <f>+SUMIF('17NM_Flex Cost'!$C$7:$C$122,A368,'17NM_Flex Cost'!$F$7:$F$122)</f>
        <v>125208.37029520544</v>
      </c>
      <c r="S368" s="702">
        <f>+SUMIF('17NM_Flex Cost'!$M$7:$M$122,A368,'17NM_Flex Cost'!$P$7:$P$122)</f>
        <v>6268.1475</v>
      </c>
      <c r="T368" s="701">
        <f>+SUMIF('17NM_Flex Cost'!$C$7:$C$122,A368,'17NM_Flex Cost'!$G$7:$G$122)</f>
        <v>308515.02615567384</v>
      </c>
      <c r="U368" s="702">
        <f>+SUMIF('17NM_Flex Cost'!$M$7:$M$122,A368,'17NM_Flex Cost'!$Q$7:$Q$122)</f>
        <v>318765.27049999998</v>
      </c>
      <c r="V368" s="701">
        <f>+P368-R368-T368</f>
        <v>-1521022.4195032071</v>
      </c>
      <c r="W368" s="703">
        <f>+Q368-S368-U368</f>
        <v>-1594338.9675000003</v>
      </c>
      <c r="X368" s="4048"/>
      <c r="Y368" s="4035"/>
      <c r="Z368" s="4041"/>
      <c r="AA368" s="3179">
        <f>+'17NM_PLRecon'!S89-'Departmental PL'!V368</f>
        <v>0</v>
      </c>
      <c r="AB368" s="3179">
        <f>+'17NM_PLRecon'!T89-'Departmental PL'!W368</f>
        <v>0</v>
      </c>
      <c r="AC368" s="3179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</row>
    <row r="369" spans="1:47" ht="13.5" x14ac:dyDescent="0.25">
      <c r="A369" s="2428">
        <v>6110.1</v>
      </c>
      <c r="B369" s="30" t="s">
        <v>1957</v>
      </c>
      <c r="C369" s="30" t="s">
        <v>1309</v>
      </c>
      <c r="D369" s="2428" t="s">
        <v>1977</v>
      </c>
      <c r="E369" s="2486"/>
      <c r="F369" s="701">
        <f>+VLOOKUP(A369,'17NM_Clinic Revenue'!$C$10:$K$85,9,FALSE)</f>
        <v>0</v>
      </c>
      <c r="G369" s="702">
        <f>+VLOOKUP(A369,'17NM_Clinic Revenue'!$C$96:$K$170,9,FALSE)</f>
        <v>0</v>
      </c>
      <c r="H369" s="701">
        <v>0</v>
      </c>
      <c r="I369" s="702">
        <v>0</v>
      </c>
      <c r="J369" s="701">
        <f>+VLOOKUP(A369,'17NM_Clinic Revenue'!$C$10:$K$85,5,FALSE)</f>
        <v>0</v>
      </c>
      <c r="K369" s="702">
        <f>+VLOOKUP(A369,'17NM_Clinic Revenue'!$C$96:$K$170,5,FALSE)</f>
        <v>0</v>
      </c>
      <c r="L369" s="701">
        <f>+VLOOKUP(A369,'17NM_Clinic Revenue'!$C$10:$K$85,8,FALSE)</f>
        <v>0</v>
      </c>
      <c r="M369" s="702">
        <f>+VLOOKUP(A369,'17NM_Clinic Revenue'!$C$96:$K$170,8,FALSE)</f>
        <v>0</v>
      </c>
      <c r="N369" s="701">
        <f>+SUMIF('17NM_Flex Cost'!$C$7:$C$122,A369,'17NM_Flex Cost'!$E$7:$E$122)</f>
        <v>0</v>
      </c>
      <c r="O369" s="702">
        <f>+SUMIF('17NM_Flex Cost'!$M$7:$M$122,A369,'17NM_Flex Cost'!$O$7:$O$122)</f>
        <v>0</v>
      </c>
      <c r="P369" s="701">
        <f>+L369-N369</f>
        <v>0</v>
      </c>
      <c r="Q369" s="702">
        <f>+M369-O369</f>
        <v>0</v>
      </c>
      <c r="R369" s="701">
        <f>+SUMIF('17NM_Flex Cost'!$C$7:$C$122,A369,'17NM_Flex Cost'!$F$7:$F$122)</f>
        <v>0</v>
      </c>
      <c r="S369" s="702">
        <f>+SUMIF('17NM_Flex Cost'!$M$7:$M$122,A369,'17NM_Flex Cost'!$P$7:$P$122)</f>
        <v>0</v>
      </c>
      <c r="T369" s="701">
        <f>+SUMIF('17NM_Flex Cost'!$C$7:$C$122,A369,'17NM_Flex Cost'!$G$7:$G$122)</f>
        <v>0</v>
      </c>
      <c r="U369" s="702">
        <f>+SUMIF('17NM_Flex Cost'!$M$7:$M$122,A369,'17NM_Flex Cost'!$Q$7:$Q$122)</f>
        <v>0</v>
      </c>
      <c r="V369" s="701">
        <f>+P369-R369-T369</f>
        <v>0</v>
      </c>
      <c r="W369" s="703">
        <f>+Q369-S369-U369</f>
        <v>0</v>
      </c>
      <c r="X369" s="4048"/>
      <c r="Y369" s="4035"/>
      <c r="Z369" s="4041"/>
      <c r="AA369" s="3179">
        <f>+'17NM_PLRecon'!S90-'Departmental PL'!V369</f>
        <v>0</v>
      </c>
      <c r="AB369" s="3179">
        <f>+'17NM_PLRecon'!T90-'Departmental PL'!W369</f>
        <v>0</v>
      </c>
      <c r="AC369" s="3179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</row>
    <row r="370" spans="1:47" ht="13.5" x14ac:dyDescent="0.25">
      <c r="A370" s="705" t="e">
        <v>#VALUE!</v>
      </c>
      <c r="B370" s="30" t="e">
        <v>#VALUE!</v>
      </c>
      <c r="C370" s="30" t="e">
        <v>#VALUE!</v>
      </c>
      <c r="D370" s="705"/>
      <c r="E370" s="705"/>
      <c r="F370" s="159"/>
      <c r="G370" s="159"/>
      <c r="H370" s="687"/>
      <c r="I370" s="687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4041"/>
      <c r="Y370" s="4044"/>
      <c r="Z370" s="4047"/>
      <c r="AA370" s="3183"/>
      <c r="AB370" s="3183"/>
      <c r="AC370" s="3183"/>
      <c r="AD370" s="2"/>
      <c r="AE370" s="252"/>
      <c r="AF370" s="2"/>
      <c r="AG370" s="252"/>
      <c r="AH370" s="2"/>
      <c r="AI370" s="252"/>
      <c r="AJ370" s="2"/>
      <c r="AK370" s="252"/>
      <c r="AL370" s="2"/>
      <c r="AM370" s="252"/>
      <c r="AN370" s="2"/>
      <c r="AO370" s="252"/>
      <c r="AP370" s="2"/>
      <c r="AQ370" s="252"/>
      <c r="AR370" s="2"/>
      <c r="AS370" s="252"/>
      <c r="AT370" s="2"/>
      <c r="AU370" s="252"/>
    </row>
    <row r="371" spans="1:47" ht="13.5" x14ac:dyDescent="0.25">
      <c r="A371" s="647" t="e">
        <v>#VALUE!</v>
      </c>
      <c r="B371" s="30" t="e">
        <v>#VALUE!</v>
      </c>
      <c r="C371" s="30" t="e">
        <v>#VALUE!</v>
      </c>
      <c r="D371" s="647" t="s">
        <v>4135</v>
      </c>
      <c r="E371" s="647"/>
      <c r="F371" s="685"/>
      <c r="G371" s="685"/>
      <c r="H371" s="685"/>
      <c r="I371" s="685"/>
      <c r="J371" s="685"/>
      <c r="K371" s="685"/>
      <c r="L371" s="648"/>
      <c r="M371" s="648"/>
      <c r="N371" s="648"/>
      <c r="O371" s="648"/>
      <c r="P371" s="648"/>
      <c r="Q371" s="648"/>
      <c r="R371" s="648"/>
      <c r="S371" s="648"/>
      <c r="T371" s="648"/>
      <c r="U371" s="648"/>
      <c r="V371" s="648"/>
      <c r="W371" s="648"/>
      <c r="X371" s="4047"/>
      <c r="Y371" s="4044"/>
      <c r="Z371" s="4047"/>
      <c r="AA371" s="3183"/>
      <c r="AB371" s="3183"/>
      <c r="AC371" s="3183"/>
      <c r="AD371" s="70">
        <f t="shared" ref="AD371:AD404" si="466">+F372-G372</f>
        <v>554</v>
      </c>
      <c r="AE371" s="264">
        <f t="shared" ref="AE371:AE404" si="467">IF(G372=0,0,IF(AD371&gt;0,ABS(+AD371/G372),-ABS(+AD371/G372)))</f>
        <v>5.657102011640968E-2</v>
      </c>
      <c r="AF371" s="70">
        <f t="shared" ref="AF371:AF404" si="468">+H372-I372</f>
        <v>1882</v>
      </c>
      <c r="AG371" s="264">
        <f t="shared" ref="AG371:AG404" si="469">IF(I372=0,0,IF(AF371&gt;0,ABS(+AF371/I372),-ABS(+AF371/I372)))</f>
        <v>8.2431781349918964E-2</v>
      </c>
      <c r="AH371" s="70">
        <f t="shared" ref="AH371:AH404" si="470">+J372-K372</f>
        <v>602601</v>
      </c>
      <c r="AI371" s="264">
        <f t="shared" ref="AI371:AI404" si="471">IF(K372=0,0,IF(AH371&gt;0,ABS(+AH371/K372),-ABS(+AH371/K372)))</f>
        <v>0.12846698802547249</v>
      </c>
      <c r="AJ371" s="70">
        <f t="shared" ref="AJ371:AJ404" si="472">+L372-M372</f>
        <v>170662</v>
      </c>
      <c r="AK371" s="264">
        <f t="shared" ref="AK371:AK404" si="473">IF(M372=0,0,IF(AJ371&gt;0,ABS(+AJ371/M372),-ABS(+AJ371/M372)))</f>
        <v>9.9722269779878497E-2</v>
      </c>
      <c r="AL371" s="70">
        <f t="shared" ref="AL371:AL404" si="474">+N372-O372</f>
        <v>414341</v>
      </c>
      <c r="AM371" s="264">
        <f t="shared" ref="AM371:AM404" si="475">IF(O372=0,0,IF(AL371&gt;0,ABS(+AL371/O372),-ABS(+AL371/O372)))</f>
        <v>0.19651804296314004</v>
      </c>
      <c r="AN371" s="70">
        <f t="shared" ref="AN371:AN404" si="476">+P372-Q372</f>
        <v>-243679</v>
      </c>
      <c r="AO371" s="264">
        <f t="shared" ref="AO371:AO404" si="477">IF(Q372=0,0,IF(AN371&gt;0,ABS(+AN371/Q372),-ABS(+AN371/Q372)))</f>
        <v>-0.61374071564758126</v>
      </c>
      <c r="AP371" s="70">
        <f t="shared" ref="AP371:AP404" si="478">+R372-S372</f>
        <v>134681</v>
      </c>
      <c r="AQ371" s="264">
        <f t="shared" ref="AQ371:AQ404" si="479">IF(S372=0,0,IF(AP371&gt;0,ABS(+AP371/S372),-ABS(+AP371/S372)))</f>
        <v>0.14249952123140341</v>
      </c>
      <c r="AR371" s="70">
        <f t="shared" ref="AR371:AR404" si="480">+T372-U372</f>
        <v>60528</v>
      </c>
      <c r="AS371" s="264">
        <f t="shared" ref="AS371:AS404" si="481">IF(U372=0,0,IF(AR371&gt;0,ABS(+AR371/U372),-ABS(+AR371/U372)))</f>
        <v>5.842860190495313E-2</v>
      </c>
      <c r="AT371" s="70">
        <f t="shared" ref="AT371:AT404" si="482">+V372-W372</f>
        <v>-438888</v>
      </c>
      <c r="AU371" s="264">
        <f t="shared" ref="AU371:AU404" si="483">IF(W372=0,0,IF(AT371&gt;0,ABS(+AT371/W372),-ABS(+AT371/W372)))</f>
        <v>-0.18455382294206768</v>
      </c>
    </row>
    <row r="372" spans="1:47" ht="13.5" x14ac:dyDescent="0.25">
      <c r="A372" s="649">
        <v>7000</v>
      </c>
      <c r="B372" s="30" t="s">
        <v>2907</v>
      </c>
      <c r="C372" s="30" t="s">
        <v>283</v>
      </c>
      <c r="D372" s="649" t="s">
        <v>1225</v>
      </c>
      <c r="E372" s="723"/>
      <c r="F372" s="656">
        <f>+'17HPM_DATA_INPUT'!D224</f>
        <v>10347</v>
      </c>
      <c r="G372" s="651">
        <f>+'17HPM_DATA_INPUT'!E224</f>
        <v>9793</v>
      </c>
      <c r="H372" s="654">
        <f>+'17HPM_DATA_INPUT'!F224</f>
        <v>24713</v>
      </c>
      <c r="I372" s="690">
        <f>+'17HPM_DATA_INPUT'!G224</f>
        <v>22831</v>
      </c>
      <c r="J372" s="654">
        <f>+'17HPM_DATA_INPUT'!H224</f>
        <v>5293308</v>
      </c>
      <c r="K372" s="651">
        <f>+'17HPM_DATA_INPUT'!I224</f>
        <v>4690707</v>
      </c>
      <c r="L372" s="654">
        <f>+'17HPM_DATA_INPUT'!J224</f>
        <v>1882035</v>
      </c>
      <c r="M372" s="651">
        <f>+'17HPM_DATA_INPUT'!K224</f>
        <v>1711373</v>
      </c>
      <c r="N372" s="654">
        <f>+'17HPM_DATA_INPUT'!L224</f>
        <v>2522753</v>
      </c>
      <c r="O372" s="673">
        <f>+'17HPM_DATA_INPUT'!M224</f>
        <v>2108412</v>
      </c>
      <c r="P372" s="650">
        <f t="shared" ref="P372:P396" si="484">+L372-N372</f>
        <v>-640718</v>
      </c>
      <c r="Q372" s="652">
        <f t="shared" ref="Q372:Q396" si="485">+M372-O372</f>
        <v>-397039</v>
      </c>
      <c r="R372" s="654">
        <f>+'17HPM_DATA_INPUT'!P224</f>
        <v>1079814</v>
      </c>
      <c r="S372" s="651">
        <f>+'17HPM_DATA_INPUT'!Q224</f>
        <v>945133</v>
      </c>
      <c r="T372" s="654">
        <f>+'17HPM_DATA_INPUT'!R224</f>
        <v>1096459</v>
      </c>
      <c r="U372" s="651">
        <f>+'17HPM_DATA_INPUT'!S224</f>
        <v>1035931</v>
      </c>
      <c r="V372" s="650">
        <f t="shared" ref="V372:V396" si="486">+P372-R372-T372</f>
        <v>-2816991</v>
      </c>
      <c r="W372" s="653">
        <f t="shared" ref="W372:W396" si="487">+Q372-S372-U372</f>
        <v>-2378103</v>
      </c>
      <c r="X372" s="4047"/>
      <c r="Y372" s="4044"/>
      <c r="Z372" s="4047"/>
      <c r="AA372" s="3183"/>
      <c r="AB372" s="3183"/>
      <c r="AC372" s="3183"/>
      <c r="AD372" s="70">
        <f t="shared" si="466"/>
        <v>326</v>
      </c>
      <c r="AE372" s="264">
        <f t="shared" si="467"/>
        <v>2.9660631425711945E-2</v>
      </c>
      <c r="AF372" s="70">
        <f t="shared" si="468"/>
        <v>-120</v>
      </c>
      <c r="AG372" s="264">
        <f t="shared" si="469"/>
        <v>-4.6756282875511394E-3</v>
      </c>
      <c r="AH372" s="70">
        <f t="shared" si="470"/>
        <v>476808</v>
      </c>
      <c r="AI372" s="264">
        <f t="shared" si="471"/>
        <v>8.3129638915176413E-2</v>
      </c>
      <c r="AJ372" s="70">
        <f t="shared" si="472"/>
        <v>56318</v>
      </c>
      <c r="AK372" s="264">
        <f t="shared" si="473"/>
        <v>2.2349760779221604E-2</v>
      </c>
      <c r="AL372" s="70">
        <f t="shared" si="474"/>
        <v>625767</v>
      </c>
      <c r="AM372" s="264">
        <f t="shared" si="475"/>
        <v>0.26271184305980977</v>
      </c>
      <c r="AN372" s="70">
        <f t="shared" si="476"/>
        <v>-569449</v>
      </c>
      <c r="AO372" s="264">
        <f t="shared" si="477"/>
        <v>-4.1295541567558161</v>
      </c>
      <c r="AP372" s="70">
        <f t="shared" si="478"/>
        <v>58050</v>
      </c>
      <c r="AQ372" s="264">
        <f t="shared" si="479"/>
        <v>0.13045149024816122</v>
      </c>
      <c r="AR372" s="70">
        <f t="shared" si="480"/>
        <v>101520</v>
      </c>
      <c r="AS372" s="264">
        <f t="shared" si="481"/>
        <v>0.16629700855400886</v>
      </c>
      <c r="AT372" s="70">
        <f t="shared" si="482"/>
        <v>-729019</v>
      </c>
      <c r="AU372" s="264">
        <f t="shared" si="483"/>
        <v>-0.7945096346767716</v>
      </c>
    </row>
    <row r="373" spans="1:47" ht="13.5" x14ac:dyDescent="0.25">
      <c r="A373" s="649">
        <v>7010</v>
      </c>
      <c r="B373" s="30" t="s">
        <v>2908</v>
      </c>
      <c r="C373" s="30" t="s">
        <v>283</v>
      </c>
      <c r="D373" s="649" t="s">
        <v>1227</v>
      </c>
      <c r="E373" s="723"/>
      <c r="F373" s="656">
        <f>+'17HPM_DATA_INPUT'!D225</f>
        <v>11317</v>
      </c>
      <c r="G373" s="651">
        <f>+'17HPM_DATA_INPUT'!E225</f>
        <v>10991</v>
      </c>
      <c r="H373" s="654">
        <f>+'17HPM_DATA_INPUT'!F225</f>
        <v>25545</v>
      </c>
      <c r="I373" s="690">
        <f>+'17HPM_DATA_INPUT'!G225</f>
        <v>25665</v>
      </c>
      <c r="J373" s="654">
        <f>+'17HPM_DATA_INPUT'!H225</f>
        <v>6212524</v>
      </c>
      <c r="K373" s="651">
        <f>+'17HPM_DATA_INPUT'!I225</f>
        <v>5735716</v>
      </c>
      <c r="L373" s="650">
        <f>+'17HPM_DATA_INPUT'!J225</f>
        <v>2576166</v>
      </c>
      <c r="M373" s="651">
        <f>+'17HPM_DATA_INPUT'!K225</f>
        <v>2519848</v>
      </c>
      <c r="N373" s="654">
        <f>+'17HPM_DATA_INPUT'!L225</f>
        <v>3007719</v>
      </c>
      <c r="O373" s="673">
        <f>+'17HPM_DATA_INPUT'!M225</f>
        <v>2381952</v>
      </c>
      <c r="P373" s="650">
        <f t="shared" si="484"/>
        <v>-431553</v>
      </c>
      <c r="Q373" s="652">
        <f t="shared" si="485"/>
        <v>137896</v>
      </c>
      <c r="R373" s="654">
        <f>+'17HPM_DATA_INPUT'!P225</f>
        <v>503043</v>
      </c>
      <c r="S373" s="651">
        <f>+'17HPM_DATA_INPUT'!Q225</f>
        <v>444993</v>
      </c>
      <c r="T373" s="654">
        <f>+'17HPM_DATA_INPUT'!R225</f>
        <v>711994</v>
      </c>
      <c r="U373" s="651">
        <f>+'17HPM_DATA_INPUT'!S225</f>
        <v>610474</v>
      </c>
      <c r="V373" s="650">
        <f t="shared" si="486"/>
        <v>-1646590</v>
      </c>
      <c r="W373" s="653">
        <f t="shared" si="487"/>
        <v>-917571</v>
      </c>
      <c r="X373" s="4047"/>
      <c r="Y373" s="4044"/>
      <c r="Z373" s="4047"/>
      <c r="AA373" s="3183"/>
      <c r="AB373" s="3183"/>
      <c r="AC373" s="3183"/>
      <c r="AD373" s="70">
        <f>+F375-G375</f>
        <v>1050</v>
      </c>
      <c r="AE373" s="264">
        <f>IF(G375=0,0,IF(AD373&gt;0,ABS(+AD373/G375),-ABS(+AD373/G375)))</f>
        <v>0.23395721925133689</v>
      </c>
      <c r="AF373" s="70">
        <f>+H375-I375</f>
        <v>1893</v>
      </c>
      <c r="AG373" s="264">
        <f>IF(I375=0,0,IF(AF373&gt;0,ABS(+AF373/I375),-ABS(+AF373/I375)))</f>
        <v>0.1675814447592068</v>
      </c>
      <c r="AH373" s="70">
        <f>+J375-K375</f>
        <v>436286</v>
      </c>
      <c r="AI373" s="264">
        <f>IF(K375=0,0,IF(AH373&gt;0,ABS(+AH373/K375),-ABS(+AH373/K375)))</f>
        <v>0.23080105294787315</v>
      </c>
      <c r="AJ373" s="70">
        <f>+L375-M375</f>
        <v>129796</v>
      </c>
      <c r="AK373" s="264">
        <f>IF(M375=0,0,IF(AJ373&gt;0,ABS(+AJ373/M375),-ABS(+AJ373/M375)))</f>
        <v>0.17792460589444825</v>
      </c>
      <c r="AL373" s="70">
        <f>+N375-O375</f>
        <v>234854</v>
      </c>
      <c r="AM373" s="264">
        <f>IF(O375=0,0,IF(AL373&gt;0,ABS(+AL373/O375),-ABS(+AL373/O375)))</f>
        <v>0.28957319967695599</v>
      </c>
      <c r="AN373" s="70">
        <f>+P375-Q375</f>
        <v>-105058</v>
      </c>
      <c r="AO373" s="264">
        <f>IF(Q375=0,0,IF(AN373&gt;0,ABS(+AN373/Q375),-ABS(+AN373/Q375)))</f>
        <v>-1.2885018703624211</v>
      </c>
      <c r="AP373" s="70">
        <f>+R375-S375</f>
        <v>13988</v>
      </c>
      <c r="AQ373" s="264">
        <f>IF(S375=0,0,IF(AP373&gt;0,ABS(+AP373/S375),-ABS(+AP373/S375)))</f>
        <v>0.18156565984345999</v>
      </c>
      <c r="AR373" s="70">
        <f>+T375-U375</f>
        <v>5471</v>
      </c>
      <c r="AS373" s="264">
        <f>IF(U375=0,0,IF(AR373&gt;0,ABS(+AR373/U375),-ABS(+AR373/U375)))</f>
        <v>2.5826217079952227E-2</v>
      </c>
      <c r="AT373" s="70">
        <f>+V375-W375</f>
        <v>-124517</v>
      </c>
      <c r="AU373" s="264">
        <f>IF(W375=0,0,IF(AT373&gt;0,ABS(+AT373/W375),-ABS(+AT373/W375)))</f>
        <v>-0.33615539327511035</v>
      </c>
    </row>
    <row r="374" spans="1:47" ht="13.5" x14ac:dyDescent="0.25">
      <c r="A374" s="649">
        <v>7011</v>
      </c>
      <c r="B374" s="30" t="s">
        <v>2909</v>
      </c>
      <c r="C374" s="30" t="s">
        <v>283</v>
      </c>
      <c r="D374" s="649" t="s">
        <v>3869</v>
      </c>
      <c r="E374" s="723"/>
      <c r="F374" s="656">
        <f>+'17HPM_DATA_INPUT'!D226</f>
        <v>2154</v>
      </c>
      <c r="G374" s="651">
        <f>+'17HPM_DATA_INPUT'!E226</f>
        <v>0</v>
      </c>
      <c r="H374" s="654">
        <f>+'17HPM_DATA_INPUT'!F226</f>
        <v>4211</v>
      </c>
      <c r="I374" s="690">
        <f>+'17HPM_DATA_INPUT'!G226</f>
        <v>0</v>
      </c>
      <c r="J374" s="654">
        <f>+'17HPM_DATA_INPUT'!H226</f>
        <v>1080587</v>
      </c>
      <c r="K374" s="651">
        <f>+'17HPM_DATA_INPUT'!I226</f>
        <v>0</v>
      </c>
      <c r="L374" s="650">
        <f>+'17HPM_DATA_INPUT'!J226</f>
        <v>442842</v>
      </c>
      <c r="M374" s="651">
        <f>+'17HPM_DATA_INPUT'!K226</f>
        <v>0</v>
      </c>
      <c r="N374" s="654">
        <f>+'17HPM_DATA_INPUT'!L226</f>
        <v>144427</v>
      </c>
      <c r="O374" s="673">
        <f>+'17HPM_DATA_INPUT'!M226</f>
        <v>0</v>
      </c>
      <c r="P374" s="650">
        <f t="shared" ref="P374" si="488">+L374-N374</f>
        <v>298415</v>
      </c>
      <c r="Q374" s="652">
        <f t="shared" ref="Q374" si="489">+M374-O374</f>
        <v>0</v>
      </c>
      <c r="R374" s="654">
        <f>+'17HPM_DATA_INPUT'!P226</f>
        <v>1</v>
      </c>
      <c r="S374" s="651">
        <f>+'17HPM_DATA_INPUT'!Q226</f>
        <v>0</v>
      </c>
      <c r="T374" s="654">
        <f>+'17HPM_DATA_INPUT'!R226</f>
        <v>53978</v>
      </c>
      <c r="U374" s="651">
        <f>+'17HPM_DATA_INPUT'!S226</f>
        <v>0</v>
      </c>
      <c r="V374" s="650">
        <f t="shared" ref="V374" si="490">+P374-R374-T374</f>
        <v>244436</v>
      </c>
      <c r="W374" s="653">
        <f t="shared" ref="W374" si="491">+Q374-S374-U374</f>
        <v>0</v>
      </c>
      <c r="X374" s="4047"/>
      <c r="Y374" s="4044" t="s">
        <v>1201</v>
      </c>
      <c r="Z374" s="4047"/>
      <c r="AA374" s="3183"/>
      <c r="AB374" s="3183"/>
      <c r="AC374" s="3183"/>
      <c r="AD374" s="70"/>
      <c r="AE374" s="264"/>
      <c r="AF374" s="70"/>
      <c r="AG374" s="264"/>
      <c r="AH374" s="70"/>
      <c r="AI374" s="264"/>
      <c r="AJ374" s="70"/>
      <c r="AK374" s="264"/>
      <c r="AL374" s="70"/>
      <c r="AM374" s="264"/>
      <c r="AN374" s="70"/>
      <c r="AO374" s="264"/>
      <c r="AP374" s="70"/>
      <c r="AQ374" s="264"/>
      <c r="AR374" s="70"/>
      <c r="AS374" s="264"/>
      <c r="AT374" s="70"/>
      <c r="AU374" s="264"/>
    </row>
    <row r="375" spans="1:47" ht="13.5" x14ac:dyDescent="0.25">
      <c r="A375" s="649">
        <v>7030</v>
      </c>
      <c r="B375" s="30" t="s">
        <v>2911</v>
      </c>
      <c r="C375" s="30" t="s">
        <v>283</v>
      </c>
      <c r="D375" s="649" t="s">
        <v>1229</v>
      </c>
      <c r="E375" s="723"/>
      <c r="F375" s="656">
        <f>+'17HPM_DATA_INPUT'!D227</f>
        <v>5538</v>
      </c>
      <c r="G375" s="651">
        <f>+'17HPM_DATA_INPUT'!E227</f>
        <v>4488</v>
      </c>
      <c r="H375" s="654">
        <f>+'17HPM_DATA_INPUT'!F227</f>
        <v>13189</v>
      </c>
      <c r="I375" s="690">
        <f>+'17HPM_DATA_INPUT'!G227</f>
        <v>11296</v>
      </c>
      <c r="J375" s="654">
        <f>+'17HPM_DATA_INPUT'!H227</f>
        <v>2326598</v>
      </c>
      <c r="K375" s="651">
        <f>+'17HPM_DATA_INPUT'!I227</f>
        <v>1890312</v>
      </c>
      <c r="L375" s="650">
        <f>+'17HPM_DATA_INPUT'!J227</f>
        <v>859296</v>
      </c>
      <c r="M375" s="651">
        <f>+'17HPM_DATA_INPUT'!K227</f>
        <v>729500</v>
      </c>
      <c r="N375" s="654">
        <f>+'17HPM_DATA_INPUT'!L227</f>
        <v>1045889</v>
      </c>
      <c r="O375" s="673">
        <f>+'17HPM_DATA_INPUT'!M227</f>
        <v>811035</v>
      </c>
      <c r="P375" s="650">
        <f t="shared" si="484"/>
        <v>-186593</v>
      </c>
      <c r="Q375" s="652">
        <f t="shared" si="485"/>
        <v>-81535</v>
      </c>
      <c r="R375" s="654">
        <f>+'17HPM_DATA_INPUT'!P227</f>
        <v>91029</v>
      </c>
      <c r="S375" s="651">
        <f>+'17HPM_DATA_INPUT'!Q227</f>
        <v>77041</v>
      </c>
      <c r="T375" s="654">
        <f>+'17HPM_DATA_INPUT'!R227</f>
        <v>217310</v>
      </c>
      <c r="U375" s="651">
        <f>+'17HPM_DATA_INPUT'!S227</f>
        <v>211839</v>
      </c>
      <c r="V375" s="650">
        <f t="shared" si="486"/>
        <v>-494932</v>
      </c>
      <c r="W375" s="653">
        <f t="shared" si="487"/>
        <v>-370415</v>
      </c>
      <c r="X375" s="4047"/>
      <c r="Y375" s="4044"/>
      <c r="Z375" s="4047"/>
      <c r="AA375" s="3183"/>
      <c r="AB375" s="3183"/>
      <c r="AC375" s="3183"/>
      <c r="AD375" s="70">
        <f t="shared" si="466"/>
        <v>60</v>
      </c>
      <c r="AE375" s="264">
        <f t="shared" si="467"/>
        <v>7.3800738007380073E-2</v>
      </c>
      <c r="AF375" s="70">
        <f t="shared" si="468"/>
        <v>758</v>
      </c>
      <c r="AG375" s="264">
        <f t="shared" si="469"/>
        <v>0.32828064097011694</v>
      </c>
      <c r="AH375" s="70">
        <f t="shared" si="470"/>
        <v>247341</v>
      </c>
      <c r="AI375" s="264">
        <f t="shared" si="471"/>
        <v>0.4875414676645845</v>
      </c>
      <c r="AJ375" s="70">
        <f t="shared" si="472"/>
        <v>106381</v>
      </c>
      <c r="AK375" s="264">
        <f t="shared" si="473"/>
        <v>0.50263410301114597</v>
      </c>
      <c r="AL375" s="70">
        <f t="shared" si="474"/>
        <v>6835</v>
      </c>
      <c r="AM375" s="264">
        <f t="shared" si="475"/>
        <v>4.4596834179379104E-2</v>
      </c>
      <c r="AN375" s="70">
        <f t="shared" si="476"/>
        <v>99546</v>
      </c>
      <c r="AO375" s="264">
        <f t="shared" si="477"/>
        <v>1.7049927207330651</v>
      </c>
      <c r="AP375" s="70">
        <f t="shared" si="478"/>
        <v>14767</v>
      </c>
      <c r="AQ375" s="264">
        <f t="shared" si="479"/>
        <v>0.38579303498184286</v>
      </c>
      <c r="AR375" s="70">
        <f t="shared" si="480"/>
        <v>-202</v>
      </c>
      <c r="AS375" s="264">
        <f t="shared" si="481"/>
        <v>-3.1635657457871327E-3</v>
      </c>
      <c r="AT375" s="70">
        <f t="shared" si="482"/>
        <v>84981</v>
      </c>
      <c r="AU375" s="264">
        <f t="shared" si="483"/>
        <v>1.9426892831016824</v>
      </c>
    </row>
    <row r="376" spans="1:47" ht="13.5" x14ac:dyDescent="0.25">
      <c r="A376" s="649">
        <v>7040</v>
      </c>
      <c r="B376" s="30" t="s">
        <v>2912</v>
      </c>
      <c r="C376" s="30" t="s">
        <v>283</v>
      </c>
      <c r="D376" s="649" t="s">
        <v>1231</v>
      </c>
      <c r="E376" s="723"/>
      <c r="F376" s="674">
        <f>+'17HPM_DATA_INPUT'!D228</f>
        <v>873</v>
      </c>
      <c r="G376" s="673">
        <f>+'17HPM_DATA_INPUT'!E228</f>
        <v>813</v>
      </c>
      <c r="H376" s="672">
        <f>+'17HPM_DATA_INPUT'!F228</f>
        <v>3067</v>
      </c>
      <c r="I376" s="729">
        <f>+'17HPM_DATA_INPUT'!G228</f>
        <v>2309</v>
      </c>
      <c r="J376" s="672">
        <f>+'17HPM_DATA_INPUT'!H228</f>
        <v>754664</v>
      </c>
      <c r="K376" s="673">
        <f>+'17HPM_DATA_INPUT'!I228</f>
        <v>507323</v>
      </c>
      <c r="L376" s="657">
        <f>+'17HPM_DATA_INPUT'!J228</f>
        <v>318028</v>
      </c>
      <c r="M376" s="673">
        <f>+'17HPM_DATA_INPUT'!K228</f>
        <v>211647</v>
      </c>
      <c r="N376" s="672">
        <f>+'17HPM_DATA_INPUT'!L228</f>
        <v>160097</v>
      </c>
      <c r="O376" s="673">
        <f>+'17HPM_DATA_INPUT'!M228</f>
        <v>153262</v>
      </c>
      <c r="P376" s="657">
        <f t="shared" si="484"/>
        <v>157931</v>
      </c>
      <c r="Q376" s="675">
        <f t="shared" si="485"/>
        <v>58385</v>
      </c>
      <c r="R376" s="672">
        <f>+'17HPM_DATA_INPUT'!P228</f>
        <v>53044</v>
      </c>
      <c r="S376" s="673">
        <f>+'17HPM_DATA_INPUT'!Q228</f>
        <v>38277</v>
      </c>
      <c r="T376" s="672">
        <f>+'17HPM_DATA_INPUT'!R228</f>
        <v>63650</v>
      </c>
      <c r="U376" s="673">
        <f>+'17HPM_DATA_INPUT'!S228</f>
        <v>63852</v>
      </c>
      <c r="V376" s="657">
        <f t="shared" si="486"/>
        <v>41237</v>
      </c>
      <c r="W376" s="676">
        <f t="shared" si="487"/>
        <v>-43744</v>
      </c>
      <c r="X376" s="4047"/>
      <c r="Y376" s="4044"/>
      <c r="Z376" s="4047"/>
      <c r="AA376" s="3183"/>
      <c r="AB376" s="3183"/>
      <c r="AC376" s="3183"/>
      <c r="AD376" s="70">
        <f t="shared" si="466"/>
        <v>669</v>
      </c>
      <c r="AE376" s="264">
        <f t="shared" si="467"/>
        <v>0.13836608066184075</v>
      </c>
      <c r="AF376" s="70">
        <f t="shared" si="468"/>
        <v>723</v>
      </c>
      <c r="AG376" s="264">
        <f t="shared" si="469"/>
        <v>8.0899630748573342E-2</v>
      </c>
      <c r="AH376" s="70">
        <f t="shared" si="470"/>
        <v>407971</v>
      </c>
      <c r="AI376" s="264">
        <f t="shared" si="471"/>
        <v>0.16829146854231491</v>
      </c>
      <c r="AJ376" s="70">
        <f t="shared" si="472"/>
        <v>120152</v>
      </c>
      <c r="AK376" s="264">
        <f t="shared" si="473"/>
        <v>0.13606801135636543</v>
      </c>
      <c r="AL376" s="70">
        <f t="shared" si="474"/>
        <v>72594</v>
      </c>
      <c r="AM376" s="264">
        <f t="shared" si="475"/>
        <v>0.16409799675393663</v>
      </c>
      <c r="AN376" s="70">
        <f t="shared" si="476"/>
        <v>47558</v>
      </c>
      <c r="AO376" s="264">
        <f t="shared" si="477"/>
        <v>0.10792766091678827</v>
      </c>
      <c r="AP376" s="70">
        <f t="shared" si="478"/>
        <v>35986</v>
      </c>
      <c r="AQ376" s="264">
        <f t="shared" si="479"/>
        <v>0.23072089862282974</v>
      </c>
      <c r="AR376" s="70">
        <f t="shared" si="480"/>
        <v>18192</v>
      </c>
      <c r="AS376" s="264">
        <f t="shared" si="481"/>
        <v>9.2209905265878994E-2</v>
      </c>
      <c r="AT376" s="70">
        <f t="shared" si="482"/>
        <v>-6620</v>
      </c>
      <c r="AU376" s="264">
        <f t="shared" si="483"/>
        <v>-7.5755841896871359E-2</v>
      </c>
    </row>
    <row r="377" spans="1:47" ht="13.5" x14ac:dyDescent="0.25">
      <c r="A377" s="649">
        <v>7050</v>
      </c>
      <c r="B377" s="30" t="s">
        <v>2913</v>
      </c>
      <c r="C377" s="30" t="s">
        <v>283</v>
      </c>
      <c r="D377" s="649" t="s">
        <v>1233</v>
      </c>
      <c r="E377" s="723"/>
      <c r="F377" s="674">
        <f>+'17HPM_DATA_INPUT'!D229</f>
        <v>5504</v>
      </c>
      <c r="G377" s="673">
        <f>+'17HPM_DATA_INPUT'!E229</f>
        <v>4835</v>
      </c>
      <c r="H377" s="672">
        <f>+'17HPM_DATA_INPUT'!F229</f>
        <v>9660</v>
      </c>
      <c r="I377" s="729">
        <f>+'17HPM_DATA_INPUT'!G229</f>
        <v>8937</v>
      </c>
      <c r="J377" s="672">
        <f>+'17HPM_DATA_INPUT'!H229</f>
        <v>2832164</v>
      </c>
      <c r="K377" s="673">
        <f>+'17HPM_DATA_INPUT'!I229</f>
        <v>2424193</v>
      </c>
      <c r="L377" s="657">
        <f>+'17HPM_DATA_INPUT'!J229</f>
        <v>1003181</v>
      </c>
      <c r="M377" s="673">
        <f>+'17HPM_DATA_INPUT'!K229</f>
        <v>883029</v>
      </c>
      <c r="N377" s="672">
        <f>+'17HPM_DATA_INPUT'!L229</f>
        <v>514976</v>
      </c>
      <c r="O377" s="673">
        <f>+'17HPM_DATA_INPUT'!M229</f>
        <v>442382</v>
      </c>
      <c r="P377" s="657">
        <f t="shared" si="484"/>
        <v>488205</v>
      </c>
      <c r="Q377" s="675">
        <f t="shared" si="485"/>
        <v>440647</v>
      </c>
      <c r="R377" s="672">
        <f>+'17HPM_DATA_INPUT'!P229</f>
        <v>191958</v>
      </c>
      <c r="S377" s="673">
        <f>+'17HPM_DATA_INPUT'!Q229</f>
        <v>155972</v>
      </c>
      <c r="T377" s="672">
        <f>+'17HPM_DATA_INPUT'!R229</f>
        <v>215481</v>
      </c>
      <c r="U377" s="673">
        <f>+'17HPM_DATA_INPUT'!S229</f>
        <v>197289</v>
      </c>
      <c r="V377" s="657">
        <f t="shared" si="486"/>
        <v>80766</v>
      </c>
      <c r="W377" s="676">
        <f t="shared" si="487"/>
        <v>87386</v>
      </c>
      <c r="X377" s="4047"/>
      <c r="Y377" s="4044"/>
      <c r="Z377" s="4047"/>
      <c r="AA377" s="3183"/>
      <c r="AB377" s="3183"/>
      <c r="AC377" s="3183"/>
      <c r="AD377" s="70">
        <f t="shared" si="466"/>
        <v>-162</v>
      </c>
      <c r="AE377" s="264">
        <f t="shared" si="467"/>
        <v>-0.12776025236593061</v>
      </c>
      <c r="AF377" s="70">
        <f t="shared" si="468"/>
        <v>-925</v>
      </c>
      <c r="AG377" s="264">
        <f t="shared" si="469"/>
        <v>-0.14017275344749205</v>
      </c>
      <c r="AH377" s="70">
        <f t="shared" si="470"/>
        <v>-369394</v>
      </c>
      <c r="AI377" s="264">
        <f t="shared" si="471"/>
        <v>-9.1551135386352567E-2</v>
      </c>
      <c r="AJ377" s="70">
        <f t="shared" si="472"/>
        <v>-100829</v>
      </c>
      <c r="AK377" s="264">
        <f t="shared" si="473"/>
        <v>-6.9943249885715916E-2</v>
      </c>
      <c r="AL377" s="70">
        <f t="shared" si="474"/>
        <v>30138</v>
      </c>
      <c r="AM377" s="264">
        <f t="shared" si="475"/>
        <v>2.3853620545551249E-2</v>
      </c>
      <c r="AN377" s="70">
        <f t="shared" si="476"/>
        <v>-130967</v>
      </c>
      <c r="AO377" s="264">
        <f t="shared" si="477"/>
        <v>-0.73524507795000194</v>
      </c>
      <c r="AP377" s="70">
        <f t="shared" si="478"/>
        <v>-9024</v>
      </c>
      <c r="AQ377" s="264">
        <f t="shared" si="479"/>
        <v>-3.0362778678761533E-2</v>
      </c>
      <c r="AR377" s="70">
        <f t="shared" si="480"/>
        <v>-18647</v>
      </c>
      <c r="AS377" s="264">
        <f t="shared" si="481"/>
        <v>-5.4807203383603398E-2</v>
      </c>
      <c r="AT377" s="70">
        <f t="shared" si="482"/>
        <v>-103296</v>
      </c>
      <c r="AU377" s="264">
        <f t="shared" si="483"/>
        <v>-0.22489484180549871</v>
      </c>
    </row>
    <row r="378" spans="1:47" ht="13.5" x14ac:dyDescent="0.25">
      <c r="A378" s="649">
        <v>7230</v>
      </c>
      <c r="B378" s="30" t="s">
        <v>2916</v>
      </c>
      <c r="C378" s="30" t="s">
        <v>283</v>
      </c>
      <c r="D378" s="649" t="s">
        <v>1235</v>
      </c>
      <c r="E378" s="723"/>
      <c r="F378" s="674">
        <f>+'17HPM_DATA_INPUT'!D230</f>
        <v>1106</v>
      </c>
      <c r="G378" s="673">
        <f>+'17HPM_DATA_INPUT'!E230</f>
        <v>1268</v>
      </c>
      <c r="H378" s="672">
        <f>+'17HPM_DATA_INPUT'!F230</f>
        <v>5674</v>
      </c>
      <c r="I378" s="729">
        <f>+'17HPM_DATA_INPUT'!G230</f>
        <v>6599</v>
      </c>
      <c r="J378" s="672">
        <f>+'17HPM_DATA_INPUT'!H230</f>
        <v>3665444</v>
      </c>
      <c r="K378" s="673">
        <f>+'17HPM_DATA_INPUT'!I230</f>
        <v>4034838</v>
      </c>
      <c r="L378" s="657">
        <f>+'17HPM_DATA_INPUT'!J230</f>
        <v>1340754</v>
      </c>
      <c r="M378" s="673">
        <f>+'17HPM_DATA_INPUT'!K230</f>
        <v>1441583</v>
      </c>
      <c r="N378" s="672">
        <f>+'17HPM_DATA_INPUT'!L230</f>
        <v>1293594</v>
      </c>
      <c r="O378" s="673">
        <f>+'17HPM_DATA_INPUT'!M230</f>
        <v>1263456</v>
      </c>
      <c r="P378" s="657">
        <f t="shared" si="484"/>
        <v>47160</v>
      </c>
      <c r="Q378" s="675">
        <f t="shared" si="485"/>
        <v>178127</v>
      </c>
      <c r="R378" s="672">
        <f>+'17HPM_DATA_INPUT'!P230</f>
        <v>288182</v>
      </c>
      <c r="S378" s="673">
        <f>+'17HPM_DATA_INPUT'!Q230</f>
        <v>297206</v>
      </c>
      <c r="T378" s="672">
        <f>+'17HPM_DATA_INPUT'!R230</f>
        <v>321582</v>
      </c>
      <c r="U378" s="673">
        <f>+'17HPM_DATA_INPUT'!S230</f>
        <v>340229</v>
      </c>
      <c r="V378" s="657">
        <f t="shared" si="486"/>
        <v>-562604</v>
      </c>
      <c r="W378" s="676">
        <f t="shared" si="487"/>
        <v>-459308</v>
      </c>
      <c r="X378" s="4047"/>
      <c r="Y378" s="4044"/>
      <c r="Z378" s="4047"/>
      <c r="AA378" s="3183"/>
      <c r="AB378" s="3183"/>
      <c r="AC378" s="3183"/>
      <c r="AD378" s="70">
        <f t="shared" si="466"/>
        <v>29</v>
      </c>
      <c r="AE378" s="264">
        <f t="shared" si="467"/>
        <v>4.8414023372287146E-2</v>
      </c>
      <c r="AF378" s="70">
        <f t="shared" si="468"/>
        <v>180</v>
      </c>
      <c r="AG378" s="264">
        <f t="shared" si="469"/>
        <v>3.6689767631471665E-2</v>
      </c>
      <c r="AH378" s="70">
        <f t="shared" si="470"/>
        <v>352596</v>
      </c>
      <c r="AI378" s="264">
        <f t="shared" si="471"/>
        <v>9.7113231015332271E-2</v>
      </c>
      <c r="AJ378" s="70">
        <f t="shared" si="472"/>
        <v>291820</v>
      </c>
      <c r="AK378" s="264">
        <f t="shared" si="473"/>
        <v>0.18420444661025187</v>
      </c>
      <c r="AL378" s="70">
        <f t="shared" si="474"/>
        <v>13017</v>
      </c>
      <c r="AM378" s="264">
        <f t="shared" si="475"/>
        <v>9.7013501548698297E-3</v>
      </c>
      <c r="AN378" s="70">
        <f t="shared" si="476"/>
        <v>278803</v>
      </c>
      <c r="AO378" s="264">
        <f t="shared" si="477"/>
        <v>1.1499591661648367</v>
      </c>
      <c r="AP378" s="70">
        <f t="shared" si="478"/>
        <v>28292</v>
      </c>
      <c r="AQ378" s="264">
        <f t="shared" si="479"/>
        <v>9.6819122906079427E-2</v>
      </c>
      <c r="AR378" s="70">
        <f t="shared" si="480"/>
        <v>35832</v>
      </c>
      <c r="AS378" s="264">
        <f t="shared" si="481"/>
        <v>5.0758286185394103E-2</v>
      </c>
      <c r="AT378" s="70">
        <f t="shared" si="482"/>
        <v>214679</v>
      </c>
      <c r="AU378" s="264">
        <f t="shared" si="483"/>
        <v>0.28407853349794826</v>
      </c>
    </row>
    <row r="379" spans="1:47" ht="13.5" x14ac:dyDescent="0.25">
      <c r="A379" s="649">
        <v>7260</v>
      </c>
      <c r="B379" s="30" t="s">
        <v>2917</v>
      </c>
      <c r="C379" s="30" t="s">
        <v>283</v>
      </c>
      <c r="D379" s="649" t="s">
        <v>1237</v>
      </c>
      <c r="E379" s="723"/>
      <c r="F379" s="674">
        <f>+'17HPM_DATA_INPUT'!D231</f>
        <v>628</v>
      </c>
      <c r="G379" s="673">
        <f>+'17HPM_DATA_INPUT'!E231</f>
        <v>599</v>
      </c>
      <c r="H379" s="672">
        <f>+'17HPM_DATA_INPUT'!F231</f>
        <v>5086</v>
      </c>
      <c r="I379" s="729">
        <f>+'17HPM_DATA_INPUT'!G231</f>
        <v>4906</v>
      </c>
      <c r="J379" s="672">
        <f>+'17HPM_DATA_INPUT'!H231</f>
        <v>3983368</v>
      </c>
      <c r="K379" s="673">
        <f>+'17HPM_DATA_INPUT'!I231</f>
        <v>3630772</v>
      </c>
      <c r="L379" s="657">
        <f>+'17HPM_DATA_INPUT'!J231</f>
        <v>1876038</v>
      </c>
      <c r="M379" s="673">
        <f>+'17HPM_DATA_INPUT'!K231</f>
        <v>1584218</v>
      </c>
      <c r="N379" s="672">
        <f>+'17HPM_DATA_INPUT'!L231</f>
        <v>1354789</v>
      </c>
      <c r="O379" s="673">
        <f>+'17HPM_DATA_INPUT'!M231</f>
        <v>1341772</v>
      </c>
      <c r="P379" s="657">
        <f t="shared" si="484"/>
        <v>521249</v>
      </c>
      <c r="Q379" s="675">
        <f t="shared" si="485"/>
        <v>242446</v>
      </c>
      <c r="R379" s="672">
        <f>+'17HPM_DATA_INPUT'!P231</f>
        <v>320507</v>
      </c>
      <c r="S379" s="673">
        <f>+'17HPM_DATA_INPUT'!Q231</f>
        <v>292215</v>
      </c>
      <c r="T379" s="672">
        <f>+'17HPM_DATA_INPUT'!R231</f>
        <v>741766</v>
      </c>
      <c r="U379" s="673">
        <f>+'17HPM_DATA_INPUT'!S231</f>
        <v>705934</v>
      </c>
      <c r="V379" s="657">
        <f t="shared" si="486"/>
        <v>-541024</v>
      </c>
      <c r="W379" s="676">
        <f t="shared" si="487"/>
        <v>-755703</v>
      </c>
      <c r="X379" s="4047"/>
      <c r="Y379" s="4044"/>
      <c r="Z379" s="4047"/>
      <c r="AA379" s="3183"/>
      <c r="AB379" s="3183"/>
      <c r="AC379" s="3183"/>
      <c r="AD379" s="70">
        <f t="shared" si="466"/>
        <v>-19</v>
      </c>
      <c r="AE379" s="264">
        <f t="shared" si="467"/>
        <v>-2.5572005383580079E-2</v>
      </c>
      <c r="AF379" s="70">
        <f t="shared" si="468"/>
        <v>43</v>
      </c>
      <c r="AG379" s="264">
        <f t="shared" si="469"/>
        <v>5.779569892473118E-2</v>
      </c>
      <c r="AH379" s="70">
        <f t="shared" si="470"/>
        <v>23266</v>
      </c>
      <c r="AI379" s="264">
        <f t="shared" si="471"/>
        <v>5.0135326161908703E-2</v>
      </c>
      <c r="AJ379" s="70">
        <f t="shared" si="472"/>
        <v>405</v>
      </c>
      <c r="AK379" s="264">
        <f t="shared" si="473"/>
        <v>1.9842241928371956E-3</v>
      </c>
      <c r="AL379" s="70">
        <f t="shared" si="474"/>
        <v>80490</v>
      </c>
      <c r="AM379" s="264">
        <f t="shared" si="475"/>
        <v>0.30470977047392989</v>
      </c>
      <c r="AN379" s="70">
        <f t="shared" si="476"/>
        <v>-80085</v>
      </c>
      <c r="AO379" s="264">
        <f t="shared" si="477"/>
        <v>-1.3337941142181438</v>
      </c>
      <c r="AP379" s="70">
        <f t="shared" si="478"/>
        <v>7123</v>
      </c>
      <c r="AQ379" s="264">
        <f t="shared" si="479"/>
        <v>0.1356710220563026</v>
      </c>
      <c r="AR379" s="70">
        <f t="shared" si="480"/>
        <v>2465</v>
      </c>
      <c r="AS379" s="264">
        <f t="shared" si="481"/>
        <v>1.8675940236991241E-2</v>
      </c>
      <c r="AT379" s="70">
        <f t="shared" si="482"/>
        <v>-89673</v>
      </c>
      <c r="AU379" s="264">
        <f t="shared" si="483"/>
        <v>-0.36671124142753736</v>
      </c>
    </row>
    <row r="380" spans="1:47" ht="13.5" x14ac:dyDescent="0.25">
      <c r="A380" s="649">
        <v>7270</v>
      </c>
      <c r="B380" s="30" t="s">
        <v>229</v>
      </c>
      <c r="C380" s="30" t="s">
        <v>283</v>
      </c>
      <c r="D380" s="649" t="s">
        <v>1239</v>
      </c>
      <c r="E380" s="723"/>
      <c r="F380" s="674">
        <f>+'17HPM_DATA_INPUT'!D232</f>
        <v>724</v>
      </c>
      <c r="G380" s="673">
        <f>+'17HPM_DATA_INPUT'!E232</f>
        <v>743</v>
      </c>
      <c r="H380" s="672">
        <f>+'17HPM_DATA_INPUT'!F232</f>
        <v>787</v>
      </c>
      <c r="I380" s="729">
        <f>+'17HPM_DATA_INPUT'!G232</f>
        <v>744</v>
      </c>
      <c r="J380" s="672">
        <f>+'17HPM_DATA_INPUT'!H232</f>
        <v>487330</v>
      </c>
      <c r="K380" s="673">
        <f>+'17HPM_DATA_INPUT'!I232</f>
        <v>464064</v>
      </c>
      <c r="L380" s="657">
        <f>+'17HPM_DATA_INPUT'!J232</f>
        <v>204515</v>
      </c>
      <c r="M380" s="673">
        <f>+'17HPM_DATA_INPUT'!K232</f>
        <v>204110</v>
      </c>
      <c r="N380" s="672">
        <f>+'17HPM_DATA_INPUT'!L232</f>
        <v>344643</v>
      </c>
      <c r="O380" s="673">
        <f>+'17HPM_DATA_INPUT'!M232</f>
        <v>264153</v>
      </c>
      <c r="P380" s="657">
        <f t="shared" si="484"/>
        <v>-140128</v>
      </c>
      <c r="Q380" s="675">
        <f t="shared" si="485"/>
        <v>-60043</v>
      </c>
      <c r="R380" s="672">
        <f>+'17HPM_DATA_INPUT'!P232</f>
        <v>59625</v>
      </c>
      <c r="S380" s="673">
        <f>+'17HPM_DATA_INPUT'!Q232</f>
        <v>52502</v>
      </c>
      <c r="T380" s="672">
        <f>+'17HPM_DATA_INPUT'!R232</f>
        <v>134453</v>
      </c>
      <c r="U380" s="673">
        <f>+'17HPM_DATA_INPUT'!S232</f>
        <v>131988</v>
      </c>
      <c r="V380" s="657">
        <f t="shared" si="486"/>
        <v>-334206</v>
      </c>
      <c r="W380" s="676">
        <f t="shared" si="487"/>
        <v>-244533</v>
      </c>
      <c r="X380" s="4047"/>
      <c r="Y380" s="4044"/>
      <c r="Z380" s="4047"/>
      <c r="AA380" s="3183"/>
      <c r="AB380" s="3183"/>
      <c r="AC380" s="3183"/>
      <c r="AD380" s="70">
        <f t="shared" si="466"/>
        <v>943</v>
      </c>
      <c r="AE380" s="264">
        <f t="shared" si="467"/>
        <v>0.25207163859930498</v>
      </c>
      <c r="AF380" s="70">
        <f t="shared" si="468"/>
        <v>5084</v>
      </c>
      <c r="AG380" s="264">
        <f t="shared" si="469"/>
        <v>0.27345094664371772</v>
      </c>
      <c r="AH380" s="70">
        <f t="shared" si="470"/>
        <v>904972</v>
      </c>
      <c r="AI380" s="264">
        <f t="shared" si="471"/>
        <v>0.32332264489679258</v>
      </c>
      <c r="AJ380" s="70">
        <f t="shared" si="472"/>
        <v>256449</v>
      </c>
      <c r="AK380" s="264">
        <f t="shared" si="473"/>
        <v>0.19322660683110895</v>
      </c>
      <c r="AL380" s="70">
        <f t="shared" si="474"/>
        <v>259202</v>
      </c>
      <c r="AM380" s="264">
        <f t="shared" si="475"/>
        <v>0.23595371628787223</v>
      </c>
      <c r="AN380" s="70">
        <f t="shared" si="476"/>
        <v>-2753</v>
      </c>
      <c r="AO380" s="264">
        <f t="shared" si="477"/>
        <v>-1.2039499002903823E-2</v>
      </c>
      <c r="AP380" s="70">
        <f t="shared" si="478"/>
        <v>80020</v>
      </c>
      <c r="AQ380" s="264">
        <f t="shared" si="479"/>
        <v>0.26933964328148718</v>
      </c>
      <c r="AR380" s="70">
        <f t="shared" si="480"/>
        <v>91520</v>
      </c>
      <c r="AS380" s="264">
        <f t="shared" si="481"/>
        <v>0.15988763141987625</v>
      </c>
      <c r="AT380" s="70">
        <f t="shared" si="482"/>
        <v>-174293</v>
      </c>
      <c r="AU380" s="264">
        <f t="shared" si="483"/>
        <v>-0.27197796624716192</v>
      </c>
    </row>
    <row r="381" spans="1:47" ht="13.5" x14ac:dyDescent="0.25">
      <c r="A381" s="649">
        <v>7320</v>
      </c>
      <c r="B381" s="30" t="s">
        <v>2919</v>
      </c>
      <c r="C381" s="30" t="s">
        <v>283</v>
      </c>
      <c r="D381" s="649" t="s">
        <v>1243</v>
      </c>
      <c r="E381" s="723"/>
      <c r="F381" s="674">
        <f>+'17HPM_DATA_INPUT'!D233</f>
        <v>4684</v>
      </c>
      <c r="G381" s="673">
        <f>+'17HPM_DATA_INPUT'!E233</f>
        <v>3741</v>
      </c>
      <c r="H381" s="672">
        <f>+'17HPM_DATA_INPUT'!F233</f>
        <v>23676</v>
      </c>
      <c r="I381" s="729">
        <f>+'17HPM_DATA_INPUT'!G233</f>
        <v>18592</v>
      </c>
      <c r="J381" s="672">
        <f>+'17HPM_DATA_INPUT'!H233</f>
        <v>3703947</v>
      </c>
      <c r="K381" s="673">
        <f>+'17HPM_DATA_INPUT'!I233</f>
        <v>2798975</v>
      </c>
      <c r="L381" s="657">
        <f>+'17HPM_DATA_INPUT'!J233</f>
        <v>1583642</v>
      </c>
      <c r="M381" s="673">
        <f>+'17HPM_DATA_INPUT'!K233</f>
        <v>1327193</v>
      </c>
      <c r="N381" s="672">
        <f>+'17HPM_DATA_INPUT'!L233</f>
        <v>1357731</v>
      </c>
      <c r="O381" s="673">
        <f>+'17HPM_DATA_INPUT'!M233</f>
        <v>1098529</v>
      </c>
      <c r="P381" s="657">
        <f t="shared" si="484"/>
        <v>225911</v>
      </c>
      <c r="Q381" s="675">
        <f t="shared" si="485"/>
        <v>228664</v>
      </c>
      <c r="R381" s="672">
        <f>+'17HPM_DATA_INPUT'!P233</f>
        <v>377117</v>
      </c>
      <c r="S381" s="673">
        <f>+'17HPM_DATA_INPUT'!Q233</f>
        <v>297097</v>
      </c>
      <c r="T381" s="672">
        <f>+'17HPM_DATA_INPUT'!R233</f>
        <v>663922</v>
      </c>
      <c r="U381" s="673">
        <f>+'17HPM_DATA_INPUT'!S233</f>
        <v>572402</v>
      </c>
      <c r="V381" s="657">
        <f t="shared" si="486"/>
        <v>-815128</v>
      </c>
      <c r="W381" s="676">
        <f t="shared" si="487"/>
        <v>-640835</v>
      </c>
      <c r="X381" s="4047"/>
      <c r="Y381" s="4044"/>
      <c r="Z381" s="4047"/>
      <c r="AA381" s="3183"/>
      <c r="AB381" s="3183"/>
      <c r="AC381" s="3183"/>
      <c r="AD381" s="70">
        <f t="shared" si="466"/>
        <v>208</v>
      </c>
      <c r="AE381" s="264">
        <f t="shared" si="467"/>
        <v>1.0955440851153481E-2</v>
      </c>
      <c r="AF381" s="70">
        <f t="shared" si="468"/>
        <v>-55243</v>
      </c>
      <c r="AG381" s="264">
        <f t="shared" si="469"/>
        <v>-2.1928090565558413E-2</v>
      </c>
      <c r="AH381" s="70">
        <f t="shared" si="470"/>
        <v>807790</v>
      </c>
      <c r="AI381" s="264">
        <f t="shared" si="471"/>
        <v>7.7616902899264539E-2</v>
      </c>
      <c r="AJ381" s="70">
        <f t="shared" si="472"/>
        <v>153698</v>
      </c>
      <c r="AK381" s="264">
        <f t="shared" si="473"/>
        <v>6.6688419147158132E-2</v>
      </c>
      <c r="AL381" s="70">
        <f t="shared" si="474"/>
        <v>484057</v>
      </c>
      <c r="AM381" s="264">
        <f t="shared" si="475"/>
        <v>0.30084188518640054</v>
      </c>
      <c r="AN381" s="70">
        <f t="shared" si="476"/>
        <v>-330359</v>
      </c>
      <c r="AO381" s="264">
        <f t="shared" si="477"/>
        <v>-0.47485159046154291</v>
      </c>
      <c r="AP381" s="70">
        <f t="shared" si="478"/>
        <v>126386</v>
      </c>
      <c r="AQ381" s="264">
        <f t="shared" si="479"/>
        <v>0.19123866475205067</v>
      </c>
      <c r="AR381" s="70">
        <f t="shared" si="480"/>
        <v>210023</v>
      </c>
      <c r="AS381" s="264">
        <f t="shared" si="481"/>
        <v>0.21243756536797237</v>
      </c>
      <c r="AT381" s="70">
        <f t="shared" si="482"/>
        <v>-666768</v>
      </c>
      <c r="AU381" s="264">
        <f t="shared" si="483"/>
        <v>-0.69906112884709137</v>
      </c>
    </row>
    <row r="382" spans="1:47" ht="13.5" x14ac:dyDescent="0.25">
      <c r="A382" s="649">
        <v>7340</v>
      </c>
      <c r="B382" s="30" t="s">
        <v>2920</v>
      </c>
      <c r="C382" s="30" t="s">
        <v>283</v>
      </c>
      <c r="D382" s="649" t="s">
        <v>1245</v>
      </c>
      <c r="E382" s="723"/>
      <c r="F382" s="674">
        <f>+'17HPM_DATA_INPUT'!D234</f>
        <v>19194</v>
      </c>
      <c r="G382" s="673">
        <f>+'17HPM_DATA_INPUT'!E234</f>
        <v>18986</v>
      </c>
      <c r="H382" s="672">
        <f>+'17HPM_DATA_INPUT'!F234</f>
        <v>2464037</v>
      </c>
      <c r="I382" s="729">
        <f>+'17HPM_DATA_INPUT'!G234</f>
        <v>2519280</v>
      </c>
      <c r="J382" s="672">
        <f>+'17HPM_DATA_INPUT'!H234</f>
        <v>11215188</v>
      </c>
      <c r="K382" s="673">
        <f>+'17HPM_DATA_INPUT'!I234</f>
        <v>10407398</v>
      </c>
      <c r="L382" s="657">
        <f>+'17HPM_DATA_INPUT'!J234</f>
        <v>2458416</v>
      </c>
      <c r="M382" s="673">
        <f>+'17HPM_DATA_INPUT'!K234</f>
        <v>2304718</v>
      </c>
      <c r="N382" s="672">
        <f>+'17HPM_DATA_INPUT'!L234</f>
        <v>2093065</v>
      </c>
      <c r="O382" s="673">
        <f>+'17HPM_DATA_INPUT'!M234</f>
        <v>1609008</v>
      </c>
      <c r="P382" s="657">
        <f t="shared" si="484"/>
        <v>365351</v>
      </c>
      <c r="Q382" s="675">
        <f t="shared" si="485"/>
        <v>695710</v>
      </c>
      <c r="R382" s="672">
        <f>+'17HPM_DATA_INPUT'!P234</f>
        <v>787267</v>
      </c>
      <c r="S382" s="673">
        <f>+'17HPM_DATA_INPUT'!Q234</f>
        <v>660881</v>
      </c>
      <c r="T382" s="672">
        <f>+'17HPM_DATA_INPUT'!R234</f>
        <v>1198657</v>
      </c>
      <c r="U382" s="673">
        <f>+'17HPM_DATA_INPUT'!S234</f>
        <v>988634</v>
      </c>
      <c r="V382" s="657">
        <f t="shared" si="486"/>
        <v>-1620573</v>
      </c>
      <c r="W382" s="676">
        <f t="shared" si="487"/>
        <v>-953805</v>
      </c>
      <c r="X382" s="4047"/>
      <c r="Y382" s="4044"/>
      <c r="Z382" s="4047"/>
      <c r="AA382" s="3183"/>
      <c r="AB382" s="3183"/>
      <c r="AC382" s="3183"/>
      <c r="AD382" s="70">
        <f t="shared" si="466"/>
        <v>-424</v>
      </c>
      <c r="AE382" s="264">
        <f t="shared" si="467"/>
        <v>-3.4722790926214067E-2</v>
      </c>
      <c r="AF382" s="70">
        <f t="shared" si="468"/>
        <v>-11112</v>
      </c>
      <c r="AG382" s="264">
        <f t="shared" si="469"/>
        <v>-0.10036580409158651</v>
      </c>
      <c r="AH382" s="70">
        <f t="shared" si="470"/>
        <v>-94953</v>
      </c>
      <c r="AI382" s="264">
        <f t="shared" si="471"/>
        <v>-1.4168870892313716E-2</v>
      </c>
      <c r="AJ382" s="70">
        <f t="shared" si="472"/>
        <v>-101223</v>
      </c>
      <c r="AK382" s="264">
        <f t="shared" si="473"/>
        <v>-4.2907555651637598E-2</v>
      </c>
      <c r="AL382" s="70">
        <f t="shared" si="474"/>
        <v>-43909</v>
      </c>
      <c r="AM382" s="264">
        <f t="shared" si="475"/>
        <v>-1.616921835091575E-2</v>
      </c>
      <c r="AN382" s="70">
        <f t="shared" si="476"/>
        <v>-57314</v>
      </c>
      <c r="AO382" s="264">
        <f t="shared" si="477"/>
        <v>-0.16076993635290057</v>
      </c>
      <c r="AP382" s="70">
        <f t="shared" si="478"/>
        <v>27600</v>
      </c>
      <c r="AQ382" s="264">
        <f t="shared" si="479"/>
        <v>3.3935316336166192E-2</v>
      </c>
      <c r="AR382" s="70">
        <f t="shared" si="480"/>
        <v>-53129</v>
      </c>
      <c r="AS382" s="264">
        <f t="shared" si="481"/>
        <v>-7.5344787242340228E-2</v>
      </c>
      <c r="AT382" s="70">
        <f t="shared" si="482"/>
        <v>-31785</v>
      </c>
      <c r="AU382" s="264">
        <f t="shared" si="483"/>
        <v>-1.6952415899270063E-2</v>
      </c>
    </row>
    <row r="383" spans="1:47" ht="13.5" x14ac:dyDescent="0.25">
      <c r="A383" s="649">
        <v>7400</v>
      </c>
      <c r="B383" s="30" t="s">
        <v>231</v>
      </c>
      <c r="C383" s="30" t="s">
        <v>283</v>
      </c>
      <c r="D383" s="649" t="s">
        <v>1247</v>
      </c>
      <c r="E383" s="723"/>
      <c r="F383" s="674">
        <f>+'17HPM_DATA_INPUT'!D235</f>
        <v>11787</v>
      </c>
      <c r="G383" s="673">
        <f>+'17HPM_DATA_INPUT'!E235</f>
        <v>12211</v>
      </c>
      <c r="H383" s="672">
        <f>+'17HPM_DATA_INPUT'!F235</f>
        <v>99603</v>
      </c>
      <c r="I383" s="729">
        <f>+'17HPM_DATA_INPUT'!G235</f>
        <v>110715</v>
      </c>
      <c r="J383" s="672">
        <f>+'17HPM_DATA_INPUT'!H235</f>
        <v>6606569</v>
      </c>
      <c r="K383" s="673">
        <f>+'17HPM_DATA_INPUT'!I235</f>
        <v>6701522</v>
      </c>
      <c r="L383" s="657">
        <f>+'17HPM_DATA_INPUT'!J235</f>
        <v>2257872</v>
      </c>
      <c r="M383" s="673">
        <f>+'17HPM_DATA_INPUT'!K235</f>
        <v>2359095</v>
      </c>
      <c r="N383" s="672">
        <f>+'17HPM_DATA_INPUT'!L235</f>
        <v>2671683</v>
      </c>
      <c r="O383" s="673">
        <f>+'17HPM_DATA_INPUT'!M235</f>
        <v>2715592</v>
      </c>
      <c r="P383" s="657">
        <f t="shared" si="484"/>
        <v>-413811</v>
      </c>
      <c r="Q383" s="675">
        <f t="shared" si="485"/>
        <v>-356497</v>
      </c>
      <c r="R383" s="672">
        <f>+'17HPM_DATA_INPUT'!P235</f>
        <v>840912</v>
      </c>
      <c r="S383" s="673">
        <f>+'17HPM_DATA_INPUT'!Q235</f>
        <v>813312</v>
      </c>
      <c r="T383" s="672">
        <f>+'17HPM_DATA_INPUT'!R235</f>
        <v>652016</v>
      </c>
      <c r="U383" s="673">
        <f>+'17HPM_DATA_INPUT'!S235</f>
        <v>705145</v>
      </c>
      <c r="V383" s="657">
        <f t="shared" si="486"/>
        <v>-1906739</v>
      </c>
      <c r="W383" s="676">
        <f t="shared" si="487"/>
        <v>-1874954</v>
      </c>
      <c r="X383" s="4047"/>
      <c r="Y383" s="4044"/>
      <c r="Z383" s="4047"/>
      <c r="AA383" s="3183"/>
      <c r="AB383" s="3183"/>
      <c r="AC383" s="3183"/>
      <c r="AD383" s="70">
        <f t="shared" si="466"/>
        <v>0</v>
      </c>
      <c r="AE383" s="264">
        <f t="shared" si="467"/>
        <v>0</v>
      </c>
      <c r="AF383" s="70">
        <f t="shared" si="468"/>
        <v>0</v>
      </c>
      <c r="AG383" s="264">
        <f t="shared" si="469"/>
        <v>0</v>
      </c>
      <c r="AH383" s="70">
        <f t="shared" si="470"/>
        <v>0</v>
      </c>
      <c r="AI383" s="264">
        <f t="shared" si="471"/>
        <v>0</v>
      </c>
      <c r="AJ383" s="70">
        <f t="shared" si="472"/>
        <v>0</v>
      </c>
      <c r="AK383" s="264">
        <f t="shared" si="473"/>
        <v>0</v>
      </c>
      <c r="AL383" s="70">
        <f t="shared" si="474"/>
        <v>0</v>
      </c>
      <c r="AM383" s="264">
        <f t="shared" si="475"/>
        <v>0</v>
      </c>
      <c r="AN383" s="70">
        <f t="shared" si="476"/>
        <v>0</v>
      </c>
      <c r="AO383" s="264">
        <f t="shared" si="477"/>
        <v>0</v>
      </c>
      <c r="AP383" s="70">
        <f t="shared" si="478"/>
        <v>0</v>
      </c>
      <c r="AQ383" s="264">
        <f t="shared" si="479"/>
        <v>0</v>
      </c>
      <c r="AR383" s="70">
        <f t="shared" si="480"/>
        <v>0</v>
      </c>
      <c r="AS383" s="264">
        <f t="shared" si="481"/>
        <v>0</v>
      </c>
      <c r="AT383" s="70">
        <f t="shared" si="482"/>
        <v>0</v>
      </c>
      <c r="AU383" s="264">
        <f t="shared" si="483"/>
        <v>0</v>
      </c>
    </row>
    <row r="384" spans="1:47" ht="13.5" hidden="1" x14ac:dyDescent="0.25">
      <c r="A384" s="649">
        <v>7420</v>
      </c>
      <c r="B384" s="30" t="e">
        <v>#N/A</v>
      </c>
      <c r="C384" s="30" t="e">
        <v>#N/A</v>
      </c>
      <c r="D384" s="649" t="s">
        <v>4069</v>
      </c>
      <c r="E384" s="723"/>
      <c r="F384" s="674">
        <f>+'17HPM_DATA_INPUT'!D236</f>
        <v>0</v>
      </c>
      <c r="G384" s="673">
        <f>+'17HPM_DATA_INPUT'!E236</f>
        <v>0</v>
      </c>
      <c r="H384" s="672">
        <f>+'17HPM_DATA_INPUT'!F236</f>
        <v>0</v>
      </c>
      <c r="I384" s="729">
        <f>+'17HPM_DATA_INPUT'!G236</f>
        <v>0</v>
      </c>
      <c r="J384" s="672">
        <f>+'17HPM_DATA_INPUT'!H236</f>
        <v>0</v>
      </c>
      <c r="K384" s="673">
        <f>+'17HPM_DATA_INPUT'!I236</f>
        <v>0</v>
      </c>
      <c r="L384" s="657">
        <f>+'17HPM_DATA_INPUT'!J236</f>
        <v>0</v>
      </c>
      <c r="M384" s="673">
        <f>+'17HPM_DATA_INPUT'!K236</f>
        <v>0</v>
      </c>
      <c r="N384" s="672">
        <f>+'17HPM_DATA_INPUT'!L236</f>
        <v>0</v>
      </c>
      <c r="O384" s="673">
        <f>+'17HPM_DATA_INPUT'!M236</f>
        <v>0</v>
      </c>
      <c r="P384" s="657">
        <f t="shared" si="484"/>
        <v>0</v>
      </c>
      <c r="Q384" s="675">
        <f t="shared" si="485"/>
        <v>0</v>
      </c>
      <c r="R384" s="672">
        <f>+'17HPM_DATA_INPUT'!P236</f>
        <v>0</v>
      </c>
      <c r="S384" s="673">
        <f>+'17HPM_DATA_INPUT'!Q236</f>
        <v>0</v>
      </c>
      <c r="T384" s="672">
        <f>+'17HPM_DATA_INPUT'!R236</f>
        <v>0</v>
      </c>
      <c r="U384" s="673">
        <f>+'17HPM_DATA_INPUT'!S236</f>
        <v>0</v>
      </c>
      <c r="V384" s="657">
        <f t="shared" si="486"/>
        <v>0</v>
      </c>
      <c r="W384" s="676">
        <f t="shared" si="487"/>
        <v>0</v>
      </c>
      <c r="X384" s="4047"/>
      <c r="Y384" s="4044"/>
      <c r="Z384" s="4047"/>
      <c r="AA384" s="3183"/>
      <c r="AB384" s="3183"/>
      <c r="AC384" s="3183"/>
      <c r="AD384" s="70">
        <f t="shared" si="466"/>
        <v>356</v>
      </c>
      <c r="AE384" s="264">
        <f t="shared" si="467"/>
        <v>0.20794392523364486</v>
      </c>
      <c r="AF384" s="70">
        <f t="shared" si="468"/>
        <v>527</v>
      </c>
      <c r="AG384" s="264">
        <f t="shared" si="469"/>
        <v>0.15518256772673733</v>
      </c>
      <c r="AH384" s="70">
        <f t="shared" si="470"/>
        <v>199279</v>
      </c>
      <c r="AI384" s="264">
        <f t="shared" si="471"/>
        <v>0.27014910602809145</v>
      </c>
      <c r="AJ384" s="70">
        <f t="shared" si="472"/>
        <v>47359</v>
      </c>
      <c r="AK384" s="264">
        <f t="shared" si="473"/>
        <v>0.17800856233250265</v>
      </c>
      <c r="AL384" s="70">
        <f t="shared" si="474"/>
        <v>67028</v>
      </c>
      <c r="AM384" s="264">
        <f t="shared" si="475"/>
        <v>0.27141677059881114</v>
      </c>
      <c r="AN384" s="70">
        <f t="shared" si="476"/>
        <v>-19669</v>
      </c>
      <c r="AO384" s="264">
        <f t="shared" si="477"/>
        <v>-1.0301681244435132</v>
      </c>
      <c r="AP384" s="70">
        <f t="shared" si="478"/>
        <v>17620</v>
      </c>
      <c r="AQ384" s="264">
        <f t="shared" si="479"/>
        <v>0.30528267234956774</v>
      </c>
      <c r="AR384" s="70">
        <f t="shared" si="480"/>
        <v>19423</v>
      </c>
      <c r="AS384" s="264">
        <f t="shared" si="481"/>
        <v>0.31819075390714591</v>
      </c>
      <c r="AT384" s="70">
        <f t="shared" si="482"/>
        <v>-56712</v>
      </c>
      <c r="AU384" s="264">
        <f t="shared" si="483"/>
        <v>-0.56902052856540841</v>
      </c>
    </row>
    <row r="385" spans="1:47" ht="13.5" x14ac:dyDescent="0.25">
      <c r="A385" s="649">
        <v>7430</v>
      </c>
      <c r="B385" s="30" t="s">
        <v>2922</v>
      </c>
      <c r="C385" s="30" t="s">
        <v>283</v>
      </c>
      <c r="D385" s="649" t="s">
        <v>1251</v>
      </c>
      <c r="E385" s="723"/>
      <c r="F385" s="674">
        <f>+'17HPM_DATA_INPUT'!D237</f>
        <v>2068</v>
      </c>
      <c r="G385" s="673">
        <f>+'17HPM_DATA_INPUT'!E237</f>
        <v>1712</v>
      </c>
      <c r="H385" s="672">
        <f>+'17HPM_DATA_INPUT'!F237</f>
        <v>3923</v>
      </c>
      <c r="I385" s="729">
        <f>+'17HPM_DATA_INPUT'!G237</f>
        <v>3396</v>
      </c>
      <c r="J385" s="672">
        <f>+'17HPM_DATA_INPUT'!H237</f>
        <v>936942</v>
      </c>
      <c r="K385" s="673">
        <f>+'17HPM_DATA_INPUT'!I237</f>
        <v>737663</v>
      </c>
      <c r="L385" s="657">
        <f>+'17HPM_DATA_INPUT'!J237</f>
        <v>313408</v>
      </c>
      <c r="M385" s="673">
        <f>+'17HPM_DATA_INPUT'!K237</f>
        <v>266049</v>
      </c>
      <c r="N385" s="672">
        <f>+'17HPM_DATA_INPUT'!L237</f>
        <v>313984</v>
      </c>
      <c r="O385" s="673">
        <f>+'17HPM_DATA_INPUT'!M237</f>
        <v>246956</v>
      </c>
      <c r="P385" s="657">
        <f t="shared" si="484"/>
        <v>-576</v>
      </c>
      <c r="Q385" s="675">
        <f t="shared" si="485"/>
        <v>19093</v>
      </c>
      <c r="R385" s="672">
        <f>+'17HPM_DATA_INPUT'!P237</f>
        <v>75337</v>
      </c>
      <c r="S385" s="673">
        <f>+'17HPM_DATA_INPUT'!Q237</f>
        <v>57717</v>
      </c>
      <c r="T385" s="672">
        <f>+'17HPM_DATA_INPUT'!R237</f>
        <v>80465</v>
      </c>
      <c r="U385" s="673">
        <f>+'17HPM_DATA_INPUT'!S237</f>
        <v>61042</v>
      </c>
      <c r="V385" s="657">
        <f t="shared" si="486"/>
        <v>-156378</v>
      </c>
      <c r="W385" s="676">
        <f t="shared" si="487"/>
        <v>-99666</v>
      </c>
      <c r="X385" s="4047"/>
      <c r="Y385" s="4044"/>
      <c r="Z385" s="4047"/>
      <c r="AA385" s="3183"/>
      <c r="AB385" s="3183"/>
      <c r="AC385" s="3183"/>
      <c r="AD385" s="70">
        <f>+F387-G387</f>
        <v>-126</v>
      </c>
      <c r="AE385" s="264">
        <f>IF(G387=0,0,IF(AD385&gt;0,ABS(+AD385/G387),-ABS(+AD385/G387)))</f>
        <v>-0.15089820359281436</v>
      </c>
      <c r="AF385" s="70">
        <f>+H387-I387</f>
        <v>-5270</v>
      </c>
      <c r="AG385" s="264">
        <f>IF(I387=0,0,IF(AF385&gt;0,ABS(+AF385/I387),-ABS(+AF385/I387)))</f>
        <v>-0.14551177623767844</v>
      </c>
      <c r="AH385" s="70">
        <f>+J387-K387</f>
        <v>149655</v>
      </c>
      <c r="AI385" s="264">
        <f>IF(K387=0,0,IF(AH385&gt;0,ABS(+AH385/K387),-ABS(+AH385/K387)))</f>
        <v>7.6058197696934088E-2</v>
      </c>
      <c r="AJ385" s="70">
        <f>+L387-M387</f>
        <v>65911</v>
      </c>
      <c r="AK385" s="264">
        <f>IF(M387=0,0,IF(AJ385&gt;0,ABS(+AJ385/M387),-ABS(+AJ385/M387)))</f>
        <v>7.1450097346706043E-2</v>
      </c>
      <c r="AL385" s="70">
        <f>+N387-O387</f>
        <v>116813</v>
      </c>
      <c r="AM385" s="264">
        <f>IF(O387=0,0,IF(AL385&gt;0,ABS(+AL385/O387),-ABS(+AL385/O387)))</f>
        <v>0.13836550249634283</v>
      </c>
      <c r="AN385" s="70">
        <f>+P387-Q387</f>
        <v>-50902</v>
      </c>
      <c r="AO385" s="264">
        <f>IF(Q387=0,0,IF(AN385&gt;0,ABS(+AN385/Q387),-ABS(+AN385/Q387)))</f>
        <v>-0.65057961938114284</v>
      </c>
      <c r="AP385" s="70">
        <f>+R387-S387</f>
        <v>29620</v>
      </c>
      <c r="AQ385" s="264">
        <f>IF(S387=0,0,IF(AP385&gt;0,ABS(+AP385/S387),-ABS(+AP385/S387)))</f>
        <v>0.14386532418268275</v>
      </c>
      <c r="AR385" s="70">
        <f>+T387-U387</f>
        <v>11805</v>
      </c>
      <c r="AS385" s="264">
        <f>IF(U387=0,0,IF(AR385&gt;0,ABS(+AR385/U387),-ABS(+AR385/U387)))</f>
        <v>5.4011639611280908E-2</v>
      </c>
      <c r="AT385" s="70">
        <f>+V387-W387</f>
        <v>-92327</v>
      </c>
      <c r="AU385" s="264">
        <f>IF(W387=0,0,IF(AT385&gt;0,ABS(+AT385/W387),-ABS(+AT385/W387)))</f>
        <v>-0.26667918315473266</v>
      </c>
    </row>
    <row r="386" spans="1:47" ht="13.5" x14ac:dyDescent="0.25">
      <c r="A386" s="649">
        <v>7450</v>
      </c>
      <c r="B386" s="30" t="s">
        <v>2923</v>
      </c>
      <c r="C386" s="30" t="s">
        <v>283</v>
      </c>
      <c r="D386" s="674" t="s">
        <v>2034</v>
      </c>
      <c r="E386" s="723"/>
      <c r="F386" s="674">
        <f>+'17HPM_DATA_INPUT'!D238</f>
        <v>447</v>
      </c>
      <c r="G386" s="673">
        <f>+'17HPM_DATA_INPUT'!E238</f>
        <v>98</v>
      </c>
      <c r="H386" s="672">
        <f>+'17HPM_DATA_INPUT'!F238</f>
        <v>21944</v>
      </c>
      <c r="I386" s="729">
        <f>+'17HPM_DATA_INPUT'!G238</f>
        <v>4168</v>
      </c>
      <c r="J386" s="672">
        <f>+'17HPM_DATA_INPUT'!H238</f>
        <v>1383631</v>
      </c>
      <c r="K386" s="673">
        <f>+'17HPM_DATA_INPUT'!I238</f>
        <v>274689</v>
      </c>
      <c r="L386" s="657">
        <f>+'17HPM_DATA_INPUT'!J238</f>
        <v>586729</v>
      </c>
      <c r="M386" s="673">
        <f>+'17HPM_DATA_INPUT'!K238</f>
        <v>119000</v>
      </c>
      <c r="N386" s="672">
        <f>+'17HPM_DATA_INPUT'!L238</f>
        <v>593298</v>
      </c>
      <c r="O386" s="673">
        <f>+'17HPM_DATA_INPUT'!M238</f>
        <v>93672</v>
      </c>
      <c r="P386" s="657">
        <f t="shared" ref="P386" si="492">+L386-N386</f>
        <v>-6569</v>
      </c>
      <c r="Q386" s="675">
        <f t="shared" ref="Q386" si="493">+M386-O386</f>
        <v>25328</v>
      </c>
      <c r="R386" s="672">
        <f>+'17HPM_DATA_INPUT'!P238</f>
        <v>41403</v>
      </c>
      <c r="S386" s="673">
        <f>+'17HPM_DATA_INPUT'!Q238</f>
        <v>7405</v>
      </c>
      <c r="T386" s="672">
        <f>+'17HPM_DATA_INPUT'!R238</f>
        <v>134009</v>
      </c>
      <c r="U386" s="673">
        <f>+'17HPM_DATA_INPUT'!S238</f>
        <v>33381</v>
      </c>
      <c r="V386" s="657">
        <f t="shared" ref="V386" si="494">+P386-R386-T386</f>
        <v>-181981</v>
      </c>
      <c r="W386" s="676">
        <f t="shared" ref="W386" si="495">+Q386-S386-U386</f>
        <v>-15458</v>
      </c>
      <c r="X386" s="4047"/>
      <c r="Y386" s="4044"/>
      <c r="Z386" s="4047"/>
      <c r="AA386" s="3183"/>
      <c r="AB386" s="3183"/>
      <c r="AC386" s="3183"/>
      <c r="AD386" s="70"/>
      <c r="AE386" s="264"/>
      <c r="AF386" s="70"/>
      <c r="AG386" s="264"/>
      <c r="AH386" s="70"/>
      <c r="AI386" s="264"/>
      <c r="AJ386" s="70"/>
      <c r="AK386" s="264"/>
      <c r="AL386" s="70"/>
      <c r="AM386" s="264"/>
      <c r="AN386" s="70"/>
      <c r="AO386" s="264"/>
      <c r="AP386" s="70"/>
      <c r="AQ386" s="264"/>
      <c r="AR386" s="70"/>
      <c r="AS386" s="264"/>
      <c r="AT386" s="70"/>
      <c r="AU386" s="264"/>
    </row>
    <row r="387" spans="1:47" ht="13.5" x14ac:dyDescent="0.25">
      <c r="A387" s="2424">
        <v>7500</v>
      </c>
      <c r="B387" s="30" t="s">
        <v>1888</v>
      </c>
      <c r="C387" s="30" t="s">
        <v>283</v>
      </c>
      <c r="D387" s="649" t="s">
        <v>4070</v>
      </c>
      <c r="E387" s="723"/>
      <c r="F387" s="674">
        <f>SUM(F442:F443)</f>
        <v>709</v>
      </c>
      <c r="G387" s="673">
        <f t="shared" ref="G387:U387" si="496">SUM(G442:G443)</f>
        <v>835</v>
      </c>
      <c r="H387" s="672">
        <f t="shared" si="496"/>
        <v>30947</v>
      </c>
      <c r="I387" s="729">
        <f t="shared" si="496"/>
        <v>36217</v>
      </c>
      <c r="J387" s="672">
        <f t="shared" si="496"/>
        <v>2117293</v>
      </c>
      <c r="K387" s="673">
        <f t="shared" si="496"/>
        <v>1967638</v>
      </c>
      <c r="L387" s="657">
        <f t="shared" si="496"/>
        <v>988387</v>
      </c>
      <c r="M387" s="673">
        <f t="shared" si="496"/>
        <v>922476</v>
      </c>
      <c r="N387" s="672">
        <f t="shared" si="496"/>
        <v>961048</v>
      </c>
      <c r="O387" s="673">
        <f t="shared" si="496"/>
        <v>844235</v>
      </c>
      <c r="P387" s="657">
        <f t="shared" ref="P387" si="497">+L387-N387</f>
        <v>27339</v>
      </c>
      <c r="Q387" s="675">
        <f t="shared" ref="Q387" si="498">+M387-O387</f>
        <v>78241</v>
      </c>
      <c r="R387" s="672">
        <f t="shared" si="496"/>
        <v>235507</v>
      </c>
      <c r="S387" s="673">
        <f t="shared" si="496"/>
        <v>205887</v>
      </c>
      <c r="T387" s="672">
        <f t="shared" si="496"/>
        <v>230369</v>
      </c>
      <c r="U387" s="673">
        <f t="shared" si="496"/>
        <v>218564</v>
      </c>
      <c r="V387" s="657">
        <f t="shared" ref="V387" si="499">+P387-R387-T387</f>
        <v>-438537</v>
      </c>
      <c r="W387" s="676">
        <f t="shared" ref="W387" si="500">+Q387-S387-U387</f>
        <v>-346210</v>
      </c>
      <c r="X387" s="4047"/>
      <c r="Z387" s="4047"/>
      <c r="AA387" s="3183"/>
      <c r="AB387" s="3183"/>
      <c r="AC387" s="3183"/>
      <c r="AD387" s="70">
        <f t="shared" si="466"/>
        <v>-128</v>
      </c>
      <c r="AE387" s="264">
        <f t="shared" si="467"/>
        <v>-1</v>
      </c>
      <c r="AF387" s="70">
        <f t="shared" si="468"/>
        <v>-128</v>
      </c>
      <c r="AG387" s="264">
        <f t="shared" si="469"/>
        <v>-1</v>
      </c>
      <c r="AH387" s="70">
        <f t="shared" si="470"/>
        <v>-64709</v>
      </c>
      <c r="AI387" s="264">
        <f t="shared" si="471"/>
        <v>-1</v>
      </c>
      <c r="AJ387" s="70">
        <f t="shared" si="472"/>
        <v>-15865</v>
      </c>
      <c r="AK387" s="264">
        <f t="shared" si="473"/>
        <v>-1</v>
      </c>
      <c r="AL387" s="70">
        <f t="shared" si="474"/>
        <v>-362137</v>
      </c>
      <c r="AM387" s="264">
        <f t="shared" si="475"/>
        <v>-1</v>
      </c>
      <c r="AN387" s="70">
        <f t="shared" si="476"/>
        <v>346272</v>
      </c>
      <c r="AO387" s="264">
        <f t="shared" si="477"/>
        <v>1</v>
      </c>
      <c r="AP387" s="70">
        <f t="shared" si="478"/>
        <v>-84401</v>
      </c>
      <c r="AQ387" s="264">
        <f t="shared" si="479"/>
        <v>-1</v>
      </c>
      <c r="AR387" s="70">
        <f t="shared" si="480"/>
        <v>-68540</v>
      </c>
      <c r="AS387" s="264">
        <f t="shared" si="481"/>
        <v>-1</v>
      </c>
      <c r="AT387" s="70">
        <f t="shared" si="482"/>
        <v>499213</v>
      </c>
      <c r="AU387" s="264">
        <f t="shared" si="483"/>
        <v>1</v>
      </c>
    </row>
    <row r="388" spans="1:47" s="113" customFormat="1" ht="13.5" x14ac:dyDescent="0.25">
      <c r="A388" s="649">
        <v>7510</v>
      </c>
      <c r="B388" s="30" t="s">
        <v>2924</v>
      </c>
      <c r="C388" s="30" t="s">
        <v>283</v>
      </c>
      <c r="D388" s="649" t="s">
        <v>1263</v>
      </c>
      <c r="E388" s="723"/>
      <c r="F388" s="674">
        <f>+'17HPM_DATA_INPUT'!D240</f>
        <v>0</v>
      </c>
      <c r="G388" s="673">
        <f>+'17HPM_DATA_INPUT'!E240</f>
        <v>128</v>
      </c>
      <c r="H388" s="672">
        <f>+'17HPM_DATA_INPUT'!F240</f>
        <v>0</v>
      </c>
      <c r="I388" s="729">
        <f>+'17HPM_DATA_INPUT'!G240</f>
        <v>128</v>
      </c>
      <c r="J388" s="672">
        <f>+'17HPM_DATA_INPUT'!H240</f>
        <v>0</v>
      </c>
      <c r="K388" s="673">
        <f>+'17HPM_DATA_INPUT'!I240</f>
        <v>64709</v>
      </c>
      <c r="L388" s="657">
        <f>+'17HPM_DATA_INPUT'!J240</f>
        <v>0</v>
      </c>
      <c r="M388" s="673">
        <f>+'17HPM_DATA_INPUT'!K240</f>
        <v>15865</v>
      </c>
      <c r="N388" s="673">
        <f>+'17HPM_DATA_INPUT'!L240</f>
        <v>0</v>
      </c>
      <c r="O388" s="673">
        <f>+'17HPM_DATA_INPUT'!M240</f>
        <v>362137</v>
      </c>
      <c r="P388" s="657">
        <f t="shared" si="484"/>
        <v>0</v>
      </c>
      <c r="Q388" s="675">
        <f t="shared" si="485"/>
        <v>-346272</v>
      </c>
      <c r="R388" s="672">
        <f>+'17HPM_DATA_INPUT'!P240</f>
        <v>0</v>
      </c>
      <c r="S388" s="673">
        <f>+'17HPM_DATA_INPUT'!Q240</f>
        <v>84401</v>
      </c>
      <c r="T388" s="672">
        <f>+'17HPM_DATA_INPUT'!R240</f>
        <v>0</v>
      </c>
      <c r="U388" s="673">
        <f>+'17HPM_DATA_INPUT'!S240</f>
        <v>68540</v>
      </c>
      <c r="V388" s="657">
        <f t="shared" si="486"/>
        <v>0</v>
      </c>
      <c r="W388" s="676">
        <f t="shared" si="487"/>
        <v>-499213</v>
      </c>
      <c r="X388" s="4047"/>
      <c r="Y388" s="4044"/>
      <c r="Z388" s="4047"/>
      <c r="AA388" s="3183"/>
      <c r="AB388" s="3183"/>
      <c r="AC388" s="3183"/>
      <c r="AD388" s="265">
        <f t="shared" si="466"/>
        <v>0</v>
      </c>
      <c r="AE388" s="573">
        <f t="shared" si="467"/>
        <v>0</v>
      </c>
      <c r="AF388" s="265">
        <f t="shared" si="468"/>
        <v>0</v>
      </c>
      <c r="AG388" s="573">
        <f t="shared" si="469"/>
        <v>0</v>
      </c>
      <c r="AH388" s="265">
        <f t="shared" si="470"/>
        <v>0</v>
      </c>
      <c r="AI388" s="573">
        <f t="shared" si="471"/>
        <v>0</v>
      </c>
      <c r="AJ388" s="265">
        <f t="shared" si="472"/>
        <v>0</v>
      </c>
      <c r="AK388" s="573">
        <f t="shared" si="473"/>
        <v>0</v>
      </c>
      <c r="AL388" s="265">
        <f t="shared" si="474"/>
        <v>-381094.94</v>
      </c>
      <c r="AM388" s="573">
        <f t="shared" si="475"/>
        <v>-1</v>
      </c>
      <c r="AN388" s="265">
        <f t="shared" si="476"/>
        <v>381094.94</v>
      </c>
      <c r="AO388" s="573">
        <f t="shared" si="477"/>
        <v>1</v>
      </c>
      <c r="AP388" s="265">
        <f t="shared" si="478"/>
        <v>-88818.81</v>
      </c>
      <c r="AQ388" s="573">
        <f t="shared" si="479"/>
        <v>-1</v>
      </c>
      <c r="AR388" s="265">
        <f t="shared" si="480"/>
        <v>-86996.97</v>
      </c>
      <c r="AS388" s="573">
        <f t="shared" si="481"/>
        <v>-1</v>
      </c>
      <c r="AT388" s="265">
        <f t="shared" si="482"/>
        <v>556910.72</v>
      </c>
      <c r="AU388" s="573">
        <f t="shared" si="483"/>
        <v>1</v>
      </c>
    </row>
    <row r="389" spans="1:47" s="113" customFormat="1" ht="13.5" x14ac:dyDescent="0.25">
      <c r="A389" s="2424">
        <v>7550</v>
      </c>
      <c r="B389" s="30" t="s">
        <v>3483</v>
      </c>
      <c r="C389" s="30" t="s">
        <v>283</v>
      </c>
      <c r="D389" s="649" t="s">
        <v>1271</v>
      </c>
      <c r="E389" s="723"/>
      <c r="F389" s="674">
        <f>+'17HPM_DATA_INPUT'!D241</f>
        <v>0</v>
      </c>
      <c r="G389" s="673">
        <f>+'17HPM_DATA_INPUT'!E241</f>
        <v>0</v>
      </c>
      <c r="H389" s="672">
        <f>+'17HPM_DATA_INPUT'!F241</f>
        <v>0</v>
      </c>
      <c r="I389" s="729">
        <f>+'17HPM_DATA_INPUT'!G241</f>
        <v>0</v>
      </c>
      <c r="J389" s="672">
        <f>+'17HPM_DATA_INPUT'!H241</f>
        <v>0</v>
      </c>
      <c r="K389" s="673">
        <f>+'17HPM_DATA_INPUT'!I241</f>
        <v>0</v>
      </c>
      <c r="L389" s="657">
        <f>+'17HPM_DATA_INPUT'!J241</f>
        <v>0</v>
      </c>
      <c r="M389" s="673">
        <f>+'17HPM_DATA_INPUT'!K241</f>
        <v>0</v>
      </c>
      <c r="N389" s="672">
        <f>+'17Input PSYyyC2PL'!D66</f>
        <v>0</v>
      </c>
      <c r="O389" s="673">
        <f>+'17Input PSYyyC2PL'!E66</f>
        <v>381094.94</v>
      </c>
      <c r="P389" s="657">
        <f t="shared" si="484"/>
        <v>0</v>
      </c>
      <c r="Q389" s="675">
        <f t="shared" si="485"/>
        <v>-381094.94</v>
      </c>
      <c r="R389" s="672">
        <f>+'17Input PSYyyC2PL'!D67</f>
        <v>0</v>
      </c>
      <c r="S389" s="673">
        <f>+'17Input PSYyyC2PL'!E67</f>
        <v>88818.81</v>
      </c>
      <c r="T389" s="672">
        <f>+'17Input PSYyyC2PL'!D68</f>
        <v>0</v>
      </c>
      <c r="U389" s="673">
        <f>+'17Input PSYyyC2PL'!E68</f>
        <v>86996.97</v>
      </c>
      <c r="V389" s="657">
        <f t="shared" si="486"/>
        <v>0</v>
      </c>
      <c r="W389" s="676">
        <f t="shared" si="487"/>
        <v>-556910.72</v>
      </c>
      <c r="X389" s="4047"/>
      <c r="Y389" s="4044">
        <f>+N389+R389+T389</f>
        <v>0</v>
      </c>
      <c r="Z389" s="4053"/>
      <c r="AA389" s="3179">
        <f>+'17NM_PLRecon'!S44-'Departmental PL'!V447</f>
        <v>0</v>
      </c>
      <c r="AB389" s="3179">
        <f>+'17NM_PLRecon'!T44-'Departmental PL'!W389</f>
        <v>0</v>
      </c>
      <c r="AC389" s="3183"/>
      <c r="AD389" s="265">
        <f t="shared" si="466"/>
        <v>-5561</v>
      </c>
      <c r="AE389" s="573">
        <f t="shared" si="467"/>
        <v>-0.55917546505781801</v>
      </c>
      <c r="AF389" s="265">
        <f t="shared" si="468"/>
        <v>-5554</v>
      </c>
      <c r="AG389" s="573">
        <f t="shared" si="469"/>
        <v>-0.55886496276916886</v>
      </c>
      <c r="AH389" s="265">
        <f t="shared" si="470"/>
        <v>-2021272.3900000001</v>
      </c>
      <c r="AI389" s="573">
        <f t="shared" si="471"/>
        <v>-0.39997519379842511</v>
      </c>
      <c r="AJ389" s="265">
        <f t="shared" si="472"/>
        <v>-496592.39000000013</v>
      </c>
      <c r="AK389" s="573">
        <f t="shared" si="473"/>
        <v>-0.21815738470746987</v>
      </c>
      <c r="AL389" s="265">
        <f t="shared" si="474"/>
        <v>847825.52505536098</v>
      </c>
      <c r="AM389" s="573">
        <f t="shared" si="475"/>
        <v>0.59554452615341025</v>
      </c>
      <c r="AN389" s="265">
        <f t="shared" si="476"/>
        <v>-1344417.9150553611</v>
      </c>
      <c r="AO389" s="573">
        <f t="shared" si="477"/>
        <v>-1.5766795768256863</v>
      </c>
      <c r="AP389" s="265">
        <f t="shared" si="478"/>
        <v>46187.923475641001</v>
      </c>
      <c r="AQ389" s="573">
        <f t="shared" si="479"/>
        <v>0.41191405935647019</v>
      </c>
      <c r="AR389" s="265">
        <f t="shared" si="480"/>
        <v>157861.07382659439</v>
      </c>
      <c r="AS389" s="573">
        <f t="shared" si="481"/>
        <v>0.50502453388591884</v>
      </c>
      <c r="AT389" s="265">
        <f t="shared" si="482"/>
        <v>-1548466.9123575967</v>
      </c>
      <c r="AU389" s="573">
        <f t="shared" si="483"/>
        <v>-3.6180961957437154</v>
      </c>
    </row>
    <row r="390" spans="1:47" s="113" customFormat="1" ht="13.5" x14ac:dyDescent="0.25">
      <c r="A390" s="2424">
        <v>7580</v>
      </c>
      <c r="B390" s="30" t="s">
        <v>2931</v>
      </c>
      <c r="C390" s="30" t="s">
        <v>283</v>
      </c>
      <c r="D390" s="649" t="s">
        <v>4071</v>
      </c>
      <c r="E390" s="723"/>
      <c r="F390" s="674">
        <f>SUM(F444:F445)</f>
        <v>4384</v>
      </c>
      <c r="G390" s="673">
        <f>SUM(G444:G445)</f>
        <v>9945</v>
      </c>
      <c r="H390" s="672">
        <f t="shared" ref="H390:O390" si="501">SUM(H444:H445)</f>
        <v>4384</v>
      </c>
      <c r="I390" s="729">
        <f t="shared" si="501"/>
        <v>9938</v>
      </c>
      <c r="J390" s="672">
        <f t="shared" si="501"/>
        <v>3032221.98</v>
      </c>
      <c r="K390" s="673">
        <f t="shared" si="501"/>
        <v>5053494.37</v>
      </c>
      <c r="L390" s="657">
        <f t="shared" si="501"/>
        <v>1779710.98</v>
      </c>
      <c r="M390" s="673">
        <f t="shared" si="501"/>
        <v>2276303.37</v>
      </c>
      <c r="N390" s="672">
        <f t="shared" si="501"/>
        <v>2271439.525055361</v>
      </c>
      <c r="O390" s="673">
        <f t="shared" si="501"/>
        <v>1423614</v>
      </c>
      <c r="P390" s="657">
        <f t="shared" si="484"/>
        <v>-491728.545055361</v>
      </c>
      <c r="Q390" s="675">
        <f t="shared" si="485"/>
        <v>852689.37000000011</v>
      </c>
      <c r="R390" s="672">
        <f t="shared" ref="R390:U390" si="502">SUM(R444:R445)</f>
        <v>158317.923475641</v>
      </c>
      <c r="S390" s="673">
        <f t="shared" si="502"/>
        <v>112130</v>
      </c>
      <c r="T390" s="672">
        <f t="shared" si="502"/>
        <v>470442.07382659439</v>
      </c>
      <c r="U390" s="673">
        <f t="shared" si="502"/>
        <v>312581</v>
      </c>
      <c r="V390" s="657">
        <f t="shared" si="486"/>
        <v>-1120488.5423575966</v>
      </c>
      <c r="W390" s="676">
        <f t="shared" si="487"/>
        <v>427978.37000000011</v>
      </c>
      <c r="X390" s="4047"/>
      <c r="Y390" s="4044" t="s">
        <v>2011</v>
      </c>
      <c r="Z390" s="4047"/>
      <c r="AA390" s="3186"/>
      <c r="AB390" s="3186"/>
      <c r="AC390" s="3186"/>
      <c r="AD390" s="265">
        <f t="shared" si="466"/>
        <v>441</v>
      </c>
      <c r="AE390" s="573">
        <f t="shared" si="467"/>
        <v>7.0797880879755984E-2</v>
      </c>
      <c r="AF390" s="265">
        <f t="shared" si="468"/>
        <v>3943</v>
      </c>
      <c r="AG390" s="573">
        <f t="shared" si="469"/>
        <v>0.27525305410122164</v>
      </c>
      <c r="AH390" s="265">
        <f t="shared" si="470"/>
        <v>2783825</v>
      </c>
      <c r="AI390" s="573">
        <f t="shared" si="471"/>
        <v>0.27817967919589826</v>
      </c>
      <c r="AJ390" s="265">
        <f t="shared" si="472"/>
        <v>705053</v>
      </c>
      <c r="AK390" s="573">
        <f t="shared" si="473"/>
        <v>0.17708483509241124</v>
      </c>
      <c r="AL390" s="265">
        <f t="shared" si="474"/>
        <v>582769</v>
      </c>
      <c r="AM390" s="573">
        <f t="shared" si="475"/>
        <v>0.19136763882526595</v>
      </c>
      <c r="AN390" s="265">
        <f t="shared" si="476"/>
        <v>122284</v>
      </c>
      <c r="AO390" s="573">
        <f t="shared" si="477"/>
        <v>0.13062338902555876</v>
      </c>
      <c r="AP390" s="265">
        <f t="shared" si="478"/>
        <v>47220</v>
      </c>
      <c r="AQ390" s="573">
        <f t="shared" si="479"/>
        <v>0.10793044177881803</v>
      </c>
      <c r="AR390" s="265">
        <f t="shared" si="480"/>
        <v>327594</v>
      </c>
      <c r="AS390" s="573">
        <f t="shared" si="481"/>
        <v>0.29292906712544231</v>
      </c>
      <c r="AT390" s="265">
        <f t="shared" si="482"/>
        <v>-252530</v>
      </c>
      <c r="AU390" s="573">
        <f t="shared" si="483"/>
        <v>-0.40751283714655484</v>
      </c>
    </row>
    <row r="391" spans="1:47" s="113" customFormat="1" ht="13.5" x14ac:dyDescent="0.25">
      <c r="A391" s="649">
        <v>7800</v>
      </c>
      <c r="B391" s="30" t="s">
        <v>2932</v>
      </c>
      <c r="C391" s="30" t="s">
        <v>283</v>
      </c>
      <c r="D391" s="649" t="s">
        <v>1256</v>
      </c>
      <c r="E391" s="723"/>
      <c r="F391" s="674">
        <f>+'17HPM_DATA_INPUT'!D243</f>
        <v>6670</v>
      </c>
      <c r="G391" s="673">
        <f>+'17HPM_DATA_INPUT'!E243</f>
        <v>6229</v>
      </c>
      <c r="H391" s="672">
        <f>+'17HPM_DATA_INPUT'!F243</f>
        <v>18268</v>
      </c>
      <c r="I391" s="729">
        <f>+'17HPM_DATA_INPUT'!G243</f>
        <v>14325</v>
      </c>
      <c r="J391" s="672">
        <f>+'17HPM_DATA_INPUT'!H243</f>
        <v>12791116</v>
      </c>
      <c r="K391" s="673">
        <f>+'17HPM_DATA_INPUT'!I243</f>
        <v>10007291</v>
      </c>
      <c r="L391" s="657">
        <f>+'17HPM_DATA_INPUT'!J243</f>
        <v>4686495</v>
      </c>
      <c r="M391" s="673">
        <f>+'17HPM_DATA_INPUT'!K243</f>
        <v>3981442</v>
      </c>
      <c r="N391" s="672">
        <f>+'17HPM_DATA_INPUT'!L243</f>
        <v>3628054</v>
      </c>
      <c r="O391" s="673">
        <f>+'17HPM_DATA_INPUT'!M243</f>
        <v>3045285</v>
      </c>
      <c r="P391" s="657">
        <f t="shared" si="484"/>
        <v>1058441</v>
      </c>
      <c r="Q391" s="675">
        <f t="shared" si="485"/>
        <v>936157</v>
      </c>
      <c r="R391" s="672">
        <f>+'17HPM_DATA_INPUT'!P243</f>
        <v>484724</v>
      </c>
      <c r="S391" s="673">
        <f>+'17HPM_DATA_INPUT'!Q243</f>
        <v>437504</v>
      </c>
      <c r="T391" s="672">
        <f>+'17HPM_DATA_INPUT'!R243</f>
        <v>1445933</v>
      </c>
      <c r="U391" s="673">
        <f>+'17HPM_DATA_INPUT'!S243</f>
        <v>1118339</v>
      </c>
      <c r="V391" s="657">
        <f t="shared" si="486"/>
        <v>-872216</v>
      </c>
      <c r="W391" s="676">
        <f t="shared" si="487"/>
        <v>-619686</v>
      </c>
      <c r="X391" s="4047"/>
      <c r="Y391" s="4044">
        <f>N394</f>
        <v>236269.13999999998</v>
      </c>
      <c r="Z391" s="4044">
        <f>O394</f>
        <v>398098.89</v>
      </c>
      <c r="AA391" s="3186"/>
      <c r="AB391" s="3186"/>
      <c r="AC391" s="3186"/>
      <c r="AD391" s="265">
        <f t="shared" si="466"/>
        <v>-232</v>
      </c>
      <c r="AE391" s="573">
        <f t="shared" si="467"/>
        <v>-0.10455159981973862</v>
      </c>
      <c r="AF391" s="265">
        <f t="shared" si="468"/>
        <v>-229</v>
      </c>
      <c r="AG391" s="573">
        <f t="shared" si="469"/>
        <v>-9.5536086775135587E-2</v>
      </c>
      <c r="AH391" s="265">
        <f t="shared" si="470"/>
        <v>-106050</v>
      </c>
      <c r="AI391" s="573">
        <f t="shared" si="471"/>
        <v>-5.352540904920098E-2</v>
      </c>
      <c r="AJ391" s="265">
        <f t="shared" si="472"/>
        <v>182205</v>
      </c>
      <c r="AK391" s="573">
        <f t="shared" si="473"/>
        <v>0.13560965734568126</v>
      </c>
      <c r="AL391" s="265">
        <f t="shared" si="474"/>
        <v>51166</v>
      </c>
      <c r="AM391" s="573">
        <f t="shared" si="475"/>
        <v>5.2389826343381386E-2</v>
      </c>
      <c r="AN391" s="265">
        <f t="shared" si="476"/>
        <v>131039</v>
      </c>
      <c r="AO391" s="573">
        <f t="shared" si="477"/>
        <v>0.35709438929144671</v>
      </c>
      <c r="AP391" s="265">
        <f t="shared" si="478"/>
        <v>-5922</v>
      </c>
      <c r="AQ391" s="573">
        <f t="shared" si="479"/>
        <v>-6.2407789908527592E-2</v>
      </c>
      <c r="AR391" s="265">
        <f t="shared" si="480"/>
        <v>-28932</v>
      </c>
      <c r="AS391" s="573">
        <f t="shared" si="481"/>
        <v>-0.10706118310526277</v>
      </c>
      <c r="AT391" s="265">
        <f t="shared" si="482"/>
        <v>165893</v>
      </c>
      <c r="AU391" s="573">
        <f t="shared" si="483"/>
        <v>90.70147621651175</v>
      </c>
    </row>
    <row r="392" spans="1:47" s="113" customFormat="1" ht="13.5" x14ac:dyDescent="0.25">
      <c r="A392" s="649">
        <v>7830</v>
      </c>
      <c r="B392" s="30" t="s">
        <v>2934</v>
      </c>
      <c r="C392" s="30" t="s">
        <v>283</v>
      </c>
      <c r="D392" s="649" t="s">
        <v>1258</v>
      </c>
      <c r="E392" s="723"/>
      <c r="F392" s="674">
        <f>+'17HPM_DATA_INPUT'!D244</f>
        <v>1987</v>
      </c>
      <c r="G392" s="673">
        <f>+'17HPM_DATA_INPUT'!E244</f>
        <v>2219</v>
      </c>
      <c r="H392" s="672">
        <f>+'17HPM_DATA_INPUT'!F244</f>
        <v>2168</v>
      </c>
      <c r="I392" s="729">
        <f>+'17HPM_DATA_INPUT'!G244</f>
        <v>2397</v>
      </c>
      <c r="J392" s="672">
        <f>+'17HPM_DATA_INPUT'!H244</f>
        <v>1875252</v>
      </c>
      <c r="K392" s="673">
        <f>+'17HPM_DATA_INPUT'!I244</f>
        <v>1981302</v>
      </c>
      <c r="L392" s="657">
        <f>+'17HPM_DATA_INPUT'!J244</f>
        <v>1525804</v>
      </c>
      <c r="M392" s="673">
        <f>+'17HPM_DATA_INPUT'!K244</f>
        <v>1343599</v>
      </c>
      <c r="N392" s="672">
        <f>+'17HPM_DATA_INPUT'!L244</f>
        <v>1027806</v>
      </c>
      <c r="O392" s="673">
        <f>+'17HPM_DATA_INPUT'!M244</f>
        <v>976640</v>
      </c>
      <c r="P392" s="657">
        <f t="shared" si="484"/>
        <v>497998</v>
      </c>
      <c r="Q392" s="675">
        <f t="shared" si="485"/>
        <v>366959</v>
      </c>
      <c r="R392" s="672">
        <f>+'17HPM_DATA_INPUT'!P244</f>
        <v>88970</v>
      </c>
      <c r="S392" s="673">
        <f>+'17HPM_DATA_INPUT'!Q244</f>
        <v>94892</v>
      </c>
      <c r="T392" s="672">
        <f>+'17HPM_DATA_INPUT'!R244</f>
        <v>241306</v>
      </c>
      <c r="U392" s="673">
        <f>+'17HPM_DATA_INPUT'!S244</f>
        <v>270238</v>
      </c>
      <c r="V392" s="657">
        <f t="shared" si="486"/>
        <v>167722</v>
      </c>
      <c r="W392" s="676">
        <f t="shared" si="487"/>
        <v>1829</v>
      </c>
      <c r="X392" s="4047"/>
      <c r="Y392" s="4063">
        <f>+Y391-'17NM_PLRecon'!K39</f>
        <v>0</v>
      </c>
      <c r="Z392" s="4063">
        <f>+Z391-'17NM_PLRecon'!L39</f>
        <v>0</v>
      </c>
      <c r="AA392" s="3183"/>
      <c r="AB392" s="3183"/>
      <c r="AC392" s="3183"/>
      <c r="AD392" s="265">
        <f t="shared" si="466"/>
        <v>328</v>
      </c>
      <c r="AE392" s="573">
        <f t="shared" si="467"/>
        <v>7.0265638389031701E-2</v>
      </c>
      <c r="AF392" s="265">
        <f t="shared" si="468"/>
        <v>754</v>
      </c>
      <c r="AG392" s="573">
        <f t="shared" si="469"/>
        <v>5.9789073031480455E-2</v>
      </c>
      <c r="AH392" s="265">
        <f t="shared" si="470"/>
        <v>99865</v>
      </c>
      <c r="AI392" s="573">
        <f t="shared" si="471"/>
        <v>6.3920513642755597E-2</v>
      </c>
      <c r="AJ392" s="265">
        <f t="shared" si="472"/>
        <v>30249</v>
      </c>
      <c r="AK392" s="573">
        <f t="shared" si="473"/>
        <v>5.6768214754218345E-2</v>
      </c>
      <c r="AL392" s="265">
        <f t="shared" si="474"/>
        <v>349638</v>
      </c>
      <c r="AM392" s="573">
        <f t="shared" si="475"/>
        <v>0.48409888611205337</v>
      </c>
      <c r="AN392" s="265">
        <f t="shared" si="476"/>
        <v>-319389</v>
      </c>
      <c r="AO392" s="573">
        <f t="shared" si="477"/>
        <v>-1.6863733803605183</v>
      </c>
      <c r="AP392" s="265">
        <f t="shared" si="478"/>
        <v>98858</v>
      </c>
      <c r="AQ392" s="573">
        <f t="shared" si="479"/>
        <v>0.52617908334619623</v>
      </c>
      <c r="AR392" s="265">
        <f t="shared" si="480"/>
        <v>32630</v>
      </c>
      <c r="AS392" s="573">
        <f t="shared" si="481"/>
        <v>0.15949127026023033</v>
      </c>
      <c r="AT392" s="265">
        <f t="shared" si="482"/>
        <v>-450877</v>
      </c>
      <c r="AU392" s="573">
        <f t="shared" si="483"/>
        <v>-0.77488781684972874</v>
      </c>
    </row>
    <row r="393" spans="1:47" s="113" customFormat="1" ht="13.5" x14ac:dyDescent="0.25">
      <c r="A393" s="649">
        <v>7850</v>
      </c>
      <c r="B393" s="30" t="s">
        <v>233</v>
      </c>
      <c r="C393" s="30" t="s">
        <v>283</v>
      </c>
      <c r="D393" s="649" t="s">
        <v>1253</v>
      </c>
      <c r="E393" s="723"/>
      <c r="F393" s="674">
        <f>+'17HPM_DATA_INPUT'!D245</f>
        <v>4996</v>
      </c>
      <c r="G393" s="673">
        <f>+'17HPM_DATA_INPUT'!E245</f>
        <v>4668</v>
      </c>
      <c r="H393" s="672">
        <f>+'17HPM_DATA_INPUT'!F245</f>
        <v>13365</v>
      </c>
      <c r="I393" s="729">
        <f>+'17HPM_DATA_INPUT'!G245</f>
        <v>12611</v>
      </c>
      <c r="J393" s="672">
        <f>+'17HPM_DATA_INPUT'!H245</f>
        <v>1662196</v>
      </c>
      <c r="K393" s="673">
        <f>+'17HPM_DATA_INPUT'!I245</f>
        <v>1562331</v>
      </c>
      <c r="L393" s="657">
        <f>+'17HPM_DATA_INPUT'!J245</f>
        <v>563100</v>
      </c>
      <c r="M393" s="673">
        <f>+'17HPM_DATA_INPUT'!K245</f>
        <v>532851</v>
      </c>
      <c r="N393" s="672">
        <f>+'17HPM_DATA_INPUT'!L245</f>
        <v>1071883</v>
      </c>
      <c r="O393" s="673">
        <f>+'17HPM_DATA_INPUT'!M245</f>
        <v>722245</v>
      </c>
      <c r="P393" s="657">
        <f t="shared" si="484"/>
        <v>-508783</v>
      </c>
      <c r="Q393" s="675">
        <f t="shared" si="485"/>
        <v>-189394</v>
      </c>
      <c r="R393" s="672">
        <f>+'17HPM_DATA_INPUT'!P245</f>
        <v>286737</v>
      </c>
      <c r="S393" s="673">
        <f>+'17HPM_DATA_INPUT'!Q245</f>
        <v>187879</v>
      </c>
      <c r="T393" s="672">
        <f>+'17HPM_DATA_INPUT'!R245</f>
        <v>237218</v>
      </c>
      <c r="U393" s="673">
        <f>+'17HPM_DATA_INPUT'!S245</f>
        <v>204588</v>
      </c>
      <c r="V393" s="657">
        <f t="shared" si="486"/>
        <v>-1032738</v>
      </c>
      <c r="W393" s="676">
        <f t="shared" si="487"/>
        <v>-581861</v>
      </c>
      <c r="X393" s="4047"/>
      <c r="Y393" s="4044">
        <f>+R394</f>
        <v>5024.4000000000005</v>
      </c>
      <c r="Z393" s="4044">
        <f>+S394</f>
        <v>18682.830000000002</v>
      </c>
      <c r="AA393" s="3183"/>
      <c r="AB393" s="3183"/>
      <c r="AC393" s="3183"/>
      <c r="AD393" s="265">
        <f t="shared" si="466"/>
        <v>0</v>
      </c>
      <c r="AE393" s="573">
        <f t="shared" si="467"/>
        <v>0</v>
      </c>
      <c r="AF393" s="265">
        <f t="shared" si="468"/>
        <v>0</v>
      </c>
      <c r="AG393" s="573">
        <f t="shared" si="469"/>
        <v>0</v>
      </c>
      <c r="AH393" s="265">
        <f t="shared" si="470"/>
        <v>0</v>
      </c>
      <c r="AI393" s="573">
        <f t="shared" si="471"/>
        <v>0</v>
      </c>
      <c r="AJ393" s="265">
        <f t="shared" si="472"/>
        <v>0</v>
      </c>
      <c r="AK393" s="573">
        <f t="shared" si="473"/>
        <v>0</v>
      </c>
      <c r="AL393" s="265">
        <f t="shared" si="474"/>
        <v>-161829.75000000003</v>
      </c>
      <c r="AM393" s="573">
        <f t="shared" si="475"/>
        <v>-0.40650640849563791</v>
      </c>
      <c r="AN393" s="265">
        <f t="shared" si="476"/>
        <v>161829.75000000003</v>
      </c>
      <c r="AO393" s="573">
        <f t="shared" si="477"/>
        <v>0.40650640849563791</v>
      </c>
      <c r="AP393" s="265">
        <f t="shared" si="478"/>
        <v>-13658.43</v>
      </c>
      <c r="AQ393" s="573">
        <f t="shared" si="479"/>
        <v>-0.73106858008128317</v>
      </c>
      <c r="AR393" s="265">
        <f t="shared" si="480"/>
        <v>-19660.589999999993</v>
      </c>
      <c r="AS393" s="573">
        <f t="shared" si="481"/>
        <v>-0.41719890114040836</v>
      </c>
      <c r="AT393" s="265">
        <f t="shared" si="482"/>
        <v>195148.77000000002</v>
      </c>
      <c r="AU393" s="573">
        <f t="shared" si="483"/>
        <v>0.42066361412916137</v>
      </c>
    </row>
    <row r="394" spans="1:47" s="113" customFormat="1" ht="13.5" x14ac:dyDescent="0.25">
      <c r="A394" s="2424" t="e">
        <v>#VALUE!</v>
      </c>
      <c r="B394" s="30" t="e">
        <v>#VALUE!</v>
      </c>
      <c r="C394" s="30" t="e">
        <v>#VALUE!</v>
      </c>
      <c r="D394" s="649" t="s">
        <v>435</v>
      </c>
      <c r="E394" s="723"/>
      <c r="F394" s="674">
        <v>0</v>
      </c>
      <c r="G394" s="673">
        <v>0</v>
      </c>
      <c r="H394" s="672">
        <v>0</v>
      </c>
      <c r="I394" s="729">
        <v>0</v>
      </c>
      <c r="J394" s="672">
        <v>0</v>
      </c>
      <c r="K394" s="673">
        <v>0</v>
      </c>
      <c r="L394" s="657">
        <v>0</v>
      </c>
      <c r="M394" s="673">
        <v>0</v>
      </c>
      <c r="N394" s="672">
        <f>+'17Input PSYyyC2PL'!D70</f>
        <v>236269.13999999998</v>
      </c>
      <c r="O394" s="673">
        <f>+'17Input PSYyyC2PL'!E70</f>
        <v>398098.89</v>
      </c>
      <c r="P394" s="657">
        <f t="shared" si="484"/>
        <v>-236269.13999999998</v>
      </c>
      <c r="Q394" s="675">
        <f t="shared" si="485"/>
        <v>-398098.89</v>
      </c>
      <c r="R394" s="672">
        <f>+'17Input PSYyyC2PL'!D71</f>
        <v>5024.4000000000005</v>
      </c>
      <c r="S394" s="673">
        <f>+'17Input PSYyyC2PL'!E71</f>
        <v>18682.830000000002</v>
      </c>
      <c r="T394" s="672">
        <f>+'17Input PSYyyC2PL'!D72</f>
        <v>27464.63</v>
      </c>
      <c r="U394" s="673">
        <f>+'17Input PSYyyC2PL'!E72</f>
        <v>47125.219999999994</v>
      </c>
      <c r="V394" s="657">
        <f t="shared" si="486"/>
        <v>-268758.17</v>
      </c>
      <c r="W394" s="676">
        <f t="shared" si="487"/>
        <v>-463906.94</v>
      </c>
      <c r="X394" s="4047"/>
      <c r="Y394" s="4063">
        <f>+Y393-'17NM_PLRecon'!O39:O39</f>
        <v>0</v>
      </c>
      <c r="Z394" s="4063">
        <f>+Z393-'17NM_PLRecon'!P39:P39</f>
        <v>0</v>
      </c>
      <c r="AA394" s="3183"/>
      <c r="AB394" s="3183"/>
      <c r="AC394" s="3183"/>
      <c r="AD394" s="265">
        <f t="shared" si="466"/>
        <v>0</v>
      </c>
      <c r="AE394" s="573">
        <f t="shared" si="467"/>
        <v>0</v>
      </c>
      <c r="AF394" s="265">
        <f t="shared" si="468"/>
        <v>0</v>
      </c>
      <c r="AG394" s="573">
        <f t="shared" si="469"/>
        <v>0</v>
      </c>
      <c r="AH394" s="265">
        <f t="shared" si="470"/>
        <v>0</v>
      </c>
      <c r="AI394" s="573">
        <f t="shared" si="471"/>
        <v>0</v>
      </c>
      <c r="AJ394" s="265">
        <f t="shared" si="472"/>
        <v>-60629.75</v>
      </c>
      <c r="AK394" s="573">
        <f t="shared" si="473"/>
        <v>-5.530262761535281E-2</v>
      </c>
      <c r="AL394" s="265">
        <f t="shared" si="474"/>
        <v>0</v>
      </c>
      <c r="AM394" s="573">
        <f t="shared" si="475"/>
        <v>0</v>
      </c>
      <c r="AN394" s="265">
        <f t="shared" si="476"/>
        <v>-60629.75</v>
      </c>
      <c r="AO394" s="573">
        <f t="shared" si="477"/>
        <v>-5.530262761535281E-2</v>
      </c>
      <c r="AP394" s="265">
        <f t="shared" si="478"/>
        <v>0</v>
      </c>
      <c r="AQ394" s="573">
        <f t="shared" si="479"/>
        <v>0</v>
      </c>
      <c r="AR394" s="265">
        <f t="shared" si="480"/>
        <v>0</v>
      </c>
      <c r="AS394" s="573">
        <f t="shared" si="481"/>
        <v>0</v>
      </c>
      <c r="AT394" s="265">
        <f t="shared" si="482"/>
        <v>-60629.75</v>
      </c>
      <c r="AU394" s="573">
        <f t="shared" si="483"/>
        <v>-5.530262761535281E-2</v>
      </c>
    </row>
    <row r="395" spans="1:47" ht="13.5" x14ac:dyDescent="0.25">
      <c r="A395" s="2424" t="e">
        <v>#VALUE!</v>
      </c>
      <c r="B395" s="30" t="e">
        <v>#VALUE!</v>
      </c>
      <c r="C395" s="30" t="e">
        <v>#VALUE!</v>
      </c>
      <c r="D395" s="649" t="s">
        <v>588</v>
      </c>
      <c r="E395" s="723"/>
      <c r="F395" s="674">
        <v>0</v>
      </c>
      <c r="G395" s="673">
        <v>0</v>
      </c>
      <c r="H395" s="672">
        <v>0</v>
      </c>
      <c r="I395" s="729">
        <v>0</v>
      </c>
      <c r="J395" s="672">
        <v>0</v>
      </c>
      <c r="K395" s="673">
        <v>0</v>
      </c>
      <c r="L395" s="657">
        <f>'17NM_PLRecon'!I41</f>
        <v>1035697</v>
      </c>
      <c r="M395" s="673">
        <f>+'17NM_PLRecon'!J41</f>
        <v>1096326.75</v>
      </c>
      <c r="N395" s="672">
        <v>0</v>
      </c>
      <c r="O395" s="673">
        <v>0</v>
      </c>
      <c r="P395" s="657">
        <f t="shared" si="484"/>
        <v>1035697</v>
      </c>
      <c r="Q395" s="675">
        <f t="shared" si="485"/>
        <v>1096326.75</v>
      </c>
      <c r="R395" s="672">
        <v>0</v>
      </c>
      <c r="S395" s="673">
        <v>0</v>
      </c>
      <c r="T395" s="672">
        <v>0</v>
      </c>
      <c r="U395" s="673">
        <v>0</v>
      </c>
      <c r="V395" s="657">
        <f t="shared" si="486"/>
        <v>1035697</v>
      </c>
      <c r="W395" s="676">
        <f t="shared" si="487"/>
        <v>1096326.75</v>
      </c>
      <c r="X395" s="4047"/>
      <c r="Y395" s="4044">
        <f>T394</f>
        <v>27464.63</v>
      </c>
      <c r="Z395" s="4044">
        <f>+U394</f>
        <v>47125.219999999994</v>
      </c>
      <c r="AA395" s="3183"/>
      <c r="AB395" s="3183"/>
      <c r="AC395" s="3183"/>
      <c r="AD395" s="261">
        <f t="shared" si="466"/>
        <v>1015</v>
      </c>
      <c r="AE395" s="262">
        <f t="shared" si="467"/>
        <v>1.0851552894638371E-2</v>
      </c>
      <c r="AF395" s="18">
        <f t="shared" si="468"/>
        <v>-40807</v>
      </c>
      <c r="AG395" s="262">
        <f t="shared" si="469"/>
        <v>-1.4495991906371956E-2</v>
      </c>
      <c r="AH395" s="18">
        <f t="shared" si="470"/>
        <v>7025405.609999992</v>
      </c>
      <c r="AI395" s="262">
        <f t="shared" si="471"/>
        <v>0.10819145893633735</v>
      </c>
      <c r="AJ395" s="18">
        <f t="shared" si="472"/>
        <v>2451889.8599999994</v>
      </c>
      <c r="AK395" s="262">
        <f t="shared" si="473"/>
        <v>9.4923282847358958E-2</v>
      </c>
      <c r="AL395" s="18">
        <f t="shared" si="474"/>
        <v>3931616.8350553624</v>
      </c>
      <c r="AM395" s="262">
        <f t="shared" si="475"/>
        <v>0.1733247290521289</v>
      </c>
      <c r="AN395" s="18">
        <f t="shared" si="476"/>
        <v>-1479726.975055363</v>
      </c>
      <c r="AO395" s="262">
        <f t="shared" si="477"/>
        <v>-0.47024793908639362</v>
      </c>
      <c r="AP395" s="18">
        <f t="shared" si="478"/>
        <v>598573.68347564153</v>
      </c>
      <c r="AQ395" s="262">
        <f t="shared" si="479"/>
        <v>0.11146736365764059</v>
      </c>
      <c r="AR395" s="18">
        <f t="shared" si="480"/>
        <v>953362.51382659562</v>
      </c>
      <c r="AS395" s="262">
        <f t="shared" si="481"/>
        <v>0.11939250083680987</v>
      </c>
      <c r="AT395" s="18">
        <f t="shared" si="482"/>
        <v>-3031663.1723576002</v>
      </c>
      <c r="AU395" s="263">
        <f t="shared" si="483"/>
        <v>-0.29697839986368679</v>
      </c>
    </row>
    <row r="396" spans="1:47" s="113" customFormat="1" ht="13.5" x14ac:dyDescent="0.25">
      <c r="A396" s="659">
        <v>80</v>
      </c>
      <c r="B396" s="30" t="e">
        <v>#N/A</v>
      </c>
      <c r="C396" s="30" t="e">
        <v>#N/A</v>
      </c>
      <c r="D396" s="659" t="s">
        <v>2608</v>
      </c>
      <c r="E396" s="730"/>
      <c r="F396" s="706">
        <f>+'17HPM_DATA_INPUT'!D246</f>
        <v>94550</v>
      </c>
      <c r="G396" s="707">
        <f>+'17HPM_DATA_INPUT'!E246</f>
        <v>93535</v>
      </c>
      <c r="H396" s="708">
        <f t="shared" ref="H396:O396" si="503">SUM(H372:H395)</f>
        <v>2774247</v>
      </c>
      <c r="I396" s="709">
        <f t="shared" si="503"/>
        <v>2815054</v>
      </c>
      <c r="J396" s="710">
        <f>SUM(J372:J395)</f>
        <v>71960342.979999989</v>
      </c>
      <c r="K396" s="711">
        <f t="shared" si="503"/>
        <v>64934937.369999997</v>
      </c>
      <c r="L396" s="710">
        <f t="shared" si="503"/>
        <v>28282115.98</v>
      </c>
      <c r="M396" s="711">
        <f t="shared" si="503"/>
        <v>25830226.120000001</v>
      </c>
      <c r="N396" s="710">
        <f t="shared" si="503"/>
        <v>26615147.665055361</v>
      </c>
      <c r="O396" s="711">
        <f t="shared" si="503"/>
        <v>22683530.829999998</v>
      </c>
      <c r="P396" s="661">
        <f t="shared" si="484"/>
        <v>1666968.3149446398</v>
      </c>
      <c r="Q396" s="682">
        <f t="shared" si="485"/>
        <v>3146695.2900000028</v>
      </c>
      <c r="R396" s="661">
        <f>SUM(R372:R395)</f>
        <v>5968519.3234756412</v>
      </c>
      <c r="S396" s="682">
        <f>SUM(S372:S395)</f>
        <v>5369945.6399999997</v>
      </c>
      <c r="T396" s="661">
        <f>SUM(T372:T395)</f>
        <v>8938474.7038265951</v>
      </c>
      <c r="U396" s="682">
        <f>SUM(U372:U395)</f>
        <v>7985112.1899999995</v>
      </c>
      <c r="V396" s="661">
        <f t="shared" si="486"/>
        <v>-13240025.712357596</v>
      </c>
      <c r="W396" s="663">
        <f t="shared" si="487"/>
        <v>-10208362.539999995</v>
      </c>
      <c r="X396" s="4047"/>
      <c r="Y396" s="4063">
        <f>+Y395-'17NM_PLRecon'!Q39</f>
        <v>0</v>
      </c>
      <c r="Z396" s="4063">
        <f>+Z395-'17NM_PLRecon'!R39</f>
        <v>0</v>
      </c>
      <c r="AA396" s="3183"/>
      <c r="AB396" s="3183"/>
      <c r="AC396" s="3183"/>
      <c r="AD396" s="265">
        <f t="shared" si="466"/>
        <v>0</v>
      </c>
      <c r="AE396" s="573">
        <f t="shared" si="467"/>
        <v>0</v>
      </c>
      <c r="AF396" s="265">
        <f t="shared" si="468"/>
        <v>0</v>
      </c>
      <c r="AG396" s="573">
        <f t="shared" si="469"/>
        <v>0</v>
      </c>
      <c r="AH396" s="265">
        <f t="shared" si="470"/>
        <v>0</v>
      </c>
      <c r="AI396" s="573">
        <f t="shared" si="471"/>
        <v>0</v>
      </c>
      <c r="AJ396" s="265">
        <f t="shared" si="472"/>
        <v>0</v>
      </c>
      <c r="AK396" s="573">
        <f t="shared" si="473"/>
        <v>0</v>
      </c>
      <c r="AL396" s="265">
        <f t="shared" si="474"/>
        <v>0</v>
      </c>
      <c r="AM396" s="573">
        <f t="shared" si="475"/>
        <v>0</v>
      </c>
      <c r="AN396" s="265">
        <f t="shared" si="476"/>
        <v>0</v>
      </c>
      <c r="AO396" s="573">
        <f t="shared" si="477"/>
        <v>0</v>
      </c>
      <c r="AP396" s="265">
        <f t="shared" si="478"/>
        <v>0</v>
      </c>
      <c r="AQ396" s="573">
        <f t="shared" si="479"/>
        <v>0</v>
      </c>
      <c r="AR396" s="265">
        <f t="shared" si="480"/>
        <v>0</v>
      </c>
      <c r="AS396" s="573">
        <f t="shared" si="481"/>
        <v>0</v>
      </c>
      <c r="AT396" s="265">
        <f t="shared" si="482"/>
        <v>0</v>
      </c>
      <c r="AU396" s="573">
        <f t="shared" si="483"/>
        <v>0</v>
      </c>
    </row>
    <row r="397" spans="1:47" s="113" customFormat="1" ht="13.5" hidden="1" x14ac:dyDescent="0.25">
      <c r="A397" s="649">
        <v>7000</v>
      </c>
      <c r="B397" s="30" t="s">
        <v>2907</v>
      </c>
      <c r="C397" s="30" t="s">
        <v>283</v>
      </c>
      <c r="D397" s="649" t="s">
        <v>1225</v>
      </c>
      <c r="E397" s="723"/>
      <c r="F397" s="674">
        <f>+'17HPM_DATA_INPUT'!D247</f>
        <v>0</v>
      </c>
      <c r="G397" s="673">
        <f>+'17HPM_DATA_INPUT'!E247</f>
        <v>0</v>
      </c>
      <c r="H397" s="672">
        <f>+'17HPM_DATA_INPUT'!F247</f>
        <v>0</v>
      </c>
      <c r="I397" s="729">
        <f>+'17HPM_DATA_INPUT'!G247</f>
        <v>0</v>
      </c>
      <c r="J397" s="672">
        <f>+'17HPM_DATA_INPUT'!H247</f>
        <v>0</v>
      </c>
      <c r="K397" s="673">
        <f>+'17HPM_DATA_INPUT'!I247</f>
        <v>0</v>
      </c>
      <c r="L397" s="672">
        <f>+'17HPM_DATA_INPUT'!J247</f>
        <v>0</v>
      </c>
      <c r="M397" s="673">
        <f>+'17HPM_DATA_INPUT'!K247</f>
        <v>0</v>
      </c>
      <c r="N397" s="672">
        <f>+'17HPM_DATA_INPUT'!L247</f>
        <v>0</v>
      </c>
      <c r="O397" s="673">
        <f>+'17HPM_DATA_INPUT'!M247</f>
        <v>0</v>
      </c>
      <c r="P397" s="657">
        <f>+L397-N397</f>
        <v>0</v>
      </c>
      <c r="Q397" s="675">
        <f>+M397-O397</f>
        <v>0</v>
      </c>
      <c r="R397" s="672">
        <f>+'17HPM_DATA_INPUT'!P247</f>
        <v>0</v>
      </c>
      <c r="S397" s="673">
        <f>+'17HPM_DATA_INPUT'!Q247</f>
        <v>0</v>
      </c>
      <c r="T397" s="672">
        <f>+'17HPM_DATA_INPUT'!R247</f>
        <v>0</v>
      </c>
      <c r="U397" s="673">
        <f>+'17HPM_DATA_INPUT'!S247</f>
        <v>0</v>
      </c>
      <c r="V397" s="657">
        <f>+P397-R397-T397</f>
        <v>0</v>
      </c>
      <c r="W397" s="676">
        <f>+Q397-S397-U397</f>
        <v>0</v>
      </c>
      <c r="X397" s="4047"/>
      <c r="Y397" s="4044"/>
      <c r="Z397" s="4047"/>
      <c r="AA397" s="3183"/>
      <c r="AB397" s="3183"/>
      <c r="AC397" s="3183"/>
      <c r="AD397" s="265">
        <f t="shared" si="466"/>
        <v>0</v>
      </c>
      <c r="AE397" s="573">
        <f t="shared" si="467"/>
        <v>0</v>
      </c>
      <c r="AF397" s="265">
        <f t="shared" si="468"/>
        <v>0</v>
      </c>
      <c r="AG397" s="573">
        <f t="shared" si="469"/>
        <v>0</v>
      </c>
      <c r="AH397" s="265">
        <f t="shared" si="470"/>
        <v>0</v>
      </c>
      <c r="AI397" s="573">
        <f t="shared" si="471"/>
        <v>0</v>
      </c>
      <c r="AJ397" s="265">
        <f t="shared" si="472"/>
        <v>0</v>
      </c>
      <c r="AK397" s="573">
        <f t="shared" si="473"/>
        <v>0</v>
      </c>
      <c r="AL397" s="265">
        <f t="shared" si="474"/>
        <v>0</v>
      </c>
      <c r="AM397" s="573">
        <f t="shared" si="475"/>
        <v>0</v>
      </c>
      <c r="AN397" s="265">
        <f t="shared" si="476"/>
        <v>0</v>
      </c>
      <c r="AO397" s="573">
        <f t="shared" si="477"/>
        <v>0</v>
      </c>
      <c r="AP397" s="265">
        <f t="shared" si="478"/>
        <v>0</v>
      </c>
      <c r="AQ397" s="573">
        <f t="shared" si="479"/>
        <v>0</v>
      </c>
      <c r="AR397" s="265">
        <f t="shared" si="480"/>
        <v>0</v>
      </c>
      <c r="AS397" s="573">
        <f t="shared" si="481"/>
        <v>0</v>
      </c>
      <c r="AT397" s="265">
        <f t="shared" si="482"/>
        <v>0</v>
      </c>
      <c r="AU397" s="573">
        <f t="shared" si="483"/>
        <v>0</v>
      </c>
    </row>
    <row r="398" spans="1:47" s="113" customFormat="1" ht="13.5" hidden="1" x14ac:dyDescent="0.25">
      <c r="A398" s="649">
        <v>7010</v>
      </c>
      <c r="B398" s="30" t="s">
        <v>2908</v>
      </c>
      <c r="C398" s="30" t="s">
        <v>283</v>
      </c>
      <c r="D398" s="649" t="s">
        <v>1227</v>
      </c>
      <c r="E398" s="723"/>
      <c r="F398" s="674"/>
      <c r="G398" s="673"/>
      <c r="H398" s="672"/>
      <c r="I398" s="729"/>
      <c r="J398" s="672"/>
      <c r="K398" s="673"/>
      <c r="L398" s="672"/>
      <c r="M398" s="673"/>
      <c r="N398" s="672"/>
      <c r="O398" s="673"/>
      <c r="P398" s="657"/>
      <c r="Q398" s="675"/>
      <c r="R398" s="672"/>
      <c r="S398" s="673"/>
      <c r="T398" s="672"/>
      <c r="U398" s="673"/>
      <c r="V398" s="657"/>
      <c r="W398" s="676"/>
      <c r="X398" s="4047"/>
      <c r="Y398" s="4044"/>
      <c r="Z398" s="4047"/>
      <c r="AA398" s="3183"/>
      <c r="AB398" s="3183"/>
      <c r="AC398" s="3183"/>
      <c r="AD398" s="265">
        <f t="shared" si="466"/>
        <v>0</v>
      </c>
      <c r="AE398" s="573">
        <f t="shared" si="467"/>
        <v>0</v>
      </c>
      <c r="AF398" s="265">
        <f t="shared" si="468"/>
        <v>0</v>
      </c>
      <c r="AG398" s="573">
        <f t="shared" si="469"/>
        <v>0</v>
      </c>
      <c r="AH398" s="265">
        <f t="shared" si="470"/>
        <v>0</v>
      </c>
      <c r="AI398" s="573">
        <f t="shared" si="471"/>
        <v>0</v>
      </c>
      <c r="AJ398" s="265">
        <f t="shared" si="472"/>
        <v>0</v>
      </c>
      <c r="AK398" s="573">
        <f t="shared" si="473"/>
        <v>0</v>
      </c>
      <c r="AL398" s="265">
        <f t="shared" si="474"/>
        <v>0</v>
      </c>
      <c r="AM398" s="573">
        <f t="shared" si="475"/>
        <v>0</v>
      </c>
      <c r="AN398" s="265">
        <f t="shared" si="476"/>
        <v>0</v>
      </c>
      <c r="AO398" s="573">
        <f t="shared" si="477"/>
        <v>0</v>
      </c>
      <c r="AP398" s="265">
        <f t="shared" si="478"/>
        <v>0</v>
      </c>
      <c r="AQ398" s="573">
        <f t="shared" si="479"/>
        <v>0</v>
      </c>
      <c r="AR398" s="265">
        <f t="shared" si="480"/>
        <v>0</v>
      </c>
      <c r="AS398" s="573">
        <f t="shared" si="481"/>
        <v>0</v>
      </c>
      <c r="AT398" s="265">
        <f t="shared" si="482"/>
        <v>0</v>
      </c>
      <c r="AU398" s="573">
        <f t="shared" si="483"/>
        <v>0</v>
      </c>
    </row>
    <row r="399" spans="1:47" s="113" customFormat="1" ht="13.5" hidden="1" x14ac:dyDescent="0.25">
      <c r="A399" s="649">
        <v>7030</v>
      </c>
      <c r="B399" s="30" t="s">
        <v>2911</v>
      </c>
      <c r="C399" s="30" t="s">
        <v>283</v>
      </c>
      <c r="D399" s="649" t="s">
        <v>1229</v>
      </c>
      <c r="E399" s="723"/>
      <c r="F399" s="674"/>
      <c r="G399" s="673"/>
      <c r="H399" s="672"/>
      <c r="I399" s="729"/>
      <c r="J399" s="672"/>
      <c r="K399" s="673"/>
      <c r="L399" s="672"/>
      <c r="M399" s="673"/>
      <c r="N399" s="672"/>
      <c r="O399" s="673"/>
      <c r="P399" s="657"/>
      <c r="Q399" s="675"/>
      <c r="R399" s="672"/>
      <c r="S399" s="673"/>
      <c r="T399" s="672"/>
      <c r="U399" s="673"/>
      <c r="V399" s="657"/>
      <c r="W399" s="676"/>
      <c r="X399" s="4047"/>
      <c r="Y399" s="4044"/>
      <c r="Z399" s="4047"/>
      <c r="AA399" s="3183"/>
      <c r="AB399" s="3183"/>
      <c r="AC399" s="3183"/>
      <c r="AD399" s="265">
        <f t="shared" si="466"/>
        <v>0</v>
      </c>
      <c r="AE399" s="573">
        <f t="shared" si="467"/>
        <v>0</v>
      </c>
      <c r="AF399" s="265">
        <f t="shared" si="468"/>
        <v>0</v>
      </c>
      <c r="AG399" s="573">
        <f t="shared" si="469"/>
        <v>0</v>
      </c>
      <c r="AH399" s="265">
        <f t="shared" si="470"/>
        <v>0</v>
      </c>
      <c r="AI399" s="573">
        <f t="shared" si="471"/>
        <v>0</v>
      </c>
      <c r="AJ399" s="265">
        <f t="shared" si="472"/>
        <v>0</v>
      </c>
      <c r="AK399" s="573">
        <f t="shared" si="473"/>
        <v>0</v>
      </c>
      <c r="AL399" s="265">
        <f t="shared" si="474"/>
        <v>0</v>
      </c>
      <c r="AM399" s="573">
        <f t="shared" si="475"/>
        <v>0</v>
      </c>
      <c r="AN399" s="265">
        <f t="shared" si="476"/>
        <v>0</v>
      </c>
      <c r="AO399" s="573">
        <f t="shared" si="477"/>
        <v>0</v>
      </c>
      <c r="AP399" s="265">
        <f t="shared" si="478"/>
        <v>0</v>
      </c>
      <c r="AQ399" s="573">
        <f t="shared" si="479"/>
        <v>0</v>
      </c>
      <c r="AR399" s="265">
        <f t="shared" si="480"/>
        <v>0</v>
      </c>
      <c r="AS399" s="573">
        <f t="shared" si="481"/>
        <v>0</v>
      </c>
      <c r="AT399" s="265">
        <f t="shared" si="482"/>
        <v>0</v>
      </c>
      <c r="AU399" s="573">
        <f t="shared" si="483"/>
        <v>0</v>
      </c>
    </row>
    <row r="400" spans="1:47" s="113" customFormat="1" ht="13.5" hidden="1" x14ac:dyDescent="0.25">
      <c r="A400" s="649">
        <v>7040</v>
      </c>
      <c r="B400" s="30" t="s">
        <v>2912</v>
      </c>
      <c r="C400" s="30" t="s">
        <v>283</v>
      </c>
      <c r="D400" s="649" t="s">
        <v>1231</v>
      </c>
      <c r="E400" s="723"/>
      <c r="F400" s="674"/>
      <c r="G400" s="673"/>
      <c r="H400" s="672"/>
      <c r="I400" s="729"/>
      <c r="J400" s="672"/>
      <c r="K400" s="673"/>
      <c r="L400" s="672"/>
      <c r="M400" s="673"/>
      <c r="N400" s="672"/>
      <c r="O400" s="673"/>
      <c r="P400" s="657"/>
      <c r="Q400" s="675"/>
      <c r="R400" s="672"/>
      <c r="S400" s="673"/>
      <c r="T400" s="672"/>
      <c r="U400" s="673"/>
      <c r="V400" s="657"/>
      <c r="W400" s="676"/>
      <c r="X400" s="4047"/>
      <c r="Y400" s="4044"/>
      <c r="Z400" s="4047"/>
      <c r="AA400" s="3183"/>
      <c r="AB400" s="3183"/>
      <c r="AC400" s="3183"/>
      <c r="AD400" s="265">
        <f t="shared" si="466"/>
        <v>0</v>
      </c>
      <c r="AE400" s="573">
        <f t="shared" si="467"/>
        <v>0</v>
      </c>
      <c r="AF400" s="265">
        <f t="shared" si="468"/>
        <v>0</v>
      </c>
      <c r="AG400" s="573">
        <f t="shared" si="469"/>
        <v>0</v>
      </c>
      <c r="AH400" s="265">
        <f t="shared" si="470"/>
        <v>0</v>
      </c>
      <c r="AI400" s="573">
        <f t="shared" si="471"/>
        <v>0</v>
      </c>
      <c r="AJ400" s="265">
        <f t="shared" si="472"/>
        <v>0</v>
      </c>
      <c r="AK400" s="573">
        <f t="shared" si="473"/>
        <v>0</v>
      </c>
      <c r="AL400" s="265">
        <f t="shared" si="474"/>
        <v>0</v>
      </c>
      <c r="AM400" s="573">
        <f t="shared" si="475"/>
        <v>0</v>
      </c>
      <c r="AN400" s="265">
        <f t="shared" si="476"/>
        <v>0</v>
      </c>
      <c r="AO400" s="573">
        <f t="shared" si="477"/>
        <v>0</v>
      </c>
      <c r="AP400" s="265">
        <f t="shared" si="478"/>
        <v>0</v>
      </c>
      <c r="AQ400" s="573">
        <f t="shared" si="479"/>
        <v>0</v>
      </c>
      <c r="AR400" s="265">
        <f t="shared" si="480"/>
        <v>0</v>
      </c>
      <c r="AS400" s="573">
        <f t="shared" si="481"/>
        <v>0</v>
      </c>
      <c r="AT400" s="265">
        <f t="shared" si="482"/>
        <v>0</v>
      </c>
      <c r="AU400" s="573">
        <f t="shared" si="483"/>
        <v>0</v>
      </c>
    </row>
    <row r="401" spans="1:47" s="113" customFormat="1" ht="13.5" hidden="1" x14ac:dyDescent="0.25">
      <c r="A401" s="649">
        <v>7050</v>
      </c>
      <c r="B401" s="30" t="s">
        <v>2913</v>
      </c>
      <c r="C401" s="30" t="s">
        <v>283</v>
      </c>
      <c r="D401" s="649" t="s">
        <v>1233</v>
      </c>
      <c r="E401" s="723"/>
      <c r="F401" s="674"/>
      <c r="G401" s="673"/>
      <c r="H401" s="672"/>
      <c r="I401" s="729"/>
      <c r="J401" s="672"/>
      <c r="K401" s="673"/>
      <c r="L401" s="672"/>
      <c r="M401" s="673"/>
      <c r="N401" s="672"/>
      <c r="O401" s="673"/>
      <c r="P401" s="657"/>
      <c r="Q401" s="675"/>
      <c r="R401" s="672"/>
      <c r="S401" s="673"/>
      <c r="T401" s="672"/>
      <c r="U401" s="673"/>
      <c r="V401" s="657"/>
      <c r="W401" s="676"/>
      <c r="X401" s="4047"/>
      <c r="Y401" s="4044"/>
      <c r="Z401" s="4047"/>
      <c r="AA401" s="3183"/>
      <c r="AB401" s="3183"/>
      <c r="AC401" s="3183"/>
      <c r="AD401" s="265">
        <f t="shared" si="466"/>
        <v>0</v>
      </c>
      <c r="AE401" s="573">
        <f t="shared" si="467"/>
        <v>0</v>
      </c>
      <c r="AF401" s="265">
        <f t="shared" si="468"/>
        <v>0</v>
      </c>
      <c r="AG401" s="573">
        <f t="shared" si="469"/>
        <v>0</v>
      </c>
      <c r="AH401" s="265">
        <f t="shared" si="470"/>
        <v>0</v>
      </c>
      <c r="AI401" s="573">
        <f t="shared" si="471"/>
        <v>0</v>
      </c>
      <c r="AJ401" s="265">
        <f t="shared" si="472"/>
        <v>0</v>
      </c>
      <c r="AK401" s="573">
        <f t="shared" si="473"/>
        <v>0</v>
      </c>
      <c r="AL401" s="265">
        <f t="shared" si="474"/>
        <v>0</v>
      </c>
      <c r="AM401" s="573">
        <f t="shared" si="475"/>
        <v>0</v>
      </c>
      <c r="AN401" s="265">
        <f t="shared" si="476"/>
        <v>0</v>
      </c>
      <c r="AO401" s="573">
        <f t="shared" si="477"/>
        <v>0</v>
      </c>
      <c r="AP401" s="265">
        <f t="shared" si="478"/>
        <v>0</v>
      </c>
      <c r="AQ401" s="573">
        <f t="shared" si="479"/>
        <v>0</v>
      </c>
      <c r="AR401" s="265">
        <f t="shared" si="480"/>
        <v>0</v>
      </c>
      <c r="AS401" s="573">
        <f t="shared" si="481"/>
        <v>0</v>
      </c>
      <c r="AT401" s="265">
        <f t="shared" si="482"/>
        <v>0</v>
      </c>
      <c r="AU401" s="573">
        <f t="shared" si="483"/>
        <v>0</v>
      </c>
    </row>
    <row r="402" spans="1:47" s="113" customFormat="1" ht="13.5" hidden="1" x14ac:dyDescent="0.25">
      <c r="A402" s="649">
        <v>7230</v>
      </c>
      <c r="B402" s="30" t="s">
        <v>2916</v>
      </c>
      <c r="C402" s="30" t="s">
        <v>283</v>
      </c>
      <c r="D402" s="649" t="s">
        <v>1235</v>
      </c>
      <c r="E402" s="723"/>
      <c r="F402" s="674"/>
      <c r="G402" s="673"/>
      <c r="H402" s="672"/>
      <c r="I402" s="729"/>
      <c r="J402" s="672"/>
      <c r="K402" s="673"/>
      <c r="L402" s="672"/>
      <c r="M402" s="673"/>
      <c r="N402" s="672"/>
      <c r="O402" s="673"/>
      <c r="P402" s="657"/>
      <c r="Q402" s="675"/>
      <c r="R402" s="672"/>
      <c r="S402" s="673"/>
      <c r="T402" s="672"/>
      <c r="U402" s="673"/>
      <c r="V402" s="657"/>
      <c r="W402" s="676"/>
      <c r="X402" s="4047"/>
      <c r="Y402" s="4044"/>
      <c r="Z402" s="4047"/>
      <c r="AA402" s="3183"/>
      <c r="AB402" s="3183"/>
      <c r="AC402" s="3183"/>
      <c r="AD402" s="265">
        <f t="shared" si="466"/>
        <v>0</v>
      </c>
      <c r="AE402" s="573">
        <f t="shared" si="467"/>
        <v>0</v>
      </c>
      <c r="AF402" s="265">
        <f t="shared" si="468"/>
        <v>0</v>
      </c>
      <c r="AG402" s="573">
        <f t="shared" si="469"/>
        <v>0</v>
      </c>
      <c r="AH402" s="265">
        <f t="shared" si="470"/>
        <v>0</v>
      </c>
      <c r="AI402" s="573">
        <f t="shared" si="471"/>
        <v>0</v>
      </c>
      <c r="AJ402" s="265">
        <f t="shared" si="472"/>
        <v>0</v>
      </c>
      <c r="AK402" s="573">
        <f t="shared" si="473"/>
        <v>0</v>
      </c>
      <c r="AL402" s="265">
        <f t="shared" si="474"/>
        <v>0</v>
      </c>
      <c r="AM402" s="573">
        <f t="shared" si="475"/>
        <v>0</v>
      </c>
      <c r="AN402" s="265">
        <f t="shared" si="476"/>
        <v>0</v>
      </c>
      <c r="AO402" s="573">
        <f t="shared" si="477"/>
        <v>0</v>
      </c>
      <c r="AP402" s="265">
        <f t="shared" si="478"/>
        <v>0</v>
      </c>
      <c r="AQ402" s="573">
        <f t="shared" si="479"/>
        <v>0</v>
      </c>
      <c r="AR402" s="265">
        <f t="shared" si="480"/>
        <v>0</v>
      </c>
      <c r="AS402" s="573">
        <f t="shared" si="481"/>
        <v>0</v>
      </c>
      <c r="AT402" s="265">
        <f t="shared" si="482"/>
        <v>0</v>
      </c>
      <c r="AU402" s="573">
        <f t="shared" si="483"/>
        <v>0</v>
      </c>
    </row>
    <row r="403" spans="1:47" s="113" customFormat="1" ht="13.5" hidden="1" x14ac:dyDescent="0.25">
      <c r="A403" s="649">
        <v>7260</v>
      </c>
      <c r="B403" s="30" t="s">
        <v>2917</v>
      </c>
      <c r="C403" s="30" t="s">
        <v>283</v>
      </c>
      <c r="D403" s="649" t="s">
        <v>1237</v>
      </c>
      <c r="E403" s="723"/>
      <c r="F403" s="674"/>
      <c r="G403" s="673"/>
      <c r="H403" s="672"/>
      <c r="I403" s="729"/>
      <c r="J403" s="672"/>
      <c r="K403" s="673"/>
      <c r="L403" s="672"/>
      <c r="M403" s="673"/>
      <c r="N403" s="672"/>
      <c r="O403" s="673"/>
      <c r="P403" s="657"/>
      <c r="Q403" s="675"/>
      <c r="R403" s="672"/>
      <c r="S403" s="673"/>
      <c r="T403" s="672"/>
      <c r="U403" s="673"/>
      <c r="V403" s="657"/>
      <c r="W403" s="676"/>
      <c r="X403" s="4047"/>
      <c r="Y403" s="4044"/>
      <c r="Z403" s="4047"/>
      <c r="AA403" s="3183"/>
      <c r="AB403" s="3183"/>
      <c r="AC403" s="3183"/>
      <c r="AD403" s="265">
        <f t="shared" si="466"/>
        <v>0</v>
      </c>
      <c r="AE403" s="573">
        <f t="shared" si="467"/>
        <v>0</v>
      </c>
      <c r="AF403" s="265">
        <f t="shared" si="468"/>
        <v>0</v>
      </c>
      <c r="AG403" s="573">
        <f t="shared" si="469"/>
        <v>0</v>
      </c>
      <c r="AH403" s="265">
        <f t="shared" si="470"/>
        <v>0</v>
      </c>
      <c r="AI403" s="573">
        <f t="shared" si="471"/>
        <v>0</v>
      </c>
      <c r="AJ403" s="265">
        <f t="shared" si="472"/>
        <v>0</v>
      </c>
      <c r="AK403" s="573">
        <f t="shared" si="473"/>
        <v>0</v>
      </c>
      <c r="AL403" s="265">
        <f t="shared" si="474"/>
        <v>0</v>
      </c>
      <c r="AM403" s="573">
        <f t="shared" si="475"/>
        <v>0</v>
      </c>
      <c r="AN403" s="265">
        <f t="shared" si="476"/>
        <v>0</v>
      </c>
      <c r="AO403" s="573">
        <f t="shared" si="477"/>
        <v>0</v>
      </c>
      <c r="AP403" s="265">
        <f t="shared" si="478"/>
        <v>0</v>
      </c>
      <c r="AQ403" s="573">
        <f t="shared" si="479"/>
        <v>0</v>
      </c>
      <c r="AR403" s="265">
        <f t="shared" si="480"/>
        <v>0</v>
      </c>
      <c r="AS403" s="573">
        <f t="shared" si="481"/>
        <v>0</v>
      </c>
      <c r="AT403" s="265">
        <f t="shared" si="482"/>
        <v>0</v>
      </c>
      <c r="AU403" s="573">
        <f t="shared" si="483"/>
        <v>0</v>
      </c>
    </row>
    <row r="404" spans="1:47" s="113" customFormat="1" ht="13.5" hidden="1" x14ac:dyDescent="0.25">
      <c r="A404" s="649">
        <v>7270</v>
      </c>
      <c r="B404" s="30" t="s">
        <v>229</v>
      </c>
      <c r="C404" s="30" t="s">
        <v>283</v>
      </c>
      <c r="D404" s="649" t="s">
        <v>1239</v>
      </c>
      <c r="E404" s="723"/>
      <c r="F404" s="674">
        <f>+'17HPM_DATA_INPUT'!D248</f>
        <v>0</v>
      </c>
      <c r="G404" s="673">
        <f>+'17HPM_DATA_INPUT'!E248</f>
        <v>0</v>
      </c>
      <c r="H404" s="672">
        <f>+'17HPM_DATA_INPUT'!F248</f>
        <v>0</v>
      </c>
      <c r="I404" s="729">
        <f>+'17HPM_DATA_INPUT'!G248</f>
        <v>0</v>
      </c>
      <c r="J404" s="672">
        <f>+'17HPM_DATA_INPUT'!H248</f>
        <v>0</v>
      </c>
      <c r="K404" s="673">
        <f>+'17HPM_DATA_INPUT'!I248</f>
        <v>0</v>
      </c>
      <c r="L404" s="672">
        <f>+'17HPM_DATA_INPUT'!J248</f>
        <v>0</v>
      </c>
      <c r="M404" s="673">
        <f>+'17HPM_DATA_INPUT'!K248</f>
        <v>0</v>
      </c>
      <c r="N404" s="672">
        <f>+'17HPM_DATA_INPUT'!L248</f>
        <v>0</v>
      </c>
      <c r="O404" s="673">
        <f>+'17HPM_DATA_INPUT'!M248</f>
        <v>0</v>
      </c>
      <c r="P404" s="657">
        <f>+L404-N404</f>
        <v>0</v>
      </c>
      <c r="Q404" s="675">
        <f>+M404-O404</f>
        <v>0</v>
      </c>
      <c r="R404" s="672">
        <f>+'17HPM_DATA_INPUT'!P248</f>
        <v>0</v>
      </c>
      <c r="S404" s="673">
        <f>+'17HPM_DATA_INPUT'!Q248</f>
        <v>0</v>
      </c>
      <c r="T404" s="672">
        <f>+'17HPM_DATA_INPUT'!R248</f>
        <v>0</v>
      </c>
      <c r="U404" s="673">
        <f>+'17HPM_DATA_INPUT'!S248</f>
        <v>0</v>
      </c>
      <c r="V404" s="657">
        <f>+P404-R404-T404</f>
        <v>0</v>
      </c>
      <c r="W404" s="676">
        <f>+Q404-S404-U404</f>
        <v>0</v>
      </c>
      <c r="X404" s="4047"/>
      <c r="Y404" s="4044"/>
      <c r="Z404" s="4047"/>
      <c r="AA404" s="3183"/>
      <c r="AB404" s="3183"/>
      <c r="AC404" s="3183"/>
      <c r="AD404" s="265">
        <f t="shared" si="466"/>
        <v>0</v>
      </c>
      <c r="AE404" s="573">
        <f t="shared" si="467"/>
        <v>0</v>
      </c>
      <c r="AF404" s="265">
        <f t="shared" si="468"/>
        <v>0</v>
      </c>
      <c r="AG404" s="573">
        <f t="shared" si="469"/>
        <v>0</v>
      </c>
      <c r="AH404" s="265">
        <f t="shared" si="470"/>
        <v>0</v>
      </c>
      <c r="AI404" s="573">
        <f t="shared" si="471"/>
        <v>0</v>
      </c>
      <c r="AJ404" s="265">
        <f t="shared" si="472"/>
        <v>0</v>
      </c>
      <c r="AK404" s="573">
        <f t="shared" si="473"/>
        <v>0</v>
      </c>
      <c r="AL404" s="265">
        <f t="shared" si="474"/>
        <v>0</v>
      </c>
      <c r="AM404" s="573">
        <f t="shared" si="475"/>
        <v>0</v>
      </c>
      <c r="AN404" s="265">
        <f t="shared" si="476"/>
        <v>0</v>
      </c>
      <c r="AO404" s="573">
        <f t="shared" si="477"/>
        <v>0</v>
      </c>
      <c r="AP404" s="265">
        <f t="shared" si="478"/>
        <v>0</v>
      </c>
      <c r="AQ404" s="573">
        <f t="shared" si="479"/>
        <v>0</v>
      </c>
      <c r="AR404" s="265">
        <f t="shared" si="480"/>
        <v>0</v>
      </c>
      <c r="AS404" s="573">
        <f t="shared" si="481"/>
        <v>0</v>
      </c>
      <c r="AT404" s="265">
        <f t="shared" si="482"/>
        <v>0</v>
      </c>
      <c r="AU404" s="573">
        <f t="shared" si="483"/>
        <v>0</v>
      </c>
    </row>
    <row r="405" spans="1:47" s="113" customFormat="1" ht="13.5" hidden="1" x14ac:dyDescent="0.25">
      <c r="A405" s="649">
        <v>7320</v>
      </c>
      <c r="B405" s="30" t="s">
        <v>2919</v>
      </c>
      <c r="C405" s="30" t="s">
        <v>283</v>
      </c>
      <c r="D405" s="649" t="s">
        <v>1243</v>
      </c>
      <c r="E405" s="723"/>
      <c r="F405" s="674"/>
      <c r="G405" s="673"/>
      <c r="H405" s="672"/>
      <c r="I405" s="729"/>
      <c r="J405" s="672"/>
      <c r="K405" s="673"/>
      <c r="L405" s="672"/>
      <c r="M405" s="673"/>
      <c r="N405" s="672"/>
      <c r="O405" s="673"/>
      <c r="P405" s="657"/>
      <c r="Q405" s="675"/>
      <c r="R405" s="672"/>
      <c r="S405" s="673"/>
      <c r="T405" s="672"/>
      <c r="U405" s="673"/>
      <c r="V405" s="657"/>
      <c r="W405" s="676"/>
      <c r="X405" s="4047"/>
      <c r="Y405" s="4044"/>
      <c r="Z405" s="4047"/>
      <c r="AA405" s="3183"/>
      <c r="AB405" s="3183"/>
      <c r="AC405" s="3183"/>
      <c r="AD405" s="265">
        <f t="shared" ref="AD405:AD437" si="504">+F406-G406</f>
        <v>0</v>
      </c>
      <c r="AE405" s="573">
        <f t="shared" ref="AE405:AE436" si="505">IF(G406=0,0,IF(AD405&gt;0,ABS(+AD405/G406),-ABS(+AD405/G406)))</f>
        <v>0</v>
      </c>
      <c r="AF405" s="265">
        <f t="shared" ref="AF405:AF437" si="506">+H406-I406</f>
        <v>0</v>
      </c>
      <c r="AG405" s="573">
        <f t="shared" ref="AG405:AG436" si="507">IF(I406=0,0,IF(AF405&gt;0,ABS(+AF405/I406),-ABS(+AF405/I406)))</f>
        <v>0</v>
      </c>
      <c r="AH405" s="265">
        <f t="shared" ref="AH405:AH437" si="508">+J406-K406</f>
        <v>0</v>
      </c>
      <c r="AI405" s="573">
        <f t="shared" ref="AI405:AI436" si="509">IF(K406=0,0,IF(AH405&gt;0,ABS(+AH405/K406),-ABS(+AH405/K406)))</f>
        <v>0</v>
      </c>
      <c r="AJ405" s="265">
        <f t="shared" ref="AJ405:AJ437" si="510">+L406-M406</f>
        <v>0</v>
      </c>
      <c r="AK405" s="573">
        <f t="shared" ref="AK405:AK436" si="511">IF(M406=0,0,IF(AJ405&gt;0,ABS(+AJ405/M406),-ABS(+AJ405/M406)))</f>
        <v>0</v>
      </c>
      <c r="AL405" s="265">
        <f t="shared" ref="AL405:AL437" si="512">+N406-O406</f>
        <v>0</v>
      </c>
      <c r="AM405" s="573">
        <f t="shared" ref="AM405:AM436" si="513">IF(O406=0,0,IF(AL405&gt;0,ABS(+AL405/O406),-ABS(+AL405/O406)))</f>
        <v>0</v>
      </c>
      <c r="AN405" s="265">
        <f t="shared" ref="AN405:AN437" si="514">+P406-Q406</f>
        <v>0</v>
      </c>
      <c r="AO405" s="573">
        <f t="shared" ref="AO405:AO436" si="515">IF(Q406=0,0,IF(AN405&gt;0,ABS(+AN405/Q406),-ABS(+AN405/Q406)))</f>
        <v>0</v>
      </c>
      <c r="AP405" s="265">
        <f t="shared" ref="AP405:AP437" si="516">+R406-S406</f>
        <v>0</v>
      </c>
      <c r="AQ405" s="573">
        <f t="shared" ref="AQ405:AQ436" si="517">IF(S406=0,0,IF(AP405&gt;0,ABS(+AP405/S406),-ABS(+AP405/S406)))</f>
        <v>0</v>
      </c>
      <c r="AR405" s="265">
        <f t="shared" ref="AR405:AR437" si="518">+T406-U406</f>
        <v>0</v>
      </c>
      <c r="AS405" s="573">
        <f t="shared" ref="AS405:AS436" si="519">IF(U406=0,0,IF(AR405&gt;0,ABS(+AR405/U406),-ABS(+AR405/U406)))</f>
        <v>0</v>
      </c>
      <c r="AT405" s="265">
        <f t="shared" ref="AT405:AT437" si="520">+V406-W406</f>
        <v>0</v>
      </c>
      <c r="AU405" s="573">
        <f t="shared" ref="AU405:AU436" si="521">IF(W406=0,0,IF(AT405&gt;0,ABS(+AT405/W406),-ABS(+AT405/W406)))</f>
        <v>0</v>
      </c>
    </row>
    <row r="406" spans="1:47" s="113" customFormat="1" ht="13.5" hidden="1" x14ac:dyDescent="0.25">
      <c r="A406" s="649">
        <v>7340</v>
      </c>
      <c r="B406" s="30" t="s">
        <v>2920</v>
      </c>
      <c r="C406" s="30" t="s">
        <v>283</v>
      </c>
      <c r="D406" s="649" t="s">
        <v>1245</v>
      </c>
      <c r="E406" s="723"/>
      <c r="F406" s="674">
        <f>+'17HPM_DATA_INPUT'!D249</f>
        <v>0</v>
      </c>
      <c r="G406" s="673">
        <f>+'17HPM_DATA_INPUT'!E249</f>
        <v>0</v>
      </c>
      <c r="H406" s="672">
        <f>+'17HPM_DATA_INPUT'!F249</f>
        <v>0</v>
      </c>
      <c r="I406" s="729">
        <f>+'17HPM_DATA_INPUT'!G249</f>
        <v>0</v>
      </c>
      <c r="J406" s="672">
        <f>+'17HPM_DATA_INPUT'!H249</f>
        <v>0</v>
      </c>
      <c r="K406" s="673">
        <f>+'17HPM_DATA_INPUT'!I249</f>
        <v>0</v>
      </c>
      <c r="L406" s="672">
        <f>+'17HPM_DATA_INPUT'!J249</f>
        <v>0</v>
      </c>
      <c r="M406" s="673">
        <f>+'17HPM_DATA_INPUT'!K249</f>
        <v>0</v>
      </c>
      <c r="N406" s="672">
        <f>+'17HPM_DATA_INPUT'!L249</f>
        <v>0</v>
      </c>
      <c r="O406" s="673">
        <f>+'17HPM_DATA_INPUT'!M249</f>
        <v>0</v>
      </c>
      <c r="P406" s="657">
        <f>+L406-N406</f>
        <v>0</v>
      </c>
      <c r="Q406" s="675">
        <f>+M406-O406</f>
        <v>0</v>
      </c>
      <c r="R406" s="672">
        <f>+'17HPM_DATA_INPUT'!P249</f>
        <v>0</v>
      </c>
      <c r="S406" s="673">
        <f>+'17HPM_DATA_INPUT'!Q249</f>
        <v>0</v>
      </c>
      <c r="T406" s="672">
        <f>+'17HPM_DATA_INPUT'!R249</f>
        <v>0</v>
      </c>
      <c r="U406" s="673">
        <f>+'17HPM_DATA_INPUT'!S249</f>
        <v>0</v>
      </c>
      <c r="V406" s="657">
        <f>+P406-R406-T406</f>
        <v>0</v>
      </c>
      <c r="W406" s="676">
        <f>+Q406-S406-U406</f>
        <v>0</v>
      </c>
      <c r="X406" s="4047"/>
      <c r="Y406" s="4044"/>
      <c r="Z406" s="4047"/>
      <c r="AA406" s="3183"/>
      <c r="AB406" s="3183"/>
      <c r="AC406" s="3183"/>
      <c r="AD406" s="265">
        <f t="shared" si="504"/>
        <v>0</v>
      </c>
      <c r="AE406" s="573">
        <f t="shared" si="505"/>
        <v>0</v>
      </c>
      <c r="AF406" s="265">
        <f t="shared" si="506"/>
        <v>0</v>
      </c>
      <c r="AG406" s="573">
        <f t="shared" si="507"/>
        <v>0</v>
      </c>
      <c r="AH406" s="265">
        <f t="shared" si="508"/>
        <v>0</v>
      </c>
      <c r="AI406" s="573">
        <f t="shared" si="509"/>
        <v>0</v>
      </c>
      <c r="AJ406" s="265">
        <f t="shared" si="510"/>
        <v>0</v>
      </c>
      <c r="AK406" s="573">
        <f t="shared" si="511"/>
        <v>0</v>
      </c>
      <c r="AL406" s="265">
        <f t="shared" si="512"/>
        <v>0</v>
      </c>
      <c r="AM406" s="573">
        <f t="shared" si="513"/>
        <v>0</v>
      </c>
      <c r="AN406" s="265">
        <f t="shared" si="514"/>
        <v>0</v>
      </c>
      <c r="AO406" s="573">
        <f t="shared" si="515"/>
        <v>0</v>
      </c>
      <c r="AP406" s="265">
        <f t="shared" si="516"/>
        <v>0</v>
      </c>
      <c r="AQ406" s="573">
        <f t="shared" si="517"/>
        <v>0</v>
      </c>
      <c r="AR406" s="265">
        <f t="shared" si="518"/>
        <v>0</v>
      </c>
      <c r="AS406" s="573">
        <f t="shared" si="519"/>
        <v>0</v>
      </c>
      <c r="AT406" s="265">
        <f t="shared" si="520"/>
        <v>0</v>
      </c>
      <c r="AU406" s="573">
        <f t="shared" si="521"/>
        <v>0</v>
      </c>
    </row>
    <row r="407" spans="1:47" s="113" customFormat="1" ht="13.5" hidden="1" x14ac:dyDescent="0.25">
      <c r="A407" s="649">
        <v>7400</v>
      </c>
      <c r="B407" s="30" t="s">
        <v>231</v>
      </c>
      <c r="C407" s="30" t="s">
        <v>283</v>
      </c>
      <c r="D407" s="649" t="s">
        <v>1247</v>
      </c>
      <c r="E407" s="723"/>
      <c r="F407" s="674"/>
      <c r="G407" s="673"/>
      <c r="H407" s="672"/>
      <c r="I407" s="729"/>
      <c r="J407" s="672"/>
      <c r="K407" s="673"/>
      <c r="L407" s="672"/>
      <c r="M407" s="673"/>
      <c r="N407" s="672"/>
      <c r="O407" s="673"/>
      <c r="P407" s="657"/>
      <c r="Q407" s="675"/>
      <c r="R407" s="672"/>
      <c r="S407" s="673"/>
      <c r="T407" s="672"/>
      <c r="U407" s="673"/>
      <c r="V407" s="657"/>
      <c r="W407" s="676"/>
      <c r="X407" s="4047"/>
      <c r="Y407" s="4044"/>
      <c r="Z407" s="4047"/>
      <c r="AA407" s="3183"/>
      <c r="AB407" s="3183"/>
      <c r="AC407" s="3183"/>
      <c r="AD407" s="265">
        <f t="shared" si="504"/>
        <v>0</v>
      </c>
      <c r="AE407" s="573">
        <f t="shared" si="505"/>
        <v>0</v>
      </c>
      <c r="AF407" s="265">
        <f t="shared" si="506"/>
        <v>0</v>
      </c>
      <c r="AG407" s="573">
        <f t="shared" si="507"/>
        <v>0</v>
      </c>
      <c r="AH407" s="265">
        <f t="shared" si="508"/>
        <v>0</v>
      </c>
      <c r="AI407" s="573">
        <f t="shared" si="509"/>
        <v>0</v>
      </c>
      <c r="AJ407" s="265">
        <f t="shared" si="510"/>
        <v>0</v>
      </c>
      <c r="AK407" s="573">
        <f t="shared" si="511"/>
        <v>0</v>
      </c>
      <c r="AL407" s="265">
        <f t="shared" si="512"/>
        <v>0</v>
      </c>
      <c r="AM407" s="573">
        <f t="shared" si="513"/>
        <v>0</v>
      </c>
      <c r="AN407" s="265">
        <f t="shared" si="514"/>
        <v>0</v>
      </c>
      <c r="AO407" s="573">
        <f t="shared" si="515"/>
        <v>0</v>
      </c>
      <c r="AP407" s="265">
        <f t="shared" si="516"/>
        <v>0</v>
      </c>
      <c r="AQ407" s="573">
        <f t="shared" si="517"/>
        <v>0</v>
      </c>
      <c r="AR407" s="265">
        <f t="shared" si="518"/>
        <v>0</v>
      </c>
      <c r="AS407" s="573">
        <f t="shared" si="519"/>
        <v>0</v>
      </c>
      <c r="AT407" s="265">
        <f t="shared" si="520"/>
        <v>0</v>
      </c>
      <c r="AU407" s="573">
        <f t="shared" si="521"/>
        <v>0</v>
      </c>
    </row>
    <row r="408" spans="1:47" s="113" customFormat="1" ht="13.5" hidden="1" x14ac:dyDescent="0.25">
      <c r="A408" s="649">
        <v>7420</v>
      </c>
      <c r="B408" s="30" t="e">
        <v>#N/A</v>
      </c>
      <c r="C408" s="30" t="e">
        <v>#N/A</v>
      </c>
      <c r="D408" s="649" t="s">
        <v>4069</v>
      </c>
      <c r="E408" s="723"/>
      <c r="F408" s="674"/>
      <c r="G408" s="673"/>
      <c r="H408" s="672"/>
      <c r="I408" s="729"/>
      <c r="J408" s="672"/>
      <c r="K408" s="673"/>
      <c r="L408" s="672"/>
      <c r="M408" s="673"/>
      <c r="N408" s="672"/>
      <c r="O408" s="673"/>
      <c r="P408" s="657"/>
      <c r="Q408" s="675"/>
      <c r="R408" s="672"/>
      <c r="S408" s="673"/>
      <c r="T408" s="672"/>
      <c r="U408" s="673"/>
      <c r="V408" s="657"/>
      <c r="W408" s="676"/>
      <c r="X408" s="4047"/>
      <c r="Y408" s="4044"/>
      <c r="Z408" s="4047"/>
      <c r="AA408" s="3183"/>
      <c r="AB408" s="3183"/>
      <c r="AC408" s="3183"/>
      <c r="AD408" s="265">
        <f t="shared" si="504"/>
        <v>0</v>
      </c>
      <c r="AE408" s="573">
        <f t="shared" si="505"/>
        <v>0</v>
      </c>
      <c r="AF408" s="265">
        <f t="shared" si="506"/>
        <v>0</v>
      </c>
      <c r="AG408" s="573">
        <f t="shared" si="507"/>
        <v>0</v>
      </c>
      <c r="AH408" s="265">
        <f t="shared" si="508"/>
        <v>0</v>
      </c>
      <c r="AI408" s="573">
        <f t="shared" si="509"/>
        <v>0</v>
      </c>
      <c r="AJ408" s="265">
        <f t="shared" si="510"/>
        <v>0</v>
      </c>
      <c r="AK408" s="573">
        <f t="shared" si="511"/>
        <v>0</v>
      </c>
      <c r="AL408" s="265">
        <f t="shared" si="512"/>
        <v>0</v>
      </c>
      <c r="AM408" s="573">
        <f t="shared" si="513"/>
        <v>0</v>
      </c>
      <c r="AN408" s="265">
        <f t="shared" si="514"/>
        <v>0</v>
      </c>
      <c r="AO408" s="573">
        <f t="shared" si="515"/>
        <v>0</v>
      </c>
      <c r="AP408" s="265">
        <f t="shared" si="516"/>
        <v>0</v>
      </c>
      <c r="AQ408" s="573">
        <f t="shared" si="517"/>
        <v>0</v>
      </c>
      <c r="AR408" s="265">
        <f t="shared" si="518"/>
        <v>0</v>
      </c>
      <c r="AS408" s="573">
        <f t="shared" si="519"/>
        <v>0</v>
      </c>
      <c r="AT408" s="265">
        <f t="shared" si="520"/>
        <v>0</v>
      </c>
      <c r="AU408" s="573">
        <f t="shared" si="521"/>
        <v>0</v>
      </c>
    </row>
    <row r="409" spans="1:47" s="113" customFormat="1" ht="13.5" hidden="1" x14ac:dyDescent="0.25">
      <c r="A409" s="649">
        <v>7430</v>
      </c>
      <c r="B409" s="30" t="s">
        <v>2922</v>
      </c>
      <c r="C409" s="30" t="s">
        <v>283</v>
      </c>
      <c r="D409" s="649" t="s">
        <v>1251</v>
      </c>
      <c r="E409" s="723"/>
      <c r="F409" s="674"/>
      <c r="G409" s="673"/>
      <c r="H409" s="672"/>
      <c r="I409" s="729"/>
      <c r="J409" s="672"/>
      <c r="K409" s="673"/>
      <c r="L409" s="672"/>
      <c r="M409" s="673"/>
      <c r="N409" s="672"/>
      <c r="O409" s="673"/>
      <c r="P409" s="657"/>
      <c r="Q409" s="675"/>
      <c r="R409" s="672"/>
      <c r="S409" s="673"/>
      <c r="T409" s="672"/>
      <c r="U409" s="673"/>
      <c r="V409" s="657"/>
      <c r="W409" s="676"/>
      <c r="X409" s="4047"/>
      <c r="Y409" s="4044"/>
      <c r="Z409" s="4047"/>
      <c r="AA409" s="3183"/>
      <c r="AB409" s="3183"/>
      <c r="AC409" s="3183"/>
      <c r="AD409" s="265">
        <f t="shared" si="504"/>
        <v>0</v>
      </c>
      <c r="AE409" s="573">
        <f t="shared" si="505"/>
        <v>0</v>
      </c>
      <c r="AF409" s="265">
        <f t="shared" si="506"/>
        <v>0</v>
      </c>
      <c r="AG409" s="573">
        <f t="shared" si="507"/>
        <v>0</v>
      </c>
      <c r="AH409" s="265">
        <f t="shared" si="508"/>
        <v>0</v>
      </c>
      <c r="AI409" s="573">
        <f t="shared" si="509"/>
        <v>0</v>
      </c>
      <c r="AJ409" s="265">
        <f t="shared" si="510"/>
        <v>0</v>
      </c>
      <c r="AK409" s="573">
        <f t="shared" si="511"/>
        <v>0</v>
      </c>
      <c r="AL409" s="265">
        <f t="shared" si="512"/>
        <v>0</v>
      </c>
      <c r="AM409" s="573">
        <f t="shared" si="513"/>
        <v>0</v>
      </c>
      <c r="AN409" s="265">
        <f t="shared" si="514"/>
        <v>0</v>
      </c>
      <c r="AO409" s="573">
        <f t="shared" si="515"/>
        <v>0</v>
      </c>
      <c r="AP409" s="265">
        <f t="shared" si="516"/>
        <v>0</v>
      </c>
      <c r="AQ409" s="573">
        <f t="shared" si="517"/>
        <v>0</v>
      </c>
      <c r="AR409" s="265">
        <f t="shared" si="518"/>
        <v>0</v>
      </c>
      <c r="AS409" s="573">
        <f t="shared" si="519"/>
        <v>0</v>
      </c>
      <c r="AT409" s="265">
        <f t="shared" si="520"/>
        <v>0</v>
      </c>
      <c r="AU409" s="573">
        <f t="shared" si="521"/>
        <v>0</v>
      </c>
    </row>
    <row r="410" spans="1:47" s="113" customFormat="1" ht="13.5" hidden="1" x14ac:dyDescent="0.25">
      <c r="A410" s="649">
        <v>7500</v>
      </c>
      <c r="B410" s="30" t="s">
        <v>1888</v>
      </c>
      <c r="C410" s="30" t="s">
        <v>283</v>
      </c>
      <c r="D410" s="649" t="s">
        <v>4070</v>
      </c>
      <c r="E410" s="723"/>
      <c r="F410" s="674"/>
      <c r="G410" s="673"/>
      <c r="H410" s="672"/>
      <c r="I410" s="729"/>
      <c r="J410" s="672"/>
      <c r="K410" s="673"/>
      <c r="L410" s="672"/>
      <c r="M410" s="673"/>
      <c r="N410" s="672"/>
      <c r="O410" s="673"/>
      <c r="P410" s="657"/>
      <c r="Q410" s="675"/>
      <c r="R410" s="672"/>
      <c r="S410" s="673"/>
      <c r="T410" s="672"/>
      <c r="U410" s="673"/>
      <c r="V410" s="657"/>
      <c r="W410" s="676"/>
      <c r="X410" s="4047"/>
      <c r="Y410" s="4044"/>
      <c r="Z410" s="4047"/>
      <c r="AA410" s="3183"/>
      <c r="AB410" s="3183"/>
      <c r="AC410" s="3183"/>
      <c r="AD410" s="265">
        <f t="shared" si="504"/>
        <v>0</v>
      </c>
      <c r="AE410" s="573">
        <f t="shared" si="505"/>
        <v>0</v>
      </c>
      <c r="AF410" s="265">
        <f t="shared" si="506"/>
        <v>0</v>
      </c>
      <c r="AG410" s="573">
        <f t="shared" si="507"/>
        <v>0</v>
      </c>
      <c r="AH410" s="265">
        <f t="shared" si="508"/>
        <v>0</v>
      </c>
      <c r="AI410" s="573">
        <f t="shared" si="509"/>
        <v>0</v>
      </c>
      <c r="AJ410" s="265">
        <f t="shared" si="510"/>
        <v>0</v>
      </c>
      <c r="AK410" s="573">
        <f t="shared" si="511"/>
        <v>0</v>
      </c>
      <c r="AL410" s="265">
        <f t="shared" si="512"/>
        <v>0</v>
      </c>
      <c r="AM410" s="573">
        <f t="shared" si="513"/>
        <v>0</v>
      </c>
      <c r="AN410" s="265">
        <f t="shared" si="514"/>
        <v>0</v>
      </c>
      <c r="AO410" s="573">
        <f t="shared" si="515"/>
        <v>0</v>
      </c>
      <c r="AP410" s="265">
        <f t="shared" si="516"/>
        <v>0</v>
      </c>
      <c r="AQ410" s="573">
        <f t="shared" si="517"/>
        <v>0</v>
      </c>
      <c r="AR410" s="265">
        <f t="shared" si="518"/>
        <v>0</v>
      </c>
      <c r="AS410" s="573">
        <f t="shared" si="519"/>
        <v>0</v>
      </c>
      <c r="AT410" s="265">
        <f t="shared" si="520"/>
        <v>0</v>
      </c>
      <c r="AU410" s="573">
        <f t="shared" si="521"/>
        <v>0</v>
      </c>
    </row>
    <row r="411" spans="1:47" s="113" customFormat="1" ht="13.5" hidden="1" x14ac:dyDescent="0.25">
      <c r="A411" s="649">
        <v>7510</v>
      </c>
      <c r="B411" s="30" t="s">
        <v>2924</v>
      </c>
      <c r="C411" s="30" t="s">
        <v>283</v>
      </c>
      <c r="D411" s="649" t="s">
        <v>1263</v>
      </c>
      <c r="E411" s="723"/>
      <c r="F411" s="674"/>
      <c r="G411" s="673"/>
      <c r="H411" s="672"/>
      <c r="I411" s="729"/>
      <c r="J411" s="672"/>
      <c r="K411" s="673"/>
      <c r="L411" s="672"/>
      <c r="M411" s="673"/>
      <c r="N411" s="672"/>
      <c r="O411" s="673"/>
      <c r="P411" s="657"/>
      <c r="Q411" s="675"/>
      <c r="R411" s="672"/>
      <c r="S411" s="673"/>
      <c r="T411" s="672"/>
      <c r="U411" s="673"/>
      <c r="V411" s="657"/>
      <c r="W411" s="676"/>
      <c r="X411" s="4047"/>
      <c r="Y411" s="4044"/>
      <c r="Z411" s="4047"/>
      <c r="AA411" s="3183"/>
      <c r="AB411" s="3183"/>
      <c r="AC411" s="3183"/>
      <c r="AD411" s="265">
        <f t="shared" si="504"/>
        <v>0</v>
      </c>
      <c r="AE411" s="573">
        <f t="shared" si="505"/>
        <v>0</v>
      </c>
      <c r="AF411" s="265">
        <f t="shared" si="506"/>
        <v>0</v>
      </c>
      <c r="AG411" s="573">
        <f t="shared" si="507"/>
        <v>0</v>
      </c>
      <c r="AH411" s="265">
        <f t="shared" si="508"/>
        <v>0</v>
      </c>
      <c r="AI411" s="573">
        <f t="shared" si="509"/>
        <v>0</v>
      </c>
      <c r="AJ411" s="265">
        <f t="shared" si="510"/>
        <v>0</v>
      </c>
      <c r="AK411" s="573">
        <f t="shared" si="511"/>
        <v>0</v>
      </c>
      <c r="AL411" s="265">
        <f t="shared" si="512"/>
        <v>0</v>
      </c>
      <c r="AM411" s="573">
        <f t="shared" si="513"/>
        <v>0</v>
      </c>
      <c r="AN411" s="265">
        <f t="shared" si="514"/>
        <v>0</v>
      </c>
      <c r="AO411" s="573">
        <f t="shared" si="515"/>
        <v>0</v>
      </c>
      <c r="AP411" s="265">
        <f t="shared" si="516"/>
        <v>0</v>
      </c>
      <c r="AQ411" s="573">
        <f t="shared" si="517"/>
        <v>0</v>
      </c>
      <c r="AR411" s="265">
        <f t="shared" si="518"/>
        <v>0</v>
      </c>
      <c r="AS411" s="573">
        <f t="shared" si="519"/>
        <v>0</v>
      </c>
      <c r="AT411" s="265">
        <f t="shared" si="520"/>
        <v>0</v>
      </c>
      <c r="AU411" s="573">
        <f t="shared" si="521"/>
        <v>0</v>
      </c>
    </row>
    <row r="412" spans="1:47" s="113" customFormat="1" ht="13.5" hidden="1" x14ac:dyDescent="0.25">
      <c r="A412" s="649">
        <v>7550</v>
      </c>
      <c r="B412" s="30" t="s">
        <v>3483</v>
      </c>
      <c r="C412" s="30" t="s">
        <v>283</v>
      </c>
      <c r="D412" s="649" t="s">
        <v>1271</v>
      </c>
      <c r="E412" s="723"/>
      <c r="F412" s="674"/>
      <c r="G412" s="673"/>
      <c r="H412" s="672"/>
      <c r="I412" s="729"/>
      <c r="J412" s="672"/>
      <c r="K412" s="673"/>
      <c r="L412" s="672"/>
      <c r="M412" s="673"/>
      <c r="N412" s="672"/>
      <c r="O412" s="673"/>
      <c r="P412" s="657"/>
      <c r="Q412" s="675"/>
      <c r="R412" s="672"/>
      <c r="S412" s="673"/>
      <c r="T412" s="672"/>
      <c r="U412" s="673"/>
      <c r="V412" s="657"/>
      <c r="W412" s="676"/>
      <c r="X412" s="4047"/>
      <c r="Y412" s="4044"/>
      <c r="Z412" s="4047"/>
      <c r="AA412" s="3183"/>
      <c r="AB412" s="3183"/>
      <c r="AC412" s="3183"/>
      <c r="AD412" s="265">
        <f t="shared" si="504"/>
        <v>0</v>
      </c>
      <c r="AE412" s="573">
        <f t="shared" si="505"/>
        <v>0</v>
      </c>
      <c r="AF412" s="265">
        <f t="shared" si="506"/>
        <v>0</v>
      </c>
      <c r="AG412" s="573">
        <f t="shared" si="507"/>
        <v>0</v>
      </c>
      <c r="AH412" s="265">
        <f t="shared" si="508"/>
        <v>0</v>
      </c>
      <c r="AI412" s="573">
        <f t="shared" si="509"/>
        <v>0</v>
      </c>
      <c r="AJ412" s="265">
        <f t="shared" si="510"/>
        <v>0</v>
      </c>
      <c r="AK412" s="573">
        <f t="shared" si="511"/>
        <v>0</v>
      </c>
      <c r="AL412" s="265">
        <f t="shared" si="512"/>
        <v>0</v>
      </c>
      <c r="AM412" s="573">
        <f t="shared" si="513"/>
        <v>0</v>
      </c>
      <c r="AN412" s="265">
        <f t="shared" si="514"/>
        <v>0</v>
      </c>
      <c r="AO412" s="573">
        <f t="shared" si="515"/>
        <v>0</v>
      </c>
      <c r="AP412" s="265">
        <f t="shared" si="516"/>
        <v>0</v>
      </c>
      <c r="AQ412" s="573">
        <f t="shared" si="517"/>
        <v>0</v>
      </c>
      <c r="AR412" s="265">
        <f t="shared" si="518"/>
        <v>0</v>
      </c>
      <c r="AS412" s="573">
        <f t="shared" si="519"/>
        <v>0</v>
      </c>
      <c r="AT412" s="265">
        <f t="shared" si="520"/>
        <v>0</v>
      </c>
      <c r="AU412" s="573">
        <f t="shared" si="521"/>
        <v>0</v>
      </c>
    </row>
    <row r="413" spans="1:47" s="113" customFormat="1" ht="13.5" hidden="1" x14ac:dyDescent="0.25">
      <c r="A413" s="649">
        <v>7580</v>
      </c>
      <c r="B413" s="30" t="s">
        <v>2931</v>
      </c>
      <c r="C413" s="30" t="s">
        <v>283</v>
      </c>
      <c r="D413" s="649" t="s">
        <v>4071</v>
      </c>
      <c r="E413" s="723"/>
      <c r="F413" s="674"/>
      <c r="G413" s="673"/>
      <c r="H413" s="672"/>
      <c r="I413" s="729"/>
      <c r="J413" s="672"/>
      <c r="K413" s="673"/>
      <c r="L413" s="672"/>
      <c r="M413" s="673"/>
      <c r="N413" s="672"/>
      <c r="O413" s="673"/>
      <c r="P413" s="657"/>
      <c r="Q413" s="675"/>
      <c r="R413" s="672"/>
      <c r="S413" s="673"/>
      <c r="T413" s="672"/>
      <c r="U413" s="673"/>
      <c r="V413" s="657"/>
      <c r="W413" s="676"/>
      <c r="X413" s="4047"/>
      <c r="Y413" s="4044"/>
      <c r="Z413" s="4047"/>
      <c r="AA413" s="3183"/>
      <c r="AB413" s="3183"/>
      <c r="AC413" s="3183"/>
      <c r="AD413" s="265">
        <f t="shared" si="504"/>
        <v>0</v>
      </c>
      <c r="AE413" s="573">
        <f t="shared" si="505"/>
        <v>0</v>
      </c>
      <c r="AF413" s="265">
        <f t="shared" si="506"/>
        <v>0</v>
      </c>
      <c r="AG413" s="573">
        <f t="shared" si="507"/>
        <v>0</v>
      </c>
      <c r="AH413" s="265">
        <f t="shared" si="508"/>
        <v>0</v>
      </c>
      <c r="AI413" s="573">
        <f t="shared" si="509"/>
        <v>0</v>
      </c>
      <c r="AJ413" s="265">
        <f t="shared" si="510"/>
        <v>0</v>
      </c>
      <c r="AK413" s="573">
        <f t="shared" si="511"/>
        <v>0</v>
      </c>
      <c r="AL413" s="265">
        <f t="shared" si="512"/>
        <v>0</v>
      </c>
      <c r="AM413" s="573">
        <f t="shared" si="513"/>
        <v>0</v>
      </c>
      <c r="AN413" s="265">
        <f t="shared" si="514"/>
        <v>0</v>
      </c>
      <c r="AO413" s="573">
        <f t="shared" si="515"/>
        <v>0</v>
      </c>
      <c r="AP413" s="265">
        <f t="shared" si="516"/>
        <v>0</v>
      </c>
      <c r="AQ413" s="573">
        <f t="shared" si="517"/>
        <v>0</v>
      </c>
      <c r="AR413" s="265">
        <f t="shared" si="518"/>
        <v>0</v>
      </c>
      <c r="AS413" s="573">
        <f t="shared" si="519"/>
        <v>0</v>
      </c>
      <c r="AT413" s="265">
        <f t="shared" si="520"/>
        <v>0</v>
      </c>
      <c r="AU413" s="573">
        <f t="shared" si="521"/>
        <v>0</v>
      </c>
    </row>
    <row r="414" spans="1:47" ht="13.5" hidden="1" x14ac:dyDescent="0.25">
      <c r="A414" s="649">
        <v>7800</v>
      </c>
      <c r="B414" s="30" t="s">
        <v>2932</v>
      </c>
      <c r="C414" s="30" t="s">
        <v>283</v>
      </c>
      <c r="D414" s="649" t="s">
        <v>1256</v>
      </c>
      <c r="E414" s="723"/>
      <c r="F414" s="674">
        <f>+'17HPM_DATA_INPUT'!D250</f>
        <v>0</v>
      </c>
      <c r="G414" s="673">
        <f>+'17HPM_DATA_INPUT'!E250</f>
        <v>0</v>
      </c>
      <c r="H414" s="672">
        <f>+'17HPM_DATA_INPUT'!F250</f>
        <v>0</v>
      </c>
      <c r="I414" s="729">
        <f>+'17HPM_DATA_INPUT'!G250</f>
        <v>0</v>
      </c>
      <c r="J414" s="672">
        <f>+'17HPM_DATA_INPUT'!H250</f>
        <v>0</v>
      </c>
      <c r="K414" s="673">
        <f>+'17HPM_DATA_INPUT'!I250</f>
        <v>0</v>
      </c>
      <c r="L414" s="672">
        <f>+'17HPM_DATA_INPUT'!J250</f>
        <v>0</v>
      </c>
      <c r="M414" s="673">
        <f>+'17HPM_DATA_INPUT'!K250</f>
        <v>0</v>
      </c>
      <c r="N414" s="672">
        <f>+'17HPM_DATA_INPUT'!L250</f>
        <v>0</v>
      </c>
      <c r="O414" s="673">
        <f>+'17HPM_DATA_INPUT'!M250</f>
        <v>0</v>
      </c>
      <c r="P414" s="657">
        <f>+L414-N414</f>
        <v>0</v>
      </c>
      <c r="Q414" s="675">
        <f>+M414-O414</f>
        <v>0</v>
      </c>
      <c r="R414" s="672">
        <f>+'17HPM_DATA_INPUT'!P250</f>
        <v>0</v>
      </c>
      <c r="S414" s="673">
        <f>+'17HPM_DATA_INPUT'!Q250</f>
        <v>0</v>
      </c>
      <c r="T414" s="672">
        <f>+'17HPM_DATA_INPUT'!R250</f>
        <v>0</v>
      </c>
      <c r="U414" s="673">
        <f>+'17HPM_DATA_INPUT'!S250</f>
        <v>0</v>
      </c>
      <c r="V414" s="657">
        <f>+P414-R414-T414</f>
        <v>0</v>
      </c>
      <c r="W414" s="676">
        <f>+Q414-S414-U414</f>
        <v>0</v>
      </c>
      <c r="X414" s="4047"/>
      <c r="Y414" s="4044"/>
      <c r="Z414" s="4047"/>
      <c r="AA414" s="3183"/>
      <c r="AB414" s="3183"/>
      <c r="AC414" s="3183"/>
      <c r="AD414" s="70">
        <f t="shared" si="504"/>
        <v>0</v>
      </c>
      <c r="AE414" s="264">
        <f t="shared" si="505"/>
        <v>0</v>
      </c>
      <c r="AF414" s="70">
        <f t="shared" si="506"/>
        <v>0</v>
      </c>
      <c r="AG414" s="264">
        <f t="shared" si="507"/>
        <v>0</v>
      </c>
      <c r="AH414" s="70">
        <f t="shared" si="508"/>
        <v>0</v>
      </c>
      <c r="AI414" s="264">
        <f t="shared" si="509"/>
        <v>0</v>
      </c>
      <c r="AJ414" s="70">
        <f t="shared" si="510"/>
        <v>0</v>
      </c>
      <c r="AK414" s="264">
        <f t="shared" si="511"/>
        <v>0</v>
      </c>
      <c r="AL414" s="70">
        <f t="shared" si="512"/>
        <v>0</v>
      </c>
      <c r="AM414" s="264">
        <f t="shared" si="513"/>
        <v>0</v>
      </c>
      <c r="AN414" s="70">
        <f t="shared" si="514"/>
        <v>0</v>
      </c>
      <c r="AO414" s="264">
        <f t="shared" si="515"/>
        <v>0</v>
      </c>
      <c r="AP414" s="70">
        <f t="shared" si="516"/>
        <v>0</v>
      </c>
      <c r="AQ414" s="264">
        <f t="shared" si="517"/>
        <v>0</v>
      </c>
      <c r="AR414" s="70">
        <f t="shared" si="518"/>
        <v>0</v>
      </c>
      <c r="AS414" s="264">
        <f t="shared" si="519"/>
        <v>0</v>
      </c>
      <c r="AT414" s="70">
        <f t="shared" si="520"/>
        <v>0</v>
      </c>
      <c r="AU414" s="264">
        <f t="shared" si="521"/>
        <v>0</v>
      </c>
    </row>
    <row r="415" spans="1:47" ht="13.5" hidden="1" x14ac:dyDescent="0.25">
      <c r="A415" s="649">
        <v>7830</v>
      </c>
      <c r="B415" s="30" t="s">
        <v>2934</v>
      </c>
      <c r="C415" s="30" t="s">
        <v>283</v>
      </c>
      <c r="D415" s="649" t="s">
        <v>1258</v>
      </c>
      <c r="E415" s="723"/>
      <c r="F415" s="656"/>
      <c r="G415" s="651"/>
      <c r="H415" s="654"/>
      <c r="I415" s="690"/>
      <c r="J415" s="654"/>
      <c r="K415" s="651"/>
      <c r="L415" s="654"/>
      <c r="M415" s="651"/>
      <c r="N415" s="654"/>
      <c r="O415" s="673"/>
      <c r="P415" s="650"/>
      <c r="Q415" s="652"/>
      <c r="R415" s="654"/>
      <c r="S415" s="651"/>
      <c r="T415" s="654"/>
      <c r="U415" s="651"/>
      <c r="V415" s="650"/>
      <c r="W415" s="653"/>
      <c r="X415" s="4047"/>
      <c r="Y415" s="4044"/>
      <c r="Z415" s="4047"/>
      <c r="AA415" s="3183"/>
      <c r="AB415" s="3183"/>
      <c r="AC415" s="3183"/>
      <c r="AD415" s="70">
        <f t="shared" si="504"/>
        <v>0</v>
      </c>
      <c r="AE415" s="264">
        <f t="shared" si="505"/>
        <v>0</v>
      </c>
      <c r="AF415" s="70">
        <f t="shared" si="506"/>
        <v>0</v>
      </c>
      <c r="AG415" s="264">
        <f t="shared" si="507"/>
        <v>0</v>
      </c>
      <c r="AH415" s="70">
        <f t="shared" si="508"/>
        <v>0</v>
      </c>
      <c r="AI415" s="264">
        <f t="shared" si="509"/>
        <v>0</v>
      </c>
      <c r="AJ415" s="70">
        <f t="shared" si="510"/>
        <v>0</v>
      </c>
      <c r="AK415" s="264">
        <f t="shared" si="511"/>
        <v>0</v>
      </c>
      <c r="AL415" s="70">
        <f t="shared" si="512"/>
        <v>0</v>
      </c>
      <c r="AM415" s="264">
        <f t="shared" si="513"/>
        <v>0</v>
      </c>
      <c r="AN415" s="70">
        <f t="shared" si="514"/>
        <v>0</v>
      </c>
      <c r="AO415" s="264">
        <f t="shared" si="515"/>
        <v>0</v>
      </c>
      <c r="AP415" s="70">
        <f t="shared" si="516"/>
        <v>0</v>
      </c>
      <c r="AQ415" s="264">
        <f t="shared" si="517"/>
        <v>0</v>
      </c>
      <c r="AR415" s="70">
        <f t="shared" si="518"/>
        <v>0</v>
      </c>
      <c r="AS415" s="264">
        <f t="shared" si="519"/>
        <v>0</v>
      </c>
      <c r="AT415" s="70">
        <f t="shared" si="520"/>
        <v>0</v>
      </c>
      <c r="AU415" s="264">
        <f t="shared" si="521"/>
        <v>0</v>
      </c>
    </row>
    <row r="416" spans="1:47" ht="13.5" hidden="1" x14ac:dyDescent="0.25">
      <c r="A416" s="649">
        <v>7850</v>
      </c>
      <c r="B416" s="30" t="s">
        <v>233</v>
      </c>
      <c r="C416" s="30" t="s">
        <v>283</v>
      </c>
      <c r="D416" s="649" t="s">
        <v>1253</v>
      </c>
      <c r="E416" s="723"/>
      <c r="F416" s="656"/>
      <c r="G416" s="651"/>
      <c r="H416" s="654"/>
      <c r="I416" s="690"/>
      <c r="J416" s="654"/>
      <c r="K416" s="651"/>
      <c r="L416" s="654"/>
      <c r="M416" s="651"/>
      <c r="N416" s="654"/>
      <c r="O416" s="673"/>
      <c r="P416" s="650"/>
      <c r="Q416" s="652"/>
      <c r="R416" s="654"/>
      <c r="S416" s="651"/>
      <c r="T416" s="654"/>
      <c r="U416" s="651"/>
      <c r="V416" s="650"/>
      <c r="W416" s="653"/>
      <c r="X416" s="4047"/>
      <c r="Y416" s="4044"/>
      <c r="Z416" s="4047"/>
      <c r="AA416" s="3183"/>
      <c r="AB416" s="3183"/>
      <c r="AC416" s="3183"/>
      <c r="AD416" s="261">
        <f t="shared" si="504"/>
        <v>0</v>
      </c>
      <c r="AE416" s="262">
        <f t="shared" si="505"/>
        <v>0</v>
      </c>
      <c r="AF416" s="18">
        <f t="shared" si="506"/>
        <v>0</v>
      </c>
      <c r="AG416" s="262">
        <f t="shared" si="507"/>
        <v>0</v>
      </c>
      <c r="AH416" s="18">
        <f t="shared" si="508"/>
        <v>0</v>
      </c>
      <c r="AI416" s="262">
        <f t="shared" si="509"/>
        <v>0</v>
      </c>
      <c r="AJ416" s="18">
        <f t="shared" si="510"/>
        <v>0</v>
      </c>
      <c r="AK416" s="262">
        <f t="shared" si="511"/>
        <v>0</v>
      </c>
      <c r="AL416" s="18">
        <f t="shared" si="512"/>
        <v>0</v>
      </c>
      <c r="AM416" s="262">
        <f t="shared" si="513"/>
        <v>0</v>
      </c>
      <c r="AN416" s="18">
        <f t="shared" si="514"/>
        <v>0</v>
      </c>
      <c r="AO416" s="262">
        <f t="shared" si="515"/>
        <v>0</v>
      </c>
      <c r="AP416" s="18">
        <f t="shared" si="516"/>
        <v>0</v>
      </c>
      <c r="AQ416" s="262">
        <f t="shared" si="517"/>
        <v>0</v>
      </c>
      <c r="AR416" s="18">
        <f t="shared" si="518"/>
        <v>0</v>
      </c>
      <c r="AS416" s="262">
        <f t="shared" si="519"/>
        <v>0</v>
      </c>
      <c r="AT416" s="18">
        <f t="shared" si="520"/>
        <v>0</v>
      </c>
      <c r="AU416" s="263">
        <f t="shared" si="521"/>
        <v>0</v>
      </c>
    </row>
    <row r="417" spans="1:47" ht="13.5" hidden="1" x14ac:dyDescent="0.25">
      <c r="A417" s="659">
        <v>80</v>
      </c>
      <c r="B417" s="30" t="e">
        <v>#N/A</v>
      </c>
      <c r="C417" s="30" t="e">
        <v>#N/A</v>
      </c>
      <c r="D417" s="659" t="s">
        <v>283</v>
      </c>
      <c r="E417" s="723"/>
      <c r="F417" s="706">
        <f>+'17HPM_DATA_INPUT'!D251</f>
        <v>0</v>
      </c>
      <c r="G417" s="707">
        <f>+'17HPM_DATA_INPUT'!E251</f>
        <v>0</v>
      </c>
      <c r="H417" s="708">
        <f>+'17HPM_DATA_INPUT'!F251</f>
        <v>0</v>
      </c>
      <c r="I417" s="709">
        <f>+'17HPM_DATA_INPUT'!G251</f>
        <v>0</v>
      </c>
      <c r="J417" s="710">
        <f t="shared" ref="J417:O417" si="522">SUM(J397:J416)</f>
        <v>0</v>
      </c>
      <c r="K417" s="711">
        <f t="shared" si="522"/>
        <v>0</v>
      </c>
      <c r="L417" s="661">
        <f t="shared" si="522"/>
        <v>0</v>
      </c>
      <c r="M417" s="682">
        <f t="shared" si="522"/>
        <v>0</v>
      </c>
      <c r="N417" s="710">
        <f t="shared" si="522"/>
        <v>0</v>
      </c>
      <c r="O417" s="711">
        <f t="shared" si="522"/>
        <v>0</v>
      </c>
      <c r="P417" s="661">
        <f>+L417-N417</f>
        <v>0</v>
      </c>
      <c r="Q417" s="682">
        <f>+M417-O417</f>
        <v>0</v>
      </c>
      <c r="R417" s="710">
        <f>SUM(R397:R416)</f>
        <v>0</v>
      </c>
      <c r="S417" s="711">
        <f>SUM(S397:S416)</f>
        <v>0</v>
      </c>
      <c r="T417" s="710">
        <f>SUM(T397:T416)</f>
        <v>0</v>
      </c>
      <c r="U417" s="711">
        <f>SUM(U397:U416)</f>
        <v>0</v>
      </c>
      <c r="V417" s="661">
        <f>+P417-R417-T417</f>
        <v>0</v>
      </c>
      <c r="W417" s="663">
        <f>+Q417-S417-U417</f>
        <v>0</v>
      </c>
      <c r="X417" s="4047"/>
      <c r="Y417" s="4044"/>
      <c r="Z417" s="4047"/>
      <c r="AA417" s="3183"/>
      <c r="AB417" s="3183"/>
      <c r="AC417" s="3183"/>
      <c r="AD417" s="70">
        <f t="shared" si="504"/>
        <v>0</v>
      </c>
      <c r="AE417" s="264">
        <f t="shared" si="505"/>
        <v>0</v>
      </c>
      <c r="AF417" s="70">
        <f t="shared" si="506"/>
        <v>0</v>
      </c>
      <c r="AG417" s="264">
        <f t="shared" si="507"/>
        <v>0</v>
      </c>
      <c r="AH417" s="70">
        <f t="shared" si="508"/>
        <v>0</v>
      </c>
      <c r="AI417" s="264">
        <f t="shared" si="509"/>
        <v>0</v>
      </c>
      <c r="AJ417" s="70">
        <f t="shared" si="510"/>
        <v>0</v>
      </c>
      <c r="AK417" s="264">
        <f t="shared" si="511"/>
        <v>0</v>
      </c>
      <c r="AL417" s="70">
        <f t="shared" si="512"/>
        <v>0</v>
      </c>
      <c r="AM417" s="264">
        <f t="shared" si="513"/>
        <v>0</v>
      </c>
      <c r="AN417" s="70">
        <f t="shared" si="514"/>
        <v>0</v>
      </c>
      <c r="AO417" s="264">
        <f t="shared" si="515"/>
        <v>0</v>
      </c>
      <c r="AP417" s="70">
        <f t="shared" si="516"/>
        <v>0</v>
      </c>
      <c r="AQ417" s="264">
        <f t="shared" si="517"/>
        <v>0</v>
      </c>
      <c r="AR417" s="70">
        <f t="shared" si="518"/>
        <v>0</v>
      </c>
      <c r="AS417" s="264">
        <f t="shared" si="519"/>
        <v>0</v>
      </c>
      <c r="AT417" s="70">
        <f t="shared" si="520"/>
        <v>0</v>
      </c>
      <c r="AU417" s="264">
        <f t="shared" si="521"/>
        <v>0</v>
      </c>
    </row>
    <row r="418" spans="1:47" s="113" customFormat="1" ht="13.5" hidden="1" x14ac:dyDescent="0.25">
      <c r="A418" s="649">
        <v>7000</v>
      </c>
      <c r="B418" s="30" t="s">
        <v>2907</v>
      </c>
      <c r="C418" s="30" t="s">
        <v>283</v>
      </c>
      <c r="D418" s="649" t="s">
        <v>1225</v>
      </c>
      <c r="E418" s="723"/>
      <c r="F418" s="656"/>
      <c r="G418" s="651"/>
      <c r="H418" s="654"/>
      <c r="I418" s="690"/>
      <c r="J418" s="654"/>
      <c r="K418" s="651"/>
      <c r="L418" s="654"/>
      <c r="M418" s="651"/>
      <c r="N418" s="654"/>
      <c r="O418" s="673"/>
      <c r="P418" s="650"/>
      <c r="Q418" s="652"/>
      <c r="R418" s="654"/>
      <c r="S418" s="651"/>
      <c r="T418" s="654"/>
      <c r="U418" s="651"/>
      <c r="V418" s="650"/>
      <c r="W418" s="653"/>
      <c r="X418" s="4047"/>
      <c r="Y418" s="4044"/>
      <c r="Z418" s="4047"/>
      <c r="AA418" s="3183"/>
      <c r="AB418" s="3183"/>
      <c r="AC418" s="3183"/>
      <c r="AD418" s="265">
        <f t="shared" si="504"/>
        <v>0</v>
      </c>
      <c r="AE418" s="573">
        <f t="shared" si="505"/>
        <v>0</v>
      </c>
      <c r="AF418" s="265">
        <f t="shared" si="506"/>
        <v>0</v>
      </c>
      <c r="AG418" s="573">
        <f t="shared" si="507"/>
        <v>0</v>
      </c>
      <c r="AH418" s="265">
        <f t="shared" si="508"/>
        <v>0</v>
      </c>
      <c r="AI418" s="573">
        <f t="shared" si="509"/>
        <v>0</v>
      </c>
      <c r="AJ418" s="265">
        <f t="shared" si="510"/>
        <v>0</v>
      </c>
      <c r="AK418" s="573">
        <f t="shared" si="511"/>
        <v>0</v>
      </c>
      <c r="AL418" s="265">
        <f t="shared" si="512"/>
        <v>0</v>
      </c>
      <c r="AM418" s="573">
        <f t="shared" si="513"/>
        <v>0</v>
      </c>
      <c r="AN418" s="265">
        <f t="shared" si="514"/>
        <v>0</v>
      </c>
      <c r="AO418" s="573">
        <f t="shared" si="515"/>
        <v>0</v>
      </c>
      <c r="AP418" s="265">
        <f t="shared" si="516"/>
        <v>0</v>
      </c>
      <c r="AQ418" s="573">
        <f t="shared" si="517"/>
        <v>0</v>
      </c>
      <c r="AR418" s="265">
        <f t="shared" si="518"/>
        <v>0</v>
      </c>
      <c r="AS418" s="573">
        <f t="shared" si="519"/>
        <v>0</v>
      </c>
      <c r="AT418" s="265">
        <f t="shared" si="520"/>
        <v>0</v>
      </c>
      <c r="AU418" s="573">
        <f t="shared" si="521"/>
        <v>0</v>
      </c>
    </row>
    <row r="419" spans="1:47" s="113" customFormat="1" ht="13.5" hidden="1" x14ac:dyDescent="0.25">
      <c r="A419" s="649">
        <v>7010</v>
      </c>
      <c r="B419" s="30" t="s">
        <v>2908</v>
      </c>
      <c r="C419" s="30" t="s">
        <v>283</v>
      </c>
      <c r="D419" s="649" t="s">
        <v>1227</v>
      </c>
      <c r="E419" s="723"/>
      <c r="F419" s="674">
        <f>+'17HPM_DATA_INPUT'!D252</f>
        <v>0</v>
      </c>
      <c r="G419" s="673">
        <f>+'17HPM_DATA_INPUT'!E252</f>
        <v>0</v>
      </c>
      <c r="H419" s="672">
        <f>+'17HPM_DATA_INPUT'!F252</f>
        <v>0</v>
      </c>
      <c r="I419" s="729">
        <f>+'17HPM_DATA_INPUT'!G252</f>
        <v>0</v>
      </c>
      <c r="J419" s="672">
        <f>+'17HPM_DATA_INPUT'!H252</f>
        <v>0</v>
      </c>
      <c r="K419" s="673">
        <f>+'17HPM_DATA_INPUT'!I252</f>
        <v>0</v>
      </c>
      <c r="L419" s="672">
        <f>+'17HPM_DATA_INPUT'!J252</f>
        <v>0</v>
      </c>
      <c r="M419" s="673">
        <f>+'17HPM_DATA_INPUT'!K252</f>
        <v>0</v>
      </c>
      <c r="N419" s="672">
        <f>+'17HPM_DATA_INPUT'!L252</f>
        <v>0</v>
      </c>
      <c r="O419" s="673">
        <f>+'17HPM_DATA_INPUT'!M252</f>
        <v>0</v>
      </c>
      <c r="P419" s="657">
        <f>+L419-N419</f>
        <v>0</v>
      </c>
      <c r="Q419" s="675">
        <f>+M419-O419</f>
        <v>0</v>
      </c>
      <c r="R419" s="672">
        <f>+'17HPM_DATA_INPUT'!P252</f>
        <v>0</v>
      </c>
      <c r="S419" s="673">
        <f>+'17HPM_DATA_INPUT'!Q252</f>
        <v>0</v>
      </c>
      <c r="T419" s="672">
        <f>+'17HPM_DATA_INPUT'!R252</f>
        <v>0</v>
      </c>
      <c r="U419" s="673">
        <f>+'17HPM_DATA_INPUT'!S252</f>
        <v>0</v>
      </c>
      <c r="V419" s="657">
        <f>+P419-R419-T419</f>
        <v>0</v>
      </c>
      <c r="W419" s="676">
        <f>+Q419-S419-U419</f>
        <v>0</v>
      </c>
      <c r="X419" s="4047"/>
      <c r="Y419" s="4044"/>
      <c r="Z419" s="4047"/>
      <c r="AA419" s="3183"/>
      <c r="AB419" s="3183"/>
      <c r="AC419" s="3183"/>
      <c r="AD419" s="265">
        <f t="shared" si="504"/>
        <v>0</v>
      </c>
      <c r="AE419" s="573">
        <f t="shared" si="505"/>
        <v>0</v>
      </c>
      <c r="AF419" s="265">
        <f t="shared" si="506"/>
        <v>0</v>
      </c>
      <c r="AG419" s="573">
        <f t="shared" si="507"/>
        <v>0</v>
      </c>
      <c r="AH419" s="265">
        <f t="shared" si="508"/>
        <v>0</v>
      </c>
      <c r="AI419" s="573">
        <f t="shared" si="509"/>
        <v>0</v>
      </c>
      <c r="AJ419" s="265">
        <f t="shared" si="510"/>
        <v>0</v>
      </c>
      <c r="AK419" s="573">
        <f t="shared" si="511"/>
        <v>0</v>
      </c>
      <c r="AL419" s="265">
        <f t="shared" si="512"/>
        <v>0</v>
      </c>
      <c r="AM419" s="573">
        <f t="shared" si="513"/>
        <v>0</v>
      </c>
      <c r="AN419" s="265">
        <f t="shared" si="514"/>
        <v>0</v>
      </c>
      <c r="AO419" s="573">
        <f t="shared" si="515"/>
        <v>0</v>
      </c>
      <c r="AP419" s="265">
        <f t="shared" si="516"/>
        <v>0</v>
      </c>
      <c r="AQ419" s="573">
        <f t="shared" si="517"/>
        <v>0</v>
      </c>
      <c r="AR419" s="265">
        <f t="shared" si="518"/>
        <v>0</v>
      </c>
      <c r="AS419" s="573">
        <f t="shared" si="519"/>
        <v>0</v>
      </c>
      <c r="AT419" s="265">
        <f t="shared" si="520"/>
        <v>0</v>
      </c>
      <c r="AU419" s="573">
        <f t="shared" si="521"/>
        <v>0</v>
      </c>
    </row>
    <row r="420" spans="1:47" s="113" customFormat="1" ht="13.5" hidden="1" x14ac:dyDescent="0.25">
      <c r="A420" s="649">
        <v>7030</v>
      </c>
      <c r="B420" s="30" t="s">
        <v>2911</v>
      </c>
      <c r="C420" s="30" t="s">
        <v>283</v>
      </c>
      <c r="D420" s="649" t="s">
        <v>1229</v>
      </c>
      <c r="E420" s="723"/>
      <c r="F420" s="674"/>
      <c r="G420" s="673"/>
      <c r="H420" s="672"/>
      <c r="I420" s="729"/>
      <c r="J420" s="672"/>
      <c r="K420" s="673"/>
      <c r="L420" s="672"/>
      <c r="M420" s="673"/>
      <c r="N420" s="672"/>
      <c r="O420" s="673"/>
      <c r="P420" s="657"/>
      <c r="Q420" s="675"/>
      <c r="R420" s="672"/>
      <c r="S420" s="673"/>
      <c r="T420" s="672"/>
      <c r="U420" s="673"/>
      <c r="V420" s="657"/>
      <c r="W420" s="676"/>
      <c r="X420" s="4047"/>
      <c r="Y420" s="4044"/>
      <c r="Z420" s="4047"/>
      <c r="AA420" s="3183"/>
      <c r="AB420" s="3183"/>
      <c r="AC420" s="3183"/>
      <c r="AD420" s="265">
        <f t="shared" si="504"/>
        <v>0</v>
      </c>
      <c r="AE420" s="573">
        <f t="shared" si="505"/>
        <v>0</v>
      </c>
      <c r="AF420" s="265">
        <f t="shared" si="506"/>
        <v>0</v>
      </c>
      <c r="AG420" s="573">
        <f t="shared" si="507"/>
        <v>0</v>
      </c>
      <c r="AH420" s="265">
        <f t="shared" si="508"/>
        <v>0</v>
      </c>
      <c r="AI420" s="573">
        <f t="shared" si="509"/>
        <v>0</v>
      </c>
      <c r="AJ420" s="265">
        <f t="shared" si="510"/>
        <v>0</v>
      </c>
      <c r="AK420" s="573">
        <f t="shared" si="511"/>
        <v>0</v>
      </c>
      <c r="AL420" s="265">
        <f t="shared" si="512"/>
        <v>0</v>
      </c>
      <c r="AM420" s="573">
        <f t="shared" si="513"/>
        <v>0</v>
      </c>
      <c r="AN420" s="265">
        <f t="shared" si="514"/>
        <v>0</v>
      </c>
      <c r="AO420" s="573">
        <f t="shared" si="515"/>
        <v>0</v>
      </c>
      <c r="AP420" s="265">
        <f t="shared" si="516"/>
        <v>0</v>
      </c>
      <c r="AQ420" s="573">
        <f t="shared" si="517"/>
        <v>0</v>
      </c>
      <c r="AR420" s="265">
        <f t="shared" si="518"/>
        <v>0</v>
      </c>
      <c r="AS420" s="573">
        <f t="shared" si="519"/>
        <v>0</v>
      </c>
      <c r="AT420" s="265">
        <f t="shared" si="520"/>
        <v>0</v>
      </c>
      <c r="AU420" s="573">
        <f t="shared" si="521"/>
        <v>0</v>
      </c>
    </row>
    <row r="421" spans="1:47" s="113" customFormat="1" ht="13.5" hidden="1" x14ac:dyDescent="0.25">
      <c r="A421" s="649">
        <v>7040</v>
      </c>
      <c r="B421" s="30" t="s">
        <v>2912</v>
      </c>
      <c r="C421" s="30" t="s">
        <v>283</v>
      </c>
      <c r="D421" s="649" t="s">
        <v>1231</v>
      </c>
      <c r="E421" s="723"/>
      <c r="F421" s="674"/>
      <c r="G421" s="673"/>
      <c r="H421" s="672"/>
      <c r="I421" s="729"/>
      <c r="J421" s="672"/>
      <c r="K421" s="673"/>
      <c r="L421" s="672"/>
      <c r="M421" s="673"/>
      <c r="N421" s="672"/>
      <c r="O421" s="673"/>
      <c r="P421" s="657"/>
      <c r="Q421" s="675"/>
      <c r="R421" s="672"/>
      <c r="S421" s="673"/>
      <c r="T421" s="672"/>
      <c r="U421" s="673"/>
      <c r="V421" s="657"/>
      <c r="W421" s="676"/>
      <c r="X421" s="4047"/>
      <c r="Y421" s="4044"/>
      <c r="Z421" s="4047"/>
      <c r="AA421" s="3183"/>
      <c r="AB421" s="3183"/>
      <c r="AC421" s="3183"/>
      <c r="AD421" s="265">
        <f t="shared" si="504"/>
        <v>0</v>
      </c>
      <c r="AE421" s="573">
        <f t="shared" si="505"/>
        <v>0</v>
      </c>
      <c r="AF421" s="265">
        <f t="shared" si="506"/>
        <v>0</v>
      </c>
      <c r="AG421" s="573">
        <f t="shared" si="507"/>
        <v>0</v>
      </c>
      <c r="AH421" s="265">
        <f t="shared" si="508"/>
        <v>0</v>
      </c>
      <c r="AI421" s="573">
        <f t="shared" si="509"/>
        <v>0</v>
      </c>
      <c r="AJ421" s="265">
        <f t="shared" si="510"/>
        <v>0</v>
      </c>
      <c r="AK421" s="573">
        <f t="shared" si="511"/>
        <v>0</v>
      </c>
      <c r="AL421" s="265">
        <f t="shared" si="512"/>
        <v>0</v>
      </c>
      <c r="AM421" s="573">
        <f t="shared" si="513"/>
        <v>0</v>
      </c>
      <c r="AN421" s="265">
        <f t="shared" si="514"/>
        <v>0</v>
      </c>
      <c r="AO421" s="573">
        <f t="shared" si="515"/>
        <v>0</v>
      </c>
      <c r="AP421" s="265">
        <f t="shared" si="516"/>
        <v>0</v>
      </c>
      <c r="AQ421" s="573">
        <f t="shared" si="517"/>
        <v>0</v>
      </c>
      <c r="AR421" s="265">
        <f t="shared" si="518"/>
        <v>0</v>
      </c>
      <c r="AS421" s="573">
        <f t="shared" si="519"/>
        <v>0</v>
      </c>
      <c r="AT421" s="265">
        <f t="shared" si="520"/>
        <v>0</v>
      </c>
      <c r="AU421" s="573">
        <f t="shared" si="521"/>
        <v>0</v>
      </c>
    </row>
    <row r="422" spans="1:47" s="113" customFormat="1" ht="13.5" hidden="1" x14ac:dyDescent="0.25">
      <c r="A422" s="649">
        <v>7050</v>
      </c>
      <c r="B422" s="30" t="s">
        <v>2913</v>
      </c>
      <c r="C422" s="30" t="s">
        <v>283</v>
      </c>
      <c r="D422" s="649" t="s">
        <v>1233</v>
      </c>
      <c r="E422" s="723"/>
      <c r="F422" s="674"/>
      <c r="G422" s="673"/>
      <c r="H422" s="672"/>
      <c r="I422" s="729"/>
      <c r="J422" s="672"/>
      <c r="K422" s="673"/>
      <c r="L422" s="672"/>
      <c r="M422" s="673"/>
      <c r="N422" s="672"/>
      <c r="O422" s="673"/>
      <c r="P422" s="657"/>
      <c r="Q422" s="675"/>
      <c r="R422" s="672"/>
      <c r="S422" s="673"/>
      <c r="T422" s="672"/>
      <c r="U422" s="673"/>
      <c r="V422" s="657"/>
      <c r="W422" s="676"/>
      <c r="X422" s="4047"/>
      <c r="Y422" s="4044"/>
      <c r="Z422" s="4047"/>
      <c r="AA422" s="3183"/>
      <c r="AB422" s="3183"/>
      <c r="AC422" s="3183"/>
      <c r="AD422" s="265">
        <f t="shared" si="504"/>
        <v>0</v>
      </c>
      <c r="AE422" s="573">
        <f t="shared" si="505"/>
        <v>0</v>
      </c>
      <c r="AF422" s="265">
        <f t="shared" si="506"/>
        <v>0</v>
      </c>
      <c r="AG422" s="573">
        <f t="shared" si="507"/>
        <v>0</v>
      </c>
      <c r="AH422" s="265">
        <f t="shared" si="508"/>
        <v>0</v>
      </c>
      <c r="AI422" s="573">
        <f t="shared" si="509"/>
        <v>0</v>
      </c>
      <c r="AJ422" s="265">
        <f t="shared" si="510"/>
        <v>0</v>
      </c>
      <c r="AK422" s="573">
        <f t="shared" si="511"/>
        <v>0</v>
      </c>
      <c r="AL422" s="265">
        <f t="shared" si="512"/>
        <v>0</v>
      </c>
      <c r="AM422" s="573">
        <f t="shared" si="513"/>
        <v>0</v>
      </c>
      <c r="AN422" s="265">
        <f t="shared" si="514"/>
        <v>0</v>
      </c>
      <c r="AO422" s="573">
        <f t="shared" si="515"/>
        <v>0</v>
      </c>
      <c r="AP422" s="265">
        <f t="shared" si="516"/>
        <v>0</v>
      </c>
      <c r="AQ422" s="573">
        <f t="shared" si="517"/>
        <v>0</v>
      </c>
      <c r="AR422" s="265">
        <f t="shared" si="518"/>
        <v>0</v>
      </c>
      <c r="AS422" s="573">
        <f t="shared" si="519"/>
        <v>0</v>
      </c>
      <c r="AT422" s="265">
        <f t="shared" si="520"/>
        <v>0</v>
      </c>
      <c r="AU422" s="573">
        <f t="shared" si="521"/>
        <v>0</v>
      </c>
    </row>
    <row r="423" spans="1:47" s="113" customFormat="1" ht="13.5" hidden="1" x14ac:dyDescent="0.25">
      <c r="A423" s="649">
        <v>7230</v>
      </c>
      <c r="B423" s="30" t="s">
        <v>2916</v>
      </c>
      <c r="C423" s="30" t="s">
        <v>283</v>
      </c>
      <c r="D423" s="649" t="s">
        <v>1235</v>
      </c>
      <c r="E423" s="723"/>
      <c r="F423" s="674">
        <f>+'17HPM_DATA_INPUT'!D253</f>
        <v>0</v>
      </c>
      <c r="G423" s="673">
        <f>+'17HPM_DATA_INPUT'!E253</f>
        <v>0</v>
      </c>
      <c r="H423" s="672">
        <f>+'17HPM_DATA_INPUT'!F253</f>
        <v>0</v>
      </c>
      <c r="I423" s="729">
        <f>+'17HPM_DATA_INPUT'!G253</f>
        <v>0</v>
      </c>
      <c r="J423" s="672">
        <f>+'17HPM_DATA_INPUT'!H253</f>
        <v>0</v>
      </c>
      <c r="K423" s="673">
        <f>+'17HPM_DATA_INPUT'!I253</f>
        <v>0</v>
      </c>
      <c r="L423" s="672">
        <f>+'17HPM_DATA_INPUT'!J253</f>
        <v>0</v>
      </c>
      <c r="M423" s="673">
        <f>+'17HPM_DATA_INPUT'!K253</f>
        <v>0</v>
      </c>
      <c r="N423" s="672">
        <f>+'17HPM_DATA_INPUT'!L253</f>
        <v>0</v>
      </c>
      <c r="O423" s="673">
        <f>+'17HPM_DATA_INPUT'!M253</f>
        <v>0</v>
      </c>
      <c r="P423" s="657">
        <f>+L423-N423</f>
        <v>0</v>
      </c>
      <c r="Q423" s="675">
        <f>+M423-O423</f>
        <v>0</v>
      </c>
      <c r="R423" s="672">
        <f>+'17HPM_DATA_INPUT'!P253</f>
        <v>0</v>
      </c>
      <c r="S423" s="673">
        <f>+'17HPM_DATA_INPUT'!Q253</f>
        <v>0</v>
      </c>
      <c r="T423" s="672">
        <f>+'17HPM_DATA_INPUT'!R253</f>
        <v>0</v>
      </c>
      <c r="U423" s="673">
        <f>+'17HPM_DATA_INPUT'!S253</f>
        <v>0</v>
      </c>
      <c r="V423" s="657">
        <f>+P423-R423-T423</f>
        <v>0</v>
      </c>
      <c r="W423" s="676">
        <f>+Q423-S423-U423</f>
        <v>0</v>
      </c>
      <c r="X423" s="4047"/>
      <c r="Y423" s="4044"/>
      <c r="Z423" s="4047"/>
      <c r="AA423" s="3183"/>
      <c r="AB423" s="3183"/>
      <c r="AC423" s="3183"/>
      <c r="AD423" s="265">
        <f t="shared" si="504"/>
        <v>0</v>
      </c>
      <c r="AE423" s="573">
        <f t="shared" si="505"/>
        <v>0</v>
      </c>
      <c r="AF423" s="265">
        <f t="shared" si="506"/>
        <v>0</v>
      </c>
      <c r="AG423" s="573">
        <f t="shared" si="507"/>
        <v>0</v>
      </c>
      <c r="AH423" s="265">
        <f t="shared" si="508"/>
        <v>0</v>
      </c>
      <c r="AI423" s="573">
        <f t="shared" si="509"/>
        <v>0</v>
      </c>
      <c r="AJ423" s="265">
        <f t="shared" si="510"/>
        <v>0</v>
      </c>
      <c r="AK423" s="573">
        <f t="shared" si="511"/>
        <v>0</v>
      </c>
      <c r="AL423" s="265">
        <f t="shared" si="512"/>
        <v>0</v>
      </c>
      <c r="AM423" s="573">
        <f t="shared" si="513"/>
        <v>0</v>
      </c>
      <c r="AN423" s="265">
        <f t="shared" si="514"/>
        <v>0</v>
      </c>
      <c r="AO423" s="573">
        <f t="shared" si="515"/>
        <v>0</v>
      </c>
      <c r="AP423" s="265">
        <f t="shared" si="516"/>
        <v>0</v>
      </c>
      <c r="AQ423" s="573">
        <f t="shared" si="517"/>
        <v>0</v>
      </c>
      <c r="AR423" s="265">
        <f t="shared" si="518"/>
        <v>0</v>
      </c>
      <c r="AS423" s="573">
        <f t="shared" si="519"/>
        <v>0</v>
      </c>
      <c r="AT423" s="265">
        <f t="shared" si="520"/>
        <v>0</v>
      </c>
      <c r="AU423" s="573">
        <f t="shared" si="521"/>
        <v>0</v>
      </c>
    </row>
    <row r="424" spans="1:47" s="113" customFormat="1" ht="13.5" hidden="1" x14ac:dyDescent="0.25">
      <c r="A424" s="649">
        <v>7260</v>
      </c>
      <c r="B424" s="30" t="s">
        <v>2917</v>
      </c>
      <c r="C424" s="30" t="s">
        <v>283</v>
      </c>
      <c r="D424" s="649" t="s">
        <v>1237</v>
      </c>
      <c r="E424" s="723"/>
      <c r="F424" s="674"/>
      <c r="G424" s="673"/>
      <c r="H424" s="672"/>
      <c r="I424" s="729"/>
      <c r="J424" s="672"/>
      <c r="K424" s="673"/>
      <c r="L424" s="672"/>
      <c r="M424" s="673"/>
      <c r="N424" s="672"/>
      <c r="O424" s="673"/>
      <c r="P424" s="657"/>
      <c r="Q424" s="675"/>
      <c r="R424" s="672"/>
      <c r="S424" s="673"/>
      <c r="T424" s="672"/>
      <c r="U424" s="673"/>
      <c r="V424" s="657"/>
      <c r="W424" s="676"/>
      <c r="X424" s="4047"/>
      <c r="Y424" s="4044"/>
      <c r="Z424" s="4047"/>
      <c r="AA424" s="3183"/>
      <c r="AB424" s="3183"/>
      <c r="AC424" s="3183"/>
      <c r="AD424" s="265">
        <f t="shared" si="504"/>
        <v>1</v>
      </c>
      <c r="AE424" s="573">
        <f t="shared" si="505"/>
        <v>0</v>
      </c>
      <c r="AF424" s="265">
        <f t="shared" si="506"/>
        <v>1</v>
      </c>
      <c r="AG424" s="573">
        <f t="shared" si="507"/>
        <v>0</v>
      </c>
      <c r="AH424" s="265">
        <f t="shared" si="508"/>
        <v>640</v>
      </c>
      <c r="AI424" s="573">
        <f t="shared" si="509"/>
        <v>0</v>
      </c>
      <c r="AJ424" s="265">
        <f t="shared" si="510"/>
        <v>47</v>
      </c>
      <c r="AK424" s="573">
        <f t="shared" si="511"/>
        <v>0</v>
      </c>
      <c r="AL424" s="265">
        <f t="shared" si="512"/>
        <v>467</v>
      </c>
      <c r="AM424" s="573">
        <f t="shared" si="513"/>
        <v>0</v>
      </c>
      <c r="AN424" s="265">
        <f t="shared" si="514"/>
        <v>-420</v>
      </c>
      <c r="AO424" s="573">
        <f t="shared" si="515"/>
        <v>0</v>
      </c>
      <c r="AP424" s="265">
        <f t="shared" si="516"/>
        <v>81</v>
      </c>
      <c r="AQ424" s="573">
        <f t="shared" si="517"/>
        <v>0</v>
      </c>
      <c r="AR424" s="265">
        <f t="shared" si="518"/>
        <v>182</v>
      </c>
      <c r="AS424" s="573">
        <f t="shared" si="519"/>
        <v>0</v>
      </c>
      <c r="AT424" s="265">
        <f t="shared" si="520"/>
        <v>-683</v>
      </c>
      <c r="AU424" s="573">
        <f t="shared" si="521"/>
        <v>0</v>
      </c>
    </row>
    <row r="425" spans="1:47" s="113" customFormat="1" ht="13.5" x14ac:dyDescent="0.25">
      <c r="A425" s="649">
        <v>7270</v>
      </c>
      <c r="B425" s="30" t="s">
        <v>229</v>
      </c>
      <c r="C425" s="30" t="s">
        <v>283</v>
      </c>
      <c r="D425" s="649" t="s">
        <v>1239</v>
      </c>
      <c r="E425" s="723"/>
      <c r="F425" s="674">
        <f>+'17HPM_DATA_INPUT'!D254</f>
        <v>1</v>
      </c>
      <c r="G425" s="673">
        <f>+'17HPM_DATA_INPUT'!E254</f>
        <v>0</v>
      </c>
      <c r="H425" s="672">
        <f>+'17HPM_DATA_INPUT'!F254</f>
        <v>1</v>
      </c>
      <c r="I425" s="729">
        <f>+'17HPM_DATA_INPUT'!G254</f>
        <v>0</v>
      </c>
      <c r="J425" s="672">
        <f>+'17HPM_DATA_INPUT'!H254</f>
        <v>640</v>
      </c>
      <c r="K425" s="673">
        <f>+'17HPM_DATA_INPUT'!I254</f>
        <v>0</v>
      </c>
      <c r="L425" s="672">
        <f>+'17HPM_DATA_INPUT'!J254</f>
        <v>47</v>
      </c>
      <c r="M425" s="673">
        <f>+'17HPM_DATA_INPUT'!K254</f>
        <v>0</v>
      </c>
      <c r="N425" s="672">
        <f>+'17HPM_DATA_INPUT'!L254</f>
        <v>467</v>
      </c>
      <c r="O425" s="673">
        <f>+'17HPM_DATA_INPUT'!M254</f>
        <v>0</v>
      </c>
      <c r="P425" s="657">
        <f>+L425-N425</f>
        <v>-420</v>
      </c>
      <c r="Q425" s="675">
        <f>+M425-O425</f>
        <v>0</v>
      </c>
      <c r="R425" s="672">
        <f>+'17HPM_DATA_INPUT'!P254</f>
        <v>81</v>
      </c>
      <c r="S425" s="673">
        <f>+'17HPM_DATA_INPUT'!Q254</f>
        <v>0</v>
      </c>
      <c r="T425" s="672">
        <f>+'17HPM_DATA_INPUT'!R254</f>
        <v>182</v>
      </c>
      <c r="U425" s="673">
        <f>+'17HPM_DATA_INPUT'!S254</f>
        <v>0</v>
      </c>
      <c r="V425" s="657">
        <f>+P425-R425-T425</f>
        <v>-683</v>
      </c>
      <c r="W425" s="676">
        <f>+Q425-S425-U425</f>
        <v>0</v>
      </c>
      <c r="X425" s="4047"/>
      <c r="Y425" s="4044"/>
      <c r="Z425" s="4047"/>
      <c r="AA425" s="3183"/>
      <c r="AB425" s="3183"/>
      <c r="AC425" s="3183"/>
      <c r="AD425" s="265">
        <f t="shared" si="504"/>
        <v>0</v>
      </c>
      <c r="AE425" s="573">
        <f t="shared" si="505"/>
        <v>0</v>
      </c>
      <c r="AF425" s="265">
        <f t="shared" si="506"/>
        <v>0</v>
      </c>
      <c r="AG425" s="573">
        <f t="shared" si="507"/>
        <v>0</v>
      </c>
      <c r="AH425" s="265">
        <f t="shared" si="508"/>
        <v>0</v>
      </c>
      <c r="AI425" s="573">
        <f t="shared" si="509"/>
        <v>0</v>
      </c>
      <c r="AJ425" s="265">
        <f t="shared" si="510"/>
        <v>0</v>
      </c>
      <c r="AK425" s="573">
        <f t="shared" si="511"/>
        <v>0</v>
      </c>
      <c r="AL425" s="265">
        <f t="shared" si="512"/>
        <v>0</v>
      </c>
      <c r="AM425" s="573">
        <f t="shared" si="513"/>
        <v>0</v>
      </c>
      <c r="AN425" s="265">
        <f t="shared" si="514"/>
        <v>0</v>
      </c>
      <c r="AO425" s="573">
        <f t="shared" si="515"/>
        <v>0</v>
      </c>
      <c r="AP425" s="265">
        <f t="shared" si="516"/>
        <v>0</v>
      </c>
      <c r="AQ425" s="573">
        <f t="shared" si="517"/>
        <v>0</v>
      </c>
      <c r="AR425" s="265">
        <f t="shared" si="518"/>
        <v>0</v>
      </c>
      <c r="AS425" s="573">
        <f t="shared" si="519"/>
        <v>0</v>
      </c>
      <c r="AT425" s="265">
        <f t="shared" si="520"/>
        <v>0</v>
      </c>
      <c r="AU425" s="573">
        <f t="shared" si="521"/>
        <v>0</v>
      </c>
    </row>
    <row r="426" spans="1:47" s="113" customFormat="1" ht="13.5" hidden="1" x14ac:dyDescent="0.25">
      <c r="A426" s="649">
        <v>7320</v>
      </c>
      <c r="B426" s="30" t="s">
        <v>2919</v>
      </c>
      <c r="C426" s="30" t="s">
        <v>283</v>
      </c>
      <c r="D426" s="649" t="s">
        <v>1243</v>
      </c>
      <c r="E426" s="723"/>
      <c r="F426" s="674"/>
      <c r="G426" s="673"/>
      <c r="H426" s="672"/>
      <c r="I426" s="729"/>
      <c r="J426" s="672"/>
      <c r="K426" s="673"/>
      <c r="L426" s="672"/>
      <c r="M426" s="673"/>
      <c r="N426" s="672"/>
      <c r="O426" s="673"/>
      <c r="P426" s="657"/>
      <c r="Q426" s="675"/>
      <c r="R426" s="672"/>
      <c r="S426" s="673"/>
      <c r="T426" s="672"/>
      <c r="U426" s="673"/>
      <c r="V426" s="657"/>
      <c r="W426" s="676"/>
      <c r="X426" s="4047"/>
      <c r="Y426" s="4044"/>
      <c r="Z426" s="4047"/>
      <c r="AA426" s="3183"/>
      <c r="AB426" s="3183"/>
      <c r="AC426" s="3183"/>
      <c r="AD426" s="265">
        <f t="shared" si="504"/>
        <v>0</v>
      </c>
      <c r="AE426" s="573">
        <f t="shared" si="505"/>
        <v>0</v>
      </c>
      <c r="AF426" s="265">
        <f t="shared" si="506"/>
        <v>-14</v>
      </c>
      <c r="AG426" s="573">
        <f t="shared" si="507"/>
        <v>-0.56000000000000005</v>
      </c>
      <c r="AH426" s="265">
        <f t="shared" si="508"/>
        <v>-6</v>
      </c>
      <c r="AI426" s="573">
        <f t="shared" si="509"/>
        <v>-4.2553191489361701E-2</v>
      </c>
      <c r="AJ426" s="265">
        <f t="shared" si="510"/>
        <v>-1</v>
      </c>
      <c r="AK426" s="573">
        <f t="shared" si="511"/>
        <v>-3.3333333333333333E-2</v>
      </c>
      <c r="AL426" s="265">
        <f t="shared" si="512"/>
        <v>5</v>
      </c>
      <c r="AM426" s="573">
        <f t="shared" si="513"/>
        <v>0.23809523809523808</v>
      </c>
      <c r="AN426" s="265">
        <f t="shared" si="514"/>
        <v>-6</v>
      </c>
      <c r="AO426" s="573">
        <f t="shared" si="515"/>
        <v>-0.66666666666666663</v>
      </c>
      <c r="AP426" s="265">
        <f t="shared" si="516"/>
        <v>1</v>
      </c>
      <c r="AQ426" s="573">
        <f t="shared" si="517"/>
        <v>0.1111111111111111</v>
      </c>
      <c r="AR426" s="265">
        <f t="shared" si="518"/>
        <v>2</v>
      </c>
      <c r="AS426" s="573">
        <f t="shared" si="519"/>
        <v>0.15384615384615385</v>
      </c>
      <c r="AT426" s="265">
        <f t="shared" si="520"/>
        <v>-9</v>
      </c>
      <c r="AU426" s="573">
        <f t="shared" si="521"/>
        <v>-0.69230769230769229</v>
      </c>
    </row>
    <row r="427" spans="1:47" s="113" customFormat="1" ht="13.5" x14ac:dyDescent="0.25">
      <c r="A427" s="649">
        <v>7340</v>
      </c>
      <c r="B427" s="30" t="s">
        <v>2920</v>
      </c>
      <c r="C427" s="30" t="s">
        <v>283</v>
      </c>
      <c r="D427" s="649" t="s">
        <v>1245</v>
      </c>
      <c r="E427" s="723"/>
      <c r="F427" s="674">
        <f>+'17HPM_DATA_INPUT'!D255</f>
        <v>2</v>
      </c>
      <c r="G427" s="673">
        <f>+'17HPM_DATA_INPUT'!E255</f>
        <v>2</v>
      </c>
      <c r="H427" s="672">
        <f>+'17HPM_DATA_INPUT'!F255</f>
        <v>11</v>
      </c>
      <c r="I427" s="729">
        <f>+'17HPM_DATA_INPUT'!G255</f>
        <v>25</v>
      </c>
      <c r="J427" s="672">
        <f>+'17HPM_DATA_INPUT'!H255</f>
        <v>135</v>
      </c>
      <c r="K427" s="673">
        <f>+'17HPM_DATA_INPUT'!I255</f>
        <v>141</v>
      </c>
      <c r="L427" s="672">
        <f>+'17HPM_DATA_INPUT'!J255</f>
        <v>29</v>
      </c>
      <c r="M427" s="673">
        <f>+'17HPM_DATA_INPUT'!K255</f>
        <v>30</v>
      </c>
      <c r="N427" s="672">
        <f>+'17HPM_DATA_INPUT'!L255</f>
        <v>26</v>
      </c>
      <c r="O427" s="673">
        <f>+'17HPM_DATA_INPUT'!M255</f>
        <v>21</v>
      </c>
      <c r="P427" s="657">
        <f>+L427-N427</f>
        <v>3</v>
      </c>
      <c r="Q427" s="675">
        <f>+M427-O427</f>
        <v>9</v>
      </c>
      <c r="R427" s="672">
        <f>+'17HPM_DATA_INPUT'!P255</f>
        <v>10</v>
      </c>
      <c r="S427" s="673">
        <f>+'17HPM_DATA_INPUT'!Q255</f>
        <v>9</v>
      </c>
      <c r="T427" s="672">
        <f>+'17HPM_DATA_INPUT'!R255</f>
        <v>15</v>
      </c>
      <c r="U427" s="673">
        <f>+'17HPM_DATA_INPUT'!S255</f>
        <v>13</v>
      </c>
      <c r="V427" s="657">
        <f>+P427-R427-T427</f>
        <v>-22</v>
      </c>
      <c r="W427" s="676">
        <f>+Q427-S427-U427</f>
        <v>-13</v>
      </c>
      <c r="X427" s="4047"/>
      <c r="Y427" s="4044"/>
      <c r="Z427" s="4047"/>
      <c r="AA427" s="3183"/>
      <c r="AB427" s="3183"/>
      <c r="AC427" s="3183"/>
      <c r="AD427" s="265">
        <f t="shared" si="504"/>
        <v>-1</v>
      </c>
      <c r="AE427" s="573">
        <f t="shared" si="505"/>
        <v>-1</v>
      </c>
      <c r="AF427" s="265">
        <f t="shared" si="506"/>
        <v>-2</v>
      </c>
      <c r="AG427" s="573">
        <f t="shared" si="507"/>
        <v>-1</v>
      </c>
      <c r="AH427" s="265">
        <f t="shared" si="508"/>
        <v>-320</v>
      </c>
      <c r="AI427" s="573">
        <f t="shared" si="509"/>
        <v>-1</v>
      </c>
      <c r="AJ427" s="265">
        <f t="shared" si="510"/>
        <v>-58</v>
      </c>
      <c r="AK427" s="573">
        <f t="shared" si="511"/>
        <v>-1</v>
      </c>
      <c r="AL427" s="265">
        <f t="shared" si="512"/>
        <v>-130</v>
      </c>
      <c r="AM427" s="573">
        <f t="shared" si="513"/>
        <v>-1</v>
      </c>
      <c r="AN427" s="265">
        <f t="shared" si="514"/>
        <v>72</v>
      </c>
      <c r="AO427" s="573">
        <f t="shared" si="515"/>
        <v>1</v>
      </c>
      <c r="AP427" s="265">
        <f t="shared" si="516"/>
        <v>-39</v>
      </c>
      <c r="AQ427" s="573">
        <f t="shared" si="517"/>
        <v>-1</v>
      </c>
      <c r="AR427" s="265">
        <f t="shared" si="518"/>
        <v>-34</v>
      </c>
      <c r="AS427" s="573">
        <f t="shared" si="519"/>
        <v>-1</v>
      </c>
      <c r="AT427" s="265">
        <f t="shared" si="520"/>
        <v>145</v>
      </c>
      <c r="AU427" s="573">
        <f t="shared" si="521"/>
        <v>1</v>
      </c>
    </row>
    <row r="428" spans="1:47" s="113" customFormat="1" ht="13.5" x14ac:dyDescent="0.25">
      <c r="A428" s="649">
        <v>7400</v>
      </c>
      <c r="B428" s="30" t="s">
        <v>231</v>
      </c>
      <c r="C428" s="30" t="s">
        <v>283</v>
      </c>
      <c r="D428" s="649" t="s">
        <v>1247</v>
      </c>
      <c r="E428" s="723"/>
      <c r="F428" s="674">
        <f>+'17HPM_DATA_INPUT'!D256</f>
        <v>0</v>
      </c>
      <c r="G428" s="673">
        <f>+'17HPM_DATA_INPUT'!E256</f>
        <v>1</v>
      </c>
      <c r="H428" s="672">
        <f>+'17HPM_DATA_INPUT'!F256</f>
        <v>0</v>
      </c>
      <c r="I428" s="729">
        <f>+'17HPM_DATA_INPUT'!G256</f>
        <v>2</v>
      </c>
      <c r="J428" s="672">
        <f>+'17HPM_DATA_INPUT'!H256</f>
        <v>0</v>
      </c>
      <c r="K428" s="673">
        <f>+'17HPM_DATA_INPUT'!I256</f>
        <v>320</v>
      </c>
      <c r="L428" s="672">
        <f>+'17HPM_DATA_INPUT'!J256</f>
        <v>0</v>
      </c>
      <c r="M428" s="673">
        <f>+'17HPM_DATA_INPUT'!K256</f>
        <v>58</v>
      </c>
      <c r="N428" s="672">
        <f>+'17HPM_DATA_INPUT'!L256</f>
        <v>0</v>
      </c>
      <c r="O428" s="673">
        <f>+'17HPM_DATA_INPUT'!M256</f>
        <v>130</v>
      </c>
      <c r="P428" s="657">
        <f>+L428-N428</f>
        <v>0</v>
      </c>
      <c r="Q428" s="675">
        <f>+M428-O428</f>
        <v>-72</v>
      </c>
      <c r="R428" s="672">
        <f>+'17HPM_DATA_INPUT'!P256</f>
        <v>0</v>
      </c>
      <c r="S428" s="673">
        <f>+'17HPM_DATA_INPUT'!Q256</f>
        <v>39</v>
      </c>
      <c r="T428" s="672">
        <f>+'17HPM_DATA_INPUT'!R256</f>
        <v>0</v>
      </c>
      <c r="U428" s="673">
        <f>+'17HPM_DATA_INPUT'!S256</f>
        <v>34</v>
      </c>
      <c r="V428" s="657">
        <f>+P428-R428-T428</f>
        <v>0</v>
      </c>
      <c r="W428" s="676">
        <f>+Q428-S428-U428</f>
        <v>-145</v>
      </c>
      <c r="X428" s="4047"/>
      <c r="Y428" s="4044"/>
      <c r="Z428" s="4047"/>
      <c r="AA428" s="3183"/>
      <c r="AB428" s="3183"/>
      <c r="AC428" s="3183"/>
      <c r="AD428" s="265">
        <f t="shared" si="504"/>
        <v>0</v>
      </c>
      <c r="AE428" s="573">
        <f t="shared" si="505"/>
        <v>0</v>
      </c>
      <c r="AF428" s="265">
        <f t="shared" si="506"/>
        <v>0</v>
      </c>
      <c r="AG428" s="573">
        <f t="shared" si="507"/>
        <v>0</v>
      </c>
      <c r="AH428" s="265">
        <f t="shared" si="508"/>
        <v>0</v>
      </c>
      <c r="AI428" s="573">
        <f t="shared" si="509"/>
        <v>0</v>
      </c>
      <c r="AJ428" s="265">
        <f t="shared" si="510"/>
        <v>0</v>
      </c>
      <c r="AK428" s="573">
        <f t="shared" si="511"/>
        <v>0</v>
      </c>
      <c r="AL428" s="265">
        <f t="shared" si="512"/>
        <v>0</v>
      </c>
      <c r="AM428" s="573">
        <f t="shared" si="513"/>
        <v>0</v>
      </c>
      <c r="AN428" s="265">
        <f t="shared" si="514"/>
        <v>0</v>
      </c>
      <c r="AO428" s="573">
        <f t="shared" si="515"/>
        <v>0</v>
      </c>
      <c r="AP428" s="265">
        <f t="shared" si="516"/>
        <v>0</v>
      </c>
      <c r="AQ428" s="573">
        <f t="shared" si="517"/>
        <v>0</v>
      </c>
      <c r="AR428" s="265">
        <f t="shared" si="518"/>
        <v>0</v>
      </c>
      <c r="AS428" s="573">
        <f t="shared" si="519"/>
        <v>0</v>
      </c>
      <c r="AT428" s="265">
        <f t="shared" si="520"/>
        <v>0</v>
      </c>
      <c r="AU428" s="573">
        <f t="shared" si="521"/>
        <v>0</v>
      </c>
    </row>
    <row r="429" spans="1:47" s="113" customFormat="1" ht="13.5" hidden="1" x14ac:dyDescent="0.25">
      <c r="A429" s="649">
        <v>7420</v>
      </c>
      <c r="B429" s="30" t="e">
        <v>#N/A</v>
      </c>
      <c r="C429" s="30" t="e">
        <v>#N/A</v>
      </c>
      <c r="D429" s="649" t="s">
        <v>4069</v>
      </c>
      <c r="E429" s="723"/>
      <c r="F429" s="674"/>
      <c r="G429" s="673"/>
      <c r="H429" s="672"/>
      <c r="I429" s="729"/>
      <c r="J429" s="672"/>
      <c r="K429" s="673"/>
      <c r="L429" s="672"/>
      <c r="M429" s="673"/>
      <c r="N429" s="672"/>
      <c r="O429" s="673"/>
      <c r="P429" s="657"/>
      <c r="Q429" s="675"/>
      <c r="R429" s="672"/>
      <c r="S429" s="673"/>
      <c r="T429" s="672"/>
      <c r="U429" s="673"/>
      <c r="V429" s="657"/>
      <c r="W429" s="676"/>
      <c r="X429" s="4047"/>
      <c r="Y429" s="4044"/>
      <c r="Z429" s="4047"/>
      <c r="AA429" s="3183"/>
      <c r="AB429" s="3183"/>
      <c r="AC429" s="3183"/>
      <c r="AD429" s="265">
        <f t="shared" si="504"/>
        <v>0</v>
      </c>
      <c r="AE429" s="573">
        <f t="shared" si="505"/>
        <v>0</v>
      </c>
      <c r="AF429" s="265">
        <f t="shared" si="506"/>
        <v>0</v>
      </c>
      <c r="AG429" s="573">
        <f t="shared" si="507"/>
        <v>0</v>
      </c>
      <c r="AH429" s="265">
        <f t="shared" si="508"/>
        <v>0</v>
      </c>
      <c r="AI429" s="573">
        <f t="shared" si="509"/>
        <v>0</v>
      </c>
      <c r="AJ429" s="265">
        <f t="shared" si="510"/>
        <v>0</v>
      </c>
      <c r="AK429" s="573">
        <f t="shared" si="511"/>
        <v>0</v>
      </c>
      <c r="AL429" s="265">
        <f t="shared" si="512"/>
        <v>0</v>
      </c>
      <c r="AM429" s="573">
        <f t="shared" si="513"/>
        <v>0</v>
      </c>
      <c r="AN429" s="265">
        <f t="shared" si="514"/>
        <v>0</v>
      </c>
      <c r="AO429" s="573">
        <f t="shared" si="515"/>
        <v>0</v>
      </c>
      <c r="AP429" s="265">
        <f t="shared" si="516"/>
        <v>0</v>
      </c>
      <c r="AQ429" s="573">
        <f t="shared" si="517"/>
        <v>0</v>
      </c>
      <c r="AR429" s="265">
        <f t="shared" si="518"/>
        <v>0</v>
      </c>
      <c r="AS429" s="573">
        <f t="shared" si="519"/>
        <v>0</v>
      </c>
      <c r="AT429" s="265">
        <f t="shared" si="520"/>
        <v>0</v>
      </c>
      <c r="AU429" s="573">
        <f t="shared" si="521"/>
        <v>0</v>
      </c>
    </row>
    <row r="430" spans="1:47" s="113" customFormat="1" ht="13.5" hidden="1" x14ac:dyDescent="0.25">
      <c r="A430" s="649">
        <v>7430</v>
      </c>
      <c r="B430" s="30" t="s">
        <v>2922</v>
      </c>
      <c r="C430" s="30" t="s">
        <v>283</v>
      </c>
      <c r="D430" s="649" t="s">
        <v>1251</v>
      </c>
      <c r="E430" s="723"/>
      <c r="F430" s="674"/>
      <c r="G430" s="673"/>
      <c r="H430" s="672"/>
      <c r="I430" s="729"/>
      <c r="J430" s="672"/>
      <c r="K430" s="673"/>
      <c r="L430" s="672"/>
      <c r="M430" s="673"/>
      <c r="N430" s="672"/>
      <c r="O430" s="673"/>
      <c r="P430" s="657"/>
      <c r="Q430" s="675"/>
      <c r="R430" s="672"/>
      <c r="S430" s="673"/>
      <c r="T430" s="672"/>
      <c r="U430" s="673"/>
      <c r="V430" s="657"/>
      <c r="W430" s="676"/>
      <c r="X430" s="4047"/>
      <c r="Y430" s="4044"/>
      <c r="Z430" s="4047"/>
      <c r="AA430" s="3183"/>
      <c r="AB430" s="3183"/>
      <c r="AC430" s="3183"/>
      <c r="AD430" s="265">
        <f t="shared" si="504"/>
        <v>0</v>
      </c>
      <c r="AE430" s="573">
        <f t="shared" si="505"/>
        <v>0</v>
      </c>
      <c r="AF430" s="265">
        <f t="shared" si="506"/>
        <v>0</v>
      </c>
      <c r="AG430" s="573">
        <f t="shared" si="507"/>
        <v>0</v>
      </c>
      <c r="AH430" s="265">
        <f t="shared" si="508"/>
        <v>0</v>
      </c>
      <c r="AI430" s="573">
        <f t="shared" si="509"/>
        <v>0</v>
      </c>
      <c r="AJ430" s="265">
        <f t="shared" si="510"/>
        <v>0</v>
      </c>
      <c r="AK430" s="573">
        <f t="shared" si="511"/>
        <v>0</v>
      </c>
      <c r="AL430" s="265">
        <f t="shared" si="512"/>
        <v>0</v>
      </c>
      <c r="AM430" s="573">
        <f t="shared" si="513"/>
        <v>0</v>
      </c>
      <c r="AN430" s="265">
        <f t="shared" si="514"/>
        <v>0</v>
      </c>
      <c r="AO430" s="573">
        <f t="shared" si="515"/>
        <v>0</v>
      </c>
      <c r="AP430" s="265">
        <f t="shared" si="516"/>
        <v>0</v>
      </c>
      <c r="AQ430" s="573">
        <f t="shared" si="517"/>
        <v>0</v>
      </c>
      <c r="AR430" s="265">
        <f t="shared" si="518"/>
        <v>0</v>
      </c>
      <c r="AS430" s="573">
        <f t="shared" si="519"/>
        <v>0</v>
      </c>
      <c r="AT430" s="265">
        <f t="shared" si="520"/>
        <v>0</v>
      </c>
      <c r="AU430" s="573">
        <f t="shared" si="521"/>
        <v>0</v>
      </c>
    </row>
    <row r="431" spans="1:47" s="113" customFormat="1" ht="13.5" hidden="1" x14ac:dyDescent="0.25">
      <c r="A431" s="649">
        <v>7500</v>
      </c>
      <c r="B431" s="30" t="s">
        <v>1888</v>
      </c>
      <c r="C431" s="30" t="s">
        <v>283</v>
      </c>
      <c r="D431" s="649" t="s">
        <v>4070</v>
      </c>
      <c r="E431" s="723"/>
      <c r="F431" s="674"/>
      <c r="G431" s="673"/>
      <c r="H431" s="672"/>
      <c r="I431" s="729"/>
      <c r="J431" s="672"/>
      <c r="K431" s="673"/>
      <c r="L431" s="672"/>
      <c r="M431" s="673"/>
      <c r="N431" s="672"/>
      <c r="O431" s="673"/>
      <c r="P431" s="657"/>
      <c r="Q431" s="675"/>
      <c r="R431" s="672"/>
      <c r="S431" s="673"/>
      <c r="T431" s="672"/>
      <c r="U431" s="673"/>
      <c r="V431" s="657"/>
      <c r="W431" s="676"/>
      <c r="X431" s="4047"/>
      <c r="Y431" s="4044"/>
      <c r="Z431" s="4047"/>
      <c r="AA431" s="3183"/>
      <c r="AB431" s="3183"/>
      <c r="AC431" s="3183"/>
      <c r="AD431" s="265">
        <f t="shared" si="504"/>
        <v>0</v>
      </c>
      <c r="AE431" s="573">
        <f t="shared" si="505"/>
        <v>0</v>
      </c>
      <c r="AF431" s="265">
        <f t="shared" si="506"/>
        <v>0</v>
      </c>
      <c r="AG431" s="573">
        <f t="shared" si="507"/>
        <v>0</v>
      </c>
      <c r="AH431" s="265">
        <f t="shared" si="508"/>
        <v>0</v>
      </c>
      <c r="AI431" s="573">
        <f t="shared" si="509"/>
        <v>0</v>
      </c>
      <c r="AJ431" s="265">
        <f t="shared" si="510"/>
        <v>0</v>
      </c>
      <c r="AK431" s="573">
        <f t="shared" si="511"/>
        <v>0</v>
      </c>
      <c r="AL431" s="265">
        <f t="shared" si="512"/>
        <v>0</v>
      </c>
      <c r="AM431" s="573">
        <f t="shared" si="513"/>
        <v>0</v>
      </c>
      <c r="AN431" s="265">
        <f t="shared" si="514"/>
        <v>0</v>
      </c>
      <c r="AO431" s="573">
        <f t="shared" si="515"/>
        <v>0</v>
      </c>
      <c r="AP431" s="265">
        <f t="shared" si="516"/>
        <v>0</v>
      </c>
      <c r="AQ431" s="573">
        <f t="shared" si="517"/>
        <v>0</v>
      </c>
      <c r="AR431" s="265">
        <f t="shared" si="518"/>
        <v>0</v>
      </c>
      <c r="AS431" s="573">
        <f t="shared" si="519"/>
        <v>0</v>
      </c>
      <c r="AT431" s="265">
        <f t="shared" si="520"/>
        <v>0</v>
      </c>
      <c r="AU431" s="573">
        <f t="shared" si="521"/>
        <v>0</v>
      </c>
    </row>
    <row r="432" spans="1:47" s="113" customFormat="1" ht="13.5" hidden="1" x14ac:dyDescent="0.25">
      <c r="A432" s="649">
        <v>7510</v>
      </c>
      <c r="B432" s="30" t="s">
        <v>2924</v>
      </c>
      <c r="C432" s="30" t="s">
        <v>283</v>
      </c>
      <c r="D432" s="649" t="s">
        <v>1263</v>
      </c>
      <c r="E432" s="723"/>
      <c r="F432" s="674"/>
      <c r="G432" s="673"/>
      <c r="H432" s="672"/>
      <c r="I432" s="729"/>
      <c r="J432" s="672"/>
      <c r="K432" s="673"/>
      <c r="L432" s="672"/>
      <c r="M432" s="673"/>
      <c r="N432" s="672"/>
      <c r="O432" s="673"/>
      <c r="P432" s="657"/>
      <c r="Q432" s="675"/>
      <c r="R432" s="672"/>
      <c r="S432" s="673"/>
      <c r="T432" s="672"/>
      <c r="U432" s="673"/>
      <c r="V432" s="657"/>
      <c r="W432" s="676"/>
      <c r="X432" s="4047"/>
      <c r="Y432" s="4044"/>
      <c r="Z432" s="4047"/>
      <c r="AA432" s="3183"/>
      <c r="AB432" s="3183"/>
      <c r="AC432" s="3183"/>
      <c r="AD432" s="265">
        <f t="shared" si="504"/>
        <v>0</v>
      </c>
      <c r="AE432" s="573">
        <f t="shared" si="505"/>
        <v>0</v>
      </c>
      <c r="AF432" s="265">
        <f t="shared" si="506"/>
        <v>0</v>
      </c>
      <c r="AG432" s="573">
        <f t="shared" si="507"/>
        <v>0</v>
      </c>
      <c r="AH432" s="265">
        <f t="shared" si="508"/>
        <v>0</v>
      </c>
      <c r="AI432" s="573">
        <f t="shared" si="509"/>
        <v>0</v>
      </c>
      <c r="AJ432" s="265">
        <f t="shared" si="510"/>
        <v>0</v>
      </c>
      <c r="AK432" s="573">
        <f t="shared" si="511"/>
        <v>0</v>
      </c>
      <c r="AL432" s="265">
        <f t="shared" si="512"/>
        <v>0</v>
      </c>
      <c r="AM432" s="573">
        <f t="shared" si="513"/>
        <v>0</v>
      </c>
      <c r="AN432" s="265">
        <f t="shared" si="514"/>
        <v>0</v>
      </c>
      <c r="AO432" s="573">
        <f t="shared" si="515"/>
        <v>0</v>
      </c>
      <c r="AP432" s="265">
        <f t="shared" si="516"/>
        <v>0</v>
      </c>
      <c r="AQ432" s="573">
        <f t="shared" si="517"/>
        <v>0</v>
      </c>
      <c r="AR432" s="265">
        <f t="shared" si="518"/>
        <v>0</v>
      </c>
      <c r="AS432" s="573">
        <f t="shared" si="519"/>
        <v>0</v>
      </c>
      <c r="AT432" s="265">
        <f t="shared" si="520"/>
        <v>0</v>
      </c>
      <c r="AU432" s="573">
        <f t="shared" si="521"/>
        <v>0</v>
      </c>
    </row>
    <row r="433" spans="1:47" s="113" customFormat="1" ht="13.5" hidden="1" x14ac:dyDescent="0.25">
      <c r="A433" s="649">
        <v>7550</v>
      </c>
      <c r="B433" s="30" t="s">
        <v>3483</v>
      </c>
      <c r="C433" s="30" t="s">
        <v>283</v>
      </c>
      <c r="D433" s="649" t="s">
        <v>1271</v>
      </c>
      <c r="E433" s="723"/>
      <c r="F433" s="674"/>
      <c r="G433" s="673"/>
      <c r="H433" s="672"/>
      <c r="I433" s="729"/>
      <c r="J433" s="672"/>
      <c r="K433" s="673"/>
      <c r="L433" s="672"/>
      <c r="M433" s="673"/>
      <c r="N433" s="672"/>
      <c r="O433" s="673"/>
      <c r="P433" s="657"/>
      <c r="Q433" s="675"/>
      <c r="R433" s="657"/>
      <c r="S433" s="675"/>
      <c r="T433" s="657"/>
      <c r="U433" s="675"/>
      <c r="V433" s="657"/>
      <c r="W433" s="676"/>
      <c r="X433" s="4047"/>
      <c r="Y433" s="4044"/>
      <c r="Z433" s="4047"/>
      <c r="AA433" s="3183"/>
      <c r="AB433" s="3183"/>
      <c r="AC433" s="3183"/>
      <c r="AD433" s="265">
        <f t="shared" si="504"/>
        <v>0</v>
      </c>
      <c r="AE433" s="573">
        <f t="shared" si="505"/>
        <v>0</v>
      </c>
      <c r="AF433" s="265">
        <f t="shared" si="506"/>
        <v>0</v>
      </c>
      <c r="AG433" s="573">
        <f t="shared" si="507"/>
        <v>0</v>
      </c>
      <c r="AH433" s="265">
        <f t="shared" si="508"/>
        <v>0</v>
      </c>
      <c r="AI433" s="573">
        <f t="shared" si="509"/>
        <v>0</v>
      </c>
      <c r="AJ433" s="265">
        <f t="shared" si="510"/>
        <v>0</v>
      </c>
      <c r="AK433" s="573">
        <f t="shared" si="511"/>
        <v>0</v>
      </c>
      <c r="AL433" s="265">
        <f t="shared" si="512"/>
        <v>0</v>
      </c>
      <c r="AM433" s="573">
        <f t="shared" si="513"/>
        <v>0</v>
      </c>
      <c r="AN433" s="265">
        <f t="shared" si="514"/>
        <v>0</v>
      </c>
      <c r="AO433" s="573">
        <f t="shared" si="515"/>
        <v>0</v>
      </c>
      <c r="AP433" s="265">
        <f t="shared" si="516"/>
        <v>0</v>
      </c>
      <c r="AQ433" s="573">
        <f t="shared" si="517"/>
        <v>0</v>
      </c>
      <c r="AR433" s="265">
        <f t="shared" si="518"/>
        <v>0</v>
      </c>
      <c r="AS433" s="573">
        <f t="shared" si="519"/>
        <v>0</v>
      </c>
      <c r="AT433" s="265">
        <f t="shared" si="520"/>
        <v>0</v>
      </c>
      <c r="AU433" s="573">
        <f t="shared" si="521"/>
        <v>0</v>
      </c>
    </row>
    <row r="434" spans="1:47" s="113" customFormat="1" ht="13.5" hidden="1" x14ac:dyDescent="0.25">
      <c r="A434" s="649">
        <v>7580</v>
      </c>
      <c r="B434" s="30" t="s">
        <v>2931</v>
      </c>
      <c r="C434" s="30" t="s">
        <v>283</v>
      </c>
      <c r="D434" s="649" t="s">
        <v>4071</v>
      </c>
      <c r="E434" s="723"/>
      <c r="F434" s="674"/>
      <c r="G434" s="673"/>
      <c r="H434" s="672"/>
      <c r="I434" s="729"/>
      <c r="J434" s="672"/>
      <c r="K434" s="673"/>
      <c r="L434" s="672"/>
      <c r="M434" s="673"/>
      <c r="N434" s="672"/>
      <c r="O434" s="673"/>
      <c r="P434" s="657"/>
      <c r="Q434" s="675"/>
      <c r="R434" s="672"/>
      <c r="S434" s="673"/>
      <c r="T434" s="672"/>
      <c r="U434" s="673"/>
      <c r="V434" s="657"/>
      <c r="W434" s="676"/>
      <c r="X434" s="4047"/>
      <c r="Y434" s="4044"/>
      <c r="Z434" s="4047"/>
      <c r="AA434" s="3183"/>
      <c r="AB434" s="3183"/>
      <c r="AC434" s="3183"/>
      <c r="AD434" s="265">
        <f t="shared" si="504"/>
        <v>-134</v>
      </c>
      <c r="AE434" s="573">
        <f t="shared" si="505"/>
        <v>-0.25046728971962617</v>
      </c>
      <c r="AF434" s="265">
        <f t="shared" si="506"/>
        <v>-1038</v>
      </c>
      <c r="AG434" s="573">
        <f t="shared" si="507"/>
        <v>-4.136446959432534E-2</v>
      </c>
      <c r="AH434" s="265">
        <f t="shared" si="508"/>
        <v>-165547</v>
      </c>
      <c r="AI434" s="573">
        <f t="shared" si="509"/>
        <v>-5.9419498132137288E-2</v>
      </c>
      <c r="AJ434" s="265">
        <f t="shared" si="510"/>
        <v>-63999</v>
      </c>
      <c r="AK434" s="573">
        <f t="shared" si="511"/>
        <v>-5.4351038460754543E-2</v>
      </c>
      <c r="AL434" s="265">
        <f t="shared" si="512"/>
        <v>-104749</v>
      </c>
      <c r="AM434" s="573">
        <f t="shared" si="513"/>
        <v>-0.12353190219717884</v>
      </c>
      <c r="AN434" s="265">
        <f t="shared" si="514"/>
        <v>40750</v>
      </c>
      <c r="AO434" s="573">
        <f t="shared" si="515"/>
        <v>0.12364933957598138</v>
      </c>
      <c r="AP434" s="265">
        <f t="shared" si="516"/>
        <v>-22527</v>
      </c>
      <c r="AQ434" s="573">
        <f t="shared" si="517"/>
        <v>-0.18491733841178112</v>
      </c>
      <c r="AR434" s="265">
        <f t="shared" si="518"/>
        <v>-15200</v>
      </c>
      <c r="AS434" s="573">
        <f t="shared" si="519"/>
        <v>-4.8812131099107897E-2</v>
      </c>
      <c r="AT434" s="265">
        <f t="shared" si="520"/>
        <v>78477</v>
      </c>
      <c r="AU434" s="573">
        <f t="shared" si="521"/>
        <v>0.75706885075102015</v>
      </c>
    </row>
    <row r="435" spans="1:47" s="113" customFormat="1" ht="13.5" x14ac:dyDescent="0.25">
      <c r="A435" s="649">
        <v>7800</v>
      </c>
      <c r="B435" s="30" t="s">
        <v>2932</v>
      </c>
      <c r="C435" s="30" t="s">
        <v>283</v>
      </c>
      <c r="D435" s="649" t="s">
        <v>1256</v>
      </c>
      <c r="E435" s="723"/>
      <c r="F435" s="674">
        <f>+'17HPM_DATA_INPUT'!D257</f>
        <v>401</v>
      </c>
      <c r="G435" s="673">
        <f>+'17HPM_DATA_INPUT'!E257</f>
        <v>535</v>
      </c>
      <c r="H435" s="672">
        <f>+'17HPM_DATA_INPUT'!F257</f>
        <v>24056</v>
      </c>
      <c r="I435" s="729">
        <f>+'17HPM_DATA_INPUT'!G257</f>
        <v>25094</v>
      </c>
      <c r="J435" s="672">
        <f>+'17HPM_DATA_INPUT'!H257</f>
        <v>2620525</v>
      </c>
      <c r="K435" s="673">
        <f>+'17HPM_DATA_INPUT'!I257</f>
        <v>2786072</v>
      </c>
      <c r="L435" s="672">
        <f>+'17HPM_DATA_INPUT'!J257</f>
        <v>1113513</v>
      </c>
      <c r="M435" s="673">
        <f>+'17HPM_DATA_INPUT'!K257</f>
        <v>1177512</v>
      </c>
      <c r="N435" s="672">
        <f>+'17HPM_DATA_INPUT'!L257</f>
        <v>743202</v>
      </c>
      <c r="O435" s="673">
        <f>+'17HPM_DATA_INPUT'!M257</f>
        <v>847951</v>
      </c>
      <c r="P435" s="657">
        <f t="shared" ref="P435:Q438" si="523">+L435-N435</f>
        <v>370311</v>
      </c>
      <c r="Q435" s="675">
        <f t="shared" si="523"/>
        <v>329561</v>
      </c>
      <c r="R435" s="672">
        <f>+'17HPM_DATA_INPUT'!P257</f>
        <v>99295</v>
      </c>
      <c r="S435" s="673">
        <f>+'17HPM_DATA_INPUT'!Q257</f>
        <v>121822</v>
      </c>
      <c r="T435" s="672">
        <f>+'17HPM_DATA_INPUT'!R257</f>
        <v>296198</v>
      </c>
      <c r="U435" s="673">
        <f>+'17HPM_DATA_INPUT'!S257</f>
        <v>311398</v>
      </c>
      <c r="V435" s="657">
        <f t="shared" ref="V435:W438" si="524">+P435-R435-T435</f>
        <v>-25182</v>
      </c>
      <c r="W435" s="676">
        <f t="shared" si="524"/>
        <v>-103659</v>
      </c>
      <c r="X435" s="4047"/>
      <c r="Y435" s="4044"/>
      <c r="Z435" s="4047"/>
      <c r="AA435" s="3183"/>
      <c r="AB435" s="3183"/>
      <c r="AC435" s="3183"/>
      <c r="AD435" s="265">
        <f t="shared" si="504"/>
        <v>-1</v>
      </c>
      <c r="AE435" s="573">
        <f t="shared" si="505"/>
        <v>-1</v>
      </c>
      <c r="AF435" s="265">
        <f t="shared" si="506"/>
        <v>0</v>
      </c>
      <c r="AG435" s="573">
        <f t="shared" si="507"/>
        <v>0</v>
      </c>
      <c r="AH435" s="265">
        <f t="shared" si="508"/>
        <v>0</v>
      </c>
      <c r="AI435" s="573">
        <f t="shared" si="509"/>
        <v>0</v>
      </c>
      <c r="AJ435" s="265">
        <f t="shared" si="510"/>
        <v>0</v>
      </c>
      <c r="AK435" s="573">
        <f t="shared" si="511"/>
        <v>0</v>
      </c>
      <c r="AL435" s="265">
        <f t="shared" si="512"/>
        <v>0</v>
      </c>
      <c r="AM435" s="573">
        <f t="shared" si="513"/>
        <v>0</v>
      </c>
      <c r="AN435" s="265">
        <f t="shared" si="514"/>
        <v>0</v>
      </c>
      <c r="AO435" s="573">
        <f t="shared" si="515"/>
        <v>0</v>
      </c>
      <c r="AP435" s="265">
        <f t="shared" si="516"/>
        <v>0</v>
      </c>
      <c r="AQ435" s="573">
        <f t="shared" si="517"/>
        <v>0</v>
      </c>
      <c r="AR435" s="265">
        <f t="shared" si="518"/>
        <v>0</v>
      </c>
      <c r="AS435" s="573">
        <f t="shared" si="519"/>
        <v>0</v>
      </c>
      <c r="AT435" s="265">
        <f t="shared" si="520"/>
        <v>0</v>
      </c>
      <c r="AU435" s="573">
        <f t="shared" si="521"/>
        <v>0</v>
      </c>
    </row>
    <row r="436" spans="1:47" s="113" customFormat="1" ht="13.5" x14ac:dyDescent="0.25">
      <c r="A436" s="649">
        <v>7830</v>
      </c>
      <c r="B436" s="30" t="s">
        <v>2934</v>
      </c>
      <c r="C436" s="30" t="s">
        <v>283</v>
      </c>
      <c r="D436" s="649" t="s">
        <v>1258</v>
      </c>
      <c r="E436" s="723"/>
      <c r="F436" s="674">
        <f>+'17HPM_DATA_INPUT'!D258</f>
        <v>0</v>
      </c>
      <c r="G436" s="673">
        <f>+'17HPM_DATA_INPUT'!E258</f>
        <v>1</v>
      </c>
      <c r="H436" s="672">
        <f>+'17HPM_DATA_INPUT'!F258</f>
        <v>0</v>
      </c>
      <c r="I436" s="729">
        <f>+'17HPM_DATA_INPUT'!G258</f>
        <v>0</v>
      </c>
      <c r="J436" s="672">
        <f>+'17HPM_DATA_INPUT'!H258</f>
        <v>0</v>
      </c>
      <c r="K436" s="673">
        <f>+'17HPM_DATA_INPUT'!I258</f>
        <v>0</v>
      </c>
      <c r="L436" s="672">
        <f>+'17HPM_DATA_INPUT'!J258</f>
        <v>0</v>
      </c>
      <c r="M436" s="673">
        <f>+'17HPM_DATA_INPUT'!K258</f>
        <v>0</v>
      </c>
      <c r="N436" s="672">
        <f>+'17HPM_DATA_INPUT'!L258</f>
        <v>0</v>
      </c>
      <c r="O436" s="673">
        <f>+'17HPM_DATA_INPUT'!M258</f>
        <v>0</v>
      </c>
      <c r="P436" s="657">
        <f t="shared" si="523"/>
        <v>0</v>
      </c>
      <c r="Q436" s="675">
        <f t="shared" si="523"/>
        <v>0</v>
      </c>
      <c r="R436" s="672">
        <f>+'17HPM_DATA_INPUT'!P258</f>
        <v>0</v>
      </c>
      <c r="S436" s="673">
        <f>+'17HPM_DATA_INPUT'!Q258</f>
        <v>0</v>
      </c>
      <c r="T436" s="672">
        <f>+'17HPM_DATA_INPUT'!R258</f>
        <v>0</v>
      </c>
      <c r="U436" s="673">
        <f>+'17HPM_DATA_INPUT'!S258</f>
        <v>0</v>
      </c>
      <c r="V436" s="657">
        <f t="shared" si="524"/>
        <v>0</v>
      </c>
      <c r="W436" s="676">
        <f t="shared" si="524"/>
        <v>0</v>
      </c>
      <c r="X436" s="4047"/>
      <c r="Y436" s="4044"/>
      <c r="Z436" s="4047"/>
      <c r="AA436" s="3183"/>
      <c r="AB436" s="3183"/>
      <c r="AC436" s="3183"/>
      <c r="AD436" s="265">
        <f t="shared" si="504"/>
        <v>1</v>
      </c>
      <c r="AE436" s="573">
        <f t="shared" si="505"/>
        <v>1</v>
      </c>
      <c r="AF436" s="265">
        <f t="shared" si="506"/>
        <v>1</v>
      </c>
      <c r="AG436" s="573">
        <f t="shared" si="507"/>
        <v>0.5</v>
      </c>
      <c r="AH436" s="265">
        <f t="shared" si="508"/>
        <v>131</v>
      </c>
      <c r="AI436" s="573">
        <f t="shared" si="509"/>
        <v>0.5822222222222222</v>
      </c>
      <c r="AJ436" s="265">
        <f t="shared" si="510"/>
        <v>50</v>
      </c>
      <c r="AK436" s="573">
        <f t="shared" si="511"/>
        <v>2.2727272727272729</v>
      </c>
      <c r="AL436" s="265">
        <f t="shared" si="512"/>
        <v>127</v>
      </c>
      <c r="AM436" s="573">
        <f t="shared" si="513"/>
        <v>1.233009708737864</v>
      </c>
      <c r="AN436" s="265">
        <f t="shared" si="514"/>
        <v>-77</v>
      </c>
      <c r="AO436" s="573">
        <f t="shared" si="515"/>
        <v>-0.95061728395061729</v>
      </c>
      <c r="AP436" s="265">
        <f t="shared" si="516"/>
        <v>34</v>
      </c>
      <c r="AQ436" s="573">
        <f t="shared" si="517"/>
        <v>1.2592592592592593</v>
      </c>
      <c r="AR436" s="265">
        <f t="shared" si="518"/>
        <v>22</v>
      </c>
      <c r="AS436" s="573">
        <f t="shared" si="519"/>
        <v>0.75862068965517238</v>
      </c>
      <c r="AT436" s="265">
        <f t="shared" si="520"/>
        <v>-133</v>
      </c>
      <c r="AU436" s="573">
        <f t="shared" si="521"/>
        <v>-0.97080291970802923</v>
      </c>
    </row>
    <row r="437" spans="1:47" ht="13.5" x14ac:dyDescent="0.25">
      <c r="A437" s="649">
        <v>7850</v>
      </c>
      <c r="B437" s="30" t="s">
        <v>233</v>
      </c>
      <c r="C437" s="30" t="s">
        <v>283</v>
      </c>
      <c r="D437" s="649" t="s">
        <v>1253</v>
      </c>
      <c r="E437" s="723"/>
      <c r="F437" s="674">
        <f>+'17HPM_DATA_INPUT'!D259</f>
        <v>2</v>
      </c>
      <c r="G437" s="673">
        <f>+'17HPM_DATA_INPUT'!E259</f>
        <v>1</v>
      </c>
      <c r="H437" s="672">
        <f>+'17HPM_DATA_INPUT'!F259</f>
        <v>3</v>
      </c>
      <c r="I437" s="729">
        <f>+'17HPM_DATA_INPUT'!G259</f>
        <v>2</v>
      </c>
      <c r="J437" s="672">
        <f>+'17HPM_DATA_INPUT'!H259</f>
        <v>356</v>
      </c>
      <c r="K437" s="673">
        <f>+'17HPM_DATA_INPUT'!I259</f>
        <v>225</v>
      </c>
      <c r="L437" s="672">
        <f>+'17HPM_DATA_INPUT'!J259</f>
        <v>72</v>
      </c>
      <c r="M437" s="673">
        <f>+'17HPM_DATA_INPUT'!K259</f>
        <v>22</v>
      </c>
      <c r="N437" s="672">
        <f>+'17HPM_DATA_INPUT'!L259</f>
        <v>230</v>
      </c>
      <c r="O437" s="673">
        <f>+'17HPM_DATA_INPUT'!M259</f>
        <v>103</v>
      </c>
      <c r="P437" s="657">
        <f t="shared" si="523"/>
        <v>-158</v>
      </c>
      <c r="Q437" s="675">
        <f t="shared" si="523"/>
        <v>-81</v>
      </c>
      <c r="R437" s="672">
        <f>+'17HPM_DATA_INPUT'!P259</f>
        <v>61</v>
      </c>
      <c r="S437" s="673">
        <f>+'17HPM_DATA_INPUT'!Q259</f>
        <v>27</v>
      </c>
      <c r="T437" s="672">
        <f>+'17HPM_DATA_INPUT'!R259</f>
        <v>51</v>
      </c>
      <c r="U437" s="673">
        <f>+'17HPM_DATA_INPUT'!S259</f>
        <v>29</v>
      </c>
      <c r="V437" s="657">
        <f t="shared" si="524"/>
        <v>-270</v>
      </c>
      <c r="W437" s="676">
        <f t="shared" si="524"/>
        <v>-137</v>
      </c>
      <c r="X437" s="4047"/>
      <c r="Y437" s="4044"/>
      <c r="Z437" s="4047"/>
      <c r="AA437" s="3183"/>
      <c r="AB437" s="3183"/>
      <c r="AC437" s="3183"/>
      <c r="AD437" s="261">
        <f t="shared" si="504"/>
        <v>-134</v>
      </c>
      <c r="AE437" s="262">
        <f>IF(G438=0,0,IF(AD437&gt;0,ABS(+AD437/G438),-ABS(+AD437/G438)))</f>
        <v>-0.24860853432282004</v>
      </c>
      <c r="AF437" s="18">
        <f t="shared" si="506"/>
        <v>-1052</v>
      </c>
      <c r="AG437" s="262">
        <f>IF(I438=0,0,IF(AF437&gt;0,ABS(+AF437/I438),-ABS(+AF437/I438)))</f>
        <v>-4.1873980018309914E-2</v>
      </c>
      <c r="AH437" s="18">
        <f t="shared" si="508"/>
        <v>-165102</v>
      </c>
      <c r="AI437" s="262">
        <f>IF(K438=0,0,IF(AH437&gt;0,ABS(+AH437/K438),-ABS(+AH437/K438)))</f>
        <v>-5.9245187418498484E-2</v>
      </c>
      <c r="AJ437" s="18">
        <f t="shared" si="510"/>
        <v>-63961</v>
      </c>
      <c r="AK437" s="262">
        <f>IF(M438=0,0,IF(AJ437&gt;0,ABS(+AJ437/M438),-ABS(+AJ437/M438)))</f>
        <v>-5.4313693188476439E-2</v>
      </c>
      <c r="AL437" s="18">
        <f t="shared" si="512"/>
        <v>-104280</v>
      </c>
      <c r="AM437" s="262">
        <f>IF(O438=0,0,IF(AL437&gt;0,ABS(+AL437/O438),-ABS(+AL437/O438)))</f>
        <v>-0.12294197747006914</v>
      </c>
      <c r="AN437" s="18">
        <f t="shared" si="514"/>
        <v>40319</v>
      </c>
      <c r="AO437" s="262">
        <f>IF(Q438=0,0,IF(AN437&gt;0,ABS(+AN437/Q438),-ABS(+AN437/Q438)))</f>
        <v>0.12239501907916106</v>
      </c>
      <c r="AP437" s="18">
        <f t="shared" si="516"/>
        <v>-22450</v>
      </c>
      <c r="AQ437" s="262">
        <f>IF(S438=0,0,IF(AP437&gt;0,ABS(+AP437/S438),-ABS(+AP437/S438)))</f>
        <v>-0.18417188281910138</v>
      </c>
      <c r="AR437" s="18">
        <f t="shared" si="518"/>
        <v>-15028</v>
      </c>
      <c r="AS437" s="262">
        <f>IF(U438=0,0,IF(AR437&gt;0,ABS(+AR437/U438),-ABS(+AR437/U438)))</f>
        <v>-4.8248007859403995E-2</v>
      </c>
      <c r="AT437" s="18">
        <f t="shared" si="520"/>
        <v>77797</v>
      </c>
      <c r="AU437" s="263">
        <f>IF(W438=0,0,IF(AT437&gt;0,ABS(+AT437/W438),-ABS(+AT437/W438)))</f>
        <v>0.74837909075167863</v>
      </c>
    </row>
    <row r="438" spans="1:47" ht="13.5" x14ac:dyDescent="0.25">
      <c r="A438" s="659">
        <v>80</v>
      </c>
      <c r="B438" s="30" t="e">
        <v>#N/A</v>
      </c>
      <c r="C438" s="30" t="e">
        <v>#N/A</v>
      </c>
      <c r="D438" s="659" t="s">
        <v>2610</v>
      </c>
      <c r="E438" s="723"/>
      <c r="F438" s="706">
        <f>+'17HPM_DATA_INPUT'!D260</f>
        <v>405</v>
      </c>
      <c r="G438" s="707">
        <f>+'17HPM_DATA_INPUT'!E260</f>
        <v>539</v>
      </c>
      <c r="H438" s="708">
        <f>SUM(H418:H437)</f>
        <v>24071</v>
      </c>
      <c r="I438" s="709">
        <f t="shared" ref="I438:O438" si="525">SUM(I418:I437)</f>
        <v>25123</v>
      </c>
      <c r="J438" s="710">
        <f t="shared" si="525"/>
        <v>2621656</v>
      </c>
      <c r="K438" s="711">
        <f t="shared" si="525"/>
        <v>2786758</v>
      </c>
      <c r="L438" s="661">
        <f t="shared" si="525"/>
        <v>1113661</v>
      </c>
      <c r="M438" s="682">
        <f t="shared" si="525"/>
        <v>1177622</v>
      </c>
      <c r="N438" s="710">
        <f t="shared" si="525"/>
        <v>743925</v>
      </c>
      <c r="O438" s="711">
        <f t="shared" si="525"/>
        <v>848205</v>
      </c>
      <c r="P438" s="661">
        <f t="shared" si="523"/>
        <v>369736</v>
      </c>
      <c r="Q438" s="682">
        <f t="shared" si="523"/>
        <v>329417</v>
      </c>
      <c r="R438" s="710">
        <f>SUM(R418:R437)</f>
        <v>99447</v>
      </c>
      <c r="S438" s="711">
        <f>SUM(S418:S437)</f>
        <v>121897</v>
      </c>
      <c r="T438" s="710">
        <f>SUM(T418:T437)</f>
        <v>296446</v>
      </c>
      <c r="U438" s="711">
        <f>SUM(U418:U437)</f>
        <v>311474</v>
      </c>
      <c r="V438" s="661">
        <f t="shared" si="524"/>
        <v>-26157</v>
      </c>
      <c r="W438" s="663">
        <f t="shared" si="524"/>
        <v>-103954</v>
      </c>
      <c r="X438" s="4047"/>
      <c r="Y438" s="4044"/>
      <c r="Z438" s="4047"/>
      <c r="AA438" s="3183"/>
      <c r="AB438" s="3183"/>
      <c r="AC438" s="3183"/>
      <c r="AD438" s="2"/>
      <c r="AE438" s="252"/>
      <c r="AF438" s="2"/>
      <c r="AG438" s="252"/>
      <c r="AH438" s="2"/>
      <c r="AI438" s="252"/>
      <c r="AJ438" s="2"/>
      <c r="AK438" s="252"/>
      <c r="AL438" s="2"/>
      <c r="AM438" s="252"/>
      <c r="AN438" s="2"/>
      <c r="AO438" s="252"/>
      <c r="AP438" s="2"/>
      <c r="AQ438" s="252"/>
      <c r="AR438" s="2"/>
      <c r="AS438" s="252"/>
      <c r="AT438" s="2"/>
      <c r="AU438" s="252"/>
    </row>
    <row r="439" spans="1:47" ht="13.5" x14ac:dyDescent="0.25">
      <c r="A439" s="649" t="e">
        <v>#VALUE!</v>
      </c>
      <c r="B439" s="30" t="e">
        <v>#VALUE!</v>
      </c>
      <c r="C439" s="30" t="e">
        <v>#VALUE!</v>
      </c>
      <c r="D439" s="649"/>
      <c r="E439" s="723"/>
      <c r="F439" s="666"/>
      <c r="G439" s="666"/>
      <c r="H439" s="666"/>
      <c r="I439" s="666"/>
      <c r="J439" s="666"/>
      <c r="K439" s="666"/>
      <c r="L439" s="666"/>
      <c r="M439" s="666"/>
      <c r="N439" s="666"/>
      <c r="O439" s="666"/>
      <c r="P439" s="667"/>
      <c r="Q439" s="652"/>
      <c r="R439" s="666"/>
      <c r="S439" s="666"/>
      <c r="T439" s="667"/>
      <c r="U439" s="652"/>
      <c r="V439" s="666"/>
      <c r="W439" s="668"/>
      <c r="X439" s="4047"/>
      <c r="Y439" s="4044"/>
      <c r="Z439" s="4047"/>
      <c r="AA439" s="3183"/>
      <c r="AB439" s="3183"/>
      <c r="AC439" s="3183"/>
      <c r="AD439" s="261">
        <f t="shared" ref="AD439:AD446" si="526">+F440-G440</f>
        <v>881</v>
      </c>
      <c r="AE439" s="262">
        <f t="shared" ref="AE439:AE446" si="527">IF(G440=0,0,IF(AD439&gt;0,ABS(+AD439/G440),-ABS(+AD439/G440)))</f>
        <v>9.3649680039118149E-3</v>
      </c>
      <c r="AF439" s="18">
        <f t="shared" ref="AF439:AF446" si="528">+H440-I440</f>
        <v>-41859</v>
      </c>
      <c r="AG439" s="262">
        <f t="shared" ref="AG439:AG446" si="529">IF(I440=0,0,IF(AF439&gt;0,ABS(+AF439/I440),-ABS(+AF439/I440)))</f>
        <v>-1.4738165966416882E-2</v>
      </c>
      <c r="AH439" s="18">
        <f t="shared" ref="AH439:AH446" si="530">+J440-K440</f>
        <v>6860303.6099999845</v>
      </c>
      <c r="AI439" s="262">
        <f t="shared" ref="AI439:AI446" si="531">IF(K440=0,0,IF(AH439&gt;0,ABS(+AH439/K440),-ABS(+AH439/K440)))</f>
        <v>0.10130141563229421</v>
      </c>
      <c r="AJ439" s="18">
        <f t="shared" ref="AJ439:AJ446" si="532">+L440-M440</f>
        <v>2387928.8599999994</v>
      </c>
      <c r="AK439" s="262">
        <f t="shared" ref="AK439:AK446" si="533">IF(M440=0,0,IF(AJ439&gt;0,ABS(+AJ439/M440),-ABS(+AJ439/M440)))</f>
        <v>8.8416109620805997E-2</v>
      </c>
      <c r="AL439" s="18">
        <f t="shared" ref="AL439:AL446" si="534">+N440-O440</f>
        <v>3827336.8350553624</v>
      </c>
      <c r="AM439" s="262">
        <f t="shared" ref="AM439:AM446" si="535">IF(O440=0,0,IF(AL439&gt;0,ABS(+AL439/O440),-ABS(+AL439/O440)))</f>
        <v>0.16264575051773233</v>
      </c>
      <c r="AN439" s="18">
        <f t="shared" ref="AN439:AN446" si="536">+P440-Q440</f>
        <v>-1439407.975055363</v>
      </c>
      <c r="AO439" s="262">
        <f t="shared" ref="AO439:AO446" si="537">IF(Q440=0,0,IF(AN439&gt;0,ABS(+AN439/Q440),-ABS(+AN439/Q440)))</f>
        <v>-0.41408558037558729</v>
      </c>
      <c r="AP439" s="18">
        <f t="shared" ref="AP439:AP446" si="538">+R440-S440</f>
        <v>576123.68347564153</v>
      </c>
      <c r="AQ439" s="262">
        <f t="shared" ref="AQ439:AQ446" si="539">IF(S440=0,0,IF(AP439&gt;0,ABS(+AP439/S440),-ABS(+AP439/S440)))</f>
        <v>0.10490535167184643</v>
      </c>
      <c r="AR439" s="18">
        <f t="shared" ref="AR439:AR446" si="540">+T440-U440</f>
        <v>938334.51382659562</v>
      </c>
      <c r="AS439" s="262">
        <f t="shared" ref="AS439:AS446" si="541">IF(U440=0,0,IF(AR439&gt;0,ABS(+AR439/U440),-ABS(+AR439/U440)))</f>
        <v>0.11309886890075153</v>
      </c>
      <c r="AT439" s="18">
        <f t="shared" ref="AT439:AT446" si="542">+V440-W440</f>
        <v>-2953866.1723576002</v>
      </c>
      <c r="AU439" s="263">
        <f t="shared" ref="AU439:AU446" si="543">IF(W440=0,0,IF(AT439&gt;0,ABS(+AT439/W440),-ABS(+AT439/W440)))</f>
        <v>-0.28644060341825012</v>
      </c>
    </row>
    <row r="440" spans="1:47" ht="13.5" x14ac:dyDescent="0.25">
      <c r="A440" s="659">
        <v>80</v>
      </c>
      <c r="B440" s="30" t="e">
        <v>#N/A</v>
      </c>
      <c r="C440" s="30" t="e">
        <v>#N/A</v>
      </c>
      <c r="D440" s="659" t="s">
        <v>140</v>
      </c>
      <c r="E440" s="724"/>
      <c r="F440" s="669">
        <f>F438+F417+F396</f>
        <v>94955</v>
      </c>
      <c r="G440" s="682">
        <f t="shared" ref="G440:U440" si="544">G438+G417+G396</f>
        <v>94074</v>
      </c>
      <c r="H440" s="669">
        <f t="shared" si="544"/>
        <v>2798318</v>
      </c>
      <c r="I440" s="682">
        <f t="shared" si="544"/>
        <v>2840177</v>
      </c>
      <c r="J440" s="710">
        <f>J438+J417+J396</f>
        <v>74581998.979999989</v>
      </c>
      <c r="K440" s="711">
        <f>K438+K417+K396</f>
        <v>67721695.370000005</v>
      </c>
      <c r="L440" s="661">
        <f t="shared" si="544"/>
        <v>29395776.98</v>
      </c>
      <c r="M440" s="682">
        <f t="shared" si="544"/>
        <v>27007848.120000001</v>
      </c>
      <c r="N440" s="661">
        <f t="shared" si="544"/>
        <v>27359072.665055361</v>
      </c>
      <c r="O440" s="682">
        <f t="shared" si="544"/>
        <v>23531735.829999998</v>
      </c>
      <c r="P440" s="661">
        <f t="shared" ref="P440:P447" si="545">+L440-N440</f>
        <v>2036704.3149446398</v>
      </c>
      <c r="Q440" s="682">
        <f t="shared" ref="Q440:Q447" si="546">+M440-O440</f>
        <v>3476112.2900000028</v>
      </c>
      <c r="R440" s="661">
        <f t="shared" si="544"/>
        <v>6067966.3234756412</v>
      </c>
      <c r="S440" s="682">
        <f t="shared" si="544"/>
        <v>5491842.6399999997</v>
      </c>
      <c r="T440" s="710">
        <f>T438+T417+T396</f>
        <v>9234920.7038265951</v>
      </c>
      <c r="U440" s="711">
        <f t="shared" si="544"/>
        <v>8296586.1899999995</v>
      </c>
      <c r="V440" s="661">
        <f t="shared" ref="V440:V447" si="547">+P440-R440-T440</f>
        <v>-13266182.712357596</v>
      </c>
      <c r="W440" s="663">
        <f t="shared" ref="W440:W447" si="548">+Q440-S440-U440</f>
        <v>-10312316.539999995</v>
      </c>
      <c r="X440" s="4047"/>
      <c r="Y440" s="4055"/>
      <c r="Z440" s="4056"/>
      <c r="AA440" s="3190"/>
      <c r="AB440" s="3190"/>
      <c r="AC440" s="3188"/>
      <c r="AD440" s="2">
        <f t="shared" si="526"/>
        <v>0</v>
      </c>
      <c r="AE440" s="252">
        <f t="shared" si="527"/>
        <v>0</v>
      </c>
      <c r="AF440" s="2">
        <f t="shared" si="528"/>
        <v>0</v>
      </c>
      <c r="AG440" s="252">
        <f t="shared" si="529"/>
        <v>0</v>
      </c>
      <c r="AH440" s="2">
        <f t="shared" si="530"/>
        <v>0</v>
      </c>
      <c r="AI440" s="252">
        <f t="shared" si="531"/>
        <v>0</v>
      </c>
      <c r="AJ440" s="2">
        <f t="shared" si="532"/>
        <v>0</v>
      </c>
      <c r="AK440" s="252">
        <f t="shared" si="533"/>
        <v>0</v>
      </c>
      <c r="AL440" s="2">
        <f t="shared" si="534"/>
        <v>0</v>
      </c>
      <c r="AM440" s="252">
        <f t="shared" si="535"/>
        <v>0</v>
      </c>
      <c r="AN440" s="2">
        <f t="shared" si="536"/>
        <v>0</v>
      </c>
      <c r="AO440" s="252">
        <f t="shared" si="537"/>
        <v>0</v>
      </c>
      <c r="AP440" s="2">
        <f t="shared" si="538"/>
        <v>0</v>
      </c>
      <c r="AQ440" s="252">
        <f t="shared" si="539"/>
        <v>0</v>
      </c>
      <c r="AR440" s="2">
        <f t="shared" si="540"/>
        <v>0</v>
      </c>
      <c r="AS440" s="252">
        <f t="shared" si="541"/>
        <v>0</v>
      </c>
      <c r="AT440" s="2">
        <f t="shared" si="542"/>
        <v>0</v>
      </c>
      <c r="AU440" s="252">
        <f t="shared" si="543"/>
        <v>0</v>
      </c>
    </row>
    <row r="441" spans="1:47" ht="13.5" x14ac:dyDescent="0.25">
      <c r="A441" s="712" t="e">
        <v>#VALUE!</v>
      </c>
      <c r="B441" s="30" t="e">
        <v>#VALUE!</v>
      </c>
      <c r="C441" s="30" t="e">
        <v>#VALUE!</v>
      </c>
      <c r="D441" s="712"/>
      <c r="E441" s="712"/>
      <c r="F441" s="678"/>
      <c r="G441" s="678"/>
      <c r="H441" s="678"/>
      <c r="I441" s="678"/>
      <c r="J441" s="678"/>
      <c r="K441" s="678"/>
      <c r="L441" s="678"/>
      <c r="M441" s="678"/>
      <c r="N441" s="678"/>
      <c r="O441" s="678"/>
      <c r="P441" s="678"/>
      <c r="Q441" s="678"/>
      <c r="R441" s="678"/>
      <c r="S441" s="678"/>
      <c r="T441" s="678"/>
      <c r="U441" s="678"/>
      <c r="V441" s="678"/>
      <c r="W441" s="678"/>
      <c r="X441" s="4050"/>
      <c r="Y441" s="4049"/>
      <c r="Z441" s="4048"/>
      <c r="AA441" s="3187"/>
      <c r="AB441" s="3187"/>
      <c r="AC441" s="3187"/>
      <c r="AD441" s="70">
        <f t="shared" si="526"/>
        <v>-126</v>
      </c>
      <c r="AE441" s="264">
        <f t="shared" si="527"/>
        <v>-0.15089820359281436</v>
      </c>
      <c r="AF441" s="70">
        <f t="shared" si="528"/>
        <v>-5270</v>
      </c>
      <c r="AG441" s="264">
        <f t="shared" si="529"/>
        <v>-0.14551177623767844</v>
      </c>
      <c r="AH441" s="70">
        <f t="shared" si="530"/>
        <v>16798</v>
      </c>
      <c r="AI441" s="264">
        <f t="shared" si="531"/>
        <v>7.9971625735838457E-3</v>
      </c>
      <c r="AJ441" s="70">
        <f t="shared" si="532"/>
        <v>-66946</v>
      </c>
      <c r="AK441" s="264">
        <f t="shared" si="533"/>
        <v>-6.3435901274763506E-2</v>
      </c>
      <c r="AL441" s="70">
        <f t="shared" si="534"/>
        <v>116813</v>
      </c>
      <c r="AM441" s="264">
        <f t="shared" si="535"/>
        <v>0.13836550249634283</v>
      </c>
      <c r="AN441" s="70">
        <f t="shared" si="536"/>
        <v>-183759</v>
      </c>
      <c r="AO441" s="264">
        <f t="shared" si="537"/>
        <v>-0.87049143052042177</v>
      </c>
      <c r="AP441" s="70">
        <f t="shared" si="538"/>
        <v>29620</v>
      </c>
      <c r="AQ441" s="264">
        <f t="shared" si="539"/>
        <v>0.14386532418268275</v>
      </c>
      <c r="AR441" s="70">
        <f t="shared" si="540"/>
        <v>11805</v>
      </c>
      <c r="AS441" s="264">
        <f t="shared" si="541"/>
        <v>5.4011639611280908E-2</v>
      </c>
      <c r="AT441" s="70">
        <f t="shared" si="542"/>
        <v>-225184</v>
      </c>
      <c r="AU441" s="264">
        <f t="shared" si="543"/>
        <v>-1.0554527004541769</v>
      </c>
    </row>
    <row r="442" spans="1:47" ht="13.5" x14ac:dyDescent="0.25">
      <c r="A442" s="679">
        <v>7500</v>
      </c>
      <c r="B442" s="30" t="s">
        <v>1888</v>
      </c>
      <c r="C442" s="30" t="s">
        <v>283</v>
      </c>
      <c r="D442" s="679" t="s">
        <v>4072</v>
      </c>
      <c r="E442" s="727" t="s">
        <v>675</v>
      </c>
      <c r="F442" s="763">
        <f>'17HPM_DATA_INPUT'!D239</f>
        <v>709</v>
      </c>
      <c r="G442" s="764">
        <f>'17HPM_DATA_INPUT'!E239</f>
        <v>835</v>
      </c>
      <c r="H442" s="765">
        <f>'17HPM_DATA_INPUT'!F239</f>
        <v>30947</v>
      </c>
      <c r="I442" s="692">
        <f>'17HPM_DATA_INPUT'!G239</f>
        <v>36217</v>
      </c>
      <c r="J442" s="693">
        <f>'17HPM_DATA_INPUT'!H239</f>
        <v>2117293</v>
      </c>
      <c r="K442" s="692">
        <f>'17HPM_DATA_INPUT'!I239</f>
        <v>2100495</v>
      </c>
      <c r="L442" s="693">
        <f>'17HPM_DATA_INPUT'!J239</f>
        <v>988387</v>
      </c>
      <c r="M442" s="692">
        <f>'17HPM_DATA_INPUT'!K239</f>
        <v>1055333</v>
      </c>
      <c r="N442" s="693">
        <f>'17HPM_DATA_INPUT'!L239</f>
        <v>961048</v>
      </c>
      <c r="O442" s="692">
        <f>'17HPM_DATA_INPUT'!M239</f>
        <v>844235</v>
      </c>
      <c r="P442" s="694">
        <f t="shared" ref="P442" si="549">+L442-N442</f>
        <v>27339</v>
      </c>
      <c r="Q442" s="695">
        <f t="shared" ref="Q442" si="550">+M442-O442</f>
        <v>211098</v>
      </c>
      <c r="R442" s="693">
        <f>'17HPM_DATA_INPUT'!P239</f>
        <v>235507</v>
      </c>
      <c r="S442" s="692">
        <f>'17HPM_DATA_INPUT'!Q239</f>
        <v>205887</v>
      </c>
      <c r="T442" s="693">
        <f>'17HPM_DATA_INPUT'!R239</f>
        <v>230369</v>
      </c>
      <c r="U442" s="692">
        <f>'17HPM_DATA_INPUT'!S239</f>
        <v>218564</v>
      </c>
      <c r="V442" s="694">
        <f t="shared" ref="V442" si="551">+P442-R442-T442</f>
        <v>-438537</v>
      </c>
      <c r="W442" s="696">
        <f t="shared" ref="W442" si="552">+Q442-S442-U442</f>
        <v>-213353</v>
      </c>
      <c r="X442" s="4048"/>
      <c r="Y442" s="4049" t="s">
        <v>1200</v>
      </c>
      <c r="Z442" s="4048"/>
      <c r="AA442" s="3187"/>
      <c r="AB442" s="3187"/>
      <c r="AC442" s="3187"/>
      <c r="AD442" s="70">
        <f t="shared" si="526"/>
        <v>0</v>
      </c>
      <c r="AE442" s="264">
        <f t="shared" si="527"/>
        <v>0</v>
      </c>
      <c r="AF442" s="70">
        <f t="shared" si="528"/>
        <v>0</v>
      </c>
      <c r="AG442" s="264">
        <f t="shared" si="529"/>
        <v>0</v>
      </c>
      <c r="AH442" s="70">
        <f t="shared" si="530"/>
        <v>132857</v>
      </c>
      <c r="AI442" s="264">
        <f t="shared" si="531"/>
        <v>1</v>
      </c>
      <c r="AJ442" s="70">
        <f t="shared" si="532"/>
        <v>132857</v>
      </c>
      <c r="AK442" s="264">
        <f t="shared" si="533"/>
        <v>1</v>
      </c>
      <c r="AL442" s="70">
        <f t="shared" si="534"/>
        <v>0</v>
      </c>
      <c r="AM442" s="264">
        <f t="shared" si="535"/>
        <v>0</v>
      </c>
      <c r="AN442" s="70">
        <f t="shared" si="536"/>
        <v>132857</v>
      </c>
      <c r="AO442" s="264">
        <f t="shared" si="537"/>
        <v>1</v>
      </c>
      <c r="AP442" s="70">
        <f t="shared" si="538"/>
        <v>0</v>
      </c>
      <c r="AQ442" s="264">
        <f t="shared" si="539"/>
        <v>0</v>
      </c>
      <c r="AR442" s="70">
        <f t="shared" si="540"/>
        <v>0</v>
      </c>
      <c r="AS442" s="264">
        <f t="shared" si="541"/>
        <v>0</v>
      </c>
      <c r="AT442" s="70">
        <f t="shared" si="542"/>
        <v>132857</v>
      </c>
      <c r="AU442" s="264">
        <f t="shared" si="543"/>
        <v>1</v>
      </c>
    </row>
    <row r="443" spans="1:47" ht="13.5" x14ac:dyDescent="0.25">
      <c r="A443" s="2428">
        <v>7500</v>
      </c>
      <c r="B443" s="30" t="s">
        <v>1888</v>
      </c>
      <c r="C443" s="30" t="s">
        <v>283</v>
      </c>
      <c r="D443" s="2428" t="s">
        <v>4073</v>
      </c>
      <c r="E443" s="2486" t="s">
        <v>3918</v>
      </c>
      <c r="F443" s="701">
        <f>+VLOOKUP(A443,'17NM_Clinic Revenue'!$C$10:$K$85,9,FALSE)</f>
        <v>0</v>
      </c>
      <c r="G443" s="702">
        <f>+VLOOKUP(A443,'17NM_Clinic Revenue'!$C$96:$K$170,9,FALSE)</f>
        <v>0</v>
      </c>
      <c r="H443" s="701">
        <v>0</v>
      </c>
      <c r="I443" s="702">
        <v>0</v>
      </c>
      <c r="J443" s="701">
        <f>+VLOOKUP(A443,'17NM_Clinic Revenue'!$C$10:$K$85,5,FALSE)</f>
        <v>0</v>
      </c>
      <c r="K443" s="702">
        <f>+VLOOKUP(A443,'17NM_Clinic Revenue'!$C$96:$K$170,5,FALSE)</f>
        <v>-132857</v>
      </c>
      <c r="L443" s="701">
        <f>+VLOOKUP(A443,'17NM_Clinic Revenue'!$C$10:$K$85,8,FALSE)</f>
        <v>0</v>
      </c>
      <c r="M443" s="702">
        <f>+VLOOKUP(A443,'17NM_Clinic Revenue'!$C$96:$K$170,8,FALSE)</f>
        <v>-132857</v>
      </c>
      <c r="N443" s="701">
        <f>+SUMIF('17NM_Flex Cost'!$C$7:$C$122,A443,'17NM_Flex Cost'!$E$7:$E$122)</f>
        <v>0</v>
      </c>
      <c r="O443" s="702">
        <f>+SUMIF('17NM_Flex Cost'!$M$7:$M$122,A443,'17NM_Flex Cost'!$O$7:$O$122)</f>
        <v>0</v>
      </c>
      <c r="P443" s="701">
        <f>+L443-N443</f>
        <v>0</v>
      </c>
      <c r="Q443" s="702">
        <f>+M443-O443</f>
        <v>-132857</v>
      </c>
      <c r="R443" s="701">
        <f>+SUMIF('17NM_Flex Cost'!$C$7:$C$122,A443,'17NM_Flex Cost'!$F$7:$F$122)</f>
        <v>0</v>
      </c>
      <c r="S443" s="702">
        <f>+SUMIF('17NM_Flex Cost'!$M$7:$M$122,A443,'17NM_Flex Cost'!$P$7:$P$122)</f>
        <v>0</v>
      </c>
      <c r="T443" s="701">
        <f>+SUMIF('17NM_Flex Cost'!$C$7:$C$122,A443,'17NM_Flex Cost'!$G$7:$G$122)</f>
        <v>0</v>
      </c>
      <c r="U443" s="702">
        <f>+SUMIF('17NM_Flex Cost'!$M$7:$M$122,A443,'17NM_Flex Cost'!$Q$7:$Q$122)</f>
        <v>0</v>
      </c>
      <c r="V443" s="701">
        <f>+P443-R443-T443</f>
        <v>0</v>
      </c>
      <c r="W443" s="703">
        <f>+Q443-S443-U443</f>
        <v>-132857</v>
      </c>
      <c r="X443" s="4048"/>
      <c r="Y443" s="4049" t="s">
        <v>2216</v>
      </c>
      <c r="Z443" s="4048"/>
      <c r="AA443" s="3187"/>
      <c r="AB443" s="3187"/>
      <c r="AC443" s="3187"/>
      <c r="AD443" s="70">
        <f>+F446-G446</f>
        <v>0</v>
      </c>
      <c r="AE443" s="264">
        <f>IF(G446=0,0,IF(AD443&gt;0,ABS(+AD443/G446),-ABS(+AD443/G446)))</f>
        <v>0</v>
      </c>
      <c r="AF443" s="70">
        <f>+H446-I446</f>
        <v>0</v>
      </c>
      <c r="AG443" s="264">
        <f>IF(I446=0,0,IF(AF443&gt;0,ABS(+AF443/I446),-ABS(+AF443/I446)))</f>
        <v>0</v>
      </c>
      <c r="AH443" s="70">
        <f>+J446-K446</f>
        <v>0</v>
      </c>
      <c r="AI443" s="264">
        <f>IF(K446=0,0,IF(AH443&gt;0,ABS(+AH443/K446),-ABS(+AH443/K446)))</f>
        <v>0</v>
      </c>
      <c r="AJ443" s="70">
        <f>+L446-M446</f>
        <v>0</v>
      </c>
      <c r="AK443" s="264">
        <f>IF(M446=0,0,IF(AJ443&gt;0,ABS(+AJ443/M446),-ABS(+AJ443/M446)))</f>
        <v>0</v>
      </c>
      <c r="AL443" s="70">
        <f>+N446-O446</f>
        <v>0</v>
      </c>
      <c r="AM443" s="264">
        <f>IF(O446=0,0,IF(AL443&gt;0,ABS(+AL443/O446),-ABS(+AL443/O446)))</f>
        <v>0</v>
      </c>
      <c r="AN443" s="70">
        <f>+P446-Q446</f>
        <v>0</v>
      </c>
      <c r="AO443" s="264">
        <f>IF(Q446=0,0,IF(AN443&gt;0,ABS(+AN443/Q446),-ABS(+AN443/Q446)))</f>
        <v>0</v>
      </c>
      <c r="AP443" s="70">
        <f>+R446-S446</f>
        <v>0</v>
      </c>
      <c r="AQ443" s="264">
        <f>IF(S446=0,0,IF(AP443&gt;0,ABS(+AP443/S446),-ABS(+AP443/S446)))</f>
        <v>0</v>
      </c>
      <c r="AR443" s="70">
        <f>+T446-U446</f>
        <v>0</v>
      </c>
      <c r="AS443" s="264">
        <f>IF(U446=0,0,IF(AR443&gt;0,ABS(+AR443/U446),-ABS(+AR443/U446)))</f>
        <v>0</v>
      </c>
      <c r="AT443" s="70">
        <f>+V446-W446</f>
        <v>0</v>
      </c>
      <c r="AU443" s="264">
        <f>IF(W446=0,0,IF(AT443&gt;0,ABS(+AT443/W446),-ABS(+AT443/W446)))</f>
        <v>0</v>
      </c>
    </row>
    <row r="444" spans="1:47" ht="13.5" x14ac:dyDescent="0.25">
      <c r="A444" s="679">
        <v>7580</v>
      </c>
      <c r="B444" s="30" t="s">
        <v>3948</v>
      </c>
      <c r="C444" s="30" t="s">
        <v>283</v>
      </c>
      <c r="D444" s="679" t="s">
        <v>3946</v>
      </c>
      <c r="E444" s="727" t="s">
        <v>675</v>
      </c>
      <c r="F444" s="763">
        <f>'17HPM_DATA_INPUT'!D242</f>
        <v>4384</v>
      </c>
      <c r="G444" s="764">
        <f>'17HPM_DATA_INPUT'!E242</f>
        <v>9945</v>
      </c>
      <c r="H444" s="765">
        <f>'17HPM_DATA_INPUT'!F242</f>
        <v>4384</v>
      </c>
      <c r="I444" s="692">
        <f>'17HPM_DATA_INPUT'!G242</f>
        <v>9938</v>
      </c>
      <c r="J444" s="693">
        <f>'17HPM_DATA_INPUT'!H242</f>
        <v>2227532</v>
      </c>
      <c r="K444" s="692">
        <f>'17HPM_DATA_INPUT'!I242</f>
        <v>5045031</v>
      </c>
      <c r="L444" s="693">
        <f>'17HPM_DATA_INPUT'!J242</f>
        <v>975021</v>
      </c>
      <c r="M444" s="692">
        <f>'17HPM_DATA_INPUT'!K242</f>
        <v>2267840</v>
      </c>
      <c r="N444" s="693">
        <f>'17HPM_DATA_INPUT'!L242</f>
        <v>1743947</v>
      </c>
      <c r="O444" s="692">
        <f>'17HPM_DATA_INPUT'!M242</f>
        <v>1423614</v>
      </c>
      <c r="P444" s="694">
        <f t="shared" ref="P444" si="553">+L444-N444</f>
        <v>-768926</v>
      </c>
      <c r="Q444" s="695">
        <f t="shared" ref="Q444" si="554">+M444-O444</f>
        <v>844226</v>
      </c>
      <c r="R444" s="693">
        <f>'17HPM_DATA_INPUT'!P242</f>
        <v>121552</v>
      </c>
      <c r="S444" s="692">
        <f>'17HPM_DATA_INPUT'!Q242</f>
        <v>112130</v>
      </c>
      <c r="T444" s="693">
        <f>'17HPM_DATA_INPUT'!R242</f>
        <v>361192</v>
      </c>
      <c r="U444" s="692">
        <f>'17HPM_DATA_INPUT'!S242</f>
        <v>312581</v>
      </c>
      <c r="V444" s="694">
        <f t="shared" ref="V444" si="555">+P444-R444-T444</f>
        <v>-1251670</v>
      </c>
      <c r="W444" s="696">
        <f t="shared" ref="W444" si="556">+Q444-S444-U444</f>
        <v>419515</v>
      </c>
      <c r="X444" s="4048"/>
      <c r="Y444" s="4049" t="s">
        <v>3945</v>
      </c>
      <c r="Z444" s="4048"/>
      <c r="AA444" s="3187"/>
      <c r="AB444" s="3187"/>
      <c r="AC444" s="3187"/>
      <c r="AD444" s="70">
        <f t="shared" ref="AD444" si="557">+F445-G445</f>
        <v>0</v>
      </c>
      <c r="AE444" s="264">
        <f t="shared" ref="AE444" si="558">IF(G445=0,0,IF(AD444&gt;0,ABS(+AD444/G445),-ABS(+AD444/G445)))</f>
        <v>0</v>
      </c>
      <c r="AF444" s="70">
        <f t="shared" ref="AF444" si="559">+H445-I445</f>
        <v>0</v>
      </c>
      <c r="AG444" s="264">
        <f t="shared" ref="AG444" si="560">IF(I445=0,0,IF(AF444&gt;0,ABS(+AF444/I445),-ABS(+AF444/I445)))</f>
        <v>0</v>
      </c>
      <c r="AH444" s="70">
        <f t="shared" ref="AH444" si="561">+J445-K445</f>
        <v>796226.61</v>
      </c>
      <c r="AI444" s="264">
        <f t="shared" ref="AI444" si="562">IF(K445=0,0,IF(AH444&gt;0,ABS(+AH444/K445),-ABS(+AH444/K445)))</f>
        <v>94.079144596065177</v>
      </c>
      <c r="AJ444" s="70">
        <f t="shared" ref="AJ444" si="563">+L445-M445</f>
        <v>796226.61</v>
      </c>
      <c r="AK444" s="264">
        <f t="shared" ref="AK444" si="564">IF(M445=0,0,IF(AJ444&gt;0,ABS(+AJ444/M445),-ABS(+AJ444/M445)))</f>
        <v>94.079144596065177</v>
      </c>
      <c r="AL444" s="70">
        <f t="shared" ref="AL444" si="565">+N445-O445</f>
        <v>527492.52505536086</v>
      </c>
      <c r="AM444" s="264">
        <f t="shared" ref="AM444" si="566">IF(O445=0,0,IF(AL444&gt;0,ABS(+AL444/O445),-ABS(+AL444/O445)))</f>
        <v>0</v>
      </c>
      <c r="AN444" s="70">
        <f t="shared" ref="AN444" si="567">+P445-Q445</f>
        <v>268734.08494463912</v>
      </c>
      <c r="AO444" s="264">
        <f t="shared" ref="AO444" si="568">IF(Q445=0,0,IF(AN444&gt;0,ABS(+AN444/Q445),-ABS(+AN444/Q445)))</f>
        <v>31.752609769469981</v>
      </c>
      <c r="AP444" s="70">
        <f t="shared" ref="AP444" si="569">+R445-S445</f>
        <v>36765.923475641015</v>
      </c>
      <c r="AQ444" s="264">
        <f t="shared" ref="AQ444" si="570">IF(S445=0,0,IF(AP444&gt;0,ABS(+AP444/S445),-ABS(+AP444/S445)))</f>
        <v>0</v>
      </c>
      <c r="AR444" s="70">
        <f t="shared" ref="AR444" si="571">+T445-U445</f>
        <v>109250.07382659439</v>
      </c>
      <c r="AS444" s="264">
        <f t="shared" ref="AS444" si="572">IF(U445=0,0,IF(AR444&gt;0,ABS(+AR444/U445),-ABS(+AR444/U445)))</f>
        <v>0</v>
      </c>
      <c r="AT444" s="70">
        <f t="shared" ref="AT444" si="573">+V445-W445</f>
        <v>122718.08764240373</v>
      </c>
      <c r="AU444" s="264">
        <f t="shared" ref="AU444" si="574">IF(W445=0,0,IF(AT444&gt;0,ABS(+AT444/W445),-ABS(+AT444/W445)))</f>
        <v>14.499908150347171</v>
      </c>
    </row>
    <row r="445" spans="1:47" ht="13.5" x14ac:dyDescent="0.25">
      <c r="A445" s="2428">
        <v>7580</v>
      </c>
      <c r="B445" s="30" t="s">
        <v>3948</v>
      </c>
      <c r="C445" s="30" t="s">
        <v>283</v>
      </c>
      <c r="D445" s="2428" t="s">
        <v>3947</v>
      </c>
      <c r="E445" s="2486" t="s">
        <v>3918</v>
      </c>
      <c r="F445" s="701">
        <f>+VLOOKUP(A445,'17NM_Clinic Revenue'!$C$10:$K$85,9,FALSE)</f>
        <v>0</v>
      </c>
      <c r="G445" s="702">
        <f>+VLOOKUP(A445,'17NM_Clinic Revenue'!$C$96:$K$170,9,FALSE)</f>
        <v>0</v>
      </c>
      <c r="H445" s="701">
        <v>0</v>
      </c>
      <c r="I445" s="702">
        <v>0</v>
      </c>
      <c r="J445" s="701">
        <f>+VLOOKUP(A445,'17NM_Clinic Revenue'!$C$10:$K$85,5,FALSE)</f>
        <v>804689.98</v>
      </c>
      <c r="K445" s="702">
        <f>+VLOOKUP(A445,'17NM_Clinic Revenue'!$C$96:$K$170,5,FALSE)</f>
        <v>8463.369999999999</v>
      </c>
      <c r="L445" s="701">
        <f>+VLOOKUP(A445,'17NM_Clinic Revenue'!$C$10:$K$85,8,FALSE)</f>
        <v>804689.98</v>
      </c>
      <c r="M445" s="702">
        <f>+VLOOKUP(A445,'17NM_Clinic Revenue'!$C$96:$K$170,8,FALSE)</f>
        <v>8463.369999999999</v>
      </c>
      <c r="N445" s="701">
        <f>+SUMIF('17NM_Flex Cost'!$C$7:$C$122,A445,'17NM_Flex Cost'!$E$7:$E$122)</f>
        <v>527492.52505536086</v>
      </c>
      <c r="O445" s="702">
        <f>+SUMIF('17NM_Flex Cost'!$M$7:$M$122,A445,'17NM_Flex Cost'!$O$7:$O$122)</f>
        <v>0</v>
      </c>
      <c r="P445" s="701">
        <f>+L445-N445</f>
        <v>277197.45494463912</v>
      </c>
      <c r="Q445" s="702">
        <f>+M445-O445</f>
        <v>8463.369999999999</v>
      </c>
      <c r="R445" s="701">
        <f>+SUMIF('17NM_Flex Cost'!$C$7:$C$122,A445,'17NM_Flex Cost'!$F$7:$F$122)</f>
        <v>36765.923475641015</v>
      </c>
      <c r="S445" s="702">
        <f>+SUMIF('17NM_Flex Cost'!$M$7:$M$122,A445,'17NM_Flex Cost'!$P$7:$P$122)</f>
        <v>0</v>
      </c>
      <c r="T445" s="701">
        <f>+SUMIF('17NM_Flex Cost'!$C$7:$C$122,A445,'17NM_Flex Cost'!$G$7:$G$122)</f>
        <v>109250.07382659439</v>
      </c>
      <c r="U445" s="702">
        <f>+SUMIF('17NM_Flex Cost'!$M$7:$M$122,A445,'17NM_Flex Cost'!$Q$7:$Q$122)</f>
        <v>0</v>
      </c>
      <c r="V445" s="701">
        <f>+P445-R445-T445</f>
        <v>131181.45764240372</v>
      </c>
      <c r="W445" s="703">
        <f>+Q445-S445-U445</f>
        <v>8463.369999999999</v>
      </c>
      <c r="X445" s="4048" t="s">
        <v>1461</v>
      </c>
      <c r="Y445" s="4049" t="s">
        <v>3945</v>
      </c>
      <c r="Z445" s="4048"/>
      <c r="AA445" s="3187"/>
      <c r="AB445" s="3187"/>
      <c r="AC445" s="3187"/>
      <c r="AD445" s="70">
        <f>+F448-G448</f>
        <v>0</v>
      </c>
      <c r="AE445" s="264">
        <f>IF(G448=0,0,IF(AD445&gt;0,ABS(+AD445/G448),-ABS(+AD445/G448)))</f>
        <v>0</v>
      </c>
      <c r="AF445" s="70">
        <f>+H448-I448</f>
        <v>0</v>
      </c>
      <c r="AG445" s="264">
        <f>IF(I448=0,0,IF(AF445&gt;0,ABS(+AF445/I448),-ABS(+AF445/I448)))</f>
        <v>0</v>
      </c>
      <c r="AH445" s="70">
        <f>+J448-K448</f>
        <v>0</v>
      </c>
      <c r="AI445" s="264">
        <f>IF(K448=0,0,IF(AH445&gt;0,ABS(+AH445/K448),-ABS(+AH445/K448)))</f>
        <v>0</v>
      </c>
      <c r="AJ445" s="70">
        <f>+L448-M448</f>
        <v>0</v>
      </c>
      <c r="AK445" s="264">
        <f>IF(M448=0,0,IF(AJ445&gt;0,ABS(+AJ445/M448),-ABS(+AJ445/M448)))</f>
        <v>0</v>
      </c>
      <c r="AL445" s="70">
        <f>+N448-O448</f>
        <v>0</v>
      </c>
      <c r="AM445" s="264">
        <f>IF(O448=0,0,IF(AL445&gt;0,ABS(+AL445/O448),-ABS(+AL445/O448)))</f>
        <v>0</v>
      </c>
      <c r="AN445" s="70">
        <f>+P448-Q448</f>
        <v>0</v>
      </c>
      <c r="AO445" s="264">
        <f>IF(Q448=0,0,IF(AN445&gt;0,ABS(+AN445/Q448),-ABS(+AN445/Q448)))</f>
        <v>0</v>
      </c>
      <c r="AP445" s="70">
        <f>+R448-S448</f>
        <v>0</v>
      </c>
      <c r="AQ445" s="264">
        <f>IF(S448=0,0,IF(AP445&gt;0,ABS(+AP445/S448),-ABS(+AP445/S448)))</f>
        <v>0</v>
      </c>
      <c r="AR445" s="70">
        <f>+T448-U448</f>
        <v>0</v>
      </c>
      <c r="AS445" s="264">
        <f>IF(U448=0,0,IF(AR445&gt;0,ABS(+AR445/U448),-ABS(+AR445/U448)))</f>
        <v>0</v>
      </c>
      <c r="AT445" s="70">
        <f>+V448-W448</f>
        <v>0</v>
      </c>
      <c r="AU445" s="264">
        <f>IF(W448=0,0,IF(AT445&gt;0,ABS(+AT445/W448),-ABS(+AT445/W448)))</f>
        <v>0</v>
      </c>
    </row>
    <row r="446" spans="1:47" s="113" customFormat="1" ht="13.5" hidden="1" x14ac:dyDescent="0.25">
      <c r="A446" s="1044" t="e">
        <v>#VALUE!</v>
      </c>
      <c r="B446" s="113" t="e">
        <v>#VALUE!</v>
      </c>
      <c r="C446" s="113" t="e">
        <v>#VALUE!</v>
      </c>
      <c r="D446" s="1044" t="s">
        <v>589</v>
      </c>
      <c r="E446" s="726"/>
      <c r="F446" s="697">
        <v>0</v>
      </c>
      <c r="G446" s="698">
        <v>0</v>
      </c>
      <c r="H446" s="699">
        <v>0</v>
      </c>
      <c r="I446" s="700">
        <v>0</v>
      </c>
      <c r="J446" s="699">
        <v>0</v>
      </c>
      <c r="K446" s="698">
        <v>0</v>
      </c>
      <c r="L446" s="701">
        <v>0</v>
      </c>
      <c r="M446" s="698">
        <v>0</v>
      </c>
      <c r="N446" s="699">
        <v>0</v>
      </c>
      <c r="O446" s="698">
        <v>0</v>
      </c>
      <c r="P446" s="699">
        <f t="shared" si="545"/>
        <v>0</v>
      </c>
      <c r="Q446" s="698">
        <f t="shared" si="546"/>
        <v>0</v>
      </c>
      <c r="R446" s="699">
        <v>0</v>
      </c>
      <c r="S446" s="698">
        <v>0</v>
      </c>
      <c r="T446" s="699">
        <v>0</v>
      </c>
      <c r="U446" s="698">
        <v>0</v>
      </c>
      <c r="V446" s="699">
        <f t="shared" si="547"/>
        <v>0</v>
      </c>
      <c r="W446" s="703">
        <f t="shared" si="548"/>
        <v>0</v>
      </c>
      <c r="X446" s="4048" t="s">
        <v>2622</v>
      </c>
      <c r="Y446" s="4049" t="s">
        <v>1200</v>
      </c>
      <c r="Z446" s="4048"/>
      <c r="AA446" s="3187"/>
      <c r="AB446" s="3187"/>
      <c r="AC446" s="3187"/>
      <c r="AD446" s="265">
        <f t="shared" si="526"/>
        <v>0</v>
      </c>
      <c r="AE446" s="573">
        <f t="shared" si="527"/>
        <v>0</v>
      </c>
      <c r="AF446" s="265">
        <f t="shared" si="528"/>
        <v>0</v>
      </c>
      <c r="AG446" s="573">
        <f t="shared" si="529"/>
        <v>0</v>
      </c>
      <c r="AH446" s="265">
        <f t="shared" si="530"/>
        <v>0</v>
      </c>
      <c r="AI446" s="573">
        <f t="shared" si="531"/>
        <v>0</v>
      </c>
      <c r="AJ446" s="265">
        <f t="shared" si="532"/>
        <v>0</v>
      </c>
      <c r="AK446" s="573">
        <f t="shared" si="533"/>
        <v>0</v>
      </c>
      <c r="AL446" s="265">
        <f t="shared" si="534"/>
        <v>0</v>
      </c>
      <c r="AM446" s="573">
        <f t="shared" si="535"/>
        <v>0</v>
      </c>
      <c r="AN446" s="265">
        <f t="shared" si="536"/>
        <v>0</v>
      </c>
      <c r="AO446" s="573">
        <f t="shared" si="537"/>
        <v>0</v>
      </c>
      <c r="AP446" s="265">
        <f t="shared" si="538"/>
        <v>0</v>
      </c>
      <c r="AQ446" s="573">
        <f t="shared" si="539"/>
        <v>0</v>
      </c>
      <c r="AR446" s="265">
        <f t="shared" si="540"/>
        <v>0</v>
      </c>
      <c r="AS446" s="573">
        <f t="shared" si="541"/>
        <v>0</v>
      </c>
      <c r="AT446" s="265">
        <f t="shared" si="542"/>
        <v>0</v>
      </c>
      <c r="AU446" s="573">
        <f t="shared" si="543"/>
        <v>0</v>
      </c>
    </row>
    <row r="447" spans="1:47" s="113" customFormat="1" ht="13.5" hidden="1" x14ac:dyDescent="0.25">
      <c r="A447" s="1044" t="e">
        <v>#VALUE!</v>
      </c>
      <c r="B447" s="113" t="e">
        <v>#VALUE!</v>
      </c>
      <c r="C447" s="113" t="e">
        <v>#VALUE!</v>
      </c>
      <c r="D447" s="1044" t="s">
        <v>336</v>
      </c>
      <c r="E447" s="726"/>
      <c r="F447" s="697">
        <v>0</v>
      </c>
      <c r="G447" s="698">
        <v>0</v>
      </c>
      <c r="H447" s="699">
        <v>0</v>
      </c>
      <c r="I447" s="700">
        <v>0</v>
      </c>
      <c r="J447" s="699">
        <v>0</v>
      </c>
      <c r="K447" s="698">
        <v>0</v>
      </c>
      <c r="L447" s="701">
        <v>0</v>
      </c>
      <c r="M447" s="698">
        <v>0</v>
      </c>
      <c r="N447" s="699">
        <v>0</v>
      </c>
      <c r="O447" s="698">
        <v>0</v>
      </c>
      <c r="P447" s="699">
        <f t="shared" si="545"/>
        <v>0</v>
      </c>
      <c r="Q447" s="698">
        <f t="shared" si="546"/>
        <v>0</v>
      </c>
      <c r="R447" s="699">
        <v>0</v>
      </c>
      <c r="S447" s="698">
        <v>0</v>
      </c>
      <c r="T447" s="699">
        <v>0</v>
      </c>
      <c r="U447" s="698">
        <v>0</v>
      </c>
      <c r="V447" s="699">
        <f t="shared" si="547"/>
        <v>0</v>
      </c>
      <c r="W447" s="703">
        <f t="shared" si="548"/>
        <v>0</v>
      </c>
      <c r="X447" s="4048"/>
      <c r="Y447" s="4035"/>
      <c r="Z447" s="4041"/>
      <c r="AA447" s="3186"/>
      <c r="AB447" s="3186"/>
      <c r="AC447" s="3179"/>
      <c r="AD447" s="453"/>
      <c r="AE447" s="3160"/>
      <c r="AF447" s="453"/>
      <c r="AG447" s="3160"/>
      <c r="AH447" s="453"/>
      <c r="AI447" s="3160"/>
      <c r="AJ447" s="453"/>
      <c r="AK447" s="3160"/>
      <c r="AL447" s="453"/>
      <c r="AM447" s="3160"/>
      <c r="AN447" s="453"/>
      <c r="AO447" s="3160"/>
      <c r="AP447" s="453"/>
      <c r="AQ447" s="3160"/>
      <c r="AR447" s="453"/>
      <c r="AS447" s="3160"/>
      <c r="AT447" s="453"/>
      <c r="AU447" s="3160"/>
    </row>
    <row r="448" spans="1:47" ht="13.5" x14ac:dyDescent="0.25">
      <c r="A448" s="30" t="e">
        <v>#VALUE!</v>
      </c>
      <c r="B448" s="30" t="e">
        <v>#VALUE!</v>
      </c>
      <c r="C448" s="30" t="e">
        <v>#VALUE!</v>
      </c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4042"/>
      <c r="Y448" s="4044"/>
      <c r="Z448" s="4047"/>
      <c r="AA448" s="3183"/>
      <c r="AB448" s="3183"/>
      <c r="AC448" s="3183"/>
      <c r="AD448" s="2"/>
      <c r="AE448" s="252"/>
      <c r="AF448" s="2"/>
      <c r="AG448" s="252"/>
      <c r="AH448" s="2"/>
      <c r="AI448" s="252"/>
      <c r="AJ448" s="2"/>
      <c r="AK448" s="252"/>
      <c r="AL448" s="2"/>
      <c r="AM448" s="252"/>
      <c r="AN448" s="2"/>
      <c r="AO448" s="252"/>
      <c r="AP448" s="2"/>
      <c r="AQ448" s="252"/>
      <c r="AR448" s="2"/>
      <c r="AS448" s="252"/>
      <c r="AT448" s="2"/>
      <c r="AU448" s="252"/>
    </row>
    <row r="449" spans="1:47" ht="13.5" x14ac:dyDescent="0.25">
      <c r="A449" s="647" t="e">
        <v>#VALUE!</v>
      </c>
      <c r="B449" s="30" t="e">
        <v>#VALUE!</v>
      </c>
      <c r="C449" s="30" t="e">
        <v>#VALUE!</v>
      </c>
      <c r="D449" s="647" t="s">
        <v>141</v>
      </c>
      <c r="E449" s="647"/>
      <c r="F449" s="648"/>
      <c r="G449" s="648"/>
      <c r="H449" s="648"/>
      <c r="I449" s="648"/>
      <c r="J449" s="648"/>
      <c r="K449" s="648"/>
      <c r="L449" s="648"/>
      <c r="M449" s="648"/>
      <c r="N449" s="648"/>
      <c r="O449" s="648"/>
      <c r="P449" s="648"/>
      <c r="Q449" s="648"/>
      <c r="R449" s="648"/>
      <c r="S449" s="648"/>
      <c r="T449" s="648"/>
      <c r="U449" s="648"/>
      <c r="V449" s="648"/>
      <c r="W449" s="648"/>
      <c r="X449" s="4047"/>
      <c r="Y449" s="4044"/>
      <c r="Z449" s="4047"/>
      <c r="AA449" s="3183"/>
      <c r="AB449" s="3183"/>
      <c r="AC449" s="3183"/>
      <c r="AD449" s="70">
        <f t="shared" ref="AD449:AD477" si="575">+F450-G450</f>
        <v>8</v>
      </c>
      <c r="AE449" s="264">
        <f t="shared" ref="AE449:AE477" si="576">IF(G450=0,0,IF(AD449&gt;0,ABS(+AD449/G450),-ABS(+AD449/G450)))</f>
        <v>0.88888888888888884</v>
      </c>
      <c r="AF449" s="70">
        <f t="shared" ref="AF449:AF477" si="577">+H450-I450</f>
        <v>12</v>
      </c>
      <c r="AG449" s="264">
        <f t="shared" ref="AG449:AG477" si="578">IF(I450=0,0,IF(AF449&gt;0,ABS(+AF449/I450),-ABS(+AF449/I450)))</f>
        <v>1.3333333333333333</v>
      </c>
      <c r="AH449" s="70">
        <f t="shared" ref="AH449:AH477" si="579">+J450-K450</f>
        <v>98</v>
      </c>
      <c r="AI449" s="264">
        <f t="shared" ref="AI449:AI477" si="580">IF(K450=0,0,IF(AH449&gt;0,ABS(+AH449/K450),-ABS(+AH449/K450)))</f>
        <v>7.4524714828897332E-2</v>
      </c>
      <c r="AJ449" s="70">
        <f t="shared" ref="AJ449:AJ477" si="581">+L450-M450</f>
        <v>48</v>
      </c>
      <c r="AK449" s="264">
        <f t="shared" ref="AK449:AK477" si="582">IF(M450=0,0,IF(AJ449&gt;0,ABS(+AJ449/M450),-ABS(+AJ449/M450)))</f>
        <v>9.03954802259887E-2</v>
      </c>
      <c r="AL449" s="70">
        <f t="shared" ref="AL449:AL477" si="583">+N450-O450</f>
        <v>43</v>
      </c>
      <c r="AM449" s="264">
        <f t="shared" ref="AM449:AM477" si="584">IF(O450=0,0,IF(AL449&gt;0,ABS(+AL449/O450),-ABS(+AL449/O450)))</f>
        <v>0.12427745664739884</v>
      </c>
      <c r="AN449" s="70">
        <f t="shared" ref="AN449:AN477" si="585">+P450-Q450</f>
        <v>5</v>
      </c>
      <c r="AO449" s="264">
        <f t="shared" ref="AO449:AO477" si="586">IF(Q450=0,0,IF(AN449&gt;0,ABS(+AN449/Q450),-ABS(+AN449/Q450)))</f>
        <v>2.7027027027027029E-2</v>
      </c>
      <c r="AP449" s="70">
        <f t="shared" ref="AP449:AP477" si="587">+R450-S450</f>
        <v>0</v>
      </c>
      <c r="AQ449" s="264">
        <f t="shared" ref="AQ449:AQ477" si="588">IF(S450=0,0,IF(AP449&gt;0,ABS(+AP449/S450),-ABS(+AP449/S450)))</f>
        <v>0</v>
      </c>
      <c r="AR449" s="70">
        <f t="shared" ref="AR449:AR477" si="589">+T450-U450</f>
        <v>0</v>
      </c>
      <c r="AS449" s="264">
        <f t="shared" ref="AS449:AS477" si="590">IF(U450=0,0,IF(AR449&gt;0,ABS(+AR449/U450),-ABS(+AR449/U450)))</f>
        <v>0</v>
      </c>
      <c r="AT449" s="70">
        <f t="shared" ref="AT449:AT477" si="591">+V450-W450</f>
        <v>5</v>
      </c>
      <c r="AU449" s="264">
        <f t="shared" ref="AU449:AU477" si="592">IF(W450=0,0,IF(AT449&gt;0,ABS(+AT449/W450),-ABS(+AT449/W450)))</f>
        <v>6.9444444444444448E-2</v>
      </c>
    </row>
    <row r="450" spans="1:47" ht="13.5" x14ac:dyDescent="0.25">
      <c r="A450" s="649">
        <v>5040</v>
      </c>
      <c r="B450" s="30" t="s">
        <v>2866</v>
      </c>
      <c r="C450" s="30" t="s">
        <v>1576</v>
      </c>
      <c r="D450" s="649" t="s">
        <v>1567</v>
      </c>
      <c r="E450" s="723"/>
      <c r="F450" s="656">
        <f>+'17HPM_DATA_INPUT'!D262</f>
        <v>17</v>
      </c>
      <c r="G450" s="651">
        <f>+'17HPM_DATA_INPUT'!E262</f>
        <v>9</v>
      </c>
      <c r="H450" s="654">
        <f>+'17HPM_DATA_INPUT'!F262</f>
        <v>21</v>
      </c>
      <c r="I450" s="690">
        <f>+'17HPM_DATA_INPUT'!G262</f>
        <v>9</v>
      </c>
      <c r="J450" s="654">
        <f>+'17HPM_DATA_INPUT'!H262</f>
        <v>1413</v>
      </c>
      <c r="K450" s="651">
        <f>+'17HPM_DATA_INPUT'!I262</f>
        <v>1315</v>
      </c>
      <c r="L450" s="654">
        <f>+'17HPM_DATA_INPUT'!J262</f>
        <v>579</v>
      </c>
      <c r="M450" s="651">
        <f>+'17HPM_DATA_INPUT'!K262</f>
        <v>531</v>
      </c>
      <c r="N450" s="654">
        <f>+'17HPM_DATA_INPUT'!L262</f>
        <v>389</v>
      </c>
      <c r="O450" s="673">
        <f>+'17HPM_DATA_INPUT'!M262</f>
        <v>346</v>
      </c>
      <c r="P450" s="650">
        <f>+L450-N450</f>
        <v>190</v>
      </c>
      <c r="Q450" s="652">
        <f>+M450-O450</f>
        <v>185</v>
      </c>
      <c r="R450" s="654">
        <f>+'17HPM_DATA_INPUT'!P262</f>
        <v>0</v>
      </c>
      <c r="S450" s="651">
        <f>+'17HPM_DATA_INPUT'!Q262</f>
        <v>0</v>
      </c>
      <c r="T450" s="654">
        <f>+'17HPM_DATA_INPUT'!R262</f>
        <v>113</v>
      </c>
      <c r="U450" s="651">
        <f>+'17HPM_DATA_INPUT'!S262</f>
        <v>113</v>
      </c>
      <c r="V450" s="650">
        <f>+P450-R450-T450</f>
        <v>77</v>
      </c>
      <c r="W450" s="653">
        <f>+Q450-S450-U450</f>
        <v>72</v>
      </c>
      <c r="X450" s="4047"/>
      <c r="Y450" s="4044"/>
      <c r="Z450" s="4047"/>
      <c r="AA450" s="3183"/>
      <c r="AB450" s="3183"/>
      <c r="AC450" s="3183"/>
      <c r="AD450" s="70">
        <f t="shared" si="575"/>
        <v>1</v>
      </c>
      <c r="AE450" s="264">
        <f t="shared" si="576"/>
        <v>0</v>
      </c>
      <c r="AF450" s="70">
        <f t="shared" si="577"/>
        <v>2</v>
      </c>
      <c r="AG450" s="264">
        <f t="shared" si="578"/>
        <v>0</v>
      </c>
      <c r="AH450" s="70">
        <f t="shared" si="579"/>
        <v>615</v>
      </c>
      <c r="AI450" s="264">
        <f t="shared" si="580"/>
        <v>0</v>
      </c>
      <c r="AJ450" s="70">
        <f t="shared" si="581"/>
        <v>138</v>
      </c>
      <c r="AK450" s="264">
        <f t="shared" si="582"/>
        <v>0</v>
      </c>
      <c r="AL450" s="70">
        <f t="shared" si="583"/>
        <v>911</v>
      </c>
      <c r="AM450" s="264">
        <f t="shared" si="584"/>
        <v>0</v>
      </c>
      <c r="AN450" s="70">
        <f t="shared" si="585"/>
        <v>-773</v>
      </c>
      <c r="AO450" s="264">
        <f t="shared" si="586"/>
        <v>0</v>
      </c>
      <c r="AP450" s="70">
        <f t="shared" si="587"/>
        <v>0</v>
      </c>
      <c r="AQ450" s="264">
        <f t="shared" si="588"/>
        <v>0</v>
      </c>
      <c r="AR450" s="70">
        <f t="shared" si="589"/>
        <v>200</v>
      </c>
      <c r="AS450" s="264">
        <f t="shared" si="590"/>
        <v>0</v>
      </c>
      <c r="AT450" s="70">
        <f t="shared" si="591"/>
        <v>-973</v>
      </c>
      <c r="AU450" s="264">
        <f t="shared" si="592"/>
        <v>0</v>
      </c>
    </row>
    <row r="451" spans="1:47" ht="13.5" x14ac:dyDescent="0.25">
      <c r="A451" s="649">
        <v>5060</v>
      </c>
      <c r="B451" s="30" t="s">
        <v>2867</v>
      </c>
      <c r="C451" s="30" t="s">
        <v>1576</v>
      </c>
      <c r="D451" s="649" t="s">
        <v>1568</v>
      </c>
      <c r="E451" s="723"/>
      <c r="F451" s="656">
        <f>+'17HPM_DATA_INPUT'!D263</f>
        <v>1</v>
      </c>
      <c r="G451" s="651">
        <f>+'17HPM_DATA_INPUT'!E263</f>
        <v>0</v>
      </c>
      <c r="H451" s="654">
        <f>+'17HPM_DATA_INPUT'!F263</f>
        <v>2</v>
      </c>
      <c r="I451" s="690">
        <f>+'17HPM_DATA_INPUT'!G263</f>
        <v>0</v>
      </c>
      <c r="J451" s="654">
        <f>+'17HPM_DATA_INPUT'!H263</f>
        <v>615</v>
      </c>
      <c r="K451" s="651">
        <f>+'17HPM_DATA_INPUT'!I263</f>
        <v>0</v>
      </c>
      <c r="L451" s="654">
        <f>+'17HPM_DATA_INPUT'!J263</f>
        <v>138</v>
      </c>
      <c r="M451" s="651">
        <f>+'17HPM_DATA_INPUT'!K263</f>
        <v>0</v>
      </c>
      <c r="N451" s="654">
        <f>+'17HPM_DATA_INPUT'!L263</f>
        <v>911</v>
      </c>
      <c r="O451" s="673">
        <f>+'17HPM_DATA_INPUT'!M263</f>
        <v>0</v>
      </c>
      <c r="P451" s="650">
        <f t="shared" ref="P451:P480" si="593">+L451-N451</f>
        <v>-773</v>
      </c>
      <c r="Q451" s="652">
        <f t="shared" ref="Q451:Q480" si="594">+M451-O451</f>
        <v>0</v>
      </c>
      <c r="R451" s="654">
        <f>+'17HPM_DATA_INPUT'!P263</f>
        <v>0</v>
      </c>
      <c r="S451" s="651">
        <f>+'17HPM_DATA_INPUT'!Q263</f>
        <v>0</v>
      </c>
      <c r="T451" s="654">
        <f>+'17HPM_DATA_INPUT'!R263</f>
        <v>200</v>
      </c>
      <c r="U451" s="651">
        <f>+'17HPM_DATA_INPUT'!S263</f>
        <v>0</v>
      </c>
      <c r="V451" s="650">
        <f t="shared" ref="V451:V480" si="595">+P451-R451-T451</f>
        <v>-973</v>
      </c>
      <c r="W451" s="653">
        <f t="shared" ref="W451:W480" si="596">+Q451-S451-U451</f>
        <v>0</v>
      </c>
      <c r="X451" s="4047"/>
      <c r="Y451" s="4044"/>
      <c r="Z451" s="4047"/>
      <c r="AA451" s="3183"/>
      <c r="AB451" s="3183"/>
      <c r="AC451" s="3183"/>
      <c r="AD451" s="70">
        <f t="shared" si="575"/>
        <v>-4</v>
      </c>
      <c r="AE451" s="264">
        <f t="shared" si="576"/>
        <v>-0.25</v>
      </c>
      <c r="AF451" s="70">
        <f t="shared" si="577"/>
        <v>-9</v>
      </c>
      <c r="AG451" s="264">
        <f t="shared" si="578"/>
        <v>-0.375</v>
      </c>
      <c r="AH451" s="70">
        <f t="shared" si="579"/>
        <v>-135</v>
      </c>
      <c r="AI451" s="264">
        <f t="shared" si="580"/>
        <v>-4.9055232558139532E-2</v>
      </c>
      <c r="AJ451" s="70">
        <f t="shared" si="581"/>
        <v>-72</v>
      </c>
      <c r="AK451" s="264">
        <f t="shared" si="582"/>
        <v>-6.9164265129683003E-2</v>
      </c>
      <c r="AL451" s="70">
        <f t="shared" si="583"/>
        <v>-85</v>
      </c>
      <c r="AM451" s="264">
        <f t="shared" si="584"/>
        <v>-7.8996282527881045E-2</v>
      </c>
      <c r="AN451" s="70">
        <f t="shared" si="585"/>
        <v>13</v>
      </c>
      <c r="AO451" s="264">
        <f t="shared" si="586"/>
        <v>0.37142857142857144</v>
      </c>
      <c r="AP451" s="70">
        <f t="shared" si="587"/>
        <v>0</v>
      </c>
      <c r="AQ451" s="264">
        <f t="shared" si="588"/>
        <v>0</v>
      </c>
      <c r="AR451" s="70">
        <f t="shared" si="589"/>
        <v>-10</v>
      </c>
      <c r="AS451" s="264">
        <f t="shared" si="590"/>
        <v>-4.9261083743842367E-2</v>
      </c>
      <c r="AT451" s="70">
        <f t="shared" si="591"/>
        <v>23</v>
      </c>
      <c r="AU451" s="264">
        <f t="shared" si="592"/>
        <v>9.6638655462184878E-2</v>
      </c>
    </row>
    <row r="452" spans="1:47" ht="13.5" x14ac:dyDescent="0.25">
      <c r="A452" s="649">
        <v>5080</v>
      </c>
      <c r="B452" s="30" t="s">
        <v>2868</v>
      </c>
      <c r="C452" s="30" t="s">
        <v>1576</v>
      </c>
      <c r="D452" s="649" t="s">
        <v>1569</v>
      </c>
      <c r="E452" s="723"/>
      <c r="F452" s="656">
        <f>+'17HPM_DATA_INPUT'!D264</f>
        <v>12</v>
      </c>
      <c r="G452" s="651">
        <f>+'17HPM_DATA_INPUT'!E264</f>
        <v>16</v>
      </c>
      <c r="H452" s="654">
        <f>+'17HPM_DATA_INPUT'!F264</f>
        <v>15</v>
      </c>
      <c r="I452" s="690">
        <f>+'17HPM_DATA_INPUT'!G264</f>
        <v>24</v>
      </c>
      <c r="J452" s="654">
        <f>+'17HPM_DATA_INPUT'!H264</f>
        <v>2617</v>
      </c>
      <c r="K452" s="651">
        <f>+'17HPM_DATA_INPUT'!I264</f>
        <v>2752</v>
      </c>
      <c r="L452" s="654">
        <f>+'17HPM_DATA_INPUT'!J264</f>
        <v>969</v>
      </c>
      <c r="M452" s="651">
        <f>+'17HPM_DATA_INPUT'!K264</f>
        <v>1041</v>
      </c>
      <c r="N452" s="654">
        <f>+'17HPM_DATA_INPUT'!L264</f>
        <v>991</v>
      </c>
      <c r="O452" s="673">
        <f>+'17HPM_DATA_INPUT'!M264</f>
        <v>1076</v>
      </c>
      <c r="P452" s="650">
        <f t="shared" si="593"/>
        <v>-22</v>
      </c>
      <c r="Q452" s="652">
        <f t="shared" si="594"/>
        <v>-35</v>
      </c>
      <c r="R452" s="654">
        <f>+'17HPM_DATA_INPUT'!P264</f>
        <v>0</v>
      </c>
      <c r="S452" s="651">
        <f>+'17HPM_DATA_INPUT'!Q264</f>
        <v>0</v>
      </c>
      <c r="T452" s="654">
        <f>+'17HPM_DATA_INPUT'!R264</f>
        <v>193</v>
      </c>
      <c r="U452" s="651">
        <f>+'17HPM_DATA_INPUT'!S264</f>
        <v>203</v>
      </c>
      <c r="V452" s="650">
        <f t="shared" si="595"/>
        <v>-215</v>
      </c>
      <c r="W452" s="653">
        <f t="shared" si="596"/>
        <v>-238</v>
      </c>
      <c r="X452" s="4047"/>
      <c r="Y452" s="4044"/>
      <c r="Z452" s="4047"/>
      <c r="AA452" s="3183"/>
      <c r="AB452" s="3183"/>
      <c r="AC452" s="3183"/>
      <c r="AD452" s="70">
        <f>+F453-G453</f>
        <v>-12</v>
      </c>
      <c r="AE452" s="264">
        <f>IF(G453=0,0,IF(AD452&gt;0,ABS(+AD452/G453),-ABS(+AD452/G453)))</f>
        <v>-0.10619469026548672</v>
      </c>
      <c r="AF452" s="70">
        <f>+H453-I453</f>
        <v>7</v>
      </c>
      <c r="AG452" s="264">
        <f>IF(I453=0,0,IF(AF452&gt;0,ABS(+AF452/I453),-ABS(+AF452/I453)))</f>
        <v>1.1146496815286623E-2</v>
      </c>
      <c r="AH452" s="70">
        <f>+J453-K453</f>
        <v>9290</v>
      </c>
      <c r="AI452" s="264">
        <f>IF(K453=0,0,IF(AH452&gt;0,ABS(+AH452/K453),-ABS(+AH452/K453)))</f>
        <v>4.4080036820353684E-2</v>
      </c>
      <c r="AJ452" s="70">
        <f>+L453-M453</f>
        <v>1123</v>
      </c>
      <c r="AK452" s="264">
        <f>IF(M453=0,0,IF(AJ452&gt;0,ABS(+AJ452/M453),-ABS(+AJ452/M453)))</f>
        <v>1.7157349548531008E-2</v>
      </c>
      <c r="AL452" s="70">
        <f>+N453-O453</f>
        <v>-20871</v>
      </c>
      <c r="AM452" s="264">
        <f>IF(O453=0,0,IF(AL452&gt;0,ABS(+AL452/O453),-ABS(+AL452/O453)))</f>
        <v>-0.31371281696703696</v>
      </c>
      <c r="AN452" s="70">
        <f>+P453-Q453</f>
        <v>21994</v>
      </c>
      <c r="AO452" s="264">
        <f>IF(Q453=0,0,IF(AN452&gt;0,ABS(+AN452/Q453),-ABS(+AN452/Q453)))</f>
        <v>20.440520446096656</v>
      </c>
      <c r="AP452" s="70">
        <f>+R453-S453</f>
        <v>0</v>
      </c>
      <c r="AQ452" s="264">
        <f>IF(S453=0,0,IF(AP452&gt;0,ABS(+AP452/S453),-ABS(+AP452/S453)))</f>
        <v>0</v>
      </c>
      <c r="AR452" s="70">
        <f>+T453-U453</f>
        <v>-1783</v>
      </c>
      <c r="AS452" s="264">
        <f>IF(U453=0,0,IF(AR452&gt;0,ABS(+AR452/U453),-ABS(+AR452/U453)))</f>
        <v>-0.20555683652294213</v>
      </c>
      <c r="AT452" s="70">
        <f>+V453-W453</f>
        <v>23777</v>
      </c>
      <c r="AU452" s="264">
        <f>IF(W453=0,0,IF(AT452&gt;0,ABS(+AT452/W453),-ABS(+AT452/W453)))</f>
        <v>2.4386666666666668</v>
      </c>
    </row>
    <row r="453" spans="1:47" ht="13.5" x14ac:dyDescent="0.25">
      <c r="A453" s="649">
        <v>5100</v>
      </c>
      <c r="B453" s="30" t="s">
        <v>2869</v>
      </c>
      <c r="C453" s="30" t="s">
        <v>1576</v>
      </c>
      <c r="D453" s="649" t="s">
        <v>1570</v>
      </c>
      <c r="E453" s="723"/>
      <c r="F453" s="656">
        <f>+'17HPM_DATA_INPUT'!D265</f>
        <v>101</v>
      </c>
      <c r="G453" s="651">
        <f>+'17HPM_DATA_INPUT'!E265</f>
        <v>113</v>
      </c>
      <c r="H453" s="654">
        <f>+'17HPM_DATA_INPUT'!F265</f>
        <v>635</v>
      </c>
      <c r="I453" s="690">
        <f>+'17HPM_DATA_INPUT'!G265</f>
        <v>628</v>
      </c>
      <c r="J453" s="654">
        <f>+'17HPM_DATA_INPUT'!H265</f>
        <v>220043</v>
      </c>
      <c r="K453" s="651">
        <f>+'17HPM_DATA_INPUT'!I265</f>
        <v>210753</v>
      </c>
      <c r="L453" s="654">
        <f>+'17HPM_DATA_INPUT'!J265</f>
        <v>66576</v>
      </c>
      <c r="M453" s="651">
        <f>+'17HPM_DATA_INPUT'!K265</f>
        <v>65453</v>
      </c>
      <c r="N453" s="654">
        <f>+'17HPM_DATA_INPUT'!L265</f>
        <v>45658</v>
      </c>
      <c r="O453" s="673">
        <f>+'17HPM_DATA_INPUT'!M265</f>
        <v>66529</v>
      </c>
      <c r="P453" s="650">
        <f t="shared" si="593"/>
        <v>20918</v>
      </c>
      <c r="Q453" s="652">
        <f t="shared" si="594"/>
        <v>-1076</v>
      </c>
      <c r="R453" s="654">
        <f>+'17HPM_DATA_INPUT'!P265</f>
        <v>0</v>
      </c>
      <c r="S453" s="651">
        <f>+'17HPM_DATA_INPUT'!Q265</f>
        <v>0</v>
      </c>
      <c r="T453" s="654">
        <f>+'17HPM_DATA_INPUT'!R265</f>
        <v>6891</v>
      </c>
      <c r="U453" s="651">
        <f>+'17HPM_DATA_INPUT'!S265</f>
        <v>8674</v>
      </c>
      <c r="V453" s="650">
        <f t="shared" si="595"/>
        <v>14027</v>
      </c>
      <c r="W453" s="653">
        <f t="shared" si="596"/>
        <v>-9750</v>
      </c>
      <c r="X453" s="4047"/>
      <c r="Y453" s="4044"/>
      <c r="Z453" s="4047"/>
      <c r="AA453" s="3183"/>
      <c r="AB453" s="3183"/>
      <c r="AC453" s="3183"/>
      <c r="AD453" s="70">
        <f t="shared" si="575"/>
        <v>58</v>
      </c>
      <c r="AE453" s="264">
        <f t="shared" si="576"/>
        <v>1.8991486574983629E-2</v>
      </c>
      <c r="AF453" s="70">
        <f t="shared" si="577"/>
        <v>12213</v>
      </c>
      <c r="AG453" s="264">
        <f t="shared" si="578"/>
        <v>0.19076850984067478</v>
      </c>
      <c r="AH453" s="70">
        <f t="shared" si="579"/>
        <v>423320</v>
      </c>
      <c r="AI453" s="264">
        <f t="shared" si="580"/>
        <v>0.19165339764639197</v>
      </c>
      <c r="AJ453" s="70">
        <f t="shared" si="581"/>
        <v>140201</v>
      </c>
      <c r="AK453" s="264">
        <f t="shared" si="582"/>
        <v>0.16088557582740154</v>
      </c>
      <c r="AL453" s="70">
        <f t="shared" si="583"/>
        <v>96989</v>
      </c>
      <c r="AM453" s="264">
        <f t="shared" si="584"/>
        <v>0.14559218456577835</v>
      </c>
      <c r="AN453" s="70">
        <f t="shared" si="585"/>
        <v>43212</v>
      </c>
      <c r="AO453" s="264">
        <f t="shared" si="586"/>
        <v>0.21051913633174837</v>
      </c>
      <c r="AP453" s="70">
        <f t="shared" si="587"/>
        <v>3</v>
      </c>
      <c r="AQ453" s="264">
        <f t="shared" si="588"/>
        <v>1.5</v>
      </c>
      <c r="AR453" s="70">
        <f t="shared" si="589"/>
        <v>23794</v>
      </c>
      <c r="AS453" s="264">
        <f t="shared" si="590"/>
        <v>0.25308996532431338</v>
      </c>
      <c r="AT453" s="70">
        <f t="shared" si="591"/>
        <v>19415</v>
      </c>
      <c r="AU453" s="264">
        <f t="shared" si="592"/>
        <v>0.17451999137063137</v>
      </c>
    </row>
    <row r="454" spans="1:47" ht="13.5" x14ac:dyDescent="0.25">
      <c r="A454" s="649">
        <v>5110</v>
      </c>
      <c r="B454" s="30" t="s">
        <v>2870</v>
      </c>
      <c r="C454" s="30" t="s">
        <v>1576</v>
      </c>
      <c r="D454" s="649" t="s">
        <v>1571</v>
      </c>
      <c r="E454" s="723"/>
      <c r="F454" s="656">
        <f>+'17HPM_DATA_INPUT'!D266</f>
        <v>3112</v>
      </c>
      <c r="G454" s="651">
        <f>+'17HPM_DATA_INPUT'!E266</f>
        <v>3054</v>
      </c>
      <c r="H454" s="654">
        <f>+'17HPM_DATA_INPUT'!F266</f>
        <v>76233</v>
      </c>
      <c r="I454" s="690">
        <f>+'17HPM_DATA_INPUT'!G266</f>
        <v>64020</v>
      </c>
      <c r="J454" s="654">
        <f>+'17HPM_DATA_INPUT'!H266</f>
        <v>2632099</v>
      </c>
      <c r="K454" s="651">
        <f>+'17HPM_DATA_INPUT'!I266</f>
        <v>2208779</v>
      </c>
      <c r="L454" s="654">
        <f>+'17HPM_DATA_INPUT'!J266</f>
        <v>1011634</v>
      </c>
      <c r="M454" s="651">
        <f>+'17HPM_DATA_INPUT'!K266</f>
        <v>871433</v>
      </c>
      <c r="N454" s="654">
        <f>+'17HPM_DATA_INPUT'!L266</f>
        <v>763158</v>
      </c>
      <c r="O454" s="673">
        <f>+'17HPM_DATA_INPUT'!M266</f>
        <v>666169</v>
      </c>
      <c r="P454" s="650">
        <f t="shared" si="593"/>
        <v>248476</v>
      </c>
      <c r="Q454" s="652">
        <f t="shared" si="594"/>
        <v>205264</v>
      </c>
      <c r="R454" s="654">
        <f>+'17HPM_DATA_INPUT'!P266</f>
        <v>5</v>
      </c>
      <c r="S454" s="651">
        <f>+'17HPM_DATA_INPUT'!Q266</f>
        <v>2</v>
      </c>
      <c r="T454" s="654">
        <f>+'17HPM_DATA_INPUT'!R266</f>
        <v>117808</v>
      </c>
      <c r="U454" s="651">
        <f>+'17HPM_DATA_INPUT'!S266</f>
        <v>94014</v>
      </c>
      <c r="V454" s="650">
        <f t="shared" si="595"/>
        <v>130663</v>
      </c>
      <c r="W454" s="653">
        <f t="shared" si="596"/>
        <v>111248</v>
      </c>
      <c r="X454" s="4047"/>
      <c r="Y454" s="4044"/>
      <c r="Z454" s="4047"/>
      <c r="AA454" s="3183"/>
      <c r="AB454" s="3183"/>
      <c r="AC454" s="3183"/>
      <c r="AD454" s="70">
        <f t="shared" si="575"/>
        <v>-69</v>
      </c>
      <c r="AE454" s="264">
        <f t="shared" si="576"/>
        <v>-5.1600358959018842E-3</v>
      </c>
      <c r="AF454" s="70">
        <f t="shared" si="577"/>
        <v>-9018</v>
      </c>
      <c r="AG454" s="264">
        <f t="shared" si="578"/>
        <v>-0.12365451329375146</v>
      </c>
      <c r="AH454" s="70">
        <f t="shared" si="579"/>
        <v>-398210</v>
      </c>
      <c r="AI454" s="264">
        <f t="shared" si="580"/>
        <v>-7.1368608350670229E-2</v>
      </c>
      <c r="AJ454" s="70">
        <f t="shared" si="581"/>
        <v>-156434</v>
      </c>
      <c r="AK454" s="264">
        <f t="shared" si="582"/>
        <v>-7.935563431902655E-2</v>
      </c>
      <c r="AL454" s="70">
        <f t="shared" si="583"/>
        <v>-86868</v>
      </c>
      <c r="AM454" s="264">
        <f t="shared" si="584"/>
        <v>-5.6659152812998964E-2</v>
      </c>
      <c r="AN454" s="70">
        <f t="shared" si="585"/>
        <v>-69566</v>
      </c>
      <c r="AO454" s="264">
        <f t="shared" si="586"/>
        <v>-0.15877754573362091</v>
      </c>
      <c r="AP454" s="70">
        <f t="shared" si="587"/>
        <v>0</v>
      </c>
      <c r="AQ454" s="264">
        <f t="shared" si="588"/>
        <v>0</v>
      </c>
      <c r="AR454" s="70">
        <f t="shared" si="589"/>
        <v>-140991</v>
      </c>
      <c r="AS454" s="264">
        <f t="shared" si="590"/>
        <v>-0.36571453769175299</v>
      </c>
      <c r="AT454" s="70">
        <f t="shared" si="591"/>
        <v>71425</v>
      </c>
      <c r="AU454" s="264">
        <f t="shared" si="592"/>
        <v>1.3576832420924574</v>
      </c>
    </row>
    <row r="455" spans="1:47" ht="13.5" x14ac:dyDescent="0.25">
      <c r="A455" s="649">
        <v>6240</v>
      </c>
      <c r="B455" s="30" t="s">
        <v>2866</v>
      </c>
      <c r="C455" s="30" t="s">
        <v>1576</v>
      </c>
      <c r="D455" s="649" t="s">
        <v>1572</v>
      </c>
      <c r="E455" s="723"/>
      <c r="F455" s="656">
        <f>+'17HPM_DATA_INPUT'!D267</f>
        <v>13303</v>
      </c>
      <c r="G455" s="651">
        <f>+'17HPM_DATA_INPUT'!E267</f>
        <v>13372</v>
      </c>
      <c r="H455" s="654">
        <f>+'17HPM_DATA_INPUT'!F267</f>
        <v>63911</v>
      </c>
      <c r="I455" s="690">
        <f>+'17HPM_DATA_INPUT'!G267</f>
        <v>72929</v>
      </c>
      <c r="J455" s="654">
        <f>+'17HPM_DATA_INPUT'!H267</f>
        <v>5181414</v>
      </c>
      <c r="K455" s="651">
        <f>+'17HPM_DATA_INPUT'!I267</f>
        <v>5579624</v>
      </c>
      <c r="L455" s="654">
        <f>+'17HPM_DATA_INPUT'!J267</f>
        <v>1814869</v>
      </c>
      <c r="M455" s="651">
        <f>+'17HPM_DATA_INPUT'!K267</f>
        <v>1971303</v>
      </c>
      <c r="N455" s="654">
        <f>+'17HPM_DATA_INPUT'!L267</f>
        <v>1446300</v>
      </c>
      <c r="O455" s="673">
        <f>+'17HPM_DATA_INPUT'!M267</f>
        <v>1533168</v>
      </c>
      <c r="P455" s="650">
        <f t="shared" si="593"/>
        <v>368569</v>
      </c>
      <c r="Q455" s="652">
        <f t="shared" si="594"/>
        <v>438135</v>
      </c>
      <c r="R455" s="654">
        <f>+'17HPM_DATA_INPUT'!P267</f>
        <v>5</v>
      </c>
      <c r="S455" s="651">
        <f>+'17HPM_DATA_INPUT'!Q267</f>
        <v>5</v>
      </c>
      <c r="T455" s="672">
        <f>+'17HPM_DATA_INPUT'!R267</f>
        <v>244531</v>
      </c>
      <c r="U455" s="651">
        <f>+'17HPM_DATA_INPUT'!S267</f>
        <v>385522</v>
      </c>
      <c r="V455" s="650">
        <f t="shared" si="595"/>
        <v>124033</v>
      </c>
      <c r="W455" s="653">
        <f t="shared" si="596"/>
        <v>52608</v>
      </c>
      <c r="X455" s="4047"/>
      <c r="Y455" s="4044"/>
      <c r="Z455" s="4047"/>
      <c r="AA455" s="3183"/>
      <c r="AB455" s="3183"/>
      <c r="AC455" s="3183"/>
      <c r="AD455" s="70">
        <f t="shared" si="575"/>
        <v>35</v>
      </c>
      <c r="AE455" s="264">
        <f t="shared" si="576"/>
        <v>9.3085106382978719E-2</v>
      </c>
      <c r="AF455" s="70">
        <f t="shared" si="577"/>
        <v>276</v>
      </c>
      <c r="AG455" s="264">
        <f t="shared" si="578"/>
        <v>0.13589364844903989</v>
      </c>
      <c r="AH455" s="70">
        <f t="shared" si="579"/>
        <v>38066</v>
      </c>
      <c r="AI455" s="264">
        <f t="shared" si="580"/>
        <v>0.23731624293961423</v>
      </c>
      <c r="AJ455" s="70">
        <f t="shared" si="581"/>
        <v>11711</v>
      </c>
      <c r="AK455" s="264">
        <f t="shared" si="582"/>
        <v>0.21936051847828122</v>
      </c>
      <c r="AL455" s="70">
        <f t="shared" si="583"/>
        <v>570</v>
      </c>
      <c r="AM455" s="264">
        <f t="shared" si="584"/>
        <v>1.026231928415822E-2</v>
      </c>
      <c r="AN455" s="70">
        <f t="shared" si="585"/>
        <v>11141</v>
      </c>
      <c r="AO455" s="264">
        <f t="shared" si="586"/>
        <v>5.1674397031539892</v>
      </c>
      <c r="AP455" s="70">
        <f t="shared" si="587"/>
        <v>0</v>
      </c>
      <c r="AQ455" s="264">
        <f t="shared" si="588"/>
        <v>0</v>
      </c>
      <c r="AR455" s="70">
        <f t="shared" si="589"/>
        <v>695</v>
      </c>
      <c r="AS455" s="264">
        <f t="shared" si="590"/>
        <v>8.6615154536390834E-2</v>
      </c>
      <c r="AT455" s="70">
        <f t="shared" si="591"/>
        <v>10446</v>
      </c>
      <c r="AU455" s="264">
        <f t="shared" si="592"/>
        <v>1.0261296660117878</v>
      </c>
    </row>
    <row r="456" spans="1:47" ht="13.5" x14ac:dyDescent="0.25">
      <c r="A456" s="649">
        <v>6250</v>
      </c>
      <c r="B456" s="30" t="s">
        <v>2876</v>
      </c>
      <c r="C456" s="30" t="s">
        <v>1576</v>
      </c>
      <c r="D456" s="649" t="s">
        <v>1573</v>
      </c>
      <c r="E456" s="723"/>
      <c r="F456" s="656">
        <f>+'17HPM_DATA_INPUT'!D268</f>
        <v>411</v>
      </c>
      <c r="G456" s="651">
        <f>+'17HPM_DATA_INPUT'!E268</f>
        <v>376</v>
      </c>
      <c r="H456" s="654">
        <f>+'17HPM_DATA_INPUT'!F268</f>
        <v>2307</v>
      </c>
      <c r="I456" s="690">
        <f>+'17HPM_DATA_INPUT'!G268</f>
        <v>2031</v>
      </c>
      <c r="J456" s="654">
        <f>+'17HPM_DATA_INPUT'!H268</f>
        <v>198468</v>
      </c>
      <c r="K456" s="651">
        <f>+'17HPM_DATA_INPUT'!I268</f>
        <v>160402</v>
      </c>
      <c r="L456" s="654">
        <f>+'17HPM_DATA_INPUT'!J268</f>
        <v>65098</v>
      </c>
      <c r="M456" s="651">
        <f>+'17HPM_DATA_INPUT'!K268</f>
        <v>53387</v>
      </c>
      <c r="N456" s="654">
        <f>+'17HPM_DATA_INPUT'!L268</f>
        <v>56113</v>
      </c>
      <c r="O456" s="673">
        <f>+'17HPM_DATA_INPUT'!M268</f>
        <v>55543</v>
      </c>
      <c r="P456" s="650">
        <f t="shared" si="593"/>
        <v>8985</v>
      </c>
      <c r="Q456" s="652">
        <f t="shared" si="594"/>
        <v>-2156</v>
      </c>
      <c r="R456" s="654">
        <f>+'17HPM_DATA_INPUT'!P268</f>
        <v>0</v>
      </c>
      <c r="S456" s="651">
        <f>+'17HPM_DATA_INPUT'!Q268</f>
        <v>0</v>
      </c>
      <c r="T456" s="654">
        <f>+'17HPM_DATA_INPUT'!R268</f>
        <v>8719</v>
      </c>
      <c r="U456" s="651">
        <f>+'17HPM_DATA_INPUT'!S268</f>
        <v>8024</v>
      </c>
      <c r="V456" s="650">
        <f t="shared" si="595"/>
        <v>266</v>
      </c>
      <c r="W456" s="653">
        <f t="shared" si="596"/>
        <v>-10180</v>
      </c>
      <c r="X456" s="4047"/>
      <c r="Y456" s="4044"/>
      <c r="Z456" s="4047"/>
      <c r="AA456" s="3183"/>
      <c r="AB456" s="3183"/>
      <c r="AC456" s="3183"/>
      <c r="AD456" s="70">
        <f t="shared" si="575"/>
        <v>0</v>
      </c>
      <c r="AE456" s="264">
        <f t="shared" si="576"/>
        <v>0</v>
      </c>
      <c r="AF456" s="70">
        <f t="shared" si="577"/>
        <v>0</v>
      </c>
      <c r="AG456" s="264">
        <f t="shared" si="578"/>
        <v>0</v>
      </c>
      <c r="AH456" s="70">
        <f t="shared" si="579"/>
        <v>0</v>
      </c>
      <c r="AI456" s="264">
        <f t="shared" si="580"/>
        <v>0</v>
      </c>
      <c r="AJ456" s="70">
        <f t="shared" si="581"/>
        <v>0</v>
      </c>
      <c r="AK456" s="264">
        <f t="shared" si="582"/>
        <v>0</v>
      </c>
      <c r="AL456" s="70">
        <f t="shared" si="583"/>
        <v>0</v>
      </c>
      <c r="AM456" s="264">
        <f t="shared" si="584"/>
        <v>0</v>
      </c>
      <c r="AN456" s="70">
        <f t="shared" si="585"/>
        <v>0</v>
      </c>
      <c r="AO456" s="264">
        <f t="shared" si="586"/>
        <v>0</v>
      </c>
      <c r="AP456" s="70">
        <f t="shared" si="587"/>
        <v>0</v>
      </c>
      <c r="AQ456" s="264">
        <f t="shared" si="588"/>
        <v>0</v>
      </c>
      <c r="AR456" s="70">
        <f t="shared" si="589"/>
        <v>0</v>
      </c>
      <c r="AS456" s="264">
        <f t="shared" si="590"/>
        <v>0</v>
      </c>
      <c r="AT456" s="70">
        <f t="shared" si="591"/>
        <v>0</v>
      </c>
      <c r="AU456" s="264">
        <f t="shared" si="592"/>
        <v>0</v>
      </c>
    </row>
    <row r="457" spans="1:47" ht="13.5" hidden="1" x14ac:dyDescent="0.25">
      <c r="A457" s="649">
        <v>6260</v>
      </c>
      <c r="B457" s="30" t="e">
        <v>#N/A</v>
      </c>
      <c r="C457" s="30" t="e">
        <v>#N/A</v>
      </c>
      <c r="D457" s="649" t="s">
        <v>1574</v>
      </c>
      <c r="E457" s="723"/>
      <c r="F457" s="656">
        <f>+'17HPM_DATA_INPUT'!D269</f>
        <v>0</v>
      </c>
      <c r="G457" s="651">
        <f>+'17HPM_DATA_INPUT'!E269</f>
        <v>0</v>
      </c>
      <c r="H457" s="654">
        <f>+'17HPM_DATA_INPUT'!F269</f>
        <v>0</v>
      </c>
      <c r="I457" s="690">
        <f>+'17HPM_DATA_INPUT'!G269</f>
        <v>0</v>
      </c>
      <c r="J457" s="654">
        <f>+'17HPM_DATA_INPUT'!H269</f>
        <v>0</v>
      </c>
      <c r="K457" s="651">
        <f>+'17HPM_DATA_INPUT'!I269</f>
        <v>0</v>
      </c>
      <c r="L457" s="654">
        <f>+'17HPM_DATA_INPUT'!J269</f>
        <v>0</v>
      </c>
      <c r="M457" s="651">
        <f>+'17HPM_DATA_INPUT'!K269</f>
        <v>0</v>
      </c>
      <c r="N457" s="654">
        <f>+'17HPM_DATA_INPUT'!L269</f>
        <v>0</v>
      </c>
      <c r="O457" s="673">
        <f>+'17HPM_DATA_INPUT'!M269</f>
        <v>0</v>
      </c>
      <c r="P457" s="650">
        <f t="shared" si="593"/>
        <v>0</v>
      </c>
      <c r="Q457" s="652">
        <f t="shared" si="594"/>
        <v>0</v>
      </c>
      <c r="R457" s="654">
        <f>+'17HPM_DATA_INPUT'!P269</f>
        <v>0</v>
      </c>
      <c r="S457" s="651">
        <f>+'17HPM_DATA_INPUT'!Q269</f>
        <v>0</v>
      </c>
      <c r="T457" s="654">
        <f>+'17HPM_DATA_INPUT'!R269</f>
        <v>0</v>
      </c>
      <c r="U457" s="651">
        <f>+'17HPM_DATA_INPUT'!S269</f>
        <v>0</v>
      </c>
      <c r="V457" s="650">
        <f t="shared" si="595"/>
        <v>0</v>
      </c>
      <c r="W457" s="653">
        <f t="shared" si="596"/>
        <v>0</v>
      </c>
      <c r="X457" s="4047"/>
      <c r="Y457" s="4044"/>
      <c r="Z457" s="4047"/>
      <c r="AA457" s="3183"/>
      <c r="AB457" s="3183"/>
      <c r="AC457" s="3183"/>
      <c r="AD457" s="70">
        <f t="shared" si="575"/>
        <v>-196</v>
      </c>
      <c r="AE457" s="264">
        <f t="shared" si="576"/>
        <v>-5.133577789418544E-2</v>
      </c>
      <c r="AF457" s="70">
        <f t="shared" si="577"/>
        <v>-653</v>
      </c>
      <c r="AG457" s="264">
        <f t="shared" si="578"/>
        <v>-3.4382898062342036E-2</v>
      </c>
      <c r="AH457" s="70">
        <f t="shared" si="579"/>
        <v>-9833</v>
      </c>
      <c r="AI457" s="264">
        <f t="shared" si="580"/>
        <v>-5.9673322996349693E-3</v>
      </c>
      <c r="AJ457" s="70">
        <f t="shared" si="581"/>
        <v>-23874</v>
      </c>
      <c r="AK457" s="264">
        <f t="shared" si="582"/>
        <v>-3.9219422764481406E-2</v>
      </c>
      <c r="AL457" s="70">
        <f t="shared" si="583"/>
        <v>13436</v>
      </c>
      <c r="AM457" s="264">
        <f t="shared" si="584"/>
        <v>2.7001227876617493E-2</v>
      </c>
      <c r="AN457" s="70">
        <f t="shared" si="585"/>
        <v>-37310</v>
      </c>
      <c r="AO457" s="264">
        <f t="shared" si="586"/>
        <v>-0.33575709580461116</v>
      </c>
      <c r="AP457" s="70">
        <f t="shared" si="587"/>
        <v>0</v>
      </c>
      <c r="AQ457" s="264">
        <f t="shared" si="588"/>
        <v>0</v>
      </c>
      <c r="AR457" s="70">
        <f t="shared" si="589"/>
        <v>-18565</v>
      </c>
      <c r="AS457" s="264">
        <f t="shared" si="590"/>
        <v>-0.16539859591604006</v>
      </c>
      <c r="AT457" s="70">
        <f t="shared" si="591"/>
        <v>-18745</v>
      </c>
      <c r="AU457" s="264">
        <f t="shared" si="592"/>
        <v>-16.677046263345197</v>
      </c>
    </row>
    <row r="458" spans="1:47" ht="13.5" x14ac:dyDescent="0.25">
      <c r="A458" s="649">
        <v>6300</v>
      </c>
      <c r="B458" s="30" t="s">
        <v>2878</v>
      </c>
      <c r="C458" s="30" t="s">
        <v>1576</v>
      </c>
      <c r="D458" s="649" t="s">
        <v>1575</v>
      </c>
      <c r="E458" s="723"/>
      <c r="F458" s="656">
        <f>+'17HPM_DATA_INPUT'!D270</f>
        <v>3622</v>
      </c>
      <c r="G458" s="651">
        <f>+'17HPM_DATA_INPUT'!E270</f>
        <v>3818</v>
      </c>
      <c r="H458" s="654">
        <f>+'17HPM_DATA_INPUT'!F270</f>
        <v>18339</v>
      </c>
      <c r="I458" s="690">
        <f>+'17HPM_DATA_INPUT'!G270</f>
        <v>18992</v>
      </c>
      <c r="J458" s="654">
        <f>+'17HPM_DATA_INPUT'!H270</f>
        <v>1637972</v>
      </c>
      <c r="K458" s="651">
        <f>+'17HPM_DATA_INPUT'!I270</f>
        <v>1647805</v>
      </c>
      <c r="L458" s="654">
        <f>+'17HPM_DATA_INPUT'!J270</f>
        <v>584855</v>
      </c>
      <c r="M458" s="651">
        <f>+'17HPM_DATA_INPUT'!K270</f>
        <v>608729</v>
      </c>
      <c r="N458" s="654">
        <f>+'17HPM_DATA_INPUT'!L270</f>
        <v>511043</v>
      </c>
      <c r="O458" s="673">
        <f>+'17HPM_DATA_INPUT'!M270</f>
        <v>497607</v>
      </c>
      <c r="P458" s="650">
        <f t="shared" si="593"/>
        <v>73812</v>
      </c>
      <c r="Q458" s="652">
        <f>+M458-O458</f>
        <v>111122</v>
      </c>
      <c r="R458" s="654">
        <f>+'17HPM_DATA_INPUT'!P270</f>
        <v>2</v>
      </c>
      <c r="S458" s="651">
        <f>+'17HPM_DATA_INPUT'!Q270</f>
        <v>2</v>
      </c>
      <c r="T458" s="654">
        <f>+'17HPM_DATA_INPUT'!R270</f>
        <v>93679</v>
      </c>
      <c r="U458" s="651">
        <f>+'17HPM_DATA_INPUT'!S270</f>
        <v>112244</v>
      </c>
      <c r="V458" s="650">
        <f t="shared" si="595"/>
        <v>-19869</v>
      </c>
      <c r="W458" s="653">
        <f t="shared" si="596"/>
        <v>-1124</v>
      </c>
      <c r="X458" s="4047"/>
      <c r="Y458" s="4044"/>
      <c r="Z458" s="4047"/>
      <c r="AA458" s="3183"/>
      <c r="AB458" s="3183"/>
      <c r="AC458" s="3183"/>
      <c r="AD458" s="261">
        <f t="shared" si="575"/>
        <v>-73</v>
      </c>
      <c r="AE458" s="262">
        <f t="shared" si="576"/>
        <v>-3.7084074168148335E-3</v>
      </c>
      <c r="AF458" s="18">
        <f t="shared" si="577"/>
        <v>2830</v>
      </c>
      <c r="AG458" s="262">
        <f t="shared" si="578"/>
        <v>1.7839919814918712E-2</v>
      </c>
      <c r="AH458" s="18">
        <f t="shared" si="579"/>
        <v>63211</v>
      </c>
      <c r="AI458" s="262">
        <f t="shared" si="580"/>
        <v>6.4425878796464942E-3</v>
      </c>
      <c r="AJ458" s="18">
        <f t="shared" si="581"/>
        <v>-27159</v>
      </c>
      <c r="AK458" s="262">
        <f t="shared" si="582"/>
        <v>-7.6035652963413912E-3</v>
      </c>
      <c r="AL458" s="18">
        <f t="shared" si="583"/>
        <v>4125</v>
      </c>
      <c r="AM458" s="262">
        <f t="shared" si="584"/>
        <v>1.4625387971655467E-3</v>
      </c>
      <c r="AN458" s="18">
        <f t="shared" si="585"/>
        <v>-31284</v>
      </c>
      <c r="AO458" s="262">
        <f t="shared" si="586"/>
        <v>-4.1632121835571481E-2</v>
      </c>
      <c r="AP458" s="18">
        <f t="shared" si="587"/>
        <v>3</v>
      </c>
      <c r="AQ458" s="262">
        <f t="shared" si="588"/>
        <v>0.33333333333333331</v>
      </c>
      <c r="AR458" s="18">
        <f t="shared" si="589"/>
        <v>-136660</v>
      </c>
      <c r="AS458" s="262">
        <f t="shared" si="590"/>
        <v>-0.22447658813983054</v>
      </c>
      <c r="AT458" s="18">
        <f t="shared" si="591"/>
        <v>105373</v>
      </c>
      <c r="AU458" s="263">
        <f t="shared" si="592"/>
        <v>0.73875459210858407</v>
      </c>
    </row>
    <row r="459" spans="1:47" ht="13.5" x14ac:dyDescent="0.25">
      <c r="A459" s="659">
        <v>90</v>
      </c>
      <c r="B459" s="30" t="e">
        <v>#N/A</v>
      </c>
      <c r="C459" s="30" t="e">
        <v>#N/A</v>
      </c>
      <c r="D459" s="659" t="s">
        <v>2608</v>
      </c>
      <c r="E459" s="723"/>
      <c r="F459" s="660">
        <f>+'17HPM_DATA_INPUT'!D271</f>
        <v>19612</v>
      </c>
      <c r="G459" s="664">
        <f>+'17HPM_DATA_INPUT'!E271</f>
        <v>19685</v>
      </c>
      <c r="H459" s="661">
        <f>+'17HPM_DATA_INPUT'!F271</f>
        <v>161463</v>
      </c>
      <c r="I459" s="665">
        <f>+'17HPM_DATA_INPUT'!G271</f>
        <v>158633</v>
      </c>
      <c r="J459" s="661">
        <f t="shared" ref="J459:O459" si="597">SUM(J450:J458)</f>
        <v>9874641</v>
      </c>
      <c r="K459" s="665">
        <f>SUM(K450:K458)</f>
        <v>9811430</v>
      </c>
      <c r="L459" s="661">
        <f t="shared" si="597"/>
        <v>3544718</v>
      </c>
      <c r="M459" s="665">
        <f t="shared" si="597"/>
        <v>3571877</v>
      </c>
      <c r="N459" s="661">
        <f t="shared" si="597"/>
        <v>2824563</v>
      </c>
      <c r="O459" s="665">
        <f t="shared" si="597"/>
        <v>2820438</v>
      </c>
      <c r="P459" s="661">
        <f>+L459-N459</f>
        <v>720155</v>
      </c>
      <c r="Q459" s="665">
        <f>+M459-O459</f>
        <v>751439</v>
      </c>
      <c r="R459" s="661">
        <f>SUM(R450:R458)</f>
        <v>12</v>
      </c>
      <c r="S459" s="665">
        <f>SUM(S450:S458)</f>
        <v>9</v>
      </c>
      <c r="T459" s="661">
        <f>SUM(T450:T458)</f>
        <v>472134</v>
      </c>
      <c r="U459" s="665">
        <f>SUM(U450:U458)</f>
        <v>608794</v>
      </c>
      <c r="V459" s="661">
        <f t="shared" si="595"/>
        <v>248009</v>
      </c>
      <c r="W459" s="663">
        <f t="shared" si="596"/>
        <v>142636</v>
      </c>
      <c r="X459" s="4047"/>
      <c r="Y459" s="4044"/>
      <c r="Z459" s="4047"/>
      <c r="AA459" s="3183"/>
      <c r="AB459" s="3183"/>
      <c r="AC459" s="3183"/>
      <c r="AD459" s="70">
        <f t="shared" si="575"/>
        <v>-4</v>
      </c>
      <c r="AE459" s="264">
        <f t="shared" si="576"/>
        <v>-6.5573770491803282E-2</v>
      </c>
      <c r="AF459" s="70">
        <f t="shared" si="577"/>
        <v>-15</v>
      </c>
      <c r="AG459" s="264">
        <f t="shared" si="578"/>
        <v>-0.1875</v>
      </c>
      <c r="AH459" s="70">
        <f t="shared" si="579"/>
        <v>-1087</v>
      </c>
      <c r="AI459" s="264">
        <f t="shared" si="580"/>
        <v>-8.4809237731138326E-2</v>
      </c>
      <c r="AJ459" s="70">
        <f t="shared" si="581"/>
        <v>769</v>
      </c>
      <c r="AK459" s="264">
        <f t="shared" si="582"/>
        <v>0.1895956607495069</v>
      </c>
      <c r="AL459" s="70">
        <f t="shared" si="583"/>
        <v>-149</v>
      </c>
      <c r="AM459" s="264">
        <f t="shared" si="584"/>
        <v>-4.4161232957913459E-2</v>
      </c>
      <c r="AN459" s="70">
        <f t="shared" si="585"/>
        <v>918</v>
      </c>
      <c r="AO459" s="264">
        <f t="shared" si="586"/>
        <v>1.346041055718475</v>
      </c>
      <c r="AP459" s="70">
        <f t="shared" si="587"/>
        <v>0</v>
      </c>
      <c r="AQ459" s="264">
        <f t="shared" si="588"/>
        <v>0</v>
      </c>
      <c r="AR459" s="70">
        <f t="shared" si="589"/>
        <v>-161</v>
      </c>
      <c r="AS459" s="264">
        <f t="shared" si="590"/>
        <v>-0.14596554850407978</v>
      </c>
      <c r="AT459" s="70">
        <f t="shared" si="591"/>
        <v>1079</v>
      </c>
      <c r="AU459" s="264">
        <f t="shared" si="592"/>
        <v>2.5629453681710213</v>
      </c>
    </row>
    <row r="460" spans="1:47" ht="13.5" x14ac:dyDescent="0.25">
      <c r="A460" s="649">
        <v>5040</v>
      </c>
      <c r="B460" s="30" t="s">
        <v>2866</v>
      </c>
      <c r="C460" s="30" t="s">
        <v>1576</v>
      </c>
      <c r="D460" s="649" t="s">
        <v>1567</v>
      </c>
      <c r="E460" s="723"/>
      <c r="F460" s="656">
        <f>+'17HPM_DATA_INPUT'!D272</f>
        <v>57</v>
      </c>
      <c r="G460" s="651">
        <f>+'17HPM_DATA_INPUT'!E272</f>
        <v>61</v>
      </c>
      <c r="H460" s="654">
        <f>+'17HPM_DATA_INPUT'!F272</f>
        <v>65</v>
      </c>
      <c r="I460" s="690">
        <f>+'17HPM_DATA_INPUT'!G272</f>
        <v>80</v>
      </c>
      <c r="J460" s="654">
        <f>+'17HPM_DATA_INPUT'!H272</f>
        <v>11730</v>
      </c>
      <c r="K460" s="651">
        <f>+'17HPM_DATA_INPUT'!I272</f>
        <v>12817</v>
      </c>
      <c r="L460" s="654">
        <f>+'17HPM_DATA_INPUT'!J272</f>
        <v>4825</v>
      </c>
      <c r="M460" s="651">
        <f>+'17HPM_DATA_INPUT'!K272</f>
        <v>4056</v>
      </c>
      <c r="N460" s="654">
        <f>+'17HPM_DATA_INPUT'!L272</f>
        <v>3225</v>
      </c>
      <c r="O460" s="673">
        <f>+'17HPM_DATA_INPUT'!M272</f>
        <v>3374</v>
      </c>
      <c r="P460" s="650">
        <f t="shared" si="593"/>
        <v>1600</v>
      </c>
      <c r="Q460" s="652">
        <f t="shared" si="594"/>
        <v>682</v>
      </c>
      <c r="R460" s="654">
        <f>+'17HPM_DATA_INPUT'!P272</f>
        <v>0</v>
      </c>
      <c r="S460" s="651">
        <f>+'17HPM_DATA_INPUT'!Q272</f>
        <v>0</v>
      </c>
      <c r="T460" s="654">
        <f>+'17HPM_DATA_INPUT'!R272</f>
        <v>942</v>
      </c>
      <c r="U460" s="651">
        <f>+'17HPM_DATA_INPUT'!S272</f>
        <v>1103</v>
      </c>
      <c r="V460" s="650">
        <f t="shared" si="595"/>
        <v>658</v>
      </c>
      <c r="W460" s="653">
        <f t="shared" si="596"/>
        <v>-421</v>
      </c>
      <c r="X460" s="4047"/>
      <c r="Y460" s="4044"/>
      <c r="Z460" s="4047"/>
      <c r="AA460" s="3183"/>
      <c r="AB460" s="3183"/>
      <c r="AC460" s="3183"/>
      <c r="AD460" s="70">
        <f t="shared" si="575"/>
        <v>0</v>
      </c>
      <c r="AE460" s="264">
        <f t="shared" si="576"/>
        <v>0</v>
      </c>
      <c r="AF460" s="70">
        <f t="shared" si="577"/>
        <v>0</v>
      </c>
      <c r="AG460" s="264">
        <f t="shared" si="578"/>
        <v>0</v>
      </c>
      <c r="AH460" s="70">
        <f t="shared" si="579"/>
        <v>0</v>
      </c>
      <c r="AI460" s="264">
        <f t="shared" si="580"/>
        <v>0</v>
      </c>
      <c r="AJ460" s="70">
        <f t="shared" si="581"/>
        <v>0</v>
      </c>
      <c r="AK460" s="264">
        <f t="shared" si="582"/>
        <v>0</v>
      </c>
      <c r="AL460" s="70">
        <f t="shared" si="583"/>
        <v>0</v>
      </c>
      <c r="AM460" s="264">
        <f t="shared" si="584"/>
        <v>0</v>
      </c>
      <c r="AN460" s="70">
        <f t="shared" si="585"/>
        <v>0</v>
      </c>
      <c r="AO460" s="264">
        <f t="shared" si="586"/>
        <v>0</v>
      </c>
      <c r="AP460" s="70">
        <f t="shared" si="587"/>
        <v>0</v>
      </c>
      <c r="AQ460" s="264">
        <f t="shared" si="588"/>
        <v>0</v>
      </c>
      <c r="AR460" s="70">
        <f t="shared" si="589"/>
        <v>0</v>
      </c>
      <c r="AS460" s="264">
        <f t="shared" si="590"/>
        <v>0</v>
      </c>
      <c r="AT460" s="70">
        <f t="shared" si="591"/>
        <v>0</v>
      </c>
      <c r="AU460" s="264">
        <f t="shared" si="592"/>
        <v>0</v>
      </c>
    </row>
    <row r="461" spans="1:47" ht="13.5" hidden="1" x14ac:dyDescent="0.25">
      <c r="A461" s="649">
        <v>5060</v>
      </c>
      <c r="B461" s="30" t="s">
        <v>2867</v>
      </c>
      <c r="C461" s="30" t="s">
        <v>1576</v>
      </c>
      <c r="D461" s="649" t="s">
        <v>1568</v>
      </c>
      <c r="E461" s="723"/>
      <c r="F461" s="656"/>
      <c r="G461" s="651"/>
      <c r="H461" s="654"/>
      <c r="I461" s="690"/>
      <c r="J461" s="654"/>
      <c r="K461" s="651"/>
      <c r="L461" s="654"/>
      <c r="M461" s="651"/>
      <c r="N461" s="654"/>
      <c r="O461" s="673"/>
      <c r="P461" s="650"/>
      <c r="Q461" s="652"/>
      <c r="R461" s="654"/>
      <c r="S461" s="651"/>
      <c r="T461" s="654"/>
      <c r="U461" s="651"/>
      <c r="V461" s="650"/>
      <c r="W461" s="653"/>
      <c r="X461" s="4047"/>
      <c r="Y461" s="4044"/>
      <c r="Z461" s="4047"/>
      <c r="AA461" s="3183"/>
      <c r="AB461" s="3183"/>
      <c r="AC461" s="3183"/>
      <c r="AD461" s="70">
        <f t="shared" si="575"/>
        <v>-3</v>
      </c>
      <c r="AE461" s="264">
        <f t="shared" si="576"/>
        <v>-0.25</v>
      </c>
      <c r="AF461" s="70">
        <f t="shared" si="577"/>
        <v>-3</v>
      </c>
      <c r="AG461" s="264">
        <f t="shared" si="578"/>
        <v>-0.27272727272727271</v>
      </c>
      <c r="AH461" s="70">
        <f t="shared" si="579"/>
        <v>59</v>
      </c>
      <c r="AI461" s="264">
        <f t="shared" si="580"/>
        <v>3.1584582441113493E-2</v>
      </c>
      <c r="AJ461" s="70">
        <f t="shared" si="581"/>
        <v>394</v>
      </c>
      <c r="AK461" s="264">
        <f t="shared" si="582"/>
        <v>0.80081300813008127</v>
      </c>
      <c r="AL461" s="70">
        <f t="shared" si="583"/>
        <v>-1</v>
      </c>
      <c r="AM461" s="264">
        <f t="shared" si="584"/>
        <v>-1.3679890560875513E-3</v>
      </c>
      <c r="AN461" s="70">
        <f t="shared" si="585"/>
        <v>395</v>
      </c>
      <c r="AO461" s="264">
        <f t="shared" si="586"/>
        <v>1.6527196652719665</v>
      </c>
      <c r="AP461" s="70">
        <f t="shared" si="587"/>
        <v>0</v>
      </c>
      <c r="AQ461" s="264">
        <f t="shared" si="588"/>
        <v>0</v>
      </c>
      <c r="AR461" s="70">
        <f t="shared" si="589"/>
        <v>4</v>
      </c>
      <c r="AS461" s="264">
        <f t="shared" si="590"/>
        <v>2.8985507246376812E-2</v>
      </c>
      <c r="AT461" s="70">
        <f t="shared" si="591"/>
        <v>391</v>
      </c>
      <c r="AU461" s="264">
        <f t="shared" si="592"/>
        <v>1.0371352785145889</v>
      </c>
    </row>
    <row r="462" spans="1:47" ht="13.5" x14ac:dyDescent="0.25">
      <c r="A462" s="649">
        <v>5080</v>
      </c>
      <c r="B462" s="30" t="s">
        <v>2868</v>
      </c>
      <c r="C462" s="30" t="s">
        <v>1576</v>
      </c>
      <c r="D462" s="649" t="s">
        <v>1569</v>
      </c>
      <c r="E462" s="723"/>
      <c r="F462" s="656">
        <f>+'17HPM_DATA_INPUT'!D273</f>
        <v>9</v>
      </c>
      <c r="G462" s="651">
        <f>+'17HPM_DATA_INPUT'!E273</f>
        <v>12</v>
      </c>
      <c r="H462" s="654">
        <f>+'17HPM_DATA_INPUT'!F273</f>
        <v>8</v>
      </c>
      <c r="I462" s="690">
        <f>+'17HPM_DATA_INPUT'!G273</f>
        <v>11</v>
      </c>
      <c r="J462" s="654">
        <f>+'17HPM_DATA_INPUT'!H273</f>
        <v>1927</v>
      </c>
      <c r="K462" s="651">
        <f>+'17HPM_DATA_INPUT'!I273</f>
        <v>1868</v>
      </c>
      <c r="L462" s="654">
        <f>+'17HPM_DATA_INPUT'!J273</f>
        <v>886</v>
      </c>
      <c r="M462" s="651">
        <f>+'17HPM_DATA_INPUT'!K273</f>
        <v>492</v>
      </c>
      <c r="N462" s="654">
        <f>+'17HPM_DATA_INPUT'!L273</f>
        <v>730</v>
      </c>
      <c r="O462" s="673">
        <f>+'17HPM_DATA_INPUT'!M273</f>
        <v>731</v>
      </c>
      <c r="P462" s="650">
        <f t="shared" si="593"/>
        <v>156</v>
      </c>
      <c r="Q462" s="652">
        <f t="shared" si="594"/>
        <v>-239</v>
      </c>
      <c r="R462" s="654">
        <f>+'17HPM_DATA_INPUT'!P273</f>
        <v>0</v>
      </c>
      <c r="S462" s="651">
        <f>+'17HPM_DATA_INPUT'!Q273</f>
        <v>0</v>
      </c>
      <c r="T462" s="654">
        <f>+'17HPM_DATA_INPUT'!R273</f>
        <v>142</v>
      </c>
      <c r="U462" s="651">
        <f>+'17HPM_DATA_INPUT'!S273</f>
        <v>138</v>
      </c>
      <c r="V462" s="650">
        <f t="shared" si="595"/>
        <v>14</v>
      </c>
      <c r="W462" s="653">
        <f t="shared" si="596"/>
        <v>-377</v>
      </c>
      <c r="X462" s="4047"/>
      <c r="Y462" s="4044"/>
      <c r="Z462" s="4047"/>
      <c r="AA462" s="3183"/>
      <c r="AB462" s="3183"/>
      <c r="AC462" s="3183"/>
      <c r="AD462" s="70">
        <f t="shared" si="575"/>
        <v>0</v>
      </c>
      <c r="AE462" s="264">
        <f t="shared" si="576"/>
        <v>0</v>
      </c>
      <c r="AF462" s="70">
        <f t="shared" si="577"/>
        <v>0</v>
      </c>
      <c r="AG462" s="264">
        <f t="shared" si="578"/>
        <v>0</v>
      </c>
      <c r="AH462" s="70">
        <f t="shared" si="579"/>
        <v>0</v>
      </c>
      <c r="AI462" s="264">
        <f t="shared" si="580"/>
        <v>0</v>
      </c>
      <c r="AJ462" s="70">
        <f t="shared" si="581"/>
        <v>0</v>
      </c>
      <c r="AK462" s="264">
        <f t="shared" si="582"/>
        <v>0</v>
      </c>
      <c r="AL462" s="70">
        <f t="shared" si="583"/>
        <v>0</v>
      </c>
      <c r="AM462" s="264">
        <f t="shared" si="584"/>
        <v>0</v>
      </c>
      <c r="AN462" s="70">
        <f t="shared" si="585"/>
        <v>0</v>
      </c>
      <c r="AO462" s="264">
        <f t="shared" si="586"/>
        <v>0</v>
      </c>
      <c r="AP462" s="70">
        <f t="shared" si="587"/>
        <v>0</v>
      </c>
      <c r="AQ462" s="264">
        <f t="shared" si="588"/>
        <v>0</v>
      </c>
      <c r="AR462" s="70">
        <f t="shared" si="589"/>
        <v>0</v>
      </c>
      <c r="AS462" s="264">
        <f t="shared" si="590"/>
        <v>0</v>
      </c>
      <c r="AT462" s="70">
        <f t="shared" si="591"/>
        <v>0</v>
      </c>
      <c r="AU462" s="264">
        <f t="shared" si="592"/>
        <v>0</v>
      </c>
    </row>
    <row r="463" spans="1:47" ht="13.5" hidden="1" x14ac:dyDescent="0.25">
      <c r="A463" s="649">
        <v>5100</v>
      </c>
      <c r="B463" s="30" t="s">
        <v>2869</v>
      </c>
      <c r="C463" s="30" t="s">
        <v>1576</v>
      </c>
      <c r="D463" s="649" t="s">
        <v>1570</v>
      </c>
      <c r="E463" s="723"/>
      <c r="F463" s="656"/>
      <c r="G463" s="651"/>
      <c r="H463" s="654"/>
      <c r="I463" s="690"/>
      <c r="J463" s="654"/>
      <c r="K463" s="651"/>
      <c r="L463" s="654"/>
      <c r="M463" s="651"/>
      <c r="N463" s="654"/>
      <c r="O463" s="673"/>
      <c r="P463" s="650"/>
      <c r="Q463" s="652"/>
      <c r="R463" s="654"/>
      <c r="S463" s="651"/>
      <c r="T463" s="654"/>
      <c r="U463" s="651"/>
      <c r="V463" s="650"/>
      <c r="W463" s="653"/>
      <c r="X463" s="4047"/>
      <c r="Y463" s="4044"/>
      <c r="Z463" s="4047"/>
      <c r="AA463" s="3183"/>
      <c r="AB463" s="3183"/>
      <c r="AC463" s="3183"/>
      <c r="AD463" s="70">
        <f t="shared" si="575"/>
        <v>0</v>
      </c>
      <c r="AE463" s="264">
        <f t="shared" si="576"/>
        <v>0</v>
      </c>
      <c r="AF463" s="70">
        <f t="shared" si="577"/>
        <v>0</v>
      </c>
      <c r="AG463" s="264">
        <f t="shared" si="578"/>
        <v>0</v>
      </c>
      <c r="AH463" s="70">
        <f t="shared" si="579"/>
        <v>0</v>
      </c>
      <c r="AI463" s="264">
        <f t="shared" si="580"/>
        <v>0</v>
      </c>
      <c r="AJ463" s="70">
        <f t="shared" si="581"/>
        <v>0</v>
      </c>
      <c r="AK463" s="264">
        <f t="shared" si="582"/>
        <v>0</v>
      </c>
      <c r="AL463" s="70">
        <f t="shared" si="583"/>
        <v>0</v>
      </c>
      <c r="AM463" s="264">
        <f t="shared" si="584"/>
        <v>0</v>
      </c>
      <c r="AN463" s="70">
        <f t="shared" si="585"/>
        <v>0</v>
      </c>
      <c r="AO463" s="264">
        <f t="shared" si="586"/>
        <v>0</v>
      </c>
      <c r="AP463" s="70">
        <f t="shared" si="587"/>
        <v>0</v>
      </c>
      <c r="AQ463" s="264">
        <f t="shared" si="588"/>
        <v>0</v>
      </c>
      <c r="AR463" s="70">
        <f t="shared" si="589"/>
        <v>0</v>
      </c>
      <c r="AS463" s="264">
        <f t="shared" si="590"/>
        <v>0</v>
      </c>
      <c r="AT463" s="70">
        <f t="shared" si="591"/>
        <v>0</v>
      </c>
      <c r="AU463" s="264">
        <f t="shared" si="592"/>
        <v>0</v>
      </c>
    </row>
    <row r="464" spans="1:47" ht="13.5" hidden="1" x14ac:dyDescent="0.25">
      <c r="A464" s="649">
        <v>5110</v>
      </c>
      <c r="B464" s="30" t="s">
        <v>2870</v>
      </c>
      <c r="C464" s="30" t="s">
        <v>1576</v>
      </c>
      <c r="D464" s="649" t="s">
        <v>1571</v>
      </c>
      <c r="E464" s="723"/>
      <c r="F464" s="656"/>
      <c r="G464" s="651"/>
      <c r="H464" s="654"/>
      <c r="I464" s="690"/>
      <c r="J464" s="654"/>
      <c r="K464" s="651"/>
      <c r="L464" s="654"/>
      <c r="M464" s="651"/>
      <c r="N464" s="654"/>
      <c r="O464" s="673"/>
      <c r="P464" s="650"/>
      <c r="Q464" s="652"/>
      <c r="R464" s="654"/>
      <c r="S464" s="651"/>
      <c r="T464" s="654"/>
      <c r="U464" s="651"/>
      <c r="V464" s="650"/>
      <c r="W464" s="653"/>
      <c r="X464" s="4047"/>
      <c r="Y464" s="4044"/>
      <c r="Z464" s="4047"/>
      <c r="AA464" s="3183"/>
      <c r="AB464" s="3183"/>
      <c r="AC464" s="3183"/>
      <c r="AD464" s="70">
        <f t="shared" si="575"/>
        <v>-39</v>
      </c>
      <c r="AE464" s="264">
        <f t="shared" si="576"/>
        <v>-0.1015625</v>
      </c>
      <c r="AF464" s="70">
        <f t="shared" si="577"/>
        <v>-136</v>
      </c>
      <c r="AG464" s="264">
        <f t="shared" si="578"/>
        <v>-0.14782608695652175</v>
      </c>
      <c r="AH464" s="70">
        <f t="shared" si="579"/>
        <v>-13878</v>
      </c>
      <c r="AI464" s="264">
        <f t="shared" si="580"/>
        <v>-0.1442109857223019</v>
      </c>
      <c r="AJ464" s="70">
        <f t="shared" si="581"/>
        <v>-3987</v>
      </c>
      <c r="AK464" s="264">
        <f t="shared" si="582"/>
        <v>-0.10711695010880955</v>
      </c>
      <c r="AL464" s="70">
        <f t="shared" si="583"/>
        <v>-3455</v>
      </c>
      <c r="AM464" s="264">
        <f t="shared" si="584"/>
        <v>-0.13065839730741596</v>
      </c>
      <c r="AN464" s="70">
        <f t="shared" si="585"/>
        <v>-532</v>
      </c>
      <c r="AO464" s="264">
        <f t="shared" si="586"/>
        <v>-4.9359807014288368E-2</v>
      </c>
      <c r="AP464" s="70">
        <f t="shared" si="587"/>
        <v>0</v>
      </c>
      <c r="AQ464" s="264">
        <f t="shared" si="588"/>
        <v>0</v>
      </c>
      <c r="AR464" s="70">
        <f t="shared" si="589"/>
        <v>-2762</v>
      </c>
      <c r="AS464" s="264">
        <f t="shared" si="590"/>
        <v>-0.41540081215220331</v>
      </c>
      <c r="AT464" s="70">
        <f t="shared" si="591"/>
        <v>2230</v>
      </c>
      <c r="AU464" s="264">
        <f t="shared" si="592"/>
        <v>0.54008234439331559</v>
      </c>
    </row>
    <row r="465" spans="1:47" ht="13.5" x14ac:dyDescent="0.25">
      <c r="A465" s="649">
        <v>6240</v>
      </c>
      <c r="B465" s="30" t="s">
        <v>2866</v>
      </c>
      <c r="C465" s="30" t="s">
        <v>1576</v>
      </c>
      <c r="D465" s="649" t="s">
        <v>1572</v>
      </c>
      <c r="E465" s="723"/>
      <c r="F465" s="656">
        <f>+'17HPM_DATA_INPUT'!D274</f>
        <v>345</v>
      </c>
      <c r="G465" s="651">
        <f>+'17HPM_DATA_INPUT'!E274</f>
        <v>384</v>
      </c>
      <c r="H465" s="654">
        <f>+'17HPM_DATA_INPUT'!F274</f>
        <v>784</v>
      </c>
      <c r="I465" s="690">
        <f>+'17HPM_DATA_INPUT'!G274</f>
        <v>920</v>
      </c>
      <c r="J465" s="654">
        <f>+'17HPM_DATA_INPUT'!H274</f>
        <v>82356</v>
      </c>
      <c r="K465" s="651">
        <f>+'17HPM_DATA_INPUT'!I274</f>
        <v>96234</v>
      </c>
      <c r="L465" s="654">
        <f>+'17HPM_DATA_INPUT'!J274</f>
        <v>33234</v>
      </c>
      <c r="M465" s="651">
        <f>+'17HPM_DATA_INPUT'!K274</f>
        <v>37221</v>
      </c>
      <c r="N465" s="654">
        <f>+'17HPM_DATA_INPUT'!L274</f>
        <v>22988</v>
      </c>
      <c r="O465" s="673">
        <f>+'17HPM_DATA_INPUT'!M274</f>
        <v>26443</v>
      </c>
      <c r="P465" s="650">
        <f t="shared" si="593"/>
        <v>10246</v>
      </c>
      <c r="Q465" s="652">
        <f t="shared" si="594"/>
        <v>10778</v>
      </c>
      <c r="R465" s="654">
        <f>+'17HPM_DATA_INPUT'!P274</f>
        <v>0</v>
      </c>
      <c r="S465" s="651">
        <f>+'17HPM_DATA_INPUT'!Q274</f>
        <v>0</v>
      </c>
      <c r="T465" s="654">
        <f>+'17HPM_DATA_INPUT'!R274</f>
        <v>3887</v>
      </c>
      <c r="U465" s="651">
        <f>+'17HPM_DATA_INPUT'!S274</f>
        <v>6649</v>
      </c>
      <c r="V465" s="650">
        <f t="shared" si="595"/>
        <v>6359</v>
      </c>
      <c r="W465" s="653">
        <f t="shared" si="596"/>
        <v>4129</v>
      </c>
      <c r="X465" s="4047"/>
      <c r="Y465" s="4044"/>
      <c r="Z465" s="4047"/>
      <c r="AA465" s="3183"/>
      <c r="AB465" s="3183"/>
      <c r="AC465" s="3183"/>
      <c r="AD465" s="70">
        <f t="shared" si="575"/>
        <v>0</v>
      </c>
      <c r="AE465" s="264">
        <f t="shared" si="576"/>
        <v>0</v>
      </c>
      <c r="AF465" s="70">
        <f t="shared" si="577"/>
        <v>0</v>
      </c>
      <c r="AG465" s="264">
        <f t="shared" si="578"/>
        <v>0</v>
      </c>
      <c r="AH465" s="70">
        <f t="shared" si="579"/>
        <v>0</v>
      </c>
      <c r="AI465" s="264">
        <f t="shared" si="580"/>
        <v>0</v>
      </c>
      <c r="AJ465" s="70">
        <f t="shared" si="581"/>
        <v>0</v>
      </c>
      <c r="AK465" s="264">
        <f t="shared" si="582"/>
        <v>0</v>
      </c>
      <c r="AL465" s="70">
        <f t="shared" si="583"/>
        <v>0</v>
      </c>
      <c r="AM465" s="264">
        <f t="shared" si="584"/>
        <v>0</v>
      </c>
      <c r="AN465" s="70">
        <f t="shared" si="585"/>
        <v>0</v>
      </c>
      <c r="AO465" s="264">
        <f t="shared" si="586"/>
        <v>0</v>
      </c>
      <c r="AP465" s="70">
        <f t="shared" si="587"/>
        <v>0</v>
      </c>
      <c r="AQ465" s="264">
        <f t="shared" si="588"/>
        <v>0</v>
      </c>
      <c r="AR465" s="70">
        <f t="shared" si="589"/>
        <v>0</v>
      </c>
      <c r="AS465" s="264">
        <f t="shared" si="590"/>
        <v>0</v>
      </c>
      <c r="AT465" s="70">
        <f t="shared" si="591"/>
        <v>0</v>
      </c>
      <c r="AU465" s="264">
        <f t="shared" si="592"/>
        <v>0</v>
      </c>
    </row>
    <row r="466" spans="1:47" ht="13.5" hidden="1" x14ac:dyDescent="0.25">
      <c r="A466" s="649">
        <v>6250</v>
      </c>
      <c r="B466" s="30" t="s">
        <v>2876</v>
      </c>
      <c r="C466" s="30" t="s">
        <v>1576</v>
      </c>
      <c r="D466" s="649" t="s">
        <v>1573</v>
      </c>
      <c r="E466" s="723"/>
      <c r="F466" s="656"/>
      <c r="G466" s="651"/>
      <c r="H466" s="654"/>
      <c r="I466" s="690"/>
      <c r="J466" s="654"/>
      <c r="K466" s="651"/>
      <c r="L466" s="654"/>
      <c r="M466" s="651"/>
      <c r="N466" s="654"/>
      <c r="O466" s="673"/>
      <c r="P466" s="650"/>
      <c r="Q466" s="652"/>
      <c r="R466" s="654"/>
      <c r="S466" s="651"/>
      <c r="T466" s="654"/>
      <c r="U466" s="651"/>
      <c r="V466" s="650"/>
      <c r="W466" s="653"/>
      <c r="X466" s="4047"/>
      <c r="Y466" s="4044"/>
      <c r="Z466" s="4047"/>
      <c r="AA466" s="3183"/>
      <c r="AB466" s="3183"/>
      <c r="AC466" s="3183"/>
      <c r="AD466" s="70">
        <f t="shared" si="575"/>
        <v>-9</v>
      </c>
      <c r="AE466" s="264">
        <f t="shared" si="576"/>
        <v>-0.40909090909090912</v>
      </c>
      <c r="AF466" s="70">
        <f t="shared" si="577"/>
        <v>-41</v>
      </c>
      <c r="AG466" s="264">
        <f t="shared" si="578"/>
        <v>-0.4823529411764706</v>
      </c>
      <c r="AH466" s="70">
        <f t="shared" si="579"/>
        <v>-1573</v>
      </c>
      <c r="AI466" s="264">
        <f t="shared" si="580"/>
        <v>-0.3295621202597947</v>
      </c>
      <c r="AJ466" s="70">
        <f t="shared" si="581"/>
        <v>3</v>
      </c>
      <c r="AK466" s="264">
        <f t="shared" si="582"/>
        <v>2.3771790808240888E-3</v>
      </c>
      <c r="AL466" s="70">
        <f t="shared" si="583"/>
        <v>-443</v>
      </c>
      <c r="AM466" s="264">
        <f t="shared" si="584"/>
        <v>-0.30742539902845245</v>
      </c>
      <c r="AN466" s="70">
        <f t="shared" si="585"/>
        <v>446</v>
      </c>
      <c r="AO466" s="264">
        <f t="shared" si="586"/>
        <v>2.4916201117318435</v>
      </c>
      <c r="AP466" s="70">
        <f t="shared" si="587"/>
        <v>0</v>
      </c>
      <c r="AQ466" s="264">
        <f t="shared" si="588"/>
        <v>0</v>
      </c>
      <c r="AR466" s="70">
        <f t="shared" si="589"/>
        <v>-142</v>
      </c>
      <c r="AS466" s="264">
        <f t="shared" si="590"/>
        <v>-0.43692307692307691</v>
      </c>
      <c r="AT466" s="70">
        <f t="shared" si="591"/>
        <v>588</v>
      </c>
      <c r="AU466" s="264">
        <f t="shared" si="592"/>
        <v>1.1666666666666667</v>
      </c>
    </row>
    <row r="467" spans="1:47" ht="13.5" x14ac:dyDescent="0.25">
      <c r="A467" s="649">
        <v>6300</v>
      </c>
      <c r="B467" s="30" t="s">
        <v>2878</v>
      </c>
      <c r="C467" s="30" t="s">
        <v>1576</v>
      </c>
      <c r="D467" s="649" t="s">
        <v>1575</v>
      </c>
      <c r="E467" s="723"/>
      <c r="F467" s="656">
        <f>+'17HPM_DATA_INPUT'!D275</f>
        <v>13</v>
      </c>
      <c r="G467" s="651">
        <f>+'17HPM_DATA_INPUT'!E275</f>
        <v>22</v>
      </c>
      <c r="H467" s="654">
        <f>+'17HPM_DATA_INPUT'!F275</f>
        <v>44</v>
      </c>
      <c r="I467" s="690">
        <f>+'17HPM_DATA_INPUT'!G275</f>
        <v>85</v>
      </c>
      <c r="J467" s="654">
        <f>+'17HPM_DATA_INPUT'!H275</f>
        <v>3200</v>
      </c>
      <c r="K467" s="651">
        <f>+'17HPM_DATA_INPUT'!I275</f>
        <v>4773</v>
      </c>
      <c r="L467" s="654">
        <f>+'17HPM_DATA_INPUT'!J275</f>
        <v>1265</v>
      </c>
      <c r="M467" s="651">
        <f>+'17HPM_DATA_INPUT'!K275</f>
        <v>1262</v>
      </c>
      <c r="N467" s="654">
        <f>+'17HPM_DATA_INPUT'!L275</f>
        <v>998</v>
      </c>
      <c r="O467" s="673">
        <f>+'17HPM_DATA_INPUT'!M275</f>
        <v>1441</v>
      </c>
      <c r="P467" s="650">
        <f t="shared" si="593"/>
        <v>267</v>
      </c>
      <c r="Q467" s="652">
        <f t="shared" si="594"/>
        <v>-179</v>
      </c>
      <c r="R467" s="654">
        <f>+'17HPM_DATA_INPUT'!P275</f>
        <v>0</v>
      </c>
      <c r="S467" s="651">
        <f>+'17HPM_DATA_INPUT'!Q275</f>
        <v>0</v>
      </c>
      <c r="T467" s="654">
        <f>+'17HPM_DATA_INPUT'!R275</f>
        <v>183</v>
      </c>
      <c r="U467" s="651">
        <f>+'17HPM_DATA_INPUT'!S275</f>
        <v>325</v>
      </c>
      <c r="V467" s="650">
        <f t="shared" si="595"/>
        <v>84</v>
      </c>
      <c r="W467" s="653">
        <f t="shared" si="596"/>
        <v>-504</v>
      </c>
      <c r="X467" s="4047"/>
      <c r="Y467" s="4044"/>
      <c r="Z467" s="4047"/>
      <c r="AA467" s="3183"/>
      <c r="AB467" s="3183"/>
      <c r="AC467" s="3183"/>
      <c r="AD467" s="261">
        <f t="shared" si="575"/>
        <v>-36</v>
      </c>
      <c r="AE467" s="262">
        <f t="shared" si="576"/>
        <v>-8.5308056872037921E-2</v>
      </c>
      <c r="AF467" s="18">
        <f t="shared" si="577"/>
        <v>-195</v>
      </c>
      <c r="AG467" s="262">
        <f t="shared" si="578"/>
        <v>-0.17791970802919707</v>
      </c>
      <c r="AH467" s="18">
        <f t="shared" si="579"/>
        <v>-16479</v>
      </c>
      <c r="AI467" s="262">
        <f t="shared" si="580"/>
        <v>-0.14243854371953116</v>
      </c>
      <c r="AJ467" s="18">
        <f t="shared" si="581"/>
        <v>-2821</v>
      </c>
      <c r="AK467" s="262">
        <f t="shared" si="582"/>
        <v>-6.5557388859194529E-2</v>
      </c>
      <c r="AL467" s="18">
        <f t="shared" si="583"/>
        <v>-4048</v>
      </c>
      <c r="AM467" s="262">
        <f t="shared" si="584"/>
        <v>-0.12654349932789397</v>
      </c>
      <c r="AN467" s="18">
        <f t="shared" si="585"/>
        <v>1227</v>
      </c>
      <c r="AO467" s="262">
        <f t="shared" si="586"/>
        <v>0.11112117370041659</v>
      </c>
      <c r="AP467" s="18">
        <f t="shared" si="587"/>
        <v>0</v>
      </c>
      <c r="AQ467" s="262">
        <f t="shared" si="588"/>
        <v>0</v>
      </c>
      <c r="AR467" s="18">
        <f t="shared" si="589"/>
        <v>-3061</v>
      </c>
      <c r="AS467" s="262">
        <f t="shared" si="590"/>
        <v>-0.37261107729762627</v>
      </c>
      <c r="AT467" s="18">
        <f t="shared" si="591"/>
        <v>4288</v>
      </c>
      <c r="AU467" s="263">
        <f t="shared" si="592"/>
        <v>1.516802263883976</v>
      </c>
    </row>
    <row r="468" spans="1:47" ht="13.5" x14ac:dyDescent="0.25">
      <c r="A468" s="659">
        <v>90</v>
      </c>
      <c r="B468" s="30" t="e">
        <v>#N/A</v>
      </c>
      <c r="C468" s="30" t="e">
        <v>#N/A</v>
      </c>
      <c r="D468" s="659" t="s">
        <v>2609</v>
      </c>
      <c r="E468" s="723"/>
      <c r="F468" s="660">
        <f>+'17HPM_DATA_INPUT'!D276</f>
        <v>386</v>
      </c>
      <c r="G468" s="664">
        <f>+'17HPM_DATA_INPUT'!E276</f>
        <v>422</v>
      </c>
      <c r="H468" s="661">
        <f>+'17HPM_DATA_INPUT'!F276</f>
        <v>901</v>
      </c>
      <c r="I468" s="665">
        <f>+'17HPM_DATA_INPUT'!G276</f>
        <v>1096</v>
      </c>
      <c r="J468" s="661">
        <f t="shared" ref="J468:O468" si="598">SUM(J460:J467)</f>
        <v>99213</v>
      </c>
      <c r="K468" s="665">
        <f>SUM(K460:K467)</f>
        <v>115692</v>
      </c>
      <c r="L468" s="661">
        <f t="shared" si="598"/>
        <v>40210</v>
      </c>
      <c r="M468" s="665">
        <f t="shared" si="598"/>
        <v>43031</v>
      </c>
      <c r="N468" s="661">
        <f t="shared" si="598"/>
        <v>27941</v>
      </c>
      <c r="O468" s="665">
        <f t="shared" si="598"/>
        <v>31989</v>
      </c>
      <c r="P468" s="661">
        <f>+L468-N468</f>
        <v>12269</v>
      </c>
      <c r="Q468" s="665">
        <f t="shared" si="594"/>
        <v>11042</v>
      </c>
      <c r="R468" s="661">
        <f>SUM(R460:R467)</f>
        <v>0</v>
      </c>
      <c r="S468" s="665">
        <f>SUM(S460:S467)</f>
        <v>0</v>
      </c>
      <c r="T468" s="661">
        <f>SUM(T460:T467)</f>
        <v>5154</v>
      </c>
      <c r="U468" s="665">
        <f>SUM(U460:U467)</f>
        <v>8215</v>
      </c>
      <c r="V468" s="661">
        <f>+P468-R468-T468</f>
        <v>7115</v>
      </c>
      <c r="W468" s="663">
        <f t="shared" si="596"/>
        <v>2827</v>
      </c>
      <c r="X468" s="4047"/>
      <c r="Y468" s="4044"/>
      <c r="Z468" s="4047"/>
      <c r="AA468" s="3183"/>
      <c r="AB468" s="3183"/>
      <c r="AC468" s="3183"/>
      <c r="AD468" s="70">
        <f t="shared" si="575"/>
        <v>-101</v>
      </c>
      <c r="AE468" s="264">
        <f t="shared" si="576"/>
        <v>-0.34948096885813151</v>
      </c>
      <c r="AF468" s="70">
        <f t="shared" si="577"/>
        <v>-136</v>
      </c>
      <c r="AG468" s="264">
        <f t="shared" si="578"/>
        <v>-0.32380952380952382</v>
      </c>
      <c r="AH468" s="70">
        <f t="shared" si="579"/>
        <v>-20542</v>
      </c>
      <c r="AI468" s="264">
        <f t="shared" si="580"/>
        <v>-0.33377746002859743</v>
      </c>
      <c r="AJ468" s="70">
        <f t="shared" si="581"/>
        <v>-9189</v>
      </c>
      <c r="AK468" s="264">
        <f t="shared" si="582"/>
        <v>-0.45580357142857142</v>
      </c>
      <c r="AL468" s="70">
        <f t="shared" si="583"/>
        <v>-4929</v>
      </c>
      <c r="AM468" s="264">
        <f t="shared" si="584"/>
        <v>-0.30420292538418814</v>
      </c>
      <c r="AN468" s="70">
        <f t="shared" si="585"/>
        <v>-4260</v>
      </c>
      <c r="AO468" s="264">
        <f t="shared" si="586"/>
        <v>-1.0765731614859742</v>
      </c>
      <c r="AP468" s="70">
        <f t="shared" si="587"/>
        <v>0</v>
      </c>
      <c r="AQ468" s="264">
        <f t="shared" si="588"/>
        <v>0</v>
      </c>
      <c r="AR468" s="70">
        <f t="shared" si="589"/>
        <v>-2001</v>
      </c>
      <c r="AS468" s="264">
        <f t="shared" si="590"/>
        <v>-0.3779750661125803</v>
      </c>
      <c r="AT468" s="70">
        <f t="shared" si="591"/>
        <v>-2259</v>
      </c>
      <c r="AU468" s="264">
        <f t="shared" si="592"/>
        <v>-1.6896035901271504</v>
      </c>
    </row>
    <row r="469" spans="1:47" ht="13.5" x14ac:dyDescent="0.25">
      <c r="A469" s="649">
        <v>5040</v>
      </c>
      <c r="B469" s="30" t="s">
        <v>2866</v>
      </c>
      <c r="C469" s="30" t="s">
        <v>1576</v>
      </c>
      <c r="D469" s="649" t="s">
        <v>1567</v>
      </c>
      <c r="E469" s="723"/>
      <c r="F469" s="656">
        <f>+'17HPM_DATA_INPUT'!D277</f>
        <v>188</v>
      </c>
      <c r="G469" s="651">
        <f>+'17HPM_DATA_INPUT'!E277</f>
        <v>289</v>
      </c>
      <c r="H469" s="654">
        <f>+'17HPM_DATA_INPUT'!F277</f>
        <v>284</v>
      </c>
      <c r="I469" s="690">
        <f>+'17HPM_DATA_INPUT'!G277</f>
        <v>420</v>
      </c>
      <c r="J469" s="654">
        <f>+'17HPM_DATA_INPUT'!H277</f>
        <v>41002</v>
      </c>
      <c r="K469" s="651">
        <f>+'17HPM_DATA_INPUT'!I277</f>
        <v>61544</v>
      </c>
      <c r="L469" s="654">
        <f>+'17HPM_DATA_INPUT'!J277</f>
        <v>10971</v>
      </c>
      <c r="M469" s="651">
        <f>+'17HPM_DATA_INPUT'!K277</f>
        <v>20160</v>
      </c>
      <c r="N469" s="654">
        <f>+'17HPM_DATA_INPUT'!L277</f>
        <v>11274</v>
      </c>
      <c r="O469" s="673">
        <f>+'17HPM_DATA_INPUT'!M277</f>
        <v>16203</v>
      </c>
      <c r="P469" s="650">
        <f t="shared" si="593"/>
        <v>-303</v>
      </c>
      <c r="Q469" s="652">
        <f t="shared" si="594"/>
        <v>3957</v>
      </c>
      <c r="R469" s="654">
        <f>+'17HPM_DATA_INPUT'!P277</f>
        <v>0</v>
      </c>
      <c r="S469" s="651">
        <f>+'17HPM_DATA_INPUT'!Q277</f>
        <v>0</v>
      </c>
      <c r="T469" s="654">
        <f>+'17HPM_DATA_INPUT'!R277</f>
        <v>3293</v>
      </c>
      <c r="U469" s="651">
        <f>+'17HPM_DATA_INPUT'!S277</f>
        <v>5294</v>
      </c>
      <c r="V469" s="650">
        <f t="shared" si="595"/>
        <v>-3596</v>
      </c>
      <c r="W469" s="653">
        <f t="shared" si="596"/>
        <v>-1337</v>
      </c>
      <c r="X469" s="4047"/>
      <c r="Y469" s="4044"/>
      <c r="Z469" s="4047"/>
      <c r="AA469" s="3183"/>
      <c r="AB469" s="3183"/>
      <c r="AC469" s="3183"/>
      <c r="AD469" s="70">
        <f t="shared" si="575"/>
        <v>0</v>
      </c>
      <c r="AE469" s="264">
        <f t="shared" si="576"/>
        <v>0</v>
      </c>
      <c r="AF469" s="70">
        <f t="shared" si="577"/>
        <v>0</v>
      </c>
      <c r="AG469" s="264">
        <f t="shared" si="578"/>
        <v>0</v>
      </c>
      <c r="AH469" s="70">
        <f t="shared" si="579"/>
        <v>0</v>
      </c>
      <c r="AI469" s="264">
        <f t="shared" si="580"/>
        <v>0</v>
      </c>
      <c r="AJ469" s="70">
        <f t="shared" si="581"/>
        <v>0</v>
      </c>
      <c r="AK469" s="264">
        <f t="shared" si="582"/>
        <v>0</v>
      </c>
      <c r="AL469" s="70">
        <f t="shared" si="583"/>
        <v>0</v>
      </c>
      <c r="AM469" s="264">
        <f t="shared" si="584"/>
        <v>0</v>
      </c>
      <c r="AN469" s="70">
        <f t="shared" si="585"/>
        <v>0</v>
      </c>
      <c r="AO469" s="264">
        <f t="shared" si="586"/>
        <v>0</v>
      </c>
      <c r="AP469" s="70">
        <f t="shared" si="587"/>
        <v>0</v>
      </c>
      <c r="AQ469" s="264">
        <f t="shared" si="588"/>
        <v>0</v>
      </c>
      <c r="AR469" s="70">
        <f t="shared" si="589"/>
        <v>0</v>
      </c>
      <c r="AS469" s="264">
        <f t="shared" si="590"/>
        <v>0</v>
      </c>
      <c r="AT469" s="70">
        <f t="shared" si="591"/>
        <v>0</v>
      </c>
      <c r="AU469" s="264">
        <f t="shared" si="592"/>
        <v>0</v>
      </c>
    </row>
    <row r="470" spans="1:47" ht="13.5" hidden="1" x14ac:dyDescent="0.25">
      <c r="A470" s="649">
        <v>5060</v>
      </c>
      <c r="B470" s="30" t="s">
        <v>2867</v>
      </c>
      <c r="C470" s="30" t="s">
        <v>1576</v>
      </c>
      <c r="D470" s="649" t="s">
        <v>1568</v>
      </c>
      <c r="E470" s="723"/>
      <c r="F470" s="656"/>
      <c r="G470" s="651"/>
      <c r="H470" s="654"/>
      <c r="I470" s="690"/>
      <c r="J470" s="654"/>
      <c r="K470" s="651"/>
      <c r="L470" s="654"/>
      <c r="M470" s="651"/>
      <c r="N470" s="654"/>
      <c r="O470" s="673"/>
      <c r="P470" s="650"/>
      <c r="Q470" s="652"/>
      <c r="R470" s="654"/>
      <c r="S470" s="651"/>
      <c r="T470" s="654"/>
      <c r="U470" s="651"/>
      <c r="V470" s="650"/>
      <c r="W470" s="653"/>
      <c r="X470" s="4047"/>
      <c r="Y470" s="4044"/>
      <c r="Z470" s="4047"/>
      <c r="AA470" s="3183"/>
      <c r="AB470" s="3183"/>
      <c r="AC470" s="3183"/>
      <c r="AD470" s="70">
        <f t="shared" si="575"/>
        <v>-37</v>
      </c>
      <c r="AE470" s="264">
        <f t="shared" si="576"/>
        <v>-0.45121951219512196</v>
      </c>
      <c r="AF470" s="70">
        <f t="shared" si="577"/>
        <v>-34</v>
      </c>
      <c r="AG470" s="264">
        <f t="shared" si="578"/>
        <v>-0.40963855421686746</v>
      </c>
      <c r="AH470" s="70">
        <f t="shared" si="579"/>
        <v>-5616</v>
      </c>
      <c r="AI470" s="264">
        <f t="shared" si="580"/>
        <v>-0.37580299785867238</v>
      </c>
      <c r="AJ470" s="70">
        <f t="shared" si="581"/>
        <v>-2605</v>
      </c>
      <c r="AK470" s="264">
        <f t="shared" si="582"/>
        <v>-0.50700661736084074</v>
      </c>
      <c r="AL470" s="70">
        <f t="shared" si="583"/>
        <v>-2311</v>
      </c>
      <c r="AM470" s="264">
        <f t="shared" si="584"/>
        <v>-0.39544832306639288</v>
      </c>
      <c r="AN470" s="70">
        <f t="shared" si="585"/>
        <v>-294</v>
      </c>
      <c r="AO470" s="264">
        <f t="shared" si="586"/>
        <v>-0.41643059490084988</v>
      </c>
      <c r="AP470" s="70">
        <f t="shared" si="587"/>
        <v>0</v>
      </c>
      <c r="AQ470" s="264">
        <f t="shared" si="588"/>
        <v>0</v>
      </c>
      <c r="AR470" s="70">
        <f t="shared" si="589"/>
        <v>-414</v>
      </c>
      <c r="AS470" s="264">
        <f t="shared" si="590"/>
        <v>-0.37533998186763373</v>
      </c>
      <c r="AT470" s="70">
        <f t="shared" si="591"/>
        <v>120</v>
      </c>
      <c r="AU470" s="264">
        <f t="shared" si="592"/>
        <v>6.633499170812604E-2</v>
      </c>
    </row>
    <row r="471" spans="1:47" ht="13.5" x14ac:dyDescent="0.25">
      <c r="A471" s="649">
        <v>5080</v>
      </c>
      <c r="B471" s="30" t="s">
        <v>2868</v>
      </c>
      <c r="C471" s="30" t="s">
        <v>1576</v>
      </c>
      <c r="D471" s="649" t="s">
        <v>1569</v>
      </c>
      <c r="E471" s="723"/>
      <c r="F471" s="656">
        <f>+'17HPM_DATA_INPUT'!D278</f>
        <v>45</v>
      </c>
      <c r="G471" s="651">
        <f>+'17HPM_DATA_INPUT'!E278</f>
        <v>82</v>
      </c>
      <c r="H471" s="654">
        <f>+'17HPM_DATA_INPUT'!F278</f>
        <v>49</v>
      </c>
      <c r="I471" s="690">
        <f>+'17HPM_DATA_INPUT'!G278</f>
        <v>83</v>
      </c>
      <c r="J471" s="654">
        <f>+'17HPM_DATA_INPUT'!H278</f>
        <v>9328</v>
      </c>
      <c r="K471" s="651">
        <f>+'17HPM_DATA_INPUT'!I278</f>
        <v>14944</v>
      </c>
      <c r="L471" s="654">
        <f>+'17HPM_DATA_INPUT'!J278</f>
        <v>2533</v>
      </c>
      <c r="M471" s="651">
        <f>+'17HPM_DATA_INPUT'!K278</f>
        <v>5138</v>
      </c>
      <c r="N471" s="654">
        <f>+'17HPM_DATA_INPUT'!L278</f>
        <v>3533</v>
      </c>
      <c r="O471" s="673">
        <f>+'17HPM_DATA_INPUT'!M278</f>
        <v>5844</v>
      </c>
      <c r="P471" s="650">
        <f t="shared" si="593"/>
        <v>-1000</v>
      </c>
      <c r="Q471" s="652">
        <f t="shared" si="594"/>
        <v>-706</v>
      </c>
      <c r="R471" s="654">
        <f>+'17HPM_DATA_INPUT'!P278</f>
        <v>0</v>
      </c>
      <c r="S471" s="651">
        <f>+'17HPM_DATA_INPUT'!Q278</f>
        <v>0</v>
      </c>
      <c r="T471" s="654">
        <f>+'17HPM_DATA_INPUT'!R278</f>
        <v>689</v>
      </c>
      <c r="U471" s="651">
        <f>+'17HPM_DATA_INPUT'!S278</f>
        <v>1103</v>
      </c>
      <c r="V471" s="650">
        <f t="shared" si="595"/>
        <v>-1689</v>
      </c>
      <c r="W471" s="653">
        <f t="shared" si="596"/>
        <v>-1809</v>
      </c>
      <c r="X471" s="4047"/>
      <c r="Y471" s="4044"/>
      <c r="Z471" s="4047"/>
      <c r="AA471" s="3183"/>
      <c r="AB471" s="3183"/>
      <c r="AC471" s="3183"/>
      <c r="AD471" s="70">
        <f t="shared" si="575"/>
        <v>0</v>
      </c>
      <c r="AE471" s="264">
        <f t="shared" si="576"/>
        <v>0</v>
      </c>
      <c r="AF471" s="70">
        <f t="shared" si="577"/>
        <v>0</v>
      </c>
      <c r="AG471" s="264">
        <f t="shared" si="578"/>
        <v>0</v>
      </c>
      <c r="AH471" s="70">
        <f t="shared" si="579"/>
        <v>0</v>
      </c>
      <c r="AI471" s="264">
        <f t="shared" si="580"/>
        <v>0</v>
      </c>
      <c r="AJ471" s="70">
        <f t="shared" si="581"/>
        <v>0</v>
      </c>
      <c r="AK471" s="264">
        <f t="shared" si="582"/>
        <v>0</v>
      </c>
      <c r="AL471" s="70">
        <f t="shared" si="583"/>
        <v>0</v>
      </c>
      <c r="AM471" s="264">
        <f t="shared" si="584"/>
        <v>0</v>
      </c>
      <c r="AN471" s="70">
        <f t="shared" si="585"/>
        <v>0</v>
      </c>
      <c r="AO471" s="264">
        <f t="shared" si="586"/>
        <v>0</v>
      </c>
      <c r="AP471" s="70">
        <f t="shared" si="587"/>
        <v>0</v>
      </c>
      <c r="AQ471" s="264">
        <f t="shared" si="588"/>
        <v>0</v>
      </c>
      <c r="AR471" s="70">
        <f t="shared" si="589"/>
        <v>0</v>
      </c>
      <c r="AS471" s="264">
        <f t="shared" si="590"/>
        <v>0</v>
      </c>
      <c r="AT471" s="70">
        <f t="shared" si="591"/>
        <v>0</v>
      </c>
      <c r="AU471" s="264">
        <f t="shared" si="592"/>
        <v>0</v>
      </c>
    </row>
    <row r="472" spans="1:47" ht="13.5" hidden="1" x14ac:dyDescent="0.25">
      <c r="A472" s="649">
        <v>5100</v>
      </c>
      <c r="B472" s="30" t="s">
        <v>2869</v>
      </c>
      <c r="C472" s="30" t="s">
        <v>1576</v>
      </c>
      <c r="D472" s="649" t="s">
        <v>1570</v>
      </c>
      <c r="E472" s="723"/>
      <c r="F472" s="656"/>
      <c r="G472" s="651"/>
      <c r="H472" s="654"/>
      <c r="I472" s="690"/>
      <c r="J472" s="654"/>
      <c r="K472" s="651"/>
      <c r="L472" s="654"/>
      <c r="M472" s="651"/>
      <c r="N472" s="654"/>
      <c r="O472" s="673"/>
      <c r="P472" s="650"/>
      <c r="Q472" s="652"/>
      <c r="R472" s="654"/>
      <c r="S472" s="651"/>
      <c r="T472" s="654"/>
      <c r="U472" s="651"/>
      <c r="V472" s="650"/>
      <c r="W472" s="653"/>
      <c r="X472" s="4047"/>
      <c r="Y472" s="4044"/>
      <c r="Z472" s="4047"/>
      <c r="AA472" s="3183"/>
      <c r="AB472" s="3183"/>
      <c r="AC472" s="3183"/>
      <c r="AD472" s="70">
        <f t="shared" si="575"/>
        <v>0</v>
      </c>
      <c r="AE472" s="264">
        <f t="shared" si="576"/>
        <v>0</v>
      </c>
      <c r="AF472" s="70">
        <f t="shared" si="577"/>
        <v>0</v>
      </c>
      <c r="AG472" s="264">
        <f t="shared" si="578"/>
        <v>0</v>
      </c>
      <c r="AH472" s="70">
        <f t="shared" si="579"/>
        <v>0</v>
      </c>
      <c r="AI472" s="264">
        <f t="shared" si="580"/>
        <v>0</v>
      </c>
      <c r="AJ472" s="70">
        <f t="shared" si="581"/>
        <v>0</v>
      </c>
      <c r="AK472" s="264">
        <f t="shared" si="582"/>
        <v>0</v>
      </c>
      <c r="AL472" s="70">
        <f t="shared" si="583"/>
        <v>0</v>
      </c>
      <c r="AM472" s="264">
        <f t="shared" si="584"/>
        <v>0</v>
      </c>
      <c r="AN472" s="70">
        <f t="shared" si="585"/>
        <v>0</v>
      </c>
      <c r="AO472" s="264">
        <f t="shared" si="586"/>
        <v>0</v>
      </c>
      <c r="AP472" s="70">
        <f t="shared" si="587"/>
        <v>0</v>
      </c>
      <c r="AQ472" s="264">
        <f t="shared" si="588"/>
        <v>0</v>
      </c>
      <c r="AR472" s="70">
        <f t="shared" si="589"/>
        <v>0</v>
      </c>
      <c r="AS472" s="264">
        <f t="shared" si="590"/>
        <v>0</v>
      </c>
      <c r="AT472" s="70">
        <f t="shared" si="591"/>
        <v>0</v>
      </c>
      <c r="AU472" s="264">
        <f t="shared" si="592"/>
        <v>0</v>
      </c>
    </row>
    <row r="473" spans="1:47" ht="13.5" hidden="1" x14ac:dyDescent="0.25">
      <c r="A473" s="649">
        <v>5110</v>
      </c>
      <c r="B473" s="30" t="s">
        <v>2870</v>
      </c>
      <c r="C473" s="30" t="s">
        <v>1576</v>
      </c>
      <c r="D473" s="649" t="s">
        <v>1571</v>
      </c>
      <c r="E473" s="723"/>
      <c r="F473" s="656"/>
      <c r="G473" s="651"/>
      <c r="H473" s="654"/>
      <c r="I473" s="690"/>
      <c r="J473" s="654"/>
      <c r="K473" s="651"/>
      <c r="L473" s="654"/>
      <c r="M473" s="651"/>
      <c r="N473" s="654"/>
      <c r="O473" s="673"/>
      <c r="P473" s="650"/>
      <c r="Q473" s="652"/>
      <c r="R473" s="654"/>
      <c r="S473" s="651"/>
      <c r="T473" s="654"/>
      <c r="U473" s="651"/>
      <c r="V473" s="650"/>
      <c r="W473" s="653"/>
      <c r="X473" s="4047"/>
      <c r="Y473" s="4044"/>
      <c r="Z473" s="4047"/>
      <c r="AA473" s="3183"/>
      <c r="AB473" s="3183"/>
      <c r="AC473" s="3183"/>
      <c r="AD473" s="70">
        <f t="shared" si="575"/>
        <v>-59</v>
      </c>
      <c r="AE473" s="264">
        <f t="shared" si="576"/>
        <v>-5.7281553398058252E-2</v>
      </c>
      <c r="AF473" s="70">
        <f t="shared" si="577"/>
        <v>-618</v>
      </c>
      <c r="AG473" s="264">
        <f t="shared" si="578"/>
        <v>-0.15285678951273807</v>
      </c>
      <c r="AH473" s="70">
        <f t="shared" si="579"/>
        <v>-10278</v>
      </c>
      <c r="AI473" s="264">
        <f t="shared" si="580"/>
        <v>-3.7202197818108108E-2</v>
      </c>
      <c r="AJ473" s="70">
        <f t="shared" si="581"/>
        <v>-16145</v>
      </c>
      <c r="AK473" s="264">
        <f t="shared" si="582"/>
        <v>-0.20124147730813816</v>
      </c>
      <c r="AL473" s="70">
        <f t="shared" si="583"/>
        <v>-1667</v>
      </c>
      <c r="AM473" s="264">
        <f t="shared" si="584"/>
        <v>-2.1958769676611999E-2</v>
      </c>
      <c r="AN473" s="70">
        <f t="shared" si="585"/>
        <v>-14478</v>
      </c>
      <c r="AO473" s="264">
        <f t="shared" si="586"/>
        <v>-3.3576066790352503</v>
      </c>
      <c r="AP473" s="70">
        <f t="shared" si="587"/>
        <v>0</v>
      </c>
      <c r="AQ473" s="264">
        <f t="shared" si="588"/>
        <v>0</v>
      </c>
      <c r="AR473" s="70">
        <f t="shared" si="589"/>
        <v>-6536</v>
      </c>
      <c r="AS473" s="264">
        <f t="shared" si="590"/>
        <v>-0.34239614437634242</v>
      </c>
      <c r="AT473" s="70">
        <f t="shared" si="591"/>
        <v>-7942</v>
      </c>
      <c r="AU473" s="264">
        <f t="shared" si="592"/>
        <v>-0.53745685863165726</v>
      </c>
    </row>
    <row r="474" spans="1:47" s="113" customFormat="1" ht="13.5" x14ac:dyDescent="0.25">
      <c r="A474" s="649">
        <v>6240</v>
      </c>
      <c r="B474" s="30" t="s">
        <v>2866</v>
      </c>
      <c r="C474" s="30" t="s">
        <v>1576</v>
      </c>
      <c r="D474" s="649" t="s">
        <v>1572</v>
      </c>
      <c r="E474" s="723"/>
      <c r="F474" s="656">
        <f>+'17HPM_DATA_INPUT'!D279</f>
        <v>971</v>
      </c>
      <c r="G474" s="651">
        <f>+'17HPM_DATA_INPUT'!E279</f>
        <v>1030</v>
      </c>
      <c r="H474" s="654">
        <f>+'17HPM_DATA_INPUT'!F279</f>
        <v>3425</v>
      </c>
      <c r="I474" s="690">
        <f>+'17HPM_DATA_INPUT'!G279</f>
        <v>4043</v>
      </c>
      <c r="J474" s="654">
        <f>+'17HPM_DATA_INPUT'!H279</f>
        <v>265996</v>
      </c>
      <c r="K474" s="651">
        <f>+'17HPM_DATA_INPUT'!I279</f>
        <v>276274</v>
      </c>
      <c r="L474" s="654">
        <f>+'17HPM_DATA_INPUT'!J279</f>
        <v>64082</v>
      </c>
      <c r="M474" s="651">
        <f>+'17HPM_DATA_INPUT'!K279</f>
        <v>80227</v>
      </c>
      <c r="N474" s="654">
        <f>+'17HPM_DATA_INPUT'!L279</f>
        <v>74248</v>
      </c>
      <c r="O474" s="673">
        <f>+'17HPM_DATA_INPUT'!M279</f>
        <v>75915</v>
      </c>
      <c r="P474" s="650">
        <f t="shared" si="593"/>
        <v>-10166</v>
      </c>
      <c r="Q474" s="652">
        <f t="shared" si="594"/>
        <v>4312</v>
      </c>
      <c r="R474" s="654">
        <f>+'17HPM_DATA_INPUT'!P279</f>
        <v>0</v>
      </c>
      <c r="S474" s="651">
        <f>+'17HPM_DATA_INPUT'!Q279</f>
        <v>0</v>
      </c>
      <c r="T474" s="654">
        <f>+'17HPM_DATA_INPUT'!R279</f>
        <v>12553</v>
      </c>
      <c r="U474" s="651">
        <f>+'17HPM_DATA_INPUT'!S279</f>
        <v>19089</v>
      </c>
      <c r="V474" s="650">
        <f t="shared" si="595"/>
        <v>-22719</v>
      </c>
      <c r="W474" s="653">
        <f t="shared" si="596"/>
        <v>-14777</v>
      </c>
      <c r="X474" s="4047"/>
      <c r="Y474" s="4044"/>
      <c r="Z474" s="4047"/>
      <c r="AA474" s="3183"/>
      <c r="AB474" s="3183"/>
      <c r="AC474" s="3183"/>
      <c r="AD474" s="265">
        <f>+F476-G476</f>
        <v>0</v>
      </c>
      <c r="AE474" s="573">
        <f>IF(G476=0,0,IF(AD474&gt;0,ABS(+AD474/G476),-ABS(+AD474/G476)))</f>
        <v>0</v>
      </c>
      <c r="AF474" s="265">
        <f>+H476-I476</f>
        <v>0</v>
      </c>
      <c r="AG474" s="573">
        <f>IF(I476=0,0,IF(AF474&gt;0,ABS(+AF474/I476),-ABS(+AF474/I476)))</f>
        <v>0</v>
      </c>
      <c r="AH474" s="265">
        <f>+J476-K476</f>
        <v>0</v>
      </c>
      <c r="AI474" s="573">
        <f>IF(K476=0,0,IF(AH474&gt;0,ABS(+AH474/K476),-ABS(+AH474/K476)))</f>
        <v>0</v>
      </c>
      <c r="AJ474" s="265">
        <f>+L476-M476</f>
        <v>0</v>
      </c>
      <c r="AK474" s="573">
        <f>IF(M476=0,0,IF(AJ474&gt;0,ABS(+AJ474/M476),-ABS(+AJ474/M476)))</f>
        <v>0</v>
      </c>
      <c r="AL474" s="265">
        <f>+N476-O476</f>
        <v>0</v>
      </c>
      <c r="AM474" s="573">
        <f>IF(O476=0,0,IF(AL474&gt;0,ABS(+AL474/O476),-ABS(+AL474/O476)))</f>
        <v>0</v>
      </c>
      <c r="AN474" s="265">
        <f>+P476-Q476</f>
        <v>0</v>
      </c>
      <c r="AO474" s="573">
        <f>IF(Q476=0,0,IF(AN474&gt;0,ABS(+AN474/Q476),-ABS(+AN474/Q476)))</f>
        <v>0</v>
      </c>
      <c r="AP474" s="265">
        <f>+R476-S476</f>
        <v>0</v>
      </c>
      <c r="AQ474" s="573">
        <f>IF(S476=0,0,IF(AP474&gt;0,ABS(+AP474/S476),-ABS(+AP474/S476)))</f>
        <v>0</v>
      </c>
      <c r="AR474" s="265">
        <f>+T476-U476</f>
        <v>0</v>
      </c>
      <c r="AS474" s="573">
        <f>IF(U476=0,0,IF(AR474&gt;0,ABS(+AR474/U476),-ABS(+AR474/U476)))</f>
        <v>0</v>
      </c>
      <c r="AT474" s="265">
        <f>+V476-W476</f>
        <v>0</v>
      </c>
      <c r="AU474" s="573">
        <f>IF(W476=0,0,IF(AT474&gt;0,ABS(+AT474/W476),-ABS(+AT474/W476)))</f>
        <v>0</v>
      </c>
    </row>
    <row r="475" spans="1:47" s="113" customFormat="1" ht="13.5" x14ac:dyDescent="0.25">
      <c r="A475" s="649">
        <v>6250</v>
      </c>
      <c r="B475" s="30" t="s">
        <v>2876</v>
      </c>
      <c r="C475" s="30" t="s">
        <v>1576</v>
      </c>
      <c r="D475" s="649" t="s">
        <v>1573</v>
      </c>
      <c r="E475" s="723"/>
      <c r="F475" s="656">
        <f>+'17HPM_DATA_INPUT'!D280</f>
        <v>9</v>
      </c>
      <c r="G475" s="651">
        <f>+'17HPM_DATA_INPUT'!E280</f>
        <v>6</v>
      </c>
      <c r="H475" s="654">
        <f>+'17HPM_DATA_INPUT'!F280</f>
        <v>20</v>
      </c>
      <c r="I475" s="690">
        <f>+'17HPM_DATA_INPUT'!G280</f>
        <v>10</v>
      </c>
      <c r="J475" s="654">
        <f>+'17HPM_DATA_INPUT'!H280</f>
        <v>1660</v>
      </c>
      <c r="K475" s="651">
        <f>+'17HPM_DATA_INPUT'!I280</f>
        <v>740</v>
      </c>
      <c r="L475" s="654">
        <f>+'17HPM_DATA_INPUT'!J280</f>
        <v>607</v>
      </c>
      <c r="M475" s="651">
        <f>+'17HPM_DATA_INPUT'!K280</f>
        <v>212</v>
      </c>
      <c r="N475" s="654">
        <f>+'17HPM_DATA_INPUT'!L280</f>
        <v>469</v>
      </c>
      <c r="O475" s="673">
        <f>+'17HPM_DATA_INPUT'!M280</f>
        <v>256</v>
      </c>
      <c r="P475" s="650">
        <f t="shared" ref="P475" si="599">+L475-N475</f>
        <v>138</v>
      </c>
      <c r="Q475" s="652">
        <f t="shared" ref="Q475" si="600">+M475-O475</f>
        <v>-44</v>
      </c>
      <c r="R475" s="654">
        <f>+'17HPM_DATA_INPUT'!P280</f>
        <v>0</v>
      </c>
      <c r="S475" s="651">
        <f>+'17HPM_DATA_INPUT'!Q280</f>
        <v>0</v>
      </c>
      <c r="T475" s="654">
        <f>+'17HPM_DATA_INPUT'!R280</f>
        <v>73</v>
      </c>
      <c r="U475" s="651">
        <f>+'17HPM_DATA_INPUT'!S280</f>
        <v>37</v>
      </c>
      <c r="V475" s="650">
        <f t="shared" ref="V475" si="601">+P475-R475-T475</f>
        <v>65</v>
      </c>
      <c r="W475" s="653">
        <f t="shared" ref="W475" si="602">+Q475-S475-U475</f>
        <v>-81</v>
      </c>
      <c r="X475" s="4047"/>
      <c r="Y475" s="4044"/>
      <c r="Z475" s="4047"/>
      <c r="AA475" s="3183"/>
      <c r="AB475" s="3183"/>
      <c r="AC475" s="3183"/>
      <c r="AD475" s="265"/>
      <c r="AE475" s="573"/>
      <c r="AF475" s="265"/>
      <c r="AG475" s="573"/>
      <c r="AH475" s="265"/>
      <c r="AI475" s="573"/>
      <c r="AJ475" s="265"/>
      <c r="AK475" s="573"/>
      <c r="AL475" s="265"/>
      <c r="AM475" s="573"/>
      <c r="AN475" s="265"/>
      <c r="AO475" s="573"/>
      <c r="AP475" s="265"/>
      <c r="AQ475" s="573"/>
      <c r="AR475" s="265"/>
      <c r="AS475" s="573"/>
      <c r="AT475" s="265"/>
      <c r="AU475" s="573"/>
    </row>
    <row r="476" spans="1:47" ht="13.5" hidden="1" x14ac:dyDescent="0.25">
      <c r="A476" s="649">
        <v>6260</v>
      </c>
      <c r="B476" s="30" t="e">
        <v>#N/A</v>
      </c>
      <c r="C476" s="30" t="e">
        <v>#N/A</v>
      </c>
      <c r="D476" s="649" t="s">
        <v>1574</v>
      </c>
      <c r="E476" s="723"/>
      <c r="F476" s="674">
        <f>+'17HPM_DATA_INPUT'!D281</f>
        <v>0</v>
      </c>
      <c r="G476" s="673">
        <f>+'17HPM_DATA_INPUT'!E281</f>
        <v>0</v>
      </c>
      <c r="H476" s="672">
        <f>+'17HPM_DATA_INPUT'!F281</f>
        <v>0</v>
      </c>
      <c r="I476" s="729">
        <f>+'17HPM_DATA_INPUT'!G281</f>
        <v>0</v>
      </c>
      <c r="J476" s="672">
        <f>+'17HPM_DATA_INPUT'!H281</f>
        <v>0</v>
      </c>
      <c r="K476" s="673">
        <f>+'17HPM_DATA_INPUT'!I281</f>
        <v>0</v>
      </c>
      <c r="L476" s="672">
        <f>+'17HPM_DATA_INPUT'!J281</f>
        <v>0</v>
      </c>
      <c r="M476" s="673">
        <f>+'17HPM_DATA_INPUT'!K281</f>
        <v>0</v>
      </c>
      <c r="N476" s="672">
        <f>+'17HPM_DATA_INPUT'!L281</f>
        <v>0</v>
      </c>
      <c r="O476" s="673">
        <f>+'17HPM_DATA_INPUT'!M281</f>
        <v>0</v>
      </c>
      <c r="P476" s="657">
        <f>+L476-N476</f>
        <v>0</v>
      </c>
      <c r="Q476" s="675">
        <f>+M476-O476</f>
        <v>0</v>
      </c>
      <c r="R476" s="672">
        <f>+'17HPM_DATA_INPUT'!P281</f>
        <v>0</v>
      </c>
      <c r="S476" s="673">
        <f>+'17HPM_DATA_INPUT'!Q281</f>
        <v>0</v>
      </c>
      <c r="T476" s="672">
        <f>+'17HPM_DATA_INPUT'!R281</f>
        <v>0</v>
      </c>
      <c r="U476" s="673">
        <f>+'17HPM_DATA_INPUT'!S281</f>
        <v>0</v>
      </c>
      <c r="V476" s="657">
        <f>+P476-R476-T476</f>
        <v>0</v>
      </c>
      <c r="W476" s="676">
        <f>+Q476-S476-U476</f>
        <v>0</v>
      </c>
      <c r="X476" s="4047"/>
      <c r="Y476" s="4044"/>
      <c r="Z476" s="4047"/>
      <c r="AA476" s="3183"/>
      <c r="AB476" s="3183"/>
      <c r="AC476" s="3183"/>
      <c r="AD476" s="70">
        <f t="shared" si="575"/>
        <v>-4</v>
      </c>
      <c r="AE476" s="264">
        <f t="shared" si="576"/>
        <v>-2.8368794326241134E-2</v>
      </c>
      <c r="AF476" s="70">
        <f t="shared" si="577"/>
        <v>-103</v>
      </c>
      <c r="AG476" s="264">
        <f t="shared" si="578"/>
        <v>-0.1653290529695024</v>
      </c>
      <c r="AH476" s="70">
        <f t="shared" si="579"/>
        <v>-3320</v>
      </c>
      <c r="AI476" s="264">
        <f t="shared" si="580"/>
        <v>-8.7134533620282395E-2</v>
      </c>
      <c r="AJ476" s="70">
        <f t="shared" si="581"/>
        <v>-3175</v>
      </c>
      <c r="AK476" s="264">
        <f t="shared" si="582"/>
        <v>-0.2922496318114875</v>
      </c>
      <c r="AL476" s="70">
        <f t="shared" si="583"/>
        <v>-654</v>
      </c>
      <c r="AM476" s="264">
        <f t="shared" si="584"/>
        <v>-5.6839909612376151E-2</v>
      </c>
      <c r="AN476" s="70">
        <f t="shared" si="585"/>
        <v>-2521</v>
      </c>
      <c r="AO476" s="264">
        <f t="shared" si="586"/>
        <v>-3.9267912772585669</v>
      </c>
      <c r="AP476" s="70">
        <f t="shared" si="587"/>
        <v>0</v>
      </c>
      <c r="AQ476" s="264">
        <f t="shared" si="588"/>
        <v>0</v>
      </c>
      <c r="AR476" s="70">
        <f t="shared" si="589"/>
        <v>-606</v>
      </c>
      <c r="AS476" s="264">
        <f t="shared" si="590"/>
        <v>-0.23352601156069364</v>
      </c>
      <c r="AT476" s="70">
        <f t="shared" si="591"/>
        <v>-1915</v>
      </c>
      <c r="AU476" s="264">
        <f t="shared" si="592"/>
        <v>-0.59159715786221811</v>
      </c>
    </row>
    <row r="477" spans="1:47" ht="13.5" x14ac:dyDescent="0.25">
      <c r="A477" s="649">
        <v>6300</v>
      </c>
      <c r="B477" s="30" t="s">
        <v>2878</v>
      </c>
      <c r="C477" s="30" t="s">
        <v>1576</v>
      </c>
      <c r="D477" s="649" t="s">
        <v>1575</v>
      </c>
      <c r="E477" s="723"/>
      <c r="F477" s="656">
        <f>+'17HPM_DATA_INPUT'!D282</f>
        <v>137</v>
      </c>
      <c r="G477" s="651">
        <f>+'17HPM_DATA_INPUT'!E282</f>
        <v>141</v>
      </c>
      <c r="H477" s="654">
        <f>+'17HPM_DATA_INPUT'!F282</f>
        <v>520</v>
      </c>
      <c r="I477" s="690">
        <f>+'17HPM_DATA_INPUT'!G282</f>
        <v>623</v>
      </c>
      <c r="J477" s="654">
        <f>+'17HPM_DATA_INPUT'!H282</f>
        <v>34782</v>
      </c>
      <c r="K477" s="651">
        <f>+'17HPM_DATA_INPUT'!I282</f>
        <v>38102</v>
      </c>
      <c r="L477" s="654">
        <f>+'17HPM_DATA_INPUT'!J282</f>
        <v>7689</v>
      </c>
      <c r="M477" s="651">
        <f>+'17HPM_DATA_INPUT'!K282</f>
        <v>10864</v>
      </c>
      <c r="N477" s="654">
        <f>+'17HPM_DATA_INPUT'!L282</f>
        <v>10852</v>
      </c>
      <c r="O477" s="673">
        <f>+'17HPM_DATA_INPUT'!M282</f>
        <v>11506</v>
      </c>
      <c r="P477" s="650">
        <f t="shared" si="593"/>
        <v>-3163</v>
      </c>
      <c r="Q477" s="652">
        <f>+M477-O477</f>
        <v>-642</v>
      </c>
      <c r="R477" s="654">
        <f>+'17HPM_DATA_INPUT'!P282</f>
        <v>0</v>
      </c>
      <c r="S477" s="651">
        <f>+'17HPM_DATA_INPUT'!Q282</f>
        <v>0</v>
      </c>
      <c r="T477" s="654">
        <f>+'17HPM_DATA_INPUT'!R282</f>
        <v>1989</v>
      </c>
      <c r="U477" s="651">
        <f>+'17HPM_DATA_INPUT'!S282</f>
        <v>2595</v>
      </c>
      <c r="V477" s="650">
        <f t="shared" si="595"/>
        <v>-5152</v>
      </c>
      <c r="W477" s="653">
        <f t="shared" si="596"/>
        <v>-3237</v>
      </c>
      <c r="X477" s="4047"/>
      <c r="Y477" s="4044"/>
      <c r="Z477" s="4047"/>
      <c r="AA477" s="3183"/>
      <c r="AB477" s="3183"/>
      <c r="AC477" s="3183"/>
      <c r="AD477" s="261">
        <f t="shared" si="575"/>
        <v>-81</v>
      </c>
      <c r="AE477" s="262">
        <f t="shared" si="576"/>
        <v>-6.864406779661017E-2</v>
      </c>
      <c r="AF477" s="18">
        <f t="shared" si="577"/>
        <v>-881</v>
      </c>
      <c r="AG477" s="262">
        <f t="shared" si="578"/>
        <v>-0.17011005985711528</v>
      </c>
      <c r="AH477" s="18">
        <f t="shared" si="579"/>
        <v>-38836</v>
      </c>
      <c r="AI477" s="262">
        <f t="shared" si="580"/>
        <v>-9.9171612138793275E-2</v>
      </c>
      <c r="AJ477" s="18">
        <f t="shared" si="581"/>
        <v>-30719</v>
      </c>
      <c r="AK477" s="262">
        <f t="shared" si="582"/>
        <v>-0.26345400125213336</v>
      </c>
      <c r="AL477" s="18">
        <f t="shared" si="583"/>
        <v>-9348</v>
      </c>
      <c r="AM477" s="262">
        <f t="shared" si="584"/>
        <v>-8.5195581641208856E-2</v>
      </c>
      <c r="AN477" s="18">
        <f t="shared" si="585"/>
        <v>-21371</v>
      </c>
      <c r="AO477" s="262">
        <f t="shared" si="586"/>
        <v>-3.107605060346081</v>
      </c>
      <c r="AP477" s="18">
        <f t="shared" si="587"/>
        <v>0</v>
      </c>
      <c r="AQ477" s="262">
        <f t="shared" si="588"/>
        <v>0</v>
      </c>
      <c r="AR477" s="18">
        <f t="shared" si="589"/>
        <v>-9521</v>
      </c>
      <c r="AS477" s="262">
        <f t="shared" si="590"/>
        <v>-0.33860872039263107</v>
      </c>
      <c r="AT477" s="18">
        <f t="shared" si="591"/>
        <v>-11850</v>
      </c>
      <c r="AU477" s="263">
        <f t="shared" si="592"/>
        <v>-0.55788333882585561</v>
      </c>
    </row>
    <row r="478" spans="1:47" ht="13.5" x14ac:dyDescent="0.25">
      <c r="A478" s="659">
        <v>90</v>
      </c>
      <c r="B478" s="30" t="e">
        <v>#N/A</v>
      </c>
      <c r="C478" s="30" t="e">
        <v>#N/A</v>
      </c>
      <c r="D478" s="659" t="s">
        <v>2610</v>
      </c>
      <c r="E478" s="723"/>
      <c r="F478" s="660">
        <f>+'17HPM_DATA_INPUT'!D283</f>
        <v>1099</v>
      </c>
      <c r="G478" s="664">
        <f>+'17HPM_DATA_INPUT'!E283</f>
        <v>1180</v>
      </c>
      <c r="H478" s="661">
        <f>+'17HPM_DATA_INPUT'!F283</f>
        <v>4298</v>
      </c>
      <c r="I478" s="665">
        <f>+'17HPM_DATA_INPUT'!G283</f>
        <v>5179</v>
      </c>
      <c r="J478" s="661">
        <f t="shared" ref="J478:O478" si="603">SUM(J469:J477)</f>
        <v>352768</v>
      </c>
      <c r="K478" s="665">
        <f t="shared" si="603"/>
        <v>391604</v>
      </c>
      <c r="L478" s="661">
        <f t="shared" si="603"/>
        <v>85882</v>
      </c>
      <c r="M478" s="665">
        <f t="shared" si="603"/>
        <v>116601</v>
      </c>
      <c r="N478" s="661">
        <f t="shared" si="603"/>
        <v>100376</v>
      </c>
      <c r="O478" s="665">
        <f t="shared" si="603"/>
        <v>109724</v>
      </c>
      <c r="P478" s="661">
        <f t="shared" si="593"/>
        <v>-14494</v>
      </c>
      <c r="Q478" s="665">
        <f t="shared" si="594"/>
        <v>6877</v>
      </c>
      <c r="R478" s="661">
        <f>SUM(R469:R477)</f>
        <v>0</v>
      </c>
      <c r="S478" s="665">
        <f>SUM(S469:S477)</f>
        <v>0</v>
      </c>
      <c r="T478" s="661">
        <f>SUM(T469:T477)</f>
        <v>18597</v>
      </c>
      <c r="U478" s="665">
        <f>SUM(U469:U477)</f>
        <v>28118</v>
      </c>
      <c r="V478" s="661">
        <f>+P478-R478-T478</f>
        <v>-33091</v>
      </c>
      <c r="W478" s="663">
        <f>+Q478-S478-U478</f>
        <v>-21241</v>
      </c>
      <c r="X478" s="4047"/>
      <c r="Y478" s="4044"/>
      <c r="Z478" s="4047"/>
      <c r="AA478" s="3183"/>
      <c r="AB478" s="3183"/>
      <c r="AC478" s="3183"/>
      <c r="AD478" s="2"/>
      <c r="AE478" s="252"/>
      <c r="AF478" s="2"/>
      <c r="AG478" s="252"/>
      <c r="AH478" s="2"/>
      <c r="AI478" s="252"/>
      <c r="AJ478" s="2"/>
      <c r="AK478" s="252"/>
      <c r="AL478" s="2"/>
      <c r="AM478" s="252"/>
      <c r="AN478" s="2"/>
      <c r="AO478" s="252"/>
      <c r="AP478" s="2"/>
      <c r="AQ478" s="252"/>
      <c r="AR478" s="2"/>
      <c r="AS478" s="252"/>
      <c r="AT478" s="2"/>
      <c r="AU478" s="252"/>
    </row>
    <row r="479" spans="1:47" ht="13.5" x14ac:dyDescent="0.25">
      <c r="A479" s="649" t="e">
        <v>#VALUE!</v>
      </c>
      <c r="B479" s="30" t="e">
        <v>#VALUE!</v>
      </c>
      <c r="C479" s="30" t="e">
        <v>#VALUE!</v>
      </c>
      <c r="D479" s="649"/>
      <c r="E479" s="723"/>
      <c r="F479" s="666"/>
      <c r="G479" s="666"/>
      <c r="H479" s="666"/>
      <c r="I479" s="666"/>
      <c r="J479" s="666"/>
      <c r="K479" s="666"/>
      <c r="L479" s="666"/>
      <c r="M479" s="666"/>
      <c r="N479" s="666"/>
      <c r="O479" s="666"/>
      <c r="P479" s="667"/>
      <c r="Q479" s="652"/>
      <c r="R479" s="666"/>
      <c r="S479" s="666"/>
      <c r="T479" s="667"/>
      <c r="U479" s="652"/>
      <c r="V479" s="666"/>
      <c r="W479" s="668"/>
      <c r="X479" s="4047"/>
      <c r="Y479" s="4044"/>
      <c r="Z479" s="4047"/>
      <c r="AA479" s="3183"/>
      <c r="AB479" s="3183"/>
      <c r="AC479" s="3183"/>
      <c r="AD479" s="261">
        <f>+F480-G480</f>
        <v>-190</v>
      </c>
      <c r="AE479" s="262">
        <f>IF(G480=0,0,IF(AD479&gt;0,ABS(+AD479/G480),-ABS(+AD479/G480)))</f>
        <v>-8.9256353643068533E-3</v>
      </c>
      <c r="AF479" s="18">
        <f>+H480-I480</f>
        <v>1754</v>
      </c>
      <c r="AG479" s="262">
        <f>IF(I480=0,0,IF(AF479&gt;0,ABS(+AF479/I480),-ABS(+AF479/I480)))</f>
        <v>1.0636233536274771E-2</v>
      </c>
      <c r="AH479" s="18">
        <f>+J480-K480</f>
        <v>7896</v>
      </c>
      <c r="AI479" s="262">
        <f>IF(K480=0,0,IF(AH479&gt;0,ABS(+AH479/K480),-ABS(+AH479/K480)))</f>
        <v>7.6521074403952585E-4</v>
      </c>
      <c r="AJ479" s="18">
        <f>+L480-M480</f>
        <v>-60699</v>
      </c>
      <c r="AK479" s="262">
        <f>IF(M480=0,0,IF(AJ479&gt;0,ABS(+AJ479/M480),-ABS(+AJ479/M480)))</f>
        <v>-1.6266609567335895E-2</v>
      </c>
      <c r="AL479" s="18">
        <f>+N480-O480</f>
        <v>-9271</v>
      </c>
      <c r="AM479" s="262">
        <f>IF(O480=0,0,IF(AL479&gt;0,ABS(+AL479/O480),-ABS(+AL479/O480)))</f>
        <v>-3.1298201880997963E-3</v>
      </c>
      <c r="AN479" s="18">
        <f>+P480-Q480</f>
        <v>-51428</v>
      </c>
      <c r="AO479" s="262">
        <f>IF(Q480=0,0,IF(AN479&gt;0,ABS(+AN479/Q480),-ABS(+AN479/Q480)))</f>
        <v>-6.6845343780138761E-2</v>
      </c>
      <c r="AP479" s="18">
        <f>+R480-S480</f>
        <v>3</v>
      </c>
      <c r="AQ479" s="262">
        <f>IF(S480=0,0,IF(AP479&gt;0,ABS(+AP479/S480),-ABS(+AP479/S480)))</f>
        <v>0.33333333333333331</v>
      </c>
      <c r="AR479" s="18">
        <f>+T480-U480</f>
        <v>-149242</v>
      </c>
      <c r="AS479" s="262">
        <f>IF(U480=0,0,IF(AR479&gt;0,ABS(+AR479/U480),-ABS(+AR479/U480)))</f>
        <v>-0.23133739558257521</v>
      </c>
      <c r="AT479" s="18">
        <f>+V480-W480</f>
        <v>97811</v>
      </c>
      <c r="AU479" s="263">
        <f>IF(W480=0,0,IF(AT479&gt;0,ABS(+AT479/W480),-ABS(+AT479/W480)))</f>
        <v>0.78738870731432431</v>
      </c>
    </row>
    <row r="480" spans="1:47" ht="13.5" x14ac:dyDescent="0.25">
      <c r="A480" s="659">
        <v>90</v>
      </c>
      <c r="B480" s="30" t="e">
        <v>#N/A</v>
      </c>
      <c r="C480" s="30" t="e">
        <v>#N/A</v>
      </c>
      <c r="D480" s="659" t="s">
        <v>143</v>
      </c>
      <c r="E480" s="724"/>
      <c r="F480" s="669">
        <f t="shared" ref="F480:O480" si="604">F478+F468+F459</f>
        <v>21097</v>
      </c>
      <c r="G480" s="682">
        <f t="shared" si="604"/>
        <v>21287</v>
      </c>
      <c r="H480" s="661">
        <f t="shared" si="604"/>
        <v>166662</v>
      </c>
      <c r="I480" s="665">
        <f>I478+I468+I459</f>
        <v>164908</v>
      </c>
      <c r="J480" s="661">
        <f t="shared" si="604"/>
        <v>10326622</v>
      </c>
      <c r="K480" s="665">
        <f t="shared" si="604"/>
        <v>10318726</v>
      </c>
      <c r="L480" s="661">
        <f t="shared" si="604"/>
        <v>3670810</v>
      </c>
      <c r="M480" s="665">
        <f t="shared" si="604"/>
        <v>3731509</v>
      </c>
      <c r="N480" s="661">
        <f t="shared" si="604"/>
        <v>2952880</v>
      </c>
      <c r="O480" s="665">
        <f t="shared" si="604"/>
        <v>2962151</v>
      </c>
      <c r="P480" s="661">
        <f t="shared" si="593"/>
        <v>717930</v>
      </c>
      <c r="Q480" s="665">
        <f t="shared" si="594"/>
        <v>769358</v>
      </c>
      <c r="R480" s="661">
        <f>R478+R468+R459</f>
        <v>12</v>
      </c>
      <c r="S480" s="665">
        <f>S478+S468+S459</f>
        <v>9</v>
      </c>
      <c r="T480" s="661">
        <f>T478+T468+T459</f>
        <v>495885</v>
      </c>
      <c r="U480" s="665">
        <f>U478+U468+U459</f>
        <v>645127</v>
      </c>
      <c r="V480" s="661">
        <f t="shared" si="595"/>
        <v>222033</v>
      </c>
      <c r="W480" s="663">
        <f t="shared" si="596"/>
        <v>124222</v>
      </c>
      <c r="X480" s="4047"/>
      <c r="Y480" s="4035"/>
      <c r="Z480" s="4041"/>
      <c r="AA480" s="3179"/>
      <c r="AB480" s="3179"/>
      <c r="AC480" s="3180"/>
      <c r="AD480" s="2"/>
      <c r="AE480" s="252"/>
      <c r="AF480" s="2"/>
      <c r="AG480" s="252"/>
      <c r="AH480" s="2"/>
      <c r="AI480" s="252"/>
      <c r="AJ480" s="2"/>
      <c r="AK480" s="252"/>
      <c r="AL480" s="2"/>
      <c r="AM480" s="252"/>
      <c r="AN480" s="2"/>
      <c r="AO480" s="252"/>
      <c r="AP480" s="2"/>
      <c r="AQ480" s="252"/>
      <c r="AR480" s="2"/>
      <c r="AS480" s="252"/>
      <c r="AT480" s="2"/>
      <c r="AU480" s="252"/>
    </row>
    <row r="481" spans="1:47" ht="13.5" x14ac:dyDescent="0.25">
      <c r="A481" s="30" t="e">
        <v>#VALUE!</v>
      </c>
      <c r="B481" s="30" t="e">
        <v>#VALUE!</v>
      </c>
      <c r="C481" s="30" t="e">
        <v>#VALUE!</v>
      </c>
      <c r="F481" s="159"/>
      <c r="G481" s="159"/>
      <c r="H481" s="687"/>
      <c r="I481" s="687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4042"/>
      <c r="Y481" s="4044"/>
      <c r="Z481" s="4047"/>
      <c r="AA481" s="3183"/>
      <c r="AB481" s="3183"/>
      <c r="AC481" s="3183"/>
      <c r="AD481" s="2"/>
      <c r="AE481" s="252"/>
      <c r="AF481" s="2"/>
      <c r="AG481" s="252"/>
      <c r="AH481" s="2"/>
      <c r="AI481" s="252"/>
      <c r="AJ481" s="2"/>
      <c r="AK481" s="252"/>
      <c r="AL481" s="2"/>
      <c r="AM481" s="252"/>
      <c r="AN481" s="2"/>
      <c r="AO481" s="252"/>
      <c r="AP481" s="2"/>
      <c r="AQ481" s="252"/>
      <c r="AR481" s="2"/>
      <c r="AS481" s="252"/>
      <c r="AT481" s="2"/>
      <c r="AU481" s="252"/>
    </row>
    <row r="482" spans="1:47" ht="13.5" x14ac:dyDescent="0.25">
      <c r="A482" s="647" t="e">
        <v>#VALUE!</v>
      </c>
      <c r="B482" s="30" t="e">
        <v>#VALUE!</v>
      </c>
      <c r="C482" s="30" t="e">
        <v>#VALUE!</v>
      </c>
      <c r="D482" s="647" t="s">
        <v>1587</v>
      </c>
      <c r="E482" s="647"/>
      <c r="F482" s="648"/>
      <c r="G482" s="648"/>
      <c r="H482" s="648"/>
      <c r="I482" s="648"/>
      <c r="J482" s="648"/>
      <c r="K482" s="648"/>
      <c r="L482" s="648"/>
      <c r="M482" s="648"/>
      <c r="N482" s="648"/>
      <c r="O482" s="648"/>
      <c r="P482" s="648"/>
      <c r="Q482" s="648"/>
      <c r="R482" s="648"/>
      <c r="S482" s="648"/>
      <c r="T482" s="648"/>
      <c r="U482" s="648"/>
      <c r="V482" s="648"/>
      <c r="W482" s="648"/>
      <c r="X482" s="4047"/>
      <c r="Y482" s="4044"/>
      <c r="Z482" s="4047"/>
      <c r="AA482" s="3183"/>
      <c r="AB482" s="3183"/>
      <c r="AC482" s="3183"/>
      <c r="AD482" s="70">
        <f t="shared" ref="AD482:AD517" si="605">+F483-G483</f>
        <v>-1605</v>
      </c>
      <c r="AE482" s="264">
        <f t="shared" ref="AE482:AE517" si="606">IF(G483=0,0,IF(AD482&gt;0,ABS(+AD482/G483),-ABS(+AD482/G483)))</f>
        <v>-0.11750494179661762</v>
      </c>
      <c r="AF482" s="70">
        <f t="shared" ref="AF482:AF517" si="607">+H483-I483</f>
        <v>-1979</v>
      </c>
      <c r="AG482" s="264">
        <f t="shared" ref="AG482:AG517" si="608">IF(I483=0,0,IF(AF482&gt;0,ABS(+AF482/I483),-ABS(+AF482/I483)))</f>
        <v>-0.12658308814123065</v>
      </c>
      <c r="AH482" s="70">
        <f t="shared" ref="AH482:AH517" si="609">+J483-K483</f>
        <v>-644925</v>
      </c>
      <c r="AI482" s="264">
        <f t="shared" ref="AI482:AI517" si="610">IF(K483=0,0,IF(AH482&gt;0,ABS(+AH482/K483),-ABS(+AH482/K483)))</f>
        <v>-9.4534757216772444E-2</v>
      </c>
      <c r="AJ482" s="70">
        <f t="shared" ref="AJ482:AJ517" si="611">+L483-M483</f>
        <v>-250813</v>
      </c>
      <c r="AK482" s="264">
        <f t="shared" ref="AK482:AK517" si="612">IF(M483=0,0,IF(AJ482&gt;0,ABS(+AJ482/M483),-ABS(+AJ482/M483)))</f>
        <v>-0.10169140367002606</v>
      </c>
      <c r="AL482" s="70">
        <f t="shared" ref="AL482:AL517" si="613">+N483-O483</f>
        <v>-96412</v>
      </c>
      <c r="AM482" s="264">
        <f t="shared" ref="AM482:AM517" si="614">IF(O483=0,0,IF(AL482&gt;0,ABS(+AL482/O483),-ABS(+AL482/O483)))</f>
        <v>-0.10018205094101217</v>
      </c>
      <c r="AN482" s="70">
        <f t="shared" ref="AN482:AN517" si="615">+P483-Q483</f>
        <v>-154401</v>
      </c>
      <c r="AO482" s="264">
        <f t="shared" ref="AO482:AO517" si="616">IF(Q483=0,0,IF(AN482&gt;0,ABS(+AN482/Q483),-ABS(+AN482/Q483)))</f>
        <v>-0.10265716783739848</v>
      </c>
      <c r="AP482" s="70">
        <f t="shared" ref="AP482:AP517" si="617">+R483-S483</f>
        <v>1436</v>
      </c>
      <c r="AQ482" s="264">
        <f t="shared" ref="AQ482:AQ517" si="618">IF(S483=0,0,IF(AP482&gt;0,ABS(+AP482/S483),-ABS(+AP482/S483)))</f>
        <v>5.9361900903656794E-3</v>
      </c>
      <c r="AR482" s="70">
        <f t="shared" ref="AR482:AR517" si="619">+T483-U483</f>
        <v>-241808</v>
      </c>
      <c r="AS482" s="264">
        <f t="shared" ref="AS482:AS517" si="620">IF(U483=0,0,IF(AR482&gt;0,ABS(+AR482/U483),-ABS(+AR482/U483)))</f>
        <v>-0.28703392657255083</v>
      </c>
      <c r="AT482" s="70">
        <f t="shared" ref="AT482:AT517" si="621">+V483-W483</f>
        <v>85971</v>
      </c>
      <c r="AU482" s="264">
        <f t="shared" ref="AU482:AU517" si="622">IF(W483=0,0,IF(AT482&gt;0,ABS(+AT482/W483),-ABS(+AT482/W483)))</f>
        <v>0.20483819471911022</v>
      </c>
    </row>
    <row r="483" spans="1:47" ht="13.5" x14ac:dyDescent="0.25">
      <c r="A483" s="649">
        <v>4000</v>
      </c>
      <c r="B483" s="30" t="s">
        <v>2794</v>
      </c>
      <c r="C483" s="30" t="s">
        <v>1587</v>
      </c>
      <c r="D483" s="649" t="s">
        <v>1577</v>
      </c>
      <c r="E483" s="723"/>
      <c r="F483" s="656">
        <f>+'17HPM_DATA_INPUT'!D286</f>
        <v>12054</v>
      </c>
      <c r="G483" s="651">
        <f>+'17HPM_DATA_INPUT'!E286</f>
        <v>13659</v>
      </c>
      <c r="H483" s="654">
        <f>+'17HPM_DATA_INPUT'!F286</f>
        <v>13655</v>
      </c>
      <c r="I483" s="690">
        <f>+'17HPM_DATA_INPUT'!G286</f>
        <v>15634</v>
      </c>
      <c r="J483" s="654">
        <f>+'17HPM_DATA_INPUT'!H286</f>
        <v>6177169</v>
      </c>
      <c r="K483" s="651">
        <f>+'17HPM_DATA_INPUT'!I286</f>
        <v>6822094</v>
      </c>
      <c r="L483" s="654">
        <f>+'17HPM_DATA_INPUT'!J286</f>
        <v>2215600</v>
      </c>
      <c r="M483" s="651">
        <f>+'17HPM_DATA_INPUT'!K286</f>
        <v>2466413</v>
      </c>
      <c r="N483" s="654">
        <f>+'17HPM_DATA_INPUT'!L286</f>
        <v>865956</v>
      </c>
      <c r="O483" s="673">
        <f>+'17HPM_DATA_INPUT'!M286</f>
        <v>962368</v>
      </c>
      <c r="P483" s="650">
        <f>+L483-N483</f>
        <v>1349644</v>
      </c>
      <c r="Q483" s="652">
        <f>+M483-O483</f>
        <v>1504045</v>
      </c>
      <c r="R483" s="654">
        <f>+'17HPM_DATA_INPUT'!P286</f>
        <v>243342</v>
      </c>
      <c r="S483" s="651">
        <f>+'17HPM_DATA_INPUT'!Q286</f>
        <v>241906</v>
      </c>
      <c r="T483" s="654">
        <f>+'17HPM_DATA_INPUT'!R286</f>
        <v>600629</v>
      </c>
      <c r="U483" s="651">
        <f>+'17HPM_DATA_INPUT'!S286</f>
        <v>842437</v>
      </c>
      <c r="V483" s="650">
        <f>+P483-R483-T483</f>
        <v>505673</v>
      </c>
      <c r="W483" s="653">
        <f>+Q483-S483-U483</f>
        <v>419702</v>
      </c>
      <c r="X483" s="4047"/>
      <c r="Y483" s="4044"/>
      <c r="Z483" s="4047"/>
      <c r="AA483" s="3183"/>
      <c r="AB483" s="3183"/>
      <c r="AC483" s="3183"/>
      <c r="AD483" s="70">
        <f t="shared" si="605"/>
        <v>948</v>
      </c>
      <c r="AE483" s="264">
        <f t="shared" si="606"/>
        <v>4.0512820512820513E-2</v>
      </c>
      <c r="AF483" s="70">
        <f t="shared" si="607"/>
        <v>127286</v>
      </c>
      <c r="AG483" s="264">
        <f t="shared" si="608"/>
        <v>0.11877571968459852</v>
      </c>
      <c r="AH483" s="70">
        <f t="shared" si="609"/>
        <v>2785415</v>
      </c>
      <c r="AI483" s="264">
        <f t="shared" si="610"/>
        <v>7.6305569093096187E-2</v>
      </c>
      <c r="AJ483" s="70">
        <f t="shared" si="611"/>
        <v>85064</v>
      </c>
      <c r="AK483" s="264">
        <f t="shared" si="612"/>
        <v>8.1412705297568295E-3</v>
      </c>
      <c r="AL483" s="70">
        <f t="shared" si="613"/>
        <v>241831</v>
      </c>
      <c r="AM483" s="264">
        <f t="shared" si="614"/>
        <v>8.6217180261007054E-2</v>
      </c>
      <c r="AN483" s="70">
        <f t="shared" si="615"/>
        <v>-156767</v>
      </c>
      <c r="AO483" s="264">
        <f t="shared" si="616"/>
        <v>-2.0509611521396957E-2</v>
      </c>
      <c r="AP483" s="70">
        <f t="shared" si="617"/>
        <v>152713</v>
      </c>
      <c r="AQ483" s="264">
        <f t="shared" si="618"/>
        <v>0.20713728628493533</v>
      </c>
      <c r="AR483" s="70">
        <f t="shared" si="619"/>
        <v>51780</v>
      </c>
      <c r="AS483" s="264">
        <f t="shared" si="620"/>
        <v>2.4531948148425391E-2</v>
      </c>
      <c r="AT483" s="70">
        <f t="shared" si="621"/>
        <v>-361260</v>
      </c>
      <c r="AU483" s="264">
        <f t="shared" si="622"/>
        <v>-7.5331318298070216E-2</v>
      </c>
    </row>
    <row r="484" spans="1:47" ht="13.5" x14ac:dyDescent="0.25">
      <c r="A484" s="649">
        <v>4020</v>
      </c>
      <c r="B484" s="30" t="s">
        <v>2795</v>
      </c>
      <c r="C484" s="30" t="s">
        <v>1587</v>
      </c>
      <c r="D484" s="649" t="s">
        <v>1578</v>
      </c>
      <c r="E484" s="723"/>
      <c r="F484" s="656">
        <f>+'17HPM_DATA_INPUT'!D287</f>
        <v>24348</v>
      </c>
      <c r="G484" s="651">
        <f>+'17HPM_DATA_INPUT'!E287</f>
        <v>23400</v>
      </c>
      <c r="H484" s="654">
        <f>+'17HPM_DATA_INPUT'!F287</f>
        <v>1198936</v>
      </c>
      <c r="I484" s="690">
        <f>+'17HPM_DATA_INPUT'!G287</f>
        <v>1071650</v>
      </c>
      <c r="J484" s="654">
        <f>+'17HPM_DATA_INPUT'!H287</f>
        <v>39288845</v>
      </c>
      <c r="K484" s="651">
        <f>+'17HPM_DATA_INPUT'!I287</f>
        <v>36503430</v>
      </c>
      <c r="L484" s="654">
        <f>+'17HPM_DATA_INPUT'!J287</f>
        <v>10533556</v>
      </c>
      <c r="M484" s="651">
        <f>+'17HPM_DATA_INPUT'!K287</f>
        <v>10448492</v>
      </c>
      <c r="N484" s="654">
        <f>+'17HPM_DATA_INPUT'!L287</f>
        <v>3046736</v>
      </c>
      <c r="O484" s="673">
        <f>+'17HPM_DATA_INPUT'!M287</f>
        <v>2804905</v>
      </c>
      <c r="P484" s="650">
        <f t="shared" ref="P484:P520" si="623">+L484-N484</f>
        <v>7486820</v>
      </c>
      <c r="Q484" s="652">
        <f t="shared" ref="Q484:Q520" si="624">+M484-O484</f>
        <v>7643587</v>
      </c>
      <c r="R484" s="654">
        <f>+'17HPM_DATA_INPUT'!P287</f>
        <v>889968</v>
      </c>
      <c r="S484" s="651">
        <f>+'17HPM_DATA_INPUT'!Q287</f>
        <v>737255</v>
      </c>
      <c r="T484" s="672">
        <f>+'17HPM_DATA_INPUT'!R287</f>
        <v>2162497</v>
      </c>
      <c r="U484" s="651">
        <f>+'17HPM_DATA_INPUT'!S287</f>
        <v>2110717</v>
      </c>
      <c r="V484" s="650">
        <f t="shared" ref="V484:V520" si="625">+P484-R484-T484</f>
        <v>4434355</v>
      </c>
      <c r="W484" s="653">
        <f t="shared" ref="W484:W520" si="626">+Q484-S484-U484</f>
        <v>4795615</v>
      </c>
      <c r="X484" s="4047"/>
      <c r="Y484" s="4044"/>
      <c r="Z484" s="4047"/>
      <c r="AA484" s="3183"/>
      <c r="AB484" s="3183"/>
      <c r="AC484" s="3183"/>
      <c r="AD484" s="70">
        <f t="shared" si="605"/>
        <v>-830</v>
      </c>
      <c r="AE484" s="264">
        <f t="shared" si="606"/>
        <v>-2.1193473431555296E-2</v>
      </c>
      <c r="AF484" s="70">
        <f t="shared" si="607"/>
        <v>-1143</v>
      </c>
      <c r="AG484" s="264">
        <f t="shared" si="608"/>
        <v>-2.1879785604900458E-2</v>
      </c>
      <c r="AH484" s="70">
        <f t="shared" si="609"/>
        <v>396008</v>
      </c>
      <c r="AI484" s="264">
        <f t="shared" si="610"/>
        <v>3.7209043606896648E-2</v>
      </c>
      <c r="AJ484" s="70">
        <f t="shared" si="611"/>
        <v>-1478</v>
      </c>
      <c r="AK484" s="264">
        <f t="shared" si="612"/>
        <v>-4.731206339176277E-4</v>
      </c>
      <c r="AL484" s="70">
        <f t="shared" si="613"/>
        <v>-446986</v>
      </c>
      <c r="AM484" s="264">
        <f t="shared" si="614"/>
        <v>-0.19242733810843599</v>
      </c>
      <c r="AN484" s="70">
        <f t="shared" si="615"/>
        <v>445508</v>
      </c>
      <c r="AO484" s="264">
        <f t="shared" si="616"/>
        <v>0.55615018656599968</v>
      </c>
      <c r="AP484" s="70">
        <f t="shared" si="617"/>
        <v>-56744</v>
      </c>
      <c r="AQ484" s="264">
        <f t="shared" si="618"/>
        <v>-9.7182854960446249E-2</v>
      </c>
      <c r="AR484" s="70">
        <f t="shared" si="619"/>
        <v>-985547</v>
      </c>
      <c r="AS484" s="264">
        <f t="shared" si="620"/>
        <v>-0.30912284498644221</v>
      </c>
      <c r="AT484" s="70">
        <f t="shared" si="621"/>
        <v>1487799</v>
      </c>
      <c r="AU484" s="264">
        <f t="shared" si="622"/>
        <v>0.50076757711196462</v>
      </c>
    </row>
    <row r="485" spans="1:47" ht="13.5" x14ac:dyDescent="0.25">
      <c r="A485" s="649">
        <v>4040</v>
      </c>
      <c r="B485" s="30" t="s">
        <v>2796</v>
      </c>
      <c r="C485" s="30" t="s">
        <v>1587</v>
      </c>
      <c r="D485" s="649" t="s">
        <v>1579</v>
      </c>
      <c r="E485" s="723"/>
      <c r="F485" s="656">
        <f>+'17HPM_DATA_INPUT'!D288</f>
        <v>38333</v>
      </c>
      <c r="G485" s="651">
        <f>+'17HPM_DATA_INPUT'!E288</f>
        <v>39163</v>
      </c>
      <c r="H485" s="654">
        <f>+'17HPM_DATA_INPUT'!F288</f>
        <v>51097</v>
      </c>
      <c r="I485" s="690">
        <f>+'17HPM_DATA_INPUT'!G288</f>
        <v>52240</v>
      </c>
      <c r="J485" s="654">
        <f>+'17HPM_DATA_INPUT'!H288</f>
        <v>11038797</v>
      </c>
      <c r="K485" s="651">
        <f>+'17HPM_DATA_INPUT'!I288</f>
        <v>10642789</v>
      </c>
      <c r="L485" s="654">
        <f>+'17HPM_DATA_INPUT'!J288</f>
        <v>3122461</v>
      </c>
      <c r="M485" s="651">
        <f>+'17HPM_DATA_INPUT'!K288</f>
        <v>3123939</v>
      </c>
      <c r="N485" s="672">
        <f>+'17HPM_DATA_INPUT'!L288</f>
        <v>1875896</v>
      </c>
      <c r="O485" s="673">
        <f>+'17HPM_DATA_INPUT'!M288</f>
        <v>2322882</v>
      </c>
      <c r="P485" s="650">
        <f t="shared" si="623"/>
        <v>1246565</v>
      </c>
      <c r="Q485" s="652">
        <f t="shared" si="624"/>
        <v>801057</v>
      </c>
      <c r="R485" s="654">
        <f>+'17HPM_DATA_INPUT'!P288</f>
        <v>527145</v>
      </c>
      <c r="S485" s="651">
        <f>+'17HPM_DATA_INPUT'!Q288</f>
        <v>583889</v>
      </c>
      <c r="T485" s="672">
        <f>+'17HPM_DATA_INPUT'!R288</f>
        <v>2202658</v>
      </c>
      <c r="U485" s="651">
        <f>+'17HPM_DATA_INPUT'!S288</f>
        <v>3188205</v>
      </c>
      <c r="V485" s="650">
        <f t="shared" si="625"/>
        <v>-1483238</v>
      </c>
      <c r="W485" s="653">
        <f t="shared" si="626"/>
        <v>-2971037</v>
      </c>
      <c r="X485" s="4047"/>
      <c r="Y485" s="4044"/>
      <c r="Z485" s="4047"/>
      <c r="AA485" s="3183"/>
      <c r="AB485" s="3183"/>
      <c r="AC485" s="3183"/>
      <c r="AD485" s="70">
        <f t="shared" si="605"/>
        <v>-52</v>
      </c>
      <c r="AE485" s="264">
        <f t="shared" si="606"/>
        <v>-1.0458567980691875E-2</v>
      </c>
      <c r="AF485" s="70">
        <f t="shared" si="607"/>
        <v>-8518</v>
      </c>
      <c r="AG485" s="264">
        <f t="shared" si="608"/>
        <v>-9.2725036195203725E-2</v>
      </c>
      <c r="AH485" s="70">
        <f t="shared" si="609"/>
        <v>2904830</v>
      </c>
      <c r="AI485" s="264">
        <f t="shared" si="610"/>
        <v>0.2336707478987507</v>
      </c>
      <c r="AJ485" s="70">
        <f t="shared" si="611"/>
        <v>1412172</v>
      </c>
      <c r="AK485" s="264">
        <f t="shared" si="612"/>
        <v>0.27928197675913358</v>
      </c>
      <c r="AL485" s="70">
        <f t="shared" si="613"/>
        <v>193692</v>
      </c>
      <c r="AM485" s="264">
        <f t="shared" si="614"/>
        <v>8.6254046247794022E-2</v>
      </c>
      <c r="AN485" s="70">
        <f t="shared" si="615"/>
        <v>1218480</v>
      </c>
      <c r="AO485" s="264">
        <f t="shared" si="616"/>
        <v>0.43349334486962787</v>
      </c>
      <c r="AP485" s="70">
        <f t="shared" si="617"/>
        <v>122954</v>
      </c>
      <c r="AQ485" s="264">
        <f t="shared" si="618"/>
        <v>0.21436728403133373</v>
      </c>
      <c r="AR485" s="70">
        <f t="shared" si="619"/>
        <v>119996</v>
      </c>
      <c r="AS485" s="264">
        <f t="shared" si="620"/>
        <v>0.1120657773328203</v>
      </c>
      <c r="AT485" s="70">
        <f t="shared" si="621"/>
        <v>975530</v>
      </c>
      <c r="AU485" s="264">
        <f t="shared" si="622"/>
        <v>0.83628230582216323</v>
      </c>
    </row>
    <row r="486" spans="1:47" ht="13.5" x14ac:dyDescent="0.25">
      <c r="A486" s="649">
        <v>4050</v>
      </c>
      <c r="B486" s="30" t="s">
        <v>2797</v>
      </c>
      <c r="C486" s="30" t="s">
        <v>1587</v>
      </c>
      <c r="D486" s="649" t="s">
        <v>1580</v>
      </c>
      <c r="E486" s="723"/>
      <c r="F486" s="656">
        <f>+'17HPM_DATA_INPUT'!D289</f>
        <v>4920</v>
      </c>
      <c r="G486" s="651">
        <f>+'17HPM_DATA_INPUT'!E289</f>
        <v>4972</v>
      </c>
      <c r="H486" s="654">
        <f>+'17HPM_DATA_INPUT'!F289</f>
        <v>83345</v>
      </c>
      <c r="I486" s="690">
        <f>+'17HPM_DATA_INPUT'!G289</f>
        <v>91863</v>
      </c>
      <c r="J486" s="654">
        <f>+'17HPM_DATA_INPUT'!H289</f>
        <v>15336125</v>
      </c>
      <c r="K486" s="651">
        <f>+'17HPM_DATA_INPUT'!I289</f>
        <v>12431295</v>
      </c>
      <c r="L486" s="654">
        <f>+'17HPM_DATA_INPUT'!J289</f>
        <v>6468610</v>
      </c>
      <c r="M486" s="651">
        <f>+'17HPM_DATA_INPUT'!K289</f>
        <v>5056438</v>
      </c>
      <c r="N486" s="672">
        <f>+'17HPM_DATA_INPUT'!L289</f>
        <v>2439291</v>
      </c>
      <c r="O486" s="673">
        <f>+'17HPM_DATA_INPUT'!M289</f>
        <v>2245599</v>
      </c>
      <c r="P486" s="650">
        <f t="shared" si="623"/>
        <v>4029319</v>
      </c>
      <c r="Q486" s="652">
        <f t="shared" si="624"/>
        <v>2810839</v>
      </c>
      <c r="R486" s="654">
        <f>+'17HPM_DATA_INPUT'!P289</f>
        <v>696521</v>
      </c>
      <c r="S486" s="651">
        <f>+'17HPM_DATA_INPUT'!Q289</f>
        <v>573567</v>
      </c>
      <c r="T486" s="672">
        <f>+'17HPM_DATA_INPUT'!R289</f>
        <v>1190760</v>
      </c>
      <c r="U486" s="651">
        <f>+'17HPM_DATA_INPUT'!S289</f>
        <v>1070764</v>
      </c>
      <c r="V486" s="650">
        <f t="shared" si="625"/>
        <v>2142038</v>
      </c>
      <c r="W486" s="653">
        <f t="shared" si="626"/>
        <v>1166508</v>
      </c>
      <c r="X486" s="4047"/>
      <c r="Y486" s="4044"/>
      <c r="Z486" s="4047"/>
      <c r="AA486" s="3183"/>
      <c r="AB486" s="3183"/>
      <c r="AC486" s="3183"/>
      <c r="AD486" s="70">
        <f t="shared" si="605"/>
        <v>-157</v>
      </c>
      <c r="AE486" s="264">
        <f t="shared" si="606"/>
        <v>-4.5507246376811597E-2</v>
      </c>
      <c r="AF486" s="70">
        <f t="shared" si="607"/>
        <v>-6295</v>
      </c>
      <c r="AG486" s="264">
        <f t="shared" si="608"/>
        <v>-0.25514753566796367</v>
      </c>
      <c r="AH486" s="70">
        <f t="shared" si="609"/>
        <v>-794924</v>
      </c>
      <c r="AI486" s="264">
        <f t="shared" si="610"/>
        <v>-7.7321347994603135E-2</v>
      </c>
      <c r="AJ486" s="70">
        <f t="shared" si="611"/>
        <v>-682968</v>
      </c>
      <c r="AK486" s="264">
        <f t="shared" si="612"/>
        <v>-0.1789637278816803</v>
      </c>
      <c r="AL486" s="70">
        <f t="shared" si="613"/>
        <v>-422644</v>
      </c>
      <c r="AM486" s="264">
        <f t="shared" si="614"/>
        <v>-0.15859496338924106</v>
      </c>
      <c r="AN486" s="70">
        <f t="shared" si="615"/>
        <v>-260324</v>
      </c>
      <c r="AO486" s="264">
        <f t="shared" si="616"/>
        <v>-0.2261111255873744</v>
      </c>
      <c r="AP486" s="70">
        <f t="shared" si="617"/>
        <v>-39768</v>
      </c>
      <c r="AQ486" s="264">
        <f t="shared" si="618"/>
        <v>-5.9367274551252194E-2</v>
      </c>
      <c r="AR486" s="70">
        <f t="shared" si="619"/>
        <v>-58815</v>
      </c>
      <c r="AS486" s="264">
        <f t="shared" si="620"/>
        <v>-6.0147692420971462E-2</v>
      </c>
      <c r="AT486" s="70">
        <f t="shared" si="621"/>
        <v>-161741</v>
      </c>
      <c r="AU486" s="264">
        <f t="shared" si="622"/>
        <v>-0.32582993047903192</v>
      </c>
    </row>
    <row r="487" spans="1:47" ht="13.5" x14ac:dyDescent="0.25">
      <c r="A487" s="649">
        <v>4060</v>
      </c>
      <c r="B487" s="30" t="s">
        <v>2798</v>
      </c>
      <c r="C487" s="30" t="s">
        <v>1587</v>
      </c>
      <c r="D487" s="649" t="s">
        <v>1581</v>
      </c>
      <c r="E487" s="723"/>
      <c r="F487" s="656">
        <f>+'17HPM_DATA_INPUT'!D290</f>
        <v>3293</v>
      </c>
      <c r="G487" s="651">
        <f>+'17HPM_DATA_INPUT'!E290</f>
        <v>3450</v>
      </c>
      <c r="H487" s="654">
        <f>+'17HPM_DATA_INPUT'!F290</f>
        <v>18377</v>
      </c>
      <c r="I487" s="690">
        <f>+'17HPM_DATA_INPUT'!G290</f>
        <v>24672</v>
      </c>
      <c r="J487" s="654">
        <f>+'17HPM_DATA_INPUT'!H290</f>
        <v>9485859</v>
      </c>
      <c r="K487" s="651">
        <f>+'17HPM_DATA_INPUT'!I290</f>
        <v>10280783</v>
      </c>
      <c r="L487" s="654">
        <f>+'17HPM_DATA_INPUT'!J290</f>
        <v>3133269</v>
      </c>
      <c r="M487" s="651">
        <f>+'17HPM_DATA_INPUT'!K290</f>
        <v>3816237</v>
      </c>
      <c r="N487" s="672">
        <f>+'17HPM_DATA_INPUT'!L290</f>
        <v>2242283</v>
      </c>
      <c r="O487" s="673">
        <f>+'17HPM_DATA_INPUT'!M290</f>
        <v>2664927</v>
      </c>
      <c r="P487" s="650">
        <f t="shared" si="623"/>
        <v>890986</v>
      </c>
      <c r="Q487" s="652">
        <f t="shared" si="624"/>
        <v>1151310</v>
      </c>
      <c r="R487" s="654">
        <f>+'17HPM_DATA_INPUT'!P290</f>
        <v>630096</v>
      </c>
      <c r="S487" s="651">
        <f>+'17HPM_DATA_INPUT'!Q290</f>
        <v>669864</v>
      </c>
      <c r="T487" s="672">
        <f>+'17HPM_DATA_INPUT'!R290</f>
        <v>919028</v>
      </c>
      <c r="U487" s="651">
        <f>+'17HPM_DATA_INPUT'!S290</f>
        <v>977843</v>
      </c>
      <c r="V487" s="650">
        <f t="shared" si="625"/>
        <v>-658138</v>
      </c>
      <c r="W487" s="653">
        <f t="shared" si="626"/>
        <v>-496397</v>
      </c>
      <c r="X487" s="4047"/>
      <c r="Y487" s="4044"/>
      <c r="Z487" s="4047"/>
      <c r="AA487" s="3183"/>
      <c r="AB487" s="3183"/>
      <c r="AC487" s="3183"/>
      <c r="AD487" s="70">
        <f t="shared" si="605"/>
        <v>-83</v>
      </c>
      <c r="AE487" s="264">
        <f t="shared" si="606"/>
        <v>-0.1294851794071763</v>
      </c>
      <c r="AF487" s="70">
        <f t="shared" si="607"/>
        <v>-152</v>
      </c>
      <c r="AG487" s="264">
        <f t="shared" si="608"/>
        <v>-0.12287793047696038</v>
      </c>
      <c r="AH487" s="70">
        <f t="shared" si="609"/>
        <v>-25263</v>
      </c>
      <c r="AI487" s="264">
        <f t="shared" si="610"/>
        <v>-2.6268396611924809E-2</v>
      </c>
      <c r="AJ487" s="70">
        <f t="shared" si="611"/>
        <v>-34643</v>
      </c>
      <c r="AK487" s="264">
        <f t="shared" si="612"/>
        <v>-8.2885327170108353E-2</v>
      </c>
      <c r="AL487" s="70">
        <f t="shared" si="613"/>
        <v>-140723</v>
      </c>
      <c r="AM487" s="264">
        <f t="shared" si="614"/>
        <v>-0.41710657746925567</v>
      </c>
      <c r="AN487" s="70">
        <f t="shared" si="615"/>
        <v>106080</v>
      </c>
      <c r="AO487" s="264">
        <f t="shared" si="616"/>
        <v>1.3163903504417751</v>
      </c>
      <c r="AP487" s="70">
        <f t="shared" si="617"/>
        <v>-29541</v>
      </c>
      <c r="AQ487" s="264">
        <f t="shared" si="618"/>
        <v>-0.34827460180851438</v>
      </c>
      <c r="AR487" s="70">
        <f t="shared" si="619"/>
        <v>-26851</v>
      </c>
      <c r="AS487" s="264">
        <f t="shared" si="620"/>
        <v>-0.36765571727849056</v>
      </c>
      <c r="AT487" s="70">
        <f t="shared" si="621"/>
        <v>162472</v>
      </c>
      <c r="AU487" s="264">
        <f t="shared" si="622"/>
        <v>2.1026530348129935</v>
      </c>
    </row>
    <row r="488" spans="1:47" ht="13.5" x14ac:dyDescent="0.25">
      <c r="A488" s="649">
        <v>4070</v>
      </c>
      <c r="B488" s="30" t="s">
        <v>1946</v>
      </c>
      <c r="C488" s="30" t="s">
        <v>1587</v>
      </c>
      <c r="D488" s="649" t="s">
        <v>1582</v>
      </c>
      <c r="E488" s="723"/>
      <c r="F488" s="656">
        <f>+'17HPM_DATA_INPUT'!D291</f>
        <v>558</v>
      </c>
      <c r="G488" s="651">
        <f>+'17HPM_DATA_INPUT'!E291</f>
        <v>641</v>
      </c>
      <c r="H488" s="654">
        <f>+'17HPM_DATA_INPUT'!F291</f>
        <v>1085</v>
      </c>
      <c r="I488" s="690">
        <f>+'17HPM_DATA_INPUT'!G291</f>
        <v>1237</v>
      </c>
      <c r="J488" s="654">
        <f>+'17HPM_DATA_INPUT'!H291</f>
        <v>936463</v>
      </c>
      <c r="K488" s="651">
        <f>+'17HPM_DATA_INPUT'!I291</f>
        <v>961726</v>
      </c>
      <c r="L488" s="654">
        <f>+'17HPM_DATA_INPUT'!J291</f>
        <v>383320</v>
      </c>
      <c r="M488" s="651">
        <f>+'17HPM_DATA_INPUT'!K291</f>
        <v>417963</v>
      </c>
      <c r="N488" s="672">
        <f>+'17HPM_DATA_INPUT'!L291</f>
        <v>196656</v>
      </c>
      <c r="O488" s="673">
        <f>+'17HPM_DATA_INPUT'!M291</f>
        <v>337379</v>
      </c>
      <c r="P488" s="650">
        <f>+L488-N488</f>
        <v>186664</v>
      </c>
      <c r="Q488" s="652">
        <f>+M488-O488</f>
        <v>80584</v>
      </c>
      <c r="R488" s="654">
        <f>+'17HPM_DATA_INPUT'!P291</f>
        <v>55280</v>
      </c>
      <c r="S488" s="651">
        <f>+'17HPM_DATA_INPUT'!Q291</f>
        <v>84821</v>
      </c>
      <c r="T488" s="672">
        <f>+'17HPM_DATA_INPUT'!R291</f>
        <v>46182</v>
      </c>
      <c r="U488" s="651">
        <f>+'17HPM_DATA_INPUT'!S291</f>
        <v>73033</v>
      </c>
      <c r="V488" s="650">
        <f>+P488-R488-T488</f>
        <v>85202</v>
      </c>
      <c r="W488" s="653">
        <f>+Q488-S488-U488</f>
        <v>-77270</v>
      </c>
      <c r="X488" s="4047"/>
      <c r="Y488" s="4044"/>
      <c r="Z488" s="4047"/>
      <c r="AA488" s="3183"/>
      <c r="AB488" s="3183"/>
      <c r="AC488" s="3183"/>
      <c r="AD488" s="70">
        <f t="shared" si="605"/>
        <v>435</v>
      </c>
      <c r="AE488" s="264">
        <f t="shared" si="606"/>
        <v>6.3411078717201169E-2</v>
      </c>
      <c r="AF488" s="70">
        <f t="shared" si="607"/>
        <v>34484</v>
      </c>
      <c r="AG488" s="264">
        <f t="shared" si="608"/>
        <v>8.8307976757824008E-2</v>
      </c>
      <c r="AH488" s="70">
        <f t="shared" si="609"/>
        <v>2841873</v>
      </c>
      <c r="AI488" s="264">
        <f t="shared" si="610"/>
        <v>0.11968839028009345</v>
      </c>
      <c r="AJ488" s="70">
        <f t="shared" si="611"/>
        <v>496984</v>
      </c>
      <c r="AK488" s="264">
        <f t="shared" si="612"/>
        <v>6.6018741158749894E-2</v>
      </c>
      <c r="AL488" s="70">
        <f t="shared" si="613"/>
        <v>178067</v>
      </c>
      <c r="AM488" s="264">
        <f t="shared" si="614"/>
        <v>7.929874625977669E-2</v>
      </c>
      <c r="AN488" s="70">
        <f t="shared" si="615"/>
        <v>318917</v>
      </c>
      <c r="AO488" s="264">
        <f t="shared" si="616"/>
        <v>6.0373481609313336E-2</v>
      </c>
      <c r="AP488" s="70">
        <f t="shared" si="617"/>
        <v>117842</v>
      </c>
      <c r="AQ488" s="264">
        <f t="shared" si="618"/>
        <v>0.20118310869064182</v>
      </c>
      <c r="AR488" s="70">
        <f t="shared" si="619"/>
        <v>118174</v>
      </c>
      <c r="AS488" s="264">
        <f t="shared" si="620"/>
        <v>4.1191296894601326E-2</v>
      </c>
      <c r="AT488" s="70">
        <f t="shared" si="621"/>
        <v>82901</v>
      </c>
      <c r="AU488" s="264">
        <f t="shared" si="622"/>
        <v>4.5356859526740526E-2</v>
      </c>
    </row>
    <row r="489" spans="1:47" ht="13.5" x14ac:dyDescent="0.25">
      <c r="A489" s="649">
        <v>4080</v>
      </c>
      <c r="B489" s="30" t="s">
        <v>2799</v>
      </c>
      <c r="C489" s="30" t="s">
        <v>1587</v>
      </c>
      <c r="D489" s="649" t="s">
        <v>1583</v>
      </c>
      <c r="E489" s="723"/>
      <c r="F489" s="656">
        <f>+'17HPM_DATA_INPUT'!D292</f>
        <v>7295</v>
      </c>
      <c r="G489" s="651">
        <f>+'17HPM_DATA_INPUT'!E292</f>
        <v>6860</v>
      </c>
      <c r="H489" s="654">
        <f>+'17HPM_DATA_INPUT'!F292</f>
        <v>424981</v>
      </c>
      <c r="I489" s="690">
        <f>+'17HPM_DATA_INPUT'!G292</f>
        <v>390497</v>
      </c>
      <c r="J489" s="654">
        <f>+'17HPM_DATA_INPUT'!H292</f>
        <v>26585805</v>
      </c>
      <c r="K489" s="651">
        <f>+'17HPM_DATA_INPUT'!I292</f>
        <v>23743932</v>
      </c>
      <c r="L489" s="654">
        <f>+'17HPM_DATA_INPUT'!J292</f>
        <v>8024907</v>
      </c>
      <c r="M489" s="651">
        <f>+'17HPM_DATA_INPUT'!K292</f>
        <v>7527923</v>
      </c>
      <c r="N489" s="654">
        <f>+'17HPM_DATA_INPUT'!L292</f>
        <v>2423588</v>
      </c>
      <c r="O489" s="673">
        <f>+'17HPM_DATA_INPUT'!M292</f>
        <v>2245521</v>
      </c>
      <c r="P489" s="650">
        <f t="shared" si="623"/>
        <v>5601319</v>
      </c>
      <c r="Q489" s="652">
        <f t="shared" si="624"/>
        <v>5282402</v>
      </c>
      <c r="R489" s="654">
        <f>+'17HPM_DATA_INPUT'!P292</f>
        <v>703587</v>
      </c>
      <c r="S489" s="651">
        <f>+'17HPM_DATA_INPUT'!Q292</f>
        <v>585745</v>
      </c>
      <c r="T489" s="672">
        <f>+'17HPM_DATA_INPUT'!R292</f>
        <v>2987081</v>
      </c>
      <c r="U489" s="651">
        <f>+'17HPM_DATA_INPUT'!S292</f>
        <v>2868907</v>
      </c>
      <c r="V489" s="650">
        <f t="shared" si="625"/>
        <v>1910651</v>
      </c>
      <c r="W489" s="653">
        <f t="shared" si="626"/>
        <v>1827750</v>
      </c>
      <c r="X489" s="4047"/>
      <c r="Y489" s="4044"/>
      <c r="Z489" s="4047"/>
      <c r="AA489" s="3183"/>
      <c r="AB489" s="3183"/>
      <c r="AC489" s="3183"/>
      <c r="AD489" s="70">
        <f>+F491-G491</f>
        <v>2960</v>
      </c>
      <c r="AE489" s="264">
        <f>IF(G491=0,0,IF(AD489&gt;0,ABS(+AD489/G491),-ABS(+AD489/G491)))</f>
        <v>4.6647230320699708E-2</v>
      </c>
      <c r="AF489" s="70">
        <f>+H491-I491</f>
        <v>3298</v>
      </c>
      <c r="AG489" s="264">
        <f>IF(I491=0,0,IF(AF489&gt;0,ABS(+AF489/I491),-ABS(+AF489/I491)))</f>
        <v>4.46520444083401E-2</v>
      </c>
      <c r="AH489" s="70">
        <f>+J491-K491</f>
        <v>1711108</v>
      </c>
      <c r="AI489" s="264">
        <f>IF(K491=0,0,IF(AH489&gt;0,ABS(+AH489/K491),-ABS(+AH489/K491)))</f>
        <v>0.1185048663226895</v>
      </c>
      <c r="AJ489" s="70">
        <f>+L491-M491</f>
        <v>603922</v>
      </c>
      <c r="AK489" s="264">
        <f>IF(M491=0,0,IF(AJ489&gt;0,ABS(+AJ489/M491),-ABS(+AJ489/M491)))</f>
        <v>0.12392877033238131</v>
      </c>
      <c r="AL489" s="70">
        <f>+N491-O491</f>
        <v>101110</v>
      </c>
      <c r="AM489" s="264">
        <f>IF(O491=0,0,IF(AL489&gt;0,ABS(+AL489/O491),-ABS(+AL489/O491)))</f>
        <v>5.2631441964088192E-2</v>
      </c>
      <c r="AN489" s="70">
        <f>+P491-Q491</f>
        <v>502812</v>
      </c>
      <c r="AO489" s="264">
        <f>IF(Q491=0,0,IF(AN489&gt;0,ABS(+AN489/Q491),-ABS(+AN489/Q491)))</f>
        <v>0.17032678724530775</v>
      </c>
      <c r="AP489" s="70">
        <f>+R491-S491</f>
        <v>85931</v>
      </c>
      <c r="AQ489" s="264">
        <f>IF(S491=0,0,IF(AP489&gt;0,ABS(+AP489/S491),-ABS(+AP489/S491)))</f>
        <v>0.17340600708710358</v>
      </c>
      <c r="AR489" s="70">
        <f>+T491-U491</f>
        <v>-74287</v>
      </c>
      <c r="AS489" s="264">
        <f>IF(U491=0,0,IF(AR489&gt;0,ABS(+AR489/U491),-ABS(+AR489/U491)))</f>
        <v>-7.9491380149786683E-2</v>
      </c>
      <c r="AT489" s="70">
        <f>+V491-W491</f>
        <v>491168</v>
      </c>
      <c r="AU489" s="264">
        <f>IF(W491=0,0,IF(AT489&gt;0,ABS(+AT489/W491),-ABS(+AT489/W491)))</f>
        <v>0.32271943000040737</v>
      </c>
    </row>
    <row r="490" spans="1:47" ht="13.5" x14ac:dyDescent="0.25">
      <c r="A490" s="649">
        <v>4090</v>
      </c>
      <c r="B490" s="30" t="s">
        <v>2800</v>
      </c>
      <c r="C490" s="30" t="s">
        <v>1587</v>
      </c>
      <c r="D490" s="649" t="s">
        <v>3846</v>
      </c>
      <c r="E490" s="723"/>
      <c r="F490" s="656">
        <f>+'17HPM_DATA_INPUT'!D293</f>
        <v>4163</v>
      </c>
      <c r="G490" s="651">
        <f>+'17HPM_DATA_INPUT'!E293</f>
        <v>0</v>
      </c>
      <c r="H490" s="654">
        <f>+'17HPM_DATA_INPUT'!F293</f>
        <v>33548</v>
      </c>
      <c r="I490" s="690">
        <f>+'17HPM_DATA_INPUT'!G293</f>
        <v>0</v>
      </c>
      <c r="J490" s="654">
        <f>+'17HPM_DATA_INPUT'!H293</f>
        <v>4571441</v>
      </c>
      <c r="K490" s="651">
        <f>+'17HPM_DATA_INPUT'!I293</f>
        <v>0</v>
      </c>
      <c r="L490" s="654">
        <f>+'17HPM_DATA_INPUT'!J293</f>
        <v>1349727</v>
      </c>
      <c r="M490" s="651">
        <f>+'17HPM_DATA_INPUT'!K293</f>
        <v>0</v>
      </c>
      <c r="N490" s="654">
        <f>+'17HPM_DATA_INPUT'!L293</f>
        <v>732494</v>
      </c>
      <c r="O490" s="673">
        <f>+'17HPM_DATA_INPUT'!M293</f>
        <v>0</v>
      </c>
      <c r="P490" s="650">
        <f t="shared" ref="P490" si="627">+L490-N490</f>
        <v>617233</v>
      </c>
      <c r="Q490" s="652">
        <f t="shared" ref="Q490" si="628">+M490-O490</f>
        <v>0</v>
      </c>
      <c r="R490" s="654">
        <f>+'17HPM_DATA_INPUT'!P293</f>
        <v>5</v>
      </c>
      <c r="S490" s="651">
        <f>+'17HPM_DATA_INPUT'!Q293</f>
        <v>0</v>
      </c>
      <c r="T490" s="672">
        <f>+'17HPM_DATA_INPUT'!R293</f>
        <v>655117</v>
      </c>
      <c r="U490" s="651">
        <f>+'17HPM_DATA_INPUT'!S293</f>
        <v>0</v>
      </c>
      <c r="V490" s="650">
        <f t="shared" ref="V490" si="629">+P490-R490-T490</f>
        <v>-37889</v>
      </c>
      <c r="W490" s="653">
        <f t="shared" ref="W490" si="630">+Q490-S490-U490</f>
        <v>0</v>
      </c>
      <c r="X490" s="4047"/>
      <c r="Y490" s="4044"/>
      <c r="Z490" s="4047"/>
      <c r="AA490" s="3183"/>
      <c r="AB490" s="3183"/>
      <c r="AC490" s="3183"/>
      <c r="AD490" s="70"/>
      <c r="AE490" s="264"/>
      <c r="AF490" s="70"/>
      <c r="AG490" s="264"/>
      <c r="AH490" s="70"/>
      <c r="AI490" s="264"/>
      <c r="AJ490" s="70"/>
      <c r="AK490" s="264"/>
      <c r="AL490" s="70"/>
      <c r="AM490" s="264"/>
      <c r="AN490" s="70"/>
      <c r="AO490" s="264"/>
      <c r="AP490" s="70"/>
      <c r="AQ490" s="264"/>
      <c r="AR490" s="70"/>
      <c r="AS490" s="264"/>
      <c r="AT490" s="70"/>
      <c r="AU490" s="264"/>
    </row>
    <row r="491" spans="1:47" ht="13.5" x14ac:dyDescent="0.25">
      <c r="A491" s="649">
        <v>4100</v>
      </c>
      <c r="B491" s="30" t="s">
        <v>2801</v>
      </c>
      <c r="C491" s="30" t="s">
        <v>1587</v>
      </c>
      <c r="D491" s="649" t="s">
        <v>1584</v>
      </c>
      <c r="E491" s="723"/>
      <c r="F491" s="656">
        <f>+'17HPM_DATA_INPUT'!D294</f>
        <v>66415</v>
      </c>
      <c r="G491" s="651">
        <f>+'17HPM_DATA_INPUT'!E294</f>
        <v>63455</v>
      </c>
      <c r="H491" s="654">
        <f>+'17HPM_DATA_INPUT'!F294</f>
        <v>77158</v>
      </c>
      <c r="I491" s="690">
        <f>+'17HPM_DATA_INPUT'!G294</f>
        <v>73860</v>
      </c>
      <c r="J491" s="654">
        <f>+'17HPM_DATA_INPUT'!H294</f>
        <v>16150245</v>
      </c>
      <c r="K491" s="651">
        <f>+'17HPM_DATA_INPUT'!I294</f>
        <v>14439137</v>
      </c>
      <c r="L491" s="654">
        <f>+'17HPM_DATA_INPUT'!J294</f>
        <v>5477060</v>
      </c>
      <c r="M491" s="651">
        <f>+'17HPM_DATA_INPUT'!K294</f>
        <v>4873138</v>
      </c>
      <c r="N491" s="654">
        <f>+'17HPM_DATA_INPUT'!L294</f>
        <v>2022205</v>
      </c>
      <c r="O491" s="673">
        <f>+'17HPM_DATA_INPUT'!M294</f>
        <v>1921095</v>
      </c>
      <c r="P491" s="650">
        <f t="shared" si="623"/>
        <v>3454855</v>
      </c>
      <c r="Q491" s="652">
        <f t="shared" si="624"/>
        <v>2952043</v>
      </c>
      <c r="R491" s="654">
        <f>+'17HPM_DATA_INPUT'!P294</f>
        <v>581479</v>
      </c>
      <c r="S491" s="651">
        <f>+'17HPM_DATA_INPUT'!Q294</f>
        <v>495548</v>
      </c>
      <c r="T491" s="672">
        <f>+'17HPM_DATA_INPUT'!R294</f>
        <v>860242</v>
      </c>
      <c r="U491" s="651">
        <f>+'17HPM_DATA_INPUT'!S294</f>
        <v>934529</v>
      </c>
      <c r="V491" s="650">
        <f t="shared" si="625"/>
        <v>2013134</v>
      </c>
      <c r="W491" s="653">
        <f t="shared" si="626"/>
        <v>1521966</v>
      </c>
      <c r="X491" s="4047"/>
      <c r="Y491" s="4044"/>
      <c r="Z491" s="4047"/>
      <c r="AA491" s="3183"/>
      <c r="AB491" s="3183"/>
      <c r="AC491" s="3183"/>
      <c r="AD491" s="70">
        <f t="shared" si="605"/>
        <v>103</v>
      </c>
      <c r="AE491" s="264">
        <f t="shared" si="606"/>
        <v>3.8247307835128107E-2</v>
      </c>
      <c r="AF491" s="70">
        <f t="shared" si="607"/>
        <v>-1034</v>
      </c>
      <c r="AG491" s="264">
        <f t="shared" si="608"/>
        <v>-0.17729766803840877</v>
      </c>
      <c r="AH491" s="70">
        <f t="shared" si="609"/>
        <v>52061</v>
      </c>
      <c r="AI491" s="264">
        <f t="shared" si="610"/>
        <v>4.4539712388150236E-2</v>
      </c>
      <c r="AJ491" s="70">
        <f t="shared" si="611"/>
        <v>10676</v>
      </c>
      <c r="AK491" s="264">
        <f t="shared" si="612"/>
        <v>2.4392918833453667E-2</v>
      </c>
      <c r="AL491" s="70">
        <f t="shared" si="613"/>
        <v>13677</v>
      </c>
      <c r="AM491" s="264">
        <f t="shared" si="614"/>
        <v>3.6002906134998396E-2</v>
      </c>
      <c r="AN491" s="70">
        <f t="shared" si="615"/>
        <v>-3001</v>
      </c>
      <c r="AO491" s="264">
        <f t="shared" si="616"/>
        <v>-5.193658924924717E-2</v>
      </c>
      <c r="AP491" s="70">
        <f t="shared" si="617"/>
        <v>15105</v>
      </c>
      <c r="AQ491" s="264">
        <f t="shared" si="618"/>
        <v>0.15818575961629089</v>
      </c>
      <c r="AR491" s="70">
        <f t="shared" si="619"/>
        <v>8155</v>
      </c>
      <c r="AS491" s="264">
        <f t="shared" si="620"/>
        <v>6.7357726934831094E-2</v>
      </c>
      <c r="AT491" s="70">
        <f t="shared" si="621"/>
        <v>-26261</v>
      </c>
      <c r="AU491" s="264">
        <f t="shared" si="622"/>
        <v>-0.16539549179037266</v>
      </c>
    </row>
    <row r="492" spans="1:47" ht="13.5" x14ac:dyDescent="0.25">
      <c r="A492" s="649">
        <v>4110</v>
      </c>
      <c r="B492" s="30" t="s">
        <v>2802</v>
      </c>
      <c r="C492" s="30" t="s">
        <v>1587</v>
      </c>
      <c r="D492" s="649" t="s">
        <v>1585</v>
      </c>
      <c r="E492" s="647"/>
      <c r="F492" s="656">
        <f>+'17HPM_DATA_INPUT'!D295</f>
        <v>2796</v>
      </c>
      <c r="G492" s="651">
        <f>+'17HPM_DATA_INPUT'!E295</f>
        <v>2693</v>
      </c>
      <c r="H492" s="654">
        <f>+'17HPM_DATA_INPUT'!F295</f>
        <v>4798</v>
      </c>
      <c r="I492" s="651">
        <f>+'17HPM_DATA_INPUT'!G295</f>
        <v>5832</v>
      </c>
      <c r="J492" s="654">
        <f>+'17HPM_DATA_INPUT'!H295</f>
        <v>1220928</v>
      </c>
      <c r="K492" s="651">
        <f>+'17HPM_DATA_INPUT'!I295</f>
        <v>1168867</v>
      </c>
      <c r="L492" s="654">
        <f>+'17HPM_DATA_INPUT'!J295</f>
        <v>448344</v>
      </c>
      <c r="M492" s="651">
        <f>+'17HPM_DATA_INPUT'!K295</f>
        <v>437668</v>
      </c>
      <c r="N492" s="654">
        <f>+'17HPM_DATA_INPUT'!L295</f>
        <v>393563</v>
      </c>
      <c r="O492" s="651">
        <f>+'17HPM_DATA_INPUT'!M295</f>
        <v>379886</v>
      </c>
      <c r="P492" s="650">
        <f t="shared" si="623"/>
        <v>54781</v>
      </c>
      <c r="Q492" s="652">
        <f t="shared" si="624"/>
        <v>57782</v>
      </c>
      <c r="R492" s="654">
        <f>+'17HPM_DATA_INPUT'!P295</f>
        <v>110594</v>
      </c>
      <c r="S492" s="651">
        <f>+'17HPM_DATA_INPUT'!Q295</f>
        <v>95489</v>
      </c>
      <c r="T492" s="654">
        <f>+'17HPM_DATA_INPUT'!R295</f>
        <v>129225</v>
      </c>
      <c r="U492" s="651">
        <f>+'17HPM_DATA_INPUT'!S295</f>
        <v>121070</v>
      </c>
      <c r="V492" s="650">
        <f t="shared" si="625"/>
        <v>-185038</v>
      </c>
      <c r="W492" s="653">
        <f t="shared" si="626"/>
        <v>-158777</v>
      </c>
      <c r="X492" s="4047"/>
      <c r="Y492" s="4044"/>
      <c r="Z492" s="4047"/>
      <c r="AA492" s="3183"/>
      <c r="AB492" s="3183"/>
      <c r="AC492" s="3183"/>
      <c r="AD492" s="70">
        <f t="shared" si="605"/>
        <v>1404</v>
      </c>
      <c r="AE492" s="264">
        <f t="shared" si="606"/>
        <v>6.5659636159566007E-2</v>
      </c>
      <c r="AF492" s="70">
        <f t="shared" si="607"/>
        <v>47234</v>
      </c>
      <c r="AG492" s="264">
        <f t="shared" si="608"/>
        <v>0.16217793770257649</v>
      </c>
      <c r="AH492" s="70">
        <f t="shared" si="609"/>
        <v>2680449</v>
      </c>
      <c r="AI492" s="264">
        <f t="shared" si="610"/>
        <v>0.17047898988529323</v>
      </c>
      <c r="AJ492" s="70">
        <f t="shared" si="611"/>
        <v>791521</v>
      </c>
      <c r="AK492" s="264">
        <f t="shared" si="612"/>
        <v>0.15263988645359358</v>
      </c>
      <c r="AL492" s="70">
        <f t="shared" si="613"/>
        <v>-310886</v>
      </c>
      <c r="AM492" s="264">
        <f t="shared" si="614"/>
        <v>-0.12421949762557861</v>
      </c>
      <c r="AN492" s="70">
        <f t="shared" si="615"/>
        <v>1102407</v>
      </c>
      <c r="AO492" s="264">
        <f t="shared" si="616"/>
        <v>0.41091198473253987</v>
      </c>
      <c r="AP492" s="70">
        <f t="shared" si="617"/>
        <v>43801</v>
      </c>
      <c r="AQ492" s="264">
        <f t="shared" si="618"/>
        <v>4.3962738916473704E-2</v>
      </c>
      <c r="AR492" s="70">
        <f t="shared" si="619"/>
        <v>105282</v>
      </c>
      <c r="AS492" s="264">
        <f t="shared" si="620"/>
        <v>0.10912845049458256</v>
      </c>
      <c r="AT492" s="70">
        <f t="shared" si="621"/>
        <v>953324</v>
      </c>
      <c r="AU492" s="264">
        <f t="shared" si="622"/>
        <v>1.3208397297701717</v>
      </c>
    </row>
    <row r="493" spans="1:47" ht="13.5" x14ac:dyDescent="0.25">
      <c r="A493" s="649">
        <v>4120</v>
      </c>
      <c r="B493" s="30" t="s">
        <v>2803</v>
      </c>
      <c r="C493" s="30" t="s">
        <v>1587</v>
      </c>
      <c r="D493" s="649" t="s">
        <v>1586</v>
      </c>
      <c r="E493" s="647"/>
      <c r="F493" s="656">
        <f>+'17HPM_DATA_INPUT'!D296</f>
        <v>22787</v>
      </c>
      <c r="G493" s="651">
        <f>+'17HPM_DATA_INPUT'!E296</f>
        <v>21383</v>
      </c>
      <c r="H493" s="654">
        <f>+'17HPM_DATA_INPUT'!F296</f>
        <v>338482</v>
      </c>
      <c r="I493" s="686">
        <f>+'17HPM_DATA_INPUT'!G296</f>
        <v>291248</v>
      </c>
      <c r="J493" s="654">
        <f>+'17HPM_DATA_INPUT'!H296</f>
        <v>18403495</v>
      </c>
      <c r="K493" s="686">
        <f>+'17HPM_DATA_INPUT'!I296</f>
        <v>15723046</v>
      </c>
      <c r="L493" s="654">
        <f>+'17HPM_DATA_INPUT'!J296</f>
        <v>5977066</v>
      </c>
      <c r="M493" s="686">
        <f>+'17HPM_DATA_INPUT'!K296</f>
        <v>5185545</v>
      </c>
      <c r="N493" s="654">
        <f>+'17HPM_DATA_INPUT'!L296</f>
        <v>2191829</v>
      </c>
      <c r="O493" s="686">
        <f>+'17HPM_DATA_INPUT'!M296</f>
        <v>2502715</v>
      </c>
      <c r="P493" s="650">
        <f t="shared" si="623"/>
        <v>3785237</v>
      </c>
      <c r="Q493" s="666">
        <f t="shared" si="624"/>
        <v>2682830</v>
      </c>
      <c r="R493" s="654">
        <f>+'17HPM_DATA_INPUT'!P296</f>
        <v>1040122</v>
      </c>
      <c r="S493" s="686">
        <f>+'17HPM_DATA_INPUT'!Q296</f>
        <v>996321</v>
      </c>
      <c r="T493" s="654">
        <f>+'17HPM_DATA_INPUT'!R296</f>
        <v>1070035</v>
      </c>
      <c r="U493" s="686">
        <f>+'17HPM_DATA_INPUT'!S296</f>
        <v>964753</v>
      </c>
      <c r="V493" s="650">
        <f t="shared" si="625"/>
        <v>1675080</v>
      </c>
      <c r="W493" s="653">
        <f t="shared" si="626"/>
        <v>721756</v>
      </c>
      <c r="X493" s="4047"/>
      <c r="Y493" s="4044"/>
      <c r="Z493" s="4047"/>
      <c r="AA493" s="3183"/>
      <c r="AB493" s="3183"/>
      <c r="AC493" s="3183"/>
      <c r="AD493" s="261">
        <f t="shared" si="605"/>
        <v>6596</v>
      </c>
      <c r="AE493" s="262">
        <f t="shared" si="606"/>
        <v>3.9398862713241264E-2</v>
      </c>
      <c r="AF493" s="18">
        <f t="shared" si="607"/>
        <v>226729</v>
      </c>
      <c r="AG493" s="262">
        <f t="shared" si="608"/>
        <v>0.11231252473705042</v>
      </c>
      <c r="AH493" s="18">
        <f t="shared" si="609"/>
        <v>16478073</v>
      </c>
      <c r="AI493" s="262">
        <f t="shared" si="610"/>
        <v>0.12415938205520903</v>
      </c>
      <c r="AJ493" s="18">
        <f t="shared" si="611"/>
        <v>3780164</v>
      </c>
      <c r="AK493" s="262">
        <f t="shared" si="612"/>
        <v>8.7193460239062104E-2</v>
      </c>
      <c r="AL493" s="18">
        <f t="shared" si="613"/>
        <v>43220</v>
      </c>
      <c r="AM493" s="262">
        <f t="shared" si="614"/>
        <v>2.350538364109052E-3</v>
      </c>
      <c r="AN493" s="18">
        <f t="shared" si="615"/>
        <v>3736944</v>
      </c>
      <c r="AO493" s="262">
        <f t="shared" si="616"/>
        <v>0.1496784548594137</v>
      </c>
      <c r="AP493" s="18">
        <f t="shared" si="617"/>
        <v>413734</v>
      </c>
      <c r="AQ493" s="262">
        <f t="shared" si="618"/>
        <v>8.1694493232669974E-2</v>
      </c>
      <c r="AR493" s="18">
        <f t="shared" si="619"/>
        <v>-328804</v>
      </c>
      <c r="AS493" s="262">
        <f t="shared" si="620"/>
        <v>-2.4999813720199222E-2</v>
      </c>
      <c r="AT493" s="18">
        <f t="shared" si="621"/>
        <v>3652014</v>
      </c>
      <c r="AU493" s="263">
        <f t="shared" si="622"/>
        <v>0.5410538598385497</v>
      </c>
    </row>
    <row r="494" spans="1:47" ht="13.5" x14ac:dyDescent="0.25">
      <c r="A494" s="659">
        <v>100</v>
      </c>
      <c r="B494" s="30" t="e">
        <v>#N/A</v>
      </c>
      <c r="C494" s="30" t="e">
        <v>#N/A</v>
      </c>
      <c r="D494" s="659" t="s">
        <v>2608</v>
      </c>
      <c r="E494" s="723"/>
      <c r="F494" s="660">
        <f>+'17HPM_DATA_INPUT'!D297</f>
        <v>174012</v>
      </c>
      <c r="G494" s="664">
        <f>+'17HPM_DATA_INPUT'!E297</f>
        <v>167416</v>
      </c>
      <c r="H494" s="661">
        <f>+'17HPM_DATA_INPUT'!F297</f>
        <v>2245462</v>
      </c>
      <c r="I494" s="665">
        <f>+'17HPM_DATA_INPUT'!G297</f>
        <v>2018733</v>
      </c>
      <c r="J494" s="661">
        <f t="shared" ref="J494:O494" si="631">SUM(J483:J493)</f>
        <v>149195172</v>
      </c>
      <c r="K494" s="665">
        <f t="shared" si="631"/>
        <v>132717099</v>
      </c>
      <c r="L494" s="661">
        <f t="shared" si="631"/>
        <v>47133920</v>
      </c>
      <c r="M494" s="665">
        <f t="shared" si="631"/>
        <v>43353756</v>
      </c>
      <c r="N494" s="661">
        <f t="shared" si="631"/>
        <v>18430497</v>
      </c>
      <c r="O494" s="665">
        <f t="shared" si="631"/>
        <v>18387277</v>
      </c>
      <c r="P494" s="661">
        <f t="shared" si="623"/>
        <v>28703423</v>
      </c>
      <c r="Q494" s="665">
        <f t="shared" si="624"/>
        <v>24966479</v>
      </c>
      <c r="R494" s="661">
        <f>SUM(R483:R493)</f>
        <v>5478139</v>
      </c>
      <c r="S494" s="665">
        <f>SUM(S483:S493)</f>
        <v>5064405</v>
      </c>
      <c r="T494" s="661">
        <f>SUM(T483:T493)</f>
        <v>12823454</v>
      </c>
      <c r="U494" s="665">
        <f>SUM(U483:U493)</f>
        <v>13152258</v>
      </c>
      <c r="V494" s="661">
        <f t="shared" si="625"/>
        <v>10401830</v>
      </c>
      <c r="W494" s="663">
        <f t="shared" si="626"/>
        <v>6749816</v>
      </c>
      <c r="X494" s="4047"/>
      <c r="Y494" s="4044"/>
      <c r="Z494" s="4047"/>
      <c r="AA494" s="3183"/>
      <c r="AB494" s="3183"/>
      <c r="AC494" s="3183"/>
      <c r="AD494" s="70">
        <f t="shared" si="605"/>
        <v>-34</v>
      </c>
      <c r="AE494" s="264">
        <f t="shared" si="606"/>
        <v>-0.12099644128113879</v>
      </c>
      <c r="AF494" s="70">
        <f t="shared" si="607"/>
        <v>-56</v>
      </c>
      <c r="AG494" s="264">
        <f t="shared" si="608"/>
        <v>-0.15642458100558659</v>
      </c>
      <c r="AH494" s="70">
        <f t="shared" si="609"/>
        <v>-14190</v>
      </c>
      <c r="AI494" s="264">
        <f t="shared" si="610"/>
        <v>-4.6864782387560852E-2</v>
      </c>
      <c r="AJ494" s="70">
        <f t="shared" si="611"/>
        <v>-6561</v>
      </c>
      <c r="AK494" s="264">
        <f t="shared" si="612"/>
        <v>-5.7975240569413888E-2</v>
      </c>
      <c r="AL494" s="70">
        <f t="shared" si="613"/>
        <v>11367</v>
      </c>
      <c r="AM494" s="264">
        <f t="shared" si="614"/>
        <v>0.33963786303334531</v>
      </c>
      <c r="AN494" s="70">
        <f t="shared" si="615"/>
        <v>-17928</v>
      </c>
      <c r="AO494" s="264">
        <f t="shared" si="616"/>
        <v>-0.22494071592577258</v>
      </c>
      <c r="AP494" s="70">
        <f t="shared" si="617"/>
        <v>4186</v>
      </c>
      <c r="AQ494" s="264">
        <f t="shared" si="618"/>
        <v>0.49756329490074885</v>
      </c>
      <c r="AR494" s="70">
        <f t="shared" si="619"/>
        <v>1801</v>
      </c>
      <c r="AS494" s="264">
        <f t="shared" si="620"/>
        <v>6.1473871044816879E-2</v>
      </c>
      <c r="AT494" s="70">
        <f t="shared" si="621"/>
        <v>-23915</v>
      </c>
      <c r="AU494" s="264">
        <f t="shared" si="622"/>
        <v>-0.56952680336262529</v>
      </c>
    </row>
    <row r="495" spans="1:47" ht="13.5" x14ac:dyDescent="0.25">
      <c r="A495" s="649">
        <v>4000</v>
      </c>
      <c r="B495" s="30" t="s">
        <v>2794</v>
      </c>
      <c r="C495" s="30" t="s">
        <v>1587</v>
      </c>
      <c r="D495" s="649" t="s">
        <v>1577</v>
      </c>
      <c r="E495" s="723"/>
      <c r="F495" s="656">
        <f>+'17HPM_DATA_INPUT'!D298</f>
        <v>247</v>
      </c>
      <c r="G495" s="651">
        <f>+'17HPM_DATA_INPUT'!E298</f>
        <v>281</v>
      </c>
      <c r="H495" s="654">
        <f>+'17HPM_DATA_INPUT'!F298</f>
        <v>302</v>
      </c>
      <c r="I495" s="690">
        <f>+'17HPM_DATA_INPUT'!G298</f>
        <v>358</v>
      </c>
      <c r="J495" s="654">
        <f>+'17HPM_DATA_INPUT'!H298</f>
        <v>288596</v>
      </c>
      <c r="K495" s="651">
        <f>+'17HPM_DATA_INPUT'!I298</f>
        <v>302786</v>
      </c>
      <c r="L495" s="654">
        <f>+'17HPM_DATA_INPUT'!J298</f>
        <v>106608</v>
      </c>
      <c r="M495" s="651">
        <f>+'17HPM_DATA_INPUT'!K298</f>
        <v>113169</v>
      </c>
      <c r="N495" s="654">
        <f>+'17HPM_DATA_INPUT'!L298</f>
        <v>44835</v>
      </c>
      <c r="O495" s="673">
        <f>+'17HPM_DATA_INPUT'!M298</f>
        <v>33468</v>
      </c>
      <c r="P495" s="650">
        <f t="shared" si="623"/>
        <v>61773</v>
      </c>
      <c r="Q495" s="652">
        <f t="shared" si="624"/>
        <v>79701</v>
      </c>
      <c r="R495" s="654">
        <f>+'17HPM_DATA_INPUT'!P298</f>
        <v>12599</v>
      </c>
      <c r="S495" s="651">
        <f>+'17HPM_DATA_INPUT'!Q298</f>
        <v>8413</v>
      </c>
      <c r="T495" s="654">
        <f>+'17HPM_DATA_INPUT'!R298</f>
        <v>31098</v>
      </c>
      <c r="U495" s="651">
        <f>+'17HPM_DATA_INPUT'!S298</f>
        <v>29297</v>
      </c>
      <c r="V495" s="650">
        <f t="shared" si="625"/>
        <v>18076</v>
      </c>
      <c r="W495" s="653">
        <f t="shared" si="626"/>
        <v>41991</v>
      </c>
      <c r="X495" s="4047"/>
      <c r="Y495" s="4044"/>
      <c r="Z495" s="4047"/>
      <c r="AA495" s="3183"/>
      <c r="AB495" s="3183"/>
      <c r="AC495" s="3183"/>
      <c r="AD495" s="70">
        <f t="shared" si="605"/>
        <v>-69</v>
      </c>
      <c r="AE495" s="264">
        <f t="shared" si="606"/>
        <v>-0.19220055710306408</v>
      </c>
      <c r="AF495" s="70">
        <f t="shared" si="607"/>
        <v>-5450</v>
      </c>
      <c r="AG495" s="264">
        <f t="shared" si="608"/>
        <v>-0.25607292205046284</v>
      </c>
      <c r="AH495" s="70">
        <f t="shared" si="609"/>
        <v>-124884</v>
      </c>
      <c r="AI495" s="264">
        <f t="shared" si="610"/>
        <v>-0.20046293769603421</v>
      </c>
      <c r="AJ495" s="70">
        <f t="shared" si="611"/>
        <v>-37194</v>
      </c>
      <c r="AK495" s="264">
        <f t="shared" si="612"/>
        <v>-0.16750055167009678</v>
      </c>
      <c r="AL495" s="70">
        <f t="shared" si="613"/>
        <v>-11769</v>
      </c>
      <c r="AM495" s="264">
        <f t="shared" si="614"/>
        <v>-0.2516625681599487</v>
      </c>
      <c r="AN495" s="70">
        <f t="shared" si="615"/>
        <v>-25425</v>
      </c>
      <c r="AO495" s="264">
        <f t="shared" si="616"/>
        <v>-0.14504700835196932</v>
      </c>
      <c r="AP495" s="70">
        <f t="shared" si="617"/>
        <v>-2069</v>
      </c>
      <c r="AQ495" s="264">
        <f t="shared" si="618"/>
        <v>-0.16832085909534655</v>
      </c>
      <c r="AR495" s="70">
        <f t="shared" si="619"/>
        <v>-10352</v>
      </c>
      <c r="AS495" s="264">
        <f t="shared" si="620"/>
        <v>-0.29416612201983461</v>
      </c>
      <c r="AT495" s="70">
        <f t="shared" si="621"/>
        <v>-13004</v>
      </c>
      <c r="AU495" s="264">
        <f t="shared" si="622"/>
        <v>-0.10174875787332265</v>
      </c>
    </row>
    <row r="496" spans="1:47" ht="13.5" x14ac:dyDescent="0.25">
      <c r="A496" s="649">
        <v>4020</v>
      </c>
      <c r="B496" s="30" t="s">
        <v>2795</v>
      </c>
      <c r="C496" s="30" t="s">
        <v>1587</v>
      </c>
      <c r="D496" s="649" t="s">
        <v>1578</v>
      </c>
      <c r="E496" s="723"/>
      <c r="F496" s="656">
        <f>+'17HPM_DATA_INPUT'!D299</f>
        <v>290</v>
      </c>
      <c r="G496" s="651">
        <f>+'17HPM_DATA_INPUT'!E299</f>
        <v>359</v>
      </c>
      <c r="H496" s="654">
        <f>+'17HPM_DATA_INPUT'!F299</f>
        <v>15833</v>
      </c>
      <c r="I496" s="690">
        <f>+'17HPM_DATA_INPUT'!G299</f>
        <v>21283</v>
      </c>
      <c r="J496" s="654">
        <f>+'17HPM_DATA_INPUT'!H299</f>
        <v>498094</v>
      </c>
      <c r="K496" s="651">
        <f>+'17HPM_DATA_INPUT'!I299</f>
        <v>622978</v>
      </c>
      <c r="L496" s="654">
        <f>+'17HPM_DATA_INPUT'!J299</f>
        <v>184859</v>
      </c>
      <c r="M496" s="651">
        <f>+'17HPM_DATA_INPUT'!K299</f>
        <v>222053</v>
      </c>
      <c r="N496" s="654">
        <f>+'17HPM_DATA_INPUT'!L299</f>
        <v>34996</v>
      </c>
      <c r="O496" s="673">
        <f>+'17HPM_DATA_INPUT'!M299</f>
        <v>46765</v>
      </c>
      <c r="P496" s="650">
        <f t="shared" si="623"/>
        <v>149863</v>
      </c>
      <c r="Q496" s="652">
        <f t="shared" si="624"/>
        <v>175288</v>
      </c>
      <c r="R496" s="654">
        <f>+'17HPM_DATA_INPUT'!P299</f>
        <v>10223</v>
      </c>
      <c r="S496" s="651">
        <f>+'17HPM_DATA_INPUT'!Q299</f>
        <v>12292</v>
      </c>
      <c r="T496" s="654">
        <f>+'17HPM_DATA_INPUT'!R299</f>
        <v>24839</v>
      </c>
      <c r="U496" s="651">
        <f>+'17HPM_DATA_INPUT'!S299</f>
        <v>35191</v>
      </c>
      <c r="V496" s="650">
        <f t="shared" si="625"/>
        <v>114801</v>
      </c>
      <c r="W496" s="653">
        <f t="shared" si="626"/>
        <v>127805</v>
      </c>
      <c r="X496" s="4047"/>
      <c r="Y496" s="4044"/>
      <c r="Z496" s="4047"/>
      <c r="AA496" s="3183"/>
      <c r="AB496" s="3183"/>
      <c r="AC496" s="3183"/>
      <c r="AD496" s="70">
        <f t="shared" si="605"/>
        <v>-105</v>
      </c>
      <c r="AE496" s="264">
        <f t="shared" si="606"/>
        <v>-2.6964560862865947E-2</v>
      </c>
      <c r="AF496" s="70">
        <f t="shared" si="607"/>
        <v>151</v>
      </c>
      <c r="AG496" s="264">
        <f t="shared" si="608"/>
        <v>2.5305848835260599E-2</v>
      </c>
      <c r="AH496" s="70">
        <f t="shared" si="609"/>
        <v>193714</v>
      </c>
      <c r="AI496" s="264">
        <f t="shared" si="610"/>
        <v>0.12868822564583601</v>
      </c>
      <c r="AJ496" s="70">
        <f t="shared" si="611"/>
        <v>79810</v>
      </c>
      <c r="AK496" s="264">
        <f t="shared" si="612"/>
        <v>0.12797775582722923</v>
      </c>
      <c r="AL496" s="70">
        <f t="shared" si="613"/>
        <v>89709</v>
      </c>
      <c r="AM496" s="264">
        <f t="shared" si="614"/>
        <v>0.32945760632847704</v>
      </c>
      <c r="AN496" s="70">
        <f t="shared" si="615"/>
        <v>-9899</v>
      </c>
      <c r="AO496" s="264">
        <f t="shared" si="616"/>
        <v>-2.8175708946833612E-2</v>
      </c>
      <c r="AP496" s="70">
        <f t="shared" si="617"/>
        <v>33281</v>
      </c>
      <c r="AQ496" s="264">
        <f t="shared" si="618"/>
        <v>0.48624442983417343</v>
      </c>
      <c r="AR496" s="70">
        <f t="shared" si="619"/>
        <v>51331</v>
      </c>
      <c r="AS496" s="264">
        <f t="shared" si="620"/>
        <v>0.13734855295830123</v>
      </c>
      <c r="AT496" s="70">
        <f t="shared" si="621"/>
        <v>-94511</v>
      </c>
      <c r="AU496" s="264">
        <f t="shared" si="622"/>
        <v>-1.0403888069395213</v>
      </c>
    </row>
    <row r="497" spans="1:47" ht="13.5" x14ac:dyDescent="0.25">
      <c r="A497" s="649">
        <v>4040</v>
      </c>
      <c r="B497" s="30" t="s">
        <v>2796</v>
      </c>
      <c r="C497" s="30" t="s">
        <v>1587</v>
      </c>
      <c r="D497" s="649" t="s">
        <v>1579</v>
      </c>
      <c r="E497" s="723"/>
      <c r="F497" s="656">
        <f>+'17HPM_DATA_INPUT'!D300</f>
        <v>3789</v>
      </c>
      <c r="G497" s="651">
        <f>+'17HPM_DATA_INPUT'!E300</f>
        <v>3894</v>
      </c>
      <c r="H497" s="654">
        <f>+'17HPM_DATA_INPUT'!F300</f>
        <v>6118</v>
      </c>
      <c r="I497" s="690">
        <f>+'17HPM_DATA_INPUT'!G300</f>
        <v>5967</v>
      </c>
      <c r="J497" s="654">
        <f>+'17HPM_DATA_INPUT'!H300</f>
        <v>1699011</v>
      </c>
      <c r="K497" s="651">
        <f>+'17HPM_DATA_INPUT'!I300</f>
        <v>1505297</v>
      </c>
      <c r="L497" s="654">
        <f>+'17HPM_DATA_INPUT'!J300</f>
        <v>703434</v>
      </c>
      <c r="M497" s="651">
        <f>+'17HPM_DATA_INPUT'!K300</f>
        <v>623624</v>
      </c>
      <c r="N497" s="654">
        <f>+'17HPM_DATA_INPUT'!L300</f>
        <v>362002</v>
      </c>
      <c r="O497" s="673">
        <f>+'17HPM_DATA_INPUT'!M300</f>
        <v>272293</v>
      </c>
      <c r="P497" s="650">
        <f t="shared" si="623"/>
        <v>341432</v>
      </c>
      <c r="Q497" s="652">
        <f t="shared" si="624"/>
        <v>351331</v>
      </c>
      <c r="R497" s="654">
        <f>+'17HPM_DATA_INPUT'!P300</f>
        <v>101726</v>
      </c>
      <c r="S497" s="651">
        <f>+'17HPM_DATA_INPUT'!Q300</f>
        <v>68445</v>
      </c>
      <c r="T497" s="654">
        <f>+'17HPM_DATA_INPUT'!R300</f>
        <v>425059</v>
      </c>
      <c r="U497" s="651">
        <f>+'17HPM_DATA_INPUT'!S300</f>
        <v>373728</v>
      </c>
      <c r="V497" s="650">
        <f t="shared" si="625"/>
        <v>-185353</v>
      </c>
      <c r="W497" s="653">
        <f t="shared" si="626"/>
        <v>-90842</v>
      </c>
      <c r="X497" s="4047"/>
      <c r="Y497" s="4044"/>
      <c r="Z497" s="4047"/>
      <c r="AA497" s="3183"/>
      <c r="AB497" s="3183"/>
      <c r="AC497" s="3183"/>
      <c r="AD497" s="70">
        <f t="shared" si="605"/>
        <v>23</v>
      </c>
      <c r="AE497" s="264">
        <f t="shared" si="606"/>
        <v>5.054945054945055E-2</v>
      </c>
      <c r="AF497" s="70">
        <f t="shared" si="607"/>
        <v>-7911</v>
      </c>
      <c r="AG497" s="264">
        <f t="shared" si="608"/>
        <v>-0.27912638487051022</v>
      </c>
      <c r="AH497" s="70">
        <f t="shared" si="609"/>
        <v>350036</v>
      </c>
      <c r="AI497" s="264">
        <f t="shared" si="610"/>
        <v>8.7257328051567273E-2</v>
      </c>
      <c r="AJ497" s="70">
        <f t="shared" si="611"/>
        <v>157267</v>
      </c>
      <c r="AK497" s="264">
        <f t="shared" si="612"/>
        <v>9.0199616413465911E-2</v>
      </c>
      <c r="AL497" s="70">
        <f t="shared" si="613"/>
        <v>-465831</v>
      </c>
      <c r="AM497" s="264">
        <f t="shared" si="614"/>
        <v>-0.32823075806535712</v>
      </c>
      <c r="AN497" s="70">
        <f t="shared" si="615"/>
        <v>623098</v>
      </c>
      <c r="AO497" s="264">
        <f t="shared" si="616"/>
        <v>1.9212089070873133</v>
      </c>
      <c r="AP497" s="70">
        <f t="shared" si="617"/>
        <v>-90262</v>
      </c>
      <c r="AQ497" s="264">
        <f t="shared" si="618"/>
        <v>-0.24900274211435225</v>
      </c>
      <c r="AR497" s="70">
        <f t="shared" si="619"/>
        <v>-211319</v>
      </c>
      <c r="AS497" s="264">
        <f t="shared" si="620"/>
        <v>-0.31226809196672789</v>
      </c>
      <c r="AT497" s="70">
        <f t="shared" si="621"/>
        <v>924679</v>
      </c>
      <c r="AU497" s="264">
        <f t="shared" si="622"/>
        <v>1.2934545266341302</v>
      </c>
    </row>
    <row r="498" spans="1:47" ht="13.5" x14ac:dyDescent="0.25">
      <c r="A498" s="649">
        <v>4050</v>
      </c>
      <c r="B498" s="30" t="s">
        <v>2797</v>
      </c>
      <c r="C498" s="30" t="s">
        <v>1587</v>
      </c>
      <c r="D498" s="649" t="s">
        <v>1580</v>
      </c>
      <c r="E498" s="723"/>
      <c r="F498" s="656">
        <f>+'17HPM_DATA_INPUT'!D301</f>
        <v>478</v>
      </c>
      <c r="G498" s="651">
        <f>+'17HPM_DATA_INPUT'!E301</f>
        <v>455</v>
      </c>
      <c r="H498" s="654">
        <f>+'17HPM_DATA_INPUT'!F301</f>
        <v>20431</v>
      </c>
      <c r="I498" s="690">
        <f>+'17HPM_DATA_INPUT'!G301</f>
        <v>28342</v>
      </c>
      <c r="J498" s="654">
        <f>+'17HPM_DATA_INPUT'!H301</f>
        <v>4361573</v>
      </c>
      <c r="K498" s="651">
        <f>+'17HPM_DATA_INPUT'!I301</f>
        <v>4011537</v>
      </c>
      <c r="L498" s="654">
        <f>+'17HPM_DATA_INPUT'!J301</f>
        <v>1900811</v>
      </c>
      <c r="M498" s="651">
        <f>+'17HPM_DATA_INPUT'!K301</f>
        <v>1743544</v>
      </c>
      <c r="N498" s="654">
        <f>+'17HPM_DATA_INPUT'!L301</f>
        <v>953387</v>
      </c>
      <c r="O498" s="673">
        <f>+'17HPM_DATA_INPUT'!M301</f>
        <v>1419218</v>
      </c>
      <c r="P498" s="650">
        <f t="shared" si="623"/>
        <v>947424</v>
      </c>
      <c r="Q498" s="652">
        <f t="shared" si="624"/>
        <v>324326</v>
      </c>
      <c r="R498" s="654">
        <f>+'17HPM_DATA_INPUT'!P301</f>
        <v>272232</v>
      </c>
      <c r="S498" s="651">
        <f>+'17HPM_DATA_INPUT'!Q301</f>
        <v>362494</v>
      </c>
      <c r="T498" s="654">
        <f>+'17HPM_DATA_INPUT'!R301</f>
        <v>465404</v>
      </c>
      <c r="U498" s="651">
        <f>+'17HPM_DATA_INPUT'!S301</f>
        <v>676723</v>
      </c>
      <c r="V498" s="650">
        <f t="shared" si="625"/>
        <v>209788</v>
      </c>
      <c r="W498" s="653">
        <f t="shared" si="626"/>
        <v>-714891</v>
      </c>
      <c r="X498" s="4047"/>
      <c r="Y498" s="4044"/>
      <c r="Z498" s="4047"/>
      <c r="AA498" s="3183"/>
      <c r="AB498" s="3183"/>
      <c r="AC498" s="3183"/>
      <c r="AD498" s="70">
        <f t="shared" si="605"/>
        <v>-28</v>
      </c>
      <c r="AE498" s="264">
        <f t="shared" si="606"/>
        <v>-0.13333333333333333</v>
      </c>
      <c r="AF498" s="70">
        <f t="shared" si="607"/>
        <v>-35</v>
      </c>
      <c r="AG498" s="264">
        <f t="shared" si="608"/>
        <v>-9.3582887700534759E-2</v>
      </c>
      <c r="AH498" s="70">
        <f t="shared" si="609"/>
        <v>-1218</v>
      </c>
      <c r="AI498" s="264">
        <f t="shared" si="610"/>
        <v>-3.7761821496335429E-3</v>
      </c>
      <c r="AJ498" s="70">
        <f t="shared" si="611"/>
        <v>10098</v>
      </c>
      <c r="AK498" s="264">
        <f t="shared" si="612"/>
        <v>9.1779975278121137E-2</v>
      </c>
      <c r="AL498" s="70">
        <f t="shared" si="613"/>
        <v>3946</v>
      </c>
      <c r="AM498" s="264">
        <f t="shared" si="614"/>
        <v>5.0771348798908919E-2</v>
      </c>
      <c r="AN498" s="70">
        <f t="shared" si="615"/>
        <v>6152</v>
      </c>
      <c r="AO498" s="264">
        <f t="shared" si="616"/>
        <v>0.19044670773612357</v>
      </c>
      <c r="AP498" s="70">
        <f t="shared" si="617"/>
        <v>3413</v>
      </c>
      <c r="AQ498" s="264">
        <f t="shared" si="618"/>
        <v>0.17470311220311222</v>
      </c>
      <c r="AR498" s="70">
        <f t="shared" si="619"/>
        <v>4954</v>
      </c>
      <c r="AS498" s="264">
        <f t="shared" si="620"/>
        <v>0.17371484676344764</v>
      </c>
      <c r="AT498" s="70">
        <f t="shared" si="621"/>
        <v>-2215</v>
      </c>
      <c r="AU498" s="264">
        <f t="shared" si="622"/>
        <v>-0.1406259920005079</v>
      </c>
    </row>
    <row r="499" spans="1:47" ht="13.5" x14ac:dyDescent="0.25">
      <c r="A499" s="649">
        <v>4060</v>
      </c>
      <c r="B499" s="30" t="s">
        <v>2798</v>
      </c>
      <c r="C499" s="30" t="s">
        <v>1587</v>
      </c>
      <c r="D499" s="649" t="s">
        <v>1581</v>
      </c>
      <c r="E499" s="723"/>
      <c r="F499" s="656">
        <f>+'17HPM_DATA_INPUT'!D302</f>
        <v>182</v>
      </c>
      <c r="G499" s="651">
        <f>+'17HPM_DATA_INPUT'!E302</f>
        <v>210</v>
      </c>
      <c r="H499" s="654">
        <f>+'17HPM_DATA_INPUT'!F302</f>
        <v>339</v>
      </c>
      <c r="I499" s="690">
        <f>+'17HPM_DATA_INPUT'!G302</f>
        <v>374</v>
      </c>
      <c r="J499" s="654">
        <f>+'17HPM_DATA_INPUT'!H302</f>
        <v>321330</v>
      </c>
      <c r="K499" s="651">
        <f>+'17HPM_DATA_INPUT'!I302</f>
        <v>322548</v>
      </c>
      <c r="L499" s="654">
        <f>+'17HPM_DATA_INPUT'!J302</f>
        <v>120122</v>
      </c>
      <c r="M499" s="651">
        <f>+'17HPM_DATA_INPUT'!K302</f>
        <v>110024</v>
      </c>
      <c r="N499" s="654">
        <f>+'17HPM_DATA_INPUT'!L302</f>
        <v>81667</v>
      </c>
      <c r="O499" s="673">
        <f>+'17HPM_DATA_INPUT'!M302</f>
        <v>77721</v>
      </c>
      <c r="P499" s="650">
        <f t="shared" si="623"/>
        <v>38455</v>
      </c>
      <c r="Q499" s="652">
        <f t="shared" si="624"/>
        <v>32303</v>
      </c>
      <c r="R499" s="654">
        <f>+'17HPM_DATA_INPUT'!P302</f>
        <v>22949</v>
      </c>
      <c r="S499" s="651">
        <f>+'17HPM_DATA_INPUT'!Q302</f>
        <v>19536</v>
      </c>
      <c r="T499" s="654">
        <f>+'17HPM_DATA_INPUT'!R302</f>
        <v>33472</v>
      </c>
      <c r="U499" s="651">
        <f>+'17HPM_DATA_INPUT'!S302</f>
        <v>28518</v>
      </c>
      <c r="V499" s="650">
        <f t="shared" si="625"/>
        <v>-17966</v>
      </c>
      <c r="W499" s="653">
        <f t="shared" si="626"/>
        <v>-15751</v>
      </c>
      <c r="X499" s="4047"/>
      <c r="Y499" s="4044"/>
      <c r="Z499" s="4047"/>
      <c r="AA499" s="3183"/>
      <c r="AB499" s="3183"/>
      <c r="AC499" s="3183"/>
      <c r="AD499" s="70">
        <f t="shared" si="605"/>
        <v>-33</v>
      </c>
      <c r="AE499" s="264">
        <f t="shared" si="606"/>
        <v>-0.15566037735849056</v>
      </c>
      <c r="AF499" s="70">
        <f t="shared" si="607"/>
        <v>-63</v>
      </c>
      <c r="AG499" s="264">
        <f t="shared" si="608"/>
        <v>-0.12475247524752475</v>
      </c>
      <c r="AH499" s="70">
        <f t="shared" si="609"/>
        <v>-88403</v>
      </c>
      <c r="AI499" s="264">
        <f t="shared" si="610"/>
        <v>-0.18842223051100335</v>
      </c>
      <c r="AJ499" s="70">
        <f t="shared" si="611"/>
        <v>-43009</v>
      </c>
      <c r="AK499" s="264">
        <f t="shared" si="612"/>
        <v>-0.22606926784653633</v>
      </c>
      <c r="AL499" s="70">
        <f t="shared" si="613"/>
        <v>-9305</v>
      </c>
      <c r="AM499" s="264">
        <f t="shared" si="614"/>
        <v>-0.10624329200063939</v>
      </c>
      <c r="AN499" s="70">
        <f t="shared" si="615"/>
        <v>-33704</v>
      </c>
      <c r="AO499" s="264">
        <f t="shared" si="616"/>
        <v>-0.32829104368577411</v>
      </c>
      <c r="AP499" s="70">
        <f t="shared" si="617"/>
        <v>-15</v>
      </c>
      <c r="AQ499" s="264">
        <f t="shared" si="618"/>
        <v>-6.8122984695036107E-4</v>
      </c>
      <c r="AR499" s="70">
        <f t="shared" si="619"/>
        <v>-577</v>
      </c>
      <c r="AS499" s="264">
        <f t="shared" si="620"/>
        <v>-3.0434094625243949E-2</v>
      </c>
      <c r="AT499" s="70">
        <f t="shared" si="621"/>
        <v>-33112</v>
      </c>
      <c r="AU499" s="264">
        <f t="shared" si="622"/>
        <v>-0.5367743608864104</v>
      </c>
    </row>
    <row r="500" spans="1:47" ht="13.5" x14ac:dyDescent="0.25">
      <c r="A500" s="649">
        <v>4070</v>
      </c>
      <c r="B500" s="30" t="s">
        <v>1946</v>
      </c>
      <c r="C500" s="30" t="s">
        <v>1587</v>
      </c>
      <c r="D500" s="649" t="s">
        <v>1582</v>
      </c>
      <c r="E500" s="723"/>
      <c r="F500" s="656">
        <f>+'17HPM_DATA_INPUT'!D303</f>
        <v>179</v>
      </c>
      <c r="G500" s="651">
        <f>+'17HPM_DATA_INPUT'!E303</f>
        <v>212</v>
      </c>
      <c r="H500" s="654">
        <f>+'17HPM_DATA_INPUT'!F303</f>
        <v>442</v>
      </c>
      <c r="I500" s="690">
        <f>+'17HPM_DATA_INPUT'!G303</f>
        <v>505</v>
      </c>
      <c r="J500" s="654">
        <f>+'17HPM_DATA_INPUT'!H303</f>
        <v>380772</v>
      </c>
      <c r="K500" s="651">
        <f>+'17HPM_DATA_INPUT'!I303</f>
        <v>469175</v>
      </c>
      <c r="L500" s="654">
        <f>+'17HPM_DATA_INPUT'!J303</f>
        <v>147238</v>
      </c>
      <c r="M500" s="651">
        <f>+'17HPM_DATA_INPUT'!K303</f>
        <v>190247</v>
      </c>
      <c r="N500" s="654">
        <f>+'17HPM_DATA_INPUT'!L303</f>
        <v>78277</v>
      </c>
      <c r="O500" s="673">
        <f>+'17HPM_DATA_INPUT'!M303</f>
        <v>87582</v>
      </c>
      <c r="P500" s="650">
        <f>+L500-N500</f>
        <v>68961</v>
      </c>
      <c r="Q500" s="652">
        <f>+M500-O500</f>
        <v>102665</v>
      </c>
      <c r="R500" s="654">
        <f>+'17HPM_DATA_INPUT'!P303</f>
        <v>22004</v>
      </c>
      <c r="S500" s="651">
        <f>+'17HPM_DATA_INPUT'!Q303</f>
        <v>22019</v>
      </c>
      <c r="T500" s="654">
        <f>+'17HPM_DATA_INPUT'!R303</f>
        <v>18382</v>
      </c>
      <c r="U500" s="651">
        <f>+'17HPM_DATA_INPUT'!S303</f>
        <v>18959</v>
      </c>
      <c r="V500" s="650">
        <f t="shared" ref="V500:W505" si="632">+P500-R500-T500</f>
        <v>28575</v>
      </c>
      <c r="W500" s="653">
        <f t="shared" si="632"/>
        <v>61687</v>
      </c>
      <c r="X500" s="4047"/>
      <c r="Y500" s="4044"/>
      <c r="Z500" s="4047"/>
      <c r="AA500" s="3183"/>
      <c r="AB500" s="3183"/>
      <c r="AC500" s="3183"/>
      <c r="AD500" s="70">
        <f t="shared" si="605"/>
        <v>-20</v>
      </c>
      <c r="AE500" s="264">
        <f t="shared" si="606"/>
        <v>-0.16393442622950818</v>
      </c>
      <c r="AF500" s="70">
        <f t="shared" si="607"/>
        <v>-777</v>
      </c>
      <c r="AG500" s="264">
        <f t="shared" si="608"/>
        <v>-0.13017255821745685</v>
      </c>
      <c r="AH500" s="70">
        <f t="shared" si="609"/>
        <v>-92402</v>
      </c>
      <c r="AI500" s="264">
        <f t="shared" si="610"/>
        <v>-0.19642572441046985</v>
      </c>
      <c r="AJ500" s="70">
        <f t="shared" si="611"/>
        <v>-39336</v>
      </c>
      <c r="AK500" s="264">
        <f t="shared" si="612"/>
        <v>-0.26703234040242213</v>
      </c>
      <c r="AL500" s="70">
        <f t="shared" si="613"/>
        <v>-9163</v>
      </c>
      <c r="AM500" s="264">
        <f t="shared" si="614"/>
        <v>-0.21640451561097729</v>
      </c>
      <c r="AN500" s="70">
        <f t="shared" si="615"/>
        <v>-30173</v>
      </c>
      <c r="AO500" s="264">
        <f t="shared" si="616"/>
        <v>-0.28745498542385151</v>
      </c>
      <c r="AP500" s="70">
        <f t="shared" si="617"/>
        <v>-1413</v>
      </c>
      <c r="AQ500" s="264">
        <f t="shared" si="618"/>
        <v>-0.12793119058397465</v>
      </c>
      <c r="AR500" s="70">
        <f t="shared" si="619"/>
        <v>-13203</v>
      </c>
      <c r="AS500" s="264">
        <f t="shared" si="620"/>
        <v>-0.24406610470275067</v>
      </c>
      <c r="AT500" s="70">
        <f t="shared" si="621"/>
        <v>-15557</v>
      </c>
      <c r="AU500" s="264">
        <f t="shared" si="622"/>
        <v>-0.39063402385436286</v>
      </c>
    </row>
    <row r="501" spans="1:47" ht="13.5" x14ac:dyDescent="0.25">
      <c r="A501" s="649">
        <v>4080</v>
      </c>
      <c r="B501" s="30" t="s">
        <v>2799</v>
      </c>
      <c r="C501" s="30" t="s">
        <v>1587</v>
      </c>
      <c r="D501" s="649" t="s">
        <v>1583</v>
      </c>
      <c r="E501" s="723"/>
      <c r="F501" s="656">
        <f>+'17HPM_DATA_INPUT'!D304</f>
        <v>102</v>
      </c>
      <c r="G501" s="651">
        <f>+'17HPM_DATA_INPUT'!E304</f>
        <v>122</v>
      </c>
      <c r="H501" s="654">
        <f>+'17HPM_DATA_INPUT'!F304</f>
        <v>5192</v>
      </c>
      <c r="I501" s="690">
        <f>+'17HPM_DATA_INPUT'!G304</f>
        <v>5969</v>
      </c>
      <c r="J501" s="654">
        <f>+'17HPM_DATA_INPUT'!H304</f>
        <v>378015</v>
      </c>
      <c r="K501" s="651">
        <f>+'17HPM_DATA_INPUT'!I304</f>
        <v>470417</v>
      </c>
      <c r="L501" s="654">
        <f>+'17HPM_DATA_INPUT'!J304</f>
        <v>107972</v>
      </c>
      <c r="M501" s="651">
        <f>+'17HPM_DATA_INPUT'!K304</f>
        <v>147308</v>
      </c>
      <c r="N501" s="654">
        <f>+'17HPM_DATA_INPUT'!L304</f>
        <v>33179</v>
      </c>
      <c r="O501" s="673">
        <f>+'17HPM_DATA_INPUT'!M304</f>
        <v>42342</v>
      </c>
      <c r="P501" s="650">
        <f t="shared" si="623"/>
        <v>74793</v>
      </c>
      <c r="Q501" s="652">
        <f t="shared" si="624"/>
        <v>104966</v>
      </c>
      <c r="R501" s="654">
        <f>+'17HPM_DATA_INPUT'!P304</f>
        <v>9632</v>
      </c>
      <c r="S501" s="651">
        <f>+'17HPM_DATA_INPUT'!Q304</f>
        <v>11045</v>
      </c>
      <c r="T501" s="654">
        <f>+'17HPM_DATA_INPUT'!R304</f>
        <v>40893</v>
      </c>
      <c r="U501" s="651">
        <f>+'17HPM_DATA_INPUT'!S304</f>
        <v>54096</v>
      </c>
      <c r="V501" s="650">
        <f t="shared" si="632"/>
        <v>24268</v>
      </c>
      <c r="W501" s="653">
        <f t="shared" si="632"/>
        <v>39825</v>
      </c>
      <c r="X501" s="4047"/>
      <c r="Y501" s="4044"/>
      <c r="Z501" s="4047"/>
      <c r="AA501" s="3183"/>
      <c r="AB501" s="3183"/>
      <c r="AC501" s="3183"/>
      <c r="AD501" s="70">
        <f>+F503-G503</f>
        <v>-1</v>
      </c>
      <c r="AE501" s="264">
        <f>IF(G503=0,0,IF(AD501&gt;0,ABS(+AD501/G503),-ABS(+AD501/G503)))</f>
        <v>-0.5</v>
      </c>
      <c r="AF501" s="70">
        <f>+H503-I503</f>
        <v>0</v>
      </c>
      <c r="AG501" s="264">
        <f>IF(I503=0,0,IF(AF501&gt;0,ABS(+AF501/I503),-ABS(+AF501/I503)))</f>
        <v>0</v>
      </c>
      <c r="AH501" s="70">
        <f>+J503-K503</f>
        <v>27</v>
      </c>
      <c r="AI501" s="264">
        <f>IF(K503=0,0,IF(AH501&gt;0,ABS(+AH501/K503),-ABS(+AH501/K503)))</f>
        <v>0.19708029197080293</v>
      </c>
      <c r="AJ501" s="70">
        <f>+L503-M503</f>
        <v>-21</v>
      </c>
      <c r="AK501" s="264">
        <f>IF(M503=0,0,IF(AJ501&gt;0,ABS(+AJ501/M503),-ABS(+AJ501/M503)))</f>
        <v>-0.18260869565217391</v>
      </c>
      <c r="AL501" s="70">
        <f>+N503-O503</f>
        <v>0</v>
      </c>
      <c r="AM501" s="264">
        <f>IF(O503=0,0,IF(AL501&gt;0,ABS(+AL501/O503),-ABS(+AL501/O503)))</f>
        <v>0</v>
      </c>
      <c r="AN501" s="70">
        <f>+P503-Q503</f>
        <v>-21</v>
      </c>
      <c r="AO501" s="264">
        <f>IF(Q503=0,0,IF(AN501&gt;0,ABS(+AN501/Q503),-ABS(+AN501/Q503)))</f>
        <v>-0.23076923076923078</v>
      </c>
      <c r="AP501" s="70">
        <f>+R503-S503</f>
        <v>1</v>
      </c>
      <c r="AQ501" s="264">
        <f>IF(S503=0,0,IF(AP501&gt;0,ABS(+AP501/S503),-ABS(+AP501/S503)))</f>
        <v>0.16666666666666666</v>
      </c>
      <c r="AR501" s="70">
        <f>+T503-U503</f>
        <v>-2</v>
      </c>
      <c r="AS501" s="264">
        <f>IF(U503=0,0,IF(AR501&gt;0,ABS(+AR501/U503),-ABS(+AR501/U503)))</f>
        <v>-0.16666666666666666</v>
      </c>
      <c r="AT501" s="70">
        <f>+V503-W503</f>
        <v>-20</v>
      </c>
      <c r="AU501" s="264">
        <f>IF(W503=0,0,IF(AT501&gt;0,ABS(+AT501/W503),-ABS(+AT501/W503)))</f>
        <v>-0.27397260273972601</v>
      </c>
    </row>
    <row r="502" spans="1:47" ht="13.5" x14ac:dyDescent="0.25">
      <c r="A502" s="649">
        <v>4090</v>
      </c>
      <c r="B502" s="30" t="s">
        <v>2800</v>
      </c>
      <c r="C502" s="30" t="s">
        <v>1587</v>
      </c>
      <c r="D502" s="649" t="s">
        <v>3846</v>
      </c>
      <c r="E502" s="723"/>
      <c r="F502" s="656">
        <f>+'17HPM_DATA_INPUT'!D305</f>
        <v>1</v>
      </c>
      <c r="G502" s="651">
        <f>+'17HPM_DATA_INPUT'!E305</f>
        <v>0</v>
      </c>
      <c r="H502" s="654">
        <f>+'17HPM_DATA_INPUT'!F305</f>
        <v>1</v>
      </c>
      <c r="I502" s="690">
        <f>+'17HPM_DATA_INPUT'!G305</f>
        <v>0</v>
      </c>
      <c r="J502" s="654">
        <f>+'17HPM_DATA_INPUT'!H305</f>
        <v>1467</v>
      </c>
      <c r="K502" s="651">
        <f>+'17HPM_DATA_INPUT'!I305</f>
        <v>0</v>
      </c>
      <c r="L502" s="654">
        <f>+'17HPM_DATA_INPUT'!J305</f>
        <v>297</v>
      </c>
      <c r="M502" s="651">
        <f>+'17HPM_DATA_INPUT'!K305</f>
        <v>0</v>
      </c>
      <c r="N502" s="654">
        <f>+'17HPM_DATA_INPUT'!L305</f>
        <v>212</v>
      </c>
      <c r="O502" s="673">
        <f>+'17HPM_DATA_INPUT'!M305</f>
        <v>0</v>
      </c>
      <c r="P502" s="650">
        <f t="shared" ref="P502" si="633">+L502-N502</f>
        <v>85</v>
      </c>
      <c r="Q502" s="652">
        <f t="shared" ref="Q502" si="634">+M502-O502</f>
        <v>0</v>
      </c>
      <c r="R502" s="654">
        <f>+'17HPM_DATA_INPUT'!P305</f>
        <v>0</v>
      </c>
      <c r="S502" s="651">
        <f>+'17HPM_DATA_INPUT'!Q305</f>
        <v>0</v>
      </c>
      <c r="T502" s="654">
        <f>+'17HPM_DATA_INPUT'!R305</f>
        <v>190</v>
      </c>
      <c r="U502" s="651">
        <f>+'17HPM_DATA_INPUT'!S305</f>
        <v>0</v>
      </c>
      <c r="V502" s="650">
        <f t="shared" ref="V502" si="635">+P502-R502-T502</f>
        <v>-105</v>
      </c>
      <c r="W502" s="653">
        <f t="shared" ref="W502" si="636">+Q502-S502-U502</f>
        <v>0</v>
      </c>
      <c r="X502" s="4047"/>
      <c r="Y502" s="4044"/>
      <c r="Z502" s="4047"/>
      <c r="AA502" s="3183"/>
      <c r="AB502" s="3183"/>
      <c r="AC502" s="3183"/>
      <c r="AD502" s="70"/>
      <c r="AE502" s="264"/>
      <c r="AF502" s="70"/>
      <c r="AG502" s="264"/>
      <c r="AH502" s="70"/>
      <c r="AI502" s="264"/>
      <c r="AJ502" s="70"/>
      <c r="AK502" s="264"/>
      <c r="AL502" s="70"/>
      <c r="AM502" s="264"/>
      <c r="AN502" s="70"/>
      <c r="AO502" s="264"/>
      <c r="AP502" s="70"/>
      <c r="AQ502" s="264"/>
      <c r="AR502" s="70"/>
      <c r="AS502" s="264"/>
      <c r="AT502" s="70"/>
      <c r="AU502" s="264"/>
    </row>
    <row r="503" spans="1:47" ht="13.5" x14ac:dyDescent="0.25">
      <c r="A503" s="649">
        <v>4100</v>
      </c>
      <c r="B503" s="30" t="s">
        <v>2801</v>
      </c>
      <c r="C503" s="30" t="s">
        <v>1587</v>
      </c>
      <c r="D503" s="649" t="s">
        <v>1584</v>
      </c>
      <c r="E503" s="723"/>
      <c r="F503" s="656">
        <f>+'17HPM_DATA_INPUT'!D306</f>
        <v>1</v>
      </c>
      <c r="G503" s="651">
        <f>+'17HPM_DATA_INPUT'!E306</f>
        <v>2</v>
      </c>
      <c r="H503" s="654">
        <f>+'17HPM_DATA_INPUT'!F306</f>
        <v>1</v>
      </c>
      <c r="I503" s="690">
        <f>+'17HPM_DATA_INPUT'!G306</f>
        <v>1</v>
      </c>
      <c r="J503" s="654">
        <f>+'17HPM_DATA_INPUT'!H306</f>
        <v>164</v>
      </c>
      <c r="K503" s="651">
        <f>+'17HPM_DATA_INPUT'!I306</f>
        <v>137</v>
      </c>
      <c r="L503" s="654">
        <f>+'17HPM_DATA_INPUT'!J306</f>
        <v>94</v>
      </c>
      <c r="M503" s="651">
        <f>+'17HPM_DATA_INPUT'!K306</f>
        <v>115</v>
      </c>
      <c r="N503" s="654">
        <f>+'17HPM_DATA_INPUT'!L306</f>
        <v>24</v>
      </c>
      <c r="O503" s="673">
        <f>+'17HPM_DATA_INPUT'!M306</f>
        <v>24</v>
      </c>
      <c r="P503" s="650">
        <f t="shared" si="623"/>
        <v>70</v>
      </c>
      <c r="Q503" s="652">
        <f t="shared" si="624"/>
        <v>91</v>
      </c>
      <c r="R503" s="654">
        <f>+'17HPM_DATA_INPUT'!P306</f>
        <v>7</v>
      </c>
      <c r="S503" s="651">
        <f>+'17HPM_DATA_INPUT'!Q306</f>
        <v>6</v>
      </c>
      <c r="T503" s="654">
        <f>+'17HPM_DATA_INPUT'!R306</f>
        <v>10</v>
      </c>
      <c r="U503" s="651">
        <f>+'17HPM_DATA_INPUT'!S306</f>
        <v>12</v>
      </c>
      <c r="V503" s="650">
        <f t="shared" si="632"/>
        <v>53</v>
      </c>
      <c r="W503" s="653">
        <f t="shared" si="632"/>
        <v>73</v>
      </c>
      <c r="X503" s="4047"/>
      <c r="Y503" s="4044"/>
      <c r="Z503" s="4047"/>
      <c r="AA503" s="3183"/>
      <c r="AB503" s="3183"/>
      <c r="AC503" s="3183"/>
      <c r="AD503" s="70">
        <f t="shared" si="605"/>
        <v>-58</v>
      </c>
      <c r="AE503" s="264">
        <f t="shared" si="606"/>
        <v>-0.42962962962962964</v>
      </c>
      <c r="AF503" s="70">
        <f t="shared" si="607"/>
        <v>-190</v>
      </c>
      <c r="AG503" s="264">
        <f t="shared" si="608"/>
        <v>-0.47146401985111663</v>
      </c>
      <c r="AH503" s="70">
        <f t="shared" si="609"/>
        <v>-69056</v>
      </c>
      <c r="AI503" s="264">
        <f t="shared" si="610"/>
        <v>-0.36561553611893516</v>
      </c>
      <c r="AJ503" s="70">
        <f t="shared" si="611"/>
        <v>-21549</v>
      </c>
      <c r="AK503" s="264">
        <f t="shared" si="612"/>
        <v>-0.32242571146422477</v>
      </c>
      <c r="AL503" s="70">
        <f t="shared" si="613"/>
        <v>7882</v>
      </c>
      <c r="AM503" s="264">
        <f t="shared" si="614"/>
        <v>0.29912713472485769</v>
      </c>
      <c r="AN503" s="70">
        <f t="shared" si="615"/>
        <v>-29431</v>
      </c>
      <c r="AO503" s="264">
        <f t="shared" si="616"/>
        <v>-0.7269785594308863</v>
      </c>
      <c r="AP503" s="70">
        <f t="shared" si="617"/>
        <v>2996</v>
      </c>
      <c r="AQ503" s="264">
        <f t="shared" si="618"/>
        <v>0.45236297750264232</v>
      </c>
      <c r="AR503" s="70">
        <f t="shared" si="619"/>
        <v>2842</v>
      </c>
      <c r="AS503" s="264">
        <f t="shared" si="620"/>
        <v>0.33841390807335081</v>
      </c>
      <c r="AT503" s="70">
        <f t="shared" si="621"/>
        <v>-35269</v>
      </c>
      <c r="AU503" s="264">
        <f t="shared" si="622"/>
        <v>-1.3851078034795585</v>
      </c>
    </row>
    <row r="504" spans="1:47" ht="13.5" x14ac:dyDescent="0.25">
      <c r="A504" s="649">
        <v>4110</v>
      </c>
      <c r="B504" s="30" t="s">
        <v>2802</v>
      </c>
      <c r="C504" s="30" t="s">
        <v>1587</v>
      </c>
      <c r="D504" s="649" t="s">
        <v>1585</v>
      </c>
      <c r="E504" s="647"/>
      <c r="F504" s="656">
        <f>+'17HPM_DATA_INPUT'!D307</f>
        <v>77</v>
      </c>
      <c r="G504" s="651">
        <f>+'17HPM_DATA_INPUT'!E307</f>
        <v>135</v>
      </c>
      <c r="H504" s="654">
        <f>+'17HPM_DATA_INPUT'!F307</f>
        <v>213</v>
      </c>
      <c r="I504" s="651">
        <f>+'17HPM_DATA_INPUT'!G307</f>
        <v>403</v>
      </c>
      <c r="J504" s="654">
        <f>+'17HPM_DATA_INPUT'!H307</f>
        <v>119820</v>
      </c>
      <c r="K504" s="651">
        <f>+'17HPM_DATA_INPUT'!I307</f>
        <v>188876</v>
      </c>
      <c r="L504" s="654">
        <f>+'17HPM_DATA_INPUT'!J307</f>
        <v>45285</v>
      </c>
      <c r="M504" s="651">
        <f>+'17HPM_DATA_INPUT'!K307</f>
        <v>66834</v>
      </c>
      <c r="N504" s="654">
        <f>+'17HPM_DATA_INPUT'!L307</f>
        <v>34232</v>
      </c>
      <c r="O504" s="651">
        <f>+'17HPM_DATA_INPUT'!M307</f>
        <v>26350</v>
      </c>
      <c r="P504" s="650">
        <f t="shared" si="623"/>
        <v>11053</v>
      </c>
      <c r="Q504" s="652">
        <f t="shared" si="624"/>
        <v>40484</v>
      </c>
      <c r="R504" s="654">
        <f>+'17HPM_DATA_INPUT'!P307</f>
        <v>9619</v>
      </c>
      <c r="S504" s="651">
        <f>+'17HPM_DATA_INPUT'!Q307</f>
        <v>6623</v>
      </c>
      <c r="T504" s="654">
        <f>+'17HPM_DATA_INPUT'!R307</f>
        <v>11240</v>
      </c>
      <c r="U504" s="651">
        <f>+'17HPM_DATA_INPUT'!S307</f>
        <v>8398</v>
      </c>
      <c r="V504" s="650">
        <f t="shared" si="632"/>
        <v>-9806</v>
      </c>
      <c r="W504" s="653">
        <f t="shared" si="632"/>
        <v>25463</v>
      </c>
      <c r="X504" s="4047"/>
      <c r="Y504" s="4044"/>
      <c r="Z504" s="4047"/>
      <c r="AA504" s="3183"/>
      <c r="AB504" s="3183"/>
      <c r="AC504" s="3183"/>
      <c r="AD504" s="251">
        <f t="shared" si="605"/>
        <v>12</v>
      </c>
      <c r="AE504" s="361">
        <f t="shared" si="606"/>
        <v>0.21428571428571427</v>
      </c>
      <c r="AF504" s="251">
        <f t="shared" si="607"/>
        <v>-653</v>
      </c>
      <c r="AG504" s="361">
        <f t="shared" si="608"/>
        <v>-0.32979797979797981</v>
      </c>
      <c r="AH504" s="251">
        <f t="shared" si="609"/>
        <v>-2986</v>
      </c>
      <c r="AI504" s="361">
        <f t="shared" si="610"/>
        <v>-5.5392720661892922E-2</v>
      </c>
      <c r="AJ504" s="251">
        <f t="shared" si="611"/>
        <v>-5507</v>
      </c>
      <c r="AK504" s="361">
        <f t="shared" si="612"/>
        <v>-0.2297551003379365</v>
      </c>
      <c r="AL504" s="251">
        <f t="shared" si="613"/>
        <v>684</v>
      </c>
      <c r="AM504" s="361">
        <f t="shared" si="614"/>
        <v>8.963438605687328E-2</v>
      </c>
      <c r="AN504" s="251">
        <f t="shared" si="615"/>
        <v>-6191</v>
      </c>
      <c r="AO504" s="361">
        <f t="shared" si="616"/>
        <v>-0.37893254988370667</v>
      </c>
      <c r="AP504" s="251">
        <f t="shared" si="617"/>
        <v>908</v>
      </c>
      <c r="AQ504" s="361">
        <f t="shared" si="618"/>
        <v>0.29888084265964449</v>
      </c>
      <c r="AR504" s="251">
        <f t="shared" si="619"/>
        <v>1117</v>
      </c>
      <c r="AS504" s="361">
        <f t="shared" si="620"/>
        <v>0.37967369136641738</v>
      </c>
      <c r="AT504" s="251">
        <f t="shared" si="621"/>
        <v>-8216</v>
      </c>
      <c r="AU504" s="361">
        <f t="shared" si="622"/>
        <v>-0.79320332110446035</v>
      </c>
    </row>
    <row r="505" spans="1:47" ht="13.5" x14ac:dyDescent="0.25">
      <c r="A505" s="649">
        <v>4120</v>
      </c>
      <c r="B505" s="30" t="s">
        <v>2803</v>
      </c>
      <c r="C505" s="30" t="s">
        <v>1587</v>
      </c>
      <c r="D505" s="649" t="s">
        <v>1586</v>
      </c>
      <c r="E505" s="647"/>
      <c r="F505" s="656">
        <f>+'17HPM_DATA_INPUT'!D308</f>
        <v>68</v>
      </c>
      <c r="G505" s="651">
        <f>+'17HPM_DATA_INPUT'!E308</f>
        <v>56</v>
      </c>
      <c r="H505" s="654">
        <f>+'17HPM_DATA_INPUT'!F308</f>
        <v>1327</v>
      </c>
      <c r="I505" s="686">
        <f>+'17HPM_DATA_INPUT'!G308</f>
        <v>1980</v>
      </c>
      <c r="J505" s="654">
        <f>+'17HPM_DATA_INPUT'!H308</f>
        <v>50920</v>
      </c>
      <c r="K505" s="686">
        <f>+'17HPM_DATA_INPUT'!I308</f>
        <v>53906</v>
      </c>
      <c r="L505" s="654">
        <f>+'17HPM_DATA_INPUT'!J308</f>
        <v>18462</v>
      </c>
      <c r="M505" s="686">
        <f>+'17HPM_DATA_INPUT'!K308</f>
        <v>23969</v>
      </c>
      <c r="N505" s="654">
        <f>+'17HPM_DATA_INPUT'!L308</f>
        <v>8315</v>
      </c>
      <c r="O505" s="686">
        <f>+'17HPM_DATA_INPUT'!M308</f>
        <v>7631</v>
      </c>
      <c r="P505" s="650">
        <f>+L505-N505</f>
        <v>10147</v>
      </c>
      <c r="Q505" s="666">
        <f>+M505-O505</f>
        <v>16338</v>
      </c>
      <c r="R505" s="654">
        <f>+'17HPM_DATA_INPUT'!P308</f>
        <v>3946</v>
      </c>
      <c r="S505" s="686">
        <f>+'17HPM_DATA_INPUT'!Q308</f>
        <v>3038</v>
      </c>
      <c r="T505" s="654">
        <f>+'17HPM_DATA_INPUT'!R308</f>
        <v>4059</v>
      </c>
      <c r="U505" s="686">
        <f>+'17HPM_DATA_INPUT'!S308</f>
        <v>2942</v>
      </c>
      <c r="V505" s="650">
        <f t="shared" si="632"/>
        <v>2142</v>
      </c>
      <c r="W505" s="653">
        <f t="shared" si="632"/>
        <v>10358</v>
      </c>
      <c r="X505" s="4047"/>
      <c r="Y505" s="4044"/>
      <c r="Z505" s="4047"/>
      <c r="AA505" s="3183"/>
      <c r="AB505" s="3183"/>
      <c r="AC505" s="3183"/>
      <c r="AD505" s="261">
        <f t="shared" si="605"/>
        <v>-197</v>
      </c>
      <c r="AE505" s="262">
        <f t="shared" si="606"/>
        <v>-4.0245148110316653E-2</v>
      </c>
      <c r="AF505" s="18">
        <f t="shared" si="607"/>
        <v>-14983</v>
      </c>
      <c r="AG505" s="262">
        <f t="shared" si="608"/>
        <v>-0.22986407290356234</v>
      </c>
      <c r="AH505" s="18">
        <f t="shared" si="609"/>
        <v>152105</v>
      </c>
      <c r="AI505" s="262">
        <f t="shared" si="610"/>
        <v>1.9138344797718372E-2</v>
      </c>
      <c r="AJ505" s="18">
        <f t="shared" si="611"/>
        <v>94295</v>
      </c>
      <c r="AK505" s="262">
        <f t="shared" si="612"/>
        <v>2.9095429738833844E-2</v>
      </c>
      <c r="AL505" s="18">
        <f t="shared" si="613"/>
        <v>-382268</v>
      </c>
      <c r="AM505" s="262">
        <f t="shared" si="614"/>
        <v>-0.18986249089845306</v>
      </c>
      <c r="AN505" s="18">
        <f t="shared" si="615"/>
        <v>476563</v>
      </c>
      <c r="AO505" s="262">
        <f t="shared" si="616"/>
        <v>0.38824091053879739</v>
      </c>
      <c r="AP505" s="18">
        <f t="shared" si="617"/>
        <v>-48974</v>
      </c>
      <c r="AQ505" s="262">
        <f t="shared" si="618"/>
        <v>-9.529665642494517E-2</v>
      </c>
      <c r="AR505" s="18">
        <f t="shared" si="619"/>
        <v>-173218</v>
      </c>
      <c r="AS505" s="262">
        <f t="shared" si="620"/>
        <v>-0.14107262693588216</v>
      </c>
      <c r="AT505" s="18">
        <f t="shared" si="621"/>
        <v>698755</v>
      </c>
      <c r="AU505" s="263">
        <f t="shared" si="622"/>
        <v>1.3587000906117654</v>
      </c>
    </row>
    <row r="506" spans="1:47" ht="13.5" x14ac:dyDescent="0.25">
      <c r="A506" s="659">
        <v>100</v>
      </c>
      <c r="B506" s="30" t="e">
        <v>#N/A</v>
      </c>
      <c r="C506" s="30" t="e">
        <v>#N/A</v>
      </c>
      <c r="D506" s="659" t="s">
        <v>2609</v>
      </c>
      <c r="E506" s="723"/>
      <c r="F506" s="660">
        <f>+'17HPM_DATA_INPUT'!D309</f>
        <v>4698</v>
      </c>
      <c r="G506" s="664">
        <f>+'17HPM_DATA_INPUT'!E309</f>
        <v>4895</v>
      </c>
      <c r="H506" s="661">
        <f>+'17HPM_DATA_INPUT'!F309</f>
        <v>50199</v>
      </c>
      <c r="I506" s="665">
        <f>+'17HPM_DATA_INPUT'!G309</f>
        <v>65182</v>
      </c>
      <c r="J506" s="661">
        <f t="shared" ref="J506:O506" si="637">SUM(J495:J505)</f>
        <v>8099762</v>
      </c>
      <c r="K506" s="665">
        <f t="shared" si="637"/>
        <v>7947657</v>
      </c>
      <c r="L506" s="661">
        <f t="shared" si="637"/>
        <v>3335182</v>
      </c>
      <c r="M506" s="665">
        <f t="shared" si="637"/>
        <v>3240887</v>
      </c>
      <c r="N506" s="661">
        <f t="shared" si="637"/>
        <v>1631126</v>
      </c>
      <c r="O506" s="665">
        <f t="shared" si="637"/>
        <v>2013394</v>
      </c>
      <c r="P506" s="661">
        <f t="shared" si="623"/>
        <v>1704056</v>
      </c>
      <c r="Q506" s="665">
        <f t="shared" si="624"/>
        <v>1227493</v>
      </c>
      <c r="R506" s="661">
        <f>SUM(R495:R505)</f>
        <v>464937</v>
      </c>
      <c r="S506" s="665">
        <f>SUM(S495:S505)</f>
        <v>513911</v>
      </c>
      <c r="T506" s="661">
        <f>SUM(T495:T505)</f>
        <v>1054646</v>
      </c>
      <c r="U506" s="665">
        <f>SUM(U495:U505)</f>
        <v>1227864</v>
      </c>
      <c r="V506" s="661">
        <f t="shared" si="625"/>
        <v>184473</v>
      </c>
      <c r="W506" s="663">
        <f t="shared" si="626"/>
        <v>-514282</v>
      </c>
      <c r="X506" s="4047"/>
      <c r="Y506" s="4044"/>
      <c r="Z506" s="4047"/>
      <c r="AA506" s="3183"/>
      <c r="AB506" s="3183"/>
      <c r="AC506" s="3183"/>
      <c r="AD506" s="70">
        <f t="shared" si="605"/>
        <v>-164</v>
      </c>
      <c r="AE506" s="264">
        <f t="shared" si="606"/>
        <v>-0.13409648405560098</v>
      </c>
      <c r="AF506" s="70">
        <f t="shared" si="607"/>
        <v>-272</v>
      </c>
      <c r="AG506" s="264">
        <f t="shared" si="608"/>
        <v>-0.18503401360544217</v>
      </c>
      <c r="AH506" s="70">
        <f t="shared" si="609"/>
        <v>-107453</v>
      </c>
      <c r="AI506" s="264">
        <f t="shared" si="610"/>
        <v>-0.15726908288851843</v>
      </c>
      <c r="AJ506" s="70">
        <f t="shared" si="611"/>
        <v>-39192</v>
      </c>
      <c r="AK506" s="264">
        <f t="shared" si="612"/>
        <v>-0.17662328297941379</v>
      </c>
      <c r="AL506" s="70">
        <f t="shared" si="613"/>
        <v>-17385</v>
      </c>
      <c r="AM506" s="264">
        <f t="shared" si="614"/>
        <v>-0.17893534243191503</v>
      </c>
      <c r="AN506" s="70">
        <f t="shared" si="615"/>
        <v>-21807</v>
      </c>
      <c r="AO506" s="264">
        <f t="shared" si="616"/>
        <v>-0.17482242780868701</v>
      </c>
      <c r="AP506" s="70">
        <f t="shared" si="617"/>
        <v>-2005</v>
      </c>
      <c r="AQ506" s="264">
        <f t="shared" si="618"/>
        <v>-8.2098108263041522E-2</v>
      </c>
      <c r="AR506" s="70">
        <f t="shared" si="619"/>
        <v>-29719</v>
      </c>
      <c r="AS506" s="264">
        <f t="shared" si="620"/>
        <v>-0.34942974720752501</v>
      </c>
      <c r="AT506" s="70">
        <f t="shared" si="621"/>
        <v>9917</v>
      </c>
      <c r="AU506" s="264">
        <f t="shared" si="622"/>
        <v>0.64961352024105856</v>
      </c>
    </row>
    <row r="507" spans="1:47" ht="13.5" x14ac:dyDescent="0.25">
      <c r="A507" s="649">
        <v>4000</v>
      </c>
      <c r="B507" s="30" t="s">
        <v>2794</v>
      </c>
      <c r="C507" s="30" t="s">
        <v>1587</v>
      </c>
      <c r="D507" s="649" t="s">
        <v>1577</v>
      </c>
      <c r="E507" s="723"/>
      <c r="F507" s="656">
        <f>+'17HPM_DATA_INPUT'!D310</f>
        <v>1059</v>
      </c>
      <c r="G507" s="651">
        <f>+'17HPM_DATA_INPUT'!E310</f>
        <v>1223</v>
      </c>
      <c r="H507" s="654">
        <f>+'17HPM_DATA_INPUT'!F310</f>
        <v>1198</v>
      </c>
      <c r="I507" s="690">
        <f>+'17HPM_DATA_INPUT'!G310</f>
        <v>1470</v>
      </c>
      <c r="J507" s="654">
        <f>+'17HPM_DATA_INPUT'!H310</f>
        <v>575790</v>
      </c>
      <c r="K507" s="651">
        <f>+'17HPM_DATA_INPUT'!I310</f>
        <v>683243</v>
      </c>
      <c r="L507" s="654">
        <f>+'17HPM_DATA_INPUT'!J310</f>
        <v>182704</v>
      </c>
      <c r="M507" s="651">
        <f>+'17HPM_DATA_INPUT'!K310</f>
        <v>221896</v>
      </c>
      <c r="N507" s="654">
        <f>+'17HPM_DATA_INPUT'!L310</f>
        <v>79773</v>
      </c>
      <c r="O507" s="673">
        <f>+'17HPM_DATA_INPUT'!M310</f>
        <v>97158</v>
      </c>
      <c r="P507" s="650">
        <f t="shared" si="623"/>
        <v>102931</v>
      </c>
      <c r="Q507" s="652">
        <f t="shared" si="624"/>
        <v>124738</v>
      </c>
      <c r="R507" s="654">
        <f>+'17HPM_DATA_INPUT'!P310</f>
        <v>22417</v>
      </c>
      <c r="S507" s="651">
        <f>+'17HPM_DATA_INPUT'!Q310</f>
        <v>24422</v>
      </c>
      <c r="T507" s="654">
        <f>+'17HPM_DATA_INPUT'!R310</f>
        <v>55331</v>
      </c>
      <c r="U507" s="651">
        <f>+'17HPM_DATA_INPUT'!S310</f>
        <v>85050</v>
      </c>
      <c r="V507" s="650">
        <f t="shared" si="625"/>
        <v>25183</v>
      </c>
      <c r="W507" s="653">
        <f t="shared" si="626"/>
        <v>15266</v>
      </c>
      <c r="X507" s="4047"/>
      <c r="Y507" s="4044"/>
      <c r="Z507" s="4047"/>
      <c r="AA507" s="3183"/>
      <c r="AB507" s="3183"/>
      <c r="AC507" s="3183"/>
      <c r="AD507" s="70">
        <f t="shared" si="605"/>
        <v>-576</v>
      </c>
      <c r="AE507" s="264">
        <f t="shared" si="606"/>
        <v>-0.1613897450266181</v>
      </c>
      <c r="AF507" s="70">
        <f t="shared" si="607"/>
        <v>-21405</v>
      </c>
      <c r="AG507" s="264">
        <f t="shared" si="608"/>
        <v>-0.1174517819418914</v>
      </c>
      <c r="AH507" s="70">
        <f t="shared" si="609"/>
        <v>-712485</v>
      </c>
      <c r="AI507" s="264">
        <f t="shared" si="610"/>
        <v>-0.11215375635630039</v>
      </c>
      <c r="AJ507" s="70">
        <f t="shared" si="611"/>
        <v>-325484</v>
      </c>
      <c r="AK507" s="264">
        <f t="shared" si="612"/>
        <v>-0.16098389488397213</v>
      </c>
      <c r="AL507" s="70">
        <f t="shared" si="613"/>
        <v>-94242</v>
      </c>
      <c r="AM507" s="264">
        <f t="shared" si="614"/>
        <v>-0.18746904260334549</v>
      </c>
      <c r="AN507" s="70">
        <f t="shared" si="615"/>
        <v>-231242</v>
      </c>
      <c r="AO507" s="264">
        <f t="shared" si="616"/>
        <v>-0.15221951966085964</v>
      </c>
      <c r="AP507" s="70">
        <f t="shared" si="617"/>
        <v>-12819</v>
      </c>
      <c r="AQ507" s="264">
        <f t="shared" si="618"/>
        <v>-9.701515128581592E-2</v>
      </c>
      <c r="AR507" s="70">
        <f t="shared" si="619"/>
        <v>-88374</v>
      </c>
      <c r="AS507" s="264">
        <f t="shared" si="620"/>
        <v>-0.23361318769627695</v>
      </c>
      <c r="AT507" s="70">
        <f t="shared" si="621"/>
        <v>-130049</v>
      </c>
      <c r="AU507" s="264">
        <f t="shared" si="622"/>
        <v>-0.12892618188198976</v>
      </c>
    </row>
    <row r="508" spans="1:47" ht="13.5" x14ac:dyDescent="0.25">
      <c r="A508" s="649">
        <v>4020</v>
      </c>
      <c r="B508" s="30" t="s">
        <v>2795</v>
      </c>
      <c r="C508" s="30" t="s">
        <v>1587</v>
      </c>
      <c r="D508" s="649" t="s">
        <v>1578</v>
      </c>
      <c r="E508" s="723"/>
      <c r="F508" s="656">
        <f>+'17HPM_DATA_INPUT'!D311</f>
        <v>2993</v>
      </c>
      <c r="G508" s="651">
        <f>+'17HPM_DATA_INPUT'!E311</f>
        <v>3569</v>
      </c>
      <c r="H508" s="654">
        <f>+'17HPM_DATA_INPUT'!F311</f>
        <v>160840</v>
      </c>
      <c r="I508" s="690">
        <f>+'17HPM_DATA_INPUT'!G311</f>
        <v>182245</v>
      </c>
      <c r="J508" s="654">
        <f>+'17HPM_DATA_INPUT'!H311</f>
        <v>5640267</v>
      </c>
      <c r="K508" s="651">
        <f>+'17HPM_DATA_INPUT'!I311</f>
        <v>6352752</v>
      </c>
      <c r="L508" s="654">
        <f>+'17HPM_DATA_INPUT'!J311</f>
        <v>1696358</v>
      </c>
      <c r="M508" s="651">
        <f>+'17HPM_DATA_INPUT'!K311</f>
        <v>2021842</v>
      </c>
      <c r="N508" s="654">
        <f>+'17HPM_DATA_INPUT'!L311</f>
        <v>408465</v>
      </c>
      <c r="O508" s="673">
        <f>+'17HPM_DATA_INPUT'!M311</f>
        <v>502707</v>
      </c>
      <c r="P508" s="650">
        <f t="shared" si="623"/>
        <v>1287893</v>
      </c>
      <c r="Q508" s="652">
        <f t="shared" si="624"/>
        <v>1519135</v>
      </c>
      <c r="R508" s="654">
        <f>+'17HPM_DATA_INPUT'!P311</f>
        <v>119315</v>
      </c>
      <c r="S508" s="651">
        <f>+'17HPM_DATA_INPUT'!Q311</f>
        <v>132134</v>
      </c>
      <c r="T508" s="654">
        <f>+'17HPM_DATA_INPUT'!R311</f>
        <v>289918</v>
      </c>
      <c r="U508" s="651">
        <f>+'17HPM_DATA_INPUT'!S311</f>
        <v>378292</v>
      </c>
      <c r="V508" s="650">
        <f t="shared" si="625"/>
        <v>878660</v>
      </c>
      <c r="W508" s="653">
        <f t="shared" si="626"/>
        <v>1008709</v>
      </c>
      <c r="X508" s="4047"/>
      <c r="Y508" s="4044"/>
      <c r="Z508" s="4047"/>
      <c r="AA508" s="3183"/>
      <c r="AB508" s="3183"/>
      <c r="AC508" s="3183"/>
      <c r="AD508" s="70">
        <f t="shared" si="605"/>
        <v>-1192</v>
      </c>
      <c r="AE508" s="264">
        <f t="shared" si="606"/>
        <v>-0.19483491337038247</v>
      </c>
      <c r="AF508" s="70">
        <f t="shared" si="607"/>
        <v>-1716</v>
      </c>
      <c r="AG508" s="264">
        <f t="shared" si="608"/>
        <v>-0.21037146009562338</v>
      </c>
      <c r="AH508" s="70">
        <f t="shared" si="609"/>
        <v>-236686</v>
      </c>
      <c r="AI508" s="264">
        <f t="shared" si="610"/>
        <v>-0.17047429517637966</v>
      </c>
      <c r="AJ508" s="70">
        <f t="shared" si="611"/>
        <v>-91266</v>
      </c>
      <c r="AK508" s="264">
        <f t="shared" si="612"/>
        <v>-0.2077854072563019</v>
      </c>
      <c r="AL508" s="70">
        <f t="shared" si="613"/>
        <v>-76215</v>
      </c>
      <c r="AM508" s="264">
        <f t="shared" si="614"/>
        <v>-0.27220323365226989</v>
      </c>
      <c r="AN508" s="70">
        <f t="shared" si="615"/>
        <v>-15051</v>
      </c>
      <c r="AO508" s="264">
        <f t="shared" si="616"/>
        <v>-9.4518302677107993E-2</v>
      </c>
      <c r="AP508" s="70">
        <f t="shared" si="617"/>
        <v>-13116</v>
      </c>
      <c r="AQ508" s="264">
        <f t="shared" si="618"/>
        <v>-0.18635976129582268</v>
      </c>
      <c r="AR508" s="70">
        <f t="shared" si="619"/>
        <v>-145022</v>
      </c>
      <c r="AS508" s="264">
        <f t="shared" si="620"/>
        <v>-0.37737056852009909</v>
      </c>
      <c r="AT508" s="70">
        <f t="shared" si="621"/>
        <v>143087</v>
      </c>
      <c r="AU508" s="264">
        <f t="shared" si="622"/>
        <v>0.48432322288677448</v>
      </c>
    </row>
    <row r="509" spans="1:47" ht="13.5" x14ac:dyDescent="0.25">
      <c r="A509" s="649">
        <v>4040</v>
      </c>
      <c r="B509" s="30" t="s">
        <v>2796</v>
      </c>
      <c r="C509" s="30" t="s">
        <v>1587</v>
      </c>
      <c r="D509" s="649" t="s">
        <v>1579</v>
      </c>
      <c r="E509" s="723"/>
      <c r="F509" s="656">
        <f>+'17HPM_DATA_INPUT'!D312</f>
        <v>4926</v>
      </c>
      <c r="G509" s="651">
        <f>+'17HPM_DATA_INPUT'!E312</f>
        <v>6118</v>
      </c>
      <c r="H509" s="654">
        <f>+'17HPM_DATA_INPUT'!F312</f>
        <v>6441</v>
      </c>
      <c r="I509" s="690">
        <f>+'17HPM_DATA_INPUT'!G312</f>
        <v>8157</v>
      </c>
      <c r="J509" s="654">
        <f>+'17HPM_DATA_INPUT'!H312</f>
        <v>1151711</v>
      </c>
      <c r="K509" s="651">
        <f>+'17HPM_DATA_INPUT'!I312</f>
        <v>1388397</v>
      </c>
      <c r="L509" s="654">
        <f>+'17HPM_DATA_INPUT'!J312</f>
        <v>347966</v>
      </c>
      <c r="M509" s="651">
        <f>+'17HPM_DATA_INPUT'!K312</f>
        <v>439232</v>
      </c>
      <c r="N509" s="654">
        <f>+'17HPM_DATA_INPUT'!L312</f>
        <v>203778</v>
      </c>
      <c r="O509" s="673">
        <f>+'17HPM_DATA_INPUT'!M312</f>
        <v>279993</v>
      </c>
      <c r="P509" s="650">
        <f t="shared" si="623"/>
        <v>144188</v>
      </c>
      <c r="Q509" s="652">
        <f t="shared" si="624"/>
        <v>159239</v>
      </c>
      <c r="R509" s="654">
        <f>+'17HPM_DATA_INPUT'!P312</f>
        <v>57264</v>
      </c>
      <c r="S509" s="651">
        <f>+'17HPM_DATA_INPUT'!Q312</f>
        <v>70380</v>
      </c>
      <c r="T509" s="654">
        <f>+'17HPM_DATA_INPUT'!R312</f>
        <v>239274</v>
      </c>
      <c r="U509" s="651">
        <f>+'17HPM_DATA_INPUT'!S312</f>
        <v>384296</v>
      </c>
      <c r="V509" s="650">
        <f t="shared" si="625"/>
        <v>-152350</v>
      </c>
      <c r="W509" s="653">
        <f t="shared" si="626"/>
        <v>-295437</v>
      </c>
      <c r="X509" s="4047"/>
      <c r="Y509" s="4044"/>
      <c r="Z509" s="4047"/>
      <c r="AA509" s="3183"/>
      <c r="AB509" s="3183"/>
      <c r="AC509" s="3183"/>
      <c r="AD509" s="70">
        <f t="shared" si="605"/>
        <v>67</v>
      </c>
      <c r="AE509" s="264">
        <f t="shared" si="606"/>
        <v>0.28632478632478631</v>
      </c>
      <c r="AF509" s="70">
        <f t="shared" si="607"/>
        <v>1832</v>
      </c>
      <c r="AG509" s="264">
        <f t="shared" si="608"/>
        <v>0.16755075910005487</v>
      </c>
      <c r="AH509" s="70">
        <f t="shared" si="609"/>
        <v>188049</v>
      </c>
      <c r="AI509" s="264">
        <f t="shared" si="610"/>
        <v>0.17908439343350557</v>
      </c>
      <c r="AJ509" s="70">
        <f t="shared" si="611"/>
        <v>53084</v>
      </c>
      <c r="AK509" s="264">
        <f t="shared" si="612"/>
        <v>0.1301726103919352</v>
      </c>
      <c r="AL509" s="70">
        <f t="shared" si="613"/>
        <v>-130302</v>
      </c>
      <c r="AM509" s="264">
        <f t="shared" si="614"/>
        <v>-0.2835703637610037</v>
      </c>
      <c r="AN509" s="70">
        <f t="shared" si="615"/>
        <v>183386</v>
      </c>
      <c r="AO509" s="264">
        <f t="shared" si="616"/>
        <v>3.5465691962558985</v>
      </c>
      <c r="AP509" s="70">
        <f t="shared" si="617"/>
        <v>-23365</v>
      </c>
      <c r="AQ509" s="264">
        <f t="shared" si="618"/>
        <v>-0.19907809757510694</v>
      </c>
      <c r="AR509" s="70">
        <f t="shared" si="619"/>
        <v>-58402</v>
      </c>
      <c r="AS509" s="264">
        <f t="shared" si="620"/>
        <v>-0.26654800209945001</v>
      </c>
      <c r="AT509" s="70">
        <f t="shared" si="621"/>
        <v>265153</v>
      </c>
      <c r="AU509" s="264">
        <f t="shared" si="622"/>
        <v>0.68306889347440225</v>
      </c>
    </row>
    <row r="510" spans="1:47" ht="13.5" x14ac:dyDescent="0.25">
      <c r="A510" s="649">
        <v>4050</v>
      </c>
      <c r="B510" s="30" t="s">
        <v>2797</v>
      </c>
      <c r="C510" s="30" t="s">
        <v>1587</v>
      </c>
      <c r="D510" s="649" t="s">
        <v>1580</v>
      </c>
      <c r="E510" s="723"/>
      <c r="F510" s="656">
        <f>+'17HPM_DATA_INPUT'!D313</f>
        <v>301</v>
      </c>
      <c r="G510" s="651">
        <f>+'17HPM_DATA_INPUT'!E313</f>
        <v>234</v>
      </c>
      <c r="H510" s="654">
        <f>+'17HPM_DATA_INPUT'!F313</f>
        <v>12766</v>
      </c>
      <c r="I510" s="690">
        <f>+'17HPM_DATA_INPUT'!G313</f>
        <v>10934</v>
      </c>
      <c r="J510" s="654">
        <f>+'17HPM_DATA_INPUT'!H313</f>
        <v>1238107</v>
      </c>
      <c r="K510" s="651">
        <f>+'17HPM_DATA_INPUT'!I313</f>
        <v>1050058</v>
      </c>
      <c r="L510" s="654">
        <f>+'17HPM_DATA_INPUT'!J313</f>
        <v>460881</v>
      </c>
      <c r="M510" s="651">
        <f>+'17HPM_DATA_INPUT'!K313</f>
        <v>407797</v>
      </c>
      <c r="N510" s="654">
        <f>+'17HPM_DATA_INPUT'!L313</f>
        <v>329203</v>
      </c>
      <c r="O510" s="673">
        <f>+'17HPM_DATA_INPUT'!M313</f>
        <v>459505</v>
      </c>
      <c r="P510" s="650">
        <f t="shared" si="623"/>
        <v>131678</v>
      </c>
      <c r="Q510" s="652">
        <f t="shared" si="624"/>
        <v>-51708</v>
      </c>
      <c r="R510" s="654">
        <f>+'17HPM_DATA_INPUT'!P313</f>
        <v>94001</v>
      </c>
      <c r="S510" s="651">
        <f>+'17HPM_DATA_INPUT'!Q313</f>
        <v>117366</v>
      </c>
      <c r="T510" s="654">
        <f>+'17HPM_DATA_INPUT'!R313</f>
        <v>160703</v>
      </c>
      <c r="U510" s="651">
        <f>+'17HPM_DATA_INPUT'!S313</f>
        <v>219105</v>
      </c>
      <c r="V510" s="650">
        <f t="shared" si="625"/>
        <v>-123026</v>
      </c>
      <c r="W510" s="653">
        <f t="shared" si="626"/>
        <v>-388179</v>
      </c>
      <c r="X510" s="4047"/>
      <c r="Y510" s="4044"/>
      <c r="Z510" s="4047"/>
      <c r="AA510" s="3183"/>
      <c r="AB510" s="3183"/>
      <c r="AC510" s="3183"/>
      <c r="AD510" s="70">
        <f t="shared" si="605"/>
        <v>-2</v>
      </c>
      <c r="AE510" s="264">
        <f t="shared" si="606"/>
        <v>-2.7397260273972601E-2</v>
      </c>
      <c r="AF510" s="70">
        <f t="shared" si="607"/>
        <v>-173</v>
      </c>
      <c r="AG510" s="264">
        <f t="shared" si="608"/>
        <v>-0.43358395989974935</v>
      </c>
      <c r="AH510" s="70">
        <f t="shared" si="609"/>
        <v>-22000</v>
      </c>
      <c r="AI510" s="264">
        <f t="shared" si="610"/>
        <v>-0.15913315828685923</v>
      </c>
      <c r="AJ510" s="70">
        <f t="shared" si="611"/>
        <v>-6248</v>
      </c>
      <c r="AK510" s="264">
        <f t="shared" si="612"/>
        <v>-0.15016703920013461</v>
      </c>
      <c r="AL510" s="70">
        <f t="shared" si="613"/>
        <v>-10199</v>
      </c>
      <c r="AM510" s="264">
        <f t="shared" si="614"/>
        <v>-0.27240191234208488</v>
      </c>
      <c r="AN510" s="70">
        <f t="shared" si="615"/>
        <v>3951</v>
      </c>
      <c r="AO510" s="264">
        <f t="shared" si="616"/>
        <v>0.94839174267882864</v>
      </c>
      <c r="AP510" s="70">
        <f t="shared" si="617"/>
        <v>-1756</v>
      </c>
      <c r="AQ510" s="264">
        <f t="shared" si="618"/>
        <v>-0.18659016045053661</v>
      </c>
      <c r="AR510" s="70">
        <f t="shared" si="619"/>
        <v>-2572</v>
      </c>
      <c r="AS510" s="264">
        <f t="shared" si="620"/>
        <v>-0.18721793565293346</v>
      </c>
      <c r="AT510" s="70">
        <f t="shared" si="621"/>
        <v>8279</v>
      </c>
      <c r="AU510" s="264">
        <f t="shared" si="622"/>
        <v>0.43612706105462784</v>
      </c>
    </row>
    <row r="511" spans="1:47" ht="13.5" x14ac:dyDescent="0.25">
      <c r="A511" s="649">
        <v>4060</v>
      </c>
      <c r="B511" s="30" t="s">
        <v>2798</v>
      </c>
      <c r="C511" s="30" t="s">
        <v>1587</v>
      </c>
      <c r="D511" s="649" t="s">
        <v>1581</v>
      </c>
      <c r="E511" s="723"/>
      <c r="F511" s="656">
        <f>+'17HPM_DATA_INPUT'!D314</f>
        <v>71</v>
      </c>
      <c r="G511" s="651">
        <f>+'17HPM_DATA_INPUT'!E314</f>
        <v>73</v>
      </c>
      <c r="H511" s="654">
        <f>+'17HPM_DATA_INPUT'!F314</f>
        <v>226</v>
      </c>
      <c r="I511" s="690">
        <f>+'17HPM_DATA_INPUT'!G314</f>
        <v>399</v>
      </c>
      <c r="J511" s="654">
        <f>+'17HPM_DATA_INPUT'!H314</f>
        <v>116249</v>
      </c>
      <c r="K511" s="651">
        <f>+'17HPM_DATA_INPUT'!I314</f>
        <v>138249</v>
      </c>
      <c r="L511" s="654">
        <f>+'17HPM_DATA_INPUT'!J314</f>
        <v>35359</v>
      </c>
      <c r="M511" s="651">
        <f>+'17HPM_DATA_INPUT'!K314</f>
        <v>41607</v>
      </c>
      <c r="N511" s="654">
        <f>+'17HPM_DATA_INPUT'!L314</f>
        <v>27242</v>
      </c>
      <c r="O511" s="673">
        <f>+'17HPM_DATA_INPUT'!M314</f>
        <v>37441</v>
      </c>
      <c r="P511" s="650">
        <f t="shared" si="623"/>
        <v>8117</v>
      </c>
      <c r="Q511" s="652">
        <f t="shared" si="624"/>
        <v>4166</v>
      </c>
      <c r="R511" s="654">
        <f>+'17HPM_DATA_INPUT'!P314</f>
        <v>7655</v>
      </c>
      <c r="S511" s="651">
        <f>+'17HPM_DATA_INPUT'!Q314</f>
        <v>9411</v>
      </c>
      <c r="T511" s="654">
        <f>+'17HPM_DATA_INPUT'!R314</f>
        <v>11166</v>
      </c>
      <c r="U511" s="651">
        <f>+'17HPM_DATA_INPUT'!S314</f>
        <v>13738</v>
      </c>
      <c r="V511" s="650">
        <f t="shared" si="625"/>
        <v>-10704</v>
      </c>
      <c r="W511" s="653">
        <f t="shared" si="626"/>
        <v>-18983</v>
      </c>
      <c r="X511" s="4047"/>
      <c r="Y511" s="4044"/>
      <c r="Z511" s="4047"/>
      <c r="AA511" s="3183"/>
      <c r="AB511" s="3183"/>
      <c r="AC511" s="3183"/>
      <c r="AD511" s="70">
        <f t="shared" si="605"/>
        <v>-9</v>
      </c>
      <c r="AE511" s="264">
        <f t="shared" si="606"/>
        <v>-8.2568807339449546E-2</v>
      </c>
      <c r="AF511" s="70">
        <f t="shared" si="607"/>
        <v>-63</v>
      </c>
      <c r="AG511" s="264">
        <f t="shared" si="608"/>
        <v>-0.23773584905660378</v>
      </c>
      <c r="AH511" s="70">
        <f t="shared" si="609"/>
        <v>-69669</v>
      </c>
      <c r="AI511" s="264">
        <f t="shared" si="610"/>
        <v>-0.28294507529606705</v>
      </c>
      <c r="AJ511" s="70">
        <f t="shared" si="611"/>
        <v>-29323</v>
      </c>
      <c r="AK511" s="264">
        <f t="shared" si="612"/>
        <v>-0.30135142079029853</v>
      </c>
      <c r="AL511" s="70">
        <f t="shared" si="613"/>
        <v>-25451</v>
      </c>
      <c r="AM511" s="264">
        <f t="shared" si="614"/>
        <v>-0.41085784392858293</v>
      </c>
      <c r="AN511" s="70">
        <f t="shared" si="615"/>
        <v>-3872</v>
      </c>
      <c r="AO511" s="264">
        <f t="shared" si="616"/>
        <v>-0.10950535931446025</v>
      </c>
      <c r="AP511" s="70">
        <f t="shared" si="617"/>
        <v>-5315</v>
      </c>
      <c r="AQ511" s="264">
        <f t="shared" si="618"/>
        <v>-0.34127391806857582</v>
      </c>
      <c r="AR511" s="70">
        <f t="shared" si="619"/>
        <v>-4840</v>
      </c>
      <c r="AS511" s="264">
        <f t="shared" si="620"/>
        <v>-0.36092468307233405</v>
      </c>
      <c r="AT511" s="70">
        <f t="shared" si="621"/>
        <v>6283</v>
      </c>
      <c r="AU511" s="264">
        <f t="shared" si="622"/>
        <v>0.98556862745098039</v>
      </c>
    </row>
    <row r="512" spans="1:47" ht="13.5" x14ac:dyDescent="0.25">
      <c r="A512" s="649">
        <v>4070</v>
      </c>
      <c r="B512" s="30" t="s">
        <v>1946</v>
      </c>
      <c r="C512" s="30" t="s">
        <v>1587</v>
      </c>
      <c r="D512" s="649" t="s">
        <v>1582</v>
      </c>
      <c r="E512" s="723"/>
      <c r="F512" s="656">
        <f>+'17HPM_DATA_INPUT'!D315</f>
        <v>100</v>
      </c>
      <c r="G512" s="651">
        <f>+'17HPM_DATA_INPUT'!E315</f>
        <v>109</v>
      </c>
      <c r="H512" s="654">
        <f>+'17HPM_DATA_INPUT'!F315</f>
        <v>202</v>
      </c>
      <c r="I512" s="690">
        <f>+'17HPM_DATA_INPUT'!G315</f>
        <v>265</v>
      </c>
      <c r="J512" s="654">
        <f>+'17HPM_DATA_INPUT'!H315</f>
        <v>176559</v>
      </c>
      <c r="K512" s="651">
        <f>+'17HPM_DATA_INPUT'!I315</f>
        <v>246228</v>
      </c>
      <c r="L512" s="654">
        <f>+'17HPM_DATA_INPUT'!J315</f>
        <v>67982</v>
      </c>
      <c r="M512" s="651">
        <f>+'17HPM_DATA_INPUT'!K315</f>
        <v>97305</v>
      </c>
      <c r="N512" s="654">
        <f>+'17HPM_DATA_INPUT'!L315</f>
        <v>36495</v>
      </c>
      <c r="O512" s="673">
        <f>+'17HPM_DATA_INPUT'!M315</f>
        <v>61946</v>
      </c>
      <c r="P512" s="650">
        <f>+L512-N512</f>
        <v>31487</v>
      </c>
      <c r="Q512" s="652">
        <f>+M512-O512</f>
        <v>35359</v>
      </c>
      <c r="R512" s="654">
        <f>+'17HPM_DATA_INPUT'!P315</f>
        <v>10259</v>
      </c>
      <c r="S512" s="651">
        <f>+'17HPM_DATA_INPUT'!Q315</f>
        <v>15574</v>
      </c>
      <c r="T512" s="654">
        <f>+'17HPM_DATA_INPUT'!R315</f>
        <v>8570</v>
      </c>
      <c r="U512" s="651">
        <f>+'17HPM_DATA_INPUT'!S315</f>
        <v>13410</v>
      </c>
      <c r="V512" s="650">
        <f t="shared" ref="V512:W517" si="638">+P512-R512-T512</f>
        <v>12658</v>
      </c>
      <c r="W512" s="653">
        <f t="shared" si="638"/>
        <v>6375</v>
      </c>
      <c r="X512" s="4047"/>
      <c r="Y512" s="4044"/>
      <c r="Z512" s="4047"/>
      <c r="AA512" s="3183"/>
      <c r="AB512" s="3183"/>
      <c r="AC512" s="3183"/>
      <c r="AD512" s="70">
        <f t="shared" si="605"/>
        <v>-37</v>
      </c>
      <c r="AE512" s="264">
        <f t="shared" si="606"/>
        <v>-5.2631578947368418E-2</v>
      </c>
      <c r="AF512" s="70">
        <f t="shared" si="607"/>
        <v>-270</v>
      </c>
      <c r="AG512" s="264">
        <f t="shared" si="608"/>
        <v>-1.1468377012275412E-2</v>
      </c>
      <c r="AH512" s="70">
        <f t="shared" si="609"/>
        <v>121416</v>
      </c>
      <c r="AI512" s="264">
        <f t="shared" si="610"/>
        <v>5.2406677474659054E-2</v>
      </c>
      <c r="AJ512" s="70">
        <f t="shared" si="611"/>
        <v>26880</v>
      </c>
      <c r="AK512" s="264">
        <f t="shared" si="612"/>
        <v>3.4724375271284184E-2</v>
      </c>
      <c r="AL512" s="70">
        <f t="shared" si="613"/>
        <v>-1603</v>
      </c>
      <c r="AM512" s="264">
        <f t="shared" si="614"/>
        <v>-7.8381708652792998E-3</v>
      </c>
      <c r="AN512" s="70">
        <f t="shared" si="615"/>
        <v>28483</v>
      </c>
      <c r="AO512" s="264">
        <f t="shared" si="616"/>
        <v>5.0006671535717293E-2</v>
      </c>
      <c r="AP512" s="70">
        <f t="shared" si="617"/>
        <v>5559</v>
      </c>
      <c r="AQ512" s="264">
        <f t="shared" si="618"/>
        <v>0.10420454758468142</v>
      </c>
      <c r="AR512" s="70">
        <f t="shared" si="619"/>
        <v>-11200</v>
      </c>
      <c r="AS512" s="264">
        <f t="shared" si="620"/>
        <v>-4.2864742601047889E-2</v>
      </c>
      <c r="AT512" s="70">
        <f t="shared" si="621"/>
        <v>34124</v>
      </c>
      <c r="AU512" s="264">
        <f t="shared" si="622"/>
        <v>0.1338458521278682</v>
      </c>
    </row>
    <row r="513" spans="1:47" ht="13.5" x14ac:dyDescent="0.25">
      <c r="A513" s="649">
        <v>4080</v>
      </c>
      <c r="B513" s="30" t="s">
        <v>2799</v>
      </c>
      <c r="C513" s="30" t="s">
        <v>1587</v>
      </c>
      <c r="D513" s="649" t="s">
        <v>1583</v>
      </c>
      <c r="E513" s="723"/>
      <c r="F513" s="656">
        <f>+'17HPM_DATA_INPUT'!D316</f>
        <v>666</v>
      </c>
      <c r="G513" s="651">
        <f>+'17HPM_DATA_INPUT'!E316</f>
        <v>703</v>
      </c>
      <c r="H513" s="654">
        <f>+'17HPM_DATA_INPUT'!F316</f>
        <v>23273</v>
      </c>
      <c r="I513" s="690">
        <f>+'17HPM_DATA_INPUT'!G316</f>
        <v>23543</v>
      </c>
      <c r="J513" s="654">
        <f>+'17HPM_DATA_INPUT'!H316</f>
        <v>2438220</v>
      </c>
      <c r="K513" s="651">
        <f>+'17HPM_DATA_INPUT'!I316</f>
        <v>2316804</v>
      </c>
      <c r="L513" s="654">
        <f>+'17HPM_DATA_INPUT'!J316</f>
        <v>800976</v>
      </c>
      <c r="M513" s="651">
        <f>+'17HPM_DATA_INPUT'!K316</f>
        <v>774096</v>
      </c>
      <c r="N513" s="654">
        <f>+'17HPM_DATA_INPUT'!L316</f>
        <v>202909</v>
      </c>
      <c r="O513" s="673">
        <f>+'17HPM_DATA_INPUT'!M316</f>
        <v>204512</v>
      </c>
      <c r="P513" s="650">
        <f t="shared" si="623"/>
        <v>598067</v>
      </c>
      <c r="Q513" s="652">
        <f t="shared" si="624"/>
        <v>569584</v>
      </c>
      <c r="R513" s="654">
        <f>+'17HPM_DATA_INPUT'!P316</f>
        <v>58906</v>
      </c>
      <c r="S513" s="651">
        <f>+'17HPM_DATA_INPUT'!Q316</f>
        <v>53347</v>
      </c>
      <c r="T513" s="654">
        <f>+'17HPM_DATA_INPUT'!R316</f>
        <v>250087</v>
      </c>
      <c r="U513" s="651">
        <f>+'17HPM_DATA_INPUT'!S316</f>
        <v>261287</v>
      </c>
      <c r="V513" s="650">
        <f t="shared" si="638"/>
        <v>289074</v>
      </c>
      <c r="W513" s="653">
        <f t="shared" si="638"/>
        <v>254950</v>
      </c>
      <c r="X513" s="4047"/>
      <c r="Y513" s="4044"/>
      <c r="Z513" s="4047"/>
      <c r="AA513" s="3183"/>
      <c r="AB513" s="3183"/>
      <c r="AC513" s="3183"/>
      <c r="AD513" s="70">
        <f>+F515-G515</f>
        <v>0</v>
      </c>
      <c r="AE513" s="264">
        <f>IF(G515=0,0,IF(AD513&gt;0,ABS(+AD513/G515),-ABS(+AD513/G515)))</f>
        <v>0</v>
      </c>
      <c r="AF513" s="70">
        <f>+H515-I515</f>
        <v>0</v>
      </c>
      <c r="AG513" s="264">
        <f>IF(I515=0,0,IF(AF513&gt;0,ABS(+AF513/I515),-ABS(+AF513/I515)))</f>
        <v>0</v>
      </c>
      <c r="AH513" s="70">
        <f>+J515-K515</f>
        <v>0</v>
      </c>
      <c r="AI513" s="264">
        <f>IF(K515=0,0,IF(AH513&gt;0,ABS(+AH513/K515),-ABS(+AH513/K515)))</f>
        <v>0</v>
      </c>
      <c r="AJ513" s="70">
        <f>+L515-M515</f>
        <v>0</v>
      </c>
      <c r="AK513" s="264">
        <f>IF(M515=0,0,IF(AJ513&gt;0,ABS(+AJ513/M515),-ABS(+AJ513/M515)))</f>
        <v>0</v>
      </c>
      <c r="AL513" s="70">
        <f>+N515-O515</f>
        <v>0</v>
      </c>
      <c r="AM513" s="264">
        <f>IF(O515=0,0,IF(AL513&gt;0,ABS(+AL513/O515),-ABS(+AL513/O515)))</f>
        <v>0</v>
      </c>
      <c r="AN513" s="70">
        <f>+P515-Q515</f>
        <v>0</v>
      </c>
      <c r="AO513" s="264">
        <f>IF(Q515=0,0,IF(AN513&gt;0,ABS(+AN513/Q515),-ABS(+AN513/Q515)))</f>
        <v>0</v>
      </c>
      <c r="AP513" s="70">
        <f>+R515-S515</f>
        <v>0</v>
      </c>
      <c r="AQ513" s="264">
        <f>IF(S515=0,0,IF(AP513&gt;0,ABS(+AP513/S515),-ABS(+AP513/S515)))</f>
        <v>0</v>
      </c>
      <c r="AR513" s="70">
        <f>+T515-U515</f>
        <v>0</v>
      </c>
      <c r="AS513" s="264">
        <f>IF(U515=0,0,IF(AR513&gt;0,ABS(+AR513/U515),-ABS(+AR513/U515)))</f>
        <v>0</v>
      </c>
      <c r="AT513" s="70">
        <f>+V515-W515</f>
        <v>0</v>
      </c>
      <c r="AU513" s="264">
        <f>IF(W515=0,0,IF(AT513&gt;0,ABS(+AT513/W515),-ABS(+AT513/W515)))</f>
        <v>0</v>
      </c>
    </row>
    <row r="514" spans="1:47" ht="13.5" x14ac:dyDescent="0.25">
      <c r="A514" s="649"/>
      <c r="D514" s="649" t="s">
        <v>3846</v>
      </c>
      <c r="E514" s="723"/>
      <c r="F514" s="656">
        <f>+'17HPM_DATA_INPUT'!D317</f>
        <v>1</v>
      </c>
      <c r="G514" s="651">
        <f>+'17HPM_DATA_INPUT'!E317</f>
        <v>0</v>
      </c>
      <c r="H514" s="654">
        <f>+'17HPM_DATA_INPUT'!F317</f>
        <v>1</v>
      </c>
      <c r="I514" s="690">
        <f>+'17HPM_DATA_INPUT'!G317</f>
        <v>0</v>
      </c>
      <c r="J514" s="654">
        <f>+'17HPM_DATA_INPUT'!H317</f>
        <v>448</v>
      </c>
      <c r="K514" s="651">
        <f>+'17HPM_DATA_INPUT'!I317</f>
        <v>0</v>
      </c>
      <c r="L514" s="654">
        <f>+'17HPM_DATA_INPUT'!J317</f>
        <v>119</v>
      </c>
      <c r="M514" s="651">
        <f>+'17HPM_DATA_INPUT'!K317</f>
        <v>0</v>
      </c>
      <c r="N514" s="654">
        <f>+'17HPM_DATA_INPUT'!L317</f>
        <v>89</v>
      </c>
      <c r="O514" s="673">
        <f>+'17HPM_DATA_INPUT'!M317</f>
        <v>0</v>
      </c>
      <c r="P514" s="650">
        <f t="shared" ref="P514" si="639">+L514-N514</f>
        <v>30</v>
      </c>
      <c r="Q514" s="652">
        <f t="shared" ref="Q514" si="640">+M514-O514</f>
        <v>0</v>
      </c>
      <c r="R514" s="654">
        <f>+'17HPM_DATA_INPUT'!P317</f>
        <v>0</v>
      </c>
      <c r="S514" s="651">
        <f>+'17HPM_DATA_INPUT'!Q317</f>
        <v>0</v>
      </c>
      <c r="T514" s="654">
        <f>+'17HPM_DATA_INPUT'!R317</f>
        <v>80</v>
      </c>
      <c r="U514" s="651">
        <f>+'17HPM_DATA_INPUT'!S317</f>
        <v>0</v>
      </c>
      <c r="V514" s="650">
        <f t="shared" ref="V514" si="641">+P514-R514-T514</f>
        <v>-50</v>
      </c>
      <c r="W514" s="653">
        <f t="shared" ref="W514" si="642">+Q514-S514-U514</f>
        <v>0</v>
      </c>
      <c r="X514" s="4047"/>
      <c r="Y514" s="4044"/>
      <c r="Z514" s="4047"/>
      <c r="AA514" s="3183"/>
      <c r="AB514" s="3183"/>
      <c r="AC514" s="3183"/>
      <c r="AD514" s="70"/>
      <c r="AE514" s="264"/>
      <c r="AF514" s="70"/>
      <c r="AG514" s="264"/>
      <c r="AH514" s="70"/>
      <c r="AI514" s="264"/>
      <c r="AJ514" s="70"/>
      <c r="AK514" s="264"/>
      <c r="AL514" s="70"/>
      <c r="AM514" s="264"/>
      <c r="AN514" s="70"/>
      <c r="AO514" s="264"/>
      <c r="AP514" s="70"/>
      <c r="AQ514" s="264"/>
      <c r="AR514" s="70"/>
      <c r="AS514" s="264"/>
      <c r="AT514" s="70"/>
      <c r="AU514" s="264"/>
    </row>
    <row r="515" spans="1:47" ht="13.5" hidden="1" x14ac:dyDescent="0.25">
      <c r="A515" s="649">
        <v>4100</v>
      </c>
      <c r="B515" s="30" t="s">
        <v>2801</v>
      </c>
      <c r="C515" s="30" t="s">
        <v>1587</v>
      </c>
      <c r="D515" s="649" t="s">
        <v>1584</v>
      </c>
      <c r="E515" s="723"/>
      <c r="F515" s="656">
        <f>+'17HPM_DATA_INPUT'!D318</f>
        <v>0</v>
      </c>
      <c r="G515" s="651">
        <f>+'17HPM_DATA_INPUT'!E318</f>
        <v>0</v>
      </c>
      <c r="H515" s="654">
        <f>+'17HPM_DATA_INPUT'!F318</f>
        <v>0</v>
      </c>
      <c r="I515" s="690">
        <f>+'17HPM_DATA_INPUT'!G318</f>
        <v>0</v>
      </c>
      <c r="J515" s="654">
        <f>+'17HPM_DATA_INPUT'!H318</f>
        <v>0</v>
      </c>
      <c r="K515" s="651">
        <f>+'17HPM_DATA_INPUT'!I318</f>
        <v>0</v>
      </c>
      <c r="L515" s="654">
        <f>+'17HPM_DATA_INPUT'!J318</f>
        <v>0</v>
      </c>
      <c r="M515" s="651">
        <f>+'17HPM_DATA_INPUT'!K318</f>
        <v>0</v>
      </c>
      <c r="N515" s="654">
        <f>+'17HPM_DATA_INPUT'!L318</f>
        <v>0</v>
      </c>
      <c r="O515" s="673">
        <f>+'17HPM_DATA_INPUT'!M318</f>
        <v>0</v>
      </c>
      <c r="P515" s="650">
        <f t="shared" si="623"/>
        <v>0</v>
      </c>
      <c r="Q515" s="652">
        <f t="shared" si="624"/>
        <v>0</v>
      </c>
      <c r="R515" s="654">
        <f>+'17HPM_DATA_INPUT'!P318</f>
        <v>0</v>
      </c>
      <c r="S515" s="651">
        <f>+'17HPM_DATA_INPUT'!Q318</f>
        <v>0</v>
      </c>
      <c r="T515" s="654">
        <f>+'17HPM_DATA_INPUT'!R318</f>
        <v>0</v>
      </c>
      <c r="U515" s="651">
        <f>+'17HPM_DATA_INPUT'!S318</f>
        <v>0</v>
      </c>
      <c r="V515" s="650">
        <f t="shared" si="638"/>
        <v>0</v>
      </c>
      <c r="W515" s="653">
        <f t="shared" si="638"/>
        <v>0</v>
      </c>
      <c r="X515" s="4047"/>
      <c r="Y515" s="4044"/>
      <c r="Z515" s="4047"/>
      <c r="AA515" s="3183"/>
      <c r="AB515" s="3183"/>
      <c r="AC515" s="3183"/>
      <c r="AD515" s="70">
        <f t="shared" si="605"/>
        <v>4</v>
      </c>
      <c r="AE515" s="264">
        <f t="shared" si="606"/>
        <v>4</v>
      </c>
      <c r="AF515" s="70">
        <f t="shared" si="607"/>
        <v>9</v>
      </c>
      <c r="AG515" s="264">
        <f t="shared" si="608"/>
        <v>3</v>
      </c>
      <c r="AH515" s="70">
        <f t="shared" si="609"/>
        <v>5075</v>
      </c>
      <c r="AI515" s="264">
        <f t="shared" si="610"/>
        <v>9.0949820788530467</v>
      </c>
      <c r="AJ515" s="70">
        <f t="shared" si="611"/>
        <v>640</v>
      </c>
      <c r="AK515" s="264">
        <f t="shared" si="612"/>
        <v>2.1476510067114094</v>
      </c>
      <c r="AL515" s="70">
        <f t="shared" si="613"/>
        <v>2226</v>
      </c>
      <c r="AM515" s="264">
        <f t="shared" si="614"/>
        <v>12.23076923076923</v>
      </c>
      <c r="AN515" s="70">
        <f t="shared" si="615"/>
        <v>-1586</v>
      </c>
      <c r="AO515" s="264">
        <f t="shared" si="616"/>
        <v>-13.672413793103448</v>
      </c>
      <c r="AP515" s="70">
        <f t="shared" si="617"/>
        <v>631</v>
      </c>
      <c r="AQ515" s="264">
        <f t="shared" si="618"/>
        <v>13.717391304347826</v>
      </c>
      <c r="AR515" s="70">
        <f t="shared" si="619"/>
        <v>733</v>
      </c>
      <c r="AS515" s="264">
        <f t="shared" si="620"/>
        <v>12.637931034482758</v>
      </c>
      <c r="AT515" s="70">
        <f t="shared" si="621"/>
        <v>-2950</v>
      </c>
      <c r="AU515" s="264">
        <f t="shared" si="622"/>
        <v>-245.83333333333334</v>
      </c>
    </row>
    <row r="516" spans="1:47" ht="13.5" x14ac:dyDescent="0.25">
      <c r="A516" s="649">
        <v>4110</v>
      </c>
      <c r="B516" s="30" t="s">
        <v>2802</v>
      </c>
      <c r="C516" s="30" t="s">
        <v>1587</v>
      </c>
      <c r="D516" s="649" t="s">
        <v>1585</v>
      </c>
      <c r="E516" s="647"/>
      <c r="F516" s="656">
        <f>+'17HPM_DATA_INPUT'!D319</f>
        <v>5</v>
      </c>
      <c r="G516" s="651">
        <f>+'17HPM_DATA_INPUT'!E319</f>
        <v>1</v>
      </c>
      <c r="H516" s="654">
        <f>+'17HPM_DATA_INPUT'!F319</f>
        <v>12</v>
      </c>
      <c r="I516" s="651">
        <f>+'17HPM_DATA_INPUT'!G319</f>
        <v>3</v>
      </c>
      <c r="J516" s="654">
        <f>+'17HPM_DATA_INPUT'!H319</f>
        <v>5633</v>
      </c>
      <c r="K516" s="651">
        <f>+'17HPM_DATA_INPUT'!I319</f>
        <v>558</v>
      </c>
      <c r="L516" s="654">
        <f>+'17HPM_DATA_INPUT'!J319</f>
        <v>938</v>
      </c>
      <c r="M516" s="651">
        <f>+'17HPM_DATA_INPUT'!K319</f>
        <v>298</v>
      </c>
      <c r="N516" s="654">
        <f>+'17HPM_DATA_INPUT'!L319</f>
        <v>2408</v>
      </c>
      <c r="O516" s="651">
        <f>+'17HPM_DATA_INPUT'!M319</f>
        <v>182</v>
      </c>
      <c r="P516" s="650">
        <f t="shared" si="623"/>
        <v>-1470</v>
      </c>
      <c r="Q516" s="652">
        <f t="shared" si="624"/>
        <v>116</v>
      </c>
      <c r="R516" s="654">
        <f>+'17HPM_DATA_INPUT'!P319</f>
        <v>677</v>
      </c>
      <c r="S516" s="651">
        <f>+'17HPM_DATA_INPUT'!Q319</f>
        <v>46</v>
      </c>
      <c r="T516" s="654">
        <f>+'17HPM_DATA_INPUT'!R319</f>
        <v>791</v>
      </c>
      <c r="U516" s="651">
        <f>+'17HPM_DATA_INPUT'!S319</f>
        <v>58</v>
      </c>
      <c r="V516" s="650">
        <f t="shared" si="638"/>
        <v>-2938</v>
      </c>
      <c r="W516" s="653">
        <f t="shared" si="638"/>
        <v>12</v>
      </c>
      <c r="X516" s="4047"/>
      <c r="Y516" s="4044"/>
      <c r="Z516" s="4047"/>
      <c r="AA516" s="3183"/>
      <c r="AB516" s="3183"/>
      <c r="AC516" s="3183"/>
      <c r="AD516" s="251">
        <f t="shared" si="605"/>
        <v>-23</v>
      </c>
      <c r="AE516" s="361">
        <f t="shared" si="606"/>
        <v>-0.10900473933649289</v>
      </c>
      <c r="AF516" s="251">
        <f t="shared" si="607"/>
        <v>690</v>
      </c>
      <c r="AG516" s="361">
        <f t="shared" si="608"/>
        <v>0.13777955271565495</v>
      </c>
      <c r="AH516" s="251">
        <f t="shared" si="609"/>
        <v>21387</v>
      </c>
      <c r="AI516" s="361">
        <f t="shared" si="610"/>
        <v>0.11397707348528856</v>
      </c>
      <c r="AJ516" s="251">
        <f t="shared" si="611"/>
        <v>6109</v>
      </c>
      <c r="AK516" s="361">
        <f t="shared" si="612"/>
        <v>9.3422642259638172E-2</v>
      </c>
      <c r="AL516" s="251">
        <f t="shared" si="613"/>
        <v>-5608</v>
      </c>
      <c r="AM516" s="361">
        <f t="shared" si="614"/>
        <v>-0.18661608598715518</v>
      </c>
      <c r="AN516" s="251">
        <f t="shared" si="615"/>
        <v>11717</v>
      </c>
      <c r="AO516" s="361">
        <f t="shared" si="616"/>
        <v>0.33155065082059987</v>
      </c>
      <c r="AP516" s="251">
        <f t="shared" si="617"/>
        <v>-364</v>
      </c>
      <c r="AQ516" s="361">
        <f t="shared" si="618"/>
        <v>-3.0427150380339378E-2</v>
      </c>
      <c r="AR516" s="251">
        <f t="shared" si="619"/>
        <v>349</v>
      </c>
      <c r="AS516" s="361">
        <f t="shared" si="620"/>
        <v>3.0127762430939228E-2</v>
      </c>
      <c r="AT516" s="251">
        <f t="shared" si="621"/>
        <v>11732</v>
      </c>
      <c r="AU516" s="361">
        <f t="shared" si="622"/>
        <v>0.99482744000678369</v>
      </c>
    </row>
    <row r="517" spans="1:47" ht="13.5" x14ac:dyDescent="0.25">
      <c r="A517" s="649">
        <v>4120</v>
      </c>
      <c r="B517" s="30" t="s">
        <v>2803</v>
      </c>
      <c r="C517" s="30" t="s">
        <v>1587</v>
      </c>
      <c r="D517" s="649" t="s">
        <v>1586</v>
      </c>
      <c r="E517" s="647"/>
      <c r="F517" s="656">
        <f>+'17HPM_DATA_INPUT'!D320</f>
        <v>188</v>
      </c>
      <c r="G517" s="651">
        <f>+'17HPM_DATA_INPUT'!E320</f>
        <v>211</v>
      </c>
      <c r="H517" s="654">
        <f>+'17HPM_DATA_INPUT'!F320</f>
        <v>5698</v>
      </c>
      <c r="I517" s="686">
        <f>+'17HPM_DATA_INPUT'!G320</f>
        <v>5008</v>
      </c>
      <c r="J517" s="654">
        <f>+'17HPM_DATA_INPUT'!H320</f>
        <v>209030</v>
      </c>
      <c r="K517" s="686">
        <f>+'17HPM_DATA_INPUT'!I320</f>
        <v>187643</v>
      </c>
      <c r="L517" s="654">
        <f>+'17HPM_DATA_INPUT'!J320</f>
        <v>71500</v>
      </c>
      <c r="M517" s="686">
        <f>+'17HPM_DATA_INPUT'!K320</f>
        <v>65391</v>
      </c>
      <c r="N517" s="654">
        <f>+'17HPM_DATA_INPUT'!L320</f>
        <v>24443</v>
      </c>
      <c r="O517" s="686">
        <f>+'17HPM_DATA_INPUT'!M320</f>
        <v>30051</v>
      </c>
      <c r="P517" s="650">
        <f>+L517-N517</f>
        <v>47057</v>
      </c>
      <c r="Q517" s="666">
        <f>+M517-O517</f>
        <v>35340</v>
      </c>
      <c r="R517" s="654">
        <f>+'17HPM_DATA_INPUT'!P320</f>
        <v>11599</v>
      </c>
      <c r="S517" s="686">
        <f>+'17HPM_DATA_INPUT'!Q320</f>
        <v>11963</v>
      </c>
      <c r="T517" s="654">
        <f>+'17HPM_DATA_INPUT'!R320</f>
        <v>11933</v>
      </c>
      <c r="U517" s="686">
        <f>+'17HPM_DATA_INPUT'!S320</f>
        <v>11584</v>
      </c>
      <c r="V517" s="650">
        <f t="shared" si="638"/>
        <v>23525</v>
      </c>
      <c r="W517" s="653">
        <f t="shared" si="638"/>
        <v>11793</v>
      </c>
      <c r="X517" s="4047"/>
      <c r="Y517" s="4044"/>
      <c r="Z517" s="4047"/>
      <c r="AA517" s="3183"/>
      <c r="AB517" s="3183"/>
      <c r="AC517" s="3183"/>
      <c r="AD517" s="261">
        <f t="shared" si="605"/>
        <v>-1189</v>
      </c>
      <c r="AE517" s="262">
        <f t="shared" si="606"/>
        <v>-0.14426110167435088</v>
      </c>
      <c r="AF517" s="18">
        <f t="shared" si="607"/>
        <v>-21367</v>
      </c>
      <c r="AG517" s="262">
        <f t="shared" si="608"/>
        <v>-9.2089611419508333E-2</v>
      </c>
      <c r="AH517" s="18">
        <f t="shared" si="609"/>
        <v>-811918</v>
      </c>
      <c r="AI517" s="262">
        <f t="shared" si="610"/>
        <v>-6.5668267991121271E-2</v>
      </c>
      <c r="AJ517" s="18">
        <f t="shared" si="611"/>
        <v>-404681</v>
      </c>
      <c r="AK517" s="262">
        <f t="shared" si="612"/>
        <v>-9.9443317350884533E-2</v>
      </c>
      <c r="AL517" s="18">
        <f t="shared" si="613"/>
        <v>-358690</v>
      </c>
      <c r="AM517" s="262">
        <f t="shared" si="614"/>
        <v>-0.21433586595717347</v>
      </c>
      <c r="AN517" s="18">
        <f t="shared" si="615"/>
        <v>-45991</v>
      </c>
      <c r="AO517" s="262">
        <f t="shared" si="616"/>
        <v>-1.9195156531657962E-2</v>
      </c>
      <c r="AP517" s="18">
        <f t="shared" si="617"/>
        <v>-52550</v>
      </c>
      <c r="AQ517" s="262">
        <f t="shared" si="618"/>
        <v>-0.12090382221731398</v>
      </c>
      <c r="AR517" s="18">
        <f t="shared" si="619"/>
        <v>-338967</v>
      </c>
      <c r="AS517" s="262">
        <f t="shared" si="620"/>
        <v>-0.24799681011398722</v>
      </c>
      <c r="AT517" s="18">
        <f t="shared" si="621"/>
        <v>345526</v>
      </c>
      <c r="AU517" s="263">
        <f t="shared" si="622"/>
        <v>0.58119850766855174</v>
      </c>
    </row>
    <row r="518" spans="1:47" ht="13.5" x14ac:dyDescent="0.25">
      <c r="A518" s="659">
        <v>100</v>
      </c>
      <c r="B518" s="30" t="e">
        <v>#N/A</v>
      </c>
      <c r="C518" s="30" t="e">
        <v>#N/A</v>
      </c>
      <c r="D518" s="659" t="s">
        <v>2610</v>
      </c>
      <c r="E518" s="723"/>
      <c r="F518" s="660">
        <f>+'17HPM_DATA_INPUT'!D321</f>
        <v>7053</v>
      </c>
      <c r="G518" s="664">
        <f>+'17HPM_DATA_INPUT'!E321</f>
        <v>8242</v>
      </c>
      <c r="H518" s="661">
        <f>+'17HPM_DATA_INPUT'!F321</f>
        <v>210657</v>
      </c>
      <c r="I518" s="665">
        <f>+'17HPM_DATA_INPUT'!G321</f>
        <v>232024</v>
      </c>
      <c r="J518" s="661">
        <f>SUM(J507:J517)</f>
        <v>11552014</v>
      </c>
      <c r="K518" s="665">
        <f t="shared" ref="K518:O518" si="643">SUM(K507:K517)</f>
        <v>12363932</v>
      </c>
      <c r="L518" s="661">
        <f t="shared" si="643"/>
        <v>3664783</v>
      </c>
      <c r="M518" s="665">
        <f t="shared" si="643"/>
        <v>4069464</v>
      </c>
      <c r="N518" s="661">
        <f t="shared" si="643"/>
        <v>1314805</v>
      </c>
      <c r="O518" s="665">
        <f t="shared" si="643"/>
        <v>1673495</v>
      </c>
      <c r="P518" s="661">
        <f t="shared" si="623"/>
        <v>2349978</v>
      </c>
      <c r="Q518" s="665">
        <f t="shared" si="624"/>
        <v>2395969</v>
      </c>
      <c r="R518" s="661">
        <f>SUM(R507:R517)</f>
        <v>382093</v>
      </c>
      <c r="S518" s="665">
        <f>SUM(S507:S517)</f>
        <v>434643</v>
      </c>
      <c r="T518" s="661">
        <f>SUM(T507:T517)</f>
        <v>1027853</v>
      </c>
      <c r="U518" s="665">
        <f>SUM(U507:U517)</f>
        <v>1366820</v>
      </c>
      <c r="V518" s="661">
        <f t="shared" si="625"/>
        <v>940032</v>
      </c>
      <c r="W518" s="663">
        <f t="shared" si="626"/>
        <v>594506</v>
      </c>
      <c r="X518" s="4047"/>
      <c r="Y518" s="4044"/>
      <c r="Z518" s="4047"/>
      <c r="AA518" s="3183"/>
      <c r="AB518" s="3183"/>
      <c r="AC518" s="3183"/>
      <c r="AD518" s="2"/>
      <c r="AE518" s="252"/>
      <c r="AF518" s="2"/>
      <c r="AG518" s="252"/>
      <c r="AH518" s="2"/>
      <c r="AI518" s="252"/>
      <c r="AJ518" s="2"/>
      <c r="AK518" s="252"/>
      <c r="AL518" s="2"/>
      <c r="AM518" s="252"/>
      <c r="AN518" s="2"/>
      <c r="AO518" s="252"/>
      <c r="AP518" s="2"/>
      <c r="AQ518" s="252"/>
      <c r="AR518" s="2"/>
      <c r="AS518" s="252"/>
      <c r="AT518" s="2"/>
      <c r="AU518" s="252"/>
    </row>
    <row r="519" spans="1:47" ht="13.5" x14ac:dyDescent="0.25">
      <c r="A519" s="649" t="e">
        <v>#VALUE!</v>
      </c>
      <c r="B519" s="30" t="e">
        <v>#VALUE!</v>
      </c>
      <c r="C519" s="30" t="e">
        <v>#VALUE!</v>
      </c>
      <c r="D519" s="649"/>
      <c r="E519" s="723"/>
      <c r="F519" s="666"/>
      <c r="G519" s="666"/>
      <c r="H519" s="666"/>
      <c r="I519" s="666"/>
      <c r="J519" s="666"/>
      <c r="K519" s="666"/>
      <c r="L519" s="666"/>
      <c r="M519" s="666"/>
      <c r="N519" s="666"/>
      <c r="O519" s="666"/>
      <c r="P519" s="667"/>
      <c r="Q519" s="652"/>
      <c r="R519" s="666"/>
      <c r="S519" s="666"/>
      <c r="T519" s="667"/>
      <c r="U519" s="652"/>
      <c r="V519" s="666"/>
      <c r="W519" s="668"/>
      <c r="X519" s="4047"/>
      <c r="Y519" s="4044"/>
      <c r="Z519" s="4047"/>
      <c r="AA519" s="3183"/>
      <c r="AB519" s="3183"/>
      <c r="AC519" s="3183"/>
      <c r="AD519" s="261">
        <f>+F520-G520</f>
        <v>5210</v>
      </c>
      <c r="AE519" s="262">
        <f>IF(G520=0,0,IF(AD519&gt;0,ABS(+AD519/G520),-ABS(+AD519/G520)))</f>
        <v>2.8855793035839891E-2</v>
      </c>
      <c r="AF519" s="18">
        <f>+H520-I520</f>
        <v>190379</v>
      </c>
      <c r="AG519" s="262">
        <f>IF(I520=0,0,IF(AF519&gt;0,ABS(+AF519/I520),-ABS(+AF519/I520)))</f>
        <v>8.2203805886079034E-2</v>
      </c>
      <c r="AH519" s="18">
        <f>+J520-K520</f>
        <v>15818260</v>
      </c>
      <c r="AI519" s="262">
        <f>IF(K520=0,0,IF(AH519&gt;0,ABS(+AH519/K520),-ABS(+AH519/K520)))</f>
        <v>0.10336793843517759</v>
      </c>
      <c r="AJ519" s="18">
        <f>+L520-M520</f>
        <v>3469778</v>
      </c>
      <c r="AK519" s="262">
        <f>IF(M520=0,0,IF(AJ519&gt;0,ABS(+AJ519/M520),-ABS(+AJ519/M520)))</f>
        <v>6.8485920416992641E-2</v>
      </c>
      <c r="AL519" s="18">
        <f>+N520-O520</f>
        <v>-697738</v>
      </c>
      <c r="AM519" s="262">
        <f>IF(O520=0,0,IF(AL519&gt;0,ABS(+AL519/O520),-ABS(+AL519/O520)))</f>
        <v>-3.1608804608971412E-2</v>
      </c>
      <c r="AN519" s="18">
        <f>+P520-Q520</f>
        <v>4167516</v>
      </c>
      <c r="AO519" s="262">
        <f>IF(Q520=0,0,IF(AN519&gt;0,ABS(+AN519/Q520),-ABS(+AN519/Q520)))</f>
        <v>0.14576861141476297</v>
      </c>
      <c r="AP519" s="18">
        <f>+R520-S520</f>
        <v>312210</v>
      </c>
      <c r="AQ519" s="262">
        <f>IF(S520=0,0,IF(AP519&gt;0,ABS(+AP519/S520),-ABS(+AP519/S520)))</f>
        <v>5.192285528639061E-2</v>
      </c>
      <c r="AR519" s="18">
        <f>+T520-U520</f>
        <v>-840989</v>
      </c>
      <c r="AS519" s="262">
        <f>IF(U520=0,0,IF(AR519&gt;0,ABS(+AR519/U520),-ABS(+AR519/U520)))</f>
        <v>-5.3406496321635022E-2</v>
      </c>
      <c r="AT519" s="18">
        <f>+V520-W520</f>
        <v>4696295</v>
      </c>
      <c r="AU519" s="263">
        <f>IF(W520=0,0,IF(AT519&gt;0,ABS(+AT519/W520),-ABS(+AT519/W520)))</f>
        <v>0.68759406972726367</v>
      </c>
    </row>
    <row r="520" spans="1:47" ht="13.5" x14ac:dyDescent="0.25">
      <c r="A520" s="659">
        <v>100</v>
      </c>
      <c r="B520" s="30" t="e">
        <v>#N/A</v>
      </c>
      <c r="C520" s="30" t="e">
        <v>#N/A</v>
      </c>
      <c r="D520" s="659" t="s">
        <v>146</v>
      </c>
      <c r="E520" s="724"/>
      <c r="F520" s="669">
        <f>F518+F506+F494</f>
        <v>185763</v>
      </c>
      <c r="G520" s="682">
        <f t="shared" ref="G520:U520" si="644">G518+G506+G494</f>
        <v>180553</v>
      </c>
      <c r="H520" s="661">
        <f t="shared" si="644"/>
        <v>2506318</v>
      </c>
      <c r="I520" s="665">
        <f t="shared" si="644"/>
        <v>2315939</v>
      </c>
      <c r="J520" s="661">
        <f>J518+J506+J494</f>
        <v>168846948</v>
      </c>
      <c r="K520" s="665">
        <f>K518+K506+K494</f>
        <v>153028688</v>
      </c>
      <c r="L520" s="661">
        <f t="shared" si="644"/>
        <v>54133885</v>
      </c>
      <c r="M520" s="665">
        <f t="shared" si="644"/>
        <v>50664107</v>
      </c>
      <c r="N520" s="661">
        <f t="shared" si="644"/>
        <v>21376428</v>
      </c>
      <c r="O520" s="665">
        <f t="shared" si="644"/>
        <v>22074166</v>
      </c>
      <c r="P520" s="661">
        <f t="shared" si="623"/>
        <v>32757457</v>
      </c>
      <c r="Q520" s="665">
        <f t="shared" si="624"/>
        <v>28589941</v>
      </c>
      <c r="R520" s="661">
        <f t="shared" si="644"/>
        <v>6325169</v>
      </c>
      <c r="S520" s="665">
        <f t="shared" si="644"/>
        <v>6012959</v>
      </c>
      <c r="T520" s="661">
        <f>T518+T506+T494</f>
        <v>14905953</v>
      </c>
      <c r="U520" s="665">
        <f t="shared" si="644"/>
        <v>15746942</v>
      </c>
      <c r="V520" s="661">
        <f t="shared" si="625"/>
        <v>11526335</v>
      </c>
      <c r="W520" s="663">
        <f t="shared" si="626"/>
        <v>6830040</v>
      </c>
      <c r="X520" s="4047"/>
      <c r="Y520" s="4035"/>
      <c r="Z520" s="4041"/>
      <c r="AA520" s="3179"/>
      <c r="AB520" s="3179"/>
      <c r="AC520" s="3180"/>
      <c r="AD520" s="2"/>
      <c r="AE520" s="252"/>
      <c r="AF520" s="2"/>
      <c r="AG520" s="252"/>
      <c r="AH520" s="2"/>
      <c r="AI520" s="252"/>
      <c r="AJ520" s="2"/>
      <c r="AK520" s="252"/>
      <c r="AL520" s="2"/>
      <c r="AM520" s="252"/>
      <c r="AN520" s="2"/>
      <c r="AO520" s="252"/>
      <c r="AP520" s="2"/>
      <c r="AQ520" s="252"/>
      <c r="AR520" s="2"/>
      <c r="AS520" s="252"/>
      <c r="AT520" s="2"/>
      <c r="AU520" s="252"/>
    </row>
    <row r="521" spans="1:47" ht="13.5" x14ac:dyDescent="0.25">
      <c r="A521" s="30" t="e">
        <v>#VALUE!</v>
      </c>
      <c r="B521" s="30" t="e">
        <v>#VALUE!</v>
      </c>
      <c r="C521" s="30" t="e">
        <v>#VALUE!</v>
      </c>
      <c r="F521" s="159"/>
      <c r="G521" s="159"/>
      <c r="H521" s="687"/>
      <c r="I521" s="687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4042"/>
      <c r="Y521" s="4044"/>
      <c r="Z521" s="4047"/>
      <c r="AA521" s="3183"/>
      <c r="AB521" s="3183"/>
      <c r="AC521" s="3183"/>
      <c r="AD521" s="2"/>
      <c r="AE521" s="252"/>
      <c r="AF521" s="2"/>
      <c r="AG521" s="252"/>
      <c r="AH521" s="2"/>
      <c r="AI521" s="252"/>
      <c r="AJ521" s="2"/>
      <c r="AK521" s="252"/>
      <c r="AL521" s="2"/>
      <c r="AM521" s="252"/>
      <c r="AN521" s="2"/>
      <c r="AO521" s="252"/>
      <c r="AP521" s="2"/>
      <c r="AQ521" s="252"/>
      <c r="AR521" s="2"/>
      <c r="AS521" s="252"/>
      <c r="AT521" s="2"/>
      <c r="AU521" s="252"/>
    </row>
    <row r="522" spans="1:47" ht="13.5" x14ac:dyDescent="0.25">
      <c r="A522" s="647" t="e">
        <v>#VALUE!</v>
      </c>
      <c r="B522" s="30" t="e">
        <v>#VALUE!</v>
      </c>
      <c r="C522" s="30" t="e">
        <v>#VALUE!</v>
      </c>
      <c r="D522" s="647" t="s">
        <v>147</v>
      </c>
      <c r="E522" s="647"/>
      <c r="F522" s="648"/>
      <c r="G522" s="648"/>
      <c r="H522" s="648"/>
      <c r="I522" s="648"/>
      <c r="J522" s="648"/>
      <c r="K522" s="648"/>
      <c r="L522" s="648"/>
      <c r="M522" s="648"/>
      <c r="N522" s="648"/>
      <c r="O522" s="648"/>
      <c r="P522" s="648"/>
      <c r="Q522" s="648"/>
      <c r="R522" s="648"/>
      <c r="S522" s="648"/>
      <c r="T522" s="648"/>
      <c r="U522" s="648"/>
      <c r="V522" s="648"/>
      <c r="W522" s="648"/>
      <c r="X522" s="4047"/>
      <c r="Z522" s="4047"/>
      <c r="AA522" s="3183"/>
      <c r="AB522" s="3183"/>
      <c r="AC522" s="3183"/>
      <c r="AD522" s="70">
        <f t="shared" ref="AD522:AD561" si="645">+F523-G523</f>
        <v>0</v>
      </c>
      <c r="AE522" s="264">
        <f t="shared" ref="AE522:AE561" si="646">IF(G523=0,0,IF(AD522&gt;0,ABS(+AD522/G523),-ABS(+AD522/G523)))</f>
        <v>0</v>
      </c>
      <c r="AF522" s="70">
        <f t="shared" ref="AF522:AF561" si="647">+H523-I523</f>
        <v>0</v>
      </c>
      <c r="AG522" s="264">
        <f t="shared" ref="AG522:AG561" si="648">IF(I523=0,0,IF(AF522&gt;0,ABS(+AF522/I523),-ABS(+AF522/I523)))</f>
        <v>0</v>
      </c>
      <c r="AH522" s="70">
        <f t="shared" ref="AH522:AH561" si="649">+J523-K523</f>
        <v>0</v>
      </c>
      <c r="AI522" s="264">
        <f t="shared" ref="AI522:AI561" si="650">IF(K523=0,0,IF(AH522&gt;0,ABS(+AH522/K523),-ABS(+AH522/K523)))</f>
        <v>0</v>
      </c>
      <c r="AJ522" s="70">
        <f t="shared" ref="AJ522:AJ561" si="651">+L523-M523</f>
        <v>0</v>
      </c>
      <c r="AK522" s="264">
        <f t="shared" ref="AK522:AK561" si="652">IF(M523=0,0,IF(AJ522&gt;0,ABS(+AJ522/M523),-ABS(+AJ522/M523)))</f>
        <v>0</v>
      </c>
      <c r="AL522" s="70">
        <f t="shared" ref="AL522:AL561" si="653">+N523-O523</f>
        <v>0</v>
      </c>
      <c r="AM522" s="264">
        <f t="shared" ref="AM522:AM561" si="654">IF(O523=0,0,IF(AL522&gt;0,ABS(+AL522/O523),-ABS(+AL522/O523)))</f>
        <v>0</v>
      </c>
      <c r="AN522" s="70">
        <f t="shared" ref="AN522:AN561" si="655">+P523-Q523</f>
        <v>0</v>
      </c>
      <c r="AO522" s="264">
        <f t="shared" ref="AO522:AO561" si="656">IF(Q523=0,0,IF(AN522&gt;0,ABS(+AN522/Q523),-ABS(+AN522/Q523)))</f>
        <v>0</v>
      </c>
      <c r="AP522" s="70">
        <f t="shared" ref="AP522:AP561" si="657">+R523-S523</f>
        <v>0</v>
      </c>
      <c r="AQ522" s="264">
        <f t="shared" ref="AQ522:AQ561" si="658">IF(S523=0,0,IF(AP522&gt;0,ABS(+AP522/S523),-ABS(+AP522/S523)))</f>
        <v>0</v>
      </c>
      <c r="AR522" s="70">
        <f t="shared" ref="AR522:AR561" si="659">+T523-U523</f>
        <v>0</v>
      </c>
      <c r="AS522" s="264">
        <f t="shared" ref="AS522:AS561" si="660">IF(U523=0,0,IF(AR522&gt;0,ABS(+AR522/U523),-ABS(+AR522/U523)))</f>
        <v>0</v>
      </c>
      <c r="AT522" s="70">
        <f t="shared" ref="AT522:AT561" si="661">+V523-W523</f>
        <v>0</v>
      </c>
      <c r="AU522" s="264">
        <f t="shared" ref="AU522:AU561" si="662">IF(W523=0,0,IF(AT522&gt;0,ABS(+AT522/W523),-ABS(+AT522/W523)))</f>
        <v>0</v>
      </c>
    </row>
    <row r="523" spans="1:47" ht="13.5" hidden="1" x14ac:dyDescent="0.25">
      <c r="A523" s="1976">
        <v>1800</v>
      </c>
      <c r="B523" s="30" t="e">
        <v>#N/A</v>
      </c>
      <c r="C523" s="30" t="e">
        <v>#N/A</v>
      </c>
      <c r="D523" s="1976"/>
      <c r="E523" s="723"/>
      <c r="F523" s="656"/>
      <c r="G523" s="651"/>
      <c r="H523" s="654"/>
      <c r="I523" s="690"/>
      <c r="J523" s="654"/>
      <c r="K523" s="651"/>
      <c r="L523" s="654"/>
      <c r="M523" s="651"/>
      <c r="N523" s="672"/>
      <c r="O523" s="673"/>
      <c r="P523" s="650"/>
      <c r="Q523" s="652"/>
      <c r="R523" s="654"/>
      <c r="S523" s="651"/>
      <c r="T523" s="654"/>
      <c r="U523" s="651"/>
      <c r="V523" s="650"/>
      <c r="W523" s="653"/>
      <c r="X523" s="4047"/>
      <c r="Y523" s="4044" t="s">
        <v>1204</v>
      </c>
      <c r="Z523" s="4047"/>
      <c r="AA523" s="3179">
        <f>+'17NM_PLRecon'!S26-'Departmental PL'!V523</f>
        <v>0</v>
      </c>
      <c r="AB523" s="3179">
        <f>+'17NM_PLRecon'!T26-'Departmental PL'!W523</f>
        <v>0</v>
      </c>
      <c r="AC523" s="3179"/>
      <c r="AD523" s="70">
        <f t="shared" si="645"/>
        <v>-205</v>
      </c>
      <c r="AE523" s="264">
        <f t="shared" si="646"/>
        <v>-1</v>
      </c>
      <c r="AF523" s="70">
        <f t="shared" si="647"/>
        <v>-807</v>
      </c>
      <c r="AG523" s="264">
        <f t="shared" si="648"/>
        <v>-1</v>
      </c>
      <c r="AH523" s="70">
        <f t="shared" si="649"/>
        <v>-280847</v>
      </c>
      <c r="AI523" s="264">
        <f t="shared" si="650"/>
        <v>-1</v>
      </c>
      <c r="AJ523" s="70">
        <f t="shared" si="651"/>
        <v>-110836</v>
      </c>
      <c r="AK523" s="264">
        <f t="shared" si="652"/>
        <v>-1</v>
      </c>
      <c r="AL523" s="70">
        <f t="shared" si="653"/>
        <v>-92128</v>
      </c>
      <c r="AM523" s="264">
        <f t="shared" si="654"/>
        <v>-1</v>
      </c>
      <c r="AN523" s="70">
        <f t="shared" si="655"/>
        <v>-18708</v>
      </c>
      <c r="AO523" s="264">
        <f t="shared" si="656"/>
        <v>-1</v>
      </c>
      <c r="AP523" s="70">
        <f t="shared" si="657"/>
        <v>-2259</v>
      </c>
      <c r="AQ523" s="264">
        <f t="shared" si="658"/>
        <v>-1</v>
      </c>
      <c r="AR523" s="70">
        <f t="shared" si="659"/>
        <v>-36779</v>
      </c>
      <c r="AS523" s="264">
        <f t="shared" si="660"/>
        <v>-1</v>
      </c>
      <c r="AT523" s="70">
        <f t="shared" si="661"/>
        <v>20330</v>
      </c>
      <c r="AU523" s="264">
        <f t="shared" si="662"/>
        <v>1</v>
      </c>
    </row>
    <row r="524" spans="1:47" ht="13.5" x14ac:dyDescent="0.25">
      <c r="A524" s="649">
        <v>1960</v>
      </c>
      <c r="B524" s="30" t="s">
        <v>2724</v>
      </c>
      <c r="C524" s="30" t="s">
        <v>1598</v>
      </c>
      <c r="D524" s="649" t="s">
        <v>1588</v>
      </c>
      <c r="E524" s="723"/>
      <c r="F524" s="656">
        <f>+'17HPM_DATA_INPUT'!D323</f>
        <v>0</v>
      </c>
      <c r="G524" s="651">
        <f>+'17HPM_DATA_INPUT'!E323</f>
        <v>205</v>
      </c>
      <c r="H524" s="654">
        <f>+'17HPM_DATA_INPUT'!F323</f>
        <v>0</v>
      </c>
      <c r="I524" s="690">
        <f>+'17HPM_DATA_INPUT'!G323</f>
        <v>807</v>
      </c>
      <c r="J524" s="654">
        <f>+'17HPM_DATA_INPUT'!H323</f>
        <v>0</v>
      </c>
      <c r="K524" s="651">
        <f>+'17HPM_DATA_INPUT'!I323</f>
        <v>280847</v>
      </c>
      <c r="L524" s="654">
        <f>+'17HPM_DATA_INPUT'!J323</f>
        <v>0</v>
      </c>
      <c r="M524" s="651">
        <f>+'17HPM_DATA_INPUT'!K323</f>
        <v>110836</v>
      </c>
      <c r="N524" s="654">
        <f>+'17HPM_DATA_INPUT'!L323</f>
        <v>0</v>
      </c>
      <c r="O524" s="651">
        <f>+'17HPM_DATA_INPUT'!M323</f>
        <v>92128</v>
      </c>
      <c r="P524" s="650">
        <f t="shared" ref="P524:P564" si="663">+L524-N524</f>
        <v>0</v>
      </c>
      <c r="Q524" s="652">
        <f t="shared" ref="Q524:Q564" si="664">+M524-O524</f>
        <v>18708</v>
      </c>
      <c r="R524" s="654">
        <f>+'17HPM_DATA_INPUT'!P323</f>
        <v>0</v>
      </c>
      <c r="S524" s="651">
        <f>+'17HPM_DATA_INPUT'!Q323</f>
        <v>2259</v>
      </c>
      <c r="T524" s="654">
        <f>+'17HPM_DATA_INPUT'!R323</f>
        <v>0</v>
      </c>
      <c r="U524" s="651">
        <f>+'17HPM_DATA_INPUT'!S323</f>
        <v>36779</v>
      </c>
      <c r="V524" s="650">
        <f t="shared" ref="V524:V564" si="665">+P524-R524-T524</f>
        <v>0</v>
      </c>
      <c r="W524" s="653">
        <f t="shared" ref="W524:W564" si="666">+Q524-S524-U524</f>
        <v>-20330</v>
      </c>
      <c r="X524" s="4047"/>
      <c r="Y524" s="4044"/>
      <c r="Z524" s="4047"/>
      <c r="AA524" s="3183"/>
      <c r="AB524" s="3183"/>
      <c r="AC524" s="3183"/>
      <c r="AD524" s="70">
        <f t="shared" si="645"/>
        <v>0</v>
      </c>
      <c r="AE524" s="264">
        <f t="shared" si="646"/>
        <v>0</v>
      </c>
      <c r="AF524" s="70">
        <f t="shared" si="647"/>
        <v>0</v>
      </c>
      <c r="AG524" s="264">
        <f t="shared" si="648"/>
        <v>0</v>
      </c>
      <c r="AH524" s="70">
        <f t="shared" si="649"/>
        <v>0</v>
      </c>
      <c r="AI524" s="264">
        <f t="shared" si="650"/>
        <v>0</v>
      </c>
      <c r="AJ524" s="70">
        <f t="shared" si="651"/>
        <v>0</v>
      </c>
      <c r="AK524" s="264">
        <f t="shared" si="652"/>
        <v>0</v>
      </c>
      <c r="AL524" s="70">
        <f t="shared" si="653"/>
        <v>0</v>
      </c>
      <c r="AM524" s="264">
        <f t="shared" si="654"/>
        <v>0</v>
      </c>
      <c r="AN524" s="70">
        <f t="shared" si="655"/>
        <v>0</v>
      </c>
      <c r="AO524" s="264">
        <f t="shared" si="656"/>
        <v>0</v>
      </c>
      <c r="AP524" s="70">
        <f t="shared" si="657"/>
        <v>0</v>
      </c>
      <c r="AQ524" s="264">
        <f t="shared" si="658"/>
        <v>0</v>
      </c>
      <c r="AR524" s="70">
        <f t="shared" si="659"/>
        <v>0</v>
      </c>
      <c r="AS524" s="264">
        <f t="shared" si="660"/>
        <v>0</v>
      </c>
      <c r="AT524" s="70">
        <f t="shared" si="661"/>
        <v>0</v>
      </c>
      <c r="AU524" s="264">
        <f t="shared" si="662"/>
        <v>0</v>
      </c>
    </row>
    <row r="525" spans="1:47" ht="13.5" hidden="1" x14ac:dyDescent="0.25">
      <c r="A525" s="649">
        <v>1970</v>
      </c>
      <c r="B525" s="30" t="s">
        <v>2725</v>
      </c>
      <c r="C525" s="30" t="s">
        <v>1598</v>
      </c>
      <c r="D525" s="649" t="s">
        <v>1589</v>
      </c>
      <c r="E525" s="723"/>
      <c r="F525" s="656">
        <f>+'17HPM_DATA_INPUT'!D324</f>
        <v>0</v>
      </c>
      <c r="G525" s="651">
        <f>+'17HPM_DATA_INPUT'!E324</f>
        <v>0</v>
      </c>
      <c r="H525" s="654">
        <f>+'17HPM_DATA_INPUT'!F324</f>
        <v>0</v>
      </c>
      <c r="I525" s="690">
        <f>+'17HPM_DATA_INPUT'!G324</f>
        <v>0</v>
      </c>
      <c r="J525" s="654">
        <f>+'17HPM_DATA_INPUT'!H324</f>
        <v>0</v>
      </c>
      <c r="K525" s="651">
        <f>+'17HPM_DATA_INPUT'!I324</f>
        <v>0</v>
      </c>
      <c r="L525" s="654">
        <f>+'17HPM_DATA_INPUT'!J324</f>
        <v>0</v>
      </c>
      <c r="M525" s="651">
        <f>+'17HPM_DATA_INPUT'!K324</f>
        <v>0</v>
      </c>
      <c r="N525" s="654">
        <f>+'17HPM_DATA_INPUT'!L324</f>
        <v>0</v>
      </c>
      <c r="O525" s="651">
        <f>+'17HPM_DATA_INPUT'!M324</f>
        <v>0</v>
      </c>
      <c r="P525" s="650">
        <f t="shared" si="663"/>
        <v>0</v>
      </c>
      <c r="Q525" s="652">
        <f t="shared" si="664"/>
        <v>0</v>
      </c>
      <c r="R525" s="654">
        <f>+'17HPM_DATA_INPUT'!P324</f>
        <v>0</v>
      </c>
      <c r="S525" s="651">
        <f>+'17HPM_DATA_INPUT'!Q324</f>
        <v>0</v>
      </c>
      <c r="T525" s="654">
        <f>+'17HPM_DATA_INPUT'!R324</f>
        <v>0</v>
      </c>
      <c r="U525" s="651">
        <f>+'17HPM_DATA_INPUT'!S324</f>
        <v>0</v>
      </c>
      <c r="V525" s="650">
        <f t="shared" si="665"/>
        <v>0</v>
      </c>
      <c r="W525" s="653">
        <f t="shared" si="666"/>
        <v>0</v>
      </c>
      <c r="X525" s="4047"/>
      <c r="Y525" s="4044"/>
      <c r="Z525" s="4047"/>
      <c r="AA525" s="3183"/>
      <c r="AB525" s="3183"/>
      <c r="AC525" s="3183"/>
      <c r="AD525" s="70">
        <f>+F527-G527</f>
        <v>-108</v>
      </c>
      <c r="AE525" s="264">
        <f>IF(G527=0,0,IF(AD525&gt;0,ABS(+AD525/G527),-ABS(+AD525/G527)))</f>
        <v>-1.7985012489592007E-2</v>
      </c>
      <c r="AF525" s="70">
        <f>+H527-I527</f>
        <v>-2939</v>
      </c>
      <c r="AG525" s="264">
        <f>IF(I527=0,0,IF(AF525&gt;0,ABS(+AF525/I527),-ABS(+AF525/I527)))</f>
        <v>-6.0571711217823211E-2</v>
      </c>
      <c r="AH525" s="70">
        <f>+J527-K527</f>
        <v>6075827</v>
      </c>
      <c r="AI525" s="264">
        <f>IF(K527=0,0,IF(AH525&gt;0,ABS(+AH525/K527),-ABS(+AH525/K527)))</f>
        <v>8.7922820088696341E-2</v>
      </c>
      <c r="AJ525" s="70">
        <f>+L527-M527</f>
        <v>-4039087</v>
      </c>
      <c r="AK525" s="264">
        <f>IF(M527=0,0,IF(AJ525&gt;0,ABS(+AJ525/M527),-ABS(+AJ525/M527)))</f>
        <v>-0.14333721815316297</v>
      </c>
      <c r="AL525" s="70">
        <f>+N527-O527</f>
        <v>56885</v>
      </c>
      <c r="AM525" s="264">
        <f>IF(O527=0,0,IF(AL525&gt;0,ABS(+AL525/O527),-ABS(+AL525/O527)))</f>
        <v>5.3044533349844575E-3</v>
      </c>
      <c r="AN525" s="70">
        <f>+P527-Q527</f>
        <v>-4095972</v>
      </c>
      <c r="AO525" s="264">
        <f>IF(Q527=0,0,IF(AN525&gt;0,ABS(+AN525/Q527),-ABS(+AN525/Q527)))</f>
        <v>-0.23466022874372561</v>
      </c>
      <c r="AP525" s="70">
        <f>+R527-S527</f>
        <v>13481</v>
      </c>
      <c r="AQ525" s="264">
        <f>IF(S527=0,0,IF(AP525&gt;0,ABS(+AP525/S527),-ABS(+AP525/S527)))</f>
        <v>2.7391721324132999E-2</v>
      </c>
      <c r="AR525" s="70">
        <f>+T527-U527</f>
        <v>144427</v>
      </c>
      <c r="AS525" s="264">
        <f>IF(U527=0,0,IF(AR525&gt;0,ABS(+AR525/U527),-ABS(+AR525/U527)))</f>
        <v>2.6677017778829391E-2</v>
      </c>
      <c r="AT525" s="70">
        <f>+V527-W527</f>
        <v>-4253880</v>
      </c>
      <c r="AU525" s="264">
        <f>IF(W527=0,0,IF(AT525&gt;0,ABS(+AT525/W527),-ABS(+AT525/W527)))</f>
        <v>-0.36833835577224305</v>
      </c>
    </row>
    <row r="526" spans="1:47" ht="13.5" x14ac:dyDescent="0.25">
      <c r="A526" s="2424">
        <v>2950</v>
      </c>
      <c r="B526" s="30" t="s">
        <v>2754</v>
      </c>
      <c r="C526" s="30" t="s">
        <v>1598</v>
      </c>
      <c r="D526" s="649" t="s">
        <v>4074</v>
      </c>
      <c r="E526" s="723"/>
      <c r="F526" s="656">
        <f>+'17HPM_DATA_INPUT'!D325</f>
        <v>1764</v>
      </c>
      <c r="G526" s="651">
        <f>+'17HPM_DATA_INPUT'!E325</f>
        <v>0</v>
      </c>
      <c r="H526" s="654">
        <f>+'17HPM_DATA_INPUT'!F325</f>
        <v>7356</v>
      </c>
      <c r="I526" s="690">
        <f>+'17HPM_DATA_INPUT'!G325</f>
        <v>0</v>
      </c>
      <c r="J526" s="654">
        <f>+'17HPM_DATA_INPUT'!H325</f>
        <v>1972219</v>
      </c>
      <c r="K526" s="651">
        <f>+'17HPM_DATA_INPUT'!I325</f>
        <v>0</v>
      </c>
      <c r="L526" s="654">
        <f>+'17HPM_DATA_INPUT'!J325</f>
        <v>828081</v>
      </c>
      <c r="M526" s="651">
        <f>+'17HPM_DATA_INPUT'!K325</f>
        <v>0</v>
      </c>
      <c r="N526" s="654">
        <f>+'17HPM_DATA_INPUT'!L325+N567</f>
        <v>1549772</v>
      </c>
      <c r="O526" s="651">
        <f>+'17HPM_DATA_INPUT'!M325+O567</f>
        <v>47056.7</v>
      </c>
      <c r="P526" s="650">
        <f t="shared" ref="P526" si="667">+L526-N526</f>
        <v>-721691</v>
      </c>
      <c r="Q526" s="652">
        <f t="shared" ref="Q526" si="668">+M526-O526</f>
        <v>-47056.7</v>
      </c>
      <c r="R526" s="654">
        <f>+'17HPM_DATA_INPUT'!P325+R567</f>
        <v>463</v>
      </c>
      <c r="S526" s="651">
        <f>+'17HPM_DATA_INPUT'!Q325+S567</f>
        <v>1.06</v>
      </c>
      <c r="T526" s="654">
        <f>+'17HPM_DATA_INPUT'!R325+T567</f>
        <v>210632</v>
      </c>
      <c r="U526" s="651">
        <f>+'17HPM_DATA_INPUT'!S325+U567</f>
        <v>5093.46</v>
      </c>
      <c r="V526" s="650">
        <f t="shared" ref="V526" si="669">+P526-R526-T526</f>
        <v>-932786</v>
      </c>
      <c r="W526" s="653">
        <f t="shared" ref="W526" si="670">+Q526-S526-U526</f>
        <v>-52151.219999999994</v>
      </c>
      <c r="X526" s="4047" t="s">
        <v>3944</v>
      </c>
      <c r="Y526" s="4044" t="s">
        <v>1204</v>
      </c>
      <c r="Z526" s="4047"/>
      <c r="AA526" s="3183" t="s">
        <v>1741</v>
      </c>
      <c r="AB526" s="3183"/>
      <c r="AC526" s="3183"/>
      <c r="AD526" s="70"/>
      <c r="AE526" s="264"/>
      <c r="AF526" s="70"/>
      <c r="AG526" s="264"/>
      <c r="AH526" s="70"/>
      <c r="AI526" s="264"/>
      <c r="AJ526" s="70"/>
      <c r="AK526" s="264"/>
      <c r="AL526" s="70"/>
      <c r="AM526" s="264"/>
      <c r="AN526" s="70"/>
      <c r="AO526" s="264"/>
      <c r="AP526" s="70"/>
      <c r="AQ526" s="264"/>
      <c r="AR526" s="70"/>
      <c r="AS526" s="264"/>
      <c r="AT526" s="70"/>
      <c r="AU526" s="264"/>
    </row>
    <row r="527" spans="1:47" ht="13.5" x14ac:dyDescent="0.25">
      <c r="A527" s="649">
        <v>4900</v>
      </c>
      <c r="B527" s="30" t="s">
        <v>2855</v>
      </c>
      <c r="C527" s="30" t="s">
        <v>1598</v>
      </c>
      <c r="D527" s="649" t="s">
        <v>1590</v>
      </c>
      <c r="E527" s="723"/>
      <c r="F527" s="674">
        <f>+'17HPM_DATA_INPUT'!D326</f>
        <v>5897</v>
      </c>
      <c r="G527" s="673">
        <f>+'17HPM_DATA_INPUT'!E326</f>
        <v>6005</v>
      </c>
      <c r="H527" s="672">
        <f>+'17HPM_DATA_INPUT'!F326</f>
        <v>45582</v>
      </c>
      <c r="I527" s="729">
        <f>+'17HPM_DATA_INPUT'!G326</f>
        <v>48521</v>
      </c>
      <c r="J527" s="672">
        <f>+'17HPM_DATA_INPUT'!H326</f>
        <v>75179923</v>
      </c>
      <c r="K527" s="673">
        <f>+'17HPM_DATA_INPUT'!I326</f>
        <v>69104096</v>
      </c>
      <c r="L527" s="672">
        <f>+'17HPM_DATA_INPUT'!J326</f>
        <v>24139826</v>
      </c>
      <c r="M527" s="673">
        <f>+'17HPM_DATA_INPUT'!K326</f>
        <v>28178913</v>
      </c>
      <c r="N527" s="672">
        <f>+'17HPM_DATA_INPUT'!L326</f>
        <v>10780893</v>
      </c>
      <c r="O527" s="673">
        <f>+'17HPM_DATA_INPUT'!M326</f>
        <v>10724008</v>
      </c>
      <c r="P527" s="657">
        <f t="shared" si="663"/>
        <v>13358933</v>
      </c>
      <c r="Q527" s="675">
        <f t="shared" si="664"/>
        <v>17454905</v>
      </c>
      <c r="R527" s="672">
        <f>+'17HPM_DATA_INPUT'!P326</f>
        <v>505637</v>
      </c>
      <c r="S527" s="673">
        <f>+'17HPM_DATA_INPUT'!Q326</f>
        <v>492156</v>
      </c>
      <c r="T527" s="672">
        <f>+'17HPM_DATA_INPUT'!R326</f>
        <v>5558338</v>
      </c>
      <c r="U527" s="673">
        <f>+'17HPM_DATA_INPUT'!S326</f>
        <v>5413911</v>
      </c>
      <c r="V527" s="657">
        <f t="shared" si="665"/>
        <v>7294958</v>
      </c>
      <c r="W527" s="676">
        <f t="shared" si="666"/>
        <v>11548838</v>
      </c>
      <c r="X527" s="4047"/>
      <c r="Y527" s="4044"/>
      <c r="Z527" s="4047"/>
      <c r="AA527" s="3183"/>
      <c r="AB527" s="3183"/>
      <c r="AC527" s="3183"/>
      <c r="AD527" s="70">
        <f t="shared" si="645"/>
        <v>1015</v>
      </c>
      <c r="AE527" s="264">
        <f t="shared" si="646"/>
        <v>0.22190642763445562</v>
      </c>
      <c r="AF527" s="70">
        <f t="shared" si="647"/>
        <v>2715</v>
      </c>
      <c r="AG527" s="264">
        <f t="shared" si="648"/>
        <v>0.14243743770001574</v>
      </c>
      <c r="AH527" s="70">
        <f t="shared" si="649"/>
        <v>1222320</v>
      </c>
      <c r="AI527" s="264">
        <f t="shared" si="650"/>
        <v>0.22260053191605605</v>
      </c>
      <c r="AJ527" s="70">
        <f t="shared" si="651"/>
        <v>403485</v>
      </c>
      <c r="AK527" s="264">
        <f t="shared" si="652"/>
        <v>0.1527725558038123</v>
      </c>
      <c r="AL527" s="70">
        <f t="shared" si="653"/>
        <v>32970</v>
      </c>
      <c r="AM527" s="264">
        <f t="shared" si="654"/>
        <v>1.4189726586305558E-2</v>
      </c>
      <c r="AN527" s="70">
        <f t="shared" si="655"/>
        <v>370515</v>
      </c>
      <c r="AO527" s="264">
        <f t="shared" si="656"/>
        <v>1.1667154746497634</v>
      </c>
      <c r="AP527" s="70">
        <f t="shared" si="657"/>
        <v>-51</v>
      </c>
      <c r="AQ527" s="264">
        <f t="shared" si="658"/>
        <v>-9.4795539033457249E-2</v>
      </c>
      <c r="AR527" s="70">
        <f t="shared" si="659"/>
        <v>68991</v>
      </c>
      <c r="AS527" s="264">
        <f t="shared" si="660"/>
        <v>0.19504465408982838</v>
      </c>
      <c r="AT527" s="70">
        <f t="shared" si="661"/>
        <v>301575</v>
      </c>
      <c r="AU527" s="264">
        <f t="shared" si="662"/>
        <v>8.2204383143433457</v>
      </c>
    </row>
    <row r="528" spans="1:47" s="113" customFormat="1" ht="13.5" x14ac:dyDescent="0.25">
      <c r="A528" s="649">
        <v>4910</v>
      </c>
      <c r="B528" s="30" t="s">
        <v>2856</v>
      </c>
      <c r="C528" s="30" t="s">
        <v>1598</v>
      </c>
      <c r="D528" s="649" t="s">
        <v>1591</v>
      </c>
      <c r="E528" s="723"/>
      <c r="F528" s="674">
        <f>+'17HPM_DATA_INPUT'!D327</f>
        <v>5589</v>
      </c>
      <c r="G528" s="673">
        <f>+'17HPM_DATA_INPUT'!E327</f>
        <v>4574</v>
      </c>
      <c r="H528" s="672">
        <f>+'17HPM_DATA_INPUT'!F327</f>
        <v>21776</v>
      </c>
      <c r="I528" s="729">
        <f>+'17HPM_DATA_INPUT'!G327</f>
        <v>19061</v>
      </c>
      <c r="J528" s="672">
        <f>+'17HPM_DATA_INPUT'!H327</f>
        <v>6713412</v>
      </c>
      <c r="K528" s="673">
        <f>+'17HPM_DATA_INPUT'!I327</f>
        <v>5491092</v>
      </c>
      <c r="L528" s="672">
        <f>+'17HPM_DATA_INPUT'!J327</f>
        <v>3044568</v>
      </c>
      <c r="M528" s="673">
        <f>+'17HPM_DATA_INPUT'!K327</f>
        <v>2641083</v>
      </c>
      <c r="N528" s="672">
        <f>+'17HPM_DATA_INPUT'!L327</f>
        <v>2356482</v>
      </c>
      <c r="O528" s="673">
        <f>+'17HPM_DATA_INPUT'!M327</f>
        <v>2323512</v>
      </c>
      <c r="P528" s="657">
        <f t="shared" si="663"/>
        <v>688086</v>
      </c>
      <c r="Q528" s="675">
        <f t="shared" si="664"/>
        <v>317571</v>
      </c>
      <c r="R528" s="672">
        <f>+'17HPM_DATA_INPUT'!P327</f>
        <v>487</v>
      </c>
      <c r="S528" s="673">
        <f>+'17HPM_DATA_INPUT'!Q327</f>
        <v>538</v>
      </c>
      <c r="T528" s="672">
        <f>+'17HPM_DATA_INPUT'!R327</f>
        <v>422710</v>
      </c>
      <c r="U528" s="673">
        <f>+'17HPM_DATA_INPUT'!S327</f>
        <v>353719</v>
      </c>
      <c r="V528" s="657">
        <f t="shared" si="665"/>
        <v>264889</v>
      </c>
      <c r="W528" s="676">
        <f t="shared" si="666"/>
        <v>-36686</v>
      </c>
      <c r="X528" s="4047"/>
      <c r="Y528" s="4044"/>
      <c r="Z528" s="4047"/>
      <c r="AA528" s="3186"/>
      <c r="AB528" s="3186"/>
      <c r="AC528" s="3183"/>
      <c r="AD528" s="265">
        <f t="shared" si="645"/>
        <v>3749</v>
      </c>
      <c r="AE528" s="573">
        <f t="shared" si="646"/>
        <v>0.14317357265610081</v>
      </c>
      <c r="AF528" s="265">
        <f t="shared" si="647"/>
        <v>13496</v>
      </c>
      <c r="AG528" s="573">
        <f t="shared" si="648"/>
        <v>0.12309600685893576</v>
      </c>
      <c r="AH528" s="265">
        <f t="shared" si="649"/>
        <v>4915397.1040892154</v>
      </c>
      <c r="AI528" s="573">
        <f t="shared" si="650"/>
        <v>0.11573253567925282</v>
      </c>
      <c r="AJ528" s="265">
        <f t="shared" si="651"/>
        <v>1514103.9399999976</v>
      </c>
      <c r="AK528" s="573">
        <f t="shared" si="652"/>
        <v>8.2186837264840329E-2</v>
      </c>
      <c r="AL528" s="265">
        <f t="shared" si="653"/>
        <v>1559094.4549209252</v>
      </c>
      <c r="AM528" s="573">
        <f t="shared" si="654"/>
        <v>8.6285652644265728E-2</v>
      </c>
      <c r="AN528" s="265">
        <f t="shared" si="655"/>
        <v>-44990.514920927584</v>
      </c>
      <c r="AO528" s="573">
        <f t="shared" si="656"/>
        <v>-0.12719330979093713</v>
      </c>
      <c r="AP528" s="265">
        <f t="shared" si="657"/>
        <v>121.63143724923293</v>
      </c>
      <c r="AQ528" s="573">
        <f t="shared" si="658"/>
        <v>3.9886357606708091E-2</v>
      </c>
      <c r="AR528" s="265">
        <f t="shared" si="659"/>
        <v>421252.11970404629</v>
      </c>
      <c r="AS528" s="573">
        <f t="shared" si="660"/>
        <v>6.100022035500785E-2</v>
      </c>
      <c r="AT528" s="265">
        <f t="shared" si="661"/>
        <v>-466364.26606222335</v>
      </c>
      <c r="AU528" s="573">
        <f t="shared" si="662"/>
        <v>-7.1145480031655717E-2</v>
      </c>
    </row>
    <row r="529" spans="1:47" ht="13.5" x14ac:dyDescent="0.25">
      <c r="A529" s="2424">
        <v>4920</v>
      </c>
      <c r="B529" s="30" t="s">
        <v>1956</v>
      </c>
      <c r="C529" s="30" t="s">
        <v>1598</v>
      </c>
      <c r="D529" s="649" t="s">
        <v>4075</v>
      </c>
      <c r="E529" s="723"/>
      <c r="F529" s="674">
        <f>+'17HPM_DATA_INPUT'!D328</f>
        <v>29934</v>
      </c>
      <c r="G529" s="673">
        <f>+'17HPM_DATA_INPUT'!E328</f>
        <v>26185</v>
      </c>
      <c r="H529" s="672">
        <f>+'17HPM_DATA_INPUT'!F328</f>
        <v>123134</v>
      </c>
      <c r="I529" s="673">
        <f>+'17HPM_DATA_INPUT'!G328</f>
        <v>109638</v>
      </c>
      <c r="J529" s="672">
        <f>J569+J570+J571</f>
        <v>47387439</v>
      </c>
      <c r="K529" s="673">
        <f>+K569+K570+K571</f>
        <v>42472041.895910785</v>
      </c>
      <c r="L529" s="672">
        <f>+L569+L570+L571</f>
        <v>19936809.939999998</v>
      </c>
      <c r="M529" s="673">
        <f>+M569+M570+M571</f>
        <v>18422706</v>
      </c>
      <c r="N529" s="672">
        <f>+N569+N570+N571</f>
        <v>19628082.834120926</v>
      </c>
      <c r="O529" s="673">
        <f>+O569+O570+O571</f>
        <v>18068988.3792</v>
      </c>
      <c r="P529" s="657">
        <f t="shared" si="663"/>
        <v>308727.1058790721</v>
      </c>
      <c r="Q529" s="675">
        <f t="shared" si="664"/>
        <v>353717.62079999968</v>
      </c>
      <c r="R529" s="672">
        <f>+R569+R570+R571</f>
        <v>3171.0810372492328</v>
      </c>
      <c r="S529" s="673">
        <f>+S569+S570+S571</f>
        <v>3049.4495999999999</v>
      </c>
      <c r="T529" s="672">
        <f>+T569+T570+T571</f>
        <v>7326999.6277040457</v>
      </c>
      <c r="U529" s="673">
        <f>+U569+U570+U571</f>
        <v>6905747.5079999994</v>
      </c>
      <c r="V529" s="657">
        <f t="shared" si="665"/>
        <v>-7021443.6028622231</v>
      </c>
      <c r="W529" s="676">
        <f t="shared" si="666"/>
        <v>-6555079.3367999997</v>
      </c>
      <c r="X529" s="4047"/>
      <c r="Y529" s="4044" t="s">
        <v>1204</v>
      </c>
      <c r="Z529" s="4047"/>
      <c r="AA529" s="3183" t="s">
        <v>1741</v>
      </c>
      <c r="AB529" s="3183"/>
      <c r="AC529" s="3183"/>
      <c r="AD529" s="70">
        <f t="shared" si="645"/>
        <v>303</v>
      </c>
      <c r="AE529" s="264">
        <f t="shared" si="646"/>
        <v>8.67946147235749E-2</v>
      </c>
      <c r="AF529" s="70">
        <f t="shared" si="647"/>
        <v>621</v>
      </c>
      <c r="AG529" s="264">
        <f t="shared" si="648"/>
        <v>8.0827801639984376E-2</v>
      </c>
      <c r="AH529" s="70">
        <f t="shared" si="649"/>
        <v>82935</v>
      </c>
      <c r="AI529" s="264">
        <f t="shared" si="650"/>
        <v>6.824493624794796E-2</v>
      </c>
      <c r="AJ529" s="70">
        <f t="shared" si="651"/>
        <v>11995</v>
      </c>
      <c r="AK529" s="264">
        <f t="shared" si="652"/>
        <v>2.1418227724239649E-2</v>
      </c>
      <c r="AL529" s="70">
        <f t="shared" si="653"/>
        <v>-75802</v>
      </c>
      <c r="AM529" s="264">
        <f t="shared" si="654"/>
        <v>-6.4549971685620974E-2</v>
      </c>
      <c r="AN529" s="70">
        <f t="shared" si="655"/>
        <v>87797</v>
      </c>
      <c r="AO529" s="264">
        <f t="shared" si="656"/>
        <v>0.14292714373622367</v>
      </c>
      <c r="AP529" s="70">
        <f t="shared" si="657"/>
        <v>-10</v>
      </c>
      <c r="AQ529" s="264">
        <f t="shared" si="658"/>
        <v>-4.065040650406504E-2</v>
      </c>
      <c r="AR529" s="70">
        <f t="shared" si="659"/>
        <v>7500</v>
      </c>
      <c r="AS529" s="264">
        <f t="shared" si="660"/>
        <v>1.0871487422413818E-2</v>
      </c>
      <c r="AT529" s="70">
        <f t="shared" si="661"/>
        <v>80307</v>
      </c>
      <c r="AU529" s="264">
        <f t="shared" si="662"/>
        <v>6.1566142952862689E-2</v>
      </c>
    </row>
    <row r="530" spans="1:47" ht="13.5" x14ac:dyDescent="0.25">
      <c r="A530" s="649">
        <v>4950</v>
      </c>
      <c r="B530" s="30" t="s">
        <v>2858</v>
      </c>
      <c r="C530" s="30" t="s">
        <v>1598</v>
      </c>
      <c r="D530" s="649" t="s">
        <v>1593</v>
      </c>
      <c r="E530" s="723"/>
      <c r="F530" s="674">
        <f>+'17HPM_DATA_INPUT'!D329</f>
        <v>3794</v>
      </c>
      <c r="G530" s="673">
        <f>+'17HPM_DATA_INPUT'!E329</f>
        <v>3491</v>
      </c>
      <c r="H530" s="672">
        <f>+'17HPM_DATA_INPUT'!F329</f>
        <v>8304</v>
      </c>
      <c r="I530" s="673">
        <f>+'17HPM_DATA_INPUT'!G329</f>
        <v>7683</v>
      </c>
      <c r="J530" s="672">
        <f>+'17HPM_DATA_INPUT'!H329</f>
        <v>1298190</v>
      </c>
      <c r="K530" s="673">
        <f>+'17HPM_DATA_INPUT'!I329</f>
        <v>1215255</v>
      </c>
      <c r="L530" s="672">
        <f>+'17HPM_DATA_INPUT'!J329</f>
        <v>572032</v>
      </c>
      <c r="M530" s="673">
        <f>+'17HPM_DATA_INPUT'!K329</f>
        <v>560037</v>
      </c>
      <c r="N530" s="672">
        <f>+'17HPM_DATA_INPUT'!L329</f>
        <v>1098513</v>
      </c>
      <c r="O530" s="673">
        <f>+'17HPM_DATA_INPUT'!M329</f>
        <v>1174315</v>
      </c>
      <c r="P530" s="657">
        <f t="shared" si="663"/>
        <v>-526481</v>
      </c>
      <c r="Q530" s="675">
        <f t="shared" si="664"/>
        <v>-614278</v>
      </c>
      <c r="R530" s="672">
        <f>+'17HPM_DATA_INPUT'!P329</f>
        <v>236</v>
      </c>
      <c r="S530" s="673">
        <f>+'17HPM_DATA_INPUT'!Q329</f>
        <v>246</v>
      </c>
      <c r="T530" s="672">
        <f>+'17HPM_DATA_INPUT'!R329</f>
        <v>697378</v>
      </c>
      <c r="U530" s="673">
        <f>+'17HPM_DATA_INPUT'!S329</f>
        <v>689878</v>
      </c>
      <c r="V530" s="657">
        <f t="shared" si="665"/>
        <v>-1224095</v>
      </c>
      <c r="W530" s="676">
        <f t="shared" si="666"/>
        <v>-1304402</v>
      </c>
      <c r="X530" s="4047"/>
      <c r="Z530" s="4047"/>
      <c r="AA530" s="3183"/>
      <c r="AB530" s="3183"/>
      <c r="AC530" s="3183"/>
      <c r="AD530" s="70">
        <f t="shared" si="645"/>
        <v>439</v>
      </c>
      <c r="AE530" s="264">
        <f t="shared" si="646"/>
        <v>5.1909660636159392E-2</v>
      </c>
      <c r="AF530" s="70">
        <f t="shared" si="647"/>
        <v>1241</v>
      </c>
      <c r="AG530" s="264">
        <f t="shared" si="648"/>
        <v>3.7699738744759709E-2</v>
      </c>
      <c r="AH530" s="70">
        <f t="shared" si="649"/>
        <v>717136</v>
      </c>
      <c r="AI530" s="264">
        <f t="shared" si="650"/>
        <v>8.5086944858098451E-2</v>
      </c>
      <c r="AJ530" s="70">
        <f t="shared" si="651"/>
        <v>120362</v>
      </c>
      <c r="AK530" s="264">
        <f t="shared" si="652"/>
        <v>2.8823187672808136E-2</v>
      </c>
      <c r="AL530" s="70">
        <f t="shared" si="653"/>
        <v>-345665</v>
      </c>
      <c r="AM530" s="264">
        <f t="shared" si="654"/>
        <v>-6.9044333267218233E-2</v>
      </c>
      <c r="AN530" s="70">
        <f t="shared" si="655"/>
        <v>466027</v>
      </c>
      <c r="AO530" s="264">
        <f t="shared" si="656"/>
        <v>0.56110852245568277</v>
      </c>
      <c r="AP530" s="70">
        <f t="shared" si="657"/>
        <v>-75</v>
      </c>
      <c r="AQ530" s="264">
        <f t="shared" si="658"/>
        <v>-7.3818897637795269E-2</v>
      </c>
      <c r="AR530" s="70">
        <f t="shared" si="659"/>
        <v>76043</v>
      </c>
      <c r="AS530" s="264">
        <f t="shared" si="660"/>
        <v>9.6044691100428667E-2</v>
      </c>
      <c r="AT530" s="70">
        <f t="shared" si="661"/>
        <v>390059</v>
      </c>
      <c r="AU530" s="264">
        <f t="shared" si="662"/>
        <v>0.2402863533683359</v>
      </c>
    </row>
    <row r="531" spans="1:47" ht="13.5" x14ac:dyDescent="0.25">
      <c r="A531" s="649">
        <v>4960</v>
      </c>
      <c r="B531" s="30" t="s">
        <v>2859</v>
      </c>
      <c r="C531" s="30" t="s">
        <v>1598</v>
      </c>
      <c r="D531" s="649" t="s">
        <v>1594</v>
      </c>
      <c r="E531" s="723"/>
      <c r="F531" s="674">
        <f>+'17HPM_DATA_INPUT'!D330</f>
        <v>8896</v>
      </c>
      <c r="G531" s="673">
        <f>+'17HPM_DATA_INPUT'!E330</f>
        <v>8457</v>
      </c>
      <c r="H531" s="672">
        <f>+'17HPM_DATA_INPUT'!F330</f>
        <v>34159</v>
      </c>
      <c r="I531" s="673">
        <f>+'17HPM_DATA_INPUT'!G330</f>
        <v>32918</v>
      </c>
      <c r="J531" s="672">
        <f>+'17HPM_DATA_INPUT'!H330</f>
        <v>9145409</v>
      </c>
      <c r="K531" s="673">
        <f>+'17HPM_DATA_INPUT'!I330</f>
        <v>8428273</v>
      </c>
      <c r="L531" s="672">
        <f>+'17HPM_DATA_INPUT'!J330</f>
        <v>4296236</v>
      </c>
      <c r="M531" s="673">
        <f>+'17HPM_DATA_INPUT'!K330</f>
        <v>4175874</v>
      </c>
      <c r="N531" s="672">
        <f>+'17HPM_DATA_INPUT'!L330</f>
        <v>4660756</v>
      </c>
      <c r="O531" s="673">
        <f>+'17HPM_DATA_INPUT'!M330</f>
        <v>5006421</v>
      </c>
      <c r="P531" s="657">
        <f t="shared" si="663"/>
        <v>-364520</v>
      </c>
      <c r="Q531" s="675">
        <f t="shared" si="664"/>
        <v>-830547</v>
      </c>
      <c r="R531" s="672">
        <f>+'17HPM_DATA_INPUT'!P330</f>
        <v>941</v>
      </c>
      <c r="S531" s="673">
        <f>+'17HPM_DATA_INPUT'!Q330</f>
        <v>1016</v>
      </c>
      <c r="T531" s="672">
        <f>+'17HPM_DATA_INPUT'!R330</f>
        <v>867789</v>
      </c>
      <c r="U531" s="673">
        <f>+'17HPM_DATA_INPUT'!S330</f>
        <v>791746</v>
      </c>
      <c r="V531" s="657">
        <f t="shared" si="665"/>
        <v>-1233250</v>
      </c>
      <c r="W531" s="676">
        <f t="shared" si="666"/>
        <v>-1623309</v>
      </c>
      <c r="X531" s="4047"/>
      <c r="Y531" s="4044"/>
      <c r="Z531" s="4047"/>
      <c r="AA531" s="3183"/>
      <c r="AB531" s="3183"/>
      <c r="AC531" s="3183"/>
      <c r="AD531" s="70">
        <f t="shared" si="645"/>
        <v>-213</v>
      </c>
      <c r="AE531" s="264">
        <f t="shared" si="646"/>
        <v>-9.1968911917098439E-2</v>
      </c>
      <c r="AF531" s="70">
        <f t="shared" si="647"/>
        <v>-3513</v>
      </c>
      <c r="AG531" s="264">
        <f t="shared" si="648"/>
        <v>-0.13561088592935727</v>
      </c>
      <c r="AH531" s="70">
        <f t="shared" si="649"/>
        <v>-265865</v>
      </c>
      <c r="AI531" s="264">
        <f t="shared" si="650"/>
        <v>-1.1049166494749647E-2</v>
      </c>
      <c r="AJ531" s="70">
        <f t="shared" si="651"/>
        <v>-1213053</v>
      </c>
      <c r="AK531" s="264">
        <f t="shared" si="652"/>
        <v>-0.11604434824143096</v>
      </c>
      <c r="AL531" s="70">
        <f t="shared" si="653"/>
        <v>-210700</v>
      </c>
      <c r="AM531" s="264">
        <f t="shared" si="654"/>
        <v>-6.8709471765363836E-2</v>
      </c>
      <c r="AN531" s="70">
        <f t="shared" si="655"/>
        <v>-1002353</v>
      </c>
      <c r="AO531" s="264">
        <f t="shared" si="656"/>
        <v>-0.13569475479441634</v>
      </c>
      <c r="AP531" s="70">
        <f t="shared" si="657"/>
        <v>-4</v>
      </c>
      <c r="AQ531" s="264">
        <f t="shared" si="658"/>
        <v>-2.5974025974025976E-2</v>
      </c>
      <c r="AR531" s="70">
        <f t="shared" si="659"/>
        <v>17603</v>
      </c>
      <c r="AS531" s="264">
        <f t="shared" si="660"/>
        <v>2.3440537762129742E-2</v>
      </c>
      <c r="AT531" s="70">
        <f t="shared" si="661"/>
        <v>-1019952</v>
      </c>
      <c r="AU531" s="264">
        <f t="shared" si="662"/>
        <v>-0.15370667528268289</v>
      </c>
    </row>
    <row r="532" spans="1:47" ht="13.5" x14ac:dyDescent="0.25">
      <c r="A532" s="649">
        <v>4970</v>
      </c>
      <c r="B532" s="30" t="s">
        <v>2860</v>
      </c>
      <c r="C532" s="30" t="s">
        <v>1598</v>
      </c>
      <c r="D532" s="649" t="s">
        <v>1595</v>
      </c>
      <c r="E532" s="723"/>
      <c r="F532" s="656">
        <f>+'17HPM_DATA_INPUT'!D331</f>
        <v>2103</v>
      </c>
      <c r="G532" s="651">
        <f>+'17HPM_DATA_INPUT'!E331</f>
        <v>2316</v>
      </c>
      <c r="H532" s="654">
        <f>+'17HPM_DATA_INPUT'!F331</f>
        <v>22392</v>
      </c>
      <c r="I532" s="651">
        <f>+'17HPM_DATA_INPUT'!G331</f>
        <v>25905</v>
      </c>
      <c r="J532" s="654">
        <f>+'17HPM_DATA_INPUT'!H331</f>
        <v>23796131</v>
      </c>
      <c r="K532" s="651">
        <f>+'17HPM_DATA_INPUT'!I331</f>
        <v>24061996</v>
      </c>
      <c r="L532" s="654">
        <f>+'17HPM_DATA_INPUT'!J331</f>
        <v>9240304</v>
      </c>
      <c r="M532" s="651">
        <f>+'17HPM_DATA_INPUT'!K331</f>
        <v>10453357</v>
      </c>
      <c r="N532" s="654">
        <f>+'17HPM_DATA_INPUT'!L331</f>
        <v>2855835</v>
      </c>
      <c r="O532" s="651">
        <f>+'17HPM_DATA_INPUT'!M331</f>
        <v>3066535</v>
      </c>
      <c r="P532" s="650">
        <f t="shared" si="663"/>
        <v>6384469</v>
      </c>
      <c r="Q532" s="652">
        <f t="shared" si="664"/>
        <v>7386822</v>
      </c>
      <c r="R532" s="654">
        <f>+'17HPM_DATA_INPUT'!P331</f>
        <v>150</v>
      </c>
      <c r="S532" s="651">
        <f>+'17HPM_DATA_INPUT'!Q331</f>
        <v>154</v>
      </c>
      <c r="T532" s="672">
        <f>+'17HPM_DATA_INPUT'!R331</f>
        <v>768567</v>
      </c>
      <c r="U532" s="651">
        <f>+'17HPM_DATA_INPUT'!S331</f>
        <v>750964</v>
      </c>
      <c r="V532" s="650">
        <f t="shared" si="665"/>
        <v>5615752</v>
      </c>
      <c r="W532" s="653">
        <f t="shared" si="666"/>
        <v>6635704</v>
      </c>
      <c r="X532" s="4047"/>
      <c r="Y532" s="4044"/>
      <c r="Z532" s="4047"/>
      <c r="AA532" s="3183"/>
      <c r="AB532" s="3183"/>
      <c r="AC532" s="3183"/>
      <c r="AD532" s="70">
        <f t="shared" si="645"/>
        <v>98</v>
      </c>
      <c r="AE532" s="264">
        <f t="shared" si="646"/>
        <v>0.112</v>
      </c>
      <c r="AF532" s="70">
        <f t="shared" si="647"/>
        <v>-1999</v>
      </c>
      <c r="AG532" s="264">
        <f t="shared" si="648"/>
        <v>-0.21740076128330615</v>
      </c>
      <c r="AH532" s="70">
        <f t="shared" si="649"/>
        <v>-586475</v>
      </c>
      <c r="AI532" s="264">
        <f t="shared" si="650"/>
        <v>-6.723981353656483E-2</v>
      </c>
      <c r="AJ532" s="70">
        <f t="shared" si="651"/>
        <v>-785668</v>
      </c>
      <c r="AK532" s="264">
        <f t="shared" si="652"/>
        <v>-0.20516096012032839</v>
      </c>
      <c r="AL532" s="70">
        <f t="shared" si="653"/>
        <v>-8991</v>
      </c>
      <c r="AM532" s="264">
        <f t="shared" si="654"/>
        <v>-5.5005594774376731E-3</v>
      </c>
      <c r="AN532" s="70">
        <f t="shared" si="655"/>
        <v>-776677</v>
      </c>
      <c r="AO532" s="264">
        <f t="shared" si="656"/>
        <v>-0.35384578937465344</v>
      </c>
      <c r="AP532" s="70">
        <f t="shared" si="657"/>
        <v>8</v>
      </c>
      <c r="AQ532" s="264">
        <f t="shared" si="658"/>
        <v>0.12903225806451613</v>
      </c>
      <c r="AR532" s="70">
        <f t="shared" si="659"/>
        <v>224490</v>
      </c>
      <c r="AS532" s="264">
        <f t="shared" si="660"/>
        <v>0.59235159546256932</v>
      </c>
      <c r="AT532" s="70">
        <f t="shared" si="661"/>
        <v>-1001175</v>
      </c>
      <c r="AU532" s="264">
        <f t="shared" si="662"/>
        <v>-0.55133332158535964</v>
      </c>
    </row>
    <row r="533" spans="1:47" ht="13.5" x14ac:dyDescent="0.25">
      <c r="A533" s="649">
        <v>4980</v>
      </c>
      <c r="B533" s="30" t="s">
        <v>2861</v>
      </c>
      <c r="C533" s="30" t="s">
        <v>1598</v>
      </c>
      <c r="D533" s="649" t="s">
        <v>1596</v>
      </c>
      <c r="E533" s="723"/>
      <c r="F533" s="656">
        <f>+'17HPM_DATA_INPUT'!D332</f>
        <v>973</v>
      </c>
      <c r="G533" s="651">
        <f>+'17HPM_DATA_INPUT'!E332</f>
        <v>875</v>
      </c>
      <c r="H533" s="654">
        <f>+'17HPM_DATA_INPUT'!F332</f>
        <v>7196</v>
      </c>
      <c r="I533" s="651">
        <f>+'17HPM_DATA_INPUT'!G332</f>
        <v>9195</v>
      </c>
      <c r="J533" s="654">
        <f>+'17HPM_DATA_INPUT'!H332</f>
        <v>8135664</v>
      </c>
      <c r="K533" s="651">
        <f>+'17HPM_DATA_INPUT'!I332</f>
        <v>8722139</v>
      </c>
      <c r="L533" s="654">
        <f>+'17HPM_DATA_INPUT'!J332</f>
        <v>3043852</v>
      </c>
      <c r="M533" s="651">
        <f>+'17HPM_DATA_INPUT'!K332</f>
        <v>3829520</v>
      </c>
      <c r="N533" s="654">
        <f>+'17HPM_DATA_INPUT'!L332</f>
        <v>1625570</v>
      </c>
      <c r="O533" s="651">
        <f>+'17HPM_DATA_INPUT'!M332</f>
        <v>1634561</v>
      </c>
      <c r="P533" s="650">
        <f>+L533-N533</f>
        <v>1418282</v>
      </c>
      <c r="Q533" s="652">
        <f>+M533-O533</f>
        <v>2194959</v>
      </c>
      <c r="R533" s="654">
        <f>+'17HPM_DATA_INPUT'!P332</f>
        <v>70</v>
      </c>
      <c r="S533" s="651">
        <f>+'17HPM_DATA_INPUT'!Q332</f>
        <v>62</v>
      </c>
      <c r="T533" s="672">
        <f>+'17HPM_DATA_INPUT'!R332</f>
        <v>603471</v>
      </c>
      <c r="U533" s="651">
        <f>+'17HPM_DATA_INPUT'!S332</f>
        <v>378981</v>
      </c>
      <c r="V533" s="650">
        <f>+P533-R533-T533</f>
        <v>814741</v>
      </c>
      <c r="W533" s="653">
        <f>+Q533-S533-U533</f>
        <v>1815916</v>
      </c>
      <c r="X533" s="4047"/>
      <c r="Y533" s="4044"/>
      <c r="Z533" s="4047"/>
      <c r="AA533" s="3183"/>
      <c r="AB533" s="3183"/>
      <c r="AC533" s="3183"/>
      <c r="AD533" s="70">
        <f t="shared" si="645"/>
        <v>40</v>
      </c>
      <c r="AE533" s="264">
        <f t="shared" si="646"/>
        <v>0.46511627906976744</v>
      </c>
      <c r="AF533" s="70">
        <f t="shared" si="647"/>
        <v>58</v>
      </c>
      <c r="AG533" s="264">
        <f t="shared" si="648"/>
        <v>0.40559440559440557</v>
      </c>
      <c r="AH533" s="70">
        <f t="shared" si="649"/>
        <v>160482</v>
      </c>
      <c r="AI533" s="264">
        <f t="shared" si="650"/>
        <v>0.61729544265624514</v>
      </c>
      <c r="AJ533" s="70">
        <f t="shared" si="651"/>
        <v>49103</v>
      </c>
      <c r="AK533" s="264">
        <f t="shared" si="652"/>
        <v>0.44833095942441842</v>
      </c>
      <c r="AL533" s="70">
        <f t="shared" si="653"/>
        <v>130838</v>
      </c>
      <c r="AM533" s="264">
        <f t="shared" si="654"/>
        <v>1.2058135034007336</v>
      </c>
      <c r="AN533" s="70">
        <f t="shared" si="655"/>
        <v>-81735</v>
      </c>
      <c r="AO533" s="264">
        <f t="shared" si="656"/>
        <v>-80.289783889980356</v>
      </c>
      <c r="AP533" s="70">
        <f t="shared" si="657"/>
        <v>0</v>
      </c>
      <c r="AQ533" s="264">
        <f t="shared" si="658"/>
        <v>0</v>
      </c>
      <c r="AR533" s="70">
        <f t="shared" si="659"/>
        <v>21720</v>
      </c>
      <c r="AS533" s="264">
        <f t="shared" si="660"/>
        <v>1.7750898986596928</v>
      </c>
      <c r="AT533" s="70">
        <f t="shared" si="661"/>
        <v>-103455</v>
      </c>
      <c r="AU533" s="264">
        <f t="shared" si="662"/>
        <v>-9.2222321269388488</v>
      </c>
    </row>
    <row r="534" spans="1:47" ht="13.5" x14ac:dyDescent="0.25">
      <c r="A534" s="649">
        <v>4990</v>
      </c>
      <c r="B534" s="30" t="s">
        <v>2862</v>
      </c>
      <c r="C534" s="30" t="s">
        <v>1598</v>
      </c>
      <c r="D534" s="649" t="s">
        <v>1597</v>
      </c>
      <c r="E534" s="723"/>
      <c r="F534" s="656">
        <f>+'17HPM_DATA_INPUT'!D333</f>
        <v>126</v>
      </c>
      <c r="G534" s="651">
        <f>+'17HPM_DATA_INPUT'!E333</f>
        <v>86</v>
      </c>
      <c r="H534" s="654">
        <f>+'17HPM_DATA_INPUT'!F333</f>
        <v>201</v>
      </c>
      <c r="I534" s="690">
        <f>+'17HPM_DATA_INPUT'!G333</f>
        <v>143</v>
      </c>
      <c r="J534" s="654">
        <f>+'17HPM_DATA_INPUT'!H333</f>
        <v>420458</v>
      </c>
      <c r="K534" s="651">
        <f>+'17HPM_DATA_INPUT'!I333</f>
        <v>259976</v>
      </c>
      <c r="L534" s="654">
        <f>+'17HPM_DATA_INPUT'!J333</f>
        <v>158627</v>
      </c>
      <c r="M534" s="651">
        <f>+'17HPM_DATA_INPUT'!K333</f>
        <v>109524</v>
      </c>
      <c r="N534" s="654">
        <f>+'17HPM_DATA_INPUT'!L333</f>
        <v>239344</v>
      </c>
      <c r="O534" s="673">
        <f>+'17HPM_DATA_INPUT'!M333</f>
        <v>108506</v>
      </c>
      <c r="P534" s="650">
        <f t="shared" si="663"/>
        <v>-80717</v>
      </c>
      <c r="Q534" s="652">
        <f t="shared" si="664"/>
        <v>1018</v>
      </c>
      <c r="R534" s="654">
        <f>+'17HPM_DATA_INPUT'!P333</f>
        <v>0</v>
      </c>
      <c r="S534" s="651">
        <f>+'17HPM_DATA_INPUT'!Q333</f>
        <v>0</v>
      </c>
      <c r="T534" s="654">
        <f>+'17HPM_DATA_INPUT'!R333</f>
        <v>33956</v>
      </c>
      <c r="U534" s="651">
        <f>+'17HPM_DATA_INPUT'!S333</f>
        <v>12236</v>
      </c>
      <c r="V534" s="650">
        <f t="shared" si="665"/>
        <v>-114673</v>
      </c>
      <c r="W534" s="653">
        <f t="shared" si="666"/>
        <v>-11218</v>
      </c>
      <c r="X534" s="4047"/>
      <c r="Y534" s="4044"/>
      <c r="Z534" s="4047"/>
      <c r="AA534" s="3183"/>
      <c r="AB534" s="3183"/>
      <c r="AC534" s="3183"/>
      <c r="AD534" s="261">
        <f t="shared" si="645"/>
        <v>6801</v>
      </c>
      <c r="AE534" s="262">
        <f t="shared" si="646"/>
        <v>0.14594107422587499</v>
      </c>
      <c r="AF534" s="18">
        <f t="shared" si="647"/>
        <v>16229</v>
      </c>
      <c r="AG534" s="262">
        <f t="shared" si="648"/>
        <v>6.3926167226662362E-2</v>
      </c>
      <c r="AH534" s="18">
        <f t="shared" si="649"/>
        <v>14013129.1040892</v>
      </c>
      <c r="AI534" s="262">
        <f t="shared" si="650"/>
        <v>8.7562510816045033E-2</v>
      </c>
      <c r="AJ534" s="18">
        <f t="shared" si="651"/>
        <v>-3221514.0600000024</v>
      </c>
      <c r="AK534" s="262">
        <f t="shared" si="652"/>
        <v>-4.7041866713589113E-2</v>
      </c>
      <c r="AL534" s="18">
        <f t="shared" si="653"/>
        <v>2549216.7549209297</v>
      </c>
      <c r="AM534" s="262">
        <f t="shared" si="654"/>
        <v>6.0342159720088988E-2</v>
      </c>
      <c r="AN534" s="18">
        <f t="shared" si="655"/>
        <v>-5770730.8149209321</v>
      </c>
      <c r="AO534" s="262">
        <f t="shared" si="656"/>
        <v>-0.21995619166077729</v>
      </c>
      <c r="AP534" s="18">
        <f t="shared" si="657"/>
        <v>11673.571437249251</v>
      </c>
      <c r="AQ534" s="262">
        <f t="shared" si="658"/>
        <v>2.3371378545319531E-2</v>
      </c>
      <c r="AR534" s="18">
        <f t="shared" si="659"/>
        <v>1150785.6597040482</v>
      </c>
      <c r="AS534" s="262">
        <f t="shared" si="660"/>
        <v>7.5023243746423232E-2</v>
      </c>
      <c r="AT534" s="18">
        <f t="shared" si="661"/>
        <v>-6933190.0460622311</v>
      </c>
      <c r="AU534" s="263">
        <f t="shared" si="662"/>
        <v>-0.6668271333339274</v>
      </c>
    </row>
    <row r="535" spans="1:47" ht="13.5" x14ac:dyDescent="0.25">
      <c r="A535" s="659">
        <v>110</v>
      </c>
      <c r="B535" s="30" t="e">
        <v>#N/A</v>
      </c>
      <c r="C535" s="30" t="e">
        <v>#N/A</v>
      </c>
      <c r="D535" s="659" t="s">
        <v>2608</v>
      </c>
      <c r="E535" s="723"/>
      <c r="F535" s="660">
        <f>+'17HPM_DATA_INPUT'!D334</f>
        <v>53402</v>
      </c>
      <c r="G535" s="664">
        <f>+'17HPM_DATA_INPUT'!E334</f>
        <v>46601</v>
      </c>
      <c r="H535" s="661">
        <f>+'17HPM_DATA_INPUT'!F334</f>
        <v>270100</v>
      </c>
      <c r="I535" s="665">
        <f>+'17HPM_DATA_INPUT'!G334</f>
        <v>253871</v>
      </c>
      <c r="J535" s="661">
        <f>SUM(J523:J534)</f>
        <v>174048845</v>
      </c>
      <c r="K535" s="665">
        <f t="shared" ref="K535:O535" si="671">SUM(K523:K534)</f>
        <v>160035715.8959108</v>
      </c>
      <c r="L535" s="661">
        <f t="shared" si="671"/>
        <v>65260335.939999998</v>
      </c>
      <c r="M535" s="665">
        <f t="shared" si="671"/>
        <v>68481850</v>
      </c>
      <c r="N535" s="661">
        <f>SUM(N523:N534)</f>
        <v>44795247.834120929</v>
      </c>
      <c r="O535" s="665">
        <f t="shared" si="671"/>
        <v>42246031.0792</v>
      </c>
      <c r="P535" s="661">
        <f>+L535-N535</f>
        <v>20465088.105879068</v>
      </c>
      <c r="Q535" s="665">
        <f t="shared" si="664"/>
        <v>26235818.9208</v>
      </c>
      <c r="R535" s="661">
        <f>SUM(R523:R534)</f>
        <v>511155.08103724924</v>
      </c>
      <c r="S535" s="665">
        <f>SUM(S523:S534)</f>
        <v>499481.50959999999</v>
      </c>
      <c r="T535" s="661">
        <f>SUM(T523:T534)</f>
        <v>16489840.627704047</v>
      </c>
      <c r="U535" s="665">
        <f>SUM(U523:U534)</f>
        <v>15339054.967999998</v>
      </c>
      <c r="V535" s="661">
        <f t="shared" si="665"/>
        <v>3464092.3971377723</v>
      </c>
      <c r="W535" s="663">
        <f t="shared" si="666"/>
        <v>10397282.443200003</v>
      </c>
      <c r="X535" s="4047"/>
      <c r="Y535" s="4044"/>
      <c r="Z535" s="4047"/>
      <c r="AA535" s="3183"/>
      <c r="AB535" s="3183"/>
      <c r="AC535" s="3183"/>
      <c r="AD535" s="70">
        <f t="shared" si="645"/>
        <v>0</v>
      </c>
      <c r="AE535" s="264">
        <f t="shared" si="646"/>
        <v>0</v>
      </c>
      <c r="AF535" s="70">
        <f t="shared" si="647"/>
        <v>0</v>
      </c>
      <c r="AG535" s="264">
        <f t="shared" si="648"/>
        <v>0</v>
      </c>
      <c r="AH535" s="70">
        <f t="shared" si="649"/>
        <v>0</v>
      </c>
      <c r="AI535" s="264">
        <f t="shared" si="650"/>
        <v>0</v>
      </c>
      <c r="AJ535" s="70">
        <f t="shared" si="651"/>
        <v>0</v>
      </c>
      <c r="AK535" s="264">
        <f t="shared" si="652"/>
        <v>0</v>
      </c>
      <c r="AL535" s="70">
        <f t="shared" si="653"/>
        <v>0</v>
      </c>
      <c r="AM535" s="264">
        <f t="shared" si="654"/>
        <v>0</v>
      </c>
      <c r="AN535" s="70">
        <f t="shared" si="655"/>
        <v>0</v>
      </c>
      <c r="AO535" s="264">
        <f t="shared" si="656"/>
        <v>0</v>
      </c>
      <c r="AP535" s="70">
        <f t="shared" si="657"/>
        <v>0</v>
      </c>
      <c r="AQ535" s="264">
        <f t="shared" si="658"/>
        <v>0</v>
      </c>
      <c r="AR535" s="70">
        <f t="shared" si="659"/>
        <v>0</v>
      </c>
      <c r="AS535" s="264">
        <f t="shared" si="660"/>
        <v>0</v>
      </c>
      <c r="AT535" s="70">
        <f t="shared" si="661"/>
        <v>0</v>
      </c>
      <c r="AU535" s="264">
        <f t="shared" si="662"/>
        <v>0</v>
      </c>
    </row>
    <row r="536" spans="1:47" ht="13.5" hidden="1" x14ac:dyDescent="0.25">
      <c r="A536" s="649">
        <v>1800</v>
      </c>
      <c r="B536" s="30" t="e">
        <v>#N/A</v>
      </c>
      <c r="C536" s="30" t="e">
        <v>#N/A</v>
      </c>
      <c r="D536" s="649"/>
      <c r="E536" s="723"/>
      <c r="F536" s="656"/>
      <c r="G536" s="651"/>
      <c r="H536" s="654"/>
      <c r="I536" s="690"/>
      <c r="J536" s="654"/>
      <c r="K536" s="651"/>
      <c r="L536" s="654"/>
      <c r="M536" s="651"/>
      <c r="N536" s="654"/>
      <c r="O536" s="673"/>
      <c r="P536" s="650"/>
      <c r="Q536" s="652"/>
      <c r="R536" s="654"/>
      <c r="S536" s="651"/>
      <c r="T536" s="654"/>
      <c r="U536" s="651"/>
      <c r="V536" s="650"/>
      <c r="W536" s="653"/>
      <c r="X536" s="4047"/>
      <c r="Y536" s="4044"/>
      <c r="Z536" s="4047"/>
      <c r="AA536" s="3183"/>
      <c r="AB536" s="3183"/>
      <c r="AC536" s="3183"/>
      <c r="AD536" s="70">
        <f t="shared" si="645"/>
        <v>-14</v>
      </c>
      <c r="AE536" s="264">
        <f t="shared" si="646"/>
        <v>-9.5890410958904104E-2</v>
      </c>
      <c r="AF536" s="70">
        <f t="shared" si="647"/>
        <v>-25</v>
      </c>
      <c r="AG536" s="264">
        <f t="shared" si="648"/>
        <v>-0.1358695652173913</v>
      </c>
      <c r="AH536" s="70">
        <f t="shared" si="649"/>
        <v>-7770</v>
      </c>
      <c r="AI536" s="264">
        <f t="shared" si="650"/>
        <v>-3.5520000000000003E-2</v>
      </c>
      <c r="AJ536" s="70">
        <f t="shared" si="651"/>
        <v>-2201</v>
      </c>
      <c r="AK536" s="264">
        <f t="shared" si="652"/>
        <v>-2.8725431338257942E-2</v>
      </c>
      <c r="AL536" s="70">
        <f t="shared" si="653"/>
        <v>-7864</v>
      </c>
      <c r="AM536" s="264">
        <f t="shared" si="654"/>
        <v>-7.7847512324536225E-2</v>
      </c>
      <c r="AN536" s="70">
        <f t="shared" si="655"/>
        <v>5663</v>
      </c>
      <c r="AO536" s="264">
        <f t="shared" si="656"/>
        <v>0.23212821774061321</v>
      </c>
      <c r="AP536" s="70">
        <f t="shared" si="657"/>
        <v>112</v>
      </c>
      <c r="AQ536" s="264">
        <f t="shared" si="658"/>
        <v>1.2411347517730497E-2</v>
      </c>
      <c r="AR536" s="70">
        <f t="shared" si="659"/>
        <v>16116</v>
      </c>
      <c r="AS536" s="264">
        <f t="shared" si="660"/>
        <v>0.3690489821154595</v>
      </c>
      <c r="AT536" s="70">
        <f t="shared" si="661"/>
        <v>-10565</v>
      </c>
      <c r="AU536" s="264">
        <f t="shared" si="662"/>
        <v>-0.13704938447768164</v>
      </c>
    </row>
    <row r="537" spans="1:47" ht="13.5" x14ac:dyDescent="0.25">
      <c r="A537" s="649">
        <v>1950</v>
      </c>
      <c r="B537" s="30" t="s">
        <v>2723</v>
      </c>
      <c r="C537" s="30" t="s">
        <v>1598</v>
      </c>
      <c r="D537" s="649" t="s">
        <v>1599</v>
      </c>
      <c r="E537" s="723"/>
      <c r="F537" s="656">
        <f>+'17HPM_DATA_INPUT'!D335</f>
        <v>132</v>
      </c>
      <c r="G537" s="651">
        <f>+'17HPM_DATA_INPUT'!E335</f>
        <v>146</v>
      </c>
      <c r="H537" s="654">
        <f>+'17HPM_DATA_INPUT'!F335</f>
        <v>159</v>
      </c>
      <c r="I537" s="690">
        <f>+'17HPM_DATA_INPUT'!G335</f>
        <v>184</v>
      </c>
      <c r="J537" s="654">
        <f>+'17HPM_DATA_INPUT'!H335</f>
        <v>210980</v>
      </c>
      <c r="K537" s="651">
        <f>+'17HPM_DATA_INPUT'!I335</f>
        <v>218750</v>
      </c>
      <c r="L537" s="654">
        <f>+'17HPM_DATA_INPUT'!J335</f>
        <v>74421</v>
      </c>
      <c r="M537" s="651">
        <f>+'17HPM_DATA_INPUT'!K335</f>
        <v>76622</v>
      </c>
      <c r="N537" s="654">
        <f>+'17HPM_DATA_INPUT'!L335</f>
        <v>93154</v>
      </c>
      <c r="O537" s="651">
        <f>+'17HPM_DATA_INPUT'!M335</f>
        <v>101018</v>
      </c>
      <c r="P537" s="650">
        <f>+L537-N537</f>
        <v>-18733</v>
      </c>
      <c r="Q537" s="652">
        <f>+M537-O537</f>
        <v>-24396</v>
      </c>
      <c r="R537" s="654">
        <f>+'17HPM_DATA_INPUT'!P335</f>
        <v>9136</v>
      </c>
      <c r="S537" s="651">
        <f>+'17HPM_DATA_INPUT'!Q335</f>
        <v>9024</v>
      </c>
      <c r="T537" s="654">
        <f>+'17HPM_DATA_INPUT'!R335</f>
        <v>59785</v>
      </c>
      <c r="U537" s="651">
        <f>+'17HPM_DATA_INPUT'!S335</f>
        <v>43669</v>
      </c>
      <c r="V537" s="650">
        <f>+P537-R537-T537</f>
        <v>-87654</v>
      </c>
      <c r="W537" s="653">
        <f>+Q537-S537-U537</f>
        <v>-77089</v>
      </c>
      <c r="X537" s="4047"/>
      <c r="Y537" s="4044"/>
      <c r="Z537" s="4047"/>
      <c r="AA537" s="3183"/>
      <c r="AB537" s="3183"/>
      <c r="AC537" s="3183"/>
      <c r="AD537" s="70">
        <f t="shared" si="645"/>
        <v>-1</v>
      </c>
      <c r="AE537" s="264">
        <f t="shared" si="646"/>
        <v>-1</v>
      </c>
      <c r="AF537" s="70">
        <f t="shared" si="647"/>
        <v>-1</v>
      </c>
      <c r="AG537" s="264">
        <f t="shared" si="648"/>
        <v>-1</v>
      </c>
      <c r="AH537" s="70">
        <f t="shared" si="649"/>
        <v>-1330</v>
      </c>
      <c r="AI537" s="264">
        <f t="shared" si="650"/>
        <v>-1</v>
      </c>
      <c r="AJ537" s="70">
        <f t="shared" si="651"/>
        <v>-520</v>
      </c>
      <c r="AK537" s="264">
        <f t="shared" si="652"/>
        <v>-1</v>
      </c>
      <c r="AL537" s="70">
        <f t="shared" si="653"/>
        <v>-450</v>
      </c>
      <c r="AM537" s="264">
        <f t="shared" si="654"/>
        <v>-1</v>
      </c>
      <c r="AN537" s="70">
        <f t="shared" si="655"/>
        <v>-70</v>
      </c>
      <c r="AO537" s="264">
        <f t="shared" si="656"/>
        <v>-1</v>
      </c>
      <c r="AP537" s="70">
        <f t="shared" si="657"/>
        <v>-11</v>
      </c>
      <c r="AQ537" s="264">
        <f t="shared" si="658"/>
        <v>-1</v>
      </c>
      <c r="AR537" s="70">
        <f t="shared" si="659"/>
        <v>-180</v>
      </c>
      <c r="AS537" s="264">
        <f t="shared" si="660"/>
        <v>-1</v>
      </c>
      <c r="AT537" s="70">
        <f t="shared" si="661"/>
        <v>121</v>
      </c>
      <c r="AU537" s="264">
        <f t="shared" si="662"/>
        <v>1</v>
      </c>
    </row>
    <row r="538" spans="1:47" ht="13.5" x14ac:dyDescent="0.25">
      <c r="A538" s="649">
        <v>1960</v>
      </c>
      <c r="B538" s="30" t="s">
        <v>2724</v>
      </c>
      <c r="C538" s="30" t="s">
        <v>1598</v>
      </c>
      <c r="D538" s="649" t="s">
        <v>1588</v>
      </c>
      <c r="E538" s="723"/>
      <c r="F538" s="656">
        <f>+'17HPM_DATA_INPUT'!D336</f>
        <v>0</v>
      </c>
      <c r="G538" s="651">
        <f>+'17HPM_DATA_INPUT'!E336</f>
        <v>1</v>
      </c>
      <c r="H538" s="654">
        <f>+'17HPM_DATA_INPUT'!F336</f>
        <v>0</v>
      </c>
      <c r="I538" s="690">
        <f>+'17HPM_DATA_INPUT'!G336</f>
        <v>1</v>
      </c>
      <c r="J538" s="654">
        <f>+'17HPM_DATA_INPUT'!H336</f>
        <v>0</v>
      </c>
      <c r="K538" s="651">
        <f>+'17HPM_DATA_INPUT'!I336</f>
        <v>1330</v>
      </c>
      <c r="L538" s="654">
        <f>+'17HPM_DATA_INPUT'!J336</f>
        <v>0</v>
      </c>
      <c r="M538" s="651">
        <f>+'17HPM_DATA_INPUT'!K336</f>
        <v>520</v>
      </c>
      <c r="N538" s="654">
        <f>+'17HPM_DATA_INPUT'!L336</f>
        <v>0</v>
      </c>
      <c r="O538" s="651">
        <f>+'17HPM_DATA_INPUT'!M336</f>
        <v>450</v>
      </c>
      <c r="P538" s="650">
        <f t="shared" si="663"/>
        <v>0</v>
      </c>
      <c r="Q538" s="652">
        <f t="shared" si="664"/>
        <v>70</v>
      </c>
      <c r="R538" s="654">
        <f>+'17HPM_DATA_INPUT'!P336</f>
        <v>0</v>
      </c>
      <c r="S538" s="651">
        <f>+'17HPM_DATA_INPUT'!Q336</f>
        <v>11</v>
      </c>
      <c r="T538" s="654">
        <f>+'17HPM_DATA_INPUT'!R336</f>
        <v>0</v>
      </c>
      <c r="U538" s="651">
        <f>+'17HPM_DATA_INPUT'!S336</f>
        <v>180</v>
      </c>
      <c r="V538" s="650">
        <f t="shared" si="665"/>
        <v>0</v>
      </c>
      <c r="W538" s="653">
        <f t="shared" si="666"/>
        <v>-121</v>
      </c>
      <c r="X538" s="4047"/>
      <c r="Y538" s="4044"/>
      <c r="Z538" s="4047"/>
      <c r="AA538" s="3183"/>
      <c r="AB538" s="3183"/>
      <c r="AC538" s="3183"/>
      <c r="AD538" s="70">
        <f t="shared" si="645"/>
        <v>0</v>
      </c>
      <c r="AE538" s="264">
        <f t="shared" si="646"/>
        <v>0</v>
      </c>
      <c r="AF538" s="70">
        <f t="shared" si="647"/>
        <v>0</v>
      </c>
      <c r="AG538" s="264">
        <f t="shared" si="648"/>
        <v>0</v>
      </c>
      <c r="AH538" s="70">
        <f t="shared" si="649"/>
        <v>0</v>
      </c>
      <c r="AI538" s="264">
        <f t="shared" si="650"/>
        <v>0</v>
      </c>
      <c r="AJ538" s="70">
        <f t="shared" si="651"/>
        <v>0</v>
      </c>
      <c r="AK538" s="264">
        <f t="shared" si="652"/>
        <v>0</v>
      </c>
      <c r="AL538" s="70">
        <f t="shared" si="653"/>
        <v>0</v>
      </c>
      <c r="AM538" s="264">
        <f t="shared" si="654"/>
        <v>0</v>
      </c>
      <c r="AN538" s="70">
        <f t="shared" si="655"/>
        <v>0</v>
      </c>
      <c r="AO538" s="264">
        <f t="shared" si="656"/>
        <v>0</v>
      </c>
      <c r="AP538" s="70">
        <f t="shared" si="657"/>
        <v>0</v>
      </c>
      <c r="AQ538" s="264">
        <f t="shared" si="658"/>
        <v>0</v>
      </c>
      <c r="AR538" s="70">
        <f t="shared" si="659"/>
        <v>0</v>
      </c>
      <c r="AS538" s="264">
        <f t="shared" si="660"/>
        <v>0</v>
      </c>
      <c r="AT538" s="70">
        <f t="shared" si="661"/>
        <v>0</v>
      </c>
      <c r="AU538" s="264">
        <f t="shared" si="662"/>
        <v>0</v>
      </c>
    </row>
    <row r="539" spans="1:47" ht="13.5" hidden="1" x14ac:dyDescent="0.25">
      <c r="A539" s="649">
        <v>1970</v>
      </c>
      <c r="B539" s="30" t="s">
        <v>2725</v>
      </c>
      <c r="C539" s="30" t="s">
        <v>1598</v>
      </c>
      <c r="D539" s="649" t="s">
        <v>1589</v>
      </c>
      <c r="E539" s="723"/>
      <c r="F539" s="656">
        <f>+'17HPM_DATA_INPUT'!D337</f>
        <v>0</v>
      </c>
      <c r="G539" s="651">
        <f>+'17HPM_DATA_INPUT'!E337</f>
        <v>0</v>
      </c>
      <c r="H539" s="654">
        <f>+'17HPM_DATA_INPUT'!F337</f>
        <v>0</v>
      </c>
      <c r="I539" s="690">
        <f>+'17HPM_DATA_INPUT'!G337</f>
        <v>0</v>
      </c>
      <c r="J539" s="654">
        <f>+'17HPM_DATA_INPUT'!H337</f>
        <v>0</v>
      </c>
      <c r="K539" s="651">
        <f>+'17HPM_DATA_INPUT'!I337</f>
        <v>0</v>
      </c>
      <c r="L539" s="654">
        <f>+'17HPM_DATA_INPUT'!J337</f>
        <v>0</v>
      </c>
      <c r="M539" s="651">
        <f>+'17HPM_DATA_INPUT'!K337</f>
        <v>0</v>
      </c>
      <c r="N539" s="654">
        <f>+'17HPM_DATA_INPUT'!L337</f>
        <v>0</v>
      </c>
      <c r="O539" s="673">
        <f>+'17HPM_DATA_INPUT'!M337</f>
        <v>0</v>
      </c>
      <c r="P539" s="650">
        <f t="shared" si="663"/>
        <v>0</v>
      </c>
      <c r="Q539" s="652">
        <f t="shared" si="664"/>
        <v>0</v>
      </c>
      <c r="R539" s="654">
        <f>+'17HPM_DATA_INPUT'!P337</f>
        <v>0</v>
      </c>
      <c r="S539" s="651">
        <f>+'17HPM_DATA_INPUT'!Q337</f>
        <v>0</v>
      </c>
      <c r="T539" s="654">
        <f>+'17HPM_DATA_INPUT'!R337</f>
        <v>0</v>
      </c>
      <c r="U539" s="651">
        <f>+'17HPM_DATA_INPUT'!S337</f>
        <v>0</v>
      </c>
      <c r="V539" s="650">
        <f t="shared" si="665"/>
        <v>0</v>
      </c>
      <c r="W539" s="653">
        <f t="shared" si="666"/>
        <v>0</v>
      </c>
      <c r="X539" s="4047"/>
      <c r="Y539" s="4044"/>
      <c r="Z539" s="4047"/>
      <c r="AA539" s="3183"/>
      <c r="AB539" s="3183"/>
      <c r="AC539" s="3183"/>
      <c r="AD539" s="70">
        <f t="shared" si="645"/>
        <v>-25</v>
      </c>
      <c r="AE539" s="264">
        <f t="shared" si="646"/>
        <v>-0.47169811320754718</v>
      </c>
      <c r="AF539" s="70">
        <f t="shared" si="647"/>
        <v>-271</v>
      </c>
      <c r="AG539" s="264">
        <f t="shared" si="648"/>
        <v>-0.34654731457800514</v>
      </c>
      <c r="AH539" s="70">
        <f t="shared" si="649"/>
        <v>-98536</v>
      </c>
      <c r="AI539" s="264">
        <f t="shared" si="650"/>
        <v>-0.27080596489878028</v>
      </c>
      <c r="AJ539" s="70">
        <f t="shared" si="651"/>
        <v>5608</v>
      </c>
      <c r="AK539" s="264">
        <f t="shared" si="652"/>
        <v>4.7015031731792993E-2</v>
      </c>
      <c r="AL539" s="70">
        <f t="shared" si="653"/>
        <v>7393</v>
      </c>
      <c r="AM539" s="264">
        <f t="shared" si="654"/>
        <v>0.18904060550271043</v>
      </c>
      <c r="AN539" s="70">
        <f t="shared" si="655"/>
        <v>-1785</v>
      </c>
      <c r="AO539" s="264">
        <f t="shared" si="656"/>
        <v>-2.2264353335911091E-2</v>
      </c>
      <c r="AP539" s="70">
        <f t="shared" si="657"/>
        <v>386</v>
      </c>
      <c r="AQ539" s="264">
        <f t="shared" si="658"/>
        <v>0.21504178272980501</v>
      </c>
      <c r="AR539" s="70">
        <f t="shared" si="659"/>
        <v>4232</v>
      </c>
      <c r="AS539" s="264">
        <f t="shared" si="660"/>
        <v>0.21435445474345338</v>
      </c>
      <c r="AT539" s="70">
        <f t="shared" si="661"/>
        <v>-6403</v>
      </c>
      <c r="AU539" s="264">
        <f t="shared" si="662"/>
        <v>-0.10920098917029078</v>
      </c>
    </row>
    <row r="540" spans="1:47" ht="13.5" x14ac:dyDescent="0.25">
      <c r="A540" s="649">
        <v>4900</v>
      </c>
      <c r="B540" s="30" t="s">
        <v>2855</v>
      </c>
      <c r="C540" s="30" t="s">
        <v>1598</v>
      </c>
      <c r="D540" s="649" t="s">
        <v>1590</v>
      </c>
      <c r="E540" s="723"/>
      <c r="F540" s="656">
        <f>+'17HPM_DATA_INPUT'!D338</f>
        <v>28</v>
      </c>
      <c r="G540" s="651">
        <f>+'17HPM_DATA_INPUT'!E338</f>
        <v>53</v>
      </c>
      <c r="H540" s="654">
        <f>+'17HPM_DATA_INPUT'!F338</f>
        <v>511</v>
      </c>
      <c r="I540" s="690">
        <f>+'17HPM_DATA_INPUT'!G338</f>
        <v>782</v>
      </c>
      <c r="J540" s="654">
        <f>+'17HPM_DATA_INPUT'!H338</f>
        <v>265326</v>
      </c>
      <c r="K540" s="651">
        <f>+'17HPM_DATA_INPUT'!I338</f>
        <v>363862</v>
      </c>
      <c r="L540" s="654">
        <f>+'17HPM_DATA_INPUT'!J338</f>
        <v>124889</v>
      </c>
      <c r="M540" s="651">
        <f>+'17HPM_DATA_INPUT'!K338</f>
        <v>119281</v>
      </c>
      <c r="N540" s="654">
        <f>+'17HPM_DATA_INPUT'!L338</f>
        <v>46501</v>
      </c>
      <c r="O540" s="673">
        <f>+'17HPM_DATA_INPUT'!M338</f>
        <v>39108</v>
      </c>
      <c r="P540" s="650">
        <f t="shared" si="663"/>
        <v>78388</v>
      </c>
      <c r="Q540" s="652">
        <f t="shared" si="664"/>
        <v>80173</v>
      </c>
      <c r="R540" s="654">
        <f>+'17HPM_DATA_INPUT'!P338</f>
        <v>2181</v>
      </c>
      <c r="S540" s="651">
        <f>+'17HPM_DATA_INPUT'!Q338</f>
        <v>1795</v>
      </c>
      <c r="T540" s="654">
        <f>+'17HPM_DATA_INPUT'!R338</f>
        <v>23975</v>
      </c>
      <c r="U540" s="651">
        <f>+'17HPM_DATA_INPUT'!S338</f>
        <v>19743</v>
      </c>
      <c r="V540" s="650">
        <f t="shared" si="665"/>
        <v>52232</v>
      </c>
      <c r="W540" s="653">
        <f t="shared" si="666"/>
        <v>58635</v>
      </c>
      <c r="X540" s="4047"/>
      <c r="Y540" s="4044"/>
      <c r="Z540" s="4047"/>
      <c r="AA540" s="3183"/>
      <c r="AB540" s="3183"/>
      <c r="AC540" s="3183"/>
      <c r="AD540" s="70">
        <f t="shared" si="645"/>
        <v>0</v>
      </c>
      <c r="AE540" s="264">
        <f t="shared" si="646"/>
        <v>0</v>
      </c>
      <c r="AF540" s="70">
        <f t="shared" si="647"/>
        <v>0</v>
      </c>
      <c r="AG540" s="264">
        <f t="shared" si="648"/>
        <v>0</v>
      </c>
      <c r="AH540" s="70">
        <f t="shared" si="649"/>
        <v>0</v>
      </c>
      <c r="AI540" s="264">
        <f t="shared" si="650"/>
        <v>0</v>
      </c>
      <c r="AJ540" s="70">
        <f t="shared" si="651"/>
        <v>0</v>
      </c>
      <c r="AK540" s="264">
        <f t="shared" si="652"/>
        <v>0</v>
      </c>
      <c r="AL540" s="70">
        <f t="shared" si="653"/>
        <v>0</v>
      </c>
      <c r="AM540" s="264">
        <f t="shared" si="654"/>
        <v>0</v>
      </c>
      <c r="AN540" s="70">
        <f t="shared" si="655"/>
        <v>0</v>
      </c>
      <c r="AO540" s="264">
        <f t="shared" si="656"/>
        <v>0</v>
      </c>
      <c r="AP540" s="70">
        <f t="shared" si="657"/>
        <v>0</v>
      </c>
      <c r="AQ540" s="264">
        <f t="shared" si="658"/>
        <v>0</v>
      </c>
      <c r="AR540" s="70">
        <f t="shared" si="659"/>
        <v>0</v>
      </c>
      <c r="AS540" s="264">
        <f t="shared" si="660"/>
        <v>0</v>
      </c>
      <c r="AT540" s="70">
        <f t="shared" si="661"/>
        <v>0</v>
      </c>
      <c r="AU540" s="264">
        <f t="shared" si="662"/>
        <v>0</v>
      </c>
    </row>
    <row r="541" spans="1:47" ht="13.5" hidden="1" x14ac:dyDescent="0.25">
      <c r="A541" s="649">
        <v>4910</v>
      </c>
      <c r="B541" s="30" t="s">
        <v>2856</v>
      </c>
      <c r="C541" s="30" t="s">
        <v>1598</v>
      </c>
      <c r="D541" s="649" t="s">
        <v>1591</v>
      </c>
      <c r="E541" s="723"/>
      <c r="F541" s="656"/>
      <c r="G541" s="651"/>
      <c r="H541" s="654"/>
      <c r="I541" s="690"/>
      <c r="J541" s="654"/>
      <c r="K541" s="651"/>
      <c r="L541" s="654"/>
      <c r="M541" s="651"/>
      <c r="N541" s="654"/>
      <c r="O541" s="673"/>
      <c r="P541" s="650"/>
      <c r="Q541" s="652"/>
      <c r="R541" s="654"/>
      <c r="S541" s="651"/>
      <c r="T541" s="654"/>
      <c r="U541" s="651"/>
      <c r="V541" s="650"/>
      <c r="W541" s="653"/>
      <c r="X541" s="4047"/>
      <c r="Y541" s="4044"/>
      <c r="Z541" s="4047"/>
      <c r="AA541" s="3183"/>
      <c r="AB541" s="3183"/>
      <c r="AC541" s="3183"/>
      <c r="AD541" s="70">
        <f t="shared" si="645"/>
        <v>0</v>
      </c>
      <c r="AE541" s="264">
        <f t="shared" si="646"/>
        <v>0</v>
      </c>
      <c r="AF541" s="70">
        <f t="shared" si="647"/>
        <v>0</v>
      </c>
      <c r="AG541" s="264">
        <f t="shared" si="648"/>
        <v>0</v>
      </c>
      <c r="AH541" s="70">
        <f t="shared" si="649"/>
        <v>0</v>
      </c>
      <c r="AI541" s="264">
        <f t="shared" si="650"/>
        <v>0</v>
      </c>
      <c r="AJ541" s="70">
        <f t="shared" si="651"/>
        <v>0</v>
      </c>
      <c r="AK541" s="264">
        <f t="shared" si="652"/>
        <v>0</v>
      </c>
      <c r="AL541" s="70">
        <f t="shared" si="653"/>
        <v>0</v>
      </c>
      <c r="AM541" s="264">
        <f t="shared" si="654"/>
        <v>0</v>
      </c>
      <c r="AN541" s="70">
        <f t="shared" si="655"/>
        <v>0</v>
      </c>
      <c r="AO541" s="264">
        <f t="shared" si="656"/>
        <v>0</v>
      </c>
      <c r="AP541" s="70">
        <f t="shared" si="657"/>
        <v>0</v>
      </c>
      <c r="AQ541" s="264">
        <f t="shared" si="658"/>
        <v>0</v>
      </c>
      <c r="AR541" s="70">
        <f t="shared" si="659"/>
        <v>0</v>
      </c>
      <c r="AS541" s="264">
        <f t="shared" si="660"/>
        <v>0</v>
      </c>
      <c r="AT541" s="70">
        <f t="shared" si="661"/>
        <v>0</v>
      </c>
      <c r="AU541" s="264">
        <f t="shared" si="662"/>
        <v>0</v>
      </c>
    </row>
    <row r="542" spans="1:47" ht="13.5" hidden="1" x14ac:dyDescent="0.25">
      <c r="A542" s="649">
        <v>4920</v>
      </c>
      <c r="B542" s="30" t="s">
        <v>1956</v>
      </c>
      <c r="C542" s="30" t="s">
        <v>1598</v>
      </c>
      <c r="D542" s="649" t="s">
        <v>1592</v>
      </c>
      <c r="E542" s="723"/>
      <c r="F542" s="656">
        <f>+'17HPM_DATA_INPUT'!D339</f>
        <v>0</v>
      </c>
      <c r="G542" s="651">
        <f>+'17HPM_DATA_INPUT'!E339</f>
        <v>0</v>
      </c>
      <c r="H542" s="654">
        <f>+'17HPM_DATA_INPUT'!F339</f>
        <v>0</v>
      </c>
      <c r="I542" s="690">
        <f>+'17HPM_DATA_INPUT'!G339</f>
        <v>0</v>
      </c>
      <c r="J542" s="654">
        <f>+'17HPM_DATA_INPUT'!H339</f>
        <v>0</v>
      </c>
      <c r="K542" s="651">
        <f>+'17HPM_DATA_INPUT'!I339</f>
        <v>0</v>
      </c>
      <c r="L542" s="654">
        <f>+'17HPM_DATA_INPUT'!J339</f>
        <v>0</v>
      </c>
      <c r="M542" s="651">
        <f>+'17HPM_DATA_INPUT'!K339</f>
        <v>0</v>
      </c>
      <c r="N542" s="654">
        <f>+'17HPM_DATA_INPUT'!L339</f>
        <v>0</v>
      </c>
      <c r="O542" s="673">
        <f>+'17HPM_DATA_INPUT'!M339</f>
        <v>0</v>
      </c>
      <c r="P542" s="650">
        <f t="shared" si="663"/>
        <v>0</v>
      </c>
      <c r="Q542" s="652">
        <f t="shared" si="664"/>
        <v>0</v>
      </c>
      <c r="R542" s="654">
        <f>+'17HPM_DATA_INPUT'!P339</f>
        <v>0</v>
      </c>
      <c r="S542" s="651">
        <f>+'17HPM_DATA_INPUT'!Q339</f>
        <v>0</v>
      </c>
      <c r="T542" s="654">
        <f>+'17HPM_DATA_INPUT'!R339</f>
        <v>0</v>
      </c>
      <c r="U542" s="651">
        <f>+'17HPM_DATA_INPUT'!S339</f>
        <v>0</v>
      </c>
      <c r="V542" s="650">
        <f t="shared" si="665"/>
        <v>0</v>
      </c>
      <c r="W542" s="653">
        <f t="shared" si="666"/>
        <v>0</v>
      </c>
      <c r="X542" s="4047"/>
      <c r="Y542" s="4044"/>
      <c r="Z542" s="4047"/>
      <c r="AA542" s="3183"/>
      <c r="AB542" s="3183"/>
      <c r="AC542" s="3183"/>
      <c r="AD542" s="70">
        <f t="shared" si="645"/>
        <v>0</v>
      </c>
      <c r="AE542" s="264">
        <f t="shared" si="646"/>
        <v>0</v>
      </c>
      <c r="AF542" s="70">
        <f t="shared" si="647"/>
        <v>0</v>
      </c>
      <c r="AG542" s="264">
        <f t="shared" si="648"/>
        <v>0</v>
      </c>
      <c r="AH542" s="70">
        <f t="shared" si="649"/>
        <v>0</v>
      </c>
      <c r="AI542" s="264">
        <f t="shared" si="650"/>
        <v>0</v>
      </c>
      <c r="AJ542" s="70">
        <f t="shared" si="651"/>
        <v>0</v>
      </c>
      <c r="AK542" s="264">
        <f t="shared" si="652"/>
        <v>0</v>
      </c>
      <c r="AL542" s="70">
        <f t="shared" si="653"/>
        <v>0</v>
      </c>
      <c r="AM542" s="264">
        <f t="shared" si="654"/>
        <v>0</v>
      </c>
      <c r="AN542" s="70">
        <f t="shared" si="655"/>
        <v>0</v>
      </c>
      <c r="AO542" s="264">
        <f t="shared" si="656"/>
        <v>0</v>
      </c>
      <c r="AP542" s="70">
        <f t="shared" si="657"/>
        <v>0</v>
      </c>
      <c r="AQ542" s="264">
        <f t="shared" si="658"/>
        <v>0</v>
      </c>
      <c r="AR542" s="70">
        <f t="shared" si="659"/>
        <v>0</v>
      </c>
      <c r="AS542" s="264">
        <f t="shared" si="660"/>
        <v>0</v>
      </c>
      <c r="AT542" s="70">
        <f t="shared" si="661"/>
        <v>0</v>
      </c>
      <c r="AU542" s="264">
        <f t="shared" si="662"/>
        <v>0</v>
      </c>
    </row>
    <row r="543" spans="1:47" ht="13.5" hidden="1" x14ac:dyDescent="0.25">
      <c r="A543" s="649">
        <v>4950</v>
      </c>
      <c r="B543" s="30" t="s">
        <v>2858</v>
      </c>
      <c r="C543" s="30" t="s">
        <v>1598</v>
      </c>
      <c r="D543" s="649" t="s">
        <v>1593</v>
      </c>
      <c r="E543" s="723"/>
      <c r="F543" s="656"/>
      <c r="G543" s="651"/>
      <c r="H543" s="654"/>
      <c r="I543" s="651"/>
      <c r="J543" s="654"/>
      <c r="K543" s="651"/>
      <c r="L543" s="654"/>
      <c r="M543" s="651"/>
      <c r="N543" s="654"/>
      <c r="O543" s="651"/>
      <c r="P543" s="650"/>
      <c r="Q543" s="652"/>
      <c r="R543" s="654"/>
      <c r="S543" s="651"/>
      <c r="T543" s="654"/>
      <c r="U543" s="651"/>
      <c r="V543" s="650"/>
      <c r="W543" s="653"/>
      <c r="X543" s="4047"/>
      <c r="Y543" s="4044"/>
      <c r="Z543" s="4047"/>
      <c r="AA543" s="3183"/>
      <c r="AB543" s="3183"/>
      <c r="AC543" s="3183"/>
      <c r="AD543" s="70">
        <f t="shared" si="645"/>
        <v>-2</v>
      </c>
      <c r="AE543" s="264">
        <f t="shared" si="646"/>
        <v>-1</v>
      </c>
      <c r="AF543" s="70">
        <f t="shared" si="647"/>
        <v>-4</v>
      </c>
      <c r="AG543" s="264">
        <f t="shared" si="648"/>
        <v>-1</v>
      </c>
      <c r="AH543" s="70">
        <f t="shared" si="649"/>
        <v>-1009</v>
      </c>
      <c r="AI543" s="264">
        <f t="shared" si="650"/>
        <v>-1</v>
      </c>
      <c r="AJ543" s="70">
        <f t="shared" si="651"/>
        <v>-460</v>
      </c>
      <c r="AK543" s="264">
        <f t="shared" si="652"/>
        <v>-1</v>
      </c>
      <c r="AL543" s="70">
        <f t="shared" si="653"/>
        <v>-612</v>
      </c>
      <c r="AM543" s="264">
        <f t="shared" si="654"/>
        <v>-1</v>
      </c>
      <c r="AN543" s="70">
        <f t="shared" si="655"/>
        <v>152</v>
      </c>
      <c r="AO543" s="264">
        <f t="shared" si="656"/>
        <v>1</v>
      </c>
      <c r="AP543" s="70">
        <f t="shared" si="657"/>
        <v>0</v>
      </c>
      <c r="AQ543" s="264">
        <f t="shared" si="658"/>
        <v>0</v>
      </c>
      <c r="AR543" s="70">
        <f t="shared" si="659"/>
        <v>-97</v>
      </c>
      <c r="AS543" s="264">
        <f t="shared" si="660"/>
        <v>-1</v>
      </c>
      <c r="AT543" s="70">
        <f t="shared" si="661"/>
        <v>249</v>
      </c>
      <c r="AU543" s="264">
        <f t="shared" si="662"/>
        <v>1</v>
      </c>
    </row>
    <row r="544" spans="1:47" ht="13.5" x14ac:dyDescent="0.25">
      <c r="A544" s="649">
        <v>4960</v>
      </c>
      <c r="B544" s="30" t="s">
        <v>2859</v>
      </c>
      <c r="C544" s="30" t="s">
        <v>1598</v>
      </c>
      <c r="D544" s="649" t="s">
        <v>1594</v>
      </c>
      <c r="E544" s="723"/>
      <c r="F544" s="656">
        <f>+'17HPM_DATA_INPUT'!D340</f>
        <v>0</v>
      </c>
      <c r="G544" s="651">
        <f>+'17HPM_DATA_INPUT'!E340</f>
        <v>2</v>
      </c>
      <c r="H544" s="654">
        <f>+'17HPM_DATA_INPUT'!F340</f>
        <v>0</v>
      </c>
      <c r="I544" s="651">
        <f>+'17HPM_DATA_INPUT'!G340</f>
        <v>4</v>
      </c>
      <c r="J544" s="654">
        <f>+'17HPM_DATA_INPUT'!H340</f>
        <v>0</v>
      </c>
      <c r="K544" s="651">
        <f>+'17HPM_DATA_INPUT'!I340</f>
        <v>1009</v>
      </c>
      <c r="L544" s="654">
        <f>+'17HPM_DATA_INPUT'!J340</f>
        <v>0</v>
      </c>
      <c r="M544" s="651">
        <f>+'17HPM_DATA_INPUT'!K340</f>
        <v>460</v>
      </c>
      <c r="N544" s="654">
        <f>+'17HPM_DATA_INPUT'!L340</f>
        <v>0</v>
      </c>
      <c r="O544" s="651">
        <f>+'17HPM_DATA_INPUT'!M340</f>
        <v>612</v>
      </c>
      <c r="P544" s="650">
        <f>+L544-N544</f>
        <v>0</v>
      </c>
      <c r="Q544" s="652">
        <f>+M544-O544</f>
        <v>-152</v>
      </c>
      <c r="R544" s="654">
        <f>+'17HPM_DATA_INPUT'!P340</f>
        <v>0</v>
      </c>
      <c r="S544" s="651">
        <f>+'17HPM_DATA_INPUT'!Q340</f>
        <v>0</v>
      </c>
      <c r="T544" s="654">
        <f>+'17HPM_DATA_INPUT'!R340</f>
        <v>0</v>
      </c>
      <c r="U544" s="651">
        <f>+'17HPM_DATA_INPUT'!S340</f>
        <v>97</v>
      </c>
      <c r="V544" s="650">
        <f>+P544-R544-T544</f>
        <v>0</v>
      </c>
      <c r="W544" s="653">
        <f>+Q544-S544-U544</f>
        <v>-249</v>
      </c>
      <c r="X544" s="4047"/>
      <c r="Y544" s="4044"/>
      <c r="Z544" s="4047"/>
      <c r="AA544" s="3183"/>
      <c r="AB544" s="3183"/>
      <c r="AC544" s="3183"/>
      <c r="AD544" s="70">
        <f t="shared" si="645"/>
        <v>0</v>
      </c>
      <c r="AE544" s="264">
        <f t="shared" si="646"/>
        <v>0</v>
      </c>
      <c r="AF544" s="70">
        <f t="shared" si="647"/>
        <v>0</v>
      </c>
      <c r="AG544" s="264">
        <f t="shared" si="648"/>
        <v>0</v>
      </c>
      <c r="AH544" s="70">
        <f t="shared" si="649"/>
        <v>0</v>
      </c>
      <c r="AI544" s="264">
        <f t="shared" si="650"/>
        <v>0</v>
      </c>
      <c r="AJ544" s="70">
        <f t="shared" si="651"/>
        <v>0</v>
      </c>
      <c r="AK544" s="264">
        <f t="shared" si="652"/>
        <v>0</v>
      </c>
      <c r="AL544" s="70">
        <f t="shared" si="653"/>
        <v>0</v>
      </c>
      <c r="AM544" s="264">
        <f t="shared" si="654"/>
        <v>0</v>
      </c>
      <c r="AN544" s="70">
        <f t="shared" si="655"/>
        <v>0</v>
      </c>
      <c r="AO544" s="264">
        <f t="shared" si="656"/>
        <v>0</v>
      </c>
      <c r="AP544" s="70">
        <f t="shared" si="657"/>
        <v>0</v>
      </c>
      <c r="AQ544" s="264">
        <f t="shared" si="658"/>
        <v>0</v>
      </c>
      <c r="AR544" s="70">
        <f t="shared" si="659"/>
        <v>0</v>
      </c>
      <c r="AS544" s="264">
        <f t="shared" si="660"/>
        <v>0</v>
      </c>
      <c r="AT544" s="70">
        <f t="shared" si="661"/>
        <v>0</v>
      </c>
      <c r="AU544" s="264">
        <f t="shared" si="662"/>
        <v>0</v>
      </c>
    </row>
    <row r="545" spans="1:47" ht="13.5" hidden="1" x14ac:dyDescent="0.25">
      <c r="A545" s="649">
        <v>4970</v>
      </c>
      <c r="B545" s="30" t="s">
        <v>2860</v>
      </c>
      <c r="C545" s="30" t="s">
        <v>1598</v>
      </c>
      <c r="D545" s="649" t="s">
        <v>1595</v>
      </c>
      <c r="E545" s="723"/>
      <c r="F545" s="656"/>
      <c r="G545" s="651"/>
      <c r="H545" s="654"/>
      <c r="I545" s="651"/>
      <c r="J545" s="654"/>
      <c r="K545" s="651"/>
      <c r="L545" s="654"/>
      <c r="M545" s="651"/>
      <c r="N545" s="654"/>
      <c r="O545" s="651"/>
      <c r="P545" s="650"/>
      <c r="Q545" s="652"/>
      <c r="R545" s="654"/>
      <c r="S545" s="651"/>
      <c r="T545" s="654"/>
      <c r="U545" s="651"/>
      <c r="V545" s="650"/>
      <c r="W545" s="653"/>
      <c r="X545" s="4047"/>
      <c r="Y545" s="4044"/>
      <c r="Z545" s="4047"/>
      <c r="AA545" s="3183"/>
      <c r="AB545" s="3183"/>
      <c r="AC545" s="3183"/>
      <c r="AD545" s="70">
        <f t="shared" si="645"/>
        <v>0</v>
      </c>
      <c r="AE545" s="264">
        <f t="shared" si="646"/>
        <v>0</v>
      </c>
      <c r="AF545" s="70">
        <f t="shared" si="647"/>
        <v>0</v>
      </c>
      <c r="AG545" s="264">
        <f t="shared" si="648"/>
        <v>0</v>
      </c>
      <c r="AH545" s="70">
        <f t="shared" si="649"/>
        <v>0</v>
      </c>
      <c r="AI545" s="264">
        <f t="shared" si="650"/>
        <v>0</v>
      </c>
      <c r="AJ545" s="70">
        <f t="shared" si="651"/>
        <v>0</v>
      </c>
      <c r="AK545" s="264">
        <f t="shared" si="652"/>
        <v>0</v>
      </c>
      <c r="AL545" s="70">
        <f t="shared" si="653"/>
        <v>0</v>
      </c>
      <c r="AM545" s="264">
        <f t="shared" si="654"/>
        <v>0</v>
      </c>
      <c r="AN545" s="70">
        <f t="shared" si="655"/>
        <v>0</v>
      </c>
      <c r="AO545" s="264">
        <f t="shared" si="656"/>
        <v>0</v>
      </c>
      <c r="AP545" s="70">
        <f t="shared" si="657"/>
        <v>0</v>
      </c>
      <c r="AQ545" s="264">
        <f t="shared" si="658"/>
        <v>0</v>
      </c>
      <c r="AR545" s="70">
        <f t="shared" si="659"/>
        <v>0</v>
      </c>
      <c r="AS545" s="264">
        <f t="shared" si="660"/>
        <v>0</v>
      </c>
      <c r="AT545" s="70">
        <f t="shared" si="661"/>
        <v>0</v>
      </c>
      <c r="AU545" s="264">
        <f t="shared" si="662"/>
        <v>0</v>
      </c>
    </row>
    <row r="546" spans="1:47" ht="13.5" hidden="1" x14ac:dyDescent="0.25">
      <c r="A546" s="649">
        <v>4990</v>
      </c>
      <c r="B546" s="30" t="s">
        <v>2862</v>
      </c>
      <c r="C546" s="30" t="s">
        <v>1598</v>
      </c>
      <c r="D546" s="649" t="s">
        <v>1597</v>
      </c>
      <c r="E546" s="723"/>
      <c r="F546" s="656"/>
      <c r="G546" s="651"/>
      <c r="H546" s="654"/>
      <c r="I546" s="690"/>
      <c r="J546" s="654"/>
      <c r="K546" s="651"/>
      <c r="L546" s="654"/>
      <c r="M546" s="651"/>
      <c r="N546" s="654"/>
      <c r="O546" s="673"/>
      <c r="P546" s="650"/>
      <c r="Q546" s="652"/>
      <c r="R546" s="654"/>
      <c r="S546" s="651"/>
      <c r="T546" s="654"/>
      <c r="U546" s="651"/>
      <c r="V546" s="650"/>
      <c r="W546" s="653"/>
      <c r="X546" s="4047"/>
      <c r="Y546" s="4044"/>
      <c r="Z546" s="4047"/>
      <c r="AA546" s="3183"/>
      <c r="AB546" s="3183"/>
      <c r="AC546" s="3183"/>
      <c r="AD546" s="261">
        <f t="shared" si="645"/>
        <v>-42</v>
      </c>
      <c r="AE546" s="262">
        <f t="shared" si="646"/>
        <v>-0.20792079207920791</v>
      </c>
      <c r="AF546" s="18">
        <f t="shared" si="647"/>
        <v>-301</v>
      </c>
      <c r="AG546" s="262">
        <f t="shared" si="648"/>
        <v>-0.30998970133882597</v>
      </c>
      <c r="AH546" s="18">
        <f t="shared" si="649"/>
        <v>-108645</v>
      </c>
      <c r="AI546" s="262">
        <f t="shared" si="650"/>
        <v>-0.18573350588339879</v>
      </c>
      <c r="AJ546" s="18">
        <f t="shared" si="651"/>
        <v>2427</v>
      </c>
      <c r="AK546" s="262">
        <f t="shared" si="652"/>
        <v>1.2327118136151928E-2</v>
      </c>
      <c r="AL546" s="18">
        <f t="shared" si="653"/>
        <v>-1533</v>
      </c>
      <c r="AM546" s="262">
        <f t="shared" si="654"/>
        <v>-1.0857863274499249E-2</v>
      </c>
      <c r="AN546" s="18">
        <f t="shared" si="655"/>
        <v>3960</v>
      </c>
      <c r="AO546" s="262">
        <f t="shared" si="656"/>
        <v>7.110153514678158E-2</v>
      </c>
      <c r="AP546" s="18">
        <f t="shared" si="657"/>
        <v>487</v>
      </c>
      <c r="AQ546" s="262">
        <f t="shared" si="658"/>
        <v>4.4967682363804246E-2</v>
      </c>
      <c r="AR546" s="18">
        <f t="shared" si="659"/>
        <v>20071</v>
      </c>
      <c r="AS546" s="262">
        <f t="shared" si="660"/>
        <v>0.31514076214102904</v>
      </c>
      <c r="AT546" s="18">
        <f t="shared" si="661"/>
        <v>-16598</v>
      </c>
      <c r="AU546" s="263">
        <f t="shared" si="662"/>
        <v>-0.88174670633234165</v>
      </c>
    </row>
    <row r="547" spans="1:47" ht="13.5" x14ac:dyDescent="0.25">
      <c r="A547" s="659">
        <v>110</v>
      </c>
      <c r="B547" s="30" t="e">
        <v>#N/A</v>
      </c>
      <c r="C547" s="30" t="e">
        <v>#N/A</v>
      </c>
      <c r="D547" s="659" t="s">
        <v>2609</v>
      </c>
      <c r="E547" s="723"/>
      <c r="F547" s="660">
        <f>+'17HPM_DATA_INPUT'!D341</f>
        <v>160</v>
      </c>
      <c r="G547" s="664">
        <f>+'17HPM_DATA_INPUT'!E341</f>
        <v>202</v>
      </c>
      <c r="H547" s="661">
        <f>+'17HPM_DATA_INPUT'!F341</f>
        <v>670</v>
      </c>
      <c r="I547" s="665">
        <f>+'17HPM_DATA_INPUT'!G341</f>
        <v>971</v>
      </c>
      <c r="J547" s="661">
        <f t="shared" ref="J547:O547" si="672">SUM(J536:J546)</f>
        <v>476306</v>
      </c>
      <c r="K547" s="665">
        <f t="shared" si="672"/>
        <v>584951</v>
      </c>
      <c r="L547" s="661">
        <f t="shared" si="672"/>
        <v>199310</v>
      </c>
      <c r="M547" s="665">
        <f t="shared" si="672"/>
        <v>196883</v>
      </c>
      <c r="N547" s="661">
        <f t="shared" si="672"/>
        <v>139655</v>
      </c>
      <c r="O547" s="665">
        <f t="shared" si="672"/>
        <v>141188</v>
      </c>
      <c r="P547" s="661">
        <f>+L547-N547</f>
        <v>59655</v>
      </c>
      <c r="Q547" s="665">
        <f t="shared" si="664"/>
        <v>55695</v>
      </c>
      <c r="R547" s="661">
        <f>SUM(R536:R546)</f>
        <v>11317</v>
      </c>
      <c r="S547" s="665">
        <f>SUM(S536:S546)</f>
        <v>10830</v>
      </c>
      <c r="T547" s="661">
        <f>SUM(T536:T546)</f>
        <v>83760</v>
      </c>
      <c r="U547" s="665">
        <f>SUM(U536:U546)</f>
        <v>63689</v>
      </c>
      <c r="V547" s="661">
        <f>+P547-R547-T547</f>
        <v>-35422</v>
      </c>
      <c r="W547" s="663">
        <f t="shared" si="666"/>
        <v>-18824</v>
      </c>
      <c r="X547" s="4047"/>
      <c r="Y547" s="4044"/>
      <c r="Z547" s="4047"/>
      <c r="AA547" s="3183"/>
      <c r="AB547" s="3183"/>
      <c r="AC547" s="3183"/>
      <c r="AD547" s="70">
        <f t="shared" si="645"/>
        <v>0</v>
      </c>
      <c r="AE547" s="264">
        <f t="shared" si="646"/>
        <v>0</v>
      </c>
      <c r="AF547" s="70">
        <f t="shared" si="647"/>
        <v>0</v>
      </c>
      <c r="AG547" s="264">
        <f t="shared" si="648"/>
        <v>0</v>
      </c>
      <c r="AH547" s="70">
        <f t="shared" si="649"/>
        <v>0</v>
      </c>
      <c r="AI547" s="264">
        <f t="shared" si="650"/>
        <v>0</v>
      </c>
      <c r="AJ547" s="70">
        <f t="shared" si="651"/>
        <v>0</v>
      </c>
      <c r="AK547" s="264">
        <f t="shared" si="652"/>
        <v>0</v>
      </c>
      <c r="AL547" s="70">
        <f t="shared" si="653"/>
        <v>0</v>
      </c>
      <c r="AM547" s="264">
        <f t="shared" si="654"/>
        <v>0</v>
      </c>
      <c r="AN547" s="70">
        <f t="shared" si="655"/>
        <v>0</v>
      </c>
      <c r="AO547" s="264">
        <f t="shared" si="656"/>
        <v>0</v>
      </c>
      <c r="AP547" s="70">
        <f t="shared" si="657"/>
        <v>0</v>
      </c>
      <c r="AQ547" s="264">
        <f t="shared" si="658"/>
        <v>0</v>
      </c>
      <c r="AR547" s="70">
        <f t="shared" si="659"/>
        <v>0</v>
      </c>
      <c r="AS547" s="264">
        <f t="shared" si="660"/>
        <v>0</v>
      </c>
      <c r="AT547" s="70">
        <f t="shared" si="661"/>
        <v>0</v>
      </c>
      <c r="AU547" s="264">
        <f t="shared" si="662"/>
        <v>0</v>
      </c>
    </row>
    <row r="548" spans="1:47" ht="13.5" hidden="1" x14ac:dyDescent="0.25">
      <c r="A548" s="649">
        <v>1800</v>
      </c>
      <c r="B548" s="30" t="e">
        <v>#N/A</v>
      </c>
      <c r="C548" s="30" t="e">
        <v>#N/A</v>
      </c>
      <c r="D548" s="649"/>
      <c r="E548" s="723"/>
      <c r="F548" s="656"/>
      <c r="G548" s="651"/>
      <c r="H548" s="654"/>
      <c r="I548" s="690"/>
      <c r="J548" s="654"/>
      <c r="K548" s="651"/>
      <c r="L548" s="654"/>
      <c r="M548" s="651"/>
      <c r="N548" s="654"/>
      <c r="O548" s="673"/>
      <c r="P548" s="650"/>
      <c r="Q548" s="652"/>
      <c r="R548" s="654"/>
      <c r="S548" s="651"/>
      <c r="T548" s="654"/>
      <c r="U548" s="651"/>
      <c r="V548" s="650"/>
      <c r="W548" s="653"/>
      <c r="X548" s="4047"/>
      <c r="Y548" s="4044"/>
      <c r="Z548" s="4047"/>
      <c r="AA548" s="3183"/>
      <c r="AB548" s="3183"/>
      <c r="AC548" s="3183"/>
      <c r="AD548" s="70">
        <f t="shared" si="645"/>
        <v>-2</v>
      </c>
      <c r="AE548" s="264">
        <f t="shared" si="646"/>
        <v>-3.2786885245901641E-2</v>
      </c>
      <c r="AF548" s="70">
        <f t="shared" si="647"/>
        <v>-4</v>
      </c>
      <c r="AG548" s="264">
        <f t="shared" si="648"/>
        <v>-4.8192771084337352E-2</v>
      </c>
      <c r="AH548" s="70">
        <f t="shared" si="649"/>
        <v>11200</v>
      </c>
      <c r="AI548" s="264">
        <f t="shared" si="650"/>
        <v>0.13769363166953527</v>
      </c>
      <c r="AJ548" s="70">
        <f t="shared" si="651"/>
        <v>-463</v>
      </c>
      <c r="AK548" s="264">
        <f t="shared" si="652"/>
        <v>-1.824990145841545E-2</v>
      </c>
      <c r="AL548" s="70">
        <f t="shared" si="653"/>
        <v>2854</v>
      </c>
      <c r="AM548" s="264">
        <f t="shared" si="654"/>
        <v>7.5857852909124737E-2</v>
      </c>
      <c r="AN548" s="70">
        <f t="shared" si="655"/>
        <v>-3317</v>
      </c>
      <c r="AO548" s="264">
        <f t="shared" si="656"/>
        <v>-0.27070921407002368</v>
      </c>
      <c r="AP548" s="70">
        <f t="shared" si="657"/>
        <v>609</v>
      </c>
      <c r="AQ548" s="264">
        <f t="shared" si="658"/>
        <v>0.18119607259744125</v>
      </c>
      <c r="AR548" s="70">
        <f t="shared" si="659"/>
        <v>9714</v>
      </c>
      <c r="AS548" s="264">
        <f t="shared" si="660"/>
        <v>0.59727004426955244</v>
      </c>
      <c r="AT548" s="70">
        <f t="shared" si="661"/>
        <v>-13640</v>
      </c>
      <c r="AU548" s="264">
        <f t="shared" si="662"/>
        <v>-0.42788129744651482</v>
      </c>
    </row>
    <row r="549" spans="1:47" ht="13.5" x14ac:dyDescent="0.25">
      <c r="A549" s="649">
        <v>1950</v>
      </c>
      <c r="B549" s="30" t="s">
        <v>2723</v>
      </c>
      <c r="C549" s="30" t="s">
        <v>1598</v>
      </c>
      <c r="D549" s="649" t="s">
        <v>1599</v>
      </c>
      <c r="E549" s="723"/>
      <c r="F549" s="656">
        <f>+'17HPM_DATA_INPUT'!D342</f>
        <v>59</v>
      </c>
      <c r="G549" s="651">
        <f>+'17HPM_DATA_INPUT'!E342</f>
        <v>61</v>
      </c>
      <c r="H549" s="654">
        <f>+'17HPM_DATA_INPUT'!F342</f>
        <v>79</v>
      </c>
      <c r="I549" s="690">
        <f>+'17HPM_DATA_INPUT'!G342</f>
        <v>83</v>
      </c>
      <c r="J549" s="654">
        <f>+'17HPM_DATA_INPUT'!H342</f>
        <v>92540</v>
      </c>
      <c r="K549" s="651">
        <f>+'17HPM_DATA_INPUT'!I342</f>
        <v>81340</v>
      </c>
      <c r="L549" s="654">
        <f>+'17HPM_DATA_INPUT'!J342</f>
        <v>24907</v>
      </c>
      <c r="M549" s="651">
        <f>+'17HPM_DATA_INPUT'!K342</f>
        <v>25370</v>
      </c>
      <c r="N549" s="654">
        <f>+'17HPM_DATA_INPUT'!L342</f>
        <v>40477</v>
      </c>
      <c r="O549" s="651">
        <f>+'17HPM_DATA_INPUT'!M342</f>
        <v>37623</v>
      </c>
      <c r="P549" s="650">
        <f>+L549-N549</f>
        <v>-15570</v>
      </c>
      <c r="Q549" s="652">
        <f>+M549-O549</f>
        <v>-12253</v>
      </c>
      <c r="R549" s="654">
        <f>+'17HPM_DATA_INPUT'!P342</f>
        <v>3970</v>
      </c>
      <c r="S549" s="651">
        <f>+'17HPM_DATA_INPUT'!Q342</f>
        <v>3361</v>
      </c>
      <c r="T549" s="654">
        <f>+'17HPM_DATA_INPUT'!R342</f>
        <v>25978</v>
      </c>
      <c r="U549" s="651">
        <f>+'17HPM_DATA_INPUT'!S342</f>
        <v>16264</v>
      </c>
      <c r="V549" s="650">
        <f>+P549-R549-T549</f>
        <v>-45518</v>
      </c>
      <c r="W549" s="653">
        <f>+Q549-S549-U549</f>
        <v>-31878</v>
      </c>
      <c r="X549" s="4047"/>
      <c r="Y549" s="4044"/>
      <c r="Z549" s="4047"/>
      <c r="AA549" s="3183"/>
      <c r="AB549" s="3183"/>
      <c r="AC549" s="3183"/>
      <c r="AD549" s="70">
        <f t="shared" si="645"/>
        <v>6</v>
      </c>
      <c r="AE549" s="264">
        <f t="shared" si="646"/>
        <v>0.54545454545454541</v>
      </c>
      <c r="AF549" s="70">
        <f t="shared" si="647"/>
        <v>9</v>
      </c>
      <c r="AG549" s="264">
        <f t="shared" si="648"/>
        <v>0.75</v>
      </c>
      <c r="AH549" s="70">
        <f t="shared" si="649"/>
        <v>13440</v>
      </c>
      <c r="AI549" s="264">
        <f t="shared" si="650"/>
        <v>1.2075471698113207</v>
      </c>
      <c r="AJ549" s="70">
        <f t="shared" si="651"/>
        <v>4428</v>
      </c>
      <c r="AK549" s="264">
        <f t="shared" si="652"/>
        <v>1.2131506849315068</v>
      </c>
      <c r="AL549" s="70">
        <f t="shared" si="653"/>
        <v>3458</v>
      </c>
      <c r="AM549" s="264">
        <f t="shared" si="654"/>
        <v>0.95762946552201611</v>
      </c>
      <c r="AN549" s="70">
        <f t="shared" si="655"/>
        <v>970</v>
      </c>
      <c r="AO549" s="264">
        <f t="shared" si="656"/>
        <v>24.871794871794872</v>
      </c>
      <c r="AP549" s="70">
        <f t="shared" si="657"/>
        <v>53</v>
      </c>
      <c r="AQ549" s="264">
        <f t="shared" si="658"/>
        <v>0.5955056179775281</v>
      </c>
      <c r="AR549" s="70">
        <f t="shared" si="659"/>
        <v>2180</v>
      </c>
      <c r="AS549" s="264">
        <f t="shared" si="660"/>
        <v>1.5117891816920943</v>
      </c>
      <c r="AT549" s="70">
        <f t="shared" si="661"/>
        <v>-1263</v>
      </c>
      <c r="AU549" s="264">
        <f t="shared" si="662"/>
        <v>-0.84651474530831095</v>
      </c>
    </row>
    <row r="550" spans="1:47" ht="13.5" x14ac:dyDescent="0.25">
      <c r="A550" s="649">
        <v>1960</v>
      </c>
      <c r="B550" s="30" t="s">
        <v>2724</v>
      </c>
      <c r="C550" s="30" t="s">
        <v>1598</v>
      </c>
      <c r="D550" s="649" t="s">
        <v>1588</v>
      </c>
      <c r="E550" s="723"/>
      <c r="F550" s="656">
        <f>+'17HPM_DATA_INPUT'!D343</f>
        <v>17</v>
      </c>
      <c r="G550" s="651">
        <f>+'17HPM_DATA_INPUT'!E343</f>
        <v>11</v>
      </c>
      <c r="H550" s="654">
        <f>+'17HPM_DATA_INPUT'!F343</f>
        <v>21</v>
      </c>
      <c r="I550" s="690">
        <f>+'17HPM_DATA_INPUT'!G343</f>
        <v>12</v>
      </c>
      <c r="J550" s="654">
        <f>+'17HPM_DATA_INPUT'!H343</f>
        <v>24570</v>
      </c>
      <c r="K550" s="651">
        <f>+'17HPM_DATA_INPUT'!I343</f>
        <v>11130</v>
      </c>
      <c r="L550" s="654">
        <f>+'17HPM_DATA_INPUT'!J343</f>
        <v>8078</v>
      </c>
      <c r="M550" s="651">
        <f>+'17HPM_DATA_INPUT'!K343</f>
        <v>3650</v>
      </c>
      <c r="N550" s="654">
        <f>+'17HPM_DATA_INPUT'!L343</f>
        <v>7069</v>
      </c>
      <c r="O550" s="651">
        <f>+'17HPM_DATA_INPUT'!M343</f>
        <v>3611</v>
      </c>
      <c r="P550" s="650">
        <f t="shared" si="663"/>
        <v>1009</v>
      </c>
      <c r="Q550" s="652">
        <f t="shared" si="664"/>
        <v>39</v>
      </c>
      <c r="R550" s="654">
        <f>+'17HPM_DATA_INPUT'!P343</f>
        <v>142</v>
      </c>
      <c r="S550" s="651">
        <f>+'17HPM_DATA_INPUT'!Q343</f>
        <v>89</v>
      </c>
      <c r="T550" s="654">
        <f>+'17HPM_DATA_INPUT'!R343</f>
        <v>3622</v>
      </c>
      <c r="U550" s="651">
        <f>+'17HPM_DATA_INPUT'!S343</f>
        <v>1442</v>
      </c>
      <c r="V550" s="650">
        <f t="shared" si="665"/>
        <v>-2755</v>
      </c>
      <c r="W550" s="653">
        <f t="shared" si="666"/>
        <v>-1492</v>
      </c>
      <c r="X550" s="4047"/>
      <c r="Y550" s="4044"/>
      <c r="Z550" s="4047"/>
      <c r="AA550" s="3183"/>
      <c r="AB550" s="3183"/>
      <c r="AC550" s="3183"/>
      <c r="AD550" s="70">
        <f t="shared" si="645"/>
        <v>2</v>
      </c>
      <c r="AE550" s="264">
        <f t="shared" si="646"/>
        <v>3.4482758620689655E-2</v>
      </c>
      <c r="AF550" s="70">
        <f t="shared" si="647"/>
        <v>-7</v>
      </c>
      <c r="AG550" s="264">
        <f t="shared" si="648"/>
        <v>-7.5268817204301078E-2</v>
      </c>
      <c r="AH550" s="70">
        <f t="shared" si="649"/>
        <v>12600</v>
      </c>
      <c r="AI550" s="264">
        <f t="shared" si="650"/>
        <v>0.12236573759347383</v>
      </c>
      <c r="AJ550" s="70">
        <f t="shared" si="651"/>
        <v>-13136</v>
      </c>
      <c r="AK550" s="264">
        <f t="shared" si="652"/>
        <v>-0.29107669126282437</v>
      </c>
      <c r="AL550" s="70">
        <f t="shared" si="653"/>
        <v>4859</v>
      </c>
      <c r="AM550" s="264">
        <f t="shared" si="654"/>
        <v>9.9592121174854983E-2</v>
      </c>
      <c r="AN550" s="70">
        <f t="shared" si="655"/>
        <v>-17995</v>
      </c>
      <c r="AO550" s="264">
        <f t="shared" si="656"/>
        <v>-4.916666666666667</v>
      </c>
      <c r="AP550" s="70">
        <f t="shared" si="657"/>
        <v>53</v>
      </c>
      <c r="AQ550" s="264">
        <f t="shared" si="658"/>
        <v>2.9057017543859649E-2</v>
      </c>
      <c r="AR550" s="70">
        <f t="shared" si="659"/>
        <v>13825</v>
      </c>
      <c r="AS550" s="264">
        <f t="shared" si="660"/>
        <v>0.69360826811157938</v>
      </c>
      <c r="AT550" s="70">
        <f t="shared" si="661"/>
        <v>-31873</v>
      </c>
      <c r="AU550" s="264">
        <f t="shared" si="662"/>
        <v>-1.2540525653131886</v>
      </c>
    </row>
    <row r="551" spans="1:47" ht="13.5" x14ac:dyDescent="0.25">
      <c r="A551" s="649">
        <v>1970</v>
      </c>
      <c r="B551" s="30" t="s">
        <v>2725</v>
      </c>
      <c r="C551" s="30" t="s">
        <v>1598</v>
      </c>
      <c r="D551" s="649" t="s">
        <v>1589</v>
      </c>
      <c r="E551" s="723"/>
      <c r="F551" s="656">
        <f>+'17HPM_DATA_INPUT'!D344</f>
        <v>60</v>
      </c>
      <c r="G551" s="651">
        <f>+'17HPM_DATA_INPUT'!E344</f>
        <v>58</v>
      </c>
      <c r="H551" s="654">
        <f>+'17HPM_DATA_INPUT'!F344</f>
        <v>86</v>
      </c>
      <c r="I551" s="690">
        <f>+'17HPM_DATA_INPUT'!G344</f>
        <v>93</v>
      </c>
      <c r="J551" s="654">
        <f>+'17HPM_DATA_INPUT'!H344</f>
        <v>115570</v>
      </c>
      <c r="K551" s="651">
        <f>+'17HPM_DATA_INPUT'!I344</f>
        <v>102970</v>
      </c>
      <c r="L551" s="654">
        <f>+'17HPM_DATA_INPUT'!J344</f>
        <v>31993</v>
      </c>
      <c r="M551" s="651">
        <f>+'17HPM_DATA_INPUT'!K344</f>
        <v>45129</v>
      </c>
      <c r="N551" s="654">
        <f>+'17HPM_DATA_INPUT'!L344</f>
        <v>53648</v>
      </c>
      <c r="O551" s="673">
        <f>+'17HPM_DATA_INPUT'!M344</f>
        <v>48789</v>
      </c>
      <c r="P551" s="650">
        <f t="shared" si="663"/>
        <v>-21655</v>
      </c>
      <c r="Q551" s="652">
        <f t="shared" si="664"/>
        <v>-3660</v>
      </c>
      <c r="R551" s="654">
        <f>+'17HPM_DATA_INPUT'!P344</f>
        <v>1877</v>
      </c>
      <c r="S551" s="651">
        <f>+'17HPM_DATA_INPUT'!Q344</f>
        <v>1824</v>
      </c>
      <c r="T551" s="654">
        <f>+'17HPM_DATA_INPUT'!R344</f>
        <v>33757</v>
      </c>
      <c r="U551" s="651">
        <f>+'17HPM_DATA_INPUT'!S344</f>
        <v>19932</v>
      </c>
      <c r="V551" s="650">
        <f t="shared" si="665"/>
        <v>-57289</v>
      </c>
      <c r="W551" s="653">
        <f t="shared" si="666"/>
        <v>-25416</v>
      </c>
      <c r="X551" s="4047"/>
      <c r="Y551" s="4044"/>
      <c r="Z551" s="4047"/>
      <c r="AA551" s="3183"/>
      <c r="AB551" s="3183"/>
      <c r="AC551" s="3183"/>
      <c r="AD551" s="70">
        <f t="shared" si="645"/>
        <v>0</v>
      </c>
      <c r="AE551" s="264">
        <f t="shared" si="646"/>
        <v>0</v>
      </c>
      <c r="AF551" s="70">
        <f t="shared" si="647"/>
        <v>-2</v>
      </c>
      <c r="AG551" s="264">
        <f t="shared" si="648"/>
        <v>-0.16666666666666666</v>
      </c>
      <c r="AH551" s="70">
        <f t="shared" si="649"/>
        <v>8450</v>
      </c>
      <c r="AI551" s="264">
        <f t="shared" si="650"/>
        <v>0.7651213328504165</v>
      </c>
      <c r="AJ551" s="70">
        <f t="shared" si="651"/>
        <v>3110</v>
      </c>
      <c r="AK551" s="264">
        <f t="shared" si="652"/>
        <v>0.68957871396895787</v>
      </c>
      <c r="AL551" s="70">
        <f t="shared" si="653"/>
        <v>783</v>
      </c>
      <c r="AM551" s="264">
        <f t="shared" si="654"/>
        <v>0.43548387096774194</v>
      </c>
      <c r="AN551" s="70">
        <f t="shared" si="655"/>
        <v>2327</v>
      </c>
      <c r="AO551" s="264">
        <f t="shared" si="656"/>
        <v>0.85803834808259583</v>
      </c>
      <c r="AP551" s="70">
        <f t="shared" si="657"/>
        <v>38</v>
      </c>
      <c r="AQ551" s="264">
        <f t="shared" si="658"/>
        <v>0.45783132530120479</v>
      </c>
      <c r="AR551" s="70">
        <f t="shared" si="659"/>
        <v>423</v>
      </c>
      <c r="AS551" s="264">
        <f t="shared" si="660"/>
        <v>0.46585903083700442</v>
      </c>
      <c r="AT551" s="70">
        <f t="shared" si="661"/>
        <v>1866</v>
      </c>
      <c r="AU551" s="264">
        <f t="shared" si="662"/>
        <v>1.0842533410807671</v>
      </c>
    </row>
    <row r="552" spans="1:47" ht="13.5" x14ac:dyDescent="0.25">
      <c r="A552" s="649">
        <v>4900</v>
      </c>
      <c r="B552" s="30" t="s">
        <v>2855</v>
      </c>
      <c r="C552" s="30" t="s">
        <v>1598</v>
      </c>
      <c r="D552" s="649" t="s">
        <v>1590</v>
      </c>
      <c r="E552" s="723"/>
      <c r="F552" s="656">
        <f>+'17HPM_DATA_INPUT'!D345</f>
        <v>5</v>
      </c>
      <c r="G552" s="651">
        <f>+'17HPM_DATA_INPUT'!E345</f>
        <v>5</v>
      </c>
      <c r="H552" s="654">
        <f>+'17HPM_DATA_INPUT'!F345</f>
        <v>10</v>
      </c>
      <c r="I552" s="690">
        <f>+'17HPM_DATA_INPUT'!G345</f>
        <v>12</v>
      </c>
      <c r="J552" s="654">
        <f>+'17HPM_DATA_INPUT'!H345</f>
        <v>19494</v>
      </c>
      <c r="K552" s="651">
        <f>+'17HPM_DATA_INPUT'!I345</f>
        <v>11044</v>
      </c>
      <c r="L552" s="654">
        <f>+'17HPM_DATA_INPUT'!J345</f>
        <v>7620</v>
      </c>
      <c r="M552" s="651">
        <f>+'17HPM_DATA_INPUT'!K345</f>
        <v>4510</v>
      </c>
      <c r="N552" s="654">
        <f>+'17HPM_DATA_INPUT'!L345</f>
        <v>2581</v>
      </c>
      <c r="O552" s="673">
        <f>+'17HPM_DATA_INPUT'!M345</f>
        <v>1798</v>
      </c>
      <c r="P552" s="650">
        <f t="shared" si="663"/>
        <v>5039</v>
      </c>
      <c r="Q552" s="652">
        <f t="shared" si="664"/>
        <v>2712</v>
      </c>
      <c r="R552" s="654">
        <f>+'17HPM_DATA_INPUT'!P345</f>
        <v>121</v>
      </c>
      <c r="S552" s="651">
        <f>+'17HPM_DATA_INPUT'!Q345</f>
        <v>83</v>
      </c>
      <c r="T552" s="654">
        <f>+'17HPM_DATA_INPUT'!R345</f>
        <v>1331</v>
      </c>
      <c r="U552" s="651">
        <f>+'17HPM_DATA_INPUT'!S345</f>
        <v>908</v>
      </c>
      <c r="V552" s="650">
        <f t="shared" si="665"/>
        <v>3587</v>
      </c>
      <c r="W552" s="653">
        <f t="shared" si="666"/>
        <v>1721</v>
      </c>
      <c r="X552" s="4047"/>
      <c r="Y552" s="4044"/>
      <c r="Z552" s="4047"/>
      <c r="AA552" s="3183"/>
      <c r="AB552" s="3183"/>
      <c r="AC552" s="3183"/>
      <c r="AD552" s="70">
        <f t="shared" si="645"/>
        <v>0</v>
      </c>
      <c r="AE552" s="264">
        <f t="shared" si="646"/>
        <v>0</v>
      </c>
      <c r="AF552" s="70">
        <f t="shared" si="647"/>
        <v>0</v>
      </c>
      <c r="AG552" s="264">
        <f t="shared" si="648"/>
        <v>0</v>
      </c>
      <c r="AH552" s="70">
        <f t="shared" si="649"/>
        <v>0</v>
      </c>
      <c r="AI552" s="264">
        <f t="shared" si="650"/>
        <v>0</v>
      </c>
      <c r="AJ552" s="70">
        <f t="shared" si="651"/>
        <v>0</v>
      </c>
      <c r="AK552" s="264">
        <f t="shared" si="652"/>
        <v>0</v>
      </c>
      <c r="AL552" s="70">
        <f t="shared" si="653"/>
        <v>0</v>
      </c>
      <c r="AM552" s="264">
        <f t="shared" si="654"/>
        <v>0</v>
      </c>
      <c r="AN552" s="70">
        <f t="shared" si="655"/>
        <v>0</v>
      </c>
      <c r="AO552" s="264">
        <f t="shared" si="656"/>
        <v>0</v>
      </c>
      <c r="AP552" s="70">
        <f t="shared" si="657"/>
        <v>0</v>
      </c>
      <c r="AQ552" s="264">
        <f t="shared" si="658"/>
        <v>0</v>
      </c>
      <c r="AR552" s="70">
        <f t="shared" si="659"/>
        <v>0</v>
      </c>
      <c r="AS552" s="264">
        <f t="shared" si="660"/>
        <v>0</v>
      </c>
      <c r="AT552" s="70">
        <f t="shared" si="661"/>
        <v>0</v>
      </c>
      <c r="AU552" s="264">
        <f t="shared" si="662"/>
        <v>0</v>
      </c>
    </row>
    <row r="553" spans="1:47" ht="13.5" hidden="1" x14ac:dyDescent="0.25">
      <c r="A553" s="649">
        <v>4910</v>
      </c>
      <c r="B553" s="30" t="s">
        <v>2856</v>
      </c>
      <c r="C553" s="30" t="s">
        <v>1598</v>
      </c>
      <c r="D553" s="649" t="s">
        <v>1591</v>
      </c>
      <c r="E553" s="723"/>
      <c r="F553" s="656"/>
      <c r="G553" s="651"/>
      <c r="H553" s="654"/>
      <c r="I553" s="690"/>
      <c r="J553" s="654"/>
      <c r="K553" s="651"/>
      <c r="L553" s="654"/>
      <c r="M553" s="651"/>
      <c r="N553" s="654"/>
      <c r="O553" s="673"/>
      <c r="P553" s="650"/>
      <c r="Q553" s="652"/>
      <c r="R553" s="654"/>
      <c r="S553" s="651"/>
      <c r="T553" s="654"/>
      <c r="U553" s="651"/>
      <c r="V553" s="650"/>
      <c r="W553" s="653"/>
      <c r="X553" s="4047"/>
      <c r="Y553" s="4044"/>
      <c r="Z553" s="4047"/>
      <c r="AA553" s="3183"/>
      <c r="AB553" s="3183"/>
      <c r="AC553" s="3183"/>
      <c r="AD553" s="70">
        <f t="shared" si="645"/>
        <v>-1</v>
      </c>
      <c r="AE553" s="264">
        <f t="shared" si="646"/>
        <v>-1</v>
      </c>
      <c r="AF553" s="70">
        <f t="shared" si="647"/>
        <v>-1</v>
      </c>
      <c r="AG553" s="264">
        <f t="shared" si="648"/>
        <v>-1</v>
      </c>
      <c r="AH553" s="70">
        <f t="shared" si="649"/>
        <v>-3990</v>
      </c>
      <c r="AI553" s="264">
        <f t="shared" si="650"/>
        <v>-1</v>
      </c>
      <c r="AJ553" s="70">
        <f t="shared" si="651"/>
        <v>-281</v>
      </c>
      <c r="AK553" s="264">
        <f t="shared" si="652"/>
        <v>-1</v>
      </c>
      <c r="AL553" s="70">
        <f t="shared" si="653"/>
        <v>-1739</v>
      </c>
      <c r="AM553" s="264">
        <f t="shared" si="654"/>
        <v>-1</v>
      </c>
      <c r="AN553" s="70">
        <f t="shared" si="655"/>
        <v>1458</v>
      </c>
      <c r="AO553" s="264">
        <f t="shared" si="656"/>
        <v>1</v>
      </c>
      <c r="AP553" s="70">
        <f t="shared" si="657"/>
        <v>0</v>
      </c>
      <c r="AQ553" s="264">
        <f t="shared" si="658"/>
        <v>0</v>
      </c>
      <c r="AR553" s="70">
        <f t="shared" si="659"/>
        <v>-665</v>
      </c>
      <c r="AS553" s="264">
        <f t="shared" si="660"/>
        <v>-1</v>
      </c>
      <c r="AT553" s="70">
        <f t="shared" si="661"/>
        <v>2123</v>
      </c>
      <c r="AU553" s="264">
        <f t="shared" si="662"/>
        <v>1</v>
      </c>
    </row>
    <row r="554" spans="1:47" ht="13.5" x14ac:dyDescent="0.25">
      <c r="A554" s="649">
        <v>4920</v>
      </c>
      <c r="B554" s="30" t="s">
        <v>1956</v>
      </c>
      <c r="C554" s="30" t="s">
        <v>1598</v>
      </c>
      <c r="D554" s="649" t="s">
        <v>1592</v>
      </c>
      <c r="E554" s="723"/>
      <c r="F554" s="656">
        <f>+'17HPM_DATA_INPUT'!D346</f>
        <v>0</v>
      </c>
      <c r="G554" s="651">
        <f>+'17HPM_DATA_INPUT'!E346</f>
        <v>1</v>
      </c>
      <c r="H554" s="654">
        <f>+'17HPM_DATA_INPUT'!F346</f>
        <v>0</v>
      </c>
      <c r="I554" s="690">
        <f>+'17HPM_DATA_INPUT'!G346</f>
        <v>1</v>
      </c>
      <c r="J554" s="654">
        <f>+'17HPM_DATA_INPUT'!H346</f>
        <v>0</v>
      </c>
      <c r="K554" s="651">
        <f>+'17HPM_DATA_INPUT'!I346</f>
        <v>3990</v>
      </c>
      <c r="L554" s="654">
        <f>+'17HPM_DATA_INPUT'!J346</f>
        <v>0</v>
      </c>
      <c r="M554" s="651">
        <f>+'17HPM_DATA_INPUT'!K346</f>
        <v>281</v>
      </c>
      <c r="N554" s="654">
        <f>+'17HPM_DATA_INPUT'!L346</f>
        <v>0</v>
      </c>
      <c r="O554" s="673">
        <f>+'17HPM_DATA_INPUT'!M346</f>
        <v>1739</v>
      </c>
      <c r="P554" s="650">
        <f t="shared" si="663"/>
        <v>0</v>
      </c>
      <c r="Q554" s="652">
        <f t="shared" si="664"/>
        <v>-1458</v>
      </c>
      <c r="R554" s="654">
        <f>+'17HPM_DATA_INPUT'!P346</f>
        <v>0</v>
      </c>
      <c r="S554" s="651">
        <f>+'17HPM_DATA_INPUT'!Q346</f>
        <v>0</v>
      </c>
      <c r="T554" s="654">
        <f>+'17HPM_DATA_INPUT'!R346</f>
        <v>0</v>
      </c>
      <c r="U554" s="651">
        <f>+'17HPM_DATA_INPUT'!S346</f>
        <v>665</v>
      </c>
      <c r="V554" s="650">
        <f t="shared" si="665"/>
        <v>0</v>
      </c>
      <c r="W554" s="653">
        <f t="shared" si="666"/>
        <v>-2123</v>
      </c>
      <c r="X554" s="4047"/>
      <c r="Y554" s="4044"/>
      <c r="Z554" s="4047"/>
      <c r="AA554" s="3183"/>
      <c r="AB554" s="3183"/>
      <c r="AC554" s="3183"/>
      <c r="AD554" s="70">
        <f t="shared" si="645"/>
        <v>0</v>
      </c>
      <c r="AE554" s="264">
        <f t="shared" si="646"/>
        <v>0</v>
      </c>
      <c r="AF554" s="70">
        <f t="shared" si="647"/>
        <v>0</v>
      </c>
      <c r="AG554" s="264">
        <f t="shared" si="648"/>
        <v>0</v>
      </c>
      <c r="AH554" s="70">
        <f t="shared" si="649"/>
        <v>0</v>
      </c>
      <c r="AI554" s="264">
        <f t="shared" si="650"/>
        <v>0</v>
      </c>
      <c r="AJ554" s="70">
        <f t="shared" si="651"/>
        <v>0</v>
      </c>
      <c r="AK554" s="264">
        <f t="shared" si="652"/>
        <v>0</v>
      </c>
      <c r="AL554" s="70">
        <f t="shared" si="653"/>
        <v>0</v>
      </c>
      <c r="AM554" s="264">
        <f t="shared" si="654"/>
        <v>0</v>
      </c>
      <c r="AN554" s="70">
        <f t="shared" si="655"/>
        <v>0</v>
      </c>
      <c r="AO554" s="264">
        <f t="shared" si="656"/>
        <v>0</v>
      </c>
      <c r="AP554" s="70">
        <f t="shared" si="657"/>
        <v>0</v>
      </c>
      <c r="AQ554" s="264">
        <f t="shared" si="658"/>
        <v>0</v>
      </c>
      <c r="AR554" s="70">
        <f t="shared" si="659"/>
        <v>0</v>
      </c>
      <c r="AS554" s="264">
        <f t="shared" si="660"/>
        <v>0</v>
      </c>
      <c r="AT554" s="70">
        <f t="shared" si="661"/>
        <v>0</v>
      </c>
      <c r="AU554" s="264">
        <f t="shared" si="662"/>
        <v>0</v>
      </c>
    </row>
    <row r="555" spans="1:47" ht="13.5" hidden="1" x14ac:dyDescent="0.25">
      <c r="A555" s="649">
        <v>4950</v>
      </c>
      <c r="B555" s="30" t="s">
        <v>2858</v>
      </c>
      <c r="C555" s="30" t="s">
        <v>1598</v>
      </c>
      <c r="D555" s="649" t="s">
        <v>1593</v>
      </c>
      <c r="E555" s="723"/>
      <c r="F555" s="656"/>
      <c r="G555" s="651"/>
      <c r="H555" s="654"/>
      <c r="I555" s="651"/>
      <c r="J555" s="654"/>
      <c r="K555" s="651"/>
      <c r="L555" s="654"/>
      <c r="M555" s="651"/>
      <c r="N555" s="654"/>
      <c r="O555" s="651"/>
      <c r="P555" s="650"/>
      <c r="Q555" s="652"/>
      <c r="R555" s="654"/>
      <c r="S555" s="651"/>
      <c r="T555" s="654"/>
      <c r="U555" s="651"/>
      <c r="V555" s="650"/>
      <c r="W555" s="653"/>
      <c r="X555" s="4047"/>
      <c r="Y555" s="4044"/>
      <c r="Z555" s="4047"/>
      <c r="AA555" s="3183"/>
      <c r="AB555" s="3183"/>
      <c r="AC555" s="3183"/>
      <c r="AD555" s="70">
        <f t="shared" si="645"/>
        <v>0</v>
      </c>
      <c r="AE555" s="264">
        <f t="shared" si="646"/>
        <v>0</v>
      </c>
      <c r="AF555" s="70">
        <f t="shared" si="647"/>
        <v>0</v>
      </c>
      <c r="AG555" s="264">
        <f t="shared" si="648"/>
        <v>0</v>
      </c>
      <c r="AH555" s="70">
        <f t="shared" si="649"/>
        <v>0</v>
      </c>
      <c r="AI555" s="264">
        <f t="shared" si="650"/>
        <v>0</v>
      </c>
      <c r="AJ555" s="70">
        <f t="shared" si="651"/>
        <v>0</v>
      </c>
      <c r="AK555" s="264">
        <f t="shared" si="652"/>
        <v>0</v>
      </c>
      <c r="AL555" s="70">
        <f t="shared" si="653"/>
        <v>0</v>
      </c>
      <c r="AM555" s="264">
        <f t="shared" si="654"/>
        <v>0</v>
      </c>
      <c r="AN555" s="70">
        <f t="shared" si="655"/>
        <v>0</v>
      </c>
      <c r="AO555" s="264">
        <f t="shared" si="656"/>
        <v>0</v>
      </c>
      <c r="AP555" s="70">
        <f t="shared" si="657"/>
        <v>0</v>
      </c>
      <c r="AQ555" s="264">
        <f t="shared" si="658"/>
        <v>0</v>
      </c>
      <c r="AR555" s="70">
        <f t="shared" si="659"/>
        <v>0</v>
      </c>
      <c r="AS555" s="264">
        <f t="shared" si="660"/>
        <v>0</v>
      </c>
      <c r="AT555" s="70">
        <f t="shared" si="661"/>
        <v>0</v>
      </c>
      <c r="AU555" s="264">
        <f t="shared" si="662"/>
        <v>0</v>
      </c>
    </row>
    <row r="556" spans="1:47" ht="13.5" hidden="1" x14ac:dyDescent="0.25">
      <c r="A556" s="649">
        <v>4960</v>
      </c>
      <c r="B556" s="30" t="s">
        <v>2859</v>
      </c>
      <c r="C556" s="30" t="s">
        <v>1598</v>
      </c>
      <c r="D556" s="649" t="s">
        <v>1594</v>
      </c>
      <c r="E556" s="723"/>
      <c r="F556" s="656"/>
      <c r="G556" s="651"/>
      <c r="H556" s="654"/>
      <c r="I556" s="651"/>
      <c r="J556" s="654"/>
      <c r="K556" s="651"/>
      <c r="L556" s="654"/>
      <c r="M556" s="651"/>
      <c r="N556" s="654"/>
      <c r="O556" s="651"/>
      <c r="P556" s="650"/>
      <c r="Q556" s="652"/>
      <c r="R556" s="654"/>
      <c r="S556" s="651"/>
      <c r="T556" s="654"/>
      <c r="U556" s="651"/>
      <c r="V556" s="650"/>
      <c r="W556" s="653"/>
      <c r="X556" s="4047"/>
      <c r="Y556" s="4044"/>
      <c r="Z556" s="4047"/>
      <c r="AA556" s="3183"/>
      <c r="AB556" s="3183"/>
      <c r="AC556" s="3183"/>
      <c r="AD556" s="70">
        <f t="shared" si="645"/>
        <v>-1</v>
      </c>
      <c r="AE556" s="264">
        <f t="shared" si="646"/>
        <v>-1</v>
      </c>
      <c r="AF556" s="70">
        <f t="shared" si="647"/>
        <v>-1</v>
      </c>
      <c r="AG556" s="264">
        <f t="shared" si="648"/>
        <v>-1</v>
      </c>
      <c r="AH556" s="70">
        <f t="shared" si="649"/>
        <v>-1190</v>
      </c>
      <c r="AI556" s="264">
        <f t="shared" si="650"/>
        <v>-1</v>
      </c>
      <c r="AJ556" s="70">
        <f t="shared" si="651"/>
        <v>-352</v>
      </c>
      <c r="AK556" s="264">
        <f t="shared" si="652"/>
        <v>-1</v>
      </c>
      <c r="AL556" s="70">
        <f t="shared" si="653"/>
        <v>-155</v>
      </c>
      <c r="AM556" s="264">
        <f t="shared" si="654"/>
        <v>-1</v>
      </c>
      <c r="AN556" s="70">
        <f t="shared" si="655"/>
        <v>-197</v>
      </c>
      <c r="AO556" s="264">
        <f t="shared" si="656"/>
        <v>-1</v>
      </c>
      <c r="AP556" s="70">
        <f t="shared" si="657"/>
        <v>0</v>
      </c>
      <c r="AQ556" s="264">
        <f t="shared" si="658"/>
        <v>0</v>
      </c>
      <c r="AR556" s="70">
        <f t="shared" si="659"/>
        <v>-38</v>
      </c>
      <c r="AS556" s="264">
        <f t="shared" si="660"/>
        <v>-1</v>
      </c>
      <c r="AT556" s="70">
        <f t="shared" si="661"/>
        <v>-159</v>
      </c>
      <c r="AU556" s="264">
        <f t="shared" si="662"/>
        <v>-1</v>
      </c>
    </row>
    <row r="557" spans="1:47" ht="13.5" x14ac:dyDescent="0.25">
      <c r="A557" s="649">
        <v>4970</v>
      </c>
      <c r="B557" s="30" t="s">
        <v>2860</v>
      </c>
      <c r="C557" s="30" t="s">
        <v>1598</v>
      </c>
      <c r="D557" s="649" t="s">
        <v>1595</v>
      </c>
      <c r="E557" s="723"/>
      <c r="F557" s="656">
        <f>+'17HPM_DATA_INPUT'!D347</f>
        <v>0</v>
      </c>
      <c r="G557" s="651">
        <f>+'17HPM_DATA_INPUT'!E347</f>
        <v>1</v>
      </c>
      <c r="H557" s="654">
        <f>+'17HPM_DATA_INPUT'!F347</f>
        <v>0</v>
      </c>
      <c r="I557" s="651">
        <f>+'17HPM_DATA_INPUT'!G347</f>
        <v>1</v>
      </c>
      <c r="J557" s="654">
        <f>+'17HPM_DATA_INPUT'!H347</f>
        <v>0</v>
      </c>
      <c r="K557" s="651">
        <f>+'17HPM_DATA_INPUT'!I347</f>
        <v>1190</v>
      </c>
      <c r="L557" s="654">
        <f>+'17HPM_DATA_INPUT'!J347</f>
        <v>0</v>
      </c>
      <c r="M557" s="651">
        <f>+'17HPM_DATA_INPUT'!K347</f>
        <v>352</v>
      </c>
      <c r="N557" s="654">
        <f>+'17HPM_DATA_INPUT'!L347</f>
        <v>0</v>
      </c>
      <c r="O557" s="651">
        <f>+'17HPM_DATA_INPUT'!M347</f>
        <v>155</v>
      </c>
      <c r="P557" s="650">
        <f>+L557-N557</f>
        <v>0</v>
      </c>
      <c r="Q557" s="652">
        <f>+M557-O557</f>
        <v>197</v>
      </c>
      <c r="R557" s="654">
        <f>+'17HPM_DATA_INPUT'!P347</f>
        <v>0</v>
      </c>
      <c r="S557" s="651">
        <f>+'17HPM_DATA_INPUT'!Q347</f>
        <v>0</v>
      </c>
      <c r="T557" s="654">
        <f>+'17HPM_DATA_INPUT'!R347</f>
        <v>0</v>
      </c>
      <c r="U557" s="651">
        <f>+'17HPM_DATA_INPUT'!S347</f>
        <v>38</v>
      </c>
      <c r="V557" s="650">
        <f>+P557-R557-T557</f>
        <v>0</v>
      </c>
      <c r="W557" s="653">
        <f>+Q557-S557-U557</f>
        <v>159</v>
      </c>
      <c r="X557" s="4047"/>
      <c r="Y557" s="4044"/>
      <c r="Z557" s="4047"/>
      <c r="AA557" s="3183"/>
      <c r="AB557" s="3183"/>
      <c r="AC557" s="3183"/>
      <c r="AD557" s="70">
        <f t="shared" si="645"/>
        <v>0</v>
      </c>
      <c r="AE557" s="264">
        <f t="shared" si="646"/>
        <v>0</v>
      </c>
      <c r="AF557" s="70">
        <f t="shared" si="647"/>
        <v>0</v>
      </c>
      <c r="AG557" s="264">
        <f t="shared" si="648"/>
        <v>0</v>
      </c>
      <c r="AH557" s="70">
        <f t="shared" si="649"/>
        <v>0</v>
      </c>
      <c r="AI557" s="264">
        <f t="shared" si="650"/>
        <v>0</v>
      </c>
      <c r="AJ557" s="70">
        <f t="shared" si="651"/>
        <v>0</v>
      </c>
      <c r="AK557" s="264">
        <f t="shared" si="652"/>
        <v>0</v>
      </c>
      <c r="AL557" s="70">
        <f t="shared" si="653"/>
        <v>0</v>
      </c>
      <c r="AM557" s="264">
        <f t="shared" si="654"/>
        <v>0</v>
      </c>
      <c r="AN557" s="70">
        <f t="shared" si="655"/>
        <v>0</v>
      </c>
      <c r="AO557" s="264">
        <f t="shared" si="656"/>
        <v>0</v>
      </c>
      <c r="AP557" s="70">
        <f t="shared" si="657"/>
        <v>0</v>
      </c>
      <c r="AQ557" s="264">
        <f t="shared" si="658"/>
        <v>0</v>
      </c>
      <c r="AR557" s="70">
        <f t="shared" si="659"/>
        <v>0</v>
      </c>
      <c r="AS557" s="264">
        <f t="shared" si="660"/>
        <v>0</v>
      </c>
      <c r="AT557" s="70">
        <f t="shared" si="661"/>
        <v>0</v>
      </c>
      <c r="AU557" s="264">
        <f t="shared" si="662"/>
        <v>0</v>
      </c>
    </row>
    <row r="558" spans="1:47" ht="13.5" hidden="1" x14ac:dyDescent="0.25">
      <c r="A558" s="649">
        <v>4990</v>
      </c>
      <c r="B558" s="30" t="s">
        <v>2862</v>
      </c>
      <c r="C558" s="30" t="s">
        <v>1598</v>
      </c>
      <c r="D558" s="649" t="s">
        <v>1597</v>
      </c>
      <c r="E558" s="723"/>
      <c r="F558" s="656">
        <f>+'17HPM_DATA_INPUT'!D348</f>
        <v>0</v>
      </c>
      <c r="G558" s="651">
        <f>+'17HPM_DATA_INPUT'!E348</f>
        <v>0</v>
      </c>
      <c r="H558" s="654">
        <f>+'17HPM_DATA_INPUT'!F348</f>
        <v>0</v>
      </c>
      <c r="I558" s="690">
        <f>+'17HPM_DATA_INPUT'!G348</f>
        <v>0</v>
      </c>
      <c r="J558" s="654">
        <f>+'17HPM_DATA_INPUT'!H348</f>
        <v>0</v>
      </c>
      <c r="K558" s="651">
        <f>+'17HPM_DATA_INPUT'!I348</f>
        <v>0</v>
      </c>
      <c r="L558" s="654">
        <f>+'17HPM_DATA_INPUT'!J348</f>
        <v>0</v>
      </c>
      <c r="M558" s="651">
        <f>+'17HPM_DATA_INPUT'!K348</f>
        <v>0</v>
      </c>
      <c r="N558" s="654">
        <f>+'17HPM_DATA_INPUT'!L348</f>
        <v>0</v>
      </c>
      <c r="O558" s="673">
        <f>+'17HPM_DATA_INPUT'!M348</f>
        <v>0</v>
      </c>
      <c r="P558" s="650">
        <f t="shared" si="663"/>
        <v>0</v>
      </c>
      <c r="Q558" s="652">
        <f t="shared" si="664"/>
        <v>0</v>
      </c>
      <c r="R558" s="654">
        <f>+'17HPM_DATA_INPUT'!P348</f>
        <v>0</v>
      </c>
      <c r="S558" s="651">
        <f>+'17HPM_DATA_INPUT'!Q348</f>
        <v>0</v>
      </c>
      <c r="T558" s="654">
        <f>+'17HPM_DATA_INPUT'!R348</f>
        <v>0</v>
      </c>
      <c r="U558" s="651">
        <f>+'17HPM_DATA_INPUT'!S348</f>
        <v>0</v>
      </c>
      <c r="V558" s="650">
        <f t="shared" si="665"/>
        <v>0</v>
      </c>
      <c r="W558" s="653">
        <f t="shared" si="666"/>
        <v>0</v>
      </c>
      <c r="X558" s="4047"/>
      <c r="Y558" s="4044"/>
      <c r="Z558" s="4047"/>
      <c r="AA558" s="3183"/>
      <c r="AB558" s="3183"/>
      <c r="AC558" s="3183"/>
      <c r="AD558" s="261">
        <f t="shared" si="645"/>
        <v>5</v>
      </c>
      <c r="AE558" s="262">
        <f t="shared" si="646"/>
        <v>3.7593984962406013E-2</v>
      </c>
      <c r="AF558" s="18">
        <f t="shared" si="647"/>
        <v>-6</v>
      </c>
      <c r="AG558" s="262">
        <f t="shared" si="648"/>
        <v>-2.9702970297029702E-2</v>
      </c>
      <c r="AH558" s="18">
        <f t="shared" si="649"/>
        <v>40510</v>
      </c>
      <c r="AI558" s="262">
        <f t="shared" si="650"/>
        <v>0.19138823796205306</v>
      </c>
      <c r="AJ558" s="18">
        <f t="shared" si="651"/>
        <v>-6694</v>
      </c>
      <c r="AK558" s="262">
        <f t="shared" si="652"/>
        <v>-8.442213590273924E-2</v>
      </c>
      <c r="AL558" s="18">
        <f t="shared" si="653"/>
        <v>10060</v>
      </c>
      <c r="AM558" s="262">
        <f t="shared" si="654"/>
        <v>0.10734674278397269</v>
      </c>
      <c r="AN558" s="18">
        <f t="shared" si="655"/>
        <v>-16754</v>
      </c>
      <c r="AO558" s="262">
        <f t="shared" si="656"/>
        <v>-1.1616168619565972</v>
      </c>
      <c r="AP558" s="18">
        <f t="shared" si="657"/>
        <v>753</v>
      </c>
      <c r="AQ558" s="262">
        <f t="shared" si="658"/>
        <v>0.14056374836662311</v>
      </c>
      <c r="AR558" s="18">
        <f t="shared" si="659"/>
        <v>25439</v>
      </c>
      <c r="AS558" s="262">
        <f t="shared" si="660"/>
        <v>0.64814390175545877</v>
      </c>
      <c r="AT558" s="18">
        <f t="shared" si="661"/>
        <v>-42946</v>
      </c>
      <c r="AU558" s="263">
        <f t="shared" si="662"/>
        <v>-0.7275407003337343</v>
      </c>
    </row>
    <row r="559" spans="1:47" ht="13.5" x14ac:dyDescent="0.25">
      <c r="A559" s="659">
        <v>110</v>
      </c>
      <c r="B559" s="30" t="e">
        <v>#N/A</v>
      </c>
      <c r="C559" s="30" t="e">
        <v>#N/A</v>
      </c>
      <c r="D559" s="659" t="s">
        <v>2610</v>
      </c>
      <c r="E559" s="723"/>
      <c r="F559" s="660">
        <f>+'17HPM_DATA_INPUT'!D349</f>
        <v>138</v>
      </c>
      <c r="G559" s="664">
        <f>+'17HPM_DATA_INPUT'!E349</f>
        <v>133</v>
      </c>
      <c r="H559" s="661">
        <f>+'17HPM_DATA_INPUT'!F349</f>
        <v>196</v>
      </c>
      <c r="I559" s="665">
        <f>+'17HPM_DATA_INPUT'!G349</f>
        <v>202</v>
      </c>
      <c r="J559" s="661">
        <f t="shared" ref="J559:O559" si="673">SUM(J548:J558)</f>
        <v>252174</v>
      </c>
      <c r="K559" s="665">
        <f t="shared" si="673"/>
        <v>211664</v>
      </c>
      <c r="L559" s="661">
        <f t="shared" si="673"/>
        <v>72598</v>
      </c>
      <c r="M559" s="665">
        <f t="shared" si="673"/>
        <v>79292</v>
      </c>
      <c r="N559" s="661">
        <f t="shared" si="673"/>
        <v>103775</v>
      </c>
      <c r="O559" s="665">
        <f t="shared" si="673"/>
        <v>93715</v>
      </c>
      <c r="P559" s="661">
        <f t="shared" si="663"/>
        <v>-31177</v>
      </c>
      <c r="Q559" s="665">
        <f t="shared" si="664"/>
        <v>-14423</v>
      </c>
      <c r="R559" s="661">
        <f>SUM(R548:R558)</f>
        <v>6110</v>
      </c>
      <c r="S559" s="665">
        <f>SUM(S548:S558)</f>
        <v>5357</v>
      </c>
      <c r="T559" s="661">
        <f>SUM(T548:T558)</f>
        <v>64688</v>
      </c>
      <c r="U559" s="665">
        <f>SUM(U548:U558)</f>
        <v>39249</v>
      </c>
      <c r="V559" s="661">
        <f t="shared" si="665"/>
        <v>-101975</v>
      </c>
      <c r="W559" s="663">
        <f t="shared" si="666"/>
        <v>-59029</v>
      </c>
      <c r="X559" s="4047"/>
      <c r="Y559" s="4044"/>
      <c r="Z559" s="4047"/>
      <c r="AA559" s="3183"/>
      <c r="AB559" s="3183"/>
      <c r="AC559" s="3183"/>
      <c r="AD559" s="70">
        <f>+F561-G561</f>
        <v>0</v>
      </c>
      <c r="AE559" s="264">
        <f>IF(G561=0,0,IF(AD559&gt;0,ABS(+AD559/G561),-ABS(+AD559/G561)))</f>
        <v>0</v>
      </c>
      <c r="AF559" s="70">
        <f>+H561-I561</f>
        <v>1</v>
      </c>
      <c r="AG559" s="264">
        <f>IF(I561=0,0,IF(AF559&gt;0,ABS(+AF559/I561),-ABS(+AF559/I561)))</f>
        <v>1</v>
      </c>
      <c r="AH559" s="70">
        <f>+J561-K561</f>
        <v>224</v>
      </c>
      <c r="AI559" s="264">
        <f>IF(K561=0,0,IF(AH559&gt;0,ABS(+AH559/K561),-ABS(+AH559/K561)))</f>
        <v>1.696969696969697</v>
      </c>
      <c r="AJ559" s="70">
        <f>+L561-M561</f>
        <v>0</v>
      </c>
      <c r="AK559" s="264">
        <f>IF(M561=0,0,IF(AJ559&gt;0,ABS(+AJ559/M561),-ABS(+AJ559/M561)))</f>
        <v>0</v>
      </c>
      <c r="AL559" s="70">
        <f>+N561-O561</f>
        <v>92</v>
      </c>
      <c r="AM559" s="264">
        <f>IF(O561=0,0,IF(AL559&gt;0,ABS(+AL559/O561),-ABS(+AL559/O561)))</f>
        <v>1.6727272727272726</v>
      </c>
      <c r="AN559" s="70">
        <f>+P561-Q561</f>
        <v>-92</v>
      </c>
      <c r="AO559" s="264">
        <f>IF(Q561=0,0,IF(AN559&gt;0,ABS(+AN559/Q561),-ABS(+AN559/Q561)))</f>
        <v>-1.6727272727272726</v>
      </c>
      <c r="AP559" s="70">
        <f>+R561-S561</f>
        <v>0</v>
      </c>
      <c r="AQ559" s="264">
        <f>IF(S561=0,0,IF(AP559&gt;0,ABS(+AP559/S561),-ABS(+AP559/S561)))</f>
        <v>0</v>
      </c>
      <c r="AR559" s="70">
        <f>+T561-U561</f>
        <v>34</v>
      </c>
      <c r="AS559" s="264">
        <f>IF(U561=0,0,IF(AR559&gt;0,ABS(+AR559/U561),-ABS(+AR559/U561)))</f>
        <v>1.6190476190476191</v>
      </c>
      <c r="AT559" s="70">
        <f>+V561-W561</f>
        <v>-126</v>
      </c>
      <c r="AU559" s="264">
        <f>IF(W561=0,0,IF(AT559&gt;0,ABS(+AT559/W561),-ABS(+AT559/W561)))</f>
        <v>-1.6578947368421053</v>
      </c>
    </row>
    <row r="560" spans="1:47" ht="13.5" x14ac:dyDescent="0.25">
      <c r="A560" s="649">
        <v>4900</v>
      </c>
      <c r="B560" s="30" t="s">
        <v>2855</v>
      </c>
      <c r="C560" s="30" t="s">
        <v>1598</v>
      </c>
      <c r="D560" s="649" t="s">
        <v>1590</v>
      </c>
      <c r="E560" s="723"/>
      <c r="F560" s="656">
        <f>+'17HPM_DATA_INPUT'!D350</f>
        <v>1</v>
      </c>
      <c r="G560" s="651">
        <f>+'17HPM_DATA_INPUT'!E350</f>
        <v>0</v>
      </c>
      <c r="H560" s="654">
        <f>+'17HPM_DATA_INPUT'!F350</f>
        <v>1</v>
      </c>
      <c r="I560" s="690">
        <f>+'17HPM_DATA_INPUT'!G350</f>
        <v>0</v>
      </c>
      <c r="J560" s="654">
        <f>+'17HPM_DATA_INPUT'!H350</f>
        <v>90</v>
      </c>
      <c r="K560" s="651">
        <f>+'17HPM_DATA_INPUT'!I350</f>
        <v>0</v>
      </c>
      <c r="L560" s="654">
        <f>+'17HPM_DATA_INPUT'!J350</f>
        <v>0</v>
      </c>
      <c r="M560" s="651">
        <f>+'17HPM_DATA_INPUT'!K350</f>
        <v>0</v>
      </c>
      <c r="N560" s="654">
        <f>+'17HPM_DATA_INPUT'!L350</f>
        <v>13</v>
      </c>
      <c r="O560" s="673">
        <f>+'17HPM_DATA_INPUT'!M350</f>
        <v>0</v>
      </c>
      <c r="P560" s="650">
        <f t="shared" ref="P560:Q562" si="674">+L560-N560</f>
        <v>-13</v>
      </c>
      <c r="Q560" s="652">
        <f t="shared" si="674"/>
        <v>0</v>
      </c>
      <c r="R560" s="654">
        <f>+'17HPM_DATA_INPUT'!P350</f>
        <v>1</v>
      </c>
      <c r="S560" s="651">
        <f>+'17HPM_DATA_INPUT'!Q350</f>
        <v>0</v>
      </c>
      <c r="T560" s="654">
        <f>+'17HPM_DATA_INPUT'!R350</f>
        <v>7</v>
      </c>
      <c r="U560" s="651">
        <f>+'17HPM_DATA_INPUT'!S350</f>
        <v>0</v>
      </c>
      <c r="V560" s="650">
        <f t="shared" ref="V560:W562" si="675">+P560-R560-T560</f>
        <v>-21</v>
      </c>
      <c r="W560" s="653">
        <f t="shared" si="675"/>
        <v>0</v>
      </c>
      <c r="X560" s="4047"/>
      <c r="Y560" s="4044"/>
      <c r="Z560" s="4047"/>
      <c r="AA560" s="3183"/>
      <c r="AB560" s="3183"/>
      <c r="AC560" s="3183"/>
      <c r="AD560" s="261"/>
      <c r="AE560" s="262"/>
      <c r="AF560" s="18"/>
      <c r="AG560" s="262"/>
      <c r="AH560" s="18"/>
      <c r="AI560" s="262"/>
      <c r="AJ560" s="18"/>
      <c r="AK560" s="262"/>
      <c r="AL560" s="18"/>
      <c r="AM560" s="262"/>
      <c r="AN560" s="18"/>
      <c r="AO560" s="262"/>
      <c r="AP560" s="18"/>
      <c r="AQ560" s="262"/>
      <c r="AR560" s="18"/>
      <c r="AS560" s="262"/>
      <c r="AT560" s="18"/>
      <c r="AU560" s="263"/>
    </row>
    <row r="561" spans="1:47" ht="13.5" x14ac:dyDescent="0.25">
      <c r="A561" s="649">
        <v>4920</v>
      </c>
      <c r="B561" s="30" t="s">
        <v>1956</v>
      </c>
      <c r="C561" s="30" t="s">
        <v>1598</v>
      </c>
      <c r="D561" s="649" t="s">
        <v>1592</v>
      </c>
      <c r="E561" s="723"/>
      <c r="F561" s="656">
        <f>+'17HPM_DATA_INPUT'!D351</f>
        <v>1</v>
      </c>
      <c r="G561" s="651">
        <f>+'17HPM_DATA_INPUT'!E351</f>
        <v>1</v>
      </c>
      <c r="H561" s="654">
        <f>+'17HPM_DATA_INPUT'!F351</f>
        <v>2</v>
      </c>
      <c r="I561" s="690">
        <f>+'17HPM_DATA_INPUT'!G351</f>
        <v>1</v>
      </c>
      <c r="J561" s="654">
        <f>+'17HPM_DATA_INPUT'!H351</f>
        <v>356</v>
      </c>
      <c r="K561" s="651">
        <f>+'17HPM_DATA_INPUT'!I351</f>
        <v>132</v>
      </c>
      <c r="L561" s="654">
        <f>+'17HPM_DATA_INPUT'!J351</f>
        <v>0</v>
      </c>
      <c r="M561" s="651">
        <f>+'17HPM_DATA_INPUT'!K351</f>
        <v>0</v>
      </c>
      <c r="N561" s="654">
        <f>+'17HPM_DATA_INPUT'!L351</f>
        <v>147</v>
      </c>
      <c r="O561" s="673">
        <f>+'17HPM_DATA_INPUT'!M351</f>
        <v>55</v>
      </c>
      <c r="P561" s="650">
        <f t="shared" si="674"/>
        <v>-147</v>
      </c>
      <c r="Q561" s="652">
        <f t="shared" si="674"/>
        <v>-55</v>
      </c>
      <c r="R561" s="654">
        <f>+'17HPM_DATA_INPUT'!P351</f>
        <v>0</v>
      </c>
      <c r="S561" s="651">
        <f>+'17HPM_DATA_INPUT'!Q351</f>
        <v>0</v>
      </c>
      <c r="T561" s="654">
        <f>+'17HPM_DATA_INPUT'!R351</f>
        <v>55</v>
      </c>
      <c r="U561" s="651">
        <f>+'17HPM_DATA_INPUT'!S351</f>
        <v>21</v>
      </c>
      <c r="V561" s="650">
        <f t="shared" si="675"/>
        <v>-202</v>
      </c>
      <c r="W561" s="653">
        <f t="shared" si="675"/>
        <v>-76</v>
      </c>
      <c r="X561" s="4047"/>
      <c r="Y561" s="4044"/>
      <c r="Z561" s="4047"/>
      <c r="AA561" s="3183"/>
      <c r="AB561" s="3183"/>
      <c r="AC561" s="3183"/>
      <c r="AD561" s="261">
        <f t="shared" si="645"/>
        <v>0</v>
      </c>
      <c r="AE561" s="262">
        <f t="shared" si="646"/>
        <v>0</v>
      </c>
      <c r="AF561" s="18">
        <f t="shared" si="647"/>
        <v>2</v>
      </c>
      <c r="AG561" s="262">
        <f t="shared" si="648"/>
        <v>2</v>
      </c>
      <c r="AH561" s="18">
        <f t="shared" si="649"/>
        <v>314</v>
      </c>
      <c r="AI561" s="262">
        <f t="shared" si="650"/>
        <v>2.3787878787878789</v>
      </c>
      <c r="AJ561" s="18">
        <f t="shared" si="651"/>
        <v>0</v>
      </c>
      <c r="AK561" s="262">
        <f t="shared" si="652"/>
        <v>0</v>
      </c>
      <c r="AL561" s="18">
        <f t="shared" si="653"/>
        <v>105</v>
      </c>
      <c r="AM561" s="262">
        <f t="shared" si="654"/>
        <v>1.9090909090909092</v>
      </c>
      <c r="AN561" s="18">
        <f t="shared" si="655"/>
        <v>-105</v>
      </c>
      <c r="AO561" s="262">
        <f t="shared" si="656"/>
        <v>-1.9090909090909092</v>
      </c>
      <c r="AP561" s="18">
        <f t="shared" si="657"/>
        <v>1</v>
      </c>
      <c r="AQ561" s="262">
        <f t="shared" si="658"/>
        <v>0</v>
      </c>
      <c r="AR561" s="18">
        <f t="shared" si="659"/>
        <v>41</v>
      </c>
      <c r="AS561" s="262">
        <f t="shared" si="660"/>
        <v>1.9523809523809523</v>
      </c>
      <c r="AT561" s="18">
        <f t="shared" si="661"/>
        <v>-147</v>
      </c>
      <c r="AU561" s="263">
        <f t="shared" si="662"/>
        <v>-1.9342105263157894</v>
      </c>
    </row>
    <row r="562" spans="1:47" ht="13.5" x14ac:dyDescent="0.25">
      <c r="A562" s="659">
        <v>110</v>
      </c>
      <c r="B562" s="30" t="e">
        <v>#N/A</v>
      </c>
      <c r="C562" s="30" t="e">
        <v>#N/A</v>
      </c>
      <c r="D562" s="659" t="s">
        <v>3879</v>
      </c>
      <c r="E562" s="723"/>
      <c r="F562" s="660">
        <f>+'17HPM_DATA_INPUT'!D352</f>
        <v>1</v>
      </c>
      <c r="G562" s="664">
        <f>+'17HPM_DATA_INPUT'!E352</f>
        <v>1</v>
      </c>
      <c r="H562" s="661">
        <f>+'17HPM_DATA_INPUT'!F352</f>
        <v>3</v>
      </c>
      <c r="I562" s="665">
        <f>+'17HPM_DATA_INPUT'!G352</f>
        <v>1</v>
      </c>
      <c r="J562" s="661">
        <f>SUM(J560:J561)</f>
        <v>446</v>
      </c>
      <c r="K562" s="665">
        <f t="shared" ref="K562:O562" si="676">SUM(K560:K561)</f>
        <v>132</v>
      </c>
      <c r="L562" s="661">
        <f t="shared" si="676"/>
        <v>0</v>
      </c>
      <c r="M562" s="665">
        <f t="shared" si="676"/>
        <v>0</v>
      </c>
      <c r="N562" s="661">
        <f t="shared" si="676"/>
        <v>160</v>
      </c>
      <c r="O562" s="665">
        <f t="shared" si="676"/>
        <v>55</v>
      </c>
      <c r="P562" s="661">
        <f t="shared" si="674"/>
        <v>-160</v>
      </c>
      <c r="Q562" s="665">
        <f t="shared" si="674"/>
        <v>-55</v>
      </c>
      <c r="R562" s="661">
        <f t="shared" ref="R562" si="677">SUM(R560:R561)</f>
        <v>1</v>
      </c>
      <c r="S562" s="665">
        <f t="shared" ref="S562" si="678">SUM(S560:S561)</f>
        <v>0</v>
      </c>
      <c r="T562" s="661">
        <f t="shared" ref="T562" si="679">SUM(T560:T561)</f>
        <v>62</v>
      </c>
      <c r="U562" s="665">
        <f t="shared" ref="U562" si="680">SUM(U560:U561)</f>
        <v>21</v>
      </c>
      <c r="V562" s="661">
        <f t="shared" si="675"/>
        <v>-223</v>
      </c>
      <c r="W562" s="663">
        <f t="shared" si="675"/>
        <v>-76</v>
      </c>
      <c r="X562" s="4047"/>
      <c r="Y562" s="4044"/>
      <c r="Z562" s="4047"/>
      <c r="AA562" s="3183"/>
      <c r="AB562" s="3183"/>
      <c r="AC562" s="3183"/>
      <c r="AD562" s="2"/>
      <c r="AE562" s="252"/>
      <c r="AF562" s="2"/>
      <c r="AG562" s="252"/>
      <c r="AH562" s="2"/>
      <c r="AI562" s="252"/>
      <c r="AJ562" s="2"/>
      <c r="AK562" s="252"/>
      <c r="AL562" s="2"/>
      <c r="AM562" s="252"/>
      <c r="AN562" s="2"/>
      <c r="AO562" s="252"/>
      <c r="AP562" s="2"/>
      <c r="AQ562" s="252"/>
      <c r="AR562" s="2"/>
      <c r="AS562" s="252"/>
      <c r="AT562" s="2"/>
      <c r="AU562" s="252"/>
    </row>
    <row r="563" spans="1:47" ht="13.5" x14ac:dyDescent="0.25">
      <c r="A563" s="649" t="e">
        <v>#VALUE!</v>
      </c>
      <c r="B563" s="30" t="e">
        <v>#VALUE!</v>
      </c>
      <c r="C563" s="30" t="e">
        <v>#VALUE!</v>
      </c>
      <c r="D563" s="649"/>
      <c r="E563" s="723"/>
      <c r="F563" s="666"/>
      <c r="G563" s="666"/>
      <c r="H563" s="666"/>
      <c r="I563" s="666"/>
      <c r="J563" s="666"/>
      <c r="K563" s="666"/>
      <c r="L563" s="666"/>
      <c r="M563" s="666"/>
      <c r="N563" s="666"/>
      <c r="O563" s="666"/>
      <c r="P563" s="667"/>
      <c r="Q563" s="652"/>
      <c r="R563" s="666"/>
      <c r="S563" s="666"/>
      <c r="T563" s="667"/>
      <c r="U563" s="652"/>
      <c r="V563" s="666"/>
      <c r="W563" s="668"/>
      <c r="X563" s="4047"/>
      <c r="Y563" s="4044"/>
      <c r="Z563" s="4047"/>
      <c r="AA563" s="3183"/>
      <c r="AB563" s="3183"/>
      <c r="AC563" s="3183"/>
      <c r="AD563" s="261">
        <f>+F564-G564</f>
        <v>6764</v>
      </c>
      <c r="AE563" s="262">
        <f>IF(G564=0,0,IF(AD563&gt;0,ABS(+AD563/G564),-ABS(+AD563/G564)))</f>
        <v>0.14410805973965102</v>
      </c>
      <c r="AF563" s="18">
        <f>+H564-I564</f>
        <v>15922</v>
      </c>
      <c r="AG563" s="262">
        <f>IF(I564=0,0,IF(AF563&gt;0,ABS(+AF563/I564),-ABS(+AF563/I564)))</f>
        <v>6.2428443719515066E-2</v>
      </c>
      <c r="AH563" s="18">
        <f>+J564-K564</f>
        <v>13945308.1040892</v>
      </c>
      <c r="AI563" s="262">
        <f>IF(K564=0,0,IF(AH563&gt;0,ABS(+AH563/K564),-ABS(+AH563/K564)))</f>
        <v>8.6707048148074853E-2</v>
      </c>
      <c r="AJ563" s="18">
        <f>+L564-M564</f>
        <v>-3225781.0600000024</v>
      </c>
      <c r="AK563" s="262">
        <f>IF(M564=0,0,IF(AJ563&gt;0,ABS(+AJ563/M564),-ABS(+AJ563/M564)))</f>
        <v>-4.6914975524675155E-2</v>
      </c>
      <c r="AL563" s="18">
        <f>+N564-O564</f>
        <v>2557848.7549209297</v>
      </c>
      <c r="AM563" s="262">
        <f>IF(O564=0,0,IF(AL563&gt;0,ABS(+AL563/O564),-ABS(+AL563/O564)))</f>
        <v>6.0211610189964508E-2</v>
      </c>
      <c r="AN563" s="18">
        <f>+P564-Q564</f>
        <v>-5783629.8149209321</v>
      </c>
      <c r="AO563" s="262">
        <f>IF(Q564=0,0,IF(AN563&gt;0,ABS(+AN563/Q564),-ABS(+AN563/Q564)))</f>
        <v>-0.22010206297061111</v>
      </c>
      <c r="AP563" s="18">
        <f>+R564-S564</f>
        <v>12914.571437249193</v>
      </c>
      <c r="AQ563" s="262">
        <f>IF(S564=0,0,IF(AP563&gt;0,ABS(+AP563/S564),-ABS(+AP563/S564)))</f>
        <v>2.5044328278387457E-2</v>
      </c>
      <c r="AR563" s="18">
        <f>+T564-U564</f>
        <v>1196336.6597040482</v>
      </c>
      <c r="AS563" s="262">
        <f>IF(U564=0,0,IF(AR563&gt;0,ABS(+AR563/U564),-ABS(+AR563/U564)))</f>
        <v>7.7472838852702702E-2</v>
      </c>
      <c r="AT563" s="18">
        <f>+V564-W564</f>
        <v>-6992881.0460622311</v>
      </c>
      <c r="AU563" s="263">
        <f>IF(W564=0,0,IF(AT563&gt;0,ABS(+AT563/W564),-ABS(+AT563/W564)))</f>
        <v>-0.67764720770081088</v>
      </c>
    </row>
    <row r="564" spans="1:47" ht="13.5" x14ac:dyDescent="0.25">
      <c r="A564" s="659">
        <v>110</v>
      </c>
      <c r="B564" s="30" t="e">
        <v>#N/A</v>
      </c>
      <c r="C564" s="30" t="e">
        <v>#N/A</v>
      </c>
      <c r="D564" s="659" t="s">
        <v>149</v>
      </c>
      <c r="E564" s="724"/>
      <c r="F564" s="669">
        <f>F559+F547+F535+F562</f>
        <v>53701</v>
      </c>
      <c r="G564" s="682">
        <f>G559+G547+G535+G562</f>
        <v>46937</v>
      </c>
      <c r="H564" s="661">
        <f>H559+H547+H535</f>
        <v>270966</v>
      </c>
      <c r="I564" s="665">
        <f>I559+I547+I535</f>
        <v>255044</v>
      </c>
      <c r="J564" s="661">
        <f t="shared" ref="J564:O564" si="681">J559+J547+J535+J562</f>
        <v>174777771</v>
      </c>
      <c r="K564" s="665">
        <f t="shared" si="681"/>
        <v>160832462.8959108</v>
      </c>
      <c r="L564" s="661">
        <f>L559+L547+L535+L562</f>
        <v>65532243.939999998</v>
      </c>
      <c r="M564" s="665">
        <f t="shared" si="681"/>
        <v>68758025</v>
      </c>
      <c r="N564" s="661">
        <f t="shared" si="681"/>
        <v>45038837.834120929</v>
      </c>
      <c r="O564" s="665">
        <f t="shared" si="681"/>
        <v>42480989.0792</v>
      </c>
      <c r="P564" s="661">
        <f t="shared" si="663"/>
        <v>20493406.105879068</v>
      </c>
      <c r="Q564" s="665">
        <f t="shared" si="664"/>
        <v>26277035.9208</v>
      </c>
      <c r="R564" s="661">
        <f>R559+R547+R535+R562</f>
        <v>528583.08103724918</v>
      </c>
      <c r="S564" s="665">
        <f>S559+S547+S535+S562</f>
        <v>515668.50959999999</v>
      </c>
      <c r="T564" s="661">
        <f>T559+T547+T535+T562</f>
        <v>16638350.627704047</v>
      </c>
      <c r="U564" s="665">
        <f>U559+U547+U535+U562</f>
        <v>15442013.967999998</v>
      </c>
      <c r="V564" s="661">
        <f t="shared" si="665"/>
        <v>3326472.3971377723</v>
      </c>
      <c r="W564" s="663">
        <f t="shared" si="666"/>
        <v>10319353.443200003</v>
      </c>
      <c r="X564" s="4047"/>
      <c r="Y564" s="4044"/>
      <c r="Z564" s="4047"/>
      <c r="AA564" s="3183"/>
      <c r="AB564" s="3183"/>
      <c r="AC564" s="3183"/>
      <c r="AD564" s="870"/>
      <c r="AE564" s="871"/>
      <c r="AF564" s="870"/>
      <c r="AG564" s="871"/>
      <c r="AH564" s="870"/>
      <c r="AI564" s="871"/>
      <c r="AJ564" s="870"/>
      <c r="AK564" s="871"/>
      <c r="AL564" s="870"/>
      <c r="AM564" s="871"/>
      <c r="AN564" s="870"/>
      <c r="AO564" s="871"/>
      <c r="AP564" s="870"/>
      <c r="AQ564" s="871"/>
      <c r="AR564" s="870"/>
      <c r="AS564" s="871"/>
      <c r="AT564" s="870"/>
      <c r="AU564" s="871"/>
    </row>
    <row r="565" spans="1:47" ht="13.5" x14ac:dyDescent="0.25">
      <c r="A565" s="677">
        <v>2950</v>
      </c>
      <c r="B565" s="30" t="e">
        <v>#VALUE!</v>
      </c>
      <c r="C565" s="30" t="e">
        <v>#VALUE!</v>
      </c>
      <c r="D565" s="677" t="s">
        <v>2640</v>
      </c>
      <c r="E565" s="712"/>
      <c r="F565" s="159"/>
      <c r="G565" s="159"/>
      <c r="H565" s="687"/>
      <c r="I565" s="687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4047"/>
      <c r="Y565" s="4044"/>
      <c r="Z565" s="4047"/>
      <c r="AA565" s="3183"/>
      <c r="AB565" s="3183"/>
      <c r="AC565" s="3183"/>
      <c r="AD565" s="870"/>
      <c r="AE565" s="871"/>
      <c r="AF565" s="870"/>
      <c r="AG565" s="871"/>
      <c r="AH565" s="870"/>
      <c r="AI565" s="871"/>
      <c r="AJ565" s="870"/>
      <c r="AK565" s="871"/>
      <c r="AL565" s="870"/>
      <c r="AM565" s="871"/>
      <c r="AN565" s="870"/>
      <c r="AO565" s="871"/>
      <c r="AP565" s="870"/>
      <c r="AQ565" s="871"/>
      <c r="AR565" s="870"/>
      <c r="AS565" s="871"/>
      <c r="AT565" s="870"/>
      <c r="AU565" s="871"/>
    </row>
    <row r="566" spans="1:47" ht="13.5" x14ac:dyDescent="0.25">
      <c r="A566" s="679">
        <v>2950</v>
      </c>
      <c r="B566" s="30" t="e">
        <v>#VALUE!</v>
      </c>
      <c r="C566" s="30" t="e">
        <v>#VALUE!</v>
      </c>
      <c r="D566" s="679" t="s">
        <v>2641</v>
      </c>
      <c r="E566" s="727" t="s">
        <v>675</v>
      </c>
      <c r="F566" s="763">
        <f>+'17HPM_DATA_INPUT'!D325</f>
        <v>1764</v>
      </c>
      <c r="G566" s="764">
        <f>+'17HPM_DATA_INPUT'!E325</f>
        <v>0</v>
      </c>
      <c r="H566" s="765">
        <f>+'17HPM_DATA_INPUT'!F325</f>
        <v>7356</v>
      </c>
      <c r="I566" s="692">
        <f>+'17HPM_DATA_INPUT'!G325</f>
        <v>0</v>
      </c>
      <c r="J566" s="693">
        <f>+'17HPM_DATA_INPUT'!H325</f>
        <v>1972219</v>
      </c>
      <c r="K566" s="692">
        <f>+'17HPM_DATA_INPUT'!I325</f>
        <v>0</v>
      </c>
      <c r="L566" s="693">
        <f>+'17HPM_DATA_INPUT'!J325</f>
        <v>828081</v>
      </c>
      <c r="M566" s="692">
        <f>+'17HPM_DATA_INPUT'!K325</f>
        <v>0</v>
      </c>
      <c r="N566" s="693">
        <f>+'17HPM_DATA_INPUT'!L325</f>
        <v>1549772</v>
      </c>
      <c r="O566" s="692">
        <f>+'17HPM_DATA_INPUT'!M325</f>
        <v>0</v>
      </c>
      <c r="P566" s="694">
        <f t="shared" ref="P566" si="682">+L566-N566</f>
        <v>-721691</v>
      </c>
      <c r="Q566" s="695">
        <f t="shared" ref="Q566" si="683">+M566-O566</f>
        <v>0</v>
      </c>
      <c r="R566" s="693">
        <f>+'17HPM_DATA_INPUT'!P325</f>
        <v>463</v>
      </c>
      <c r="S566" s="692">
        <f>+'17HPM_DATA_INPUT'!Q325</f>
        <v>0</v>
      </c>
      <c r="T566" s="693">
        <f>+'17HPM_DATA_INPUT'!R325</f>
        <v>210632</v>
      </c>
      <c r="U566" s="692">
        <f>+'17HPM_DATA_INPUT'!S325</f>
        <v>0</v>
      </c>
      <c r="V566" s="694">
        <f t="shared" ref="V566" si="684">+P566-R566-T566</f>
        <v>-932786</v>
      </c>
      <c r="W566" s="696">
        <f t="shared" ref="W566" si="685">+Q566-S566-U566</f>
        <v>0</v>
      </c>
      <c r="X566" s="4047"/>
      <c r="Y566" s="4044"/>
      <c r="Z566" s="4047"/>
      <c r="AA566" s="3183"/>
      <c r="AB566" s="3183"/>
      <c r="AC566" s="3183"/>
      <c r="AD566" s="870"/>
      <c r="AE566" s="871"/>
      <c r="AF566" s="870"/>
      <c r="AG566" s="871"/>
      <c r="AH566" s="870"/>
      <c r="AI566" s="871"/>
      <c r="AJ566" s="870"/>
      <c r="AK566" s="871"/>
      <c r="AL566" s="870"/>
      <c r="AM566" s="871"/>
      <c r="AN566" s="870"/>
      <c r="AO566" s="871"/>
      <c r="AP566" s="870"/>
      <c r="AQ566" s="871"/>
      <c r="AR566" s="870"/>
      <c r="AS566" s="871"/>
      <c r="AT566" s="870"/>
      <c r="AU566" s="871"/>
    </row>
    <row r="567" spans="1:47" ht="13.5" x14ac:dyDescent="0.25">
      <c r="A567" s="2428">
        <v>2950</v>
      </c>
      <c r="B567" s="30" t="s">
        <v>1944</v>
      </c>
      <c r="C567" s="30" t="s">
        <v>1944</v>
      </c>
      <c r="D567" s="2428" t="s">
        <v>2642</v>
      </c>
      <c r="E567" s="2486" t="s">
        <v>3930</v>
      </c>
      <c r="F567" s="701">
        <v>0</v>
      </c>
      <c r="G567" s="702">
        <v>0</v>
      </c>
      <c r="H567" s="701">
        <v>0</v>
      </c>
      <c r="I567" s="702">
        <v>0</v>
      </c>
      <c r="J567" s="701">
        <v>0</v>
      </c>
      <c r="K567" s="702">
        <v>0</v>
      </c>
      <c r="L567" s="701">
        <v>0</v>
      </c>
      <c r="M567" s="702">
        <v>0</v>
      </c>
      <c r="N567" s="701">
        <f>+SUMIF('17NM_Flex Cost'!$C$7:$C$122,A567,'17NM_Flex Cost'!$E$7:$E$122)</f>
        <v>0</v>
      </c>
      <c r="O567" s="702">
        <f>+SUMIF('17NM_Flex Cost'!$M$7:$M$122,A567,'17NM_Flex Cost'!$O$7:$O$122)</f>
        <v>47056.7</v>
      </c>
      <c r="P567" s="701">
        <f>+L567-N567</f>
        <v>0</v>
      </c>
      <c r="Q567" s="702">
        <f>+M567-O567</f>
        <v>-47056.7</v>
      </c>
      <c r="R567" s="701">
        <f>+SUMIF('17NM_Flex Cost'!$C$7:$C$122,A567,'17NM_Flex Cost'!$F$7:$F$122)</f>
        <v>0</v>
      </c>
      <c r="S567" s="702">
        <f>+SUMIF('17NM_Flex Cost'!$M$7:$M$122,A567,'17NM_Flex Cost'!$P$7:$P$122)</f>
        <v>1.06</v>
      </c>
      <c r="T567" s="701">
        <f>+SUMIF('17NM_Flex Cost'!$C$7:$C$122,A567,'17NM_Flex Cost'!$G$7:$G$122)</f>
        <v>0</v>
      </c>
      <c r="U567" s="702">
        <f>+SUMIF('17NM_Flex Cost'!$M$7:$M$122,A567,'17NM_Flex Cost'!$Q$7:$Q$122)</f>
        <v>5093.46</v>
      </c>
      <c r="V567" s="701">
        <f>+P567-R567-T567</f>
        <v>0</v>
      </c>
      <c r="W567" s="703">
        <f>+Q567-S567-U567</f>
        <v>-52151.219999999994</v>
      </c>
      <c r="X567" s="4047" t="s">
        <v>3931</v>
      </c>
      <c r="Y567" s="4044" t="s">
        <v>1738</v>
      </c>
      <c r="Z567" s="4047"/>
      <c r="AA567" s="3179">
        <f>+'17NM_PLRecon'!S71-'Departmental PL'!V567</f>
        <v>0</v>
      </c>
      <c r="AB567" s="3179">
        <f>+'17NM_PLRecon'!T71-'Departmental PL'!W567</f>
        <v>0</v>
      </c>
      <c r="AC567" s="3183"/>
      <c r="AD567" s="870"/>
      <c r="AE567" s="871"/>
      <c r="AF567" s="870"/>
      <c r="AG567" s="871"/>
      <c r="AH567" s="870"/>
      <c r="AI567" s="871"/>
      <c r="AJ567" s="870"/>
      <c r="AK567" s="871"/>
      <c r="AL567" s="870"/>
      <c r="AM567" s="871"/>
      <c r="AN567" s="870"/>
      <c r="AO567" s="871"/>
      <c r="AP567" s="870"/>
      <c r="AQ567" s="871"/>
      <c r="AR567" s="870"/>
      <c r="AS567" s="871"/>
      <c r="AT567" s="870"/>
      <c r="AU567" s="871"/>
    </row>
    <row r="568" spans="1:47" ht="13.5" x14ac:dyDescent="0.25">
      <c r="A568" s="677">
        <v>4920</v>
      </c>
      <c r="B568" s="30" t="s">
        <v>1956</v>
      </c>
      <c r="C568" s="30" t="s">
        <v>1598</v>
      </c>
      <c r="D568" s="677" t="s">
        <v>4076</v>
      </c>
      <c r="E568" s="712"/>
      <c r="F568" s="159"/>
      <c r="G568" s="159"/>
      <c r="H568" s="687"/>
      <c r="I568" s="687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4042"/>
      <c r="Y568" s="4044"/>
      <c r="Z568" s="4047"/>
      <c r="AA568" s="3183"/>
      <c r="AB568" s="3183"/>
      <c r="AC568" s="3183"/>
      <c r="AD568" s="870"/>
      <c r="AE568" s="871"/>
      <c r="AF568" s="870"/>
      <c r="AG568" s="871"/>
      <c r="AH568" s="870"/>
      <c r="AI568" s="871"/>
      <c r="AJ568" s="870"/>
      <c r="AK568" s="871"/>
      <c r="AL568" s="870"/>
      <c r="AM568" s="871"/>
      <c r="AN568" s="870"/>
      <c r="AO568" s="871"/>
      <c r="AP568" s="870"/>
      <c r="AQ568" s="871"/>
      <c r="AR568" s="870"/>
      <c r="AS568" s="871"/>
      <c r="AT568" s="870"/>
      <c r="AU568" s="871"/>
    </row>
    <row r="569" spans="1:47" ht="13.5" x14ac:dyDescent="0.25">
      <c r="A569" s="679">
        <v>4920</v>
      </c>
      <c r="B569" s="30" t="e">
        <v>#VALUE!</v>
      </c>
      <c r="C569" s="30" t="e">
        <v>#VALUE!</v>
      </c>
      <c r="D569" s="679" t="s">
        <v>4077</v>
      </c>
      <c r="E569" s="727" t="s">
        <v>675</v>
      </c>
      <c r="F569" s="763">
        <f>+'17HPM_DATA_INPUT'!D328</f>
        <v>29934</v>
      </c>
      <c r="G569" s="764">
        <f>+'17HPM_DATA_INPUT'!E328</f>
        <v>26185</v>
      </c>
      <c r="H569" s="765">
        <f>+'17HPM_DATA_INPUT'!F328</f>
        <v>123134</v>
      </c>
      <c r="I569" s="692">
        <f>+'17HPM_DATA_INPUT'!G328</f>
        <v>109638</v>
      </c>
      <c r="J569" s="693">
        <f>+'17HPM_DATA_INPUT'!H328</f>
        <v>36908489</v>
      </c>
      <c r="K569" s="692">
        <f>+'17HPM_DATA_INPUT'!I328</f>
        <v>31820830</v>
      </c>
      <c r="L569" s="693">
        <f>+'17HPM_DATA_INPUT'!J328</f>
        <v>15640318</v>
      </c>
      <c r="M569" s="692">
        <f>+'17HPM_DATA_INPUT'!K328</f>
        <v>14124942</v>
      </c>
      <c r="N569" s="693">
        <f>+'17HPM_DATA_INPUT'!L328</f>
        <v>15275925</v>
      </c>
      <c r="O569" s="692">
        <f>+'17HPM_DATA_INPUT'!M328</f>
        <v>13509105</v>
      </c>
      <c r="P569" s="694">
        <f t="shared" ref="P569:Q571" si="686">+L569-N569</f>
        <v>364393</v>
      </c>
      <c r="Q569" s="695">
        <f t="shared" si="686"/>
        <v>615837</v>
      </c>
      <c r="R569" s="693">
        <f>+'17HPM_DATA_INPUT'!P328</f>
        <v>2468</v>
      </c>
      <c r="S569" s="692">
        <f>+'17HPM_DATA_INPUT'!Q328</f>
        <v>2280</v>
      </c>
      <c r="T569" s="693">
        <f>+'17HPM_DATA_INPUT'!R328</f>
        <v>5702368</v>
      </c>
      <c r="U569" s="692">
        <f>+'17HPM_DATA_INPUT'!S328</f>
        <v>5163015</v>
      </c>
      <c r="V569" s="694">
        <f t="shared" ref="V569:W571" si="687">+P569-R569-T569</f>
        <v>-5340443</v>
      </c>
      <c r="W569" s="696">
        <f t="shared" si="687"/>
        <v>-4549458</v>
      </c>
      <c r="X569" s="4048"/>
      <c r="Y569" s="4044">
        <v>17</v>
      </c>
      <c r="Z569" s="4047"/>
      <c r="AA569" s="3183" t="s">
        <v>1741</v>
      </c>
      <c r="AB569" s="3183"/>
      <c r="AC569" s="3183"/>
      <c r="AD569" s="870"/>
      <c r="AE569" s="871"/>
      <c r="AF569" s="870"/>
      <c r="AG569" s="871"/>
      <c r="AH569" s="870"/>
      <c r="AI569" s="871"/>
      <c r="AJ569" s="870"/>
      <c r="AK569" s="871"/>
      <c r="AL569" s="870"/>
      <c r="AM569" s="871"/>
      <c r="AN569" s="870"/>
      <c r="AO569" s="871"/>
      <c r="AP569" s="870"/>
      <c r="AQ569" s="871"/>
      <c r="AR569" s="870"/>
      <c r="AS569" s="871"/>
      <c r="AT569" s="870"/>
      <c r="AU569" s="871"/>
    </row>
    <row r="570" spans="1:47" ht="13.5" x14ac:dyDescent="0.25">
      <c r="A570" s="2428">
        <v>4920</v>
      </c>
      <c r="B570" s="30" t="e">
        <v>#VALUE!</v>
      </c>
      <c r="C570" s="30" t="e">
        <v>#VALUE!</v>
      </c>
      <c r="D570" s="2428" t="s">
        <v>4078</v>
      </c>
      <c r="E570" s="2486" t="s">
        <v>674</v>
      </c>
      <c r="F570" s="701">
        <f>+VLOOKUP(4920,'17NM_Clinic Revenue'!$C$10:$K$85,9,FALSE)</f>
        <v>0</v>
      </c>
      <c r="G570" s="702">
        <f>+VLOOKUP(4920,'17NM_Clinic Revenue'!$C$92:$K$170,9,FALSE)</f>
        <v>0</v>
      </c>
      <c r="H570" s="701">
        <f>+IF(SUM(H569+F570)*0,0,ROUND(+H569/F569*F570,0))</f>
        <v>0</v>
      </c>
      <c r="I570" s="702">
        <f>+IF(SUM(I569+G570)*0,0,ROUND(+I569/G569*G570,0))</f>
        <v>0</v>
      </c>
      <c r="J570" s="701">
        <f>+VLOOKUP(4920,'17NM_Clinic Revenue'!$C$10:$K$85,5,FALSE)</f>
        <v>7141800</v>
      </c>
      <c r="K570" s="702">
        <f>+VLOOKUP(4920,'17NM_Clinic Revenue'!$C$96:$K$171,5,FALSE)</f>
        <v>4507417.5960346963</v>
      </c>
      <c r="L570" s="701">
        <f>+VLOOKUP(4920,'17NM_Clinic Revenue'!$C$10:$K$85,8,FALSE)</f>
        <v>1539725.81</v>
      </c>
      <c r="M570" s="702">
        <f>+VLOOKUP(4920,'17NM_Clinic Revenue'!$C$96:$K$171,8,FALSE)</f>
        <v>1818743</v>
      </c>
      <c r="N570" s="701">
        <f>AA571</f>
        <v>2966159.855684475</v>
      </c>
      <c r="O570" s="702">
        <f>+AA575</f>
        <v>1929667.6077924115</v>
      </c>
      <c r="P570" s="701">
        <f t="shared" si="686"/>
        <v>-1426434.045684475</v>
      </c>
      <c r="Q570" s="702">
        <f t="shared" si="686"/>
        <v>-110924.60779241147</v>
      </c>
      <c r="R570" s="701">
        <f>AB571</f>
        <v>479.1762678347136</v>
      </c>
      <c r="S570" s="702">
        <f>+AB575</f>
        <v>325.61840851493935</v>
      </c>
      <c r="T570" s="701">
        <f>AC571</f>
        <v>1107247.7832928633</v>
      </c>
      <c r="U570" s="702">
        <f>+AC575</f>
        <v>737495.71865682793</v>
      </c>
      <c r="V570" s="701">
        <f t="shared" si="687"/>
        <v>-2534161.0052451729</v>
      </c>
      <c r="W570" s="703">
        <f t="shared" si="687"/>
        <v>-848745.94485775428</v>
      </c>
      <c r="X570" s="4048" t="s">
        <v>3851</v>
      </c>
      <c r="Y570" s="4035">
        <f>+'17NM_PLRecon'!S68-'Departmental PL'!V570</f>
        <v>0</v>
      </c>
      <c r="Z570" s="4041">
        <f>+'17NM_Clinic Revenue'!G81+'17NM_Clinic Revenue'!G82</f>
        <v>10478950</v>
      </c>
      <c r="AA570" s="3179">
        <f>+'17NM_Flex Cost'!E100</f>
        <v>4352157.8341209255</v>
      </c>
      <c r="AB570" s="3179">
        <f>+'17NM_Flex Cost'!F100</f>
        <v>703.08103724923296</v>
      </c>
      <c r="AC570" s="3180">
        <f>+'17NM_Flex Cost'!G100</f>
        <v>1624631.627704045</v>
      </c>
      <c r="AD570" s="412"/>
      <c r="AE570" s="646"/>
      <c r="AF570" s="412"/>
      <c r="AG570" s="646"/>
      <c r="AH570" s="412"/>
      <c r="AI570" s="646"/>
      <c r="AJ570" s="412"/>
      <c r="AK570" s="646"/>
      <c r="AL570" s="412"/>
      <c r="AM570" s="646"/>
      <c r="AN570" s="412"/>
      <c r="AO570" s="646"/>
      <c r="AP570" s="412"/>
      <c r="AQ570" s="646"/>
      <c r="AR570" s="412"/>
      <c r="AS570" s="646"/>
      <c r="AT570" s="412"/>
      <c r="AU570" s="646"/>
    </row>
    <row r="571" spans="1:47" ht="13.5" x14ac:dyDescent="0.25">
      <c r="A571" s="2428">
        <v>492.1</v>
      </c>
      <c r="B571" s="30" t="e">
        <v>#VALUE!</v>
      </c>
      <c r="C571" s="30" t="e">
        <v>#VALUE!</v>
      </c>
      <c r="D571" s="2428" t="s">
        <v>4079</v>
      </c>
      <c r="E571" s="2486" t="s">
        <v>674</v>
      </c>
      <c r="F571" s="701">
        <f>+VLOOKUP(492.1,'17NM_Clinic Revenue'!$C$10:$K$85,9,FALSE)</f>
        <v>0</v>
      </c>
      <c r="G571" s="702">
        <f>+VLOOKUP(492.1,'17NM_Clinic Revenue'!$C$92:$K$170,9,FALSE)</f>
        <v>0</v>
      </c>
      <c r="H571" s="701">
        <f>+IF(SUM(H569+F571)*0,0,ROUND(+H569/F569*F571,0))</f>
        <v>0</v>
      </c>
      <c r="I571" s="702">
        <f>+IF(SUM(I569+G571)*0,0,ROUND(+I569/G569*G571,0))</f>
        <v>0</v>
      </c>
      <c r="J571" s="701">
        <f>+VLOOKUP(492.1,'17NM_Clinic Revenue'!$C$10:$K$85,5,FALSE)</f>
        <v>3337150</v>
      </c>
      <c r="K571" s="702">
        <f>+VLOOKUP(492.1,'17NM_Clinic Revenue'!$C$96:$K$171,5,FALSE)</f>
        <v>6143794.2998760836</v>
      </c>
      <c r="L571" s="701">
        <f>+VLOOKUP(492.1,'17NM_Clinic Revenue'!$C$10:$K$85,8,FALSE)</f>
        <v>2756766.13</v>
      </c>
      <c r="M571" s="702">
        <f>+VLOOKUP(492.1,'17NM_Clinic Revenue'!$C$96:$K$171,8,FALSE)</f>
        <v>2479021</v>
      </c>
      <c r="N571" s="701">
        <f>AA572</f>
        <v>1385997.9784364509</v>
      </c>
      <c r="O571" s="702">
        <f>+AA576</f>
        <v>2630215.7714075879</v>
      </c>
      <c r="P571" s="701">
        <f t="shared" si="686"/>
        <v>1370768.1515635489</v>
      </c>
      <c r="Q571" s="702">
        <f t="shared" si="686"/>
        <v>-151194.77140758792</v>
      </c>
      <c r="R571" s="701">
        <f>AB572</f>
        <v>223.90476941451936</v>
      </c>
      <c r="S571" s="702">
        <f>+AB576</f>
        <v>443.83119148506046</v>
      </c>
      <c r="T571" s="701">
        <f>AC572</f>
        <v>517383.84441118187</v>
      </c>
      <c r="U571" s="702">
        <f>+AC576</f>
        <v>1005236.7893431716</v>
      </c>
      <c r="V571" s="701">
        <f t="shared" si="687"/>
        <v>853160.40238295251</v>
      </c>
      <c r="W571" s="703">
        <f t="shared" si="687"/>
        <v>-1156875.3919422445</v>
      </c>
      <c r="X571" s="4048" t="s">
        <v>3851</v>
      </c>
      <c r="Y571" s="4035">
        <f>+'17NM_PLRecon'!S69-'Departmental PL'!V571</f>
        <v>0</v>
      </c>
      <c r="Z571" s="4064">
        <f>+J570/Z570</f>
        <v>0.68153774948825985</v>
      </c>
      <c r="AA571" s="3179">
        <f>+AA570*Z571</f>
        <v>2966159.855684475</v>
      </c>
      <c r="AB571" s="3179">
        <f>+AB570*Z571</f>
        <v>479.1762678347136</v>
      </c>
      <c r="AC571" s="3179">
        <f>+AC570*Z571</f>
        <v>1107247.7832928633</v>
      </c>
      <c r="AD571" s="412"/>
      <c r="AE571" s="646"/>
      <c r="AF571" s="412"/>
      <c r="AG571" s="646"/>
      <c r="AH571" s="412"/>
      <c r="AI571" s="646"/>
      <c r="AJ571" s="412"/>
      <c r="AK571" s="646"/>
      <c r="AL571" s="412"/>
      <c r="AM571" s="646"/>
      <c r="AN571" s="412"/>
      <c r="AO571" s="646"/>
      <c r="AP571" s="412"/>
      <c r="AQ571" s="646"/>
      <c r="AR571" s="412"/>
      <c r="AS571" s="646"/>
      <c r="AT571" s="412"/>
      <c r="AU571" s="646"/>
    </row>
    <row r="572" spans="1:47" ht="13.5" x14ac:dyDescent="0.25">
      <c r="A572" s="30" t="e">
        <v>#VALUE!</v>
      </c>
      <c r="B572" s="30" t="e">
        <v>#VALUE!</v>
      </c>
      <c r="C572" s="30" t="e">
        <v>#VALUE!</v>
      </c>
      <c r="F572" s="159"/>
      <c r="G572" s="159"/>
      <c r="H572" s="687"/>
      <c r="I572" s="687"/>
      <c r="J572" s="159"/>
      <c r="K572" s="159"/>
      <c r="L572" s="159"/>
      <c r="M572" s="159"/>
      <c r="N572" s="159"/>
      <c r="O572" s="2003"/>
      <c r="P572" s="159"/>
      <c r="Q572" s="159"/>
      <c r="R572" s="530"/>
      <c r="S572" s="159"/>
      <c r="T572" s="159"/>
      <c r="U572" s="159"/>
      <c r="V572" s="159"/>
      <c r="W572" s="159"/>
      <c r="X572" s="4048"/>
      <c r="Y572" s="4044"/>
      <c r="Z572" s="4064">
        <f>+J571/Z570</f>
        <v>0.31846225051174021</v>
      </c>
      <c r="AA572" s="3183">
        <f>+AA570*Z572</f>
        <v>1385997.9784364509</v>
      </c>
      <c r="AB572" s="3183">
        <f>+AB570*Z572</f>
        <v>223.90476941451936</v>
      </c>
      <c r="AC572" s="3183">
        <f>+AC570*Z572</f>
        <v>517383.84441118187</v>
      </c>
      <c r="AD572" s="2"/>
      <c r="AE572" s="252"/>
      <c r="AF572" s="2"/>
      <c r="AG572" s="252"/>
      <c r="AH572" s="2"/>
      <c r="AI572" s="252"/>
      <c r="AJ572" s="2"/>
      <c r="AK572" s="252"/>
      <c r="AL572" s="2"/>
      <c r="AM572" s="252"/>
      <c r="AN572" s="2"/>
      <c r="AO572" s="252"/>
      <c r="AP572" s="2"/>
      <c r="AQ572" s="252"/>
      <c r="AR572" s="2"/>
      <c r="AS572" s="252"/>
      <c r="AT572" s="2"/>
      <c r="AU572" s="252"/>
    </row>
    <row r="573" spans="1:47" ht="13.5" x14ac:dyDescent="0.25">
      <c r="A573" s="647" t="e">
        <v>#VALUE!</v>
      </c>
      <c r="B573" s="30" t="e">
        <v>#VALUE!</v>
      </c>
      <c r="C573" s="30" t="e">
        <v>#VALUE!</v>
      </c>
      <c r="D573" s="647" t="s">
        <v>4134</v>
      </c>
      <c r="E573" s="647"/>
      <c r="F573" s="648"/>
      <c r="G573" s="648"/>
      <c r="H573" s="648"/>
      <c r="I573" s="648"/>
      <c r="J573" s="648"/>
      <c r="K573" s="648"/>
      <c r="L573" s="648"/>
      <c r="M573" s="648"/>
      <c r="N573" s="2002"/>
      <c r="O573" s="648"/>
      <c r="P573" s="648"/>
      <c r="Q573" s="648"/>
      <c r="R573" s="648"/>
      <c r="S573" s="648"/>
      <c r="T573" s="648"/>
      <c r="U573" s="648"/>
      <c r="V573" s="648"/>
      <c r="W573" s="648"/>
      <c r="X573" s="4047"/>
      <c r="Y573" s="4044">
        <v>16</v>
      </c>
      <c r="Z573" s="4047"/>
      <c r="AA573" s="3183">
        <f>+AA571+AA572</f>
        <v>4352157.8341209255</v>
      </c>
      <c r="AB573" s="3183">
        <f t="shared" ref="AB573:AC573" si="688">+AB571+AB572</f>
        <v>703.08103724923296</v>
      </c>
      <c r="AC573" s="3183">
        <f t="shared" si="688"/>
        <v>1624631.6277040453</v>
      </c>
      <c r="AD573" s="70">
        <f t="shared" ref="AD573:AD590" si="689">+F574-G574</f>
        <v>0</v>
      </c>
      <c r="AE573" s="264">
        <f t="shared" ref="AE573:AE590" si="690">IF(G574=0,0,IF(AD573&gt;0,ABS(+AD573/G574),-ABS(+AD573/G574)))</f>
        <v>0</v>
      </c>
      <c r="AF573" s="70">
        <f t="shared" ref="AF573:AF590" si="691">+H574-I574</f>
        <v>0</v>
      </c>
      <c r="AG573" s="264">
        <f t="shared" ref="AG573:AG590" si="692">IF(I574=0,0,IF(AF573&gt;0,ABS(+AF573/I574),-ABS(+AF573/I574)))</f>
        <v>0</v>
      </c>
      <c r="AH573" s="70">
        <f t="shared" ref="AH573:AH590" si="693">+J574-K574</f>
        <v>0</v>
      </c>
      <c r="AI573" s="264">
        <f t="shared" ref="AI573:AI590" si="694">IF(K574=0,0,IF(AH573&gt;0,ABS(+AH573/K574),-ABS(+AH573/K574)))</f>
        <v>0</v>
      </c>
      <c r="AJ573" s="70">
        <f t="shared" ref="AJ573:AJ590" si="695">+L574-M574</f>
        <v>0</v>
      </c>
      <c r="AK573" s="264">
        <f t="shared" ref="AK573:AK590" si="696">IF(M574=0,0,IF(AJ573&gt;0,ABS(+AJ573/M574),-ABS(+AJ573/M574)))</f>
        <v>0</v>
      </c>
      <c r="AL573" s="70">
        <f t="shared" ref="AL573:AL590" si="697">+N574-O574</f>
        <v>0</v>
      </c>
      <c r="AM573" s="264">
        <f t="shared" ref="AM573:AM590" si="698">IF(O574=0,0,IF(AL573&gt;0,ABS(+AL573/O574),-ABS(+AL573/O574)))</f>
        <v>0</v>
      </c>
      <c r="AN573" s="70">
        <f t="shared" ref="AN573:AN590" si="699">+P574-Q574</f>
        <v>0</v>
      </c>
      <c r="AO573" s="264">
        <f t="shared" ref="AO573:AO590" si="700">IF(Q574=0,0,IF(AN573&gt;0,ABS(+AN573/Q574),-ABS(+AN573/Q574)))</f>
        <v>0</v>
      </c>
      <c r="AP573" s="70">
        <f t="shared" ref="AP573:AP590" si="701">+R574-S574</f>
        <v>0</v>
      </c>
      <c r="AQ573" s="264">
        <f t="shared" ref="AQ573:AQ590" si="702">IF(S574=0,0,IF(AP573&gt;0,ABS(+AP573/S574),-ABS(+AP573/S574)))</f>
        <v>0</v>
      </c>
      <c r="AR573" s="70">
        <f t="shared" ref="AR573:AR590" si="703">+T574-U574</f>
        <v>0</v>
      </c>
      <c r="AS573" s="264">
        <f t="shared" ref="AS573:AS590" si="704">IF(U574=0,0,IF(AR573&gt;0,ABS(+AR573/U574),-ABS(+AR573/U574)))</f>
        <v>0</v>
      </c>
      <c r="AT573" s="70">
        <f t="shared" ref="AT573:AT590" si="705">+V574-W574</f>
        <v>0</v>
      </c>
      <c r="AU573" s="264">
        <f t="shared" ref="AU573:AU590" si="706">IF(W574=0,0,IF(AT573&gt;0,ABS(+AT573/W574),-ABS(+AT573/W574)))</f>
        <v>0</v>
      </c>
    </row>
    <row r="574" spans="1:47" ht="13.5" hidden="1" x14ac:dyDescent="0.25">
      <c r="A574" s="649" t="e">
        <v>#VALUE!</v>
      </c>
      <c r="B574" s="30" t="e">
        <v>#VALUE!</v>
      </c>
      <c r="C574" s="30" t="e">
        <v>#VALUE!</v>
      </c>
      <c r="D574" s="649" t="s">
        <v>1600</v>
      </c>
      <c r="E574" s="723"/>
      <c r="F574" s="656">
        <f>+'17HPM_DATA_INPUT'!D354</f>
        <v>0</v>
      </c>
      <c r="G574" s="651">
        <f>+'17HPM_DATA_INPUT'!E354</f>
        <v>0</v>
      </c>
      <c r="H574" s="654">
        <f>+'17HPM_DATA_INPUT'!F354</f>
        <v>0</v>
      </c>
      <c r="I574" s="690">
        <f>+'17HPM_DATA_INPUT'!G354</f>
        <v>0</v>
      </c>
      <c r="J574" s="654">
        <f>+'17HPM_DATA_INPUT'!H354</f>
        <v>0</v>
      </c>
      <c r="K574" s="651">
        <f>+'17HPM_DATA_INPUT'!I354</f>
        <v>0</v>
      </c>
      <c r="L574" s="654">
        <f>+'17HPM_DATA_INPUT'!J354</f>
        <v>0</v>
      </c>
      <c r="M574" s="651">
        <f>+'17HPM_DATA_INPUT'!K354</f>
        <v>0</v>
      </c>
      <c r="N574" s="654">
        <f>+'17HPM_DATA_INPUT'!L354</f>
        <v>0</v>
      </c>
      <c r="O574" s="651">
        <f>+'17HPM_DATA_INPUT'!M354</f>
        <v>0</v>
      </c>
      <c r="P574" s="650">
        <f t="shared" ref="P574:P591" si="707">+L574-N574</f>
        <v>0</v>
      </c>
      <c r="Q574" s="652">
        <f t="shared" ref="Q574:Q591" si="708">+M574-O574</f>
        <v>0</v>
      </c>
      <c r="R574" s="654">
        <f>+'17HPM_DATA_INPUT'!P354</f>
        <v>0</v>
      </c>
      <c r="S574" s="651">
        <f>+'17HPM_DATA_INPUT'!Q354</f>
        <v>0</v>
      </c>
      <c r="T574" s="650">
        <f>+'17HPM_DATA_INPUT'!R354</f>
        <v>0</v>
      </c>
      <c r="U574" s="652">
        <f>+'17HPM_DATA_INPUT'!S354</f>
        <v>0</v>
      </c>
      <c r="V574" s="650">
        <f t="shared" ref="V574:V591" si="709">+P574-R574-T574</f>
        <v>0</v>
      </c>
      <c r="W574" s="653">
        <f t="shared" ref="W574:W591" si="710">+Q574-S574-U574</f>
        <v>0</v>
      </c>
      <c r="X574" s="4047"/>
      <c r="Y574" s="4035">
        <f>+'17NM_PLRecon'!T68-'Departmental PL'!W570</f>
        <v>0</v>
      </c>
      <c r="Z574" s="4041">
        <f>+'17NM_Clinic Revenue'!G165+'17NM_Clinic Revenue'!G166</f>
        <v>10651211.895910781</v>
      </c>
      <c r="AA574" s="3179">
        <f>+'17NM_Flex Cost'!O100</f>
        <v>4559883.3792000003</v>
      </c>
      <c r="AB574" s="3179">
        <f>+'17NM_Flex Cost'!P100</f>
        <v>769.44959999999992</v>
      </c>
      <c r="AC574" s="3180">
        <f>+'17NM_Flex Cost'!Q100</f>
        <v>1742732.5079999999</v>
      </c>
      <c r="AD574" s="70">
        <f t="shared" si="689"/>
        <v>0</v>
      </c>
      <c r="AE574" s="264">
        <f t="shared" si="690"/>
        <v>0</v>
      </c>
      <c r="AF574" s="70">
        <f t="shared" si="691"/>
        <v>0</v>
      </c>
      <c r="AG574" s="264">
        <f t="shared" si="692"/>
        <v>0</v>
      </c>
      <c r="AH574" s="70">
        <f t="shared" si="693"/>
        <v>0</v>
      </c>
      <c r="AI574" s="264">
        <f t="shared" si="694"/>
        <v>0</v>
      </c>
      <c r="AJ574" s="70">
        <f t="shared" si="695"/>
        <v>0</v>
      </c>
      <c r="AK574" s="264">
        <f t="shared" si="696"/>
        <v>0</v>
      </c>
      <c r="AL574" s="70">
        <f t="shared" si="697"/>
        <v>0</v>
      </c>
      <c r="AM574" s="264">
        <f t="shared" si="698"/>
        <v>0</v>
      </c>
      <c r="AN574" s="70">
        <f t="shared" si="699"/>
        <v>0</v>
      </c>
      <c r="AO574" s="264">
        <f t="shared" si="700"/>
        <v>0</v>
      </c>
      <c r="AP574" s="70">
        <f t="shared" si="701"/>
        <v>0</v>
      </c>
      <c r="AQ574" s="264">
        <f t="shared" si="702"/>
        <v>0</v>
      </c>
      <c r="AR574" s="70">
        <f t="shared" si="703"/>
        <v>0</v>
      </c>
      <c r="AS574" s="264">
        <f t="shared" si="704"/>
        <v>0</v>
      </c>
      <c r="AT574" s="70">
        <f t="shared" si="705"/>
        <v>0</v>
      </c>
      <c r="AU574" s="264">
        <f t="shared" si="706"/>
        <v>0</v>
      </c>
    </row>
    <row r="575" spans="1:47" ht="13.5" hidden="1" x14ac:dyDescent="0.25">
      <c r="A575" s="649" t="e">
        <v>#VALUE!</v>
      </c>
      <c r="B575" s="30" t="e">
        <v>#VALUE!</v>
      </c>
      <c r="C575" s="30" t="e">
        <v>#VALUE!</v>
      </c>
      <c r="D575" s="649" t="s">
        <v>1601</v>
      </c>
      <c r="E575" s="723"/>
      <c r="F575" s="656">
        <f>+'17HPM_DATA_INPUT'!D355</f>
        <v>0</v>
      </c>
      <c r="G575" s="651">
        <f>+'17HPM_DATA_INPUT'!E355</f>
        <v>0</v>
      </c>
      <c r="H575" s="654">
        <f>+'17HPM_DATA_INPUT'!F355</f>
        <v>0</v>
      </c>
      <c r="I575" s="690">
        <f>+'17HPM_DATA_INPUT'!G355</f>
        <v>0</v>
      </c>
      <c r="J575" s="654">
        <f>+'17HPM_DATA_INPUT'!H355</f>
        <v>0</v>
      </c>
      <c r="K575" s="651">
        <f>+'17HPM_DATA_INPUT'!I355</f>
        <v>0</v>
      </c>
      <c r="L575" s="654">
        <f>+'17HPM_DATA_INPUT'!J355</f>
        <v>0</v>
      </c>
      <c r="M575" s="651">
        <f>+'17HPM_DATA_INPUT'!K355</f>
        <v>0</v>
      </c>
      <c r="N575" s="654">
        <f>+'17HPM_DATA_INPUT'!L355</f>
        <v>0</v>
      </c>
      <c r="O575" s="651">
        <f>+'17HPM_DATA_INPUT'!M355</f>
        <v>0</v>
      </c>
      <c r="P575" s="650">
        <f t="shared" si="707"/>
        <v>0</v>
      </c>
      <c r="Q575" s="652">
        <f t="shared" si="708"/>
        <v>0</v>
      </c>
      <c r="R575" s="654">
        <f>+'17HPM_DATA_INPUT'!P355</f>
        <v>0</v>
      </c>
      <c r="S575" s="651">
        <f>+'17HPM_DATA_INPUT'!Q355</f>
        <v>0</v>
      </c>
      <c r="T575" s="650">
        <f>+'17HPM_DATA_INPUT'!R355</f>
        <v>0</v>
      </c>
      <c r="U575" s="652">
        <f>+'17HPM_DATA_INPUT'!S355</f>
        <v>0</v>
      </c>
      <c r="V575" s="650">
        <f t="shared" si="709"/>
        <v>0</v>
      </c>
      <c r="W575" s="653">
        <f t="shared" si="710"/>
        <v>0</v>
      </c>
      <c r="X575" s="4047"/>
      <c r="Y575" s="4035">
        <f>+'17NM_PLRecon'!T69-'Departmental PL'!W571</f>
        <v>0</v>
      </c>
      <c r="Z575" s="4064">
        <f>+K570/Z574</f>
        <v>0.42318354381487672</v>
      </c>
      <c r="AA575" s="3179">
        <f>+AA574*Z575</f>
        <v>1929667.6077924115</v>
      </c>
      <c r="AB575" s="3179">
        <f>+AB574*Z575</f>
        <v>325.61840851493935</v>
      </c>
      <c r="AC575" s="3179">
        <f>+AC574*Z575</f>
        <v>737495.71865682793</v>
      </c>
      <c r="AD575" s="70">
        <f t="shared" si="689"/>
        <v>877</v>
      </c>
      <c r="AE575" s="264">
        <f t="shared" si="690"/>
        <v>5.3364975051722038E-2</v>
      </c>
      <c r="AF575" s="70">
        <f t="shared" si="691"/>
        <v>-3018</v>
      </c>
      <c r="AG575" s="264">
        <f t="shared" si="692"/>
        <v>-4.1545641011522104E-2</v>
      </c>
      <c r="AH575" s="70">
        <f t="shared" si="693"/>
        <v>392389</v>
      </c>
      <c r="AI575" s="264">
        <f t="shared" si="694"/>
        <v>2.7266749316974492E-2</v>
      </c>
      <c r="AJ575" s="70">
        <f t="shared" si="695"/>
        <v>-152817</v>
      </c>
      <c r="AK575" s="264">
        <f t="shared" si="696"/>
        <v>-2.3553552013805039E-2</v>
      </c>
      <c r="AL575" s="70">
        <f t="shared" si="697"/>
        <v>545486</v>
      </c>
      <c r="AM575" s="264">
        <f t="shared" si="698"/>
        <v>5.7555652627158525E-2</v>
      </c>
      <c r="AN575" s="70">
        <f t="shared" si="699"/>
        <v>-698303</v>
      </c>
      <c r="AO575" s="264">
        <f t="shared" si="700"/>
        <v>-0.23358724645205142</v>
      </c>
      <c r="AP575" s="70">
        <f t="shared" si="701"/>
        <v>-75</v>
      </c>
      <c r="AQ575" s="264">
        <f t="shared" si="702"/>
        <v>-6.6195939982347754E-2</v>
      </c>
      <c r="AR575" s="70">
        <f t="shared" si="703"/>
        <v>243273</v>
      </c>
      <c r="AS575" s="264">
        <f t="shared" si="704"/>
        <v>0.18415681940333534</v>
      </c>
      <c r="AT575" s="70">
        <f t="shared" si="705"/>
        <v>-941501</v>
      </c>
      <c r="AU575" s="264">
        <f t="shared" si="706"/>
        <v>-0.21836378323955954</v>
      </c>
    </row>
    <row r="576" spans="1:47" ht="13.5" x14ac:dyDescent="0.25">
      <c r="A576" s="649" t="e">
        <v>#VALUE!</v>
      </c>
      <c r="B576" s="30" t="e">
        <v>#VALUE!</v>
      </c>
      <c r="C576" s="30" t="e">
        <v>#VALUE!</v>
      </c>
      <c r="D576" s="649" t="s">
        <v>2479</v>
      </c>
      <c r="E576" s="723"/>
      <c r="F576" s="656">
        <f>+'17HPM_DATA_INPUT'!D356</f>
        <v>17311</v>
      </c>
      <c r="G576" s="651">
        <f>+'17HPM_DATA_INPUT'!E356</f>
        <v>16434</v>
      </c>
      <c r="H576" s="654">
        <f>+'17HPM_DATA_INPUT'!F356</f>
        <v>69625</v>
      </c>
      <c r="I576" s="690">
        <f>+'17HPM_DATA_INPUT'!G356</f>
        <v>72643</v>
      </c>
      <c r="J576" s="654">
        <f>+'17HPM_DATA_INPUT'!H356</f>
        <v>14783140</v>
      </c>
      <c r="K576" s="651">
        <f>+'17HPM_DATA_INPUT'!I356</f>
        <v>14390751</v>
      </c>
      <c r="L576" s="654">
        <f>+'17HPM_DATA_INPUT'!J356</f>
        <v>6335249</v>
      </c>
      <c r="M576" s="651">
        <f>+'17HPM_DATA_INPUT'!K356</f>
        <v>6488066</v>
      </c>
      <c r="N576" s="654">
        <f>+'17HPM_DATA_INPUT'!L356</f>
        <v>10023026</v>
      </c>
      <c r="O576" s="651">
        <f>+'17HPM_DATA_INPUT'!M356</f>
        <v>9477540</v>
      </c>
      <c r="P576" s="650">
        <f t="shared" si="707"/>
        <v>-3687777</v>
      </c>
      <c r="Q576" s="652">
        <f t="shared" si="708"/>
        <v>-2989474</v>
      </c>
      <c r="R576" s="654">
        <f>+'17HPM_DATA_INPUT'!P356</f>
        <v>1058</v>
      </c>
      <c r="S576" s="651">
        <f>+'17HPM_DATA_INPUT'!Q356</f>
        <v>1133</v>
      </c>
      <c r="T576" s="650">
        <f>+'17HPM_DATA_INPUT'!R356</f>
        <v>1564283</v>
      </c>
      <c r="U576" s="652">
        <f>+'17HPM_DATA_INPUT'!S356</f>
        <v>1321010</v>
      </c>
      <c r="V576" s="650">
        <f t="shared" si="709"/>
        <v>-5253118</v>
      </c>
      <c r="W576" s="653">
        <f t="shared" si="710"/>
        <v>-4311617</v>
      </c>
      <c r="X576" s="4047"/>
      <c r="Y576" s="4044"/>
      <c r="Z576" s="4064">
        <f>+K571/Z574</f>
        <v>0.57681645618512312</v>
      </c>
      <c r="AA576" s="3183">
        <f>+AA574*Z576</f>
        <v>2630215.7714075879</v>
      </c>
      <c r="AB576" s="3183">
        <f>+AB574*Z576</f>
        <v>443.83119148506046</v>
      </c>
      <c r="AC576" s="3183">
        <f>+AC574*Z576</f>
        <v>1005236.7893431716</v>
      </c>
      <c r="AD576" s="70">
        <f t="shared" si="689"/>
        <v>0</v>
      </c>
      <c r="AE576" s="264">
        <f t="shared" si="690"/>
        <v>0</v>
      </c>
      <c r="AF576" s="70">
        <f t="shared" si="691"/>
        <v>0</v>
      </c>
      <c r="AG576" s="264">
        <f t="shared" si="692"/>
        <v>0</v>
      </c>
      <c r="AH576" s="70">
        <f t="shared" si="693"/>
        <v>0</v>
      </c>
      <c r="AI576" s="264">
        <f t="shared" si="694"/>
        <v>0</v>
      </c>
      <c r="AJ576" s="70">
        <f t="shared" si="695"/>
        <v>0</v>
      </c>
      <c r="AK576" s="264">
        <f t="shared" si="696"/>
        <v>0</v>
      </c>
      <c r="AL576" s="70">
        <f t="shared" si="697"/>
        <v>0</v>
      </c>
      <c r="AM576" s="264">
        <f t="shared" si="698"/>
        <v>0</v>
      </c>
      <c r="AN576" s="70">
        <f t="shared" si="699"/>
        <v>0</v>
      </c>
      <c r="AO576" s="264">
        <f t="shared" si="700"/>
        <v>0</v>
      </c>
      <c r="AP576" s="70">
        <f t="shared" si="701"/>
        <v>0</v>
      </c>
      <c r="AQ576" s="264">
        <f t="shared" si="702"/>
        <v>0</v>
      </c>
      <c r="AR576" s="70">
        <f t="shared" si="703"/>
        <v>0</v>
      </c>
      <c r="AS576" s="264">
        <f t="shared" si="704"/>
        <v>0</v>
      </c>
      <c r="AT576" s="70">
        <f t="shared" si="705"/>
        <v>0</v>
      </c>
      <c r="AU576" s="264">
        <f t="shared" si="706"/>
        <v>0</v>
      </c>
    </row>
    <row r="577" spans="1:47" ht="13.5" hidden="1" x14ac:dyDescent="0.25">
      <c r="A577" s="649" t="e">
        <v>#VALUE!</v>
      </c>
      <c r="B577" s="30" t="e">
        <v>#VALUE!</v>
      </c>
      <c r="C577" s="30" t="e">
        <v>#VALUE!</v>
      </c>
      <c r="D577" s="649" t="s">
        <v>1603</v>
      </c>
      <c r="E577" s="723"/>
      <c r="F577" s="656">
        <f>+'17HPM_DATA_INPUT'!D357</f>
        <v>0</v>
      </c>
      <c r="G577" s="651">
        <f>+'17HPM_DATA_INPUT'!E357</f>
        <v>0</v>
      </c>
      <c r="H577" s="654">
        <f>+'17HPM_DATA_INPUT'!F357</f>
        <v>0</v>
      </c>
      <c r="I577" s="690">
        <f>+'17HPM_DATA_INPUT'!G357</f>
        <v>0</v>
      </c>
      <c r="J577" s="654">
        <f>+'17HPM_DATA_INPUT'!H357</f>
        <v>0</v>
      </c>
      <c r="K577" s="651">
        <f>+'17HPM_DATA_INPUT'!I357</f>
        <v>0</v>
      </c>
      <c r="L577" s="654">
        <f>+'17HPM_DATA_INPUT'!J357</f>
        <v>0</v>
      </c>
      <c r="M577" s="651">
        <f>+'17HPM_DATA_INPUT'!K357</f>
        <v>0</v>
      </c>
      <c r="N577" s="654">
        <f>+'17HPM_DATA_INPUT'!L357</f>
        <v>0</v>
      </c>
      <c r="O577" s="673">
        <f>+'17HPM_DATA_INPUT'!M357</f>
        <v>0</v>
      </c>
      <c r="P577" s="650">
        <f>+L577-N577</f>
        <v>0</v>
      </c>
      <c r="Q577" s="652">
        <f t="shared" si="708"/>
        <v>0</v>
      </c>
      <c r="R577" s="654">
        <f>+'17HPM_DATA_INPUT'!P357</f>
        <v>0</v>
      </c>
      <c r="S577" s="651">
        <f>+'17HPM_DATA_INPUT'!Q357</f>
        <v>0</v>
      </c>
      <c r="T577" s="672">
        <f>+'17HPM_DATA_INPUT'!R357</f>
        <v>0</v>
      </c>
      <c r="U577" s="651">
        <f>+'17HPM_DATA_INPUT'!S357</f>
        <v>0</v>
      </c>
      <c r="V577" s="650">
        <f t="shared" si="709"/>
        <v>0</v>
      </c>
      <c r="W577" s="653">
        <f t="shared" si="710"/>
        <v>0</v>
      </c>
      <c r="X577" s="4047"/>
      <c r="Y577" s="4044"/>
      <c r="Z577" s="4047"/>
      <c r="AA577" s="3183">
        <f>+AA575+AA576</f>
        <v>4559883.3791999994</v>
      </c>
      <c r="AB577" s="3183">
        <f t="shared" ref="AB577:AC577" si="711">+AB575+AB576</f>
        <v>769.4495999999998</v>
      </c>
      <c r="AC577" s="3183">
        <f t="shared" si="711"/>
        <v>1742732.5079999994</v>
      </c>
      <c r="AD577" s="70">
        <f t="shared" si="689"/>
        <v>0</v>
      </c>
      <c r="AE577" s="264">
        <f t="shared" si="690"/>
        <v>0</v>
      </c>
      <c r="AF577" s="70">
        <f t="shared" si="691"/>
        <v>0</v>
      </c>
      <c r="AG577" s="264">
        <f t="shared" si="692"/>
        <v>0</v>
      </c>
      <c r="AH577" s="70">
        <f t="shared" si="693"/>
        <v>0</v>
      </c>
      <c r="AI577" s="264">
        <f t="shared" si="694"/>
        <v>0</v>
      </c>
      <c r="AJ577" s="70">
        <f t="shared" si="695"/>
        <v>0</v>
      </c>
      <c r="AK577" s="264">
        <f t="shared" si="696"/>
        <v>0</v>
      </c>
      <c r="AL577" s="70">
        <f t="shared" si="697"/>
        <v>0</v>
      </c>
      <c r="AM577" s="264">
        <f t="shared" si="698"/>
        <v>0</v>
      </c>
      <c r="AN577" s="70">
        <f t="shared" si="699"/>
        <v>0</v>
      </c>
      <c r="AO577" s="264">
        <f t="shared" si="700"/>
        <v>0</v>
      </c>
      <c r="AP577" s="70">
        <f t="shared" si="701"/>
        <v>0</v>
      </c>
      <c r="AQ577" s="264">
        <f t="shared" si="702"/>
        <v>0</v>
      </c>
      <c r="AR577" s="70">
        <f t="shared" si="703"/>
        <v>0</v>
      </c>
      <c r="AS577" s="264">
        <f t="shared" si="704"/>
        <v>0</v>
      </c>
      <c r="AT577" s="70">
        <f t="shared" si="705"/>
        <v>0</v>
      </c>
      <c r="AU577" s="264">
        <f t="shared" si="706"/>
        <v>0</v>
      </c>
    </row>
    <row r="578" spans="1:47" ht="13.5" hidden="1" x14ac:dyDescent="0.25">
      <c r="A578" s="649" t="e">
        <v>#VALUE!</v>
      </c>
      <c r="B578" s="30" t="e">
        <v>#VALUE!</v>
      </c>
      <c r="C578" s="30" t="e">
        <v>#VALUE!</v>
      </c>
      <c r="D578" s="649" t="s">
        <v>1604</v>
      </c>
      <c r="E578" s="723"/>
      <c r="F578" s="674">
        <f>+'17HPM_DATA_INPUT'!D358</f>
        <v>0</v>
      </c>
      <c r="G578" s="673">
        <f>+'17HPM_DATA_INPUT'!E358</f>
        <v>0</v>
      </c>
      <c r="H578" s="672">
        <f>+'17HPM_DATA_INPUT'!F358</f>
        <v>0</v>
      </c>
      <c r="I578" s="729">
        <f>+'17HPM_DATA_INPUT'!G358</f>
        <v>0</v>
      </c>
      <c r="J578" s="672">
        <f>+'17HPM_DATA_INPUT'!H358</f>
        <v>0</v>
      </c>
      <c r="K578" s="673">
        <f>+'17HPM_DATA_INPUT'!I358</f>
        <v>0</v>
      </c>
      <c r="L578" s="672">
        <f>+'17HPM_DATA_INPUT'!J358</f>
        <v>0</v>
      </c>
      <c r="M578" s="673">
        <f>+'17HPM_DATA_INPUT'!K358</f>
        <v>0</v>
      </c>
      <c r="N578" s="672">
        <f>+'17HPM_DATA_INPUT'!L358</f>
        <v>0</v>
      </c>
      <c r="O578" s="673">
        <f>+'17HPM_DATA_INPUT'!M358</f>
        <v>0</v>
      </c>
      <c r="P578" s="657">
        <f t="shared" si="707"/>
        <v>0</v>
      </c>
      <c r="Q578" s="675">
        <f t="shared" si="708"/>
        <v>0</v>
      </c>
      <c r="R578" s="672">
        <f>+'17HPM_DATA_INPUT'!P358</f>
        <v>0</v>
      </c>
      <c r="S578" s="673">
        <f>+'17HPM_DATA_INPUT'!Q358</f>
        <v>0</v>
      </c>
      <c r="T578" s="672">
        <f>+'17HPM_DATA_INPUT'!R358</f>
        <v>0</v>
      </c>
      <c r="U578" s="673">
        <f>+'17HPM_DATA_INPUT'!S358</f>
        <v>0</v>
      </c>
      <c r="V578" s="657">
        <f t="shared" si="709"/>
        <v>0</v>
      </c>
      <c r="W578" s="676">
        <f t="shared" si="710"/>
        <v>0</v>
      </c>
      <c r="X578" s="4047"/>
      <c r="Y578" s="4044"/>
      <c r="Z578" s="4047"/>
      <c r="AA578" s="3183"/>
      <c r="AB578" s="3183"/>
      <c r="AC578" s="3183"/>
      <c r="AD578" s="261">
        <f>+F579-G579</f>
        <v>877</v>
      </c>
      <c r="AE578" s="262">
        <f>IF(G579=0,0,IF(AD578&gt;0,ABS(+AD578/G579),-ABS(+AD578/G579)))</f>
        <v>5.3364975051722038E-2</v>
      </c>
      <c r="AF578" s="18">
        <f>+H579-I579</f>
        <v>-3018</v>
      </c>
      <c r="AG578" s="262">
        <f>IF(I579=0,0,IF(AF578&gt;0,ABS(+AF578/I579),-ABS(+AF578/I579)))</f>
        <v>-4.1545641011522104E-2</v>
      </c>
      <c r="AH578" s="18">
        <f>+J579-K579</f>
        <v>392389</v>
      </c>
      <c r="AI578" s="262">
        <f>IF(K579=0,0,IF(AH578&gt;0,ABS(+AH578/K579),-ABS(+AH578/K579)))</f>
        <v>2.7266749316974492E-2</v>
      </c>
      <c r="AJ578" s="18">
        <f>+L579-M579</f>
        <v>-152817</v>
      </c>
      <c r="AK578" s="262">
        <f>IF(M579=0,0,IF(AJ578&gt;0,ABS(+AJ578/M579),-ABS(+AJ578/M579)))</f>
        <v>-2.3553552013805039E-2</v>
      </c>
      <c r="AL578" s="18">
        <f>+N579-O579</f>
        <v>545486</v>
      </c>
      <c r="AM578" s="262">
        <f>IF(O579=0,0,IF(AL578&gt;0,ABS(+AL578/O579),-ABS(+AL578/O579)))</f>
        <v>5.7555652627158525E-2</v>
      </c>
      <c r="AN578" s="18">
        <f>+P579-Q579</f>
        <v>-698303</v>
      </c>
      <c r="AO578" s="262">
        <f>IF(Q579=0,0,IF(AN578&gt;0,ABS(+AN578/Q579),-ABS(+AN578/Q579)))</f>
        <v>-0.23358724645205142</v>
      </c>
      <c r="AP578" s="18">
        <f>+R579-S579</f>
        <v>-75</v>
      </c>
      <c r="AQ578" s="262">
        <f>IF(S579=0,0,IF(AP578&gt;0,ABS(+AP578/S579),-ABS(+AP578/S579)))</f>
        <v>-6.6195939982347754E-2</v>
      </c>
      <c r="AR578" s="18">
        <f>+T579-U579</f>
        <v>243273</v>
      </c>
      <c r="AS578" s="262">
        <f>IF(U579=0,0,IF(AR578&gt;0,ABS(+AR578/U579),-ABS(+AR578/U579)))</f>
        <v>0.18415681940333534</v>
      </c>
      <c r="AT578" s="18">
        <f>+V579-W579</f>
        <v>-941501</v>
      </c>
      <c r="AU578" s="263">
        <f>IF(W579=0,0,IF(AT578&gt;0,ABS(+AT578/W579),-ABS(+AT578/W579)))</f>
        <v>-0.21836378323955954</v>
      </c>
    </row>
    <row r="579" spans="1:47" ht="13.5" x14ac:dyDescent="0.25">
      <c r="A579" s="659" t="e">
        <v>#VALUE!</v>
      </c>
      <c r="B579" s="30" t="e">
        <v>#VALUE!</v>
      </c>
      <c r="C579" s="30" t="e">
        <v>#VALUE!</v>
      </c>
      <c r="D579" s="659" t="s">
        <v>2608</v>
      </c>
      <c r="E579" s="723"/>
      <c r="F579" s="660">
        <f>+'17HPM_DATA_INPUT'!D359</f>
        <v>17311</v>
      </c>
      <c r="G579" s="664">
        <f>+'17HPM_DATA_INPUT'!E359</f>
        <v>16434</v>
      </c>
      <c r="H579" s="661">
        <f>+'17HPM_DATA_INPUT'!F359</f>
        <v>69625</v>
      </c>
      <c r="I579" s="665">
        <f>+'17HPM_DATA_INPUT'!G359</f>
        <v>72643</v>
      </c>
      <c r="J579" s="661">
        <f t="shared" ref="J579:O579" si="712">SUM(J574:J578)</f>
        <v>14783140</v>
      </c>
      <c r="K579" s="665">
        <f t="shared" si="712"/>
        <v>14390751</v>
      </c>
      <c r="L579" s="661">
        <f t="shared" si="712"/>
        <v>6335249</v>
      </c>
      <c r="M579" s="665">
        <f t="shared" si="712"/>
        <v>6488066</v>
      </c>
      <c r="N579" s="661">
        <f t="shared" si="712"/>
        <v>10023026</v>
      </c>
      <c r="O579" s="665">
        <f t="shared" si="712"/>
        <v>9477540</v>
      </c>
      <c r="P579" s="661">
        <f t="shared" si="707"/>
        <v>-3687777</v>
      </c>
      <c r="Q579" s="665">
        <f t="shared" si="708"/>
        <v>-2989474</v>
      </c>
      <c r="R579" s="661">
        <f>SUM(R574:R578)</f>
        <v>1058</v>
      </c>
      <c r="S579" s="665">
        <f>SUM(S574:S578)</f>
        <v>1133</v>
      </c>
      <c r="T579" s="661">
        <f>SUM(T574:T578)</f>
        <v>1564283</v>
      </c>
      <c r="U579" s="665">
        <f>SUM(U574:U578)</f>
        <v>1321010</v>
      </c>
      <c r="V579" s="661">
        <f t="shared" si="709"/>
        <v>-5253118</v>
      </c>
      <c r="W579" s="663">
        <f t="shared" si="710"/>
        <v>-4311617</v>
      </c>
      <c r="X579" s="4047"/>
      <c r="Y579" s="4044"/>
      <c r="Z579" s="4047"/>
      <c r="AA579" s="3183"/>
      <c r="AB579" s="3183"/>
      <c r="AC579" s="3183"/>
      <c r="AD579" s="70">
        <f t="shared" si="689"/>
        <v>0</v>
      </c>
      <c r="AE579" s="264">
        <f t="shared" si="690"/>
        <v>0</v>
      </c>
      <c r="AF579" s="70">
        <f t="shared" si="691"/>
        <v>0</v>
      </c>
      <c r="AG579" s="264">
        <f t="shared" si="692"/>
        <v>0</v>
      </c>
      <c r="AH579" s="70">
        <f t="shared" si="693"/>
        <v>0</v>
      </c>
      <c r="AI579" s="264">
        <f t="shared" si="694"/>
        <v>0</v>
      </c>
      <c r="AJ579" s="70">
        <f t="shared" si="695"/>
        <v>0</v>
      </c>
      <c r="AK579" s="264">
        <f t="shared" si="696"/>
        <v>0</v>
      </c>
      <c r="AL579" s="70">
        <f t="shared" si="697"/>
        <v>0</v>
      </c>
      <c r="AM579" s="264">
        <f t="shared" si="698"/>
        <v>0</v>
      </c>
      <c r="AN579" s="70">
        <f t="shared" si="699"/>
        <v>0</v>
      </c>
      <c r="AO579" s="264">
        <f t="shared" si="700"/>
        <v>0</v>
      </c>
      <c r="AP579" s="70">
        <f t="shared" si="701"/>
        <v>0</v>
      </c>
      <c r="AQ579" s="264">
        <f t="shared" si="702"/>
        <v>0</v>
      </c>
      <c r="AR579" s="70">
        <f t="shared" si="703"/>
        <v>0</v>
      </c>
      <c r="AS579" s="264">
        <f t="shared" si="704"/>
        <v>0</v>
      </c>
      <c r="AT579" s="70">
        <f t="shared" si="705"/>
        <v>0</v>
      </c>
      <c r="AU579" s="264">
        <f t="shared" si="706"/>
        <v>0</v>
      </c>
    </row>
    <row r="580" spans="1:47" ht="13.5" hidden="1" x14ac:dyDescent="0.25">
      <c r="A580" s="649" t="e">
        <v>#VALUE!</v>
      </c>
      <c r="B580" s="30" t="e">
        <v>#VALUE!</v>
      </c>
      <c r="C580" s="30" t="e">
        <v>#VALUE!</v>
      </c>
      <c r="D580" s="649" t="s">
        <v>1600</v>
      </c>
      <c r="E580" s="723"/>
      <c r="F580" s="656"/>
      <c r="G580" s="651"/>
      <c r="H580" s="654"/>
      <c r="I580" s="690"/>
      <c r="J580" s="654"/>
      <c r="K580" s="651"/>
      <c r="L580" s="654"/>
      <c r="M580" s="651"/>
      <c r="N580" s="654"/>
      <c r="O580" s="673"/>
      <c r="P580" s="650">
        <f t="shared" si="707"/>
        <v>0</v>
      </c>
      <c r="Q580" s="652">
        <f t="shared" si="708"/>
        <v>0</v>
      </c>
      <c r="R580" s="654"/>
      <c r="S580" s="651"/>
      <c r="T580" s="654"/>
      <c r="U580" s="651"/>
      <c r="V580" s="650">
        <f t="shared" si="709"/>
        <v>0</v>
      </c>
      <c r="W580" s="653">
        <f t="shared" si="710"/>
        <v>0</v>
      </c>
      <c r="X580" s="4047"/>
      <c r="Y580" s="4044"/>
      <c r="Z580" s="4047"/>
      <c r="AA580" s="3183"/>
      <c r="AB580" s="3183"/>
      <c r="AC580" s="3183"/>
      <c r="AD580" s="70">
        <f t="shared" si="689"/>
        <v>0</v>
      </c>
      <c r="AE580" s="264">
        <f t="shared" si="690"/>
        <v>0</v>
      </c>
      <c r="AF580" s="70">
        <f t="shared" si="691"/>
        <v>0</v>
      </c>
      <c r="AG580" s="264">
        <f t="shared" si="692"/>
        <v>0</v>
      </c>
      <c r="AH580" s="70">
        <f t="shared" si="693"/>
        <v>0</v>
      </c>
      <c r="AI580" s="264">
        <f t="shared" si="694"/>
        <v>0</v>
      </c>
      <c r="AJ580" s="70">
        <f t="shared" si="695"/>
        <v>0</v>
      </c>
      <c r="AK580" s="264">
        <f t="shared" si="696"/>
        <v>0</v>
      </c>
      <c r="AL580" s="70">
        <f t="shared" si="697"/>
        <v>0</v>
      </c>
      <c r="AM580" s="264">
        <f t="shared" si="698"/>
        <v>0</v>
      </c>
      <c r="AN580" s="70">
        <f t="shared" si="699"/>
        <v>0</v>
      </c>
      <c r="AO580" s="264">
        <f t="shared" si="700"/>
        <v>0</v>
      </c>
      <c r="AP580" s="70">
        <f t="shared" si="701"/>
        <v>0</v>
      </c>
      <c r="AQ580" s="264">
        <f t="shared" si="702"/>
        <v>0</v>
      </c>
      <c r="AR580" s="70">
        <f t="shared" si="703"/>
        <v>0</v>
      </c>
      <c r="AS580" s="264">
        <f t="shared" si="704"/>
        <v>0</v>
      </c>
      <c r="AT580" s="70">
        <f t="shared" si="705"/>
        <v>0</v>
      </c>
      <c r="AU580" s="264">
        <f t="shared" si="706"/>
        <v>0</v>
      </c>
    </row>
    <row r="581" spans="1:47" ht="13.5" hidden="1" x14ac:dyDescent="0.25">
      <c r="A581" s="649" t="e">
        <v>#VALUE!</v>
      </c>
      <c r="B581" s="30" t="e">
        <v>#VALUE!</v>
      </c>
      <c r="C581" s="30" t="e">
        <v>#VALUE!</v>
      </c>
      <c r="D581" s="649" t="s">
        <v>1601</v>
      </c>
      <c r="E581" s="723"/>
      <c r="F581" s="656"/>
      <c r="G581" s="651"/>
      <c r="H581" s="654"/>
      <c r="I581" s="690"/>
      <c r="J581" s="654"/>
      <c r="K581" s="651"/>
      <c r="L581" s="654"/>
      <c r="M581" s="651"/>
      <c r="N581" s="654"/>
      <c r="O581" s="673"/>
      <c r="P581" s="650">
        <f t="shared" si="707"/>
        <v>0</v>
      </c>
      <c r="Q581" s="652">
        <f t="shared" si="708"/>
        <v>0</v>
      </c>
      <c r="R581" s="654"/>
      <c r="S581" s="651"/>
      <c r="T581" s="654"/>
      <c r="U581" s="651"/>
      <c r="V581" s="650">
        <f t="shared" si="709"/>
        <v>0</v>
      </c>
      <c r="W581" s="653">
        <f t="shared" si="710"/>
        <v>0</v>
      </c>
      <c r="X581" s="4047"/>
      <c r="Y581" s="4044"/>
      <c r="Z581" s="4047"/>
      <c r="AA581" s="3183"/>
      <c r="AB581" s="3183"/>
      <c r="AC581" s="3183"/>
      <c r="AD581" s="70">
        <f t="shared" si="689"/>
        <v>0</v>
      </c>
      <c r="AE581" s="264">
        <f t="shared" si="690"/>
        <v>0</v>
      </c>
      <c r="AF581" s="70">
        <f t="shared" si="691"/>
        <v>0</v>
      </c>
      <c r="AG581" s="264">
        <f t="shared" si="692"/>
        <v>0</v>
      </c>
      <c r="AH581" s="70">
        <f t="shared" si="693"/>
        <v>0</v>
      </c>
      <c r="AI581" s="264">
        <f t="shared" si="694"/>
        <v>0</v>
      </c>
      <c r="AJ581" s="70">
        <f t="shared" si="695"/>
        <v>0</v>
      </c>
      <c r="AK581" s="264">
        <f t="shared" si="696"/>
        <v>0</v>
      </c>
      <c r="AL581" s="70">
        <f t="shared" si="697"/>
        <v>0</v>
      </c>
      <c r="AM581" s="264">
        <f t="shared" si="698"/>
        <v>0</v>
      </c>
      <c r="AN581" s="70">
        <f t="shared" si="699"/>
        <v>0</v>
      </c>
      <c r="AO581" s="264">
        <f t="shared" si="700"/>
        <v>0</v>
      </c>
      <c r="AP581" s="70">
        <f t="shared" si="701"/>
        <v>0</v>
      </c>
      <c r="AQ581" s="264">
        <f t="shared" si="702"/>
        <v>0</v>
      </c>
      <c r="AR581" s="70">
        <f t="shared" si="703"/>
        <v>0</v>
      </c>
      <c r="AS581" s="264">
        <f t="shared" si="704"/>
        <v>0</v>
      </c>
      <c r="AT581" s="70">
        <f t="shared" si="705"/>
        <v>0</v>
      </c>
      <c r="AU581" s="264">
        <f t="shared" si="706"/>
        <v>0</v>
      </c>
    </row>
    <row r="582" spans="1:47" ht="13.5" hidden="1" x14ac:dyDescent="0.25">
      <c r="A582" s="649" t="e">
        <v>#VALUE!</v>
      </c>
      <c r="B582" s="30" t="e">
        <v>#VALUE!</v>
      </c>
      <c r="C582" s="30" t="e">
        <v>#VALUE!</v>
      </c>
      <c r="D582" s="649" t="s">
        <v>2479</v>
      </c>
      <c r="E582" s="723"/>
      <c r="F582" s="656"/>
      <c r="G582" s="651"/>
      <c r="H582" s="654"/>
      <c r="I582" s="690"/>
      <c r="J582" s="654"/>
      <c r="K582" s="651"/>
      <c r="L582" s="654"/>
      <c r="M582" s="651"/>
      <c r="N582" s="654"/>
      <c r="O582" s="673"/>
      <c r="P582" s="650">
        <f t="shared" si="707"/>
        <v>0</v>
      </c>
      <c r="Q582" s="652">
        <f t="shared" si="708"/>
        <v>0</v>
      </c>
      <c r="R582" s="654"/>
      <c r="S582" s="651"/>
      <c r="T582" s="654"/>
      <c r="U582" s="651"/>
      <c r="V582" s="650">
        <f t="shared" si="709"/>
        <v>0</v>
      </c>
      <c r="W582" s="653">
        <f t="shared" si="710"/>
        <v>0</v>
      </c>
      <c r="X582" s="4047"/>
      <c r="Y582" s="4044"/>
      <c r="Z582" s="4047"/>
      <c r="AA582" s="3183"/>
      <c r="AB582" s="3183"/>
      <c r="AC582" s="3183"/>
      <c r="AD582" s="70">
        <f t="shared" si="689"/>
        <v>0</v>
      </c>
      <c r="AE582" s="264">
        <f t="shared" si="690"/>
        <v>0</v>
      </c>
      <c r="AF582" s="70">
        <f t="shared" si="691"/>
        <v>0</v>
      </c>
      <c r="AG582" s="264">
        <f t="shared" si="692"/>
        <v>0</v>
      </c>
      <c r="AH582" s="70">
        <f t="shared" si="693"/>
        <v>0</v>
      </c>
      <c r="AI582" s="264">
        <f t="shared" si="694"/>
        <v>0</v>
      </c>
      <c r="AJ582" s="70">
        <f t="shared" si="695"/>
        <v>0</v>
      </c>
      <c r="AK582" s="264">
        <f t="shared" si="696"/>
        <v>0</v>
      </c>
      <c r="AL582" s="70">
        <f t="shared" si="697"/>
        <v>0</v>
      </c>
      <c r="AM582" s="264">
        <f t="shared" si="698"/>
        <v>0</v>
      </c>
      <c r="AN582" s="70">
        <f t="shared" si="699"/>
        <v>0</v>
      </c>
      <c r="AO582" s="264">
        <f t="shared" si="700"/>
        <v>0</v>
      </c>
      <c r="AP582" s="70">
        <f t="shared" si="701"/>
        <v>0</v>
      </c>
      <c r="AQ582" s="264">
        <f t="shared" si="702"/>
        <v>0</v>
      </c>
      <c r="AR582" s="70">
        <f t="shared" si="703"/>
        <v>0</v>
      </c>
      <c r="AS582" s="264">
        <f t="shared" si="704"/>
        <v>0</v>
      </c>
      <c r="AT582" s="70">
        <f t="shared" si="705"/>
        <v>0</v>
      </c>
      <c r="AU582" s="264">
        <f t="shared" si="706"/>
        <v>0</v>
      </c>
    </row>
    <row r="583" spans="1:47" ht="13.5" hidden="1" x14ac:dyDescent="0.25">
      <c r="A583" s="649" t="e">
        <v>#VALUE!</v>
      </c>
      <c r="B583" s="30" t="e">
        <v>#VALUE!</v>
      </c>
      <c r="C583" s="30" t="e">
        <v>#VALUE!</v>
      </c>
      <c r="D583" s="649" t="s">
        <v>1603</v>
      </c>
      <c r="E583" s="723"/>
      <c r="F583" s="656"/>
      <c r="G583" s="651"/>
      <c r="H583" s="654"/>
      <c r="I583" s="690"/>
      <c r="J583" s="654"/>
      <c r="K583" s="651"/>
      <c r="L583" s="654"/>
      <c r="M583" s="651"/>
      <c r="N583" s="654"/>
      <c r="O583" s="673"/>
      <c r="P583" s="650">
        <f t="shared" si="707"/>
        <v>0</v>
      </c>
      <c r="Q583" s="652">
        <f t="shared" si="708"/>
        <v>0</v>
      </c>
      <c r="R583" s="654"/>
      <c r="S583" s="651"/>
      <c r="T583" s="654"/>
      <c r="U583" s="651"/>
      <c r="V583" s="650">
        <f t="shared" si="709"/>
        <v>0</v>
      </c>
      <c r="W583" s="653">
        <f t="shared" si="710"/>
        <v>0</v>
      </c>
      <c r="X583" s="4047"/>
      <c r="Y583" s="4044"/>
      <c r="Z583" s="4047"/>
      <c r="AA583" s="3183"/>
      <c r="AB583" s="3183"/>
      <c r="AC583" s="3183"/>
      <c r="AD583" s="70">
        <f t="shared" si="689"/>
        <v>0</v>
      </c>
      <c r="AE583" s="264">
        <f t="shared" si="690"/>
        <v>0</v>
      </c>
      <c r="AF583" s="70">
        <f t="shared" si="691"/>
        <v>0</v>
      </c>
      <c r="AG583" s="264">
        <f t="shared" si="692"/>
        <v>0</v>
      </c>
      <c r="AH583" s="70">
        <f t="shared" si="693"/>
        <v>0</v>
      </c>
      <c r="AI583" s="264">
        <f t="shared" si="694"/>
        <v>0</v>
      </c>
      <c r="AJ583" s="70">
        <f t="shared" si="695"/>
        <v>0</v>
      </c>
      <c r="AK583" s="264">
        <f t="shared" si="696"/>
        <v>0</v>
      </c>
      <c r="AL583" s="70">
        <f t="shared" si="697"/>
        <v>0</v>
      </c>
      <c r="AM583" s="264">
        <f t="shared" si="698"/>
        <v>0</v>
      </c>
      <c r="AN583" s="70">
        <f t="shared" si="699"/>
        <v>0</v>
      </c>
      <c r="AO583" s="264">
        <f t="shared" si="700"/>
        <v>0</v>
      </c>
      <c r="AP583" s="70">
        <f t="shared" si="701"/>
        <v>0</v>
      </c>
      <c r="AQ583" s="264">
        <f t="shared" si="702"/>
        <v>0</v>
      </c>
      <c r="AR583" s="70">
        <f t="shared" si="703"/>
        <v>0</v>
      </c>
      <c r="AS583" s="264">
        <f t="shared" si="704"/>
        <v>0</v>
      </c>
      <c r="AT583" s="70">
        <f t="shared" si="705"/>
        <v>0</v>
      </c>
      <c r="AU583" s="264">
        <f t="shared" si="706"/>
        <v>0</v>
      </c>
    </row>
    <row r="584" spans="1:47" ht="13.5" hidden="1" x14ac:dyDescent="0.25">
      <c r="A584" s="649" t="e">
        <v>#VALUE!</v>
      </c>
      <c r="B584" s="30" t="e">
        <v>#VALUE!</v>
      </c>
      <c r="C584" s="30" t="e">
        <v>#VALUE!</v>
      </c>
      <c r="D584" s="649" t="s">
        <v>1604</v>
      </c>
      <c r="E584" s="723"/>
      <c r="F584" s="656"/>
      <c r="G584" s="651"/>
      <c r="H584" s="654"/>
      <c r="I584" s="690"/>
      <c r="J584" s="654"/>
      <c r="K584" s="651"/>
      <c r="L584" s="654"/>
      <c r="M584" s="651"/>
      <c r="N584" s="654"/>
      <c r="O584" s="673"/>
      <c r="P584" s="650">
        <f t="shared" si="707"/>
        <v>0</v>
      </c>
      <c r="Q584" s="652">
        <f t="shared" si="708"/>
        <v>0</v>
      </c>
      <c r="R584" s="654"/>
      <c r="S584" s="651"/>
      <c r="T584" s="654"/>
      <c r="U584" s="651"/>
      <c r="V584" s="650">
        <f t="shared" si="709"/>
        <v>0</v>
      </c>
      <c r="W584" s="653">
        <f t="shared" si="710"/>
        <v>0</v>
      </c>
      <c r="X584" s="4047"/>
      <c r="Y584" s="4044"/>
      <c r="Z584" s="4047"/>
      <c r="AA584" s="3183"/>
      <c r="AB584" s="3183"/>
      <c r="AC584" s="3183"/>
      <c r="AD584" s="70">
        <f t="shared" si="689"/>
        <v>0</v>
      </c>
      <c r="AE584" s="264">
        <f t="shared" si="690"/>
        <v>0</v>
      </c>
      <c r="AF584" s="70">
        <f t="shared" si="691"/>
        <v>0</v>
      </c>
      <c r="AG584" s="264">
        <f t="shared" si="692"/>
        <v>0</v>
      </c>
      <c r="AH584" s="70">
        <f t="shared" si="693"/>
        <v>0</v>
      </c>
      <c r="AI584" s="264">
        <f t="shared" si="694"/>
        <v>0</v>
      </c>
      <c r="AJ584" s="70">
        <f t="shared" si="695"/>
        <v>0</v>
      </c>
      <c r="AK584" s="264">
        <f t="shared" si="696"/>
        <v>0</v>
      </c>
      <c r="AL584" s="70">
        <f t="shared" si="697"/>
        <v>0</v>
      </c>
      <c r="AM584" s="264">
        <f t="shared" si="698"/>
        <v>0</v>
      </c>
      <c r="AN584" s="70">
        <f t="shared" si="699"/>
        <v>0</v>
      </c>
      <c r="AO584" s="264">
        <f t="shared" si="700"/>
        <v>0</v>
      </c>
      <c r="AP584" s="70">
        <f t="shared" si="701"/>
        <v>0</v>
      </c>
      <c r="AQ584" s="264">
        <f t="shared" si="702"/>
        <v>0</v>
      </c>
      <c r="AR584" s="70">
        <f t="shared" si="703"/>
        <v>0</v>
      </c>
      <c r="AS584" s="264">
        <f t="shared" si="704"/>
        <v>0</v>
      </c>
      <c r="AT584" s="70">
        <f t="shared" si="705"/>
        <v>0</v>
      </c>
      <c r="AU584" s="264">
        <f t="shared" si="706"/>
        <v>0</v>
      </c>
    </row>
    <row r="585" spans="1:47" ht="13.5" hidden="1" x14ac:dyDescent="0.25">
      <c r="A585" s="659" t="e">
        <v>#VALUE!</v>
      </c>
      <c r="B585" s="30" t="e">
        <v>#VALUE!</v>
      </c>
      <c r="C585" s="30" t="e">
        <v>#VALUE!</v>
      </c>
      <c r="D585" s="659" t="s">
        <v>2609</v>
      </c>
      <c r="E585" s="723"/>
      <c r="F585" s="660">
        <v>0</v>
      </c>
      <c r="G585" s="664">
        <v>0</v>
      </c>
      <c r="H585" s="661">
        <f t="shared" ref="H585:O585" si="713">SUM(H580:H584)</f>
        <v>0</v>
      </c>
      <c r="I585" s="665">
        <f t="shared" si="713"/>
        <v>0</v>
      </c>
      <c r="J585" s="661">
        <f t="shared" si="713"/>
        <v>0</v>
      </c>
      <c r="K585" s="665">
        <f t="shared" si="713"/>
        <v>0</v>
      </c>
      <c r="L585" s="661">
        <f t="shared" si="713"/>
        <v>0</v>
      </c>
      <c r="M585" s="665">
        <f t="shared" si="713"/>
        <v>0</v>
      </c>
      <c r="N585" s="661">
        <f t="shared" si="713"/>
        <v>0</v>
      </c>
      <c r="O585" s="665">
        <f t="shared" si="713"/>
        <v>0</v>
      </c>
      <c r="P585" s="661">
        <f t="shared" si="707"/>
        <v>0</v>
      </c>
      <c r="Q585" s="665">
        <f t="shared" si="708"/>
        <v>0</v>
      </c>
      <c r="R585" s="661">
        <f>SUM(R580:R584)</f>
        <v>0</v>
      </c>
      <c r="S585" s="665">
        <f>SUM(S580:S584)</f>
        <v>0</v>
      </c>
      <c r="T585" s="661">
        <f>SUM(T580:T584)</f>
        <v>0</v>
      </c>
      <c r="U585" s="665">
        <f>SUM(U580:U584)</f>
        <v>0</v>
      </c>
      <c r="V585" s="661">
        <f t="shared" si="709"/>
        <v>0</v>
      </c>
      <c r="W585" s="663">
        <f t="shared" si="710"/>
        <v>0</v>
      </c>
      <c r="X585" s="4047"/>
      <c r="Y585" s="4044"/>
      <c r="Z585" s="4047"/>
      <c r="AA585" s="3183"/>
      <c r="AB585" s="3183"/>
      <c r="AC585" s="3183"/>
      <c r="AD585" s="70">
        <f t="shared" si="689"/>
        <v>0</v>
      </c>
      <c r="AE585" s="264">
        <f t="shared" si="690"/>
        <v>0</v>
      </c>
      <c r="AF585" s="70">
        <f t="shared" si="691"/>
        <v>0</v>
      </c>
      <c r="AG585" s="264">
        <f t="shared" si="692"/>
        <v>0</v>
      </c>
      <c r="AH585" s="70">
        <f t="shared" si="693"/>
        <v>0</v>
      </c>
      <c r="AI585" s="264">
        <f t="shared" si="694"/>
        <v>0</v>
      </c>
      <c r="AJ585" s="70">
        <f t="shared" si="695"/>
        <v>0</v>
      </c>
      <c r="AK585" s="264">
        <f t="shared" si="696"/>
        <v>0</v>
      </c>
      <c r="AL585" s="70">
        <f t="shared" si="697"/>
        <v>0</v>
      </c>
      <c r="AM585" s="264">
        <f t="shared" si="698"/>
        <v>0</v>
      </c>
      <c r="AN585" s="70">
        <f t="shared" si="699"/>
        <v>0</v>
      </c>
      <c r="AO585" s="264">
        <f t="shared" si="700"/>
        <v>0</v>
      </c>
      <c r="AP585" s="70">
        <f t="shared" si="701"/>
        <v>0</v>
      </c>
      <c r="AQ585" s="264">
        <f t="shared" si="702"/>
        <v>0</v>
      </c>
      <c r="AR585" s="70">
        <f t="shared" si="703"/>
        <v>0</v>
      </c>
      <c r="AS585" s="264">
        <f t="shared" si="704"/>
        <v>0</v>
      </c>
      <c r="AT585" s="70">
        <f t="shared" si="705"/>
        <v>0</v>
      </c>
      <c r="AU585" s="264">
        <f t="shared" si="706"/>
        <v>0</v>
      </c>
    </row>
    <row r="586" spans="1:47" ht="13.5" hidden="1" x14ac:dyDescent="0.25">
      <c r="A586" s="649" t="e">
        <v>#VALUE!</v>
      </c>
      <c r="B586" s="30" t="e">
        <v>#VALUE!</v>
      </c>
      <c r="C586" s="30" t="e">
        <v>#VALUE!</v>
      </c>
      <c r="D586" s="649" t="s">
        <v>1600</v>
      </c>
      <c r="E586" s="723"/>
      <c r="F586" s="656"/>
      <c r="G586" s="651"/>
      <c r="H586" s="654"/>
      <c r="I586" s="690"/>
      <c r="J586" s="654"/>
      <c r="K586" s="651"/>
      <c r="L586" s="654"/>
      <c r="M586" s="651"/>
      <c r="N586" s="654"/>
      <c r="O586" s="673"/>
      <c r="P586" s="650">
        <f t="shared" si="707"/>
        <v>0</v>
      </c>
      <c r="Q586" s="652">
        <f t="shared" si="708"/>
        <v>0</v>
      </c>
      <c r="R586" s="654"/>
      <c r="S586" s="651"/>
      <c r="T586" s="654"/>
      <c r="U586" s="651"/>
      <c r="V586" s="650">
        <f t="shared" si="709"/>
        <v>0</v>
      </c>
      <c r="W586" s="653">
        <f t="shared" si="710"/>
        <v>0</v>
      </c>
      <c r="X586" s="4047"/>
      <c r="Y586" s="4044"/>
      <c r="Z586" s="4047"/>
      <c r="AA586" s="3183"/>
      <c r="AB586" s="3183"/>
      <c r="AC586" s="3183"/>
      <c r="AD586" s="70">
        <f t="shared" si="689"/>
        <v>0</v>
      </c>
      <c r="AE586" s="264">
        <f t="shared" si="690"/>
        <v>0</v>
      </c>
      <c r="AF586" s="70">
        <f t="shared" si="691"/>
        <v>0</v>
      </c>
      <c r="AG586" s="264">
        <f t="shared" si="692"/>
        <v>0</v>
      </c>
      <c r="AH586" s="70">
        <f t="shared" si="693"/>
        <v>0</v>
      </c>
      <c r="AI586" s="264">
        <f t="shared" si="694"/>
        <v>0</v>
      </c>
      <c r="AJ586" s="70">
        <f t="shared" si="695"/>
        <v>0</v>
      </c>
      <c r="AK586" s="264">
        <f t="shared" si="696"/>
        <v>0</v>
      </c>
      <c r="AL586" s="70">
        <f t="shared" si="697"/>
        <v>0</v>
      </c>
      <c r="AM586" s="264">
        <f t="shared" si="698"/>
        <v>0</v>
      </c>
      <c r="AN586" s="70">
        <f t="shared" si="699"/>
        <v>0</v>
      </c>
      <c r="AO586" s="264">
        <f t="shared" si="700"/>
        <v>0</v>
      </c>
      <c r="AP586" s="70">
        <f t="shared" si="701"/>
        <v>0</v>
      </c>
      <c r="AQ586" s="264">
        <f t="shared" si="702"/>
        <v>0</v>
      </c>
      <c r="AR586" s="70">
        <f t="shared" si="703"/>
        <v>0</v>
      </c>
      <c r="AS586" s="264">
        <f t="shared" si="704"/>
        <v>0</v>
      </c>
      <c r="AT586" s="70">
        <f t="shared" si="705"/>
        <v>0</v>
      </c>
      <c r="AU586" s="264">
        <f t="shared" si="706"/>
        <v>0</v>
      </c>
    </row>
    <row r="587" spans="1:47" ht="13.5" hidden="1" x14ac:dyDescent="0.25">
      <c r="A587" s="649" t="e">
        <v>#VALUE!</v>
      </c>
      <c r="B587" s="30" t="e">
        <v>#VALUE!</v>
      </c>
      <c r="C587" s="30" t="e">
        <v>#VALUE!</v>
      </c>
      <c r="D587" s="649" t="s">
        <v>1601</v>
      </c>
      <c r="E587" s="723"/>
      <c r="F587" s="656"/>
      <c r="G587" s="651"/>
      <c r="H587" s="654"/>
      <c r="I587" s="690"/>
      <c r="J587" s="654"/>
      <c r="K587" s="651"/>
      <c r="L587" s="654"/>
      <c r="M587" s="651"/>
      <c r="N587" s="654"/>
      <c r="O587" s="673"/>
      <c r="P587" s="650">
        <f t="shared" si="707"/>
        <v>0</v>
      </c>
      <c r="Q587" s="652">
        <f t="shared" si="708"/>
        <v>0</v>
      </c>
      <c r="R587" s="654"/>
      <c r="S587" s="651"/>
      <c r="T587" s="654"/>
      <c r="U587" s="651"/>
      <c r="V587" s="650">
        <f t="shared" si="709"/>
        <v>0</v>
      </c>
      <c r="W587" s="653">
        <f t="shared" si="710"/>
        <v>0</v>
      </c>
      <c r="X587" s="4047"/>
      <c r="Y587" s="4044"/>
      <c r="Z587" s="4047"/>
      <c r="AA587" s="3183"/>
      <c r="AB587" s="3183"/>
      <c r="AC587" s="3183"/>
      <c r="AD587" s="70">
        <f t="shared" si="689"/>
        <v>0</v>
      </c>
      <c r="AE587" s="264">
        <f t="shared" si="690"/>
        <v>0</v>
      </c>
      <c r="AF587" s="70">
        <f t="shared" si="691"/>
        <v>0</v>
      </c>
      <c r="AG587" s="264">
        <f t="shared" si="692"/>
        <v>0</v>
      </c>
      <c r="AH587" s="70">
        <f t="shared" si="693"/>
        <v>0</v>
      </c>
      <c r="AI587" s="264">
        <f t="shared" si="694"/>
        <v>0</v>
      </c>
      <c r="AJ587" s="70">
        <f t="shared" si="695"/>
        <v>0</v>
      </c>
      <c r="AK587" s="264">
        <f t="shared" si="696"/>
        <v>0</v>
      </c>
      <c r="AL587" s="70">
        <f t="shared" si="697"/>
        <v>0</v>
      </c>
      <c r="AM587" s="264">
        <f t="shared" si="698"/>
        <v>0</v>
      </c>
      <c r="AN587" s="70">
        <f t="shared" si="699"/>
        <v>0</v>
      </c>
      <c r="AO587" s="264">
        <f t="shared" si="700"/>
        <v>0</v>
      </c>
      <c r="AP587" s="70">
        <f t="shared" si="701"/>
        <v>0</v>
      </c>
      <c r="AQ587" s="264">
        <f t="shared" si="702"/>
        <v>0</v>
      </c>
      <c r="AR587" s="70">
        <f t="shared" si="703"/>
        <v>0</v>
      </c>
      <c r="AS587" s="264">
        <f t="shared" si="704"/>
        <v>0</v>
      </c>
      <c r="AT587" s="70">
        <f t="shared" si="705"/>
        <v>0</v>
      </c>
      <c r="AU587" s="264">
        <f t="shared" si="706"/>
        <v>0</v>
      </c>
    </row>
    <row r="588" spans="1:47" ht="13.5" hidden="1" x14ac:dyDescent="0.25">
      <c r="A588" s="649" t="e">
        <v>#VALUE!</v>
      </c>
      <c r="B588" s="30" t="e">
        <v>#VALUE!</v>
      </c>
      <c r="C588" s="30" t="e">
        <v>#VALUE!</v>
      </c>
      <c r="D588" s="649" t="s">
        <v>2479</v>
      </c>
      <c r="E588" s="723"/>
      <c r="F588" s="656"/>
      <c r="G588" s="651"/>
      <c r="H588" s="654"/>
      <c r="I588" s="690"/>
      <c r="J588" s="654"/>
      <c r="K588" s="651"/>
      <c r="L588" s="654"/>
      <c r="M588" s="651"/>
      <c r="N588" s="654"/>
      <c r="O588" s="673"/>
      <c r="P588" s="650">
        <f t="shared" si="707"/>
        <v>0</v>
      </c>
      <c r="Q588" s="652">
        <f t="shared" si="708"/>
        <v>0</v>
      </c>
      <c r="R588" s="654"/>
      <c r="S588" s="651"/>
      <c r="T588" s="654"/>
      <c r="U588" s="651"/>
      <c r="V588" s="650">
        <f t="shared" si="709"/>
        <v>0</v>
      </c>
      <c r="W588" s="653">
        <f t="shared" si="710"/>
        <v>0</v>
      </c>
      <c r="X588" s="4047"/>
      <c r="Y588" s="4044"/>
      <c r="Z588" s="4047"/>
      <c r="AA588" s="3183"/>
      <c r="AB588" s="3183"/>
      <c r="AC588" s="3183"/>
      <c r="AD588" s="70">
        <f t="shared" si="689"/>
        <v>0</v>
      </c>
      <c r="AE588" s="264">
        <f t="shared" si="690"/>
        <v>0</v>
      </c>
      <c r="AF588" s="70">
        <f t="shared" si="691"/>
        <v>0</v>
      </c>
      <c r="AG588" s="264">
        <f t="shared" si="692"/>
        <v>0</v>
      </c>
      <c r="AH588" s="70">
        <f t="shared" si="693"/>
        <v>0</v>
      </c>
      <c r="AI588" s="264">
        <f t="shared" si="694"/>
        <v>0</v>
      </c>
      <c r="AJ588" s="70">
        <f t="shared" si="695"/>
        <v>0</v>
      </c>
      <c r="AK588" s="264">
        <f t="shared" si="696"/>
        <v>0</v>
      </c>
      <c r="AL588" s="70">
        <f t="shared" si="697"/>
        <v>0</v>
      </c>
      <c r="AM588" s="264">
        <f t="shared" si="698"/>
        <v>0</v>
      </c>
      <c r="AN588" s="70">
        <f t="shared" si="699"/>
        <v>0</v>
      </c>
      <c r="AO588" s="264">
        <f t="shared" si="700"/>
        <v>0</v>
      </c>
      <c r="AP588" s="70">
        <f t="shared" si="701"/>
        <v>0</v>
      </c>
      <c r="AQ588" s="264">
        <f t="shared" si="702"/>
        <v>0</v>
      </c>
      <c r="AR588" s="70">
        <f t="shared" si="703"/>
        <v>0</v>
      </c>
      <c r="AS588" s="264">
        <f t="shared" si="704"/>
        <v>0</v>
      </c>
      <c r="AT588" s="70">
        <f t="shared" si="705"/>
        <v>0</v>
      </c>
      <c r="AU588" s="264">
        <f t="shared" si="706"/>
        <v>0</v>
      </c>
    </row>
    <row r="589" spans="1:47" ht="13.5" hidden="1" x14ac:dyDescent="0.25">
      <c r="A589" s="649" t="e">
        <v>#VALUE!</v>
      </c>
      <c r="B589" s="30" t="e">
        <v>#VALUE!</v>
      </c>
      <c r="C589" s="30" t="e">
        <v>#VALUE!</v>
      </c>
      <c r="D589" s="649" t="s">
        <v>1603</v>
      </c>
      <c r="E589" s="723"/>
      <c r="F589" s="656"/>
      <c r="G589" s="651"/>
      <c r="H589" s="654"/>
      <c r="I589" s="690"/>
      <c r="J589" s="654"/>
      <c r="K589" s="651"/>
      <c r="L589" s="654"/>
      <c r="M589" s="651"/>
      <c r="N589" s="654"/>
      <c r="O589" s="673"/>
      <c r="P589" s="650">
        <f t="shared" si="707"/>
        <v>0</v>
      </c>
      <c r="Q589" s="652">
        <f t="shared" si="708"/>
        <v>0</v>
      </c>
      <c r="R589" s="654"/>
      <c r="S589" s="651"/>
      <c r="T589" s="654"/>
      <c r="U589" s="651"/>
      <c r="V589" s="650">
        <f t="shared" si="709"/>
        <v>0</v>
      </c>
      <c r="W589" s="653">
        <f t="shared" si="710"/>
        <v>0</v>
      </c>
      <c r="X589" s="4047"/>
      <c r="Y589" s="4044"/>
      <c r="Z589" s="4047"/>
      <c r="AA589" s="3183"/>
      <c r="AB589" s="3183"/>
      <c r="AC589" s="3183"/>
      <c r="AD589" s="70">
        <f t="shared" si="689"/>
        <v>0</v>
      </c>
      <c r="AE589" s="264">
        <f t="shared" si="690"/>
        <v>0</v>
      </c>
      <c r="AF589" s="70">
        <f t="shared" si="691"/>
        <v>0</v>
      </c>
      <c r="AG589" s="264">
        <f t="shared" si="692"/>
        <v>0</v>
      </c>
      <c r="AH589" s="70">
        <f t="shared" si="693"/>
        <v>0</v>
      </c>
      <c r="AI589" s="264">
        <f t="shared" si="694"/>
        <v>0</v>
      </c>
      <c r="AJ589" s="70">
        <f t="shared" si="695"/>
        <v>0</v>
      </c>
      <c r="AK589" s="264">
        <f t="shared" si="696"/>
        <v>0</v>
      </c>
      <c r="AL589" s="70">
        <f t="shared" si="697"/>
        <v>0</v>
      </c>
      <c r="AM589" s="264">
        <f t="shared" si="698"/>
        <v>0</v>
      </c>
      <c r="AN589" s="70">
        <f t="shared" si="699"/>
        <v>0</v>
      </c>
      <c r="AO589" s="264">
        <f t="shared" si="700"/>
        <v>0</v>
      </c>
      <c r="AP589" s="70">
        <f t="shared" si="701"/>
        <v>0</v>
      </c>
      <c r="AQ589" s="264">
        <f t="shared" si="702"/>
        <v>0</v>
      </c>
      <c r="AR589" s="70">
        <f t="shared" si="703"/>
        <v>0</v>
      </c>
      <c r="AS589" s="264">
        <f t="shared" si="704"/>
        <v>0</v>
      </c>
      <c r="AT589" s="70">
        <f t="shared" si="705"/>
        <v>0</v>
      </c>
      <c r="AU589" s="264">
        <f t="shared" si="706"/>
        <v>0</v>
      </c>
    </row>
    <row r="590" spans="1:47" ht="13.5" hidden="1" x14ac:dyDescent="0.25">
      <c r="A590" s="649" t="e">
        <v>#VALUE!</v>
      </c>
      <c r="B590" s="30" t="e">
        <v>#VALUE!</v>
      </c>
      <c r="C590" s="30" t="e">
        <v>#VALUE!</v>
      </c>
      <c r="D590" s="649" t="s">
        <v>1604</v>
      </c>
      <c r="E590" s="723"/>
      <c r="F590" s="656"/>
      <c r="G590" s="651"/>
      <c r="H590" s="654"/>
      <c r="I590" s="690"/>
      <c r="J590" s="654"/>
      <c r="K590" s="651"/>
      <c r="L590" s="654"/>
      <c r="M590" s="651"/>
      <c r="N590" s="654"/>
      <c r="O590" s="673"/>
      <c r="P590" s="650">
        <f t="shared" si="707"/>
        <v>0</v>
      </c>
      <c r="Q590" s="652">
        <f t="shared" si="708"/>
        <v>0</v>
      </c>
      <c r="R590" s="654"/>
      <c r="S590" s="651"/>
      <c r="T590" s="654"/>
      <c r="U590" s="651"/>
      <c r="V590" s="650">
        <f t="shared" si="709"/>
        <v>0</v>
      </c>
      <c r="W590" s="653">
        <f t="shared" si="710"/>
        <v>0</v>
      </c>
      <c r="X590" s="4047"/>
      <c r="Y590" s="4044"/>
      <c r="Z590" s="4047"/>
      <c r="AA590" s="3183"/>
      <c r="AB590" s="3183"/>
      <c r="AC590" s="3183"/>
      <c r="AD590" s="261">
        <f t="shared" si="689"/>
        <v>0</v>
      </c>
      <c r="AE590" s="262">
        <f t="shared" si="690"/>
        <v>0</v>
      </c>
      <c r="AF590" s="18">
        <f t="shared" si="691"/>
        <v>0</v>
      </c>
      <c r="AG590" s="262">
        <f t="shared" si="692"/>
        <v>0</v>
      </c>
      <c r="AH590" s="18">
        <f t="shared" si="693"/>
        <v>0</v>
      </c>
      <c r="AI590" s="262">
        <f t="shared" si="694"/>
        <v>0</v>
      </c>
      <c r="AJ590" s="18">
        <f t="shared" si="695"/>
        <v>0</v>
      </c>
      <c r="AK590" s="262">
        <f t="shared" si="696"/>
        <v>0</v>
      </c>
      <c r="AL590" s="18">
        <f t="shared" si="697"/>
        <v>0</v>
      </c>
      <c r="AM590" s="262">
        <f t="shared" si="698"/>
        <v>0</v>
      </c>
      <c r="AN590" s="18">
        <f t="shared" si="699"/>
        <v>0</v>
      </c>
      <c r="AO590" s="262">
        <f t="shared" si="700"/>
        <v>0</v>
      </c>
      <c r="AP590" s="18">
        <f t="shared" si="701"/>
        <v>0</v>
      </c>
      <c r="AQ590" s="262">
        <f t="shared" si="702"/>
        <v>0</v>
      </c>
      <c r="AR590" s="18">
        <f t="shared" si="703"/>
        <v>0</v>
      </c>
      <c r="AS590" s="262">
        <f t="shared" si="704"/>
        <v>0</v>
      </c>
      <c r="AT590" s="18">
        <f t="shared" si="705"/>
        <v>0</v>
      </c>
      <c r="AU590" s="263">
        <f t="shared" si="706"/>
        <v>0</v>
      </c>
    </row>
    <row r="591" spans="1:47" ht="13.5" hidden="1" x14ac:dyDescent="0.25">
      <c r="A591" s="659" t="e">
        <v>#VALUE!</v>
      </c>
      <c r="B591" s="30" t="e">
        <v>#VALUE!</v>
      </c>
      <c r="C591" s="30" t="e">
        <v>#VALUE!</v>
      </c>
      <c r="D591" s="659" t="s">
        <v>2610</v>
      </c>
      <c r="E591" s="723"/>
      <c r="F591" s="660">
        <v>0</v>
      </c>
      <c r="G591" s="664">
        <v>0</v>
      </c>
      <c r="H591" s="661">
        <f t="shared" ref="H591:O591" si="714">SUM(H586:H590)</f>
        <v>0</v>
      </c>
      <c r="I591" s="665">
        <f t="shared" si="714"/>
        <v>0</v>
      </c>
      <c r="J591" s="661">
        <f t="shared" si="714"/>
        <v>0</v>
      </c>
      <c r="K591" s="665">
        <f t="shared" si="714"/>
        <v>0</v>
      </c>
      <c r="L591" s="661">
        <f t="shared" si="714"/>
        <v>0</v>
      </c>
      <c r="M591" s="665">
        <f t="shared" si="714"/>
        <v>0</v>
      </c>
      <c r="N591" s="661">
        <f t="shared" si="714"/>
        <v>0</v>
      </c>
      <c r="O591" s="665">
        <f t="shared" si="714"/>
        <v>0</v>
      </c>
      <c r="P591" s="661">
        <f t="shared" si="707"/>
        <v>0</v>
      </c>
      <c r="Q591" s="665">
        <f t="shared" si="708"/>
        <v>0</v>
      </c>
      <c r="R591" s="661">
        <f>SUM(R586:R590)</f>
        <v>0</v>
      </c>
      <c r="S591" s="665">
        <f>SUM(S586:S590)</f>
        <v>0</v>
      </c>
      <c r="T591" s="661">
        <f>SUM(T586:T590)</f>
        <v>0</v>
      </c>
      <c r="U591" s="665">
        <f>SUM(U586:U590)</f>
        <v>0</v>
      </c>
      <c r="V591" s="661">
        <f t="shared" si="709"/>
        <v>0</v>
      </c>
      <c r="W591" s="663">
        <f t="shared" si="710"/>
        <v>0</v>
      </c>
      <c r="X591" s="4047"/>
      <c r="Y591" s="4035"/>
      <c r="Z591" s="4041"/>
      <c r="AA591" s="3179"/>
      <c r="AB591" s="3179"/>
      <c r="AC591" s="3180"/>
      <c r="AD591" s="2"/>
      <c r="AE591" s="252"/>
      <c r="AF591" s="2"/>
      <c r="AG591" s="252"/>
      <c r="AH591" s="2"/>
      <c r="AI591" s="252"/>
      <c r="AJ591" s="2"/>
      <c r="AK591" s="252"/>
      <c r="AL591" s="2"/>
      <c r="AM591" s="252"/>
      <c r="AN591" s="2"/>
      <c r="AO591" s="252"/>
      <c r="AP591" s="2"/>
      <c r="AQ591" s="252"/>
      <c r="AR591" s="2"/>
      <c r="AS591" s="252"/>
      <c r="AT591" s="2"/>
      <c r="AU591" s="252"/>
    </row>
    <row r="592" spans="1:47" ht="13.5" x14ac:dyDescent="0.25">
      <c r="A592" s="30" t="e">
        <v>#VALUE!</v>
      </c>
      <c r="B592" s="30" t="e">
        <v>#VALUE!</v>
      </c>
      <c r="C592" s="30" t="e">
        <v>#VALUE!</v>
      </c>
      <c r="F592" s="159"/>
      <c r="G592" s="159"/>
      <c r="H592" s="687"/>
      <c r="I592" s="687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4042"/>
      <c r="Y592" s="4044"/>
      <c r="Z592" s="4047"/>
      <c r="AA592" s="3183"/>
      <c r="AB592" s="3183"/>
      <c r="AC592" s="3183"/>
      <c r="AD592" s="261">
        <f>+F593-G593</f>
        <v>877</v>
      </c>
      <c r="AE592" s="262">
        <f>IF(G593=0,0,IF(AD592&gt;0,ABS(+AD592/G593),-ABS(+AD592/G593)))</f>
        <v>5.3364975051722038E-2</v>
      </c>
      <c r="AF592" s="18">
        <f>+H593-I593</f>
        <v>-3018</v>
      </c>
      <c r="AG592" s="262">
        <f>IF(I593=0,0,IF(AF592&gt;0,ABS(+AF592/I593),-ABS(+AF592/I593)))</f>
        <v>-4.1545641011522104E-2</v>
      </c>
      <c r="AH592" s="18">
        <f>+J593-K593</f>
        <v>392389</v>
      </c>
      <c r="AI592" s="262">
        <f>IF(K593=0,0,IF(AH592&gt;0,ABS(+AH592/K593),-ABS(+AH592/K593)))</f>
        <v>2.7266749316974492E-2</v>
      </c>
      <c r="AJ592" s="18">
        <f>+L593-M593</f>
        <v>-152817</v>
      </c>
      <c r="AK592" s="262">
        <f>IF(M593=0,0,IF(AJ592&gt;0,ABS(+AJ592/M593),-ABS(+AJ592/M593)))</f>
        <v>-2.3553552013805039E-2</v>
      </c>
      <c r="AL592" s="18">
        <f>+N593-O593</f>
        <v>545486</v>
      </c>
      <c r="AM592" s="262">
        <f>IF(O593=0,0,IF(AL592&gt;0,ABS(+AL592/O593),-ABS(+AL592/O593)))</f>
        <v>5.7555652627158525E-2</v>
      </c>
      <c r="AN592" s="18">
        <f>+P593-Q593</f>
        <v>-698303</v>
      </c>
      <c r="AO592" s="262">
        <f>IF(Q593=0,0,IF(AN592&gt;0,ABS(+AN592/Q593),-ABS(+AN592/Q593)))</f>
        <v>-0.23358724645205142</v>
      </c>
      <c r="AP592" s="18">
        <f>+R593-S593</f>
        <v>-75</v>
      </c>
      <c r="AQ592" s="262">
        <f>IF(S593=0,0,IF(AP592&gt;0,ABS(+AP592/S593),-ABS(+AP592/S593)))</f>
        <v>-6.6195939982347754E-2</v>
      </c>
      <c r="AR592" s="18">
        <f>+T593-U593</f>
        <v>243273</v>
      </c>
      <c r="AS592" s="262">
        <f>IF(U593=0,0,IF(AR592&gt;0,ABS(+AR592/U593),-ABS(+AR592/U593)))</f>
        <v>0.18415681940333534</v>
      </c>
      <c r="AT592" s="18">
        <f>+V593-W593</f>
        <v>-941501</v>
      </c>
      <c r="AU592" s="263">
        <f>IF(W593=0,0,IF(AT592&gt;0,ABS(+AT592/W593),-ABS(+AT592/W593)))</f>
        <v>-0.21836378323955954</v>
      </c>
    </row>
    <row r="593" spans="1:48" ht="13.5" x14ac:dyDescent="0.25">
      <c r="A593" s="659" t="e">
        <v>#VALUE!</v>
      </c>
      <c r="B593" s="30" t="e">
        <v>#VALUE!</v>
      </c>
      <c r="C593" s="30" t="e">
        <v>#VALUE!</v>
      </c>
      <c r="D593" s="659" t="s">
        <v>886</v>
      </c>
      <c r="E593" s="724"/>
      <c r="F593" s="669">
        <f t="shared" ref="F593:O593" si="715">F579+F585+F591</f>
        <v>17311</v>
      </c>
      <c r="G593" s="682">
        <f t="shared" si="715"/>
        <v>16434</v>
      </c>
      <c r="H593" s="661">
        <f t="shared" si="715"/>
        <v>69625</v>
      </c>
      <c r="I593" s="665">
        <f t="shared" si="715"/>
        <v>72643</v>
      </c>
      <c r="J593" s="661">
        <f t="shared" si="715"/>
        <v>14783140</v>
      </c>
      <c r="K593" s="665">
        <f t="shared" si="715"/>
        <v>14390751</v>
      </c>
      <c r="L593" s="661">
        <f t="shared" si="715"/>
        <v>6335249</v>
      </c>
      <c r="M593" s="665">
        <f t="shared" si="715"/>
        <v>6488066</v>
      </c>
      <c r="N593" s="661">
        <f t="shared" si="715"/>
        <v>10023026</v>
      </c>
      <c r="O593" s="665">
        <f t="shared" si="715"/>
        <v>9477540</v>
      </c>
      <c r="P593" s="661">
        <f>+L593-N593</f>
        <v>-3687777</v>
      </c>
      <c r="Q593" s="665">
        <f>+M593-O593</f>
        <v>-2989474</v>
      </c>
      <c r="R593" s="661">
        <f>R579+R585+R591</f>
        <v>1058</v>
      </c>
      <c r="S593" s="665">
        <f>S579+S585+S591</f>
        <v>1133</v>
      </c>
      <c r="T593" s="661">
        <f>T579+T585+T591</f>
        <v>1564283</v>
      </c>
      <c r="U593" s="665">
        <f>U579+U585+U591</f>
        <v>1321010</v>
      </c>
      <c r="V593" s="661">
        <f>+P593-R593-T593</f>
        <v>-5253118</v>
      </c>
      <c r="W593" s="663">
        <f>+Q593-S593-U593</f>
        <v>-4311617</v>
      </c>
      <c r="X593" s="4047"/>
      <c r="Y593" s="4035"/>
      <c r="Z593" s="4041"/>
      <c r="AA593" s="3179"/>
      <c r="AB593" s="3179"/>
      <c r="AC593" s="3180"/>
      <c r="AD593" s="2"/>
      <c r="AE593" s="252"/>
      <c r="AF593" s="2"/>
      <c r="AG593" s="252"/>
      <c r="AH593" s="2"/>
      <c r="AI593" s="252"/>
      <c r="AJ593" s="2"/>
      <c r="AK593" s="252"/>
      <c r="AL593" s="2"/>
      <c r="AM593" s="252"/>
      <c r="AN593" s="2"/>
      <c r="AO593" s="252"/>
      <c r="AP593" s="2"/>
      <c r="AQ593" s="252"/>
      <c r="AR593" s="2"/>
      <c r="AS593" s="252"/>
      <c r="AT593" s="2"/>
      <c r="AU593" s="252"/>
      <c r="AV593" s="2"/>
    </row>
    <row r="594" spans="1:48" ht="13.5" x14ac:dyDescent="0.25">
      <c r="A594" s="30" t="e">
        <v>#VALUE!</v>
      </c>
      <c r="B594" s="30" t="e">
        <v>#VALUE!</v>
      </c>
      <c r="C594" s="30" t="e">
        <v>#VALUE!</v>
      </c>
      <c r="F594" s="159"/>
      <c r="G594" s="159"/>
      <c r="H594" s="687"/>
      <c r="I594" s="687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4042"/>
      <c r="Y594" s="4044"/>
      <c r="Z594" s="4047"/>
      <c r="AA594" s="3183"/>
      <c r="AB594" s="3183"/>
      <c r="AC594" s="3183"/>
      <c r="AD594" s="2"/>
      <c r="AE594" s="252"/>
      <c r="AF594" s="2"/>
      <c r="AG594" s="252"/>
      <c r="AH594" s="2"/>
      <c r="AI594" s="252"/>
      <c r="AJ594" s="2"/>
      <c r="AK594" s="252"/>
      <c r="AL594" s="2"/>
      <c r="AM594" s="252"/>
      <c r="AN594" s="2"/>
      <c r="AO594" s="252"/>
      <c r="AP594" s="2"/>
      <c r="AQ594" s="252"/>
      <c r="AR594" s="2"/>
      <c r="AS594" s="252"/>
      <c r="AT594" s="2"/>
      <c r="AU594" s="252"/>
      <c r="AV594" s="2"/>
    </row>
    <row r="595" spans="1:48" ht="13.5" x14ac:dyDescent="0.25">
      <c r="A595" s="713" t="e">
        <v>#VALUE!</v>
      </c>
      <c r="B595" s="30" t="e">
        <v>#VALUE!</v>
      </c>
      <c r="C595" s="30" t="e">
        <v>#VALUE!</v>
      </c>
      <c r="D595" s="713" t="s">
        <v>150</v>
      </c>
      <c r="E595" s="713"/>
      <c r="F595" s="648"/>
      <c r="G595" s="648"/>
      <c r="H595" s="648"/>
      <c r="I595" s="648"/>
      <c r="J595" s="648"/>
      <c r="K595" s="648"/>
      <c r="L595" s="681"/>
      <c r="M595" s="681"/>
      <c r="N595" s="648"/>
      <c r="O595" s="648"/>
      <c r="P595" s="648"/>
      <c r="Q595" s="648"/>
      <c r="R595" s="648"/>
      <c r="S595" s="648"/>
      <c r="T595" s="648"/>
      <c r="U595" s="648"/>
      <c r="V595" s="648"/>
      <c r="W595" s="648"/>
      <c r="X595" s="4047"/>
      <c r="Y595" s="4044"/>
      <c r="Z595" s="4047"/>
      <c r="AA595" s="3183"/>
      <c r="AB595" s="3183"/>
      <c r="AC595" s="3183"/>
      <c r="AD595" s="70">
        <f t="shared" ref="AD595:AD618" si="716">+F596-G596</f>
        <v>58</v>
      </c>
      <c r="AE595" s="264">
        <f t="shared" ref="AE595:AE618" si="717">IF(G596=0,0,IF(AD595&gt;0,ABS(+AD595/G596),-ABS(+AD595/G596)))</f>
        <v>1.2486544671689989E-2</v>
      </c>
      <c r="AF595" s="70">
        <f t="shared" ref="AF595:AF618" si="718">+H596-I596</f>
        <v>52579</v>
      </c>
      <c r="AG595" s="264">
        <f t="shared" ref="AG595:AG618" si="719">IF(I596=0,0,IF(AF595&gt;0,ABS(+AF595/I596),-ABS(+AF595/I596)))</f>
        <v>5.4915087836567587E-2</v>
      </c>
      <c r="AH595" s="70">
        <f t="shared" ref="AH595:AH618" si="720">+J596-K596</f>
        <v>4958054</v>
      </c>
      <c r="AI595" s="264">
        <f t="shared" ref="AI595:AI618" si="721">IF(K596=0,0,IF(AH595&gt;0,ABS(+AH595/K596),-ABS(+AH595/K596)))</f>
        <v>0.12019004753370066</v>
      </c>
      <c r="AJ595" s="70">
        <f t="shared" ref="AJ595:AJ618" si="722">+L596-M596</f>
        <v>1656779</v>
      </c>
      <c r="AK595" s="264">
        <f t="shared" ref="AK595:AK618" si="723">IF(M596=0,0,IF(AJ595&gt;0,ABS(+AJ595/M596),-ABS(+AJ595/M596)))</f>
        <v>8.3884766550008927E-2</v>
      </c>
      <c r="AL595" s="70">
        <f t="shared" ref="AL595:AL618" si="724">+N596-O596</f>
        <v>983715</v>
      </c>
      <c r="AM595" s="264">
        <f t="shared" ref="AM595:AM618" si="725">IF(O596=0,0,IF(AL595&gt;0,ABS(+AL595/O596),-ABS(+AL595/O596)))</f>
        <v>8.4429062002017094E-2</v>
      </c>
      <c r="AN595" s="70">
        <f t="shared" ref="AN595:AN618" si="726">+P596-Q596</f>
        <v>673064</v>
      </c>
      <c r="AO595" s="264">
        <f t="shared" ref="AO595:AO618" si="727">IF(Q596=0,0,IF(AN595&gt;0,ABS(+AN595/Q596),-ABS(+AN595/Q596)))</f>
        <v>8.3101759108068315E-2</v>
      </c>
      <c r="AP595" s="70">
        <f t="shared" ref="AP595:AP618" si="728">+R596-S596</f>
        <v>2</v>
      </c>
      <c r="AQ595" s="264">
        <f t="shared" ref="AQ595:AQ618" si="729">IF(S596=0,0,IF(AP595&gt;0,ABS(+AP595/S596),-ABS(+AP595/S596)))</f>
        <v>5.5555555555555552E-2</v>
      </c>
      <c r="AR595" s="70">
        <f t="shared" ref="AR595:AR618" si="730">+T596-U596</f>
        <v>10919</v>
      </c>
      <c r="AS595" s="264">
        <f t="shared" ref="AS595:AS618" si="731">IF(U596=0,0,IF(AR595&gt;0,ABS(+AR595/U596),-ABS(+AR595/U596)))</f>
        <v>2.3579384720368666E-2</v>
      </c>
      <c r="AT595" s="70">
        <f t="shared" ref="AT595:AT618" si="732">+V596-W596</f>
        <v>662143</v>
      </c>
      <c r="AU595" s="264">
        <f t="shared" ref="AU595:AU618" si="733">IF(W596=0,0,IF(AT595&gt;0,ABS(+AT595/W596),-ABS(+AT595/W596)))</f>
        <v>8.6711457911137338E-2</v>
      </c>
    </row>
    <row r="596" spans="1:48" ht="13.5" x14ac:dyDescent="0.25">
      <c r="A596" s="649">
        <v>4160</v>
      </c>
      <c r="B596" s="30" t="s">
        <v>2804</v>
      </c>
      <c r="C596" s="30" t="s">
        <v>1609</v>
      </c>
      <c r="D596" s="649" t="s">
        <v>1605</v>
      </c>
      <c r="E596" s="723"/>
      <c r="F596" s="674">
        <f>+'17HPM_DATA_INPUT'!D363</f>
        <v>4703</v>
      </c>
      <c r="G596" s="673">
        <f>+'17HPM_DATA_INPUT'!E363</f>
        <v>4645</v>
      </c>
      <c r="H596" s="672">
        <f>+'17HPM_DATA_INPUT'!F363</f>
        <v>1010039</v>
      </c>
      <c r="I596" s="729">
        <f>+'17HPM_DATA_INPUT'!G363</f>
        <v>957460</v>
      </c>
      <c r="J596" s="672">
        <f>+'17HPM_DATA_INPUT'!H363</f>
        <v>46209839</v>
      </c>
      <c r="K596" s="673">
        <f>+'17HPM_DATA_INPUT'!I363</f>
        <v>41251785</v>
      </c>
      <c r="L596" s="672">
        <f>+'17HPM_DATA_INPUT'!J363</f>
        <v>21407433</v>
      </c>
      <c r="M596" s="673">
        <f>+'17HPM_DATA_INPUT'!K363</f>
        <v>19750654</v>
      </c>
      <c r="N596" s="672">
        <f>+'17HPM_DATA_INPUT'!L363</f>
        <v>12635094</v>
      </c>
      <c r="O596" s="673">
        <f>+'17HPM_DATA_INPUT'!M363</f>
        <v>11651379</v>
      </c>
      <c r="P596" s="657">
        <f>+L596-N596</f>
        <v>8772339</v>
      </c>
      <c r="Q596" s="675">
        <f>+M596-O596</f>
        <v>8099275</v>
      </c>
      <c r="R596" s="672">
        <f>+'17HPM_DATA_INPUT'!P363</f>
        <v>38</v>
      </c>
      <c r="S596" s="673">
        <f>+'17HPM_DATA_INPUT'!Q363</f>
        <v>36</v>
      </c>
      <c r="T596" s="672">
        <f>+'17HPM_DATA_INPUT'!R363</f>
        <v>473993</v>
      </c>
      <c r="U596" s="673">
        <f>+'17HPM_DATA_INPUT'!S363</f>
        <v>463074</v>
      </c>
      <c r="V596" s="657">
        <f>+P596-R596-T596</f>
        <v>8298308</v>
      </c>
      <c r="W596" s="676">
        <f>+Q596-S596-U596</f>
        <v>7636165</v>
      </c>
      <c r="X596" s="4047"/>
      <c r="Y596" s="4044"/>
      <c r="Z596" s="4047"/>
      <c r="AA596" s="3183"/>
      <c r="AB596" s="3183"/>
      <c r="AC596" s="3183"/>
      <c r="AD596" s="70">
        <f t="shared" si="716"/>
        <v>532</v>
      </c>
      <c r="AE596" s="264">
        <f t="shared" si="717"/>
        <v>0.14583333333333334</v>
      </c>
      <c r="AF596" s="70">
        <f t="shared" si="718"/>
        <v>199985</v>
      </c>
      <c r="AG596" s="264">
        <f t="shared" si="719"/>
        <v>0.25401758949710906</v>
      </c>
      <c r="AH596" s="70">
        <f t="shared" si="720"/>
        <v>7835269</v>
      </c>
      <c r="AI596" s="264">
        <f t="shared" si="721"/>
        <v>0.33207761304957911</v>
      </c>
      <c r="AJ596" s="70">
        <f t="shared" si="722"/>
        <v>3214539</v>
      </c>
      <c r="AK596" s="264">
        <f t="shared" si="723"/>
        <v>0.27586211335362393</v>
      </c>
      <c r="AL596" s="70">
        <f t="shared" si="724"/>
        <v>1552850</v>
      </c>
      <c r="AM596" s="264">
        <f t="shared" si="725"/>
        <v>0.21541275225182172</v>
      </c>
      <c r="AN596" s="70">
        <f t="shared" si="726"/>
        <v>1661689</v>
      </c>
      <c r="AO596" s="264">
        <f t="shared" si="727"/>
        <v>0.37391884712430268</v>
      </c>
      <c r="AP596" s="70">
        <f t="shared" si="728"/>
        <v>-8283</v>
      </c>
      <c r="AQ596" s="264">
        <f t="shared" si="729"/>
        <v>-0.9968708629197256</v>
      </c>
      <c r="AR596" s="70">
        <f t="shared" si="730"/>
        <v>30912</v>
      </c>
      <c r="AS596" s="264">
        <f t="shared" si="731"/>
        <v>0.10647011211187077</v>
      </c>
      <c r="AT596" s="70">
        <f t="shared" si="732"/>
        <v>1639060</v>
      </c>
      <c r="AU596" s="264">
        <f t="shared" si="733"/>
        <v>0.39539830156230887</v>
      </c>
    </row>
    <row r="597" spans="1:48" ht="13.5" x14ac:dyDescent="0.25">
      <c r="A597" s="649">
        <v>4170</v>
      </c>
      <c r="B597" s="30" t="s">
        <v>2805</v>
      </c>
      <c r="C597" s="30" t="s">
        <v>1609</v>
      </c>
      <c r="D597" s="649" t="s">
        <v>1606</v>
      </c>
      <c r="E597" s="723"/>
      <c r="F597" s="674">
        <f>+'17HPM_DATA_INPUT'!D364</f>
        <v>4180</v>
      </c>
      <c r="G597" s="673">
        <f>+'17HPM_DATA_INPUT'!E364</f>
        <v>3648</v>
      </c>
      <c r="H597" s="672">
        <f>+'17HPM_DATA_INPUT'!F364</f>
        <v>987273</v>
      </c>
      <c r="I597" s="729">
        <f>+'17HPM_DATA_INPUT'!G364</f>
        <v>787288</v>
      </c>
      <c r="J597" s="672">
        <f>+'17HPM_DATA_INPUT'!H364</f>
        <v>31429961</v>
      </c>
      <c r="K597" s="673">
        <f>+'17HPM_DATA_INPUT'!I364</f>
        <v>23594692</v>
      </c>
      <c r="L597" s="672">
        <f>+'17HPM_DATA_INPUT'!J364</f>
        <v>14867241</v>
      </c>
      <c r="M597" s="673">
        <f>+'17HPM_DATA_INPUT'!K364</f>
        <v>11652702</v>
      </c>
      <c r="N597" s="672">
        <f>+'17HPM_DATA_INPUT'!L364</f>
        <v>8761569</v>
      </c>
      <c r="O597" s="673">
        <f>+'17HPM_DATA_INPUT'!M364</f>
        <v>7208719</v>
      </c>
      <c r="P597" s="657">
        <f t="shared" ref="P597:P621" si="734">+L597-N597</f>
        <v>6105672</v>
      </c>
      <c r="Q597" s="675">
        <f t="shared" ref="Q597:Q621" si="735">+M597-O597</f>
        <v>4443983</v>
      </c>
      <c r="R597" s="672">
        <f>+'17HPM_DATA_INPUT'!P364</f>
        <v>26</v>
      </c>
      <c r="S597" s="673">
        <f>+'17HPM_DATA_INPUT'!Q364</f>
        <v>8309</v>
      </c>
      <c r="T597" s="672">
        <f>+'17HPM_DATA_INPUT'!R364</f>
        <v>321247</v>
      </c>
      <c r="U597" s="673">
        <f>+'17HPM_DATA_INPUT'!S364</f>
        <v>290335</v>
      </c>
      <c r="V597" s="657">
        <f>+P597-R597-T597</f>
        <v>5784399</v>
      </c>
      <c r="W597" s="676">
        <f t="shared" ref="W597:W621" si="736">+Q597-S597-U597</f>
        <v>4145339</v>
      </c>
      <c r="X597" s="4047"/>
      <c r="Y597" s="4044"/>
      <c r="Z597" s="4047"/>
      <c r="AA597" s="3183"/>
      <c r="AB597" s="3183"/>
      <c r="AC597" s="3183"/>
      <c r="AD597" s="70">
        <f t="shared" si="716"/>
        <v>1189</v>
      </c>
      <c r="AE597" s="264">
        <f t="shared" si="717"/>
        <v>8.1477420681148494E-2</v>
      </c>
      <c r="AF597" s="70">
        <f t="shared" si="718"/>
        <v>594261</v>
      </c>
      <c r="AG597" s="264">
        <f t="shared" si="719"/>
        <v>0.21634122340745043</v>
      </c>
      <c r="AH597" s="70">
        <f t="shared" si="720"/>
        <v>26528760</v>
      </c>
      <c r="AI597" s="264">
        <f t="shared" si="721"/>
        <v>0.20721454477581741</v>
      </c>
      <c r="AJ597" s="70">
        <f t="shared" si="722"/>
        <v>12201124</v>
      </c>
      <c r="AK597" s="264">
        <f t="shared" si="723"/>
        <v>0.19419426639814727</v>
      </c>
      <c r="AL597" s="70">
        <f t="shared" si="724"/>
        <v>8197544</v>
      </c>
      <c r="AM597" s="264">
        <f t="shared" si="725"/>
        <v>0.20652517284596661</v>
      </c>
      <c r="AN597" s="70">
        <f t="shared" si="726"/>
        <v>4003580</v>
      </c>
      <c r="AO597" s="264">
        <f t="shared" si="727"/>
        <v>0.17303974864247443</v>
      </c>
      <c r="AP597" s="70">
        <f t="shared" si="728"/>
        <v>16910</v>
      </c>
      <c r="AQ597" s="264">
        <f t="shared" si="729"/>
        <v>0.11746808008113703</v>
      </c>
      <c r="AR597" s="70">
        <f t="shared" si="730"/>
        <v>185734</v>
      </c>
      <c r="AS597" s="264">
        <f t="shared" si="731"/>
        <v>0.10569859845527327</v>
      </c>
      <c r="AT597" s="70">
        <f t="shared" si="732"/>
        <v>3800936</v>
      </c>
      <c r="AU597" s="264">
        <f t="shared" si="733"/>
        <v>0.17898880874938022</v>
      </c>
    </row>
    <row r="598" spans="1:48" ht="13.5" x14ac:dyDescent="0.25">
      <c r="A598" s="649">
        <v>4180</v>
      </c>
      <c r="B598" s="30" t="s">
        <v>2806</v>
      </c>
      <c r="C598" s="30" t="s">
        <v>1609</v>
      </c>
      <c r="D598" s="649" t="s">
        <v>1607</v>
      </c>
      <c r="E598" s="723"/>
      <c r="F598" s="674">
        <f>+'17HPM_DATA_INPUT'!D365</f>
        <v>15782</v>
      </c>
      <c r="G598" s="673">
        <f>+'17HPM_DATA_INPUT'!E365</f>
        <v>14593</v>
      </c>
      <c r="H598" s="672">
        <f>+'17HPM_DATA_INPUT'!F365</f>
        <v>3341130</v>
      </c>
      <c r="I598" s="729">
        <f>+'17HPM_DATA_INPUT'!G365</f>
        <v>2746869</v>
      </c>
      <c r="J598" s="672">
        <f>+'17HPM_DATA_INPUT'!H365</f>
        <v>154554329</v>
      </c>
      <c r="K598" s="673">
        <f>+'17HPM_DATA_INPUT'!I365</f>
        <v>128025569</v>
      </c>
      <c r="L598" s="672">
        <f>+'17HPM_DATA_INPUT'!J365</f>
        <v>75030600</v>
      </c>
      <c r="M598" s="673">
        <f>+'17HPM_DATA_INPUT'!K365</f>
        <v>62829476</v>
      </c>
      <c r="N598" s="672">
        <f>+'17HPM_DATA_INPUT'!L365</f>
        <v>47890255</v>
      </c>
      <c r="O598" s="673">
        <f>+'17HPM_DATA_INPUT'!M365</f>
        <v>39692711</v>
      </c>
      <c r="P598" s="657">
        <f t="shared" si="734"/>
        <v>27140345</v>
      </c>
      <c r="Q598" s="675">
        <f t="shared" si="735"/>
        <v>23136765</v>
      </c>
      <c r="R598" s="672">
        <f>+'17HPM_DATA_INPUT'!P365</f>
        <v>160864</v>
      </c>
      <c r="S598" s="673">
        <f>+'17HPM_DATA_INPUT'!Q365</f>
        <v>143954</v>
      </c>
      <c r="T598" s="672">
        <f>+'17HPM_DATA_INPUT'!R365</f>
        <v>1942938</v>
      </c>
      <c r="U598" s="673">
        <f>+'17HPM_DATA_INPUT'!S365</f>
        <v>1757204</v>
      </c>
      <c r="V598" s="657">
        <f>+P598-R598-T598</f>
        <v>25036543</v>
      </c>
      <c r="W598" s="676">
        <f t="shared" si="736"/>
        <v>21235607</v>
      </c>
      <c r="X598" s="4047"/>
      <c r="Y598" s="4044"/>
      <c r="Z598" s="4047"/>
      <c r="AA598" s="3183"/>
      <c r="AB598" s="3183"/>
      <c r="AC598" s="3183"/>
      <c r="AD598" s="70">
        <f t="shared" si="716"/>
        <v>0</v>
      </c>
      <c r="AE598" s="264">
        <f t="shared" si="717"/>
        <v>0</v>
      </c>
      <c r="AF598" s="70">
        <f t="shared" si="718"/>
        <v>0</v>
      </c>
      <c r="AG598" s="264">
        <f t="shared" si="719"/>
        <v>0</v>
      </c>
      <c r="AH598" s="70">
        <f t="shared" si="720"/>
        <v>0</v>
      </c>
      <c r="AI598" s="264">
        <f t="shared" si="721"/>
        <v>0</v>
      </c>
      <c r="AJ598" s="70">
        <f t="shared" si="722"/>
        <v>0</v>
      </c>
      <c r="AK598" s="264">
        <f t="shared" si="723"/>
        <v>0</v>
      </c>
      <c r="AL598" s="70">
        <f t="shared" si="724"/>
        <v>0</v>
      </c>
      <c r="AM598" s="264">
        <f t="shared" si="725"/>
        <v>0</v>
      </c>
      <c r="AN598" s="70">
        <f t="shared" si="726"/>
        <v>0</v>
      </c>
      <c r="AO598" s="264">
        <f t="shared" si="727"/>
        <v>0</v>
      </c>
      <c r="AP598" s="70">
        <f t="shared" si="728"/>
        <v>0</v>
      </c>
      <c r="AQ598" s="264">
        <f t="shared" si="729"/>
        <v>0</v>
      </c>
      <c r="AR598" s="70">
        <f t="shared" si="730"/>
        <v>0</v>
      </c>
      <c r="AS598" s="264">
        <f t="shared" si="731"/>
        <v>0</v>
      </c>
      <c r="AT598" s="70">
        <f t="shared" si="732"/>
        <v>0</v>
      </c>
      <c r="AU598" s="264">
        <f t="shared" si="733"/>
        <v>0</v>
      </c>
    </row>
    <row r="599" spans="1:48" ht="13.5" hidden="1" x14ac:dyDescent="0.25">
      <c r="A599" s="649">
        <v>4190</v>
      </c>
      <c r="B599" s="30" t="e">
        <v>#N/A</v>
      </c>
      <c r="C599" s="30" t="e">
        <v>#N/A</v>
      </c>
      <c r="D599" s="649" t="s">
        <v>4083</v>
      </c>
      <c r="E599" s="723"/>
      <c r="F599" s="674"/>
      <c r="G599" s="673"/>
      <c r="H599" s="672"/>
      <c r="I599" s="729"/>
      <c r="J599" s="672"/>
      <c r="K599" s="673"/>
      <c r="L599" s="672"/>
      <c r="M599" s="673"/>
      <c r="N599" s="672"/>
      <c r="O599" s="673"/>
      <c r="P599" s="657"/>
      <c r="Q599" s="675"/>
      <c r="R599" s="672"/>
      <c r="S599" s="673"/>
      <c r="T599" s="672"/>
      <c r="U599" s="673"/>
      <c r="V599" s="657"/>
      <c r="W599" s="676"/>
      <c r="X599" s="4047"/>
      <c r="Y599" s="4044"/>
      <c r="Z599" s="4047"/>
      <c r="AA599" s="3183"/>
      <c r="AB599" s="3183"/>
      <c r="AC599" s="3183"/>
      <c r="AD599" s="70">
        <f t="shared" si="716"/>
        <v>0</v>
      </c>
      <c r="AE599" s="264">
        <f t="shared" si="717"/>
        <v>0</v>
      </c>
      <c r="AF599" s="70">
        <f t="shared" si="718"/>
        <v>0</v>
      </c>
      <c r="AG599" s="264">
        <f t="shared" si="719"/>
        <v>0</v>
      </c>
      <c r="AH599" s="70">
        <f t="shared" si="720"/>
        <v>0</v>
      </c>
      <c r="AI599" s="264">
        <f t="shared" si="721"/>
        <v>0</v>
      </c>
      <c r="AJ599" s="70">
        <f t="shared" si="722"/>
        <v>0</v>
      </c>
      <c r="AK599" s="264">
        <f t="shared" si="723"/>
        <v>0</v>
      </c>
      <c r="AL599" s="70">
        <f t="shared" si="724"/>
        <v>0</v>
      </c>
      <c r="AM599" s="264">
        <f t="shared" si="725"/>
        <v>0</v>
      </c>
      <c r="AN599" s="70">
        <f t="shared" si="726"/>
        <v>0</v>
      </c>
      <c r="AO599" s="264">
        <f t="shared" si="727"/>
        <v>0</v>
      </c>
      <c r="AP599" s="70">
        <f t="shared" si="728"/>
        <v>0</v>
      </c>
      <c r="AQ599" s="264">
        <f t="shared" si="729"/>
        <v>0</v>
      </c>
      <c r="AR599" s="70">
        <f t="shared" si="730"/>
        <v>0</v>
      </c>
      <c r="AS599" s="264">
        <f t="shared" si="731"/>
        <v>0</v>
      </c>
      <c r="AT599" s="70">
        <f t="shared" si="732"/>
        <v>0</v>
      </c>
      <c r="AU599" s="264">
        <f t="shared" si="733"/>
        <v>0</v>
      </c>
    </row>
    <row r="600" spans="1:48" ht="15.75" hidden="1" customHeight="1" x14ac:dyDescent="0.25">
      <c r="A600" s="649">
        <v>4200</v>
      </c>
      <c r="B600" s="30" t="s">
        <v>3430</v>
      </c>
      <c r="C600" s="30" t="s">
        <v>1609</v>
      </c>
      <c r="D600" s="649" t="s">
        <v>4084</v>
      </c>
      <c r="E600" s="723"/>
      <c r="F600" s="674"/>
      <c r="G600" s="673"/>
      <c r="H600" s="672"/>
      <c r="I600" s="729"/>
      <c r="J600" s="672"/>
      <c r="K600" s="673"/>
      <c r="L600" s="672"/>
      <c r="M600" s="673"/>
      <c r="N600" s="672"/>
      <c r="O600" s="673"/>
      <c r="P600" s="657"/>
      <c r="Q600" s="675"/>
      <c r="R600" s="672"/>
      <c r="S600" s="673">
        <v>0</v>
      </c>
      <c r="T600" s="672"/>
      <c r="U600" s="673"/>
      <c r="V600" s="657"/>
      <c r="W600" s="676"/>
      <c r="X600" s="4047"/>
      <c r="Y600" s="4044"/>
      <c r="Z600" s="4047"/>
      <c r="AA600" s="3183">
        <f>+'17NM_PLRecon'!S23-'Departmental PL'!V602</f>
        <v>0</v>
      </c>
      <c r="AB600" s="3183">
        <f>+'17NM_PLRecon'!T23-'Departmental PL'!W602</f>
        <v>0</v>
      </c>
      <c r="AD600" s="70">
        <f t="shared" si="716"/>
        <v>6918</v>
      </c>
      <c r="AE600" s="264">
        <f t="shared" si="717"/>
        <v>9.2548494983277593E-2</v>
      </c>
      <c r="AF600" s="70">
        <f t="shared" si="718"/>
        <v>420616</v>
      </c>
      <c r="AG600" s="264">
        <f t="shared" si="719"/>
        <v>0.70923368242850182</v>
      </c>
      <c r="AH600" s="70">
        <f t="shared" si="720"/>
        <v>-284854.58000000007</v>
      </c>
      <c r="AI600" s="264">
        <f t="shared" si="721"/>
        <v>-0.98406326784244558</v>
      </c>
      <c r="AJ600" s="70">
        <f t="shared" si="722"/>
        <v>-337212.58000000007</v>
      </c>
      <c r="AK600" s="264">
        <f t="shared" si="723"/>
        <v>-0.37757401509847832</v>
      </c>
      <c r="AL600" s="70">
        <f t="shared" si="724"/>
        <v>42094</v>
      </c>
      <c r="AM600" s="264">
        <f t="shared" si="725"/>
        <v>3.546382511230408E-2</v>
      </c>
      <c r="AN600" s="70">
        <f t="shared" si="726"/>
        <v>-379306.58000000007</v>
      </c>
      <c r="AO600" s="264">
        <f t="shared" si="727"/>
        <v>-0.18235373824086987</v>
      </c>
      <c r="AP600" s="70">
        <f t="shared" si="728"/>
        <v>842</v>
      </c>
      <c r="AQ600" s="264">
        <f t="shared" si="729"/>
        <v>2.8768621019543528E-2</v>
      </c>
      <c r="AR600" s="70">
        <f t="shared" si="730"/>
        <v>14521</v>
      </c>
      <c r="AS600" s="264">
        <f t="shared" si="731"/>
        <v>0.12991625809683999</v>
      </c>
      <c r="AT600" s="70">
        <f t="shared" si="732"/>
        <v>-394669.58000000007</v>
      </c>
      <c r="AU600" s="264">
        <f t="shared" si="733"/>
        <v>-0.17769110497876223</v>
      </c>
    </row>
    <row r="601" spans="1:48" s="113" customFormat="1" ht="13.5" x14ac:dyDescent="0.25">
      <c r="A601" s="2365">
        <v>4220</v>
      </c>
      <c r="B601" s="30" t="s">
        <v>1947</v>
      </c>
      <c r="C601" s="30" t="s">
        <v>1609</v>
      </c>
      <c r="D601" s="649" t="s">
        <v>4085</v>
      </c>
      <c r="E601" s="723"/>
      <c r="F601" s="674">
        <f>+'17HPM_DATA_INPUT'!D366</f>
        <v>81668</v>
      </c>
      <c r="G601" s="673">
        <f>+'17HPM_DATA_INPUT'!E366</f>
        <v>74750</v>
      </c>
      <c r="H601" s="672">
        <f>+'17HPM_DATA_INPUT'!F366</f>
        <v>1013673</v>
      </c>
      <c r="I601" s="729">
        <f>+'17HPM_DATA_INPUT'!G366</f>
        <v>593057</v>
      </c>
      <c r="J601" s="672">
        <f>+'17HPM_DATA_INPUT'!H366+J622</f>
        <v>4613.1699999999255</v>
      </c>
      <c r="K601" s="673">
        <f>+'17HPM_DATA_INPUT'!I366+K622</f>
        <v>289467.75</v>
      </c>
      <c r="L601" s="672">
        <f>+'17HPM_DATA_INPUT'!J366+L622</f>
        <v>-1230315.83</v>
      </c>
      <c r="M601" s="673">
        <f>+'17HPM_DATA_INPUT'!K366+M622</f>
        <v>-893103.25</v>
      </c>
      <c r="N601" s="672">
        <f>+'17HPM_DATA_INPUT'!L366+N622</f>
        <v>1229050</v>
      </c>
      <c r="O601" s="673">
        <f>+'17HPM_DATA_INPUT'!M366+O622</f>
        <v>1186956</v>
      </c>
      <c r="P601" s="657">
        <f t="shared" ref="P601:Q604" si="737">+L601-N601</f>
        <v>-2459365.83</v>
      </c>
      <c r="Q601" s="675">
        <f t="shared" si="737"/>
        <v>-2080059.25</v>
      </c>
      <c r="R601" s="672">
        <f>+'17HPM_DATA_INPUT'!P366+R622</f>
        <v>30110</v>
      </c>
      <c r="S601" s="673">
        <f>+'17HPM_DATA_INPUT'!Q366+S622</f>
        <v>29268</v>
      </c>
      <c r="T601" s="672">
        <f>+'17HPM_DATA_INPUT'!R366+T622</f>
        <v>126293</v>
      </c>
      <c r="U601" s="673">
        <f>+'17HPM_DATA_INPUT'!S366+U622</f>
        <v>111772</v>
      </c>
      <c r="V601" s="657">
        <f t="shared" ref="V601" si="738">+P601-R601-T601</f>
        <v>-2615768.83</v>
      </c>
      <c r="W601" s="676">
        <f>+Q601-S601-U601</f>
        <v>-2221099.25</v>
      </c>
      <c r="X601" s="4047"/>
      <c r="Y601" s="4057" t="s">
        <v>1741</v>
      </c>
      <c r="Z601" s="4047">
        <f>+N601+R601+T601</f>
        <v>1385453</v>
      </c>
      <c r="AA601" s="3179">
        <f>+'17NM_PLRecon'!S24-'Departmental PL'!V601</f>
        <v>723354</v>
      </c>
      <c r="AB601" s="3179">
        <f>+'17NM_PLRecon'!T24-'Departmental PL'!W601</f>
        <v>666283</v>
      </c>
      <c r="AC601" s="3183"/>
      <c r="AD601" s="265">
        <f t="shared" si="716"/>
        <v>0</v>
      </c>
      <c r="AE601" s="573">
        <f t="shared" si="717"/>
        <v>0</v>
      </c>
      <c r="AF601" s="265">
        <f t="shared" si="718"/>
        <v>0</v>
      </c>
      <c r="AG601" s="573">
        <f t="shared" si="719"/>
        <v>0</v>
      </c>
      <c r="AH601" s="265">
        <f t="shared" si="720"/>
        <v>93610.710000000021</v>
      </c>
      <c r="AI601" s="573">
        <f t="shared" si="721"/>
        <v>0.21501677628051963</v>
      </c>
      <c r="AJ601" s="265">
        <f t="shared" si="722"/>
        <v>93610.710000000021</v>
      </c>
      <c r="AK601" s="573">
        <f t="shared" si="723"/>
        <v>0.21501677628051963</v>
      </c>
      <c r="AL601" s="265">
        <f t="shared" si="724"/>
        <v>-28628.719999999972</v>
      </c>
      <c r="AM601" s="573">
        <f t="shared" si="725"/>
        <v>-4.908100916163792E-2</v>
      </c>
      <c r="AN601" s="265">
        <f t="shared" si="726"/>
        <v>122239.43</v>
      </c>
      <c r="AO601" s="573">
        <f t="shared" si="727"/>
        <v>0.82632968788468197</v>
      </c>
      <c r="AP601" s="265">
        <f t="shared" si="728"/>
        <v>21663.579999999987</v>
      </c>
      <c r="AQ601" s="573">
        <f t="shared" si="729"/>
        <v>0.20926425727329093</v>
      </c>
      <c r="AR601" s="265">
        <f t="shared" si="730"/>
        <v>22834.170000000013</v>
      </c>
      <c r="AS601" s="573">
        <f t="shared" si="731"/>
        <v>0.25982347064405809</v>
      </c>
      <c r="AT601" s="265">
        <f t="shared" si="732"/>
        <v>77741.679999999993</v>
      </c>
      <c r="AU601" s="573">
        <f t="shared" si="733"/>
        <v>0.22909902610558516</v>
      </c>
    </row>
    <row r="602" spans="1:48" s="113" customFormat="1" ht="13.5" x14ac:dyDescent="0.25">
      <c r="A602" s="2365">
        <v>4230</v>
      </c>
      <c r="B602" s="30" t="s">
        <v>3433</v>
      </c>
      <c r="C602" s="30" t="s">
        <v>1609</v>
      </c>
      <c r="D602" s="649" t="s">
        <v>4086</v>
      </c>
      <c r="E602" s="723"/>
      <c r="F602" s="674">
        <v>0</v>
      </c>
      <c r="G602" s="673">
        <v>0</v>
      </c>
      <c r="H602" s="672">
        <v>0</v>
      </c>
      <c r="I602" s="729">
        <v>0</v>
      </c>
      <c r="J602" s="672">
        <f>+J623</f>
        <v>528975.39</v>
      </c>
      <c r="K602" s="673">
        <f>+K623</f>
        <v>435364.68</v>
      </c>
      <c r="L602" s="672">
        <f t="shared" ref="L602:M602" si="739">+L623</f>
        <v>528975.39</v>
      </c>
      <c r="M602" s="673">
        <f t="shared" si="739"/>
        <v>435364.68</v>
      </c>
      <c r="N602" s="672">
        <f>N623</f>
        <v>554666.54</v>
      </c>
      <c r="O602" s="672">
        <f>O623</f>
        <v>583295.26</v>
      </c>
      <c r="P602" s="657">
        <f t="shared" si="737"/>
        <v>-25691.150000000023</v>
      </c>
      <c r="Q602" s="675">
        <f t="shared" si="737"/>
        <v>-147930.58000000002</v>
      </c>
      <c r="R602" s="672">
        <f>R623</f>
        <v>125186.18</v>
      </c>
      <c r="S602" s="673">
        <f t="shared" ref="S602:U602" si="740">S623</f>
        <v>103522.6</v>
      </c>
      <c r="T602" s="672">
        <f t="shared" si="740"/>
        <v>110717.57</v>
      </c>
      <c r="U602" s="673">
        <f t="shared" si="740"/>
        <v>87883.4</v>
      </c>
      <c r="V602" s="657">
        <f t="shared" ref="V602:V606" si="741">+P602-R602-T602</f>
        <v>-261594.90000000002</v>
      </c>
      <c r="W602" s="676">
        <f>+Q602-S602-U602</f>
        <v>-339336.58</v>
      </c>
      <c r="X602" s="4047"/>
      <c r="Y602" s="4057" t="s">
        <v>1741</v>
      </c>
      <c r="Z602" s="4047">
        <f>+N602+R602+T602</f>
        <v>790570.29</v>
      </c>
      <c r="AA602" s="3179">
        <f>+'17NM_PLRecon'!S23-'Departmental PL'!V602</f>
        <v>0</v>
      </c>
      <c r="AB602" s="3179">
        <f>+'17NM_PLRecon'!T23-'Departmental PL'!W602</f>
        <v>0</v>
      </c>
      <c r="AC602" s="3179"/>
      <c r="AD602" s="265">
        <f t="shared" si="716"/>
        <v>0</v>
      </c>
      <c r="AE602" s="573">
        <f t="shared" si="717"/>
        <v>0</v>
      </c>
      <c r="AF602" s="265">
        <f t="shared" si="718"/>
        <v>0</v>
      </c>
      <c r="AG602" s="573">
        <f t="shared" si="719"/>
        <v>0</v>
      </c>
      <c r="AH602" s="265">
        <f t="shared" si="720"/>
        <v>45525310.120000035</v>
      </c>
      <c r="AI602" s="573">
        <f t="shared" si="721"/>
        <v>0.29167930674598513</v>
      </c>
      <c r="AJ602" s="265">
        <f t="shared" si="722"/>
        <v>45525310.120000035</v>
      </c>
      <c r="AK602" s="573">
        <f t="shared" si="723"/>
        <v>0.29167930674598513</v>
      </c>
      <c r="AL602" s="265">
        <f t="shared" si="724"/>
        <v>11931046.390000015</v>
      </c>
      <c r="AM602" s="573">
        <f t="shared" si="725"/>
        <v>0.12286437628590588</v>
      </c>
      <c r="AN602" s="265">
        <f t="shared" si="726"/>
        <v>33594263.730000019</v>
      </c>
      <c r="AO602" s="573">
        <f t="shared" si="727"/>
        <v>0.56965921589230994</v>
      </c>
      <c r="AP602" s="265">
        <f t="shared" si="728"/>
        <v>522739.25</v>
      </c>
      <c r="AQ602" s="573">
        <f t="shared" si="729"/>
        <v>0.17249567355289824</v>
      </c>
      <c r="AR602" s="265">
        <f t="shared" si="730"/>
        <v>1937559.1799999997</v>
      </c>
      <c r="AS602" s="573">
        <f t="shared" si="731"/>
        <v>0.19366945407855715</v>
      </c>
      <c r="AT602" s="265">
        <f t="shared" si="732"/>
        <v>31133965.300000019</v>
      </c>
      <c r="AU602" s="573">
        <f t="shared" si="733"/>
        <v>0.67774397699892808</v>
      </c>
    </row>
    <row r="603" spans="1:48" s="113" customFormat="1" ht="13.5" x14ac:dyDescent="0.25">
      <c r="A603" s="2424">
        <v>4200</v>
      </c>
      <c r="B603" s="30" t="e">
        <v>#VALUE!</v>
      </c>
      <c r="C603" s="30" t="e">
        <v>#VALUE!</v>
      </c>
      <c r="D603" s="649" t="s">
        <v>4087</v>
      </c>
      <c r="E603" s="723"/>
      <c r="F603" s="674">
        <f>+VLOOKUP(A603,'17NM_Clinic Revenue'!$C$10:$K$85,9,FALSE)</f>
        <v>0</v>
      </c>
      <c r="G603" s="673">
        <f>+VLOOKUP(A603,'17NM_Clinic Revenue'!$C$96:$K$170,9,FALSE)</f>
        <v>0</v>
      </c>
      <c r="H603" s="672">
        <v>0</v>
      </c>
      <c r="I603" s="729">
        <v>0</v>
      </c>
      <c r="J603" s="672">
        <f>+VLOOKUP(A603,'17NM_Clinic Revenue'!$C$10:$K$85,5,FALSE)</f>
        <v>201605323.57000002</v>
      </c>
      <c r="K603" s="673">
        <f>+VLOOKUP(A603,'17NM_Clinic Revenue'!$C$96:$K$170,5,FALSE)</f>
        <v>156080013.44999999</v>
      </c>
      <c r="L603" s="672">
        <f>+VLOOKUP(A603,'17NM_Clinic Revenue'!$C$10:$K$85,8,FALSE)</f>
        <v>201605323.57000002</v>
      </c>
      <c r="M603" s="673">
        <f>+VLOOKUP(A603,'17NM_Clinic Revenue'!$C$96:$K$170,8,FALSE)</f>
        <v>156080013.44999999</v>
      </c>
      <c r="N603" s="672">
        <f>+SUMIF('17NM_Flex Cost'!$C$7:$C$122,A603,'17NM_Flex Cost'!$E$7:$E$122)</f>
        <v>109038497.31</v>
      </c>
      <c r="O603" s="673">
        <f>+SUMIF('17NM_Flex Cost'!$M$7:$M$122,A603,'17NM_Flex Cost'!$O$7:$O$122)</f>
        <v>97107450.919999987</v>
      </c>
      <c r="P603" s="657">
        <f t="shared" si="737"/>
        <v>92566826.26000002</v>
      </c>
      <c r="Q603" s="675">
        <f t="shared" si="737"/>
        <v>58972562.530000001</v>
      </c>
      <c r="R603" s="672">
        <f>+SUMIF('17NM_Flex Cost'!$C$7:$C$122,A603,'17NM_Flex Cost'!$F$7:$F$122)</f>
        <v>3553187.72</v>
      </c>
      <c r="S603" s="673">
        <f>+SUMIF('17NM_Flex Cost'!$M$7:$M$122,A603,'17NM_Flex Cost'!$P$7:$P$122)</f>
        <v>3030448.47</v>
      </c>
      <c r="T603" s="657">
        <f>+SUMIF('17NM_Flex Cost'!$C$7:$C$122,A603,'17NM_Flex Cost'!$G$7:$G$122)</f>
        <v>11942023.689999999</v>
      </c>
      <c r="U603" s="675">
        <f>+SUMIF('17NM_Flex Cost'!$M$7:$M$122,A603,'17NM_Flex Cost'!$Q$7:$Q$122)</f>
        <v>10004464.51</v>
      </c>
      <c r="V603" s="657">
        <f>+P603-R603-T603</f>
        <v>77071614.850000024</v>
      </c>
      <c r="W603" s="676">
        <f>+Q603-S603-U603</f>
        <v>45937649.550000004</v>
      </c>
      <c r="X603" s="4047"/>
      <c r="Y603" s="4044" t="s">
        <v>1741</v>
      </c>
      <c r="Z603" s="4047">
        <f>+N603+R603+T603</f>
        <v>124533708.72</v>
      </c>
      <c r="AA603" s="3179">
        <f>+'17NM_PLRecon'!S13-'Departmental PL'!V603</f>
        <v>0</v>
      </c>
      <c r="AB603" s="3179">
        <f>+'17NM_PLRecon'!T13-'Departmental PL'!W603</f>
        <v>0</v>
      </c>
      <c r="AC603" s="3179"/>
      <c r="AD603" s="265">
        <f t="shared" si="716"/>
        <v>0</v>
      </c>
      <c r="AE603" s="573">
        <f t="shared" si="717"/>
        <v>0</v>
      </c>
      <c r="AF603" s="265">
        <f t="shared" si="718"/>
        <v>0</v>
      </c>
      <c r="AG603" s="573">
        <f t="shared" si="719"/>
        <v>0</v>
      </c>
      <c r="AH603" s="265">
        <f t="shared" si="720"/>
        <v>-736618.66999999993</v>
      </c>
      <c r="AI603" s="573">
        <f t="shared" si="721"/>
        <v>-6.6311757360111981E-2</v>
      </c>
      <c r="AJ603" s="265">
        <f t="shared" si="722"/>
        <v>-736618.66999999993</v>
      </c>
      <c r="AK603" s="573">
        <f t="shared" si="723"/>
        <v>-6.6311757360111981E-2</v>
      </c>
      <c r="AL603" s="265">
        <f t="shared" si="724"/>
        <v>-413718.10000000056</v>
      </c>
      <c r="AM603" s="573">
        <f t="shared" si="725"/>
        <v>-7.5380628096098426E-2</v>
      </c>
      <c r="AN603" s="265">
        <f t="shared" si="726"/>
        <v>-322900.56999999937</v>
      </c>
      <c r="AO603" s="573">
        <f t="shared" si="727"/>
        <v>-5.7455313599302352E-2</v>
      </c>
      <c r="AP603" s="265">
        <f t="shared" si="728"/>
        <v>-5547.7600000000093</v>
      </c>
      <c r="AQ603" s="573">
        <f t="shared" si="729"/>
        <v>-3.2820276425177798E-2</v>
      </c>
      <c r="AR603" s="265">
        <f t="shared" si="730"/>
        <v>-18323</v>
      </c>
      <c r="AS603" s="573">
        <f t="shared" si="731"/>
        <v>-3.2933534993044737E-2</v>
      </c>
      <c r="AT603" s="265">
        <f t="shared" si="732"/>
        <v>-299029.80999999866</v>
      </c>
      <c r="AU603" s="573">
        <f t="shared" si="733"/>
        <v>-6.1093417805733942E-2</v>
      </c>
    </row>
    <row r="604" spans="1:48" ht="13.5" x14ac:dyDescent="0.25">
      <c r="A604" s="2424">
        <v>4210</v>
      </c>
      <c r="B604" s="30" t="e">
        <v>#VALUE!</v>
      </c>
      <c r="C604" s="30" t="e">
        <v>#VALUE!</v>
      </c>
      <c r="D604" s="649" t="s">
        <v>4088</v>
      </c>
      <c r="E604" s="723"/>
      <c r="F604" s="674">
        <f>+VLOOKUP(A604,'17NM_Clinic Revenue'!$C$10:$K$85,9,FALSE)</f>
        <v>0</v>
      </c>
      <c r="G604" s="673">
        <f>+VLOOKUP(A604,'17NM_Clinic Revenue'!$C$96:$K$170,9,FALSE)</f>
        <v>0</v>
      </c>
      <c r="H604" s="672">
        <v>0</v>
      </c>
      <c r="I604" s="729">
        <v>0</v>
      </c>
      <c r="J604" s="672">
        <f>+VLOOKUP(A604,'17NM_Clinic Revenue'!$C$10:$K$85,5,FALSE)</f>
        <v>10371798.59</v>
      </c>
      <c r="K604" s="673">
        <f>+VLOOKUP(A604,'17NM_Clinic Revenue'!$C$96:$K$170,5,FALSE)</f>
        <v>11108417.26</v>
      </c>
      <c r="L604" s="672">
        <f>+VLOOKUP(A604,'17NM_Clinic Revenue'!$C$10:$K$85,8,FALSE)</f>
        <v>10371798.59</v>
      </c>
      <c r="M604" s="673">
        <f>+VLOOKUP(A604,'17NM_Clinic Revenue'!$C$96:$K$170,8,FALSE)</f>
        <v>11108417.26</v>
      </c>
      <c r="N604" s="672">
        <f>+SUMIF('17NM_Flex Cost'!$C$7:$C$122,A604,'17NM_Flex Cost'!$E$7:$E$122)</f>
        <v>5074669.4399999995</v>
      </c>
      <c r="O604" s="673">
        <f>+SUMIF('17NM_Flex Cost'!$M$7:$M$122,A604,'17NM_Flex Cost'!$O$7:$O$122)</f>
        <v>5488387.54</v>
      </c>
      <c r="P604" s="657">
        <f t="shared" si="737"/>
        <v>5297129.1500000004</v>
      </c>
      <c r="Q604" s="675">
        <f t="shared" si="737"/>
        <v>5620029.7199999997</v>
      </c>
      <c r="R604" s="672">
        <f>+SUMIF('17NM_Flex Cost'!$C$7:$C$122,A604,'17NM_Flex Cost'!$F$7:$F$122)</f>
        <v>163486.76999999999</v>
      </c>
      <c r="S604" s="673">
        <f>+SUMIF('17NM_Flex Cost'!$M$7:$M$122,A604,'17NM_Flex Cost'!$P$7:$P$122)</f>
        <v>169034.53</v>
      </c>
      <c r="T604" s="657">
        <f>+SUMIF('17NM_Flex Cost'!$C$7:$C$122,A604,'17NM_Flex Cost'!$G$7:$G$122)</f>
        <v>538039.99</v>
      </c>
      <c r="U604" s="675">
        <f>+SUMIF('17NM_Flex Cost'!$M$7:$M$122,A604,'17NM_Flex Cost'!$Q$7:$Q$122)</f>
        <v>556362.99</v>
      </c>
      <c r="V604" s="657">
        <f>+P604-R604-T604</f>
        <v>4595602.3900000006</v>
      </c>
      <c r="W604" s="676">
        <f>+Q604-S604-U604</f>
        <v>4894632.1999999993</v>
      </c>
      <c r="X604" s="4047"/>
      <c r="Y604" s="4044" t="s">
        <v>1741</v>
      </c>
      <c r="Z604" s="4047">
        <f>+N604+R604+T604</f>
        <v>5776196.1999999993</v>
      </c>
      <c r="AA604" s="3179">
        <f>+'17NM_PLRecon'!S14-'Departmental PL'!V604</f>
        <v>0</v>
      </c>
      <c r="AB604" s="3179">
        <f>+'17NM_PLRecon'!T14-'Departmental PL'!W604</f>
        <v>0</v>
      </c>
      <c r="AC604" s="3179"/>
      <c r="AD604" s="261">
        <f t="shared" si="716"/>
        <v>8697</v>
      </c>
      <c r="AE604" s="262">
        <f t="shared" si="717"/>
        <v>8.9180791829452113E-2</v>
      </c>
      <c r="AF604" s="18">
        <f t="shared" si="718"/>
        <v>1267441</v>
      </c>
      <c r="AG604" s="262">
        <f t="shared" si="719"/>
        <v>0.24926691465372214</v>
      </c>
      <c r="AH604" s="18">
        <f t="shared" si="720"/>
        <v>83919530.579999983</v>
      </c>
      <c r="AI604" s="262">
        <f t="shared" si="721"/>
        <v>0.23260240495944265</v>
      </c>
      <c r="AJ604" s="18">
        <f t="shared" si="722"/>
        <v>61617531.579999983</v>
      </c>
      <c r="AK604" s="262">
        <f t="shared" si="723"/>
        <v>0.23611549461963818</v>
      </c>
      <c r="AL604" s="18">
        <f t="shared" si="724"/>
        <v>22264902.570000052</v>
      </c>
      <c r="AM604" s="262">
        <f t="shared" si="725"/>
        <v>0.13666249124520263</v>
      </c>
      <c r="AN604" s="18">
        <f t="shared" si="726"/>
        <v>39352629.009999931</v>
      </c>
      <c r="AO604" s="262">
        <f t="shared" si="727"/>
        <v>0.40137466833518476</v>
      </c>
      <c r="AP604" s="18">
        <f t="shared" si="728"/>
        <v>548326.0700000003</v>
      </c>
      <c r="AQ604" s="262">
        <f t="shared" si="729"/>
        <v>0.15735819939581694</v>
      </c>
      <c r="AR604" s="18">
        <f t="shared" si="730"/>
        <v>2184156.3499999996</v>
      </c>
      <c r="AS604" s="262">
        <f t="shared" si="731"/>
        <v>0.16457995379266302</v>
      </c>
      <c r="AT604" s="18">
        <f t="shared" si="732"/>
        <v>36620146.589999929</v>
      </c>
      <c r="AU604" s="263">
        <f t="shared" si="733"/>
        <v>0.4504934984716239</v>
      </c>
    </row>
    <row r="605" spans="1:48" ht="13.5" x14ac:dyDescent="0.25">
      <c r="A605" s="659">
        <v>120</v>
      </c>
      <c r="B605" s="30" t="e">
        <v>#N/A</v>
      </c>
      <c r="C605" s="30" t="e">
        <v>#N/A</v>
      </c>
      <c r="D605" s="659" t="s">
        <v>2608</v>
      </c>
      <c r="E605" s="723"/>
      <c r="F605" s="660">
        <f>+'17HPM_DATA_INPUT'!D367</f>
        <v>106218</v>
      </c>
      <c r="G605" s="682">
        <f>+'17HPM_DATA_INPUT'!E367</f>
        <v>97521</v>
      </c>
      <c r="H605" s="661">
        <f t="shared" ref="H605:O605" si="742">SUM(H596:H604)</f>
        <v>6352115</v>
      </c>
      <c r="I605" s="665">
        <f t="shared" si="742"/>
        <v>5084674</v>
      </c>
      <c r="J605" s="661">
        <f t="shared" si="742"/>
        <v>444704839.71999997</v>
      </c>
      <c r="K605" s="665">
        <f t="shared" si="742"/>
        <v>360785309.13999999</v>
      </c>
      <c r="L605" s="665">
        <f t="shared" si="742"/>
        <v>322581055.71999997</v>
      </c>
      <c r="M605" s="665">
        <f t="shared" si="742"/>
        <v>260963524.13999999</v>
      </c>
      <c r="N605" s="661">
        <f t="shared" si="742"/>
        <v>185183801.29000002</v>
      </c>
      <c r="O605" s="665">
        <f t="shared" si="742"/>
        <v>162918898.71999997</v>
      </c>
      <c r="P605" s="661">
        <f t="shared" si="734"/>
        <v>137397254.42999995</v>
      </c>
      <c r="Q605" s="665">
        <f>+M605-O605</f>
        <v>98044625.420000017</v>
      </c>
      <c r="R605" s="661">
        <f>SUM(R596:R604)</f>
        <v>4032898.6700000004</v>
      </c>
      <c r="S605" s="665">
        <f>SUM(S596:S604)</f>
        <v>3484572.6</v>
      </c>
      <c r="T605" s="661">
        <f>SUM(T596:T604)</f>
        <v>15455252.25</v>
      </c>
      <c r="U605" s="665">
        <f>SUM(U596:U604)</f>
        <v>13271095.9</v>
      </c>
      <c r="V605" s="661">
        <f t="shared" si="741"/>
        <v>117909103.50999995</v>
      </c>
      <c r="W605" s="663">
        <f t="shared" si="736"/>
        <v>81288956.920000017</v>
      </c>
      <c r="X605" s="4047"/>
      <c r="Y605" s="4044"/>
      <c r="Z605" s="4047"/>
      <c r="AA605" s="3183"/>
      <c r="AB605" s="3183"/>
      <c r="AC605" s="3183"/>
      <c r="AD605" s="70">
        <f t="shared" si="716"/>
        <v>-2</v>
      </c>
      <c r="AE605" s="264">
        <f t="shared" si="717"/>
        <v>-1</v>
      </c>
      <c r="AF605" s="70">
        <f t="shared" si="718"/>
        <v>-630</v>
      </c>
      <c r="AG605" s="264">
        <f t="shared" si="719"/>
        <v>-1</v>
      </c>
      <c r="AH605" s="70">
        <f t="shared" si="720"/>
        <v>-4850</v>
      </c>
      <c r="AI605" s="264">
        <f t="shared" si="721"/>
        <v>-1</v>
      </c>
      <c r="AJ605" s="70">
        <f t="shared" si="722"/>
        <v>-2416</v>
      </c>
      <c r="AK605" s="264">
        <f t="shared" si="723"/>
        <v>-1</v>
      </c>
      <c r="AL605" s="70">
        <f t="shared" si="724"/>
        <v>-1368</v>
      </c>
      <c r="AM605" s="264">
        <f t="shared" si="725"/>
        <v>-1</v>
      </c>
      <c r="AN605" s="70">
        <f t="shared" si="726"/>
        <v>-1048</v>
      </c>
      <c r="AO605" s="264">
        <f t="shared" si="727"/>
        <v>-1</v>
      </c>
      <c r="AP605" s="70">
        <f t="shared" si="728"/>
        <v>0</v>
      </c>
      <c r="AQ605" s="264">
        <f t="shared" si="729"/>
        <v>0</v>
      </c>
      <c r="AR605" s="70">
        <f t="shared" si="730"/>
        <v>-57</v>
      </c>
      <c r="AS605" s="264">
        <f t="shared" si="731"/>
        <v>-1</v>
      </c>
      <c r="AT605" s="70">
        <f t="shared" si="732"/>
        <v>-991</v>
      </c>
      <c r="AU605" s="264">
        <f t="shared" si="733"/>
        <v>-1</v>
      </c>
    </row>
    <row r="606" spans="1:48" ht="13.5" x14ac:dyDescent="0.25">
      <c r="A606" s="649">
        <v>4160</v>
      </c>
      <c r="B606" s="30" t="s">
        <v>2804</v>
      </c>
      <c r="C606" s="30" t="s">
        <v>1609</v>
      </c>
      <c r="D606" s="649" t="s">
        <v>1605</v>
      </c>
      <c r="E606" s="723"/>
      <c r="F606" s="656">
        <f>+'17HPM_DATA_INPUT'!D368</f>
        <v>0</v>
      </c>
      <c r="G606" s="651">
        <f>+'17HPM_DATA_INPUT'!E368</f>
        <v>2</v>
      </c>
      <c r="H606" s="654">
        <f>+'17HPM_DATA_INPUT'!F368</f>
        <v>0</v>
      </c>
      <c r="I606" s="690">
        <f>+'17HPM_DATA_INPUT'!G368</f>
        <v>630</v>
      </c>
      <c r="J606" s="654">
        <f>+'17HPM_DATA_INPUT'!H368</f>
        <v>0</v>
      </c>
      <c r="K606" s="651">
        <f>+'17HPM_DATA_INPUT'!I368</f>
        <v>4850</v>
      </c>
      <c r="L606" s="654">
        <f>+'17HPM_DATA_INPUT'!J368</f>
        <v>0</v>
      </c>
      <c r="M606" s="651">
        <f>+'17HPM_DATA_INPUT'!K368</f>
        <v>2416</v>
      </c>
      <c r="N606" s="654">
        <f>+'17HPM_DATA_INPUT'!L368</f>
        <v>0</v>
      </c>
      <c r="O606" s="673">
        <f>+'17HPM_DATA_INPUT'!M368</f>
        <v>1368</v>
      </c>
      <c r="P606" s="650">
        <f>+L606-N606</f>
        <v>0</v>
      </c>
      <c r="Q606" s="652">
        <f>+M606-O606</f>
        <v>1048</v>
      </c>
      <c r="R606" s="654">
        <f>+'17HPM_DATA_INPUT'!P368</f>
        <v>0</v>
      </c>
      <c r="S606" s="651">
        <f>+'17HPM_DATA_INPUT'!Q368</f>
        <v>0</v>
      </c>
      <c r="T606" s="654">
        <f>+'17HPM_DATA_INPUT'!R368</f>
        <v>0</v>
      </c>
      <c r="U606" s="651">
        <f>+'17HPM_DATA_INPUT'!S368</f>
        <v>57</v>
      </c>
      <c r="V606" s="650">
        <f t="shared" si="741"/>
        <v>0</v>
      </c>
      <c r="W606" s="653">
        <f>+Q606-S606-U606</f>
        <v>991</v>
      </c>
      <c r="X606" s="4047"/>
      <c r="Y606" s="4044"/>
      <c r="Z606" s="4047"/>
      <c r="AA606" s="3183"/>
      <c r="AB606" s="3183"/>
      <c r="AC606" s="3183"/>
      <c r="AD606" s="70">
        <f t="shared" si="716"/>
        <v>0</v>
      </c>
      <c r="AE606" s="264">
        <f t="shared" si="717"/>
        <v>0</v>
      </c>
      <c r="AF606" s="70">
        <f t="shared" si="718"/>
        <v>0</v>
      </c>
      <c r="AG606" s="264">
        <f t="shared" si="719"/>
        <v>0</v>
      </c>
      <c r="AH606" s="70">
        <f t="shared" si="720"/>
        <v>0</v>
      </c>
      <c r="AI606" s="264">
        <f t="shared" si="721"/>
        <v>0</v>
      </c>
      <c r="AJ606" s="70">
        <f t="shared" si="722"/>
        <v>0</v>
      </c>
      <c r="AK606" s="264">
        <f t="shared" si="723"/>
        <v>0</v>
      </c>
      <c r="AL606" s="70">
        <f t="shared" si="724"/>
        <v>0</v>
      </c>
      <c r="AM606" s="264">
        <f t="shared" si="725"/>
        <v>0</v>
      </c>
      <c r="AN606" s="70">
        <f t="shared" si="726"/>
        <v>0</v>
      </c>
      <c r="AO606" s="264">
        <f t="shared" si="727"/>
        <v>0</v>
      </c>
      <c r="AP606" s="70">
        <f t="shared" si="728"/>
        <v>0</v>
      </c>
      <c r="AQ606" s="264">
        <f t="shared" si="729"/>
        <v>0</v>
      </c>
      <c r="AR606" s="70">
        <f t="shared" si="730"/>
        <v>0</v>
      </c>
      <c r="AS606" s="264">
        <f t="shared" si="731"/>
        <v>0</v>
      </c>
      <c r="AT606" s="70">
        <f t="shared" si="732"/>
        <v>0</v>
      </c>
      <c r="AU606" s="264">
        <f t="shared" si="733"/>
        <v>0</v>
      </c>
    </row>
    <row r="607" spans="1:48" ht="13.5" hidden="1" x14ac:dyDescent="0.25">
      <c r="A607" s="649">
        <v>4170</v>
      </c>
      <c r="B607" s="30" t="s">
        <v>2805</v>
      </c>
      <c r="C607" s="30" t="s">
        <v>1609</v>
      </c>
      <c r="D607" s="649" t="s">
        <v>1606</v>
      </c>
      <c r="E607" s="723"/>
      <c r="F607" s="656"/>
      <c r="G607" s="651"/>
      <c r="H607" s="654"/>
      <c r="I607" s="690"/>
      <c r="J607" s="654"/>
      <c r="K607" s="651"/>
      <c r="L607" s="654"/>
      <c r="M607" s="651"/>
      <c r="N607" s="654"/>
      <c r="O607" s="673"/>
      <c r="P607" s="650"/>
      <c r="Q607" s="652"/>
      <c r="R607" s="654"/>
      <c r="S607" s="651"/>
      <c r="T607" s="654"/>
      <c r="U607" s="651"/>
      <c r="V607" s="650"/>
      <c r="W607" s="653"/>
      <c r="X607" s="4047"/>
      <c r="Y607" s="4044"/>
      <c r="Z607" s="4047"/>
      <c r="AA607" s="3183"/>
      <c r="AB607" s="3183"/>
      <c r="AC607" s="3183"/>
      <c r="AD607" s="70">
        <f t="shared" si="716"/>
        <v>0</v>
      </c>
      <c r="AE607" s="264">
        <f t="shared" si="717"/>
        <v>0</v>
      </c>
      <c r="AF607" s="70">
        <f t="shared" si="718"/>
        <v>42</v>
      </c>
      <c r="AG607" s="264">
        <f t="shared" si="719"/>
        <v>2.625</v>
      </c>
      <c r="AH607" s="70">
        <f t="shared" si="720"/>
        <v>155</v>
      </c>
      <c r="AI607" s="264">
        <f t="shared" si="721"/>
        <v>2.3484848484848486</v>
      </c>
      <c r="AJ607" s="70">
        <f t="shared" si="722"/>
        <v>30</v>
      </c>
      <c r="AK607" s="264">
        <f t="shared" si="723"/>
        <v>1.7647058823529411</v>
      </c>
      <c r="AL607" s="70">
        <f t="shared" si="724"/>
        <v>48</v>
      </c>
      <c r="AM607" s="264">
        <f t="shared" si="725"/>
        <v>2.4</v>
      </c>
      <c r="AN607" s="70">
        <f t="shared" si="726"/>
        <v>-18</v>
      </c>
      <c r="AO607" s="264">
        <f t="shared" si="727"/>
        <v>-6</v>
      </c>
      <c r="AP607" s="70">
        <f t="shared" si="728"/>
        <v>0</v>
      </c>
      <c r="AQ607" s="264">
        <f t="shared" si="729"/>
        <v>0</v>
      </c>
      <c r="AR607" s="70">
        <f t="shared" si="730"/>
        <v>2</v>
      </c>
      <c r="AS607" s="264">
        <f t="shared" si="731"/>
        <v>2</v>
      </c>
      <c r="AT607" s="70">
        <f t="shared" si="732"/>
        <v>-20</v>
      </c>
      <c r="AU607" s="264">
        <f t="shared" si="733"/>
        <v>-5</v>
      </c>
    </row>
    <row r="608" spans="1:48" ht="13.5" x14ac:dyDescent="0.25">
      <c r="A608" s="649">
        <v>4180</v>
      </c>
      <c r="B608" s="30" t="s">
        <v>2806</v>
      </c>
      <c r="C608" s="30" t="s">
        <v>1609</v>
      </c>
      <c r="D608" s="649" t="s">
        <v>1607</v>
      </c>
      <c r="E608" s="723"/>
      <c r="F608" s="656">
        <f>+'17HPM_DATA_INPUT'!D369</f>
        <v>2</v>
      </c>
      <c r="G608" s="651">
        <f>+'17HPM_DATA_INPUT'!E369</f>
        <v>2</v>
      </c>
      <c r="H608" s="654">
        <f>+'17HPM_DATA_INPUT'!F369</f>
        <v>58</v>
      </c>
      <c r="I608" s="690">
        <f>+'17HPM_DATA_INPUT'!G369</f>
        <v>16</v>
      </c>
      <c r="J608" s="654">
        <f>+'17HPM_DATA_INPUT'!H369</f>
        <v>221</v>
      </c>
      <c r="K608" s="651">
        <f>+'17HPM_DATA_INPUT'!I369</f>
        <v>66</v>
      </c>
      <c r="L608" s="654">
        <f>+'17HPM_DATA_INPUT'!J369</f>
        <v>47</v>
      </c>
      <c r="M608" s="651">
        <f>+'17HPM_DATA_INPUT'!K369</f>
        <v>17</v>
      </c>
      <c r="N608" s="654">
        <f>+'17HPM_DATA_INPUT'!L369</f>
        <v>68</v>
      </c>
      <c r="O608" s="673">
        <f>+'17HPM_DATA_INPUT'!M369</f>
        <v>20</v>
      </c>
      <c r="P608" s="650">
        <f t="shared" si="734"/>
        <v>-21</v>
      </c>
      <c r="Q608" s="652">
        <f t="shared" si="735"/>
        <v>-3</v>
      </c>
      <c r="R608" s="654">
        <f>+'17HPM_DATA_INPUT'!P369</f>
        <v>0</v>
      </c>
      <c r="S608" s="651">
        <f>+'17HPM_DATA_INPUT'!Q369</f>
        <v>0</v>
      </c>
      <c r="T608" s="654">
        <f>+'17HPM_DATA_INPUT'!R369</f>
        <v>3</v>
      </c>
      <c r="U608" s="651">
        <f>+'17HPM_DATA_INPUT'!S369</f>
        <v>1</v>
      </c>
      <c r="V608" s="650">
        <f>+P608-R608-T608</f>
        <v>-24</v>
      </c>
      <c r="W608" s="653">
        <f t="shared" si="736"/>
        <v>-4</v>
      </c>
      <c r="X608" s="4047"/>
      <c r="Y608" s="4044"/>
      <c r="Z608" s="4047"/>
      <c r="AA608" s="3183"/>
      <c r="AB608" s="3183"/>
      <c r="AC608" s="3183"/>
      <c r="AD608" s="70">
        <f t="shared" si="716"/>
        <v>0</v>
      </c>
      <c r="AE608" s="264">
        <f t="shared" si="717"/>
        <v>0</v>
      </c>
      <c r="AF608" s="70">
        <f t="shared" si="718"/>
        <v>0</v>
      </c>
      <c r="AG608" s="264">
        <f t="shared" si="719"/>
        <v>0</v>
      </c>
      <c r="AH608" s="70">
        <f t="shared" si="720"/>
        <v>0</v>
      </c>
      <c r="AI608" s="264">
        <f t="shared" si="721"/>
        <v>0</v>
      </c>
      <c r="AJ608" s="70">
        <f t="shared" si="722"/>
        <v>0</v>
      </c>
      <c r="AK608" s="264">
        <f t="shared" si="723"/>
        <v>0</v>
      </c>
      <c r="AL608" s="70">
        <f t="shared" si="724"/>
        <v>0</v>
      </c>
      <c r="AM608" s="264">
        <f t="shared" si="725"/>
        <v>0</v>
      </c>
      <c r="AN608" s="70">
        <f t="shared" si="726"/>
        <v>0</v>
      </c>
      <c r="AO608" s="264">
        <f t="shared" si="727"/>
        <v>0</v>
      </c>
      <c r="AP608" s="70">
        <f t="shared" si="728"/>
        <v>0</v>
      </c>
      <c r="AQ608" s="264">
        <f t="shared" si="729"/>
        <v>0</v>
      </c>
      <c r="AR608" s="70">
        <f t="shared" si="730"/>
        <v>0</v>
      </c>
      <c r="AS608" s="264">
        <f t="shared" si="731"/>
        <v>0</v>
      </c>
      <c r="AT608" s="70">
        <f t="shared" si="732"/>
        <v>0</v>
      </c>
      <c r="AU608" s="264">
        <f t="shared" si="733"/>
        <v>0</v>
      </c>
    </row>
    <row r="609" spans="1:47" ht="13.5" hidden="1" x14ac:dyDescent="0.25">
      <c r="A609" s="649">
        <v>4190</v>
      </c>
      <c r="B609" s="30" t="e">
        <v>#N/A</v>
      </c>
      <c r="C609" s="30" t="e">
        <v>#N/A</v>
      </c>
      <c r="D609" s="649" t="s">
        <v>4083</v>
      </c>
      <c r="E609" s="723"/>
      <c r="F609" s="656"/>
      <c r="G609" s="651"/>
      <c r="H609" s="654"/>
      <c r="I609" s="690"/>
      <c r="J609" s="654"/>
      <c r="K609" s="651"/>
      <c r="L609" s="654"/>
      <c r="M609" s="651"/>
      <c r="N609" s="654"/>
      <c r="O609" s="673"/>
      <c r="P609" s="650"/>
      <c r="Q609" s="652"/>
      <c r="R609" s="654"/>
      <c r="S609" s="651"/>
      <c r="T609" s="654"/>
      <c r="U609" s="651"/>
      <c r="V609" s="650"/>
      <c r="W609" s="653"/>
      <c r="X609" s="4047"/>
      <c r="Y609" s="4044"/>
      <c r="Z609" s="4047"/>
      <c r="AA609" s="3183"/>
      <c r="AB609" s="3183"/>
      <c r="AC609" s="3183"/>
      <c r="AD609" s="70">
        <f t="shared" si="716"/>
        <v>0</v>
      </c>
      <c r="AE609" s="264">
        <f t="shared" si="717"/>
        <v>0</v>
      </c>
      <c r="AF609" s="70">
        <f t="shared" si="718"/>
        <v>0</v>
      </c>
      <c r="AG609" s="264">
        <f t="shared" si="719"/>
        <v>0</v>
      </c>
      <c r="AH609" s="70">
        <f t="shared" si="720"/>
        <v>0</v>
      </c>
      <c r="AI609" s="264">
        <f t="shared" si="721"/>
        <v>0</v>
      </c>
      <c r="AJ609" s="70">
        <f t="shared" si="722"/>
        <v>0</v>
      </c>
      <c r="AK609" s="264">
        <f t="shared" si="723"/>
        <v>0</v>
      </c>
      <c r="AL609" s="70">
        <f t="shared" si="724"/>
        <v>0</v>
      </c>
      <c r="AM609" s="264">
        <f t="shared" si="725"/>
        <v>0</v>
      </c>
      <c r="AN609" s="70">
        <f t="shared" si="726"/>
        <v>0</v>
      </c>
      <c r="AO609" s="264">
        <f t="shared" si="727"/>
        <v>0</v>
      </c>
      <c r="AP609" s="70">
        <f t="shared" si="728"/>
        <v>0</v>
      </c>
      <c r="AQ609" s="264">
        <f t="shared" si="729"/>
        <v>0</v>
      </c>
      <c r="AR609" s="70">
        <f t="shared" si="730"/>
        <v>0</v>
      </c>
      <c r="AS609" s="264">
        <f t="shared" si="731"/>
        <v>0</v>
      </c>
      <c r="AT609" s="70">
        <f t="shared" si="732"/>
        <v>0</v>
      </c>
      <c r="AU609" s="264">
        <f t="shared" si="733"/>
        <v>0</v>
      </c>
    </row>
    <row r="610" spans="1:47" ht="13.5" hidden="1" x14ac:dyDescent="0.25">
      <c r="A610" s="649">
        <v>4200</v>
      </c>
      <c r="B610" s="30" t="s">
        <v>3430</v>
      </c>
      <c r="C610" s="30" t="s">
        <v>1609</v>
      </c>
      <c r="D610" s="649" t="s">
        <v>4084</v>
      </c>
      <c r="E610" s="723"/>
      <c r="F610" s="656"/>
      <c r="G610" s="651"/>
      <c r="H610" s="654"/>
      <c r="I610" s="690"/>
      <c r="J610" s="654"/>
      <c r="K610" s="651"/>
      <c r="L610" s="654"/>
      <c r="M610" s="651"/>
      <c r="N610" s="654"/>
      <c r="O610" s="673"/>
      <c r="P610" s="650"/>
      <c r="Q610" s="652"/>
      <c r="R610" s="654"/>
      <c r="S610" s="651"/>
      <c r="T610" s="654"/>
      <c r="U610" s="651"/>
      <c r="V610" s="650"/>
      <c r="W610" s="653"/>
      <c r="X610" s="4047"/>
      <c r="Y610" s="4044"/>
      <c r="Z610" s="4047"/>
      <c r="AA610" s="3183"/>
      <c r="AB610" s="3183"/>
      <c r="AC610" s="3183"/>
      <c r="AD610" s="70">
        <f t="shared" si="716"/>
        <v>1517</v>
      </c>
      <c r="AE610" s="264">
        <f t="shared" si="717"/>
        <v>5.01205933855354E-2</v>
      </c>
      <c r="AF610" s="70">
        <f t="shared" si="718"/>
        <v>954959</v>
      </c>
      <c r="AG610" s="264">
        <f t="shared" si="719"/>
        <v>0.77339331775682008</v>
      </c>
      <c r="AH610" s="70">
        <f t="shared" si="720"/>
        <v>810991</v>
      </c>
      <c r="AI610" s="264">
        <f t="shared" si="721"/>
        <v>0.12892721667850235</v>
      </c>
      <c r="AJ610" s="70">
        <f t="shared" si="722"/>
        <v>268136</v>
      </c>
      <c r="AK610" s="264">
        <f t="shared" si="723"/>
        <v>9.966184196148016E-2</v>
      </c>
      <c r="AL610" s="70">
        <f t="shared" si="724"/>
        <v>667393</v>
      </c>
      <c r="AM610" s="264">
        <f t="shared" si="725"/>
        <v>0.1703227489165226</v>
      </c>
      <c r="AN610" s="70">
        <f t="shared" si="726"/>
        <v>-399257</v>
      </c>
      <c r="AO610" s="264">
        <f t="shared" si="727"/>
        <v>-0.32514267751623854</v>
      </c>
      <c r="AP610" s="70">
        <f t="shared" si="728"/>
        <v>20359</v>
      </c>
      <c r="AQ610" s="264">
        <f t="shared" si="729"/>
        <v>0.22280467518823324</v>
      </c>
      <c r="AR610" s="70">
        <f t="shared" si="730"/>
        <v>119710</v>
      </c>
      <c r="AS610" s="264">
        <f t="shared" si="731"/>
        <v>0.34305282916135316</v>
      </c>
      <c r="AT610" s="70">
        <f t="shared" si="732"/>
        <v>-539326</v>
      </c>
      <c r="AU610" s="264">
        <f t="shared" si="733"/>
        <v>-0.32328363129579957</v>
      </c>
    </row>
    <row r="611" spans="1:47" ht="13.5" x14ac:dyDescent="0.25">
      <c r="A611" s="649">
        <v>4220</v>
      </c>
      <c r="B611" s="30" t="s">
        <v>1947</v>
      </c>
      <c r="C611" s="30" t="s">
        <v>1609</v>
      </c>
      <c r="D611" s="649" t="s">
        <v>1608</v>
      </c>
      <c r="E611" s="723"/>
      <c r="F611" s="656">
        <f>+'17HPM_DATA_INPUT'!D370</f>
        <v>31784</v>
      </c>
      <c r="G611" s="651">
        <f>+'17HPM_DATA_INPUT'!E370</f>
        <v>30267</v>
      </c>
      <c r="H611" s="654">
        <f>+'17HPM_DATA_INPUT'!F370</f>
        <v>2189724</v>
      </c>
      <c r="I611" s="690">
        <f>+'17HPM_DATA_INPUT'!G370</f>
        <v>1234765</v>
      </c>
      <c r="J611" s="654">
        <f>+'17HPM_DATA_INPUT'!H370</f>
        <v>7101292</v>
      </c>
      <c r="K611" s="651">
        <f>+'17HPM_DATA_INPUT'!I370</f>
        <v>6290301</v>
      </c>
      <c r="L611" s="654">
        <f>+'17HPM_DATA_INPUT'!J370</f>
        <v>2958594</v>
      </c>
      <c r="M611" s="651">
        <f>+'17HPM_DATA_INPUT'!K370</f>
        <v>2690458</v>
      </c>
      <c r="N611" s="654">
        <f>+'17HPM_DATA_INPUT'!L370</f>
        <v>4585795</v>
      </c>
      <c r="O611" s="673">
        <f>+'17HPM_DATA_INPUT'!M370</f>
        <v>3918402</v>
      </c>
      <c r="P611" s="650">
        <f t="shared" si="734"/>
        <v>-1627201</v>
      </c>
      <c r="Q611" s="652">
        <f t="shared" si="735"/>
        <v>-1227944</v>
      </c>
      <c r="R611" s="654">
        <f>+'17HPM_DATA_INPUT'!P370</f>
        <v>111735</v>
      </c>
      <c r="S611" s="651">
        <f>+'17HPM_DATA_INPUT'!Q370</f>
        <v>91376</v>
      </c>
      <c r="T611" s="654">
        <f>+'17HPM_DATA_INPUT'!R370</f>
        <v>468665</v>
      </c>
      <c r="U611" s="651">
        <f>+'17HPM_DATA_INPUT'!S370</f>
        <v>348955</v>
      </c>
      <c r="V611" s="650">
        <f>+P611-R611-T611</f>
        <v>-2207601</v>
      </c>
      <c r="W611" s="653">
        <f t="shared" si="736"/>
        <v>-1668275</v>
      </c>
      <c r="X611" s="4047"/>
      <c r="Y611" s="4044"/>
      <c r="Z611" s="4047"/>
      <c r="AA611" s="3183"/>
      <c r="AB611" s="3183"/>
      <c r="AC611" s="3183"/>
      <c r="AD611" s="261">
        <f t="shared" si="716"/>
        <v>1515</v>
      </c>
      <c r="AE611" s="262">
        <f t="shared" si="717"/>
        <v>5.0047900630966931E-2</v>
      </c>
      <c r="AF611" s="18">
        <f t="shared" si="718"/>
        <v>954371</v>
      </c>
      <c r="AG611" s="262">
        <f t="shared" si="719"/>
        <v>0.77251295317914448</v>
      </c>
      <c r="AH611" s="18">
        <f t="shared" si="720"/>
        <v>806296</v>
      </c>
      <c r="AI611" s="262">
        <f t="shared" si="721"/>
        <v>0.12808073176826151</v>
      </c>
      <c r="AJ611" s="18">
        <f t="shared" si="722"/>
        <v>265750</v>
      </c>
      <c r="AK611" s="262">
        <f t="shared" si="723"/>
        <v>9.8685761881932843E-2</v>
      </c>
      <c r="AL611" s="18">
        <f t="shared" si="724"/>
        <v>666073</v>
      </c>
      <c r="AM611" s="262">
        <f t="shared" si="725"/>
        <v>0.16992568479433848</v>
      </c>
      <c r="AN611" s="18">
        <f t="shared" si="726"/>
        <v>-400323</v>
      </c>
      <c r="AO611" s="262">
        <f t="shared" si="727"/>
        <v>-0.32628847199321215</v>
      </c>
      <c r="AP611" s="18">
        <f t="shared" si="728"/>
        <v>20359</v>
      </c>
      <c r="AQ611" s="262">
        <f t="shared" si="729"/>
        <v>0.22280467518823324</v>
      </c>
      <c r="AR611" s="18">
        <f t="shared" si="730"/>
        <v>119655</v>
      </c>
      <c r="AS611" s="262">
        <f t="shared" si="731"/>
        <v>0.34283823238675926</v>
      </c>
      <c r="AT611" s="18">
        <f t="shared" si="732"/>
        <v>-540337</v>
      </c>
      <c r="AU611" s="263">
        <f t="shared" si="733"/>
        <v>-0.32408138246061868</v>
      </c>
    </row>
    <row r="612" spans="1:47" ht="13.5" x14ac:dyDescent="0.25">
      <c r="A612" s="659">
        <v>120</v>
      </c>
      <c r="B612" s="30" t="e">
        <v>#N/A</v>
      </c>
      <c r="C612" s="30" t="e">
        <v>#N/A</v>
      </c>
      <c r="D612" s="659" t="s">
        <v>2609</v>
      </c>
      <c r="E612" s="723"/>
      <c r="F612" s="660">
        <f>+'17HPM_DATA_INPUT'!D371</f>
        <v>31786</v>
      </c>
      <c r="G612" s="682">
        <f>+'17HPM_DATA_INPUT'!E371</f>
        <v>30271</v>
      </c>
      <c r="H612" s="661">
        <f>+'17HPM_DATA_INPUT'!F371</f>
        <v>2189782</v>
      </c>
      <c r="I612" s="665">
        <f>+'17HPM_DATA_INPUT'!G371</f>
        <v>1235411</v>
      </c>
      <c r="J612" s="661">
        <f t="shared" ref="J612:O612" si="743">SUM(J606:J611)</f>
        <v>7101513</v>
      </c>
      <c r="K612" s="665">
        <f t="shared" si="743"/>
        <v>6295217</v>
      </c>
      <c r="L612" s="661">
        <f t="shared" si="743"/>
        <v>2958641</v>
      </c>
      <c r="M612" s="665">
        <f t="shared" si="743"/>
        <v>2692891</v>
      </c>
      <c r="N612" s="661">
        <f t="shared" si="743"/>
        <v>4585863</v>
      </c>
      <c r="O612" s="665">
        <f t="shared" si="743"/>
        <v>3919790</v>
      </c>
      <c r="P612" s="661">
        <f t="shared" si="734"/>
        <v>-1627222</v>
      </c>
      <c r="Q612" s="665">
        <f t="shared" si="735"/>
        <v>-1226899</v>
      </c>
      <c r="R612" s="661">
        <f>SUM(R606:R611)</f>
        <v>111735</v>
      </c>
      <c r="S612" s="665">
        <f>SUM(S606:S611)</f>
        <v>91376</v>
      </c>
      <c r="T612" s="661">
        <f>SUM(T606:T611)</f>
        <v>468668</v>
      </c>
      <c r="U612" s="665">
        <f>SUM(U606:U611)</f>
        <v>349013</v>
      </c>
      <c r="V612" s="661">
        <f>+P612-R612-T612</f>
        <v>-2207625</v>
      </c>
      <c r="W612" s="663">
        <f t="shared" si="736"/>
        <v>-1667288</v>
      </c>
      <c r="X612" s="4047"/>
      <c r="Y612" s="4044"/>
      <c r="Z612" s="4047"/>
      <c r="AA612" s="3183"/>
      <c r="AB612" s="3183"/>
      <c r="AC612" s="3183"/>
      <c r="AD612" s="70">
        <f t="shared" si="716"/>
        <v>0</v>
      </c>
      <c r="AE612" s="264">
        <f t="shared" si="717"/>
        <v>0</v>
      </c>
      <c r="AF612" s="70">
        <f t="shared" si="718"/>
        <v>0</v>
      </c>
      <c r="AG612" s="264">
        <f t="shared" si="719"/>
        <v>0</v>
      </c>
      <c r="AH612" s="70">
        <f t="shared" si="720"/>
        <v>0</v>
      </c>
      <c r="AI612" s="264">
        <f t="shared" si="721"/>
        <v>0</v>
      </c>
      <c r="AJ612" s="70">
        <f t="shared" si="722"/>
        <v>0</v>
      </c>
      <c r="AK612" s="264">
        <f t="shared" si="723"/>
        <v>0</v>
      </c>
      <c r="AL612" s="70">
        <f t="shared" si="724"/>
        <v>0</v>
      </c>
      <c r="AM612" s="264">
        <f t="shared" si="725"/>
        <v>0</v>
      </c>
      <c r="AN612" s="70">
        <f t="shared" si="726"/>
        <v>0</v>
      </c>
      <c r="AO612" s="264">
        <f t="shared" si="727"/>
        <v>0</v>
      </c>
      <c r="AP612" s="70">
        <f t="shared" si="728"/>
        <v>0</v>
      </c>
      <c r="AQ612" s="264">
        <f t="shared" si="729"/>
        <v>0</v>
      </c>
      <c r="AR612" s="70">
        <f t="shared" si="730"/>
        <v>0</v>
      </c>
      <c r="AS612" s="264">
        <f t="shared" si="731"/>
        <v>0</v>
      </c>
      <c r="AT612" s="70">
        <f t="shared" si="732"/>
        <v>0</v>
      </c>
      <c r="AU612" s="264">
        <f t="shared" si="733"/>
        <v>0</v>
      </c>
    </row>
    <row r="613" spans="1:47" ht="13.5" hidden="1" x14ac:dyDescent="0.25">
      <c r="A613" s="649">
        <v>4160</v>
      </c>
      <c r="B613" s="30" t="s">
        <v>2804</v>
      </c>
      <c r="C613" s="30" t="s">
        <v>1609</v>
      </c>
      <c r="D613" s="649" t="s">
        <v>1605</v>
      </c>
      <c r="E613" s="723"/>
      <c r="F613" s="656"/>
      <c r="G613" s="651"/>
      <c r="H613" s="654"/>
      <c r="I613" s="690"/>
      <c r="J613" s="654"/>
      <c r="K613" s="651"/>
      <c r="L613" s="654"/>
      <c r="M613" s="651"/>
      <c r="N613" s="654"/>
      <c r="O613" s="673"/>
      <c r="P613" s="650"/>
      <c r="Q613" s="652"/>
      <c r="R613" s="654"/>
      <c r="S613" s="651"/>
      <c r="T613" s="654"/>
      <c r="U613" s="651"/>
      <c r="V613" s="650"/>
      <c r="W613" s="653"/>
      <c r="X613" s="4047"/>
      <c r="Y613" s="4044"/>
      <c r="Z613" s="4047"/>
      <c r="AA613" s="3183"/>
      <c r="AB613" s="3183"/>
      <c r="AC613" s="3183"/>
      <c r="AD613" s="70">
        <f t="shared" si="716"/>
        <v>0</v>
      </c>
      <c r="AE613" s="264">
        <f t="shared" si="717"/>
        <v>0</v>
      </c>
      <c r="AF613" s="70">
        <f t="shared" si="718"/>
        <v>0</v>
      </c>
      <c r="AG613" s="264">
        <f t="shared" si="719"/>
        <v>0</v>
      </c>
      <c r="AH613" s="70">
        <f t="shared" si="720"/>
        <v>0</v>
      </c>
      <c r="AI613" s="264">
        <f t="shared" si="721"/>
        <v>0</v>
      </c>
      <c r="AJ613" s="70">
        <f t="shared" si="722"/>
        <v>0</v>
      </c>
      <c r="AK613" s="264">
        <f t="shared" si="723"/>
        <v>0</v>
      </c>
      <c r="AL613" s="70">
        <f t="shared" si="724"/>
        <v>0</v>
      </c>
      <c r="AM613" s="264">
        <f t="shared" si="725"/>
        <v>0</v>
      </c>
      <c r="AN613" s="70">
        <f t="shared" si="726"/>
        <v>0</v>
      </c>
      <c r="AO613" s="264">
        <f t="shared" si="727"/>
        <v>0</v>
      </c>
      <c r="AP613" s="70">
        <f t="shared" si="728"/>
        <v>0</v>
      </c>
      <c r="AQ613" s="264">
        <f t="shared" si="729"/>
        <v>0</v>
      </c>
      <c r="AR613" s="70">
        <f t="shared" si="730"/>
        <v>0</v>
      </c>
      <c r="AS613" s="264">
        <f t="shared" si="731"/>
        <v>0</v>
      </c>
      <c r="AT613" s="70">
        <f t="shared" si="732"/>
        <v>0</v>
      </c>
      <c r="AU613" s="264">
        <f t="shared" si="733"/>
        <v>0</v>
      </c>
    </row>
    <row r="614" spans="1:47" ht="13.5" hidden="1" x14ac:dyDescent="0.25">
      <c r="A614" s="649">
        <v>4170</v>
      </c>
      <c r="B614" s="30" t="s">
        <v>2805</v>
      </c>
      <c r="C614" s="30" t="s">
        <v>1609</v>
      </c>
      <c r="D614" s="649" t="s">
        <v>1606</v>
      </c>
      <c r="E614" s="723"/>
      <c r="F614" s="656"/>
      <c r="G614" s="651"/>
      <c r="H614" s="654"/>
      <c r="I614" s="690"/>
      <c r="J614" s="654"/>
      <c r="K614" s="651"/>
      <c r="L614" s="654"/>
      <c r="M614" s="651"/>
      <c r="N614" s="654"/>
      <c r="O614" s="673"/>
      <c r="P614" s="650"/>
      <c r="Q614" s="652"/>
      <c r="R614" s="654"/>
      <c r="S614" s="651"/>
      <c r="T614" s="654"/>
      <c r="U614" s="651"/>
      <c r="V614" s="650"/>
      <c r="W614" s="653"/>
      <c r="X614" s="4047"/>
      <c r="Y614" s="4044"/>
      <c r="Z614" s="4047"/>
      <c r="AA614" s="3183"/>
      <c r="AB614" s="3183"/>
      <c r="AC614" s="3183"/>
      <c r="AD614" s="70">
        <f t="shared" si="716"/>
        <v>0</v>
      </c>
      <c r="AE614" s="264">
        <f t="shared" si="717"/>
        <v>0</v>
      </c>
      <c r="AF614" s="70">
        <f t="shared" si="718"/>
        <v>0</v>
      </c>
      <c r="AG614" s="264">
        <f t="shared" si="719"/>
        <v>0</v>
      </c>
      <c r="AH614" s="70">
        <f t="shared" si="720"/>
        <v>0</v>
      </c>
      <c r="AI614" s="264">
        <f t="shared" si="721"/>
        <v>0</v>
      </c>
      <c r="AJ614" s="70">
        <f t="shared" si="722"/>
        <v>0</v>
      </c>
      <c r="AK614" s="264">
        <f t="shared" si="723"/>
        <v>0</v>
      </c>
      <c r="AL614" s="70">
        <f t="shared" si="724"/>
        <v>0</v>
      </c>
      <c r="AM614" s="264">
        <f t="shared" si="725"/>
        <v>0</v>
      </c>
      <c r="AN614" s="70">
        <f t="shared" si="726"/>
        <v>0</v>
      </c>
      <c r="AO614" s="264">
        <f t="shared" si="727"/>
        <v>0</v>
      </c>
      <c r="AP614" s="70">
        <f t="shared" si="728"/>
        <v>0</v>
      </c>
      <c r="AQ614" s="264">
        <f t="shared" si="729"/>
        <v>0</v>
      </c>
      <c r="AR614" s="70">
        <f t="shared" si="730"/>
        <v>0</v>
      </c>
      <c r="AS614" s="264">
        <f t="shared" si="731"/>
        <v>0</v>
      </c>
      <c r="AT614" s="70">
        <f t="shared" si="732"/>
        <v>0</v>
      </c>
      <c r="AU614" s="264">
        <f t="shared" si="733"/>
        <v>0</v>
      </c>
    </row>
    <row r="615" spans="1:47" ht="13.5" hidden="1" x14ac:dyDescent="0.25">
      <c r="A615" s="649">
        <v>4180</v>
      </c>
      <c r="B615" s="30" t="s">
        <v>2806</v>
      </c>
      <c r="C615" s="30" t="s">
        <v>1609</v>
      </c>
      <c r="D615" s="649" t="s">
        <v>1607</v>
      </c>
      <c r="E615" s="723"/>
      <c r="F615" s="656">
        <f>+'17HPM_DATA_INPUT'!D372</f>
        <v>0</v>
      </c>
      <c r="G615" s="651">
        <f>+'17HPM_DATA_INPUT'!E372</f>
        <v>0</v>
      </c>
      <c r="H615" s="654">
        <f>+'17HPM_DATA_INPUT'!F372</f>
        <v>0</v>
      </c>
      <c r="I615" s="690">
        <f>+'17HPM_DATA_INPUT'!G372</f>
        <v>0</v>
      </c>
      <c r="J615" s="654">
        <f>+'17HPM_DATA_INPUT'!H372</f>
        <v>0</v>
      </c>
      <c r="K615" s="651">
        <f>+'17HPM_DATA_INPUT'!I372</f>
        <v>0</v>
      </c>
      <c r="L615" s="654">
        <f>+'17HPM_DATA_INPUT'!J372</f>
        <v>0</v>
      </c>
      <c r="M615" s="651">
        <f>+'17HPM_DATA_INPUT'!K372</f>
        <v>0</v>
      </c>
      <c r="N615" s="654">
        <f>+'17HPM_DATA_INPUT'!L372</f>
        <v>0</v>
      </c>
      <c r="O615" s="673">
        <f>+'17HPM_DATA_INPUT'!M372</f>
        <v>0</v>
      </c>
      <c r="P615" s="650">
        <f t="shared" si="734"/>
        <v>0</v>
      </c>
      <c r="Q615" s="652">
        <f t="shared" si="735"/>
        <v>0</v>
      </c>
      <c r="R615" s="654">
        <f>+'17HPM_DATA_INPUT'!P372</f>
        <v>0</v>
      </c>
      <c r="S615" s="651">
        <f>+'17HPM_DATA_INPUT'!Q372</f>
        <v>0</v>
      </c>
      <c r="T615" s="654">
        <f>+'17HPM_DATA_INPUT'!R372</f>
        <v>0</v>
      </c>
      <c r="U615" s="651">
        <f>+'17HPM_DATA_INPUT'!S372</f>
        <v>0</v>
      </c>
      <c r="V615" s="650">
        <f>+P615-R615-T615</f>
        <v>0</v>
      </c>
      <c r="W615" s="653">
        <f t="shared" si="736"/>
        <v>0</v>
      </c>
      <c r="X615" s="4047"/>
      <c r="Y615" s="4044"/>
      <c r="Z615" s="4047"/>
      <c r="AA615" s="3183"/>
      <c r="AB615" s="3183"/>
      <c r="AC615" s="3183"/>
      <c r="AD615" s="70">
        <f t="shared" si="716"/>
        <v>0</v>
      </c>
      <c r="AE615" s="264">
        <f t="shared" si="717"/>
        <v>0</v>
      </c>
      <c r="AF615" s="70">
        <f t="shared" si="718"/>
        <v>0</v>
      </c>
      <c r="AG615" s="264">
        <f t="shared" si="719"/>
        <v>0</v>
      </c>
      <c r="AH615" s="70">
        <f t="shared" si="720"/>
        <v>0</v>
      </c>
      <c r="AI615" s="264">
        <f t="shared" si="721"/>
        <v>0</v>
      </c>
      <c r="AJ615" s="70">
        <f t="shared" si="722"/>
        <v>0</v>
      </c>
      <c r="AK615" s="264">
        <f t="shared" si="723"/>
        <v>0</v>
      </c>
      <c r="AL615" s="70">
        <f t="shared" si="724"/>
        <v>0</v>
      </c>
      <c r="AM615" s="264">
        <f t="shared" si="725"/>
        <v>0</v>
      </c>
      <c r="AN615" s="70">
        <f t="shared" si="726"/>
        <v>0</v>
      </c>
      <c r="AO615" s="264">
        <f t="shared" si="727"/>
        <v>0</v>
      </c>
      <c r="AP615" s="70">
        <f t="shared" si="728"/>
        <v>0</v>
      </c>
      <c r="AQ615" s="264">
        <f t="shared" si="729"/>
        <v>0</v>
      </c>
      <c r="AR615" s="70">
        <f t="shared" si="730"/>
        <v>0</v>
      </c>
      <c r="AS615" s="264">
        <f t="shared" si="731"/>
        <v>0</v>
      </c>
      <c r="AT615" s="70">
        <f t="shared" si="732"/>
        <v>0</v>
      </c>
      <c r="AU615" s="264">
        <f t="shared" si="733"/>
        <v>0</v>
      </c>
    </row>
    <row r="616" spans="1:47" ht="13.5" hidden="1" x14ac:dyDescent="0.25">
      <c r="A616" s="649">
        <v>4190</v>
      </c>
      <c r="B616" s="30" t="e">
        <v>#N/A</v>
      </c>
      <c r="C616" s="30" t="e">
        <v>#N/A</v>
      </c>
      <c r="D616" s="649" t="s">
        <v>4083</v>
      </c>
      <c r="E616" s="723"/>
      <c r="F616" s="656"/>
      <c r="G616" s="651"/>
      <c r="H616" s="654"/>
      <c r="I616" s="690"/>
      <c r="J616" s="654"/>
      <c r="K616" s="651"/>
      <c r="L616" s="654"/>
      <c r="M616" s="651"/>
      <c r="N616" s="654"/>
      <c r="O616" s="673"/>
      <c r="P616" s="650"/>
      <c r="Q616" s="652"/>
      <c r="R616" s="654"/>
      <c r="S616" s="651"/>
      <c r="T616" s="654"/>
      <c r="U616" s="651"/>
      <c r="V616" s="650"/>
      <c r="W616" s="653"/>
      <c r="X616" s="4047"/>
      <c r="Y616" s="4044"/>
      <c r="Z616" s="4047"/>
      <c r="AA616" s="3183"/>
      <c r="AB616" s="3183"/>
      <c r="AC616" s="3183"/>
      <c r="AD616" s="70">
        <f t="shared" si="716"/>
        <v>0</v>
      </c>
      <c r="AE616" s="264">
        <f t="shared" si="717"/>
        <v>0</v>
      </c>
      <c r="AF616" s="70">
        <f t="shared" si="718"/>
        <v>0</v>
      </c>
      <c r="AG616" s="264">
        <f t="shared" si="719"/>
        <v>0</v>
      </c>
      <c r="AH616" s="70">
        <f t="shared" si="720"/>
        <v>0</v>
      </c>
      <c r="AI616" s="264">
        <f t="shared" si="721"/>
        <v>0</v>
      </c>
      <c r="AJ616" s="70">
        <f t="shared" si="722"/>
        <v>0</v>
      </c>
      <c r="AK616" s="264">
        <f t="shared" si="723"/>
        <v>0</v>
      </c>
      <c r="AL616" s="70">
        <f t="shared" si="724"/>
        <v>0</v>
      </c>
      <c r="AM616" s="264">
        <f t="shared" si="725"/>
        <v>0</v>
      </c>
      <c r="AN616" s="70">
        <f t="shared" si="726"/>
        <v>0</v>
      </c>
      <c r="AO616" s="264">
        <f t="shared" si="727"/>
        <v>0</v>
      </c>
      <c r="AP616" s="70">
        <f t="shared" si="728"/>
        <v>0</v>
      </c>
      <c r="AQ616" s="264">
        <f t="shared" si="729"/>
        <v>0</v>
      </c>
      <c r="AR616" s="70">
        <f t="shared" si="730"/>
        <v>0</v>
      </c>
      <c r="AS616" s="264">
        <f t="shared" si="731"/>
        <v>0</v>
      </c>
      <c r="AT616" s="70">
        <f t="shared" si="732"/>
        <v>0</v>
      </c>
      <c r="AU616" s="264">
        <f t="shared" si="733"/>
        <v>0</v>
      </c>
    </row>
    <row r="617" spans="1:47" ht="13.5" hidden="1" x14ac:dyDescent="0.25">
      <c r="A617" s="649">
        <v>4200</v>
      </c>
      <c r="B617" s="30" t="s">
        <v>3430</v>
      </c>
      <c r="C617" s="30" t="s">
        <v>1609</v>
      </c>
      <c r="D617" s="649" t="s">
        <v>4084</v>
      </c>
      <c r="E617" s="723"/>
      <c r="F617" s="656"/>
      <c r="G617" s="651"/>
      <c r="H617" s="654"/>
      <c r="I617" s="690"/>
      <c r="J617" s="654"/>
      <c r="K617" s="651"/>
      <c r="L617" s="654"/>
      <c r="M617" s="651"/>
      <c r="N617" s="654"/>
      <c r="O617" s="673"/>
      <c r="P617" s="650"/>
      <c r="Q617" s="652"/>
      <c r="R617" s="654"/>
      <c r="S617" s="651"/>
      <c r="T617" s="654"/>
      <c r="U617" s="651"/>
      <c r="V617" s="650"/>
      <c r="W617" s="653"/>
      <c r="X617" s="4047"/>
      <c r="Y617" s="4044"/>
      <c r="Z617" s="4047"/>
      <c r="AA617" s="3183"/>
      <c r="AB617" s="3183"/>
      <c r="AC617" s="3183"/>
      <c r="AD617" s="70">
        <f t="shared" si="716"/>
        <v>-1148</v>
      </c>
      <c r="AE617" s="264">
        <f t="shared" si="717"/>
        <v>-9.778534923339012E-2</v>
      </c>
      <c r="AF617" s="70">
        <f t="shared" si="718"/>
        <v>1269</v>
      </c>
      <c r="AG617" s="264">
        <f t="shared" si="719"/>
        <v>2.5622698197325061E-3</v>
      </c>
      <c r="AH617" s="70">
        <f t="shared" si="720"/>
        <v>-532641</v>
      </c>
      <c r="AI617" s="264">
        <f t="shared" si="721"/>
        <v>-0.29269317993859739</v>
      </c>
      <c r="AJ617" s="70">
        <f t="shared" si="722"/>
        <v>-128084</v>
      </c>
      <c r="AK617" s="264">
        <f t="shared" si="723"/>
        <v>-0.24241024874284839</v>
      </c>
      <c r="AL617" s="70">
        <f t="shared" si="724"/>
        <v>-306143</v>
      </c>
      <c r="AM617" s="264">
        <f t="shared" si="725"/>
        <v>-0.26994904226079885</v>
      </c>
      <c r="AN617" s="70">
        <f t="shared" si="726"/>
        <v>178059</v>
      </c>
      <c r="AO617" s="264">
        <f t="shared" si="727"/>
        <v>0.29397226349678057</v>
      </c>
      <c r="AP617" s="70">
        <f t="shared" si="728"/>
        <v>-6416</v>
      </c>
      <c r="AQ617" s="264">
        <f t="shared" si="729"/>
        <v>-0.2424700502626507</v>
      </c>
      <c r="AR617" s="70">
        <f t="shared" si="730"/>
        <v>-16977</v>
      </c>
      <c r="AS617" s="264">
        <f t="shared" si="731"/>
        <v>-0.16800094999653647</v>
      </c>
      <c r="AT617" s="70">
        <f t="shared" si="732"/>
        <v>201452</v>
      </c>
      <c r="AU617" s="264">
        <f t="shared" si="733"/>
        <v>0.27475198236803988</v>
      </c>
    </row>
    <row r="618" spans="1:47" ht="13.5" x14ac:dyDescent="0.25">
      <c r="A618" s="649">
        <v>4220</v>
      </c>
      <c r="B618" s="30" t="s">
        <v>1947</v>
      </c>
      <c r="C618" s="30" t="s">
        <v>1609</v>
      </c>
      <c r="D618" s="649" t="s">
        <v>1608</v>
      </c>
      <c r="E618" s="723"/>
      <c r="F618" s="656">
        <f>+'17HPM_DATA_INPUT'!D373</f>
        <v>10592</v>
      </c>
      <c r="G618" s="651">
        <f>+'17HPM_DATA_INPUT'!E373</f>
        <v>11740</v>
      </c>
      <c r="H618" s="654">
        <f>+'17HPM_DATA_INPUT'!F373</f>
        <v>496533</v>
      </c>
      <c r="I618" s="690">
        <f>+'17HPM_DATA_INPUT'!G373</f>
        <v>495264</v>
      </c>
      <c r="J618" s="654">
        <f>+'17HPM_DATA_INPUT'!H373</f>
        <v>1287152</v>
      </c>
      <c r="K618" s="651">
        <f>+'17HPM_DATA_INPUT'!I373</f>
        <v>1819793</v>
      </c>
      <c r="L618" s="654">
        <f>+'17HPM_DATA_INPUT'!J373</f>
        <v>400293</v>
      </c>
      <c r="M618" s="651">
        <f>+'17HPM_DATA_INPUT'!K373</f>
        <v>528377</v>
      </c>
      <c r="N618" s="654">
        <f>+'17HPM_DATA_INPUT'!L373</f>
        <v>827934</v>
      </c>
      <c r="O618" s="673">
        <f>+'17HPM_DATA_INPUT'!M373</f>
        <v>1134077</v>
      </c>
      <c r="P618" s="650">
        <f t="shared" si="734"/>
        <v>-427641</v>
      </c>
      <c r="Q618" s="652">
        <f t="shared" si="735"/>
        <v>-605700</v>
      </c>
      <c r="R618" s="654">
        <f>+'17HPM_DATA_INPUT'!P373</f>
        <v>20045</v>
      </c>
      <c r="S618" s="651">
        <f>+'17HPM_DATA_INPUT'!Q373</f>
        <v>26461</v>
      </c>
      <c r="T618" s="654">
        <f>+'17HPM_DATA_INPUT'!R373</f>
        <v>84076</v>
      </c>
      <c r="U618" s="651">
        <f>+'17HPM_DATA_INPUT'!S373</f>
        <v>101053</v>
      </c>
      <c r="V618" s="650">
        <f>+P618-R618-T618</f>
        <v>-531762</v>
      </c>
      <c r="W618" s="653">
        <f t="shared" si="736"/>
        <v>-733214</v>
      </c>
      <c r="X618" s="4047"/>
      <c r="Y618" s="4044">
        <f>+N601+R601+T601+N611+R611+T611+N618+R618+T618</f>
        <v>7483703</v>
      </c>
      <c r="Z618" s="4047"/>
      <c r="AA618" s="3183"/>
      <c r="AB618" s="3183"/>
      <c r="AC618" s="3183"/>
      <c r="AD618" s="261">
        <f t="shared" si="716"/>
        <v>-1148</v>
      </c>
      <c r="AE618" s="262">
        <f t="shared" si="717"/>
        <v>-9.778534923339012E-2</v>
      </c>
      <c r="AF618" s="18">
        <f t="shared" si="718"/>
        <v>1269</v>
      </c>
      <c r="AG618" s="262">
        <f t="shared" si="719"/>
        <v>2.5622698197325061E-3</v>
      </c>
      <c r="AH618" s="18">
        <f t="shared" si="720"/>
        <v>-532641</v>
      </c>
      <c r="AI618" s="262">
        <f t="shared" si="721"/>
        <v>-0.29269317993859739</v>
      </c>
      <c r="AJ618" s="18">
        <f t="shared" si="722"/>
        <v>-128084</v>
      </c>
      <c r="AK618" s="262">
        <f t="shared" si="723"/>
        <v>-0.24241024874284839</v>
      </c>
      <c r="AL618" s="18">
        <f t="shared" si="724"/>
        <v>-306143</v>
      </c>
      <c r="AM618" s="262">
        <f t="shared" si="725"/>
        <v>-0.26994904226079885</v>
      </c>
      <c r="AN618" s="18">
        <f t="shared" si="726"/>
        <v>178059</v>
      </c>
      <c r="AO618" s="262">
        <f t="shared" si="727"/>
        <v>0.29397226349678057</v>
      </c>
      <c r="AP618" s="18">
        <f t="shared" si="728"/>
        <v>-6416</v>
      </c>
      <c r="AQ618" s="262">
        <f t="shared" si="729"/>
        <v>-0.2424700502626507</v>
      </c>
      <c r="AR618" s="18">
        <f t="shared" si="730"/>
        <v>-16977</v>
      </c>
      <c r="AS618" s="262">
        <f t="shared" si="731"/>
        <v>-0.16800094999653647</v>
      </c>
      <c r="AT618" s="18">
        <f t="shared" si="732"/>
        <v>201452</v>
      </c>
      <c r="AU618" s="263">
        <f t="shared" si="733"/>
        <v>0.27475198236803988</v>
      </c>
    </row>
    <row r="619" spans="1:47" ht="13.5" x14ac:dyDescent="0.25">
      <c r="A619" s="659">
        <v>120</v>
      </c>
      <c r="B619" s="30" t="e">
        <v>#N/A</v>
      </c>
      <c r="C619" s="30" t="e">
        <v>#N/A</v>
      </c>
      <c r="D619" s="659" t="s">
        <v>2610</v>
      </c>
      <c r="E619" s="723"/>
      <c r="F619" s="660">
        <f>+'17HPM_DATA_INPUT'!D374</f>
        <v>10592</v>
      </c>
      <c r="G619" s="664">
        <f>+'17HPM_DATA_INPUT'!E374</f>
        <v>11740</v>
      </c>
      <c r="H619" s="661">
        <f>+'17HPM_DATA_INPUT'!F374</f>
        <v>496533</v>
      </c>
      <c r="I619" s="665">
        <f>+'17HPM_DATA_INPUT'!G374</f>
        <v>495264</v>
      </c>
      <c r="J619" s="661">
        <f t="shared" ref="J619:O619" si="744">SUM(J613:J618)</f>
        <v>1287152</v>
      </c>
      <c r="K619" s="665">
        <f t="shared" si="744"/>
        <v>1819793</v>
      </c>
      <c r="L619" s="661">
        <f t="shared" si="744"/>
        <v>400293</v>
      </c>
      <c r="M619" s="665">
        <f t="shared" si="744"/>
        <v>528377</v>
      </c>
      <c r="N619" s="661">
        <f t="shared" si="744"/>
        <v>827934</v>
      </c>
      <c r="O619" s="665">
        <f t="shared" si="744"/>
        <v>1134077</v>
      </c>
      <c r="P619" s="661">
        <f t="shared" si="734"/>
        <v>-427641</v>
      </c>
      <c r="Q619" s="665">
        <f t="shared" si="735"/>
        <v>-605700</v>
      </c>
      <c r="R619" s="661">
        <f>SUM(R613:R618)</f>
        <v>20045</v>
      </c>
      <c r="S619" s="665">
        <f>SUM(S613:S618)</f>
        <v>26461</v>
      </c>
      <c r="T619" s="661">
        <f>SUM(T613:T618)</f>
        <v>84076</v>
      </c>
      <c r="U619" s="665">
        <f>SUM(U613:U618)</f>
        <v>101053</v>
      </c>
      <c r="V619" s="661">
        <f>+P619-R619-T619</f>
        <v>-531762</v>
      </c>
      <c r="W619" s="663">
        <f t="shared" si="736"/>
        <v>-733214</v>
      </c>
      <c r="X619" s="4047"/>
      <c r="Y619" s="4044"/>
      <c r="Z619" s="4047"/>
      <c r="AA619" s="3183"/>
      <c r="AB619" s="3183"/>
      <c r="AC619" s="3183"/>
      <c r="AD619" s="2"/>
      <c r="AE619" s="252"/>
      <c r="AF619" s="2"/>
      <c r="AG619" s="252"/>
      <c r="AH619" s="2"/>
      <c r="AI619" s="252"/>
      <c r="AJ619" s="2"/>
      <c r="AK619" s="252"/>
      <c r="AL619" s="2"/>
      <c r="AM619" s="252"/>
      <c r="AN619" s="2"/>
      <c r="AO619" s="252"/>
      <c r="AP619" s="2"/>
      <c r="AQ619" s="252"/>
      <c r="AR619" s="2"/>
      <c r="AS619" s="252"/>
      <c r="AT619" s="2"/>
      <c r="AU619" s="252"/>
    </row>
    <row r="620" spans="1:47" ht="13.5" x14ac:dyDescent="0.25">
      <c r="A620" s="649" t="e">
        <v>#VALUE!</v>
      </c>
      <c r="B620" s="30" t="e">
        <v>#VALUE!</v>
      </c>
      <c r="C620" s="30" t="e">
        <v>#VALUE!</v>
      </c>
      <c r="D620" s="649"/>
      <c r="E620" s="723"/>
      <c r="F620" s="666"/>
      <c r="G620" s="666"/>
      <c r="H620" s="666"/>
      <c r="I620" s="666"/>
      <c r="J620" s="666"/>
      <c r="K620" s="666"/>
      <c r="L620" s="666"/>
      <c r="M620" s="666"/>
      <c r="N620" s="666"/>
      <c r="O620" s="666"/>
      <c r="P620" s="667"/>
      <c r="Q620" s="652"/>
      <c r="R620" s="666"/>
      <c r="S620" s="666"/>
      <c r="T620" s="667"/>
      <c r="U620" s="652"/>
      <c r="V620" s="666"/>
      <c r="W620" s="668"/>
      <c r="X620" s="4047"/>
      <c r="Y620" s="4044"/>
      <c r="Z620" s="4047"/>
      <c r="AA620" s="3183"/>
      <c r="AB620" s="3183"/>
      <c r="AC620" s="3183"/>
      <c r="AD620" s="261">
        <f>+F621-G621</f>
        <v>9064</v>
      </c>
      <c r="AE620" s="262">
        <f>IF(G621=0,0,IF(AD620&gt;0,ABS(+AD620/G621),-ABS(+AD620/G621)))</f>
        <v>6.4960009173522917E-2</v>
      </c>
      <c r="AF620" s="18">
        <f>+H621-I621</f>
        <v>2223081</v>
      </c>
      <c r="AG620" s="262">
        <f>IF(I621=0,0,IF(AF620&gt;0,ABS(+AF620/I621),-ABS(+AF620/I621)))</f>
        <v>0.32618740434275634</v>
      </c>
      <c r="AH620" s="18">
        <f>+J621-K621</f>
        <v>84193185.579999983</v>
      </c>
      <c r="AI620" s="262">
        <f>IF(K621=0,0,IF(AH620&gt;0,ABS(+AH620/K621),-ABS(+AH620/K621)))</f>
        <v>0.22822746745320147</v>
      </c>
      <c r="AJ620" s="18">
        <f>+L621-M621</f>
        <v>61755197.579999983</v>
      </c>
      <c r="AK620" s="262">
        <f>IF(M621=0,0,IF(AJ620&gt;0,ABS(+AJ620/M621),-ABS(+AJ620/M621)))</f>
        <v>0.23375757960842017</v>
      </c>
      <c r="AL620" s="18">
        <f>+N621-O621</f>
        <v>22624832.570000052</v>
      </c>
      <c r="AM620" s="262">
        <f>IF(O621=0,0,IF(AL620&gt;0,ABS(+AL620/O621),-ABS(+AL620/O621)))</f>
        <v>0.1346934574365122</v>
      </c>
      <c r="AN620" s="18">
        <f>+P621-Q621</f>
        <v>39130365.009999931</v>
      </c>
      <c r="AO620" s="262">
        <f>IF(Q621=0,0,IF(AN620&gt;0,ABS(+AN620/Q621),-ABS(+AN620/Q621)))</f>
        <v>0.40670970632280257</v>
      </c>
      <c r="AP620" s="18">
        <f>+R621-S621</f>
        <v>562269.0700000003</v>
      </c>
      <c r="AQ620" s="262">
        <f>IF(S621=0,0,IF(AP620&gt;0,ABS(+AP620/S621),-ABS(+AP620/S621)))</f>
        <v>0.15608138230588778</v>
      </c>
      <c r="AR620" s="18">
        <f>+T621-U621</f>
        <v>2286834.3499999996</v>
      </c>
      <c r="AS620" s="262">
        <f>IF(U621=0,0,IF(AR620&gt;0,ABS(+AR620/U621),-ABS(+AR620/U621)))</f>
        <v>0.16666477421274356</v>
      </c>
      <c r="AT620" s="18">
        <f>+V621-W621</f>
        <v>36281261.589999929</v>
      </c>
      <c r="AU620" s="263">
        <f>IF(W621=0,0,IF(AT620&gt;0,ABS(+AT620/W621),-ABS(+AT620/W621)))</f>
        <v>0.45990584587811217</v>
      </c>
    </row>
    <row r="621" spans="1:47" ht="13.5" x14ac:dyDescent="0.25">
      <c r="A621" s="659">
        <v>120</v>
      </c>
      <c r="B621" s="30" t="e">
        <v>#N/A</v>
      </c>
      <c r="C621" s="30" t="e">
        <v>#N/A</v>
      </c>
      <c r="D621" s="659" t="s">
        <v>151</v>
      </c>
      <c r="E621" s="724"/>
      <c r="F621" s="669">
        <f>+F605+F612+F619</f>
        <v>148596</v>
      </c>
      <c r="G621" s="682">
        <f t="shared" ref="G621:O621" si="745">+G605+G612+G619</f>
        <v>139532</v>
      </c>
      <c r="H621" s="661">
        <f t="shared" si="745"/>
        <v>9038430</v>
      </c>
      <c r="I621" s="665">
        <f t="shared" si="745"/>
        <v>6815349</v>
      </c>
      <c r="J621" s="661">
        <f t="shared" si="745"/>
        <v>453093504.71999997</v>
      </c>
      <c r="K621" s="665">
        <f>+K605+K612+K619</f>
        <v>368900319.13999999</v>
      </c>
      <c r="L621" s="661">
        <f>+L605+L612+L619</f>
        <v>325939989.71999997</v>
      </c>
      <c r="M621" s="665">
        <f t="shared" si="745"/>
        <v>264184792.13999999</v>
      </c>
      <c r="N621" s="661">
        <f t="shared" si="745"/>
        <v>190597598.29000002</v>
      </c>
      <c r="O621" s="665">
        <f t="shared" si="745"/>
        <v>167972765.71999997</v>
      </c>
      <c r="P621" s="661">
        <f t="shared" si="734"/>
        <v>135342391.42999995</v>
      </c>
      <c r="Q621" s="665">
        <f t="shared" si="735"/>
        <v>96212026.420000017</v>
      </c>
      <c r="R621" s="661">
        <f>+R605+R612+R619</f>
        <v>4164678.6700000004</v>
      </c>
      <c r="S621" s="665">
        <f>+S605+S612+S619</f>
        <v>3602409.6</v>
      </c>
      <c r="T621" s="661">
        <f>+T605+T612+T619</f>
        <v>16007996.25</v>
      </c>
      <c r="U621" s="665">
        <f>+U605+U612+U619</f>
        <v>13721161.9</v>
      </c>
      <c r="V621" s="661">
        <f>+P621-R621-T621</f>
        <v>115169716.50999995</v>
      </c>
      <c r="W621" s="663">
        <f t="shared" si="736"/>
        <v>78888454.920000017</v>
      </c>
      <c r="X621" s="4047"/>
      <c r="Y621" s="4035"/>
      <c r="Z621" s="4041"/>
      <c r="AA621" s="3179"/>
      <c r="AB621" s="3179"/>
      <c r="AC621" s="3180"/>
      <c r="AD621" s="412"/>
      <c r="AE621" s="646"/>
      <c r="AF621" s="412"/>
      <c r="AG621" s="646"/>
      <c r="AH621" s="412"/>
      <c r="AI621" s="646"/>
      <c r="AJ621" s="412"/>
      <c r="AK621" s="646"/>
      <c r="AL621" s="412"/>
      <c r="AM621" s="646"/>
      <c r="AN621" s="412"/>
      <c r="AO621" s="646"/>
      <c r="AP621" s="412"/>
      <c r="AQ621" s="646"/>
      <c r="AR621" s="412"/>
      <c r="AS621" s="646"/>
      <c r="AT621" s="412"/>
      <c r="AU621" s="646"/>
    </row>
    <row r="622" spans="1:47" ht="13.5" x14ac:dyDescent="0.25">
      <c r="A622" s="2428">
        <v>4220</v>
      </c>
      <c r="B622" s="30" t="e">
        <v>#VALUE!</v>
      </c>
      <c r="C622" s="30" t="e">
        <v>#VALUE!</v>
      </c>
      <c r="D622" s="2428" t="s">
        <v>4085</v>
      </c>
      <c r="E622" s="2486"/>
      <c r="F622" s="697"/>
      <c r="G622" s="698"/>
      <c r="H622" s="699"/>
      <c r="I622" s="700"/>
      <c r="J622" s="699">
        <f>+'xx17revised SUMMARY - other'!F142</f>
        <v>-1892414.83</v>
      </c>
      <c r="K622" s="700">
        <f>+'xx17revised SUMMARY - other'!F147</f>
        <v>-1554816.25</v>
      </c>
      <c r="L622" s="701">
        <f>+'xx17revised SUMMARY - other'!G142</f>
        <v>-1892414.83</v>
      </c>
      <c r="M622" s="702">
        <f>+'xx17revised SUMMARY - other'!G147</f>
        <v>-1554816.25</v>
      </c>
      <c r="N622" s="701">
        <v>0</v>
      </c>
      <c r="O622" s="702">
        <v>0</v>
      </c>
      <c r="P622" s="701">
        <f>+L622-N622</f>
        <v>-1892414.83</v>
      </c>
      <c r="Q622" s="702">
        <f>+M622-O622</f>
        <v>-1554816.25</v>
      </c>
      <c r="R622" s="701">
        <v>0</v>
      </c>
      <c r="S622" s="702">
        <v>0</v>
      </c>
      <c r="T622" s="701">
        <v>0</v>
      </c>
      <c r="U622" s="702">
        <v>0</v>
      </c>
      <c r="V622" s="701">
        <f>+P622-R622-T622</f>
        <v>-1892414.83</v>
      </c>
      <c r="W622" s="703">
        <f>+Q622-S622-U622</f>
        <v>-1554816.25</v>
      </c>
      <c r="X622" s="4047"/>
      <c r="Y622" s="4035" t="s">
        <v>2203</v>
      </c>
      <c r="Z622" s="4041"/>
      <c r="AA622" s="3179"/>
      <c r="AB622" s="3179"/>
      <c r="AC622" s="3180"/>
      <c r="AD622" s="412"/>
      <c r="AE622" s="646"/>
      <c r="AF622" s="412"/>
      <c r="AG622" s="646"/>
      <c r="AH622" s="412"/>
      <c r="AI622" s="646"/>
      <c r="AJ622" s="412"/>
      <c r="AK622" s="646"/>
      <c r="AL622" s="412"/>
      <c r="AM622" s="646"/>
      <c r="AN622" s="412"/>
      <c r="AO622" s="646"/>
      <c r="AP622" s="412"/>
      <c r="AQ622" s="646"/>
      <c r="AR622" s="412"/>
      <c r="AS622" s="646"/>
      <c r="AT622" s="412"/>
      <c r="AU622" s="646"/>
    </row>
    <row r="623" spans="1:47" ht="13.5" x14ac:dyDescent="0.25">
      <c r="A623" s="2428">
        <v>4230</v>
      </c>
      <c r="B623" s="30" t="e">
        <v>#VALUE!</v>
      </c>
      <c r="C623" s="30" t="e">
        <v>#VALUE!</v>
      </c>
      <c r="D623" s="2428" t="s">
        <v>4086</v>
      </c>
      <c r="E623" s="2486"/>
      <c r="F623" s="697"/>
      <c r="G623" s="698"/>
      <c r="H623" s="699"/>
      <c r="I623" s="700"/>
      <c r="J623" s="699">
        <f>+'xx17revised SUMMARY - other'!F143</f>
        <v>528975.39</v>
      </c>
      <c r="K623" s="700">
        <f>+'xx17revised SUMMARY - other'!F148</f>
        <v>435364.68</v>
      </c>
      <c r="L623" s="701">
        <f>+'xx17revised SUMMARY - other'!G143</f>
        <v>528975.39</v>
      </c>
      <c r="M623" s="702">
        <f>+'xx17revised SUMMARY - other'!G148</f>
        <v>435364.68</v>
      </c>
      <c r="N623" s="701">
        <f>+SUMIF('17NM_Flex Cost'!$C$7:$C$122,A623,'17NM_Flex Cost'!$E$7:$E$122)</f>
        <v>554666.54</v>
      </c>
      <c r="O623" s="702">
        <f>+SUMIF('17NM_Flex Cost'!$M$7:$M$122,A623,'17NM_Flex Cost'!$O$7:$O$122)</f>
        <v>583295.26</v>
      </c>
      <c r="P623" s="701">
        <f>+L623-N623</f>
        <v>-25691.150000000023</v>
      </c>
      <c r="Q623" s="702">
        <f>+M623-O623</f>
        <v>-147930.58000000002</v>
      </c>
      <c r="R623" s="701">
        <f>+SUMIF('17NM_Flex Cost'!$C$7:$C$122,A623,'17NM_Flex Cost'!$F$7:$F$122)</f>
        <v>125186.18</v>
      </c>
      <c r="S623" s="702">
        <f>+SUMIF('17NM_Flex Cost'!$M$7:$M$122,A623,'17NM_Flex Cost'!$P$7:$P$122)</f>
        <v>103522.6</v>
      </c>
      <c r="T623" s="701">
        <f>+SUMIF('17NM_Flex Cost'!$C$7:$C$122,A623,'17NM_Flex Cost'!$G$7:$G$122)</f>
        <v>110717.57</v>
      </c>
      <c r="U623" s="702">
        <f>+SUMIF('17NM_Flex Cost'!$M$7:$M$122,A623,'17NM_Flex Cost'!$Q$7:$Q$122)</f>
        <v>87883.4</v>
      </c>
      <c r="V623" s="701">
        <f>+P623-R623-T623</f>
        <v>-261594.90000000002</v>
      </c>
      <c r="W623" s="703">
        <f>+Q623-S623-U623</f>
        <v>-339336.58</v>
      </c>
      <c r="X623" s="4047"/>
      <c r="Y623" s="4035" t="s">
        <v>2203</v>
      </c>
      <c r="Z623" s="4041"/>
      <c r="AA623" s="3179"/>
      <c r="AB623" s="3179"/>
      <c r="AC623" s="3180"/>
      <c r="AD623" s="412"/>
      <c r="AE623" s="646"/>
      <c r="AF623" s="412"/>
      <c r="AG623" s="646"/>
      <c r="AH623" s="412"/>
      <c r="AI623" s="646"/>
      <c r="AJ623" s="412"/>
      <c r="AK623" s="646"/>
      <c r="AL623" s="412"/>
      <c r="AM623" s="646"/>
      <c r="AN623" s="412"/>
      <c r="AO623" s="646"/>
      <c r="AP623" s="412"/>
      <c r="AQ623" s="646"/>
      <c r="AR623" s="412"/>
      <c r="AS623" s="646"/>
      <c r="AT623" s="412"/>
      <c r="AU623" s="646"/>
    </row>
    <row r="624" spans="1:47" ht="13.5" x14ac:dyDescent="0.25">
      <c r="A624" s="30" t="e">
        <v>#VALUE!</v>
      </c>
      <c r="B624" s="30" t="e">
        <v>#VALUE!</v>
      </c>
      <c r="C624" s="30" t="e">
        <v>#VALUE!</v>
      </c>
      <c r="Z624" s="4041"/>
      <c r="AA624" s="3179"/>
      <c r="AB624" s="3179"/>
      <c r="AC624" s="3180"/>
      <c r="AD624" s="412"/>
      <c r="AE624" s="646"/>
      <c r="AF624" s="412"/>
      <c r="AG624" s="646"/>
      <c r="AH624" s="412"/>
      <c r="AI624" s="646"/>
      <c r="AJ624" s="412"/>
      <c r="AK624" s="646"/>
      <c r="AL624" s="412"/>
      <c r="AM624" s="646"/>
      <c r="AN624" s="412"/>
      <c r="AO624" s="646"/>
      <c r="AP624" s="412"/>
      <c r="AQ624" s="646"/>
      <c r="AR624" s="412"/>
      <c r="AS624" s="646"/>
      <c r="AT624" s="412"/>
      <c r="AU624" s="646"/>
    </row>
    <row r="625" spans="1:47" ht="13.5" x14ac:dyDescent="0.25">
      <c r="A625" s="30" t="e">
        <v>#VALUE!</v>
      </c>
      <c r="B625" s="30" t="e">
        <v>#VALUE!</v>
      </c>
      <c r="C625" s="30" t="e">
        <v>#VALUE!</v>
      </c>
      <c r="F625" s="159"/>
      <c r="G625" s="159"/>
      <c r="H625" s="687"/>
      <c r="I625" s="687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4042"/>
      <c r="Y625" s="4044"/>
      <c r="Z625" s="4047"/>
      <c r="AA625" s="3183"/>
      <c r="AB625" s="3183"/>
      <c r="AC625" s="3183"/>
      <c r="AD625" s="2"/>
      <c r="AE625" s="252"/>
      <c r="AF625" s="2"/>
      <c r="AG625" s="252"/>
      <c r="AH625" s="2"/>
      <c r="AI625" s="252"/>
      <c r="AJ625" s="2"/>
      <c r="AK625" s="252"/>
      <c r="AL625" s="2"/>
      <c r="AM625" s="252"/>
      <c r="AN625" s="2"/>
      <c r="AO625" s="252"/>
      <c r="AP625" s="2"/>
      <c r="AQ625" s="252"/>
      <c r="AR625" s="2"/>
      <c r="AS625" s="252"/>
      <c r="AT625" s="2"/>
      <c r="AU625" s="252"/>
    </row>
    <row r="626" spans="1:47" ht="13.5" x14ac:dyDescent="0.25">
      <c r="A626" s="713" t="e">
        <v>#VALUE!</v>
      </c>
      <c r="B626" s="30" t="e">
        <v>#VALUE!</v>
      </c>
      <c r="C626" s="30" t="e">
        <v>#VALUE!</v>
      </c>
      <c r="D626" s="713" t="s">
        <v>861</v>
      </c>
      <c r="E626" s="647"/>
      <c r="F626" s="648"/>
      <c r="G626" s="648"/>
      <c r="H626" s="648"/>
      <c r="I626" s="648"/>
      <c r="J626" s="648"/>
      <c r="K626" s="648"/>
      <c r="L626" s="648"/>
      <c r="M626" s="648"/>
      <c r="N626" s="648"/>
      <c r="O626" s="648"/>
      <c r="P626" s="648"/>
      <c r="Q626" s="648"/>
      <c r="R626" s="648"/>
      <c r="S626" s="648"/>
      <c r="T626" s="648"/>
      <c r="U626" s="648"/>
      <c r="V626" s="648"/>
      <c r="W626" s="648"/>
      <c r="X626" s="4047"/>
      <c r="Y626" s="4044"/>
      <c r="Z626" s="4047"/>
      <c r="AA626" s="3183"/>
      <c r="AB626" s="3183"/>
      <c r="AC626" s="3183"/>
      <c r="AD626" s="70">
        <f t="shared" ref="AD626:AD643" si="746">+F627-G627</f>
        <v>0</v>
      </c>
      <c r="AE626" s="264">
        <f t="shared" ref="AE626:AE643" si="747">IF(G627=0,0,IF(AD626&gt;0,ABS(+AD626/G627),-ABS(+AD626/G627)))</f>
        <v>0</v>
      </c>
      <c r="AF626" s="70">
        <f t="shared" ref="AF626:AF643" si="748">+H627-I627</f>
        <v>0</v>
      </c>
      <c r="AG626" s="264">
        <f t="shared" ref="AG626:AG643" si="749">IF(I627=0,0,IF(AF626&gt;0,ABS(+AF626/I627),-ABS(+AF626/I627)))</f>
        <v>0</v>
      </c>
      <c r="AH626" s="70">
        <f t="shared" ref="AH626:AH643" si="750">+J627-K627</f>
        <v>0</v>
      </c>
      <c r="AI626" s="264">
        <f t="shared" ref="AI626:AI643" si="751">IF(K627=0,0,IF(AH626&gt;0,ABS(+AH626/K627),-ABS(+AH626/K627)))</f>
        <v>0</v>
      </c>
      <c r="AJ626" s="70">
        <f t="shared" ref="AJ626:AJ643" si="752">+L627-M627</f>
        <v>0</v>
      </c>
      <c r="AK626" s="264">
        <f t="shared" ref="AK626:AK643" si="753">IF(M627=0,0,IF(AJ626&gt;0,ABS(+AJ626/M627),-ABS(+AJ626/M627)))</f>
        <v>0</v>
      </c>
      <c r="AL626" s="70">
        <f t="shared" ref="AL626:AL643" si="754">+N627-O627</f>
        <v>0</v>
      </c>
      <c r="AM626" s="264">
        <f t="shared" ref="AM626:AM643" si="755">IF(O627=0,0,IF(AL626&gt;0,ABS(+AL626/O627),-ABS(+AL626/O627)))</f>
        <v>0</v>
      </c>
      <c r="AN626" s="70">
        <f t="shared" ref="AN626:AN643" si="756">+P627-Q627</f>
        <v>0</v>
      </c>
      <c r="AO626" s="264">
        <f t="shared" ref="AO626:AO643" si="757">IF(Q627=0,0,IF(AN626&gt;0,ABS(+AN626/Q627),-ABS(+AN626/Q627)))</f>
        <v>0</v>
      </c>
      <c r="AP626" s="70">
        <f t="shared" ref="AP626:AP643" si="758">+R627-S627</f>
        <v>0</v>
      </c>
      <c r="AQ626" s="264">
        <f t="shared" ref="AQ626:AQ643" si="759">IF(S627=0,0,IF(AP626&gt;0,ABS(+AP626/S627),-ABS(+AP626/S627)))</f>
        <v>0</v>
      </c>
      <c r="AR626" s="70">
        <f t="shared" ref="AR626:AR643" si="760">+T627-U627</f>
        <v>0</v>
      </c>
      <c r="AS626" s="264">
        <f t="shared" ref="AS626:AS643" si="761">IF(U627=0,0,IF(AR626&gt;0,ABS(+AR626/U627),-ABS(+AR626/U627)))</f>
        <v>0</v>
      </c>
      <c r="AT626" s="70">
        <f t="shared" ref="AT626:AT643" si="762">+V627-W627</f>
        <v>0</v>
      </c>
      <c r="AU626" s="264">
        <f t="shared" ref="AU626:AU643" si="763">IF(W627=0,0,IF(AT626&gt;0,ABS(+AT626/W627),-ABS(+AT626/W627)))</f>
        <v>0</v>
      </c>
    </row>
    <row r="627" spans="1:47" ht="13.5" hidden="1" x14ac:dyDescent="0.25">
      <c r="A627" s="649" t="e">
        <v>#VALUE!</v>
      </c>
      <c r="B627" s="30" t="e">
        <v>#VALUE!</v>
      </c>
      <c r="C627" s="30" t="e">
        <v>#VALUE!</v>
      </c>
      <c r="D627" s="649" t="s">
        <v>4089</v>
      </c>
      <c r="E627" s="723"/>
      <c r="F627" s="656"/>
      <c r="G627" s="651"/>
      <c r="H627" s="654"/>
      <c r="I627" s="690"/>
      <c r="J627" s="654"/>
      <c r="K627" s="651"/>
      <c r="L627" s="654"/>
      <c r="M627" s="651"/>
      <c r="N627" s="654"/>
      <c r="O627" s="651"/>
      <c r="P627" s="650"/>
      <c r="Q627" s="652"/>
      <c r="R627" s="654"/>
      <c r="S627" s="651"/>
      <c r="T627" s="654"/>
      <c r="U627" s="651"/>
      <c r="V627" s="650"/>
      <c r="W627" s="653"/>
      <c r="X627" s="4047"/>
      <c r="Y627" s="4044"/>
      <c r="Z627" s="4047"/>
      <c r="AA627" s="3183"/>
      <c r="AB627" s="3183"/>
      <c r="AC627" s="3183"/>
      <c r="AD627" s="70">
        <f t="shared" si="746"/>
        <v>690</v>
      </c>
      <c r="AE627" s="264">
        <f t="shared" si="747"/>
        <v>0</v>
      </c>
      <c r="AF627" s="70">
        <f t="shared" si="748"/>
        <v>197718</v>
      </c>
      <c r="AG627" s="264">
        <f t="shared" si="749"/>
        <v>0</v>
      </c>
      <c r="AH627" s="70">
        <f t="shared" si="750"/>
        <v>6162140</v>
      </c>
      <c r="AI627" s="264">
        <f t="shared" si="751"/>
        <v>0</v>
      </c>
      <c r="AJ627" s="70">
        <f t="shared" si="752"/>
        <v>3008632</v>
      </c>
      <c r="AK627" s="264">
        <f t="shared" si="753"/>
        <v>0</v>
      </c>
      <c r="AL627" s="70">
        <f t="shared" si="754"/>
        <v>2436492</v>
      </c>
      <c r="AM627" s="264">
        <f t="shared" si="755"/>
        <v>0</v>
      </c>
      <c r="AN627" s="70">
        <f t="shared" si="756"/>
        <v>572140</v>
      </c>
      <c r="AO627" s="264">
        <f t="shared" si="757"/>
        <v>0</v>
      </c>
      <c r="AP627" s="70">
        <f t="shared" si="758"/>
        <v>20111</v>
      </c>
      <c r="AQ627" s="264">
        <f t="shared" si="759"/>
        <v>0</v>
      </c>
      <c r="AR627" s="70">
        <f t="shared" si="760"/>
        <v>126859</v>
      </c>
      <c r="AS627" s="264">
        <f t="shared" si="761"/>
        <v>0</v>
      </c>
      <c r="AT627" s="70">
        <f t="shared" si="762"/>
        <v>425170</v>
      </c>
      <c r="AU627" s="264">
        <f t="shared" si="763"/>
        <v>0</v>
      </c>
    </row>
    <row r="628" spans="1:47" ht="13.5" x14ac:dyDescent="0.25">
      <c r="A628" s="649" t="e">
        <v>#VALUE!</v>
      </c>
      <c r="B628" s="30" t="e">
        <v>#VALUE!</v>
      </c>
      <c r="C628" s="30" t="e">
        <v>#VALUE!</v>
      </c>
      <c r="D628" s="649" t="s">
        <v>3819</v>
      </c>
      <c r="E628" s="723"/>
      <c r="F628" s="656">
        <f>+'17HPM_DATA_INPUT'!D377</f>
        <v>690</v>
      </c>
      <c r="G628" s="651">
        <f>+'17HPM_DATA_INPUT'!E377</f>
        <v>0</v>
      </c>
      <c r="H628" s="654">
        <f>+'17HPM_DATA_INPUT'!F377</f>
        <v>197718</v>
      </c>
      <c r="I628" s="690">
        <f>+'17HPM_DATA_INPUT'!G377</f>
        <v>0</v>
      </c>
      <c r="J628" s="654">
        <f>+'17HPM_DATA_INPUT'!H377</f>
        <v>6162140</v>
      </c>
      <c r="K628" s="651">
        <f>+'17HPM_DATA_INPUT'!I377</f>
        <v>0</v>
      </c>
      <c r="L628" s="654">
        <f>+'17HPM_DATA_INPUT'!J377</f>
        <v>3008632</v>
      </c>
      <c r="M628" s="651">
        <f>+'17HPM_DATA_INPUT'!K377</f>
        <v>0</v>
      </c>
      <c r="N628" s="654">
        <f>+'17HPM_DATA_INPUT'!L377</f>
        <v>2436492</v>
      </c>
      <c r="O628" s="651">
        <f>+'17HPM_DATA_INPUT'!M377</f>
        <v>0</v>
      </c>
      <c r="P628" s="650">
        <f t="shared" ref="P628:P644" si="764">+L628-N628</f>
        <v>572140</v>
      </c>
      <c r="Q628" s="652">
        <f t="shared" ref="Q628:Q644" si="765">+M628-O628</f>
        <v>0</v>
      </c>
      <c r="R628" s="654">
        <f>+'17HPM_DATA_INPUT'!P377</f>
        <v>20111</v>
      </c>
      <c r="S628" s="651">
        <f>+'17HPM_DATA_INPUT'!Q377</f>
        <v>0</v>
      </c>
      <c r="T628" s="654">
        <f>+'17HPM_DATA_INPUT'!R377</f>
        <v>126859</v>
      </c>
      <c r="U628" s="651">
        <f>+'17HPM_DATA_INPUT'!S377</f>
        <v>0</v>
      </c>
      <c r="V628" s="650">
        <f t="shared" ref="V628:V644" si="766">+P628-R628-T628</f>
        <v>425170</v>
      </c>
      <c r="W628" s="653">
        <f t="shared" ref="W628:W644" si="767">+Q628-S628-U628</f>
        <v>0</v>
      </c>
      <c r="X628" s="4047"/>
      <c r="Y628" s="4044"/>
      <c r="Z628" s="4047"/>
      <c r="AA628" s="3183"/>
      <c r="AB628" s="3183"/>
      <c r="AC628" s="3183"/>
      <c r="AD628" s="70">
        <f t="shared" si="746"/>
        <v>177</v>
      </c>
      <c r="AE628" s="264">
        <f t="shared" si="747"/>
        <v>3.4242600116076612E-2</v>
      </c>
      <c r="AF628" s="70">
        <f t="shared" si="748"/>
        <v>175833</v>
      </c>
      <c r="AG628" s="264">
        <f t="shared" si="749"/>
        <v>0.15023094313313706</v>
      </c>
      <c r="AH628" s="70">
        <f t="shared" si="750"/>
        <v>1045870</v>
      </c>
      <c r="AI628" s="264">
        <f t="shared" si="751"/>
        <v>2.9691748846760856E-2</v>
      </c>
      <c r="AJ628" s="70">
        <f t="shared" si="752"/>
        <v>-324741</v>
      </c>
      <c r="AK628" s="264">
        <f t="shared" si="753"/>
        <v>-1.9402438519451639E-2</v>
      </c>
      <c r="AL628" s="70">
        <f t="shared" si="754"/>
        <v>1432743</v>
      </c>
      <c r="AM628" s="264">
        <f t="shared" si="755"/>
        <v>0.14973596072848899</v>
      </c>
      <c r="AN628" s="70">
        <f t="shared" si="756"/>
        <v>-1757484</v>
      </c>
      <c r="AO628" s="264">
        <f t="shared" si="757"/>
        <v>-0.2451621362988341</v>
      </c>
      <c r="AP628" s="70">
        <f t="shared" si="758"/>
        <v>17695</v>
      </c>
      <c r="AQ628" s="264">
        <f t="shared" si="759"/>
        <v>589.83333333333337</v>
      </c>
      <c r="AR628" s="70">
        <f t="shared" si="760"/>
        <v>41861</v>
      </c>
      <c r="AS628" s="264">
        <f t="shared" si="761"/>
        <v>0.10762123167577629</v>
      </c>
      <c r="AT628" s="70">
        <f t="shared" si="762"/>
        <v>-1817040</v>
      </c>
      <c r="AU628" s="264">
        <f t="shared" si="763"/>
        <v>-0.26801328207415587</v>
      </c>
    </row>
    <row r="629" spans="1:47" ht="13.5" x14ac:dyDescent="0.25">
      <c r="A629" s="649" t="e">
        <v>#VALUE!</v>
      </c>
      <c r="B629" s="30" t="e">
        <v>#VALUE!</v>
      </c>
      <c r="C629" s="30" t="e">
        <v>#VALUE!</v>
      </c>
      <c r="D629" s="649" t="s">
        <v>2488</v>
      </c>
      <c r="E629" s="723"/>
      <c r="F629" s="656">
        <f>+'17HPM_DATA_INPUT'!D378</f>
        <v>5346</v>
      </c>
      <c r="G629" s="651">
        <f>+'17HPM_DATA_INPUT'!E378</f>
        <v>5169</v>
      </c>
      <c r="H629" s="654">
        <f>+'17HPM_DATA_INPUT'!F378</f>
        <v>1346251</v>
      </c>
      <c r="I629" s="690">
        <f>+'17HPM_DATA_INPUT'!G378</f>
        <v>1170418</v>
      </c>
      <c r="J629" s="654">
        <f>+'17HPM_DATA_INPUT'!H378</f>
        <v>36270134</v>
      </c>
      <c r="K629" s="651">
        <f>+'17HPM_DATA_INPUT'!I378</f>
        <v>35224264</v>
      </c>
      <c r="L629" s="654">
        <f>+'17HPM_DATA_INPUT'!J378</f>
        <v>16412382</v>
      </c>
      <c r="M629" s="651">
        <f>+'17HPM_DATA_INPUT'!K378</f>
        <v>16737123</v>
      </c>
      <c r="N629" s="654">
        <f>+'17HPM_DATA_INPUT'!L378</f>
        <v>11001206</v>
      </c>
      <c r="O629" s="651">
        <f>+'17HPM_DATA_INPUT'!M378</f>
        <v>9568463</v>
      </c>
      <c r="P629" s="650">
        <f t="shared" si="764"/>
        <v>5411176</v>
      </c>
      <c r="Q629" s="652">
        <f t="shared" si="765"/>
        <v>7168660</v>
      </c>
      <c r="R629" s="654">
        <f>+'17HPM_DATA_INPUT'!P378</f>
        <v>17725</v>
      </c>
      <c r="S629" s="651">
        <f>+'17HPM_DATA_INPUT'!Q378</f>
        <v>30</v>
      </c>
      <c r="T629" s="654">
        <f>+'17HPM_DATA_INPUT'!R378</f>
        <v>430827</v>
      </c>
      <c r="U629" s="651">
        <f>+'17HPM_DATA_INPUT'!S378</f>
        <v>388966</v>
      </c>
      <c r="V629" s="650">
        <f t="shared" si="766"/>
        <v>4962624</v>
      </c>
      <c r="W629" s="653">
        <f t="shared" si="767"/>
        <v>6779664</v>
      </c>
      <c r="X629" s="4047"/>
      <c r="Y629" s="4044"/>
      <c r="Z629" s="4047"/>
      <c r="AA629" s="3183"/>
      <c r="AB629" s="3183"/>
      <c r="AC629" s="3183"/>
      <c r="AD629" s="70">
        <f t="shared" si="746"/>
        <v>0</v>
      </c>
      <c r="AE629" s="264">
        <f t="shared" si="747"/>
        <v>0</v>
      </c>
      <c r="AF629" s="70">
        <f t="shared" si="748"/>
        <v>0</v>
      </c>
      <c r="AG629" s="264">
        <f t="shared" si="749"/>
        <v>0</v>
      </c>
      <c r="AH629" s="70">
        <f t="shared" si="750"/>
        <v>0</v>
      </c>
      <c r="AI629" s="264">
        <f t="shared" si="751"/>
        <v>0</v>
      </c>
      <c r="AJ629" s="70">
        <f t="shared" si="752"/>
        <v>0</v>
      </c>
      <c r="AK629" s="264">
        <f t="shared" si="753"/>
        <v>0</v>
      </c>
      <c r="AL629" s="70">
        <f t="shared" si="754"/>
        <v>0</v>
      </c>
      <c r="AM629" s="264">
        <f t="shared" si="755"/>
        <v>0</v>
      </c>
      <c r="AN629" s="70">
        <f t="shared" si="756"/>
        <v>0</v>
      </c>
      <c r="AO629" s="264">
        <f t="shared" si="757"/>
        <v>0</v>
      </c>
      <c r="AP629" s="70">
        <f t="shared" si="758"/>
        <v>0</v>
      </c>
      <c r="AQ629" s="264">
        <f t="shared" si="759"/>
        <v>0</v>
      </c>
      <c r="AR629" s="70">
        <f t="shared" si="760"/>
        <v>0</v>
      </c>
      <c r="AS629" s="264">
        <f t="shared" si="761"/>
        <v>0</v>
      </c>
      <c r="AT629" s="70">
        <f t="shared" si="762"/>
        <v>0</v>
      </c>
      <c r="AU629" s="264">
        <f t="shared" si="763"/>
        <v>0</v>
      </c>
    </row>
    <row r="630" spans="1:47" ht="13.5" hidden="1" x14ac:dyDescent="0.25">
      <c r="A630" s="649" t="e">
        <v>#VALUE!</v>
      </c>
      <c r="B630" s="30" t="e">
        <v>#VALUE!</v>
      </c>
      <c r="C630" s="30" t="e">
        <v>#VALUE!</v>
      </c>
      <c r="D630" s="649" t="s">
        <v>1612</v>
      </c>
      <c r="E630" s="723"/>
      <c r="F630" s="656">
        <f>+'17HPM_DATA_INPUT'!D379</f>
        <v>0</v>
      </c>
      <c r="G630" s="651">
        <f>+'17HPM_DATA_INPUT'!E379</f>
        <v>0</v>
      </c>
      <c r="H630" s="654">
        <f>+'17HPM_DATA_INPUT'!F379</f>
        <v>0</v>
      </c>
      <c r="I630" s="690">
        <f>+'17HPM_DATA_INPUT'!G379</f>
        <v>0</v>
      </c>
      <c r="J630" s="654">
        <f>+'17HPM_DATA_INPUT'!H379</f>
        <v>0</v>
      </c>
      <c r="K630" s="651">
        <f>+'17HPM_DATA_INPUT'!I379</f>
        <v>0</v>
      </c>
      <c r="L630" s="654">
        <f>+'17HPM_DATA_INPUT'!J379</f>
        <v>0</v>
      </c>
      <c r="M630" s="651">
        <f>+'17HPM_DATA_INPUT'!K379</f>
        <v>0</v>
      </c>
      <c r="N630" s="654">
        <f>+'17HPM_DATA_INPUT'!L379</f>
        <v>0</v>
      </c>
      <c r="O630" s="651">
        <f>+'17HPM_DATA_INPUT'!M379</f>
        <v>0</v>
      </c>
      <c r="P630" s="650">
        <f t="shared" si="764"/>
        <v>0</v>
      </c>
      <c r="Q630" s="652">
        <f t="shared" si="765"/>
        <v>0</v>
      </c>
      <c r="R630" s="654">
        <f>+'17HPM_DATA_INPUT'!P379</f>
        <v>0</v>
      </c>
      <c r="S630" s="651">
        <f>+'17HPM_DATA_INPUT'!Q379</f>
        <v>0</v>
      </c>
      <c r="T630" s="654">
        <f>+'17HPM_DATA_INPUT'!R379</f>
        <v>0</v>
      </c>
      <c r="U630" s="651">
        <f>+'17HPM_DATA_INPUT'!S379</f>
        <v>0</v>
      </c>
      <c r="V630" s="650">
        <f t="shared" si="766"/>
        <v>0</v>
      </c>
      <c r="W630" s="653">
        <f t="shared" si="767"/>
        <v>0</v>
      </c>
      <c r="X630" s="4047"/>
      <c r="Y630" s="4044"/>
      <c r="Z630" s="4047"/>
      <c r="AA630" s="3183"/>
      <c r="AB630" s="3183"/>
      <c r="AC630" s="3183"/>
      <c r="AD630" s="70">
        <f t="shared" si="746"/>
        <v>0</v>
      </c>
      <c r="AE630" s="264">
        <f t="shared" si="747"/>
        <v>0</v>
      </c>
      <c r="AF630" s="70">
        <f t="shared" si="748"/>
        <v>0</v>
      </c>
      <c r="AG630" s="264">
        <f t="shared" si="749"/>
        <v>0</v>
      </c>
      <c r="AH630" s="70">
        <f t="shared" si="750"/>
        <v>0</v>
      </c>
      <c r="AI630" s="264">
        <f t="shared" si="751"/>
        <v>0</v>
      </c>
      <c r="AJ630" s="70">
        <f t="shared" si="752"/>
        <v>0</v>
      </c>
      <c r="AK630" s="264">
        <f t="shared" si="753"/>
        <v>0</v>
      </c>
      <c r="AL630" s="70">
        <f t="shared" si="754"/>
        <v>0</v>
      </c>
      <c r="AM630" s="264">
        <f t="shared" si="755"/>
        <v>0</v>
      </c>
      <c r="AN630" s="70">
        <f t="shared" si="756"/>
        <v>0</v>
      </c>
      <c r="AO630" s="264">
        <f t="shared" si="757"/>
        <v>0</v>
      </c>
      <c r="AP630" s="70">
        <f t="shared" si="758"/>
        <v>0</v>
      </c>
      <c r="AQ630" s="264">
        <f t="shared" si="759"/>
        <v>0</v>
      </c>
      <c r="AR630" s="70">
        <f t="shared" si="760"/>
        <v>0</v>
      </c>
      <c r="AS630" s="264">
        <f t="shared" si="761"/>
        <v>0</v>
      </c>
      <c r="AT630" s="70">
        <f t="shared" si="762"/>
        <v>0</v>
      </c>
      <c r="AU630" s="264">
        <f t="shared" si="763"/>
        <v>0</v>
      </c>
    </row>
    <row r="631" spans="1:47" ht="13.5" hidden="1" x14ac:dyDescent="0.25">
      <c r="A631" s="649" t="e">
        <v>#VALUE!</v>
      </c>
      <c r="B631" s="30" t="e">
        <v>#VALUE!</v>
      </c>
      <c r="C631" s="30" t="e">
        <v>#VALUE!</v>
      </c>
      <c r="D631" s="649" t="s">
        <v>1613</v>
      </c>
      <c r="E631" s="723"/>
      <c r="F631" s="656">
        <f>+'17HPM_DATA_INPUT'!D380</f>
        <v>0</v>
      </c>
      <c r="G631" s="651">
        <f>+'17HPM_DATA_INPUT'!E380</f>
        <v>0</v>
      </c>
      <c r="H631" s="654">
        <f>+'17HPM_DATA_INPUT'!F380</f>
        <v>0</v>
      </c>
      <c r="I631" s="690">
        <f>+'17HPM_DATA_INPUT'!G380</f>
        <v>0</v>
      </c>
      <c r="J631" s="654">
        <f>+'17HPM_DATA_INPUT'!H380</f>
        <v>0</v>
      </c>
      <c r="K631" s="651">
        <f>+'17HPM_DATA_INPUT'!I380</f>
        <v>0</v>
      </c>
      <c r="L631" s="654">
        <f>+'17HPM_DATA_INPUT'!J380</f>
        <v>0</v>
      </c>
      <c r="M631" s="651">
        <f>+'17HPM_DATA_INPUT'!K380</f>
        <v>0</v>
      </c>
      <c r="N631" s="654">
        <f>+'17HPM_DATA_INPUT'!L380</f>
        <v>0</v>
      </c>
      <c r="O631" s="651">
        <f>+'17HPM_DATA_INPUT'!M380</f>
        <v>0</v>
      </c>
      <c r="P631" s="650">
        <f t="shared" si="764"/>
        <v>0</v>
      </c>
      <c r="Q631" s="652">
        <f t="shared" si="765"/>
        <v>0</v>
      </c>
      <c r="R631" s="654">
        <f>+'17HPM_DATA_INPUT'!P380</f>
        <v>0</v>
      </c>
      <c r="S631" s="651">
        <f>+'17HPM_DATA_INPUT'!Q380</f>
        <v>0</v>
      </c>
      <c r="T631" s="654">
        <f>+'17HPM_DATA_INPUT'!R380</f>
        <v>0</v>
      </c>
      <c r="U631" s="651">
        <f>+'17HPM_DATA_INPUT'!S380</f>
        <v>0</v>
      </c>
      <c r="V631" s="650">
        <f t="shared" si="766"/>
        <v>0</v>
      </c>
      <c r="W631" s="653">
        <f t="shared" si="767"/>
        <v>0</v>
      </c>
      <c r="X631" s="4047"/>
      <c r="Y631" s="4044"/>
      <c r="Z631" s="4047"/>
      <c r="AA631" s="3183"/>
      <c r="AB631" s="3183"/>
      <c r="AC631" s="3183"/>
      <c r="AD631" s="261">
        <f t="shared" si="746"/>
        <v>866</v>
      </c>
      <c r="AE631" s="262">
        <f t="shared" si="747"/>
        <v>0.16753724124588895</v>
      </c>
      <c r="AF631" s="18">
        <f t="shared" si="748"/>
        <v>373551</v>
      </c>
      <c r="AG631" s="262">
        <f t="shared" si="749"/>
        <v>0.31916033417121065</v>
      </c>
      <c r="AH631" s="18">
        <f t="shared" si="750"/>
        <v>7208010</v>
      </c>
      <c r="AI631" s="262">
        <f t="shared" si="751"/>
        <v>0.2046319548365865</v>
      </c>
      <c r="AJ631" s="18">
        <f t="shared" si="752"/>
        <v>2683891</v>
      </c>
      <c r="AK631" s="262">
        <f t="shared" si="753"/>
        <v>0.16035557604493914</v>
      </c>
      <c r="AL631" s="18">
        <f t="shared" si="754"/>
        <v>3869235</v>
      </c>
      <c r="AM631" s="262">
        <f t="shared" si="755"/>
        <v>0.40437372230001828</v>
      </c>
      <c r="AN631" s="18">
        <f t="shared" si="756"/>
        <v>-1185344</v>
      </c>
      <c r="AO631" s="262">
        <f t="shared" si="757"/>
        <v>-0.16535084660173588</v>
      </c>
      <c r="AP631" s="18">
        <f t="shared" si="758"/>
        <v>37806</v>
      </c>
      <c r="AQ631" s="262">
        <f t="shared" si="759"/>
        <v>1260.2</v>
      </c>
      <c r="AR631" s="18">
        <f t="shared" si="760"/>
        <v>168720</v>
      </c>
      <c r="AS631" s="262">
        <f t="shared" si="761"/>
        <v>0.43376541908547278</v>
      </c>
      <c r="AT631" s="18">
        <f t="shared" si="762"/>
        <v>-1391870</v>
      </c>
      <c r="AU631" s="263">
        <f t="shared" si="763"/>
        <v>-0.20530073466767676</v>
      </c>
    </row>
    <row r="632" spans="1:47" ht="13.5" x14ac:dyDescent="0.25">
      <c r="A632" s="659" t="e">
        <v>#VALUE!</v>
      </c>
      <c r="B632" s="30" t="e">
        <v>#VALUE!</v>
      </c>
      <c r="C632" s="30" t="e">
        <v>#VALUE!</v>
      </c>
      <c r="D632" s="659" t="s">
        <v>2608</v>
      </c>
      <c r="E632" s="723"/>
      <c r="F632" s="660">
        <f>+'17HPM_DATA_INPUT'!D381</f>
        <v>6035</v>
      </c>
      <c r="G632" s="664">
        <f>+'17HPM_DATA_INPUT'!E381</f>
        <v>5169</v>
      </c>
      <c r="H632" s="661">
        <f>+'17HPM_DATA_INPUT'!F381</f>
        <v>1543969</v>
      </c>
      <c r="I632" s="665">
        <f>+'17HPM_DATA_INPUT'!G381</f>
        <v>1170418</v>
      </c>
      <c r="J632" s="661">
        <f>SUM(J627:J631)</f>
        <v>42432274</v>
      </c>
      <c r="K632" s="665">
        <f t="shared" ref="K632:O632" si="768">SUM(K627:K631)</f>
        <v>35224264</v>
      </c>
      <c r="L632" s="661">
        <f t="shared" si="768"/>
        <v>19421014</v>
      </c>
      <c r="M632" s="665">
        <f t="shared" si="768"/>
        <v>16737123</v>
      </c>
      <c r="N632" s="661">
        <f t="shared" si="768"/>
        <v>13437698</v>
      </c>
      <c r="O632" s="665">
        <f t="shared" si="768"/>
        <v>9568463</v>
      </c>
      <c r="P632" s="661">
        <f>+L632-N632</f>
        <v>5983316</v>
      </c>
      <c r="Q632" s="665">
        <f t="shared" si="765"/>
        <v>7168660</v>
      </c>
      <c r="R632" s="661">
        <f>SUM(R627:R631)</f>
        <v>37836</v>
      </c>
      <c r="S632" s="665">
        <f>SUM(S627:S631)</f>
        <v>30</v>
      </c>
      <c r="T632" s="661">
        <f>SUM(T627:T631)</f>
        <v>557686</v>
      </c>
      <c r="U632" s="665">
        <f>SUM(U627:U631)</f>
        <v>388966</v>
      </c>
      <c r="V632" s="661">
        <f t="shared" si="766"/>
        <v>5387794</v>
      </c>
      <c r="W632" s="663">
        <f t="shared" si="767"/>
        <v>6779664</v>
      </c>
      <c r="X632" s="4047"/>
      <c r="Y632" s="4044"/>
      <c r="Z632" s="4047"/>
      <c r="AA632" s="3183"/>
      <c r="AB632" s="3183"/>
      <c r="AC632" s="3183"/>
      <c r="AD632" s="70">
        <f t="shared" si="746"/>
        <v>0</v>
      </c>
      <c r="AE632" s="264">
        <f t="shared" si="747"/>
        <v>0</v>
      </c>
      <c r="AF632" s="70">
        <f t="shared" si="748"/>
        <v>0</v>
      </c>
      <c r="AG632" s="264">
        <f t="shared" si="749"/>
        <v>0</v>
      </c>
      <c r="AH632" s="70">
        <f t="shared" si="750"/>
        <v>0</v>
      </c>
      <c r="AI632" s="264">
        <f t="shared" si="751"/>
        <v>0</v>
      </c>
      <c r="AJ632" s="70">
        <f t="shared" si="752"/>
        <v>0</v>
      </c>
      <c r="AK632" s="264">
        <f t="shared" si="753"/>
        <v>0</v>
      </c>
      <c r="AL632" s="70">
        <f t="shared" si="754"/>
        <v>0</v>
      </c>
      <c r="AM632" s="264">
        <f t="shared" si="755"/>
        <v>0</v>
      </c>
      <c r="AN632" s="70">
        <f t="shared" si="756"/>
        <v>0</v>
      </c>
      <c r="AO632" s="264">
        <f t="shared" si="757"/>
        <v>0</v>
      </c>
      <c r="AP632" s="70">
        <f t="shared" si="758"/>
        <v>0</v>
      </c>
      <c r="AQ632" s="264">
        <f t="shared" si="759"/>
        <v>0</v>
      </c>
      <c r="AR632" s="70">
        <f t="shared" si="760"/>
        <v>0</v>
      </c>
      <c r="AS632" s="264">
        <f t="shared" si="761"/>
        <v>0</v>
      </c>
      <c r="AT632" s="70">
        <f t="shared" si="762"/>
        <v>0</v>
      </c>
      <c r="AU632" s="264">
        <f t="shared" si="763"/>
        <v>0</v>
      </c>
    </row>
    <row r="633" spans="1:47" ht="13.5" hidden="1" x14ac:dyDescent="0.25">
      <c r="A633" s="649" t="e">
        <v>#VALUE!</v>
      </c>
      <c r="B633" s="30" t="e">
        <v>#VALUE!</v>
      </c>
      <c r="C633" s="30" t="e">
        <v>#VALUE!</v>
      </c>
      <c r="D633" s="649" t="s">
        <v>4089</v>
      </c>
      <c r="E633" s="723"/>
      <c r="F633" s="656"/>
      <c r="G633" s="651"/>
      <c r="H633" s="654"/>
      <c r="I633" s="690"/>
      <c r="J633" s="654"/>
      <c r="K633" s="651"/>
      <c r="L633" s="654"/>
      <c r="M633" s="651"/>
      <c r="N633" s="654"/>
      <c r="O633" s="673"/>
      <c r="P633" s="650">
        <f t="shared" si="764"/>
        <v>0</v>
      </c>
      <c r="Q633" s="652">
        <f t="shared" si="765"/>
        <v>0</v>
      </c>
      <c r="R633" s="654"/>
      <c r="S633" s="651"/>
      <c r="T633" s="654"/>
      <c r="U633" s="651"/>
      <c r="V633" s="650">
        <f t="shared" si="766"/>
        <v>0</v>
      </c>
      <c r="W633" s="653">
        <f t="shared" si="767"/>
        <v>0</v>
      </c>
      <c r="X633" s="4047"/>
      <c r="Y633" s="4044"/>
      <c r="Z633" s="4047"/>
      <c r="AA633" s="3183"/>
      <c r="AB633" s="3183"/>
      <c r="AC633" s="3183"/>
      <c r="AD633" s="70">
        <f t="shared" si="746"/>
        <v>0</v>
      </c>
      <c r="AE633" s="264">
        <f t="shared" si="747"/>
        <v>0</v>
      </c>
      <c r="AF633" s="70">
        <f t="shared" si="748"/>
        <v>0</v>
      </c>
      <c r="AG633" s="264">
        <f t="shared" si="749"/>
        <v>0</v>
      </c>
      <c r="AH633" s="70">
        <f t="shared" si="750"/>
        <v>0</v>
      </c>
      <c r="AI633" s="264">
        <f t="shared" si="751"/>
        <v>0</v>
      </c>
      <c r="AJ633" s="70">
        <f t="shared" si="752"/>
        <v>0</v>
      </c>
      <c r="AK633" s="264">
        <f t="shared" si="753"/>
        <v>0</v>
      </c>
      <c r="AL633" s="70">
        <f t="shared" si="754"/>
        <v>0</v>
      </c>
      <c r="AM633" s="264">
        <f t="shared" si="755"/>
        <v>0</v>
      </c>
      <c r="AN633" s="70">
        <f t="shared" si="756"/>
        <v>0</v>
      </c>
      <c r="AO633" s="264">
        <f t="shared" si="757"/>
        <v>0</v>
      </c>
      <c r="AP633" s="70">
        <f t="shared" si="758"/>
        <v>0</v>
      </c>
      <c r="AQ633" s="264">
        <f t="shared" si="759"/>
        <v>0</v>
      </c>
      <c r="AR633" s="70">
        <f t="shared" si="760"/>
        <v>0</v>
      </c>
      <c r="AS633" s="264">
        <f t="shared" si="761"/>
        <v>0</v>
      </c>
      <c r="AT633" s="70">
        <f t="shared" si="762"/>
        <v>0</v>
      </c>
      <c r="AU633" s="264">
        <f t="shared" si="763"/>
        <v>0</v>
      </c>
    </row>
    <row r="634" spans="1:47" ht="13.5" hidden="1" x14ac:dyDescent="0.25">
      <c r="A634" s="649" t="e">
        <v>#VALUE!</v>
      </c>
      <c r="B634" s="30" t="e">
        <v>#VALUE!</v>
      </c>
      <c r="C634" s="30" t="e">
        <v>#VALUE!</v>
      </c>
      <c r="D634" s="649" t="s">
        <v>3819</v>
      </c>
      <c r="E634" s="723"/>
      <c r="F634" s="656"/>
      <c r="G634" s="651"/>
      <c r="H634" s="654"/>
      <c r="I634" s="690"/>
      <c r="J634" s="654"/>
      <c r="K634" s="651"/>
      <c r="L634" s="654"/>
      <c r="M634" s="651"/>
      <c r="N634" s="654"/>
      <c r="O634" s="673"/>
      <c r="P634" s="650">
        <f t="shared" si="764"/>
        <v>0</v>
      </c>
      <c r="Q634" s="652">
        <f t="shared" si="765"/>
        <v>0</v>
      </c>
      <c r="R634" s="654"/>
      <c r="S634" s="651"/>
      <c r="T634" s="654"/>
      <c r="U634" s="651"/>
      <c r="V634" s="650">
        <f t="shared" si="766"/>
        <v>0</v>
      </c>
      <c r="W634" s="653">
        <f t="shared" si="767"/>
        <v>0</v>
      </c>
      <c r="X634" s="4047"/>
      <c r="Y634" s="4044"/>
      <c r="Z634" s="4047"/>
      <c r="AA634" s="3183"/>
      <c r="AB634" s="3183"/>
      <c r="AC634" s="3183"/>
      <c r="AD634" s="70">
        <f t="shared" si="746"/>
        <v>0</v>
      </c>
      <c r="AE634" s="264">
        <f t="shared" si="747"/>
        <v>0</v>
      </c>
      <c r="AF634" s="70">
        <f t="shared" si="748"/>
        <v>0</v>
      </c>
      <c r="AG634" s="264">
        <f t="shared" si="749"/>
        <v>0</v>
      </c>
      <c r="AH634" s="70">
        <f t="shared" si="750"/>
        <v>0</v>
      </c>
      <c r="AI634" s="264">
        <f t="shared" si="751"/>
        <v>0</v>
      </c>
      <c r="AJ634" s="70">
        <f t="shared" si="752"/>
        <v>0</v>
      </c>
      <c r="AK634" s="264">
        <f t="shared" si="753"/>
        <v>0</v>
      </c>
      <c r="AL634" s="70">
        <f t="shared" si="754"/>
        <v>0</v>
      </c>
      <c r="AM634" s="264">
        <f t="shared" si="755"/>
        <v>0</v>
      </c>
      <c r="AN634" s="70">
        <f t="shared" si="756"/>
        <v>0</v>
      </c>
      <c r="AO634" s="264">
        <f t="shared" si="757"/>
        <v>0</v>
      </c>
      <c r="AP634" s="70">
        <f t="shared" si="758"/>
        <v>0</v>
      </c>
      <c r="AQ634" s="264">
        <f t="shared" si="759"/>
        <v>0</v>
      </c>
      <c r="AR634" s="70">
        <f t="shared" si="760"/>
        <v>0</v>
      </c>
      <c r="AS634" s="264">
        <f t="shared" si="761"/>
        <v>0</v>
      </c>
      <c r="AT634" s="70">
        <f t="shared" si="762"/>
        <v>0</v>
      </c>
      <c r="AU634" s="264">
        <f t="shared" si="763"/>
        <v>0</v>
      </c>
    </row>
    <row r="635" spans="1:47" ht="13.5" hidden="1" x14ac:dyDescent="0.25">
      <c r="A635" s="649" t="e">
        <v>#VALUE!</v>
      </c>
      <c r="B635" s="30" t="e">
        <v>#VALUE!</v>
      </c>
      <c r="C635" s="30" t="e">
        <v>#VALUE!</v>
      </c>
      <c r="D635" s="649" t="s">
        <v>2488</v>
      </c>
      <c r="E635" s="723"/>
      <c r="F635" s="656"/>
      <c r="G635" s="651"/>
      <c r="H635" s="654"/>
      <c r="I635" s="690"/>
      <c r="J635" s="654"/>
      <c r="K635" s="651"/>
      <c r="L635" s="654"/>
      <c r="M635" s="651"/>
      <c r="N635" s="654"/>
      <c r="O635" s="673"/>
      <c r="P635" s="650">
        <f t="shared" si="764"/>
        <v>0</v>
      </c>
      <c r="Q635" s="652">
        <f t="shared" si="765"/>
        <v>0</v>
      </c>
      <c r="R635" s="654"/>
      <c r="S635" s="651"/>
      <c r="T635" s="654"/>
      <c r="U635" s="651"/>
      <c r="V635" s="650">
        <f t="shared" si="766"/>
        <v>0</v>
      </c>
      <c r="W635" s="653">
        <f t="shared" si="767"/>
        <v>0</v>
      </c>
      <c r="X635" s="4047"/>
      <c r="Y635" s="4044"/>
      <c r="Z635" s="4047"/>
      <c r="AA635" s="3183"/>
      <c r="AB635" s="3183"/>
      <c r="AC635" s="3183"/>
      <c r="AD635" s="70">
        <f t="shared" si="746"/>
        <v>0</v>
      </c>
      <c r="AE635" s="264">
        <f t="shared" si="747"/>
        <v>0</v>
      </c>
      <c r="AF635" s="70">
        <f t="shared" si="748"/>
        <v>0</v>
      </c>
      <c r="AG635" s="264">
        <f t="shared" si="749"/>
        <v>0</v>
      </c>
      <c r="AH635" s="70">
        <f t="shared" si="750"/>
        <v>0</v>
      </c>
      <c r="AI635" s="264">
        <f t="shared" si="751"/>
        <v>0</v>
      </c>
      <c r="AJ635" s="70">
        <f t="shared" si="752"/>
        <v>0</v>
      </c>
      <c r="AK635" s="264">
        <f t="shared" si="753"/>
        <v>0</v>
      </c>
      <c r="AL635" s="70">
        <f t="shared" si="754"/>
        <v>0</v>
      </c>
      <c r="AM635" s="264">
        <f t="shared" si="755"/>
        <v>0</v>
      </c>
      <c r="AN635" s="70">
        <f t="shared" si="756"/>
        <v>0</v>
      </c>
      <c r="AO635" s="264">
        <f t="shared" si="757"/>
        <v>0</v>
      </c>
      <c r="AP635" s="70">
        <f t="shared" si="758"/>
        <v>0</v>
      </c>
      <c r="AQ635" s="264">
        <f t="shared" si="759"/>
        <v>0</v>
      </c>
      <c r="AR635" s="70">
        <f t="shared" si="760"/>
        <v>0</v>
      </c>
      <c r="AS635" s="264">
        <f t="shared" si="761"/>
        <v>0</v>
      </c>
      <c r="AT635" s="70">
        <f t="shared" si="762"/>
        <v>0</v>
      </c>
      <c r="AU635" s="264">
        <f t="shared" si="763"/>
        <v>0</v>
      </c>
    </row>
    <row r="636" spans="1:47" ht="13.5" hidden="1" x14ac:dyDescent="0.25">
      <c r="A636" s="649" t="e">
        <v>#VALUE!</v>
      </c>
      <c r="B636" s="30" t="e">
        <v>#VALUE!</v>
      </c>
      <c r="C636" s="30" t="e">
        <v>#VALUE!</v>
      </c>
      <c r="D636" s="649" t="s">
        <v>1612</v>
      </c>
      <c r="E636" s="723"/>
      <c r="F636" s="656"/>
      <c r="G636" s="651"/>
      <c r="H636" s="654"/>
      <c r="I636" s="690"/>
      <c r="J636" s="654"/>
      <c r="K636" s="651"/>
      <c r="L636" s="654"/>
      <c r="M636" s="651"/>
      <c r="N636" s="654"/>
      <c r="O636" s="673"/>
      <c r="P636" s="650">
        <f t="shared" si="764"/>
        <v>0</v>
      </c>
      <c r="Q636" s="652">
        <f t="shared" si="765"/>
        <v>0</v>
      </c>
      <c r="R636" s="654"/>
      <c r="S636" s="651"/>
      <c r="T636" s="654"/>
      <c r="U636" s="651"/>
      <c r="V636" s="650">
        <f t="shared" si="766"/>
        <v>0</v>
      </c>
      <c r="W636" s="653">
        <f t="shared" si="767"/>
        <v>0</v>
      </c>
      <c r="X636" s="4047"/>
      <c r="Y636" s="4044"/>
      <c r="Z636" s="4047"/>
      <c r="AA636" s="3183"/>
      <c r="AB636" s="3183"/>
      <c r="AC636" s="3183"/>
      <c r="AD636" s="70">
        <f t="shared" si="746"/>
        <v>0</v>
      </c>
      <c r="AE636" s="264">
        <f t="shared" si="747"/>
        <v>0</v>
      </c>
      <c r="AF636" s="70">
        <f t="shared" si="748"/>
        <v>0</v>
      </c>
      <c r="AG636" s="264">
        <f t="shared" si="749"/>
        <v>0</v>
      </c>
      <c r="AH636" s="70">
        <f t="shared" si="750"/>
        <v>0</v>
      </c>
      <c r="AI636" s="264">
        <f t="shared" si="751"/>
        <v>0</v>
      </c>
      <c r="AJ636" s="70">
        <f t="shared" si="752"/>
        <v>0</v>
      </c>
      <c r="AK636" s="264">
        <f t="shared" si="753"/>
        <v>0</v>
      </c>
      <c r="AL636" s="70">
        <f t="shared" si="754"/>
        <v>0</v>
      </c>
      <c r="AM636" s="264">
        <f t="shared" si="755"/>
        <v>0</v>
      </c>
      <c r="AN636" s="70">
        <f t="shared" si="756"/>
        <v>0</v>
      </c>
      <c r="AO636" s="264">
        <f t="shared" si="757"/>
        <v>0</v>
      </c>
      <c r="AP636" s="70">
        <f t="shared" si="758"/>
        <v>0</v>
      </c>
      <c r="AQ636" s="264">
        <f t="shared" si="759"/>
        <v>0</v>
      </c>
      <c r="AR636" s="70">
        <f t="shared" si="760"/>
        <v>0</v>
      </c>
      <c r="AS636" s="264">
        <f t="shared" si="761"/>
        <v>0</v>
      </c>
      <c r="AT636" s="70">
        <f t="shared" si="762"/>
        <v>0</v>
      </c>
      <c r="AU636" s="264">
        <f t="shared" si="763"/>
        <v>0</v>
      </c>
    </row>
    <row r="637" spans="1:47" ht="13.5" hidden="1" x14ac:dyDescent="0.25">
      <c r="A637" s="649" t="e">
        <v>#VALUE!</v>
      </c>
      <c r="B637" s="30" t="e">
        <v>#VALUE!</v>
      </c>
      <c r="C637" s="30" t="e">
        <v>#VALUE!</v>
      </c>
      <c r="D637" s="649" t="s">
        <v>1613</v>
      </c>
      <c r="E637" s="723"/>
      <c r="F637" s="656"/>
      <c r="G637" s="651"/>
      <c r="H637" s="654"/>
      <c r="I637" s="690"/>
      <c r="J637" s="654"/>
      <c r="K637" s="651"/>
      <c r="L637" s="654"/>
      <c r="M637" s="651"/>
      <c r="N637" s="654"/>
      <c r="O637" s="673"/>
      <c r="P637" s="650">
        <f t="shared" si="764"/>
        <v>0</v>
      </c>
      <c r="Q637" s="652">
        <f t="shared" si="765"/>
        <v>0</v>
      </c>
      <c r="R637" s="654"/>
      <c r="S637" s="651"/>
      <c r="T637" s="654"/>
      <c r="U637" s="651"/>
      <c r="V637" s="650">
        <f t="shared" si="766"/>
        <v>0</v>
      </c>
      <c r="W637" s="653">
        <f t="shared" si="767"/>
        <v>0</v>
      </c>
      <c r="X637" s="4047"/>
      <c r="Y637" s="4044"/>
      <c r="Z637" s="4047"/>
      <c r="AA637" s="3183"/>
      <c r="AB637" s="3183"/>
      <c r="AC637" s="3183"/>
      <c r="AD637" s="261">
        <f t="shared" si="746"/>
        <v>0</v>
      </c>
      <c r="AE637" s="262">
        <f t="shared" si="747"/>
        <v>0</v>
      </c>
      <c r="AF637" s="18">
        <f t="shared" si="748"/>
        <v>0</v>
      </c>
      <c r="AG637" s="262">
        <f t="shared" si="749"/>
        <v>0</v>
      </c>
      <c r="AH637" s="18">
        <f t="shared" si="750"/>
        <v>0</v>
      </c>
      <c r="AI637" s="262">
        <f t="shared" si="751"/>
        <v>0</v>
      </c>
      <c r="AJ637" s="18">
        <f t="shared" si="752"/>
        <v>0</v>
      </c>
      <c r="AK637" s="262">
        <f t="shared" si="753"/>
        <v>0</v>
      </c>
      <c r="AL637" s="18">
        <f t="shared" si="754"/>
        <v>0</v>
      </c>
      <c r="AM637" s="262">
        <f t="shared" si="755"/>
        <v>0</v>
      </c>
      <c r="AN637" s="18">
        <f t="shared" si="756"/>
        <v>0</v>
      </c>
      <c r="AO637" s="262">
        <f t="shared" si="757"/>
        <v>0</v>
      </c>
      <c r="AP637" s="18">
        <f t="shared" si="758"/>
        <v>0</v>
      </c>
      <c r="AQ637" s="262">
        <f t="shared" si="759"/>
        <v>0</v>
      </c>
      <c r="AR637" s="18">
        <f t="shared" si="760"/>
        <v>0</v>
      </c>
      <c r="AS637" s="262">
        <f t="shared" si="761"/>
        <v>0</v>
      </c>
      <c r="AT637" s="18">
        <f t="shared" si="762"/>
        <v>0</v>
      </c>
      <c r="AU637" s="263">
        <f t="shared" si="763"/>
        <v>0</v>
      </c>
    </row>
    <row r="638" spans="1:47" ht="13.5" hidden="1" x14ac:dyDescent="0.25">
      <c r="A638" s="659" t="e">
        <v>#VALUE!</v>
      </c>
      <c r="B638" s="30" t="e">
        <v>#VALUE!</v>
      </c>
      <c r="C638" s="30" t="e">
        <v>#VALUE!</v>
      </c>
      <c r="D638" s="659" t="s">
        <v>2609</v>
      </c>
      <c r="E638" s="723"/>
      <c r="F638" s="660">
        <v>0</v>
      </c>
      <c r="G638" s="664">
        <v>0</v>
      </c>
      <c r="H638" s="661">
        <f t="shared" ref="H638:O638" si="769">SUM(H633:H637)</f>
        <v>0</v>
      </c>
      <c r="I638" s="665">
        <f t="shared" si="769"/>
        <v>0</v>
      </c>
      <c r="J638" s="661">
        <f t="shared" si="769"/>
        <v>0</v>
      </c>
      <c r="K638" s="665">
        <f t="shared" si="769"/>
        <v>0</v>
      </c>
      <c r="L638" s="661">
        <f t="shared" si="769"/>
        <v>0</v>
      </c>
      <c r="M638" s="665">
        <f t="shared" si="769"/>
        <v>0</v>
      </c>
      <c r="N638" s="661">
        <f t="shared" si="769"/>
        <v>0</v>
      </c>
      <c r="O638" s="665">
        <f t="shared" si="769"/>
        <v>0</v>
      </c>
      <c r="P638" s="661">
        <f t="shared" si="764"/>
        <v>0</v>
      </c>
      <c r="Q638" s="665">
        <f t="shared" si="765"/>
        <v>0</v>
      </c>
      <c r="R638" s="661">
        <f>SUM(R633:R637)</f>
        <v>0</v>
      </c>
      <c r="S638" s="665">
        <f>SUM(S633:S637)</f>
        <v>0</v>
      </c>
      <c r="T638" s="661">
        <f>SUM(T633:T637)</f>
        <v>0</v>
      </c>
      <c r="U638" s="665">
        <f>SUM(U633:U637)</f>
        <v>0</v>
      </c>
      <c r="V638" s="661">
        <f t="shared" si="766"/>
        <v>0</v>
      </c>
      <c r="W638" s="663">
        <f t="shared" si="767"/>
        <v>0</v>
      </c>
      <c r="X638" s="4047"/>
      <c r="Y638" s="4044"/>
      <c r="Z638" s="4047"/>
      <c r="AA638" s="3183"/>
      <c r="AB638" s="3183"/>
      <c r="AC638" s="3183"/>
      <c r="AD638" s="70">
        <f t="shared" si="746"/>
        <v>0</v>
      </c>
      <c r="AE638" s="264">
        <f t="shared" si="747"/>
        <v>0</v>
      </c>
      <c r="AF638" s="70">
        <f t="shared" si="748"/>
        <v>0</v>
      </c>
      <c r="AG638" s="264">
        <f t="shared" si="749"/>
        <v>0</v>
      </c>
      <c r="AH638" s="70">
        <f t="shared" si="750"/>
        <v>0</v>
      </c>
      <c r="AI638" s="264">
        <f t="shared" si="751"/>
        <v>0</v>
      </c>
      <c r="AJ638" s="70">
        <f t="shared" si="752"/>
        <v>0</v>
      </c>
      <c r="AK638" s="264">
        <f t="shared" si="753"/>
        <v>0</v>
      </c>
      <c r="AL638" s="70">
        <f t="shared" si="754"/>
        <v>0</v>
      </c>
      <c r="AM638" s="264">
        <f t="shared" si="755"/>
        <v>0</v>
      </c>
      <c r="AN638" s="70">
        <f t="shared" si="756"/>
        <v>0</v>
      </c>
      <c r="AO638" s="264">
        <f t="shared" si="757"/>
        <v>0</v>
      </c>
      <c r="AP638" s="70">
        <f t="shared" si="758"/>
        <v>0</v>
      </c>
      <c r="AQ638" s="264">
        <f t="shared" si="759"/>
        <v>0</v>
      </c>
      <c r="AR638" s="70">
        <f t="shared" si="760"/>
        <v>0</v>
      </c>
      <c r="AS638" s="264">
        <f t="shared" si="761"/>
        <v>0</v>
      </c>
      <c r="AT638" s="70">
        <f t="shared" si="762"/>
        <v>0</v>
      </c>
      <c r="AU638" s="264">
        <f t="shared" si="763"/>
        <v>0</v>
      </c>
    </row>
    <row r="639" spans="1:47" ht="13.5" hidden="1" x14ac:dyDescent="0.25">
      <c r="A639" s="649" t="e">
        <v>#VALUE!</v>
      </c>
      <c r="B639" s="30" t="e">
        <v>#VALUE!</v>
      </c>
      <c r="C639" s="30" t="e">
        <v>#VALUE!</v>
      </c>
      <c r="D639" s="649" t="s">
        <v>4089</v>
      </c>
      <c r="E639" s="723"/>
      <c r="F639" s="656"/>
      <c r="G639" s="651"/>
      <c r="H639" s="654"/>
      <c r="I639" s="690"/>
      <c r="J639" s="654"/>
      <c r="K639" s="651"/>
      <c r="L639" s="654"/>
      <c r="M639" s="651"/>
      <c r="N639" s="654"/>
      <c r="O639" s="673"/>
      <c r="P639" s="650">
        <f t="shared" si="764"/>
        <v>0</v>
      </c>
      <c r="Q639" s="652">
        <f t="shared" si="765"/>
        <v>0</v>
      </c>
      <c r="R639" s="654"/>
      <c r="S639" s="651"/>
      <c r="T639" s="654"/>
      <c r="U639" s="651"/>
      <c r="V639" s="650">
        <f t="shared" si="766"/>
        <v>0</v>
      </c>
      <c r="W639" s="653">
        <f t="shared" si="767"/>
        <v>0</v>
      </c>
      <c r="X639" s="4047"/>
      <c r="Y639" s="4044"/>
      <c r="Z639" s="4047"/>
      <c r="AA639" s="3183"/>
      <c r="AB639" s="3183"/>
      <c r="AC639" s="3183"/>
      <c r="AD639" s="70">
        <f t="shared" si="746"/>
        <v>0</v>
      </c>
      <c r="AE639" s="264">
        <f t="shared" si="747"/>
        <v>0</v>
      </c>
      <c r="AF639" s="70">
        <f t="shared" si="748"/>
        <v>0</v>
      </c>
      <c r="AG639" s="264">
        <f t="shared" si="749"/>
        <v>0</v>
      </c>
      <c r="AH639" s="70">
        <f t="shared" si="750"/>
        <v>0</v>
      </c>
      <c r="AI639" s="264">
        <f t="shared" si="751"/>
        <v>0</v>
      </c>
      <c r="AJ639" s="70">
        <f t="shared" si="752"/>
        <v>0</v>
      </c>
      <c r="AK639" s="264">
        <f t="shared" si="753"/>
        <v>0</v>
      </c>
      <c r="AL639" s="70">
        <f t="shared" si="754"/>
        <v>0</v>
      </c>
      <c r="AM639" s="264">
        <f t="shared" si="755"/>
        <v>0</v>
      </c>
      <c r="AN639" s="70">
        <f t="shared" si="756"/>
        <v>0</v>
      </c>
      <c r="AO639" s="264">
        <f t="shared" si="757"/>
        <v>0</v>
      </c>
      <c r="AP639" s="70">
        <f t="shared" si="758"/>
        <v>0</v>
      </c>
      <c r="AQ639" s="264">
        <f t="shared" si="759"/>
        <v>0</v>
      </c>
      <c r="AR639" s="70">
        <f t="shared" si="760"/>
        <v>0</v>
      </c>
      <c r="AS639" s="264">
        <f t="shared" si="761"/>
        <v>0</v>
      </c>
      <c r="AT639" s="70">
        <f t="shared" si="762"/>
        <v>0</v>
      </c>
      <c r="AU639" s="264">
        <f t="shared" si="763"/>
        <v>0</v>
      </c>
    </row>
    <row r="640" spans="1:47" ht="13.5" hidden="1" x14ac:dyDescent="0.25">
      <c r="A640" s="649" t="e">
        <v>#VALUE!</v>
      </c>
      <c r="B640" s="30" t="e">
        <v>#VALUE!</v>
      </c>
      <c r="C640" s="30" t="e">
        <v>#VALUE!</v>
      </c>
      <c r="D640" s="649" t="s">
        <v>3819</v>
      </c>
      <c r="E640" s="723"/>
      <c r="F640" s="656"/>
      <c r="G640" s="651"/>
      <c r="H640" s="654"/>
      <c r="I640" s="690"/>
      <c r="J640" s="654"/>
      <c r="K640" s="651"/>
      <c r="L640" s="654"/>
      <c r="M640" s="651"/>
      <c r="N640" s="654"/>
      <c r="O640" s="673"/>
      <c r="P640" s="650">
        <f t="shared" si="764"/>
        <v>0</v>
      </c>
      <c r="Q640" s="652">
        <f t="shared" si="765"/>
        <v>0</v>
      </c>
      <c r="R640" s="654"/>
      <c r="S640" s="651"/>
      <c r="T640" s="654"/>
      <c r="U640" s="651"/>
      <c r="V640" s="650">
        <f t="shared" si="766"/>
        <v>0</v>
      </c>
      <c r="W640" s="653">
        <f t="shared" si="767"/>
        <v>0</v>
      </c>
      <c r="X640" s="4047"/>
      <c r="Y640" s="4044"/>
      <c r="Z640" s="4047"/>
      <c r="AA640" s="3183"/>
      <c r="AB640" s="3183"/>
      <c r="AC640" s="3183"/>
      <c r="AD640" s="70">
        <f t="shared" si="746"/>
        <v>0</v>
      </c>
      <c r="AE640" s="264">
        <f t="shared" si="747"/>
        <v>0</v>
      </c>
      <c r="AF640" s="70">
        <f t="shared" si="748"/>
        <v>0</v>
      </c>
      <c r="AG640" s="264">
        <f t="shared" si="749"/>
        <v>0</v>
      </c>
      <c r="AH640" s="70">
        <f t="shared" si="750"/>
        <v>0</v>
      </c>
      <c r="AI640" s="264">
        <f t="shared" si="751"/>
        <v>0</v>
      </c>
      <c r="AJ640" s="70">
        <f t="shared" si="752"/>
        <v>0</v>
      </c>
      <c r="AK640" s="264">
        <f t="shared" si="753"/>
        <v>0</v>
      </c>
      <c r="AL640" s="70">
        <f t="shared" si="754"/>
        <v>0</v>
      </c>
      <c r="AM640" s="264">
        <f t="shared" si="755"/>
        <v>0</v>
      </c>
      <c r="AN640" s="70">
        <f t="shared" si="756"/>
        <v>0</v>
      </c>
      <c r="AO640" s="264">
        <f t="shared" si="757"/>
        <v>0</v>
      </c>
      <c r="AP640" s="70">
        <f t="shared" si="758"/>
        <v>0</v>
      </c>
      <c r="AQ640" s="264">
        <f t="shared" si="759"/>
        <v>0</v>
      </c>
      <c r="AR640" s="70">
        <f t="shared" si="760"/>
        <v>0</v>
      </c>
      <c r="AS640" s="264">
        <f t="shared" si="761"/>
        <v>0</v>
      </c>
      <c r="AT640" s="70">
        <f t="shared" si="762"/>
        <v>0</v>
      </c>
      <c r="AU640" s="264">
        <f t="shared" si="763"/>
        <v>0</v>
      </c>
    </row>
    <row r="641" spans="1:47" ht="13.5" hidden="1" x14ac:dyDescent="0.25">
      <c r="A641" s="649" t="e">
        <v>#VALUE!</v>
      </c>
      <c r="B641" s="30" t="e">
        <v>#VALUE!</v>
      </c>
      <c r="C641" s="30" t="e">
        <v>#VALUE!</v>
      </c>
      <c r="D641" s="649" t="s">
        <v>2488</v>
      </c>
      <c r="E641" s="723"/>
      <c r="F641" s="656"/>
      <c r="G641" s="651"/>
      <c r="H641" s="654"/>
      <c r="I641" s="690"/>
      <c r="J641" s="654"/>
      <c r="K641" s="651"/>
      <c r="L641" s="654"/>
      <c r="M641" s="651"/>
      <c r="N641" s="654"/>
      <c r="O641" s="673"/>
      <c r="P641" s="650">
        <f t="shared" si="764"/>
        <v>0</v>
      </c>
      <c r="Q641" s="652">
        <f t="shared" si="765"/>
        <v>0</v>
      </c>
      <c r="R641" s="654"/>
      <c r="S641" s="651"/>
      <c r="T641" s="654"/>
      <c r="U641" s="651"/>
      <c r="V641" s="650">
        <f t="shared" si="766"/>
        <v>0</v>
      </c>
      <c r="W641" s="653">
        <f t="shared" si="767"/>
        <v>0</v>
      </c>
      <c r="X641" s="4047"/>
      <c r="Y641" s="4044"/>
      <c r="Z641" s="4047"/>
      <c r="AA641" s="3183"/>
      <c r="AB641" s="3183"/>
      <c r="AC641" s="3183"/>
      <c r="AD641" s="70">
        <f t="shared" si="746"/>
        <v>0</v>
      </c>
      <c r="AE641" s="264">
        <f t="shared" si="747"/>
        <v>0</v>
      </c>
      <c r="AF641" s="70">
        <f t="shared" si="748"/>
        <v>0</v>
      </c>
      <c r="AG641" s="264">
        <f t="shared" si="749"/>
        <v>0</v>
      </c>
      <c r="AH641" s="70">
        <f t="shared" si="750"/>
        <v>0</v>
      </c>
      <c r="AI641" s="264">
        <f t="shared" si="751"/>
        <v>0</v>
      </c>
      <c r="AJ641" s="70">
        <f t="shared" si="752"/>
        <v>0</v>
      </c>
      <c r="AK641" s="264">
        <f t="shared" si="753"/>
        <v>0</v>
      </c>
      <c r="AL641" s="70">
        <f t="shared" si="754"/>
        <v>0</v>
      </c>
      <c r="AM641" s="264">
        <f t="shared" si="755"/>
        <v>0</v>
      </c>
      <c r="AN641" s="70">
        <f t="shared" si="756"/>
        <v>0</v>
      </c>
      <c r="AO641" s="264">
        <f t="shared" si="757"/>
        <v>0</v>
      </c>
      <c r="AP641" s="70">
        <f t="shared" si="758"/>
        <v>0</v>
      </c>
      <c r="AQ641" s="264">
        <f t="shared" si="759"/>
        <v>0</v>
      </c>
      <c r="AR641" s="70">
        <f t="shared" si="760"/>
        <v>0</v>
      </c>
      <c r="AS641" s="264">
        <f t="shared" si="761"/>
        <v>0</v>
      </c>
      <c r="AT641" s="70">
        <f t="shared" si="762"/>
        <v>0</v>
      </c>
      <c r="AU641" s="264">
        <f t="shared" si="763"/>
        <v>0</v>
      </c>
    </row>
    <row r="642" spans="1:47" ht="13.5" hidden="1" x14ac:dyDescent="0.25">
      <c r="A642" s="649" t="e">
        <v>#VALUE!</v>
      </c>
      <c r="B642" s="30" t="e">
        <v>#VALUE!</v>
      </c>
      <c r="C642" s="30" t="e">
        <v>#VALUE!</v>
      </c>
      <c r="D642" s="649" t="s">
        <v>1612</v>
      </c>
      <c r="E642" s="723"/>
      <c r="F642" s="656"/>
      <c r="G642" s="651"/>
      <c r="H642" s="654"/>
      <c r="I642" s="690"/>
      <c r="J642" s="654"/>
      <c r="K642" s="651"/>
      <c r="L642" s="654"/>
      <c r="M642" s="651"/>
      <c r="N642" s="654"/>
      <c r="O642" s="673"/>
      <c r="P642" s="650">
        <f t="shared" si="764"/>
        <v>0</v>
      </c>
      <c r="Q642" s="652">
        <f t="shared" si="765"/>
        <v>0</v>
      </c>
      <c r="R642" s="654"/>
      <c r="S642" s="651"/>
      <c r="T642" s="654"/>
      <c r="U642" s="651"/>
      <c r="V642" s="650">
        <f t="shared" si="766"/>
        <v>0</v>
      </c>
      <c r="W642" s="653">
        <f t="shared" si="767"/>
        <v>0</v>
      </c>
      <c r="X642" s="4047"/>
      <c r="Y642" s="4044"/>
      <c r="Z642" s="4047"/>
      <c r="AA642" s="3183"/>
      <c r="AB642" s="3183"/>
      <c r="AC642" s="3183"/>
      <c r="AD642" s="70">
        <f t="shared" si="746"/>
        <v>0</v>
      </c>
      <c r="AE642" s="264">
        <f t="shared" si="747"/>
        <v>0</v>
      </c>
      <c r="AF642" s="70">
        <f t="shared" si="748"/>
        <v>0</v>
      </c>
      <c r="AG642" s="264">
        <f t="shared" si="749"/>
        <v>0</v>
      </c>
      <c r="AH642" s="70">
        <f t="shared" si="750"/>
        <v>0</v>
      </c>
      <c r="AI642" s="264">
        <f t="shared" si="751"/>
        <v>0</v>
      </c>
      <c r="AJ642" s="70">
        <f t="shared" si="752"/>
        <v>0</v>
      </c>
      <c r="AK642" s="264">
        <f t="shared" si="753"/>
        <v>0</v>
      </c>
      <c r="AL642" s="70">
        <f t="shared" si="754"/>
        <v>0</v>
      </c>
      <c r="AM642" s="264">
        <f t="shared" si="755"/>
        <v>0</v>
      </c>
      <c r="AN642" s="70">
        <f t="shared" si="756"/>
        <v>0</v>
      </c>
      <c r="AO642" s="264">
        <f t="shared" si="757"/>
        <v>0</v>
      </c>
      <c r="AP642" s="70">
        <f t="shared" si="758"/>
        <v>0</v>
      </c>
      <c r="AQ642" s="264">
        <f t="shared" si="759"/>
        <v>0</v>
      </c>
      <c r="AR642" s="70">
        <f t="shared" si="760"/>
        <v>0</v>
      </c>
      <c r="AS642" s="264">
        <f t="shared" si="761"/>
        <v>0</v>
      </c>
      <c r="AT642" s="70">
        <f t="shared" si="762"/>
        <v>0</v>
      </c>
      <c r="AU642" s="264">
        <f t="shared" si="763"/>
        <v>0</v>
      </c>
    </row>
    <row r="643" spans="1:47" ht="13.5" hidden="1" x14ac:dyDescent="0.25">
      <c r="A643" s="649" t="e">
        <v>#VALUE!</v>
      </c>
      <c r="B643" s="30" t="e">
        <v>#VALUE!</v>
      </c>
      <c r="C643" s="30" t="e">
        <v>#VALUE!</v>
      </c>
      <c r="D643" s="649" t="s">
        <v>1613</v>
      </c>
      <c r="E643" s="723"/>
      <c r="F643" s="656"/>
      <c r="G643" s="651"/>
      <c r="H643" s="654"/>
      <c r="I643" s="690"/>
      <c r="J643" s="654"/>
      <c r="K643" s="651"/>
      <c r="L643" s="654"/>
      <c r="M643" s="651"/>
      <c r="N643" s="654"/>
      <c r="O643" s="673"/>
      <c r="P643" s="650">
        <f t="shared" si="764"/>
        <v>0</v>
      </c>
      <c r="Q643" s="652">
        <f t="shared" si="765"/>
        <v>0</v>
      </c>
      <c r="R643" s="654"/>
      <c r="S643" s="651"/>
      <c r="T643" s="654"/>
      <c r="U643" s="651"/>
      <c r="V643" s="650">
        <f t="shared" si="766"/>
        <v>0</v>
      </c>
      <c r="W643" s="653">
        <f t="shared" si="767"/>
        <v>0</v>
      </c>
      <c r="X643" s="4047"/>
      <c r="Y643" s="4044"/>
      <c r="Z643" s="4047"/>
      <c r="AA643" s="3183"/>
      <c r="AB643" s="3183"/>
      <c r="AC643" s="3183"/>
      <c r="AD643" s="261">
        <f t="shared" si="746"/>
        <v>0</v>
      </c>
      <c r="AE643" s="262">
        <f t="shared" si="747"/>
        <v>0</v>
      </c>
      <c r="AF643" s="18">
        <f t="shared" si="748"/>
        <v>0</v>
      </c>
      <c r="AG643" s="262">
        <f t="shared" si="749"/>
        <v>0</v>
      </c>
      <c r="AH643" s="18">
        <f t="shared" si="750"/>
        <v>0</v>
      </c>
      <c r="AI643" s="262">
        <f t="shared" si="751"/>
        <v>0</v>
      </c>
      <c r="AJ643" s="18">
        <f t="shared" si="752"/>
        <v>0</v>
      </c>
      <c r="AK643" s="262">
        <f t="shared" si="753"/>
        <v>0</v>
      </c>
      <c r="AL643" s="18">
        <f t="shared" si="754"/>
        <v>0</v>
      </c>
      <c r="AM643" s="262">
        <f t="shared" si="755"/>
        <v>0</v>
      </c>
      <c r="AN643" s="18">
        <f t="shared" si="756"/>
        <v>0</v>
      </c>
      <c r="AO643" s="262">
        <f t="shared" si="757"/>
        <v>0</v>
      </c>
      <c r="AP643" s="18">
        <f t="shared" si="758"/>
        <v>0</v>
      </c>
      <c r="AQ643" s="262">
        <f t="shared" si="759"/>
        <v>0</v>
      </c>
      <c r="AR643" s="18">
        <f t="shared" si="760"/>
        <v>0</v>
      </c>
      <c r="AS643" s="262">
        <f t="shared" si="761"/>
        <v>0</v>
      </c>
      <c r="AT643" s="18">
        <f t="shared" si="762"/>
        <v>0</v>
      </c>
      <c r="AU643" s="263">
        <f t="shared" si="763"/>
        <v>0</v>
      </c>
    </row>
    <row r="644" spans="1:47" ht="13.5" hidden="1" x14ac:dyDescent="0.25">
      <c r="A644" s="659" t="e">
        <v>#VALUE!</v>
      </c>
      <c r="B644" s="30" t="e">
        <v>#VALUE!</v>
      </c>
      <c r="C644" s="30" t="e">
        <v>#VALUE!</v>
      </c>
      <c r="D644" s="659" t="s">
        <v>2610</v>
      </c>
      <c r="E644" s="723"/>
      <c r="F644" s="660">
        <v>0</v>
      </c>
      <c r="G644" s="664">
        <v>0</v>
      </c>
      <c r="H644" s="661">
        <f t="shared" ref="H644:O644" si="770">SUM(H639:H643)</f>
        <v>0</v>
      </c>
      <c r="I644" s="665">
        <f t="shared" si="770"/>
        <v>0</v>
      </c>
      <c r="J644" s="661">
        <f t="shared" si="770"/>
        <v>0</v>
      </c>
      <c r="K644" s="665">
        <f t="shared" si="770"/>
        <v>0</v>
      </c>
      <c r="L644" s="661">
        <f t="shared" si="770"/>
        <v>0</v>
      </c>
      <c r="M644" s="665">
        <f t="shared" si="770"/>
        <v>0</v>
      </c>
      <c r="N644" s="661">
        <f t="shared" si="770"/>
        <v>0</v>
      </c>
      <c r="O644" s="665">
        <f t="shared" si="770"/>
        <v>0</v>
      </c>
      <c r="P644" s="661">
        <f t="shared" si="764"/>
        <v>0</v>
      </c>
      <c r="Q644" s="665">
        <f t="shared" si="765"/>
        <v>0</v>
      </c>
      <c r="R644" s="661">
        <f>SUM(R639:R643)</f>
        <v>0</v>
      </c>
      <c r="S644" s="665">
        <f>SUM(S639:S643)</f>
        <v>0</v>
      </c>
      <c r="T644" s="661">
        <f>SUM(T639:T643)</f>
        <v>0</v>
      </c>
      <c r="U644" s="665">
        <f>SUM(U639:U643)</f>
        <v>0</v>
      </c>
      <c r="V644" s="661">
        <f t="shared" si="766"/>
        <v>0</v>
      </c>
      <c r="W644" s="663">
        <f t="shared" si="767"/>
        <v>0</v>
      </c>
      <c r="X644" s="4047"/>
      <c r="Y644" s="4035"/>
      <c r="Z644" s="4041"/>
      <c r="AA644" s="3179"/>
      <c r="AB644" s="3179"/>
      <c r="AC644" s="3180"/>
      <c r="AD644" s="2"/>
      <c r="AE644" s="252"/>
      <c r="AF644" s="2"/>
      <c r="AG644" s="252"/>
      <c r="AH644" s="2"/>
      <c r="AI644" s="252"/>
      <c r="AJ644" s="2"/>
      <c r="AK644" s="252"/>
      <c r="AL644" s="2"/>
      <c r="AM644" s="252"/>
      <c r="AN644" s="2"/>
      <c r="AO644" s="252"/>
      <c r="AP644" s="2"/>
      <c r="AQ644" s="252"/>
      <c r="AR644" s="2"/>
      <c r="AS644" s="252"/>
      <c r="AT644" s="2"/>
      <c r="AU644" s="252"/>
    </row>
    <row r="645" spans="1:47" ht="13.5" x14ac:dyDescent="0.25">
      <c r="A645" s="30" t="e">
        <v>#VALUE!</v>
      </c>
      <c r="B645" s="30" t="e">
        <v>#VALUE!</v>
      </c>
      <c r="C645" s="30" t="e">
        <v>#VALUE!</v>
      </c>
      <c r="F645" s="159"/>
      <c r="G645" s="159"/>
      <c r="H645" s="687"/>
      <c r="I645" s="687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4042"/>
      <c r="Y645" s="4044"/>
      <c r="Z645" s="4047"/>
      <c r="AA645" s="3183"/>
      <c r="AB645" s="3183"/>
      <c r="AC645" s="3183"/>
      <c r="AD645" s="261">
        <f>+F646-G646</f>
        <v>866</v>
      </c>
      <c r="AE645" s="262">
        <f>IF(G646=0,0,IF(AD645&gt;0,ABS(+AD645/G646),-ABS(+AD645/G646)))</f>
        <v>0.16753724124588895</v>
      </c>
      <c r="AF645" s="18">
        <f>+H646-I646</f>
        <v>373551</v>
      </c>
      <c r="AG645" s="262">
        <f>IF(I646=0,0,IF(AF645&gt;0,ABS(+AF645/I646),-ABS(+AF645/I646)))</f>
        <v>0.31916033417121065</v>
      </c>
      <c r="AH645" s="18">
        <f>+J646-K646</f>
        <v>7208010</v>
      </c>
      <c r="AI645" s="262">
        <f>IF(K646=0,0,IF(AH645&gt;0,ABS(+AH645/K646),-ABS(+AH645/K646)))</f>
        <v>0.2046319548365865</v>
      </c>
      <c r="AJ645" s="18">
        <f>+L646-M646</f>
        <v>2683891</v>
      </c>
      <c r="AK645" s="262">
        <f>IF(M646=0,0,IF(AJ645&gt;0,ABS(+AJ645/M646),-ABS(+AJ645/M646)))</f>
        <v>0.16035557604493914</v>
      </c>
      <c r="AL645" s="18">
        <f>+N646-O646</f>
        <v>3869235</v>
      </c>
      <c r="AM645" s="262">
        <f>IF(O646=0,0,IF(AL645&gt;0,ABS(+AL645/O646),-ABS(+AL645/O646)))</f>
        <v>0.40437372230001828</v>
      </c>
      <c r="AN645" s="18">
        <f>+P646-Q646</f>
        <v>-1185344</v>
      </c>
      <c r="AO645" s="262">
        <f>IF(Q646=0,0,IF(AN645&gt;0,ABS(+AN645/Q646),-ABS(+AN645/Q646)))</f>
        <v>-0.16535084660173588</v>
      </c>
      <c r="AP645" s="18">
        <f>+R646-S646</f>
        <v>37806</v>
      </c>
      <c r="AQ645" s="262">
        <f>IF(S646=0,0,IF(AP645&gt;0,ABS(+AP645/S646),-ABS(+AP645/S646)))</f>
        <v>1260.2</v>
      </c>
      <c r="AR645" s="18">
        <f>+T646-U646</f>
        <v>168720</v>
      </c>
      <c r="AS645" s="262">
        <f>IF(U646=0,0,IF(AR645&gt;0,ABS(+AR645/U646),-ABS(+AR645/U646)))</f>
        <v>0.43376541908547278</v>
      </c>
      <c r="AT645" s="18">
        <f>+V646-W646</f>
        <v>-1391870</v>
      </c>
      <c r="AU645" s="263">
        <f>IF(W646=0,0,IF(AT645&gt;0,ABS(+AT645/W646),-ABS(+AT645/W646)))</f>
        <v>-0.20530073466767676</v>
      </c>
    </row>
    <row r="646" spans="1:47" ht="13.5" x14ac:dyDescent="0.25">
      <c r="A646" s="659" t="e">
        <v>#VALUE!</v>
      </c>
      <c r="B646" s="30" t="e">
        <v>#VALUE!</v>
      </c>
      <c r="C646" s="30" t="e">
        <v>#VALUE!</v>
      </c>
      <c r="D646" s="659" t="s">
        <v>887</v>
      </c>
      <c r="E646" s="724"/>
      <c r="F646" s="669">
        <f>F632+F638+F644</f>
        <v>6035</v>
      </c>
      <c r="G646" s="682">
        <f t="shared" ref="G646:O646" si="771">G632+G638+G644</f>
        <v>5169</v>
      </c>
      <c r="H646" s="661">
        <f t="shared" si="771"/>
        <v>1543969</v>
      </c>
      <c r="I646" s="665">
        <f t="shared" si="771"/>
        <v>1170418</v>
      </c>
      <c r="J646" s="661">
        <f>J632+J638+J644</f>
        <v>42432274</v>
      </c>
      <c r="K646" s="665">
        <f t="shared" si="771"/>
        <v>35224264</v>
      </c>
      <c r="L646" s="661">
        <f t="shared" si="771"/>
        <v>19421014</v>
      </c>
      <c r="M646" s="665">
        <f t="shared" si="771"/>
        <v>16737123</v>
      </c>
      <c r="N646" s="661">
        <f t="shared" si="771"/>
        <v>13437698</v>
      </c>
      <c r="O646" s="665">
        <f t="shared" si="771"/>
        <v>9568463</v>
      </c>
      <c r="P646" s="661">
        <f>+L646-N646</f>
        <v>5983316</v>
      </c>
      <c r="Q646" s="665">
        <f>+M646-O646</f>
        <v>7168660</v>
      </c>
      <c r="R646" s="661">
        <f>R632+R638+R644</f>
        <v>37836</v>
      </c>
      <c r="S646" s="665">
        <f>S632+S638+S644</f>
        <v>30</v>
      </c>
      <c r="T646" s="661">
        <f>T632+T638+T644</f>
        <v>557686</v>
      </c>
      <c r="U646" s="665">
        <f>U632+U638+U644</f>
        <v>388966</v>
      </c>
      <c r="V646" s="661">
        <f>+P646-R646-T646</f>
        <v>5387794</v>
      </c>
      <c r="W646" s="663">
        <f>+Q646-S646-U646</f>
        <v>6779664</v>
      </c>
      <c r="X646" s="4047"/>
      <c r="Y646" s="4035"/>
      <c r="Z646" s="4041"/>
      <c r="AA646" s="3179"/>
      <c r="AB646" s="3179"/>
      <c r="AC646" s="3180"/>
      <c r="AD646" s="412"/>
      <c r="AE646" s="646"/>
      <c r="AF646" s="412"/>
      <c r="AG646" s="646"/>
      <c r="AH646" s="412"/>
      <c r="AI646" s="646"/>
      <c r="AJ646" s="412"/>
      <c r="AK646" s="646"/>
      <c r="AL646" s="412"/>
      <c r="AM646" s="646"/>
      <c r="AN646" s="412"/>
      <c r="AO646" s="646"/>
      <c r="AP646" s="412"/>
      <c r="AQ646" s="646"/>
      <c r="AR646" s="412"/>
      <c r="AS646" s="646"/>
      <c r="AT646" s="412"/>
      <c r="AU646" s="646"/>
    </row>
    <row r="647" spans="1:47" ht="13.5" x14ac:dyDescent="0.25">
      <c r="A647" s="30" t="e">
        <v>#VALUE!</v>
      </c>
      <c r="B647" s="30" t="e">
        <v>#VALUE!</v>
      </c>
      <c r="C647" s="30" t="e">
        <v>#VALUE!</v>
      </c>
      <c r="F647" s="159"/>
      <c r="G647" s="159"/>
      <c r="H647" s="687"/>
      <c r="I647" s="687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4042"/>
      <c r="Y647" s="4035"/>
      <c r="Z647" s="4041"/>
      <c r="AA647" s="3179"/>
      <c r="AB647" s="3179"/>
      <c r="AC647" s="3180"/>
      <c r="AD647" s="2"/>
      <c r="AE647" s="252"/>
      <c r="AF647" s="2"/>
      <c r="AG647" s="252"/>
      <c r="AH647" s="2"/>
      <c r="AI647" s="252"/>
      <c r="AJ647" s="2"/>
      <c r="AK647" s="252"/>
      <c r="AL647" s="2"/>
      <c r="AM647" s="252"/>
      <c r="AN647" s="2"/>
      <c r="AO647" s="252"/>
      <c r="AP647" s="2"/>
      <c r="AQ647" s="252"/>
      <c r="AR647" s="2"/>
      <c r="AS647" s="252"/>
      <c r="AT647" s="2"/>
      <c r="AU647" s="252"/>
    </row>
    <row r="648" spans="1:47" ht="13.5" x14ac:dyDescent="0.25">
      <c r="A648" s="713" t="e">
        <v>#VALUE!</v>
      </c>
      <c r="B648" s="30" t="e">
        <v>#VALUE!</v>
      </c>
      <c r="C648" s="30" t="e">
        <v>#VALUE!</v>
      </c>
      <c r="D648" s="713" t="s">
        <v>395</v>
      </c>
      <c r="F648" s="159"/>
      <c r="G648" s="159"/>
      <c r="H648" s="687"/>
      <c r="I648" s="687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4042"/>
      <c r="Y648" s="4044"/>
      <c r="Z648" s="4047"/>
      <c r="AA648" s="3183"/>
      <c r="AB648" s="3183"/>
      <c r="AC648" s="3183"/>
      <c r="AD648" s="70">
        <f t="shared" ref="AD648:AD658" si="772">+F649-G649</f>
        <v>470</v>
      </c>
      <c r="AE648" s="264">
        <f t="shared" ref="AE648:AE658" si="773">IF(G649=0,0,IF(AD648&gt;0,ABS(+AD648/G649),-ABS(+AD648/G649)))</f>
        <v>6.6556211677074924E-3</v>
      </c>
      <c r="AF648" s="70">
        <f t="shared" ref="AF648:AF658" si="774">+H649-I649</f>
        <v>-5804</v>
      </c>
      <c r="AG648" s="264">
        <f t="shared" ref="AG648:AG658" si="775">IF(I649=0,0,IF(AF648&gt;0,ABS(+AF648/I649),-ABS(+AF648/I649)))</f>
        <v>-4.0327679768762031E-2</v>
      </c>
      <c r="AH648" s="70">
        <f t="shared" ref="AH648:AH658" si="776">+J649-K649</f>
        <v>8813028.5900000036</v>
      </c>
      <c r="AI648" s="264">
        <f t="shared" ref="AI648:AI658" si="777">IF(K649=0,0,IF(AH648&gt;0,ABS(+AH648/K649),-ABS(+AH648/K649)))</f>
        <v>8.3976230354028111E-2</v>
      </c>
      <c r="AJ648" s="70">
        <f t="shared" ref="AJ648:AJ658" si="778">+L649-M649</f>
        <v>135187.58999999985</v>
      </c>
      <c r="AK648" s="264">
        <f t="shared" ref="AK648:AK658" si="779">IF(M649=0,0,IF(AJ648&gt;0,ABS(+AJ648/M649),-ABS(+AJ648/M649)))</f>
        <v>4.2621739271624668E-3</v>
      </c>
      <c r="AL648" s="70">
        <f t="shared" ref="AL648:AL658" si="780">+N649-O649</f>
        <v>806272</v>
      </c>
      <c r="AM648" s="264">
        <f t="shared" ref="AM648:AM658" si="781">IF(O649=0,0,IF(AL648&gt;0,ABS(+AL648/O649),-ABS(+AL648/O649)))</f>
        <v>5.0107439849096977E-2</v>
      </c>
      <c r="AN648" s="70">
        <f t="shared" ref="AN648:AN658" si="782">+P649-Q649</f>
        <v>-671084.41000000015</v>
      </c>
      <c r="AO648" s="264">
        <f t="shared" ref="AO648:AO658" si="783">IF(Q649=0,0,IF(AN648&gt;0,ABS(+AN648/Q649),-ABS(+AN648/Q649)))</f>
        <v>-4.2943559167565433E-2</v>
      </c>
      <c r="AP648" s="70">
        <f t="shared" ref="AP648:AP658" si="784">+R649-S649</f>
        <v>110191</v>
      </c>
      <c r="AQ648" s="264">
        <f t="shared" ref="AQ648:AQ658" si="785">IF(S649=0,0,IF(AP648&gt;0,ABS(+AP648/S649),-ABS(+AP648/S649)))</f>
        <v>0.10998346120869919</v>
      </c>
      <c r="AR648" s="70">
        <f t="shared" ref="AR648:AR658" si="786">+T649-U649</f>
        <v>3525602</v>
      </c>
      <c r="AS648" s="264">
        <f t="shared" ref="AS648:AS658" si="787">IF(U649=0,0,IF(AR648&gt;0,ABS(+AR648/U649),-ABS(+AR648/U649)))</f>
        <v>0.47972354136898837</v>
      </c>
      <c r="AT648" s="70">
        <f t="shared" ref="AT648:AT658" si="788">+V649-W649</f>
        <v>-4306877.41</v>
      </c>
      <c r="AU648" s="264">
        <f t="shared" ref="AU648:AU658" si="789">IF(W649=0,0,IF(AT648&gt;0,ABS(+AT648/W649),-ABS(+AT648/W649)))</f>
        <v>-0.59192911299364681</v>
      </c>
    </row>
    <row r="649" spans="1:47" ht="13.5" x14ac:dyDescent="0.25">
      <c r="A649" s="2424">
        <v>2000</v>
      </c>
      <c r="B649" s="30" t="s">
        <v>2731</v>
      </c>
      <c r="C649" s="30" t="s">
        <v>395</v>
      </c>
      <c r="D649" s="649" t="s">
        <v>4092</v>
      </c>
      <c r="E649" s="723"/>
      <c r="F649" s="674">
        <f>+'17HPM_DATA_INPUT'!D383</f>
        <v>71087</v>
      </c>
      <c r="G649" s="673">
        <f>+'17HPM_DATA_INPUT'!E383</f>
        <v>70617</v>
      </c>
      <c r="H649" s="672">
        <f>+'17HPM_DATA_INPUT'!F383</f>
        <v>138117</v>
      </c>
      <c r="I649" s="729">
        <f>+'17HPM_DATA_INPUT'!G383</f>
        <v>143921</v>
      </c>
      <c r="J649" s="672">
        <f>+'17HPM_DATA_INPUT'!H383+'17NM_Clinic Revenue'!G33</f>
        <v>113759732.59</v>
      </c>
      <c r="K649" s="673">
        <f>+'17HPM_DATA_INPUT'!I383</f>
        <v>104946704</v>
      </c>
      <c r="L649" s="672">
        <f>+'17HPM_DATA_INPUT'!J383+'17NM_Clinic Revenue'!J33</f>
        <v>31853177.59</v>
      </c>
      <c r="M649" s="651">
        <f>+'17HPM_DATA_INPUT'!K383</f>
        <v>31717990</v>
      </c>
      <c r="N649" s="654">
        <f>+'17HPM_DATA_INPUT'!L383</f>
        <v>16897136</v>
      </c>
      <c r="O649" s="673">
        <f>+'17HPM_DATA_INPUT'!M383</f>
        <v>16090864</v>
      </c>
      <c r="P649" s="650">
        <f>+L649-N649</f>
        <v>14956041.59</v>
      </c>
      <c r="Q649" s="652">
        <f>+M649-O649</f>
        <v>15627126</v>
      </c>
      <c r="R649" s="654">
        <f>+'17HPM_DATA_INPUT'!P383</f>
        <v>1112078</v>
      </c>
      <c r="S649" s="651">
        <f>+'17HPM_DATA_INPUT'!Q383</f>
        <v>1001887</v>
      </c>
      <c r="T649" s="672">
        <f>+'17HPM_DATA_INPUT'!R383</f>
        <v>10874839</v>
      </c>
      <c r="U649" s="651">
        <f>+'17HPM_DATA_INPUT'!S383</f>
        <v>7349237</v>
      </c>
      <c r="V649" s="650">
        <f>+P649-R649-T649</f>
        <v>2969124.59</v>
      </c>
      <c r="W649" s="653">
        <f>+Q649-S649-U649</f>
        <v>7276002</v>
      </c>
      <c r="X649" s="4047"/>
      <c r="Y649" s="4044" t="s">
        <v>2643</v>
      </c>
      <c r="Z649" s="4047"/>
      <c r="AA649" s="3183"/>
      <c r="AB649" s="3183"/>
      <c r="AC649" s="3183"/>
      <c r="AD649" s="70">
        <f t="shared" si="772"/>
        <v>3</v>
      </c>
      <c r="AE649" s="264">
        <f t="shared" si="773"/>
        <v>0.25</v>
      </c>
      <c r="AF649" s="70">
        <f t="shared" si="774"/>
        <v>55</v>
      </c>
      <c r="AG649" s="264">
        <f t="shared" si="775"/>
        <v>1.7741935483870968</v>
      </c>
      <c r="AH649" s="70">
        <f t="shared" si="776"/>
        <v>4809</v>
      </c>
      <c r="AI649" s="264">
        <f t="shared" si="777"/>
        <v>1.713216957605985</v>
      </c>
      <c r="AJ649" s="70">
        <f t="shared" si="778"/>
        <v>1169</v>
      </c>
      <c r="AK649" s="264">
        <f t="shared" si="779"/>
        <v>0.96851698425849209</v>
      </c>
      <c r="AL649" s="70">
        <f t="shared" si="780"/>
        <v>1424</v>
      </c>
      <c r="AM649" s="264">
        <f t="shared" si="781"/>
        <v>1.8397932816537468</v>
      </c>
      <c r="AN649" s="70">
        <f t="shared" si="782"/>
        <v>-255</v>
      </c>
      <c r="AO649" s="264">
        <f t="shared" si="783"/>
        <v>-0.5889145496535797</v>
      </c>
      <c r="AP649" s="70">
        <f t="shared" si="784"/>
        <v>141</v>
      </c>
      <c r="AQ649" s="264">
        <f t="shared" si="785"/>
        <v>1.9859154929577465</v>
      </c>
      <c r="AR649" s="70">
        <f t="shared" si="786"/>
        <v>1039</v>
      </c>
      <c r="AS649" s="264">
        <f t="shared" si="787"/>
        <v>2.6237373737373737</v>
      </c>
      <c r="AT649" s="70">
        <f t="shared" si="788"/>
        <v>-1435</v>
      </c>
      <c r="AU649" s="264">
        <f t="shared" si="789"/>
        <v>-42.205882352941174</v>
      </c>
    </row>
    <row r="650" spans="1:47" ht="13.5" x14ac:dyDescent="0.25">
      <c r="A650" s="649">
        <v>2010</v>
      </c>
      <c r="B650" s="30" t="s">
        <v>2732</v>
      </c>
      <c r="C650" s="30" t="s">
        <v>395</v>
      </c>
      <c r="D650" s="649" t="s">
        <v>1615</v>
      </c>
      <c r="E650" s="723"/>
      <c r="F650" s="656">
        <f>+'17HPM_DATA_INPUT'!D384</f>
        <v>15</v>
      </c>
      <c r="G650" s="651">
        <f>+'17HPM_DATA_INPUT'!E384</f>
        <v>12</v>
      </c>
      <c r="H650" s="654">
        <f>+'17HPM_DATA_INPUT'!F384</f>
        <v>86</v>
      </c>
      <c r="I650" s="690">
        <f>+'17HPM_DATA_INPUT'!G384</f>
        <v>31</v>
      </c>
      <c r="J650" s="654">
        <f>+'17HPM_DATA_INPUT'!H384</f>
        <v>7616</v>
      </c>
      <c r="K650" s="651">
        <f>+'17HPM_DATA_INPUT'!I384</f>
        <v>2807</v>
      </c>
      <c r="L650" s="654">
        <f>+'17HPM_DATA_INPUT'!J384</f>
        <v>2376</v>
      </c>
      <c r="M650" s="651">
        <f>+'17HPM_DATA_INPUT'!K384</f>
        <v>1207</v>
      </c>
      <c r="N650" s="654">
        <f>+'17HPM_DATA_INPUT'!L384</f>
        <v>2198</v>
      </c>
      <c r="O650" s="673">
        <f>+'17HPM_DATA_INPUT'!M384</f>
        <v>774</v>
      </c>
      <c r="P650" s="650">
        <f t="shared" ref="P650:P661" si="790">+L650-N650</f>
        <v>178</v>
      </c>
      <c r="Q650" s="652">
        <f t="shared" ref="Q650:Q661" si="791">+M650-O650</f>
        <v>433</v>
      </c>
      <c r="R650" s="654">
        <f>+'17HPM_DATA_INPUT'!P384</f>
        <v>212</v>
      </c>
      <c r="S650" s="651">
        <f>+'17HPM_DATA_INPUT'!Q384</f>
        <v>71</v>
      </c>
      <c r="T650" s="654">
        <f>+'17HPM_DATA_INPUT'!R384</f>
        <v>1435</v>
      </c>
      <c r="U650" s="651">
        <f>+'17HPM_DATA_INPUT'!S384</f>
        <v>396</v>
      </c>
      <c r="V650" s="650">
        <f t="shared" ref="V650:V661" si="792">+P650-R650-T650</f>
        <v>-1469</v>
      </c>
      <c r="W650" s="653">
        <f t="shared" ref="W650:W661" si="793">+Q650-S650-U650</f>
        <v>-34</v>
      </c>
      <c r="X650" s="4047"/>
      <c r="Y650" s="4044"/>
      <c r="Z650" s="4047"/>
      <c r="AA650" s="3183"/>
      <c r="AB650" s="3183"/>
      <c r="AC650" s="3183"/>
      <c r="AD650" s="261">
        <f t="shared" si="772"/>
        <v>473</v>
      </c>
      <c r="AE650" s="262">
        <f t="shared" si="773"/>
        <v>6.6976296338251539E-3</v>
      </c>
      <c r="AF650" s="18">
        <f t="shared" si="774"/>
        <v>-5749</v>
      </c>
      <c r="AG650" s="262">
        <f t="shared" si="775"/>
        <v>-3.9936923418917414E-2</v>
      </c>
      <c r="AH650" s="18">
        <f t="shared" si="776"/>
        <v>8817837.5900000036</v>
      </c>
      <c r="AI650" s="262">
        <f t="shared" si="777"/>
        <v>8.4019806342880463E-2</v>
      </c>
      <c r="AJ650" s="18">
        <f t="shared" si="778"/>
        <v>136356.58999999985</v>
      </c>
      <c r="AK650" s="262">
        <f t="shared" si="779"/>
        <v>4.2988663931183332E-3</v>
      </c>
      <c r="AL650" s="18">
        <f t="shared" si="780"/>
        <v>807696</v>
      </c>
      <c r="AM650" s="262">
        <f t="shared" si="781"/>
        <v>5.0193522871941315E-2</v>
      </c>
      <c r="AN650" s="18">
        <f t="shared" si="782"/>
        <v>-671339.41000000015</v>
      </c>
      <c r="AO650" s="262">
        <f t="shared" si="783"/>
        <v>-4.2958686638137164E-2</v>
      </c>
      <c r="AP650" s="18">
        <f t="shared" si="784"/>
        <v>110332</v>
      </c>
      <c r="AQ650" s="262">
        <f t="shared" si="785"/>
        <v>0.11011639210425986</v>
      </c>
      <c r="AR650" s="18">
        <f t="shared" si="786"/>
        <v>3526641</v>
      </c>
      <c r="AS650" s="262">
        <f t="shared" si="787"/>
        <v>0.4798390613517709</v>
      </c>
      <c r="AT650" s="18">
        <f t="shared" si="788"/>
        <v>-4308312.41</v>
      </c>
      <c r="AU650" s="263">
        <f t="shared" si="789"/>
        <v>-0.59212910364641513</v>
      </c>
    </row>
    <row r="651" spans="1:47" ht="13.5" x14ac:dyDescent="0.25">
      <c r="A651" s="659">
        <v>130</v>
      </c>
      <c r="B651" s="30" t="e">
        <v>#N/A</v>
      </c>
      <c r="C651" s="30" t="e">
        <v>#N/A</v>
      </c>
      <c r="D651" s="659" t="s">
        <v>2608</v>
      </c>
      <c r="E651" s="723"/>
      <c r="F651" s="660">
        <f>+'17HPM_DATA_INPUT'!D385</f>
        <v>71095</v>
      </c>
      <c r="G651" s="664">
        <f>+'17HPM_DATA_INPUT'!E385</f>
        <v>70622</v>
      </c>
      <c r="H651" s="661">
        <f>+'17HPM_DATA_INPUT'!F385</f>
        <v>138203</v>
      </c>
      <c r="I651" s="665">
        <f>+'17HPM_DATA_INPUT'!G385</f>
        <v>143952</v>
      </c>
      <c r="J651" s="661">
        <f>SUM(J649:J650)</f>
        <v>113767348.59</v>
      </c>
      <c r="K651" s="665">
        <f t="shared" ref="K651:O651" si="794">SUM(K649:K650)</f>
        <v>104949511</v>
      </c>
      <c r="L651" s="661">
        <f t="shared" si="794"/>
        <v>31855553.59</v>
      </c>
      <c r="M651" s="665">
        <f t="shared" si="794"/>
        <v>31719197</v>
      </c>
      <c r="N651" s="661">
        <f t="shared" si="794"/>
        <v>16899334</v>
      </c>
      <c r="O651" s="665">
        <f t="shared" si="794"/>
        <v>16091638</v>
      </c>
      <c r="P651" s="661">
        <f t="shared" si="790"/>
        <v>14956219.59</v>
      </c>
      <c r="Q651" s="665">
        <f t="shared" si="791"/>
        <v>15627559</v>
      </c>
      <c r="R651" s="661">
        <f>SUM(R649:R650)</f>
        <v>1112290</v>
      </c>
      <c r="S651" s="665">
        <f>SUM(S649:S650)</f>
        <v>1001958</v>
      </c>
      <c r="T651" s="661">
        <f>SUM(T649:T650)</f>
        <v>10876274</v>
      </c>
      <c r="U651" s="665">
        <f>SUM(U649:U650)</f>
        <v>7349633</v>
      </c>
      <c r="V651" s="661">
        <f t="shared" si="792"/>
        <v>2967655.59</v>
      </c>
      <c r="W651" s="663">
        <f t="shared" si="793"/>
        <v>7275968</v>
      </c>
      <c r="X651" s="4047"/>
      <c r="Y651" s="4044"/>
      <c r="Z651" s="4047"/>
      <c r="AA651" s="3183"/>
      <c r="AB651" s="3183"/>
      <c r="AC651" s="3183"/>
      <c r="AD651" s="70">
        <f t="shared" si="772"/>
        <v>-166</v>
      </c>
      <c r="AE651" s="264">
        <f t="shared" si="773"/>
        <v>-0.2147477360931436</v>
      </c>
      <c r="AF651" s="70">
        <f t="shared" si="774"/>
        <v>-740</v>
      </c>
      <c r="AG651" s="264">
        <f t="shared" si="775"/>
        <v>-0.30490317264112071</v>
      </c>
      <c r="AH651" s="70">
        <f t="shared" si="776"/>
        <v>-314346</v>
      </c>
      <c r="AI651" s="264">
        <f t="shared" si="777"/>
        <v>-0.18160526422212336</v>
      </c>
      <c r="AJ651" s="70">
        <f t="shared" si="778"/>
        <v>-96772</v>
      </c>
      <c r="AK651" s="264">
        <f t="shared" si="779"/>
        <v>-0.15022066162785103</v>
      </c>
      <c r="AL651" s="70">
        <f t="shared" si="780"/>
        <v>-54008</v>
      </c>
      <c r="AM651" s="264">
        <f t="shared" si="781"/>
        <v>-0.20348587489733022</v>
      </c>
      <c r="AN651" s="70">
        <f t="shared" si="782"/>
        <v>-42764</v>
      </c>
      <c r="AO651" s="264">
        <f t="shared" si="783"/>
        <v>-0.11289781802341697</v>
      </c>
      <c r="AP651" s="70">
        <f t="shared" si="784"/>
        <v>-2612</v>
      </c>
      <c r="AQ651" s="264">
        <f t="shared" si="785"/>
        <v>-0.15805397555367301</v>
      </c>
      <c r="AR651" s="70">
        <f t="shared" si="786"/>
        <v>14836</v>
      </c>
      <c r="AS651" s="264">
        <f t="shared" si="787"/>
        <v>0.12238601585507701</v>
      </c>
      <c r="AT651" s="70">
        <f t="shared" si="788"/>
        <v>-54988</v>
      </c>
      <c r="AU651" s="264">
        <f t="shared" si="789"/>
        <v>-0.2281318973099454</v>
      </c>
    </row>
    <row r="652" spans="1:47" ht="13.5" x14ac:dyDescent="0.25">
      <c r="A652" s="649">
        <v>2000</v>
      </c>
      <c r="B652" s="30" t="s">
        <v>2731</v>
      </c>
      <c r="C652" s="30" t="s">
        <v>395</v>
      </c>
      <c r="D652" s="649" t="s">
        <v>1614</v>
      </c>
      <c r="E652" s="723"/>
      <c r="F652" s="656">
        <f>+'17HPM_DATA_INPUT'!D386</f>
        <v>607</v>
      </c>
      <c r="G652" s="651">
        <f>+'17HPM_DATA_INPUT'!E386</f>
        <v>773</v>
      </c>
      <c r="H652" s="654">
        <f>+'17HPM_DATA_INPUT'!F386</f>
        <v>1687</v>
      </c>
      <c r="I652" s="690">
        <f>+'17HPM_DATA_INPUT'!G386</f>
        <v>2427</v>
      </c>
      <c r="J652" s="654">
        <f>+'17HPM_DATA_INPUT'!H386</f>
        <v>1416584</v>
      </c>
      <c r="K652" s="651">
        <f>+'17HPM_DATA_INPUT'!I386</f>
        <v>1730930</v>
      </c>
      <c r="L652" s="654">
        <f>+'17HPM_DATA_INPUT'!J386</f>
        <v>547427</v>
      </c>
      <c r="M652" s="651">
        <f>+'17HPM_DATA_INPUT'!K386</f>
        <v>644199</v>
      </c>
      <c r="N652" s="654">
        <f>+'17HPM_DATA_INPUT'!L386</f>
        <v>211406</v>
      </c>
      <c r="O652" s="673">
        <f>+'17HPM_DATA_INPUT'!M386</f>
        <v>265414</v>
      </c>
      <c r="P652" s="650">
        <f t="shared" si="790"/>
        <v>336021</v>
      </c>
      <c r="Q652" s="652">
        <f t="shared" si="791"/>
        <v>378785</v>
      </c>
      <c r="R652" s="654">
        <f>+'17HPM_DATA_INPUT'!P386</f>
        <v>13914</v>
      </c>
      <c r="S652" s="651">
        <f>+'17HPM_DATA_INPUT'!Q386</f>
        <v>16526</v>
      </c>
      <c r="T652" s="654">
        <f>+'17HPM_DATA_INPUT'!R386</f>
        <v>136059</v>
      </c>
      <c r="U652" s="651">
        <f>+'17HPM_DATA_INPUT'!S386</f>
        <v>121223</v>
      </c>
      <c r="V652" s="650">
        <f t="shared" si="792"/>
        <v>186048</v>
      </c>
      <c r="W652" s="653">
        <f t="shared" si="793"/>
        <v>241036</v>
      </c>
      <c r="X652" s="4047"/>
      <c r="Y652" s="4044"/>
      <c r="Z652" s="4047"/>
      <c r="AA652" s="3183"/>
      <c r="AB652" s="3183"/>
      <c r="AC652" s="3183"/>
      <c r="AD652" s="70">
        <f t="shared" si="772"/>
        <v>-34</v>
      </c>
      <c r="AE652" s="264">
        <f t="shared" si="773"/>
        <v>-0.13709677419354838</v>
      </c>
      <c r="AF652" s="70">
        <f t="shared" si="774"/>
        <v>-1529</v>
      </c>
      <c r="AG652" s="264">
        <f t="shared" si="775"/>
        <v>-0.33804996683617067</v>
      </c>
      <c r="AH652" s="70">
        <f t="shared" si="776"/>
        <v>-118687</v>
      </c>
      <c r="AI652" s="264">
        <f t="shared" si="777"/>
        <v>-0.31205500341799441</v>
      </c>
      <c r="AJ652" s="70">
        <f t="shared" si="778"/>
        <v>-45881</v>
      </c>
      <c r="AK652" s="264">
        <f t="shared" si="779"/>
        <v>-0.33544382461963634</v>
      </c>
      <c r="AL652" s="70">
        <f t="shared" si="780"/>
        <v>-30375</v>
      </c>
      <c r="AM652" s="264">
        <f t="shared" si="781"/>
        <v>-0.29008136603254642</v>
      </c>
      <c r="AN652" s="70">
        <f t="shared" si="782"/>
        <v>-15506</v>
      </c>
      <c r="AO652" s="264">
        <f t="shared" si="783"/>
        <v>-0.48358022766256042</v>
      </c>
      <c r="AP652" s="70">
        <f t="shared" si="784"/>
        <v>-2421</v>
      </c>
      <c r="AQ652" s="264">
        <f t="shared" si="785"/>
        <v>-0.25205622071837586</v>
      </c>
      <c r="AR652" s="70">
        <f t="shared" si="786"/>
        <v>-4963</v>
      </c>
      <c r="AS652" s="264">
        <f t="shared" si="787"/>
        <v>-9.2731689088191335E-2</v>
      </c>
      <c r="AT652" s="70">
        <f t="shared" si="788"/>
        <v>-8122</v>
      </c>
      <c r="AU652" s="264">
        <f t="shared" si="789"/>
        <v>-0.26149388280746944</v>
      </c>
    </row>
    <row r="653" spans="1:47" ht="13.5" x14ac:dyDescent="0.25">
      <c r="A653" s="649">
        <v>2010</v>
      </c>
      <c r="B653" s="30" t="s">
        <v>2732</v>
      </c>
      <c r="C653" s="30" t="s">
        <v>395</v>
      </c>
      <c r="D653" s="649" t="s">
        <v>1615</v>
      </c>
      <c r="E653" s="723"/>
      <c r="F653" s="656">
        <f>+'17HPM_DATA_INPUT'!D387</f>
        <v>214</v>
      </c>
      <c r="G653" s="651">
        <f>+'17HPM_DATA_INPUT'!E387</f>
        <v>248</v>
      </c>
      <c r="H653" s="654">
        <f>+'17HPM_DATA_INPUT'!F387</f>
        <v>2994</v>
      </c>
      <c r="I653" s="690">
        <f>+'17HPM_DATA_INPUT'!G387</f>
        <v>4523</v>
      </c>
      <c r="J653" s="654">
        <f>+'17HPM_DATA_INPUT'!H387</f>
        <v>261653</v>
      </c>
      <c r="K653" s="651">
        <f>+'17HPM_DATA_INPUT'!I387</f>
        <v>380340</v>
      </c>
      <c r="L653" s="654">
        <f>+'17HPM_DATA_INPUT'!J387</f>
        <v>90896</v>
      </c>
      <c r="M653" s="651">
        <f>+'17HPM_DATA_INPUT'!K387</f>
        <v>136777</v>
      </c>
      <c r="N653" s="654">
        <f>+'17HPM_DATA_INPUT'!L387</f>
        <v>74337</v>
      </c>
      <c r="O653" s="673">
        <f>+'17HPM_DATA_INPUT'!M387</f>
        <v>104712</v>
      </c>
      <c r="P653" s="650">
        <f t="shared" si="790"/>
        <v>16559</v>
      </c>
      <c r="Q653" s="652">
        <f t="shared" si="791"/>
        <v>32065</v>
      </c>
      <c r="R653" s="654">
        <f>+'17HPM_DATA_INPUT'!P387</f>
        <v>7184</v>
      </c>
      <c r="S653" s="651">
        <f>+'17HPM_DATA_INPUT'!Q387</f>
        <v>9605</v>
      </c>
      <c r="T653" s="672">
        <f>+'17HPM_DATA_INPUT'!R387</f>
        <v>48557</v>
      </c>
      <c r="U653" s="651">
        <f>+'17HPM_DATA_INPUT'!S387</f>
        <v>53520</v>
      </c>
      <c r="V653" s="650">
        <f t="shared" si="792"/>
        <v>-39182</v>
      </c>
      <c r="W653" s="653">
        <f t="shared" si="793"/>
        <v>-31060</v>
      </c>
      <c r="X653" s="4047"/>
      <c r="Y653" s="4044"/>
      <c r="Z653" s="4047"/>
      <c r="AA653" s="3183"/>
      <c r="AB653" s="3183"/>
      <c r="AC653" s="3183"/>
      <c r="AD653" s="70">
        <f t="shared" si="772"/>
        <v>0</v>
      </c>
      <c r="AE653" s="264">
        <f t="shared" si="773"/>
        <v>0</v>
      </c>
      <c r="AF653" s="70">
        <f t="shared" si="774"/>
        <v>0</v>
      </c>
      <c r="AG653" s="264">
        <f t="shared" si="775"/>
        <v>0</v>
      </c>
      <c r="AH653" s="70">
        <f t="shared" si="776"/>
        <v>0</v>
      </c>
      <c r="AI653" s="264">
        <f t="shared" si="777"/>
        <v>0</v>
      </c>
      <c r="AJ653" s="70">
        <f t="shared" si="778"/>
        <v>0</v>
      </c>
      <c r="AK653" s="264">
        <f t="shared" si="779"/>
        <v>0</v>
      </c>
      <c r="AL653" s="70">
        <f t="shared" si="780"/>
        <v>0</v>
      </c>
      <c r="AM653" s="264">
        <f t="shared" si="781"/>
        <v>0</v>
      </c>
      <c r="AN653" s="70">
        <f t="shared" si="782"/>
        <v>0</v>
      </c>
      <c r="AO653" s="264">
        <f t="shared" si="783"/>
        <v>0</v>
      </c>
      <c r="AP653" s="70">
        <f t="shared" si="784"/>
        <v>0</v>
      </c>
      <c r="AQ653" s="264">
        <f t="shared" si="785"/>
        <v>0</v>
      </c>
      <c r="AR653" s="70">
        <f t="shared" si="786"/>
        <v>0</v>
      </c>
      <c r="AS653" s="264">
        <f t="shared" si="787"/>
        <v>0</v>
      </c>
      <c r="AT653" s="70">
        <f t="shared" si="788"/>
        <v>0</v>
      </c>
      <c r="AU653" s="264">
        <f t="shared" si="789"/>
        <v>0</v>
      </c>
    </row>
    <row r="654" spans="1:47" ht="13.5" hidden="1" x14ac:dyDescent="0.25">
      <c r="A654" s="649">
        <v>2090</v>
      </c>
      <c r="B654" s="30" t="e">
        <v>#N/A</v>
      </c>
      <c r="C654" s="30" t="e">
        <v>#N/A</v>
      </c>
      <c r="D654" s="649" t="s">
        <v>4091</v>
      </c>
      <c r="E654" s="723"/>
      <c r="F654" s="656"/>
      <c r="G654" s="651"/>
      <c r="H654" s="654"/>
      <c r="I654" s="690"/>
      <c r="J654" s="654"/>
      <c r="K654" s="651"/>
      <c r="L654" s="654"/>
      <c r="M654" s="651"/>
      <c r="N654" s="654"/>
      <c r="O654" s="673"/>
      <c r="P654" s="650"/>
      <c r="Q654" s="652"/>
      <c r="R654" s="654"/>
      <c r="S654" s="651"/>
      <c r="T654" s="654"/>
      <c r="U654" s="651"/>
      <c r="V654" s="650"/>
      <c r="W654" s="653"/>
      <c r="X654" s="4047"/>
      <c r="Y654" s="4044"/>
      <c r="Z654" s="4047"/>
      <c r="AA654" s="3183"/>
      <c r="AB654" s="3183"/>
      <c r="AC654" s="3183"/>
      <c r="AD654" s="261">
        <f t="shared" si="772"/>
        <v>-165</v>
      </c>
      <c r="AE654" s="262">
        <f t="shared" si="773"/>
        <v>-0.21262886597938144</v>
      </c>
      <c r="AF654" s="18">
        <f t="shared" si="774"/>
        <v>-2269</v>
      </c>
      <c r="AG654" s="262">
        <f t="shared" si="775"/>
        <v>-0.3264748201438849</v>
      </c>
      <c r="AH654" s="18">
        <f t="shared" si="776"/>
        <v>-433033</v>
      </c>
      <c r="AI654" s="262">
        <f t="shared" si="777"/>
        <v>-0.20510545785238268</v>
      </c>
      <c r="AJ654" s="18">
        <f t="shared" si="778"/>
        <v>-142653</v>
      </c>
      <c r="AK654" s="262">
        <f t="shared" si="779"/>
        <v>-0.18265990248099814</v>
      </c>
      <c r="AL654" s="18">
        <f t="shared" si="780"/>
        <v>-84383</v>
      </c>
      <c r="AM654" s="262">
        <f t="shared" si="781"/>
        <v>-0.22798452418905993</v>
      </c>
      <c r="AN654" s="18">
        <f t="shared" si="782"/>
        <v>-58270</v>
      </c>
      <c r="AO654" s="262">
        <f t="shared" si="783"/>
        <v>-0.14182791773153219</v>
      </c>
      <c r="AP654" s="18">
        <f t="shared" si="784"/>
        <v>-5033</v>
      </c>
      <c r="AQ654" s="262">
        <f t="shared" si="785"/>
        <v>-0.19260648272167158</v>
      </c>
      <c r="AR654" s="18">
        <f t="shared" si="786"/>
        <v>9873</v>
      </c>
      <c r="AS654" s="262">
        <f t="shared" si="787"/>
        <v>5.650011731514281E-2</v>
      </c>
      <c r="AT654" s="18">
        <f t="shared" si="788"/>
        <v>-63110</v>
      </c>
      <c r="AU654" s="263">
        <f t="shared" si="789"/>
        <v>-0.30055815902769839</v>
      </c>
    </row>
    <row r="655" spans="1:47" ht="13.5" x14ac:dyDescent="0.25">
      <c r="A655" s="659">
        <v>130</v>
      </c>
      <c r="B655" s="30" t="e">
        <v>#N/A</v>
      </c>
      <c r="C655" s="30" t="e">
        <v>#N/A</v>
      </c>
      <c r="D655" s="659" t="s">
        <v>2609</v>
      </c>
      <c r="E655" s="723"/>
      <c r="F655" s="660">
        <f>+'17HPM_DATA_INPUT'!D388</f>
        <v>611</v>
      </c>
      <c r="G655" s="664">
        <f>+'17HPM_DATA_INPUT'!E388</f>
        <v>776</v>
      </c>
      <c r="H655" s="661">
        <f>+'17HPM_DATA_INPUT'!F388</f>
        <v>4681</v>
      </c>
      <c r="I655" s="665">
        <f>+'17HPM_DATA_INPUT'!G388</f>
        <v>6950</v>
      </c>
      <c r="J655" s="661">
        <f t="shared" ref="J655:O655" si="795">SUM(J652:J654)</f>
        <v>1678237</v>
      </c>
      <c r="K655" s="665">
        <f t="shared" si="795"/>
        <v>2111270</v>
      </c>
      <c r="L655" s="661">
        <f t="shared" si="795"/>
        <v>638323</v>
      </c>
      <c r="M655" s="665">
        <f t="shared" si="795"/>
        <v>780976</v>
      </c>
      <c r="N655" s="661">
        <f t="shared" si="795"/>
        <v>285743</v>
      </c>
      <c r="O655" s="665">
        <f t="shared" si="795"/>
        <v>370126</v>
      </c>
      <c r="P655" s="661">
        <f t="shared" si="790"/>
        <v>352580</v>
      </c>
      <c r="Q655" s="665">
        <f t="shared" si="791"/>
        <v>410850</v>
      </c>
      <c r="R655" s="661">
        <f>SUM(R652:R654)</f>
        <v>21098</v>
      </c>
      <c r="S655" s="665">
        <f>SUM(S652:S654)</f>
        <v>26131</v>
      </c>
      <c r="T655" s="661">
        <f>SUM(T652:T654)</f>
        <v>184616</v>
      </c>
      <c r="U655" s="665">
        <f>SUM(U652:U654)</f>
        <v>174743</v>
      </c>
      <c r="V655" s="661">
        <f t="shared" si="792"/>
        <v>146866</v>
      </c>
      <c r="W655" s="663">
        <f t="shared" si="793"/>
        <v>209976</v>
      </c>
      <c r="X655" s="4047"/>
      <c r="Y655" s="4044"/>
      <c r="Z655" s="4047"/>
      <c r="AA655" s="3183"/>
      <c r="AB655" s="3183"/>
      <c r="AC655" s="3183"/>
      <c r="AD655" s="70">
        <f t="shared" si="772"/>
        <v>-1391</v>
      </c>
      <c r="AE655" s="264">
        <f t="shared" si="773"/>
        <v>-0.14580712788259959</v>
      </c>
      <c r="AF655" s="70">
        <f t="shared" si="774"/>
        <v>-7471</v>
      </c>
      <c r="AG655" s="264">
        <f t="shared" si="775"/>
        <v>-0.25932868200909437</v>
      </c>
      <c r="AH655" s="70">
        <f t="shared" si="776"/>
        <v>-1779304</v>
      </c>
      <c r="AI655" s="264">
        <f t="shared" si="777"/>
        <v>-8.8437163804215971E-2</v>
      </c>
      <c r="AJ655" s="70">
        <f t="shared" si="778"/>
        <v>-710796</v>
      </c>
      <c r="AK655" s="264">
        <f t="shared" si="779"/>
        <v>-0.10827100378661231</v>
      </c>
      <c r="AL655" s="70">
        <f t="shared" si="780"/>
        <v>-360602</v>
      </c>
      <c r="AM655" s="264">
        <f t="shared" si="781"/>
        <v>-0.11675624080663027</v>
      </c>
      <c r="AN655" s="70">
        <f t="shared" si="782"/>
        <v>-350194</v>
      </c>
      <c r="AO655" s="264">
        <f t="shared" si="783"/>
        <v>-0.10073269766901349</v>
      </c>
      <c r="AP655" s="70">
        <f t="shared" si="784"/>
        <v>-12768</v>
      </c>
      <c r="AQ655" s="264">
        <f t="shared" si="785"/>
        <v>-6.6394874781595808E-2</v>
      </c>
      <c r="AR655" s="70">
        <f t="shared" si="786"/>
        <v>345028</v>
      </c>
      <c r="AS655" s="264">
        <f t="shared" si="787"/>
        <v>0.24459263743750101</v>
      </c>
      <c r="AT655" s="70">
        <f t="shared" si="788"/>
        <v>-682454</v>
      </c>
      <c r="AU655" s="264">
        <f t="shared" si="789"/>
        <v>-0.3642589086654629</v>
      </c>
    </row>
    <row r="656" spans="1:47" ht="13.5" x14ac:dyDescent="0.25">
      <c r="A656" s="649">
        <v>2000</v>
      </c>
      <c r="B656" s="30" t="s">
        <v>2731</v>
      </c>
      <c r="C656" s="30" t="s">
        <v>395</v>
      </c>
      <c r="D656" s="649" t="s">
        <v>1614</v>
      </c>
      <c r="E656" s="723"/>
      <c r="F656" s="656">
        <f>+'17HPM_DATA_INPUT'!D389</f>
        <v>8149</v>
      </c>
      <c r="G656" s="651">
        <f>+'17HPM_DATA_INPUT'!E389</f>
        <v>9540</v>
      </c>
      <c r="H656" s="654">
        <f>+'17HPM_DATA_INPUT'!F389</f>
        <v>21338</v>
      </c>
      <c r="I656" s="690">
        <f>+'17HPM_DATA_INPUT'!G389</f>
        <v>28809</v>
      </c>
      <c r="J656" s="654">
        <f>+'17HPM_DATA_INPUT'!H389</f>
        <v>18340111</v>
      </c>
      <c r="K656" s="651">
        <f>+'17HPM_DATA_INPUT'!I389</f>
        <v>20119415</v>
      </c>
      <c r="L656" s="654">
        <f>+'17HPM_DATA_INPUT'!J389</f>
        <v>5854175</v>
      </c>
      <c r="M656" s="651">
        <f>+'17HPM_DATA_INPUT'!K389</f>
        <v>6564971</v>
      </c>
      <c r="N656" s="654">
        <f>+'17HPM_DATA_INPUT'!L389</f>
        <v>2727901</v>
      </c>
      <c r="O656" s="673">
        <f>+'17HPM_DATA_INPUT'!M389</f>
        <v>3088503</v>
      </c>
      <c r="P656" s="650">
        <f t="shared" si="790"/>
        <v>3126274</v>
      </c>
      <c r="Q656" s="652">
        <f t="shared" si="791"/>
        <v>3476468</v>
      </c>
      <c r="R656" s="654">
        <f>+'17HPM_DATA_INPUT'!P389</f>
        <v>179536</v>
      </c>
      <c r="S656" s="651">
        <f>+'17HPM_DATA_INPUT'!Q389</f>
        <v>192304</v>
      </c>
      <c r="T656" s="654">
        <f>+'17HPM_DATA_INPUT'!R389</f>
        <v>1755651</v>
      </c>
      <c r="U656" s="651">
        <f>+'17HPM_DATA_INPUT'!S389</f>
        <v>1410623</v>
      </c>
      <c r="V656" s="650">
        <f t="shared" si="792"/>
        <v>1191087</v>
      </c>
      <c r="W656" s="653">
        <f t="shared" si="793"/>
        <v>1873541</v>
      </c>
      <c r="X656" s="4047"/>
      <c r="Y656" s="4044"/>
      <c r="Z656" s="4047"/>
      <c r="AA656" s="3183"/>
      <c r="AB656" s="3183"/>
      <c r="AC656" s="3183"/>
      <c r="AD656" s="70">
        <f t="shared" si="772"/>
        <v>-319</v>
      </c>
      <c r="AE656" s="264">
        <f t="shared" si="773"/>
        <v>-5.2166802943581357E-2</v>
      </c>
      <c r="AF656" s="70">
        <f t="shared" si="774"/>
        <v>-20136</v>
      </c>
      <c r="AG656" s="264">
        <f t="shared" si="775"/>
        <v>-0.13437796137367697</v>
      </c>
      <c r="AH656" s="70">
        <f t="shared" si="776"/>
        <v>-617667</v>
      </c>
      <c r="AI656" s="264">
        <f t="shared" si="777"/>
        <v>-4.6437643250529022E-2</v>
      </c>
      <c r="AJ656" s="70">
        <f t="shared" si="778"/>
        <v>-227072</v>
      </c>
      <c r="AK656" s="264">
        <f t="shared" si="779"/>
        <v>-5.1109132917012259E-2</v>
      </c>
      <c r="AL656" s="70">
        <f t="shared" si="780"/>
        <v>-90675</v>
      </c>
      <c r="AM656" s="264">
        <f t="shared" si="781"/>
        <v>-2.4653163231265023E-2</v>
      </c>
      <c r="AN656" s="70">
        <f t="shared" si="782"/>
        <v>-136397</v>
      </c>
      <c r="AO656" s="264">
        <f t="shared" si="783"/>
        <v>-0.17832983377306638</v>
      </c>
      <c r="AP656" s="70">
        <f t="shared" si="784"/>
        <v>9313</v>
      </c>
      <c r="AQ656" s="264">
        <f t="shared" si="785"/>
        <v>2.7603888790088328E-2</v>
      </c>
      <c r="AR656" s="70">
        <f t="shared" si="786"/>
        <v>463374</v>
      </c>
      <c r="AS656" s="264">
        <f t="shared" si="787"/>
        <v>0.24648903636741801</v>
      </c>
      <c r="AT656" s="70">
        <f t="shared" si="788"/>
        <v>-609084</v>
      </c>
      <c r="AU656" s="264">
        <f t="shared" si="789"/>
        <v>-0.41935832566222281</v>
      </c>
    </row>
    <row r="657" spans="1:47" ht="13.5" x14ac:dyDescent="0.25">
      <c r="A657" s="649">
        <v>2010</v>
      </c>
      <c r="B657" s="30" t="s">
        <v>2732</v>
      </c>
      <c r="C657" s="30" t="s">
        <v>395</v>
      </c>
      <c r="D657" s="649" t="s">
        <v>1615</v>
      </c>
      <c r="E657" s="723"/>
      <c r="F657" s="656">
        <f>+'17HPM_DATA_INPUT'!D390</f>
        <v>5796</v>
      </c>
      <c r="G657" s="651">
        <f>+'17HPM_DATA_INPUT'!E390</f>
        <v>6115</v>
      </c>
      <c r="H657" s="654">
        <f>+'17HPM_DATA_INPUT'!F390</f>
        <v>129710</v>
      </c>
      <c r="I657" s="690">
        <f>+'17HPM_DATA_INPUT'!G390</f>
        <v>149846</v>
      </c>
      <c r="J657" s="654">
        <f>+'17HPM_DATA_INPUT'!H390</f>
        <v>12683331</v>
      </c>
      <c r="K657" s="651">
        <f>+'17HPM_DATA_INPUT'!I390</f>
        <v>13300998</v>
      </c>
      <c r="L657" s="654">
        <f>+'17HPM_DATA_INPUT'!J390</f>
        <v>4215813</v>
      </c>
      <c r="M657" s="651">
        <f>+'17HPM_DATA_INPUT'!K390</f>
        <v>4442885</v>
      </c>
      <c r="N657" s="654">
        <f>+'17HPM_DATA_INPUT'!L390</f>
        <v>3587352</v>
      </c>
      <c r="O657" s="673">
        <f>+'17HPM_DATA_INPUT'!M390</f>
        <v>3678027</v>
      </c>
      <c r="P657" s="650">
        <f t="shared" si="790"/>
        <v>628461</v>
      </c>
      <c r="Q657" s="652">
        <f t="shared" si="791"/>
        <v>764858</v>
      </c>
      <c r="R657" s="654">
        <f>+'17HPM_DATA_INPUT'!P390</f>
        <v>346693</v>
      </c>
      <c r="S657" s="651">
        <f>+'17HPM_DATA_INPUT'!Q390</f>
        <v>337380</v>
      </c>
      <c r="T657" s="654">
        <f>+'17HPM_DATA_INPUT'!R390</f>
        <v>2343271</v>
      </c>
      <c r="U657" s="651">
        <f>+'17HPM_DATA_INPUT'!S390</f>
        <v>1879897</v>
      </c>
      <c r="V657" s="650">
        <f t="shared" si="792"/>
        <v>-2061503</v>
      </c>
      <c r="W657" s="653">
        <f t="shared" si="793"/>
        <v>-1452419</v>
      </c>
      <c r="X657" s="4047"/>
      <c r="Y657" s="4044"/>
      <c r="Z657" s="4047"/>
      <c r="AA657" s="3183"/>
      <c r="AB657" s="3183"/>
      <c r="AC657" s="3183"/>
      <c r="AD657" s="70">
        <f t="shared" si="772"/>
        <v>0</v>
      </c>
      <c r="AE657" s="264">
        <f t="shared" si="773"/>
        <v>0</v>
      </c>
      <c r="AF657" s="70">
        <f t="shared" si="774"/>
        <v>0</v>
      </c>
      <c r="AG657" s="264">
        <f t="shared" si="775"/>
        <v>0</v>
      </c>
      <c r="AH657" s="70">
        <f t="shared" si="776"/>
        <v>0</v>
      </c>
      <c r="AI657" s="264">
        <f t="shared" si="777"/>
        <v>0</v>
      </c>
      <c r="AJ657" s="70">
        <f t="shared" si="778"/>
        <v>0</v>
      </c>
      <c r="AK657" s="264">
        <f t="shared" si="779"/>
        <v>0</v>
      </c>
      <c r="AL657" s="70">
        <f t="shared" si="780"/>
        <v>0</v>
      </c>
      <c r="AM657" s="264">
        <f t="shared" si="781"/>
        <v>0</v>
      </c>
      <c r="AN657" s="70">
        <f t="shared" si="782"/>
        <v>0</v>
      </c>
      <c r="AO657" s="264">
        <f t="shared" si="783"/>
        <v>0</v>
      </c>
      <c r="AP657" s="70">
        <f t="shared" si="784"/>
        <v>0</v>
      </c>
      <c r="AQ657" s="264">
        <f t="shared" si="785"/>
        <v>0</v>
      </c>
      <c r="AR657" s="70">
        <f t="shared" si="786"/>
        <v>0</v>
      </c>
      <c r="AS657" s="264">
        <f t="shared" si="787"/>
        <v>0</v>
      </c>
      <c r="AT657" s="70">
        <f t="shared" si="788"/>
        <v>0</v>
      </c>
      <c r="AU657" s="264">
        <f t="shared" si="789"/>
        <v>0</v>
      </c>
    </row>
    <row r="658" spans="1:47" ht="13.5" hidden="1" x14ac:dyDescent="0.25">
      <c r="A658" s="649">
        <v>2090</v>
      </c>
      <c r="B658" s="30" t="e">
        <v>#N/A</v>
      </c>
      <c r="C658" s="30" t="e">
        <v>#N/A</v>
      </c>
      <c r="D658" s="649" t="s">
        <v>4091</v>
      </c>
      <c r="E658" s="723"/>
      <c r="F658" s="656"/>
      <c r="G658" s="651"/>
      <c r="H658" s="654"/>
      <c r="I658" s="690"/>
      <c r="J658" s="654"/>
      <c r="K658" s="651"/>
      <c r="L658" s="654"/>
      <c r="M658" s="651"/>
      <c r="N658" s="654"/>
      <c r="O658" s="673"/>
      <c r="P658" s="650"/>
      <c r="Q658" s="652"/>
      <c r="R658" s="654"/>
      <c r="S658" s="651"/>
      <c r="T658" s="654"/>
      <c r="U658" s="651"/>
      <c r="V658" s="650"/>
      <c r="W658" s="653"/>
      <c r="X658" s="4047"/>
      <c r="Y658" s="4044"/>
      <c r="Z658" s="4047"/>
      <c r="AA658" s="3183"/>
      <c r="AB658" s="3183"/>
      <c r="AC658" s="3183"/>
      <c r="AD658" s="261">
        <f t="shared" si="772"/>
        <v>-1380</v>
      </c>
      <c r="AE658" s="262">
        <f t="shared" si="773"/>
        <v>-0.14372005832118309</v>
      </c>
      <c r="AF658" s="18">
        <f t="shared" si="774"/>
        <v>-27607</v>
      </c>
      <c r="AG658" s="262">
        <f t="shared" si="775"/>
        <v>-0.15452688141949567</v>
      </c>
      <c r="AH658" s="18">
        <f t="shared" si="776"/>
        <v>-2396971</v>
      </c>
      <c r="AI658" s="262">
        <f t="shared" si="777"/>
        <v>-7.1721764778909222E-2</v>
      </c>
      <c r="AJ658" s="18">
        <f t="shared" si="778"/>
        <v>-937868</v>
      </c>
      <c r="AK658" s="262">
        <f t="shared" si="779"/>
        <v>-8.5199879068185491E-2</v>
      </c>
      <c r="AL658" s="18">
        <f t="shared" si="780"/>
        <v>-451277</v>
      </c>
      <c r="AM658" s="262">
        <f t="shared" si="781"/>
        <v>-6.6692529257980082E-2</v>
      </c>
      <c r="AN658" s="18">
        <f t="shared" si="782"/>
        <v>-486591</v>
      </c>
      <c r="AO658" s="262">
        <f t="shared" si="783"/>
        <v>-0.11472614932216953</v>
      </c>
      <c r="AP658" s="18">
        <f t="shared" si="784"/>
        <v>-3455</v>
      </c>
      <c r="AQ658" s="262">
        <f t="shared" si="785"/>
        <v>-6.5227569645297948E-3</v>
      </c>
      <c r="AR658" s="18">
        <f t="shared" si="786"/>
        <v>808402</v>
      </c>
      <c r="AS658" s="262">
        <f t="shared" si="787"/>
        <v>0.24567606335776715</v>
      </c>
      <c r="AT658" s="18">
        <f t="shared" si="788"/>
        <v>-1291538</v>
      </c>
      <c r="AU658" s="263">
        <f t="shared" si="789"/>
        <v>-3.066897478640394</v>
      </c>
    </row>
    <row r="659" spans="1:47" ht="13.5" x14ac:dyDescent="0.25">
      <c r="A659" s="659">
        <v>130</v>
      </c>
      <c r="B659" s="30" t="e">
        <v>#N/A</v>
      </c>
      <c r="C659" s="30" t="e">
        <v>#N/A</v>
      </c>
      <c r="D659" s="659" t="s">
        <v>2610</v>
      </c>
      <c r="E659" s="723"/>
      <c r="F659" s="660">
        <f>+'17HPM_DATA_INPUT'!D391</f>
        <v>8222</v>
      </c>
      <c r="G659" s="664">
        <f>+'17HPM_DATA_INPUT'!E391</f>
        <v>9602</v>
      </c>
      <c r="H659" s="661">
        <f>+'17HPM_DATA_INPUT'!F391</f>
        <v>151048</v>
      </c>
      <c r="I659" s="665">
        <f>+'17HPM_DATA_INPUT'!G391</f>
        <v>178655</v>
      </c>
      <c r="J659" s="661">
        <f t="shared" ref="J659:O659" si="796">SUM(J656:J658)</f>
        <v>31023442</v>
      </c>
      <c r="K659" s="665">
        <f t="shared" si="796"/>
        <v>33420413</v>
      </c>
      <c r="L659" s="661">
        <f t="shared" si="796"/>
        <v>10069988</v>
      </c>
      <c r="M659" s="665">
        <f t="shared" si="796"/>
        <v>11007856</v>
      </c>
      <c r="N659" s="661">
        <f t="shared" si="796"/>
        <v>6315253</v>
      </c>
      <c r="O659" s="665">
        <f t="shared" si="796"/>
        <v>6766530</v>
      </c>
      <c r="P659" s="661">
        <f t="shared" si="790"/>
        <v>3754735</v>
      </c>
      <c r="Q659" s="665">
        <f t="shared" si="791"/>
        <v>4241326</v>
      </c>
      <c r="R659" s="661">
        <f>SUM(R656:R658)</f>
        <v>526229</v>
      </c>
      <c r="S659" s="665">
        <f>SUM(S656:S658)</f>
        <v>529684</v>
      </c>
      <c r="T659" s="661">
        <f>SUM(T656:T658)</f>
        <v>4098922</v>
      </c>
      <c r="U659" s="665">
        <f>SUM(U656:U658)</f>
        <v>3290520</v>
      </c>
      <c r="V659" s="661">
        <f t="shared" si="792"/>
        <v>-870416</v>
      </c>
      <c r="W659" s="663">
        <f t="shared" si="793"/>
        <v>421122</v>
      </c>
      <c r="X659" s="4047"/>
      <c r="Y659" s="4044"/>
      <c r="Z659" s="4047"/>
      <c r="AA659" s="3183"/>
      <c r="AB659" s="3183"/>
      <c r="AC659" s="3183"/>
      <c r="AD659" s="2"/>
      <c r="AE659" s="252"/>
      <c r="AF659" s="2"/>
      <c r="AG659" s="252"/>
      <c r="AH659" s="2"/>
      <c r="AI659" s="252"/>
      <c r="AJ659" s="2"/>
      <c r="AK659" s="252"/>
      <c r="AL659" s="2"/>
      <c r="AM659" s="252"/>
      <c r="AN659" s="2"/>
      <c r="AO659" s="252"/>
      <c r="AP659" s="2"/>
      <c r="AQ659" s="252"/>
      <c r="AR659" s="2"/>
      <c r="AS659" s="252"/>
      <c r="AT659" s="2"/>
      <c r="AU659" s="252"/>
    </row>
    <row r="660" spans="1:47" ht="13.5" x14ac:dyDescent="0.25">
      <c r="A660" s="649" t="e">
        <v>#VALUE!</v>
      </c>
      <c r="B660" s="30" t="e">
        <v>#VALUE!</v>
      </c>
      <c r="C660" s="30" t="e">
        <v>#VALUE!</v>
      </c>
      <c r="D660" s="649"/>
      <c r="E660" s="723"/>
      <c r="F660" s="666"/>
      <c r="G660" s="666"/>
      <c r="H660" s="666"/>
      <c r="I660" s="666"/>
      <c r="J660" s="666"/>
      <c r="K660" s="666"/>
      <c r="L660" s="666"/>
      <c r="M660" s="666"/>
      <c r="N660" s="666"/>
      <c r="O660" s="666"/>
      <c r="P660" s="667"/>
      <c r="Q660" s="652"/>
      <c r="R660" s="666"/>
      <c r="S660" s="666"/>
      <c r="T660" s="667"/>
      <c r="U660" s="652"/>
      <c r="V660" s="666"/>
      <c r="W660" s="668"/>
      <c r="X660" s="4047"/>
      <c r="Y660" s="4044"/>
      <c r="Z660" s="4047"/>
      <c r="AA660" s="3183"/>
      <c r="AB660" s="3183"/>
      <c r="AC660" s="3183"/>
      <c r="AD660" s="261">
        <f>+F661-G661</f>
        <v>-1072</v>
      </c>
      <c r="AE660" s="262">
        <f>IF(G661=0,0,IF(AD660&gt;0,ABS(+AD660/G661),-ABS(+AD660/G661)))</f>
        <v>-1.3234567901234567E-2</v>
      </c>
      <c r="AF660" s="18">
        <f>+H661-I661</f>
        <v>-35625</v>
      </c>
      <c r="AG660" s="262">
        <f>IF(I661=0,0,IF(AF660&gt;0,ABS(+AF660/I661),-ABS(+AF660/I661)))</f>
        <v>-0.10809966106015044</v>
      </c>
      <c r="AH660" s="18">
        <f>+J661-K661</f>
        <v>5987833.5900000036</v>
      </c>
      <c r="AI660" s="262">
        <f>IF(K661=0,0,IF(AH660&gt;0,ABS(+AH660/K661),-ABS(+AH660/K661)))</f>
        <v>4.2623737879107178E-2</v>
      </c>
      <c r="AJ660" s="18">
        <f>+L661-M661</f>
        <v>-944164.40999999642</v>
      </c>
      <c r="AK660" s="262">
        <f>IF(M661=0,0,IF(AJ660&gt;0,ABS(+AJ660/M661),-ABS(+AJ660/M661)))</f>
        <v>-2.1700923523793651E-2</v>
      </c>
      <c r="AL660" s="18">
        <f>+N661-O661</f>
        <v>272036</v>
      </c>
      <c r="AM660" s="262">
        <f>IF(O661=0,0,IF(AL660&gt;0,ABS(+AL660/O661),-ABS(+AL660/O661)))</f>
        <v>1.1711406786912548E-2</v>
      </c>
      <c r="AN660" s="18">
        <f>+P661-Q661</f>
        <v>-1216200.4099999964</v>
      </c>
      <c r="AO660" s="262">
        <f>IF(Q661=0,0,IF(AN660&gt;0,ABS(+AN660/Q661),-ABS(+AN660/Q661)))</f>
        <v>-5.9971218065719124E-2</v>
      </c>
      <c r="AP660" s="18">
        <f>+R661-S661</f>
        <v>101844</v>
      </c>
      <c r="AQ660" s="262">
        <f>IF(S661=0,0,IF(AP660&gt;0,ABS(+AP660/S661),-ABS(+AP660/S661)))</f>
        <v>6.5377946594272721E-2</v>
      </c>
      <c r="AR660" s="18">
        <f>+T661-U661</f>
        <v>4344916</v>
      </c>
      <c r="AS660" s="262">
        <f>IF(U661=0,0,IF(AR660&gt;0,ABS(+AR660/U661),-ABS(+AR660/U661)))</f>
        <v>0.40175291560824994</v>
      </c>
      <c r="AT660" s="18">
        <f>+V661-W661</f>
        <v>-5662960.4099999964</v>
      </c>
      <c r="AU660" s="263">
        <f>IF(W661=0,0,IF(AT660&gt;0,ABS(+AT660/W661),-ABS(+AT660/W661)))</f>
        <v>-0.71618984968634336</v>
      </c>
    </row>
    <row r="661" spans="1:47" ht="13.5" x14ac:dyDescent="0.25">
      <c r="A661" s="659">
        <v>130</v>
      </c>
      <c r="B661" s="30" t="e">
        <v>#N/A</v>
      </c>
      <c r="C661" s="30" t="e">
        <v>#N/A</v>
      </c>
      <c r="D661" s="659" t="s">
        <v>396</v>
      </c>
      <c r="E661" s="724"/>
      <c r="F661" s="669">
        <f>+F659+F655+F651</f>
        <v>79928</v>
      </c>
      <c r="G661" s="682">
        <f t="shared" ref="G661:U661" si="797">+G659+G655+G651</f>
        <v>81000</v>
      </c>
      <c r="H661" s="661">
        <f t="shared" si="797"/>
        <v>293932</v>
      </c>
      <c r="I661" s="665">
        <f t="shared" si="797"/>
        <v>329557</v>
      </c>
      <c r="J661" s="661">
        <f t="shared" si="797"/>
        <v>146469027.59</v>
      </c>
      <c r="K661" s="665">
        <f>+K659+K655+K651</f>
        <v>140481194</v>
      </c>
      <c r="L661" s="661">
        <f t="shared" si="797"/>
        <v>42563864.590000004</v>
      </c>
      <c r="M661" s="665">
        <f t="shared" si="797"/>
        <v>43508029</v>
      </c>
      <c r="N661" s="661">
        <f t="shared" si="797"/>
        <v>23500330</v>
      </c>
      <c r="O661" s="665">
        <f t="shared" si="797"/>
        <v>23228294</v>
      </c>
      <c r="P661" s="661">
        <f t="shared" si="790"/>
        <v>19063534.590000004</v>
      </c>
      <c r="Q661" s="665">
        <f t="shared" si="791"/>
        <v>20279735</v>
      </c>
      <c r="R661" s="661">
        <f t="shared" si="797"/>
        <v>1659617</v>
      </c>
      <c r="S661" s="665">
        <f t="shared" si="797"/>
        <v>1557773</v>
      </c>
      <c r="T661" s="661">
        <f>+T659+T655+T651</f>
        <v>15159812</v>
      </c>
      <c r="U661" s="665">
        <f t="shared" si="797"/>
        <v>10814896</v>
      </c>
      <c r="V661" s="661">
        <f t="shared" si="792"/>
        <v>2244105.5900000036</v>
      </c>
      <c r="W661" s="663">
        <f t="shared" si="793"/>
        <v>7907066</v>
      </c>
      <c r="X661" s="4047"/>
      <c r="Y661" s="4035"/>
      <c r="Z661" s="4041"/>
      <c r="AA661" s="3179"/>
      <c r="AB661" s="3179"/>
      <c r="AC661" s="3180"/>
      <c r="AD661" s="412"/>
      <c r="AE661" s="646"/>
      <c r="AF661" s="412"/>
      <c r="AG661" s="646"/>
      <c r="AH661" s="412"/>
      <c r="AI661" s="646"/>
      <c r="AJ661" s="412"/>
      <c r="AK661" s="646"/>
      <c r="AL661" s="412"/>
      <c r="AM661" s="646"/>
      <c r="AN661" s="412"/>
      <c r="AO661" s="646"/>
      <c r="AP661" s="412"/>
      <c r="AQ661" s="646"/>
      <c r="AR661" s="412"/>
      <c r="AS661" s="646"/>
      <c r="AT661" s="412"/>
      <c r="AU661" s="646"/>
    </row>
    <row r="662" spans="1:47" ht="13.5" x14ac:dyDescent="0.25">
      <c r="A662" s="30" t="e">
        <v>#VALUE!</v>
      </c>
      <c r="B662" s="30" t="e">
        <v>#VALUE!</v>
      </c>
      <c r="C662" s="30" t="e">
        <v>#VALUE!</v>
      </c>
      <c r="F662" s="159"/>
      <c r="G662" s="159"/>
      <c r="H662" s="687"/>
      <c r="I662" s="687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4042"/>
      <c r="Y662" s="4044"/>
      <c r="Z662" s="4047"/>
      <c r="AA662" s="3183"/>
      <c r="AB662" s="3183"/>
      <c r="AC662" s="3183"/>
      <c r="AD662" s="2"/>
      <c r="AE662" s="252"/>
      <c r="AF662" s="2"/>
      <c r="AG662" s="252"/>
      <c r="AH662" s="2"/>
      <c r="AI662" s="252"/>
      <c r="AJ662" s="2"/>
      <c r="AK662" s="252"/>
      <c r="AL662" s="2"/>
      <c r="AM662" s="252"/>
      <c r="AN662" s="2"/>
      <c r="AO662" s="252"/>
      <c r="AP662" s="2"/>
      <c r="AQ662" s="252"/>
      <c r="AR662" s="2"/>
      <c r="AS662" s="252"/>
      <c r="AT662" s="2"/>
      <c r="AU662" s="252"/>
    </row>
    <row r="663" spans="1:47" ht="13.5" x14ac:dyDescent="0.25">
      <c r="A663" s="713" t="e">
        <v>#VALUE!</v>
      </c>
      <c r="B663" s="30" t="e">
        <v>#VALUE!</v>
      </c>
      <c r="C663" s="30" t="e">
        <v>#VALUE!</v>
      </c>
      <c r="D663" s="713" t="s">
        <v>862</v>
      </c>
      <c r="E663" s="713"/>
      <c r="F663" s="648"/>
      <c r="G663" s="648"/>
      <c r="H663" s="648"/>
      <c r="I663" s="648"/>
      <c r="J663" s="648"/>
      <c r="K663" s="648"/>
      <c r="L663" s="648"/>
      <c r="M663" s="648"/>
      <c r="N663" s="648"/>
      <c r="O663" s="648"/>
      <c r="P663" s="648"/>
      <c r="Q663" s="648"/>
      <c r="R663" s="648"/>
      <c r="S663" s="648"/>
      <c r="T663" s="648"/>
      <c r="U663" s="648"/>
      <c r="V663" s="648"/>
      <c r="W663" s="648"/>
      <c r="X663" s="4047"/>
      <c r="Y663" s="4044"/>
      <c r="Z663" s="4047"/>
      <c r="AA663" s="3183"/>
      <c r="AB663" s="3183"/>
      <c r="AC663" s="3183"/>
      <c r="AD663" s="70">
        <f t="shared" ref="AD663:AD671" si="798">+F664-G664</f>
        <v>318</v>
      </c>
      <c r="AE663" s="264">
        <f t="shared" ref="AE663:AE671" si="799">IF(G664=0,0,IF(AD663&gt;0,ABS(+AD663/G664),-ABS(+AD663/G664)))</f>
        <v>2.1382463690155999E-2</v>
      </c>
      <c r="AF663" s="70">
        <f t="shared" ref="AF663:AF671" si="800">+H664-I664</f>
        <v>-900</v>
      </c>
      <c r="AG663" s="264">
        <f t="shared" ref="AG663:AG671" si="801">IF(I664=0,0,IF(AF663&gt;0,ABS(+AF663/I664),-ABS(+AF663/I664)))</f>
        <v>-2.9786529869270231E-2</v>
      </c>
      <c r="AH663" s="70">
        <f t="shared" ref="AH663:AH671" si="802">+J664-K664</f>
        <v>691648</v>
      </c>
      <c r="AI663" s="264">
        <f t="shared" ref="AI663:AI671" si="803">IF(K664=0,0,IF(AH663&gt;0,ABS(+AH663/K664),-ABS(+AH663/K664)))</f>
        <v>5.2539603839682682E-2</v>
      </c>
      <c r="AJ663" s="70">
        <f t="shared" ref="AJ663:AJ671" si="804">+L664-M664</f>
        <v>164882</v>
      </c>
      <c r="AK663" s="264">
        <f t="shared" ref="AK663:AK671" si="805">IF(M664=0,0,IF(AJ663&gt;0,ABS(+AJ663/M664),-ABS(+AJ663/M664)))</f>
        <v>3.1964406878235076E-2</v>
      </c>
      <c r="AL663" s="70">
        <f t="shared" ref="AL663:AL671" si="806">+N664-O664</f>
        <v>8950</v>
      </c>
      <c r="AM663" s="264">
        <f t="shared" ref="AM663:AM671" si="807">IF(O664=0,0,IF(AL663&gt;0,ABS(+AL663/O664),-ABS(+AL663/O664)))</f>
        <v>3.4310775116829146E-3</v>
      </c>
      <c r="AN663" s="70">
        <f t="shared" ref="AN663:AN671" si="808">+P664-Q664</f>
        <v>155932</v>
      </c>
      <c r="AO663" s="264">
        <f t="shared" ref="AO663:AO671" si="809">IF(Q664=0,0,IF(AN663&gt;0,ABS(+AN663/Q664),-ABS(+AN663/Q664)))</f>
        <v>6.1154840202526484E-2</v>
      </c>
      <c r="AP663" s="70">
        <f t="shared" ref="AP663:AP671" si="810">+R664-S664</f>
        <v>123752</v>
      </c>
      <c r="AQ663" s="264">
        <f t="shared" ref="AQ663:AQ671" si="811">IF(S664=0,0,IF(AP663&gt;0,ABS(+AP663/S664),-ABS(+AP663/S664)))</f>
        <v>0.32227083333333334</v>
      </c>
      <c r="AR663" s="70">
        <f t="shared" ref="AR663:AR671" si="812">+T664-U664</f>
        <v>363684</v>
      </c>
      <c r="AS663" s="264">
        <f t="shared" ref="AS663:AS671" si="813">IF(U664=0,0,IF(AR663&gt;0,ABS(+AR663/U664),-ABS(+AR663/U664)))</f>
        <v>0.45697843172979663</v>
      </c>
      <c r="AT663" s="70">
        <f t="shared" ref="AT663:AT671" si="814">+V664-W664</f>
        <v>-331504</v>
      </c>
      <c r="AU663" s="264">
        <f t="shared" ref="AU663:AU671" si="815">IF(W664=0,0,IF(AT663&gt;0,ABS(+AT663/W664),-ABS(+AT663/W664)))</f>
        <v>-0.24198343729127811</v>
      </c>
    </row>
    <row r="664" spans="1:47" ht="13.5" x14ac:dyDescent="0.25">
      <c r="A664" s="649">
        <v>2200</v>
      </c>
      <c r="B664" s="30" t="s">
        <v>2734</v>
      </c>
      <c r="C664" s="30" t="s">
        <v>1618</v>
      </c>
      <c r="D664" s="649" t="s">
        <v>1797</v>
      </c>
      <c r="E664" s="723"/>
      <c r="F664" s="656">
        <f>+'17HPM_DATA_INPUT'!D395</f>
        <v>15190</v>
      </c>
      <c r="G664" s="651">
        <f>+'17HPM_DATA_INPUT'!E395</f>
        <v>14872</v>
      </c>
      <c r="H664" s="654">
        <f>+'17HPM_DATA_INPUT'!F395</f>
        <v>29315</v>
      </c>
      <c r="I664" s="690">
        <f>+'17HPM_DATA_INPUT'!G395</f>
        <v>30215</v>
      </c>
      <c r="J664" s="654">
        <f>+'17HPM_DATA_INPUT'!H395</f>
        <v>13855965</v>
      </c>
      <c r="K664" s="651">
        <f>+'17HPM_DATA_INPUT'!I395</f>
        <v>13164317</v>
      </c>
      <c r="L664" s="654">
        <f>+'17HPM_DATA_INPUT'!J395</f>
        <v>5323182</v>
      </c>
      <c r="M664" s="651">
        <f>+'17HPM_DATA_INPUT'!K395</f>
        <v>5158300</v>
      </c>
      <c r="N664" s="654">
        <f>+'17HPM_DATA_INPUT'!L395</f>
        <v>2617460</v>
      </c>
      <c r="O664" s="673">
        <f>+'17HPM_DATA_INPUT'!M395</f>
        <v>2608510</v>
      </c>
      <c r="P664" s="650">
        <f>+L664-N664</f>
        <v>2705722</v>
      </c>
      <c r="Q664" s="652">
        <f>+M664-O664</f>
        <v>2549790</v>
      </c>
      <c r="R664" s="654">
        <f>+'17HPM_DATA_INPUT'!P395</f>
        <v>507752</v>
      </c>
      <c r="S664" s="651">
        <f>+'17HPM_DATA_INPUT'!Q395</f>
        <v>384000</v>
      </c>
      <c r="T664" s="654">
        <f>+'17HPM_DATA_INPUT'!R395</f>
        <v>1159529</v>
      </c>
      <c r="U664" s="651">
        <f>+'17HPM_DATA_INPUT'!S395</f>
        <v>795845</v>
      </c>
      <c r="V664" s="650">
        <f t="shared" ref="V664:W672" si="816">+P664-R664-T664</f>
        <v>1038441</v>
      </c>
      <c r="W664" s="653">
        <f t="shared" si="816"/>
        <v>1369945</v>
      </c>
      <c r="X664" s="4047"/>
      <c r="Y664" s="4044"/>
      <c r="Z664" s="4047"/>
      <c r="AA664" s="3183"/>
      <c r="AB664" s="3183"/>
      <c r="AC664" s="3183"/>
      <c r="AD664" s="70">
        <f t="shared" si="798"/>
        <v>2167</v>
      </c>
      <c r="AE664" s="264">
        <f t="shared" si="799"/>
        <v>0.23394148763899383</v>
      </c>
      <c r="AF664" s="70">
        <f t="shared" si="800"/>
        <v>4942</v>
      </c>
      <c r="AG664" s="264">
        <f t="shared" si="801"/>
        <v>0.20847922379244885</v>
      </c>
      <c r="AH664" s="70">
        <f t="shared" si="802"/>
        <v>746376</v>
      </c>
      <c r="AI664" s="264">
        <f t="shared" si="803"/>
        <v>0.23678960833282572</v>
      </c>
      <c r="AJ664" s="70">
        <f t="shared" si="804"/>
        <v>260127</v>
      </c>
      <c r="AK664" s="264">
        <f t="shared" si="805"/>
        <v>0.19630374492972361</v>
      </c>
      <c r="AL664" s="70">
        <f t="shared" si="806"/>
        <v>247472</v>
      </c>
      <c r="AM664" s="264">
        <f t="shared" si="807"/>
        <v>0.2476247844920316</v>
      </c>
      <c r="AN664" s="70">
        <f t="shared" si="808"/>
        <v>12655</v>
      </c>
      <c r="AO664" s="264">
        <f t="shared" si="809"/>
        <v>3.8849764537578817E-2</v>
      </c>
      <c r="AP664" s="70">
        <f t="shared" si="810"/>
        <v>3</v>
      </c>
      <c r="AQ664" s="264">
        <f t="shared" si="811"/>
        <v>1.2448132780082987E-2</v>
      </c>
      <c r="AR664" s="70">
        <f t="shared" si="812"/>
        <v>84718</v>
      </c>
      <c r="AS664" s="264">
        <f t="shared" si="813"/>
        <v>0.48121829717862641</v>
      </c>
      <c r="AT664" s="70">
        <f t="shared" si="814"/>
        <v>-72066</v>
      </c>
      <c r="AU664" s="264">
        <f t="shared" si="815"/>
        <v>-0.48220164333699111</v>
      </c>
    </row>
    <row r="665" spans="1:47" ht="13.5" x14ac:dyDescent="0.25">
      <c r="A665" s="649">
        <v>2210</v>
      </c>
      <c r="B665" s="30" t="s">
        <v>2735</v>
      </c>
      <c r="C665" s="30" t="s">
        <v>1618</v>
      </c>
      <c r="D665" s="649" t="s">
        <v>1617</v>
      </c>
      <c r="E665" s="723"/>
      <c r="F665" s="656">
        <f>+'17HPM_DATA_INPUT'!D396</f>
        <v>11430</v>
      </c>
      <c r="G665" s="651">
        <f>+'17HPM_DATA_INPUT'!E396</f>
        <v>9263</v>
      </c>
      <c r="H665" s="654">
        <f>+'17HPM_DATA_INPUT'!F396</f>
        <v>28647</v>
      </c>
      <c r="I665" s="690">
        <f>+'17HPM_DATA_INPUT'!G396</f>
        <v>23705</v>
      </c>
      <c r="J665" s="654">
        <f>+'17HPM_DATA_INPUT'!H396</f>
        <v>3898440</v>
      </c>
      <c r="K665" s="651">
        <f>+'17HPM_DATA_INPUT'!I396</f>
        <v>3152064</v>
      </c>
      <c r="L665" s="654">
        <f>+'17HPM_DATA_INPUT'!J396</f>
        <v>1585252</v>
      </c>
      <c r="M665" s="651">
        <f>+'17HPM_DATA_INPUT'!K396</f>
        <v>1325125</v>
      </c>
      <c r="N665" s="654">
        <f>+'17HPM_DATA_INPUT'!L396</f>
        <v>1246855</v>
      </c>
      <c r="O665" s="673">
        <f>+'17HPM_DATA_INPUT'!M396</f>
        <v>999383</v>
      </c>
      <c r="P665" s="650">
        <f t="shared" ref="P665:P674" si="817">+L665-N665</f>
        <v>338397</v>
      </c>
      <c r="Q665" s="652">
        <f t="shared" ref="Q665:Q674" si="818">+M665-O665</f>
        <v>325742</v>
      </c>
      <c r="R665" s="654">
        <f>+'17HPM_DATA_INPUT'!P396</f>
        <v>244</v>
      </c>
      <c r="S665" s="651">
        <f>+'17HPM_DATA_INPUT'!Q396</f>
        <v>241</v>
      </c>
      <c r="T665" s="654">
        <f>+'17HPM_DATA_INPUT'!R396</f>
        <v>260767</v>
      </c>
      <c r="U665" s="651">
        <f>+'17HPM_DATA_INPUT'!S396</f>
        <v>176049</v>
      </c>
      <c r="V665" s="650">
        <f t="shared" si="816"/>
        <v>77386</v>
      </c>
      <c r="W665" s="653">
        <f t="shared" si="816"/>
        <v>149452</v>
      </c>
      <c r="X665" s="4047"/>
      <c r="Y665" s="4044"/>
      <c r="Z665" s="4047"/>
      <c r="AA665" s="3183"/>
      <c r="AB665" s="3183"/>
      <c r="AC665" s="3183"/>
      <c r="AD665" s="261">
        <f t="shared" si="798"/>
        <v>2484</v>
      </c>
      <c r="AE665" s="262">
        <f t="shared" si="799"/>
        <v>0.10292106898694842</v>
      </c>
      <c r="AF665" s="18">
        <f t="shared" si="800"/>
        <v>4042</v>
      </c>
      <c r="AG665" s="262">
        <f t="shared" si="801"/>
        <v>7.4962908011869431E-2</v>
      </c>
      <c r="AH665" s="18">
        <f t="shared" si="802"/>
        <v>1438024</v>
      </c>
      <c r="AI665" s="262">
        <f t="shared" si="803"/>
        <v>8.8133759563471831E-2</v>
      </c>
      <c r="AJ665" s="18">
        <f t="shared" si="804"/>
        <v>425009</v>
      </c>
      <c r="AK665" s="262">
        <f t="shared" si="805"/>
        <v>6.5553160559426532E-2</v>
      </c>
      <c r="AL665" s="18">
        <f t="shared" si="806"/>
        <v>256422</v>
      </c>
      <c r="AM665" s="262">
        <f t="shared" si="807"/>
        <v>7.1072506862038309E-2</v>
      </c>
      <c r="AN665" s="18">
        <f t="shared" si="808"/>
        <v>168587</v>
      </c>
      <c r="AO665" s="262">
        <f t="shared" si="809"/>
        <v>5.8628107772753006E-2</v>
      </c>
      <c r="AP665" s="18">
        <f t="shared" si="810"/>
        <v>123755</v>
      </c>
      <c r="AQ665" s="262">
        <f t="shared" si="811"/>
        <v>0.32207650927412745</v>
      </c>
      <c r="AR665" s="18">
        <f t="shared" si="812"/>
        <v>448402</v>
      </c>
      <c r="AS665" s="262">
        <f t="shared" si="813"/>
        <v>0.46136924397105034</v>
      </c>
      <c r="AT665" s="18">
        <f t="shared" si="814"/>
        <v>-403570</v>
      </c>
      <c r="AU665" s="263">
        <f t="shared" si="815"/>
        <v>-0.26561195000385024</v>
      </c>
    </row>
    <row r="666" spans="1:47" ht="13.5" x14ac:dyDescent="0.25">
      <c r="A666" s="659" t="e">
        <v>#VALUE!</v>
      </c>
      <c r="B666" s="30" t="e">
        <v>#VALUE!</v>
      </c>
      <c r="C666" s="30" t="e">
        <v>#VALUE!</v>
      </c>
      <c r="D666" s="659" t="s">
        <v>2608</v>
      </c>
      <c r="E666" s="723"/>
      <c r="F666" s="660">
        <f>+'17HPM_DATA_INPUT'!D397</f>
        <v>26619</v>
      </c>
      <c r="G666" s="664">
        <f>+'17HPM_DATA_INPUT'!E397</f>
        <v>24135</v>
      </c>
      <c r="H666" s="661">
        <f>+'17HPM_DATA_INPUT'!F397</f>
        <v>57962</v>
      </c>
      <c r="I666" s="665">
        <f>+'17HPM_DATA_INPUT'!G397</f>
        <v>53920</v>
      </c>
      <c r="J666" s="661">
        <f t="shared" ref="J666:O666" si="819">SUM(J664:J665)</f>
        <v>17754405</v>
      </c>
      <c r="K666" s="665">
        <f t="shared" si="819"/>
        <v>16316381</v>
      </c>
      <c r="L666" s="661">
        <f t="shared" si="819"/>
        <v>6908434</v>
      </c>
      <c r="M666" s="665">
        <f t="shared" si="819"/>
        <v>6483425</v>
      </c>
      <c r="N666" s="661">
        <f t="shared" si="819"/>
        <v>3864315</v>
      </c>
      <c r="O666" s="665">
        <f t="shared" si="819"/>
        <v>3607893</v>
      </c>
      <c r="P666" s="661">
        <f t="shared" si="817"/>
        <v>3044119</v>
      </c>
      <c r="Q666" s="665">
        <f t="shared" si="818"/>
        <v>2875532</v>
      </c>
      <c r="R666" s="661">
        <f>SUM(R664:R665)</f>
        <v>507996</v>
      </c>
      <c r="S666" s="665">
        <f>SUM(S664:S665)</f>
        <v>384241</v>
      </c>
      <c r="T666" s="661">
        <f>SUM(T664:T665)</f>
        <v>1420296</v>
      </c>
      <c r="U666" s="665">
        <f>SUM(U664:U665)</f>
        <v>971894</v>
      </c>
      <c r="V666" s="661">
        <f t="shared" si="816"/>
        <v>1115827</v>
      </c>
      <c r="W666" s="663">
        <f t="shared" si="816"/>
        <v>1519397</v>
      </c>
      <c r="X666" s="4047"/>
      <c r="Y666" s="4044"/>
      <c r="Z666" s="4047"/>
      <c r="AA666" s="3183"/>
      <c r="AB666" s="3183"/>
      <c r="AC666" s="3183"/>
      <c r="AD666" s="70">
        <f t="shared" si="798"/>
        <v>-4</v>
      </c>
      <c r="AE666" s="264">
        <f t="shared" si="799"/>
        <v>-9.7560975609756101E-2</v>
      </c>
      <c r="AF666" s="70">
        <f t="shared" si="800"/>
        <v>3</v>
      </c>
      <c r="AG666" s="264">
        <f t="shared" si="801"/>
        <v>2.3255813953488372E-2</v>
      </c>
      <c r="AH666" s="70">
        <f t="shared" si="802"/>
        <v>4553</v>
      </c>
      <c r="AI666" s="264">
        <f t="shared" si="803"/>
        <v>0.13412083541991929</v>
      </c>
      <c r="AJ666" s="70">
        <f t="shared" si="804"/>
        <v>330</v>
      </c>
      <c r="AK666" s="264">
        <f t="shared" si="805"/>
        <v>2.305435238228308E-2</v>
      </c>
      <c r="AL666" s="70">
        <f t="shared" si="806"/>
        <v>588</v>
      </c>
      <c r="AM666" s="264">
        <f t="shared" si="807"/>
        <v>8.807669263031756E-2</v>
      </c>
      <c r="AN666" s="70">
        <f t="shared" si="808"/>
        <v>-258</v>
      </c>
      <c r="AO666" s="264">
        <f t="shared" si="809"/>
        <v>-3.3778476040848389E-2</v>
      </c>
      <c r="AP666" s="70">
        <f t="shared" si="810"/>
        <v>426</v>
      </c>
      <c r="AQ666" s="264">
        <f t="shared" si="811"/>
        <v>0.43336724313326552</v>
      </c>
      <c r="AR666" s="70">
        <f t="shared" si="812"/>
        <v>1181</v>
      </c>
      <c r="AS666" s="264">
        <f t="shared" si="813"/>
        <v>0.57977417771232209</v>
      </c>
      <c r="AT666" s="70">
        <f t="shared" si="814"/>
        <v>-1865</v>
      </c>
      <c r="AU666" s="264">
        <f t="shared" si="815"/>
        <v>-0.40385448245993938</v>
      </c>
    </row>
    <row r="667" spans="1:47" ht="13.5" x14ac:dyDescent="0.25">
      <c r="A667" s="649">
        <v>2200</v>
      </c>
      <c r="B667" s="30" t="s">
        <v>2734</v>
      </c>
      <c r="C667" s="30" t="s">
        <v>1618</v>
      </c>
      <c r="D667" s="649" t="s">
        <v>1797</v>
      </c>
      <c r="E667" s="723"/>
      <c r="F667" s="656">
        <f>+'17HPM_DATA_INPUT'!D398</f>
        <v>37</v>
      </c>
      <c r="G667" s="651">
        <f>+'17HPM_DATA_INPUT'!E398</f>
        <v>41</v>
      </c>
      <c r="H667" s="654">
        <f>+'17HPM_DATA_INPUT'!F398</f>
        <v>132</v>
      </c>
      <c r="I667" s="690">
        <f>+'17HPM_DATA_INPUT'!G398</f>
        <v>129</v>
      </c>
      <c r="J667" s="654">
        <f>+'17HPM_DATA_INPUT'!H398</f>
        <v>38500</v>
      </c>
      <c r="K667" s="651">
        <f>+'17HPM_DATA_INPUT'!I398</f>
        <v>33947</v>
      </c>
      <c r="L667" s="654">
        <f>+'17HPM_DATA_INPUT'!J398</f>
        <v>14644</v>
      </c>
      <c r="M667" s="651">
        <f>+'17HPM_DATA_INPUT'!K398</f>
        <v>14314</v>
      </c>
      <c r="N667" s="654">
        <f>+'17HPM_DATA_INPUT'!L398</f>
        <v>7264</v>
      </c>
      <c r="O667" s="673">
        <f>+'17HPM_DATA_INPUT'!M398</f>
        <v>6676</v>
      </c>
      <c r="P667" s="650">
        <f t="shared" si="817"/>
        <v>7380</v>
      </c>
      <c r="Q667" s="652">
        <f t="shared" si="818"/>
        <v>7638</v>
      </c>
      <c r="R667" s="654">
        <f>+'17HPM_DATA_INPUT'!P398</f>
        <v>1409</v>
      </c>
      <c r="S667" s="651">
        <f>+'17HPM_DATA_INPUT'!Q398</f>
        <v>983</v>
      </c>
      <c r="T667" s="654">
        <f>+'17HPM_DATA_INPUT'!R398</f>
        <v>3218</v>
      </c>
      <c r="U667" s="651">
        <f>+'17HPM_DATA_INPUT'!S398</f>
        <v>2037</v>
      </c>
      <c r="V667" s="650">
        <f t="shared" si="816"/>
        <v>2753</v>
      </c>
      <c r="W667" s="653">
        <f t="shared" si="816"/>
        <v>4618</v>
      </c>
      <c r="X667" s="4047"/>
      <c r="Y667" s="4044"/>
      <c r="Z667" s="4047"/>
      <c r="AA667" s="3183"/>
      <c r="AB667" s="3183"/>
      <c r="AC667" s="3183"/>
      <c r="AD667" s="261">
        <f>+F669-G669</f>
        <v>-3</v>
      </c>
      <c r="AE667" s="262">
        <f>IF(G669=0,0,IF(AD667&gt;0,ABS(+AD667/G669),-ABS(+AD667/G669)))</f>
        <v>-7.3170731707317069E-2</v>
      </c>
      <c r="AF667" s="18">
        <f>+H669-I669</f>
        <v>6</v>
      </c>
      <c r="AG667" s="262">
        <f>IF(I669=0,0,IF(AF667&gt;0,ABS(+AF667/I669),-ABS(+AF667/I669)))</f>
        <v>4.6511627906976744E-2</v>
      </c>
      <c r="AH667" s="18">
        <f>+J669-K669</f>
        <v>5029</v>
      </c>
      <c r="AI667" s="262">
        <f>IF(K669=0,0,IF(AH667&gt;0,ABS(+AH667/K669),-ABS(+AH667/K669)))</f>
        <v>0.14814269302147465</v>
      </c>
      <c r="AJ667" s="18">
        <f>+L669-M669</f>
        <v>585</v>
      </c>
      <c r="AK667" s="262">
        <f>IF(M669=0,0,IF(AJ667&gt;0,ABS(+AJ667/M669),-ABS(+AJ667/M669)))</f>
        <v>4.0869079223138184E-2</v>
      </c>
      <c r="AL667" s="18">
        <f>+N669-O669</f>
        <v>740</v>
      </c>
      <c r="AM667" s="262">
        <f>IF(O669=0,0,IF(AL667&gt;0,ABS(+AL667/O669),-ABS(+AL667/O669)))</f>
        <v>0.11084481725584182</v>
      </c>
      <c r="AN667" s="18">
        <f>+P669-Q669</f>
        <v>-155</v>
      </c>
      <c r="AO667" s="262">
        <f>IF(Q669=0,0,IF(AN667&gt;0,ABS(+AN667/Q669),-ABS(+AN667/Q669)))</f>
        <v>-2.0293270489656977E-2</v>
      </c>
      <c r="AP667" s="18">
        <f>+R669-S669</f>
        <v>426</v>
      </c>
      <c r="AQ667" s="262">
        <f>IF(S669=0,0,IF(AP667&gt;0,ABS(+AP667/S669),-ABS(+AP667/S669)))</f>
        <v>0.43336724313326552</v>
      </c>
      <c r="AR667" s="18">
        <f>+T669-U669</f>
        <v>1213</v>
      </c>
      <c r="AS667" s="262">
        <f>IF(U669=0,0,IF(AR667&gt;0,ABS(+AR667/U669),-ABS(+AR667/U669)))</f>
        <v>0.59548355424644084</v>
      </c>
      <c r="AT667" s="18">
        <f>+V669-W669</f>
        <v>-1794</v>
      </c>
      <c r="AU667" s="263">
        <f>IF(W669=0,0,IF(AT667&gt;0,ABS(+AT667/W669),-ABS(+AT667/W669)))</f>
        <v>-0.38847986141186663</v>
      </c>
    </row>
    <row r="668" spans="1:47" ht="13.5" x14ac:dyDescent="0.25">
      <c r="A668" s="649">
        <v>2210</v>
      </c>
      <c r="B668" s="30" t="s">
        <v>2735</v>
      </c>
      <c r="C668" s="30" t="s">
        <v>1618</v>
      </c>
      <c r="D668" s="649" t="s">
        <v>1617</v>
      </c>
      <c r="E668" s="723"/>
      <c r="F668" s="656">
        <f>+'17HPM_DATA_INPUT'!D399</f>
        <v>1</v>
      </c>
      <c r="G668" s="651">
        <f>+'17HPM_DATA_INPUT'!E399</f>
        <v>0</v>
      </c>
      <c r="H668" s="654">
        <f>+'17HPM_DATA_INPUT'!F399</f>
        <v>3</v>
      </c>
      <c r="I668" s="690">
        <f>+'17HPM_DATA_INPUT'!G399</f>
        <v>0</v>
      </c>
      <c r="J668" s="654">
        <f>+'17HPM_DATA_INPUT'!H399</f>
        <v>476</v>
      </c>
      <c r="K668" s="651">
        <f>+'17HPM_DATA_INPUT'!I399</f>
        <v>0</v>
      </c>
      <c r="L668" s="654">
        <f>+'17HPM_DATA_INPUT'!J399</f>
        <v>255</v>
      </c>
      <c r="M668" s="651">
        <f>+'17HPM_DATA_INPUT'!K399</f>
        <v>0</v>
      </c>
      <c r="N668" s="654">
        <f>+'17HPM_DATA_INPUT'!L399</f>
        <v>152</v>
      </c>
      <c r="O668" s="673">
        <f>+'17HPM_DATA_INPUT'!M399</f>
        <v>0</v>
      </c>
      <c r="P668" s="650">
        <f t="shared" ref="P668" si="820">+L668-N668</f>
        <v>103</v>
      </c>
      <c r="Q668" s="652">
        <f t="shared" ref="Q668" si="821">+M668-O668</f>
        <v>0</v>
      </c>
      <c r="R668" s="654">
        <f>+'17HPM_DATA_INPUT'!P399</f>
        <v>0</v>
      </c>
      <c r="S668" s="651">
        <f>+'17HPM_DATA_INPUT'!Q399</f>
        <v>0</v>
      </c>
      <c r="T668" s="654">
        <f>+'17HPM_DATA_INPUT'!R399</f>
        <v>32</v>
      </c>
      <c r="U668" s="651">
        <f>+'17HPM_DATA_INPUT'!S399</f>
        <v>0</v>
      </c>
      <c r="V668" s="650">
        <f t="shared" ref="V668" si="822">+P668-R668-T668</f>
        <v>71</v>
      </c>
      <c r="W668" s="653">
        <f t="shared" ref="W668" si="823">+Q668-S668-U668</f>
        <v>0</v>
      </c>
      <c r="X668" s="4047"/>
      <c r="Y668" s="4044"/>
      <c r="Z668" s="4047"/>
      <c r="AA668" s="3183"/>
      <c r="AB668" s="3183"/>
      <c r="AC668" s="3183"/>
      <c r="AD668" s="261"/>
      <c r="AE668" s="262"/>
      <c r="AF668" s="18"/>
      <c r="AG668" s="262"/>
      <c r="AH668" s="18"/>
      <c r="AI668" s="262"/>
      <c r="AJ668" s="18"/>
      <c r="AK668" s="262"/>
      <c r="AL668" s="18"/>
      <c r="AM668" s="262"/>
      <c r="AN668" s="18"/>
      <c r="AO668" s="262"/>
      <c r="AP668" s="18"/>
      <c r="AQ668" s="262"/>
      <c r="AR668" s="18"/>
      <c r="AS668" s="262"/>
      <c r="AT668" s="18"/>
      <c r="AU668" s="263"/>
    </row>
    <row r="669" spans="1:47" ht="13.5" x14ac:dyDescent="0.25">
      <c r="A669" s="659" t="e">
        <v>#VALUE!</v>
      </c>
      <c r="B669" s="30" t="e">
        <v>#VALUE!</v>
      </c>
      <c r="C669" s="30" t="e">
        <v>#VALUE!</v>
      </c>
      <c r="D669" s="659" t="s">
        <v>2609</v>
      </c>
      <c r="E669" s="723"/>
      <c r="F669" s="660">
        <f>+'17HPM_DATA_INPUT'!D400</f>
        <v>38</v>
      </c>
      <c r="G669" s="664">
        <f>+'17HPM_DATA_INPUT'!E400</f>
        <v>41</v>
      </c>
      <c r="H669" s="661">
        <f>+'17HPM_DATA_INPUT'!F400</f>
        <v>135</v>
      </c>
      <c r="I669" s="665">
        <f>+'17HPM_DATA_INPUT'!G400</f>
        <v>129</v>
      </c>
      <c r="J669" s="661">
        <f>SUM(J667:J668)</f>
        <v>38976</v>
      </c>
      <c r="K669" s="665">
        <f t="shared" ref="K669:O669" si="824">SUM(K667:K668)</f>
        <v>33947</v>
      </c>
      <c r="L669" s="661">
        <f t="shared" si="824"/>
        <v>14899</v>
      </c>
      <c r="M669" s="665">
        <f>SUM(M667:M668)</f>
        <v>14314</v>
      </c>
      <c r="N669" s="661">
        <f t="shared" si="824"/>
        <v>7416</v>
      </c>
      <c r="O669" s="665">
        <f t="shared" si="824"/>
        <v>6676</v>
      </c>
      <c r="P669" s="661">
        <f>+L669-N669</f>
        <v>7483</v>
      </c>
      <c r="Q669" s="665">
        <f>+M669-O669</f>
        <v>7638</v>
      </c>
      <c r="R669" s="661">
        <f>SUM(R667:R668)</f>
        <v>1409</v>
      </c>
      <c r="S669" s="665">
        <f t="shared" ref="S669:U669" si="825">SUM(S667:S668)</f>
        <v>983</v>
      </c>
      <c r="T669" s="661">
        <f t="shared" si="825"/>
        <v>3250</v>
      </c>
      <c r="U669" s="665">
        <f t="shared" si="825"/>
        <v>2037</v>
      </c>
      <c r="V669" s="661">
        <f>+P669-R669-T669</f>
        <v>2824</v>
      </c>
      <c r="W669" s="663">
        <f t="shared" si="816"/>
        <v>4618</v>
      </c>
      <c r="X669" s="4047"/>
      <c r="Y669" s="4044"/>
      <c r="Z669" s="4047"/>
      <c r="AA669" s="3183"/>
      <c r="AB669" s="3183"/>
      <c r="AC669" s="3183"/>
      <c r="AD669" s="70">
        <f t="shared" si="798"/>
        <v>-6</v>
      </c>
      <c r="AE669" s="264">
        <f t="shared" si="799"/>
        <v>-2.5104602510460251E-2</v>
      </c>
      <c r="AF669" s="70">
        <f t="shared" si="800"/>
        <v>62</v>
      </c>
      <c r="AG669" s="264">
        <f t="shared" si="801"/>
        <v>7.4698795180722893E-2</v>
      </c>
      <c r="AH669" s="70">
        <f t="shared" si="802"/>
        <v>53653</v>
      </c>
      <c r="AI669" s="264">
        <f t="shared" si="803"/>
        <v>0.23120313711971041</v>
      </c>
      <c r="AJ669" s="70">
        <f t="shared" si="804"/>
        <v>25284</v>
      </c>
      <c r="AK669" s="264">
        <f t="shared" si="805"/>
        <v>0.26928525023164668</v>
      </c>
      <c r="AL669" s="70">
        <f t="shared" si="806"/>
        <v>8010</v>
      </c>
      <c r="AM669" s="264">
        <f t="shared" si="807"/>
        <v>0.17353814156032671</v>
      </c>
      <c r="AN669" s="70">
        <f t="shared" si="808"/>
        <v>17274</v>
      </c>
      <c r="AO669" s="264">
        <f t="shared" si="809"/>
        <v>0.36186525892408244</v>
      </c>
      <c r="AP669" s="70">
        <f t="shared" si="810"/>
        <v>3713</v>
      </c>
      <c r="AQ669" s="264">
        <f t="shared" si="811"/>
        <v>0.54643119941133189</v>
      </c>
      <c r="AR669" s="70">
        <f t="shared" si="812"/>
        <v>9914</v>
      </c>
      <c r="AS669" s="264">
        <f t="shared" si="813"/>
        <v>0.704019315438148</v>
      </c>
      <c r="AT669" s="70">
        <f t="shared" si="814"/>
        <v>3647</v>
      </c>
      <c r="AU669" s="264">
        <f t="shared" si="815"/>
        <v>0.13578316393015377</v>
      </c>
    </row>
    <row r="670" spans="1:47" ht="13.5" x14ac:dyDescent="0.25">
      <c r="A670" s="649">
        <v>2200</v>
      </c>
      <c r="B670" s="30" t="s">
        <v>2734</v>
      </c>
      <c r="C670" s="30" t="s">
        <v>1618</v>
      </c>
      <c r="D670" s="649" t="s">
        <v>1797</v>
      </c>
      <c r="E670" s="723"/>
      <c r="F670" s="656">
        <f>+'17HPM_DATA_INPUT'!D401</f>
        <v>233</v>
      </c>
      <c r="G670" s="651">
        <f>+'17HPM_DATA_INPUT'!E401</f>
        <v>239</v>
      </c>
      <c r="H670" s="654">
        <f>+'17HPM_DATA_INPUT'!F401</f>
        <v>892</v>
      </c>
      <c r="I670" s="690">
        <f>+'17HPM_DATA_INPUT'!G401</f>
        <v>830</v>
      </c>
      <c r="J670" s="654">
        <f>+'17HPM_DATA_INPUT'!H401</f>
        <v>285713</v>
      </c>
      <c r="K670" s="651">
        <f>+'17HPM_DATA_INPUT'!I401</f>
        <v>232060</v>
      </c>
      <c r="L670" s="654">
        <f>+'17HPM_DATA_INPUT'!J401</f>
        <v>119177</v>
      </c>
      <c r="M670" s="651">
        <f>+'17HPM_DATA_INPUT'!K401</f>
        <v>93893</v>
      </c>
      <c r="N670" s="654">
        <f>+'17HPM_DATA_INPUT'!L401</f>
        <v>54167</v>
      </c>
      <c r="O670" s="673">
        <f>+'17HPM_DATA_INPUT'!M401</f>
        <v>46157</v>
      </c>
      <c r="P670" s="650">
        <f t="shared" si="817"/>
        <v>65010</v>
      </c>
      <c r="Q670" s="652">
        <f t="shared" si="818"/>
        <v>47736</v>
      </c>
      <c r="R670" s="654">
        <f>+'17HPM_DATA_INPUT'!P401</f>
        <v>10508</v>
      </c>
      <c r="S670" s="651">
        <f>+'17HPM_DATA_INPUT'!Q401</f>
        <v>6795</v>
      </c>
      <c r="T670" s="654">
        <f>+'17HPM_DATA_INPUT'!R401</f>
        <v>23996</v>
      </c>
      <c r="U670" s="651">
        <f>+'17HPM_DATA_INPUT'!S401</f>
        <v>14082</v>
      </c>
      <c r="V670" s="650">
        <f t="shared" si="816"/>
        <v>30506</v>
      </c>
      <c r="W670" s="653">
        <f t="shared" si="816"/>
        <v>26859</v>
      </c>
      <c r="X670" s="4047"/>
      <c r="Y670" s="4044"/>
      <c r="Z670" s="4047"/>
      <c r="AA670" s="3183"/>
      <c r="AB670" s="3183"/>
      <c r="AC670" s="3183"/>
      <c r="AD670" s="70">
        <f t="shared" si="798"/>
        <v>1</v>
      </c>
      <c r="AE670" s="264">
        <f t="shared" si="799"/>
        <v>0</v>
      </c>
      <c r="AF670" s="70">
        <f t="shared" si="800"/>
        <v>3</v>
      </c>
      <c r="AG670" s="264">
        <f t="shared" si="801"/>
        <v>0</v>
      </c>
      <c r="AH670" s="70">
        <f t="shared" si="802"/>
        <v>150</v>
      </c>
      <c r="AI670" s="264">
        <f t="shared" si="803"/>
        <v>0</v>
      </c>
      <c r="AJ670" s="70">
        <f t="shared" si="804"/>
        <v>71</v>
      </c>
      <c r="AK670" s="264">
        <f t="shared" si="805"/>
        <v>0</v>
      </c>
      <c r="AL670" s="70">
        <f t="shared" si="806"/>
        <v>48</v>
      </c>
      <c r="AM670" s="264">
        <f t="shared" si="807"/>
        <v>0</v>
      </c>
      <c r="AN670" s="70">
        <f t="shared" si="808"/>
        <v>23</v>
      </c>
      <c r="AO670" s="264">
        <f t="shared" si="809"/>
        <v>0</v>
      </c>
      <c r="AP670" s="70">
        <f t="shared" si="810"/>
        <v>0</v>
      </c>
      <c r="AQ670" s="264">
        <f t="shared" si="811"/>
        <v>0</v>
      </c>
      <c r="AR670" s="70">
        <f t="shared" si="812"/>
        <v>10</v>
      </c>
      <c r="AS670" s="264">
        <f t="shared" si="813"/>
        <v>0</v>
      </c>
      <c r="AT670" s="70">
        <f t="shared" si="814"/>
        <v>13</v>
      </c>
      <c r="AU670" s="264">
        <f t="shared" si="815"/>
        <v>0</v>
      </c>
    </row>
    <row r="671" spans="1:47" ht="13.5" x14ac:dyDescent="0.25">
      <c r="A671" s="649">
        <v>2210</v>
      </c>
      <c r="B671" s="30" t="s">
        <v>2735</v>
      </c>
      <c r="C671" s="30" t="s">
        <v>1618</v>
      </c>
      <c r="D671" s="649" t="s">
        <v>1617</v>
      </c>
      <c r="E671" s="723"/>
      <c r="F671" s="656">
        <f>+'17HPM_DATA_INPUT'!D402</f>
        <v>1</v>
      </c>
      <c r="G671" s="651">
        <f>+'17HPM_DATA_INPUT'!E402</f>
        <v>0</v>
      </c>
      <c r="H671" s="654">
        <f>+'17HPM_DATA_INPUT'!F402</f>
        <v>3</v>
      </c>
      <c r="I671" s="690">
        <f>+'17HPM_DATA_INPUT'!G402</f>
        <v>0</v>
      </c>
      <c r="J671" s="654">
        <f>+'17HPM_DATA_INPUT'!H402</f>
        <v>150</v>
      </c>
      <c r="K671" s="651">
        <f>+'17HPM_DATA_INPUT'!I402</f>
        <v>0</v>
      </c>
      <c r="L671" s="654">
        <f>+'17HPM_DATA_INPUT'!J402</f>
        <v>71</v>
      </c>
      <c r="M671" s="651">
        <f>+'17HPM_DATA_INPUT'!K402</f>
        <v>0</v>
      </c>
      <c r="N671" s="654">
        <f>+'17HPM_DATA_INPUT'!L402</f>
        <v>48</v>
      </c>
      <c r="O671" s="673">
        <f>+'17HPM_DATA_INPUT'!M402</f>
        <v>0</v>
      </c>
      <c r="P671" s="650">
        <f t="shared" si="817"/>
        <v>23</v>
      </c>
      <c r="Q671" s="652">
        <f t="shared" si="818"/>
        <v>0</v>
      </c>
      <c r="R671" s="654">
        <f>+'17HPM_DATA_INPUT'!P402</f>
        <v>0</v>
      </c>
      <c r="S671" s="651">
        <f>+'17HPM_DATA_INPUT'!Q402</f>
        <v>0</v>
      </c>
      <c r="T671" s="654">
        <f>+'17HPM_DATA_INPUT'!R402</f>
        <v>10</v>
      </c>
      <c r="U671" s="651">
        <f>+'17HPM_DATA_INPUT'!S402</f>
        <v>0</v>
      </c>
      <c r="V671" s="650">
        <f t="shared" si="816"/>
        <v>13</v>
      </c>
      <c r="W671" s="653">
        <f t="shared" si="816"/>
        <v>0</v>
      </c>
      <c r="X671" s="4047"/>
      <c r="Y671" s="4044"/>
      <c r="Z671" s="4047"/>
      <c r="AA671" s="3183"/>
      <c r="AB671" s="3183"/>
      <c r="AC671" s="3183"/>
      <c r="AD671" s="261">
        <f t="shared" si="798"/>
        <v>-5</v>
      </c>
      <c r="AE671" s="262">
        <f t="shared" si="799"/>
        <v>-2.0920502092050208E-2</v>
      </c>
      <c r="AF671" s="18">
        <f t="shared" si="800"/>
        <v>65</v>
      </c>
      <c r="AG671" s="262">
        <f t="shared" si="801"/>
        <v>7.8313253012048195E-2</v>
      </c>
      <c r="AH671" s="18">
        <f t="shared" si="802"/>
        <v>53803</v>
      </c>
      <c r="AI671" s="262">
        <f t="shared" si="803"/>
        <v>0.23184952167542877</v>
      </c>
      <c r="AJ671" s="18">
        <f t="shared" si="804"/>
        <v>25355</v>
      </c>
      <c r="AK671" s="262">
        <f t="shared" si="805"/>
        <v>0.27004143013856197</v>
      </c>
      <c r="AL671" s="18">
        <f t="shared" si="806"/>
        <v>8058</v>
      </c>
      <c r="AM671" s="262">
        <f t="shared" si="807"/>
        <v>0.17457807049851592</v>
      </c>
      <c r="AN671" s="18">
        <f t="shared" si="808"/>
        <v>17297</v>
      </c>
      <c r="AO671" s="262">
        <f t="shared" si="809"/>
        <v>0.36234707558236973</v>
      </c>
      <c r="AP671" s="18">
        <f t="shared" si="810"/>
        <v>3713</v>
      </c>
      <c r="AQ671" s="262">
        <f t="shared" si="811"/>
        <v>0.54643119941133189</v>
      </c>
      <c r="AR671" s="18">
        <f t="shared" si="812"/>
        <v>9924</v>
      </c>
      <c r="AS671" s="262">
        <f t="shared" si="813"/>
        <v>0.70472944184064767</v>
      </c>
      <c r="AT671" s="18">
        <f t="shared" si="814"/>
        <v>3660</v>
      </c>
      <c r="AU671" s="263">
        <f t="shared" si="815"/>
        <v>0.13626717301463195</v>
      </c>
    </row>
    <row r="672" spans="1:47" ht="13.5" x14ac:dyDescent="0.25">
      <c r="A672" s="659" t="e">
        <v>#VALUE!</v>
      </c>
      <c r="B672" s="30" t="e">
        <v>#VALUE!</v>
      </c>
      <c r="C672" s="30" t="e">
        <v>#VALUE!</v>
      </c>
      <c r="D672" s="659" t="s">
        <v>2610</v>
      </c>
      <c r="E672" s="723"/>
      <c r="F672" s="660">
        <f>+'17HPM_DATA_INPUT'!D403</f>
        <v>234</v>
      </c>
      <c r="G672" s="664">
        <f>+'17HPM_DATA_INPUT'!E403</f>
        <v>239</v>
      </c>
      <c r="H672" s="661">
        <f>+'17HPM_DATA_INPUT'!F403</f>
        <v>895</v>
      </c>
      <c r="I672" s="665">
        <f>+'17HPM_DATA_INPUT'!G403</f>
        <v>830</v>
      </c>
      <c r="J672" s="661">
        <f t="shared" ref="J672:O672" si="826">SUM(J670:J671)</f>
        <v>285863</v>
      </c>
      <c r="K672" s="665">
        <f t="shared" si="826"/>
        <v>232060</v>
      </c>
      <c r="L672" s="661">
        <f>SUM(L670:L671)</f>
        <v>119248</v>
      </c>
      <c r="M672" s="665">
        <f>SUM(M670:M671)</f>
        <v>93893</v>
      </c>
      <c r="N672" s="661">
        <f t="shared" si="826"/>
        <v>54215</v>
      </c>
      <c r="O672" s="665">
        <f t="shared" si="826"/>
        <v>46157</v>
      </c>
      <c r="P672" s="661">
        <f t="shared" si="817"/>
        <v>65033</v>
      </c>
      <c r="Q672" s="665">
        <f t="shared" si="818"/>
        <v>47736</v>
      </c>
      <c r="R672" s="661">
        <f>SUM(R670:R671)</f>
        <v>10508</v>
      </c>
      <c r="S672" s="665">
        <f>SUM(S670:S671)</f>
        <v>6795</v>
      </c>
      <c r="T672" s="661">
        <f>SUM(T670:T671)</f>
        <v>24006</v>
      </c>
      <c r="U672" s="665">
        <f>SUM(U670:U671)</f>
        <v>14082</v>
      </c>
      <c r="V672" s="661">
        <f t="shared" si="816"/>
        <v>30519</v>
      </c>
      <c r="W672" s="663">
        <f t="shared" si="816"/>
        <v>26859</v>
      </c>
      <c r="X672" s="4047"/>
      <c r="Y672" s="4044"/>
      <c r="Z672" s="4047"/>
      <c r="AA672" s="3183"/>
      <c r="AB672" s="3183"/>
      <c r="AC672" s="3183"/>
      <c r="AD672" s="70"/>
      <c r="AE672" s="264"/>
      <c r="AF672" s="70"/>
      <c r="AG672" s="264"/>
      <c r="AH672" s="70"/>
      <c r="AI672" s="264"/>
      <c r="AJ672" s="70"/>
      <c r="AK672" s="264"/>
      <c r="AL672" s="70"/>
      <c r="AM672" s="264"/>
      <c r="AN672" s="70"/>
      <c r="AO672" s="264"/>
      <c r="AP672" s="70"/>
      <c r="AQ672" s="264"/>
      <c r="AR672" s="70"/>
      <c r="AS672" s="264"/>
      <c r="AT672" s="70"/>
      <c r="AU672" s="264"/>
    </row>
    <row r="673" spans="1:47" ht="13.5" x14ac:dyDescent="0.25">
      <c r="A673" s="649" t="e">
        <v>#VALUE!</v>
      </c>
      <c r="B673" s="30" t="e">
        <v>#VALUE!</v>
      </c>
      <c r="C673" s="30" t="e">
        <v>#VALUE!</v>
      </c>
      <c r="D673" s="649"/>
      <c r="E673" s="723"/>
      <c r="F673" s="666"/>
      <c r="G673" s="666"/>
      <c r="H673" s="666"/>
      <c r="I673" s="666"/>
      <c r="J673" s="666"/>
      <c r="K673" s="666"/>
      <c r="L673" s="666"/>
      <c r="M673" s="666"/>
      <c r="N673" s="666"/>
      <c r="O673" s="666"/>
      <c r="P673" s="667"/>
      <c r="Q673" s="652"/>
      <c r="R673" s="666"/>
      <c r="S673" s="666"/>
      <c r="T673" s="667"/>
      <c r="U673" s="652"/>
      <c r="V673" s="666"/>
      <c r="W673" s="668"/>
      <c r="X673" s="4047"/>
      <c r="Y673" s="4044"/>
      <c r="Z673" s="4047"/>
      <c r="AA673" s="3183"/>
      <c r="AB673" s="3183"/>
      <c r="AC673" s="3183"/>
      <c r="AD673" s="261">
        <f>+F674-G674</f>
        <v>2476</v>
      </c>
      <c r="AE673" s="262">
        <f>IF(G674=0,0,IF(AD673&gt;0,ABS(+AD673/G674),-ABS(+AD673/G674)))</f>
        <v>0.10141306573827565</v>
      </c>
      <c r="AF673" s="18">
        <f>+H674-I674</f>
        <v>4113</v>
      </c>
      <c r="AG673" s="262">
        <f>IF(I674=0,0,IF(AF673&gt;0,ABS(+AF673/I674),-ABS(+AF673/I674)))</f>
        <v>7.4946700923850654E-2</v>
      </c>
      <c r="AH673" s="18">
        <f>+J674-K674</f>
        <v>1496856</v>
      </c>
      <c r="AI673" s="262">
        <f>IF(K674=0,0,IF(AH673&gt;0,ABS(+AH673/K674),-ABS(+AH673/K674)))</f>
        <v>9.0267819086129214E-2</v>
      </c>
      <c r="AJ673" s="18">
        <f>+L674-M674</f>
        <v>450949</v>
      </c>
      <c r="AK673" s="262">
        <f>IF(M674=0,0,IF(AJ673&gt;0,ABS(+AJ673/M674),-ABS(+AJ673/M674)))</f>
        <v>6.8412344621180315E-2</v>
      </c>
      <c r="AL673" s="18">
        <f>+N674-O674</f>
        <v>265220</v>
      </c>
      <c r="AM673" s="262">
        <f>IF(O674=0,0,IF(AL673&gt;0,ABS(+AL673/O674),-ABS(+AL673/O674)))</f>
        <v>7.2450109623063835E-2</v>
      </c>
      <c r="AN673" s="18">
        <f>+P674-Q674</f>
        <v>185729</v>
      </c>
      <c r="AO673" s="262">
        <f>IF(Q674=0,0,IF(AN673&gt;0,ABS(+AN673/Q674),-ABS(+AN673/Q674)))</f>
        <v>6.3369142510882298E-2</v>
      </c>
      <c r="AP673" s="18">
        <f>+R674-S674</f>
        <v>127894</v>
      </c>
      <c r="AQ673" s="262">
        <f>IF(S674=0,0,IF(AP673&gt;0,ABS(+AP673/S674),-ABS(+AP673/S674)))</f>
        <v>0.3262443912157319</v>
      </c>
      <c r="AR673" s="18">
        <f>+T674-U674</f>
        <v>459539</v>
      </c>
      <c r="AS673" s="262">
        <f>IF(U674=0,0,IF(AR673&gt;0,ABS(+AR673/U674),-ABS(+AR673/U674)))</f>
        <v>0.4651143254187951</v>
      </c>
      <c r="AT673" s="18">
        <f>+V674-W674</f>
        <v>-401704</v>
      </c>
      <c r="AU673" s="263">
        <f>IF(W674=0,0,IF(AT673&gt;0,ABS(+AT673/W674),-ABS(+AT673/W674)))</f>
        <v>-0.25901781833985221</v>
      </c>
    </row>
    <row r="674" spans="1:47" ht="13.5" x14ac:dyDescent="0.25">
      <c r="A674" s="659" t="e">
        <v>#VALUE!</v>
      </c>
      <c r="B674" s="30" t="e">
        <v>#VALUE!</v>
      </c>
      <c r="C674" s="30" t="e">
        <v>#VALUE!</v>
      </c>
      <c r="D674" s="659" t="s">
        <v>879</v>
      </c>
      <c r="E674" s="724"/>
      <c r="F674" s="669">
        <f>+F666+F672+F669</f>
        <v>26891</v>
      </c>
      <c r="G674" s="682">
        <f t="shared" ref="G674:O674" si="827">+G666+G672+G669</f>
        <v>24415</v>
      </c>
      <c r="H674" s="661">
        <f t="shared" si="827"/>
        <v>58992</v>
      </c>
      <c r="I674" s="665">
        <f t="shared" si="827"/>
        <v>54879</v>
      </c>
      <c r="J674" s="661">
        <f t="shared" si="827"/>
        <v>18079244</v>
      </c>
      <c r="K674" s="665">
        <f t="shared" si="827"/>
        <v>16582388</v>
      </c>
      <c r="L674" s="661">
        <f>+L666+L672+L669</f>
        <v>7042581</v>
      </c>
      <c r="M674" s="665">
        <f t="shared" si="827"/>
        <v>6591632</v>
      </c>
      <c r="N674" s="661">
        <f t="shared" si="827"/>
        <v>3925946</v>
      </c>
      <c r="O674" s="665">
        <f t="shared" si="827"/>
        <v>3660726</v>
      </c>
      <c r="P674" s="661">
        <f t="shared" si="817"/>
        <v>3116635</v>
      </c>
      <c r="Q674" s="665">
        <f t="shared" si="818"/>
        <v>2930906</v>
      </c>
      <c r="R674" s="661">
        <f>+R666+R672+R669</f>
        <v>519913</v>
      </c>
      <c r="S674" s="665">
        <f>+S666+S672+S669</f>
        <v>392019</v>
      </c>
      <c r="T674" s="661">
        <f>+T666+T672+T669</f>
        <v>1447552</v>
      </c>
      <c r="U674" s="665">
        <f>+U666+U672+U669</f>
        <v>988013</v>
      </c>
      <c r="V674" s="661">
        <f>+P674-R674-T674</f>
        <v>1149170</v>
      </c>
      <c r="W674" s="663">
        <f>+Q674-S674-U674</f>
        <v>1550874</v>
      </c>
      <c r="X674" s="4047"/>
      <c r="Y674" s="4035"/>
      <c r="Z674" s="4041"/>
      <c r="AA674" s="3179"/>
      <c r="AB674" s="3179"/>
      <c r="AC674" s="3180"/>
      <c r="AD674" s="412"/>
      <c r="AE674" s="646"/>
      <c r="AF674" s="412"/>
      <c r="AG674" s="646"/>
      <c r="AH674" s="412"/>
      <c r="AI674" s="646"/>
      <c r="AJ674" s="412"/>
      <c r="AK674" s="646"/>
      <c r="AL674" s="412"/>
      <c r="AM674" s="646"/>
      <c r="AN674" s="412"/>
      <c r="AO674" s="646"/>
      <c r="AP674" s="412"/>
      <c r="AQ674" s="646"/>
      <c r="AR674" s="412"/>
      <c r="AS674" s="646"/>
      <c r="AT674" s="412"/>
      <c r="AU674" s="646"/>
    </row>
    <row r="675" spans="1:47" ht="13.5" x14ac:dyDescent="0.25">
      <c r="A675" s="30" t="e">
        <v>#VALUE!</v>
      </c>
      <c r="B675" s="30" t="e">
        <v>#VALUE!</v>
      </c>
      <c r="C675" s="30" t="e">
        <v>#VALUE!</v>
      </c>
      <c r="F675" s="159"/>
      <c r="G675" s="159"/>
      <c r="H675" s="687"/>
      <c r="I675" s="687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4042"/>
      <c r="Y675" s="4044"/>
      <c r="Z675" s="4047"/>
      <c r="AA675" s="3183"/>
      <c r="AB675" s="3183"/>
      <c r="AC675" s="3183"/>
      <c r="AD675" s="2"/>
      <c r="AE675" s="252"/>
      <c r="AF675" s="2"/>
      <c r="AG675" s="252"/>
      <c r="AH675" s="2"/>
      <c r="AI675" s="252"/>
      <c r="AJ675" s="2"/>
      <c r="AK675" s="252"/>
      <c r="AL675" s="2"/>
      <c r="AM675" s="252"/>
      <c r="AN675" s="2"/>
      <c r="AO675" s="252"/>
      <c r="AP675" s="2"/>
      <c r="AQ675" s="252"/>
      <c r="AR675" s="2"/>
      <c r="AS675" s="252"/>
      <c r="AT675" s="2"/>
      <c r="AU675" s="252"/>
    </row>
    <row r="676" spans="1:47" ht="13.5" x14ac:dyDescent="0.25">
      <c r="A676" s="713" t="e">
        <v>#VALUE!</v>
      </c>
      <c r="B676" s="30" t="e">
        <v>#VALUE!</v>
      </c>
      <c r="C676" s="30" t="e">
        <v>#VALUE!</v>
      </c>
      <c r="D676" s="713" t="s">
        <v>152</v>
      </c>
      <c r="E676" s="713"/>
      <c r="F676" s="648"/>
      <c r="G676" s="648"/>
      <c r="H676" s="648"/>
      <c r="I676" s="648"/>
      <c r="J676" s="648"/>
      <c r="K676" s="648"/>
      <c r="L676" s="648"/>
      <c r="M676" s="648"/>
      <c r="N676" s="648"/>
      <c r="O676" s="648"/>
      <c r="P676" s="648"/>
      <c r="Q676" s="648"/>
      <c r="R676" s="648"/>
      <c r="S676" s="648"/>
      <c r="T676" s="648"/>
      <c r="U676" s="648"/>
      <c r="V676" s="648"/>
      <c r="W676" s="648"/>
      <c r="X676" s="4047"/>
      <c r="Y676" s="4044"/>
      <c r="Z676" s="4047"/>
      <c r="AA676" s="3183"/>
      <c r="AB676" s="3183"/>
      <c r="AC676" s="3183"/>
      <c r="AD676" s="70">
        <f t="shared" ref="AD676:AD707" si="828">+F677-G677</f>
        <v>1047.9243740208585</v>
      </c>
      <c r="AE676" s="264">
        <f t="shared" ref="AE676:AE707" si="829">IF(G677=0,0,IF(AD676&gt;0,ABS(+AD676/G677),-ABS(+AD676/G677)))</f>
        <v>0.10312283415562543</v>
      </c>
      <c r="AF676" s="70">
        <f t="shared" ref="AF676:AF707" si="830">+H677-I677</f>
        <v>6621</v>
      </c>
      <c r="AG676" s="264">
        <f t="shared" ref="AG676:AG707" si="831">IF(I677=0,0,IF(AF676&gt;0,ABS(+AF676/I677),-ABS(+AF676/I677)))</f>
        <v>0.11001080003323087</v>
      </c>
      <c r="AH676" s="70">
        <f t="shared" ref="AH676:AH707" si="832">+J677-K677</f>
        <v>7872606</v>
      </c>
      <c r="AI676" s="264">
        <f t="shared" ref="AI676:AI707" si="833">IF(K677=0,0,IF(AH676&gt;0,ABS(+AH676/K677),-ABS(+AH676/K677)))</f>
        <v>0.59738858388144755</v>
      </c>
      <c r="AJ676" s="70">
        <f t="shared" ref="AJ676:AJ707" si="834">+L677-M677</f>
        <v>1365256</v>
      </c>
      <c r="AK676" s="264">
        <f t="shared" ref="AK676:AK707" si="835">IF(M677=0,0,IF(AJ676&gt;0,ABS(+AJ676/M677),-ABS(+AJ676/M677)))</f>
        <v>0.39802314340256761</v>
      </c>
      <c r="AL676" s="70">
        <f t="shared" ref="AL676:AL707" si="836">+N677-O677</f>
        <v>10149.775679381099</v>
      </c>
      <c r="AM676" s="264">
        <f t="shared" ref="AM676:AM707" si="837">IF(O677=0,0,IF(AL676&gt;0,ABS(+AL676/O677),-ABS(+AL676/O677)))</f>
        <v>3.8982293199119429E-3</v>
      </c>
      <c r="AN676" s="70">
        <f t="shared" ref="AN676:AN707" si="838">+P677-Q677</f>
        <v>1355106.2243206189</v>
      </c>
      <c r="AO676" s="264">
        <f t="shared" ref="AO676:AO707" si="839">IF(Q677=0,0,IF(AN676&gt;0,ABS(+AN676/Q677),-ABS(+AN676/Q677)))</f>
        <v>1.6397638356255873</v>
      </c>
      <c r="AP676" s="70">
        <f t="shared" ref="AP676:AP707" si="840">+R677-S677</f>
        <v>-2058.7842510534392</v>
      </c>
      <c r="AQ676" s="264">
        <f t="shared" ref="AQ676:AQ707" si="841">IF(S677=0,0,IF(AP676&gt;0,ABS(+AP676/S677),-ABS(+AP676/S677)))</f>
        <v>-1.0023341687669022E-2</v>
      </c>
      <c r="AR676" s="70">
        <f t="shared" ref="AR676:AR707" si="842">+T677-U677</f>
        <v>58319.14065634727</v>
      </c>
      <c r="AS676" s="264">
        <f t="shared" ref="AS676:AS707" si="843">IF(U677=0,0,IF(AR676&gt;0,ABS(+AR676/U677),-ABS(+AR676/U677)))</f>
        <v>0.10510727597848536</v>
      </c>
      <c r="AT676" s="70">
        <f t="shared" ref="AT676:AT707" si="844">+V677-W677</f>
        <v>1298845.8679153249</v>
      </c>
      <c r="AU676" s="264">
        <f t="shared" ref="AU676:AU707" si="845">IF(W677=0,0,IF(AT676&gt;0,ABS(+AT676/W677),-ABS(+AT676/W677)))</f>
        <v>19.634623236750191</v>
      </c>
    </row>
    <row r="677" spans="1:47" ht="13.5" hidden="1" x14ac:dyDescent="0.25">
      <c r="A677" s="655">
        <v>3000</v>
      </c>
      <c r="B677" s="30" t="s">
        <v>2755</v>
      </c>
      <c r="C677" s="30" t="s">
        <v>1638</v>
      </c>
      <c r="D677" s="655" t="s">
        <v>1619</v>
      </c>
      <c r="E677" s="723"/>
      <c r="F677" s="670">
        <f>'17Lab_PLRecon'!B8</f>
        <v>11209.828695224907</v>
      </c>
      <c r="G677" s="652">
        <f>'17Lab_PLRecon'!C8</f>
        <v>10161.904321204049</v>
      </c>
      <c r="H677" s="650">
        <f>'17Lab_PLRecon'!D8</f>
        <v>66806</v>
      </c>
      <c r="I677" s="671">
        <f>'17Lab_PLRecon'!E8</f>
        <v>60185</v>
      </c>
      <c r="J677" s="650">
        <f>'17Lab_PLRecon'!F8</f>
        <v>21050973</v>
      </c>
      <c r="K677" s="652">
        <f>'17Lab_PLRecon'!G8</f>
        <v>13178367</v>
      </c>
      <c r="L677" s="650">
        <f>'17Lab_PLRecon'!H8</f>
        <v>4795348</v>
      </c>
      <c r="M677" s="652">
        <f>'17Lab_PLRecon'!I8</f>
        <v>3430092</v>
      </c>
      <c r="N677" s="650">
        <f>'17Lab_PLRecon'!J8</f>
        <v>2613838.4882793808</v>
      </c>
      <c r="O677" s="675">
        <f>'17Lab_PLRecon'!K8</f>
        <v>2603688.7125999997</v>
      </c>
      <c r="P677" s="650">
        <f>+L677-N677</f>
        <v>2181509.5117206192</v>
      </c>
      <c r="Q677" s="652">
        <f>+M677-O677</f>
        <v>826403.28740000026</v>
      </c>
      <c r="R677" s="650">
        <f>'17Lab_PLRecon'!N8</f>
        <v>203340.20494894654</v>
      </c>
      <c r="S677" s="652">
        <f>'17Lab_PLRecon'!O8</f>
        <v>205398.98919999998</v>
      </c>
      <c r="T677" s="657">
        <f>'17Lab_PLRecon'!P8</f>
        <v>613172.64735634718</v>
      </c>
      <c r="U677" s="652">
        <f>'17Lab_PLRecon'!Q8</f>
        <v>554853.50669999991</v>
      </c>
      <c r="V677" s="650">
        <f>+P677-R677-T677</f>
        <v>1364996.6594153254</v>
      </c>
      <c r="W677" s="653">
        <f>+Q677-S677-U677</f>
        <v>66150.7915000004</v>
      </c>
      <c r="X677" s="4047"/>
      <c r="Y677" s="4044"/>
      <c r="Z677" s="4047"/>
      <c r="AA677" s="3183"/>
      <c r="AB677" s="3183"/>
      <c r="AC677" s="3183"/>
      <c r="AD677" s="70">
        <f t="shared" si="828"/>
        <v>90.052422958915486</v>
      </c>
      <c r="AE677" s="264">
        <f t="shared" si="829"/>
        <v>1.9834109844136989E-2</v>
      </c>
      <c r="AF677" s="70">
        <f t="shared" si="830"/>
        <v>1258</v>
      </c>
      <c r="AG677" s="264">
        <f t="shared" si="831"/>
        <v>3.5583967414363704E-2</v>
      </c>
      <c r="AH677" s="70">
        <f t="shared" si="832"/>
        <v>1887147</v>
      </c>
      <c r="AI677" s="264">
        <f t="shared" si="833"/>
        <v>0.33834385069853506</v>
      </c>
      <c r="AJ677" s="70">
        <f t="shared" si="834"/>
        <v>601187</v>
      </c>
      <c r="AK677" s="264">
        <f t="shared" si="835"/>
        <v>0.39228476888172281</v>
      </c>
      <c r="AL677" s="70">
        <f t="shared" si="836"/>
        <v>62204.576286443044</v>
      </c>
      <c r="AM677" s="264">
        <f t="shared" si="837"/>
        <v>8.3901006586193691E-2</v>
      </c>
      <c r="AN677" s="70">
        <f t="shared" si="838"/>
        <v>538982.42371355696</v>
      </c>
      <c r="AO677" s="264">
        <f t="shared" si="839"/>
        <v>0.68128812212726331</v>
      </c>
      <c r="AP677" s="70">
        <f t="shared" si="840"/>
        <v>-3169.9902058434964</v>
      </c>
      <c r="AQ677" s="264">
        <f t="shared" si="841"/>
        <v>-3.1054373583631448E-2</v>
      </c>
      <c r="AR677" s="70">
        <f t="shared" si="842"/>
        <v>26074.473144902295</v>
      </c>
      <c r="AS677" s="264">
        <f t="shared" si="843"/>
        <v>0.11557119717381956</v>
      </c>
      <c r="AT677" s="70">
        <f t="shared" si="844"/>
        <v>516077.94077449822</v>
      </c>
      <c r="AU677" s="264">
        <f t="shared" si="845"/>
        <v>1.1136050769216748</v>
      </c>
    </row>
    <row r="678" spans="1:47" ht="13.5" hidden="1" x14ac:dyDescent="0.25">
      <c r="A678" s="655">
        <v>3030</v>
      </c>
      <c r="B678" s="30" t="s">
        <v>2756</v>
      </c>
      <c r="C678" s="30" t="s">
        <v>1638</v>
      </c>
      <c r="D678" s="655" t="s">
        <v>1620</v>
      </c>
      <c r="E678" s="723"/>
      <c r="F678" s="670">
        <f>'17Lab_PLRecon'!B9</f>
        <v>4630.3329632290506</v>
      </c>
      <c r="G678" s="652">
        <f>'17Lab_PLRecon'!C9</f>
        <v>4540.2805402701351</v>
      </c>
      <c r="H678" s="650">
        <f>'17Lab_PLRecon'!D9</f>
        <v>36611</v>
      </c>
      <c r="I678" s="671">
        <f>'17Lab_PLRecon'!E9</f>
        <v>35353</v>
      </c>
      <c r="J678" s="650">
        <f>'17Lab_PLRecon'!F9</f>
        <v>7464748</v>
      </c>
      <c r="K678" s="652">
        <f>'17Lab_PLRecon'!G9</f>
        <v>5577601</v>
      </c>
      <c r="L678" s="650">
        <f>'17Lab_PLRecon'!H9</f>
        <v>2133714</v>
      </c>
      <c r="M678" s="652">
        <f>'17Lab_PLRecon'!I9</f>
        <v>1532527</v>
      </c>
      <c r="N678" s="650">
        <f>'17Lab_PLRecon'!J9</f>
        <v>803608.98628644296</v>
      </c>
      <c r="O678" s="675">
        <f>'17Lab_PLRecon'!K9</f>
        <v>741404.40999999992</v>
      </c>
      <c r="P678" s="650">
        <f t="shared" ref="P678:P741" si="846">+L678-N678</f>
        <v>1330105.013713557</v>
      </c>
      <c r="Q678" s="652">
        <f t="shared" ref="Q678:Q741" si="847">+M678-O678</f>
        <v>791122.59000000008</v>
      </c>
      <c r="R678" s="650">
        <f>'17Lab_PLRecon'!N9</f>
        <v>98908.713694156497</v>
      </c>
      <c r="S678" s="652">
        <f>'17Lab_PLRecon'!O9</f>
        <v>102078.70389999999</v>
      </c>
      <c r="T678" s="650">
        <f>'17Lab_PLRecon'!P9</f>
        <v>251688.4131449023</v>
      </c>
      <c r="U678" s="652">
        <f>'17Lab_PLRecon'!Q9</f>
        <v>225613.94</v>
      </c>
      <c r="V678" s="650">
        <f t="shared" ref="V678:V741" si="848">+P678-R678-T678</f>
        <v>979507.88687449833</v>
      </c>
      <c r="W678" s="653">
        <f t="shared" ref="W678:W741" si="849">+Q678-S678-U678</f>
        <v>463429.94610000012</v>
      </c>
      <c r="X678" s="4047"/>
      <c r="Y678" s="4044"/>
      <c r="Z678" s="4047"/>
      <c r="AA678" s="3183"/>
      <c r="AB678" s="3183"/>
      <c r="AC678" s="3183"/>
      <c r="AD678" s="70">
        <f t="shared" si="828"/>
        <v>376.38494459995036</v>
      </c>
      <c r="AE678" s="264">
        <f t="shared" si="829"/>
        <v>0.21656842551147173</v>
      </c>
      <c r="AF678" s="70">
        <f t="shared" si="830"/>
        <v>741</v>
      </c>
      <c r="AG678" s="264">
        <f t="shared" si="831"/>
        <v>0.32614436619718312</v>
      </c>
      <c r="AH678" s="70">
        <f t="shared" si="832"/>
        <v>560467</v>
      </c>
      <c r="AI678" s="264">
        <f t="shared" si="833"/>
        <v>0.43529828425680772</v>
      </c>
      <c r="AJ678" s="70">
        <f t="shared" si="834"/>
        <v>101067</v>
      </c>
      <c r="AK678" s="264">
        <f t="shared" si="835"/>
        <v>0.38934667791556393</v>
      </c>
      <c r="AL678" s="70">
        <f t="shared" si="836"/>
        <v>40895.309137036267</v>
      </c>
      <c r="AM678" s="264">
        <f t="shared" si="837"/>
        <v>7.9713748568520204E-2</v>
      </c>
      <c r="AN678" s="70">
        <f t="shared" si="838"/>
        <v>60171.690862963733</v>
      </c>
      <c r="AO678" s="264">
        <f t="shared" si="839"/>
        <v>0.23741420024722373</v>
      </c>
      <c r="AP678" s="70">
        <f t="shared" si="840"/>
        <v>99788.368253247958</v>
      </c>
      <c r="AQ678" s="264">
        <f t="shared" si="841"/>
        <v>13.446902778670625</v>
      </c>
      <c r="AR678" s="70">
        <f t="shared" si="842"/>
        <v>52799.486956169421</v>
      </c>
      <c r="AS678" s="264">
        <f t="shared" si="843"/>
        <v>0.29280910589450054</v>
      </c>
      <c r="AT678" s="70">
        <f t="shared" si="844"/>
        <v>-92416.164346453734</v>
      </c>
      <c r="AU678" s="264">
        <f t="shared" si="845"/>
        <v>-0.2094714140325902</v>
      </c>
    </row>
    <row r="679" spans="1:47" ht="13.5" hidden="1" x14ac:dyDescent="0.25">
      <c r="A679" s="655">
        <v>3040</v>
      </c>
      <c r="B679" s="30" t="s">
        <v>2757</v>
      </c>
      <c r="C679" s="30" t="s">
        <v>1638</v>
      </c>
      <c r="D679" s="655" t="s">
        <v>1798</v>
      </c>
      <c r="E679" s="723"/>
      <c r="F679" s="670">
        <f>'17Lab_PLRecon'!B10</f>
        <v>2114.3342495876855</v>
      </c>
      <c r="G679" s="652">
        <f>'17Lab_PLRecon'!C10</f>
        <v>1737.9493049877351</v>
      </c>
      <c r="H679" s="650">
        <f>'17Lab_PLRecon'!D10</f>
        <v>3013</v>
      </c>
      <c r="I679" s="671">
        <f>'17Lab_PLRecon'!E10</f>
        <v>2272</v>
      </c>
      <c r="J679" s="650">
        <f>'17Lab_PLRecon'!F10</f>
        <v>1848014</v>
      </c>
      <c r="K679" s="652">
        <f>'17Lab_PLRecon'!G10</f>
        <v>1287547</v>
      </c>
      <c r="L679" s="650">
        <f>'17Lab_PLRecon'!H10</f>
        <v>360648</v>
      </c>
      <c r="M679" s="652">
        <f>'17Lab_PLRecon'!I10</f>
        <v>259581</v>
      </c>
      <c r="N679" s="650">
        <f>'17Lab_PLRecon'!J10</f>
        <v>553922.35743703623</v>
      </c>
      <c r="O679" s="675">
        <f>'17Lab_PLRecon'!K10</f>
        <v>513027.04829999997</v>
      </c>
      <c r="P679" s="650">
        <f t="shared" si="846"/>
        <v>-193274.35743703623</v>
      </c>
      <c r="Q679" s="652">
        <f t="shared" si="847"/>
        <v>-253446.04829999997</v>
      </c>
      <c r="R679" s="650">
        <f>'17Lab_PLRecon'!N10</f>
        <v>107209.28665324795</v>
      </c>
      <c r="S679" s="652">
        <f>'17Lab_PLRecon'!O10</f>
        <v>7420.9183999999996</v>
      </c>
      <c r="T679" s="650">
        <f>'17Lab_PLRecon'!P10</f>
        <v>233119.99575616943</v>
      </c>
      <c r="U679" s="652">
        <f>'17Lab_PLRecon'!Q10</f>
        <v>180320.50880000001</v>
      </c>
      <c r="V679" s="650">
        <f t="shared" si="848"/>
        <v>-533603.63984645368</v>
      </c>
      <c r="W679" s="653">
        <f t="shared" si="849"/>
        <v>-441187.47549999994</v>
      </c>
      <c r="X679" s="4047"/>
      <c r="Y679" s="4044"/>
      <c r="Z679" s="4047"/>
      <c r="AA679" s="3183"/>
      <c r="AB679" s="3183"/>
      <c r="AC679" s="3183"/>
      <c r="AD679" s="70">
        <f t="shared" si="828"/>
        <v>9695.9544863702467</v>
      </c>
      <c r="AE679" s="264">
        <f t="shared" si="829"/>
        <v>9.1734055158721808E-2</v>
      </c>
      <c r="AF679" s="70">
        <f t="shared" si="830"/>
        <v>59757</v>
      </c>
      <c r="AG679" s="264">
        <f t="shared" si="831"/>
        <v>0.11218137650605803</v>
      </c>
      <c r="AH679" s="70">
        <f t="shared" si="832"/>
        <v>2166768</v>
      </c>
      <c r="AI679" s="264">
        <f t="shared" si="833"/>
        <v>0.10990446721998104</v>
      </c>
      <c r="AJ679" s="70">
        <f t="shared" si="834"/>
        <v>71911.679999999702</v>
      </c>
      <c r="AK679" s="264">
        <f t="shared" si="835"/>
        <v>1.3781432389683414E-2</v>
      </c>
      <c r="AL679" s="70">
        <f t="shared" si="836"/>
        <v>173266.14021075494</v>
      </c>
      <c r="AM679" s="264">
        <f t="shared" si="837"/>
        <v>8.6496566586777332E-2</v>
      </c>
      <c r="AN679" s="70">
        <f t="shared" si="838"/>
        <v>-101354.460210755</v>
      </c>
      <c r="AO679" s="264">
        <f t="shared" si="839"/>
        <v>-3.1526907571093159E-2</v>
      </c>
      <c r="AP679" s="70">
        <f t="shared" si="840"/>
        <v>-525758.32149875956</v>
      </c>
      <c r="AQ679" s="264">
        <f t="shared" si="841"/>
        <v>-0.33642216298793576</v>
      </c>
      <c r="AR679" s="70">
        <f t="shared" si="842"/>
        <v>-6315.7934179818258</v>
      </c>
      <c r="AS679" s="264">
        <f t="shared" si="843"/>
        <v>-7.4896480866697762E-3</v>
      </c>
      <c r="AT679" s="70">
        <f t="shared" si="844"/>
        <v>430719.65470598626</v>
      </c>
      <c r="AU679" s="264">
        <f t="shared" si="845"/>
        <v>0.53254643011817737</v>
      </c>
    </row>
    <row r="680" spans="1:47" ht="13.5" hidden="1" x14ac:dyDescent="0.25">
      <c r="A680" s="655">
        <v>3060</v>
      </c>
      <c r="B680" s="30" t="s">
        <v>2758</v>
      </c>
      <c r="C680" s="30" t="s">
        <v>1638</v>
      </c>
      <c r="D680" s="655" t="s">
        <v>1622</v>
      </c>
      <c r="E680" s="723"/>
      <c r="F680" s="670">
        <f>'17Lab_PLRecon'!B11</f>
        <v>115392.30105683343</v>
      </c>
      <c r="G680" s="652">
        <f>'17Lab_PLRecon'!C11</f>
        <v>105696.34657046318</v>
      </c>
      <c r="H680" s="650">
        <f>'17Lab_PLRecon'!D11</f>
        <v>592439</v>
      </c>
      <c r="I680" s="671">
        <f>'17Lab_PLRecon'!E11</f>
        <v>532682</v>
      </c>
      <c r="J680" s="650">
        <f>'17Lab_PLRecon'!F11</f>
        <v>21881781</v>
      </c>
      <c r="K680" s="652">
        <f>'17Lab_PLRecon'!G11</f>
        <v>19715013</v>
      </c>
      <c r="L680" s="650">
        <f>'17Lab_PLRecon'!H11</f>
        <v>5289923.71</v>
      </c>
      <c r="M680" s="652">
        <f>'17Lab_PLRecon'!I11</f>
        <v>5218012.03</v>
      </c>
      <c r="N680" s="650">
        <f>'17Lab_PLRecon'!J11</f>
        <v>2176422.4162107552</v>
      </c>
      <c r="O680" s="675">
        <f>'17Lab_PLRecon'!K11</f>
        <v>2003156.2760000003</v>
      </c>
      <c r="P680" s="650">
        <f t="shared" si="846"/>
        <v>3113501.2937892447</v>
      </c>
      <c r="Q680" s="652">
        <f t="shared" si="847"/>
        <v>3214855.7539999997</v>
      </c>
      <c r="R680" s="650">
        <f>'17Lab_PLRecon'!N11</f>
        <v>1037035.0356012406</v>
      </c>
      <c r="S680" s="652">
        <f>'17Lab_PLRecon'!O11</f>
        <v>1562793.3571000001</v>
      </c>
      <c r="T680" s="657">
        <f>'17Lab_PLRecon'!P11</f>
        <v>836953.92298201832</v>
      </c>
      <c r="U680" s="652">
        <f>'17Lab_PLRecon'!Q11</f>
        <v>843269.71640000015</v>
      </c>
      <c r="V680" s="650">
        <f t="shared" si="848"/>
        <v>1239512.3352059857</v>
      </c>
      <c r="W680" s="653">
        <f t="shared" si="849"/>
        <v>808792.68049999943</v>
      </c>
      <c r="X680" s="4047"/>
      <c r="Y680" s="4044"/>
      <c r="Z680" s="4047"/>
      <c r="AA680" s="3183"/>
      <c r="AB680" s="3183"/>
      <c r="AC680" s="3183"/>
      <c r="AD680" s="70">
        <f t="shared" si="828"/>
        <v>11296.187859991136</v>
      </c>
      <c r="AE680" s="264">
        <f t="shared" si="829"/>
        <v>0.92606885227013735</v>
      </c>
      <c r="AF680" s="70">
        <f t="shared" si="830"/>
        <v>42681</v>
      </c>
      <c r="AG680" s="264">
        <f t="shared" si="831"/>
        <v>1.1643659973810563</v>
      </c>
      <c r="AH680" s="70">
        <f t="shared" si="832"/>
        <v>1911920</v>
      </c>
      <c r="AI680" s="264">
        <f t="shared" si="833"/>
        <v>1.2632658374045409</v>
      </c>
      <c r="AJ680" s="70">
        <f t="shared" si="834"/>
        <v>201464</v>
      </c>
      <c r="AK680" s="264">
        <f t="shared" si="835"/>
        <v>0.70925541277944026</v>
      </c>
      <c r="AL680" s="70">
        <f t="shared" si="836"/>
        <v>77258.580910502322</v>
      </c>
      <c r="AM680" s="264">
        <f t="shared" si="837"/>
        <v>0.51329528885111975</v>
      </c>
      <c r="AN680" s="70">
        <f t="shared" si="838"/>
        <v>124205.41908949768</v>
      </c>
      <c r="AO680" s="264">
        <f t="shared" si="839"/>
        <v>0.93013300847779246</v>
      </c>
      <c r="AP680" s="70">
        <f t="shared" si="840"/>
        <v>100259.32058348926</v>
      </c>
      <c r="AQ680" s="264">
        <f t="shared" si="841"/>
        <v>0.74906098120913878</v>
      </c>
      <c r="AR680" s="70">
        <f t="shared" si="842"/>
        <v>47270.493114376528</v>
      </c>
      <c r="AS680" s="264">
        <f t="shared" si="843"/>
        <v>0.73526337069765602</v>
      </c>
      <c r="AT680" s="70">
        <f t="shared" si="844"/>
        <v>-23324.394608368108</v>
      </c>
      <c r="AU680" s="264">
        <f t="shared" si="845"/>
        <v>-0.36104691047178605</v>
      </c>
    </row>
    <row r="681" spans="1:47" ht="13.5" hidden="1" x14ac:dyDescent="0.25">
      <c r="A681" s="655">
        <v>3070</v>
      </c>
      <c r="B681" s="30" t="s">
        <v>1048</v>
      </c>
      <c r="C681" s="30" t="s">
        <v>1638</v>
      </c>
      <c r="D681" s="655" t="s">
        <v>1623</v>
      </c>
      <c r="E681" s="723"/>
      <c r="F681" s="670">
        <f>'17Lab_PLRecon'!B12</f>
        <v>23494.187859991136</v>
      </c>
      <c r="G681" s="652">
        <f>'17Lab_PLRecon'!C12</f>
        <v>12198</v>
      </c>
      <c r="H681" s="650">
        <f>'17Lab_PLRecon'!D12</f>
        <v>79337</v>
      </c>
      <c r="I681" s="671">
        <f>'17Lab_PLRecon'!E12</f>
        <v>36656</v>
      </c>
      <c r="J681" s="650">
        <f>'17Lab_PLRecon'!F12</f>
        <v>3425394</v>
      </c>
      <c r="K681" s="652">
        <f>'17Lab_PLRecon'!G12</f>
        <v>1513474</v>
      </c>
      <c r="L681" s="650">
        <f>'17Lab_PLRecon'!H12</f>
        <v>485514</v>
      </c>
      <c r="M681" s="652">
        <f>'17Lab_PLRecon'!I12</f>
        <v>284050</v>
      </c>
      <c r="N681" s="650">
        <f>'17Lab_PLRecon'!J12</f>
        <v>227773.46501050235</v>
      </c>
      <c r="O681" s="675">
        <f>'17Lab_PLRecon'!K12</f>
        <v>150514.88410000002</v>
      </c>
      <c r="P681" s="650">
        <f t="shared" si="846"/>
        <v>257740.53498949765</v>
      </c>
      <c r="Q681" s="652">
        <f t="shared" si="847"/>
        <v>133535.11589999998</v>
      </c>
      <c r="R681" s="650">
        <f>'17Lab_PLRecon'!N12</f>
        <v>234105.99408348929</v>
      </c>
      <c r="S681" s="652">
        <f>'17Lab_PLRecon'!O12</f>
        <v>133846.67350000003</v>
      </c>
      <c r="T681" s="657">
        <f>'17Lab_PLRecon'!P12</f>
        <v>111561.05211437654</v>
      </c>
      <c r="U681" s="652">
        <f>'17Lab_PLRecon'!Q12</f>
        <v>64290.559000000008</v>
      </c>
      <c r="V681" s="650">
        <f t="shared" si="848"/>
        <v>-87926.511208368174</v>
      </c>
      <c r="W681" s="653">
        <f t="shared" si="849"/>
        <v>-64602.116600000067</v>
      </c>
      <c r="X681" s="4047"/>
      <c r="Y681" s="4044"/>
      <c r="Z681" s="4047"/>
      <c r="AA681" s="3183"/>
      <c r="AB681" s="3183"/>
      <c r="AC681" s="3183"/>
      <c r="AD681" s="70">
        <f t="shared" si="828"/>
        <v>-437</v>
      </c>
      <c r="AE681" s="264">
        <f t="shared" si="829"/>
        <v>-6.4085643056166597E-2</v>
      </c>
      <c r="AF681" s="70">
        <f t="shared" si="830"/>
        <v>-412</v>
      </c>
      <c r="AG681" s="264">
        <f t="shared" si="831"/>
        <v>-6.1273051754907791E-2</v>
      </c>
      <c r="AH681" s="70">
        <f t="shared" si="832"/>
        <v>14450</v>
      </c>
      <c r="AI681" s="264">
        <f t="shared" si="833"/>
        <v>7.5913191033312497E-2</v>
      </c>
      <c r="AJ681" s="70">
        <f t="shared" si="834"/>
        <v>1538.8600000000006</v>
      </c>
      <c r="AK681" s="264">
        <f t="shared" si="835"/>
        <v>2.5066328378903154E-2</v>
      </c>
      <c r="AL681" s="70">
        <f t="shared" si="836"/>
        <v>-13368</v>
      </c>
      <c r="AM681" s="264">
        <f t="shared" si="837"/>
        <v>-6.4626853405140947E-2</v>
      </c>
      <c r="AN681" s="70">
        <f t="shared" si="838"/>
        <v>14906.859999999986</v>
      </c>
      <c r="AO681" s="264">
        <f t="shared" si="839"/>
        <v>0.10248259491364753</v>
      </c>
      <c r="AP681" s="70">
        <f t="shared" si="840"/>
        <v>0</v>
      </c>
      <c r="AQ681" s="264">
        <f t="shared" si="841"/>
        <v>0</v>
      </c>
      <c r="AR681" s="70">
        <f t="shared" si="842"/>
        <v>-1905</v>
      </c>
      <c r="AS681" s="264">
        <f t="shared" si="843"/>
        <v>-3.1239238451320903E-2</v>
      </c>
      <c r="AT681" s="70">
        <f t="shared" si="844"/>
        <v>16811.859999999986</v>
      </c>
      <c r="AU681" s="264">
        <f t="shared" si="845"/>
        <v>8.1437627326068213E-2</v>
      </c>
    </row>
    <row r="682" spans="1:47" ht="13.5" hidden="1" x14ac:dyDescent="0.25">
      <c r="A682" s="655">
        <v>3150</v>
      </c>
      <c r="B682" s="30" t="s">
        <v>1861</v>
      </c>
      <c r="C682" s="30" t="s">
        <v>1638</v>
      </c>
      <c r="D682" s="655" t="s">
        <v>1624</v>
      </c>
      <c r="E682" s="723"/>
      <c r="F682" s="670">
        <f>'17Lab_PLRecon'!B13</f>
        <v>6382</v>
      </c>
      <c r="G682" s="652">
        <f>'17Lab_PLRecon'!C13</f>
        <v>6819</v>
      </c>
      <c r="H682" s="650">
        <f>'17Lab_PLRecon'!D13</f>
        <v>6312</v>
      </c>
      <c r="I682" s="671">
        <f>'17Lab_PLRecon'!E13</f>
        <v>6724</v>
      </c>
      <c r="J682" s="650">
        <f>'17Lab_PLRecon'!F13</f>
        <v>204799</v>
      </c>
      <c r="K682" s="652">
        <f>'17Lab_PLRecon'!G13</f>
        <v>190349</v>
      </c>
      <c r="L682" s="650">
        <f>'17Lab_PLRecon'!H13</f>
        <v>62930.380000000005</v>
      </c>
      <c r="M682" s="652">
        <f>'17Lab_PLRecon'!I13</f>
        <v>61391.520000000004</v>
      </c>
      <c r="N682" s="650">
        <f>'17Lab_PLRecon'!J13</f>
        <v>193481</v>
      </c>
      <c r="O682" s="675">
        <f>'17Lab_PLRecon'!K13</f>
        <v>206849</v>
      </c>
      <c r="P682" s="650">
        <f t="shared" si="846"/>
        <v>-130550.62</v>
      </c>
      <c r="Q682" s="652">
        <f t="shared" si="847"/>
        <v>-145457.47999999998</v>
      </c>
      <c r="R682" s="650">
        <f>'17Lab_PLRecon'!N13</f>
        <v>0</v>
      </c>
      <c r="S682" s="652">
        <f>'17Lab_PLRecon'!O13</f>
        <v>0</v>
      </c>
      <c r="T682" s="650">
        <f>'17Lab_PLRecon'!P13</f>
        <v>59076</v>
      </c>
      <c r="U682" s="652">
        <f>'17Lab_PLRecon'!Q13</f>
        <v>60981</v>
      </c>
      <c r="V682" s="650">
        <f t="shared" si="848"/>
        <v>-189626.62</v>
      </c>
      <c r="W682" s="653">
        <f t="shared" si="849"/>
        <v>-206438.47999999998</v>
      </c>
      <c r="X682" s="4047"/>
      <c r="Y682" s="4044"/>
      <c r="Z682" s="4047"/>
      <c r="AA682" s="3183"/>
      <c r="AB682" s="3183"/>
      <c r="AC682" s="3183"/>
      <c r="AD682" s="70">
        <f t="shared" si="828"/>
        <v>11380.830194461218</v>
      </c>
      <c r="AE682" s="264">
        <f t="shared" si="829"/>
        <v>1.2287234907919842</v>
      </c>
      <c r="AF682" s="70">
        <f t="shared" si="830"/>
        <v>21472</v>
      </c>
      <c r="AG682" s="264">
        <f t="shared" si="831"/>
        <v>1.1942822181433894</v>
      </c>
      <c r="AH682" s="70">
        <f t="shared" si="832"/>
        <v>2694117</v>
      </c>
      <c r="AI682" s="264">
        <f t="shared" si="833"/>
        <v>1.0024636315737772</v>
      </c>
      <c r="AJ682" s="70">
        <f t="shared" si="834"/>
        <v>272598</v>
      </c>
      <c r="AK682" s="264">
        <f t="shared" si="835"/>
        <v>0.51758589786432541</v>
      </c>
      <c r="AL682" s="70">
        <f t="shared" si="836"/>
        <v>803175.50686776312</v>
      </c>
      <c r="AM682" s="264">
        <f t="shared" si="837"/>
        <v>0.48710348287020488</v>
      </c>
      <c r="AN682" s="70">
        <f t="shared" si="838"/>
        <v>-530577.50686776312</v>
      </c>
      <c r="AO682" s="264">
        <f t="shared" si="839"/>
        <v>-0.47279755635025639</v>
      </c>
      <c r="AP682" s="70">
        <f t="shared" si="840"/>
        <v>5712.9291884743725</v>
      </c>
      <c r="AQ682" s="264">
        <f t="shared" si="841"/>
        <v>7.1564343183290857E-2</v>
      </c>
      <c r="AR682" s="70">
        <f t="shared" si="842"/>
        <v>104329.28282771411</v>
      </c>
      <c r="AS682" s="264">
        <f t="shared" si="843"/>
        <v>0.49286323660688164</v>
      </c>
      <c r="AT682" s="70">
        <f t="shared" si="844"/>
        <v>-640619.71888395166</v>
      </c>
      <c r="AU682" s="264">
        <f t="shared" si="845"/>
        <v>-0.45314536756865459</v>
      </c>
    </row>
    <row r="683" spans="1:47" ht="13.5" hidden="1" x14ac:dyDescent="0.25">
      <c r="A683" s="655">
        <v>3160</v>
      </c>
      <c r="B683" s="30" t="s">
        <v>2760</v>
      </c>
      <c r="C683" s="30" t="s">
        <v>1638</v>
      </c>
      <c r="D683" s="655" t="s">
        <v>1625</v>
      </c>
      <c r="E683" s="723"/>
      <c r="F683" s="670">
        <f>'17Lab_PLRecon'!B14</f>
        <v>20643.150219876869</v>
      </c>
      <c r="G683" s="652">
        <f>'17Lab_PLRecon'!C14</f>
        <v>9262.3200254156509</v>
      </c>
      <c r="H683" s="650">
        <f>'17Lab_PLRecon'!D14</f>
        <v>39451</v>
      </c>
      <c r="I683" s="671">
        <f>'17Lab_PLRecon'!E14</f>
        <v>17979</v>
      </c>
      <c r="J683" s="650">
        <f>'17Lab_PLRecon'!F14</f>
        <v>5381613</v>
      </c>
      <c r="K683" s="652">
        <f>'17Lab_PLRecon'!G14</f>
        <v>2687496</v>
      </c>
      <c r="L683" s="650">
        <f>'17Lab_PLRecon'!H14</f>
        <v>799270</v>
      </c>
      <c r="M683" s="652">
        <f>'17Lab_PLRecon'!I14</f>
        <v>526672</v>
      </c>
      <c r="N683" s="650">
        <f>'17Lab_PLRecon'!J14</f>
        <v>2452056.1556677632</v>
      </c>
      <c r="O683" s="675">
        <f>'17Lab_PLRecon'!K14</f>
        <v>1648880.6488000001</v>
      </c>
      <c r="P683" s="650">
        <f t="shared" si="846"/>
        <v>-1652786.1556677632</v>
      </c>
      <c r="Q683" s="652">
        <f t="shared" si="847"/>
        <v>-1122208.6488000001</v>
      </c>
      <c r="R683" s="650">
        <f>'17Lab_PLRecon'!N14</f>
        <v>85542.197988474363</v>
      </c>
      <c r="S683" s="652">
        <f>'17Lab_PLRecon'!O14</f>
        <v>79829.268799999991</v>
      </c>
      <c r="T683" s="657">
        <f>'17Lab_PLRecon'!P14</f>
        <v>316009.26842771412</v>
      </c>
      <c r="U683" s="652">
        <f>'17Lab_PLRecon'!Q14</f>
        <v>211679.98560000001</v>
      </c>
      <c r="V683" s="650">
        <f t="shared" si="848"/>
        <v>-2054337.6220839517</v>
      </c>
      <c r="W683" s="653">
        <f t="shared" si="849"/>
        <v>-1413717.9032000001</v>
      </c>
      <c r="X683" s="4047"/>
      <c r="Y683" s="4044"/>
      <c r="Z683" s="4047"/>
      <c r="AA683" s="3183"/>
      <c r="AB683" s="3183"/>
      <c r="AC683" s="3183"/>
      <c r="AD683" s="70">
        <f t="shared" si="828"/>
        <v>9769.9978662862704</v>
      </c>
      <c r="AE683" s="264">
        <f t="shared" si="829"/>
        <v>0.12151997713523513</v>
      </c>
      <c r="AF683" s="70">
        <f t="shared" si="830"/>
        <v>15126</v>
      </c>
      <c r="AG683" s="264">
        <f t="shared" si="831"/>
        <v>0.16165264879075783</v>
      </c>
      <c r="AH683" s="70">
        <f t="shared" si="832"/>
        <v>-147971</v>
      </c>
      <c r="AI683" s="264">
        <f t="shared" si="833"/>
        <v>-0.1325855120147808</v>
      </c>
      <c r="AJ683" s="70">
        <f t="shared" si="834"/>
        <v>-38765</v>
      </c>
      <c r="AK683" s="264">
        <f t="shared" si="835"/>
        <v>-0.17014879515428169</v>
      </c>
      <c r="AL683" s="70">
        <f t="shared" si="836"/>
        <v>263402.94385652291</v>
      </c>
      <c r="AM683" s="264">
        <f t="shared" si="837"/>
        <v>0.24421423498248584</v>
      </c>
      <c r="AN683" s="70">
        <f t="shared" si="838"/>
        <v>-302167.94385652291</v>
      </c>
      <c r="AO683" s="264">
        <f t="shared" si="839"/>
        <v>-0.35518111942527236</v>
      </c>
      <c r="AP683" s="70">
        <f t="shared" si="840"/>
        <v>-61773.715596140595</v>
      </c>
      <c r="AQ683" s="264">
        <f t="shared" si="841"/>
        <v>-0.21449786693240461</v>
      </c>
      <c r="AR683" s="70">
        <f t="shared" si="842"/>
        <v>65609.236200767074</v>
      </c>
      <c r="AS683" s="264">
        <f t="shared" si="843"/>
        <v>0.26321296886090889</v>
      </c>
      <c r="AT683" s="70">
        <f t="shared" si="844"/>
        <v>-306003.46446114918</v>
      </c>
      <c r="AU683" s="264">
        <f t="shared" si="845"/>
        <v>-0.22046384419901907</v>
      </c>
    </row>
    <row r="684" spans="1:47" ht="13.5" hidden="1" x14ac:dyDescent="0.25">
      <c r="A684" s="655">
        <v>3180</v>
      </c>
      <c r="B684" s="30" t="s">
        <v>2761</v>
      </c>
      <c r="C684" s="30" t="s">
        <v>1638</v>
      </c>
      <c r="D684" s="655" t="s">
        <v>1626</v>
      </c>
      <c r="E684" s="723"/>
      <c r="F684" s="670">
        <f>'17Lab_PLRecon'!B15</f>
        <v>90168.283782795275</v>
      </c>
      <c r="G684" s="652">
        <f>'17Lab_PLRecon'!C15</f>
        <v>80398.285916509005</v>
      </c>
      <c r="H684" s="650">
        <f>'17Lab_PLRecon'!D15</f>
        <v>108697</v>
      </c>
      <c r="I684" s="671">
        <f>'17Lab_PLRecon'!E15</f>
        <v>93571</v>
      </c>
      <c r="J684" s="650">
        <f>'17Lab_PLRecon'!F15</f>
        <v>968071</v>
      </c>
      <c r="K684" s="652">
        <f>'17Lab_PLRecon'!G15</f>
        <v>1116042</v>
      </c>
      <c r="L684" s="650">
        <f>'17Lab_PLRecon'!H15</f>
        <v>189065</v>
      </c>
      <c r="M684" s="652">
        <f>'17Lab_PLRecon'!I15</f>
        <v>227830</v>
      </c>
      <c r="N684" s="650">
        <f>'17Lab_PLRecon'!J15</f>
        <v>1341976.205056523</v>
      </c>
      <c r="O684" s="675">
        <f>'17Lab_PLRecon'!K15</f>
        <v>1078573.2612000001</v>
      </c>
      <c r="P684" s="650">
        <f t="shared" si="846"/>
        <v>-1152911.205056523</v>
      </c>
      <c r="Q684" s="652">
        <f t="shared" si="847"/>
        <v>-850743.26120000007</v>
      </c>
      <c r="R684" s="650">
        <f>'17Lab_PLRecon'!N15</f>
        <v>226218.49840385944</v>
      </c>
      <c r="S684" s="652">
        <f>'17Lab_PLRecon'!O15</f>
        <v>287992.21400000004</v>
      </c>
      <c r="T684" s="657">
        <f>'17Lab_PLRecon'!P15</f>
        <v>314872.1676007671</v>
      </c>
      <c r="U684" s="652">
        <f>'17Lab_PLRecon'!Q15</f>
        <v>249262.93140000003</v>
      </c>
      <c r="V684" s="650">
        <f t="shared" si="848"/>
        <v>-1694001.8710611495</v>
      </c>
      <c r="W684" s="653">
        <f t="shared" si="849"/>
        <v>-1387998.4066000003</v>
      </c>
      <c r="X684" s="4047"/>
      <c r="Y684" s="4044"/>
      <c r="Z684" s="4047"/>
      <c r="AA684" s="3183"/>
      <c r="AB684" s="3183"/>
      <c r="AC684" s="3183"/>
      <c r="AD684" s="70">
        <f t="shared" si="828"/>
        <v>5131.9446076443637</v>
      </c>
      <c r="AE684" s="264">
        <f t="shared" si="829"/>
        <v>0.17089434602551876</v>
      </c>
      <c r="AF684" s="70">
        <f t="shared" si="830"/>
        <v>10810</v>
      </c>
      <c r="AG684" s="264">
        <f t="shared" si="831"/>
        <v>0.27640696514868701</v>
      </c>
      <c r="AH684" s="70">
        <f t="shared" si="832"/>
        <v>1486101</v>
      </c>
      <c r="AI684" s="264">
        <f t="shared" si="833"/>
        <v>0.3254849911461396</v>
      </c>
      <c r="AJ684" s="70">
        <f t="shared" si="834"/>
        <v>-109.21999999997206</v>
      </c>
      <c r="AK684" s="264">
        <f t="shared" si="835"/>
        <v>-1.4619860144342013E-4</v>
      </c>
      <c r="AL684" s="70">
        <f t="shared" si="836"/>
        <v>126183.49275152525</v>
      </c>
      <c r="AM684" s="264">
        <f t="shared" si="837"/>
        <v>0.39629138299554534</v>
      </c>
      <c r="AN684" s="70">
        <f t="shared" si="838"/>
        <v>-126292.71275152522</v>
      </c>
      <c r="AO684" s="264">
        <f t="shared" si="839"/>
        <v>-0.29462549082767486</v>
      </c>
      <c r="AP684" s="70">
        <f t="shared" si="840"/>
        <v>275679.61341571133</v>
      </c>
      <c r="AQ684" s="264">
        <f t="shared" si="841"/>
        <v>2.4453094866430032</v>
      </c>
      <c r="AR684" s="70">
        <f t="shared" si="842"/>
        <v>101612.6051913831</v>
      </c>
      <c r="AS684" s="264">
        <f t="shared" si="843"/>
        <v>0.63212712016963524</v>
      </c>
      <c r="AT684" s="70">
        <f t="shared" si="844"/>
        <v>-503584.93135861965</v>
      </c>
      <c r="AU684" s="264">
        <f t="shared" si="845"/>
        <v>-3.2453788553756895</v>
      </c>
    </row>
    <row r="685" spans="1:47" ht="13.5" hidden="1" x14ac:dyDescent="0.25">
      <c r="A685" s="655">
        <v>3200</v>
      </c>
      <c r="B685" s="30" t="s">
        <v>1005</v>
      </c>
      <c r="C685" s="30" t="s">
        <v>1638</v>
      </c>
      <c r="D685" s="655" t="s">
        <v>1627</v>
      </c>
      <c r="E685" s="723"/>
      <c r="F685" s="670">
        <f>'17Lab_PLRecon'!B16</f>
        <v>35161.870857387214</v>
      </c>
      <c r="G685" s="652">
        <f>'17Lab_PLRecon'!C16</f>
        <v>30029.92624974285</v>
      </c>
      <c r="H685" s="650">
        <f>'17Lab_PLRecon'!D16</f>
        <v>49919</v>
      </c>
      <c r="I685" s="671">
        <f>'17Lab_PLRecon'!E16</f>
        <v>39109</v>
      </c>
      <c r="J685" s="650">
        <f>'17Lab_PLRecon'!F16</f>
        <v>6051906</v>
      </c>
      <c r="K685" s="652">
        <f>'17Lab_PLRecon'!G16</f>
        <v>4565805</v>
      </c>
      <c r="L685" s="650">
        <f>'17Lab_PLRecon'!H16</f>
        <v>746956.75</v>
      </c>
      <c r="M685" s="652">
        <f>'17Lab_PLRecon'!I16</f>
        <v>747065.97</v>
      </c>
      <c r="N685" s="650">
        <f>'17Lab_PLRecon'!J16</f>
        <v>444594.3847515253</v>
      </c>
      <c r="O685" s="675">
        <f>'17Lab_PLRecon'!K16</f>
        <v>318410.89200000005</v>
      </c>
      <c r="P685" s="650">
        <f t="shared" si="846"/>
        <v>302362.3652484747</v>
      </c>
      <c r="Q685" s="652">
        <f t="shared" si="847"/>
        <v>428655.07799999992</v>
      </c>
      <c r="R685" s="650">
        <f>'17Lab_PLRecon'!N16</f>
        <v>388417.74121571134</v>
      </c>
      <c r="S685" s="652">
        <f>'17Lab_PLRecon'!O16</f>
        <v>112738.12780000002</v>
      </c>
      <c r="T685" s="657">
        <f>'17Lab_PLRecon'!P16</f>
        <v>262359.71119138313</v>
      </c>
      <c r="U685" s="652">
        <f>'17Lab_PLRecon'!Q16</f>
        <v>160747.10600000003</v>
      </c>
      <c r="V685" s="650">
        <f t="shared" si="848"/>
        <v>-348415.08715861978</v>
      </c>
      <c r="W685" s="653">
        <f t="shared" si="849"/>
        <v>155169.84419999988</v>
      </c>
      <c r="X685" s="4047"/>
      <c r="Y685" s="4044"/>
      <c r="Z685" s="4047"/>
      <c r="AA685" s="3183"/>
      <c r="AB685" s="3183"/>
      <c r="AC685" s="3183"/>
      <c r="AD685" s="70">
        <f t="shared" si="828"/>
        <v>-895.5</v>
      </c>
      <c r="AE685" s="264">
        <f t="shared" si="829"/>
        <v>-0.56929434202161477</v>
      </c>
      <c r="AF685" s="70">
        <f t="shared" si="830"/>
        <v>-1791</v>
      </c>
      <c r="AG685" s="264">
        <f t="shared" si="831"/>
        <v>-0.56929434202161477</v>
      </c>
      <c r="AH685" s="70">
        <f t="shared" si="832"/>
        <v>-1803795</v>
      </c>
      <c r="AI685" s="264">
        <f t="shared" si="833"/>
        <v>-0.58941231136008954</v>
      </c>
      <c r="AJ685" s="70">
        <f t="shared" si="834"/>
        <v>-539561</v>
      </c>
      <c r="AK685" s="264">
        <f t="shared" si="835"/>
        <v>-0.67682351642506988</v>
      </c>
      <c r="AL685" s="70">
        <f t="shared" si="836"/>
        <v>-45597.248412426561</v>
      </c>
      <c r="AM685" s="264">
        <f t="shared" si="837"/>
        <v>-9.7979802073176608E-2</v>
      </c>
      <c r="AN685" s="70">
        <f t="shared" si="838"/>
        <v>-493963.75158757344</v>
      </c>
      <c r="AO685" s="264">
        <f t="shared" si="839"/>
        <v>-1.4886405688924729</v>
      </c>
      <c r="AP685" s="70">
        <f t="shared" si="840"/>
        <v>-5386.7123963727663</v>
      </c>
      <c r="AQ685" s="264">
        <f t="shared" si="841"/>
        <v>-0.56022325224026048</v>
      </c>
      <c r="AR685" s="70">
        <f t="shared" si="842"/>
        <v>119077.42305928277</v>
      </c>
      <c r="AS685" s="264">
        <f t="shared" si="843"/>
        <v>0.33759081511864447</v>
      </c>
      <c r="AT685" s="70">
        <f t="shared" si="844"/>
        <v>-607654.46225048346</v>
      </c>
      <c r="AU685" s="264">
        <f t="shared" si="845"/>
        <v>-19.909821515092933</v>
      </c>
    </row>
    <row r="686" spans="1:47" ht="13.5" hidden="1" x14ac:dyDescent="0.25">
      <c r="A686" s="655">
        <v>3220</v>
      </c>
      <c r="B686" s="30" t="s">
        <v>2762</v>
      </c>
      <c r="C686" s="30" t="s">
        <v>1638</v>
      </c>
      <c r="D686" s="655" t="s">
        <v>1628</v>
      </c>
      <c r="E686" s="723"/>
      <c r="F686" s="670">
        <f>'17Lab_PLRecon'!B17</f>
        <v>677.5</v>
      </c>
      <c r="G686" s="652">
        <f>'17Lab_PLRecon'!C17</f>
        <v>1573</v>
      </c>
      <c r="H686" s="650">
        <f>'17Lab_PLRecon'!D17</f>
        <v>1355</v>
      </c>
      <c r="I686" s="671">
        <f>'17Lab_PLRecon'!E17</f>
        <v>3146</v>
      </c>
      <c r="J686" s="650">
        <f>'17Lab_PLRecon'!F17</f>
        <v>1256533</v>
      </c>
      <c r="K686" s="652">
        <f>'17Lab_PLRecon'!G17</f>
        <v>3060328</v>
      </c>
      <c r="L686" s="650">
        <f>'17Lab_PLRecon'!H17</f>
        <v>257635</v>
      </c>
      <c r="M686" s="652">
        <f>'17Lab_PLRecon'!I17</f>
        <v>797196</v>
      </c>
      <c r="N686" s="650">
        <f>'17Lab_PLRecon'!J17</f>
        <v>419776.71078757336</v>
      </c>
      <c r="O686" s="675">
        <f>'17Lab_PLRecon'!K17</f>
        <v>465373.95919999992</v>
      </c>
      <c r="P686" s="650">
        <f t="shared" si="846"/>
        <v>-162141.71078757336</v>
      </c>
      <c r="Q686" s="652">
        <f t="shared" si="847"/>
        <v>331822.04080000008</v>
      </c>
      <c r="R686" s="650">
        <f>'17Lab_PLRecon'!N17</f>
        <v>4228.5836036272322</v>
      </c>
      <c r="S686" s="652">
        <f>'17Lab_PLRecon'!O17</f>
        <v>9615.2959999999985</v>
      </c>
      <c r="T686" s="650">
        <f>'17Lab_PLRecon'!P17</f>
        <v>471804.50485928269</v>
      </c>
      <c r="U686" s="652">
        <f>'17Lab_PLRecon'!Q17</f>
        <v>352727.08179999993</v>
      </c>
      <c r="V686" s="650">
        <f t="shared" si="848"/>
        <v>-638174.79925048328</v>
      </c>
      <c r="W686" s="653">
        <f t="shared" si="849"/>
        <v>-30520.336999999825</v>
      </c>
      <c r="X686" s="4047"/>
      <c r="Y686" s="4044"/>
      <c r="Z686" s="4047"/>
      <c r="AA686" s="3183"/>
      <c r="AB686" s="3183"/>
      <c r="AC686" s="3183"/>
      <c r="AD686" s="70">
        <f t="shared" si="828"/>
        <v>1346.429294040383</v>
      </c>
      <c r="AE686" s="264">
        <f t="shared" si="829"/>
        <v>0.11397493526104711</v>
      </c>
      <c r="AF686" s="70">
        <f t="shared" si="830"/>
        <v>8402</v>
      </c>
      <c r="AG686" s="264">
        <f t="shared" si="831"/>
        <v>0.17499062773357771</v>
      </c>
      <c r="AH686" s="70">
        <f t="shared" si="832"/>
        <v>1579579</v>
      </c>
      <c r="AI686" s="264">
        <f t="shared" si="833"/>
        <v>0.21111760968277674</v>
      </c>
      <c r="AJ686" s="70">
        <f t="shared" si="834"/>
        <v>270201</v>
      </c>
      <c r="AK686" s="264">
        <f t="shared" si="835"/>
        <v>0.10980343551002329</v>
      </c>
      <c r="AL686" s="70">
        <f t="shared" si="836"/>
        <v>153411.14062265051</v>
      </c>
      <c r="AM686" s="264">
        <f t="shared" si="837"/>
        <v>0.20280003046751421</v>
      </c>
      <c r="AN686" s="70">
        <f t="shared" si="838"/>
        <v>116789.85937734949</v>
      </c>
      <c r="AO686" s="264">
        <f t="shared" si="839"/>
        <v>6.8526387377949402E-2</v>
      </c>
      <c r="AP686" s="70">
        <f t="shared" si="840"/>
        <v>8598.3405617414828</v>
      </c>
      <c r="AQ686" s="264">
        <f t="shared" si="841"/>
        <v>0.12081217232389314</v>
      </c>
      <c r="AR686" s="70">
        <f t="shared" si="842"/>
        <v>3951.3828911010642</v>
      </c>
      <c r="AS686" s="264">
        <f t="shared" si="843"/>
        <v>1.0186758968406784E-2</v>
      </c>
      <c r="AT686" s="70">
        <f t="shared" si="844"/>
        <v>104240.13592450693</v>
      </c>
      <c r="AU686" s="264">
        <f t="shared" si="845"/>
        <v>8.3710896011258418E-2</v>
      </c>
    </row>
    <row r="687" spans="1:47" ht="13.5" hidden="1" x14ac:dyDescent="0.25">
      <c r="A687" s="655">
        <v>3240</v>
      </c>
      <c r="B687" s="30" t="s">
        <v>2763</v>
      </c>
      <c r="C687" s="30" t="s">
        <v>1638</v>
      </c>
      <c r="D687" s="655" t="s">
        <v>1629</v>
      </c>
      <c r="E687" s="723"/>
      <c r="F687" s="670">
        <f>'17Lab_PLRecon'!B18</f>
        <v>13159.809937394415</v>
      </c>
      <c r="G687" s="652">
        <f>'17Lab_PLRecon'!C18</f>
        <v>11813.380643354032</v>
      </c>
      <c r="H687" s="650">
        <f>'17Lab_PLRecon'!D18</f>
        <v>56416</v>
      </c>
      <c r="I687" s="671">
        <f>'17Lab_PLRecon'!E18</f>
        <v>48014</v>
      </c>
      <c r="J687" s="650">
        <f>'17Lab_PLRecon'!F18</f>
        <v>9061565</v>
      </c>
      <c r="K687" s="652">
        <f>'17Lab_PLRecon'!G18</f>
        <v>7481986</v>
      </c>
      <c r="L687" s="650">
        <f>'17Lab_PLRecon'!H18</f>
        <v>2730971</v>
      </c>
      <c r="M687" s="652">
        <f>'17Lab_PLRecon'!I18</f>
        <v>2460770</v>
      </c>
      <c r="N687" s="650">
        <f>'17Lab_PLRecon'!J18</f>
        <v>909876.21742265066</v>
      </c>
      <c r="O687" s="675">
        <f>'17Lab_PLRecon'!K18</f>
        <v>756465.07680000016</v>
      </c>
      <c r="P687" s="650">
        <f t="shared" si="846"/>
        <v>1821094.7825773493</v>
      </c>
      <c r="Q687" s="652">
        <f t="shared" si="847"/>
        <v>1704304.9231999998</v>
      </c>
      <c r="R687" s="650">
        <f>'17Lab_PLRecon'!N18</f>
        <v>79769.484961741487</v>
      </c>
      <c r="S687" s="652">
        <f>'17Lab_PLRecon'!O18</f>
        <v>71171.144400000005</v>
      </c>
      <c r="T687" s="657">
        <f>'17Lab_PLRecon'!P18</f>
        <v>391845.4032911011</v>
      </c>
      <c r="U687" s="652">
        <f>'17Lab_PLRecon'!Q18</f>
        <v>387894.02040000004</v>
      </c>
      <c r="V687" s="650">
        <f t="shared" si="848"/>
        <v>1349479.8943245066</v>
      </c>
      <c r="W687" s="653">
        <f t="shared" si="849"/>
        <v>1245239.7583999997</v>
      </c>
      <c r="X687" s="4047"/>
      <c r="Y687" s="4044"/>
      <c r="Z687" s="4047"/>
      <c r="AA687" s="3183"/>
      <c r="AB687" s="3183"/>
      <c r="AC687" s="3183"/>
      <c r="AD687" s="70">
        <f t="shared" si="828"/>
        <v>314.04421943868056</v>
      </c>
      <c r="AE687" s="264">
        <f t="shared" si="829"/>
        <v>4.6739491387618577E-2</v>
      </c>
      <c r="AF687" s="70">
        <f t="shared" si="830"/>
        <v>-620</v>
      </c>
      <c r="AG687" s="264">
        <f t="shared" si="831"/>
        <v>-2.8233151183970857E-2</v>
      </c>
      <c r="AH687" s="70">
        <f t="shared" si="832"/>
        <v>169168</v>
      </c>
      <c r="AI687" s="264">
        <f t="shared" si="833"/>
        <v>6.5857617083863271E-2</v>
      </c>
      <c r="AJ687" s="70">
        <f t="shared" si="834"/>
        <v>-34868</v>
      </c>
      <c r="AK687" s="264">
        <f t="shared" si="835"/>
        <v>-4.6662758921569417E-2</v>
      </c>
      <c r="AL687" s="70">
        <f t="shared" si="836"/>
        <v>29989.818166747631</v>
      </c>
      <c r="AM687" s="264">
        <f t="shared" si="837"/>
        <v>6.1985896851300896E-2</v>
      </c>
      <c r="AN687" s="70">
        <f t="shared" si="838"/>
        <v>-64857.818166747631</v>
      </c>
      <c r="AO687" s="264">
        <f t="shared" si="839"/>
        <v>-0.2462170951533233</v>
      </c>
      <c r="AP687" s="70">
        <f t="shared" si="840"/>
        <v>646.81926723896322</v>
      </c>
      <c r="AQ687" s="264">
        <f t="shared" si="841"/>
        <v>1.1809954376444415E-2</v>
      </c>
      <c r="AR687" s="70">
        <f t="shared" si="842"/>
        <v>15783.906010890991</v>
      </c>
      <c r="AS687" s="264">
        <f t="shared" si="843"/>
        <v>9.9706458376110085E-2</v>
      </c>
      <c r="AT687" s="70">
        <f t="shared" si="844"/>
        <v>-81288.543444877607</v>
      </c>
      <c r="AU687" s="264">
        <f t="shared" si="845"/>
        <v>-1.6146470968000395</v>
      </c>
    </row>
    <row r="688" spans="1:47" ht="13.5" hidden="1" x14ac:dyDescent="0.25">
      <c r="A688" s="655">
        <v>3260</v>
      </c>
      <c r="B688" s="30" t="s">
        <v>2764</v>
      </c>
      <c r="C688" s="30" t="s">
        <v>1638</v>
      </c>
      <c r="D688" s="655" t="s">
        <v>1630</v>
      </c>
      <c r="E688" s="723"/>
      <c r="F688" s="670">
        <f>'17Lab_PLRecon'!B19</f>
        <v>7033.0779554769751</v>
      </c>
      <c r="G688" s="652">
        <f>'17Lab_PLRecon'!C19</f>
        <v>6719.0337360382946</v>
      </c>
      <c r="H688" s="650">
        <f>'17Lab_PLRecon'!D19</f>
        <v>21340</v>
      </c>
      <c r="I688" s="671">
        <f>'17Lab_PLRecon'!E19</f>
        <v>21960</v>
      </c>
      <c r="J688" s="650">
        <f>'17Lab_PLRecon'!F19</f>
        <v>2737861</v>
      </c>
      <c r="K688" s="652">
        <f>'17Lab_PLRecon'!G19</f>
        <v>2568693</v>
      </c>
      <c r="L688" s="650">
        <f>'17Lab_PLRecon'!H19</f>
        <v>712366</v>
      </c>
      <c r="M688" s="652">
        <f>'17Lab_PLRecon'!I19</f>
        <v>747234</v>
      </c>
      <c r="N688" s="650">
        <f>'17Lab_PLRecon'!J19</f>
        <v>513806.61666674766</v>
      </c>
      <c r="O688" s="675">
        <f>'17Lab_PLRecon'!K19</f>
        <v>483816.79850000003</v>
      </c>
      <c r="P688" s="650">
        <f t="shared" si="846"/>
        <v>198559.38333325234</v>
      </c>
      <c r="Q688" s="652">
        <f t="shared" si="847"/>
        <v>263417.20149999997</v>
      </c>
      <c r="R688" s="650">
        <f>'17Lab_PLRecon'!N19</f>
        <v>55415.808767238967</v>
      </c>
      <c r="S688" s="652">
        <f>'17Lab_PLRecon'!O19</f>
        <v>54768.989500000003</v>
      </c>
      <c r="T688" s="657">
        <f>'17Lab_PLRecon'!P19</f>
        <v>174087.65351089099</v>
      </c>
      <c r="U688" s="652">
        <f>'17Lab_PLRecon'!Q19</f>
        <v>158303.7475</v>
      </c>
      <c r="V688" s="650">
        <f t="shared" si="848"/>
        <v>-30944.078944877634</v>
      </c>
      <c r="W688" s="653">
        <f t="shared" si="849"/>
        <v>50344.464499999973</v>
      </c>
      <c r="X688" s="4047"/>
      <c r="Y688" s="4044"/>
      <c r="Z688" s="4047"/>
      <c r="AA688" s="3183"/>
      <c r="AB688" s="3183"/>
      <c r="AC688" s="3183"/>
      <c r="AD688" s="70">
        <f t="shared" si="828"/>
        <v>1855.9704626010321</v>
      </c>
      <c r="AE688" s="264">
        <f t="shared" si="829"/>
        <v>0.66853717204029817</v>
      </c>
      <c r="AF688" s="70">
        <f t="shared" si="830"/>
        <v>8310</v>
      </c>
      <c r="AG688" s="264">
        <f t="shared" si="831"/>
        <v>0.49355585911979571</v>
      </c>
      <c r="AH688" s="70">
        <f t="shared" si="832"/>
        <v>3863454</v>
      </c>
      <c r="AI688" s="264">
        <f t="shared" si="833"/>
        <v>1.4616777468216122</v>
      </c>
      <c r="AJ688" s="70">
        <f t="shared" si="834"/>
        <v>647763</v>
      </c>
      <c r="AK688" s="264">
        <f t="shared" si="835"/>
        <v>1.0837793568226954</v>
      </c>
      <c r="AL688" s="70">
        <f t="shared" si="836"/>
        <v>177887.38957857725</v>
      </c>
      <c r="AM688" s="264">
        <f t="shared" si="837"/>
        <v>0.5024989901612934</v>
      </c>
      <c r="AN688" s="70">
        <f t="shared" si="838"/>
        <v>469875.61042142275</v>
      </c>
      <c r="AO688" s="264">
        <f t="shared" si="839"/>
        <v>1.9282206074867543</v>
      </c>
      <c r="AP688" s="70">
        <f t="shared" si="840"/>
        <v>21076.917262022827</v>
      </c>
      <c r="AQ688" s="264">
        <f t="shared" si="841"/>
        <v>0.7223606749740662</v>
      </c>
      <c r="AR688" s="70">
        <f t="shared" si="842"/>
        <v>63797.781439975399</v>
      </c>
      <c r="AS688" s="264">
        <f t="shared" si="843"/>
        <v>0.81583574237961476</v>
      </c>
      <c r="AT688" s="70">
        <f t="shared" si="844"/>
        <v>385000.91171942453</v>
      </c>
      <c r="AU688" s="264">
        <f t="shared" si="845"/>
        <v>2.8245254445479024</v>
      </c>
    </row>
    <row r="689" spans="1:47" ht="13.5" hidden="1" x14ac:dyDescent="0.25">
      <c r="A689" s="655">
        <v>3280</v>
      </c>
      <c r="B689" s="30" t="s">
        <v>2765</v>
      </c>
      <c r="C689" s="30" t="s">
        <v>1638</v>
      </c>
      <c r="D689" s="655" t="s">
        <v>1631</v>
      </c>
      <c r="E689" s="723"/>
      <c r="F689" s="670">
        <f>'17Lab_PLRecon'!B20</f>
        <v>4632.1369051293132</v>
      </c>
      <c r="G689" s="652">
        <f>'17Lab_PLRecon'!C20</f>
        <v>2776.1664425282811</v>
      </c>
      <c r="H689" s="650">
        <f>'17Lab_PLRecon'!D20</f>
        <v>25147</v>
      </c>
      <c r="I689" s="671">
        <f>'17Lab_PLRecon'!E20</f>
        <v>16837</v>
      </c>
      <c r="J689" s="650">
        <f>'17Lab_PLRecon'!F20</f>
        <v>6506618</v>
      </c>
      <c r="K689" s="652">
        <f>'17Lab_PLRecon'!G20</f>
        <v>2643164</v>
      </c>
      <c r="L689" s="650">
        <f>'17Lab_PLRecon'!H20</f>
        <v>1245452</v>
      </c>
      <c r="M689" s="652">
        <f>'17Lab_PLRecon'!I20</f>
        <v>597689</v>
      </c>
      <c r="N689" s="650">
        <f>'17Lab_PLRecon'!J20</f>
        <v>531892.85637857718</v>
      </c>
      <c r="O689" s="675">
        <f>'17Lab_PLRecon'!K20</f>
        <v>354005.46679999994</v>
      </c>
      <c r="P689" s="650">
        <f t="shared" si="846"/>
        <v>713559.14362142282</v>
      </c>
      <c r="Q689" s="652">
        <f t="shared" si="847"/>
        <v>243683.53320000006</v>
      </c>
      <c r="R689" s="650">
        <f>'17Lab_PLRecon'!N20</f>
        <v>50254.747662022826</v>
      </c>
      <c r="S689" s="652">
        <f>'17Lab_PLRecon'!O20</f>
        <v>29177.830399999999</v>
      </c>
      <c r="T689" s="650">
        <f>'17Lab_PLRecon'!P20</f>
        <v>141997.07833997539</v>
      </c>
      <c r="U689" s="652">
        <f>'17Lab_PLRecon'!Q20</f>
        <v>78199.296899999987</v>
      </c>
      <c r="V689" s="650">
        <f t="shared" si="848"/>
        <v>521307.3176194246</v>
      </c>
      <c r="W689" s="653">
        <f t="shared" si="849"/>
        <v>136306.40590000007</v>
      </c>
      <c r="X689" s="4047"/>
      <c r="Y689" s="4044"/>
      <c r="Z689" s="4047"/>
      <c r="AA689" s="3183"/>
      <c r="AB689" s="3183"/>
      <c r="AC689" s="3183"/>
      <c r="AD689" s="70">
        <f t="shared" si="828"/>
        <v>-28.80770686272993</v>
      </c>
      <c r="AE689" s="264">
        <f t="shared" si="829"/>
        <v>-0.13934095077514119</v>
      </c>
      <c r="AF689" s="70">
        <f t="shared" si="830"/>
        <v>-62</v>
      </c>
      <c r="AG689" s="264">
        <f t="shared" si="831"/>
        <v>-2.0097244732576985E-2</v>
      </c>
      <c r="AH689" s="70">
        <f t="shared" si="832"/>
        <v>69571</v>
      </c>
      <c r="AI689" s="264">
        <f t="shared" si="833"/>
        <v>0.12668782652557667</v>
      </c>
      <c r="AJ689" s="70">
        <f t="shared" si="834"/>
        <v>17638</v>
      </c>
      <c r="AK689" s="264">
        <f t="shared" si="835"/>
        <v>0.14425687833284262</v>
      </c>
      <c r="AL689" s="70">
        <f t="shared" si="836"/>
        <v>345.48621142680349</v>
      </c>
      <c r="AM689" s="264">
        <f t="shared" si="837"/>
        <v>4.3755612885242037E-3</v>
      </c>
      <c r="AN689" s="70">
        <f t="shared" si="838"/>
        <v>17292.513788573197</v>
      </c>
      <c r="AO689" s="264">
        <f t="shared" si="839"/>
        <v>0.39927435885255014</v>
      </c>
      <c r="AP689" s="70">
        <f t="shared" si="840"/>
        <v>-1161.5245296709936</v>
      </c>
      <c r="AQ689" s="264">
        <f t="shared" si="841"/>
        <v>-0.2398633354426668</v>
      </c>
      <c r="AR689" s="70">
        <f t="shared" si="842"/>
        <v>-3662.3494638960692</v>
      </c>
      <c r="AS689" s="264">
        <f t="shared" si="843"/>
        <v>-9.5642581579321734E-2</v>
      </c>
      <c r="AT689" s="70">
        <f t="shared" si="844"/>
        <v>22116.387782140257</v>
      </c>
      <c r="AU689" s="264">
        <f t="shared" si="845"/>
        <v>126.11200131230045</v>
      </c>
    </row>
    <row r="690" spans="1:47" ht="13.5" hidden="1" x14ac:dyDescent="0.25">
      <c r="A690" s="655">
        <v>3300</v>
      </c>
      <c r="B690" s="30" t="s">
        <v>2766</v>
      </c>
      <c r="C690" s="30" t="s">
        <v>1638</v>
      </c>
      <c r="D690" s="655" t="s">
        <v>1632</v>
      </c>
      <c r="E690" s="723"/>
      <c r="F690" s="670">
        <f>'17Lab_PLRecon'!B21</f>
        <v>177.9348673946958</v>
      </c>
      <c r="G690" s="652">
        <f>'17Lab_PLRecon'!C21</f>
        <v>206.74257425742573</v>
      </c>
      <c r="H690" s="650">
        <f>'17Lab_PLRecon'!D21</f>
        <v>3023</v>
      </c>
      <c r="I690" s="671">
        <f>'17Lab_PLRecon'!E21</f>
        <v>3085</v>
      </c>
      <c r="J690" s="650">
        <f>'17Lab_PLRecon'!F21</f>
        <v>618724</v>
      </c>
      <c r="K690" s="652">
        <f>'17Lab_PLRecon'!G21</f>
        <v>549153</v>
      </c>
      <c r="L690" s="650">
        <f>'17Lab_PLRecon'!H21</f>
        <v>139906</v>
      </c>
      <c r="M690" s="652">
        <f>'17Lab_PLRecon'!I21</f>
        <v>122268</v>
      </c>
      <c r="N690" s="650">
        <f>'17Lab_PLRecon'!J21</f>
        <v>79303.633211426801</v>
      </c>
      <c r="O690" s="675">
        <f>'17Lab_PLRecon'!K21</f>
        <v>78958.146999999997</v>
      </c>
      <c r="P690" s="650">
        <f t="shared" si="846"/>
        <v>60602.366788573199</v>
      </c>
      <c r="Q690" s="652">
        <f t="shared" si="847"/>
        <v>43309.853000000003</v>
      </c>
      <c r="R690" s="650">
        <f>'17Lab_PLRecon'!N21</f>
        <v>3680.9184703290057</v>
      </c>
      <c r="S690" s="652">
        <f>'17Lab_PLRecon'!O21</f>
        <v>4842.4429999999993</v>
      </c>
      <c r="T690" s="650">
        <f>'17Lab_PLRecon'!P21</f>
        <v>34629.689536103928</v>
      </c>
      <c r="U690" s="652">
        <f>'17Lab_PLRecon'!Q21</f>
        <v>38292.038999999997</v>
      </c>
      <c r="V690" s="650">
        <f t="shared" si="848"/>
        <v>22291.758782140263</v>
      </c>
      <c r="W690" s="653">
        <f t="shared" si="849"/>
        <v>175.37100000000646</v>
      </c>
      <c r="X690" s="4047"/>
      <c r="Y690" s="4044"/>
      <c r="Z690" s="4047"/>
      <c r="AA690" s="3183"/>
      <c r="AB690" s="3183"/>
      <c r="AC690" s="3183"/>
      <c r="AD690" s="70">
        <f t="shared" si="828"/>
        <v>353.93519803565732</v>
      </c>
      <c r="AE690" s="264">
        <f t="shared" si="829"/>
        <v>0.10718641933530162</v>
      </c>
      <c r="AF690" s="70">
        <f t="shared" si="830"/>
        <v>1429</v>
      </c>
      <c r="AG690" s="264">
        <f t="shared" si="831"/>
        <v>0.20423038445047878</v>
      </c>
      <c r="AH690" s="70">
        <f t="shared" si="832"/>
        <v>89607</v>
      </c>
      <c r="AI690" s="264">
        <f t="shared" si="833"/>
        <v>0.20014071294559099</v>
      </c>
      <c r="AJ690" s="70">
        <f t="shared" si="834"/>
        <v>-3783</v>
      </c>
      <c r="AK690" s="264">
        <f t="shared" si="835"/>
        <v>-5.1737578467976858E-2</v>
      </c>
      <c r="AL690" s="70">
        <f t="shared" si="836"/>
        <v>236751.99184509265</v>
      </c>
      <c r="AM690" s="264">
        <f t="shared" si="837"/>
        <v>13.9413491841416</v>
      </c>
      <c r="AN690" s="70">
        <f t="shared" si="838"/>
        <v>-240534.99184509265</v>
      </c>
      <c r="AO690" s="264">
        <f t="shared" si="839"/>
        <v>-4.2847852903627315</v>
      </c>
      <c r="AP690" s="70">
        <f t="shared" si="840"/>
        <v>24376.276990707844</v>
      </c>
      <c r="AQ690" s="264">
        <f t="shared" si="841"/>
        <v>15.010022777529461</v>
      </c>
      <c r="AR690" s="70">
        <f t="shared" si="842"/>
        <v>82171.599759962221</v>
      </c>
      <c r="AS690" s="264">
        <f t="shared" si="843"/>
        <v>15.469051159631443</v>
      </c>
      <c r="AT690" s="70">
        <f t="shared" si="844"/>
        <v>-347082.8685957627</v>
      </c>
      <c r="AU690" s="264">
        <f t="shared" si="845"/>
        <v>-7.0543864676685981</v>
      </c>
    </row>
    <row r="691" spans="1:47" ht="13.5" hidden="1" x14ac:dyDescent="0.25">
      <c r="A691" s="655">
        <v>3320</v>
      </c>
      <c r="B691" s="30" t="s">
        <v>1011</v>
      </c>
      <c r="C691" s="30" t="s">
        <v>1638</v>
      </c>
      <c r="D691" s="655" t="s">
        <v>1633</v>
      </c>
      <c r="E691" s="723"/>
      <c r="F691" s="670">
        <f>'17Lab_PLRecon'!B22</f>
        <v>3655.9878296146048</v>
      </c>
      <c r="G691" s="652">
        <f>'17Lab_PLRecon'!C22</f>
        <v>3302.0526315789475</v>
      </c>
      <c r="H691" s="650">
        <f>'17Lab_PLRecon'!D22</f>
        <v>8426</v>
      </c>
      <c r="I691" s="671">
        <f>'17Lab_PLRecon'!E22</f>
        <v>6997</v>
      </c>
      <c r="J691" s="650">
        <f>'17Lab_PLRecon'!F22</f>
        <v>537327</v>
      </c>
      <c r="K691" s="652">
        <f>'17Lab_PLRecon'!G22</f>
        <v>447720</v>
      </c>
      <c r="L691" s="650">
        <f>'17Lab_PLRecon'!H22</f>
        <v>69336</v>
      </c>
      <c r="M691" s="652">
        <f>'17Lab_PLRecon'!I22</f>
        <v>73119</v>
      </c>
      <c r="N691" s="650">
        <f>'17Lab_PLRecon'!J22</f>
        <v>253733.99184509265</v>
      </c>
      <c r="O691" s="675">
        <f>'17Lab_PLRecon'!K22</f>
        <v>16982</v>
      </c>
      <c r="P691" s="650">
        <f t="shared" si="846"/>
        <v>-184397.99184509265</v>
      </c>
      <c r="Q691" s="652">
        <f t="shared" si="847"/>
        <v>56137</v>
      </c>
      <c r="R691" s="650">
        <f>'17Lab_PLRecon'!N22</f>
        <v>26000.276990707844</v>
      </c>
      <c r="S691" s="652">
        <f>'17Lab_PLRecon'!O22</f>
        <v>1624</v>
      </c>
      <c r="T691" s="650">
        <f>'17Lab_PLRecon'!P22</f>
        <v>87483.599759962221</v>
      </c>
      <c r="U691" s="652">
        <f>'17Lab_PLRecon'!Q22</f>
        <v>5312</v>
      </c>
      <c r="V691" s="650">
        <f t="shared" si="848"/>
        <v>-297881.8685957627</v>
      </c>
      <c r="W691" s="653">
        <f t="shared" si="849"/>
        <v>49201</v>
      </c>
      <c r="X691" s="4047"/>
      <c r="Y691" s="4044"/>
      <c r="Z691" s="4047"/>
      <c r="AA691" s="3183"/>
      <c r="AB691" s="3183"/>
      <c r="AC691" s="3183"/>
      <c r="AD691" s="70">
        <f t="shared" si="828"/>
        <v>339.7985092798599</v>
      </c>
      <c r="AE691" s="264">
        <f t="shared" si="829"/>
        <v>0.23665622076104756</v>
      </c>
      <c r="AF691" s="70">
        <f t="shared" si="830"/>
        <v>1193</v>
      </c>
      <c r="AG691" s="264">
        <f t="shared" si="831"/>
        <v>0.14166963543522146</v>
      </c>
      <c r="AH691" s="70">
        <f t="shared" si="832"/>
        <v>-104801</v>
      </c>
      <c r="AI691" s="264">
        <f t="shared" si="833"/>
        <v>-4.5991897077435923E-2</v>
      </c>
      <c r="AJ691" s="70">
        <f t="shared" si="834"/>
        <v>-69917</v>
      </c>
      <c r="AK691" s="264">
        <f t="shared" si="835"/>
        <v>-0.11234859124376127</v>
      </c>
      <c r="AL691" s="70">
        <f t="shared" si="836"/>
        <v>50179.208056219388</v>
      </c>
      <c r="AM691" s="264">
        <f t="shared" si="837"/>
        <v>4.3651144288676648E-2</v>
      </c>
      <c r="AN691" s="70">
        <f t="shared" si="838"/>
        <v>-120096.20805621939</v>
      </c>
      <c r="AO691" s="264">
        <f t="shared" si="839"/>
        <v>-0.22778764535867763</v>
      </c>
      <c r="AP691" s="70">
        <f t="shared" si="840"/>
        <v>498833.0634893392</v>
      </c>
      <c r="AQ691" s="264">
        <f t="shared" si="841"/>
        <v>20.964059380222746</v>
      </c>
      <c r="AR691" s="70">
        <f t="shared" si="842"/>
        <v>104832.96890569909</v>
      </c>
      <c r="AS691" s="264">
        <f t="shared" si="843"/>
        <v>0.40987084334079454</v>
      </c>
      <c r="AT691" s="70">
        <f t="shared" si="844"/>
        <v>-723762.24045125768</v>
      </c>
      <c r="AU691" s="264">
        <f t="shared" si="845"/>
        <v>-0.8970840629757133</v>
      </c>
    </row>
    <row r="692" spans="1:47" ht="13.5" hidden="1" x14ac:dyDescent="0.25">
      <c r="A692" s="655">
        <v>3330</v>
      </c>
      <c r="B692" s="30" t="s">
        <v>1012</v>
      </c>
      <c r="C692" s="30" t="s">
        <v>1638</v>
      </c>
      <c r="D692" s="655" t="s">
        <v>1634</v>
      </c>
      <c r="E692" s="723"/>
      <c r="F692" s="670">
        <f>'17Lab_PLRecon'!B23</f>
        <v>1775.6302325581396</v>
      </c>
      <c r="G692" s="652">
        <f>'17Lab_PLRecon'!C23</f>
        <v>1435.8317232782797</v>
      </c>
      <c r="H692" s="650">
        <f>'17Lab_PLRecon'!D23</f>
        <v>9614</v>
      </c>
      <c r="I692" s="671">
        <f>'17Lab_PLRecon'!E23</f>
        <v>8421</v>
      </c>
      <c r="J692" s="650">
        <f>'17Lab_PLRecon'!F23</f>
        <v>2173883</v>
      </c>
      <c r="K692" s="652">
        <f>'17Lab_PLRecon'!G23</f>
        <v>2278684</v>
      </c>
      <c r="L692" s="650">
        <f>'17Lab_PLRecon'!H23</f>
        <v>552405</v>
      </c>
      <c r="M692" s="652">
        <f>'17Lab_PLRecon'!I23</f>
        <v>622322</v>
      </c>
      <c r="N692" s="650">
        <f>'17Lab_PLRecon'!J23</f>
        <v>1199730.0130562193</v>
      </c>
      <c r="O692" s="675">
        <f>'17Lab_PLRecon'!K23</f>
        <v>1149550.8049999999</v>
      </c>
      <c r="P692" s="650">
        <f t="shared" si="846"/>
        <v>-647325.01305621932</v>
      </c>
      <c r="Q692" s="652">
        <f t="shared" si="847"/>
        <v>-527228.80499999993</v>
      </c>
      <c r="R692" s="650">
        <f>'17Lab_PLRecon'!N23</f>
        <v>522627.7424893392</v>
      </c>
      <c r="S692" s="652">
        <f>'17Lab_PLRecon'!O23</f>
        <v>23794.679</v>
      </c>
      <c r="T692" s="650">
        <f>'17Lab_PLRecon'!P23</f>
        <v>360603.70890569908</v>
      </c>
      <c r="U692" s="652">
        <f>'17Lab_PLRecon'!Q23</f>
        <v>255770.74</v>
      </c>
      <c r="V692" s="650">
        <f t="shared" si="848"/>
        <v>-1530556.4644512576</v>
      </c>
      <c r="W692" s="653">
        <f t="shared" si="849"/>
        <v>-806794.22399999993</v>
      </c>
      <c r="X692" s="4047"/>
      <c r="Y692" s="4044"/>
      <c r="Z692" s="4047"/>
      <c r="AA692" s="3183"/>
      <c r="AB692" s="3183"/>
      <c r="AC692" s="3183"/>
      <c r="AD692" s="70">
        <f t="shared" si="828"/>
        <v>18</v>
      </c>
      <c r="AE692" s="264">
        <f t="shared" si="829"/>
        <v>2.25</v>
      </c>
      <c r="AF692" s="70">
        <f t="shared" si="830"/>
        <v>17</v>
      </c>
      <c r="AG692" s="264">
        <f t="shared" si="831"/>
        <v>1.8888888888888888</v>
      </c>
      <c r="AH692" s="70">
        <f t="shared" si="832"/>
        <v>1070</v>
      </c>
      <c r="AI692" s="264">
        <f t="shared" si="833"/>
        <v>1.3408521303258145</v>
      </c>
      <c r="AJ692" s="70">
        <f t="shared" si="834"/>
        <v>312</v>
      </c>
      <c r="AK692" s="264">
        <f t="shared" si="835"/>
        <v>2.4186046511627906</v>
      </c>
      <c r="AL692" s="70">
        <f t="shared" si="836"/>
        <v>-14</v>
      </c>
      <c r="AM692" s="264">
        <f t="shared" si="837"/>
        <v>-0.5</v>
      </c>
      <c r="AN692" s="70">
        <f t="shared" si="838"/>
        <v>326</v>
      </c>
      <c r="AO692" s="264">
        <f t="shared" si="839"/>
        <v>3.2277227722772279</v>
      </c>
      <c r="AP692" s="70">
        <f t="shared" si="840"/>
        <v>24305</v>
      </c>
      <c r="AQ692" s="264">
        <f t="shared" si="841"/>
        <v>0</v>
      </c>
      <c r="AR692" s="70">
        <f t="shared" si="842"/>
        <v>117612</v>
      </c>
      <c r="AS692" s="264">
        <f t="shared" si="843"/>
        <v>30.087490406753645</v>
      </c>
      <c r="AT692" s="70">
        <f t="shared" si="844"/>
        <v>-141591</v>
      </c>
      <c r="AU692" s="264">
        <f t="shared" si="845"/>
        <v>-37.18251050420168</v>
      </c>
    </row>
    <row r="693" spans="1:47" ht="13.5" hidden="1" x14ac:dyDescent="0.25">
      <c r="A693" s="655">
        <v>3360</v>
      </c>
      <c r="B693" s="30" t="s">
        <v>2767</v>
      </c>
      <c r="C693" s="30" t="s">
        <v>1638</v>
      </c>
      <c r="D693" s="655" t="s">
        <v>1635</v>
      </c>
      <c r="E693" s="723"/>
      <c r="F693" s="670">
        <f>'17Lab_PLRecon'!B24</f>
        <v>26</v>
      </c>
      <c r="G693" s="652">
        <f>'17Lab_PLRecon'!C24</f>
        <v>8</v>
      </c>
      <c r="H693" s="650">
        <f>'17Lab_PLRecon'!D24</f>
        <v>26</v>
      </c>
      <c r="I693" s="671">
        <f>'17Lab_PLRecon'!E24</f>
        <v>9</v>
      </c>
      <c r="J693" s="650">
        <f>'17Lab_PLRecon'!F24</f>
        <v>1868</v>
      </c>
      <c r="K693" s="652">
        <f>'17Lab_PLRecon'!G24</f>
        <v>798</v>
      </c>
      <c r="L693" s="650">
        <f>'17Lab_PLRecon'!H24</f>
        <v>441</v>
      </c>
      <c r="M693" s="652">
        <f>'17Lab_PLRecon'!I24</f>
        <v>129</v>
      </c>
      <c r="N693" s="650">
        <f>'17Lab_PLRecon'!J24</f>
        <v>14</v>
      </c>
      <c r="O693" s="675">
        <f>'17Lab_PLRecon'!K24</f>
        <v>28</v>
      </c>
      <c r="P693" s="650">
        <f t="shared" si="846"/>
        <v>427</v>
      </c>
      <c r="Q693" s="652">
        <f t="shared" si="847"/>
        <v>101</v>
      </c>
      <c r="R693" s="650">
        <f>'17Lab_PLRecon'!N24</f>
        <v>24305</v>
      </c>
      <c r="S693" s="652">
        <f>'17Lab_PLRecon'!O24</f>
        <v>0</v>
      </c>
      <c r="T693" s="650">
        <f>'17Lab_PLRecon'!P24</f>
        <v>121521</v>
      </c>
      <c r="U693" s="652">
        <f>'17Lab_PLRecon'!Q24</f>
        <v>3909</v>
      </c>
      <c r="V693" s="650">
        <f t="shared" si="848"/>
        <v>-145399</v>
      </c>
      <c r="W693" s="653">
        <f t="shared" si="849"/>
        <v>-3808</v>
      </c>
      <c r="X693" s="4047"/>
      <c r="Y693" s="4044"/>
      <c r="Z693" s="4047"/>
      <c r="AA693" s="3183"/>
      <c r="AB693" s="3183"/>
      <c r="AC693" s="3183"/>
      <c r="AD693" s="70">
        <f t="shared" si="828"/>
        <v>14292.512073289341</v>
      </c>
      <c r="AE693" s="264">
        <f t="shared" si="829"/>
        <v>0.19949592013279785</v>
      </c>
      <c r="AF693" s="70">
        <f t="shared" si="830"/>
        <v>53513</v>
      </c>
      <c r="AG693" s="264">
        <f t="shared" si="831"/>
        <v>0.26699763003617311</v>
      </c>
      <c r="AH693" s="70">
        <f t="shared" si="832"/>
        <v>4207962</v>
      </c>
      <c r="AI693" s="264">
        <f t="shared" si="833"/>
        <v>0.24814496986497442</v>
      </c>
      <c r="AJ693" s="70">
        <f t="shared" si="834"/>
        <v>284135</v>
      </c>
      <c r="AK693" s="264">
        <f t="shared" si="835"/>
        <v>7.5609887203199222E-2</v>
      </c>
      <c r="AL693" s="70">
        <f t="shared" si="836"/>
        <v>2238509.2410690691</v>
      </c>
      <c r="AM693" s="264">
        <f t="shared" si="837"/>
        <v>1.4157126321199232</v>
      </c>
      <c r="AN693" s="70">
        <f t="shared" si="838"/>
        <v>-1954374.2410690691</v>
      </c>
      <c r="AO693" s="264">
        <f t="shared" si="839"/>
        <v>-0.89785325578040576</v>
      </c>
      <c r="AP693" s="70">
        <f t="shared" si="840"/>
        <v>1106078.6180461165</v>
      </c>
      <c r="AQ693" s="264">
        <f t="shared" si="841"/>
        <v>3.4303499826203301</v>
      </c>
      <c r="AR693" s="70">
        <f t="shared" si="842"/>
        <v>675157.7374726627</v>
      </c>
      <c r="AS693" s="264">
        <f t="shared" si="843"/>
        <v>1.7308408318212207</v>
      </c>
      <c r="AT693" s="70">
        <f t="shared" si="844"/>
        <v>-3735610.5965878484</v>
      </c>
      <c r="AU693" s="264">
        <f t="shared" si="845"/>
        <v>-2.5512893321548886</v>
      </c>
    </row>
    <row r="694" spans="1:47" ht="13.5" hidden="1" x14ac:dyDescent="0.25">
      <c r="A694" s="655">
        <v>3380</v>
      </c>
      <c r="B694" s="30" t="s">
        <v>2768</v>
      </c>
      <c r="C694" s="30" t="s">
        <v>1638</v>
      </c>
      <c r="D694" s="655" t="s">
        <v>1636</v>
      </c>
      <c r="E694" s="723"/>
      <c r="F694" s="670">
        <f>'17Lab_PLRecon'!B25</f>
        <v>85935.641736168094</v>
      </c>
      <c r="G694" s="652">
        <f>'17Lab_PLRecon'!C25</f>
        <v>71643.129662878753</v>
      </c>
      <c r="H694" s="650">
        <f>'17Lab_PLRecon'!D25</f>
        <v>253938</v>
      </c>
      <c r="I694" s="671">
        <f>'17Lab_PLRecon'!E25</f>
        <v>200425</v>
      </c>
      <c r="J694" s="650">
        <f>'17Lab_PLRecon'!F25</f>
        <v>21165638</v>
      </c>
      <c r="K694" s="652">
        <f>'17Lab_PLRecon'!G25</f>
        <v>16957676</v>
      </c>
      <c r="L694" s="650">
        <f>'17Lab_PLRecon'!H25</f>
        <v>4042043</v>
      </c>
      <c r="M694" s="652">
        <f>'17Lab_PLRecon'!I25</f>
        <v>3757908</v>
      </c>
      <c r="N694" s="650">
        <f>'17Lab_PLRecon'!J25</f>
        <v>3819698.2410690691</v>
      </c>
      <c r="O694" s="675">
        <f>'17Lab_PLRecon'!K25</f>
        <v>1581189</v>
      </c>
      <c r="P694" s="650">
        <f t="shared" si="846"/>
        <v>222344.75893093087</v>
      </c>
      <c r="Q694" s="652">
        <f t="shared" si="847"/>
        <v>2176719</v>
      </c>
      <c r="R694" s="650">
        <f>'17Lab_PLRecon'!N25</f>
        <v>1428517.6180461165</v>
      </c>
      <c r="S694" s="652">
        <f>'17Lab_PLRecon'!O25</f>
        <v>322439</v>
      </c>
      <c r="T694" s="657">
        <f>'17Lab_PLRecon'!P25</f>
        <v>1065232.7374726627</v>
      </c>
      <c r="U694" s="652">
        <f>'17Lab_PLRecon'!Q25</f>
        <v>390075</v>
      </c>
      <c r="V694" s="650">
        <f t="shared" si="848"/>
        <v>-2271405.5965878484</v>
      </c>
      <c r="W694" s="653">
        <f t="shared" si="849"/>
        <v>1464205</v>
      </c>
      <c r="X694" s="4047"/>
      <c r="Y694" s="4044"/>
      <c r="Z694" s="4047"/>
      <c r="AA694" s="3183"/>
      <c r="AB694" s="3183"/>
      <c r="AC694" s="3183"/>
      <c r="AD694" s="70">
        <f t="shared" si="828"/>
        <v>141.37593984962405</v>
      </c>
      <c r="AE694" s="264">
        <f t="shared" si="829"/>
        <v>0.44457842720007562</v>
      </c>
      <c r="AF694" s="70">
        <f t="shared" si="830"/>
        <v>525</v>
      </c>
      <c r="AG694" s="264">
        <f t="shared" si="831"/>
        <v>0.68537859007832902</v>
      </c>
      <c r="AH694" s="70">
        <f t="shared" si="832"/>
        <v>293561</v>
      </c>
      <c r="AI694" s="264">
        <f t="shared" si="833"/>
        <v>0.27332713858484137</v>
      </c>
      <c r="AJ694" s="70">
        <f t="shared" si="834"/>
        <v>32697</v>
      </c>
      <c r="AK694" s="264">
        <f t="shared" si="835"/>
        <v>0.15868940614626001</v>
      </c>
      <c r="AL694" s="70">
        <f t="shared" si="836"/>
        <v>90504.613917675219</v>
      </c>
      <c r="AM694" s="264">
        <f t="shared" si="837"/>
        <v>0.29529278565995504</v>
      </c>
      <c r="AN694" s="70">
        <f t="shared" si="838"/>
        <v>-57807.613917675219</v>
      </c>
      <c r="AO694" s="264">
        <f t="shared" si="839"/>
        <v>-0.57550300252264597</v>
      </c>
      <c r="AP694" s="70">
        <f t="shared" si="840"/>
        <v>2333.7209703880617</v>
      </c>
      <c r="AQ694" s="264">
        <f t="shared" si="841"/>
        <v>0.52817733435684522</v>
      </c>
      <c r="AR694" s="70">
        <f t="shared" si="842"/>
        <v>25907.670634727896</v>
      </c>
      <c r="AS694" s="264">
        <f t="shared" si="843"/>
        <v>0.34288517776382493</v>
      </c>
      <c r="AT694" s="70">
        <f t="shared" si="844"/>
        <v>-86049.00552279118</v>
      </c>
      <c r="AU694" s="264">
        <f t="shared" si="845"/>
        <v>-0.47692815232450009</v>
      </c>
    </row>
    <row r="695" spans="1:47" ht="13.5" hidden="1" x14ac:dyDescent="0.25">
      <c r="A695" s="655">
        <v>3420</v>
      </c>
      <c r="B695" s="30" t="s">
        <v>2770</v>
      </c>
      <c r="C695" s="30" t="s">
        <v>1638</v>
      </c>
      <c r="D695" s="655" t="s">
        <v>1637</v>
      </c>
      <c r="E695" s="723"/>
      <c r="F695" s="670">
        <f>'17Lab_PLRecon'!B26</f>
        <v>459.37593984962405</v>
      </c>
      <c r="G695" s="652">
        <f>'17Lab_PLRecon'!C26</f>
        <v>318</v>
      </c>
      <c r="H695" s="650">
        <f>'17Lab_PLRecon'!D26</f>
        <v>1291</v>
      </c>
      <c r="I695" s="671">
        <f>'17Lab_PLRecon'!E26</f>
        <v>766</v>
      </c>
      <c r="J695" s="650">
        <f>'17Lab_PLRecon'!F26</f>
        <v>1367589</v>
      </c>
      <c r="K695" s="652">
        <f>'17Lab_PLRecon'!G26</f>
        <v>1074028</v>
      </c>
      <c r="L695" s="650">
        <f>'17Lab_PLRecon'!H26</f>
        <v>238741</v>
      </c>
      <c r="M695" s="652">
        <f>'17Lab_PLRecon'!I26</f>
        <v>206044</v>
      </c>
      <c r="N695" s="650">
        <f>'17Lab_PLRecon'!J26</f>
        <v>396995.72481767525</v>
      </c>
      <c r="O695" s="675">
        <f>'17Lab_PLRecon'!K26</f>
        <v>306491.11090000003</v>
      </c>
      <c r="P695" s="650">
        <f t="shared" si="846"/>
        <v>-158254.72481767525</v>
      </c>
      <c r="Q695" s="652">
        <f t="shared" si="847"/>
        <v>-100447.11090000003</v>
      </c>
      <c r="R695" s="650">
        <f>'17Lab_PLRecon'!N26</f>
        <v>6752.1630703880619</v>
      </c>
      <c r="S695" s="652">
        <f>'17Lab_PLRecon'!O26</f>
        <v>4418.4421000000002</v>
      </c>
      <c r="T695" s="650">
        <f>'17Lab_PLRecon'!P26</f>
        <v>101465.53173472791</v>
      </c>
      <c r="U695" s="652">
        <f>'17Lab_PLRecon'!Q26</f>
        <v>75557.861100000009</v>
      </c>
      <c r="V695" s="650">
        <f t="shared" si="848"/>
        <v>-266472.41962279123</v>
      </c>
      <c r="W695" s="653">
        <f t="shared" si="849"/>
        <v>-180423.41410000005</v>
      </c>
      <c r="X695" s="4047"/>
      <c r="Z695" s="4047"/>
      <c r="AA695" s="3183"/>
      <c r="AB695" s="3183"/>
      <c r="AC695" s="3183"/>
      <c r="AD695" s="70">
        <f t="shared" si="828"/>
        <v>0</v>
      </c>
      <c r="AE695" s="264">
        <f t="shared" si="829"/>
        <v>0</v>
      </c>
      <c r="AF695" s="70">
        <f t="shared" si="830"/>
        <v>0</v>
      </c>
      <c r="AG695" s="264">
        <f t="shared" si="831"/>
        <v>0</v>
      </c>
      <c r="AH695" s="70">
        <f t="shared" si="832"/>
        <v>0</v>
      </c>
      <c r="AI695" s="264">
        <f t="shared" si="833"/>
        <v>0</v>
      </c>
      <c r="AJ695" s="70">
        <f t="shared" si="834"/>
        <v>0</v>
      </c>
      <c r="AK695" s="264">
        <f t="shared" si="835"/>
        <v>0</v>
      </c>
      <c r="AL695" s="70">
        <f t="shared" si="836"/>
        <v>0</v>
      </c>
      <c r="AM695" s="264">
        <f t="shared" si="837"/>
        <v>0</v>
      </c>
      <c r="AN695" s="70">
        <f t="shared" si="838"/>
        <v>0</v>
      </c>
      <c r="AO695" s="264">
        <f t="shared" si="839"/>
        <v>0</v>
      </c>
      <c r="AP695" s="70">
        <f t="shared" si="840"/>
        <v>0</v>
      </c>
      <c r="AQ695" s="264">
        <f t="shared" si="841"/>
        <v>0</v>
      </c>
      <c r="AR695" s="70">
        <f t="shared" si="842"/>
        <v>0</v>
      </c>
      <c r="AS695" s="264">
        <f t="shared" si="843"/>
        <v>0</v>
      </c>
      <c r="AT695" s="70">
        <f t="shared" si="844"/>
        <v>0</v>
      </c>
      <c r="AU695" s="264">
        <f t="shared" si="845"/>
        <v>0</v>
      </c>
    </row>
    <row r="696" spans="1:47" ht="13.5" hidden="1" x14ac:dyDescent="0.25">
      <c r="A696" s="887" t="e">
        <v>#VALUE!</v>
      </c>
      <c r="B696" s="30" t="e">
        <v>#VALUE!</v>
      </c>
      <c r="C696" s="30" t="e">
        <v>#VALUE!</v>
      </c>
      <c r="D696" s="887" t="s">
        <v>476</v>
      </c>
      <c r="E696" s="2483" t="s">
        <v>1200</v>
      </c>
      <c r="F696" s="650">
        <v>0</v>
      </c>
      <c r="G696" s="671">
        <v>0</v>
      </c>
      <c r="H696" s="650">
        <v>0</v>
      </c>
      <c r="I696" s="671">
        <v>0</v>
      </c>
      <c r="J696" s="650">
        <v>0</v>
      </c>
      <c r="K696" s="652">
        <v>0</v>
      </c>
      <c r="L696" s="1134">
        <f>'17PATH PRACT'!X20</f>
        <v>0</v>
      </c>
      <c r="M696" s="1135">
        <f>'17PATH PRACT'!X13</f>
        <v>0</v>
      </c>
      <c r="N696" s="650">
        <v>0</v>
      </c>
      <c r="O696" s="675">
        <v>0</v>
      </c>
      <c r="P696" s="650">
        <f t="shared" si="846"/>
        <v>0</v>
      </c>
      <c r="Q696" s="652">
        <f t="shared" si="847"/>
        <v>0</v>
      </c>
      <c r="R696" s="650">
        <v>0</v>
      </c>
      <c r="S696" s="652">
        <v>0</v>
      </c>
      <c r="T696" s="650">
        <v>0</v>
      </c>
      <c r="U696" s="652">
        <v>0</v>
      </c>
      <c r="V696" s="650">
        <f t="shared" si="848"/>
        <v>0</v>
      </c>
      <c r="W696" s="653">
        <f t="shared" si="849"/>
        <v>0</v>
      </c>
      <c r="X696" s="4047"/>
      <c r="Y696" s="4044" t="s">
        <v>1200</v>
      </c>
      <c r="Z696" s="4047"/>
      <c r="AA696" s="3179">
        <f>+'17NM_PLRecon'!S18-'Departmental PL'!V696</f>
        <v>0</v>
      </c>
      <c r="AB696" s="3179">
        <f>+'17NM_PLRecon'!T18-'Departmental PL'!W696</f>
        <v>0</v>
      </c>
      <c r="AC696" s="3179"/>
      <c r="AD696" s="70">
        <f t="shared" si="828"/>
        <v>0</v>
      </c>
      <c r="AE696" s="264">
        <f t="shared" si="829"/>
        <v>0</v>
      </c>
      <c r="AF696" s="70">
        <f t="shared" si="830"/>
        <v>0</v>
      </c>
      <c r="AG696" s="264">
        <f t="shared" si="831"/>
        <v>0</v>
      </c>
      <c r="AH696" s="70">
        <f t="shared" si="832"/>
        <v>0</v>
      </c>
      <c r="AI696" s="264">
        <f t="shared" si="833"/>
        <v>0</v>
      </c>
      <c r="AJ696" s="70">
        <f t="shared" si="834"/>
        <v>-674928.00000000186</v>
      </c>
      <c r="AK696" s="264">
        <f t="shared" si="835"/>
        <v>-8.2678946432905104E-2</v>
      </c>
      <c r="AL696" s="70">
        <f t="shared" si="836"/>
        <v>0</v>
      </c>
      <c r="AM696" s="264">
        <f t="shared" si="837"/>
        <v>0</v>
      </c>
      <c r="AN696" s="70">
        <f t="shared" si="838"/>
        <v>-674928.00000000186</v>
      </c>
      <c r="AO696" s="264">
        <f t="shared" si="839"/>
        <v>-8.2678946432905104E-2</v>
      </c>
      <c r="AP696" s="70">
        <f t="shared" si="840"/>
        <v>0</v>
      </c>
      <c r="AQ696" s="264">
        <f t="shared" si="841"/>
        <v>0</v>
      </c>
      <c r="AR696" s="70">
        <f t="shared" si="842"/>
        <v>0</v>
      </c>
      <c r="AS696" s="264">
        <f t="shared" si="843"/>
        <v>0</v>
      </c>
      <c r="AT696" s="70">
        <f t="shared" si="844"/>
        <v>-674928.00000000186</v>
      </c>
      <c r="AU696" s="264">
        <f t="shared" si="845"/>
        <v>-8.2678946432905104E-2</v>
      </c>
    </row>
    <row r="697" spans="1:47" ht="13.5" hidden="1" x14ac:dyDescent="0.25">
      <c r="A697" s="887" t="e">
        <v>#VALUE!</v>
      </c>
      <c r="B697" s="30" t="e">
        <v>#VALUE!</v>
      </c>
      <c r="C697" s="30" t="e">
        <v>#VALUE!</v>
      </c>
      <c r="D697" s="887" t="s">
        <v>564</v>
      </c>
      <c r="E697" s="2483" t="s">
        <v>1200</v>
      </c>
      <c r="F697" s="650">
        <v>0</v>
      </c>
      <c r="G697" s="671">
        <v>0</v>
      </c>
      <c r="H697" s="650">
        <v>0</v>
      </c>
      <c r="I697" s="671">
        <v>0</v>
      </c>
      <c r="J697" s="650">
        <v>0</v>
      </c>
      <c r="K697" s="652">
        <v>0</v>
      </c>
      <c r="L697" s="1134">
        <f>'17PATH PRACT'!X18</f>
        <v>-8838167.0000000019</v>
      </c>
      <c r="M697" s="1135">
        <f>'17PATH PRACT'!X11</f>
        <v>-8163239</v>
      </c>
      <c r="N697" s="650">
        <v>0</v>
      </c>
      <c r="O697" s="675">
        <v>0</v>
      </c>
      <c r="P697" s="650">
        <f t="shared" si="846"/>
        <v>-8838167.0000000019</v>
      </c>
      <c r="Q697" s="652">
        <f t="shared" si="847"/>
        <v>-8163239</v>
      </c>
      <c r="R697" s="650">
        <v>0</v>
      </c>
      <c r="S697" s="652">
        <v>0</v>
      </c>
      <c r="T697" s="650">
        <v>0</v>
      </c>
      <c r="U697" s="652">
        <v>0</v>
      </c>
      <c r="V697" s="650">
        <f t="shared" si="848"/>
        <v>-8838167.0000000019</v>
      </c>
      <c r="W697" s="653">
        <f t="shared" si="849"/>
        <v>-8163239</v>
      </c>
      <c r="X697" s="4047"/>
      <c r="Y697" s="4044" t="s">
        <v>1200</v>
      </c>
      <c r="Z697" s="4047"/>
      <c r="AA697" s="3179">
        <f>+'17NM_PLRecon'!S17-'Departmental PL'!V697</f>
        <v>0</v>
      </c>
      <c r="AB697" s="3179">
        <f>+'17NM_PLRecon'!T17-'Departmental PL'!W697</f>
        <v>0</v>
      </c>
      <c r="AC697" s="3179"/>
      <c r="AD697" s="70">
        <f t="shared" si="828"/>
        <v>0</v>
      </c>
      <c r="AE697" s="264">
        <f t="shared" si="829"/>
        <v>0</v>
      </c>
      <c r="AF697" s="70">
        <f t="shared" si="830"/>
        <v>0</v>
      </c>
      <c r="AG697" s="264">
        <f t="shared" si="831"/>
        <v>0</v>
      </c>
      <c r="AH697" s="70">
        <f t="shared" si="832"/>
        <v>0</v>
      </c>
      <c r="AI697" s="264">
        <f t="shared" si="833"/>
        <v>0</v>
      </c>
      <c r="AJ697" s="70">
        <f t="shared" si="834"/>
        <v>-101662</v>
      </c>
      <c r="AK697" s="264">
        <f t="shared" si="835"/>
        <v>-8.3126121743112139E-2</v>
      </c>
      <c r="AL697" s="70">
        <f t="shared" si="836"/>
        <v>0</v>
      </c>
      <c r="AM697" s="264">
        <f t="shared" si="837"/>
        <v>0</v>
      </c>
      <c r="AN697" s="70">
        <f t="shared" si="838"/>
        <v>-101662</v>
      </c>
      <c r="AO697" s="264">
        <f t="shared" si="839"/>
        <v>-8.3126121743112139E-2</v>
      </c>
      <c r="AP697" s="70">
        <f t="shared" si="840"/>
        <v>0</v>
      </c>
      <c r="AQ697" s="264">
        <f t="shared" si="841"/>
        <v>0</v>
      </c>
      <c r="AR697" s="70">
        <f t="shared" si="842"/>
        <v>0</v>
      </c>
      <c r="AS697" s="264">
        <f t="shared" si="843"/>
        <v>0</v>
      </c>
      <c r="AT697" s="70">
        <f t="shared" si="844"/>
        <v>-101662</v>
      </c>
      <c r="AU697" s="264">
        <f t="shared" si="845"/>
        <v>-8.3126121743112139E-2</v>
      </c>
    </row>
    <row r="698" spans="1:47" ht="13.5" hidden="1" x14ac:dyDescent="0.25">
      <c r="A698" s="887" t="e">
        <v>#VALUE!</v>
      </c>
      <c r="B698" s="30" t="e">
        <v>#VALUE!</v>
      </c>
      <c r="C698" s="30" t="e">
        <v>#VALUE!</v>
      </c>
      <c r="D698" s="887" t="s">
        <v>343</v>
      </c>
      <c r="E698" s="2483" t="s">
        <v>1200</v>
      </c>
      <c r="F698" s="650">
        <v>0</v>
      </c>
      <c r="G698" s="671">
        <v>0</v>
      </c>
      <c r="H698" s="650">
        <v>0</v>
      </c>
      <c r="I698" s="671">
        <v>0</v>
      </c>
      <c r="J698" s="650">
        <v>0</v>
      </c>
      <c r="K698" s="652">
        <v>0</v>
      </c>
      <c r="L698" s="1134">
        <f>'17PATH PRACT'!X19</f>
        <v>-1324647</v>
      </c>
      <c r="M698" s="1135">
        <f>'17PATH PRACT'!X12</f>
        <v>-1222985</v>
      </c>
      <c r="N698" s="650">
        <v>0</v>
      </c>
      <c r="O698" s="675">
        <v>0</v>
      </c>
      <c r="P698" s="650">
        <f t="shared" si="846"/>
        <v>-1324647</v>
      </c>
      <c r="Q698" s="652">
        <f t="shared" si="847"/>
        <v>-1222985</v>
      </c>
      <c r="R698" s="650">
        <v>0</v>
      </c>
      <c r="S698" s="652">
        <v>0</v>
      </c>
      <c r="T698" s="650">
        <v>0</v>
      </c>
      <c r="U698" s="652">
        <v>0</v>
      </c>
      <c r="V698" s="650">
        <f t="shared" si="848"/>
        <v>-1324647</v>
      </c>
      <c r="W698" s="653">
        <f t="shared" si="849"/>
        <v>-1222985</v>
      </c>
      <c r="X698" s="4047"/>
      <c r="Y698" s="4044" t="s">
        <v>1200</v>
      </c>
      <c r="Z698" s="4047"/>
      <c r="AA698" s="3179">
        <f>+'17NM_PLRecon'!S16-'Departmental PL'!V698</f>
        <v>0</v>
      </c>
      <c r="AB698" s="3179">
        <f>+'17NM_PLRecon'!T16-'Departmental PL'!W698</f>
        <v>0</v>
      </c>
      <c r="AC698" s="3179"/>
      <c r="AD698" s="261">
        <f t="shared" si="828"/>
        <v>66090.034746004734</v>
      </c>
      <c r="AE698" s="262">
        <f t="shared" si="829"/>
        <v>0.18325796861390101</v>
      </c>
      <c r="AF698" s="18">
        <f t="shared" si="830"/>
        <v>228970</v>
      </c>
      <c r="AG698" s="262">
        <f t="shared" si="831"/>
        <v>0.20187957760200884</v>
      </c>
      <c r="AH698" s="18">
        <f t="shared" si="832"/>
        <v>26810981</v>
      </c>
      <c r="AI698" s="262">
        <f t="shared" si="833"/>
        <v>0.30854839746907964</v>
      </c>
      <c r="AJ698" s="18">
        <f t="shared" si="834"/>
        <v>2404175.3199999984</v>
      </c>
      <c r="AK698" s="262">
        <f t="shared" si="835"/>
        <v>0.1956892903769859</v>
      </c>
      <c r="AL698" s="18">
        <f t="shared" si="836"/>
        <v>4475135.966754958</v>
      </c>
      <c r="AM698" s="262">
        <f t="shared" si="837"/>
        <v>0.30954021101712276</v>
      </c>
      <c r="AN698" s="18">
        <f t="shared" si="838"/>
        <v>-2070960.6467549596</v>
      </c>
      <c r="AO698" s="262">
        <f t="shared" si="839"/>
        <v>-0.95361751544417317</v>
      </c>
      <c r="AP698" s="18">
        <f t="shared" si="840"/>
        <v>1568379.9395506373</v>
      </c>
      <c r="AQ698" s="262">
        <f t="shared" si="841"/>
        <v>0.52037356274318936</v>
      </c>
      <c r="AR698" s="18">
        <f t="shared" si="842"/>
        <v>1652424.0453840829</v>
      </c>
      <c r="AS698" s="262">
        <f t="shared" si="843"/>
        <v>0.38454758131640021</v>
      </c>
      <c r="AT698" s="18">
        <f t="shared" si="844"/>
        <v>-5291764.6316896807</v>
      </c>
      <c r="AU698" s="263">
        <f t="shared" si="845"/>
        <v>-0.55804413687825505</v>
      </c>
    </row>
    <row r="699" spans="1:47" ht="13.5" hidden="1" x14ac:dyDescent="0.25">
      <c r="A699" s="714">
        <v>140</v>
      </c>
      <c r="B699" s="30" t="e">
        <v>#N/A</v>
      </c>
      <c r="C699" s="30" t="e">
        <v>#N/A</v>
      </c>
      <c r="D699" s="714" t="s">
        <v>2608</v>
      </c>
      <c r="E699" s="723"/>
      <c r="F699" s="669">
        <f>SUM(F677:F698)</f>
        <v>426729.38508851139</v>
      </c>
      <c r="G699" s="682">
        <f t="shared" ref="G699:U699" si="850">SUM(G677:G698)</f>
        <v>360639.35034250666</v>
      </c>
      <c r="H699" s="661">
        <f t="shared" si="850"/>
        <v>1363161</v>
      </c>
      <c r="I699" s="665">
        <f t="shared" si="850"/>
        <v>1134191</v>
      </c>
      <c r="J699" s="661">
        <f>SUM(J677:J698)</f>
        <v>113704905</v>
      </c>
      <c r="K699" s="665">
        <f>SUM(K677:K698)</f>
        <v>86893924</v>
      </c>
      <c r="L699" s="661">
        <f>SUM(L677:L698)</f>
        <v>14689851.840000002</v>
      </c>
      <c r="M699" s="665">
        <f>SUM(M677:M698)</f>
        <v>12285676.520000003</v>
      </c>
      <c r="N699" s="661">
        <f>SUM(N677:N698)</f>
        <v>18932501.463954959</v>
      </c>
      <c r="O699" s="665">
        <f t="shared" si="850"/>
        <v>14457365.497200001</v>
      </c>
      <c r="P699" s="661">
        <f t="shared" si="846"/>
        <v>-4242649.6239549574</v>
      </c>
      <c r="Q699" s="665">
        <f t="shared" si="847"/>
        <v>-2171688.9771999978</v>
      </c>
      <c r="R699" s="661">
        <f t="shared" si="850"/>
        <v>4582330.0166506376</v>
      </c>
      <c r="S699" s="665">
        <f t="shared" si="850"/>
        <v>3013950.0771000003</v>
      </c>
      <c r="T699" s="661">
        <f>SUM(T677:T698)</f>
        <v>5949484.0859840838</v>
      </c>
      <c r="U699" s="665">
        <f t="shared" si="850"/>
        <v>4297060.0406000009</v>
      </c>
      <c r="V699" s="661">
        <f t="shared" si="848"/>
        <v>-14774463.72658968</v>
      </c>
      <c r="W699" s="663">
        <f t="shared" si="849"/>
        <v>-9482699.094899999</v>
      </c>
      <c r="X699" s="4047"/>
      <c r="Y699" s="4044"/>
      <c r="Z699" s="4047"/>
      <c r="AA699" s="3183"/>
      <c r="AB699" s="3183"/>
      <c r="AC699" s="3183"/>
      <c r="AD699" s="70">
        <f t="shared" si="828"/>
        <v>-282</v>
      </c>
      <c r="AE699" s="264">
        <f t="shared" si="829"/>
        <v>-0.22741935483870968</v>
      </c>
      <c r="AF699" s="70">
        <f t="shared" si="830"/>
        <v>-775</v>
      </c>
      <c r="AG699" s="264">
        <f t="shared" si="831"/>
        <v>-0.15612409347300565</v>
      </c>
      <c r="AH699" s="70">
        <f t="shared" si="832"/>
        <v>168701</v>
      </c>
      <c r="AI699" s="264">
        <f t="shared" si="833"/>
        <v>0.2633167727263504</v>
      </c>
      <c r="AJ699" s="70">
        <f t="shared" si="834"/>
        <v>71761</v>
      </c>
      <c r="AK699" s="264">
        <f t="shared" si="835"/>
        <v>0.29548664440390848</v>
      </c>
      <c r="AL699" s="70">
        <f t="shared" si="836"/>
        <v>-16115</v>
      </c>
      <c r="AM699" s="264">
        <f t="shared" si="837"/>
        <v>-0.13933320652267894</v>
      </c>
      <c r="AN699" s="70">
        <f t="shared" si="838"/>
        <v>87876</v>
      </c>
      <c r="AO699" s="264">
        <f t="shared" si="839"/>
        <v>0.69085448784974723</v>
      </c>
      <c r="AP699" s="70">
        <f t="shared" si="840"/>
        <v>-1380</v>
      </c>
      <c r="AQ699" s="264">
        <f t="shared" si="841"/>
        <v>-0.15124945199473916</v>
      </c>
      <c r="AR699" s="70">
        <f t="shared" si="842"/>
        <v>-1296</v>
      </c>
      <c r="AS699" s="264">
        <f t="shared" si="843"/>
        <v>-5.2582464397289731E-2</v>
      </c>
      <c r="AT699" s="70">
        <f t="shared" si="844"/>
        <v>90552</v>
      </c>
      <c r="AU699" s="264">
        <f t="shared" si="845"/>
        <v>0.96921693710664902</v>
      </c>
    </row>
    <row r="700" spans="1:47" ht="13.5" hidden="1" x14ac:dyDescent="0.25">
      <c r="A700" s="655">
        <v>3000</v>
      </c>
      <c r="B700" s="30" t="s">
        <v>2755</v>
      </c>
      <c r="C700" s="30" t="s">
        <v>1638</v>
      </c>
      <c r="D700" s="655" t="s">
        <v>1619</v>
      </c>
      <c r="E700" s="723"/>
      <c r="F700" s="656">
        <f>+'17HPM_DATA_INPUT'!D427</f>
        <v>958</v>
      </c>
      <c r="G700" s="651">
        <f>+'17HPM_DATA_INPUT'!E427</f>
        <v>1240</v>
      </c>
      <c r="H700" s="654">
        <f>+'17HPM_DATA_INPUT'!F427</f>
        <v>4189</v>
      </c>
      <c r="I700" s="690">
        <f>+'17HPM_DATA_INPUT'!G427</f>
        <v>4964</v>
      </c>
      <c r="J700" s="654">
        <f>+'17HPM_DATA_INPUT'!H427</f>
        <v>809378</v>
      </c>
      <c r="K700" s="651">
        <f>+'17HPM_DATA_INPUT'!I427</f>
        <v>640677</v>
      </c>
      <c r="L700" s="654">
        <f>+'17HPM_DATA_INPUT'!J427</f>
        <v>314618</v>
      </c>
      <c r="M700" s="651">
        <f>+'17HPM_DATA_INPUT'!K427</f>
        <v>242857</v>
      </c>
      <c r="N700" s="654">
        <f>+'17HPM_DATA_INPUT'!L427</f>
        <v>99543</v>
      </c>
      <c r="O700" s="673">
        <f>+'17HPM_DATA_INPUT'!M427</f>
        <v>115658</v>
      </c>
      <c r="P700" s="650">
        <f t="shared" si="846"/>
        <v>215075</v>
      </c>
      <c r="Q700" s="652">
        <f t="shared" si="847"/>
        <v>127199</v>
      </c>
      <c r="R700" s="654">
        <f>+'17HPM_DATA_INPUT'!P427</f>
        <v>7744</v>
      </c>
      <c r="S700" s="651">
        <f>+'17HPM_DATA_INPUT'!Q427</f>
        <v>9124</v>
      </c>
      <c r="T700" s="654">
        <f>+'17HPM_DATA_INPUT'!R427</f>
        <v>23351</v>
      </c>
      <c r="U700" s="651">
        <f>+'17HPM_DATA_INPUT'!S427</f>
        <v>24647</v>
      </c>
      <c r="V700" s="650">
        <f t="shared" si="848"/>
        <v>183980</v>
      </c>
      <c r="W700" s="653">
        <f t="shared" si="849"/>
        <v>93428</v>
      </c>
      <c r="X700" s="4047"/>
      <c r="Y700" s="4044"/>
      <c r="Z700" s="4047"/>
      <c r="AA700" s="3183"/>
      <c r="AB700" s="3183"/>
      <c r="AC700" s="3183"/>
      <c r="AD700" s="70">
        <f t="shared" si="828"/>
        <v>16</v>
      </c>
      <c r="AE700" s="264">
        <f t="shared" si="829"/>
        <v>9.8765432098765427E-2</v>
      </c>
      <c r="AF700" s="70">
        <f t="shared" si="830"/>
        <v>168</v>
      </c>
      <c r="AG700" s="264">
        <f t="shared" si="831"/>
        <v>6.9941715237302249E-2</v>
      </c>
      <c r="AH700" s="70">
        <f t="shared" si="832"/>
        <v>181812</v>
      </c>
      <c r="AI700" s="264">
        <f t="shared" si="833"/>
        <v>0.50723416602034388</v>
      </c>
      <c r="AJ700" s="70">
        <f t="shared" si="834"/>
        <v>44739</v>
      </c>
      <c r="AK700" s="264">
        <f t="shared" si="835"/>
        <v>0.31349370405925264</v>
      </c>
      <c r="AL700" s="70">
        <f t="shared" si="836"/>
        <v>12977</v>
      </c>
      <c r="AM700" s="264">
        <f t="shared" si="837"/>
        <v>0.29990755719898315</v>
      </c>
      <c r="AN700" s="70">
        <f t="shared" si="838"/>
        <v>31762</v>
      </c>
      <c r="AO700" s="264">
        <f t="shared" si="839"/>
        <v>0.31940547661427376</v>
      </c>
      <c r="AP700" s="70">
        <f t="shared" si="840"/>
        <v>966</v>
      </c>
      <c r="AQ700" s="264">
        <f t="shared" si="841"/>
        <v>0.16216216216216217</v>
      </c>
      <c r="AR700" s="70">
        <f t="shared" si="842"/>
        <v>4449</v>
      </c>
      <c r="AS700" s="264">
        <f t="shared" si="843"/>
        <v>0.33789017999544313</v>
      </c>
      <c r="AT700" s="70">
        <f t="shared" si="844"/>
        <v>26347</v>
      </c>
      <c r="AU700" s="264">
        <f t="shared" si="845"/>
        <v>0.32803765080867064</v>
      </c>
    </row>
    <row r="701" spans="1:47" ht="13.5" hidden="1" x14ac:dyDescent="0.25">
      <c r="A701" s="655">
        <v>3030</v>
      </c>
      <c r="B701" s="30" t="s">
        <v>2756</v>
      </c>
      <c r="C701" s="30" t="s">
        <v>1638</v>
      </c>
      <c r="D701" s="655" t="s">
        <v>1620</v>
      </c>
      <c r="E701" s="723"/>
      <c r="F701" s="656">
        <f>+'17HPM_DATA_INPUT'!D428</f>
        <v>178</v>
      </c>
      <c r="G701" s="651">
        <f>+'17HPM_DATA_INPUT'!E428</f>
        <v>162</v>
      </c>
      <c r="H701" s="654">
        <f>+'17HPM_DATA_INPUT'!F428</f>
        <v>2570</v>
      </c>
      <c r="I701" s="690">
        <f>+'17HPM_DATA_INPUT'!G428</f>
        <v>2402</v>
      </c>
      <c r="J701" s="654">
        <f>+'17HPM_DATA_INPUT'!H428</f>
        <v>540250</v>
      </c>
      <c r="K701" s="651">
        <f>+'17HPM_DATA_INPUT'!I428</f>
        <v>358438</v>
      </c>
      <c r="L701" s="654">
        <f>+'17HPM_DATA_INPUT'!J428</f>
        <v>187450</v>
      </c>
      <c r="M701" s="651">
        <f>+'17HPM_DATA_INPUT'!K428</f>
        <v>142711</v>
      </c>
      <c r="N701" s="654">
        <f>+'17HPM_DATA_INPUT'!L428</f>
        <v>56247</v>
      </c>
      <c r="O701" s="673">
        <f>+'17HPM_DATA_INPUT'!M428</f>
        <v>43270</v>
      </c>
      <c r="P701" s="650">
        <f t="shared" si="846"/>
        <v>131203</v>
      </c>
      <c r="Q701" s="652">
        <f t="shared" si="847"/>
        <v>99441</v>
      </c>
      <c r="R701" s="654">
        <f>+'17HPM_DATA_INPUT'!P428</f>
        <v>6923</v>
      </c>
      <c r="S701" s="651">
        <f>+'17HPM_DATA_INPUT'!Q428</f>
        <v>5957</v>
      </c>
      <c r="T701" s="654">
        <f>+'17HPM_DATA_INPUT'!R428</f>
        <v>17616</v>
      </c>
      <c r="U701" s="651">
        <f>+'17HPM_DATA_INPUT'!S428</f>
        <v>13167</v>
      </c>
      <c r="V701" s="650">
        <f t="shared" si="848"/>
        <v>106664</v>
      </c>
      <c r="W701" s="653">
        <f t="shared" si="849"/>
        <v>80317</v>
      </c>
      <c r="X701" s="4047"/>
      <c r="Y701" s="4044"/>
      <c r="Z701" s="4047"/>
      <c r="AA701" s="3183"/>
      <c r="AB701" s="3183"/>
      <c r="AC701" s="3183"/>
      <c r="AD701" s="70">
        <f t="shared" si="828"/>
        <v>2</v>
      </c>
      <c r="AE701" s="264">
        <f t="shared" si="829"/>
        <v>4.2553191489361701E-2</v>
      </c>
      <c r="AF701" s="70">
        <f t="shared" si="830"/>
        <v>28</v>
      </c>
      <c r="AG701" s="264">
        <f t="shared" si="831"/>
        <v>0.37333333333333335</v>
      </c>
      <c r="AH701" s="70">
        <f t="shared" si="832"/>
        <v>22564</v>
      </c>
      <c r="AI701" s="264">
        <f t="shared" si="833"/>
        <v>0.38664793173172485</v>
      </c>
      <c r="AJ701" s="70">
        <f t="shared" si="834"/>
        <v>8460</v>
      </c>
      <c r="AK701" s="264">
        <f t="shared" si="835"/>
        <v>0.43527474789051246</v>
      </c>
      <c r="AL701" s="70">
        <f t="shared" si="836"/>
        <v>1350</v>
      </c>
      <c r="AM701" s="264">
        <f t="shared" si="837"/>
        <v>5.992542613636364E-2</v>
      </c>
      <c r="AN701" s="70">
        <f t="shared" si="838"/>
        <v>7110</v>
      </c>
      <c r="AO701" s="264">
        <f t="shared" si="839"/>
        <v>2.2994825355756792</v>
      </c>
      <c r="AP701" s="70">
        <f t="shared" si="840"/>
        <v>4296</v>
      </c>
      <c r="AQ701" s="264">
        <f t="shared" si="841"/>
        <v>13.177914110429448</v>
      </c>
      <c r="AR701" s="70">
        <f t="shared" si="842"/>
        <v>2131</v>
      </c>
      <c r="AS701" s="264">
        <f t="shared" si="843"/>
        <v>0.26913361960090931</v>
      </c>
      <c r="AT701" s="70">
        <f t="shared" si="844"/>
        <v>683</v>
      </c>
      <c r="AU701" s="264">
        <f t="shared" si="845"/>
        <v>6.0250529287226538E-2</v>
      </c>
    </row>
    <row r="702" spans="1:47" ht="13.5" hidden="1" x14ac:dyDescent="0.25">
      <c r="A702" s="655">
        <v>3040</v>
      </c>
      <c r="B702" s="30" t="s">
        <v>2757</v>
      </c>
      <c r="C702" s="30" t="s">
        <v>1638</v>
      </c>
      <c r="D702" s="655" t="s">
        <v>1798</v>
      </c>
      <c r="E702" s="723"/>
      <c r="F702" s="656">
        <f>+'17HPM_DATA_INPUT'!D429</f>
        <v>49</v>
      </c>
      <c r="G702" s="651">
        <f>+'17HPM_DATA_INPUT'!E429</f>
        <v>47</v>
      </c>
      <c r="H702" s="654">
        <f>+'17HPM_DATA_INPUT'!F429</f>
        <v>103</v>
      </c>
      <c r="I702" s="690">
        <f>+'17HPM_DATA_INPUT'!G429</f>
        <v>75</v>
      </c>
      <c r="J702" s="654">
        <f>+'17HPM_DATA_INPUT'!H429</f>
        <v>80922</v>
      </c>
      <c r="K702" s="651">
        <f>+'17HPM_DATA_INPUT'!I429</f>
        <v>58358</v>
      </c>
      <c r="L702" s="654">
        <f>+'17HPM_DATA_INPUT'!J429</f>
        <v>27896</v>
      </c>
      <c r="M702" s="651">
        <f>+'17HPM_DATA_INPUT'!K429</f>
        <v>19436</v>
      </c>
      <c r="N702" s="654">
        <f>+'17HPM_DATA_INPUT'!L429</f>
        <v>23878</v>
      </c>
      <c r="O702" s="673">
        <f>+'17HPM_DATA_INPUT'!M429</f>
        <v>22528</v>
      </c>
      <c r="P702" s="650">
        <f t="shared" si="846"/>
        <v>4018</v>
      </c>
      <c r="Q702" s="652">
        <f t="shared" si="847"/>
        <v>-3092</v>
      </c>
      <c r="R702" s="654">
        <f>+'17HPM_DATA_INPUT'!P429</f>
        <v>4622</v>
      </c>
      <c r="S702" s="651">
        <f>+'17HPM_DATA_INPUT'!Q429</f>
        <v>326</v>
      </c>
      <c r="T702" s="654">
        <f>+'17HPM_DATA_INPUT'!R429</f>
        <v>10049</v>
      </c>
      <c r="U702" s="651">
        <f>+'17HPM_DATA_INPUT'!S429</f>
        <v>7918</v>
      </c>
      <c r="V702" s="650">
        <f t="shared" si="848"/>
        <v>-10653</v>
      </c>
      <c r="W702" s="653">
        <f t="shared" si="849"/>
        <v>-11336</v>
      </c>
      <c r="X702" s="4047"/>
      <c r="Y702" s="4044"/>
      <c r="Z702" s="4047"/>
      <c r="AA702" s="3183"/>
      <c r="AB702" s="3183"/>
      <c r="AC702" s="3183"/>
      <c r="AD702" s="70">
        <f t="shared" si="828"/>
        <v>-9</v>
      </c>
      <c r="AE702" s="264">
        <f t="shared" si="829"/>
        <v>-2.0242914979757085E-3</v>
      </c>
      <c r="AF702" s="70">
        <f t="shared" si="830"/>
        <v>-1535</v>
      </c>
      <c r="AG702" s="264">
        <f t="shared" si="831"/>
        <v>-8.1744594738523801E-2</v>
      </c>
      <c r="AH702" s="70">
        <f t="shared" si="832"/>
        <v>-75345</v>
      </c>
      <c r="AI702" s="264">
        <f t="shared" si="833"/>
        <v>-0.11682826268643756</v>
      </c>
      <c r="AJ702" s="70">
        <f t="shared" si="834"/>
        <v>-28712</v>
      </c>
      <c r="AK702" s="264">
        <f t="shared" si="835"/>
        <v>-0.11417891157815203</v>
      </c>
      <c r="AL702" s="70">
        <f t="shared" si="836"/>
        <v>-7133</v>
      </c>
      <c r="AM702" s="264">
        <f t="shared" si="837"/>
        <v>-0.11184282735155307</v>
      </c>
      <c r="AN702" s="70">
        <f t="shared" si="838"/>
        <v>-21579</v>
      </c>
      <c r="AO702" s="264">
        <f t="shared" si="839"/>
        <v>-0.11497272068539278</v>
      </c>
      <c r="AP702" s="70">
        <f t="shared" si="840"/>
        <v>-22767</v>
      </c>
      <c r="AQ702" s="264">
        <f t="shared" si="841"/>
        <v>-0.4575637598729827</v>
      </c>
      <c r="AR702" s="70">
        <f t="shared" si="842"/>
        <v>-5065</v>
      </c>
      <c r="AS702" s="264">
        <f t="shared" si="843"/>
        <v>-0.18865464839094159</v>
      </c>
      <c r="AT702" s="70">
        <f t="shared" si="844"/>
        <v>6253</v>
      </c>
      <c r="AU702" s="264">
        <f t="shared" si="845"/>
        <v>5.6291241684146086E-2</v>
      </c>
    </row>
    <row r="703" spans="1:47" ht="13.5" hidden="1" x14ac:dyDescent="0.25">
      <c r="A703" s="655">
        <v>3060</v>
      </c>
      <c r="B703" s="30" t="s">
        <v>2758</v>
      </c>
      <c r="C703" s="30" t="s">
        <v>1638</v>
      </c>
      <c r="D703" s="655" t="s">
        <v>1622</v>
      </c>
      <c r="E703" s="723"/>
      <c r="F703" s="656">
        <f>+'17HPM_DATA_INPUT'!D430</f>
        <v>4437</v>
      </c>
      <c r="G703" s="651">
        <f>+'17HPM_DATA_INPUT'!E430</f>
        <v>4446</v>
      </c>
      <c r="H703" s="654">
        <f>+'17HPM_DATA_INPUT'!F430</f>
        <v>17243</v>
      </c>
      <c r="I703" s="690">
        <f>+'17HPM_DATA_INPUT'!G430</f>
        <v>18778</v>
      </c>
      <c r="J703" s="654">
        <f>+'17HPM_DATA_INPUT'!H430</f>
        <v>569576</v>
      </c>
      <c r="K703" s="651">
        <f>+'17HPM_DATA_INPUT'!I430</f>
        <v>644921</v>
      </c>
      <c r="L703" s="654">
        <f>+'17HPM_DATA_INPUT'!J430</f>
        <v>222753</v>
      </c>
      <c r="M703" s="651">
        <f>+'17HPM_DATA_INPUT'!K430</f>
        <v>251465</v>
      </c>
      <c r="N703" s="654">
        <f>+'17HPM_DATA_INPUT'!L430</f>
        <v>56644</v>
      </c>
      <c r="O703" s="673">
        <f>+'17HPM_DATA_INPUT'!M430</f>
        <v>63777</v>
      </c>
      <c r="P703" s="650">
        <f t="shared" si="846"/>
        <v>166109</v>
      </c>
      <c r="Q703" s="652">
        <f t="shared" si="847"/>
        <v>187688</v>
      </c>
      <c r="R703" s="654">
        <f>+'17HPM_DATA_INPUT'!P430</f>
        <v>26990</v>
      </c>
      <c r="S703" s="651">
        <f>+'17HPM_DATA_INPUT'!Q430</f>
        <v>49757</v>
      </c>
      <c r="T703" s="654">
        <f>+'17HPM_DATA_INPUT'!R430</f>
        <v>21783</v>
      </c>
      <c r="U703" s="651">
        <f>+'17HPM_DATA_INPUT'!S430</f>
        <v>26848</v>
      </c>
      <c r="V703" s="650">
        <f t="shared" si="848"/>
        <v>117336</v>
      </c>
      <c r="W703" s="653">
        <f t="shared" si="849"/>
        <v>111083</v>
      </c>
      <c r="X703" s="4047"/>
      <c r="Y703" s="4044"/>
      <c r="Z703" s="4047"/>
      <c r="AA703" s="3183"/>
      <c r="AB703" s="3183"/>
      <c r="AC703" s="3183"/>
      <c r="AD703" s="70">
        <f t="shared" si="828"/>
        <v>2</v>
      </c>
      <c r="AE703" s="264">
        <f t="shared" si="829"/>
        <v>2.564102564102564E-2</v>
      </c>
      <c r="AF703" s="70">
        <f t="shared" si="830"/>
        <v>-12</v>
      </c>
      <c r="AG703" s="264">
        <f t="shared" si="831"/>
        <v>-0.14285714285714285</v>
      </c>
      <c r="AH703" s="70">
        <f t="shared" si="832"/>
        <v>-59</v>
      </c>
      <c r="AI703" s="264">
        <f t="shared" si="833"/>
        <v>-1.7965895249695493E-2</v>
      </c>
      <c r="AJ703" s="70">
        <f t="shared" si="834"/>
        <v>134</v>
      </c>
      <c r="AK703" s="264">
        <f t="shared" si="835"/>
        <v>0.11521926053310404</v>
      </c>
      <c r="AL703" s="70">
        <f t="shared" si="836"/>
        <v>-71</v>
      </c>
      <c r="AM703" s="264">
        <f t="shared" si="837"/>
        <v>-0.24912280701754386</v>
      </c>
      <c r="AN703" s="70">
        <f t="shared" si="838"/>
        <v>205</v>
      </c>
      <c r="AO703" s="264">
        <f t="shared" si="839"/>
        <v>0.23348519362186787</v>
      </c>
      <c r="AP703" s="70">
        <f t="shared" si="840"/>
        <v>-33</v>
      </c>
      <c r="AQ703" s="264">
        <f t="shared" si="841"/>
        <v>-0.13043478260869565</v>
      </c>
      <c r="AR703" s="70">
        <f t="shared" si="842"/>
        <v>-17</v>
      </c>
      <c r="AS703" s="264">
        <f t="shared" si="843"/>
        <v>-0.13934426229508196</v>
      </c>
      <c r="AT703" s="70">
        <f t="shared" si="844"/>
        <v>255</v>
      </c>
      <c r="AU703" s="264">
        <f t="shared" si="845"/>
        <v>0.50695825049701793</v>
      </c>
    </row>
    <row r="704" spans="1:47" ht="13.5" hidden="1" x14ac:dyDescent="0.25">
      <c r="A704" s="655">
        <v>3070</v>
      </c>
      <c r="B704" s="30" t="s">
        <v>1048</v>
      </c>
      <c r="C704" s="30" t="s">
        <v>1638</v>
      </c>
      <c r="D704" s="655" t="s">
        <v>1623</v>
      </c>
      <c r="E704" s="723"/>
      <c r="F704" s="656">
        <f>+'17HPM_DATA_INPUT'!D431</f>
        <v>80</v>
      </c>
      <c r="G704" s="651">
        <f>+'17HPM_DATA_INPUT'!E431</f>
        <v>78</v>
      </c>
      <c r="H704" s="654">
        <f>+'17HPM_DATA_INPUT'!F431</f>
        <v>72</v>
      </c>
      <c r="I704" s="690">
        <f>+'17HPM_DATA_INPUT'!G431</f>
        <v>84</v>
      </c>
      <c r="J704" s="654">
        <f>+'17HPM_DATA_INPUT'!H431</f>
        <v>3225</v>
      </c>
      <c r="K704" s="651">
        <f>+'17HPM_DATA_INPUT'!I431</f>
        <v>3284</v>
      </c>
      <c r="L704" s="654">
        <f>+'17HPM_DATA_INPUT'!J431</f>
        <v>1297</v>
      </c>
      <c r="M704" s="651">
        <f>+'17HPM_DATA_INPUT'!K431</f>
        <v>1163</v>
      </c>
      <c r="N704" s="654">
        <f>+'17HPM_DATA_INPUT'!L431</f>
        <v>214</v>
      </c>
      <c r="O704" s="673">
        <f>+'17HPM_DATA_INPUT'!M431</f>
        <v>285</v>
      </c>
      <c r="P704" s="650">
        <f t="shared" si="846"/>
        <v>1083</v>
      </c>
      <c r="Q704" s="652">
        <f t="shared" si="847"/>
        <v>878</v>
      </c>
      <c r="R704" s="654">
        <f>+'17HPM_DATA_INPUT'!P431</f>
        <v>220</v>
      </c>
      <c r="S704" s="651">
        <f>+'17HPM_DATA_INPUT'!Q431</f>
        <v>253</v>
      </c>
      <c r="T704" s="654">
        <f>+'17HPM_DATA_INPUT'!R431</f>
        <v>105</v>
      </c>
      <c r="U704" s="651">
        <f>+'17HPM_DATA_INPUT'!S431</f>
        <v>122</v>
      </c>
      <c r="V704" s="650">
        <f t="shared" si="848"/>
        <v>758</v>
      </c>
      <c r="W704" s="653">
        <f t="shared" si="849"/>
        <v>503</v>
      </c>
      <c r="X704" s="4047"/>
      <c r="Y704" s="4044"/>
      <c r="Z704" s="4047"/>
      <c r="AA704" s="3183"/>
      <c r="AB704" s="3183"/>
      <c r="AC704" s="3183"/>
      <c r="AD704" s="70">
        <f t="shared" si="828"/>
        <v>-67</v>
      </c>
      <c r="AE704" s="264">
        <f t="shared" si="829"/>
        <v>-2.4363636363636365E-2</v>
      </c>
      <c r="AF704" s="70">
        <f t="shared" si="830"/>
        <v>-68</v>
      </c>
      <c r="AG704" s="264">
        <f t="shared" si="831"/>
        <v>-2.4808464064210143E-2</v>
      </c>
      <c r="AH704" s="70">
        <f t="shared" si="832"/>
        <v>2164</v>
      </c>
      <c r="AI704" s="264">
        <f t="shared" si="833"/>
        <v>3.0325537073109209E-2</v>
      </c>
      <c r="AJ704" s="70">
        <f t="shared" si="834"/>
        <v>63</v>
      </c>
      <c r="AK704" s="264">
        <f t="shared" si="835"/>
        <v>1.9979703158695926E-3</v>
      </c>
      <c r="AL704" s="70">
        <f t="shared" si="836"/>
        <v>-4796</v>
      </c>
      <c r="AM704" s="264">
        <f t="shared" si="837"/>
        <v>-6.493717504332755E-2</v>
      </c>
      <c r="AN704" s="70">
        <f t="shared" si="838"/>
        <v>4859</v>
      </c>
      <c r="AO704" s="264">
        <f t="shared" si="839"/>
        <v>0.11480483886211133</v>
      </c>
      <c r="AP704" s="70">
        <f t="shared" si="840"/>
        <v>0</v>
      </c>
      <c r="AQ704" s="264">
        <f t="shared" si="841"/>
        <v>0</v>
      </c>
      <c r="AR704" s="70">
        <f t="shared" si="842"/>
        <v>-686</v>
      </c>
      <c r="AS704" s="264">
        <f t="shared" si="843"/>
        <v>-3.1506912230744498E-2</v>
      </c>
      <c r="AT704" s="70">
        <f t="shared" si="844"/>
        <v>5545</v>
      </c>
      <c r="AU704" s="264">
        <f t="shared" si="845"/>
        <v>8.6509509025383402E-2</v>
      </c>
    </row>
    <row r="705" spans="1:47" ht="13.5" hidden="1" x14ac:dyDescent="0.25">
      <c r="A705" s="655">
        <v>3150</v>
      </c>
      <c r="B705" s="30" t="s">
        <v>1861</v>
      </c>
      <c r="C705" s="30" t="s">
        <v>1638</v>
      </c>
      <c r="D705" s="655" t="s">
        <v>1624</v>
      </c>
      <c r="E705" s="723"/>
      <c r="F705" s="656">
        <f>+'17HPM_DATA_INPUT'!D432</f>
        <v>2683</v>
      </c>
      <c r="G705" s="651">
        <f>+'17HPM_DATA_INPUT'!E432</f>
        <v>2750</v>
      </c>
      <c r="H705" s="654">
        <f>+'17HPM_DATA_INPUT'!F432</f>
        <v>2673</v>
      </c>
      <c r="I705" s="690">
        <f>+'17HPM_DATA_INPUT'!G432</f>
        <v>2741</v>
      </c>
      <c r="J705" s="654">
        <f>+'17HPM_DATA_INPUT'!H432</f>
        <v>73523</v>
      </c>
      <c r="K705" s="651">
        <f>+'17HPM_DATA_INPUT'!I432</f>
        <v>71359</v>
      </c>
      <c r="L705" s="654">
        <f>+'17HPM_DATA_INPUT'!J432</f>
        <v>31595</v>
      </c>
      <c r="M705" s="651">
        <f>+'17HPM_DATA_INPUT'!K432</f>
        <v>31532</v>
      </c>
      <c r="N705" s="654">
        <f>+'17HPM_DATA_INPUT'!L432</f>
        <v>69060</v>
      </c>
      <c r="O705" s="673">
        <f>+'17HPM_DATA_INPUT'!M432</f>
        <v>73856</v>
      </c>
      <c r="P705" s="650">
        <f t="shared" si="846"/>
        <v>-37465</v>
      </c>
      <c r="Q705" s="652">
        <f t="shared" si="847"/>
        <v>-42324</v>
      </c>
      <c r="R705" s="654">
        <f>+'17HPM_DATA_INPUT'!P432</f>
        <v>0</v>
      </c>
      <c r="S705" s="651">
        <f>+'17HPM_DATA_INPUT'!Q432</f>
        <v>0</v>
      </c>
      <c r="T705" s="654">
        <f>+'17HPM_DATA_INPUT'!R432</f>
        <v>21087</v>
      </c>
      <c r="U705" s="651">
        <f>+'17HPM_DATA_INPUT'!S432</f>
        <v>21773</v>
      </c>
      <c r="V705" s="650">
        <f t="shared" si="848"/>
        <v>-58552</v>
      </c>
      <c r="W705" s="653">
        <f t="shared" si="849"/>
        <v>-64097</v>
      </c>
      <c r="X705" s="4047"/>
      <c r="Y705" s="4044"/>
      <c r="Z705" s="4047"/>
      <c r="AA705" s="3183"/>
      <c r="AB705" s="3183"/>
      <c r="AC705" s="3183"/>
      <c r="AD705" s="70">
        <f t="shared" si="828"/>
        <v>117</v>
      </c>
      <c r="AE705" s="264">
        <f t="shared" si="829"/>
        <v>0.37380191693290737</v>
      </c>
      <c r="AF705" s="70">
        <f t="shared" si="830"/>
        <v>273</v>
      </c>
      <c r="AG705" s="264">
        <f t="shared" si="831"/>
        <v>0.35225806451612901</v>
      </c>
      <c r="AH705" s="70">
        <f t="shared" si="832"/>
        <v>-6059</v>
      </c>
      <c r="AI705" s="264">
        <f t="shared" si="833"/>
        <v>-4.7949541792627531E-2</v>
      </c>
      <c r="AJ705" s="70">
        <f t="shared" si="834"/>
        <v>-7155</v>
      </c>
      <c r="AK705" s="264">
        <f t="shared" si="835"/>
        <v>-0.13392105115391095</v>
      </c>
      <c r="AL705" s="70">
        <f t="shared" si="836"/>
        <v>-2372</v>
      </c>
      <c r="AM705" s="264">
        <f t="shared" si="837"/>
        <v>-4.8312524186813859E-2</v>
      </c>
      <c r="AN705" s="70">
        <f t="shared" si="838"/>
        <v>-4783</v>
      </c>
      <c r="AO705" s="264">
        <f t="shared" si="839"/>
        <v>-1.1046189376443418</v>
      </c>
      <c r="AP705" s="70">
        <f t="shared" si="840"/>
        <v>-747</v>
      </c>
      <c r="AQ705" s="264">
        <f t="shared" si="841"/>
        <v>-0.31426167437946995</v>
      </c>
      <c r="AR705" s="70">
        <f t="shared" si="842"/>
        <v>-281</v>
      </c>
      <c r="AS705" s="264">
        <f t="shared" si="843"/>
        <v>-4.4581945105505318E-2</v>
      </c>
      <c r="AT705" s="70">
        <f t="shared" si="844"/>
        <v>-3755</v>
      </c>
      <c r="AU705" s="264">
        <f t="shared" si="845"/>
        <v>-0.86321839080459772</v>
      </c>
    </row>
    <row r="706" spans="1:47" ht="13.5" hidden="1" x14ac:dyDescent="0.25">
      <c r="A706" s="655">
        <v>3160</v>
      </c>
      <c r="B706" s="30" t="s">
        <v>2760</v>
      </c>
      <c r="C706" s="30" t="s">
        <v>1638</v>
      </c>
      <c r="D706" s="655" t="s">
        <v>1625</v>
      </c>
      <c r="E706" s="723"/>
      <c r="F706" s="656">
        <f>+'17HPM_DATA_INPUT'!D433</f>
        <v>430</v>
      </c>
      <c r="G706" s="651">
        <f>+'17HPM_DATA_INPUT'!E433</f>
        <v>313</v>
      </c>
      <c r="H706" s="654">
        <f>+'17HPM_DATA_INPUT'!F433</f>
        <v>1048</v>
      </c>
      <c r="I706" s="690">
        <f>+'17HPM_DATA_INPUT'!G433</f>
        <v>775</v>
      </c>
      <c r="J706" s="654">
        <f>+'17HPM_DATA_INPUT'!H433</f>
        <v>120303</v>
      </c>
      <c r="K706" s="651">
        <f>+'17HPM_DATA_INPUT'!I433</f>
        <v>126362</v>
      </c>
      <c r="L706" s="654">
        <f>+'17HPM_DATA_INPUT'!J433</f>
        <v>46272</v>
      </c>
      <c r="M706" s="651">
        <f>+'17HPM_DATA_INPUT'!K433</f>
        <v>53427</v>
      </c>
      <c r="N706" s="654">
        <f>+'17HPM_DATA_INPUT'!L433</f>
        <v>46725</v>
      </c>
      <c r="O706" s="673">
        <f>+'17HPM_DATA_INPUT'!M433</f>
        <v>49097</v>
      </c>
      <c r="P706" s="650">
        <f t="shared" si="846"/>
        <v>-453</v>
      </c>
      <c r="Q706" s="652">
        <f t="shared" si="847"/>
        <v>4330</v>
      </c>
      <c r="R706" s="654">
        <f>+'17HPM_DATA_INPUT'!P433</f>
        <v>1630</v>
      </c>
      <c r="S706" s="651">
        <f>+'17HPM_DATA_INPUT'!Q433</f>
        <v>2377</v>
      </c>
      <c r="T706" s="654">
        <f>+'17HPM_DATA_INPUT'!R433</f>
        <v>6022</v>
      </c>
      <c r="U706" s="651">
        <f>+'17HPM_DATA_INPUT'!S433</f>
        <v>6303</v>
      </c>
      <c r="V706" s="650">
        <f t="shared" si="848"/>
        <v>-8105</v>
      </c>
      <c r="W706" s="653">
        <f t="shared" si="849"/>
        <v>-4350</v>
      </c>
      <c r="X706" s="4047"/>
      <c r="Y706" s="4044"/>
      <c r="Z706" s="4047"/>
      <c r="AA706" s="3183"/>
      <c r="AB706" s="3183"/>
      <c r="AC706" s="3183"/>
      <c r="AD706" s="70">
        <f t="shared" si="828"/>
        <v>1</v>
      </c>
      <c r="AE706" s="264">
        <f t="shared" si="829"/>
        <v>5.0838840874428064E-4</v>
      </c>
      <c r="AF706" s="70">
        <f t="shared" si="830"/>
        <v>-95</v>
      </c>
      <c r="AG706" s="264">
        <f t="shared" si="831"/>
        <v>-3.3904354032833692E-2</v>
      </c>
      <c r="AH706" s="70">
        <f t="shared" si="832"/>
        <v>-10141</v>
      </c>
      <c r="AI706" s="264">
        <f t="shared" si="833"/>
        <v>-0.29373768972309117</v>
      </c>
      <c r="AJ706" s="70">
        <f t="shared" si="834"/>
        <v>-4076</v>
      </c>
      <c r="AK706" s="264">
        <f t="shared" si="835"/>
        <v>-0.29433853264009241</v>
      </c>
      <c r="AL706" s="70">
        <f t="shared" si="836"/>
        <v>-299</v>
      </c>
      <c r="AM706" s="264">
        <f t="shared" si="837"/>
        <v>-8.7714151607603853E-3</v>
      </c>
      <c r="AN706" s="70">
        <f t="shared" si="838"/>
        <v>-3777</v>
      </c>
      <c r="AO706" s="264">
        <f t="shared" si="839"/>
        <v>-0.1866106719367589</v>
      </c>
      <c r="AP706" s="70">
        <f t="shared" si="840"/>
        <v>-3406</v>
      </c>
      <c r="AQ706" s="264">
        <f t="shared" si="841"/>
        <v>-0.37420347176444735</v>
      </c>
      <c r="AR706" s="70">
        <f t="shared" si="842"/>
        <v>50</v>
      </c>
      <c r="AS706" s="264">
        <f t="shared" si="843"/>
        <v>6.3467885250063465E-3</v>
      </c>
      <c r="AT706" s="70">
        <f t="shared" si="844"/>
        <v>-421</v>
      </c>
      <c r="AU706" s="264">
        <f t="shared" si="845"/>
        <v>-1.1311123052122514E-2</v>
      </c>
    </row>
    <row r="707" spans="1:47" ht="13.5" hidden="1" x14ac:dyDescent="0.25">
      <c r="A707" s="655">
        <v>3180</v>
      </c>
      <c r="B707" s="30" t="s">
        <v>2761</v>
      </c>
      <c r="C707" s="30" t="s">
        <v>1638</v>
      </c>
      <c r="D707" s="655" t="s">
        <v>1626</v>
      </c>
      <c r="E707" s="723"/>
      <c r="F707" s="656">
        <f>+'17HPM_DATA_INPUT'!D434</f>
        <v>1968</v>
      </c>
      <c r="G707" s="651">
        <f>+'17HPM_DATA_INPUT'!E434</f>
        <v>1967</v>
      </c>
      <c r="H707" s="654">
        <f>+'17HPM_DATA_INPUT'!F434</f>
        <v>2707</v>
      </c>
      <c r="I707" s="690">
        <f>+'17HPM_DATA_INPUT'!G434</f>
        <v>2802</v>
      </c>
      <c r="J707" s="654">
        <f>+'17HPM_DATA_INPUT'!H434</f>
        <v>24383</v>
      </c>
      <c r="K707" s="651">
        <f>+'17HPM_DATA_INPUT'!I434</f>
        <v>34524</v>
      </c>
      <c r="L707" s="654">
        <f>+'17HPM_DATA_INPUT'!J434</f>
        <v>9772</v>
      </c>
      <c r="M707" s="651">
        <f>+'17HPM_DATA_INPUT'!K434</f>
        <v>13848</v>
      </c>
      <c r="N707" s="654">
        <f>+'17HPM_DATA_INPUT'!L434</f>
        <v>33789</v>
      </c>
      <c r="O707" s="673">
        <f>+'17HPM_DATA_INPUT'!M434</f>
        <v>34088</v>
      </c>
      <c r="P707" s="650">
        <f t="shared" si="846"/>
        <v>-24017</v>
      </c>
      <c r="Q707" s="652">
        <f t="shared" si="847"/>
        <v>-20240</v>
      </c>
      <c r="R707" s="654">
        <f>+'17HPM_DATA_INPUT'!P434</f>
        <v>5696</v>
      </c>
      <c r="S707" s="651">
        <f>+'17HPM_DATA_INPUT'!Q434</f>
        <v>9102</v>
      </c>
      <c r="T707" s="654">
        <f>+'17HPM_DATA_INPUT'!R434</f>
        <v>7928</v>
      </c>
      <c r="U707" s="651">
        <f>+'17HPM_DATA_INPUT'!S434</f>
        <v>7878</v>
      </c>
      <c r="V707" s="650">
        <f t="shared" si="848"/>
        <v>-37641</v>
      </c>
      <c r="W707" s="653">
        <f t="shared" si="849"/>
        <v>-37220</v>
      </c>
      <c r="X707" s="4047"/>
      <c r="Y707" s="4044"/>
      <c r="Z707" s="4047"/>
      <c r="AA707" s="3183"/>
      <c r="AB707" s="3183"/>
      <c r="AC707" s="3183"/>
      <c r="AD707" s="70">
        <f t="shared" si="828"/>
        <v>33</v>
      </c>
      <c r="AE707" s="264">
        <f t="shared" si="829"/>
        <v>0.40740740740740738</v>
      </c>
      <c r="AF707" s="70">
        <f t="shared" si="830"/>
        <v>24</v>
      </c>
      <c r="AG707" s="264">
        <f t="shared" si="831"/>
        <v>0.24742268041237114</v>
      </c>
      <c r="AH707" s="70">
        <f t="shared" si="832"/>
        <v>897</v>
      </c>
      <c r="AI707" s="264">
        <f t="shared" si="833"/>
        <v>7.4089369786074166E-2</v>
      </c>
      <c r="AJ707" s="70">
        <f t="shared" si="834"/>
        <v>1049</v>
      </c>
      <c r="AK707" s="264">
        <f t="shared" si="835"/>
        <v>0.28274932614555254</v>
      </c>
      <c r="AL707" s="70">
        <f t="shared" si="836"/>
        <v>344</v>
      </c>
      <c r="AM707" s="264">
        <f t="shared" si="837"/>
        <v>0.48863636363636365</v>
      </c>
      <c r="AN707" s="70">
        <f t="shared" si="838"/>
        <v>705</v>
      </c>
      <c r="AO707" s="264">
        <f t="shared" si="839"/>
        <v>0.2345309381237525</v>
      </c>
      <c r="AP707" s="70">
        <f t="shared" si="840"/>
        <v>666</v>
      </c>
      <c r="AQ707" s="264">
        <f t="shared" si="841"/>
        <v>2.6746987951807228</v>
      </c>
      <c r="AR707" s="70">
        <f t="shared" si="842"/>
        <v>263</v>
      </c>
      <c r="AS707" s="264">
        <f t="shared" si="843"/>
        <v>0.74084507042253522</v>
      </c>
      <c r="AT707" s="70">
        <f t="shared" si="844"/>
        <v>-224</v>
      </c>
      <c r="AU707" s="264">
        <f t="shared" si="845"/>
        <v>-9.3255620316402998E-2</v>
      </c>
    </row>
    <row r="708" spans="1:47" ht="13.5" hidden="1" x14ac:dyDescent="0.25">
      <c r="A708" s="655">
        <v>3200</v>
      </c>
      <c r="B708" s="30" t="s">
        <v>1005</v>
      </c>
      <c r="C708" s="30" t="s">
        <v>1638</v>
      </c>
      <c r="D708" s="655" t="s">
        <v>1627</v>
      </c>
      <c r="E708" s="723"/>
      <c r="F708" s="656">
        <f>+'17HPM_DATA_INPUT'!D435</f>
        <v>114</v>
      </c>
      <c r="G708" s="651">
        <f>+'17HPM_DATA_INPUT'!E435</f>
        <v>81</v>
      </c>
      <c r="H708" s="654">
        <f>+'17HPM_DATA_INPUT'!F435</f>
        <v>121</v>
      </c>
      <c r="I708" s="690">
        <f>+'17HPM_DATA_INPUT'!G435</f>
        <v>97</v>
      </c>
      <c r="J708" s="654">
        <f>+'17HPM_DATA_INPUT'!H435</f>
        <v>13004</v>
      </c>
      <c r="K708" s="651">
        <f>+'17HPM_DATA_INPUT'!I435</f>
        <v>12107</v>
      </c>
      <c r="L708" s="654">
        <f>+'17HPM_DATA_INPUT'!J435</f>
        <v>4759</v>
      </c>
      <c r="M708" s="651">
        <f>+'17HPM_DATA_INPUT'!K435</f>
        <v>3710</v>
      </c>
      <c r="N708" s="654">
        <f>+'17HPM_DATA_INPUT'!L435</f>
        <v>1048</v>
      </c>
      <c r="O708" s="673">
        <f>+'17HPM_DATA_INPUT'!M435</f>
        <v>704</v>
      </c>
      <c r="P708" s="650">
        <f t="shared" si="846"/>
        <v>3711</v>
      </c>
      <c r="Q708" s="652">
        <f t="shared" si="847"/>
        <v>3006</v>
      </c>
      <c r="R708" s="654">
        <f>+'17HPM_DATA_INPUT'!P435</f>
        <v>915</v>
      </c>
      <c r="S708" s="651">
        <f>+'17HPM_DATA_INPUT'!Q435</f>
        <v>249</v>
      </c>
      <c r="T708" s="654">
        <f>+'17HPM_DATA_INPUT'!R435</f>
        <v>618</v>
      </c>
      <c r="U708" s="651">
        <f>+'17HPM_DATA_INPUT'!S435</f>
        <v>355</v>
      </c>
      <c r="V708" s="650">
        <f t="shared" si="848"/>
        <v>2178</v>
      </c>
      <c r="W708" s="653">
        <f t="shared" si="849"/>
        <v>2402</v>
      </c>
      <c r="X708" s="4047"/>
      <c r="Y708" s="4044"/>
      <c r="Z708" s="4047"/>
      <c r="AA708" s="3183"/>
      <c r="AB708" s="3183"/>
      <c r="AC708" s="3183"/>
      <c r="AD708" s="70">
        <f t="shared" ref="AD708:AD739" si="851">+F709-G709</f>
        <v>-4</v>
      </c>
      <c r="AE708" s="264">
        <f t="shared" ref="AE708:AE739" si="852">IF(G709=0,0,IF(AD708&gt;0,ABS(+AD708/G709),-ABS(+AD708/G709)))</f>
        <v>-6.1538461538461542E-2</v>
      </c>
      <c r="AF708" s="70">
        <f t="shared" ref="AF708:AF739" si="853">+H709-I709</f>
        <v>-6</v>
      </c>
      <c r="AG708" s="264">
        <f t="shared" ref="AG708:AG739" si="854">IF(I709=0,0,IF(AF708&gt;0,ABS(+AF708/I709),-ABS(+AF708/I709)))</f>
        <v>-4.6153846153846156E-2</v>
      </c>
      <c r="AH708" s="70">
        <f t="shared" ref="AH708:AH739" si="855">+J709-K709</f>
        <v>-28205</v>
      </c>
      <c r="AI708" s="264">
        <f t="shared" ref="AI708:AI739" si="856">IF(K709=0,0,IF(AH708&gt;0,ABS(+AH708/K709),-ABS(+AH708/K709)))</f>
        <v>-0.27897292859756884</v>
      </c>
      <c r="AJ708" s="70">
        <f t="shared" ref="AJ708:AJ739" si="857">+L709-M709</f>
        <v>-8661</v>
      </c>
      <c r="AK708" s="264">
        <f t="shared" ref="AK708:AK739" si="858">IF(M709=0,0,IF(AJ708&gt;0,ABS(+AJ708/M709),-ABS(+AJ708/M709)))</f>
        <v>-0.25767583006069261</v>
      </c>
      <c r="AL708" s="70">
        <f t="shared" ref="AL708:AL739" si="859">+N709-O709</f>
        <v>10455</v>
      </c>
      <c r="AM708" s="264">
        <f t="shared" ref="AM708:AM739" si="860">IF(O709=0,0,IF(AL708&gt;0,ABS(+AL708/O709),-ABS(+AL708/O709)))</f>
        <v>1.1602485850627011</v>
      </c>
      <c r="AN708" s="70">
        <f t="shared" ref="AN708:AN739" si="861">+P709-Q709</f>
        <v>-19116</v>
      </c>
      <c r="AO708" s="264">
        <f t="shared" ref="AO708:AO739" si="862">IF(Q709=0,0,IF(AN708&gt;0,ABS(+AN708/Q709),-ABS(+AN708/Q709)))</f>
        <v>-0.77704158367546039</v>
      </c>
      <c r="AP708" s="70">
        <f t="shared" ref="AP708:AP739" si="863">+R709-S709</f>
        <v>10</v>
      </c>
      <c r="AQ708" s="264">
        <f t="shared" ref="AQ708:AQ739" si="864">IF(S709=0,0,IF(AP708&gt;0,ABS(+AP708/S709),-ABS(+AP708/S709)))</f>
        <v>5.3763440860215055E-2</v>
      </c>
      <c r="AR708" s="70">
        <f t="shared" ref="AR708:AR739" si="865">+T709-U709</f>
        <v>15049</v>
      </c>
      <c r="AS708" s="264">
        <f t="shared" ref="AS708:AS739" si="866">IF(U709=0,0,IF(AR708&gt;0,ABS(+AR708/U709),-ABS(+AR708/U709)))</f>
        <v>2.2033674963396779</v>
      </c>
      <c r="AT708" s="70">
        <f t="shared" ref="AT708:AT739" si="867">+V709-W709</f>
        <v>-34175</v>
      </c>
      <c r="AU708" s="264">
        <f t="shared" ref="AU708:AU739" si="868">IF(W709=0,0,IF(AT708&gt;0,ABS(+AT708/W709),-ABS(+AT708/W709)))</f>
        <v>-1.9434176855274381</v>
      </c>
    </row>
    <row r="709" spans="1:47" ht="13.5" hidden="1" x14ac:dyDescent="0.25">
      <c r="A709" s="655">
        <v>3220</v>
      </c>
      <c r="B709" s="30" t="s">
        <v>2762</v>
      </c>
      <c r="C709" s="30" t="s">
        <v>1638</v>
      </c>
      <c r="D709" s="655" t="s">
        <v>1628</v>
      </c>
      <c r="E709" s="723"/>
      <c r="F709" s="656">
        <f>+'17HPM_DATA_INPUT'!D436</f>
        <v>61</v>
      </c>
      <c r="G709" s="651">
        <f>+'17HPM_DATA_INPUT'!E436</f>
        <v>65</v>
      </c>
      <c r="H709" s="654">
        <f>+'17HPM_DATA_INPUT'!F436</f>
        <v>124</v>
      </c>
      <c r="I709" s="690">
        <f>+'17HPM_DATA_INPUT'!G436</f>
        <v>130</v>
      </c>
      <c r="J709" s="654">
        <f>+'17HPM_DATA_INPUT'!H436</f>
        <v>72898</v>
      </c>
      <c r="K709" s="651">
        <f>+'17HPM_DATA_INPUT'!I436</f>
        <v>101103</v>
      </c>
      <c r="L709" s="654">
        <f>+'17HPM_DATA_INPUT'!J436</f>
        <v>24951</v>
      </c>
      <c r="M709" s="651">
        <f>+'17HPM_DATA_INPUT'!K436</f>
        <v>33612</v>
      </c>
      <c r="N709" s="654">
        <f>+'17HPM_DATA_INPUT'!L436</f>
        <v>19466</v>
      </c>
      <c r="O709" s="673">
        <f>+'17HPM_DATA_INPUT'!M436</f>
        <v>9011</v>
      </c>
      <c r="P709" s="650">
        <f t="shared" si="846"/>
        <v>5485</v>
      </c>
      <c r="Q709" s="652">
        <f t="shared" si="847"/>
        <v>24601</v>
      </c>
      <c r="R709" s="654">
        <f>+'17HPM_DATA_INPUT'!P436</f>
        <v>196</v>
      </c>
      <c r="S709" s="651">
        <f>+'17HPM_DATA_INPUT'!Q436</f>
        <v>186</v>
      </c>
      <c r="T709" s="654">
        <f>+'17HPM_DATA_INPUT'!R436</f>
        <v>21879</v>
      </c>
      <c r="U709" s="651">
        <f>+'17HPM_DATA_INPUT'!S436</f>
        <v>6830</v>
      </c>
      <c r="V709" s="650">
        <f t="shared" si="848"/>
        <v>-16590</v>
      </c>
      <c r="W709" s="653">
        <f t="shared" si="849"/>
        <v>17585</v>
      </c>
      <c r="X709" s="4047"/>
      <c r="Y709" s="4044"/>
      <c r="Z709" s="4047"/>
      <c r="AA709" s="3183"/>
      <c r="AB709" s="3183"/>
      <c r="AC709" s="3183"/>
      <c r="AD709" s="70">
        <f t="shared" si="851"/>
        <v>443</v>
      </c>
      <c r="AE709" s="264">
        <f t="shared" si="852"/>
        <v>5.7480212793564293E-2</v>
      </c>
      <c r="AF709" s="70">
        <f t="shared" si="853"/>
        <v>255</v>
      </c>
      <c r="AG709" s="264">
        <f t="shared" si="854"/>
        <v>8.2420246291088923E-3</v>
      </c>
      <c r="AH709" s="70">
        <f t="shared" si="855"/>
        <v>307009</v>
      </c>
      <c r="AI709" s="264">
        <f t="shared" si="856"/>
        <v>5.965050878255132E-2</v>
      </c>
      <c r="AJ709" s="70">
        <f t="shared" si="857"/>
        <v>73670</v>
      </c>
      <c r="AK709" s="264">
        <f t="shared" si="858"/>
        <v>3.4153442464870676E-2</v>
      </c>
      <c r="AL709" s="70">
        <f t="shared" si="859"/>
        <v>46613</v>
      </c>
      <c r="AM709" s="264">
        <f t="shared" si="860"/>
        <v>9.2215320091793937E-2</v>
      </c>
      <c r="AN709" s="70">
        <f t="shared" si="861"/>
        <v>27057</v>
      </c>
      <c r="AO709" s="264">
        <f t="shared" si="862"/>
        <v>1.6382791922739243E-2</v>
      </c>
      <c r="AP709" s="70">
        <f t="shared" si="863"/>
        <v>844</v>
      </c>
      <c r="AQ709" s="264">
        <f t="shared" si="864"/>
        <v>1.7746751335211742E-2</v>
      </c>
      <c r="AR709" s="70">
        <f t="shared" si="865"/>
        <v>-21433</v>
      </c>
      <c r="AS709" s="264">
        <f t="shared" si="866"/>
        <v>-8.2690319295050843E-2</v>
      </c>
      <c r="AT709" s="70">
        <f t="shared" si="867"/>
        <v>47646</v>
      </c>
      <c r="AU709" s="264">
        <f t="shared" si="868"/>
        <v>3.5429909071710508E-2</v>
      </c>
    </row>
    <row r="710" spans="1:47" ht="13.5" hidden="1" x14ac:dyDescent="0.25">
      <c r="A710" s="655">
        <v>3240</v>
      </c>
      <c r="B710" s="30" t="s">
        <v>2763</v>
      </c>
      <c r="C710" s="30" t="s">
        <v>1638</v>
      </c>
      <c r="D710" s="655" t="s">
        <v>1629</v>
      </c>
      <c r="E710" s="723"/>
      <c r="F710" s="656">
        <f>+'17HPM_DATA_INPUT'!D437</f>
        <v>8150</v>
      </c>
      <c r="G710" s="651">
        <f>+'17HPM_DATA_INPUT'!E437</f>
        <v>7707</v>
      </c>
      <c r="H710" s="654">
        <f>+'17HPM_DATA_INPUT'!F437</f>
        <v>31194</v>
      </c>
      <c r="I710" s="690">
        <f>+'17HPM_DATA_INPUT'!G437</f>
        <v>30939</v>
      </c>
      <c r="J710" s="654">
        <f>+'17HPM_DATA_INPUT'!H437</f>
        <v>5453805</v>
      </c>
      <c r="K710" s="651">
        <f>+'17HPM_DATA_INPUT'!I437</f>
        <v>5146796</v>
      </c>
      <c r="L710" s="654">
        <f>+'17HPM_DATA_INPUT'!J437</f>
        <v>2230700</v>
      </c>
      <c r="M710" s="651">
        <f>+'17HPM_DATA_INPUT'!K437</f>
        <v>2157030</v>
      </c>
      <c r="N710" s="654">
        <f>+'17HPM_DATA_INPUT'!L437</f>
        <v>552093</v>
      </c>
      <c r="O710" s="673">
        <f>+'17HPM_DATA_INPUT'!M437</f>
        <v>505480</v>
      </c>
      <c r="P710" s="650">
        <f t="shared" si="846"/>
        <v>1678607</v>
      </c>
      <c r="Q710" s="652">
        <f t="shared" si="847"/>
        <v>1651550</v>
      </c>
      <c r="R710" s="654">
        <f>+'17HPM_DATA_INPUT'!P437</f>
        <v>48402</v>
      </c>
      <c r="S710" s="651">
        <f>+'17HPM_DATA_INPUT'!Q437</f>
        <v>47558</v>
      </c>
      <c r="T710" s="654">
        <f>+'17HPM_DATA_INPUT'!R437</f>
        <v>237763</v>
      </c>
      <c r="U710" s="651">
        <f>+'17HPM_DATA_INPUT'!S437</f>
        <v>259196</v>
      </c>
      <c r="V710" s="650">
        <f t="shared" si="848"/>
        <v>1392442</v>
      </c>
      <c r="W710" s="653">
        <f t="shared" si="849"/>
        <v>1344796</v>
      </c>
      <c r="X710" s="4047"/>
      <c r="Y710" s="4044"/>
      <c r="Z710" s="4047"/>
      <c r="AA710" s="3183"/>
      <c r="AB710" s="3183"/>
      <c r="AC710" s="3183"/>
      <c r="AD710" s="70">
        <f t="shared" si="851"/>
        <v>36</v>
      </c>
      <c r="AE710" s="264">
        <f t="shared" si="852"/>
        <v>0.10714285714285714</v>
      </c>
      <c r="AF710" s="70">
        <f t="shared" si="853"/>
        <v>500</v>
      </c>
      <c r="AG710" s="264">
        <f t="shared" si="854"/>
        <v>0.4428697962798937</v>
      </c>
      <c r="AH710" s="70">
        <f t="shared" si="855"/>
        <v>75254</v>
      </c>
      <c r="AI710" s="264">
        <f t="shared" si="856"/>
        <v>0.45588315472548507</v>
      </c>
      <c r="AJ710" s="70">
        <f t="shared" si="857"/>
        <v>21240</v>
      </c>
      <c r="AK710" s="264">
        <f t="shared" si="858"/>
        <v>0.34314517431904101</v>
      </c>
      <c r="AL710" s="70">
        <f t="shared" si="859"/>
        <v>13655</v>
      </c>
      <c r="AM710" s="264">
        <f t="shared" si="860"/>
        <v>0.58230277185501067</v>
      </c>
      <c r="AN710" s="70">
        <f t="shared" si="861"/>
        <v>7585</v>
      </c>
      <c r="AO710" s="264">
        <f t="shared" si="862"/>
        <v>0.19727944236371203</v>
      </c>
      <c r="AP710" s="70">
        <f t="shared" si="863"/>
        <v>1347</v>
      </c>
      <c r="AQ710" s="264">
        <f t="shared" si="864"/>
        <v>0.50734463276836161</v>
      </c>
      <c r="AR710" s="70">
        <f t="shared" si="865"/>
        <v>4899</v>
      </c>
      <c r="AS710" s="264">
        <f t="shared" si="866"/>
        <v>0.638472566141014</v>
      </c>
      <c r="AT710" s="70">
        <f t="shared" si="867"/>
        <v>1339</v>
      </c>
      <c r="AU710" s="264">
        <f t="shared" si="868"/>
        <v>4.7617354196301566E-2</v>
      </c>
    </row>
    <row r="711" spans="1:47" ht="13.5" hidden="1" x14ac:dyDescent="0.25">
      <c r="A711" s="655">
        <v>3260</v>
      </c>
      <c r="B711" s="30" t="s">
        <v>2764</v>
      </c>
      <c r="C711" s="30" t="s">
        <v>1638</v>
      </c>
      <c r="D711" s="655" t="s">
        <v>1630</v>
      </c>
      <c r="E711" s="723"/>
      <c r="F711" s="656">
        <f>+'17HPM_DATA_INPUT'!D438</f>
        <v>372</v>
      </c>
      <c r="G711" s="651">
        <f>+'17HPM_DATA_INPUT'!E438</f>
        <v>336</v>
      </c>
      <c r="H711" s="654">
        <f>+'17HPM_DATA_INPUT'!F438</f>
        <v>1629</v>
      </c>
      <c r="I711" s="690">
        <f>+'17HPM_DATA_INPUT'!G438</f>
        <v>1129</v>
      </c>
      <c r="J711" s="654">
        <f>+'17HPM_DATA_INPUT'!H438</f>
        <v>240327</v>
      </c>
      <c r="K711" s="651">
        <f>+'17HPM_DATA_INPUT'!I438</f>
        <v>165073</v>
      </c>
      <c r="L711" s="654">
        <f>+'17HPM_DATA_INPUT'!J438</f>
        <v>83138</v>
      </c>
      <c r="M711" s="651">
        <f>+'17HPM_DATA_INPUT'!K438</f>
        <v>61898</v>
      </c>
      <c r="N711" s="654">
        <f>+'17HPM_DATA_INPUT'!L438</f>
        <v>37105</v>
      </c>
      <c r="O711" s="673">
        <f>+'17HPM_DATA_INPUT'!M438</f>
        <v>23450</v>
      </c>
      <c r="P711" s="650">
        <f t="shared" si="846"/>
        <v>46033</v>
      </c>
      <c r="Q711" s="652">
        <f t="shared" si="847"/>
        <v>38448</v>
      </c>
      <c r="R711" s="654">
        <f>+'17HPM_DATA_INPUT'!P438</f>
        <v>4002</v>
      </c>
      <c r="S711" s="651">
        <f>+'17HPM_DATA_INPUT'!Q438</f>
        <v>2655</v>
      </c>
      <c r="T711" s="654">
        <f>+'17HPM_DATA_INPUT'!R438</f>
        <v>12572</v>
      </c>
      <c r="U711" s="651">
        <f>+'17HPM_DATA_INPUT'!S438</f>
        <v>7673</v>
      </c>
      <c r="V711" s="650">
        <f t="shared" si="848"/>
        <v>29459</v>
      </c>
      <c r="W711" s="653">
        <f t="shared" si="849"/>
        <v>28120</v>
      </c>
      <c r="X711" s="4047"/>
      <c r="Y711" s="4044"/>
      <c r="Z711" s="4047"/>
      <c r="AA711" s="3183"/>
      <c r="AB711" s="3183"/>
      <c r="AC711" s="3183"/>
      <c r="AD711" s="70">
        <f t="shared" si="851"/>
        <v>-51</v>
      </c>
      <c r="AE711" s="264">
        <f t="shared" si="852"/>
        <v>-4.3220338983050846E-2</v>
      </c>
      <c r="AF711" s="70">
        <f t="shared" si="853"/>
        <v>-574</v>
      </c>
      <c r="AG711" s="264">
        <f t="shared" si="854"/>
        <v>-7.0472682627378755E-2</v>
      </c>
      <c r="AH711" s="70">
        <f t="shared" si="855"/>
        <v>228479</v>
      </c>
      <c r="AI711" s="264">
        <f t="shared" si="856"/>
        <v>0.19863662761381143</v>
      </c>
      <c r="AJ711" s="70">
        <f t="shared" si="857"/>
        <v>87489</v>
      </c>
      <c r="AK711" s="264">
        <f t="shared" si="858"/>
        <v>0.20867779436809189</v>
      </c>
      <c r="AL711" s="70">
        <f t="shared" si="859"/>
        <v>-44401</v>
      </c>
      <c r="AM711" s="264">
        <f t="shared" si="860"/>
        <v>-0.31121469124553164</v>
      </c>
      <c r="AN711" s="70">
        <f t="shared" si="861"/>
        <v>131890</v>
      </c>
      <c r="AO711" s="264">
        <f t="shared" si="862"/>
        <v>0.4768533248488705</v>
      </c>
      <c r="AP711" s="70">
        <f t="shared" si="863"/>
        <v>-2474</v>
      </c>
      <c r="AQ711" s="264">
        <f t="shared" si="864"/>
        <v>-0.21039204013946763</v>
      </c>
      <c r="AR711" s="70">
        <f t="shared" si="865"/>
        <v>-5281</v>
      </c>
      <c r="AS711" s="264">
        <f t="shared" si="866"/>
        <v>-0.16756568092397511</v>
      </c>
      <c r="AT711" s="70">
        <f t="shared" si="867"/>
        <v>139645</v>
      </c>
      <c r="AU711" s="264">
        <f t="shared" si="868"/>
        <v>0.59854099070331623</v>
      </c>
    </row>
    <row r="712" spans="1:47" ht="13.5" hidden="1" x14ac:dyDescent="0.25">
      <c r="A712" s="655">
        <v>3280</v>
      </c>
      <c r="B712" s="30" t="s">
        <v>2765</v>
      </c>
      <c r="C712" s="30" t="s">
        <v>1638</v>
      </c>
      <c r="D712" s="655" t="s">
        <v>1631</v>
      </c>
      <c r="E712" s="723"/>
      <c r="F712" s="656">
        <f>+'17HPM_DATA_INPUT'!D439</f>
        <v>1129</v>
      </c>
      <c r="G712" s="651">
        <f>+'17HPM_DATA_INPUT'!E439</f>
        <v>1180</v>
      </c>
      <c r="H712" s="654">
        <f>+'17HPM_DATA_INPUT'!F439</f>
        <v>7571</v>
      </c>
      <c r="I712" s="690">
        <f>+'17HPM_DATA_INPUT'!G439</f>
        <v>8145</v>
      </c>
      <c r="J712" s="654">
        <f>+'17HPM_DATA_INPUT'!H439</f>
        <v>1378715</v>
      </c>
      <c r="K712" s="651">
        <f>+'17HPM_DATA_INPUT'!I439</f>
        <v>1150236</v>
      </c>
      <c r="L712" s="654">
        <f>+'17HPM_DATA_INPUT'!J439</f>
        <v>506743</v>
      </c>
      <c r="M712" s="651">
        <f>+'17HPM_DATA_INPUT'!K439</f>
        <v>419254</v>
      </c>
      <c r="N712" s="654">
        <f>+'17HPM_DATA_INPUT'!L439</f>
        <v>98269</v>
      </c>
      <c r="O712" s="673">
        <f>+'17HPM_DATA_INPUT'!M439</f>
        <v>142670</v>
      </c>
      <c r="P712" s="650">
        <f t="shared" si="846"/>
        <v>408474</v>
      </c>
      <c r="Q712" s="652">
        <f t="shared" si="847"/>
        <v>276584</v>
      </c>
      <c r="R712" s="654">
        <f>+'17HPM_DATA_INPUT'!P439</f>
        <v>9285</v>
      </c>
      <c r="S712" s="651">
        <f>+'17HPM_DATA_INPUT'!Q439</f>
        <v>11759</v>
      </c>
      <c r="T712" s="654">
        <f>+'17HPM_DATA_INPUT'!R439</f>
        <v>26235</v>
      </c>
      <c r="U712" s="651">
        <f>+'17HPM_DATA_INPUT'!S439</f>
        <v>31516</v>
      </c>
      <c r="V712" s="650">
        <f t="shared" si="848"/>
        <v>372954</v>
      </c>
      <c r="W712" s="653">
        <f t="shared" si="849"/>
        <v>233309</v>
      </c>
      <c r="X712" s="4047"/>
      <c r="Y712" s="4044"/>
      <c r="Z712" s="4047"/>
      <c r="AA712" s="3183"/>
      <c r="AB712" s="3183"/>
      <c r="AC712" s="3183"/>
      <c r="AD712" s="70">
        <f t="shared" si="851"/>
        <v>-218</v>
      </c>
      <c r="AE712" s="264">
        <f t="shared" si="852"/>
        <v>-0.86166007905138342</v>
      </c>
      <c r="AF712" s="70">
        <f t="shared" si="853"/>
        <v>-546</v>
      </c>
      <c r="AG712" s="264">
        <f t="shared" si="854"/>
        <v>-0.64845605700712594</v>
      </c>
      <c r="AH712" s="70">
        <f t="shared" si="855"/>
        <v>-64383</v>
      </c>
      <c r="AI712" s="264">
        <f t="shared" si="856"/>
        <v>-0.60433660299432113</v>
      </c>
      <c r="AJ712" s="70">
        <f t="shared" si="857"/>
        <v>-24224</v>
      </c>
      <c r="AK712" s="264">
        <f t="shared" si="858"/>
        <v>-0.61437013365796744</v>
      </c>
      <c r="AL712" s="70">
        <f t="shared" si="859"/>
        <v>-8247</v>
      </c>
      <c r="AM712" s="264">
        <f t="shared" si="860"/>
        <v>-0.58618238680787549</v>
      </c>
      <c r="AN712" s="70">
        <f t="shared" si="861"/>
        <v>-15977</v>
      </c>
      <c r="AO712" s="264">
        <f t="shared" si="862"/>
        <v>-0.63000788643533123</v>
      </c>
      <c r="AP712" s="70">
        <f t="shared" si="863"/>
        <v>-593</v>
      </c>
      <c r="AQ712" s="264">
        <f t="shared" si="864"/>
        <v>-0.68713789107763612</v>
      </c>
      <c r="AR712" s="70">
        <f t="shared" si="865"/>
        <v>-4280</v>
      </c>
      <c r="AS712" s="264">
        <f t="shared" si="866"/>
        <v>-0.62729004836582147</v>
      </c>
      <c r="AT712" s="70">
        <f t="shared" si="867"/>
        <v>-11104</v>
      </c>
      <c r="AU712" s="264">
        <f t="shared" si="868"/>
        <v>-0.62826751159895888</v>
      </c>
    </row>
    <row r="713" spans="1:47" ht="13.5" hidden="1" x14ac:dyDescent="0.25">
      <c r="A713" s="655">
        <v>3300</v>
      </c>
      <c r="B713" s="30" t="s">
        <v>2766</v>
      </c>
      <c r="C713" s="30" t="s">
        <v>1638</v>
      </c>
      <c r="D713" s="655" t="s">
        <v>1632</v>
      </c>
      <c r="E713" s="723"/>
      <c r="F713" s="656">
        <f>+'17HPM_DATA_INPUT'!D440</f>
        <v>35</v>
      </c>
      <c r="G713" s="651">
        <f>+'17HPM_DATA_INPUT'!E440</f>
        <v>253</v>
      </c>
      <c r="H713" s="654">
        <f>+'17HPM_DATA_INPUT'!F440</f>
        <v>296</v>
      </c>
      <c r="I713" s="690">
        <f>+'17HPM_DATA_INPUT'!G440</f>
        <v>842</v>
      </c>
      <c r="J713" s="654">
        <f>+'17HPM_DATA_INPUT'!H440</f>
        <v>42152</v>
      </c>
      <c r="K713" s="651">
        <f>+'17HPM_DATA_INPUT'!I440</f>
        <v>106535</v>
      </c>
      <c r="L713" s="654">
        <f>+'17HPM_DATA_INPUT'!J440</f>
        <v>15205</v>
      </c>
      <c r="M713" s="651">
        <f>+'17HPM_DATA_INPUT'!K440</f>
        <v>39429</v>
      </c>
      <c r="N713" s="654">
        <f>+'17HPM_DATA_INPUT'!L440</f>
        <v>5822</v>
      </c>
      <c r="O713" s="673">
        <f>+'17HPM_DATA_INPUT'!M440</f>
        <v>14069</v>
      </c>
      <c r="P713" s="650">
        <f t="shared" si="846"/>
        <v>9383</v>
      </c>
      <c r="Q713" s="652">
        <f t="shared" si="847"/>
        <v>25360</v>
      </c>
      <c r="R713" s="654">
        <f>+'17HPM_DATA_INPUT'!P440</f>
        <v>270</v>
      </c>
      <c r="S713" s="651">
        <f>+'17HPM_DATA_INPUT'!Q440</f>
        <v>863</v>
      </c>
      <c r="T713" s="654">
        <f>+'17HPM_DATA_INPUT'!R440</f>
        <v>2543</v>
      </c>
      <c r="U713" s="651">
        <f>+'17HPM_DATA_INPUT'!S440</f>
        <v>6823</v>
      </c>
      <c r="V713" s="650">
        <f t="shared" si="848"/>
        <v>6570</v>
      </c>
      <c r="W713" s="653">
        <f t="shared" si="849"/>
        <v>17674</v>
      </c>
      <c r="X713" s="4047"/>
      <c r="Y713" s="4044"/>
      <c r="Z713" s="4047"/>
      <c r="AA713" s="3183"/>
      <c r="AB713" s="3183"/>
      <c r="AC713" s="3183"/>
      <c r="AD713" s="70">
        <f t="shared" si="851"/>
        <v>0</v>
      </c>
      <c r="AE713" s="264">
        <f t="shared" si="852"/>
        <v>0</v>
      </c>
      <c r="AF713" s="70">
        <f t="shared" si="853"/>
        <v>1</v>
      </c>
      <c r="AG713" s="264">
        <f t="shared" si="854"/>
        <v>0.33333333333333331</v>
      </c>
      <c r="AH713" s="70">
        <f t="shared" si="855"/>
        <v>-4</v>
      </c>
      <c r="AI713" s="264">
        <f t="shared" si="856"/>
        <v>-1.5267175572519083E-2</v>
      </c>
      <c r="AJ713" s="70">
        <f t="shared" si="857"/>
        <v>-10</v>
      </c>
      <c r="AK713" s="264">
        <f t="shared" si="858"/>
        <v>-8.3333333333333329E-2</v>
      </c>
      <c r="AL713" s="70">
        <f t="shared" si="859"/>
        <v>22</v>
      </c>
      <c r="AM713" s="264">
        <f t="shared" si="860"/>
        <v>0.21568627450980393</v>
      </c>
      <c r="AN713" s="70">
        <f t="shared" si="861"/>
        <v>-32</v>
      </c>
      <c r="AO713" s="264">
        <f t="shared" si="862"/>
        <v>-1.7777777777777777</v>
      </c>
      <c r="AP713" s="70">
        <f t="shared" si="863"/>
        <v>3</v>
      </c>
      <c r="AQ713" s="264">
        <f t="shared" si="864"/>
        <v>0.3</v>
      </c>
      <c r="AR713" s="70">
        <f t="shared" si="865"/>
        <v>11</v>
      </c>
      <c r="AS713" s="264">
        <f t="shared" si="866"/>
        <v>0.34375</v>
      </c>
      <c r="AT713" s="70">
        <f t="shared" si="867"/>
        <v>-46</v>
      </c>
      <c r="AU713" s="264">
        <f t="shared" si="868"/>
        <v>-1.9166666666666667</v>
      </c>
    </row>
    <row r="714" spans="1:47" ht="13.5" hidden="1" x14ac:dyDescent="0.25">
      <c r="A714" s="655">
        <v>3320</v>
      </c>
      <c r="B714" s="30" t="s">
        <v>1011</v>
      </c>
      <c r="C714" s="30" t="s">
        <v>1638</v>
      </c>
      <c r="D714" s="655" t="s">
        <v>1633</v>
      </c>
      <c r="E714" s="723"/>
      <c r="F714" s="656">
        <f>+'17HPM_DATA_INPUT'!D441</f>
        <v>3</v>
      </c>
      <c r="G714" s="651">
        <f>+'17HPM_DATA_INPUT'!E441</f>
        <v>3</v>
      </c>
      <c r="H714" s="654">
        <f>+'17HPM_DATA_INPUT'!F441</f>
        <v>4</v>
      </c>
      <c r="I714" s="690">
        <f>+'17HPM_DATA_INPUT'!G441</f>
        <v>3</v>
      </c>
      <c r="J714" s="654">
        <f>+'17HPM_DATA_INPUT'!H441</f>
        <v>258</v>
      </c>
      <c r="K714" s="651">
        <f>+'17HPM_DATA_INPUT'!I441</f>
        <v>262</v>
      </c>
      <c r="L714" s="654">
        <f>+'17HPM_DATA_INPUT'!J441</f>
        <v>110</v>
      </c>
      <c r="M714" s="651">
        <f>+'17HPM_DATA_INPUT'!K441</f>
        <v>120</v>
      </c>
      <c r="N714" s="654">
        <f>+'17HPM_DATA_INPUT'!L441</f>
        <v>124</v>
      </c>
      <c r="O714" s="673">
        <f>+'17HPM_DATA_INPUT'!M441</f>
        <v>102</v>
      </c>
      <c r="P714" s="650">
        <f t="shared" si="846"/>
        <v>-14</v>
      </c>
      <c r="Q714" s="652">
        <f t="shared" si="847"/>
        <v>18</v>
      </c>
      <c r="R714" s="654">
        <f>+'17HPM_DATA_INPUT'!P441</f>
        <v>13</v>
      </c>
      <c r="S714" s="651">
        <f>+'17HPM_DATA_INPUT'!Q441</f>
        <v>10</v>
      </c>
      <c r="T714" s="654">
        <f>+'17HPM_DATA_INPUT'!R441</f>
        <v>43</v>
      </c>
      <c r="U714" s="651">
        <f>+'17HPM_DATA_INPUT'!S441</f>
        <v>32</v>
      </c>
      <c r="V714" s="650">
        <f t="shared" si="848"/>
        <v>-70</v>
      </c>
      <c r="W714" s="653">
        <f t="shared" si="849"/>
        <v>-24</v>
      </c>
      <c r="X714" s="4047"/>
      <c r="Y714" s="4044"/>
      <c r="Z714" s="4047"/>
      <c r="AA714" s="3183"/>
      <c r="AB714" s="3183"/>
      <c r="AC714" s="3183"/>
      <c r="AD714" s="70">
        <f t="shared" si="851"/>
        <v>5</v>
      </c>
      <c r="AE714" s="264">
        <f t="shared" si="852"/>
        <v>3.787878787878788E-2</v>
      </c>
      <c r="AF714" s="70">
        <f t="shared" si="853"/>
        <v>141</v>
      </c>
      <c r="AG714" s="264">
        <f t="shared" si="854"/>
        <v>0.28952772073921973</v>
      </c>
      <c r="AH714" s="70">
        <f t="shared" si="855"/>
        <v>-13123</v>
      </c>
      <c r="AI714" s="264">
        <f t="shared" si="856"/>
        <v>-6.9393474697266144E-2</v>
      </c>
      <c r="AJ714" s="70">
        <f t="shared" si="857"/>
        <v>-11283</v>
      </c>
      <c r="AK714" s="264">
        <f t="shared" si="858"/>
        <v>-0.13962208115231836</v>
      </c>
      <c r="AL714" s="70">
        <f t="shared" si="859"/>
        <v>251</v>
      </c>
      <c r="AM714" s="264">
        <f t="shared" si="860"/>
        <v>2.584538078174554E-3</v>
      </c>
      <c r="AN714" s="70">
        <f t="shared" si="861"/>
        <v>-11534</v>
      </c>
      <c r="AO714" s="264">
        <f t="shared" si="862"/>
        <v>-0.70739037105182456</v>
      </c>
      <c r="AP714" s="70">
        <f t="shared" si="863"/>
        <v>40405</v>
      </c>
      <c r="AQ714" s="264">
        <f t="shared" si="864"/>
        <v>20.101990049751244</v>
      </c>
      <c r="AR714" s="70">
        <f t="shared" si="865"/>
        <v>7658</v>
      </c>
      <c r="AS714" s="264">
        <f t="shared" si="866"/>
        <v>0.35440577563865233</v>
      </c>
      <c r="AT714" s="70">
        <f t="shared" si="867"/>
        <v>-59597</v>
      </c>
      <c r="AU714" s="264">
        <f t="shared" si="868"/>
        <v>-1.4927986373769506</v>
      </c>
    </row>
    <row r="715" spans="1:47" ht="13.5" hidden="1" x14ac:dyDescent="0.25">
      <c r="A715" s="655">
        <v>3330</v>
      </c>
      <c r="B715" s="30" t="s">
        <v>1012</v>
      </c>
      <c r="C715" s="30" t="s">
        <v>1638</v>
      </c>
      <c r="D715" s="655" t="s">
        <v>1634</v>
      </c>
      <c r="E715" s="723"/>
      <c r="F715" s="656">
        <f>+'17HPM_DATA_INPUT'!D442</f>
        <v>137</v>
      </c>
      <c r="G715" s="651">
        <f>+'17HPM_DATA_INPUT'!E442</f>
        <v>132</v>
      </c>
      <c r="H715" s="654">
        <f>+'17HPM_DATA_INPUT'!F442</f>
        <v>628</v>
      </c>
      <c r="I715" s="690">
        <f>+'17HPM_DATA_INPUT'!G442</f>
        <v>487</v>
      </c>
      <c r="J715" s="654">
        <f>+'17HPM_DATA_INPUT'!H442</f>
        <v>175987</v>
      </c>
      <c r="K715" s="651">
        <f>+'17HPM_DATA_INPUT'!I442</f>
        <v>189110</v>
      </c>
      <c r="L715" s="654">
        <f>+'17HPM_DATA_INPUT'!J442</f>
        <v>69528</v>
      </c>
      <c r="M715" s="651">
        <f>+'17HPM_DATA_INPUT'!K442</f>
        <v>80811</v>
      </c>
      <c r="N715" s="654">
        <f>+'17HPM_DATA_INPUT'!L442</f>
        <v>97367</v>
      </c>
      <c r="O715" s="673">
        <f>+'17HPM_DATA_INPUT'!M442</f>
        <v>97116</v>
      </c>
      <c r="P715" s="650">
        <f t="shared" si="846"/>
        <v>-27839</v>
      </c>
      <c r="Q715" s="652">
        <f t="shared" si="847"/>
        <v>-16305</v>
      </c>
      <c r="R715" s="654">
        <f>+'17HPM_DATA_INPUT'!P442</f>
        <v>42415</v>
      </c>
      <c r="S715" s="651">
        <f>+'17HPM_DATA_INPUT'!Q442</f>
        <v>2010</v>
      </c>
      <c r="T715" s="654">
        <f>+'17HPM_DATA_INPUT'!R442</f>
        <v>29266</v>
      </c>
      <c r="U715" s="651">
        <f>+'17HPM_DATA_INPUT'!S442</f>
        <v>21608</v>
      </c>
      <c r="V715" s="650">
        <f t="shared" si="848"/>
        <v>-99520</v>
      </c>
      <c r="W715" s="653">
        <f t="shared" si="849"/>
        <v>-39923</v>
      </c>
      <c r="X715" s="4047"/>
      <c r="Y715" s="4044"/>
      <c r="Z715" s="4047"/>
      <c r="AA715" s="3183"/>
      <c r="AB715" s="3183"/>
      <c r="AC715" s="3183"/>
      <c r="AD715" s="70">
        <f t="shared" si="851"/>
        <v>0</v>
      </c>
      <c r="AE715" s="264">
        <f t="shared" si="852"/>
        <v>0</v>
      </c>
      <c r="AF715" s="70">
        <f t="shared" si="853"/>
        <v>0</v>
      </c>
      <c r="AG715" s="264">
        <f t="shared" si="854"/>
        <v>0</v>
      </c>
      <c r="AH715" s="70">
        <f t="shared" si="855"/>
        <v>0</v>
      </c>
      <c r="AI715" s="264">
        <f t="shared" si="856"/>
        <v>0</v>
      </c>
      <c r="AJ715" s="70">
        <f t="shared" si="857"/>
        <v>0</v>
      </c>
      <c r="AK715" s="264">
        <f t="shared" si="858"/>
        <v>0</v>
      </c>
      <c r="AL715" s="70">
        <f t="shared" si="859"/>
        <v>0</v>
      </c>
      <c r="AM715" s="264">
        <f t="shared" si="860"/>
        <v>0</v>
      </c>
      <c r="AN715" s="70">
        <f t="shared" si="861"/>
        <v>0</v>
      </c>
      <c r="AO715" s="264">
        <f t="shared" si="862"/>
        <v>0</v>
      </c>
      <c r="AP715" s="70">
        <f t="shared" si="863"/>
        <v>0</v>
      </c>
      <c r="AQ715" s="264">
        <f t="shared" si="864"/>
        <v>0</v>
      </c>
      <c r="AR715" s="70">
        <f t="shared" si="865"/>
        <v>0</v>
      </c>
      <c r="AS715" s="264">
        <f t="shared" si="866"/>
        <v>0</v>
      </c>
      <c r="AT715" s="70">
        <f t="shared" si="867"/>
        <v>0</v>
      </c>
      <c r="AU715" s="264">
        <f t="shared" si="868"/>
        <v>0</v>
      </c>
    </row>
    <row r="716" spans="1:47" ht="13.5" hidden="1" x14ac:dyDescent="0.25">
      <c r="A716" s="655">
        <v>3360</v>
      </c>
      <c r="B716" s="30" t="s">
        <v>2767</v>
      </c>
      <c r="C716" s="30" t="s">
        <v>1638</v>
      </c>
      <c r="D716" s="655" t="s">
        <v>1635</v>
      </c>
      <c r="E716" s="723"/>
      <c r="F716" s="656">
        <f>+'17HPM_DATA_INPUT'!D443</f>
        <v>0</v>
      </c>
      <c r="G716" s="651">
        <f>+'17HPM_DATA_INPUT'!E443</f>
        <v>0</v>
      </c>
      <c r="H716" s="654">
        <f>+'17HPM_DATA_INPUT'!F443</f>
        <v>0</v>
      </c>
      <c r="I716" s="690">
        <f>+'17HPM_DATA_INPUT'!G443</f>
        <v>0</v>
      </c>
      <c r="J716" s="654">
        <f>+'17HPM_DATA_INPUT'!H443</f>
        <v>0</v>
      </c>
      <c r="K716" s="651">
        <f>+'17HPM_DATA_INPUT'!I443</f>
        <v>0</v>
      </c>
      <c r="L716" s="654">
        <f>+'17HPM_DATA_INPUT'!J443</f>
        <v>0</v>
      </c>
      <c r="M716" s="651">
        <f>+'17HPM_DATA_INPUT'!K443</f>
        <v>0</v>
      </c>
      <c r="N716" s="654">
        <f>+'17HPM_DATA_INPUT'!L443</f>
        <v>0</v>
      </c>
      <c r="O716" s="673">
        <f>+'17HPM_DATA_INPUT'!M443</f>
        <v>0</v>
      </c>
      <c r="P716" s="650">
        <f t="shared" si="846"/>
        <v>0</v>
      </c>
      <c r="Q716" s="652">
        <f t="shared" si="847"/>
        <v>0</v>
      </c>
      <c r="R716" s="654">
        <f>+'17HPM_DATA_INPUT'!P443</f>
        <v>0</v>
      </c>
      <c r="S716" s="651">
        <f>+'17HPM_DATA_INPUT'!Q443</f>
        <v>0</v>
      </c>
      <c r="T716" s="654">
        <f>+'17HPM_DATA_INPUT'!R443</f>
        <v>0</v>
      </c>
      <c r="U716" s="651">
        <f>+'17HPM_DATA_INPUT'!S443</f>
        <v>0</v>
      </c>
      <c r="V716" s="650">
        <f t="shared" si="848"/>
        <v>0</v>
      </c>
      <c r="W716" s="653">
        <f t="shared" si="849"/>
        <v>0</v>
      </c>
      <c r="X716" s="4047"/>
      <c r="Y716" s="4044"/>
      <c r="Z716" s="4047"/>
      <c r="AA716" s="3183"/>
      <c r="AB716" s="3183"/>
      <c r="AC716" s="3183"/>
      <c r="AD716" s="70">
        <f t="shared" si="851"/>
        <v>-45</v>
      </c>
      <c r="AE716" s="264">
        <f t="shared" si="852"/>
        <v>-3.5545023696682464E-2</v>
      </c>
      <c r="AF716" s="70">
        <f t="shared" si="853"/>
        <v>-177</v>
      </c>
      <c r="AG716" s="264">
        <f t="shared" si="854"/>
        <v>-2.8502415458937197E-2</v>
      </c>
      <c r="AH716" s="70">
        <f t="shared" si="855"/>
        <v>-77376</v>
      </c>
      <c r="AI716" s="264">
        <f t="shared" si="856"/>
        <v>-0.24699618218266786</v>
      </c>
      <c r="AJ716" s="70">
        <f t="shared" si="857"/>
        <v>-37441</v>
      </c>
      <c r="AK716" s="264">
        <f t="shared" si="858"/>
        <v>-0.30505560760989126</v>
      </c>
      <c r="AL716" s="70">
        <f t="shared" si="859"/>
        <v>-3733</v>
      </c>
      <c r="AM716" s="264">
        <f t="shared" si="860"/>
        <v>-8.0433517916011291E-2</v>
      </c>
      <c r="AN716" s="70">
        <f t="shared" si="861"/>
        <v>-33708</v>
      </c>
      <c r="AO716" s="264">
        <f t="shared" si="862"/>
        <v>-0.44164351973167026</v>
      </c>
      <c r="AP716" s="70">
        <f t="shared" si="863"/>
        <v>6497</v>
      </c>
      <c r="AQ716" s="264">
        <f t="shared" si="864"/>
        <v>0.68649619611158075</v>
      </c>
      <c r="AR716" s="70">
        <f t="shared" si="865"/>
        <v>453</v>
      </c>
      <c r="AS716" s="264">
        <f t="shared" si="866"/>
        <v>3.9566774390776487E-2</v>
      </c>
      <c r="AT716" s="70">
        <f t="shared" si="867"/>
        <v>-40658</v>
      </c>
      <c r="AU716" s="264">
        <f t="shared" si="868"/>
        <v>-0.73375322589377556</v>
      </c>
    </row>
    <row r="717" spans="1:47" ht="13.5" hidden="1" x14ac:dyDescent="0.25">
      <c r="A717" s="655">
        <v>3380</v>
      </c>
      <c r="B717" s="30" t="s">
        <v>2768</v>
      </c>
      <c r="C717" s="30" t="s">
        <v>1638</v>
      </c>
      <c r="D717" s="655" t="s">
        <v>1636</v>
      </c>
      <c r="E717" s="723"/>
      <c r="F717" s="656">
        <f>+'17HPM_DATA_INPUT'!D444</f>
        <v>1221</v>
      </c>
      <c r="G717" s="651">
        <f>+'17HPM_DATA_INPUT'!E444</f>
        <v>1266</v>
      </c>
      <c r="H717" s="654">
        <f>+'17HPM_DATA_INPUT'!F444</f>
        <v>6033</v>
      </c>
      <c r="I717" s="690">
        <f>+'17HPM_DATA_INPUT'!G444</f>
        <v>6210</v>
      </c>
      <c r="J717" s="654">
        <f>+'17HPM_DATA_INPUT'!H444</f>
        <v>235892</v>
      </c>
      <c r="K717" s="651">
        <f>+'17HPM_DATA_INPUT'!I444</f>
        <v>313268</v>
      </c>
      <c r="L717" s="654">
        <f>+'17HPM_DATA_INPUT'!J444</f>
        <v>85294</v>
      </c>
      <c r="M717" s="651">
        <f>+'17HPM_DATA_INPUT'!K444</f>
        <v>122735</v>
      </c>
      <c r="N717" s="654">
        <f>+'17HPM_DATA_INPUT'!L444</f>
        <v>42678</v>
      </c>
      <c r="O717" s="673">
        <f>+'17HPM_DATA_INPUT'!M444</f>
        <v>46411</v>
      </c>
      <c r="P717" s="650">
        <f t="shared" si="846"/>
        <v>42616</v>
      </c>
      <c r="Q717" s="652">
        <f t="shared" si="847"/>
        <v>76324</v>
      </c>
      <c r="R717" s="654">
        <f>+'17HPM_DATA_INPUT'!P444</f>
        <v>15961</v>
      </c>
      <c r="S717" s="651">
        <f>+'17HPM_DATA_INPUT'!Q444</f>
        <v>9464</v>
      </c>
      <c r="T717" s="654">
        <f>+'17HPM_DATA_INPUT'!R444</f>
        <v>11902</v>
      </c>
      <c r="U717" s="651">
        <f>+'17HPM_DATA_INPUT'!S444</f>
        <v>11449</v>
      </c>
      <c r="V717" s="650">
        <f t="shared" si="848"/>
        <v>14753</v>
      </c>
      <c r="W717" s="653">
        <f t="shared" si="849"/>
        <v>55411</v>
      </c>
      <c r="X717" s="4047"/>
      <c r="Y717" s="4044"/>
      <c r="Z717" s="4047"/>
      <c r="AA717" s="3183"/>
      <c r="AB717" s="3183"/>
      <c r="AC717" s="3183"/>
      <c r="AD717" s="70">
        <f t="shared" si="851"/>
        <v>13</v>
      </c>
      <c r="AE717" s="264">
        <f t="shared" si="852"/>
        <v>0.14444444444444443</v>
      </c>
      <c r="AF717" s="70">
        <f t="shared" si="853"/>
        <v>38</v>
      </c>
      <c r="AG717" s="264">
        <f t="shared" si="854"/>
        <v>0.19191919191919191</v>
      </c>
      <c r="AH717" s="70">
        <f t="shared" si="855"/>
        <v>22842</v>
      </c>
      <c r="AI717" s="264">
        <f t="shared" si="856"/>
        <v>0.33903789351817493</v>
      </c>
      <c r="AJ717" s="70">
        <f t="shared" si="857"/>
        <v>7330</v>
      </c>
      <c r="AK717" s="264">
        <f t="shared" si="858"/>
        <v>0.26433465560764513</v>
      </c>
      <c r="AL717" s="70">
        <f t="shared" si="859"/>
        <v>-444</v>
      </c>
      <c r="AM717" s="264">
        <f t="shared" si="860"/>
        <v>-1.6687337918592851E-2</v>
      </c>
      <c r="AN717" s="70">
        <f t="shared" si="861"/>
        <v>7774</v>
      </c>
      <c r="AO717" s="264">
        <f t="shared" si="862"/>
        <v>6.9225289403383794</v>
      </c>
      <c r="AP717" s="70">
        <f t="shared" si="863"/>
        <v>61</v>
      </c>
      <c r="AQ717" s="264">
        <f t="shared" si="864"/>
        <v>0.15885416666666666</v>
      </c>
      <c r="AR717" s="70">
        <f t="shared" si="865"/>
        <v>128</v>
      </c>
      <c r="AS717" s="264">
        <f t="shared" si="866"/>
        <v>1.9515169995426133E-2</v>
      </c>
      <c r="AT717" s="70">
        <f t="shared" si="867"/>
        <v>7585</v>
      </c>
      <c r="AU717" s="264">
        <f t="shared" si="868"/>
        <v>1.3032646048109966</v>
      </c>
    </row>
    <row r="718" spans="1:47" ht="13.5" hidden="1" x14ac:dyDescent="0.25">
      <c r="A718" s="655">
        <v>3420</v>
      </c>
      <c r="B718" s="30" t="s">
        <v>2770</v>
      </c>
      <c r="C718" s="30" t="s">
        <v>1638</v>
      </c>
      <c r="D718" s="655" t="s">
        <v>1637</v>
      </c>
      <c r="E718" s="723"/>
      <c r="F718" s="656">
        <f>+'17HPM_DATA_INPUT'!D445</f>
        <v>103</v>
      </c>
      <c r="G718" s="651">
        <f>+'17HPM_DATA_INPUT'!E445</f>
        <v>90</v>
      </c>
      <c r="H718" s="654">
        <f>+'17HPM_DATA_INPUT'!F445</f>
        <v>236</v>
      </c>
      <c r="I718" s="690">
        <f>+'17HPM_DATA_INPUT'!G445</f>
        <v>198</v>
      </c>
      <c r="J718" s="654">
        <f>+'17HPM_DATA_INPUT'!H445</f>
        <v>90215</v>
      </c>
      <c r="K718" s="651">
        <f>+'17HPM_DATA_INPUT'!I445</f>
        <v>67373</v>
      </c>
      <c r="L718" s="654">
        <f>+'17HPM_DATA_INPUT'!J445</f>
        <v>35060</v>
      </c>
      <c r="M718" s="651">
        <f>+'17HPM_DATA_INPUT'!K445</f>
        <v>27730</v>
      </c>
      <c r="N718" s="654">
        <f>+'17HPM_DATA_INPUT'!L445</f>
        <v>26163</v>
      </c>
      <c r="O718" s="673">
        <f>+'17HPM_DATA_INPUT'!M445</f>
        <v>26607</v>
      </c>
      <c r="P718" s="650">
        <f t="shared" si="846"/>
        <v>8897</v>
      </c>
      <c r="Q718" s="652">
        <f t="shared" si="847"/>
        <v>1123</v>
      </c>
      <c r="R718" s="654">
        <f>+'17HPM_DATA_INPUT'!P445</f>
        <v>445</v>
      </c>
      <c r="S718" s="651">
        <f>+'17HPM_DATA_INPUT'!Q445</f>
        <v>384</v>
      </c>
      <c r="T718" s="654">
        <f>+'17HPM_DATA_INPUT'!R445</f>
        <v>6687</v>
      </c>
      <c r="U718" s="651">
        <f>+'17HPM_DATA_INPUT'!S445</f>
        <v>6559</v>
      </c>
      <c r="V718" s="650">
        <f t="shared" si="848"/>
        <v>1765</v>
      </c>
      <c r="W718" s="653">
        <f t="shared" si="849"/>
        <v>-5820</v>
      </c>
      <c r="X718" s="4047"/>
      <c r="Y718" s="4044"/>
      <c r="Z718" s="4047"/>
      <c r="AA718" s="3183"/>
      <c r="AB718" s="3183"/>
      <c r="AC718" s="3183"/>
      <c r="AD718" s="261">
        <f t="shared" si="851"/>
        <v>183</v>
      </c>
      <c r="AE718" s="262">
        <f t="shared" si="852"/>
        <v>1.4189346359618516E-2</v>
      </c>
      <c r="AF718" s="18">
        <f t="shared" si="853"/>
        <v>-2360</v>
      </c>
      <c r="AG718" s="262">
        <f t="shared" si="854"/>
        <v>-2.9207559312384748E-2</v>
      </c>
      <c r="AH718" s="18">
        <f t="shared" si="855"/>
        <v>735027</v>
      </c>
      <c r="AI718" s="262">
        <f t="shared" si="856"/>
        <v>7.9983037689887446E-2</v>
      </c>
      <c r="AJ718" s="18">
        <f t="shared" si="857"/>
        <v>194373</v>
      </c>
      <c r="AK718" s="262">
        <f t="shared" si="858"/>
        <v>5.2493972077105558E-2</v>
      </c>
      <c r="AL718" s="18">
        <f t="shared" si="859"/>
        <v>-1944</v>
      </c>
      <c r="AM718" s="262">
        <f t="shared" si="860"/>
        <v>-1.5329066322656345E-3</v>
      </c>
      <c r="AN718" s="18">
        <f t="shared" si="861"/>
        <v>196317</v>
      </c>
      <c r="AO718" s="262">
        <f t="shared" si="862"/>
        <v>8.063660847888493E-2</v>
      </c>
      <c r="AP718" s="18">
        <f t="shared" si="863"/>
        <v>23695</v>
      </c>
      <c r="AQ718" s="262">
        <f t="shared" si="864"/>
        <v>0.15585329597326913</v>
      </c>
      <c r="AR718" s="18">
        <f t="shared" si="865"/>
        <v>-3248</v>
      </c>
      <c r="AS718" s="262">
        <f t="shared" si="866"/>
        <v>-7.0501869992641584E-3</v>
      </c>
      <c r="AT718" s="18">
        <f t="shared" si="867"/>
        <v>175870</v>
      </c>
      <c r="AU718" s="263">
        <f t="shared" si="868"/>
        <v>9.6533319281744245E-2</v>
      </c>
    </row>
    <row r="719" spans="1:47" ht="13.5" hidden="1" x14ac:dyDescent="0.25">
      <c r="A719" s="714">
        <v>140</v>
      </c>
      <c r="B719" s="30" t="e">
        <v>#N/A</v>
      </c>
      <c r="C719" s="30" t="e">
        <v>#N/A</v>
      </c>
      <c r="D719" s="714" t="s">
        <v>2609</v>
      </c>
      <c r="E719" s="723"/>
      <c r="F719" s="660">
        <f>+'17HPM_DATA_INPUT'!D446</f>
        <v>13080</v>
      </c>
      <c r="G719" s="664">
        <f>+'17HPM_DATA_INPUT'!E446</f>
        <v>12897</v>
      </c>
      <c r="H719" s="661">
        <f>+'17HPM_DATA_INPUT'!F446</f>
        <v>78441</v>
      </c>
      <c r="I719" s="665">
        <f>+'17HPM_DATA_INPUT'!G446</f>
        <v>80801</v>
      </c>
      <c r="J719" s="661">
        <f>SUM(J700:J718)</f>
        <v>9924813</v>
      </c>
      <c r="K719" s="665">
        <f t="shared" ref="K719:O719" si="869">SUM(K700:K718)</f>
        <v>9189786</v>
      </c>
      <c r="L719" s="661">
        <f t="shared" si="869"/>
        <v>3897141</v>
      </c>
      <c r="M719" s="665">
        <f t="shared" si="869"/>
        <v>3702768</v>
      </c>
      <c r="N719" s="661">
        <f t="shared" si="869"/>
        <v>1266235</v>
      </c>
      <c r="O719" s="665">
        <f t="shared" si="869"/>
        <v>1268179</v>
      </c>
      <c r="P719" s="661">
        <f>+L719-N719</f>
        <v>2630906</v>
      </c>
      <c r="Q719" s="665">
        <f>+M719-O719</f>
        <v>2434589</v>
      </c>
      <c r="R719" s="661">
        <f>SUM(R700:R718)</f>
        <v>175729</v>
      </c>
      <c r="S719" s="665">
        <f>SUM(S700:S718)</f>
        <v>152034</v>
      </c>
      <c r="T719" s="661">
        <f>SUM(T700:T718)</f>
        <v>457449</v>
      </c>
      <c r="U719" s="665">
        <f>SUM(U700:U718)</f>
        <v>460697</v>
      </c>
      <c r="V719" s="661">
        <f>+P719-R719-T719</f>
        <v>1997728</v>
      </c>
      <c r="W719" s="663">
        <f>+Q719-S719-U719</f>
        <v>1821858</v>
      </c>
      <c r="X719" s="4047"/>
      <c r="Y719" s="4044"/>
      <c r="Z719" s="4047"/>
      <c r="AA719" s="3183"/>
      <c r="AB719" s="3183"/>
      <c r="AC719" s="3183"/>
      <c r="AD719" s="70">
        <f t="shared" si="851"/>
        <v>41</v>
      </c>
      <c r="AE719" s="264">
        <f t="shared" si="852"/>
        <v>3.8715769593956562E-2</v>
      </c>
      <c r="AF719" s="70">
        <f t="shared" si="853"/>
        <v>217</v>
      </c>
      <c r="AG719" s="264">
        <f t="shared" si="854"/>
        <v>5.3766105054509412E-2</v>
      </c>
      <c r="AH719" s="70">
        <f t="shared" si="855"/>
        <v>375108</v>
      </c>
      <c r="AI719" s="264">
        <f t="shared" si="856"/>
        <v>0.63773162119107574</v>
      </c>
      <c r="AJ719" s="70">
        <f t="shared" si="857"/>
        <v>122076</v>
      </c>
      <c r="AK719" s="264">
        <f t="shared" si="858"/>
        <v>0.69045558666327311</v>
      </c>
      <c r="AL719" s="70">
        <f t="shared" si="859"/>
        <v>9175</v>
      </c>
      <c r="AM719" s="264">
        <f t="shared" si="860"/>
        <v>8.2312095168033297E-2</v>
      </c>
      <c r="AN719" s="70">
        <f t="shared" si="861"/>
        <v>112901</v>
      </c>
      <c r="AO719" s="264">
        <f t="shared" si="862"/>
        <v>1.727926659422397</v>
      </c>
      <c r="AP719" s="70">
        <f t="shared" si="863"/>
        <v>592</v>
      </c>
      <c r="AQ719" s="264">
        <f t="shared" si="864"/>
        <v>6.7326282269987492E-2</v>
      </c>
      <c r="AR719" s="70">
        <f t="shared" si="865"/>
        <v>4547</v>
      </c>
      <c r="AS719" s="264">
        <f t="shared" si="866"/>
        <v>0.1914203923549718</v>
      </c>
      <c r="AT719" s="70">
        <f t="shared" si="867"/>
        <v>107762</v>
      </c>
      <c r="AU719" s="264">
        <f t="shared" si="868"/>
        <v>3.2862283483776529</v>
      </c>
    </row>
    <row r="720" spans="1:47" ht="13.5" hidden="1" x14ac:dyDescent="0.25">
      <c r="A720" s="655">
        <v>3000</v>
      </c>
      <c r="B720" s="30" t="s">
        <v>2755</v>
      </c>
      <c r="C720" s="30" t="s">
        <v>1638</v>
      </c>
      <c r="D720" s="655" t="s">
        <v>1619</v>
      </c>
      <c r="E720" s="723"/>
      <c r="F720" s="656">
        <f>+'17HPM_DATA_INPUT'!D447</f>
        <v>1100</v>
      </c>
      <c r="G720" s="651">
        <f>+'17HPM_DATA_INPUT'!E447</f>
        <v>1059</v>
      </c>
      <c r="H720" s="654">
        <f>+'17HPM_DATA_INPUT'!F447</f>
        <v>4253</v>
      </c>
      <c r="I720" s="690">
        <f>+'17HPM_DATA_INPUT'!G447</f>
        <v>4036</v>
      </c>
      <c r="J720" s="654">
        <f>+'17HPM_DATA_INPUT'!H447</f>
        <v>963299</v>
      </c>
      <c r="K720" s="651">
        <f>+'17HPM_DATA_INPUT'!I447</f>
        <v>588191</v>
      </c>
      <c r="L720" s="654">
        <f>+'17HPM_DATA_INPUT'!J447</f>
        <v>298881</v>
      </c>
      <c r="M720" s="651">
        <f>+'17HPM_DATA_INPUT'!K447</f>
        <v>176805</v>
      </c>
      <c r="N720" s="654">
        <f>+'17HPM_DATA_INPUT'!L447</f>
        <v>120641</v>
      </c>
      <c r="O720" s="673">
        <f>+'17HPM_DATA_INPUT'!M447</f>
        <v>111466</v>
      </c>
      <c r="P720" s="650">
        <f t="shared" si="846"/>
        <v>178240</v>
      </c>
      <c r="Q720" s="652">
        <f t="shared" si="847"/>
        <v>65339</v>
      </c>
      <c r="R720" s="654">
        <f>+'17HPM_DATA_INPUT'!P447</f>
        <v>9385</v>
      </c>
      <c r="S720" s="651">
        <f>+'17HPM_DATA_INPUT'!Q447</f>
        <v>8793</v>
      </c>
      <c r="T720" s="654">
        <f>+'17HPM_DATA_INPUT'!R447</f>
        <v>28301</v>
      </c>
      <c r="U720" s="651">
        <f>+'17HPM_DATA_INPUT'!S447</f>
        <v>23754</v>
      </c>
      <c r="V720" s="650">
        <f t="shared" si="848"/>
        <v>140554</v>
      </c>
      <c r="W720" s="653">
        <f t="shared" si="849"/>
        <v>32792</v>
      </c>
      <c r="X720" s="4047"/>
      <c r="Y720" s="4044"/>
      <c r="Z720" s="4047"/>
      <c r="AA720" s="3183"/>
      <c r="AB720" s="3183"/>
      <c r="AC720" s="3183"/>
      <c r="AD720" s="70">
        <f t="shared" si="851"/>
        <v>1</v>
      </c>
      <c r="AE720" s="264">
        <f t="shared" si="852"/>
        <v>3.125E-2</v>
      </c>
      <c r="AF720" s="70">
        <f t="shared" si="853"/>
        <v>36</v>
      </c>
      <c r="AG720" s="264">
        <f t="shared" si="854"/>
        <v>0.22641509433962265</v>
      </c>
      <c r="AH720" s="70">
        <f t="shared" si="855"/>
        <v>14713</v>
      </c>
      <c r="AI720" s="264">
        <f t="shared" si="856"/>
        <v>0.66595754311320332</v>
      </c>
      <c r="AJ720" s="70">
        <f t="shared" si="857"/>
        <v>1865</v>
      </c>
      <c r="AK720" s="264">
        <f t="shared" si="858"/>
        <v>0.26308365072647766</v>
      </c>
      <c r="AL720" s="70">
        <f t="shared" si="859"/>
        <v>826</v>
      </c>
      <c r="AM720" s="264">
        <f t="shared" si="860"/>
        <v>0.26213900349095526</v>
      </c>
      <c r="AN720" s="70">
        <f t="shared" si="861"/>
        <v>1039</v>
      </c>
      <c r="AO720" s="264">
        <f t="shared" si="862"/>
        <v>0.26383951244286441</v>
      </c>
      <c r="AP720" s="70">
        <f t="shared" si="863"/>
        <v>55</v>
      </c>
      <c r="AQ720" s="264">
        <f t="shared" si="864"/>
        <v>0.12672811059907835</v>
      </c>
      <c r="AR720" s="70">
        <f t="shared" si="865"/>
        <v>287</v>
      </c>
      <c r="AS720" s="264">
        <f t="shared" si="866"/>
        <v>0.29927007299270075</v>
      </c>
      <c r="AT720" s="70">
        <f t="shared" si="867"/>
        <v>697</v>
      </c>
      <c r="AU720" s="264">
        <f t="shared" si="868"/>
        <v>0.2738703339882122</v>
      </c>
    </row>
    <row r="721" spans="1:47" ht="13.5" hidden="1" x14ac:dyDescent="0.25">
      <c r="A721" s="655">
        <v>3030</v>
      </c>
      <c r="B721" s="30" t="s">
        <v>2756</v>
      </c>
      <c r="C721" s="30" t="s">
        <v>1638</v>
      </c>
      <c r="D721" s="655" t="s">
        <v>1620</v>
      </c>
      <c r="E721" s="723"/>
      <c r="F721" s="656">
        <f>+'17HPM_DATA_INPUT'!D448</f>
        <v>33</v>
      </c>
      <c r="G721" s="651">
        <f>+'17HPM_DATA_INPUT'!E448</f>
        <v>32</v>
      </c>
      <c r="H721" s="654">
        <f>+'17HPM_DATA_INPUT'!F448</f>
        <v>195</v>
      </c>
      <c r="I721" s="690">
        <f>+'17HPM_DATA_INPUT'!G448</f>
        <v>159</v>
      </c>
      <c r="J721" s="654">
        <f>+'17HPM_DATA_INPUT'!H448</f>
        <v>36806</v>
      </c>
      <c r="K721" s="651">
        <f>+'17HPM_DATA_INPUT'!I448</f>
        <v>22093</v>
      </c>
      <c r="L721" s="654">
        <f>+'17HPM_DATA_INPUT'!J448</f>
        <v>8954</v>
      </c>
      <c r="M721" s="651">
        <f>+'17HPM_DATA_INPUT'!K448</f>
        <v>7089</v>
      </c>
      <c r="N721" s="654">
        <f>+'17HPM_DATA_INPUT'!L448</f>
        <v>3977</v>
      </c>
      <c r="O721" s="673">
        <f>+'17HPM_DATA_INPUT'!M448</f>
        <v>3151</v>
      </c>
      <c r="P721" s="650">
        <f t="shared" si="846"/>
        <v>4977</v>
      </c>
      <c r="Q721" s="652">
        <f t="shared" si="847"/>
        <v>3938</v>
      </c>
      <c r="R721" s="654">
        <f>+'17HPM_DATA_INPUT'!P448</f>
        <v>489</v>
      </c>
      <c r="S721" s="651">
        <f>+'17HPM_DATA_INPUT'!Q448</f>
        <v>434</v>
      </c>
      <c r="T721" s="654">
        <f>+'17HPM_DATA_INPUT'!R448</f>
        <v>1246</v>
      </c>
      <c r="U721" s="651">
        <f>+'17HPM_DATA_INPUT'!S448</f>
        <v>959</v>
      </c>
      <c r="V721" s="650">
        <f t="shared" si="848"/>
        <v>3242</v>
      </c>
      <c r="W721" s="653">
        <f t="shared" si="849"/>
        <v>2545</v>
      </c>
      <c r="X721" s="4047"/>
      <c r="Y721" s="4044"/>
      <c r="Z721" s="4047"/>
      <c r="AA721" s="3183"/>
      <c r="AB721" s="3183"/>
      <c r="AC721" s="3183"/>
      <c r="AD721" s="70">
        <f t="shared" si="851"/>
        <v>3</v>
      </c>
      <c r="AE721" s="264">
        <f t="shared" si="852"/>
        <v>0.375</v>
      </c>
      <c r="AF721" s="70">
        <f t="shared" si="853"/>
        <v>9</v>
      </c>
      <c r="AG721" s="264">
        <f t="shared" si="854"/>
        <v>0.9</v>
      </c>
      <c r="AH721" s="70">
        <f t="shared" si="855"/>
        <v>3644</v>
      </c>
      <c r="AI721" s="264">
        <f t="shared" si="856"/>
        <v>0.61130682771347089</v>
      </c>
      <c r="AJ721" s="70">
        <f t="shared" si="857"/>
        <v>1755</v>
      </c>
      <c r="AK721" s="264">
        <f t="shared" si="858"/>
        <v>0.90231362467866327</v>
      </c>
      <c r="AL721" s="70">
        <f t="shared" si="859"/>
        <v>639</v>
      </c>
      <c r="AM721" s="264">
        <f t="shared" si="860"/>
        <v>0.29597035664659566</v>
      </c>
      <c r="AN721" s="70">
        <f t="shared" si="861"/>
        <v>1116</v>
      </c>
      <c r="AO721" s="264">
        <f t="shared" si="862"/>
        <v>5.2149532710280377</v>
      </c>
      <c r="AP721" s="70">
        <f t="shared" si="863"/>
        <v>511</v>
      </c>
      <c r="AQ721" s="264">
        <f t="shared" si="864"/>
        <v>16.483870967741936</v>
      </c>
      <c r="AR721" s="70">
        <f t="shared" si="865"/>
        <v>419</v>
      </c>
      <c r="AS721" s="264">
        <f t="shared" si="866"/>
        <v>0.55204216073781287</v>
      </c>
      <c r="AT721" s="70">
        <f t="shared" si="867"/>
        <v>186</v>
      </c>
      <c r="AU721" s="264">
        <f t="shared" si="868"/>
        <v>0.1852589641434263</v>
      </c>
    </row>
    <row r="722" spans="1:47" ht="13.5" hidden="1" x14ac:dyDescent="0.25">
      <c r="A722" s="655">
        <v>3040</v>
      </c>
      <c r="B722" s="30" t="s">
        <v>2757</v>
      </c>
      <c r="C722" s="30" t="s">
        <v>1638</v>
      </c>
      <c r="D722" s="655" t="s">
        <v>1798</v>
      </c>
      <c r="E722" s="723"/>
      <c r="F722" s="656">
        <f>+'17HPM_DATA_INPUT'!D449</f>
        <v>11</v>
      </c>
      <c r="G722" s="651">
        <f>+'17HPM_DATA_INPUT'!E449</f>
        <v>8</v>
      </c>
      <c r="H722" s="654">
        <f>+'17HPM_DATA_INPUT'!F449</f>
        <v>19</v>
      </c>
      <c r="I722" s="690">
        <f>+'17HPM_DATA_INPUT'!G449</f>
        <v>10</v>
      </c>
      <c r="J722" s="654">
        <f>+'17HPM_DATA_INPUT'!H449</f>
        <v>9605</v>
      </c>
      <c r="K722" s="651">
        <f>+'17HPM_DATA_INPUT'!I449</f>
        <v>5961</v>
      </c>
      <c r="L722" s="654">
        <f>+'17HPM_DATA_INPUT'!J449</f>
        <v>3700</v>
      </c>
      <c r="M722" s="651">
        <f>+'17HPM_DATA_INPUT'!K449</f>
        <v>1945</v>
      </c>
      <c r="N722" s="654">
        <f>+'17HPM_DATA_INPUT'!L449</f>
        <v>2798</v>
      </c>
      <c r="O722" s="673">
        <f>+'17HPM_DATA_INPUT'!M449</f>
        <v>2159</v>
      </c>
      <c r="P722" s="650">
        <f t="shared" si="846"/>
        <v>902</v>
      </c>
      <c r="Q722" s="652">
        <f t="shared" si="847"/>
        <v>-214</v>
      </c>
      <c r="R722" s="654">
        <f>+'17HPM_DATA_INPUT'!P449</f>
        <v>542</v>
      </c>
      <c r="S722" s="651">
        <f>+'17HPM_DATA_INPUT'!Q449</f>
        <v>31</v>
      </c>
      <c r="T722" s="654">
        <f>+'17HPM_DATA_INPUT'!R449</f>
        <v>1178</v>
      </c>
      <c r="U722" s="651">
        <f>+'17HPM_DATA_INPUT'!S449</f>
        <v>759</v>
      </c>
      <c r="V722" s="650">
        <f t="shared" si="848"/>
        <v>-818</v>
      </c>
      <c r="W722" s="653">
        <f t="shared" si="849"/>
        <v>-1004</v>
      </c>
      <c r="X722" s="4047"/>
      <c r="Y722" s="4044"/>
      <c r="Z722" s="4047"/>
      <c r="AA722" s="3183"/>
      <c r="AB722" s="3183"/>
      <c r="AC722" s="3183"/>
      <c r="AD722" s="70">
        <f t="shared" si="851"/>
        <v>-1362</v>
      </c>
      <c r="AE722" s="264">
        <f t="shared" si="852"/>
        <v>-0.11526743398781314</v>
      </c>
      <c r="AF722" s="70">
        <f t="shared" si="853"/>
        <v>-19944</v>
      </c>
      <c r="AG722" s="264">
        <f t="shared" si="854"/>
        <v>-0.15877463936566569</v>
      </c>
      <c r="AH722" s="70">
        <f t="shared" si="855"/>
        <v>-1073351</v>
      </c>
      <c r="AI722" s="264">
        <f t="shared" si="856"/>
        <v>-0.23619601863687947</v>
      </c>
      <c r="AJ722" s="70">
        <f t="shared" si="857"/>
        <v>-372521</v>
      </c>
      <c r="AK722" s="264">
        <f t="shared" si="858"/>
        <v>-0.25244502091278975</v>
      </c>
      <c r="AL722" s="70">
        <f t="shared" si="859"/>
        <v>-80430</v>
      </c>
      <c r="AM722" s="264">
        <f t="shared" si="860"/>
        <v>-0.18954765911115509</v>
      </c>
      <c r="AN722" s="70">
        <f t="shared" si="861"/>
        <v>-292091</v>
      </c>
      <c r="AO722" s="264">
        <f t="shared" si="862"/>
        <v>-0.27783104384367929</v>
      </c>
      <c r="AP722" s="70">
        <f t="shared" si="863"/>
        <v>-167183</v>
      </c>
      <c r="AQ722" s="264">
        <f t="shared" si="864"/>
        <v>-0.50501593438958448</v>
      </c>
      <c r="AR722" s="70">
        <f t="shared" si="865"/>
        <v>-46382</v>
      </c>
      <c r="AS722" s="264">
        <f t="shared" si="866"/>
        <v>-0.2596554870709683</v>
      </c>
      <c r="AT722" s="70">
        <f t="shared" si="867"/>
        <v>-78526</v>
      </c>
      <c r="AU722" s="264">
        <f t="shared" si="868"/>
        <v>-0.14497500240006497</v>
      </c>
    </row>
    <row r="723" spans="1:47" ht="13.5" hidden="1" x14ac:dyDescent="0.25">
      <c r="A723" s="655">
        <v>3060</v>
      </c>
      <c r="B723" s="30" t="s">
        <v>2758</v>
      </c>
      <c r="C723" s="30" t="s">
        <v>1638</v>
      </c>
      <c r="D723" s="655" t="s">
        <v>1622</v>
      </c>
      <c r="E723" s="723"/>
      <c r="F723" s="656">
        <f>+'17HPM_DATA_INPUT'!D450</f>
        <v>10454</v>
      </c>
      <c r="G723" s="651">
        <f>+'17HPM_DATA_INPUT'!E450</f>
        <v>11816</v>
      </c>
      <c r="H723" s="654">
        <f>+'17HPM_DATA_INPUT'!F450</f>
        <v>105668</v>
      </c>
      <c r="I723" s="690">
        <f>+'17HPM_DATA_INPUT'!G450</f>
        <v>125612</v>
      </c>
      <c r="J723" s="654">
        <f>+'17HPM_DATA_INPUT'!H450</f>
        <v>3470972</v>
      </c>
      <c r="K723" s="651">
        <f>+'17HPM_DATA_INPUT'!I450</f>
        <v>4544323</v>
      </c>
      <c r="L723" s="654">
        <f>+'17HPM_DATA_INPUT'!J450</f>
        <v>1103131</v>
      </c>
      <c r="M723" s="651">
        <f>+'17HPM_DATA_INPUT'!K450</f>
        <v>1475652</v>
      </c>
      <c r="N723" s="654">
        <f>+'17HPM_DATA_INPUT'!L450</f>
        <v>343896</v>
      </c>
      <c r="O723" s="673">
        <f>+'17HPM_DATA_INPUT'!M450</f>
        <v>424326</v>
      </c>
      <c r="P723" s="650">
        <f t="shared" si="846"/>
        <v>759235</v>
      </c>
      <c r="Q723" s="652">
        <f t="shared" si="847"/>
        <v>1051326</v>
      </c>
      <c r="R723" s="654">
        <f>+'17HPM_DATA_INPUT'!P450</f>
        <v>163862</v>
      </c>
      <c r="S723" s="651">
        <f>+'17HPM_DATA_INPUT'!Q450</f>
        <v>331045</v>
      </c>
      <c r="T723" s="654">
        <f>+'17HPM_DATA_INPUT'!R450</f>
        <v>132247</v>
      </c>
      <c r="U723" s="651">
        <f>+'17HPM_DATA_INPUT'!S450</f>
        <v>178629</v>
      </c>
      <c r="V723" s="650">
        <f t="shared" si="848"/>
        <v>463126</v>
      </c>
      <c r="W723" s="653">
        <f t="shared" si="849"/>
        <v>541652</v>
      </c>
      <c r="X723" s="4047"/>
      <c r="Y723" s="4044"/>
      <c r="Z723" s="4047"/>
      <c r="AA723" s="3183"/>
      <c r="AB723" s="3183"/>
      <c r="AC723" s="3183"/>
      <c r="AD723" s="70">
        <f t="shared" si="851"/>
        <v>-66</v>
      </c>
      <c r="AE723" s="264">
        <f t="shared" si="852"/>
        <v>-9.895052473763119E-2</v>
      </c>
      <c r="AF723" s="70">
        <f t="shared" si="853"/>
        <v>-85</v>
      </c>
      <c r="AG723" s="264">
        <f t="shared" si="854"/>
        <v>-0.12426900584795321</v>
      </c>
      <c r="AH723" s="70">
        <f t="shared" si="855"/>
        <v>-1905</v>
      </c>
      <c r="AI723" s="264">
        <f t="shared" si="856"/>
        <v>-6.3421779804907277E-2</v>
      </c>
      <c r="AJ723" s="70">
        <f t="shared" si="857"/>
        <v>-1480</v>
      </c>
      <c r="AK723" s="264">
        <f t="shared" si="858"/>
        <v>-0.15174818004716498</v>
      </c>
      <c r="AL723" s="70">
        <f t="shared" si="859"/>
        <v>-684</v>
      </c>
      <c r="AM723" s="264">
        <f t="shared" si="860"/>
        <v>-0.26823529411764707</v>
      </c>
      <c r="AN723" s="70">
        <f t="shared" si="861"/>
        <v>-796</v>
      </c>
      <c r="AO723" s="264">
        <f t="shared" si="862"/>
        <v>-0.11050950992641954</v>
      </c>
      <c r="AP723" s="70">
        <f t="shared" si="863"/>
        <v>-350</v>
      </c>
      <c r="AQ723" s="264">
        <f t="shared" si="864"/>
        <v>-0.15432098765432098</v>
      </c>
      <c r="AR723" s="70">
        <f t="shared" si="865"/>
        <v>-175</v>
      </c>
      <c r="AS723" s="264">
        <f t="shared" si="866"/>
        <v>-0.16069788797061524</v>
      </c>
      <c r="AT723" s="70">
        <f t="shared" si="867"/>
        <v>-271</v>
      </c>
      <c r="AU723" s="264">
        <f t="shared" si="868"/>
        <v>-7.0462818512740513E-2</v>
      </c>
    </row>
    <row r="724" spans="1:47" ht="13.5" hidden="1" x14ac:dyDescent="0.25">
      <c r="A724" s="655">
        <v>3070</v>
      </c>
      <c r="B724" s="30" t="s">
        <v>1048</v>
      </c>
      <c r="C724" s="30" t="s">
        <v>1638</v>
      </c>
      <c r="D724" s="655" t="s">
        <v>1623</v>
      </c>
      <c r="E724" s="723"/>
      <c r="F724" s="656">
        <f>+'17HPM_DATA_INPUT'!D451</f>
        <v>601</v>
      </c>
      <c r="G724" s="651">
        <f>+'17HPM_DATA_INPUT'!E451</f>
        <v>667</v>
      </c>
      <c r="H724" s="654">
        <f>+'17HPM_DATA_INPUT'!F451</f>
        <v>599</v>
      </c>
      <c r="I724" s="690">
        <f>+'17HPM_DATA_INPUT'!G451</f>
        <v>684</v>
      </c>
      <c r="J724" s="654">
        <f>+'17HPM_DATA_INPUT'!H451</f>
        <v>28132</v>
      </c>
      <c r="K724" s="651">
        <f>+'17HPM_DATA_INPUT'!I451</f>
        <v>30037</v>
      </c>
      <c r="L724" s="654">
        <f>+'17HPM_DATA_INPUT'!J451</f>
        <v>8273</v>
      </c>
      <c r="M724" s="651">
        <f>+'17HPM_DATA_INPUT'!K451</f>
        <v>9753</v>
      </c>
      <c r="N724" s="654">
        <f>+'17HPM_DATA_INPUT'!L451</f>
        <v>1866</v>
      </c>
      <c r="O724" s="673">
        <f>+'17HPM_DATA_INPUT'!M451</f>
        <v>2550</v>
      </c>
      <c r="P724" s="650">
        <f t="shared" si="846"/>
        <v>6407</v>
      </c>
      <c r="Q724" s="652">
        <f t="shared" si="847"/>
        <v>7203</v>
      </c>
      <c r="R724" s="654">
        <f>+'17HPM_DATA_INPUT'!P451</f>
        <v>1918</v>
      </c>
      <c r="S724" s="651">
        <f>+'17HPM_DATA_INPUT'!Q451</f>
        <v>2268</v>
      </c>
      <c r="T724" s="654">
        <f>+'17HPM_DATA_INPUT'!R451</f>
        <v>914</v>
      </c>
      <c r="U724" s="651">
        <f>+'17HPM_DATA_INPUT'!S451</f>
        <v>1089</v>
      </c>
      <c r="V724" s="650">
        <f t="shared" si="848"/>
        <v>3575</v>
      </c>
      <c r="W724" s="653">
        <f t="shared" si="849"/>
        <v>3846</v>
      </c>
      <c r="X724" s="4047"/>
      <c r="Y724" s="4044"/>
      <c r="Z724" s="4047"/>
      <c r="AA724" s="3183"/>
      <c r="AB724" s="3183"/>
      <c r="AC724" s="3183"/>
      <c r="AD724" s="70">
        <f t="shared" si="851"/>
        <v>-80</v>
      </c>
      <c r="AE724" s="264">
        <f t="shared" si="852"/>
        <v>-0.2318840579710145</v>
      </c>
      <c r="AF724" s="70">
        <f t="shared" si="853"/>
        <v>-78</v>
      </c>
      <c r="AG724" s="264">
        <f t="shared" si="854"/>
        <v>-0.2314540059347181</v>
      </c>
      <c r="AH724" s="70">
        <f t="shared" si="855"/>
        <v>-2018</v>
      </c>
      <c r="AI724" s="264">
        <f t="shared" si="856"/>
        <v>-0.21925249891351586</v>
      </c>
      <c r="AJ724" s="70">
        <f t="shared" si="857"/>
        <v>-1026</v>
      </c>
      <c r="AK724" s="264">
        <f t="shared" si="858"/>
        <v>-0.25402327308739786</v>
      </c>
      <c r="AL724" s="70">
        <f t="shared" si="859"/>
        <v>-2613</v>
      </c>
      <c r="AM724" s="264">
        <f t="shared" si="860"/>
        <v>-0.27922633041248129</v>
      </c>
      <c r="AN724" s="70">
        <f t="shared" si="861"/>
        <v>1587</v>
      </c>
      <c r="AO724" s="264">
        <f t="shared" si="862"/>
        <v>0.29836435420191765</v>
      </c>
      <c r="AP724" s="70">
        <f t="shared" si="863"/>
        <v>0</v>
      </c>
      <c r="AQ724" s="264">
        <f t="shared" si="864"/>
        <v>0</v>
      </c>
      <c r="AR724" s="70">
        <f t="shared" si="865"/>
        <v>-700</v>
      </c>
      <c r="AS724" s="264">
        <f t="shared" si="866"/>
        <v>-0.25371511417180137</v>
      </c>
      <c r="AT724" s="70">
        <f t="shared" si="867"/>
        <v>2287</v>
      </c>
      <c r="AU724" s="264">
        <f t="shared" si="868"/>
        <v>0.28311463233473633</v>
      </c>
    </row>
    <row r="725" spans="1:47" ht="13.5" hidden="1" x14ac:dyDescent="0.25">
      <c r="A725" s="655">
        <v>3150</v>
      </c>
      <c r="B725" s="30" t="s">
        <v>1861</v>
      </c>
      <c r="C725" s="30" t="s">
        <v>1638</v>
      </c>
      <c r="D725" s="655" t="s">
        <v>1624</v>
      </c>
      <c r="E725" s="723"/>
      <c r="F725" s="656">
        <f>+'17HPM_DATA_INPUT'!D452</f>
        <v>265</v>
      </c>
      <c r="G725" s="651">
        <f>+'17HPM_DATA_INPUT'!E452</f>
        <v>345</v>
      </c>
      <c r="H725" s="654">
        <f>+'17HPM_DATA_INPUT'!F452</f>
        <v>259</v>
      </c>
      <c r="I725" s="690">
        <f>+'17HPM_DATA_INPUT'!G452</f>
        <v>337</v>
      </c>
      <c r="J725" s="654">
        <f>+'17HPM_DATA_INPUT'!H452</f>
        <v>7186</v>
      </c>
      <c r="K725" s="651">
        <f>+'17HPM_DATA_INPUT'!I452</f>
        <v>9204</v>
      </c>
      <c r="L725" s="654">
        <f>+'17HPM_DATA_INPUT'!J452</f>
        <v>3013</v>
      </c>
      <c r="M725" s="651">
        <f>+'17HPM_DATA_INPUT'!K452</f>
        <v>4039</v>
      </c>
      <c r="N725" s="654">
        <f>+'17HPM_DATA_INPUT'!L452</f>
        <v>6745</v>
      </c>
      <c r="O725" s="673">
        <f>+'17HPM_DATA_INPUT'!M452</f>
        <v>9358</v>
      </c>
      <c r="P725" s="650">
        <f t="shared" si="846"/>
        <v>-3732</v>
      </c>
      <c r="Q725" s="652">
        <f t="shared" si="847"/>
        <v>-5319</v>
      </c>
      <c r="R725" s="654">
        <f>+'17HPM_DATA_INPUT'!P452</f>
        <v>0</v>
      </c>
      <c r="S725" s="651">
        <f>+'17HPM_DATA_INPUT'!Q452</f>
        <v>0</v>
      </c>
      <c r="T725" s="654">
        <f>+'17HPM_DATA_INPUT'!R452</f>
        <v>2059</v>
      </c>
      <c r="U725" s="651">
        <f>+'17HPM_DATA_INPUT'!S452</f>
        <v>2759</v>
      </c>
      <c r="V725" s="650">
        <f t="shared" si="848"/>
        <v>-5791</v>
      </c>
      <c r="W725" s="653">
        <f t="shared" si="849"/>
        <v>-8078</v>
      </c>
      <c r="X725" s="4047"/>
      <c r="Y725" s="4044"/>
      <c r="Z725" s="4047"/>
      <c r="AA725" s="3183"/>
      <c r="AB725" s="3183"/>
      <c r="AC725" s="3183"/>
      <c r="AD725" s="70">
        <f t="shared" si="851"/>
        <v>20</v>
      </c>
      <c r="AE725" s="264">
        <f t="shared" si="852"/>
        <v>0.18018018018018017</v>
      </c>
      <c r="AF725" s="70">
        <f t="shared" si="853"/>
        <v>-9</v>
      </c>
      <c r="AG725" s="264">
        <f t="shared" si="854"/>
        <v>-4.1284403669724773E-2</v>
      </c>
      <c r="AH725" s="70">
        <f t="shared" si="855"/>
        <v>-4062</v>
      </c>
      <c r="AI725" s="264">
        <f t="shared" si="856"/>
        <v>-0.13608496097021675</v>
      </c>
      <c r="AJ725" s="70">
        <f t="shared" si="857"/>
        <v>-1564</v>
      </c>
      <c r="AK725" s="264">
        <f t="shared" si="858"/>
        <v>-0.13447979363714532</v>
      </c>
      <c r="AL725" s="70">
        <f t="shared" si="859"/>
        <v>-699</v>
      </c>
      <c r="AM725" s="264">
        <f t="shared" si="860"/>
        <v>-7.7503049118527553E-2</v>
      </c>
      <c r="AN725" s="70">
        <f t="shared" si="861"/>
        <v>-865</v>
      </c>
      <c r="AO725" s="264">
        <f t="shared" si="862"/>
        <v>-0.33129069322098814</v>
      </c>
      <c r="AP725" s="70">
        <f t="shared" si="863"/>
        <v>-147</v>
      </c>
      <c r="AQ725" s="264">
        <f t="shared" si="864"/>
        <v>-0.33638443935926776</v>
      </c>
      <c r="AR725" s="70">
        <f t="shared" si="865"/>
        <v>-86</v>
      </c>
      <c r="AS725" s="264">
        <f t="shared" si="866"/>
        <v>-7.426597582037997E-2</v>
      </c>
      <c r="AT725" s="70">
        <f t="shared" si="867"/>
        <v>-632</v>
      </c>
      <c r="AU725" s="264">
        <f t="shared" si="868"/>
        <v>-0.62204724409448819</v>
      </c>
    </row>
    <row r="726" spans="1:47" ht="13.5" hidden="1" x14ac:dyDescent="0.25">
      <c r="A726" s="655">
        <v>3160</v>
      </c>
      <c r="B726" s="30" t="s">
        <v>2760</v>
      </c>
      <c r="C726" s="30" t="s">
        <v>1638</v>
      </c>
      <c r="D726" s="655" t="s">
        <v>1625</v>
      </c>
      <c r="E726" s="723"/>
      <c r="F726" s="656">
        <f>+'17HPM_DATA_INPUT'!D453</f>
        <v>131</v>
      </c>
      <c r="G726" s="651">
        <f>+'17HPM_DATA_INPUT'!E453</f>
        <v>111</v>
      </c>
      <c r="H726" s="654">
        <f>+'17HPM_DATA_INPUT'!F453</f>
        <v>209</v>
      </c>
      <c r="I726" s="690">
        <f>+'17HPM_DATA_INPUT'!G453</f>
        <v>218</v>
      </c>
      <c r="J726" s="654">
        <f>+'17HPM_DATA_INPUT'!H453</f>
        <v>25787</v>
      </c>
      <c r="K726" s="651">
        <f>+'17HPM_DATA_INPUT'!I453</f>
        <v>29849</v>
      </c>
      <c r="L726" s="654">
        <f>+'17HPM_DATA_INPUT'!J453</f>
        <v>10066</v>
      </c>
      <c r="M726" s="651">
        <f>+'17HPM_DATA_INPUT'!K453</f>
        <v>11630</v>
      </c>
      <c r="N726" s="654">
        <f>+'17HPM_DATA_INPUT'!L453</f>
        <v>8320</v>
      </c>
      <c r="O726" s="673">
        <f>+'17HPM_DATA_INPUT'!M453</f>
        <v>9019</v>
      </c>
      <c r="P726" s="650">
        <f t="shared" si="846"/>
        <v>1746</v>
      </c>
      <c r="Q726" s="652">
        <f t="shared" si="847"/>
        <v>2611</v>
      </c>
      <c r="R726" s="654">
        <f>+'17HPM_DATA_INPUT'!P453</f>
        <v>290</v>
      </c>
      <c r="S726" s="651">
        <f>+'17HPM_DATA_INPUT'!Q453</f>
        <v>437</v>
      </c>
      <c r="T726" s="654">
        <f>+'17HPM_DATA_INPUT'!R453</f>
        <v>1072</v>
      </c>
      <c r="U726" s="651">
        <f>+'17HPM_DATA_INPUT'!S453</f>
        <v>1158</v>
      </c>
      <c r="V726" s="650">
        <f t="shared" si="848"/>
        <v>384</v>
      </c>
      <c r="W726" s="653">
        <f t="shared" si="849"/>
        <v>1016</v>
      </c>
      <c r="X726" s="4047"/>
      <c r="Y726" s="4044"/>
      <c r="Z726" s="4047"/>
      <c r="AA726" s="3183"/>
      <c r="AB726" s="3183"/>
      <c r="AC726" s="3183"/>
      <c r="AD726" s="70">
        <f t="shared" si="851"/>
        <v>-1034</v>
      </c>
      <c r="AE726" s="264">
        <f t="shared" si="852"/>
        <v>-0.13270020533880902</v>
      </c>
      <c r="AF726" s="70">
        <f t="shared" si="853"/>
        <v>-2630</v>
      </c>
      <c r="AG726" s="264">
        <f t="shared" si="854"/>
        <v>-0.14910142298316231</v>
      </c>
      <c r="AH726" s="70">
        <f t="shared" si="855"/>
        <v>-88790</v>
      </c>
      <c r="AI726" s="264">
        <f t="shared" si="856"/>
        <v>-0.39667435086402547</v>
      </c>
      <c r="AJ726" s="70">
        <f t="shared" si="857"/>
        <v>-29787</v>
      </c>
      <c r="AK726" s="264">
        <f t="shared" si="858"/>
        <v>-0.38775058578495186</v>
      </c>
      <c r="AL726" s="70">
        <f t="shared" si="859"/>
        <v>-27297</v>
      </c>
      <c r="AM726" s="264">
        <f t="shared" si="860"/>
        <v>-0.12729138007414489</v>
      </c>
      <c r="AN726" s="70">
        <f t="shared" si="861"/>
        <v>-2490</v>
      </c>
      <c r="AO726" s="264">
        <f t="shared" si="862"/>
        <v>-1.8092643051771117E-2</v>
      </c>
      <c r="AP726" s="70">
        <f t="shared" si="863"/>
        <v>-25711</v>
      </c>
      <c r="AQ726" s="264">
        <f t="shared" si="864"/>
        <v>-0.4490298468363052</v>
      </c>
      <c r="AR726" s="70">
        <f t="shared" si="865"/>
        <v>-5648</v>
      </c>
      <c r="AS726" s="264">
        <f t="shared" si="866"/>
        <v>-0.11396517282431042</v>
      </c>
      <c r="AT726" s="70">
        <f t="shared" si="867"/>
        <v>28869</v>
      </c>
      <c r="AU726" s="264">
        <f t="shared" si="868"/>
        <v>0.11810115241590063</v>
      </c>
    </row>
    <row r="727" spans="1:47" ht="13.5" hidden="1" x14ac:dyDescent="0.25">
      <c r="A727" s="655">
        <v>3180</v>
      </c>
      <c r="B727" s="30" t="s">
        <v>2761</v>
      </c>
      <c r="C727" s="30" t="s">
        <v>1638</v>
      </c>
      <c r="D727" s="655" t="s">
        <v>1626</v>
      </c>
      <c r="E727" s="723"/>
      <c r="F727" s="656">
        <f>+'17HPM_DATA_INPUT'!D454</f>
        <v>6758</v>
      </c>
      <c r="G727" s="651">
        <f>+'17HPM_DATA_INPUT'!E454</f>
        <v>7792</v>
      </c>
      <c r="H727" s="654">
        <f>+'17HPM_DATA_INPUT'!F454</f>
        <v>15009</v>
      </c>
      <c r="I727" s="690">
        <f>+'17HPM_DATA_INPUT'!G454</f>
        <v>17639</v>
      </c>
      <c r="J727" s="654">
        <f>+'17HPM_DATA_INPUT'!H454</f>
        <v>135046</v>
      </c>
      <c r="K727" s="651">
        <f>+'17HPM_DATA_INPUT'!I454</f>
        <v>223836</v>
      </c>
      <c r="L727" s="654">
        <f>+'17HPM_DATA_INPUT'!J454</f>
        <v>47033</v>
      </c>
      <c r="M727" s="651">
        <f>+'17HPM_DATA_INPUT'!K454</f>
        <v>76820</v>
      </c>
      <c r="N727" s="654">
        <f>+'17HPM_DATA_INPUT'!L454</f>
        <v>187148</v>
      </c>
      <c r="O727" s="673">
        <f>+'17HPM_DATA_INPUT'!M454</f>
        <v>214445</v>
      </c>
      <c r="P727" s="650">
        <f t="shared" si="846"/>
        <v>-140115</v>
      </c>
      <c r="Q727" s="652">
        <f t="shared" si="847"/>
        <v>-137625</v>
      </c>
      <c r="R727" s="654">
        <f>+'17HPM_DATA_INPUT'!P454</f>
        <v>31548</v>
      </c>
      <c r="S727" s="651">
        <f>+'17HPM_DATA_INPUT'!Q454</f>
        <v>57259</v>
      </c>
      <c r="T727" s="654">
        <f>+'17HPM_DATA_INPUT'!R454</f>
        <v>43911</v>
      </c>
      <c r="U727" s="651">
        <f>+'17HPM_DATA_INPUT'!S454</f>
        <v>49559</v>
      </c>
      <c r="V727" s="650">
        <f t="shared" si="848"/>
        <v>-215574</v>
      </c>
      <c r="W727" s="653">
        <f t="shared" si="849"/>
        <v>-244443</v>
      </c>
      <c r="X727" s="4047"/>
      <c r="Y727" s="4044"/>
      <c r="Z727" s="4047"/>
      <c r="AA727" s="3183"/>
      <c r="AB727" s="3183"/>
      <c r="AC727" s="3183"/>
      <c r="AD727" s="70">
        <f t="shared" si="851"/>
        <v>-174</v>
      </c>
      <c r="AE727" s="264">
        <f t="shared" si="852"/>
        <v>-0.24611032531824611</v>
      </c>
      <c r="AF727" s="70">
        <f t="shared" si="853"/>
        <v>-367</v>
      </c>
      <c r="AG727" s="264">
        <f t="shared" si="854"/>
        <v>-0.37602459016393441</v>
      </c>
      <c r="AH727" s="70">
        <f t="shared" si="855"/>
        <v>-16376</v>
      </c>
      <c r="AI727" s="264">
        <f t="shared" si="856"/>
        <v>-0.16164248346658769</v>
      </c>
      <c r="AJ727" s="70">
        <f t="shared" si="857"/>
        <v>-5766</v>
      </c>
      <c r="AK727" s="264">
        <f t="shared" si="858"/>
        <v>-0.17789707515734912</v>
      </c>
      <c r="AL727" s="70">
        <f t="shared" si="859"/>
        <v>974</v>
      </c>
      <c r="AM727" s="264">
        <f t="shared" si="860"/>
        <v>0.11719408013476117</v>
      </c>
      <c r="AN727" s="70">
        <f t="shared" si="861"/>
        <v>-6740</v>
      </c>
      <c r="AO727" s="264">
        <f t="shared" si="862"/>
        <v>-0.27965644579063109</v>
      </c>
      <c r="AP727" s="70">
        <f t="shared" si="863"/>
        <v>5169</v>
      </c>
      <c r="AQ727" s="264">
        <f t="shared" si="864"/>
        <v>1.7563710499490317</v>
      </c>
      <c r="AR727" s="70">
        <f t="shared" si="865"/>
        <v>1283</v>
      </c>
      <c r="AS727" s="264">
        <f t="shared" si="866"/>
        <v>0.30576739752144899</v>
      </c>
      <c r="AT727" s="70">
        <f t="shared" si="867"/>
        <v>-13192</v>
      </c>
      <c r="AU727" s="264">
        <f t="shared" si="868"/>
        <v>-0.77773847423652875</v>
      </c>
    </row>
    <row r="728" spans="1:47" ht="13.5" hidden="1" x14ac:dyDescent="0.25">
      <c r="A728" s="655">
        <v>3200</v>
      </c>
      <c r="B728" s="30" t="s">
        <v>1005</v>
      </c>
      <c r="C728" s="30" t="s">
        <v>1638</v>
      </c>
      <c r="D728" s="655" t="s">
        <v>1627</v>
      </c>
      <c r="E728" s="723"/>
      <c r="F728" s="656">
        <f>+'17HPM_DATA_INPUT'!D455</f>
        <v>533</v>
      </c>
      <c r="G728" s="651">
        <f>+'17HPM_DATA_INPUT'!E455</f>
        <v>707</v>
      </c>
      <c r="H728" s="654">
        <f>+'17HPM_DATA_INPUT'!F455</f>
        <v>609</v>
      </c>
      <c r="I728" s="690">
        <f>+'17HPM_DATA_INPUT'!G455</f>
        <v>976</v>
      </c>
      <c r="J728" s="654">
        <f>+'17HPM_DATA_INPUT'!H455</f>
        <v>84934</v>
      </c>
      <c r="K728" s="651">
        <f>+'17HPM_DATA_INPUT'!I455</f>
        <v>101310</v>
      </c>
      <c r="L728" s="654">
        <f>+'17HPM_DATA_INPUT'!J455</f>
        <v>26646</v>
      </c>
      <c r="M728" s="651">
        <f>+'17HPM_DATA_INPUT'!K455</f>
        <v>32412</v>
      </c>
      <c r="N728" s="654">
        <f>+'17HPM_DATA_INPUT'!L455</f>
        <v>9285</v>
      </c>
      <c r="O728" s="673">
        <f>+'17HPM_DATA_INPUT'!M455</f>
        <v>8311</v>
      </c>
      <c r="P728" s="650">
        <f t="shared" si="846"/>
        <v>17361</v>
      </c>
      <c r="Q728" s="652">
        <f t="shared" si="847"/>
        <v>24101</v>
      </c>
      <c r="R728" s="654">
        <f>+'17HPM_DATA_INPUT'!P455</f>
        <v>8112</v>
      </c>
      <c r="S728" s="651">
        <f>+'17HPM_DATA_INPUT'!Q455</f>
        <v>2943</v>
      </c>
      <c r="T728" s="654">
        <f>+'17HPM_DATA_INPUT'!R455</f>
        <v>5479</v>
      </c>
      <c r="U728" s="651">
        <f>+'17HPM_DATA_INPUT'!S455</f>
        <v>4196</v>
      </c>
      <c r="V728" s="650">
        <f t="shared" si="848"/>
        <v>3770</v>
      </c>
      <c r="W728" s="653">
        <f t="shared" si="849"/>
        <v>16962</v>
      </c>
      <c r="X728" s="4047"/>
      <c r="Y728" s="4044"/>
      <c r="Z728" s="4047"/>
      <c r="AA728" s="3183"/>
      <c r="AB728" s="3183"/>
      <c r="AC728" s="3183"/>
      <c r="AD728" s="70">
        <f t="shared" si="851"/>
        <v>-4</v>
      </c>
      <c r="AE728" s="264">
        <f t="shared" si="852"/>
        <v>-0.4</v>
      </c>
      <c r="AF728" s="70">
        <f t="shared" si="853"/>
        <v>-8</v>
      </c>
      <c r="AG728" s="264">
        <f t="shared" si="854"/>
        <v>-0.4</v>
      </c>
      <c r="AH728" s="70">
        <f t="shared" si="855"/>
        <v>-8700</v>
      </c>
      <c r="AI728" s="264">
        <f t="shared" si="856"/>
        <v>-0.55238095238095242</v>
      </c>
      <c r="AJ728" s="70">
        <f t="shared" si="857"/>
        <v>-3243</v>
      </c>
      <c r="AK728" s="264">
        <f t="shared" si="858"/>
        <v>-0.57571453932185335</v>
      </c>
      <c r="AL728" s="70">
        <f t="shared" si="859"/>
        <v>498</v>
      </c>
      <c r="AM728" s="264">
        <f t="shared" si="860"/>
        <v>0.3593073593073593</v>
      </c>
      <c r="AN728" s="70">
        <f t="shared" si="861"/>
        <v>-3741</v>
      </c>
      <c r="AO728" s="264">
        <f t="shared" si="862"/>
        <v>-0.88085707558276427</v>
      </c>
      <c r="AP728" s="70">
        <f t="shared" si="863"/>
        <v>-10</v>
      </c>
      <c r="AQ728" s="264">
        <f t="shared" si="864"/>
        <v>-0.34482758620689657</v>
      </c>
      <c r="AR728" s="70">
        <f t="shared" si="865"/>
        <v>1066</v>
      </c>
      <c r="AS728" s="264">
        <f t="shared" si="866"/>
        <v>1.0142721217887727</v>
      </c>
      <c r="AT728" s="70">
        <f t="shared" si="867"/>
        <v>-4797</v>
      </c>
      <c r="AU728" s="264">
        <f t="shared" si="868"/>
        <v>-1.5146826649826335</v>
      </c>
    </row>
    <row r="729" spans="1:47" ht="13.5" hidden="1" x14ac:dyDescent="0.25">
      <c r="A729" s="655">
        <v>3220</v>
      </c>
      <c r="B729" s="30" t="s">
        <v>2762</v>
      </c>
      <c r="C729" s="30" t="s">
        <v>1638</v>
      </c>
      <c r="D729" s="655" t="s">
        <v>1628</v>
      </c>
      <c r="E729" s="723"/>
      <c r="F729" s="656">
        <f>+'17HPM_DATA_INPUT'!D456</f>
        <v>6</v>
      </c>
      <c r="G729" s="651">
        <f>+'17HPM_DATA_INPUT'!E456</f>
        <v>10</v>
      </c>
      <c r="H729" s="654">
        <f>+'17HPM_DATA_INPUT'!F456</f>
        <v>12</v>
      </c>
      <c r="I729" s="690">
        <f>+'17HPM_DATA_INPUT'!G456</f>
        <v>20</v>
      </c>
      <c r="J729" s="654">
        <f>+'17HPM_DATA_INPUT'!H456</f>
        <v>7050</v>
      </c>
      <c r="K729" s="651">
        <f>+'17HPM_DATA_INPUT'!I456</f>
        <v>15750</v>
      </c>
      <c r="L729" s="654">
        <f>+'17HPM_DATA_INPUT'!J456</f>
        <v>2390</v>
      </c>
      <c r="M729" s="651">
        <f>+'17HPM_DATA_INPUT'!K456</f>
        <v>5633</v>
      </c>
      <c r="N729" s="654">
        <f>+'17HPM_DATA_INPUT'!L456</f>
        <v>1884</v>
      </c>
      <c r="O729" s="673">
        <f>+'17HPM_DATA_INPUT'!M456</f>
        <v>1386</v>
      </c>
      <c r="P729" s="650">
        <f t="shared" si="846"/>
        <v>506</v>
      </c>
      <c r="Q729" s="652">
        <f t="shared" si="847"/>
        <v>4247</v>
      </c>
      <c r="R729" s="654">
        <f>+'17HPM_DATA_INPUT'!P456</f>
        <v>19</v>
      </c>
      <c r="S729" s="651">
        <f>+'17HPM_DATA_INPUT'!Q456</f>
        <v>29</v>
      </c>
      <c r="T729" s="654">
        <f>+'17HPM_DATA_INPUT'!R456</f>
        <v>2117</v>
      </c>
      <c r="U729" s="651">
        <f>+'17HPM_DATA_INPUT'!S456</f>
        <v>1051</v>
      </c>
      <c r="V729" s="650">
        <f t="shared" si="848"/>
        <v>-1630</v>
      </c>
      <c r="W729" s="653">
        <f t="shared" si="849"/>
        <v>3167</v>
      </c>
      <c r="X729" s="4047"/>
      <c r="Y729" s="4044"/>
      <c r="Z729" s="4047"/>
      <c r="AA729" s="3183"/>
      <c r="AB729" s="3183"/>
      <c r="AC729" s="3183"/>
      <c r="AD729" s="70">
        <f t="shared" si="851"/>
        <v>-18</v>
      </c>
      <c r="AE729" s="264">
        <f t="shared" si="852"/>
        <v>-4.1666666666666664E-2</v>
      </c>
      <c r="AF729" s="70">
        <f t="shared" si="853"/>
        <v>-49</v>
      </c>
      <c r="AG729" s="264">
        <f t="shared" si="854"/>
        <v>-4.1773231031543054E-2</v>
      </c>
      <c r="AH729" s="70">
        <f t="shared" si="855"/>
        <v>32746</v>
      </c>
      <c r="AI729" s="264">
        <f t="shared" si="856"/>
        <v>0.12518636888423337</v>
      </c>
      <c r="AJ729" s="70">
        <f t="shared" si="857"/>
        <v>14422</v>
      </c>
      <c r="AK729" s="264">
        <f t="shared" si="858"/>
        <v>0.1291877172238346</v>
      </c>
      <c r="AL729" s="70">
        <f t="shared" si="859"/>
        <v>4566</v>
      </c>
      <c r="AM729" s="264">
        <f t="shared" si="860"/>
        <v>0.180745784181775</v>
      </c>
      <c r="AN729" s="70">
        <f t="shared" si="861"/>
        <v>9856</v>
      </c>
      <c r="AO729" s="264">
        <f t="shared" si="862"/>
        <v>0.11410841225368745</v>
      </c>
      <c r="AP729" s="70">
        <f t="shared" si="863"/>
        <v>238</v>
      </c>
      <c r="AQ729" s="264">
        <f t="shared" si="864"/>
        <v>0.10012620950778292</v>
      </c>
      <c r="AR729" s="70">
        <f t="shared" si="865"/>
        <v>-108</v>
      </c>
      <c r="AS729" s="264">
        <f t="shared" si="866"/>
        <v>-8.3371931449745251E-3</v>
      </c>
      <c r="AT729" s="70">
        <f t="shared" si="867"/>
        <v>9726</v>
      </c>
      <c r="AU729" s="264">
        <f t="shared" si="868"/>
        <v>0.13690300240699294</v>
      </c>
    </row>
    <row r="730" spans="1:47" ht="13.5" hidden="1" x14ac:dyDescent="0.25">
      <c r="A730" s="655">
        <v>3240</v>
      </c>
      <c r="B730" s="30" t="s">
        <v>2763</v>
      </c>
      <c r="C730" s="30" t="s">
        <v>1638</v>
      </c>
      <c r="D730" s="655" t="s">
        <v>1629</v>
      </c>
      <c r="E730" s="723"/>
      <c r="F730" s="656">
        <f>+'17HPM_DATA_INPUT'!D457</f>
        <v>414</v>
      </c>
      <c r="G730" s="651">
        <f>+'17HPM_DATA_INPUT'!E457</f>
        <v>432</v>
      </c>
      <c r="H730" s="654">
        <f>+'17HPM_DATA_INPUT'!F457</f>
        <v>1124</v>
      </c>
      <c r="I730" s="690">
        <f>+'17HPM_DATA_INPUT'!G457</f>
        <v>1173</v>
      </c>
      <c r="J730" s="654">
        <f>+'17HPM_DATA_INPUT'!H457</f>
        <v>294324</v>
      </c>
      <c r="K730" s="651">
        <f>+'17HPM_DATA_INPUT'!I457</f>
        <v>261578</v>
      </c>
      <c r="L730" s="654">
        <f>+'17HPM_DATA_INPUT'!J457</f>
        <v>126058</v>
      </c>
      <c r="M730" s="651">
        <f>+'17HPM_DATA_INPUT'!K457</f>
        <v>111636</v>
      </c>
      <c r="N730" s="654">
        <f>+'17HPM_DATA_INPUT'!L457</f>
        <v>29828</v>
      </c>
      <c r="O730" s="673">
        <f>+'17HPM_DATA_INPUT'!M457</f>
        <v>25262</v>
      </c>
      <c r="P730" s="650">
        <f t="shared" si="846"/>
        <v>96230</v>
      </c>
      <c r="Q730" s="652">
        <f t="shared" si="847"/>
        <v>86374</v>
      </c>
      <c r="R730" s="654">
        <f>+'17HPM_DATA_INPUT'!P457</f>
        <v>2615</v>
      </c>
      <c r="S730" s="651">
        <f>+'17HPM_DATA_INPUT'!Q457</f>
        <v>2377</v>
      </c>
      <c r="T730" s="654">
        <f>+'17HPM_DATA_INPUT'!R457</f>
        <v>12846</v>
      </c>
      <c r="U730" s="651">
        <f>+'17HPM_DATA_INPUT'!S457</f>
        <v>12954</v>
      </c>
      <c r="V730" s="650">
        <f t="shared" si="848"/>
        <v>80769</v>
      </c>
      <c r="W730" s="653">
        <f t="shared" si="849"/>
        <v>71043</v>
      </c>
      <c r="X730" s="4047"/>
      <c r="Y730" s="4044"/>
      <c r="Z730" s="4047"/>
      <c r="AA730" s="3183"/>
      <c r="AB730" s="3183"/>
      <c r="AC730" s="3183"/>
      <c r="AD730" s="70">
        <f t="shared" si="851"/>
        <v>-18</v>
      </c>
      <c r="AE730" s="264">
        <f t="shared" si="852"/>
        <v>-0.5</v>
      </c>
      <c r="AF730" s="70">
        <f t="shared" si="853"/>
        <v>-75</v>
      </c>
      <c r="AG730" s="264">
        <f t="shared" si="854"/>
        <v>-0.52447552447552448</v>
      </c>
      <c r="AH730" s="70">
        <f t="shared" si="855"/>
        <v>-8060</v>
      </c>
      <c r="AI730" s="264">
        <f t="shared" si="856"/>
        <v>-0.4495008644247393</v>
      </c>
      <c r="AJ730" s="70">
        <f t="shared" si="857"/>
        <v>-1990</v>
      </c>
      <c r="AK730" s="264">
        <f t="shared" si="858"/>
        <v>-0.31962736909733375</v>
      </c>
      <c r="AL730" s="70">
        <f t="shared" si="859"/>
        <v>-1474</v>
      </c>
      <c r="AM730" s="264">
        <f t="shared" si="860"/>
        <v>-0.50827586206896547</v>
      </c>
      <c r="AN730" s="70">
        <f t="shared" si="861"/>
        <v>-516</v>
      </c>
      <c r="AO730" s="264">
        <f t="shared" si="862"/>
        <v>-0.15514131088394467</v>
      </c>
      <c r="AP730" s="70">
        <f t="shared" si="863"/>
        <v>-174</v>
      </c>
      <c r="AQ730" s="264">
        <f t="shared" si="864"/>
        <v>-0.53048780487804881</v>
      </c>
      <c r="AR730" s="70">
        <f t="shared" si="865"/>
        <v>-466</v>
      </c>
      <c r="AS730" s="264">
        <f t="shared" si="866"/>
        <v>-0.49104320337197049</v>
      </c>
      <c r="AT730" s="70">
        <f t="shared" si="867"/>
        <v>124</v>
      </c>
      <c r="AU730" s="264">
        <f t="shared" si="868"/>
        <v>6.0517325524646171E-2</v>
      </c>
    </row>
    <row r="731" spans="1:47" ht="13.5" hidden="1" x14ac:dyDescent="0.25">
      <c r="A731" s="655">
        <v>3260</v>
      </c>
      <c r="B731" s="30" t="s">
        <v>2764</v>
      </c>
      <c r="C731" s="30" t="s">
        <v>1638</v>
      </c>
      <c r="D731" s="655" t="s">
        <v>1630</v>
      </c>
      <c r="E731" s="723"/>
      <c r="F731" s="656">
        <f>+'17HPM_DATA_INPUT'!D458</f>
        <v>18</v>
      </c>
      <c r="G731" s="651">
        <f>+'17HPM_DATA_INPUT'!E458</f>
        <v>36</v>
      </c>
      <c r="H731" s="654">
        <f>+'17HPM_DATA_INPUT'!F458</f>
        <v>68</v>
      </c>
      <c r="I731" s="690">
        <f>+'17HPM_DATA_INPUT'!G458</f>
        <v>143</v>
      </c>
      <c r="J731" s="654">
        <f>+'17HPM_DATA_INPUT'!H458</f>
        <v>9871</v>
      </c>
      <c r="K731" s="651">
        <f>+'17HPM_DATA_INPUT'!I458</f>
        <v>17931</v>
      </c>
      <c r="L731" s="654">
        <f>+'17HPM_DATA_INPUT'!J458</f>
        <v>4236</v>
      </c>
      <c r="M731" s="651">
        <f>+'17HPM_DATA_INPUT'!K458</f>
        <v>6226</v>
      </c>
      <c r="N731" s="654">
        <f>+'17HPM_DATA_INPUT'!L458</f>
        <v>1426</v>
      </c>
      <c r="O731" s="673">
        <f>+'17HPM_DATA_INPUT'!M458</f>
        <v>2900</v>
      </c>
      <c r="P731" s="650">
        <f t="shared" si="846"/>
        <v>2810</v>
      </c>
      <c r="Q731" s="652">
        <f t="shared" si="847"/>
        <v>3326</v>
      </c>
      <c r="R731" s="654">
        <f>+'17HPM_DATA_INPUT'!P458</f>
        <v>154</v>
      </c>
      <c r="S731" s="651">
        <f>+'17HPM_DATA_INPUT'!Q458</f>
        <v>328</v>
      </c>
      <c r="T731" s="654">
        <f>+'17HPM_DATA_INPUT'!R458</f>
        <v>483</v>
      </c>
      <c r="U731" s="651">
        <f>+'17HPM_DATA_INPUT'!S458</f>
        <v>949</v>
      </c>
      <c r="V731" s="650">
        <f t="shared" si="848"/>
        <v>2173</v>
      </c>
      <c r="W731" s="653">
        <f t="shared" si="849"/>
        <v>2049</v>
      </c>
      <c r="X731" s="4047"/>
      <c r="Y731" s="4044"/>
      <c r="Z731" s="4047"/>
      <c r="AA731" s="3183"/>
      <c r="AB731" s="3183"/>
      <c r="AC731" s="3183"/>
      <c r="AD731" s="70">
        <f t="shared" si="851"/>
        <v>-2</v>
      </c>
      <c r="AE731" s="264">
        <f t="shared" si="852"/>
        <v>-3.8461538461538464E-2</v>
      </c>
      <c r="AF731" s="70">
        <f t="shared" si="853"/>
        <v>-166</v>
      </c>
      <c r="AG731" s="264">
        <f t="shared" si="854"/>
        <v>-0.30970149253731344</v>
      </c>
      <c r="AH731" s="70">
        <f t="shared" si="855"/>
        <v>-1928</v>
      </c>
      <c r="AI731" s="264">
        <f t="shared" si="856"/>
        <v>-3.0233652187549004E-2</v>
      </c>
      <c r="AJ731" s="70">
        <f t="shared" si="857"/>
        <v>4220</v>
      </c>
      <c r="AK731" s="264">
        <f t="shared" si="858"/>
        <v>0.22125517747601323</v>
      </c>
      <c r="AL731" s="70">
        <f t="shared" si="859"/>
        <v>-3234</v>
      </c>
      <c r="AM731" s="264">
        <f t="shared" si="860"/>
        <v>-0.42424242424242425</v>
      </c>
      <c r="AN731" s="70">
        <f t="shared" si="861"/>
        <v>7454</v>
      </c>
      <c r="AO731" s="264">
        <f t="shared" si="862"/>
        <v>0.65100436681222706</v>
      </c>
      <c r="AP731" s="70">
        <f t="shared" si="863"/>
        <v>-213</v>
      </c>
      <c r="AQ731" s="264">
        <f t="shared" si="864"/>
        <v>-0.33917197452229297</v>
      </c>
      <c r="AR731" s="70">
        <f t="shared" si="865"/>
        <v>-512</v>
      </c>
      <c r="AS731" s="264">
        <f t="shared" si="866"/>
        <v>-0.30403800475059384</v>
      </c>
      <c r="AT731" s="70">
        <f t="shared" si="867"/>
        <v>8179</v>
      </c>
      <c r="AU731" s="264">
        <f t="shared" si="868"/>
        <v>0.89505362223681328</v>
      </c>
    </row>
    <row r="732" spans="1:47" ht="13.5" hidden="1" x14ac:dyDescent="0.25">
      <c r="A732" s="655">
        <v>3280</v>
      </c>
      <c r="B732" s="30" t="s">
        <v>2765</v>
      </c>
      <c r="C732" s="30" t="s">
        <v>1638</v>
      </c>
      <c r="D732" s="655" t="s">
        <v>1631</v>
      </c>
      <c r="E732" s="723"/>
      <c r="F732" s="656">
        <f>+'17HPM_DATA_INPUT'!D459</f>
        <v>50</v>
      </c>
      <c r="G732" s="651">
        <f>+'17HPM_DATA_INPUT'!E459</f>
        <v>52</v>
      </c>
      <c r="H732" s="654">
        <f>+'17HPM_DATA_INPUT'!F459</f>
        <v>370</v>
      </c>
      <c r="I732" s="690">
        <f>+'17HPM_DATA_INPUT'!G459</f>
        <v>536</v>
      </c>
      <c r="J732" s="654">
        <f>+'17HPM_DATA_INPUT'!H459</f>
        <v>61842</v>
      </c>
      <c r="K732" s="651">
        <f>+'17HPM_DATA_INPUT'!I459</f>
        <v>63770</v>
      </c>
      <c r="L732" s="654">
        <f>+'17HPM_DATA_INPUT'!J459</f>
        <v>23293</v>
      </c>
      <c r="M732" s="651">
        <f>+'17HPM_DATA_INPUT'!K459</f>
        <v>19073</v>
      </c>
      <c r="N732" s="654">
        <f>+'17HPM_DATA_INPUT'!L459</f>
        <v>4389</v>
      </c>
      <c r="O732" s="673">
        <f>+'17HPM_DATA_INPUT'!M459</f>
        <v>7623</v>
      </c>
      <c r="P732" s="650">
        <f t="shared" si="846"/>
        <v>18904</v>
      </c>
      <c r="Q732" s="652">
        <f t="shared" si="847"/>
        <v>11450</v>
      </c>
      <c r="R732" s="654">
        <f>+'17HPM_DATA_INPUT'!P459</f>
        <v>415</v>
      </c>
      <c r="S732" s="651">
        <f>+'17HPM_DATA_INPUT'!Q459</f>
        <v>628</v>
      </c>
      <c r="T732" s="654">
        <f>+'17HPM_DATA_INPUT'!R459</f>
        <v>1172</v>
      </c>
      <c r="U732" s="651">
        <f>+'17HPM_DATA_INPUT'!S459</f>
        <v>1684</v>
      </c>
      <c r="V732" s="650">
        <f t="shared" si="848"/>
        <v>17317</v>
      </c>
      <c r="W732" s="653">
        <f t="shared" si="849"/>
        <v>9138</v>
      </c>
      <c r="X732" s="4047"/>
      <c r="Y732" s="4044"/>
      <c r="Z732" s="4047"/>
      <c r="AA732" s="3183"/>
      <c r="AB732" s="3183"/>
      <c r="AC732" s="3183"/>
      <c r="AD732" s="70">
        <f t="shared" si="851"/>
        <v>1</v>
      </c>
      <c r="AE732" s="264">
        <f t="shared" si="852"/>
        <v>0</v>
      </c>
      <c r="AF732" s="70">
        <f t="shared" si="853"/>
        <v>12</v>
      </c>
      <c r="AG732" s="264">
        <f t="shared" si="854"/>
        <v>0</v>
      </c>
      <c r="AH732" s="70">
        <f t="shared" si="855"/>
        <v>3120</v>
      </c>
      <c r="AI732" s="264">
        <f t="shared" si="856"/>
        <v>0</v>
      </c>
      <c r="AJ732" s="70">
        <f t="shared" si="857"/>
        <v>1837</v>
      </c>
      <c r="AK732" s="264">
        <f t="shared" si="858"/>
        <v>0</v>
      </c>
      <c r="AL732" s="70">
        <f t="shared" si="859"/>
        <v>340</v>
      </c>
      <c r="AM732" s="264">
        <f t="shared" si="860"/>
        <v>0</v>
      </c>
      <c r="AN732" s="70">
        <f t="shared" si="861"/>
        <v>1497</v>
      </c>
      <c r="AO732" s="264">
        <f t="shared" si="862"/>
        <v>0</v>
      </c>
      <c r="AP732" s="70">
        <f t="shared" si="863"/>
        <v>16</v>
      </c>
      <c r="AQ732" s="264">
        <f t="shared" si="864"/>
        <v>0</v>
      </c>
      <c r="AR732" s="70">
        <f t="shared" si="865"/>
        <v>149</v>
      </c>
      <c r="AS732" s="264">
        <f t="shared" si="866"/>
        <v>0</v>
      </c>
      <c r="AT732" s="70">
        <f t="shared" si="867"/>
        <v>1332</v>
      </c>
      <c r="AU732" s="264">
        <f t="shared" si="868"/>
        <v>0</v>
      </c>
    </row>
    <row r="733" spans="1:47" ht="13.5" hidden="1" x14ac:dyDescent="0.25">
      <c r="A733" s="655">
        <v>3300</v>
      </c>
      <c r="B733" s="30" t="s">
        <v>2766</v>
      </c>
      <c r="C733" s="30" t="s">
        <v>1638</v>
      </c>
      <c r="D733" s="655" t="s">
        <v>1632</v>
      </c>
      <c r="E733" s="723"/>
      <c r="F733" s="656">
        <f>+'17HPM_DATA_INPUT'!D460</f>
        <v>1</v>
      </c>
      <c r="G733" s="651">
        <f>+'17HPM_DATA_INPUT'!E460</f>
        <v>0</v>
      </c>
      <c r="H733" s="654">
        <f>+'17HPM_DATA_INPUT'!F460</f>
        <v>12</v>
      </c>
      <c r="I733" s="690">
        <f>+'17HPM_DATA_INPUT'!G460</f>
        <v>0</v>
      </c>
      <c r="J733" s="654">
        <f>+'17HPM_DATA_INPUT'!H460</f>
        <v>3120</v>
      </c>
      <c r="K733" s="651">
        <f>+'17HPM_DATA_INPUT'!I460</f>
        <v>0</v>
      </c>
      <c r="L733" s="654">
        <f>+'17HPM_DATA_INPUT'!J460</f>
        <v>1837</v>
      </c>
      <c r="M733" s="651">
        <f>+'17HPM_DATA_INPUT'!K460</f>
        <v>0</v>
      </c>
      <c r="N733" s="654">
        <f>+'17HPM_DATA_INPUT'!L460</f>
        <v>340</v>
      </c>
      <c r="O733" s="673">
        <f>+'17HPM_DATA_INPUT'!M460</f>
        <v>0</v>
      </c>
      <c r="P733" s="650">
        <f t="shared" si="846"/>
        <v>1497</v>
      </c>
      <c r="Q733" s="652">
        <f t="shared" si="847"/>
        <v>0</v>
      </c>
      <c r="R733" s="654">
        <f>+'17HPM_DATA_INPUT'!P460</f>
        <v>16</v>
      </c>
      <c r="S733" s="651">
        <f>+'17HPM_DATA_INPUT'!Q460</f>
        <v>0</v>
      </c>
      <c r="T733" s="654">
        <f>+'17HPM_DATA_INPUT'!R460</f>
        <v>149</v>
      </c>
      <c r="U733" s="651">
        <f>+'17HPM_DATA_INPUT'!S460</f>
        <v>0</v>
      </c>
      <c r="V733" s="650">
        <f t="shared" si="848"/>
        <v>1332</v>
      </c>
      <c r="W733" s="653">
        <f t="shared" si="849"/>
        <v>0</v>
      </c>
      <c r="X733" s="4047"/>
      <c r="Y733" s="4044"/>
      <c r="Z733" s="4047"/>
      <c r="AA733" s="3183"/>
      <c r="AB733" s="3183"/>
      <c r="AC733" s="3183"/>
      <c r="AD733" s="70">
        <f t="shared" si="851"/>
        <v>1</v>
      </c>
      <c r="AE733" s="264">
        <f t="shared" si="852"/>
        <v>0.33333333333333331</v>
      </c>
      <c r="AF733" s="70">
        <f t="shared" si="853"/>
        <v>0</v>
      </c>
      <c r="AG733" s="264">
        <f t="shared" si="854"/>
        <v>0</v>
      </c>
      <c r="AH733" s="70">
        <f t="shared" si="855"/>
        <v>-719</v>
      </c>
      <c r="AI733" s="264">
        <f t="shared" si="856"/>
        <v>-0.7140019860973188</v>
      </c>
      <c r="AJ733" s="70">
        <f t="shared" si="857"/>
        <v>-181</v>
      </c>
      <c r="AK733" s="264">
        <f t="shared" si="858"/>
        <v>-0.61355932203389829</v>
      </c>
      <c r="AL733" s="70">
        <f t="shared" si="859"/>
        <v>13</v>
      </c>
      <c r="AM733" s="264">
        <f t="shared" si="860"/>
        <v>0.10569105691056911</v>
      </c>
      <c r="AN733" s="70">
        <f t="shared" si="861"/>
        <v>-194</v>
      </c>
      <c r="AO733" s="264">
        <f t="shared" si="862"/>
        <v>-1.1279069767441861</v>
      </c>
      <c r="AP733" s="70">
        <f t="shared" si="863"/>
        <v>2</v>
      </c>
      <c r="AQ733" s="264">
        <f t="shared" si="864"/>
        <v>0.16666666666666666</v>
      </c>
      <c r="AR733" s="70">
        <f t="shared" si="865"/>
        <v>8</v>
      </c>
      <c r="AS733" s="264">
        <f t="shared" si="866"/>
        <v>0.20512820512820512</v>
      </c>
      <c r="AT733" s="70">
        <f t="shared" si="867"/>
        <v>-204</v>
      </c>
      <c r="AU733" s="264">
        <f t="shared" si="868"/>
        <v>-1.6859504132231404</v>
      </c>
    </row>
    <row r="734" spans="1:47" ht="13.5" hidden="1" x14ac:dyDescent="0.25">
      <c r="A734" s="655">
        <v>3320</v>
      </c>
      <c r="B734" s="30" t="s">
        <v>1011</v>
      </c>
      <c r="C734" s="30" t="s">
        <v>1638</v>
      </c>
      <c r="D734" s="655" t="s">
        <v>1633</v>
      </c>
      <c r="E734" s="723"/>
      <c r="F734" s="656">
        <f>+'17HPM_DATA_INPUT'!D461</f>
        <v>4</v>
      </c>
      <c r="G734" s="651">
        <f>+'17HPM_DATA_INPUT'!E461</f>
        <v>3</v>
      </c>
      <c r="H734" s="654">
        <f>+'17HPM_DATA_INPUT'!F461</f>
        <v>4</v>
      </c>
      <c r="I734" s="690">
        <f>+'17HPM_DATA_INPUT'!G461</f>
        <v>4</v>
      </c>
      <c r="J734" s="654">
        <f>+'17HPM_DATA_INPUT'!H461</f>
        <v>288</v>
      </c>
      <c r="K734" s="651">
        <f>+'17HPM_DATA_INPUT'!I461</f>
        <v>1007</v>
      </c>
      <c r="L734" s="654">
        <f>+'17HPM_DATA_INPUT'!J461</f>
        <v>114</v>
      </c>
      <c r="M734" s="651">
        <f>+'17HPM_DATA_INPUT'!K461</f>
        <v>295</v>
      </c>
      <c r="N734" s="654">
        <f>+'17HPM_DATA_INPUT'!L461</f>
        <v>136</v>
      </c>
      <c r="O734" s="673">
        <f>+'17HPM_DATA_INPUT'!M461</f>
        <v>123</v>
      </c>
      <c r="P734" s="650">
        <f t="shared" si="846"/>
        <v>-22</v>
      </c>
      <c r="Q734" s="652">
        <f t="shared" si="847"/>
        <v>172</v>
      </c>
      <c r="R734" s="654">
        <f>+'17HPM_DATA_INPUT'!P461</f>
        <v>14</v>
      </c>
      <c r="S734" s="651">
        <f>+'17HPM_DATA_INPUT'!Q461</f>
        <v>12</v>
      </c>
      <c r="T734" s="654">
        <f>+'17HPM_DATA_INPUT'!R461</f>
        <v>47</v>
      </c>
      <c r="U734" s="651">
        <f>+'17HPM_DATA_INPUT'!S461</f>
        <v>39</v>
      </c>
      <c r="V734" s="650">
        <f t="shared" si="848"/>
        <v>-83</v>
      </c>
      <c r="W734" s="653">
        <f t="shared" si="849"/>
        <v>121</v>
      </c>
      <c r="X734" s="4047"/>
      <c r="Y734" s="4044"/>
      <c r="Z734" s="4047"/>
      <c r="AA734" s="3183"/>
      <c r="AB734" s="3183"/>
      <c r="AC734" s="3183"/>
      <c r="AD734" s="70">
        <f t="shared" si="851"/>
        <v>9</v>
      </c>
      <c r="AE734" s="264">
        <f t="shared" si="852"/>
        <v>1.2857142857142858</v>
      </c>
      <c r="AF734" s="70">
        <f t="shared" si="853"/>
        <v>41</v>
      </c>
      <c r="AG734" s="264">
        <f t="shared" si="854"/>
        <v>0.7321428571428571</v>
      </c>
      <c r="AH734" s="70">
        <f t="shared" si="855"/>
        <v>10347</v>
      </c>
      <c r="AI734" s="264">
        <f t="shared" si="856"/>
        <v>0.57191023656864914</v>
      </c>
      <c r="AJ734" s="70">
        <f t="shared" si="857"/>
        <v>7082</v>
      </c>
      <c r="AK734" s="264">
        <f t="shared" si="858"/>
        <v>1.2576806961463327</v>
      </c>
      <c r="AL734" s="70">
        <f t="shared" si="859"/>
        <v>6848</v>
      </c>
      <c r="AM734" s="264">
        <f t="shared" si="860"/>
        <v>0.78030993618960798</v>
      </c>
      <c r="AN734" s="70">
        <f t="shared" si="861"/>
        <v>234</v>
      </c>
      <c r="AO734" s="264">
        <f t="shared" si="862"/>
        <v>7.4403815580286164E-2</v>
      </c>
      <c r="AP734" s="70">
        <f t="shared" si="863"/>
        <v>6624</v>
      </c>
      <c r="AQ734" s="264">
        <f t="shared" si="864"/>
        <v>36.395604395604394</v>
      </c>
      <c r="AR734" s="70">
        <f t="shared" si="865"/>
        <v>2743</v>
      </c>
      <c r="AS734" s="264">
        <f t="shared" si="866"/>
        <v>1.4045058883768562</v>
      </c>
      <c r="AT734" s="70">
        <f t="shared" si="867"/>
        <v>-9133</v>
      </c>
      <c r="AU734" s="264">
        <f t="shared" si="868"/>
        <v>-1.7297348484848485</v>
      </c>
    </row>
    <row r="735" spans="1:47" ht="13.5" hidden="1" x14ac:dyDescent="0.25">
      <c r="A735" s="655">
        <v>3330</v>
      </c>
      <c r="B735" s="30" t="s">
        <v>1012</v>
      </c>
      <c r="C735" s="30" t="s">
        <v>1638</v>
      </c>
      <c r="D735" s="655" t="s">
        <v>1634</v>
      </c>
      <c r="E735" s="723"/>
      <c r="F735" s="656">
        <f>+'17HPM_DATA_INPUT'!D462</f>
        <v>16</v>
      </c>
      <c r="G735" s="651">
        <f>+'17HPM_DATA_INPUT'!E462</f>
        <v>7</v>
      </c>
      <c r="H735" s="654">
        <f>+'17HPM_DATA_INPUT'!F462</f>
        <v>97</v>
      </c>
      <c r="I735" s="690">
        <f>+'17HPM_DATA_INPUT'!G462</f>
        <v>56</v>
      </c>
      <c r="J735" s="654">
        <f>+'17HPM_DATA_INPUT'!H462</f>
        <v>28439</v>
      </c>
      <c r="K735" s="651">
        <f>+'17HPM_DATA_INPUT'!I462</f>
        <v>18092</v>
      </c>
      <c r="L735" s="654">
        <f>+'17HPM_DATA_INPUT'!J462</f>
        <v>12713</v>
      </c>
      <c r="M735" s="651">
        <f>+'17HPM_DATA_INPUT'!K462</f>
        <v>5631</v>
      </c>
      <c r="N735" s="654">
        <f>+'17HPM_DATA_INPUT'!L462</f>
        <v>15624</v>
      </c>
      <c r="O735" s="673">
        <f>+'17HPM_DATA_INPUT'!M462</f>
        <v>8776</v>
      </c>
      <c r="P735" s="650">
        <f t="shared" si="846"/>
        <v>-2911</v>
      </c>
      <c r="Q735" s="652">
        <f t="shared" si="847"/>
        <v>-3145</v>
      </c>
      <c r="R735" s="654">
        <f>+'17HPM_DATA_INPUT'!P462</f>
        <v>6806</v>
      </c>
      <c r="S735" s="651">
        <f>+'17HPM_DATA_INPUT'!Q462</f>
        <v>182</v>
      </c>
      <c r="T735" s="654">
        <f>+'17HPM_DATA_INPUT'!R462</f>
        <v>4696</v>
      </c>
      <c r="U735" s="651">
        <f>+'17HPM_DATA_INPUT'!S462</f>
        <v>1953</v>
      </c>
      <c r="V735" s="650">
        <f t="shared" si="848"/>
        <v>-14413</v>
      </c>
      <c r="W735" s="653">
        <f t="shared" si="849"/>
        <v>-5280</v>
      </c>
      <c r="X735" s="4047"/>
      <c r="Y735" s="4044"/>
      <c r="Z735" s="4047"/>
      <c r="AA735" s="3183"/>
      <c r="AB735" s="3183"/>
      <c r="AC735" s="3183"/>
      <c r="AD735" s="70">
        <f t="shared" si="851"/>
        <v>0</v>
      </c>
      <c r="AE735" s="264">
        <f t="shared" si="852"/>
        <v>0</v>
      </c>
      <c r="AF735" s="70">
        <f t="shared" si="853"/>
        <v>0</v>
      </c>
      <c r="AG735" s="264">
        <f t="shared" si="854"/>
        <v>0</v>
      </c>
      <c r="AH735" s="70">
        <f t="shared" si="855"/>
        <v>0</v>
      </c>
      <c r="AI735" s="264">
        <f t="shared" si="856"/>
        <v>0</v>
      </c>
      <c r="AJ735" s="70">
        <f t="shared" si="857"/>
        <v>0</v>
      </c>
      <c r="AK735" s="264">
        <f t="shared" si="858"/>
        <v>0</v>
      </c>
      <c r="AL735" s="70">
        <f t="shared" si="859"/>
        <v>0</v>
      </c>
      <c r="AM735" s="264">
        <f t="shared" si="860"/>
        <v>0</v>
      </c>
      <c r="AN735" s="70">
        <f t="shared" si="861"/>
        <v>0</v>
      </c>
      <c r="AO735" s="264">
        <f t="shared" si="862"/>
        <v>0</v>
      </c>
      <c r="AP735" s="70">
        <f t="shared" si="863"/>
        <v>0</v>
      </c>
      <c r="AQ735" s="264">
        <f t="shared" si="864"/>
        <v>0</v>
      </c>
      <c r="AR735" s="70">
        <f t="shared" si="865"/>
        <v>0</v>
      </c>
      <c r="AS735" s="264">
        <f t="shared" si="866"/>
        <v>0</v>
      </c>
      <c r="AT735" s="70">
        <f t="shared" si="867"/>
        <v>0</v>
      </c>
      <c r="AU735" s="264">
        <f t="shared" si="868"/>
        <v>0</v>
      </c>
    </row>
    <row r="736" spans="1:47" ht="13.5" hidden="1" x14ac:dyDescent="0.25">
      <c r="A736" s="655">
        <v>3360</v>
      </c>
      <c r="B736" s="30" t="s">
        <v>2767</v>
      </c>
      <c r="C736" s="30" t="s">
        <v>1638</v>
      </c>
      <c r="D736" s="655" t="s">
        <v>1635</v>
      </c>
      <c r="E736" s="723"/>
      <c r="F736" s="656">
        <f>+'17HPM_DATA_INPUT'!D463</f>
        <v>0</v>
      </c>
      <c r="G736" s="651">
        <f>+'17HPM_DATA_INPUT'!E463</f>
        <v>0</v>
      </c>
      <c r="H736" s="654">
        <f>+'17HPM_DATA_INPUT'!F463</f>
        <v>0</v>
      </c>
      <c r="I736" s="690">
        <f>+'17HPM_DATA_INPUT'!G463</f>
        <v>0</v>
      </c>
      <c r="J736" s="654">
        <f>+'17HPM_DATA_INPUT'!H463</f>
        <v>0</v>
      </c>
      <c r="K736" s="651">
        <f>+'17HPM_DATA_INPUT'!I463</f>
        <v>0</v>
      </c>
      <c r="L736" s="654">
        <f>+'17HPM_DATA_INPUT'!J463</f>
        <v>0</v>
      </c>
      <c r="M736" s="651">
        <f>+'17HPM_DATA_INPUT'!K463</f>
        <v>0</v>
      </c>
      <c r="N736" s="654">
        <f>+'17HPM_DATA_INPUT'!L463</f>
        <v>0</v>
      </c>
      <c r="O736" s="673">
        <f>+'17HPM_DATA_INPUT'!M463</f>
        <v>0</v>
      </c>
      <c r="P736" s="650">
        <f t="shared" si="846"/>
        <v>0</v>
      </c>
      <c r="Q736" s="652">
        <f t="shared" si="847"/>
        <v>0</v>
      </c>
      <c r="R736" s="654">
        <f>+'17HPM_DATA_INPUT'!P463</f>
        <v>0</v>
      </c>
      <c r="S736" s="651">
        <f>+'17HPM_DATA_INPUT'!Q463</f>
        <v>0</v>
      </c>
      <c r="T736" s="654">
        <f>+'17HPM_DATA_INPUT'!R463</f>
        <v>0</v>
      </c>
      <c r="U736" s="651">
        <f>+'17HPM_DATA_INPUT'!S463</f>
        <v>0</v>
      </c>
      <c r="V736" s="650">
        <f t="shared" si="848"/>
        <v>0</v>
      </c>
      <c r="W736" s="653">
        <f t="shared" si="849"/>
        <v>0</v>
      </c>
      <c r="X736" s="4047"/>
      <c r="Y736" s="4044"/>
      <c r="Z736" s="4047"/>
      <c r="AA736" s="3183"/>
      <c r="AB736" s="3183"/>
      <c r="AC736" s="3183"/>
      <c r="AD736" s="70">
        <f t="shared" si="851"/>
        <v>-640</v>
      </c>
      <c r="AE736" s="264">
        <f t="shared" si="852"/>
        <v>-0.1651186790505676</v>
      </c>
      <c r="AF736" s="70">
        <f t="shared" si="853"/>
        <v>-2432</v>
      </c>
      <c r="AG736" s="264">
        <f t="shared" si="854"/>
        <v>-0.19010396310482294</v>
      </c>
      <c r="AH736" s="70">
        <f t="shared" si="855"/>
        <v>-155997</v>
      </c>
      <c r="AI736" s="264">
        <f t="shared" si="856"/>
        <v>-0.11567131807777266</v>
      </c>
      <c r="AJ736" s="70">
        <f t="shared" si="857"/>
        <v>-78934</v>
      </c>
      <c r="AK736" s="264">
        <f t="shared" si="858"/>
        <v>-0.1895970695970696</v>
      </c>
      <c r="AL736" s="70">
        <f t="shared" si="859"/>
        <v>-36994</v>
      </c>
      <c r="AM736" s="264">
        <f t="shared" si="860"/>
        <v>-0.145324125360423</v>
      </c>
      <c r="AN736" s="70">
        <f t="shared" si="861"/>
        <v>-41940</v>
      </c>
      <c r="AO736" s="264">
        <f t="shared" si="862"/>
        <v>-0.25926818864635298</v>
      </c>
      <c r="AP736" s="70">
        <f t="shared" si="863"/>
        <v>29457</v>
      </c>
      <c r="AQ736" s="264">
        <f t="shared" si="864"/>
        <v>0.56745198512839279</v>
      </c>
      <c r="AR736" s="70">
        <f t="shared" si="865"/>
        <v>-2125</v>
      </c>
      <c r="AS736" s="264">
        <f t="shared" si="866"/>
        <v>-3.3837579617834394E-2</v>
      </c>
      <c r="AT736" s="70">
        <f t="shared" si="867"/>
        <v>-69272</v>
      </c>
      <c r="AU736" s="264">
        <f t="shared" si="868"/>
        <v>-1.4722434753039191</v>
      </c>
    </row>
    <row r="737" spans="1:47" ht="13.5" hidden="1" x14ac:dyDescent="0.25">
      <c r="A737" s="655">
        <v>3380</v>
      </c>
      <c r="B737" s="30" t="s">
        <v>2768</v>
      </c>
      <c r="C737" s="30" t="s">
        <v>1638</v>
      </c>
      <c r="D737" s="655" t="s">
        <v>1636</v>
      </c>
      <c r="E737" s="723"/>
      <c r="F737" s="656">
        <f>+'17HPM_DATA_INPUT'!D464</f>
        <v>3236</v>
      </c>
      <c r="G737" s="651">
        <f>+'17HPM_DATA_INPUT'!E464</f>
        <v>3876</v>
      </c>
      <c r="H737" s="654">
        <f>+'17HPM_DATA_INPUT'!F464</f>
        <v>10361</v>
      </c>
      <c r="I737" s="690">
        <f>+'17HPM_DATA_INPUT'!G464</f>
        <v>12793</v>
      </c>
      <c r="J737" s="654">
        <f>+'17HPM_DATA_INPUT'!H464</f>
        <v>1192626</v>
      </c>
      <c r="K737" s="651">
        <f>+'17HPM_DATA_INPUT'!I464</f>
        <v>1348623</v>
      </c>
      <c r="L737" s="654">
        <f>+'17HPM_DATA_INPUT'!J464</f>
        <v>337391</v>
      </c>
      <c r="M737" s="651">
        <f>+'17HPM_DATA_INPUT'!K464</f>
        <v>416325</v>
      </c>
      <c r="N737" s="654">
        <f>+'17HPM_DATA_INPUT'!L464</f>
        <v>217568</v>
      </c>
      <c r="O737" s="673">
        <f>+'17HPM_DATA_INPUT'!M464</f>
        <v>254562</v>
      </c>
      <c r="P737" s="650">
        <f t="shared" si="846"/>
        <v>119823</v>
      </c>
      <c r="Q737" s="652">
        <f t="shared" si="847"/>
        <v>161763</v>
      </c>
      <c r="R737" s="654">
        <f>+'17HPM_DATA_INPUT'!P464</f>
        <v>81368</v>
      </c>
      <c r="S737" s="651">
        <f>+'17HPM_DATA_INPUT'!Q464</f>
        <v>51911</v>
      </c>
      <c r="T737" s="654">
        <f>+'17HPM_DATA_INPUT'!R464</f>
        <v>60675</v>
      </c>
      <c r="U737" s="651">
        <f>+'17HPM_DATA_INPUT'!S464</f>
        <v>62800</v>
      </c>
      <c r="V737" s="650">
        <f t="shared" si="848"/>
        <v>-22220</v>
      </c>
      <c r="W737" s="653">
        <f t="shared" si="849"/>
        <v>47052</v>
      </c>
      <c r="X737" s="4047"/>
      <c r="Y737" s="4044"/>
      <c r="Z737" s="4047"/>
      <c r="AA737" s="3183"/>
      <c r="AB737" s="3183"/>
      <c r="AC737" s="3183"/>
      <c r="AD737" s="70">
        <f t="shared" si="851"/>
        <v>6</v>
      </c>
      <c r="AE737" s="264">
        <f t="shared" si="852"/>
        <v>0.75</v>
      </c>
      <c r="AF737" s="70">
        <f t="shared" si="853"/>
        <v>8</v>
      </c>
      <c r="AG737" s="264">
        <f t="shared" si="854"/>
        <v>0.5</v>
      </c>
      <c r="AH737" s="70">
        <f t="shared" si="855"/>
        <v>2776</v>
      </c>
      <c r="AI737" s="264">
        <f t="shared" si="856"/>
        <v>0.27941620533467537</v>
      </c>
      <c r="AJ737" s="70">
        <f t="shared" si="857"/>
        <v>1269</v>
      </c>
      <c r="AK737" s="264">
        <f t="shared" si="858"/>
        <v>0.44016649323621226</v>
      </c>
      <c r="AL737" s="70">
        <f t="shared" si="859"/>
        <v>1157</v>
      </c>
      <c r="AM737" s="264">
        <f t="shared" si="860"/>
        <v>0.46132376395534291</v>
      </c>
      <c r="AN737" s="70">
        <f t="shared" si="861"/>
        <v>112</v>
      </c>
      <c r="AO737" s="264">
        <f t="shared" si="862"/>
        <v>0.29866666666666669</v>
      </c>
      <c r="AP737" s="70">
        <f t="shared" si="863"/>
        <v>26</v>
      </c>
      <c r="AQ737" s="264">
        <f t="shared" si="864"/>
        <v>0.72222222222222221</v>
      </c>
      <c r="AR737" s="70">
        <f t="shared" si="865"/>
        <v>319</v>
      </c>
      <c r="AS737" s="264">
        <f t="shared" si="866"/>
        <v>0.51618122977346281</v>
      </c>
      <c r="AT737" s="70">
        <f t="shared" si="867"/>
        <v>-233</v>
      </c>
      <c r="AU737" s="264">
        <f t="shared" si="868"/>
        <v>-0.83512544802867383</v>
      </c>
    </row>
    <row r="738" spans="1:47" ht="13.5" hidden="1" x14ac:dyDescent="0.25">
      <c r="A738" s="655">
        <v>3420</v>
      </c>
      <c r="B738" s="30" t="s">
        <v>2770</v>
      </c>
      <c r="C738" s="30" t="s">
        <v>1638</v>
      </c>
      <c r="D738" s="655" t="s">
        <v>1637</v>
      </c>
      <c r="E738" s="723"/>
      <c r="F738" s="656">
        <f>+'17HPM_DATA_INPUT'!D465</f>
        <v>14</v>
      </c>
      <c r="G738" s="651">
        <f>+'17HPM_DATA_INPUT'!E465</f>
        <v>8</v>
      </c>
      <c r="H738" s="654">
        <f>+'17HPM_DATA_INPUT'!F465</f>
        <v>24</v>
      </c>
      <c r="I738" s="690">
        <f>+'17HPM_DATA_INPUT'!G465</f>
        <v>16</v>
      </c>
      <c r="J738" s="654">
        <f>+'17HPM_DATA_INPUT'!H465</f>
        <v>12711</v>
      </c>
      <c r="K738" s="651">
        <f>+'17HPM_DATA_INPUT'!I465</f>
        <v>9935</v>
      </c>
      <c r="L738" s="654">
        <f>+'17HPM_DATA_INPUT'!J465</f>
        <v>4152</v>
      </c>
      <c r="M738" s="651">
        <f>+'17HPM_DATA_INPUT'!K465</f>
        <v>2883</v>
      </c>
      <c r="N738" s="654">
        <f>+'17HPM_DATA_INPUT'!L465</f>
        <v>3665</v>
      </c>
      <c r="O738" s="673">
        <f>+'17HPM_DATA_INPUT'!M465</f>
        <v>2508</v>
      </c>
      <c r="P738" s="650">
        <f t="shared" si="846"/>
        <v>487</v>
      </c>
      <c r="Q738" s="652">
        <f t="shared" si="847"/>
        <v>375</v>
      </c>
      <c r="R738" s="654">
        <f>+'17HPM_DATA_INPUT'!P465</f>
        <v>62</v>
      </c>
      <c r="S738" s="651">
        <f>+'17HPM_DATA_INPUT'!Q465</f>
        <v>36</v>
      </c>
      <c r="T738" s="654">
        <f>+'17HPM_DATA_INPUT'!R465</f>
        <v>937</v>
      </c>
      <c r="U738" s="651">
        <f>+'17HPM_DATA_INPUT'!S465</f>
        <v>618</v>
      </c>
      <c r="V738" s="650">
        <f t="shared" si="848"/>
        <v>-512</v>
      </c>
      <c r="W738" s="653">
        <f t="shared" si="849"/>
        <v>-279</v>
      </c>
      <c r="X738" s="4047"/>
      <c r="Y738" s="4044"/>
      <c r="Z738" s="4047"/>
      <c r="AA738" s="3183"/>
      <c r="AB738" s="3183"/>
      <c r="AC738" s="3183"/>
      <c r="AD738" s="261">
        <f t="shared" si="851"/>
        <v>-1373</v>
      </c>
      <c r="AE738" s="262">
        <f t="shared" si="852"/>
        <v>-0.11290189951484253</v>
      </c>
      <c r="AF738" s="18">
        <f t="shared" si="853"/>
        <v>-25520</v>
      </c>
      <c r="AG738" s="262">
        <f t="shared" si="854"/>
        <v>-0.15521981363890713</v>
      </c>
      <c r="AH738" s="18">
        <f t="shared" si="855"/>
        <v>-919452</v>
      </c>
      <c r="AI738" s="262">
        <f t="shared" si="856"/>
        <v>-0.126099329492326</v>
      </c>
      <c r="AJ738" s="18">
        <f t="shared" si="857"/>
        <v>-341966</v>
      </c>
      <c r="AK738" s="262">
        <f t="shared" si="858"/>
        <v>-0.14466503119702756</v>
      </c>
      <c r="AL738" s="18">
        <f t="shared" si="859"/>
        <v>-128389</v>
      </c>
      <c r="AM738" s="262">
        <f t="shared" si="860"/>
        <v>-0.11801273065698463</v>
      </c>
      <c r="AN738" s="18">
        <f t="shared" si="861"/>
        <v>-213577</v>
      </c>
      <c r="AO738" s="262">
        <f t="shared" si="862"/>
        <v>-0.16739032636791276</v>
      </c>
      <c r="AP738" s="18">
        <f t="shared" si="863"/>
        <v>-151098</v>
      </c>
      <c r="AQ738" s="262">
        <f t="shared" si="864"/>
        <v>-0.3293955043785548</v>
      </c>
      <c r="AR738" s="18">
        <f t="shared" si="865"/>
        <v>-45381</v>
      </c>
      <c r="AS738" s="262">
        <f t="shared" si="866"/>
        <v>-0.13157345394450726</v>
      </c>
      <c r="AT738" s="18">
        <f t="shared" si="867"/>
        <v>-17098</v>
      </c>
      <c r="AU738" s="263">
        <f t="shared" si="868"/>
        <v>-3.620164345044135E-2</v>
      </c>
    </row>
    <row r="739" spans="1:47" ht="13.5" hidden="1" x14ac:dyDescent="0.25">
      <c r="A739" s="714">
        <v>140</v>
      </c>
      <c r="B739" s="30" t="e">
        <v>#N/A</v>
      </c>
      <c r="C739" s="30" t="e">
        <v>#N/A</v>
      </c>
      <c r="D739" s="714" t="s">
        <v>2610</v>
      </c>
      <c r="E739" s="723"/>
      <c r="F739" s="660">
        <f>+'17HPM_DATA_INPUT'!D466</f>
        <v>10788</v>
      </c>
      <c r="G739" s="664">
        <f>+'17HPM_DATA_INPUT'!E466</f>
        <v>12161</v>
      </c>
      <c r="H739" s="661">
        <f>+'17HPM_DATA_INPUT'!F466</f>
        <v>138892</v>
      </c>
      <c r="I739" s="665">
        <f>+'17HPM_DATA_INPUT'!G466</f>
        <v>164412</v>
      </c>
      <c r="J739" s="661">
        <f t="shared" ref="J739:O739" si="870">SUM(J720:J738)</f>
        <v>6372038</v>
      </c>
      <c r="K739" s="665">
        <f t="shared" si="870"/>
        <v>7291490</v>
      </c>
      <c r="L739" s="661">
        <f>SUM(L720:L738)</f>
        <v>2021881</v>
      </c>
      <c r="M739" s="665">
        <f t="shared" si="870"/>
        <v>2363847</v>
      </c>
      <c r="N739" s="661">
        <f t="shared" si="870"/>
        <v>959536</v>
      </c>
      <c r="O739" s="665">
        <f t="shared" si="870"/>
        <v>1087925</v>
      </c>
      <c r="P739" s="661">
        <f>+L739-N739</f>
        <v>1062345</v>
      </c>
      <c r="Q739" s="665">
        <f>+M739-O739</f>
        <v>1275922</v>
      </c>
      <c r="R739" s="661">
        <f>SUM(R720:R738)</f>
        <v>307615</v>
      </c>
      <c r="S739" s="665">
        <f>SUM(S720:S738)</f>
        <v>458713</v>
      </c>
      <c r="T739" s="661">
        <f>SUM(T720:T738)</f>
        <v>299529</v>
      </c>
      <c r="U739" s="665">
        <f>SUM(U720:U738)</f>
        <v>344910</v>
      </c>
      <c r="V739" s="661">
        <f>+P739-R739-T739</f>
        <v>455201</v>
      </c>
      <c r="W739" s="663">
        <f>+Q739-S739-U739</f>
        <v>472299</v>
      </c>
      <c r="X739" s="4047"/>
      <c r="Y739" s="4044"/>
      <c r="Z739" s="4047"/>
      <c r="AA739" s="3183"/>
      <c r="AB739" s="3183"/>
      <c r="AC739" s="3183"/>
      <c r="AD739" s="70">
        <f t="shared" si="851"/>
        <v>-502</v>
      </c>
      <c r="AE739" s="264">
        <f t="shared" si="852"/>
        <v>-4.0882808046257837E-2</v>
      </c>
      <c r="AF739" s="70">
        <f t="shared" si="853"/>
        <v>-926</v>
      </c>
      <c r="AG739" s="264">
        <f t="shared" si="854"/>
        <v>-2.5216491476499101E-2</v>
      </c>
      <c r="AH739" s="70">
        <f t="shared" si="855"/>
        <v>2872610</v>
      </c>
      <c r="AI739" s="264">
        <f t="shared" si="856"/>
        <v>0.52624530794018343</v>
      </c>
      <c r="AJ739" s="70">
        <f t="shared" si="857"/>
        <v>667510</v>
      </c>
      <c r="AK739" s="264">
        <f t="shared" si="858"/>
        <v>0.64355743579706892</v>
      </c>
      <c r="AL739" s="70">
        <f t="shared" si="859"/>
        <v>55977</v>
      </c>
      <c r="AM739" s="264">
        <f t="shared" si="860"/>
        <v>5.8679237569304023E-2</v>
      </c>
      <c r="AN739" s="70">
        <f t="shared" si="861"/>
        <v>611533</v>
      </c>
      <c r="AO739" s="264">
        <f t="shared" si="862"/>
        <v>7.343977422841359</v>
      </c>
      <c r="AP739" s="70">
        <f t="shared" si="863"/>
        <v>3311</v>
      </c>
      <c r="AQ739" s="264">
        <f t="shared" si="864"/>
        <v>4.3997076606205568E-2</v>
      </c>
      <c r="AR739" s="70">
        <f t="shared" si="865"/>
        <v>33626</v>
      </c>
      <c r="AS739" s="264">
        <f t="shared" si="866"/>
        <v>0.16540983525916306</v>
      </c>
      <c r="AT739" s="70">
        <f t="shared" si="867"/>
        <v>574596</v>
      </c>
      <c r="AU739" s="264">
        <f t="shared" si="868"/>
        <v>2.9425115478763173</v>
      </c>
    </row>
    <row r="740" spans="1:47" ht="13.5" hidden="1" x14ac:dyDescent="0.25">
      <c r="A740" s="655">
        <v>3000</v>
      </c>
      <c r="B740" s="30" t="s">
        <v>2755</v>
      </c>
      <c r="C740" s="30" t="s">
        <v>1638</v>
      </c>
      <c r="D740" s="655" t="s">
        <v>1619</v>
      </c>
      <c r="E740" s="723"/>
      <c r="F740" s="656">
        <f>+'17HPM_DATA_INPUT'!D467</f>
        <v>11777</v>
      </c>
      <c r="G740" s="651">
        <f>+'17HPM_DATA_INPUT'!E467</f>
        <v>12279</v>
      </c>
      <c r="H740" s="654">
        <f>+'17HPM_DATA_INPUT'!F467</f>
        <v>35796</v>
      </c>
      <c r="I740" s="690">
        <f>+'17HPM_DATA_INPUT'!G467</f>
        <v>36722</v>
      </c>
      <c r="J740" s="654">
        <f>+'17HPM_DATA_INPUT'!H467</f>
        <v>8331300</v>
      </c>
      <c r="K740" s="651">
        <f>+'17HPM_DATA_INPUT'!I467</f>
        <v>5458690</v>
      </c>
      <c r="L740" s="654">
        <f>+'17HPM_DATA_INPUT'!J467</f>
        <v>1704729</v>
      </c>
      <c r="M740" s="651">
        <f>+'17HPM_DATA_INPUT'!K467</f>
        <v>1037219</v>
      </c>
      <c r="N740" s="654">
        <f>+'17HPM_DATA_INPUT'!L467</f>
        <v>1009926</v>
      </c>
      <c r="O740" s="673">
        <f>+'17HPM_DATA_INPUT'!M467</f>
        <v>953949</v>
      </c>
      <c r="P740" s="650">
        <f t="shared" si="846"/>
        <v>694803</v>
      </c>
      <c r="Q740" s="652">
        <f t="shared" si="847"/>
        <v>83270</v>
      </c>
      <c r="R740" s="654">
        <f>+'17HPM_DATA_INPUT'!P467</f>
        <v>78566</v>
      </c>
      <c r="S740" s="651">
        <f>+'17HPM_DATA_INPUT'!Q467</f>
        <v>75255</v>
      </c>
      <c r="T740" s="654">
        <f>+'17HPM_DATA_INPUT'!R467</f>
        <v>236915</v>
      </c>
      <c r="U740" s="651">
        <f>+'17HPM_DATA_INPUT'!S467</f>
        <v>203289</v>
      </c>
      <c r="V740" s="650">
        <f t="shared" si="848"/>
        <v>379322</v>
      </c>
      <c r="W740" s="653">
        <f t="shared" si="849"/>
        <v>-195274</v>
      </c>
      <c r="X740" s="4047"/>
      <c r="Y740" s="4044"/>
      <c r="Z740" s="4047"/>
      <c r="AA740" s="3183"/>
      <c r="AB740" s="3183"/>
      <c r="AC740" s="3183"/>
      <c r="AD740" s="70">
        <f t="shared" ref="AD740:AD771" si="871">+F741-G741</f>
        <v>281</v>
      </c>
      <c r="AE740" s="264">
        <f t="shared" ref="AE740:AE771" si="872">IF(G741=0,0,IF(AD740&gt;0,ABS(+AD740/G741),-ABS(+AD740/G741)))</f>
        <v>0.12201476335214936</v>
      </c>
      <c r="AF740" s="70">
        <f t="shared" ref="AF740:AF771" si="873">+H741-I741</f>
        <v>2613</v>
      </c>
      <c r="AG740" s="264">
        <f t="shared" ref="AG740:AG771" si="874">IF(I741=0,0,IF(AF740&gt;0,ABS(+AF740/I741),-ABS(+AF740/I741)))</f>
        <v>0.16406102844226786</v>
      </c>
      <c r="AH740" s="70">
        <f t="shared" ref="AH740:AH771" si="875">+J741-K741</f>
        <v>1151356</v>
      </c>
      <c r="AI740" s="264">
        <f t="shared" ref="AI740:AI771" si="876">IF(K741=0,0,IF(AH740&gt;0,ABS(+AH740/K741),-ABS(+AH740/K741)))</f>
        <v>0.49884166739238467</v>
      </c>
      <c r="AJ740" s="70">
        <f t="shared" ref="AJ740:AJ771" si="877">+L741-M741</f>
        <v>346670</v>
      </c>
      <c r="AK740" s="264">
        <f t="shared" ref="AK740:AK771" si="878">IF(M741=0,0,IF(AJ740&gt;0,ABS(+AJ740/M741),-ABS(+AJ740/M741)))</f>
        <v>0.47212042223502382</v>
      </c>
      <c r="AL740" s="70">
        <f t="shared" ref="AL740:AL771" si="879">+N741-O741</f>
        <v>76156</v>
      </c>
      <c r="AM740" s="264">
        <f t="shared" ref="AM740:AM771" si="880">IF(O741=0,0,IF(AL740&gt;0,ABS(+AL740/O741),-ABS(+AL740/O741)))</f>
        <v>0.26637192594639403</v>
      </c>
      <c r="AN740" s="70">
        <f t="shared" ref="AN740:AN771" si="881">+P741-Q741</f>
        <v>270514</v>
      </c>
      <c r="AO740" s="264">
        <f t="shared" ref="AO740:AO771" si="882">IF(Q741=0,0,IF(AN740&gt;0,ABS(+AN740/Q741),-ABS(+AN740/Q741)))</f>
        <v>0.60331146210151165</v>
      </c>
      <c r="AP740" s="70">
        <f t="shared" ref="AP740:AP771" si="883">+R741-S741</f>
        <v>5198</v>
      </c>
      <c r="AQ740" s="264">
        <f t="shared" ref="AQ740:AQ771" si="884">IF(S741=0,0,IF(AP740&gt;0,ABS(+AP740/S741),-ABS(+AP740/S741)))</f>
        <v>0.13204958845645767</v>
      </c>
      <c r="AR740" s="70">
        <f t="shared" ref="AR740:AR771" si="885">+T741-U741</f>
        <v>26394</v>
      </c>
      <c r="AS740" s="264">
        <f t="shared" ref="AS740:AS771" si="886">IF(U741=0,0,IF(AR740&gt;0,ABS(+AR740/U741),-ABS(+AR740/U741)))</f>
        <v>0.30337582326639922</v>
      </c>
      <c r="AT740" s="70">
        <f t="shared" ref="AT740:AT771" si="887">+V741-W741</f>
        <v>238922</v>
      </c>
      <c r="AU740" s="264">
        <f t="shared" ref="AU740:AU771" si="888">IF(W741=0,0,IF(AT740&gt;0,ABS(+AT740/W741),-ABS(+AT740/W741)))</f>
        <v>0.7419546173028132</v>
      </c>
    </row>
    <row r="741" spans="1:47" ht="13.5" hidden="1" x14ac:dyDescent="0.25">
      <c r="A741" s="655">
        <v>3030</v>
      </c>
      <c r="B741" s="30" t="s">
        <v>2756</v>
      </c>
      <c r="C741" s="30" t="s">
        <v>1638</v>
      </c>
      <c r="D741" s="655" t="s">
        <v>1620</v>
      </c>
      <c r="E741" s="723"/>
      <c r="F741" s="656">
        <f>+'17HPM_DATA_INPUT'!D468</f>
        <v>2584</v>
      </c>
      <c r="G741" s="651">
        <f>+'17HPM_DATA_INPUT'!E468</f>
        <v>2303</v>
      </c>
      <c r="H741" s="654">
        <f>+'17HPM_DATA_INPUT'!F468</f>
        <v>18540</v>
      </c>
      <c r="I741" s="690">
        <f>+'17HPM_DATA_INPUT'!G468</f>
        <v>15927</v>
      </c>
      <c r="J741" s="654">
        <f>+'17HPM_DATA_INPUT'!H468</f>
        <v>3459415</v>
      </c>
      <c r="K741" s="651">
        <f>+'17HPM_DATA_INPUT'!I468</f>
        <v>2308059</v>
      </c>
      <c r="L741" s="654">
        <f>+'17HPM_DATA_INPUT'!J468</f>
        <v>1080953</v>
      </c>
      <c r="M741" s="651">
        <f>+'17HPM_DATA_INPUT'!K468</f>
        <v>734283</v>
      </c>
      <c r="N741" s="654">
        <f>+'17HPM_DATA_INPUT'!L468</f>
        <v>362057</v>
      </c>
      <c r="O741" s="673">
        <f>+'17HPM_DATA_INPUT'!M468</f>
        <v>285901</v>
      </c>
      <c r="P741" s="650">
        <f t="shared" si="846"/>
        <v>718896</v>
      </c>
      <c r="Q741" s="652">
        <f t="shared" si="847"/>
        <v>448382</v>
      </c>
      <c r="R741" s="654">
        <f>+'17HPM_DATA_INPUT'!P468</f>
        <v>44562</v>
      </c>
      <c r="S741" s="651">
        <f>+'17HPM_DATA_INPUT'!Q468</f>
        <v>39364</v>
      </c>
      <c r="T741" s="654">
        <f>+'17HPM_DATA_INPUT'!R468</f>
        <v>113395</v>
      </c>
      <c r="U741" s="651">
        <f>+'17HPM_DATA_INPUT'!S468</f>
        <v>87001</v>
      </c>
      <c r="V741" s="650">
        <f t="shared" si="848"/>
        <v>560939</v>
      </c>
      <c r="W741" s="653">
        <f t="shared" si="849"/>
        <v>322017</v>
      </c>
      <c r="X741" s="4047"/>
      <c r="Y741" s="4044"/>
      <c r="Z741" s="4047"/>
      <c r="AA741" s="3183"/>
      <c r="AB741" s="3183"/>
      <c r="AC741" s="3183"/>
      <c r="AD741" s="70">
        <f t="shared" si="871"/>
        <v>69</v>
      </c>
      <c r="AE741" s="264">
        <f t="shared" si="872"/>
        <v>4.5127534336167431E-2</v>
      </c>
      <c r="AF741" s="70">
        <f t="shared" si="873"/>
        <v>89</v>
      </c>
      <c r="AG741" s="264">
        <f t="shared" si="874"/>
        <v>4.3820777941900542E-2</v>
      </c>
      <c r="AH741" s="70">
        <f t="shared" si="875"/>
        <v>116189</v>
      </c>
      <c r="AI741" s="264">
        <f t="shared" si="876"/>
        <v>0.11342096143615074</v>
      </c>
      <c r="AJ741" s="70">
        <f t="shared" si="877"/>
        <v>27880</v>
      </c>
      <c r="AK741" s="264">
        <f t="shared" si="878"/>
        <v>9.6998542238551005E-2</v>
      </c>
      <c r="AL741" s="70">
        <f t="shared" si="879"/>
        <v>-33207</v>
      </c>
      <c r="AM741" s="264">
        <f t="shared" si="880"/>
        <v>-8.8512582396639367E-2</v>
      </c>
      <c r="AN741" s="70">
        <f t="shared" si="881"/>
        <v>61087</v>
      </c>
      <c r="AO741" s="264">
        <f t="shared" si="882"/>
        <v>0.69622749031228626</v>
      </c>
      <c r="AP741" s="70">
        <f t="shared" si="883"/>
        <v>60759</v>
      </c>
      <c r="AQ741" s="264">
        <f t="shared" si="884"/>
        <v>11.197751566531515</v>
      </c>
      <c r="AR741" s="70">
        <f t="shared" si="885"/>
        <v>12050</v>
      </c>
      <c r="AS741" s="264">
        <f t="shared" si="886"/>
        <v>9.1381336973419783E-2</v>
      </c>
      <c r="AT741" s="70">
        <f t="shared" si="887"/>
        <v>-11722</v>
      </c>
      <c r="AU741" s="264">
        <f t="shared" si="888"/>
        <v>-5.2090600850549479E-2</v>
      </c>
    </row>
    <row r="742" spans="1:47" ht="13.5" hidden="1" x14ac:dyDescent="0.25">
      <c r="A742" s="655">
        <v>3040</v>
      </c>
      <c r="B742" s="30" t="s">
        <v>2757</v>
      </c>
      <c r="C742" s="30" t="s">
        <v>1638</v>
      </c>
      <c r="D742" s="655" t="s">
        <v>1798</v>
      </c>
      <c r="E742" s="723"/>
      <c r="F742" s="656">
        <f>+'17HPM_DATA_INPUT'!D469</f>
        <v>1598</v>
      </c>
      <c r="G742" s="651">
        <f>+'17HPM_DATA_INPUT'!E469</f>
        <v>1529</v>
      </c>
      <c r="H742" s="654">
        <f>+'17HPM_DATA_INPUT'!F469</f>
        <v>2120</v>
      </c>
      <c r="I742" s="690">
        <f>+'17HPM_DATA_INPUT'!G469</f>
        <v>2031</v>
      </c>
      <c r="J742" s="654">
        <f>+'17HPM_DATA_INPUT'!H469</f>
        <v>1140594</v>
      </c>
      <c r="K742" s="651">
        <f>+'17HPM_DATA_INPUT'!I469</f>
        <v>1024405</v>
      </c>
      <c r="L742" s="654">
        <f>+'17HPM_DATA_INPUT'!J469</f>
        <v>315307</v>
      </c>
      <c r="M742" s="651">
        <f>+'17HPM_DATA_INPUT'!K469</f>
        <v>287427</v>
      </c>
      <c r="N742" s="654">
        <f>+'17HPM_DATA_INPUT'!L469</f>
        <v>341960</v>
      </c>
      <c r="O742" s="673">
        <f>+'17HPM_DATA_INPUT'!M469</f>
        <v>375167</v>
      </c>
      <c r="P742" s="650">
        <f t="shared" ref="P742:P758" si="889">+L742-N742</f>
        <v>-26653</v>
      </c>
      <c r="Q742" s="652">
        <f t="shared" ref="Q742:Q758" si="890">+M742-O742</f>
        <v>-87740</v>
      </c>
      <c r="R742" s="654">
        <f>+'17HPM_DATA_INPUT'!P469</f>
        <v>66185</v>
      </c>
      <c r="S742" s="651">
        <f>+'17HPM_DATA_INPUT'!Q469</f>
        <v>5426</v>
      </c>
      <c r="T742" s="654">
        <f>+'17HPM_DATA_INPUT'!R469</f>
        <v>143915</v>
      </c>
      <c r="U742" s="651">
        <f>+'17HPM_DATA_INPUT'!S469</f>
        <v>131865</v>
      </c>
      <c r="V742" s="650">
        <f t="shared" ref="V742:V758" si="891">+P742-R742-T742</f>
        <v>-236753</v>
      </c>
      <c r="W742" s="653">
        <f t="shared" ref="W742:W758" si="892">+Q742-S742-U742</f>
        <v>-225031</v>
      </c>
      <c r="X742" s="4047"/>
      <c r="Y742" s="4044"/>
      <c r="Z742" s="4047"/>
      <c r="AA742" s="3183"/>
      <c r="AB742" s="3183"/>
      <c r="AC742" s="3183"/>
      <c r="AD742" s="70">
        <f t="shared" si="871"/>
        <v>-23380</v>
      </c>
      <c r="AE742" s="264">
        <f t="shared" si="872"/>
        <v>-5.5243658084760498E-2</v>
      </c>
      <c r="AF742" s="70">
        <f t="shared" si="873"/>
        <v>-89541</v>
      </c>
      <c r="AG742" s="264">
        <f t="shared" si="874"/>
        <v>-8.5307691135111247E-2</v>
      </c>
      <c r="AH742" s="70">
        <f t="shared" si="875"/>
        <v>-1538490</v>
      </c>
      <c r="AI742" s="264">
        <f t="shared" si="876"/>
        <v>-3.1597360139953491E-2</v>
      </c>
      <c r="AJ742" s="70">
        <f t="shared" si="877"/>
        <v>-1768038</v>
      </c>
      <c r="AK742" s="264">
        <f t="shared" si="878"/>
        <v>-0.14094870470286611</v>
      </c>
      <c r="AL742" s="70">
        <f t="shared" si="879"/>
        <v>-356652</v>
      </c>
      <c r="AM742" s="264">
        <f t="shared" si="880"/>
        <v>-7.0575594021935403E-2</v>
      </c>
      <c r="AN742" s="70">
        <f t="shared" si="881"/>
        <v>-1411386</v>
      </c>
      <c r="AO742" s="264">
        <f t="shared" si="882"/>
        <v>-0.1884268657134866</v>
      </c>
      <c r="AP742" s="70">
        <f t="shared" si="883"/>
        <v>-1704576</v>
      </c>
      <c r="AQ742" s="264">
        <f t="shared" si="884"/>
        <v>-0.4323538990520851</v>
      </c>
      <c r="AR742" s="70">
        <f t="shared" si="885"/>
        <v>-321180</v>
      </c>
      <c r="AS742" s="264">
        <f t="shared" si="886"/>
        <v>-0.15097543159005081</v>
      </c>
      <c r="AT742" s="70">
        <f t="shared" si="887"/>
        <v>614370</v>
      </c>
      <c r="AU742" s="264">
        <f t="shared" si="888"/>
        <v>0.43251755956382865</v>
      </c>
    </row>
    <row r="743" spans="1:47" ht="13.5" hidden="1" x14ac:dyDescent="0.25">
      <c r="A743" s="655">
        <v>3060</v>
      </c>
      <c r="B743" s="30" t="s">
        <v>2758</v>
      </c>
      <c r="C743" s="30" t="s">
        <v>1638</v>
      </c>
      <c r="D743" s="655" t="s">
        <v>1622</v>
      </c>
      <c r="E743" s="723"/>
      <c r="F743" s="656">
        <f>+'17HPM_DATA_INPUT'!D470</f>
        <v>399836</v>
      </c>
      <c r="G743" s="651">
        <f>+'17HPM_DATA_INPUT'!E470</f>
        <v>423216</v>
      </c>
      <c r="H743" s="654">
        <f>+'17HPM_DATA_INPUT'!F470</f>
        <v>960083</v>
      </c>
      <c r="I743" s="690">
        <f>+'17HPM_DATA_INPUT'!G470</f>
        <v>1049624</v>
      </c>
      <c r="J743" s="654">
        <f>+'17HPM_DATA_INPUT'!H470</f>
        <v>47151970</v>
      </c>
      <c r="K743" s="651">
        <f>+'17HPM_DATA_INPUT'!I470</f>
        <v>48690460</v>
      </c>
      <c r="L743" s="654">
        <f>+'17HPM_DATA_INPUT'!J470</f>
        <v>10775802</v>
      </c>
      <c r="M743" s="651">
        <f>+'17HPM_DATA_INPUT'!K470</f>
        <v>12543840</v>
      </c>
      <c r="N743" s="654">
        <f>+'17HPM_DATA_INPUT'!L470</f>
        <v>4696823</v>
      </c>
      <c r="O743" s="673">
        <f>+'17HPM_DATA_INPUT'!M470</f>
        <v>5053475</v>
      </c>
      <c r="P743" s="650">
        <f t="shared" si="889"/>
        <v>6078979</v>
      </c>
      <c r="Q743" s="652">
        <f t="shared" si="890"/>
        <v>7490365</v>
      </c>
      <c r="R743" s="654">
        <f>+'17HPM_DATA_INPUT'!P470</f>
        <v>2237972</v>
      </c>
      <c r="S743" s="651">
        <f>+'17HPM_DATA_INPUT'!Q470</f>
        <v>3942548</v>
      </c>
      <c r="T743" s="672">
        <f>+'17HPM_DATA_INPUT'!R470</f>
        <v>1806186</v>
      </c>
      <c r="U743" s="651">
        <f>+'17HPM_DATA_INPUT'!S470</f>
        <v>2127366</v>
      </c>
      <c r="V743" s="650">
        <f t="shared" si="891"/>
        <v>2034821</v>
      </c>
      <c r="W743" s="653">
        <f t="shared" si="892"/>
        <v>1420451</v>
      </c>
      <c r="X743" s="4047"/>
      <c r="Y743" s="4044"/>
      <c r="Z743" s="4047"/>
      <c r="AA743" s="3183"/>
      <c r="AB743" s="3183"/>
      <c r="AC743" s="3183"/>
      <c r="AD743" s="70">
        <f t="shared" si="871"/>
        <v>37448</v>
      </c>
      <c r="AE743" s="264">
        <f t="shared" si="872"/>
        <v>0.12693462771763078</v>
      </c>
      <c r="AF743" s="70">
        <f t="shared" si="873"/>
        <v>125952</v>
      </c>
      <c r="AG743" s="264">
        <f t="shared" si="874"/>
        <v>0.14894792049772296</v>
      </c>
      <c r="AH743" s="70">
        <f t="shared" si="875"/>
        <v>2620959</v>
      </c>
      <c r="AI743" s="264">
        <f t="shared" si="876"/>
        <v>6.8779250500179398E-2</v>
      </c>
      <c r="AJ743" s="70">
        <f t="shared" si="877"/>
        <v>-192572</v>
      </c>
      <c r="AK743" s="264">
        <f t="shared" si="878"/>
        <v>-2.0068469902662107E-2</v>
      </c>
      <c r="AL743" s="70">
        <f t="shared" si="879"/>
        <v>-143586</v>
      </c>
      <c r="AM743" s="264">
        <f t="shared" si="880"/>
        <v>-5.0397020529662558E-2</v>
      </c>
      <c r="AN743" s="70">
        <f t="shared" si="881"/>
        <v>-48986</v>
      </c>
      <c r="AO743" s="264">
        <f t="shared" si="882"/>
        <v>-7.2607865353066974E-3</v>
      </c>
      <c r="AP743" s="70">
        <f t="shared" si="883"/>
        <v>247142</v>
      </c>
      <c r="AQ743" s="264">
        <f t="shared" si="884"/>
        <v>9.7546516176115941E-2</v>
      </c>
      <c r="AR743" s="70">
        <f t="shared" si="885"/>
        <v>108173</v>
      </c>
      <c r="AS743" s="264">
        <f t="shared" si="886"/>
        <v>8.8888322812530299E-2</v>
      </c>
      <c r="AT743" s="70">
        <f t="shared" si="887"/>
        <v>-404301</v>
      </c>
      <c r="AU743" s="264">
        <f t="shared" si="888"/>
        <v>-0.13494165948793055</v>
      </c>
    </row>
    <row r="744" spans="1:47" ht="13.5" hidden="1" x14ac:dyDescent="0.25">
      <c r="A744" s="655">
        <v>3070</v>
      </c>
      <c r="B744" s="30" t="s">
        <v>1048</v>
      </c>
      <c r="C744" s="30" t="s">
        <v>1638</v>
      </c>
      <c r="D744" s="655" t="s">
        <v>1623</v>
      </c>
      <c r="E744" s="723"/>
      <c r="F744" s="656">
        <f>+'17HPM_DATA_INPUT'!D471</f>
        <v>332466</v>
      </c>
      <c r="G744" s="651">
        <f>+'17HPM_DATA_INPUT'!E471</f>
        <v>295018</v>
      </c>
      <c r="H744" s="654">
        <f>+'17HPM_DATA_INPUT'!F471</f>
        <v>971563</v>
      </c>
      <c r="I744" s="690">
        <f>+'17HPM_DATA_INPUT'!G471</f>
        <v>845611</v>
      </c>
      <c r="J744" s="654">
        <f>+'17HPM_DATA_INPUT'!H471</f>
        <v>40727786</v>
      </c>
      <c r="K744" s="651">
        <f>+'17HPM_DATA_INPUT'!I471</f>
        <v>38106827</v>
      </c>
      <c r="L744" s="654">
        <f>+'17HPM_DATA_INPUT'!J471</f>
        <v>9403177</v>
      </c>
      <c r="M744" s="651">
        <f>+'17HPM_DATA_INPUT'!K471</f>
        <v>9595749</v>
      </c>
      <c r="N744" s="654">
        <f>+'17HPM_DATA_INPUT'!L471</f>
        <v>2705511</v>
      </c>
      <c r="O744" s="673">
        <f>+'17HPM_DATA_INPUT'!M471</f>
        <v>2849097</v>
      </c>
      <c r="P744" s="650">
        <f t="shared" si="889"/>
        <v>6697666</v>
      </c>
      <c r="Q744" s="652">
        <f t="shared" si="890"/>
        <v>6746652</v>
      </c>
      <c r="R744" s="654">
        <f>+'17HPM_DATA_INPUT'!P471</f>
        <v>2780723</v>
      </c>
      <c r="S744" s="651">
        <f>+'17HPM_DATA_INPUT'!Q471</f>
        <v>2533581</v>
      </c>
      <c r="T744" s="672">
        <f>+'17HPM_DATA_INPUT'!R471</f>
        <v>1325127</v>
      </c>
      <c r="U744" s="651">
        <f>+'17HPM_DATA_INPUT'!S471</f>
        <v>1216954</v>
      </c>
      <c r="V744" s="650">
        <f t="shared" si="891"/>
        <v>2591816</v>
      </c>
      <c r="W744" s="653">
        <f t="shared" si="892"/>
        <v>2996117</v>
      </c>
      <c r="X744" s="4047"/>
      <c r="Y744" s="4044"/>
      <c r="Z744" s="4047"/>
      <c r="AA744" s="3183"/>
      <c r="AB744" s="3183"/>
      <c r="AC744" s="3183"/>
      <c r="AD744" s="70">
        <f t="shared" si="871"/>
        <v>730</v>
      </c>
      <c r="AE744" s="264">
        <f t="shared" si="872"/>
        <v>6.9082994227311442E-2</v>
      </c>
      <c r="AF744" s="70">
        <f t="shared" si="873"/>
        <v>943</v>
      </c>
      <c r="AG744" s="264">
        <f t="shared" si="874"/>
        <v>9.3366336633663366E-2</v>
      </c>
      <c r="AH744" s="70">
        <f t="shared" si="875"/>
        <v>111872</v>
      </c>
      <c r="AI744" s="264">
        <f t="shared" si="876"/>
        <v>0.36156789740407486</v>
      </c>
      <c r="AJ744" s="70">
        <f t="shared" si="877"/>
        <v>25582</v>
      </c>
      <c r="AK744" s="264">
        <f t="shared" si="878"/>
        <v>0.34342403780322456</v>
      </c>
      <c r="AL744" s="70">
        <f t="shared" si="879"/>
        <v>30596</v>
      </c>
      <c r="AM744" s="264">
        <f t="shared" si="880"/>
        <v>8.1361304716647473E-2</v>
      </c>
      <c r="AN744" s="70">
        <f t="shared" si="881"/>
        <v>-5014</v>
      </c>
      <c r="AO744" s="264">
        <f t="shared" si="882"/>
        <v>-1.6626873590661891E-2</v>
      </c>
      <c r="AP744" s="70">
        <f t="shared" si="883"/>
        <v>1</v>
      </c>
      <c r="AQ744" s="264">
        <f t="shared" si="884"/>
        <v>0</v>
      </c>
      <c r="AR744" s="70">
        <f t="shared" si="885"/>
        <v>13301</v>
      </c>
      <c r="AS744" s="264">
        <f t="shared" si="886"/>
        <v>0.11997690843653878</v>
      </c>
      <c r="AT744" s="70">
        <f t="shared" si="887"/>
        <v>-18316</v>
      </c>
      <c r="AU744" s="264">
        <f t="shared" si="888"/>
        <v>-4.4410714242416161E-2</v>
      </c>
    </row>
    <row r="745" spans="1:47" ht="13.5" hidden="1" x14ac:dyDescent="0.25">
      <c r="A745" s="655">
        <v>3150</v>
      </c>
      <c r="B745" s="30" t="s">
        <v>1861</v>
      </c>
      <c r="C745" s="30" t="s">
        <v>1638</v>
      </c>
      <c r="D745" s="655" t="s">
        <v>1624</v>
      </c>
      <c r="E745" s="723"/>
      <c r="F745" s="656">
        <f>+'17HPM_DATA_INPUT'!D472</f>
        <v>11297</v>
      </c>
      <c r="G745" s="651">
        <f>+'17HPM_DATA_INPUT'!E472</f>
        <v>10567</v>
      </c>
      <c r="H745" s="654">
        <f>+'17HPM_DATA_INPUT'!F472</f>
        <v>11043</v>
      </c>
      <c r="I745" s="690">
        <f>+'17HPM_DATA_INPUT'!G472</f>
        <v>10100</v>
      </c>
      <c r="J745" s="654">
        <f>+'17HPM_DATA_INPUT'!H472</f>
        <v>421280</v>
      </c>
      <c r="K745" s="651">
        <f>+'17HPM_DATA_INPUT'!I472</f>
        <v>309408</v>
      </c>
      <c r="L745" s="654">
        <f>+'17HPM_DATA_INPUT'!J472</f>
        <v>100073</v>
      </c>
      <c r="M745" s="651">
        <f>+'17HPM_DATA_INPUT'!K472</f>
        <v>74491</v>
      </c>
      <c r="N745" s="654">
        <f>+'17HPM_DATA_INPUT'!L472</f>
        <v>406647</v>
      </c>
      <c r="O745" s="673">
        <f>+'17HPM_DATA_INPUT'!M472</f>
        <v>376051</v>
      </c>
      <c r="P745" s="650">
        <f t="shared" si="889"/>
        <v>-306574</v>
      </c>
      <c r="Q745" s="652">
        <f t="shared" si="890"/>
        <v>-301560</v>
      </c>
      <c r="R745" s="654">
        <f>+'17HPM_DATA_INPUT'!P472</f>
        <v>1</v>
      </c>
      <c r="S745" s="651">
        <f>+'17HPM_DATA_INPUT'!Q472</f>
        <v>0</v>
      </c>
      <c r="T745" s="654">
        <f>+'17HPM_DATA_INPUT'!R472</f>
        <v>124164</v>
      </c>
      <c r="U745" s="651">
        <f>+'17HPM_DATA_INPUT'!S472</f>
        <v>110863</v>
      </c>
      <c r="V745" s="650">
        <f t="shared" si="891"/>
        <v>-430739</v>
      </c>
      <c r="W745" s="653">
        <f t="shared" si="892"/>
        <v>-412423</v>
      </c>
      <c r="X745" s="4047"/>
      <c r="Y745" s="4044"/>
      <c r="Z745" s="4047"/>
      <c r="AA745" s="3183"/>
      <c r="AB745" s="3183"/>
      <c r="AC745" s="3183"/>
      <c r="AD745" s="70">
        <f t="shared" si="871"/>
        <v>5579</v>
      </c>
      <c r="AE745" s="264">
        <f t="shared" si="872"/>
        <v>0.11818162560637194</v>
      </c>
      <c r="AF745" s="70">
        <f t="shared" si="873"/>
        <v>6480</v>
      </c>
      <c r="AG745" s="264">
        <f t="shared" si="874"/>
        <v>7.4185165256614269E-2</v>
      </c>
      <c r="AH745" s="70">
        <f t="shared" si="875"/>
        <v>317519</v>
      </c>
      <c r="AI745" s="264">
        <f t="shared" si="876"/>
        <v>2.7842117719250572E-2</v>
      </c>
      <c r="AJ745" s="70">
        <f t="shared" si="877"/>
        <v>-142057</v>
      </c>
      <c r="AK745" s="264">
        <f t="shared" si="878"/>
        <v>-5.1460754097457991E-2</v>
      </c>
      <c r="AL745" s="70">
        <f t="shared" si="879"/>
        <v>-429884</v>
      </c>
      <c r="AM745" s="264">
        <f t="shared" si="880"/>
        <v>-7.9584110799127153E-2</v>
      </c>
      <c r="AN745" s="70">
        <f t="shared" si="881"/>
        <v>287827</v>
      </c>
      <c r="AO745" s="264">
        <f t="shared" si="882"/>
        <v>0.10897836122975731</v>
      </c>
      <c r="AP745" s="70">
        <f t="shared" si="883"/>
        <v>-88073</v>
      </c>
      <c r="AQ745" s="264">
        <f t="shared" si="884"/>
        <v>-0.33677734143478244</v>
      </c>
      <c r="AR745" s="70">
        <f t="shared" si="885"/>
        <v>-52717</v>
      </c>
      <c r="AS745" s="264">
        <f t="shared" si="886"/>
        <v>-7.6021123307741564E-2</v>
      </c>
      <c r="AT745" s="70">
        <f t="shared" si="887"/>
        <v>428617</v>
      </c>
      <c r="AU745" s="264">
        <f t="shared" si="888"/>
        <v>0.11918913447538283</v>
      </c>
    </row>
    <row r="746" spans="1:47" ht="13.5" hidden="1" x14ac:dyDescent="0.25">
      <c r="A746" s="655">
        <v>3160</v>
      </c>
      <c r="B746" s="30" t="s">
        <v>2760</v>
      </c>
      <c r="C746" s="30" t="s">
        <v>1638</v>
      </c>
      <c r="D746" s="655" t="s">
        <v>1625</v>
      </c>
      <c r="E746" s="723"/>
      <c r="F746" s="656">
        <f>+'17HPM_DATA_INPUT'!D473</f>
        <v>52786</v>
      </c>
      <c r="G746" s="651">
        <f>+'17HPM_DATA_INPUT'!E473</f>
        <v>47207</v>
      </c>
      <c r="H746" s="654">
        <f>+'17HPM_DATA_INPUT'!F473</f>
        <v>93829</v>
      </c>
      <c r="I746" s="690">
        <f>+'17HPM_DATA_INPUT'!G473</f>
        <v>87349</v>
      </c>
      <c r="J746" s="654">
        <f>+'17HPM_DATA_INPUT'!H473</f>
        <v>11721788</v>
      </c>
      <c r="K746" s="651">
        <f>+'17HPM_DATA_INPUT'!I473</f>
        <v>11404269</v>
      </c>
      <c r="L746" s="654">
        <f>+'17HPM_DATA_INPUT'!J473</f>
        <v>2618435</v>
      </c>
      <c r="M746" s="651">
        <f>+'17HPM_DATA_INPUT'!K473</f>
        <v>2760492</v>
      </c>
      <c r="N746" s="654">
        <f>+'17HPM_DATA_INPUT'!L473</f>
        <v>4971747</v>
      </c>
      <c r="O746" s="673">
        <f>+'17HPM_DATA_INPUT'!M473</f>
        <v>5401631</v>
      </c>
      <c r="P746" s="650">
        <f t="shared" si="889"/>
        <v>-2353312</v>
      </c>
      <c r="Q746" s="652">
        <f t="shared" si="890"/>
        <v>-2641139</v>
      </c>
      <c r="R746" s="654">
        <f>+'17HPM_DATA_INPUT'!P473</f>
        <v>173444</v>
      </c>
      <c r="S746" s="651">
        <f>+'17HPM_DATA_INPUT'!Q473</f>
        <v>261517</v>
      </c>
      <c r="T746" s="672">
        <f>+'17HPM_DATA_INPUT'!R473</f>
        <v>640735</v>
      </c>
      <c r="U746" s="651">
        <f>+'17HPM_DATA_INPUT'!S473</f>
        <v>693452</v>
      </c>
      <c r="V746" s="650">
        <f t="shared" si="891"/>
        <v>-3167491</v>
      </c>
      <c r="W746" s="653">
        <f t="shared" si="892"/>
        <v>-3596108</v>
      </c>
      <c r="X746" s="4047"/>
      <c r="Y746" s="4044"/>
      <c r="Z746" s="4047"/>
      <c r="AA746" s="3183"/>
      <c r="AB746" s="3183"/>
      <c r="AC746" s="3183"/>
      <c r="AD746" s="70">
        <f t="shared" si="871"/>
        <v>10003</v>
      </c>
      <c r="AE746" s="264">
        <f t="shared" si="872"/>
        <v>1.8981312809302608E-2</v>
      </c>
      <c r="AF746" s="70">
        <f t="shared" si="873"/>
        <v>7040</v>
      </c>
      <c r="AG746" s="264">
        <f t="shared" si="874"/>
        <v>1.1343294163520675E-2</v>
      </c>
      <c r="AH746" s="70">
        <f t="shared" si="875"/>
        <v>-1853623</v>
      </c>
      <c r="AI746" s="264">
        <f t="shared" si="876"/>
        <v>-0.26081083077546502</v>
      </c>
      <c r="AJ746" s="70">
        <f t="shared" si="877"/>
        <v>-524448</v>
      </c>
      <c r="AK746" s="264">
        <f t="shared" si="878"/>
        <v>-0.31988074492943325</v>
      </c>
      <c r="AL746" s="70">
        <f t="shared" si="879"/>
        <v>347648</v>
      </c>
      <c r="AM746" s="264">
        <f t="shared" si="880"/>
        <v>5.0146242082610731E-2</v>
      </c>
      <c r="AN746" s="70">
        <f t="shared" si="881"/>
        <v>-872096</v>
      </c>
      <c r="AO746" s="264">
        <f t="shared" si="882"/>
        <v>-0.16475867400492558</v>
      </c>
      <c r="AP746" s="70">
        <f t="shared" si="883"/>
        <v>-623857</v>
      </c>
      <c r="AQ746" s="264">
        <f t="shared" si="884"/>
        <v>-0.33701760726396202</v>
      </c>
      <c r="AR746" s="70">
        <f t="shared" si="885"/>
        <v>106040</v>
      </c>
      <c r="AS746" s="264">
        <f t="shared" si="886"/>
        <v>6.6185236273304332E-2</v>
      </c>
      <c r="AT746" s="70">
        <f t="shared" si="887"/>
        <v>-354279</v>
      </c>
      <c r="AU746" s="264">
        <f t="shared" si="888"/>
        <v>-4.0505448322880146E-2</v>
      </c>
    </row>
    <row r="747" spans="1:47" ht="13.5" hidden="1" x14ac:dyDescent="0.25">
      <c r="A747" s="655">
        <v>3180</v>
      </c>
      <c r="B747" s="30" t="s">
        <v>2761</v>
      </c>
      <c r="C747" s="30" t="s">
        <v>1638</v>
      </c>
      <c r="D747" s="655" t="s">
        <v>1626</v>
      </c>
      <c r="E747" s="723"/>
      <c r="F747" s="656">
        <f>+'17HPM_DATA_INPUT'!D474</f>
        <v>536995</v>
      </c>
      <c r="G747" s="651">
        <f>+'17HPM_DATA_INPUT'!E474</f>
        <v>526992</v>
      </c>
      <c r="H747" s="654">
        <f>+'17HPM_DATA_INPUT'!F474</f>
        <v>627671</v>
      </c>
      <c r="I747" s="690">
        <f>+'17HPM_DATA_INPUT'!G474</f>
        <v>620631</v>
      </c>
      <c r="J747" s="654">
        <f>+'17HPM_DATA_INPUT'!H474</f>
        <v>5253532</v>
      </c>
      <c r="K747" s="651">
        <f>+'17HPM_DATA_INPUT'!I474</f>
        <v>7107155</v>
      </c>
      <c r="L747" s="654">
        <f>+'17HPM_DATA_INPUT'!J474</f>
        <v>1115063</v>
      </c>
      <c r="M747" s="651">
        <f>+'17HPM_DATA_INPUT'!K474</f>
        <v>1639511</v>
      </c>
      <c r="N747" s="654">
        <f>+'17HPM_DATA_INPUT'!L474</f>
        <v>7280331</v>
      </c>
      <c r="O747" s="673">
        <f>+'17HPM_DATA_INPUT'!M474</f>
        <v>6932683</v>
      </c>
      <c r="P747" s="650">
        <f t="shared" si="889"/>
        <v>-6165268</v>
      </c>
      <c r="Q747" s="652">
        <f t="shared" si="890"/>
        <v>-5293172</v>
      </c>
      <c r="R747" s="654">
        <f>+'17HPM_DATA_INPUT'!P474</f>
        <v>1227254</v>
      </c>
      <c r="S747" s="651">
        <f>+'17HPM_DATA_INPUT'!Q474</f>
        <v>1851111</v>
      </c>
      <c r="T747" s="672">
        <f>+'17HPM_DATA_INPUT'!R474</f>
        <v>1708210</v>
      </c>
      <c r="U747" s="651">
        <f>+'17HPM_DATA_INPUT'!S474</f>
        <v>1602170</v>
      </c>
      <c r="V747" s="650">
        <f t="shared" si="891"/>
        <v>-9100732</v>
      </c>
      <c r="W747" s="653">
        <f t="shared" si="892"/>
        <v>-8746453</v>
      </c>
      <c r="X747" s="4047"/>
      <c r="Y747" s="4044"/>
      <c r="Z747" s="4047"/>
      <c r="AA747" s="3183"/>
      <c r="AB747" s="3183"/>
      <c r="AC747" s="3183"/>
      <c r="AD747" s="70">
        <f t="shared" si="871"/>
        <v>-4430</v>
      </c>
      <c r="AE747" s="264">
        <f t="shared" si="872"/>
        <v>-3.9476732787966283E-2</v>
      </c>
      <c r="AF747" s="70">
        <f t="shared" si="873"/>
        <v>-14058</v>
      </c>
      <c r="AG747" s="264">
        <f t="shared" si="874"/>
        <v>-0.1215059897318882</v>
      </c>
      <c r="AH747" s="70">
        <f t="shared" si="875"/>
        <v>-1686693</v>
      </c>
      <c r="AI747" s="264">
        <f t="shared" si="876"/>
        <v>-0.12409320794523543</v>
      </c>
      <c r="AJ747" s="70">
        <f t="shared" si="877"/>
        <v>-632323</v>
      </c>
      <c r="AK747" s="264">
        <f t="shared" si="878"/>
        <v>-0.18506850329426344</v>
      </c>
      <c r="AL747" s="70">
        <f t="shared" si="879"/>
        <v>-163246</v>
      </c>
      <c r="AM747" s="264">
        <f t="shared" si="880"/>
        <v>-0.16339289020829725</v>
      </c>
      <c r="AN747" s="70">
        <f t="shared" si="881"/>
        <v>-469077</v>
      </c>
      <c r="AO747" s="264">
        <f t="shared" si="882"/>
        <v>-0.19402621447090415</v>
      </c>
      <c r="AP747" s="70">
        <f t="shared" si="883"/>
        <v>376495</v>
      </c>
      <c r="AQ747" s="264">
        <f t="shared" si="884"/>
        <v>1.0643148717716766</v>
      </c>
      <c r="AR747" s="70">
        <f t="shared" si="885"/>
        <v>-11143</v>
      </c>
      <c r="AS747" s="264">
        <f t="shared" si="886"/>
        <v>-2.2092075758987608E-2</v>
      </c>
      <c r="AT747" s="70">
        <f t="shared" si="887"/>
        <v>-834429</v>
      </c>
      <c r="AU747" s="264">
        <f t="shared" si="888"/>
        <v>-0.53507457374750156</v>
      </c>
    </row>
    <row r="748" spans="1:47" ht="13.5" hidden="1" x14ac:dyDescent="0.25">
      <c r="A748" s="655">
        <v>3200</v>
      </c>
      <c r="B748" s="30" t="s">
        <v>1005</v>
      </c>
      <c r="C748" s="30" t="s">
        <v>1638</v>
      </c>
      <c r="D748" s="655" t="s">
        <v>1627</v>
      </c>
      <c r="E748" s="723"/>
      <c r="F748" s="656">
        <f>+'17HPM_DATA_INPUT'!D475</f>
        <v>107788</v>
      </c>
      <c r="G748" s="651">
        <f>+'17HPM_DATA_INPUT'!E475</f>
        <v>112218</v>
      </c>
      <c r="H748" s="654">
        <f>+'17HPM_DATA_INPUT'!F475</f>
        <v>101640</v>
      </c>
      <c r="I748" s="690">
        <f>+'17HPM_DATA_INPUT'!G475</f>
        <v>115698</v>
      </c>
      <c r="J748" s="654">
        <f>+'17HPM_DATA_INPUT'!H475</f>
        <v>11905453</v>
      </c>
      <c r="K748" s="651">
        <f>+'17HPM_DATA_INPUT'!I475</f>
        <v>13592146</v>
      </c>
      <c r="L748" s="654">
        <f>+'17HPM_DATA_INPUT'!J475</f>
        <v>2784374</v>
      </c>
      <c r="M748" s="651">
        <f>+'17HPM_DATA_INPUT'!K475</f>
        <v>3416697</v>
      </c>
      <c r="N748" s="654">
        <f>+'17HPM_DATA_INPUT'!L475</f>
        <v>835855</v>
      </c>
      <c r="O748" s="673">
        <f>+'17HPM_DATA_INPUT'!M475</f>
        <v>999101</v>
      </c>
      <c r="P748" s="650">
        <f t="shared" si="889"/>
        <v>1948519</v>
      </c>
      <c r="Q748" s="652">
        <f t="shared" si="890"/>
        <v>2417596</v>
      </c>
      <c r="R748" s="654">
        <f>+'17HPM_DATA_INPUT'!P475</f>
        <v>730239</v>
      </c>
      <c r="S748" s="651">
        <f>+'17HPM_DATA_INPUT'!Q475</f>
        <v>353744</v>
      </c>
      <c r="T748" s="672">
        <f>+'17HPM_DATA_INPUT'!R475</f>
        <v>493246</v>
      </c>
      <c r="U748" s="651">
        <f>+'17HPM_DATA_INPUT'!S475</f>
        <v>504389</v>
      </c>
      <c r="V748" s="650">
        <f t="shared" si="891"/>
        <v>725034</v>
      </c>
      <c r="W748" s="653">
        <f t="shared" si="892"/>
        <v>1559463</v>
      </c>
      <c r="X748" s="4047"/>
      <c r="Y748" s="4044"/>
      <c r="Z748" s="4047"/>
      <c r="AA748" s="3183"/>
      <c r="AB748" s="3183"/>
      <c r="AC748" s="3183"/>
      <c r="AD748" s="70">
        <f t="shared" si="871"/>
        <v>-3</v>
      </c>
      <c r="AE748" s="264">
        <f t="shared" si="872"/>
        <v>-2.4793388429752067E-2</v>
      </c>
      <c r="AF748" s="70">
        <f t="shared" si="873"/>
        <v>-6</v>
      </c>
      <c r="AG748" s="264">
        <f t="shared" si="874"/>
        <v>-2.4793388429752067E-2</v>
      </c>
      <c r="AH748" s="70">
        <f t="shared" si="875"/>
        <v>-43965</v>
      </c>
      <c r="AI748" s="264">
        <f t="shared" si="876"/>
        <v>-0.24087903177203468</v>
      </c>
      <c r="AJ748" s="70">
        <f t="shared" si="877"/>
        <v>-6192</v>
      </c>
      <c r="AK748" s="264">
        <f t="shared" si="878"/>
        <v>-0.10638809662898183</v>
      </c>
      <c r="AL748" s="70">
        <f t="shared" si="879"/>
        <v>20274</v>
      </c>
      <c r="AM748" s="264">
        <f t="shared" si="880"/>
        <v>1.2086562537260046</v>
      </c>
      <c r="AN748" s="70">
        <f t="shared" si="881"/>
        <v>-26466</v>
      </c>
      <c r="AO748" s="264">
        <f t="shared" si="882"/>
        <v>-0.63884329439026744</v>
      </c>
      <c r="AP748" s="70">
        <f t="shared" si="883"/>
        <v>26</v>
      </c>
      <c r="AQ748" s="264">
        <f t="shared" si="884"/>
        <v>7.492795389048991E-2</v>
      </c>
      <c r="AR748" s="70">
        <f t="shared" si="885"/>
        <v>28926</v>
      </c>
      <c r="AS748" s="264">
        <f t="shared" si="886"/>
        <v>2.2751297781972628</v>
      </c>
      <c r="AT748" s="70">
        <f t="shared" si="887"/>
        <v>-55418</v>
      </c>
      <c r="AU748" s="264">
        <f t="shared" si="888"/>
        <v>-1.9536080657101562</v>
      </c>
    </row>
    <row r="749" spans="1:47" ht="13.5" hidden="1" x14ac:dyDescent="0.25">
      <c r="A749" s="655">
        <v>3220</v>
      </c>
      <c r="B749" s="30" t="s">
        <v>2762</v>
      </c>
      <c r="C749" s="30" t="s">
        <v>1638</v>
      </c>
      <c r="D749" s="655" t="s">
        <v>1628</v>
      </c>
      <c r="E749" s="723"/>
      <c r="F749" s="656">
        <f>+'17HPM_DATA_INPUT'!D476</f>
        <v>118</v>
      </c>
      <c r="G749" s="651">
        <f>+'17HPM_DATA_INPUT'!E476</f>
        <v>121</v>
      </c>
      <c r="H749" s="654">
        <f>+'17HPM_DATA_INPUT'!F476</f>
        <v>236</v>
      </c>
      <c r="I749" s="690">
        <f>+'17HPM_DATA_INPUT'!G476</f>
        <v>242</v>
      </c>
      <c r="J749" s="654">
        <f>+'17HPM_DATA_INPUT'!H476</f>
        <v>138554</v>
      </c>
      <c r="K749" s="651">
        <f>+'17HPM_DATA_INPUT'!I476</f>
        <v>182519</v>
      </c>
      <c r="L749" s="654">
        <f>+'17HPM_DATA_INPUT'!J476</f>
        <v>52010</v>
      </c>
      <c r="M749" s="651">
        <f>+'17HPM_DATA_INPUT'!K476</f>
        <v>58202</v>
      </c>
      <c r="N749" s="654">
        <f>+'17HPM_DATA_INPUT'!L476</f>
        <v>37048</v>
      </c>
      <c r="O749" s="673">
        <f>+'17HPM_DATA_INPUT'!M476</f>
        <v>16774</v>
      </c>
      <c r="P749" s="650">
        <f t="shared" si="889"/>
        <v>14962</v>
      </c>
      <c r="Q749" s="652">
        <f t="shared" si="890"/>
        <v>41428</v>
      </c>
      <c r="R749" s="654">
        <f>+'17HPM_DATA_INPUT'!P476</f>
        <v>373</v>
      </c>
      <c r="S749" s="651">
        <f>+'17HPM_DATA_INPUT'!Q476</f>
        <v>347</v>
      </c>
      <c r="T749" s="672">
        <f>+'17HPM_DATA_INPUT'!R476</f>
        <v>41640</v>
      </c>
      <c r="U749" s="651">
        <f>+'17HPM_DATA_INPUT'!S476</f>
        <v>12714</v>
      </c>
      <c r="V749" s="650">
        <f t="shared" si="891"/>
        <v>-27051</v>
      </c>
      <c r="W749" s="653">
        <f t="shared" si="892"/>
        <v>28367</v>
      </c>
      <c r="X749" s="4047"/>
      <c r="Y749" s="4044"/>
      <c r="Z749" s="4047"/>
      <c r="AA749" s="3183"/>
      <c r="AB749" s="3183"/>
      <c r="AC749" s="3183"/>
      <c r="AD749" s="70">
        <f t="shared" si="871"/>
        <v>1938</v>
      </c>
      <c r="AE749" s="264">
        <f t="shared" si="872"/>
        <v>6.0758065021788883E-2</v>
      </c>
      <c r="AF749" s="70">
        <f t="shared" si="873"/>
        <v>6812</v>
      </c>
      <c r="AG749" s="264">
        <f t="shared" si="874"/>
        <v>7.157792978806124E-2</v>
      </c>
      <c r="AH749" s="70">
        <f t="shared" si="875"/>
        <v>1141673</v>
      </c>
      <c r="AI749" s="264">
        <f t="shared" si="876"/>
        <v>7.8393004956584827E-2</v>
      </c>
      <c r="AJ749" s="70">
        <f t="shared" si="877"/>
        <v>-93862</v>
      </c>
      <c r="AK749" s="264">
        <f t="shared" si="878"/>
        <v>-2.0610647128909757E-2</v>
      </c>
      <c r="AL749" s="70">
        <f t="shared" si="879"/>
        <v>83924</v>
      </c>
      <c r="AM749" s="264">
        <f t="shared" si="880"/>
        <v>6.3703008745842268E-2</v>
      </c>
      <c r="AN749" s="70">
        <f t="shared" si="881"/>
        <v>-177786</v>
      </c>
      <c r="AO749" s="264">
        <f t="shared" si="882"/>
        <v>-5.4929389475713616E-2</v>
      </c>
      <c r="AP749" s="70">
        <f t="shared" si="883"/>
        <v>-1092</v>
      </c>
      <c r="AQ749" s="264">
        <f t="shared" si="884"/>
        <v>-8.810075111537809E-3</v>
      </c>
      <c r="AR749" s="70">
        <f t="shared" si="885"/>
        <v>-72036</v>
      </c>
      <c r="AS749" s="264">
        <f t="shared" si="886"/>
        <v>-0.10663485009747772</v>
      </c>
      <c r="AT749" s="70">
        <f t="shared" si="887"/>
        <v>-104658</v>
      </c>
      <c r="AU749" s="264">
        <f t="shared" si="888"/>
        <v>-4.2942957729141536E-2</v>
      </c>
    </row>
    <row r="750" spans="1:47" ht="13.5" hidden="1" x14ac:dyDescent="0.25">
      <c r="A750" s="655">
        <v>3240</v>
      </c>
      <c r="B750" s="30" t="s">
        <v>2763</v>
      </c>
      <c r="C750" s="30" t="s">
        <v>1638</v>
      </c>
      <c r="D750" s="655" t="s">
        <v>1629</v>
      </c>
      <c r="E750" s="723"/>
      <c r="F750" s="656">
        <f>+'17HPM_DATA_INPUT'!D477</f>
        <v>33835</v>
      </c>
      <c r="G750" s="651">
        <f>+'17HPM_DATA_INPUT'!E477</f>
        <v>31897</v>
      </c>
      <c r="H750" s="654">
        <f>+'17HPM_DATA_INPUT'!F477</f>
        <v>101981</v>
      </c>
      <c r="I750" s="690">
        <f>+'17HPM_DATA_INPUT'!G477</f>
        <v>95169</v>
      </c>
      <c r="J750" s="654">
        <f>+'17HPM_DATA_INPUT'!H477</f>
        <v>15705128</v>
      </c>
      <c r="K750" s="651">
        <f>+'17HPM_DATA_INPUT'!I477</f>
        <v>14563455</v>
      </c>
      <c r="L750" s="654">
        <f>+'17HPM_DATA_INPUT'!J477</f>
        <v>4460192</v>
      </c>
      <c r="M750" s="651">
        <f>+'17HPM_DATA_INPUT'!K477</f>
        <v>4554054</v>
      </c>
      <c r="N750" s="654">
        <f>+'17HPM_DATA_INPUT'!L477</f>
        <v>1401350</v>
      </c>
      <c r="O750" s="673">
        <f>+'17HPM_DATA_INPUT'!M477</f>
        <v>1317426</v>
      </c>
      <c r="P750" s="650">
        <f t="shared" si="889"/>
        <v>3058842</v>
      </c>
      <c r="Q750" s="652">
        <f t="shared" si="890"/>
        <v>3236628</v>
      </c>
      <c r="R750" s="654">
        <f>+'17HPM_DATA_INPUT'!P477</f>
        <v>122857</v>
      </c>
      <c r="S750" s="651">
        <f>+'17HPM_DATA_INPUT'!Q477</f>
        <v>123949</v>
      </c>
      <c r="T750" s="672">
        <f>+'17HPM_DATA_INPUT'!R477</f>
        <v>603503</v>
      </c>
      <c r="U750" s="651">
        <f>+'17HPM_DATA_INPUT'!S477</f>
        <v>675539</v>
      </c>
      <c r="V750" s="650">
        <f t="shared" si="891"/>
        <v>2332482</v>
      </c>
      <c r="W750" s="653">
        <f t="shared" si="892"/>
        <v>2437140</v>
      </c>
      <c r="X750" s="4047"/>
      <c r="Y750" s="4044"/>
      <c r="Z750" s="4047"/>
      <c r="AA750" s="3183"/>
      <c r="AB750" s="3183"/>
      <c r="AC750" s="3183"/>
      <c r="AD750" s="70">
        <f t="shared" si="871"/>
        <v>-874</v>
      </c>
      <c r="AE750" s="264">
        <f t="shared" si="872"/>
        <v>-2.3821204687925864E-2</v>
      </c>
      <c r="AF750" s="70">
        <f t="shared" si="873"/>
        <v>354</v>
      </c>
      <c r="AG750" s="264">
        <f t="shared" si="874"/>
        <v>7.2527607613349998E-3</v>
      </c>
      <c r="AH750" s="70">
        <f t="shared" si="875"/>
        <v>-49084</v>
      </c>
      <c r="AI750" s="264">
        <f t="shared" si="876"/>
        <v>-9.8840729774994571E-3</v>
      </c>
      <c r="AJ750" s="70">
        <f t="shared" si="877"/>
        <v>-166967</v>
      </c>
      <c r="AK750" s="264">
        <f t="shared" si="878"/>
        <v>-0.10357420232101694</v>
      </c>
      <c r="AL750" s="70">
        <f t="shared" si="879"/>
        <v>-22312</v>
      </c>
      <c r="AM750" s="264">
        <f t="shared" si="880"/>
        <v>-2.2592211195457255E-2</v>
      </c>
      <c r="AN750" s="70">
        <f t="shared" si="881"/>
        <v>-144655</v>
      </c>
      <c r="AO750" s="264">
        <f t="shared" si="882"/>
        <v>-0.23164999879895268</v>
      </c>
      <c r="AP750" s="70">
        <f t="shared" si="883"/>
        <v>-7687</v>
      </c>
      <c r="AQ750" s="264">
        <f t="shared" si="884"/>
        <v>-6.8758553449555893E-2</v>
      </c>
      <c r="AR750" s="70">
        <f t="shared" si="885"/>
        <v>3917</v>
      </c>
      <c r="AS750" s="264">
        <f t="shared" si="886"/>
        <v>1.2121681005137093E-2</v>
      </c>
      <c r="AT750" s="70">
        <f t="shared" si="887"/>
        <v>-140885</v>
      </c>
      <c r="AU750" s="264">
        <f t="shared" si="888"/>
        <v>-0.74338585253115796</v>
      </c>
    </row>
    <row r="751" spans="1:47" ht="13.5" hidden="1" x14ac:dyDescent="0.25">
      <c r="A751" s="655">
        <v>3260</v>
      </c>
      <c r="B751" s="30" t="s">
        <v>2764</v>
      </c>
      <c r="C751" s="30" t="s">
        <v>1638</v>
      </c>
      <c r="D751" s="655" t="s">
        <v>1630</v>
      </c>
      <c r="E751" s="723"/>
      <c r="F751" s="656">
        <f>+'17HPM_DATA_INPUT'!D478</f>
        <v>35816</v>
      </c>
      <c r="G751" s="651">
        <f>+'17HPM_DATA_INPUT'!E478</f>
        <v>36690</v>
      </c>
      <c r="H751" s="654">
        <f>+'17HPM_DATA_INPUT'!F478</f>
        <v>49163</v>
      </c>
      <c r="I751" s="690">
        <f>+'17HPM_DATA_INPUT'!G478</f>
        <v>48809</v>
      </c>
      <c r="J751" s="654">
        <f>+'17HPM_DATA_INPUT'!H478</f>
        <v>4916885</v>
      </c>
      <c r="K751" s="651">
        <f>+'17HPM_DATA_INPUT'!I478</f>
        <v>4965969</v>
      </c>
      <c r="L751" s="654">
        <f>+'17HPM_DATA_INPUT'!J478</f>
        <v>1445085</v>
      </c>
      <c r="M751" s="651">
        <f>+'17HPM_DATA_INPUT'!K478</f>
        <v>1612052</v>
      </c>
      <c r="N751" s="654">
        <f>+'17HPM_DATA_INPUT'!L478</f>
        <v>965285</v>
      </c>
      <c r="O751" s="673">
        <f>+'17HPM_DATA_INPUT'!M478</f>
        <v>987597</v>
      </c>
      <c r="P751" s="650">
        <f t="shared" si="889"/>
        <v>479800</v>
      </c>
      <c r="Q751" s="652">
        <f t="shared" si="890"/>
        <v>624455</v>
      </c>
      <c r="R751" s="654">
        <f>+'17HPM_DATA_INPUT'!P478</f>
        <v>104110</v>
      </c>
      <c r="S751" s="651">
        <f>+'17HPM_DATA_INPUT'!Q478</f>
        <v>111797</v>
      </c>
      <c r="T751" s="672">
        <f>+'17HPM_DATA_INPUT'!R478</f>
        <v>327057</v>
      </c>
      <c r="U751" s="651">
        <f>+'17HPM_DATA_INPUT'!S478</f>
        <v>323140</v>
      </c>
      <c r="V751" s="650">
        <f t="shared" si="891"/>
        <v>48633</v>
      </c>
      <c r="W751" s="653">
        <f t="shared" si="892"/>
        <v>189518</v>
      </c>
      <c r="X751" s="4047"/>
      <c r="Y751" s="4044"/>
      <c r="Z751" s="4047"/>
      <c r="AA751" s="3183"/>
      <c r="AB751" s="3183"/>
      <c r="AC751" s="3183"/>
      <c r="AD751" s="70">
        <f t="shared" si="871"/>
        <v>1516</v>
      </c>
      <c r="AE751" s="264">
        <f t="shared" si="872"/>
        <v>0.43203191792533485</v>
      </c>
      <c r="AF751" s="70">
        <f t="shared" si="873"/>
        <v>7298</v>
      </c>
      <c r="AG751" s="264">
        <f t="shared" si="874"/>
        <v>0.32513588167156732</v>
      </c>
      <c r="AH751" s="70">
        <f t="shared" si="875"/>
        <v>3208961</v>
      </c>
      <c r="AI751" s="264">
        <f t="shared" si="876"/>
        <v>0.92025805393311144</v>
      </c>
      <c r="AJ751" s="70">
        <f t="shared" si="877"/>
        <v>963537</v>
      </c>
      <c r="AK751" s="264">
        <f t="shared" si="878"/>
        <v>0.88168570735746932</v>
      </c>
      <c r="AL751" s="70">
        <f t="shared" si="879"/>
        <v>41247</v>
      </c>
      <c r="AM751" s="264">
        <f t="shared" si="880"/>
        <v>9.4101408772029882E-2</v>
      </c>
      <c r="AN751" s="70">
        <f t="shared" si="881"/>
        <v>922290</v>
      </c>
      <c r="AO751" s="264">
        <f t="shared" si="882"/>
        <v>1.4091304945684557</v>
      </c>
      <c r="AP751" s="70">
        <f t="shared" si="883"/>
        <v>9184</v>
      </c>
      <c r="AQ751" s="264">
        <f t="shared" si="884"/>
        <v>0.25421429955434993</v>
      </c>
      <c r="AR751" s="70">
        <f t="shared" si="885"/>
        <v>31204</v>
      </c>
      <c r="AS751" s="264">
        <f t="shared" si="886"/>
        <v>0.32226881209592467</v>
      </c>
      <c r="AT751" s="70">
        <f t="shared" si="887"/>
        <v>881902</v>
      </c>
      <c r="AU751" s="264">
        <f t="shared" si="888"/>
        <v>1.6909024325241537</v>
      </c>
    </row>
    <row r="752" spans="1:47" ht="13.5" hidden="1" x14ac:dyDescent="0.25">
      <c r="A752" s="655">
        <v>3280</v>
      </c>
      <c r="B752" s="30" t="s">
        <v>2765</v>
      </c>
      <c r="C752" s="30" t="s">
        <v>1638</v>
      </c>
      <c r="D752" s="655" t="s">
        <v>1631</v>
      </c>
      <c r="E752" s="723"/>
      <c r="F752" s="656">
        <f>+'17HPM_DATA_INPUT'!D479</f>
        <v>5025</v>
      </c>
      <c r="G752" s="651">
        <f>+'17HPM_DATA_INPUT'!E479</f>
        <v>3509</v>
      </c>
      <c r="H752" s="654">
        <f>+'17HPM_DATA_INPUT'!F479</f>
        <v>29744</v>
      </c>
      <c r="I752" s="690">
        <f>+'17HPM_DATA_INPUT'!G479</f>
        <v>22446</v>
      </c>
      <c r="J752" s="654">
        <f>+'17HPM_DATA_INPUT'!H479</f>
        <v>6695984</v>
      </c>
      <c r="K752" s="651">
        <f>+'17HPM_DATA_INPUT'!I479</f>
        <v>3487023</v>
      </c>
      <c r="L752" s="654">
        <f>+'17HPM_DATA_INPUT'!J479</f>
        <v>2056372</v>
      </c>
      <c r="M752" s="651">
        <f>+'17HPM_DATA_INPUT'!K479</f>
        <v>1092835</v>
      </c>
      <c r="N752" s="654">
        <f>+'17HPM_DATA_INPUT'!L479</f>
        <v>479572</v>
      </c>
      <c r="O752" s="673">
        <f>+'17HPM_DATA_INPUT'!M479</f>
        <v>438325</v>
      </c>
      <c r="P752" s="650">
        <f t="shared" si="889"/>
        <v>1576800</v>
      </c>
      <c r="Q752" s="652">
        <f t="shared" si="890"/>
        <v>654510</v>
      </c>
      <c r="R752" s="654">
        <f>+'17HPM_DATA_INPUT'!P479</f>
        <v>45311</v>
      </c>
      <c r="S752" s="651">
        <f>+'17HPM_DATA_INPUT'!Q479</f>
        <v>36127</v>
      </c>
      <c r="T752" s="654">
        <f>+'17HPM_DATA_INPUT'!R479</f>
        <v>128030</v>
      </c>
      <c r="U752" s="651">
        <f>+'17HPM_DATA_INPUT'!S479</f>
        <v>96826</v>
      </c>
      <c r="V752" s="650">
        <f t="shared" si="891"/>
        <v>1403459</v>
      </c>
      <c r="W752" s="653">
        <f t="shared" si="892"/>
        <v>521557</v>
      </c>
      <c r="X752" s="4047"/>
      <c r="Y752" s="4044"/>
      <c r="Z752" s="4047"/>
      <c r="AA752" s="3183"/>
      <c r="AB752" s="3183"/>
      <c r="AC752" s="3183"/>
      <c r="AD752" s="70">
        <f t="shared" si="871"/>
        <v>-60</v>
      </c>
      <c r="AE752" s="264">
        <f t="shared" si="872"/>
        <v>-0.20761245674740483</v>
      </c>
      <c r="AF752" s="70">
        <f t="shared" si="873"/>
        <v>-1032</v>
      </c>
      <c r="AG752" s="264">
        <f t="shared" si="874"/>
        <v>-0.33130016051364364</v>
      </c>
      <c r="AH752" s="70">
        <f t="shared" si="875"/>
        <v>-142886</v>
      </c>
      <c r="AI752" s="264">
        <f t="shared" si="876"/>
        <v>-0.245268800777247</v>
      </c>
      <c r="AJ752" s="70">
        <f t="shared" si="877"/>
        <v>-53303</v>
      </c>
      <c r="AK752" s="264">
        <f t="shared" si="878"/>
        <v>-0.22523599854640108</v>
      </c>
      <c r="AL752" s="70">
        <f t="shared" si="879"/>
        <v>-19069</v>
      </c>
      <c r="AM752" s="264">
        <f t="shared" si="880"/>
        <v>-0.27071650648078477</v>
      </c>
      <c r="AN752" s="70">
        <f t="shared" si="881"/>
        <v>-34234</v>
      </c>
      <c r="AO752" s="264">
        <f t="shared" si="882"/>
        <v>-0.2059621574466805</v>
      </c>
      <c r="AP752" s="70">
        <f t="shared" si="883"/>
        <v>-1936</v>
      </c>
      <c r="AQ752" s="264">
        <f t="shared" si="884"/>
        <v>-0.44814814814814813</v>
      </c>
      <c r="AR752" s="70">
        <f t="shared" si="885"/>
        <v>-11729</v>
      </c>
      <c r="AS752" s="264">
        <f t="shared" si="886"/>
        <v>-0.34334474986095254</v>
      </c>
      <c r="AT752" s="70">
        <f t="shared" si="887"/>
        <v>-20569</v>
      </c>
      <c r="AU752" s="264">
        <f t="shared" si="888"/>
        <v>-0.16102995287080965</v>
      </c>
    </row>
    <row r="753" spans="1:47" ht="13.5" hidden="1" x14ac:dyDescent="0.25">
      <c r="A753" s="655">
        <v>3300</v>
      </c>
      <c r="B753" s="30" t="s">
        <v>2766</v>
      </c>
      <c r="C753" s="30" t="s">
        <v>1638</v>
      </c>
      <c r="D753" s="655" t="s">
        <v>1632</v>
      </c>
      <c r="E753" s="723"/>
      <c r="F753" s="656">
        <f>+'17HPM_DATA_INPUT'!D480</f>
        <v>229</v>
      </c>
      <c r="G753" s="651">
        <f>+'17HPM_DATA_INPUT'!E480</f>
        <v>289</v>
      </c>
      <c r="H753" s="654">
        <f>+'17HPM_DATA_INPUT'!F480</f>
        <v>2083</v>
      </c>
      <c r="I753" s="690">
        <f>+'17HPM_DATA_INPUT'!G480</f>
        <v>3115</v>
      </c>
      <c r="J753" s="654">
        <f>+'17HPM_DATA_INPUT'!H480</f>
        <v>439683</v>
      </c>
      <c r="K753" s="651">
        <f>+'17HPM_DATA_INPUT'!I480</f>
        <v>582569</v>
      </c>
      <c r="L753" s="654">
        <f>+'17HPM_DATA_INPUT'!J480</f>
        <v>183351</v>
      </c>
      <c r="M753" s="651">
        <f>+'17HPM_DATA_INPUT'!K480</f>
        <v>236654</v>
      </c>
      <c r="N753" s="654">
        <f>+'17HPM_DATA_INPUT'!L480</f>
        <v>51370</v>
      </c>
      <c r="O753" s="673">
        <f>+'17HPM_DATA_INPUT'!M480</f>
        <v>70439</v>
      </c>
      <c r="P753" s="650">
        <f t="shared" si="889"/>
        <v>131981</v>
      </c>
      <c r="Q753" s="652">
        <f t="shared" si="890"/>
        <v>166215</v>
      </c>
      <c r="R753" s="654">
        <f>+'17HPM_DATA_INPUT'!P480</f>
        <v>2384</v>
      </c>
      <c r="S753" s="651">
        <f>+'17HPM_DATA_INPUT'!Q480</f>
        <v>4320</v>
      </c>
      <c r="T753" s="654">
        <f>+'17HPM_DATA_INPUT'!R480</f>
        <v>22432</v>
      </c>
      <c r="U753" s="651">
        <f>+'17HPM_DATA_INPUT'!S480</f>
        <v>34161</v>
      </c>
      <c r="V753" s="650">
        <f t="shared" si="891"/>
        <v>107165</v>
      </c>
      <c r="W753" s="653">
        <f t="shared" si="892"/>
        <v>127734</v>
      </c>
      <c r="X753" s="4047"/>
      <c r="Y753" s="4044"/>
      <c r="Z753" s="4047"/>
      <c r="AA753" s="3183"/>
      <c r="AB753" s="3183"/>
      <c r="AC753" s="3183"/>
      <c r="AD753" s="70">
        <f t="shared" si="871"/>
        <v>-439</v>
      </c>
      <c r="AE753" s="264">
        <f t="shared" si="872"/>
        <v>-8.0757910228108909E-2</v>
      </c>
      <c r="AF753" s="70">
        <f t="shared" si="873"/>
        <v>-1184</v>
      </c>
      <c r="AG753" s="264">
        <f t="shared" si="874"/>
        <v>-0.11281562648880419</v>
      </c>
      <c r="AH753" s="70">
        <f t="shared" si="875"/>
        <v>-70857</v>
      </c>
      <c r="AI753" s="264">
        <f t="shared" si="876"/>
        <v>-0.10700435525862746</v>
      </c>
      <c r="AJ753" s="70">
        <f t="shared" si="877"/>
        <v>-22214</v>
      </c>
      <c r="AK753" s="264">
        <f t="shared" si="878"/>
        <v>-0.14840795820472735</v>
      </c>
      <c r="AL753" s="70">
        <f t="shared" si="879"/>
        <v>-47763</v>
      </c>
      <c r="AM753" s="264">
        <f t="shared" si="880"/>
        <v>-0.14556919588433218</v>
      </c>
      <c r="AN753" s="70">
        <f t="shared" si="881"/>
        <v>25549</v>
      </c>
      <c r="AO753" s="264">
        <f t="shared" si="882"/>
        <v>0.14318780474135515</v>
      </c>
      <c r="AP753" s="70">
        <f t="shared" si="883"/>
        <v>-2644</v>
      </c>
      <c r="AQ753" s="264">
        <f t="shared" si="884"/>
        <v>-8.4278974882060431E-2</v>
      </c>
      <c r="AR753" s="70">
        <f t="shared" si="885"/>
        <v>-5976</v>
      </c>
      <c r="AS753" s="264">
        <f t="shared" si="886"/>
        <v>-5.8225184145913718E-2</v>
      </c>
      <c r="AT753" s="70">
        <f t="shared" si="887"/>
        <v>34169</v>
      </c>
      <c r="AU753" s="264">
        <f t="shared" si="888"/>
        <v>0.10936249751950787</v>
      </c>
    </row>
    <row r="754" spans="1:47" ht="13.5" hidden="1" x14ac:dyDescent="0.25">
      <c r="A754" s="655">
        <v>3320</v>
      </c>
      <c r="B754" s="30" t="s">
        <v>1011</v>
      </c>
      <c r="C754" s="30" t="s">
        <v>1638</v>
      </c>
      <c r="D754" s="655" t="s">
        <v>1633</v>
      </c>
      <c r="E754" s="723"/>
      <c r="F754" s="656">
        <f>+'17HPM_DATA_INPUT'!D481</f>
        <v>4997</v>
      </c>
      <c r="G754" s="651">
        <f>+'17HPM_DATA_INPUT'!E481</f>
        <v>5436</v>
      </c>
      <c r="H754" s="654">
        <f>+'17HPM_DATA_INPUT'!F481</f>
        <v>9311</v>
      </c>
      <c r="I754" s="690">
        <f>+'17HPM_DATA_INPUT'!G481</f>
        <v>10495</v>
      </c>
      <c r="J754" s="654">
        <f>+'17HPM_DATA_INPUT'!H481</f>
        <v>591331</v>
      </c>
      <c r="K754" s="651">
        <f>+'17HPM_DATA_INPUT'!I481</f>
        <v>662188</v>
      </c>
      <c r="L754" s="654">
        <f>+'17HPM_DATA_INPUT'!J481</f>
        <v>127468</v>
      </c>
      <c r="M754" s="651">
        <f>+'17HPM_DATA_INPUT'!K481</f>
        <v>149682</v>
      </c>
      <c r="N754" s="654">
        <f>+'17HPM_DATA_INPUT'!L481</f>
        <v>280349</v>
      </c>
      <c r="O754" s="673">
        <f>+'17HPM_DATA_INPUT'!M481</f>
        <v>328112</v>
      </c>
      <c r="P754" s="650">
        <f t="shared" si="889"/>
        <v>-152881</v>
      </c>
      <c r="Q754" s="652">
        <f t="shared" si="890"/>
        <v>-178430</v>
      </c>
      <c r="R754" s="654">
        <f>+'17HPM_DATA_INPUT'!P481</f>
        <v>28728</v>
      </c>
      <c r="S754" s="651">
        <f>+'17HPM_DATA_INPUT'!Q481</f>
        <v>31372</v>
      </c>
      <c r="T754" s="654">
        <f>+'17HPM_DATA_INPUT'!R481</f>
        <v>96660</v>
      </c>
      <c r="U754" s="651">
        <f>+'17HPM_DATA_INPUT'!S481</f>
        <v>102636</v>
      </c>
      <c r="V754" s="650">
        <f t="shared" si="891"/>
        <v>-278269</v>
      </c>
      <c r="W754" s="653">
        <f t="shared" si="892"/>
        <v>-312438</v>
      </c>
      <c r="X754" s="4047"/>
      <c r="Y754" s="4044"/>
      <c r="Z754" s="4047"/>
      <c r="AA754" s="3183"/>
      <c r="AB754" s="3183"/>
      <c r="AC754" s="3183"/>
      <c r="AD754" s="70">
        <f t="shared" si="871"/>
        <v>27</v>
      </c>
      <c r="AE754" s="264">
        <f t="shared" si="872"/>
        <v>2.0689655172413793E-2</v>
      </c>
      <c r="AF754" s="70">
        <f t="shared" si="873"/>
        <v>351</v>
      </c>
      <c r="AG754" s="264">
        <f t="shared" si="874"/>
        <v>5.0678602367889111E-2</v>
      </c>
      <c r="AH754" s="70">
        <f t="shared" si="875"/>
        <v>-203099</v>
      </c>
      <c r="AI754" s="264">
        <f t="shared" si="876"/>
        <v>-9.2651694517054656E-2</v>
      </c>
      <c r="AJ754" s="70">
        <f t="shared" si="877"/>
        <v>-138096</v>
      </c>
      <c r="AK754" s="264">
        <f t="shared" si="878"/>
        <v>-0.22454232525922302</v>
      </c>
      <c r="AL754" s="70">
        <f t="shared" si="879"/>
        <v>-28445</v>
      </c>
      <c r="AM754" s="264">
        <f t="shared" si="880"/>
        <v>-2.5235274913235722E-2</v>
      </c>
      <c r="AN754" s="70">
        <f t="shared" si="881"/>
        <v>-109651</v>
      </c>
      <c r="AO754" s="264">
        <f t="shared" si="882"/>
        <v>-0.21408642647813955</v>
      </c>
      <c r="AP754" s="70">
        <f t="shared" si="883"/>
        <v>455305</v>
      </c>
      <c r="AQ754" s="264">
        <f t="shared" si="884"/>
        <v>19.514186524944282</v>
      </c>
      <c r="AR754" s="70">
        <f t="shared" si="885"/>
        <v>79454</v>
      </c>
      <c r="AS754" s="264">
        <f t="shared" si="886"/>
        <v>0.31680602240058692</v>
      </c>
      <c r="AT754" s="70">
        <f t="shared" si="887"/>
        <v>-644410</v>
      </c>
      <c r="AU754" s="264">
        <f t="shared" si="888"/>
        <v>-0.81953682389897109</v>
      </c>
    </row>
    <row r="755" spans="1:47" ht="13.5" hidden="1" x14ac:dyDescent="0.25">
      <c r="A755" s="655">
        <v>3330</v>
      </c>
      <c r="B755" s="30" t="s">
        <v>1012</v>
      </c>
      <c r="C755" s="30" t="s">
        <v>1638</v>
      </c>
      <c r="D755" s="655" t="s">
        <v>1634</v>
      </c>
      <c r="E755" s="723"/>
      <c r="F755" s="656">
        <f>+'17HPM_DATA_INPUT'!D482</f>
        <v>1332</v>
      </c>
      <c r="G755" s="651">
        <f>+'17HPM_DATA_INPUT'!E482</f>
        <v>1305</v>
      </c>
      <c r="H755" s="654">
        <f>+'17HPM_DATA_INPUT'!F482</f>
        <v>7277</v>
      </c>
      <c r="I755" s="690">
        <f>+'17HPM_DATA_INPUT'!G482</f>
        <v>6926</v>
      </c>
      <c r="J755" s="654">
        <f>+'17HPM_DATA_INPUT'!H482</f>
        <v>1988971</v>
      </c>
      <c r="K755" s="651">
        <f>+'17HPM_DATA_INPUT'!I482</f>
        <v>2192070</v>
      </c>
      <c r="L755" s="654">
        <f>+'17HPM_DATA_INPUT'!J482</f>
        <v>476915</v>
      </c>
      <c r="M755" s="651">
        <f>+'17HPM_DATA_INPUT'!K482</f>
        <v>615011</v>
      </c>
      <c r="N755" s="654">
        <f>+'17HPM_DATA_INPUT'!L482</f>
        <v>1098747</v>
      </c>
      <c r="O755" s="673">
        <f>+'17HPM_DATA_INPUT'!M482</f>
        <v>1127192</v>
      </c>
      <c r="P755" s="650">
        <f t="shared" si="889"/>
        <v>-621832</v>
      </c>
      <c r="Q755" s="652">
        <f t="shared" si="890"/>
        <v>-512181</v>
      </c>
      <c r="R755" s="654">
        <f>+'17HPM_DATA_INPUT'!P482</f>
        <v>478637</v>
      </c>
      <c r="S755" s="651">
        <f>+'17HPM_DATA_INPUT'!Q482</f>
        <v>23332</v>
      </c>
      <c r="T755" s="654">
        <f>+'17HPM_DATA_INPUT'!R482</f>
        <v>330251</v>
      </c>
      <c r="U755" s="651">
        <f>+'17HPM_DATA_INPUT'!S482</f>
        <v>250797</v>
      </c>
      <c r="V755" s="650">
        <f t="shared" si="891"/>
        <v>-1430720</v>
      </c>
      <c r="W755" s="653">
        <f t="shared" si="892"/>
        <v>-786310</v>
      </c>
      <c r="X755" s="4047"/>
      <c r="Y755" s="4044"/>
      <c r="Z755" s="4047"/>
      <c r="AA755" s="3183"/>
      <c r="AB755" s="3183"/>
      <c r="AC755" s="3183"/>
      <c r="AD755" s="70">
        <f t="shared" si="871"/>
        <v>-297</v>
      </c>
      <c r="AE755" s="264">
        <f t="shared" si="872"/>
        <v>-0.99664429530201337</v>
      </c>
      <c r="AF755" s="70">
        <f t="shared" si="873"/>
        <v>-296</v>
      </c>
      <c r="AG755" s="264">
        <f t="shared" si="874"/>
        <v>-0.99663299663299665</v>
      </c>
      <c r="AH755" s="70">
        <f t="shared" si="875"/>
        <v>-28200</v>
      </c>
      <c r="AI755" s="264">
        <f t="shared" si="876"/>
        <v>-0.9980887661923975</v>
      </c>
      <c r="AJ755" s="70">
        <f t="shared" si="877"/>
        <v>-8099</v>
      </c>
      <c r="AK755" s="264">
        <f t="shared" si="878"/>
        <v>-0.99815134335716049</v>
      </c>
      <c r="AL755" s="70">
        <f t="shared" si="879"/>
        <v>-834</v>
      </c>
      <c r="AM755" s="264">
        <f t="shared" si="880"/>
        <v>-0.99880239520958081</v>
      </c>
      <c r="AN755" s="70">
        <f t="shared" si="881"/>
        <v>-7265</v>
      </c>
      <c r="AO755" s="264">
        <f t="shared" si="882"/>
        <v>-0.99807665888171448</v>
      </c>
      <c r="AP755" s="70">
        <f t="shared" si="883"/>
        <v>963</v>
      </c>
      <c r="AQ755" s="264">
        <f t="shared" si="884"/>
        <v>0</v>
      </c>
      <c r="AR755" s="70">
        <f t="shared" si="885"/>
        <v>-110942</v>
      </c>
      <c r="AS755" s="264">
        <f t="shared" si="886"/>
        <v>-0.9583876847588525</v>
      </c>
      <c r="AT755" s="70">
        <f t="shared" si="887"/>
        <v>102714</v>
      </c>
      <c r="AU755" s="264">
        <f t="shared" si="888"/>
        <v>0.94684734513274338</v>
      </c>
    </row>
    <row r="756" spans="1:47" ht="13.5" hidden="1" x14ac:dyDescent="0.25">
      <c r="A756" s="655">
        <v>3360</v>
      </c>
      <c r="B756" s="30" t="s">
        <v>2767</v>
      </c>
      <c r="C756" s="30" t="s">
        <v>1638</v>
      </c>
      <c r="D756" s="655" t="s">
        <v>1635</v>
      </c>
      <c r="E756" s="723"/>
      <c r="F756" s="656">
        <f>+'17HPM_DATA_INPUT'!D483</f>
        <v>1</v>
      </c>
      <c r="G756" s="651">
        <f>+'17HPM_DATA_INPUT'!E483</f>
        <v>298</v>
      </c>
      <c r="H756" s="654">
        <f>+'17HPM_DATA_INPUT'!F483</f>
        <v>1</v>
      </c>
      <c r="I756" s="690">
        <f>+'17HPM_DATA_INPUT'!G483</f>
        <v>297</v>
      </c>
      <c r="J756" s="654">
        <f>+'17HPM_DATA_INPUT'!H483</f>
        <v>54</v>
      </c>
      <c r="K756" s="651">
        <f>+'17HPM_DATA_INPUT'!I483</f>
        <v>28254</v>
      </c>
      <c r="L756" s="654">
        <f>+'17HPM_DATA_INPUT'!J483</f>
        <v>15</v>
      </c>
      <c r="M756" s="651">
        <f>+'17HPM_DATA_INPUT'!K483</f>
        <v>8114</v>
      </c>
      <c r="N756" s="654">
        <f>+'17HPM_DATA_INPUT'!L483</f>
        <v>1</v>
      </c>
      <c r="O756" s="673">
        <f>+'17HPM_DATA_INPUT'!M483</f>
        <v>835</v>
      </c>
      <c r="P756" s="650">
        <f t="shared" si="889"/>
        <v>14</v>
      </c>
      <c r="Q756" s="652">
        <f t="shared" si="890"/>
        <v>7279</v>
      </c>
      <c r="R756" s="654">
        <f>+'17HPM_DATA_INPUT'!P483</f>
        <v>963</v>
      </c>
      <c r="S756" s="651">
        <f>+'17HPM_DATA_INPUT'!Q483</f>
        <v>0</v>
      </c>
      <c r="T756" s="654">
        <f>+'17HPM_DATA_INPUT'!R483</f>
        <v>4817</v>
      </c>
      <c r="U756" s="651">
        <f>+'17HPM_DATA_INPUT'!S483</f>
        <v>115759</v>
      </c>
      <c r="V756" s="650">
        <f t="shared" si="891"/>
        <v>-5766</v>
      </c>
      <c r="W756" s="653">
        <f t="shared" si="892"/>
        <v>-108480</v>
      </c>
      <c r="X756" s="4047"/>
      <c r="Y756" s="4044"/>
      <c r="Z756" s="4047"/>
      <c r="AA756" s="3183"/>
      <c r="AB756" s="3183"/>
      <c r="AC756" s="3183"/>
      <c r="AD756" s="70">
        <f t="shared" si="871"/>
        <v>-160</v>
      </c>
      <c r="AE756" s="264">
        <f t="shared" si="872"/>
        <v>-7.7686496144807626E-4</v>
      </c>
      <c r="AF756" s="70">
        <f t="shared" si="873"/>
        <v>30673</v>
      </c>
      <c r="AG756" s="264">
        <f t="shared" si="874"/>
        <v>5.9629620989439962E-2</v>
      </c>
      <c r="AH756" s="70">
        <f t="shared" si="875"/>
        <v>3148510</v>
      </c>
      <c r="AI756" s="264">
        <f t="shared" si="876"/>
        <v>8.0510999401584113E-2</v>
      </c>
      <c r="AJ756" s="70">
        <f t="shared" si="877"/>
        <v>54975</v>
      </c>
      <c r="AK756" s="264">
        <f t="shared" si="878"/>
        <v>5.3633957968537869E-3</v>
      </c>
      <c r="AL756" s="70">
        <f t="shared" si="879"/>
        <v>302656</v>
      </c>
      <c r="AM756" s="264">
        <f t="shared" si="880"/>
        <v>4.0868051809372988E-2</v>
      </c>
      <c r="AN756" s="70">
        <f t="shared" si="881"/>
        <v>-247681</v>
      </c>
      <c r="AO756" s="264">
        <f t="shared" si="882"/>
        <v>-8.7078273446753549E-2</v>
      </c>
      <c r="AP756" s="70">
        <f t="shared" si="883"/>
        <v>1372643</v>
      </c>
      <c r="AQ756" s="264">
        <f t="shared" si="884"/>
        <v>0.90892795418818184</v>
      </c>
      <c r="AR756" s="70">
        <f t="shared" si="885"/>
        <v>322732</v>
      </c>
      <c r="AS756" s="264">
        <f t="shared" si="886"/>
        <v>0.17664963838855893</v>
      </c>
      <c r="AT756" s="70">
        <f t="shared" si="887"/>
        <v>-1943056</v>
      </c>
      <c r="AU756" s="264">
        <f t="shared" si="888"/>
        <v>-3.9429696219484973</v>
      </c>
    </row>
    <row r="757" spans="1:47" ht="13.5" hidden="1" x14ac:dyDescent="0.25">
      <c r="A757" s="655">
        <v>3380</v>
      </c>
      <c r="B757" s="30" t="s">
        <v>2768</v>
      </c>
      <c r="C757" s="30" t="s">
        <v>1638</v>
      </c>
      <c r="D757" s="655" t="s">
        <v>1636</v>
      </c>
      <c r="E757" s="723"/>
      <c r="F757" s="656">
        <f>+'17HPM_DATA_INPUT'!D484</f>
        <v>205796</v>
      </c>
      <c r="G757" s="651">
        <f>+'17HPM_DATA_INPUT'!E484</f>
        <v>205956</v>
      </c>
      <c r="H757" s="654">
        <f>+'17HPM_DATA_INPUT'!F484</f>
        <v>545065</v>
      </c>
      <c r="I757" s="690">
        <f>+'17HPM_DATA_INPUT'!G484</f>
        <v>514392</v>
      </c>
      <c r="J757" s="654">
        <f>+'17HPM_DATA_INPUT'!H484</f>
        <v>42255092</v>
      </c>
      <c r="K757" s="651">
        <f>+'17HPM_DATA_INPUT'!I484</f>
        <v>39106582</v>
      </c>
      <c r="L757" s="654">
        <f>+'17HPM_DATA_INPUT'!J484</f>
        <v>10305011</v>
      </c>
      <c r="M757" s="651">
        <f>+'17HPM_DATA_INPUT'!K484</f>
        <v>10250036</v>
      </c>
      <c r="N757" s="654">
        <f>+'17HPM_DATA_INPUT'!L484</f>
        <v>7708343</v>
      </c>
      <c r="O757" s="673">
        <f>+'17HPM_DATA_INPUT'!M484</f>
        <v>7405687</v>
      </c>
      <c r="P757" s="650">
        <f t="shared" si="889"/>
        <v>2596668</v>
      </c>
      <c r="Q757" s="652">
        <f t="shared" si="890"/>
        <v>2844349</v>
      </c>
      <c r="R757" s="654">
        <f>+'17HPM_DATA_INPUT'!P484</f>
        <v>2882821</v>
      </c>
      <c r="S757" s="651">
        <f>+'17HPM_DATA_INPUT'!Q484</f>
        <v>1510178</v>
      </c>
      <c r="T757" s="672">
        <f>+'17HPM_DATA_INPUT'!R484</f>
        <v>2149693</v>
      </c>
      <c r="U757" s="651">
        <f>+'17HPM_DATA_INPUT'!S484</f>
        <v>1826961</v>
      </c>
      <c r="V757" s="650">
        <f t="shared" si="891"/>
        <v>-2435846</v>
      </c>
      <c r="W757" s="653">
        <f t="shared" si="892"/>
        <v>-492790</v>
      </c>
      <c r="X757" s="4047"/>
      <c r="Y757" s="4044"/>
      <c r="Z757" s="4047"/>
      <c r="AA757" s="3183"/>
      <c r="AB757" s="3183"/>
      <c r="AC757" s="3183"/>
      <c r="AD757" s="70">
        <f t="shared" si="871"/>
        <v>-63</v>
      </c>
      <c r="AE757" s="264">
        <f t="shared" si="872"/>
        <v>-6.25E-2</v>
      </c>
      <c r="AF757" s="70">
        <f t="shared" si="873"/>
        <v>-146</v>
      </c>
      <c r="AG757" s="264">
        <f t="shared" si="874"/>
        <v>-8.1701175153889194E-2</v>
      </c>
      <c r="AH757" s="70">
        <f t="shared" si="875"/>
        <v>-416840</v>
      </c>
      <c r="AI757" s="264">
        <f t="shared" si="876"/>
        <v>-0.32579878696929909</v>
      </c>
      <c r="AJ757" s="70">
        <f t="shared" si="877"/>
        <v>-94847</v>
      </c>
      <c r="AK757" s="264">
        <f t="shared" si="878"/>
        <v>-0.33012192447852312</v>
      </c>
      <c r="AL757" s="70">
        <f t="shared" si="879"/>
        <v>-120952</v>
      </c>
      <c r="AM757" s="264">
        <f t="shared" si="880"/>
        <v>-0.32523683142012805</v>
      </c>
      <c r="AN757" s="70">
        <f t="shared" si="881"/>
        <v>26105</v>
      </c>
      <c r="AO757" s="264">
        <f t="shared" si="882"/>
        <v>0.30864270513123671</v>
      </c>
      <c r="AP757" s="70">
        <f t="shared" si="883"/>
        <v>-1093</v>
      </c>
      <c r="AQ757" s="264">
        <f t="shared" si="884"/>
        <v>-0.20387987315799291</v>
      </c>
      <c r="AR757" s="70">
        <f t="shared" si="885"/>
        <v>-27544</v>
      </c>
      <c r="AS757" s="264">
        <f t="shared" si="886"/>
        <v>-0.30043630017452005</v>
      </c>
      <c r="AT757" s="70">
        <f t="shared" si="887"/>
        <v>54742</v>
      </c>
      <c r="AU757" s="264">
        <f t="shared" si="888"/>
        <v>0.30140787684243564</v>
      </c>
    </row>
    <row r="758" spans="1:47" s="113" customFormat="1" ht="13.5" hidden="1" x14ac:dyDescent="0.25">
      <c r="A758" s="655">
        <v>3420</v>
      </c>
      <c r="B758" s="30" t="s">
        <v>2770</v>
      </c>
      <c r="C758" s="30" t="s">
        <v>1638</v>
      </c>
      <c r="D758" s="655" t="s">
        <v>1637</v>
      </c>
      <c r="E758" s="723"/>
      <c r="F758" s="656">
        <f>+'17HPM_DATA_INPUT'!D485</f>
        <v>945</v>
      </c>
      <c r="G758" s="651">
        <f>+'17HPM_DATA_INPUT'!E485</f>
        <v>1008</v>
      </c>
      <c r="H758" s="654">
        <f>+'17HPM_DATA_INPUT'!F485</f>
        <v>1641</v>
      </c>
      <c r="I758" s="690">
        <f>+'17HPM_DATA_INPUT'!G485</f>
        <v>1787</v>
      </c>
      <c r="J758" s="654">
        <f>+'17HPM_DATA_INPUT'!H485</f>
        <v>862600</v>
      </c>
      <c r="K758" s="651">
        <f>+'17HPM_DATA_INPUT'!I485</f>
        <v>1279440</v>
      </c>
      <c r="L758" s="654">
        <f>+'17HPM_DATA_INPUT'!J485</f>
        <v>192462</v>
      </c>
      <c r="M758" s="651">
        <f>+'17HPM_DATA_INPUT'!K485</f>
        <v>287309</v>
      </c>
      <c r="N758" s="654">
        <f>+'17HPM_DATA_INPUT'!L485</f>
        <v>250937</v>
      </c>
      <c r="O758" s="673">
        <f>+'17HPM_DATA_INPUT'!M485</f>
        <v>371889</v>
      </c>
      <c r="P758" s="650">
        <f t="shared" si="889"/>
        <v>-58475</v>
      </c>
      <c r="Q758" s="652">
        <f t="shared" si="890"/>
        <v>-84580</v>
      </c>
      <c r="R758" s="654">
        <f>+'17HPM_DATA_INPUT'!P485</f>
        <v>4268</v>
      </c>
      <c r="S758" s="651">
        <f>+'17HPM_DATA_INPUT'!Q485</f>
        <v>5361</v>
      </c>
      <c r="T758" s="654">
        <f>+'17HPM_DATA_INPUT'!R485</f>
        <v>64136</v>
      </c>
      <c r="U758" s="651">
        <f>+'17HPM_DATA_INPUT'!S485</f>
        <v>91680</v>
      </c>
      <c r="V758" s="650">
        <f t="shared" si="891"/>
        <v>-126879</v>
      </c>
      <c r="W758" s="653">
        <f t="shared" si="892"/>
        <v>-181621</v>
      </c>
      <c r="X758" s="4047"/>
      <c r="Y758" s="4044"/>
      <c r="Z758" s="4047"/>
      <c r="AA758" s="3183"/>
      <c r="AB758" s="3183"/>
      <c r="AC758" s="3183"/>
      <c r="AD758" s="265">
        <f t="shared" si="871"/>
        <v>0</v>
      </c>
      <c r="AE758" s="573">
        <f t="shared" si="872"/>
        <v>0</v>
      </c>
      <c r="AF758" s="265">
        <f t="shared" si="873"/>
        <v>0</v>
      </c>
      <c r="AG758" s="573">
        <f t="shared" si="874"/>
        <v>0</v>
      </c>
      <c r="AH758" s="265">
        <f t="shared" si="875"/>
        <v>0</v>
      </c>
      <c r="AI758" s="573">
        <f t="shared" si="876"/>
        <v>0</v>
      </c>
      <c r="AJ758" s="265">
        <f t="shared" si="877"/>
        <v>0</v>
      </c>
      <c r="AK758" s="573">
        <f t="shared" si="878"/>
        <v>0</v>
      </c>
      <c r="AL758" s="265">
        <f t="shared" si="879"/>
        <v>0</v>
      </c>
      <c r="AM758" s="573">
        <f t="shared" si="880"/>
        <v>0</v>
      </c>
      <c r="AN758" s="265">
        <f t="shared" si="881"/>
        <v>0</v>
      </c>
      <c r="AO758" s="573">
        <f t="shared" si="882"/>
        <v>0</v>
      </c>
      <c r="AP758" s="265">
        <f t="shared" si="883"/>
        <v>0</v>
      </c>
      <c r="AQ758" s="573">
        <f t="shared" si="884"/>
        <v>0</v>
      </c>
      <c r="AR758" s="265">
        <f t="shared" si="885"/>
        <v>0</v>
      </c>
      <c r="AS758" s="573">
        <f t="shared" si="886"/>
        <v>0</v>
      </c>
      <c r="AT758" s="265">
        <f t="shared" si="887"/>
        <v>0</v>
      </c>
      <c r="AU758" s="573">
        <f t="shared" si="888"/>
        <v>0</v>
      </c>
    </row>
    <row r="759" spans="1:47" ht="13.5" hidden="1" x14ac:dyDescent="0.25">
      <c r="A759" s="649" t="e">
        <v>#VALUE!</v>
      </c>
      <c r="B759" s="30" t="e">
        <v>#VALUE!</v>
      </c>
      <c r="C759" s="30" t="e">
        <v>#VALUE!</v>
      </c>
      <c r="D759" s="649" t="s">
        <v>607</v>
      </c>
      <c r="E759" s="723"/>
      <c r="F759" s="691"/>
      <c r="G759" s="675"/>
      <c r="H759" s="654"/>
      <c r="I759" s="690"/>
      <c r="J759" s="657"/>
      <c r="K759" s="675"/>
      <c r="L759" s="657"/>
      <c r="M759" s="675"/>
      <c r="N759" s="657"/>
      <c r="O759" s="675"/>
      <c r="P759" s="657"/>
      <c r="Q759" s="675"/>
      <c r="R759" s="657"/>
      <c r="S759" s="675"/>
      <c r="T759" s="657"/>
      <c r="U759" s="675"/>
      <c r="V759" s="657"/>
      <c r="W759" s="676"/>
      <c r="X759" s="4047"/>
      <c r="Y759" s="4044"/>
      <c r="Z759" s="4047"/>
      <c r="AA759" s="3183"/>
      <c r="AB759" s="3183"/>
      <c r="AC759" s="3183"/>
      <c r="AD759" s="261">
        <f t="shared" si="871"/>
        <v>15833</v>
      </c>
      <c r="AE759" s="262">
        <f t="shared" si="872"/>
        <v>1.9877992590165334E-2</v>
      </c>
      <c r="AF759" s="18">
        <f t="shared" si="873"/>
        <v>81416</v>
      </c>
      <c r="AG759" s="262">
        <f t="shared" si="874"/>
        <v>2.3345953154969748E-2</v>
      </c>
      <c r="AH759" s="18">
        <f t="shared" si="875"/>
        <v>8655912</v>
      </c>
      <c r="AI759" s="262">
        <f t="shared" si="876"/>
        <v>4.4377574807324717E-2</v>
      </c>
      <c r="AJ759" s="18">
        <f t="shared" si="877"/>
        <v>-1756864</v>
      </c>
      <c r="AK759" s="262">
        <f t="shared" si="878"/>
        <v>-3.4479644228879502E-2</v>
      </c>
      <c r="AL759" s="18">
        <f t="shared" si="879"/>
        <v>-407472</v>
      </c>
      <c r="AM759" s="262">
        <f t="shared" si="880"/>
        <v>-1.1545951610609416E-2</v>
      </c>
      <c r="AN759" s="18">
        <f t="shared" si="881"/>
        <v>-1349392</v>
      </c>
      <c r="AO759" s="262">
        <f t="shared" si="882"/>
        <v>-8.6155269264905535E-2</v>
      </c>
      <c r="AP759" s="18">
        <f t="shared" si="883"/>
        <v>100069</v>
      </c>
      <c r="AQ759" s="262">
        <f t="shared" si="884"/>
        <v>9.1727914704928231E-3</v>
      </c>
      <c r="AR759" s="18">
        <f t="shared" si="885"/>
        <v>152550</v>
      </c>
      <c r="AS759" s="262">
        <f t="shared" si="886"/>
        <v>1.4944802686478907E-2</v>
      </c>
      <c r="AT759" s="18">
        <f t="shared" si="887"/>
        <v>-1602011</v>
      </c>
      <c r="AU759" s="263">
        <f t="shared" si="888"/>
        <v>-0.2937010180832052</v>
      </c>
    </row>
    <row r="760" spans="1:47" ht="13.5" hidden="1" x14ac:dyDescent="0.25">
      <c r="A760" s="714">
        <v>140</v>
      </c>
      <c r="B760" s="30" t="e">
        <v>#N/A</v>
      </c>
      <c r="C760" s="30" t="e">
        <v>#N/A</v>
      </c>
      <c r="D760" s="714" t="s">
        <v>3879</v>
      </c>
      <c r="E760" s="723"/>
      <c r="F760" s="660">
        <f>+'17HPM_DATA_INPUT'!D486</f>
        <v>812342</v>
      </c>
      <c r="G760" s="664">
        <f>+'17HPM_DATA_INPUT'!E486</f>
        <v>796509</v>
      </c>
      <c r="H760" s="661">
        <f>+'17HPM_DATA_INPUT'!F486</f>
        <v>3568787</v>
      </c>
      <c r="I760" s="665">
        <f>+'17HPM_DATA_INPUT'!G486</f>
        <v>3487371</v>
      </c>
      <c r="J760" s="661">
        <f t="shared" ref="J760:O760" si="893">SUM(J740:J759)</f>
        <v>203707400</v>
      </c>
      <c r="K760" s="665">
        <f t="shared" si="893"/>
        <v>195051488</v>
      </c>
      <c r="L760" s="661">
        <f t="shared" si="893"/>
        <v>49196794</v>
      </c>
      <c r="M760" s="665">
        <f t="shared" si="893"/>
        <v>50953658</v>
      </c>
      <c r="N760" s="661">
        <f t="shared" si="893"/>
        <v>34883859</v>
      </c>
      <c r="O760" s="665">
        <f t="shared" si="893"/>
        <v>35291331</v>
      </c>
      <c r="P760" s="661">
        <f>+L760-N760</f>
        <v>14312935</v>
      </c>
      <c r="Q760" s="665">
        <f>+M760-O760</f>
        <v>15662327</v>
      </c>
      <c r="R760" s="661">
        <f>SUM(R740:R759)</f>
        <v>11009398</v>
      </c>
      <c r="S760" s="665">
        <f>SUM(S740:S759)</f>
        <v>10909329</v>
      </c>
      <c r="T760" s="661">
        <f>SUM(T740:T759)</f>
        <v>10360112</v>
      </c>
      <c r="U760" s="665">
        <f>SUM(U740:U759)</f>
        <v>10207562</v>
      </c>
      <c r="V760" s="661">
        <f>+P760-R760-T760</f>
        <v>-7056575</v>
      </c>
      <c r="W760" s="663">
        <f>+Q760-S760-U760</f>
        <v>-5454564</v>
      </c>
      <c r="X760" s="4047"/>
      <c r="Y760" s="4044"/>
      <c r="Z760" s="4047"/>
      <c r="AA760" s="3183"/>
      <c r="AB760" s="3183"/>
      <c r="AC760" s="3183"/>
      <c r="AD760" s="70">
        <f t="shared" si="871"/>
        <v>0</v>
      </c>
      <c r="AE760" s="264">
        <f t="shared" si="872"/>
        <v>0</v>
      </c>
      <c r="AF760" s="70">
        <f t="shared" si="873"/>
        <v>0</v>
      </c>
      <c r="AG760" s="264">
        <f t="shared" si="874"/>
        <v>0</v>
      </c>
      <c r="AH760" s="70">
        <f t="shared" si="875"/>
        <v>0</v>
      </c>
      <c r="AI760" s="264">
        <f t="shared" si="876"/>
        <v>0</v>
      </c>
      <c r="AJ760" s="70">
        <f t="shared" si="877"/>
        <v>0</v>
      </c>
      <c r="AK760" s="264">
        <f t="shared" si="878"/>
        <v>0</v>
      </c>
      <c r="AL760" s="70">
        <f t="shared" si="879"/>
        <v>0</v>
      </c>
      <c r="AM760" s="264">
        <f t="shared" si="880"/>
        <v>0</v>
      </c>
      <c r="AN760" s="70">
        <f t="shared" si="881"/>
        <v>0</v>
      </c>
      <c r="AO760" s="264">
        <f t="shared" si="882"/>
        <v>0</v>
      </c>
      <c r="AP760" s="70">
        <f t="shared" si="883"/>
        <v>0</v>
      </c>
      <c r="AQ760" s="264">
        <f t="shared" si="884"/>
        <v>0</v>
      </c>
      <c r="AR760" s="70">
        <f t="shared" si="885"/>
        <v>0</v>
      </c>
      <c r="AS760" s="264">
        <f t="shared" si="886"/>
        <v>0</v>
      </c>
      <c r="AT760" s="70">
        <f t="shared" si="887"/>
        <v>0</v>
      </c>
      <c r="AU760" s="264">
        <f t="shared" si="888"/>
        <v>0</v>
      </c>
    </row>
    <row r="761" spans="1:47" ht="13.5" hidden="1" x14ac:dyDescent="0.25">
      <c r="A761" s="649" t="e">
        <v>#VALUE!</v>
      </c>
      <c r="B761" s="30" t="e">
        <v>#VALUE!</v>
      </c>
      <c r="C761" s="30" t="e">
        <v>#VALUE!</v>
      </c>
      <c r="D761" s="649"/>
      <c r="E761" s="723"/>
      <c r="F761" s="666"/>
      <c r="G761" s="666"/>
      <c r="H761" s="666"/>
      <c r="I761" s="666"/>
      <c r="J761" s="666"/>
      <c r="K761" s="666"/>
      <c r="L761" s="666"/>
      <c r="M761" s="666"/>
      <c r="N761" s="666"/>
      <c r="O761" s="666"/>
      <c r="P761" s="667"/>
      <c r="Q761" s="652"/>
      <c r="R761" s="666"/>
      <c r="S761" s="666"/>
      <c r="T761" s="667"/>
      <c r="U761" s="652"/>
      <c r="V761" s="666"/>
      <c r="W761" s="668"/>
      <c r="X761" s="4047"/>
      <c r="Y761" s="4044"/>
      <c r="Z761" s="4047"/>
      <c r="AA761" s="3183"/>
      <c r="AB761" s="3183"/>
      <c r="AC761" s="3183"/>
      <c r="AD761" s="70">
        <f t="shared" si="871"/>
        <v>304.92437402085852</v>
      </c>
      <c r="AE761" s="264">
        <f t="shared" si="872"/>
        <v>1.2325204255519868E-2</v>
      </c>
      <c r="AF761" s="70">
        <f t="shared" si="873"/>
        <v>5137</v>
      </c>
      <c r="AG761" s="264">
        <f t="shared" si="874"/>
        <v>4.8504820266837889E-2</v>
      </c>
      <c r="AH761" s="70">
        <f t="shared" si="875"/>
        <v>11289025</v>
      </c>
      <c r="AI761" s="264">
        <f t="shared" si="876"/>
        <v>0.56826072785435366</v>
      </c>
      <c r="AJ761" s="70">
        <f t="shared" si="877"/>
        <v>2226603</v>
      </c>
      <c r="AK761" s="264">
        <f t="shared" si="878"/>
        <v>0.45562007402128069</v>
      </c>
      <c r="AL761" s="70">
        <f t="shared" si="879"/>
        <v>59186.775679381099</v>
      </c>
      <c r="AM761" s="264">
        <f t="shared" si="880"/>
        <v>1.56381775587985E-2</v>
      </c>
      <c r="AN761" s="70">
        <f t="shared" si="881"/>
        <v>2167416.2243206189</v>
      </c>
      <c r="AO761" s="264">
        <f t="shared" si="882"/>
        <v>1.9664253570051204</v>
      </c>
      <c r="AP761" s="70">
        <f t="shared" si="883"/>
        <v>464.21574894658988</v>
      </c>
      <c r="AQ761" s="264">
        <f t="shared" si="884"/>
        <v>1.5547918777722627E-3</v>
      </c>
      <c r="AR761" s="70">
        <f t="shared" si="885"/>
        <v>95196.14065634727</v>
      </c>
      <c r="AS761" s="264">
        <f t="shared" si="886"/>
        <v>0.11802976512184135</v>
      </c>
      <c r="AT761" s="70">
        <f t="shared" si="887"/>
        <v>2071755.8679153253</v>
      </c>
      <c r="AU761" s="264">
        <f t="shared" si="888"/>
        <v>713.60905285156423</v>
      </c>
    </row>
    <row r="762" spans="1:47" ht="13.5" x14ac:dyDescent="0.25">
      <c r="A762" s="649">
        <v>3000</v>
      </c>
      <c r="B762" s="30" t="s">
        <v>2755</v>
      </c>
      <c r="C762" s="30" t="s">
        <v>1638</v>
      </c>
      <c r="D762" s="649" t="s">
        <v>1619</v>
      </c>
      <c r="E762" s="723"/>
      <c r="F762" s="670">
        <f>+F677+F700+F720+F740</f>
        <v>25044.828695224907</v>
      </c>
      <c r="G762" s="652">
        <f>+G677+G700+G720+G740</f>
        <v>24739.904321204049</v>
      </c>
      <c r="H762" s="650">
        <f t="shared" ref="H762:O762" si="894">+H677+H700+H720+H740</f>
        <v>111044</v>
      </c>
      <c r="I762" s="671">
        <f t="shared" si="894"/>
        <v>105907</v>
      </c>
      <c r="J762" s="650">
        <f t="shared" si="894"/>
        <v>31154950</v>
      </c>
      <c r="K762" s="652">
        <f>+K677+K700+K720+K740</f>
        <v>19865925</v>
      </c>
      <c r="L762" s="650">
        <f t="shared" si="894"/>
        <v>7113576</v>
      </c>
      <c r="M762" s="652">
        <f t="shared" si="894"/>
        <v>4886973</v>
      </c>
      <c r="N762" s="650">
        <f t="shared" si="894"/>
        <v>3843948.4882793808</v>
      </c>
      <c r="O762" s="675">
        <f t="shared" si="894"/>
        <v>3784761.7125999997</v>
      </c>
      <c r="P762" s="650">
        <f>+L762-N762</f>
        <v>3269627.5117206192</v>
      </c>
      <c r="Q762" s="652">
        <f>+M762-O762</f>
        <v>1102211.2874000003</v>
      </c>
      <c r="R762" s="650">
        <f t="shared" ref="R762:U780" si="895">+R677+R700+R720+R740</f>
        <v>299035.20494894654</v>
      </c>
      <c r="S762" s="652">
        <f t="shared" si="895"/>
        <v>298570.98919999995</v>
      </c>
      <c r="T762" s="650">
        <f t="shared" si="895"/>
        <v>901739.64735634718</v>
      </c>
      <c r="U762" s="652">
        <f t="shared" si="895"/>
        <v>806543.50669999991</v>
      </c>
      <c r="V762" s="650">
        <f>+P762-R762-T762</f>
        <v>2068852.6594153256</v>
      </c>
      <c r="W762" s="653">
        <f>+Q762-S762-U762</f>
        <v>-2903.2084999996005</v>
      </c>
      <c r="X762" s="4047"/>
      <c r="Y762" s="4044"/>
      <c r="Z762" s="4047"/>
      <c r="AA762" s="3183"/>
      <c r="AB762" s="3183"/>
      <c r="AC762" s="3183"/>
      <c r="AD762" s="70">
        <f t="shared" si="871"/>
        <v>388.05242295891549</v>
      </c>
      <c r="AE762" s="264">
        <f t="shared" si="872"/>
        <v>5.5142383586717095E-2</v>
      </c>
      <c r="AF762" s="70">
        <f t="shared" si="873"/>
        <v>4075</v>
      </c>
      <c r="AG762" s="264">
        <f t="shared" si="874"/>
        <v>7.568581564235434E-2</v>
      </c>
      <c r="AH762" s="70">
        <f t="shared" si="875"/>
        <v>3235028</v>
      </c>
      <c r="AI762" s="264">
        <f t="shared" si="876"/>
        <v>0.39135655104025541</v>
      </c>
      <c r="AJ762" s="70">
        <f t="shared" si="877"/>
        <v>994461</v>
      </c>
      <c r="AK762" s="264">
        <f t="shared" si="878"/>
        <v>0.41151075266592457</v>
      </c>
      <c r="AL762" s="70">
        <f t="shared" si="879"/>
        <v>152163.57628644304</v>
      </c>
      <c r="AM762" s="264">
        <f t="shared" si="880"/>
        <v>0.14171540801203078</v>
      </c>
      <c r="AN762" s="70">
        <f t="shared" si="881"/>
        <v>842297.42371355719</v>
      </c>
      <c r="AO762" s="264">
        <f t="shared" si="882"/>
        <v>0.62723040923715301</v>
      </c>
      <c r="AP762" s="70">
        <f t="shared" si="883"/>
        <v>3049.0097941565036</v>
      </c>
      <c r="AQ762" s="264">
        <f t="shared" si="884"/>
        <v>2.0624591779280339E-2</v>
      </c>
      <c r="AR762" s="70">
        <f t="shared" si="885"/>
        <v>57204.473144902324</v>
      </c>
      <c r="AS762" s="264">
        <f t="shared" si="886"/>
        <v>0.17507592756788398</v>
      </c>
      <c r="AT762" s="70">
        <f t="shared" si="887"/>
        <v>782043.94077449827</v>
      </c>
      <c r="AU762" s="264">
        <f t="shared" si="888"/>
        <v>0.90065171421651236</v>
      </c>
    </row>
    <row r="763" spans="1:47" ht="13.5" x14ac:dyDescent="0.25">
      <c r="A763" s="649">
        <v>3030</v>
      </c>
      <c r="B763" s="30" t="s">
        <v>2756</v>
      </c>
      <c r="C763" s="30" t="s">
        <v>1638</v>
      </c>
      <c r="D763" s="649" t="s">
        <v>1620</v>
      </c>
      <c r="E763" s="723"/>
      <c r="F763" s="670">
        <f t="shared" ref="F763:G780" si="896">+F678+F701+F721+F741</f>
        <v>7425.3329632290506</v>
      </c>
      <c r="G763" s="652">
        <f t="shared" si="896"/>
        <v>7037.2805402701351</v>
      </c>
      <c r="H763" s="650">
        <f t="shared" ref="H763:O763" si="897">+H678+H701+H721+H741</f>
        <v>57916</v>
      </c>
      <c r="I763" s="671">
        <f t="shared" si="897"/>
        <v>53841</v>
      </c>
      <c r="J763" s="650">
        <f t="shared" si="897"/>
        <v>11501219</v>
      </c>
      <c r="K763" s="652">
        <f t="shared" si="897"/>
        <v>8266191</v>
      </c>
      <c r="L763" s="650">
        <f t="shared" si="897"/>
        <v>3411071</v>
      </c>
      <c r="M763" s="652">
        <f t="shared" si="897"/>
        <v>2416610</v>
      </c>
      <c r="N763" s="650">
        <f t="shared" si="897"/>
        <v>1225889.986286443</v>
      </c>
      <c r="O763" s="675">
        <f t="shared" si="897"/>
        <v>1073726.4099999999</v>
      </c>
      <c r="P763" s="650">
        <f t="shared" ref="P763:P784" si="898">+L763-N763</f>
        <v>2185181.0137135573</v>
      </c>
      <c r="Q763" s="652">
        <f t="shared" ref="Q763:Q786" si="899">+M763-O763</f>
        <v>1342883.59</v>
      </c>
      <c r="R763" s="650">
        <f t="shared" si="895"/>
        <v>150882.7136941565</v>
      </c>
      <c r="S763" s="652">
        <f t="shared" si="895"/>
        <v>147833.70389999999</v>
      </c>
      <c r="T763" s="650">
        <f t="shared" si="895"/>
        <v>383945.41314490233</v>
      </c>
      <c r="U763" s="652">
        <f t="shared" si="895"/>
        <v>326740.94</v>
      </c>
      <c r="V763" s="650">
        <f t="shared" ref="V763:V784" si="900">+P763-R763-T763</f>
        <v>1650352.8868744983</v>
      </c>
      <c r="W763" s="653">
        <f t="shared" ref="V763:W786" si="901">+Q763-S763-U763</f>
        <v>868308.94610000006</v>
      </c>
      <c r="X763" s="4047"/>
      <c r="Y763" s="4044"/>
      <c r="Z763" s="4047"/>
      <c r="AA763" s="3183"/>
      <c r="AB763" s="3183"/>
      <c r="AC763" s="3183"/>
      <c r="AD763" s="70">
        <f t="shared" si="871"/>
        <v>450.38494459995036</v>
      </c>
      <c r="AE763" s="264">
        <f t="shared" si="872"/>
        <v>0.135578512267999</v>
      </c>
      <c r="AF763" s="70">
        <f t="shared" si="873"/>
        <v>867</v>
      </c>
      <c r="AG763" s="264">
        <f t="shared" si="874"/>
        <v>0.19758432087511393</v>
      </c>
      <c r="AH763" s="70">
        <f t="shared" si="875"/>
        <v>702864</v>
      </c>
      <c r="AI763" s="264">
        <f t="shared" si="876"/>
        <v>0.29578444546097649</v>
      </c>
      <c r="AJ763" s="70">
        <f t="shared" si="877"/>
        <v>139162</v>
      </c>
      <c r="AK763" s="264">
        <f t="shared" si="878"/>
        <v>0.24483584305818726</v>
      </c>
      <c r="AL763" s="70">
        <f t="shared" si="879"/>
        <v>9677.3091370363254</v>
      </c>
      <c r="AM763" s="264">
        <f t="shared" si="880"/>
        <v>1.0600843510836117E-2</v>
      </c>
      <c r="AN763" s="70">
        <f t="shared" si="881"/>
        <v>129484.69086296367</v>
      </c>
      <c r="AO763" s="264">
        <f t="shared" si="882"/>
        <v>0.37587134885099671</v>
      </c>
      <c r="AP763" s="70">
        <f t="shared" si="883"/>
        <v>165354.36825324796</v>
      </c>
      <c r="AQ763" s="264">
        <f t="shared" si="884"/>
        <v>12.523128608038654</v>
      </c>
      <c r="AR763" s="70">
        <f t="shared" si="885"/>
        <v>67399.486956169421</v>
      </c>
      <c r="AS763" s="264">
        <f t="shared" si="886"/>
        <v>0.21005722110768904</v>
      </c>
      <c r="AT763" s="70">
        <f t="shared" si="887"/>
        <v>-103269.16434645373</v>
      </c>
      <c r="AU763" s="264">
        <f t="shared" si="888"/>
        <v>-0.15218904202818956</v>
      </c>
    </row>
    <row r="764" spans="1:47" ht="13.5" x14ac:dyDescent="0.25">
      <c r="A764" s="649">
        <v>3040</v>
      </c>
      <c r="B764" s="30" t="s">
        <v>2757</v>
      </c>
      <c r="C764" s="30" t="s">
        <v>1638</v>
      </c>
      <c r="D764" s="649" t="s">
        <v>1798</v>
      </c>
      <c r="E764" s="723"/>
      <c r="F764" s="670">
        <f t="shared" si="896"/>
        <v>3772.3342495876855</v>
      </c>
      <c r="G764" s="652">
        <f t="shared" si="896"/>
        <v>3321.9493049877351</v>
      </c>
      <c r="H764" s="650">
        <f t="shared" ref="H764:O764" si="902">+H679+H702+H722+H742</f>
        <v>5255</v>
      </c>
      <c r="I764" s="671">
        <f t="shared" si="902"/>
        <v>4388</v>
      </c>
      <c r="J764" s="650">
        <f t="shared" si="902"/>
        <v>3079135</v>
      </c>
      <c r="K764" s="652">
        <f t="shared" si="902"/>
        <v>2376271</v>
      </c>
      <c r="L764" s="650">
        <f t="shared" si="902"/>
        <v>707551</v>
      </c>
      <c r="M764" s="652">
        <f t="shared" si="902"/>
        <v>568389</v>
      </c>
      <c r="N764" s="650">
        <f t="shared" si="902"/>
        <v>922558.35743703623</v>
      </c>
      <c r="O764" s="675">
        <f t="shared" si="902"/>
        <v>912881.04829999991</v>
      </c>
      <c r="P764" s="650">
        <f t="shared" si="898"/>
        <v>-215007.35743703623</v>
      </c>
      <c r="Q764" s="652">
        <f t="shared" si="899"/>
        <v>-344492.04829999991</v>
      </c>
      <c r="R764" s="650">
        <f t="shared" si="895"/>
        <v>178558.28665324795</v>
      </c>
      <c r="S764" s="652">
        <f t="shared" si="895"/>
        <v>13203.918399999999</v>
      </c>
      <c r="T764" s="650">
        <f t="shared" si="895"/>
        <v>388261.99575616943</v>
      </c>
      <c r="U764" s="652">
        <f t="shared" si="895"/>
        <v>320862.50880000001</v>
      </c>
      <c r="V764" s="650">
        <f t="shared" si="900"/>
        <v>-781827.63984645368</v>
      </c>
      <c r="W764" s="653">
        <f t="shared" si="901"/>
        <v>-678558.47549999994</v>
      </c>
      <c r="X764" s="4047"/>
      <c r="Y764" s="4044"/>
      <c r="Z764" s="4047"/>
      <c r="AA764" s="3183"/>
      <c r="AB764" s="3183"/>
      <c r="AC764" s="3183"/>
      <c r="AD764" s="70">
        <f t="shared" si="871"/>
        <v>-15055.04551362968</v>
      </c>
      <c r="AE764" s="264">
        <f t="shared" si="872"/>
        <v>-2.7615102596695338E-2</v>
      </c>
      <c r="AF764" s="70">
        <f t="shared" si="873"/>
        <v>-51263</v>
      </c>
      <c r="AG764" s="264">
        <f t="shared" si="874"/>
        <v>-2.968849177851805E-2</v>
      </c>
      <c r="AH764" s="70">
        <f t="shared" si="875"/>
        <v>-520418</v>
      </c>
      <c r="AI764" s="264">
        <f t="shared" si="876"/>
        <v>-7.0714043237641638E-3</v>
      </c>
      <c r="AJ764" s="70">
        <f t="shared" si="877"/>
        <v>-2097359.3200000003</v>
      </c>
      <c r="AK764" s="264">
        <f t="shared" si="878"/>
        <v>-0.10761776658228904</v>
      </c>
      <c r="AL764" s="70">
        <f t="shared" si="879"/>
        <v>-270948.85978924483</v>
      </c>
      <c r="AM764" s="264">
        <f t="shared" si="880"/>
        <v>-3.5912313128262228E-2</v>
      </c>
      <c r="AN764" s="70">
        <f t="shared" si="881"/>
        <v>-1826410.4602107555</v>
      </c>
      <c r="AO764" s="264">
        <f t="shared" si="882"/>
        <v>-0.15291146714938011</v>
      </c>
      <c r="AP764" s="70">
        <f t="shared" si="883"/>
        <v>-2420284.32149876</v>
      </c>
      <c r="AQ764" s="264">
        <f t="shared" si="884"/>
        <v>-0.41118338012942851</v>
      </c>
      <c r="AR764" s="70">
        <f t="shared" si="885"/>
        <v>-378942.79341798183</v>
      </c>
      <c r="AS764" s="264">
        <f t="shared" si="886"/>
        <v>-0.11931024722809544</v>
      </c>
      <c r="AT764" s="70">
        <f t="shared" si="887"/>
        <v>972816.65470598638</v>
      </c>
      <c r="AU764" s="264">
        <f t="shared" si="888"/>
        <v>0.33755164855598813</v>
      </c>
    </row>
    <row r="765" spans="1:47" ht="13.5" x14ac:dyDescent="0.25">
      <c r="A765" s="649">
        <v>3060</v>
      </c>
      <c r="B765" s="30" t="s">
        <v>2758</v>
      </c>
      <c r="C765" s="30" t="s">
        <v>1638</v>
      </c>
      <c r="D765" s="649" t="s">
        <v>1622</v>
      </c>
      <c r="E765" s="723"/>
      <c r="F765" s="670">
        <f t="shared" si="896"/>
        <v>530119.30105683347</v>
      </c>
      <c r="G765" s="652">
        <f t="shared" si="896"/>
        <v>545174.34657046315</v>
      </c>
      <c r="H765" s="650">
        <f t="shared" ref="H765:O765" si="903">+H680+H703+H723+H743</f>
        <v>1675433</v>
      </c>
      <c r="I765" s="671">
        <f t="shared" si="903"/>
        <v>1726696</v>
      </c>
      <c r="J765" s="650">
        <f t="shared" si="903"/>
        <v>73074299</v>
      </c>
      <c r="K765" s="652">
        <f t="shared" si="903"/>
        <v>73594717</v>
      </c>
      <c r="L765" s="650">
        <f t="shared" si="903"/>
        <v>17391609.710000001</v>
      </c>
      <c r="M765" s="652">
        <f t="shared" si="903"/>
        <v>19488969.030000001</v>
      </c>
      <c r="N765" s="650">
        <f t="shared" si="903"/>
        <v>7273785.4162107557</v>
      </c>
      <c r="O765" s="675">
        <f t="shared" si="903"/>
        <v>7544734.2760000005</v>
      </c>
      <c r="P765" s="650">
        <f t="shared" si="898"/>
        <v>10117824.293789245</v>
      </c>
      <c r="Q765" s="652">
        <f t="shared" si="899"/>
        <v>11944234.754000001</v>
      </c>
      <c r="R765" s="650">
        <f t="shared" si="895"/>
        <v>3465859.0356012406</v>
      </c>
      <c r="S765" s="652">
        <f t="shared" si="895"/>
        <v>5886143.3571000006</v>
      </c>
      <c r="T765" s="650">
        <f t="shared" si="895"/>
        <v>2797169.9229820184</v>
      </c>
      <c r="U765" s="652">
        <f t="shared" si="895"/>
        <v>3176112.7164000003</v>
      </c>
      <c r="V765" s="650">
        <f t="shared" si="900"/>
        <v>3854795.3352059862</v>
      </c>
      <c r="W765" s="653">
        <f t="shared" si="901"/>
        <v>2881978.6804999998</v>
      </c>
      <c r="X765" s="4047"/>
      <c r="Y765" s="4044"/>
      <c r="Z765" s="4047"/>
      <c r="AA765" s="3183"/>
      <c r="AB765" s="3183"/>
      <c r="AC765" s="3183"/>
      <c r="AD765" s="70">
        <f t="shared" si="871"/>
        <v>48680.187859991158</v>
      </c>
      <c r="AE765" s="264">
        <f t="shared" si="872"/>
        <v>0.15807257367001393</v>
      </c>
      <c r="AF765" s="70">
        <f t="shared" si="873"/>
        <v>168536</v>
      </c>
      <c r="AG765" s="264">
        <f t="shared" si="874"/>
        <v>0.19085993193927761</v>
      </c>
      <c r="AH765" s="70">
        <f t="shared" si="875"/>
        <v>4530915</v>
      </c>
      <c r="AI765" s="264">
        <f t="shared" si="876"/>
        <v>0.11426232388052723</v>
      </c>
      <c r="AJ765" s="70">
        <f t="shared" si="877"/>
        <v>7546</v>
      </c>
      <c r="AK765" s="264">
        <f t="shared" si="878"/>
        <v>7.629377653688333E-4</v>
      </c>
      <c r="AL765" s="70">
        <f t="shared" si="879"/>
        <v>-67082.419089497533</v>
      </c>
      <c r="AM765" s="264">
        <f t="shared" si="880"/>
        <v>-2.2342583126031174E-2</v>
      </c>
      <c r="AN765" s="70">
        <f t="shared" si="881"/>
        <v>74628.419089497067</v>
      </c>
      <c r="AO765" s="264">
        <f t="shared" si="882"/>
        <v>1.0834133897493672E-2</v>
      </c>
      <c r="AP765" s="70">
        <f t="shared" si="883"/>
        <v>347018.32058348926</v>
      </c>
      <c r="AQ765" s="264">
        <f t="shared" si="884"/>
        <v>0.12997190696126287</v>
      </c>
      <c r="AR765" s="70">
        <f t="shared" si="885"/>
        <v>155251.49311437667</v>
      </c>
      <c r="AS765" s="264">
        <f t="shared" si="886"/>
        <v>0.12105799068424225</v>
      </c>
      <c r="AT765" s="70">
        <f t="shared" si="887"/>
        <v>-427641.39460836956</v>
      </c>
      <c r="AU765" s="264">
        <f t="shared" si="888"/>
        <v>-0.14566117898937514</v>
      </c>
    </row>
    <row r="766" spans="1:47" ht="13.5" x14ac:dyDescent="0.25">
      <c r="A766" s="649">
        <v>3070</v>
      </c>
      <c r="B766" s="30" t="s">
        <v>1048</v>
      </c>
      <c r="C766" s="30" t="s">
        <v>1638</v>
      </c>
      <c r="D766" s="649" t="s">
        <v>1623</v>
      </c>
      <c r="E766" s="723"/>
      <c r="F766" s="670">
        <f t="shared" si="896"/>
        <v>356641.18785999116</v>
      </c>
      <c r="G766" s="652">
        <f t="shared" si="896"/>
        <v>307961</v>
      </c>
      <c r="H766" s="650">
        <f t="shared" ref="H766:O766" si="904">+H681+H704+H724+H744</f>
        <v>1051571</v>
      </c>
      <c r="I766" s="671">
        <f t="shared" si="904"/>
        <v>883035</v>
      </c>
      <c r="J766" s="650">
        <f t="shared" si="904"/>
        <v>44184537</v>
      </c>
      <c r="K766" s="652">
        <f t="shared" si="904"/>
        <v>39653622</v>
      </c>
      <c r="L766" s="650">
        <f t="shared" si="904"/>
        <v>9898261</v>
      </c>
      <c r="M766" s="652">
        <f t="shared" si="904"/>
        <v>9890715</v>
      </c>
      <c r="N766" s="650">
        <f t="shared" si="904"/>
        <v>2935364.4650105024</v>
      </c>
      <c r="O766" s="675">
        <f t="shared" si="904"/>
        <v>3002446.8840999999</v>
      </c>
      <c r="P766" s="650">
        <f t="shared" si="898"/>
        <v>6962896.5349894976</v>
      </c>
      <c r="Q766" s="652">
        <f t="shared" si="899"/>
        <v>6888268.1159000006</v>
      </c>
      <c r="R766" s="650">
        <f t="shared" si="895"/>
        <v>3016966.9940834893</v>
      </c>
      <c r="S766" s="652">
        <f t="shared" si="895"/>
        <v>2669948.6735</v>
      </c>
      <c r="T766" s="650">
        <f t="shared" si="895"/>
        <v>1437707.0521143766</v>
      </c>
      <c r="U766" s="652">
        <f t="shared" si="895"/>
        <v>1282455.5589999999</v>
      </c>
      <c r="V766" s="650">
        <f t="shared" si="900"/>
        <v>2508222.4887916315</v>
      </c>
      <c r="W766" s="653">
        <f t="shared" si="901"/>
        <v>2935863.8834000011</v>
      </c>
      <c r="X766" s="4047"/>
      <c r="Y766" s="4044"/>
      <c r="Z766" s="4047"/>
      <c r="AA766" s="3183"/>
      <c r="AB766" s="3183"/>
      <c r="AC766" s="3183"/>
      <c r="AD766" s="70">
        <f t="shared" si="871"/>
        <v>146</v>
      </c>
      <c r="AE766" s="264">
        <f t="shared" si="872"/>
        <v>7.1285581758703184E-3</v>
      </c>
      <c r="AF766" s="70">
        <f t="shared" si="873"/>
        <v>385</v>
      </c>
      <c r="AG766" s="264">
        <f t="shared" si="874"/>
        <v>1.9344789468395136E-2</v>
      </c>
      <c r="AH766" s="70">
        <f t="shared" si="875"/>
        <v>126468</v>
      </c>
      <c r="AI766" s="264">
        <f t="shared" si="876"/>
        <v>0.21792803970223326</v>
      </c>
      <c r="AJ766" s="70">
        <f t="shared" si="877"/>
        <v>26157.859999999986</v>
      </c>
      <c r="AK766" s="264">
        <f t="shared" si="878"/>
        <v>0.15256531332806689</v>
      </c>
      <c r="AL766" s="70">
        <f t="shared" si="879"/>
        <v>9819</v>
      </c>
      <c r="AM766" s="264">
        <f t="shared" si="880"/>
        <v>1.4740720056927193E-2</v>
      </c>
      <c r="AN766" s="70">
        <f t="shared" si="881"/>
        <v>16338.859999999986</v>
      </c>
      <c r="AO766" s="264">
        <f t="shared" si="882"/>
        <v>3.3030453534513178E-2</v>
      </c>
      <c r="AP766" s="70">
        <f t="shared" si="883"/>
        <v>1</v>
      </c>
      <c r="AQ766" s="264">
        <f t="shared" si="884"/>
        <v>0</v>
      </c>
      <c r="AR766" s="70">
        <f t="shared" si="885"/>
        <v>10010</v>
      </c>
      <c r="AS766" s="264">
        <f t="shared" si="886"/>
        <v>5.0973642400293312E-2</v>
      </c>
      <c r="AT766" s="70">
        <f t="shared" si="887"/>
        <v>6327.859999999986</v>
      </c>
      <c r="AU766" s="264">
        <f t="shared" si="888"/>
        <v>9.1570563684278804E-3</v>
      </c>
    </row>
    <row r="767" spans="1:47" ht="13.5" x14ac:dyDescent="0.25">
      <c r="A767" s="649">
        <v>3150</v>
      </c>
      <c r="B767" s="30" t="s">
        <v>1861</v>
      </c>
      <c r="C767" s="30" t="s">
        <v>1638</v>
      </c>
      <c r="D767" s="649" t="s">
        <v>1624</v>
      </c>
      <c r="E767" s="723"/>
      <c r="F767" s="670">
        <f t="shared" si="896"/>
        <v>20627</v>
      </c>
      <c r="G767" s="652">
        <f t="shared" si="896"/>
        <v>20481</v>
      </c>
      <c r="H767" s="650">
        <f t="shared" ref="H767:O767" si="905">+H682+H705+H725+H745</f>
        <v>20287</v>
      </c>
      <c r="I767" s="671">
        <f t="shared" si="905"/>
        <v>19902</v>
      </c>
      <c r="J767" s="650">
        <f t="shared" si="905"/>
        <v>706788</v>
      </c>
      <c r="K767" s="652">
        <f t="shared" si="905"/>
        <v>580320</v>
      </c>
      <c r="L767" s="650">
        <f t="shared" si="905"/>
        <v>197611.38</v>
      </c>
      <c r="M767" s="652">
        <f t="shared" si="905"/>
        <v>171453.52000000002</v>
      </c>
      <c r="N767" s="650">
        <f t="shared" si="905"/>
        <v>675933</v>
      </c>
      <c r="O767" s="675">
        <f t="shared" si="905"/>
        <v>666114</v>
      </c>
      <c r="P767" s="650">
        <f t="shared" si="898"/>
        <v>-478321.62</v>
      </c>
      <c r="Q767" s="652">
        <f t="shared" si="899"/>
        <v>-494660.48</v>
      </c>
      <c r="R767" s="650">
        <f t="shared" si="895"/>
        <v>1</v>
      </c>
      <c r="S767" s="652">
        <f t="shared" si="895"/>
        <v>0</v>
      </c>
      <c r="T767" s="650">
        <f t="shared" si="895"/>
        <v>206386</v>
      </c>
      <c r="U767" s="652">
        <f t="shared" si="895"/>
        <v>196376</v>
      </c>
      <c r="V767" s="650">
        <f t="shared" si="900"/>
        <v>-684708.62</v>
      </c>
      <c r="W767" s="653">
        <f t="shared" si="901"/>
        <v>-691036.48</v>
      </c>
      <c r="X767" s="4047"/>
      <c r="Y767" s="4044"/>
      <c r="Z767" s="4047"/>
      <c r="AA767" s="3183"/>
      <c r="AB767" s="3183"/>
      <c r="AC767" s="3183"/>
      <c r="AD767" s="70">
        <f t="shared" si="871"/>
        <v>17096.830194461218</v>
      </c>
      <c r="AE767" s="264">
        <f t="shared" si="872"/>
        <v>0.30050681146439756</v>
      </c>
      <c r="AF767" s="70">
        <f t="shared" si="873"/>
        <v>28216</v>
      </c>
      <c r="AG767" s="264">
        <f t="shared" si="874"/>
        <v>0.26538501330875369</v>
      </c>
      <c r="AH767" s="70">
        <f t="shared" si="875"/>
        <v>3001515</v>
      </c>
      <c r="AI767" s="264">
        <f t="shared" si="876"/>
        <v>0.21066255305314943</v>
      </c>
      <c r="AJ767" s="70">
        <f t="shared" si="877"/>
        <v>121822</v>
      </c>
      <c r="AK767" s="264">
        <f t="shared" si="878"/>
        <v>3.6340682789112053E-2</v>
      </c>
      <c r="AL767" s="70">
        <f t="shared" si="879"/>
        <v>370220.50686776266</v>
      </c>
      <c r="AM767" s="264">
        <f t="shared" si="880"/>
        <v>5.2080447191555905E-2</v>
      </c>
      <c r="AN767" s="70">
        <f t="shared" si="881"/>
        <v>-248398.50686776266</v>
      </c>
      <c r="AO767" s="264">
        <f t="shared" si="882"/>
        <v>-6.6126628475411356E-2</v>
      </c>
      <c r="AP767" s="70">
        <f t="shared" si="883"/>
        <v>-83254.070811525598</v>
      </c>
      <c r="AQ767" s="264">
        <f t="shared" si="884"/>
        <v>-0.24190494475673074</v>
      </c>
      <c r="AR767" s="70">
        <f t="shared" si="885"/>
        <v>51245.282827714109</v>
      </c>
      <c r="AS767" s="264">
        <f t="shared" si="886"/>
        <v>5.6153491903098526E-2</v>
      </c>
      <c r="AT767" s="70">
        <f t="shared" si="887"/>
        <v>-216389.71888395119</v>
      </c>
      <c r="AU767" s="264">
        <f t="shared" si="888"/>
        <v>-4.3164336079889509E-2</v>
      </c>
    </row>
    <row r="768" spans="1:47" ht="13.5" x14ac:dyDescent="0.25">
      <c r="A768" s="649">
        <v>3160</v>
      </c>
      <c r="B768" s="30" t="s">
        <v>2760</v>
      </c>
      <c r="C768" s="30" t="s">
        <v>1638</v>
      </c>
      <c r="D768" s="649" t="s">
        <v>1625</v>
      </c>
      <c r="E768" s="723"/>
      <c r="F768" s="670">
        <f t="shared" si="896"/>
        <v>73990.150219876872</v>
      </c>
      <c r="G768" s="652">
        <f t="shared" si="896"/>
        <v>56893.320025415655</v>
      </c>
      <c r="H768" s="650">
        <f t="shared" ref="H768:O768" si="906">+H683+H706+H726+H746</f>
        <v>134537</v>
      </c>
      <c r="I768" s="671">
        <f t="shared" si="906"/>
        <v>106321</v>
      </c>
      <c r="J768" s="650">
        <f t="shared" si="906"/>
        <v>17249491</v>
      </c>
      <c r="K768" s="652">
        <f t="shared" si="906"/>
        <v>14247976</v>
      </c>
      <c r="L768" s="650">
        <f t="shared" si="906"/>
        <v>3474043</v>
      </c>
      <c r="M768" s="652">
        <f t="shared" si="906"/>
        <v>3352221</v>
      </c>
      <c r="N768" s="650">
        <f t="shared" si="906"/>
        <v>7478848.1556677632</v>
      </c>
      <c r="O768" s="675">
        <f t="shared" si="906"/>
        <v>7108627.6488000005</v>
      </c>
      <c r="P768" s="650">
        <f t="shared" si="898"/>
        <v>-4004805.1556677632</v>
      </c>
      <c r="Q768" s="652">
        <f t="shared" si="899"/>
        <v>-3756406.6488000005</v>
      </c>
      <c r="R768" s="650">
        <f t="shared" si="895"/>
        <v>260906.19798847436</v>
      </c>
      <c r="S768" s="652">
        <f t="shared" si="895"/>
        <v>344160.26879999996</v>
      </c>
      <c r="T768" s="650">
        <f t="shared" si="895"/>
        <v>963838.26842771412</v>
      </c>
      <c r="U768" s="652">
        <f t="shared" si="895"/>
        <v>912592.98560000001</v>
      </c>
      <c r="V768" s="650">
        <f t="shared" si="900"/>
        <v>-5229549.6220839517</v>
      </c>
      <c r="W768" s="653">
        <f t="shared" si="901"/>
        <v>-5013159.9032000005</v>
      </c>
      <c r="X768" s="4047"/>
      <c r="Y768" s="4044"/>
      <c r="Z768" s="4047"/>
      <c r="AA768" s="3183"/>
      <c r="AB768" s="3183"/>
      <c r="AC768" s="3183"/>
      <c r="AD768" s="70">
        <f t="shared" si="871"/>
        <v>18739.997866286314</v>
      </c>
      <c r="AE768" s="264">
        <f t="shared" si="872"/>
        <v>3.036542096691586E-2</v>
      </c>
      <c r="AF768" s="70">
        <f t="shared" si="873"/>
        <v>19441</v>
      </c>
      <c r="AG768" s="264">
        <f t="shared" si="874"/>
        <v>2.6463193687273956E-2</v>
      </c>
      <c r="AH768" s="70">
        <f t="shared" si="875"/>
        <v>-2100525</v>
      </c>
      <c r="AI768" s="264">
        <f t="shared" si="876"/>
        <v>-0.24765794770936517</v>
      </c>
      <c r="AJ768" s="70">
        <f t="shared" si="877"/>
        <v>-597076</v>
      </c>
      <c r="AK768" s="264">
        <f t="shared" si="878"/>
        <v>-0.30494037565710885</v>
      </c>
      <c r="AL768" s="70">
        <f t="shared" si="879"/>
        <v>583454.94385652244</v>
      </c>
      <c r="AM768" s="264">
        <f t="shared" si="880"/>
        <v>7.0637993949467529E-2</v>
      </c>
      <c r="AN768" s="70">
        <f t="shared" si="881"/>
        <v>-1180530.9438565224</v>
      </c>
      <c r="AO768" s="264">
        <f t="shared" si="882"/>
        <v>-0.18733292735150417</v>
      </c>
      <c r="AP768" s="70">
        <f t="shared" si="883"/>
        <v>-714747.71559614083</v>
      </c>
      <c r="AQ768" s="264">
        <f t="shared" si="884"/>
        <v>-0.324080395890813</v>
      </c>
      <c r="AR768" s="70">
        <f t="shared" si="885"/>
        <v>166051.2362007671</v>
      </c>
      <c r="AS768" s="264">
        <f t="shared" si="886"/>
        <v>8.6989287991446382E-2</v>
      </c>
      <c r="AT768" s="70">
        <f t="shared" si="887"/>
        <v>-631834.46446114965</v>
      </c>
      <c r="AU768" s="264">
        <f t="shared" si="888"/>
        <v>-6.0659324561642504E-2</v>
      </c>
    </row>
    <row r="769" spans="1:47" ht="13.5" x14ac:dyDescent="0.25">
      <c r="A769" s="649">
        <v>3180</v>
      </c>
      <c r="B769" s="30" t="s">
        <v>2761</v>
      </c>
      <c r="C769" s="30" t="s">
        <v>1638</v>
      </c>
      <c r="D769" s="649" t="s">
        <v>1626</v>
      </c>
      <c r="E769" s="723"/>
      <c r="F769" s="670">
        <f t="shared" si="896"/>
        <v>635889.2837827953</v>
      </c>
      <c r="G769" s="652">
        <f t="shared" si="896"/>
        <v>617149.28591650899</v>
      </c>
      <c r="H769" s="650">
        <f t="shared" ref="H769:O769" si="907">+H684+H707+H727+H747</f>
        <v>754084</v>
      </c>
      <c r="I769" s="671">
        <f t="shared" si="907"/>
        <v>734643</v>
      </c>
      <c r="J769" s="650">
        <f t="shared" si="907"/>
        <v>6381032</v>
      </c>
      <c r="K769" s="652">
        <f t="shared" si="907"/>
        <v>8481557</v>
      </c>
      <c r="L769" s="650">
        <f t="shared" si="907"/>
        <v>1360933</v>
      </c>
      <c r="M769" s="652">
        <f t="shared" si="907"/>
        <v>1958009</v>
      </c>
      <c r="N769" s="650">
        <f t="shared" si="907"/>
        <v>8843244.205056522</v>
      </c>
      <c r="O769" s="675">
        <f t="shared" si="907"/>
        <v>8259789.2611999996</v>
      </c>
      <c r="P769" s="650">
        <f t="shared" si="898"/>
        <v>-7482311.205056522</v>
      </c>
      <c r="Q769" s="652">
        <f t="shared" si="899"/>
        <v>-6301780.2611999996</v>
      </c>
      <c r="R769" s="650">
        <f t="shared" si="895"/>
        <v>1490716.4984038593</v>
      </c>
      <c r="S769" s="652">
        <f t="shared" si="895"/>
        <v>2205464.2140000002</v>
      </c>
      <c r="T769" s="650">
        <f t="shared" si="895"/>
        <v>2074921.1676007672</v>
      </c>
      <c r="U769" s="652">
        <f t="shared" si="895"/>
        <v>1908869.9314000001</v>
      </c>
      <c r="V769" s="650">
        <f t="shared" si="900"/>
        <v>-11047948.871061148</v>
      </c>
      <c r="W769" s="653">
        <f t="shared" si="901"/>
        <v>-10416114.406599998</v>
      </c>
      <c r="X769" s="4047"/>
      <c r="Y769" s="4044"/>
      <c r="Z769" s="4047"/>
      <c r="AA769" s="3183"/>
      <c r="AB769" s="3183"/>
      <c r="AC769" s="3183"/>
      <c r="AD769" s="70">
        <f t="shared" si="871"/>
        <v>560.94460764434189</v>
      </c>
      <c r="AE769" s="264">
        <f t="shared" si="872"/>
        <v>3.9217043043083058E-3</v>
      </c>
      <c r="AF769" s="70">
        <f t="shared" si="873"/>
        <v>-3591</v>
      </c>
      <c r="AG769" s="264">
        <f t="shared" si="874"/>
        <v>-2.3036951501154736E-2</v>
      </c>
      <c r="AH769" s="70">
        <f t="shared" si="875"/>
        <v>-216071</v>
      </c>
      <c r="AI769" s="264">
        <f t="shared" si="876"/>
        <v>-1.182566078248766E-2</v>
      </c>
      <c r="AJ769" s="70">
        <f t="shared" si="877"/>
        <v>-637149.21999999974</v>
      </c>
      <c r="AK769" s="264">
        <f t="shared" si="878"/>
        <v>-0.15170635018606229</v>
      </c>
      <c r="AL769" s="70">
        <f t="shared" si="879"/>
        <v>-35744.507248474751</v>
      </c>
      <c r="AM769" s="264">
        <f t="shared" si="880"/>
        <v>-2.6945934880055752E-2</v>
      </c>
      <c r="AN769" s="70">
        <f t="shared" si="881"/>
        <v>-601404.71275152499</v>
      </c>
      <c r="AO769" s="264">
        <f t="shared" si="882"/>
        <v>-0.20930378199508382</v>
      </c>
      <c r="AP769" s="70">
        <f t="shared" si="883"/>
        <v>658009.61341571144</v>
      </c>
      <c r="AQ769" s="264">
        <f t="shared" si="884"/>
        <v>1.40099182490186</v>
      </c>
      <c r="AR769" s="70">
        <f t="shared" si="885"/>
        <v>92015.605191383162</v>
      </c>
      <c r="AS769" s="264">
        <f t="shared" si="886"/>
        <v>0.13740089120273902</v>
      </c>
      <c r="AT769" s="70">
        <f t="shared" si="887"/>
        <v>-1351429.9313586196</v>
      </c>
      <c r="AU769" s="264">
        <f t="shared" si="888"/>
        <v>-0.77937277445399156</v>
      </c>
    </row>
    <row r="770" spans="1:47" ht="13.5" x14ac:dyDescent="0.25">
      <c r="A770" s="649">
        <v>3200</v>
      </c>
      <c r="B770" s="30" t="s">
        <v>1005</v>
      </c>
      <c r="C770" s="30" t="s">
        <v>1638</v>
      </c>
      <c r="D770" s="649" t="s">
        <v>1627</v>
      </c>
      <c r="E770" s="723"/>
      <c r="F770" s="670">
        <f t="shared" si="896"/>
        <v>143596.8708573872</v>
      </c>
      <c r="G770" s="652">
        <f t="shared" si="896"/>
        <v>143035.92624974286</v>
      </c>
      <c r="H770" s="650">
        <f t="shared" ref="H770:O770" si="908">+H685+H708+H728+H748</f>
        <v>152289</v>
      </c>
      <c r="I770" s="671">
        <f t="shared" si="908"/>
        <v>155880</v>
      </c>
      <c r="J770" s="650">
        <f t="shared" si="908"/>
        <v>18055297</v>
      </c>
      <c r="K770" s="652">
        <f t="shared" si="908"/>
        <v>18271368</v>
      </c>
      <c r="L770" s="650">
        <f t="shared" si="908"/>
        <v>3562735.75</v>
      </c>
      <c r="M770" s="652">
        <f t="shared" si="908"/>
        <v>4199884.97</v>
      </c>
      <c r="N770" s="650">
        <f t="shared" si="908"/>
        <v>1290782.3847515252</v>
      </c>
      <c r="O770" s="675">
        <f t="shared" si="908"/>
        <v>1326526.892</v>
      </c>
      <c r="P770" s="650">
        <f t="shared" si="898"/>
        <v>2271953.3652484748</v>
      </c>
      <c r="Q770" s="652">
        <f t="shared" si="899"/>
        <v>2873358.0779999997</v>
      </c>
      <c r="R770" s="650">
        <f t="shared" si="895"/>
        <v>1127683.7412157115</v>
      </c>
      <c r="S770" s="652">
        <f t="shared" si="895"/>
        <v>469674.12780000002</v>
      </c>
      <c r="T770" s="650">
        <f t="shared" si="895"/>
        <v>761702.71119138319</v>
      </c>
      <c r="U770" s="652">
        <f t="shared" si="895"/>
        <v>669687.10600000003</v>
      </c>
      <c r="V770" s="650">
        <f t="shared" si="900"/>
        <v>382566.91284138011</v>
      </c>
      <c r="W770" s="653">
        <f t="shared" si="901"/>
        <v>1733996.8441999997</v>
      </c>
      <c r="X770" s="4047"/>
      <c r="Y770" s="4044"/>
      <c r="Z770" s="4047"/>
      <c r="AA770" s="3183"/>
      <c r="AB770" s="3183"/>
      <c r="AC770" s="3183"/>
      <c r="AD770" s="70">
        <f t="shared" si="871"/>
        <v>-906.5</v>
      </c>
      <c r="AE770" s="264">
        <f t="shared" si="872"/>
        <v>-0.51243640474844543</v>
      </c>
      <c r="AF770" s="70">
        <f t="shared" si="873"/>
        <v>-1811</v>
      </c>
      <c r="AG770" s="264">
        <f t="shared" si="874"/>
        <v>-0.51187111362351612</v>
      </c>
      <c r="AH770" s="70">
        <f t="shared" si="875"/>
        <v>-1884665</v>
      </c>
      <c r="AI770" s="264">
        <f t="shared" si="876"/>
        <v>-0.56096228829955053</v>
      </c>
      <c r="AJ770" s="70">
        <f t="shared" si="877"/>
        <v>-557657</v>
      </c>
      <c r="AK770" s="264">
        <f t="shared" si="878"/>
        <v>-0.62332908210314053</v>
      </c>
      <c r="AL770" s="70">
        <f t="shared" si="879"/>
        <v>-14370.248412426561</v>
      </c>
      <c r="AM770" s="264">
        <f t="shared" si="880"/>
        <v>-2.9175506000034938E-2</v>
      </c>
      <c r="AN770" s="70">
        <f t="shared" si="881"/>
        <v>-543286.75158757344</v>
      </c>
      <c r="AO770" s="264">
        <f t="shared" si="882"/>
        <v>-1.3511300639681538</v>
      </c>
      <c r="AP770" s="70">
        <f t="shared" si="883"/>
        <v>-5360.7123963727663</v>
      </c>
      <c r="AQ770" s="264">
        <f t="shared" si="884"/>
        <v>-0.52673248339959522</v>
      </c>
      <c r="AR770" s="70">
        <f t="shared" si="885"/>
        <v>164118.42305928271</v>
      </c>
      <c r="AS770" s="264">
        <f t="shared" si="886"/>
        <v>0.43961616807656712</v>
      </c>
      <c r="AT770" s="70">
        <f t="shared" si="887"/>
        <v>-702044.46225048346</v>
      </c>
      <c r="AU770" s="264">
        <f t="shared" si="888"/>
        <v>-37.747039249567393</v>
      </c>
    </row>
    <row r="771" spans="1:47" ht="13.5" x14ac:dyDescent="0.25">
      <c r="A771" s="649">
        <v>3220</v>
      </c>
      <c r="B771" s="30" t="s">
        <v>2762</v>
      </c>
      <c r="C771" s="30" t="s">
        <v>1638</v>
      </c>
      <c r="D771" s="649" t="s">
        <v>1628</v>
      </c>
      <c r="E771" s="723"/>
      <c r="F771" s="670">
        <f t="shared" si="896"/>
        <v>862.5</v>
      </c>
      <c r="G771" s="652">
        <f t="shared" si="896"/>
        <v>1769</v>
      </c>
      <c r="H771" s="650">
        <f t="shared" ref="H771:O771" si="909">+H686+H709+H729+H749</f>
        <v>1727</v>
      </c>
      <c r="I771" s="671">
        <f t="shared" si="909"/>
        <v>3538</v>
      </c>
      <c r="J771" s="650">
        <f t="shared" si="909"/>
        <v>1475035</v>
      </c>
      <c r="K771" s="652">
        <f t="shared" si="909"/>
        <v>3359700</v>
      </c>
      <c r="L771" s="650">
        <f t="shared" si="909"/>
        <v>336986</v>
      </c>
      <c r="M771" s="652">
        <f t="shared" si="909"/>
        <v>894643</v>
      </c>
      <c r="N771" s="650">
        <f t="shared" si="909"/>
        <v>478174.71078757336</v>
      </c>
      <c r="O771" s="675">
        <f t="shared" si="909"/>
        <v>492544.95919999992</v>
      </c>
      <c r="P771" s="650">
        <f t="shared" si="898"/>
        <v>-141188.71078757336</v>
      </c>
      <c r="Q771" s="652">
        <f t="shared" si="899"/>
        <v>402098.04080000008</v>
      </c>
      <c r="R771" s="650">
        <f t="shared" si="895"/>
        <v>4816.5836036272322</v>
      </c>
      <c r="S771" s="652">
        <f t="shared" si="895"/>
        <v>10177.295999999998</v>
      </c>
      <c r="T771" s="650">
        <f t="shared" si="895"/>
        <v>537440.50485928264</v>
      </c>
      <c r="U771" s="652">
        <f t="shared" si="895"/>
        <v>373322.08179999993</v>
      </c>
      <c r="V771" s="650">
        <f t="shared" si="900"/>
        <v>-683445.79925048328</v>
      </c>
      <c r="W771" s="653">
        <f t="shared" si="901"/>
        <v>18598.663000000175</v>
      </c>
      <c r="X771" s="4047"/>
      <c r="Y771" s="4044"/>
      <c r="Z771" s="4047"/>
      <c r="AA771" s="3183"/>
      <c r="AB771" s="3183"/>
      <c r="AC771" s="3183"/>
      <c r="AD771" s="70">
        <f t="shared" si="871"/>
        <v>3709.429294040383</v>
      </c>
      <c r="AE771" s="264">
        <f t="shared" si="872"/>
        <v>7.1542403168818783E-2</v>
      </c>
      <c r="AF771" s="70">
        <f t="shared" si="873"/>
        <v>15420</v>
      </c>
      <c r="AG771" s="264">
        <f t="shared" si="874"/>
        <v>8.7966000171140077E-2</v>
      </c>
      <c r="AH771" s="70">
        <f t="shared" si="875"/>
        <v>3061007</v>
      </c>
      <c r="AI771" s="264">
        <f t="shared" si="876"/>
        <v>0.11149659892441179</v>
      </c>
      <c r="AJ771" s="70">
        <f t="shared" si="877"/>
        <v>264431</v>
      </c>
      <c r="AK771" s="264">
        <f t="shared" si="878"/>
        <v>2.8484007630750936E-2</v>
      </c>
      <c r="AL771" s="70">
        <f t="shared" si="879"/>
        <v>288514.14062265074</v>
      </c>
      <c r="AM771" s="264">
        <f t="shared" si="880"/>
        <v>0.11076959100017014</v>
      </c>
      <c r="AN771" s="70">
        <f t="shared" si="881"/>
        <v>-24083.140622651204</v>
      </c>
      <c r="AO771" s="264">
        <f t="shared" si="882"/>
        <v>-3.6058776074383092E-3</v>
      </c>
      <c r="AP771" s="70">
        <f t="shared" si="883"/>
        <v>8588.3405617414974</v>
      </c>
      <c r="AQ771" s="264">
        <f t="shared" si="884"/>
        <v>3.5046563020619037E-2</v>
      </c>
      <c r="AR771" s="70">
        <f t="shared" si="885"/>
        <v>-89625.617108898936</v>
      </c>
      <c r="AS771" s="264">
        <f t="shared" si="886"/>
        <v>-6.7105987228002151E-2</v>
      </c>
      <c r="AT771" s="70">
        <f t="shared" si="887"/>
        <v>56954.13592450507</v>
      </c>
      <c r="AU771" s="264">
        <f t="shared" si="888"/>
        <v>1.1171379382390266E-2</v>
      </c>
    </row>
    <row r="772" spans="1:47" ht="13.5" x14ac:dyDescent="0.25">
      <c r="A772" s="649">
        <v>3240</v>
      </c>
      <c r="B772" s="30" t="s">
        <v>2763</v>
      </c>
      <c r="C772" s="30" t="s">
        <v>1638</v>
      </c>
      <c r="D772" s="649" t="s">
        <v>1629</v>
      </c>
      <c r="E772" s="723"/>
      <c r="F772" s="670">
        <f t="shared" si="896"/>
        <v>55558.809937394413</v>
      </c>
      <c r="G772" s="652">
        <f t="shared" si="896"/>
        <v>51849.38064335403</v>
      </c>
      <c r="H772" s="650">
        <f t="shared" ref="H772:O772" si="910">+H687+H710+H730+H750</f>
        <v>190715</v>
      </c>
      <c r="I772" s="671">
        <f t="shared" si="910"/>
        <v>175295</v>
      </c>
      <c r="J772" s="650">
        <f t="shared" si="910"/>
        <v>30514822</v>
      </c>
      <c r="K772" s="652">
        <f t="shared" si="910"/>
        <v>27453815</v>
      </c>
      <c r="L772" s="650">
        <f t="shared" si="910"/>
        <v>9547921</v>
      </c>
      <c r="M772" s="652">
        <f t="shared" si="910"/>
        <v>9283490</v>
      </c>
      <c r="N772" s="650">
        <f t="shared" si="910"/>
        <v>2893147.2174226507</v>
      </c>
      <c r="O772" s="675">
        <f t="shared" si="910"/>
        <v>2604633.0767999999</v>
      </c>
      <c r="P772" s="650">
        <f t="shared" si="898"/>
        <v>6654773.7825773489</v>
      </c>
      <c r="Q772" s="652">
        <f t="shared" si="899"/>
        <v>6678856.9232000001</v>
      </c>
      <c r="R772" s="650">
        <f t="shared" si="895"/>
        <v>253643.48496174149</v>
      </c>
      <c r="S772" s="652">
        <f t="shared" si="895"/>
        <v>245055.14439999999</v>
      </c>
      <c r="T772" s="650">
        <f t="shared" si="895"/>
        <v>1245957.4032911011</v>
      </c>
      <c r="U772" s="652">
        <f t="shared" si="895"/>
        <v>1335583.0204</v>
      </c>
      <c r="V772" s="650">
        <f t="shared" si="900"/>
        <v>5155172.8943245057</v>
      </c>
      <c r="W772" s="653">
        <f t="shared" si="901"/>
        <v>5098218.7584000006</v>
      </c>
      <c r="X772" s="4047"/>
      <c r="Y772" s="4044"/>
      <c r="Z772" s="4047"/>
      <c r="AA772" s="3183"/>
      <c r="AB772" s="3183"/>
      <c r="AC772" s="3183"/>
      <c r="AD772" s="70">
        <f t="shared" ref="AD772:AD783" si="911">+F773-G773</f>
        <v>-541.95578056132217</v>
      </c>
      <c r="AE772" s="264">
        <f t="shared" ref="AE772:AE783" si="912">IF(G773=0,0,IF(AD772&gt;0,ABS(+AD772/G773),-ABS(+AD772/G773)))</f>
        <v>-1.2378779903390267E-2</v>
      </c>
      <c r="AF772" s="70">
        <f t="shared" ref="AF772:AF783" si="913">+H773-I773</f>
        <v>159</v>
      </c>
      <c r="AG772" s="264">
        <f t="shared" ref="AG772:AG783" si="914">IF(I773=0,0,IF(AF772&gt;0,ABS(+AF772/I773),-ABS(+AF772/I773)))</f>
        <v>2.2070765258672144E-3</v>
      </c>
      <c r="AH772" s="70">
        <f t="shared" ref="AH772:AH783" si="915">+J773-K773</f>
        <v>187278</v>
      </c>
      <c r="AI772" s="264">
        <f t="shared" ref="AI772:AI783" si="916">IF(K773=0,0,IF(AH772&gt;0,ABS(+AH772/K773),-ABS(+AH772/K773)))</f>
        <v>2.426614471266313E-2</v>
      </c>
      <c r="AJ772" s="70">
        <f t="shared" ref="AJ772:AJ783" si="917">+L773-M773</f>
        <v>-182585</v>
      </c>
      <c r="AK772" s="264">
        <f t="shared" ref="AK772:AK783" si="918">IF(M773=0,0,IF(AJ772&gt;0,ABS(+AJ772/M773),-ABS(+AJ772/M773)))</f>
        <v>-7.5218030740583586E-2</v>
      </c>
      <c r="AL772" s="70">
        <f t="shared" ref="AL772:AL783" si="919">+N773-O773</f>
        <v>19858.818166747689</v>
      </c>
      <c r="AM772" s="264">
        <f t="shared" ref="AM772:AM783" si="920">IF(O773=0,0,IF(AL772&gt;0,ABS(+AL772/O773),-ABS(+AL772/O773)))</f>
        <v>1.3258978609735498E-2</v>
      </c>
      <c r="AN772" s="70">
        <f t="shared" ref="AN772:AN783" si="921">+P773-Q773</f>
        <v>-202443.81816674769</v>
      </c>
      <c r="AO772" s="264">
        <f t="shared" ref="AO772:AO783" si="922">IF(Q773=0,0,IF(AN772&gt;0,ABS(+AN772/Q773),-ABS(+AN772/Q773)))</f>
        <v>-0.21776436868144156</v>
      </c>
      <c r="AP772" s="70">
        <f t="shared" ref="AP772:AP783" si="923">+R773-S773</f>
        <v>-5867.180732761015</v>
      </c>
      <c r="AQ772" s="264">
        <f t="shared" ref="AQ772:AQ783" si="924">IF(S773=0,0,IF(AP772&gt;0,ABS(+AP772/S773),-ABS(+AP772/S773)))</f>
        <v>-3.4604634035645579E-2</v>
      </c>
      <c r="AR772" s="70">
        <f t="shared" ref="AR772:AR783" si="925">+T773-U773</f>
        <v>24133.90601089102</v>
      </c>
      <c r="AS772" s="264">
        <f t="shared" ref="AS772:AS783" si="926">IF(U773=0,0,IF(AR772&gt;0,ABS(+AR772/U773),-ABS(+AR772/U773)))</f>
        <v>4.9246261616949713E-2</v>
      </c>
      <c r="AT772" s="70">
        <f t="shared" ref="AT772:AT783" si="927">+V773-W773</f>
        <v>-220710.54344487767</v>
      </c>
      <c r="AU772" s="264">
        <f t="shared" ref="AU772:AU783" si="928">IF(W773=0,0,IF(AT772&gt;0,ABS(+AT772/W773),-ABS(+AT772/W773)))</f>
        <v>-0.81735120702897834</v>
      </c>
    </row>
    <row r="773" spans="1:47" ht="13.5" x14ac:dyDescent="0.25">
      <c r="A773" s="649">
        <v>3260</v>
      </c>
      <c r="B773" s="30" t="s">
        <v>2764</v>
      </c>
      <c r="C773" s="30" t="s">
        <v>1638</v>
      </c>
      <c r="D773" s="649" t="s">
        <v>1630</v>
      </c>
      <c r="E773" s="723"/>
      <c r="F773" s="670">
        <f t="shared" si="896"/>
        <v>43239.077955476976</v>
      </c>
      <c r="G773" s="652">
        <f t="shared" si="896"/>
        <v>43781.033736038298</v>
      </c>
      <c r="H773" s="650">
        <f t="shared" ref="H773:O773" si="929">+H688+H711+H731+H751</f>
        <v>72200</v>
      </c>
      <c r="I773" s="671">
        <f t="shared" si="929"/>
        <v>72041</v>
      </c>
      <c r="J773" s="650">
        <f t="shared" si="929"/>
        <v>7904944</v>
      </c>
      <c r="K773" s="652">
        <f t="shared" si="929"/>
        <v>7717666</v>
      </c>
      <c r="L773" s="650">
        <f t="shared" si="929"/>
        <v>2244825</v>
      </c>
      <c r="M773" s="652">
        <f t="shared" si="929"/>
        <v>2427410</v>
      </c>
      <c r="N773" s="650">
        <f t="shared" si="929"/>
        <v>1517622.6166667477</v>
      </c>
      <c r="O773" s="675">
        <f t="shared" si="929"/>
        <v>1497763.7985</v>
      </c>
      <c r="P773" s="650">
        <f t="shared" si="898"/>
        <v>727202.38333325228</v>
      </c>
      <c r="Q773" s="652">
        <f t="shared" si="899"/>
        <v>929646.20149999997</v>
      </c>
      <c r="R773" s="650">
        <f t="shared" si="895"/>
        <v>163681.80876723898</v>
      </c>
      <c r="S773" s="652">
        <f t="shared" si="895"/>
        <v>169548.9895</v>
      </c>
      <c r="T773" s="650">
        <f t="shared" si="895"/>
        <v>514199.65351089102</v>
      </c>
      <c r="U773" s="652">
        <f t="shared" si="895"/>
        <v>490065.7475</v>
      </c>
      <c r="V773" s="650">
        <f t="shared" si="900"/>
        <v>49320.921055122279</v>
      </c>
      <c r="W773" s="653">
        <f t="shared" si="901"/>
        <v>270031.46449999994</v>
      </c>
      <c r="X773" s="4047"/>
      <c r="Y773" s="4044"/>
      <c r="Z773" s="4047"/>
      <c r="AA773" s="3183"/>
      <c r="AB773" s="3183"/>
      <c r="AC773" s="3183"/>
      <c r="AD773" s="70">
        <f t="shared" si="911"/>
        <v>3318.9704626010316</v>
      </c>
      <c r="AE773" s="264">
        <f t="shared" si="912"/>
        <v>0.44151882068541076</v>
      </c>
      <c r="AF773" s="70">
        <f t="shared" si="913"/>
        <v>14868</v>
      </c>
      <c r="AG773" s="264">
        <f t="shared" si="914"/>
        <v>0.30998248686514884</v>
      </c>
      <c r="AH773" s="70">
        <f t="shared" si="915"/>
        <v>7298966</v>
      </c>
      <c r="AI773" s="264">
        <f t="shared" si="916"/>
        <v>0.99384180127074551</v>
      </c>
      <c r="AJ773" s="70">
        <f t="shared" si="917"/>
        <v>1703009</v>
      </c>
      <c r="AK773" s="264">
        <f t="shared" si="918"/>
        <v>0.79996627288617195</v>
      </c>
      <c r="AL773" s="70">
        <f t="shared" si="919"/>
        <v>171499.38957857725</v>
      </c>
      <c r="AM773" s="264">
        <f t="shared" si="920"/>
        <v>0.18193838326641718</v>
      </c>
      <c r="AN773" s="70">
        <f t="shared" si="921"/>
        <v>1531509.6104214229</v>
      </c>
      <c r="AO773" s="264">
        <f t="shared" si="922"/>
        <v>1.2910757570176949</v>
      </c>
      <c r="AP773" s="70">
        <f t="shared" si="923"/>
        <v>27573.91726202282</v>
      </c>
      <c r="AQ773" s="264">
        <f t="shared" si="924"/>
        <v>0.3549139867095063</v>
      </c>
      <c r="AR773" s="70">
        <f t="shared" si="925"/>
        <v>89208.781439975399</v>
      </c>
      <c r="AS773" s="264">
        <f t="shared" si="926"/>
        <v>0.42842432100273503</v>
      </c>
      <c r="AT773" s="70">
        <f t="shared" si="927"/>
        <v>1414726.9117194249</v>
      </c>
      <c r="AU773" s="264">
        <f t="shared" si="928"/>
        <v>1.571376830089158</v>
      </c>
    </row>
    <row r="774" spans="1:47" ht="13.5" x14ac:dyDescent="0.25">
      <c r="A774" s="649">
        <v>3280</v>
      </c>
      <c r="B774" s="30" t="s">
        <v>2765</v>
      </c>
      <c r="C774" s="30" t="s">
        <v>1638</v>
      </c>
      <c r="D774" s="649" t="s">
        <v>1631</v>
      </c>
      <c r="E774" s="723"/>
      <c r="F774" s="670">
        <f t="shared" si="896"/>
        <v>10836.136905129313</v>
      </c>
      <c r="G774" s="652">
        <f t="shared" si="896"/>
        <v>7517.1664425282816</v>
      </c>
      <c r="H774" s="650">
        <f t="shared" ref="H774:O774" si="930">+H689+H712+H732+H752</f>
        <v>62832</v>
      </c>
      <c r="I774" s="671">
        <f t="shared" si="930"/>
        <v>47964</v>
      </c>
      <c r="J774" s="650">
        <f t="shared" si="930"/>
        <v>14643159</v>
      </c>
      <c r="K774" s="652">
        <f t="shared" si="930"/>
        <v>7344193</v>
      </c>
      <c r="L774" s="650">
        <f t="shared" si="930"/>
        <v>3831860</v>
      </c>
      <c r="M774" s="652">
        <f t="shared" si="930"/>
        <v>2128851</v>
      </c>
      <c r="N774" s="650">
        <f t="shared" si="930"/>
        <v>1114122.8563785772</v>
      </c>
      <c r="O774" s="675">
        <f t="shared" si="930"/>
        <v>942623.46679999994</v>
      </c>
      <c r="P774" s="650">
        <f t="shared" si="898"/>
        <v>2717737.1436214228</v>
      </c>
      <c r="Q774" s="652">
        <f t="shared" si="899"/>
        <v>1186227.5331999999</v>
      </c>
      <c r="R774" s="650">
        <f t="shared" si="895"/>
        <v>105265.74766202283</v>
      </c>
      <c r="S774" s="652">
        <f t="shared" si="895"/>
        <v>77691.830400000006</v>
      </c>
      <c r="T774" s="650">
        <f t="shared" si="895"/>
        <v>297434.07833997539</v>
      </c>
      <c r="U774" s="652">
        <f t="shared" si="895"/>
        <v>208225.29689999999</v>
      </c>
      <c r="V774" s="650">
        <f t="shared" si="900"/>
        <v>2315037.3176194248</v>
      </c>
      <c r="W774" s="653">
        <f t="shared" si="901"/>
        <v>900310.4058999999</v>
      </c>
      <c r="X774" s="4047"/>
      <c r="Y774" s="4044"/>
      <c r="Z774" s="4047"/>
      <c r="AA774" s="3183"/>
      <c r="AB774" s="3183"/>
      <c r="AC774" s="3183"/>
      <c r="AD774" s="70">
        <f t="shared" si="911"/>
        <v>-305.80770686272996</v>
      </c>
      <c r="AE774" s="264">
        <f t="shared" si="912"/>
        <v>-0.40842836694042456</v>
      </c>
      <c r="AF774" s="70">
        <f t="shared" si="913"/>
        <v>-1628</v>
      </c>
      <c r="AG774" s="264">
        <f t="shared" si="914"/>
        <v>-0.23118432263561489</v>
      </c>
      <c r="AH774" s="70">
        <f t="shared" si="915"/>
        <v>-134578</v>
      </c>
      <c r="AI774" s="264">
        <f t="shared" si="916"/>
        <v>-0.10868341547837</v>
      </c>
      <c r="AJ774" s="70">
        <f t="shared" si="917"/>
        <v>-58052</v>
      </c>
      <c r="AK774" s="264">
        <f t="shared" si="918"/>
        <v>-0.145730775120434</v>
      </c>
      <c r="AL774" s="70">
        <f t="shared" si="919"/>
        <v>-26630.513788573211</v>
      </c>
      <c r="AM774" s="264">
        <f t="shared" si="920"/>
        <v>-0.16291149132286828</v>
      </c>
      <c r="AN774" s="70">
        <f t="shared" si="921"/>
        <v>-31421.486211426789</v>
      </c>
      <c r="AO774" s="264">
        <f t="shared" si="922"/>
        <v>-0.13377399951552768</v>
      </c>
      <c r="AP774" s="70">
        <f t="shared" si="923"/>
        <v>-3674.5245296709936</v>
      </c>
      <c r="AQ774" s="264">
        <f t="shared" si="924"/>
        <v>-0.36651991634394548</v>
      </c>
      <c r="AR774" s="70">
        <f t="shared" si="925"/>
        <v>-19522.349463896062</v>
      </c>
      <c r="AS774" s="264">
        <f t="shared" si="926"/>
        <v>-0.24625788208081467</v>
      </c>
      <c r="AT774" s="70">
        <f t="shared" si="927"/>
        <v>-8224.6122178597143</v>
      </c>
      <c r="AU774" s="264">
        <f t="shared" si="928"/>
        <v>-5.6494173485375013E-2</v>
      </c>
    </row>
    <row r="775" spans="1:47" ht="13.5" x14ac:dyDescent="0.25">
      <c r="A775" s="649">
        <v>3300</v>
      </c>
      <c r="B775" s="30" t="s">
        <v>2766</v>
      </c>
      <c r="C775" s="30" t="s">
        <v>1638</v>
      </c>
      <c r="D775" s="649" t="s">
        <v>1632</v>
      </c>
      <c r="E775" s="723"/>
      <c r="F775" s="670">
        <f t="shared" si="896"/>
        <v>442.9348673946958</v>
      </c>
      <c r="G775" s="652">
        <f t="shared" si="896"/>
        <v>748.74257425742576</v>
      </c>
      <c r="H775" s="650">
        <f t="shared" ref="H775:O775" si="931">+H690+H713+H733+H753</f>
        <v>5414</v>
      </c>
      <c r="I775" s="671">
        <f t="shared" si="931"/>
        <v>7042</v>
      </c>
      <c r="J775" s="650">
        <f t="shared" si="931"/>
        <v>1103679</v>
      </c>
      <c r="K775" s="652">
        <f t="shared" si="931"/>
        <v>1238257</v>
      </c>
      <c r="L775" s="650">
        <f t="shared" si="931"/>
        <v>340299</v>
      </c>
      <c r="M775" s="652">
        <f t="shared" si="931"/>
        <v>398351</v>
      </c>
      <c r="N775" s="650">
        <f t="shared" si="931"/>
        <v>136835.63321142679</v>
      </c>
      <c r="O775" s="675">
        <f t="shared" si="931"/>
        <v>163466.147</v>
      </c>
      <c r="P775" s="650">
        <f t="shared" si="898"/>
        <v>203463.36678857321</v>
      </c>
      <c r="Q775" s="652">
        <f t="shared" si="899"/>
        <v>234884.853</v>
      </c>
      <c r="R775" s="650">
        <f t="shared" si="895"/>
        <v>6350.9184703290057</v>
      </c>
      <c r="S775" s="652">
        <f t="shared" si="895"/>
        <v>10025.442999999999</v>
      </c>
      <c r="T775" s="650">
        <f t="shared" si="895"/>
        <v>59753.689536103928</v>
      </c>
      <c r="U775" s="652">
        <f t="shared" si="895"/>
        <v>79276.03899999999</v>
      </c>
      <c r="V775" s="650">
        <f t="shared" si="900"/>
        <v>137358.7587821403</v>
      </c>
      <c r="W775" s="653">
        <f t="shared" si="901"/>
        <v>145583.37100000001</v>
      </c>
      <c r="X775" s="4047"/>
      <c r="Y775" s="4044"/>
      <c r="Z775" s="4047"/>
      <c r="AA775" s="3183"/>
      <c r="AB775" s="3183"/>
      <c r="AC775" s="3183"/>
      <c r="AD775" s="70">
        <f t="shared" si="911"/>
        <v>-84.064801964341314</v>
      </c>
      <c r="AE775" s="264">
        <f t="shared" si="912"/>
        <v>-9.6139405269294927E-3</v>
      </c>
      <c r="AF775" s="70">
        <f t="shared" si="913"/>
        <v>246</v>
      </c>
      <c r="AG775" s="264">
        <f t="shared" si="914"/>
        <v>1.4057946168352478E-2</v>
      </c>
      <c r="AH775" s="70">
        <f t="shared" si="915"/>
        <v>18027</v>
      </c>
      <c r="AI775" s="264">
        <f t="shared" si="916"/>
        <v>1.6223337956059205E-2</v>
      </c>
      <c r="AJ775" s="70">
        <f t="shared" si="917"/>
        <v>-26188</v>
      </c>
      <c r="AK775" s="264">
        <f t="shared" si="918"/>
        <v>-0.11732133897211669</v>
      </c>
      <c r="AL775" s="70">
        <f t="shared" si="919"/>
        <v>189023.99184509262</v>
      </c>
      <c r="AM775" s="264">
        <f t="shared" si="920"/>
        <v>0.5473894915863089</v>
      </c>
      <c r="AN775" s="70">
        <f t="shared" si="921"/>
        <v>-215211.99184509262</v>
      </c>
      <c r="AO775" s="264">
        <f t="shared" si="922"/>
        <v>-1.762544670033436</v>
      </c>
      <c r="AP775" s="70">
        <f t="shared" si="923"/>
        <v>21737.276990707847</v>
      </c>
      <c r="AQ775" s="264">
        <f t="shared" si="924"/>
        <v>0.65834626539184227</v>
      </c>
      <c r="AR775" s="70">
        <f t="shared" si="925"/>
        <v>76214.599759962235</v>
      </c>
      <c r="AS775" s="264">
        <f t="shared" si="926"/>
        <v>0.70556661105881591</v>
      </c>
      <c r="AT775" s="70">
        <f t="shared" si="927"/>
        <v>-313163.86859576264</v>
      </c>
      <c r="AU775" s="264">
        <f t="shared" si="928"/>
        <v>-1.1901036277105823</v>
      </c>
    </row>
    <row r="776" spans="1:47" ht="13.5" x14ac:dyDescent="0.25">
      <c r="A776" s="649">
        <v>3320</v>
      </c>
      <c r="B776" s="30" t="s">
        <v>1011</v>
      </c>
      <c r="C776" s="30" t="s">
        <v>1638</v>
      </c>
      <c r="D776" s="649" t="s">
        <v>1633</v>
      </c>
      <c r="E776" s="723"/>
      <c r="F776" s="670">
        <f t="shared" si="896"/>
        <v>8659.9878296146053</v>
      </c>
      <c r="G776" s="652">
        <f t="shared" si="896"/>
        <v>8744.0526315789466</v>
      </c>
      <c r="H776" s="650">
        <f t="shared" ref="H776:O776" si="932">+H691+H714+H734+H754</f>
        <v>17745</v>
      </c>
      <c r="I776" s="671">
        <f t="shared" si="932"/>
        <v>17499</v>
      </c>
      <c r="J776" s="650">
        <f t="shared" si="932"/>
        <v>1129204</v>
      </c>
      <c r="K776" s="652">
        <f t="shared" si="932"/>
        <v>1111177</v>
      </c>
      <c r="L776" s="650">
        <f t="shared" si="932"/>
        <v>197028</v>
      </c>
      <c r="M776" s="652">
        <f t="shared" si="932"/>
        <v>223216</v>
      </c>
      <c r="N776" s="650">
        <f t="shared" si="932"/>
        <v>534342.99184509262</v>
      </c>
      <c r="O776" s="675">
        <f t="shared" si="932"/>
        <v>345319</v>
      </c>
      <c r="P776" s="650">
        <f t="shared" si="898"/>
        <v>-337314.99184509262</v>
      </c>
      <c r="Q776" s="652">
        <f t="shared" si="899"/>
        <v>-122103</v>
      </c>
      <c r="R776" s="650">
        <f t="shared" si="895"/>
        <v>54755.276990707847</v>
      </c>
      <c r="S776" s="652">
        <f t="shared" si="895"/>
        <v>33018</v>
      </c>
      <c r="T776" s="650">
        <f t="shared" si="895"/>
        <v>184233.59975996224</v>
      </c>
      <c r="U776" s="652">
        <f t="shared" si="895"/>
        <v>108019</v>
      </c>
      <c r="V776" s="650">
        <f t="shared" si="900"/>
        <v>-576303.86859576264</v>
      </c>
      <c r="W776" s="653">
        <f t="shared" si="901"/>
        <v>-263140</v>
      </c>
      <c r="X776" s="4047"/>
      <c r="Y776" s="4044"/>
      <c r="Z776" s="4047"/>
      <c r="AA776" s="3183"/>
      <c r="AB776" s="3183"/>
      <c r="AC776" s="3183"/>
      <c r="AD776" s="70">
        <f t="shared" si="911"/>
        <v>380.7985092798599</v>
      </c>
      <c r="AE776" s="264">
        <f t="shared" si="912"/>
        <v>0.13222943069964341</v>
      </c>
      <c r="AF776" s="70">
        <f t="shared" si="913"/>
        <v>1726</v>
      </c>
      <c r="AG776" s="264">
        <f t="shared" si="914"/>
        <v>0.10862177470106986</v>
      </c>
      <c r="AH776" s="70">
        <f t="shared" si="915"/>
        <v>-310676</v>
      </c>
      <c r="AI776" s="264">
        <f t="shared" si="916"/>
        <v>-6.6412766601481502E-2</v>
      </c>
      <c r="AJ776" s="70">
        <f t="shared" si="917"/>
        <v>-212214</v>
      </c>
      <c r="AK776" s="264">
        <f t="shared" si="918"/>
        <v>-0.16030972030745405</v>
      </c>
      <c r="AL776" s="70">
        <f t="shared" si="919"/>
        <v>28833.208056219853</v>
      </c>
      <c r="AM776" s="264">
        <f t="shared" si="920"/>
        <v>1.2101396317938811E-2</v>
      </c>
      <c r="AN776" s="70">
        <f t="shared" si="921"/>
        <v>-241047.20805621985</v>
      </c>
      <c r="AO776" s="264">
        <f t="shared" si="922"/>
        <v>-0.22764789721734685</v>
      </c>
      <c r="AP776" s="70">
        <f t="shared" si="923"/>
        <v>1001167.0634893393</v>
      </c>
      <c r="AQ776" s="264">
        <f t="shared" si="924"/>
        <v>20.299957009986809</v>
      </c>
      <c r="AR776" s="70">
        <f t="shared" si="925"/>
        <v>194687.96890569909</v>
      </c>
      <c r="AS776" s="264">
        <f t="shared" si="926"/>
        <v>0.36724658411407596</v>
      </c>
      <c r="AT776" s="70">
        <f t="shared" si="927"/>
        <v>-1436902.2404512584</v>
      </c>
      <c r="AU776" s="264">
        <f t="shared" si="928"/>
        <v>-0.87706519229219893</v>
      </c>
    </row>
    <row r="777" spans="1:47" ht="13.5" x14ac:dyDescent="0.25">
      <c r="A777" s="649">
        <v>3330</v>
      </c>
      <c r="B777" s="30" t="s">
        <v>1012</v>
      </c>
      <c r="C777" s="30" t="s">
        <v>1638</v>
      </c>
      <c r="D777" s="649" t="s">
        <v>1634</v>
      </c>
      <c r="E777" s="723"/>
      <c r="F777" s="670">
        <f t="shared" si="896"/>
        <v>3260.6302325581396</v>
      </c>
      <c r="G777" s="652">
        <f t="shared" si="896"/>
        <v>2879.8317232782797</v>
      </c>
      <c r="H777" s="650">
        <f t="shared" ref="H777:O777" si="933">+H692+H715+H735+H755</f>
        <v>17616</v>
      </c>
      <c r="I777" s="671">
        <f t="shared" si="933"/>
        <v>15890</v>
      </c>
      <c r="J777" s="650">
        <f t="shared" si="933"/>
        <v>4367280</v>
      </c>
      <c r="K777" s="652">
        <f t="shared" si="933"/>
        <v>4677956</v>
      </c>
      <c r="L777" s="650">
        <f t="shared" si="933"/>
        <v>1111561</v>
      </c>
      <c r="M777" s="652">
        <f t="shared" si="933"/>
        <v>1323775</v>
      </c>
      <c r="N777" s="650">
        <f t="shared" si="933"/>
        <v>2411468.0130562196</v>
      </c>
      <c r="O777" s="675">
        <f t="shared" si="933"/>
        <v>2382634.8049999997</v>
      </c>
      <c r="P777" s="650">
        <f t="shared" si="898"/>
        <v>-1299907.0130562196</v>
      </c>
      <c r="Q777" s="652">
        <f t="shared" si="899"/>
        <v>-1058859.8049999997</v>
      </c>
      <c r="R777" s="650">
        <f t="shared" si="895"/>
        <v>1050485.7424893393</v>
      </c>
      <c r="S777" s="652">
        <f t="shared" si="895"/>
        <v>49318.679000000004</v>
      </c>
      <c r="T777" s="650">
        <f t="shared" si="895"/>
        <v>724816.70890569908</v>
      </c>
      <c r="U777" s="652">
        <f t="shared" si="895"/>
        <v>530128.74</v>
      </c>
      <c r="V777" s="650">
        <f t="shared" si="900"/>
        <v>-3075209.4644512581</v>
      </c>
      <c r="W777" s="653">
        <f t="shared" si="901"/>
        <v>-1638307.2239999997</v>
      </c>
      <c r="X777" s="4047"/>
      <c r="Y777" s="4044"/>
      <c r="Z777" s="4047"/>
      <c r="AA777" s="3183"/>
      <c r="AB777" s="3183"/>
      <c r="AC777" s="3183"/>
      <c r="AD777" s="70">
        <f t="shared" si="911"/>
        <v>-279</v>
      </c>
      <c r="AE777" s="264">
        <f t="shared" si="912"/>
        <v>-0.91176470588235292</v>
      </c>
      <c r="AF777" s="70">
        <f t="shared" si="913"/>
        <v>-279</v>
      </c>
      <c r="AG777" s="264">
        <f t="shared" si="914"/>
        <v>-0.91176470588235292</v>
      </c>
      <c r="AH777" s="70">
        <f t="shared" si="915"/>
        <v>-27130</v>
      </c>
      <c r="AI777" s="264">
        <f t="shared" si="916"/>
        <v>-0.93384276469778327</v>
      </c>
      <c r="AJ777" s="70">
        <f t="shared" si="917"/>
        <v>-7787</v>
      </c>
      <c r="AK777" s="264">
        <f t="shared" si="918"/>
        <v>-0.94468033482955238</v>
      </c>
      <c r="AL777" s="70">
        <f t="shared" si="919"/>
        <v>-848</v>
      </c>
      <c r="AM777" s="264">
        <f t="shared" si="920"/>
        <v>-0.98261877172653533</v>
      </c>
      <c r="AN777" s="70">
        <f t="shared" si="921"/>
        <v>-6939</v>
      </c>
      <c r="AO777" s="264">
        <f t="shared" si="922"/>
        <v>-0.94024390243902434</v>
      </c>
      <c r="AP777" s="70">
        <f t="shared" si="923"/>
        <v>25268</v>
      </c>
      <c r="AQ777" s="264">
        <f t="shared" si="924"/>
        <v>0</v>
      </c>
      <c r="AR777" s="70">
        <f t="shared" si="925"/>
        <v>6670</v>
      </c>
      <c r="AS777" s="264">
        <f t="shared" si="926"/>
        <v>5.5737540528796335E-2</v>
      </c>
      <c r="AT777" s="70">
        <f t="shared" si="927"/>
        <v>-38877</v>
      </c>
      <c r="AU777" s="264">
        <f t="shared" si="928"/>
        <v>-0.34622577657452264</v>
      </c>
    </row>
    <row r="778" spans="1:47" ht="13.5" x14ac:dyDescent="0.25">
      <c r="A778" s="649">
        <v>3360</v>
      </c>
      <c r="B778" s="30" t="s">
        <v>2767</v>
      </c>
      <c r="C778" s="30" t="s">
        <v>1638</v>
      </c>
      <c r="D778" s="649" t="s">
        <v>1635</v>
      </c>
      <c r="E778" s="723"/>
      <c r="F778" s="670">
        <f t="shared" si="896"/>
        <v>27</v>
      </c>
      <c r="G778" s="652">
        <f t="shared" si="896"/>
        <v>306</v>
      </c>
      <c r="H778" s="650">
        <f t="shared" ref="H778:O778" si="934">+H693+H716+H736+H756</f>
        <v>27</v>
      </c>
      <c r="I778" s="671">
        <f t="shared" si="934"/>
        <v>306</v>
      </c>
      <c r="J778" s="650">
        <f t="shared" si="934"/>
        <v>1922</v>
      </c>
      <c r="K778" s="652">
        <f t="shared" si="934"/>
        <v>29052</v>
      </c>
      <c r="L778" s="650">
        <f t="shared" si="934"/>
        <v>456</v>
      </c>
      <c r="M778" s="652">
        <f t="shared" si="934"/>
        <v>8243</v>
      </c>
      <c r="N778" s="650">
        <f t="shared" si="934"/>
        <v>15</v>
      </c>
      <c r="O778" s="675">
        <f t="shared" si="934"/>
        <v>863</v>
      </c>
      <c r="P778" s="650">
        <f t="shared" si="898"/>
        <v>441</v>
      </c>
      <c r="Q778" s="652">
        <f t="shared" si="899"/>
        <v>7380</v>
      </c>
      <c r="R778" s="650">
        <f t="shared" si="895"/>
        <v>25268</v>
      </c>
      <c r="S778" s="652">
        <f t="shared" si="895"/>
        <v>0</v>
      </c>
      <c r="T778" s="650">
        <f t="shared" si="895"/>
        <v>126338</v>
      </c>
      <c r="U778" s="652">
        <f t="shared" si="895"/>
        <v>119668</v>
      </c>
      <c r="V778" s="650">
        <f t="shared" si="900"/>
        <v>-151165</v>
      </c>
      <c r="W778" s="653">
        <f t="shared" si="901"/>
        <v>-112288</v>
      </c>
      <c r="X778" s="4047"/>
      <c r="Y778" s="4044"/>
      <c r="Z778" s="4047"/>
      <c r="AA778" s="3183"/>
      <c r="AB778" s="3183"/>
      <c r="AC778" s="3183"/>
      <c r="AD778" s="70">
        <f t="shared" si="911"/>
        <v>13447.512073289312</v>
      </c>
      <c r="AE778" s="264">
        <f t="shared" si="912"/>
        <v>4.7561216471488275E-2</v>
      </c>
      <c r="AF778" s="70">
        <f t="shared" si="913"/>
        <v>81577</v>
      </c>
      <c r="AG778" s="264">
        <f t="shared" si="914"/>
        <v>0.11116758878199014</v>
      </c>
      <c r="AH778" s="70">
        <f t="shared" si="915"/>
        <v>7123099</v>
      </c>
      <c r="AI778" s="264">
        <f t="shared" si="916"/>
        <v>0.12339466815983169</v>
      </c>
      <c r="AJ778" s="70">
        <f t="shared" si="917"/>
        <v>222735</v>
      </c>
      <c r="AK778" s="264">
        <f t="shared" si="918"/>
        <v>1.5311400203093366E-2</v>
      </c>
      <c r="AL778" s="70">
        <f t="shared" si="919"/>
        <v>2500438.2410690691</v>
      </c>
      <c r="AM778" s="264">
        <f t="shared" si="920"/>
        <v>0.26921607371836787</v>
      </c>
      <c r="AN778" s="70">
        <f t="shared" si="921"/>
        <v>-2277703.2410690691</v>
      </c>
      <c r="AO778" s="264">
        <f t="shared" si="922"/>
        <v>-0.43309300468783846</v>
      </c>
      <c r="AP778" s="70">
        <f t="shared" si="923"/>
        <v>2514675.6180461161</v>
      </c>
      <c r="AQ778" s="264">
        <f t="shared" si="924"/>
        <v>1.3277118478040646</v>
      </c>
      <c r="AR778" s="70">
        <f t="shared" si="925"/>
        <v>996217.7374726627</v>
      </c>
      <c r="AS778" s="264">
        <f t="shared" si="926"/>
        <v>0.43478560609992328</v>
      </c>
      <c r="AT778" s="70">
        <f t="shared" si="927"/>
        <v>-5788596.5965878479</v>
      </c>
      <c r="AU778" s="264">
        <f t="shared" si="928"/>
        <v>-5.3903670590028367</v>
      </c>
    </row>
    <row r="779" spans="1:47" ht="13.5" x14ac:dyDescent="0.25">
      <c r="A779" s="649">
        <v>3380</v>
      </c>
      <c r="B779" s="30" t="s">
        <v>2768</v>
      </c>
      <c r="C779" s="30" t="s">
        <v>1638</v>
      </c>
      <c r="D779" s="649" t="s">
        <v>1636</v>
      </c>
      <c r="E779" s="723"/>
      <c r="F779" s="670">
        <f t="shared" si="896"/>
        <v>296188.64173616807</v>
      </c>
      <c r="G779" s="652">
        <f t="shared" si="896"/>
        <v>282741.12966287875</v>
      </c>
      <c r="H779" s="650">
        <f t="shared" ref="H779:O779" si="935">+H694+H717+H737+H757</f>
        <v>815397</v>
      </c>
      <c r="I779" s="671">
        <f t="shared" si="935"/>
        <v>733820</v>
      </c>
      <c r="J779" s="650">
        <f t="shared" si="935"/>
        <v>64849248</v>
      </c>
      <c r="K779" s="652">
        <f t="shared" si="935"/>
        <v>57726149</v>
      </c>
      <c r="L779" s="650">
        <f t="shared" si="935"/>
        <v>14769739</v>
      </c>
      <c r="M779" s="652">
        <f t="shared" si="935"/>
        <v>14547004</v>
      </c>
      <c r="N779" s="650">
        <f t="shared" si="935"/>
        <v>11788287.241069069</v>
      </c>
      <c r="O779" s="675">
        <f t="shared" si="935"/>
        <v>9287849</v>
      </c>
      <c r="P779" s="650">
        <f t="shared" si="898"/>
        <v>2981451.7589309309</v>
      </c>
      <c r="Q779" s="652">
        <f t="shared" si="899"/>
        <v>5259155</v>
      </c>
      <c r="R779" s="650">
        <f t="shared" si="895"/>
        <v>4408667.6180461161</v>
      </c>
      <c r="S779" s="652">
        <f t="shared" si="895"/>
        <v>1893992</v>
      </c>
      <c r="T779" s="650">
        <f t="shared" si="895"/>
        <v>3287502.7374726627</v>
      </c>
      <c r="U779" s="652">
        <f t="shared" si="895"/>
        <v>2291285</v>
      </c>
      <c r="V779" s="650">
        <f t="shared" si="900"/>
        <v>-4714718.5965878479</v>
      </c>
      <c r="W779" s="653">
        <f t="shared" si="901"/>
        <v>1073878</v>
      </c>
      <c r="X779" s="4047"/>
      <c r="Y779" s="4044"/>
      <c r="Z779" s="4047"/>
      <c r="AA779" s="3183"/>
      <c r="AB779" s="3183"/>
      <c r="AC779" s="3183"/>
      <c r="AD779" s="70">
        <f t="shared" si="911"/>
        <v>97.375939849624046</v>
      </c>
      <c r="AE779" s="264">
        <f t="shared" si="912"/>
        <v>6.8381980231477554E-2</v>
      </c>
      <c r="AF779" s="70">
        <f t="shared" si="913"/>
        <v>425</v>
      </c>
      <c r="AG779" s="264">
        <f t="shared" si="914"/>
        <v>0.15359595229490422</v>
      </c>
      <c r="AH779" s="70">
        <f t="shared" si="915"/>
        <v>-97661</v>
      </c>
      <c r="AI779" s="264">
        <f t="shared" si="916"/>
        <v>-4.0176881785898823E-2</v>
      </c>
      <c r="AJ779" s="70">
        <f t="shared" si="917"/>
        <v>-53551</v>
      </c>
      <c r="AK779" s="264">
        <f t="shared" si="918"/>
        <v>-0.1022031963906055</v>
      </c>
      <c r="AL779" s="70">
        <f t="shared" si="919"/>
        <v>-29734.386082324665</v>
      </c>
      <c r="AM779" s="264">
        <f t="shared" si="920"/>
        <v>-4.202769125075613E-2</v>
      </c>
      <c r="AN779" s="70">
        <f t="shared" si="921"/>
        <v>-23816.613917675335</v>
      </c>
      <c r="AO779" s="264">
        <f t="shared" si="922"/>
        <v>-0.1297702244667461</v>
      </c>
      <c r="AP779" s="70">
        <f t="shared" si="923"/>
        <v>1327.7209703880617</v>
      </c>
      <c r="AQ779" s="264">
        <f t="shared" si="924"/>
        <v>0.1301758426951668</v>
      </c>
      <c r="AR779" s="70">
        <f t="shared" si="925"/>
        <v>-1189.329365272104</v>
      </c>
      <c r="AS779" s="264">
        <f t="shared" si="926"/>
        <v>-6.8189680499198243E-3</v>
      </c>
      <c r="AT779" s="70">
        <f t="shared" si="927"/>
        <v>-23955.005522791296</v>
      </c>
      <c r="AU779" s="264">
        <f t="shared" si="928"/>
        <v>-6.5069765220040918E-2</v>
      </c>
    </row>
    <row r="780" spans="1:47" s="113" customFormat="1" ht="13.5" x14ac:dyDescent="0.25">
      <c r="A780" s="649">
        <v>3420</v>
      </c>
      <c r="B780" s="30" t="s">
        <v>2770</v>
      </c>
      <c r="C780" s="30" t="s">
        <v>1638</v>
      </c>
      <c r="D780" s="649" t="s">
        <v>1637</v>
      </c>
      <c r="E780" s="723"/>
      <c r="F780" s="670">
        <f t="shared" si="896"/>
        <v>1521.375939849624</v>
      </c>
      <c r="G780" s="652">
        <f t="shared" si="896"/>
        <v>1424</v>
      </c>
      <c r="H780" s="650">
        <f t="shared" ref="H780:O780" si="936">+H695+H718+H738+H758</f>
        <v>3192</v>
      </c>
      <c r="I780" s="671">
        <f t="shared" si="936"/>
        <v>2767</v>
      </c>
      <c r="J780" s="650">
        <f t="shared" si="936"/>
        <v>2333115</v>
      </c>
      <c r="K780" s="652">
        <f t="shared" si="936"/>
        <v>2430776</v>
      </c>
      <c r="L780" s="650">
        <f t="shared" si="936"/>
        <v>470415</v>
      </c>
      <c r="M780" s="652">
        <f t="shared" si="936"/>
        <v>523966</v>
      </c>
      <c r="N780" s="650">
        <f t="shared" si="936"/>
        <v>677760.72481767531</v>
      </c>
      <c r="O780" s="675">
        <f t="shared" si="936"/>
        <v>707495.11089999997</v>
      </c>
      <c r="P780" s="650">
        <f t="shared" si="898"/>
        <v>-207345.72481767531</v>
      </c>
      <c r="Q780" s="652">
        <f t="shared" si="899"/>
        <v>-183529.11089999997</v>
      </c>
      <c r="R780" s="650">
        <f t="shared" si="895"/>
        <v>11527.163070388062</v>
      </c>
      <c r="S780" s="652">
        <f t="shared" si="895"/>
        <v>10199.4421</v>
      </c>
      <c r="T780" s="650">
        <f t="shared" si="895"/>
        <v>173225.53173472791</v>
      </c>
      <c r="U780" s="652">
        <f t="shared" si="895"/>
        <v>174414.86110000001</v>
      </c>
      <c r="V780" s="650">
        <f t="shared" si="900"/>
        <v>-392098.41962279123</v>
      </c>
      <c r="W780" s="653">
        <f t="shared" si="901"/>
        <v>-368143.41409999994</v>
      </c>
      <c r="X780" s="4047"/>
      <c r="Y780" s="4044"/>
      <c r="Z780" s="4047"/>
      <c r="AA780" s="3183"/>
      <c r="AB780" s="3183"/>
      <c r="AC780" s="3183"/>
      <c r="AD780" s="265">
        <f t="shared" si="911"/>
        <v>0</v>
      </c>
      <c r="AE780" s="573">
        <f t="shared" si="912"/>
        <v>0</v>
      </c>
      <c r="AF780" s="265">
        <f t="shared" si="913"/>
        <v>0</v>
      </c>
      <c r="AG780" s="573">
        <f t="shared" si="914"/>
        <v>0</v>
      </c>
      <c r="AH780" s="265">
        <f t="shared" si="915"/>
        <v>0</v>
      </c>
      <c r="AI780" s="573">
        <f t="shared" si="916"/>
        <v>0</v>
      </c>
      <c r="AJ780" s="265">
        <f t="shared" si="917"/>
        <v>0</v>
      </c>
      <c r="AK780" s="573">
        <f t="shared" si="918"/>
        <v>0</v>
      </c>
      <c r="AL780" s="265">
        <f t="shared" si="919"/>
        <v>0</v>
      </c>
      <c r="AM780" s="573">
        <f t="shared" si="920"/>
        <v>0</v>
      </c>
      <c r="AN780" s="265">
        <f t="shared" si="921"/>
        <v>0</v>
      </c>
      <c r="AO780" s="573">
        <f t="shared" si="922"/>
        <v>0</v>
      </c>
      <c r="AP780" s="265">
        <f t="shared" si="923"/>
        <v>0</v>
      </c>
      <c r="AQ780" s="573">
        <f t="shared" si="924"/>
        <v>0</v>
      </c>
      <c r="AR780" s="265">
        <f t="shared" si="925"/>
        <v>0</v>
      </c>
      <c r="AS780" s="573">
        <f t="shared" si="926"/>
        <v>0</v>
      </c>
      <c r="AT780" s="265">
        <f t="shared" si="927"/>
        <v>0</v>
      </c>
      <c r="AU780" s="573">
        <f t="shared" si="928"/>
        <v>0</v>
      </c>
    </row>
    <row r="781" spans="1:47" s="113" customFormat="1" ht="13.5" x14ac:dyDescent="0.25">
      <c r="A781" s="649" t="e">
        <v>#VALUE!</v>
      </c>
      <c r="B781" s="30" t="e">
        <v>#VALUE!</v>
      </c>
      <c r="C781" s="30" t="e">
        <v>#VALUE!</v>
      </c>
      <c r="D781" s="649" t="s">
        <v>476</v>
      </c>
      <c r="E781" s="723"/>
      <c r="F781" s="691">
        <f>F696</f>
        <v>0</v>
      </c>
      <c r="G781" s="675">
        <f t="shared" ref="G781:O781" si="937">G696</f>
        <v>0</v>
      </c>
      <c r="H781" s="657">
        <f t="shared" si="937"/>
        <v>0</v>
      </c>
      <c r="I781" s="658">
        <f t="shared" si="937"/>
        <v>0</v>
      </c>
      <c r="J781" s="657">
        <f t="shared" si="937"/>
        <v>0</v>
      </c>
      <c r="K781" s="675">
        <f t="shared" si="937"/>
        <v>0</v>
      </c>
      <c r="L781" s="657">
        <f t="shared" si="937"/>
        <v>0</v>
      </c>
      <c r="M781" s="675">
        <f>M696</f>
        <v>0</v>
      </c>
      <c r="N781" s="657">
        <f t="shared" si="937"/>
        <v>0</v>
      </c>
      <c r="O781" s="675">
        <f t="shared" si="937"/>
        <v>0</v>
      </c>
      <c r="P781" s="657">
        <f t="shared" si="898"/>
        <v>0</v>
      </c>
      <c r="Q781" s="675">
        <f t="shared" si="899"/>
        <v>0</v>
      </c>
      <c r="R781" s="657">
        <f t="shared" ref="R781:U783" si="938">R696</f>
        <v>0</v>
      </c>
      <c r="S781" s="675">
        <f t="shared" si="938"/>
        <v>0</v>
      </c>
      <c r="T781" s="657">
        <f t="shared" si="938"/>
        <v>0</v>
      </c>
      <c r="U781" s="675">
        <f t="shared" si="938"/>
        <v>0</v>
      </c>
      <c r="V781" s="657">
        <f t="shared" si="900"/>
        <v>0</v>
      </c>
      <c r="W781" s="676">
        <f t="shared" si="901"/>
        <v>0</v>
      </c>
      <c r="X781" s="4047"/>
      <c r="Y781" s="4044"/>
      <c r="Z781" s="4047"/>
      <c r="AA781" s="3183"/>
      <c r="AB781" s="3183"/>
      <c r="AC781" s="3183"/>
      <c r="AD781" s="265">
        <f t="shared" si="911"/>
        <v>0</v>
      </c>
      <c r="AE781" s="573">
        <f t="shared" si="912"/>
        <v>0</v>
      </c>
      <c r="AF781" s="265">
        <f t="shared" si="913"/>
        <v>0</v>
      </c>
      <c r="AG781" s="573">
        <f t="shared" si="914"/>
        <v>0</v>
      </c>
      <c r="AH781" s="265">
        <f t="shared" si="915"/>
        <v>0</v>
      </c>
      <c r="AI781" s="573">
        <f t="shared" si="916"/>
        <v>0</v>
      </c>
      <c r="AJ781" s="265">
        <f t="shared" si="917"/>
        <v>-674928.00000000186</v>
      </c>
      <c r="AK781" s="573">
        <f t="shared" si="918"/>
        <v>-8.2678946432905104E-2</v>
      </c>
      <c r="AL781" s="265">
        <f t="shared" si="919"/>
        <v>0</v>
      </c>
      <c r="AM781" s="573">
        <f t="shared" si="920"/>
        <v>0</v>
      </c>
      <c r="AN781" s="265">
        <f t="shared" si="921"/>
        <v>-674928.00000000186</v>
      </c>
      <c r="AO781" s="573">
        <f t="shared" si="922"/>
        <v>-8.2678946432905104E-2</v>
      </c>
      <c r="AP781" s="265">
        <f t="shared" si="923"/>
        <v>0</v>
      </c>
      <c r="AQ781" s="573">
        <f t="shared" si="924"/>
        <v>0</v>
      </c>
      <c r="AR781" s="265">
        <f t="shared" si="925"/>
        <v>0</v>
      </c>
      <c r="AS781" s="573">
        <f t="shared" si="926"/>
        <v>0</v>
      </c>
      <c r="AT781" s="265">
        <f t="shared" si="927"/>
        <v>-674928.00000000186</v>
      </c>
      <c r="AU781" s="573">
        <f t="shared" si="928"/>
        <v>-8.2678946432905104E-2</v>
      </c>
    </row>
    <row r="782" spans="1:47" s="113" customFormat="1" ht="13.5" x14ac:dyDescent="0.25">
      <c r="A782" s="649" t="e">
        <v>#VALUE!</v>
      </c>
      <c r="B782" s="30" t="e">
        <v>#VALUE!</v>
      </c>
      <c r="C782" s="30" t="e">
        <v>#VALUE!</v>
      </c>
      <c r="D782" s="649" t="s">
        <v>564</v>
      </c>
      <c r="E782" s="723"/>
      <c r="F782" s="691">
        <f>F697</f>
        <v>0</v>
      </c>
      <c r="G782" s="675">
        <f t="shared" ref="G782:O782" si="939">G697</f>
        <v>0</v>
      </c>
      <c r="H782" s="657">
        <f t="shared" si="939"/>
        <v>0</v>
      </c>
      <c r="I782" s="658">
        <f t="shared" si="939"/>
        <v>0</v>
      </c>
      <c r="J782" s="657">
        <f t="shared" si="939"/>
        <v>0</v>
      </c>
      <c r="K782" s="675">
        <f t="shared" si="939"/>
        <v>0</v>
      </c>
      <c r="L782" s="657">
        <f t="shared" si="939"/>
        <v>-8838167.0000000019</v>
      </c>
      <c r="M782" s="675">
        <f t="shared" si="939"/>
        <v>-8163239</v>
      </c>
      <c r="N782" s="657">
        <f t="shared" si="939"/>
        <v>0</v>
      </c>
      <c r="O782" s="675">
        <f t="shared" si="939"/>
        <v>0</v>
      </c>
      <c r="P782" s="657">
        <f t="shared" si="898"/>
        <v>-8838167.0000000019</v>
      </c>
      <c r="Q782" s="675">
        <f t="shared" si="899"/>
        <v>-8163239</v>
      </c>
      <c r="R782" s="657">
        <f t="shared" si="938"/>
        <v>0</v>
      </c>
      <c r="S782" s="675">
        <f t="shared" si="938"/>
        <v>0</v>
      </c>
      <c r="T782" s="657">
        <f t="shared" si="938"/>
        <v>0</v>
      </c>
      <c r="U782" s="675">
        <f t="shared" si="938"/>
        <v>0</v>
      </c>
      <c r="V782" s="657">
        <f t="shared" si="900"/>
        <v>-8838167.0000000019</v>
      </c>
      <c r="W782" s="676">
        <f t="shared" si="901"/>
        <v>-8163239</v>
      </c>
      <c r="X782" s="4047"/>
      <c r="Y782" s="4044"/>
      <c r="Z782" s="4047"/>
      <c r="AA782" s="3183"/>
      <c r="AB782" s="3183"/>
      <c r="AC782" s="3183"/>
      <c r="AD782" s="265">
        <f t="shared" si="911"/>
        <v>0</v>
      </c>
      <c r="AE782" s="573">
        <f t="shared" si="912"/>
        <v>0</v>
      </c>
      <c r="AF782" s="265">
        <f t="shared" si="913"/>
        <v>0</v>
      </c>
      <c r="AG782" s="573">
        <f t="shared" si="914"/>
        <v>0</v>
      </c>
      <c r="AH782" s="265">
        <f t="shared" si="915"/>
        <v>0</v>
      </c>
      <c r="AI782" s="573">
        <f t="shared" si="916"/>
        <v>0</v>
      </c>
      <c r="AJ782" s="265">
        <f t="shared" si="917"/>
        <v>-101662</v>
      </c>
      <c r="AK782" s="573">
        <f t="shared" si="918"/>
        <v>-8.3126121743112139E-2</v>
      </c>
      <c r="AL782" s="265">
        <f t="shared" si="919"/>
        <v>0</v>
      </c>
      <c r="AM782" s="573">
        <f t="shared" si="920"/>
        <v>0</v>
      </c>
      <c r="AN782" s="265">
        <f t="shared" si="921"/>
        <v>-101662</v>
      </c>
      <c r="AO782" s="573">
        <f t="shared" si="922"/>
        <v>-8.3126121743112139E-2</v>
      </c>
      <c r="AP782" s="265">
        <f t="shared" si="923"/>
        <v>0</v>
      </c>
      <c r="AQ782" s="573">
        <f t="shared" si="924"/>
        <v>0</v>
      </c>
      <c r="AR782" s="265">
        <f t="shared" si="925"/>
        <v>0</v>
      </c>
      <c r="AS782" s="573">
        <f t="shared" si="926"/>
        <v>0</v>
      </c>
      <c r="AT782" s="265">
        <f t="shared" si="927"/>
        <v>-101662</v>
      </c>
      <c r="AU782" s="573">
        <f t="shared" si="928"/>
        <v>-8.3126121743112139E-2</v>
      </c>
    </row>
    <row r="783" spans="1:47" s="113" customFormat="1" ht="13.5" x14ac:dyDescent="0.25">
      <c r="A783" s="649" t="e">
        <v>#VALUE!</v>
      </c>
      <c r="B783" s="30" t="e">
        <v>#VALUE!</v>
      </c>
      <c r="C783" s="30" t="e">
        <v>#VALUE!</v>
      </c>
      <c r="D783" s="649" t="s">
        <v>343</v>
      </c>
      <c r="E783" s="723"/>
      <c r="F783" s="691">
        <f>F698</f>
        <v>0</v>
      </c>
      <c r="G783" s="675">
        <f t="shared" ref="G783:O783" si="940">G698</f>
        <v>0</v>
      </c>
      <c r="H783" s="657">
        <f t="shared" si="940"/>
        <v>0</v>
      </c>
      <c r="I783" s="658">
        <f t="shared" si="940"/>
        <v>0</v>
      </c>
      <c r="J783" s="657">
        <f t="shared" si="940"/>
        <v>0</v>
      </c>
      <c r="K783" s="675">
        <f t="shared" si="940"/>
        <v>0</v>
      </c>
      <c r="L783" s="657">
        <f t="shared" si="940"/>
        <v>-1324647</v>
      </c>
      <c r="M783" s="675">
        <f t="shared" si="940"/>
        <v>-1222985</v>
      </c>
      <c r="N783" s="657">
        <f t="shared" si="940"/>
        <v>0</v>
      </c>
      <c r="O783" s="675">
        <f t="shared" si="940"/>
        <v>0</v>
      </c>
      <c r="P783" s="657">
        <f>+L783-N783</f>
        <v>-1324647</v>
      </c>
      <c r="Q783" s="675">
        <f t="shared" si="899"/>
        <v>-1222985</v>
      </c>
      <c r="R783" s="657">
        <f t="shared" si="938"/>
        <v>0</v>
      </c>
      <c r="S783" s="675">
        <f t="shared" si="938"/>
        <v>0</v>
      </c>
      <c r="T783" s="657">
        <f t="shared" si="938"/>
        <v>0</v>
      </c>
      <c r="U783" s="675">
        <f t="shared" si="938"/>
        <v>0</v>
      </c>
      <c r="V783" s="657">
        <f t="shared" si="900"/>
        <v>-1324647</v>
      </c>
      <c r="W783" s="676">
        <f t="shared" si="901"/>
        <v>-1222985</v>
      </c>
      <c r="X783" s="4047"/>
      <c r="Y783" s="4044"/>
      <c r="Z783" s="4047"/>
      <c r="AA783" s="3183"/>
      <c r="AB783" s="3183"/>
      <c r="AC783" s="3183"/>
      <c r="AD783" s="265">
        <f t="shared" si="911"/>
        <v>0</v>
      </c>
      <c r="AE783" s="573">
        <f t="shared" si="912"/>
        <v>0</v>
      </c>
      <c r="AF783" s="265">
        <f t="shared" si="913"/>
        <v>0</v>
      </c>
      <c r="AG783" s="573">
        <f t="shared" si="914"/>
        <v>0</v>
      </c>
      <c r="AH783" s="265">
        <f t="shared" si="915"/>
        <v>0</v>
      </c>
      <c r="AI783" s="573">
        <f t="shared" si="916"/>
        <v>0</v>
      </c>
      <c r="AJ783" s="265">
        <f t="shared" si="917"/>
        <v>0</v>
      </c>
      <c r="AK783" s="573">
        <f t="shared" si="918"/>
        <v>0</v>
      </c>
      <c r="AL783" s="265">
        <f t="shared" si="919"/>
        <v>0</v>
      </c>
      <c r="AM783" s="573">
        <f t="shared" si="920"/>
        <v>0</v>
      </c>
      <c r="AN783" s="265">
        <f t="shared" si="921"/>
        <v>0</v>
      </c>
      <c r="AO783" s="573">
        <f t="shared" si="922"/>
        <v>0</v>
      </c>
      <c r="AP783" s="265">
        <f t="shared" si="923"/>
        <v>0</v>
      </c>
      <c r="AQ783" s="573">
        <f t="shared" si="924"/>
        <v>0</v>
      </c>
      <c r="AR783" s="265">
        <f t="shared" si="925"/>
        <v>0</v>
      </c>
      <c r="AS783" s="573">
        <f t="shared" si="926"/>
        <v>0</v>
      </c>
      <c r="AT783" s="265">
        <f t="shared" si="927"/>
        <v>0</v>
      </c>
      <c r="AU783" s="573">
        <f t="shared" si="928"/>
        <v>0</v>
      </c>
    </row>
    <row r="784" spans="1:47" ht="13.5" x14ac:dyDescent="0.25">
      <c r="A784" s="649" t="e">
        <v>#VALUE!</v>
      </c>
      <c r="B784" s="30" t="e">
        <v>#VALUE!</v>
      </c>
      <c r="C784" s="30" t="e">
        <v>#VALUE!</v>
      </c>
      <c r="D784" s="649" t="s">
        <v>607</v>
      </c>
      <c r="E784" s="723"/>
      <c r="F784" s="691">
        <f>F759</f>
        <v>0</v>
      </c>
      <c r="G784" s="675">
        <f t="shared" ref="G784:O784" si="941">G759</f>
        <v>0</v>
      </c>
      <c r="H784" s="657">
        <f t="shared" si="941"/>
        <v>0</v>
      </c>
      <c r="I784" s="675">
        <f t="shared" si="941"/>
        <v>0</v>
      </c>
      <c r="J784" s="657">
        <f t="shared" si="941"/>
        <v>0</v>
      </c>
      <c r="K784" s="675">
        <f t="shared" si="941"/>
        <v>0</v>
      </c>
      <c r="L784" s="657">
        <f t="shared" si="941"/>
        <v>0</v>
      </c>
      <c r="M784" s="675">
        <f t="shared" si="941"/>
        <v>0</v>
      </c>
      <c r="N784" s="657">
        <f t="shared" si="941"/>
        <v>0</v>
      </c>
      <c r="O784" s="675">
        <f t="shared" si="941"/>
        <v>0</v>
      </c>
      <c r="P784" s="657">
        <f t="shared" si="898"/>
        <v>0</v>
      </c>
      <c r="Q784" s="675">
        <f t="shared" si="899"/>
        <v>0</v>
      </c>
      <c r="R784" s="657">
        <f>R759</f>
        <v>0</v>
      </c>
      <c r="S784" s="675">
        <f>S759</f>
        <v>0</v>
      </c>
      <c r="T784" s="657">
        <f>T759</f>
        <v>0</v>
      </c>
      <c r="U784" s="675">
        <f>U759</f>
        <v>0</v>
      </c>
      <c r="V784" s="657">
        <f t="shared" si="900"/>
        <v>0</v>
      </c>
      <c r="W784" s="676">
        <f t="shared" si="901"/>
        <v>0</v>
      </c>
      <c r="X784" s="4047"/>
      <c r="Y784" s="4044"/>
      <c r="Z784" s="4047"/>
      <c r="AA784" s="3183"/>
      <c r="AB784" s="3183"/>
      <c r="AC784" s="3183"/>
      <c r="AD784" s="2"/>
      <c r="AE784" s="252"/>
      <c r="AF784" s="2"/>
      <c r="AG784" s="252"/>
      <c r="AH784" s="2"/>
      <c r="AI784" s="252"/>
      <c r="AJ784" s="2"/>
      <c r="AK784" s="252"/>
      <c r="AL784" s="2"/>
      <c r="AM784" s="252"/>
      <c r="AN784" s="2"/>
      <c r="AO784" s="252"/>
      <c r="AP784" s="2"/>
      <c r="AQ784" s="252"/>
      <c r="AR784" s="2"/>
      <c r="AS784" s="252"/>
      <c r="AT784" s="2"/>
      <c r="AU784" s="252"/>
    </row>
    <row r="785" spans="1:47" ht="13.5" hidden="1" x14ac:dyDescent="0.25">
      <c r="A785" s="649" t="e">
        <v>#VALUE!</v>
      </c>
      <c r="B785" s="30" t="e">
        <v>#VALUE!</v>
      </c>
      <c r="C785" s="30" t="e">
        <v>#VALUE!</v>
      </c>
      <c r="D785" s="649"/>
      <c r="E785" s="723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7"/>
      <c r="Q785" s="652"/>
      <c r="R785" s="666"/>
      <c r="S785" s="666"/>
      <c r="T785" s="667"/>
      <c r="U785" s="652"/>
      <c r="V785" s="666"/>
      <c r="W785" s="668"/>
      <c r="X785" s="4047"/>
      <c r="Y785" s="4044"/>
      <c r="Z785" s="4047"/>
      <c r="AA785" s="3183"/>
      <c r="AB785" s="3183"/>
      <c r="AC785" s="3183"/>
      <c r="AD785" s="261">
        <f>+F786-G786</f>
        <v>80733.034746004734</v>
      </c>
      <c r="AE785" s="262">
        <f>IF(G786=0,0,IF(AD785&gt;0,ABS(+AD785/G786),-ABS(+AD785/G786)))</f>
        <v>6.8290137946404122E-2</v>
      </c>
      <c r="AF785" s="18">
        <f>+H786-I786</f>
        <v>282506</v>
      </c>
      <c r="AG785" s="262">
        <f>IF(I786=0,0,IF(AF785&gt;0,ABS(+AF785/I786),-ABS(+AF785/I786)))</f>
        <v>5.8047885920347667E-2</v>
      </c>
      <c r="AH785" s="18">
        <f>+J786-K786</f>
        <v>35282468</v>
      </c>
      <c r="AI785" s="262">
        <f>IF(K786=0,0,IF(AH785&gt;0,ABS(+AH785/K786),-ABS(+AH785/K786)))</f>
        <v>0.11822825979960612</v>
      </c>
      <c r="AJ785" s="18">
        <f>+L786-M786</f>
        <v>499718.31999999285</v>
      </c>
      <c r="AK785" s="262">
        <f>IF(M786=0,0,IF(AJ785&gt;0,ABS(+AJ785/M786),-ABS(+AJ785/M786)))</f>
        <v>7.2103235503004877E-3</v>
      </c>
      <c r="AL785" s="18">
        <f>+N786-O786</f>
        <v>3937330.966754958</v>
      </c>
      <c r="AM785" s="262">
        <f>IF(O786=0,0,IF(AL785&gt;0,ABS(+AL785/O786),-ABS(+AL785/O786)))</f>
        <v>7.5565608719038127E-2</v>
      </c>
      <c r="AN785" s="18">
        <f>+P786-Q786</f>
        <v>-3437612.6467549652</v>
      </c>
      <c r="AO785" s="262">
        <f>IF(Q786=0,0,IF(AN785&gt;0,ABS(+AN785/Q786),-ABS(+AN785/Q786)))</f>
        <v>-0.19984784982668491</v>
      </c>
      <c r="AP785" s="18">
        <f>+R786-S786</f>
        <v>1541045.9395506363</v>
      </c>
      <c r="AQ785" s="262">
        <f>IF(S786=0,0,IF(AP785&gt;0,ABS(+AP785/S786),-ABS(+AP785/S786)))</f>
        <v>0.10603021704899293</v>
      </c>
      <c r="AR785" s="18">
        <f>+T786-U786</f>
        <v>1756345.0453840829</v>
      </c>
      <c r="AS785" s="262">
        <f>IF(U786=0,0,IF(AR785&gt;0,ABS(+AR785/U786),-ABS(+AR785/U786)))</f>
        <v>0.11471709800856464</v>
      </c>
      <c r="AT785" s="18">
        <f>+V786-W786</f>
        <v>-6735003.6316896826</v>
      </c>
      <c r="AU785" s="263">
        <f>IF(W786=0,0,IF(AT785&gt;0,ABS(+AT785/W786),-ABS(+AT785/W786)))</f>
        <v>-0.53270166216563397</v>
      </c>
    </row>
    <row r="786" spans="1:47" ht="13.5" x14ac:dyDescent="0.25">
      <c r="A786" s="659">
        <v>140</v>
      </c>
      <c r="B786" s="30" t="e">
        <v>#N/A</v>
      </c>
      <c r="C786" s="30" t="e">
        <v>#N/A</v>
      </c>
      <c r="D786" s="659" t="s">
        <v>153</v>
      </c>
      <c r="E786" s="724"/>
      <c r="F786" s="669">
        <f t="shared" ref="F786:O786" si="942">F760+F739+F719+F699</f>
        <v>1262939.3850885113</v>
      </c>
      <c r="G786" s="682">
        <f t="shared" si="942"/>
        <v>1182206.3503425065</v>
      </c>
      <c r="H786" s="661">
        <f t="shared" si="942"/>
        <v>5149281</v>
      </c>
      <c r="I786" s="665">
        <f t="shared" si="942"/>
        <v>4866775</v>
      </c>
      <c r="J786" s="661">
        <f>J760+J739+J719+J699</f>
        <v>333709156</v>
      </c>
      <c r="K786" s="665">
        <f>K760+K739+K719+K699</f>
        <v>298426688</v>
      </c>
      <c r="L786" s="661">
        <f>L760+L739+L719+L699</f>
        <v>69805667.840000004</v>
      </c>
      <c r="M786" s="665">
        <f t="shared" si="942"/>
        <v>69305949.520000011</v>
      </c>
      <c r="N786" s="661">
        <f t="shared" si="942"/>
        <v>56042131.463954955</v>
      </c>
      <c r="O786" s="665">
        <f t="shared" si="942"/>
        <v>52104800.497199997</v>
      </c>
      <c r="P786" s="661">
        <f>+L786-N786</f>
        <v>13763536.376045048</v>
      </c>
      <c r="Q786" s="665">
        <f t="shared" si="899"/>
        <v>17201149.022800013</v>
      </c>
      <c r="R786" s="661">
        <f>R760+R739+R719+R699</f>
        <v>16075072.016650638</v>
      </c>
      <c r="S786" s="665">
        <f>S760+S739+S719+S699</f>
        <v>14534026.077100001</v>
      </c>
      <c r="T786" s="661">
        <f>T760+T739+T719+T699</f>
        <v>17066574.085984085</v>
      </c>
      <c r="U786" s="665">
        <f>U760+U739+U719+U699</f>
        <v>15310229.040600002</v>
      </c>
      <c r="V786" s="661">
        <f t="shared" si="901"/>
        <v>-19378109.726589672</v>
      </c>
      <c r="W786" s="663">
        <f t="shared" si="901"/>
        <v>-12643106.09489999</v>
      </c>
      <c r="X786" s="4047"/>
      <c r="Y786" s="4044"/>
      <c r="Z786" s="4047"/>
      <c r="AA786" s="3183"/>
      <c r="AB786" s="3183"/>
      <c r="AC786" s="3183"/>
      <c r="AD786" s="2"/>
      <c r="AE786" s="252"/>
      <c r="AF786" s="2"/>
      <c r="AG786" s="252"/>
      <c r="AH786" s="2"/>
      <c r="AI786" s="252"/>
      <c r="AJ786" s="2"/>
      <c r="AK786" s="252"/>
      <c r="AL786" s="2"/>
      <c r="AM786" s="252"/>
      <c r="AN786" s="2"/>
      <c r="AO786" s="252"/>
      <c r="AP786" s="2"/>
      <c r="AQ786" s="252"/>
      <c r="AR786" s="2"/>
      <c r="AS786" s="252"/>
      <c r="AT786" s="2"/>
      <c r="AU786" s="252"/>
    </row>
    <row r="787" spans="1:47" ht="13.5" x14ac:dyDescent="0.25">
      <c r="A787" s="30" t="e">
        <v>#VALUE!</v>
      </c>
      <c r="B787" s="30" t="e">
        <v>#VALUE!</v>
      </c>
      <c r="C787" s="30" t="e">
        <v>#VALUE!</v>
      </c>
      <c r="F787" s="159"/>
      <c r="G787" s="159"/>
      <c r="H787" s="687"/>
      <c r="I787" s="687"/>
      <c r="J787" s="687"/>
      <c r="K787" s="687"/>
      <c r="L787" s="687"/>
      <c r="M787" s="687"/>
      <c r="N787" s="687"/>
      <c r="O787" s="687"/>
      <c r="P787" s="687"/>
      <c r="Q787" s="687"/>
      <c r="R787" s="687"/>
      <c r="S787" s="687"/>
      <c r="T787" s="687"/>
      <c r="U787" s="687"/>
      <c r="V787" s="687"/>
      <c r="W787" s="687"/>
      <c r="X787" s="4047"/>
      <c r="Y787" s="4044"/>
      <c r="Z787" s="4047"/>
      <c r="AA787" s="3183"/>
      <c r="AB787" s="3183"/>
      <c r="AC787" s="3183"/>
      <c r="AD787" s="2"/>
      <c r="AE787" s="252"/>
      <c r="AF787" s="2"/>
      <c r="AG787" s="252"/>
      <c r="AH787" s="2"/>
      <c r="AI787" s="252"/>
      <c r="AJ787" s="2"/>
      <c r="AK787" s="252"/>
      <c r="AL787" s="2"/>
      <c r="AM787" s="252"/>
      <c r="AN787" s="2"/>
      <c r="AO787" s="252"/>
      <c r="AP787" s="2"/>
      <c r="AQ787" s="252"/>
      <c r="AR787" s="2"/>
      <c r="AS787" s="252"/>
      <c r="AT787" s="2"/>
      <c r="AU787" s="252"/>
    </row>
    <row r="788" spans="1:47" ht="13.5" x14ac:dyDescent="0.25">
      <c r="A788" s="713" t="e">
        <v>#VALUE!</v>
      </c>
      <c r="B788" s="30" t="e">
        <v>#VALUE!</v>
      </c>
      <c r="C788" s="30" t="e">
        <v>#VALUE!</v>
      </c>
      <c r="D788" s="713" t="s">
        <v>248</v>
      </c>
      <c r="E788" s="713"/>
      <c r="F788" s="648"/>
      <c r="G788" s="648"/>
      <c r="H788" s="648"/>
      <c r="I788" s="648"/>
      <c r="J788" s="648"/>
      <c r="K788" s="648"/>
      <c r="L788" s="648"/>
      <c r="M788" s="648"/>
      <c r="N788" s="648"/>
      <c r="O788" s="648"/>
      <c r="P788" s="648"/>
      <c r="Q788" s="648"/>
      <c r="R788" s="648"/>
      <c r="S788" s="648"/>
      <c r="T788" s="648"/>
      <c r="U788" s="648"/>
      <c r="V788" s="648"/>
      <c r="W788" s="648"/>
      <c r="X788" s="4047"/>
      <c r="Y788" s="4044"/>
      <c r="Z788" s="4047"/>
      <c r="AA788" s="3183"/>
      <c r="AB788" s="3183"/>
      <c r="AC788" s="3183"/>
      <c r="AD788" s="70">
        <f t="shared" ref="AD788:AD805" si="943">+F789-G789</f>
        <v>46</v>
      </c>
      <c r="AE788" s="264">
        <f t="shared" ref="AE788:AE805" si="944">IF(G789=0,0,IF(AD788&gt;0,ABS(+AD788/G789),-ABS(+AD788/G789)))</f>
        <v>1.9819043515725981E-2</v>
      </c>
      <c r="AF788" s="70">
        <f t="shared" ref="AF788:AF805" si="945">+H789-I789</f>
        <v>45</v>
      </c>
      <c r="AG788" s="264">
        <f t="shared" ref="AG788:AG805" si="946">IF(I789=0,0,IF(AF788&gt;0,ABS(+AF788/I789),-ABS(+AF788/I789)))</f>
        <v>1.9396551724137932E-2</v>
      </c>
      <c r="AH788" s="70">
        <f t="shared" ref="AH788:AH805" si="947">+J789-K789</f>
        <v>56080</v>
      </c>
      <c r="AI788" s="264">
        <f t="shared" ref="AI788:AI805" si="948">IF(K789=0,0,IF(AH788&gt;0,ABS(+AH788/K789),-ABS(+AH788/K789)))</f>
        <v>5.4416751975857901E-2</v>
      </c>
      <c r="AJ788" s="70">
        <f t="shared" ref="AJ788:AJ805" si="949">+L789-M789</f>
        <v>20671</v>
      </c>
      <c r="AK788" s="264">
        <f t="shared" ref="AK788:AK805" si="950">IF(M789=0,0,IF(AJ788&gt;0,ABS(+AJ788/M789),-ABS(+AJ788/M789)))</f>
        <v>5.0686328839542744E-2</v>
      </c>
      <c r="AL788" s="70">
        <f t="shared" ref="AL788:AL805" si="951">+N789-O789</f>
        <v>-41369</v>
      </c>
      <c r="AM788" s="264">
        <f t="shared" ref="AM788:AM805" si="952">IF(O789=0,0,IF(AL788&gt;0,ABS(+AL788/O789),-ABS(+AL788/O789)))</f>
        <v>-0.14084837920010351</v>
      </c>
      <c r="AN788" s="70">
        <f t="shared" ref="AN788:AN805" si="953">+P789-Q789</f>
        <v>62040</v>
      </c>
      <c r="AO788" s="264">
        <f t="shared" ref="AO788:AO805" si="954">IF(Q789=0,0,IF(AN788&gt;0,ABS(+AN788/Q789),-ABS(+AN788/Q789)))</f>
        <v>0.54369068171660428</v>
      </c>
      <c r="AP788" s="70">
        <f t="shared" ref="AP788:AP805" si="955">+R789-S789</f>
        <v>-2843</v>
      </c>
      <c r="AQ788" s="264">
        <f t="shared" ref="AQ788:AQ805" si="956">IF(S789=0,0,IF(AP788&gt;0,ABS(+AP788/S789),-ABS(+AP788/S789)))</f>
        <v>-0.13957484412587756</v>
      </c>
      <c r="AR788" s="70">
        <f t="shared" ref="AR788:AR805" si="957">+T789-U789</f>
        <v>-24362</v>
      </c>
      <c r="AS788" s="264">
        <f t="shared" ref="AS788:AS805" si="958">IF(U789=0,0,IF(AR788&gt;0,ABS(+AR788/U789),-ABS(+AR788/U789)))</f>
        <v>-0.1457545589431867</v>
      </c>
      <c r="AT788" s="70">
        <f t="shared" ref="AT788:AT805" si="959">+V789-W789</f>
        <v>89245</v>
      </c>
      <c r="AU788" s="264">
        <f t="shared" ref="AU788:AU805" si="960">IF(W789=0,0,IF(AT788&gt;0,ABS(+AT788/W789),-ABS(+AT788/W789)))</f>
        <v>1.2158222415977549</v>
      </c>
    </row>
    <row r="789" spans="1:47" ht="13.5" x14ac:dyDescent="0.25">
      <c r="A789" s="649">
        <v>4250</v>
      </c>
      <c r="B789" s="30" t="s">
        <v>2808</v>
      </c>
      <c r="C789" s="30" t="s">
        <v>1642</v>
      </c>
      <c r="D789" s="649" t="s">
        <v>1639</v>
      </c>
      <c r="E789" s="723"/>
      <c r="F789" s="656">
        <f>+'17HPM_DATA_INPUT'!D490</f>
        <v>2367</v>
      </c>
      <c r="G789" s="651">
        <f>+'17HPM_DATA_INPUT'!E490</f>
        <v>2321</v>
      </c>
      <c r="H789" s="654">
        <f>+'17HPM_DATA_INPUT'!F490</f>
        <v>2365</v>
      </c>
      <c r="I789" s="690">
        <f>+'17HPM_DATA_INPUT'!G490</f>
        <v>2320</v>
      </c>
      <c r="J789" s="654">
        <f>+'17HPM_DATA_INPUT'!H490</f>
        <v>1086645</v>
      </c>
      <c r="K789" s="651">
        <f>+'17HPM_DATA_INPUT'!I490</f>
        <v>1030565</v>
      </c>
      <c r="L789" s="654">
        <f>+'17HPM_DATA_INPUT'!J490</f>
        <v>428493</v>
      </c>
      <c r="M789" s="651">
        <f>+'17HPM_DATA_INPUT'!K490</f>
        <v>407822</v>
      </c>
      <c r="N789" s="654">
        <f>+'17HPM_DATA_INPUT'!L490</f>
        <v>252344</v>
      </c>
      <c r="O789" s="673">
        <f>+'17HPM_DATA_INPUT'!M490</f>
        <v>293713</v>
      </c>
      <c r="P789" s="650">
        <f>+L789-N789</f>
        <v>176149</v>
      </c>
      <c r="Q789" s="652">
        <f>+M789-O789</f>
        <v>114109</v>
      </c>
      <c r="R789" s="654">
        <f>+'17HPM_DATA_INPUT'!P490</f>
        <v>17526</v>
      </c>
      <c r="S789" s="651">
        <f>+'17HPM_DATA_INPUT'!Q490</f>
        <v>20369</v>
      </c>
      <c r="T789" s="654">
        <f>+'17HPM_DATA_INPUT'!R490</f>
        <v>142782</v>
      </c>
      <c r="U789" s="651">
        <f>+'17HPM_DATA_INPUT'!S490</f>
        <v>167144</v>
      </c>
      <c r="V789" s="650">
        <f>+'17HPM_DATA_INPUT'!T490</f>
        <v>15842</v>
      </c>
      <c r="W789" s="653">
        <f>+'17HPM_DATA_INPUT'!U490</f>
        <v>-73403</v>
      </c>
      <c r="X789" s="4047"/>
      <c r="Y789" s="4044"/>
      <c r="Z789" s="4047"/>
      <c r="AA789" s="3183"/>
      <c r="AB789" s="3183"/>
      <c r="AC789" s="3183"/>
      <c r="AD789" s="70">
        <f t="shared" si="943"/>
        <v>-3</v>
      </c>
      <c r="AE789" s="264">
        <f t="shared" si="944"/>
        <v>-0.11538461538461539</v>
      </c>
      <c r="AF789" s="70">
        <f t="shared" si="945"/>
        <v>137</v>
      </c>
      <c r="AG789" s="264">
        <f t="shared" si="946"/>
        <v>6.2272727272727275</v>
      </c>
      <c r="AH789" s="70">
        <f t="shared" si="947"/>
        <v>7942</v>
      </c>
      <c r="AI789" s="264">
        <f t="shared" si="948"/>
        <v>2.6840148698884758</v>
      </c>
      <c r="AJ789" s="70">
        <f t="shared" si="949"/>
        <v>3379</v>
      </c>
      <c r="AK789" s="264">
        <f t="shared" si="950"/>
        <v>2.7696721311475412</v>
      </c>
      <c r="AL789" s="70">
        <f t="shared" si="951"/>
        <v>3530</v>
      </c>
      <c r="AM789" s="264">
        <f t="shared" si="952"/>
        <v>2.6844106463878328</v>
      </c>
      <c r="AN789" s="70">
        <f t="shared" si="953"/>
        <v>-151</v>
      </c>
      <c r="AO789" s="264">
        <f t="shared" si="954"/>
        <v>-1.5894736842105264</v>
      </c>
      <c r="AP789" s="70">
        <f t="shared" si="955"/>
        <v>0</v>
      </c>
      <c r="AQ789" s="264">
        <f t="shared" si="956"/>
        <v>0</v>
      </c>
      <c r="AR789" s="70">
        <f t="shared" si="957"/>
        <v>0</v>
      </c>
      <c r="AS789" s="264">
        <f t="shared" si="958"/>
        <v>0</v>
      </c>
      <c r="AT789" s="70">
        <f t="shared" si="959"/>
        <v>-151</v>
      </c>
      <c r="AU789" s="264">
        <f t="shared" si="960"/>
        <v>-1.5894736842105264</v>
      </c>
    </row>
    <row r="790" spans="1:47" s="113" customFormat="1" ht="13.5" x14ac:dyDescent="0.25">
      <c r="A790" s="649">
        <v>4260</v>
      </c>
      <c r="B790" s="30" t="s">
        <v>2810</v>
      </c>
      <c r="C790" s="30" t="s">
        <v>1642</v>
      </c>
      <c r="D790" s="649" t="s">
        <v>1640</v>
      </c>
      <c r="E790" s="723"/>
      <c r="F790" s="656">
        <f>+'17HPM_DATA_INPUT'!D491</f>
        <v>23</v>
      </c>
      <c r="G790" s="651">
        <f>+'17HPM_DATA_INPUT'!E491</f>
        <v>26</v>
      </c>
      <c r="H790" s="654">
        <f>+'17HPM_DATA_INPUT'!F491</f>
        <v>159</v>
      </c>
      <c r="I790" s="690">
        <f>+'17HPM_DATA_INPUT'!G491</f>
        <v>22</v>
      </c>
      <c r="J790" s="654">
        <f>+'17HPM_DATA_INPUT'!H491</f>
        <v>10901</v>
      </c>
      <c r="K790" s="651">
        <f>+'17HPM_DATA_INPUT'!I491</f>
        <v>2959</v>
      </c>
      <c r="L790" s="654">
        <f>+'17HPM_DATA_INPUT'!J491</f>
        <v>4599</v>
      </c>
      <c r="M790" s="651">
        <f>+'17HPM_DATA_INPUT'!K491</f>
        <v>1220</v>
      </c>
      <c r="N790" s="654">
        <f>+'17HPM_DATA_INPUT'!L491</f>
        <v>4845</v>
      </c>
      <c r="O790" s="673">
        <f>+'17HPM_DATA_INPUT'!M491</f>
        <v>1315</v>
      </c>
      <c r="P790" s="650">
        <f t="shared" ref="P790:P806" si="961">+L790-N790</f>
        <v>-246</v>
      </c>
      <c r="Q790" s="652">
        <f>+M790-O790</f>
        <v>-95</v>
      </c>
      <c r="R790" s="654">
        <f>+'17HPM_DATA_INPUT'!P491</f>
        <v>0</v>
      </c>
      <c r="S790" s="651">
        <f>+'17HPM_DATA_INPUT'!Q491</f>
        <v>0</v>
      </c>
      <c r="T790" s="654">
        <f>+'17HPM_DATA_INPUT'!R491</f>
        <v>0</v>
      </c>
      <c r="U790" s="651">
        <f>+'17HPM_DATA_INPUT'!S491</f>
        <v>0</v>
      </c>
      <c r="V790" s="650">
        <f>+'17HPM_DATA_INPUT'!T491</f>
        <v>-246</v>
      </c>
      <c r="W790" s="653">
        <f>+'17HPM_DATA_INPUT'!U491</f>
        <v>-95</v>
      </c>
      <c r="X790" s="4047"/>
      <c r="Y790" s="4044"/>
      <c r="Z790" s="4047"/>
      <c r="AA790" s="3183"/>
      <c r="AB790" s="3183"/>
      <c r="AC790" s="3183"/>
      <c r="AD790" s="265">
        <f t="shared" si="943"/>
        <v>0</v>
      </c>
      <c r="AE790" s="573">
        <f t="shared" si="944"/>
        <v>0</v>
      </c>
      <c r="AF790" s="265">
        <f t="shared" si="945"/>
        <v>0</v>
      </c>
      <c r="AG790" s="573">
        <f t="shared" si="946"/>
        <v>0</v>
      </c>
      <c r="AH790" s="265">
        <f t="shared" si="947"/>
        <v>0</v>
      </c>
      <c r="AI790" s="573">
        <f t="shared" si="948"/>
        <v>0</v>
      </c>
      <c r="AJ790" s="265">
        <f t="shared" si="949"/>
        <v>0</v>
      </c>
      <c r="AK790" s="573">
        <f t="shared" si="950"/>
        <v>0</v>
      </c>
      <c r="AL790" s="265">
        <f t="shared" si="951"/>
        <v>0</v>
      </c>
      <c r="AM790" s="573">
        <f t="shared" si="952"/>
        <v>0</v>
      </c>
      <c r="AN790" s="265">
        <f t="shared" si="953"/>
        <v>0</v>
      </c>
      <c r="AO790" s="573">
        <f t="shared" si="954"/>
        <v>0</v>
      </c>
      <c r="AP790" s="265">
        <f t="shared" si="955"/>
        <v>0</v>
      </c>
      <c r="AQ790" s="573">
        <f t="shared" si="956"/>
        <v>0</v>
      </c>
      <c r="AR790" s="265">
        <f t="shared" si="957"/>
        <v>0</v>
      </c>
      <c r="AS790" s="573">
        <f t="shared" si="958"/>
        <v>0</v>
      </c>
      <c r="AT790" s="265">
        <f t="shared" si="959"/>
        <v>0</v>
      </c>
      <c r="AU790" s="573">
        <f t="shared" si="960"/>
        <v>0</v>
      </c>
    </row>
    <row r="791" spans="1:47" ht="13.5" hidden="1" x14ac:dyDescent="0.25">
      <c r="A791" s="649">
        <v>4300</v>
      </c>
      <c r="B791" s="30" t="e">
        <v>#N/A</v>
      </c>
      <c r="C791" s="30" t="e">
        <v>#N/A</v>
      </c>
      <c r="D791" s="649" t="s">
        <v>1641</v>
      </c>
      <c r="E791" s="723"/>
      <c r="F791" s="674">
        <f>+'17HPM_DATA_INPUT'!D492</f>
        <v>0</v>
      </c>
      <c r="G791" s="673">
        <f>+'17HPM_DATA_INPUT'!E492</f>
        <v>0</v>
      </c>
      <c r="H791" s="672">
        <f>+'17HPM_DATA_INPUT'!F492</f>
        <v>0</v>
      </c>
      <c r="I791" s="729">
        <f>+'17HPM_DATA_INPUT'!G492</f>
        <v>0</v>
      </c>
      <c r="J791" s="672">
        <f>+'17HPM_DATA_INPUT'!H492</f>
        <v>0</v>
      </c>
      <c r="K791" s="673">
        <f>+'17HPM_DATA_INPUT'!I492</f>
        <v>0</v>
      </c>
      <c r="L791" s="672">
        <f>+'17HPM_DATA_INPUT'!J492</f>
        <v>0</v>
      </c>
      <c r="M791" s="673">
        <f>+'17HPM_DATA_INPUT'!K492</f>
        <v>0</v>
      </c>
      <c r="N791" s="672">
        <f>+'17HPM_DATA_INPUT'!L492</f>
        <v>0</v>
      </c>
      <c r="O791" s="673">
        <f>+'17HPM_DATA_INPUT'!M492</f>
        <v>0</v>
      </c>
      <c r="P791" s="657">
        <f t="shared" si="961"/>
        <v>0</v>
      </c>
      <c r="Q791" s="675">
        <f t="shared" ref="Q791:Q806" si="962">+M791-O791</f>
        <v>0</v>
      </c>
      <c r="R791" s="672">
        <f>+'17HPM_DATA_INPUT'!P492</f>
        <v>0</v>
      </c>
      <c r="S791" s="673">
        <f>+'17HPM_DATA_INPUT'!Q492</f>
        <v>0</v>
      </c>
      <c r="T791" s="672">
        <f>+'17HPM_DATA_INPUT'!R492</f>
        <v>0</v>
      </c>
      <c r="U791" s="673">
        <f>+'17HPM_DATA_INPUT'!S492</f>
        <v>0</v>
      </c>
      <c r="V791" s="657">
        <f>+'17HPM_DATA_INPUT'!T492</f>
        <v>0</v>
      </c>
      <c r="W791" s="676">
        <f>+'17HPM_DATA_INPUT'!U492</f>
        <v>0</v>
      </c>
      <c r="X791" s="4047"/>
      <c r="Y791" s="4044"/>
      <c r="Z791" s="4047"/>
      <c r="AA791" s="3183"/>
      <c r="AB791" s="3183"/>
      <c r="AC791" s="3183"/>
      <c r="AD791" s="70">
        <f t="shared" si="943"/>
        <v>0</v>
      </c>
      <c r="AE791" s="264">
        <f t="shared" si="944"/>
        <v>0</v>
      </c>
      <c r="AF791" s="70">
        <f t="shared" si="945"/>
        <v>0</v>
      </c>
      <c r="AG791" s="264">
        <f t="shared" si="946"/>
        <v>0</v>
      </c>
      <c r="AH791" s="70">
        <f t="shared" si="947"/>
        <v>0</v>
      </c>
      <c r="AI791" s="264">
        <f t="shared" si="948"/>
        <v>0</v>
      </c>
      <c r="AJ791" s="70">
        <f t="shared" si="949"/>
        <v>0</v>
      </c>
      <c r="AK791" s="264">
        <f t="shared" si="950"/>
        <v>0</v>
      </c>
      <c r="AL791" s="70">
        <f t="shared" si="951"/>
        <v>0</v>
      </c>
      <c r="AM791" s="264">
        <f t="shared" si="952"/>
        <v>0</v>
      </c>
      <c r="AN791" s="70">
        <f t="shared" si="953"/>
        <v>0</v>
      </c>
      <c r="AO791" s="264">
        <f t="shared" si="954"/>
        <v>0</v>
      </c>
      <c r="AP791" s="70">
        <f t="shared" si="955"/>
        <v>0</v>
      </c>
      <c r="AQ791" s="264">
        <f t="shared" si="956"/>
        <v>0</v>
      </c>
      <c r="AR791" s="70">
        <f t="shared" si="957"/>
        <v>0</v>
      </c>
      <c r="AS791" s="264">
        <f t="shared" si="958"/>
        <v>0</v>
      </c>
      <c r="AT791" s="70">
        <f t="shared" si="959"/>
        <v>0</v>
      </c>
      <c r="AU791" s="264">
        <f t="shared" si="960"/>
        <v>0</v>
      </c>
    </row>
    <row r="792" spans="1:47" ht="13.5" hidden="1" x14ac:dyDescent="0.25">
      <c r="A792" s="649">
        <v>4320</v>
      </c>
      <c r="B792" s="30" t="s">
        <v>2814</v>
      </c>
      <c r="C792" s="30" t="s">
        <v>1642</v>
      </c>
      <c r="D792" s="649" t="s">
        <v>1643</v>
      </c>
      <c r="E792" s="723"/>
      <c r="F792" s="656"/>
      <c r="G792" s="651"/>
      <c r="H792" s="654"/>
      <c r="I792" s="690"/>
      <c r="J792" s="654"/>
      <c r="K792" s="651"/>
      <c r="L792" s="654"/>
      <c r="M792" s="651"/>
      <c r="N792" s="654"/>
      <c r="O792" s="673"/>
      <c r="P792" s="650"/>
      <c r="Q792" s="652"/>
      <c r="R792" s="654"/>
      <c r="S792" s="651"/>
      <c r="T792" s="654"/>
      <c r="U792" s="651"/>
      <c r="V792" s="650"/>
      <c r="W792" s="653"/>
      <c r="X792" s="4047"/>
      <c r="Y792" s="4044"/>
      <c r="Z792" s="4047"/>
      <c r="AA792" s="3183"/>
      <c r="AB792" s="3183"/>
      <c r="AC792" s="3183"/>
      <c r="AD792" s="70">
        <f t="shared" si="943"/>
        <v>0</v>
      </c>
      <c r="AE792" s="264">
        <f t="shared" si="944"/>
        <v>0</v>
      </c>
      <c r="AF792" s="70">
        <f t="shared" si="945"/>
        <v>0</v>
      </c>
      <c r="AG792" s="264">
        <f t="shared" si="946"/>
        <v>0</v>
      </c>
      <c r="AH792" s="70">
        <f t="shared" si="947"/>
        <v>0</v>
      </c>
      <c r="AI792" s="264">
        <f t="shared" si="948"/>
        <v>0</v>
      </c>
      <c r="AJ792" s="70">
        <f t="shared" si="949"/>
        <v>0</v>
      </c>
      <c r="AK792" s="264">
        <f t="shared" si="950"/>
        <v>0</v>
      </c>
      <c r="AL792" s="70">
        <f t="shared" si="951"/>
        <v>0</v>
      </c>
      <c r="AM792" s="264">
        <f t="shared" si="952"/>
        <v>0</v>
      </c>
      <c r="AN792" s="70">
        <f t="shared" si="953"/>
        <v>0</v>
      </c>
      <c r="AO792" s="264">
        <f t="shared" si="954"/>
        <v>0</v>
      </c>
      <c r="AP792" s="70">
        <f t="shared" si="955"/>
        <v>0</v>
      </c>
      <c r="AQ792" s="264">
        <f t="shared" si="956"/>
        <v>0</v>
      </c>
      <c r="AR792" s="70">
        <f t="shared" si="957"/>
        <v>0</v>
      </c>
      <c r="AS792" s="264">
        <f t="shared" si="958"/>
        <v>0</v>
      </c>
      <c r="AT792" s="70">
        <f t="shared" si="959"/>
        <v>0</v>
      </c>
      <c r="AU792" s="264">
        <f t="shared" si="960"/>
        <v>0</v>
      </c>
    </row>
    <row r="793" spans="1:47" ht="13.5" hidden="1" x14ac:dyDescent="0.25">
      <c r="A793" s="649">
        <v>4340</v>
      </c>
      <c r="B793" s="30" t="s">
        <v>2818</v>
      </c>
      <c r="C793" s="30" t="s">
        <v>1642</v>
      </c>
      <c r="D793" s="649" t="s">
        <v>1644</v>
      </c>
      <c r="E793" s="723"/>
      <c r="F793" s="656"/>
      <c r="G793" s="651"/>
      <c r="H793" s="654"/>
      <c r="I793" s="690"/>
      <c r="J793" s="654"/>
      <c r="K793" s="651"/>
      <c r="L793" s="654"/>
      <c r="M793" s="651"/>
      <c r="N793" s="654"/>
      <c r="O793" s="673"/>
      <c r="P793" s="650"/>
      <c r="Q793" s="652"/>
      <c r="R793" s="654"/>
      <c r="S793" s="651"/>
      <c r="T793" s="654"/>
      <c r="U793" s="651"/>
      <c r="V793" s="650"/>
      <c r="W793" s="653"/>
      <c r="X793" s="4047"/>
      <c r="Y793" s="4044"/>
      <c r="Z793" s="4047"/>
      <c r="AA793" s="3183"/>
      <c r="AB793" s="3183"/>
      <c r="AC793" s="3183"/>
      <c r="AD793" s="261">
        <f t="shared" si="943"/>
        <v>43</v>
      </c>
      <c r="AE793" s="262">
        <f t="shared" si="944"/>
        <v>1.8336886993603412E-2</v>
      </c>
      <c r="AF793" s="18">
        <f t="shared" si="945"/>
        <v>182</v>
      </c>
      <c r="AG793" s="262">
        <f t="shared" si="946"/>
        <v>7.7711357813834328E-2</v>
      </c>
      <c r="AH793" s="18">
        <f t="shared" si="947"/>
        <v>64022</v>
      </c>
      <c r="AI793" s="262">
        <f t="shared" si="948"/>
        <v>6.1945344278410565E-2</v>
      </c>
      <c r="AJ793" s="18">
        <f t="shared" si="949"/>
        <v>24050</v>
      </c>
      <c r="AK793" s="262">
        <f t="shared" si="950"/>
        <v>5.8795918267561767E-2</v>
      </c>
      <c r="AL793" s="18">
        <f t="shared" si="951"/>
        <v>-37839</v>
      </c>
      <c r="AM793" s="262">
        <f t="shared" si="952"/>
        <v>-0.12825562319508657</v>
      </c>
      <c r="AN793" s="18">
        <f t="shared" si="953"/>
        <v>61889</v>
      </c>
      <c r="AO793" s="262">
        <f t="shared" si="954"/>
        <v>0.54281930289262725</v>
      </c>
      <c r="AP793" s="18">
        <f t="shared" si="955"/>
        <v>-2843</v>
      </c>
      <c r="AQ793" s="262">
        <f t="shared" si="956"/>
        <v>-0.13957484412587756</v>
      </c>
      <c r="AR793" s="18">
        <f t="shared" si="957"/>
        <v>-24362</v>
      </c>
      <c r="AS793" s="262">
        <f t="shared" si="958"/>
        <v>-0.1457545589431867</v>
      </c>
      <c r="AT793" s="18">
        <f t="shared" si="959"/>
        <v>89094</v>
      </c>
      <c r="AU793" s="263">
        <f t="shared" si="960"/>
        <v>1.2121797575477218</v>
      </c>
    </row>
    <row r="794" spans="1:47" ht="13.5" x14ac:dyDescent="0.25">
      <c r="A794" s="659">
        <v>150</v>
      </c>
      <c r="B794" s="30" t="e">
        <v>#N/A</v>
      </c>
      <c r="C794" s="30" t="e">
        <v>#N/A</v>
      </c>
      <c r="D794" s="659" t="s">
        <v>2608</v>
      </c>
      <c r="E794" s="723"/>
      <c r="F794" s="660">
        <f>+'17HPM_DATA_INPUT'!D493</f>
        <v>2388</v>
      </c>
      <c r="G794" s="664">
        <f>+'17HPM_DATA_INPUT'!E493</f>
        <v>2345</v>
      </c>
      <c r="H794" s="661">
        <f>+'17HPM_DATA_INPUT'!F493</f>
        <v>2524</v>
      </c>
      <c r="I794" s="665">
        <f>+'17HPM_DATA_INPUT'!G493</f>
        <v>2342</v>
      </c>
      <c r="J794" s="661">
        <f>SUM(J789:J793)</f>
        <v>1097546</v>
      </c>
      <c r="K794" s="665">
        <f t="shared" ref="K794:O794" si="963">SUM(K789:K793)</f>
        <v>1033524</v>
      </c>
      <c r="L794" s="661">
        <f t="shared" si="963"/>
        <v>433092</v>
      </c>
      <c r="M794" s="665">
        <f t="shared" si="963"/>
        <v>409042</v>
      </c>
      <c r="N794" s="661">
        <f t="shared" si="963"/>
        <v>257189</v>
      </c>
      <c r="O794" s="665">
        <f t="shared" si="963"/>
        <v>295028</v>
      </c>
      <c r="P794" s="661">
        <f>+L794-N794</f>
        <v>175903</v>
      </c>
      <c r="Q794" s="665">
        <f>+M794-O794</f>
        <v>114014</v>
      </c>
      <c r="R794" s="661">
        <f>SUM(R789:R793)</f>
        <v>17526</v>
      </c>
      <c r="S794" s="665">
        <f>SUM(S789:S793)</f>
        <v>20369</v>
      </c>
      <c r="T794" s="661">
        <f>SUM(T789:T793)</f>
        <v>142782</v>
      </c>
      <c r="U794" s="665">
        <f>SUM(U789:U793)</f>
        <v>167144</v>
      </c>
      <c r="V794" s="661">
        <f t="shared" ref="V794:V808" si="964">+P794-R794-T794</f>
        <v>15595</v>
      </c>
      <c r="W794" s="663">
        <f t="shared" ref="W794:W808" si="965">+Q794-S794-U794</f>
        <v>-73499</v>
      </c>
      <c r="X794" s="4047"/>
      <c r="Y794" s="4044"/>
      <c r="Z794" s="4047"/>
      <c r="AA794" s="3183"/>
      <c r="AB794" s="3183"/>
      <c r="AC794" s="3183"/>
      <c r="AD794" s="70">
        <f t="shared" si="943"/>
        <v>281</v>
      </c>
      <c r="AE794" s="264">
        <f t="shared" si="944"/>
        <v>1.6934852046043513E-2</v>
      </c>
      <c r="AF794" s="70">
        <f t="shared" si="945"/>
        <v>563</v>
      </c>
      <c r="AG794" s="264">
        <f t="shared" si="946"/>
        <v>1.8631279369911973E-2</v>
      </c>
      <c r="AH794" s="70">
        <f t="shared" si="947"/>
        <v>5100329</v>
      </c>
      <c r="AI794" s="264">
        <f t="shared" si="948"/>
        <v>7.1947850257912171E-2</v>
      </c>
      <c r="AJ794" s="70">
        <f t="shared" si="949"/>
        <v>1372078</v>
      </c>
      <c r="AK794" s="264">
        <f t="shared" si="950"/>
        <v>4.7433164697046185E-2</v>
      </c>
      <c r="AL794" s="70">
        <f t="shared" si="951"/>
        <v>1096415</v>
      </c>
      <c r="AM794" s="264">
        <f t="shared" si="952"/>
        <v>6.6922389218684472E-2</v>
      </c>
      <c r="AN794" s="70">
        <f t="shared" si="953"/>
        <v>275663</v>
      </c>
      <c r="AO794" s="264">
        <f t="shared" si="954"/>
        <v>2.1977134493799934E-2</v>
      </c>
      <c r="AP794" s="70">
        <f t="shared" si="955"/>
        <v>77822</v>
      </c>
      <c r="AQ794" s="264">
        <f t="shared" si="956"/>
        <v>6.8494549269568675E-2</v>
      </c>
      <c r="AR794" s="70">
        <f t="shared" si="957"/>
        <v>636660</v>
      </c>
      <c r="AS794" s="264">
        <f t="shared" si="958"/>
        <v>6.8286752878343585E-2</v>
      </c>
      <c r="AT794" s="70">
        <f t="shared" si="959"/>
        <v>-438819</v>
      </c>
      <c r="AU794" s="264">
        <f t="shared" si="960"/>
        <v>-0.21059969361662917</v>
      </c>
    </row>
    <row r="795" spans="1:47" ht="13.5" x14ac:dyDescent="0.25">
      <c r="A795" s="649">
        <v>4250</v>
      </c>
      <c r="B795" s="30" t="s">
        <v>2808</v>
      </c>
      <c r="C795" s="30" t="s">
        <v>1642</v>
      </c>
      <c r="D795" s="649" t="s">
        <v>1639</v>
      </c>
      <c r="E795" s="723"/>
      <c r="F795" s="656">
        <f>+'17HPM_DATA_INPUT'!D494</f>
        <v>16874</v>
      </c>
      <c r="G795" s="651">
        <f>+'17HPM_DATA_INPUT'!E494</f>
        <v>16593</v>
      </c>
      <c r="H795" s="654">
        <f>+'17HPM_DATA_INPUT'!F494</f>
        <v>30781</v>
      </c>
      <c r="I795" s="690">
        <f>+'17HPM_DATA_INPUT'!G494</f>
        <v>30218</v>
      </c>
      <c r="J795" s="654">
        <f>+'17HPM_DATA_INPUT'!H494</f>
        <v>75989577</v>
      </c>
      <c r="K795" s="651">
        <f>+'17HPM_DATA_INPUT'!I494</f>
        <v>70889248</v>
      </c>
      <c r="L795" s="654">
        <f>+'17HPM_DATA_INPUT'!J494</f>
        <v>30298632</v>
      </c>
      <c r="M795" s="651">
        <f>+'17HPM_DATA_INPUT'!K494</f>
        <v>28926554</v>
      </c>
      <c r="N795" s="654">
        <f>+'17HPM_DATA_INPUT'!L494</f>
        <v>17479796</v>
      </c>
      <c r="O795" s="673">
        <f>+'17HPM_DATA_INPUT'!M494</f>
        <v>16383381</v>
      </c>
      <c r="P795" s="650">
        <f t="shared" si="961"/>
        <v>12818836</v>
      </c>
      <c r="Q795" s="652">
        <f t="shared" si="962"/>
        <v>12543173</v>
      </c>
      <c r="R795" s="654">
        <f>+'17HPM_DATA_INPUT'!P494</f>
        <v>1214000</v>
      </c>
      <c r="S795" s="651">
        <f>+'17HPM_DATA_INPUT'!Q494</f>
        <v>1136178</v>
      </c>
      <c r="T795" s="672">
        <f>+'17HPM_DATA_INPUT'!R494</f>
        <v>9959991</v>
      </c>
      <c r="U795" s="651">
        <f>+'17HPM_DATA_INPUT'!S494</f>
        <v>9323331</v>
      </c>
      <c r="V795" s="650">
        <f t="shared" si="964"/>
        <v>1644845</v>
      </c>
      <c r="W795" s="653">
        <f t="shared" si="965"/>
        <v>2083664</v>
      </c>
      <c r="X795" s="4047"/>
      <c r="Y795" s="4044"/>
      <c r="Z795" s="4047"/>
      <c r="AA795" s="3183"/>
      <c r="AB795" s="3183"/>
      <c r="AC795" s="3183"/>
      <c r="AD795" s="70">
        <f t="shared" si="943"/>
        <v>131</v>
      </c>
      <c r="AE795" s="264">
        <f t="shared" si="944"/>
        <v>9.3298198134036045E-3</v>
      </c>
      <c r="AF795" s="70">
        <f t="shared" si="945"/>
        <v>188837</v>
      </c>
      <c r="AG795" s="264">
        <f t="shared" si="946"/>
        <v>6.219927536231884</v>
      </c>
      <c r="AH795" s="70">
        <f t="shared" si="947"/>
        <v>603462</v>
      </c>
      <c r="AI795" s="264">
        <f t="shared" si="948"/>
        <v>2.2981743577588223E-2</v>
      </c>
      <c r="AJ795" s="70">
        <f t="shared" si="949"/>
        <v>187525</v>
      </c>
      <c r="AK795" s="264">
        <f t="shared" si="950"/>
        <v>1.7364990382929869E-2</v>
      </c>
      <c r="AL795" s="70">
        <f t="shared" si="951"/>
        <v>267497</v>
      </c>
      <c r="AM795" s="264">
        <f t="shared" si="952"/>
        <v>2.2919724627773072E-2</v>
      </c>
      <c r="AN795" s="70">
        <f t="shared" si="953"/>
        <v>-79972</v>
      </c>
      <c r="AO795" s="264">
        <f t="shared" si="954"/>
        <v>-9.1709747113571827E-2</v>
      </c>
      <c r="AP795" s="70">
        <f t="shared" si="955"/>
        <v>0</v>
      </c>
      <c r="AQ795" s="264">
        <f t="shared" si="956"/>
        <v>0</v>
      </c>
      <c r="AR795" s="70">
        <f t="shared" si="957"/>
        <v>0</v>
      </c>
      <c r="AS795" s="264">
        <f t="shared" si="958"/>
        <v>0</v>
      </c>
      <c r="AT795" s="70">
        <f t="shared" si="959"/>
        <v>-79972</v>
      </c>
      <c r="AU795" s="264">
        <f t="shared" si="960"/>
        <v>-9.1709747113571827E-2</v>
      </c>
    </row>
    <row r="796" spans="1:47" s="113" customFormat="1" ht="13.5" x14ac:dyDescent="0.25">
      <c r="A796" s="649">
        <v>4260</v>
      </c>
      <c r="B796" s="30" t="s">
        <v>2810</v>
      </c>
      <c r="C796" s="30" t="s">
        <v>1642</v>
      </c>
      <c r="D796" s="649" t="s">
        <v>1640</v>
      </c>
      <c r="E796" s="723"/>
      <c r="F796" s="656">
        <f>+'17HPM_DATA_INPUT'!D495</f>
        <v>14172</v>
      </c>
      <c r="G796" s="651">
        <f>+'17HPM_DATA_INPUT'!E495</f>
        <v>14041</v>
      </c>
      <c r="H796" s="654">
        <f>+'17HPM_DATA_INPUT'!F495</f>
        <v>219197</v>
      </c>
      <c r="I796" s="690">
        <f>+'17HPM_DATA_INPUT'!G495</f>
        <v>30360</v>
      </c>
      <c r="J796" s="654">
        <f>+'17HPM_DATA_INPUT'!H495</f>
        <v>26861783</v>
      </c>
      <c r="K796" s="651">
        <f>+'17HPM_DATA_INPUT'!I495</f>
        <v>26258321</v>
      </c>
      <c r="L796" s="654">
        <f>+'17HPM_DATA_INPUT'!J495</f>
        <v>10986552</v>
      </c>
      <c r="M796" s="651">
        <f>+'17HPM_DATA_INPUT'!K495</f>
        <v>10799027</v>
      </c>
      <c r="N796" s="654">
        <f>+'17HPM_DATA_INPUT'!L495</f>
        <v>11938536</v>
      </c>
      <c r="O796" s="673">
        <f>+'17HPM_DATA_INPUT'!M495</f>
        <v>11671039</v>
      </c>
      <c r="P796" s="650">
        <f t="shared" si="961"/>
        <v>-951984</v>
      </c>
      <c r="Q796" s="652">
        <f t="shared" si="962"/>
        <v>-872012</v>
      </c>
      <c r="R796" s="654">
        <f>+'17HPM_DATA_INPUT'!P495</f>
        <v>0</v>
      </c>
      <c r="S796" s="651">
        <f>+'17HPM_DATA_INPUT'!Q495</f>
        <v>0</v>
      </c>
      <c r="T796" s="654">
        <f>+'17HPM_DATA_INPUT'!R495</f>
        <v>0</v>
      </c>
      <c r="U796" s="651">
        <f>+'17HPM_DATA_INPUT'!S495</f>
        <v>0</v>
      </c>
      <c r="V796" s="650">
        <f t="shared" si="964"/>
        <v>-951984</v>
      </c>
      <c r="W796" s="653">
        <f t="shared" si="965"/>
        <v>-872012</v>
      </c>
      <c r="X796" s="4047"/>
      <c r="Y796" s="4044"/>
      <c r="Z796" s="4047"/>
      <c r="AA796" s="3183"/>
      <c r="AB796" s="3183"/>
      <c r="AC796" s="3183"/>
      <c r="AD796" s="265">
        <f t="shared" si="943"/>
        <v>0</v>
      </c>
      <c r="AE796" s="573">
        <f t="shared" si="944"/>
        <v>0</v>
      </c>
      <c r="AF796" s="265">
        <f t="shared" si="945"/>
        <v>0</v>
      </c>
      <c r="AG796" s="573">
        <f t="shared" si="946"/>
        <v>0</v>
      </c>
      <c r="AH796" s="265">
        <f t="shared" si="947"/>
        <v>0</v>
      </c>
      <c r="AI796" s="573">
        <f t="shared" si="948"/>
        <v>0</v>
      </c>
      <c r="AJ796" s="265">
        <f t="shared" si="949"/>
        <v>0</v>
      </c>
      <c r="AK796" s="573">
        <f t="shared" si="950"/>
        <v>0</v>
      </c>
      <c r="AL796" s="265">
        <f t="shared" si="951"/>
        <v>0</v>
      </c>
      <c r="AM796" s="573">
        <f t="shared" si="952"/>
        <v>0</v>
      </c>
      <c r="AN796" s="265">
        <f t="shared" si="953"/>
        <v>0</v>
      </c>
      <c r="AO796" s="573">
        <f t="shared" si="954"/>
        <v>0</v>
      </c>
      <c r="AP796" s="265">
        <f t="shared" si="955"/>
        <v>0</v>
      </c>
      <c r="AQ796" s="573">
        <f t="shared" si="956"/>
        <v>0</v>
      </c>
      <c r="AR796" s="265">
        <f t="shared" si="957"/>
        <v>0</v>
      </c>
      <c r="AS796" s="573">
        <f t="shared" si="958"/>
        <v>0</v>
      </c>
      <c r="AT796" s="265">
        <f t="shared" si="959"/>
        <v>0</v>
      </c>
      <c r="AU796" s="573">
        <f t="shared" si="960"/>
        <v>0</v>
      </c>
    </row>
    <row r="797" spans="1:47" ht="13.5" hidden="1" x14ac:dyDescent="0.25">
      <c r="A797" s="649">
        <v>4300</v>
      </c>
      <c r="B797" s="30" t="e">
        <v>#N/A</v>
      </c>
      <c r="C797" s="30" t="e">
        <v>#N/A</v>
      </c>
      <c r="D797" s="649" t="s">
        <v>1641</v>
      </c>
      <c r="E797" s="723"/>
      <c r="F797" s="674">
        <f>+'17HPM_DATA_INPUT'!D496</f>
        <v>0</v>
      </c>
      <c r="G797" s="673">
        <f>+'17HPM_DATA_INPUT'!E496</f>
        <v>0</v>
      </c>
      <c r="H797" s="672">
        <f>+'17HPM_DATA_INPUT'!F496</f>
        <v>0</v>
      </c>
      <c r="I797" s="729">
        <f>+'17HPM_DATA_INPUT'!G496</f>
        <v>0</v>
      </c>
      <c r="J797" s="672">
        <f>+'17HPM_DATA_INPUT'!H496</f>
        <v>0</v>
      </c>
      <c r="K797" s="673">
        <f>+'17HPM_DATA_INPUT'!I496</f>
        <v>0</v>
      </c>
      <c r="L797" s="672">
        <f>+'17HPM_DATA_INPUT'!J496</f>
        <v>0</v>
      </c>
      <c r="M797" s="673">
        <f>+'17HPM_DATA_INPUT'!K496</f>
        <v>0</v>
      </c>
      <c r="N797" s="672">
        <f>+'17HPM_DATA_INPUT'!L496</f>
        <v>0</v>
      </c>
      <c r="O797" s="673">
        <f>+'17HPM_DATA_INPUT'!M496</f>
        <v>0</v>
      </c>
      <c r="P797" s="657">
        <f t="shared" si="961"/>
        <v>0</v>
      </c>
      <c r="Q797" s="675">
        <f t="shared" si="962"/>
        <v>0</v>
      </c>
      <c r="R797" s="672">
        <f>+'17HPM_DATA_INPUT'!P496</f>
        <v>0</v>
      </c>
      <c r="S797" s="673">
        <f>+'17HPM_DATA_INPUT'!Q496</f>
        <v>0</v>
      </c>
      <c r="T797" s="672">
        <f>+'17HPM_DATA_INPUT'!R496</f>
        <v>0</v>
      </c>
      <c r="U797" s="673">
        <f>+'17HPM_DATA_INPUT'!S496</f>
        <v>0</v>
      </c>
      <c r="V797" s="657">
        <f t="shared" si="964"/>
        <v>0</v>
      </c>
      <c r="W797" s="676">
        <f t="shared" si="965"/>
        <v>0</v>
      </c>
      <c r="X797" s="4047"/>
      <c r="Y797" s="4044"/>
      <c r="Z797" s="4047"/>
      <c r="AA797" s="3183"/>
      <c r="AB797" s="3183"/>
      <c r="AC797" s="3183"/>
      <c r="AD797" s="70">
        <f t="shared" si="943"/>
        <v>201</v>
      </c>
      <c r="AE797" s="264">
        <f t="shared" si="944"/>
        <v>1.6619811476765337E-2</v>
      </c>
      <c r="AF797" s="70">
        <f t="shared" si="945"/>
        <v>136</v>
      </c>
      <c r="AG797" s="264">
        <f t="shared" si="946"/>
        <v>1.0993452429067982E-2</v>
      </c>
      <c r="AH797" s="70">
        <f t="shared" si="947"/>
        <v>816254</v>
      </c>
      <c r="AI797" s="264">
        <f t="shared" si="948"/>
        <v>8.194796357422085E-2</v>
      </c>
      <c r="AJ797" s="70">
        <f t="shared" si="949"/>
        <v>261614</v>
      </c>
      <c r="AK797" s="264">
        <f t="shared" si="950"/>
        <v>6.5106840680439579E-2</v>
      </c>
      <c r="AL797" s="70">
        <f t="shared" si="951"/>
        <v>226293</v>
      </c>
      <c r="AM797" s="264">
        <f t="shared" si="952"/>
        <v>6.4579216150154883E-2</v>
      </c>
      <c r="AN797" s="70">
        <f t="shared" si="953"/>
        <v>35321</v>
      </c>
      <c r="AO797" s="264">
        <f t="shared" si="954"/>
        <v>6.8703062179179208E-2</v>
      </c>
      <c r="AP797" s="70">
        <f t="shared" si="955"/>
        <v>26192</v>
      </c>
      <c r="AQ797" s="264">
        <f t="shared" si="956"/>
        <v>6.9948857642644441E-2</v>
      </c>
      <c r="AR797" s="70">
        <f t="shared" si="957"/>
        <v>100833</v>
      </c>
      <c r="AS797" s="264">
        <f t="shared" si="958"/>
        <v>0.10491994668314869</v>
      </c>
      <c r="AT797" s="70">
        <f t="shared" si="959"/>
        <v>-91704</v>
      </c>
      <c r="AU797" s="264">
        <f t="shared" si="960"/>
        <v>-0.1116461179403955</v>
      </c>
    </row>
    <row r="798" spans="1:47" ht="13.5" x14ac:dyDescent="0.25">
      <c r="A798" s="649">
        <v>4320</v>
      </c>
      <c r="B798" s="30" t="s">
        <v>2814</v>
      </c>
      <c r="C798" s="30" t="s">
        <v>1642</v>
      </c>
      <c r="D798" s="649" t="s">
        <v>1643</v>
      </c>
      <c r="E798" s="723"/>
      <c r="F798" s="656">
        <f>+'17HPM_DATA_INPUT'!D497</f>
        <v>12295</v>
      </c>
      <c r="G798" s="651">
        <f>+'17HPM_DATA_INPUT'!E497</f>
        <v>12094</v>
      </c>
      <c r="H798" s="654">
        <f>+'17HPM_DATA_INPUT'!F497</f>
        <v>12507</v>
      </c>
      <c r="I798" s="690">
        <f>+'17HPM_DATA_INPUT'!G497</f>
        <v>12371</v>
      </c>
      <c r="J798" s="654">
        <f>+'17HPM_DATA_INPUT'!H497</f>
        <v>10776892</v>
      </c>
      <c r="K798" s="651">
        <f>+'17HPM_DATA_INPUT'!I497</f>
        <v>9960638</v>
      </c>
      <c r="L798" s="654">
        <f>+'17HPM_DATA_INPUT'!J497</f>
        <v>4279840</v>
      </c>
      <c r="M798" s="651">
        <f>+'17HPM_DATA_INPUT'!K497</f>
        <v>4018226</v>
      </c>
      <c r="N798" s="654">
        <f>+'17HPM_DATA_INPUT'!L497</f>
        <v>3730408</v>
      </c>
      <c r="O798" s="673">
        <f>+'17HPM_DATA_INPUT'!M497</f>
        <v>3504115</v>
      </c>
      <c r="P798" s="650">
        <f t="shared" si="961"/>
        <v>549432</v>
      </c>
      <c r="Q798" s="652">
        <f t="shared" si="962"/>
        <v>514111</v>
      </c>
      <c r="R798" s="654">
        <f>+'17HPM_DATA_INPUT'!P497</f>
        <v>400637</v>
      </c>
      <c r="S798" s="651">
        <f>+'17HPM_DATA_INPUT'!Q497</f>
        <v>374445</v>
      </c>
      <c r="T798" s="654">
        <f>+'17HPM_DATA_INPUT'!R497</f>
        <v>1061880</v>
      </c>
      <c r="U798" s="651">
        <f>+'17HPM_DATA_INPUT'!S497</f>
        <v>961047</v>
      </c>
      <c r="V798" s="650">
        <f t="shared" si="964"/>
        <v>-913085</v>
      </c>
      <c r="W798" s="653">
        <f t="shared" si="965"/>
        <v>-821381</v>
      </c>
      <c r="X798" s="4047"/>
      <c r="Y798" s="4044"/>
      <c r="Z798" s="4047"/>
      <c r="AA798" s="3183"/>
      <c r="AB798" s="3183"/>
      <c r="AC798" s="3183"/>
      <c r="AD798" s="70">
        <f t="shared" si="943"/>
        <v>226</v>
      </c>
      <c r="AE798" s="264">
        <f t="shared" si="944"/>
        <v>1.5525176890842894E-2</v>
      </c>
      <c r="AF798" s="70">
        <f t="shared" si="945"/>
        <v>194</v>
      </c>
      <c r="AG798" s="264">
        <f t="shared" si="946"/>
        <v>1.2885228480340063E-2</v>
      </c>
      <c r="AH798" s="70">
        <f t="shared" si="947"/>
        <v>149609</v>
      </c>
      <c r="AI798" s="264">
        <f t="shared" si="948"/>
        <v>1.7807404744745139E-2</v>
      </c>
      <c r="AJ798" s="70">
        <f t="shared" si="949"/>
        <v>-37476</v>
      </c>
      <c r="AK798" s="264">
        <f t="shared" si="950"/>
        <v>-1.0650267066615322E-2</v>
      </c>
      <c r="AL798" s="70">
        <f t="shared" si="951"/>
        <v>497609</v>
      </c>
      <c r="AM798" s="264">
        <f t="shared" si="952"/>
        <v>5.3202472159551498E-2</v>
      </c>
      <c r="AN798" s="70">
        <f t="shared" si="953"/>
        <v>-535085</v>
      </c>
      <c r="AO798" s="264">
        <f t="shared" si="954"/>
        <v>-9.1713140131014115E-2</v>
      </c>
      <c r="AP798" s="70">
        <f t="shared" si="955"/>
        <v>168620</v>
      </c>
      <c r="AQ798" s="264">
        <f t="shared" si="956"/>
        <v>0.40513591827124068</v>
      </c>
      <c r="AR798" s="70">
        <f t="shared" si="957"/>
        <v>-70518</v>
      </c>
      <c r="AS798" s="264">
        <f t="shared" si="958"/>
        <v>-1.6257624724094383E-2</v>
      </c>
      <c r="AT798" s="70">
        <f t="shared" si="959"/>
        <v>-633187</v>
      </c>
      <c r="AU798" s="264">
        <f t="shared" si="960"/>
        <v>-5.9801911074848085E-2</v>
      </c>
    </row>
    <row r="799" spans="1:47" ht="13.5" x14ac:dyDescent="0.25">
      <c r="A799" s="649">
        <v>4340</v>
      </c>
      <c r="B799" s="30" t="s">
        <v>2818</v>
      </c>
      <c r="C799" s="30" t="s">
        <v>1642</v>
      </c>
      <c r="D799" s="649" t="s">
        <v>1644</v>
      </c>
      <c r="E799" s="723"/>
      <c r="F799" s="656">
        <f>+'17HPM_DATA_INPUT'!D498</f>
        <v>14783</v>
      </c>
      <c r="G799" s="651">
        <f>+'17HPM_DATA_INPUT'!E498</f>
        <v>14557</v>
      </c>
      <c r="H799" s="654">
        <f>+'17HPM_DATA_INPUT'!F498</f>
        <v>15250</v>
      </c>
      <c r="I799" s="690">
        <f>+'17HPM_DATA_INPUT'!G498</f>
        <v>15056</v>
      </c>
      <c r="J799" s="654">
        <f>+'17HPM_DATA_INPUT'!H498</f>
        <v>8551114</v>
      </c>
      <c r="K799" s="651">
        <f>+'17HPM_DATA_INPUT'!I498</f>
        <v>8401505</v>
      </c>
      <c r="L799" s="654">
        <f>+'17HPM_DATA_INPUT'!J498</f>
        <v>3481309</v>
      </c>
      <c r="M799" s="651">
        <f>+'17HPM_DATA_INPUT'!K498</f>
        <v>3518785</v>
      </c>
      <c r="N799" s="654">
        <f>+'17HPM_DATA_INPUT'!L498</f>
        <v>9850727</v>
      </c>
      <c r="O799" s="673">
        <f>+'17HPM_DATA_INPUT'!M498</f>
        <v>9353118</v>
      </c>
      <c r="P799" s="650">
        <f t="shared" si="961"/>
        <v>-6369418</v>
      </c>
      <c r="Q799" s="652">
        <f t="shared" si="962"/>
        <v>-5834333</v>
      </c>
      <c r="R799" s="654">
        <f>+'17HPM_DATA_INPUT'!P498</f>
        <v>584826</v>
      </c>
      <c r="S799" s="651">
        <f>+'17HPM_DATA_INPUT'!Q498</f>
        <v>416206</v>
      </c>
      <c r="T799" s="672">
        <f>+'17HPM_DATA_INPUT'!R498</f>
        <v>4267016</v>
      </c>
      <c r="U799" s="651">
        <f>+'17HPM_DATA_INPUT'!S498</f>
        <v>4337534</v>
      </c>
      <c r="V799" s="650">
        <f t="shared" si="964"/>
        <v>-11221260</v>
      </c>
      <c r="W799" s="653">
        <f t="shared" si="965"/>
        <v>-10588073</v>
      </c>
      <c r="X799" s="4047"/>
      <c r="Y799" s="4044"/>
      <c r="Z799" s="4047"/>
      <c r="AA799" s="3183"/>
      <c r="AB799" s="3183"/>
      <c r="AC799" s="3183"/>
      <c r="AD799" s="261">
        <f t="shared" si="943"/>
        <v>314</v>
      </c>
      <c r="AE799" s="262">
        <f t="shared" si="944"/>
        <v>1.8661595150362534E-2</v>
      </c>
      <c r="AF799" s="18">
        <f t="shared" si="945"/>
        <v>189730</v>
      </c>
      <c r="AG799" s="262">
        <f t="shared" si="946"/>
        <v>2.1559002329413102</v>
      </c>
      <c r="AH799" s="18">
        <f t="shared" si="947"/>
        <v>6669654</v>
      </c>
      <c r="AI799" s="262">
        <f t="shared" si="948"/>
        <v>5.7741066829081873E-2</v>
      </c>
      <c r="AJ799" s="18">
        <f t="shared" si="949"/>
        <v>1783741</v>
      </c>
      <c r="AK799" s="262">
        <f t="shared" si="950"/>
        <v>3.7741074378654475E-2</v>
      </c>
      <c r="AL799" s="18">
        <f t="shared" si="951"/>
        <v>2087814</v>
      </c>
      <c r="AM799" s="262">
        <f t="shared" si="952"/>
        <v>5.1032257239764914E-2</v>
      </c>
      <c r="AN799" s="18">
        <f t="shared" si="953"/>
        <v>-304073</v>
      </c>
      <c r="AO799" s="262">
        <f t="shared" si="954"/>
        <v>-4.7878431835040459E-2</v>
      </c>
      <c r="AP799" s="18">
        <f t="shared" si="955"/>
        <v>272634</v>
      </c>
      <c r="AQ799" s="262">
        <f t="shared" si="956"/>
        <v>0.14149361463835142</v>
      </c>
      <c r="AR799" s="18">
        <f t="shared" si="957"/>
        <v>666975</v>
      </c>
      <c r="AS799" s="262">
        <f t="shared" si="958"/>
        <v>4.5614759547178238E-2</v>
      </c>
      <c r="AT799" s="18">
        <f t="shared" si="959"/>
        <v>-1243682</v>
      </c>
      <c r="AU799" s="263">
        <f t="shared" si="960"/>
        <v>-0.12195588814138576</v>
      </c>
    </row>
    <row r="800" spans="1:47" ht="13.5" x14ac:dyDescent="0.25">
      <c r="A800" s="659">
        <v>150</v>
      </c>
      <c r="B800" s="30" t="e">
        <v>#N/A</v>
      </c>
      <c r="C800" s="30" t="e">
        <v>#N/A</v>
      </c>
      <c r="D800" s="659" t="s">
        <v>2609</v>
      </c>
      <c r="E800" s="723"/>
      <c r="F800" s="660">
        <f>+'17HPM_DATA_INPUT'!D499</f>
        <v>17140</v>
      </c>
      <c r="G800" s="664">
        <f>+'17HPM_DATA_INPUT'!E499</f>
        <v>16826</v>
      </c>
      <c r="H800" s="661">
        <f>+'17HPM_DATA_INPUT'!F499</f>
        <v>277735</v>
      </c>
      <c r="I800" s="665">
        <f>+'17HPM_DATA_INPUT'!G499</f>
        <v>88005</v>
      </c>
      <c r="J800" s="661">
        <f t="shared" ref="J800:O800" si="966">SUM(J795:J799)</f>
        <v>122179366</v>
      </c>
      <c r="K800" s="665">
        <f t="shared" si="966"/>
        <v>115509712</v>
      </c>
      <c r="L800" s="661">
        <f t="shared" si="966"/>
        <v>49046333</v>
      </c>
      <c r="M800" s="665">
        <f t="shared" si="966"/>
        <v>47262592</v>
      </c>
      <c r="N800" s="661">
        <f t="shared" si="966"/>
        <v>42999467</v>
      </c>
      <c r="O800" s="665">
        <f t="shared" si="966"/>
        <v>40911653</v>
      </c>
      <c r="P800" s="661">
        <f t="shared" si="961"/>
        <v>6046866</v>
      </c>
      <c r="Q800" s="665">
        <f t="shared" si="962"/>
        <v>6350939</v>
      </c>
      <c r="R800" s="661">
        <f>SUM(R795:R799)</f>
        <v>2199463</v>
      </c>
      <c r="S800" s="665">
        <f>SUM(S795:S799)</f>
        <v>1926829</v>
      </c>
      <c r="T800" s="661">
        <f>SUM(T795:T799)</f>
        <v>15288887</v>
      </c>
      <c r="U800" s="665">
        <f>SUM(U795:U799)</f>
        <v>14621912</v>
      </c>
      <c r="V800" s="661">
        <f t="shared" si="964"/>
        <v>-11441484</v>
      </c>
      <c r="W800" s="663">
        <f t="shared" si="965"/>
        <v>-10197802</v>
      </c>
      <c r="X800" s="4047"/>
      <c r="Y800" s="4044"/>
      <c r="Z800" s="4047"/>
      <c r="AA800" s="3183"/>
      <c r="AB800" s="3183"/>
      <c r="AC800" s="3183"/>
      <c r="AD800" s="70">
        <f t="shared" si="943"/>
        <v>-19</v>
      </c>
      <c r="AE800" s="264">
        <f t="shared" si="944"/>
        <v>-4.8843187660668377E-2</v>
      </c>
      <c r="AF800" s="70">
        <f t="shared" si="945"/>
        <v>-38</v>
      </c>
      <c r="AG800" s="264">
        <f t="shared" si="946"/>
        <v>-5.1841746248294678E-2</v>
      </c>
      <c r="AH800" s="70">
        <f t="shared" si="947"/>
        <v>-166510</v>
      </c>
      <c r="AI800" s="264">
        <f t="shared" si="948"/>
        <v>-4.866489379269065E-2</v>
      </c>
      <c r="AJ800" s="70">
        <f t="shared" si="949"/>
        <v>-83016</v>
      </c>
      <c r="AK800" s="264">
        <f t="shared" si="950"/>
        <v>-5.2945565866258489E-2</v>
      </c>
      <c r="AL800" s="70">
        <f t="shared" si="951"/>
        <v>-72749</v>
      </c>
      <c r="AM800" s="264">
        <f t="shared" si="952"/>
        <v>-9.9734585825018582E-2</v>
      </c>
      <c r="AN800" s="70">
        <f t="shared" si="953"/>
        <v>-10267</v>
      </c>
      <c r="AO800" s="264">
        <f t="shared" si="954"/>
        <v>-1.2244133739761772E-2</v>
      </c>
      <c r="AP800" s="70">
        <f t="shared" si="955"/>
        <v>-4978</v>
      </c>
      <c r="AQ800" s="264">
        <f t="shared" si="956"/>
        <v>-9.8408619155876245E-2</v>
      </c>
      <c r="AR800" s="70">
        <f t="shared" si="957"/>
        <v>-2115</v>
      </c>
      <c r="AS800" s="264">
        <f t="shared" si="958"/>
        <v>-5.0952068918997048E-3</v>
      </c>
      <c r="AT800" s="70">
        <f t="shared" si="959"/>
        <v>-3174</v>
      </c>
      <c r="AU800" s="264">
        <f t="shared" si="960"/>
        <v>-8.5129665837899594E-3</v>
      </c>
    </row>
    <row r="801" spans="1:47" ht="13.5" x14ac:dyDescent="0.25">
      <c r="A801" s="649">
        <v>4250</v>
      </c>
      <c r="B801" s="30" t="s">
        <v>2808</v>
      </c>
      <c r="C801" s="30" t="s">
        <v>1642</v>
      </c>
      <c r="D801" s="649" t="s">
        <v>1639</v>
      </c>
      <c r="E801" s="723"/>
      <c r="F801" s="674">
        <f>+'17HPM_DATA_INPUT'!D500</f>
        <v>370</v>
      </c>
      <c r="G801" s="673">
        <f>+'17HPM_DATA_INPUT'!E500</f>
        <v>389</v>
      </c>
      <c r="H801" s="654">
        <f>+'17HPM_DATA_INPUT'!F500</f>
        <v>695</v>
      </c>
      <c r="I801" s="690">
        <f>+'17HPM_DATA_INPUT'!G500</f>
        <v>733</v>
      </c>
      <c r="J801" s="654">
        <f>+'17HPM_DATA_INPUT'!H500</f>
        <v>3255053</v>
      </c>
      <c r="K801" s="651">
        <f>+'17HPM_DATA_INPUT'!I500</f>
        <v>3421563</v>
      </c>
      <c r="L801" s="654">
        <f>+'17HPM_DATA_INPUT'!J500</f>
        <v>1484934</v>
      </c>
      <c r="M801" s="651">
        <f>+'17HPM_DATA_INPUT'!K500</f>
        <v>1567950</v>
      </c>
      <c r="N801" s="654">
        <f>+'17HPM_DATA_INPUT'!L500</f>
        <v>656677</v>
      </c>
      <c r="O801" s="673">
        <f>+'17HPM_DATA_INPUT'!M500</f>
        <v>729426</v>
      </c>
      <c r="P801" s="650">
        <f t="shared" si="961"/>
        <v>828257</v>
      </c>
      <c r="Q801" s="652">
        <f t="shared" si="962"/>
        <v>838524</v>
      </c>
      <c r="R801" s="654">
        <f>+'17HPM_DATA_INPUT'!P500</f>
        <v>45607</v>
      </c>
      <c r="S801" s="651">
        <f>+'17HPM_DATA_INPUT'!Q500</f>
        <v>50585</v>
      </c>
      <c r="T801" s="654">
        <f>+'17HPM_DATA_INPUT'!R500</f>
        <v>412981</v>
      </c>
      <c r="U801" s="651">
        <f>+'17HPM_DATA_INPUT'!S500</f>
        <v>415096</v>
      </c>
      <c r="V801" s="650">
        <f t="shared" si="964"/>
        <v>369669</v>
      </c>
      <c r="W801" s="653">
        <f t="shared" si="965"/>
        <v>372843</v>
      </c>
      <c r="X801" s="4047"/>
      <c r="Y801" s="4044"/>
      <c r="Z801" s="4047"/>
      <c r="AA801" s="3183"/>
      <c r="AB801" s="3183"/>
      <c r="AC801" s="3183"/>
      <c r="AD801" s="70">
        <f t="shared" si="943"/>
        <v>-15</v>
      </c>
      <c r="AE801" s="264">
        <f t="shared" si="944"/>
        <v>-4.4378698224852069E-2</v>
      </c>
      <c r="AF801" s="70">
        <f t="shared" si="945"/>
        <v>9201</v>
      </c>
      <c r="AG801" s="264">
        <f t="shared" si="946"/>
        <v>17.327683615819208</v>
      </c>
      <c r="AH801" s="70">
        <f t="shared" si="947"/>
        <v>57784</v>
      </c>
      <c r="AI801" s="264">
        <f t="shared" si="948"/>
        <v>6.0238351388993139E-2</v>
      </c>
      <c r="AJ801" s="70">
        <f t="shared" si="949"/>
        <v>31386</v>
      </c>
      <c r="AK801" s="264">
        <f t="shared" si="950"/>
        <v>7.0500552575541123E-2</v>
      </c>
      <c r="AL801" s="70">
        <f t="shared" si="951"/>
        <v>25682</v>
      </c>
      <c r="AM801" s="264">
        <f t="shared" si="952"/>
        <v>6.023887262628537E-2</v>
      </c>
      <c r="AN801" s="70">
        <f t="shared" si="953"/>
        <v>5704</v>
      </c>
      <c r="AO801" s="264">
        <f t="shared" si="954"/>
        <v>0.30256736685762786</v>
      </c>
      <c r="AP801" s="70">
        <f t="shared" si="955"/>
        <v>0</v>
      </c>
      <c r="AQ801" s="264">
        <f t="shared" si="956"/>
        <v>0</v>
      </c>
      <c r="AR801" s="70">
        <f t="shared" si="957"/>
        <v>0</v>
      </c>
      <c r="AS801" s="264">
        <f t="shared" si="958"/>
        <v>0</v>
      </c>
      <c r="AT801" s="70">
        <f t="shared" si="959"/>
        <v>5704</v>
      </c>
      <c r="AU801" s="264">
        <f t="shared" si="960"/>
        <v>0.30256736685762786</v>
      </c>
    </row>
    <row r="802" spans="1:47" s="113" customFormat="1" ht="13.5" x14ac:dyDescent="0.25">
      <c r="A802" s="649">
        <v>4260</v>
      </c>
      <c r="B802" s="30" t="s">
        <v>2810</v>
      </c>
      <c r="C802" s="30" t="s">
        <v>1642</v>
      </c>
      <c r="D802" s="649" t="s">
        <v>1640</v>
      </c>
      <c r="E802" s="723"/>
      <c r="F802" s="674">
        <f>+'17HPM_DATA_INPUT'!D501</f>
        <v>323</v>
      </c>
      <c r="G802" s="673">
        <f>+'17HPM_DATA_INPUT'!E501</f>
        <v>338</v>
      </c>
      <c r="H802" s="654">
        <f>+'17HPM_DATA_INPUT'!F501</f>
        <v>9732</v>
      </c>
      <c r="I802" s="690">
        <f>+'17HPM_DATA_INPUT'!G501</f>
        <v>531</v>
      </c>
      <c r="J802" s="654">
        <f>+'17HPM_DATA_INPUT'!H501</f>
        <v>1017040</v>
      </c>
      <c r="K802" s="651">
        <f>+'17HPM_DATA_INPUT'!I501</f>
        <v>959256</v>
      </c>
      <c r="L802" s="654">
        <f>+'17HPM_DATA_INPUT'!J501</f>
        <v>476574</v>
      </c>
      <c r="M802" s="651">
        <f>+'17HPM_DATA_INPUT'!K501</f>
        <v>445188</v>
      </c>
      <c r="N802" s="654">
        <f>+'17HPM_DATA_INPUT'!L501</f>
        <v>452018</v>
      </c>
      <c r="O802" s="673">
        <f>+'17HPM_DATA_INPUT'!M501</f>
        <v>426336</v>
      </c>
      <c r="P802" s="650">
        <f t="shared" si="961"/>
        <v>24556</v>
      </c>
      <c r="Q802" s="652">
        <f t="shared" si="962"/>
        <v>18852</v>
      </c>
      <c r="R802" s="654">
        <f>+'17HPM_DATA_INPUT'!P501</f>
        <v>0</v>
      </c>
      <c r="S802" s="651">
        <f>+'17HPM_DATA_INPUT'!Q501</f>
        <v>0</v>
      </c>
      <c r="T802" s="654">
        <f>+'17HPM_DATA_INPUT'!R501</f>
        <v>0</v>
      </c>
      <c r="U802" s="651">
        <f>+'17HPM_DATA_INPUT'!S501</f>
        <v>0</v>
      </c>
      <c r="V802" s="650">
        <f t="shared" si="964"/>
        <v>24556</v>
      </c>
      <c r="W802" s="653">
        <f t="shared" si="965"/>
        <v>18852</v>
      </c>
      <c r="X802" s="4047"/>
      <c r="Y802" s="4044"/>
      <c r="Z802" s="4047"/>
      <c r="AA802" s="3183"/>
      <c r="AB802" s="3183"/>
      <c r="AC802" s="3183"/>
      <c r="AD802" s="265">
        <f t="shared" si="943"/>
        <v>0</v>
      </c>
      <c r="AE802" s="573">
        <f t="shared" si="944"/>
        <v>0</v>
      </c>
      <c r="AF802" s="265">
        <f t="shared" si="945"/>
        <v>0</v>
      </c>
      <c r="AG802" s="573">
        <f t="shared" si="946"/>
        <v>0</v>
      </c>
      <c r="AH802" s="265">
        <f t="shared" si="947"/>
        <v>0</v>
      </c>
      <c r="AI802" s="573">
        <f t="shared" si="948"/>
        <v>0</v>
      </c>
      <c r="AJ802" s="265">
        <f t="shared" si="949"/>
        <v>0</v>
      </c>
      <c r="AK802" s="573">
        <f t="shared" si="950"/>
        <v>0</v>
      </c>
      <c r="AL802" s="265">
        <f t="shared" si="951"/>
        <v>0</v>
      </c>
      <c r="AM802" s="573">
        <f t="shared" si="952"/>
        <v>0</v>
      </c>
      <c r="AN802" s="265">
        <f t="shared" si="953"/>
        <v>0</v>
      </c>
      <c r="AO802" s="573">
        <f t="shared" si="954"/>
        <v>0</v>
      </c>
      <c r="AP802" s="265">
        <f t="shared" si="955"/>
        <v>0</v>
      </c>
      <c r="AQ802" s="573">
        <f t="shared" si="956"/>
        <v>0</v>
      </c>
      <c r="AR802" s="265">
        <f t="shared" si="957"/>
        <v>0</v>
      </c>
      <c r="AS802" s="573">
        <f t="shared" si="958"/>
        <v>0</v>
      </c>
      <c r="AT802" s="265">
        <f t="shared" si="959"/>
        <v>0</v>
      </c>
      <c r="AU802" s="573">
        <f t="shared" si="960"/>
        <v>0</v>
      </c>
    </row>
    <row r="803" spans="1:47" ht="13.5" hidden="1" x14ac:dyDescent="0.25">
      <c r="A803" s="649">
        <v>4300</v>
      </c>
      <c r="B803" s="30" t="e">
        <v>#N/A</v>
      </c>
      <c r="C803" s="30" t="e">
        <v>#N/A</v>
      </c>
      <c r="D803" s="649" t="s">
        <v>1641</v>
      </c>
      <c r="E803" s="723"/>
      <c r="F803" s="674">
        <f>+'17HPM_DATA_INPUT'!D502</f>
        <v>0</v>
      </c>
      <c r="G803" s="673">
        <f>+'17HPM_DATA_INPUT'!E502</f>
        <v>0</v>
      </c>
      <c r="H803" s="672">
        <f>+'17HPM_DATA_INPUT'!F502</f>
        <v>0</v>
      </c>
      <c r="I803" s="729">
        <f>+'17HPM_DATA_INPUT'!G502</f>
        <v>0</v>
      </c>
      <c r="J803" s="672">
        <f>+'17HPM_DATA_INPUT'!H502</f>
        <v>0</v>
      </c>
      <c r="K803" s="673">
        <f>+'17HPM_DATA_INPUT'!I502</f>
        <v>0</v>
      </c>
      <c r="L803" s="672">
        <f>+'17HPM_DATA_INPUT'!J502</f>
        <v>0</v>
      </c>
      <c r="M803" s="673">
        <f>+'17HPM_DATA_INPUT'!K502</f>
        <v>0</v>
      </c>
      <c r="N803" s="672">
        <f>+'17HPM_DATA_INPUT'!L502</f>
        <v>0</v>
      </c>
      <c r="O803" s="673">
        <f>+'17HPM_DATA_INPUT'!M502</f>
        <v>0</v>
      </c>
      <c r="P803" s="657">
        <f t="shared" si="961"/>
        <v>0</v>
      </c>
      <c r="Q803" s="675">
        <f t="shared" si="962"/>
        <v>0</v>
      </c>
      <c r="R803" s="672">
        <f>+'17HPM_DATA_INPUT'!P502</f>
        <v>0</v>
      </c>
      <c r="S803" s="673">
        <f>+'17HPM_DATA_INPUT'!Q502</f>
        <v>0</v>
      </c>
      <c r="T803" s="672">
        <f>+'17HPM_DATA_INPUT'!R502</f>
        <v>0</v>
      </c>
      <c r="U803" s="673">
        <f>+'17HPM_DATA_INPUT'!S502</f>
        <v>0</v>
      </c>
      <c r="V803" s="657">
        <f t="shared" si="964"/>
        <v>0</v>
      </c>
      <c r="W803" s="676">
        <f t="shared" si="965"/>
        <v>0</v>
      </c>
      <c r="X803" s="4047"/>
      <c r="Y803" s="4044"/>
      <c r="Z803" s="4047"/>
      <c r="AA803" s="3183"/>
      <c r="AB803" s="3183"/>
      <c r="AC803" s="3183"/>
      <c r="AD803" s="70">
        <f t="shared" si="943"/>
        <v>-13</v>
      </c>
      <c r="AE803" s="264">
        <f t="shared" si="944"/>
        <v>-3.9634146341463415E-2</v>
      </c>
      <c r="AF803" s="70">
        <f t="shared" si="945"/>
        <v>-15</v>
      </c>
      <c r="AG803" s="264">
        <f t="shared" si="946"/>
        <v>-4.5317220543806644E-2</v>
      </c>
      <c r="AH803" s="70">
        <f t="shared" si="947"/>
        <v>9886</v>
      </c>
      <c r="AI803" s="264">
        <f t="shared" si="948"/>
        <v>3.1697784104936788E-2</v>
      </c>
      <c r="AJ803" s="70">
        <f t="shared" si="949"/>
        <v>54</v>
      </c>
      <c r="AK803" s="264">
        <f t="shared" si="950"/>
        <v>3.7310596900456711E-4</v>
      </c>
      <c r="AL803" s="70">
        <f t="shared" si="951"/>
        <v>1274</v>
      </c>
      <c r="AM803" s="264">
        <f t="shared" si="952"/>
        <v>1.1586452762923352E-2</v>
      </c>
      <c r="AN803" s="70">
        <f t="shared" si="953"/>
        <v>-1220</v>
      </c>
      <c r="AO803" s="264">
        <f t="shared" si="954"/>
        <v>-3.5082674335010784E-2</v>
      </c>
      <c r="AP803" s="70">
        <f t="shared" si="955"/>
        <v>196</v>
      </c>
      <c r="AQ803" s="264">
        <f t="shared" si="956"/>
        <v>1.6680851063829789E-2</v>
      </c>
      <c r="AR803" s="70">
        <f t="shared" si="957"/>
        <v>1505</v>
      </c>
      <c r="AS803" s="264">
        <f t="shared" si="958"/>
        <v>4.9905494578373177E-2</v>
      </c>
      <c r="AT803" s="70">
        <f t="shared" si="959"/>
        <v>-2921</v>
      </c>
      <c r="AU803" s="264">
        <f t="shared" si="960"/>
        <v>-0.409562535053281</v>
      </c>
    </row>
    <row r="804" spans="1:47" ht="13.5" x14ac:dyDescent="0.25">
      <c r="A804" s="649">
        <v>4320</v>
      </c>
      <c r="B804" s="30" t="s">
        <v>2814</v>
      </c>
      <c r="C804" s="30" t="s">
        <v>1642</v>
      </c>
      <c r="D804" s="649" t="s">
        <v>1643</v>
      </c>
      <c r="E804" s="723"/>
      <c r="F804" s="674">
        <f>+'17HPM_DATA_INPUT'!D503</f>
        <v>315</v>
      </c>
      <c r="G804" s="673">
        <f>+'17HPM_DATA_INPUT'!E503</f>
        <v>328</v>
      </c>
      <c r="H804" s="654">
        <f>+'17HPM_DATA_INPUT'!F503</f>
        <v>316</v>
      </c>
      <c r="I804" s="690">
        <f>+'17HPM_DATA_INPUT'!G503</f>
        <v>331</v>
      </c>
      <c r="J804" s="654">
        <f>+'17HPM_DATA_INPUT'!H503</f>
        <v>321769</v>
      </c>
      <c r="K804" s="651">
        <f>+'17HPM_DATA_INPUT'!I503</f>
        <v>311883</v>
      </c>
      <c r="L804" s="654">
        <f>+'17HPM_DATA_INPUT'!J503</f>
        <v>144785</v>
      </c>
      <c r="M804" s="651">
        <f>+'17HPM_DATA_INPUT'!K503</f>
        <v>144731</v>
      </c>
      <c r="N804" s="654">
        <f>+'17HPM_DATA_INPUT'!L503</f>
        <v>111230</v>
      </c>
      <c r="O804" s="673">
        <f>+'17HPM_DATA_INPUT'!M503</f>
        <v>109956</v>
      </c>
      <c r="P804" s="650">
        <f t="shared" si="961"/>
        <v>33555</v>
      </c>
      <c r="Q804" s="652">
        <f t="shared" si="962"/>
        <v>34775</v>
      </c>
      <c r="R804" s="654">
        <f>+'17HPM_DATA_INPUT'!P503</f>
        <v>11946</v>
      </c>
      <c r="S804" s="651">
        <f>+'17HPM_DATA_INPUT'!Q503</f>
        <v>11750</v>
      </c>
      <c r="T804" s="654">
        <f>+'17HPM_DATA_INPUT'!R503</f>
        <v>31662</v>
      </c>
      <c r="U804" s="651">
        <f>+'17HPM_DATA_INPUT'!S503</f>
        <v>30157</v>
      </c>
      <c r="V804" s="650">
        <f t="shared" si="964"/>
        <v>-10053</v>
      </c>
      <c r="W804" s="653">
        <f t="shared" si="965"/>
        <v>-7132</v>
      </c>
      <c r="X804" s="4047"/>
      <c r="Y804" s="4044"/>
      <c r="Z804" s="4047"/>
      <c r="AA804" s="3183"/>
      <c r="AB804" s="3183"/>
      <c r="AC804" s="3183"/>
      <c r="AD804" s="70">
        <f t="shared" si="943"/>
        <v>-9</v>
      </c>
      <c r="AE804" s="264">
        <f t="shared" si="944"/>
        <v>-0.45</v>
      </c>
      <c r="AF804" s="70">
        <f t="shared" si="945"/>
        <v>-8</v>
      </c>
      <c r="AG804" s="264">
        <f t="shared" si="946"/>
        <v>-0.42105263157894735</v>
      </c>
      <c r="AH804" s="70">
        <f t="shared" si="947"/>
        <v>-8034</v>
      </c>
      <c r="AI804" s="264">
        <f t="shared" si="948"/>
        <v>-0.52775405636208372</v>
      </c>
      <c r="AJ804" s="70">
        <f t="shared" si="949"/>
        <v>-4118</v>
      </c>
      <c r="AK804" s="264">
        <f t="shared" si="950"/>
        <v>-0.59192180537588046</v>
      </c>
      <c r="AL804" s="70">
        <f t="shared" si="951"/>
        <v>-8588</v>
      </c>
      <c r="AM804" s="264">
        <f t="shared" si="952"/>
        <v>-0.51158634657770896</v>
      </c>
      <c r="AN804" s="70">
        <f t="shared" si="953"/>
        <v>4470</v>
      </c>
      <c r="AO804" s="264">
        <f t="shared" si="954"/>
        <v>0.45473041709053919</v>
      </c>
      <c r="AP804" s="70">
        <f t="shared" si="955"/>
        <v>-260</v>
      </c>
      <c r="AQ804" s="264">
        <f t="shared" si="956"/>
        <v>-0.34805890227576974</v>
      </c>
      <c r="AR804" s="70">
        <f t="shared" si="957"/>
        <v>-4234</v>
      </c>
      <c r="AS804" s="264">
        <f t="shared" si="958"/>
        <v>-0.54386640976236356</v>
      </c>
      <c r="AT804" s="70">
        <f t="shared" si="959"/>
        <v>8964</v>
      </c>
      <c r="AU804" s="264">
        <f t="shared" si="960"/>
        <v>0.48818211523799149</v>
      </c>
    </row>
    <row r="805" spans="1:47" ht="13.5" x14ac:dyDescent="0.25">
      <c r="A805" s="649">
        <v>4340</v>
      </c>
      <c r="B805" s="30" t="s">
        <v>2818</v>
      </c>
      <c r="C805" s="30" t="s">
        <v>1642</v>
      </c>
      <c r="D805" s="649" t="s">
        <v>1644</v>
      </c>
      <c r="E805" s="723"/>
      <c r="F805" s="674">
        <f>+'17HPM_DATA_INPUT'!D504</f>
        <v>11</v>
      </c>
      <c r="G805" s="673">
        <f>+'17HPM_DATA_INPUT'!E504</f>
        <v>20</v>
      </c>
      <c r="H805" s="654">
        <f>+'17HPM_DATA_INPUT'!F504</f>
        <v>11</v>
      </c>
      <c r="I805" s="690">
        <f>+'17HPM_DATA_INPUT'!G504</f>
        <v>19</v>
      </c>
      <c r="J805" s="654">
        <f>+'17HPM_DATA_INPUT'!H504</f>
        <v>7189</v>
      </c>
      <c r="K805" s="651">
        <f>+'17HPM_DATA_INPUT'!I504</f>
        <v>15223</v>
      </c>
      <c r="L805" s="654">
        <f>+'17HPM_DATA_INPUT'!J504</f>
        <v>2839</v>
      </c>
      <c r="M805" s="651">
        <f>+'17HPM_DATA_INPUT'!K504</f>
        <v>6957</v>
      </c>
      <c r="N805" s="654">
        <f>+'17HPM_DATA_INPUT'!L504</f>
        <v>8199</v>
      </c>
      <c r="O805" s="673">
        <f>+'17HPM_DATA_INPUT'!M504</f>
        <v>16787</v>
      </c>
      <c r="P805" s="650">
        <f t="shared" si="961"/>
        <v>-5360</v>
      </c>
      <c r="Q805" s="652">
        <f t="shared" si="962"/>
        <v>-9830</v>
      </c>
      <c r="R805" s="654">
        <f>+'17HPM_DATA_INPUT'!P504</f>
        <v>487</v>
      </c>
      <c r="S805" s="651">
        <f>+'17HPM_DATA_INPUT'!Q504</f>
        <v>747</v>
      </c>
      <c r="T805" s="654">
        <f>+'17HPM_DATA_INPUT'!R504</f>
        <v>3551</v>
      </c>
      <c r="U805" s="651">
        <f>+'17HPM_DATA_INPUT'!S504</f>
        <v>7785</v>
      </c>
      <c r="V805" s="650">
        <f t="shared" si="964"/>
        <v>-9398</v>
      </c>
      <c r="W805" s="653">
        <f t="shared" si="965"/>
        <v>-18362</v>
      </c>
      <c r="X805" s="4047"/>
      <c r="Y805" s="4044"/>
      <c r="Z805" s="4047"/>
      <c r="AA805" s="3183"/>
      <c r="AB805" s="3183"/>
      <c r="AC805" s="3183"/>
      <c r="AD805" s="261">
        <f t="shared" si="943"/>
        <v>-23</v>
      </c>
      <c r="AE805" s="262">
        <f t="shared" si="944"/>
        <v>-5.8524173027989825E-2</v>
      </c>
      <c r="AF805" s="18">
        <f t="shared" si="945"/>
        <v>9140</v>
      </c>
      <c r="AG805" s="262">
        <f t="shared" si="946"/>
        <v>5.662949194547708</v>
      </c>
      <c r="AH805" s="18">
        <f t="shared" si="947"/>
        <v>-106874</v>
      </c>
      <c r="AI805" s="262">
        <f t="shared" si="948"/>
        <v>-2.2700871403006632E-2</v>
      </c>
      <c r="AJ805" s="18">
        <f t="shared" si="949"/>
        <v>-55694</v>
      </c>
      <c r="AK805" s="262">
        <f t="shared" si="950"/>
        <v>-2.5726778965145466E-2</v>
      </c>
      <c r="AL805" s="18">
        <f t="shared" si="951"/>
        <v>-54381</v>
      </c>
      <c r="AM805" s="262">
        <f t="shared" si="952"/>
        <v>-4.2402173870667172E-2</v>
      </c>
      <c r="AN805" s="18">
        <f t="shared" si="953"/>
        <v>-1313</v>
      </c>
      <c r="AO805" s="262">
        <f t="shared" si="954"/>
        <v>-1.4881205366300927E-3</v>
      </c>
      <c r="AP805" s="18">
        <f t="shared" si="955"/>
        <v>-5042</v>
      </c>
      <c r="AQ805" s="262">
        <f t="shared" si="956"/>
        <v>-7.992771313528424E-2</v>
      </c>
      <c r="AR805" s="18">
        <f t="shared" si="957"/>
        <v>-4844</v>
      </c>
      <c r="AS805" s="262">
        <f t="shared" si="958"/>
        <v>-1.0692259810435327E-2</v>
      </c>
      <c r="AT805" s="18">
        <f t="shared" si="959"/>
        <v>8573</v>
      </c>
      <c r="AU805" s="263">
        <f t="shared" si="960"/>
        <v>2.3410640604476778E-2</v>
      </c>
    </row>
    <row r="806" spans="1:47" ht="13.5" x14ac:dyDescent="0.25">
      <c r="A806" s="659">
        <v>150</v>
      </c>
      <c r="B806" s="30" t="e">
        <v>#N/A</v>
      </c>
      <c r="C806" s="30" t="e">
        <v>#N/A</v>
      </c>
      <c r="D806" s="659" t="s">
        <v>2610</v>
      </c>
      <c r="E806" s="723"/>
      <c r="F806" s="660">
        <f>+'17HPM_DATA_INPUT'!D505</f>
        <v>370</v>
      </c>
      <c r="G806" s="664">
        <f>+'17HPM_DATA_INPUT'!E505</f>
        <v>393</v>
      </c>
      <c r="H806" s="661">
        <f>+'17HPM_DATA_INPUT'!F505</f>
        <v>10754</v>
      </c>
      <c r="I806" s="665">
        <f>+'17HPM_DATA_INPUT'!G505</f>
        <v>1614</v>
      </c>
      <c r="J806" s="661">
        <f t="shared" ref="J806:O806" si="967">SUM(J801:J805)</f>
        <v>4601051</v>
      </c>
      <c r="K806" s="665">
        <f t="shared" si="967"/>
        <v>4707925</v>
      </c>
      <c r="L806" s="661">
        <f t="shared" si="967"/>
        <v>2109132</v>
      </c>
      <c r="M806" s="665">
        <f t="shared" si="967"/>
        <v>2164826</v>
      </c>
      <c r="N806" s="661">
        <f t="shared" si="967"/>
        <v>1228124</v>
      </c>
      <c r="O806" s="665">
        <f t="shared" si="967"/>
        <v>1282505</v>
      </c>
      <c r="P806" s="661">
        <f t="shared" si="961"/>
        <v>881008</v>
      </c>
      <c r="Q806" s="665">
        <f t="shared" si="962"/>
        <v>882321</v>
      </c>
      <c r="R806" s="661">
        <f>SUM(R801:R805)</f>
        <v>58040</v>
      </c>
      <c r="S806" s="665">
        <f>SUM(S801:S805)</f>
        <v>63082</v>
      </c>
      <c r="T806" s="661">
        <f>SUM(T801:T805)</f>
        <v>448194</v>
      </c>
      <c r="U806" s="665">
        <f>SUM(U801:U805)</f>
        <v>453038</v>
      </c>
      <c r="V806" s="661">
        <f t="shared" si="964"/>
        <v>374774</v>
      </c>
      <c r="W806" s="663">
        <f t="shared" si="965"/>
        <v>366201</v>
      </c>
      <c r="X806" s="4047"/>
      <c r="Y806" s="4044"/>
      <c r="Z806" s="4047"/>
      <c r="AA806" s="3183"/>
      <c r="AB806" s="3183"/>
      <c r="AC806" s="3183"/>
      <c r="AD806" s="2"/>
      <c r="AE806" s="252"/>
      <c r="AF806" s="2"/>
      <c r="AG806" s="252"/>
      <c r="AH806" s="2"/>
      <c r="AI806" s="252"/>
      <c r="AJ806" s="2"/>
      <c r="AK806" s="252"/>
      <c r="AL806" s="2"/>
      <c r="AM806" s="252"/>
      <c r="AN806" s="2"/>
      <c r="AO806" s="252"/>
      <c r="AP806" s="2"/>
      <c r="AQ806" s="252"/>
      <c r="AR806" s="2"/>
      <c r="AS806" s="252"/>
      <c r="AT806" s="2"/>
      <c r="AU806" s="252"/>
    </row>
    <row r="807" spans="1:47" ht="13.5" x14ac:dyDescent="0.25">
      <c r="A807" s="649" t="e">
        <v>#VALUE!</v>
      </c>
      <c r="B807" s="30" t="e">
        <v>#VALUE!</v>
      </c>
      <c r="C807" s="30" t="e">
        <v>#VALUE!</v>
      </c>
      <c r="D807" s="649"/>
      <c r="E807" s="723"/>
      <c r="F807" s="666"/>
      <c r="G807" s="666"/>
      <c r="H807" s="666"/>
      <c r="I807" s="666"/>
      <c r="J807" s="666"/>
      <c r="K807" s="666"/>
      <c r="L807" s="666"/>
      <c r="M807" s="666"/>
      <c r="N807" s="666"/>
      <c r="O807" s="666"/>
      <c r="P807" s="667"/>
      <c r="Q807" s="652"/>
      <c r="R807" s="666"/>
      <c r="S807" s="666"/>
      <c r="T807" s="667"/>
      <c r="U807" s="652"/>
      <c r="V807" s="666"/>
      <c r="W807" s="668"/>
      <c r="X807" s="4047"/>
      <c r="Y807" s="4044"/>
      <c r="Z807" s="4047"/>
      <c r="AA807" s="3183"/>
      <c r="AB807" s="3183"/>
      <c r="AC807" s="3183"/>
      <c r="AD807" s="261">
        <f>+F808-G808</f>
        <v>334</v>
      </c>
      <c r="AE807" s="262">
        <f>IF(G808=0,0,IF(AD807&gt;0,ABS(+AD807/G808),-ABS(+AD807/G808)))</f>
        <v>1.7072173379676956E-2</v>
      </c>
      <c r="AF807" s="18">
        <f>+H808-I808</f>
        <v>199052</v>
      </c>
      <c r="AG807" s="262">
        <f>IF(I808=0,0,IF(AF807&gt;0,ABS(+AF807/I808),-ABS(+AF807/I808)))</f>
        <v>2.1645262665695242</v>
      </c>
      <c r="AH807" s="18">
        <f>+J808-K808</f>
        <v>6626802</v>
      </c>
      <c r="AI807" s="262">
        <f>IF(K808=0,0,IF(AH807&gt;0,ABS(+AH807/K808),-ABS(+AH807/K808)))</f>
        <v>5.465351379192155E-2</v>
      </c>
      <c r="AJ807" s="18">
        <f>+L808-M808</f>
        <v>1752097</v>
      </c>
      <c r="AK807" s="262">
        <f>IF(M808=0,0,IF(AJ807&gt;0,ABS(+AJ807/M808),-ABS(+AJ807/M808)))</f>
        <v>3.5156931290866167E-2</v>
      </c>
      <c r="AL807" s="18">
        <f>+N808-O808</f>
        <v>1995594</v>
      </c>
      <c r="AM807" s="262">
        <f>IF(O808=0,0,IF(AL807&gt;0,ABS(+AL807/O808),-ABS(+AL807/O808)))</f>
        <v>4.6967103582544509E-2</v>
      </c>
      <c r="AN807" s="18">
        <f>+P808-Q808</f>
        <v>-243497</v>
      </c>
      <c r="AO807" s="262">
        <f>IF(Q808=0,0,IF(AN807&gt;0,ABS(+AN807/Q808),-ABS(+AN807/Q808)))</f>
        <v>-3.3141135065876133E-2</v>
      </c>
      <c r="AP807" s="18">
        <f>+R808-S808</f>
        <v>264749</v>
      </c>
      <c r="AQ807" s="262">
        <f>IF(S808=0,0,IF(AP807&gt;0,ABS(+AP807/S808),-ABS(+AP807/S808)))</f>
        <v>0.1316975744672384</v>
      </c>
      <c r="AR807" s="18">
        <f>+T808-U808</f>
        <v>637769</v>
      </c>
      <c r="AS807" s="262">
        <f>IF(U808=0,0,IF(AR807&gt;0,ABS(+AR807/U808),-ABS(+AR807/U808)))</f>
        <v>4.1842610339497974E-2</v>
      </c>
      <c r="AT807" s="18">
        <f>+V808-W808</f>
        <v>-1146015</v>
      </c>
      <c r="AU807" s="263">
        <f>IF(W808=0,0,IF(AT807&gt;0,ABS(+AT807/W808),-ABS(+AT807/W808)))</f>
        <v>-0.11569948814247207</v>
      </c>
    </row>
    <row r="808" spans="1:47" ht="13.5" x14ac:dyDescent="0.25">
      <c r="A808" s="659">
        <v>150</v>
      </c>
      <c r="B808" s="30" t="e">
        <v>#N/A</v>
      </c>
      <c r="C808" s="30" t="e">
        <v>#N/A</v>
      </c>
      <c r="D808" s="659" t="s">
        <v>156</v>
      </c>
      <c r="E808" s="724"/>
      <c r="F808" s="669">
        <f>+F806+F800+F794</f>
        <v>19898</v>
      </c>
      <c r="G808" s="682">
        <f t="shared" ref="G808:S808" si="968">+G806+G800+G794</f>
        <v>19564</v>
      </c>
      <c r="H808" s="661">
        <f t="shared" si="968"/>
        <v>291013</v>
      </c>
      <c r="I808" s="665">
        <f t="shared" si="968"/>
        <v>91961</v>
      </c>
      <c r="J808" s="661">
        <f>+J806+J800+J794</f>
        <v>127877963</v>
      </c>
      <c r="K808" s="665">
        <f>+K806+K800+K794</f>
        <v>121251161</v>
      </c>
      <c r="L808" s="661">
        <f t="shared" si="968"/>
        <v>51588557</v>
      </c>
      <c r="M808" s="665">
        <f t="shared" si="968"/>
        <v>49836460</v>
      </c>
      <c r="N808" s="661">
        <f t="shared" si="968"/>
        <v>44484780</v>
      </c>
      <c r="O808" s="665">
        <f t="shared" si="968"/>
        <v>42489186</v>
      </c>
      <c r="P808" s="661">
        <f>+L808-N808</f>
        <v>7103777</v>
      </c>
      <c r="Q808" s="665">
        <f>+M808-O808</f>
        <v>7347274</v>
      </c>
      <c r="R808" s="661">
        <f t="shared" si="968"/>
        <v>2275029</v>
      </c>
      <c r="S808" s="665">
        <f t="shared" si="968"/>
        <v>2010280</v>
      </c>
      <c r="T808" s="661">
        <f>+T806+T800+T794</f>
        <v>15879863</v>
      </c>
      <c r="U808" s="665">
        <f>+U806+U800+U794</f>
        <v>15242094</v>
      </c>
      <c r="V808" s="661">
        <f t="shared" si="964"/>
        <v>-11051115</v>
      </c>
      <c r="W808" s="663">
        <f t="shared" si="965"/>
        <v>-9905100</v>
      </c>
      <c r="X808" s="4047"/>
      <c r="Y808" s="4044"/>
      <c r="Z808" s="4047"/>
      <c r="AA808" s="3183"/>
      <c r="AB808" s="3183"/>
      <c r="AC808" s="3183"/>
      <c r="AD808" s="2"/>
      <c r="AE808" s="252"/>
      <c r="AF808" s="2"/>
      <c r="AG808" s="252"/>
      <c r="AH808" s="2"/>
      <c r="AI808" s="252"/>
      <c r="AJ808" s="2"/>
      <c r="AK808" s="252"/>
      <c r="AL808" s="2"/>
      <c r="AM808" s="252"/>
      <c r="AN808" s="2"/>
      <c r="AO808" s="252"/>
      <c r="AP808" s="2"/>
      <c r="AQ808" s="252"/>
      <c r="AR808" s="2"/>
      <c r="AS808" s="252"/>
      <c r="AT808" s="2"/>
      <c r="AU808" s="252"/>
    </row>
    <row r="809" spans="1:47" ht="13.5" x14ac:dyDescent="0.25">
      <c r="A809" s="30" t="e">
        <v>#VALUE!</v>
      </c>
      <c r="B809" s="30" t="e">
        <v>#VALUE!</v>
      </c>
      <c r="C809" s="30" t="e">
        <v>#VALUE!</v>
      </c>
      <c r="F809" s="159"/>
      <c r="G809" s="159"/>
      <c r="H809" s="687"/>
      <c r="I809" s="687"/>
      <c r="J809" s="687"/>
      <c r="K809" s="687"/>
      <c r="L809" s="687"/>
      <c r="M809" s="687"/>
      <c r="N809" s="687"/>
      <c r="O809" s="687"/>
      <c r="P809" s="687"/>
      <c r="Q809" s="687"/>
      <c r="R809" s="687"/>
      <c r="S809" s="687"/>
      <c r="T809" s="687"/>
      <c r="U809" s="687"/>
      <c r="V809" s="687"/>
      <c r="W809" s="687"/>
      <c r="X809" s="4047"/>
      <c r="Y809" s="4044"/>
      <c r="Z809" s="4047"/>
      <c r="AA809" s="3183"/>
      <c r="AB809" s="3183"/>
      <c r="AC809" s="3183"/>
      <c r="AD809" s="2"/>
      <c r="AE809" s="252"/>
      <c r="AF809" s="2"/>
      <c r="AG809" s="252"/>
      <c r="AH809" s="2"/>
      <c r="AI809" s="252"/>
      <c r="AJ809" s="2"/>
      <c r="AK809" s="252"/>
      <c r="AL809" s="2"/>
      <c r="AM809" s="252"/>
      <c r="AN809" s="2"/>
      <c r="AO809" s="252"/>
      <c r="AP809" s="2"/>
      <c r="AQ809" s="252"/>
      <c r="AR809" s="2"/>
      <c r="AS809" s="252"/>
      <c r="AT809" s="2"/>
      <c r="AU809" s="252"/>
    </row>
    <row r="810" spans="1:47" ht="13.5" x14ac:dyDescent="0.25">
      <c r="A810" s="713" t="e">
        <v>#VALUE!</v>
      </c>
      <c r="B810" s="30" t="e">
        <v>#VALUE!</v>
      </c>
      <c r="C810" s="30" t="e">
        <v>#VALUE!</v>
      </c>
      <c r="D810" s="713" t="s">
        <v>4133</v>
      </c>
      <c r="F810" s="159"/>
      <c r="G810" s="159"/>
      <c r="H810" s="687"/>
      <c r="I810" s="687"/>
      <c r="J810" s="687"/>
      <c r="K810" s="687"/>
      <c r="L810" s="687"/>
      <c r="M810" s="687"/>
      <c r="N810" s="687"/>
      <c r="O810" s="687"/>
      <c r="P810" s="687"/>
      <c r="Q810" s="687"/>
      <c r="R810" s="687"/>
      <c r="S810" s="687"/>
      <c r="T810" s="687"/>
      <c r="U810" s="687"/>
      <c r="V810" s="687"/>
      <c r="W810" s="687"/>
      <c r="X810" s="4047"/>
      <c r="Y810" s="4044"/>
      <c r="Z810" s="4047"/>
      <c r="AA810" s="3183"/>
      <c r="AB810" s="3183"/>
      <c r="AC810" s="3183"/>
      <c r="AD810" s="70">
        <f t="shared" ref="AD810:AD815" si="969">+F811-G811</f>
        <v>-110</v>
      </c>
      <c r="AE810" s="264">
        <f t="shared" ref="AE810:AE815" si="970">IF(G811=0,0,IF(AD810&gt;0,ABS(+AD810/G811),-ABS(+AD810/G811)))</f>
        <v>-7.1895424836601302E-2</v>
      </c>
      <c r="AF810" s="70">
        <f t="shared" ref="AF810:AF815" si="971">+H811-I811</f>
        <v>816</v>
      </c>
      <c r="AG810" s="264">
        <f t="shared" ref="AG810:AG815" si="972">IF(I811=0,0,IF(AF810&gt;0,ABS(+AF810/I811),-ABS(+AF810/I811)))</f>
        <v>0.33238289205702648</v>
      </c>
      <c r="AH810" s="70">
        <f t="shared" ref="AH810:AH815" si="973">+J811-K811</f>
        <v>700042.86999999918</v>
      </c>
      <c r="AI810" s="264">
        <f t="shared" ref="AI810:AI815" si="974">IF(K811=0,0,IF(AH810&gt;0,ABS(+AH810/K811),-ABS(+AH810/K811)))</f>
        <v>0.17354273813396889</v>
      </c>
      <c r="AJ810" s="70">
        <f t="shared" ref="AJ810:AJ815" si="975">+L811-M811</f>
        <v>406427.86999999965</v>
      </c>
      <c r="AK810" s="264">
        <f t="shared" ref="AK810:AK815" si="976">IF(M811=0,0,IF(AJ810&gt;0,ABS(+AJ810/M811),-ABS(+AJ810/M811)))</f>
        <v>0.16026426759202719</v>
      </c>
      <c r="AL810" s="70">
        <f t="shared" ref="AL810:AL815" si="977">+N811-O811</f>
        <v>104515</v>
      </c>
      <c r="AM810" s="264">
        <f t="shared" ref="AM810:AM815" si="978">IF(O811=0,0,IF(AL810&gt;0,ABS(+AL810/O811),-ABS(+AL810/O811)))</f>
        <v>0.15225723555111395</v>
      </c>
      <c r="AN810" s="70">
        <f t="shared" ref="AN810:AN815" si="979">+P811-Q811</f>
        <v>301912.86999999965</v>
      </c>
      <c r="AO810" s="264">
        <f t="shared" ref="AO810:AO815" si="980">IF(Q811=0,0,IF(AN810&gt;0,ABS(+AN810/Q811),-ABS(+AN810/Q811)))</f>
        <v>0.16323597817168953</v>
      </c>
      <c r="AP810" s="70">
        <f t="shared" ref="AP810:AP815" si="981">+R811-S811</f>
        <v>3517</v>
      </c>
      <c r="AQ810" s="264">
        <f t="shared" ref="AQ810:AQ815" si="982">IF(S811=0,0,IF(AP810&gt;0,ABS(+AP810/S811),-ABS(+AP810/S811)))</f>
        <v>6.6080453939086486E-2</v>
      </c>
      <c r="AR810" s="70">
        <f t="shared" ref="AR810:AR815" si="983">+T811-U811</f>
        <v>14298</v>
      </c>
      <c r="AS810" s="264">
        <f t="shared" ref="AS810:AS815" si="984">IF(U811=0,0,IF(AR810&gt;0,ABS(+AR810/U811),-ABS(+AR810/U811)))</f>
        <v>7.7221370087925859E-2</v>
      </c>
      <c r="AT810" s="70">
        <f t="shared" ref="AT810:AT815" si="985">+V811-W811</f>
        <v>284097.86999999965</v>
      </c>
      <c r="AU810" s="264">
        <f t="shared" ref="AU810:AU815" si="986">IF(W811=0,0,IF(AT810&gt;0,ABS(+AT810/W811),-ABS(+AT810/W811)))</f>
        <v>0.17633021085421791</v>
      </c>
    </row>
    <row r="811" spans="1:47" ht="13.5" x14ac:dyDescent="0.25">
      <c r="A811" s="649">
        <v>4330</v>
      </c>
      <c r="B811" s="30" t="s">
        <v>2816</v>
      </c>
      <c r="C811" s="30" t="s">
        <v>576</v>
      </c>
      <c r="D811" s="649" t="s">
        <v>1645</v>
      </c>
      <c r="E811" s="723"/>
      <c r="F811" s="670">
        <f>+'17HPM_DATA_INPUT'!D509</f>
        <v>1420</v>
      </c>
      <c r="G811" s="652">
        <f>+'17HPM_DATA_INPUT'!E509</f>
        <v>1530</v>
      </c>
      <c r="H811" s="650">
        <f>+'17HPM_DATA_INPUT'!F509</f>
        <v>3271</v>
      </c>
      <c r="I811" s="671">
        <f>+'17HPM_DATA_INPUT'!G509</f>
        <v>2455</v>
      </c>
      <c r="J811" s="1796">
        <f>+'17HPM_DATA_INPUT'!H509+J819</f>
        <v>4733878.4399999995</v>
      </c>
      <c r="K811" s="652">
        <f>+'17HPM_DATA_INPUT'!I509+K819</f>
        <v>4033835.5700000003</v>
      </c>
      <c r="L811" s="650">
        <f>+'17HPM_DATA_INPUT'!J509+L819</f>
        <v>2942413.44</v>
      </c>
      <c r="M811" s="652">
        <f>+'17HPM_DATA_INPUT'!K509+M819</f>
        <v>2535985.5700000003</v>
      </c>
      <c r="N811" s="650">
        <f>+'17HPM_DATA_INPUT'!L509+N819</f>
        <v>790952</v>
      </c>
      <c r="O811" s="675">
        <f>+'17HPM_DATA_INPUT'!M509+O819</f>
        <v>686437</v>
      </c>
      <c r="P811" s="650">
        <f t="shared" ref="P811" si="987">+L811-N811</f>
        <v>2151461.44</v>
      </c>
      <c r="Q811" s="652">
        <f t="shared" ref="Q811" si="988">+M811-O811</f>
        <v>1849548.5700000003</v>
      </c>
      <c r="R811" s="650">
        <f>+'17HPM_DATA_INPUT'!P509+R819</f>
        <v>56740</v>
      </c>
      <c r="S811" s="652">
        <f>+'17HPM_DATA_INPUT'!Q509+S819</f>
        <v>53223</v>
      </c>
      <c r="T811" s="650">
        <f>+'17HPM_DATA_INPUT'!R509+T819</f>
        <v>199454</v>
      </c>
      <c r="U811" s="652">
        <f>+'17HPM_DATA_INPUT'!S509+U819</f>
        <v>185156</v>
      </c>
      <c r="V811" s="650">
        <f t="shared" ref="V811:V816" si="989">+P811-R811-T811</f>
        <v>1895267.44</v>
      </c>
      <c r="W811" s="653">
        <f t="shared" ref="W811" si="990">+Q811-S811-U811</f>
        <v>1611169.5700000003</v>
      </c>
      <c r="X811" s="4047"/>
      <c r="Y811" s="4044"/>
      <c r="Z811" s="4047"/>
      <c r="AA811" s="3183"/>
      <c r="AB811" s="3183"/>
      <c r="AC811" s="3183"/>
      <c r="AD811" s="261">
        <f t="shared" si="969"/>
        <v>-110</v>
      </c>
      <c r="AE811" s="262">
        <f t="shared" si="970"/>
        <v>-7.1895424836601302E-2</v>
      </c>
      <c r="AF811" s="18">
        <f t="shared" si="971"/>
        <v>816</v>
      </c>
      <c r="AG811" s="262">
        <f t="shared" si="972"/>
        <v>0.33238289205702648</v>
      </c>
      <c r="AH811" s="18">
        <f t="shared" si="973"/>
        <v>700042.86999999918</v>
      </c>
      <c r="AI811" s="262">
        <f t="shared" si="974"/>
        <v>0.17354273813396889</v>
      </c>
      <c r="AJ811" s="18">
        <f t="shared" si="975"/>
        <v>406427.86999999965</v>
      </c>
      <c r="AK811" s="262">
        <f t="shared" si="976"/>
        <v>0.16026426759202719</v>
      </c>
      <c r="AL811" s="18">
        <f t="shared" si="977"/>
        <v>104515</v>
      </c>
      <c r="AM811" s="262">
        <f t="shared" si="978"/>
        <v>0.15225723555111395</v>
      </c>
      <c r="AN811" s="18">
        <f t="shared" si="979"/>
        <v>301912.86999999965</v>
      </c>
      <c r="AO811" s="262">
        <f t="shared" si="980"/>
        <v>0.16323597817168953</v>
      </c>
      <c r="AP811" s="18">
        <f t="shared" si="981"/>
        <v>3517</v>
      </c>
      <c r="AQ811" s="262">
        <f t="shared" si="982"/>
        <v>6.6080453939086486E-2</v>
      </c>
      <c r="AR811" s="18">
        <f t="shared" si="983"/>
        <v>14298</v>
      </c>
      <c r="AS811" s="262">
        <f t="shared" si="984"/>
        <v>7.7221370087925859E-2</v>
      </c>
      <c r="AT811" s="18">
        <f t="shared" si="985"/>
        <v>284097.86999999965</v>
      </c>
      <c r="AU811" s="263">
        <f t="shared" si="986"/>
        <v>0.17633021085421791</v>
      </c>
    </row>
    <row r="812" spans="1:47" ht="13.5" x14ac:dyDescent="0.25">
      <c r="A812" s="659" t="e">
        <v>#VALUE!</v>
      </c>
      <c r="B812" s="30" t="e">
        <v>#VALUE!</v>
      </c>
      <c r="C812" s="30" t="e">
        <v>#VALUE!</v>
      </c>
      <c r="D812" s="659" t="s">
        <v>2608</v>
      </c>
      <c r="E812" s="723"/>
      <c r="F812" s="669">
        <f>+'17HPM_DATA_INPUT'!D510</f>
        <v>1420</v>
      </c>
      <c r="G812" s="682">
        <f>+'17HPM_DATA_INPUT'!E510</f>
        <v>1530</v>
      </c>
      <c r="H812" s="661">
        <f>+'17HPM_DATA_INPUT'!F510</f>
        <v>3271</v>
      </c>
      <c r="I812" s="665">
        <f>+'17HPM_DATA_INPUT'!G510</f>
        <v>2455</v>
      </c>
      <c r="J812" s="661">
        <f>J811</f>
        <v>4733878.4399999995</v>
      </c>
      <c r="K812" s="665">
        <f t="shared" ref="K812:O812" si="991">K811</f>
        <v>4033835.5700000003</v>
      </c>
      <c r="L812" s="661">
        <f t="shared" si="991"/>
        <v>2942413.44</v>
      </c>
      <c r="M812" s="665">
        <f t="shared" si="991"/>
        <v>2535985.5700000003</v>
      </c>
      <c r="N812" s="661">
        <f t="shared" si="991"/>
        <v>790952</v>
      </c>
      <c r="O812" s="665">
        <f t="shared" si="991"/>
        <v>686437</v>
      </c>
      <c r="P812" s="661">
        <f t="shared" ref="P812:Q813" si="992">+L812-N812</f>
        <v>2151461.44</v>
      </c>
      <c r="Q812" s="665">
        <f t="shared" si="992"/>
        <v>1849548.5700000003</v>
      </c>
      <c r="R812" s="661">
        <f>R811</f>
        <v>56740</v>
      </c>
      <c r="S812" s="665">
        <f>S811</f>
        <v>53223</v>
      </c>
      <c r="T812" s="661">
        <f>T811</f>
        <v>199454</v>
      </c>
      <c r="U812" s="665">
        <f>U811</f>
        <v>185156</v>
      </c>
      <c r="V812" s="661">
        <f t="shared" si="989"/>
        <v>1895267.44</v>
      </c>
      <c r="W812" s="663">
        <f t="shared" ref="W812:W818" si="993">+Q812-S812-U812</f>
        <v>1611169.5700000003</v>
      </c>
      <c r="X812" s="4047"/>
      <c r="Y812" s="4044"/>
      <c r="Z812" s="4047"/>
      <c r="AA812" s="3183"/>
      <c r="AB812" s="3183"/>
      <c r="AC812" s="3183"/>
      <c r="AD812" s="70">
        <f t="shared" si="969"/>
        <v>325</v>
      </c>
      <c r="AE812" s="264">
        <f t="shared" si="970"/>
        <v>3.1664068589243963E-2</v>
      </c>
      <c r="AF812" s="70">
        <f t="shared" si="971"/>
        <v>199254</v>
      </c>
      <c r="AG812" s="264">
        <f t="shared" si="972"/>
        <v>3.4632391281676922</v>
      </c>
      <c r="AH812" s="70">
        <f t="shared" si="973"/>
        <v>6729352</v>
      </c>
      <c r="AI812" s="264">
        <f t="shared" si="974"/>
        <v>9.8464889899287644E-2</v>
      </c>
      <c r="AJ812" s="70">
        <f t="shared" si="975"/>
        <v>2802684</v>
      </c>
      <c r="AK812" s="264">
        <f t="shared" si="976"/>
        <v>8.5461124815332995E-2</v>
      </c>
      <c r="AL812" s="70">
        <f t="shared" si="977"/>
        <v>1203485</v>
      </c>
      <c r="AM812" s="264">
        <f t="shared" si="978"/>
        <v>5.139839105442455E-2</v>
      </c>
      <c r="AN812" s="70">
        <f t="shared" si="979"/>
        <v>1599199</v>
      </c>
      <c r="AO812" s="264">
        <f t="shared" si="980"/>
        <v>0.17049024397966611</v>
      </c>
      <c r="AP812" s="70">
        <f t="shared" si="981"/>
        <v>48959</v>
      </c>
      <c r="AQ812" s="264">
        <f t="shared" si="982"/>
        <v>3.9249529813737298E-2</v>
      </c>
      <c r="AR812" s="70">
        <f t="shared" si="983"/>
        <v>217412</v>
      </c>
      <c r="AS812" s="264">
        <f t="shared" si="984"/>
        <v>5.0101095388234408E-2</v>
      </c>
      <c r="AT812" s="70">
        <f t="shared" si="985"/>
        <v>1332828</v>
      </c>
      <c r="AU812" s="264">
        <f t="shared" si="986"/>
        <v>0.35137678120004989</v>
      </c>
    </row>
    <row r="813" spans="1:47" ht="13.5" x14ac:dyDescent="0.25">
      <c r="A813" s="649">
        <v>4330</v>
      </c>
      <c r="B813" s="30" t="s">
        <v>2816</v>
      </c>
      <c r="C813" s="30" t="s">
        <v>576</v>
      </c>
      <c r="D813" s="649" t="s">
        <v>1645</v>
      </c>
      <c r="E813" s="723"/>
      <c r="F813" s="670">
        <f>+'17HPM_DATA_INPUT'!D511</f>
        <v>10589</v>
      </c>
      <c r="G813" s="652">
        <f>+'17HPM_DATA_INPUT'!E511</f>
        <v>10264</v>
      </c>
      <c r="H813" s="650">
        <f>+'17HPM_DATA_INPUT'!F511</f>
        <v>256788</v>
      </c>
      <c r="I813" s="671">
        <f>+'17HPM_DATA_INPUT'!G511</f>
        <v>57534</v>
      </c>
      <c r="J813" s="2425">
        <f>+'17HPM_DATA_INPUT'!H511</f>
        <v>75072007</v>
      </c>
      <c r="K813" s="652">
        <f>+'17HPM_DATA_INPUT'!I511</f>
        <v>68342655</v>
      </c>
      <c r="L813" s="650">
        <f>+'17HPM_DATA_INPUT'!J511</f>
        <v>35597525</v>
      </c>
      <c r="M813" s="652">
        <f>+'17HPM_DATA_INPUT'!K511</f>
        <v>32794841</v>
      </c>
      <c r="N813" s="650">
        <f>+'17HPM_DATA_INPUT'!L511</f>
        <v>24618323</v>
      </c>
      <c r="O813" s="675">
        <f>+'17HPM_DATA_INPUT'!M511</f>
        <v>23414838</v>
      </c>
      <c r="P813" s="650">
        <f t="shared" si="992"/>
        <v>10979202</v>
      </c>
      <c r="Q813" s="652">
        <f t="shared" si="992"/>
        <v>9380003</v>
      </c>
      <c r="R813" s="650">
        <f>+'17HPM_DATA_INPUT'!P511</f>
        <v>1296337</v>
      </c>
      <c r="S813" s="652">
        <f>+'17HPM_DATA_INPUT'!Q511</f>
        <v>1247378</v>
      </c>
      <c r="T813" s="657">
        <f>+'17HPM_DATA_INPUT'!R511</f>
        <v>4556878</v>
      </c>
      <c r="U813" s="652">
        <f>+'17HPM_DATA_INPUT'!S511</f>
        <v>4339466</v>
      </c>
      <c r="V813" s="650">
        <f t="shared" si="989"/>
        <v>5125987</v>
      </c>
      <c r="W813" s="653">
        <f t="shared" si="993"/>
        <v>3793159</v>
      </c>
      <c r="X813" s="4047"/>
      <c r="Y813" s="4044"/>
      <c r="Z813" s="4047"/>
      <c r="AA813" s="3183"/>
      <c r="AB813" s="3183"/>
      <c r="AC813" s="3183"/>
      <c r="AD813" s="261">
        <f t="shared" si="969"/>
        <v>325</v>
      </c>
      <c r="AE813" s="262">
        <f t="shared" si="970"/>
        <v>3.1664068589243963E-2</v>
      </c>
      <c r="AF813" s="18">
        <f t="shared" si="971"/>
        <v>199254</v>
      </c>
      <c r="AG813" s="262">
        <f t="shared" si="972"/>
        <v>3.4632391281676922</v>
      </c>
      <c r="AH813" s="18">
        <f t="shared" si="973"/>
        <v>6729352</v>
      </c>
      <c r="AI813" s="262">
        <f t="shared" si="974"/>
        <v>9.8464889899287644E-2</v>
      </c>
      <c r="AJ813" s="18">
        <f t="shared" si="975"/>
        <v>2802684</v>
      </c>
      <c r="AK813" s="262">
        <f t="shared" si="976"/>
        <v>8.5461124815332995E-2</v>
      </c>
      <c r="AL813" s="18">
        <f t="shared" si="977"/>
        <v>1203485</v>
      </c>
      <c r="AM813" s="262">
        <f t="shared" si="978"/>
        <v>5.139839105442455E-2</v>
      </c>
      <c r="AN813" s="18">
        <f t="shared" si="979"/>
        <v>1599199</v>
      </c>
      <c r="AO813" s="262">
        <f t="shared" si="980"/>
        <v>0.17049024397966611</v>
      </c>
      <c r="AP813" s="18">
        <f t="shared" si="981"/>
        <v>48959</v>
      </c>
      <c r="AQ813" s="262">
        <f t="shared" si="982"/>
        <v>3.9249529813737298E-2</v>
      </c>
      <c r="AR813" s="18">
        <f t="shared" si="983"/>
        <v>217412</v>
      </c>
      <c r="AS813" s="262">
        <f t="shared" si="984"/>
        <v>5.0101095388234408E-2</v>
      </c>
      <c r="AT813" s="18">
        <f t="shared" si="985"/>
        <v>1332828</v>
      </c>
      <c r="AU813" s="263">
        <f t="shared" si="986"/>
        <v>0.35137678120004989</v>
      </c>
    </row>
    <row r="814" spans="1:47" ht="13.5" x14ac:dyDescent="0.25">
      <c r="A814" s="659" t="e">
        <v>#VALUE!</v>
      </c>
      <c r="B814" s="30" t="e">
        <v>#VALUE!</v>
      </c>
      <c r="C814" s="30" t="e">
        <v>#VALUE!</v>
      </c>
      <c r="D814" s="659" t="s">
        <v>2609</v>
      </c>
      <c r="E814" s="723"/>
      <c r="F814" s="669">
        <f>+'17HPM_DATA_INPUT'!D512</f>
        <v>10589</v>
      </c>
      <c r="G814" s="682">
        <f>+'17HPM_DATA_INPUT'!E512</f>
        <v>10264</v>
      </c>
      <c r="H814" s="661">
        <f>+'17HPM_DATA_INPUT'!F512</f>
        <v>256788</v>
      </c>
      <c r="I814" s="665">
        <f>+'17HPM_DATA_INPUT'!G512</f>
        <v>57534</v>
      </c>
      <c r="J814" s="2426">
        <f>J813</f>
        <v>75072007</v>
      </c>
      <c r="K814" s="665">
        <f t="shared" ref="K814:O814" si="994">K813</f>
        <v>68342655</v>
      </c>
      <c r="L814" s="661">
        <f t="shared" si="994"/>
        <v>35597525</v>
      </c>
      <c r="M814" s="665">
        <f t="shared" si="994"/>
        <v>32794841</v>
      </c>
      <c r="N814" s="661">
        <f t="shared" si="994"/>
        <v>24618323</v>
      </c>
      <c r="O814" s="665">
        <f t="shared" si="994"/>
        <v>23414838</v>
      </c>
      <c r="P814" s="661">
        <f t="shared" ref="P814:Q816" si="995">+L814-N814</f>
        <v>10979202</v>
      </c>
      <c r="Q814" s="665">
        <f t="shared" si="995"/>
        <v>9380003</v>
      </c>
      <c r="R814" s="661">
        <f>R813</f>
        <v>1296337</v>
      </c>
      <c r="S814" s="665">
        <f>S813</f>
        <v>1247378</v>
      </c>
      <c r="T814" s="661">
        <f>T813</f>
        <v>4556878</v>
      </c>
      <c r="U814" s="665">
        <f>U813</f>
        <v>4339466</v>
      </c>
      <c r="V814" s="661">
        <f t="shared" si="989"/>
        <v>5125987</v>
      </c>
      <c r="W814" s="663">
        <f t="shared" si="993"/>
        <v>3793159</v>
      </c>
      <c r="X814" s="4047"/>
      <c r="Y814" s="4044"/>
      <c r="Z814" s="4047"/>
      <c r="AA814" s="3183"/>
      <c r="AB814" s="3183"/>
      <c r="AC814" s="3183"/>
      <c r="AD814" s="70">
        <f t="shared" si="969"/>
        <v>2</v>
      </c>
      <c r="AE814" s="264">
        <f t="shared" si="970"/>
        <v>2</v>
      </c>
      <c r="AF814" s="70">
        <f t="shared" si="971"/>
        <v>101</v>
      </c>
      <c r="AG814" s="264">
        <f t="shared" si="972"/>
        <v>12.625</v>
      </c>
      <c r="AH814" s="70">
        <f t="shared" si="973"/>
        <v>22128</v>
      </c>
      <c r="AI814" s="264">
        <f t="shared" si="974"/>
        <v>1.4799357945425362</v>
      </c>
      <c r="AJ814" s="70">
        <f t="shared" si="975"/>
        <v>1847</v>
      </c>
      <c r="AK814" s="264">
        <f t="shared" si="976"/>
        <v>0.2311061061061061</v>
      </c>
      <c r="AL814" s="70">
        <f t="shared" si="977"/>
        <v>8591</v>
      </c>
      <c r="AM814" s="264">
        <f t="shared" si="978"/>
        <v>1.3398315658140985</v>
      </c>
      <c r="AN814" s="70">
        <f t="shared" si="979"/>
        <v>-6744</v>
      </c>
      <c r="AO814" s="264">
        <f t="shared" si="980"/>
        <v>-4.2683544303797465</v>
      </c>
      <c r="AP814" s="70">
        <f t="shared" si="981"/>
        <v>422</v>
      </c>
      <c r="AQ814" s="264">
        <f t="shared" si="982"/>
        <v>1.6614173228346456</v>
      </c>
      <c r="AR814" s="70">
        <f t="shared" si="983"/>
        <v>1494</v>
      </c>
      <c r="AS814" s="264">
        <f t="shared" si="984"/>
        <v>1.6900452488687783</v>
      </c>
      <c r="AT814" s="70">
        <f t="shared" si="985"/>
        <v>-8660</v>
      </c>
      <c r="AU814" s="264">
        <f t="shared" si="986"/>
        <v>-19.592760180995477</v>
      </c>
    </row>
    <row r="815" spans="1:47" ht="13.5" x14ac:dyDescent="0.25">
      <c r="A815" s="649">
        <v>4330</v>
      </c>
      <c r="B815" s="30" t="s">
        <v>2816</v>
      </c>
      <c r="C815" s="30" t="s">
        <v>576</v>
      </c>
      <c r="D815" s="649" t="s">
        <v>1645</v>
      </c>
      <c r="E815" s="723"/>
      <c r="F815" s="670">
        <f>+'17HPM_DATA_INPUT'!D513</f>
        <v>3</v>
      </c>
      <c r="G815" s="652">
        <f>+'17HPM_DATA_INPUT'!E513</f>
        <v>1</v>
      </c>
      <c r="H815" s="650">
        <f>+'17HPM_DATA_INPUT'!F513</f>
        <v>109</v>
      </c>
      <c r="I815" s="671">
        <f>+'17HPM_DATA_INPUT'!G513</f>
        <v>8</v>
      </c>
      <c r="J815" s="650">
        <f>+'17HPM_DATA_INPUT'!H513</f>
        <v>37080</v>
      </c>
      <c r="K815" s="652">
        <f>+'17HPM_DATA_INPUT'!I513</f>
        <v>14952</v>
      </c>
      <c r="L815" s="650">
        <f>+'17HPM_DATA_INPUT'!J513</f>
        <v>9839</v>
      </c>
      <c r="M815" s="652">
        <f>+'17HPM_DATA_INPUT'!K513</f>
        <v>7992</v>
      </c>
      <c r="N815" s="650">
        <f>+'17HPM_DATA_INPUT'!L513</f>
        <v>15003</v>
      </c>
      <c r="O815" s="675">
        <f>+'17HPM_DATA_INPUT'!M513</f>
        <v>6412</v>
      </c>
      <c r="P815" s="650">
        <f t="shared" si="995"/>
        <v>-5164</v>
      </c>
      <c r="Q815" s="652">
        <f t="shared" si="995"/>
        <v>1580</v>
      </c>
      <c r="R815" s="650">
        <f>+'17HPM_DATA_INPUT'!P513</f>
        <v>676</v>
      </c>
      <c r="S815" s="652">
        <f>+'17HPM_DATA_INPUT'!Q513</f>
        <v>254</v>
      </c>
      <c r="T815" s="650">
        <f>+'17HPM_DATA_INPUT'!R513</f>
        <v>2378</v>
      </c>
      <c r="U815" s="652">
        <f>+'17HPM_DATA_INPUT'!S513</f>
        <v>884</v>
      </c>
      <c r="V815" s="650">
        <f t="shared" si="989"/>
        <v>-8218</v>
      </c>
      <c r="W815" s="653">
        <f t="shared" si="993"/>
        <v>442</v>
      </c>
      <c r="X815" s="4047"/>
      <c r="Y815" s="4044"/>
      <c r="Z815" s="4047"/>
      <c r="AA815" s="3183"/>
      <c r="AB815" s="3183"/>
      <c r="AC815" s="3183"/>
      <c r="AD815" s="261">
        <f t="shared" si="969"/>
        <v>2</v>
      </c>
      <c r="AE815" s="262">
        <f t="shared" si="970"/>
        <v>2</v>
      </c>
      <c r="AF815" s="18">
        <f t="shared" si="971"/>
        <v>101</v>
      </c>
      <c r="AG815" s="262">
        <f t="shared" si="972"/>
        <v>12.625</v>
      </c>
      <c r="AH815" s="18">
        <f t="shared" si="973"/>
        <v>22128</v>
      </c>
      <c r="AI815" s="262">
        <f t="shared" si="974"/>
        <v>1.4799357945425362</v>
      </c>
      <c r="AJ815" s="18">
        <f t="shared" si="975"/>
        <v>1847</v>
      </c>
      <c r="AK815" s="262">
        <f t="shared" si="976"/>
        <v>0.2311061061061061</v>
      </c>
      <c r="AL815" s="18">
        <f t="shared" si="977"/>
        <v>8591</v>
      </c>
      <c r="AM815" s="262">
        <f t="shared" si="978"/>
        <v>1.3398315658140985</v>
      </c>
      <c r="AN815" s="18">
        <f t="shared" si="979"/>
        <v>-6744</v>
      </c>
      <c r="AO815" s="262">
        <f t="shared" si="980"/>
        <v>-4.2683544303797465</v>
      </c>
      <c r="AP815" s="18">
        <f t="shared" si="981"/>
        <v>422</v>
      </c>
      <c r="AQ815" s="262">
        <f t="shared" si="982"/>
        <v>1.6614173228346456</v>
      </c>
      <c r="AR815" s="18">
        <f t="shared" si="983"/>
        <v>1494</v>
      </c>
      <c r="AS815" s="262">
        <f t="shared" si="984"/>
        <v>1.6900452488687783</v>
      </c>
      <c r="AT815" s="18">
        <f t="shared" si="985"/>
        <v>-8660</v>
      </c>
      <c r="AU815" s="263">
        <f t="shared" si="986"/>
        <v>-19.592760180995477</v>
      </c>
    </row>
    <row r="816" spans="1:47" ht="13.5" x14ac:dyDescent="0.25">
      <c r="A816" s="659" t="e">
        <v>#VALUE!</v>
      </c>
      <c r="B816" s="30" t="e">
        <v>#VALUE!</v>
      </c>
      <c r="C816" s="30" t="e">
        <v>#VALUE!</v>
      </c>
      <c r="D816" s="659" t="s">
        <v>2610</v>
      </c>
      <c r="E816" s="723"/>
      <c r="F816" s="669">
        <f>+'17HPM_DATA_INPUT'!D514</f>
        <v>3</v>
      </c>
      <c r="G816" s="682">
        <f>+'17HPM_DATA_INPUT'!E514</f>
        <v>1</v>
      </c>
      <c r="H816" s="661">
        <f>+'17HPM_DATA_INPUT'!F514</f>
        <v>109</v>
      </c>
      <c r="I816" s="665">
        <f>+'17HPM_DATA_INPUT'!G514</f>
        <v>8</v>
      </c>
      <c r="J816" s="661">
        <f t="shared" ref="J816:O816" si="996">J815</f>
        <v>37080</v>
      </c>
      <c r="K816" s="665">
        <f t="shared" si="996"/>
        <v>14952</v>
      </c>
      <c r="L816" s="661">
        <f t="shared" si="996"/>
        <v>9839</v>
      </c>
      <c r="M816" s="665">
        <f t="shared" si="996"/>
        <v>7992</v>
      </c>
      <c r="N816" s="661">
        <f t="shared" si="996"/>
        <v>15003</v>
      </c>
      <c r="O816" s="665">
        <f t="shared" si="996"/>
        <v>6412</v>
      </c>
      <c r="P816" s="661">
        <f>+L816-N816</f>
        <v>-5164</v>
      </c>
      <c r="Q816" s="665">
        <f t="shared" si="995"/>
        <v>1580</v>
      </c>
      <c r="R816" s="661">
        <f>R815</f>
        <v>676</v>
      </c>
      <c r="S816" s="665">
        <f>S815</f>
        <v>254</v>
      </c>
      <c r="T816" s="661">
        <f>T815</f>
        <v>2378</v>
      </c>
      <c r="U816" s="665">
        <f>U815</f>
        <v>884</v>
      </c>
      <c r="V816" s="661">
        <f t="shared" si="989"/>
        <v>-8218</v>
      </c>
      <c r="W816" s="663">
        <f t="shared" si="993"/>
        <v>442</v>
      </c>
      <c r="X816" s="4047"/>
      <c r="Y816" s="4044"/>
      <c r="Z816" s="4047"/>
      <c r="AA816" s="3183"/>
      <c r="AB816" s="3183"/>
      <c r="AC816" s="3183"/>
      <c r="AD816" s="2"/>
      <c r="AE816" s="252"/>
      <c r="AF816" s="2"/>
      <c r="AG816" s="252"/>
      <c r="AH816" s="2"/>
      <c r="AI816" s="252"/>
      <c r="AJ816" s="2"/>
      <c r="AK816" s="252"/>
      <c r="AL816" s="2"/>
      <c r="AM816" s="252"/>
      <c r="AN816" s="2"/>
      <c r="AO816" s="252"/>
      <c r="AP816" s="2"/>
      <c r="AQ816" s="252"/>
      <c r="AR816" s="2"/>
      <c r="AS816" s="252"/>
      <c r="AT816" s="2"/>
      <c r="AU816" s="252"/>
    </row>
    <row r="817" spans="1:47" ht="13.5" x14ac:dyDescent="0.25">
      <c r="A817" s="649" t="e">
        <v>#VALUE!</v>
      </c>
      <c r="B817" s="30" t="e">
        <v>#VALUE!</v>
      </c>
      <c r="C817" s="30" t="e">
        <v>#VALUE!</v>
      </c>
      <c r="D817" s="649"/>
      <c r="E817" s="723"/>
      <c r="F817" s="670"/>
      <c r="G817" s="652"/>
      <c r="H817" s="667"/>
      <c r="I817" s="652"/>
      <c r="J817" s="667"/>
      <c r="K817" s="652"/>
      <c r="L817" s="667"/>
      <c r="M817" s="652"/>
      <c r="N817" s="667"/>
      <c r="O817" s="652"/>
      <c r="P817" s="667"/>
      <c r="Q817" s="652"/>
      <c r="R817" s="667"/>
      <c r="S817" s="652"/>
      <c r="T817" s="667"/>
      <c r="U817" s="652"/>
      <c r="V817" s="667"/>
      <c r="W817" s="668"/>
      <c r="X817" s="4047"/>
      <c r="Y817" s="4044"/>
      <c r="Z817" s="4047"/>
      <c r="AA817" s="3183"/>
      <c r="AB817" s="3183"/>
      <c r="AC817" s="3183"/>
      <c r="AD817" s="261">
        <f>+F818-G818</f>
        <v>217</v>
      </c>
      <c r="AE817" s="262">
        <f>IF(G818=0,0,IF(AD817&gt;0,ABS(+AD817/G818),-ABS(+AD817/G818)))</f>
        <v>1.8397626112759646E-2</v>
      </c>
      <c r="AF817" s="18">
        <f>+H818-I818</f>
        <v>200171</v>
      </c>
      <c r="AG817" s="262">
        <f>IF(I818=0,0,IF(AF817&gt;0,ABS(+AF817/I818),-ABS(+AF817/I818)))</f>
        <v>3.3363501508408753</v>
      </c>
      <c r="AH817" s="18">
        <f>+J818-K818</f>
        <v>7451522.8700000048</v>
      </c>
      <c r="AI817" s="262">
        <f>IF(K818=0,0,IF(AH817&gt;0,ABS(+AH817/K818),-ABS(+AH817/K818)))</f>
        <v>0.10293375301638233</v>
      </c>
      <c r="AJ817" s="18">
        <f>+L818-M818</f>
        <v>3210958.8699999973</v>
      </c>
      <c r="AK817" s="262">
        <f>IF(M818=0,0,IF(AJ817&gt;0,ABS(+AJ817/M818),-ABS(+AJ817/M818)))</f>
        <v>9.0862088771860069E-2</v>
      </c>
      <c r="AL817" s="18">
        <f>+N818-O818</f>
        <v>1316591</v>
      </c>
      <c r="AM817" s="262">
        <f>IF(O818=0,0,IF(AL817&gt;0,ABS(+AL817/O818),-ABS(+AL817/O818)))</f>
        <v>5.4612912470615699E-2</v>
      </c>
      <c r="AN817" s="18">
        <f>+P818-Q818</f>
        <v>1894367.8699999973</v>
      </c>
      <c r="AO817" s="262">
        <f>IF(Q818=0,0,IF(AN817&gt;0,ABS(+AN817/Q818),-ABS(+AN817/Q818)))</f>
        <v>0.16867114931322966</v>
      </c>
      <c r="AP817" s="18">
        <f>+R818-S818</f>
        <v>52898</v>
      </c>
      <c r="AQ817" s="262">
        <f>IF(S818=0,0,IF(AP817&gt;0,ABS(+AP817/S818),-ABS(+AP817/S818)))</f>
        <v>4.066402481444896E-2</v>
      </c>
      <c r="AR817" s="18">
        <f>+T818-U818</f>
        <v>233204</v>
      </c>
      <c r="AS817" s="262">
        <f>IF(U818=0,0,IF(AR817&gt;0,ABS(+AR817/U818),-ABS(+AR817/U818)))</f>
        <v>5.1531033214849344E-2</v>
      </c>
      <c r="AT817" s="18">
        <f>+V818-W818</f>
        <v>1608265.8699999973</v>
      </c>
      <c r="AU817" s="263">
        <f>IF(W818=0,0,IF(AT817&gt;0,ABS(+AT817/W818),-ABS(+AT817/W818)))</f>
        <v>0.2975641332357235</v>
      </c>
    </row>
    <row r="818" spans="1:47" ht="13.5" x14ac:dyDescent="0.25">
      <c r="A818" s="659" t="e">
        <v>#VALUE!</v>
      </c>
      <c r="B818" s="30" t="e">
        <v>#VALUE!</v>
      </c>
      <c r="C818" s="30" t="e">
        <v>#VALUE!</v>
      </c>
      <c r="D818" s="659" t="s">
        <v>580</v>
      </c>
      <c r="E818" s="724"/>
      <c r="F818" s="669">
        <f>+F816+F814+F812</f>
        <v>12012</v>
      </c>
      <c r="G818" s="682">
        <f>+G816+G814+G812</f>
        <v>11795</v>
      </c>
      <c r="H818" s="661">
        <f>+H816+H814+H812</f>
        <v>260168</v>
      </c>
      <c r="I818" s="665">
        <f>+I816+I814+I812</f>
        <v>59997</v>
      </c>
      <c r="J818" s="661">
        <f>+J816+J814+J812</f>
        <v>79842965.439999998</v>
      </c>
      <c r="K818" s="665">
        <f t="shared" ref="K818:O818" si="997">+K816+K814+K812</f>
        <v>72391442.569999993</v>
      </c>
      <c r="L818" s="661">
        <f t="shared" si="997"/>
        <v>38549777.439999998</v>
      </c>
      <c r="M818" s="665">
        <f t="shared" si="997"/>
        <v>35338818.57</v>
      </c>
      <c r="N818" s="661">
        <f t="shared" si="997"/>
        <v>25424278</v>
      </c>
      <c r="O818" s="665">
        <f t="shared" si="997"/>
        <v>24107687</v>
      </c>
      <c r="P818" s="661">
        <f>+L818-N818</f>
        <v>13125499.439999998</v>
      </c>
      <c r="Q818" s="665">
        <f>+M818-O818</f>
        <v>11231131.57</v>
      </c>
      <c r="R818" s="661">
        <f>+R816+R814+R812</f>
        <v>1353753</v>
      </c>
      <c r="S818" s="665">
        <f>+S816+S814+S812</f>
        <v>1300855</v>
      </c>
      <c r="T818" s="661">
        <f>+T816+T814+T812</f>
        <v>4758710</v>
      </c>
      <c r="U818" s="665">
        <f>+U816+U814+U812</f>
        <v>4525506</v>
      </c>
      <c r="V818" s="661">
        <f>+P818-R818-T818</f>
        <v>7013036.4399999976</v>
      </c>
      <c r="W818" s="663">
        <f t="shared" si="993"/>
        <v>5404770.5700000003</v>
      </c>
      <c r="X818" s="4047"/>
      <c r="Y818" s="4044"/>
      <c r="Z818" s="4047"/>
      <c r="AA818" s="3183"/>
      <c r="AB818" s="3183"/>
      <c r="AC818" s="3183"/>
      <c r="AD818" s="412"/>
      <c r="AE818" s="646"/>
      <c r="AF818" s="412"/>
      <c r="AG818" s="646"/>
      <c r="AH818" s="412"/>
      <c r="AI818" s="646"/>
      <c r="AJ818" s="412"/>
      <c r="AK818" s="646"/>
      <c r="AL818" s="412"/>
      <c r="AM818" s="646"/>
      <c r="AN818" s="412"/>
      <c r="AO818" s="646"/>
      <c r="AP818" s="412"/>
      <c r="AQ818" s="646"/>
      <c r="AR818" s="412"/>
      <c r="AS818" s="646"/>
      <c r="AT818" s="412"/>
      <c r="AU818" s="646"/>
    </row>
    <row r="819" spans="1:47" ht="13.5" x14ac:dyDescent="0.25">
      <c r="A819" s="2429" t="e">
        <v>#VALUE!</v>
      </c>
      <c r="B819" s="30" t="e">
        <v>#VALUE!</v>
      </c>
      <c r="C819" s="30" t="e">
        <v>#VALUE!</v>
      </c>
      <c r="D819" s="1044" t="s">
        <v>4093</v>
      </c>
      <c r="E819" s="726"/>
      <c r="F819" s="697"/>
      <c r="G819" s="698"/>
      <c r="H819" s="699"/>
      <c r="I819" s="700"/>
      <c r="J819" s="699">
        <f>+'xx17revised SUMMARY - other'!F144</f>
        <v>1363439.44</v>
      </c>
      <c r="K819" s="699">
        <f>+'xx17revised SUMMARY - other'!F149</f>
        <v>1119451.57</v>
      </c>
      <c r="L819" s="701">
        <f>+'xx17revised SUMMARY - other'!F144</f>
        <v>1363439.44</v>
      </c>
      <c r="M819" s="702">
        <f>+'xx17revised SUMMARY - other'!F149</f>
        <v>1119451.57</v>
      </c>
      <c r="N819" s="701">
        <v>0</v>
      </c>
      <c r="O819" s="702">
        <v>0</v>
      </c>
      <c r="P819" s="701">
        <f>+L819-N819</f>
        <v>1363439.44</v>
      </c>
      <c r="Q819" s="702">
        <f>+M819-O819</f>
        <v>1119451.57</v>
      </c>
      <c r="R819" s="701">
        <v>0</v>
      </c>
      <c r="S819" s="702">
        <v>0</v>
      </c>
      <c r="T819" s="701">
        <v>0</v>
      </c>
      <c r="U819" s="702">
        <v>0</v>
      </c>
      <c r="V819" s="701">
        <f>+P819-R819-T819</f>
        <v>1363439.44</v>
      </c>
      <c r="W819" s="703">
        <f>+Q819-S819-U819</f>
        <v>1119451.57</v>
      </c>
      <c r="X819" s="4047"/>
      <c r="Y819" s="4035" t="s">
        <v>2203</v>
      </c>
      <c r="Z819" s="4047"/>
      <c r="AA819" s="3183"/>
      <c r="AB819" s="3183"/>
      <c r="AC819" s="3183"/>
      <c r="AD819" s="261"/>
      <c r="AE819" s="262"/>
      <c r="AF819" s="18"/>
      <c r="AG819" s="262"/>
      <c r="AH819" s="18"/>
      <c r="AI819" s="262"/>
      <c r="AJ819" s="18"/>
      <c r="AK819" s="262"/>
      <c r="AL819" s="18"/>
      <c r="AM819" s="262"/>
      <c r="AN819" s="18"/>
      <c r="AO819" s="262"/>
      <c r="AP819" s="18"/>
      <c r="AQ819" s="262"/>
      <c r="AR819" s="18"/>
      <c r="AS819" s="262"/>
      <c r="AT819" s="18"/>
      <c r="AU819" s="263"/>
    </row>
    <row r="820" spans="1:47" ht="13.5" x14ac:dyDescent="0.25">
      <c r="A820" s="30" t="e">
        <v>#VALUE!</v>
      </c>
      <c r="B820" s="30" t="e">
        <v>#VALUE!</v>
      </c>
      <c r="C820" s="30" t="e">
        <v>#VALUE!</v>
      </c>
      <c r="F820" s="159"/>
      <c r="G820" s="159"/>
      <c r="H820" s="687"/>
      <c r="I820" s="687"/>
      <c r="J820" s="687"/>
      <c r="K820" s="687"/>
      <c r="L820" s="687"/>
      <c r="M820" s="687"/>
      <c r="N820" s="687"/>
      <c r="O820" s="687"/>
      <c r="P820" s="687"/>
      <c r="Q820" s="687"/>
      <c r="R820" s="687"/>
      <c r="S820" s="687"/>
      <c r="T820" s="687"/>
      <c r="U820" s="687"/>
      <c r="V820" s="687"/>
      <c r="W820" s="687"/>
      <c r="X820" s="4047"/>
      <c r="Y820" s="4044"/>
      <c r="Z820" s="4047"/>
      <c r="AA820" s="3183"/>
      <c r="AB820" s="3183"/>
      <c r="AC820" s="3183"/>
      <c r="AD820" s="2"/>
      <c r="AE820" s="252"/>
      <c r="AF820" s="2"/>
      <c r="AG820" s="252"/>
      <c r="AH820" s="2"/>
      <c r="AI820" s="252"/>
      <c r="AJ820" s="2"/>
      <c r="AK820" s="252"/>
      <c r="AL820" s="2"/>
      <c r="AM820" s="252"/>
      <c r="AN820" s="2"/>
      <c r="AO820" s="252"/>
      <c r="AP820" s="2"/>
      <c r="AQ820" s="252"/>
      <c r="AR820" s="2"/>
      <c r="AS820" s="252"/>
      <c r="AT820" s="2"/>
      <c r="AU820" s="252"/>
    </row>
    <row r="821" spans="1:47" ht="13.5" x14ac:dyDescent="0.25">
      <c r="A821" s="713" t="e">
        <v>#VALUE!</v>
      </c>
      <c r="B821" s="30" t="e">
        <v>#VALUE!</v>
      </c>
      <c r="C821" s="30" t="e">
        <v>#VALUE!</v>
      </c>
      <c r="D821" s="713" t="s">
        <v>4132</v>
      </c>
      <c r="F821" s="159"/>
      <c r="G821" s="159"/>
      <c r="H821" s="687"/>
      <c r="I821" s="687"/>
      <c r="J821" s="687"/>
      <c r="K821" s="687"/>
      <c r="L821" s="687"/>
      <c r="M821" s="687"/>
      <c r="N821" s="687"/>
      <c r="O821" s="687"/>
      <c r="P821" s="687"/>
      <c r="Q821" s="687"/>
      <c r="R821" s="687"/>
      <c r="S821" s="687"/>
      <c r="T821" s="687"/>
      <c r="U821" s="687"/>
      <c r="V821" s="687"/>
      <c r="W821" s="687"/>
      <c r="X821" s="4047"/>
      <c r="Y821" s="4044"/>
      <c r="Z821" s="4047"/>
      <c r="AA821" s="3183"/>
      <c r="AB821" s="3183"/>
      <c r="AC821" s="3183"/>
      <c r="AD821" s="70">
        <f t="shared" ref="AD821:AD826" si="998">+F822-G822</f>
        <v>422</v>
      </c>
      <c r="AE821" s="264">
        <f t="shared" ref="AE821:AE826" si="999">IF(G822=0,0,IF(AD821&gt;0,ABS(+AD821/G822),-ABS(+AD821/G822)))</f>
        <v>0</v>
      </c>
      <c r="AF821" s="70">
        <f t="shared" ref="AF821:AF826" si="1000">+H822-I822</f>
        <v>1289</v>
      </c>
      <c r="AG821" s="264">
        <f t="shared" ref="AG821:AG826" si="1001">IF(I822=0,0,IF(AF821&gt;0,ABS(+AF821/I822),-ABS(+AF821/I822)))</f>
        <v>0</v>
      </c>
      <c r="AH821" s="70">
        <f t="shared" ref="AH821:AH826" si="1002">+J822-K822</f>
        <v>1469159</v>
      </c>
      <c r="AI821" s="264">
        <f t="shared" ref="AI821:AI826" si="1003">IF(K822=0,0,IF(AH821&gt;0,ABS(+AH821/K822),-ABS(+AH821/K822)))</f>
        <v>0</v>
      </c>
      <c r="AJ821" s="70">
        <f t="shared" ref="AJ821:AJ826" si="1004">+L822-M822</f>
        <v>654493</v>
      </c>
      <c r="AK821" s="264">
        <f t="shared" ref="AK821:AK826" si="1005">IF(M822=0,0,IF(AJ821&gt;0,ABS(+AJ821/M822),-ABS(+AJ821/M822)))</f>
        <v>0</v>
      </c>
      <c r="AL821" s="70">
        <f t="shared" ref="AL821:AL826" si="1006">+N822-O822</f>
        <v>652963</v>
      </c>
      <c r="AM821" s="264">
        <f t="shared" ref="AM821:AM826" si="1007">IF(O822=0,0,IF(AL821&gt;0,ABS(+AL821/O822),-ABS(+AL821/O822)))</f>
        <v>0</v>
      </c>
      <c r="AN821" s="70">
        <f t="shared" ref="AN821:AN826" si="1008">+P822-Q822</f>
        <v>1530</v>
      </c>
      <c r="AO821" s="264">
        <f t="shared" ref="AO821:AO826" si="1009">IF(Q822=0,0,IF(AN821&gt;0,ABS(+AN821/Q822),-ABS(+AN821/Q822)))</f>
        <v>0</v>
      </c>
      <c r="AP821" s="70">
        <f t="shared" ref="AP821:AP826" si="1010">+R822-S822</f>
        <v>126522</v>
      </c>
      <c r="AQ821" s="264">
        <f t="shared" ref="AQ821:AQ826" si="1011">IF(S822=0,0,IF(AP821&gt;0,ABS(+AP821/S822),-ABS(+AP821/S822)))</f>
        <v>0</v>
      </c>
      <c r="AR821" s="70">
        <f t="shared" ref="AR821:AR826" si="1012">+T822-U822</f>
        <v>356413</v>
      </c>
      <c r="AS821" s="264">
        <f t="shared" ref="AS821:AS826" si="1013">IF(U822=0,0,IF(AR821&gt;0,ABS(+AR821/U822),-ABS(+AR821/U822)))</f>
        <v>0</v>
      </c>
      <c r="AT821" s="70">
        <f t="shared" ref="AT821:AT826" si="1014">+V822-W822</f>
        <v>-481405</v>
      </c>
      <c r="AU821" s="264">
        <f t="shared" ref="AU821:AU826" si="1015">IF(W822=0,0,IF(AT821&gt;0,ABS(+AT821/W822),-ABS(+AT821/W822)))</f>
        <v>0</v>
      </c>
    </row>
    <row r="822" spans="1:47" ht="13.5" x14ac:dyDescent="0.25">
      <c r="A822" s="649">
        <v>4350</v>
      </c>
      <c r="B822" s="30" t="s">
        <v>2819</v>
      </c>
      <c r="C822" s="30" t="s">
        <v>863</v>
      </c>
      <c r="D822" s="649" t="s">
        <v>1646</v>
      </c>
      <c r="E822" s="723"/>
      <c r="F822" s="670">
        <f>+'17HPM_DATA_INPUT'!D516</f>
        <v>422</v>
      </c>
      <c r="G822" s="652">
        <f>+'17HPM_DATA_INPUT'!E516</f>
        <v>0</v>
      </c>
      <c r="H822" s="650">
        <f>+'17HPM_DATA_INPUT'!F516</f>
        <v>1289</v>
      </c>
      <c r="I822" s="671">
        <f>+'17HPM_DATA_INPUT'!G516</f>
        <v>0</v>
      </c>
      <c r="J822" s="650">
        <f>+'17HPM_DATA_INPUT'!H516</f>
        <v>1469159</v>
      </c>
      <c r="K822" s="652">
        <f>+'17HPM_DATA_INPUT'!I516</f>
        <v>0</v>
      </c>
      <c r="L822" s="650">
        <f>+'17HPM_DATA_INPUT'!J516</f>
        <v>654493</v>
      </c>
      <c r="M822" s="652">
        <f>+'17HPM_DATA_INPUT'!K516</f>
        <v>0</v>
      </c>
      <c r="N822" s="650">
        <f>+'17HPM_DATA_INPUT'!L516</f>
        <v>652963</v>
      </c>
      <c r="O822" s="675">
        <f>+'17HPM_DATA_INPUT'!M516</f>
        <v>0</v>
      </c>
      <c r="P822" s="650">
        <f t="shared" ref="P822:P823" si="1016">+L822-N822</f>
        <v>1530</v>
      </c>
      <c r="Q822" s="652">
        <f t="shared" ref="Q822:Q827" si="1017">+M822-O822</f>
        <v>0</v>
      </c>
      <c r="R822" s="650">
        <f>+'17HPM_DATA_INPUT'!P516</f>
        <v>126522</v>
      </c>
      <c r="S822" s="652">
        <f>+'17HPM_DATA_INPUT'!Q516</f>
        <v>0</v>
      </c>
      <c r="T822" s="650">
        <f>+'17HPM_DATA_INPUT'!R516</f>
        <v>356413</v>
      </c>
      <c r="U822" s="652">
        <f>+'17HPM_DATA_INPUT'!S516</f>
        <v>0</v>
      </c>
      <c r="V822" s="650">
        <f t="shared" ref="V822:V823" si="1018">+P822-R822-T822</f>
        <v>-481405</v>
      </c>
      <c r="W822" s="653">
        <f t="shared" ref="W822:W823" si="1019">+Q822-S822-U822</f>
        <v>0</v>
      </c>
      <c r="X822" s="4047"/>
      <c r="Y822" s="4044"/>
      <c r="Z822" s="4047"/>
      <c r="AA822" s="3183"/>
      <c r="AB822" s="3183"/>
      <c r="AC822" s="3183"/>
      <c r="AD822" s="261">
        <f t="shared" si="998"/>
        <v>422</v>
      </c>
      <c r="AE822" s="262">
        <f t="shared" si="999"/>
        <v>0</v>
      </c>
      <c r="AF822" s="18">
        <f t="shared" si="1000"/>
        <v>1289</v>
      </c>
      <c r="AG822" s="262">
        <f t="shared" si="1001"/>
        <v>0</v>
      </c>
      <c r="AH822" s="18">
        <f t="shared" si="1002"/>
        <v>1469159</v>
      </c>
      <c r="AI822" s="262">
        <f t="shared" si="1003"/>
        <v>0</v>
      </c>
      <c r="AJ822" s="18">
        <f t="shared" si="1004"/>
        <v>654493</v>
      </c>
      <c r="AK822" s="262">
        <f t="shared" si="1005"/>
        <v>0</v>
      </c>
      <c r="AL822" s="18">
        <f t="shared" si="1006"/>
        <v>652963</v>
      </c>
      <c r="AM822" s="262">
        <f t="shared" si="1007"/>
        <v>0</v>
      </c>
      <c r="AN822" s="18">
        <f t="shared" si="1008"/>
        <v>1530</v>
      </c>
      <c r="AO822" s="262">
        <f t="shared" si="1009"/>
        <v>0</v>
      </c>
      <c r="AP822" s="18">
        <f t="shared" si="1010"/>
        <v>126522</v>
      </c>
      <c r="AQ822" s="262">
        <f t="shared" si="1011"/>
        <v>0</v>
      </c>
      <c r="AR822" s="18">
        <f t="shared" si="1012"/>
        <v>356413</v>
      </c>
      <c r="AS822" s="262">
        <f t="shared" si="1013"/>
        <v>0</v>
      </c>
      <c r="AT822" s="18">
        <f t="shared" si="1014"/>
        <v>-481405</v>
      </c>
      <c r="AU822" s="263">
        <f t="shared" si="1015"/>
        <v>0</v>
      </c>
    </row>
    <row r="823" spans="1:47" ht="13.5" x14ac:dyDescent="0.25">
      <c r="A823" s="659" t="e">
        <v>#VALUE!</v>
      </c>
      <c r="B823" s="30" t="e">
        <v>#VALUE!</v>
      </c>
      <c r="C823" s="30" t="e">
        <v>#VALUE!</v>
      </c>
      <c r="D823" s="659" t="s">
        <v>2608</v>
      </c>
      <c r="E823" s="723"/>
      <c r="F823" s="669">
        <f>+'17HPM_DATA_INPUT'!D517</f>
        <v>422</v>
      </c>
      <c r="G823" s="682">
        <f>+'17HPM_DATA_INPUT'!E517</f>
        <v>0</v>
      </c>
      <c r="H823" s="661">
        <f>+'17HPM_DATA_INPUT'!F517</f>
        <v>1289</v>
      </c>
      <c r="I823" s="665">
        <f>+'17HPM_DATA_INPUT'!G517</f>
        <v>0</v>
      </c>
      <c r="J823" s="661">
        <f t="shared" ref="J823:O823" si="1020">J822</f>
        <v>1469159</v>
      </c>
      <c r="K823" s="665">
        <f t="shared" si="1020"/>
        <v>0</v>
      </c>
      <c r="L823" s="661">
        <f t="shared" si="1020"/>
        <v>654493</v>
      </c>
      <c r="M823" s="665">
        <f t="shared" si="1020"/>
        <v>0</v>
      </c>
      <c r="N823" s="661">
        <f t="shared" si="1020"/>
        <v>652963</v>
      </c>
      <c r="O823" s="665">
        <f t="shared" si="1020"/>
        <v>0</v>
      </c>
      <c r="P823" s="661">
        <f t="shared" si="1016"/>
        <v>1530</v>
      </c>
      <c r="Q823" s="665">
        <f t="shared" si="1017"/>
        <v>0</v>
      </c>
      <c r="R823" s="661">
        <f>R822</f>
        <v>126522</v>
      </c>
      <c r="S823" s="665">
        <f>S822</f>
        <v>0</v>
      </c>
      <c r="T823" s="661">
        <f>T822</f>
        <v>356413</v>
      </c>
      <c r="U823" s="665">
        <f>U822</f>
        <v>0</v>
      </c>
      <c r="V823" s="661">
        <f t="shared" si="1018"/>
        <v>-481405</v>
      </c>
      <c r="W823" s="663">
        <f t="shared" si="1019"/>
        <v>0</v>
      </c>
      <c r="X823" s="4047"/>
      <c r="Y823" s="4035" t="s">
        <v>2333</v>
      </c>
      <c r="Z823" s="4047"/>
      <c r="AA823" s="3183"/>
      <c r="AB823" s="3183"/>
      <c r="AC823" s="3183"/>
      <c r="AD823" s="70">
        <f t="shared" si="998"/>
        <v>-45</v>
      </c>
      <c r="AE823" s="264">
        <f t="shared" si="999"/>
        <v>-9.0725806451612906E-2</v>
      </c>
      <c r="AF823" s="70">
        <f t="shared" si="1000"/>
        <v>7550</v>
      </c>
      <c r="AG823" s="264">
        <f t="shared" si="1001"/>
        <v>3.1172584640792733</v>
      </c>
      <c r="AH823" s="70">
        <f t="shared" si="1002"/>
        <v>-431214</v>
      </c>
      <c r="AI823" s="264">
        <f t="shared" si="1003"/>
        <v>-0.1489041295037116</v>
      </c>
      <c r="AJ823" s="70">
        <f t="shared" si="1004"/>
        <v>-209557</v>
      </c>
      <c r="AK823" s="264">
        <f t="shared" si="1005"/>
        <v>-0.16108282786044106</v>
      </c>
      <c r="AL823" s="70">
        <f t="shared" si="1006"/>
        <v>-613286</v>
      </c>
      <c r="AM823" s="264">
        <f t="shared" si="1007"/>
        <v>-0.32436363405573282</v>
      </c>
      <c r="AN823" s="70">
        <f t="shared" si="1008"/>
        <v>403729</v>
      </c>
      <c r="AO823" s="264">
        <f t="shared" si="1009"/>
        <v>0.68450803565221963</v>
      </c>
      <c r="AP823" s="70">
        <f t="shared" si="1010"/>
        <v>-31688</v>
      </c>
      <c r="AQ823" s="264">
        <f t="shared" si="1011"/>
        <v>-0.12990132779096414</v>
      </c>
      <c r="AR823" s="70">
        <f t="shared" si="1012"/>
        <v>87302</v>
      </c>
      <c r="AS823" s="264">
        <f t="shared" si="1013"/>
        <v>0.17097689612559169</v>
      </c>
      <c r="AT823" s="70">
        <f t="shared" si="1014"/>
        <v>348115</v>
      </c>
      <c r="AU823" s="264">
        <f t="shared" si="1015"/>
        <v>0.25894573977855551</v>
      </c>
    </row>
    <row r="824" spans="1:47" ht="13.5" x14ac:dyDescent="0.25">
      <c r="A824" s="649">
        <v>4350</v>
      </c>
      <c r="B824" s="30" t="s">
        <v>2819</v>
      </c>
      <c r="C824" s="30" t="s">
        <v>863</v>
      </c>
      <c r="D824" s="649" t="s">
        <v>1646</v>
      </c>
      <c r="E824" s="723"/>
      <c r="F824" s="670">
        <f>+'17HPM_DATA_INPUT'!D518</f>
        <v>451</v>
      </c>
      <c r="G824" s="652">
        <f>+'17HPM_DATA_INPUT'!E518</f>
        <v>496</v>
      </c>
      <c r="H824" s="650">
        <f>+'17HPM_DATA_INPUT'!F518</f>
        <v>9972</v>
      </c>
      <c r="I824" s="671">
        <f>+'17HPM_DATA_INPUT'!G518</f>
        <v>2422</v>
      </c>
      <c r="J824" s="650">
        <f>+'17HPM_DATA_INPUT'!H518</f>
        <v>2464703</v>
      </c>
      <c r="K824" s="652">
        <f>+'17HPM_DATA_INPUT'!I518</f>
        <v>2895917</v>
      </c>
      <c r="L824" s="650">
        <f>+'17HPM_DATA_INPUT'!J518</f>
        <v>1091370</v>
      </c>
      <c r="M824" s="652">
        <f>+'17HPM_DATA_INPUT'!K518</f>
        <v>1300927</v>
      </c>
      <c r="N824" s="650">
        <f>+'17HPM_DATA_INPUT'!L518</f>
        <v>1277450</v>
      </c>
      <c r="O824" s="675">
        <f>+'17HPM_DATA_INPUT'!M518</f>
        <v>1890736</v>
      </c>
      <c r="P824" s="650">
        <f t="shared" ref="P824:P829" si="1021">+L824-N824</f>
        <v>-186080</v>
      </c>
      <c r="Q824" s="652">
        <f t="shared" si="1017"/>
        <v>-589809</v>
      </c>
      <c r="R824" s="650">
        <f>+'17HPM_DATA_INPUT'!P518</f>
        <v>212251</v>
      </c>
      <c r="S824" s="652">
        <f>+'17HPM_DATA_INPUT'!Q518</f>
        <v>243939</v>
      </c>
      <c r="T824" s="650">
        <f>+'17HPM_DATA_INPUT'!R518</f>
        <v>597909</v>
      </c>
      <c r="U824" s="652">
        <f>+'17HPM_DATA_INPUT'!S518</f>
        <v>510607</v>
      </c>
      <c r="V824" s="650">
        <f t="shared" ref="V824:V829" si="1022">+P824-R824-T824</f>
        <v>-996240</v>
      </c>
      <c r="W824" s="653">
        <f t="shared" ref="W824:W829" si="1023">+Q824-S824-U824</f>
        <v>-1344355</v>
      </c>
      <c r="X824" s="4047"/>
      <c r="Y824" s="4044"/>
      <c r="Z824" s="4047"/>
      <c r="AA824" s="3183"/>
      <c r="AB824" s="3183"/>
      <c r="AC824" s="3183"/>
      <c r="AD824" s="261">
        <f t="shared" si="998"/>
        <v>-45</v>
      </c>
      <c r="AE824" s="262">
        <f t="shared" si="999"/>
        <v>-9.0725806451612906E-2</v>
      </c>
      <c r="AF824" s="18">
        <f t="shared" si="1000"/>
        <v>7550</v>
      </c>
      <c r="AG824" s="262">
        <f t="shared" si="1001"/>
        <v>3.1172584640792733</v>
      </c>
      <c r="AH824" s="18">
        <f t="shared" si="1002"/>
        <v>-431214</v>
      </c>
      <c r="AI824" s="262">
        <f t="shared" si="1003"/>
        <v>-0.1489041295037116</v>
      </c>
      <c r="AJ824" s="18">
        <f t="shared" si="1004"/>
        <v>-209557</v>
      </c>
      <c r="AK824" s="262">
        <f t="shared" si="1005"/>
        <v>-0.16108282786044106</v>
      </c>
      <c r="AL824" s="18">
        <f t="shared" si="1006"/>
        <v>-613286</v>
      </c>
      <c r="AM824" s="262">
        <f t="shared" si="1007"/>
        <v>-0.32436363405573282</v>
      </c>
      <c r="AN824" s="18">
        <f t="shared" si="1008"/>
        <v>403729</v>
      </c>
      <c r="AO824" s="262">
        <f t="shared" si="1009"/>
        <v>0.68450803565221963</v>
      </c>
      <c r="AP824" s="18">
        <f t="shared" si="1010"/>
        <v>-31688</v>
      </c>
      <c r="AQ824" s="262">
        <f t="shared" si="1011"/>
        <v>-0.12990132779096414</v>
      </c>
      <c r="AR824" s="18">
        <f t="shared" si="1012"/>
        <v>87302</v>
      </c>
      <c r="AS824" s="262">
        <f t="shared" si="1013"/>
        <v>0.17097689612559169</v>
      </c>
      <c r="AT824" s="18">
        <f t="shared" si="1014"/>
        <v>348115</v>
      </c>
      <c r="AU824" s="263">
        <f t="shared" si="1015"/>
        <v>0.25894573977855551</v>
      </c>
    </row>
    <row r="825" spans="1:47" ht="13.5" x14ac:dyDescent="0.25">
      <c r="A825" s="659" t="e">
        <v>#VALUE!</v>
      </c>
      <c r="B825" s="30" t="e">
        <v>#VALUE!</v>
      </c>
      <c r="C825" s="30" t="e">
        <v>#VALUE!</v>
      </c>
      <c r="D825" s="659" t="s">
        <v>2609</v>
      </c>
      <c r="E825" s="723"/>
      <c r="F825" s="669">
        <f>+'17HPM_DATA_INPUT'!D519</f>
        <v>451</v>
      </c>
      <c r="G825" s="682">
        <f>+'17HPM_DATA_INPUT'!E519</f>
        <v>496</v>
      </c>
      <c r="H825" s="661">
        <f>+'17HPM_DATA_INPUT'!F519</f>
        <v>9972</v>
      </c>
      <c r="I825" s="665">
        <f>+'17HPM_DATA_INPUT'!G519</f>
        <v>2422</v>
      </c>
      <c r="J825" s="661">
        <f t="shared" ref="J825:O827" si="1024">J824</f>
        <v>2464703</v>
      </c>
      <c r="K825" s="665">
        <f t="shared" si="1024"/>
        <v>2895917</v>
      </c>
      <c r="L825" s="661">
        <f t="shared" si="1024"/>
        <v>1091370</v>
      </c>
      <c r="M825" s="665">
        <f t="shared" si="1024"/>
        <v>1300927</v>
      </c>
      <c r="N825" s="661">
        <f t="shared" si="1024"/>
        <v>1277450</v>
      </c>
      <c r="O825" s="665">
        <f t="shared" si="1024"/>
        <v>1890736</v>
      </c>
      <c r="P825" s="661">
        <f t="shared" si="1021"/>
        <v>-186080</v>
      </c>
      <c r="Q825" s="665">
        <f t="shared" si="1017"/>
        <v>-589809</v>
      </c>
      <c r="R825" s="661">
        <f>R824</f>
        <v>212251</v>
      </c>
      <c r="S825" s="665">
        <f>S824</f>
        <v>243939</v>
      </c>
      <c r="T825" s="661">
        <f>T824</f>
        <v>597909</v>
      </c>
      <c r="U825" s="665">
        <f>U824</f>
        <v>510607</v>
      </c>
      <c r="V825" s="661">
        <f t="shared" si="1022"/>
        <v>-996240</v>
      </c>
      <c r="W825" s="663">
        <f t="shared" si="1023"/>
        <v>-1344355</v>
      </c>
      <c r="X825" s="4047"/>
      <c r="Y825" s="4044"/>
      <c r="Z825" s="4047"/>
      <c r="AA825" s="3183"/>
      <c r="AB825" s="3183"/>
      <c r="AC825" s="3183"/>
      <c r="AD825" s="70">
        <f t="shared" si="998"/>
        <v>-1</v>
      </c>
      <c r="AE825" s="264">
        <f t="shared" si="999"/>
        <v>-1</v>
      </c>
      <c r="AF825" s="70">
        <f t="shared" si="1000"/>
        <v>-4</v>
      </c>
      <c r="AG825" s="264">
        <f t="shared" si="1001"/>
        <v>-1</v>
      </c>
      <c r="AH825" s="70">
        <f t="shared" si="1002"/>
        <v>-5182</v>
      </c>
      <c r="AI825" s="264">
        <f t="shared" si="1003"/>
        <v>-1</v>
      </c>
      <c r="AJ825" s="70">
        <f t="shared" si="1004"/>
        <v>-2782</v>
      </c>
      <c r="AK825" s="264">
        <f t="shared" si="1005"/>
        <v>-1</v>
      </c>
      <c r="AL825" s="70">
        <f t="shared" si="1006"/>
        <v>-3212</v>
      </c>
      <c r="AM825" s="264">
        <f t="shared" si="1007"/>
        <v>-1</v>
      </c>
      <c r="AN825" s="70">
        <f t="shared" si="1008"/>
        <v>430</v>
      </c>
      <c r="AO825" s="264">
        <f t="shared" si="1009"/>
        <v>1</v>
      </c>
      <c r="AP825" s="70">
        <f t="shared" si="1010"/>
        <v>-438</v>
      </c>
      <c r="AQ825" s="264">
        <f t="shared" si="1011"/>
        <v>-1</v>
      </c>
      <c r="AR825" s="70">
        <f t="shared" si="1012"/>
        <v>-917</v>
      </c>
      <c r="AS825" s="264">
        <f t="shared" si="1013"/>
        <v>-1</v>
      </c>
      <c r="AT825" s="70">
        <f t="shared" si="1014"/>
        <v>1785</v>
      </c>
      <c r="AU825" s="264">
        <f t="shared" si="1015"/>
        <v>1</v>
      </c>
    </row>
    <row r="826" spans="1:47" ht="13.5" x14ac:dyDescent="0.25">
      <c r="A826" s="649">
        <v>4350</v>
      </c>
      <c r="B826" s="30" t="s">
        <v>2819</v>
      </c>
      <c r="C826" s="30" t="s">
        <v>863</v>
      </c>
      <c r="D826" s="649" t="s">
        <v>1646</v>
      </c>
      <c r="E826" s="723"/>
      <c r="F826" s="670">
        <f>+'17HPM_DATA_INPUT'!D520</f>
        <v>0</v>
      </c>
      <c r="G826" s="652">
        <f>+'17HPM_DATA_INPUT'!E520</f>
        <v>1</v>
      </c>
      <c r="H826" s="650">
        <f>+'17HPM_DATA_INPUT'!F520</f>
        <v>0</v>
      </c>
      <c r="I826" s="671">
        <f>+'17HPM_DATA_INPUT'!G520</f>
        <v>4</v>
      </c>
      <c r="J826" s="650">
        <f>+'17HPM_DATA_INPUT'!H520</f>
        <v>0</v>
      </c>
      <c r="K826" s="652">
        <f>+'17HPM_DATA_INPUT'!I520</f>
        <v>5182</v>
      </c>
      <c r="L826" s="650">
        <f>+'17HPM_DATA_INPUT'!J520</f>
        <v>0</v>
      </c>
      <c r="M826" s="652">
        <f>+'17HPM_DATA_INPUT'!K520</f>
        <v>2782</v>
      </c>
      <c r="N826" s="650">
        <f>+'17HPM_DATA_INPUT'!L520</f>
        <v>0</v>
      </c>
      <c r="O826" s="675">
        <f>+'17HPM_DATA_INPUT'!M520</f>
        <v>3212</v>
      </c>
      <c r="P826" s="650">
        <f t="shared" ref="P826:P827" si="1025">+L826-N826</f>
        <v>0</v>
      </c>
      <c r="Q826" s="652">
        <f t="shared" si="1017"/>
        <v>-430</v>
      </c>
      <c r="R826" s="650">
        <f>+'17HPM_DATA_INPUT'!P520</f>
        <v>0</v>
      </c>
      <c r="S826" s="652">
        <f>+'17HPM_DATA_INPUT'!Q520</f>
        <v>438</v>
      </c>
      <c r="T826" s="650">
        <f>+'17HPM_DATA_INPUT'!R520</f>
        <v>0</v>
      </c>
      <c r="U826" s="652">
        <f>+'17HPM_DATA_INPUT'!S520</f>
        <v>917</v>
      </c>
      <c r="V826" s="650">
        <f t="shared" ref="V826:V827" si="1026">+P826-R826-T826</f>
        <v>0</v>
      </c>
      <c r="W826" s="653">
        <f t="shared" ref="W826:W827" si="1027">+Q826-S826-U826</f>
        <v>-1785</v>
      </c>
      <c r="X826" s="4047"/>
      <c r="Y826" s="4044"/>
      <c r="Z826" s="4047"/>
      <c r="AA826" s="3183"/>
      <c r="AB826" s="3183"/>
      <c r="AC826" s="3183"/>
      <c r="AD826" s="261">
        <f t="shared" si="998"/>
        <v>-1</v>
      </c>
      <c r="AE826" s="262">
        <f t="shared" si="999"/>
        <v>-1</v>
      </c>
      <c r="AF826" s="18">
        <f t="shared" si="1000"/>
        <v>-4</v>
      </c>
      <c r="AG826" s="262">
        <f t="shared" si="1001"/>
        <v>-1</v>
      </c>
      <c r="AH826" s="18">
        <f t="shared" si="1002"/>
        <v>-5182</v>
      </c>
      <c r="AI826" s="262">
        <f t="shared" si="1003"/>
        <v>-1</v>
      </c>
      <c r="AJ826" s="18">
        <f t="shared" si="1004"/>
        <v>-2782</v>
      </c>
      <c r="AK826" s="262">
        <f t="shared" si="1005"/>
        <v>-1</v>
      </c>
      <c r="AL826" s="18">
        <f t="shared" si="1006"/>
        <v>-3212</v>
      </c>
      <c r="AM826" s="262">
        <f t="shared" si="1007"/>
        <v>-1</v>
      </c>
      <c r="AN826" s="18">
        <f t="shared" si="1008"/>
        <v>430</v>
      </c>
      <c r="AO826" s="262">
        <f t="shared" si="1009"/>
        <v>1</v>
      </c>
      <c r="AP826" s="18">
        <f t="shared" si="1010"/>
        <v>-438</v>
      </c>
      <c r="AQ826" s="262">
        <f t="shared" si="1011"/>
        <v>-1</v>
      </c>
      <c r="AR826" s="18">
        <f t="shared" si="1012"/>
        <v>-917</v>
      </c>
      <c r="AS826" s="262">
        <f t="shared" si="1013"/>
        <v>-1</v>
      </c>
      <c r="AT826" s="18">
        <f t="shared" si="1014"/>
        <v>1785</v>
      </c>
      <c r="AU826" s="263">
        <f t="shared" si="1015"/>
        <v>1</v>
      </c>
    </row>
    <row r="827" spans="1:47" ht="13.5" x14ac:dyDescent="0.25">
      <c r="A827" s="659" t="e">
        <v>#VALUE!</v>
      </c>
      <c r="B827" s="30" t="e">
        <v>#VALUE!</v>
      </c>
      <c r="C827" s="30" t="e">
        <v>#VALUE!</v>
      </c>
      <c r="D827" s="659" t="s">
        <v>2610</v>
      </c>
      <c r="E827" s="723"/>
      <c r="F827" s="669">
        <f>+'17HPM_DATA_INPUT'!D521</f>
        <v>0</v>
      </c>
      <c r="G827" s="682">
        <f>+'17HPM_DATA_INPUT'!E521</f>
        <v>1</v>
      </c>
      <c r="H827" s="661">
        <f>+'17HPM_DATA_INPUT'!F521</f>
        <v>0</v>
      </c>
      <c r="I827" s="665">
        <f>+'17HPM_DATA_INPUT'!G521</f>
        <v>4</v>
      </c>
      <c r="J827" s="661">
        <f t="shared" si="1024"/>
        <v>0</v>
      </c>
      <c r="K827" s="665">
        <f t="shared" si="1024"/>
        <v>5182</v>
      </c>
      <c r="L827" s="661">
        <f t="shared" si="1024"/>
        <v>0</v>
      </c>
      <c r="M827" s="665">
        <f t="shared" si="1024"/>
        <v>2782</v>
      </c>
      <c r="N827" s="661">
        <f t="shared" si="1024"/>
        <v>0</v>
      </c>
      <c r="O827" s="665">
        <f t="shared" si="1024"/>
        <v>3212</v>
      </c>
      <c r="P827" s="661">
        <f t="shared" si="1025"/>
        <v>0</v>
      </c>
      <c r="Q827" s="665">
        <f t="shared" si="1017"/>
        <v>-430</v>
      </c>
      <c r="R827" s="661">
        <f>R826</f>
        <v>0</v>
      </c>
      <c r="S827" s="665">
        <f>S826</f>
        <v>438</v>
      </c>
      <c r="T827" s="661">
        <f>T826</f>
        <v>0</v>
      </c>
      <c r="U827" s="665">
        <f>U826</f>
        <v>917</v>
      </c>
      <c r="V827" s="661">
        <f t="shared" si="1026"/>
        <v>0</v>
      </c>
      <c r="W827" s="663">
        <f t="shared" si="1027"/>
        <v>-1785</v>
      </c>
      <c r="X827" s="4047"/>
      <c r="Y827" s="4035" t="s">
        <v>2333</v>
      </c>
      <c r="Z827" s="4047"/>
      <c r="AA827" s="3183"/>
      <c r="AB827" s="3183"/>
      <c r="AC827" s="3183"/>
      <c r="AD827" s="2"/>
      <c r="AE827" s="252"/>
      <c r="AF827" s="2"/>
      <c r="AG827" s="252"/>
      <c r="AH827" s="2"/>
      <c r="AI827" s="252"/>
      <c r="AJ827" s="2"/>
      <c r="AK827" s="252"/>
      <c r="AL827" s="2"/>
      <c r="AM827" s="252"/>
      <c r="AN827" s="2"/>
      <c r="AO827" s="252"/>
      <c r="AP827" s="2"/>
      <c r="AQ827" s="252"/>
      <c r="AR827" s="2"/>
      <c r="AS827" s="252"/>
      <c r="AT827" s="2"/>
      <c r="AU827" s="252"/>
    </row>
    <row r="828" spans="1:47" ht="13.5" x14ac:dyDescent="0.25">
      <c r="A828" s="649" t="e">
        <v>#VALUE!</v>
      </c>
      <c r="B828" s="30" t="e">
        <v>#VALUE!</v>
      </c>
      <c r="C828" s="30" t="e">
        <v>#VALUE!</v>
      </c>
      <c r="D828" s="649"/>
      <c r="E828" s="723"/>
      <c r="F828" s="670"/>
      <c r="G828" s="652"/>
      <c r="H828" s="667"/>
      <c r="I828" s="652"/>
      <c r="J828" s="667"/>
      <c r="K828" s="652"/>
      <c r="L828" s="667"/>
      <c r="M828" s="652"/>
      <c r="N828" s="667"/>
      <c r="O828" s="652"/>
      <c r="P828" s="667"/>
      <c r="Q828" s="652"/>
      <c r="R828" s="667"/>
      <c r="S828" s="652"/>
      <c r="T828" s="667"/>
      <c r="U828" s="652"/>
      <c r="V828" s="667"/>
      <c r="W828" s="668"/>
      <c r="X828" s="4047"/>
      <c r="Y828" s="4044"/>
      <c r="Z828" s="4047"/>
      <c r="AA828" s="3183"/>
      <c r="AB828" s="3183"/>
      <c r="AC828" s="3183"/>
      <c r="AD828" s="261">
        <f>+F829-G829</f>
        <v>376</v>
      </c>
      <c r="AE828" s="262">
        <f>IF(G829=0,0,IF(AD828&gt;0,ABS(+AD828/G829),-ABS(+AD828/G829)))</f>
        <v>0.75653923541247481</v>
      </c>
      <c r="AF828" s="18">
        <f>+H829-I829</f>
        <v>8835</v>
      </c>
      <c r="AG828" s="262">
        <f>IF(I829=0,0,IF(AF828&gt;0,ABS(+AF828/I829),-ABS(+AF828/I829)))</f>
        <v>3.6417971970321519</v>
      </c>
      <c r="AH828" s="18">
        <f>+J829-K829</f>
        <v>1032763</v>
      </c>
      <c r="AI828" s="262">
        <f>IF(K829=0,0,IF(AH828&gt;0,ABS(+AH828/K829),-ABS(+AH828/K829)))</f>
        <v>0.35599026437911979</v>
      </c>
      <c r="AJ828" s="18">
        <f>+L829-M829</f>
        <v>442154</v>
      </c>
      <c r="AK828" s="262">
        <f>IF(M829=0,0,IF(AJ828&gt;0,ABS(+AJ828/M829),-ABS(+AJ828/M829)))</f>
        <v>0.33915083810881108</v>
      </c>
      <c r="AL828" s="18">
        <f>+N829-O829</f>
        <v>36465</v>
      </c>
      <c r="AM828" s="262">
        <f>IF(O829=0,0,IF(AL828&gt;0,ABS(+AL828/O829),-ABS(+AL828/O829)))</f>
        <v>1.9253432512402663E-2</v>
      </c>
      <c r="AN828" s="18">
        <f>+P829-Q829</f>
        <v>405689</v>
      </c>
      <c r="AO828" s="262">
        <f>IF(Q829=0,0,IF(AN828&gt;0,ABS(+AN828/Q829),-ABS(+AN828/Q829)))</f>
        <v>0.68733004765866035</v>
      </c>
      <c r="AP828" s="18">
        <f>+R829-S829</f>
        <v>94396</v>
      </c>
      <c r="AQ828" s="262">
        <f>IF(S829=0,0,IF(AP828&gt;0,ABS(+AP828/S829),-ABS(+AP828/S829)))</f>
        <v>0.38627203051023623</v>
      </c>
      <c r="AR828" s="18">
        <f>+T829-U829</f>
        <v>442798</v>
      </c>
      <c r="AS828" s="262">
        <f>IF(U829=0,0,IF(AR828&gt;0,ABS(+AR828/U829),-ABS(+AR828/U829)))</f>
        <v>0.86564462273519915</v>
      </c>
      <c r="AT828" s="18">
        <f>+V829-W829</f>
        <v>-131505</v>
      </c>
      <c r="AU828" s="263">
        <f>IF(W829=0,0,IF(AT828&gt;0,ABS(+AT828/W829),-ABS(+AT828/W829)))</f>
        <v>-9.769043338731484E-2</v>
      </c>
    </row>
    <row r="829" spans="1:47" ht="13.5" x14ac:dyDescent="0.25">
      <c r="A829" s="659" t="e">
        <v>#VALUE!</v>
      </c>
      <c r="B829" s="30" t="e">
        <v>#VALUE!</v>
      </c>
      <c r="C829" s="30" t="e">
        <v>#VALUE!</v>
      </c>
      <c r="D829" s="659" t="s">
        <v>864</v>
      </c>
      <c r="E829" s="724"/>
      <c r="F829" s="669">
        <f>+F823+F825+F827</f>
        <v>873</v>
      </c>
      <c r="G829" s="682">
        <f t="shared" ref="G829:U829" si="1028">+G823+G825+G827</f>
        <v>497</v>
      </c>
      <c r="H829" s="661">
        <f>+H823+H825+H827</f>
        <v>11261</v>
      </c>
      <c r="I829" s="665">
        <f t="shared" si="1028"/>
        <v>2426</v>
      </c>
      <c r="J829" s="661">
        <f t="shared" si="1028"/>
        <v>3933862</v>
      </c>
      <c r="K829" s="665">
        <f t="shared" si="1028"/>
        <v>2901099</v>
      </c>
      <c r="L829" s="661">
        <f t="shared" si="1028"/>
        <v>1745863</v>
      </c>
      <c r="M829" s="665">
        <f t="shared" si="1028"/>
        <v>1303709</v>
      </c>
      <c r="N829" s="661">
        <f t="shared" si="1028"/>
        <v>1930413</v>
      </c>
      <c r="O829" s="665">
        <f t="shared" si="1028"/>
        <v>1893948</v>
      </c>
      <c r="P829" s="661">
        <f t="shared" si="1021"/>
        <v>-184550</v>
      </c>
      <c r="Q829" s="665">
        <f>+M829-O829</f>
        <v>-590239</v>
      </c>
      <c r="R829" s="661">
        <f t="shared" si="1028"/>
        <v>338773</v>
      </c>
      <c r="S829" s="665">
        <f t="shared" si="1028"/>
        <v>244377</v>
      </c>
      <c r="T829" s="661">
        <f t="shared" si="1028"/>
        <v>954322</v>
      </c>
      <c r="U829" s="665">
        <f t="shared" si="1028"/>
        <v>511524</v>
      </c>
      <c r="V829" s="661">
        <f t="shared" si="1022"/>
        <v>-1477645</v>
      </c>
      <c r="W829" s="663">
        <f t="shared" si="1023"/>
        <v>-1346140</v>
      </c>
      <c r="X829" s="4047"/>
      <c r="Y829" s="4044"/>
      <c r="Z829" s="4047"/>
      <c r="AA829" s="3183"/>
      <c r="AB829" s="3183"/>
      <c r="AC829" s="3183"/>
      <c r="AD829" s="2"/>
      <c r="AE829" s="252"/>
      <c r="AF829" s="2"/>
      <c r="AG829" s="252"/>
      <c r="AH829" s="2"/>
      <c r="AI829" s="252"/>
      <c r="AJ829" s="2"/>
      <c r="AK829" s="252"/>
      <c r="AL829" s="2"/>
      <c r="AM829" s="252"/>
      <c r="AN829" s="2"/>
      <c r="AO829" s="252"/>
      <c r="AP829" s="2"/>
      <c r="AQ829" s="252"/>
      <c r="AR829" s="2"/>
      <c r="AS829" s="252"/>
      <c r="AT829" s="2"/>
      <c r="AU829" s="252"/>
    </row>
    <row r="830" spans="1:47" ht="13.5" x14ac:dyDescent="0.25">
      <c r="A830" s="30" t="e">
        <v>#VALUE!</v>
      </c>
      <c r="B830" s="30" t="e">
        <v>#VALUE!</v>
      </c>
      <c r="C830" s="30" t="e">
        <v>#VALUE!</v>
      </c>
      <c r="F830" s="159"/>
      <c r="G830" s="159"/>
      <c r="H830" s="687"/>
      <c r="I830" s="687"/>
      <c r="J830" s="687"/>
      <c r="K830" s="687"/>
      <c r="L830" s="687"/>
      <c r="M830" s="715"/>
      <c r="N830" s="687"/>
      <c r="O830" s="687"/>
      <c r="P830" s="687"/>
      <c r="Q830" s="687"/>
      <c r="R830" s="687"/>
      <c r="S830" s="687"/>
      <c r="T830" s="687"/>
      <c r="U830" s="687"/>
      <c r="V830" s="687"/>
      <c r="W830" s="687"/>
      <c r="X830" s="4047"/>
      <c r="Y830" s="4044"/>
      <c r="Z830" s="4047"/>
      <c r="AA830" s="3183"/>
      <c r="AB830" s="3183"/>
      <c r="AC830" s="3183"/>
      <c r="AD830" s="2"/>
      <c r="AE830" s="252"/>
      <c r="AF830" s="2"/>
      <c r="AG830" s="252"/>
      <c r="AH830" s="2"/>
      <c r="AI830" s="252"/>
      <c r="AJ830" s="2"/>
      <c r="AK830" s="252"/>
      <c r="AL830" s="2"/>
      <c r="AM830" s="252"/>
      <c r="AN830" s="2"/>
      <c r="AO830" s="252"/>
      <c r="AP830" s="2"/>
      <c r="AQ830" s="252"/>
      <c r="AR830" s="2"/>
      <c r="AS830" s="252"/>
      <c r="AT830" s="2"/>
      <c r="AU830" s="252"/>
    </row>
    <row r="831" spans="1:47" s="113" customFormat="1" ht="13.5" x14ac:dyDescent="0.25">
      <c r="A831" s="713" t="e">
        <v>#VALUE!</v>
      </c>
      <c r="B831" s="30" t="e">
        <v>#VALUE!</v>
      </c>
      <c r="C831" s="30" t="e">
        <v>#VALUE!</v>
      </c>
      <c r="D831" s="713" t="s">
        <v>157</v>
      </c>
      <c r="E831" s="713"/>
      <c r="F831" s="648"/>
      <c r="G831" s="648"/>
      <c r="H831" s="648"/>
      <c r="I831" s="648"/>
      <c r="J831" s="648"/>
      <c r="K831" s="648"/>
      <c r="L831" s="648"/>
      <c r="M831" s="648"/>
      <c r="N831" s="648"/>
      <c r="O831" s="648"/>
      <c r="P831" s="648"/>
      <c r="Q831" s="648"/>
      <c r="R831" s="648"/>
      <c r="S831" s="648"/>
      <c r="T831" s="648"/>
      <c r="U831" s="648"/>
      <c r="V831" s="648"/>
      <c r="W831" s="648"/>
      <c r="X831" s="4047"/>
      <c r="Y831" s="4044"/>
      <c r="Z831" s="4047"/>
      <c r="AA831" s="3183"/>
      <c r="AB831" s="3183"/>
      <c r="AC831" s="3183"/>
      <c r="AD831" s="265">
        <f t="shared" ref="AD831:AD837" si="1029">+F832-G832</f>
        <v>2213</v>
      </c>
      <c r="AE831" s="573">
        <f t="shared" ref="AE831:AE837" si="1030">IF(G832=0,0,IF(AD831&gt;0,ABS(+AD831/G832),-ABS(+AD831/G832)))</f>
        <v>0.7971902017291066</v>
      </c>
      <c r="AF831" s="265">
        <f t="shared" ref="AF831:AF837" si="1031">+H832-I832</f>
        <v>14650</v>
      </c>
      <c r="AG831" s="573">
        <f t="shared" ref="AG831:AG837" si="1032">IF(I832=0,0,IF(AF831&gt;0,ABS(+AF831/I832),-ABS(+AF831/I832)))</f>
        <v>0.69372099630646844</v>
      </c>
      <c r="AH831" s="265">
        <f t="shared" ref="AH831:AH837" si="1033">+J832-K832</f>
        <v>1123154</v>
      </c>
      <c r="AI831" s="573">
        <f t="shared" ref="AI831:AI837" si="1034">IF(K832=0,0,IF(AH831&gt;0,ABS(+AH831/K832),-ABS(+AH831/K832)))</f>
        <v>0.18879247542420374</v>
      </c>
      <c r="AJ831" s="265">
        <f t="shared" ref="AJ831:AJ837" si="1035">+L832-M832</f>
        <v>428788</v>
      </c>
      <c r="AK831" s="573">
        <f t="shared" ref="AK831:AK837" si="1036">IF(M832=0,0,IF(AJ831&gt;0,ABS(+AJ831/M832),-ABS(+AJ831/M832)))</f>
        <v>0.19128530099950258</v>
      </c>
      <c r="AL831" s="265">
        <f t="shared" ref="AL831:AL837" si="1037">+N832-O832</f>
        <v>428097</v>
      </c>
      <c r="AM831" s="573">
        <f t="shared" ref="AM831:AM837" si="1038">IF(O832=0,0,IF(AL831&gt;0,ABS(+AL831/O832),-ABS(+AL831/O832)))</f>
        <v>0.32121737812450057</v>
      </c>
      <c r="AN831" s="265">
        <f t="shared" ref="AN831:AN837" si="1039">+P832-Q832</f>
        <v>691</v>
      </c>
      <c r="AO831" s="573">
        <f t="shared" ref="AO831:AO837" si="1040">IF(Q832=0,0,IF(AN831&gt;0,ABS(+AN831/Q832),-ABS(+AN831/Q832)))</f>
        <v>7.6027471112861738E-4</v>
      </c>
      <c r="AP831" s="265">
        <f t="shared" ref="AP831:AP837" si="1041">+R832-S832</f>
        <v>-122632</v>
      </c>
      <c r="AQ831" s="573">
        <f t="shared" ref="AQ831:AQ837" si="1042">IF(S832=0,0,IF(AP831&gt;0,ABS(+AP831/S832),-ABS(+AP831/S832)))</f>
        <v>-0.32946461194575194</v>
      </c>
      <c r="AR831" s="265">
        <f t="shared" ref="AR831:AR837" si="1043">+T832-U832</f>
        <v>-4565</v>
      </c>
      <c r="AS831" s="573">
        <f t="shared" ref="AS831:AS837" si="1044">IF(U832=0,0,IF(AR831&gt;0,ABS(+AR831/U832),-ABS(+AR831/U832)))</f>
        <v>-1.2867564154602445E-2</v>
      </c>
      <c r="AT831" s="265">
        <f t="shared" ref="AT831:AT837" si="1045">+V832-W832</f>
        <v>127888</v>
      </c>
      <c r="AU831" s="573">
        <f t="shared" ref="AU831:AU837" si="1046">IF(W832=0,0,IF(AT831&gt;0,ABS(+AT831/W832),-ABS(+AT831/W832)))</f>
        <v>0.70307534992138454</v>
      </c>
    </row>
    <row r="832" spans="1:47" ht="13.5" x14ac:dyDescent="0.25">
      <c r="A832" s="649">
        <v>6580</v>
      </c>
      <c r="B832" s="30" t="s">
        <v>2891</v>
      </c>
      <c r="C832" s="30" t="s">
        <v>1648</v>
      </c>
      <c r="D832" s="649" t="s">
        <v>1647</v>
      </c>
      <c r="E832" s="723"/>
      <c r="F832" s="674">
        <f>+'17HPM_DATA_INPUT'!D523</f>
        <v>4989</v>
      </c>
      <c r="G832" s="673">
        <f>+'17HPM_DATA_INPUT'!E523</f>
        <v>2776</v>
      </c>
      <c r="H832" s="672">
        <f>+'17HPM_DATA_INPUT'!F523</f>
        <v>35768</v>
      </c>
      <c r="I832" s="729">
        <f>+'17HPM_DATA_INPUT'!G523</f>
        <v>21118</v>
      </c>
      <c r="J832" s="672">
        <f>+'17HPM_DATA_INPUT'!H523</f>
        <v>7072300</v>
      </c>
      <c r="K832" s="673">
        <f>+'17HPM_DATA_INPUT'!I523</f>
        <v>5949146</v>
      </c>
      <c r="L832" s="672">
        <f>+'17HPM_DATA_INPUT'!J523</f>
        <v>2670403</v>
      </c>
      <c r="M832" s="673">
        <f>+'17HPM_DATA_INPUT'!K523</f>
        <v>2241615</v>
      </c>
      <c r="N832" s="672">
        <f>+'17HPM_DATA_INPUT'!L523</f>
        <v>1760830</v>
      </c>
      <c r="O832" s="673">
        <f>+'17HPM_DATA_INPUT'!M523</f>
        <v>1332733</v>
      </c>
      <c r="P832" s="657">
        <f t="shared" ref="P832:Q838" si="1047">+L832-N832</f>
        <v>909573</v>
      </c>
      <c r="Q832" s="675">
        <f t="shared" si="1047"/>
        <v>908882</v>
      </c>
      <c r="R832" s="672">
        <f>+'17HPM_DATA_INPUT'!P523</f>
        <v>249584</v>
      </c>
      <c r="S832" s="673">
        <f>+'17HPM_DATA_INPUT'!Q523</f>
        <v>372216</v>
      </c>
      <c r="T832" s="672">
        <f>+'17HPM_DATA_INPUT'!R523</f>
        <v>350203</v>
      </c>
      <c r="U832" s="673">
        <f>+'17HPM_DATA_INPUT'!S523</f>
        <v>354768</v>
      </c>
      <c r="V832" s="657">
        <f t="shared" ref="V832:W838" si="1048">+P832-R832-T832</f>
        <v>309786</v>
      </c>
      <c r="W832" s="676">
        <f t="shared" si="1048"/>
        <v>181898</v>
      </c>
      <c r="X832" s="4047"/>
      <c r="Y832" s="4044"/>
      <c r="Z832" s="4047"/>
      <c r="AA832" s="3183"/>
      <c r="AB832" s="3183"/>
      <c r="AC832" s="3183"/>
      <c r="AD832" s="261">
        <f>+F834-G834</f>
        <v>2213</v>
      </c>
      <c r="AE832" s="262">
        <f>IF(G834=0,0,IF(AD832&gt;0,ABS(+AD832/G834),-ABS(+AD832/G834)))</f>
        <v>0.7971902017291066</v>
      </c>
      <c r="AF832" s="18">
        <f>+H834-I834</f>
        <v>14650</v>
      </c>
      <c r="AG832" s="262">
        <f>IF(I834=0,0,IF(AF832&gt;0,ABS(+AF832/I834),-ABS(+AF832/I834)))</f>
        <v>0.69372099630646844</v>
      </c>
      <c r="AH832" s="18">
        <f>+J834-K834</f>
        <v>5109274.42</v>
      </c>
      <c r="AI832" s="262">
        <f>IF(K834=0,0,IF(AH832&gt;0,ABS(+AH832/K834),-ABS(+AH832/K834)))</f>
        <v>0.85882484981878071</v>
      </c>
      <c r="AJ832" s="18">
        <f>+L834-M834</f>
        <v>1199623.08</v>
      </c>
      <c r="AK832" s="262">
        <f>IF(M834=0,0,IF(AJ832&gt;0,ABS(+AJ832/M834),-ABS(+AJ832/M834)))</f>
        <v>0.53516017692601092</v>
      </c>
      <c r="AL832" s="18">
        <f>+N834-O834</f>
        <v>1424833.0564176161</v>
      </c>
      <c r="AM832" s="262">
        <f>IF(O834=0,0,IF(AL832&gt;0,ABS(+AL832/O834),-ABS(+AL832/O834)))</f>
        <v>1.0691061573605636</v>
      </c>
      <c r="AN832" s="18">
        <f>+P834-Q834</f>
        <v>-225209.97641761601</v>
      </c>
      <c r="AO832" s="262">
        <f>IF(Q834=0,0,IF(AN832&gt;0,ABS(+AN832/Q834),-ABS(+AN832/Q834)))</f>
        <v>-0.24778791572241063</v>
      </c>
      <c r="AP832" s="18">
        <f>+R834-S834</f>
        <v>18647.720455701114</v>
      </c>
      <c r="AQ832" s="262">
        <f>IF(S834=0,0,IF(AP832&gt;0,ABS(+AP832/S834),-ABS(+AP832/S834)))</f>
        <v>5.009919094209038E-2</v>
      </c>
      <c r="AR832" s="18">
        <f>+T834-U834</f>
        <v>193671.04156891338</v>
      </c>
      <c r="AS832" s="262">
        <f>IF(U834=0,0,IF(AR832&gt;0,ABS(+AR832/U834),-ABS(+AR832/U834)))</f>
        <v>0.54590899283169103</v>
      </c>
      <c r="AT832" s="18">
        <f>+V834-W834</f>
        <v>-437528.7384422305</v>
      </c>
      <c r="AU832" s="263">
        <f>IF(W834=0,0,IF(AT832&gt;0,ABS(+AT832/W834),-ABS(+AT832/W834)))</f>
        <v>-2.4053521118551635</v>
      </c>
    </row>
    <row r="833" spans="1:47" ht="13.5" x14ac:dyDescent="0.25">
      <c r="A833" s="2424">
        <v>6580</v>
      </c>
      <c r="B833" s="30" t="s">
        <v>2891</v>
      </c>
      <c r="C833" s="30" t="s">
        <v>1648</v>
      </c>
      <c r="D833" s="649" t="s">
        <v>4094</v>
      </c>
      <c r="E833" s="723" t="s">
        <v>3918</v>
      </c>
      <c r="F833" s="674">
        <f>+VLOOKUP(A833,'17NM_Clinic Revenue'!$C$10:$K$85,9,FALSE)</f>
        <v>0</v>
      </c>
      <c r="G833" s="673">
        <f>+VLOOKUP(A833,'17NM_Clinic Revenue'!$C$96:$K$170,9,FALSE)</f>
        <v>0</v>
      </c>
      <c r="H833" s="672">
        <v>0</v>
      </c>
      <c r="I833" s="729">
        <v>0</v>
      </c>
      <c r="J833" s="672">
        <f>+VLOOKUP(A833,'17NM_Clinic Revenue'!$C$10:$K$85,5,FALSE)</f>
        <v>3986120.42</v>
      </c>
      <c r="K833" s="673">
        <f>+VLOOKUP(A833,'17NM_Clinic Revenue'!$C$96:$K$170,5,FALSE)</f>
        <v>0</v>
      </c>
      <c r="L833" s="672">
        <f>+VLOOKUP(A833,'17NM_Clinic Revenue'!$C$10:$K$85,8,FALSE)</f>
        <v>770835.08</v>
      </c>
      <c r="M833" s="673">
        <f>+VLOOKUP(A833,'17NM_Clinic Revenue'!$C$96:$K$170,8,FALSE)</f>
        <v>0</v>
      </c>
      <c r="N833" s="672">
        <f>+SUMIF('17NM_Flex Cost'!$C$7:$C$122,A833,'17NM_Flex Cost'!$E$7:$E$122)</f>
        <v>996736.0564176162</v>
      </c>
      <c r="O833" s="673">
        <f>+SUMIF('17NM_Flex Cost'!$M$7:$M$122,A833,'17NM_Flex Cost'!$O$7:$O$122)</f>
        <v>0</v>
      </c>
      <c r="P833" s="657">
        <f>+L833-N833</f>
        <v>-225900.97641761624</v>
      </c>
      <c r="Q833" s="675">
        <f>+M833-O833</f>
        <v>0</v>
      </c>
      <c r="R833" s="672">
        <f>+SUMIF('17NM_Flex Cost'!$C$7:$C$122,A833,'17NM_Flex Cost'!$F$7:$F$122)</f>
        <v>141279.72045570114</v>
      </c>
      <c r="S833" s="673">
        <f>+SUMIF('17NM_Flex Cost'!$M$7:$M$122,A833,'17NM_Flex Cost'!$P$7:$P$122)</f>
        <v>0</v>
      </c>
      <c r="T833" s="672">
        <f>+SUMIF('17NM_Flex Cost'!$C$7:$C$122,A833,'17NM_Flex Cost'!$G$7:$G$122)</f>
        <v>198236.04156891338</v>
      </c>
      <c r="U833" s="673">
        <f>+SUMIF('17NM_Flex Cost'!$M$7:$M$122,A833,'17NM_Flex Cost'!$Q$7:$Q$122)</f>
        <v>0</v>
      </c>
      <c r="V833" s="657">
        <f>+P833-R833-T833</f>
        <v>-565416.73844223074</v>
      </c>
      <c r="W833" s="676">
        <f>+Q833-S833-U833</f>
        <v>0</v>
      </c>
      <c r="X833" s="4047"/>
      <c r="Y833" s="4035" t="s">
        <v>2333</v>
      </c>
      <c r="Z833" s="4047"/>
      <c r="AA833" s="3183"/>
      <c r="AB833" s="3183"/>
      <c r="AC833" s="3183"/>
      <c r="AD833" s="1205"/>
      <c r="AE833" s="262"/>
      <c r="AF833" s="1205"/>
      <c r="AG833" s="262"/>
      <c r="AH833" s="1205"/>
      <c r="AI833" s="262"/>
      <c r="AJ833" s="1205"/>
      <c r="AK833" s="262"/>
      <c r="AL833" s="1205"/>
      <c r="AM833" s="262"/>
      <c r="AN833" s="1205"/>
      <c r="AO833" s="262"/>
      <c r="AP833" s="1205"/>
      <c r="AQ833" s="262"/>
      <c r="AR833" s="1205"/>
      <c r="AS833" s="262"/>
      <c r="AT833" s="1205"/>
      <c r="AU833" s="262"/>
    </row>
    <row r="834" spans="1:47" ht="13.5" x14ac:dyDescent="0.25">
      <c r="A834" s="659">
        <v>170</v>
      </c>
      <c r="B834" s="30" t="e">
        <v>#N/A</v>
      </c>
      <c r="C834" s="30" t="e">
        <v>#N/A</v>
      </c>
      <c r="D834" s="659" t="s">
        <v>2608</v>
      </c>
      <c r="E834" s="723"/>
      <c r="F834" s="660">
        <f>+'17HPM_DATA_INPUT'!D524</f>
        <v>4989</v>
      </c>
      <c r="G834" s="664">
        <f>+'17HPM_DATA_INPUT'!E524</f>
        <v>2776</v>
      </c>
      <c r="H834" s="716">
        <f>+'17HPM_DATA_INPUT'!F524</f>
        <v>35768</v>
      </c>
      <c r="I834" s="717">
        <f>+'17HPM_DATA_INPUT'!G524</f>
        <v>21118</v>
      </c>
      <c r="J834" s="661">
        <f>SUM(J832:J833)</f>
        <v>11058420.42</v>
      </c>
      <c r="K834" s="665">
        <f t="shared" ref="K834:O834" si="1049">SUM(K832:K833)</f>
        <v>5949146</v>
      </c>
      <c r="L834" s="716">
        <f t="shared" si="1049"/>
        <v>3441238.08</v>
      </c>
      <c r="M834" s="717">
        <f t="shared" si="1049"/>
        <v>2241615</v>
      </c>
      <c r="N834" s="716">
        <f t="shared" si="1049"/>
        <v>2757566.0564176161</v>
      </c>
      <c r="O834" s="717">
        <f t="shared" si="1049"/>
        <v>1332733</v>
      </c>
      <c r="P834" s="661">
        <f t="shared" si="1047"/>
        <v>683672.02358238399</v>
      </c>
      <c r="Q834" s="665">
        <f>+M834-O834</f>
        <v>908882</v>
      </c>
      <c r="R834" s="716">
        <f t="shared" ref="R834:U834" si="1050">SUM(R832:R833)</f>
        <v>390863.72045570111</v>
      </c>
      <c r="S834" s="717">
        <f t="shared" si="1050"/>
        <v>372216</v>
      </c>
      <c r="T834" s="716">
        <f t="shared" si="1050"/>
        <v>548439.04156891338</v>
      </c>
      <c r="U834" s="717">
        <f t="shared" si="1050"/>
        <v>354768</v>
      </c>
      <c r="V834" s="661">
        <f t="shared" si="1048"/>
        <v>-255630.7384422305</v>
      </c>
      <c r="W834" s="663">
        <f t="shared" si="1048"/>
        <v>181898</v>
      </c>
      <c r="X834" s="4047"/>
      <c r="Y834" s="4044"/>
      <c r="Z834" s="4047"/>
      <c r="AA834" s="3183"/>
      <c r="AB834" s="3183"/>
      <c r="AC834" s="3183"/>
      <c r="AD834" s="70">
        <f t="shared" si="1029"/>
        <v>1</v>
      </c>
      <c r="AE834" s="264">
        <f t="shared" si="1030"/>
        <v>0</v>
      </c>
      <c r="AF834" s="70">
        <f t="shared" si="1031"/>
        <v>0</v>
      </c>
      <c r="AG834" s="264">
        <f t="shared" si="1032"/>
        <v>0</v>
      </c>
      <c r="AH834" s="70">
        <f t="shared" si="1033"/>
        <v>0</v>
      </c>
      <c r="AI834" s="264">
        <f t="shared" si="1034"/>
        <v>0</v>
      </c>
      <c r="AJ834" s="70">
        <f t="shared" si="1035"/>
        <v>0</v>
      </c>
      <c r="AK834" s="264">
        <f t="shared" si="1036"/>
        <v>0</v>
      </c>
      <c r="AL834" s="70">
        <f t="shared" si="1037"/>
        <v>0</v>
      </c>
      <c r="AM834" s="264">
        <f t="shared" si="1038"/>
        <v>0</v>
      </c>
      <c r="AN834" s="70">
        <f t="shared" si="1039"/>
        <v>0</v>
      </c>
      <c r="AO834" s="264">
        <f t="shared" si="1040"/>
        <v>0</v>
      </c>
      <c r="AP834" s="70">
        <f t="shared" si="1041"/>
        <v>0</v>
      </c>
      <c r="AQ834" s="264">
        <f t="shared" si="1042"/>
        <v>0</v>
      </c>
      <c r="AR834" s="70">
        <f t="shared" si="1043"/>
        <v>0</v>
      </c>
      <c r="AS834" s="264">
        <f t="shared" si="1044"/>
        <v>0</v>
      </c>
      <c r="AT834" s="70">
        <f t="shared" si="1045"/>
        <v>0</v>
      </c>
      <c r="AU834" s="264">
        <f t="shared" si="1046"/>
        <v>0</v>
      </c>
    </row>
    <row r="835" spans="1:47" ht="13.5" hidden="1" x14ac:dyDescent="0.25">
      <c r="A835" s="649">
        <v>6580</v>
      </c>
      <c r="B835" s="30" t="s">
        <v>2891</v>
      </c>
      <c r="C835" s="30" t="s">
        <v>1648</v>
      </c>
      <c r="D835" s="649" t="s">
        <v>1647</v>
      </c>
      <c r="E835" s="723"/>
      <c r="F835" s="656">
        <f>+'17HPM_DATA_INPUT'!D525</f>
        <v>1</v>
      </c>
      <c r="G835" s="651">
        <f>+'17HPM_DATA_INPUT'!E525</f>
        <v>0</v>
      </c>
      <c r="H835" s="654">
        <f>+'17HPM_DATA_INPUT'!F525</f>
        <v>0</v>
      </c>
      <c r="I835" s="690">
        <f>+'17HPM_DATA_INPUT'!G525</f>
        <v>0</v>
      </c>
      <c r="J835" s="654">
        <f>+'17HPM_DATA_INPUT'!H525</f>
        <v>0</v>
      </c>
      <c r="K835" s="651">
        <f>+'17HPM_DATA_INPUT'!I525</f>
        <v>0</v>
      </c>
      <c r="L835" s="654">
        <f>+'17HPM_DATA_INPUT'!J525</f>
        <v>0</v>
      </c>
      <c r="M835" s="651">
        <f>+'17HPM_DATA_INPUT'!K525</f>
        <v>0</v>
      </c>
      <c r="N835" s="654">
        <f>+'17HPM_DATA_INPUT'!L525</f>
        <v>0</v>
      </c>
      <c r="O835" s="673">
        <f>+'17HPM_DATA_INPUT'!M525</f>
        <v>0</v>
      </c>
      <c r="P835" s="650">
        <f t="shared" si="1047"/>
        <v>0</v>
      </c>
      <c r="Q835" s="652">
        <f t="shared" si="1047"/>
        <v>0</v>
      </c>
      <c r="R835" s="654">
        <f>+'17HPM_DATA_INPUT'!P525</f>
        <v>0</v>
      </c>
      <c r="S835" s="651">
        <f>+'17HPM_DATA_INPUT'!Q525</f>
        <v>0</v>
      </c>
      <c r="T835" s="654">
        <f>+'17HPM_DATA_INPUT'!R525</f>
        <v>0</v>
      </c>
      <c r="U835" s="651">
        <f>+'17HPM_DATA_INPUT'!S525</f>
        <v>0</v>
      </c>
      <c r="V835" s="650">
        <f t="shared" si="1048"/>
        <v>0</v>
      </c>
      <c r="W835" s="653">
        <f t="shared" si="1048"/>
        <v>0</v>
      </c>
      <c r="X835" s="4047"/>
      <c r="Y835" s="4044"/>
      <c r="Z835" s="4047"/>
      <c r="AA835" s="3183"/>
      <c r="AB835" s="3183"/>
      <c r="AC835" s="3183"/>
      <c r="AD835" s="261">
        <f t="shared" si="1029"/>
        <v>1</v>
      </c>
      <c r="AE835" s="262">
        <f t="shared" si="1030"/>
        <v>0</v>
      </c>
      <c r="AF835" s="18">
        <f t="shared" si="1031"/>
        <v>0</v>
      </c>
      <c r="AG835" s="262">
        <f t="shared" si="1032"/>
        <v>0</v>
      </c>
      <c r="AH835" s="18">
        <f t="shared" si="1033"/>
        <v>0</v>
      </c>
      <c r="AI835" s="262">
        <f t="shared" si="1034"/>
        <v>0</v>
      </c>
      <c r="AJ835" s="18">
        <f t="shared" si="1035"/>
        <v>0</v>
      </c>
      <c r="AK835" s="262">
        <f t="shared" si="1036"/>
        <v>0</v>
      </c>
      <c r="AL835" s="18">
        <f t="shared" si="1037"/>
        <v>0</v>
      </c>
      <c r="AM835" s="262">
        <f t="shared" si="1038"/>
        <v>0</v>
      </c>
      <c r="AN835" s="18">
        <f t="shared" si="1039"/>
        <v>0</v>
      </c>
      <c r="AO835" s="262">
        <f t="shared" si="1040"/>
        <v>0</v>
      </c>
      <c r="AP835" s="18">
        <f t="shared" si="1041"/>
        <v>0</v>
      </c>
      <c r="AQ835" s="262">
        <f t="shared" si="1042"/>
        <v>0</v>
      </c>
      <c r="AR835" s="18">
        <f t="shared" si="1043"/>
        <v>0</v>
      </c>
      <c r="AS835" s="262">
        <f t="shared" si="1044"/>
        <v>0</v>
      </c>
      <c r="AT835" s="18">
        <f t="shared" si="1045"/>
        <v>0</v>
      </c>
      <c r="AU835" s="263">
        <f t="shared" si="1046"/>
        <v>0</v>
      </c>
    </row>
    <row r="836" spans="1:47" ht="13.5" hidden="1" x14ac:dyDescent="0.25">
      <c r="A836" s="659">
        <v>170</v>
      </c>
      <c r="B836" s="30" t="e">
        <v>#N/A</v>
      </c>
      <c r="C836" s="30" t="e">
        <v>#N/A</v>
      </c>
      <c r="D836" s="659" t="s">
        <v>2609</v>
      </c>
      <c r="E836" s="723"/>
      <c r="F836" s="660">
        <f>+'17HPM_DATA_INPUT'!D526</f>
        <v>1</v>
      </c>
      <c r="G836" s="664">
        <f>+'17HPM_DATA_INPUT'!E526</f>
        <v>0</v>
      </c>
      <c r="H836" s="716">
        <f>+'17HPM_DATA_INPUT'!F526</f>
        <v>0</v>
      </c>
      <c r="I836" s="717">
        <f>+'17HPM_DATA_INPUT'!G526</f>
        <v>0</v>
      </c>
      <c r="J836" s="661">
        <f>+'17HPM_DATA_INPUT'!H526</f>
        <v>0</v>
      </c>
      <c r="K836" s="665">
        <f>+'17HPM_DATA_INPUT'!I526</f>
        <v>0</v>
      </c>
      <c r="L836" s="661">
        <f>+'17HPM_DATA_INPUT'!J526</f>
        <v>0</v>
      </c>
      <c r="M836" s="665">
        <f>+'17HPM_DATA_INPUT'!K526</f>
        <v>0</v>
      </c>
      <c r="N836" s="716">
        <f>+'17HPM_DATA_INPUT'!L526</f>
        <v>0</v>
      </c>
      <c r="O836" s="717">
        <f>+'17HPM_DATA_INPUT'!M526</f>
        <v>0</v>
      </c>
      <c r="P836" s="661">
        <f t="shared" si="1047"/>
        <v>0</v>
      </c>
      <c r="Q836" s="665">
        <f t="shared" si="1047"/>
        <v>0</v>
      </c>
      <c r="R836" s="716">
        <f>+'17HPM_DATA_INPUT'!P526</f>
        <v>0</v>
      </c>
      <c r="S836" s="717">
        <f>+'17HPM_DATA_INPUT'!Q526</f>
        <v>0</v>
      </c>
      <c r="T836" s="716">
        <f>+'17HPM_DATA_INPUT'!R526</f>
        <v>0</v>
      </c>
      <c r="U836" s="717">
        <f>+'17HPM_DATA_INPUT'!S526</f>
        <v>0</v>
      </c>
      <c r="V836" s="661">
        <f t="shared" si="1048"/>
        <v>0</v>
      </c>
      <c r="W836" s="663">
        <f t="shared" si="1048"/>
        <v>0</v>
      </c>
      <c r="X836" s="4047"/>
      <c r="Y836" s="4044"/>
      <c r="Z836" s="4047"/>
      <c r="AA836" s="3183"/>
      <c r="AB836" s="3183"/>
      <c r="AC836" s="3183"/>
      <c r="AD836" s="70">
        <f t="shared" si="1029"/>
        <v>0</v>
      </c>
      <c r="AE836" s="264">
        <f t="shared" si="1030"/>
        <v>0</v>
      </c>
      <c r="AF836" s="70">
        <f t="shared" si="1031"/>
        <v>0</v>
      </c>
      <c r="AG836" s="264">
        <f t="shared" si="1032"/>
        <v>0</v>
      </c>
      <c r="AH836" s="70">
        <f t="shared" si="1033"/>
        <v>0</v>
      </c>
      <c r="AI836" s="264">
        <f t="shared" si="1034"/>
        <v>0</v>
      </c>
      <c r="AJ836" s="70">
        <f t="shared" si="1035"/>
        <v>0</v>
      </c>
      <c r="AK836" s="264">
        <f t="shared" si="1036"/>
        <v>0</v>
      </c>
      <c r="AL836" s="70">
        <f t="shared" si="1037"/>
        <v>0</v>
      </c>
      <c r="AM836" s="264">
        <f t="shared" si="1038"/>
        <v>0</v>
      </c>
      <c r="AN836" s="70">
        <f t="shared" si="1039"/>
        <v>0</v>
      </c>
      <c r="AO836" s="264">
        <f t="shared" si="1040"/>
        <v>0</v>
      </c>
      <c r="AP836" s="70">
        <f t="shared" si="1041"/>
        <v>0</v>
      </c>
      <c r="AQ836" s="264">
        <f t="shared" si="1042"/>
        <v>0</v>
      </c>
      <c r="AR836" s="70">
        <f t="shared" si="1043"/>
        <v>0</v>
      </c>
      <c r="AS836" s="264">
        <f t="shared" si="1044"/>
        <v>0</v>
      </c>
      <c r="AT836" s="70">
        <f t="shared" si="1045"/>
        <v>0</v>
      </c>
      <c r="AU836" s="264">
        <f t="shared" si="1046"/>
        <v>0</v>
      </c>
    </row>
    <row r="837" spans="1:47" ht="12.75" hidden="1" customHeight="1" x14ac:dyDescent="0.25">
      <c r="A837" s="649">
        <v>6580</v>
      </c>
      <c r="B837" s="30" t="s">
        <v>2891</v>
      </c>
      <c r="C837" s="30" t="s">
        <v>1648</v>
      </c>
      <c r="D837" s="670" t="s">
        <v>1647</v>
      </c>
      <c r="E837" s="652"/>
      <c r="F837" s="656">
        <f>+'17HPM_DATA_INPUT'!D527</f>
        <v>0</v>
      </c>
      <c r="G837" s="651">
        <f>+'17HPM_DATA_INPUT'!E527</f>
        <v>0</v>
      </c>
      <c r="H837" s="654">
        <f>+'17HPM_DATA_INPUT'!F527</f>
        <v>0</v>
      </c>
      <c r="I837" s="690">
        <f>+'17HPM_DATA_INPUT'!G527</f>
        <v>0</v>
      </c>
      <c r="J837" s="654">
        <f>+'17HPM_DATA_INPUT'!H527</f>
        <v>0</v>
      </c>
      <c r="K837" s="651">
        <f>+'17HPM_DATA_INPUT'!I527</f>
        <v>0</v>
      </c>
      <c r="L837" s="654">
        <f>+'17HPM_DATA_INPUT'!J527</f>
        <v>0</v>
      </c>
      <c r="M837" s="651">
        <f>+'17HPM_DATA_INPUT'!K527</f>
        <v>0</v>
      </c>
      <c r="N837" s="654">
        <f>+'17HPM_DATA_INPUT'!L527</f>
        <v>0</v>
      </c>
      <c r="O837" s="673">
        <f>+'17HPM_DATA_INPUT'!M527</f>
        <v>0</v>
      </c>
      <c r="P837" s="650">
        <f t="shared" si="1047"/>
        <v>0</v>
      </c>
      <c r="Q837" s="652">
        <f t="shared" si="1047"/>
        <v>0</v>
      </c>
      <c r="R837" s="654">
        <f>+'17HPM_DATA_INPUT'!P527</f>
        <v>0</v>
      </c>
      <c r="S837" s="651">
        <f>+'17HPM_DATA_INPUT'!Q527</f>
        <v>0</v>
      </c>
      <c r="T837" s="654">
        <f>+'17HPM_DATA_INPUT'!R527</f>
        <v>0</v>
      </c>
      <c r="U837" s="651">
        <f>+'17HPM_DATA_INPUT'!S527</f>
        <v>0</v>
      </c>
      <c r="V837" s="650">
        <f t="shared" si="1048"/>
        <v>0</v>
      </c>
      <c r="W837" s="653">
        <f t="shared" si="1048"/>
        <v>0</v>
      </c>
      <c r="X837" s="4047"/>
      <c r="Y837" s="4044"/>
      <c r="Z837" s="4047"/>
      <c r="AA837" s="3183"/>
      <c r="AB837" s="3183"/>
      <c r="AC837" s="3183"/>
      <c r="AD837" s="261">
        <f t="shared" si="1029"/>
        <v>0</v>
      </c>
      <c r="AE837" s="262">
        <f t="shared" si="1030"/>
        <v>0</v>
      </c>
      <c r="AF837" s="18">
        <f t="shared" si="1031"/>
        <v>0</v>
      </c>
      <c r="AG837" s="262">
        <f t="shared" si="1032"/>
        <v>0</v>
      </c>
      <c r="AH837" s="18">
        <f t="shared" si="1033"/>
        <v>0</v>
      </c>
      <c r="AI837" s="262">
        <f t="shared" si="1034"/>
        <v>0</v>
      </c>
      <c r="AJ837" s="18">
        <f t="shared" si="1035"/>
        <v>0</v>
      </c>
      <c r="AK837" s="262">
        <f t="shared" si="1036"/>
        <v>0</v>
      </c>
      <c r="AL837" s="18">
        <f t="shared" si="1037"/>
        <v>0</v>
      </c>
      <c r="AM837" s="262">
        <f t="shared" si="1038"/>
        <v>0</v>
      </c>
      <c r="AN837" s="18">
        <f t="shared" si="1039"/>
        <v>0</v>
      </c>
      <c r="AO837" s="262">
        <f t="shared" si="1040"/>
        <v>0</v>
      </c>
      <c r="AP837" s="18">
        <f t="shared" si="1041"/>
        <v>0</v>
      </c>
      <c r="AQ837" s="262">
        <f t="shared" si="1042"/>
        <v>0</v>
      </c>
      <c r="AR837" s="18">
        <f t="shared" si="1043"/>
        <v>0</v>
      </c>
      <c r="AS837" s="262">
        <f t="shared" si="1044"/>
        <v>0</v>
      </c>
      <c r="AT837" s="18">
        <f t="shared" si="1045"/>
        <v>0</v>
      </c>
      <c r="AU837" s="263">
        <f t="shared" si="1046"/>
        <v>0</v>
      </c>
    </row>
    <row r="838" spans="1:47" ht="13.5" hidden="1" x14ac:dyDescent="0.25">
      <c r="A838" s="659">
        <v>170</v>
      </c>
      <c r="B838" s="30" t="e">
        <v>#N/A</v>
      </c>
      <c r="C838" s="30" t="e">
        <v>#N/A</v>
      </c>
      <c r="D838" s="659" t="s">
        <v>2610</v>
      </c>
      <c r="E838" s="723"/>
      <c r="F838" s="660">
        <f>+'17HPM_DATA_INPUT'!D528</f>
        <v>0</v>
      </c>
      <c r="G838" s="664">
        <f>+'17HPM_DATA_INPUT'!E528</f>
        <v>0</v>
      </c>
      <c r="H838" s="716">
        <f>+'17HPM_DATA_INPUT'!F528</f>
        <v>0</v>
      </c>
      <c r="I838" s="717">
        <f>+'17HPM_DATA_INPUT'!G528</f>
        <v>0</v>
      </c>
      <c r="J838" s="661">
        <f>+'17HPM_DATA_INPUT'!H528</f>
        <v>0</v>
      </c>
      <c r="K838" s="665">
        <f>+'17HPM_DATA_INPUT'!I528</f>
        <v>0</v>
      </c>
      <c r="L838" s="716">
        <f>+'17HPM_DATA_INPUT'!J528</f>
        <v>0</v>
      </c>
      <c r="M838" s="717">
        <f>+'17HPM_DATA_INPUT'!K528</f>
        <v>0</v>
      </c>
      <c r="N838" s="716">
        <f>+'17HPM_DATA_INPUT'!L528</f>
        <v>0</v>
      </c>
      <c r="O838" s="717">
        <f>+'17HPM_DATA_INPUT'!M528</f>
        <v>0</v>
      </c>
      <c r="P838" s="661">
        <f t="shared" si="1047"/>
        <v>0</v>
      </c>
      <c r="Q838" s="665">
        <f t="shared" si="1047"/>
        <v>0</v>
      </c>
      <c r="R838" s="716">
        <f>+'17HPM_DATA_INPUT'!P528</f>
        <v>0</v>
      </c>
      <c r="S838" s="717">
        <f>+'17HPM_DATA_INPUT'!Q528</f>
        <v>0</v>
      </c>
      <c r="T838" s="716">
        <f>+'17HPM_DATA_INPUT'!R528</f>
        <v>0</v>
      </c>
      <c r="U838" s="717">
        <f>+'17HPM_DATA_INPUT'!S528</f>
        <v>0</v>
      </c>
      <c r="V838" s="661">
        <f t="shared" si="1048"/>
        <v>0</v>
      </c>
      <c r="W838" s="663">
        <f t="shared" si="1048"/>
        <v>0</v>
      </c>
      <c r="X838" s="4047"/>
      <c r="Y838" s="4044"/>
      <c r="Z838" s="4047"/>
      <c r="AA838" s="3183"/>
      <c r="AB838" s="3183"/>
      <c r="AC838" s="3183"/>
      <c r="AD838" s="2"/>
      <c r="AE838" s="252"/>
      <c r="AF838" s="2"/>
      <c r="AG838" s="252"/>
      <c r="AH838" s="2"/>
      <c r="AI838" s="252"/>
      <c r="AJ838" s="2"/>
      <c r="AK838" s="252"/>
      <c r="AL838" s="2"/>
      <c r="AM838" s="252"/>
      <c r="AN838" s="2"/>
      <c r="AO838" s="252"/>
      <c r="AP838" s="2"/>
      <c r="AQ838" s="252"/>
      <c r="AR838" s="2"/>
      <c r="AS838" s="252"/>
      <c r="AT838" s="2"/>
      <c r="AU838" s="252"/>
    </row>
    <row r="839" spans="1:47" ht="13.5" x14ac:dyDescent="0.25">
      <c r="A839" s="649" t="e">
        <v>#VALUE!</v>
      </c>
      <c r="B839" s="30" t="e">
        <v>#VALUE!</v>
      </c>
      <c r="C839" s="30" t="e">
        <v>#VALUE!</v>
      </c>
      <c r="D839" s="649"/>
      <c r="E839" s="723"/>
      <c r="F839" s="666"/>
      <c r="G839" s="666"/>
      <c r="H839" s="666"/>
      <c r="I839" s="666"/>
      <c r="J839" s="666"/>
      <c r="K839" s="666"/>
      <c r="L839" s="666"/>
      <c r="M839" s="666"/>
      <c r="N839" s="666"/>
      <c r="O839" s="666"/>
      <c r="P839" s="667"/>
      <c r="Q839" s="652"/>
      <c r="R839" s="666"/>
      <c r="S839" s="666"/>
      <c r="T839" s="667"/>
      <c r="U839" s="652"/>
      <c r="V839" s="666"/>
      <c r="W839" s="668"/>
      <c r="X839" s="4047"/>
      <c r="Y839" s="4044"/>
      <c r="Z839" s="4047"/>
      <c r="AA839" s="3183"/>
      <c r="AB839" s="3183"/>
      <c r="AC839" s="3183"/>
      <c r="AD839" s="261">
        <f>+F840-G840</f>
        <v>2214</v>
      </c>
      <c r="AE839" s="262">
        <f>IF(G840=0,0,IF(AD839&gt;0,ABS(+AD839/G840),-ABS(+AD839/G840)))</f>
        <v>0.79755043227665701</v>
      </c>
      <c r="AF839" s="18">
        <f>+H840-I840</f>
        <v>14650</v>
      </c>
      <c r="AG839" s="262">
        <f>IF(I840=0,0,IF(AF839&gt;0,ABS(+AF839/I840),-ABS(+AF839/I840)))</f>
        <v>0.69372099630646844</v>
      </c>
      <c r="AH839" s="18">
        <f>+J840-K840</f>
        <v>5109274.42</v>
      </c>
      <c r="AI839" s="262">
        <f>IF(K840=0,0,IF(AH839&gt;0,ABS(+AH839/K840),-ABS(+AH839/K840)))</f>
        <v>0.85882484981878071</v>
      </c>
      <c r="AJ839" s="18">
        <f>+L840-M840</f>
        <v>1199623.08</v>
      </c>
      <c r="AK839" s="262">
        <f>IF(M840=0,0,IF(AJ839&gt;0,ABS(+AJ839/M840),-ABS(+AJ839/M840)))</f>
        <v>0.53516017692601092</v>
      </c>
      <c r="AL839" s="18">
        <f>+N840-O840</f>
        <v>1424833.0564176161</v>
      </c>
      <c r="AM839" s="262">
        <f>IF(O840=0,0,IF(AL839&gt;0,ABS(+AL839/O840),-ABS(+AL839/O840)))</f>
        <v>1.0691061573605636</v>
      </c>
      <c r="AN839" s="18">
        <f>+P840-Q840</f>
        <v>-225209.97641761601</v>
      </c>
      <c r="AO839" s="262">
        <f>IF(Q840=0,0,IF(AN839&gt;0,ABS(+AN839/Q840),-ABS(+AN839/Q840)))</f>
        <v>-0.24778791572241063</v>
      </c>
      <c r="AP839" s="18">
        <f>+R840-S840</f>
        <v>18647.720455701114</v>
      </c>
      <c r="AQ839" s="262">
        <f>IF(S840=0,0,IF(AP839&gt;0,ABS(+AP839/S840),-ABS(+AP839/S840)))</f>
        <v>5.009919094209038E-2</v>
      </c>
      <c r="AR839" s="18">
        <f>+T840-U840</f>
        <v>193671.04156891338</v>
      </c>
      <c r="AS839" s="262">
        <f>IF(U840=0,0,IF(AR839&gt;0,ABS(+AR839/U840),-ABS(+AR839/U840)))</f>
        <v>0.54590899283169103</v>
      </c>
      <c r="AT839" s="18">
        <f>+V840-W840</f>
        <v>-437528.7384422305</v>
      </c>
      <c r="AU839" s="263">
        <f>IF(W840=0,0,IF(AT839&gt;0,ABS(+AT839/W840),-ABS(+AT839/W840)))</f>
        <v>-2.4053521118551635</v>
      </c>
    </row>
    <row r="840" spans="1:47" ht="13.5" x14ac:dyDescent="0.25">
      <c r="A840" s="659">
        <v>170</v>
      </c>
      <c r="B840" s="30" t="e">
        <v>#N/A</v>
      </c>
      <c r="C840" s="30" t="e">
        <v>#N/A</v>
      </c>
      <c r="D840" s="659" t="s">
        <v>158</v>
      </c>
      <c r="E840" s="724"/>
      <c r="F840" s="669">
        <f>+F838+F836+F834</f>
        <v>4990</v>
      </c>
      <c r="G840" s="682">
        <f t="shared" ref="G840:U840" si="1051">+G838+G836+G834</f>
        <v>2776</v>
      </c>
      <c r="H840" s="661">
        <f t="shared" si="1051"/>
        <v>35768</v>
      </c>
      <c r="I840" s="665">
        <f t="shared" si="1051"/>
        <v>21118</v>
      </c>
      <c r="J840" s="661">
        <f>+J838+J836+J834</f>
        <v>11058420.42</v>
      </c>
      <c r="K840" s="665">
        <f t="shared" si="1051"/>
        <v>5949146</v>
      </c>
      <c r="L840" s="661">
        <f t="shared" si="1051"/>
        <v>3441238.08</v>
      </c>
      <c r="M840" s="665">
        <f>+M838+M836+M834</f>
        <v>2241615</v>
      </c>
      <c r="N840" s="661">
        <f t="shared" si="1051"/>
        <v>2757566.0564176161</v>
      </c>
      <c r="O840" s="665">
        <f>+O838+O836+O834</f>
        <v>1332733</v>
      </c>
      <c r="P840" s="661">
        <f>+L840-N840</f>
        <v>683672.02358238399</v>
      </c>
      <c r="Q840" s="665">
        <f>+M840-O840</f>
        <v>908882</v>
      </c>
      <c r="R840" s="661">
        <f t="shared" si="1051"/>
        <v>390863.72045570111</v>
      </c>
      <c r="S840" s="665">
        <f t="shared" si="1051"/>
        <v>372216</v>
      </c>
      <c r="T840" s="661">
        <f>+T838+T836+T834</f>
        <v>548439.04156891338</v>
      </c>
      <c r="U840" s="665">
        <f t="shared" si="1051"/>
        <v>354768</v>
      </c>
      <c r="V840" s="661">
        <f>+P840-R840-T840</f>
        <v>-255630.7384422305</v>
      </c>
      <c r="W840" s="663">
        <f>+Q840-S840-U840</f>
        <v>181898</v>
      </c>
      <c r="X840" s="4047"/>
      <c r="Y840" s="4035"/>
      <c r="Z840" s="4041"/>
      <c r="AA840" s="3179"/>
      <c r="AB840" s="3179"/>
      <c r="AC840" s="3180"/>
      <c r="AD840" s="2"/>
      <c r="AE840" s="252"/>
      <c r="AF840" s="2"/>
      <c r="AG840" s="252"/>
      <c r="AH840" s="2"/>
      <c r="AI840" s="252"/>
      <c r="AJ840" s="2"/>
      <c r="AK840" s="252"/>
      <c r="AL840" s="2"/>
      <c r="AM840" s="252"/>
      <c r="AN840" s="2"/>
      <c r="AO840" s="252"/>
      <c r="AP840" s="2"/>
      <c r="AQ840" s="252"/>
      <c r="AR840" s="2"/>
      <c r="AS840" s="252"/>
      <c r="AT840" s="2"/>
      <c r="AU840" s="252"/>
    </row>
    <row r="841" spans="1:47" ht="13.5" x14ac:dyDescent="0.25">
      <c r="A841" s="30" t="e">
        <v>#VALUE!</v>
      </c>
      <c r="B841" s="30" t="e">
        <v>#VALUE!</v>
      </c>
      <c r="C841" s="30" t="e">
        <v>#VALUE!</v>
      </c>
      <c r="F841" s="159"/>
      <c r="G841" s="159"/>
      <c r="H841" s="687"/>
      <c r="I841" s="687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4042"/>
      <c r="Y841" s="4044"/>
      <c r="Z841" s="4047"/>
      <c r="AA841" s="3183"/>
      <c r="AB841" s="3183"/>
      <c r="AC841" s="3183"/>
      <c r="AD841" s="2"/>
      <c r="AE841" s="252"/>
      <c r="AF841" s="2"/>
      <c r="AG841" s="252"/>
      <c r="AH841" s="2"/>
      <c r="AI841" s="252"/>
      <c r="AJ841" s="2"/>
      <c r="AK841" s="252"/>
      <c r="AL841" s="2"/>
      <c r="AM841" s="252"/>
      <c r="AN841" s="2"/>
      <c r="AO841" s="252"/>
      <c r="AP841" s="2"/>
      <c r="AQ841" s="252"/>
      <c r="AR841" s="2"/>
      <c r="AS841" s="252"/>
      <c r="AT841" s="2"/>
      <c r="AU841" s="252"/>
    </row>
    <row r="842" spans="1:47" ht="13.5" x14ac:dyDescent="0.25">
      <c r="A842" s="713" t="e">
        <v>#VALUE!</v>
      </c>
      <c r="B842" s="30" t="e">
        <v>#VALUE!</v>
      </c>
      <c r="C842" s="30" t="e">
        <v>#VALUE!</v>
      </c>
      <c r="D842" s="713" t="s">
        <v>267</v>
      </c>
      <c r="E842" s="713"/>
      <c r="F842" s="648"/>
      <c r="G842" s="648"/>
      <c r="H842" s="648"/>
      <c r="I842" s="648"/>
      <c r="J842" s="648"/>
      <c r="K842" s="648"/>
      <c r="L842" s="648"/>
      <c r="M842" s="648"/>
      <c r="N842" s="648"/>
      <c r="O842" s="648"/>
      <c r="P842" s="648"/>
      <c r="Q842" s="648"/>
      <c r="R842" s="648"/>
      <c r="S842" s="648"/>
      <c r="T842" s="648"/>
      <c r="U842" s="648"/>
      <c r="V842" s="648"/>
      <c r="W842" s="648"/>
      <c r="X842" s="4047"/>
      <c r="Y842" s="4044"/>
      <c r="Z842" s="4047"/>
      <c r="AA842" s="3183"/>
      <c r="AB842" s="3183"/>
      <c r="AC842" s="3183"/>
      <c r="AD842" s="70">
        <f t="shared" ref="AD842:AD848" si="1052">+F843-G843</f>
        <v>91</v>
      </c>
      <c r="AE842" s="264">
        <f t="shared" ref="AE842:AE848" si="1053">IF(G843=0,0,IF(AD842&gt;0,ABS(+AD842/G843),-ABS(+AD842/G843)))</f>
        <v>4.1401273885350316E-2</v>
      </c>
      <c r="AF842" s="70">
        <f t="shared" ref="AF842:AF848" si="1054">+H843-I843</f>
        <v>917</v>
      </c>
      <c r="AG842" s="264">
        <f t="shared" ref="AG842:AG848" si="1055">IF(I843=0,0,IF(AF842&gt;0,ABS(+AF842/I843),-ABS(+AF842/I843)))</f>
        <v>8.7575207716550474E-2</v>
      </c>
      <c r="AH842" s="70">
        <f t="shared" ref="AH842:AH848" si="1056">+J843-K843</f>
        <v>100110</v>
      </c>
      <c r="AI842" s="264">
        <f t="shared" ref="AI842:AI848" si="1057">IF(K843=0,0,IF(AH842&gt;0,ABS(+AH842/K843),-ABS(+AH842/K843)))</f>
        <v>7.6972403421200736E-2</v>
      </c>
      <c r="AJ842" s="70">
        <f t="shared" ref="AJ842:AJ848" si="1058">+L843-M843</f>
        <v>1901</v>
      </c>
      <c r="AK842" s="264">
        <f t="shared" ref="AK842:AK848" si="1059">IF(M843=0,0,IF(AJ842&gt;0,ABS(+AJ842/M843),-ABS(+AJ842/M843)))</f>
        <v>3.3908100308044655E-3</v>
      </c>
      <c r="AL842" s="70">
        <f t="shared" ref="AL842:AL848" si="1060">+N843-O843</f>
        <v>210822</v>
      </c>
      <c r="AM842" s="264">
        <f t="shared" ref="AM842:AM848" si="1061">IF(O843=0,0,IF(AL842&gt;0,ABS(+AL842/O843),-ABS(+AL842/O843)))</f>
        <v>0.34909853221704112</v>
      </c>
      <c r="AN842" s="70">
        <f t="shared" ref="AN842:AN848" si="1062">+P843-Q843</f>
        <v>-208921</v>
      </c>
      <c r="AO842" s="264">
        <f t="shared" ref="AO842:AO848" si="1063">IF(Q843=0,0,IF(AN842&gt;0,ABS(+AN842/Q843),-ABS(+AN842/Q843)))</f>
        <v>-4.8281990247509876</v>
      </c>
      <c r="AP842" s="70">
        <f t="shared" ref="AP842:AP848" si="1064">+R843-S843</f>
        <v>32648</v>
      </c>
      <c r="AQ842" s="264">
        <f t="shared" ref="AQ842:AQ848" si="1065">IF(S843=0,0,IF(AP842&gt;0,ABS(+AP842/S843),-ABS(+AP842/S843)))</f>
        <v>4.8655737704918031E-2</v>
      </c>
      <c r="AR842" s="70">
        <f t="shared" ref="AR842:AR848" si="1066">+T843-U843</f>
        <v>113028</v>
      </c>
      <c r="AS842" s="264">
        <f t="shared" ref="AS842:AS848" si="1067">IF(U843=0,0,IF(AR842&gt;0,ABS(+AR842/U843),-ABS(+AR842/U843)))</f>
        <v>0.3180071238457513</v>
      </c>
      <c r="AT842" s="70">
        <f t="shared" ref="AT842:AT848" si="1068">+V843-W843</f>
        <v>-354597</v>
      </c>
      <c r="AU842" s="264">
        <f t="shared" ref="AU842:AU848" si="1069">IF(W843=0,0,IF(AT842&gt;0,ABS(+AT842/W843),-ABS(+AT842/W843)))</f>
        <v>-0.33149293678490266</v>
      </c>
    </row>
    <row r="843" spans="1:47" ht="13.5" x14ac:dyDescent="0.25">
      <c r="A843" s="649">
        <v>6480</v>
      </c>
      <c r="B843" s="30" t="s">
        <v>319</v>
      </c>
      <c r="C843" s="30" t="s">
        <v>1650</v>
      </c>
      <c r="D843" s="649" t="s">
        <v>1649</v>
      </c>
      <c r="E843" s="723"/>
      <c r="F843" s="656">
        <f>+'17HPM_DATA_INPUT'!D531</f>
        <v>2289</v>
      </c>
      <c r="G843" s="651">
        <f>+'17HPM_DATA_INPUT'!E531</f>
        <v>2198</v>
      </c>
      <c r="H843" s="654">
        <f>+'17HPM_DATA_INPUT'!F531</f>
        <v>11388</v>
      </c>
      <c r="I843" s="690">
        <f>+'17HPM_DATA_INPUT'!G531</f>
        <v>10471</v>
      </c>
      <c r="J843" s="654">
        <f>+'17HPM_DATA_INPUT'!H531</f>
        <v>1400706</v>
      </c>
      <c r="K843" s="651">
        <f>+'17HPM_DATA_INPUT'!I531</f>
        <v>1300596</v>
      </c>
      <c r="L843" s="654">
        <f>+'17HPM_DATA_INPUT'!J531</f>
        <v>562534</v>
      </c>
      <c r="M843" s="651">
        <f>+'17HPM_DATA_INPUT'!K531</f>
        <v>560633</v>
      </c>
      <c r="N843" s="654">
        <f>+'17HPM_DATA_INPUT'!L531</f>
        <v>814726</v>
      </c>
      <c r="O843" s="673">
        <f>+'17HPM_DATA_INPUT'!M531</f>
        <v>603904</v>
      </c>
      <c r="P843" s="650">
        <f>+L843-N843</f>
        <v>-252192</v>
      </c>
      <c r="Q843" s="652">
        <f>+M843-O843</f>
        <v>-43271</v>
      </c>
      <c r="R843" s="654">
        <f>+'17HPM_DATA_INPUT'!P531</f>
        <v>703648</v>
      </c>
      <c r="S843" s="651">
        <f>+'17HPM_DATA_INPUT'!Q531</f>
        <v>671000</v>
      </c>
      <c r="T843" s="654">
        <f>+'17HPM_DATA_INPUT'!R531</f>
        <v>468454</v>
      </c>
      <c r="U843" s="651">
        <f>+'17HPM_DATA_INPUT'!S531</f>
        <v>355426</v>
      </c>
      <c r="V843" s="650">
        <f>+P843-R843-T843</f>
        <v>-1424294</v>
      </c>
      <c r="W843" s="653">
        <f>+Q843-S843-U843</f>
        <v>-1069697</v>
      </c>
      <c r="X843" s="4047"/>
      <c r="AC843" s="3183"/>
      <c r="AD843" s="70">
        <f t="shared" si="1052"/>
        <v>1011</v>
      </c>
      <c r="AE843" s="264">
        <f t="shared" si="1053"/>
        <v>0.14197444179188315</v>
      </c>
      <c r="AF843" s="70">
        <f t="shared" si="1054"/>
        <v>0</v>
      </c>
      <c r="AG843" s="264">
        <f t="shared" si="1055"/>
        <v>0</v>
      </c>
      <c r="AH843" s="70">
        <f t="shared" si="1056"/>
        <v>134381.95999999996</v>
      </c>
      <c r="AI843" s="264">
        <f t="shared" si="1057"/>
        <v>4.5355120213953687E-2</v>
      </c>
      <c r="AJ843" s="70">
        <f t="shared" si="1058"/>
        <v>424883.06000000006</v>
      </c>
      <c r="AK843" s="264">
        <f t="shared" si="1059"/>
        <v>0.20508869027621709</v>
      </c>
      <c r="AL843" s="70">
        <f t="shared" si="1060"/>
        <v>435735.43895174982</v>
      </c>
      <c r="AM843" s="264">
        <f t="shared" si="1061"/>
        <v>0.32153910618489234</v>
      </c>
      <c r="AN843" s="70">
        <f t="shared" si="1062"/>
        <v>-10852.378951749764</v>
      </c>
      <c r="AO843" s="264">
        <f t="shared" si="1063"/>
        <v>-1.5145348335084644E-2</v>
      </c>
      <c r="AP843" s="70">
        <f t="shared" si="1064"/>
        <v>41007.085479982663</v>
      </c>
      <c r="AQ843" s="264">
        <f t="shared" si="1065"/>
        <v>2.7234241742026263E-2</v>
      </c>
      <c r="AR843" s="70">
        <f t="shared" si="1066"/>
        <v>232160.91429678549</v>
      </c>
      <c r="AS843" s="264">
        <f t="shared" si="1067"/>
        <v>0.29108430166584942</v>
      </c>
      <c r="AT843" s="70">
        <f t="shared" si="1068"/>
        <v>-284020.3787285178</v>
      </c>
      <c r="AU843" s="264">
        <f t="shared" si="1069"/>
        <v>-0.17899593853432785</v>
      </c>
    </row>
    <row r="844" spans="1:47" ht="13.5" x14ac:dyDescent="0.25">
      <c r="A844" s="2424">
        <v>6480</v>
      </c>
      <c r="B844" s="30" t="s">
        <v>319</v>
      </c>
      <c r="C844" s="30" t="s">
        <v>1650</v>
      </c>
      <c r="D844" s="649" t="s">
        <v>4095</v>
      </c>
      <c r="E844" s="723" t="s">
        <v>3918</v>
      </c>
      <c r="F844" s="674">
        <f>+VLOOKUP(A844,'17NM_Clinic Revenue'!$C$10:$K$85,9,FALSE)</f>
        <v>8132</v>
      </c>
      <c r="G844" s="673">
        <f>+VLOOKUP(A844,'17NM_Clinic Revenue'!$C$96:$K$170,9,FALSE)</f>
        <v>7121</v>
      </c>
      <c r="H844" s="672">
        <v>0</v>
      </c>
      <c r="I844" s="729">
        <v>0</v>
      </c>
      <c r="J844" s="672">
        <f>+VLOOKUP(A844,'17NM_Clinic Revenue'!$C$10:$K$85,5,FALSE)</f>
        <v>3097265.96</v>
      </c>
      <c r="K844" s="673">
        <f>+VLOOKUP(A844,'17NM_Clinic Revenue'!$C$96:$K$170,5,FALSE)</f>
        <v>2962884</v>
      </c>
      <c r="L844" s="672">
        <f>+VLOOKUP(A844,'17NM_Clinic Revenue'!$C$10:$K$85,8,FALSE)</f>
        <v>2496587.06</v>
      </c>
      <c r="M844" s="673">
        <f>+VLOOKUP(A844,'17NM_Clinic Revenue'!$C$96:$K$170,8,FALSE)</f>
        <v>2071704</v>
      </c>
      <c r="N844" s="672">
        <f>+SUMIF('17NM_Flex Cost'!$C$7:$C$122,A844,'17NM_Flex Cost'!$E$7:$E$122)</f>
        <v>1790890.7857517498</v>
      </c>
      <c r="O844" s="673">
        <f>+SUMIF('17NM_Flex Cost'!$M$7:$M$122,A844,'17NM_Flex Cost'!$O$7:$O$122)</f>
        <v>1355155.3467999999</v>
      </c>
      <c r="P844" s="657">
        <f>+L844-N844</f>
        <v>705696.27424825029</v>
      </c>
      <c r="Q844" s="675">
        <f>+M844-O844</f>
        <v>716548.65320000006</v>
      </c>
      <c r="R844" s="672">
        <f>+SUMIF('17NM_Flex Cost'!$C$7:$C$122,A844,'17NM_Flex Cost'!$F$7:$F$122)</f>
        <v>1546724.9926799824</v>
      </c>
      <c r="S844" s="673">
        <f>+SUMIF('17NM_Flex Cost'!$M$7:$M$122,A844,'17NM_Flex Cost'!$P$7:$P$122)</f>
        <v>1505717.9071999998</v>
      </c>
      <c r="T844" s="672">
        <f>+SUMIF('17NM_Flex Cost'!$C$7:$C$122,A844,'17NM_Flex Cost'!$G$7:$G$122)</f>
        <v>1029733.6894967854</v>
      </c>
      <c r="U844" s="673">
        <f>+SUMIF('17NM_Flex Cost'!$M$7:$M$122,A844,'17NM_Flex Cost'!$Q$7:$Q$122)</f>
        <v>797572.77519999992</v>
      </c>
      <c r="V844" s="657">
        <f>+P844-R844-T844</f>
        <v>-1870762.4079285176</v>
      </c>
      <c r="W844" s="676">
        <f>+Q844-S844-U844</f>
        <v>-1586742.0291999998</v>
      </c>
      <c r="X844" s="4047"/>
      <c r="Y844" s="4044" t="s">
        <v>1204</v>
      </c>
      <c r="Z844" s="4047"/>
      <c r="AA844" s="3179">
        <f>+'17NM_PLRecon'!S32-'Departmental PL'!V844</f>
        <v>0</v>
      </c>
      <c r="AB844" s="3179">
        <f>+'17NM_PLRecon'!T32-'Departmental PL'!W844</f>
        <v>0</v>
      </c>
      <c r="AC844" s="3179"/>
      <c r="AD844" s="261">
        <f t="shared" si="1052"/>
        <v>1102</v>
      </c>
      <c r="AE844" s="262">
        <f t="shared" si="1053"/>
        <v>0.11825303144114176</v>
      </c>
      <c r="AF844" s="18">
        <f t="shared" si="1054"/>
        <v>917</v>
      </c>
      <c r="AG844" s="262">
        <f t="shared" si="1055"/>
        <v>8.7575207716550474E-2</v>
      </c>
      <c r="AH844" s="18">
        <f t="shared" si="1056"/>
        <v>234491.95999999996</v>
      </c>
      <c r="AI844" s="262">
        <f t="shared" si="1057"/>
        <v>5.5000131348100605E-2</v>
      </c>
      <c r="AJ844" s="18">
        <f t="shared" si="1058"/>
        <v>426784.06000000006</v>
      </c>
      <c r="AK844" s="262">
        <f t="shared" si="1059"/>
        <v>0.16213123927521439</v>
      </c>
      <c r="AL844" s="18">
        <f t="shared" si="1060"/>
        <v>646557.43895174982</v>
      </c>
      <c r="AM844" s="262">
        <f t="shared" si="1061"/>
        <v>0.33003463626962637</v>
      </c>
      <c r="AN844" s="18">
        <f t="shared" si="1062"/>
        <v>-219773.37895174976</v>
      </c>
      <c r="AO844" s="262">
        <f t="shared" si="1063"/>
        <v>-0.3264231003467824</v>
      </c>
      <c r="AP844" s="18">
        <f t="shared" si="1064"/>
        <v>73655.085479982663</v>
      </c>
      <c r="AQ844" s="262">
        <f t="shared" si="1065"/>
        <v>3.3837680682623765E-2</v>
      </c>
      <c r="AR844" s="18">
        <f t="shared" si="1066"/>
        <v>345188.91429678537</v>
      </c>
      <c r="AS844" s="262">
        <f t="shared" si="1067"/>
        <v>0.29938359148465588</v>
      </c>
      <c r="AT844" s="18">
        <f t="shared" si="1068"/>
        <v>-638617.3787285178</v>
      </c>
      <c r="AU844" s="263">
        <f t="shared" si="1069"/>
        <v>-0.24040355216465883</v>
      </c>
    </row>
    <row r="845" spans="1:47" ht="13.5" x14ac:dyDescent="0.25">
      <c r="A845" s="659">
        <v>180</v>
      </c>
      <c r="B845" s="30" t="e">
        <v>#N/A</v>
      </c>
      <c r="C845" s="30" t="e">
        <v>#N/A</v>
      </c>
      <c r="D845" s="659" t="s">
        <v>2608</v>
      </c>
      <c r="E845" s="723"/>
      <c r="F845" s="669">
        <f>SUM(F843:F844)</f>
        <v>10421</v>
      </c>
      <c r="G845" s="682">
        <f>SUM(G843:G844)</f>
        <v>9319</v>
      </c>
      <c r="H845" s="661">
        <f>SUM(H843:H844)</f>
        <v>11388</v>
      </c>
      <c r="I845" s="665">
        <f t="shared" ref="I845:O845" si="1070">SUM(I843:I844)</f>
        <v>10471</v>
      </c>
      <c r="J845" s="661">
        <f>SUM(J843:J844)</f>
        <v>4497971.96</v>
      </c>
      <c r="K845" s="665">
        <f t="shared" si="1070"/>
        <v>4263480</v>
      </c>
      <c r="L845" s="661">
        <f t="shared" si="1070"/>
        <v>3059121.06</v>
      </c>
      <c r="M845" s="665">
        <f t="shared" si="1070"/>
        <v>2632337</v>
      </c>
      <c r="N845" s="661">
        <f t="shared" si="1070"/>
        <v>2605616.7857517498</v>
      </c>
      <c r="O845" s="665">
        <f t="shared" si="1070"/>
        <v>1959059.3467999999</v>
      </c>
      <c r="P845" s="661">
        <f t="shared" ref="P845:P849" si="1071">+L845-N845</f>
        <v>453504.27424825029</v>
      </c>
      <c r="Q845" s="665">
        <f>+M845-O845</f>
        <v>673277.65320000006</v>
      </c>
      <c r="R845" s="661">
        <f>SUM(R843:R844)</f>
        <v>2250372.9926799824</v>
      </c>
      <c r="S845" s="665">
        <f>SUM(S843:S844)</f>
        <v>2176717.9071999998</v>
      </c>
      <c r="T845" s="661">
        <f>SUM(T843:T844)</f>
        <v>1498187.6894967854</v>
      </c>
      <c r="U845" s="665">
        <f>SUM(U843:U844)</f>
        <v>1152998.7752</v>
      </c>
      <c r="V845" s="661">
        <f t="shared" ref="V845:V851" si="1072">+P845-R845-T845</f>
        <v>-3295056.4079285176</v>
      </c>
      <c r="W845" s="663">
        <f>+Q845-S845-U845</f>
        <v>-2656439.0291999998</v>
      </c>
      <c r="X845" s="4047"/>
      <c r="Y845" s="4044"/>
      <c r="Z845" s="4047"/>
      <c r="AA845" s="3183"/>
      <c r="AB845" s="3183"/>
      <c r="AC845" s="3183"/>
      <c r="AD845" s="70">
        <f t="shared" si="1052"/>
        <v>6</v>
      </c>
      <c r="AE845" s="264">
        <f t="shared" si="1053"/>
        <v>2</v>
      </c>
      <c r="AF845" s="70">
        <f t="shared" si="1054"/>
        <v>0</v>
      </c>
      <c r="AG845" s="264">
        <f t="shared" si="1055"/>
        <v>0</v>
      </c>
      <c r="AH845" s="70">
        <f t="shared" si="1056"/>
        <v>-2657</v>
      </c>
      <c r="AI845" s="264">
        <f t="shared" si="1057"/>
        <v>-0.80637329286798176</v>
      </c>
      <c r="AJ845" s="70">
        <f t="shared" si="1058"/>
        <v>-334</v>
      </c>
      <c r="AK845" s="264">
        <f t="shared" si="1059"/>
        <v>-0.532695374800638</v>
      </c>
      <c r="AL845" s="70">
        <f t="shared" si="1060"/>
        <v>-1168</v>
      </c>
      <c r="AM845" s="264">
        <f t="shared" si="1061"/>
        <v>-0.75794938351719665</v>
      </c>
      <c r="AN845" s="70">
        <f t="shared" si="1062"/>
        <v>834</v>
      </c>
      <c r="AO845" s="264">
        <f t="shared" si="1063"/>
        <v>0.91247264770240699</v>
      </c>
      <c r="AP845" s="70">
        <f t="shared" si="1064"/>
        <v>-1391</v>
      </c>
      <c r="AQ845" s="264">
        <f t="shared" si="1065"/>
        <v>-0.81202568593111502</v>
      </c>
      <c r="AR845" s="70">
        <f t="shared" si="1066"/>
        <v>-693</v>
      </c>
      <c r="AS845" s="264">
        <f t="shared" si="1067"/>
        <v>-0.7640573318632855</v>
      </c>
      <c r="AT845" s="70">
        <f t="shared" si="1068"/>
        <v>2918</v>
      </c>
      <c r="AU845" s="264">
        <f t="shared" si="1069"/>
        <v>0.82569326542161858</v>
      </c>
    </row>
    <row r="846" spans="1:47" ht="13.5" x14ac:dyDescent="0.25">
      <c r="A846" s="649">
        <v>6480</v>
      </c>
      <c r="B846" s="30" t="s">
        <v>319</v>
      </c>
      <c r="C846" s="30" t="s">
        <v>1650</v>
      </c>
      <c r="D846" s="649" t="s">
        <v>1649</v>
      </c>
      <c r="E846" s="723"/>
      <c r="F846" s="656">
        <f>+'17HPM_DATA_INPUT'!D533</f>
        <v>9</v>
      </c>
      <c r="G846" s="651">
        <f>+'17HPM_DATA_INPUT'!E533</f>
        <v>3</v>
      </c>
      <c r="H846" s="654">
        <f>+'17HPM_DATA_INPUT'!F533</f>
        <v>14</v>
      </c>
      <c r="I846" s="690">
        <f>+'17HPM_DATA_INPUT'!G533</f>
        <v>14</v>
      </c>
      <c r="J846" s="654">
        <f>+'17HPM_DATA_INPUT'!H533</f>
        <v>638</v>
      </c>
      <c r="K846" s="651">
        <f>+'17HPM_DATA_INPUT'!I533</f>
        <v>3295</v>
      </c>
      <c r="L846" s="654">
        <f>+'17HPM_DATA_INPUT'!J533</f>
        <v>293</v>
      </c>
      <c r="M846" s="651">
        <f>+'17HPM_DATA_INPUT'!K533</f>
        <v>627</v>
      </c>
      <c r="N846" s="654">
        <f>+'17HPM_DATA_INPUT'!L533</f>
        <v>373</v>
      </c>
      <c r="O846" s="673">
        <f>+'17HPM_DATA_INPUT'!M533</f>
        <v>1541</v>
      </c>
      <c r="P846" s="650">
        <f t="shared" si="1071"/>
        <v>-80</v>
      </c>
      <c r="Q846" s="652">
        <f t="shared" ref="Q846:Q849" si="1073">+M846-O846</f>
        <v>-914</v>
      </c>
      <c r="R846" s="654">
        <f>+'17HPM_DATA_INPUT'!P533</f>
        <v>322</v>
      </c>
      <c r="S846" s="651">
        <f>+'17HPM_DATA_INPUT'!Q533</f>
        <v>1713</v>
      </c>
      <c r="T846" s="654">
        <f>+'17HPM_DATA_INPUT'!R533</f>
        <v>214</v>
      </c>
      <c r="U846" s="651">
        <f>+'17HPM_DATA_INPUT'!S533</f>
        <v>907</v>
      </c>
      <c r="V846" s="650">
        <f t="shared" si="1072"/>
        <v>-616</v>
      </c>
      <c r="W846" s="653">
        <f t="shared" ref="W846:W851" si="1074">+Q846-S846-U846</f>
        <v>-3534</v>
      </c>
      <c r="X846" s="4047"/>
      <c r="Y846" s="4044"/>
      <c r="Z846" s="4047"/>
      <c r="AA846" s="3183"/>
      <c r="AB846" s="3183"/>
      <c r="AC846" s="3183"/>
      <c r="AD846" s="261">
        <f t="shared" si="1052"/>
        <v>6</v>
      </c>
      <c r="AE846" s="262">
        <f t="shared" si="1053"/>
        <v>2</v>
      </c>
      <c r="AF846" s="18">
        <f t="shared" si="1054"/>
        <v>0</v>
      </c>
      <c r="AG846" s="262">
        <f t="shared" si="1055"/>
        <v>0</v>
      </c>
      <c r="AH846" s="18">
        <f t="shared" si="1056"/>
        <v>-2657</v>
      </c>
      <c r="AI846" s="262">
        <f t="shared" si="1057"/>
        <v>-0.80637329286798176</v>
      </c>
      <c r="AJ846" s="18">
        <f t="shared" si="1058"/>
        <v>-334</v>
      </c>
      <c r="AK846" s="262">
        <f t="shared" si="1059"/>
        <v>-0.532695374800638</v>
      </c>
      <c r="AL846" s="18">
        <f t="shared" si="1060"/>
        <v>-1168</v>
      </c>
      <c r="AM846" s="262">
        <f t="shared" si="1061"/>
        <v>-0.75794938351719665</v>
      </c>
      <c r="AN846" s="18">
        <f t="shared" si="1062"/>
        <v>834</v>
      </c>
      <c r="AO846" s="262">
        <f t="shared" si="1063"/>
        <v>0.91247264770240699</v>
      </c>
      <c r="AP846" s="18">
        <f t="shared" si="1064"/>
        <v>-1391</v>
      </c>
      <c r="AQ846" s="262">
        <f t="shared" si="1065"/>
        <v>-0.81202568593111502</v>
      </c>
      <c r="AR846" s="18">
        <f t="shared" si="1066"/>
        <v>-693</v>
      </c>
      <c r="AS846" s="262">
        <f t="shared" si="1067"/>
        <v>-0.7640573318632855</v>
      </c>
      <c r="AT846" s="18">
        <f t="shared" si="1068"/>
        <v>2918</v>
      </c>
      <c r="AU846" s="263">
        <f t="shared" si="1069"/>
        <v>0.82569326542161858</v>
      </c>
    </row>
    <row r="847" spans="1:47" ht="13.5" x14ac:dyDescent="0.25">
      <c r="A847" s="659">
        <v>180</v>
      </c>
      <c r="B847" s="30" t="e">
        <v>#N/A</v>
      </c>
      <c r="C847" s="30" t="e">
        <v>#N/A</v>
      </c>
      <c r="D847" s="659" t="s">
        <v>2609</v>
      </c>
      <c r="E847" s="723"/>
      <c r="F847" s="660">
        <f>+'17HPM_DATA_INPUT'!D534</f>
        <v>9</v>
      </c>
      <c r="G847" s="664">
        <f>+'17HPM_DATA_INPUT'!E534</f>
        <v>3</v>
      </c>
      <c r="H847" s="716">
        <f>+'17HPM_DATA_INPUT'!F534</f>
        <v>14</v>
      </c>
      <c r="I847" s="717">
        <f>+'17HPM_DATA_INPUT'!G534</f>
        <v>14</v>
      </c>
      <c r="J847" s="661">
        <f t="shared" ref="J847:O847" si="1075">J846</f>
        <v>638</v>
      </c>
      <c r="K847" s="665">
        <f t="shared" si="1075"/>
        <v>3295</v>
      </c>
      <c r="L847" s="661">
        <f t="shared" si="1075"/>
        <v>293</v>
      </c>
      <c r="M847" s="665">
        <f t="shared" si="1075"/>
        <v>627</v>
      </c>
      <c r="N847" s="716">
        <f t="shared" si="1075"/>
        <v>373</v>
      </c>
      <c r="O847" s="717">
        <f t="shared" si="1075"/>
        <v>1541</v>
      </c>
      <c r="P847" s="661">
        <f t="shared" si="1071"/>
        <v>-80</v>
      </c>
      <c r="Q847" s="665">
        <f t="shared" si="1073"/>
        <v>-914</v>
      </c>
      <c r="R847" s="716">
        <f>R846</f>
        <v>322</v>
      </c>
      <c r="S847" s="717">
        <f>S846</f>
        <v>1713</v>
      </c>
      <c r="T847" s="716">
        <f>T846</f>
        <v>214</v>
      </c>
      <c r="U847" s="717">
        <f>U846</f>
        <v>907</v>
      </c>
      <c r="V847" s="661">
        <f t="shared" si="1072"/>
        <v>-616</v>
      </c>
      <c r="W847" s="663">
        <f t="shared" si="1074"/>
        <v>-3534</v>
      </c>
      <c r="X847" s="4047"/>
      <c r="Y847" s="4044"/>
      <c r="Z847" s="4047"/>
      <c r="AA847" s="3183"/>
      <c r="AB847" s="3183"/>
      <c r="AC847" s="3183"/>
      <c r="AD847" s="70">
        <f t="shared" si="1052"/>
        <v>-4</v>
      </c>
      <c r="AE847" s="264">
        <f t="shared" si="1053"/>
        <v>-0.12903225806451613</v>
      </c>
      <c r="AF847" s="70">
        <f t="shared" si="1054"/>
        <v>26</v>
      </c>
      <c r="AG847" s="264">
        <f t="shared" si="1055"/>
        <v>0.30232558139534882</v>
      </c>
      <c r="AH847" s="70">
        <f t="shared" si="1056"/>
        <v>6197</v>
      </c>
      <c r="AI847" s="264">
        <f t="shared" si="1057"/>
        <v>1.0773643949930458</v>
      </c>
      <c r="AJ847" s="70">
        <f t="shared" si="1058"/>
        <v>972</v>
      </c>
      <c r="AK847" s="264">
        <f t="shared" si="1059"/>
        <v>0.62467866323907451</v>
      </c>
      <c r="AL847" s="70">
        <f t="shared" si="1060"/>
        <v>4189</v>
      </c>
      <c r="AM847" s="264">
        <f t="shared" si="1061"/>
        <v>1.5572490706319702</v>
      </c>
      <c r="AN847" s="70">
        <f t="shared" si="1062"/>
        <v>-3217</v>
      </c>
      <c r="AO847" s="264">
        <f t="shared" si="1063"/>
        <v>-2.8368606701940036</v>
      </c>
      <c r="AP847" s="70">
        <f t="shared" si="1064"/>
        <v>2952</v>
      </c>
      <c r="AQ847" s="264">
        <f t="shared" si="1065"/>
        <v>0.98762127801940447</v>
      </c>
      <c r="AR847" s="70">
        <f t="shared" si="1066"/>
        <v>2372</v>
      </c>
      <c r="AS847" s="264">
        <f t="shared" si="1067"/>
        <v>1.4984207201516109</v>
      </c>
      <c r="AT847" s="70">
        <f t="shared" si="1068"/>
        <v>-8541</v>
      </c>
      <c r="AU847" s="264">
        <f t="shared" si="1069"/>
        <v>-1.4968454258675079</v>
      </c>
    </row>
    <row r="848" spans="1:47" ht="13.5" x14ac:dyDescent="0.25">
      <c r="A848" s="649">
        <v>6480</v>
      </c>
      <c r="B848" s="30" t="s">
        <v>319</v>
      </c>
      <c r="C848" s="30" t="s">
        <v>1650</v>
      </c>
      <c r="D848" s="649" t="s">
        <v>1649</v>
      </c>
      <c r="E848" s="723"/>
      <c r="F848" s="656">
        <f>+'17HPM_DATA_INPUT'!D535</f>
        <v>27</v>
      </c>
      <c r="G848" s="651">
        <f>+'17HPM_DATA_INPUT'!E535</f>
        <v>31</v>
      </c>
      <c r="H848" s="654">
        <f>+'17HPM_DATA_INPUT'!F535</f>
        <v>112</v>
      </c>
      <c r="I848" s="690">
        <f>+'17HPM_DATA_INPUT'!G535</f>
        <v>86</v>
      </c>
      <c r="J848" s="654">
        <f>+'17HPM_DATA_INPUT'!H535</f>
        <v>11949</v>
      </c>
      <c r="K848" s="651">
        <f>+'17HPM_DATA_INPUT'!I535</f>
        <v>5752</v>
      </c>
      <c r="L848" s="654">
        <f>+'17HPM_DATA_INPUT'!J535</f>
        <v>2528</v>
      </c>
      <c r="M848" s="651">
        <f>+'17HPM_DATA_INPUT'!K535</f>
        <v>1556</v>
      </c>
      <c r="N848" s="654">
        <f>+'17HPM_DATA_INPUT'!L535</f>
        <v>6879</v>
      </c>
      <c r="O848" s="673">
        <f>+'17HPM_DATA_INPUT'!M535</f>
        <v>2690</v>
      </c>
      <c r="P848" s="650">
        <f t="shared" si="1071"/>
        <v>-4351</v>
      </c>
      <c r="Q848" s="652">
        <f t="shared" si="1073"/>
        <v>-1134</v>
      </c>
      <c r="R848" s="654">
        <f>+'17HPM_DATA_INPUT'!P535</f>
        <v>5941</v>
      </c>
      <c r="S848" s="651">
        <f>+'17HPM_DATA_INPUT'!Q535</f>
        <v>2989</v>
      </c>
      <c r="T848" s="654">
        <f>+'17HPM_DATA_INPUT'!R535</f>
        <v>3955</v>
      </c>
      <c r="U848" s="651">
        <f>+'17HPM_DATA_INPUT'!S535</f>
        <v>1583</v>
      </c>
      <c r="V848" s="650">
        <f t="shared" si="1072"/>
        <v>-14247</v>
      </c>
      <c r="W848" s="653">
        <f t="shared" si="1074"/>
        <v>-5706</v>
      </c>
      <c r="X848" s="4047"/>
      <c r="Y848" s="4044"/>
      <c r="Z848" s="4047"/>
      <c r="AA848" s="3183"/>
      <c r="AB848" s="3183"/>
      <c r="AC848" s="3183"/>
      <c r="AD848" s="261">
        <f t="shared" si="1052"/>
        <v>-4</v>
      </c>
      <c r="AE848" s="262">
        <f t="shared" si="1053"/>
        <v>-0.12903225806451613</v>
      </c>
      <c r="AF848" s="18">
        <f t="shared" si="1054"/>
        <v>26</v>
      </c>
      <c r="AG848" s="262">
        <f t="shared" si="1055"/>
        <v>0.30232558139534882</v>
      </c>
      <c r="AH848" s="18">
        <f t="shared" si="1056"/>
        <v>6197</v>
      </c>
      <c r="AI848" s="262">
        <f t="shared" si="1057"/>
        <v>1.0773643949930458</v>
      </c>
      <c r="AJ848" s="18">
        <f t="shared" si="1058"/>
        <v>972</v>
      </c>
      <c r="AK848" s="262">
        <f t="shared" si="1059"/>
        <v>0.62467866323907451</v>
      </c>
      <c r="AL848" s="18">
        <f t="shared" si="1060"/>
        <v>4189</v>
      </c>
      <c r="AM848" s="262">
        <f t="shared" si="1061"/>
        <v>1.5572490706319702</v>
      </c>
      <c r="AN848" s="18">
        <f t="shared" si="1062"/>
        <v>-3217</v>
      </c>
      <c r="AO848" s="262">
        <f t="shared" si="1063"/>
        <v>-2.8368606701940036</v>
      </c>
      <c r="AP848" s="18">
        <f t="shared" si="1064"/>
        <v>2952</v>
      </c>
      <c r="AQ848" s="262">
        <f t="shared" si="1065"/>
        <v>0.98762127801940447</v>
      </c>
      <c r="AR848" s="18">
        <f t="shared" si="1066"/>
        <v>2372</v>
      </c>
      <c r="AS848" s="262">
        <f t="shared" si="1067"/>
        <v>1.4984207201516109</v>
      </c>
      <c r="AT848" s="18">
        <f t="shared" si="1068"/>
        <v>-8541</v>
      </c>
      <c r="AU848" s="263">
        <f t="shared" si="1069"/>
        <v>-1.4968454258675079</v>
      </c>
    </row>
    <row r="849" spans="1:47" ht="13.5" x14ac:dyDescent="0.25">
      <c r="A849" s="659">
        <v>180</v>
      </c>
      <c r="B849" s="30" t="e">
        <v>#N/A</v>
      </c>
      <c r="C849" s="30" t="e">
        <v>#N/A</v>
      </c>
      <c r="D849" s="659" t="s">
        <v>2610</v>
      </c>
      <c r="E849" s="723"/>
      <c r="F849" s="660">
        <f>+'17HPM_DATA_INPUT'!D536</f>
        <v>27</v>
      </c>
      <c r="G849" s="664">
        <f>+'17HPM_DATA_INPUT'!E536</f>
        <v>31</v>
      </c>
      <c r="H849" s="716">
        <f>+'17HPM_DATA_INPUT'!F536</f>
        <v>112</v>
      </c>
      <c r="I849" s="717">
        <f>+'17HPM_DATA_INPUT'!G536</f>
        <v>86</v>
      </c>
      <c r="J849" s="661">
        <f t="shared" ref="J849:O849" si="1076">J848</f>
        <v>11949</v>
      </c>
      <c r="K849" s="665">
        <f t="shared" si="1076"/>
        <v>5752</v>
      </c>
      <c r="L849" s="716">
        <f t="shared" si="1076"/>
        <v>2528</v>
      </c>
      <c r="M849" s="717">
        <f t="shared" si="1076"/>
        <v>1556</v>
      </c>
      <c r="N849" s="716">
        <f t="shared" si="1076"/>
        <v>6879</v>
      </c>
      <c r="O849" s="717">
        <f t="shared" si="1076"/>
        <v>2690</v>
      </c>
      <c r="P849" s="661">
        <f t="shared" si="1071"/>
        <v>-4351</v>
      </c>
      <c r="Q849" s="665">
        <f t="shared" si="1073"/>
        <v>-1134</v>
      </c>
      <c r="R849" s="716">
        <f>R848</f>
        <v>5941</v>
      </c>
      <c r="S849" s="717">
        <f>S848</f>
        <v>2989</v>
      </c>
      <c r="T849" s="716">
        <f>T848</f>
        <v>3955</v>
      </c>
      <c r="U849" s="717">
        <f>U848</f>
        <v>1583</v>
      </c>
      <c r="V849" s="661">
        <f t="shared" si="1072"/>
        <v>-14247</v>
      </c>
      <c r="W849" s="663">
        <f t="shared" si="1074"/>
        <v>-5706</v>
      </c>
      <c r="X849" s="4047"/>
      <c r="Y849" s="4044"/>
      <c r="Z849" s="4047"/>
      <c r="AA849" s="3183"/>
      <c r="AB849" s="3183"/>
      <c r="AC849" s="3183"/>
      <c r="AD849" s="2"/>
      <c r="AE849" s="252"/>
      <c r="AF849" s="2"/>
      <c r="AG849" s="252"/>
      <c r="AH849" s="2"/>
      <c r="AI849" s="252"/>
      <c r="AJ849" s="2"/>
      <c r="AK849" s="252"/>
      <c r="AL849" s="2"/>
      <c r="AM849" s="252"/>
      <c r="AN849" s="2"/>
      <c r="AO849" s="252"/>
      <c r="AP849" s="2"/>
      <c r="AQ849" s="252"/>
      <c r="AR849" s="2"/>
      <c r="AS849" s="252"/>
      <c r="AT849" s="2"/>
      <c r="AU849" s="252"/>
    </row>
    <row r="850" spans="1:47" ht="13.5" x14ac:dyDescent="0.25">
      <c r="A850" s="649" t="e">
        <v>#VALUE!</v>
      </c>
      <c r="B850" s="30" t="e">
        <v>#VALUE!</v>
      </c>
      <c r="C850" s="30" t="e">
        <v>#VALUE!</v>
      </c>
      <c r="D850" s="649"/>
      <c r="E850" s="723"/>
      <c r="F850" s="666"/>
      <c r="G850" s="666"/>
      <c r="H850" s="666"/>
      <c r="I850" s="666"/>
      <c r="J850" s="666"/>
      <c r="K850" s="666"/>
      <c r="L850" s="666"/>
      <c r="M850" s="666"/>
      <c r="N850" s="666"/>
      <c r="O850" s="666"/>
      <c r="P850" s="667"/>
      <c r="Q850" s="652"/>
      <c r="R850" s="666"/>
      <c r="S850" s="666"/>
      <c r="T850" s="667"/>
      <c r="U850" s="652"/>
      <c r="V850" s="666"/>
      <c r="W850" s="668"/>
      <c r="X850" s="4047"/>
      <c r="Y850" s="4044"/>
      <c r="Z850" s="4047"/>
      <c r="AA850" s="3183"/>
      <c r="AB850" s="3183"/>
      <c r="AC850" s="3183"/>
      <c r="AD850" s="261">
        <f>+F851-G851</f>
        <v>1104</v>
      </c>
      <c r="AE850" s="262">
        <f>IF(G851=0,0,IF(AD850&gt;0,ABS(+AD850/G851),-ABS(+AD850/G851)))</f>
        <v>0.11803699347802844</v>
      </c>
      <c r="AF850" s="18">
        <f>+H851-I851</f>
        <v>943</v>
      </c>
      <c r="AG850" s="262">
        <f>IF(I851=0,0,IF(AF850&gt;0,ABS(+AF850/I851),-ABS(+AF850/I851)))</f>
        <v>8.9206319175101689E-2</v>
      </c>
      <c r="AH850" s="18">
        <f>+J851-K851</f>
        <v>238031.95999999996</v>
      </c>
      <c r="AI850" s="262">
        <f>IF(K851=0,0,IF(AH850&gt;0,ABS(+AH850/K851),-ABS(+AH850/K851)))</f>
        <v>5.5712219021670305E-2</v>
      </c>
      <c r="AJ850" s="18">
        <f>+L851-M851</f>
        <v>427422.06000000006</v>
      </c>
      <c r="AK850" s="262">
        <f>IF(M851=0,0,IF(AJ850&gt;0,ABS(+AJ850/M851),-ABS(+AJ850/M851)))</f>
        <v>0.16223906442160244</v>
      </c>
      <c r="AL850" s="18">
        <f>+N851-O851</f>
        <v>649578.43895174982</v>
      </c>
      <c r="AM850" s="262">
        <f>IF(O851=0,0,IF(AL850&gt;0,ABS(+AL850/O851),-ABS(+AL850/O851)))</f>
        <v>0.3308621366220787</v>
      </c>
      <c r="AN850" s="18">
        <f>+P851-Q851</f>
        <v>-222156.37895174976</v>
      </c>
      <c r="AO850" s="262">
        <f>IF(Q851=0,0,IF(AN850&gt;0,ABS(+AN850/Q851),-ABS(+AN850/Q851)))</f>
        <v>-0.33096925604023619</v>
      </c>
      <c r="AP850" s="18">
        <f>+R851-S851</f>
        <v>75216.085479982663</v>
      </c>
      <c r="AQ850" s="262">
        <f>IF(S851=0,0,IF(AP850&gt;0,ABS(+AP850/S851),-ABS(+AP850/S851)))</f>
        <v>3.4480333305717197E-2</v>
      </c>
      <c r="AR850" s="18">
        <f>+T851-U851</f>
        <v>346867.91429678537</v>
      </c>
      <c r="AS850" s="262">
        <f>IF(U851=0,0,IF(AR850&gt;0,ABS(+AR850/U851),-ABS(+AR850/U851)))</f>
        <v>0.3001915048778791</v>
      </c>
      <c r="AT850" s="18">
        <f>+V851-W851</f>
        <v>-644240.3787285178</v>
      </c>
      <c r="AU850" s="263">
        <f>IF(W851=0,0,IF(AT850&gt;0,ABS(+AT850/W851),-ABS(+AT850/W851)))</f>
        <v>-0.24167965147771808</v>
      </c>
    </row>
    <row r="851" spans="1:47" ht="13.5" x14ac:dyDescent="0.25">
      <c r="A851" s="659">
        <v>180</v>
      </c>
      <c r="B851" s="30" t="e">
        <v>#N/A</v>
      </c>
      <c r="C851" s="30" t="e">
        <v>#N/A</v>
      </c>
      <c r="D851" s="659" t="s">
        <v>160</v>
      </c>
      <c r="E851" s="724"/>
      <c r="F851" s="669">
        <f>+F845+F847+F849</f>
        <v>10457</v>
      </c>
      <c r="G851" s="682">
        <f>+G845+G847+G849</f>
        <v>9353</v>
      </c>
      <c r="H851" s="661">
        <f t="shared" ref="H851:U851" si="1077">+H845+H847+H849</f>
        <v>11514</v>
      </c>
      <c r="I851" s="665">
        <f t="shared" si="1077"/>
        <v>10571</v>
      </c>
      <c r="J851" s="661">
        <f>+J845+J847+J849</f>
        <v>4510558.96</v>
      </c>
      <c r="K851" s="665">
        <f t="shared" si="1077"/>
        <v>4272527</v>
      </c>
      <c r="L851" s="661">
        <f t="shared" si="1077"/>
        <v>3061942.06</v>
      </c>
      <c r="M851" s="665">
        <f t="shared" si="1077"/>
        <v>2634520</v>
      </c>
      <c r="N851" s="661">
        <f t="shared" si="1077"/>
        <v>2612868.7857517498</v>
      </c>
      <c r="O851" s="665">
        <f t="shared" si="1077"/>
        <v>1963290.3467999999</v>
      </c>
      <c r="P851" s="661">
        <f>+L851-N851</f>
        <v>449073.27424825029</v>
      </c>
      <c r="Q851" s="665">
        <f>+M851-O851</f>
        <v>671229.65320000006</v>
      </c>
      <c r="R851" s="661">
        <f t="shared" si="1077"/>
        <v>2256635.9926799824</v>
      </c>
      <c r="S851" s="665">
        <f t="shared" si="1077"/>
        <v>2181419.9071999998</v>
      </c>
      <c r="T851" s="661">
        <f>+T845+T847+T849</f>
        <v>1502356.6894967854</v>
      </c>
      <c r="U851" s="665">
        <f t="shared" si="1077"/>
        <v>1155488.7752</v>
      </c>
      <c r="V851" s="661">
        <f t="shared" si="1072"/>
        <v>-3309919.4079285176</v>
      </c>
      <c r="W851" s="663">
        <f t="shared" si="1074"/>
        <v>-2665679.0291999998</v>
      </c>
      <c r="X851" s="4047"/>
      <c r="Y851" s="4035"/>
      <c r="Z851" s="4041"/>
      <c r="AA851" s="3179"/>
      <c r="AB851" s="3179"/>
      <c r="AC851" s="3180"/>
      <c r="AD851" s="2"/>
      <c r="AE851" s="252"/>
      <c r="AF851" s="2"/>
      <c r="AG851" s="252"/>
      <c r="AH851" s="2"/>
      <c r="AI851" s="252"/>
      <c r="AJ851" s="2"/>
      <c r="AK851" s="252"/>
      <c r="AL851" s="2"/>
      <c r="AM851" s="252"/>
      <c r="AN851" s="2"/>
      <c r="AO851" s="252"/>
      <c r="AP851" s="2"/>
      <c r="AQ851" s="252"/>
      <c r="AR851" s="2"/>
      <c r="AS851" s="252"/>
      <c r="AT851" s="2"/>
      <c r="AU851" s="252"/>
    </row>
    <row r="852" spans="1:47" ht="13.5" x14ac:dyDescent="0.25">
      <c r="A852" s="30" t="e">
        <v>#VALUE!</v>
      </c>
      <c r="B852" s="30" t="e">
        <v>#VALUE!</v>
      </c>
      <c r="C852" s="30" t="e">
        <v>#VALUE!</v>
      </c>
      <c r="F852" s="159"/>
      <c r="G852" s="159"/>
      <c r="H852" s="687"/>
      <c r="I852" s="687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4042"/>
      <c r="Y852" s="4044"/>
      <c r="Z852" s="4047"/>
      <c r="AA852" s="3183"/>
      <c r="AB852" s="3183"/>
      <c r="AC852" s="3183"/>
      <c r="AD852" s="2"/>
      <c r="AE852" s="252"/>
      <c r="AF852" s="2"/>
      <c r="AG852" s="252"/>
      <c r="AH852" s="2"/>
      <c r="AI852" s="252"/>
      <c r="AJ852" s="2"/>
      <c r="AK852" s="252"/>
      <c r="AL852" s="2"/>
      <c r="AM852" s="252"/>
      <c r="AN852" s="2"/>
      <c r="AO852" s="252"/>
      <c r="AP852" s="2"/>
      <c r="AQ852" s="252"/>
      <c r="AR852" s="2"/>
      <c r="AS852" s="252"/>
      <c r="AT852" s="2"/>
      <c r="AU852" s="252"/>
    </row>
    <row r="853" spans="1:47" ht="13.5" x14ac:dyDescent="0.25">
      <c r="A853" s="713" t="e">
        <v>#VALUE!</v>
      </c>
      <c r="B853" s="30" t="e">
        <v>#VALUE!</v>
      </c>
      <c r="C853" s="30" t="e">
        <v>#VALUE!</v>
      </c>
      <c r="D853" s="713" t="s">
        <v>161</v>
      </c>
      <c r="E853" s="713"/>
      <c r="F853" s="648"/>
      <c r="G853" s="648"/>
      <c r="H853" s="648"/>
      <c r="I853" s="648"/>
      <c r="J853" s="648"/>
      <c r="K853" s="648"/>
      <c r="L853" s="648"/>
      <c r="M853" s="648"/>
      <c r="N853" s="648"/>
      <c r="O853" s="648"/>
      <c r="P853" s="648"/>
      <c r="Q853" s="648"/>
      <c r="R853" s="648"/>
      <c r="S853" s="648"/>
      <c r="T853" s="648"/>
      <c r="U853" s="648"/>
      <c r="V853" s="648"/>
      <c r="W853" s="648"/>
      <c r="X853" s="4047"/>
      <c r="Y853" s="4044"/>
      <c r="Z853" s="4047"/>
      <c r="AA853" s="3183"/>
      <c r="AB853" s="3183"/>
      <c r="AC853" s="3183"/>
      <c r="AD853" s="70">
        <f t="shared" ref="AD853:AD858" si="1078">+F854-G854</f>
        <v>-418</v>
      </c>
      <c r="AE853" s="264">
        <f t="shared" ref="AE853:AE858" si="1079">IF(G854=0,0,IF(AD853&gt;0,ABS(+AD853/G854),-ABS(+AD853/G854)))</f>
        <v>-0.30917159763313612</v>
      </c>
      <c r="AF853" s="70">
        <f t="shared" ref="AF853:AF858" si="1080">+H854-I854</f>
        <v>-778</v>
      </c>
      <c r="AG853" s="264">
        <f t="shared" ref="AG853:AG858" si="1081">IF(I854=0,0,IF(AF853&gt;0,ABS(+AF853/I854),-ABS(+AF853/I854)))</f>
        <v>-0.39653414882772681</v>
      </c>
      <c r="AH853" s="70">
        <f t="shared" ref="AH853:AH858" si="1082">+J854-K854</f>
        <v>-151689</v>
      </c>
      <c r="AI853" s="264">
        <f t="shared" ref="AI853:AI858" si="1083">IF(K854=0,0,IF(AH853&gt;0,ABS(+AH853/K854),-ABS(+AH853/K854)))</f>
        <v>-0.31580492374954455</v>
      </c>
      <c r="AJ853" s="70">
        <f t="shared" ref="AJ853:AJ858" si="1084">+L854-M854</f>
        <v>-46124</v>
      </c>
      <c r="AK853" s="264">
        <f t="shared" ref="AK853:AK858" si="1085">IF(M854=0,0,IF(AJ853&gt;0,ABS(+AJ853/M854),-ABS(+AJ853/M854)))</f>
        <v>-0.30730485302347893</v>
      </c>
      <c r="AL853" s="70">
        <f t="shared" ref="AL853:AL858" si="1086">+N854-O854</f>
        <v>2939</v>
      </c>
      <c r="AM853" s="264">
        <f t="shared" ref="AM853:AM858" si="1087">IF(O854=0,0,IF(AL853&gt;0,ABS(+AL853/O854),-ABS(+AL853/O854)))</f>
        <v>1.2688558279295071E-2</v>
      </c>
      <c r="AN853" s="70">
        <f t="shared" ref="AN853:AN858" si="1088">+P854-Q854</f>
        <v>-49063</v>
      </c>
      <c r="AO853" s="264">
        <f t="shared" ref="AO853:AO858" si="1089">IF(Q854=0,0,IF(AN853&gt;0,ABS(+AN853/Q854),-ABS(+AN853/Q854)))</f>
        <v>-0.60174896362253782</v>
      </c>
      <c r="AP853" s="70">
        <f t="shared" ref="AP853:AP858" si="1090">+R854-S854</f>
        <v>-157</v>
      </c>
      <c r="AQ853" s="264">
        <f t="shared" ref="AQ853:AQ858" si="1091">IF(S854=0,0,IF(AP853&gt;0,ABS(+AP853/S854),-ABS(+AP853/S854)))</f>
        <v>-0.36596736596736595</v>
      </c>
      <c r="AR853" s="70">
        <f t="shared" ref="AR853:AR858" si="1092">+T854-U854</f>
        <v>177378</v>
      </c>
      <c r="AS853" s="264">
        <f t="shared" ref="AS853:AS858" si="1093">IF(U854=0,0,IF(AR853&gt;0,ABS(+AR853/U854),-ABS(+AR853/U854)))</f>
        <v>0.72453893756510013</v>
      </c>
      <c r="AT853" s="70">
        <f t="shared" ref="AT853:AT858" si="1094">+V854-W854</f>
        <v>-226284</v>
      </c>
      <c r="AU853" s="264">
        <f t="shared" ref="AU853:AU858" si="1095">IF(W854=0,0,IF(AT853&gt;0,ABS(+AT853/W854),-ABS(+AT853/W854)))</f>
        <v>-0.69247011732735986</v>
      </c>
    </row>
    <row r="854" spans="1:47" ht="13.5" x14ac:dyDescent="0.25">
      <c r="A854" s="649">
        <v>6520</v>
      </c>
      <c r="B854" s="30" t="s">
        <v>2887</v>
      </c>
      <c r="C854" s="30" t="s">
        <v>1652</v>
      </c>
      <c r="D854" s="649" t="s">
        <v>1651</v>
      </c>
      <c r="E854" s="723"/>
      <c r="F854" s="656">
        <f>+'17HPM_DATA_INPUT'!D538</f>
        <v>934</v>
      </c>
      <c r="G854" s="651">
        <f>+'17HPM_DATA_INPUT'!E538</f>
        <v>1352</v>
      </c>
      <c r="H854" s="654">
        <f>+'17HPM_DATA_INPUT'!F538</f>
        <v>1184</v>
      </c>
      <c r="I854" s="690">
        <f>+'17HPM_DATA_INPUT'!G538</f>
        <v>1962</v>
      </c>
      <c r="J854" s="654">
        <f>+'17HPM_DATA_INPUT'!H538</f>
        <v>328636</v>
      </c>
      <c r="K854" s="651">
        <f>+'17HPM_DATA_INPUT'!I538</f>
        <v>480325</v>
      </c>
      <c r="L854" s="654">
        <f>+'17HPM_DATA_INPUT'!J538</f>
        <v>103968</v>
      </c>
      <c r="M854" s="651">
        <f>+'17HPM_DATA_INPUT'!K538</f>
        <v>150092</v>
      </c>
      <c r="N854" s="654">
        <f>+'17HPM_DATA_INPUT'!L538</f>
        <v>234565</v>
      </c>
      <c r="O854" s="673">
        <f>+'17HPM_DATA_INPUT'!M538</f>
        <v>231626</v>
      </c>
      <c r="P854" s="650">
        <f t="shared" ref="P854:P861" si="1096">+L854-N854</f>
        <v>-130597</v>
      </c>
      <c r="Q854" s="652">
        <f t="shared" ref="Q854:Q861" si="1097">+M854-O854</f>
        <v>-81534</v>
      </c>
      <c r="R854" s="654">
        <f>+'17HPM_DATA_INPUT'!P538</f>
        <v>272</v>
      </c>
      <c r="S854" s="651">
        <f>+'17HPM_DATA_INPUT'!Q538</f>
        <v>429</v>
      </c>
      <c r="T854" s="654">
        <f>+'17HPM_DATA_INPUT'!R538</f>
        <v>422193</v>
      </c>
      <c r="U854" s="651">
        <f>+'17HPM_DATA_INPUT'!S538</f>
        <v>244815</v>
      </c>
      <c r="V854" s="650">
        <f>+P854-R854-T854</f>
        <v>-553062</v>
      </c>
      <c r="W854" s="653">
        <f>+Q854-S854-U854</f>
        <v>-326778</v>
      </c>
      <c r="X854" s="4047"/>
      <c r="Y854" s="4044"/>
      <c r="Z854" s="4047"/>
      <c r="AA854" s="3183"/>
      <c r="AB854" s="3183"/>
      <c r="AC854" s="3183"/>
      <c r="AD854" s="261">
        <f t="shared" si="1078"/>
        <v>-418</v>
      </c>
      <c r="AE854" s="262">
        <f t="shared" si="1079"/>
        <v>-0.30917159763313612</v>
      </c>
      <c r="AF854" s="18">
        <f t="shared" si="1080"/>
        <v>-778</v>
      </c>
      <c r="AG854" s="262">
        <f t="shared" si="1081"/>
        <v>-0.39653414882772681</v>
      </c>
      <c r="AH854" s="18">
        <f t="shared" si="1082"/>
        <v>-151689</v>
      </c>
      <c r="AI854" s="262">
        <f t="shared" si="1083"/>
        <v>-0.31580492374954455</v>
      </c>
      <c r="AJ854" s="18">
        <f t="shared" si="1084"/>
        <v>-46124</v>
      </c>
      <c r="AK854" s="262">
        <f t="shared" si="1085"/>
        <v>-0.30730485302347893</v>
      </c>
      <c r="AL854" s="18">
        <f t="shared" si="1086"/>
        <v>2939</v>
      </c>
      <c r="AM854" s="262">
        <f t="shared" si="1087"/>
        <v>1.2688558279295071E-2</v>
      </c>
      <c r="AN854" s="18">
        <f t="shared" si="1088"/>
        <v>-49063</v>
      </c>
      <c r="AO854" s="262">
        <f t="shared" si="1089"/>
        <v>-0.60174896362253782</v>
      </c>
      <c r="AP854" s="18">
        <f t="shared" si="1090"/>
        <v>-157</v>
      </c>
      <c r="AQ854" s="262">
        <f t="shared" si="1091"/>
        <v>-0.36596736596736595</v>
      </c>
      <c r="AR854" s="18">
        <f t="shared" si="1092"/>
        <v>177378</v>
      </c>
      <c r="AS854" s="262">
        <f t="shared" si="1093"/>
        <v>0.72453893756510013</v>
      </c>
      <c r="AT854" s="18">
        <f t="shared" si="1094"/>
        <v>-226284</v>
      </c>
      <c r="AU854" s="263">
        <f t="shared" si="1095"/>
        <v>-0.69247011732735986</v>
      </c>
    </row>
    <row r="855" spans="1:47" ht="13.5" x14ac:dyDescent="0.25">
      <c r="A855" s="659">
        <v>190</v>
      </c>
      <c r="B855" s="30" t="e">
        <v>#N/A</v>
      </c>
      <c r="C855" s="30" t="e">
        <v>#N/A</v>
      </c>
      <c r="D855" s="659" t="s">
        <v>2608</v>
      </c>
      <c r="E855" s="723"/>
      <c r="F855" s="660">
        <f>+'17HPM_DATA_INPUT'!D539</f>
        <v>934</v>
      </c>
      <c r="G855" s="664">
        <f>+'17HPM_DATA_INPUT'!E539</f>
        <v>1352</v>
      </c>
      <c r="H855" s="716">
        <f>+'17HPM_DATA_INPUT'!F539</f>
        <v>1184</v>
      </c>
      <c r="I855" s="717">
        <f>+'17HPM_DATA_INPUT'!G539</f>
        <v>1962</v>
      </c>
      <c r="J855" s="661">
        <f t="shared" ref="J855:O855" si="1098">J854</f>
        <v>328636</v>
      </c>
      <c r="K855" s="665">
        <f t="shared" si="1098"/>
        <v>480325</v>
      </c>
      <c r="L855" s="716">
        <f t="shared" si="1098"/>
        <v>103968</v>
      </c>
      <c r="M855" s="717">
        <f t="shared" si="1098"/>
        <v>150092</v>
      </c>
      <c r="N855" s="716">
        <f t="shared" si="1098"/>
        <v>234565</v>
      </c>
      <c r="O855" s="717">
        <f t="shared" si="1098"/>
        <v>231626</v>
      </c>
      <c r="P855" s="661">
        <f t="shared" si="1096"/>
        <v>-130597</v>
      </c>
      <c r="Q855" s="665">
        <f t="shared" si="1097"/>
        <v>-81534</v>
      </c>
      <c r="R855" s="716">
        <f>R854</f>
        <v>272</v>
      </c>
      <c r="S855" s="717">
        <f>S854</f>
        <v>429</v>
      </c>
      <c r="T855" s="716">
        <f>T854</f>
        <v>422193</v>
      </c>
      <c r="U855" s="717">
        <f>U854</f>
        <v>244815</v>
      </c>
      <c r="V855" s="661">
        <f>+P855-R855-T855</f>
        <v>-553062</v>
      </c>
      <c r="W855" s="663">
        <f>+Q855-S855-U855</f>
        <v>-326778</v>
      </c>
      <c r="X855" s="4047"/>
      <c r="Y855" s="4044"/>
      <c r="Z855" s="4047"/>
      <c r="AA855" s="3183"/>
      <c r="AB855" s="3183"/>
      <c r="AC855" s="3183"/>
      <c r="AD855" s="70">
        <f t="shared" si="1078"/>
        <v>0</v>
      </c>
      <c r="AE855" s="264">
        <f t="shared" si="1079"/>
        <v>0</v>
      </c>
      <c r="AF855" s="70">
        <f t="shared" si="1080"/>
        <v>0</v>
      </c>
      <c r="AG855" s="264">
        <f t="shared" si="1081"/>
        <v>0</v>
      </c>
      <c r="AH855" s="70">
        <f t="shared" si="1082"/>
        <v>0</v>
      </c>
      <c r="AI855" s="264">
        <f t="shared" si="1083"/>
        <v>0</v>
      </c>
      <c r="AJ855" s="70">
        <f t="shared" si="1084"/>
        <v>0</v>
      </c>
      <c r="AK855" s="264">
        <f t="shared" si="1085"/>
        <v>0</v>
      </c>
      <c r="AL855" s="70">
        <f t="shared" si="1086"/>
        <v>0</v>
      </c>
      <c r="AM855" s="264">
        <f t="shared" si="1087"/>
        <v>0</v>
      </c>
      <c r="AN855" s="70">
        <f t="shared" si="1088"/>
        <v>0</v>
      </c>
      <c r="AO855" s="264">
        <f t="shared" si="1089"/>
        <v>0</v>
      </c>
      <c r="AP855" s="70">
        <f t="shared" si="1090"/>
        <v>0</v>
      </c>
      <c r="AQ855" s="264">
        <f t="shared" si="1091"/>
        <v>0</v>
      </c>
      <c r="AR855" s="70">
        <f t="shared" si="1092"/>
        <v>0</v>
      </c>
      <c r="AS855" s="264">
        <f t="shared" si="1093"/>
        <v>0</v>
      </c>
      <c r="AT855" s="70">
        <f t="shared" si="1094"/>
        <v>0</v>
      </c>
      <c r="AU855" s="264">
        <f t="shared" si="1095"/>
        <v>0</v>
      </c>
    </row>
    <row r="856" spans="1:47" ht="13.5" hidden="1" x14ac:dyDescent="0.25">
      <c r="A856" s="649">
        <v>6520</v>
      </c>
      <c r="B856" s="30" t="s">
        <v>2887</v>
      </c>
      <c r="C856" s="30" t="s">
        <v>1652</v>
      </c>
      <c r="D856" s="649" t="s">
        <v>1651</v>
      </c>
      <c r="E856" s="723"/>
      <c r="F856" s="656"/>
      <c r="G856" s="651"/>
      <c r="H856" s="654"/>
      <c r="I856" s="690"/>
      <c r="J856" s="654"/>
      <c r="K856" s="651"/>
      <c r="L856" s="654"/>
      <c r="M856" s="651"/>
      <c r="N856" s="654"/>
      <c r="O856" s="673"/>
      <c r="P856" s="650"/>
      <c r="Q856" s="652"/>
      <c r="R856" s="654"/>
      <c r="S856" s="651"/>
      <c r="T856" s="654"/>
      <c r="U856" s="651"/>
      <c r="V856" s="650"/>
      <c r="W856" s="653"/>
      <c r="X856" s="4047"/>
      <c r="Y856" s="4044"/>
      <c r="Z856" s="4047"/>
      <c r="AA856" s="3183"/>
      <c r="AB856" s="3183"/>
      <c r="AC856" s="3183"/>
      <c r="AD856" s="261">
        <f t="shared" si="1078"/>
        <v>0</v>
      </c>
      <c r="AE856" s="262">
        <f t="shared" si="1079"/>
        <v>0</v>
      </c>
      <c r="AF856" s="18">
        <f t="shared" si="1080"/>
        <v>0</v>
      </c>
      <c r="AG856" s="262">
        <f t="shared" si="1081"/>
        <v>0</v>
      </c>
      <c r="AH856" s="18">
        <f t="shared" si="1082"/>
        <v>0</v>
      </c>
      <c r="AI856" s="262">
        <f t="shared" si="1083"/>
        <v>0</v>
      </c>
      <c r="AJ856" s="18">
        <f t="shared" si="1084"/>
        <v>0</v>
      </c>
      <c r="AK856" s="262">
        <f t="shared" si="1085"/>
        <v>0</v>
      </c>
      <c r="AL856" s="18">
        <f t="shared" si="1086"/>
        <v>0</v>
      </c>
      <c r="AM856" s="262">
        <f t="shared" si="1087"/>
        <v>0</v>
      </c>
      <c r="AN856" s="18">
        <f t="shared" si="1088"/>
        <v>0</v>
      </c>
      <c r="AO856" s="262">
        <f t="shared" si="1089"/>
        <v>0</v>
      </c>
      <c r="AP856" s="18">
        <f t="shared" si="1090"/>
        <v>0</v>
      </c>
      <c r="AQ856" s="262">
        <f t="shared" si="1091"/>
        <v>0</v>
      </c>
      <c r="AR856" s="18">
        <f t="shared" si="1092"/>
        <v>0</v>
      </c>
      <c r="AS856" s="262">
        <f t="shared" si="1093"/>
        <v>0</v>
      </c>
      <c r="AT856" s="18">
        <f t="shared" si="1094"/>
        <v>0</v>
      </c>
      <c r="AU856" s="263">
        <f t="shared" si="1095"/>
        <v>0</v>
      </c>
    </row>
    <row r="857" spans="1:47" ht="13.5" hidden="1" x14ac:dyDescent="0.25">
      <c r="A857" s="659">
        <v>190</v>
      </c>
      <c r="B857" s="30" t="e">
        <v>#N/A</v>
      </c>
      <c r="C857" s="30" t="e">
        <v>#N/A</v>
      </c>
      <c r="D857" s="659" t="s">
        <v>2609</v>
      </c>
      <c r="E857" s="723"/>
      <c r="F857" s="660">
        <f t="shared" ref="F857:I857" si="1099">SUM(F856)</f>
        <v>0</v>
      </c>
      <c r="G857" s="664">
        <f t="shared" si="1099"/>
        <v>0</v>
      </c>
      <c r="H857" s="716">
        <f t="shared" si="1099"/>
        <v>0</v>
      </c>
      <c r="I857" s="717">
        <f t="shared" si="1099"/>
        <v>0</v>
      </c>
      <c r="J857" s="661">
        <f t="shared" ref="J857:U857" si="1100">SUM(J856)</f>
        <v>0</v>
      </c>
      <c r="K857" s="665">
        <f t="shared" si="1100"/>
        <v>0</v>
      </c>
      <c r="L857" s="661">
        <f t="shared" si="1100"/>
        <v>0</v>
      </c>
      <c r="M857" s="665">
        <f t="shared" si="1100"/>
        <v>0</v>
      </c>
      <c r="N857" s="716">
        <f t="shared" si="1100"/>
        <v>0</v>
      </c>
      <c r="O857" s="717">
        <f t="shared" si="1100"/>
        <v>0</v>
      </c>
      <c r="P857" s="661">
        <f t="shared" si="1096"/>
        <v>0</v>
      </c>
      <c r="Q857" s="665">
        <f t="shared" si="1097"/>
        <v>0</v>
      </c>
      <c r="R857" s="716">
        <f>SUM(R856)</f>
        <v>0</v>
      </c>
      <c r="S857" s="717">
        <f t="shared" si="1100"/>
        <v>0</v>
      </c>
      <c r="T857" s="716">
        <f t="shared" si="1100"/>
        <v>0</v>
      </c>
      <c r="U857" s="717">
        <f t="shared" si="1100"/>
        <v>0</v>
      </c>
      <c r="V857" s="661">
        <f t="shared" ref="V857:W859" si="1101">+P857-R857-T857</f>
        <v>0</v>
      </c>
      <c r="W857" s="663">
        <f t="shared" si="1101"/>
        <v>0</v>
      </c>
      <c r="X857" s="4047"/>
      <c r="Y857" s="4044"/>
      <c r="Z857" s="4047"/>
      <c r="AA857" s="3183"/>
      <c r="AB857" s="3183"/>
      <c r="AC857" s="3183"/>
      <c r="AD857" s="70">
        <f t="shared" si="1078"/>
        <v>-1</v>
      </c>
      <c r="AE857" s="264">
        <f t="shared" si="1079"/>
        <v>-1</v>
      </c>
      <c r="AF857" s="70">
        <f t="shared" si="1080"/>
        <v>-1</v>
      </c>
      <c r="AG857" s="264">
        <f t="shared" si="1081"/>
        <v>-1</v>
      </c>
      <c r="AH857" s="70">
        <f t="shared" si="1082"/>
        <v>-325</v>
      </c>
      <c r="AI857" s="264">
        <f t="shared" si="1083"/>
        <v>-1</v>
      </c>
      <c r="AJ857" s="70">
        <f t="shared" si="1084"/>
        <v>-17</v>
      </c>
      <c r="AK857" s="264">
        <f t="shared" si="1085"/>
        <v>-1</v>
      </c>
      <c r="AL857" s="70">
        <f t="shared" si="1086"/>
        <v>-157</v>
      </c>
      <c r="AM857" s="264">
        <f t="shared" si="1087"/>
        <v>-1</v>
      </c>
      <c r="AN857" s="70">
        <f t="shared" si="1088"/>
        <v>140</v>
      </c>
      <c r="AO857" s="264">
        <f t="shared" si="1089"/>
        <v>1</v>
      </c>
      <c r="AP857" s="70">
        <f t="shared" si="1090"/>
        <v>0</v>
      </c>
      <c r="AQ857" s="264">
        <f t="shared" si="1091"/>
        <v>0</v>
      </c>
      <c r="AR857" s="70">
        <f t="shared" si="1092"/>
        <v>-166</v>
      </c>
      <c r="AS857" s="264">
        <f t="shared" si="1093"/>
        <v>-1</v>
      </c>
      <c r="AT857" s="70">
        <f t="shared" si="1094"/>
        <v>306</v>
      </c>
      <c r="AU857" s="264">
        <f t="shared" si="1095"/>
        <v>1</v>
      </c>
    </row>
    <row r="858" spans="1:47" ht="13.5" x14ac:dyDescent="0.25">
      <c r="A858" s="649">
        <v>6520</v>
      </c>
      <c r="B858" s="30" t="s">
        <v>2887</v>
      </c>
      <c r="C858" s="30" t="s">
        <v>1652</v>
      </c>
      <c r="D858" s="649" t="s">
        <v>1651</v>
      </c>
      <c r="E858" s="723"/>
      <c r="F858" s="656">
        <f>+'17HPM_DATA_INPUT'!D540</f>
        <v>0</v>
      </c>
      <c r="G858" s="651">
        <f>+'17HPM_DATA_INPUT'!E540</f>
        <v>1</v>
      </c>
      <c r="H858" s="654">
        <f>+'17HPM_DATA_INPUT'!F540</f>
        <v>0</v>
      </c>
      <c r="I858" s="690">
        <f>+'17HPM_DATA_INPUT'!G540</f>
        <v>1</v>
      </c>
      <c r="J858" s="654">
        <f>+'17HPM_DATA_INPUT'!H540</f>
        <v>0</v>
      </c>
      <c r="K858" s="651">
        <f>+'17HPM_DATA_INPUT'!I540</f>
        <v>325</v>
      </c>
      <c r="L858" s="654">
        <f>+'17HPM_DATA_INPUT'!J540</f>
        <v>0</v>
      </c>
      <c r="M858" s="651">
        <f>+'17HPM_DATA_INPUT'!K540</f>
        <v>17</v>
      </c>
      <c r="N858" s="654">
        <f>+'17HPM_DATA_INPUT'!L540</f>
        <v>0</v>
      </c>
      <c r="O858" s="673">
        <f>+'17HPM_DATA_INPUT'!M540</f>
        <v>157</v>
      </c>
      <c r="P858" s="650">
        <f t="shared" ref="P858" si="1102">+L858-N858</f>
        <v>0</v>
      </c>
      <c r="Q858" s="652">
        <f t="shared" ref="Q858" si="1103">+M858-O858</f>
        <v>-140</v>
      </c>
      <c r="R858" s="654">
        <f>+'17HPM_DATA_INPUT'!P540</f>
        <v>0</v>
      </c>
      <c r="S858" s="651">
        <f>+'17HPM_DATA_INPUT'!Q540</f>
        <v>0</v>
      </c>
      <c r="T858" s="654">
        <f>+'17HPM_DATA_INPUT'!R540</f>
        <v>0</v>
      </c>
      <c r="U858" s="651">
        <f>+'17HPM_DATA_INPUT'!S540</f>
        <v>166</v>
      </c>
      <c r="V858" s="650">
        <f t="shared" si="1101"/>
        <v>0</v>
      </c>
      <c r="W858" s="653">
        <f t="shared" si="1101"/>
        <v>-306</v>
      </c>
      <c r="X858" s="4047"/>
      <c r="Y858" s="4044"/>
      <c r="Z858" s="4047"/>
      <c r="AA858" s="3183"/>
      <c r="AB858" s="3183"/>
      <c r="AC858" s="3183"/>
      <c r="AD858" s="261">
        <f t="shared" si="1078"/>
        <v>-1</v>
      </c>
      <c r="AE858" s="262">
        <f t="shared" si="1079"/>
        <v>-1</v>
      </c>
      <c r="AF858" s="18">
        <f t="shared" si="1080"/>
        <v>-1</v>
      </c>
      <c r="AG858" s="262">
        <f t="shared" si="1081"/>
        <v>-1</v>
      </c>
      <c r="AH858" s="18">
        <f t="shared" si="1082"/>
        <v>-325</v>
      </c>
      <c r="AI858" s="262">
        <f t="shared" si="1083"/>
        <v>-1</v>
      </c>
      <c r="AJ858" s="18">
        <f t="shared" si="1084"/>
        <v>-17</v>
      </c>
      <c r="AK858" s="262">
        <f t="shared" si="1085"/>
        <v>-1</v>
      </c>
      <c r="AL858" s="18">
        <f t="shared" si="1086"/>
        <v>-157</v>
      </c>
      <c r="AM858" s="262">
        <f t="shared" si="1087"/>
        <v>-1</v>
      </c>
      <c r="AN858" s="18">
        <f t="shared" si="1088"/>
        <v>140</v>
      </c>
      <c r="AO858" s="262">
        <f t="shared" si="1089"/>
        <v>1</v>
      </c>
      <c r="AP858" s="18">
        <f t="shared" si="1090"/>
        <v>0</v>
      </c>
      <c r="AQ858" s="262">
        <f t="shared" si="1091"/>
        <v>0</v>
      </c>
      <c r="AR858" s="18">
        <f t="shared" si="1092"/>
        <v>-166</v>
      </c>
      <c r="AS858" s="262">
        <f t="shared" si="1093"/>
        <v>-1</v>
      </c>
      <c r="AT858" s="18">
        <f t="shared" si="1094"/>
        <v>306</v>
      </c>
      <c r="AU858" s="263">
        <f t="shared" si="1095"/>
        <v>1</v>
      </c>
    </row>
    <row r="859" spans="1:47" ht="13.5" x14ac:dyDescent="0.25">
      <c r="A859" s="659">
        <v>190</v>
      </c>
      <c r="B859" s="30" t="e">
        <v>#N/A</v>
      </c>
      <c r="C859" s="30" t="e">
        <v>#N/A</v>
      </c>
      <c r="D859" s="659" t="s">
        <v>2610</v>
      </c>
      <c r="E859" s="723"/>
      <c r="F859" s="660">
        <f>+'17HPM_DATA_INPUT'!D541</f>
        <v>0</v>
      </c>
      <c r="G859" s="664">
        <f>+'17HPM_DATA_INPUT'!E541</f>
        <v>1</v>
      </c>
      <c r="H859" s="716">
        <f>+'17HPM_DATA_INPUT'!F541</f>
        <v>0</v>
      </c>
      <c r="I859" s="717">
        <f>+'17HPM_DATA_INPUT'!G541</f>
        <v>1</v>
      </c>
      <c r="J859" s="661">
        <f t="shared" ref="J859:U859" si="1104">SUM(J858)</f>
        <v>0</v>
      </c>
      <c r="K859" s="665">
        <f t="shared" si="1104"/>
        <v>325</v>
      </c>
      <c r="L859" s="716">
        <f t="shared" si="1104"/>
        <v>0</v>
      </c>
      <c r="M859" s="717">
        <f t="shared" si="1104"/>
        <v>17</v>
      </c>
      <c r="N859" s="716">
        <f t="shared" si="1104"/>
        <v>0</v>
      </c>
      <c r="O859" s="717">
        <f t="shared" si="1104"/>
        <v>157</v>
      </c>
      <c r="P859" s="661">
        <f t="shared" si="1096"/>
        <v>0</v>
      </c>
      <c r="Q859" s="665">
        <f t="shared" si="1097"/>
        <v>-140</v>
      </c>
      <c r="R859" s="716">
        <f t="shared" si="1104"/>
        <v>0</v>
      </c>
      <c r="S859" s="717">
        <f t="shared" si="1104"/>
        <v>0</v>
      </c>
      <c r="T859" s="716">
        <f t="shared" si="1104"/>
        <v>0</v>
      </c>
      <c r="U859" s="717">
        <f t="shared" si="1104"/>
        <v>166</v>
      </c>
      <c r="V859" s="661">
        <f t="shared" si="1101"/>
        <v>0</v>
      </c>
      <c r="W859" s="663">
        <f t="shared" si="1101"/>
        <v>-306</v>
      </c>
      <c r="X859" s="4047"/>
      <c r="Y859" s="4044"/>
      <c r="Z859" s="4047"/>
      <c r="AA859" s="3183"/>
      <c r="AB859" s="3183"/>
      <c r="AC859" s="3183"/>
      <c r="AD859" s="2"/>
      <c r="AE859" s="252"/>
      <c r="AF859" s="2"/>
      <c r="AG859" s="252"/>
      <c r="AH859" s="2"/>
      <c r="AI859" s="252"/>
      <c r="AJ859" s="2"/>
      <c r="AK859" s="252"/>
      <c r="AL859" s="2"/>
      <c r="AM859" s="252"/>
      <c r="AN859" s="2"/>
      <c r="AO859" s="252"/>
      <c r="AP859" s="2"/>
      <c r="AQ859" s="252"/>
      <c r="AR859" s="2"/>
      <c r="AS859" s="252"/>
      <c r="AT859" s="2"/>
      <c r="AU859" s="252"/>
    </row>
    <row r="860" spans="1:47" ht="13.5" x14ac:dyDescent="0.25">
      <c r="A860" s="649" t="e">
        <v>#VALUE!</v>
      </c>
      <c r="B860" s="30" t="e">
        <v>#VALUE!</v>
      </c>
      <c r="C860" s="30" t="e">
        <v>#VALUE!</v>
      </c>
      <c r="D860" s="649"/>
      <c r="E860" s="723"/>
      <c r="F860" s="666"/>
      <c r="G860" s="666"/>
      <c r="H860" s="666"/>
      <c r="I860" s="666"/>
      <c r="J860" s="666"/>
      <c r="K860" s="666"/>
      <c r="L860" s="666"/>
      <c r="M860" s="666"/>
      <c r="N860" s="666"/>
      <c r="O860" s="666"/>
      <c r="P860" s="667"/>
      <c r="Q860" s="652"/>
      <c r="R860" s="666"/>
      <c r="S860" s="666"/>
      <c r="T860" s="667"/>
      <c r="U860" s="652"/>
      <c r="V860" s="666"/>
      <c r="W860" s="668"/>
      <c r="X860" s="4047"/>
      <c r="Y860" s="4044"/>
      <c r="Z860" s="4047"/>
      <c r="AA860" s="3183"/>
      <c r="AB860" s="3183"/>
      <c r="AC860" s="3183"/>
      <c r="AD860" s="261">
        <f>+F861-G861</f>
        <v>-419</v>
      </c>
      <c r="AE860" s="262">
        <f>IF(G861=0,0,IF(AD860&gt;0,ABS(+AD860/G861),-ABS(+AD860/G861)))</f>
        <v>-0.30968218773096823</v>
      </c>
      <c r="AF860" s="18">
        <f>+H861-I861</f>
        <v>-779</v>
      </c>
      <c r="AG860" s="262">
        <f>IF(I861=0,0,IF(AF860&gt;0,ABS(+AF860/I861),-ABS(+AF860/I861)))</f>
        <v>-0.39684156902699946</v>
      </c>
      <c r="AH860" s="18">
        <f>+J861-K861</f>
        <v>-152014</v>
      </c>
      <c r="AI860" s="262">
        <f>IF(K861=0,0,IF(AH860&gt;0,ABS(+AH860/K861),-ABS(+AH860/K861)))</f>
        <v>-0.31626755435347964</v>
      </c>
      <c r="AJ860" s="18">
        <f>+L861-M861</f>
        <v>-46141</v>
      </c>
      <c r="AK860" s="262">
        <f>IF(M861=0,0,IF(AJ860&gt;0,ABS(+AJ860/M861),-ABS(+AJ860/M861)))</f>
        <v>-0.30738330146760023</v>
      </c>
      <c r="AL860" s="18">
        <f>+N861-O861</f>
        <v>2782</v>
      </c>
      <c r="AM860" s="262">
        <f>IF(O861=0,0,IF(AL860&gt;0,ABS(+AL860/O861),-ABS(+AL860/O861)))</f>
        <v>1.2002605885677552E-2</v>
      </c>
      <c r="AN860" s="18">
        <f>+P861-Q861</f>
        <v>-48923</v>
      </c>
      <c r="AO860" s="262">
        <f>IF(Q861=0,0,IF(AN860&gt;0,ABS(+AN860/Q861),-ABS(+AN860/Q861)))</f>
        <v>-0.59900335480079336</v>
      </c>
      <c r="AP860" s="18">
        <f>+R861-S861</f>
        <v>-157</v>
      </c>
      <c r="AQ860" s="262">
        <f>IF(S861=0,0,IF(AP860&gt;0,ABS(+AP860/S861),-ABS(+AP860/S861)))</f>
        <v>-0.36596736596736595</v>
      </c>
      <c r="AR860" s="18">
        <f>+T861-U861</f>
        <v>177212</v>
      </c>
      <c r="AS860" s="262">
        <f>IF(U861=0,0,IF(AR860&gt;0,ABS(+AR860/U861),-ABS(+AR860/U861)))</f>
        <v>0.72337038382568442</v>
      </c>
      <c r="AT860" s="18">
        <f>+V861-W861</f>
        <v>-225978</v>
      </c>
      <c r="AU860" s="263">
        <f>IF(W861=0,0,IF(AT860&gt;0,ABS(+AT860/W861),-ABS(+AT860/W861)))</f>
        <v>-0.69088674468943756</v>
      </c>
    </row>
    <row r="861" spans="1:47" ht="13.5" x14ac:dyDescent="0.25">
      <c r="A861" s="659">
        <v>190</v>
      </c>
      <c r="B861" s="30" t="e">
        <v>#N/A</v>
      </c>
      <c r="C861" s="30" t="e">
        <v>#N/A</v>
      </c>
      <c r="D861" s="659" t="s">
        <v>162</v>
      </c>
      <c r="E861" s="724"/>
      <c r="F861" s="669">
        <f>+F859+F857+F855</f>
        <v>934</v>
      </c>
      <c r="G861" s="682">
        <f t="shared" ref="G861:U861" si="1105">+G859+G857+G855</f>
        <v>1353</v>
      </c>
      <c r="H861" s="661">
        <f t="shared" si="1105"/>
        <v>1184</v>
      </c>
      <c r="I861" s="665">
        <f t="shared" si="1105"/>
        <v>1963</v>
      </c>
      <c r="J861" s="661">
        <f t="shared" si="1105"/>
        <v>328636</v>
      </c>
      <c r="K861" s="665">
        <f t="shared" si="1105"/>
        <v>480650</v>
      </c>
      <c r="L861" s="661">
        <f t="shared" si="1105"/>
        <v>103968</v>
      </c>
      <c r="M861" s="665">
        <f t="shared" si="1105"/>
        <v>150109</v>
      </c>
      <c r="N861" s="661">
        <f t="shared" si="1105"/>
        <v>234565</v>
      </c>
      <c r="O861" s="665">
        <f t="shared" si="1105"/>
        <v>231783</v>
      </c>
      <c r="P861" s="661">
        <f t="shared" si="1096"/>
        <v>-130597</v>
      </c>
      <c r="Q861" s="665">
        <f t="shared" si="1097"/>
        <v>-81674</v>
      </c>
      <c r="R861" s="661">
        <f>+R859+R857+R855</f>
        <v>272</v>
      </c>
      <c r="S861" s="665">
        <f t="shared" si="1105"/>
        <v>429</v>
      </c>
      <c r="T861" s="661">
        <f t="shared" si="1105"/>
        <v>422193</v>
      </c>
      <c r="U861" s="665">
        <f t="shared" si="1105"/>
        <v>244981</v>
      </c>
      <c r="V861" s="661">
        <f>+P861-R861-T861</f>
        <v>-553062</v>
      </c>
      <c r="W861" s="663">
        <f>+Q861-S861-U861</f>
        <v>-327084</v>
      </c>
      <c r="X861" s="4047"/>
      <c r="Y861" s="4035"/>
      <c r="Z861" s="4041"/>
      <c r="AA861" s="3179"/>
      <c r="AB861" s="3179"/>
      <c r="AC861" s="3180"/>
      <c r="AD861" s="2"/>
      <c r="AE861" s="252"/>
      <c r="AF861" s="2"/>
      <c r="AG861" s="252"/>
      <c r="AH861" s="2"/>
      <c r="AI861" s="252"/>
      <c r="AJ861" s="2"/>
      <c r="AK861" s="252"/>
      <c r="AL861" s="2"/>
      <c r="AM861" s="252"/>
      <c r="AN861" s="2"/>
      <c r="AO861" s="252"/>
      <c r="AP861" s="2"/>
      <c r="AQ861" s="252"/>
      <c r="AR861" s="2"/>
      <c r="AS861" s="252"/>
      <c r="AT861" s="2"/>
      <c r="AU861" s="252"/>
    </row>
    <row r="862" spans="1:47" ht="13.5" x14ac:dyDescent="0.25">
      <c r="A862" s="30" t="e">
        <v>#VALUE!</v>
      </c>
      <c r="B862" s="30" t="e">
        <v>#VALUE!</v>
      </c>
      <c r="C862" s="30" t="e">
        <v>#VALUE!</v>
      </c>
      <c r="F862" s="159"/>
      <c r="G862" s="159"/>
      <c r="H862" s="687"/>
      <c r="I862" s="687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4042"/>
      <c r="Y862" s="4044"/>
      <c r="Z862" s="4047"/>
      <c r="AA862" s="3183"/>
      <c r="AB862" s="3183"/>
      <c r="AC862" s="3183"/>
      <c r="AD862" s="2"/>
      <c r="AE862" s="252"/>
      <c r="AF862" s="2"/>
      <c r="AG862" s="252"/>
      <c r="AH862" s="2"/>
      <c r="AI862" s="252"/>
      <c r="AJ862" s="2"/>
      <c r="AK862" s="252"/>
      <c r="AL862" s="2"/>
      <c r="AM862" s="252"/>
      <c r="AN862" s="2"/>
      <c r="AO862" s="252"/>
      <c r="AP862" s="2"/>
      <c r="AQ862" s="252"/>
      <c r="AR862" s="2"/>
      <c r="AS862" s="252"/>
      <c r="AT862" s="2"/>
      <c r="AU862" s="252"/>
    </row>
    <row r="863" spans="1:47" ht="13.5" x14ac:dyDescent="0.25">
      <c r="A863" s="713" t="e">
        <v>#VALUE!</v>
      </c>
      <c r="B863" s="30" t="e">
        <v>#VALUE!</v>
      </c>
      <c r="C863" s="30" t="e">
        <v>#VALUE!</v>
      </c>
      <c r="D863" s="713" t="s">
        <v>163</v>
      </c>
      <c r="E863" s="713"/>
      <c r="F863" s="648"/>
      <c r="G863" s="648"/>
      <c r="H863" s="648"/>
      <c r="I863" s="648"/>
      <c r="J863" s="648"/>
      <c r="K863" s="648"/>
      <c r="L863" s="648"/>
      <c r="M863" s="648"/>
      <c r="N863" s="648"/>
      <c r="O863" s="648"/>
      <c r="P863" s="648"/>
      <c r="Q863" s="648"/>
      <c r="R863" s="648"/>
      <c r="S863" s="648"/>
      <c r="T863" s="648"/>
      <c r="U863" s="648"/>
      <c r="V863" s="648"/>
      <c r="W863" s="648"/>
      <c r="X863" s="4047"/>
      <c r="Y863" s="4044"/>
      <c r="Z863" s="4047"/>
      <c r="AA863" s="3183"/>
      <c r="AB863" s="3183"/>
      <c r="AC863" s="3183"/>
      <c r="AD863" s="70">
        <f>+F865-G865</f>
        <v>-32</v>
      </c>
      <c r="AE863" s="264">
        <f>IF(G865=0,0,IF(AD863&gt;0,ABS(+AD863/G865),-ABS(+AD863/G865)))</f>
        <v>-1</v>
      </c>
      <c r="AF863" s="70">
        <f>+H865-I865</f>
        <v>-31</v>
      </c>
      <c r="AG863" s="264">
        <f>IF(I865=0,0,IF(AF863&gt;0,ABS(+AF863/I865),-ABS(+AF863/I865)))</f>
        <v>-1</v>
      </c>
      <c r="AH863" s="70">
        <f>+J865-K865</f>
        <v>-30907</v>
      </c>
      <c r="AI863" s="264">
        <f>IF(K865=0,0,IF(AH863&gt;0,ABS(+AH863/K865),-ABS(+AH863/K865)))</f>
        <v>-1</v>
      </c>
      <c r="AJ863" s="70">
        <f>+L865-M865</f>
        <v>-9166</v>
      </c>
      <c r="AK863" s="264">
        <f>IF(M865=0,0,IF(AJ863&gt;0,ABS(+AJ863/M865),-ABS(+AJ863/M865)))</f>
        <v>-1</v>
      </c>
      <c r="AL863" s="70">
        <f>+N865-O865</f>
        <v>-5280</v>
      </c>
      <c r="AM863" s="264">
        <f>IF(O865=0,0,IF(AL863&gt;0,ABS(+AL863/O865),-ABS(+AL863/O865)))</f>
        <v>-1</v>
      </c>
      <c r="AN863" s="70">
        <f>+P865-Q865</f>
        <v>-3886</v>
      </c>
      <c r="AO863" s="264">
        <f>IF(Q865=0,0,IF(AN863&gt;0,ABS(+AN863/Q865),-ABS(+AN863/Q865)))</f>
        <v>-1</v>
      </c>
      <c r="AP863" s="70">
        <f>+R865-S865</f>
        <v>-311</v>
      </c>
      <c r="AQ863" s="264">
        <f>IF(S865=0,0,IF(AP863&gt;0,ABS(+AP863/S865),-ABS(+AP863/S865)))</f>
        <v>-1</v>
      </c>
      <c r="AR863" s="70">
        <f>+T865-U865</f>
        <v>-4712</v>
      </c>
      <c r="AS863" s="264">
        <f>IF(U865=0,0,IF(AR863&gt;0,ABS(+AR863/U865),-ABS(+AR863/U865)))</f>
        <v>-1</v>
      </c>
      <c r="AT863" s="70">
        <f>+V865-W865</f>
        <v>1137</v>
      </c>
      <c r="AU863" s="264">
        <f>IF(W865=0,0,IF(AT863&gt;0,ABS(+AT863/W865),-ABS(+AT863/W865)))</f>
        <v>1</v>
      </c>
    </row>
    <row r="864" spans="1:47" ht="13.5" x14ac:dyDescent="0.25">
      <c r="A864" s="649">
        <v>1821</v>
      </c>
      <c r="B864" s="30" t="s">
        <v>2715</v>
      </c>
      <c r="C864" s="30" t="s">
        <v>1654</v>
      </c>
      <c r="D864" s="649" t="s">
        <v>1792</v>
      </c>
      <c r="E864" s="723"/>
      <c r="F864" s="656">
        <f>+'17HPM_DATA_INPUT'!D543</f>
        <v>95</v>
      </c>
      <c r="G864" s="651">
        <f>+'17HPM_DATA_INPUT'!E543</f>
        <v>42</v>
      </c>
      <c r="H864" s="654">
        <f>+'17HPM_DATA_INPUT'!F543</f>
        <v>95</v>
      </c>
      <c r="I864" s="690">
        <f>+'17HPM_DATA_INPUT'!G543</f>
        <v>35</v>
      </c>
      <c r="J864" s="654">
        <f>+'17HPM_DATA_INPUT'!H543</f>
        <v>102515</v>
      </c>
      <c r="K864" s="651">
        <f>+'17HPM_DATA_INPUT'!I543</f>
        <v>36403</v>
      </c>
      <c r="L864" s="654">
        <f>+'17HPM_DATA_INPUT'!J543</f>
        <v>22672</v>
      </c>
      <c r="M864" s="651">
        <f>+'17HPM_DATA_INPUT'!K543</f>
        <v>5948</v>
      </c>
      <c r="N864" s="654">
        <f>+'17HPM_DATA_INPUT'!L543</f>
        <v>13439</v>
      </c>
      <c r="O864" s="673">
        <f>+'17HPM_DATA_INPUT'!M543</f>
        <v>4414</v>
      </c>
      <c r="P864" s="650">
        <f t="shared" ref="P864" si="1106">+L864-N864</f>
        <v>9233</v>
      </c>
      <c r="Q864" s="652">
        <f t="shared" ref="Q864" si="1107">+M864-O864</f>
        <v>1534</v>
      </c>
      <c r="R864" s="654">
        <f>+'17HPM_DATA_INPUT'!P543</f>
        <v>352</v>
      </c>
      <c r="S864" s="651">
        <f>+'17HPM_DATA_INPUT'!Q543</f>
        <v>3</v>
      </c>
      <c r="T864" s="654">
        <f>+'17HPM_DATA_INPUT'!R543</f>
        <v>8309</v>
      </c>
      <c r="U864" s="651">
        <f>+'17HPM_DATA_INPUT'!S543</f>
        <v>1151</v>
      </c>
      <c r="V864" s="650">
        <f t="shared" ref="V864:W866" si="1108">+P864-R864-T864</f>
        <v>572</v>
      </c>
      <c r="W864" s="653">
        <f t="shared" si="1108"/>
        <v>380</v>
      </c>
      <c r="X864" s="4047"/>
      <c r="Y864" s="4044"/>
      <c r="Z864" s="4047"/>
      <c r="AA864" s="3183"/>
      <c r="AB864" s="3183"/>
      <c r="AC864" s="3183"/>
      <c r="AD864" s="261"/>
      <c r="AE864" s="262"/>
      <c r="AF864" s="18"/>
      <c r="AG864" s="262"/>
      <c r="AH864" s="18"/>
      <c r="AI864" s="262"/>
      <c r="AJ864" s="18"/>
      <c r="AK864" s="262"/>
      <c r="AL864" s="18"/>
      <c r="AM864" s="262"/>
      <c r="AN864" s="18"/>
      <c r="AO864" s="262"/>
      <c r="AP864" s="18"/>
      <c r="AQ864" s="262"/>
      <c r="AR864" s="18"/>
      <c r="AS864" s="262"/>
      <c r="AT864" s="18"/>
      <c r="AU864" s="263"/>
    </row>
    <row r="865" spans="1:47" ht="13.5" x14ac:dyDescent="0.25">
      <c r="A865" s="649">
        <v>4520</v>
      </c>
      <c r="B865" s="30" t="s">
        <v>2827</v>
      </c>
      <c r="C865" s="30" t="s">
        <v>1654</v>
      </c>
      <c r="D865" s="649" t="s">
        <v>1653</v>
      </c>
      <c r="E865" s="723"/>
      <c r="F865" s="656">
        <f>+'17HPM_DATA_INPUT'!D544</f>
        <v>0</v>
      </c>
      <c r="G865" s="651">
        <f>+'17HPM_DATA_INPUT'!E544</f>
        <v>32</v>
      </c>
      <c r="H865" s="654">
        <f>+'17HPM_DATA_INPUT'!F544</f>
        <v>0</v>
      </c>
      <c r="I865" s="690">
        <f>+'17HPM_DATA_INPUT'!G544</f>
        <v>31</v>
      </c>
      <c r="J865" s="654">
        <f>+'17HPM_DATA_INPUT'!H544</f>
        <v>0</v>
      </c>
      <c r="K865" s="651">
        <f>+'17HPM_DATA_INPUT'!I544</f>
        <v>30907</v>
      </c>
      <c r="L865" s="654">
        <f>+'17HPM_DATA_INPUT'!J544</f>
        <v>0</v>
      </c>
      <c r="M865" s="651">
        <f>+'17HPM_DATA_INPUT'!K544</f>
        <v>9166</v>
      </c>
      <c r="N865" s="654">
        <f>+'17HPM_DATA_INPUT'!L544</f>
        <v>0</v>
      </c>
      <c r="O865" s="673">
        <f>+'17HPM_DATA_INPUT'!M544</f>
        <v>5280</v>
      </c>
      <c r="P865" s="650">
        <f t="shared" ref="P865:P874" si="1109">+L865-N865</f>
        <v>0</v>
      </c>
      <c r="Q865" s="652">
        <f t="shared" ref="Q865:Q874" si="1110">+M865-O865</f>
        <v>3886</v>
      </c>
      <c r="R865" s="654">
        <f>+'17HPM_DATA_INPUT'!P544</f>
        <v>0</v>
      </c>
      <c r="S865" s="651">
        <f>+'17HPM_DATA_INPUT'!Q544</f>
        <v>311</v>
      </c>
      <c r="T865" s="654">
        <f>+'17HPM_DATA_INPUT'!R544</f>
        <v>0</v>
      </c>
      <c r="U865" s="651">
        <f>+'17HPM_DATA_INPUT'!S544</f>
        <v>4712</v>
      </c>
      <c r="V865" s="650">
        <f t="shared" si="1108"/>
        <v>0</v>
      </c>
      <c r="W865" s="653">
        <f t="shared" si="1108"/>
        <v>-1137</v>
      </c>
      <c r="X865" s="4047"/>
      <c r="Y865" s="4044"/>
      <c r="Z865" s="4047"/>
      <c r="AA865" s="3183"/>
      <c r="AB865" s="3183"/>
      <c r="AC865" s="3183"/>
      <c r="AD865" s="261">
        <f t="shared" ref="AD865:AD871" si="1111">+F866-G866</f>
        <v>21</v>
      </c>
      <c r="AE865" s="262">
        <f t="shared" ref="AE865:AE871" si="1112">IF(G866=0,0,IF(AD865&gt;0,ABS(+AD865/G866),-ABS(+AD865/G866)))</f>
        <v>0.28378378378378377</v>
      </c>
      <c r="AF865" s="18">
        <f t="shared" ref="AF865:AF871" si="1113">+H866-I866</f>
        <v>29</v>
      </c>
      <c r="AG865" s="262">
        <f t="shared" ref="AG865:AG871" si="1114">IF(I866=0,0,IF(AF865&gt;0,ABS(+AF865/I866),-ABS(+AF865/I866)))</f>
        <v>0.43939393939393939</v>
      </c>
      <c r="AH865" s="18">
        <f t="shared" ref="AH865:AH871" si="1115">+J866-K866</f>
        <v>35205</v>
      </c>
      <c r="AI865" s="262">
        <f t="shared" ref="AI865:AI871" si="1116">IF(K866=0,0,IF(AH865&gt;0,ABS(+AH865/K866),-ABS(+AH865/K866)))</f>
        <v>0.5230277819046204</v>
      </c>
      <c r="AJ865" s="18">
        <f t="shared" ref="AJ865:AJ871" si="1117">+L866-M866</f>
        <v>7558</v>
      </c>
      <c r="AK865" s="262">
        <f t="shared" ref="AK865:AK871" si="1118">IF(M866=0,0,IF(AJ865&gt;0,ABS(+AJ865/M866),-ABS(+AJ865/M866)))</f>
        <v>0.50006616382162239</v>
      </c>
      <c r="AL865" s="18">
        <f t="shared" ref="AL865:AL871" si="1119">+N866-O866</f>
        <v>3745</v>
      </c>
      <c r="AM865" s="262">
        <f t="shared" ref="AM865:AM871" si="1120">IF(O866=0,0,IF(AL865&gt;0,ABS(+AL865/O866),-ABS(+AL865/O866)))</f>
        <v>0.38632143593975654</v>
      </c>
      <c r="AN865" s="18">
        <f t="shared" ref="AN865:AN871" si="1121">+P866-Q866</f>
        <v>3813</v>
      </c>
      <c r="AO865" s="262">
        <f t="shared" ref="AO865:AO871" si="1122">IF(Q866=0,0,IF(AN865&gt;0,ABS(+AN865/Q866),-ABS(+AN865/Q866)))</f>
        <v>0.70350553505535052</v>
      </c>
      <c r="AP865" s="18">
        <f t="shared" ref="AP865:AP871" si="1123">+R866-S866</f>
        <v>38</v>
      </c>
      <c r="AQ865" s="262">
        <f t="shared" ref="AQ865:AQ871" si="1124">IF(S866=0,0,IF(AP865&gt;0,ABS(+AP865/S866),-ABS(+AP865/S866)))</f>
        <v>0.12101910828025478</v>
      </c>
      <c r="AR865" s="18">
        <f t="shared" ref="AR865:AR871" si="1125">+T866-U866</f>
        <v>2446</v>
      </c>
      <c r="AS865" s="262">
        <f t="shared" ref="AS865:AS871" si="1126">IF(U866=0,0,IF(AR865&gt;0,ABS(+AR865/U866),-ABS(+AR865/U866)))</f>
        <v>0.41719256353402695</v>
      </c>
      <c r="AT865" s="18">
        <f t="shared" ref="AT865:AT871" si="1127">+V866-W866</f>
        <v>1329</v>
      </c>
      <c r="AU865" s="263">
        <f t="shared" ref="AU865:AU871" si="1128">IF(W866=0,0,IF(AT865&gt;0,ABS(+AT865/W866),-ABS(+AT865/W866)))</f>
        <v>1.7556142668428005</v>
      </c>
    </row>
    <row r="866" spans="1:47" ht="13.5" x14ac:dyDescent="0.25">
      <c r="A866" s="659">
        <v>200</v>
      </c>
      <c r="B866" s="30" t="e">
        <v>#N/A</v>
      </c>
      <c r="C866" s="30" t="e">
        <v>#N/A</v>
      </c>
      <c r="D866" s="659" t="s">
        <v>2608</v>
      </c>
      <c r="E866" s="723"/>
      <c r="F866" s="660">
        <f>+'17HPM_DATA_INPUT'!D545</f>
        <v>95</v>
      </c>
      <c r="G866" s="664">
        <f>+'17HPM_DATA_INPUT'!E545</f>
        <v>74</v>
      </c>
      <c r="H866" s="716">
        <f>+'17HPM_DATA_INPUT'!F545</f>
        <v>95</v>
      </c>
      <c r="I866" s="717">
        <f>+'17HPM_DATA_INPUT'!G545</f>
        <v>66</v>
      </c>
      <c r="J866" s="661">
        <f t="shared" ref="J866:O866" si="1129">SUM(J864:J865)</f>
        <v>102515</v>
      </c>
      <c r="K866" s="665">
        <f t="shared" si="1129"/>
        <v>67310</v>
      </c>
      <c r="L866" s="716">
        <f t="shared" si="1129"/>
        <v>22672</v>
      </c>
      <c r="M866" s="717">
        <f t="shared" si="1129"/>
        <v>15114</v>
      </c>
      <c r="N866" s="716">
        <f t="shared" si="1129"/>
        <v>13439</v>
      </c>
      <c r="O866" s="717">
        <f t="shared" si="1129"/>
        <v>9694</v>
      </c>
      <c r="P866" s="661">
        <f t="shared" si="1109"/>
        <v>9233</v>
      </c>
      <c r="Q866" s="665">
        <f t="shared" si="1110"/>
        <v>5420</v>
      </c>
      <c r="R866" s="716">
        <f>SUM(R864:R865)</f>
        <v>352</v>
      </c>
      <c r="S866" s="717">
        <f>SUM(S864:S865)</f>
        <v>314</v>
      </c>
      <c r="T866" s="716">
        <f>SUM(T864:T865)</f>
        <v>8309</v>
      </c>
      <c r="U866" s="717">
        <f>SUM(U864:U865)</f>
        <v>5863</v>
      </c>
      <c r="V866" s="661">
        <f t="shared" si="1108"/>
        <v>572</v>
      </c>
      <c r="W866" s="663">
        <f t="shared" si="1108"/>
        <v>-757</v>
      </c>
      <c r="X866" s="4047"/>
      <c r="Y866" s="4044"/>
      <c r="Z866" s="4047"/>
      <c r="AA866" s="3183"/>
      <c r="AB866" s="3183"/>
      <c r="AC866" s="3183"/>
      <c r="AD866" s="70">
        <f>+F868-G868</f>
        <v>-11</v>
      </c>
      <c r="AE866" s="264">
        <f>IF(G868=0,0,IF(AD866&gt;0,ABS(+AD866/G868),-ABS(+AD866/G868)))</f>
        <v>-1</v>
      </c>
      <c r="AF866" s="70">
        <f>+H868-I868</f>
        <v>-15</v>
      </c>
      <c r="AG866" s="264">
        <f>IF(I868=0,0,IF(AF866&gt;0,ABS(+AF866/I868),-ABS(+AF866/I868)))</f>
        <v>-1</v>
      </c>
      <c r="AH866" s="70">
        <f>+J868-K868</f>
        <v>-14955</v>
      </c>
      <c r="AI866" s="264">
        <f>IF(K868=0,0,IF(AH866&gt;0,ABS(+AH866/K868),-ABS(+AH866/K868)))</f>
        <v>-1</v>
      </c>
      <c r="AJ866" s="70">
        <f>+L868-M868</f>
        <v>-4415</v>
      </c>
      <c r="AK866" s="264">
        <f>IF(M868=0,0,IF(AJ866&gt;0,ABS(+AJ866/M868),-ABS(+AJ866/M868)))</f>
        <v>-1</v>
      </c>
      <c r="AL866" s="70">
        <f>+N868-O868</f>
        <v>-2555</v>
      </c>
      <c r="AM866" s="264">
        <f>IF(O868=0,0,IF(AL866&gt;0,ABS(+AL866/O868),-ABS(+AL866/O868)))</f>
        <v>-1</v>
      </c>
      <c r="AN866" s="70">
        <f>+P868-Q868</f>
        <v>-1860</v>
      </c>
      <c r="AO866" s="264">
        <f>IF(Q868=0,0,IF(AN866&gt;0,ABS(+AN866/Q868),-ABS(+AN866/Q868)))</f>
        <v>-1</v>
      </c>
      <c r="AP866" s="70">
        <f>+R868-S868</f>
        <v>-150</v>
      </c>
      <c r="AQ866" s="264">
        <f>IF(S868=0,0,IF(AP866&gt;0,ABS(+AP866/S868),-ABS(+AP866/S868)))</f>
        <v>-1</v>
      </c>
      <c r="AR866" s="70">
        <f>+T868-U868</f>
        <v>-2280</v>
      </c>
      <c r="AS866" s="264">
        <f>IF(U868=0,0,IF(AR866&gt;0,ABS(+AR866/U868),-ABS(+AR866/U868)))</f>
        <v>-1</v>
      </c>
      <c r="AT866" s="70">
        <f>+V868-W868</f>
        <v>570</v>
      </c>
      <c r="AU866" s="264">
        <f>IF(W868=0,0,IF(AT866&gt;0,ABS(+AT866/W868),-ABS(+AT866/W868)))</f>
        <v>1</v>
      </c>
    </row>
    <row r="867" spans="1:47" ht="13.5" x14ac:dyDescent="0.25">
      <c r="A867" s="649">
        <v>1821</v>
      </c>
      <c r="B867" s="30" t="s">
        <v>2715</v>
      </c>
      <c r="C867" s="30" t="s">
        <v>1654</v>
      </c>
      <c r="D867" s="649" t="s">
        <v>1792</v>
      </c>
      <c r="E867" s="723"/>
      <c r="F867" s="656">
        <f>+'17HPM_DATA_INPUT'!D546</f>
        <v>19</v>
      </c>
      <c r="G867" s="651">
        <f>+'17HPM_DATA_INPUT'!E546</f>
        <v>10</v>
      </c>
      <c r="H867" s="654">
        <f>+'17HPM_DATA_INPUT'!F546</f>
        <v>24</v>
      </c>
      <c r="I867" s="690">
        <f>+'17HPM_DATA_INPUT'!G546</f>
        <v>11</v>
      </c>
      <c r="J867" s="654">
        <f>+'17HPM_DATA_INPUT'!H546</f>
        <v>26056</v>
      </c>
      <c r="K867" s="651">
        <f>+'17HPM_DATA_INPUT'!I546</f>
        <v>11539</v>
      </c>
      <c r="L867" s="654">
        <f>+'17HPM_DATA_INPUT'!J546</f>
        <v>6437</v>
      </c>
      <c r="M867" s="651">
        <f>+'17HPM_DATA_INPUT'!K546</f>
        <v>3070</v>
      </c>
      <c r="N867" s="654">
        <f>+'17HPM_DATA_INPUT'!L546</f>
        <v>3395</v>
      </c>
      <c r="O867" s="673">
        <f>+'17HPM_DATA_INPUT'!M546</f>
        <v>1387</v>
      </c>
      <c r="P867" s="650">
        <f t="shared" ref="P867" si="1130">+L867-N867</f>
        <v>3042</v>
      </c>
      <c r="Q867" s="652">
        <f t="shared" ref="Q867" si="1131">+M867-O867</f>
        <v>1683</v>
      </c>
      <c r="R867" s="654">
        <f>+'17HPM_DATA_INPUT'!P546</f>
        <v>89</v>
      </c>
      <c r="S867" s="651">
        <f>+'17HPM_DATA_INPUT'!Q546</f>
        <v>1</v>
      </c>
      <c r="T867" s="654">
        <f>+'17HPM_DATA_INPUT'!R546</f>
        <v>2099</v>
      </c>
      <c r="U867" s="651">
        <f>+'17HPM_DATA_INPUT'!S546</f>
        <v>362</v>
      </c>
      <c r="V867" s="650">
        <f t="shared" ref="V867" si="1132">+P867-R867-T867</f>
        <v>854</v>
      </c>
      <c r="W867" s="653">
        <f t="shared" ref="W867" si="1133">+Q867-S867-U867</f>
        <v>1320</v>
      </c>
      <c r="X867" s="4047"/>
      <c r="Y867" s="4044"/>
      <c r="Z867" s="4047"/>
      <c r="AA867" s="3183"/>
      <c r="AB867" s="3183"/>
      <c r="AC867" s="3183"/>
      <c r="AD867" s="261"/>
      <c r="AE867" s="262"/>
      <c r="AF867" s="18"/>
      <c r="AG867" s="262"/>
      <c r="AH867" s="18"/>
      <c r="AI867" s="262"/>
      <c r="AJ867" s="18"/>
      <c r="AK867" s="262"/>
      <c r="AL867" s="18"/>
      <c r="AM867" s="262"/>
      <c r="AN867" s="18"/>
      <c r="AO867" s="262"/>
      <c r="AP867" s="18"/>
      <c r="AQ867" s="262"/>
      <c r="AR867" s="18"/>
      <c r="AS867" s="262"/>
      <c r="AT867" s="18"/>
      <c r="AU867" s="263"/>
    </row>
    <row r="868" spans="1:47" ht="13.5" x14ac:dyDescent="0.25">
      <c r="A868" s="649">
        <v>4520</v>
      </c>
      <c r="B868" s="30" t="s">
        <v>2827</v>
      </c>
      <c r="C868" s="30" t="s">
        <v>1654</v>
      </c>
      <c r="D868" s="649" t="s">
        <v>1653</v>
      </c>
      <c r="E868" s="723"/>
      <c r="F868" s="656">
        <f>+'17HPM_DATA_INPUT'!D547</f>
        <v>0</v>
      </c>
      <c r="G868" s="651">
        <f>+'17HPM_DATA_INPUT'!E547</f>
        <v>11</v>
      </c>
      <c r="H868" s="654">
        <f>+'17HPM_DATA_INPUT'!F547</f>
        <v>0</v>
      </c>
      <c r="I868" s="690">
        <f>+'17HPM_DATA_INPUT'!G547</f>
        <v>15</v>
      </c>
      <c r="J868" s="654">
        <f>+'17HPM_DATA_INPUT'!H547</f>
        <v>0</v>
      </c>
      <c r="K868" s="651">
        <f>+'17HPM_DATA_INPUT'!I547</f>
        <v>14955</v>
      </c>
      <c r="L868" s="654">
        <f>+'17HPM_DATA_INPUT'!J547</f>
        <v>0</v>
      </c>
      <c r="M868" s="651">
        <f>+'17HPM_DATA_INPUT'!K547</f>
        <v>4415</v>
      </c>
      <c r="N868" s="654">
        <f>+'17HPM_DATA_INPUT'!L547</f>
        <v>0</v>
      </c>
      <c r="O868" s="673">
        <f>+'17HPM_DATA_INPUT'!M547</f>
        <v>2555</v>
      </c>
      <c r="P868" s="650">
        <f t="shared" si="1109"/>
        <v>0</v>
      </c>
      <c r="Q868" s="652">
        <f t="shared" si="1110"/>
        <v>1860</v>
      </c>
      <c r="R868" s="654">
        <f>+'17HPM_DATA_INPUT'!P547</f>
        <v>0</v>
      </c>
      <c r="S868" s="651">
        <f>+'17HPM_DATA_INPUT'!Q547</f>
        <v>150</v>
      </c>
      <c r="T868" s="654">
        <f>+'17HPM_DATA_INPUT'!R547</f>
        <v>0</v>
      </c>
      <c r="U868" s="651">
        <f>+'17HPM_DATA_INPUT'!S547</f>
        <v>2280</v>
      </c>
      <c r="V868" s="650">
        <f t="shared" ref="V868:V874" si="1134">+P868-R868-T868</f>
        <v>0</v>
      </c>
      <c r="W868" s="653">
        <f t="shared" ref="W868:W874" si="1135">+Q868-S868-U868</f>
        <v>-570</v>
      </c>
      <c r="X868" s="4047"/>
      <c r="Y868" s="4044"/>
      <c r="Z868" s="4047"/>
      <c r="AA868" s="3183"/>
      <c r="AB868" s="3183"/>
      <c r="AC868" s="3183"/>
      <c r="AD868" s="261">
        <f t="shared" si="1111"/>
        <v>-2</v>
      </c>
      <c r="AE868" s="262">
        <f t="shared" si="1112"/>
        <v>-9.5238095238095233E-2</v>
      </c>
      <c r="AF868" s="18">
        <f t="shared" si="1113"/>
        <v>-2</v>
      </c>
      <c r="AG868" s="262">
        <f t="shared" si="1114"/>
        <v>-7.6923076923076927E-2</v>
      </c>
      <c r="AH868" s="18">
        <f t="shared" si="1115"/>
        <v>-438</v>
      </c>
      <c r="AI868" s="262">
        <f t="shared" si="1116"/>
        <v>-1.653204499131879E-2</v>
      </c>
      <c r="AJ868" s="18">
        <f t="shared" si="1117"/>
        <v>-1048</v>
      </c>
      <c r="AK868" s="262">
        <f t="shared" si="1118"/>
        <v>-0.1400133600534402</v>
      </c>
      <c r="AL868" s="18">
        <f t="shared" si="1119"/>
        <v>-547</v>
      </c>
      <c r="AM868" s="262">
        <f t="shared" si="1120"/>
        <v>-0.13876204972095382</v>
      </c>
      <c r="AN868" s="18">
        <f t="shared" si="1121"/>
        <v>-501</v>
      </c>
      <c r="AO868" s="262">
        <f t="shared" si="1122"/>
        <v>-0.14140558848433532</v>
      </c>
      <c r="AP868" s="18">
        <f t="shared" si="1123"/>
        <v>-62</v>
      </c>
      <c r="AQ868" s="262">
        <f t="shared" si="1124"/>
        <v>-0.41059602649006621</v>
      </c>
      <c r="AR868" s="18">
        <f t="shared" si="1125"/>
        <v>-543</v>
      </c>
      <c r="AS868" s="262">
        <f t="shared" si="1126"/>
        <v>-0.20552611657834974</v>
      </c>
      <c r="AT868" s="18">
        <f t="shared" si="1127"/>
        <v>104</v>
      </c>
      <c r="AU868" s="263">
        <f t="shared" si="1128"/>
        <v>0.13866666666666666</v>
      </c>
    </row>
    <row r="869" spans="1:47" ht="13.5" x14ac:dyDescent="0.25">
      <c r="A869" s="659">
        <v>200</v>
      </c>
      <c r="B869" s="30" t="e">
        <v>#N/A</v>
      </c>
      <c r="C869" s="30" t="e">
        <v>#N/A</v>
      </c>
      <c r="D869" s="659" t="s">
        <v>2609</v>
      </c>
      <c r="E869" s="723"/>
      <c r="F869" s="660">
        <f>+'17HPM_DATA_INPUT'!D548</f>
        <v>19</v>
      </c>
      <c r="G869" s="664">
        <f>+'17HPM_DATA_INPUT'!E548</f>
        <v>21</v>
      </c>
      <c r="H869" s="716">
        <f>+'17HPM_DATA_INPUT'!F548</f>
        <v>24</v>
      </c>
      <c r="I869" s="717">
        <f>+'17HPM_DATA_INPUT'!G548</f>
        <v>26</v>
      </c>
      <c r="J869" s="661">
        <f>SUM(J867:J868)</f>
        <v>26056</v>
      </c>
      <c r="K869" s="665">
        <f>SUM(K867:K868)</f>
        <v>26494</v>
      </c>
      <c r="L869" s="661">
        <f t="shared" ref="L869:O869" si="1136">SUM(L867:L868)</f>
        <v>6437</v>
      </c>
      <c r="M869" s="665">
        <f t="shared" si="1136"/>
        <v>7485</v>
      </c>
      <c r="N869" s="716">
        <f t="shared" si="1136"/>
        <v>3395</v>
      </c>
      <c r="O869" s="717">
        <f t="shared" si="1136"/>
        <v>3942</v>
      </c>
      <c r="P869" s="661">
        <f>+L869-N869</f>
        <v>3042</v>
      </c>
      <c r="Q869" s="665">
        <f t="shared" si="1110"/>
        <v>3543</v>
      </c>
      <c r="R869" s="716">
        <f>SUM(R867:R868)</f>
        <v>89</v>
      </c>
      <c r="S869" s="717">
        <f t="shared" ref="S869:U869" si="1137">SUM(S867:S868)</f>
        <v>151</v>
      </c>
      <c r="T869" s="716">
        <f t="shared" si="1137"/>
        <v>2099</v>
      </c>
      <c r="U869" s="717">
        <f t="shared" si="1137"/>
        <v>2642</v>
      </c>
      <c r="V869" s="661">
        <f t="shared" si="1134"/>
        <v>854</v>
      </c>
      <c r="W869" s="663">
        <f t="shared" si="1135"/>
        <v>750</v>
      </c>
      <c r="X869" s="4047"/>
      <c r="Y869" s="4044"/>
      <c r="Z869" s="4047"/>
      <c r="AA869" s="3183"/>
      <c r="AB869" s="3183"/>
      <c r="AC869" s="3183"/>
      <c r="AD869" s="70">
        <f>+F871-G871</f>
        <v>-259</v>
      </c>
      <c r="AE869" s="264">
        <f>IF(G871=0,0,IF(AD869&gt;0,ABS(+AD869/G871),-ABS(+AD869/G871)))</f>
        <v>-1</v>
      </c>
      <c r="AF869" s="70">
        <f>+H871-I871</f>
        <v>-321</v>
      </c>
      <c r="AG869" s="264">
        <f>IF(I871=0,0,IF(AF869&gt;0,ABS(+AF869/I871),-ABS(+AF869/I871)))</f>
        <v>-1</v>
      </c>
      <c r="AH869" s="70">
        <f>+J871-K871</f>
        <v>-322310</v>
      </c>
      <c r="AI869" s="264">
        <f>IF(K871=0,0,IF(AH869&gt;0,ABS(+AH869/K871),-ABS(+AH869/K871)))</f>
        <v>-1</v>
      </c>
      <c r="AJ869" s="70">
        <f>+L871-M871</f>
        <v>-89120</v>
      </c>
      <c r="AK869" s="264">
        <f>IF(M871=0,0,IF(AJ869&gt;0,ABS(+AJ869/M871),-ABS(+AJ869/M871)))</f>
        <v>-1</v>
      </c>
      <c r="AL869" s="70">
        <f>+N871-O871</f>
        <v>-55060</v>
      </c>
      <c r="AM869" s="264">
        <f>IF(O871=0,0,IF(AL869&gt;0,ABS(+AL869/O871),-ABS(+AL869/O871)))</f>
        <v>-1</v>
      </c>
      <c r="AN869" s="70">
        <f>+P871-Q871</f>
        <v>-34060</v>
      </c>
      <c r="AO869" s="264">
        <f>IF(Q871=0,0,IF(AN869&gt;0,ABS(+AN869/Q871),-ABS(+AN869/Q871)))</f>
        <v>-1</v>
      </c>
      <c r="AP869" s="70">
        <f>+R871-S871</f>
        <v>-3239</v>
      </c>
      <c r="AQ869" s="264">
        <f>IF(S871=0,0,IF(AP869&gt;0,ABS(+AP869/S871),-ABS(+AP869/S871)))</f>
        <v>-1</v>
      </c>
      <c r="AR869" s="70">
        <f>+T871-U871</f>
        <v>-49135</v>
      </c>
      <c r="AS869" s="264">
        <f>IF(U871=0,0,IF(AR869&gt;0,ABS(+AR869/U871),-ABS(+AR869/U871)))</f>
        <v>-1</v>
      </c>
      <c r="AT869" s="70">
        <f>+V871-W871</f>
        <v>18314</v>
      </c>
      <c r="AU869" s="264">
        <f>IF(W871=0,0,IF(AT869&gt;0,ABS(+AT869/W871),-ABS(+AT869/W871)))</f>
        <v>1</v>
      </c>
    </row>
    <row r="870" spans="1:47" ht="13.5" x14ac:dyDescent="0.25">
      <c r="A870" s="649">
        <v>1821</v>
      </c>
      <c r="B870" s="30" t="s">
        <v>2715</v>
      </c>
      <c r="C870" s="30" t="s">
        <v>1654</v>
      </c>
      <c r="D870" s="649" t="s">
        <v>1792</v>
      </c>
      <c r="E870" s="723"/>
      <c r="F870" s="656">
        <f>+'17HPM_DATA_INPUT'!D549</f>
        <v>585</v>
      </c>
      <c r="G870" s="651">
        <f>+'17HPM_DATA_INPUT'!E549</f>
        <v>421</v>
      </c>
      <c r="H870" s="654">
        <f>+'17HPM_DATA_INPUT'!F549</f>
        <v>649</v>
      </c>
      <c r="I870" s="690">
        <f>+'17HPM_DATA_INPUT'!G549</f>
        <v>492</v>
      </c>
      <c r="J870" s="654">
        <f>+'17HPM_DATA_INPUT'!H549</f>
        <v>702830</v>
      </c>
      <c r="K870" s="651">
        <f>+'17HPM_DATA_INPUT'!I549</f>
        <v>512817</v>
      </c>
      <c r="L870" s="654">
        <f>+'17HPM_DATA_INPUT'!J549</f>
        <v>179141</v>
      </c>
      <c r="M870" s="651">
        <f>+'17HPM_DATA_INPUT'!K549</f>
        <v>133499</v>
      </c>
      <c r="N870" s="654">
        <f>+'17HPM_DATA_INPUT'!L549</f>
        <v>92456</v>
      </c>
      <c r="O870" s="673">
        <f>+'17HPM_DATA_INPUT'!M549</f>
        <v>62340</v>
      </c>
      <c r="P870" s="650">
        <f t="shared" ref="P870" si="1138">+L870-N870</f>
        <v>86685</v>
      </c>
      <c r="Q870" s="652">
        <f t="shared" ref="Q870" si="1139">+M870-O870</f>
        <v>71159</v>
      </c>
      <c r="R870" s="654">
        <f>+'17HPM_DATA_INPUT'!P549</f>
        <v>2422</v>
      </c>
      <c r="S870" s="651">
        <f>+'17HPM_DATA_INPUT'!Q549</f>
        <v>39</v>
      </c>
      <c r="T870" s="654">
        <f>+'17HPM_DATA_INPUT'!R549</f>
        <v>57162</v>
      </c>
      <c r="U870" s="651">
        <f>+'17HPM_DATA_INPUT'!S549</f>
        <v>16250</v>
      </c>
      <c r="V870" s="650">
        <f t="shared" ref="V870" si="1140">+P870-R870-T870</f>
        <v>27101</v>
      </c>
      <c r="W870" s="653">
        <f t="shared" ref="W870" si="1141">+Q870-S870-U870</f>
        <v>54870</v>
      </c>
      <c r="X870" s="4047"/>
      <c r="Y870" s="4044"/>
      <c r="Z870" s="4047"/>
      <c r="AA870" s="3183"/>
      <c r="AB870" s="3183"/>
      <c r="AC870" s="3183"/>
      <c r="AD870" s="261"/>
      <c r="AE870" s="262"/>
      <c r="AF870" s="18"/>
      <c r="AG870" s="262"/>
      <c r="AH870" s="18"/>
      <c r="AI870" s="262"/>
      <c r="AJ870" s="18"/>
      <c r="AK870" s="262"/>
      <c r="AL870" s="18"/>
      <c r="AM870" s="262"/>
      <c r="AN870" s="18"/>
      <c r="AO870" s="262"/>
      <c r="AP870" s="18"/>
      <c r="AQ870" s="262"/>
      <c r="AR870" s="18"/>
      <c r="AS870" s="262"/>
      <c r="AT870" s="18"/>
      <c r="AU870" s="263"/>
    </row>
    <row r="871" spans="1:47" ht="13.5" x14ac:dyDescent="0.25">
      <c r="A871" s="649">
        <v>4520</v>
      </c>
      <c r="B871" s="30" t="s">
        <v>2827</v>
      </c>
      <c r="C871" s="30" t="s">
        <v>1654</v>
      </c>
      <c r="D871" s="649" t="s">
        <v>1653</v>
      </c>
      <c r="E871" s="723"/>
      <c r="F871" s="656">
        <f>+'17HPM_DATA_INPUT'!D550</f>
        <v>0</v>
      </c>
      <c r="G871" s="651">
        <f>+'17HPM_DATA_INPUT'!E550</f>
        <v>259</v>
      </c>
      <c r="H871" s="654">
        <f>+'17HPM_DATA_INPUT'!F550</f>
        <v>0</v>
      </c>
      <c r="I871" s="690">
        <f>+'17HPM_DATA_INPUT'!G550</f>
        <v>321</v>
      </c>
      <c r="J871" s="654">
        <f>+'17HPM_DATA_INPUT'!H550</f>
        <v>0</v>
      </c>
      <c r="K871" s="651">
        <f>+'17HPM_DATA_INPUT'!I550</f>
        <v>322310</v>
      </c>
      <c r="L871" s="654">
        <f>+'17HPM_DATA_INPUT'!J550</f>
        <v>0</v>
      </c>
      <c r="M871" s="651">
        <f>+'17HPM_DATA_INPUT'!K550</f>
        <v>89120</v>
      </c>
      <c r="N871" s="654">
        <f>+'17HPM_DATA_INPUT'!L550</f>
        <v>0</v>
      </c>
      <c r="O871" s="673">
        <f>+'17HPM_DATA_INPUT'!M550</f>
        <v>55060</v>
      </c>
      <c r="P871" s="650">
        <f t="shared" si="1109"/>
        <v>0</v>
      </c>
      <c r="Q871" s="652">
        <f t="shared" si="1110"/>
        <v>34060</v>
      </c>
      <c r="R871" s="654">
        <f>+'17HPM_DATA_INPUT'!P550</f>
        <v>0</v>
      </c>
      <c r="S871" s="651">
        <f>+'17HPM_DATA_INPUT'!Q550</f>
        <v>3239</v>
      </c>
      <c r="T871" s="654">
        <f>+'17HPM_DATA_INPUT'!R550</f>
        <v>0</v>
      </c>
      <c r="U871" s="651">
        <f>+'17HPM_DATA_INPUT'!S550</f>
        <v>49135</v>
      </c>
      <c r="V871" s="650">
        <f t="shared" si="1134"/>
        <v>0</v>
      </c>
      <c r="W871" s="653">
        <f t="shared" si="1135"/>
        <v>-18314</v>
      </c>
      <c r="X871" s="4047"/>
      <c r="Y871" s="4044"/>
      <c r="Z871" s="4047"/>
      <c r="AA871" s="3183"/>
      <c r="AB871" s="3183"/>
      <c r="AC871" s="3183"/>
      <c r="AD871" s="261">
        <f t="shared" si="1111"/>
        <v>-91</v>
      </c>
      <c r="AE871" s="262">
        <f t="shared" si="1112"/>
        <v>-0.13461538461538461</v>
      </c>
      <c r="AF871" s="18">
        <f t="shared" si="1113"/>
        <v>-164</v>
      </c>
      <c r="AG871" s="262">
        <f t="shared" si="1114"/>
        <v>-0.20172201722017219</v>
      </c>
      <c r="AH871" s="18">
        <f t="shared" si="1115"/>
        <v>-132297</v>
      </c>
      <c r="AI871" s="262">
        <f t="shared" si="1116"/>
        <v>-0.15841542663570929</v>
      </c>
      <c r="AJ871" s="18">
        <f t="shared" si="1117"/>
        <v>-43478</v>
      </c>
      <c r="AK871" s="262">
        <f t="shared" si="1118"/>
        <v>-0.19530228776519523</v>
      </c>
      <c r="AL871" s="18">
        <f t="shared" si="1119"/>
        <v>-24944</v>
      </c>
      <c r="AM871" s="262">
        <f t="shared" si="1120"/>
        <v>-0.21247018739352641</v>
      </c>
      <c r="AN871" s="18">
        <f t="shared" si="1121"/>
        <v>-18534</v>
      </c>
      <c r="AO871" s="262">
        <f t="shared" si="1122"/>
        <v>-0.17614689362187438</v>
      </c>
      <c r="AP871" s="18">
        <f t="shared" si="1123"/>
        <v>-856</v>
      </c>
      <c r="AQ871" s="262">
        <f t="shared" si="1124"/>
        <v>-0.26113483831604639</v>
      </c>
      <c r="AR871" s="18">
        <f t="shared" si="1125"/>
        <v>-8223</v>
      </c>
      <c r="AS871" s="262">
        <f t="shared" si="1126"/>
        <v>-0.12576278963064924</v>
      </c>
      <c r="AT871" s="18">
        <f t="shared" si="1127"/>
        <v>-9455</v>
      </c>
      <c r="AU871" s="263">
        <f t="shared" si="1128"/>
        <v>-0.25864427180216654</v>
      </c>
    </row>
    <row r="872" spans="1:47" ht="13.5" x14ac:dyDescent="0.25">
      <c r="A872" s="659">
        <v>200</v>
      </c>
      <c r="B872" s="30" t="e">
        <v>#N/A</v>
      </c>
      <c r="C872" s="30" t="e">
        <v>#N/A</v>
      </c>
      <c r="D872" s="659" t="s">
        <v>2610</v>
      </c>
      <c r="E872" s="723"/>
      <c r="F872" s="660">
        <f>+'17HPM_DATA_INPUT'!D551</f>
        <v>585</v>
      </c>
      <c r="G872" s="664">
        <f>+'17HPM_DATA_INPUT'!E551</f>
        <v>676</v>
      </c>
      <c r="H872" s="716">
        <f>+'17HPM_DATA_INPUT'!F551</f>
        <v>649</v>
      </c>
      <c r="I872" s="717">
        <f>+'17HPM_DATA_INPUT'!G551</f>
        <v>813</v>
      </c>
      <c r="J872" s="661">
        <f>SUM(J870:J871)</f>
        <v>702830</v>
      </c>
      <c r="K872" s="665">
        <f t="shared" ref="K872:O872" si="1142">SUM(K870:K871)</f>
        <v>835127</v>
      </c>
      <c r="L872" s="716">
        <f t="shared" si="1142"/>
        <v>179141</v>
      </c>
      <c r="M872" s="717">
        <f t="shared" si="1142"/>
        <v>222619</v>
      </c>
      <c r="N872" s="716">
        <f t="shared" si="1142"/>
        <v>92456</v>
      </c>
      <c r="O872" s="717">
        <f t="shared" si="1142"/>
        <v>117400</v>
      </c>
      <c r="P872" s="661">
        <f t="shared" si="1109"/>
        <v>86685</v>
      </c>
      <c r="Q872" s="665">
        <f t="shared" si="1110"/>
        <v>105219</v>
      </c>
      <c r="R872" s="716">
        <f>SUM(R870:R871)</f>
        <v>2422</v>
      </c>
      <c r="S872" s="717">
        <f t="shared" ref="S872:U872" si="1143">SUM(S870:S871)</f>
        <v>3278</v>
      </c>
      <c r="T872" s="716">
        <f t="shared" si="1143"/>
        <v>57162</v>
      </c>
      <c r="U872" s="717">
        <f t="shared" si="1143"/>
        <v>65385</v>
      </c>
      <c r="V872" s="661">
        <f t="shared" si="1134"/>
        <v>27101</v>
      </c>
      <c r="W872" s="663">
        <f t="shared" si="1135"/>
        <v>36556</v>
      </c>
      <c r="X872" s="4047"/>
      <c r="Y872" s="4044"/>
      <c r="Z872" s="4047"/>
      <c r="AA872" s="3183"/>
      <c r="AB872" s="3183"/>
      <c r="AC872" s="3183"/>
      <c r="AD872" s="2"/>
      <c r="AE872" s="252"/>
      <c r="AF872" s="2"/>
      <c r="AG872" s="252"/>
      <c r="AH872" s="2"/>
      <c r="AI872" s="252"/>
      <c r="AJ872" s="2"/>
      <c r="AK872" s="252"/>
      <c r="AL872" s="2"/>
      <c r="AM872" s="252"/>
      <c r="AN872" s="2"/>
      <c r="AO872" s="252"/>
      <c r="AP872" s="2"/>
      <c r="AQ872" s="252"/>
      <c r="AR872" s="2"/>
      <c r="AS872" s="252"/>
      <c r="AT872" s="2"/>
      <c r="AU872" s="252"/>
    </row>
    <row r="873" spans="1:47" ht="13.5" x14ac:dyDescent="0.25">
      <c r="A873" s="649" t="e">
        <v>#VALUE!</v>
      </c>
      <c r="B873" s="30" t="e">
        <v>#VALUE!</v>
      </c>
      <c r="C873" s="30" t="e">
        <v>#VALUE!</v>
      </c>
      <c r="D873" s="649"/>
      <c r="E873" s="723"/>
      <c r="F873" s="666"/>
      <c r="G873" s="666"/>
      <c r="H873" s="666"/>
      <c r="I873" s="666"/>
      <c r="J873" s="666"/>
      <c r="K873" s="666"/>
      <c r="L873" s="666"/>
      <c r="M873" s="666"/>
      <c r="N873" s="666"/>
      <c r="O873" s="666"/>
      <c r="P873" s="667"/>
      <c r="Q873" s="652"/>
      <c r="R873" s="666"/>
      <c r="S873" s="666"/>
      <c r="T873" s="667"/>
      <c r="U873" s="652"/>
      <c r="V873" s="666"/>
      <c r="W873" s="668"/>
      <c r="X873" s="4047"/>
      <c r="Y873" s="4044"/>
      <c r="Z873" s="4047"/>
      <c r="AA873" s="3183"/>
      <c r="AB873" s="3183"/>
      <c r="AC873" s="3183"/>
      <c r="AD873" s="261">
        <f>+F874-G874</f>
        <v>-72</v>
      </c>
      <c r="AE873" s="262">
        <f>IF(G874=0,0,IF(AD873&gt;0,ABS(+AD873/G874),-ABS(+AD873/G874)))</f>
        <v>-9.3385214007782102E-2</v>
      </c>
      <c r="AF873" s="18">
        <f>+H874-I874</f>
        <v>-137</v>
      </c>
      <c r="AG873" s="262">
        <f>IF(I874=0,0,IF(AF873&gt;0,ABS(+AF873/I874),-ABS(+AF873/I874)))</f>
        <v>-0.15138121546961325</v>
      </c>
      <c r="AH873" s="18">
        <f>+J874-K874</f>
        <v>-97530</v>
      </c>
      <c r="AI873" s="262">
        <f>IF(K874=0,0,IF(AH873&gt;0,ABS(+AH873/K874),-ABS(+AH873/K874)))</f>
        <v>-0.10499165169425932</v>
      </c>
      <c r="AJ873" s="18">
        <f>+L874-M874</f>
        <v>-36968</v>
      </c>
      <c r="AK873" s="262">
        <f>IF(M874=0,0,IF(AJ873&gt;0,ABS(+AJ873/M874),-ABS(+AJ873/M874)))</f>
        <v>-0.15075565415263154</v>
      </c>
      <c r="AL873" s="18">
        <f>+N874-O874</f>
        <v>-21746</v>
      </c>
      <c r="AM873" s="262">
        <f>IF(O874=0,0,IF(AL873&gt;0,ABS(+AL873/O874),-ABS(+AL873/O874)))</f>
        <v>-0.16595439421227753</v>
      </c>
      <c r="AN873" s="18">
        <f>+P874-Q874</f>
        <v>-15222</v>
      </c>
      <c r="AO873" s="262">
        <f>IF(Q874=0,0,IF(AN873&gt;0,ABS(+AN873/Q874),-ABS(+AN873/Q874)))</f>
        <v>-0.13331348198490131</v>
      </c>
      <c r="AP873" s="18">
        <f>+R874-S874</f>
        <v>-880</v>
      </c>
      <c r="AQ873" s="262">
        <f>IF(S874=0,0,IF(AP873&gt;0,ABS(+AP873/S874),-ABS(+AP873/S874)))</f>
        <v>-0.23510553032327011</v>
      </c>
      <c r="AR873" s="18">
        <f>+T874-U874</f>
        <v>-6320</v>
      </c>
      <c r="AS873" s="262">
        <f>IF(U874=0,0,IF(AR873&gt;0,ABS(+AR873/U874),-ABS(+AR873/U874)))</f>
        <v>-8.5532548382731083E-2</v>
      </c>
      <c r="AT873" s="18">
        <f>+V874-W874</f>
        <v>-8022</v>
      </c>
      <c r="AU873" s="263">
        <f>IF(W874=0,0,IF(AT873&gt;0,ABS(+AT873/W874),-ABS(+AT873/W874)))</f>
        <v>-0.21948616925223671</v>
      </c>
    </row>
    <row r="874" spans="1:47" ht="13.5" x14ac:dyDescent="0.25">
      <c r="A874" s="659">
        <v>200</v>
      </c>
      <c r="B874" s="30" t="e">
        <v>#N/A</v>
      </c>
      <c r="C874" s="30" t="e">
        <v>#N/A</v>
      </c>
      <c r="D874" s="659" t="s">
        <v>164</v>
      </c>
      <c r="E874" s="724"/>
      <c r="F874" s="669">
        <f>+F872+F869+F866</f>
        <v>699</v>
      </c>
      <c r="G874" s="682">
        <f t="shared" ref="G874:U874" si="1144">+G872+G869+G866</f>
        <v>771</v>
      </c>
      <c r="H874" s="661">
        <f t="shared" si="1144"/>
        <v>768</v>
      </c>
      <c r="I874" s="665">
        <f t="shared" si="1144"/>
        <v>905</v>
      </c>
      <c r="J874" s="661">
        <f t="shared" si="1144"/>
        <v>831401</v>
      </c>
      <c r="K874" s="665">
        <f t="shared" si="1144"/>
        <v>928931</v>
      </c>
      <c r="L874" s="661">
        <f>+L872+L869+L866</f>
        <v>208250</v>
      </c>
      <c r="M874" s="665">
        <f t="shared" si="1144"/>
        <v>245218</v>
      </c>
      <c r="N874" s="661">
        <f t="shared" si="1144"/>
        <v>109290</v>
      </c>
      <c r="O874" s="665">
        <f t="shared" si="1144"/>
        <v>131036</v>
      </c>
      <c r="P874" s="661">
        <f t="shared" si="1109"/>
        <v>98960</v>
      </c>
      <c r="Q874" s="665">
        <f t="shared" si="1110"/>
        <v>114182</v>
      </c>
      <c r="R874" s="661">
        <f t="shared" si="1144"/>
        <v>2863</v>
      </c>
      <c r="S874" s="665">
        <f t="shared" si="1144"/>
        <v>3743</v>
      </c>
      <c r="T874" s="661">
        <f t="shared" si="1144"/>
        <v>67570</v>
      </c>
      <c r="U874" s="665">
        <f t="shared" si="1144"/>
        <v>73890</v>
      </c>
      <c r="V874" s="661">
        <f t="shared" si="1134"/>
        <v>28527</v>
      </c>
      <c r="W874" s="663">
        <f t="shared" si="1135"/>
        <v>36549</v>
      </c>
      <c r="X874" s="4047"/>
      <c r="Y874" s="4035"/>
      <c r="Z874" s="4041"/>
      <c r="AA874" s="3179"/>
      <c r="AB874" s="3179"/>
      <c r="AC874" s="3180"/>
      <c r="AD874" s="2"/>
      <c r="AE874" s="252"/>
      <c r="AF874" s="2"/>
      <c r="AG874" s="252"/>
      <c r="AH874" s="2"/>
      <c r="AI874" s="252"/>
      <c r="AJ874" s="2"/>
      <c r="AK874" s="252"/>
      <c r="AL874" s="2"/>
      <c r="AM874" s="252"/>
      <c r="AN874" s="2"/>
      <c r="AO874" s="252"/>
      <c r="AP874" s="2"/>
      <c r="AQ874" s="252"/>
      <c r="AR874" s="2"/>
      <c r="AS874" s="252"/>
      <c r="AT874" s="2"/>
      <c r="AU874" s="252"/>
    </row>
    <row r="875" spans="1:47" ht="13.5" x14ac:dyDescent="0.25">
      <c r="A875" s="30" t="e">
        <v>#VALUE!</v>
      </c>
      <c r="B875" s="30" t="e">
        <v>#VALUE!</v>
      </c>
      <c r="C875" s="30" t="e">
        <v>#VALUE!</v>
      </c>
      <c r="F875" s="159"/>
      <c r="G875" s="159"/>
      <c r="H875" s="687"/>
      <c r="I875" s="687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4042"/>
      <c r="Y875" s="4044"/>
      <c r="Z875" s="4047"/>
      <c r="AA875" s="3183"/>
      <c r="AB875" s="3183"/>
      <c r="AC875" s="3183"/>
      <c r="AD875" s="2"/>
      <c r="AE875" s="252"/>
      <c r="AF875" s="2"/>
      <c r="AG875" s="252"/>
      <c r="AH875" s="2"/>
      <c r="AI875" s="252"/>
      <c r="AJ875" s="2"/>
      <c r="AK875" s="252"/>
      <c r="AL875" s="2"/>
      <c r="AM875" s="252"/>
      <c r="AN875" s="2"/>
      <c r="AO875" s="252"/>
      <c r="AP875" s="2"/>
      <c r="AQ875" s="252"/>
      <c r="AR875" s="2"/>
      <c r="AS875" s="252"/>
      <c r="AT875" s="2"/>
      <c r="AU875" s="252"/>
    </row>
    <row r="876" spans="1:47" ht="13.5" x14ac:dyDescent="0.25">
      <c r="A876" s="718" t="e">
        <v>#VALUE!</v>
      </c>
      <c r="B876" s="30" t="e">
        <v>#VALUE!</v>
      </c>
      <c r="C876" s="30" t="e">
        <v>#VALUE!</v>
      </c>
      <c r="D876" s="718" t="s">
        <v>4131</v>
      </c>
      <c r="E876" s="718"/>
      <c r="F876" s="648"/>
      <c r="G876" s="648"/>
      <c r="H876" s="648"/>
      <c r="I876" s="648"/>
      <c r="J876" s="648"/>
      <c r="K876" s="648"/>
      <c r="L876" s="648"/>
      <c r="M876" s="648"/>
      <c r="N876" s="648"/>
      <c r="O876" s="648"/>
      <c r="P876" s="648"/>
      <c r="Q876" s="648"/>
      <c r="R876" s="648"/>
      <c r="S876" s="648"/>
      <c r="T876" s="648"/>
      <c r="U876" s="648"/>
      <c r="V876" s="648"/>
      <c r="W876" s="648"/>
      <c r="X876" s="4047"/>
      <c r="Y876" s="4044"/>
      <c r="Z876" s="4047"/>
      <c r="AA876" s="3183"/>
      <c r="AB876" s="3183"/>
      <c r="AC876" s="3183"/>
      <c r="AD876" s="70">
        <f t="shared" ref="AD876:AD882" si="1145">+F877-G877</f>
        <v>186</v>
      </c>
      <c r="AE876" s="264">
        <f t="shared" ref="AE876:AE882" si="1146">IF(G877=0,0,IF(AD876&gt;0,ABS(+AD876/G877),-ABS(+AD876/G877)))</f>
        <v>3.4870641169853771E-2</v>
      </c>
      <c r="AF876" s="70">
        <f t="shared" ref="AF876:AF882" si="1147">+H877-I877</f>
        <v>315</v>
      </c>
      <c r="AG876" s="264">
        <f t="shared" ref="AG876:AG882" si="1148">IF(I877=0,0,IF(AF876&gt;0,ABS(+AF876/I877),-ABS(+AF876/I877)))</f>
        <v>5.3039232193972052E-2</v>
      </c>
      <c r="AH876" s="70">
        <f t="shared" ref="AH876:AH882" si="1149">+J877-K877</f>
        <v>16680</v>
      </c>
      <c r="AI876" s="264">
        <f t="shared" ref="AI876:AI882" si="1150">IF(K877=0,0,IF(AH876&gt;0,ABS(+AH876/K877),-ABS(+AH876/K877)))</f>
        <v>4.387141572111667E-2</v>
      </c>
      <c r="AJ876" s="70">
        <f t="shared" ref="AJ876:AJ882" si="1151">+L877-M877</f>
        <v>-13112</v>
      </c>
      <c r="AK876" s="264">
        <f t="shared" ref="AK876:AK882" si="1152">IF(M877=0,0,IF(AJ876&gt;0,ABS(+AJ876/M877),-ABS(+AJ876/M877)))</f>
        <v>-4.596959667919448E-2</v>
      </c>
      <c r="AL876" s="70">
        <f t="shared" ref="AL876:AL882" si="1153">+N877-O877</f>
        <v>-91139</v>
      </c>
      <c r="AM876" s="264">
        <f t="shared" ref="AM876:AM882" si="1154">IF(O877=0,0,IF(AL876&gt;0,ABS(+AL876/O877),-ABS(+AL876/O877)))</f>
        <v>-0.13074471076324531</v>
      </c>
      <c r="AN876" s="70">
        <f t="shared" ref="AN876:AN882" si="1155">+P877-Q877</f>
        <v>78027</v>
      </c>
      <c r="AO876" s="264">
        <f t="shared" ref="AO876:AO882" si="1156">IF(Q877=0,0,IF(AN876&gt;0,ABS(+AN876/Q877),-ABS(+AN876/Q877)))</f>
        <v>0.18945765872514836</v>
      </c>
      <c r="AP876" s="70">
        <f t="shared" ref="AP876:AP882" si="1157">+R877-S877</f>
        <v>-32</v>
      </c>
      <c r="AQ876" s="264">
        <f t="shared" ref="AQ876:AQ882" si="1158">IF(S877=0,0,IF(AP876&gt;0,ABS(+AP876/S877),-ABS(+AP876/S877)))</f>
        <v>-0.13445378151260504</v>
      </c>
      <c r="AR876" s="70">
        <f t="shared" ref="AR876:AR882" si="1159">+T877-U877</f>
        <v>19462</v>
      </c>
      <c r="AS876" s="264">
        <f t="shared" ref="AS876:AS882" si="1160">IF(U877=0,0,IF(AR876&gt;0,ABS(+AR876/U877),-ABS(+AR876/U877)))</f>
        <v>0.13300438746360865</v>
      </c>
      <c r="AT876" s="70">
        <f t="shared" ref="AT876:AT882" si="1161">+V877-W877</f>
        <v>58597</v>
      </c>
      <c r="AU876" s="264">
        <f t="shared" ref="AU876:AU882" si="1162">IF(W877=0,0,IF(AT876&gt;0,ABS(+AT876/W877),-ABS(+AT876/W877)))</f>
        <v>0.10493581753843068</v>
      </c>
    </row>
    <row r="877" spans="1:47" ht="13.5" x14ac:dyDescent="0.25">
      <c r="A877" s="649">
        <v>6410</v>
      </c>
      <c r="B877" s="30" t="s">
        <v>219</v>
      </c>
      <c r="C877" s="30" t="s">
        <v>1656</v>
      </c>
      <c r="D877" s="649" t="s">
        <v>1655</v>
      </c>
      <c r="E877" s="723"/>
      <c r="F877" s="656">
        <f>+'17HPM_DATA_INPUT'!D554</f>
        <v>5520</v>
      </c>
      <c r="G877" s="651">
        <f>+'17HPM_DATA_INPUT'!E554</f>
        <v>5334</v>
      </c>
      <c r="H877" s="654">
        <f>+'17HPM_DATA_INPUT'!F554</f>
        <v>6254</v>
      </c>
      <c r="I877" s="690">
        <f>+'17HPM_DATA_INPUT'!G554</f>
        <v>5939</v>
      </c>
      <c r="J877" s="654">
        <f>+'17HPM_DATA_INPUT'!H554</f>
        <v>396882</v>
      </c>
      <c r="K877" s="651">
        <f>+'17HPM_DATA_INPUT'!I554</f>
        <v>380202</v>
      </c>
      <c r="L877" s="654">
        <f>+'17HPM_DATA_INPUT'!J554</f>
        <v>272120</v>
      </c>
      <c r="M877" s="651">
        <f>+'17HPM_DATA_INPUT'!K554</f>
        <v>285232</v>
      </c>
      <c r="N877" s="654">
        <f>+'17HPM_DATA_INPUT'!L554</f>
        <v>605937</v>
      </c>
      <c r="O877" s="673">
        <f>+'17HPM_DATA_INPUT'!M554</f>
        <v>697076</v>
      </c>
      <c r="P877" s="650">
        <f t="shared" ref="P877:P885" si="1163">+L877-N877</f>
        <v>-333817</v>
      </c>
      <c r="Q877" s="652">
        <f t="shared" ref="Q877:Q885" si="1164">+M877-O877</f>
        <v>-411844</v>
      </c>
      <c r="R877" s="654">
        <f>+'17HPM_DATA_INPUT'!P554</f>
        <v>206</v>
      </c>
      <c r="S877" s="651">
        <f>+'17HPM_DATA_INPUT'!Q554</f>
        <v>238</v>
      </c>
      <c r="T877" s="654">
        <f>+'17HPM_DATA_INPUT'!R554</f>
        <v>165788</v>
      </c>
      <c r="U877" s="651">
        <f>+'17HPM_DATA_INPUT'!S554</f>
        <v>146326</v>
      </c>
      <c r="V877" s="650">
        <f>+P877-R877-T877</f>
        <v>-499811</v>
      </c>
      <c r="W877" s="653">
        <f>+Q877-S877-U877</f>
        <v>-558408</v>
      </c>
      <c r="X877" s="4047"/>
      <c r="Z877" s="4047"/>
      <c r="AA877" s="3183"/>
      <c r="AB877" s="3183"/>
      <c r="AC877" s="3183"/>
      <c r="AD877" s="70">
        <f t="shared" si="1145"/>
        <v>0</v>
      </c>
      <c r="AE877" s="264">
        <f t="shared" si="1146"/>
        <v>0</v>
      </c>
      <c r="AF877" s="70">
        <f t="shared" si="1147"/>
        <v>0</v>
      </c>
      <c r="AG877" s="264">
        <f t="shared" si="1148"/>
        <v>0</v>
      </c>
      <c r="AH877" s="70">
        <f t="shared" si="1149"/>
        <v>-330763.36</v>
      </c>
      <c r="AI877" s="264">
        <f t="shared" si="1150"/>
        <v>-0.38614685946573207</v>
      </c>
      <c r="AJ877" s="70">
        <f t="shared" si="1151"/>
        <v>79068.349999999977</v>
      </c>
      <c r="AK877" s="264">
        <f t="shared" si="1152"/>
        <v>9.2307669856894994E-2</v>
      </c>
      <c r="AL877" s="70">
        <f t="shared" si="1153"/>
        <v>-737789.7707157667</v>
      </c>
      <c r="AM877" s="264">
        <f t="shared" si="1154"/>
        <v>-0.46270217220337939</v>
      </c>
      <c r="AN877" s="70">
        <f t="shared" si="1155"/>
        <v>816858.12071576668</v>
      </c>
      <c r="AO877" s="264">
        <f t="shared" si="1156"/>
        <v>1.1069286477848495</v>
      </c>
      <c r="AP877" s="70">
        <f t="shared" si="1157"/>
        <v>-254.7388805142802</v>
      </c>
      <c r="AQ877" s="264">
        <f t="shared" si="1158"/>
        <v>-0.46699178262857771</v>
      </c>
      <c r="AR877" s="70">
        <f t="shared" si="1159"/>
        <v>-100305.08715749311</v>
      </c>
      <c r="AS877" s="264">
        <f t="shared" si="1160"/>
        <v>-0.29967520069719111</v>
      </c>
      <c r="AT877" s="70">
        <f t="shared" si="1161"/>
        <v>917417.94675377384</v>
      </c>
      <c r="AU877" s="264">
        <f t="shared" si="1162"/>
        <v>0.85483681870474848</v>
      </c>
    </row>
    <row r="878" spans="1:47" ht="13.5" x14ac:dyDescent="0.25">
      <c r="A878" s="2424">
        <v>6410</v>
      </c>
      <c r="B878" s="30" t="s">
        <v>219</v>
      </c>
      <c r="C878" s="30" t="s">
        <v>1656</v>
      </c>
      <c r="D878" s="649" t="s">
        <v>4096</v>
      </c>
      <c r="E878" s="723" t="s">
        <v>3918</v>
      </c>
      <c r="F878" s="674">
        <f>+VLOOKUP(A878,'17NM_Clinic Revenue'!$C$10:$K$85,9,FALSE)</f>
        <v>0</v>
      </c>
      <c r="G878" s="673">
        <f>+VLOOKUP(A878,'17NM_Clinic Revenue'!$C$96:$K$170,9,FALSE)</f>
        <v>0</v>
      </c>
      <c r="H878" s="672">
        <v>0</v>
      </c>
      <c r="I878" s="729">
        <v>0</v>
      </c>
      <c r="J878" s="672">
        <f>+VLOOKUP(A878,'17NM_Clinic Revenue'!$C$10:$K$85,5,FALSE)</f>
        <v>525810.64</v>
      </c>
      <c r="K878" s="673">
        <f>+VLOOKUP(A878,'17NM_Clinic Revenue'!$C$96:$K$170,5,FALSE)</f>
        <v>856574</v>
      </c>
      <c r="L878" s="672">
        <f>+VLOOKUP(A878,'17NM_Clinic Revenue'!$C$10:$K$85,8,FALSE)</f>
        <v>935642.35</v>
      </c>
      <c r="M878" s="673">
        <f>+VLOOKUP(A878,'17NM_Clinic Revenue'!$C$96:$K$170,8,FALSE)</f>
        <v>856574</v>
      </c>
      <c r="N878" s="672">
        <f>+SUMIF('17NM_Flex Cost'!$C$7:$C$122,A878,'17NM_Flex Cost'!$E$7:$E$122)</f>
        <v>856734.34228423319</v>
      </c>
      <c r="O878" s="673">
        <f>+SUMIF('17NM_Flex Cost'!$M$7:$M$122,A878,'17NM_Flex Cost'!$O$7:$O$122)</f>
        <v>1594524.1129999999</v>
      </c>
      <c r="P878" s="657">
        <f>+L878-N878</f>
        <v>78908.007715766784</v>
      </c>
      <c r="Q878" s="675">
        <f>+M878-O878</f>
        <v>-737950.1129999999</v>
      </c>
      <c r="R878" s="672">
        <f>+SUMIF('17NM_Flex Cost'!$C$7:$C$122,A878,'17NM_Flex Cost'!$F$7:$F$122)</f>
        <v>290.75011948571972</v>
      </c>
      <c r="S878" s="673">
        <f>+SUMIF('17NM_Flex Cost'!$M$7:$M$122,A878,'17NM_Flex Cost'!$P$7:$P$122)</f>
        <v>545.48899999999992</v>
      </c>
      <c r="T878" s="672">
        <f>+SUMIF('17NM_Flex Cost'!$C$7:$C$122,A878,'17NM_Flex Cost'!$G$7:$G$122)</f>
        <v>234407.58484250691</v>
      </c>
      <c r="U878" s="673">
        <f>+SUMIF('17NM_Flex Cost'!$M$7:$M$122,A878,'17NM_Flex Cost'!$Q$7:$Q$122)</f>
        <v>334712.67200000002</v>
      </c>
      <c r="V878" s="657">
        <f>+P878-R878-T878</f>
        <v>-155790.32724622585</v>
      </c>
      <c r="W878" s="676">
        <f>+Q878-S878-U878</f>
        <v>-1073208.2739999997</v>
      </c>
      <c r="X878" s="4047"/>
      <c r="Y878" s="4044" t="s">
        <v>1200</v>
      </c>
      <c r="Z878" s="4047"/>
      <c r="AA878" s="3179">
        <f>+'17NM_PLRecon'!S12-'Departmental PL'!V878</f>
        <v>0</v>
      </c>
      <c r="AB878" s="3179">
        <f>+'17NM_PLRecon'!T12-'Departmental PL'!W878</f>
        <v>0</v>
      </c>
      <c r="AC878" s="3179"/>
      <c r="AD878" s="261">
        <f>+F879-G879</f>
        <v>186</v>
      </c>
      <c r="AE878" s="262">
        <f>IF(G879=0,0,IF(AD878&gt;0,ABS(+AD878/G879),-ABS(+AD878/G879)))</f>
        <v>3.4870641169853771E-2</v>
      </c>
      <c r="AF878" s="18">
        <f>+H879-I879</f>
        <v>315</v>
      </c>
      <c r="AG878" s="262">
        <f>IF(I879=0,0,IF(AF878&gt;0,ABS(+AF878/I879),-ABS(+AF878/I879)))</f>
        <v>5.3039232193972052E-2</v>
      </c>
      <c r="AH878" s="18">
        <f>+J879-K879</f>
        <v>-314083.36</v>
      </c>
      <c r="AI878" s="262">
        <f>IF(K879=0,0,IF(AH878&gt;0,ABS(+AH878/K879),-ABS(+AH878/K879)))</f>
        <v>-0.25395331086631695</v>
      </c>
      <c r="AJ878" s="18">
        <f>+L879-M879</f>
        <v>65956.350000000093</v>
      </c>
      <c r="AK878" s="262">
        <f>IF(M879=0,0,IF(AJ878&gt;0,ABS(+AJ878/M879),-ABS(+AJ878/M879)))</f>
        <v>5.7764935549471708E-2</v>
      </c>
      <c r="AL878" s="18">
        <f>+N879-O879</f>
        <v>-828928.77071576659</v>
      </c>
      <c r="AM878" s="262">
        <f>IF(O879=0,0,IF(AL878&gt;0,ABS(+AL878/O879),-ABS(+AL878/O879)))</f>
        <v>-0.36172487774518042</v>
      </c>
      <c r="AN878" s="18">
        <f>+P879-Q879</f>
        <v>894885.12071576668</v>
      </c>
      <c r="AO878" s="262">
        <f>IF(Q879=0,0,IF(AN878&gt;0,ABS(+AN878/Q879),-ABS(+AN878/Q879)))</f>
        <v>0.77830031533286059</v>
      </c>
      <c r="AP878" s="18">
        <f>+R879-S879</f>
        <v>-286.7388805142802</v>
      </c>
      <c r="AQ878" s="262">
        <f>IF(S879=0,0,IF(AP878&gt;0,ABS(+AP878/S879),-ABS(+AP878/S879)))</f>
        <v>-0.36597690652233816</v>
      </c>
      <c r="AR878" s="18">
        <f>+T879-U879</f>
        <v>-80843.087157493108</v>
      </c>
      <c r="AS878" s="262">
        <f>IF(U879=0,0,IF(AR878&gt;0,ABS(+AR878/U879),-ABS(+AR878/U879)))</f>
        <v>-0.16805943443460425</v>
      </c>
      <c r="AT878" s="18">
        <f>+V879-W879</f>
        <v>976014.94675377407</v>
      </c>
      <c r="AU878" s="263">
        <f>IF(W879=0,0,IF(AT878&gt;0,ABS(+AT878/W879),-ABS(+AT878/W879)))</f>
        <v>0.59818902416376252</v>
      </c>
    </row>
    <row r="879" spans="1:47" ht="13.5" x14ac:dyDescent="0.25">
      <c r="A879" s="659">
        <v>210</v>
      </c>
      <c r="B879" s="30" t="e">
        <v>#N/A</v>
      </c>
      <c r="C879" s="30" t="e">
        <v>#N/A</v>
      </c>
      <c r="D879" s="659" t="s">
        <v>2608</v>
      </c>
      <c r="E879" s="723"/>
      <c r="F879" s="669">
        <f>SUM(F877:F878)</f>
        <v>5520</v>
      </c>
      <c r="G879" s="682">
        <f>SUM(G877:G878)</f>
        <v>5334</v>
      </c>
      <c r="H879" s="661">
        <f>SUM(H877:H878)</f>
        <v>6254</v>
      </c>
      <c r="I879" s="665">
        <f>SUM(I877:I878)</f>
        <v>5939</v>
      </c>
      <c r="J879" s="661">
        <f t="shared" ref="J879:O879" si="1165">J877+J878</f>
        <v>922692.64</v>
      </c>
      <c r="K879" s="665">
        <f t="shared" si="1165"/>
        <v>1236776</v>
      </c>
      <c r="L879" s="661">
        <f t="shared" si="1165"/>
        <v>1207762.3500000001</v>
      </c>
      <c r="M879" s="665">
        <f t="shared" si="1165"/>
        <v>1141806</v>
      </c>
      <c r="N879" s="661">
        <f t="shared" si="1165"/>
        <v>1462671.3422842333</v>
      </c>
      <c r="O879" s="665">
        <f t="shared" si="1165"/>
        <v>2291600.1129999999</v>
      </c>
      <c r="P879" s="661">
        <f t="shared" si="1163"/>
        <v>-254908.99228423322</v>
      </c>
      <c r="Q879" s="665">
        <f t="shared" si="1164"/>
        <v>-1149794.1129999999</v>
      </c>
      <c r="R879" s="661">
        <f>R877+R878</f>
        <v>496.75011948571972</v>
      </c>
      <c r="S879" s="665">
        <f>S877+S878</f>
        <v>783.48899999999992</v>
      </c>
      <c r="T879" s="661">
        <f>T877+T878</f>
        <v>400195.58484250691</v>
      </c>
      <c r="U879" s="665">
        <f>U877+U878</f>
        <v>481038.67200000002</v>
      </c>
      <c r="V879" s="661">
        <f t="shared" ref="V879:V883" si="1166">+P879-R879-T879</f>
        <v>-655601.3272462259</v>
      </c>
      <c r="W879" s="663">
        <f t="shared" ref="W879:W885" si="1167">+Q879-S879-U879</f>
        <v>-1631616.274</v>
      </c>
      <c r="X879" s="4047"/>
      <c r="Y879" s="4044"/>
      <c r="Z879" s="4047"/>
      <c r="AA879" s="3183"/>
      <c r="AB879" s="3183"/>
      <c r="AC879" s="3183"/>
      <c r="AD879" s="70">
        <f t="shared" si="1145"/>
        <v>0</v>
      </c>
      <c r="AE879" s="264">
        <f t="shared" si="1146"/>
        <v>0</v>
      </c>
      <c r="AF879" s="70">
        <f t="shared" si="1147"/>
        <v>0</v>
      </c>
      <c r="AG879" s="264">
        <f t="shared" si="1148"/>
        <v>0</v>
      </c>
      <c r="AH879" s="70">
        <f t="shared" si="1149"/>
        <v>0</v>
      </c>
      <c r="AI879" s="264">
        <f t="shared" si="1150"/>
        <v>0</v>
      </c>
      <c r="AJ879" s="70">
        <f t="shared" si="1151"/>
        <v>0</v>
      </c>
      <c r="AK879" s="264">
        <f t="shared" si="1152"/>
        <v>0</v>
      </c>
      <c r="AL879" s="70">
        <f t="shared" si="1153"/>
        <v>0</v>
      </c>
      <c r="AM879" s="264">
        <f t="shared" si="1154"/>
        <v>0</v>
      </c>
      <c r="AN879" s="70">
        <f t="shared" si="1155"/>
        <v>0</v>
      </c>
      <c r="AO879" s="264">
        <f t="shared" si="1156"/>
        <v>0</v>
      </c>
      <c r="AP879" s="70">
        <f t="shared" si="1157"/>
        <v>0</v>
      </c>
      <c r="AQ879" s="264">
        <f t="shared" si="1158"/>
        <v>0</v>
      </c>
      <c r="AR879" s="70">
        <f t="shared" si="1159"/>
        <v>0</v>
      </c>
      <c r="AS879" s="264">
        <f t="shared" si="1160"/>
        <v>0</v>
      </c>
      <c r="AT879" s="70">
        <f t="shared" si="1161"/>
        <v>0</v>
      </c>
      <c r="AU879" s="264">
        <f t="shared" si="1162"/>
        <v>0</v>
      </c>
    </row>
    <row r="880" spans="1:47" ht="13.5" hidden="1" x14ac:dyDescent="0.25">
      <c r="A880" s="649">
        <v>6410</v>
      </c>
      <c r="B880" s="30" t="s">
        <v>219</v>
      </c>
      <c r="C880" s="30" t="s">
        <v>1656</v>
      </c>
      <c r="D880" s="649" t="s">
        <v>1655</v>
      </c>
      <c r="E880" s="723"/>
      <c r="F880" s="656">
        <f>+'17HPM_DATA_INPUT'!D556</f>
        <v>0</v>
      </c>
      <c r="G880" s="651">
        <f>+'17HPM_DATA_INPUT'!E556</f>
        <v>0</v>
      </c>
      <c r="H880" s="654">
        <f>+'17HPM_DATA_INPUT'!F556</f>
        <v>0</v>
      </c>
      <c r="I880" s="690">
        <f>+'17HPM_DATA_INPUT'!G556</f>
        <v>0</v>
      </c>
      <c r="J880" s="654">
        <f>+'17HPM_DATA_INPUT'!H556</f>
        <v>0</v>
      </c>
      <c r="K880" s="651">
        <f>+'17HPM_DATA_INPUT'!I556</f>
        <v>0</v>
      </c>
      <c r="L880" s="654">
        <f>+'17HPM_DATA_INPUT'!J556</f>
        <v>0</v>
      </c>
      <c r="M880" s="651">
        <f>+'17HPM_DATA_INPUT'!K556</f>
        <v>0</v>
      </c>
      <c r="N880" s="654">
        <f>+'17HPM_DATA_INPUT'!L556</f>
        <v>0</v>
      </c>
      <c r="O880" s="673">
        <f>+'17HPM_DATA_INPUT'!M556</f>
        <v>0</v>
      </c>
      <c r="P880" s="650">
        <f>+L880-N880</f>
        <v>0</v>
      </c>
      <c r="Q880" s="652">
        <f>+M880-O880</f>
        <v>0</v>
      </c>
      <c r="R880" s="654">
        <f>+'17HPM_DATA_INPUT'!P556</f>
        <v>0</v>
      </c>
      <c r="S880" s="651">
        <f>+'17HPM_DATA_INPUT'!Q556</f>
        <v>0</v>
      </c>
      <c r="T880" s="654">
        <f>+'17HPM_DATA_INPUT'!R556</f>
        <v>0</v>
      </c>
      <c r="U880" s="651">
        <f>+'17HPM_DATA_INPUT'!S556</f>
        <v>0</v>
      </c>
      <c r="V880" s="650">
        <f>+P880-R880-T880</f>
        <v>0</v>
      </c>
      <c r="W880" s="653">
        <f>+Q880-S880-U880</f>
        <v>0</v>
      </c>
      <c r="X880" s="4047"/>
      <c r="Y880" s="4044"/>
      <c r="Z880" s="4047"/>
      <c r="AA880" s="3183"/>
      <c r="AB880" s="3183"/>
      <c r="AC880" s="3183"/>
      <c r="AD880" s="261">
        <f t="shared" si="1145"/>
        <v>0</v>
      </c>
      <c r="AE880" s="262">
        <f t="shared" si="1146"/>
        <v>0</v>
      </c>
      <c r="AF880" s="18">
        <f t="shared" si="1147"/>
        <v>0</v>
      </c>
      <c r="AG880" s="262">
        <f t="shared" si="1148"/>
        <v>0</v>
      </c>
      <c r="AH880" s="18">
        <f t="shared" si="1149"/>
        <v>0</v>
      </c>
      <c r="AI880" s="262">
        <f t="shared" si="1150"/>
        <v>0</v>
      </c>
      <c r="AJ880" s="18">
        <f t="shared" si="1151"/>
        <v>0</v>
      </c>
      <c r="AK880" s="262">
        <f t="shared" si="1152"/>
        <v>0</v>
      </c>
      <c r="AL880" s="18">
        <f t="shared" si="1153"/>
        <v>0</v>
      </c>
      <c r="AM880" s="262">
        <f t="shared" si="1154"/>
        <v>0</v>
      </c>
      <c r="AN880" s="18">
        <f t="shared" si="1155"/>
        <v>0</v>
      </c>
      <c r="AO880" s="262">
        <f t="shared" si="1156"/>
        <v>0</v>
      </c>
      <c r="AP880" s="18">
        <f t="shared" si="1157"/>
        <v>0</v>
      </c>
      <c r="AQ880" s="262">
        <f t="shared" si="1158"/>
        <v>0</v>
      </c>
      <c r="AR880" s="18">
        <f t="shared" si="1159"/>
        <v>0</v>
      </c>
      <c r="AS880" s="262">
        <f t="shared" si="1160"/>
        <v>0</v>
      </c>
      <c r="AT880" s="18">
        <f t="shared" si="1161"/>
        <v>0</v>
      </c>
      <c r="AU880" s="263">
        <f t="shared" si="1162"/>
        <v>0</v>
      </c>
    </row>
    <row r="881" spans="1:47" ht="13.5" hidden="1" x14ac:dyDescent="0.25">
      <c r="A881" s="659">
        <v>210</v>
      </c>
      <c r="B881" s="30" t="e">
        <v>#N/A</v>
      </c>
      <c r="C881" s="30" t="e">
        <v>#N/A</v>
      </c>
      <c r="D881" s="659" t="s">
        <v>2609</v>
      </c>
      <c r="E881" s="723"/>
      <c r="F881" s="660">
        <f>+'17HPM_DATA_INPUT'!D557</f>
        <v>0</v>
      </c>
      <c r="G881" s="664">
        <f>+'17HPM_DATA_INPUT'!E557</f>
        <v>0</v>
      </c>
      <c r="H881" s="716">
        <f>+'17HPM_DATA_INPUT'!F557</f>
        <v>0</v>
      </c>
      <c r="I881" s="717">
        <f>+'17HPM_DATA_INPUT'!G557</f>
        <v>0</v>
      </c>
      <c r="J881" s="661">
        <f t="shared" ref="J881:O881" si="1168">J880</f>
        <v>0</v>
      </c>
      <c r="K881" s="665">
        <f t="shared" si="1168"/>
        <v>0</v>
      </c>
      <c r="L881" s="661">
        <f t="shared" si="1168"/>
        <v>0</v>
      </c>
      <c r="M881" s="665">
        <f t="shared" si="1168"/>
        <v>0</v>
      </c>
      <c r="N881" s="716">
        <f t="shared" si="1168"/>
        <v>0</v>
      </c>
      <c r="O881" s="717">
        <f t="shared" si="1168"/>
        <v>0</v>
      </c>
      <c r="P881" s="661">
        <f t="shared" si="1163"/>
        <v>0</v>
      </c>
      <c r="Q881" s="665">
        <f t="shared" si="1164"/>
        <v>0</v>
      </c>
      <c r="R881" s="716">
        <f>R880</f>
        <v>0</v>
      </c>
      <c r="S881" s="717">
        <f>S880</f>
        <v>0</v>
      </c>
      <c r="T881" s="716">
        <f>T880</f>
        <v>0</v>
      </c>
      <c r="U881" s="717">
        <f>U880</f>
        <v>0</v>
      </c>
      <c r="V881" s="661">
        <f t="shared" si="1166"/>
        <v>0</v>
      </c>
      <c r="W881" s="663">
        <f t="shared" si="1167"/>
        <v>0</v>
      </c>
      <c r="X881" s="4047"/>
      <c r="Y881" s="4044"/>
      <c r="Z881" s="4047"/>
      <c r="AA881" s="3183"/>
      <c r="AB881" s="3183"/>
      <c r="AC881" s="3183"/>
      <c r="AD881" s="70">
        <f t="shared" si="1145"/>
        <v>0</v>
      </c>
      <c r="AE881" s="264">
        <f t="shared" si="1146"/>
        <v>0</v>
      </c>
      <c r="AF881" s="70">
        <f t="shared" si="1147"/>
        <v>0</v>
      </c>
      <c r="AG881" s="264">
        <f t="shared" si="1148"/>
        <v>0</v>
      </c>
      <c r="AH881" s="70">
        <f t="shared" si="1149"/>
        <v>0</v>
      </c>
      <c r="AI881" s="264">
        <f t="shared" si="1150"/>
        <v>0</v>
      </c>
      <c r="AJ881" s="70">
        <f t="shared" si="1151"/>
        <v>0</v>
      </c>
      <c r="AK881" s="264">
        <f t="shared" si="1152"/>
        <v>0</v>
      </c>
      <c r="AL881" s="70">
        <f t="shared" si="1153"/>
        <v>0</v>
      </c>
      <c r="AM881" s="264">
        <f t="shared" si="1154"/>
        <v>0</v>
      </c>
      <c r="AN881" s="70">
        <f t="shared" si="1155"/>
        <v>0</v>
      </c>
      <c r="AO881" s="264">
        <f t="shared" si="1156"/>
        <v>0</v>
      </c>
      <c r="AP881" s="70">
        <f t="shared" si="1157"/>
        <v>0</v>
      </c>
      <c r="AQ881" s="264">
        <f t="shared" si="1158"/>
        <v>0</v>
      </c>
      <c r="AR881" s="70">
        <f t="shared" si="1159"/>
        <v>0</v>
      </c>
      <c r="AS881" s="264">
        <f t="shared" si="1160"/>
        <v>0</v>
      </c>
      <c r="AT881" s="70">
        <f t="shared" si="1161"/>
        <v>0</v>
      </c>
      <c r="AU881" s="264">
        <f t="shared" si="1162"/>
        <v>0</v>
      </c>
    </row>
    <row r="882" spans="1:47" ht="13.5" hidden="1" x14ac:dyDescent="0.25">
      <c r="A882" s="649">
        <v>6410</v>
      </c>
      <c r="B882" s="30" t="s">
        <v>219</v>
      </c>
      <c r="C882" s="30" t="s">
        <v>1656</v>
      </c>
      <c r="D882" s="649" t="s">
        <v>1655</v>
      </c>
      <c r="E882" s="723"/>
      <c r="F882" s="656"/>
      <c r="G882" s="651"/>
      <c r="H882" s="654"/>
      <c r="I882" s="690"/>
      <c r="J882" s="654"/>
      <c r="K882" s="651"/>
      <c r="L882" s="654"/>
      <c r="M882" s="651"/>
      <c r="N882" s="654"/>
      <c r="O882" s="673"/>
      <c r="P882" s="650"/>
      <c r="Q882" s="652"/>
      <c r="R882" s="654"/>
      <c r="S882" s="651"/>
      <c r="T882" s="654"/>
      <c r="U882" s="651"/>
      <c r="V882" s="650"/>
      <c r="W882" s="653"/>
      <c r="X882" s="4047"/>
      <c r="Y882" s="4044"/>
      <c r="Z882" s="4047"/>
      <c r="AA882" s="3183"/>
      <c r="AB882" s="3183"/>
      <c r="AC882" s="3183"/>
      <c r="AD882" s="261">
        <f t="shared" si="1145"/>
        <v>0</v>
      </c>
      <c r="AE882" s="262">
        <f t="shared" si="1146"/>
        <v>0</v>
      </c>
      <c r="AF882" s="18">
        <f t="shared" si="1147"/>
        <v>0</v>
      </c>
      <c r="AG882" s="262">
        <f t="shared" si="1148"/>
        <v>0</v>
      </c>
      <c r="AH882" s="18">
        <f t="shared" si="1149"/>
        <v>0</v>
      </c>
      <c r="AI882" s="262">
        <f t="shared" si="1150"/>
        <v>0</v>
      </c>
      <c r="AJ882" s="18">
        <f t="shared" si="1151"/>
        <v>0</v>
      </c>
      <c r="AK882" s="262">
        <f t="shared" si="1152"/>
        <v>0</v>
      </c>
      <c r="AL882" s="18">
        <f t="shared" si="1153"/>
        <v>0</v>
      </c>
      <c r="AM882" s="262">
        <f t="shared" si="1154"/>
        <v>0</v>
      </c>
      <c r="AN882" s="18">
        <f t="shared" si="1155"/>
        <v>0</v>
      </c>
      <c r="AO882" s="262">
        <f t="shared" si="1156"/>
        <v>0</v>
      </c>
      <c r="AP882" s="18">
        <f t="shared" si="1157"/>
        <v>0</v>
      </c>
      <c r="AQ882" s="262">
        <f t="shared" si="1158"/>
        <v>0</v>
      </c>
      <c r="AR882" s="18">
        <f t="shared" si="1159"/>
        <v>0</v>
      </c>
      <c r="AS882" s="262">
        <f t="shared" si="1160"/>
        <v>0</v>
      </c>
      <c r="AT882" s="18">
        <f t="shared" si="1161"/>
        <v>0</v>
      </c>
      <c r="AU882" s="263">
        <f t="shared" si="1162"/>
        <v>0</v>
      </c>
    </row>
    <row r="883" spans="1:47" ht="13.5" hidden="1" x14ac:dyDescent="0.25">
      <c r="A883" s="659">
        <v>210</v>
      </c>
      <c r="B883" s="30" t="e">
        <v>#N/A</v>
      </c>
      <c r="C883" s="30" t="e">
        <v>#N/A</v>
      </c>
      <c r="D883" s="659" t="s">
        <v>2610</v>
      </c>
      <c r="E883" s="723"/>
      <c r="F883" s="660">
        <f t="shared" ref="F883:M883" si="1169">SUM(F882)</f>
        <v>0</v>
      </c>
      <c r="G883" s="664">
        <f t="shared" si="1169"/>
        <v>0</v>
      </c>
      <c r="H883" s="716">
        <f t="shared" si="1169"/>
        <v>0</v>
      </c>
      <c r="I883" s="717">
        <f t="shared" si="1169"/>
        <v>0</v>
      </c>
      <c r="J883" s="661">
        <f t="shared" si="1169"/>
        <v>0</v>
      </c>
      <c r="K883" s="665">
        <f t="shared" si="1169"/>
        <v>0</v>
      </c>
      <c r="L883" s="716">
        <f t="shared" si="1169"/>
        <v>0</v>
      </c>
      <c r="M883" s="717">
        <f t="shared" si="1169"/>
        <v>0</v>
      </c>
      <c r="N883" s="716">
        <f t="shared" ref="N883:U883" si="1170">SUM(N882)</f>
        <v>0</v>
      </c>
      <c r="O883" s="717">
        <f t="shared" si="1170"/>
        <v>0</v>
      </c>
      <c r="P883" s="661">
        <f t="shared" si="1163"/>
        <v>0</v>
      </c>
      <c r="Q883" s="665">
        <f t="shared" si="1164"/>
        <v>0</v>
      </c>
      <c r="R883" s="716">
        <f t="shared" si="1170"/>
        <v>0</v>
      </c>
      <c r="S883" s="717">
        <f t="shared" si="1170"/>
        <v>0</v>
      </c>
      <c r="T883" s="716">
        <f t="shared" si="1170"/>
        <v>0</v>
      </c>
      <c r="U883" s="717">
        <f t="shared" si="1170"/>
        <v>0</v>
      </c>
      <c r="V883" s="661">
        <f t="shared" si="1166"/>
        <v>0</v>
      </c>
      <c r="W883" s="663">
        <f t="shared" si="1167"/>
        <v>0</v>
      </c>
      <c r="X883" s="4047"/>
      <c r="Y883" s="4044"/>
      <c r="Z883" s="4047"/>
      <c r="AA883" s="3183"/>
      <c r="AB883" s="3183"/>
      <c r="AC883" s="3183"/>
      <c r="AD883" s="2"/>
      <c r="AE883" s="252"/>
      <c r="AF883" s="2"/>
      <c r="AG883" s="252"/>
      <c r="AH883" s="2"/>
      <c r="AI883" s="252"/>
      <c r="AJ883" s="2"/>
      <c r="AK883" s="252"/>
      <c r="AL883" s="2"/>
      <c r="AM883" s="252"/>
      <c r="AN883" s="2"/>
      <c r="AO883" s="252"/>
      <c r="AP883" s="2"/>
      <c r="AQ883" s="252"/>
      <c r="AR883" s="2"/>
      <c r="AS883" s="252"/>
      <c r="AT883" s="2"/>
      <c r="AU883" s="252"/>
    </row>
    <row r="884" spans="1:47" ht="13.5" x14ac:dyDescent="0.25">
      <c r="A884" s="649" t="e">
        <v>#VALUE!</v>
      </c>
      <c r="B884" s="30" t="e">
        <v>#VALUE!</v>
      </c>
      <c r="C884" s="30" t="e">
        <v>#VALUE!</v>
      </c>
      <c r="D884" s="649"/>
      <c r="E884" s="723"/>
      <c r="F884" s="666"/>
      <c r="G884" s="666"/>
      <c r="H884" s="666"/>
      <c r="I884" s="666"/>
      <c r="J884" s="666"/>
      <c r="K884" s="666"/>
      <c r="L884" s="666"/>
      <c r="M884" s="666"/>
      <c r="N884" s="666"/>
      <c r="O884" s="666"/>
      <c r="P884" s="667"/>
      <c r="Q884" s="652"/>
      <c r="R884" s="666"/>
      <c r="S884" s="666"/>
      <c r="T884" s="667"/>
      <c r="U884" s="652"/>
      <c r="V884" s="666"/>
      <c r="W884" s="668"/>
      <c r="X884" s="4047"/>
      <c r="Y884" s="4044"/>
      <c r="Z884" s="4047"/>
      <c r="AA884" s="3183"/>
      <c r="AB884" s="3183"/>
      <c r="AC884" s="3183"/>
      <c r="AD884" s="261">
        <f>+F885-G885</f>
        <v>186</v>
      </c>
      <c r="AE884" s="262">
        <f>IF(G885=0,0,IF(AD884&gt;0,ABS(+AD884/G885),-ABS(+AD884/G885)))</f>
        <v>3.4870641169853771E-2</v>
      </c>
      <c r="AF884" s="18">
        <f>+H885-I885</f>
        <v>315</v>
      </c>
      <c r="AG884" s="262">
        <f>IF(I885=0,0,IF(AF884&gt;0,ABS(+AF884/I885),-ABS(+AF884/I885)))</f>
        <v>5.3039232193972052E-2</v>
      </c>
      <c r="AH884" s="18">
        <f>+J885-K885</f>
        <v>-314083.36</v>
      </c>
      <c r="AI884" s="262">
        <f>IF(K885=0,0,IF(AH884&gt;0,ABS(+AH884/K885),-ABS(+AH884/K885)))</f>
        <v>-0.25395331086631695</v>
      </c>
      <c r="AJ884" s="18">
        <f>+L885-M885</f>
        <v>65956.350000000093</v>
      </c>
      <c r="AK884" s="262">
        <f>IF(M885=0,0,IF(AJ884&gt;0,ABS(+AJ884/M885),-ABS(+AJ884/M885)))</f>
        <v>5.7764935549471708E-2</v>
      </c>
      <c r="AL884" s="18">
        <f>+N885-O885</f>
        <v>-828928.77071576659</v>
      </c>
      <c r="AM884" s="262">
        <f>IF(O885=0,0,IF(AL884&gt;0,ABS(+AL884/O885),-ABS(+AL884/O885)))</f>
        <v>-0.36172487774518042</v>
      </c>
      <c r="AN884" s="18">
        <f>+P885-Q885</f>
        <v>894885.12071576668</v>
      </c>
      <c r="AO884" s="262">
        <f>IF(Q885=0,0,IF(AN884&gt;0,ABS(+AN884/Q885),-ABS(+AN884/Q885)))</f>
        <v>0.77830031533286059</v>
      </c>
      <c r="AP884" s="18">
        <f>+R885-S885</f>
        <v>-286.7388805142802</v>
      </c>
      <c r="AQ884" s="262">
        <f>IF(S885=0,0,IF(AP884&gt;0,ABS(+AP884/S885),-ABS(+AP884/S885)))</f>
        <v>-0.36597690652233816</v>
      </c>
      <c r="AR884" s="18">
        <f>+T885-U885</f>
        <v>-80843.087157493108</v>
      </c>
      <c r="AS884" s="262">
        <f>IF(U885=0,0,IF(AR884&gt;0,ABS(+AR884/U885),-ABS(+AR884/U885)))</f>
        <v>-0.16805943443460425</v>
      </c>
      <c r="AT884" s="18">
        <f>+V885-W885</f>
        <v>976014.94675377407</v>
      </c>
      <c r="AU884" s="263">
        <f>IF(W885=0,0,IF(AT884&gt;0,ABS(+AT884/W885),-ABS(+AT884/W885)))</f>
        <v>0.59818902416376252</v>
      </c>
    </row>
    <row r="885" spans="1:47" ht="13.5" x14ac:dyDescent="0.25">
      <c r="A885" s="659">
        <v>210</v>
      </c>
      <c r="B885" s="30" t="e">
        <v>#N/A</v>
      </c>
      <c r="C885" s="30" t="e">
        <v>#N/A</v>
      </c>
      <c r="D885" s="659" t="s">
        <v>165</v>
      </c>
      <c r="E885" s="724"/>
      <c r="F885" s="669">
        <f>+F883+F881+F879</f>
        <v>5520</v>
      </c>
      <c r="G885" s="682">
        <f t="shared" ref="G885:S885" si="1171">+G883+G881+G879</f>
        <v>5334</v>
      </c>
      <c r="H885" s="661">
        <f t="shared" si="1171"/>
        <v>6254</v>
      </c>
      <c r="I885" s="665">
        <f t="shared" si="1171"/>
        <v>5939</v>
      </c>
      <c r="J885" s="661">
        <f>+J883+J881+J879</f>
        <v>922692.64</v>
      </c>
      <c r="K885" s="665">
        <f>+K883+K881+K879</f>
        <v>1236776</v>
      </c>
      <c r="L885" s="661">
        <f>+L883+L881+L879</f>
        <v>1207762.3500000001</v>
      </c>
      <c r="M885" s="665">
        <f t="shared" si="1171"/>
        <v>1141806</v>
      </c>
      <c r="N885" s="661">
        <f>+N883+N881+N879</f>
        <v>1462671.3422842333</v>
      </c>
      <c r="O885" s="665">
        <f t="shared" si="1171"/>
        <v>2291600.1129999999</v>
      </c>
      <c r="P885" s="661">
        <f t="shared" si="1163"/>
        <v>-254908.99228423322</v>
      </c>
      <c r="Q885" s="665">
        <f t="shared" si="1164"/>
        <v>-1149794.1129999999</v>
      </c>
      <c r="R885" s="661">
        <f>+R883+R881+R879</f>
        <v>496.75011948571972</v>
      </c>
      <c r="S885" s="665">
        <f t="shared" si="1171"/>
        <v>783.48899999999992</v>
      </c>
      <c r="T885" s="661">
        <f>+T883+T881+T879</f>
        <v>400195.58484250691</v>
      </c>
      <c r="U885" s="665">
        <f>+U883+U881+U879</f>
        <v>481038.67200000002</v>
      </c>
      <c r="V885" s="661">
        <f>+P885-R885-T885</f>
        <v>-655601.3272462259</v>
      </c>
      <c r="W885" s="663">
        <f t="shared" si="1167"/>
        <v>-1631616.274</v>
      </c>
      <c r="X885" s="4047"/>
      <c r="Y885" s="4035"/>
      <c r="Z885" s="4041"/>
      <c r="AA885" s="3179"/>
      <c r="AB885" s="3179"/>
      <c r="AC885" s="3180"/>
      <c r="AD885" s="2"/>
      <c r="AE885" s="252"/>
      <c r="AF885" s="2"/>
      <c r="AG885" s="252"/>
      <c r="AH885" s="2"/>
      <c r="AI885" s="252"/>
      <c r="AJ885" s="2"/>
      <c r="AK885" s="252"/>
      <c r="AL885" s="2"/>
      <c r="AM885" s="252"/>
      <c r="AN885" s="2"/>
      <c r="AO885" s="252"/>
      <c r="AP885" s="2"/>
      <c r="AQ885" s="252"/>
      <c r="AR885" s="2"/>
      <c r="AS885" s="252"/>
      <c r="AT885" s="2"/>
      <c r="AU885" s="252"/>
    </row>
    <row r="886" spans="1:47" ht="13.5" x14ac:dyDescent="0.25">
      <c r="A886" s="30" t="e">
        <v>#VALUE!</v>
      </c>
      <c r="B886" s="30" t="e">
        <v>#VALUE!</v>
      </c>
      <c r="C886" s="30" t="e">
        <v>#VALUE!</v>
      </c>
      <c r="F886" s="159"/>
      <c r="G886" s="159"/>
      <c r="H886" s="687"/>
      <c r="I886" s="687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4042"/>
      <c r="Y886" s="4044"/>
      <c r="Z886" s="4047"/>
      <c r="AA886" s="3183"/>
      <c r="AB886" s="3183"/>
      <c r="AC886" s="3183"/>
      <c r="AD886" s="2"/>
      <c r="AE886" s="252"/>
      <c r="AF886" s="2"/>
      <c r="AG886" s="252"/>
      <c r="AH886" s="2"/>
      <c r="AI886" s="252"/>
      <c r="AJ886" s="2"/>
      <c r="AK886" s="252"/>
      <c r="AL886" s="2"/>
      <c r="AM886" s="252"/>
      <c r="AN886" s="2"/>
      <c r="AO886" s="252"/>
      <c r="AP886" s="2"/>
      <c r="AQ886" s="252"/>
      <c r="AR886" s="2"/>
      <c r="AS886" s="252"/>
      <c r="AT886" s="2"/>
      <c r="AU886" s="252"/>
    </row>
    <row r="887" spans="1:47" ht="13.5" x14ac:dyDescent="0.25">
      <c r="A887" s="713" t="e">
        <v>#VALUE!</v>
      </c>
      <c r="B887" s="30" t="e">
        <v>#VALUE!</v>
      </c>
      <c r="C887" s="30" t="e">
        <v>#VALUE!</v>
      </c>
      <c r="D887" s="713" t="s">
        <v>166</v>
      </c>
      <c r="E887" s="713"/>
      <c r="F887" s="648"/>
      <c r="G887" s="648"/>
      <c r="H887" s="648"/>
      <c r="I887" s="648"/>
      <c r="J887" s="648"/>
      <c r="K887" s="648"/>
      <c r="L887" s="648"/>
      <c r="M887" s="648"/>
      <c r="N887" s="648"/>
      <c r="O887" s="648"/>
      <c r="P887" s="648"/>
      <c r="Q887" s="648"/>
      <c r="R887" s="648"/>
      <c r="S887" s="648"/>
      <c r="T887" s="648"/>
      <c r="U887" s="648"/>
      <c r="V887" s="648"/>
      <c r="W887" s="648"/>
      <c r="X887" s="4047"/>
      <c r="Y887" s="4044"/>
      <c r="Z887" s="4047"/>
      <c r="AA887" s="3183"/>
      <c r="AB887" s="3183"/>
      <c r="AC887" s="3183"/>
      <c r="AD887" s="70">
        <f t="shared" ref="AD887:AD888" si="1172">+F888-G888</f>
        <v>127</v>
      </c>
      <c r="AE887" s="264">
        <f t="shared" ref="AE887:AE888" si="1173">IF(G888=0,0,IF(AD887&gt;0,ABS(+AD887/G888),-ABS(+AD887/G888)))</f>
        <v>6.5064808647984015E-3</v>
      </c>
      <c r="AF887" s="70">
        <f t="shared" ref="AF887:AF888" si="1174">+H888-I888</f>
        <v>1023</v>
      </c>
      <c r="AG887" s="264">
        <f t="shared" ref="AG887:AG888" si="1175">IF(I888=0,0,IF(AF887&gt;0,ABS(+AF887/I888),-ABS(+AF887/I888)))</f>
        <v>1.9367663763725861E-2</v>
      </c>
      <c r="AH887" s="70">
        <f t="shared" ref="AH887:AH888" si="1176">+J888-K888</f>
        <v>1277806.9400000013</v>
      </c>
      <c r="AI887" s="264">
        <f t="shared" ref="AI887:AI888" si="1177">IF(K888=0,0,IF(AH887&gt;0,ABS(+AH887/K888),-ABS(+AH887/K888)))</f>
        <v>6.8776234791252847E-2</v>
      </c>
      <c r="AJ887" s="70">
        <f t="shared" ref="AJ887:AJ888" si="1178">+L888-M888</f>
        <v>406363.94000000041</v>
      </c>
      <c r="AK887" s="264">
        <f t="shared" ref="AK887:AK888" si="1179">IF(M888=0,0,IF(AJ887&gt;0,ABS(+AJ887/M888),-ABS(+AJ887/M888)))</f>
        <v>5.262249964291487E-2</v>
      </c>
      <c r="AL887" s="70">
        <f t="shared" ref="AL887:AL888" si="1180">+N888-O888</f>
        <v>1216758.7907658489</v>
      </c>
      <c r="AM887" s="264">
        <f t="shared" ref="AM887:AM888" si="1181">IF(O888=0,0,IF(AL887&gt;0,ABS(+AL887/O888),-ABS(+AL887/O888)))</f>
        <v>0.23866846238320902</v>
      </c>
      <c r="AN887" s="70">
        <f t="shared" ref="AN887:AN888" si="1182">+P888-Q888</f>
        <v>-810394.85076584853</v>
      </c>
      <c r="AO887" s="264">
        <f t="shared" ref="AO887:AO888" si="1183">IF(Q888=0,0,IF(AN887&gt;0,ABS(+AN887/Q888),-ABS(+AN887/Q888)))</f>
        <v>-0.30882373033002453</v>
      </c>
      <c r="AP887" s="70">
        <f t="shared" ref="AP887:AP888" si="1184">+R888-S888</f>
        <v>29294.24939898483</v>
      </c>
      <c r="AQ887" s="264">
        <f t="shared" ref="AQ887:AQ888" si="1185">IF(S888=0,0,IF(AP887&gt;0,ABS(+AP887/S888),-ABS(+AP887/S888)))</f>
        <v>3.458197110951395E-2</v>
      </c>
      <c r="AR887" s="70">
        <f t="shared" ref="AR887:AR888" si="1186">+T888-U888</f>
        <v>404746.14697112748</v>
      </c>
      <c r="AS887" s="264">
        <f t="shared" ref="AS887:AS888" si="1187">IF(U888=0,0,IF(AR887&gt;0,ABS(+AR887/U888),-ABS(+AR887/U888)))</f>
        <v>0.23324974123072176</v>
      </c>
      <c r="AT887" s="70">
        <f t="shared" ref="AT887:AT888" si="1188">+V888-W888</f>
        <v>-1244435.247135961</v>
      </c>
      <c r="AU887" s="264">
        <f t="shared" ref="AU887:AU888" si="1189">IF(W888=0,0,IF(AT887&gt;0,ABS(+AT887/W888),-ABS(+AT887/W888)))</f>
        <v>-29.778302156878702</v>
      </c>
    </row>
    <row r="888" spans="1:47" ht="13.5" x14ac:dyDescent="0.25">
      <c r="A888" s="2424">
        <v>6420</v>
      </c>
      <c r="B888" s="30" t="s">
        <v>2882</v>
      </c>
      <c r="C888" s="30" t="s">
        <v>1658</v>
      </c>
      <c r="D888" s="649" t="s">
        <v>4097</v>
      </c>
      <c r="E888" s="723"/>
      <c r="F888" s="656">
        <f>+'17HPM_DATA_INPUT'!D559</f>
        <v>19646</v>
      </c>
      <c r="G888" s="651">
        <f>+'17HPM_DATA_INPUT'!E559</f>
        <v>19519</v>
      </c>
      <c r="H888" s="654">
        <f>+SUM(H897:H898)</f>
        <v>53843</v>
      </c>
      <c r="I888" s="690">
        <f t="shared" ref="I888:O888" si="1190">+SUM(I897:I898)</f>
        <v>52820</v>
      </c>
      <c r="J888" s="654">
        <f t="shared" si="1190"/>
        <v>19856999.940000001</v>
      </c>
      <c r="K888" s="651">
        <f t="shared" si="1190"/>
        <v>18579193</v>
      </c>
      <c r="L888" s="654">
        <f>+SUM(L897:L898)</f>
        <v>8128610.9400000004</v>
      </c>
      <c r="M888" s="651">
        <f t="shared" si="1190"/>
        <v>7722247</v>
      </c>
      <c r="N888" s="654">
        <f t="shared" si="1190"/>
        <v>6314871.7907658489</v>
      </c>
      <c r="O888" s="673">
        <f t="shared" si="1190"/>
        <v>5098113</v>
      </c>
      <c r="P888" s="650">
        <f t="shared" ref="P888:Q892" si="1191">+L888-N888</f>
        <v>1813739.1492341515</v>
      </c>
      <c r="Q888" s="652">
        <f t="shared" si="1191"/>
        <v>2624134</v>
      </c>
      <c r="R888" s="654">
        <f>+SUM(R897:R898)</f>
        <v>876390.24939898483</v>
      </c>
      <c r="S888" s="651">
        <f t="shared" ref="S888:U888" si="1192">+SUM(S897:S898)</f>
        <v>847096</v>
      </c>
      <c r="T888" s="654">
        <f t="shared" si="1192"/>
        <v>2139994.1469711275</v>
      </c>
      <c r="U888" s="651">
        <f t="shared" si="1192"/>
        <v>1735248</v>
      </c>
      <c r="V888" s="650">
        <f>+P888-R888-T888</f>
        <v>-1202645.247135961</v>
      </c>
      <c r="W888" s="653">
        <f>+Q888-S888-U888</f>
        <v>41790</v>
      </c>
      <c r="X888" s="4047"/>
      <c r="Y888" s="4044"/>
      <c r="Z888" s="4047"/>
      <c r="AC888" s="3183"/>
      <c r="AD888" s="70">
        <f t="shared" si="1172"/>
        <v>0</v>
      </c>
      <c r="AE888" s="264">
        <f t="shared" si="1173"/>
        <v>0</v>
      </c>
      <c r="AF888" s="70">
        <f t="shared" si="1174"/>
        <v>0</v>
      </c>
      <c r="AG888" s="264">
        <f t="shared" si="1175"/>
        <v>0</v>
      </c>
      <c r="AH888" s="70">
        <f t="shared" si="1176"/>
        <v>0</v>
      </c>
      <c r="AI888" s="264">
        <f t="shared" si="1177"/>
        <v>0</v>
      </c>
      <c r="AJ888" s="70">
        <f t="shared" si="1178"/>
        <v>635880.93999999994</v>
      </c>
      <c r="AK888" s="264">
        <f t="shared" si="1179"/>
        <v>1.9090306853082188</v>
      </c>
      <c r="AL888" s="70">
        <f t="shared" si="1180"/>
        <v>0</v>
      </c>
      <c r="AM888" s="264">
        <f t="shared" si="1181"/>
        <v>0</v>
      </c>
      <c r="AN888" s="70">
        <f t="shared" si="1182"/>
        <v>635880.93999999994</v>
      </c>
      <c r="AO888" s="264">
        <f t="shared" si="1183"/>
        <v>1.9090306853082188</v>
      </c>
      <c r="AP888" s="70">
        <f t="shared" si="1184"/>
        <v>0</v>
      </c>
      <c r="AQ888" s="264">
        <f t="shared" si="1185"/>
        <v>0</v>
      </c>
      <c r="AR888" s="70">
        <f t="shared" si="1186"/>
        <v>0</v>
      </c>
      <c r="AS888" s="264">
        <f t="shared" si="1187"/>
        <v>0</v>
      </c>
      <c r="AT888" s="70">
        <f t="shared" si="1188"/>
        <v>635880.93999999994</v>
      </c>
      <c r="AU888" s="264">
        <f t="shared" si="1189"/>
        <v>1.9090306853082188</v>
      </c>
    </row>
    <row r="889" spans="1:47" ht="13.5" x14ac:dyDescent="0.25">
      <c r="A889" s="2424" t="e">
        <v>#VALUE!</v>
      </c>
      <c r="B889" s="30" t="e">
        <v>#VALUE!</v>
      </c>
      <c r="C889" s="30" t="e">
        <v>#VALUE!</v>
      </c>
      <c r="D889" s="649" t="s">
        <v>4098</v>
      </c>
      <c r="E889" s="723" t="s">
        <v>1200</v>
      </c>
      <c r="F889" s="674">
        <v>0</v>
      </c>
      <c r="G889" s="673">
        <v>0</v>
      </c>
      <c r="H889" s="672">
        <v>0</v>
      </c>
      <c r="I889" s="729">
        <v>0</v>
      </c>
      <c r="J889" s="672">
        <v>0</v>
      </c>
      <c r="K889" s="673">
        <v>0</v>
      </c>
      <c r="L889" s="672">
        <f>'17PATH PRACT'!C54</f>
        <v>302789.94</v>
      </c>
      <c r="M889" s="673">
        <f>'17PATH PRACT'!D54</f>
        <v>-333091</v>
      </c>
      <c r="N889" s="672">
        <v>0</v>
      </c>
      <c r="O889" s="673">
        <v>0</v>
      </c>
      <c r="P889" s="657">
        <f t="shared" si="1191"/>
        <v>302789.94</v>
      </c>
      <c r="Q889" s="675">
        <f t="shared" si="1191"/>
        <v>-333091</v>
      </c>
      <c r="R889" s="672">
        <v>0</v>
      </c>
      <c r="S889" s="673">
        <v>0</v>
      </c>
      <c r="T889" s="672">
        <v>0</v>
      </c>
      <c r="U889" s="673">
        <v>0</v>
      </c>
      <c r="V889" s="657">
        <f t="shared" ref="V889" si="1193">+P889-R889-T889</f>
        <v>302789.94</v>
      </c>
      <c r="W889" s="676">
        <f t="shared" ref="W889" si="1194">+Q889-S889-U889</f>
        <v>-333091</v>
      </c>
      <c r="X889" s="4047"/>
      <c r="Y889" s="4044" t="s">
        <v>1200</v>
      </c>
      <c r="Z889" s="4047"/>
      <c r="AA889" s="3183" t="s">
        <v>1741</v>
      </c>
      <c r="AB889" s="3183"/>
      <c r="AC889" s="3183"/>
      <c r="AD889" s="261">
        <f>+F890-G890</f>
        <v>127</v>
      </c>
      <c r="AE889" s="262">
        <f>IF(G890=0,0,IF(AD889&gt;0,ABS(+AD889/G890),-ABS(+AD889/G890)))</f>
        <v>6.5064808647984015E-3</v>
      </c>
      <c r="AF889" s="18">
        <f>+H890-I890</f>
        <v>1023</v>
      </c>
      <c r="AG889" s="262">
        <f>IF(I890=0,0,IF(AF889&gt;0,ABS(+AF889/I890),-ABS(+AF889/I890)))</f>
        <v>1.9367663763725861E-2</v>
      </c>
      <c r="AH889" s="18">
        <f>+J890-K890</f>
        <v>1277806.9400000013</v>
      </c>
      <c r="AI889" s="262">
        <f>IF(K890=0,0,IF(AH889&gt;0,ABS(+AH889/K890),-ABS(+AH889/K890)))</f>
        <v>6.8776234791252847E-2</v>
      </c>
      <c r="AJ889" s="18">
        <f>+L890-M890</f>
        <v>1042244.8800000008</v>
      </c>
      <c r="AK889" s="262">
        <f>IF(M890=0,0,IF(AJ889&gt;0,ABS(+AJ889/M890),-ABS(+AJ889/M890)))</f>
        <v>0.14105059901293204</v>
      </c>
      <c r="AL889" s="18">
        <f>+N890-O890</f>
        <v>1216758.7907658489</v>
      </c>
      <c r="AM889" s="262">
        <f>IF(O890=0,0,IF(AL889&gt;0,ABS(+AL889/O890),-ABS(+AL889/O890)))</f>
        <v>0.23866846238320902</v>
      </c>
      <c r="AN889" s="18">
        <f>+P890-Q890</f>
        <v>-174513.91076584812</v>
      </c>
      <c r="AO889" s="262">
        <f>IF(Q890=0,0,IF(AN889&gt;0,ABS(+AN889/Q890),-ABS(+AN889/Q890)))</f>
        <v>-7.617225463068486E-2</v>
      </c>
      <c r="AP889" s="18">
        <f>+R890-S890</f>
        <v>29294.24939898483</v>
      </c>
      <c r="AQ889" s="262">
        <f>IF(S890=0,0,IF(AP889&gt;0,ABS(+AP889/S890),-ABS(+AP889/S890)))</f>
        <v>3.458197110951395E-2</v>
      </c>
      <c r="AR889" s="18">
        <f>+T890-U890</f>
        <v>404746.14697112748</v>
      </c>
      <c r="AS889" s="262">
        <f>IF(U890=0,0,IF(AR889&gt;0,ABS(+AR889/U890),-ABS(+AR889/U890)))</f>
        <v>0.23324974123072176</v>
      </c>
      <c r="AT889" s="18">
        <f>+V890-W890</f>
        <v>-608554.30713596055</v>
      </c>
      <c r="AU889" s="263">
        <f>IF(W890=0,0,IF(AT889&gt;0,ABS(+AT889/W890),-ABS(+AT889/W890)))</f>
        <v>-2.0890910334532342</v>
      </c>
    </row>
    <row r="890" spans="1:47" ht="13.5" x14ac:dyDescent="0.25">
      <c r="A890" s="659">
        <v>220</v>
      </c>
      <c r="B890" s="30" t="e">
        <v>#N/A</v>
      </c>
      <c r="C890" s="30" t="e">
        <v>#N/A</v>
      </c>
      <c r="D890" s="659" t="s">
        <v>2608</v>
      </c>
      <c r="E890" s="723"/>
      <c r="F890" s="660">
        <f>+'17HPM_DATA_INPUT'!D560</f>
        <v>19646</v>
      </c>
      <c r="G890" s="664">
        <f>+'17HPM_DATA_INPUT'!E560</f>
        <v>19519</v>
      </c>
      <c r="H890" s="716">
        <f>+'17HPM_DATA_INPUT'!F560</f>
        <v>53843</v>
      </c>
      <c r="I890" s="717">
        <f>+'17HPM_DATA_INPUT'!G560</f>
        <v>52820</v>
      </c>
      <c r="J890" s="661">
        <f t="shared" ref="J890:O890" si="1195">J889+J888</f>
        <v>19856999.940000001</v>
      </c>
      <c r="K890" s="665">
        <f t="shared" si="1195"/>
        <v>18579193</v>
      </c>
      <c r="L890" s="661">
        <f>L889+L888</f>
        <v>8431400.8800000008</v>
      </c>
      <c r="M890" s="665">
        <f t="shared" si="1195"/>
        <v>7389156</v>
      </c>
      <c r="N890" s="661">
        <f t="shared" si="1195"/>
        <v>6314871.7907658489</v>
      </c>
      <c r="O890" s="665">
        <f t="shared" si="1195"/>
        <v>5098113</v>
      </c>
      <c r="P890" s="661">
        <f>+L890-N890</f>
        <v>2116529.0892341519</v>
      </c>
      <c r="Q890" s="665">
        <f>+M890-O890</f>
        <v>2291043</v>
      </c>
      <c r="R890" s="661">
        <f>R889+R888</f>
        <v>876390.24939898483</v>
      </c>
      <c r="S890" s="665">
        <f>S889+S888</f>
        <v>847096</v>
      </c>
      <c r="T890" s="661">
        <f>T889+T888</f>
        <v>2139994.1469711275</v>
      </c>
      <c r="U890" s="665">
        <f>U889+U888</f>
        <v>1735248</v>
      </c>
      <c r="V890" s="661">
        <f t="shared" ref="V890:V896" si="1196">+P890-R890-T890</f>
        <v>-899855.30713596055</v>
      </c>
      <c r="W890" s="663">
        <f>+Q890-S890-U890</f>
        <v>-291301</v>
      </c>
      <c r="X890" s="4047"/>
      <c r="Y890" s="4044"/>
      <c r="Z890" s="4047"/>
      <c r="AA890" s="3183"/>
      <c r="AB890" s="3183"/>
      <c r="AC890" s="3183"/>
      <c r="AD890" s="70">
        <f>+F891-G891</f>
        <v>14</v>
      </c>
      <c r="AE890" s="264">
        <f>IF(G891=0,0,IF(AD890&gt;0,ABS(+AD890/G891),-ABS(+AD890/G891)))</f>
        <v>0.93333333333333335</v>
      </c>
      <c r="AF890" s="70">
        <f>+H891-I891</f>
        <v>28</v>
      </c>
      <c r="AG890" s="264">
        <f>IF(I891=0,0,IF(AF890&gt;0,ABS(+AF890/I891),-ABS(+AF890/I891)))</f>
        <v>2</v>
      </c>
      <c r="AH890" s="70">
        <f>+J891-K891</f>
        <v>6436</v>
      </c>
      <c r="AI890" s="264">
        <f>IF(K891=0,0,IF(AH890&gt;0,ABS(+AH890/K891),-ABS(+AH890/K891)))</f>
        <v>1.2913322632423756</v>
      </c>
      <c r="AJ890" s="70">
        <f>+L891-M891</f>
        <v>2964</v>
      </c>
      <c r="AK890" s="264">
        <f>IF(M891=0,0,IF(AJ890&gt;0,ABS(+AJ890/M891),-ABS(+AJ890/M891)))</f>
        <v>2.0149558123725355</v>
      </c>
      <c r="AL890" s="70">
        <f>+N891-O891</f>
        <v>2225</v>
      </c>
      <c r="AM890" s="264">
        <f>IF(O891=0,0,IF(AL890&gt;0,ABS(+AL890/O891),-ABS(+AL890/O891)))</f>
        <v>1.6420664206642066</v>
      </c>
      <c r="AN890" s="70">
        <f>+P891-Q891</f>
        <v>739</v>
      </c>
      <c r="AO890" s="264">
        <f>IF(Q891=0,0,IF(AN890&gt;0,ABS(+AN890/Q891),-ABS(+AN890/Q891)))</f>
        <v>6.3706896551724137</v>
      </c>
      <c r="AP890" s="70">
        <f>+R891-S891</f>
        <v>272</v>
      </c>
      <c r="AQ890" s="264">
        <f>IF(S891=0,0,IF(AP890&gt;0,ABS(+AP890/S891),-ABS(+AP890/S891)))</f>
        <v>1.2088888888888889</v>
      </c>
      <c r="AR890" s="70">
        <f>+T891-U891</f>
        <v>752</v>
      </c>
      <c r="AS890" s="264">
        <f>IF(U891=0,0,IF(AR890&gt;0,ABS(+AR890/U891),-ABS(+AR890/U891)))</f>
        <v>1.6312364425162689</v>
      </c>
      <c r="AT890" s="70">
        <f>+V891-W891</f>
        <v>-285</v>
      </c>
      <c r="AU890" s="264">
        <f>IF(W891=0,0,IF(AT890&gt;0,ABS(+AT890/W891),-ABS(+AT890/W891)))</f>
        <v>-0.5</v>
      </c>
    </row>
    <row r="891" spans="1:47" ht="13.5" x14ac:dyDescent="0.25">
      <c r="A891" s="649">
        <v>6420</v>
      </c>
      <c r="B891" s="30" t="s">
        <v>2882</v>
      </c>
      <c r="C891" s="30" t="s">
        <v>1658</v>
      </c>
      <c r="D891" s="649" t="s">
        <v>1657</v>
      </c>
      <c r="E891" s="723"/>
      <c r="F891" s="656">
        <f>+'17HPM_DATA_INPUT'!D561</f>
        <v>29</v>
      </c>
      <c r="G891" s="651">
        <f>+'17HPM_DATA_INPUT'!E561</f>
        <v>15</v>
      </c>
      <c r="H891" s="654">
        <f>+'17HPM_DATA_INPUT'!F561</f>
        <v>42</v>
      </c>
      <c r="I891" s="690">
        <f>+'17HPM_DATA_INPUT'!G561</f>
        <v>14</v>
      </c>
      <c r="J891" s="654">
        <f>+'17HPM_DATA_INPUT'!H561</f>
        <v>11420</v>
      </c>
      <c r="K891" s="651">
        <f>+'17HPM_DATA_INPUT'!I561</f>
        <v>4984</v>
      </c>
      <c r="L891" s="654">
        <f>+'17HPM_DATA_INPUT'!J561</f>
        <v>4435</v>
      </c>
      <c r="M891" s="651">
        <f>+'17HPM_DATA_INPUT'!K561</f>
        <v>1471</v>
      </c>
      <c r="N891" s="654">
        <f>+'17HPM_DATA_INPUT'!L561</f>
        <v>3580</v>
      </c>
      <c r="O891" s="651">
        <f>+'17HPM_DATA_INPUT'!M561</f>
        <v>1355</v>
      </c>
      <c r="P891" s="650">
        <f t="shared" si="1191"/>
        <v>855</v>
      </c>
      <c r="Q891" s="652">
        <f t="shared" si="1191"/>
        <v>116</v>
      </c>
      <c r="R891" s="654">
        <f>+'17HPM_DATA_INPUT'!P561</f>
        <v>497</v>
      </c>
      <c r="S891" s="651">
        <f>+'17HPM_DATA_INPUT'!Q561</f>
        <v>225</v>
      </c>
      <c r="T891" s="654">
        <f>+'17HPM_DATA_INPUT'!R561</f>
        <v>1213</v>
      </c>
      <c r="U891" s="651">
        <f>+'17HPM_DATA_INPUT'!S561</f>
        <v>461</v>
      </c>
      <c r="V891" s="650">
        <f t="shared" si="1196"/>
        <v>-855</v>
      </c>
      <c r="W891" s="653">
        <f t="shared" ref="W891:W897" si="1197">+Q891-S891-U891</f>
        <v>-570</v>
      </c>
      <c r="X891" s="4047"/>
      <c r="Y891" s="4044"/>
      <c r="Z891" s="4047"/>
      <c r="AA891" s="3183"/>
      <c r="AB891" s="3183"/>
      <c r="AC891" s="3183"/>
      <c r="AD891" s="261">
        <f>+F892-G892</f>
        <v>14</v>
      </c>
      <c r="AE891" s="262">
        <f>IF(G892=0,0,IF(AD891&gt;0,ABS(+AD891/G892),-ABS(+AD891/G892)))</f>
        <v>0.93333333333333335</v>
      </c>
      <c r="AF891" s="18">
        <f>+H892-I892</f>
        <v>28</v>
      </c>
      <c r="AG891" s="262">
        <f>IF(I892=0,0,IF(AF891&gt;0,ABS(+AF891/I892),-ABS(+AF891/I892)))</f>
        <v>2</v>
      </c>
      <c r="AH891" s="18">
        <f>+J892-K892</f>
        <v>6436</v>
      </c>
      <c r="AI891" s="262">
        <f>IF(K892=0,0,IF(AH891&gt;0,ABS(+AH891/K892),-ABS(+AH891/K892)))</f>
        <v>1.2913322632423756</v>
      </c>
      <c r="AJ891" s="18">
        <f>+L892-M892</f>
        <v>2964</v>
      </c>
      <c r="AK891" s="262">
        <f>IF(M892=0,0,IF(AJ891&gt;0,ABS(+AJ891/M892),-ABS(+AJ891/M892)))</f>
        <v>2.0149558123725355</v>
      </c>
      <c r="AL891" s="18">
        <f>+N892-O892</f>
        <v>2225</v>
      </c>
      <c r="AM891" s="262">
        <f>IF(O892=0,0,IF(AL891&gt;0,ABS(+AL891/O892),-ABS(+AL891/O892)))</f>
        <v>1.6420664206642066</v>
      </c>
      <c r="AN891" s="18">
        <f>+P892-Q892</f>
        <v>739</v>
      </c>
      <c r="AO891" s="262">
        <f>IF(Q892=0,0,IF(AN891&gt;0,ABS(+AN891/Q892),-ABS(+AN891/Q892)))</f>
        <v>6.3706896551724137</v>
      </c>
      <c r="AP891" s="18">
        <f>+R892-S892</f>
        <v>272</v>
      </c>
      <c r="AQ891" s="262">
        <f>IF(S892=0,0,IF(AP891&gt;0,ABS(+AP891/S892),-ABS(+AP891/S892)))</f>
        <v>1.2088888888888889</v>
      </c>
      <c r="AR891" s="18">
        <f>+T892-U892</f>
        <v>752</v>
      </c>
      <c r="AS891" s="262">
        <f>IF(U892=0,0,IF(AR891&gt;0,ABS(+AR891/U892),-ABS(+AR891/U892)))</f>
        <v>1.6312364425162689</v>
      </c>
      <c r="AT891" s="18">
        <f>+V892-W892</f>
        <v>-285</v>
      </c>
      <c r="AU891" s="263">
        <f>IF(W892=0,0,IF(AT891&gt;0,ABS(+AT891/W892),-ABS(+AT891/W892)))</f>
        <v>-0.5</v>
      </c>
    </row>
    <row r="892" spans="1:47" ht="13.5" x14ac:dyDescent="0.25">
      <c r="A892" s="659">
        <v>220</v>
      </c>
      <c r="B892" s="30" t="e">
        <v>#N/A</v>
      </c>
      <c r="C892" s="30" t="e">
        <v>#N/A</v>
      </c>
      <c r="D892" s="659" t="s">
        <v>2609</v>
      </c>
      <c r="E892" s="723"/>
      <c r="F892" s="660">
        <f>+'17HPM_DATA_INPUT'!D562</f>
        <v>29</v>
      </c>
      <c r="G892" s="664">
        <f>+'17HPM_DATA_INPUT'!E562</f>
        <v>15</v>
      </c>
      <c r="H892" s="716">
        <f>+'17HPM_DATA_INPUT'!F562</f>
        <v>42</v>
      </c>
      <c r="I892" s="717">
        <f>+'17HPM_DATA_INPUT'!G562</f>
        <v>14</v>
      </c>
      <c r="J892" s="661">
        <f t="shared" ref="J892:O892" si="1198">J891</f>
        <v>11420</v>
      </c>
      <c r="K892" s="665">
        <f t="shared" si="1198"/>
        <v>4984</v>
      </c>
      <c r="L892" s="661">
        <f t="shared" si="1198"/>
        <v>4435</v>
      </c>
      <c r="M892" s="665">
        <f t="shared" si="1198"/>
        <v>1471</v>
      </c>
      <c r="N892" s="716">
        <f t="shared" si="1198"/>
        <v>3580</v>
      </c>
      <c r="O892" s="664">
        <f t="shared" si="1198"/>
        <v>1355</v>
      </c>
      <c r="P892" s="661">
        <f t="shared" si="1191"/>
        <v>855</v>
      </c>
      <c r="Q892" s="665">
        <f t="shared" si="1191"/>
        <v>116</v>
      </c>
      <c r="R892" s="716">
        <f>R891</f>
        <v>497</v>
      </c>
      <c r="S892" s="717">
        <f>S891</f>
        <v>225</v>
      </c>
      <c r="T892" s="716">
        <f>T891</f>
        <v>1213</v>
      </c>
      <c r="U892" s="717">
        <f>U891</f>
        <v>461</v>
      </c>
      <c r="V892" s="661">
        <f t="shared" si="1196"/>
        <v>-855</v>
      </c>
      <c r="W892" s="663">
        <f t="shared" si="1197"/>
        <v>-570</v>
      </c>
      <c r="X892" s="4047"/>
      <c r="Y892" s="4044"/>
      <c r="Z892" s="4047"/>
      <c r="AA892" s="3183"/>
      <c r="AB892" s="3183"/>
      <c r="AC892" s="3183"/>
      <c r="AD892" s="70">
        <f>+F893-G893</f>
        <v>1</v>
      </c>
      <c r="AE892" s="264">
        <f>IF(G893=0,0,IF(AD892&gt;0,ABS(+AD892/G893),-ABS(+AD892/G893)))</f>
        <v>0.5</v>
      </c>
      <c r="AF892" s="70">
        <f>+H893-I893</f>
        <v>0</v>
      </c>
      <c r="AG892" s="264">
        <f>IF(I893=0,0,IF(AF892&gt;0,ABS(+AF892/I893),-ABS(+AF892/I893)))</f>
        <v>0</v>
      </c>
      <c r="AH892" s="70">
        <f>+J893-K893</f>
        <v>-454</v>
      </c>
      <c r="AI892" s="264">
        <f>IF(K893=0,0,IF(AH892&gt;0,ABS(+AH892/K893),-ABS(+AH892/K893)))</f>
        <v>-0.36378205128205127</v>
      </c>
      <c r="AJ892" s="70">
        <f>+L893-M893</f>
        <v>185</v>
      </c>
      <c r="AK892" s="264">
        <f>IF(M893=0,0,IF(AJ892&gt;0,ABS(+AJ892/M893),-ABS(+AJ892/M893)))</f>
        <v>1.5289256198347108</v>
      </c>
      <c r="AL892" s="70">
        <f>+N893-O893</f>
        <v>-86</v>
      </c>
      <c r="AM892" s="264">
        <f>IF(O893=0,0,IF(AL892&gt;0,ABS(+AL892/O893),-ABS(+AL892/O893)))</f>
        <v>-0.25219941348973607</v>
      </c>
      <c r="AN892" s="70">
        <f>+P893-Q893</f>
        <v>271</v>
      </c>
      <c r="AO892" s="264">
        <f>IF(Q893=0,0,IF(AN892&gt;0,ABS(+AN892/Q893),-ABS(+AN892/Q893)))</f>
        <v>1.2318181818181819</v>
      </c>
      <c r="AP892" s="70">
        <f>+R893-S893</f>
        <v>-22</v>
      </c>
      <c r="AQ892" s="264">
        <f>IF(S893=0,0,IF(AP892&gt;0,ABS(+AP892/S893),-ABS(+AP892/S893)))</f>
        <v>-0.38596491228070173</v>
      </c>
      <c r="AR892" s="70">
        <f>+T893-U893</f>
        <v>-30</v>
      </c>
      <c r="AS892" s="264">
        <f>IF(U893=0,0,IF(AR892&gt;0,ABS(+AR892/U893),-ABS(+AR892/U893)))</f>
        <v>-0.25862068965517243</v>
      </c>
      <c r="AT892" s="70">
        <f>+V893-W893</f>
        <v>323</v>
      </c>
      <c r="AU892" s="264">
        <f>IF(W893=0,0,IF(AT892&gt;0,ABS(+AT892/W893),-ABS(+AT892/W893)))</f>
        <v>0.82188295165394398</v>
      </c>
    </row>
    <row r="893" spans="1:47" ht="13.5" x14ac:dyDescent="0.25">
      <c r="A893" s="649">
        <v>6420</v>
      </c>
      <c r="B893" s="30" t="s">
        <v>2882</v>
      </c>
      <c r="C893" s="30" t="s">
        <v>1658</v>
      </c>
      <c r="D893" s="649" t="s">
        <v>1657</v>
      </c>
      <c r="E893" s="723"/>
      <c r="F893" s="656">
        <f>+'17HPM_DATA_INPUT'!D563</f>
        <v>3</v>
      </c>
      <c r="G893" s="651">
        <f>+'17HPM_DATA_INPUT'!E563</f>
        <v>2</v>
      </c>
      <c r="H893" s="654">
        <f>+'17HPM_DATA_INPUT'!F563</f>
        <v>3</v>
      </c>
      <c r="I893" s="690">
        <f>+'17HPM_DATA_INPUT'!G563</f>
        <v>3</v>
      </c>
      <c r="J893" s="654">
        <f>+'17HPM_DATA_INPUT'!H563</f>
        <v>794</v>
      </c>
      <c r="K893" s="651">
        <f>+'17HPM_DATA_INPUT'!I563</f>
        <v>1248</v>
      </c>
      <c r="L893" s="654">
        <f>+'17HPM_DATA_INPUT'!J563</f>
        <v>306</v>
      </c>
      <c r="M893" s="651">
        <f>+'17HPM_DATA_INPUT'!K563</f>
        <v>121</v>
      </c>
      <c r="N893" s="654">
        <f>+'17HPM_DATA_INPUT'!L563</f>
        <v>255</v>
      </c>
      <c r="O893" s="651">
        <f>+'17HPM_DATA_INPUT'!M563</f>
        <v>341</v>
      </c>
      <c r="P893" s="650">
        <f>+L893-N893</f>
        <v>51</v>
      </c>
      <c r="Q893" s="652">
        <f>+M893-O893</f>
        <v>-220</v>
      </c>
      <c r="R893" s="654">
        <f>+'17HPM_DATA_INPUT'!P563</f>
        <v>35</v>
      </c>
      <c r="S893" s="651">
        <f>+'17HPM_DATA_INPUT'!Q563</f>
        <v>57</v>
      </c>
      <c r="T893" s="654">
        <f>+'17HPM_DATA_INPUT'!R563</f>
        <v>86</v>
      </c>
      <c r="U893" s="651">
        <f>+'17HPM_DATA_INPUT'!S563</f>
        <v>116</v>
      </c>
      <c r="V893" s="650">
        <f>+P893-R893-T893</f>
        <v>-70</v>
      </c>
      <c r="W893" s="653">
        <f>+Q893-S893-U893</f>
        <v>-393</v>
      </c>
      <c r="X893" s="4047"/>
      <c r="Y893" s="4044"/>
      <c r="Z893" s="4047"/>
      <c r="AA893" s="3183"/>
      <c r="AB893" s="3183"/>
      <c r="AC893" s="3183"/>
      <c r="AD893" s="261">
        <f>+F894-G894</f>
        <v>1</v>
      </c>
      <c r="AE893" s="262">
        <f>IF(G894=0,0,IF(AD893&gt;0,ABS(+AD893/G894),-ABS(+AD893/G894)))</f>
        <v>0.5</v>
      </c>
      <c r="AF893" s="18">
        <f>+H894-I894</f>
        <v>0</v>
      </c>
      <c r="AG893" s="262">
        <f>IF(I894=0,0,IF(AF893&gt;0,ABS(+AF893/I894),-ABS(+AF893/I894)))</f>
        <v>0</v>
      </c>
      <c r="AH893" s="18">
        <f>+J894-K894</f>
        <v>-454</v>
      </c>
      <c r="AI893" s="262">
        <f>IF(K894=0,0,IF(AH893&gt;0,ABS(+AH893/K894),-ABS(+AH893/K894)))</f>
        <v>-0.36378205128205127</v>
      </c>
      <c r="AJ893" s="18">
        <f>+L894-M894</f>
        <v>185</v>
      </c>
      <c r="AK893" s="262">
        <f>IF(M894=0,0,IF(AJ893&gt;0,ABS(+AJ893/M894),-ABS(+AJ893/M894)))</f>
        <v>1.5289256198347108</v>
      </c>
      <c r="AL893" s="18">
        <f>+N894-O894</f>
        <v>-86</v>
      </c>
      <c r="AM893" s="262">
        <f>IF(O894=0,0,IF(AL893&gt;0,ABS(+AL893/O894),-ABS(+AL893/O894)))</f>
        <v>-0.25219941348973607</v>
      </c>
      <c r="AN893" s="18">
        <f>+P894-Q894</f>
        <v>271</v>
      </c>
      <c r="AO893" s="262">
        <f>IF(Q894=0,0,IF(AN893&gt;0,ABS(+AN893/Q894),-ABS(+AN893/Q894)))</f>
        <v>1.2318181818181819</v>
      </c>
      <c r="AP893" s="18">
        <f>+R894-S894</f>
        <v>-22</v>
      </c>
      <c r="AQ893" s="262">
        <f>IF(S894=0,0,IF(AP893&gt;0,ABS(+AP893/S894),-ABS(+AP893/S894)))</f>
        <v>-0.38596491228070173</v>
      </c>
      <c r="AR893" s="18">
        <f>+T894-U894</f>
        <v>-30</v>
      </c>
      <c r="AS893" s="262">
        <f>IF(U894=0,0,IF(AR893&gt;0,ABS(+AR893/U894),-ABS(+AR893/U894)))</f>
        <v>-0.25862068965517243</v>
      </c>
      <c r="AT893" s="18">
        <f>+V894-W894</f>
        <v>323</v>
      </c>
      <c r="AU893" s="263">
        <f>IF(W894=0,0,IF(AT893&gt;0,ABS(+AT893/W894),-ABS(+AT893/W894)))</f>
        <v>0.82188295165394398</v>
      </c>
    </row>
    <row r="894" spans="1:47" ht="13.5" x14ac:dyDescent="0.25">
      <c r="A894" s="659">
        <v>220</v>
      </c>
      <c r="B894" s="30" t="e">
        <v>#N/A</v>
      </c>
      <c r="C894" s="30" t="e">
        <v>#N/A</v>
      </c>
      <c r="D894" s="659" t="s">
        <v>2610</v>
      </c>
      <c r="E894" s="723"/>
      <c r="F894" s="660">
        <f>+'17HPM_DATA_INPUT'!D564</f>
        <v>3</v>
      </c>
      <c r="G894" s="664">
        <f>+'17HPM_DATA_INPUT'!E564</f>
        <v>2</v>
      </c>
      <c r="H894" s="716">
        <f>+'17HPM_DATA_INPUT'!F564</f>
        <v>3</v>
      </c>
      <c r="I894" s="717">
        <f>+'17HPM_DATA_INPUT'!G564</f>
        <v>3</v>
      </c>
      <c r="J894" s="661">
        <f t="shared" ref="J894:O894" si="1199">J893</f>
        <v>794</v>
      </c>
      <c r="K894" s="665">
        <f t="shared" si="1199"/>
        <v>1248</v>
      </c>
      <c r="L894" s="716">
        <f t="shared" si="1199"/>
        <v>306</v>
      </c>
      <c r="M894" s="717">
        <f t="shared" si="1199"/>
        <v>121</v>
      </c>
      <c r="N894" s="716">
        <f t="shared" si="1199"/>
        <v>255</v>
      </c>
      <c r="O894" s="664">
        <f t="shared" si="1199"/>
        <v>341</v>
      </c>
      <c r="P894" s="661">
        <f>+L894-N894</f>
        <v>51</v>
      </c>
      <c r="Q894" s="665">
        <f>+M894-O894</f>
        <v>-220</v>
      </c>
      <c r="R894" s="716">
        <f>R893</f>
        <v>35</v>
      </c>
      <c r="S894" s="717">
        <f>S893</f>
        <v>57</v>
      </c>
      <c r="T894" s="716">
        <f>+T893</f>
        <v>86</v>
      </c>
      <c r="U894" s="717">
        <f>U893</f>
        <v>116</v>
      </c>
      <c r="V894" s="661">
        <f>+P894-R894-T894</f>
        <v>-70</v>
      </c>
      <c r="W894" s="663">
        <f>+Q894-S894-U894</f>
        <v>-393</v>
      </c>
      <c r="X894" s="4047"/>
      <c r="Y894" s="4044"/>
      <c r="Z894" s="4047"/>
      <c r="AA894" s="3183"/>
      <c r="AB894" s="3183"/>
      <c r="AC894" s="3183"/>
      <c r="AD894" s="2"/>
      <c r="AE894" s="252"/>
      <c r="AF894" s="2"/>
      <c r="AG894" s="252"/>
      <c r="AH894" s="2"/>
      <c r="AI894" s="252"/>
      <c r="AJ894" s="2"/>
      <c r="AK894" s="252"/>
      <c r="AL894" s="2"/>
      <c r="AM894" s="252"/>
      <c r="AN894" s="2"/>
      <c r="AO894" s="252"/>
      <c r="AP894" s="2"/>
      <c r="AQ894" s="252"/>
      <c r="AR894" s="2"/>
      <c r="AS894" s="252"/>
      <c r="AT894" s="2"/>
      <c r="AU894" s="252"/>
    </row>
    <row r="895" spans="1:47" ht="13.5" x14ac:dyDescent="0.25">
      <c r="A895" s="649" t="e">
        <v>#VALUE!</v>
      </c>
      <c r="B895" s="30" t="e">
        <v>#VALUE!</v>
      </c>
      <c r="C895" s="30" t="e">
        <v>#VALUE!</v>
      </c>
      <c r="D895" s="649"/>
      <c r="E895" s="723"/>
      <c r="F895" s="666"/>
      <c r="G895" s="666"/>
      <c r="H895" s="666"/>
      <c r="I895" s="666"/>
      <c r="J895" s="666"/>
      <c r="K895" s="666"/>
      <c r="L895" s="666"/>
      <c r="M895" s="666"/>
      <c r="N895" s="643"/>
      <c r="O895" s="643"/>
      <c r="P895" s="667"/>
      <c r="Q895" s="652"/>
      <c r="R895" s="666"/>
      <c r="S895" s="666"/>
      <c r="T895" s="667"/>
      <c r="U895" s="652"/>
      <c r="V895" s="666"/>
      <c r="W895" s="668"/>
      <c r="X895" s="4047"/>
      <c r="Y895" s="4044"/>
      <c r="Z895" s="4047"/>
      <c r="AA895" s="3183"/>
      <c r="AB895" s="3183"/>
      <c r="AC895" s="3183"/>
      <c r="AD895" s="261">
        <f>+F896-G896</f>
        <v>142</v>
      </c>
      <c r="AE895" s="262">
        <f>IF(G896=0,0,IF(AD895&gt;0,ABS(+AD895/G896),-ABS(+AD895/G896)))</f>
        <v>7.2686322686322689E-3</v>
      </c>
      <c r="AF895" s="18">
        <f>+H896-I896</f>
        <v>1051</v>
      </c>
      <c r="AG895" s="262">
        <f>IF(I896=0,0,IF(AF895&gt;0,ABS(+AF895/I896),-ABS(+AF895/I896)))</f>
        <v>1.9891364006283475E-2</v>
      </c>
      <c r="AH895" s="18">
        <f>+J896-K896</f>
        <v>1283788.9400000013</v>
      </c>
      <c r="AI895" s="262">
        <f>IF(K896=0,0,IF(AH895&gt;0,ABS(+AH895/K896),-ABS(+AH895/K896)))</f>
        <v>6.9075038101092723E-2</v>
      </c>
      <c r="AJ895" s="18">
        <f>+L896-M896</f>
        <v>1045393.8800000008</v>
      </c>
      <c r="AK895" s="262">
        <f>IF(M896=0,0,IF(AJ895&gt;0,ABS(+AJ895/M896),-ABS(+AJ895/M896)))</f>
        <v>0.14144628933363726</v>
      </c>
      <c r="AL895" s="18">
        <f>+N896-O896</f>
        <v>1218897.7907658489</v>
      </c>
      <c r="AM895" s="262">
        <f>IF(O896=0,0,IF(AL895&gt;0,ABS(+AL895/O896),-ABS(+AL895/O896)))</f>
        <v>0.23900851792015132</v>
      </c>
      <c r="AN895" s="18">
        <f>+P896-Q896</f>
        <v>-173503.91076584812</v>
      </c>
      <c r="AO895" s="262">
        <f>IF(Q896=0,0,IF(AN895&gt;0,ABS(+AN895/Q896),-ABS(+AN895/Q896)))</f>
        <v>-7.5734845303977158E-2</v>
      </c>
      <c r="AP895" s="18">
        <f>+R896-S896</f>
        <v>29544.24939898483</v>
      </c>
      <c r="AQ895" s="262">
        <f>IF(S896=0,0,IF(AP895&gt;0,ABS(+AP895/S896),-ABS(+AP895/S896)))</f>
        <v>3.48654902522662E-2</v>
      </c>
      <c r="AR895" s="18">
        <f>+T896-U896</f>
        <v>405468.14697112748</v>
      </c>
      <c r="AS895" s="262">
        <f>IF(U896=0,0,IF(AR895&gt;0,ABS(+AR895/U896),-ABS(+AR895/U896)))</f>
        <v>0.23358814798215688</v>
      </c>
      <c r="AT895" s="18">
        <f>+V896-W896</f>
        <v>-608516.30713596055</v>
      </c>
      <c r="AU895" s="263">
        <f>IF(W896=0,0,IF(AT895&gt;0,ABS(+AT895/W896),-ABS(+AT895/W896)))</f>
        <v>-2.0820775296853546</v>
      </c>
    </row>
    <row r="896" spans="1:47" ht="13.5" x14ac:dyDescent="0.25">
      <c r="A896" s="659">
        <v>220</v>
      </c>
      <c r="B896" s="30" t="e">
        <v>#N/A</v>
      </c>
      <c r="C896" s="30" t="e">
        <v>#N/A</v>
      </c>
      <c r="D896" s="659" t="s">
        <v>167</v>
      </c>
      <c r="E896" s="724"/>
      <c r="F896" s="669">
        <f>+F894+F892+F890</f>
        <v>19678</v>
      </c>
      <c r="G896" s="682">
        <f t="shared" ref="G896:U896" si="1200">+G894+G892+G890</f>
        <v>19536</v>
      </c>
      <c r="H896" s="661">
        <f t="shared" si="1200"/>
        <v>53888</v>
      </c>
      <c r="I896" s="665">
        <f>+I894+I892+I890</f>
        <v>52837</v>
      </c>
      <c r="J896" s="661">
        <f>+J894+J892+J890</f>
        <v>19869213.940000001</v>
      </c>
      <c r="K896" s="665">
        <f>+K894+K892+K890</f>
        <v>18585425</v>
      </c>
      <c r="L896" s="661">
        <f t="shared" si="1200"/>
        <v>8436141.8800000008</v>
      </c>
      <c r="M896" s="665">
        <f>+M894+M892+M890</f>
        <v>7390748</v>
      </c>
      <c r="N896" s="661">
        <f t="shared" si="1200"/>
        <v>6318706.7907658489</v>
      </c>
      <c r="O896" s="665">
        <f t="shared" si="1200"/>
        <v>5099809</v>
      </c>
      <c r="P896" s="661">
        <f>+L896-N896</f>
        <v>2117435.0892341519</v>
      </c>
      <c r="Q896" s="665">
        <f>+M896-O896</f>
        <v>2290939</v>
      </c>
      <c r="R896" s="661">
        <f>+R894+R892+R890</f>
        <v>876922.24939898483</v>
      </c>
      <c r="S896" s="665">
        <f t="shared" si="1200"/>
        <v>847378</v>
      </c>
      <c r="T896" s="661">
        <f>+T894+T892+T890</f>
        <v>2141293.1469711275</v>
      </c>
      <c r="U896" s="665">
        <f t="shared" si="1200"/>
        <v>1735825</v>
      </c>
      <c r="V896" s="661">
        <f t="shared" si="1196"/>
        <v>-900780.30713596055</v>
      </c>
      <c r="W896" s="663">
        <f t="shared" si="1197"/>
        <v>-292264</v>
      </c>
      <c r="X896" s="4047"/>
      <c r="Y896" s="4035"/>
      <c r="Z896" s="4041"/>
      <c r="AA896" s="3179"/>
      <c r="AB896" s="3179"/>
      <c r="AC896" s="3180"/>
      <c r="AD896" s="2"/>
      <c r="AE896" s="252"/>
      <c r="AF896" s="2"/>
      <c r="AG896" s="252"/>
      <c r="AH896" s="2"/>
      <c r="AI896" s="252"/>
      <c r="AJ896" s="2"/>
      <c r="AK896" s="252"/>
      <c r="AL896" s="2"/>
      <c r="AM896" s="252"/>
      <c r="AN896" s="2"/>
      <c r="AO896" s="252"/>
      <c r="AP896" s="2"/>
      <c r="AQ896" s="252"/>
      <c r="AR896" s="2"/>
      <c r="AS896" s="252"/>
      <c r="AT896" s="2"/>
      <c r="AU896" s="252"/>
    </row>
    <row r="897" spans="1:47" ht="13.5" x14ac:dyDescent="0.25">
      <c r="A897" s="679">
        <v>6420</v>
      </c>
      <c r="B897" s="30" t="s">
        <v>320</v>
      </c>
      <c r="C897" s="30" t="s">
        <v>1668</v>
      </c>
      <c r="D897" s="679" t="s">
        <v>3913</v>
      </c>
      <c r="E897" s="731" t="s">
        <v>675</v>
      </c>
      <c r="F897" s="674">
        <f>+'17HPM_DATA_INPUT'!D559</f>
        <v>19646</v>
      </c>
      <c r="G897" s="673">
        <f>+'17HPM_DATA_INPUT'!E559</f>
        <v>19519</v>
      </c>
      <c r="H897" s="672">
        <f>+'17HPM_DATA_INPUT'!F559</f>
        <v>53843</v>
      </c>
      <c r="I897" s="729">
        <f>+'17HPM_DATA_INPUT'!G559</f>
        <v>52820</v>
      </c>
      <c r="J897" s="672">
        <f>+'17HPM_DATA_INPUT'!H559</f>
        <v>19554210</v>
      </c>
      <c r="K897" s="673">
        <f>+'17HPM_DATA_INPUT'!I559</f>
        <v>18579193</v>
      </c>
      <c r="L897" s="672">
        <f>+'17HPM_DATA_INPUT'!J559</f>
        <v>7825821</v>
      </c>
      <c r="M897" s="673">
        <f>+'17HPM_DATA_INPUT'!K559</f>
        <v>7722247</v>
      </c>
      <c r="N897" s="672">
        <f>+'17HPM_DATA_INPUT'!L559</f>
        <v>6217206</v>
      </c>
      <c r="O897" s="673">
        <f>+'17HPM_DATA_INPUT'!M559</f>
        <v>5098113</v>
      </c>
      <c r="P897" s="657">
        <f t="shared" ref="P897" si="1201">+L897-N897</f>
        <v>1608615</v>
      </c>
      <c r="Q897" s="675">
        <f t="shared" ref="Q897" si="1202">+M897-O897</f>
        <v>2624134</v>
      </c>
      <c r="R897" s="672">
        <f>+'17HPM_DATA_INPUT'!P559</f>
        <v>862836</v>
      </c>
      <c r="S897" s="673">
        <f>+'17HPM_DATA_INPUT'!Q559</f>
        <v>847096</v>
      </c>
      <c r="T897" s="672">
        <f>+'17HPM_DATA_INPUT'!R559</f>
        <v>2106897</v>
      </c>
      <c r="U897" s="673">
        <f>+'17HPM_DATA_INPUT'!S559</f>
        <v>1735248</v>
      </c>
      <c r="V897" s="657">
        <f>+P897-R897-T897</f>
        <v>-1361118</v>
      </c>
      <c r="W897" s="676">
        <f t="shared" si="1197"/>
        <v>41790</v>
      </c>
      <c r="X897" s="4048"/>
      <c r="Y897" s="4049" t="s">
        <v>1200</v>
      </c>
      <c r="Z897" s="4048"/>
      <c r="AA897" s="3187"/>
      <c r="AB897" s="3187"/>
      <c r="AC897" s="3187"/>
      <c r="AD897" s="70">
        <f>+F898-G898</f>
        <v>0</v>
      </c>
      <c r="AE897" s="264">
        <f>IF(G898=0,0,IF(AD897&gt;0,ABS(+AD897/G898),-ABS(+AD897/G898)))</f>
        <v>0</v>
      </c>
      <c r="AF897" s="70">
        <f>+H898-I898</f>
        <v>0</v>
      </c>
      <c r="AG897" s="264">
        <f>IF(I898=0,0,IF(AF897&gt;0,ABS(+AF897/I898),-ABS(+AF897/I898)))</f>
        <v>0</v>
      </c>
      <c r="AH897" s="70">
        <f>+J898-K898</f>
        <v>302789.94</v>
      </c>
      <c r="AI897" s="264">
        <f>IF(K898=0,0,IF(AH897&gt;0,ABS(+AH897/K898),-ABS(+AH897/K898)))</f>
        <v>0</v>
      </c>
      <c r="AJ897" s="70">
        <f>+L898-M898</f>
        <v>302789.94</v>
      </c>
      <c r="AK897" s="264">
        <f>IF(M898=0,0,IF(AJ897&gt;0,ABS(+AJ897/M898),-ABS(+AJ897/M898)))</f>
        <v>0</v>
      </c>
      <c r="AL897" s="70">
        <f>+N898-O898</f>
        <v>97665.790765848898</v>
      </c>
      <c r="AM897" s="264">
        <f>IF(O898=0,0,IF(AL897&gt;0,ABS(+AL897/O898),-ABS(+AL897/O898)))</f>
        <v>0</v>
      </c>
      <c r="AN897" s="70">
        <f>+P898-Q898</f>
        <v>205124.14923415112</v>
      </c>
      <c r="AO897" s="264">
        <f>IF(Q898=0,0,IF(AN897&gt;0,ABS(+AN897/Q898),-ABS(+AN897/Q898)))</f>
        <v>0</v>
      </c>
      <c r="AP897" s="70">
        <f>+R898-S898</f>
        <v>13554.249398984808</v>
      </c>
      <c r="AQ897" s="264">
        <f>IF(S898=0,0,IF(AP897&gt;0,ABS(+AP897/S898),-ABS(+AP897/S898)))</f>
        <v>0</v>
      </c>
      <c r="AR897" s="70">
        <f>+T898-U898</f>
        <v>33097.146971127309</v>
      </c>
      <c r="AS897" s="264">
        <f>IF(U898=0,0,IF(AR897&gt;0,ABS(+AR897/U898),-ABS(+AR897/U898)))</f>
        <v>0</v>
      </c>
      <c r="AT897" s="70">
        <f>+V898-W898</f>
        <v>158472.75286403901</v>
      </c>
      <c r="AU897" s="264">
        <f>IF(W898=0,0,IF(AT897&gt;0,ABS(+AT897/W898),-ABS(+AT897/W898)))</f>
        <v>0</v>
      </c>
    </row>
    <row r="898" spans="1:47" ht="13.5" x14ac:dyDescent="0.25">
      <c r="A898" s="2428">
        <v>6420</v>
      </c>
      <c r="B898" s="30" t="s">
        <v>320</v>
      </c>
      <c r="C898" s="30" t="s">
        <v>1668</v>
      </c>
      <c r="D898" s="2428" t="s">
        <v>3914</v>
      </c>
      <c r="E898" s="2486" t="s">
        <v>3918</v>
      </c>
      <c r="F898" s="697">
        <f>+VLOOKUP(A898,'17NM_Clinic Revenue'!$C$10:$K$85,9,FALSE)</f>
        <v>0</v>
      </c>
      <c r="G898" s="698">
        <f>+VLOOKUP(A898,'17NM_Clinic Revenue'!$C$96:$K$170,9,FALSE)</f>
        <v>0</v>
      </c>
      <c r="H898" s="699">
        <v>0</v>
      </c>
      <c r="I898" s="700">
        <v>0</v>
      </c>
      <c r="J898" s="701">
        <f>+VLOOKUP(A898,'17NM_Clinic Revenue'!$C$10:$K$85,5,FALSE)</f>
        <v>302789.94</v>
      </c>
      <c r="K898" s="702">
        <f>+VLOOKUP(A898,'17NM_Clinic Revenue'!$C$96:$K$170,5,FALSE)</f>
        <v>0</v>
      </c>
      <c r="L898" s="701">
        <f>+VLOOKUP(A898,'17NM_Clinic Revenue'!$C$10:$K$85,8,FALSE)</f>
        <v>302789.94</v>
      </c>
      <c r="M898" s="702">
        <f>+VLOOKUP(A898,'17NM_Clinic Revenue'!$C$96:$K$170,8,FALSE)</f>
        <v>0</v>
      </c>
      <c r="N898" s="701">
        <f>+SUMIF('17NM_Flex Cost'!$C$7:$C$122,A898,'17NM_Flex Cost'!$E$7:$E$122)</f>
        <v>97665.790765848898</v>
      </c>
      <c r="O898" s="702">
        <f>+SUMIF('17NM_Flex Cost'!$M$7:$M$122,A898,'17NM_Flex Cost'!$O$7:$O$122)</f>
        <v>0</v>
      </c>
      <c r="P898" s="701">
        <f>+L898-N898</f>
        <v>205124.14923415112</v>
      </c>
      <c r="Q898" s="702">
        <f>+M898-O898</f>
        <v>0</v>
      </c>
      <c r="R898" s="701">
        <f>+SUMIF('17NM_Flex Cost'!$C$7:$C$122,A898,'17NM_Flex Cost'!$F$7:$F$122)</f>
        <v>13554.249398984808</v>
      </c>
      <c r="S898" s="702">
        <f>+SUMIF('17NM_Flex Cost'!$M$7:$M$122,A898,'17NM_Flex Cost'!$P$7:$P$122)</f>
        <v>0</v>
      </c>
      <c r="T898" s="701">
        <f>+SUMIF('17NM_Flex Cost'!$C$7:$C$122,A898,'17NM_Flex Cost'!$G$7:$G$122)</f>
        <v>33097.146971127309</v>
      </c>
      <c r="U898" s="702">
        <f>+SUMIF('17NM_Flex Cost'!$M$7:$M$122,A898,'17NM_Flex Cost'!$Q$7:$Q$122)</f>
        <v>0</v>
      </c>
      <c r="V898" s="701">
        <f>+P898-R898-T898</f>
        <v>158472.75286403901</v>
      </c>
      <c r="W898" s="703">
        <f>+Q898-S898-U898</f>
        <v>0</v>
      </c>
      <c r="X898" s="4048"/>
      <c r="Y898" s="4035"/>
      <c r="Z898" s="4041"/>
      <c r="AA898" s="3179">
        <f>+'17NM_PLRecon'!S91-'Departmental PL'!V898</f>
        <v>0</v>
      </c>
      <c r="AB898" s="3179">
        <f>+'17NM_PLRecon'!T91-'Departmental PL'!W898</f>
        <v>0</v>
      </c>
      <c r="AC898" s="3179"/>
      <c r="AD898" s="2"/>
      <c r="AE898" s="252"/>
      <c r="AF898" s="2"/>
      <c r="AG898" s="252"/>
      <c r="AH898" s="2"/>
      <c r="AI898" s="252"/>
      <c r="AJ898" s="2"/>
      <c r="AK898" s="252"/>
      <c r="AL898" s="2"/>
      <c r="AM898" s="252"/>
      <c r="AN898" s="2"/>
      <c r="AO898" s="252"/>
      <c r="AP898" s="2"/>
      <c r="AQ898" s="252"/>
      <c r="AR898" s="2"/>
      <c r="AS898" s="252"/>
      <c r="AT898" s="2"/>
      <c r="AU898" s="252"/>
    </row>
    <row r="899" spans="1:47" ht="13.5" x14ac:dyDescent="0.25">
      <c r="A899" s="30" t="e">
        <v>#VALUE!</v>
      </c>
      <c r="B899" s="30" t="e">
        <v>#VALUE!</v>
      </c>
      <c r="C899" s="30" t="e">
        <v>#VALUE!</v>
      </c>
      <c r="F899" s="159"/>
      <c r="G899" s="159"/>
      <c r="H899" s="687"/>
      <c r="I899" s="687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4042"/>
      <c r="Y899" s="4044"/>
      <c r="Z899" s="4047"/>
      <c r="AA899" s="3183"/>
      <c r="AB899" s="3183"/>
      <c r="AC899" s="3183"/>
      <c r="AD899" s="2"/>
      <c r="AE899" s="252"/>
      <c r="AF899" s="2"/>
      <c r="AG899" s="252"/>
      <c r="AH899" s="2"/>
      <c r="AI899" s="252"/>
      <c r="AJ899" s="2"/>
      <c r="AK899" s="252"/>
      <c r="AL899" s="2"/>
      <c r="AM899" s="252"/>
      <c r="AN899" s="2"/>
      <c r="AO899" s="252"/>
      <c r="AP899" s="2"/>
      <c r="AQ899" s="252"/>
      <c r="AR899" s="2"/>
      <c r="AS899" s="252"/>
      <c r="AT899" s="2"/>
      <c r="AU899" s="252"/>
    </row>
    <row r="900" spans="1:47" ht="13.5" x14ac:dyDescent="0.25">
      <c r="A900" s="713" t="e">
        <v>#VALUE!</v>
      </c>
      <c r="B900" s="30" t="e">
        <v>#VALUE!</v>
      </c>
      <c r="C900" s="30" t="e">
        <v>#VALUE!</v>
      </c>
      <c r="D900" s="713" t="s">
        <v>168</v>
      </c>
      <c r="E900" s="713"/>
      <c r="F900" s="648"/>
      <c r="G900" s="648"/>
      <c r="H900" s="648"/>
      <c r="I900" s="648"/>
      <c r="J900" s="648"/>
      <c r="K900" s="648"/>
      <c r="L900" s="648"/>
      <c r="M900" s="648"/>
      <c r="N900" s="648"/>
      <c r="O900" s="648"/>
      <c r="P900" s="648"/>
      <c r="Q900" s="648"/>
      <c r="R900" s="648"/>
      <c r="S900" s="648"/>
      <c r="T900" s="648"/>
      <c r="U900" s="648"/>
      <c r="V900" s="648"/>
      <c r="W900" s="648"/>
      <c r="X900" s="4047"/>
      <c r="Y900" s="4044"/>
      <c r="Z900" s="4047"/>
      <c r="AA900" s="3183"/>
      <c r="AB900" s="3183"/>
      <c r="AC900" s="3183"/>
      <c r="AD900" s="70">
        <f t="shared" ref="AD900:AD905" si="1203">+F901-G901</f>
        <v>-37</v>
      </c>
      <c r="AE900" s="264">
        <f t="shared" ref="AE900:AE905" si="1204">IF(G901=0,0,IF(AD900&gt;0,ABS(+AD900/G901),-ABS(+AD900/G901)))</f>
        <v>-0.17535545023696683</v>
      </c>
      <c r="AF900" s="70">
        <f t="shared" ref="AF900:AF905" si="1205">+H901-I901</f>
        <v>-196</v>
      </c>
      <c r="AG900" s="264">
        <f t="shared" ref="AG900:AG905" si="1206">IF(I901=0,0,IF(AF900&gt;0,ABS(+AF900/I901),-ABS(+AF900/I901)))</f>
        <v>-0.18181818181818182</v>
      </c>
      <c r="AH900" s="70">
        <f t="shared" ref="AH900:AH905" si="1207">+J901-K901</f>
        <v>-16996</v>
      </c>
      <c r="AI900" s="264">
        <f t="shared" ref="AI900:AI905" si="1208">IF(K901=0,0,IF(AH900&gt;0,ABS(+AH900/K901),-ABS(+AH900/K901)))</f>
        <v>-0.23040737477123296</v>
      </c>
      <c r="AJ900" s="70">
        <f t="shared" ref="AJ900:AJ905" si="1209">+L901-M901</f>
        <v>-7207</v>
      </c>
      <c r="AK900" s="264">
        <f t="shared" ref="AK900:AK905" si="1210">IF(M901=0,0,IF(AJ900&gt;0,ABS(+AJ900/M901),-ABS(+AJ900/M901)))</f>
        <v>-0.29704888302695576</v>
      </c>
      <c r="AL900" s="70">
        <f t="shared" ref="AL900:AL905" si="1211">+N901-O901</f>
        <v>-2755</v>
      </c>
      <c r="AM900" s="264">
        <f t="shared" ref="AM900:AM905" si="1212">IF(O901=0,0,IF(AL900&gt;0,ABS(+AL900/O901),-ABS(+AL900/O901)))</f>
        <v>-0.23159045057162073</v>
      </c>
      <c r="AN900" s="70">
        <f t="shared" ref="AN900:AN905" si="1213">+P901-Q901</f>
        <v>-4452</v>
      </c>
      <c r="AO900" s="264">
        <f t="shared" ref="AO900:AO905" si="1214">IF(Q901=0,0,IF(AN900&gt;0,ABS(+AN900/Q901),-ABS(+AN900/Q901)))</f>
        <v>-0.36001940805434257</v>
      </c>
      <c r="AP900" s="70">
        <f t="shared" ref="AP900:AP905" si="1215">+R901-S901</f>
        <v>0</v>
      </c>
      <c r="AQ900" s="264">
        <f t="shared" ref="AQ900:AQ905" si="1216">IF(S901=0,0,IF(AP900&gt;0,ABS(+AP900/S901),-ABS(+AP900/S901)))</f>
        <v>0</v>
      </c>
      <c r="AR900" s="70">
        <f t="shared" ref="AR900:AR905" si="1217">+T901-U901</f>
        <v>-1347</v>
      </c>
      <c r="AS900" s="264">
        <f t="shared" ref="AS900:AS905" si="1218">IF(U901=0,0,IF(AR900&gt;0,ABS(+AR900/U901),-ABS(+AR900/U901)))</f>
        <v>-0.31553056921995781</v>
      </c>
      <c r="AT900" s="70">
        <f t="shared" ref="AT900:AT905" si="1219">+V901-W901</f>
        <v>-3105</v>
      </c>
      <c r="AU900" s="264">
        <f t="shared" ref="AU900:AU905" si="1220">IF(W901=0,0,IF(AT900&gt;0,ABS(+AT900/W901),-ABS(+AT900/W901)))</f>
        <v>-0.3834753612449055</v>
      </c>
    </row>
    <row r="901" spans="1:47" ht="13.5" x14ac:dyDescent="0.25">
      <c r="A901" s="649">
        <v>4380</v>
      </c>
      <c r="B901" s="30" t="s">
        <v>2821</v>
      </c>
      <c r="C901" s="30" t="s">
        <v>1660</v>
      </c>
      <c r="D901" s="649" t="s">
        <v>1659</v>
      </c>
      <c r="E901" s="723"/>
      <c r="F901" s="656">
        <f>+'17HPM_DATA_INPUT'!D566</f>
        <v>174</v>
      </c>
      <c r="G901" s="651">
        <f>+'17HPM_DATA_INPUT'!E566</f>
        <v>211</v>
      </c>
      <c r="H901" s="654">
        <f>+'17HPM_DATA_INPUT'!F566</f>
        <v>882</v>
      </c>
      <c r="I901" s="690">
        <f>+'17HPM_DATA_INPUT'!G566</f>
        <v>1078</v>
      </c>
      <c r="J901" s="654">
        <f>+'17HPM_DATA_INPUT'!H566</f>
        <v>56769</v>
      </c>
      <c r="K901" s="651">
        <f>+'17HPM_DATA_INPUT'!I566</f>
        <v>73765</v>
      </c>
      <c r="L901" s="654">
        <f>+'17HPM_DATA_INPUT'!J566</f>
        <v>17055</v>
      </c>
      <c r="M901" s="651">
        <f>+'17HPM_DATA_INPUT'!K566</f>
        <v>24262</v>
      </c>
      <c r="N901" s="654">
        <f>+'17HPM_DATA_INPUT'!L566</f>
        <v>9141</v>
      </c>
      <c r="O901" s="673">
        <f>+'17HPM_DATA_INPUT'!M566</f>
        <v>11896</v>
      </c>
      <c r="P901" s="650">
        <f t="shared" ref="P901:P908" si="1221">+L901-N901</f>
        <v>7914</v>
      </c>
      <c r="Q901" s="652">
        <f t="shared" ref="Q901:Q908" si="1222">+M901-O901</f>
        <v>12366</v>
      </c>
      <c r="R901" s="654">
        <f>+'17HPM_DATA_INPUT'!P566</f>
        <v>0</v>
      </c>
      <c r="S901" s="651">
        <f>+'17HPM_DATA_INPUT'!Q566</f>
        <v>0</v>
      </c>
      <c r="T901" s="654">
        <f>+'17HPM_DATA_INPUT'!R566</f>
        <v>2922</v>
      </c>
      <c r="U901" s="651">
        <f>+'17HPM_DATA_INPUT'!S566</f>
        <v>4269</v>
      </c>
      <c r="V901" s="650">
        <f>+P901-R901-T901</f>
        <v>4992</v>
      </c>
      <c r="W901" s="653">
        <f>+Q901-S901-U901</f>
        <v>8097</v>
      </c>
      <c r="X901" s="4047"/>
      <c r="Y901" s="4044"/>
      <c r="Z901" s="4047"/>
      <c r="AA901" s="3183"/>
      <c r="AB901" s="3183"/>
      <c r="AC901" s="3183"/>
      <c r="AD901" s="261">
        <f t="shared" si="1203"/>
        <v>-37</v>
      </c>
      <c r="AE901" s="262">
        <f t="shared" si="1204"/>
        <v>-0.17535545023696683</v>
      </c>
      <c r="AF901" s="18">
        <f t="shared" si="1205"/>
        <v>-196</v>
      </c>
      <c r="AG901" s="262">
        <f t="shared" si="1206"/>
        <v>-0.18181818181818182</v>
      </c>
      <c r="AH901" s="18">
        <f t="shared" si="1207"/>
        <v>-16996</v>
      </c>
      <c r="AI901" s="262">
        <f t="shared" si="1208"/>
        <v>-0.23040737477123296</v>
      </c>
      <c r="AJ901" s="18">
        <f t="shared" si="1209"/>
        <v>-7207</v>
      </c>
      <c r="AK901" s="262">
        <f t="shared" si="1210"/>
        <v>-0.29704888302695576</v>
      </c>
      <c r="AL901" s="18">
        <f t="shared" si="1211"/>
        <v>-2755</v>
      </c>
      <c r="AM901" s="262">
        <f t="shared" si="1212"/>
        <v>-0.23159045057162073</v>
      </c>
      <c r="AN901" s="18">
        <f t="shared" si="1213"/>
        <v>-4452</v>
      </c>
      <c r="AO901" s="262">
        <f t="shared" si="1214"/>
        <v>-0.36001940805434257</v>
      </c>
      <c r="AP901" s="18">
        <f t="shared" si="1215"/>
        <v>0</v>
      </c>
      <c r="AQ901" s="262">
        <f t="shared" si="1216"/>
        <v>0</v>
      </c>
      <c r="AR901" s="18">
        <f t="shared" si="1217"/>
        <v>-1347</v>
      </c>
      <c r="AS901" s="262">
        <f t="shared" si="1218"/>
        <v>-0.31553056921995781</v>
      </c>
      <c r="AT901" s="18">
        <f t="shared" si="1219"/>
        <v>-3105</v>
      </c>
      <c r="AU901" s="263">
        <f t="shared" si="1220"/>
        <v>-0.3834753612449055</v>
      </c>
    </row>
    <row r="902" spans="1:47" ht="13.5" x14ac:dyDescent="0.25">
      <c r="A902" s="659">
        <v>230</v>
      </c>
      <c r="B902" s="30" t="e">
        <v>#N/A</v>
      </c>
      <c r="C902" s="30" t="e">
        <v>#N/A</v>
      </c>
      <c r="D902" s="659" t="s">
        <v>2608</v>
      </c>
      <c r="E902" s="723"/>
      <c r="F902" s="660">
        <f>+'17HPM_DATA_INPUT'!D567</f>
        <v>174</v>
      </c>
      <c r="G902" s="664">
        <f>+'17HPM_DATA_INPUT'!E567</f>
        <v>211</v>
      </c>
      <c r="H902" s="716">
        <f>+'17HPM_DATA_INPUT'!F567</f>
        <v>882</v>
      </c>
      <c r="I902" s="717">
        <f>+'17HPM_DATA_INPUT'!G567</f>
        <v>1078</v>
      </c>
      <c r="J902" s="661">
        <f t="shared" ref="J902:O902" si="1223">J901</f>
        <v>56769</v>
      </c>
      <c r="K902" s="717">
        <f t="shared" si="1223"/>
        <v>73765</v>
      </c>
      <c r="L902" s="716">
        <f t="shared" si="1223"/>
        <v>17055</v>
      </c>
      <c r="M902" s="717">
        <f t="shared" si="1223"/>
        <v>24262</v>
      </c>
      <c r="N902" s="716">
        <f t="shared" si="1223"/>
        <v>9141</v>
      </c>
      <c r="O902" s="717">
        <f t="shared" si="1223"/>
        <v>11896</v>
      </c>
      <c r="P902" s="661">
        <f t="shared" si="1221"/>
        <v>7914</v>
      </c>
      <c r="Q902" s="665">
        <f t="shared" si="1222"/>
        <v>12366</v>
      </c>
      <c r="R902" s="716">
        <f>R901</f>
        <v>0</v>
      </c>
      <c r="S902" s="717">
        <f>S901</f>
        <v>0</v>
      </c>
      <c r="T902" s="716">
        <f>T901</f>
        <v>2922</v>
      </c>
      <c r="U902" s="717">
        <f>U901</f>
        <v>4269</v>
      </c>
      <c r="V902" s="661">
        <f>+P902-R902-T902</f>
        <v>4992</v>
      </c>
      <c r="W902" s="663">
        <f>+Q902-S902-U902</f>
        <v>8097</v>
      </c>
      <c r="X902" s="4047"/>
      <c r="Y902" s="4044"/>
      <c r="Z902" s="4047"/>
      <c r="AA902" s="3183"/>
      <c r="AB902" s="3183"/>
      <c r="AC902" s="3183"/>
      <c r="AD902" s="70">
        <f t="shared" si="1203"/>
        <v>-29</v>
      </c>
      <c r="AE902" s="264">
        <f t="shared" si="1204"/>
        <v>-0.10583941605839416</v>
      </c>
      <c r="AF902" s="70">
        <f t="shared" si="1205"/>
        <v>-314</v>
      </c>
      <c r="AG902" s="264">
        <f t="shared" si="1206"/>
        <v>-0.27045650301464252</v>
      </c>
      <c r="AH902" s="70">
        <f t="shared" si="1207"/>
        <v>-21581</v>
      </c>
      <c r="AI902" s="264">
        <f t="shared" si="1208"/>
        <v>-0.17648117103487754</v>
      </c>
      <c r="AJ902" s="70">
        <f t="shared" si="1209"/>
        <v>-10539</v>
      </c>
      <c r="AK902" s="264">
        <f t="shared" si="1210"/>
        <v>-0.22409100574101637</v>
      </c>
      <c r="AL902" s="70">
        <f t="shared" si="1211"/>
        <v>-3576</v>
      </c>
      <c r="AM902" s="264">
        <f t="shared" si="1212"/>
        <v>-0.18017836448833577</v>
      </c>
      <c r="AN902" s="70">
        <f t="shared" si="1213"/>
        <v>-6963</v>
      </c>
      <c r="AO902" s="264">
        <f t="shared" si="1214"/>
        <v>-0.25615274252290032</v>
      </c>
      <c r="AP902" s="70">
        <f t="shared" si="1215"/>
        <v>0</v>
      </c>
      <c r="AQ902" s="264">
        <f t="shared" si="1216"/>
        <v>0</v>
      </c>
      <c r="AR902" s="70">
        <f t="shared" si="1217"/>
        <v>-1922</v>
      </c>
      <c r="AS902" s="264">
        <f t="shared" si="1218"/>
        <v>-0.26986801460263971</v>
      </c>
      <c r="AT902" s="70">
        <f t="shared" si="1219"/>
        <v>-5041</v>
      </c>
      <c r="AU902" s="264">
        <f t="shared" si="1220"/>
        <v>-0.2512835850655501</v>
      </c>
    </row>
    <row r="903" spans="1:47" ht="13.5" x14ac:dyDescent="0.25">
      <c r="A903" s="649">
        <v>4380</v>
      </c>
      <c r="B903" s="30" t="s">
        <v>2821</v>
      </c>
      <c r="C903" s="30" t="s">
        <v>1660</v>
      </c>
      <c r="D903" s="649" t="s">
        <v>1659</v>
      </c>
      <c r="E903" s="723"/>
      <c r="F903" s="656">
        <f>+'17HPM_DATA_INPUT'!D568</f>
        <v>245</v>
      </c>
      <c r="G903" s="651">
        <f>+'17HPM_DATA_INPUT'!E568</f>
        <v>274</v>
      </c>
      <c r="H903" s="654">
        <f>+'17HPM_DATA_INPUT'!F568</f>
        <v>847</v>
      </c>
      <c r="I903" s="690">
        <f>+'17HPM_DATA_INPUT'!G568</f>
        <v>1161</v>
      </c>
      <c r="J903" s="654">
        <f>+'17HPM_DATA_INPUT'!H568</f>
        <v>100704</v>
      </c>
      <c r="K903" s="651">
        <f>+'17HPM_DATA_INPUT'!I568</f>
        <v>122285</v>
      </c>
      <c r="L903" s="654">
        <f>+'17HPM_DATA_INPUT'!J568</f>
        <v>36491</v>
      </c>
      <c r="M903" s="651">
        <f>+'17HPM_DATA_INPUT'!K568</f>
        <v>47030</v>
      </c>
      <c r="N903" s="654">
        <f>+'17HPM_DATA_INPUT'!L568</f>
        <v>16271</v>
      </c>
      <c r="O903" s="673">
        <f>+'17HPM_DATA_INPUT'!M568</f>
        <v>19847</v>
      </c>
      <c r="P903" s="650">
        <f t="shared" si="1221"/>
        <v>20220</v>
      </c>
      <c r="Q903" s="652">
        <f t="shared" si="1222"/>
        <v>27183</v>
      </c>
      <c r="R903" s="654">
        <f>+'17HPM_DATA_INPUT'!P568</f>
        <v>0</v>
      </c>
      <c r="S903" s="651">
        <f>+'17HPM_DATA_INPUT'!Q568</f>
        <v>0</v>
      </c>
      <c r="T903" s="654">
        <f>+'17HPM_DATA_INPUT'!R568</f>
        <v>5200</v>
      </c>
      <c r="U903" s="651">
        <f>+'17HPM_DATA_INPUT'!S568</f>
        <v>7122</v>
      </c>
      <c r="V903" s="650">
        <f t="shared" ref="V903:V908" si="1224">+P903-R903-T903</f>
        <v>15020</v>
      </c>
      <c r="W903" s="653">
        <f t="shared" ref="W903:W908" si="1225">+Q903-S903-U903</f>
        <v>20061</v>
      </c>
      <c r="X903" s="4047"/>
      <c r="Y903" s="4044"/>
      <c r="Z903" s="4047"/>
      <c r="AA903" s="3183"/>
      <c r="AB903" s="3183"/>
      <c r="AC903" s="3183"/>
      <c r="AD903" s="261">
        <f t="shared" si="1203"/>
        <v>-29</v>
      </c>
      <c r="AE903" s="262">
        <f t="shared" si="1204"/>
        <v>-0.10583941605839416</v>
      </c>
      <c r="AF903" s="18">
        <f t="shared" si="1205"/>
        <v>-314</v>
      </c>
      <c r="AG903" s="262">
        <f t="shared" si="1206"/>
        <v>-0.27045650301464252</v>
      </c>
      <c r="AH903" s="18">
        <f t="shared" si="1207"/>
        <v>-21581</v>
      </c>
      <c r="AI903" s="262">
        <f t="shared" si="1208"/>
        <v>-0.17648117103487754</v>
      </c>
      <c r="AJ903" s="18">
        <f t="shared" si="1209"/>
        <v>-10539</v>
      </c>
      <c r="AK903" s="262">
        <f t="shared" si="1210"/>
        <v>-0.22409100574101637</v>
      </c>
      <c r="AL903" s="18">
        <f t="shared" si="1211"/>
        <v>-3576</v>
      </c>
      <c r="AM903" s="262">
        <f t="shared" si="1212"/>
        <v>-0.18017836448833577</v>
      </c>
      <c r="AN903" s="18">
        <f t="shared" si="1213"/>
        <v>-6963</v>
      </c>
      <c r="AO903" s="262">
        <f t="shared" si="1214"/>
        <v>-0.25615274252290032</v>
      </c>
      <c r="AP903" s="18">
        <f t="shared" si="1215"/>
        <v>0</v>
      </c>
      <c r="AQ903" s="262">
        <f t="shared" si="1216"/>
        <v>0</v>
      </c>
      <c r="AR903" s="18">
        <f t="shared" si="1217"/>
        <v>-1922</v>
      </c>
      <c r="AS903" s="262">
        <f t="shared" si="1218"/>
        <v>-0.26986801460263971</v>
      </c>
      <c r="AT903" s="18">
        <f t="shared" si="1219"/>
        <v>-5041</v>
      </c>
      <c r="AU903" s="263">
        <f t="shared" si="1220"/>
        <v>-0.2512835850655501</v>
      </c>
    </row>
    <row r="904" spans="1:47" ht="13.5" x14ac:dyDescent="0.25">
      <c r="A904" s="659">
        <v>230</v>
      </c>
      <c r="B904" s="30" t="e">
        <v>#N/A</v>
      </c>
      <c r="C904" s="30" t="e">
        <v>#N/A</v>
      </c>
      <c r="D904" s="659" t="s">
        <v>2609</v>
      </c>
      <c r="E904" s="723"/>
      <c r="F904" s="660">
        <f>+'17HPM_DATA_INPUT'!D569</f>
        <v>245</v>
      </c>
      <c r="G904" s="664">
        <f>+'17HPM_DATA_INPUT'!E569</f>
        <v>274</v>
      </c>
      <c r="H904" s="716">
        <f>+'17HPM_DATA_INPUT'!F569</f>
        <v>847</v>
      </c>
      <c r="I904" s="717">
        <f>+'17HPM_DATA_INPUT'!G569</f>
        <v>1161</v>
      </c>
      <c r="J904" s="661">
        <f t="shared" ref="J904:O904" si="1226">J903</f>
        <v>100704</v>
      </c>
      <c r="K904" s="717">
        <f t="shared" si="1226"/>
        <v>122285</v>
      </c>
      <c r="L904" s="661">
        <f t="shared" si="1226"/>
        <v>36491</v>
      </c>
      <c r="M904" s="665">
        <f t="shared" si="1226"/>
        <v>47030</v>
      </c>
      <c r="N904" s="716">
        <f t="shared" si="1226"/>
        <v>16271</v>
      </c>
      <c r="O904" s="717">
        <f t="shared" si="1226"/>
        <v>19847</v>
      </c>
      <c r="P904" s="661">
        <f t="shared" si="1221"/>
        <v>20220</v>
      </c>
      <c r="Q904" s="665">
        <f t="shared" si="1222"/>
        <v>27183</v>
      </c>
      <c r="R904" s="716">
        <f>R903</f>
        <v>0</v>
      </c>
      <c r="S904" s="717">
        <f>S903</f>
        <v>0</v>
      </c>
      <c r="T904" s="716">
        <f>T903</f>
        <v>5200</v>
      </c>
      <c r="U904" s="717">
        <f>U903</f>
        <v>7122</v>
      </c>
      <c r="V904" s="661">
        <f t="shared" si="1224"/>
        <v>15020</v>
      </c>
      <c r="W904" s="663">
        <f t="shared" si="1225"/>
        <v>20061</v>
      </c>
      <c r="X904" s="4047"/>
      <c r="Y904" s="4044"/>
      <c r="Z904" s="4047"/>
      <c r="AA904" s="3183"/>
      <c r="AB904" s="3183"/>
      <c r="AC904" s="3183"/>
      <c r="AD904" s="70">
        <f t="shared" si="1203"/>
        <v>-32</v>
      </c>
      <c r="AE904" s="264">
        <f t="shared" si="1204"/>
        <v>-8.7671232876712329E-2</v>
      </c>
      <c r="AF904" s="70">
        <f t="shared" si="1205"/>
        <v>-388</v>
      </c>
      <c r="AG904" s="264">
        <f t="shared" si="1206"/>
        <v>-0.22171428571428572</v>
      </c>
      <c r="AH904" s="70">
        <f t="shared" si="1207"/>
        <v>-25483</v>
      </c>
      <c r="AI904" s="264">
        <f t="shared" si="1208"/>
        <v>-0.12919727642832879</v>
      </c>
      <c r="AJ904" s="70">
        <f t="shared" si="1209"/>
        <v>-9689</v>
      </c>
      <c r="AK904" s="264">
        <f t="shared" si="1210"/>
        <v>-0.16085866551558117</v>
      </c>
      <c r="AL904" s="70">
        <f t="shared" si="1211"/>
        <v>-4173</v>
      </c>
      <c r="AM904" s="264">
        <f t="shared" si="1212"/>
        <v>-0.1313048676882414</v>
      </c>
      <c r="AN904" s="70">
        <f t="shared" si="1213"/>
        <v>-5516</v>
      </c>
      <c r="AO904" s="264">
        <f t="shared" si="1214"/>
        <v>-0.19387037818079572</v>
      </c>
      <c r="AP904" s="70">
        <f t="shared" si="1215"/>
        <v>0</v>
      </c>
      <c r="AQ904" s="264">
        <f t="shared" si="1216"/>
        <v>0</v>
      </c>
      <c r="AR904" s="70">
        <f t="shared" si="1217"/>
        <v>-2581</v>
      </c>
      <c r="AS904" s="264">
        <f t="shared" si="1218"/>
        <v>-0.2263240968081375</v>
      </c>
      <c r="AT904" s="70">
        <f t="shared" si="1219"/>
        <v>-2935</v>
      </c>
      <c r="AU904" s="264">
        <f t="shared" si="1220"/>
        <v>-0.17216095729704364</v>
      </c>
    </row>
    <row r="905" spans="1:47" ht="13.5" x14ac:dyDescent="0.25">
      <c r="A905" s="649">
        <v>4380</v>
      </c>
      <c r="B905" s="30" t="s">
        <v>2821</v>
      </c>
      <c r="C905" s="30" t="s">
        <v>1660</v>
      </c>
      <c r="D905" s="649" t="s">
        <v>1659</v>
      </c>
      <c r="E905" s="723"/>
      <c r="F905" s="656">
        <f>+'17HPM_DATA_INPUT'!D570</f>
        <v>333</v>
      </c>
      <c r="G905" s="651">
        <f>+'17HPM_DATA_INPUT'!E570</f>
        <v>365</v>
      </c>
      <c r="H905" s="654">
        <f>+'17HPM_DATA_INPUT'!F570</f>
        <v>1362</v>
      </c>
      <c r="I905" s="690">
        <f>+'17HPM_DATA_INPUT'!G570</f>
        <v>1750</v>
      </c>
      <c r="J905" s="654">
        <f>+'17HPM_DATA_INPUT'!H570</f>
        <v>171758</v>
      </c>
      <c r="K905" s="651">
        <f>+'17HPM_DATA_INPUT'!I570</f>
        <v>197241</v>
      </c>
      <c r="L905" s="654">
        <f>+'17HPM_DATA_INPUT'!J570</f>
        <v>50544</v>
      </c>
      <c r="M905" s="651">
        <f>+'17HPM_DATA_INPUT'!K570</f>
        <v>60233</v>
      </c>
      <c r="N905" s="654">
        <f>+'17HPM_DATA_INPUT'!L570</f>
        <v>27608</v>
      </c>
      <c r="O905" s="673">
        <f>+'17HPM_DATA_INPUT'!M570</f>
        <v>31781</v>
      </c>
      <c r="P905" s="650">
        <f t="shared" si="1221"/>
        <v>22936</v>
      </c>
      <c r="Q905" s="652">
        <f t="shared" si="1222"/>
        <v>28452</v>
      </c>
      <c r="R905" s="654">
        <f>+'17HPM_DATA_INPUT'!P570</f>
        <v>0</v>
      </c>
      <c r="S905" s="651">
        <f>+'17HPM_DATA_INPUT'!Q570</f>
        <v>0</v>
      </c>
      <c r="T905" s="654">
        <f>+'17HPM_DATA_INPUT'!R570</f>
        <v>8823</v>
      </c>
      <c r="U905" s="651">
        <f>+'17HPM_DATA_INPUT'!S570</f>
        <v>11404</v>
      </c>
      <c r="V905" s="650">
        <f t="shared" si="1224"/>
        <v>14113</v>
      </c>
      <c r="W905" s="653">
        <f t="shared" si="1225"/>
        <v>17048</v>
      </c>
      <c r="X905" s="4047"/>
      <c r="Y905" s="4044"/>
      <c r="Z905" s="4047"/>
      <c r="AA905" s="3183"/>
      <c r="AB905" s="3183"/>
      <c r="AC905" s="3183"/>
      <c r="AD905" s="261">
        <f t="shared" si="1203"/>
        <v>-32</v>
      </c>
      <c r="AE905" s="262">
        <f t="shared" si="1204"/>
        <v>-8.7671232876712329E-2</v>
      </c>
      <c r="AF905" s="18">
        <f t="shared" si="1205"/>
        <v>-388</v>
      </c>
      <c r="AG905" s="262">
        <f t="shared" si="1206"/>
        <v>-0.22171428571428572</v>
      </c>
      <c r="AH905" s="18">
        <f t="shared" si="1207"/>
        <v>-25483</v>
      </c>
      <c r="AI905" s="262">
        <f t="shared" si="1208"/>
        <v>-0.12919727642832879</v>
      </c>
      <c r="AJ905" s="18">
        <f t="shared" si="1209"/>
        <v>-9689</v>
      </c>
      <c r="AK905" s="262">
        <f t="shared" si="1210"/>
        <v>-0.16085866551558117</v>
      </c>
      <c r="AL905" s="18">
        <f t="shared" si="1211"/>
        <v>-4173</v>
      </c>
      <c r="AM905" s="262">
        <f t="shared" si="1212"/>
        <v>-0.1313048676882414</v>
      </c>
      <c r="AN905" s="18">
        <f t="shared" si="1213"/>
        <v>-5516</v>
      </c>
      <c r="AO905" s="262">
        <f t="shared" si="1214"/>
        <v>-0.19387037818079572</v>
      </c>
      <c r="AP905" s="18">
        <f t="shared" si="1215"/>
        <v>0</v>
      </c>
      <c r="AQ905" s="262">
        <f t="shared" si="1216"/>
        <v>0</v>
      </c>
      <c r="AR905" s="18">
        <f t="shared" si="1217"/>
        <v>-2581</v>
      </c>
      <c r="AS905" s="262">
        <f t="shared" si="1218"/>
        <v>-0.2263240968081375</v>
      </c>
      <c r="AT905" s="18">
        <f t="shared" si="1219"/>
        <v>-2935</v>
      </c>
      <c r="AU905" s="263">
        <f t="shared" si="1220"/>
        <v>-0.17216095729704364</v>
      </c>
    </row>
    <row r="906" spans="1:47" ht="13.5" x14ac:dyDescent="0.25">
      <c r="A906" s="659">
        <v>230</v>
      </c>
      <c r="B906" s="30" t="e">
        <v>#N/A</v>
      </c>
      <c r="C906" s="30" t="e">
        <v>#N/A</v>
      </c>
      <c r="D906" s="659" t="s">
        <v>2610</v>
      </c>
      <c r="E906" s="723"/>
      <c r="F906" s="660">
        <f>+'17HPM_DATA_INPUT'!D571</f>
        <v>333</v>
      </c>
      <c r="G906" s="664">
        <f>+'17HPM_DATA_INPUT'!E571</f>
        <v>365</v>
      </c>
      <c r="H906" s="716">
        <f>+'17HPM_DATA_INPUT'!F571</f>
        <v>1362</v>
      </c>
      <c r="I906" s="717">
        <f>+'17HPM_DATA_INPUT'!G571</f>
        <v>1750</v>
      </c>
      <c r="J906" s="661">
        <f t="shared" ref="J906:O906" si="1227">J905</f>
        <v>171758</v>
      </c>
      <c r="K906" s="717">
        <f t="shared" si="1227"/>
        <v>197241</v>
      </c>
      <c r="L906" s="716">
        <f t="shared" si="1227"/>
        <v>50544</v>
      </c>
      <c r="M906" s="717">
        <f t="shared" si="1227"/>
        <v>60233</v>
      </c>
      <c r="N906" s="716">
        <f t="shared" si="1227"/>
        <v>27608</v>
      </c>
      <c r="O906" s="717">
        <f t="shared" si="1227"/>
        <v>31781</v>
      </c>
      <c r="P906" s="661">
        <f t="shared" si="1221"/>
        <v>22936</v>
      </c>
      <c r="Q906" s="665">
        <f t="shared" si="1222"/>
        <v>28452</v>
      </c>
      <c r="R906" s="716">
        <f>R905</f>
        <v>0</v>
      </c>
      <c r="S906" s="717">
        <f>S905</f>
        <v>0</v>
      </c>
      <c r="T906" s="716">
        <f>T905</f>
        <v>8823</v>
      </c>
      <c r="U906" s="717">
        <f>U905</f>
        <v>11404</v>
      </c>
      <c r="V906" s="661">
        <f t="shared" si="1224"/>
        <v>14113</v>
      </c>
      <c r="W906" s="663">
        <f t="shared" si="1225"/>
        <v>17048</v>
      </c>
      <c r="X906" s="4047"/>
      <c r="Y906" s="4044"/>
      <c r="Z906" s="4047"/>
      <c r="AA906" s="3183"/>
      <c r="AB906" s="3183"/>
      <c r="AC906" s="3183"/>
      <c r="AD906" s="2"/>
      <c r="AE906" s="252"/>
      <c r="AF906" s="2"/>
      <c r="AG906" s="252"/>
      <c r="AH906" s="2"/>
      <c r="AI906" s="252"/>
      <c r="AJ906" s="2"/>
      <c r="AK906" s="252"/>
      <c r="AL906" s="2"/>
      <c r="AM906" s="252"/>
      <c r="AN906" s="2"/>
      <c r="AO906" s="252"/>
      <c r="AP906" s="2"/>
      <c r="AQ906" s="252"/>
      <c r="AR906" s="2"/>
      <c r="AS906" s="252"/>
      <c r="AT906" s="2"/>
      <c r="AU906" s="252"/>
    </row>
    <row r="907" spans="1:47" ht="13.5" x14ac:dyDescent="0.25">
      <c r="A907" s="649" t="e">
        <v>#VALUE!</v>
      </c>
      <c r="B907" s="30" t="e">
        <v>#VALUE!</v>
      </c>
      <c r="C907" s="30" t="e">
        <v>#VALUE!</v>
      </c>
      <c r="D907" s="649"/>
      <c r="E907" s="723"/>
      <c r="F907" s="666"/>
      <c r="G907" s="666"/>
      <c r="H907" s="666"/>
      <c r="I907" s="666"/>
      <c r="J907" s="666"/>
      <c r="K907" s="666"/>
      <c r="L907" s="666"/>
      <c r="M907" s="666"/>
      <c r="N907" s="666"/>
      <c r="O907" s="666"/>
      <c r="P907" s="667"/>
      <c r="Q907" s="652"/>
      <c r="R907" s="666"/>
      <c r="S907" s="666"/>
      <c r="T907" s="667"/>
      <c r="U907" s="652"/>
      <c r="V907" s="666"/>
      <c r="W907" s="668"/>
      <c r="X907" s="4047"/>
      <c r="Y907" s="4044"/>
      <c r="Z907" s="4047"/>
      <c r="AA907" s="3183"/>
      <c r="AB907" s="3183"/>
      <c r="AC907" s="3183"/>
      <c r="AD907" s="261">
        <f>+F908-G908</f>
        <v>-98</v>
      </c>
      <c r="AE907" s="262">
        <f>IF(G908=0,0,IF(AD907&gt;0,ABS(+AD907/G908),-ABS(+AD907/G908)))</f>
        <v>-0.11529411764705882</v>
      </c>
      <c r="AF907" s="18">
        <f>+H908-I908</f>
        <v>-898</v>
      </c>
      <c r="AG907" s="262">
        <f>IF(I908=0,0,IF(AF907&gt;0,ABS(+AF907/I908),-ABS(+AF907/I908)))</f>
        <v>-0.22511907746302331</v>
      </c>
      <c r="AH907" s="18">
        <f>+J908-K908</f>
        <v>-64060</v>
      </c>
      <c r="AI907" s="262">
        <f>IF(K908=0,0,IF(AH907&gt;0,ABS(+AH907/K908),-ABS(+AH907/K908)))</f>
        <v>-0.16288193729325107</v>
      </c>
      <c r="AJ907" s="18">
        <f>+L908-M908</f>
        <v>-27435</v>
      </c>
      <c r="AK907" s="262">
        <f>IF(M908=0,0,IF(AJ907&gt;0,ABS(+AJ907/M908),-ABS(+AJ907/M908)))</f>
        <v>-0.20859152252423493</v>
      </c>
      <c r="AL907" s="18">
        <f>+N908-O908</f>
        <v>-10504</v>
      </c>
      <c r="AM907" s="262">
        <f>IF(O908=0,0,IF(AL907&gt;0,ABS(+AL907/O908),-ABS(+AL907/O908)))</f>
        <v>-0.1653548265222593</v>
      </c>
      <c r="AN907" s="18">
        <f>+P908-Q908</f>
        <v>-16931</v>
      </c>
      <c r="AO907" s="262">
        <f>IF(Q908=0,0,IF(AN907&gt;0,ABS(+AN907/Q908),-ABS(+AN907/Q908)))</f>
        <v>-0.24898163262304965</v>
      </c>
      <c r="AP907" s="18">
        <f>+R908-S908</f>
        <v>0</v>
      </c>
      <c r="AQ907" s="262">
        <f>IF(S908=0,0,IF(AP907&gt;0,ABS(+AP907/S908),-ABS(+AP907/S908)))</f>
        <v>0</v>
      </c>
      <c r="AR907" s="18">
        <f>+T908-U908</f>
        <v>-5850</v>
      </c>
      <c r="AS907" s="262">
        <f>IF(U908=0,0,IF(AR907&gt;0,ABS(+AR907/U908),-ABS(+AR907/U908)))</f>
        <v>-0.25663522702347008</v>
      </c>
      <c r="AT907" s="18">
        <f>+V908-W908</f>
        <v>-11081</v>
      </c>
      <c r="AU907" s="263">
        <f>IF(W908=0,0,IF(AT907&gt;0,ABS(+AT907/W908),-ABS(+AT907/W908)))</f>
        <v>-0.24512232889439456</v>
      </c>
    </row>
    <row r="908" spans="1:47" ht="13.5" x14ac:dyDescent="0.25">
      <c r="A908" s="659">
        <v>230</v>
      </c>
      <c r="B908" s="30" t="e">
        <v>#N/A</v>
      </c>
      <c r="C908" s="30" t="e">
        <v>#N/A</v>
      </c>
      <c r="D908" s="659" t="s">
        <v>169</v>
      </c>
      <c r="E908" s="724"/>
      <c r="F908" s="669">
        <f>+F906+F904+F902</f>
        <v>752</v>
      </c>
      <c r="G908" s="682">
        <f t="shared" ref="G908:U908" si="1228">+G906+G904+G902</f>
        <v>850</v>
      </c>
      <c r="H908" s="661">
        <f t="shared" si="1228"/>
        <v>3091</v>
      </c>
      <c r="I908" s="665">
        <f t="shared" si="1228"/>
        <v>3989</v>
      </c>
      <c r="J908" s="661">
        <f t="shared" si="1228"/>
        <v>329231</v>
      </c>
      <c r="K908" s="665">
        <f>+K906+K904+K902</f>
        <v>393291</v>
      </c>
      <c r="L908" s="661">
        <f t="shared" si="1228"/>
        <v>104090</v>
      </c>
      <c r="M908" s="665">
        <f t="shared" si="1228"/>
        <v>131525</v>
      </c>
      <c r="N908" s="661">
        <f t="shared" si="1228"/>
        <v>53020</v>
      </c>
      <c r="O908" s="665">
        <f t="shared" si="1228"/>
        <v>63524</v>
      </c>
      <c r="P908" s="661">
        <f t="shared" si="1221"/>
        <v>51070</v>
      </c>
      <c r="Q908" s="665">
        <f t="shared" si="1222"/>
        <v>68001</v>
      </c>
      <c r="R908" s="661">
        <f t="shared" si="1228"/>
        <v>0</v>
      </c>
      <c r="S908" s="665">
        <f t="shared" si="1228"/>
        <v>0</v>
      </c>
      <c r="T908" s="661">
        <f>+T906+T904+T902</f>
        <v>16945</v>
      </c>
      <c r="U908" s="665">
        <f t="shared" si="1228"/>
        <v>22795</v>
      </c>
      <c r="V908" s="661">
        <f t="shared" si="1224"/>
        <v>34125</v>
      </c>
      <c r="W908" s="663">
        <f t="shared" si="1225"/>
        <v>45206</v>
      </c>
      <c r="X908" s="4047"/>
      <c r="Y908" s="4035"/>
      <c r="Z908" s="4041"/>
      <c r="AA908" s="3179"/>
      <c r="AB908" s="3179"/>
      <c r="AC908" s="3180"/>
      <c r="AD908" s="2"/>
      <c r="AE908" s="252"/>
      <c r="AF908" s="2"/>
      <c r="AG908" s="252"/>
      <c r="AH908" s="2"/>
      <c r="AI908" s="252"/>
      <c r="AJ908" s="2"/>
      <c r="AK908" s="252"/>
      <c r="AL908" s="2"/>
      <c r="AM908" s="252"/>
      <c r="AN908" s="2"/>
      <c r="AO908" s="252"/>
      <c r="AP908" s="2"/>
      <c r="AQ908" s="252"/>
      <c r="AR908" s="2"/>
      <c r="AS908" s="252"/>
      <c r="AT908" s="2"/>
      <c r="AU908" s="252"/>
    </row>
    <row r="909" spans="1:47" ht="13.5" x14ac:dyDescent="0.25">
      <c r="A909" s="30" t="e">
        <v>#VALUE!</v>
      </c>
      <c r="B909" s="30" t="e">
        <v>#VALUE!</v>
      </c>
      <c r="C909" s="30" t="e">
        <v>#VALUE!</v>
      </c>
      <c r="F909" s="159"/>
      <c r="G909" s="159"/>
      <c r="H909" s="687"/>
      <c r="I909" s="687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4042"/>
      <c r="Y909" s="4044"/>
      <c r="Z909" s="4047"/>
      <c r="AA909" s="3183"/>
      <c r="AB909" s="3183"/>
      <c r="AC909" s="3183"/>
      <c r="AD909" s="2"/>
      <c r="AE909" s="252"/>
      <c r="AF909" s="2"/>
      <c r="AG909" s="252"/>
      <c r="AH909" s="2"/>
      <c r="AI909" s="252"/>
      <c r="AJ909" s="2"/>
      <c r="AK909" s="252"/>
      <c r="AL909" s="2"/>
      <c r="AM909" s="252"/>
      <c r="AN909" s="2"/>
      <c r="AO909" s="252"/>
      <c r="AP909" s="2"/>
      <c r="AQ909" s="252"/>
      <c r="AR909" s="2"/>
      <c r="AS909" s="252"/>
      <c r="AT909" s="2"/>
      <c r="AU909" s="252"/>
    </row>
    <row r="910" spans="1:47" ht="13.5" x14ac:dyDescent="0.25">
      <c r="A910" s="713" t="e">
        <v>#VALUE!</v>
      </c>
      <c r="B910" s="30" t="e">
        <v>#VALUE!</v>
      </c>
      <c r="C910" s="30" t="e">
        <v>#VALUE!</v>
      </c>
      <c r="D910" s="713" t="s">
        <v>170</v>
      </c>
      <c r="E910" s="713"/>
      <c r="F910" s="648"/>
      <c r="G910" s="648"/>
      <c r="H910" s="648"/>
      <c r="I910" s="648"/>
      <c r="J910" s="648"/>
      <c r="K910" s="648"/>
      <c r="L910" s="648"/>
      <c r="M910" s="648"/>
      <c r="N910" s="648"/>
      <c r="O910" s="648"/>
      <c r="P910" s="648"/>
      <c r="Q910" s="648"/>
      <c r="R910" s="648"/>
      <c r="S910" s="648"/>
      <c r="T910" s="648"/>
      <c r="U910" s="648"/>
      <c r="V910" s="648"/>
      <c r="W910" s="648"/>
      <c r="X910" s="4047"/>
      <c r="Y910" s="4044"/>
      <c r="Z910" s="4047"/>
      <c r="AA910" s="3183"/>
      <c r="AB910" s="3183"/>
      <c r="AC910" s="3183"/>
      <c r="AD910" s="70">
        <f t="shared" ref="AD910:AD918" si="1229">+F911-G911</f>
        <v>0</v>
      </c>
      <c r="AE910" s="264">
        <f t="shared" ref="AE910:AE918" si="1230">IF(G911=0,0,IF(AD910&gt;0,ABS(+AD910/G911),-ABS(+AD910/G911)))</f>
        <v>0</v>
      </c>
      <c r="AF910" s="70">
        <f t="shared" ref="AF910:AF918" si="1231">+H911-I911</f>
        <v>1</v>
      </c>
      <c r="AG910" s="264">
        <f t="shared" ref="AG910:AG918" si="1232">IF(I911=0,0,IF(AF910&gt;0,ABS(+AF910/I911),-ABS(+AF910/I911)))</f>
        <v>0</v>
      </c>
      <c r="AH910" s="70">
        <f t="shared" ref="AH910:AH918" si="1233">+J911-K911</f>
        <v>9208</v>
      </c>
      <c r="AI910" s="264">
        <f t="shared" ref="AI910:AI918" si="1234">IF(K911=0,0,IF(AH910&gt;0,ABS(+AH910/K911),-ABS(+AH910/K911)))</f>
        <v>0</v>
      </c>
      <c r="AJ910" s="70">
        <f t="shared" ref="AJ910:AJ918" si="1235">+L911-M911</f>
        <v>95</v>
      </c>
      <c r="AK910" s="264">
        <f t="shared" ref="AK910:AK918" si="1236">IF(M911=0,0,IF(AJ910&gt;0,ABS(+AJ910/M911),-ABS(+AJ910/M911)))</f>
        <v>0</v>
      </c>
      <c r="AL910" s="70">
        <f t="shared" ref="AL910:AL918" si="1237">+N911-O911</f>
        <v>744</v>
      </c>
      <c r="AM910" s="264">
        <f t="shared" ref="AM910:AM918" si="1238">IF(O911=0,0,IF(AL910&gt;0,ABS(+AL910/O911),-ABS(+AL910/O911)))</f>
        <v>0</v>
      </c>
      <c r="AN910" s="70">
        <f t="shared" ref="AN910:AN918" si="1239">+P911-Q911</f>
        <v>-649</v>
      </c>
      <c r="AO910" s="264">
        <f t="shared" ref="AO910:AO918" si="1240">IF(Q911=0,0,IF(AN910&gt;0,ABS(+AN910/Q911),-ABS(+AN910/Q911)))</f>
        <v>0</v>
      </c>
      <c r="AP910" s="70">
        <f t="shared" ref="AP910:AP918" si="1241">+R911-S911</f>
        <v>264</v>
      </c>
      <c r="AQ910" s="264">
        <f t="shared" ref="AQ910:AQ918" si="1242">IF(S911=0,0,IF(AP910&gt;0,ABS(+AP910/S911),-ABS(+AP910/S911)))</f>
        <v>0</v>
      </c>
      <c r="AR910" s="70">
        <f t="shared" ref="AR910:AR918" si="1243">+T911-U911</f>
        <v>269</v>
      </c>
      <c r="AS910" s="264">
        <f t="shared" ref="AS910:AS918" si="1244">IF(U911=0,0,IF(AR910&gt;0,ABS(+AR910/U911),-ABS(+AR910/U911)))</f>
        <v>0</v>
      </c>
      <c r="AT910" s="70">
        <f t="shared" ref="AT910:AT918" si="1245">+V911-W911</f>
        <v>-1182</v>
      </c>
      <c r="AU910" s="264">
        <f t="shared" ref="AU910:AU918" si="1246">IF(W911=0,0,IF(AT910&gt;0,ABS(+AT910/W911),-ABS(+AT910/W911)))</f>
        <v>0</v>
      </c>
    </row>
    <row r="911" spans="1:47" ht="13.5" x14ac:dyDescent="0.25">
      <c r="A911" s="649">
        <v>4360</v>
      </c>
      <c r="B911" s="30" t="s">
        <v>2820</v>
      </c>
      <c r="C911" s="30" t="s">
        <v>1662</v>
      </c>
      <c r="D911" s="649" t="s">
        <v>1663</v>
      </c>
      <c r="E911" s="723"/>
      <c r="F911" s="656">
        <f>+'17HPM_DATA_INPUT'!D574</f>
        <v>2</v>
      </c>
      <c r="G911" s="651">
        <f>+'17HPM_DATA_INPUT'!E574</f>
        <v>2</v>
      </c>
      <c r="H911" s="654">
        <f>+'17HPM_DATA_INPUT'!F574</f>
        <v>1</v>
      </c>
      <c r="I911" s="690">
        <f>+'17HPM_DATA_INPUT'!G574</f>
        <v>0</v>
      </c>
      <c r="J911" s="654">
        <f>+'17HPM_DATA_INPUT'!H574</f>
        <v>9208</v>
      </c>
      <c r="K911" s="651">
        <f>+'17HPM_DATA_INPUT'!I574</f>
        <v>0</v>
      </c>
      <c r="L911" s="654">
        <f>+'17HPM_DATA_INPUT'!J574</f>
        <v>95</v>
      </c>
      <c r="M911" s="651">
        <f>+'17HPM_DATA_INPUT'!K574</f>
        <v>0</v>
      </c>
      <c r="N911" s="654">
        <f>+'17HPM_DATA_INPUT'!L574</f>
        <v>744</v>
      </c>
      <c r="O911" s="673">
        <f>+'17HPM_DATA_INPUT'!M574</f>
        <v>0</v>
      </c>
      <c r="P911" s="650">
        <f t="shared" ref="P911" si="1247">+L911-N911</f>
        <v>-649</v>
      </c>
      <c r="Q911" s="652">
        <f t="shared" ref="Q911" si="1248">+M911-O911</f>
        <v>0</v>
      </c>
      <c r="R911" s="654">
        <f>+'17HPM_DATA_INPUT'!P574</f>
        <v>264</v>
      </c>
      <c r="S911" s="651">
        <f>+'17HPM_DATA_INPUT'!Q574</f>
        <v>0</v>
      </c>
      <c r="T911" s="654">
        <f>+'17HPM_DATA_INPUT'!R574</f>
        <v>269</v>
      </c>
      <c r="U911" s="651">
        <f>+'17HPM_DATA_INPUT'!S574</f>
        <v>0</v>
      </c>
      <c r="V911" s="650">
        <f t="shared" ref="V911" si="1249">+P911-R911-T911</f>
        <v>-1182</v>
      </c>
      <c r="W911" s="653">
        <f t="shared" ref="W911" si="1250">+Q911-S911-U911</f>
        <v>0</v>
      </c>
      <c r="X911" s="4047"/>
      <c r="Y911" s="4044"/>
      <c r="Z911" s="4047"/>
      <c r="AA911" s="3183"/>
      <c r="AB911" s="3183"/>
      <c r="AC911" s="3183"/>
      <c r="AD911" s="70">
        <f t="shared" si="1229"/>
        <v>204</v>
      </c>
      <c r="AE911" s="264">
        <f t="shared" si="1230"/>
        <v>0.10950080515297907</v>
      </c>
      <c r="AF911" s="70">
        <f t="shared" si="1231"/>
        <v>276</v>
      </c>
      <c r="AG911" s="264">
        <f t="shared" si="1232"/>
        <v>0.11685012701100762</v>
      </c>
      <c r="AH911" s="70">
        <f t="shared" si="1233"/>
        <v>561472</v>
      </c>
      <c r="AI911" s="264">
        <f t="shared" si="1234"/>
        <v>0.20768275884517448</v>
      </c>
      <c r="AJ911" s="70">
        <f t="shared" si="1235"/>
        <v>193499</v>
      </c>
      <c r="AK911" s="264">
        <f t="shared" si="1236"/>
        <v>0.15889591811931955</v>
      </c>
      <c r="AL911" s="70">
        <f t="shared" si="1237"/>
        <v>36308</v>
      </c>
      <c r="AM911" s="264">
        <f t="shared" si="1238"/>
        <v>9.4561440975929903E-2</v>
      </c>
      <c r="AN911" s="70">
        <f t="shared" si="1239"/>
        <v>157191</v>
      </c>
      <c r="AO911" s="264">
        <f t="shared" si="1240"/>
        <v>0.18852136577877454</v>
      </c>
      <c r="AP911" s="70">
        <f t="shared" si="1241"/>
        <v>48048</v>
      </c>
      <c r="AQ911" s="264">
        <f t="shared" si="1242"/>
        <v>1.4029432375613176</v>
      </c>
      <c r="AR911" s="70">
        <f t="shared" si="1243"/>
        <v>210735</v>
      </c>
      <c r="AS911" s="264">
        <f t="shared" si="1244"/>
        <v>0.5685168948539826</v>
      </c>
      <c r="AT911" s="70">
        <f t="shared" si="1245"/>
        <v>-101592</v>
      </c>
      <c r="AU911" s="264">
        <f t="shared" si="1246"/>
        <v>-0.2368735820857242</v>
      </c>
    </row>
    <row r="912" spans="1:47" ht="13.5" x14ac:dyDescent="0.25">
      <c r="A912" s="649">
        <v>6460</v>
      </c>
      <c r="B912" s="30" t="s">
        <v>2884</v>
      </c>
      <c r="C912" s="30" t="s">
        <v>1662</v>
      </c>
      <c r="D912" s="649" t="s">
        <v>1661</v>
      </c>
      <c r="E912" s="723"/>
      <c r="F912" s="656">
        <f>+'17HPM_DATA_INPUT'!D575</f>
        <v>2067</v>
      </c>
      <c r="G912" s="651">
        <f>+'17HPM_DATA_INPUT'!E575</f>
        <v>1863</v>
      </c>
      <c r="H912" s="654">
        <f>+'17HPM_DATA_INPUT'!F575</f>
        <v>2638</v>
      </c>
      <c r="I912" s="690">
        <f>+'17HPM_DATA_INPUT'!G575</f>
        <v>2362</v>
      </c>
      <c r="J912" s="654">
        <f>+'17HPM_DATA_INPUT'!H575</f>
        <v>3264980</v>
      </c>
      <c r="K912" s="651">
        <f>+'17HPM_DATA_INPUT'!I575</f>
        <v>2703508</v>
      </c>
      <c r="L912" s="654">
        <f>+'17HPM_DATA_INPUT'!J575</f>
        <v>1411271</v>
      </c>
      <c r="M912" s="651">
        <f>+'17HPM_DATA_INPUT'!K575</f>
        <v>1217772</v>
      </c>
      <c r="N912" s="654">
        <f>+'17HPM_DATA_INPUT'!L575</f>
        <v>420270</v>
      </c>
      <c r="O912" s="673">
        <f>+'17HPM_DATA_INPUT'!M575</f>
        <v>383962</v>
      </c>
      <c r="P912" s="650">
        <f t="shared" ref="P912:P921" si="1251">+L912-N912</f>
        <v>991001</v>
      </c>
      <c r="Q912" s="652">
        <f t="shared" ref="Q912:Q921" si="1252">+M912-O912</f>
        <v>833810</v>
      </c>
      <c r="R912" s="654">
        <f>+'17HPM_DATA_INPUT'!P575</f>
        <v>82296</v>
      </c>
      <c r="S912" s="651">
        <f>+'17HPM_DATA_INPUT'!Q575</f>
        <v>34248</v>
      </c>
      <c r="T912" s="654">
        <f>+'17HPM_DATA_INPUT'!R575</f>
        <v>581410</v>
      </c>
      <c r="U912" s="651">
        <f>+'17HPM_DATA_INPUT'!S575</f>
        <v>370675</v>
      </c>
      <c r="V912" s="650">
        <f t="shared" ref="V912:V921" si="1253">+P912-R912-T912</f>
        <v>327295</v>
      </c>
      <c r="W912" s="653">
        <f t="shared" ref="W912:W921" si="1254">+Q912-S912-U912</f>
        <v>428887</v>
      </c>
      <c r="X912" s="4047"/>
      <c r="Y912" s="4044"/>
      <c r="Z912" s="4047"/>
      <c r="AA912" s="3183"/>
      <c r="AB912" s="3183"/>
      <c r="AC912" s="3183"/>
      <c r="AD912" s="261">
        <f t="shared" si="1229"/>
        <v>204</v>
      </c>
      <c r="AE912" s="262">
        <f t="shared" si="1230"/>
        <v>0.10938337801608579</v>
      </c>
      <c r="AF912" s="18">
        <f t="shared" si="1231"/>
        <v>277</v>
      </c>
      <c r="AG912" s="262">
        <f t="shared" si="1232"/>
        <v>0.11727349703640982</v>
      </c>
      <c r="AH912" s="18">
        <f t="shared" si="1233"/>
        <v>570680</v>
      </c>
      <c r="AI912" s="262">
        <f t="shared" si="1234"/>
        <v>0.21108870400975324</v>
      </c>
      <c r="AJ912" s="18">
        <f t="shared" si="1235"/>
        <v>193594</v>
      </c>
      <c r="AK912" s="262">
        <f t="shared" si="1236"/>
        <v>0.15897392943835134</v>
      </c>
      <c r="AL912" s="18">
        <f t="shared" si="1237"/>
        <v>37052</v>
      </c>
      <c r="AM912" s="262">
        <f t="shared" si="1238"/>
        <v>9.6499132726676082E-2</v>
      </c>
      <c r="AN912" s="18">
        <f t="shared" si="1239"/>
        <v>156542</v>
      </c>
      <c r="AO912" s="262">
        <f t="shared" si="1240"/>
        <v>0.18774301099770932</v>
      </c>
      <c r="AP912" s="18">
        <f t="shared" si="1241"/>
        <v>48312</v>
      </c>
      <c r="AQ912" s="262">
        <f t="shared" si="1242"/>
        <v>1.4106517168885775</v>
      </c>
      <c r="AR912" s="18">
        <f t="shared" si="1243"/>
        <v>211004</v>
      </c>
      <c r="AS912" s="262">
        <f t="shared" si="1244"/>
        <v>0.56924259796317533</v>
      </c>
      <c r="AT912" s="18">
        <f t="shared" si="1245"/>
        <v>-102774</v>
      </c>
      <c r="AU912" s="263">
        <f t="shared" si="1246"/>
        <v>-0.23962955277264175</v>
      </c>
    </row>
    <row r="913" spans="1:47" ht="13.5" x14ac:dyDescent="0.25">
      <c r="A913" s="659">
        <v>240</v>
      </c>
      <c r="B913" s="30" t="e">
        <v>#N/A</v>
      </c>
      <c r="C913" s="30" t="e">
        <v>#N/A</v>
      </c>
      <c r="D913" s="659" t="s">
        <v>2608</v>
      </c>
      <c r="E913" s="723"/>
      <c r="F913" s="660">
        <f>+'17HPM_DATA_INPUT'!D576</f>
        <v>2069</v>
      </c>
      <c r="G913" s="664">
        <f>+'17HPM_DATA_INPUT'!E576</f>
        <v>1865</v>
      </c>
      <c r="H913" s="716">
        <f>+'17HPM_DATA_INPUT'!F576</f>
        <v>2639</v>
      </c>
      <c r="I913" s="717">
        <f>+'17HPM_DATA_INPUT'!G576</f>
        <v>2362</v>
      </c>
      <c r="J913" s="661">
        <f>SUM(J911:J912)</f>
        <v>3274188</v>
      </c>
      <c r="K913" s="665">
        <f t="shared" ref="K913:O913" si="1255">SUM(K911:K912)</f>
        <v>2703508</v>
      </c>
      <c r="L913" s="716">
        <f t="shared" si="1255"/>
        <v>1411366</v>
      </c>
      <c r="M913" s="717">
        <f t="shared" si="1255"/>
        <v>1217772</v>
      </c>
      <c r="N913" s="716">
        <f t="shared" si="1255"/>
        <v>421014</v>
      </c>
      <c r="O913" s="717">
        <f t="shared" si="1255"/>
        <v>383962</v>
      </c>
      <c r="P913" s="661">
        <f t="shared" si="1251"/>
        <v>990352</v>
      </c>
      <c r="Q913" s="665">
        <f t="shared" si="1252"/>
        <v>833810</v>
      </c>
      <c r="R913" s="716">
        <f>SUM(R911:R912)</f>
        <v>82560</v>
      </c>
      <c r="S913" s="717">
        <f>SUM(S911:S912)</f>
        <v>34248</v>
      </c>
      <c r="T913" s="716">
        <f>SUM(T911:T912)</f>
        <v>581679</v>
      </c>
      <c r="U913" s="717">
        <f>SUM(U911:U912)</f>
        <v>370675</v>
      </c>
      <c r="V913" s="661">
        <f t="shared" si="1253"/>
        <v>326113</v>
      </c>
      <c r="W913" s="663">
        <f t="shared" si="1254"/>
        <v>428887</v>
      </c>
      <c r="X913" s="4047"/>
      <c r="Y913" s="4044"/>
      <c r="Z913" s="4047"/>
      <c r="AA913" s="3183"/>
      <c r="AB913" s="3183"/>
      <c r="AC913" s="3183"/>
      <c r="AD913" s="70">
        <f t="shared" si="1229"/>
        <v>-51</v>
      </c>
      <c r="AE913" s="264">
        <f t="shared" si="1230"/>
        <v>-6.1445783132530123E-2</v>
      </c>
      <c r="AF913" s="70">
        <f t="shared" si="1231"/>
        <v>-134</v>
      </c>
      <c r="AG913" s="264">
        <f t="shared" si="1232"/>
        <v>-0.11879432624113476</v>
      </c>
      <c r="AH913" s="70">
        <f t="shared" si="1233"/>
        <v>133964</v>
      </c>
      <c r="AI913" s="264">
        <f t="shared" si="1234"/>
        <v>2.1817175056593325E-2</v>
      </c>
      <c r="AJ913" s="70">
        <f t="shared" si="1235"/>
        <v>-120467</v>
      </c>
      <c r="AK913" s="264">
        <f t="shared" si="1236"/>
        <v>-4.0542414270531353E-2</v>
      </c>
      <c r="AL913" s="70">
        <f t="shared" si="1237"/>
        <v>-18596</v>
      </c>
      <c r="AM913" s="264">
        <f t="shared" si="1238"/>
        <v>-3.6342032542886961E-2</v>
      </c>
      <c r="AN913" s="70">
        <f t="shared" si="1239"/>
        <v>-101871</v>
      </c>
      <c r="AO913" s="264">
        <f t="shared" si="1240"/>
        <v>-4.1416228399699474E-2</v>
      </c>
      <c r="AP913" s="70">
        <f t="shared" si="1241"/>
        <v>110507</v>
      </c>
      <c r="AQ913" s="264">
        <f t="shared" si="1242"/>
        <v>1.7114029517895031</v>
      </c>
      <c r="AR913" s="70">
        <f t="shared" si="1243"/>
        <v>20870</v>
      </c>
      <c r="AS913" s="264">
        <f t="shared" si="1244"/>
        <v>0.13265027235573409</v>
      </c>
      <c r="AT913" s="70">
        <f t="shared" si="1245"/>
        <v>-233248</v>
      </c>
      <c r="AU913" s="264">
        <f t="shared" si="1246"/>
        <v>-0.1042315931907698</v>
      </c>
    </row>
    <row r="914" spans="1:47" ht="13.5" x14ac:dyDescent="0.25">
      <c r="A914" s="649">
        <v>4360</v>
      </c>
      <c r="B914" s="30" t="s">
        <v>2820</v>
      </c>
      <c r="C914" s="30" t="s">
        <v>1662</v>
      </c>
      <c r="D914" s="649" t="s">
        <v>1663</v>
      </c>
      <c r="E914" s="723"/>
      <c r="F914" s="656">
        <f>+'17HPM_DATA_INPUT'!D577</f>
        <v>779</v>
      </c>
      <c r="G914" s="651">
        <f>+'17HPM_DATA_INPUT'!E577</f>
        <v>830</v>
      </c>
      <c r="H914" s="654">
        <f>+'17HPM_DATA_INPUT'!F577</f>
        <v>994</v>
      </c>
      <c r="I914" s="690">
        <f>+'17HPM_DATA_INPUT'!G577</f>
        <v>1128</v>
      </c>
      <c r="J914" s="654">
        <f>+'17HPM_DATA_INPUT'!H577</f>
        <v>6274264</v>
      </c>
      <c r="K914" s="651">
        <f>+'17HPM_DATA_INPUT'!I577</f>
        <v>6140300</v>
      </c>
      <c r="L914" s="654">
        <f>+'17HPM_DATA_INPUT'!J577</f>
        <v>2850915</v>
      </c>
      <c r="M914" s="651">
        <f>+'17HPM_DATA_INPUT'!K577</f>
        <v>2971382</v>
      </c>
      <c r="N914" s="654">
        <f>+'17HPM_DATA_INPUT'!L577</f>
        <v>493098</v>
      </c>
      <c r="O914" s="673">
        <f>+'17HPM_DATA_INPUT'!M577</f>
        <v>511694</v>
      </c>
      <c r="P914" s="650">
        <f t="shared" si="1251"/>
        <v>2357817</v>
      </c>
      <c r="Q914" s="652">
        <f t="shared" si="1252"/>
        <v>2459688</v>
      </c>
      <c r="R914" s="654">
        <f>+'17HPM_DATA_INPUT'!P577</f>
        <v>175078</v>
      </c>
      <c r="S914" s="651">
        <f>+'17HPM_DATA_INPUT'!Q577</f>
        <v>64571</v>
      </c>
      <c r="T914" s="654">
        <f>+'17HPM_DATA_INPUT'!R577</f>
        <v>178201</v>
      </c>
      <c r="U914" s="651">
        <f>+'17HPM_DATA_INPUT'!S577</f>
        <v>157331</v>
      </c>
      <c r="V914" s="650">
        <f t="shared" si="1253"/>
        <v>2004538</v>
      </c>
      <c r="W914" s="653">
        <f t="shared" si="1254"/>
        <v>2237786</v>
      </c>
      <c r="X914" s="4047"/>
      <c r="Y914" s="4044"/>
      <c r="Z914" s="4047"/>
      <c r="AA914" s="3183"/>
      <c r="AB914" s="3183"/>
      <c r="AC914" s="3183"/>
      <c r="AD914" s="70">
        <f t="shared" si="1229"/>
        <v>1</v>
      </c>
      <c r="AE914" s="264">
        <f t="shared" si="1230"/>
        <v>0</v>
      </c>
      <c r="AF914" s="70">
        <f t="shared" si="1231"/>
        <v>1</v>
      </c>
      <c r="AG914" s="264">
        <f t="shared" si="1232"/>
        <v>0</v>
      </c>
      <c r="AH914" s="70">
        <f t="shared" si="1233"/>
        <v>135</v>
      </c>
      <c r="AI914" s="264">
        <f t="shared" si="1234"/>
        <v>0</v>
      </c>
      <c r="AJ914" s="70">
        <f t="shared" si="1235"/>
        <v>8</v>
      </c>
      <c r="AK914" s="264">
        <f t="shared" si="1236"/>
        <v>0</v>
      </c>
      <c r="AL914" s="70">
        <f t="shared" si="1237"/>
        <v>17</v>
      </c>
      <c r="AM914" s="264">
        <f t="shared" si="1238"/>
        <v>0</v>
      </c>
      <c r="AN914" s="70">
        <f t="shared" si="1239"/>
        <v>-9</v>
      </c>
      <c r="AO914" s="264">
        <f t="shared" si="1240"/>
        <v>0</v>
      </c>
      <c r="AP914" s="70">
        <f t="shared" si="1241"/>
        <v>3</v>
      </c>
      <c r="AQ914" s="264">
        <f t="shared" si="1242"/>
        <v>0</v>
      </c>
      <c r="AR914" s="70">
        <f t="shared" si="1243"/>
        <v>24</v>
      </c>
      <c r="AS914" s="264">
        <f t="shared" si="1244"/>
        <v>0</v>
      </c>
      <c r="AT914" s="70">
        <f t="shared" si="1245"/>
        <v>-36</v>
      </c>
      <c r="AU914" s="264">
        <f t="shared" si="1246"/>
        <v>0</v>
      </c>
    </row>
    <row r="915" spans="1:47" ht="13.5" x14ac:dyDescent="0.25">
      <c r="A915" s="649">
        <v>6460</v>
      </c>
      <c r="B915" s="30" t="s">
        <v>2884</v>
      </c>
      <c r="C915" s="30" t="s">
        <v>1662</v>
      </c>
      <c r="D915" s="649" t="s">
        <v>1661</v>
      </c>
      <c r="E915" s="723"/>
      <c r="F915" s="656">
        <f>+'17HPM_DATA_INPUT'!D578</f>
        <v>1</v>
      </c>
      <c r="G915" s="651">
        <f>+'17HPM_DATA_INPUT'!E578</f>
        <v>0</v>
      </c>
      <c r="H915" s="654">
        <f>+'17HPM_DATA_INPUT'!F578</f>
        <v>1</v>
      </c>
      <c r="I915" s="690">
        <f>+'17HPM_DATA_INPUT'!G578</f>
        <v>0</v>
      </c>
      <c r="J915" s="654">
        <f>+'17HPM_DATA_INPUT'!H578</f>
        <v>135</v>
      </c>
      <c r="K915" s="651">
        <f>+'17HPM_DATA_INPUT'!I578</f>
        <v>0</v>
      </c>
      <c r="L915" s="654">
        <f>+'17HPM_DATA_INPUT'!J578</f>
        <v>8</v>
      </c>
      <c r="M915" s="651">
        <f>+'17HPM_DATA_INPUT'!K578</f>
        <v>0</v>
      </c>
      <c r="N915" s="654">
        <f>+'17HPM_DATA_INPUT'!L578</f>
        <v>17</v>
      </c>
      <c r="O915" s="673">
        <f>+'17HPM_DATA_INPUT'!M578</f>
        <v>0</v>
      </c>
      <c r="P915" s="650">
        <f t="shared" ref="P915" si="1256">+L915-N915</f>
        <v>-9</v>
      </c>
      <c r="Q915" s="652">
        <f t="shared" ref="Q915" si="1257">+M915-O915</f>
        <v>0</v>
      </c>
      <c r="R915" s="654">
        <f>+'17HPM_DATA_INPUT'!P578</f>
        <v>3</v>
      </c>
      <c r="S915" s="651">
        <f>+'17HPM_DATA_INPUT'!Q578</f>
        <v>0</v>
      </c>
      <c r="T915" s="654">
        <f>+'17HPM_DATA_INPUT'!R578</f>
        <v>24</v>
      </c>
      <c r="U915" s="651">
        <f>+'17HPM_DATA_INPUT'!S578</f>
        <v>0</v>
      </c>
      <c r="V915" s="650">
        <f t="shared" ref="V915" si="1258">+P915-R915-T915</f>
        <v>-36</v>
      </c>
      <c r="W915" s="653">
        <f t="shared" ref="W915" si="1259">+Q915-S915-U915</f>
        <v>0</v>
      </c>
      <c r="X915" s="4047"/>
      <c r="Y915" s="4044"/>
      <c r="Z915" s="4047"/>
      <c r="AA915" s="3183"/>
      <c r="AB915" s="3183"/>
      <c r="AC915" s="3183"/>
      <c r="AD915" s="261">
        <f t="shared" si="1229"/>
        <v>-50</v>
      </c>
      <c r="AE915" s="262">
        <f t="shared" si="1230"/>
        <v>-6.0240963855421686E-2</v>
      </c>
      <c r="AF915" s="18">
        <f t="shared" si="1231"/>
        <v>-133</v>
      </c>
      <c r="AG915" s="262">
        <f t="shared" si="1232"/>
        <v>-0.11790780141843972</v>
      </c>
      <c r="AH915" s="18">
        <f t="shared" si="1233"/>
        <v>134099</v>
      </c>
      <c r="AI915" s="262">
        <f t="shared" si="1234"/>
        <v>2.1839160953047897E-2</v>
      </c>
      <c r="AJ915" s="18">
        <f t="shared" si="1235"/>
        <v>-120459</v>
      </c>
      <c r="AK915" s="262">
        <f t="shared" si="1236"/>
        <v>-4.053972192064164E-2</v>
      </c>
      <c r="AL915" s="18">
        <f t="shared" si="1237"/>
        <v>-18579</v>
      </c>
      <c r="AM915" s="262">
        <f t="shared" si="1238"/>
        <v>-3.6308809561964771E-2</v>
      </c>
      <c r="AN915" s="18">
        <f t="shared" si="1239"/>
        <v>-101880</v>
      </c>
      <c r="AO915" s="262">
        <f t="shared" si="1240"/>
        <v>-4.1419887400353218E-2</v>
      </c>
      <c r="AP915" s="18">
        <f t="shared" si="1241"/>
        <v>110510</v>
      </c>
      <c r="AQ915" s="262">
        <f t="shared" si="1242"/>
        <v>1.7114494122748602</v>
      </c>
      <c r="AR915" s="18">
        <f t="shared" si="1243"/>
        <v>20894</v>
      </c>
      <c r="AS915" s="262">
        <f t="shared" si="1244"/>
        <v>0.13280281699092994</v>
      </c>
      <c r="AT915" s="18">
        <f t="shared" si="1245"/>
        <v>-233284</v>
      </c>
      <c r="AU915" s="263">
        <f t="shared" si="1246"/>
        <v>-0.10424768051994247</v>
      </c>
    </row>
    <row r="916" spans="1:47" ht="13.5" x14ac:dyDescent="0.25">
      <c r="A916" s="659">
        <v>240</v>
      </c>
      <c r="B916" s="30" t="e">
        <v>#N/A</v>
      </c>
      <c r="C916" s="30" t="e">
        <v>#N/A</v>
      </c>
      <c r="D916" s="659" t="s">
        <v>2609</v>
      </c>
      <c r="E916" s="723"/>
      <c r="F916" s="660">
        <f>+'17HPM_DATA_INPUT'!D579</f>
        <v>780</v>
      </c>
      <c r="G916" s="664">
        <f>+'17HPM_DATA_INPUT'!E579</f>
        <v>830</v>
      </c>
      <c r="H916" s="716">
        <f>+'17HPM_DATA_INPUT'!F579</f>
        <v>995</v>
      </c>
      <c r="I916" s="717">
        <f>+'17HPM_DATA_INPUT'!G579</f>
        <v>1128</v>
      </c>
      <c r="J916" s="661">
        <f t="shared" ref="J916:O916" si="1260">SUM(J914:J915)</f>
        <v>6274399</v>
      </c>
      <c r="K916" s="665">
        <f t="shared" si="1260"/>
        <v>6140300</v>
      </c>
      <c r="L916" s="661">
        <f t="shared" si="1260"/>
        <v>2850923</v>
      </c>
      <c r="M916" s="665">
        <f t="shared" si="1260"/>
        <v>2971382</v>
      </c>
      <c r="N916" s="716">
        <f t="shared" si="1260"/>
        <v>493115</v>
      </c>
      <c r="O916" s="717">
        <f t="shared" si="1260"/>
        <v>511694</v>
      </c>
      <c r="P916" s="661">
        <f t="shared" si="1251"/>
        <v>2357808</v>
      </c>
      <c r="Q916" s="665">
        <f t="shared" si="1252"/>
        <v>2459688</v>
      </c>
      <c r="R916" s="716">
        <f>SUM(R914:R915)</f>
        <v>175081</v>
      </c>
      <c r="S916" s="717">
        <f>SUM(S914:S915)</f>
        <v>64571</v>
      </c>
      <c r="T916" s="716">
        <f>SUM(T914:T915)</f>
        <v>178225</v>
      </c>
      <c r="U916" s="717">
        <f>SUM(U914:U915)</f>
        <v>157331</v>
      </c>
      <c r="V916" s="661">
        <f t="shared" si="1253"/>
        <v>2004502</v>
      </c>
      <c r="W916" s="663">
        <f t="shared" si="1254"/>
        <v>2237786</v>
      </c>
      <c r="X916" s="4047"/>
      <c r="Y916" s="4044"/>
      <c r="Z916" s="4047"/>
      <c r="AA916" s="3183"/>
      <c r="AB916" s="3183"/>
      <c r="AC916" s="3183"/>
      <c r="AD916" s="70">
        <f t="shared" si="1229"/>
        <v>-1</v>
      </c>
      <c r="AE916" s="264">
        <f t="shared" si="1230"/>
        <v>-1</v>
      </c>
      <c r="AF916" s="70">
        <f t="shared" si="1231"/>
        <v>-1</v>
      </c>
      <c r="AG916" s="264">
        <f t="shared" si="1232"/>
        <v>-1</v>
      </c>
      <c r="AH916" s="70">
        <f t="shared" si="1233"/>
        <v>-8753</v>
      </c>
      <c r="AI916" s="264">
        <f t="shared" si="1234"/>
        <v>-1</v>
      </c>
      <c r="AJ916" s="70">
        <f t="shared" si="1235"/>
        <v>-4677</v>
      </c>
      <c r="AK916" s="264">
        <f t="shared" si="1236"/>
        <v>-1</v>
      </c>
      <c r="AL916" s="70">
        <f t="shared" si="1237"/>
        <v>-748</v>
      </c>
      <c r="AM916" s="264">
        <f t="shared" si="1238"/>
        <v>-1</v>
      </c>
      <c r="AN916" s="70">
        <f t="shared" si="1239"/>
        <v>-3929</v>
      </c>
      <c r="AO916" s="264">
        <f t="shared" si="1240"/>
        <v>-1</v>
      </c>
      <c r="AP916" s="70">
        <f t="shared" si="1241"/>
        <v>-94</v>
      </c>
      <c r="AQ916" s="264">
        <f t="shared" si="1242"/>
        <v>-1</v>
      </c>
      <c r="AR916" s="70">
        <f t="shared" si="1243"/>
        <v>-230</v>
      </c>
      <c r="AS916" s="264">
        <f t="shared" si="1244"/>
        <v>-1</v>
      </c>
      <c r="AT916" s="70">
        <f t="shared" si="1245"/>
        <v>-3605</v>
      </c>
      <c r="AU916" s="264">
        <f t="shared" si="1246"/>
        <v>-1</v>
      </c>
    </row>
    <row r="917" spans="1:47" ht="13.5" x14ac:dyDescent="0.25">
      <c r="A917" s="649">
        <v>4360</v>
      </c>
      <c r="B917" s="30" t="s">
        <v>2820</v>
      </c>
      <c r="C917" s="30" t="s">
        <v>1662</v>
      </c>
      <c r="D917" s="649" t="s">
        <v>1663</v>
      </c>
      <c r="E917" s="723"/>
      <c r="F917" s="656">
        <f>+'17HPM_DATA_INPUT'!D580</f>
        <v>0</v>
      </c>
      <c r="G917" s="651">
        <f>+'17HPM_DATA_INPUT'!E580</f>
        <v>1</v>
      </c>
      <c r="H917" s="654">
        <f>+'17HPM_DATA_INPUT'!F580</f>
        <v>0</v>
      </c>
      <c r="I917" s="690">
        <f>+'17HPM_DATA_INPUT'!G580</f>
        <v>1</v>
      </c>
      <c r="J917" s="654">
        <f>+'17HPM_DATA_INPUT'!H580</f>
        <v>0</v>
      </c>
      <c r="K917" s="651">
        <f>+'17HPM_DATA_INPUT'!I580</f>
        <v>8753</v>
      </c>
      <c r="L917" s="654">
        <f>+'17HPM_DATA_INPUT'!J580</f>
        <v>0</v>
      </c>
      <c r="M917" s="651">
        <f>+'17HPM_DATA_INPUT'!K580</f>
        <v>4677</v>
      </c>
      <c r="N917" s="654">
        <f>+'17HPM_DATA_INPUT'!L580</f>
        <v>0</v>
      </c>
      <c r="O917" s="673">
        <f>+'17HPM_DATA_INPUT'!M580</f>
        <v>748</v>
      </c>
      <c r="P917" s="650">
        <f>+L917-N917</f>
        <v>0</v>
      </c>
      <c r="Q917" s="652">
        <f>+M917-O917</f>
        <v>3929</v>
      </c>
      <c r="R917" s="654">
        <f>+'17HPM_DATA_INPUT'!P580</f>
        <v>0</v>
      </c>
      <c r="S917" s="651">
        <f>+'17HPM_DATA_INPUT'!Q580</f>
        <v>94</v>
      </c>
      <c r="T917" s="654">
        <f>+'17HPM_DATA_INPUT'!R580</f>
        <v>0</v>
      </c>
      <c r="U917" s="651">
        <f>+'17HPM_DATA_INPUT'!S580</f>
        <v>230</v>
      </c>
      <c r="V917" s="650">
        <f>+P917-R917-T917</f>
        <v>0</v>
      </c>
      <c r="W917" s="653">
        <f>+Q917-S917-U917</f>
        <v>3605</v>
      </c>
      <c r="X917" s="4047"/>
      <c r="Y917" s="4044"/>
      <c r="Z917" s="4047"/>
      <c r="AA917" s="3183"/>
      <c r="AB917" s="3183"/>
      <c r="AC917" s="3183"/>
      <c r="AD917" s="70">
        <f t="shared" si="1229"/>
        <v>0</v>
      </c>
      <c r="AE917" s="264">
        <f t="shared" si="1230"/>
        <v>0</v>
      </c>
      <c r="AF917" s="70">
        <f t="shared" si="1231"/>
        <v>0</v>
      </c>
      <c r="AG917" s="264">
        <f t="shared" si="1232"/>
        <v>0</v>
      </c>
      <c r="AH917" s="70">
        <f t="shared" si="1233"/>
        <v>0</v>
      </c>
      <c r="AI917" s="264">
        <f t="shared" si="1234"/>
        <v>0</v>
      </c>
      <c r="AJ917" s="70">
        <f t="shared" si="1235"/>
        <v>0</v>
      </c>
      <c r="AK917" s="264">
        <f t="shared" si="1236"/>
        <v>0</v>
      </c>
      <c r="AL917" s="70">
        <f t="shared" si="1237"/>
        <v>0</v>
      </c>
      <c r="AM917" s="264">
        <f t="shared" si="1238"/>
        <v>0</v>
      </c>
      <c r="AN917" s="70">
        <f t="shared" si="1239"/>
        <v>0</v>
      </c>
      <c r="AO917" s="264">
        <f t="shared" si="1240"/>
        <v>0</v>
      </c>
      <c r="AP917" s="70">
        <f t="shared" si="1241"/>
        <v>0</v>
      </c>
      <c r="AQ917" s="264">
        <f t="shared" si="1242"/>
        <v>0</v>
      </c>
      <c r="AR917" s="70">
        <f t="shared" si="1243"/>
        <v>0</v>
      </c>
      <c r="AS917" s="264">
        <f t="shared" si="1244"/>
        <v>0</v>
      </c>
      <c r="AT917" s="70">
        <f t="shared" si="1245"/>
        <v>0</v>
      </c>
      <c r="AU917" s="264">
        <f t="shared" si="1246"/>
        <v>0</v>
      </c>
    </row>
    <row r="918" spans="1:47" ht="13.5" hidden="1" x14ac:dyDescent="0.25">
      <c r="A918" s="649">
        <v>6460</v>
      </c>
      <c r="B918" s="30" t="s">
        <v>2884</v>
      </c>
      <c r="C918" s="30" t="s">
        <v>1662</v>
      </c>
      <c r="D918" s="649" t="s">
        <v>1661</v>
      </c>
      <c r="E918" s="723"/>
      <c r="F918" s="656">
        <f>+'17HPM_DATA_INPUT'!D581</f>
        <v>0</v>
      </c>
      <c r="G918" s="651">
        <f>+'17HPM_DATA_INPUT'!E581</f>
        <v>0</v>
      </c>
      <c r="H918" s="654">
        <f>+'17HPM_DATA_INPUT'!F581</f>
        <v>0</v>
      </c>
      <c r="I918" s="690">
        <f>+'17HPM_DATA_INPUT'!G581</f>
        <v>0</v>
      </c>
      <c r="J918" s="654">
        <f>+'17HPM_DATA_INPUT'!H581</f>
        <v>0</v>
      </c>
      <c r="K918" s="651">
        <f>+'17HPM_DATA_INPUT'!I581</f>
        <v>0</v>
      </c>
      <c r="L918" s="654">
        <f>+'17HPM_DATA_INPUT'!J581</f>
        <v>0</v>
      </c>
      <c r="M918" s="651">
        <f>+'17HPM_DATA_INPUT'!K581</f>
        <v>0</v>
      </c>
      <c r="N918" s="654">
        <f>+'17HPM_DATA_INPUT'!L581</f>
        <v>0</v>
      </c>
      <c r="O918" s="673">
        <f>+'17HPM_DATA_INPUT'!M581</f>
        <v>0</v>
      </c>
      <c r="P918" s="650">
        <f t="shared" si="1251"/>
        <v>0</v>
      </c>
      <c r="Q918" s="652">
        <f t="shared" si="1252"/>
        <v>0</v>
      </c>
      <c r="R918" s="654">
        <f>+'17HPM_DATA_INPUT'!P581</f>
        <v>0</v>
      </c>
      <c r="S918" s="651">
        <f>+'17HPM_DATA_INPUT'!Q581</f>
        <v>0</v>
      </c>
      <c r="T918" s="654">
        <f>+'17HPM_DATA_INPUT'!R581</f>
        <v>0</v>
      </c>
      <c r="U918" s="651">
        <f>+'17HPM_DATA_INPUT'!S581</f>
        <v>0</v>
      </c>
      <c r="V918" s="650">
        <f t="shared" si="1253"/>
        <v>0</v>
      </c>
      <c r="W918" s="653">
        <f t="shared" si="1254"/>
        <v>0</v>
      </c>
      <c r="X918" s="4047"/>
      <c r="Y918" s="4044"/>
      <c r="Z918" s="4047"/>
      <c r="AA918" s="3183"/>
      <c r="AB918" s="3183"/>
      <c r="AC918" s="3183"/>
      <c r="AD918" s="261">
        <f t="shared" si="1229"/>
        <v>-1</v>
      </c>
      <c r="AE918" s="262">
        <f t="shared" si="1230"/>
        <v>-1</v>
      </c>
      <c r="AF918" s="18">
        <f t="shared" si="1231"/>
        <v>-1</v>
      </c>
      <c r="AG918" s="262">
        <f t="shared" si="1232"/>
        <v>-1</v>
      </c>
      <c r="AH918" s="18">
        <f t="shared" si="1233"/>
        <v>-8753</v>
      </c>
      <c r="AI918" s="262">
        <f t="shared" si="1234"/>
        <v>-1</v>
      </c>
      <c r="AJ918" s="18">
        <f t="shared" si="1235"/>
        <v>-4677</v>
      </c>
      <c r="AK918" s="262">
        <f t="shared" si="1236"/>
        <v>-1</v>
      </c>
      <c r="AL918" s="18">
        <f t="shared" si="1237"/>
        <v>-748</v>
      </c>
      <c r="AM918" s="262">
        <f t="shared" si="1238"/>
        <v>-1</v>
      </c>
      <c r="AN918" s="18">
        <f t="shared" si="1239"/>
        <v>-3929</v>
      </c>
      <c r="AO918" s="262">
        <f t="shared" si="1240"/>
        <v>-1</v>
      </c>
      <c r="AP918" s="18">
        <f t="shared" si="1241"/>
        <v>-94</v>
      </c>
      <c r="AQ918" s="262">
        <f t="shared" si="1242"/>
        <v>-1</v>
      </c>
      <c r="AR918" s="18">
        <f t="shared" si="1243"/>
        <v>-230</v>
      </c>
      <c r="AS918" s="262">
        <f t="shared" si="1244"/>
        <v>-1</v>
      </c>
      <c r="AT918" s="18">
        <f t="shared" si="1245"/>
        <v>-3605</v>
      </c>
      <c r="AU918" s="263">
        <f t="shared" si="1246"/>
        <v>-1</v>
      </c>
    </row>
    <row r="919" spans="1:47" ht="13.5" x14ac:dyDescent="0.25">
      <c r="A919" s="659">
        <v>240</v>
      </c>
      <c r="B919" s="30" t="e">
        <v>#N/A</v>
      </c>
      <c r="C919" s="30" t="e">
        <v>#N/A</v>
      </c>
      <c r="D919" s="659" t="s">
        <v>2610</v>
      </c>
      <c r="E919" s="723"/>
      <c r="F919" s="660">
        <f>+'17HPM_DATA_INPUT'!D582</f>
        <v>0</v>
      </c>
      <c r="G919" s="664">
        <f>+'17HPM_DATA_INPUT'!E582</f>
        <v>1</v>
      </c>
      <c r="H919" s="716">
        <f>+'17HPM_DATA_INPUT'!F582</f>
        <v>0</v>
      </c>
      <c r="I919" s="717">
        <f>+'17HPM_DATA_INPUT'!G582</f>
        <v>1</v>
      </c>
      <c r="J919" s="661">
        <f t="shared" ref="J919:O919" si="1261">SUM(J917:J918)</f>
        <v>0</v>
      </c>
      <c r="K919" s="665">
        <f t="shared" si="1261"/>
        <v>8753</v>
      </c>
      <c r="L919" s="716">
        <f t="shared" si="1261"/>
        <v>0</v>
      </c>
      <c r="M919" s="717">
        <f t="shared" si="1261"/>
        <v>4677</v>
      </c>
      <c r="N919" s="716">
        <f t="shared" si="1261"/>
        <v>0</v>
      </c>
      <c r="O919" s="717">
        <f t="shared" si="1261"/>
        <v>748</v>
      </c>
      <c r="P919" s="661">
        <f t="shared" si="1251"/>
        <v>0</v>
      </c>
      <c r="Q919" s="665">
        <f t="shared" si="1252"/>
        <v>3929</v>
      </c>
      <c r="R919" s="716">
        <f>SUM(R917:R918)</f>
        <v>0</v>
      </c>
      <c r="S919" s="717">
        <f>SUM(S917:S918)</f>
        <v>94</v>
      </c>
      <c r="T919" s="716">
        <f>SUM(T917:T918)</f>
        <v>0</v>
      </c>
      <c r="U919" s="717">
        <f>SUM(U917:U918)</f>
        <v>230</v>
      </c>
      <c r="V919" s="661">
        <f t="shared" si="1253"/>
        <v>0</v>
      </c>
      <c r="W919" s="663">
        <f t="shared" si="1254"/>
        <v>3605</v>
      </c>
      <c r="X919" s="4047"/>
      <c r="Y919" s="4044"/>
      <c r="Z919" s="4047"/>
      <c r="AA919" s="3183"/>
      <c r="AB919" s="3183"/>
      <c r="AC919" s="3183"/>
      <c r="AD919" s="2"/>
      <c r="AE919" s="252"/>
      <c r="AF919" s="2"/>
      <c r="AG919" s="252"/>
      <c r="AH919" s="2"/>
      <c r="AI919" s="252"/>
      <c r="AJ919" s="2"/>
      <c r="AK919" s="252"/>
      <c r="AL919" s="2"/>
      <c r="AM919" s="252"/>
      <c r="AN919" s="2"/>
      <c r="AO919" s="252"/>
      <c r="AP919" s="2"/>
      <c r="AQ919" s="252"/>
      <c r="AR919" s="2"/>
      <c r="AS919" s="252"/>
      <c r="AT919" s="2"/>
      <c r="AU919" s="252"/>
    </row>
    <row r="920" spans="1:47" ht="13.5" x14ac:dyDescent="0.25">
      <c r="A920" s="649" t="e">
        <v>#VALUE!</v>
      </c>
      <c r="B920" s="30" t="e">
        <v>#VALUE!</v>
      </c>
      <c r="C920" s="30" t="e">
        <v>#VALUE!</v>
      </c>
      <c r="D920" s="649"/>
      <c r="E920" s="723"/>
      <c r="F920" s="666"/>
      <c r="G920" s="666"/>
      <c r="H920" s="666"/>
      <c r="I920" s="666"/>
      <c r="J920" s="666"/>
      <c r="K920" s="666"/>
      <c r="L920" s="666"/>
      <c r="M920" s="666"/>
      <c r="N920" s="666"/>
      <c r="O920" s="666"/>
      <c r="P920" s="667"/>
      <c r="Q920" s="652"/>
      <c r="R920" s="666"/>
      <c r="S920" s="666"/>
      <c r="T920" s="667"/>
      <c r="U920" s="652"/>
      <c r="V920" s="666"/>
      <c r="W920" s="668"/>
      <c r="X920" s="4047"/>
      <c r="Y920" s="4044"/>
      <c r="Z920" s="4047"/>
      <c r="AA920" s="3183"/>
      <c r="AB920" s="3183"/>
      <c r="AC920" s="3183"/>
      <c r="AD920" s="261">
        <f>+F921-G921</f>
        <v>153</v>
      </c>
      <c r="AE920" s="262">
        <f>IF(G921=0,0,IF(AD920&gt;0,ABS(+AD920/G921),-ABS(+AD920/G921)))</f>
        <v>5.6750741839762614E-2</v>
      </c>
      <c r="AF920" s="18">
        <f>+H921-I921</f>
        <v>143</v>
      </c>
      <c r="AG920" s="262">
        <f>IF(I921=0,0,IF(AF920&gt;0,ABS(+AF920/I921),-ABS(+AF920/I921)))</f>
        <v>4.0962474935548554E-2</v>
      </c>
      <c r="AH920" s="18">
        <f>+J921-K921</f>
        <v>696026</v>
      </c>
      <c r="AI920" s="262">
        <f>IF(K921=0,0,IF(AH920&gt;0,ABS(+AH920/K921),-ABS(+AH920/K921)))</f>
        <v>7.8624253478739095E-2</v>
      </c>
      <c r="AJ920" s="18">
        <f>+L921-M921</f>
        <v>68458</v>
      </c>
      <c r="AK920" s="262">
        <f>IF(M921=0,0,IF(AJ920&gt;0,ABS(+AJ920/M921),-ABS(+AJ920/M921)))</f>
        <v>1.6323499921670665E-2</v>
      </c>
      <c r="AL920" s="18">
        <f>+N921-O921</f>
        <v>17725</v>
      </c>
      <c r="AM920" s="262">
        <f>IF(O921=0,0,IF(AL920&gt;0,ABS(+AL920/O921),-ABS(+AL920/O921)))</f>
        <v>1.977345036389842E-2</v>
      </c>
      <c r="AN920" s="18">
        <f>+P921-Q921</f>
        <v>50733</v>
      </c>
      <c r="AO920" s="262">
        <f>IF(Q921=0,0,IF(AN920&gt;0,ABS(+AN920/Q921),-ABS(+AN920/Q921)))</f>
        <v>1.5385632494669328E-2</v>
      </c>
      <c r="AP920" s="18">
        <f>+R921-S921</f>
        <v>158728</v>
      </c>
      <c r="AQ920" s="262">
        <f>IF(S921=0,0,IF(AP920&gt;0,ABS(+AP920/S921),-ABS(+AP920/S921)))</f>
        <v>1.6047233427355352</v>
      </c>
      <c r="AR920" s="18">
        <f>+T921-U921</f>
        <v>231668</v>
      </c>
      <c r="AS920" s="262">
        <f>IF(U921=0,0,IF(AR920&gt;0,ABS(+AR920/U921),-ABS(+AR920/U921)))</f>
        <v>0.43856912440651524</v>
      </c>
      <c r="AT920" s="18">
        <f>+V921-W921</f>
        <v>-339663</v>
      </c>
      <c r="AU920" s="263">
        <f>IF(W921=0,0,IF(AT920&gt;0,ABS(+AT920/W921),-ABS(+AT920/W921)))</f>
        <v>-0.12720136255476022</v>
      </c>
    </row>
    <row r="921" spans="1:47" ht="13.5" x14ac:dyDescent="0.25">
      <c r="A921" s="659">
        <v>240</v>
      </c>
      <c r="B921" s="30" t="e">
        <v>#N/A</v>
      </c>
      <c r="C921" s="30" t="e">
        <v>#N/A</v>
      </c>
      <c r="D921" s="659" t="s">
        <v>171</v>
      </c>
      <c r="E921" s="724"/>
      <c r="F921" s="669">
        <f>+F919+F916+F913</f>
        <v>2849</v>
      </c>
      <c r="G921" s="682">
        <f t="shared" ref="G921:U921" si="1262">+G919+G916+G913</f>
        <v>2696</v>
      </c>
      <c r="H921" s="661">
        <f t="shared" si="1262"/>
        <v>3634</v>
      </c>
      <c r="I921" s="665">
        <f t="shared" si="1262"/>
        <v>3491</v>
      </c>
      <c r="J921" s="661">
        <f>+J919+J916+J913</f>
        <v>9548587</v>
      </c>
      <c r="K921" s="665">
        <f>+K919+K916+K913</f>
        <v>8852561</v>
      </c>
      <c r="L921" s="661">
        <f t="shared" si="1262"/>
        <v>4262289</v>
      </c>
      <c r="M921" s="665">
        <f t="shared" si="1262"/>
        <v>4193831</v>
      </c>
      <c r="N921" s="661">
        <f t="shared" si="1262"/>
        <v>914129</v>
      </c>
      <c r="O921" s="665">
        <f t="shared" si="1262"/>
        <v>896404</v>
      </c>
      <c r="P921" s="661">
        <f t="shared" si="1251"/>
        <v>3348160</v>
      </c>
      <c r="Q921" s="665">
        <f t="shared" si="1252"/>
        <v>3297427</v>
      </c>
      <c r="R921" s="661">
        <f t="shared" si="1262"/>
        <v>257641</v>
      </c>
      <c r="S921" s="665">
        <f t="shared" si="1262"/>
        <v>98913</v>
      </c>
      <c r="T921" s="661">
        <f>+T919+T916+T913</f>
        <v>759904</v>
      </c>
      <c r="U921" s="665">
        <f t="shared" si="1262"/>
        <v>528236</v>
      </c>
      <c r="V921" s="661">
        <f t="shared" si="1253"/>
        <v>2330615</v>
      </c>
      <c r="W921" s="663">
        <f t="shared" si="1254"/>
        <v>2670278</v>
      </c>
      <c r="X921" s="4047"/>
      <c r="Y921" s="4035"/>
      <c r="Z921" s="4041"/>
      <c r="AA921" s="3179"/>
      <c r="AB921" s="3179"/>
      <c r="AC921" s="3180"/>
      <c r="AD921" s="2"/>
      <c r="AE921" s="252"/>
      <c r="AF921" s="2"/>
      <c r="AG921" s="252"/>
      <c r="AH921" s="2"/>
      <c r="AI921" s="252"/>
      <c r="AJ921" s="2"/>
      <c r="AK921" s="252"/>
      <c r="AL921" s="2"/>
      <c r="AM921" s="252"/>
      <c r="AN921" s="2"/>
      <c r="AO921" s="252"/>
      <c r="AP921" s="2"/>
      <c r="AQ921" s="252"/>
      <c r="AR921" s="2"/>
      <c r="AS921" s="252"/>
      <c r="AT921" s="2"/>
      <c r="AU921" s="252"/>
    </row>
    <row r="922" spans="1:47" ht="13.5" x14ac:dyDescent="0.25">
      <c r="A922" s="30" t="e">
        <v>#VALUE!</v>
      </c>
      <c r="B922" s="30" t="e">
        <v>#VALUE!</v>
      </c>
      <c r="C922" s="30" t="e">
        <v>#VALUE!</v>
      </c>
      <c r="F922" s="159"/>
      <c r="G922" s="159"/>
      <c r="H922" s="687"/>
      <c r="I922" s="687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4042"/>
      <c r="Y922" s="4044"/>
      <c r="Z922" s="4047"/>
      <c r="AA922" s="3183"/>
      <c r="AB922" s="3183"/>
      <c r="AC922" s="3183"/>
      <c r="AD922" s="2"/>
      <c r="AE922" s="252"/>
      <c r="AF922" s="2"/>
      <c r="AG922" s="252"/>
      <c r="AH922" s="2"/>
      <c r="AI922" s="252"/>
      <c r="AJ922" s="2"/>
      <c r="AK922" s="252"/>
      <c r="AL922" s="2"/>
      <c r="AM922" s="252"/>
      <c r="AN922" s="2"/>
      <c r="AO922" s="252"/>
      <c r="AP922" s="2"/>
      <c r="AQ922" s="252"/>
      <c r="AR922" s="2"/>
      <c r="AS922" s="252"/>
      <c r="AT922" s="2"/>
      <c r="AU922" s="252"/>
    </row>
    <row r="923" spans="1:47" ht="13.5" x14ac:dyDescent="0.25">
      <c r="A923" s="713" t="e">
        <v>#VALUE!</v>
      </c>
      <c r="B923" s="30" t="e">
        <v>#VALUE!</v>
      </c>
      <c r="C923" s="30" t="e">
        <v>#VALUE!</v>
      </c>
      <c r="D923" s="713" t="s">
        <v>172</v>
      </c>
      <c r="E923" s="713"/>
      <c r="F923" s="648"/>
      <c r="G923" s="648"/>
      <c r="H923" s="648"/>
      <c r="I923" s="648"/>
      <c r="J923" s="648"/>
      <c r="K923" s="648"/>
      <c r="L923" s="648"/>
      <c r="M923" s="648"/>
      <c r="N923" s="648"/>
      <c r="O923" s="648"/>
      <c r="P923" s="648"/>
      <c r="Q923" s="648"/>
      <c r="R923" s="648"/>
      <c r="S923" s="648"/>
      <c r="T923" s="648"/>
      <c r="U923" s="648"/>
      <c r="V923" s="648"/>
      <c r="W923" s="648"/>
      <c r="X923" s="4047"/>
      <c r="Y923" s="4044"/>
      <c r="Z923" s="4047"/>
      <c r="AA923" s="3183"/>
      <c r="AB923" s="3183"/>
      <c r="AC923" s="3183"/>
      <c r="AD923" s="70">
        <f t="shared" ref="AD923:AD941" si="1263">+F924-G924</f>
        <v>0</v>
      </c>
      <c r="AE923" s="264">
        <f t="shared" ref="AE923:AE941" si="1264">IF(G924=0,0,IF(AD923&gt;0,ABS(+AD923/G924),-ABS(+AD923/G924)))</f>
        <v>0</v>
      </c>
      <c r="AF923" s="70">
        <f t="shared" ref="AF923:AF941" si="1265">+H924-I924</f>
        <v>0</v>
      </c>
      <c r="AG923" s="264">
        <f t="shared" ref="AG923:AG941" si="1266">IF(I924=0,0,IF(AF923&gt;0,ABS(+AF923/I924),-ABS(+AF923/I924)))</f>
        <v>0</v>
      </c>
      <c r="AH923" s="70">
        <f t="shared" ref="AH923:AH941" si="1267">+J924-K924</f>
        <v>0</v>
      </c>
      <c r="AI923" s="264">
        <f t="shared" ref="AI923:AI941" si="1268">IF(K924=0,0,IF(AH923&gt;0,ABS(+AH923/K924),-ABS(+AH923/K924)))</f>
        <v>0</v>
      </c>
      <c r="AJ923" s="70">
        <f t="shared" ref="AJ923:AJ941" si="1269">+L924-M924</f>
        <v>0</v>
      </c>
      <c r="AK923" s="264">
        <f t="shared" ref="AK923:AK941" si="1270">IF(M924=0,0,IF(AJ923&gt;0,ABS(+AJ923/M924),-ABS(+AJ923/M924)))</f>
        <v>0</v>
      </c>
      <c r="AL923" s="70">
        <f t="shared" ref="AL923:AL941" si="1271">+N924-O924</f>
        <v>0</v>
      </c>
      <c r="AM923" s="264">
        <f t="shared" ref="AM923:AM941" si="1272">IF(O924=0,0,IF(AL923&gt;0,ABS(+AL923/O924),-ABS(+AL923/O924)))</f>
        <v>0</v>
      </c>
      <c r="AN923" s="70">
        <f t="shared" ref="AN923:AN941" si="1273">+P924-Q924</f>
        <v>0</v>
      </c>
      <c r="AO923" s="264">
        <f t="shared" ref="AO923:AO941" si="1274">IF(Q924=0,0,IF(AN923&gt;0,ABS(+AN923/Q924),-ABS(+AN923/Q924)))</f>
        <v>0</v>
      </c>
      <c r="AP923" s="70">
        <f t="shared" ref="AP923:AP941" si="1275">+R924-S924</f>
        <v>0</v>
      </c>
      <c r="AQ923" s="264">
        <f t="shared" ref="AQ923:AQ941" si="1276">IF(S924=0,0,IF(AP923&gt;0,ABS(+AP923/S924),-ABS(+AP923/S924)))</f>
        <v>0</v>
      </c>
      <c r="AR923" s="70">
        <f t="shared" ref="AR923:AR941" si="1277">+T924-U924</f>
        <v>0</v>
      </c>
      <c r="AS923" s="264">
        <f t="shared" ref="AS923:AS941" si="1278">IF(U924=0,0,IF(AR923&gt;0,ABS(+AR923/U924),-ABS(+AR923/U924)))</f>
        <v>0</v>
      </c>
      <c r="AT923" s="70">
        <f t="shared" ref="AT923:AT941" si="1279">+V924-W924</f>
        <v>0</v>
      </c>
      <c r="AU923" s="264">
        <f t="shared" ref="AU923:AU941" si="1280">IF(W924=0,0,IF(AT923&gt;0,ABS(+AT923/W924),-ABS(+AT923/W924)))</f>
        <v>0</v>
      </c>
    </row>
    <row r="924" spans="1:47" ht="13.5" hidden="1" x14ac:dyDescent="0.25">
      <c r="A924" s="649">
        <v>4390</v>
      </c>
      <c r="B924" s="30" t="e">
        <v>#N/A</v>
      </c>
      <c r="C924" s="30" t="e">
        <v>#N/A</v>
      </c>
      <c r="D924" s="649" t="s">
        <v>4105</v>
      </c>
      <c r="E924" s="723"/>
      <c r="F924" s="656"/>
      <c r="G924" s="651"/>
      <c r="H924" s="654"/>
      <c r="I924" s="690"/>
      <c r="J924" s="654"/>
      <c r="K924" s="651"/>
      <c r="L924" s="654"/>
      <c r="M924" s="651"/>
      <c r="N924" s="654"/>
      <c r="O924" s="673"/>
      <c r="P924" s="650"/>
      <c r="Q924" s="652"/>
      <c r="R924" s="654"/>
      <c r="S924" s="651"/>
      <c r="T924" s="654"/>
      <c r="U924" s="651"/>
      <c r="V924" s="650"/>
      <c r="W924" s="653"/>
      <c r="X924" s="4047"/>
      <c r="Y924" s="4044"/>
      <c r="Z924" s="4047"/>
      <c r="AA924" s="3183"/>
      <c r="AB924" s="3183"/>
      <c r="AC924" s="3183"/>
      <c r="AD924" s="70">
        <f t="shared" si="1263"/>
        <v>-24</v>
      </c>
      <c r="AE924" s="264">
        <f t="shared" si="1264"/>
        <v>-3.5767511177347243E-2</v>
      </c>
      <c r="AF924" s="70">
        <f t="shared" si="1265"/>
        <v>0</v>
      </c>
      <c r="AG924" s="264">
        <f t="shared" si="1266"/>
        <v>0</v>
      </c>
      <c r="AH924" s="70">
        <f t="shared" si="1267"/>
        <v>-80571.886363636469</v>
      </c>
      <c r="AI924" s="264">
        <f t="shared" si="1268"/>
        <v>-6.725617933979483E-2</v>
      </c>
      <c r="AJ924" s="70">
        <f t="shared" si="1269"/>
        <v>-24579.530000000028</v>
      </c>
      <c r="AK924" s="264">
        <f t="shared" si="1270"/>
        <v>-5.9571864479899629E-2</v>
      </c>
      <c r="AL924" s="70">
        <f t="shared" si="1271"/>
        <v>-93781.979780901223</v>
      </c>
      <c r="AM924" s="264">
        <f t="shared" si="1272"/>
        <v>-0.12611008028899359</v>
      </c>
      <c r="AN924" s="70">
        <f t="shared" si="1273"/>
        <v>69202.449780901254</v>
      </c>
      <c r="AO924" s="264">
        <f t="shared" si="1274"/>
        <v>0.20904006824606472</v>
      </c>
      <c r="AP924" s="70">
        <f t="shared" si="1275"/>
        <v>20.309126442469914</v>
      </c>
      <c r="AQ924" s="264">
        <f t="shared" si="1276"/>
        <v>52.778395120763804</v>
      </c>
      <c r="AR924" s="70">
        <f t="shared" si="1277"/>
        <v>-1439.141748070906</v>
      </c>
      <c r="AS924" s="264">
        <f t="shared" si="1278"/>
        <v>-1.6140146980815711E-2</v>
      </c>
      <c r="AT924" s="70">
        <f t="shared" si="1279"/>
        <v>70621.28240252973</v>
      </c>
      <c r="AU924" s="264">
        <f t="shared" si="1280"/>
        <v>0.16806009523624107</v>
      </c>
    </row>
    <row r="925" spans="1:47" ht="13.5" x14ac:dyDescent="0.25">
      <c r="A925" s="2424">
        <v>4490</v>
      </c>
      <c r="B925" s="30" t="s">
        <v>614</v>
      </c>
      <c r="C925" s="30" t="s">
        <v>1668</v>
      </c>
      <c r="D925" s="649" t="s">
        <v>4099</v>
      </c>
      <c r="E925" s="723"/>
      <c r="F925" s="656">
        <f>SUM(F950:F951)</f>
        <v>647</v>
      </c>
      <c r="G925" s="651">
        <f>SUM(G950:G951)</f>
        <v>671</v>
      </c>
      <c r="H925" s="654">
        <f t="shared" ref="H925:U925" si="1281">SUM(H950:H951)</f>
        <v>1524</v>
      </c>
      <c r="I925" s="690">
        <f t="shared" si="1281"/>
        <v>1524</v>
      </c>
      <c r="J925" s="654">
        <f t="shared" si="1281"/>
        <v>1117413</v>
      </c>
      <c r="K925" s="651">
        <f>SUM(K950:K951)</f>
        <v>1197984.8863636365</v>
      </c>
      <c r="L925" s="654">
        <f t="shared" si="1281"/>
        <v>388023.47</v>
      </c>
      <c r="M925" s="651">
        <f t="shared" si="1281"/>
        <v>412603</v>
      </c>
      <c r="N925" s="654">
        <f t="shared" si="1281"/>
        <v>649869.75341909868</v>
      </c>
      <c r="O925" s="673">
        <f t="shared" si="1281"/>
        <v>743651.7331999999</v>
      </c>
      <c r="P925" s="650">
        <f t="shared" si="1281"/>
        <v>-261846.28341909865</v>
      </c>
      <c r="Q925" s="652">
        <f t="shared" si="1281"/>
        <v>-331048.7331999999</v>
      </c>
      <c r="R925" s="654">
        <f t="shared" si="1281"/>
        <v>20.693926442469913</v>
      </c>
      <c r="S925" s="651">
        <f t="shared" si="1281"/>
        <v>0.38480000000000003</v>
      </c>
      <c r="T925" s="654">
        <f>SUM(T950:T951)</f>
        <v>87726.201651929092</v>
      </c>
      <c r="U925" s="651">
        <f t="shared" si="1281"/>
        <v>89165.343399999998</v>
      </c>
      <c r="V925" s="650">
        <f>+P925-R925-T925</f>
        <v>-349593.17899747018</v>
      </c>
      <c r="W925" s="653">
        <f t="shared" ref="W925:W950" si="1282">+Q925-S925-U925</f>
        <v>-420214.46139999991</v>
      </c>
      <c r="X925" s="4047"/>
      <c r="Y925" s="4044"/>
      <c r="Z925" s="4047"/>
      <c r="AA925" s="3183"/>
      <c r="AB925" s="3183"/>
      <c r="AC925" s="3183"/>
      <c r="AD925" s="70">
        <f t="shared" si="1263"/>
        <v>0</v>
      </c>
      <c r="AE925" s="264">
        <f t="shared" si="1264"/>
        <v>0</v>
      </c>
      <c r="AF925" s="70">
        <f t="shared" si="1265"/>
        <v>0</v>
      </c>
      <c r="AG925" s="264">
        <f t="shared" si="1266"/>
        <v>0</v>
      </c>
      <c r="AH925" s="70">
        <f t="shared" si="1267"/>
        <v>-3841.93</v>
      </c>
      <c r="AI925" s="264">
        <f t="shared" si="1268"/>
        <v>-1</v>
      </c>
      <c r="AJ925" s="70">
        <f t="shared" si="1269"/>
        <v>-3841.93</v>
      </c>
      <c r="AK925" s="264">
        <f t="shared" si="1270"/>
        <v>-1</v>
      </c>
      <c r="AL925" s="70">
        <f t="shared" si="1271"/>
        <v>-137.45000000000005</v>
      </c>
      <c r="AM925" s="264">
        <f t="shared" si="1272"/>
        <v>-4.3496835443038036</v>
      </c>
      <c r="AN925" s="70">
        <f t="shared" si="1273"/>
        <v>-3704.4799999999996</v>
      </c>
      <c r="AO925" s="264">
        <f t="shared" si="1274"/>
        <v>-0.95635763760704051</v>
      </c>
      <c r="AP925" s="70">
        <f t="shared" si="1275"/>
        <v>0</v>
      </c>
      <c r="AQ925" s="264">
        <f t="shared" si="1276"/>
        <v>0</v>
      </c>
      <c r="AR925" s="70">
        <f t="shared" si="1277"/>
        <v>-77.150000000000006</v>
      </c>
      <c r="AS925" s="264">
        <f t="shared" si="1278"/>
        <v>-1</v>
      </c>
      <c r="AT925" s="70">
        <f t="shared" si="1279"/>
        <v>-3627.3299999999995</v>
      </c>
      <c r="AU925" s="264">
        <f t="shared" si="1280"/>
        <v>-0.95547073791348591</v>
      </c>
    </row>
    <row r="926" spans="1:47" ht="13.5" x14ac:dyDescent="0.25">
      <c r="A926" s="2424">
        <v>5590</v>
      </c>
      <c r="B926" s="30" t="s">
        <v>3459</v>
      </c>
      <c r="C926" s="30" t="s">
        <v>1668</v>
      </c>
      <c r="D926" s="649" t="s">
        <v>4102</v>
      </c>
      <c r="E926" s="723"/>
      <c r="F926" s="656">
        <f>SUM(F954:F955)</f>
        <v>0</v>
      </c>
      <c r="G926" s="651">
        <f>SUM(G954:G955)</f>
        <v>0</v>
      </c>
      <c r="H926" s="654">
        <f t="shared" ref="H926:U926" si="1283">SUM(H954:H955)</f>
        <v>0</v>
      </c>
      <c r="I926" s="690">
        <f t="shared" si="1283"/>
        <v>0</v>
      </c>
      <c r="J926" s="654">
        <f t="shared" si="1283"/>
        <v>0</v>
      </c>
      <c r="K926" s="651">
        <f>SUM(K954:K955)</f>
        <v>3841.93</v>
      </c>
      <c r="L926" s="654">
        <f t="shared" si="1283"/>
        <v>0</v>
      </c>
      <c r="M926" s="651">
        <f t="shared" si="1283"/>
        <v>3841.93</v>
      </c>
      <c r="N926" s="654">
        <f t="shared" si="1283"/>
        <v>-169.05</v>
      </c>
      <c r="O926" s="673">
        <f t="shared" si="1283"/>
        <v>-31.599999999999966</v>
      </c>
      <c r="P926" s="650">
        <f t="shared" si="1283"/>
        <v>169.05</v>
      </c>
      <c r="Q926" s="652">
        <f t="shared" si="1283"/>
        <v>3873.5299999999997</v>
      </c>
      <c r="R926" s="654">
        <f t="shared" si="1283"/>
        <v>0</v>
      </c>
      <c r="S926" s="651">
        <f t="shared" si="1283"/>
        <v>0</v>
      </c>
      <c r="T926" s="654">
        <f>SUM(T954:T955)</f>
        <v>0</v>
      </c>
      <c r="U926" s="651">
        <f t="shared" si="1283"/>
        <v>77.150000000000006</v>
      </c>
      <c r="V926" s="650">
        <f>+P926-R926-T926</f>
        <v>169.05</v>
      </c>
      <c r="W926" s="653">
        <f t="shared" si="1282"/>
        <v>3796.3799999999997</v>
      </c>
      <c r="X926" s="4047"/>
      <c r="Y926" s="4044"/>
      <c r="Z926" s="4047"/>
      <c r="AA926" s="3183"/>
      <c r="AB926" s="3183"/>
      <c r="AC926" s="3183"/>
      <c r="AD926" s="70">
        <f t="shared" si="1263"/>
        <v>2202</v>
      </c>
      <c r="AE926" s="264">
        <f t="shared" si="1264"/>
        <v>0.23254831555602493</v>
      </c>
      <c r="AF926" s="70">
        <f t="shared" si="1265"/>
        <v>4424</v>
      </c>
      <c r="AG926" s="264">
        <f t="shared" si="1266"/>
        <v>0.23275635292260746</v>
      </c>
      <c r="AH926" s="70">
        <f t="shared" si="1267"/>
        <v>2246068</v>
      </c>
      <c r="AI926" s="264">
        <f t="shared" si="1268"/>
        <v>0.28278358394049385</v>
      </c>
      <c r="AJ926" s="70">
        <f t="shared" si="1269"/>
        <v>694943.00999999978</v>
      </c>
      <c r="AK926" s="264">
        <f t="shared" si="1270"/>
        <v>0.23259479600934999</v>
      </c>
      <c r="AL926" s="70">
        <f t="shared" si="1271"/>
        <v>111081.38887686701</v>
      </c>
      <c r="AM926" s="264">
        <f t="shared" si="1272"/>
        <v>3.1737962211129775E-2</v>
      </c>
      <c r="AN926" s="70">
        <f t="shared" si="1273"/>
        <v>583861.62112313311</v>
      </c>
      <c r="AO926" s="264">
        <f t="shared" si="1274"/>
        <v>1.1399775475911347</v>
      </c>
      <c r="AP926" s="70">
        <f t="shared" si="1275"/>
        <v>1146.4235876109642</v>
      </c>
      <c r="AQ926" s="264">
        <f t="shared" si="1276"/>
        <v>0.16658313283577247</v>
      </c>
      <c r="AR926" s="70">
        <f t="shared" si="1277"/>
        <v>120425.53011675109</v>
      </c>
      <c r="AS926" s="264">
        <f t="shared" si="1278"/>
        <v>0.21052812113148714</v>
      </c>
      <c r="AT926" s="70">
        <f t="shared" si="1279"/>
        <v>462289.66741877107</v>
      </c>
      <c r="AU926" s="264">
        <f t="shared" si="1280"/>
        <v>0.42370390307899886</v>
      </c>
    </row>
    <row r="927" spans="1:47" ht="13.5" x14ac:dyDescent="0.25">
      <c r="A927" s="2424">
        <v>6550</v>
      </c>
      <c r="B927" s="30" t="s">
        <v>320</v>
      </c>
      <c r="C927" s="30" t="s">
        <v>1668</v>
      </c>
      <c r="D927" s="649" t="s">
        <v>4101</v>
      </c>
      <c r="E927" s="723"/>
      <c r="F927" s="656">
        <f>SUM(F946:F947)</f>
        <v>11671</v>
      </c>
      <c r="G927" s="651">
        <f>SUM(G946:G947)</f>
        <v>9469</v>
      </c>
      <c r="H927" s="654">
        <f t="shared" ref="H927:U927" si="1284">SUM(H946:H947)</f>
        <v>23431</v>
      </c>
      <c r="I927" s="690">
        <f t="shared" si="1284"/>
        <v>19007</v>
      </c>
      <c r="J927" s="654">
        <f>SUM(J946:J947)</f>
        <v>10188778</v>
      </c>
      <c r="K927" s="651">
        <f>SUM(K946:K947)</f>
        <v>7942710</v>
      </c>
      <c r="L927" s="654">
        <f t="shared" si="1284"/>
        <v>3682727.01</v>
      </c>
      <c r="M927" s="651">
        <f t="shared" si="1284"/>
        <v>2987784</v>
      </c>
      <c r="N927" s="654">
        <f t="shared" si="1284"/>
        <v>3611034.7928768671</v>
      </c>
      <c r="O927" s="673">
        <f t="shared" si="1284"/>
        <v>3499953.4040000001</v>
      </c>
      <c r="P927" s="650">
        <f t="shared" si="1284"/>
        <v>71692.217123133058</v>
      </c>
      <c r="Q927" s="652">
        <f t="shared" si="1284"/>
        <v>-512169.40400000004</v>
      </c>
      <c r="R927" s="654">
        <f t="shared" si="1284"/>
        <v>8028.4143876109647</v>
      </c>
      <c r="S927" s="651">
        <f t="shared" si="1284"/>
        <v>6881.9908000000005</v>
      </c>
      <c r="T927" s="654">
        <f>SUM(T946:T947)</f>
        <v>692441.89291675109</v>
      </c>
      <c r="U927" s="651">
        <f t="shared" si="1284"/>
        <v>572016.3628</v>
      </c>
      <c r="V927" s="650">
        <f>+P927-R927-T927</f>
        <v>-628778.09018122905</v>
      </c>
      <c r="W927" s="653">
        <f t="shared" si="1282"/>
        <v>-1091067.7576000001</v>
      </c>
      <c r="X927" s="4047"/>
      <c r="Y927" s="4044"/>
      <c r="Z927" s="4047"/>
      <c r="AA927" s="3183"/>
      <c r="AB927" s="3183"/>
      <c r="AC927" s="3183"/>
      <c r="AD927" s="70">
        <f t="shared" si="1263"/>
        <v>0</v>
      </c>
      <c r="AE927" s="264">
        <f t="shared" si="1264"/>
        <v>0</v>
      </c>
      <c r="AF927" s="70">
        <f t="shared" si="1265"/>
        <v>0</v>
      </c>
      <c r="AG927" s="264">
        <f t="shared" si="1266"/>
        <v>0</v>
      </c>
      <c r="AH927" s="70">
        <f t="shared" si="1267"/>
        <v>0</v>
      </c>
      <c r="AI927" s="264">
        <f t="shared" si="1268"/>
        <v>0</v>
      </c>
      <c r="AJ927" s="70">
        <f t="shared" si="1269"/>
        <v>0</v>
      </c>
      <c r="AK927" s="264">
        <f t="shared" si="1270"/>
        <v>0</v>
      </c>
      <c r="AL927" s="70">
        <f t="shared" si="1271"/>
        <v>0</v>
      </c>
      <c r="AM927" s="264">
        <f t="shared" si="1272"/>
        <v>0</v>
      </c>
      <c r="AN927" s="70">
        <f t="shared" si="1273"/>
        <v>0</v>
      </c>
      <c r="AO927" s="264">
        <f t="shared" si="1274"/>
        <v>0</v>
      </c>
      <c r="AP927" s="70">
        <f t="shared" si="1275"/>
        <v>0</v>
      </c>
      <c r="AQ927" s="264">
        <f t="shared" si="1276"/>
        <v>0</v>
      </c>
      <c r="AR927" s="70">
        <f t="shared" si="1277"/>
        <v>0</v>
      </c>
      <c r="AS927" s="264">
        <f t="shared" si="1278"/>
        <v>0</v>
      </c>
      <c r="AT927" s="70">
        <f t="shared" si="1279"/>
        <v>0</v>
      </c>
      <c r="AU927" s="264">
        <f t="shared" si="1280"/>
        <v>0</v>
      </c>
    </row>
    <row r="928" spans="1:47" ht="13.5" hidden="1" x14ac:dyDescent="0.25">
      <c r="A928" s="649">
        <v>6620</v>
      </c>
      <c r="B928" s="30" t="e">
        <v>#N/A</v>
      </c>
      <c r="C928" s="30" t="e">
        <v>#N/A</v>
      </c>
      <c r="D928" s="649" t="s">
        <v>4103</v>
      </c>
      <c r="E928" s="723"/>
      <c r="F928" s="656"/>
      <c r="G928" s="651"/>
      <c r="H928" s="654"/>
      <c r="I928" s="690"/>
      <c r="J928" s="654"/>
      <c r="K928" s="651"/>
      <c r="L928" s="654"/>
      <c r="M928" s="651"/>
      <c r="N928" s="654"/>
      <c r="O928" s="673"/>
      <c r="P928" s="650"/>
      <c r="Q928" s="652"/>
      <c r="R928" s="654"/>
      <c r="S928" s="651"/>
      <c r="T928" s="654"/>
      <c r="U928" s="651"/>
      <c r="V928" s="650"/>
      <c r="W928" s="653"/>
      <c r="X928" s="4047"/>
      <c r="Y928" s="4044"/>
      <c r="Z928" s="4047"/>
      <c r="AA928" s="3183"/>
      <c r="AB928" s="3183"/>
      <c r="AC928" s="3183"/>
      <c r="AD928" s="70">
        <f t="shared" si="1263"/>
        <v>-500</v>
      </c>
      <c r="AE928" s="264">
        <f t="shared" si="1264"/>
        <v>-0.80645161290322576</v>
      </c>
      <c r="AF928" s="70">
        <f t="shared" si="1265"/>
        <v>-687</v>
      </c>
      <c r="AG928" s="264">
        <f t="shared" si="1266"/>
        <v>-0.7988372093023256</v>
      </c>
      <c r="AH928" s="70">
        <f t="shared" si="1267"/>
        <v>-226602</v>
      </c>
      <c r="AI928" s="264">
        <f t="shared" si="1268"/>
        <v>-0.7961982396655013</v>
      </c>
      <c r="AJ928" s="70">
        <f t="shared" si="1269"/>
        <v>-92071</v>
      </c>
      <c r="AK928" s="264">
        <f t="shared" si="1270"/>
        <v>-0.80881099837484083</v>
      </c>
      <c r="AL928" s="70">
        <f t="shared" si="1271"/>
        <v>-56825</v>
      </c>
      <c r="AM928" s="264">
        <f t="shared" si="1272"/>
        <v>-0.82871518156628265</v>
      </c>
      <c r="AN928" s="70">
        <f t="shared" si="1273"/>
        <v>-35246</v>
      </c>
      <c r="AO928" s="264">
        <f t="shared" si="1274"/>
        <v>-0.77865900806362531</v>
      </c>
      <c r="AP928" s="70">
        <f t="shared" si="1275"/>
        <v>-200</v>
      </c>
      <c r="AQ928" s="264">
        <f t="shared" si="1276"/>
        <v>-0.80321285140562249</v>
      </c>
      <c r="AR928" s="70">
        <f t="shared" si="1277"/>
        <v>-12009</v>
      </c>
      <c r="AS928" s="264">
        <f t="shared" si="1278"/>
        <v>-0.82039896160677683</v>
      </c>
      <c r="AT928" s="70">
        <f t="shared" si="1279"/>
        <v>-23037</v>
      </c>
      <c r="AU928" s="264">
        <f t="shared" si="1280"/>
        <v>-0.7583448548291527</v>
      </c>
    </row>
    <row r="929" spans="1:47" ht="13.5" x14ac:dyDescent="0.25">
      <c r="A929" s="649">
        <v>6640</v>
      </c>
      <c r="B929" s="30" t="s">
        <v>2894</v>
      </c>
      <c r="C929" s="30" t="s">
        <v>1668</v>
      </c>
      <c r="D929" s="649" t="s">
        <v>1667</v>
      </c>
      <c r="E929" s="723"/>
      <c r="F929" s="656">
        <f>+'17HPM_DATA_INPUT'!D589</f>
        <v>120</v>
      </c>
      <c r="G929" s="651">
        <f>+'17HPM_DATA_INPUT'!E589</f>
        <v>620</v>
      </c>
      <c r="H929" s="654">
        <f>+'17HPM_DATA_INPUT'!F589</f>
        <v>173</v>
      </c>
      <c r="I929" s="690">
        <f>+'17HPM_DATA_INPUT'!G589</f>
        <v>860</v>
      </c>
      <c r="J929" s="654">
        <f>+'17HPM_DATA_INPUT'!H589</f>
        <v>58003</v>
      </c>
      <c r="K929" s="651">
        <f>+'17HPM_DATA_INPUT'!I589</f>
        <v>284605</v>
      </c>
      <c r="L929" s="654">
        <f>+'17HPM_DATA_INPUT'!J589</f>
        <v>21764</v>
      </c>
      <c r="M929" s="651">
        <f>+'17HPM_DATA_INPUT'!K589</f>
        <v>113835</v>
      </c>
      <c r="N929" s="654">
        <f>+'17HPM_DATA_INPUT'!L589</f>
        <v>11745</v>
      </c>
      <c r="O929" s="673">
        <f>+'17HPM_DATA_INPUT'!M589</f>
        <v>68570</v>
      </c>
      <c r="P929" s="650">
        <f>+L929-N929</f>
        <v>10019</v>
      </c>
      <c r="Q929" s="652">
        <f t="shared" ref="Q929:Q944" si="1285">+M929-O929</f>
        <v>45265</v>
      </c>
      <c r="R929" s="654">
        <f>+'17HPM_DATA_INPUT'!P589</f>
        <v>49</v>
      </c>
      <c r="S929" s="651">
        <f>+'17HPM_DATA_INPUT'!Q589</f>
        <v>249</v>
      </c>
      <c r="T929" s="654">
        <f>+'17HPM_DATA_INPUT'!R589</f>
        <v>2629</v>
      </c>
      <c r="U929" s="651">
        <f>+'17HPM_DATA_INPUT'!S589</f>
        <v>14638</v>
      </c>
      <c r="V929" s="650">
        <f>+P929-R929-T929</f>
        <v>7341</v>
      </c>
      <c r="W929" s="653">
        <f t="shared" si="1282"/>
        <v>30378</v>
      </c>
      <c r="X929" s="4047"/>
      <c r="Y929" s="4044"/>
      <c r="Z929" s="4047"/>
      <c r="AA929" s="3183"/>
      <c r="AB929" s="3183"/>
      <c r="AC929" s="3183"/>
      <c r="AD929" s="261">
        <f t="shared" si="1263"/>
        <v>1678</v>
      </c>
      <c r="AE929" s="262">
        <f t="shared" si="1264"/>
        <v>0.15594795539033457</v>
      </c>
      <c r="AF929" s="18">
        <f t="shared" si="1265"/>
        <v>3737</v>
      </c>
      <c r="AG929" s="262">
        <f t="shared" si="1266"/>
        <v>0.17469964003552896</v>
      </c>
      <c r="AH929" s="18">
        <f t="shared" si="1267"/>
        <v>1935052.1836363636</v>
      </c>
      <c r="AI929" s="262">
        <f t="shared" si="1268"/>
        <v>0.20522039240922346</v>
      </c>
      <c r="AJ929" s="18">
        <f t="shared" si="1269"/>
        <v>574450.54999999935</v>
      </c>
      <c r="AK929" s="262">
        <f t="shared" si="1270"/>
        <v>0.16328598951867238</v>
      </c>
      <c r="AL929" s="18">
        <f t="shared" si="1271"/>
        <v>-39663.040904033929</v>
      </c>
      <c r="AM929" s="262">
        <f t="shared" si="1272"/>
        <v>-9.1979871638939673E-3</v>
      </c>
      <c r="AN929" s="18">
        <f t="shared" si="1273"/>
        <v>614113.59090403328</v>
      </c>
      <c r="AO929" s="262">
        <f t="shared" si="1274"/>
        <v>0.7733652713604573</v>
      </c>
      <c r="AP929" s="18">
        <f t="shared" si="1275"/>
        <v>966.73271405343439</v>
      </c>
      <c r="AQ929" s="262">
        <f t="shared" si="1276"/>
        <v>0.13556048205530422</v>
      </c>
      <c r="AR929" s="18">
        <f t="shared" si="1277"/>
        <v>106900.23836868012</v>
      </c>
      <c r="AS929" s="262">
        <f t="shared" si="1278"/>
        <v>0.15816057936663638</v>
      </c>
      <c r="AT929" s="18">
        <f t="shared" si="1279"/>
        <v>506246.6198212998</v>
      </c>
      <c r="AU929" s="263">
        <f t="shared" si="1280"/>
        <v>0.34272827376234632</v>
      </c>
    </row>
    <row r="930" spans="1:47" ht="13.5" x14ac:dyDescent="0.25">
      <c r="A930" s="659">
        <v>250</v>
      </c>
      <c r="B930" s="30" t="e">
        <v>#N/A</v>
      </c>
      <c r="C930" s="30" t="e">
        <v>#N/A</v>
      </c>
      <c r="D930" s="659" t="s">
        <v>2608</v>
      </c>
      <c r="E930" s="723"/>
      <c r="F930" s="669">
        <f t="shared" ref="F930:O930" si="1286">SUM(F924:F929)</f>
        <v>12438</v>
      </c>
      <c r="G930" s="682">
        <f t="shared" si="1286"/>
        <v>10760</v>
      </c>
      <c r="H930" s="661">
        <f>SUM(H924:H929)</f>
        <v>25128</v>
      </c>
      <c r="I930" s="665">
        <f t="shared" si="1286"/>
        <v>21391</v>
      </c>
      <c r="J930" s="661">
        <f>SUM(J924:J929)</f>
        <v>11364194</v>
      </c>
      <c r="K930" s="665">
        <f t="shared" si="1286"/>
        <v>9429141.8163636364</v>
      </c>
      <c r="L930" s="661">
        <f t="shared" si="1286"/>
        <v>4092514.4799999995</v>
      </c>
      <c r="M930" s="665">
        <f t="shared" si="1286"/>
        <v>3518063.93</v>
      </c>
      <c r="N930" s="661">
        <f t="shared" si="1286"/>
        <v>4272480.4962959662</v>
      </c>
      <c r="O930" s="665">
        <f t="shared" si="1286"/>
        <v>4312143.5372000001</v>
      </c>
      <c r="P930" s="661">
        <f>+L930-N930</f>
        <v>-179966.01629596669</v>
      </c>
      <c r="Q930" s="665">
        <f t="shared" si="1285"/>
        <v>-794079.60719999997</v>
      </c>
      <c r="R930" s="661">
        <f>SUM(R924:R929)</f>
        <v>8098.1083140534347</v>
      </c>
      <c r="S930" s="665">
        <f>SUM(S924:S929)</f>
        <v>7131.3756000000003</v>
      </c>
      <c r="T930" s="661">
        <f>SUM(T924:T929)</f>
        <v>782797.09456868016</v>
      </c>
      <c r="U930" s="665">
        <f>SUM(U924:U929)</f>
        <v>675896.85620000004</v>
      </c>
      <c r="V930" s="661">
        <f>+P930-R930-T930</f>
        <v>-970861.21917870035</v>
      </c>
      <c r="W930" s="663">
        <f t="shared" si="1282"/>
        <v>-1477107.8390000002</v>
      </c>
      <c r="X930" s="4047"/>
      <c r="Y930" s="4044"/>
      <c r="Z930" s="4047"/>
      <c r="AA930" s="3183"/>
      <c r="AB930" s="3183"/>
      <c r="AC930" s="3183"/>
      <c r="AD930" s="70">
        <f t="shared" si="1263"/>
        <v>0</v>
      </c>
      <c r="AE930" s="264">
        <f t="shared" si="1264"/>
        <v>0</v>
      </c>
      <c r="AF930" s="70">
        <f t="shared" si="1265"/>
        <v>0</v>
      </c>
      <c r="AG930" s="264">
        <f t="shared" si="1266"/>
        <v>0</v>
      </c>
      <c r="AH930" s="70">
        <f t="shared" si="1267"/>
        <v>0</v>
      </c>
      <c r="AI930" s="264">
        <f t="shared" si="1268"/>
        <v>0</v>
      </c>
      <c r="AJ930" s="70">
        <f t="shared" si="1269"/>
        <v>0</v>
      </c>
      <c r="AK930" s="264">
        <f t="shared" si="1270"/>
        <v>0</v>
      </c>
      <c r="AL930" s="70">
        <f t="shared" si="1271"/>
        <v>0</v>
      </c>
      <c r="AM930" s="264">
        <f t="shared" si="1272"/>
        <v>0</v>
      </c>
      <c r="AN930" s="70">
        <f t="shared" si="1273"/>
        <v>0</v>
      </c>
      <c r="AO930" s="264">
        <f t="shared" si="1274"/>
        <v>0</v>
      </c>
      <c r="AP930" s="70">
        <f t="shared" si="1275"/>
        <v>0</v>
      </c>
      <c r="AQ930" s="264">
        <f t="shared" si="1276"/>
        <v>0</v>
      </c>
      <c r="AR930" s="70">
        <f t="shared" si="1277"/>
        <v>0</v>
      </c>
      <c r="AS930" s="264">
        <f t="shared" si="1278"/>
        <v>0</v>
      </c>
      <c r="AT930" s="70">
        <f t="shared" si="1279"/>
        <v>0</v>
      </c>
      <c r="AU930" s="264">
        <f t="shared" si="1280"/>
        <v>0</v>
      </c>
    </row>
    <row r="931" spans="1:47" ht="13.5" hidden="1" x14ac:dyDescent="0.25">
      <c r="A931" s="649">
        <v>4390</v>
      </c>
      <c r="B931" s="30" t="e">
        <v>#N/A</v>
      </c>
      <c r="C931" s="30" t="e">
        <v>#N/A</v>
      </c>
      <c r="D931" s="649" t="s">
        <v>4105</v>
      </c>
      <c r="E931" s="723"/>
      <c r="F931" s="656"/>
      <c r="G931" s="652"/>
      <c r="H931" s="654"/>
      <c r="I931" s="690"/>
      <c r="J931" s="654"/>
      <c r="K931" s="651"/>
      <c r="L931" s="654"/>
      <c r="M931" s="651"/>
      <c r="N931" s="654"/>
      <c r="O931" s="673"/>
      <c r="P931" s="650"/>
      <c r="Q931" s="652"/>
      <c r="R931" s="654"/>
      <c r="S931" s="651"/>
      <c r="T931" s="654"/>
      <c r="U931" s="651"/>
      <c r="V931" s="650"/>
      <c r="W931" s="653"/>
      <c r="X931" s="4047"/>
      <c r="Y931" s="4044"/>
      <c r="Z931" s="4047"/>
      <c r="AA931" s="3183"/>
      <c r="AB931" s="3183"/>
      <c r="AC931" s="3183"/>
      <c r="AD931" s="70">
        <f t="shared" si="1263"/>
        <v>0</v>
      </c>
      <c r="AE931" s="264">
        <f t="shared" si="1264"/>
        <v>0</v>
      </c>
      <c r="AF931" s="70">
        <f t="shared" si="1265"/>
        <v>0</v>
      </c>
      <c r="AG931" s="264">
        <f t="shared" si="1266"/>
        <v>0</v>
      </c>
      <c r="AH931" s="70">
        <f t="shared" si="1267"/>
        <v>0</v>
      </c>
      <c r="AI931" s="264">
        <f t="shared" si="1268"/>
        <v>0</v>
      </c>
      <c r="AJ931" s="70">
        <f t="shared" si="1269"/>
        <v>0</v>
      </c>
      <c r="AK931" s="264">
        <f t="shared" si="1270"/>
        <v>0</v>
      </c>
      <c r="AL931" s="70">
        <f t="shared" si="1271"/>
        <v>0</v>
      </c>
      <c r="AM931" s="264">
        <f t="shared" si="1272"/>
        <v>0</v>
      </c>
      <c r="AN931" s="70">
        <f t="shared" si="1273"/>
        <v>0</v>
      </c>
      <c r="AO931" s="264">
        <f t="shared" si="1274"/>
        <v>0</v>
      </c>
      <c r="AP931" s="70">
        <f t="shared" si="1275"/>
        <v>0</v>
      </c>
      <c r="AQ931" s="264">
        <f t="shared" si="1276"/>
        <v>0</v>
      </c>
      <c r="AR931" s="70">
        <f t="shared" si="1277"/>
        <v>0</v>
      </c>
      <c r="AS931" s="264">
        <f t="shared" si="1278"/>
        <v>0</v>
      </c>
      <c r="AT931" s="70">
        <f t="shared" si="1279"/>
        <v>0</v>
      </c>
      <c r="AU931" s="264">
        <f t="shared" si="1280"/>
        <v>0</v>
      </c>
    </row>
    <row r="932" spans="1:47" ht="13.5" hidden="1" x14ac:dyDescent="0.25">
      <c r="A932" s="649">
        <v>5590</v>
      </c>
      <c r="B932" s="30" t="s">
        <v>3459</v>
      </c>
      <c r="C932" s="30" t="s">
        <v>1668</v>
      </c>
      <c r="D932" s="649" t="s">
        <v>1665</v>
      </c>
      <c r="E932" s="723"/>
      <c r="F932" s="656"/>
      <c r="G932" s="651"/>
      <c r="H932" s="654"/>
      <c r="I932" s="690"/>
      <c r="J932" s="654"/>
      <c r="K932" s="651"/>
      <c r="L932" s="654"/>
      <c r="M932" s="651"/>
      <c r="N932" s="654"/>
      <c r="O932" s="673"/>
      <c r="P932" s="650"/>
      <c r="Q932" s="652"/>
      <c r="R932" s="654"/>
      <c r="S932" s="651"/>
      <c r="T932" s="654"/>
      <c r="U932" s="651"/>
      <c r="V932" s="650"/>
      <c r="W932" s="653"/>
      <c r="X932" s="4047"/>
      <c r="Y932" s="4044"/>
      <c r="Z932" s="4047"/>
      <c r="AA932" s="3183"/>
      <c r="AB932" s="3183"/>
      <c r="AC932" s="3183"/>
      <c r="AD932" s="70">
        <f t="shared" si="1263"/>
        <v>0</v>
      </c>
      <c r="AE932" s="264">
        <f t="shared" si="1264"/>
        <v>0</v>
      </c>
      <c r="AF932" s="70">
        <f t="shared" si="1265"/>
        <v>0</v>
      </c>
      <c r="AG932" s="264">
        <f t="shared" si="1266"/>
        <v>0</v>
      </c>
      <c r="AH932" s="70">
        <f t="shared" si="1267"/>
        <v>0</v>
      </c>
      <c r="AI932" s="264">
        <f t="shared" si="1268"/>
        <v>0</v>
      </c>
      <c r="AJ932" s="70">
        <f t="shared" si="1269"/>
        <v>0</v>
      </c>
      <c r="AK932" s="264">
        <f t="shared" si="1270"/>
        <v>0</v>
      </c>
      <c r="AL932" s="70">
        <f t="shared" si="1271"/>
        <v>0</v>
      </c>
      <c r="AM932" s="264">
        <f t="shared" si="1272"/>
        <v>0</v>
      </c>
      <c r="AN932" s="70">
        <f t="shared" si="1273"/>
        <v>0</v>
      </c>
      <c r="AO932" s="264">
        <f t="shared" si="1274"/>
        <v>0</v>
      </c>
      <c r="AP932" s="70">
        <f t="shared" si="1275"/>
        <v>0</v>
      </c>
      <c r="AQ932" s="264">
        <f t="shared" si="1276"/>
        <v>0</v>
      </c>
      <c r="AR932" s="70">
        <f t="shared" si="1277"/>
        <v>0</v>
      </c>
      <c r="AS932" s="264">
        <f t="shared" si="1278"/>
        <v>0</v>
      </c>
      <c r="AT932" s="70">
        <f t="shared" si="1279"/>
        <v>0</v>
      </c>
      <c r="AU932" s="264">
        <f t="shared" si="1280"/>
        <v>0</v>
      </c>
    </row>
    <row r="933" spans="1:47" ht="13.5" hidden="1" x14ac:dyDescent="0.25">
      <c r="A933" s="719">
        <v>6550</v>
      </c>
      <c r="B933" s="30" t="s">
        <v>320</v>
      </c>
      <c r="C933" s="30" t="s">
        <v>1668</v>
      </c>
      <c r="D933" s="719" t="s">
        <v>1666</v>
      </c>
      <c r="E933" s="723"/>
      <c r="F933" s="656"/>
      <c r="G933" s="651"/>
      <c r="H933" s="654"/>
      <c r="I933" s="690"/>
      <c r="J933" s="654"/>
      <c r="K933" s="651"/>
      <c r="L933" s="654"/>
      <c r="M933" s="651"/>
      <c r="N933" s="654"/>
      <c r="O933" s="673"/>
      <c r="P933" s="650"/>
      <c r="Q933" s="652"/>
      <c r="R933" s="654"/>
      <c r="S933" s="651"/>
      <c r="T933" s="654"/>
      <c r="U933" s="651"/>
      <c r="V933" s="650"/>
      <c r="W933" s="653"/>
      <c r="X933" s="4047"/>
      <c r="Y933" s="4044"/>
      <c r="Z933" s="4047"/>
      <c r="AA933" s="3183"/>
      <c r="AB933" s="3183"/>
      <c r="AC933" s="3183"/>
      <c r="AD933" s="70">
        <f t="shared" si="1263"/>
        <v>0</v>
      </c>
      <c r="AE933" s="264">
        <f t="shared" si="1264"/>
        <v>0</v>
      </c>
      <c r="AF933" s="70">
        <f t="shared" si="1265"/>
        <v>0</v>
      </c>
      <c r="AG933" s="264">
        <f t="shared" si="1266"/>
        <v>0</v>
      </c>
      <c r="AH933" s="70">
        <f t="shared" si="1267"/>
        <v>0</v>
      </c>
      <c r="AI933" s="264">
        <f t="shared" si="1268"/>
        <v>0</v>
      </c>
      <c r="AJ933" s="70">
        <f t="shared" si="1269"/>
        <v>0</v>
      </c>
      <c r="AK933" s="264">
        <f t="shared" si="1270"/>
        <v>0</v>
      </c>
      <c r="AL933" s="70">
        <f t="shared" si="1271"/>
        <v>0</v>
      </c>
      <c r="AM933" s="264">
        <f t="shared" si="1272"/>
        <v>0</v>
      </c>
      <c r="AN933" s="70">
        <f t="shared" si="1273"/>
        <v>0</v>
      </c>
      <c r="AO933" s="264">
        <f t="shared" si="1274"/>
        <v>0</v>
      </c>
      <c r="AP933" s="70">
        <f t="shared" si="1275"/>
        <v>0</v>
      </c>
      <c r="AQ933" s="264">
        <f t="shared" si="1276"/>
        <v>0</v>
      </c>
      <c r="AR933" s="70">
        <f t="shared" si="1277"/>
        <v>0</v>
      </c>
      <c r="AS933" s="264">
        <f t="shared" si="1278"/>
        <v>0</v>
      </c>
      <c r="AT933" s="70">
        <f t="shared" si="1279"/>
        <v>0</v>
      </c>
      <c r="AU933" s="264">
        <f t="shared" si="1280"/>
        <v>0</v>
      </c>
    </row>
    <row r="934" spans="1:47" ht="13.5" hidden="1" x14ac:dyDescent="0.25">
      <c r="A934" s="649">
        <v>6620</v>
      </c>
      <c r="B934" s="30" t="e">
        <v>#N/A</v>
      </c>
      <c r="C934" s="30" t="e">
        <v>#N/A</v>
      </c>
      <c r="D934" s="649" t="s">
        <v>1716</v>
      </c>
      <c r="E934" s="723"/>
      <c r="F934" s="656"/>
      <c r="G934" s="651"/>
      <c r="H934" s="654"/>
      <c r="I934" s="690"/>
      <c r="J934" s="654"/>
      <c r="K934" s="651"/>
      <c r="L934" s="654"/>
      <c r="M934" s="651"/>
      <c r="N934" s="654"/>
      <c r="O934" s="673"/>
      <c r="P934" s="650"/>
      <c r="Q934" s="652"/>
      <c r="R934" s="654"/>
      <c r="S934" s="651"/>
      <c r="T934" s="654"/>
      <c r="U934" s="651"/>
      <c r="V934" s="650"/>
      <c r="W934" s="653"/>
      <c r="X934" s="4047"/>
      <c r="Y934" s="4044"/>
      <c r="Z934" s="4047"/>
      <c r="AA934" s="3183"/>
      <c r="AB934" s="3183"/>
      <c r="AC934" s="3183"/>
      <c r="AD934" s="70">
        <f t="shared" si="1263"/>
        <v>12</v>
      </c>
      <c r="AE934" s="264">
        <f t="shared" si="1264"/>
        <v>1.5</v>
      </c>
      <c r="AF934" s="70">
        <f t="shared" si="1265"/>
        <v>39</v>
      </c>
      <c r="AG934" s="264">
        <f t="shared" si="1266"/>
        <v>1.3448275862068966</v>
      </c>
      <c r="AH934" s="70">
        <f t="shared" si="1267"/>
        <v>6391</v>
      </c>
      <c r="AI934" s="264">
        <f t="shared" si="1268"/>
        <v>1.5629738322328197</v>
      </c>
      <c r="AJ934" s="70">
        <f t="shared" si="1269"/>
        <v>2415</v>
      </c>
      <c r="AK934" s="264">
        <f t="shared" si="1270"/>
        <v>1.6841004184100419</v>
      </c>
      <c r="AL934" s="70">
        <f t="shared" si="1271"/>
        <v>1092</v>
      </c>
      <c r="AM934" s="264">
        <f t="shared" si="1272"/>
        <v>1.0833333333333333</v>
      </c>
      <c r="AN934" s="70">
        <f t="shared" si="1273"/>
        <v>1323</v>
      </c>
      <c r="AO934" s="264">
        <f t="shared" si="1274"/>
        <v>3.1056338028169015</v>
      </c>
      <c r="AP934" s="70">
        <f t="shared" si="1275"/>
        <v>5</v>
      </c>
      <c r="AQ934" s="264">
        <f t="shared" si="1276"/>
        <v>1.25</v>
      </c>
      <c r="AR934" s="70">
        <f t="shared" si="1277"/>
        <v>255</v>
      </c>
      <c r="AS934" s="264">
        <f t="shared" si="1278"/>
        <v>1.1860465116279071</v>
      </c>
      <c r="AT934" s="70">
        <f t="shared" si="1279"/>
        <v>1063</v>
      </c>
      <c r="AU934" s="264">
        <f t="shared" si="1280"/>
        <v>5.1352657004830915</v>
      </c>
    </row>
    <row r="935" spans="1:47" ht="13.5" x14ac:dyDescent="0.25">
      <c r="A935" s="649">
        <v>6640</v>
      </c>
      <c r="B935" s="30" t="s">
        <v>2894</v>
      </c>
      <c r="C935" s="30" t="s">
        <v>1668</v>
      </c>
      <c r="D935" s="649" t="s">
        <v>1667</v>
      </c>
      <c r="E935" s="723"/>
      <c r="F935" s="656">
        <f>+'17HPM_DATA_INPUT'!D591</f>
        <v>20</v>
      </c>
      <c r="G935" s="651">
        <f>+'17HPM_DATA_INPUT'!E591</f>
        <v>8</v>
      </c>
      <c r="H935" s="654">
        <f>+'17HPM_DATA_INPUT'!F591</f>
        <v>68</v>
      </c>
      <c r="I935" s="690">
        <f>+'17HPM_DATA_INPUT'!G591</f>
        <v>29</v>
      </c>
      <c r="J935" s="654">
        <f>+'17HPM_DATA_INPUT'!H591</f>
        <v>10480</v>
      </c>
      <c r="K935" s="651">
        <f>+'17HPM_DATA_INPUT'!I591</f>
        <v>4089</v>
      </c>
      <c r="L935" s="654">
        <f>+'17HPM_DATA_INPUT'!J591</f>
        <v>3849</v>
      </c>
      <c r="M935" s="651">
        <f>+'17HPM_DATA_INPUT'!K591</f>
        <v>1434</v>
      </c>
      <c r="N935" s="654">
        <f>+'17HPM_DATA_INPUT'!L591</f>
        <v>2100</v>
      </c>
      <c r="O935" s="673">
        <f>+'17HPM_DATA_INPUT'!M591</f>
        <v>1008</v>
      </c>
      <c r="P935" s="650">
        <f>+L935-N935</f>
        <v>1749</v>
      </c>
      <c r="Q935" s="652">
        <f t="shared" si="1285"/>
        <v>426</v>
      </c>
      <c r="R935" s="654">
        <f>+'17HPM_DATA_INPUT'!P591</f>
        <v>9</v>
      </c>
      <c r="S935" s="651">
        <f>+'17HPM_DATA_INPUT'!Q591</f>
        <v>4</v>
      </c>
      <c r="T935" s="654">
        <f>+'17HPM_DATA_INPUT'!R591</f>
        <v>470</v>
      </c>
      <c r="U935" s="651">
        <f>+'17HPM_DATA_INPUT'!S591</f>
        <v>215</v>
      </c>
      <c r="V935" s="650">
        <f>+P935-R935-T935</f>
        <v>1270</v>
      </c>
      <c r="W935" s="653">
        <f t="shared" si="1282"/>
        <v>207</v>
      </c>
      <c r="X935" s="4047"/>
      <c r="Y935" s="4044"/>
      <c r="Z935" s="4047"/>
      <c r="AA935" s="3183"/>
      <c r="AB935" s="3183"/>
      <c r="AC935" s="3183"/>
      <c r="AD935" s="261">
        <f t="shared" si="1263"/>
        <v>12</v>
      </c>
      <c r="AE935" s="262">
        <f t="shared" si="1264"/>
        <v>1.5</v>
      </c>
      <c r="AF935" s="18">
        <f t="shared" si="1265"/>
        <v>39</v>
      </c>
      <c r="AG935" s="262">
        <f t="shared" si="1266"/>
        <v>1.3448275862068966</v>
      </c>
      <c r="AH935" s="18">
        <f t="shared" si="1267"/>
        <v>6391</v>
      </c>
      <c r="AI935" s="262">
        <f t="shared" si="1268"/>
        <v>1.5629738322328197</v>
      </c>
      <c r="AJ935" s="18">
        <f t="shared" si="1269"/>
        <v>2415</v>
      </c>
      <c r="AK935" s="262">
        <f t="shared" si="1270"/>
        <v>1.6841004184100419</v>
      </c>
      <c r="AL935" s="18">
        <f t="shared" si="1271"/>
        <v>1092</v>
      </c>
      <c r="AM935" s="262">
        <f t="shared" si="1272"/>
        <v>1.0833333333333333</v>
      </c>
      <c r="AN935" s="18">
        <f t="shared" si="1273"/>
        <v>1323</v>
      </c>
      <c r="AO935" s="262">
        <f t="shared" si="1274"/>
        <v>3.1056338028169015</v>
      </c>
      <c r="AP935" s="18">
        <f t="shared" si="1275"/>
        <v>5</v>
      </c>
      <c r="AQ935" s="262">
        <f t="shared" si="1276"/>
        <v>1.25</v>
      </c>
      <c r="AR935" s="18">
        <f t="shared" si="1277"/>
        <v>255</v>
      </c>
      <c r="AS935" s="262">
        <f t="shared" si="1278"/>
        <v>1.1860465116279071</v>
      </c>
      <c r="AT935" s="18">
        <f t="shared" si="1279"/>
        <v>1063</v>
      </c>
      <c r="AU935" s="263">
        <f t="shared" si="1280"/>
        <v>5.1352657004830915</v>
      </c>
    </row>
    <row r="936" spans="1:47" ht="13.5" x14ac:dyDescent="0.25">
      <c r="A936" s="659">
        <v>250</v>
      </c>
      <c r="B936" s="30" t="e">
        <v>#N/A</v>
      </c>
      <c r="C936" s="30" t="e">
        <v>#N/A</v>
      </c>
      <c r="D936" s="659" t="s">
        <v>2609</v>
      </c>
      <c r="E936" s="723"/>
      <c r="F936" s="660">
        <f>+'17HPM_DATA_INPUT'!D592</f>
        <v>20</v>
      </c>
      <c r="G936" s="664">
        <f>+'17HPM_DATA_INPUT'!E592</f>
        <v>8</v>
      </c>
      <c r="H936" s="661">
        <f>+'17HPM_DATA_INPUT'!F592</f>
        <v>68</v>
      </c>
      <c r="I936" s="665">
        <f>+'17HPM_DATA_INPUT'!G592</f>
        <v>29</v>
      </c>
      <c r="J936" s="661">
        <f t="shared" ref="J936:O936" si="1287">SUM(J931:J935)</f>
        <v>10480</v>
      </c>
      <c r="K936" s="665">
        <f t="shared" si="1287"/>
        <v>4089</v>
      </c>
      <c r="L936" s="661">
        <f t="shared" si="1287"/>
        <v>3849</v>
      </c>
      <c r="M936" s="665">
        <f t="shared" si="1287"/>
        <v>1434</v>
      </c>
      <c r="N936" s="661">
        <f t="shared" si="1287"/>
        <v>2100</v>
      </c>
      <c r="O936" s="665">
        <f t="shared" si="1287"/>
        <v>1008</v>
      </c>
      <c r="P936" s="661">
        <f>+L936-N936</f>
        <v>1749</v>
      </c>
      <c r="Q936" s="665">
        <f t="shared" si="1285"/>
        <v>426</v>
      </c>
      <c r="R936" s="661">
        <f>SUM(R931:R935)</f>
        <v>9</v>
      </c>
      <c r="S936" s="665">
        <f>SUM(S931:S935)</f>
        <v>4</v>
      </c>
      <c r="T936" s="661">
        <f>SUM(T931:T935)</f>
        <v>470</v>
      </c>
      <c r="U936" s="665">
        <f>SUM(U931:U935)</f>
        <v>215</v>
      </c>
      <c r="V936" s="661">
        <f>+P936-R936-T936</f>
        <v>1270</v>
      </c>
      <c r="W936" s="663">
        <f t="shared" si="1282"/>
        <v>207</v>
      </c>
      <c r="X936" s="4047"/>
      <c r="Y936" s="4044"/>
      <c r="Z936" s="4047"/>
      <c r="AA936" s="3183"/>
      <c r="AB936" s="3183"/>
      <c r="AC936" s="3183"/>
      <c r="AD936" s="70">
        <f t="shared" si="1263"/>
        <v>0</v>
      </c>
      <c r="AE936" s="264">
        <f t="shared" si="1264"/>
        <v>0</v>
      </c>
      <c r="AF936" s="70">
        <f t="shared" si="1265"/>
        <v>0</v>
      </c>
      <c r="AG936" s="264">
        <f t="shared" si="1266"/>
        <v>0</v>
      </c>
      <c r="AH936" s="70">
        <f t="shared" si="1267"/>
        <v>0</v>
      </c>
      <c r="AI936" s="264">
        <f t="shared" si="1268"/>
        <v>0</v>
      </c>
      <c r="AJ936" s="70">
        <f t="shared" si="1269"/>
        <v>0</v>
      </c>
      <c r="AK936" s="264">
        <f t="shared" si="1270"/>
        <v>0</v>
      </c>
      <c r="AL936" s="70">
        <f t="shared" si="1271"/>
        <v>0</v>
      </c>
      <c r="AM936" s="264">
        <f t="shared" si="1272"/>
        <v>0</v>
      </c>
      <c r="AN936" s="70">
        <f t="shared" si="1273"/>
        <v>0</v>
      </c>
      <c r="AO936" s="264">
        <f t="shared" si="1274"/>
        <v>0</v>
      </c>
      <c r="AP936" s="70">
        <f t="shared" si="1275"/>
        <v>0</v>
      </c>
      <c r="AQ936" s="264">
        <f t="shared" si="1276"/>
        <v>0</v>
      </c>
      <c r="AR936" s="70">
        <f t="shared" si="1277"/>
        <v>0</v>
      </c>
      <c r="AS936" s="264">
        <f t="shared" si="1278"/>
        <v>0</v>
      </c>
      <c r="AT936" s="70">
        <f t="shared" si="1279"/>
        <v>0</v>
      </c>
      <c r="AU936" s="264">
        <f t="shared" si="1280"/>
        <v>0</v>
      </c>
    </row>
    <row r="937" spans="1:47" ht="13.5" hidden="1" x14ac:dyDescent="0.25">
      <c r="A937" s="649">
        <v>4390</v>
      </c>
      <c r="B937" s="30" t="e">
        <v>#N/A</v>
      </c>
      <c r="C937" s="30" t="e">
        <v>#N/A</v>
      </c>
      <c r="D937" s="649" t="s">
        <v>4105</v>
      </c>
      <c r="E937" s="723"/>
      <c r="F937" s="656"/>
      <c r="G937" s="651"/>
      <c r="H937" s="654"/>
      <c r="I937" s="690"/>
      <c r="J937" s="654"/>
      <c r="K937" s="651"/>
      <c r="L937" s="654"/>
      <c r="M937" s="651"/>
      <c r="N937" s="654"/>
      <c r="O937" s="673"/>
      <c r="P937" s="650"/>
      <c r="Q937" s="652"/>
      <c r="R937" s="654"/>
      <c r="S937" s="651"/>
      <c r="T937" s="654"/>
      <c r="U937" s="651"/>
      <c r="V937" s="650"/>
      <c r="W937" s="653"/>
      <c r="X937" s="4047"/>
      <c r="Y937" s="4044"/>
      <c r="Z937" s="4047"/>
      <c r="AA937" s="3183"/>
      <c r="AB937" s="3183"/>
      <c r="AC937" s="3183"/>
      <c r="AD937" s="70">
        <f t="shared" si="1263"/>
        <v>0</v>
      </c>
      <c r="AE937" s="264">
        <f t="shared" si="1264"/>
        <v>0</v>
      </c>
      <c r="AF937" s="70">
        <f t="shared" si="1265"/>
        <v>0</v>
      </c>
      <c r="AG937" s="264">
        <f t="shared" si="1266"/>
        <v>0</v>
      </c>
      <c r="AH937" s="70">
        <f t="shared" si="1267"/>
        <v>0</v>
      </c>
      <c r="AI937" s="264">
        <f t="shared" si="1268"/>
        <v>0</v>
      </c>
      <c r="AJ937" s="70">
        <f t="shared" si="1269"/>
        <v>0</v>
      </c>
      <c r="AK937" s="264">
        <f t="shared" si="1270"/>
        <v>0</v>
      </c>
      <c r="AL937" s="70">
        <f t="shared" si="1271"/>
        <v>0</v>
      </c>
      <c r="AM937" s="264">
        <f t="shared" si="1272"/>
        <v>0</v>
      </c>
      <c r="AN937" s="70">
        <f t="shared" si="1273"/>
        <v>0</v>
      </c>
      <c r="AO937" s="264">
        <f t="shared" si="1274"/>
        <v>0</v>
      </c>
      <c r="AP937" s="70">
        <f t="shared" si="1275"/>
        <v>0</v>
      </c>
      <c r="AQ937" s="264">
        <f t="shared" si="1276"/>
        <v>0</v>
      </c>
      <c r="AR937" s="70">
        <f t="shared" si="1277"/>
        <v>0</v>
      </c>
      <c r="AS937" s="264">
        <f t="shared" si="1278"/>
        <v>0</v>
      </c>
      <c r="AT937" s="70">
        <f t="shared" si="1279"/>
        <v>0</v>
      </c>
      <c r="AU937" s="264">
        <f t="shared" si="1280"/>
        <v>0</v>
      </c>
    </row>
    <row r="938" spans="1:47" ht="13.5" hidden="1" x14ac:dyDescent="0.25">
      <c r="A938" s="649">
        <v>5590</v>
      </c>
      <c r="B938" s="30" t="s">
        <v>3459</v>
      </c>
      <c r="C938" s="30" t="s">
        <v>1668</v>
      </c>
      <c r="D938" s="649" t="s">
        <v>1665</v>
      </c>
      <c r="E938" s="723"/>
      <c r="F938" s="656">
        <f>+'17HPM_DATA_INPUT'!D593</f>
        <v>0</v>
      </c>
      <c r="G938" s="651">
        <f>+'17HPM_DATA_INPUT'!E593</f>
        <v>0</v>
      </c>
      <c r="H938" s="654">
        <f>+'17HPM_DATA_INPUT'!F593</f>
        <v>0</v>
      </c>
      <c r="I938" s="690">
        <f>+'17HPM_DATA_INPUT'!G593</f>
        <v>0</v>
      </c>
      <c r="J938" s="654">
        <f>+'17HPM_DATA_INPUT'!H593</f>
        <v>0</v>
      </c>
      <c r="K938" s="651">
        <f>+'17HPM_DATA_INPUT'!I593</f>
        <v>0</v>
      </c>
      <c r="L938" s="654">
        <f>+'17HPM_DATA_INPUT'!J593</f>
        <v>0</v>
      </c>
      <c r="M938" s="651">
        <f>+'17HPM_DATA_INPUT'!K593</f>
        <v>0</v>
      </c>
      <c r="N938" s="654">
        <f>+'17HPM_DATA_INPUT'!L593</f>
        <v>0</v>
      </c>
      <c r="O938" s="673">
        <f>+'17HPM_DATA_INPUT'!M593</f>
        <v>0</v>
      </c>
      <c r="P938" s="650">
        <f>+L938-N938</f>
        <v>0</v>
      </c>
      <c r="Q938" s="652">
        <f t="shared" si="1285"/>
        <v>0</v>
      </c>
      <c r="R938" s="654">
        <f>+'17HPM_DATA_INPUT'!P593</f>
        <v>0</v>
      </c>
      <c r="S938" s="651">
        <f>+'17HPM_DATA_INPUT'!Q593</f>
        <v>0</v>
      </c>
      <c r="T938" s="654">
        <f>+'17HPM_DATA_INPUT'!R593</f>
        <v>0</v>
      </c>
      <c r="U938" s="651">
        <f>+'17HPM_DATA_INPUT'!S593</f>
        <v>0</v>
      </c>
      <c r="V938" s="650">
        <f>+P938-R938-T938</f>
        <v>0</v>
      </c>
      <c r="W938" s="653">
        <f t="shared" si="1282"/>
        <v>0</v>
      </c>
      <c r="X938" s="4047"/>
      <c r="Y938" s="4044"/>
      <c r="Z938" s="4047"/>
      <c r="AA938" s="3183"/>
      <c r="AB938" s="3183"/>
      <c r="AC938" s="3183"/>
      <c r="AD938" s="70">
        <f t="shared" si="1263"/>
        <v>-1</v>
      </c>
      <c r="AE938" s="264">
        <f t="shared" si="1264"/>
        <v>-1</v>
      </c>
      <c r="AF938" s="70">
        <f t="shared" si="1265"/>
        <v>-2</v>
      </c>
      <c r="AG938" s="264">
        <f t="shared" si="1266"/>
        <v>-1</v>
      </c>
      <c r="AH938" s="70">
        <f t="shared" si="1267"/>
        <v>-330</v>
      </c>
      <c r="AI938" s="264">
        <f t="shared" si="1268"/>
        <v>-1</v>
      </c>
      <c r="AJ938" s="70">
        <f t="shared" si="1269"/>
        <v>-116</v>
      </c>
      <c r="AK938" s="264">
        <f t="shared" si="1270"/>
        <v>-1</v>
      </c>
      <c r="AL938" s="70">
        <f t="shared" si="1271"/>
        <v>-143</v>
      </c>
      <c r="AM938" s="264">
        <f t="shared" si="1272"/>
        <v>-1</v>
      </c>
      <c r="AN938" s="70">
        <f t="shared" si="1273"/>
        <v>27</v>
      </c>
      <c r="AO938" s="264">
        <f t="shared" si="1274"/>
        <v>1</v>
      </c>
      <c r="AP938" s="70">
        <f t="shared" si="1275"/>
        <v>0</v>
      </c>
      <c r="AQ938" s="264">
        <f t="shared" si="1276"/>
        <v>0</v>
      </c>
      <c r="AR938" s="70">
        <f t="shared" si="1277"/>
        <v>-23</v>
      </c>
      <c r="AS938" s="264">
        <f t="shared" si="1278"/>
        <v>-1</v>
      </c>
      <c r="AT938" s="70">
        <f t="shared" si="1279"/>
        <v>50</v>
      </c>
      <c r="AU938" s="264">
        <f t="shared" si="1280"/>
        <v>1</v>
      </c>
    </row>
    <row r="939" spans="1:47" ht="13.5" x14ac:dyDescent="0.25">
      <c r="A939" s="719">
        <v>6550</v>
      </c>
      <c r="B939" s="30" t="s">
        <v>320</v>
      </c>
      <c r="C939" s="30" t="s">
        <v>1668</v>
      </c>
      <c r="D939" s="719" t="s">
        <v>1666</v>
      </c>
      <c r="E939" s="723"/>
      <c r="F939" s="656">
        <f>+'17HPM_DATA_INPUT'!D594</f>
        <v>0</v>
      </c>
      <c r="G939" s="651">
        <f>+'17HPM_DATA_INPUT'!E594</f>
        <v>1</v>
      </c>
      <c r="H939" s="654">
        <f>+'17HPM_DATA_INPUT'!F594</f>
        <v>0</v>
      </c>
      <c r="I939" s="690">
        <f>+'17HPM_DATA_INPUT'!G594</f>
        <v>2</v>
      </c>
      <c r="J939" s="654">
        <f>+'17HPM_DATA_INPUT'!H594</f>
        <v>0</v>
      </c>
      <c r="K939" s="651">
        <f>+'17HPM_DATA_INPUT'!I594</f>
        <v>330</v>
      </c>
      <c r="L939" s="654">
        <f>+'17HPM_DATA_INPUT'!J594</f>
        <v>0</v>
      </c>
      <c r="M939" s="651">
        <f>+'17HPM_DATA_INPUT'!K594</f>
        <v>116</v>
      </c>
      <c r="N939" s="654">
        <f>+'17HPM_DATA_INPUT'!L594</f>
        <v>0</v>
      </c>
      <c r="O939" s="673">
        <f>+'17HPM_DATA_INPUT'!M594</f>
        <v>143</v>
      </c>
      <c r="P939" s="650">
        <f>+L939-N939</f>
        <v>0</v>
      </c>
      <c r="Q939" s="652">
        <f>+M939-O939</f>
        <v>-27</v>
      </c>
      <c r="R939" s="654">
        <f>+'17HPM_DATA_INPUT'!P594</f>
        <v>0</v>
      </c>
      <c r="S939" s="651">
        <f>+'17HPM_DATA_INPUT'!Q594</f>
        <v>0</v>
      </c>
      <c r="T939" s="654">
        <f>+'17HPM_DATA_INPUT'!R594</f>
        <v>0</v>
      </c>
      <c r="U939" s="651">
        <f>+'17HPM_DATA_INPUT'!S594</f>
        <v>23</v>
      </c>
      <c r="V939" s="650">
        <f>+P939-R939-T939</f>
        <v>0</v>
      </c>
      <c r="W939" s="653">
        <f>+Q939-S939-U939</f>
        <v>-50</v>
      </c>
      <c r="X939" s="4047"/>
      <c r="Y939" s="4044"/>
      <c r="Z939" s="4047"/>
      <c r="AA939" s="3183"/>
      <c r="AB939" s="3183"/>
      <c r="AC939" s="3183"/>
      <c r="AD939" s="70">
        <f t="shared" si="1263"/>
        <v>0</v>
      </c>
      <c r="AE939" s="264">
        <f t="shared" si="1264"/>
        <v>0</v>
      </c>
      <c r="AF939" s="70">
        <f t="shared" si="1265"/>
        <v>0</v>
      </c>
      <c r="AG939" s="264">
        <f t="shared" si="1266"/>
        <v>0</v>
      </c>
      <c r="AH939" s="70">
        <f t="shared" si="1267"/>
        <v>0</v>
      </c>
      <c r="AI939" s="264">
        <f t="shared" si="1268"/>
        <v>0</v>
      </c>
      <c r="AJ939" s="70">
        <f t="shared" si="1269"/>
        <v>0</v>
      </c>
      <c r="AK939" s="264">
        <f t="shared" si="1270"/>
        <v>0</v>
      </c>
      <c r="AL939" s="70">
        <f t="shared" si="1271"/>
        <v>0</v>
      </c>
      <c r="AM939" s="264">
        <f t="shared" si="1272"/>
        <v>0</v>
      </c>
      <c r="AN939" s="70">
        <f t="shared" si="1273"/>
        <v>0</v>
      </c>
      <c r="AO939" s="264">
        <f t="shared" si="1274"/>
        <v>0</v>
      </c>
      <c r="AP939" s="70">
        <f t="shared" si="1275"/>
        <v>0</v>
      </c>
      <c r="AQ939" s="264">
        <f t="shared" si="1276"/>
        <v>0</v>
      </c>
      <c r="AR939" s="70">
        <f t="shared" si="1277"/>
        <v>0</v>
      </c>
      <c r="AS939" s="264">
        <f t="shared" si="1278"/>
        <v>0</v>
      </c>
      <c r="AT939" s="70">
        <f t="shared" si="1279"/>
        <v>0</v>
      </c>
      <c r="AU939" s="264">
        <f t="shared" si="1280"/>
        <v>0</v>
      </c>
    </row>
    <row r="940" spans="1:47" ht="13.5" hidden="1" x14ac:dyDescent="0.25">
      <c r="A940" s="649">
        <v>6620</v>
      </c>
      <c r="B940" s="30" t="e">
        <v>#N/A</v>
      </c>
      <c r="C940" s="30" t="e">
        <v>#N/A</v>
      </c>
      <c r="D940" s="649" t="s">
        <v>1716</v>
      </c>
      <c r="E940" s="723"/>
      <c r="F940" s="656">
        <f>+'17HPM_DATA_INPUT'!D595</f>
        <v>0</v>
      </c>
      <c r="G940" s="651">
        <f>+'17HPM_DATA_INPUT'!E595</f>
        <v>0</v>
      </c>
      <c r="H940" s="654">
        <f>+'17HPM_DATA_INPUT'!F595</f>
        <v>0</v>
      </c>
      <c r="I940" s="690">
        <f>+'17HPM_DATA_INPUT'!G595</f>
        <v>0</v>
      </c>
      <c r="J940" s="654">
        <f>+'17HPM_DATA_INPUT'!H595</f>
        <v>0</v>
      </c>
      <c r="K940" s="651">
        <f>+'17HPM_DATA_INPUT'!I595</f>
        <v>0</v>
      </c>
      <c r="L940" s="654">
        <f>+'17HPM_DATA_INPUT'!J595</f>
        <v>0</v>
      </c>
      <c r="M940" s="651">
        <f>+'17HPM_DATA_INPUT'!K595</f>
        <v>0</v>
      </c>
      <c r="N940" s="654">
        <f>+'17HPM_DATA_INPUT'!L595</f>
        <v>0</v>
      </c>
      <c r="O940" s="673">
        <f>+'17HPM_DATA_INPUT'!M595</f>
        <v>0</v>
      </c>
      <c r="P940" s="650">
        <f>+L940-N940</f>
        <v>0</v>
      </c>
      <c r="Q940" s="652">
        <f>+M940-O940</f>
        <v>0</v>
      </c>
      <c r="R940" s="654">
        <f>+'17HPM_DATA_INPUT'!P595</f>
        <v>0</v>
      </c>
      <c r="S940" s="651">
        <f>+'17HPM_DATA_INPUT'!Q595</f>
        <v>0</v>
      </c>
      <c r="T940" s="654">
        <f>+'17HPM_DATA_INPUT'!R595</f>
        <v>0</v>
      </c>
      <c r="U940" s="651">
        <f>+'17HPM_DATA_INPUT'!S595</f>
        <v>0</v>
      </c>
      <c r="V940" s="650">
        <f>+P940-R940-T940</f>
        <v>0</v>
      </c>
      <c r="W940" s="653">
        <f>+Q940-S940-U940</f>
        <v>0</v>
      </c>
      <c r="X940" s="4047"/>
      <c r="Y940" s="4044"/>
      <c r="Z940" s="4047"/>
      <c r="AA940" s="3183"/>
      <c r="AB940" s="3183"/>
      <c r="AC940" s="3183"/>
      <c r="AD940" s="70">
        <f t="shared" si="1263"/>
        <v>18</v>
      </c>
      <c r="AE940" s="264">
        <f t="shared" si="1264"/>
        <v>0.94736842105263153</v>
      </c>
      <c r="AF940" s="70">
        <f t="shared" si="1265"/>
        <v>40</v>
      </c>
      <c r="AG940" s="264">
        <f t="shared" si="1266"/>
        <v>0.48192771084337349</v>
      </c>
      <c r="AH940" s="70">
        <f t="shared" si="1267"/>
        <v>6863</v>
      </c>
      <c r="AI940" s="264">
        <f t="shared" si="1268"/>
        <v>0.57474248387907212</v>
      </c>
      <c r="AJ940" s="70">
        <f t="shared" si="1269"/>
        <v>3339</v>
      </c>
      <c r="AK940" s="264">
        <f t="shared" si="1270"/>
        <v>1.1903743315508022</v>
      </c>
      <c r="AL940" s="70">
        <f t="shared" si="1271"/>
        <v>914</v>
      </c>
      <c r="AM940" s="264">
        <f t="shared" si="1272"/>
        <v>0.31681109185441941</v>
      </c>
      <c r="AN940" s="70">
        <f t="shared" si="1273"/>
        <v>2425</v>
      </c>
      <c r="AO940" s="264">
        <f t="shared" si="1274"/>
        <v>30.3125</v>
      </c>
      <c r="AP940" s="70">
        <f t="shared" si="1275"/>
        <v>6</v>
      </c>
      <c r="AQ940" s="264">
        <f t="shared" si="1276"/>
        <v>0.6</v>
      </c>
      <c r="AR940" s="70">
        <f t="shared" si="1277"/>
        <v>234</v>
      </c>
      <c r="AS940" s="264">
        <f t="shared" si="1278"/>
        <v>0.37987012987012986</v>
      </c>
      <c r="AT940" s="70">
        <f t="shared" si="1279"/>
        <v>2185</v>
      </c>
      <c r="AU940" s="264">
        <f t="shared" si="1280"/>
        <v>3.094900849858357</v>
      </c>
    </row>
    <row r="941" spans="1:47" ht="13.5" x14ac:dyDescent="0.25">
      <c r="A941" s="649">
        <v>6640</v>
      </c>
      <c r="B941" s="30" t="s">
        <v>2894</v>
      </c>
      <c r="C941" s="30" t="s">
        <v>1668</v>
      </c>
      <c r="D941" s="649" t="s">
        <v>1667</v>
      </c>
      <c r="E941" s="723"/>
      <c r="F941" s="656">
        <f>+'17HPM_DATA_INPUT'!D596</f>
        <v>37</v>
      </c>
      <c r="G941" s="651">
        <f>+'17HPM_DATA_INPUT'!E596</f>
        <v>19</v>
      </c>
      <c r="H941" s="654">
        <f>+'17HPM_DATA_INPUT'!F596</f>
        <v>123</v>
      </c>
      <c r="I941" s="690">
        <f>+'17HPM_DATA_INPUT'!G596</f>
        <v>83</v>
      </c>
      <c r="J941" s="654">
        <f>+'17HPM_DATA_INPUT'!H596</f>
        <v>18804</v>
      </c>
      <c r="K941" s="651">
        <f>+'17HPM_DATA_INPUT'!I596</f>
        <v>11941</v>
      </c>
      <c r="L941" s="654">
        <f>+'17HPM_DATA_INPUT'!J596</f>
        <v>6144</v>
      </c>
      <c r="M941" s="651">
        <f>+'17HPM_DATA_INPUT'!K596</f>
        <v>2805</v>
      </c>
      <c r="N941" s="654">
        <f>+'17HPM_DATA_INPUT'!L596</f>
        <v>3799</v>
      </c>
      <c r="O941" s="673">
        <f>+'17HPM_DATA_INPUT'!M596</f>
        <v>2885</v>
      </c>
      <c r="P941" s="650">
        <f>+L941-N941</f>
        <v>2345</v>
      </c>
      <c r="Q941" s="652">
        <f t="shared" si="1285"/>
        <v>-80</v>
      </c>
      <c r="R941" s="654">
        <f>+'17HPM_DATA_INPUT'!P596</f>
        <v>16</v>
      </c>
      <c r="S941" s="651">
        <f>+'17HPM_DATA_INPUT'!Q596</f>
        <v>10</v>
      </c>
      <c r="T941" s="654">
        <f>+'17HPM_DATA_INPUT'!R596</f>
        <v>850</v>
      </c>
      <c r="U941" s="651">
        <f>+'17HPM_DATA_INPUT'!S596</f>
        <v>616</v>
      </c>
      <c r="V941" s="650">
        <f>+P941-R941-T941</f>
        <v>1479</v>
      </c>
      <c r="W941" s="653">
        <f t="shared" si="1282"/>
        <v>-706</v>
      </c>
      <c r="X941" s="4047"/>
      <c r="Y941" s="4044"/>
      <c r="Z941" s="4047"/>
      <c r="AA941" s="3183"/>
      <c r="AB941" s="3183"/>
      <c r="AC941" s="3183"/>
      <c r="AD941" s="261">
        <f t="shared" si="1263"/>
        <v>17</v>
      </c>
      <c r="AE941" s="262">
        <f t="shared" si="1264"/>
        <v>0.85</v>
      </c>
      <c r="AF941" s="18">
        <f t="shared" si="1265"/>
        <v>38</v>
      </c>
      <c r="AG941" s="262">
        <f t="shared" si="1266"/>
        <v>0.44705882352941179</v>
      </c>
      <c r="AH941" s="18">
        <f t="shared" si="1267"/>
        <v>6533</v>
      </c>
      <c r="AI941" s="262">
        <f t="shared" si="1268"/>
        <v>0.53239344796675092</v>
      </c>
      <c r="AJ941" s="18">
        <f t="shared" si="1269"/>
        <v>3223</v>
      </c>
      <c r="AK941" s="262">
        <f t="shared" si="1270"/>
        <v>1.1033892502567615</v>
      </c>
      <c r="AL941" s="18">
        <f t="shared" si="1271"/>
        <v>771</v>
      </c>
      <c r="AM941" s="262">
        <f t="shared" si="1272"/>
        <v>0.25462351387054161</v>
      </c>
      <c r="AN941" s="18">
        <f t="shared" si="1273"/>
        <v>2452</v>
      </c>
      <c r="AO941" s="262">
        <f t="shared" si="1274"/>
        <v>22.915887850467289</v>
      </c>
      <c r="AP941" s="18">
        <f t="shared" si="1275"/>
        <v>6</v>
      </c>
      <c r="AQ941" s="262">
        <f t="shared" si="1276"/>
        <v>0.6</v>
      </c>
      <c r="AR941" s="18">
        <f t="shared" si="1277"/>
        <v>211</v>
      </c>
      <c r="AS941" s="262">
        <f t="shared" si="1278"/>
        <v>0.33020344287949921</v>
      </c>
      <c r="AT941" s="18">
        <f t="shared" si="1279"/>
        <v>2235</v>
      </c>
      <c r="AU941" s="263">
        <f t="shared" si="1280"/>
        <v>2.9563492063492065</v>
      </c>
    </row>
    <row r="942" spans="1:47" ht="13.5" x14ac:dyDescent="0.25">
      <c r="A942" s="659">
        <v>250</v>
      </c>
      <c r="B942" s="30" t="e">
        <v>#N/A</v>
      </c>
      <c r="C942" s="30" t="e">
        <v>#N/A</v>
      </c>
      <c r="D942" s="659" t="s">
        <v>2610</v>
      </c>
      <c r="E942" s="723"/>
      <c r="F942" s="660">
        <f>+'17HPM_DATA_INPUT'!D597</f>
        <v>37</v>
      </c>
      <c r="G942" s="664">
        <f>+'17HPM_DATA_INPUT'!E597</f>
        <v>20</v>
      </c>
      <c r="H942" s="661">
        <f>+'17HPM_DATA_INPUT'!F597</f>
        <v>123</v>
      </c>
      <c r="I942" s="665">
        <f>+'17HPM_DATA_INPUT'!G597</f>
        <v>85</v>
      </c>
      <c r="J942" s="661">
        <f t="shared" ref="J942:O942" si="1288">SUM(J937:J941)</f>
        <v>18804</v>
      </c>
      <c r="K942" s="665">
        <f t="shared" si="1288"/>
        <v>12271</v>
      </c>
      <c r="L942" s="661">
        <f t="shared" si="1288"/>
        <v>6144</v>
      </c>
      <c r="M942" s="665">
        <f t="shared" si="1288"/>
        <v>2921</v>
      </c>
      <c r="N942" s="661">
        <f t="shared" si="1288"/>
        <v>3799</v>
      </c>
      <c r="O942" s="665">
        <f t="shared" si="1288"/>
        <v>3028</v>
      </c>
      <c r="P942" s="661">
        <f>+L942-N942</f>
        <v>2345</v>
      </c>
      <c r="Q942" s="665">
        <f t="shared" si="1285"/>
        <v>-107</v>
      </c>
      <c r="R942" s="661">
        <f>SUM(R937:R941)</f>
        <v>16</v>
      </c>
      <c r="S942" s="665">
        <f>SUM(S937:S941)</f>
        <v>10</v>
      </c>
      <c r="T942" s="661">
        <f>SUM(T937:T941)</f>
        <v>850</v>
      </c>
      <c r="U942" s="665">
        <f>SUM(U937:U941)</f>
        <v>639</v>
      </c>
      <c r="V942" s="661">
        <f>+P942-R942-T942</f>
        <v>1479</v>
      </c>
      <c r="W942" s="663">
        <f t="shared" si="1282"/>
        <v>-756</v>
      </c>
      <c r="X942" s="4047"/>
      <c r="Y942" s="4044"/>
      <c r="Z942" s="4047"/>
      <c r="AA942" s="3183"/>
      <c r="AB942" s="3183"/>
      <c r="AC942" s="3183"/>
      <c r="AD942" s="2"/>
      <c r="AE942" s="252"/>
      <c r="AF942" s="2"/>
      <c r="AG942" s="252"/>
      <c r="AH942" s="2"/>
      <c r="AI942" s="252"/>
      <c r="AJ942" s="2"/>
      <c r="AK942" s="252"/>
      <c r="AL942" s="2"/>
      <c r="AM942" s="252"/>
      <c r="AN942" s="2"/>
      <c r="AO942" s="252"/>
      <c r="AP942" s="2"/>
      <c r="AQ942" s="252"/>
      <c r="AR942" s="2"/>
      <c r="AS942" s="252"/>
      <c r="AT942" s="2"/>
      <c r="AU942" s="252"/>
    </row>
    <row r="943" spans="1:47" ht="13.5" x14ac:dyDescent="0.25">
      <c r="A943" s="649" t="e">
        <v>#VALUE!</v>
      </c>
      <c r="B943" s="30" t="e">
        <v>#VALUE!</v>
      </c>
      <c r="C943" s="30" t="e">
        <v>#VALUE!</v>
      </c>
      <c r="D943" s="649"/>
      <c r="E943" s="723"/>
      <c r="F943" s="666"/>
      <c r="G943" s="666"/>
      <c r="H943" s="666"/>
      <c r="I943" s="666"/>
      <c r="J943" s="666"/>
      <c r="K943" s="666"/>
      <c r="L943" s="666"/>
      <c r="M943" s="666"/>
      <c r="N943" s="666"/>
      <c r="O943" s="666"/>
      <c r="P943" s="667"/>
      <c r="Q943" s="652"/>
      <c r="R943" s="666"/>
      <c r="S943" s="666"/>
      <c r="T943" s="667"/>
      <c r="U943" s="652"/>
      <c r="V943" s="666"/>
      <c r="W943" s="668"/>
      <c r="X943" s="4047"/>
      <c r="Y943" s="4044"/>
      <c r="Z943" s="4047"/>
      <c r="AA943" s="3183"/>
      <c r="AB943" s="3183"/>
      <c r="AC943" s="3183"/>
      <c r="AD943" s="261">
        <f>+F944-G944</f>
        <v>1707</v>
      </c>
      <c r="AE943" s="262">
        <f>IF(G944=0,0,IF(AD943&gt;0,ABS(+AD943/G944),-ABS(+AD943/G944)))</f>
        <v>0.1582313681868743</v>
      </c>
      <c r="AF943" s="18">
        <f>+H944-I944</f>
        <v>3814</v>
      </c>
      <c r="AG943" s="262">
        <f>IF(I944=0,0,IF(AF943&gt;0,ABS(+AF943/I944),-ABS(+AF943/I944)))</f>
        <v>0.1773541036968147</v>
      </c>
      <c r="AH943" s="18">
        <f>+J944-K944</f>
        <v>1947976.1836363636</v>
      </c>
      <c r="AI943" s="262">
        <f>IF(K944=0,0,IF(AH943&gt;0,ABS(+AH943/K944),-ABS(+AH943/K944)))</f>
        <v>0.20623321253950089</v>
      </c>
      <c r="AJ943" s="18">
        <f>+L944-M944</f>
        <v>580088.54999999935</v>
      </c>
      <c r="AK943" s="262">
        <f>IF(M944=0,0,IF(AJ943&gt;0,ABS(+AJ943/M944),-ABS(+AJ943/M944)))</f>
        <v>0.16468471284305736</v>
      </c>
      <c r="AL943" s="18">
        <f>+N944-O944</f>
        <v>-37800.040904033929</v>
      </c>
      <c r="AM943" s="262">
        <f>IF(O944=0,0,IF(AL943&gt;0,ABS(+AL943/O944),-ABS(+AL943/O944)))</f>
        <v>-8.7577545322768575E-3</v>
      </c>
      <c r="AN943" s="18">
        <f>+P944-Q944</f>
        <v>617888.59090403328</v>
      </c>
      <c r="AO943" s="262">
        <f>IF(Q944=0,0,IF(AN943&gt;0,ABS(+AN943/Q944),-ABS(+AN943/Q944)))</f>
        <v>0.77843191675087364</v>
      </c>
      <c r="AP943" s="18">
        <f>+R944-S944</f>
        <v>977.73271405343439</v>
      </c>
      <c r="AQ943" s="262">
        <f>IF(S944=0,0,IF(AP943&gt;0,ABS(+AP943/S944),-ABS(+AP943/S944)))</f>
        <v>0.13683433437053111</v>
      </c>
      <c r="AR943" s="18">
        <f>+T944-U944</f>
        <v>107366.23836868012</v>
      </c>
      <c r="AS943" s="262">
        <f>IF(U944=0,0,IF(AR943&gt;0,ABS(+AR943/U944),-ABS(+AR943/U944)))</f>
        <v>0.15864957891822776</v>
      </c>
      <c r="AT943" s="18">
        <f>+V944-W944</f>
        <v>509544.6198212998</v>
      </c>
      <c r="AU943" s="263">
        <f>IF(W944=0,0,IF(AT943&gt;0,ABS(+AT943/W944),-ABS(+AT943/W944)))</f>
        <v>0.34483285047841866</v>
      </c>
    </row>
    <row r="944" spans="1:47" ht="13.5" x14ac:dyDescent="0.25">
      <c r="A944" s="659">
        <v>250</v>
      </c>
      <c r="B944" s="30" t="e">
        <v>#N/A</v>
      </c>
      <c r="C944" s="30" t="e">
        <v>#N/A</v>
      </c>
      <c r="D944" s="659" t="s">
        <v>173</v>
      </c>
      <c r="E944" s="724"/>
      <c r="F944" s="669">
        <f>+F942+F936+F930</f>
        <v>12495</v>
      </c>
      <c r="G944" s="682">
        <f t="shared" ref="G944:U944" si="1289">+G942+G936+G930</f>
        <v>10788</v>
      </c>
      <c r="H944" s="661">
        <f t="shared" si="1289"/>
        <v>25319</v>
      </c>
      <c r="I944" s="665">
        <f t="shared" si="1289"/>
        <v>21505</v>
      </c>
      <c r="J944" s="661">
        <f>+J942+J936+J930</f>
        <v>11393478</v>
      </c>
      <c r="K944" s="665">
        <f t="shared" si="1289"/>
        <v>9445501.8163636364</v>
      </c>
      <c r="L944" s="661">
        <f>+L942+L936+L930</f>
        <v>4102507.4799999995</v>
      </c>
      <c r="M944" s="665">
        <f t="shared" si="1289"/>
        <v>3522418.93</v>
      </c>
      <c r="N944" s="661">
        <f t="shared" si="1289"/>
        <v>4278379.4962959662</v>
      </c>
      <c r="O944" s="665">
        <f t="shared" si="1289"/>
        <v>4316179.5372000001</v>
      </c>
      <c r="P944" s="661">
        <f>+L944-N944</f>
        <v>-175872.01629596669</v>
      </c>
      <c r="Q944" s="665">
        <f t="shared" si="1285"/>
        <v>-793760.60719999997</v>
      </c>
      <c r="R944" s="661">
        <f t="shared" si="1289"/>
        <v>8123.1083140534347</v>
      </c>
      <c r="S944" s="665">
        <f t="shared" si="1289"/>
        <v>7145.3756000000003</v>
      </c>
      <c r="T944" s="661">
        <f>+T942+T936+T930</f>
        <v>784117.09456868016</v>
      </c>
      <c r="U944" s="665">
        <f t="shared" si="1289"/>
        <v>676750.85620000004</v>
      </c>
      <c r="V944" s="661">
        <f>+P944-R944-T944</f>
        <v>-968112.21917870035</v>
      </c>
      <c r="W944" s="663">
        <f t="shared" si="1282"/>
        <v>-1477656.8390000002</v>
      </c>
      <c r="X944" s="4047"/>
      <c r="Y944" s="4035"/>
      <c r="Z944" s="4041"/>
      <c r="AA944" s="3179"/>
      <c r="AB944" s="3179"/>
      <c r="AC944" s="3180"/>
      <c r="AD944" s="2"/>
      <c r="AE944" s="252"/>
      <c r="AF944" s="2"/>
      <c r="AG944" s="252"/>
      <c r="AH944" s="2"/>
      <c r="AI944" s="252"/>
      <c r="AJ944" s="2"/>
      <c r="AK944" s="252"/>
      <c r="AL944" s="2"/>
      <c r="AM944" s="252"/>
      <c r="AN944" s="2"/>
      <c r="AO944" s="252"/>
      <c r="AP944" s="2"/>
      <c r="AQ944" s="252"/>
      <c r="AR944" s="2"/>
      <c r="AS944" s="252"/>
      <c r="AT944" s="2"/>
      <c r="AU944" s="252"/>
    </row>
    <row r="945" spans="1:47" ht="13.5" x14ac:dyDescent="0.25">
      <c r="A945" s="677" t="e">
        <v>#VALUE!</v>
      </c>
      <c r="B945" s="30" t="e">
        <v>#VALUE!</v>
      </c>
      <c r="C945" s="30" t="e">
        <v>#VALUE!</v>
      </c>
      <c r="D945" s="677" t="s">
        <v>398</v>
      </c>
      <c r="E945" s="712"/>
      <c r="F945" s="159"/>
      <c r="G945" s="159"/>
      <c r="H945" s="687"/>
      <c r="I945" s="687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4042"/>
      <c r="Y945" s="4049"/>
      <c r="Z945" s="4048"/>
      <c r="AA945" s="3187"/>
      <c r="AB945" s="3187"/>
      <c r="AC945" s="3187"/>
      <c r="AD945" s="70">
        <f>+F946-G946</f>
        <v>2202</v>
      </c>
      <c r="AE945" s="264">
        <f>IF(G946=0,0,IF(AD945&gt;0,ABS(+AD945/G946),-ABS(+AD945/G946)))</f>
        <v>0.23254831555602493</v>
      </c>
      <c r="AF945" s="70">
        <f>+H946-I946</f>
        <v>4424</v>
      </c>
      <c r="AG945" s="264">
        <f>IF(I946=0,0,IF(AF945&gt;0,ABS(+AF945/I946),-ABS(+AF945/I946)))</f>
        <v>0.23275635292260746</v>
      </c>
      <c r="AH945" s="70">
        <f>+J946-K946</f>
        <v>2114006</v>
      </c>
      <c r="AI945" s="264">
        <f>IF(K946=0,0,IF(AH945&gt;0,ABS(+AH945/K946),-ABS(+AH945/K946)))</f>
        <v>0.26921740733929905</v>
      </c>
      <c r="AJ945" s="70">
        <f>+L946-M946</f>
        <v>682224</v>
      </c>
      <c r="AK945" s="264">
        <f>IF(M946=0,0,IF(AJ945&gt;0,ABS(+AJ945/M946),-ABS(+AJ945/M946)))</f>
        <v>0.23545376923305239</v>
      </c>
      <c r="AL945" s="70">
        <f>+N946-O946</f>
        <v>65921</v>
      </c>
      <c r="AM945" s="264">
        <f>IF(O946=0,0,IF(AL945&gt;0,ABS(+AL945/O946),-ABS(+AL945/O946)))</f>
        <v>1.902554989845209E-2</v>
      </c>
      <c r="AN945" s="70">
        <f>+P946-Q946</f>
        <v>616303</v>
      </c>
      <c r="AO945" s="264">
        <f>IF(Q946=0,0,IF(AN945&gt;0,ABS(+AN945/Q946),-ABS(+AN945/Q946)))</f>
        <v>1.0862242479039657</v>
      </c>
      <c r="AP945" s="70">
        <f>+R946-S946</f>
        <v>1037</v>
      </c>
      <c r="AQ945" s="264">
        <f>IF(S946=0,0,IF(AP945&gt;0,ABS(+AP945/S946),-ABS(+AP945/S946)))</f>
        <v>0.15220901218259211</v>
      </c>
      <c r="AR945" s="70">
        <f>+T946-U946</f>
        <v>110772</v>
      </c>
      <c r="AS945" s="264">
        <f>IF(U946=0,0,IF(AR945&gt;0,ABS(+AR945/U946),-ABS(+AR945/U946)))</f>
        <v>0.19561278656217221</v>
      </c>
      <c r="AT945" s="70">
        <f>+V946-W946</f>
        <v>504494</v>
      </c>
      <c r="AU945" s="264">
        <f>IF(W946=0,0,IF(AT945&gt;0,ABS(+AT945/W946),-ABS(+AT945/W946)))</f>
        <v>0.44235389433885502</v>
      </c>
    </row>
    <row r="946" spans="1:47" ht="13.5" x14ac:dyDescent="0.25">
      <c r="A946" s="679">
        <v>6550</v>
      </c>
      <c r="B946" s="30" t="s">
        <v>320</v>
      </c>
      <c r="C946" s="30" t="s">
        <v>1668</v>
      </c>
      <c r="D946" s="679" t="s">
        <v>3936</v>
      </c>
      <c r="E946" s="731" t="s">
        <v>675</v>
      </c>
      <c r="F946" s="763">
        <f>+'17HPM_DATA_INPUT'!D588</f>
        <v>11671</v>
      </c>
      <c r="G946" s="692">
        <f>+'17HPM_DATA_INPUT'!E588</f>
        <v>9469</v>
      </c>
      <c r="H946" s="693">
        <f>+'17HPM_DATA_INPUT'!F588</f>
        <v>23431</v>
      </c>
      <c r="I946" s="692">
        <f>+'17HPM_DATA_INPUT'!G588</f>
        <v>19007</v>
      </c>
      <c r="J946" s="693">
        <f>+'17HPM_DATA_INPUT'!H588</f>
        <v>9966418</v>
      </c>
      <c r="K946" s="692">
        <f>+'17HPM_DATA_INPUT'!I588</f>
        <v>7852412</v>
      </c>
      <c r="L946" s="693">
        <f>+'17HPM_DATA_INPUT'!J588</f>
        <v>3579710</v>
      </c>
      <c r="M946" s="692">
        <f>+'17HPM_DATA_INPUT'!K588</f>
        <v>2897486</v>
      </c>
      <c r="N946" s="693">
        <f>+'17HPM_DATA_INPUT'!L588</f>
        <v>3530788</v>
      </c>
      <c r="O946" s="692">
        <f>+'17HPM_DATA_INPUT'!M588</f>
        <v>3464867</v>
      </c>
      <c r="P946" s="694">
        <f t="shared" ref="P946:P954" si="1290">+L946-N946</f>
        <v>48922</v>
      </c>
      <c r="Q946" s="695">
        <f t="shared" ref="Q946:Q954" si="1291">+M946-O946</f>
        <v>-567381</v>
      </c>
      <c r="R946" s="693">
        <f>+'17HPM_DATA_INPUT'!P588</f>
        <v>7850</v>
      </c>
      <c r="S946" s="692">
        <f>+'17HPM_DATA_INPUT'!Q588</f>
        <v>6813</v>
      </c>
      <c r="T946" s="693">
        <f>+'17HPM_DATA_INPUT'!R588</f>
        <v>677054</v>
      </c>
      <c r="U946" s="692">
        <f>+'17HPM_DATA_INPUT'!S588</f>
        <v>566282</v>
      </c>
      <c r="V946" s="694">
        <f>+P946-R946-T946</f>
        <v>-635982</v>
      </c>
      <c r="W946" s="696">
        <f t="shared" si="1282"/>
        <v>-1140476</v>
      </c>
      <c r="X946" s="4048"/>
      <c r="Y946" s="4049" t="s">
        <v>1200</v>
      </c>
      <c r="Z946" s="4048"/>
      <c r="AA946" s="3187"/>
      <c r="AB946" s="3187"/>
      <c r="AC946" s="3187"/>
      <c r="AD946" s="70">
        <f>+F947-G947</f>
        <v>0</v>
      </c>
      <c r="AE946" s="264">
        <f>IF(G947=0,0,IF(AD946&gt;0,ABS(+AD946/G947),-ABS(+AD946/G947)))</f>
        <v>0</v>
      </c>
      <c r="AF946" s="70">
        <f>+H947-I947</f>
        <v>0</v>
      </c>
      <c r="AG946" s="264">
        <f>IF(I947=0,0,IF(AF946&gt;0,ABS(+AF946/I947),-ABS(+AF946/I947)))</f>
        <v>0</v>
      </c>
      <c r="AH946" s="70">
        <f>+J947-K947</f>
        <v>132062</v>
      </c>
      <c r="AI946" s="264">
        <f>IF(K947=0,0,IF(AH946&gt;0,ABS(+AH946/K947),-ABS(+AH946/K947)))</f>
        <v>1.4625130124698222</v>
      </c>
      <c r="AJ946" s="70">
        <f>+L947-M947</f>
        <v>12719.009999999995</v>
      </c>
      <c r="AK946" s="264">
        <f>IF(M947=0,0,IF(AJ946&gt;0,ABS(+AJ946/M947),-ABS(+AJ946/M947)))</f>
        <v>0.140855943653237</v>
      </c>
      <c r="AL946" s="70">
        <f>+N947-O947</f>
        <v>45160.388876866906</v>
      </c>
      <c r="AM946" s="264">
        <f>IF(O947=0,0,IF(AL946&gt;0,ABS(+AL946/O947),-ABS(+AL946/O947)))</f>
        <v>1.287119331945983</v>
      </c>
      <c r="AN946" s="70">
        <f>+P947-Q947</f>
        <v>-32441.378876866911</v>
      </c>
      <c r="AO946" s="264">
        <f>IF(Q947=0,0,IF(AN946&gt;0,ABS(+AN946/Q947),-ABS(+AN946/Q947)))</f>
        <v>-0.5875827041273527</v>
      </c>
      <c r="AP946" s="70">
        <f>+R947-S947</f>
        <v>109.42358761096418</v>
      </c>
      <c r="AQ946" s="264">
        <f>IF(S947=0,0,IF(AP946&gt;0,ABS(+AP946/S947),-ABS(+AP946/S947)))</f>
        <v>1.586060570553814</v>
      </c>
      <c r="AR946" s="70">
        <f>+T947-U947</f>
        <v>9653.5301167510625</v>
      </c>
      <c r="AS946" s="264">
        <f>IF(U947=0,0,IF(AR946&gt;0,ABS(+AR946/U947),-ABS(+AR946/U947)))</f>
        <v>1.6834529752374672</v>
      </c>
      <c r="AT946" s="70">
        <f>+V947-W947</f>
        <v>-42204.33258122894</v>
      </c>
      <c r="AU946" s="264">
        <f>IF(W947=0,0,IF(AT946&gt;0,ABS(+AT946/W947),-ABS(+AT946/W947)))</f>
        <v>-0.85419619341142494</v>
      </c>
    </row>
    <row r="947" spans="1:47" ht="13.5" x14ac:dyDescent="0.25">
      <c r="A947" s="2428">
        <v>6550</v>
      </c>
      <c r="B947" s="30" t="s">
        <v>320</v>
      </c>
      <c r="C947" s="30" t="s">
        <v>1668</v>
      </c>
      <c r="D947" s="2428" t="s">
        <v>3937</v>
      </c>
      <c r="E947" s="2486" t="s">
        <v>3930</v>
      </c>
      <c r="F947" s="697">
        <f>+VLOOKUP(A947,'17NM_Clinic Revenue'!$C$10:$K$85,9,FALSE)</f>
        <v>0</v>
      </c>
      <c r="G947" s="698">
        <f>+VLOOKUP(A947,'17NM_Clinic Revenue'!$C$96:$K$170,9,FALSE)</f>
        <v>0</v>
      </c>
      <c r="H947" s="699">
        <v>0</v>
      </c>
      <c r="I947" s="700">
        <v>0</v>
      </c>
      <c r="J947" s="701">
        <f>+VLOOKUP(A947,'17NM_Clinic Revenue'!$C$10:$K$85,5,FALSE)</f>
        <v>222360</v>
      </c>
      <c r="K947" s="702">
        <f>+VLOOKUP(A947,'17NM_Clinic Revenue'!$C$96:$K$170,5,FALSE)</f>
        <v>90298</v>
      </c>
      <c r="L947" s="701">
        <f>+VLOOKUP(A947,'17NM_Clinic Revenue'!$C$10:$K$85,8,FALSE)</f>
        <v>103017.01</v>
      </c>
      <c r="M947" s="702">
        <f>+VLOOKUP(A947,'17NM_Clinic Revenue'!$C$96:$K$170,8,FALSE)</f>
        <v>90298</v>
      </c>
      <c r="N947" s="701">
        <f>+SUMIF('17NM_Flex Cost'!$C$7:$C$122,A947,'17NM_Flex Cost'!$E$7:$E$122)</f>
        <v>80246.792876866937</v>
      </c>
      <c r="O947" s="702">
        <f>+SUMIF('17NM_Flex Cost'!$M$7:$M$122,A947,'17NM_Flex Cost'!$O$7:$O$122)</f>
        <v>35086.404000000031</v>
      </c>
      <c r="P947" s="701">
        <f>+L947-N947</f>
        <v>22770.217123133058</v>
      </c>
      <c r="Q947" s="702">
        <f>+M947-O947</f>
        <v>55211.595999999969</v>
      </c>
      <c r="R947" s="701">
        <f>+SUMIF('17NM_Flex Cost'!$C$7:$C$122,A947,'17NM_Flex Cost'!$F$7:$F$122)</f>
        <v>178.41438761096424</v>
      </c>
      <c r="S947" s="702">
        <f>+SUMIF('17NM_Flex Cost'!$M$7:$M$122,A947,'17NM_Flex Cost'!$P$7:$P$122)</f>
        <v>68.990800000000064</v>
      </c>
      <c r="T947" s="701">
        <f>+SUMIF('17NM_Flex Cost'!$C$7:$C$122,A947,'17NM_Flex Cost'!$G$7:$G$122)</f>
        <v>15387.892916751069</v>
      </c>
      <c r="U947" s="702">
        <f>+SUMIF('17NM_Flex Cost'!$M$7:$M$122,A947,'17NM_Flex Cost'!$Q$7:$Q$122)</f>
        <v>5734.3628000000053</v>
      </c>
      <c r="V947" s="701">
        <f>+P947-R947-T947</f>
        <v>7203.909818771026</v>
      </c>
      <c r="W947" s="703">
        <f>+Q947-S947-U947</f>
        <v>49408.242399999966</v>
      </c>
      <c r="X947" s="4048"/>
      <c r="Y947" s="4035"/>
      <c r="Z947" s="4041"/>
      <c r="AA947" s="3179">
        <f>+'17NM_PLRecon'!S33-'Departmental PL'!V947</f>
        <v>0</v>
      </c>
      <c r="AB947" s="3179">
        <f>+'17NM_PLRecon'!T33-'Departmental PL'!W947</f>
        <v>0</v>
      </c>
      <c r="AC947" s="3179"/>
      <c r="AD947" s="2"/>
      <c r="AE947" s="252"/>
      <c r="AF947" s="2"/>
      <c r="AG947" s="252"/>
      <c r="AH947" s="2"/>
      <c r="AI947" s="252"/>
      <c r="AJ947" s="2"/>
      <c r="AK947" s="252"/>
      <c r="AL947" s="2"/>
      <c r="AM947" s="252"/>
      <c r="AN947" s="2"/>
      <c r="AO947" s="252"/>
      <c r="AP947" s="2"/>
      <c r="AQ947" s="252"/>
      <c r="AR947" s="2"/>
      <c r="AS947" s="252"/>
      <c r="AT947" s="2"/>
      <c r="AU947" s="252"/>
    </row>
    <row r="948" spans="1:47" ht="13.5" x14ac:dyDescent="0.25">
      <c r="A948" s="30" t="e">
        <v>#VALUE!</v>
      </c>
      <c r="B948" s="30" t="e">
        <v>#VALUE!</v>
      </c>
      <c r="C948" s="30" t="e">
        <v>#VALUE!</v>
      </c>
      <c r="F948" s="769"/>
      <c r="G948" s="769"/>
      <c r="H948" s="783"/>
      <c r="I948" s="783"/>
      <c r="J948" s="769"/>
      <c r="K948" s="769"/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4042"/>
      <c r="Y948" s="4058"/>
      <c r="Z948" s="4059"/>
      <c r="AA948" s="3191"/>
      <c r="AB948" s="3191"/>
      <c r="AC948" s="3192"/>
      <c r="AD948" s="2"/>
      <c r="AE948" s="252"/>
      <c r="AF948" s="2"/>
      <c r="AG948" s="252"/>
      <c r="AH948" s="2"/>
      <c r="AI948" s="252"/>
      <c r="AJ948" s="2"/>
      <c r="AK948" s="252"/>
      <c r="AL948" s="2"/>
      <c r="AM948" s="252"/>
      <c r="AN948" s="2"/>
      <c r="AO948" s="252"/>
      <c r="AP948" s="2"/>
      <c r="AQ948" s="252"/>
      <c r="AR948" s="2"/>
      <c r="AS948" s="252"/>
      <c r="AT948" s="2"/>
      <c r="AU948" s="252"/>
    </row>
    <row r="949" spans="1:47" ht="13.5" x14ac:dyDescent="0.25">
      <c r="A949" s="677">
        <v>4490</v>
      </c>
      <c r="B949" s="30" t="s">
        <v>614</v>
      </c>
      <c r="C949" s="30" t="s">
        <v>1668</v>
      </c>
      <c r="D949" s="677" t="s">
        <v>3938</v>
      </c>
      <c r="E949" s="712"/>
      <c r="F949" s="2484"/>
      <c r="G949" s="2484"/>
      <c r="H949" s="2484"/>
      <c r="I949" s="2484"/>
      <c r="J949" s="2484"/>
      <c r="K949" s="2484"/>
      <c r="L949" s="2484"/>
      <c r="M949" s="2484"/>
      <c r="N949" s="2484"/>
      <c r="O949" s="2484"/>
      <c r="P949" s="2484"/>
      <c r="Q949" s="2484"/>
      <c r="R949" s="2484"/>
      <c r="S949" s="2484"/>
      <c r="T949" s="2484"/>
      <c r="U949" s="2484"/>
      <c r="V949" s="2484"/>
      <c r="W949" s="2485"/>
      <c r="X949" s="4060"/>
      <c r="Y949" s="4049"/>
      <c r="Z949" s="4048"/>
      <c r="AA949" s="3187"/>
      <c r="AB949" s="3187"/>
      <c r="AC949" s="3187"/>
      <c r="AD949" s="70">
        <f>+F950-G950</f>
        <v>-24</v>
      </c>
      <c r="AE949" s="264">
        <f>IF(G950=0,0,IF(AD949&gt;0,ABS(+AD949/G950),-ABS(+AD949/G950)))</f>
        <v>-3.5767511177347243E-2</v>
      </c>
      <c r="AF949" s="70">
        <f>+H950-I950</f>
        <v>0</v>
      </c>
      <c r="AG949" s="264">
        <f>IF(I950=0,0,IF(AF949&gt;0,ABS(+AF949/I950),-ABS(+AF949/I950)))</f>
        <v>0</v>
      </c>
      <c r="AH949" s="70">
        <f>+J950-K950</f>
        <v>9168</v>
      </c>
      <c r="AI949" s="264">
        <f>IF(K950=0,0,IF(AH949&gt;0,ABS(+AH949/K950),-ABS(+AH949/K950)))</f>
        <v>2.8970028281168535E-2</v>
      </c>
      <c r="AJ949" s="70">
        <f>+L950-M950</f>
        <v>2587</v>
      </c>
      <c r="AK949" s="264">
        <f>IF(M950=0,0,IF(AJ949&gt;0,ABS(+AJ949/M950),-ABS(+AJ949/M950)))</f>
        <v>2.5286390116119953E-2</v>
      </c>
      <c r="AL949" s="70">
        <f>+N950-O950</f>
        <v>-4297</v>
      </c>
      <c r="AM949" s="264">
        <f>IF(O950=0,0,IF(AL949&gt;0,ABS(+AL949/O950),-ABS(+AL949/O950)))</f>
        <v>-2.2104591705505314E-2</v>
      </c>
      <c r="AN949" s="70">
        <f>+P950-Q950</f>
        <v>6884</v>
      </c>
      <c r="AO949" s="264">
        <f>IF(Q950=0,0,IF(AN949&gt;0,ABS(+AN949/Q950),-ABS(+AN949/Q950)))</f>
        <v>7.475620615511587E-2</v>
      </c>
      <c r="AP949" s="70">
        <f>+R950-S950</f>
        <v>6</v>
      </c>
      <c r="AQ949" s="264">
        <f>IF(S950=0,0,IF(AP949&gt;0,ABS(+AP949/S950),-ABS(+AP949/S950)))</f>
        <v>0</v>
      </c>
      <c r="AR949" s="70">
        <f>+T950-U950</f>
        <v>2353</v>
      </c>
      <c r="AS949" s="264">
        <f>IF(U950=0,0,IF(AR949&gt;0,ABS(+AR949/U950),-ABS(+AR949/U950)))</f>
        <v>0.10095246267376008</v>
      </c>
      <c r="AT949" s="70">
        <f>+V950-W950</f>
        <v>4525</v>
      </c>
      <c r="AU949" s="264">
        <f>IF(W950=0,0,IF(AT949&gt;0,ABS(+AT949/W950),-ABS(+AT949/W950)))</f>
        <v>3.9213477303845952E-2</v>
      </c>
    </row>
    <row r="950" spans="1:47" ht="13.5" x14ac:dyDescent="0.25">
      <c r="A950" s="679">
        <v>4490</v>
      </c>
      <c r="B950" s="30" t="s">
        <v>614</v>
      </c>
      <c r="C950" s="30" t="s">
        <v>1668</v>
      </c>
      <c r="D950" s="679" t="s">
        <v>3939</v>
      </c>
      <c r="E950" s="727" t="s">
        <v>675</v>
      </c>
      <c r="F950" s="763">
        <f>+'17HPM_DATA_INPUT'!D586</f>
        <v>647</v>
      </c>
      <c r="G950" s="692">
        <f>+'17HPM_DATA_INPUT'!E586</f>
        <v>671</v>
      </c>
      <c r="H950" s="693">
        <f>+'17HPM_DATA_INPUT'!F586</f>
        <v>1524</v>
      </c>
      <c r="I950" s="692">
        <f>+'17HPM_DATA_INPUT'!G586</f>
        <v>1524</v>
      </c>
      <c r="J950" s="693">
        <f>+'17HPM_DATA_INPUT'!H586</f>
        <v>325633</v>
      </c>
      <c r="K950" s="692">
        <f>+'17HPM_DATA_INPUT'!I586</f>
        <v>316465</v>
      </c>
      <c r="L950" s="693">
        <f>+'17HPM_DATA_INPUT'!J586</f>
        <v>104895</v>
      </c>
      <c r="M950" s="692">
        <f>+'17HPM_DATA_INPUT'!K586</f>
        <v>102308</v>
      </c>
      <c r="N950" s="693">
        <f>+'17HPM_DATA_INPUT'!L586</f>
        <v>190097</v>
      </c>
      <c r="O950" s="692">
        <f>+'17HPM_DATA_INPUT'!M586</f>
        <v>194394</v>
      </c>
      <c r="P950" s="694">
        <f t="shared" si="1290"/>
        <v>-85202</v>
      </c>
      <c r="Q950" s="695">
        <f t="shared" si="1291"/>
        <v>-92086</v>
      </c>
      <c r="R950" s="693">
        <f>+'17HPM_DATA_INPUT'!P586</f>
        <v>6</v>
      </c>
      <c r="S950" s="692">
        <f>+'17HPM_DATA_INPUT'!Q586</f>
        <v>0</v>
      </c>
      <c r="T950" s="693">
        <f>+'17HPM_DATA_INPUT'!R586</f>
        <v>25661</v>
      </c>
      <c r="U950" s="692">
        <f>+'17HPM_DATA_INPUT'!S586</f>
        <v>23308</v>
      </c>
      <c r="V950" s="694">
        <f>+P950-R950-T950</f>
        <v>-110869</v>
      </c>
      <c r="W950" s="696">
        <f t="shared" si="1282"/>
        <v>-115394</v>
      </c>
      <c r="X950" s="4048"/>
      <c r="Y950" s="4049" t="s">
        <v>1200</v>
      </c>
      <c r="Z950" s="4048"/>
      <c r="AA950" s="3187"/>
      <c r="AB950" s="3187"/>
      <c r="AC950" s="3187"/>
      <c r="AD950" s="70">
        <f>+F951-G951</f>
        <v>0</v>
      </c>
      <c r="AE950" s="264">
        <f>IF(G951=0,0,IF(AD950&gt;0,ABS(+AD950/G951),-ABS(+AD950/G951)))</f>
        <v>0</v>
      </c>
      <c r="AF950" s="70">
        <f>+H951-I951</f>
        <v>0</v>
      </c>
      <c r="AG950" s="264">
        <f>IF(I951=0,0,IF(AF950&gt;0,ABS(+AF950/I951),-ABS(+AF950/I951)))</f>
        <v>0</v>
      </c>
      <c r="AH950" s="70">
        <f>+J951-K951</f>
        <v>-89739.886363636469</v>
      </c>
      <c r="AI950" s="264">
        <f>IF(K951=0,0,IF(AH950&gt;0,ABS(+AH950/K951),-ABS(+AH950/K951)))</f>
        <v>-0.10180131810051736</v>
      </c>
      <c r="AJ950" s="70">
        <f>+L951-M951</f>
        <v>-27166.530000000028</v>
      </c>
      <c r="AK950" s="264">
        <f>IF(M951=0,0,IF(AJ950&gt;0,ABS(+AJ950/M951),-ABS(+AJ950/M951)))</f>
        <v>-8.7550653410464321E-2</v>
      </c>
      <c r="AL950" s="70">
        <f>+N951-O951</f>
        <v>-89484.979780901282</v>
      </c>
      <c r="AM950" s="264">
        <f>IF(O951=0,0,IF(AL950&gt;0,ABS(+AL950/O951),-ABS(+AL950/O951)))</f>
        <v>-0.16291983593850892</v>
      </c>
      <c r="AN950" s="70">
        <f>+P951-Q951</f>
        <v>62318.449780901254</v>
      </c>
      <c r="AO950" s="264">
        <f>IF(Q951=0,0,IF(AN950&gt;0,ABS(+AN950/Q951),-ABS(+AN950/Q951)))</f>
        <v>0.26078731585625037</v>
      </c>
      <c r="AP950" s="70">
        <f>+R951-S951</f>
        <v>14.309126442469912</v>
      </c>
      <c r="AQ950" s="264">
        <f>IF(S951=0,0,IF(AP950&gt;0,ABS(+AP950/S951),-ABS(+AP950/S951)))</f>
        <v>37.185879528248208</v>
      </c>
      <c r="AR950" s="70">
        <f>+T951-U951</f>
        <v>-3792.1417480708988</v>
      </c>
      <c r="AS950" s="264">
        <f>IF(U951=0,0,IF(AR950&gt;0,ABS(+AR950/U951),-ABS(+AR950/U951)))</f>
        <v>-5.7581152720334282E-2</v>
      </c>
      <c r="AT950" s="70">
        <f>+V951-W951</f>
        <v>66096.282402529701</v>
      </c>
      <c r="AU950" s="264">
        <f>IF(W951=0,0,IF(AT950&gt;0,ABS(+AT950/W951),-ABS(+AT950/W951)))</f>
        <v>0.21683676384110911</v>
      </c>
    </row>
    <row r="951" spans="1:47" ht="13.5" x14ac:dyDescent="0.25">
      <c r="A951" s="2428">
        <v>4490</v>
      </c>
      <c r="B951" s="30" t="s">
        <v>614</v>
      </c>
      <c r="C951" s="30" t="s">
        <v>1668</v>
      </c>
      <c r="D951" s="2428" t="s">
        <v>3940</v>
      </c>
      <c r="E951" s="2486" t="s">
        <v>3930</v>
      </c>
      <c r="F951" s="697">
        <f>+VLOOKUP(A951,'17NM_Clinic Revenue'!$C$10:$K$85,9,FALSE)</f>
        <v>0</v>
      </c>
      <c r="G951" s="698">
        <f>+VLOOKUP(A951,'17NM_Clinic Revenue'!$C$96:$K$170,9,FALSE)</f>
        <v>0</v>
      </c>
      <c r="H951" s="699">
        <v>0</v>
      </c>
      <c r="I951" s="700">
        <v>0</v>
      </c>
      <c r="J951" s="701">
        <f>+VLOOKUP(A951,'17NM_Clinic Revenue'!$C$10:$K$85,5,FALSE)</f>
        <v>791780</v>
      </c>
      <c r="K951" s="702">
        <f>+VLOOKUP(A951,'17NM_Clinic Revenue'!$C$96:$K$170,5,FALSE)</f>
        <v>881519.88636363647</v>
      </c>
      <c r="L951" s="701">
        <f>+VLOOKUP(A951,'17NM_Clinic Revenue'!$C$10:$K$85,8,FALSE)</f>
        <v>283128.46999999997</v>
      </c>
      <c r="M951" s="702">
        <f>+VLOOKUP(A951,'17NM_Clinic Revenue'!$C$96:$K$170,8,FALSE)</f>
        <v>310295</v>
      </c>
      <c r="N951" s="701">
        <f>+SUMIF('17NM_Flex Cost'!$C$7:$C$122,A951,'17NM_Flex Cost'!$E$7:$E$122)</f>
        <v>459772.75341909862</v>
      </c>
      <c r="O951" s="702">
        <f>+SUMIF('17NM_Flex Cost'!$M$7:$M$122,A951,'17NM_Flex Cost'!$O$7:$O$122)</f>
        <v>549257.7331999999</v>
      </c>
      <c r="P951" s="701">
        <f>+L951-N951</f>
        <v>-176644.28341909865</v>
      </c>
      <c r="Q951" s="702">
        <f>+M951-O951</f>
        <v>-238962.7331999999</v>
      </c>
      <c r="R951" s="701">
        <f>+SUMIF('17NM_Flex Cost'!$C$7:$C$122,A951,'17NM_Flex Cost'!$F$7:$F$122)</f>
        <v>14.693926442469913</v>
      </c>
      <c r="S951" s="702">
        <f>+SUMIF('17NM_Flex Cost'!$M$7:$M$122,A951,'17NM_Flex Cost'!$P$7:$P$122)</f>
        <v>0.38480000000000003</v>
      </c>
      <c r="T951" s="701">
        <f>+SUMIF('17NM_Flex Cost'!$C$7:$C$122,A951,'17NM_Flex Cost'!$G$7:$G$122)</f>
        <v>62065.201651929099</v>
      </c>
      <c r="U951" s="702">
        <f>+SUMIF('17NM_Flex Cost'!$M$7:$M$122,A951,'17NM_Flex Cost'!$Q$7:$Q$122)</f>
        <v>65857.343399999998</v>
      </c>
      <c r="V951" s="701">
        <f>+P951-R951-T951</f>
        <v>-238724.17899747021</v>
      </c>
      <c r="W951" s="703">
        <f>+Q951-S951-U951</f>
        <v>-304820.46139999991</v>
      </c>
      <c r="X951" s="4048"/>
      <c r="Y951" s="4035"/>
      <c r="Z951" s="4041"/>
      <c r="AA951" s="3179">
        <f>+'17NM_PLRecon'!S28-'Departmental PL'!V951</f>
        <v>0</v>
      </c>
      <c r="AB951" s="3179">
        <f>+'17NM_PLRecon'!T28-'Departmental PL'!W951</f>
        <v>0</v>
      </c>
      <c r="AC951" s="3179"/>
      <c r="AD951" s="2"/>
      <c r="AE951" s="252"/>
      <c r="AF951" s="2"/>
      <c r="AG951" s="252"/>
      <c r="AH951" s="2"/>
      <c r="AI951" s="252"/>
      <c r="AJ951" s="2"/>
      <c r="AK951" s="252"/>
      <c r="AL951" s="2"/>
      <c r="AM951" s="252"/>
      <c r="AN951" s="2"/>
      <c r="AO951" s="252"/>
      <c r="AP951" s="2"/>
      <c r="AQ951" s="252"/>
      <c r="AR951" s="2"/>
      <c r="AS951" s="252"/>
      <c r="AT951" s="2"/>
      <c r="AU951" s="252"/>
    </row>
    <row r="952" spans="1:47" ht="13.5" x14ac:dyDescent="0.25">
      <c r="A952" s="30" t="e">
        <v>#VALUE!</v>
      </c>
      <c r="B952" s="30" t="e">
        <v>#VALUE!</v>
      </c>
      <c r="C952" s="30" t="e">
        <v>#VALUE!</v>
      </c>
      <c r="F952" s="769"/>
      <c r="G952" s="769"/>
      <c r="H952" s="783"/>
      <c r="I952" s="783"/>
      <c r="J952" s="769"/>
      <c r="K952" s="769"/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4042"/>
      <c r="Y952" s="4035"/>
      <c r="Z952" s="4041"/>
      <c r="AA952" s="3179"/>
      <c r="AB952" s="3179"/>
      <c r="AC952" s="3180"/>
      <c r="AD952" s="2"/>
      <c r="AE952" s="252"/>
      <c r="AF952" s="2"/>
      <c r="AG952" s="252"/>
      <c r="AH952" s="2"/>
      <c r="AI952" s="252"/>
      <c r="AJ952" s="2"/>
      <c r="AK952" s="252"/>
      <c r="AL952" s="2"/>
      <c r="AM952" s="252"/>
      <c r="AN952" s="2"/>
      <c r="AO952" s="252"/>
      <c r="AP952" s="2"/>
      <c r="AQ952" s="252"/>
      <c r="AR952" s="2"/>
      <c r="AS952" s="252"/>
      <c r="AT952" s="2"/>
      <c r="AU952" s="252"/>
    </row>
    <row r="953" spans="1:47" ht="13.5" x14ac:dyDescent="0.25">
      <c r="A953" s="677" t="e">
        <v>#VALUE!</v>
      </c>
      <c r="B953" s="30" t="e">
        <v>#VALUE!</v>
      </c>
      <c r="C953" s="30" t="e">
        <v>#VALUE!</v>
      </c>
      <c r="D953" s="677" t="s">
        <v>401</v>
      </c>
      <c r="E953" s="712"/>
      <c r="F953" s="769"/>
      <c r="G953" s="769"/>
      <c r="H953" s="783"/>
      <c r="I953" s="783"/>
      <c r="J953" s="769"/>
      <c r="K953" s="769"/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4042"/>
      <c r="Y953" s="4049"/>
      <c r="Z953" s="4048"/>
      <c r="AA953" s="3187"/>
      <c r="AB953" s="3187"/>
      <c r="AC953" s="3187"/>
      <c r="AD953" s="70">
        <f>+F954-G954</f>
        <v>0</v>
      </c>
      <c r="AE953" s="264">
        <f>IF(G954=0,0,IF(AD953&gt;0,ABS(+AD953/G954),-ABS(+AD953/G954)))</f>
        <v>0</v>
      </c>
      <c r="AF953" s="70">
        <f>+H954-I954</f>
        <v>0</v>
      </c>
      <c r="AG953" s="264">
        <f>IF(I954=0,0,IF(AF953&gt;0,ABS(+AF953/I954),-ABS(+AF953/I954)))</f>
        <v>0</v>
      </c>
      <c r="AH953" s="70">
        <f>+J954-K954</f>
        <v>0</v>
      </c>
      <c r="AI953" s="264">
        <f>IF(K954=0,0,IF(AH953&gt;0,ABS(+AH953/K954),-ABS(+AH953/K954)))</f>
        <v>0</v>
      </c>
      <c r="AJ953" s="70">
        <f>+L954-M954</f>
        <v>0</v>
      </c>
      <c r="AK953" s="264">
        <f>IF(M954=0,0,IF(AJ953&gt;0,ABS(+AJ953/M954),-ABS(+AJ953/M954)))</f>
        <v>0</v>
      </c>
      <c r="AL953" s="70">
        <f>+N954-O954</f>
        <v>0</v>
      </c>
      <c r="AM953" s="264">
        <f>IF(O954=0,0,IF(AL953&gt;0,ABS(+AL953/O954),-ABS(+AL953/O954)))</f>
        <v>0</v>
      </c>
      <c r="AN953" s="70">
        <f>+P954-Q954</f>
        <v>0</v>
      </c>
      <c r="AO953" s="264">
        <f>IF(Q954=0,0,IF(AN953&gt;0,ABS(+AN953/Q954),-ABS(+AN953/Q954)))</f>
        <v>0</v>
      </c>
      <c r="AP953" s="70">
        <f>+R954-S954</f>
        <v>0</v>
      </c>
      <c r="AQ953" s="264">
        <f>IF(S954=0,0,IF(AP953&gt;0,ABS(+AP953/S954),-ABS(+AP953/S954)))</f>
        <v>0</v>
      </c>
      <c r="AR953" s="70">
        <f>+T954-U954</f>
        <v>0</v>
      </c>
      <c r="AS953" s="264">
        <f>IF(U954=0,0,IF(AR953&gt;0,ABS(+AR953/U954),-ABS(+AR953/U954)))</f>
        <v>0</v>
      </c>
      <c r="AT953" s="70">
        <f>+V954-W954</f>
        <v>0</v>
      </c>
      <c r="AU953" s="264">
        <f>IF(W954=0,0,IF(AT953&gt;0,ABS(+AT953/W954),-ABS(+AT953/W954)))</f>
        <v>0</v>
      </c>
    </row>
    <row r="954" spans="1:47" ht="13.5" x14ac:dyDescent="0.25">
      <c r="A954" s="679">
        <v>5590</v>
      </c>
      <c r="B954" s="30" t="s">
        <v>3459</v>
      </c>
      <c r="C954" s="30" t="s">
        <v>1668</v>
      </c>
      <c r="D954" s="679" t="s">
        <v>3941</v>
      </c>
      <c r="E954" s="731" t="s">
        <v>675</v>
      </c>
      <c r="F954" s="763">
        <f>+'17HPM_DATA_INPUT'!D587</f>
        <v>0</v>
      </c>
      <c r="G954" s="692">
        <f>+'17HPM_DATA_INPUT'!E587</f>
        <v>0</v>
      </c>
      <c r="H954" s="693">
        <f>+'17HPM_DATA_INPUT'!F587</f>
        <v>0</v>
      </c>
      <c r="I954" s="692">
        <f>+'17HPM_DATA_INPUT'!G587</f>
        <v>0</v>
      </c>
      <c r="J954" s="693">
        <f>+'17HPM_DATA_INPUT'!H587</f>
        <v>0</v>
      </c>
      <c r="K954" s="692">
        <f>+'17HPM_DATA_INPUT'!I587</f>
        <v>0</v>
      </c>
      <c r="L954" s="693">
        <f>+'17HPM_DATA_INPUT'!J587</f>
        <v>0</v>
      </c>
      <c r="M954" s="692">
        <f>+'17HPM_DATA_INPUT'!K587</f>
        <v>0</v>
      </c>
      <c r="N954" s="693">
        <f>+'17HPM_DATA_INPUT'!L587</f>
        <v>0</v>
      </c>
      <c r="O954" s="692">
        <f>+'17HPM_DATA_INPUT'!M587</f>
        <v>0</v>
      </c>
      <c r="P954" s="694">
        <f t="shared" si="1290"/>
        <v>0</v>
      </c>
      <c r="Q954" s="695">
        <f t="shared" si="1291"/>
        <v>0</v>
      </c>
      <c r="R954" s="693">
        <f>+'17HPM_DATA_INPUT'!P587</f>
        <v>0</v>
      </c>
      <c r="S954" s="692">
        <f>+'17HPM_DATA_INPUT'!Q587</f>
        <v>0</v>
      </c>
      <c r="T954" s="693">
        <f>+'17HPM_DATA_INPUT'!R587</f>
        <v>0</v>
      </c>
      <c r="U954" s="692">
        <f>+'17HPM_DATA_INPUT'!S587</f>
        <v>0</v>
      </c>
      <c r="V954" s="694">
        <f>+P954-R954-T954</f>
        <v>0</v>
      </c>
      <c r="W954" s="696">
        <f>+Q954-S954-U954</f>
        <v>0</v>
      </c>
      <c r="X954" s="4048"/>
      <c r="Y954" s="4049" t="s">
        <v>1204</v>
      </c>
      <c r="Z954" s="4048"/>
      <c r="AA954" s="3187"/>
      <c r="AB954" s="3187"/>
      <c r="AC954" s="3187"/>
      <c r="AD954" s="70">
        <f>+F955-G955</f>
        <v>0</v>
      </c>
      <c r="AE954" s="264">
        <f>IF(G955=0,0,IF(AD954&gt;0,ABS(+AD954/G955),-ABS(+AD954/G955)))</f>
        <v>0</v>
      </c>
      <c r="AF954" s="70">
        <f>+H955-I955</f>
        <v>0</v>
      </c>
      <c r="AG954" s="264">
        <f>IF(I955=0,0,IF(AF954&gt;0,ABS(+AF954/I955),-ABS(+AF954/I955)))</f>
        <v>0</v>
      </c>
      <c r="AH954" s="70">
        <f>+J955-K955</f>
        <v>-3841.93</v>
      </c>
      <c r="AI954" s="264">
        <f>IF(K955=0,0,IF(AH954&gt;0,ABS(+AH954/K955),-ABS(+AH954/K955)))</f>
        <v>-1</v>
      </c>
      <c r="AJ954" s="70">
        <f>+L955-M955</f>
        <v>-3841.93</v>
      </c>
      <c r="AK954" s="264">
        <f>IF(M955=0,0,IF(AJ954&gt;0,ABS(+AJ954/M955),-ABS(+AJ954/M955)))</f>
        <v>-1</v>
      </c>
      <c r="AL954" s="70">
        <f>+N955-O955</f>
        <v>-137.45000000000005</v>
      </c>
      <c r="AM954" s="264">
        <f>IF(O955=0,0,IF(AL954&gt;0,ABS(+AL954/O955),-ABS(+AL954/O955)))</f>
        <v>-4.3496835443038036</v>
      </c>
      <c r="AN954" s="70">
        <f>+P955-Q955</f>
        <v>-3704.4799999999996</v>
      </c>
      <c r="AO954" s="264">
        <f>IF(Q955=0,0,IF(AN954&gt;0,ABS(+AN954/Q955),-ABS(+AN954/Q955)))</f>
        <v>-0.95635763760704051</v>
      </c>
      <c r="AP954" s="70">
        <f>+R955-S955</f>
        <v>0</v>
      </c>
      <c r="AQ954" s="264">
        <f>IF(S955=0,0,IF(AP954&gt;0,ABS(+AP954/S955),-ABS(+AP954/S955)))</f>
        <v>0</v>
      </c>
      <c r="AR954" s="70">
        <f>+T955-U955</f>
        <v>-77.150000000000006</v>
      </c>
      <c r="AS954" s="264">
        <f>IF(U955=0,0,IF(AR954&gt;0,ABS(+AR954/U955),-ABS(+AR954/U955)))</f>
        <v>-1</v>
      </c>
      <c r="AT954" s="70">
        <f>+V955-W955</f>
        <v>-3627.3299999999995</v>
      </c>
      <c r="AU954" s="264">
        <f>IF(W955=0,0,IF(AT954&gt;0,ABS(+AT954/W955),-ABS(+AT954/W955)))</f>
        <v>-0.95547073791348591</v>
      </c>
    </row>
    <row r="955" spans="1:47" ht="13.5" x14ac:dyDescent="0.25">
      <c r="A955" s="2428">
        <v>5590</v>
      </c>
      <c r="B955" s="30" t="s">
        <v>3459</v>
      </c>
      <c r="C955" s="30" t="s">
        <v>1668</v>
      </c>
      <c r="D955" s="2428" t="s">
        <v>3942</v>
      </c>
      <c r="E955" s="2486" t="s">
        <v>3930</v>
      </c>
      <c r="F955" s="697">
        <f>+VLOOKUP(A955,'17NM_Clinic Revenue'!$C$10:$K$85,9,FALSE)</f>
        <v>0</v>
      </c>
      <c r="G955" s="698">
        <f>+VLOOKUP(A955,'17NM_Clinic Revenue'!$C$96:$K$170,9,FALSE)</f>
        <v>0</v>
      </c>
      <c r="H955" s="699">
        <v>0</v>
      </c>
      <c r="I955" s="700">
        <v>0</v>
      </c>
      <c r="J955" s="701">
        <f>+VLOOKUP(A955,'17NM_Clinic Revenue'!$C$10:$K$85,5,FALSE)</f>
        <v>0</v>
      </c>
      <c r="K955" s="702">
        <f>+VLOOKUP(A955,'17NM_Clinic Revenue'!$C$96:$K$170,5,FALSE)</f>
        <v>3841.93</v>
      </c>
      <c r="L955" s="701">
        <f>+VLOOKUP(A955,'17NM_Clinic Revenue'!$C$10:$K$85,8,FALSE)</f>
        <v>0</v>
      </c>
      <c r="M955" s="702">
        <f>+VLOOKUP(A955,'17NM_Clinic Revenue'!$C$96:$K$170,8,FALSE)</f>
        <v>3841.93</v>
      </c>
      <c r="N955" s="701">
        <f>+SUMIF('17NM_Flex Cost'!$C$7:$C$122,A955,'17NM_Flex Cost'!$E$7:$E$122)</f>
        <v>-169.05</v>
      </c>
      <c r="O955" s="702">
        <f>+SUMIF('17NM_Flex Cost'!$M$7:$M$122,A955,'17NM_Flex Cost'!$O$7:$O$122)</f>
        <v>-31.599999999999966</v>
      </c>
      <c r="P955" s="701">
        <f>+L955-N955</f>
        <v>169.05</v>
      </c>
      <c r="Q955" s="702">
        <f>+M955-O955</f>
        <v>3873.5299999999997</v>
      </c>
      <c r="R955" s="701">
        <f>+SUMIF('17NM_Flex Cost'!$C$7:$C$122,A955,'17NM_Flex Cost'!$F$7:$F$122)</f>
        <v>0</v>
      </c>
      <c r="S955" s="702">
        <f>+SUMIF('17NM_Flex Cost'!$M$7:$M$122,A955,'17NM_Flex Cost'!$P$7:$P$122)</f>
        <v>0</v>
      </c>
      <c r="T955" s="701">
        <f>+SUMIF('17NM_Flex Cost'!$C$7:$C$122,A955,'17NM_Flex Cost'!$G$7:$G$122)</f>
        <v>0</v>
      </c>
      <c r="U955" s="702">
        <f>+SUMIF('17NM_Flex Cost'!$M$7:$M$122,A955,'17NM_Flex Cost'!$Q$7:$Q$122)</f>
        <v>77.150000000000006</v>
      </c>
      <c r="V955" s="701">
        <f>+P955-R955-T955</f>
        <v>169.05</v>
      </c>
      <c r="W955" s="703">
        <f>+Q955-S955-U955</f>
        <v>3796.3799999999997</v>
      </c>
      <c r="X955" s="4048"/>
      <c r="Y955" s="4035"/>
      <c r="Z955" s="4041"/>
      <c r="AA955" s="3179">
        <f>+'17NM_PLRecon'!S31-'Departmental PL'!V955</f>
        <v>0</v>
      </c>
      <c r="AB955" s="3179">
        <f>+'17NM_PLRecon'!T31-'Departmental PL'!W955</f>
        <v>0</v>
      </c>
      <c r="AC955" s="3179"/>
      <c r="AD955" s="2"/>
      <c r="AE955" s="252"/>
      <c r="AF955" s="2"/>
      <c r="AG955" s="252"/>
      <c r="AH955" s="2"/>
      <c r="AI955" s="252"/>
      <c r="AJ955" s="2"/>
      <c r="AK955" s="252"/>
      <c r="AL955" s="2"/>
      <c r="AM955" s="252"/>
      <c r="AN955" s="2"/>
      <c r="AO955" s="252"/>
      <c r="AP955" s="2"/>
      <c r="AQ955" s="252"/>
      <c r="AR955" s="2"/>
      <c r="AS955" s="252"/>
      <c r="AT955" s="2"/>
      <c r="AU955" s="252"/>
    </row>
    <row r="956" spans="1:47" ht="13.5" x14ac:dyDescent="0.25">
      <c r="A956" s="30" t="e">
        <v>#VALUE!</v>
      </c>
      <c r="B956" s="30" t="e">
        <v>#VALUE!</v>
      </c>
      <c r="C956" s="30" t="e">
        <v>#VALUE!</v>
      </c>
      <c r="F956" s="769"/>
      <c r="G956" s="769"/>
      <c r="H956" s="783"/>
      <c r="I956" s="783"/>
      <c r="J956" s="769"/>
      <c r="K956" s="769"/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4042"/>
      <c r="Y956" s="4044"/>
      <c r="Z956" s="4047"/>
      <c r="AA956" s="3183"/>
      <c r="AB956" s="3183"/>
      <c r="AC956" s="3183"/>
      <c r="AD956" s="2"/>
      <c r="AE956" s="252"/>
      <c r="AF956" s="2"/>
      <c r="AG956" s="252"/>
      <c r="AH956" s="2"/>
      <c r="AI956" s="252"/>
      <c r="AJ956" s="2"/>
      <c r="AK956" s="252"/>
      <c r="AL956" s="2"/>
      <c r="AM956" s="252"/>
      <c r="AN956" s="2"/>
      <c r="AO956" s="252"/>
      <c r="AP956" s="2"/>
      <c r="AQ956" s="252"/>
      <c r="AR956" s="2"/>
      <c r="AS956" s="252"/>
      <c r="AT956" s="2"/>
      <c r="AU956" s="252"/>
    </row>
    <row r="957" spans="1:47" ht="13.5" x14ac:dyDescent="0.25">
      <c r="A957" s="713" t="e">
        <v>#VALUE!</v>
      </c>
      <c r="B957" s="30" t="e">
        <v>#VALUE!</v>
      </c>
      <c r="C957" s="30" t="e">
        <v>#VALUE!</v>
      </c>
      <c r="D957" s="713" t="s">
        <v>174</v>
      </c>
      <c r="E957" s="713"/>
      <c r="F957" s="685"/>
      <c r="G957" s="685"/>
      <c r="H957" s="685"/>
      <c r="I957" s="685"/>
      <c r="J957" s="685"/>
      <c r="K957" s="685"/>
      <c r="L957" s="685"/>
      <c r="M957" s="685"/>
      <c r="N957" s="685"/>
      <c r="O957" s="685"/>
      <c r="P957" s="685"/>
      <c r="Q957" s="685"/>
      <c r="R957" s="685"/>
      <c r="S957" s="685"/>
      <c r="T957" s="685"/>
      <c r="U957" s="685"/>
      <c r="V957" s="685"/>
      <c r="W957" s="685"/>
      <c r="X957" s="4047"/>
      <c r="Y957" s="4044"/>
      <c r="Z957" s="4047"/>
      <c r="AA957" s="3183"/>
      <c r="AB957" s="3183"/>
      <c r="AC957" s="3183"/>
      <c r="AD957" s="70">
        <f t="shared" ref="AD957:AD985" si="1292">+F958-G958</f>
        <v>0</v>
      </c>
      <c r="AE957" s="264">
        <f t="shared" ref="AE957:AE985" si="1293">IF(G958=0,0,IF(AD957&gt;0,ABS(+AD957/G958),-ABS(+AD957/G958)))</f>
        <v>0</v>
      </c>
      <c r="AF957" s="70">
        <f t="shared" ref="AF957:AF985" si="1294">+H958-I958</f>
        <v>0</v>
      </c>
      <c r="AG957" s="264">
        <f t="shared" ref="AG957:AG985" si="1295">IF(I958=0,0,IF(AF957&gt;0,ABS(+AF957/I958),-ABS(+AF957/I958)))</f>
        <v>0</v>
      </c>
      <c r="AH957" s="70">
        <f t="shared" ref="AH957:AH985" si="1296">+J958-K958</f>
        <v>0</v>
      </c>
      <c r="AI957" s="264">
        <f t="shared" ref="AI957:AI985" si="1297">IF(K958=0,0,IF(AH957&gt;0,ABS(+AH957/K958),-ABS(+AH957/K958)))</f>
        <v>0</v>
      </c>
      <c r="AJ957" s="70">
        <f t="shared" ref="AJ957:AJ985" si="1298">+L958-M958</f>
        <v>0</v>
      </c>
      <c r="AK957" s="264">
        <f t="shared" ref="AK957:AK985" si="1299">IF(M958=0,0,IF(AJ957&gt;0,ABS(+AJ957/M958),-ABS(+AJ957/M958)))</f>
        <v>0</v>
      </c>
      <c r="AL957" s="70">
        <f t="shared" ref="AL957:AL985" si="1300">+N958-O958</f>
        <v>0</v>
      </c>
      <c r="AM957" s="264">
        <f t="shared" ref="AM957:AM985" si="1301">IF(O958=0,0,IF(AL957&gt;0,ABS(+AL957/O958),-ABS(+AL957/O958)))</f>
        <v>0</v>
      </c>
      <c r="AN957" s="70">
        <f t="shared" ref="AN957:AN985" si="1302">+P958-Q958</f>
        <v>0</v>
      </c>
      <c r="AO957" s="264">
        <f t="shared" ref="AO957:AO985" si="1303">IF(Q958=0,0,IF(AN957&gt;0,ABS(+AN957/Q958),-ABS(+AN957/Q958)))</f>
        <v>0</v>
      </c>
      <c r="AP957" s="70">
        <f t="shared" ref="AP957:AP985" si="1304">+R958-S958</f>
        <v>0</v>
      </c>
      <c r="AQ957" s="264">
        <f t="shared" ref="AQ957:AQ985" si="1305">IF(S958=0,0,IF(AP957&gt;0,ABS(+AP957/S958),-ABS(+AP957/S958)))</f>
        <v>0</v>
      </c>
      <c r="AR957" s="70">
        <f t="shared" ref="AR957:AR985" si="1306">+T958-U958</f>
        <v>0</v>
      </c>
      <c r="AS957" s="264">
        <f t="shared" ref="AS957:AS985" si="1307">IF(U958=0,0,IF(AR957&gt;0,ABS(+AR957/U958),-ABS(+AR957/U958)))</f>
        <v>0</v>
      </c>
      <c r="AT957" s="70">
        <f t="shared" ref="AT957:AT985" si="1308">+V958-W958</f>
        <v>0</v>
      </c>
      <c r="AU957" s="264">
        <f t="shared" ref="AU957:AU985" si="1309">IF(W958=0,0,IF(AT957&gt;0,ABS(+AT957/W958),-ABS(+AT957/W958)))</f>
        <v>0</v>
      </c>
    </row>
    <row r="958" spans="1:47" ht="12" hidden="1" customHeight="1" x14ac:dyDescent="0.25">
      <c r="A958" s="655">
        <v>1100</v>
      </c>
      <c r="B958" s="30" t="s">
        <v>2682</v>
      </c>
      <c r="C958" s="30" t="s">
        <v>1706</v>
      </c>
      <c r="D958" s="655" t="s">
        <v>1679</v>
      </c>
      <c r="E958" s="713"/>
      <c r="F958" s="656"/>
      <c r="G958" s="651"/>
      <c r="H958" s="654"/>
      <c r="I958" s="690"/>
      <c r="J958" s="654"/>
      <c r="K958" s="651"/>
      <c r="L958" s="654"/>
      <c r="M958" s="651"/>
      <c r="N958" s="654"/>
      <c r="O958" s="673"/>
      <c r="P958" s="650"/>
      <c r="Q958" s="652"/>
      <c r="R958" s="654"/>
      <c r="S958" s="651"/>
      <c r="T958" s="654"/>
      <c r="U958" s="651"/>
      <c r="V958" s="650"/>
      <c r="W958" s="653"/>
      <c r="X958" s="4047"/>
      <c r="Y958" s="4044"/>
      <c r="Z958" s="4047"/>
      <c r="AA958" s="3183"/>
      <c r="AB958" s="3183"/>
      <c r="AC958" s="3183"/>
      <c r="AD958" s="70">
        <f t="shared" si="1292"/>
        <v>0</v>
      </c>
      <c r="AE958" s="264">
        <f t="shared" si="1293"/>
        <v>0</v>
      </c>
      <c r="AF958" s="70">
        <f t="shared" si="1294"/>
        <v>0</v>
      </c>
      <c r="AG958" s="264">
        <f t="shared" si="1295"/>
        <v>0</v>
      </c>
      <c r="AH958" s="70">
        <f t="shared" si="1296"/>
        <v>0</v>
      </c>
      <c r="AI958" s="264">
        <f t="shared" si="1297"/>
        <v>0</v>
      </c>
      <c r="AJ958" s="70">
        <f t="shared" si="1298"/>
        <v>0</v>
      </c>
      <c r="AK958" s="264">
        <f t="shared" si="1299"/>
        <v>0</v>
      </c>
      <c r="AL958" s="70">
        <f t="shared" si="1300"/>
        <v>0</v>
      </c>
      <c r="AM958" s="264">
        <f t="shared" si="1301"/>
        <v>0</v>
      </c>
      <c r="AN958" s="70">
        <f t="shared" si="1302"/>
        <v>0</v>
      </c>
      <c r="AO958" s="264">
        <f t="shared" si="1303"/>
        <v>0</v>
      </c>
      <c r="AP958" s="70">
        <f t="shared" si="1304"/>
        <v>0</v>
      </c>
      <c r="AQ958" s="264">
        <f t="shared" si="1305"/>
        <v>0</v>
      </c>
      <c r="AR958" s="70">
        <f t="shared" si="1306"/>
        <v>0</v>
      </c>
      <c r="AS958" s="264">
        <f t="shared" si="1307"/>
        <v>0</v>
      </c>
      <c r="AT958" s="70">
        <f t="shared" si="1308"/>
        <v>0</v>
      </c>
      <c r="AU958" s="264">
        <f t="shared" si="1309"/>
        <v>0</v>
      </c>
    </row>
    <row r="959" spans="1:47" ht="13.5" hidden="1" x14ac:dyDescent="0.25">
      <c r="A959" s="655">
        <v>1300</v>
      </c>
      <c r="B959" s="30" t="s">
        <v>2683</v>
      </c>
      <c r="C959" s="30" t="s">
        <v>1706</v>
      </c>
      <c r="D959" s="655" t="s">
        <v>1707</v>
      </c>
      <c r="E959" s="723"/>
      <c r="F959" s="656"/>
      <c r="G959" s="651"/>
      <c r="H959" s="654"/>
      <c r="I959" s="690"/>
      <c r="J959" s="654"/>
      <c r="K959" s="651"/>
      <c r="L959" s="654"/>
      <c r="M959" s="651"/>
      <c r="N959" s="654"/>
      <c r="O959" s="673"/>
      <c r="P959" s="650"/>
      <c r="Q959" s="652"/>
      <c r="R959" s="654"/>
      <c r="S959" s="651"/>
      <c r="T959" s="654"/>
      <c r="U959" s="651"/>
      <c r="V959" s="650"/>
      <c r="W959" s="653"/>
      <c r="X959" s="4047"/>
      <c r="Y959" s="4044"/>
      <c r="Z959" s="4047"/>
      <c r="AA959" s="3183"/>
      <c r="AB959" s="3183"/>
      <c r="AC959" s="3183"/>
      <c r="AD959" s="70">
        <f t="shared" si="1292"/>
        <v>0</v>
      </c>
      <c r="AE959" s="264">
        <f t="shared" si="1293"/>
        <v>0</v>
      </c>
      <c r="AF959" s="70">
        <f t="shared" si="1294"/>
        <v>0</v>
      </c>
      <c r="AG959" s="264">
        <f t="shared" si="1295"/>
        <v>0</v>
      </c>
      <c r="AH959" s="70">
        <f t="shared" si="1296"/>
        <v>0</v>
      </c>
      <c r="AI959" s="264">
        <f t="shared" si="1297"/>
        <v>0</v>
      </c>
      <c r="AJ959" s="70">
        <f t="shared" si="1298"/>
        <v>0</v>
      </c>
      <c r="AK959" s="264">
        <f t="shared" si="1299"/>
        <v>0</v>
      </c>
      <c r="AL959" s="70">
        <f t="shared" si="1300"/>
        <v>0</v>
      </c>
      <c r="AM959" s="264">
        <f t="shared" si="1301"/>
        <v>0</v>
      </c>
      <c r="AN959" s="70">
        <f t="shared" si="1302"/>
        <v>0</v>
      </c>
      <c r="AO959" s="264">
        <f t="shared" si="1303"/>
        <v>0</v>
      </c>
      <c r="AP959" s="70">
        <f t="shared" si="1304"/>
        <v>0</v>
      </c>
      <c r="AQ959" s="264">
        <f t="shared" si="1305"/>
        <v>0</v>
      </c>
      <c r="AR959" s="70">
        <f t="shared" si="1306"/>
        <v>0</v>
      </c>
      <c r="AS959" s="264">
        <f t="shared" si="1307"/>
        <v>0</v>
      </c>
      <c r="AT959" s="70">
        <f t="shared" si="1308"/>
        <v>0</v>
      </c>
      <c r="AU959" s="264">
        <f t="shared" si="1309"/>
        <v>0</v>
      </c>
    </row>
    <row r="960" spans="1:47" ht="13.5" hidden="1" x14ac:dyDescent="0.25">
      <c r="A960" s="655">
        <v>1310</v>
      </c>
      <c r="B960" s="30" t="s">
        <v>2684</v>
      </c>
      <c r="C960" s="30" t="s">
        <v>1706</v>
      </c>
      <c r="D960" s="655" t="s">
        <v>1708</v>
      </c>
      <c r="E960" s="723"/>
      <c r="F960" s="656"/>
      <c r="G960" s="651"/>
      <c r="H960" s="654"/>
      <c r="I960" s="690"/>
      <c r="J960" s="654"/>
      <c r="K960" s="651"/>
      <c r="L960" s="654"/>
      <c r="M960" s="651"/>
      <c r="N960" s="654"/>
      <c r="O960" s="673"/>
      <c r="P960" s="650"/>
      <c r="Q960" s="652"/>
      <c r="R960" s="654"/>
      <c r="S960" s="651"/>
      <c r="T960" s="654"/>
      <c r="U960" s="651"/>
      <c r="V960" s="650"/>
      <c r="W960" s="653"/>
      <c r="X960" s="4047"/>
      <c r="Y960" s="4044"/>
      <c r="Z960" s="4047"/>
      <c r="AA960" s="3183"/>
      <c r="AB960" s="3183"/>
      <c r="AC960" s="3183"/>
      <c r="AD960" s="70">
        <f t="shared" si="1292"/>
        <v>0</v>
      </c>
      <c r="AE960" s="264">
        <f t="shared" si="1293"/>
        <v>0</v>
      </c>
      <c r="AF960" s="70">
        <f t="shared" si="1294"/>
        <v>0</v>
      </c>
      <c r="AG960" s="264">
        <f t="shared" si="1295"/>
        <v>0</v>
      </c>
      <c r="AH960" s="70">
        <f t="shared" si="1296"/>
        <v>0</v>
      </c>
      <c r="AI960" s="264">
        <f t="shared" si="1297"/>
        <v>0</v>
      </c>
      <c r="AJ960" s="70">
        <f t="shared" si="1298"/>
        <v>0</v>
      </c>
      <c r="AK960" s="264">
        <f t="shared" si="1299"/>
        <v>0</v>
      </c>
      <c r="AL960" s="70">
        <f t="shared" si="1300"/>
        <v>0</v>
      </c>
      <c r="AM960" s="264">
        <f t="shared" si="1301"/>
        <v>0</v>
      </c>
      <c r="AN960" s="70">
        <f t="shared" si="1302"/>
        <v>0</v>
      </c>
      <c r="AO960" s="264">
        <f t="shared" si="1303"/>
        <v>0</v>
      </c>
      <c r="AP960" s="70">
        <f t="shared" si="1304"/>
        <v>0</v>
      </c>
      <c r="AQ960" s="264">
        <f t="shared" si="1305"/>
        <v>0</v>
      </c>
      <c r="AR960" s="70">
        <f t="shared" si="1306"/>
        <v>0</v>
      </c>
      <c r="AS960" s="264">
        <f t="shared" si="1307"/>
        <v>0</v>
      </c>
      <c r="AT960" s="70">
        <f t="shared" si="1308"/>
        <v>0</v>
      </c>
      <c r="AU960" s="264">
        <f t="shared" si="1309"/>
        <v>0</v>
      </c>
    </row>
    <row r="961" spans="1:47" ht="13.5" hidden="1" x14ac:dyDescent="0.25">
      <c r="A961" s="655">
        <v>1320</v>
      </c>
      <c r="B961" s="30" t="s">
        <v>2685</v>
      </c>
      <c r="C961" s="30" t="s">
        <v>1706</v>
      </c>
      <c r="D961" s="655" t="s">
        <v>1709</v>
      </c>
      <c r="E961" s="723"/>
      <c r="F961" s="656"/>
      <c r="G961" s="651"/>
      <c r="H961" s="654"/>
      <c r="I961" s="690"/>
      <c r="J961" s="654"/>
      <c r="K961" s="651"/>
      <c r="L961" s="654"/>
      <c r="M961" s="651"/>
      <c r="N961" s="654"/>
      <c r="O961" s="673"/>
      <c r="P961" s="650"/>
      <c r="Q961" s="652"/>
      <c r="R961" s="654"/>
      <c r="S961" s="651"/>
      <c r="T961" s="654"/>
      <c r="U961" s="651"/>
      <c r="V961" s="650"/>
      <c r="W961" s="653"/>
      <c r="X961" s="4047"/>
      <c r="Y961" s="4044"/>
      <c r="Z961" s="4047"/>
      <c r="AA961" s="3183"/>
      <c r="AB961" s="3183"/>
      <c r="AC961" s="3183"/>
      <c r="AD961" s="70">
        <f>+F962-G962</f>
        <v>0</v>
      </c>
      <c r="AE961" s="264">
        <f>IF(G962=0,0,IF(AD961&gt;0,ABS(+AD961/G962),-ABS(+AD961/G962)))</f>
        <v>0</v>
      </c>
      <c r="AF961" s="70">
        <f>+H962-I962</f>
        <v>0</v>
      </c>
      <c r="AG961" s="264">
        <f>IF(I962=0,0,IF(AF961&gt;0,ABS(+AF961/I962),-ABS(+AF961/I962)))</f>
        <v>0</v>
      </c>
      <c r="AH961" s="70">
        <f>+J962-K962</f>
        <v>0</v>
      </c>
      <c r="AI961" s="264">
        <f>IF(K962=0,0,IF(AH961&gt;0,ABS(+AH961/K962),-ABS(+AH961/K962)))</f>
        <v>0</v>
      </c>
      <c r="AJ961" s="70">
        <f>+L962-M962</f>
        <v>0</v>
      </c>
      <c r="AK961" s="264">
        <f>IF(M962=0,0,IF(AJ961&gt;0,ABS(+AJ961/M962),-ABS(+AJ961/M962)))</f>
        <v>0</v>
      </c>
      <c r="AL961" s="70">
        <f>+N962-O962</f>
        <v>0</v>
      </c>
      <c r="AM961" s="264">
        <f>IF(O962=0,0,IF(AL961&gt;0,ABS(+AL961/O962),-ABS(+AL961/O962)))</f>
        <v>0</v>
      </c>
      <c r="AN961" s="70">
        <f>+P962-Q962</f>
        <v>0</v>
      </c>
      <c r="AO961" s="264">
        <f>IF(Q962=0,0,IF(AN961&gt;0,ABS(+AN961/Q962),-ABS(+AN961/Q962)))</f>
        <v>0</v>
      </c>
      <c r="AP961" s="70">
        <f>+R962-S962</f>
        <v>0</v>
      </c>
      <c r="AQ961" s="264">
        <f>IF(S962=0,0,IF(AP961&gt;0,ABS(+AP961/S962),-ABS(+AP961/S962)))</f>
        <v>0</v>
      </c>
      <c r="AR961" s="70">
        <f>+T962-U962</f>
        <v>0</v>
      </c>
      <c r="AS961" s="264">
        <f>IF(U962=0,0,IF(AR961&gt;0,ABS(+AR961/U962),-ABS(+AR961/U962)))</f>
        <v>0</v>
      </c>
      <c r="AT961" s="70">
        <f>+V962-W962</f>
        <v>0</v>
      </c>
      <c r="AU961" s="264">
        <f>IF(W962=0,0,IF(AT961&gt;0,ABS(+AT961/W962),-ABS(+AT961/W962)))</f>
        <v>0</v>
      </c>
    </row>
    <row r="962" spans="1:47" ht="13.5" hidden="1" x14ac:dyDescent="0.25">
      <c r="A962" s="655">
        <v>1350</v>
      </c>
      <c r="B962" s="30" t="e">
        <v>#N/A</v>
      </c>
      <c r="C962" s="30" t="e">
        <v>#N/A</v>
      </c>
      <c r="D962" s="655" t="s">
        <v>1680</v>
      </c>
      <c r="E962" s="723"/>
      <c r="F962" s="656"/>
      <c r="G962" s="651"/>
      <c r="H962" s="654"/>
      <c r="I962" s="690"/>
      <c r="J962" s="654"/>
      <c r="K962" s="651"/>
      <c r="L962" s="654"/>
      <c r="M962" s="651"/>
      <c r="N962" s="654"/>
      <c r="O962" s="673"/>
      <c r="P962" s="650"/>
      <c r="Q962" s="652"/>
      <c r="R962" s="654"/>
      <c r="S962" s="651"/>
      <c r="T962" s="654"/>
      <c r="U962" s="651"/>
      <c r="V962" s="650"/>
      <c r="W962" s="653"/>
      <c r="X962" s="4047"/>
      <c r="Y962" s="4044"/>
      <c r="Z962" s="4047"/>
      <c r="AA962" s="3183"/>
      <c r="AB962" s="3183"/>
      <c r="AC962" s="3183"/>
      <c r="AD962" s="70">
        <f>+F964-G964</f>
        <v>0</v>
      </c>
      <c r="AE962" s="264">
        <f>IF(G964=0,0,IF(AD962&gt;0,ABS(+AD962/G964),-ABS(+AD962/G964)))</f>
        <v>0</v>
      </c>
      <c r="AF962" s="70">
        <f>+H964-I964</f>
        <v>0</v>
      </c>
      <c r="AG962" s="264">
        <f>IF(I964=0,0,IF(AF962&gt;0,ABS(+AF962/I964),-ABS(+AF962/I964)))</f>
        <v>0</v>
      </c>
      <c r="AH962" s="70">
        <f>+J964-K964</f>
        <v>0</v>
      </c>
      <c r="AI962" s="264">
        <f>IF(K964=0,0,IF(AH962&gt;0,ABS(+AH962/K964),-ABS(+AH962/K964)))</f>
        <v>0</v>
      </c>
      <c r="AJ962" s="70">
        <f>+L964-M964</f>
        <v>0</v>
      </c>
      <c r="AK962" s="264">
        <f>IF(M964=0,0,IF(AJ962&gt;0,ABS(+AJ962/M964),-ABS(+AJ962/M964)))</f>
        <v>0</v>
      </c>
      <c r="AL962" s="70">
        <f>+N964-O964</f>
        <v>0</v>
      </c>
      <c r="AM962" s="264">
        <f>IF(O964=0,0,IF(AL962&gt;0,ABS(+AL962/O964),-ABS(+AL962/O964)))</f>
        <v>0</v>
      </c>
      <c r="AN962" s="70">
        <f>+P964-Q964</f>
        <v>0</v>
      </c>
      <c r="AO962" s="264">
        <f>IF(Q964=0,0,IF(AN962&gt;0,ABS(+AN962/Q964),-ABS(+AN962/Q964)))</f>
        <v>0</v>
      </c>
      <c r="AP962" s="70">
        <f>+R964-S964</f>
        <v>0</v>
      </c>
      <c r="AQ962" s="264">
        <f>IF(S964=0,0,IF(AP962&gt;0,ABS(+AP962/S964),-ABS(+AP962/S964)))</f>
        <v>0</v>
      </c>
      <c r="AR962" s="70">
        <f>+T964-U964</f>
        <v>0</v>
      </c>
      <c r="AS962" s="264">
        <f>IF(U964=0,0,IF(AR962&gt;0,ABS(+AR962/U964),-ABS(+AR962/U964)))</f>
        <v>0</v>
      </c>
      <c r="AT962" s="70">
        <f>+V964-W964</f>
        <v>0</v>
      </c>
      <c r="AU962" s="264">
        <f>IF(W964=0,0,IF(AT962&gt;0,ABS(+AT962/W964),-ABS(+AT962/W964)))</f>
        <v>0</v>
      </c>
    </row>
    <row r="963" spans="1:47" ht="15" hidden="1" x14ac:dyDescent="0.25">
      <c r="A963" s="655"/>
      <c r="D963" s="655" t="str">
        <f>'17HPM_DATA_INPUT'!V624</f>
        <v>1351 NS CH 3 NICU</v>
      </c>
      <c r="E963" s="723"/>
      <c r="F963" s="656">
        <f>+'17HPM_DATA_INPUT'!D624</f>
        <v>1</v>
      </c>
      <c r="G963" s="651">
        <f>+'17HPM_DATA_INPUT'!E624</f>
        <v>0</v>
      </c>
      <c r="H963" s="654">
        <f>+'17HPM_DATA_INPUT'!F624</f>
        <v>0</v>
      </c>
      <c r="I963" s="690">
        <f>+'17HPM_DATA_INPUT'!G624</f>
        <v>0</v>
      </c>
      <c r="J963" s="654">
        <f>+'17HPM_DATA_INPUT'!H624</f>
        <v>0</v>
      </c>
      <c r="K963" s="651">
        <f>+'17HPM_DATA_INPUT'!I624</f>
        <v>0</v>
      </c>
      <c r="L963" s="654">
        <f>+'17HPM_DATA_INPUT'!J624</f>
        <v>0</v>
      </c>
      <c r="M963" s="651">
        <f>+'17HPM_DATA_INPUT'!K624</f>
        <v>0</v>
      </c>
      <c r="N963" s="654">
        <f>+'17HPM_DATA_INPUT'!L624</f>
        <v>0</v>
      </c>
      <c r="O963" s="673">
        <f>+'17HPM_DATA_INPUT'!M624</f>
        <v>0</v>
      </c>
      <c r="P963" s="650">
        <f>+'17HPM_DATA_INPUT'!N624</f>
        <v>0</v>
      </c>
      <c r="Q963" s="652">
        <f>+'17HPM_DATA_INPUT'!O624</f>
        <v>0</v>
      </c>
      <c r="R963" s="654">
        <f>+'17HPM_DATA_INPUT'!P624</f>
        <v>0</v>
      </c>
      <c r="S963" s="651">
        <f>+'17HPM_DATA_INPUT'!Q624</f>
        <v>0</v>
      </c>
      <c r="T963" s="654">
        <f>+'17HPM_DATA_INPUT'!R624</f>
        <v>0</v>
      </c>
      <c r="U963" s="651">
        <f>+'17HPM_DATA_INPUT'!S624</f>
        <v>0</v>
      </c>
      <c r="V963" s="650">
        <f>+'17HPM_DATA_INPUT'!T624</f>
        <v>0</v>
      </c>
      <c r="W963" s="653">
        <f>+'17HPM_DATA_INPUT'!U624</f>
        <v>0</v>
      </c>
      <c r="X963" s="4065" t="s">
        <v>4138</v>
      </c>
      <c r="Y963" s="4044"/>
      <c r="Z963" s="4047"/>
      <c r="AA963" s="3183"/>
      <c r="AB963" s="3183"/>
      <c r="AC963" s="3183"/>
      <c r="AD963" s="70"/>
      <c r="AE963" s="264"/>
      <c r="AF963" s="70"/>
      <c r="AG963" s="264"/>
      <c r="AH963" s="70"/>
      <c r="AI963" s="264"/>
      <c r="AJ963" s="70"/>
      <c r="AK963" s="264"/>
      <c r="AL963" s="70"/>
      <c r="AM963" s="264"/>
      <c r="AN963" s="70"/>
      <c r="AO963" s="264"/>
      <c r="AP963" s="70"/>
      <c r="AQ963" s="264"/>
      <c r="AR963" s="70"/>
      <c r="AS963" s="264"/>
      <c r="AT963" s="70"/>
      <c r="AU963" s="264"/>
    </row>
    <row r="964" spans="1:47" ht="13.5" hidden="1" x14ac:dyDescent="0.25">
      <c r="A964" s="655">
        <v>1410</v>
      </c>
      <c r="B964" s="30" t="s">
        <v>2689</v>
      </c>
      <c r="C964" s="30" t="s">
        <v>1706</v>
      </c>
      <c r="D964" s="655" t="s">
        <v>1681</v>
      </c>
      <c r="E964" s="723"/>
      <c r="F964" s="656"/>
      <c r="G964" s="651"/>
      <c r="H964" s="654"/>
      <c r="I964" s="690"/>
      <c r="J964" s="654"/>
      <c r="K964" s="651"/>
      <c r="L964" s="654"/>
      <c r="M964" s="651"/>
      <c r="N964" s="654"/>
      <c r="O964" s="673"/>
      <c r="P964" s="650"/>
      <c r="Q964" s="652"/>
      <c r="R964" s="654"/>
      <c r="S964" s="651"/>
      <c r="T964" s="654"/>
      <c r="U964" s="651"/>
      <c r="V964" s="650"/>
      <c r="W964" s="653"/>
      <c r="X964" s="4047"/>
      <c r="Y964" s="4044"/>
      <c r="Z964" s="4047"/>
      <c r="AA964" s="3183"/>
      <c r="AB964" s="3183"/>
      <c r="AC964" s="3183"/>
      <c r="AD964" s="70">
        <f t="shared" si="1292"/>
        <v>0</v>
      </c>
      <c r="AE964" s="264">
        <f t="shared" si="1293"/>
        <v>0</v>
      </c>
      <c r="AF964" s="70">
        <f t="shared" si="1294"/>
        <v>0</v>
      </c>
      <c r="AG964" s="264">
        <f t="shared" si="1295"/>
        <v>0</v>
      </c>
      <c r="AH964" s="70">
        <f t="shared" si="1296"/>
        <v>0</v>
      </c>
      <c r="AI964" s="264">
        <f t="shared" si="1297"/>
        <v>0</v>
      </c>
      <c r="AJ964" s="70">
        <f t="shared" si="1298"/>
        <v>0</v>
      </c>
      <c r="AK964" s="264">
        <f t="shared" si="1299"/>
        <v>0</v>
      </c>
      <c r="AL964" s="70">
        <f t="shared" si="1300"/>
        <v>0</v>
      </c>
      <c r="AM964" s="264">
        <f t="shared" si="1301"/>
        <v>0</v>
      </c>
      <c r="AN964" s="70">
        <f t="shared" si="1302"/>
        <v>0</v>
      </c>
      <c r="AO964" s="264">
        <f t="shared" si="1303"/>
        <v>0</v>
      </c>
      <c r="AP964" s="70">
        <f t="shared" si="1304"/>
        <v>0</v>
      </c>
      <c r="AQ964" s="264">
        <f t="shared" si="1305"/>
        <v>0</v>
      </c>
      <c r="AR964" s="70">
        <f t="shared" si="1306"/>
        <v>0</v>
      </c>
      <c r="AS964" s="264">
        <f t="shared" si="1307"/>
        <v>0</v>
      </c>
      <c r="AT964" s="70">
        <f t="shared" si="1308"/>
        <v>0</v>
      </c>
      <c r="AU964" s="264">
        <f t="shared" si="1309"/>
        <v>0</v>
      </c>
    </row>
    <row r="965" spans="1:47" ht="13.5" hidden="1" x14ac:dyDescent="0.25">
      <c r="A965" s="655">
        <v>1420</v>
      </c>
      <c r="B965" s="30" t="s">
        <v>2691</v>
      </c>
      <c r="C965" s="30" t="s">
        <v>1706</v>
      </c>
      <c r="D965" s="655" t="s">
        <v>1682</v>
      </c>
      <c r="E965" s="723"/>
      <c r="F965" s="656"/>
      <c r="G965" s="651"/>
      <c r="H965" s="654"/>
      <c r="I965" s="690"/>
      <c r="J965" s="654"/>
      <c r="K965" s="651"/>
      <c r="L965" s="654"/>
      <c r="M965" s="651"/>
      <c r="N965" s="654"/>
      <c r="O965" s="673"/>
      <c r="P965" s="650"/>
      <c r="Q965" s="652"/>
      <c r="R965" s="654"/>
      <c r="S965" s="651"/>
      <c r="T965" s="654"/>
      <c r="U965" s="651"/>
      <c r="V965" s="650"/>
      <c r="W965" s="653"/>
      <c r="X965" s="4047"/>
      <c r="Y965" s="4044"/>
      <c r="Z965" s="4047"/>
      <c r="AA965" s="3183"/>
      <c r="AB965" s="3183"/>
      <c r="AC965" s="3183"/>
      <c r="AD965" s="70">
        <f t="shared" si="1292"/>
        <v>0</v>
      </c>
      <c r="AE965" s="264">
        <f t="shared" si="1293"/>
        <v>0</v>
      </c>
      <c r="AF965" s="70">
        <f t="shared" si="1294"/>
        <v>0</v>
      </c>
      <c r="AG965" s="264">
        <f t="shared" si="1295"/>
        <v>0</v>
      </c>
      <c r="AH965" s="70">
        <f t="shared" si="1296"/>
        <v>0</v>
      </c>
      <c r="AI965" s="264">
        <f t="shared" si="1297"/>
        <v>0</v>
      </c>
      <c r="AJ965" s="70">
        <f t="shared" si="1298"/>
        <v>0</v>
      </c>
      <c r="AK965" s="264">
        <f t="shared" si="1299"/>
        <v>0</v>
      </c>
      <c r="AL965" s="70">
        <f t="shared" si="1300"/>
        <v>0</v>
      </c>
      <c r="AM965" s="264">
        <f t="shared" si="1301"/>
        <v>0</v>
      </c>
      <c r="AN965" s="70">
        <f t="shared" si="1302"/>
        <v>0</v>
      </c>
      <c r="AO965" s="264">
        <f t="shared" si="1303"/>
        <v>0</v>
      </c>
      <c r="AP965" s="70">
        <f t="shared" si="1304"/>
        <v>0</v>
      </c>
      <c r="AQ965" s="264">
        <f t="shared" si="1305"/>
        <v>0</v>
      </c>
      <c r="AR965" s="70">
        <f t="shared" si="1306"/>
        <v>0</v>
      </c>
      <c r="AS965" s="264">
        <f t="shared" si="1307"/>
        <v>0</v>
      </c>
      <c r="AT965" s="70">
        <f t="shared" si="1308"/>
        <v>0</v>
      </c>
      <c r="AU965" s="264">
        <f t="shared" si="1309"/>
        <v>0</v>
      </c>
    </row>
    <row r="966" spans="1:47" ht="13.5" hidden="1" x14ac:dyDescent="0.25">
      <c r="A966" s="655">
        <v>1430</v>
      </c>
      <c r="B966" s="30" t="s">
        <v>2692</v>
      </c>
      <c r="C966" s="30" t="s">
        <v>1706</v>
      </c>
      <c r="D966" s="655" t="s">
        <v>1683</v>
      </c>
      <c r="E966" s="723"/>
      <c r="F966" s="656"/>
      <c r="G966" s="651"/>
      <c r="H966" s="654"/>
      <c r="I966" s="690"/>
      <c r="J966" s="654"/>
      <c r="K966" s="651"/>
      <c r="L966" s="654"/>
      <c r="M966" s="651"/>
      <c r="N966" s="654"/>
      <c r="O966" s="673"/>
      <c r="P966" s="650"/>
      <c r="Q966" s="652"/>
      <c r="R966" s="654"/>
      <c r="S966" s="651"/>
      <c r="T966" s="654"/>
      <c r="U966" s="651"/>
      <c r="V966" s="650"/>
      <c r="W966" s="653"/>
      <c r="X966" s="4047"/>
      <c r="Y966" s="4044"/>
      <c r="Z966" s="4047"/>
      <c r="AA966" s="3183"/>
      <c r="AB966" s="3183"/>
      <c r="AC966" s="3183"/>
      <c r="AD966" s="70">
        <f t="shared" si="1292"/>
        <v>0</v>
      </c>
      <c r="AE966" s="264">
        <f t="shared" si="1293"/>
        <v>0</v>
      </c>
      <c r="AF966" s="70">
        <f t="shared" si="1294"/>
        <v>0</v>
      </c>
      <c r="AG966" s="264">
        <f t="shared" si="1295"/>
        <v>0</v>
      </c>
      <c r="AH966" s="70">
        <f t="shared" si="1296"/>
        <v>0</v>
      </c>
      <c r="AI966" s="264">
        <f t="shared" si="1297"/>
        <v>0</v>
      </c>
      <c r="AJ966" s="70">
        <f t="shared" si="1298"/>
        <v>0</v>
      </c>
      <c r="AK966" s="264">
        <f t="shared" si="1299"/>
        <v>0</v>
      </c>
      <c r="AL966" s="70">
        <f t="shared" si="1300"/>
        <v>0</v>
      </c>
      <c r="AM966" s="264">
        <f t="shared" si="1301"/>
        <v>0</v>
      </c>
      <c r="AN966" s="70">
        <f t="shared" si="1302"/>
        <v>0</v>
      </c>
      <c r="AO966" s="264">
        <f t="shared" si="1303"/>
        <v>0</v>
      </c>
      <c r="AP966" s="70">
        <f t="shared" si="1304"/>
        <v>0</v>
      </c>
      <c r="AQ966" s="264">
        <f t="shared" si="1305"/>
        <v>0</v>
      </c>
      <c r="AR966" s="70">
        <f t="shared" si="1306"/>
        <v>0</v>
      </c>
      <c r="AS966" s="264">
        <f t="shared" si="1307"/>
        <v>0</v>
      </c>
      <c r="AT966" s="70">
        <f t="shared" si="1308"/>
        <v>0</v>
      </c>
      <c r="AU966" s="264">
        <f t="shared" si="1309"/>
        <v>0</v>
      </c>
    </row>
    <row r="967" spans="1:47" ht="13.5" hidden="1" x14ac:dyDescent="0.25">
      <c r="A967" s="655">
        <v>1440</v>
      </c>
      <c r="B967" s="30" t="s">
        <v>2693</v>
      </c>
      <c r="C967" s="30" t="s">
        <v>1706</v>
      </c>
      <c r="D967" s="655" t="s">
        <v>1684</v>
      </c>
      <c r="E967" s="723"/>
      <c r="F967" s="656"/>
      <c r="G967" s="651"/>
      <c r="H967" s="654"/>
      <c r="I967" s="690"/>
      <c r="J967" s="654"/>
      <c r="K967" s="651"/>
      <c r="L967" s="654"/>
      <c r="M967" s="651"/>
      <c r="N967" s="654"/>
      <c r="O967" s="673"/>
      <c r="P967" s="650"/>
      <c r="Q967" s="652"/>
      <c r="R967" s="654"/>
      <c r="S967" s="651"/>
      <c r="T967" s="654"/>
      <c r="U967" s="651"/>
      <c r="V967" s="650"/>
      <c r="W967" s="653"/>
      <c r="X967" s="4047"/>
      <c r="Y967" s="4044"/>
      <c r="Z967" s="4047"/>
      <c r="AA967" s="3183"/>
      <c r="AB967" s="3183"/>
      <c r="AC967" s="3183"/>
      <c r="AD967" s="70">
        <f t="shared" si="1292"/>
        <v>0</v>
      </c>
      <c r="AE967" s="264">
        <f t="shared" si="1293"/>
        <v>0</v>
      </c>
      <c r="AF967" s="70">
        <f t="shared" si="1294"/>
        <v>0</v>
      </c>
      <c r="AG967" s="264">
        <f t="shared" si="1295"/>
        <v>0</v>
      </c>
      <c r="AH967" s="70">
        <f t="shared" si="1296"/>
        <v>0</v>
      </c>
      <c r="AI967" s="264">
        <f t="shared" si="1297"/>
        <v>0</v>
      </c>
      <c r="AJ967" s="70">
        <f t="shared" si="1298"/>
        <v>0</v>
      </c>
      <c r="AK967" s="264">
        <f t="shared" si="1299"/>
        <v>0</v>
      </c>
      <c r="AL967" s="70">
        <f t="shared" si="1300"/>
        <v>0</v>
      </c>
      <c r="AM967" s="264">
        <f t="shared" si="1301"/>
        <v>0</v>
      </c>
      <c r="AN967" s="70">
        <f t="shared" si="1302"/>
        <v>0</v>
      </c>
      <c r="AO967" s="264">
        <f t="shared" si="1303"/>
        <v>0</v>
      </c>
      <c r="AP967" s="70">
        <f t="shared" si="1304"/>
        <v>0</v>
      </c>
      <c r="AQ967" s="264">
        <f t="shared" si="1305"/>
        <v>0</v>
      </c>
      <c r="AR967" s="70">
        <f t="shared" si="1306"/>
        <v>0</v>
      </c>
      <c r="AS967" s="264">
        <f t="shared" si="1307"/>
        <v>0</v>
      </c>
      <c r="AT967" s="70">
        <f t="shared" si="1308"/>
        <v>0</v>
      </c>
      <c r="AU967" s="264">
        <f t="shared" si="1309"/>
        <v>0</v>
      </c>
    </row>
    <row r="968" spans="1:47" ht="13.5" hidden="1" x14ac:dyDescent="0.25">
      <c r="A968" s="655">
        <v>1450</v>
      </c>
      <c r="B968" s="30" t="s">
        <v>2694</v>
      </c>
      <c r="C968" s="30" t="s">
        <v>1706</v>
      </c>
      <c r="D968" s="655" t="s">
        <v>1685</v>
      </c>
      <c r="E968" s="723"/>
      <c r="F968" s="656"/>
      <c r="G968" s="651"/>
      <c r="H968" s="654"/>
      <c r="I968" s="690"/>
      <c r="J968" s="654"/>
      <c r="K968" s="651"/>
      <c r="L968" s="654"/>
      <c r="M968" s="651"/>
      <c r="N968" s="654"/>
      <c r="O968" s="673"/>
      <c r="P968" s="650"/>
      <c r="Q968" s="652"/>
      <c r="R968" s="654"/>
      <c r="S968" s="651"/>
      <c r="T968" s="654"/>
      <c r="U968" s="651"/>
      <c r="V968" s="650"/>
      <c r="W968" s="653"/>
      <c r="X968" s="4047"/>
      <c r="Y968" s="4044"/>
      <c r="Z968" s="4047"/>
      <c r="AA968" s="3183"/>
      <c r="AB968" s="3183"/>
      <c r="AC968" s="3183"/>
      <c r="AD968" s="70">
        <f t="shared" si="1292"/>
        <v>0</v>
      </c>
      <c r="AE968" s="264">
        <f t="shared" si="1293"/>
        <v>0</v>
      </c>
      <c r="AF968" s="70">
        <f t="shared" si="1294"/>
        <v>0</v>
      </c>
      <c r="AG968" s="264">
        <f t="shared" si="1295"/>
        <v>0</v>
      </c>
      <c r="AH968" s="70">
        <f t="shared" si="1296"/>
        <v>0</v>
      </c>
      <c r="AI968" s="264">
        <f t="shared" si="1297"/>
        <v>0</v>
      </c>
      <c r="AJ968" s="70">
        <f t="shared" si="1298"/>
        <v>0</v>
      </c>
      <c r="AK968" s="264">
        <f t="shared" si="1299"/>
        <v>0</v>
      </c>
      <c r="AL968" s="70">
        <f t="shared" si="1300"/>
        <v>0</v>
      </c>
      <c r="AM968" s="264">
        <f t="shared" si="1301"/>
        <v>0</v>
      </c>
      <c r="AN968" s="70">
        <f t="shared" si="1302"/>
        <v>0</v>
      </c>
      <c r="AO968" s="264">
        <f t="shared" si="1303"/>
        <v>0</v>
      </c>
      <c r="AP968" s="70">
        <f t="shared" si="1304"/>
        <v>0</v>
      </c>
      <c r="AQ968" s="264">
        <f t="shared" si="1305"/>
        <v>0</v>
      </c>
      <c r="AR968" s="70">
        <f t="shared" si="1306"/>
        <v>0</v>
      </c>
      <c r="AS968" s="264">
        <f t="shared" si="1307"/>
        <v>0</v>
      </c>
      <c r="AT968" s="70">
        <f t="shared" si="1308"/>
        <v>0</v>
      </c>
      <c r="AU968" s="264">
        <f t="shared" si="1309"/>
        <v>0</v>
      </c>
    </row>
    <row r="969" spans="1:47" ht="13.5" hidden="1" x14ac:dyDescent="0.25">
      <c r="A969" s="655">
        <v>1460</v>
      </c>
      <c r="B969" s="30" t="s">
        <v>2695</v>
      </c>
      <c r="C969" s="30" t="s">
        <v>1706</v>
      </c>
      <c r="D969" s="655" t="s">
        <v>1686</v>
      </c>
      <c r="E969" s="723"/>
      <c r="F969" s="656"/>
      <c r="G969" s="651"/>
      <c r="H969" s="654"/>
      <c r="I969" s="690"/>
      <c r="J969" s="654"/>
      <c r="K969" s="651"/>
      <c r="L969" s="654"/>
      <c r="M969" s="651"/>
      <c r="N969" s="654"/>
      <c r="O969" s="673"/>
      <c r="P969" s="650"/>
      <c r="Q969" s="652"/>
      <c r="R969" s="654"/>
      <c r="S969" s="651"/>
      <c r="T969" s="654"/>
      <c r="U969" s="651"/>
      <c r="V969" s="650"/>
      <c r="W969" s="653"/>
      <c r="X969" s="4047"/>
      <c r="Y969" s="4044"/>
      <c r="Z969" s="4047"/>
      <c r="AA969" s="3183"/>
      <c r="AB969" s="3183"/>
      <c r="AC969" s="3183"/>
      <c r="AD969" s="70">
        <f t="shared" si="1292"/>
        <v>0</v>
      </c>
      <c r="AE969" s="264">
        <f t="shared" si="1293"/>
        <v>0</v>
      </c>
      <c r="AF969" s="70">
        <f t="shared" si="1294"/>
        <v>0</v>
      </c>
      <c r="AG969" s="264">
        <f t="shared" si="1295"/>
        <v>0</v>
      </c>
      <c r="AH969" s="70">
        <f t="shared" si="1296"/>
        <v>0</v>
      </c>
      <c r="AI969" s="264">
        <f t="shared" si="1297"/>
        <v>0</v>
      </c>
      <c r="AJ969" s="70">
        <f t="shared" si="1298"/>
        <v>0</v>
      </c>
      <c r="AK969" s="264">
        <f t="shared" si="1299"/>
        <v>0</v>
      </c>
      <c r="AL969" s="70">
        <f t="shared" si="1300"/>
        <v>0</v>
      </c>
      <c r="AM969" s="264">
        <f t="shared" si="1301"/>
        <v>0</v>
      </c>
      <c r="AN969" s="70">
        <f t="shared" si="1302"/>
        <v>0</v>
      </c>
      <c r="AO969" s="264">
        <f t="shared" si="1303"/>
        <v>0</v>
      </c>
      <c r="AP969" s="70">
        <f t="shared" si="1304"/>
        <v>0</v>
      </c>
      <c r="AQ969" s="264">
        <f t="shared" si="1305"/>
        <v>0</v>
      </c>
      <c r="AR969" s="70">
        <f t="shared" si="1306"/>
        <v>0</v>
      </c>
      <c r="AS969" s="264">
        <f t="shared" si="1307"/>
        <v>0</v>
      </c>
      <c r="AT969" s="70">
        <f t="shared" si="1308"/>
        <v>0</v>
      </c>
      <c r="AU969" s="264">
        <f t="shared" si="1309"/>
        <v>0</v>
      </c>
    </row>
    <row r="970" spans="1:47" ht="13.5" hidden="1" x14ac:dyDescent="0.25">
      <c r="A970" s="655">
        <v>1470</v>
      </c>
      <c r="B970" s="30" t="s">
        <v>2696</v>
      </c>
      <c r="C970" s="30" t="s">
        <v>1706</v>
      </c>
      <c r="D970" s="655" t="s">
        <v>1687</v>
      </c>
      <c r="E970" s="723"/>
      <c r="F970" s="656"/>
      <c r="G970" s="651"/>
      <c r="H970" s="654"/>
      <c r="I970" s="690"/>
      <c r="J970" s="654"/>
      <c r="K970" s="651"/>
      <c r="L970" s="654"/>
      <c r="M970" s="651"/>
      <c r="N970" s="654"/>
      <c r="O970" s="673"/>
      <c r="P970" s="650"/>
      <c r="Q970" s="652"/>
      <c r="R970" s="654"/>
      <c r="S970" s="651"/>
      <c r="T970" s="654"/>
      <c r="U970" s="651"/>
      <c r="V970" s="650"/>
      <c r="W970" s="653"/>
      <c r="X970" s="4047"/>
      <c r="Y970" s="4044"/>
      <c r="Z970" s="4047"/>
      <c r="AA970" s="3183"/>
      <c r="AB970" s="3183"/>
      <c r="AC970" s="3183"/>
      <c r="AD970" s="70">
        <f t="shared" si="1292"/>
        <v>0</v>
      </c>
      <c r="AE970" s="264">
        <f t="shared" si="1293"/>
        <v>0</v>
      </c>
      <c r="AF970" s="70">
        <f t="shared" si="1294"/>
        <v>0</v>
      </c>
      <c r="AG970" s="264">
        <f t="shared" si="1295"/>
        <v>0</v>
      </c>
      <c r="AH970" s="70">
        <f t="shared" si="1296"/>
        <v>0</v>
      </c>
      <c r="AI970" s="264">
        <f t="shared" si="1297"/>
        <v>0</v>
      </c>
      <c r="AJ970" s="70">
        <f t="shared" si="1298"/>
        <v>0</v>
      </c>
      <c r="AK970" s="264">
        <f t="shared" si="1299"/>
        <v>0</v>
      </c>
      <c r="AL970" s="70">
        <f t="shared" si="1300"/>
        <v>0</v>
      </c>
      <c r="AM970" s="264">
        <f t="shared" si="1301"/>
        <v>0</v>
      </c>
      <c r="AN970" s="70">
        <f t="shared" si="1302"/>
        <v>0</v>
      </c>
      <c r="AO970" s="264">
        <f t="shared" si="1303"/>
        <v>0</v>
      </c>
      <c r="AP970" s="70">
        <f t="shared" si="1304"/>
        <v>0</v>
      </c>
      <c r="AQ970" s="264">
        <f t="shared" si="1305"/>
        <v>0</v>
      </c>
      <c r="AR970" s="70">
        <f t="shared" si="1306"/>
        <v>0</v>
      </c>
      <c r="AS970" s="264">
        <f t="shared" si="1307"/>
        <v>0</v>
      </c>
      <c r="AT970" s="70">
        <f t="shared" si="1308"/>
        <v>0</v>
      </c>
      <c r="AU970" s="264">
        <f t="shared" si="1309"/>
        <v>0</v>
      </c>
    </row>
    <row r="971" spans="1:47" ht="13.5" hidden="1" x14ac:dyDescent="0.25">
      <c r="A971" s="655">
        <v>1500</v>
      </c>
      <c r="B971" s="30" t="s">
        <v>2697</v>
      </c>
      <c r="C971" s="30" t="s">
        <v>1706</v>
      </c>
      <c r="D971" s="655" t="s">
        <v>1710</v>
      </c>
      <c r="E971" s="723"/>
      <c r="F971" s="656"/>
      <c r="G971" s="651"/>
      <c r="H971" s="654"/>
      <c r="I971" s="690"/>
      <c r="J971" s="654"/>
      <c r="K971" s="651"/>
      <c r="L971" s="654"/>
      <c r="M971" s="651"/>
      <c r="N971" s="654"/>
      <c r="O971" s="673"/>
      <c r="P971" s="650"/>
      <c r="Q971" s="652"/>
      <c r="R971" s="654"/>
      <c r="S971" s="651"/>
      <c r="T971" s="654"/>
      <c r="U971" s="651"/>
      <c r="V971" s="650"/>
      <c r="W971" s="653"/>
      <c r="X971" s="4047"/>
      <c r="Y971" s="4044"/>
      <c r="Z971" s="4047"/>
      <c r="AA971" s="3183"/>
      <c r="AB971" s="3183"/>
      <c r="AC971" s="3183"/>
      <c r="AD971" s="70">
        <f t="shared" si="1292"/>
        <v>0</v>
      </c>
      <c r="AE971" s="264">
        <f t="shared" si="1293"/>
        <v>0</v>
      </c>
      <c r="AF971" s="70">
        <f t="shared" si="1294"/>
        <v>0</v>
      </c>
      <c r="AG971" s="264">
        <f t="shared" si="1295"/>
        <v>0</v>
      </c>
      <c r="AH971" s="70">
        <f t="shared" si="1296"/>
        <v>0</v>
      </c>
      <c r="AI971" s="264">
        <f t="shared" si="1297"/>
        <v>0</v>
      </c>
      <c r="AJ971" s="70">
        <f t="shared" si="1298"/>
        <v>0</v>
      </c>
      <c r="AK971" s="264">
        <f t="shared" si="1299"/>
        <v>0</v>
      </c>
      <c r="AL971" s="70">
        <f t="shared" si="1300"/>
        <v>0</v>
      </c>
      <c r="AM971" s="264">
        <f t="shared" si="1301"/>
        <v>0</v>
      </c>
      <c r="AN971" s="70">
        <f t="shared" si="1302"/>
        <v>0</v>
      </c>
      <c r="AO971" s="264">
        <f t="shared" si="1303"/>
        <v>0</v>
      </c>
      <c r="AP971" s="70">
        <f t="shared" si="1304"/>
        <v>0</v>
      </c>
      <c r="AQ971" s="264">
        <f t="shared" si="1305"/>
        <v>0</v>
      </c>
      <c r="AR971" s="70">
        <f t="shared" si="1306"/>
        <v>0</v>
      </c>
      <c r="AS971" s="264">
        <f t="shared" si="1307"/>
        <v>0</v>
      </c>
      <c r="AT971" s="70">
        <f t="shared" si="1308"/>
        <v>0</v>
      </c>
      <c r="AU971" s="264">
        <f t="shared" si="1309"/>
        <v>0</v>
      </c>
    </row>
    <row r="972" spans="1:47" ht="13.5" hidden="1" x14ac:dyDescent="0.25">
      <c r="A972" s="655">
        <v>1510</v>
      </c>
      <c r="B972" s="30" t="s">
        <v>2698</v>
      </c>
      <c r="C972" s="30" t="s">
        <v>1706</v>
      </c>
      <c r="D972" s="655" t="s">
        <v>1688</v>
      </c>
      <c r="E972" s="723"/>
      <c r="F972" s="656"/>
      <c r="G972" s="651"/>
      <c r="H972" s="654"/>
      <c r="I972" s="690"/>
      <c r="J972" s="654"/>
      <c r="K972" s="651"/>
      <c r="L972" s="654"/>
      <c r="M972" s="651"/>
      <c r="N972" s="654"/>
      <c r="O972" s="673"/>
      <c r="P972" s="650"/>
      <c r="Q972" s="652"/>
      <c r="R972" s="654"/>
      <c r="S972" s="651"/>
      <c r="T972" s="654"/>
      <c r="U972" s="651"/>
      <c r="V972" s="650"/>
      <c r="W972" s="653"/>
      <c r="X972" s="4047"/>
      <c r="Y972" s="4044"/>
      <c r="Z972" s="4047"/>
      <c r="AA972" s="3183"/>
      <c r="AB972" s="3183"/>
      <c r="AC972" s="3183"/>
      <c r="AD972" s="70">
        <f t="shared" si="1292"/>
        <v>0</v>
      </c>
      <c r="AE972" s="264">
        <f t="shared" si="1293"/>
        <v>0</v>
      </c>
      <c r="AF972" s="70">
        <f t="shared" si="1294"/>
        <v>0</v>
      </c>
      <c r="AG972" s="264">
        <f t="shared" si="1295"/>
        <v>0</v>
      </c>
      <c r="AH972" s="70">
        <f t="shared" si="1296"/>
        <v>0</v>
      </c>
      <c r="AI972" s="264">
        <f t="shared" si="1297"/>
        <v>0</v>
      </c>
      <c r="AJ972" s="70">
        <f t="shared" si="1298"/>
        <v>0</v>
      </c>
      <c r="AK972" s="264">
        <f t="shared" si="1299"/>
        <v>0</v>
      </c>
      <c r="AL972" s="70">
        <f t="shared" si="1300"/>
        <v>0</v>
      </c>
      <c r="AM972" s="264">
        <f t="shared" si="1301"/>
        <v>0</v>
      </c>
      <c r="AN972" s="70">
        <f t="shared" si="1302"/>
        <v>0</v>
      </c>
      <c r="AO972" s="264">
        <f t="shared" si="1303"/>
        <v>0</v>
      </c>
      <c r="AP972" s="70">
        <f t="shared" si="1304"/>
        <v>0</v>
      </c>
      <c r="AQ972" s="264">
        <f t="shared" si="1305"/>
        <v>0</v>
      </c>
      <c r="AR972" s="70">
        <f t="shared" si="1306"/>
        <v>0</v>
      </c>
      <c r="AS972" s="264">
        <f t="shared" si="1307"/>
        <v>0</v>
      </c>
      <c r="AT972" s="70">
        <f t="shared" si="1308"/>
        <v>0</v>
      </c>
      <c r="AU972" s="264">
        <f t="shared" si="1309"/>
        <v>0</v>
      </c>
    </row>
    <row r="973" spans="1:47" ht="13.5" hidden="1" x14ac:dyDescent="0.25">
      <c r="A973" s="655">
        <v>1530</v>
      </c>
      <c r="B973" s="30" t="s">
        <v>2699</v>
      </c>
      <c r="C973" s="30" t="s">
        <v>1706</v>
      </c>
      <c r="D973" s="655" t="s">
        <v>1689</v>
      </c>
      <c r="E973" s="723"/>
      <c r="F973" s="656"/>
      <c r="G973" s="651"/>
      <c r="H973" s="654"/>
      <c r="I973" s="690"/>
      <c r="J973" s="654"/>
      <c r="K973" s="651"/>
      <c r="L973" s="654"/>
      <c r="M973" s="651"/>
      <c r="N973" s="654"/>
      <c r="O973" s="673"/>
      <c r="P973" s="650"/>
      <c r="Q973" s="652"/>
      <c r="R973" s="654"/>
      <c r="S973" s="651"/>
      <c r="T973" s="654"/>
      <c r="U973" s="651"/>
      <c r="V973" s="650"/>
      <c r="W973" s="653"/>
      <c r="X973" s="4047"/>
      <c r="Y973" s="4044"/>
      <c r="Z973" s="4047"/>
      <c r="AA973" s="3183"/>
      <c r="AB973" s="3183"/>
      <c r="AC973" s="3183"/>
      <c r="AD973" s="70">
        <f t="shared" si="1292"/>
        <v>0</v>
      </c>
      <c r="AE973" s="264">
        <f t="shared" si="1293"/>
        <v>0</v>
      </c>
      <c r="AF973" s="70">
        <f t="shared" si="1294"/>
        <v>0</v>
      </c>
      <c r="AG973" s="264">
        <f t="shared" si="1295"/>
        <v>0</v>
      </c>
      <c r="AH973" s="70">
        <f t="shared" si="1296"/>
        <v>0</v>
      </c>
      <c r="AI973" s="264">
        <f t="shared" si="1297"/>
        <v>0</v>
      </c>
      <c r="AJ973" s="70">
        <f t="shared" si="1298"/>
        <v>0</v>
      </c>
      <c r="AK973" s="264">
        <f t="shared" si="1299"/>
        <v>0</v>
      </c>
      <c r="AL973" s="70">
        <f t="shared" si="1300"/>
        <v>0</v>
      </c>
      <c r="AM973" s="264">
        <f t="shared" si="1301"/>
        <v>0</v>
      </c>
      <c r="AN973" s="70">
        <f t="shared" si="1302"/>
        <v>0</v>
      </c>
      <c r="AO973" s="264">
        <f t="shared" si="1303"/>
        <v>0</v>
      </c>
      <c r="AP973" s="70">
        <f t="shared" si="1304"/>
        <v>0</v>
      </c>
      <c r="AQ973" s="264">
        <f t="shared" si="1305"/>
        <v>0</v>
      </c>
      <c r="AR973" s="70">
        <f t="shared" si="1306"/>
        <v>0</v>
      </c>
      <c r="AS973" s="264">
        <f t="shared" si="1307"/>
        <v>0</v>
      </c>
      <c r="AT973" s="70">
        <f t="shared" si="1308"/>
        <v>0</v>
      </c>
      <c r="AU973" s="264">
        <f t="shared" si="1309"/>
        <v>0</v>
      </c>
    </row>
    <row r="974" spans="1:47" ht="13.5" hidden="1" x14ac:dyDescent="0.25">
      <c r="A974" s="655">
        <v>1540</v>
      </c>
      <c r="B974" s="30" t="s">
        <v>2700</v>
      </c>
      <c r="C974" s="30" t="s">
        <v>1706</v>
      </c>
      <c r="D974" s="655" t="s">
        <v>1690</v>
      </c>
      <c r="E974" s="723"/>
      <c r="F974" s="656"/>
      <c r="G974" s="651"/>
      <c r="H974" s="654"/>
      <c r="I974" s="690"/>
      <c r="J974" s="654"/>
      <c r="K974" s="651"/>
      <c r="L974" s="654"/>
      <c r="M974" s="651"/>
      <c r="N974" s="654"/>
      <c r="O974" s="673"/>
      <c r="P974" s="650"/>
      <c r="Q974" s="652"/>
      <c r="R974" s="654"/>
      <c r="S974" s="651"/>
      <c r="T974" s="654"/>
      <c r="U974" s="651"/>
      <c r="V974" s="650"/>
      <c r="W974" s="653"/>
      <c r="X974" s="4047"/>
      <c r="Y974" s="4044"/>
      <c r="Z974" s="4047"/>
      <c r="AA974" s="3183"/>
      <c r="AB974" s="3183"/>
      <c r="AC974" s="3183"/>
      <c r="AD974" s="70">
        <f t="shared" si="1292"/>
        <v>0</v>
      </c>
      <c r="AE974" s="264">
        <f t="shared" si="1293"/>
        <v>0</v>
      </c>
      <c r="AF974" s="70">
        <f t="shared" si="1294"/>
        <v>0</v>
      </c>
      <c r="AG974" s="264">
        <f t="shared" si="1295"/>
        <v>0</v>
      </c>
      <c r="AH974" s="70">
        <f t="shared" si="1296"/>
        <v>0</v>
      </c>
      <c r="AI974" s="264">
        <f t="shared" si="1297"/>
        <v>0</v>
      </c>
      <c r="AJ974" s="70">
        <f t="shared" si="1298"/>
        <v>0</v>
      </c>
      <c r="AK974" s="264">
        <f t="shared" si="1299"/>
        <v>0</v>
      </c>
      <c r="AL974" s="70">
        <f t="shared" si="1300"/>
        <v>0</v>
      </c>
      <c r="AM974" s="264">
        <f t="shared" si="1301"/>
        <v>0</v>
      </c>
      <c r="AN974" s="70">
        <f t="shared" si="1302"/>
        <v>0</v>
      </c>
      <c r="AO974" s="264">
        <f t="shared" si="1303"/>
        <v>0</v>
      </c>
      <c r="AP974" s="70">
        <f t="shared" si="1304"/>
        <v>0</v>
      </c>
      <c r="AQ974" s="264">
        <f t="shared" si="1305"/>
        <v>0</v>
      </c>
      <c r="AR974" s="70">
        <f t="shared" si="1306"/>
        <v>0</v>
      </c>
      <c r="AS974" s="264">
        <f t="shared" si="1307"/>
        <v>0</v>
      </c>
      <c r="AT974" s="70">
        <f t="shared" si="1308"/>
        <v>0</v>
      </c>
      <c r="AU974" s="264">
        <f t="shared" si="1309"/>
        <v>0</v>
      </c>
    </row>
    <row r="975" spans="1:47" ht="13.5" hidden="1" x14ac:dyDescent="0.25">
      <c r="A975" s="655">
        <v>1550</v>
      </c>
      <c r="B975" s="30" t="s">
        <v>2701</v>
      </c>
      <c r="C975" s="30" t="s">
        <v>1706</v>
      </c>
      <c r="D975" s="655" t="s">
        <v>1691</v>
      </c>
      <c r="E975" s="723"/>
      <c r="F975" s="656"/>
      <c r="G975" s="651"/>
      <c r="H975" s="654"/>
      <c r="I975" s="690"/>
      <c r="J975" s="654"/>
      <c r="K975" s="651"/>
      <c r="L975" s="654"/>
      <c r="M975" s="651"/>
      <c r="N975" s="654"/>
      <c r="O975" s="673"/>
      <c r="P975" s="650"/>
      <c r="Q975" s="652"/>
      <c r="R975" s="654"/>
      <c r="S975" s="651"/>
      <c r="T975" s="654"/>
      <c r="U975" s="651"/>
      <c r="V975" s="650"/>
      <c r="W975" s="653"/>
      <c r="X975" s="4047"/>
      <c r="Y975" s="4044"/>
      <c r="Z975" s="4047"/>
      <c r="AA975" s="3183"/>
      <c r="AB975" s="3183"/>
      <c r="AC975" s="3183"/>
      <c r="AD975" s="70">
        <f t="shared" si="1292"/>
        <v>0</v>
      </c>
      <c r="AE975" s="264">
        <f t="shared" si="1293"/>
        <v>0</v>
      </c>
      <c r="AF975" s="70">
        <f t="shared" si="1294"/>
        <v>0</v>
      </c>
      <c r="AG975" s="264">
        <f t="shared" si="1295"/>
        <v>0</v>
      </c>
      <c r="AH975" s="70">
        <f t="shared" si="1296"/>
        <v>0</v>
      </c>
      <c r="AI975" s="264">
        <f t="shared" si="1297"/>
        <v>0</v>
      </c>
      <c r="AJ975" s="70">
        <f t="shared" si="1298"/>
        <v>0</v>
      </c>
      <c r="AK975" s="264">
        <f t="shared" si="1299"/>
        <v>0</v>
      </c>
      <c r="AL975" s="70">
        <f t="shared" si="1300"/>
        <v>0</v>
      </c>
      <c r="AM975" s="264">
        <f t="shared" si="1301"/>
        <v>0</v>
      </c>
      <c r="AN975" s="70">
        <f t="shared" si="1302"/>
        <v>0</v>
      </c>
      <c r="AO975" s="264">
        <f t="shared" si="1303"/>
        <v>0</v>
      </c>
      <c r="AP975" s="70">
        <f t="shared" si="1304"/>
        <v>0</v>
      </c>
      <c r="AQ975" s="264">
        <f t="shared" si="1305"/>
        <v>0</v>
      </c>
      <c r="AR975" s="70">
        <f t="shared" si="1306"/>
        <v>0</v>
      </c>
      <c r="AS975" s="264">
        <f t="shared" si="1307"/>
        <v>0</v>
      </c>
      <c r="AT975" s="70">
        <f t="shared" si="1308"/>
        <v>0</v>
      </c>
      <c r="AU975" s="264">
        <f t="shared" si="1309"/>
        <v>0</v>
      </c>
    </row>
    <row r="976" spans="1:47" ht="13.5" hidden="1" x14ac:dyDescent="0.25">
      <c r="A976" s="655">
        <v>1560</v>
      </c>
      <c r="B976" s="30" t="s">
        <v>2702</v>
      </c>
      <c r="C976" s="30" t="s">
        <v>1706</v>
      </c>
      <c r="D976" s="655" t="s">
        <v>1692</v>
      </c>
      <c r="E976" s="723"/>
      <c r="F976" s="656"/>
      <c r="G976" s="651"/>
      <c r="H976" s="654"/>
      <c r="I976" s="690"/>
      <c r="J976" s="654"/>
      <c r="K976" s="651"/>
      <c r="L976" s="654"/>
      <c r="M976" s="651"/>
      <c r="N976" s="654"/>
      <c r="O976" s="673"/>
      <c r="P976" s="650"/>
      <c r="Q976" s="652"/>
      <c r="R976" s="654"/>
      <c r="S976" s="651"/>
      <c r="T976" s="654"/>
      <c r="U976" s="651"/>
      <c r="V976" s="650"/>
      <c r="W976" s="653"/>
      <c r="X976" s="4047"/>
      <c r="Y976" s="4044"/>
      <c r="Z976" s="4047"/>
      <c r="AA976" s="3183"/>
      <c r="AB976" s="3183"/>
      <c r="AC976" s="3183"/>
      <c r="AD976" s="70">
        <f t="shared" si="1292"/>
        <v>0</v>
      </c>
      <c r="AE976" s="264">
        <f t="shared" si="1293"/>
        <v>0</v>
      </c>
      <c r="AF976" s="70">
        <f t="shared" si="1294"/>
        <v>0</v>
      </c>
      <c r="AG976" s="264">
        <f t="shared" si="1295"/>
        <v>0</v>
      </c>
      <c r="AH976" s="70">
        <f t="shared" si="1296"/>
        <v>0</v>
      </c>
      <c r="AI976" s="264">
        <f t="shared" si="1297"/>
        <v>0</v>
      </c>
      <c r="AJ976" s="70">
        <f t="shared" si="1298"/>
        <v>0</v>
      </c>
      <c r="AK976" s="264">
        <f t="shared" si="1299"/>
        <v>0</v>
      </c>
      <c r="AL976" s="70">
        <f t="shared" si="1300"/>
        <v>0</v>
      </c>
      <c r="AM976" s="264">
        <f t="shared" si="1301"/>
        <v>0</v>
      </c>
      <c r="AN976" s="70">
        <f t="shared" si="1302"/>
        <v>0</v>
      </c>
      <c r="AO976" s="264">
        <f t="shared" si="1303"/>
        <v>0</v>
      </c>
      <c r="AP976" s="70">
        <f t="shared" si="1304"/>
        <v>0</v>
      </c>
      <c r="AQ976" s="264">
        <f t="shared" si="1305"/>
        <v>0</v>
      </c>
      <c r="AR976" s="70">
        <f t="shared" si="1306"/>
        <v>0</v>
      </c>
      <c r="AS976" s="264">
        <f t="shared" si="1307"/>
        <v>0</v>
      </c>
      <c r="AT976" s="70">
        <f t="shared" si="1308"/>
        <v>0</v>
      </c>
      <c r="AU976" s="264">
        <f t="shared" si="1309"/>
        <v>0</v>
      </c>
    </row>
    <row r="977" spans="1:47" ht="13.5" hidden="1" x14ac:dyDescent="0.25">
      <c r="A977" s="655">
        <v>1600</v>
      </c>
      <c r="B977" s="30" t="s">
        <v>2703</v>
      </c>
      <c r="C977" s="30" t="s">
        <v>1706</v>
      </c>
      <c r="D977" s="655" t="s">
        <v>1711</v>
      </c>
      <c r="E977" s="723"/>
      <c r="F977" s="656"/>
      <c r="G977" s="651"/>
      <c r="H977" s="654"/>
      <c r="I977" s="690"/>
      <c r="J977" s="654"/>
      <c r="K977" s="651"/>
      <c r="L977" s="654"/>
      <c r="M977" s="651"/>
      <c r="N977" s="654"/>
      <c r="O977" s="673"/>
      <c r="P977" s="650"/>
      <c r="Q977" s="652"/>
      <c r="R977" s="654"/>
      <c r="S977" s="651"/>
      <c r="T977" s="654"/>
      <c r="U977" s="651"/>
      <c r="V977" s="650"/>
      <c r="W977" s="653"/>
      <c r="X977" s="4047"/>
      <c r="Y977" s="4044"/>
      <c r="Z977" s="4047"/>
      <c r="AA977" s="3183"/>
      <c r="AB977" s="3183"/>
      <c r="AC977" s="3183"/>
      <c r="AD977" s="70">
        <f t="shared" si="1292"/>
        <v>0</v>
      </c>
      <c r="AE977" s="264">
        <f t="shared" si="1293"/>
        <v>0</v>
      </c>
      <c r="AF977" s="70">
        <f t="shared" si="1294"/>
        <v>0</v>
      </c>
      <c r="AG977" s="264">
        <f t="shared" si="1295"/>
        <v>0</v>
      </c>
      <c r="AH977" s="70">
        <f t="shared" si="1296"/>
        <v>0</v>
      </c>
      <c r="AI977" s="264">
        <f t="shared" si="1297"/>
        <v>0</v>
      </c>
      <c r="AJ977" s="70">
        <f t="shared" si="1298"/>
        <v>0</v>
      </c>
      <c r="AK977" s="264">
        <f t="shared" si="1299"/>
        <v>0</v>
      </c>
      <c r="AL977" s="70">
        <f t="shared" si="1300"/>
        <v>0</v>
      </c>
      <c r="AM977" s="264">
        <f t="shared" si="1301"/>
        <v>0</v>
      </c>
      <c r="AN977" s="70">
        <f t="shared" si="1302"/>
        <v>0</v>
      </c>
      <c r="AO977" s="264">
        <f t="shared" si="1303"/>
        <v>0</v>
      </c>
      <c r="AP977" s="70">
        <f t="shared" si="1304"/>
        <v>0</v>
      </c>
      <c r="AQ977" s="264">
        <f t="shared" si="1305"/>
        <v>0</v>
      </c>
      <c r="AR977" s="70">
        <f t="shared" si="1306"/>
        <v>0</v>
      </c>
      <c r="AS977" s="264">
        <f t="shared" si="1307"/>
        <v>0</v>
      </c>
      <c r="AT977" s="70">
        <f t="shared" si="1308"/>
        <v>0</v>
      </c>
      <c r="AU977" s="264">
        <f t="shared" si="1309"/>
        <v>0</v>
      </c>
    </row>
    <row r="978" spans="1:47" ht="13.5" hidden="1" x14ac:dyDescent="0.25">
      <c r="A978" s="655">
        <v>1610</v>
      </c>
      <c r="B978" s="30" t="s">
        <v>2704</v>
      </c>
      <c r="C978" s="30" t="s">
        <v>1706</v>
      </c>
      <c r="D978" s="655" t="s">
        <v>1693</v>
      </c>
      <c r="E978" s="723"/>
      <c r="F978" s="656"/>
      <c r="G978" s="651"/>
      <c r="H978" s="654"/>
      <c r="I978" s="690"/>
      <c r="J978" s="654"/>
      <c r="K978" s="651"/>
      <c r="L978" s="654"/>
      <c r="M978" s="651"/>
      <c r="N978" s="654"/>
      <c r="O978" s="673"/>
      <c r="P978" s="650"/>
      <c r="Q978" s="652"/>
      <c r="R978" s="654"/>
      <c r="S978" s="651"/>
      <c r="T978" s="654"/>
      <c r="U978" s="651"/>
      <c r="V978" s="650"/>
      <c r="W978" s="653"/>
      <c r="X978" s="4047"/>
      <c r="Y978" s="4044"/>
      <c r="Z978" s="4047"/>
      <c r="AA978" s="3183"/>
      <c r="AB978" s="3183"/>
      <c r="AC978" s="3183"/>
      <c r="AD978" s="70">
        <f t="shared" si="1292"/>
        <v>0</v>
      </c>
      <c r="AE978" s="264">
        <f t="shared" si="1293"/>
        <v>0</v>
      </c>
      <c r="AF978" s="70">
        <f t="shared" si="1294"/>
        <v>0</v>
      </c>
      <c r="AG978" s="264">
        <f t="shared" si="1295"/>
        <v>0</v>
      </c>
      <c r="AH978" s="70">
        <f t="shared" si="1296"/>
        <v>0</v>
      </c>
      <c r="AI978" s="264">
        <f t="shared" si="1297"/>
        <v>0</v>
      </c>
      <c r="AJ978" s="70">
        <f t="shared" si="1298"/>
        <v>0</v>
      </c>
      <c r="AK978" s="264">
        <f t="shared" si="1299"/>
        <v>0</v>
      </c>
      <c r="AL978" s="70">
        <f t="shared" si="1300"/>
        <v>0</v>
      </c>
      <c r="AM978" s="264">
        <f t="shared" si="1301"/>
        <v>0</v>
      </c>
      <c r="AN978" s="70">
        <f t="shared" si="1302"/>
        <v>0</v>
      </c>
      <c r="AO978" s="264">
        <f t="shared" si="1303"/>
        <v>0</v>
      </c>
      <c r="AP978" s="70">
        <f t="shared" si="1304"/>
        <v>0</v>
      </c>
      <c r="AQ978" s="264">
        <f t="shared" si="1305"/>
        <v>0</v>
      </c>
      <c r="AR978" s="70">
        <f t="shared" si="1306"/>
        <v>0</v>
      </c>
      <c r="AS978" s="264">
        <f t="shared" si="1307"/>
        <v>0</v>
      </c>
      <c r="AT978" s="70">
        <f t="shared" si="1308"/>
        <v>0</v>
      </c>
      <c r="AU978" s="264">
        <f t="shared" si="1309"/>
        <v>0</v>
      </c>
    </row>
    <row r="979" spans="1:47" ht="13.5" hidden="1" x14ac:dyDescent="0.25">
      <c r="A979" s="655">
        <v>1620</v>
      </c>
      <c r="B979" s="30" t="s">
        <v>2705</v>
      </c>
      <c r="C979" s="30" t="s">
        <v>1706</v>
      </c>
      <c r="D979" s="655" t="s">
        <v>1694</v>
      </c>
      <c r="E979" s="723"/>
      <c r="F979" s="656"/>
      <c r="G979" s="651"/>
      <c r="H979" s="654"/>
      <c r="I979" s="690"/>
      <c r="J979" s="654"/>
      <c r="K979" s="651"/>
      <c r="L979" s="654"/>
      <c r="M979" s="651"/>
      <c r="N979" s="654"/>
      <c r="O979" s="673"/>
      <c r="P979" s="650"/>
      <c r="Q979" s="652"/>
      <c r="R979" s="654"/>
      <c r="S979" s="651"/>
      <c r="T979" s="654"/>
      <c r="U979" s="651"/>
      <c r="V979" s="650"/>
      <c r="W979" s="653"/>
      <c r="X979" s="4047"/>
      <c r="Y979" s="4044"/>
      <c r="Z979" s="4047"/>
      <c r="AA979" s="3183"/>
      <c r="AB979" s="3183"/>
      <c r="AC979" s="3183"/>
      <c r="AD979" s="70">
        <f t="shared" si="1292"/>
        <v>0</v>
      </c>
      <c r="AE979" s="264">
        <f t="shared" si="1293"/>
        <v>0</v>
      </c>
      <c r="AF979" s="70">
        <f t="shared" si="1294"/>
        <v>0</v>
      </c>
      <c r="AG979" s="264">
        <f t="shared" si="1295"/>
        <v>0</v>
      </c>
      <c r="AH979" s="70">
        <f t="shared" si="1296"/>
        <v>0</v>
      </c>
      <c r="AI979" s="264">
        <f t="shared" si="1297"/>
        <v>0</v>
      </c>
      <c r="AJ979" s="70">
        <f t="shared" si="1298"/>
        <v>0</v>
      </c>
      <c r="AK979" s="264">
        <f t="shared" si="1299"/>
        <v>0</v>
      </c>
      <c r="AL979" s="70">
        <f t="shared" si="1300"/>
        <v>0</v>
      </c>
      <c r="AM979" s="264">
        <f t="shared" si="1301"/>
        <v>0</v>
      </c>
      <c r="AN979" s="70">
        <f t="shared" si="1302"/>
        <v>0</v>
      </c>
      <c r="AO979" s="264">
        <f t="shared" si="1303"/>
        <v>0</v>
      </c>
      <c r="AP979" s="70">
        <f t="shared" si="1304"/>
        <v>0</v>
      </c>
      <c r="AQ979" s="264">
        <f t="shared" si="1305"/>
        <v>0</v>
      </c>
      <c r="AR979" s="70">
        <f t="shared" si="1306"/>
        <v>0</v>
      </c>
      <c r="AS979" s="264">
        <f t="shared" si="1307"/>
        <v>0</v>
      </c>
      <c r="AT979" s="70">
        <f t="shared" si="1308"/>
        <v>0</v>
      </c>
      <c r="AU979" s="264">
        <f t="shared" si="1309"/>
        <v>0</v>
      </c>
    </row>
    <row r="980" spans="1:47" ht="13.5" hidden="1" x14ac:dyDescent="0.25">
      <c r="A980" s="655">
        <v>1630</v>
      </c>
      <c r="B980" s="30" t="s">
        <v>2706</v>
      </c>
      <c r="C980" s="30" t="s">
        <v>1706</v>
      </c>
      <c r="D980" s="655" t="s">
        <v>1695</v>
      </c>
      <c r="E980" s="723"/>
      <c r="F980" s="656"/>
      <c r="G980" s="651"/>
      <c r="H980" s="654"/>
      <c r="I980" s="690"/>
      <c r="J980" s="654"/>
      <c r="K980" s="651"/>
      <c r="L980" s="654"/>
      <c r="M980" s="651"/>
      <c r="N980" s="654"/>
      <c r="O980" s="673"/>
      <c r="P980" s="650"/>
      <c r="Q980" s="652"/>
      <c r="R980" s="654"/>
      <c r="S980" s="651"/>
      <c r="T980" s="654"/>
      <c r="U980" s="651"/>
      <c r="V980" s="650"/>
      <c r="W980" s="653"/>
      <c r="X980" s="4047"/>
      <c r="Y980" s="4044"/>
      <c r="Z980" s="4047"/>
      <c r="AA980" s="3183"/>
      <c r="AB980" s="3183"/>
      <c r="AC980" s="3183"/>
      <c r="AD980" s="70">
        <f t="shared" si="1292"/>
        <v>0</v>
      </c>
      <c r="AE980" s="264">
        <f t="shared" si="1293"/>
        <v>0</v>
      </c>
      <c r="AF980" s="70">
        <f t="shared" si="1294"/>
        <v>0</v>
      </c>
      <c r="AG980" s="264">
        <f t="shared" si="1295"/>
        <v>0</v>
      </c>
      <c r="AH980" s="70">
        <f t="shared" si="1296"/>
        <v>0</v>
      </c>
      <c r="AI980" s="264">
        <f t="shared" si="1297"/>
        <v>0</v>
      </c>
      <c r="AJ980" s="70">
        <f t="shared" si="1298"/>
        <v>0</v>
      </c>
      <c r="AK980" s="264">
        <f t="shared" si="1299"/>
        <v>0</v>
      </c>
      <c r="AL980" s="70">
        <f t="shared" si="1300"/>
        <v>0</v>
      </c>
      <c r="AM980" s="264">
        <f t="shared" si="1301"/>
        <v>0</v>
      </c>
      <c r="AN980" s="70">
        <f t="shared" si="1302"/>
        <v>0</v>
      </c>
      <c r="AO980" s="264">
        <f t="shared" si="1303"/>
        <v>0</v>
      </c>
      <c r="AP980" s="70">
        <f t="shared" si="1304"/>
        <v>0</v>
      </c>
      <c r="AQ980" s="264">
        <f t="shared" si="1305"/>
        <v>0</v>
      </c>
      <c r="AR980" s="70">
        <f t="shared" si="1306"/>
        <v>0</v>
      </c>
      <c r="AS980" s="264">
        <f t="shared" si="1307"/>
        <v>0</v>
      </c>
      <c r="AT980" s="70">
        <f t="shared" si="1308"/>
        <v>0</v>
      </c>
      <c r="AU980" s="264">
        <f t="shared" si="1309"/>
        <v>0</v>
      </c>
    </row>
    <row r="981" spans="1:47" ht="13.5" hidden="1" x14ac:dyDescent="0.25">
      <c r="A981" s="655">
        <v>1640</v>
      </c>
      <c r="B981" s="30" t="s">
        <v>2707</v>
      </c>
      <c r="C981" s="30" t="s">
        <v>1706</v>
      </c>
      <c r="D981" s="655" t="s">
        <v>1696</v>
      </c>
      <c r="E981" s="723"/>
      <c r="F981" s="656"/>
      <c r="G981" s="651"/>
      <c r="H981" s="654"/>
      <c r="I981" s="690"/>
      <c r="J981" s="654"/>
      <c r="K981" s="651"/>
      <c r="L981" s="654"/>
      <c r="M981" s="651"/>
      <c r="N981" s="654"/>
      <c r="O981" s="673"/>
      <c r="P981" s="650"/>
      <c r="Q981" s="652"/>
      <c r="R981" s="654"/>
      <c r="S981" s="651"/>
      <c r="T981" s="654"/>
      <c r="U981" s="651"/>
      <c r="V981" s="650"/>
      <c r="W981" s="653"/>
      <c r="X981" s="4047"/>
      <c r="Y981" s="4044"/>
      <c r="Z981" s="4047"/>
      <c r="AA981" s="3183"/>
      <c r="AB981" s="3183"/>
      <c r="AC981" s="3183"/>
      <c r="AD981" s="70">
        <f t="shared" si="1292"/>
        <v>0</v>
      </c>
      <c r="AE981" s="264">
        <f t="shared" si="1293"/>
        <v>0</v>
      </c>
      <c r="AF981" s="70">
        <f t="shared" si="1294"/>
        <v>0</v>
      </c>
      <c r="AG981" s="264">
        <f t="shared" si="1295"/>
        <v>0</v>
      </c>
      <c r="AH981" s="70">
        <f t="shared" si="1296"/>
        <v>0</v>
      </c>
      <c r="AI981" s="264">
        <f t="shared" si="1297"/>
        <v>0</v>
      </c>
      <c r="AJ981" s="70">
        <f t="shared" si="1298"/>
        <v>0</v>
      </c>
      <c r="AK981" s="264">
        <f t="shared" si="1299"/>
        <v>0</v>
      </c>
      <c r="AL981" s="70">
        <f t="shared" si="1300"/>
        <v>0</v>
      </c>
      <c r="AM981" s="264">
        <f t="shared" si="1301"/>
        <v>0</v>
      </c>
      <c r="AN981" s="70">
        <f t="shared" si="1302"/>
        <v>0</v>
      </c>
      <c r="AO981" s="264">
        <f t="shared" si="1303"/>
        <v>0</v>
      </c>
      <c r="AP981" s="70">
        <f t="shared" si="1304"/>
        <v>0</v>
      </c>
      <c r="AQ981" s="264">
        <f t="shared" si="1305"/>
        <v>0</v>
      </c>
      <c r="AR981" s="70">
        <f t="shared" si="1306"/>
        <v>0</v>
      </c>
      <c r="AS981" s="264">
        <f t="shared" si="1307"/>
        <v>0</v>
      </c>
      <c r="AT981" s="70">
        <f t="shared" si="1308"/>
        <v>0</v>
      </c>
      <c r="AU981" s="264">
        <f t="shared" si="1309"/>
        <v>0</v>
      </c>
    </row>
    <row r="982" spans="1:47" ht="13.5" hidden="1" x14ac:dyDescent="0.25">
      <c r="A982" s="655">
        <v>1700</v>
      </c>
      <c r="B982" s="30" t="s">
        <v>2708</v>
      </c>
      <c r="C982" s="30" t="s">
        <v>1706</v>
      </c>
      <c r="D982" s="655" t="s">
        <v>1697</v>
      </c>
      <c r="E982" s="723"/>
      <c r="F982" s="656"/>
      <c r="G982" s="651"/>
      <c r="H982" s="654"/>
      <c r="I982" s="690"/>
      <c r="J982" s="654"/>
      <c r="K982" s="651"/>
      <c r="L982" s="654"/>
      <c r="M982" s="651"/>
      <c r="N982" s="654"/>
      <c r="O982" s="673"/>
      <c r="P982" s="650"/>
      <c r="Q982" s="652"/>
      <c r="R982" s="654"/>
      <c r="S982" s="651"/>
      <c r="T982" s="654"/>
      <c r="U982" s="651"/>
      <c r="V982" s="650"/>
      <c r="W982" s="653"/>
      <c r="X982" s="4047"/>
      <c r="Y982" s="4044"/>
      <c r="Z982" s="4047"/>
      <c r="AA982" s="3183"/>
      <c r="AB982" s="3183"/>
      <c r="AC982" s="3183"/>
      <c r="AD982" s="70">
        <f t="shared" si="1292"/>
        <v>0</v>
      </c>
      <c r="AE982" s="264">
        <f t="shared" si="1293"/>
        <v>0</v>
      </c>
      <c r="AF982" s="70">
        <f t="shared" si="1294"/>
        <v>0</v>
      </c>
      <c r="AG982" s="264">
        <f t="shared" si="1295"/>
        <v>0</v>
      </c>
      <c r="AH982" s="70">
        <f t="shared" si="1296"/>
        <v>0</v>
      </c>
      <c r="AI982" s="264">
        <f t="shared" si="1297"/>
        <v>0</v>
      </c>
      <c r="AJ982" s="70">
        <f t="shared" si="1298"/>
        <v>0</v>
      </c>
      <c r="AK982" s="264">
        <f t="shared" si="1299"/>
        <v>0</v>
      </c>
      <c r="AL982" s="70">
        <f t="shared" si="1300"/>
        <v>0</v>
      </c>
      <c r="AM982" s="264">
        <f t="shared" si="1301"/>
        <v>0</v>
      </c>
      <c r="AN982" s="70">
        <f t="shared" si="1302"/>
        <v>0</v>
      </c>
      <c r="AO982" s="264">
        <f t="shared" si="1303"/>
        <v>0</v>
      </c>
      <c r="AP982" s="70">
        <f t="shared" si="1304"/>
        <v>0</v>
      </c>
      <c r="AQ982" s="264">
        <f t="shared" si="1305"/>
        <v>0</v>
      </c>
      <c r="AR982" s="70">
        <f t="shared" si="1306"/>
        <v>0</v>
      </c>
      <c r="AS982" s="264">
        <f t="shared" si="1307"/>
        <v>0</v>
      </c>
      <c r="AT982" s="70">
        <f t="shared" si="1308"/>
        <v>0</v>
      </c>
      <c r="AU982" s="264">
        <f t="shared" si="1309"/>
        <v>0</v>
      </c>
    </row>
    <row r="983" spans="1:47" ht="13.5" hidden="1" x14ac:dyDescent="0.25">
      <c r="A983" s="655">
        <v>1710</v>
      </c>
      <c r="B983" s="30" t="s">
        <v>2709</v>
      </c>
      <c r="C983" s="30" t="s">
        <v>1706</v>
      </c>
      <c r="D983" s="655" t="s">
        <v>1698</v>
      </c>
      <c r="E983" s="723"/>
      <c r="F983" s="656"/>
      <c r="G983" s="651"/>
      <c r="H983" s="654"/>
      <c r="I983" s="690"/>
      <c r="J983" s="654"/>
      <c r="K983" s="651"/>
      <c r="L983" s="654"/>
      <c r="M983" s="651"/>
      <c r="N983" s="654"/>
      <c r="O983" s="673"/>
      <c r="P983" s="650"/>
      <c r="Q983" s="652"/>
      <c r="R983" s="654"/>
      <c r="S983" s="651"/>
      <c r="T983" s="654"/>
      <c r="U983" s="651"/>
      <c r="V983" s="650"/>
      <c r="W983" s="653"/>
      <c r="X983" s="4047"/>
      <c r="Y983" s="4044"/>
      <c r="Z983" s="4047"/>
      <c r="AA983" s="3183"/>
      <c r="AB983" s="3183"/>
      <c r="AC983" s="3183"/>
      <c r="AD983" s="70">
        <f t="shared" si="1292"/>
        <v>0</v>
      </c>
      <c r="AE983" s="264">
        <f t="shared" si="1293"/>
        <v>0</v>
      </c>
      <c r="AF983" s="70">
        <f t="shared" si="1294"/>
        <v>0</v>
      </c>
      <c r="AG983" s="264">
        <f t="shared" si="1295"/>
        <v>0</v>
      </c>
      <c r="AH983" s="70">
        <f t="shared" si="1296"/>
        <v>0</v>
      </c>
      <c r="AI983" s="264">
        <f t="shared" si="1297"/>
        <v>0</v>
      </c>
      <c r="AJ983" s="70">
        <f t="shared" si="1298"/>
        <v>0</v>
      </c>
      <c r="AK983" s="264">
        <f t="shared" si="1299"/>
        <v>0</v>
      </c>
      <c r="AL983" s="70">
        <f t="shared" si="1300"/>
        <v>0</v>
      </c>
      <c r="AM983" s="264">
        <f t="shared" si="1301"/>
        <v>0</v>
      </c>
      <c r="AN983" s="70">
        <f t="shared" si="1302"/>
        <v>0</v>
      </c>
      <c r="AO983" s="264">
        <f t="shared" si="1303"/>
        <v>0</v>
      </c>
      <c r="AP983" s="70">
        <f t="shared" si="1304"/>
        <v>0</v>
      </c>
      <c r="AQ983" s="264">
        <f t="shared" si="1305"/>
        <v>0</v>
      </c>
      <c r="AR983" s="70">
        <f t="shared" si="1306"/>
        <v>0</v>
      </c>
      <c r="AS983" s="264">
        <f t="shared" si="1307"/>
        <v>0</v>
      </c>
      <c r="AT983" s="70">
        <f t="shared" si="1308"/>
        <v>0</v>
      </c>
      <c r="AU983" s="264">
        <f t="shared" si="1309"/>
        <v>0</v>
      </c>
    </row>
    <row r="984" spans="1:47" ht="13.5" hidden="1" x14ac:dyDescent="0.25">
      <c r="A984" s="655">
        <v>1720</v>
      </c>
      <c r="B984" s="30" t="s">
        <v>2710</v>
      </c>
      <c r="C984" s="30" t="s">
        <v>1706</v>
      </c>
      <c r="D984" s="655" t="s">
        <v>1699</v>
      </c>
      <c r="E984" s="723"/>
      <c r="F984" s="656"/>
      <c r="G984" s="651"/>
      <c r="H984" s="654"/>
      <c r="I984" s="690"/>
      <c r="J984" s="654"/>
      <c r="K984" s="651"/>
      <c r="L984" s="654"/>
      <c r="M984" s="651"/>
      <c r="N984" s="654"/>
      <c r="O984" s="673"/>
      <c r="P984" s="650"/>
      <c r="Q984" s="652"/>
      <c r="R984" s="654"/>
      <c r="S984" s="651"/>
      <c r="T984" s="654"/>
      <c r="U984" s="651"/>
      <c r="V984" s="650"/>
      <c r="W984" s="653"/>
      <c r="X984" s="4047"/>
      <c r="Y984" s="4044"/>
      <c r="Z984" s="4047"/>
      <c r="AA984" s="3183"/>
      <c r="AB984" s="3183"/>
      <c r="AC984" s="3183"/>
      <c r="AD984" s="70">
        <f t="shared" si="1292"/>
        <v>0</v>
      </c>
      <c r="AE984" s="264">
        <f t="shared" si="1293"/>
        <v>0</v>
      </c>
      <c r="AF984" s="70">
        <f t="shared" si="1294"/>
        <v>0</v>
      </c>
      <c r="AG984" s="264">
        <f t="shared" si="1295"/>
        <v>0</v>
      </c>
      <c r="AH984" s="70">
        <f t="shared" si="1296"/>
        <v>0</v>
      </c>
      <c r="AI984" s="264">
        <f t="shared" si="1297"/>
        <v>0</v>
      </c>
      <c r="AJ984" s="70">
        <f t="shared" si="1298"/>
        <v>0</v>
      </c>
      <c r="AK984" s="264">
        <f t="shared" si="1299"/>
        <v>0</v>
      </c>
      <c r="AL984" s="70">
        <f t="shared" si="1300"/>
        <v>0</v>
      </c>
      <c r="AM984" s="264">
        <f t="shared" si="1301"/>
        <v>0</v>
      </c>
      <c r="AN984" s="70">
        <f t="shared" si="1302"/>
        <v>0</v>
      </c>
      <c r="AO984" s="264">
        <f t="shared" si="1303"/>
        <v>0</v>
      </c>
      <c r="AP984" s="70">
        <f t="shared" si="1304"/>
        <v>0</v>
      </c>
      <c r="AQ984" s="264">
        <f t="shared" si="1305"/>
        <v>0</v>
      </c>
      <c r="AR984" s="70">
        <f t="shared" si="1306"/>
        <v>0</v>
      </c>
      <c r="AS984" s="264">
        <f t="shared" si="1307"/>
        <v>0</v>
      </c>
      <c r="AT984" s="70">
        <f t="shared" si="1308"/>
        <v>0</v>
      </c>
      <c r="AU984" s="264">
        <f t="shared" si="1309"/>
        <v>0</v>
      </c>
    </row>
    <row r="985" spans="1:47" ht="13.5" hidden="1" x14ac:dyDescent="0.25">
      <c r="A985" s="655">
        <v>1730</v>
      </c>
      <c r="B985" s="30" t="s">
        <v>2711</v>
      </c>
      <c r="C985" s="30" t="s">
        <v>1706</v>
      </c>
      <c r="D985" s="655" t="s">
        <v>1700</v>
      </c>
      <c r="E985" s="723"/>
      <c r="F985" s="656"/>
      <c r="G985" s="651"/>
      <c r="H985" s="654"/>
      <c r="I985" s="690"/>
      <c r="J985" s="654"/>
      <c r="K985" s="651"/>
      <c r="L985" s="654"/>
      <c r="M985" s="651"/>
      <c r="N985" s="654"/>
      <c r="O985" s="673"/>
      <c r="P985" s="650"/>
      <c r="Q985" s="652"/>
      <c r="R985" s="654"/>
      <c r="S985" s="651"/>
      <c r="T985" s="654"/>
      <c r="U985" s="651"/>
      <c r="V985" s="650"/>
      <c r="W985" s="653"/>
      <c r="X985" s="4047"/>
      <c r="Y985" s="4044"/>
      <c r="Z985" s="4047"/>
      <c r="AA985" s="3183"/>
      <c r="AB985" s="3183"/>
      <c r="AC985" s="3183"/>
      <c r="AD985" s="70">
        <f t="shared" si="1292"/>
        <v>0</v>
      </c>
      <c r="AE985" s="264">
        <f t="shared" si="1293"/>
        <v>0</v>
      </c>
      <c r="AF985" s="70">
        <f t="shared" si="1294"/>
        <v>0</v>
      </c>
      <c r="AG985" s="264">
        <f t="shared" si="1295"/>
        <v>0</v>
      </c>
      <c r="AH985" s="70">
        <f t="shared" si="1296"/>
        <v>0</v>
      </c>
      <c r="AI985" s="264">
        <f t="shared" si="1297"/>
        <v>0</v>
      </c>
      <c r="AJ985" s="70">
        <f t="shared" si="1298"/>
        <v>0</v>
      </c>
      <c r="AK985" s="264">
        <f t="shared" si="1299"/>
        <v>0</v>
      </c>
      <c r="AL985" s="70">
        <f t="shared" si="1300"/>
        <v>0</v>
      </c>
      <c r="AM985" s="264">
        <f t="shared" si="1301"/>
        <v>0</v>
      </c>
      <c r="AN985" s="70">
        <f t="shared" si="1302"/>
        <v>0</v>
      </c>
      <c r="AO985" s="264">
        <f t="shared" si="1303"/>
        <v>0</v>
      </c>
      <c r="AP985" s="70">
        <f t="shared" si="1304"/>
        <v>0</v>
      </c>
      <c r="AQ985" s="264">
        <f t="shared" si="1305"/>
        <v>0</v>
      </c>
      <c r="AR985" s="70">
        <f t="shared" si="1306"/>
        <v>0</v>
      </c>
      <c r="AS985" s="264">
        <f t="shared" si="1307"/>
        <v>0</v>
      </c>
      <c r="AT985" s="70">
        <f t="shared" si="1308"/>
        <v>0</v>
      </c>
      <c r="AU985" s="264">
        <f t="shared" si="1309"/>
        <v>0</v>
      </c>
    </row>
    <row r="986" spans="1:47" ht="13.5" hidden="1" x14ac:dyDescent="0.25">
      <c r="A986" s="655">
        <v>1740</v>
      </c>
      <c r="B986" s="30" t="s">
        <v>2712</v>
      </c>
      <c r="C986" s="30" t="s">
        <v>1706</v>
      </c>
      <c r="D986" s="655" t="s">
        <v>1701</v>
      </c>
      <c r="E986" s="723"/>
      <c r="F986" s="656"/>
      <c r="G986" s="651"/>
      <c r="H986" s="654"/>
      <c r="I986" s="690"/>
      <c r="J986" s="654"/>
      <c r="K986" s="651"/>
      <c r="L986" s="654"/>
      <c r="M986" s="651"/>
      <c r="N986" s="654"/>
      <c r="O986" s="673"/>
      <c r="P986" s="650"/>
      <c r="Q986" s="652"/>
      <c r="R986" s="654"/>
      <c r="S986" s="651"/>
      <c r="T986" s="654"/>
      <c r="U986" s="651"/>
      <c r="V986" s="650"/>
      <c r="W986" s="653"/>
      <c r="X986" s="4047"/>
      <c r="Y986" s="4044"/>
      <c r="Z986" s="4047"/>
      <c r="AA986" s="3183"/>
      <c r="AB986" s="3183"/>
      <c r="AC986" s="3183"/>
      <c r="AD986" s="70">
        <f>+F988-G988</f>
        <v>0</v>
      </c>
      <c r="AE986" s="264">
        <f>IF(G988=0,0,IF(AD986&gt;0,ABS(+AD986/G988),-ABS(+AD986/G988)))</f>
        <v>0</v>
      </c>
      <c r="AF986" s="70">
        <f>+H988-I988</f>
        <v>0</v>
      </c>
      <c r="AG986" s="264">
        <f>IF(I988=0,0,IF(AF986&gt;0,ABS(+AF986/I988),-ABS(+AF986/I988)))</f>
        <v>0</v>
      </c>
      <c r="AH986" s="70">
        <f>+J988-K988</f>
        <v>0</v>
      </c>
      <c r="AI986" s="264">
        <f>IF(K988=0,0,IF(AH986&gt;0,ABS(+AH986/K988),-ABS(+AH986/K988)))</f>
        <v>0</v>
      </c>
      <c r="AJ986" s="70">
        <f>+L988-M988</f>
        <v>0</v>
      </c>
      <c r="AK986" s="264">
        <f>IF(M988=0,0,IF(AJ986&gt;0,ABS(+AJ986/M988),-ABS(+AJ986/M988)))</f>
        <v>0</v>
      </c>
      <c r="AL986" s="70">
        <f>+N988-O988</f>
        <v>0</v>
      </c>
      <c r="AM986" s="264">
        <f>IF(O988=0,0,IF(AL986&gt;0,ABS(+AL986/O988),-ABS(+AL986/O988)))</f>
        <v>0</v>
      </c>
      <c r="AN986" s="70">
        <f>+P988-Q988</f>
        <v>0</v>
      </c>
      <c r="AO986" s="264">
        <f>IF(Q988=0,0,IF(AN986&gt;0,ABS(+AN986/Q988),-ABS(+AN986/Q988)))</f>
        <v>0</v>
      </c>
      <c r="AP986" s="70">
        <f>+R988-S988</f>
        <v>0</v>
      </c>
      <c r="AQ986" s="264">
        <f>IF(S988=0,0,IF(AP986&gt;0,ABS(+AP986/S988),-ABS(+AP986/S988)))</f>
        <v>0</v>
      </c>
      <c r="AR986" s="70">
        <f>+T988-U988</f>
        <v>0</v>
      </c>
      <c r="AS986" s="264">
        <f>IF(U988=0,0,IF(AR986&gt;0,ABS(+AR986/U988),-ABS(+AR986/U988)))</f>
        <v>0</v>
      </c>
      <c r="AT986" s="70">
        <f>+V988-W988</f>
        <v>0</v>
      </c>
      <c r="AU986" s="264">
        <f>IF(W988=0,0,IF(AT986&gt;0,ABS(+AT986/W988),-ABS(+AT986/W988)))</f>
        <v>0</v>
      </c>
    </row>
    <row r="987" spans="1:47" ht="13.5" hidden="1" x14ac:dyDescent="0.25">
      <c r="A987" s="655" t="e">
        <v>#VALUE!</v>
      </c>
      <c r="B987" s="30" t="e">
        <v>#VALUE!</v>
      </c>
      <c r="C987" s="30" t="e">
        <v>#VALUE!</v>
      </c>
      <c r="D987" s="655" t="s">
        <v>1792</v>
      </c>
      <c r="E987" s="723"/>
      <c r="F987" s="656"/>
      <c r="G987" s="651"/>
      <c r="H987" s="654"/>
      <c r="I987" s="690"/>
      <c r="J987" s="654"/>
      <c r="K987" s="651"/>
      <c r="L987" s="654"/>
      <c r="M987" s="651"/>
      <c r="N987" s="654"/>
      <c r="O987" s="673"/>
      <c r="P987" s="650"/>
      <c r="Q987" s="652"/>
      <c r="R987" s="654"/>
      <c r="S987" s="651"/>
      <c r="T987" s="654"/>
      <c r="U987" s="651"/>
      <c r="V987" s="650"/>
      <c r="W987" s="653"/>
      <c r="X987" s="4047"/>
      <c r="Y987" s="4044"/>
      <c r="Z987" s="4047"/>
      <c r="AA987" s="3183"/>
      <c r="AB987" s="3183"/>
      <c r="AC987" s="3183"/>
      <c r="AD987" s="70"/>
      <c r="AE987" s="264"/>
      <c r="AF987" s="70"/>
      <c r="AG987" s="264"/>
      <c r="AH987" s="70"/>
      <c r="AI987" s="264"/>
      <c r="AJ987" s="70"/>
      <c r="AK987" s="264"/>
      <c r="AL987" s="70"/>
      <c r="AM987" s="264"/>
      <c r="AN987" s="70"/>
      <c r="AO987" s="264"/>
      <c r="AP987" s="70"/>
      <c r="AQ987" s="264"/>
      <c r="AR987" s="70"/>
      <c r="AS987" s="264"/>
      <c r="AT987" s="70"/>
      <c r="AU987" s="264"/>
    </row>
    <row r="988" spans="1:47" ht="13.5" hidden="1" x14ac:dyDescent="0.25">
      <c r="A988" s="655">
        <v>1820</v>
      </c>
      <c r="B988" s="30" t="s">
        <v>2714</v>
      </c>
      <c r="C988" s="30" t="s">
        <v>1706</v>
      </c>
      <c r="D988" s="655" t="s">
        <v>1712</v>
      </c>
      <c r="E988" s="723"/>
      <c r="F988" s="656"/>
      <c r="G988" s="651"/>
      <c r="H988" s="654"/>
      <c r="I988" s="690"/>
      <c r="J988" s="654"/>
      <c r="K988" s="651"/>
      <c r="L988" s="654"/>
      <c r="M988" s="651"/>
      <c r="N988" s="654"/>
      <c r="O988" s="673"/>
      <c r="P988" s="650"/>
      <c r="Q988" s="652"/>
      <c r="R988" s="654"/>
      <c r="S988" s="651"/>
      <c r="T988" s="654"/>
      <c r="U988" s="651"/>
      <c r="V988" s="650"/>
      <c r="W988" s="653"/>
      <c r="X988" s="4047"/>
      <c r="Y988" s="4044"/>
      <c r="Z988" s="4047"/>
      <c r="AA988" s="3183"/>
      <c r="AB988" s="3183"/>
      <c r="AC988" s="3183"/>
      <c r="AD988" s="70">
        <f t="shared" ref="AD988:AD1020" si="1310">+F989-G989</f>
        <v>0</v>
      </c>
      <c r="AE988" s="264">
        <f t="shared" ref="AE988:AE1020" si="1311">IF(G989=0,0,IF(AD988&gt;0,ABS(+AD988/G989),-ABS(+AD988/G989)))</f>
        <v>0</v>
      </c>
      <c r="AF988" s="70">
        <f t="shared" ref="AF988:AF1020" si="1312">+H989-I989</f>
        <v>0</v>
      </c>
      <c r="AG988" s="264">
        <f t="shared" ref="AG988:AG1020" si="1313">IF(I989=0,0,IF(AF988&gt;0,ABS(+AF988/I989),-ABS(+AF988/I989)))</f>
        <v>0</v>
      </c>
      <c r="AH988" s="70">
        <f t="shared" ref="AH988:AH1020" si="1314">+J989-K989</f>
        <v>0</v>
      </c>
      <c r="AI988" s="264">
        <f t="shared" ref="AI988:AI1020" si="1315">IF(K989=0,0,IF(AH988&gt;0,ABS(+AH988/K989),-ABS(+AH988/K989)))</f>
        <v>0</v>
      </c>
      <c r="AJ988" s="70">
        <f t="shared" ref="AJ988:AJ1020" si="1316">+L989-M989</f>
        <v>0</v>
      </c>
      <c r="AK988" s="264">
        <f t="shared" ref="AK988:AK1020" si="1317">IF(M989=0,0,IF(AJ988&gt;0,ABS(+AJ988/M989),-ABS(+AJ988/M989)))</f>
        <v>0</v>
      </c>
      <c r="AL988" s="70">
        <f t="shared" ref="AL988:AL1020" si="1318">+N989-O989</f>
        <v>0</v>
      </c>
      <c r="AM988" s="264">
        <f t="shared" ref="AM988:AM1020" si="1319">IF(O989=0,0,IF(AL988&gt;0,ABS(+AL988/O989),-ABS(+AL988/O989)))</f>
        <v>0</v>
      </c>
      <c r="AN988" s="70">
        <f t="shared" ref="AN988:AN1020" si="1320">+P989-Q989</f>
        <v>0</v>
      </c>
      <c r="AO988" s="264">
        <f t="shared" ref="AO988:AO1020" si="1321">IF(Q989=0,0,IF(AN988&gt;0,ABS(+AN988/Q989),-ABS(+AN988/Q989)))</f>
        <v>0</v>
      </c>
      <c r="AP988" s="70">
        <f t="shared" ref="AP988:AP1020" si="1322">+R989-S989</f>
        <v>0</v>
      </c>
      <c r="AQ988" s="264">
        <f t="shared" ref="AQ988:AQ1020" si="1323">IF(S989=0,0,IF(AP988&gt;0,ABS(+AP988/S989),-ABS(+AP988/S989)))</f>
        <v>0</v>
      </c>
      <c r="AR988" s="70">
        <f t="shared" ref="AR988:AR1020" si="1324">+T989-U989</f>
        <v>0</v>
      </c>
      <c r="AS988" s="264">
        <f t="shared" ref="AS988:AS1020" si="1325">IF(U989=0,0,IF(AR988&gt;0,ABS(+AR988/U989),-ABS(+AR988/U989)))</f>
        <v>0</v>
      </c>
      <c r="AT988" s="70">
        <f t="shared" ref="AT988:AT1020" si="1326">+V989-W989</f>
        <v>0</v>
      </c>
      <c r="AU988" s="264">
        <f t="shared" ref="AU988:AU1020" si="1327">IF(W989=0,0,IF(AT988&gt;0,ABS(+AT988/W989),-ABS(+AT988/W989)))</f>
        <v>0</v>
      </c>
    </row>
    <row r="989" spans="1:47" ht="13.5" hidden="1" x14ac:dyDescent="0.25">
      <c r="A989" s="655">
        <v>1830</v>
      </c>
      <c r="B989" s="30" t="s">
        <v>2716</v>
      </c>
      <c r="C989" s="30" t="s">
        <v>1706</v>
      </c>
      <c r="D989" s="655" t="s">
        <v>1702</v>
      </c>
      <c r="E989" s="723"/>
      <c r="F989" s="656"/>
      <c r="G989" s="651"/>
      <c r="H989" s="654"/>
      <c r="I989" s="690"/>
      <c r="J989" s="654"/>
      <c r="K989" s="651"/>
      <c r="L989" s="654"/>
      <c r="M989" s="651"/>
      <c r="N989" s="654"/>
      <c r="O989" s="673"/>
      <c r="P989" s="650"/>
      <c r="Q989" s="652"/>
      <c r="R989" s="654"/>
      <c r="S989" s="651"/>
      <c r="T989" s="654"/>
      <c r="U989" s="651"/>
      <c r="V989" s="650"/>
      <c r="W989" s="653"/>
      <c r="X989" s="4047"/>
      <c r="Y989" s="4044"/>
      <c r="Z989" s="4047"/>
      <c r="AA989" s="3183"/>
      <c r="AB989" s="3183"/>
      <c r="AC989" s="3183"/>
      <c r="AD989" s="70">
        <f t="shared" si="1310"/>
        <v>0</v>
      </c>
      <c r="AE989" s="264">
        <f t="shared" si="1311"/>
        <v>0</v>
      </c>
      <c r="AF989" s="70">
        <f t="shared" si="1312"/>
        <v>0</v>
      </c>
      <c r="AG989" s="264">
        <f t="shared" si="1313"/>
        <v>0</v>
      </c>
      <c r="AH989" s="70">
        <f t="shared" si="1314"/>
        <v>0</v>
      </c>
      <c r="AI989" s="264">
        <f t="shared" si="1315"/>
        <v>0</v>
      </c>
      <c r="AJ989" s="70">
        <f t="shared" si="1316"/>
        <v>0</v>
      </c>
      <c r="AK989" s="264">
        <f t="shared" si="1317"/>
        <v>0</v>
      </c>
      <c r="AL989" s="70">
        <f t="shared" si="1318"/>
        <v>0</v>
      </c>
      <c r="AM989" s="264">
        <f t="shared" si="1319"/>
        <v>0</v>
      </c>
      <c r="AN989" s="70">
        <f t="shared" si="1320"/>
        <v>0</v>
      </c>
      <c r="AO989" s="264">
        <f t="shared" si="1321"/>
        <v>0</v>
      </c>
      <c r="AP989" s="70">
        <f t="shared" si="1322"/>
        <v>0</v>
      </c>
      <c r="AQ989" s="264">
        <f t="shared" si="1323"/>
        <v>0</v>
      </c>
      <c r="AR989" s="70">
        <f t="shared" si="1324"/>
        <v>0</v>
      </c>
      <c r="AS989" s="264">
        <f t="shared" si="1325"/>
        <v>0</v>
      </c>
      <c r="AT989" s="70">
        <f t="shared" si="1326"/>
        <v>0</v>
      </c>
      <c r="AU989" s="264">
        <f t="shared" si="1327"/>
        <v>0</v>
      </c>
    </row>
    <row r="990" spans="1:47" ht="13.5" hidden="1" x14ac:dyDescent="0.25">
      <c r="A990" s="655">
        <v>1850</v>
      </c>
      <c r="B990" s="30" t="s">
        <v>2718</v>
      </c>
      <c r="C990" s="30" t="s">
        <v>1706</v>
      </c>
      <c r="D990" s="655" t="s">
        <v>1807</v>
      </c>
      <c r="E990" s="723"/>
      <c r="F990" s="656"/>
      <c r="G990" s="651"/>
      <c r="H990" s="654"/>
      <c r="I990" s="690"/>
      <c r="J990" s="654"/>
      <c r="K990" s="651"/>
      <c r="L990" s="654"/>
      <c r="M990" s="651"/>
      <c r="N990" s="654"/>
      <c r="O990" s="673"/>
      <c r="P990" s="650"/>
      <c r="Q990" s="652"/>
      <c r="R990" s="654"/>
      <c r="S990" s="651"/>
      <c r="T990" s="654"/>
      <c r="U990" s="651"/>
      <c r="V990" s="650"/>
      <c r="W990" s="653"/>
      <c r="X990" s="4047"/>
      <c r="Y990" s="4044"/>
      <c r="Z990" s="4047"/>
      <c r="AA990" s="3183"/>
      <c r="AB990" s="3183"/>
      <c r="AC990" s="3183"/>
      <c r="AD990" s="70">
        <f t="shared" si="1310"/>
        <v>0</v>
      </c>
      <c r="AE990" s="264">
        <f t="shared" si="1311"/>
        <v>0</v>
      </c>
      <c r="AF990" s="70">
        <f t="shared" si="1312"/>
        <v>0</v>
      </c>
      <c r="AG990" s="264">
        <f t="shared" si="1313"/>
        <v>0</v>
      </c>
      <c r="AH990" s="70">
        <f t="shared" si="1314"/>
        <v>0</v>
      </c>
      <c r="AI990" s="264">
        <f t="shared" si="1315"/>
        <v>0</v>
      </c>
      <c r="AJ990" s="70">
        <f t="shared" si="1316"/>
        <v>0</v>
      </c>
      <c r="AK990" s="264">
        <f t="shared" si="1317"/>
        <v>0</v>
      </c>
      <c r="AL990" s="70">
        <f t="shared" si="1318"/>
        <v>0</v>
      </c>
      <c r="AM990" s="264">
        <f t="shared" si="1319"/>
        <v>0</v>
      </c>
      <c r="AN990" s="70">
        <f t="shared" si="1320"/>
        <v>0</v>
      </c>
      <c r="AO990" s="264">
        <f t="shared" si="1321"/>
        <v>0</v>
      </c>
      <c r="AP990" s="70">
        <f t="shared" si="1322"/>
        <v>0</v>
      </c>
      <c r="AQ990" s="264">
        <f t="shared" si="1323"/>
        <v>0</v>
      </c>
      <c r="AR990" s="70">
        <f t="shared" si="1324"/>
        <v>0</v>
      </c>
      <c r="AS990" s="264">
        <f t="shared" si="1325"/>
        <v>0</v>
      </c>
      <c r="AT990" s="70">
        <f t="shared" si="1326"/>
        <v>0</v>
      </c>
      <c r="AU990" s="264">
        <f t="shared" si="1327"/>
        <v>0</v>
      </c>
    </row>
    <row r="991" spans="1:47" ht="13.5" hidden="1" x14ac:dyDescent="0.25">
      <c r="A991" s="655">
        <v>1880</v>
      </c>
      <c r="B991" s="30" t="s">
        <v>2720</v>
      </c>
      <c r="C991" s="30" t="s">
        <v>1706</v>
      </c>
      <c r="D991" s="655" t="s">
        <v>1705</v>
      </c>
      <c r="E991" s="723"/>
      <c r="F991" s="656"/>
      <c r="G991" s="651"/>
      <c r="H991" s="654"/>
      <c r="I991" s="690"/>
      <c r="J991" s="654"/>
      <c r="K991" s="651"/>
      <c r="L991" s="654"/>
      <c r="M991" s="651"/>
      <c r="N991" s="654"/>
      <c r="O991" s="673"/>
      <c r="P991" s="650"/>
      <c r="Q991" s="652"/>
      <c r="R991" s="654"/>
      <c r="S991" s="651"/>
      <c r="T991" s="654"/>
      <c r="U991" s="651"/>
      <c r="V991" s="650"/>
      <c r="W991" s="653"/>
      <c r="X991" s="4047"/>
      <c r="Y991" s="4044"/>
      <c r="Z991" s="4047"/>
      <c r="AA991" s="3183"/>
      <c r="AB991" s="3183"/>
      <c r="AC991" s="3183"/>
      <c r="AD991" s="70">
        <f t="shared" si="1310"/>
        <v>0</v>
      </c>
      <c r="AE991" s="264">
        <f t="shared" si="1311"/>
        <v>0</v>
      </c>
      <c r="AF991" s="70">
        <f t="shared" si="1312"/>
        <v>0</v>
      </c>
      <c r="AG991" s="264">
        <f t="shared" si="1313"/>
        <v>0</v>
      </c>
      <c r="AH991" s="70">
        <f t="shared" si="1314"/>
        <v>0</v>
      </c>
      <c r="AI991" s="264">
        <f t="shared" si="1315"/>
        <v>0</v>
      </c>
      <c r="AJ991" s="70">
        <f t="shared" si="1316"/>
        <v>0</v>
      </c>
      <c r="AK991" s="264">
        <f t="shared" si="1317"/>
        <v>0</v>
      </c>
      <c r="AL991" s="70">
        <f t="shared" si="1318"/>
        <v>0</v>
      </c>
      <c r="AM991" s="264">
        <f t="shared" si="1319"/>
        <v>0</v>
      </c>
      <c r="AN991" s="70">
        <f t="shared" si="1320"/>
        <v>0</v>
      </c>
      <c r="AO991" s="264">
        <f t="shared" si="1321"/>
        <v>0</v>
      </c>
      <c r="AP991" s="70">
        <f t="shared" si="1322"/>
        <v>0</v>
      </c>
      <c r="AQ991" s="264">
        <f t="shared" si="1323"/>
        <v>0</v>
      </c>
      <c r="AR991" s="70">
        <f t="shared" si="1324"/>
        <v>0</v>
      </c>
      <c r="AS991" s="264">
        <f t="shared" si="1325"/>
        <v>0</v>
      </c>
      <c r="AT991" s="70">
        <f t="shared" si="1326"/>
        <v>0</v>
      </c>
      <c r="AU991" s="264">
        <f t="shared" si="1327"/>
        <v>0</v>
      </c>
    </row>
    <row r="992" spans="1:47" ht="13.5" hidden="1" x14ac:dyDescent="0.25">
      <c r="A992" s="655">
        <v>1900</v>
      </c>
      <c r="B992" s="30" t="e">
        <v>#N/A</v>
      </c>
      <c r="C992" s="30" t="e">
        <v>#N/A</v>
      </c>
      <c r="D992" s="655" t="s">
        <v>1713</v>
      </c>
      <c r="E992" s="723"/>
      <c r="F992" s="656"/>
      <c r="G992" s="651"/>
      <c r="H992" s="654"/>
      <c r="I992" s="690"/>
      <c r="J992" s="654"/>
      <c r="K992" s="651"/>
      <c r="L992" s="654"/>
      <c r="M992" s="651"/>
      <c r="N992" s="654"/>
      <c r="O992" s="673"/>
      <c r="P992" s="650"/>
      <c r="Q992" s="652"/>
      <c r="R992" s="654"/>
      <c r="S992" s="651"/>
      <c r="T992" s="654"/>
      <c r="U992" s="651"/>
      <c r="V992" s="650"/>
      <c r="W992" s="653"/>
      <c r="X992" s="4047"/>
      <c r="Y992" s="4044"/>
      <c r="Z992" s="4047"/>
      <c r="AA992" s="3183"/>
      <c r="AB992" s="3183"/>
      <c r="AC992" s="3183"/>
      <c r="AD992" s="261">
        <f t="shared" si="1310"/>
        <v>1</v>
      </c>
      <c r="AE992" s="262">
        <f t="shared" si="1311"/>
        <v>0</v>
      </c>
      <c r="AF992" s="18">
        <f t="shared" si="1312"/>
        <v>0</v>
      </c>
      <c r="AG992" s="262">
        <f t="shared" si="1313"/>
        <v>0</v>
      </c>
      <c r="AH992" s="18">
        <f t="shared" si="1314"/>
        <v>0</v>
      </c>
      <c r="AI992" s="262">
        <f t="shared" si="1315"/>
        <v>0</v>
      </c>
      <c r="AJ992" s="18">
        <f t="shared" si="1316"/>
        <v>0</v>
      </c>
      <c r="AK992" s="262">
        <f t="shared" si="1317"/>
        <v>0</v>
      </c>
      <c r="AL992" s="18">
        <f t="shared" si="1318"/>
        <v>0</v>
      </c>
      <c r="AM992" s="262">
        <f t="shared" si="1319"/>
        <v>0</v>
      </c>
      <c r="AN992" s="18">
        <f t="shared" si="1320"/>
        <v>0</v>
      </c>
      <c r="AO992" s="262">
        <f t="shared" si="1321"/>
        <v>0</v>
      </c>
      <c r="AP992" s="18">
        <f t="shared" si="1322"/>
        <v>0</v>
      </c>
      <c r="AQ992" s="262">
        <f t="shared" si="1323"/>
        <v>0</v>
      </c>
      <c r="AR992" s="18">
        <f t="shared" si="1324"/>
        <v>0</v>
      </c>
      <c r="AS992" s="262">
        <f t="shared" si="1325"/>
        <v>0</v>
      </c>
      <c r="AT992" s="18">
        <f t="shared" si="1326"/>
        <v>0</v>
      </c>
      <c r="AU992" s="263">
        <f t="shared" si="1327"/>
        <v>0</v>
      </c>
    </row>
    <row r="993" spans="1:47" ht="13.5" hidden="1" x14ac:dyDescent="0.25">
      <c r="A993" s="659">
        <v>260</v>
      </c>
      <c r="B993" s="30" t="e">
        <v>#N/A</v>
      </c>
      <c r="C993" s="30" t="e">
        <v>#N/A</v>
      </c>
      <c r="D993" s="659" t="s">
        <v>2608</v>
      </c>
      <c r="E993" s="723"/>
      <c r="F993" s="660">
        <f>+'17HPM_DATA_INPUT'!D625</f>
        <v>1</v>
      </c>
      <c r="G993" s="664">
        <f>+'17HPM_DATA_INPUT'!E625</f>
        <v>0</v>
      </c>
      <c r="H993" s="661">
        <f>+'17HPM_DATA_INPUT'!F625</f>
        <v>0</v>
      </c>
      <c r="I993" s="665">
        <f>+'17HPM_DATA_INPUT'!G625</f>
        <v>0</v>
      </c>
      <c r="J993" s="661">
        <f>+'17HPM_DATA_INPUT'!H625</f>
        <v>0</v>
      </c>
      <c r="K993" s="665">
        <f>+'17HPM_DATA_INPUT'!I625</f>
        <v>0</v>
      </c>
      <c r="L993" s="661">
        <f>+'17HPM_DATA_INPUT'!J625</f>
        <v>0</v>
      </c>
      <c r="M993" s="665">
        <f>+'17HPM_DATA_INPUT'!K625</f>
        <v>0</v>
      </c>
      <c r="N993" s="661">
        <f>+'17HPM_DATA_INPUT'!L625</f>
        <v>0</v>
      </c>
      <c r="O993" s="665">
        <f>+'17HPM_DATA_INPUT'!M625</f>
        <v>0</v>
      </c>
      <c r="P993" s="661">
        <f>+L993-N993</f>
        <v>0</v>
      </c>
      <c r="Q993" s="665">
        <f>+M993-O993</f>
        <v>0</v>
      </c>
      <c r="R993" s="661">
        <f>+'17HPM_DATA_INPUT'!P625</f>
        <v>0</v>
      </c>
      <c r="S993" s="665">
        <f>+'17HPM_DATA_INPUT'!Q625</f>
        <v>0</v>
      </c>
      <c r="T993" s="661">
        <f>+'17HPM_DATA_INPUT'!R625</f>
        <v>0</v>
      </c>
      <c r="U993" s="665">
        <f>+'17HPM_DATA_INPUT'!S625</f>
        <v>0</v>
      </c>
      <c r="V993" s="661">
        <f>+P993-R993-T993</f>
        <v>0</v>
      </c>
      <c r="W993" s="663">
        <f>+Q993-S993-U993</f>
        <v>0</v>
      </c>
      <c r="X993" s="4047"/>
      <c r="Y993" s="4044"/>
      <c r="Z993" s="4047"/>
      <c r="AA993" s="3183"/>
      <c r="AB993" s="3183"/>
      <c r="AC993" s="3183"/>
      <c r="AD993" s="70">
        <f t="shared" si="1310"/>
        <v>0</v>
      </c>
      <c r="AE993" s="264">
        <f t="shared" si="1311"/>
        <v>0</v>
      </c>
      <c r="AF993" s="70">
        <f t="shared" si="1312"/>
        <v>0</v>
      </c>
      <c r="AG993" s="264">
        <f t="shared" si="1313"/>
        <v>0</v>
      </c>
      <c r="AH993" s="70">
        <f t="shared" si="1314"/>
        <v>0</v>
      </c>
      <c r="AI993" s="264">
        <f t="shared" si="1315"/>
        <v>0</v>
      </c>
      <c r="AJ993" s="70">
        <f t="shared" si="1316"/>
        <v>0</v>
      </c>
      <c r="AK993" s="264">
        <f t="shared" si="1317"/>
        <v>0</v>
      </c>
      <c r="AL993" s="70">
        <f t="shared" si="1318"/>
        <v>0</v>
      </c>
      <c r="AM993" s="264">
        <f t="shared" si="1319"/>
        <v>0</v>
      </c>
      <c r="AN993" s="70">
        <f t="shared" si="1320"/>
        <v>0</v>
      </c>
      <c r="AO993" s="264">
        <f t="shared" si="1321"/>
        <v>0</v>
      </c>
      <c r="AP993" s="70">
        <f t="shared" si="1322"/>
        <v>0</v>
      </c>
      <c r="AQ993" s="264">
        <f t="shared" si="1323"/>
        <v>0</v>
      </c>
      <c r="AR993" s="70">
        <f t="shared" si="1324"/>
        <v>0</v>
      </c>
      <c r="AS993" s="264">
        <f t="shared" si="1325"/>
        <v>0</v>
      </c>
      <c r="AT993" s="70">
        <f t="shared" si="1326"/>
        <v>0</v>
      </c>
      <c r="AU993" s="264">
        <f t="shared" si="1327"/>
        <v>0</v>
      </c>
    </row>
    <row r="994" spans="1:47" ht="13.5" hidden="1" x14ac:dyDescent="0.25">
      <c r="A994" s="649">
        <v>1100</v>
      </c>
      <c r="B994" s="30" t="s">
        <v>2682</v>
      </c>
      <c r="C994" s="30" t="s">
        <v>1706</v>
      </c>
      <c r="D994" s="649" t="s">
        <v>1679</v>
      </c>
      <c r="E994" s="723"/>
      <c r="F994" s="656">
        <f>+'17HPM_DATA_INPUT'!D626</f>
        <v>0</v>
      </c>
      <c r="G994" s="651">
        <f>+'17HPM_DATA_INPUT'!E626</f>
        <v>0</v>
      </c>
      <c r="H994" s="654">
        <f>+'17HPM_DATA_INPUT'!F626</f>
        <v>0</v>
      </c>
      <c r="I994" s="690">
        <f>+'17HPM_DATA_INPUT'!G626</f>
        <v>0</v>
      </c>
      <c r="J994" s="654">
        <f>+'17HPM_DATA_INPUT'!H626</f>
        <v>0</v>
      </c>
      <c r="K994" s="651">
        <f>+'17HPM_DATA_INPUT'!I626</f>
        <v>0</v>
      </c>
      <c r="L994" s="654">
        <f>+'17HPM_DATA_INPUT'!J626</f>
        <v>0</v>
      </c>
      <c r="M994" s="651">
        <f>+'17HPM_DATA_INPUT'!K626</f>
        <v>0</v>
      </c>
      <c r="N994" s="654">
        <f>+'17HPM_DATA_INPUT'!L626</f>
        <v>0</v>
      </c>
      <c r="O994" s="673">
        <f>+'17HPM_DATA_INPUT'!M626</f>
        <v>0</v>
      </c>
      <c r="P994" s="650">
        <f t="shared" ref="P994:P1024" si="1328">+L994-N994</f>
        <v>0</v>
      </c>
      <c r="Q994" s="652">
        <f t="shared" ref="Q994:Q1024" si="1329">+M994-O994</f>
        <v>0</v>
      </c>
      <c r="R994" s="654">
        <f>+'17HPM_DATA_INPUT'!P626</f>
        <v>0</v>
      </c>
      <c r="S994" s="651">
        <f>+'17HPM_DATA_INPUT'!Q626</f>
        <v>0</v>
      </c>
      <c r="T994" s="654">
        <f>+'17HPM_DATA_INPUT'!R626</f>
        <v>0</v>
      </c>
      <c r="U994" s="651">
        <f>+'17HPM_DATA_INPUT'!S626</f>
        <v>0</v>
      </c>
      <c r="V994" s="650">
        <f t="shared" ref="V994:V1024" si="1330">+P994-R994-T994</f>
        <v>0</v>
      </c>
      <c r="W994" s="653">
        <f t="shared" ref="W994:W1024" si="1331">+Q994-S994-U994</f>
        <v>0</v>
      </c>
      <c r="X994" s="4047"/>
      <c r="Y994" s="4044"/>
      <c r="Z994" s="4047"/>
      <c r="AA994" s="3183"/>
      <c r="AB994" s="3183"/>
      <c r="AC994" s="3183"/>
      <c r="AD994" s="70">
        <f t="shared" si="1310"/>
        <v>0</v>
      </c>
      <c r="AE994" s="264">
        <f t="shared" si="1311"/>
        <v>0</v>
      </c>
      <c r="AF994" s="70">
        <f t="shared" si="1312"/>
        <v>0</v>
      </c>
      <c r="AG994" s="264">
        <f t="shared" si="1313"/>
        <v>0</v>
      </c>
      <c r="AH994" s="70">
        <f t="shared" si="1314"/>
        <v>0</v>
      </c>
      <c r="AI994" s="264">
        <f t="shared" si="1315"/>
        <v>0</v>
      </c>
      <c r="AJ994" s="70">
        <f t="shared" si="1316"/>
        <v>0</v>
      </c>
      <c r="AK994" s="264">
        <f t="shared" si="1317"/>
        <v>0</v>
      </c>
      <c r="AL994" s="70">
        <f t="shared" si="1318"/>
        <v>0</v>
      </c>
      <c r="AM994" s="264">
        <f t="shared" si="1319"/>
        <v>0</v>
      </c>
      <c r="AN994" s="70">
        <f t="shared" si="1320"/>
        <v>0</v>
      </c>
      <c r="AO994" s="264">
        <f t="shared" si="1321"/>
        <v>0</v>
      </c>
      <c r="AP994" s="70">
        <f t="shared" si="1322"/>
        <v>0</v>
      </c>
      <c r="AQ994" s="264">
        <f t="shared" si="1323"/>
        <v>0</v>
      </c>
      <c r="AR994" s="70">
        <f t="shared" si="1324"/>
        <v>0</v>
      </c>
      <c r="AS994" s="264">
        <f t="shared" si="1325"/>
        <v>0</v>
      </c>
      <c r="AT994" s="70">
        <f t="shared" si="1326"/>
        <v>0</v>
      </c>
      <c r="AU994" s="264">
        <f t="shared" si="1327"/>
        <v>0</v>
      </c>
    </row>
    <row r="995" spans="1:47" ht="13.5" hidden="1" x14ac:dyDescent="0.25">
      <c r="A995" s="649">
        <v>1300</v>
      </c>
      <c r="B995" s="30" t="s">
        <v>2683</v>
      </c>
      <c r="C995" s="30" t="s">
        <v>1706</v>
      </c>
      <c r="D995" s="649" t="s">
        <v>1707</v>
      </c>
      <c r="E995" s="723"/>
      <c r="F995" s="656"/>
      <c r="G995" s="651"/>
      <c r="H995" s="654"/>
      <c r="I995" s="690"/>
      <c r="J995" s="654"/>
      <c r="K995" s="651"/>
      <c r="L995" s="654"/>
      <c r="M995" s="651"/>
      <c r="N995" s="654"/>
      <c r="O995" s="673"/>
      <c r="P995" s="650"/>
      <c r="Q995" s="652"/>
      <c r="R995" s="654"/>
      <c r="S995" s="651"/>
      <c r="T995" s="654"/>
      <c r="U995" s="651"/>
      <c r="V995" s="650"/>
      <c r="W995" s="653"/>
      <c r="X995" s="4047"/>
      <c r="Y995" s="4044"/>
      <c r="Z995" s="4047"/>
      <c r="AA995" s="3183"/>
      <c r="AB995" s="3183"/>
      <c r="AC995" s="3183"/>
      <c r="AD995" s="70">
        <f t="shared" si="1310"/>
        <v>0</v>
      </c>
      <c r="AE995" s="264">
        <f t="shared" si="1311"/>
        <v>0</v>
      </c>
      <c r="AF995" s="70">
        <f t="shared" si="1312"/>
        <v>0</v>
      </c>
      <c r="AG995" s="264">
        <f t="shared" si="1313"/>
        <v>0</v>
      </c>
      <c r="AH995" s="70">
        <f t="shared" si="1314"/>
        <v>0</v>
      </c>
      <c r="AI995" s="264">
        <f t="shared" si="1315"/>
        <v>0</v>
      </c>
      <c r="AJ995" s="70">
        <f t="shared" si="1316"/>
        <v>0</v>
      </c>
      <c r="AK995" s="264">
        <f t="shared" si="1317"/>
        <v>0</v>
      </c>
      <c r="AL995" s="70">
        <f t="shared" si="1318"/>
        <v>0</v>
      </c>
      <c r="AM995" s="264">
        <f t="shared" si="1319"/>
        <v>0</v>
      </c>
      <c r="AN995" s="70">
        <f t="shared" si="1320"/>
        <v>0</v>
      </c>
      <c r="AO995" s="264">
        <f t="shared" si="1321"/>
        <v>0</v>
      </c>
      <c r="AP995" s="70">
        <f t="shared" si="1322"/>
        <v>0</v>
      </c>
      <c r="AQ995" s="264">
        <f t="shared" si="1323"/>
        <v>0</v>
      </c>
      <c r="AR995" s="70">
        <f t="shared" si="1324"/>
        <v>0</v>
      </c>
      <c r="AS995" s="264">
        <f t="shared" si="1325"/>
        <v>0</v>
      </c>
      <c r="AT995" s="70">
        <f t="shared" si="1326"/>
        <v>0</v>
      </c>
      <c r="AU995" s="264">
        <f t="shared" si="1327"/>
        <v>0</v>
      </c>
    </row>
    <row r="996" spans="1:47" ht="13.5" hidden="1" x14ac:dyDescent="0.25">
      <c r="A996" s="649">
        <v>1310</v>
      </c>
      <c r="B996" s="30" t="s">
        <v>2684</v>
      </c>
      <c r="C996" s="30" t="s">
        <v>1706</v>
      </c>
      <c r="D996" s="649" t="s">
        <v>1708</v>
      </c>
      <c r="E996" s="723"/>
      <c r="F996" s="656"/>
      <c r="G996" s="651"/>
      <c r="H996" s="654"/>
      <c r="I996" s="690"/>
      <c r="J996" s="654"/>
      <c r="K996" s="651"/>
      <c r="L996" s="654"/>
      <c r="M996" s="651"/>
      <c r="N996" s="654"/>
      <c r="O996" s="673"/>
      <c r="P996" s="650"/>
      <c r="Q996" s="652"/>
      <c r="R996" s="654"/>
      <c r="S996" s="651"/>
      <c r="T996" s="654"/>
      <c r="U996" s="651"/>
      <c r="V996" s="650"/>
      <c r="W996" s="653"/>
      <c r="X996" s="4047"/>
      <c r="Y996" s="4044"/>
      <c r="Z996" s="4047"/>
      <c r="AA996" s="3183"/>
      <c r="AB996" s="3183"/>
      <c r="AC996" s="3183"/>
      <c r="AD996" s="70">
        <f t="shared" si="1310"/>
        <v>0</v>
      </c>
      <c r="AE996" s="264">
        <f t="shared" si="1311"/>
        <v>0</v>
      </c>
      <c r="AF996" s="70">
        <f t="shared" si="1312"/>
        <v>0</v>
      </c>
      <c r="AG996" s="264">
        <f t="shared" si="1313"/>
        <v>0</v>
      </c>
      <c r="AH996" s="70">
        <f t="shared" si="1314"/>
        <v>0</v>
      </c>
      <c r="AI996" s="264">
        <f t="shared" si="1315"/>
        <v>0</v>
      </c>
      <c r="AJ996" s="70">
        <f t="shared" si="1316"/>
        <v>0</v>
      </c>
      <c r="AK996" s="264">
        <f t="shared" si="1317"/>
        <v>0</v>
      </c>
      <c r="AL996" s="70">
        <f t="shared" si="1318"/>
        <v>0</v>
      </c>
      <c r="AM996" s="264">
        <f t="shared" si="1319"/>
        <v>0</v>
      </c>
      <c r="AN996" s="70">
        <f t="shared" si="1320"/>
        <v>0</v>
      </c>
      <c r="AO996" s="264">
        <f t="shared" si="1321"/>
        <v>0</v>
      </c>
      <c r="AP996" s="70">
        <f t="shared" si="1322"/>
        <v>0</v>
      </c>
      <c r="AQ996" s="264">
        <f t="shared" si="1323"/>
        <v>0</v>
      </c>
      <c r="AR996" s="70">
        <f t="shared" si="1324"/>
        <v>0</v>
      </c>
      <c r="AS996" s="264">
        <f t="shared" si="1325"/>
        <v>0</v>
      </c>
      <c r="AT996" s="70">
        <f t="shared" si="1326"/>
        <v>0</v>
      </c>
      <c r="AU996" s="264">
        <f t="shared" si="1327"/>
        <v>0</v>
      </c>
    </row>
    <row r="997" spans="1:47" ht="13.5" hidden="1" x14ac:dyDescent="0.25">
      <c r="A997" s="649">
        <v>1320</v>
      </c>
      <c r="B997" s="30" t="s">
        <v>2685</v>
      </c>
      <c r="C997" s="30" t="s">
        <v>1706</v>
      </c>
      <c r="D997" s="649" t="s">
        <v>1709</v>
      </c>
      <c r="E997" s="723"/>
      <c r="F997" s="656"/>
      <c r="G997" s="651"/>
      <c r="H997" s="654"/>
      <c r="I997" s="690"/>
      <c r="J997" s="654"/>
      <c r="K997" s="651"/>
      <c r="L997" s="654"/>
      <c r="M997" s="651"/>
      <c r="N997" s="654"/>
      <c r="O997" s="673"/>
      <c r="P997" s="650"/>
      <c r="Q997" s="652"/>
      <c r="R997" s="654"/>
      <c r="S997" s="651"/>
      <c r="T997" s="654"/>
      <c r="U997" s="651"/>
      <c r="V997" s="650"/>
      <c r="W997" s="653"/>
      <c r="X997" s="4047"/>
      <c r="Y997" s="4044"/>
      <c r="Z997" s="4047"/>
      <c r="AA997" s="3183"/>
      <c r="AB997" s="3183"/>
      <c r="AC997" s="3183"/>
      <c r="AD997" s="70">
        <f t="shared" si="1310"/>
        <v>0</v>
      </c>
      <c r="AE997" s="264">
        <f t="shared" si="1311"/>
        <v>0</v>
      </c>
      <c r="AF997" s="70">
        <f t="shared" si="1312"/>
        <v>0</v>
      </c>
      <c r="AG997" s="264">
        <f t="shared" si="1313"/>
        <v>0</v>
      </c>
      <c r="AH997" s="70">
        <f t="shared" si="1314"/>
        <v>0</v>
      </c>
      <c r="AI997" s="264">
        <f t="shared" si="1315"/>
        <v>0</v>
      </c>
      <c r="AJ997" s="70">
        <f t="shared" si="1316"/>
        <v>0</v>
      </c>
      <c r="AK997" s="264">
        <f t="shared" si="1317"/>
        <v>0</v>
      </c>
      <c r="AL997" s="70">
        <f t="shared" si="1318"/>
        <v>0</v>
      </c>
      <c r="AM997" s="264">
        <f t="shared" si="1319"/>
        <v>0</v>
      </c>
      <c r="AN997" s="70">
        <f t="shared" si="1320"/>
        <v>0</v>
      </c>
      <c r="AO997" s="264">
        <f t="shared" si="1321"/>
        <v>0</v>
      </c>
      <c r="AP997" s="70">
        <f t="shared" si="1322"/>
        <v>0</v>
      </c>
      <c r="AQ997" s="264">
        <f t="shared" si="1323"/>
        <v>0</v>
      </c>
      <c r="AR997" s="70">
        <f t="shared" si="1324"/>
        <v>0</v>
      </c>
      <c r="AS997" s="264">
        <f t="shared" si="1325"/>
        <v>0</v>
      </c>
      <c r="AT997" s="70">
        <f t="shared" si="1326"/>
        <v>0</v>
      </c>
      <c r="AU997" s="264">
        <f t="shared" si="1327"/>
        <v>0</v>
      </c>
    </row>
    <row r="998" spans="1:47" ht="13.5" hidden="1" x14ac:dyDescent="0.25">
      <c r="A998" s="649">
        <v>1350</v>
      </c>
      <c r="B998" s="30" t="e">
        <v>#N/A</v>
      </c>
      <c r="C998" s="30" t="e">
        <v>#N/A</v>
      </c>
      <c r="D998" s="649" t="s">
        <v>1680</v>
      </c>
      <c r="E998" s="723"/>
      <c r="F998" s="656">
        <f>+'17HPM_DATA_INPUT'!D627</f>
        <v>0</v>
      </c>
      <c r="G998" s="651">
        <f>+'17HPM_DATA_INPUT'!E627</f>
        <v>0</v>
      </c>
      <c r="H998" s="654">
        <f>+'17HPM_DATA_INPUT'!F627</f>
        <v>0</v>
      </c>
      <c r="I998" s="690">
        <f>+'17HPM_DATA_INPUT'!G627</f>
        <v>0</v>
      </c>
      <c r="J998" s="654">
        <f>+'17HPM_DATA_INPUT'!H627</f>
        <v>0</v>
      </c>
      <c r="K998" s="651">
        <f>+'17HPM_DATA_INPUT'!I627</f>
        <v>0</v>
      </c>
      <c r="L998" s="654">
        <f>+'17HPM_DATA_INPUT'!J627</f>
        <v>0</v>
      </c>
      <c r="M998" s="651">
        <f>+'17HPM_DATA_INPUT'!K627</f>
        <v>0</v>
      </c>
      <c r="N998" s="654">
        <f>+'17HPM_DATA_INPUT'!L627</f>
        <v>0</v>
      </c>
      <c r="O998" s="673">
        <f>+'17HPM_DATA_INPUT'!M627</f>
        <v>0</v>
      </c>
      <c r="P998" s="650">
        <f t="shared" si="1328"/>
        <v>0</v>
      </c>
      <c r="Q998" s="652">
        <f t="shared" si="1329"/>
        <v>0</v>
      </c>
      <c r="R998" s="654">
        <f>+'17HPM_DATA_INPUT'!P627</f>
        <v>0</v>
      </c>
      <c r="S998" s="651">
        <f>+'17HPM_DATA_INPUT'!Q627</f>
        <v>0</v>
      </c>
      <c r="T998" s="654">
        <f>+'17HPM_DATA_INPUT'!R627</f>
        <v>0</v>
      </c>
      <c r="U998" s="651">
        <f>+'17HPM_DATA_INPUT'!S627</f>
        <v>0</v>
      </c>
      <c r="V998" s="650">
        <f t="shared" si="1330"/>
        <v>0</v>
      </c>
      <c r="W998" s="653">
        <f t="shared" si="1331"/>
        <v>0</v>
      </c>
      <c r="X998" s="4047"/>
      <c r="Y998" s="4044"/>
      <c r="Z998" s="4047"/>
      <c r="AA998" s="3183"/>
      <c r="AB998" s="3183"/>
      <c r="AC998" s="3183"/>
      <c r="AD998" s="70">
        <f t="shared" si="1310"/>
        <v>-14</v>
      </c>
      <c r="AE998" s="264">
        <f t="shared" si="1311"/>
        <v>-1</v>
      </c>
      <c r="AF998" s="70">
        <f t="shared" si="1312"/>
        <v>-14</v>
      </c>
      <c r="AG998" s="264">
        <f t="shared" si="1313"/>
        <v>-1</v>
      </c>
      <c r="AH998" s="70">
        <f t="shared" si="1314"/>
        <v>-18620</v>
      </c>
      <c r="AI998" s="264">
        <f t="shared" si="1315"/>
        <v>-1</v>
      </c>
      <c r="AJ998" s="70">
        <f t="shared" si="1316"/>
        <v>-7137</v>
      </c>
      <c r="AK998" s="264">
        <f t="shared" si="1317"/>
        <v>-1</v>
      </c>
      <c r="AL998" s="70">
        <f t="shared" si="1318"/>
        <v>-5248</v>
      </c>
      <c r="AM998" s="264">
        <f t="shared" si="1319"/>
        <v>-1</v>
      </c>
      <c r="AN998" s="70">
        <f t="shared" si="1320"/>
        <v>-1889</v>
      </c>
      <c r="AO998" s="264">
        <f t="shared" si="1321"/>
        <v>-1</v>
      </c>
      <c r="AP998" s="70">
        <f t="shared" si="1322"/>
        <v>-692</v>
      </c>
      <c r="AQ998" s="264">
        <f t="shared" si="1323"/>
        <v>-1</v>
      </c>
      <c r="AR998" s="70">
        <f t="shared" si="1324"/>
        <v>-2618</v>
      </c>
      <c r="AS998" s="264">
        <f t="shared" si="1325"/>
        <v>-1</v>
      </c>
      <c r="AT998" s="70">
        <f t="shared" si="1326"/>
        <v>1421</v>
      </c>
      <c r="AU998" s="264">
        <f t="shared" si="1327"/>
        <v>1</v>
      </c>
    </row>
    <row r="999" spans="1:47" ht="13.5" x14ac:dyDescent="0.25">
      <c r="A999" s="649">
        <v>1410</v>
      </c>
      <c r="B999" s="30" t="s">
        <v>2689</v>
      </c>
      <c r="C999" s="30" t="s">
        <v>1706</v>
      </c>
      <c r="D999" s="649" t="s">
        <v>1681</v>
      </c>
      <c r="E999" s="723"/>
      <c r="F999" s="656">
        <f>+'17HPM_DATA_INPUT'!D628</f>
        <v>0</v>
      </c>
      <c r="G999" s="651">
        <f>+'17HPM_DATA_INPUT'!E628</f>
        <v>14</v>
      </c>
      <c r="H999" s="654">
        <f>+'17HPM_DATA_INPUT'!F628</f>
        <v>0</v>
      </c>
      <c r="I999" s="690">
        <f>+'17HPM_DATA_INPUT'!G628</f>
        <v>14</v>
      </c>
      <c r="J999" s="654">
        <f>+'17HPM_DATA_INPUT'!H628</f>
        <v>0</v>
      </c>
      <c r="K999" s="651">
        <f>+'17HPM_DATA_INPUT'!I628</f>
        <v>18620</v>
      </c>
      <c r="L999" s="654">
        <f>+'17HPM_DATA_INPUT'!J628</f>
        <v>0</v>
      </c>
      <c r="M999" s="651">
        <f>+'17HPM_DATA_INPUT'!K628</f>
        <v>7137</v>
      </c>
      <c r="N999" s="654">
        <f>+'17HPM_DATA_INPUT'!L628</f>
        <v>0</v>
      </c>
      <c r="O999" s="673">
        <f>+'17HPM_DATA_INPUT'!M628</f>
        <v>5248</v>
      </c>
      <c r="P999" s="650">
        <f t="shared" si="1328"/>
        <v>0</v>
      </c>
      <c r="Q999" s="652">
        <f t="shared" si="1329"/>
        <v>1889</v>
      </c>
      <c r="R999" s="654">
        <f>+'17HPM_DATA_INPUT'!P628</f>
        <v>0</v>
      </c>
      <c r="S999" s="651">
        <f>+'17HPM_DATA_INPUT'!Q628</f>
        <v>692</v>
      </c>
      <c r="T999" s="654">
        <f>+'17HPM_DATA_INPUT'!R628</f>
        <v>0</v>
      </c>
      <c r="U999" s="651">
        <f>+'17HPM_DATA_INPUT'!S628</f>
        <v>2618</v>
      </c>
      <c r="V999" s="650">
        <f t="shared" si="1330"/>
        <v>0</v>
      </c>
      <c r="W999" s="653">
        <f t="shared" si="1331"/>
        <v>-1421</v>
      </c>
      <c r="X999" s="4047"/>
      <c r="Y999" s="4044"/>
      <c r="Z999" s="4047"/>
      <c r="AA999" s="3183"/>
      <c r="AB999" s="3183"/>
      <c r="AC999" s="3183"/>
      <c r="AD999" s="70">
        <f t="shared" si="1310"/>
        <v>8</v>
      </c>
      <c r="AE999" s="264">
        <f t="shared" si="1311"/>
        <v>0.36363636363636365</v>
      </c>
      <c r="AF999" s="70">
        <f t="shared" si="1312"/>
        <v>7</v>
      </c>
      <c r="AG999" s="264">
        <f t="shared" si="1313"/>
        <v>0.30434782608695654</v>
      </c>
      <c r="AH999" s="70">
        <f t="shared" si="1314"/>
        <v>11830</v>
      </c>
      <c r="AI999" s="264">
        <f t="shared" si="1315"/>
        <v>0.37555555555555553</v>
      </c>
      <c r="AJ999" s="70">
        <f t="shared" si="1316"/>
        <v>6414</v>
      </c>
      <c r="AK999" s="264">
        <f t="shared" si="1317"/>
        <v>0.5524547803617571</v>
      </c>
      <c r="AL999" s="70">
        <f t="shared" si="1318"/>
        <v>4223</v>
      </c>
      <c r="AM999" s="264">
        <f t="shared" si="1319"/>
        <v>0.44508853288364247</v>
      </c>
      <c r="AN999" s="70">
        <f t="shared" si="1320"/>
        <v>2191</v>
      </c>
      <c r="AO999" s="264">
        <f t="shared" si="1321"/>
        <v>1.0325164938737041</v>
      </c>
      <c r="AP999" s="70">
        <f t="shared" si="1322"/>
        <v>658</v>
      </c>
      <c r="AQ999" s="264">
        <f t="shared" si="1323"/>
        <v>0.49660377358490565</v>
      </c>
      <c r="AR999" s="70">
        <f t="shared" si="1324"/>
        <v>2209</v>
      </c>
      <c r="AS999" s="264">
        <f t="shared" si="1325"/>
        <v>0.44617249040597862</v>
      </c>
      <c r="AT999" s="70">
        <f t="shared" si="1326"/>
        <v>-676</v>
      </c>
      <c r="AU999" s="264">
        <f t="shared" si="1327"/>
        <v>-0.16273471352912855</v>
      </c>
    </row>
    <row r="1000" spans="1:47" ht="13.5" x14ac:dyDescent="0.25">
      <c r="A1000" s="649">
        <v>1420</v>
      </c>
      <c r="B1000" s="30" t="s">
        <v>2691</v>
      </c>
      <c r="C1000" s="30" t="s">
        <v>1706</v>
      </c>
      <c r="D1000" s="649" t="s">
        <v>1682</v>
      </c>
      <c r="E1000" s="723"/>
      <c r="F1000" s="656">
        <f>+'17HPM_DATA_INPUT'!D629</f>
        <v>30</v>
      </c>
      <c r="G1000" s="651">
        <f>+'17HPM_DATA_INPUT'!E629</f>
        <v>22</v>
      </c>
      <c r="H1000" s="654">
        <f>+'17HPM_DATA_INPUT'!F629</f>
        <v>30</v>
      </c>
      <c r="I1000" s="690">
        <f>+'17HPM_DATA_INPUT'!G629</f>
        <v>23</v>
      </c>
      <c r="J1000" s="654">
        <f>+'17HPM_DATA_INPUT'!H629</f>
        <v>43330</v>
      </c>
      <c r="K1000" s="651">
        <f>+'17HPM_DATA_INPUT'!I629</f>
        <v>31500</v>
      </c>
      <c r="L1000" s="654">
        <f>+'17HPM_DATA_INPUT'!J629</f>
        <v>18024</v>
      </c>
      <c r="M1000" s="651">
        <f>+'17HPM_DATA_INPUT'!K629</f>
        <v>11610</v>
      </c>
      <c r="N1000" s="654">
        <f>+'17HPM_DATA_INPUT'!L629</f>
        <v>13711</v>
      </c>
      <c r="O1000" s="673">
        <f>+'17HPM_DATA_INPUT'!M629</f>
        <v>9488</v>
      </c>
      <c r="P1000" s="650">
        <f t="shared" si="1328"/>
        <v>4313</v>
      </c>
      <c r="Q1000" s="652">
        <f t="shared" si="1329"/>
        <v>2122</v>
      </c>
      <c r="R1000" s="654">
        <f>+'17HPM_DATA_INPUT'!P629</f>
        <v>1983</v>
      </c>
      <c r="S1000" s="651">
        <f>+'17HPM_DATA_INPUT'!Q629</f>
        <v>1325</v>
      </c>
      <c r="T1000" s="654">
        <f>+'17HPM_DATA_INPUT'!R629</f>
        <v>7160</v>
      </c>
      <c r="U1000" s="651">
        <f>+'17HPM_DATA_INPUT'!S629</f>
        <v>4951</v>
      </c>
      <c r="V1000" s="650">
        <f t="shared" si="1330"/>
        <v>-4830</v>
      </c>
      <c r="W1000" s="653">
        <f t="shared" si="1331"/>
        <v>-4154</v>
      </c>
      <c r="X1000" s="4047"/>
      <c r="Y1000" s="4044"/>
      <c r="Z1000" s="4047"/>
      <c r="AA1000" s="3183"/>
      <c r="AB1000" s="3183"/>
      <c r="AC1000" s="3183"/>
      <c r="AD1000" s="70">
        <f t="shared" si="1310"/>
        <v>138</v>
      </c>
      <c r="AE1000" s="264">
        <f t="shared" si="1311"/>
        <v>1.1794871794871795</v>
      </c>
      <c r="AF1000" s="70">
        <f t="shared" si="1312"/>
        <v>139</v>
      </c>
      <c r="AG1000" s="264">
        <f t="shared" si="1313"/>
        <v>1.0859375</v>
      </c>
      <c r="AH1000" s="70">
        <f t="shared" si="1314"/>
        <v>203070</v>
      </c>
      <c r="AI1000" s="264">
        <f t="shared" si="1315"/>
        <v>1.2122858336815712</v>
      </c>
      <c r="AJ1000" s="70">
        <f t="shared" si="1316"/>
        <v>95908</v>
      </c>
      <c r="AK1000" s="264">
        <f t="shared" si="1317"/>
        <v>1.4074519759916646</v>
      </c>
      <c r="AL1000" s="70">
        <f t="shared" si="1318"/>
        <v>75888</v>
      </c>
      <c r="AM1000" s="264">
        <f t="shared" si="1319"/>
        <v>0.71568821615504319</v>
      </c>
      <c r="AN1000" s="70">
        <f t="shared" si="1320"/>
        <v>20020</v>
      </c>
      <c r="AO1000" s="264">
        <f t="shared" si="1321"/>
        <v>0.52834371371265698</v>
      </c>
      <c r="AP1000" s="70">
        <f t="shared" si="1322"/>
        <v>6521</v>
      </c>
      <c r="AQ1000" s="264">
        <f t="shared" si="1323"/>
        <v>9.0981387951000359E-2</v>
      </c>
      <c r="AR1000" s="70">
        <f t="shared" si="1324"/>
        <v>-49052</v>
      </c>
      <c r="AS1000" s="264">
        <f t="shared" si="1325"/>
        <v>-0.2333686979937295</v>
      </c>
      <c r="AT1000" s="70">
        <f t="shared" si="1326"/>
        <v>62551</v>
      </c>
      <c r="AU1000" s="264">
        <f t="shared" si="1327"/>
        <v>0.19562042425967219</v>
      </c>
    </row>
    <row r="1001" spans="1:47" ht="13.5" x14ac:dyDescent="0.25">
      <c r="A1001" s="649">
        <v>1430</v>
      </c>
      <c r="B1001" s="30" t="s">
        <v>2692</v>
      </c>
      <c r="C1001" s="30" t="s">
        <v>1706</v>
      </c>
      <c r="D1001" s="649" t="s">
        <v>1683</v>
      </c>
      <c r="E1001" s="723"/>
      <c r="F1001" s="656">
        <f>+'17HPM_DATA_INPUT'!D630</f>
        <v>255</v>
      </c>
      <c r="G1001" s="651">
        <f>+'17HPM_DATA_INPUT'!E630</f>
        <v>117</v>
      </c>
      <c r="H1001" s="654">
        <f>+'17HPM_DATA_INPUT'!F630</f>
        <v>267</v>
      </c>
      <c r="I1001" s="690">
        <f>+'17HPM_DATA_INPUT'!G630</f>
        <v>128</v>
      </c>
      <c r="J1001" s="654">
        <f>+'17HPM_DATA_INPUT'!H630</f>
        <v>370580</v>
      </c>
      <c r="K1001" s="651">
        <f>+'17HPM_DATA_INPUT'!I630</f>
        <v>167510</v>
      </c>
      <c r="L1001" s="654">
        <f>+'17HPM_DATA_INPUT'!J630</f>
        <v>164051</v>
      </c>
      <c r="M1001" s="651">
        <f>+'17HPM_DATA_INPUT'!K630</f>
        <v>68143</v>
      </c>
      <c r="N1001" s="654">
        <f>+'17HPM_DATA_INPUT'!L630</f>
        <v>181923</v>
      </c>
      <c r="O1001" s="673">
        <f>+'17HPM_DATA_INPUT'!M630</f>
        <v>106035</v>
      </c>
      <c r="P1001" s="650">
        <f t="shared" si="1328"/>
        <v>-17872</v>
      </c>
      <c r="Q1001" s="652">
        <f t="shared" si="1329"/>
        <v>-37892</v>
      </c>
      <c r="R1001" s="654">
        <f>+'17HPM_DATA_INPUT'!P630</f>
        <v>78195</v>
      </c>
      <c r="S1001" s="651">
        <f>+'17HPM_DATA_INPUT'!Q630</f>
        <v>71674</v>
      </c>
      <c r="T1001" s="654">
        <f>+'17HPM_DATA_INPUT'!R630</f>
        <v>161139</v>
      </c>
      <c r="U1001" s="651">
        <f>+'17HPM_DATA_INPUT'!S630</f>
        <v>210191</v>
      </c>
      <c r="V1001" s="650">
        <f t="shared" si="1330"/>
        <v>-257206</v>
      </c>
      <c r="W1001" s="653">
        <f t="shared" si="1331"/>
        <v>-319757</v>
      </c>
      <c r="X1001" s="4047"/>
      <c r="Y1001" s="4044"/>
      <c r="Z1001" s="4047"/>
      <c r="AA1001" s="3183"/>
      <c r="AB1001" s="3183"/>
      <c r="AC1001" s="3183"/>
      <c r="AD1001" s="70">
        <f t="shared" si="1310"/>
        <v>280</v>
      </c>
      <c r="AE1001" s="264">
        <f t="shared" si="1311"/>
        <v>2.5</v>
      </c>
      <c r="AF1001" s="70">
        <f t="shared" si="1312"/>
        <v>295</v>
      </c>
      <c r="AG1001" s="264">
        <f t="shared" si="1313"/>
        <v>2.5213675213675213</v>
      </c>
      <c r="AH1001" s="70">
        <f t="shared" si="1314"/>
        <v>416090</v>
      </c>
      <c r="AI1001" s="264">
        <f t="shared" si="1315"/>
        <v>2.5136833202440645</v>
      </c>
      <c r="AJ1001" s="70">
        <f t="shared" si="1316"/>
        <v>170908</v>
      </c>
      <c r="AK1001" s="264">
        <f t="shared" si="1317"/>
        <v>2.5224783776603594</v>
      </c>
      <c r="AL1001" s="70">
        <f t="shared" si="1318"/>
        <v>155091</v>
      </c>
      <c r="AM1001" s="264">
        <f t="shared" si="1319"/>
        <v>2.2624837707333438</v>
      </c>
      <c r="AN1001" s="70">
        <f t="shared" si="1320"/>
        <v>15817</v>
      </c>
      <c r="AO1001" s="264">
        <f t="shared" si="1321"/>
        <v>19.895597484276731</v>
      </c>
      <c r="AP1001" s="70">
        <f t="shared" si="1322"/>
        <v>13414</v>
      </c>
      <c r="AQ1001" s="264">
        <f t="shared" si="1323"/>
        <v>0.48619064878579193</v>
      </c>
      <c r="AR1001" s="70">
        <f t="shared" si="1324"/>
        <v>55789</v>
      </c>
      <c r="AS1001" s="264">
        <f t="shared" si="1325"/>
        <v>0.80963921864569122</v>
      </c>
      <c r="AT1001" s="70">
        <f t="shared" si="1326"/>
        <v>-53386</v>
      </c>
      <c r="AU1001" s="264">
        <f t="shared" si="1327"/>
        <v>-0.54872495914318897</v>
      </c>
    </row>
    <row r="1002" spans="1:47" ht="13.5" x14ac:dyDescent="0.25">
      <c r="A1002" s="649">
        <v>1440</v>
      </c>
      <c r="B1002" s="30" t="s">
        <v>2693</v>
      </c>
      <c r="C1002" s="30" t="s">
        <v>1706</v>
      </c>
      <c r="D1002" s="649" t="s">
        <v>1684</v>
      </c>
      <c r="E1002" s="723"/>
      <c r="F1002" s="656">
        <f>+'17HPM_DATA_INPUT'!D631</f>
        <v>392</v>
      </c>
      <c r="G1002" s="651">
        <f>+'17HPM_DATA_INPUT'!E631</f>
        <v>112</v>
      </c>
      <c r="H1002" s="654">
        <f>+'17HPM_DATA_INPUT'!F631</f>
        <v>412</v>
      </c>
      <c r="I1002" s="690">
        <f>+'17HPM_DATA_INPUT'!G631</f>
        <v>117</v>
      </c>
      <c r="J1002" s="654">
        <f>+'17HPM_DATA_INPUT'!H631</f>
        <v>581620</v>
      </c>
      <c r="K1002" s="651">
        <f>+'17HPM_DATA_INPUT'!I631</f>
        <v>165530</v>
      </c>
      <c r="L1002" s="654">
        <f>+'17HPM_DATA_INPUT'!J631</f>
        <v>238662</v>
      </c>
      <c r="M1002" s="651">
        <f>+'17HPM_DATA_INPUT'!K631</f>
        <v>67754</v>
      </c>
      <c r="N1002" s="654">
        <f>+'17HPM_DATA_INPUT'!L631</f>
        <v>223640</v>
      </c>
      <c r="O1002" s="673">
        <f>+'17HPM_DATA_INPUT'!M631</f>
        <v>68549</v>
      </c>
      <c r="P1002" s="650">
        <f t="shared" si="1328"/>
        <v>15022</v>
      </c>
      <c r="Q1002" s="652">
        <f t="shared" si="1329"/>
        <v>-795</v>
      </c>
      <c r="R1002" s="654">
        <f>+'17HPM_DATA_INPUT'!P631</f>
        <v>41004</v>
      </c>
      <c r="S1002" s="651">
        <f>+'17HPM_DATA_INPUT'!Q631</f>
        <v>27590</v>
      </c>
      <c r="T1002" s="654">
        <f>+'17HPM_DATA_INPUT'!R631</f>
        <v>124695</v>
      </c>
      <c r="U1002" s="651">
        <f>+'17HPM_DATA_INPUT'!S631</f>
        <v>68906</v>
      </c>
      <c r="V1002" s="650">
        <f t="shared" si="1330"/>
        <v>-150677</v>
      </c>
      <c r="W1002" s="653">
        <f t="shared" si="1331"/>
        <v>-97291</v>
      </c>
      <c r="X1002" s="4047"/>
      <c r="Y1002" s="4044"/>
      <c r="Z1002" s="4047"/>
      <c r="AA1002" s="3183"/>
      <c r="AB1002" s="3183"/>
      <c r="AC1002" s="3183"/>
      <c r="AD1002" s="70">
        <f t="shared" si="1310"/>
        <v>5</v>
      </c>
      <c r="AE1002" s="264">
        <f t="shared" si="1311"/>
        <v>7.3529411764705885E-2</v>
      </c>
      <c r="AF1002" s="70">
        <f t="shared" si="1312"/>
        <v>-1</v>
      </c>
      <c r="AG1002" s="264">
        <f t="shared" si="1313"/>
        <v>-1.2987012987012988E-2</v>
      </c>
      <c r="AH1002" s="70">
        <f t="shared" si="1314"/>
        <v>3850</v>
      </c>
      <c r="AI1002" s="264">
        <f t="shared" si="1315"/>
        <v>3.6813922356091031E-2</v>
      </c>
      <c r="AJ1002" s="70">
        <f t="shared" si="1316"/>
        <v>1105</v>
      </c>
      <c r="AK1002" s="264">
        <f t="shared" si="1317"/>
        <v>2.7414592998734711E-2</v>
      </c>
      <c r="AL1002" s="70">
        <f t="shared" si="1318"/>
        <v>2546</v>
      </c>
      <c r="AM1002" s="264">
        <f t="shared" si="1319"/>
        <v>6.9690416883365719E-2</v>
      </c>
      <c r="AN1002" s="70">
        <f t="shared" si="1320"/>
        <v>-1441</v>
      </c>
      <c r="AO1002" s="264">
        <f t="shared" si="1321"/>
        <v>-0.38182299947005827</v>
      </c>
      <c r="AP1002" s="70">
        <f t="shared" si="1322"/>
        <v>127</v>
      </c>
      <c r="AQ1002" s="264">
        <f t="shared" si="1323"/>
        <v>2.6040598728726678E-2</v>
      </c>
      <c r="AR1002" s="70">
        <f t="shared" si="1324"/>
        <v>-1692</v>
      </c>
      <c r="AS1002" s="264">
        <f t="shared" si="1325"/>
        <v>-9.9629040805511396E-2</v>
      </c>
      <c r="AT1002" s="70">
        <f t="shared" si="1326"/>
        <v>124</v>
      </c>
      <c r="AU1002" s="264">
        <f t="shared" si="1327"/>
        <v>6.8561318146632758E-3</v>
      </c>
    </row>
    <row r="1003" spans="1:47" ht="13.5" x14ac:dyDescent="0.25">
      <c r="A1003" s="649">
        <v>1450</v>
      </c>
      <c r="B1003" s="30" t="s">
        <v>2694</v>
      </c>
      <c r="C1003" s="30" t="s">
        <v>1706</v>
      </c>
      <c r="D1003" s="649" t="s">
        <v>1685</v>
      </c>
      <c r="E1003" s="723"/>
      <c r="F1003" s="656">
        <f>+'17HPM_DATA_INPUT'!D632</f>
        <v>73</v>
      </c>
      <c r="G1003" s="651">
        <f>+'17HPM_DATA_INPUT'!E632</f>
        <v>68</v>
      </c>
      <c r="H1003" s="654">
        <f>+'17HPM_DATA_INPUT'!F632</f>
        <v>76</v>
      </c>
      <c r="I1003" s="690">
        <f>+'17HPM_DATA_INPUT'!G632</f>
        <v>77</v>
      </c>
      <c r="J1003" s="654">
        <f>+'17HPM_DATA_INPUT'!H632</f>
        <v>108430</v>
      </c>
      <c r="K1003" s="651">
        <f>+'17HPM_DATA_INPUT'!I632</f>
        <v>104580</v>
      </c>
      <c r="L1003" s="654">
        <f>+'17HPM_DATA_INPUT'!J632</f>
        <v>41412</v>
      </c>
      <c r="M1003" s="651">
        <f>+'17HPM_DATA_INPUT'!K632</f>
        <v>40307</v>
      </c>
      <c r="N1003" s="654">
        <f>+'17HPM_DATA_INPUT'!L632</f>
        <v>39079</v>
      </c>
      <c r="O1003" s="673">
        <f>+'17HPM_DATA_INPUT'!M632</f>
        <v>36533</v>
      </c>
      <c r="P1003" s="650">
        <f t="shared" si="1328"/>
        <v>2333</v>
      </c>
      <c r="Q1003" s="652">
        <f t="shared" si="1329"/>
        <v>3774</v>
      </c>
      <c r="R1003" s="654">
        <f>+'17HPM_DATA_INPUT'!P632</f>
        <v>5004</v>
      </c>
      <c r="S1003" s="651">
        <f>+'17HPM_DATA_INPUT'!Q632</f>
        <v>4877</v>
      </c>
      <c r="T1003" s="654">
        <f>+'17HPM_DATA_INPUT'!R632</f>
        <v>15291</v>
      </c>
      <c r="U1003" s="651">
        <f>+'17HPM_DATA_INPUT'!S632</f>
        <v>16983</v>
      </c>
      <c r="V1003" s="650">
        <f t="shared" si="1330"/>
        <v>-17962</v>
      </c>
      <c r="W1003" s="653">
        <f t="shared" si="1331"/>
        <v>-18086</v>
      </c>
      <c r="X1003" s="4047"/>
      <c r="Y1003" s="4044"/>
      <c r="Z1003" s="4047"/>
      <c r="AA1003" s="3183"/>
      <c r="AB1003" s="3183"/>
      <c r="AC1003" s="3183"/>
      <c r="AD1003" s="70">
        <f t="shared" si="1310"/>
        <v>0</v>
      </c>
      <c r="AE1003" s="264">
        <f t="shared" si="1311"/>
        <v>0</v>
      </c>
      <c r="AF1003" s="70">
        <f t="shared" si="1312"/>
        <v>0</v>
      </c>
      <c r="AG1003" s="264">
        <f t="shared" si="1313"/>
        <v>0</v>
      </c>
      <c r="AH1003" s="70">
        <f t="shared" si="1314"/>
        <v>0</v>
      </c>
      <c r="AI1003" s="264">
        <f t="shared" si="1315"/>
        <v>0</v>
      </c>
      <c r="AJ1003" s="70">
        <f t="shared" si="1316"/>
        <v>0</v>
      </c>
      <c r="AK1003" s="264">
        <f t="shared" si="1317"/>
        <v>0</v>
      </c>
      <c r="AL1003" s="70">
        <f t="shared" si="1318"/>
        <v>0</v>
      </c>
      <c r="AM1003" s="264">
        <f t="shared" si="1319"/>
        <v>0</v>
      </c>
      <c r="AN1003" s="70">
        <f t="shared" si="1320"/>
        <v>0</v>
      </c>
      <c r="AO1003" s="264">
        <f t="shared" si="1321"/>
        <v>0</v>
      </c>
      <c r="AP1003" s="70">
        <f t="shared" si="1322"/>
        <v>0</v>
      </c>
      <c r="AQ1003" s="264">
        <f t="shared" si="1323"/>
        <v>0</v>
      </c>
      <c r="AR1003" s="70">
        <f t="shared" si="1324"/>
        <v>0</v>
      </c>
      <c r="AS1003" s="264">
        <f t="shared" si="1325"/>
        <v>0</v>
      </c>
      <c r="AT1003" s="70">
        <f t="shared" si="1326"/>
        <v>0</v>
      </c>
      <c r="AU1003" s="264">
        <f t="shared" si="1327"/>
        <v>0</v>
      </c>
    </row>
    <row r="1004" spans="1:47" ht="13.5" x14ac:dyDescent="0.25">
      <c r="A1004" s="649">
        <v>1460</v>
      </c>
      <c r="B1004" s="30" t="s">
        <v>2695</v>
      </c>
      <c r="C1004" s="30" t="s">
        <v>1706</v>
      </c>
      <c r="D1004" s="649" t="s">
        <v>1686</v>
      </c>
      <c r="E1004" s="723"/>
      <c r="F1004" s="656">
        <f>+'17HPM_DATA_INPUT'!D633</f>
        <v>0</v>
      </c>
      <c r="G1004" s="651">
        <f>+'17HPM_DATA_INPUT'!E633</f>
        <v>0</v>
      </c>
      <c r="H1004" s="654">
        <f>+'17HPM_DATA_INPUT'!F633</f>
        <v>0</v>
      </c>
      <c r="I1004" s="690">
        <f>+'17HPM_DATA_INPUT'!G633</f>
        <v>0</v>
      </c>
      <c r="J1004" s="654">
        <f>+'17HPM_DATA_INPUT'!H633</f>
        <v>0</v>
      </c>
      <c r="K1004" s="651">
        <f>+'17HPM_DATA_INPUT'!I633</f>
        <v>0</v>
      </c>
      <c r="L1004" s="654">
        <f>+'17HPM_DATA_INPUT'!J633</f>
        <v>0</v>
      </c>
      <c r="M1004" s="651">
        <f>+'17HPM_DATA_INPUT'!K633</f>
        <v>0</v>
      </c>
      <c r="N1004" s="654">
        <f>+'17HPM_DATA_INPUT'!L633</f>
        <v>0</v>
      </c>
      <c r="O1004" s="673">
        <f>+'17HPM_DATA_INPUT'!M633</f>
        <v>0</v>
      </c>
      <c r="P1004" s="650">
        <f t="shared" si="1328"/>
        <v>0</v>
      </c>
      <c r="Q1004" s="652">
        <f t="shared" si="1329"/>
        <v>0</v>
      </c>
      <c r="R1004" s="654">
        <f>+'17HPM_DATA_INPUT'!P633</f>
        <v>0</v>
      </c>
      <c r="S1004" s="651">
        <f>+'17HPM_DATA_INPUT'!Q633</f>
        <v>0</v>
      </c>
      <c r="T1004" s="654">
        <f>+'17HPM_DATA_INPUT'!R633</f>
        <v>0</v>
      </c>
      <c r="U1004" s="651">
        <f>+'17HPM_DATA_INPUT'!S633</f>
        <v>0</v>
      </c>
      <c r="V1004" s="650">
        <f t="shared" si="1330"/>
        <v>0</v>
      </c>
      <c r="W1004" s="653">
        <f t="shared" si="1331"/>
        <v>0</v>
      </c>
      <c r="X1004" s="4047"/>
      <c r="Y1004" s="4044"/>
      <c r="Z1004" s="4047"/>
      <c r="AA1004" s="3183"/>
      <c r="AB1004" s="3183"/>
      <c r="AC1004" s="3183"/>
      <c r="AD1004" s="70">
        <f t="shared" si="1310"/>
        <v>-5</v>
      </c>
      <c r="AE1004" s="264">
        <f t="shared" si="1311"/>
        <v>-0.2</v>
      </c>
      <c r="AF1004" s="70">
        <f t="shared" si="1312"/>
        <v>-13</v>
      </c>
      <c r="AG1004" s="264">
        <f t="shared" si="1313"/>
        <v>-0.38235294117647056</v>
      </c>
      <c r="AH1004" s="70">
        <f t="shared" si="1314"/>
        <v>-14980</v>
      </c>
      <c r="AI1004" s="264">
        <f t="shared" si="1315"/>
        <v>-0.35489220563847429</v>
      </c>
      <c r="AJ1004" s="70">
        <f t="shared" si="1316"/>
        <v>-6399</v>
      </c>
      <c r="AK1004" s="264">
        <f t="shared" si="1317"/>
        <v>-0.42151373427310451</v>
      </c>
      <c r="AL1004" s="70">
        <f t="shared" si="1318"/>
        <v>-5999</v>
      </c>
      <c r="AM1004" s="264">
        <f t="shared" si="1319"/>
        <v>-0.36230221041188548</v>
      </c>
      <c r="AN1004" s="70">
        <f t="shared" si="1320"/>
        <v>-400</v>
      </c>
      <c r="AO1004" s="264">
        <f t="shared" si="1321"/>
        <v>-0.29048656499636893</v>
      </c>
      <c r="AP1004" s="70">
        <f t="shared" si="1322"/>
        <v>-1827</v>
      </c>
      <c r="AQ1004" s="264">
        <f t="shared" si="1323"/>
        <v>-0.38382352941176473</v>
      </c>
      <c r="AR1004" s="70">
        <f t="shared" si="1324"/>
        <v>-1136</v>
      </c>
      <c r="AS1004" s="264">
        <f t="shared" si="1325"/>
        <v>-0.14379746835443039</v>
      </c>
      <c r="AT1004" s="70">
        <f t="shared" si="1326"/>
        <v>2563</v>
      </c>
      <c r="AU1004" s="264">
        <f t="shared" si="1327"/>
        <v>0.18258887226615372</v>
      </c>
    </row>
    <row r="1005" spans="1:47" ht="13.5" x14ac:dyDescent="0.25">
      <c r="A1005" s="649">
        <v>1470</v>
      </c>
      <c r="B1005" s="30" t="s">
        <v>2696</v>
      </c>
      <c r="C1005" s="30" t="s">
        <v>1706</v>
      </c>
      <c r="D1005" s="649" t="s">
        <v>1687</v>
      </c>
      <c r="E1005" s="723"/>
      <c r="F1005" s="656">
        <f>+'17HPM_DATA_INPUT'!D634</f>
        <v>20</v>
      </c>
      <c r="G1005" s="651">
        <f>+'17HPM_DATA_INPUT'!E634</f>
        <v>25</v>
      </c>
      <c r="H1005" s="654">
        <f>+'17HPM_DATA_INPUT'!F634</f>
        <v>21</v>
      </c>
      <c r="I1005" s="690">
        <f>+'17HPM_DATA_INPUT'!G634</f>
        <v>34</v>
      </c>
      <c r="J1005" s="654">
        <f>+'17HPM_DATA_INPUT'!H634</f>
        <v>27230</v>
      </c>
      <c r="K1005" s="651">
        <f>+'17HPM_DATA_INPUT'!I634</f>
        <v>42210</v>
      </c>
      <c r="L1005" s="654">
        <f>+'17HPM_DATA_INPUT'!J634</f>
        <v>8782</v>
      </c>
      <c r="M1005" s="651">
        <f>+'17HPM_DATA_INPUT'!K634</f>
        <v>15181</v>
      </c>
      <c r="N1005" s="654">
        <f>+'17HPM_DATA_INPUT'!L634</f>
        <v>10559</v>
      </c>
      <c r="O1005" s="673">
        <f>+'17HPM_DATA_INPUT'!M634</f>
        <v>16558</v>
      </c>
      <c r="P1005" s="650">
        <f t="shared" si="1328"/>
        <v>-1777</v>
      </c>
      <c r="Q1005" s="652">
        <f t="shared" si="1329"/>
        <v>-1377</v>
      </c>
      <c r="R1005" s="654">
        <f>+'17HPM_DATA_INPUT'!P634</f>
        <v>2933</v>
      </c>
      <c r="S1005" s="651">
        <f>+'17HPM_DATA_INPUT'!Q634</f>
        <v>4760</v>
      </c>
      <c r="T1005" s="654">
        <f>+'17HPM_DATA_INPUT'!R634</f>
        <v>6764</v>
      </c>
      <c r="U1005" s="651">
        <f>+'17HPM_DATA_INPUT'!S634</f>
        <v>7900</v>
      </c>
      <c r="V1005" s="650">
        <f t="shared" si="1330"/>
        <v>-11474</v>
      </c>
      <c r="W1005" s="653">
        <f t="shared" si="1331"/>
        <v>-14037</v>
      </c>
      <c r="X1005" s="4047"/>
      <c r="Y1005" s="4044"/>
      <c r="Z1005" s="4047"/>
      <c r="AA1005" s="3183"/>
      <c r="AB1005" s="3183"/>
      <c r="AC1005" s="3183"/>
      <c r="AD1005" s="70">
        <f t="shared" si="1310"/>
        <v>-1</v>
      </c>
      <c r="AE1005" s="264">
        <f t="shared" si="1311"/>
        <v>-1</v>
      </c>
      <c r="AF1005" s="70">
        <f t="shared" si="1312"/>
        <v>-2</v>
      </c>
      <c r="AG1005" s="264">
        <f t="shared" si="1313"/>
        <v>-1</v>
      </c>
      <c r="AH1005" s="70">
        <f t="shared" si="1314"/>
        <v>-2660</v>
      </c>
      <c r="AI1005" s="264">
        <f t="shared" si="1315"/>
        <v>-1</v>
      </c>
      <c r="AJ1005" s="70">
        <f t="shared" si="1316"/>
        <v>-554</v>
      </c>
      <c r="AK1005" s="264">
        <f t="shared" si="1317"/>
        <v>-1</v>
      </c>
      <c r="AL1005" s="70">
        <f t="shared" si="1318"/>
        <v>-1061</v>
      </c>
      <c r="AM1005" s="264">
        <f t="shared" si="1319"/>
        <v>-1</v>
      </c>
      <c r="AN1005" s="70">
        <f t="shared" si="1320"/>
        <v>507</v>
      </c>
      <c r="AO1005" s="264">
        <f t="shared" si="1321"/>
        <v>1</v>
      </c>
      <c r="AP1005" s="70">
        <f t="shared" si="1322"/>
        <v>-80</v>
      </c>
      <c r="AQ1005" s="264">
        <f t="shared" si="1323"/>
        <v>-1</v>
      </c>
      <c r="AR1005" s="70">
        <f t="shared" si="1324"/>
        <v>-742</v>
      </c>
      <c r="AS1005" s="264">
        <f t="shared" si="1325"/>
        <v>-1</v>
      </c>
      <c r="AT1005" s="70">
        <f t="shared" si="1326"/>
        <v>1329</v>
      </c>
      <c r="AU1005" s="264">
        <f t="shared" si="1327"/>
        <v>1</v>
      </c>
    </row>
    <row r="1006" spans="1:47" ht="13.5" x14ac:dyDescent="0.25">
      <c r="A1006" s="649">
        <v>1500</v>
      </c>
      <c r="B1006" s="30" t="s">
        <v>2697</v>
      </c>
      <c r="C1006" s="30" t="s">
        <v>1706</v>
      </c>
      <c r="D1006" s="649" t="s">
        <v>1710</v>
      </c>
      <c r="E1006" s="723"/>
      <c r="F1006" s="656">
        <f>+'17HPM_DATA_INPUT'!D635</f>
        <v>0</v>
      </c>
      <c r="G1006" s="651">
        <f>+'17HPM_DATA_INPUT'!E635</f>
        <v>1</v>
      </c>
      <c r="H1006" s="654">
        <f>+'17HPM_DATA_INPUT'!F635</f>
        <v>0</v>
      </c>
      <c r="I1006" s="690">
        <f>+'17HPM_DATA_INPUT'!G635</f>
        <v>2</v>
      </c>
      <c r="J1006" s="654">
        <f>+'17HPM_DATA_INPUT'!H635</f>
        <v>0</v>
      </c>
      <c r="K1006" s="651">
        <f>+'17HPM_DATA_INPUT'!I635</f>
        <v>2660</v>
      </c>
      <c r="L1006" s="654">
        <f>+'17HPM_DATA_INPUT'!J635</f>
        <v>0</v>
      </c>
      <c r="M1006" s="651">
        <f>+'17HPM_DATA_INPUT'!K635</f>
        <v>554</v>
      </c>
      <c r="N1006" s="654">
        <f>+'17HPM_DATA_INPUT'!L635</f>
        <v>0</v>
      </c>
      <c r="O1006" s="673">
        <f>+'17HPM_DATA_INPUT'!M635</f>
        <v>1061</v>
      </c>
      <c r="P1006" s="650">
        <f>+L1006-N1006</f>
        <v>0</v>
      </c>
      <c r="Q1006" s="652">
        <f>+M1006-O1006</f>
        <v>-507</v>
      </c>
      <c r="R1006" s="654">
        <f>+'17HPM_DATA_INPUT'!P635</f>
        <v>0</v>
      </c>
      <c r="S1006" s="651">
        <f>+'17HPM_DATA_INPUT'!Q635</f>
        <v>80</v>
      </c>
      <c r="T1006" s="654">
        <f>+'17HPM_DATA_INPUT'!R635</f>
        <v>0</v>
      </c>
      <c r="U1006" s="651">
        <f>+'17HPM_DATA_INPUT'!S635</f>
        <v>742</v>
      </c>
      <c r="V1006" s="650">
        <f>+P1006-R1006-T1006</f>
        <v>0</v>
      </c>
      <c r="W1006" s="653">
        <f>+Q1006-S1006-U1006</f>
        <v>-1329</v>
      </c>
      <c r="X1006" s="4047"/>
      <c r="Y1006" s="4044"/>
      <c r="Z1006" s="4047"/>
      <c r="AA1006" s="3183"/>
      <c r="AB1006" s="3183"/>
      <c r="AC1006" s="3183"/>
      <c r="AD1006" s="70">
        <f t="shared" si="1310"/>
        <v>33</v>
      </c>
      <c r="AE1006" s="264">
        <f t="shared" si="1311"/>
        <v>3.3</v>
      </c>
      <c r="AF1006" s="70">
        <f t="shared" si="1312"/>
        <v>44</v>
      </c>
      <c r="AG1006" s="264">
        <f t="shared" si="1313"/>
        <v>2.75</v>
      </c>
      <c r="AH1006" s="70">
        <f t="shared" si="1314"/>
        <v>51310</v>
      </c>
      <c r="AI1006" s="264">
        <f t="shared" si="1315"/>
        <v>2.4847457627118645</v>
      </c>
      <c r="AJ1006" s="70">
        <f t="shared" si="1316"/>
        <v>19763</v>
      </c>
      <c r="AK1006" s="264">
        <f t="shared" si="1317"/>
        <v>2.5402313624678663</v>
      </c>
      <c r="AL1006" s="70">
        <f t="shared" si="1318"/>
        <v>25178</v>
      </c>
      <c r="AM1006" s="264">
        <f t="shared" si="1319"/>
        <v>2.690819707171102</v>
      </c>
      <c r="AN1006" s="70">
        <f t="shared" si="1320"/>
        <v>-5415</v>
      </c>
      <c r="AO1006" s="264">
        <f t="shared" si="1321"/>
        <v>-3.4337349397590362</v>
      </c>
      <c r="AP1006" s="70">
        <f t="shared" si="1322"/>
        <v>3368</v>
      </c>
      <c r="AQ1006" s="264">
        <f t="shared" si="1323"/>
        <v>2.5134328358208955</v>
      </c>
      <c r="AR1006" s="70">
        <f t="shared" si="1324"/>
        <v>12428</v>
      </c>
      <c r="AS1006" s="264">
        <f t="shared" si="1325"/>
        <v>2.534257748776509</v>
      </c>
      <c r="AT1006" s="70">
        <f t="shared" si="1326"/>
        <v>-21211</v>
      </c>
      <c r="AU1006" s="264">
        <f t="shared" si="1327"/>
        <v>-2.7120572816775348</v>
      </c>
    </row>
    <row r="1007" spans="1:47" ht="13.5" x14ac:dyDescent="0.25">
      <c r="A1007" s="649">
        <v>1510</v>
      </c>
      <c r="B1007" s="30" t="s">
        <v>2698</v>
      </c>
      <c r="C1007" s="30" t="s">
        <v>1706</v>
      </c>
      <c r="D1007" s="649" t="s">
        <v>1688</v>
      </c>
      <c r="E1007" s="723"/>
      <c r="F1007" s="656">
        <f>+'17HPM_DATA_INPUT'!D636</f>
        <v>43</v>
      </c>
      <c r="G1007" s="651">
        <f>+'17HPM_DATA_INPUT'!E636</f>
        <v>10</v>
      </c>
      <c r="H1007" s="654">
        <f>+'17HPM_DATA_INPUT'!F636</f>
        <v>60</v>
      </c>
      <c r="I1007" s="690">
        <f>+'17HPM_DATA_INPUT'!G636</f>
        <v>16</v>
      </c>
      <c r="J1007" s="654">
        <f>+'17HPM_DATA_INPUT'!H636</f>
        <v>71960</v>
      </c>
      <c r="K1007" s="651">
        <f>+'17HPM_DATA_INPUT'!I636</f>
        <v>20650</v>
      </c>
      <c r="L1007" s="654">
        <f>+'17HPM_DATA_INPUT'!J636</f>
        <v>27543</v>
      </c>
      <c r="M1007" s="651">
        <f>+'17HPM_DATA_INPUT'!K636</f>
        <v>7780</v>
      </c>
      <c r="N1007" s="654">
        <f>+'17HPM_DATA_INPUT'!L636</f>
        <v>34535</v>
      </c>
      <c r="O1007" s="673">
        <f>+'17HPM_DATA_INPUT'!M636</f>
        <v>9357</v>
      </c>
      <c r="P1007" s="650">
        <f t="shared" si="1328"/>
        <v>-6992</v>
      </c>
      <c r="Q1007" s="652">
        <f t="shared" si="1329"/>
        <v>-1577</v>
      </c>
      <c r="R1007" s="654">
        <f>+'17HPM_DATA_INPUT'!P636</f>
        <v>4708</v>
      </c>
      <c r="S1007" s="651">
        <f>+'17HPM_DATA_INPUT'!Q636</f>
        <v>1340</v>
      </c>
      <c r="T1007" s="654">
        <f>+'17HPM_DATA_INPUT'!R636</f>
        <v>17332</v>
      </c>
      <c r="U1007" s="651">
        <f>+'17HPM_DATA_INPUT'!S636</f>
        <v>4904</v>
      </c>
      <c r="V1007" s="650">
        <f t="shared" si="1330"/>
        <v>-29032</v>
      </c>
      <c r="W1007" s="653">
        <f t="shared" si="1331"/>
        <v>-7821</v>
      </c>
      <c r="X1007" s="4047"/>
      <c r="Y1007" s="4044"/>
      <c r="Z1007" s="4047"/>
      <c r="AA1007" s="3183"/>
      <c r="AB1007" s="3183"/>
      <c r="AC1007" s="3183"/>
      <c r="AD1007" s="70">
        <f t="shared" si="1310"/>
        <v>-1</v>
      </c>
      <c r="AE1007" s="264">
        <f t="shared" si="1311"/>
        <v>-1</v>
      </c>
      <c r="AF1007" s="70">
        <f t="shared" si="1312"/>
        <v>-2</v>
      </c>
      <c r="AG1007" s="264">
        <f t="shared" si="1313"/>
        <v>-1</v>
      </c>
      <c r="AH1007" s="70">
        <f t="shared" si="1314"/>
        <v>-5700</v>
      </c>
      <c r="AI1007" s="264">
        <f t="shared" si="1315"/>
        <v>-1</v>
      </c>
      <c r="AJ1007" s="70">
        <f t="shared" si="1316"/>
        <v>-2171</v>
      </c>
      <c r="AK1007" s="264">
        <f t="shared" si="1317"/>
        <v>-1</v>
      </c>
      <c r="AL1007" s="70">
        <f t="shared" si="1318"/>
        <v>-327</v>
      </c>
      <c r="AM1007" s="264">
        <f t="shared" si="1319"/>
        <v>-1</v>
      </c>
      <c r="AN1007" s="70">
        <f t="shared" si="1320"/>
        <v>-1844</v>
      </c>
      <c r="AO1007" s="264">
        <f t="shared" si="1321"/>
        <v>-1</v>
      </c>
      <c r="AP1007" s="70">
        <f t="shared" si="1322"/>
        <v>-144</v>
      </c>
      <c r="AQ1007" s="264">
        <f t="shared" si="1323"/>
        <v>-1</v>
      </c>
      <c r="AR1007" s="70">
        <f t="shared" si="1324"/>
        <v>-817</v>
      </c>
      <c r="AS1007" s="264">
        <f t="shared" si="1325"/>
        <v>-1</v>
      </c>
      <c r="AT1007" s="70">
        <f t="shared" si="1326"/>
        <v>-883</v>
      </c>
      <c r="AU1007" s="264">
        <f t="shared" si="1327"/>
        <v>-1</v>
      </c>
    </row>
    <row r="1008" spans="1:47" ht="13.5" x14ac:dyDescent="0.25">
      <c r="A1008" s="649">
        <v>1530</v>
      </c>
      <c r="B1008" s="30" t="s">
        <v>2699</v>
      </c>
      <c r="C1008" s="30" t="s">
        <v>1706</v>
      </c>
      <c r="D1008" s="649" t="s">
        <v>1689</v>
      </c>
      <c r="E1008" s="723"/>
      <c r="F1008" s="656">
        <f>+'17HPM_DATA_INPUT'!D637</f>
        <v>0</v>
      </c>
      <c r="G1008" s="651">
        <f>+'17HPM_DATA_INPUT'!E637</f>
        <v>1</v>
      </c>
      <c r="H1008" s="654">
        <f>+'17HPM_DATA_INPUT'!F637</f>
        <v>0</v>
      </c>
      <c r="I1008" s="690">
        <f>+'17HPM_DATA_INPUT'!G637</f>
        <v>2</v>
      </c>
      <c r="J1008" s="654">
        <f>+'17HPM_DATA_INPUT'!H637</f>
        <v>0</v>
      </c>
      <c r="K1008" s="651">
        <f>+'17HPM_DATA_INPUT'!I637</f>
        <v>5700</v>
      </c>
      <c r="L1008" s="654">
        <f>+'17HPM_DATA_INPUT'!J637</f>
        <v>0</v>
      </c>
      <c r="M1008" s="651">
        <f>+'17HPM_DATA_INPUT'!K637</f>
        <v>2171</v>
      </c>
      <c r="N1008" s="654">
        <f>+'17HPM_DATA_INPUT'!L637</f>
        <v>0</v>
      </c>
      <c r="O1008" s="673">
        <f>+'17HPM_DATA_INPUT'!M637</f>
        <v>327</v>
      </c>
      <c r="P1008" s="650">
        <f t="shared" si="1328"/>
        <v>0</v>
      </c>
      <c r="Q1008" s="652">
        <f t="shared" si="1329"/>
        <v>1844</v>
      </c>
      <c r="R1008" s="654">
        <f>+'17HPM_DATA_INPUT'!P637</f>
        <v>0</v>
      </c>
      <c r="S1008" s="651">
        <f>+'17HPM_DATA_INPUT'!Q637</f>
        <v>144</v>
      </c>
      <c r="T1008" s="654">
        <f>+'17HPM_DATA_INPUT'!R637</f>
        <v>0</v>
      </c>
      <c r="U1008" s="651">
        <f>+'17HPM_DATA_INPUT'!S637</f>
        <v>817</v>
      </c>
      <c r="V1008" s="650">
        <f t="shared" si="1330"/>
        <v>0</v>
      </c>
      <c r="W1008" s="653">
        <f t="shared" si="1331"/>
        <v>883</v>
      </c>
      <c r="X1008" s="4047"/>
      <c r="Y1008" s="4044"/>
      <c r="Z1008" s="4047"/>
      <c r="AA1008" s="3183"/>
      <c r="AB1008" s="3183"/>
      <c r="AC1008" s="3183"/>
      <c r="AD1008" s="70">
        <f t="shared" si="1310"/>
        <v>4</v>
      </c>
      <c r="AE1008" s="264">
        <f t="shared" si="1311"/>
        <v>0.5714285714285714</v>
      </c>
      <c r="AF1008" s="70">
        <f t="shared" si="1312"/>
        <v>3</v>
      </c>
      <c r="AG1008" s="264">
        <f t="shared" si="1313"/>
        <v>0.3</v>
      </c>
      <c r="AH1008" s="70">
        <f t="shared" si="1314"/>
        <v>9310</v>
      </c>
      <c r="AI1008" s="264">
        <f t="shared" si="1315"/>
        <v>0.9779411764705882</v>
      </c>
      <c r="AJ1008" s="70">
        <f t="shared" si="1316"/>
        <v>5671</v>
      </c>
      <c r="AK1008" s="264">
        <f t="shared" si="1317"/>
        <v>2.7316955684007707</v>
      </c>
      <c r="AL1008" s="70">
        <f t="shared" si="1318"/>
        <v>2712</v>
      </c>
      <c r="AM1008" s="264">
        <f t="shared" si="1319"/>
        <v>0.8233151183970856</v>
      </c>
      <c r="AN1008" s="70">
        <f t="shared" si="1320"/>
        <v>2959</v>
      </c>
      <c r="AO1008" s="264">
        <f t="shared" si="1321"/>
        <v>2.4293924466338259</v>
      </c>
      <c r="AP1008" s="70">
        <f t="shared" si="1322"/>
        <v>1238</v>
      </c>
      <c r="AQ1008" s="264">
        <f t="shared" si="1323"/>
        <v>0.97634069400630918</v>
      </c>
      <c r="AR1008" s="70">
        <f t="shared" si="1324"/>
        <v>1855</v>
      </c>
      <c r="AS1008" s="264">
        <f t="shared" si="1325"/>
        <v>0.76400329489291596</v>
      </c>
      <c r="AT1008" s="70">
        <f t="shared" si="1326"/>
        <v>-134</v>
      </c>
      <c r="AU1008" s="264">
        <f t="shared" si="1327"/>
        <v>-2.726902726902727E-2</v>
      </c>
    </row>
    <row r="1009" spans="1:47" ht="13.5" x14ac:dyDescent="0.25">
      <c r="A1009" s="649">
        <v>1540</v>
      </c>
      <c r="B1009" s="30" t="s">
        <v>2700</v>
      </c>
      <c r="C1009" s="30" t="s">
        <v>1706</v>
      </c>
      <c r="D1009" s="649" t="s">
        <v>1690</v>
      </c>
      <c r="E1009" s="723"/>
      <c r="F1009" s="656">
        <f>+'17HPM_DATA_INPUT'!D638</f>
        <v>11</v>
      </c>
      <c r="G1009" s="651">
        <f>+'17HPM_DATA_INPUT'!E638</f>
        <v>7</v>
      </c>
      <c r="H1009" s="654">
        <f>+'17HPM_DATA_INPUT'!F638</f>
        <v>13</v>
      </c>
      <c r="I1009" s="690">
        <f>+'17HPM_DATA_INPUT'!G638</f>
        <v>10</v>
      </c>
      <c r="J1009" s="654">
        <f>+'17HPM_DATA_INPUT'!H638</f>
        <v>18830</v>
      </c>
      <c r="K1009" s="651">
        <f>+'17HPM_DATA_INPUT'!I638</f>
        <v>9520</v>
      </c>
      <c r="L1009" s="654">
        <f>+'17HPM_DATA_INPUT'!J638</f>
        <v>7747</v>
      </c>
      <c r="M1009" s="651">
        <f>+'17HPM_DATA_INPUT'!K638</f>
        <v>2076</v>
      </c>
      <c r="N1009" s="654">
        <f>+'17HPM_DATA_INPUT'!L638</f>
        <v>6006</v>
      </c>
      <c r="O1009" s="673">
        <f>+'17HPM_DATA_INPUT'!M638</f>
        <v>3294</v>
      </c>
      <c r="P1009" s="650">
        <f t="shared" si="1328"/>
        <v>1741</v>
      </c>
      <c r="Q1009" s="652">
        <f t="shared" si="1329"/>
        <v>-1218</v>
      </c>
      <c r="R1009" s="654">
        <f>+'17HPM_DATA_INPUT'!P638</f>
        <v>2506</v>
      </c>
      <c r="S1009" s="651">
        <f>+'17HPM_DATA_INPUT'!Q638</f>
        <v>1268</v>
      </c>
      <c r="T1009" s="654">
        <f>+'17HPM_DATA_INPUT'!R638</f>
        <v>4283</v>
      </c>
      <c r="U1009" s="651">
        <f>+'17HPM_DATA_INPUT'!S638</f>
        <v>2428</v>
      </c>
      <c r="V1009" s="650">
        <f t="shared" si="1330"/>
        <v>-5048</v>
      </c>
      <c r="W1009" s="653">
        <f t="shared" si="1331"/>
        <v>-4914</v>
      </c>
      <c r="X1009" s="4047"/>
      <c r="Y1009" s="4044"/>
      <c r="Z1009" s="4047"/>
      <c r="AA1009" s="3183"/>
      <c r="AB1009" s="3183"/>
      <c r="AC1009" s="3183"/>
      <c r="AD1009" s="70">
        <f t="shared" si="1310"/>
        <v>-26</v>
      </c>
      <c r="AE1009" s="264">
        <f t="shared" si="1311"/>
        <v>-0.25742574257425743</v>
      </c>
      <c r="AF1009" s="70">
        <f t="shared" si="1312"/>
        <v>-56</v>
      </c>
      <c r="AG1009" s="264">
        <f t="shared" si="1313"/>
        <v>-0.32183908045977011</v>
      </c>
      <c r="AH1009" s="70">
        <f t="shared" si="1314"/>
        <v>-49700</v>
      </c>
      <c r="AI1009" s="264">
        <f t="shared" si="1315"/>
        <v>-0.25248933143669988</v>
      </c>
      <c r="AJ1009" s="70">
        <f t="shared" si="1316"/>
        <v>-18187</v>
      </c>
      <c r="AK1009" s="264">
        <f t="shared" si="1317"/>
        <v>-0.27275454041002417</v>
      </c>
      <c r="AL1009" s="70">
        <f t="shared" si="1318"/>
        <v>-19584</v>
      </c>
      <c r="AM1009" s="264">
        <f t="shared" si="1319"/>
        <v>-0.27611877167752308</v>
      </c>
      <c r="AN1009" s="70">
        <f t="shared" si="1320"/>
        <v>1397</v>
      </c>
      <c r="AO1009" s="264">
        <f t="shared" si="1321"/>
        <v>0.32893807393454205</v>
      </c>
      <c r="AP1009" s="70">
        <f t="shared" si="1322"/>
        <v>-4364</v>
      </c>
      <c r="AQ1009" s="264">
        <f t="shared" si="1323"/>
        <v>-0.28667148393877684</v>
      </c>
      <c r="AR1009" s="70">
        <f t="shared" si="1324"/>
        <v>-16938</v>
      </c>
      <c r="AS1009" s="264">
        <f t="shared" si="1325"/>
        <v>-0.33655890476285094</v>
      </c>
      <c r="AT1009" s="70">
        <f t="shared" si="1326"/>
        <v>22699</v>
      </c>
      <c r="AU1009" s="264">
        <f t="shared" si="1327"/>
        <v>0.32521455076865768</v>
      </c>
    </row>
    <row r="1010" spans="1:47" ht="13.5" x14ac:dyDescent="0.25">
      <c r="A1010" s="649">
        <v>1550</v>
      </c>
      <c r="B1010" s="30" t="s">
        <v>2701</v>
      </c>
      <c r="C1010" s="30" t="s">
        <v>1706</v>
      </c>
      <c r="D1010" s="649" t="s">
        <v>1691</v>
      </c>
      <c r="E1010" s="723"/>
      <c r="F1010" s="656">
        <f>+'17HPM_DATA_INPUT'!D639</f>
        <v>75</v>
      </c>
      <c r="G1010" s="651">
        <f>+'17HPM_DATA_INPUT'!E639</f>
        <v>101</v>
      </c>
      <c r="H1010" s="654">
        <f>+'17HPM_DATA_INPUT'!F639</f>
        <v>118</v>
      </c>
      <c r="I1010" s="690">
        <f>+'17HPM_DATA_INPUT'!G639</f>
        <v>174</v>
      </c>
      <c r="J1010" s="654">
        <f>+'17HPM_DATA_INPUT'!H639</f>
        <v>147140</v>
      </c>
      <c r="K1010" s="651">
        <f>+'17HPM_DATA_INPUT'!I639</f>
        <v>196840</v>
      </c>
      <c r="L1010" s="654">
        <f>+'17HPM_DATA_INPUT'!J639</f>
        <v>48492</v>
      </c>
      <c r="M1010" s="651">
        <f>+'17HPM_DATA_INPUT'!K639</f>
        <v>66679</v>
      </c>
      <c r="N1010" s="654">
        <f>+'17HPM_DATA_INPUT'!L639</f>
        <v>51342</v>
      </c>
      <c r="O1010" s="673">
        <f>+'17HPM_DATA_INPUT'!M639</f>
        <v>70926</v>
      </c>
      <c r="P1010" s="650">
        <f t="shared" si="1328"/>
        <v>-2850</v>
      </c>
      <c r="Q1010" s="652">
        <f t="shared" si="1329"/>
        <v>-4247</v>
      </c>
      <c r="R1010" s="654">
        <f>+'17HPM_DATA_INPUT'!P639</f>
        <v>10859</v>
      </c>
      <c r="S1010" s="651">
        <f>+'17HPM_DATA_INPUT'!Q639</f>
        <v>15223</v>
      </c>
      <c r="T1010" s="654">
        <f>+'17HPM_DATA_INPUT'!R639</f>
        <v>33389</v>
      </c>
      <c r="U1010" s="651">
        <f>+'17HPM_DATA_INPUT'!S639</f>
        <v>50327</v>
      </c>
      <c r="V1010" s="650">
        <f t="shared" si="1330"/>
        <v>-47098</v>
      </c>
      <c r="W1010" s="653">
        <f t="shared" si="1331"/>
        <v>-69797</v>
      </c>
      <c r="X1010" s="4047"/>
      <c r="Y1010" s="4044"/>
      <c r="Z1010" s="4047"/>
      <c r="AA1010" s="3183"/>
      <c r="AB1010" s="3183"/>
      <c r="AC1010" s="3183"/>
      <c r="AD1010" s="70">
        <f t="shared" si="1310"/>
        <v>-27</v>
      </c>
      <c r="AE1010" s="264">
        <f t="shared" si="1311"/>
        <v>-0.39705882352941174</v>
      </c>
      <c r="AF1010" s="70">
        <f t="shared" si="1312"/>
        <v>-33</v>
      </c>
      <c r="AG1010" s="264">
        <f t="shared" si="1313"/>
        <v>-0.39285714285714285</v>
      </c>
      <c r="AH1010" s="70">
        <f t="shared" si="1314"/>
        <v>-58380</v>
      </c>
      <c r="AI1010" s="264">
        <f t="shared" si="1315"/>
        <v>-0.53188775510204078</v>
      </c>
      <c r="AJ1010" s="70">
        <f t="shared" si="1316"/>
        <v>-19443</v>
      </c>
      <c r="AK1010" s="264">
        <f t="shared" si="1317"/>
        <v>-0.47395363576530242</v>
      </c>
      <c r="AL1010" s="70">
        <f t="shared" si="1318"/>
        <v>-23142</v>
      </c>
      <c r="AM1010" s="264">
        <f t="shared" si="1319"/>
        <v>-0.58863029378099962</v>
      </c>
      <c r="AN1010" s="70">
        <f t="shared" si="1320"/>
        <v>3699</v>
      </c>
      <c r="AO1010" s="264">
        <f t="shared" si="1321"/>
        <v>2.1656908665105385</v>
      </c>
      <c r="AP1010" s="70">
        <f t="shared" si="1322"/>
        <v>-8638</v>
      </c>
      <c r="AQ1010" s="264">
        <f t="shared" si="1323"/>
        <v>-0.48044941320429391</v>
      </c>
      <c r="AR1010" s="70">
        <f t="shared" si="1324"/>
        <v>-15306</v>
      </c>
      <c r="AS1010" s="264">
        <f t="shared" si="1325"/>
        <v>-0.59938909774436089</v>
      </c>
      <c r="AT1010" s="70">
        <f t="shared" si="1326"/>
        <v>27643</v>
      </c>
      <c r="AU1010" s="264">
        <f t="shared" si="1327"/>
        <v>0.66120506135336188</v>
      </c>
    </row>
    <row r="1011" spans="1:47" ht="13.5" x14ac:dyDescent="0.25">
      <c r="A1011" s="649">
        <v>1560</v>
      </c>
      <c r="B1011" s="30" t="s">
        <v>2702</v>
      </c>
      <c r="C1011" s="30" t="s">
        <v>1706</v>
      </c>
      <c r="D1011" s="649" t="s">
        <v>1692</v>
      </c>
      <c r="E1011" s="723"/>
      <c r="F1011" s="656">
        <f>+'17HPM_DATA_INPUT'!D640</f>
        <v>41</v>
      </c>
      <c r="G1011" s="651">
        <f>+'17HPM_DATA_INPUT'!E640</f>
        <v>68</v>
      </c>
      <c r="H1011" s="654">
        <f>+'17HPM_DATA_INPUT'!F640</f>
        <v>51</v>
      </c>
      <c r="I1011" s="690">
        <f>+'17HPM_DATA_INPUT'!G640</f>
        <v>84</v>
      </c>
      <c r="J1011" s="654">
        <f>+'17HPM_DATA_INPUT'!H640</f>
        <v>51380</v>
      </c>
      <c r="K1011" s="651">
        <f>+'17HPM_DATA_INPUT'!I640</f>
        <v>109760</v>
      </c>
      <c r="L1011" s="654">
        <f>+'17HPM_DATA_INPUT'!J640</f>
        <v>21580</v>
      </c>
      <c r="M1011" s="651">
        <f>+'17HPM_DATA_INPUT'!K640</f>
        <v>41023</v>
      </c>
      <c r="N1011" s="654">
        <f>+'17HPM_DATA_INPUT'!L640</f>
        <v>16173</v>
      </c>
      <c r="O1011" s="673">
        <f>+'17HPM_DATA_INPUT'!M640</f>
        <v>39315</v>
      </c>
      <c r="P1011" s="650">
        <f t="shared" si="1328"/>
        <v>5407</v>
      </c>
      <c r="Q1011" s="652">
        <f t="shared" si="1329"/>
        <v>1708</v>
      </c>
      <c r="R1011" s="654">
        <f>+'17HPM_DATA_INPUT'!P640</f>
        <v>9341</v>
      </c>
      <c r="S1011" s="651">
        <f>+'17HPM_DATA_INPUT'!Q640</f>
        <v>17979</v>
      </c>
      <c r="T1011" s="654">
        <f>+'17HPM_DATA_INPUT'!R640</f>
        <v>10230</v>
      </c>
      <c r="U1011" s="651">
        <f>+'17HPM_DATA_INPUT'!S640</f>
        <v>25536</v>
      </c>
      <c r="V1011" s="650">
        <f t="shared" si="1330"/>
        <v>-14164</v>
      </c>
      <c r="W1011" s="653">
        <f t="shared" si="1331"/>
        <v>-41807</v>
      </c>
      <c r="X1011" s="4047"/>
      <c r="Y1011" s="4044"/>
      <c r="Z1011" s="4047"/>
      <c r="AA1011" s="3183"/>
      <c r="AB1011" s="3183"/>
      <c r="AC1011" s="3183"/>
      <c r="AD1011" s="70">
        <f t="shared" si="1310"/>
        <v>1</v>
      </c>
      <c r="AE1011" s="264">
        <f t="shared" si="1311"/>
        <v>0.2</v>
      </c>
      <c r="AF1011" s="70">
        <f t="shared" si="1312"/>
        <v>7</v>
      </c>
      <c r="AG1011" s="264">
        <f t="shared" si="1313"/>
        <v>0.875</v>
      </c>
      <c r="AH1011" s="70">
        <f t="shared" si="1314"/>
        <v>13440</v>
      </c>
      <c r="AI1011" s="264">
        <f t="shared" si="1315"/>
        <v>1.92</v>
      </c>
      <c r="AJ1011" s="70">
        <f t="shared" si="1316"/>
        <v>2170</v>
      </c>
      <c r="AK1011" s="264">
        <f t="shared" si="1317"/>
        <v>0.82635186595582633</v>
      </c>
      <c r="AL1011" s="70">
        <f t="shared" si="1318"/>
        <v>5183</v>
      </c>
      <c r="AM1011" s="264">
        <f t="shared" si="1319"/>
        <v>1.7713602187286397</v>
      </c>
      <c r="AN1011" s="70">
        <f t="shared" si="1320"/>
        <v>-3013</v>
      </c>
      <c r="AO1011" s="264">
        <f t="shared" si="1321"/>
        <v>-10.043333333333333</v>
      </c>
      <c r="AP1011" s="70">
        <f t="shared" si="1322"/>
        <v>853</v>
      </c>
      <c r="AQ1011" s="264">
        <f t="shared" si="1323"/>
        <v>1.8033826638477801</v>
      </c>
      <c r="AR1011" s="70">
        <f t="shared" si="1324"/>
        <v>2850</v>
      </c>
      <c r="AS1011" s="264">
        <f t="shared" si="1325"/>
        <v>1.6913946587537092</v>
      </c>
      <c r="AT1011" s="70">
        <f t="shared" si="1326"/>
        <v>-6716</v>
      </c>
      <c r="AU1011" s="264">
        <f t="shared" si="1327"/>
        <v>-2.7323026851098455</v>
      </c>
    </row>
    <row r="1012" spans="1:47" ht="13.5" x14ac:dyDescent="0.25">
      <c r="A1012" s="649">
        <v>1600</v>
      </c>
      <c r="B1012" s="30" t="s">
        <v>2703</v>
      </c>
      <c r="C1012" s="30" t="s">
        <v>1706</v>
      </c>
      <c r="D1012" s="649" t="s">
        <v>1711</v>
      </c>
      <c r="E1012" s="723"/>
      <c r="F1012" s="656">
        <f>+'17HPM_DATA_INPUT'!D641</f>
        <v>6</v>
      </c>
      <c r="G1012" s="651">
        <f>+'17HPM_DATA_INPUT'!E641</f>
        <v>5</v>
      </c>
      <c r="H1012" s="654">
        <f>+'17HPM_DATA_INPUT'!F641</f>
        <v>15</v>
      </c>
      <c r="I1012" s="690">
        <f>+'17HPM_DATA_INPUT'!G641</f>
        <v>8</v>
      </c>
      <c r="J1012" s="654">
        <f>+'17HPM_DATA_INPUT'!H641</f>
        <v>20440</v>
      </c>
      <c r="K1012" s="651">
        <f>+'17HPM_DATA_INPUT'!I641</f>
        <v>7000</v>
      </c>
      <c r="L1012" s="654">
        <f>+'17HPM_DATA_INPUT'!J641</f>
        <v>4796</v>
      </c>
      <c r="M1012" s="651">
        <f>+'17HPM_DATA_INPUT'!K641</f>
        <v>2626</v>
      </c>
      <c r="N1012" s="654">
        <f>+'17HPM_DATA_INPUT'!L641</f>
        <v>8109</v>
      </c>
      <c r="O1012" s="673">
        <f>+'17HPM_DATA_INPUT'!M641</f>
        <v>2926</v>
      </c>
      <c r="P1012" s="650">
        <f>+L1012-N1012</f>
        <v>-3313</v>
      </c>
      <c r="Q1012" s="652">
        <f>+M1012-O1012</f>
        <v>-300</v>
      </c>
      <c r="R1012" s="654">
        <f>+'17HPM_DATA_INPUT'!P641</f>
        <v>1326</v>
      </c>
      <c r="S1012" s="651">
        <f>+'17HPM_DATA_INPUT'!Q641</f>
        <v>473</v>
      </c>
      <c r="T1012" s="654">
        <f>+'17HPM_DATA_INPUT'!R641</f>
        <v>4535</v>
      </c>
      <c r="U1012" s="651">
        <f>+'17HPM_DATA_INPUT'!S641</f>
        <v>1685</v>
      </c>
      <c r="V1012" s="650">
        <f>+P1012-R1012-T1012</f>
        <v>-9174</v>
      </c>
      <c r="W1012" s="653">
        <f>+Q1012-S1012-U1012</f>
        <v>-2458</v>
      </c>
      <c r="X1012" s="4047"/>
      <c r="Y1012" s="4044"/>
      <c r="Z1012" s="4047"/>
      <c r="AA1012" s="3183"/>
      <c r="AB1012" s="3183"/>
      <c r="AC1012" s="3183"/>
      <c r="AD1012" s="70">
        <f t="shared" si="1310"/>
        <v>0</v>
      </c>
      <c r="AE1012" s="264">
        <f t="shared" si="1311"/>
        <v>0</v>
      </c>
      <c r="AF1012" s="70">
        <f t="shared" si="1312"/>
        <v>0</v>
      </c>
      <c r="AG1012" s="264">
        <f t="shared" si="1313"/>
        <v>0</v>
      </c>
      <c r="AH1012" s="70">
        <f t="shared" si="1314"/>
        <v>0</v>
      </c>
      <c r="AI1012" s="264">
        <f t="shared" si="1315"/>
        <v>0</v>
      </c>
      <c r="AJ1012" s="70">
        <f t="shared" si="1316"/>
        <v>0</v>
      </c>
      <c r="AK1012" s="264">
        <f t="shared" si="1317"/>
        <v>0</v>
      </c>
      <c r="AL1012" s="70">
        <f t="shared" si="1318"/>
        <v>0</v>
      </c>
      <c r="AM1012" s="264">
        <f t="shared" si="1319"/>
        <v>0</v>
      </c>
      <c r="AN1012" s="70">
        <f t="shared" si="1320"/>
        <v>0</v>
      </c>
      <c r="AO1012" s="264">
        <f t="shared" si="1321"/>
        <v>0</v>
      </c>
      <c r="AP1012" s="70">
        <f t="shared" si="1322"/>
        <v>0</v>
      </c>
      <c r="AQ1012" s="264">
        <f t="shared" si="1323"/>
        <v>0</v>
      </c>
      <c r="AR1012" s="70">
        <f t="shared" si="1324"/>
        <v>0</v>
      </c>
      <c r="AS1012" s="264">
        <f t="shared" si="1325"/>
        <v>0</v>
      </c>
      <c r="AT1012" s="70">
        <f t="shared" si="1326"/>
        <v>0</v>
      </c>
      <c r="AU1012" s="264">
        <f t="shared" si="1327"/>
        <v>0</v>
      </c>
    </row>
    <row r="1013" spans="1:47" ht="13.5" x14ac:dyDescent="0.25">
      <c r="A1013" s="649">
        <v>1610</v>
      </c>
      <c r="B1013" s="30" t="s">
        <v>2704</v>
      </c>
      <c r="C1013" s="30" t="s">
        <v>1706</v>
      </c>
      <c r="D1013" s="649" t="s">
        <v>1693</v>
      </c>
      <c r="E1013" s="723"/>
      <c r="F1013" s="656">
        <f>+'17HPM_DATA_INPUT'!D642</f>
        <v>0</v>
      </c>
      <c r="G1013" s="651">
        <f>+'17HPM_DATA_INPUT'!E642</f>
        <v>0</v>
      </c>
      <c r="H1013" s="654">
        <f>+'17HPM_DATA_INPUT'!F642</f>
        <v>0</v>
      </c>
      <c r="I1013" s="690">
        <f>+'17HPM_DATA_INPUT'!G642</f>
        <v>0</v>
      </c>
      <c r="J1013" s="654">
        <f>+'17HPM_DATA_INPUT'!H642</f>
        <v>0</v>
      </c>
      <c r="K1013" s="651">
        <f>+'17HPM_DATA_INPUT'!I642</f>
        <v>0</v>
      </c>
      <c r="L1013" s="654">
        <f>+'17HPM_DATA_INPUT'!J642</f>
        <v>0</v>
      </c>
      <c r="M1013" s="651">
        <f>+'17HPM_DATA_INPUT'!K642</f>
        <v>0</v>
      </c>
      <c r="N1013" s="654">
        <f>+'17HPM_DATA_INPUT'!L642</f>
        <v>0</v>
      </c>
      <c r="O1013" s="673">
        <f>+'17HPM_DATA_INPUT'!M642</f>
        <v>0</v>
      </c>
      <c r="P1013" s="650">
        <f t="shared" si="1328"/>
        <v>0</v>
      </c>
      <c r="Q1013" s="652">
        <f t="shared" si="1329"/>
        <v>0</v>
      </c>
      <c r="R1013" s="654">
        <f>+'17HPM_DATA_INPUT'!P642</f>
        <v>0</v>
      </c>
      <c r="S1013" s="651">
        <f>+'17HPM_DATA_INPUT'!Q642</f>
        <v>0</v>
      </c>
      <c r="T1013" s="654">
        <f>+'17HPM_DATA_INPUT'!R642</f>
        <v>0</v>
      </c>
      <c r="U1013" s="651">
        <f>+'17HPM_DATA_INPUT'!S642</f>
        <v>0</v>
      </c>
      <c r="V1013" s="650">
        <f t="shared" si="1330"/>
        <v>0</v>
      </c>
      <c r="W1013" s="653">
        <f t="shared" si="1331"/>
        <v>0</v>
      </c>
      <c r="X1013" s="4047"/>
      <c r="Y1013" s="4044"/>
      <c r="Z1013" s="4047"/>
      <c r="AA1013" s="3183"/>
      <c r="AB1013" s="3183"/>
      <c r="AC1013" s="3183"/>
      <c r="AD1013" s="70">
        <f t="shared" si="1310"/>
        <v>1</v>
      </c>
      <c r="AE1013" s="264">
        <f t="shared" si="1311"/>
        <v>0</v>
      </c>
      <c r="AF1013" s="70">
        <f t="shared" si="1312"/>
        <v>1</v>
      </c>
      <c r="AG1013" s="264">
        <f t="shared" si="1313"/>
        <v>0</v>
      </c>
      <c r="AH1013" s="70">
        <f t="shared" si="1314"/>
        <v>1470</v>
      </c>
      <c r="AI1013" s="264">
        <f t="shared" si="1315"/>
        <v>0</v>
      </c>
      <c r="AJ1013" s="70">
        <f t="shared" si="1316"/>
        <v>177</v>
      </c>
      <c r="AK1013" s="264">
        <f t="shared" si="1317"/>
        <v>0</v>
      </c>
      <c r="AL1013" s="70">
        <f t="shared" si="1318"/>
        <v>549</v>
      </c>
      <c r="AM1013" s="264">
        <f t="shared" si="1319"/>
        <v>0</v>
      </c>
      <c r="AN1013" s="70">
        <f t="shared" si="1320"/>
        <v>-372</v>
      </c>
      <c r="AO1013" s="264">
        <f t="shared" si="1321"/>
        <v>0</v>
      </c>
      <c r="AP1013" s="70">
        <f t="shared" si="1322"/>
        <v>94</v>
      </c>
      <c r="AQ1013" s="264">
        <f t="shared" si="1323"/>
        <v>0</v>
      </c>
      <c r="AR1013" s="70">
        <f t="shared" si="1324"/>
        <v>339</v>
      </c>
      <c r="AS1013" s="264">
        <f t="shared" si="1325"/>
        <v>0</v>
      </c>
      <c r="AT1013" s="70">
        <f t="shared" si="1326"/>
        <v>-805</v>
      </c>
      <c r="AU1013" s="264">
        <f t="shared" si="1327"/>
        <v>0</v>
      </c>
    </row>
    <row r="1014" spans="1:47" ht="13.5" x14ac:dyDescent="0.25">
      <c r="A1014" s="649">
        <v>1620</v>
      </c>
      <c r="B1014" s="30" t="s">
        <v>2705</v>
      </c>
      <c r="C1014" s="30" t="s">
        <v>1706</v>
      </c>
      <c r="D1014" s="649" t="s">
        <v>1694</v>
      </c>
      <c r="E1014" s="723"/>
      <c r="F1014" s="656">
        <f>+'17HPM_DATA_INPUT'!D643</f>
        <v>1</v>
      </c>
      <c r="G1014" s="651">
        <f>+'17HPM_DATA_INPUT'!E643</f>
        <v>0</v>
      </c>
      <c r="H1014" s="654">
        <f>+'17HPM_DATA_INPUT'!F643</f>
        <v>1</v>
      </c>
      <c r="I1014" s="690">
        <f>+'17HPM_DATA_INPUT'!G643</f>
        <v>0</v>
      </c>
      <c r="J1014" s="654">
        <f>+'17HPM_DATA_INPUT'!H643</f>
        <v>1470</v>
      </c>
      <c r="K1014" s="651">
        <f>+'17HPM_DATA_INPUT'!I643</f>
        <v>0</v>
      </c>
      <c r="L1014" s="654">
        <f>+'17HPM_DATA_INPUT'!J643</f>
        <v>177</v>
      </c>
      <c r="M1014" s="651">
        <f>+'17HPM_DATA_INPUT'!K643</f>
        <v>0</v>
      </c>
      <c r="N1014" s="654">
        <f>+'17HPM_DATA_INPUT'!L643</f>
        <v>549</v>
      </c>
      <c r="O1014" s="673">
        <f>+'17HPM_DATA_INPUT'!M643</f>
        <v>0</v>
      </c>
      <c r="P1014" s="650">
        <f t="shared" si="1328"/>
        <v>-372</v>
      </c>
      <c r="Q1014" s="652">
        <f t="shared" si="1329"/>
        <v>0</v>
      </c>
      <c r="R1014" s="654">
        <f>+'17HPM_DATA_INPUT'!P643</f>
        <v>94</v>
      </c>
      <c r="S1014" s="651">
        <f>+'17HPM_DATA_INPUT'!Q643</f>
        <v>0</v>
      </c>
      <c r="T1014" s="654">
        <f>+'17HPM_DATA_INPUT'!R643</f>
        <v>339</v>
      </c>
      <c r="U1014" s="651">
        <f>+'17HPM_DATA_INPUT'!S643</f>
        <v>0</v>
      </c>
      <c r="V1014" s="650">
        <f t="shared" si="1330"/>
        <v>-805</v>
      </c>
      <c r="W1014" s="653">
        <f t="shared" si="1331"/>
        <v>0</v>
      </c>
      <c r="X1014" s="4047"/>
      <c r="Y1014" s="4044"/>
      <c r="Z1014" s="4047"/>
      <c r="AA1014" s="3183"/>
      <c r="AB1014" s="3183"/>
      <c r="AC1014" s="3183"/>
      <c r="AD1014" s="70">
        <f t="shared" si="1310"/>
        <v>-25</v>
      </c>
      <c r="AE1014" s="264">
        <f t="shared" si="1311"/>
        <v>-0.30120481927710846</v>
      </c>
      <c r="AF1014" s="70">
        <f t="shared" si="1312"/>
        <v>-37</v>
      </c>
      <c r="AG1014" s="264">
        <f t="shared" si="1313"/>
        <v>-0.32743362831858408</v>
      </c>
      <c r="AH1014" s="70">
        <f t="shared" si="1314"/>
        <v>-35560</v>
      </c>
      <c r="AI1014" s="264">
        <f t="shared" si="1315"/>
        <v>-0.25708502024291496</v>
      </c>
      <c r="AJ1014" s="70">
        <f t="shared" si="1316"/>
        <v>-16476</v>
      </c>
      <c r="AK1014" s="264">
        <f t="shared" si="1317"/>
        <v>-0.30722756768852094</v>
      </c>
      <c r="AL1014" s="70">
        <f t="shared" si="1318"/>
        <v>-16688</v>
      </c>
      <c r="AM1014" s="264">
        <f t="shared" si="1319"/>
        <v>-0.28957642853424492</v>
      </c>
      <c r="AN1014" s="70">
        <f t="shared" si="1320"/>
        <v>212</v>
      </c>
      <c r="AO1014" s="264">
        <f t="shared" si="1321"/>
        <v>5.2986753311672082E-2</v>
      </c>
      <c r="AP1014" s="70">
        <f t="shared" si="1322"/>
        <v>-4148</v>
      </c>
      <c r="AQ1014" s="264">
        <f t="shared" si="1323"/>
        <v>-0.2264686612797554</v>
      </c>
      <c r="AR1014" s="70">
        <f t="shared" si="1324"/>
        <v>-9517</v>
      </c>
      <c r="AS1014" s="264">
        <f t="shared" si="1325"/>
        <v>-0.27462126677247151</v>
      </c>
      <c r="AT1014" s="70">
        <f t="shared" si="1326"/>
        <v>13877</v>
      </c>
      <c r="AU1014" s="264">
        <f t="shared" si="1327"/>
        <v>0.24357579161693463</v>
      </c>
    </row>
    <row r="1015" spans="1:47" ht="13.5" x14ac:dyDescent="0.25">
      <c r="A1015" s="649">
        <v>1630</v>
      </c>
      <c r="B1015" s="30" t="s">
        <v>2706</v>
      </c>
      <c r="C1015" s="30" t="s">
        <v>1706</v>
      </c>
      <c r="D1015" s="649" t="s">
        <v>1695</v>
      </c>
      <c r="E1015" s="723"/>
      <c r="F1015" s="656">
        <f>+'17HPM_DATA_INPUT'!D644</f>
        <v>58</v>
      </c>
      <c r="G1015" s="651">
        <f>+'17HPM_DATA_INPUT'!E644</f>
        <v>83</v>
      </c>
      <c r="H1015" s="654">
        <f>+'17HPM_DATA_INPUT'!F644</f>
        <v>76</v>
      </c>
      <c r="I1015" s="690">
        <f>+'17HPM_DATA_INPUT'!G644</f>
        <v>113</v>
      </c>
      <c r="J1015" s="654">
        <f>+'17HPM_DATA_INPUT'!H644</f>
        <v>102760</v>
      </c>
      <c r="K1015" s="651">
        <f>+'17HPM_DATA_INPUT'!I644</f>
        <v>138320</v>
      </c>
      <c r="L1015" s="654">
        <f>+'17HPM_DATA_INPUT'!J644</f>
        <v>37152</v>
      </c>
      <c r="M1015" s="651">
        <f>+'17HPM_DATA_INPUT'!K644</f>
        <v>53628</v>
      </c>
      <c r="N1015" s="654">
        <f>+'17HPM_DATA_INPUT'!L644</f>
        <v>40941</v>
      </c>
      <c r="O1015" s="673">
        <f>+'17HPM_DATA_INPUT'!M644</f>
        <v>57629</v>
      </c>
      <c r="P1015" s="650">
        <f t="shared" si="1328"/>
        <v>-3789</v>
      </c>
      <c r="Q1015" s="652">
        <f t="shared" si="1329"/>
        <v>-4001</v>
      </c>
      <c r="R1015" s="654">
        <f>+'17HPM_DATA_INPUT'!P644</f>
        <v>14168</v>
      </c>
      <c r="S1015" s="651">
        <f>+'17HPM_DATA_INPUT'!Q644</f>
        <v>18316</v>
      </c>
      <c r="T1015" s="654">
        <f>+'17HPM_DATA_INPUT'!R644</f>
        <v>25138</v>
      </c>
      <c r="U1015" s="651">
        <f>+'17HPM_DATA_INPUT'!S644</f>
        <v>34655</v>
      </c>
      <c r="V1015" s="650">
        <f t="shared" si="1330"/>
        <v>-43095</v>
      </c>
      <c r="W1015" s="653">
        <f t="shared" si="1331"/>
        <v>-56972</v>
      </c>
      <c r="X1015" s="4047"/>
      <c r="Y1015" s="4044"/>
      <c r="Z1015" s="4047"/>
      <c r="AA1015" s="3183"/>
      <c r="AB1015" s="3183"/>
      <c r="AC1015" s="3183"/>
      <c r="AD1015" s="70">
        <f t="shared" si="1310"/>
        <v>-3</v>
      </c>
      <c r="AE1015" s="264">
        <f t="shared" si="1311"/>
        <v>-0.42857142857142855</v>
      </c>
      <c r="AF1015" s="70">
        <f t="shared" si="1312"/>
        <v>0</v>
      </c>
      <c r="AG1015" s="264">
        <f t="shared" si="1313"/>
        <v>0</v>
      </c>
      <c r="AH1015" s="70">
        <f t="shared" si="1314"/>
        <v>770</v>
      </c>
      <c r="AI1015" s="264">
        <f t="shared" si="1315"/>
        <v>4.7413793103448273E-2</v>
      </c>
      <c r="AJ1015" s="70">
        <f t="shared" si="1316"/>
        <v>3455</v>
      </c>
      <c r="AK1015" s="264">
        <f t="shared" si="1317"/>
        <v>0.77745274527452746</v>
      </c>
      <c r="AL1015" s="70">
        <f t="shared" si="1318"/>
        <v>733</v>
      </c>
      <c r="AM1015" s="264">
        <f t="shared" si="1319"/>
        <v>8.7397162274949328E-2</v>
      </c>
      <c r="AN1015" s="70">
        <f t="shared" si="1320"/>
        <v>2722</v>
      </c>
      <c r="AO1015" s="264">
        <f t="shared" si="1321"/>
        <v>0.69033730661932535</v>
      </c>
      <c r="AP1015" s="70">
        <f t="shared" si="1322"/>
        <v>44</v>
      </c>
      <c r="AQ1015" s="264">
        <f t="shared" si="1323"/>
        <v>3.9603960396039604E-2</v>
      </c>
      <c r="AR1015" s="70">
        <f t="shared" si="1324"/>
        <v>397</v>
      </c>
      <c r="AS1015" s="264">
        <f t="shared" si="1325"/>
        <v>0.10552897395002658</v>
      </c>
      <c r="AT1015" s="70">
        <f t="shared" si="1326"/>
        <v>2281</v>
      </c>
      <c r="AU1015" s="264">
        <f t="shared" si="1327"/>
        <v>0.25873411978221417</v>
      </c>
    </row>
    <row r="1016" spans="1:47" ht="13.5" x14ac:dyDescent="0.25">
      <c r="A1016" s="649">
        <v>1640</v>
      </c>
      <c r="B1016" s="30" t="s">
        <v>2707</v>
      </c>
      <c r="C1016" s="30" t="s">
        <v>1706</v>
      </c>
      <c r="D1016" s="649" t="s">
        <v>1696</v>
      </c>
      <c r="E1016" s="723"/>
      <c r="F1016" s="656">
        <f>+'17HPM_DATA_INPUT'!D645</f>
        <v>4</v>
      </c>
      <c r="G1016" s="651">
        <f>+'17HPM_DATA_INPUT'!E645</f>
        <v>7</v>
      </c>
      <c r="H1016" s="654">
        <f>+'17HPM_DATA_INPUT'!F645</f>
        <v>12</v>
      </c>
      <c r="I1016" s="690">
        <f>+'17HPM_DATA_INPUT'!G645</f>
        <v>12</v>
      </c>
      <c r="J1016" s="654">
        <f>+'17HPM_DATA_INPUT'!H645</f>
        <v>17010</v>
      </c>
      <c r="K1016" s="651">
        <f>+'17HPM_DATA_INPUT'!I645</f>
        <v>16240</v>
      </c>
      <c r="L1016" s="654">
        <f>+'17HPM_DATA_INPUT'!J645</f>
        <v>7899</v>
      </c>
      <c r="M1016" s="651">
        <f>+'17HPM_DATA_INPUT'!K645</f>
        <v>4444</v>
      </c>
      <c r="N1016" s="654">
        <f>+'17HPM_DATA_INPUT'!L645</f>
        <v>9120</v>
      </c>
      <c r="O1016" s="673">
        <f>+'17HPM_DATA_INPUT'!M645</f>
        <v>8387</v>
      </c>
      <c r="P1016" s="650">
        <f t="shared" si="1328"/>
        <v>-1221</v>
      </c>
      <c r="Q1016" s="652">
        <f t="shared" si="1329"/>
        <v>-3943</v>
      </c>
      <c r="R1016" s="654">
        <f>+'17HPM_DATA_INPUT'!P645</f>
        <v>1155</v>
      </c>
      <c r="S1016" s="651">
        <f>+'17HPM_DATA_INPUT'!Q645</f>
        <v>1111</v>
      </c>
      <c r="T1016" s="654">
        <f>+'17HPM_DATA_INPUT'!R645</f>
        <v>4159</v>
      </c>
      <c r="U1016" s="651">
        <f>+'17HPM_DATA_INPUT'!S645</f>
        <v>3762</v>
      </c>
      <c r="V1016" s="650">
        <f t="shared" si="1330"/>
        <v>-6535</v>
      </c>
      <c r="W1016" s="653">
        <f t="shared" si="1331"/>
        <v>-8816</v>
      </c>
      <c r="X1016" s="4047"/>
      <c r="Y1016" s="4044"/>
      <c r="Z1016" s="4047"/>
      <c r="AA1016" s="3183"/>
      <c r="AB1016" s="3183"/>
      <c r="AC1016" s="3183"/>
      <c r="AD1016" s="70">
        <f t="shared" si="1310"/>
        <v>-54</v>
      </c>
      <c r="AE1016" s="264">
        <f t="shared" si="1311"/>
        <v>-0.31213872832369943</v>
      </c>
      <c r="AF1016" s="70">
        <f t="shared" si="1312"/>
        <v>-76</v>
      </c>
      <c r="AG1016" s="264">
        <f t="shared" si="1313"/>
        <v>-0.3392857142857143</v>
      </c>
      <c r="AH1016" s="70">
        <f t="shared" si="1314"/>
        <v>-67340</v>
      </c>
      <c r="AI1016" s="264">
        <f t="shared" si="1315"/>
        <v>-0.25510474675152478</v>
      </c>
      <c r="AJ1016" s="70">
        <f t="shared" si="1316"/>
        <v>-27443</v>
      </c>
      <c r="AK1016" s="264">
        <f t="shared" si="1317"/>
        <v>-0.28057745197272232</v>
      </c>
      <c r="AL1016" s="70">
        <f t="shared" si="1318"/>
        <v>-27997</v>
      </c>
      <c r="AM1016" s="264">
        <f t="shared" si="1319"/>
        <v>-0.27078235470486395</v>
      </c>
      <c r="AN1016" s="70">
        <f t="shared" si="1320"/>
        <v>554</v>
      </c>
      <c r="AO1016" s="264">
        <f t="shared" si="1321"/>
        <v>9.9212034383954151E-2</v>
      </c>
      <c r="AP1016" s="70">
        <f t="shared" si="1322"/>
        <v>-8546</v>
      </c>
      <c r="AQ1016" s="264">
        <f t="shared" si="1323"/>
        <v>-0.26578341730422345</v>
      </c>
      <c r="AR1016" s="70">
        <f t="shared" si="1324"/>
        <v>-24467</v>
      </c>
      <c r="AS1016" s="264">
        <f t="shared" si="1325"/>
        <v>-0.3447124461100623</v>
      </c>
      <c r="AT1016" s="70">
        <f t="shared" si="1326"/>
        <v>33567</v>
      </c>
      <c r="AU1016" s="264">
        <f t="shared" si="1327"/>
        <v>0.30875860039000697</v>
      </c>
    </row>
    <row r="1017" spans="1:47" ht="13.5" x14ac:dyDescent="0.25">
      <c r="A1017" s="649">
        <v>1700</v>
      </c>
      <c r="B1017" s="30" t="s">
        <v>2708</v>
      </c>
      <c r="C1017" s="30" t="s">
        <v>1706</v>
      </c>
      <c r="D1017" s="649" t="s">
        <v>1697</v>
      </c>
      <c r="E1017" s="723"/>
      <c r="F1017" s="656">
        <f>+'17HPM_DATA_INPUT'!D646</f>
        <v>119</v>
      </c>
      <c r="G1017" s="651">
        <f>+'17HPM_DATA_INPUT'!E646</f>
        <v>173</v>
      </c>
      <c r="H1017" s="654">
        <f>+'17HPM_DATA_INPUT'!F646</f>
        <v>148</v>
      </c>
      <c r="I1017" s="690">
        <f>+'17HPM_DATA_INPUT'!G646</f>
        <v>224</v>
      </c>
      <c r="J1017" s="654">
        <f>+'17HPM_DATA_INPUT'!H646</f>
        <v>196630</v>
      </c>
      <c r="K1017" s="651">
        <f>+'17HPM_DATA_INPUT'!I646</f>
        <v>263970</v>
      </c>
      <c r="L1017" s="654">
        <f>+'17HPM_DATA_INPUT'!J646</f>
        <v>70366</v>
      </c>
      <c r="M1017" s="651">
        <f>+'17HPM_DATA_INPUT'!K646</f>
        <v>97809</v>
      </c>
      <c r="N1017" s="654">
        <f>+'17HPM_DATA_INPUT'!L646</f>
        <v>75396</v>
      </c>
      <c r="O1017" s="673">
        <f>+'17HPM_DATA_INPUT'!M646</f>
        <v>103393</v>
      </c>
      <c r="P1017" s="650">
        <f t="shared" si="1328"/>
        <v>-5030</v>
      </c>
      <c r="Q1017" s="652">
        <f t="shared" si="1329"/>
        <v>-5584</v>
      </c>
      <c r="R1017" s="654">
        <f>+'17HPM_DATA_INPUT'!P646</f>
        <v>23608</v>
      </c>
      <c r="S1017" s="651">
        <f>+'17HPM_DATA_INPUT'!Q646</f>
        <v>32154</v>
      </c>
      <c r="T1017" s="654">
        <f>+'17HPM_DATA_INPUT'!R646</f>
        <v>46511</v>
      </c>
      <c r="U1017" s="651">
        <f>+'17HPM_DATA_INPUT'!S646</f>
        <v>70978</v>
      </c>
      <c r="V1017" s="650">
        <f t="shared" si="1330"/>
        <v>-75149</v>
      </c>
      <c r="W1017" s="653">
        <f t="shared" si="1331"/>
        <v>-108716</v>
      </c>
      <c r="X1017" s="4047"/>
      <c r="Y1017" s="4044"/>
      <c r="Z1017" s="4047"/>
      <c r="AA1017" s="3183"/>
      <c r="AB1017" s="3183"/>
      <c r="AC1017" s="3183"/>
      <c r="AD1017" s="70">
        <f t="shared" si="1310"/>
        <v>-164</v>
      </c>
      <c r="AE1017" s="264">
        <f t="shared" si="1311"/>
        <v>-0.32475247524752476</v>
      </c>
      <c r="AF1017" s="70">
        <f t="shared" si="1312"/>
        <v>-193</v>
      </c>
      <c r="AG1017" s="264">
        <f t="shared" si="1313"/>
        <v>-0.34464285714285714</v>
      </c>
      <c r="AH1017" s="70">
        <f t="shared" si="1314"/>
        <v>-230930</v>
      </c>
      <c r="AI1017" s="264">
        <f t="shared" si="1315"/>
        <v>-0.30846189808321645</v>
      </c>
      <c r="AJ1017" s="70">
        <f t="shared" si="1316"/>
        <v>-106996</v>
      </c>
      <c r="AK1017" s="264">
        <f t="shared" si="1317"/>
        <v>-0.3280184187694864</v>
      </c>
      <c r="AL1017" s="70">
        <f t="shared" si="1318"/>
        <v>-84677</v>
      </c>
      <c r="AM1017" s="264">
        <f t="shared" si="1319"/>
        <v>-0.42851431636691195</v>
      </c>
      <c r="AN1017" s="70">
        <f t="shared" si="1320"/>
        <v>-22319</v>
      </c>
      <c r="AO1017" s="264">
        <f t="shared" si="1321"/>
        <v>-0.17357660032819269</v>
      </c>
      <c r="AP1017" s="70">
        <f t="shared" si="1322"/>
        <v>-15776</v>
      </c>
      <c r="AQ1017" s="264">
        <f t="shared" si="1323"/>
        <v>-0.41847263853152605</v>
      </c>
      <c r="AR1017" s="70">
        <f t="shared" si="1324"/>
        <v>-63074</v>
      </c>
      <c r="AS1017" s="264">
        <f t="shared" si="1325"/>
        <v>-0.4764077193247479</v>
      </c>
      <c r="AT1017" s="70">
        <f t="shared" si="1326"/>
        <v>56531</v>
      </c>
      <c r="AU1017" s="264">
        <f t="shared" si="1327"/>
        <v>1.3618318036183181</v>
      </c>
    </row>
    <row r="1018" spans="1:47" ht="13.5" x14ac:dyDescent="0.25">
      <c r="A1018" s="649">
        <v>1710</v>
      </c>
      <c r="B1018" s="30" t="s">
        <v>2709</v>
      </c>
      <c r="C1018" s="30" t="s">
        <v>1706</v>
      </c>
      <c r="D1018" s="649" t="s">
        <v>1698</v>
      </c>
      <c r="E1018" s="723"/>
      <c r="F1018" s="656">
        <f>+'17HPM_DATA_INPUT'!D647</f>
        <v>341</v>
      </c>
      <c r="G1018" s="651">
        <f>+'17HPM_DATA_INPUT'!E647</f>
        <v>505</v>
      </c>
      <c r="H1018" s="654">
        <f>+'17HPM_DATA_INPUT'!F647</f>
        <v>367</v>
      </c>
      <c r="I1018" s="690">
        <f>+'17HPM_DATA_INPUT'!G647</f>
        <v>560</v>
      </c>
      <c r="J1018" s="654">
        <f>+'17HPM_DATA_INPUT'!H647</f>
        <v>517720</v>
      </c>
      <c r="K1018" s="651">
        <f>+'17HPM_DATA_INPUT'!I647</f>
        <v>748650</v>
      </c>
      <c r="L1018" s="654">
        <f>+'17HPM_DATA_INPUT'!J647</f>
        <v>219193</v>
      </c>
      <c r="M1018" s="651">
        <f>+'17HPM_DATA_INPUT'!K647</f>
        <v>326189</v>
      </c>
      <c r="N1018" s="654">
        <f>+'17HPM_DATA_INPUT'!L647</f>
        <v>112929</v>
      </c>
      <c r="O1018" s="673">
        <f>+'17HPM_DATA_INPUT'!M647</f>
        <v>197606</v>
      </c>
      <c r="P1018" s="650">
        <f t="shared" si="1328"/>
        <v>106264</v>
      </c>
      <c r="Q1018" s="652">
        <f t="shared" si="1329"/>
        <v>128583</v>
      </c>
      <c r="R1018" s="654">
        <f>+'17HPM_DATA_INPUT'!P647</f>
        <v>21923</v>
      </c>
      <c r="S1018" s="651">
        <f>+'17HPM_DATA_INPUT'!Q647</f>
        <v>37699</v>
      </c>
      <c r="T1018" s="654">
        <f>+'17HPM_DATA_INPUT'!R647</f>
        <v>69321</v>
      </c>
      <c r="U1018" s="651">
        <f>+'17HPM_DATA_INPUT'!S647</f>
        <v>132395</v>
      </c>
      <c r="V1018" s="650">
        <f t="shared" si="1330"/>
        <v>15020</v>
      </c>
      <c r="W1018" s="653">
        <f t="shared" si="1331"/>
        <v>-41511</v>
      </c>
      <c r="X1018" s="4047"/>
      <c r="Y1018" s="4044"/>
      <c r="Z1018" s="4047"/>
      <c r="AA1018" s="3183"/>
      <c r="AB1018" s="3183"/>
      <c r="AC1018" s="3183"/>
      <c r="AD1018" s="70">
        <f t="shared" si="1310"/>
        <v>-5</v>
      </c>
      <c r="AE1018" s="264">
        <f t="shared" si="1311"/>
        <v>-0.7142857142857143</v>
      </c>
      <c r="AF1018" s="70">
        <f t="shared" si="1312"/>
        <v>-6</v>
      </c>
      <c r="AG1018" s="264">
        <f t="shared" si="1313"/>
        <v>-0.75</v>
      </c>
      <c r="AH1018" s="70">
        <f t="shared" si="1314"/>
        <v>-8120</v>
      </c>
      <c r="AI1018" s="264">
        <f t="shared" si="1315"/>
        <v>-0.73885350318471332</v>
      </c>
      <c r="AJ1018" s="70">
        <f t="shared" si="1316"/>
        <v>-2295</v>
      </c>
      <c r="AK1018" s="264">
        <f t="shared" si="1317"/>
        <v>-0.57998483699772552</v>
      </c>
      <c r="AL1018" s="70">
        <f t="shared" si="1318"/>
        <v>-3979</v>
      </c>
      <c r="AM1018" s="264">
        <f t="shared" si="1319"/>
        <v>-0.75978613710139398</v>
      </c>
      <c r="AN1018" s="70">
        <f t="shared" si="1320"/>
        <v>1684</v>
      </c>
      <c r="AO1018" s="264">
        <f t="shared" si="1321"/>
        <v>1.315625</v>
      </c>
      <c r="AP1018" s="70">
        <f t="shared" si="1322"/>
        <v>-171</v>
      </c>
      <c r="AQ1018" s="264">
        <f t="shared" si="1323"/>
        <v>-0.78082191780821919</v>
      </c>
      <c r="AR1018" s="70">
        <f t="shared" si="1324"/>
        <v>-1525</v>
      </c>
      <c r="AS1018" s="264">
        <f t="shared" si="1325"/>
        <v>-0.7930317212688508</v>
      </c>
      <c r="AT1018" s="70">
        <f t="shared" si="1326"/>
        <v>3380</v>
      </c>
      <c r="AU1018" s="264">
        <f t="shared" si="1327"/>
        <v>0.98772647574517825</v>
      </c>
    </row>
    <row r="1019" spans="1:47" ht="13.5" x14ac:dyDescent="0.25">
      <c r="A1019" s="649">
        <v>1720</v>
      </c>
      <c r="B1019" s="30" t="s">
        <v>2710</v>
      </c>
      <c r="C1019" s="30" t="s">
        <v>1706</v>
      </c>
      <c r="D1019" s="649" t="s">
        <v>1699</v>
      </c>
      <c r="E1019" s="723"/>
      <c r="F1019" s="656">
        <f>+'17HPM_DATA_INPUT'!D648</f>
        <v>2</v>
      </c>
      <c r="G1019" s="651">
        <f>+'17HPM_DATA_INPUT'!E648</f>
        <v>7</v>
      </c>
      <c r="H1019" s="654">
        <f>+'17HPM_DATA_INPUT'!F648</f>
        <v>2</v>
      </c>
      <c r="I1019" s="690">
        <f>+'17HPM_DATA_INPUT'!G648</f>
        <v>8</v>
      </c>
      <c r="J1019" s="654">
        <f>+'17HPM_DATA_INPUT'!H648</f>
        <v>2870</v>
      </c>
      <c r="K1019" s="651">
        <f>+'17HPM_DATA_INPUT'!I648</f>
        <v>10990</v>
      </c>
      <c r="L1019" s="654">
        <f>+'17HPM_DATA_INPUT'!J648</f>
        <v>1662</v>
      </c>
      <c r="M1019" s="651">
        <f>+'17HPM_DATA_INPUT'!K648</f>
        <v>3957</v>
      </c>
      <c r="N1019" s="654">
        <f>+'17HPM_DATA_INPUT'!L648</f>
        <v>1258</v>
      </c>
      <c r="O1019" s="673">
        <f>+'17HPM_DATA_INPUT'!M648</f>
        <v>5237</v>
      </c>
      <c r="P1019" s="650">
        <f t="shared" si="1328"/>
        <v>404</v>
      </c>
      <c r="Q1019" s="652">
        <f t="shared" si="1329"/>
        <v>-1280</v>
      </c>
      <c r="R1019" s="654">
        <f>+'17HPM_DATA_INPUT'!P648</f>
        <v>48</v>
      </c>
      <c r="S1019" s="651">
        <f>+'17HPM_DATA_INPUT'!Q648</f>
        <v>219</v>
      </c>
      <c r="T1019" s="654">
        <f>+'17HPM_DATA_INPUT'!R648</f>
        <v>398</v>
      </c>
      <c r="U1019" s="651">
        <f>+'17HPM_DATA_INPUT'!S648</f>
        <v>1923</v>
      </c>
      <c r="V1019" s="650">
        <f t="shared" si="1330"/>
        <v>-42</v>
      </c>
      <c r="W1019" s="653">
        <f t="shared" si="1331"/>
        <v>-3422</v>
      </c>
      <c r="X1019" s="4047"/>
      <c r="Y1019" s="4044"/>
      <c r="Z1019" s="4047"/>
      <c r="AA1019" s="3183"/>
      <c r="AB1019" s="3183"/>
      <c r="AC1019" s="3183"/>
      <c r="AD1019" s="70">
        <f t="shared" si="1310"/>
        <v>-52</v>
      </c>
      <c r="AE1019" s="264">
        <f t="shared" si="1311"/>
        <v>-0.94545454545454544</v>
      </c>
      <c r="AF1019" s="70">
        <f t="shared" si="1312"/>
        <v>-54</v>
      </c>
      <c r="AG1019" s="264">
        <f t="shared" si="1313"/>
        <v>-0.93103448275862066</v>
      </c>
      <c r="AH1019" s="70">
        <f t="shared" si="1314"/>
        <v>-71750</v>
      </c>
      <c r="AI1019" s="264">
        <f t="shared" si="1315"/>
        <v>-0.92592592592592593</v>
      </c>
      <c r="AJ1019" s="70">
        <f t="shared" si="1316"/>
        <v>-32491</v>
      </c>
      <c r="AK1019" s="264">
        <f t="shared" si="1317"/>
        <v>-0.93391779246910034</v>
      </c>
      <c r="AL1019" s="70">
        <f t="shared" si="1318"/>
        <v>-20017</v>
      </c>
      <c r="AM1019" s="264">
        <f t="shared" si="1319"/>
        <v>-0.94259747598417776</v>
      </c>
      <c r="AN1019" s="70">
        <f t="shared" si="1320"/>
        <v>-12474</v>
      </c>
      <c r="AO1019" s="264">
        <f t="shared" si="1321"/>
        <v>-0.92031872509960155</v>
      </c>
      <c r="AP1019" s="70">
        <f t="shared" si="1322"/>
        <v>-3405</v>
      </c>
      <c r="AQ1019" s="264">
        <f t="shared" si="1323"/>
        <v>-0.94269102990033227</v>
      </c>
      <c r="AR1019" s="70">
        <f t="shared" si="1324"/>
        <v>-11472</v>
      </c>
      <c r="AS1019" s="264">
        <f t="shared" si="1325"/>
        <v>-0.94295577839881639</v>
      </c>
      <c r="AT1019" s="70">
        <f t="shared" si="1326"/>
        <v>2403</v>
      </c>
      <c r="AU1019" s="264">
        <f t="shared" si="1327"/>
        <v>1.0804856115107915</v>
      </c>
    </row>
    <row r="1020" spans="1:47" ht="13.5" x14ac:dyDescent="0.25">
      <c r="A1020" s="649">
        <v>1730</v>
      </c>
      <c r="B1020" s="30" t="s">
        <v>2711</v>
      </c>
      <c r="C1020" s="30" t="s">
        <v>1706</v>
      </c>
      <c r="D1020" s="649" t="s">
        <v>1700</v>
      </c>
      <c r="E1020" s="723"/>
      <c r="F1020" s="656">
        <f>+'17HPM_DATA_INPUT'!D649</f>
        <v>3</v>
      </c>
      <c r="G1020" s="651">
        <f>+'17HPM_DATA_INPUT'!E649</f>
        <v>55</v>
      </c>
      <c r="H1020" s="654">
        <f>+'17HPM_DATA_INPUT'!F649</f>
        <v>4</v>
      </c>
      <c r="I1020" s="690">
        <f>+'17HPM_DATA_INPUT'!G649</f>
        <v>58</v>
      </c>
      <c r="J1020" s="654">
        <f>+'17HPM_DATA_INPUT'!H649</f>
        <v>5740</v>
      </c>
      <c r="K1020" s="651">
        <f>+'17HPM_DATA_INPUT'!I649</f>
        <v>77490</v>
      </c>
      <c r="L1020" s="654">
        <f>+'17HPM_DATA_INPUT'!J649</f>
        <v>2299</v>
      </c>
      <c r="M1020" s="651">
        <f>+'17HPM_DATA_INPUT'!K649</f>
        <v>34790</v>
      </c>
      <c r="N1020" s="654">
        <f>+'17HPM_DATA_INPUT'!L649</f>
        <v>1219</v>
      </c>
      <c r="O1020" s="673">
        <f>+'17HPM_DATA_INPUT'!M649</f>
        <v>21236</v>
      </c>
      <c r="P1020" s="650">
        <f t="shared" si="1328"/>
        <v>1080</v>
      </c>
      <c r="Q1020" s="652">
        <f t="shared" si="1329"/>
        <v>13554</v>
      </c>
      <c r="R1020" s="654">
        <f>+'17HPM_DATA_INPUT'!P649</f>
        <v>207</v>
      </c>
      <c r="S1020" s="651">
        <f>+'17HPM_DATA_INPUT'!Q649</f>
        <v>3612</v>
      </c>
      <c r="T1020" s="654">
        <f>+'17HPM_DATA_INPUT'!R649</f>
        <v>694</v>
      </c>
      <c r="U1020" s="651">
        <f>+'17HPM_DATA_INPUT'!S649</f>
        <v>12166</v>
      </c>
      <c r="V1020" s="650">
        <f t="shared" si="1330"/>
        <v>179</v>
      </c>
      <c r="W1020" s="653">
        <f t="shared" si="1331"/>
        <v>-2224</v>
      </c>
      <c r="X1020" s="4047"/>
      <c r="Y1020" s="4044"/>
      <c r="Z1020" s="4047"/>
      <c r="AA1020" s="3183"/>
      <c r="AB1020" s="3183"/>
      <c r="AC1020" s="3183"/>
      <c r="AD1020" s="70">
        <f t="shared" si="1310"/>
        <v>-14</v>
      </c>
      <c r="AE1020" s="264">
        <f t="shared" si="1311"/>
        <v>-0.46666666666666667</v>
      </c>
      <c r="AF1020" s="70">
        <f t="shared" si="1312"/>
        <v>-21</v>
      </c>
      <c r="AG1020" s="264">
        <f t="shared" si="1313"/>
        <v>-0.55263157894736847</v>
      </c>
      <c r="AH1020" s="70">
        <f t="shared" si="1314"/>
        <v>-31710</v>
      </c>
      <c r="AI1020" s="264">
        <f t="shared" si="1315"/>
        <v>-0.61051212938005395</v>
      </c>
      <c r="AJ1020" s="70">
        <f t="shared" si="1316"/>
        <v>-8106</v>
      </c>
      <c r="AK1020" s="264">
        <f t="shared" si="1317"/>
        <v>-0.50473225404732258</v>
      </c>
      <c r="AL1020" s="70">
        <f t="shared" si="1318"/>
        <v>-17830</v>
      </c>
      <c r="AM1020" s="264">
        <f t="shared" si="1319"/>
        <v>-0.63867894114697132</v>
      </c>
      <c r="AN1020" s="70">
        <f t="shared" si="1320"/>
        <v>9724</v>
      </c>
      <c r="AO1020" s="264">
        <f t="shared" si="1321"/>
        <v>0.82010626634055828</v>
      </c>
      <c r="AP1020" s="70">
        <f t="shared" si="1322"/>
        <v>-2408</v>
      </c>
      <c r="AQ1020" s="264">
        <f t="shared" si="1323"/>
        <v>-0.60548151873271305</v>
      </c>
      <c r="AR1020" s="70">
        <f t="shared" si="1324"/>
        <v>-8931</v>
      </c>
      <c r="AS1020" s="264">
        <f t="shared" si="1325"/>
        <v>-0.62739726027397258</v>
      </c>
      <c r="AT1020" s="70">
        <f t="shared" si="1326"/>
        <v>21063</v>
      </c>
      <c r="AU1020" s="264">
        <f t="shared" si="1327"/>
        <v>0.7004888755861518</v>
      </c>
    </row>
    <row r="1021" spans="1:47" ht="13.5" x14ac:dyDescent="0.25">
      <c r="A1021" s="649">
        <v>1740</v>
      </c>
      <c r="B1021" s="30" t="s">
        <v>2712</v>
      </c>
      <c r="C1021" s="30" t="s">
        <v>1706</v>
      </c>
      <c r="D1021" s="649" t="s">
        <v>1701</v>
      </c>
      <c r="E1021" s="723"/>
      <c r="F1021" s="656">
        <f>+'17HPM_DATA_INPUT'!D650</f>
        <v>16</v>
      </c>
      <c r="G1021" s="651">
        <f>+'17HPM_DATA_INPUT'!E650</f>
        <v>30</v>
      </c>
      <c r="H1021" s="654">
        <f>+'17HPM_DATA_INPUT'!F650</f>
        <v>17</v>
      </c>
      <c r="I1021" s="690">
        <f>+'17HPM_DATA_INPUT'!G650</f>
        <v>38</v>
      </c>
      <c r="J1021" s="654">
        <f>+'17HPM_DATA_INPUT'!H650</f>
        <v>20230</v>
      </c>
      <c r="K1021" s="651">
        <f>+'17HPM_DATA_INPUT'!I650</f>
        <v>51940</v>
      </c>
      <c r="L1021" s="654">
        <f>+'17HPM_DATA_INPUT'!J650</f>
        <v>7954</v>
      </c>
      <c r="M1021" s="651">
        <f>+'17HPM_DATA_INPUT'!K650</f>
        <v>16060</v>
      </c>
      <c r="N1021" s="654">
        <f>+'17HPM_DATA_INPUT'!L650</f>
        <v>10087</v>
      </c>
      <c r="O1021" s="673">
        <f>+'17HPM_DATA_INPUT'!M650</f>
        <v>27917</v>
      </c>
      <c r="P1021" s="650">
        <f t="shared" si="1328"/>
        <v>-2133</v>
      </c>
      <c r="Q1021" s="652">
        <f t="shared" si="1329"/>
        <v>-11857</v>
      </c>
      <c r="R1021" s="654">
        <f>+'17HPM_DATA_INPUT'!P650</f>
        <v>1569</v>
      </c>
      <c r="S1021" s="651">
        <f>+'17HPM_DATA_INPUT'!Q650</f>
        <v>3977</v>
      </c>
      <c r="T1021" s="654">
        <f>+'17HPM_DATA_INPUT'!R650</f>
        <v>5304</v>
      </c>
      <c r="U1021" s="651">
        <f>+'17HPM_DATA_INPUT'!S650</f>
        <v>14235</v>
      </c>
      <c r="V1021" s="650">
        <f t="shared" si="1330"/>
        <v>-9006</v>
      </c>
      <c r="W1021" s="653">
        <f t="shared" si="1331"/>
        <v>-30069</v>
      </c>
      <c r="X1021" s="4047"/>
      <c r="Y1021" s="4044"/>
      <c r="Z1021" s="4047"/>
      <c r="AA1021" s="3183"/>
      <c r="AB1021" s="3183"/>
      <c r="AC1021" s="3183"/>
      <c r="AD1021" s="70" t="e">
        <f>+#REF!-#REF!</f>
        <v>#REF!</v>
      </c>
      <c r="AE1021" s="264" t="e">
        <f>IF(#REF!=0,0,IF(AD1021&gt;0,ABS(+AD1021/#REF!),-ABS(+AD1021/#REF!)))</f>
        <v>#REF!</v>
      </c>
      <c r="AF1021" s="70" t="e">
        <f>+#REF!-#REF!</f>
        <v>#REF!</v>
      </c>
      <c r="AG1021" s="264" t="e">
        <f>IF(#REF!=0,0,IF(AF1021&gt;0,ABS(+AF1021/#REF!),-ABS(+AF1021/#REF!)))</f>
        <v>#REF!</v>
      </c>
      <c r="AH1021" s="70" t="e">
        <f>+#REF!-#REF!</f>
        <v>#REF!</v>
      </c>
      <c r="AI1021" s="264" t="e">
        <f>IF(#REF!=0,0,IF(AH1021&gt;0,ABS(+AH1021/#REF!),-ABS(+AH1021/#REF!)))</f>
        <v>#REF!</v>
      </c>
      <c r="AJ1021" s="70" t="e">
        <f>+#REF!-#REF!</f>
        <v>#REF!</v>
      </c>
      <c r="AK1021" s="264" t="e">
        <f>IF(#REF!=0,0,IF(AJ1021&gt;0,ABS(+AJ1021/#REF!),-ABS(+AJ1021/#REF!)))</f>
        <v>#REF!</v>
      </c>
      <c r="AL1021" s="70" t="e">
        <f>+#REF!-#REF!</f>
        <v>#REF!</v>
      </c>
      <c r="AM1021" s="264" t="e">
        <f>IF(#REF!=0,0,IF(AL1021&gt;0,ABS(+AL1021/#REF!),-ABS(+AL1021/#REF!)))</f>
        <v>#REF!</v>
      </c>
      <c r="AN1021" s="70" t="e">
        <f>+#REF!-#REF!</f>
        <v>#REF!</v>
      </c>
      <c r="AO1021" s="264" t="e">
        <f>IF(#REF!=0,0,IF(AN1021&gt;0,ABS(+AN1021/#REF!),-ABS(+AN1021/#REF!)))</f>
        <v>#REF!</v>
      </c>
      <c r="AP1021" s="70" t="e">
        <f>+#REF!-#REF!</f>
        <v>#REF!</v>
      </c>
      <c r="AQ1021" s="264" t="e">
        <f>IF(#REF!=0,0,IF(AP1021&gt;0,ABS(+AP1021/#REF!),-ABS(+AP1021/#REF!)))</f>
        <v>#REF!</v>
      </c>
      <c r="AR1021" s="70" t="e">
        <f>+#REF!-#REF!</f>
        <v>#REF!</v>
      </c>
      <c r="AS1021" s="264" t="e">
        <f>IF(#REF!=0,0,IF(AR1021&gt;0,ABS(+AR1021/#REF!),-ABS(+AR1021/#REF!)))</f>
        <v>#REF!</v>
      </c>
      <c r="AT1021" s="70" t="e">
        <f>+#REF!-#REF!</f>
        <v>#REF!</v>
      </c>
      <c r="AU1021" s="264" t="e">
        <f>IF(#REF!=0,0,IF(AT1021&gt;0,ABS(+AT1021/#REF!),-ABS(+AT1021/#REF!)))</f>
        <v>#REF!</v>
      </c>
    </row>
    <row r="1022" spans="1:47" ht="13.5" x14ac:dyDescent="0.25">
      <c r="A1022" s="649">
        <v>1820</v>
      </c>
      <c r="B1022" s="30" t="s">
        <v>2714</v>
      </c>
      <c r="C1022" s="30" t="s">
        <v>1706</v>
      </c>
      <c r="D1022" s="649" t="s">
        <v>1712</v>
      </c>
      <c r="E1022" s="723"/>
      <c r="F1022" s="656">
        <f>+'17HPM_DATA_INPUT'!D651</f>
        <v>1</v>
      </c>
      <c r="G1022" s="651">
        <f>+'17HPM_DATA_INPUT'!E651</f>
        <v>0</v>
      </c>
      <c r="H1022" s="654">
        <f>+'17HPM_DATA_INPUT'!F651</f>
        <v>1</v>
      </c>
      <c r="I1022" s="690">
        <f>+'17HPM_DATA_INPUT'!G651</f>
        <v>0</v>
      </c>
      <c r="J1022" s="654">
        <f>+'17HPM_DATA_INPUT'!H651</f>
        <v>1400</v>
      </c>
      <c r="K1022" s="651">
        <f>+'17HPM_DATA_INPUT'!I651</f>
        <v>0</v>
      </c>
      <c r="L1022" s="654">
        <f>+'17HPM_DATA_INPUT'!J651</f>
        <v>751</v>
      </c>
      <c r="M1022" s="651">
        <f>+'17HPM_DATA_INPUT'!K651</f>
        <v>0</v>
      </c>
      <c r="N1022" s="654">
        <f>+'17HPM_DATA_INPUT'!L651</f>
        <v>432</v>
      </c>
      <c r="O1022" s="673">
        <f>+'17HPM_DATA_INPUT'!M651</f>
        <v>0</v>
      </c>
      <c r="P1022" s="650">
        <f t="shared" ref="P1022" si="1332">+L1022-N1022</f>
        <v>319</v>
      </c>
      <c r="Q1022" s="652">
        <f t="shared" ref="Q1022" si="1333">+M1022-O1022</f>
        <v>0</v>
      </c>
      <c r="R1022" s="654">
        <f>+'17HPM_DATA_INPUT'!P651</f>
        <v>23</v>
      </c>
      <c r="S1022" s="651">
        <f>+'17HPM_DATA_INPUT'!Q651</f>
        <v>0</v>
      </c>
      <c r="T1022" s="654">
        <f>+'17HPM_DATA_INPUT'!R651</f>
        <v>178</v>
      </c>
      <c r="U1022" s="651">
        <f>+'17HPM_DATA_INPUT'!S651</f>
        <v>0</v>
      </c>
      <c r="V1022" s="650">
        <f t="shared" ref="V1022" si="1334">+P1022-R1022-T1022</f>
        <v>118</v>
      </c>
      <c r="W1022" s="653">
        <f t="shared" ref="W1022" si="1335">+Q1022-S1022-U1022</f>
        <v>0</v>
      </c>
      <c r="X1022" s="4047"/>
      <c r="Y1022" s="4044"/>
      <c r="Z1022" s="4047"/>
      <c r="AA1022" s="3183"/>
      <c r="AB1022" s="3183"/>
      <c r="AC1022" s="3183"/>
      <c r="AD1022" s="70"/>
      <c r="AE1022" s="264"/>
      <c r="AF1022" s="70"/>
      <c r="AG1022" s="264"/>
      <c r="AH1022" s="70"/>
      <c r="AI1022" s="264"/>
      <c r="AJ1022" s="70"/>
      <c r="AK1022" s="264"/>
      <c r="AL1022" s="70"/>
      <c r="AM1022" s="264"/>
      <c r="AN1022" s="70"/>
      <c r="AO1022" s="264"/>
      <c r="AP1022" s="70"/>
      <c r="AQ1022" s="264"/>
      <c r="AR1022" s="70"/>
      <c r="AS1022" s="264"/>
      <c r="AT1022" s="70"/>
      <c r="AU1022" s="264"/>
    </row>
    <row r="1023" spans="1:47" ht="13.5" x14ac:dyDescent="0.25">
      <c r="A1023" s="649">
        <v>1830</v>
      </c>
      <c r="B1023" s="30" t="s">
        <v>2716</v>
      </c>
      <c r="C1023" s="30" t="s">
        <v>1706</v>
      </c>
      <c r="D1023" s="649" t="s">
        <v>1702</v>
      </c>
      <c r="E1023" s="723"/>
      <c r="F1023" s="656">
        <f>+'17HPM_DATA_INPUT'!D652</f>
        <v>1</v>
      </c>
      <c r="G1023" s="651">
        <f>+'17HPM_DATA_INPUT'!E652</f>
        <v>0</v>
      </c>
      <c r="H1023" s="654">
        <f>+'17HPM_DATA_INPUT'!F652</f>
        <v>1</v>
      </c>
      <c r="I1023" s="690">
        <f>+'17HPM_DATA_INPUT'!G652</f>
        <v>0</v>
      </c>
      <c r="J1023" s="654">
        <f>+'17HPM_DATA_INPUT'!H652</f>
        <v>1400</v>
      </c>
      <c r="K1023" s="651">
        <f>+'17HPM_DATA_INPUT'!I652</f>
        <v>0</v>
      </c>
      <c r="L1023" s="654">
        <f>+'17HPM_DATA_INPUT'!J652</f>
        <v>246</v>
      </c>
      <c r="M1023" s="651">
        <f>+'17HPM_DATA_INPUT'!K652</f>
        <v>0</v>
      </c>
      <c r="N1023" s="654">
        <f>+'17HPM_DATA_INPUT'!L652</f>
        <v>472</v>
      </c>
      <c r="O1023" s="673">
        <f>+'17HPM_DATA_INPUT'!M652</f>
        <v>0</v>
      </c>
      <c r="P1023" s="650">
        <f t="shared" si="1328"/>
        <v>-226</v>
      </c>
      <c r="Q1023" s="652">
        <f t="shared" si="1329"/>
        <v>0</v>
      </c>
      <c r="R1023" s="654">
        <f>+'17HPM_DATA_INPUT'!P652</f>
        <v>39</v>
      </c>
      <c r="S1023" s="651">
        <f>+'17HPM_DATA_INPUT'!Q652</f>
        <v>0</v>
      </c>
      <c r="T1023" s="654">
        <f>+'17HPM_DATA_INPUT'!R652</f>
        <v>190</v>
      </c>
      <c r="U1023" s="651">
        <f>+'17HPM_DATA_INPUT'!S652</f>
        <v>0</v>
      </c>
      <c r="V1023" s="650">
        <f t="shared" si="1330"/>
        <v>-455</v>
      </c>
      <c r="W1023" s="653">
        <f t="shared" si="1331"/>
        <v>0</v>
      </c>
      <c r="X1023" s="4047"/>
      <c r="Y1023" s="4044"/>
      <c r="Z1023" s="4047"/>
      <c r="AA1023" s="3183"/>
      <c r="AB1023" s="3183"/>
      <c r="AC1023" s="3183"/>
      <c r="AD1023" s="70">
        <f t="shared" ref="AD1023:AD1028" si="1336">+F1024-G1024</f>
        <v>-2</v>
      </c>
      <c r="AE1023" s="264">
        <f t="shared" ref="AE1023:AE1028" si="1337">IF(G1024=0,0,IF(AD1023&gt;0,ABS(+AD1023/G1024),-ABS(+AD1023/G1024)))</f>
        <v>-0.5</v>
      </c>
      <c r="AF1023" s="70">
        <f t="shared" ref="AF1023:AF1028" si="1338">+H1024-I1024</f>
        <v>-13</v>
      </c>
      <c r="AG1023" s="264">
        <f t="shared" ref="AG1023:AG1028" si="1339">IF(I1024=0,0,IF(AF1023&gt;0,ABS(+AF1023/I1024),-ABS(+AF1023/I1024)))</f>
        <v>-0.8666666666666667</v>
      </c>
      <c r="AH1023" s="70">
        <f t="shared" ref="AH1023:AH1028" si="1340">+J1024-K1024</f>
        <v>-18200</v>
      </c>
      <c r="AI1023" s="264">
        <f t="shared" ref="AI1023:AI1028" si="1341">IF(K1024=0,0,IF(AH1023&gt;0,ABS(+AH1023/K1024),-ABS(+AH1023/K1024)))</f>
        <v>-0.8666666666666667</v>
      </c>
      <c r="AJ1023" s="70">
        <f t="shared" ref="AJ1023:AJ1028" si="1342">+L1024-M1024</f>
        <v>-5037</v>
      </c>
      <c r="AK1023" s="264">
        <f t="shared" ref="AK1023:AK1028" si="1343">IF(M1024=0,0,IF(AJ1023&gt;0,ABS(+AJ1023/M1024),-ABS(+AJ1023/M1024)))</f>
        <v>-0.87220779220779221</v>
      </c>
      <c r="AL1023" s="70">
        <f t="shared" ref="AL1023:AL1028" si="1344">+N1024-O1024</f>
        <v>-8120</v>
      </c>
      <c r="AM1023" s="264">
        <f t="shared" ref="AM1023:AM1028" si="1345">IF(O1024=0,0,IF(AL1023&gt;0,ABS(+AL1023/O1024),-ABS(+AL1023/O1024)))</f>
        <v>-0.88107638888888884</v>
      </c>
      <c r="AN1023" s="70">
        <f t="shared" ref="AN1023:AN1028" si="1346">+P1024-Q1024</f>
        <v>3083</v>
      </c>
      <c r="AO1023" s="264">
        <f t="shared" ref="AO1023:AO1028" si="1347">IF(Q1024=0,0,IF(AN1023&gt;0,ABS(+AN1023/Q1024),-ABS(+AN1023/Q1024)))</f>
        <v>0.89596047660563793</v>
      </c>
      <c r="AP1023" s="70">
        <f t="shared" ref="AP1023:AP1028" si="1348">+R1024-S1024</f>
        <v>-1021</v>
      </c>
      <c r="AQ1023" s="264">
        <f t="shared" ref="AQ1023:AQ1028" si="1349">IF(S1024=0,0,IF(AP1023&gt;0,ABS(+AP1023/S1024),-ABS(+AP1023/S1024)))</f>
        <v>-0.88859878154917316</v>
      </c>
      <c r="AR1023" s="70">
        <f t="shared" ref="AR1023:AR1028" si="1350">+T1024-U1024</f>
        <v>-4163</v>
      </c>
      <c r="AS1023" s="264">
        <f t="shared" ref="AS1023:AS1028" si="1351">IF(U1024=0,0,IF(AR1023&gt;0,ABS(+AR1023/U1024),-ABS(+AR1023/U1024)))</f>
        <v>-0.89010049176822748</v>
      </c>
      <c r="AT1023" s="70">
        <f t="shared" ref="AT1023:AT1028" si="1352">+V1024-W1024</f>
        <v>8267</v>
      </c>
      <c r="AU1023" s="264">
        <f t="shared" ref="AU1023:AU1028" si="1353">IF(W1024=0,0,IF(AT1023&gt;0,ABS(+AT1023/W1024),-ABS(+AT1023/W1024)))</f>
        <v>0.89209021258228116</v>
      </c>
    </row>
    <row r="1024" spans="1:47" ht="13.5" x14ac:dyDescent="0.25">
      <c r="A1024" s="649">
        <v>1840</v>
      </c>
      <c r="B1024" s="30" t="s">
        <v>2717</v>
      </c>
      <c r="C1024" s="30" t="s">
        <v>1706</v>
      </c>
      <c r="D1024" s="649" t="s">
        <v>1806</v>
      </c>
      <c r="E1024" s="723"/>
      <c r="F1024" s="656">
        <f>+'17HPM_DATA_INPUT'!D653</f>
        <v>2</v>
      </c>
      <c r="G1024" s="651">
        <f>+'17HPM_DATA_INPUT'!E653</f>
        <v>4</v>
      </c>
      <c r="H1024" s="654">
        <f>+'17HPM_DATA_INPUT'!F653</f>
        <v>2</v>
      </c>
      <c r="I1024" s="690">
        <f>+'17HPM_DATA_INPUT'!G653</f>
        <v>15</v>
      </c>
      <c r="J1024" s="654">
        <f>+'17HPM_DATA_INPUT'!H653</f>
        <v>2800</v>
      </c>
      <c r="K1024" s="651">
        <f>+'17HPM_DATA_INPUT'!I653</f>
        <v>21000</v>
      </c>
      <c r="L1024" s="654">
        <f>+'17HPM_DATA_INPUT'!J653</f>
        <v>738</v>
      </c>
      <c r="M1024" s="651">
        <f>+'17HPM_DATA_INPUT'!K653</f>
        <v>5775</v>
      </c>
      <c r="N1024" s="654">
        <f>+'17HPM_DATA_INPUT'!L653</f>
        <v>1096</v>
      </c>
      <c r="O1024" s="673">
        <f>+'17HPM_DATA_INPUT'!M653</f>
        <v>9216</v>
      </c>
      <c r="P1024" s="650">
        <f t="shared" si="1328"/>
        <v>-358</v>
      </c>
      <c r="Q1024" s="652">
        <f t="shared" si="1329"/>
        <v>-3441</v>
      </c>
      <c r="R1024" s="654">
        <f>+'17HPM_DATA_INPUT'!P653</f>
        <v>128</v>
      </c>
      <c r="S1024" s="651">
        <f>+'17HPM_DATA_INPUT'!Q653</f>
        <v>1149</v>
      </c>
      <c r="T1024" s="654">
        <f>+'17HPM_DATA_INPUT'!R653</f>
        <v>514</v>
      </c>
      <c r="U1024" s="651">
        <f>+'17HPM_DATA_INPUT'!S653</f>
        <v>4677</v>
      </c>
      <c r="V1024" s="650">
        <f t="shared" si="1330"/>
        <v>-1000</v>
      </c>
      <c r="W1024" s="653">
        <f t="shared" si="1331"/>
        <v>-9267</v>
      </c>
      <c r="X1024" s="4047"/>
      <c r="Y1024" s="4044"/>
      <c r="Z1024" s="4047"/>
      <c r="AA1024" s="3183"/>
      <c r="AB1024" s="3183"/>
      <c r="AC1024" s="3183"/>
      <c r="AD1024" s="70">
        <f t="shared" si="1336"/>
        <v>-4</v>
      </c>
      <c r="AE1024" s="264">
        <f t="shared" si="1337"/>
        <v>-1</v>
      </c>
      <c r="AF1024" s="70">
        <f t="shared" si="1338"/>
        <v>-4</v>
      </c>
      <c r="AG1024" s="264">
        <f t="shared" si="1339"/>
        <v>-1</v>
      </c>
      <c r="AH1024" s="70">
        <f t="shared" si="1340"/>
        <v>-4200</v>
      </c>
      <c r="AI1024" s="264">
        <f t="shared" si="1341"/>
        <v>-1</v>
      </c>
      <c r="AJ1024" s="70">
        <f t="shared" si="1342"/>
        <v>-1562</v>
      </c>
      <c r="AK1024" s="264">
        <f t="shared" si="1343"/>
        <v>-1</v>
      </c>
      <c r="AL1024" s="70">
        <f t="shared" si="1344"/>
        <v>-1638</v>
      </c>
      <c r="AM1024" s="264">
        <f t="shared" si="1345"/>
        <v>-1</v>
      </c>
      <c r="AN1024" s="70">
        <f t="shared" si="1346"/>
        <v>76</v>
      </c>
      <c r="AO1024" s="264">
        <f t="shared" si="1347"/>
        <v>1</v>
      </c>
      <c r="AP1024" s="70">
        <f t="shared" si="1348"/>
        <v>-141</v>
      </c>
      <c r="AQ1024" s="264">
        <f t="shared" si="1349"/>
        <v>-1</v>
      </c>
      <c r="AR1024" s="70">
        <f t="shared" si="1350"/>
        <v>-641</v>
      </c>
      <c r="AS1024" s="264">
        <f t="shared" si="1351"/>
        <v>-1</v>
      </c>
      <c r="AT1024" s="70">
        <f t="shared" si="1352"/>
        <v>858</v>
      </c>
      <c r="AU1024" s="264">
        <f t="shared" si="1353"/>
        <v>1</v>
      </c>
    </row>
    <row r="1025" spans="1:47" ht="13.5" x14ac:dyDescent="0.25">
      <c r="A1025" s="649">
        <v>1850</v>
      </c>
      <c r="B1025" s="30" t="s">
        <v>2718</v>
      </c>
      <c r="C1025" s="30" t="s">
        <v>1706</v>
      </c>
      <c r="D1025" s="649" t="s">
        <v>1807</v>
      </c>
      <c r="E1025" s="723"/>
      <c r="F1025" s="656">
        <f>+'17HPM_DATA_INPUT'!D654</f>
        <v>0</v>
      </c>
      <c r="G1025" s="651">
        <f>+'17HPM_DATA_INPUT'!E654</f>
        <v>4</v>
      </c>
      <c r="H1025" s="654">
        <f>+'17HPM_DATA_INPUT'!F654</f>
        <v>0</v>
      </c>
      <c r="I1025" s="690">
        <f>+'17HPM_DATA_INPUT'!G654</f>
        <v>4</v>
      </c>
      <c r="J1025" s="654">
        <f>+'17HPM_DATA_INPUT'!H654</f>
        <v>0</v>
      </c>
      <c r="K1025" s="651">
        <f>+'17HPM_DATA_INPUT'!I654</f>
        <v>4200</v>
      </c>
      <c r="L1025" s="654">
        <f>+'17HPM_DATA_INPUT'!J654</f>
        <v>0</v>
      </c>
      <c r="M1025" s="651">
        <f>+'17HPM_DATA_INPUT'!K654</f>
        <v>1562</v>
      </c>
      <c r="N1025" s="654">
        <f>+'17HPM_DATA_INPUT'!L654</f>
        <v>0</v>
      </c>
      <c r="O1025" s="673">
        <f>+'17HPM_DATA_INPUT'!M654</f>
        <v>1638</v>
      </c>
      <c r="P1025" s="650">
        <f t="shared" ref="P1025:P1070" si="1354">+L1025-N1025</f>
        <v>0</v>
      </c>
      <c r="Q1025" s="652">
        <f t="shared" ref="Q1025:Q1070" si="1355">+M1025-O1025</f>
        <v>-76</v>
      </c>
      <c r="R1025" s="654">
        <f>+'17HPM_DATA_INPUT'!P654</f>
        <v>0</v>
      </c>
      <c r="S1025" s="651">
        <f>+'17HPM_DATA_INPUT'!Q654</f>
        <v>141</v>
      </c>
      <c r="T1025" s="654">
        <f>+'17HPM_DATA_INPUT'!R654</f>
        <v>0</v>
      </c>
      <c r="U1025" s="651">
        <f>+'17HPM_DATA_INPUT'!S654</f>
        <v>641</v>
      </c>
      <c r="V1025" s="650">
        <f t="shared" ref="V1025:V1070" si="1356">+P1025-R1025-T1025</f>
        <v>0</v>
      </c>
      <c r="W1025" s="653">
        <f t="shared" ref="W1025:W1070" si="1357">+Q1025-S1025-U1025</f>
        <v>-858</v>
      </c>
      <c r="X1025" s="4047"/>
      <c r="Y1025" s="4044"/>
      <c r="Z1025" s="4047"/>
      <c r="AA1025" s="3183"/>
      <c r="AB1025" s="3183"/>
      <c r="AC1025" s="3183"/>
      <c r="AD1025" s="70">
        <f t="shared" si="1336"/>
        <v>0</v>
      </c>
      <c r="AE1025" s="264">
        <f t="shared" si="1337"/>
        <v>0</v>
      </c>
      <c r="AF1025" s="70">
        <f t="shared" si="1338"/>
        <v>0</v>
      </c>
      <c r="AG1025" s="264">
        <f t="shared" si="1339"/>
        <v>0</v>
      </c>
      <c r="AH1025" s="70">
        <f t="shared" si="1340"/>
        <v>0</v>
      </c>
      <c r="AI1025" s="264">
        <f t="shared" si="1341"/>
        <v>0</v>
      </c>
      <c r="AJ1025" s="70">
        <f t="shared" si="1342"/>
        <v>0</v>
      </c>
      <c r="AK1025" s="264">
        <f t="shared" si="1343"/>
        <v>0</v>
      </c>
      <c r="AL1025" s="70">
        <f t="shared" si="1344"/>
        <v>0</v>
      </c>
      <c r="AM1025" s="264">
        <f t="shared" si="1345"/>
        <v>0</v>
      </c>
      <c r="AN1025" s="70">
        <f t="shared" si="1346"/>
        <v>0</v>
      </c>
      <c r="AO1025" s="264">
        <f t="shared" si="1347"/>
        <v>0</v>
      </c>
      <c r="AP1025" s="70">
        <f t="shared" si="1348"/>
        <v>0</v>
      </c>
      <c r="AQ1025" s="264">
        <f t="shared" si="1349"/>
        <v>0</v>
      </c>
      <c r="AR1025" s="70">
        <f t="shared" si="1350"/>
        <v>0</v>
      </c>
      <c r="AS1025" s="264">
        <f t="shared" si="1351"/>
        <v>0</v>
      </c>
      <c r="AT1025" s="70">
        <f t="shared" si="1352"/>
        <v>0</v>
      </c>
      <c r="AU1025" s="264">
        <f t="shared" si="1353"/>
        <v>0</v>
      </c>
    </row>
    <row r="1026" spans="1:47" ht="13.5" hidden="1" x14ac:dyDescent="0.25">
      <c r="A1026" s="649">
        <v>1860</v>
      </c>
      <c r="B1026" s="30" t="e">
        <v>#N/A</v>
      </c>
      <c r="C1026" s="30" t="e">
        <v>#N/A</v>
      </c>
      <c r="D1026" s="649" t="s">
        <v>4107</v>
      </c>
      <c r="E1026" s="723"/>
      <c r="F1026" s="656"/>
      <c r="G1026" s="651"/>
      <c r="H1026" s="654"/>
      <c r="I1026" s="690"/>
      <c r="J1026" s="654"/>
      <c r="K1026" s="651"/>
      <c r="L1026" s="654"/>
      <c r="M1026" s="651"/>
      <c r="N1026" s="654"/>
      <c r="O1026" s="673"/>
      <c r="P1026" s="650"/>
      <c r="Q1026" s="652"/>
      <c r="R1026" s="654"/>
      <c r="S1026" s="651"/>
      <c r="T1026" s="654"/>
      <c r="U1026" s="651"/>
      <c r="V1026" s="650"/>
      <c r="W1026" s="653"/>
      <c r="X1026" s="4047"/>
      <c r="Y1026" s="4044"/>
      <c r="Z1026" s="4047"/>
      <c r="AA1026" s="3183"/>
      <c r="AB1026" s="3183"/>
      <c r="AC1026" s="3183"/>
      <c r="AD1026" s="70">
        <f t="shared" si="1336"/>
        <v>-1</v>
      </c>
      <c r="AE1026" s="264">
        <f t="shared" si="1337"/>
        <v>-1</v>
      </c>
      <c r="AF1026" s="70">
        <f t="shared" si="1338"/>
        <v>-1</v>
      </c>
      <c r="AG1026" s="264">
        <f t="shared" si="1339"/>
        <v>-1</v>
      </c>
      <c r="AH1026" s="70">
        <f t="shared" si="1340"/>
        <v>-1330</v>
      </c>
      <c r="AI1026" s="264">
        <f t="shared" si="1341"/>
        <v>-1</v>
      </c>
      <c r="AJ1026" s="70">
        <f t="shared" si="1342"/>
        <v>-209</v>
      </c>
      <c r="AK1026" s="264">
        <f t="shared" si="1343"/>
        <v>-1</v>
      </c>
      <c r="AL1026" s="70">
        <f t="shared" si="1344"/>
        <v>-564</v>
      </c>
      <c r="AM1026" s="264">
        <f t="shared" si="1345"/>
        <v>-1</v>
      </c>
      <c r="AN1026" s="70">
        <f t="shared" si="1346"/>
        <v>355</v>
      </c>
      <c r="AO1026" s="264">
        <f t="shared" si="1347"/>
        <v>1</v>
      </c>
      <c r="AP1026" s="70">
        <f t="shared" si="1348"/>
        <v>-38</v>
      </c>
      <c r="AQ1026" s="264">
        <f t="shared" si="1349"/>
        <v>-1</v>
      </c>
      <c r="AR1026" s="70">
        <f t="shared" si="1350"/>
        <v>-233</v>
      </c>
      <c r="AS1026" s="264">
        <f t="shared" si="1351"/>
        <v>-1</v>
      </c>
      <c r="AT1026" s="70">
        <f t="shared" si="1352"/>
        <v>626</v>
      </c>
      <c r="AU1026" s="264">
        <f t="shared" si="1353"/>
        <v>1</v>
      </c>
    </row>
    <row r="1027" spans="1:47" ht="13.5" x14ac:dyDescent="0.25">
      <c r="A1027" s="649">
        <v>1880</v>
      </c>
      <c r="B1027" s="30" t="s">
        <v>2720</v>
      </c>
      <c r="C1027" s="30" t="s">
        <v>1706</v>
      </c>
      <c r="D1027" s="649" t="s">
        <v>1705</v>
      </c>
      <c r="E1027" s="723"/>
      <c r="F1027" s="656">
        <f>+'17HPM_DATA_INPUT'!D655</f>
        <v>0</v>
      </c>
      <c r="G1027" s="651">
        <f>+'17HPM_DATA_INPUT'!E655</f>
        <v>1</v>
      </c>
      <c r="H1027" s="654">
        <f>+'17HPM_DATA_INPUT'!F655</f>
        <v>0</v>
      </c>
      <c r="I1027" s="690">
        <f>+'17HPM_DATA_INPUT'!G655</f>
        <v>1</v>
      </c>
      <c r="J1027" s="654">
        <f>+'17HPM_DATA_INPUT'!H655</f>
        <v>0</v>
      </c>
      <c r="K1027" s="651">
        <f>+'17HPM_DATA_INPUT'!I655</f>
        <v>1330</v>
      </c>
      <c r="L1027" s="654">
        <f>+'17HPM_DATA_INPUT'!J655</f>
        <v>0</v>
      </c>
      <c r="M1027" s="651">
        <f>+'17HPM_DATA_INPUT'!K655</f>
        <v>209</v>
      </c>
      <c r="N1027" s="654">
        <f>+'17HPM_DATA_INPUT'!L655</f>
        <v>0</v>
      </c>
      <c r="O1027" s="673">
        <f>+'17HPM_DATA_INPUT'!M655</f>
        <v>564</v>
      </c>
      <c r="P1027" s="650">
        <f t="shared" si="1354"/>
        <v>0</v>
      </c>
      <c r="Q1027" s="652">
        <f t="shared" si="1355"/>
        <v>-355</v>
      </c>
      <c r="R1027" s="654">
        <f>+'17HPM_DATA_INPUT'!P655</f>
        <v>0</v>
      </c>
      <c r="S1027" s="651">
        <f>+'17HPM_DATA_INPUT'!Q655</f>
        <v>38</v>
      </c>
      <c r="T1027" s="654">
        <f>+'17HPM_DATA_INPUT'!R655</f>
        <v>0</v>
      </c>
      <c r="U1027" s="651">
        <f>+'17HPM_DATA_INPUT'!S655</f>
        <v>233</v>
      </c>
      <c r="V1027" s="650">
        <f t="shared" si="1356"/>
        <v>0</v>
      </c>
      <c r="W1027" s="653">
        <f t="shared" si="1357"/>
        <v>-626</v>
      </c>
      <c r="X1027" s="4047"/>
      <c r="Y1027" s="4044"/>
      <c r="Z1027" s="4047"/>
      <c r="AA1027" s="3183"/>
      <c r="AB1027" s="3183"/>
      <c r="AC1027" s="3183"/>
      <c r="AD1027" s="70">
        <f t="shared" si="1336"/>
        <v>0</v>
      </c>
      <c r="AE1027" s="264">
        <f t="shared" si="1337"/>
        <v>0</v>
      </c>
      <c r="AF1027" s="70">
        <f t="shared" si="1338"/>
        <v>0</v>
      </c>
      <c r="AG1027" s="264">
        <f t="shared" si="1339"/>
        <v>0</v>
      </c>
      <c r="AH1027" s="70">
        <f t="shared" si="1340"/>
        <v>0</v>
      </c>
      <c r="AI1027" s="264">
        <f t="shared" si="1341"/>
        <v>0</v>
      </c>
      <c r="AJ1027" s="70">
        <f t="shared" si="1342"/>
        <v>0</v>
      </c>
      <c r="AK1027" s="264">
        <f t="shared" si="1343"/>
        <v>0</v>
      </c>
      <c r="AL1027" s="70">
        <f t="shared" si="1344"/>
        <v>0</v>
      </c>
      <c r="AM1027" s="264">
        <f t="shared" si="1345"/>
        <v>0</v>
      </c>
      <c r="AN1027" s="70">
        <f t="shared" si="1346"/>
        <v>0</v>
      </c>
      <c r="AO1027" s="264">
        <f t="shared" si="1347"/>
        <v>0</v>
      </c>
      <c r="AP1027" s="70">
        <f t="shared" si="1348"/>
        <v>0</v>
      </c>
      <c r="AQ1027" s="264">
        <f t="shared" si="1349"/>
        <v>0</v>
      </c>
      <c r="AR1027" s="70">
        <f t="shared" si="1350"/>
        <v>0</v>
      </c>
      <c r="AS1027" s="264">
        <f t="shared" si="1351"/>
        <v>0</v>
      </c>
      <c r="AT1027" s="70">
        <f t="shared" si="1352"/>
        <v>0</v>
      </c>
      <c r="AU1027" s="264">
        <f t="shared" si="1353"/>
        <v>0</v>
      </c>
    </row>
    <row r="1028" spans="1:47" ht="13.5" hidden="1" x14ac:dyDescent="0.25">
      <c r="A1028" s="649">
        <v>1900</v>
      </c>
      <c r="B1028" s="30" t="e">
        <v>#N/A</v>
      </c>
      <c r="C1028" s="30" t="e">
        <v>#N/A</v>
      </c>
      <c r="D1028" s="649" t="s">
        <v>1713</v>
      </c>
      <c r="E1028" s="723"/>
      <c r="F1028" s="656"/>
      <c r="G1028" s="651"/>
      <c r="H1028" s="654"/>
      <c r="I1028" s="690"/>
      <c r="J1028" s="654"/>
      <c r="K1028" s="651"/>
      <c r="L1028" s="654"/>
      <c r="M1028" s="651"/>
      <c r="N1028" s="654"/>
      <c r="O1028" s="673"/>
      <c r="P1028" s="650"/>
      <c r="Q1028" s="652"/>
      <c r="R1028" s="654"/>
      <c r="S1028" s="651"/>
      <c r="T1028" s="654"/>
      <c r="U1028" s="651"/>
      <c r="V1028" s="650"/>
      <c r="W1028" s="653"/>
      <c r="X1028" s="4047"/>
      <c r="Y1028" s="4044"/>
      <c r="Z1028" s="4047"/>
      <c r="AA1028" s="3183"/>
      <c r="AB1028" s="3183"/>
      <c r="AC1028" s="3183"/>
      <c r="AD1028" s="261">
        <f t="shared" si="1336"/>
        <v>75</v>
      </c>
      <c r="AE1028" s="262">
        <f t="shared" si="1337"/>
        <v>5.3041018387553041E-2</v>
      </c>
      <c r="AF1028" s="18">
        <f t="shared" si="1338"/>
        <v>-28</v>
      </c>
      <c r="AG1028" s="262">
        <f t="shared" si="1339"/>
        <v>-1.6260162601626018E-2</v>
      </c>
      <c r="AH1028" s="18">
        <f t="shared" si="1340"/>
        <v>94760</v>
      </c>
      <c r="AI1028" s="262">
        <f t="shared" si="1341"/>
        <v>4.2757680905690348E-2</v>
      </c>
      <c r="AJ1028" s="18">
        <f t="shared" si="1342"/>
        <v>52062</v>
      </c>
      <c r="AK1028" s="262">
        <f t="shared" si="1343"/>
        <v>5.9332348677552584E-2</v>
      </c>
      <c r="AL1028" s="18">
        <f t="shared" si="1344"/>
        <v>36136</v>
      </c>
      <c r="AM1028" s="262">
        <f t="shared" si="1345"/>
        <v>4.5032650416230495E-2</v>
      </c>
      <c r="AN1028" s="18">
        <f t="shared" si="1346"/>
        <v>15926</v>
      </c>
      <c r="AO1028" s="262">
        <f t="shared" si="1347"/>
        <v>0.21227873747067605</v>
      </c>
      <c r="AP1028" s="18">
        <f t="shared" si="1348"/>
        <v>-25020</v>
      </c>
      <c r="AQ1028" s="262">
        <f t="shared" si="1349"/>
        <v>-0.10177309724578081</v>
      </c>
      <c r="AR1028" s="18">
        <f t="shared" si="1350"/>
        <v>-136089</v>
      </c>
      <c r="AS1028" s="262">
        <f t="shared" si="1351"/>
        <v>-0.20201646841920098</v>
      </c>
      <c r="AT1028" s="18">
        <f t="shared" si="1352"/>
        <v>177035</v>
      </c>
      <c r="AU1028" s="263">
        <f t="shared" si="1353"/>
        <v>0.20964036614681397</v>
      </c>
    </row>
    <row r="1029" spans="1:47" ht="13.5" x14ac:dyDescent="0.25">
      <c r="A1029" s="659">
        <v>260</v>
      </c>
      <c r="B1029" s="30" t="e">
        <v>#N/A</v>
      </c>
      <c r="C1029" s="30" t="e">
        <v>#N/A</v>
      </c>
      <c r="D1029" s="659" t="s">
        <v>2609</v>
      </c>
      <c r="E1029" s="723"/>
      <c r="F1029" s="660">
        <f>+'17HPM_DATA_INPUT'!D656</f>
        <v>1489</v>
      </c>
      <c r="G1029" s="664">
        <f>+'17HPM_DATA_INPUT'!E656</f>
        <v>1414</v>
      </c>
      <c r="H1029" s="661">
        <f>+'17HPM_DATA_INPUT'!F656</f>
        <v>1694</v>
      </c>
      <c r="I1029" s="665">
        <f>+'17HPM_DATA_INPUT'!G656</f>
        <v>1722</v>
      </c>
      <c r="J1029" s="661">
        <f>SUM(J994:J1028)</f>
        <v>2310970</v>
      </c>
      <c r="K1029" s="665">
        <f t="shared" ref="K1029:O1029" si="1358">SUM(K994:K1028)</f>
        <v>2216210</v>
      </c>
      <c r="L1029" s="661">
        <f t="shared" si="1358"/>
        <v>929526</v>
      </c>
      <c r="M1029" s="665">
        <f t="shared" si="1358"/>
        <v>877464</v>
      </c>
      <c r="N1029" s="661">
        <f t="shared" si="1358"/>
        <v>838576</v>
      </c>
      <c r="O1029" s="665">
        <f t="shared" si="1358"/>
        <v>802440</v>
      </c>
      <c r="P1029" s="661">
        <f t="shared" si="1354"/>
        <v>90950</v>
      </c>
      <c r="Q1029" s="665">
        <f t="shared" si="1355"/>
        <v>75024</v>
      </c>
      <c r="R1029" s="661">
        <f>SUM(R994:R1028)</f>
        <v>220821</v>
      </c>
      <c r="S1029" s="665">
        <f>SUM(S994:S1028)</f>
        <v>245841</v>
      </c>
      <c r="T1029" s="661">
        <f>SUM(T994:T1028)</f>
        <v>537564</v>
      </c>
      <c r="U1029" s="665">
        <f>SUM(U994:U1028)</f>
        <v>673653</v>
      </c>
      <c r="V1029" s="661">
        <f t="shared" si="1356"/>
        <v>-667435</v>
      </c>
      <c r="W1029" s="663">
        <f t="shared" si="1357"/>
        <v>-844470</v>
      </c>
      <c r="X1029" s="4047"/>
      <c r="Y1029" s="4044"/>
      <c r="Z1029" s="4047"/>
      <c r="AA1029" s="3183"/>
      <c r="AB1029" s="3183"/>
      <c r="AC1029" s="3183"/>
      <c r="AD1029" s="70"/>
      <c r="AE1029" s="264"/>
      <c r="AF1029" s="70"/>
      <c r="AG1029" s="264"/>
      <c r="AH1029" s="70"/>
      <c r="AI1029" s="264"/>
      <c r="AJ1029" s="70"/>
      <c r="AK1029" s="264"/>
      <c r="AL1029" s="70"/>
      <c r="AM1029" s="264"/>
      <c r="AN1029" s="70"/>
      <c r="AO1029" s="264"/>
      <c r="AP1029" s="70"/>
      <c r="AQ1029" s="264"/>
      <c r="AR1029" s="70"/>
      <c r="AS1029" s="264"/>
      <c r="AT1029" s="70"/>
      <c r="AU1029" s="264"/>
    </row>
    <row r="1030" spans="1:47" ht="13.5" hidden="1" x14ac:dyDescent="0.25">
      <c r="A1030" s="649">
        <v>1000</v>
      </c>
      <c r="B1030" s="30" t="e">
        <v>#N/A</v>
      </c>
      <c r="C1030" s="30" t="e">
        <v>#N/A</v>
      </c>
      <c r="D1030" s="649" t="s">
        <v>1213</v>
      </c>
      <c r="E1030" s="723"/>
      <c r="F1030" s="656">
        <f>+'17HPM_DATA_INPUT'!D657</f>
        <v>0</v>
      </c>
      <c r="G1030" s="651">
        <f>+'17HPM_DATA_INPUT'!E657</f>
        <v>0</v>
      </c>
      <c r="H1030" s="654">
        <f>+'17HPM_DATA_INPUT'!F657</f>
        <v>0</v>
      </c>
      <c r="I1030" s="690">
        <f>+'17HPM_DATA_INPUT'!G657</f>
        <v>0</v>
      </c>
      <c r="J1030" s="654">
        <f>+'17HPM_DATA_INPUT'!H657</f>
        <v>0</v>
      </c>
      <c r="K1030" s="651">
        <f>+'17HPM_DATA_INPUT'!I657</f>
        <v>0</v>
      </c>
      <c r="L1030" s="654">
        <f>+'17HPM_DATA_INPUT'!J657</f>
        <v>0</v>
      </c>
      <c r="M1030" s="651">
        <f>+'17HPM_DATA_INPUT'!K657</f>
        <v>0</v>
      </c>
      <c r="N1030" s="654">
        <f>+'17HPM_DATA_INPUT'!L657</f>
        <v>0</v>
      </c>
      <c r="O1030" s="673">
        <f>+'17HPM_DATA_INPUT'!M657</f>
        <v>0</v>
      </c>
      <c r="P1030" s="650">
        <f>+L1030-N1030</f>
        <v>0</v>
      </c>
      <c r="Q1030" s="652">
        <f>+M1030-O1030</f>
        <v>0</v>
      </c>
      <c r="R1030" s="654">
        <f>+'17HPM_DATA_INPUT'!P657</f>
        <v>0</v>
      </c>
      <c r="S1030" s="651">
        <f>+'17HPM_DATA_INPUT'!Q657</f>
        <v>0</v>
      </c>
      <c r="T1030" s="654">
        <f>+'17HPM_DATA_INPUT'!R657</f>
        <v>0</v>
      </c>
      <c r="U1030" s="651">
        <f>+'17HPM_DATA_INPUT'!S657</f>
        <v>0</v>
      </c>
      <c r="V1030" s="650">
        <f>+P1030-R1030-T1030</f>
        <v>0</v>
      </c>
      <c r="W1030" s="653">
        <f>+Q1030-S1030-U1030</f>
        <v>0</v>
      </c>
      <c r="X1030" s="4047"/>
      <c r="Y1030" s="4044"/>
      <c r="Z1030" s="4047"/>
      <c r="AA1030" s="3183"/>
      <c r="AB1030" s="3183"/>
      <c r="AC1030" s="3183"/>
      <c r="AD1030" s="70">
        <f>+F1031-G1031</f>
        <v>-32</v>
      </c>
      <c r="AE1030" s="264">
        <f>IF(G1031=0,0,IF(AD1030&gt;0,ABS(+AD1030/G1031),-ABS(+AD1030/G1031)))</f>
        <v>-8.6253369272237201E-2</v>
      </c>
      <c r="AF1030" s="70">
        <f>+H1031-I1031</f>
        <v>-265</v>
      </c>
      <c r="AG1030" s="264">
        <f>IF(I1031=0,0,IF(AF1030&gt;0,ABS(+AF1030/I1031),-ABS(+AF1030/I1031)))</f>
        <v>-0.22591645353793691</v>
      </c>
      <c r="AH1030" s="70">
        <f>+J1031-K1031</f>
        <v>57960</v>
      </c>
      <c r="AI1030" s="264">
        <f>IF(K1031=0,0,IF(AH1030&gt;0,ABS(+AH1030/K1031),-ABS(+AH1030/K1031)))</f>
        <v>5.6441717791411043E-2</v>
      </c>
      <c r="AJ1030" s="70">
        <f>+L1031-M1031</f>
        <v>-27759</v>
      </c>
      <c r="AK1030" s="264">
        <f>IF(M1031=0,0,IF(AJ1030&gt;0,ABS(+AJ1030/M1031),-ABS(+AJ1030/M1031)))</f>
        <v>-0.10930590611796485</v>
      </c>
      <c r="AL1030" s="70">
        <f>+N1031-O1031</f>
        <v>26802</v>
      </c>
      <c r="AM1030" s="264">
        <f>IF(O1031=0,0,IF(AL1030&gt;0,ABS(+AL1030/O1031),-ABS(+AL1030/O1031)))</f>
        <v>4.8435190238507439E-2</v>
      </c>
      <c r="AN1030" s="70">
        <f>+P1031-Q1031</f>
        <v>-54561</v>
      </c>
      <c r="AO1030" s="264">
        <f>IF(Q1031=0,0,IF(AN1030&gt;0,ABS(+AN1030/Q1031),-ABS(+AN1030/Q1031)))</f>
        <v>-0.18223386027434779</v>
      </c>
      <c r="AP1030" s="70">
        <f>+R1031-S1031</f>
        <v>1841</v>
      </c>
      <c r="AQ1030" s="264">
        <f>IF(S1031=0,0,IF(AP1030&gt;0,ABS(+AP1030/S1031),-ABS(+AP1030/S1031)))</f>
        <v>4.0389636032557429E-2</v>
      </c>
      <c r="AR1030" s="70">
        <f>+T1031-U1031</f>
        <v>84571</v>
      </c>
      <c r="AS1030" s="264">
        <f>IF(U1031=0,0,IF(AR1030&gt;0,ABS(+AR1030/U1031),-ABS(+AR1030/U1031)))</f>
        <v>0.3907581274141978</v>
      </c>
      <c r="AT1030" s="70">
        <f>+V1031-W1031</f>
        <v>-140973</v>
      </c>
      <c r="AU1030" s="264">
        <f>IF(W1031=0,0,IF(AT1030&gt;0,ABS(+AT1030/W1031),-ABS(+AT1030/W1031)))</f>
        <v>-0.25110525284551399</v>
      </c>
    </row>
    <row r="1031" spans="1:47" ht="13.5" x14ac:dyDescent="0.25">
      <c r="A1031" s="649">
        <v>1100</v>
      </c>
      <c r="B1031" s="30" t="s">
        <v>2682</v>
      </c>
      <c r="C1031" s="30" t="s">
        <v>1706</v>
      </c>
      <c r="D1031" s="649" t="s">
        <v>1679</v>
      </c>
      <c r="E1031" s="723"/>
      <c r="F1031" s="656">
        <f>+'17HPM_DATA_INPUT'!D658</f>
        <v>339</v>
      </c>
      <c r="G1031" s="651">
        <f>+'17HPM_DATA_INPUT'!E658</f>
        <v>371</v>
      </c>
      <c r="H1031" s="654">
        <f>+'17HPM_DATA_INPUT'!F658</f>
        <v>908</v>
      </c>
      <c r="I1031" s="690">
        <f>+'17HPM_DATA_INPUT'!G658</f>
        <v>1173</v>
      </c>
      <c r="J1031" s="654">
        <f>+'17HPM_DATA_INPUT'!H658</f>
        <v>1084860</v>
      </c>
      <c r="K1031" s="651">
        <f>+'17HPM_DATA_INPUT'!I658</f>
        <v>1026900</v>
      </c>
      <c r="L1031" s="654">
        <f>+'17HPM_DATA_INPUT'!J658</f>
        <v>226198</v>
      </c>
      <c r="M1031" s="651">
        <f>+'17HPM_DATA_INPUT'!K658</f>
        <v>253957</v>
      </c>
      <c r="N1031" s="654">
        <f>+'17HPM_DATA_INPUT'!L658</f>
        <v>580160</v>
      </c>
      <c r="O1031" s="673">
        <f>+'17HPM_DATA_INPUT'!M658</f>
        <v>553358</v>
      </c>
      <c r="P1031" s="650">
        <f t="shared" si="1354"/>
        <v>-353962</v>
      </c>
      <c r="Q1031" s="652">
        <f t="shared" si="1355"/>
        <v>-299401</v>
      </c>
      <c r="R1031" s="654">
        <f>+'17HPM_DATA_INPUT'!P658</f>
        <v>47422</v>
      </c>
      <c r="S1031" s="651">
        <f>+'17HPM_DATA_INPUT'!Q658</f>
        <v>45581</v>
      </c>
      <c r="T1031" s="654">
        <f>+'17HPM_DATA_INPUT'!R658</f>
        <v>300999</v>
      </c>
      <c r="U1031" s="651">
        <f>+'17HPM_DATA_INPUT'!S658</f>
        <v>216428</v>
      </c>
      <c r="V1031" s="650">
        <f t="shared" si="1356"/>
        <v>-702383</v>
      </c>
      <c r="W1031" s="653">
        <f t="shared" si="1357"/>
        <v>-561410</v>
      </c>
      <c r="X1031" s="4047"/>
      <c r="Y1031" s="4044"/>
      <c r="Z1031" s="4047"/>
      <c r="AA1031" s="3183"/>
      <c r="AB1031" s="3183"/>
      <c r="AC1031" s="3183"/>
      <c r="AD1031" s="70">
        <f>+F1032-G1032</f>
        <v>8</v>
      </c>
      <c r="AE1031" s="264">
        <f>IF(G1032=0,0,IF(AD1031&gt;0,ABS(+AD1031/G1032),-ABS(+AD1031/G1032)))</f>
        <v>0.26666666666666666</v>
      </c>
      <c r="AF1031" s="70">
        <f>+H1032-I1032</f>
        <v>10</v>
      </c>
      <c r="AG1031" s="264">
        <f>IF(I1032=0,0,IF(AF1031&gt;0,ABS(+AF1031/I1032),-ABS(+AF1031/I1032)))</f>
        <v>0.32258064516129031</v>
      </c>
      <c r="AH1031" s="70">
        <f>+J1032-K1032</f>
        <v>-4082</v>
      </c>
      <c r="AI1031" s="264">
        <f>IF(K1032=0,0,IF(AH1031&gt;0,ABS(+AH1031/K1032),-ABS(+AH1031/K1032)))</f>
        <v>-0.13656741385078622</v>
      </c>
      <c r="AJ1031" s="70">
        <f>+L1032-M1032</f>
        <v>-357</v>
      </c>
      <c r="AK1031" s="264">
        <f>IF(M1032=0,0,IF(AJ1031&gt;0,ABS(+AJ1031/M1032),-ABS(+AJ1031/M1032)))</f>
        <v>-2.7676564074734476E-2</v>
      </c>
      <c r="AL1031" s="70">
        <f>+N1032-O1032</f>
        <v>-1841</v>
      </c>
      <c r="AM1031" s="264">
        <f>IF(O1032=0,0,IF(AL1031&gt;0,ABS(+AL1031/O1032),-ABS(+AL1031/O1032)))</f>
        <v>-0.16546827251483012</v>
      </c>
      <c r="AN1031" s="70">
        <f>+P1032-Q1032</f>
        <v>1484</v>
      </c>
      <c r="AO1031" s="264">
        <f>IF(Q1032=0,0,IF(AN1031&gt;0,ABS(+AN1031/Q1032),-ABS(+AN1031/Q1032)))</f>
        <v>0.83699943598420756</v>
      </c>
      <c r="AP1031" s="70">
        <f>+R1032-S1032</f>
        <v>-518</v>
      </c>
      <c r="AQ1031" s="264">
        <f>IF(S1032=0,0,IF(AP1031&gt;0,ABS(+AP1031/S1032),-ABS(+AP1031/S1032)))</f>
        <v>-0.18362282878411912</v>
      </c>
      <c r="AR1031" s="70">
        <f>+T1032-U1032</f>
        <v>-767</v>
      </c>
      <c r="AS1031" s="264">
        <f>IF(U1032=0,0,IF(AR1031&gt;0,ABS(+AR1031/U1032),-ABS(+AR1031/U1032)))</f>
        <v>-0.10293920279157161</v>
      </c>
      <c r="AT1031" s="70">
        <f>+V1032-W1032</f>
        <v>2769</v>
      </c>
      <c r="AU1031" s="264">
        <f>IF(W1032=0,0,IF(AT1031&gt;0,ABS(+AT1031/W1032),-ABS(+AT1031/W1032)))</f>
        <v>0.32580303565125307</v>
      </c>
    </row>
    <row r="1032" spans="1:47" ht="13.5" x14ac:dyDescent="0.25">
      <c r="A1032" s="649">
        <v>1300</v>
      </c>
      <c r="B1032" s="30" t="s">
        <v>2683</v>
      </c>
      <c r="C1032" s="30" t="s">
        <v>1706</v>
      </c>
      <c r="D1032" s="649" t="s">
        <v>1707</v>
      </c>
      <c r="E1032" s="723"/>
      <c r="F1032" s="656">
        <f>+'17HPM_DATA_INPUT'!D659</f>
        <v>38</v>
      </c>
      <c r="G1032" s="651">
        <f>+'17HPM_DATA_INPUT'!E659</f>
        <v>30</v>
      </c>
      <c r="H1032" s="654">
        <f>+'17HPM_DATA_INPUT'!F659</f>
        <v>41</v>
      </c>
      <c r="I1032" s="690">
        <f>+'17HPM_DATA_INPUT'!G659</f>
        <v>31</v>
      </c>
      <c r="J1032" s="654">
        <f>+'17HPM_DATA_INPUT'!H659</f>
        <v>25808</v>
      </c>
      <c r="K1032" s="651">
        <f>+'17HPM_DATA_INPUT'!I659</f>
        <v>29890</v>
      </c>
      <c r="L1032" s="654">
        <f>+'17HPM_DATA_INPUT'!J659</f>
        <v>12542</v>
      </c>
      <c r="M1032" s="651">
        <f>+'17HPM_DATA_INPUT'!K659</f>
        <v>12899</v>
      </c>
      <c r="N1032" s="654">
        <f>+'17HPM_DATA_INPUT'!L659</f>
        <v>9285</v>
      </c>
      <c r="O1032" s="673">
        <f>+'17HPM_DATA_INPUT'!M659</f>
        <v>11126</v>
      </c>
      <c r="P1032" s="650">
        <f t="shared" si="1354"/>
        <v>3257</v>
      </c>
      <c r="Q1032" s="652">
        <f t="shared" si="1355"/>
        <v>1773</v>
      </c>
      <c r="R1032" s="654">
        <f>+'17HPM_DATA_INPUT'!P659</f>
        <v>2303</v>
      </c>
      <c r="S1032" s="651">
        <f>+'17HPM_DATA_INPUT'!Q659</f>
        <v>2821</v>
      </c>
      <c r="T1032" s="654">
        <f>+'17HPM_DATA_INPUT'!R659</f>
        <v>6684</v>
      </c>
      <c r="U1032" s="651">
        <f>+'17HPM_DATA_INPUT'!S659</f>
        <v>7451</v>
      </c>
      <c r="V1032" s="650">
        <f t="shared" si="1356"/>
        <v>-5730</v>
      </c>
      <c r="W1032" s="653">
        <f t="shared" si="1357"/>
        <v>-8499</v>
      </c>
      <c r="X1032" s="4047"/>
      <c r="Y1032" s="4044"/>
      <c r="Z1032" s="4047"/>
      <c r="AA1032" s="3183"/>
      <c r="AB1032" s="3183"/>
      <c r="AC1032" s="3183"/>
      <c r="AD1032" s="70">
        <f>+F1033-G1033</f>
        <v>12</v>
      </c>
      <c r="AE1032" s="264">
        <f>IF(G1033=0,0,IF(AD1032&gt;0,ABS(+AD1032/G1033),-ABS(+AD1032/G1033)))</f>
        <v>3.3149171270718231E-2</v>
      </c>
      <c r="AF1032" s="70">
        <f>+H1033-I1033</f>
        <v>-1</v>
      </c>
      <c r="AG1032" s="264">
        <f>IF(I1033=0,0,IF(AF1032&gt;0,ABS(+AF1032/I1033),-ABS(+AF1032/I1033)))</f>
        <v>-2.3923444976076554E-3</v>
      </c>
      <c r="AH1032" s="70">
        <f>+J1033-K1033</f>
        <v>-10430</v>
      </c>
      <c r="AI1032" s="264">
        <f>IF(K1033=0,0,IF(AH1032&gt;0,ABS(+AH1032/K1033),-ABS(+AH1032/K1033)))</f>
        <v>-2.698297718218037E-2</v>
      </c>
      <c r="AJ1032" s="70">
        <f>+L1033-M1033</f>
        <v>-17324</v>
      </c>
      <c r="AK1032" s="264">
        <f>IF(M1033=0,0,IF(AJ1032&gt;0,ABS(+AJ1032/M1033),-ABS(+AJ1032/M1033)))</f>
        <v>-9.1860650087491377E-2</v>
      </c>
      <c r="AL1032" s="70">
        <f>+N1033-O1033</f>
        <v>-11441</v>
      </c>
      <c r="AM1032" s="264">
        <f>IF(O1033=0,0,IF(AL1032&gt;0,ABS(+AL1032/O1033),-ABS(+AL1032/O1033)))</f>
        <v>-8.1416118128446902E-2</v>
      </c>
      <c r="AN1032" s="70">
        <f>+P1033-Q1033</f>
        <v>-5883</v>
      </c>
      <c r="AO1032" s="264">
        <f>IF(Q1033=0,0,IF(AN1032&gt;0,ABS(+AN1032/Q1033),-ABS(+AN1032/Q1033)))</f>
        <v>-0.12239675439508999</v>
      </c>
      <c r="AP1032" s="70">
        <f>+R1033-S1033</f>
        <v>-5735</v>
      </c>
      <c r="AQ1032" s="264">
        <f>IF(S1033=0,0,IF(AP1032&gt;0,ABS(+AP1032/S1033),-ABS(+AP1032/S1033)))</f>
        <v>-0.1255637780794325</v>
      </c>
      <c r="AR1032" s="70">
        <f>+T1033-U1033</f>
        <v>6976</v>
      </c>
      <c r="AS1032" s="264">
        <f>IF(U1033=0,0,IF(AR1032&gt;0,ABS(+AR1032/U1033),-ABS(+AR1032/U1033)))</f>
        <v>5.0063512340052962E-2</v>
      </c>
      <c r="AT1032" s="70">
        <f>+V1033-W1033</f>
        <v>-7124</v>
      </c>
      <c r="AU1032" s="264">
        <f>IF(W1033=0,0,IF(AT1032&gt;0,ABS(+AT1032/W1033),-ABS(+AT1032/W1033)))</f>
        <v>-5.201822536363105E-2</v>
      </c>
    </row>
    <row r="1033" spans="1:47" ht="13.5" x14ac:dyDescent="0.25">
      <c r="A1033" s="649">
        <v>1310</v>
      </c>
      <c r="B1033" s="30" t="s">
        <v>2684</v>
      </c>
      <c r="C1033" s="30" t="s">
        <v>1706</v>
      </c>
      <c r="D1033" s="649" t="s">
        <v>1708</v>
      </c>
      <c r="E1033" s="723"/>
      <c r="F1033" s="656">
        <f>+'17HPM_DATA_INPUT'!D660</f>
        <v>374</v>
      </c>
      <c r="G1033" s="651">
        <f>+'17HPM_DATA_INPUT'!E660</f>
        <v>362</v>
      </c>
      <c r="H1033" s="654">
        <f>+'17HPM_DATA_INPUT'!F660</f>
        <v>417</v>
      </c>
      <c r="I1033" s="690">
        <f>+'17HPM_DATA_INPUT'!G660</f>
        <v>418</v>
      </c>
      <c r="J1033" s="654">
        <f>+'17HPM_DATA_INPUT'!H660</f>
        <v>376110</v>
      </c>
      <c r="K1033" s="651">
        <f>+'17HPM_DATA_INPUT'!I660</f>
        <v>386540</v>
      </c>
      <c r="L1033" s="654">
        <f>+'17HPM_DATA_INPUT'!J660</f>
        <v>171266</v>
      </c>
      <c r="M1033" s="651">
        <f>+'17HPM_DATA_INPUT'!K660</f>
        <v>188590</v>
      </c>
      <c r="N1033" s="654">
        <f>+'17HPM_DATA_INPUT'!L660</f>
        <v>129084</v>
      </c>
      <c r="O1033" s="673">
        <f>+'17HPM_DATA_INPUT'!M660</f>
        <v>140525</v>
      </c>
      <c r="P1033" s="650">
        <f t="shared" si="1354"/>
        <v>42182</v>
      </c>
      <c r="Q1033" s="652">
        <f t="shared" si="1355"/>
        <v>48065</v>
      </c>
      <c r="R1033" s="654">
        <f>+'17HPM_DATA_INPUT'!P660</f>
        <v>39939</v>
      </c>
      <c r="S1033" s="651">
        <f>+'17HPM_DATA_INPUT'!Q660</f>
        <v>45674</v>
      </c>
      <c r="T1033" s="654">
        <f>+'17HPM_DATA_INPUT'!R660</f>
        <v>146319</v>
      </c>
      <c r="U1033" s="651">
        <f>+'17HPM_DATA_INPUT'!S660</f>
        <v>139343</v>
      </c>
      <c r="V1033" s="650">
        <f t="shared" si="1356"/>
        <v>-144076</v>
      </c>
      <c r="W1033" s="653">
        <f t="shared" si="1357"/>
        <v>-136952</v>
      </c>
      <c r="X1033" s="4047"/>
      <c r="Y1033" s="4044"/>
      <c r="Z1033" s="4047"/>
      <c r="AA1033" s="3183"/>
      <c r="AB1033" s="3183"/>
      <c r="AC1033" s="3183"/>
      <c r="AD1033" s="70">
        <f>+F1034-G1034</f>
        <v>128</v>
      </c>
      <c r="AE1033" s="264">
        <f>IF(G1034=0,0,IF(AD1033&gt;0,ABS(+AD1033/G1034),-ABS(+AD1033/G1034)))</f>
        <v>3.9287906691221605E-2</v>
      </c>
      <c r="AF1033" s="70">
        <f>+H1034-I1034</f>
        <v>2017</v>
      </c>
      <c r="AG1033" s="264">
        <f>IF(I1034=0,0,IF(AF1033&gt;0,ABS(+AF1033/I1034),-ABS(+AF1033/I1034)))</f>
        <v>0.15746740573034584</v>
      </c>
      <c r="AH1033" s="70">
        <f>+J1034-K1034</f>
        <v>896378</v>
      </c>
      <c r="AI1033" s="264">
        <f>IF(K1034=0,0,IF(AH1033&gt;0,ABS(+AH1033/K1034),-ABS(+AH1033/K1034)))</f>
        <v>0.19631718838152173</v>
      </c>
      <c r="AJ1033" s="70">
        <f>+L1034-M1034</f>
        <v>95490</v>
      </c>
      <c r="AK1033" s="264">
        <f>IF(M1034=0,0,IF(AJ1033&gt;0,ABS(+AJ1033/M1034),-ABS(+AJ1033/M1034)))</f>
        <v>5.4138115977689361E-2</v>
      </c>
      <c r="AL1033" s="70">
        <f>+N1034-O1034</f>
        <v>102084</v>
      </c>
      <c r="AM1033" s="264">
        <f>IF(O1034=0,0,IF(AL1033&gt;0,ABS(+AL1033/O1034),-ABS(+AL1033/O1034)))</f>
        <v>0.1291950683031409</v>
      </c>
      <c r="AN1033" s="70">
        <f>+P1034-Q1034</f>
        <v>-6594</v>
      </c>
      <c r="AO1033" s="264">
        <f>IF(Q1034=0,0,IF(AN1033&gt;0,ABS(+AN1033/Q1034),-ABS(+AN1033/Q1034)))</f>
        <v>-6.77232896634171E-3</v>
      </c>
      <c r="AP1033" s="70">
        <f>+R1034-S1034</f>
        <v>5396</v>
      </c>
      <c r="AQ1033" s="264">
        <f>IF(S1034=0,0,IF(AP1033&gt;0,ABS(+AP1033/S1034),-ABS(+AP1033/S1034)))</f>
        <v>0.22685613386025394</v>
      </c>
      <c r="AR1033" s="70">
        <f>+T1034-U1034</f>
        <v>83126</v>
      </c>
      <c r="AS1033" s="264">
        <f>IF(U1034=0,0,IF(AR1033&gt;0,ABS(+AR1033/U1034),-ABS(+AR1033/U1034)))</f>
        <v>0.21954008720753651</v>
      </c>
      <c r="AT1033" s="70">
        <f>+V1034-W1034</f>
        <v>-95116</v>
      </c>
      <c r="AU1033" s="264">
        <f>IF(W1034=0,0,IF(AT1033&gt;0,ABS(+AT1033/W1034),-ABS(+AT1033/W1034)))</f>
        <v>-0.16650649020997996</v>
      </c>
    </row>
    <row r="1034" spans="1:47" ht="13.5" x14ac:dyDescent="0.25">
      <c r="A1034" s="649">
        <v>1320</v>
      </c>
      <c r="B1034" s="30" t="s">
        <v>2685</v>
      </c>
      <c r="C1034" s="30" t="s">
        <v>1706</v>
      </c>
      <c r="D1034" s="649" t="s">
        <v>1709</v>
      </c>
      <c r="E1034" s="723"/>
      <c r="F1034" s="656">
        <f>+'17HPM_DATA_INPUT'!D661</f>
        <v>3386</v>
      </c>
      <c r="G1034" s="651">
        <f>+'17HPM_DATA_INPUT'!E661</f>
        <v>3258</v>
      </c>
      <c r="H1034" s="654">
        <f>+'17HPM_DATA_INPUT'!F661</f>
        <v>14826</v>
      </c>
      <c r="I1034" s="690">
        <f>+'17HPM_DATA_INPUT'!G661</f>
        <v>12809</v>
      </c>
      <c r="J1034" s="654">
        <f>+'17HPM_DATA_INPUT'!H661</f>
        <v>5462346</v>
      </c>
      <c r="K1034" s="651">
        <f>+'17HPM_DATA_INPUT'!I661</f>
        <v>4565968</v>
      </c>
      <c r="L1034" s="654">
        <f>+'17HPM_DATA_INPUT'!J661</f>
        <v>1859312</v>
      </c>
      <c r="M1034" s="651">
        <f>+'17HPM_DATA_INPUT'!K661</f>
        <v>1763822</v>
      </c>
      <c r="N1034" s="654">
        <f>+'17HPM_DATA_INPUT'!L661</f>
        <v>892238</v>
      </c>
      <c r="O1034" s="673">
        <f>+'17HPM_DATA_INPUT'!M661</f>
        <v>790154</v>
      </c>
      <c r="P1034" s="650">
        <f t="shared" si="1354"/>
        <v>967074</v>
      </c>
      <c r="Q1034" s="652">
        <f t="shared" si="1355"/>
        <v>973668</v>
      </c>
      <c r="R1034" s="654">
        <f>+'17HPM_DATA_INPUT'!P661</f>
        <v>29182</v>
      </c>
      <c r="S1034" s="651">
        <f>+'17HPM_DATA_INPUT'!Q661</f>
        <v>23786</v>
      </c>
      <c r="T1034" s="672">
        <f>+'17HPM_DATA_INPUT'!R661</f>
        <v>461763</v>
      </c>
      <c r="U1034" s="651">
        <f>+'17HPM_DATA_INPUT'!S661</f>
        <v>378637</v>
      </c>
      <c r="V1034" s="650">
        <f t="shared" si="1356"/>
        <v>476129</v>
      </c>
      <c r="W1034" s="653">
        <f t="shared" si="1357"/>
        <v>571245</v>
      </c>
      <c r="X1034" s="4047"/>
      <c r="Y1034" s="4044"/>
      <c r="Z1034" s="4047"/>
      <c r="AA1034" s="3183"/>
      <c r="AB1034" s="3183"/>
      <c r="AC1034" s="3183"/>
      <c r="AD1034" s="70">
        <f>+F1035-G1035</f>
        <v>0</v>
      </c>
      <c r="AE1034" s="264">
        <f>IF(G1035=0,0,IF(AD1034&gt;0,ABS(+AD1034/G1035),-ABS(+AD1034/G1035)))</f>
        <v>0</v>
      </c>
      <c r="AF1034" s="70">
        <f>+H1035-I1035</f>
        <v>0</v>
      </c>
      <c r="AG1034" s="264">
        <f>IF(I1035=0,0,IF(AF1034&gt;0,ABS(+AF1034/I1035),-ABS(+AF1034/I1035)))</f>
        <v>0</v>
      </c>
      <c r="AH1034" s="70">
        <f>+J1035-K1035</f>
        <v>0</v>
      </c>
      <c r="AI1034" s="264">
        <f>IF(K1035=0,0,IF(AH1034&gt;0,ABS(+AH1034/K1035),-ABS(+AH1034/K1035)))</f>
        <v>0</v>
      </c>
      <c r="AJ1034" s="70">
        <f>+L1035-M1035</f>
        <v>0</v>
      </c>
      <c r="AK1034" s="264">
        <f>IF(M1035=0,0,IF(AJ1034&gt;0,ABS(+AJ1034/M1035),-ABS(+AJ1034/M1035)))</f>
        <v>0</v>
      </c>
      <c r="AL1034" s="70">
        <f>+N1035-O1035</f>
        <v>0</v>
      </c>
      <c r="AM1034" s="264">
        <f>IF(O1035=0,0,IF(AL1034&gt;0,ABS(+AL1034/O1035),-ABS(+AL1034/O1035)))</f>
        <v>0</v>
      </c>
      <c r="AN1034" s="70">
        <f>+P1035-Q1035</f>
        <v>0</v>
      </c>
      <c r="AO1034" s="264">
        <f>IF(Q1035=0,0,IF(AN1034&gt;0,ABS(+AN1034/Q1035),-ABS(+AN1034/Q1035)))</f>
        <v>0</v>
      </c>
      <c r="AP1034" s="70">
        <f>+R1035-S1035</f>
        <v>0</v>
      </c>
      <c r="AQ1034" s="264">
        <f>IF(S1035=0,0,IF(AP1034&gt;0,ABS(+AP1034/S1035),-ABS(+AP1034/S1035)))</f>
        <v>0</v>
      </c>
      <c r="AR1034" s="70">
        <f>+T1035-U1035</f>
        <v>0</v>
      </c>
      <c r="AS1034" s="264">
        <f>IF(U1035=0,0,IF(AR1034&gt;0,ABS(+AR1034/U1035),-ABS(+AR1034/U1035)))</f>
        <v>0</v>
      </c>
      <c r="AT1034" s="70">
        <f>+V1035-W1035</f>
        <v>0</v>
      </c>
      <c r="AU1034" s="264">
        <f>IF(W1035=0,0,IF(AT1034&gt;0,ABS(+AT1034/W1035),-ABS(+AT1034/W1035)))</f>
        <v>0</v>
      </c>
    </row>
    <row r="1035" spans="1:47" ht="13.5" hidden="1" x14ac:dyDescent="0.25">
      <c r="A1035" s="649">
        <v>1350</v>
      </c>
      <c r="B1035" s="30" t="e">
        <v>#N/A</v>
      </c>
      <c r="C1035" s="30" t="e">
        <v>#N/A</v>
      </c>
      <c r="D1035" s="649" t="s">
        <v>1680</v>
      </c>
      <c r="E1035" s="723"/>
      <c r="F1035" s="656">
        <f>+'17HPM_DATA_INPUT'!D662</f>
        <v>0</v>
      </c>
      <c r="G1035" s="651">
        <f>+'17HPM_DATA_INPUT'!E662</f>
        <v>0</v>
      </c>
      <c r="H1035" s="654">
        <f>+'17HPM_DATA_INPUT'!F662</f>
        <v>0</v>
      </c>
      <c r="I1035" s="690">
        <f>+'17HPM_DATA_INPUT'!G662</f>
        <v>0</v>
      </c>
      <c r="J1035" s="654">
        <f>+'17HPM_DATA_INPUT'!H662</f>
        <v>0</v>
      </c>
      <c r="K1035" s="651">
        <f>+'17HPM_DATA_INPUT'!I662</f>
        <v>0</v>
      </c>
      <c r="L1035" s="654">
        <f>+'17HPM_DATA_INPUT'!J662</f>
        <v>0</v>
      </c>
      <c r="M1035" s="651">
        <f>+'17HPM_DATA_INPUT'!K662</f>
        <v>0</v>
      </c>
      <c r="N1035" s="654">
        <f>+'17HPM_DATA_INPUT'!L662</f>
        <v>0</v>
      </c>
      <c r="O1035" s="673">
        <f>+'17HPM_DATA_INPUT'!M662</f>
        <v>0</v>
      </c>
      <c r="P1035" s="650">
        <f t="shared" si="1354"/>
        <v>0</v>
      </c>
      <c r="Q1035" s="652">
        <f t="shared" si="1355"/>
        <v>0</v>
      </c>
      <c r="R1035" s="654">
        <f>+'17HPM_DATA_INPUT'!P662</f>
        <v>0</v>
      </c>
      <c r="S1035" s="651">
        <f>+'17HPM_DATA_INPUT'!Q662</f>
        <v>0</v>
      </c>
      <c r="T1035" s="654">
        <f>+'17HPM_DATA_INPUT'!R662</f>
        <v>0</v>
      </c>
      <c r="U1035" s="651">
        <f>+'17HPM_DATA_INPUT'!S662</f>
        <v>0</v>
      </c>
      <c r="V1035" s="650">
        <f t="shared" si="1356"/>
        <v>0</v>
      </c>
      <c r="W1035" s="653">
        <f t="shared" si="1357"/>
        <v>0</v>
      </c>
      <c r="X1035" s="4047"/>
      <c r="Y1035" s="4044"/>
      <c r="Z1035" s="4047"/>
      <c r="AA1035" s="3183"/>
      <c r="AB1035" s="3183"/>
      <c r="AC1035" s="3183"/>
      <c r="AD1035" s="70">
        <f>+F1037-G1037</f>
        <v>-31</v>
      </c>
      <c r="AE1035" s="264">
        <f>IF(G1037=0,0,IF(AD1035&gt;0,ABS(+AD1035/G1037),-ABS(+AD1035/G1037)))</f>
        <v>-1</v>
      </c>
      <c r="AF1035" s="70">
        <f>+H1037-I1037</f>
        <v>-31</v>
      </c>
      <c r="AG1035" s="264">
        <f>IF(I1037=0,0,IF(AF1035&gt;0,ABS(+AF1035/I1037),-ABS(+AF1035/I1037)))</f>
        <v>-1</v>
      </c>
      <c r="AH1035" s="70">
        <f>+J1037-K1037</f>
        <v>-9310</v>
      </c>
      <c r="AI1035" s="264">
        <f>IF(K1037=0,0,IF(AH1035&gt;0,ABS(+AH1035/K1037),-ABS(+AH1035/K1037)))</f>
        <v>-1</v>
      </c>
      <c r="AJ1035" s="70">
        <f>+L1037-M1037</f>
        <v>-3742</v>
      </c>
      <c r="AK1035" s="264">
        <f>IF(M1037=0,0,IF(AJ1035&gt;0,ABS(+AJ1035/M1037),-ABS(+AJ1035/M1037)))</f>
        <v>-1</v>
      </c>
      <c r="AL1035" s="70">
        <f>+N1037-O1037</f>
        <v>-2624</v>
      </c>
      <c r="AM1035" s="264">
        <f>IF(O1037=0,0,IF(AL1035&gt;0,ABS(+AL1035/O1037),-ABS(+AL1035/O1037)))</f>
        <v>-1</v>
      </c>
      <c r="AN1035" s="70">
        <f>+P1037-Q1037</f>
        <v>-1118</v>
      </c>
      <c r="AO1035" s="264">
        <f>IF(Q1037=0,0,IF(AN1035&gt;0,ABS(+AN1035/Q1037),-ABS(+AN1035/Q1037)))</f>
        <v>-1</v>
      </c>
      <c r="AP1035" s="70">
        <f>+R1037-S1037</f>
        <v>-346</v>
      </c>
      <c r="AQ1035" s="264">
        <f>IF(S1037=0,0,IF(AP1035&gt;0,ABS(+AP1035/S1037),-ABS(+AP1035/S1037)))</f>
        <v>-1</v>
      </c>
      <c r="AR1035" s="70">
        <f>+T1037-U1037</f>
        <v>-1309</v>
      </c>
      <c r="AS1035" s="264">
        <f>IF(U1037=0,0,IF(AR1035&gt;0,ABS(+AR1035/U1037),-ABS(+AR1035/U1037)))</f>
        <v>-1</v>
      </c>
      <c r="AT1035" s="70">
        <f>+V1037-W1037</f>
        <v>537</v>
      </c>
      <c r="AU1035" s="264">
        <f>IF(W1037=0,0,IF(AT1035&gt;0,ABS(+AT1035/W1037),-ABS(+AT1035/W1037)))</f>
        <v>1</v>
      </c>
    </row>
    <row r="1036" spans="1:47" ht="13.5" customHeight="1" x14ac:dyDescent="0.25">
      <c r="A1036" s="649">
        <v>1351</v>
      </c>
      <c r="B1036" s="30" t="s">
        <v>2687</v>
      </c>
      <c r="C1036" s="30" t="s">
        <v>1706</v>
      </c>
      <c r="D1036" s="649" t="s">
        <v>3360</v>
      </c>
      <c r="E1036" s="723"/>
      <c r="F1036" s="656">
        <f>+'17HPM_DATA_INPUT'!D663</f>
        <v>1</v>
      </c>
      <c r="G1036" s="651">
        <f>+'17HPM_DATA_INPUT'!E663</f>
        <v>1</v>
      </c>
      <c r="H1036" s="654">
        <f>+'17HPM_DATA_INPUT'!F663</f>
        <v>1</v>
      </c>
      <c r="I1036" s="690">
        <f>+'17HPM_DATA_INPUT'!G663</f>
        <v>0</v>
      </c>
      <c r="J1036" s="654">
        <f>+'17HPM_DATA_INPUT'!H663</f>
        <v>1400</v>
      </c>
      <c r="K1036" s="651">
        <f>+'17HPM_DATA_INPUT'!I663</f>
        <v>0</v>
      </c>
      <c r="L1036" s="654">
        <f>+'17HPM_DATA_INPUT'!J663</f>
        <v>751</v>
      </c>
      <c r="M1036" s="651">
        <f>+'17HPM_DATA_INPUT'!K663</f>
        <v>0</v>
      </c>
      <c r="N1036" s="654">
        <f>+'17HPM_DATA_INPUT'!L663</f>
        <v>316</v>
      </c>
      <c r="O1036" s="673">
        <f>+'17HPM_DATA_INPUT'!M663</f>
        <v>0</v>
      </c>
      <c r="P1036" s="650">
        <f t="shared" ref="P1036" si="1359">+L1036-N1036</f>
        <v>435</v>
      </c>
      <c r="Q1036" s="652">
        <f t="shared" ref="Q1036" si="1360">+M1036-O1036</f>
        <v>0</v>
      </c>
      <c r="R1036" s="654">
        <f>+'17HPM_DATA_INPUT'!P663</f>
        <v>19</v>
      </c>
      <c r="S1036" s="651">
        <f>+'17HPM_DATA_INPUT'!Q663</f>
        <v>0</v>
      </c>
      <c r="T1036" s="654">
        <f>+'17HPM_DATA_INPUT'!R663</f>
        <v>112</v>
      </c>
      <c r="U1036" s="651">
        <f>+'17HPM_DATA_INPUT'!S663</f>
        <v>0</v>
      </c>
      <c r="V1036" s="650">
        <f t="shared" ref="V1036" si="1361">+P1036-R1036-T1036</f>
        <v>304</v>
      </c>
      <c r="W1036" s="653">
        <f t="shared" ref="W1036" si="1362">+Q1036-S1036-U1036</f>
        <v>0</v>
      </c>
      <c r="X1036" s="4047"/>
      <c r="Y1036" s="4044"/>
      <c r="Z1036" s="4047"/>
      <c r="AA1036" s="3183"/>
      <c r="AB1036" s="3183"/>
      <c r="AC1036" s="3183"/>
      <c r="AD1036" s="70"/>
      <c r="AE1036" s="264"/>
      <c r="AF1036" s="70"/>
      <c r="AG1036" s="264"/>
      <c r="AH1036" s="70"/>
      <c r="AI1036" s="264"/>
      <c r="AJ1036" s="70"/>
      <c r="AK1036" s="264"/>
      <c r="AL1036" s="70"/>
      <c r="AM1036" s="264"/>
      <c r="AN1036" s="70"/>
      <c r="AO1036" s="264"/>
      <c r="AP1036" s="70"/>
      <c r="AQ1036" s="264"/>
      <c r="AR1036" s="70"/>
      <c r="AS1036" s="264"/>
      <c r="AT1036" s="70"/>
      <c r="AU1036" s="264"/>
    </row>
    <row r="1037" spans="1:47" ht="13.5" x14ac:dyDescent="0.25">
      <c r="A1037" s="649">
        <v>1410</v>
      </c>
      <c r="B1037" s="30" t="s">
        <v>2689</v>
      </c>
      <c r="C1037" s="30" t="s">
        <v>1706</v>
      </c>
      <c r="D1037" s="649" t="s">
        <v>1681</v>
      </c>
      <c r="E1037" s="723"/>
      <c r="F1037" s="656">
        <f>+'17HPM_DATA_INPUT'!D664</f>
        <v>0</v>
      </c>
      <c r="G1037" s="651">
        <f>+'17HPM_DATA_INPUT'!E664</f>
        <v>31</v>
      </c>
      <c r="H1037" s="654">
        <f>+'17HPM_DATA_INPUT'!F664</f>
        <v>0</v>
      </c>
      <c r="I1037" s="690">
        <f>+'17HPM_DATA_INPUT'!G664</f>
        <v>31</v>
      </c>
      <c r="J1037" s="654">
        <f>+'17HPM_DATA_INPUT'!H664</f>
        <v>0</v>
      </c>
      <c r="K1037" s="651">
        <f>+'17HPM_DATA_INPUT'!I664</f>
        <v>9310</v>
      </c>
      <c r="L1037" s="654">
        <f>+'17HPM_DATA_INPUT'!J664</f>
        <v>0</v>
      </c>
      <c r="M1037" s="651">
        <f>+'17HPM_DATA_INPUT'!K664</f>
        <v>3742</v>
      </c>
      <c r="N1037" s="654">
        <f>+'17HPM_DATA_INPUT'!L664</f>
        <v>0</v>
      </c>
      <c r="O1037" s="673">
        <f>+'17HPM_DATA_INPUT'!M664</f>
        <v>2624</v>
      </c>
      <c r="P1037" s="650">
        <f t="shared" si="1354"/>
        <v>0</v>
      </c>
      <c r="Q1037" s="652">
        <f t="shared" si="1355"/>
        <v>1118</v>
      </c>
      <c r="R1037" s="654">
        <f>+'17HPM_DATA_INPUT'!P664</f>
        <v>0</v>
      </c>
      <c r="S1037" s="651">
        <f>+'17HPM_DATA_INPUT'!Q664</f>
        <v>346</v>
      </c>
      <c r="T1037" s="654">
        <f>+'17HPM_DATA_INPUT'!R664</f>
        <v>0</v>
      </c>
      <c r="U1037" s="651">
        <f>+'17HPM_DATA_INPUT'!S664</f>
        <v>1309</v>
      </c>
      <c r="V1037" s="650">
        <f t="shared" si="1356"/>
        <v>0</v>
      </c>
      <c r="W1037" s="653">
        <f t="shared" si="1357"/>
        <v>-537</v>
      </c>
      <c r="X1037" s="4047"/>
      <c r="Y1037" s="4044"/>
      <c r="Z1037" s="4047"/>
      <c r="AA1037" s="3183"/>
      <c r="AB1037" s="3183"/>
      <c r="AC1037" s="3183"/>
      <c r="AD1037" s="70">
        <f t="shared" ref="AD1037:AD1063" si="1363">+F1038-G1038</f>
        <v>2</v>
      </c>
      <c r="AE1037" s="264">
        <f t="shared" ref="AE1037:AE1063" si="1364">IF(G1038=0,0,IF(AD1037&gt;0,ABS(+AD1037/G1038),-ABS(+AD1037/G1038)))</f>
        <v>0.66666666666666663</v>
      </c>
      <c r="AF1037" s="70">
        <f t="shared" ref="AF1037:AF1063" si="1365">+H1038-I1038</f>
        <v>2</v>
      </c>
      <c r="AG1037" s="264">
        <f t="shared" ref="AG1037:AG1063" si="1366">IF(I1038=0,0,IF(AF1037&gt;0,ABS(+AF1037/I1038),-ABS(+AF1037/I1038)))</f>
        <v>0.5</v>
      </c>
      <c r="AH1037" s="70">
        <f t="shared" ref="AH1037:AH1063" si="1367">+J1038-K1038</f>
        <v>3080</v>
      </c>
      <c r="AI1037" s="264">
        <f t="shared" ref="AI1037:AI1063" si="1368">IF(K1038=0,0,IF(AH1037&gt;0,ABS(+AH1037/K1038),-ABS(+AH1037/K1038)))</f>
        <v>0.55000000000000004</v>
      </c>
      <c r="AJ1037" s="70">
        <f t="shared" ref="AJ1037:AJ1063" si="1369">+L1038-M1038</f>
        <v>3185</v>
      </c>
      <c r="AK1037" s="264">
        <f t="shared" ref="AK1037:AK1063" si="1370">IF(M1038=0,0,IF(AJ1037&gt;0,ABS(+AJ1037/M1038),-ABS(+AJ1037/M1038)))</f>
        <v>1.4155555555555555</v>
      </c>
      <c r="AL1037" s="70">
        <f t="shared" ref="AL1037:AL1063" si="1371">+N1038-O1038</f>
        <v>1091</v>
      </c>
      <c r="AM1037" s="264">
        <f t="shared" ref="AM1037:AM1063" si="1372">IF(O1038=0,0,IF(AL1037&gt;0,ABS(+AL1037/O1038),-ABS(+AL1037/O1038)))</f>
        <v>0.66161309884778652</v>
      </c>
      <c r="AN1037" s="70">
        <f t="shared" ref="AN1037:AN1063" si="1373">+P1038-Q1038</f>
        <v>2094</v>
      </c>
      <c r="AO1037" s="264">
        <f t="shared" ref="AO1037:AO1063" si="1374">IF(Q1038=0,0,IF(AN1037&gt;0,ABS(+AN1037/Q1038),-ABS(+AN1037/Q1038)))</f>
        <v>3.4841930116472546</v>
      </c>
      <c r="AP1037" s="70">
        <f t="shared" ref="AP1037:AP1063" si="1375">+R1038-S1038</f>
        <v>166</v>
      </c>
      <c r="AQ1037" s="264">
        <f t="shared" ref="AQ1037:AQ1063" si="1376">IF(S1038=0,0,IF(AP1037&gt;0,ABS(+AP1037/S1038),-ABS(+AP1037/S1038)))</f>
        <v>0.72173913043478266</v>
      </c>
      <c r="AR1037" s="70">
        <f t="shared" ref="AR1037:AR1063" si="1377">+T1038-U1038</f>
        <v>571</v>
      </c>
      <c r="AS1037" s="264">
        <f t="shared" ref="AS1037:AS1063" si="1378">IF(U1038=0,0,IF(AR1037&gt;0,ABS(+AR1037/U1038),-ABS(+AR1037/U1038)))</f>
        <v>0.663953488372093</v>
      </c>
      <c r="AT1037" s="70">
        <f t="shared" ref="AT1037:AT1063" si="1379">+V1038-W1038</f>
        <v>1357</v>
      </c>
      <c r="AU1037" s="264">
        <f t="shared" ref="AU1037:AU1063" si="1380">IF(W1038=0,0,IF(AT1037&gt;0,ABS(+AT1037/W1038),-ABS(+AT1037/W1038)))</f>
        <v>2.7750511247443761</v>
      </c>
    </row>
    <row r="1038" spans="1:47" ht="13.5" x14ac:dyDescent="0.25">
      <c r="A1038" s="649">
        <v>1420</v>
      </c>
      <c r="B1038" s="30" t="s">
        <v>2691</v>
      </c>
      <c r="C1038" s="30" t="s">
        <v>1706</v>
      </c>
      <c r="D1038" s="649" t="s">
        <v>1682</v>
      </c>
      <c r="E1038" s="723"/>
      <c r="F1038" s="656">
        <f>+'17HPM_DATA_INPUT'!D665</f>
        <v>5</v>
      </c>
      <c r="G1038" s="651">
        <f>+'17HPM_DATA_INPUT'!E665</f>
        <v>3</v>
      </c>
      <c r="H1038" s="654">
        <f>+'17HPM_DATA_INPUT'!F665</f>
        <v>6</v>
      </c>
      <c r="I1038" s="690">
        <f>+'17HPM_DATA_INPUT'!G665</f>
        <v>4</v>
      </c>
      <c r="J1038" s="654">
        <f>+'17HPM_DATA_INPUT'!H665</f>
        <v>8680</v>
      </c>
      <c r="K1038" s="651">
        <f>+'17HPM_DATA_INPUT'!I665</f>
        <v>5600</v>
      </c>
      <c r="L1038" s="654">
        <f>+'17HPM_DATA_INPUT'!J665</f>
        <v>5435</v>
      </c>
      <c r="M1038" s="651">
        <f>+'17HPM_DATA_INPUT'!K665</f>
        <v>2250</v>
      </c>
      <c r="N1038" s="654">
        <f>+'17HPM_DATA_INPUT'!L665</f>
        <v>2740</v>
      </c>
      <c r="O1038" s="673">
        <f>+'17HPM_DATA_INPUT'!M665</f>
        <v>1649</v>
      </c>
      <c r="P1038" s="650">
        <f t="shared" si="1354"/>
        <v>2695</v>
      </c>
      <c r="Q1038" s="652">
        <f t="shared" si="1355"/>
        <v>601</v>
      </c>
      <c r="R1038" s="654">
        <f>+'17HPM_DATA_INPUT'!P665</f>
        <v>396</v>
      </c>
      <c r="S1038" s="651">
        <f>+'17HPM_DATA_INPUT'!Q665</f>
        <v>230</v>
      </c>
      <c r="T1038" s="654">
        <f>+'17HPM_DATA_INPUT'!R665</f>
        <v>1431</v>
      </c>
      <c r="U1038" s="651">
        <f>+'17HPM_DATA_INPUT'!S665</f>
        <v>860</v>
      </c>
      <c r="V1038" s="650">
        <f t="shared" si="1356"/>
        <v>868</v>
      </c>
      <c r="W1038" s="653">
        <f t="shared" si="1357"/>
        <v>-489</v>
      </c>
      <c r="X1038" s="4047"/>
      <c r="Y1038" s="4044"/>
      <c r="Z1038" s="4047"/>
      <c r="AA1038" s="3183"/>
      <c r="AB1038" s="3183"/>
      <c r="AC1038" s="3183"/>
      <c r="AD1038" s="70">
        <f t="shared" si="1363"/>
        <v>29</v>
      </c>
      <c r="AE1038" s="264">
        <f t="shared" si="1364"/>
        <v>0.41428571428571431</v>
      </c>
      <c r="AF1038" s="70">
        <f t="shared" si="1365"/>
        <v>41</v>
      </c>
      <c r="AG1038" s="264">
        <f t="shared" si="1366"/>
        <v>0.49397590361445781</v>
      </c>
      <c r="AH1038" s="70">
        <f t="shared" si="1367"/>
        <v>50330</v>
      </c>
      <c r="AI1038" s="264">
        <f t="shared" si="1368"/>
        <v>0.58077544426494343</v>
      </c>
      <c r="AJ1038" s="70">
        <f t="shared" si="1369"/>
        <v>24931</v>
      </c>
      <c r="AK1038" s="264">
        <f t="shared" si="1370"/>
        <v>0.98877607678273971</v>
      </c>
      <c r="AL1038" s="70">
        <f t="shared" si="1371"/>
        <v>12623</v>
      </c>
      <c r="AM1038" s="264">
        <f t="shared" si="1372"/>
        <v>0.23058655901211114</v>
      </c>
      <c r="AN1038" s="70">
        <f t="shared" si="1373"/>
        <v>12308</v>
      </c>
      <c r="AO1038" s="264">
        <f t="shared" si="1374"/>
        <v>0.41681059297639611</v>
      </c>
      <c r="AP1038" s="70">
        <f t="shared" si="1375"/>
        <v>-8047</v>
      </c>
      <c r="AQ1038" s="264">
        <f t="shared" si="1376"/>
        <v>-0.21746885387671269</v>
      </c>
      <c r="AR1038" s="70">
        <f t="shared" si="1377"/>
        <v>-48847</v>
      </c>
      <c r="AS1038" s="264">
        <f t="shared" si="1378"/>
        <v>-0.45013223734530072</v>
      </c>
      <c r="AT1038" s="70">
        <f t="shared" si="1379"/>
        <v>69202</v>
      </c>
      <c r="AU1038" s="264">
        <f t="shared" si="1380"/>
        <v>0.39532930779381775</v>
      </c>
    </row>
    <row r="1039" spans="1:47" ht="13.5" x14ac:dyDescent="0.25">
      <c r="A1039" s="649">
        <v>1430</v>
      </c>
      <c r="B1039" s="30" t="s">
        <v>2692</v>
      </c>
      <c r="C1039" s="30" t="s">
        <v>1706</v>
      </c>
      <c r="D1039" s="649" t="s">
        <v>1683</v>
      </c>
      <c r="E1039" s="723"/>
      <c r="F1039" s="656">
        <f>+'17HPM_DATA_INPUT'!D666</f>
        <v>99</v>
      </c>
      <c r="G1039" s="651">
        <f>+'17HPM_DATA_INPUT'!E666</f>
        <v>70</v>
      </c>
      <c r="H1039" s="654">
        <f>+'17HPM_DATA_INPUT'!F666</f>
        <v>124</v>
      </c>
      <c r="I1039" s="690">
        <f>+'17HPM_DATA_INPUT'!G666</f>
        <v>83</v>
      </c>
      <c r="J1039" s="654">
        <f>+'17HPM_DATA_INPUT'!H666</f>
        <v>136990</v>
      </c>
      <c r="K1039" s="651">
        <f>+'17HPM_DATA_INPUT'!I666</f>
        <v>86660</v>
      </c>
      <c r="L1039" s="654">
        <f>+'17HPM_DATA_INPUT'!J666</f>
        <v>50145</v>
      </c>
      <c r="M1039" s="651">
        <f>+'17HPM_DATA_INPUT'!K666</f>
        <v>25214</v>
      </c>
      <c r="N1039" s="654">
        <f>+'17HPM_DATA_INPUT'!L666</f>
        <v>67366</v>
      </c>
      <c r="O1039" s="673">
        <f>+'17HPM_DATA_INPUT'!M666</f>
        <v>54743</v>
      </c>
      <c r="P1039" s="650">
        <f t="shared" si="1354"/>
        <v>-17221</v>
      </c>
      <c r="Q1039" s="652">
        <f t="shared" si="1355"/>
        <v>-29529</v>
      </c>
      <c r="R1039" s="654">
        <f>+'17HPM_DATA_INPUT'!P666</f>
        <v>28956</v>
      </c>
      <c r="S1039" s="651">
        <f>+'17HPM_DATA_INPUT'!Q666</f>
        <v>37003</v>
      </c>
      <c r="T1039" s="654">
        <f>+'17HPM_DATA_INPUT'!R666</f>
        <v>59670</v>
      </c>
      <c r="U1039" s="651">
        <f>+'17HPM_DATA_INPUT'!S666</f>
        <v>108517</v>
      </c>
      <c r="V1039" s="650">
        <f t="shared" si="1356"/>
        <v>-105847</v>
      </c>
      <c r="W1039" s="653">
        <f t="shared" si="1357"/>
        <v>-175049</v>
      </c>
      <c r="X1039" s="4047"/>
      <c r="Y1039" s="4044"/>
      <c r="Z1039" s="4047"/>
      <c r="AA1039" s="3183"/>
      <c r="AB1039" s="3183"/>
      <c r="AC1039" s="3183"/>
      <c r="AD1039" s="70">
        <f t="shared" si="1363"/>
        <v>36</v>
      </c>
      <c r="AE1039" s="264">
        <f t="shared" si="1364"/>
        <v>0.36363636363636365</v>
      </c>
      <c r="AF1039" s="70">
        <f t="shared" si="1365"/>
        <v>45</v>
      </c>
      <c r="AG1039" s="264">
        <f t="shared" si="1366"/>
        <v>0.29032258064516131</v>
      </c>
      <c r="AH1039" s="70">
        <f t="shared" si="1367"/>
        <v>49840</v>
      </c>
      <c r="AI1039" s="264">
        <f t="shared" si="1368"/>
        <v>0.24895104895104894</v>
      </c>
      <c r="AJ1039" s="70">
        <f t="shared" si="1369"/>
        <v>-173</v>
      </c>
      <c r="AK1039" s="264">
        <f t="shared" si="1370"/>
        <v>-3.1034730195177956E-3</v>
      </c>
      <c r="AL1039" s="70">
        <f t="shared" si="1371"/>
        <v>13517</v>
      </c>
      <c r="AM1039" s="264">
        <f t="shared" si="1372"/>
        <v>0.16319557632173085</v>
      </c>
      <c r="AN1039" s="70">
        <f t="shared" si="1373"/>
        <v>-13690</v>
      </c>
      <c r="AO1039" s="264">
        <f t="shared" si="1374"/>
        <v>-0.50548314440793118</v>
      </c>
      <c r="AP1039" s="70">
        <f t="shared" si="1375"/>
        <v>-15671</v>
      </c>
      <c r="AQ1039" s="264">
        <f t="shared" si="1376"/>
        <v>-0.47009239260859131</v>
      </c>
      <c r="AR1039" s="70">
        <f t="shared" si="1377"/>
        <v>-29539</v>
      </c>
      <c r="AS1039" s="264">
        <f t="shared" si="1378"/>
        <v>-0.35478872901102598</v>
      </c>
      <c r="AT1039" s="70">
        <f t="shared" si="1379"/>
        <v>31520</v>
      </c>
      <c r="AU1039" s="264">
        <f t="shared" si="1380"/>
        <v>0.21938097259825859</v>
      </c>
    </row>
    <row r="1040" spans="1:47" ht="13.5" x14ac:dyDescent="0.25">
      <c r="A1040" s="649">
        <v>1440</v>
      </c>
      <c r="B1040" s="30" t="s">
        <v>2693</v>
      </c>
      <c r="C1040" s="30" t="s">
        <v>1706</v>
      </c>
      <c r="D1040" s="649" t="s">
        <v>1684</v>
      </c>
      <c r="E1040" s="723"/>
      <c r="F1040" s="656">
        <f>+'17HPM_DATA_INPUT'!D667</f>
        <v>135</v>
      </c>
      <c r="G1040" s="651">
        <f>+'17HPM_DATA_INPUT'!E667</f>
        <v>99</v>
      </c>
      <c r="H1040" s="654">
        <f>+'17HPM_DATA_INPUT'!F667</f>
        <v>200</v>
      </c>
      <c r="I1040" s="690">
        <f>+'17HPM_DATA_INPUT'!G667</f>
        <v>155</v>
      </c>
      <c r="J1040" s="654">
        <f>+'17HPM_DATA_INPUT'!H667</f>
        <v>250040</v>
      </c>
      <c r="K1040" s="651">
        <f>+'17HPM_DATA_INPUT'!I667</f>
        <v>200200</v>
      </c>
      <c r="L1040" s="654">
        <f>+'17HPM_DATA_INPUT'!J667</f>
        <v>55571</v>
      </c>
      <c r="M1040" s="651">
        <f>+'17HPM_DATA_INPUT'!K667</f>
        <v>55744</v>
      </c>
      <c r="N1040" s="654">
        <f>+'17HPM_DATA_INPUT'!L667</f>
        <v>96344</v>
      </c>
      <c r="O1040" s="673">
        <f>+'17HPM_DATA_INPUT'!M667</f>
        <v>82827</v>
      </c>
      <c r="P1040" s="650">
        <f t="shared" si="1354"/>
        <v>-40773</v>
      </c>
      <c r="Q1040" s="652">
        <f t="shared" si="1355"/>
        <v>-27083</v>
      </c>
      <c r="R1040" s="654">
        <f>+'17HPM_DATA_INPUT'!P667</f>
        <v>17665</v>
      </c>
      <c r="S1040" s="651">
        <f>+'17HPM_DATA_INPUT'!Q667</f>
        <v>33336</v>
      </c>
      <c r="T1040" s="654">
        <f>+'17HPM_DATA_INPUT'!R667</f>
        <v>53719</v>
      </c>
      <c r="U1040" s="651">
        <f>+'17HPM_DATA_INPUT'!S667</f>
        <v>83258</v>
      </c>
      <c r="V1040" s="650">
        <f t="shared" si="1356"/>
        <v>-112157</v>
      </c>
      <c r="W1040" s="653">
        <f t="shared" si="1357"/>
        <v>-143677</v>
      </c>
      <c r="X1040" s="4047"/>
      <c r="Y1040" s="4044"/>
      <c r="Z1040" s="4047"/>
      <c r="AA1040" s="3183"/>
      <c r="AB1040" s="3183"/>
      <c r="AC1040" s="3183"/>
      <c r="AD1040" s="70">
        <f t="shared" si="1363"/>
        <v>-4</v>
      </c>
      <c r="AE1040" s="264">
        <f t="shared" si="1364"/>
        <v>-0.30769230769230771</v>
      </c>
      <c r="AF1040" s="70">
        <f t="shared" si="1365"/>
        <v>-8</v>
      </c>
      <c r="AG1040" s="264">
        <f t="shared" si="1366"/>
        <v>-0.44444444444444442</v>
      </c>
      <c r="AH1040" s="70">
        <f t="shared" si="1367"/>
        <v>-14770</v>
      </c>
      <c r="AI1040" s="264">
        <f t="shared" si="1368"/>
        <v>-0.67845659163987138</v>
      </c>
      <c r="AJ1040" s="70">
        <f t="shared" si="1369"/>
        <v>-5724</v>
      </c>
      <c r="AK1040" s="264">
        <f t="shared" si="1370"/>
        <v>-0.89075630252100846</v>
      </c>
      <c r="AL1040" s="70">
        <f t="shared" si="1371"/>
        <v>-5059</v>
      </c>
      <c r="AM1040" s="264">
        <f t="shared" si="1372"/>
        <v>-0.66330142913334211</v>
      </c>
      <c r="AN1040" s="70">
        <f t="shared" si="1373"/>
        <v>-665</v>
      </c>
      <c r="AO1040" s="264">
        <f t="shared" si="1374"/>
        <v>-0.55370524562864276</v>
      </c>
      <c r="AP1040" s="70">
        <f t="shared" si="1375"/>
        <v>-689</v>
      </c>
      <c r="AQ1040" s="264">
        <f t="shared" si="1376"/>
        <v>-0.67681728880157166</v>
      </c>
      <c r="AR1040" s="70">
        <f t="shared" si="1377"/>
        <v>-2541</v>
      </c>
      <c r="AS1040" s="264">
        <f t="shared" si="1378"/>
        <v>-0.71658206429780036</v>
      </c>
      <c r="AT1040" s="70">
        <f t="shared" si="1379"/>
        <v>2565</v>
      </c>
      <c r="AU1040" s="264">
        <f t="shared" si="1380"/>
        <v>0.44492627927146572</v>
      </c>
    </row>
    <row r="1041" spans="1:47" ht="13.5" x14ac:dyDescent="0.25">
      <c r="A1041" s="649">
        <v>1450</v>
      </c>
      <c r="B1041" s="30" t="s">
        <v>2694</v>
      </c>
      <c r="C1041" s="30" t="s">
        <v>1706</v>
      </c>
      <c r="D1041" s="649" t="s">
        <v>1685</v>
      </c>
      <c r="E1041" s="723"/>
      <c r="F1041" s="656">
        <f>+'17HPM_DATA_INPUT'!D668</f>
        <v>9</v>
      </c>
      <c r="G1041" s="651">
        <f>+'17HPM_DATA_INPUT'!E668</f>
        <v>13</v>
      </c>
      <c r="H1041" s="654">
        <f>+'17HPM_DATA_INPUT'!F668</f>
        <v>10</v>
      </c>
      <c r="I1041" s="690">
        <f>+'17HPM_DATA_INPUT'!G668</f>
        <v>18</v>
      </c>
      <c r="J1041" s="654">
        <f>+'17HPM_DATA_INPUT'!H668</f>
        <v>7000</v>
      </c>
      <c r="K1041" s="651">
        <f>+'17HPM_DATA_INPUT'!I668</f>
        <v>21770</v>
      </c>
      <c r="L1041" s="654">
        <f>+'17HPM_DATA_INPUT'!J668</f>
        <v>702</v>
      </c>
      <c r="M1041" s="651">
        <f>+'17HPM_DATA_INPUT'!K668</f>
        <v>6426</v>
      </c>
      <c r="N1041" s="654">
        <f>+'17HPM_DATA_INPUT'!L668</f>
        <v>2568</v>
      </c>
      <c r="O1041" s="673">
        <f>+'17HPM_DATA_INPUT'!M668</f>
        <v>7627</v>
      </c>
      <c r="P1041" s="650">
        <f t="shared" si="1354"/>
        <v>-1866</v>
      </c>
      <c r="Q1041" s="652">
        <f t="shared" si="1355"/>
        <v>-1201</v>
      </c>
      <c r="R1041" s="654">
        <f>+'17HPM_DATA_INPUT'!P668</f>
        <v>329</v>
      </c>
      <c r="S1041" s="651">
        <f>+'17HPM_DATA_INPUT'!Q668</f>
        <v>1018</v>
      </c>
      <c r="T1041" s="654">
        <f>+'17HPM_DATA_INPUT'!R668</f>
        <v>1005</v>
      </c>
      <c r="U1041" s="651">
        <f>+'17HPM_DATA_INPUT'!S668</f>
        <v>3546</v>
      </c>
      <c r="V1041" s="650">
        <f t="shared" si="1356"/>
        <v>-3200</v>
      </c>
      <c r="W1041" s="653">
        <f t="shared" si="1357"/>
        <v>-5765</v>
      </c>
      <c r="X1041" s="4047"/>
      <c r="Y1041" s="4044"/>
      <c r="Z1041" s="4047"/>
      <c r="AA1041" s="3183"/>
      <c r="AB1041" s="3183"/>
      <c r="AC1041" s="3183"/>
      <c r="AD1041" s="70">
        <f t="shared" si="1363"/>
        <v>-4</v>
      </c>
      <c r="AE1041" s="264">
        <f t="shared" si="1364"/>
        <v>-0.5714285714285714</v>
      </c>
      <c r="AF1041" s="70">
        <f t="shared" si="1365"/>
        <v>-38</v>
      </c>
      <c r="AG1041" s="264">
        <f t="shared" si="1366"/>
        <v>-0.84444444444444444</v>
      </c>
      <c r="AH1041" s="70">
        <f t="shared" si="1367"/>
        <v>-51800</v>
      </c>
      <c r="AI1041" s="264">
        <f t="shared" si="1368"/>
        <v>-0.85747392815758983</v>
      </c>
      <c r="AJ1041" s="70">
        <f t="shared" si="1369"/>
        <v>-25378</v>
      </c>
      <c r="AK1041" s="264">
        <f t="shared" si="1370"/>
        <v>-0.90700500357398139</v>
      </c>
      <c r="AL1041" s="70">
        <f t="shared" si="1371"/>
        <v>-23726</v>
      </c>
      <c r="AM1041" s="264">
        <f t="shared" si="1372"/>
        <v>-0.85938858301941468</v>
      </c>
      <c r="AN1041" s="70">
        <f t="shared" si="1373"/>
        <v>-1652</v>
      </c>
      <c r="AO1041" s="264">
        <f t="shared" si="1374"/>
        <v>-4.440860215053763</v>
      </c>
      <c r="AP1041" s="70">
        <f t="shared" si="1375"/>
        <v>-3851</v>
      </c>
      <c r="AQ1041" s="264">
        <f t="shared" si="1376"/>
        <v>-0.86539325842696624</v>
      </c>
      <c r="AR1041" s="70">
        <f t="shared" si="1377"/>
        <v>-17413</v>
      </c>
      <c r="AS1041" s="264">
        <f t="shared" si="1378"/>
        <v>-0.87239478957915828</v>
      </c>
      <c r="AT1041" s="70">
        <f t="shared" si="1379"/>
        <v>19612</v>
      </c>
      <c r="AU1041" s="264">
        <f t="shared" si="1380"/>
        <v>0.81587486479740412</v>
      </c>
    </row>
    <row r="1042" spans="1:47" ht="13.5" x14ac:dyDescent="0.25">
      <c r="A1042" s="649">
        <v>1460</v>
      </c>
      <c r="B1042" s="30" t="s">
        <v>2695</v>
      </c>
      <c r="C1042" s="30" t="s">
        <v>1706</v>
      </c>
      <c r="D1042" s="649" t="s">
        <v>1686</v>
      </c>
      <c r="E1042" s="723"/>
      <c r="F1042" s="656">
        <f>+'17HPM_DATA_INPUT'!D669</f>
        <v>3</v>
      </c>
      <c r="G1042" s="651">
        <f>+'17HPM_DATA_INPUT'!E669</f>
        <v>7</v>
      </c>
      <c r="H1042" s="654">
        <f>+'17HPM_DATA_INPUT'!F669</f>
        <v>7</v>
      </c>
      <c r="I1042" s="690">
        <f>+'17HPM_DATA_INPUT'!G669</f>
        <v>45</v>
      </c>
      <c r="J1042" s="654">
        <f>+'17HPM_DATA_INPUT'!H669</f>
        <v>8610</v>
      </c>
      <c r="K1042" s="651">
        <f>+'17HPM_DATA_INPUT'!I669</f>
        <v>60410</v>
      </c>
      <c r="L1042" s="654">
        <f>+'17HPM_DATA_INPUT'!J669</f>
        <v>2602</v>
      </c>
      <c r="M1042" s="651">
        <f>+'17HPM_DATA_INPUT'!K669</f>
        <v>27980</v>
      </c>
      <c r="N1042" s="654">
        <f>+'17HPM_DATA_INPUT'!L669</f>
        <v>3882</v>
      </c>
      <c r="O1042" s="673">
        <f>+'17HPM_DATA_INPUT'!M669</f>
        <v>27608</v>
      </c>
      <c r="P1042" s="650">
        <f t="shared" si="1354"/>
        <v>-1280</v>
      </c>
      <c r="Q1042" s="652">
        <f t="shared" si="1355"/>
        <v>372</v>
      </c>
      <c r="R1042" s="654">
        <f>+'17HPM_DATA_INPUT'!P669</f>
        <v>599</v>
      </c>
      <c r="S1042" s="651">
        <f>+'17HPM_DATA_INPUT'!Q669</f>
        <v>4450</v>
      </c>
      <c r="T1042" s="654">
        <f>+'17HPM_DATA_INPUT'!R669</f>
        <v>2547</v>
      </c>
      <c r="U1042" s="651">
        <f>+'17HPM_DATA_INPUT'!S669</f>
        <v>19960</v>
      </c>
      <c r="V1042" s="650">
        <f t="shared" si="1356"/>
        <v>-4426</v>
      </c>
      <c r="W1042" s="653">
        <f t="shared" si="1357"/>
        <v>-24038</v>
      </c>
      <c r="X1042" s="4047"/>
      <c r="Y1042" s="4044"/>
      <c r="Z1042" s="4047"/>
      <c r="AA1042" s="3183"/>
      <c r="AB1042" s="3183"/>
      <c r="AC1042" s="3183"/>
      <c r="AD1042" s="70">
        <f t="shared" si="1363"/>
        <v>-18</v>
      </c>
      <c r="AE1042" s="264">
        <f t="shared" si="1364"/>
        <v>-0.21951219512195122</v>
      </c>
      <c r="AF1042" s="70">
        <f t="shared" si="1365"/>
        <v>-51</v>
      </c>
      <c r="AG1042" s="264">
        <f t="shared" si="1366"/>
        <v>-0.32692307692307693</v>
      </c>
      <c r="AH1042" s="70">
        <f t="shared" si="1367"/>
        <v>-62300</v>
      </c>
      <c r="AI1042" s="264">
        <f t="shared" si="1368"/>
        <v>-0.3317182258665673</v>
      </c>
      <c r="AJ1042" s="70">
        <f t="shared" si="1369"/>
        <v>-37282</v>
      </c>
      <c r="AK1042" s="264">
        <f t="shared" si="1370"/>
        <v>-0.55116643505514329</v>
      </c>
      <c r="AL1042" s="70">
        <f t="shared" si="1371"/>
        <v>-24566</v>
      </c>
      <c r="AM1042" s="264">
        <f t="shared" si="1372"/>
        <v>-0.33437687156312951</v>
      </c>
      <c r="AN1042" s="70">
        <f t="shared" si="1373"/>
        <v>-12716</v>
      </c>
      <c r="AO1042" s="264">
        <f t="shared" si="1374"/>
        <v>-2.1826295914864402</v>
      </c>
      <c r="AP1042" s="70">
        <f t="shared" si="1375"/>
        <v>-7538</v>
      </c>
      <c r="AQ1042" s="264">
        <f t="shared" si="1376"/>
        <v>-0.35689598030396286</v>
      </c>
      <c r="AR1042" s="70">
        <f t="shared" si="1377"/>
        <v>-3725</v>
      </c>
      <c r="AS1042" s="264">
        <f t="shared" si="1378"/>
        <v>-0.10626765184149717</v>
      </c>
      <c r="AT1042" s="70">
        <f t="shared" si="1379"/>
        <v>-1453</v>
      </c>
      <c r="AU1042" s="264">
        <f t="shared" si="1380"/>
        <v>-2.3435483870967742E-2</v>
      </c>
    </row>
    <row r="1043" spans="1:47" ht="13.5" x14ac:dyDescent="0.25">
      <c r="A1043" s="649">
        <v>1470</v>
      </c>
      <c r="B1043" s="30" t="s">
        <v>2696</v>
      </c>
      <c r="C1043" s="30" t="s">
        <v>1706</v>
      </c>
      <c r="D1043" s="649" t="s">
        <v>1687</v>
      </c>
      <c r="E1043" s="723"/>
      <c r="F1043" s="656">
        <f>+'17HPM_DATA_INPUT'!D670</f>
        <v>64</v>
      </c>
      <c r="G1043" s="651">
        <f>+'17HPM_DATA_INPUT'!E670</f>
        <v>82</v>
      </c>
      <c r="H1043" s="654">
        <f>+'17HPM_DATA_INPUT'!F670</f>
        <v>105</v>
      </c>
      <c r="I1043" s="690">
        <f>+'17HPM_DATA_INPUT'!G670</f>
        <v>156</v>
      </c>
      <c r="J1043" s="654">
        <f>+'17HPM_DATA_INPUT'!H670</f>
        <v>125510</v>
      </c>
      <c r="K1043" s="651">
        <f>+'17HPM_DATA_INPUT'!I670</f>
        <v>187810</v>
      </c>
      <c r="L1043" s="654">
        <f>+'17HPM_DATA_INPUT'!J670</f>
        <v>30360</v>
      </c>
      <c r="M1043" s="651">
        <f>+'17HPM_DATA_INPUT'!K670</f>
        <v>67642</v>
      </c>
      <c r="N1043" s="654">
        <f>+'17HPM_DATA_INPUT'!L670</f>
        <v>48902</v>
      </c>
      <c r="O1043" s="673">
        <f>+'17HPM_DATA_INPUT'!M670</f>
        <v>73468</v>
      </c>
      <c r="P1043" s="650">
        <f t="shared" si="1354"/>
        <v>-18542</v>
      </c>
      <c r="Q1043" s="652">
        <f t="shared" si="1355"/>
        <v>-5826</v>
      </c>
      <c r="R1043" s="654">
        <f>+'17HPM_DATA_INPUT'!P670</f>
        <v>13583</v>
      </c>
      <c r="S1043" s="651">
        <f>+'17HPM_DATA_INPUT'!Q670</f>
        <v>21121</v>
      </c>
      <c r="T1043" s="654">
        <f>+'17HPM_DATA_INPUT'!R670</f>
        <v>31328</v>
      </c>
      <c r="U1043" s="651">
        <f>+'17HPM_DATA_INPUT'!S670</f>
        <v>35053</v>
      </c>
      <c r="V1043" s="650">
        <f t="shared" si="1356"/>
        <v>-63453</v>
      </c>
      <c r="W1043" s="653">
        <f t="shared" si="1357"/>
        <v>-62000</v>
      </c>
      <c r="X1043" s="4047"/>
      <c r="Y1043" s="4044"/>
      <c r="Z1043" s="4047"/>
      <c r="AA1043" s="3183"/>
      <c r="AB1043" s="3183"/>
      <c r="AC1043" s="3183"/>
      <c r="AD1043" s="70">
        <f t="shared" si="1363"/>
        <v>0</v>
      </c>
      <c r="AE1043" s="264">
        <f t="shared" si="1364"/>
        <v>0</v>
      </c>
      <c r="AF1043" s="70">
        <f t="shared" si="1365"/>
        <v>0</v>
      </c>
      <c r="AG1043" s="264">
        <f t="shared" si="1366"/>
        <v>0</v>
      </c>
      <c r="AH1043" s="70">
        <f t="shared" si="1367"/>
        <v>0</v>
      </c>
      <c r="AI1043" s="264">
        <f t="shared" si="1368"/>
        <v>0</v>
      </c>
      <c r="AJ1043" s="70">
        <f t="shared" si="1369"/>
        <v>0</v>
      </c>
      <c r="AK1043" s="264">
        <f t="shared" si="1370"/>
        <v>0</v>
      </c>
      <c r="AL1043" s="70">
        <f t="shared" si="1371"/>
        <v>0</v>
      </c>
      <c r="AM1043" s="264">
        <f t="shared" si="1372"/>
        <v>0</v>
      </c>
      <c r="AN1043" s="70">
        <f t="shared" si="1373"/>
        <v>0</v>
      </c>
      <c r="AO1043" s="264">
        <f t="shared" si="1374"/>
        <v>0</v>
      </c>
      <c r="AP1043" s="70">
        <f t="shared" si="1375"/>
        <v>0</v>
      </c>
      <c r="AQ1043" s="264">
        <f t="shared" si="1376"/>
        <v>0</v>
      </c>
      <c r="AR1043" s="70">
        <f t="shared" si="1377"/>
        <v>0</v>
      </c>
      <c r="AS1043" s="264">
        <f t="shared" si="1378"/>
        <v>0</v>
      </c>
      <c r="AT1043" s="70">
        <f t="shared" si="1379"/>
        <v>0</v>
      </c>
      <c r="AU1043" s="264">
        <f t="shared" si="1380"/>
        <v>0</v>
      </c>
    </row>
    <row r="1044" spans="1:47" ht="13.5" x14ac:dyDescent="0.25">
      <c r="A1044" s="649">
        <v>1500</v>
      </c>
      <c r="B1044" s="30" t="s">
        <v>2697</v>
      </c>
      <c r="C1044" s="30" t="s">
        <v>1706</v>
      </c>
      <c r="D1044" s="649" t="s">
        <v>1710</v>
      </c>
      <c r="E1044" s="723"/>
      <c r="F1044" s="656">
        <f>+'17HPM_DATA_INPUT'!D671</f>
        <v>0</v>
      </c>
      <c r="G1044" s="651">
        <f>+'17HPM_DATA_INPUT'!E671</f>
        <v>0</v>
      </c>
      <c r="H1044" s="654">
        <f>+'17HPM_DATA_INPUT'!F671</f>
        <v>0</v>
      </c>
      <c r="I1044" s="690">
        <f>+'17HPM_DATA_INPUT'!G671</f>
        <v>0</v>
      </c>
      <c r="J1044" s="654">
        <f>+'17HPM_DATA_INPUT'!H671</f>
        <v>0</v>
      </c>
      <c r="K1044" s="651">
        <f>+'17HPM_DATA_INPUT'!I671</f>
        <v>0</v>
      </c>
      <c r="L1044" s="654">
        <f>+'17HPM_DATA_INPUT'!J671</f>
        <v>0</v>
      </c>
      <c r="M1044" s="651">
        <f>+'17HPM_DATA_INPUT'!K671</f>
        <v>0</v>
      </c>
      <c r="N1044" s="654">
        <f>+'17HPM_DATA_INPUT'!L671</f>
        <v>0</v>
      </c>
      <c r="O1044" s="673">
        <f>+'17HPM_DATA_INPUT'!M671</f>
        <v>0</v>
      </c>
      <c r="P1044" s="650">
        <f t="shared" si="1354"/>
        <v>0</v>
      </c>
      <c r="Q1044" s="652">
        <f t="shared" si="1355"/>
        <v>0</v>
      </c>
      <c r="R1044" s="654">
        <f>+'17HPM_DATA_INPUT'!P671</f>
        <v>0</v>
      </c>
      <c r="S1044" s="651">
        <f>+'17HPM_DATA_INPUT'!Q671</f>
        <v>0</v>
      </c>
      <c r="T1044" s="654">
        <f>+'17HPM_DATA_INPUT'!R671</f>
        <v>0</v>
      </c>
      <c r="U1044" s="651">
        <f>+'17HPM_DATA_INPUT'!S671</f>
        <v>0</v>
      </c>
      <c r="V1044" s="650">
        <f t="shared" si="1356"/>
        <v>0</v>
      </c>
      <c r="W1044" s="653">
        <f t="shared" si="1357"/>
        <v>0</v>
      </c>
      <c r="X1044" s="4047"/>
      <c r="Y1044" s="4044"/>
      <c r="Z1044" s="4047"/>
      <c r="AA1044" s="3183"/>
      <c r="AB1044" s="3183"/>
      <c r="AC1044" s="3183"/>
      <c r="AD1044" s="70">
        <f t="shared" si="1363"/>
        <v>-88</v>
      </c>
      <c r="AE1044" s="264">
        <f t="shared" si="1364"/>
        <v>-0.42307692307692307</v>
      </c>
      <c r="AF1044" s="70">
        <f t="shared" si="1365"/>
        <v>-313</v>
      </c>
      <c r="AG1044" s="264">
        <f t="shared" si="1366"/>
        <v>-0.43654114365411434</v>
      </c>
      <c r="AH1044" s="70">
        <f t="shared" si="1367"/>
        <v>-435190</v>
      </c>
      <c r="AI1044" s="264">
        <f t="shared" si="1368"/>
        <v>-0.47918914752582087</v>
      </c>
      <c r="AJ1044" s="70">
        <f t="shared" si="1369"/>
        <v>-167795</v>
      </c>
      <c r="AK1044" s="264">
        <f t="shared" si="1370"/>
        <v>-0.63709297734038028</v>
      </c>
      <c r="AL1044" s="70">
        <f t="shared" si="1371"/>
        <v>-186862</v>
      </c>
      <c r="AM1044" s="264">
        <f t="shared" si="1372"/>
        <v>-0.44416396287184606</v>
      </c>
      <c r="AN1044" s="70">
        <f t="shared" si="1373"/>
        <v>19067</v>
      </c>
      <c r="AO1044" s="264">
        <f t="shared" si="1374"/>
        <v>0.12119189723445772</v>
      </c>
      <c r="AP1044" s="70">
        <f t="shared" si="1375"/>
        <v>-28379</v>
      </c>
      <c r="AQ1044" s="264">
        <f t="shared" si="1376"/>
        <v>-0.47096602884312194</v>
      </c>
      <c r="AR1044" s="70">
        <f t="shared" si="1377"/>
        <v>-103147</v>
      </c>
      <c r="AS1044" s="264">
        <f t="shared" si="1378"/>
        <v>-0.46777624090156683</v>
      </c>
      <c r="AT1044" s="70">
        <f t="shared" si="1379"/>
        <v>150593</v>
      </c>
      <c r="AU1044" s="264">
        <f t="shared" si="1380"/>
        <v>0.34374821669470496</v>
      </c>
    </row>
    <row r="1045" spans="1:47" ht="13.5" x14ac:dyDescent="0.25">
      <c r="A1045" s="649">
        <v>1510</v>
      </c>
      <c r="B1045" s="30" t="s">
        <v>2698</v>
      </c>
      <c r="C1045" s="30" t="s">
        <v>1706</v>
      </c>
      <c r="D1045" s="649" t="s">
        <v>1688</v>
      </c>
      <c r="E1045" s="723"/>
      <c r="F1045" s="656">
        <f>+'17HPM_DATA_INPUT'!D672</f>
        <v>120</v>
      </c>
      <c r="G1045" s="651">
        <f>+'17HPM_DATA_INPUT'!E672</f>
        <v>208</v>
      </c>
      <c r="H1045" s="654">
        <f>+'17HPM_DATA_INPUT'!F672</f>
        <v>404</v>
      </c>
      <c r="I1045" s="690">
        <f>+'17HPM_DATA_INPUT'!G672</f>
        <v>717</v>
      </c>
      <c r="J1045" s="654">
        <f>+'17HPM_DATA_INPUT'!H672</f>
        <v>472990</v>
      </c>
      <c r="K1045" s="651">
        <f>+'17HPM_DATA_INPUT'!I672</f>
        <v>908180</v>
      </c>
      <c r="L1045" s="654">
        <f>+'17HPM_DATA_INPUT'!J672</f>
        <v>95581</v>
      </c>
      <c r="M1045" s="651">
        <f>+'17HPM_DATA_INPUT'!K672</f>
        <v>263376</v>
      </c>
      <c r="N1045" s="654">
        <f>+'17HPM_DATA_INPUT'!L672</f>
        <v>233843</v>
      </c>
      <c r="O1045" s="673">
        <f>+'17HPM_DATA_INPUT'!M672</f>
        <v>420705</v>
      </c>
      <c r="P1045" s="650">
        <f t="shared" si="1354"/>
        <v>-138262</v>
      </c>
      <c r="Q1045" s="652">
        <f t="shared" si="1355"/>
        <v>-157329</v>
      </c>
      <c r="R1045" s="654">
        <f>+'17HPM_DATA_INPUT'!P672</f>
        <v>31878</v>
      </c>
      <c r="S1045" s="651">
        <f>+'17HPM_DATA_INPUT'!Q672</f>
        <v>60257</v>
      </c>
      <c r="T1045" s="654">
        <f>+'17HPM_DATA_INPUT'!R672</f>
        <v>117358</v>
      </c>
      <c r="U1045" s="651">
        <f>+'17HPM_DATA_INPUT'!S672</f>
        <v>220505</v>
      </c>
      <c r="V1045" s="650">
        <f t="shared" si="1356"/>
        <v>-287498</v>
      </c>
      <c r="W1045" s="653">
        <f t="shared" si="1357"/>
        <v>-438091</v>
      </c>
      <c r="X1045" s="4047"/>
      <c r="Y1045" s="4044"/>
      <c r="Z1045" s="4047"/>
      <c r="AA1045" s="3183"/>
      <c r="AB1045" s="3183"/>
      <c r="AC1045" s="3183"/>
      <c r="AD1045" s="70">
        <f t="shared" si="1363"/>
        <v>5</v>
      </c>
      <c r="AE1045" s="264">
        <f t="shared" si="1364"/>
        <v>0.83333333333333337</v>
      </c>
      <c r="AF1045" s="70">
        <f t="shared" si="1365"/>
        <v>3</v>
      </c>
      <c r="AG1045" s="264">
        <f t="shared" si="1366"/>
        <v>0.3</v>
      </c>
      <c r="AH1045" s="70">
        <f t="shared" si="1367"/>
        <v>10341</v>
      </c>
      <c r="AI1045" s="264">
        <f t="shared" si="1368"/>
        <v>0.36464614408124407</v>
      </c>
      <c r="AJ1045" s="70">
        <f t="shared" si="1369"/>
        <v>3831</v>
      </c>
      <c r="AK1045" s="264">
        <f t="shared" si="1370"/>
        <v>0.33449751156902124</v>
      </c>
      <c r="AL1045" s="70">
        <f t="shared" si="1371"/>
        <v>9763</v>
      </c>
      <c r="AM1045" s="264">
        <f t="shared" si="1372"/>
        <v>5.9712538226299694</v>
      </c>
      <c r="AN1045" s="70">
        <f t="shared" si="1373"/>
        <v>-5932</v>
      </c>
      <c r="AO1045" s="264">
        <f t="shared" si="1374"/>
        <v>-0.60419637400692605</v>
      </c>
      <c r="AP1045" s="70">
        <f t="shared" si="1375"/>
        <v>210</v>
      </c>
      <c r="AQ1045" s="264">
        <f t="shared" si="1376"/>
        <v>0.29085872576177285</v>
      </c>
      <c r="AR1045" s="70">
        <f t="shared" si="1377"/>
        <v>967</v>
      </c>
      <c r="AS1045" s="264">
        <f t="shared" si="1378"/>
        <v>0.23677766895200783</v>
      </c>
      <c r="AT1045" s="70">
        <f t="shared" si="1379"/>
        <v>-7109</v>
      </c>
      <c r="AU1045" s="264">
        <f t="shared" si="1380"/>
        <v>-1.4183958499600957</v>
      </c>
    </row>
    <row r="1046" spans="1:47" ht="13.5" x14ac:dyDescent="0.25">
      <c r="A1046" s="649">
        <v>1530</v>
      </c>
      <c r="B1046" s="30" t="s">
        <v>2699</v>
      </c>
      <c r="C1046" s="30" t="s">
        <v>1706</v>
      </c>
      <c r="D1046" s="649" t="s">
        <v>1689</v>
      </c>
      <c r="E1046" s="723"/>
      <c r="F1046" s="656">
        <f>+'17HPM_DATA_INPUT'!D673</f>
        <v>11</v>
      </c>
      <c r="G1046" s="651">
        <f>+'17HPM_DATA_INPUT'!E673</f>
        <v>6</v>
      </c>
      <c r="H1046" s="654">
        <f>+'17HPM_DATA_INPUT'!F673</f>
        <v>13</v>
      </c>
      <c r="I1046" s="690">
        <f>+'17HPM_DATA_INPUT'!G673</f>
        <v>10</v>
      </c>
      <c r="J1046" s="654">
        <f>+'17HPM_DATA_INPUT'!H673</f>
        <v>38700</v>
      </c>
      <c r="K1046" s="651">
        <f>+'17HPM_DATA_INPUT'!I673</f>
        <v>28359</v>
      </c>
      <c r="L1046" s="654">
        <f>+'17HPM_DATA_INPUT'!J673</f>
        <v>15284</v>
      </c>
      <c r="M1046" s="651">
        <f>+'17HPM_DATA_INPUT'!K673</f>
        <v>11453</v>
      </c>
      <c r="N1046" s="654">
        <f>+'17HPM_DATA_INPUT'!L673</f>
        <v>11398</v>
      </c>
      <c r="O1046" s="673">
        <f>+'17HPM_DATA_INPUT'!M673</f>
        <v>1635</v>
      </c>
      <c r="P1046" s="650">
        <f>+L1046-N1046</f>
        <v>3886</v>
      </c>
      <c r="Q1046" s="652">
        <f>+M1046-O1046</f>
        <v>9818</v>
      </c>
      <c r="R1046" s="654">
        <f>+'17HPM_DATA_INPUT'!P673</f>
        <v>932</v>
      </c>
      <c r="S1046" s="651">
        <f>+'17HPM_DATA_INPUT'!Q673</f>
        <v>722</v>
      </c>
      <c r="T1046" s="654">
        <f>+'17HPM_DATA_INPUT'!R673</f>
        <v>5051</v>
      </c>
      <c r="U1046" s="651">
        <f>+'17HPM_DATA_INPUT'!S673</f>
        <v>4084</v>
      </c>
      <c r="V1046" s="650">
        <f>+P1046-R1046-T1046</f>
        <v>-2097</v>
      </c>
      <c r="W1046" s="653">
        <f>+Q1046-S1046-U1046</f>
        <v>5012</v>
      </c>
      <c r="X1046" s="4047"/>
      <c r="Y1046" s="4044"/>
      <c r="Z1046" s="4047"/>
      <c r="AA1046" s="3183"/>
      <c r="AB1046" s="3183"/>
      <c r="AC1046" s="3183"/>
      <c r="AD1046" s="70">
        <f t="shared" si="1363"/>
        <v>-27</v>
      </c>
      <c r="AE1046" s="264">
        <f t="shared" si="1364"/>
        <v>-0.16463414634146342</v>
      </c>
      <c r="AF1046" s="70">
        <f t="shared" si="1365"/>
        <v>-71</v>
      </c>
      <c r="AG1046" s="264">
        <f t="shared" si="1366"/>
        <v>-0.22611464968152867</v>
      </c>
      <c r="AH1046" s="70">
        <f t="shared" si="1367"/>
        <v>-78470</v>
      </c>
      <c r="AI1046" s="264">
        <f t="shared" si="1368"/>
        <v>-0.24253569883167461</v>
      </c>
      <c r="AJ1046" s="70">
        <f t="shared" si="1369"/>
        <v>-33959</v>
      </c>
      <c r="AK1046" s="264">
        <f t="shared" si="1370"/>
        <v>-0.35498944199368609</v>
      </c>
      <c r="AL1046" s="70">
        <f t="shared" si="1371"/>
        <v>-33310</v>
      </c>
      <c r="AM1046" s="264">
        <f t="shared" si="1372"/>
        <v>-0.29742664785613515</v>
      </c>
      <c r="AN1046" s="70">
        <f t="shared" si="1373"/>
        <v>-649</v>
      </c>
      <c r="AO1046" s="264">
        <f t="shared" si="1374"/>
        <v>-3.9737937790840068E-2</v>
      </c>
      <c r="AP1046" s="70">
        <f t="shared" si="1375"/>
        <v>-10262</v>
      </c>
      <c r="AQ1046" s="264">
        <f t="shared" si="1376"/>
        <v>-0.23811402185766992</v>
      </c>
      <c r="AR1046" s="70">
        <f t="shared" si="1377"/>
        <v>-26447</v>
      </c>
      <c r="AS1046" s="264">
        <f t="shared" si="1378"/>
        <v>-0.32034836537180372</v>
      </c>
      <c r="AT1046" s="70">
        <f t="shared" si="1379"/>
        <v>36060</v>
      </c>
      <c r="AU1046" s="264">
        <f t="shared" si="1380"/>
        <v>0.25396870113954895</v>
      </c>
    </row>
    <row r="1047" spans="1:47" ht="13.5" x14ac:dyDescent="0.25">
      <c r="A1047" s="649">
        <v>1540</v>
      </c>
      <c r="B1047" s="30" t="s">
        <v>2700</v>
      </c>
      <c r="C1047" s="30" t="s">
        <v>1706</v>
      </c>
      <c r="D1047" s="649" t="s">
        <v>1690</v>
      </c>
      <c r="E1047" s="723"/>
      <c r="F1047" s="656">
        <f>+'17HPM_DATA_INPUT'!D674</f>
        <v>137</v>
      </c>
      <c r="G1047" s="651">
        <f>+'17HPM_DATA_INPUT'!E674</f>
        <v>164</v>
      </c>
      <c r="H1047" s="654">
        <f>+'17HPM_DATA_INPUT'!F674</f>
        <v>243</v>
      </c>
      <c r="I1047" s="690">
        <f>+'17HPM_DATA_INPUT'!G674</f>
        <v>314</v>
      </c>
      <c r="J1047" s="654">
        <f>+'17HPM_DATA_INPUT'!H674</f>
        <v>245070</v>
      </c>
      <c r="K1047" s="651">
        <f>+'17HPM_DATA_INPUT'!I674</f>
        <v>323540</v>
      </c>
      <c r="L1047" s="654">
        <f>+'17HPM_DATA_INPUT'!J674</f>
        <v>61703</v>
      </c>
      <c r="M1047" s="651">
        <f>+'17HPM_DATA_INPUT'!K674</f>
        <v>95662</v>
      </c>
      <c r="N1047" s="654">
        <f>+'17HPM_DATA_INPUT'!L674</f>
        <v>78684</v>
      </c>
      <c r="O1047" s="673">
        <f>+'17HPM_DATA_INPUT'!M674</f>
        <v>111994</v>
      </c>
      <c r="P1047" s="650">
        <f t="shared" si="1354"/>
        <v>-16981</v>
      </c>
      <c r="Q1047" s="652">
        <f t="shared" si="1355"/>
        <v>-16332</v>
      </c>
      <c r="R1047" s="654">
        <f>+'17HPM_DATA_INPUT'!P674</f>
        <v>32835</v>
      </c>
      <c r="S1047" s="651">
        <f>+'17HPM_DATA_INPUT'!Q674</f>
        <v>43097</v>
      </c>
      <c r="T1047" s="654">
        <f>+'17HPM_DATA_INPUT'!R674</f>
        <v>56110</v>
      </c>
      <c r="U1047" s="651">
        <f>+'17HPM_DATA_INPUT'!S674</f>
        <v>82557</v>
      </c>
      <c r="V1047" s="650">
        <f t="shared" si="1356"/>
        <v>-105926</v>
      </c>
      <c r="W1047" s="653">
        <f t="shared" si="1357"/>
        <v>-141986</v>
      </c>
      <c r="X1047" s="4047"/>
      <c r="Y1047" s="4044"/>
      <c r="Z1047" s="4047"/>
      <c r="AA1047" s="3183"/>
      <c r="AB1047" s="3183"/>
      <c r="AC1047" s="3183"/>
      <c r="AD1047" s="70">
        <f t="shared" si="1363"/>
        <v>-49</v>
      </c>
      <c r="AE1047" s="264">
        <f t="shared" si="1364"/>
        <v>-0.3828125</v>
      </c>
      <c r="AF1047" s="70">
        <f t="shared" si="1365"/>
        <v>-200</v>
      </c>
      <c r="AG1047" s="264">
        <f t="shared" si="1366"/>
        <v>-0.51679586563307489</v>
      </c>
      <c r="AH1047" s="70">
        <f t="shared" si="1367"/>
        <v>-223090</v>
      </c>
      <c r="AI1047" s="264">
        <f t="shared" si="1368"/>
        <v>-0.48895366676894753</v>
      </c>
      <c r="AJ1047" s="70">
        <f t="shared" si="1369"/>
        <v>-73834</v>
      </c>
      <c r="AK1047" s="264">
        <f t="shared" si="1370"/>
        <v>-0.61361124269698408</v>
      </c>
      <c r="AL1047" s="70">
        <f t="shared" si="1371"/>
        <v>-83184</v>
      </c>
      <c r="AM1047" s="264">
        <f t="shared" si="1372"/>
        <v>-0.50625022822157573</v>
      </c>
      <c r="AN1047" s="70">
        <f t="shared" si="1373"/>
        <v>9350</v>
      </c>
      <c r="AO1047" s="264">
        <f t="shared" si="1374"/>
        <v>0.21256280264623639</v>
      </c>
      <c r="AP1047" s="70">
        <f t="shared" si="1375"/>
        <v>-18107</v>
      </c>
      <c r="AQ1047" s="264">
        <f t="shared" si="1376"/>
        <v>-0.51342614909121842</v>
      </c>
      <c r="AR1047" s="70">
        <f t="shared" si="1377"/>
        <v>-63832</v>
      </c>
      <c r="AS1047" s="264">
        <f t="shared" si="1378"/>
        <v>-0.54748181693426645</v>
      </c>
      <c r="AT1047" s="70">
        <f t="shared" si="1379"/>
        <v>91289</v>
      </c>
      <c r="AU1047" s="264">
        <f t="shared" si="1380"/>
        <v>0.46612644628943151</v>
      </c>
    </row>
    <row r="1048" spans="1:47" ht="13.5" x14ac:dyDescent="0.25">
      <c r="A1048" s="649">
        <v>1550</v>
      </c>
      <c r="B1048" s="30" t="s">
        <v>2701</v>
      </c>
      <c r="C1048" s="30" t="s">
        <v>1706</v>
      </c>
      <c r="D1048" s="649" t="s">
        <v>1691</v>
      </c>
      <c r="E1048" s="723"/>
      <c r="F1048" s="656">
        <f>+'17HPM_DATA_INPUT'!D675</f>
        <v>79</v>
      </c>
      <c r="G1048" s="651">
        <f>+'17HPM_DATA_INPUT'!E675</f>
        <v>128</v>
      </c>
      <c r="H1048" s="654">
        <f>+'17HPM_DATA_INPUT'!F675</f>
        <v>187</v>
      </c>
      <c r="I1048" s="690">
        <f>+'17HPM_DATA_INPUT'!G675</f>
        <v>387</v>
      </c>
      <c r="J1048" s="654">
        <f>+'17HPM_DATA_INPUT'!H675</f>
        <v>233170</v>
      </c>
      <c r="K1048" s="651">
        <f>+'17HPM_DATA_INPUT'!I675</f>
        <v>456260</v>
      </c>
      <c r="L1048" s="654">
        <f>+'17HPM_DATA_INPUT'!J675</f>
        <v>46493</v>
      </c>
      <c r="M1048" s="651">
        <f>+'17HPM_DATA_INPUT'!K675</f>
        <v>120327</v>
      </c>
      <c r="N1048" s="654">
        <f>+'17HPM_DATA_INPUT'!L675</f>
        <v>81130</v>
      </c>
      <c r="O1048" s="673">
        <f>+'17HPM_DATA_INPUT'!M675</f>
        <v>164314</v>
      </c>
      <c r="P1048" s="650">
        <f t="shared" si="1354"/>
        <v>-34637</v>
      </c>
      <c r="Q1048" s="652">
        <f t="shared" si="1355"/>
        <v>-43987</v>
      </c>
      <c r="R1048" s="654">
        <f>+'17HPM_DATA_INPUT'!P675</f>
        <v>17160</v>
      </c>
      <c r="S1048" s="651">
        <f>+'17HPM_DATA_INPUT'!Q675</f>
        <v>35267</v>
      </c>
      <c r="T1048" s="654">
        <f>+'17HPM_DATA_INPUT'!R675</f>
        <v>52760</v>
      </c>
      <c r="U1048" s="651">
        <f>+'17HPM_DATA_INPUT'!S675</f>
        <v>116592</v>
      </c>
      <c r="V1048" s="650">
        <f t="shared" si="1356"/>
        <v>-104557</v>
      </c>
      <c r="W1048" s="653">
        <f t="shared" si="1357"/>
        <v>-195846</v>
      </c>
      <c r="X1048" s="4047"/>
      <c r="Y1048" s="4044"/>
      <c r="Z1048" s="4047"/>
      <c r="AA1048" s="3183"/>
      <c r="AB1048" s="3183"/>
      <c r="AC1048" s="3183"/>
      <c r="AD1048" s="70">
        <f t="shared" si="1363"/>
        <v>-25</v>
      </c>
      <c r="AE1048" s="264">
        <f t="shared" si="1364"/>
        <v>-0.21929824561403508</v>
      </c>
      <c r="AF1048" s="70">
        <f t="shared" si="1365"/>
        <v>-3</v>
      </c>
      <c r="AG1048" s="264">
        <f t="shared" si="1366"/>
        <v>-1.7857142857142856E-2</v>
      </c>
      <c r="AH1048" s="70">
        <f t="shared" si="1367"/>
        <v>10360</v>
      </c>
      <c r="AI1048" s="264">
        <f t="shared" si="1368"/>
        <v>4.8812664907651716E-2</v>
      </c>
      <c r="AJ1048" s="70">
        <f t="shared" si="1369"/>
        <v>-12024</v>
      </c>
      <c r="AK1048" s="264">
        <f t="shared" si="1370"/>
        <v>-0.17080515938405591</v>
      </c>
      <c r="AL1048" s="70">
        <f t="shared" si="1371"/>
        <v>-6475</v>
      </c>
      <c r="AM1048" s="264">
        <f t="shared" si="1372"/>
        <v>-8.531748646120195E-2</v>
      </c>
      <c r="AN1048" s="70">
        <f t="shared" si="1373"/>
        <v>-5549</v>
      </c>
      <c r="AO1048" s="264">
        <f t="shared" si="1374"/>
        <v>-1.0094597052937966</v>
      </c>
      <c r="AP1048" s="70">
        <f t="shared" si="1375"/>
        <v>5388</v>
      </c>
      <c r="AQ1048" s="264">
        <f t="shared" si="1376"/>
        <v>0.15524693136633436</v>
      </c>
      <c r="AR1048" s="70">
        <f t="shared" si="1377"/>
        <v>-5385</v>
      </c>
      <c r="AS1048" s="264">
        <f t="shared" si="1378"/>
        <v>-0.10924028806166954</v>
      </c>
      <c r="AT1048" s="70">
        <f t="shared" si="1379"/>
        <v>-5552</v>
      </c>
      <c r="AU1048" s="264">
        <f t="shared" si="1380"/>
        <v>-6.2034905807951013E-2</v>
      </c>
    </row>
    <row r="1049" spans="1:47" ht="13.5" x14ac:dyDescent="0.25">
      <c r="A1049" s="649">
        <v>1560</v>
      </c>
      <c r="B1049" s="30" t="s">
        <v>2702</v>
      </c>
      <c r="C1049" s="30" t="s">
        <v>1706</v>
      </c>
      <c r="D1049" s="649" t="s">
        <v>1692</v>
      </c>
      <c r="E1049" s="723"/>
      <c r="F1049" s="656">
        <f>+'17HPM_DATA_INPUT'!D676</f>
        <v>89</v>
      </c>
      <c r="G1049" s="651">
        <f>+'17HPM_DATA_INPUT'!E676</f>
        <v>114</v>
      </c>
      <c r="H1049" s="654">
        <f>+'17HPM_DATA_INPUT'!F676</f>
        <v>165</v>
      </c>
      <c r="I1049" s="690">
        <f>+'17HPM_DATA_INPUT'!G676</f>
        <v>168</v>
      </c>
      <c r="J1049" s="654">
        <f>+'17HPM_DATA_INPUT'!H676</f>
        <v>222600</v>
      </c>
      <c r="K1049" s="651">
        <f>+'17HPM_DATA_INPUT'!I676</f>
        <v>212240</v>
      </c>
      <c r="L1049" s="654">
        <f>+'17HPM_DATA_INPUT'!J676</f>
        <v>58372</v>
      </c>
      <c r="M1049" s="651">
        <f>+'17HPM_DATA_INPUT'!K676</f>
        <v>70396</v>
      </c>
      <c r="N1049" s="654">
        <f>+'17HPM_DATA_INPUT'!L676</f>
        <v>69418</v>
      </c>
      <c r="O1049" s="673">
        <f>+'17HPM_DATA_INPUT'!M676</f>
        <v>75893</v>
      </c>
      <c r="P1049" s="650">
        <f t="shared" si="1354"/>
        <v>-11046</v>
      </c>
      <c r="Q1049" s="652">
        <f t="shared" si="1355"/>
        <v>-5497</v>
      </c>
      <c r="R1049" s="654">
        <f>+'17HPM_DATA_INPUT'!P676</f>
        <v>40094</v>
      </c>
      <c r="S1049" s="651">
        <f>+'17HPM_DATA_INPUT'!Q676</f>
        <v>34706</v>
      </c>
      <c r="T1049" s="654">
        <f>+'17HPM_DATA_INPUT'!R676</f>
        <v>43910</v>
      </c>
      <c r="U1049" s="651">
        <f>+'17HPM_DATA_INPUT'!S676</f>
        <v>49295</v>
      </c>
      <c r="V1049" s="650">
        <f t="shared" si="1356"/>
        <v>-95050</v>
      </c>
      <c r="W1049" s="653">
        <f t="shared" si="1357"/>
        <v>-89498</v>
      </c>
      <c r="X1049" s="4047"/>
      <c r="Y1049" s="4044"/>
      <c r="Z1049" s="4047"/>
      <c r="AA1049" s="3183"/>
      <c r="AB1049" s="3183"/>
      <c r="AC1049" s="3183"/>
      <c r="AD1049" s="70">
        <f t="shared" si="1363"/>
        <v>-116</v>
      </c>
      <c r="AE1049" s="264">
        <f t="shared" si="1364"/>
        <v>-0.51327433628318586</v>
      </c>
      <c r="AF1049" s="70">
        <f t="shared" si="1365"/>
        <v>-313</v>
      </c>
      <c r="AG1049" s="264">
        <f t="shared" si="1366"/>
        <v>-0.49761526232114467</v>
      </c>
      <c r="AH1049" s="70">
        <f t="shared" si="1367"/>
        <v>-365470</v>
      </c>
      <c r="AI1049" s="264">
        <f t="shared" si="1368"/>
        <v>-0.47934263679764966</v>
      </c>
      <c r="AJ1049" s="70">
        <f t="shared" si="1369"/>
        <v>-123017</v>
      </c>
      <c r="AK1049" s="264">
        <f t="shared" si="1370"/>
        <v>-0.57765579289910263</v>
      </c>
      <c r="AL1049" s="70">
        <f t="shared" si="1371"/>
        <v>-166326</v>
      </c>
      <c r="AM1049" s="264">
        <f t="shared" si="1372"/>
        <v>-0.5111212178947433</v>
      </c>
      <c r="AN1049" s="70">
        <f t="shared" si="1373"/>
        <v>43309</v>
      </c>
      <c r="AO1049" s="264">
        <f t="shared" si="1374"/>
        <v>0.38512293806411452</v>
      </c>
      <c r="AP1049" s="70">
        <f t="shared" si="1375"/>
        <v>-26572</v>
      </c>
      <c r="AQ1049" s="264">
        <f t="shared" si="1376"/>
        <v>-0.50524794645573468</v>
      </c>
      <c r="AR1049" s="70">
        <f t="shared" si="1377"/>
        <v>-98451</v>
      </c>
      <c r="AS1049" s="264">
        <f t="shared" si="1378"/>
        <v>-0.52531294353676883</v>
      </c>
      <c r="AT1049" s="70">
        <f t="shared" si="1379"/>
        <v>168332</v>
      </c>
      <c r="AU1049" s="264">
        <f t="shared" si="1380"/>
        <v>0.47759042844456551</v>
      </c>
    </row>
    <row r="1050" spans="1:47" ht="13.5" x14ac:dyDescent="0.25">
      <c r="A1050" s="649">
        <v>1600</v>
      </c>
      <c r="B1050" s="30" t="s">
        <v>2703</v>
      </c>
      <c r="C1050" s="30" t="s">
        <v>1706</v>
      </c>
      <c r="D1050" s="649" t="s">
        <v>1711</v>
      </c>
      <c r="E1050" s="723"/>
      <c r="F1050" s="656">
        <f>+'17HPM_DATA_INPUT'!D677</f>
        <v>110</v>
      </c>
      <c r="G1050" s="651">
        <f>+'17HPM_DATA_INPUT'!E677</f>
        <v>226</v>
      </c>
      <c r="H1050" s="654">
        <f>+'17HPM_DATA_INPUT'!F677</f>
        <v>316</v>
      </c>
      <c r="I1050" s="690">
        <f>+'17HPM_DATA_INPUT'!G677</f>
        <v>629</v>
      </c>
      <c r="J1050" s="654">
        <f>+'17HPM_DATA_INPUT'!H677</f>
        <v>396970</v>
      </c>
      <c r="K1050" s="651">
        <f>+'17HPM_DATA_INPUT'!I677</f>
        <v>762440</v>
      </c>
      <c r="L1050" s="654">
        <f>+'17HPM_DATA_INPUT'!J677</f>
        <v>89942</v>
      </c>
      <c r="M1050" s="651">
        <f>+'17HPM_DATA_INPUT'!K677</f>
        <v>212959</v>
      </c>
      <c r="N1050" s="654">
        <f>+'17HPM_DATA_INPUT'!L677</f>
        <v>159088</v>
      </c>
      <c r="O1050" s="673">
        <f>+'17HPM_DATA_INPUT'!M677</f>
        <v>325414</v>
      </c>
      <c r="P1050" s="650">
        <f t="shared" si="1354"/>
        <v>-69146</v>
      </c>
      <c r="Q1050" s="652">
        <f t="shared" si="1355"/>
        <v>-112455</v>
      </c>
      <c r="R1050" s="654">
        <f>+'17HPM_DATA_INPUT'!P677</f>
        <v>26020</v>
      </c>
      <c r="S1050" s="651">
        <f>+'17HPM_DATA_INPUT'!Q677</f>
        <v>52592</v>
      </c>
      <c r="T1050" s="654">
        <f>+'17HPM_DATA_INPUT'!R677</f>
        <v>88963</v>
      </c>
      <c r="U1050" s="651">
        <f>+'17HPM_DATA_INPUT'!S677</f>
        <v>187414</v>
      </c>
      <c r="V1050" s="650">
        <f t="shared" si="1356"/>
        <v>-184129</v>
      </c>
      <c r="W1050" s="653">
        <f t="shared" si="1357"/>
        <v>-352461</v>
      </c>
      <c r="X1050" s="4047"/>
      <c r="Y1050" s="4044"/>
      <c r="Z1050" s="4047"/>
      <c r="AA1050" s="3183"/>
      <c r="AB1050" s="3183"/>
      <c r="AC1050" s="3183"/>
      <c r="AD1050" s="70">
        <f t="shared" si="1363"/>
        <v>-96</v>
      </c>
      <c r="AE1050" s="264">
        <f t="shared" si="1364"/>
        <v>-0.53333333333333333</v>
      </c>
      <c r="AF1050" s="70">
        <f t="shared" si="1365"/>
        <v>-213</v>
      </c>
      <c r="AG1050" s="264">
        <f t="shared" si="1366"/>
        <v>-0.50354609929078009</v>
      </c>
      <c r="AH1050" s="70">
        <f t="shared" si="1367"/>
        <v>-273350</v>
      </c>
      <c r="AI1050" s="264">
        <f t="shared" si="1368"/>
        <v>-0.52649319131724415</v>
      </c>
      <c r="AJ1050" s="70">
        <f t="shared" si="1369"/>
        <v>-90484</v>
      </c>
      <c r="AK1050" s="264">
        <f t="shared" si="1370"/>
        <v>-0.62759840471649042</v>
      </c>
      <c r="AL1050" s="70">
        <f t="shared" si="1371"/>
        <v>-117261</v>
      </c>
      <c r="AM1050" s="264">
        <f t="shared" si="1372"/>
        <v>-0.55755469229196486</v>
      </c>
      <c r="AN1050" s="70">
        <f t="shared" si="1373"/>
        <v>26777</v>
      </c>
      <c r="AO1050" s="264">
        <f t="shared" si="1374"/>
        <v>0.40486558408176843</v>
      </c>
      <c r="AP1050" s="70">
        <f t="shared" si="1375"/>
        <v>-18774</v>
      </c>
      <c r="AQ1050" s="264">
        <f t="shared" si="1376"/>
        <v>-0.53471945314725144</v>
      </c>
      <c r="AR1050" s="70">
        <f t="shared" si="1377"/>
        <v>-68267</v>
      </c>
      <c r="AS1050" s="264">
        <f t="shared" si="1378"/>
        <v>-0.53767937873131388</v>
      </c>
      <c r="AT1050" s="70">
        <f t="shared" si="1379"/>
        <v>113818</v>
      </c>
      <c r="AU1050" s="264">
        <f t="shared" si="1380"/>
        <v>0.49873364473695742</v>
      </c>
    </row>
    <row r="1051" spans="1:47" ht="13.5" x14ac:dyDescent="0.25">
      <c r="A1051" s="649">
        <v>1610</v>
      </c>
      <c r="B1051" s="30" t="s">
        <v>2704</v>
      </c>
      <c r="C1051" s="30" t="s">
        <v>1706</v>
      </c>
      <c r="D1051" s="649" t="s">
        <v>1693</v>
      </c>
      <c r="E1051" s="723"/>
      <c r="F1051" s="656">
        <f>+'17HPM_DATA_INPUT'!D678</f>
        <v>84</v>
      </c>
      <c r="G1051" s="651">
        <f>+'17HPM_DATA_INPUT'!E678</f>
        <v>180</v>
      </c>
      <c r="H1051" s="654">
        <f>+'17HPM_DATA_INPUT'!F678</f>
        <v>210</v>
      </c>
      <c r="I1051" s="690">
        <f>+'17HPM_DATA_INPUT'!G678</f>
        <v>423</v>
      </c>
      <c r="J1051" s="654">
        <f>+'17HPM_DATA_INPUT'!H678</f>
        <v>245840</v>
      </c>
      <c r="K1051" s="651">
        <f>+'17HPM_DATA_INPUT'!I678</f>
        <v>519190</v>
      </c>
      <c r="L1051" s="654">
        <f>+'17HPM_DATA_INPUT'!J678</f>
        <v>53691</v>
      </c>
      <c r="M1051" s="651">
        <f>+'17HPM_DATA_INPUT'!K678</f>
        <v>144175</v>
      </c>
      <c r="N1051" s="654">
        <f>+'17HPM_DATA_INPUT'!L678</f>
        <v>93052</v>
      </c>
      <c r="O1051" s="673">
        <f>+'17HPM_DATA_INPUT'!M678</f>
        <v>210313</v>
      </c>
      <c r="P1051" s="650">
        <f t="shared" si="1354"/>
        <v>-39361</v>
      </c>
      <c r="Q1051" s="652">
        <f t="shared" si="1355"/>
        <v>-66138</v>
      </c>
      <c r="R1051" s="654">
        <f>+'17HPM_DATA_INPUT'!P678</f>
        <v>16336</v>
      </c>
      <c r="S1051" s="651">
        <f>+'17HPM_DATA_INPUT'!Q678</f>
        <v>35110</v>
      </c>
      <c r="T1051" s="654">
        <f>+'17HPM_DATA_INPUT'!R678</f>
        <v>58699</v>
      </c>
      <c r="U1051" s="651">
        <f>+'17HPM_DATA_INPUT'!S678</f>
        <v>126966</v>
      </c>
      <c r="V1051" s="650">
        <f t="shared" si="1356"/>
        <v>-114396</v>
      </c>
      <c r="W1051" s="653">
        <f t="shared" si="1357"/>
        <v>-228214</v>
      </c>
      <c r="X1051" s="4047"/>
      <c r="Y1051" s="4044"/>
      <c r="Z1051" s="4047"/>
      <c r="AA1051" s="3183"/>
      <c r="AB1051" s="3183"/>
      <c r="AC1051" s="3183"/>
      <c r="AD1051" s="70">
        <f t="shared" si="1363"/>
        <v>-49</v>
      </c>
      <c r="AE1051" s="264">
        <f t="shared" si="1364"/>
        <v>-0.34265734265734266</v>
      </c>
      <c r="AF1051" s="70">
        <f t="shared" si="1365"/>
        <v>-152</v>
      </c>
      <c r="AG1051" s="264">
        <f t="shared" si="1366"/>
        <v>-0.43304843304843305</v>
      </c>
      <c r="AH1051" s="70">
        <f t="shared" si="1367"/>
        <v>-180810</v>
      </c>
      <c r="AI1051" s="264">
        <f t="shared" si="1368"/>
        <v>-0.41440718755013639</v>
      </c>
      <c r="AJ1051" s="70">
        <f t="shared" si="1369"/>
        <v>-71224</v>
      </c>
      <c r="AK1051" s="264">
        <f t="shared" si="1370"/>
        <v>-0.55737807550241036</v>
      </c>
      <c r="AL1051" s="70">
        <f t="shared" si="1371"/>
        <v>-57600</v>
      </c>
      <c r="AM1051" s="264">
        <f t="shared" si="1372"/>
        <v>-0.36968102175726847</v>
      </c>
      <c r="AN1051" s="70">
        <f t="shared" si="1373"/>
        <v>-13624</v>
      </c>
      <c r="AO1051" s="264">
        <f t="shared" si="1374"/>
        <v>-0.48612003139941484</v>
      </c>
      <c r="AP1051" s="70">
        <f t="shared" si="1375"/>
        <v>-12027</v>
      </c>
      <c r="AQ1051" s="264">
        <f t="shared" si="1376"/>
        <v>-0.41617357001972388</v>
      </c>
      <c r="AR1051" s="70">
        <f t="shared" si="1377"/>
        <v>-36211</v>
      </c>
      <c r="AS1051" s="264">
        <f t="shared" si="1378"/>
        <v>-0.37387201354616229</v>
      </c>
      <c r="AT1051" s="70">
        <f t="shared" si="1379"/>
        <v>34614</v>
      </c>
      <c r="AU1051" s="264">
        <f t="shared" si="1380"/>
        <v>0.22508925145826153</v>
      </c>
    </row>
    <row r="1052" spans="1:47" ht="13.5" x14ac:dyDescent="0.25">
      <c r="A1052" s="649">
        <v>1620</v>
      </c>
      <c r="B1052" s="30" t="s">
        <v>2705</v>
      </c>
      <c r="C1052" s="30" t="s">
        <v>1706</v>
      </c>
      <c r="D1052" s="649" t="s">
        <v>1694</v>
      </c>
      <c r="E1052" s="723"/>
      <c r="F1052" s="656">
        <f>+'17HPM_DATA_INPUT'!D679</f>
        <v>94</v>
      </c>
      <c r="G1052" s="651">
        <f>+'17HPM_DATA_INPUT'!E679</f>
        <v>143</v>
      </c>
      <c r="H1052" s="654">
        <f>+'17HPM_DATA_INPUT'!F679</f>
        <v>199</v>
      </c>
      <c r="I1052" s="690">
        <f>+'17HPM_DATA_INPUT'!G679</f>
        <v>351</v>
      </c>
      <c r="J1052" s="654">
        <f>+'17HPM_DATA_INPUT'!H679</f>
        <v>255500</v>
      </c>
      <c r="K1052" s="651">
        <f>+'17HPM_DATA_INPUT'!I679</f>
        <v>436310</v>
      </c>
      <c r="L1052" s="654">
        <f>+'17HPM_DATA_INPUT'!J679</f>
        <v>56560</v>
      </c>
      <c r="M1052" s="651">
        <f>+'17HPM_DATA_INPUT'!K679</f>
        <v>127784</v>
      </c>
      <c r="N1052" s="654">
        <f>+'17HPM_DATA_INPUT'!L679</f>
        <v>98210</v>
      </c>
      <c r="O1052" s="673">
        <f>+'17HPM_DATA_INPUT'!M679</f>
        <v>155810</v>
      </c>
      <c r="P1052" s="650">
        <f t="shared" si="1354"/>
        <v>-41650</v>
      </c>
      <c r="Q1052" s="652">
        <f t="shared" si="1355"/>
        <v>-28026</v>
      </c>
      <c r="R1052" s="654">
        <f>+'17HPM_DATA_INPUT'!P679</f>
        <v>16872</v>
      </c>
      <c r="S1052" s="651">
        <f>+'17HPM_DATA_INPUT'!Q679</f>
        <v>28899</v>
      </c>
      <c r="T1052" s="654">
        <f>+'17HPM_DATA_INPUT'!R679</f>
        <v>60643</v>
      </c>
      <c r="U1052" s="651">
        <f>+'17HPM_DATA_INPUT'!S679</f>
        <v>96854</v>
      </c>
      <c r="V1052" s="650">
        <f t="shared" si="1356"/>
        <v>-119165</v>
      </c>
      <c r="W1052" s="653">
        <f t="shared" si="1357"/>
        <v>-153779</v>
      </c>
      <c r="X1052" s="4047"/>
      <c r="Y1052" s="4044"/>
      <c r="Z1052" s="4047"/>
      <c r="AA1052" s="3183"/>
      <c r="AB1052" s="3183"/>
      <c r="AC1052" s="3183"/>
      <c r="AD1052" s="70">
        <f t="shared" si="1363"/>
        <v>27</v>
      </c>
      <c r="AE1052" s="264">
        <f t="shared" si="1364"/>
        <v>0.47368421052631576</v>
      </c>
      <c r="AF1052" s="70">
        <f t="shared" si="1365"/>
        <v>90</v>
      </c>
      <c r="AG1052" s="264">
        <f t="shared" si="1366"/>
        <v>0.97826086956521741</v>
      </c>
      <c r="AH1052" s="70">
        <f t="shared" si="1367"/>
        <v>118510</v>
      </c>
      <c r="AI1052" s="264">
        <f t="shared" si="1368"/>
        <v>0.999409681227863</v>
      </c>
      <c r="AJ1052" s="70">
        <f t="shared" si="1369"/>
        <v>20899</v>
      </c>
      <c r="AK1052" s="264">
        <f t="shared" si="1370"/>
        <v>0.65827768678341947</v>
      </c>
      <c r="AL1052" s="70">
        <f t="shared" si="1371"/>
        <v>42862</v>
      </c>
      <c r="AM1052" s="264">
        <f t="shared" si="1372"/>
        <v>0.87224257224257229</v>
      </c>
      <c r="AN1052" s="70">
        <f t="shared" si="1373"/>
        <v>-21963</v>
      </c>
      <c r="AO1052" s="264">
        <f t="shared" si="1374"/>
        <v>-1.2628219871205151</v>
      </c>
      <c r="AP1052" s="70">
        <f t="shared" si="1375"/>
        <v>16221</v>
      </c>
      <c r="AQ1052" s="264">
        <f t="shared" si="1376"/>
        <v>1.0386092969650402</v>
      </c>
      <c r="AR1052" s="70">
        <f t="shared" si="1377"/>
        <v>26940</v>
      </c>
      <c r="AS1052" s="264">
        <f t="shared" si="1378"/>
        <v>0.91164427599742814</v>
      </c>
      <c r="AT1052" s="70">
        <f t="shared" si="1379"/>
        <v>-65124</v>
      </c>
      <c r="AU1052" s="264">
        <f t="shared" si="1380"/>
        <v>-1.0409680152171481</v>
      </c>
    </row>
    <row r="1053" spans="1:47" ht="13.5" x14ac:dyDescent="0.25">
      <c r="A1053" s="649">
        <v>1630</v>
      </c>
      <c r="B1053" s="30" t="s">
        <v>2706</v>
      </c>
      <c r="C1053" s="30" t="s">
        <v>1706</v>
      </c>
      <c r="D1053" s="649" t="s">
        <v>1695</v>
      </c>
      <c r="E1053" s="723"/>
      <c r="F1053" s="656">
        <f>+'17HPM_DATA_INPUT'!D680</f>
        <v>84</v>
      </c>
      <c r="G1053" s="651">
        <f>+'17HPM_DATA_INPUT'!E680</f>
        <v>57</v>
      </c>
      <c r="H1053" s="654">
        <f>+'17HPM_DATA_INPUT'!F680</f>
        <v>182</v>
      </c>
      <c r="I1053" s="690">
        <f>+'17HPM_DATA_INPUT'!G680</f>
        <v>92</v>
      </c>
      <c r="J1053" s="654">
        <f>+'17HPM_DATA_INPUT'!H680</f>
        <v>237090</v>
      </c>
      <c r="K1053" s="651">
        <f>+'17HPM_DATA_INPUT'!I680</f>
        <v>118580</v>
      </c>
      <c r="L1053" s="654">
        <f>+'17HPM_DATA_INPUT'!J680</f>
        <v>52647</v>
      </c>
      <c r="M1053" s="651">
        <f>+'17HPM_DATA_INPUT'!K680</f>
        <v>31748</v>
      </c>
      <c r="N1053" s="654">
        <f>+'17HPM_DATA_INPUT'!L680</f>
        <v>92002</v>
      </c>
      <c r="O1053" s="673">
        <f>+'17HPM_DATA_INPUT'!M680</f>
        <v>49140</v>
      </c>
      <c r="P1053" s="650">
        <f t="shared" si="1354"/>
        <v>-39355</v>
      </c>
      <c r="Q1053" s="652">
        <f t="shared" si="1355"/>
        <v>-17392</v>
      </c>
      <c r="R1053" s="654">
        <f>+'17HPM_DATA_INPUT'!P680</f>
        <v>31839</v>
      </c>
      <c r="S1053" s="651">
        <f>+'17HPM_DATA_INPUT'!Q680</f>
        <v>15618</v>
      </c>
      <c r="T1053" s="654">
        <f>+'17HPM_DATA_INPUT'!R680</f>
        <v>56491</v>
      </c>
      <c r="U1053" s="651">
        <f>+'17HPM_DATA_INPUT'!S680</f>
        <v>29551</v>
      </c>
      <c r="V1053" s="650">
        <f t="shared" si="1356"/>
        <v>-127685</v>
      </c>
      <c r="W1053" s="653">
        <f t="shared" si="1357"/>
        <v>-62561</v>
      </c>
      <c r="X1053" s="4047"/>
      <c r="Y1053" s="4044"/>
      <c r="Z1053" s="4047"/>
      <c r="AA1053" s="3183"/>
      <c r="AB1053" s="3183"/>
      <c r="AC1053" s="3183"/>
      <c r="AD1053" s="70">
        <f t="shared" si="1363"/>
        <v>-45</v>
      </c>
      <c r="AE1053" s="264">
        <f t="shared" si="1364"/>
        <v>-0.26627218934911245</v>
      </c>
      <c r="AF1053" s="70">
        <f t="shared" si="1365"/>
        <v>-153</v>
      </c>
      <c r="AG1053" s="264">
        <f t="shared" si="1366"/>
        <v>-0.28021978021978022</v>
      </c>
      <c r="AH1053" s="70">
        <f t="shared" si="1367"/>
        <v>-130690</v>
      </c>
      <c r="AI1053" s="264">
        <f t="shared" si="1368"/>
        <v>-0.20391000436871998</v>
      </c>
      <c r="AJ1053" s="70">
        <f t="shared" si="1369"/>
        <v>-11092</v>
      </c>
      <c r="AK1053" s="264">
        <f t="shared" si="1370"/>
        <v>-5.7882075447083195E-2</v>
      </c>
      <c r="AL1053" s="70">
        <f t="shared" si="1371"/>
        <v>-57323</v>
      </c>
      <c r="AM1053" s="264">
        <f t="shared" si="1372"/>
        <v>-0.17444401163710727</v>
      </c>
      <c r="AN1053" s="70">
        <f t="shared" si="1373"/>
        <v>46231</v>
      </c>
      <c r="AO1053" s="264">
        <f t="shared" si="1374"/>
        <v>0.33751907310199819</v>
      </c>
      <c r="AP1053" s="70">
        <f t="shared" si="1375"/>
        <v>-9204</v>
      </c>
      <c r="AQ1053" s="264">
        <f t="shared" si="1376"/>
        <v>-0.21136755080950739</v>
      </c>
      <c r="AR1053" s="70">
        <f t="shared" si="1377"/>
        <v>-23700</v>
      </c>
      <c r="AS1053" s="264">
        <f t="shared" si="1378"/>
        <v>-0.16078915589085332</v>
      </c>
      <c r="AT1053" s="70">
        <f t="shared" si="1379"/>
        <v>79135</v>
      </c>
      <c r="AU1053" s="264">
        <f t="shared" si="1380"/>
        <v>0.24132704717061687</v>
      </c>
    </row>
    <row r="1054" spans="1:47" ht="13.5" x14ac:dyDescent="0.25">
      <c r="A1054" s="649">
        <v>1640</v>
      </c>
      <c r="B1054" s="30" t="s">
        <v>2707</v>
      </c>
      <c r="C1054" s="30" t="s">
        <v>1706</v>
      </c>
      <c r="D1054" s="649" t="s">
        <v>1696</v>
      </c>
      <c r="E1054" s="723"/>
      <c r="F1054" s="656">
        <f>+'17HPM_DATA_INPUT'!D681</f>
        <v>124</v>
      </c>
      <c r="G1054" s="651">
        <f>+'17HPM_DATA_INPUT'!E681</f>
        <v>169</v>
      </c>
      <c r="H1054" s="654">
        <f>+'17HPM_DATA_INPUT'!F681</f>
        <v>393</v>
      </c>
      <c r="I1054" s="690">
        <f>+'17HPM_DATA_INPUT'!G681</f>
        <v>546</v>
      </c>
      <c r="J1054" s="654">
        <f>+'17HPM_DATA_INPUT'!H681</f>
        <v>510230</v>
      </c>
      <c r="K1054" s="651">
        <f>+'17HPM_DATA_INPUT'!I681</f>
        <v>640920</v>
      </c>
      <c r="L1054" s="654">
        <f>+'17HPM_DATA_INPUT'!J681</f>
        <v>180539</v>
      </c>
      <c r="M1054" s="651">
        <f>+'17HPM_DATA_INPUT'!K681</f>
        <v>191631</v>
      </c>
      <c r="N1054" s="654">
        <f>+'17HPM_DATA_INPUT'!L681</f>
        <v>271281</v>
      </c>
      <c r="O1054" s="673">
        <f>+'17HPM_DATA_INPUT'!M681</f>
        <v>328604</v>
      </c>
      <c r="P1054" s="650">
        <f t="shared" si="1354"/>
        <v>-90742</v>
      </c>
      <c r="Q1054" s="652">
        <f t="shared" si="1355"/>
        <v>-136973</v>
      </c>
      <c r="R1054" s="654">
        <f>+'17HPM_DATA_INPUT'!P681</f>
        <v>34341</v>
      </c>
      <c r="S1054" s="651">
        <f>+'17HPM_DATA_INPUT'!Q681</f>
        <v>43545</v>
      </c>
      <c r="T1054" s="654">
        <f>+'17HPM_DATA_INPUT'!R681</f>
        <v>123698</v>
      </c>
      <c r="U1054" s="651">
        <f>+'17HPM_DATA_INPUT'!S681</f>
        <v>147398</v>
      </c>
      <c r="V1054" s="650">
        <f t="shared" si="1356"/>
        <v>-248781</v>
      </c>
      <c r="W1054" s="653">
        <f t="shared" si="1357"/>
        <v>-327916</v>
      </c>
      <c r="X1054" s="4047"/>
      <c r="Y1054" s="4044"/>
      <c r="Z1054" s="4047"/>
      <c r="AA1054" s="3183"/>
      <c r="AB1054" s="3183"/>
      <c r="AC1054" s="3183"/>
      <c r="AD1054" s="70">
        <f t="shared" si="1363"/>
        <v>-37</v>
      </c>
      <c r="AE1054" s="264">
        <f t="shared" si="1364"/>
        <v>-0.28244274809160308</v>
      </c>
      <c r="AF1054" s="70">
        <f t="shared" si="1365"/>
        <v>-28</v>
      </c>
      <c r="AG1054" s="264">
        <f t="shared" si="1366"/>
        <v>-0.15909090909090909</v>
      </c>
      <c r="AH1054" s="70">
        <f t="shared" si="1367"/>
        <v>-7070</v>
      </c>
      <c r="AI1054" s="264">
        <f t="shared" si="1368"/>
        <v>-3.4936008301625736E-2</v>
      </c>
      <c r="AJ1054" s="70">
        <f t="shared" si="1369"/>
        <v>-1524</v>
      </c>
      <c r="AK1054" s="264">
        <f t="shared" si="1370"/>
        <v>-2.6124520021941853E-2</v>
      </c>
      <c r="AL1054" s="70">
        <f t="shared" si="1371"/>
        <v>-5908</v>
      </c>
      <c r="AM1054" s="264">
        <f t="shared" si="1372"/>
        <v>-7.377346003521347E-2</v>
      </c>
      <c r="AN1054" s="70">
        <f t="shared" si="1373"/>
        <v>4384</v>
      </c>
      <c r="AO1054" s="264">
        <f t="shared" si="1374"/>
        <v>0.20159102404929416</v>
      </c>
      <c r="AP1054" s="70">
        <f t="shared" si="1375"/>
        <v>-1680</v>
      </c>
      <c r="AQ1054" s="264">
        <f t="shared" si="1376"/>
        <v>-6.7456334069463969E-2</v>
      </c>
      <c r="AR1054" s="70">
        <f t="shared" si="1377"/>
        <v>-9218</v>
      </c>
      <c r="AS1054" s="264">
        <f t="shared" si="1378"/>
        <v>-0.1676731664726426</v>
      </c>
      <c r="AT1054" s="70">
        <f t="shared" si="1379"/>
        <v>15282</v>
      </c>
      <c r="AU1054" s="264">
        <f t="shared" si="1380"/>
        <v>0.15037194473963869</v>
      </c>
    </row>
    <row r="1055" spans="1:47" ht="13.5" x14ac:dyDescent="0.25">
      <c r="A1055" s="649">
        <v>1700</v>
      </c>
      <c r="B1055" s="30" t="s">
        <v>2708</v>
      </c>
      <c r="C1055" s="30" t="s">
        <v>1706</v>
      </c>
      <c r="D1055" s="649" t="s">
        <v>1697</v>
      </c>
      <c r="E1055" s="723"/>
      <c r="F1055" s="656">
        <f>+'17HPM_DATA_INPUT'!D682</f>
        <v>94</v>
      </c>
      <c r="G1055" s="651">
        <f>+'17HPM_DATA_INPUT'!E682</f>
        <v>131</v>
      </c>
      <c r="H1055" s="654">
        <f>+'17HPM_DATA_INPUT'!F682</f>
        <v>148</v>
      </c>
      <c r="I1055" s="690">
        <f>+'17HPM_DATA_INPUT'!G682</f>
        <v>176</v>
      </c>
      <c r="J1055" s="654">
        <f>+'17HPM_DATA_INPUT'!H682</f>
        <v>195300</v>
      </c>
      <c r="K1055" s="651">
        <f>+'17HPM_DATA_INPUT'!I682</f>
        <v>202370</v>
      </c>
      <c r="L1055" s="654">
        <f>+'17HPM_DATA_INPUT'!J682</f>
        <v>56812</v>
      </c>
      <c r="M1055" s="651">
        <f>+'17HPM_DATA_INPUT'!K682</f>
        <v>58336</v>
      </c>
      <c r="N1055" s="654">
        <f>+'17HPM_DATA_INPUT'!L682</f>
        <v>74175</v>
      </c>
      <c r="O1055" s="673">
        <f>+'17HPM_DATA_INPUT'!M682</f>
        <v>80083</v>
      </c>
      <c r="P1055" s="650">
        <f t="shared" si="1354"/>
        <v>-17363</v>
      </c>
      <c r="Q1055" s="652">
        <f t="shared" si="1355"/>
        <v>-21747</v>
      </c>
      <c r="R1055" s="654">
        <f>+'17HPM_DATA_INPUT'!P682</f>
        <v>23225</v>
      </c>
      <c r="S1055" s="651">
        <f>+'17HPM_DATA_INPUT'!Q682</f>
        <v>24905</v>
      </c>
      <c r="T1055" s="654">
        <f>+'17HPM_DATA_INPUT'!R682</f>
        <v>45758</v>
      </c>
      <c r="U1055" s="651">
        <f>+'17HPM_DATA_INPUT'!S682</f>
        <v>54976</v>
      </c>
      <c r="V1055" s="650">
        <f t="shared" si="1356"/>
        <v>-86346</v>
      </c>
      <c r="W1055" s="653">
        <f t="shared" si="1357"/>
        <v>-101628</v>
      </c>
      <c r="X1055" s="4047"/>
      <c r="Y1055" s="4044"/>
      <c r="Z1055" s="4047"/>
      <c r="AA1055" s="3183"/>
      <c r="AB1055" s="3183"/>
      <c r="AC1055" s="3183"/>
      <c r="AD1055" s="70">
        <f t="shared" si="1363"/>
        <v>-29</v>
      </c>
      <c r="AE1055" s="264">
        <f t="shared" si="1364"/>
        <v>-0.39189189189189189</v>
      </c>
      <c r="AF1055" s="70">
        <f t="shared" si="1365"/>
        <v>-61</v>
      </c>
      <c r="AG1055" s="264">
        <f t="shared" si="1366"/>
        <v>-0.5213675213675214</v>
      </c>
      <c r="AH1055" s="70">
        <f t="shared" si="1367"/>
        <v>-83510</v>
      </c>
      <c r="AI1055" s="264">
        <f t="shared" si="1368"/>
        <v>-0.60589131538852214</v>
      </c>
      <c r="AJ1055" s="70">
        <f t="shared" si="1369"/>
        <v>-24199</v>
      </c>
      <c r="AK1055" s="264">
        <f t="shared" si="1370"/>
        <v>-0.65872713414634143</v>
      </c>
      <c r="AL1055" s="70">
        <f t="shared" si="1371"/>
        <v>-24852</v>
      </c>
      <c r="AM1055" s="264">
        <f t="shared" si="1372"/>
        <v>-0.67760933580543137</v>
      </c>
      <c r="AN1055" s="70">
        <f t="shared" si="1373"/>
        <v>653</v>
      </c>
      <c r="AO1055" s="264">
        <f t="shared" si="1374"/>
        <v>10.883333333333333</v>
      </c>
      <c r="AP1055" s="70">
        <f t="shared" si="1375"/>
        <v>-4702</v>
      </c>
      <c r="AQ1055" s="264">
        <f t="shared" si="1376"/>
        <v>-0.67200228669429751</v>
      </c>
      <c r="AR1055" s="70">
        <f t="shared" si="1377"/>
        <v>-17314</v>
      </c>
      <c r="AS1055" s="264">
        <f t="shared" si="1378"/>
        <v>-0.70462314829887673</v>
      </c>
      <c r="AT1055" s="70">
        <f t="shared" si="1379"/>
        <v>22669</v>
      </c>
      <c r="AU1055" s="264">
        <f t="shared" si="1380"/>
        <v>0.71944523786854553</v>
      </c>
    </row>
    <row r="1056" spans="1:47" ht="13.5" x14ac:dyDescent="0.25">
      <c r="A1056" s="649">
        <v>1710</v>
      </c>
      <c r="B1056" s="30" t="s">
        <v>2709</v>
      </c>
      <c r="C1056" s="30" t="s">
        <v>1706</v>
      </c>
      <c r="D1056" s="649" t="s">
        <v>1698</v>
      </c>
      <c r="E1056" s="723"/>
      <c r="F1056" s="656">
        <f>+'17HPM_DATA_INPUT'!D683</f>
        <v>45</v>
      </c>
      <c r="G1056" s="651">
        <f>+'17HPM_DATA_INPUT'!E683</f>
        <v>74</v>
      </c>
      <c r="H1056" s="654">
        <f>+'17HPM_DATA_INPUT'!F683</f>
        <v>56</v>
      </c>
      <c r="I1056" s="690">
        <f>+'17HPM_DATA_INPUT'!G683</f>
        <v>117</v>
      </c>
      <c r="J1056" s="654">
        <f>+'17HPM_DATA_INPUT'!H683</f>
        <v>54320</v>
      </c>
      <c r="K1056" s="651">
        <f>+'17HPM_DATA_INPUT'!I683</f>
        <v>137830</v>
      </c>
      <c r="L1056" s="654">
        <f>+'17HPM_DATA_INPUT'!J683</f>
        <v>12537</v>
      </c>
      <c r="M1056" s="651">
        <f>+'17HPM_DATA_INPUT'!K683</f>
        <v>36736</v>
      </c>
      <c r="N1056" s="654">
        <f>+'17HPM_DATA_INPUT'!L683</f>
        <v>11824</v>
      </c>
      <c r="O1056" s="673">
        <f>+'17HPM_DATA_INPUT'!M683</f>
        <v>36676</v>
      </c>
      <c r="P1056" s="650">
        <f t="shared" si="1354"/>
        <v>713</v>
      </c>
      <c r="Q1056" s="652">
        <f t="shared" si="1355"/>
        <v>60</v>
      </c>
      <c r="R1056" s="654">
        <f>+'17HPM_DATA_INPUT'!P683</f>
        <v>2295</v>
      </c>
      <c r="S1056" s="651">
        <f>+'17HPM_DATA_INPUT'!Q683</f>
        <v>6997</v>
      </c>
      <c r="T1056" s="654">
        <f>+'17HPM_DATA_INPUT'!R683</f>
        <v>7258</v>
      </c>
      <c r="U1056" s="651">
        <f>+'17HPM_DATA_INPUT'!S683</f>
        <v>24572</v>
      </c>
      <c r="V1056" s="650">
        <f t="shared" si="1356"/>
        <v>-8840</v>
      </c>
      <c r="W1056" s="653">
        <f t="shared" si="1357"/>
        <v>-31509</v>
      </c>
      <c r="X1056" s="4047"/>
      <c r="Y1056" s="4044"/>
      <c r="Z1056" s="4047"/>
      <c r="AA1056" s="3183"/>
      <c r="AB1056" s="3183"/>
      <c r="AC1056" s="3183"/>
      <c r="AD1056" s="70">
        <f t="shared" si="1363"/>
        <v>-1</v>
      </c>
      <c r="AE1056" s="264">
        <f t="shared" si="1364"/>
        <v>-1</v>
      </c>
      <c r="AF1056" s="70">
        <f t="shared" si="1365"/>
        <v>-1</v>
      </c>
      <c r="AG1056" s="264">
        <f t="shared" si="1366"/>
        <v>-1</v>
      </c>
      <c r="AH1056" s="70">
        <f t="shared" si="1367"/>
        <v>0</v>
      </c>
      <c r="AI1056" s="264">
        <f t="shared" si="1368"/>
        <v>0</v>
      </c>
      <c r="AJ1056" s="70">
        <f t="shared" si="1369"/>
        <v>0</v>
      </c>
      <c r="AK1056" s="264">
        <f t="shared" si="1370"/>
        <v>0</v>
      </c>
      <c r="AL1056" s="70">
        <f t="shared" si="1371"/>
        <v>0</v>
      </c>
      <c r="AM1056" s="264">
        <f t="shared" si="1372"/>
        <v>0</v>
      </c>
      <c r="AN1056" s="70">
        <f t="shared" si="1373"/>
        <v>0</v>
      </c>
      <c r="AO1056" s="264">
        <f t="shared" si="1374"/>
        <v>0</v>
      </c>
      <c r="AP1056" s="70">
        <f t="shared" si="1375"/>
        <v>0</v>
      </c>
      <c r="AQ1056" s="264">
        <f t="shared" si="1376"/>
        <v>0</v>
      </c>
      <c r="AR1056" s="70">
        <f t="shared" si="1377"/>
        <v>0</v>
      </c>
      <c r="AS1056" s="264">
        <f t="shared" si="1378"/>
        <v>0</v>
      </c>
      <c r="AT1056" s="70">
        <f t="shared" si="1379"/>
        <v>0</v>
      </c>
      <c r="AU1056" s="264">
        <f t="shared" si="1380"/>
        <v>0</v>
      </c>
    </row>
    <row r="1057" spans="1:47" ht="13.5" x14ac:dyDescent="0.25">
      <c r="A1057" s="649">
        <v>1720</v>
      </c>
      <c r="B1057" s="30" t="s">
        <v>2710</v>
      </c>
      <c r="C1057" s="30" t="s">
        <v>1706</v>
      </c>
      <c r="D1057" s="649" t="s">
        <v>1699</v>
      </c>
      <c r="E1057" s="723"/>
      <c r="F1057" s="656">
        <f>+'17HPM_DATA_INPUT'!D684</f>
        <v>0</v>
      </c>
      <c r="G1057" s="651">
        <f>+'17HPM_DATA_INPUT'!E684</f>
        <v>1</v>
      </c>
      <c r="H1057" s="654">
        <f>+'17HPM_DATA_INPUT'!F684</f>
        <v>0</v>
      </c>
      <c r="I1057" s="690">
        <f>+'17HPM_DATA_INPUT'!G684</f>
        <v>1</v>
      </c>
      <c r="J1057" s="654">
        <f>+'17HPM_DATA_INPUT'!H684</f>
        <v>0</v>
      </c>
      <c r="K1057" s="651">
        <f>+'17HPM_DATA_INPUT'!I684</f>
        <v>0</v>
      </c>
      <c r="L1057" s="654">
        <f>+'17HPM_DATA_INPUT'!J684</f>
        <v>0</v>
      </c>
      <c r="M1057" s="651">
        <f>+'17HPM_DATA_INPUT'!K684</f>
        <v>0</v>
      </c>
      <c r="N1057" s="654">
        <f>+'17HPM_DATA_INPUT'!L684</f>
        <v>0</v>
      </c>
      <c r="O1057" s="673">
        <f>+'17HPM_DATA_INPUT'!M684</f>
        <v>0</v>
      </c>
      <c r="P1057" s="650">
        <f>+L1057-N1057</f>
        <v>0</v>
      </c>
      <c r="Q1057" s="652">
        <f>+M1057-O1057</f>
        <v>0</v>
      </c>
      <c r="R1057" s="654">
        <f>+'17HPM_DATA_INPUT'!P684</f>
        <v>0</v>
      </c>
      <c r="S1057" s="651">
        <f>+'17HPM_DATA_INPUT'!Q684</f>
        <v>0</v>
      </c>
      <c r="T1057" s="654">
        <f>+'17HPM_DATA_INPUT'!R684</f>
        <v>0</v>
      </c>
      <c r="U1057" s="651">
        <f>+'17HPM_DATA_INPUT'!S684</f>
        <v>0</v>
      </c>
      <c r="V1057" s="650">
        <f>+P1057-R1057-T1057</f>
        <v>0</v>
      </c>
      <c r="W1057" s="653">
        <f>+Q1057-S1057-U1057</f>
        <v>0</v>
      </c>
      <c r="X1057" s="4047"/>
      <c r="Y1057" s="4044"/>
      <c r="Z1057" s="4047"/>
      <c r="AA1057" s="3183"/>
      <c r="AB1057" s="3183"/>
      <c r="AC1057" s="3183"/>
      <c r="AD1057" s="70">
        <f t="shared" si="1363"/>
        <v>-40</v>
      </c>
      <c r="AE1057" s="264">
        <f t="shared" si="1364"/>
        <v>-0.8</v>
      </c>
      <c r="AF1057" s="70">
        <f t="shared" si="1365"/>
        <v>-61</v>
      </c>
      <c r="AG1057" s="264">
        <f t="shared" si="1366"/>
        <v>-0.79220779220779225</v>
      </c>
      <c r="AH1057" s="70">
        <f t="shared" si="1367"/>
        <v>-74970</v>
      </c>
      <c r="AI1057" s="264">
        <f t="shared" si="1368"/>
        <v>-0.81506849315068497</v>
      </c>
      <c r="AJ1057" s="70">
        <f t="shared" si="1369"/>
        <v>-20771</v>
      </c>
      <c r="AK1057" s="264">
        <f t="shared" si="1370"/>
        <v>-0.83193815836904716</v>
      </c>
      <c r="AL1057" s="70">
        <f t="shared" si="1371"/>
        <v>-21628</v>
      </c>
      <c r="AM1057" s="264">
        <f t="shared" si="1372"/>
        <v>-0.85530114287974057</v>
      </c>
      <c r="AN1057" s="70">
        <f t="shared" si="1373"/>
        <v>857</v>
      </c>
      <c r="AO1057" s="264">
        <f t="shared" si="1374"/>
        <v>2.6781250000000001</v>
      </c>
      <c r="AP1057" s="70">
        <f t="shared" si="1375"/>
        <v>-3679</v>
      </c>
      <c r="AQ1057" s="264">
        <f t="shared" si="1376"/>
        <v>-0.85538246919321093</v>
      </c>
      <c r="AR1057" s="70">
        <f t="shared" si="1377"/>
        <v>-12404</v>
      </c>
      <c r="AS1057" s="264">
        <f t="shared" si="1378"/>
        <v>-0.85627502416125911</v>
      </c>
      <c r="AT1057" s="70">
        <f t="shared" si="1379"/>
        <v>16940</v>
      </c>
      <c r="AU1057" s="264">
        <f t="shared" si="1380"/>
        <v>0.88658606793321815</v>
      </c>
    </row>
    <row r="1058" spans="1:47" ht="13.5" x14ac:dyDescent="0.25">
      <c r="A1058" s="649">
        <v>1730</v>
      </c>
      <c r="B1058" s="30" t="s">
        <v>2711</v>
      </c>
      <c r="C1058" s="30" t="s">
        <v>1706</v>
      </c>
      <c r="D1058" s="649" t="s">
        <v>1700</v>
      </c>
      <c r="E1058" s="723"/>
      <c r="F1058" s="656">
        <f>+'17HPM_DATA_INPUT'!D685</f>
        <v>10</v>
      </c>
      <c r="G1058" s="651">
        <f>+'17HPM_DATA_INPUT'!E685</f>
        <v>50</v>
      </c>
      <c r="H1058" s="654">
        <f>+'17HPM_DATA_INPUT'!F685</f>
        <v>16</v>
      </c>
      <c r="I1058" s="690">
        <f>+'17HPM_DATA_INPUT'!G685</f>
        <v>77</v>
      </c>
      <c r="J1058" s="654">
        <f>+'17HPM_DATA_INPUT'!H685</f>
        <v>17010</v>
      </c>
      <c r="K1058" s="651">
        <f>+'17HPM_DATA_INPUT'!I685</f>
        <v>91980</v>
      </c>
      <c r="L1058" s="654">
        <f>+'17HPM_DATA_INPUT'!J685</f>
        <v>4196</v>
      </c>
      <c r="M1058" s="651">
        <f>+'17HPM_DATA_INPUT'!K685</f>
        <v>24967</v>
      </c>
      <c r="N1058" s="654">
        <f>+'17HPM_DATA_INPUT'!L685</f>
        <v>3659</v>
      </c>
      <c r="O1058" s="673">
        <f>+'17HPM_DATA_INPUT'!M685</f>
        <v>25287</v>
      </c>
      <c r="P1058" s="650">
        <f t="shared" si="1354"/>
        <v>537</v>
      </c>
      <c r="Q1058" s="652">
        <f t="shared" si="1355"/>
        <v>-320</v>
      </c>
      <c r="R1058" s="654">
        <f>+'17HPM_DATA_INPUT'!P685</f>
        <v>622</v>
      </c>
      <c r="S1058" s="651">
        <f>+'17HPM_DATA_INPUT'!Q685</f>
        <v>4301</v>
      </c>
      <c r="T1058" s="654">
        <f>+'17HPM_DATA_INPUT'!R685</f>
        <v>2082</v>
      </c>
      <c r="U1058" s="651">
        <f>+'17HPM_DATA_INPUT'!S685</f>
        <v>14486</v>
      </c>
      <c r="V1058" s="650">
        <f t="shared" si="1356"/>
        <v>-2167</v>
      </c>
      <c r="W1058" s="653">
        <f t="shared" si="1357"/>
        <v>-19107</v>
      </c>
      <c r="X1058" s="4047"/>
      <c r="Y1058" s="4044"/>
      <c r="Z1058" s="4047"/>
      <c r="AA1058" s="3183"/>
      <c r="AB1058" s="3183"/>
      <c r="AC1058" s="3183"/>
      <c r="AD1058" s="70">
        <f t="shared" si="1363"/>
        <v>-19</v>
      </c>
      <c r="AE1058" s="264">
        <f t="shared" si="1364"/>
        <v>-0.40425531914893614</v>
      </c>
      <c r="AF1058" s="70">
        <f t="shared" si="1365"/>
        <v>-22</v>
      </c>
      <c r="AG1058" s="264">
        <f t="shared" si="1366"/>
        <v>-0.31428571428571428</v>
      </c>
      <c r="AH1058" s="70">
        <f t="shared" si="1367"/>
        <v>-31500</v>
      </c>
      <c r="AI1058" s="264">
        <f t="shared" si="1368"/>
        <v>-0.33432392273402672</v>
      </c>
      <c r="AJ1058" s="70">
        <f t="shared" si="1369"/>
        <v>-11005</v>
      </c>
      <c r="AK1058" s="264">
        <f t="shared" si="1370"/>
        <v>-0.3893232391127463</v>
      </c>
      <c r="AL1058" s="70">
        <f t="shared" si="1371"/>
        <v>-18989</v>
      </c>
      <c r="AM1058" s="264">
        <f t="shared" si="1372"/>
        <v>-0.3752396008299575</v>
      </c>
      <c r="AN1058" s="70">
        <f t="shared" si="1373"/>
        <v>7984</v>
      </c>
      <c r="AO1058" s="264">
        <f t="shared" si="1374"/>
        <v>0.35741785298594325</v>
      </c>
      <c r="AP1058" s="70">
        <f t="shared" si="1375"/>
        <v>-2291</v>
      </c>
      <c r="AQ1058" s="264">
        <f t="shared" si="1376"/>
        <v>-0.31775312066574202</v>
      </c>
      <c r="AR1058" s="70">
        <f t="shared" si="1377"/>
        <v>-9181</v>
      </c>
      <c r="AS1058" s="264">
        <f t="shared" si="1378"/>
        <v>-0.35578376283665958</v>
      </c>
      <c r="AT1058" s="70">
        <f t="shared" si="1379"/>
        <v>19456</v>
      </c>
      <c r="AU1058" s="264">
        <f t="shared" si="1380"/>
        <v>0.35148953082940398</v>
      </c>
    </row>
    <row r="1059" spans="1:47" ht="13.5" x14ac:dyDescent="0.25">
      <c r="A1059" s="649">
        <v>1740</v>
      </c>
      <c r="B1059" s="30" t="s">
        <v>2712</v>
      </c>
      <c r="C1059" s="30" t="s">
        <v>1706</v>
      </c>
      <c r="D1059" s="649" t="s">
        <v>1701</v>
      </c>
      <c r="E1059" s="723"/>
      <c r="F1059" s="656">
        <f>+'17HPM_DATA_INPUT'!D686</f>
        <v>28</v>
      </c>
      <c r="G1059" s="651">
        <f>+'17HPM_DATA_INPUT'!E686</f>
        <v>47</v>
      </c>
      <c r="H1059" s="654">
        <f>+'17HPM_DATA_INPUT'!F686</f>
        <v>48</v>
      </c>
      <c r="I1059" s="690">
        <f>+'17HPM_DATA_INPUT'!G686</f>
        <v>70</v>
      </c>
      <c r="J1059" s="654">
        <f>+'17HPM_DATA_INPUT'!H686</f>
        <v>62720</v>
      </c>
      <c r="K1059" s="651">
        <f>+'17HPM_DATA_INPUT'!I686</f>
        <v>94220</v>
      </c>
      <c r="L1059" s="654">
        <f>+'17HPM_DATA_INPUT'!J686</f>
        <v>17262</v>
      </c>
      <c r="M1059" s="651">
        <f>+'17HPM_DATA_INPUT'!K686</f>
        <v>28267</v>
      </c>
      <c r="N1059" s="654">
        <f>+'17HPM_DATA_INPUT'!L686</f>
        <v>31616</v>
      </c>
      <c r="O1059" s="673">
        <f>+'17HPM_DATA_INPUT'!M686</f>
        <v>50605</v>
      </c>
      <c r="P1059" s="650">
        <f t="shared" si="1354"/>
        <v>-14354</v>
      </c>
      <c r="Q1059" s="652">
        <f t="shared" si="1355"/>
        <v>-22338</v>
      </c>
      <c r="R1059" s="654">
        <f>+'17HPM_DATA_INPUT'!P686</f>
        <v>4919</v>
      </c>
      <c r="S1059" s="651">
        <f>+'17HPM_DATA_INPUT'!Q686</f>
        <v>7210</v>
      </c>
      <c r="T1059" s="654">
        <f>+'17HPM_DATA_INPUT'!R686</f>
        <v>16624</v>
      </c>
      <c r="U1059" s="651">
        <f>+'17HPM_DATA_INPUT'!S686</f>
        <v>25805</v>
      </c>
      <c r="V1059" s="650">
        <f t="shared" si="1356"/>
        <v>-35897</v>
      </c>
      <c r="W1059" s="653">
        <f t="shared" si="1357"/>
        <v>-55353</v>
      </c>
      <c r="X1059" s="4047"/>
      <c r="Y1059" s="4044"/>
      <c r="Z1059" s="4047"/>
      <c r="AA1059" s="3183"/>
      <c r="AB1059" s="3183"/>
      <c r="AC1059" s="3183"/>
      <c r="AD1059" s="70">
        <f t="shared" si="1363"/>
        <v>2</v>
      </c>
      <c r="AE1059" s="264">
        <f t="shared" si="1364"/>
        <v>0</v>
      </c>
      <c r="AF1059" s="70">
        <f t="shared" si="1365"/>
        <v>2</v>
      </c>
      <c r="AG1059" s="264">
        <f t="shared" si="1366"/>
        <v>0</v>
      </c>
      <c r="AH1059" s="70">
        <f t="shared" si="1367"/>
        <v>1400</v>
      </c>
      <c r="AI1059" s="264">
        <f t="shared" si="1368"/>
        <v>0</v>
      </c>
      <c r="AJ1059" s="70">
        <f t="shared" si="1369"/>
        <v>298</v>
      </c>
      <c r="AK1059" s="264">
        <f t="shared" si="1370"/>
        <v>0</v>
      </c>
      <c r="AL1059" s="70">
        <f t="shared" si="1371"/>
        <v>432</v>
      </c>
      <c r="AM1059" s="264">
        <f t="shared" si="1372"/>
        <v>0</v>
      </c>
      <c r="AN1059" s="70">
        <f t="shared" si="1373"/>
        <v>-134</v>
      </c>
      <c r="AO1059" s="264">
        <f t="shared" si="1374"/>
        <v>0</v>
      </c>
      <c r="AP1059" s="70">
        <f t="shared" si="1375"/>
        <v>23</v>
      </c>
      <c r="AQ1059" s="264">
        <f t="shared" si="1376"/>
        <v>0</v>
      </c>
      <c r="AR1059" s="70">
        <f t="shared" si="1377"/>
        <v>178</v>
      </c>
      <c r="AS1059" s="264">
        <f t="shared" si="1378"/>
        <v>0</v>
      </c>
      <c r="AT1059" s="70">
        <f t="shared" si="1379"/>
        <v>-335</v>
      </c>
      <c r="AU1059" s="264">
        <f t="shared" si="1380"/>
        <v>0</v>
      </c>
    </row>
    <row r="1060" spans="1:47" ht="13.5" x14ac:dyDescent="0.25">
      <c r="A1060" s="649">
        <v>1820</v>
      </c>
      <c r="B1060" s="30" t="s">
        <v>2714</v>
      </c>
      <c r="C1060" s="30" t="s">
        <v>1706</v>
      </c>
      <c r="D1060" s="649" t="s">
        <v>1712</v>
      </c>
      <c r="E1060" s="723"/>
      <c r="F1060" s="656">
        <f>+'17HPM_DATA_INPUT'!D687</f>
        <v>2</v>
      </c>
      <c r="G1060" s="651">
        <f>+'17HPM_DATA_INPUT'!E687</f>
        <v>0</v>
      </c>
      <c r="H1060" s="654">
        <f>+'17HPM_DATA_INPUT'!F687</f>
        <v>2</v>
      </c>
      <c r="I1060" s="690">
        <f>+'17HPM_DATA_INPUT'!G687</f>
        <v>0</v>
      </c>
      <c r="J1060" s="654">
        <f>+'17HPM_DATA_INPUT'!H687</f>
        <v>1400</v>
      </c>
      <c r="K1060" s="651">
        <f>+'17HPM_DATA_INPUT'!I687</f>
        <v>0</v>
      </c>
      <c r="L1060" s="654">
        <f>+'17HPM_DATA_INPUT'!J687</f>
        <v>298</v>
      </c>
      <c r="M1060" s="651">
        <f>+'17HPM_DATA_INPUT'!K687</f>
        <v>0</v>
      </c>
      <c r="N1060" s="654">
        <f>+'17HPM_DATA_INPUT'!L687</f>
        <v>432</v>
      </c>
      <c r="O1060" s="673">
        <f>+'17HPM_DATA_INPUT'!M687</f>
        <v>0</v>
      </c>
      <c r="P1060" s="650">
        <f t="shared" si="1354"/>
        <v>-134</v>
      </c>
      <c r="Q1060" s="652">
        <f t="shared" si="1355"/>
        <v>0</v>
      </c>
      <c r="R1060" s="654">
        <f>+'17HPM_DATA_INPUT'!P687</f>
        <v>23</v>
      </c>
      <c r="S1060" s="651">
        <f>+'17HPM_DATA_INPUT'!Q687</f>
        <v>0</v>
      </c>
      <c r="T1060" s="654">
        <f>+'17HPM_DATA_INPUT'!R687</f>
        <v>178</v>
      </c>
      <c r="U1060" s="651">
        <f>+'17HPM_DATA_INPUT'!S687</f>
        <v>0</v>
      </c>
      <c r="V1060" s="650">
        <f t="shared" si="1356"/>
        <v>-335</v>
      </c>
      <c r="W1060" s="653">
        <f t="shared" si="1357"/>
        <v>0</v>
      </c>
      <c r="X1060" s="4047"/>
      <c r="Y1060" s="4044"/>
      <c r="Z1060" s="4047"/>
      <c r="AA1060" s="3183"/>
      <c r="AB1060" s="3183"/>
      <c r="AC1060" s="3183"/>
      <c r="AD1060" s="70">
        <f t="shared" si="1363"/>
        <v>-2</v>
      </c>
      <c r="AE1060" s="264">
        <f t="shared" si="1364"/>
        <v>-0.4</v>
      </c>
      <c r="AF1060" s="70">
        <f t="shared" si="1365"/>
        <v>-4</v>
      </c>
      <c r="AG1060" s="264">
        <f t="shared" si="1366"/>
        <v>-0.5</v>
      </c>
      <c r="AH1060" s="70">
        <f t="shared" si="1367"/>
        <v>-7840</v>
      </c>
      <c r="AI1060" s="264">
        <f t="shared" si="1368"/>
        <v>-0.73202614379084963</v>
      </c>
      <c r="AJ1060" s="70">
        <f t="shared" si="1369"/>
        <v>-3797</v>
      </c>
      <c r="AK1060" s="264">
        <f t="shared" si="1370"/>
        <v>-0.89636449480642111</v>
      </c>
      <c r="AL1060" s="70">
        <f t="shared" si="1371"/>
        <v>-3471</v>
      </c>
      <c r="AM1060" s="264">
        <f t="shared" si="1372"/>
        <v>-0.78671804170444248</v>
      </c>
      <c r="AN1060" s="70">
        <f t="shared" si="1373"/>
        <v>-326</v>
      </c>
      <c r="AO1060" s="264">
        <f t="shared" si="1374"/>
        <v>-1.8522727272727273</v>
      </c>
      <c r="AP1060" s="70">
        <f t="shared" si="1375"/>
        <v>-285</v>
      </c>
      <c r="AQ1060" s="264">
        <f t="shared" si="1376"/>
        <v>-0.78512396694214881</v>
      </c>
      <c r="AR1060" s="70">
        <f t="shared" si="1377"/>
        <v>-1385</v>
      </c>
      <c r="AS1060" s="264">
        <f t="shared" si="1378"/>
        <v>-0.7847025495750708</v>
      </c>
      <c r="AT1060" s="70">
        <f t="shared" si="1379"/>
        <v>1344</v>
      </c>
      <c r="AU1060" s="264">
        <f t="shared" si="1380"/>
        <v>0.58333333333333337</v>
      </c>
    </row>
    <row r="1061" spans="1:47" ht="13.5" x14ac:dyDescent="0.25">
      <c r="A1061" s="649">
        <v>1830</v>
      </c>
      <c r="B1061" s="30" t="s">
        <v>2716</v>
      </c>
      <c r="C1061" s="30" t="s">
        <v>1706</v>
      </c>
      <c r="D1061" s="649" t="s">
        <v>1702</v>
      </c>
      <c r="E1061" s="723"/>
      <c r="F1061" s="656">
        <f>+'17HPM_DATA_INPUT'!D688</f>
        <v>3</v>
      </c>
      <c r="G1061" s="651">
        <f>+'17HPM_DATA_INPUT'!E688</f>
        <v>5</v>
      </c>
      <c r="H1061" s="654">
        <f>+'17HPM_DATA_INPUT'!F688</f>
        <v>4</v>
      </c>
      <c r="I1061" s="690">
        <f>+'17HPM_DATA_INPUT'!G688</f>
        <v>8</v>
      </c>
      <c r="J1061" s="654">
        <f>+'17HPM_DATA_INPUT'!H688</f>
        <v>2870</v>
      </c>
      <c r="K1061" s="651">
        <f>+'17HPM_DATA_INPUT'!I688</f>
        <v>10710</v>
      </c>
      <c r="L1061" s="654">
        <f>+'17HPM_DATA_INPUT'!J688</f>
        <v>439</v>
      </c>
      <c r="M1061" s="651">
        <f>+'17HPM_DATA_INPUT'!K688</f>
        <v>4236</v>
      </c>
      <c r="N1061" s="654">
        <f>+'17HPM_DATA_INPUT'!L688</f>
        <v>941</v>
      </c>
      <c r="O1061" s="673">
        <f>+'17HPM_DATA_INPUT'!M688</f>
        <v>4412</v>
      </c>
      <c r="P1061" s="650">
        <f t="shared" si="1354"/>
        <v>-502</v>
      </c>
      <c r="Q1061" s="652">
        <f t="shared" si="1355"/>
        <v>-176</v>
      </c>
      <c r="R1061" s="654">
        <f>+'17HPM_DATA_INPUT'!P688</f>
        <v>78</v>
      </c>
      <c r="S1061" s="651">
        <f>+'17HPM_DATA_INPUT'!Q688</f>
        <v>363</v>
      </c>
      <c r="T1061" s="654">
        <f>+'17HPM_DATA_INPUT'!R688</f>
        <v>380</v>
      </c>
      <c r="U1061" s="651">
        <f>+'17HPM_DATA_INPUT'!S688</f>
        <v>1765</v>
      </c>
      <c r="V1061" s="650">
        <f t="shared" si="1356"/>
        <v>-960</v>
      </c>
      <c r="W1061" s="653">
        <f t="shared" si="1357"/>
        <v>-2304</v>
      </c>
      <c r="X1061" s="4047"/>
      <c r="Y1061" s="4044"/>
      <c r="Z1061" s="4047"/>
      <c r="AA1061" s="3183"/>
      <c r="AB1061" s="3183"/>
      <c r="AC1061" s="3183"/>
      <c r="AD1061" s="70">
        <f t="shared" si="1363"/>
        <v>-2</v>
      </c>
      <c r="AE1061" s="264">
        <f t="shared" si="1364"/>
        <v>-0.22222222222222221</v>
      </c>
      <c r="AF1061" s="70">
        <f t="shared" si="1365"/>
        <v>0</v>
      </c>
      <c r="AG1061" s="264">
        <f t="shared" si="1366"/>
        <v>0</v>
      </c>
      <c r="AH1061" s="70">
        <f t="shared" si="1367"/>
        <v>1820</v>
      </c>
      <c r="AI1061" s="264">
        <f t="shared" si="1368"/>
        <v>0.13131313131313133</v>
      </c>
      <c r="AJ1061" s="70">
        <f t="shared" si="1369"/>
        <v>2103</v>
      </c>
      <c r="AK1061" s="264">
        <f t="shared" si="1370"/>
        <v>0.43067786197010033</v>
      </c>
      <c r="AL1061" s="70">
        <f t="shared" si="1371"/>
        <v>41</v>
      </c>
      <c r="AM1061" s="264">
        <f t="shared" si="1372"/>
        <v>6.7456400131622246E-3</v>
      </c>
      <c r="AN1061" s="70">
        <f t="shared" si="1373"/>
        <v>2062</v>
      </c>
      <c r="AO1061" s="264">
        <f t="shared" si="1374"/>
        <v>1.7255230125523013</v>
      </c>
      <c r="AP1061" s="70">
        <f t="shared" si="1375"/>
        <v>-46</v>
      </c>
      <c r="AQ1061" s="264">
        <f t="shared" si="1376"/>
        <v>-6.0686015831134567E-2</v>
      </c>
      <c r="AR1061" s="70">
        <f t="shared" si="1377"/>
        <v>-214</v>
      </c>
      <c r="AS1061" s="264">
        <f t="shared" si="1378"/>
        <v>-6.9390402075226981E-2</v>
      </c>
      <c r="AT1061" s="70">
        <f t="shared" si="1379"/>
        <v>2322</v>
      </c>
      <c r="AU1061" s="264">
        <f t="shared" si="1380"/>
        <v>0.46098868374032165</v>
      </c>
    </row>
    <row r="1062" spans="1:47" ht="13.5" x14ac:dyDescent="0.25">
      <c r="A1062" s="649">
        <v>1840</v>
      </c>
      <c r="B1062" s="30" t="s">
        <v>2717</v>
      </c>
      <c r="C1062" s="30" t="s">
        <v>1706</v>
      </c>
      <c r="D1062" s="649" t="s">
        <v>1806</v>
      </c>
      <c r="E1062" s="723"/>
      <c r="F1062" s="656">
        <f>+'17HPM_DATA_INPUT'!D689</f>
        <v>7</v>
      </c>
      <c r="G1062" s="651">
        <f>+'17HPM_DATA_INPUT'!E689</f>
        <v>9</v>
      </c>
      <c r="H1062" s="654">
        <f>+'17HPM_DATA_INPUT'!F689</f>
        <v>11</v>
      </c>
      <c r="I1062" s="690">
        <f>+'17HPM_DATA_INPUT'!G689</f>
        <v>11</v>
      </c>
      <c r="J1062" s="654">
        <f>+'17HPM_DATA_INPUT'!H689</f>
        <v>15680</v>
      </c>
      <c r="K1062" s="651">
        <f>+'17HPM_DATA_INPUT'!I689</f>
        <v>13860</v>
      </c>
      <c r="L1062" s="654">
        <f>+'17HPM_DATA_INPUT'!J689</f>
        <v>6986</v>
      </c>
      <c r="M1062" s="651">
        <f>+'17HPM_DATA_INPUT'!K689</f>
        <v>4883</v>
      </c>
      <c r="N1062" s="654">
        <f>+'17HPM_DATA_INPUT'!L689</f>
        <v>6119</v>
      </c>
      <c r="O1062" s="673">
        <f>+'17HPM_DATA_INPUT'!M689</f>
        <v>6078</v>
      </c>
      <c r="P1062" s="650">
        <f t="shared" ref="P1062:Q1067" si="1381">+L1062-N1062</f>
        <v>867</v>
      </c>
      <c r="Q1062" s="652">
        <f t="shared" si="1381"/>
        <v>-1195</v>
      </c>
      <c r="R1062" s="654">
        <f>+'17HPM_DATA_INPUT'!P689</f>
        <v>712</v>
      </c>
      <c r="S1062" s="651">
        <f>+'17HPM_DATA_INPUT'!Q689</f>
        <v>758</v>
      </c>
      <c r="T1062" s="654">
        <f>+'17HPM_DATA_INPUT'!R689</f>
        <v>2870</v>
      </c>
      <c r="U1062" s="651">
        <f>+'17HPM_DATA_INPUT'!S689</f>
        <v>3084</v>
      </c>
      <c r="V1062" s="650">
        <f t="shared" ref="V1062:W1067" si="1382">+P1062-R1062-T1062</f>
        <v>-2715</v>
      </c>
      <c r="W1062" s="653">
        <f t="shared" si="1382"/>
        <v>-5037</v>
      </c>
      <c r="X1062" s="4047"/>
      <c r="Y1062" s="4044"/>
      <c r="Z1062" s="4047"/>
      <c r="AA1062" s="3183"/>
      <c r="AB1062" s="3183"/>
      <c r="AC1062" s="3183"/>
      <c r="AD1062" s="70">
        <f t="shared" si="1363"/>
        <v>-3</v>
      </c>
      <c r="AE1062" s="264">
        <f t="shared" si="1364"/>
        <v>-1</v>
      </c>
      <c r="AF1062" s="70">
        <f t="shared" si="1365"/>
        <v>-3</v>
      </c>
      <c r="AG1062" s="264">
        <f t="shared" si="1366"/>
        <v>-1</v>
      </c>
      <c r="AH1062" s="70">
        <f t="shared" si="1367"/>
        <v>-2660</v>
      </c>
      <c r="AI1062" s="264">
        <f t="shared" si="1368"/>
        <v>-1</v>
      </c>
      <c r="AJ1062" s="70">
        <f t="shared" si="1369"/>
        <v>-816</v>
      </c>
      <c r="AK1062" s="264">
        <f t="shared" si="1370"/>
        <v>-1</v>
      </c>
      <c r="AL1062" s="70">
        <f t="shared" si="1371"/>
        <v>-1082</v>
      </c>
      <c r="AM1062" s="264">
        <f t="shared" si="1372"/>
        <v>-1</v>
      </c>
      <c r="AN1062" s="70">
        <f t="shared" si="1373"/>
        <v>266</v>
      </c>
      <c r="AO1062" s="264">
        <f t="shared" si="1374"/>
        <v>1</v>
      </c>
      <c r="AP1062" s="70">
        <f t="shared" si="1375"/>
        <v>-93</v>
      </c>
      <c r="AQ1062" s="264">
        <f t="shared" si="1376"/>
        <v>-1</v>
      </c>
      <c r="AR1062" s="70">
        <f t="shared" si="1377"/>
        <v>-423</v>
      </c>
      <c r="AS1062" s="264">
        <f t="shared" si="1378"/>
        <v>-1</v>
      </c>
      <c r="AT1062" s="70">
        <f t="shared" si="1379"/>
        <v>782</v>
      </c>
      <c r="AU1062" s="264">
        <f t="shared" si="1380"/>
        <v>1</v>
      </c>
    </row>
    <row r="1063" spans="1:47" ht="13.5" x14ac:dyDescent="0.25">
      <c r="A1063" s="649">
        <v>1850</v>
      </c>
      <c r="B1063" s="30" t="s">
        <v>2718</v>
      </c>
      <c r="C1063" s="30" t="s">
        <v>1706</v>
      </c>
      <c r="D1063" s="649" t="s">
        <v>1807</v>
      </c>
      <c r="E1063" s="723"/>
      <c r="F1063" s="656">
        <f>+'17HPM_DATA_INPUT'!D690</f>
        <v>0</v>
      </c>
      <c r="G1063" s="651">
        <f>+'17HPM_DATA_INPUT'!E690</f>
        <v>3</v>
      </c>
      <c r="H1063" s="654">
        <f>+'17HPM_DATA_INPUT'!F690</f>
        <v>0</v>
      </c>
      <c r="I1063" s="690">
        <f>+'17HPM_DATA_INPUT'!G690</f>
        <v>3</v>
      </c>
      <c r="J1063" s="654">
        <f>+'17HPM_DATA_INPUT'!H690</f>
        <v>0</v>
      </c>
      <c r="K1063" s="651">
        <f>+'17HPM_DATA_INPUT'!I690</f>
        <v>2660</v>
      </c>
      <c r="L1063" s="654">
        <f>+'17HPM_DATA_INPUT'!J690</f>
        <v>0</v>
      </c>
      <c r="M1063" s="651">
        <f>+'17HPM_DATA_INPUT'!K690</f>
        <v>816</v>
      </c>
      <c r="N1063" s="654">
        <f>+'17HPM_DATA_INPUT'!L690</f>
        <v>0</v>
      </c>
      <c r="O1063" s="673">
        <f>+'17HPM_DATA_INPUT'!M690</f>
        <v>1082</v>
      </c>
      <c r="P1063" s="650">
        <f t="shared" si="1381"/>
        <v>0</v>
      </c>
      <c r="Q1063" s="652">
        <f t="shared" si="1381"/>
        <v>-266</v>
      </c>
      <c r="R1063" s="654">
        <f>+'17HPM_DATA_INPUT'!P690</f>
        <v>0</v>
      </c>
      <c r="S1063" s="651">
        <f>+'17HPM_DATA_INPUT'!Q690</f>
        <v>93</v>
      </c>
      <c r="T1063" s="654">
        <f>+'17HPM_DATA_INPUT'!R690</f>
        <v>0</v>
      </c>
      <c r="U1063" s="651">
        <f>+'17HPM_DATA_INPUT'!S690</f>
        <v>423</v>
      </c>
      <c r="V1063" s="650">
        <f t="shared" si="1382"/>
        <v>0</v>
      </c>
      <c r="W1063" s="653">
        <f t="shared" si="1382"/>
        <v>-782</v>
      </c>
      <c r="X1063" s="4047"/>
      <c r="Y1063" s="4044"/>
      <c r="Z1063" s="4047"/>
      <c r="AA1063" s="3183"/>
      <c r="AB1063" s="3183"/>
      <c r="AC1063" s="3183"/>
      <c r="AD1063" s="70">
        <f t="shared" si="1363"/>
        <v>-3</v>
      </c>
      <c r="AE1063" s="264">
        <f t="shared" si="1364"/>
        <v>-1</v>
      </c>
      <c r="AF1063" s="70">
        <f t="shared" si="1365"/>
        <v>-2</v>
      </c>
      <c r="AG1063" s="264">
        <f t="shared" si="1366"/>
        <v>-1</v>
      </c>
      <c r="AH1063" s="70">
        <f t="shared" si="1367"/>
        <v>-1400</v>
      </c>
      <c r="AI1063" s="264">
        <f t="shared" si="1368"/>
        <v>-1</v>
      </c>
      <c r="AJ1063" s="70">
        <f t="shared" si="1369"/>
        <v>-751</v>
      </c>
      <c r="AK1063" s="264">
        <f t="shared" si="1370"/>
        <v>-1</v>
      </c>
      <c r="AL1063" s="70">
        <f t="shared" si="1371"/>
        <v>-565</v>
      </c>
      <c r="AM1063" s="264">
        <f t="shared" si="1372"/>
        <v>-1</v>
      </c>
      <c r="AN1063" s="70">
        <f t="shared" si="1373"/>
        <v>-186</v>
      </c>
      <c r="AO1063" s="264">
        <f t="shared" si="1374"/>
        <v>-1</v>
      </c>
      <c r="AP1063" s="70">
        <f t="shared" si="1375"/>
        <v>-20</v>
      </c>
      <c r="AQ1063" s="264">
        <f t="shared" si="1376"/>
        <v>-1</v>
      </c>
      <c r="AR1063" s="70">
        <f t="shared" si="1377"/>
        <v>-253</v>
      </c>
      <c r="AS1063" s="264">
        <f t="shared" si="1378"/>
        <v>-1</v>
      </c>
      <c r="AT1063" s="70">
        <f t="shared" si="1379"/>
        <v>87</v>
      </c>
      <c r="AU1063" s="264">
        <f t="shared" si="1380"/>
        <v>1</v>
      </c>
    </row>
    <row r="1064" spans="1:47" ht="13.5" x14ac:dyDescent="0.25">
      <c r="A1064" s="649">
        <v>1860</v>
      </c>
      <c r="B1064" s="30" t="e">
        <v>#N/A</v>
      </c>
      <c r="C1064" s="30" t="e">
        <v>#N/A</v>
      </c>
      <c r="D1064" s="649" t="s">
        <v>1718</v>
      </c>
      <c r="E1064" s="723"/>
      <c r="F1064" s="656">
        <f>+'17HPM_DATA_INPUT'!D691</f>
        <v>0</v>
      </c>
      <c r="G1064" s="651">
        <f>+'17HPM_DATA_INPUT'!E691</f>
        <v>3</v>
      </c>
      <c r="H1064" s="654">
        <f>+'17HPM_DATA_INPUT'!F691</f>
        <v>0</v>
      </c>
      <c r="I1064" s="690">
        <f>+'17HPM_DATA_INPUT'!G691</f>
        <v>2</v>
      </c>
      <c r="J1064" s="654">
        <f>+'17HPM_DATA_INPUT'!H691</f>
        <v>0</v>
      </c>
      <c r="K1064" s="651">
        <f>+'17HPM_DATA_INPUT'!I691</f>
        <v>1400</v>
      </c>
      <c r="L1064" s="654">
        <f>+'17HPM_DATA_INPUT'!J691</f>
        <v>0</v>
      </c>
      <c r="M1064" s="651">
        <f>+'17HPM_DATA_INPUT'!K691</f>
        <v>751</v>
      </c>
      <c r="N1064" s="654">
        <f>+'17HPM_DATA_INPUT'!L691</f>
        <v>0</v>
      </c>
      <c r="O1064" s="673">
        <f>+'17HPM_DATA_INPUT'!M691</f>
        <v>565</v>
      </c>
      <c r="P1064" s="650">
        <f t="shared" si="1381"/>
        <v>0</v>
      </c>
      <c r="Q1064" s="652">
        <f t="shared" si="1381"/>
        <v>186</v>
      </c>
      <c r="R1064" s="654">
        <f>+'17HPM_DATA_INPUT'!P691</f>
        <v>0</v>
      </c>
      <c r="S1064" s="651">
        <f>+'17HPM_DATA_INPUT'!Q691</f>
        <v>20</v>
      </c>
      <c r="T1064" s="654">
        <f>+'17HPM_DATA_INPUT'!R691</f>
        <v>0</v>
      </c>
      <c r="U1064" s="651">
        <f>+'17HPM_DATA_INPUT'!S691</f>
        <v>253</v>
      </c>
      <c r="V1064" s="650">
        <f t="shared" si="1382"/>
        <v>0</v>
      </c>
      <c r="W1064" s="653">
        <f t="shared" si="1382"/>
        <v>-87</v>
      </c>
      <c r="X1064" s="4047"/>
      <c r="Y1064" s="4044"/>
      <c r="Z1064" s="4047"/>
      <c r="AA1064" s="3183"/>
      <c r="AB1064" s="3183"/>
      <c r="AC1064" s="3183"/>
      <c r="AD1064" s="70">
        <f>+F1066-G1066</f>
        <v>0</v>
      </c>
      <c r="AE1064" s="264">
        <f>IF(G1066=0,0,IF(AD1064&gt;0,ABS(+AD1064/G1066),-ABS(+AD1064/G1066)))</f>
        <v>0</v>
      </c>
      <c r="AF1064" s="70">
        <f>+H1066-I1066</f>
        <v>0</v>
      </c>
      <c r="AG1064" s="264">
        <f>IF(I1066=0,0,IF(AF1064&gt;0,ABS(+AF1064/I1066),-ABS(+AF1064/I1066)))</f>
        <v>0</v>
      </c>
      <c r="AH1064" s="70">
        <f>+J1066-K1066</f>
        <v>0</v>
      </c>
      <c r="AI1064" s="264">
        <f>IF(K1066=0,0,IF(AH1064&gt;0,ABS(+AH1064/K1066),-ABS(+AH1064/K1066)))</f>
        <v>0</v>
      </c>
      <c r="AJ1064" s="70">
        <f>+L1066-M1066</f>
        <v>0</v>
      </c>
      <c r="AK1064" s="264">
        <f>IF(M1066=0,0,IF(AJ1064&gt;0,ABS(+AJ1064/M1066),-ABS(+AJ1064/M1066)))</f>
        <v>0</v>
      </c>
      <c r="AL1064" s="70">
        <f>+N1066-O1066</f>
        <v>0</v>
      </c>
      <c r="AM1064" s="264">
        <f>IF(O1066=0,0,IF(AL1064&gt;0,ABS(+AL1064/O1066),-ABS(+AL1064/O1066)))</f>
        <v>0</v>
      </c>
      <c r="AN1064" s="70">
        <f>+P1066-Q1066</f>
        <v>0</v>
      </c>
      <c r="AO1064" s="264">
        <f>IF(Q1066=0,0,IF(AN1064&gt;0,ABS(+AN1064/Q1066),-ABS(+AN1064/Q1066)))</f>
        <v>0</v>
      </c>
      <c r="AP1064" s="70">
        <f>+R1066-S1066</f>
        <v>0</v>
      </c>
      <c r="AQ1064" s="264">
        <f>IF(S1066=0,0,IF(AP1064&gt;0,ABS(+AP1064/S1066),-ABS(+AP1064/S1066)))</f>
        <v>0</v>
      </c>
      <c r="AR1064" s="70">
        <f>+T1066-U1066</f>
        <v>0</v>
      </c>
      <c r="AS1064" s="264">
        <f>IF(U1066=0,0,IF(AR1064&gt;0,ABS(+AR1064/U1066),-ABS(+AR1064/U1066)))</f>
        <v>0</v>
      </c>
      <c r="AT1064" s="70">
        <f>+V1066-W1066</f>
        <v>0</v>
      </c>
      <c r="AU1064" s="264">
        <f>IF(W1066=0,0,IF(AT1064&gt;0,ABS(+AT1064/W1066),-ABS(+AT1064/W1066)))</f>
        <v>0</v>
      </c>
    </row>
    <row r="1065" spans="1:47" ht="13.5" x14ac:dyDescent="0.25">
      <c r="A1065" s="649">
        <v>1880</v>
      </c>
      <c r="B1065" s="30" t="s">
        <v>2720</v>
      </c>
      <c r="C1065" s="30" t="s">
        <v>1706</v>
      </c>
      <c r="D1065" s="649" t="s">
        <v>1705</v>
      </c>
      <c r="E1065" s="723"/>
      <c r="F1065" s="656">
        <f>+'17HPM_DATA_INPUT'!D692</f>
        <v>0</v>
      </c>
      <c r="G1065" s="651">
        <f>+'17HPM_DATA_INPUT'!E692</f>
        <v>2</v>
      </c>
      <c r="H1065" s="654">
        <f>+'17HPM_DATA_INPUT'!F692</f>
        <v>0</v>
      </c>
      <c r="I1065" s="690">
        <f>+'17HPM_DATA_INPUT'!G692</f>
        <v>3</v>
      </c>
      <c r="J1065" s="654">
        <f>+'17HPM_DATA_INPUT'!H692</f>
        <v>0</v>
      </c>
      <c r="K1065" s="651">
        <f>+'17HPM_DATA_INPUT'!I692</f>
        <v>3990</v>
      </c>
      <c r="L1065" s="654">
        <f>+'17HPM_DATA_INPUT'!J692</f>
        <v>0</v>
      </c>
      <c r="M1065" s="651">
        <f>+'17HPM_DATA_INPUT'!K692</f>
        <v>752</v>
      </c>
      <c r="N1065" s="654">
        <f>+'17HPM_DATA_INPUT'!L692</f>
        <v>0</v>
      </c>
      <c r="O1065" s="673">
        <f>+'17HPM_DATA_INPUT'!M692</f>
        <v>1692</v>
      </c>
      <c r="P1065" s="650">
        <f t="shared" si="1381"/>
        <v>0</v>
      </c>
      <c r="Q1065" s="652">
        <f t="shared" si="1381"/>
        <v>-940</v>
      </c>
      <c r="R1065" s="654">
        <f>+'17HPM_DATA_INPUT'!P692</f>
        <v>0</v>
      </c>
      <c r="S1065" s="651">
        <f>+'17HPM_DATA_INPUT'!Q692</f>
        <v>113</v>
      </c>
      <c r="T1065" s="654">
        <f>+'17HPM_DATA_INPUT'!R692</f>
        <v>0</v>
      </c>
      <c r="U1065" s="651">
        <f>+'17HPM_DATA_INPUT'!S692</f>
        <v>700</v>
      </c>
      <c r="V1065" s="650">
        <f t="shared" si="1382"/>
        <v>0</v>
      </c>
      <c r="W1065" s="653">
        <f t="shared" si="1382"/>
        <v>-1753</v>
      </c>
      <c r="X1065" s="4047"/>
      <c r="Y1065" s="4044"/>
      <c r="Z1065" s="4047"/>
      <c r="AA1065" s="3183"/>
      <c r="AB1065" s="3183"/>
      <c r="AC1065" s="3183"/>
      <c r="AD1065" s="70"/>
      <c r="AE1065" s="264"/>
      <c r="AF1065" s="70"/>
      <c r="AG1065" s="264"/>
      <c r="AH1065" s="70"/>
      <c r="AI1065" s="264"/>
      <c r="AJ1065" s="70"/>
      <c r="AK1065" s="264"/>
      <c r="AL1065" s="70"/>
      <c r="AM1065" s="264"/>
      <c r="AN1065" s="70"/>
      <c r="AO1065" s="264"/>
      <c r="AP1065" s="70"/>
      <c r="AQ1065" s="264"/>
      <c r="AR1065" s="70"/>
      <c r="AS1065" s="264"/>
      <c r="AT1065" s="70"/>
      <c r="AU1065" s="264"/>
    </row>
    <row r="1066" spans="1:47" ht="13.5" hidden="1" x14ac:dyDescent="0.25">
      <c r="A1066" s="649">
        <v>1900</v>
      </c>
      <c r="B1066" s="30" t="e">
        <v>#N/A</v>
      </c>
      <c r="C1066" s="30" t="e">
        <v>#N/A</v>
      </c>
      <c r="D1066" s="649" t="s">
        <v>1713</v>
      </c>
      <c r="E1066" s="723"/>
      <c r="F1066" s="656">
        <f>+'17HPM_DATA_INPUT'!D693</f>
        <v>0</v>
      </c>
      <c r="G1066" s="651">
        <f>+'17HPM_DATA_INPUT'!E693</f>
        <v>0</v>
      </c>
      <c r="H1066" s="654">
        <f>+'17HPM_DATA_INPUT'!F693</f>
        <v>0</v>
      </c>
      <c r="I1066" s="690">
        <f>+'17HPM_DATA_INPUT'!G693</f>
        <v>0</v>
      </c>
      <c r="J1066" s="654">
        <f>+'17HPM_DATA_INPUT'!H693</f>
        <v>0</v>
      </c>
      <c r="K1066" s="651">
        <f>+'17HPM_DATA_INPUT'!I693</f>
        <v>0</v>
      </c>
      <c r="L1066" s="654">
        <f>+'17HPM_DATA_INPUT'!J693</f>
        <v>0</v>
      </c>
      <c r="M1066" s="651">
        <f>+'17HPM_DATA_INPUT'!K693</f>
        <v>0</v>
      </c>
      <c r="N1066" s="654">
        <f>+'17HPM_DATA_INPUT'!L693</f>
        <v>0</v>
      </c>
      <c r="O1066" s="673">
        <f>+'17HPM_DATA_INPUT'!M693</f>
        <v>0</v>
      </c>
      <c r="P1066" s="650">
        <f t="shared" si="1381"/>
        <v>0</v>
      </c>
      <c r="Q1066" s="652">
        <f t="shared" si="1381"/>
        <v>0</v>
      </c>
      <c r="R1066" s="654">
        <f>+'17HPM_DATA_INPUT'!P693</f>
        <v>0</v>
      </c>
      <c r="S1066" s="651">
        <f>+'17HPM_DATA_INPUT'!Q693</f>
        <v>0</v>
      </c>
      <c r="T1066" s="654">
        <f>+'17HPM_DATA_INPUT'!R693</f>
        <v>0</v>
      </c>
      <c r="U1066" s="651">
        <f>+'17HPM_DATA_INPUT'!S693</f>
        <v>0</v>
      </c>
      <c r="V1066" s="650">
        <f t="shared" si="1382"/>
        <v>0</v>
      </c>
      <c r="W1066" s="653">
        <f t="shared" si="1382"/>
        <v>0</v>
      </c>
      <c r="X1066" s="4047"/>
      <c r="Y1066" s="4044"/>
      <c r="Z1066" s="4047"/>
      <c r="AC1066" s="3183"/>
      <c r="AD1066" s="70">
        <f>+F1067-G1067</f>
        <v>0</v>
      </c>
      <c r="AE1066" s="264">
        <f>IF(G1067=0,0,IF(AD1066&gt;0,ABS(+AD1066/G1067),-ABS(+AD1066/G1067)))</f>
        <v>0</v>
      </c>
      <c r="AF1066" s="70">
        <f>+H1067-I1067</f>
        <v>0</v>
      </c>
      <c r="AG1066" s="264">
        <f>IF(I1067=0,0,IF(AF1066&gt;0,ABS(+AF1066/I1067),-ABS(+AF1066/I1067)))</f>
        <v>0</v>
      </c>
      <c r="AH1066" s="70">
        <f>+J1067-K1067</f>
        <v>0</v>
      </c>
      <c r="AI1066" s="264">
        <f>IF(K1067=0,0,IF(AH1066&gt;0,ABS(+AH1066/K1067),-ABS(+AH1066/K1067)))</f>
        <v>0</v>
      </c>
      <c r="AJ1066" s="70">
        <f>+L1067-M1067</f>
        <v>0</v>
      </c>
      <c r="AK1066" s="264">
        <f>IF(M1067=0,0,IF(AJ1066&gt;0,ABS(+AJ1066/M1067),-ABS(+AJ1066/M1067)))</f>
        <v>0</v>
      </c>
      <c r="AL1066" s="70">
        <f>+N1067-O1067</f>
        <v>0</v>
      </c>
      <c r="AM1066" s="264">
        <f>IF(O1067=0,0,IF(AL1066&gt;0,ABS(+AL1066/O1067),-ABS(+AL1066/O1067)))</f>
        <v>0</v>
      </c>
      <c r="AN1066" s="70">
        <f>+P1067-Q1067</f>
        <v>0</v>
      </c>
      <c r="AO1066" s="264">
        <f>IF(Q1067=0,0,IF(AN1066&gt;0,ABS(+AN1066/Q1067),-ABS(+AN1066/Q1067)))</f>
        <v>0</v>
      </c>
      <c r="AP1066" s="70">
        <f>+R1067-S1067</f>
        <v>0</v>
      </c>
      <c r="AQ1066" s="264">
        <f>IF(S1067=0,0,IF(AP1066&gt;0,ABS(+AP1066/S1067),-ABS(+AP1066/S1067)))</f>
        <v>0</v>
      </c>
      <c r="AR1066" s="70">
        <f>+T1067-U1067</f>
        <v>0</v>
      </c>
      <c r="AS1066" s="264">
        <f>IF(U1067=0,0,IF(AR1066&gt;0,ABS(+AR1066/U1067),-ABS(+AR1066/U1067)))</f>
        <v>0</v>
      </c>
      <c r="AT1066" s="70">
        <f>+V1067-W1067</f>
        <v>0</v>
      </c>
      <c r="AU1066" s="264">
        <f>IF(W1067=0,0,IF(AT1066&gt;0,ABS(+AT1066/W1067),-ABS(+AT1066/W1067)))</f>
        <v>0</v>
      </c>
    </row>
    <row r="1067" spans="1:47" ht="13.5" hidden="1" x14ac:dyDescent="0.25">
      <c r="A1067" s="2424">
        <v>1920</v>
      </c>
      <c r="B1067" s="30" t="e">
        <v>#N/A</v>
      </c>
      <c r="C1067" s="30" t="e">
        <v>#N/A</v>
      </c>
      <c r="D1067" s="649" t="s">
        <v>4109</v>
      </c>
      <c r="E1067" s="723"/>
      <c r="F1067" s="674">
        <v>0</v>
      </c>
      <c r="G1067" s="673">
        <v>0</v>
      </c>
      <c r="H1067" s="672">
        <v>0</v>
      </c>
      <c r="I1067" s="729">
        <v>0</v>
      </c>
      <c r="J1067" s="672">
        <v>0</v>
      </c>
      <c r="K1067" s="673">
        <v>0</v>
      </c>
      <c r="L1067" s="672">
        <v>0</v>
      </c>
      <c r="M1067" s="673">
        <v>0</v>
      </c>
      <c r="N1067" s="672">
        <f>+xx_compnt_audit_by_compnt_CY!F4+xx_compnt_audit_by_compnt_CY!F5</f>
        <v>0</v>
      </c>
      <c r="O1067" s="673">
        <v>0</v>
      </c>
      <c r="P1067" s="657">
        <f t="shared" si="1381"/>
        <v>0</v>
      </c>
      <c r="Q1067" s="675">
        <f t="shared" si="1381"/>
        <v>0</v>
      </c>
      <c r="R1067" s="672">
        <f>+xx_compnt_audit_by_compnt_CY!E6</f>
        <v>0</v>
      </c>
      <c r="S1067" s="673">
        <v>0</v>
      </c>
      <c r="T1067" s="672">
        <f>+xx_compnt_audit_by_compnt_CY!E7</f>
        <v>0</v>
      </c>
      <c r="U1067" s="673">
        <v>0</v>
      </c>
      <c r="V1067" s="657">
        <f t="shared" si="1382"/>
        <v>0</v>
      </c>
      <c r="W1067" s="676">
        <f t="shared" si="1382"/>
        <v>0</v>
      </c>
      <c r="X1067" s="4047"/>
      <c r="Y1067" s="4044"/>
      <c r="Z1067" s="4047" t="s">
        <v>1740</v>
      </c>
      <c r="AA1067" s="3179">
        <f>+'17NM_PLRecon'!S27-'Departmental PL'!V1067</f>
        <v>0</v>
      </c>
      <c r="AB1067" s="3179">
        <f>+'17NM_PLRecon'!T27-'Departmental PL'!W1067</f>
        <v>0</v>
      </c>
      <c r="AC1067" s="3179"/>
      <c r="AD1067" s="261">
        <f>+F1068-G1068</f>
        <v>-500</v>
      </c>
      <c r="AE1067" s="262">
        <f>IF(G1068=0,0,IF(AD1067&gt;0,ABS(+AD1067/G1068),-ABS(+AD1067/G1068)))</f>
        <v>-8.3542188805346695E-2</v>
      </c>
      <c r="AF1067" s="18">
        <f>+H1068-I1068</f>
        <v>214</v>
      </c>
      <c r="AG1067" s="262">
        <f>IF(I1068=0,0,IF(AF1067&gt;0,ABS(+AF1067/I1068),-ABS(+AF1067/I1068)))</f>
        <v>1.1246583981500946E-2</v>
      </c>
      <c r="AH1067" s="18">
        <f>+J1068-K1068</f>
        <v>-851283</v>
      </c>
      <c r="AI1067" s="262">
        <f>IF(K1068=0,0,IF(AH1067&gt;0,ABS(+AH1067/K1068),-ABS(+AH1067/K1068)))</f>
        <v>-7.3729070524870877E-2</v>
      </c>
      <c r="AJ1067" s="18">
        <f>+L1068-M1068</f>
        <v>-613295</v>
      </c>
      <c r="AK1067" s="262">
        <f>IF(M1068=0,0,IF(AJ1067&gt;0,ABS(+AJ1067/M1068),-ABS(+AJ1067/M1068)))</f>
        <v>-0.15981541208504135</v>
      </c>
      <c r="AL1067" s="18">
        <f>+N1068-O1068</f>
        <v>-646254</v>
      </c>
      <c r="AM1067" s="262">
        <f>IF(O1068=0,0,IF(AL1067&gt;0,ABS(+AL1067/O1068),-ABS(+AL1067/O1068)))</f>
        <v>-0.17024555513669481</v>
      </c>
      <c r="AN1067" s="18">
        <f>+P1068-Q1068</f>
        <v>32959</v>
      </c>
      <c r="AO1067" s="262">
        <f>IF(Q1068=0,0,IF(AN1067&gt;0,ABS(+AN1067/Q1068),-ABS(+AN1067/Q1068)))</f>
        <v>0.79400144543483497</v>
      </c>
      <c r="AP1067" s="18">
        <f>+R1068-S1068</f>
        <v>-149365</v>
      </c>
      <c r="AQ1067" s="262">
        <f>IF(S1068=0,0,IF(AP1067&gt;0,ABS(+AP1067/S1068),-ABS(+AP1067/S1068)))</f>
        <v>-0.24488514425213012</v>
      </c>
      <c r="AR1067" s="18">
        <f>+T1068-U1068</f>
        <v>-377232</v>
      </c>
      <c r="AS1067" s="262">
        <f>IF(U1068=0,0,IF(AR1067&gt;0,ABS(+AR1067/U1068),-ABS(+AR1067/U1068)))</f>
        <v>-0.17291196264098327</v>
      </c>
      <c r="AT1067" s="18">
        <f>+V1068-W1068</f>
        <v>559556</v>
      </c>
      <c r="AU1067" s="263">
        <f>IF(W1068=0,0,IF(AT1067&gt;0,ABS(+AT1067/W1068),-ABS(+AT1067/W1068)))</f>
        <v>0.20346965587433924</v>
      </c>
    </row>
    <row r="1068" spans="1:47" ht="13.5" x14ac:dyDescent="0.25">
      <c r="A1068" s="659">
        <v>260</v>
      </c>
      <c r="B1068" s="30" t="e">
        <v>#N/A</v>
      </c>
      <c r="C1068" s="30" t="e">
        <v>#N/A</v>
      </c>
      <c r="D1068" s="659" t="s">
        <v>2610</v>
      </c>
      <c r="E1068" s="723"/>
      <c r="F1068" s="669">
        <f>+'17HPM_DATA_INPUT'!D694</f>
        <v>5485</v>
      </c>
      <c r="G1068" s="682">
        <f>+'17HPM_DATA_INPUT'!E694</f>
        <v>5985</v>
      </c>
      <c r="H1068" s="661">
        <f>+'17HPM_DATA_INPUT'!F694</f>
        <v>19242</v>
      </c>
      <c r="I1068" s="665">
        <f>+'17HPM_DATA_INPUT'!G694</f>
        <v>19028</v>
      </c>
      <c r="J1068" s="661">
        <f t="shared" ref="J1068:O1068" si="1383">SUM(J1030:J1067)</f>
        <v>10694814</v>
      </c>
      <c r="K1068" s="665">
        <f>SUM(K1030:K1067)</f>
        <v>11546097</v>
      </c>
      <c r="L1068" s="661">
        <f t="shared" si="1383"/>
        <v>3224226</v>
      </c>
      <c r="M1068" s="665">
        <f t="shared" si="1383"/>
        <v>3837521</v>
      </c>
      <c r="N1068" s="661">
        <f t="shared" si="1383"/>
        <v>3149757</v>
      </c>
      <c r="O1068" s="665">
        <f t="shared" si="1383"/>
        <v>3796011</v>
      </c>
      <c r="P1068" s="661">
        <f t="shared" si="1354"/>
        <v>74469</v>
      </c>
      <c r="Q1068" s="665">
        <f t="shared" si="1355"/>
        <v>41510</v>
      </c>
      <c r="R1068" s="661">
        <f>SUM(R1030:R1067)</f>
        <v>460574</v>
      </c>
      <c r="S1068" s="665">
        <f>SUM(S1030:S1067)</f>
        <v>609939</v>
      </c>
      <c r="T1068" s="661">
        <f>SUM(T1030:T1067)</f>
        <v>1804410</v>
      </c>
      <c r="U1068" s="665">
        <f>SUM(U1030:U1067)</f>
        <v>2181642</v>
      </c>
      <c r="V1068" s="661">
        <f t="shared" si="1356"/>
        <v>-2190515</v>
      </c>
      <c r="W1068" s="663">
        <f t="shared" si="1357"/>
        <v>-2750071</v>
      </c>
      <c r="X1068" s="4047"/>
      <c r="Y1068" s="4044"/>
      <c r="Z1068" s="4047"/>
      <c r="AA1068" s="3183"/>
      <c r="AB1068" s="3183"/>
      <c r="AC1068" s="3183"/>
      <c r="AD1068" s="2"/>
      <c r="AE1068" s="252"/>
      <c r="AF1068" s="2"/>
      <c r="AG1068" s="252"/>
      <c r="AH1068" s="2"/>
      <c r="AI1068" s="252"/>
      <c r="AJ1068" s="2"/>
      <c r="AK1068" s="252"/>
      <c r="AL1068" s="2"/>
      <c r="AM1068" s="252"/>
      <c r="AN1068" s="2"/>
      <c r="AO1068" s="252"/>
      <c r="AP1068" s="2"/>
      <c r="AQ1068" s="252"/>
      <c r="AR1068" s="2"/>
      <c r="AS1068" s="252"/>
      <c r="AT1068" s="2"/>
      <c r="AU1068" s="252"/>
    </row>
    <row r="1069" spans="1:47" ht="13.5" x14ac:dyDescent="0.25">
      <c r="A1069" s="649" t="e">
        <v>#VALUE!</v>
      </c>
      <c r="B1069" s="30" t="e">
        <v>#VALUE!</v>
      </c>
      <c r="C1069" s="30" t="e">
        <v>#VALUE!</v>
      </c>
      <c r="D1069" s="649"/>
      <c r="E1069" s="723"/>
      <c r="F1069" s="666"/>
      <c r="G1069" s="666"/>
      <c r="H1069" s="666"/>
      <c r="I1069" s="666"/>
      <c r="J1069" s="666"/>
      <c r="K1069" s="666"/>
      <c r="L1069" s="666"/>
      <c r="M1069" s="666"/>
      <c r="N1069" s="666"/>
      <c r="O1069" s="666"/>
      <c r="P1069" s="667"/>
      <c r="Q1069" s="652"/>
      <c r="R1069" s="666"/>
      <c r="S1069" s="666"/>
      <c r="T1069" s="667"/>
      <c r="U1069" s="652"/>
      <c r="V1069" s="666"/>
      <c r="W1069" s="668"/>
      <c r="X1069" s="4047"/>
      <c r="Y1069" s="4044"/>
      <c r="Z1069" s="4047"/>
      <c r="AA1069" s="3183"/>
      <c r="AB1069" s="3183"/>
      <c r="AC1069" s="3183"/>
      <c r="AD1069" s="261">
        <f>+F1070-G1070</f>
        <v>-424</v>
      </c>
      <c r="AE1069" s="262">
        <f>IF(G1070=0,0,IF(AD1069&gt;0,ABS(+AD1069/G1070),-ABS(+AD1069/G1070)))</f>
        <v>-5.7305041221786729E-2</v>
      </c>
      <c r="AF1069" s="18">
        <f>+H1070-I1070</f>
        <v>186</v>
      </c>
      <c r="AG1069" s="262">
        <f>IF(I1070=0,0,IF(AF1069&gt;0,ABS(+AF1069/I1070),-ABS(+AF1069/I1070)))</f>
        <v>8.9638554216867478E-3</v>
      </c>
      <c r="AH1069" s="18">
        <f>+J1070-K1070</f>
        <v>-756523</v>
      </c>
      <c r="AI1069" s="262">
        <f>IF(K1070=0,0,IF(AH1069&gt;0,ABS(+AH1069/K1070),-ABS(+AH1069/K1070)))</f>
        <v>-5.4970652812787853E-2</v>
      </c>
      <c r="AJ1069" s="18">
        <f>+L1070-M1070</f>
        <v>-561233</v>
      </c>
      <c r="AK1069" s="262">
        <f>IF(M1070=0,0,IF(AJ1069&gt;0,ABS(+AJ1069/M1070),-ABS(+AJ1069/M1070)))</f>
        <v>-0.11903176786352448</v>
      </c>
      <c r="AL1069" s="18">
        <f>+N1070-O1070</f>
        <v>-610118</v>
      </c>
      <c r="AM1069" s="262">
        <f>IF(O1070=0,0,IF(AL1069&gt;0,ABS(+AL1069/O1070),-ABS(+AL1069/O1070)))</f>
        <v>-0.13267902604594461</v>
      </c>
      <c r="AN1069" s="18">
        <f>+P1070-Q1070</f>
        <v>48885</v>
      </c>
      <c r="AO1069" s="262">
        <f>IF(Q1070=0,0,IF(AN1069&gt;0,ABS(+AN1069/Q1070),-ABS(+AN1069/Q1070)))</f>
        <v>0.41949130725796763</v>
      </c>
      <c r="AP1069" s="18">
        <f>+R1070-S1070</f>
        <v>-174385</v>
      </c>
      <c r="AQ1069" s="262">
        <f>IF(S1070=0,0,IF(AP1069&gt;0,ABS(+AP1069/S1070),-ABS(+AP1069/S1070)))</f>
        <v>-0.20377316600060763</v>
      </c>
      <c r="AR1069" s="18">
        <f>+T1070-U1070</f>
        <v>-513321</v>
      </c>
      <c r="AS1069" s="262">
        <f>IF(U1070=0,0,IF(AR1069&gt;0,ABS(+AR1069/U1070),-ABS(+AR1069/U1070)))</f>
        <v>-0.17977862182366444</v>
      </c>
      <c r="AT1069" s="18">
        <f>+V1070-W1070</f>
        <v>736591</v>
      </c>
      <c r="AU1069" s="263">
        <f>IF(W1070=0,0,IF(AT1069&gt;0,ABS(+AT1069/W1070),-ABS(+AT1069/W1070)))</f>
        <v>0.20491934853434696</v>
      </c>
    </row>
    <row r="1070" spans="1:47" ht="13.5" x14ac:dyDescent="0.25">
      <c r="A1070" s="659">
        <v>260</v>
      </c>
      <c r="B1070" s="30" t="e">
        <v>#N/A</v>
      </c>
      <c r="C1070" s="30" t="e">
        <v>#N/A</v>
      </c>
      <c r="D1070" s="659" t="s">
        <v>176</v>
      </c>
      <c r="E1070" s="724"/>
      <c r="F1070" s="669">
        <f t="shared" ref="F1070:O1070" si="1384">+F1068+F1029+F993</f>
        <v>6975</v>
      </c>
      <c r="G1070" s="682">
        <f t="shared" si="1384"/>
        <v>7399</v>
      </c>
      <c r="H1070" s="661">
        <f t="shared" si="1384"/>
        <v>20936</v>
      </c>
      <c r="I1070" s="665">
        <f t="shared" si="1384"/>
        <v>20750</v>
      </c>
      <c r="J1070" s="661">
        <f>+J1068+J1029+J993</f>
        <v>13005784</v>
      </c>
      <c r="K1070" s="665">
        <f t="shared" si="1384"/>
        <v>13762307</v>
      </c>
      <c r="L1070" s="661">
        <f t="shared" si="1384"/>
        <v>4153752</v>
      </c>
      <c r="M1070" s="665">
        <f t="shared" si="1384"/>
        <v>4714985</v>
      </c>
      <c r="N1070" s="661">
        <f t="shared" si="1384"/>
        <v>3988333</v>
      </c>
      <c r="O1070" s="665">
        <f t="shared" si="1384"/>
        <v>4598451</v>
      </c>
      <c r="P1070" s="661">
        <f t="shared" si="1354"/>
        <v>165419</v>
      </c>
      <c r="Q1070" s="665">
        <f t="shared" si="1355"/>
        <v>116534</v>
      </c>
      <c r="R1070" s="661">
        <f>+R1068+R1029+R993</f>
        <v>681395</v>
      </c>
      <c r="S1070" s="665">
        <f>+S1068+S1029+S993</f>
        <v>855780</v>
      </c>
      <c r="T1070" s="661">
        <f>+T1068+T1029+T993</f>
        <v>2341974</v>
      </c>
      <c r="U1070" s="665">
        <f>+U1068+U1029+U993</f>
        <v>2855295</v>
      </c>
      <c r="V1070" s="661">
        <f t="shared" si="1356"/>
        <v>-2857950</v>
      </c>
      <c r="W1070" s="663">
        <f t="shared" si="1357"/>
        <v>-3594541</v>
      </c>
      <c r="X1070" s="4047"/>
      <c r="Y1070" s="4035"/>
      <c r="Z1070" s="4041"/>
      <c r="AA1070" s="3179"/>
      <c r="AB1070" s="3179"/>
      <c r="AC1070" s="3180"/>
      <c r="AD1070" s="2"/>
      <c r="AE1070" s="252"/>
      <c r="AF1070" s="2"/>
      <c r="AG1070" s="252"/>
      <c r="AH1070" s="2"/>
      <c r="AI1070" s="252"/>
      <c r="AJ1070" s="2"/>
      <c r="AK1070" s="252"/>
      <c r="AL1070" s="2"/>
      <c r="AM1070" s="252"/>
      <c r="AN1070" s="2"/>
      <c r="AO1070" s="252"/>
      <c r="AP1070" s="2"/>
      <c r="AQ1070" s="252"/>
      <c r="AR1070" s="2"/>
      <c r="AS1070" s="252"/>
      <c r="AT1070" s="2"/>
      <c r="AU1070" s="252"/>
    </row>
    <row r="1071" spans="1:47" ht="13.5" x14ac:dyDescent="0.25">
      <c r="A1071" s="30" t="e">
        <v>#VALUE!</v>
      </c>
      <c r="B1071" s="30" t="e">
        <v>#VALUE!</v>
      </c>
      <c r="C1071" s="30" t="e">
        <v>#VALUE!</v>
      </c>
      <c r="F1071" s="159"/>
      <c r="G1071" s="159"/>
      <c r="H1071" s="687"/>
      <c r="I1071" s="687"/>
      <c r="J1071" s="159"/>
      <c r="K1071" s="159"/>
      <c r="L1071" s="159"/>
      <c r="M1071" s="159"/>
      <c r="N1071" s="159"/>
      <c r="O1071" s="159"/>
      <c r="P1071" s="159"/>
      <c r="Q1071" s="159"/>
      <c r="R1071" s="159"/>
      <c r="S1071" s="159"/>
      <c r="T1071" s="159"/>
      <c r="U1071" s="159"/>
      <c r="V1071" s="159"/>
      <c r="W1071" s="159"/>
      <c r="X1071" s="4042"/>
      <c r="Y1071" s="4044"/>
      <c r="Z1071" s="4047"/>
      <c r="AA1071" s="3183"/>
      <c r="AB1071" s="3183"/>
      <c r="AC1071" s="3183"/>
      <c r="AD1071" s="2"/>
      <c r="AE1071" s="252"/>
      <c r="AF1071" s="2"/>
      <c r="AG1071" s="252"/>
      <c r="AH1071" s="2"/>
      <c r="AI1071" s="252"/>
      <c r="AJ1071" s="2"/>
      <c r="AK1071" s="252"/>
      <c r="AL1071" s="2"/>
      <c r="AM1071" s="252"/>
      <c r="AN1071" s="2"/>
      <c r="AO1071" s="252"/>
      <c r="AP1071" s="2"/>
      <c r="AQ1071" s="252"/>
      <c r="AR1071" s="2"/>
      <c r="AS1071" s="252"/>
      <c r="AT1071" s="2"/>
      <c r="AU1071" s="252"/>
    </row>
    <row r="1072" spans="1:47" ht="13.5" x14ac:dyDescent="0.25">
      <c r="A1072" s="713" t="e">
        <v>#VALUE!</v>
      </c>
      <c r="B1072" s="30" t="e">
        <v>#VALUE!</v>
      </c>
      <c r="C1072" s="30" t="e">
        <v>#VALUE!</v>
      </c>
      <c r="D1072" s="713" t="s">
        <v>1678</v>
      </c>
      <c r="E1072" s="713"/>
      <c r="F1072" s="648"/>
      <c r="G1072" s="648"/>
      <c r="H1072" s="648"/>
      <c r="I1072" s="648"/>
      <c r="J1072" s="648"/>
      <c r="K1072" s="648"/>
      <c r="L1072" s="648"/>
      <c r="M1072" s="648"/>
      <c r="N1072" s="648"/>
      <c r="O1072" s="648"/>
      <c r="P1072" s="648"/>
      <c r="Q1072" s="648"/>
      <c r="R1072" s="648"/>
      <c r="S1072" s="648"/>
      <c r="T1072" s="648"/>
      <c r="U1072" s="648"/>
      <c r="V1072" s="648"/>
      <c r="W1072" s="648"/>
      <c r="X1072" s="4047"/>
      <c r="Y1072" s="4044"/>
      <c r="Z1072" s="4047"/>
      <c r="AA1072" s="3183"/>
      <c r="AB1072" s="3183"/>
      <c r="AC1072" s="3183"/>
      <c r="AD1072" s="70">
        <f t="shared" ref="AD1072:AD1088" si="1385">+F1073-G1073</f>
        <v>-170</v>
      </c>
      <c r="AE1072" s="264">
        <f t="shared" ref="AE1072:AE1088" si="1386">IF(G1073=0,0,IF(AD1072&gt;0,ABS(+AD1072/G1073),-ABS(+AD1072/G1073)))</f>
        <v>-7.7910174152153983E-2</v>
      </c>
      <c r="AF1072" s="70">
        <f t="shared" ref="AF1072:AF1088" si="1387">+H1073-I1073</f>
        <v>-69</v>
      </c>
      <c r="AG1072" s="264">
        <f t="shared" ref="AG1072:AG1088" si="1388">IF(I1073=0,0,IF(AF1072&gt;0,ABS(+AF1072/I1073),-ABS(+AF1072/I1073)))</f>
        <v>-1.9018743109151047E-2</v>
      </c>
      <c r="AH1072" s="70">
        <f t="shared" ref="AH1072:AH1088" si="1389">+J1073-K1073</f>
        <v>-108428.06000000052</v>
      </c>
      <c r="AI1072" s="264">
        <f t="shared" ref="AI1072:AI1088" si="1390">IF(K1073=0,0,IF(AH1072&gt;0,ABS(+AH1072/K1073),-ABS(+AH1072/K1073)))</f>
        <v>-2.3351606994472321E-2</v>
      </c>
      <c r="AJ1072" s="70">
        <f t="shared" ref="AJ1072:AJ1088" si="1391">+L1073-M1073</f>
        <v>95767.9066804084</v>
      </c>
      <c r="AK1072" s="264">
        <f t="shared" ref="AK1072:AK1088" si="1392">IF(M1073=0,0,IF(AJ1072&gt;0,ABS(+AJ1072/M1073),-ABS(+AJ1072/M1073)))</f>
        <v>3.1960903415158552E-2</v>
      </c>
      <c r="AL1072" s="70">
        <f t="shared" ref="AL1072:AL1088" si="1393">+N1073-O1073</f>
        <v>118192.08570129564</v>
      </c>
      <c r="AM1072" s="264">
        <f t="shared" ref="AM1072:AM1088" si="1394">IF(O1073=0,0,IF(AL1072&gt;0,ABS(+AL1072/O1073),-ABS(+AL1072/O1073)))</f>
        <v>3.5373384941449884E-2</v>
      </c>
      <c r="AN1072" s="70">
        <f t="shared" ref="AN1072:AN1088" si="1395">+P1073-Q1073</f>
        <v>-22424.179020887241</v>
      </c>
      <c r="AO1072" s="264">
        <f t="shared" ref="AO1072:AO1088" si="1396">IF(Q1073=0,0,IF(AN1072&gt;0,ABS(+AN1072/Q1073),-ABS(+AN1072/Q1073)))</f>
        <v>-6.5023332385367991E-2</v>
      </c>
      <c r="AP1072" s="70">
        <f t="shared" ref="AP1072:AP1088" si="1397">+R1073-S1073</f>
        <v>-38068.819365430973</v>
      </c>
      <c r="AQ1072" s="264">
        <f t="shared" ref="AQ1072:AQ1088" si="1398">IF(S1073=0,0,IF(AP1072&gt;0,ABS(+AP1072/S1073),-ABS(+AP1072/S1073)))</f>
        <v>-7.0890517978536349E-2</v>
      </c>
      <c r="AR1072" s="70">
        <f t="shared" ref="AR1072:AR1088" si="1399">+T1073-U1073</f>
        <v>39709.951386398869</v>
      </c>
      <c r="AS1072" s="264">
        <f t="shared" ref="AS1072:AS1088" si="1400">IF(U1073=0,0,IF(AR1072&gt;0,ABS(+AR1072/U1073),-ABS(+AR1072/U1073)))</f>
        <v>8.7260046521683621E-2</v>
      </c>
      <c r="AT1072" s="70">
        <f t="shared" ref="AT1072:AT1088" si="1401">+V1073-W1073</f>
        <v>-24065.31104185502</v>
      </c>
      <c r="AU1072" s="264">
        <f t="shared" ref="AU1072:AU1088" si="1402">IF(W1073=0,0,IF(AT1072&gt;0,ABS(+AT1072/W1073),-ABS(+AT1072/W1073)))</f>
        <v>-1.8000182335455021E-2</v>
      </c>
    </row>
    <row r="1073" spans="1:47" s="113" customFormat="1" ht="13.5" x14ac:dyDescent="0.25">
      <c r="A1073" s="649">
        <v>2300</v>
      </c>
      <c r="B1073" s="30" t="s">
        <v>2739</v>
      </c>
      <c r="C1073" s="30" t="s">
        <v>1678</v>
      </c>
      <c r="D1073" s="649" t="s">
        <v>1669</v>
      </c>
      <c r="E1073" s="723"/>
      <c r="F1073" s="656">
        <f t="shared" ref="F1073:O1073" si="1403">SUM(F1101:F1102)</f>
        <v>2012</v>
      </c>
      <c r="G1073" s="651">
        <f t="shared" si="1403"/>
        <v>2182</v>
      </c>
      <c r="H1073" s="654">
        <f t="shared" si="1403"/>
        <v>3559</v>
      </c>
      <c r="I1073" s="690">
        <f t="shared" si="1403"/>
        <v>3628</v>
      </c>
      <c r="J1073" s="654">
        <f t="shared" si="1403"/>
        <v>4534852.38</v>
      </c>
      <c r="K1073" s="651">
        <f t="shared" si="1403"/>
        <v>4643280.4400000004</v>
      </c>
      <c r="L1073" s="654">
        <f t="shared" si="1403"/>
        <v>3092175.9066804084</v>
      </c>
      <c r="M1073" s="651">
        <f t="shared" si="1403"/>
        <v>2996408</v>
      </c>
      <c r="N1073" s="654">
        <f t="shared" si="1403"/>
        <v>3459463.663101295</v>
      </c>
      <c r="O1073" s="651">
        <f t="shared" si="1403"/>
        <v>3341271.5773999994</v>
      </c>
      <c r="P1073" s="650">
        <f>+L1073-N1073</f>
        <v>-367287.75642088661</v>
      </c>
      <c r="Q1073" s="651">
        <f>+M1073-O1073</f>
        <v>-344863.57739999937</v>
      </c>
      <c r="R1073" s="654">
        <f>SUM(R1101:R1102)</f>
        <v>498939.80253456894</v>
      </c>
      <c r="S1073" s="651">
        <f>SUM(S1101:S1102)</f>
        <v>537008.62189999991</v>
      </c>
      <c r="T1073" s="654">
        <f>SUM(T1101:T1102)</f>
        <v>494785.93368639884</v>
      </c>
      <c r="U1073" s="651">
        <f>SUM(U1101:U1102)</f>
        <v>455075.98229999997</v>
      </c>
      <c r="V1073" s="650">
        <f t="shared" ref="V1073:V1097" si="1404">+P1073-R1073-T1073</f>
        <v>-1361013.4926418543</v>
      </c>
      <c r="W1073" s="653">
        <f t="shared" ref="W1073:W1097" si="1405">+Q1073-S1073-U1073</f>
        <v>-1336948.1815999993</v>
      </c>
      <c r="X1073" s="4047"/>
      <c r="Y1073" s="4044">
        <f>+V1073-'17HPM_DATA_INPUT'!T599-V1102</f>
        <v>0</v>
      </c>
      <c r="Z1073" s="4047">
        <f>+W1073-'17HPM_DATA_INPUT'!U599-W1102</f>
        <v>-1</v>
      </c>
      <c r="AA1073" s="3183"/>
      <c r="AB1073" s="3183"/>
      <c r="AC1073" s="3183"/>
      <c r="AD1073" s="265">
        <f t="shared" si="1385"/>
        <v>-296</v>
      </c>
      <c r="AE1073" s="573">
        <f t="shared" si="1386"/>
        <v>-0.10771470160116449</v>
      </c>
      <c r="AF1073" s="265">
        <f t="shared" si="1387"/>
        <v>-428</v>
      </c>
      <c r="AG1073" s="573">
        <f t="shared" si="1388"/>
        <v>-0.11002570694087403</v>
      </c>
      <c r="AH1073" s="265">
        <f t="shared" si="1389"/>
        <v>-122374.95000000019</v>
      </c>
      <c r="AI1073" s="573">
        <f t="shared" si="1390"/>
        <v>-2.4109472270062739E-2</v>
      </c>
      <c r="AJ1073" s="265">
        <f t="shared" si="1391"/>
        <v>189420.38028462185</v>
      </c>
      <c r="AK1073" s="573">
        <f t="shared" si="1392"/>
        <v>5.7885352359681119E-2</v>
      </c>
      <c r="AL1073" s="265">
        <f t="shared" si="1393"/>
        <v>-145601.72099256143</v>
      </c>
      <c r="AM1073" s="573">
        <f t="shared" si="1394"/>
        <v>-3.3210636909916033E-2</v>
      </c>
      <c r="AN1073" s="265">
        <f t="shared" si="1395"/>
        <v>335022.10127718328</v>
      </c>
      <c r="AO1073" s="573">
        <f t="shared" si="1396"/>
        <v>0.30131887398849927</v>
      </c>
      <c r="AP1073" s="265">
        <f t="shared" si="1397"/>
        <v>-45160.548677319428</v>
      </c>
      <c r="AQ1073" s="573">
        <f t="shared" si="1398"/>
        <v>-7.6563553072181989E-2</v>
      </c>
      <c r="AR1073" s="265">
        <f t="shared" si="1399"/>
        <v>13922.957849024795</v>
      </c>
      <c r="AS1073" s="573">
        <f t="shared" si="1400"/>
        <v>2.3806397117751059E-2</v>
      </c>
      <c r="AT1073" s="265">
        <f t="shared" si="1401"/>
        <v>366259.69210547814</v>
      </c>
      <c r="AU1073" s="573">
        <f t="shared" si="1402"/>
        <v>0.16018093610527387</v>
      </c>
    </row>
    <row r="1074" spans="1:47" s="113" customFormat="1" ht="13.5" x14ac:dyDescent="0.25">
      <c r="A1074" s="649">
        <v>2310</v>
      </c>
      <c r="B1074" s="30" t="s">
        <v>1040</v>
      </c>
      <c r="C1074" s="30" t="s">
        <v>1678</v>
      </c>
      <c r="D1074" s="649" t="s">
        <v>1670</v>
      </c>
      <c r="E1074" s="723"/>
      <c r="F1074" s="674">
        <f t="shared" ref="F1074:O1074" si="1406">SUM(F1105:F1106)</f>
        <v>2452</v>
      </c>
      <c r="G1074" s="673">
        <f t="shared" si="1406"/>
        <v>2748</v>
      </c>
      <c r="H1074" s="672">
        <f t="shared" si="1406"/>
        <v>3462</v>
      </c>
      <c r="I1074" s="729">
        <f t="shared" si="1406"/>
        <v>3890</v>
      </c>
      <c r="J1074" s="672">
        <f t="shared" si="1406"/>
        <v>4953428.8099999996</v>
      </c>
      <c r="K1074" s="673">
        <f t="shared" si="1406"/>
        <v>5075803.76</v>
      </c>
      <c r="L1074" s="672">
        <f t="shared" si="1406"/>
        <v>3461757.3802846218</v>
      </c>
      <c r="M1074" s="673">
        <f t="shared" si="1406"/>
        <v>3272337</v>
      </c>
      <c r="N1074" s="672">
        <f t="shared" si="1406"/>
        <v>4238587.6394074392</v>
      </c>
      <c r="O1074" s="673">
        <f t="shared" si="1406"/>
        <v>4384189.3604000006</v>
      </c>
      <c r="P1074" s="657">
        <f>+L1074-N1074</f>
        <v>-776830.25912281731</v>
      </c>
      <c r="Q1074" s="675">
        <f>+M1074-O1074</f>
        <v>-1111852.3604000006</v>
      </c>
      <c r="R1074" s="672">
        <f>SUM(R1105:R1106)</f>
        <v>544683.40272268048</v>
      </c>
      <c r="S1074" s="673">
        <f>SUM(S1105:S1106)</f>
        <v>589843.9513999999</v>
      </c>
      <c r="T1074" s="672">
        <f>SUM(T1105:T1106)</f>
        <v>598763.98944902478</v>
      </c>
      <c r="U1074" s="673">
        <f>SUM(U1105:U1106)</f>
        <v>584841.03159999999</v>
      </c>
      <c r="V1074" s="657">
        <f t="shared" si="1404"/>
        <v>-1920277.6512945225</v>
      </c>
      <c r="W1074" s="676">
        <f t="shared" si="1405"/>
        <v>-2286537.3434000006</v>
      </c>
      <c r="X1074" s="4047"/>
      <c r="Y1074" s="4044">
        <f>+V1074-'17HPM_DATA_INPUT'!T600-V1106</f>
        <v>0</v>
      </c>
      <c r="Z1074" s="4047">
        <f>+W1074-'17HPM_DATA_INPUT'!U600-W1106</f>
        <v>0</v>
      </c>
      <c r="AA1074" s="3183"/>
      <c r="AB1074" s="3183"/>
      <c r="AC1074" s="3183"/>
      <c r="AD1074" s="265">
        <f t="shared" si="1385"/>
        <v>1078</v>
      </c>
      <c r="AE1074" s="573">
        <f t="shared" si="1386"/>
        <v>1.3292231812577064</v>
      </c>
      <c r="AF1074" s="265">
        <f t="shared" si="1387"/>
        <v>1858</v>
      </c>
      <c r="AG1074" s="573">
        <f t="shared" si="1388"/>
        <v>1.6663677130044843</v>
      </c>
      <c r="AH1074" s="265">
        <f t="shared" si="1389"/>
        <v>2858880.5599999996</v>
      </c>
      <c r="AI1074" s="573">
        <f t="shared" si="1390"/>
        <v>1.3987886248633687</v>
      </c>
      <c r="AJ1074" s="265">
        <f t="shared" si="1391"/>
        <v>2038625.1341184569</v>
      </c>
      <c r="AK1074" s="573">
        <f t="shared" si="1392"/>
        <v>1.552968424622966</v>
      </c>
      <c r="AL1074" s="265">
        <f t="shared" si="1393"/>
        <v>2444569.6244626408</v>
      </c>
      <c r="AM1074" s="573">
        <f t="shared" si="1394"/>
        <v>1.6282298636972523</v>
      </c>
      <c r="AN1074" s="265">
        <f t="shared" si="1395"/>
        <v>-405944.49034418399</v>
      </c>
      <c r="AO1074" s="573">
        <f t="shared" si="1396"/>
        <v>-2.1519715481326038</v>
      </c>
      <c r="AP1074" s="265">
        <f t="shared" si="1397"/>
        <v>301699.93117498641</v>
      </c>
      <c r="AQ1074" s="573">
        <f t="shared" si="1398"/>
        <v>1.2796197522938342</v>
      </c>
      <c r="AR1074" s="265">
        <f t="shared" si="1399"/>
        <v>360858.57831081678</v>
      </c>
      <c r="AS1074" s="573">
        <f t="shared" si="1400"/>
        <v>1.5495880890871983</v>
      </c>
      <c r="AT1074" s="265">
        <f t="shared" si="1401"/>
        <v>-1068502.9998299871</v>
      </c>
      <c r="AU1074" s="573">
        <f t="shared" si="1402"/>
        <v>-1.6256302212616023</v>
      </c>
    </row>
    <row r="1075" spans="1:47" s="113" customFormat="1" ht="13.5" x14ac:dyDescent="0.25">
      <c r="A1075" s="649">
        <v>2320</v>
      </c>
      <c r="B1075" s="30" t="s">
        <v>1051</v>
      </c>
      <c r="C1075" s="30" t="s">
        <v>1678</v>
      </c>
      <c r="D1075" s="649" t="s">
        <v>1785</v>
      </c>
      <c r="E1075" s="723"/>
      <c r="F1075" s="674">
        <f>SUM(F1129:F1130)</f>
        <v>1889</v>
      </c>
      <c r="G1075" s="673">
        <f t="shared" ref="G1075:O1075" si="1407">SUM(G1129:G1130)</f>
        <v>811</v>
      </c>
      <c r="H1075" s="672">
        <f t="shared" si="1407"/>
        <v>2973</v>
      </c>
      <c r="I1075" s="729">
        <f t="shared" si="1407"/>
        <v>1115</v>
      </c>
      <c r="J1075" s="672">
        <f t="shared" si="1407"/>
        <v>4902706.5599999996</v>
      </c>
      <c r="K1075" s="673">
        <f t="shared" si="1407"/>
        <v>2043826</v>
      </c>
      <c r="L1075" s="672">
        <f t="shared" si="1407"/>
        <v>3351353.1341184569</v>
      </c>
      <c r="M1075" s="673">
        <f t="shared" si="1407"/>
        <v>1312728</v>
      </c>
      <c r="N1075" s="672">
        <f t="shared" si="1407"/>
        <v>3945936.0340626407</v>
      </c>
      <c r="O1075" s="673">
        <f t="shared" si="1407"/>
        <v>1501366.4095999999</v>
      </c>
      <c r="P1075" s="657">
        <f t="shared" ref="P1075" si="1408">+L1075-N1075</f>
        <v>-594582.89994418388</v>
      </c>
      <c r="Q1075" s="675">
        <f t="shared" ref="Q1075" si="1409">+M1075-O1075</f>
        <v>-188638.4095999999</v>
      </c>
      <c r="R1075" s="672">
        <f t="shared" ref="R1075:U1075" si="1410">SUM(R1129:R1130)</f>
        <v>537473.04317498638</v>
      </c>
      <c r="S1075" s="673">
        <f t="shared" si="1410"/>
        <v>235773.11199999999</v>
      </c>
      <c r="T1075" s="672">
        <f t="shared" si="1410"/>
        <v>593732.45031081676</v>
      </c>
      <c r="U1075" s="673">
        <f t="shared" si="1410"/>
        <v>232873.872</v>
      </c>
      <c r="V1075" s="657">
        <f t="shared" si="1404"/>
        <v>-1725788.3934299869</v>
      </c>
      <c r="W1075" s="676">
        <f t="shared" si="1405"/>
        <v>-657285.39359999984</v>
      </c>
      <c r="X1075" s="4047"/>
      <c r="Y1075" s="4044">
        <f>+V1075-'17HPM_DATA_INPUT'!T601-V1130</f>
        <v>0</v>
      </c>
      <c r="Z1075" s="4047">
        <f>+W1075-'17HPM_DATA_INPUT'!U601-W1130</f>
        <v>0</v>
      </c>
      <c r="AA1075" s="3183"/>
      <c r="AB1075" s="3183"/>
      <c r="AC1075" s="3183"/>
      <c r="AD1075" s="265">
        <f t="shared" si="1385"/>
        <v>797</v>
      </c>
      <c r="AE1075" s="573">
        <f t="shared" si="1386"/>
        <v>0.4934984520123839</v>
      </c>
      <c r="AF1075" s="265">
        <f t="shared" si="1387"/>
        <v>1262</v>
      </c>
      <c r="AG1075" s="573">
        <f t="shared" si="1388"/>
        <v>0.57678244972577697</v>
      </c>
      <c r="AH1075" s="265">
        <f t="shared" si="1389"/>
        <v>1576332</v>
      </c>
      <c r="AI1075" s="573">
        <f t="shared" si="1390"/>
        <v>0.74596560668161127</v>
      </c>
      <c r="AJ1075" s="265">
        <f t="shared" si="1391"/>
        <v>1072842.3246789752</v>
      </c>
      <c r="AK1075" s="573">
        <f t="shared" si="1392"/>
        <v>0.81021636234075556</v>
      </c>
      <c r="AL1075" s="265">
        <f t="shared" si="1393"/>
        <v>1043234.5752384127</v>
      </c>
      <c r="AM1075" s="573">
        <f t="shared" si="1394"/>
        <v>0.64877618758046607</v>
      </c>
      <c r="AN1075" s="265">
        <f t="shared" si="1395"/>
        <v>29607.749440562446</v>
      </c>
      <c r="AO1075" s="573">
        <f t="shared" si="1396"/>
        <v>0.10430376226249251</v>
      </c>
      <c r="AP1075" s="265">
        <f t="shared" si="1397"/>
        <v>161203.39992505161</v>
      </c>
      <c r="AQ1075" s="573">
        <f t="shared" si="1398"/>
        <v>0.66357181894757777</v>
      </c>
      <c r="AR1075" s="265">
        <f t="shared" si="1399"/>
        <v>180983.83988305827</v>
      </c>
      <c r="AS1075" s="573">
        <f t="shared" si="1400"/>
        <v>0.79319034791526599</v>
      </c>
      <c r="AT1075" s="265">
        <f t="shared" si="1401"/>
        <v>-312579.49036754738</v>
      </c>
      <c r="AU1075" s="573">
        <f t="shared" si="1402"/>
        <v>-0.41403139309682074</v>
      </c>
    </row>
    <row r="1076" spans="1:47" s="113" customFormat="1" ht="13.5" x14ac:dyDescent="0.25">
      <c r="A1076" s="649">
        <v>2330</v>
      </c>
      <c r="B1076" s="30" t="s">
        <v>1052</v>
      </c>
      <c r="C1076" s="30" t="s">
        <v>1678</v>
      </c>
      <c r="D1076" s="649" t="s">
        <v>1786</v>
      </c>
      <c r="E1076" s="723"/>
      <c r="F1076" s="674">
        <f>SUM(F1133:F1134)</f>
        <v>2412</v>
      </c>
      <c r="G1076" s="673">
        <f t="shared" ref="G1076:O1076" si="1411">SUM(G1133:G1134)</f>
        <v>1615</v>
      </c>
      <c r="H1076" s="672">
        <f t="shared" si="1411"/>
        <v>3450</v>
      </c>
      <c r="I1076" s="729">
        <f t="shared" si="1411"/>
        <v>2188</v>
      </c>
      <c r="J1076" s="672">
        <f t="shared" si="1411"/>
        <v>3689475</v>
      </c>
      <c r="K1076" s="673">
        <f t="shared" si="1411"/>
        <v>2113143</v>
      </c>
      <c r="L1076" s="672">
        <f t="shared" si="1411"/>
        <v>2396985.3246789752</v>
      </c>
      <c r="M1076" s="673">
        <f t="shared" si="1411"/>
        <v>1324143</v>
      </c>
      <c r="N1076" s="672">
        <f>SUM(N1133:N1134)</f>
        <v>2651238.3756384128</v>
      </c>
      <c r="O1076" s="673">
        <f t="shared" si="1411"/>
        <v>1608003.8004000001</v>
      </c>
      <c r="P1076" s="657">
        <f t="shared" ref="P1076" si="1412">+L1076-N1076</f>
        <v>-254253.05095943762</v>
      </c>
      <c r="Q1076" s="675">
        <f t="shared" ref="Q1076" si="1413">+M1076-O1076</f>
        <v>-283860.80040000007</v>
      </c>
      <c r="R1076" s="672">
        <f t="shared" ref="R1076:U1076" si="1414">SUM(R1133:R1134)</f>
        <v>404136.2601250516</v>
      </c>
      <c r="S1076" s="673">
        <f t="shared" si="1414"/>
        <v>242932.8602</v>
      </c>
      <c r="T1076" s="672">
        <f t="shared" si="1414"/>
        <v>409155.85478305828</v>
      </c>
      <c r="U1076" s="673">
        <f t="shared" si="1414"/>
        <v>228172.01490000001</v>
      </c>
      <c r="V1076" s="657">
        <f t="shared" ref="V1076" si="1415">+P1076-R1076-T1076</f>
        <v>-1067545.1658675475</v>
      </c>
      <c r="W1076" s="676">
        <f t="shared" ref="W1076" si="1416">+Q1076-S1076-U1076</f>
        <v>-754965.67550000013</v>
      </c>
      <c r="X1076" s="4047"/>
      <c r="Y1076" s="4044">
        <f>+V1076-'17HPM_DATA_INPUT'!T602-V1134</f>
        <v>0</v>
      </c>
      <c r="Z1076" s="4047">
        <f>+W1076-'17HPM_DATA_INPUT'!U602-W1134</f>
        <v>-1</v>
      </c>
      <c r="AA1076" s="3183"/>
      <c r="AB1076" s="3183"/>
      <c r="AC1076" s="3183"/>
      <c r="AD1076" s="265">
        <f t="shared" si="1385"/>
        <v>-265</v>
      </c>
      <c r="AE1076" s="573">
        <f t="shared" si="1386"/>
        <v>-7.2862249106406374E-2</v>
      </c>
      <c r="AF1076" s="265">
        <f t="shared" si="1387"/>
        <v>-526</v>
      </c>
      <c r="AG1076" s="573">
        <f t="shared" si="1388"/>
        <v>-9.4638359121986329E-2</v>
      </c>
      <c r="AH1076" s="265">
        <f t="shared" si="1389"/>
        <v>-112562.83000000007</v>
      </c>
      <c r="AI1076" s="573">
        <f t="shared" si="1390"/>
        <v>-1.4515133829077089E-2</v>
      </c>
      <c r="AJ1076" s="265">
        <f t="shared" si="1391"/>
        <v>192728.54441196378</v>
      </c>
      <c r="AK1076" s="573">
        <f t="shared" si="1392"/>
        <v>3.9729971939985453E-2</v>
      </c>
      <c r="AL1076" s="265">
        <f t="shared" si="1393"/>
        <v>74282.54322615359</v>
      </c>
      <c r="AM1076" s="573">
        <f t="shared" si="1394"/>
        <v>1.3713053672614575E-2</v>
      </c>
      <c r="AN1076" s="265">
        <f t="shared" si="1395"/>
        <v>118446.00118581019</v>
      </c>
      <c r="AO1076" s="573">
        <f t="shared" si="1396"/>
        <v>0.2092829442334686</v>
      </c>
      <c r="AP1076" s="265">
        <f t="shared" si="1397"/>
        <v>-64480.561693488853</v>
      </c>
      <c r="AQ1076" s="573">
        <f t="shared" si="1398"/>
        <v>-7.1106545339396657E-2</v>
      </c>
      <c r="AR1076" s="265">
        <f t="shared" si="1399"/>
        <v>39119.639148920891</v>
      </c>
      <c r="AS1076" s="573">
        <f t="shared" si="1400"/>
        <v>5.3407892228082024E-2</v>
      </c>
      <c r="AT1076" s="265">
        <f t="shared" si="1401"/>
        <v>143806.92373037804</v>
      </c>
      <c r="AU1076" s="573">
        <f t="shared" si="1402"/>
        <v>6.5211270657477824E-2</v>
      </c>
    </row>
    <row r="1077" spans="1:47" s="113" customFormat="1" ht="13.5" x14ac:dyDescent="0.25">
      <c r="A1077" s="649">
        <v>2340</v>
      </c>
      <c r="B1077" s="30" t="s">
        <v>1041</v>
      </c>
      <c r="C1077" s="30" t="s">
        <v>1678</v>
      </c>
      <c r="D1077" s="649" t="s">
        <v>1671</v>
      </c>
      <c r="E1077" s="723"/>
      <c r="F1077" s="674">
        <f t="shared" ref="F1077:O1077" si="1417">SUM(F1109:F1110)</f>
        <v>3372</v>
      </c>
      <c r="G1077" s="673">
        <f t="shared" si="1417"/>
        <v>3637</v>
      </c>
      <c r="H1077" s="672">
        <f t="shared" si="1417"/>
        <v>5032</v>
      </c>
      <c r="I1077" s="729">
        <f t="shared" si="1417"/>
        <v>5558</v>
      </c>
      <c r="J1077" s="672">
        <f t="shared" si="1417"/>
        <v>7642297.1200000001</v>
      </c>
      <c r="K1077" s="673">
        <f t="shared" si="1417"/>
        <v>7754859.9500000002</v>
      </c>
      <c r="L1077" s="672">
        <f t="shared" si="1417"/>
        <v>5043689.5444119638</v>
      </c>
      <c r="M1077" s="673">
        <f t="shared" si="1417"/>
        <v>4850961</v>
      </c>
      <c r="N1077" s="672">
        <f t="shared" si="1417"/>
        <v>5491204.6234261533</v>
      </c>
      <c r="O1077" s="673">
        <f t="shared" si="1417"/>
        <v>5416922.0801999997</v>
      </c>
      <c r="P1077" s="657">
        <f t="shared" ref="P1077:P1084" si="1418">+L1077-N1077</f>
        <v>-447515.07901418954</v>
      </c>
      <c r="Q1077" s="675">
        <f t="shared" ref="Q1077:Q1084" si="1419">+M1077-O1077</f>
        <v>-565961.08019999973</v>
      </c>
      <c r="R1077" s="672">
        <f>SUM(R1109:R1110)</f>
        <v>842335.56030651112</v>
      </c>
      <c r="S1077" s="673">
        <f>SUM(S1109:S1110)</f>
        <v>906816.12199999997</v>
      </c>
      <c r="T1077" s="672">
        <f>SUM(T1109:T1110)</f>
        <v>771588.89634892088</v>
      </c>
      <c r="U1077" s="673">
        <f>SUM(U1109:U1110)</f>
        <v>732469.25719999999</v>
      </c>
      <c r="V1077" s="657">
        <f t="shared" si="1404"/>
        <v>-2061439.5356696215</v>
      </c>
      <c r="W1077" s="676">
        <f t="shared" si="1405"/>
        <v>-2205246.4593999996</v>
      </c>
      <c r="X1077" s="4047"/>
      <c r="Y1077" s="4044">
        <f>+V1077-'17HPM_DATA_INPUT'!T603-V1110</f>
        <v>-1</v>
      </c>
      <c r="Z1077" s="4047">
        <f>+W1077-'17HPM_DATA_INPUT'!U603-W1110</f>
        <v>0</v>
      </c>
      <c r="AA1077" s="3183"/>
      <c r="AB1077" s="3183"/>
      <c r="AC1077" s="3183"/>
      <c r="AD1077" s="265">
        <f t="shared" si="1385"/>
        <v>1355</v>
      </c>
      <c r="AE1077" s="573">
        <f t="shared" si="1386"/>
        <v>1.2711069418386491</v>
      </c>
      <c r="AF1077" s="265">
        <f t="shared" si="1387"/>
        <v>-1289</v>
      </c>
      <c r="AG1077" s="573">
        <f t="shared" si="1388"/>
        <v>-1</v>
      </c>
      <c r="AH1077" s="265">
        <f t="shared" si="1389"/>
        <v>2382038.8100000005</v>
      </c>
      <c r="AI1077" s="573">
        <f t="shared" si="1390"/>
        <v>1.3073894897916063</v>
      </c>
      <c r="AJ1077" s="265">
        <f t="shared" si="1391"/>
        <v>1760524.4885577993</v>
      </c>
      <c r="AK1077" s="573">
        <f t="shared" si="1392"/>
        <v>1.5055092822551619</v>
      </c>
      <c r="AL1077" s="265">
        <f t="shared" si="1393"/>
        <v>1859002.8481585449</v>
      </c>
      <c r="AM1077" s="573">
        <f t="shared" si="1394"/>
        <v>1.3792526616688943</v>
      </c>
      <c r="AN1077" s="265">
        <f t="shared" si="1395"/>
        <v>-98478.359600745607</v>
      </c>
      <c r="AO1077" s="573">
        <f t="shared" si="1396"/>
        <v>-0.55186820229898648</v>
      </c>
      <c r="AP1077" s="265">
        <f t="shared" si="1397"/>
        <v>256068.21949595821</v>
      </c>
      <c r="AQ1077" s="573">
        <f t="shared" si="1398"/>
        <v>1.2265959945617442</v>
      </c>
      <c r="AR1077" s="265">
        <f t="shared" si="1399"/>
        <v>264326.80421325762</v>
      </c>
      <c r="AS1077" s="573">
        <f t="shared" si="1400"/>
        <v>1.3361710327791969</v>
      </c>
      <c r="AT1077" s="265">
        <f t="shared" si="1401"/>
        <v>-618873.38330996153</v>
      </c>
      <c r="AU1077" s="573">
        <f t="shared" si="1402"/>
        <v>-1.0578438999680579</v>
      </c>
    </row>
    <row r="1078" spans="1:47" s="113" customFormat="1" ht="13.5" x14ac:dyDescent="0.25">
      <c r="A1078" s="649">
        <v>2350</v>
      </c>
      <c r="B1078" s="30" t="s">
        <v>1053</v>
      </c>
      <c r="C1078" s="30" t="s">
        <v>1678</v>
      </c>
      <c r="D1078" s="649" t="s">
        <v>2035</v>
      </c>
      <c r="E1078" s="723"/>
      <c r="F1078" s="674">
        <f>SUM(F1137:F1138)</f>
        <v>2421</v>
      </c>
      <c r="G1078" s="673">
        <f>SUM(G1137:G1138)</f>
        <v>1066</v>
      </c>
      <c r="H1078" s="672">
        <f>SUM(H1137:H1138)</f>
        <v>0</v>
      </c>
      <c r="I1078" s="729">
        <f>SUM(I1137:I1138)</f>
        <v>1289</v>
      </c>
      <c r="J1078" s="672">
        <f t="shared" ref="J1078:U1078" si="1420">SUM(J1137:J1138)</f>
        <v>4204019.8100000005</v>
      </c>
      <c r="K1078" s="673">
        <f t="shared" si="1420"/>
        <v>1821981</v>
      </c>
      <c r="L1078" s="672">
        <f t="shared" si="1420"/>
        <v>2929912.4885577993</v>
      </c>
      <c r="M1078" s="673">
        <f t="shared" si="1420"/>
        <v>1169388</v>
      </c>
      <c r="N1078" s="672">
        <f t="shared" si="1420"/>
        <v>3206836.2798585449</v>
      </c>
      <c r="O1078" s="673">
        <f t="shared" si="1420"/>
        <v>1347833.4317000001</v>
      </c>
      <c r="P1078" s="657">
        <f t="shared" ref="P1078" si="1421">+L1078-N1078</f>
        <v>-276923.79130074568</v>
      </c>
      <c r="Q1078" s="675">
        <f t="shared" ref="Q1078" si="1422">+M1078-O1078</f>
        <v>-178445.43170000007</v>
      </c>
      <c r="R1078" s="672">
        <f t="shared" si="1420"/>
        <v>464831.51289595821</v>
      </c>
      <c r="S1078" s="673">
        <f t="shared" si="1420"/>
        <v>208763.2934</v>
      </c>
      <c r="T1078" s="672">
        <f t="shared" si="1420"/>
        <v>462150.8834132576</v>
      </c>
      <c r="U1078" s="673">
        <f t="shared" si="1420"/>
        <v>197824.07919999998</v>
      </c>
      <c r="V1078" s="657">
        <f t="shared" ref="V1078" si="1423">+P1078-R1078-T1078</f>
        <v>-1203906.1876099615</v>
      </c>
      <c r="W1078" s="676">
        <f t="shared" ref="W1078" si="1424">+Q1078-S1078-U1078</f>
        <v>-585032.80429999996</v>
      </c>
      <c r="X1078" s="4047"/>
      <c r="Y1078" s="4044" t="s">
        <v>2013</v>
      </c>
      <c r="Z1078" s="4047" t="s">
        <v>1197</v>
      </c>
      <c r="AA1078" s="3183"/>
      <c r="AB1078" s="3183"/>
      <c r="AC1078" s="3183"/>
      <c r="AD1078" s="265">
        <f t="shared" si="1385"/>
        <v>-69</v>
      </c>
      <c r="AE1078" s="573">
        <f t="shared" si="1386"/>
        <v>-3.2303370786516857E-2</v>
      </c>
      <c r="AF1078" s="265">
        <f t="shared" si="1387"/>
        <v>-276</v>
      </c>
      <c r="AG1078" s="573">
        <f t="shared" si="1388"/>
        <v>-8.4923076923076921E-2</v>
      </c>
      <c r="AH1078" s="265">
        <f t="shared" si="1389"/>
        <v>-107146</v>
      </c>
      <c r="AI1078" s="573">
        <f t="shared" si="1390"/>
        <v>-2.0745314123662179E-2</v>
      </c>
      <c r="AJ1078" s="265">
        <f t="shared" si="1391"/>
        <v>235250.36882976163</v>
      </c>
      <c r="AK1078" s="573">
        <f t="shared" si="1392"/>
        <v>7.1097513851454824E-2</v>
      </c>
      <c r="AL1078" s="265">
        <f t="shared" si="1393"/>
        <v>44228.942140345462</v>
      </c>
      <c r="AM1078" s="573">
        <f t="shared" si="1394"/>
        <v>1.1582872704922649E-2</v>
      </c>
      <c r="AN1078" s="265">
        <f t="shared" si="1395"/>
        <v>191021.42668941617</v>
      </c>
      <c r="AO1078" s="573">
        <f t="shared" si="1396"/>
        <v>0.37481875590061153</v>
      </c>
      <c r="AP1078" s="265">
        <f t="shared" si="1397"/>
        <v>-43960.842335229507</v>
      </c>
      <c r="AQ1078" s="573">
        <f t="shared" si="1398"/>
        <v>-7.293816544995789E-2</v>
      </c>
      <c r="AR1078" s="265">
        <f t="shared" si="1399"/>
        <v>34545.729613647331</v>
      </c>
      <c r="AS1078" s="573">
        <f t="shared" si="1400"/>
        <v>6.7343556596277554E-2</v>
      </c>
      <c r="AT1078" s="265">
        <f t="shared" si="1401"/>
        <v>200436.53941099858</v>
      </c>
      <c r="AU1078" s="573">
        <f t="shared" si="1402"/>
        <v>0.12332066030411724</v>
      </c>
    </row>
    <row r="1079" spans="1:47" s="113" customFormat="1" ht="13.5" x14ac:dyDescent="0.25">
      <c r="A1079" s="649">
        <v>2360</v>
      </c>
      <c r="B1079" s="30" t="s">
        <v>1042</v>
      </c>
      <c r="C1079" s="30" t="s">
        <v>1678</v>
      </c>
      <c r="D1079" s="649" t="s">
        <v>1672</v>
      </c>
      <c r="E1079" s="723"/>
      <c r="F1079" s="674">
        <f t="shared" ref="F1079:O1079" si="1425">SUM(F1113:F1114)</f>
        <v>2067</v>
      </c>
      <c r="G1079" s="673">
        <f t="shared" si="1425"/>
        <v>2136</v>
      </c>
      <c r="H1079" s="672">
        <f t="shared" si="1425"/>
        <v>2974</v>
      </c>
      <c r="I1079" s="729">
        <f t="shared" si="1425"/>
        <v>3250</v>
      </c>
      <c r="J1079" s="672">
        <f t="shared" si="1425"/>
        <v>5057683</v>
      </c>
      <c r="K1079" s="673">
        <f t="shared" si="1425"/>
        <v>5164829</v>
      </c>
      <c r="L1079" s="672">
        <f t="shared" si="1425"/>
        <v>3544091.3688297616</v>
      </c>
      <c r="M1079" s="673">
        <f t="shared" si="1425"/>
        <v>3308841</v>
      </c>
      <c r="N1079" s="672">
        <f t="shared" si="1425"/>
        <v>3862706.7297403454</v>
      </c>
      <c r="O1079" s="673">
        <f t="shared" si="1425"/>
        <v>3818477.7875999999</v>
      </c>
      <c r="P1079" s="657">
        <f t="shared" si="1418"/>
        <v>-318615.36091058375</v>
      </c>
      <c r="Q1079" s="675">
        <f t="shared" si="1419"/>
        <v>-509636.78759999992</v>
      </c>
      <c r="R1079" s="672">
        <f>SUM(R1113:R1114)</f>
        <v>558753.00526477047</v>
      </c>
      <c r="S1079" s="673">
        <f>SUM(S1113:S1114)</f>
        <v>602713.84759999998</v>
      </c>
      <c r="T1079" s="672">
        <f>SUM(T1113:T1114)</f>
        <v>547523.23421364732</v>
      </c>
      <c r="U1079" s="673">
        <f>SUM(U1113:U1114)</f>
        <v>512977.50459999999</v>
      </c>
      <c r="V1079" s="657">
        <f t="shared" si="1404"/>
        <v>-1424891.6003890014</v>
      </c>
      <c r="W1079" s="676">
        <f t="shared" si="1405"/>
        <v>-1625328.1398</v>
      </c>
      <c r="X1079" s="4047"/>
      <c r="Y1079" s="4044">
        <f>+V1079-'17HPM_DATA_INPUT'!T605-V1114</f>
        <v>0</v>
      </c>
      <c r="Z1079" s="4047">
        <f>+W1079-'17HPM_DATA_INPUT'!U605-W1114</f>
        <v>0</v>
      </c>
      <c r="AA1079" s="3183"/>
      <c r="AB1079" s="3183"/>
      <c r="AC1079" s="3183"/>
      <c r="AD1079" s="265">
        <f t="shared" si="1385"/>
        <v>848</v>
      </c>
      <c r="AE1079" s="573">
        <f t="shared" si="1386"/>
        <v>1.5559633027522937</v>
      </c>
      <c r="AF1079" s="265">
        <f t="shared" si="1387"/>
        <v>1170</v>
      </c>
      <c r="AG1079" s="573">
        <f t="shared" si="1388"/>
        <v>1.5918367346938775</v>
      </c>
      <c r="AH1079" s="265">
        <f t="shared" si="1389"/>
        <v>1902727.62</v>
      </c>
      <c r="AI1079" s="573">
        <f t="shared" si="1390"/>
        <v>1.3855017901964084</v>
      </c>
      <c r="AJ1079" s="265">
        <f t="shared" si="1391"/>
        <v>1244109.5328315091</v>
      </c>
      <c r="AK1079" s="573">
        <f t="shared" si="1392"/>
        <v>1.4112670597200505</v>
      </c>
      <c r="AL1079" s="265">
        <f t="shared" si="1393"/>
        <v>1623399.2720521914</v>
      </c>
      <c r="AM1079" s="573">
        <f t="shared" si="1394"/>
        <v>1.5434260743137014</v>
      </c>
      <c r="AN1079" s="265">
        <f t="shared" si="1395"/>
        <v>-379289.7392206823</v>
      </c>
      <c r="AO1079" s="573">
        <f t="shared" si="1396"/>
        <v>-2.2277041482851825</v>
      </c>
      <c r="AP1079" s="265">
        <f t="shared" si="1397"/>
        <v>200505.56211908735</v>
      </c>
      <c r="AQ1079" s="573">
        <f t="shared" si="1398"/>
        <v>1.2783111503139644</v>
      </c>
      <c r="AR1079" s="265">
        <f t="shared" si="1399"/>
        <v>230936.77967809004</v>
      </c>
      <c r="AS1079" s="573">
        <f t="shared" si="1400"/>
        <v>1.5948866097819068</v>
      </c>
      <c r="AT1079" s="265">
        <f t="shared" si="1401"/>
        <v>-810732.08101785986</v>
      </c>
      <c r="AU1079" s="573">
        <f t="shared" si="1402"/>
        <v>-1.717978330971055</v>
      </c>
    </row>
    <row r="1080" spans="1:47" s="113" customFormat="1" ht="13.5" x14ac:dyDescent="0.25">
      <c r="A1080" s="649">
        <v>2370</v>
      </c>
      <c r="B1080" s="30" t="s">
        <v>1054</v>
      </c>
      <c r="C1080" s="30" t="s">
        <v>1678</v>
      </c>
      <c r="D1080" s="649" t="s">
        <v>2036</v>
      </c>
      <c r="E1080" s="723"/>
      <c r="F1080" s="674">
        <f>SUM(F1141:F1142)</f>
        <v>1393</v>
      </c>
      <c r="G1080" s="673">
        <f t="shared" ref="G1080:U1080" si="1426">SUM(G1141:G1142)</f>
        <v>545</v>
      </c>
      <c r="H1080" s="672">
        <f t="shared" si="1426"/>
        <v>1905</v>
      </c>
      <c r="I1080" s="729">
        <f t="shared" si="1426"/>
        <v>735</v>
      </c>
      <c r="J1080" s="672">
        <f t="shared" si="1426"/>
        <v>3276040.62</v>
      </c>
      <c r="K1080" s="673">
        <f t="shared" si="1426"/>
        <v>1373313</v>
      </c>
      <c r="L1080" s="672">
        <f t="shared" si="1426"/>
        <v>2125664.5328315091</v>
      </c>
      <c r="M1080" s="673">
        <f t="shared" si="1426"/>
        <v>881555</v>
      </c>
      <c r="N1080" s="672">
        <f t="shared" si="1426"/>
        <v>2675214.6450521913</v>
      </c>
      <c r="O1080" s="673">
        <f t="shared" si="1426"/>
        <v>1051815.3729999999</v>
      </c>
      <c r="P1080" s="657">
        <f t="shared" ref="P1080:P1082" si="1427">+L1080-N1080</f>
        <v>-549550.1122206822</v>
      </c>
      <c r="Q1080" s="675">
        <f t="shared" ref="Q1080:Q1082" si="1428">+M1080-O1080</f>
        <v>-170260.37299999991</v>
      </c>
      <c r="R1080" s="672">
        <f t="shared" si="1426"/>
        <v>357357.48511908733</v>
      </c>
      <c r="S1080" s="673">
        <f t="shared" si="1426"/>
        <v>156851.92299999998</v>
      </c>
      <c r="T1080" s="672">
        <f t="shared" si="1426"/>
        <v>375735.02317809005</v>
      </c>
      <c r="U1080" s="673">
        <f t="shared" si="1426"/>
        <v>144798.24350000001</v>
      </c>
      <c r="V1080" s="657">
        <f t="shared" ref="V1080:V1082" si="1429">+P1080-R1080-T1080</f>
        <v>-1282642.6205178597</v>
      </c>
      <c r="W1080" s="676">
        <f t="shared" ref="W1080:W1082" si="1430">+Q1080-S1080-U1080</f>
        <v>-471910.53949999984</v>
      </c>
      <c r="X1080" s="4047"/>
      <c r="Y1080" s="4044" t="s">
        <v>2013</v>
      </c>
      <c r="Z1080" s="4047" t="s">
        <v>1197</v>
      </c>
      <c r="AA1080" s="3183"/>
      <c r="AB1080" s="3183"/>
      <c r="AC1080" s="3183"/>
      <c r="AD1080" s="265">
        <f t="shared" si="1385"/>
        <v>1184</v>
      </c>
      <c r="AE1080" s="573">
        <f t="shared" si="1386"/>
        <v>1.2294911734164071</v>
      </c>
      <c r="AF1080" s="265">
        <f t="shared" si="1387"/>
        <v>1845</v>
      </c>
      <c r="AG1080" s="573">
        <f t="shared" si="1388"/>
        <v>1.6141732283464567</v>
      </c>
      <c r="AH1080" s="265">
        <f t="shared" si="1389"/>
        <v>2999258.19</v>
      </c>
      <c r="AI1080" s="573">
        <f t="shared" si="1390"/>
        <v>1.4088797612237522</v>
      </c>
      <c r="AJ1080" s="265">
        <f t="shared" si="1391"/>
        <v>2150879.7000698545</v>
      </c>
      <c r="AK1080" s="573">
        <f t="shared" si="1392"/>
        <v>1.585616818113353</v>
      </c>
      <c r="AL1080" s="265">
        <f t="shared" si="1393"/>
        <v>2410889.6200719965</v>
      </c>
      <c r="AM1080" s="573">
        <f t="shared" si="1394"/>
        <v>1.6110827477991445</v>
      </c>
      <c r="AN1080" s="265">
        <f t="shared" si="1395"/>
        <v>-260009.92000214197</v>
      </c>
      <c r="AO1080" s="573">
        <f t="shared" si="1396"/>
        <v>-1.8579224918253379</v>
      </c>
      <c r="AP1080" s="265">
        <f t="shared" si="1397"/>
        <v>319784.13661899313</v>
      </c>
      <c r="AQ1080" s="573">
        <f t="shared" si="1398"/>
        <v>1.3055180478656099</v>
      </c>
      <c r="AR1080" s="265">
        <f t="shared" si="1399"/>
        <v>362987.7164600736</v>
      </c>
      <c r="AS1080" s="573">
        <f t="shared" si="1400"/>
        <v>1.7478413980087686</v>
      </c>
      <c r="AT1080" s="265">
        <f t="shared" si="1401"/>
        <v>-942781.77308120858</v>
      </c>
      <c r="AU1080" s="573">
        <f t="shared" si="1402"/>
        <v>-1.5909984835383715</v>
      </c>
    </row>
    <row r="1081" spans="1:47" s="113" customFormat="1" ht="13.5" x14ac:dyDescent="0.25">
      <c r="A1081" s="649">
        <v>2380</v>
      </c>
      <c r="B1081" s="30" t="s">
        <v>1055</v>
      </c>
      <c r="C1081" s="30" t="s">
        <v>1678</v>
      </c>
      <c r="D1081" s="649" t="s">
        <v>2037</v>
      </c>
      <c r="E1081" s="723"/>
      <c r="F1081" s="674">
        <f>SUM(F1145:F1146)</f>
        <v>2147</v>
      </c>
      <c r="G1081" s="673">
        <f t="shared" ref="G1081:U1081" si="1431">SUM(G1145:G1146)</f>
        <v>963</v>
      </c>
      <c r="H1081" s="672">
        <f t="shared" si="1431"/>
        <v>2988</v>
      </c>
      <c r="I1081" s="729">
        <f t="shared" si="1431"/>
        <v>1143</v>
      </c>
      <c r="J1081" s="672">
        <f t="shared" si="1431"/>
        <v>5128083</v>
      </c>
      <c r="K1081" s="673">
        <f t="shared" si="1431"/>
        <v>2128824.81</v>
      </c>
      <c r="L1081" s="672">
        <f t="shared" si="1431"/>
        <v>3507373.7000698545</v>
      </c>
      <c r="M1081" s="673">
        <f t="shared" si="1431"/>
        <v>1356494</v>
      </c>
      <c r="N1081" s="672">
        <f t="shared" si="1431"/>
        <v>3907330.2115719961</v>
      </c>
      <c r="O1081" s="673">
        <f t="shared" si="1431"/>
        <v>1496440.5914999996</v>
      </c>
      <c r="P1081" s="657">
        <f t="shared" si="1427"/>
        <v>-399956.5115021416</v>
      </c>
      <c r="Q1081" s="675">
        <f t="shared" si="1428"/>
        <v>-139946.59149999963</v>
      </c>
      <c r="R1081" s="672">
        <f t="shared" si="1431"/>
        <v>564732.21461899311</v>
      </c>
      <c r="S1081" s="673">
        <f t="shared" si="1431"/>
        <v>244948.07799999998</v>
      </c>
      <c r="T1081" s="672">
        <f t="shared" si="1431"/>
        <v>570665.43646007357</v>
      </c>
      <c r="U1081" s="673">
        <f t="shared" si="1431"/>
        <v>207677.72</v>
      </c>
      <c r="V1081" s="657">
        <f t="shared" si="1429"/>
        <v>-1535354.1625812082</v>
      </c>
      <c r="W1081" s="676">
        <f t="shared" si="1430"/>
        <v>-592572.38949999958</v>
      </c>
      <c r="X1081" s="4047"/>
      <c r="Y1081" s="4044" t="s">
        <v>2013</v>
      </c>
      <c r="Z1081" s="4047" t="s">
        <v>1197</v>
      </c>
      <c r="AA1081" s="3183"/>
      <c r="AB1081" s="3183"/>
      <c r="AC1081" s="3183"/>
      <c r="AD1081" s="265">
        <f t="shared" si="1385"/>
        <v>305</v>
      </c>
      <c r="AE1081" s="573">
        <f t="shared" si="1386"/>
        <v>0.74209245742092456</v>
      </c>
      <c r="AF1081" s="265">
        <f t="shared" si="1387"/>
        <v>672</v>
      </c>
      <c r="AG1081" s="573">
        <f t="shared" si="1388"/>
        <v>1.2848948374760993</v>
      </c>
      <c r="AH1081" s="265">
        <f t="shared" si="1389"/>
        <v>832276</v>
      </c>
      <c r="AI1081" s="573">
        <f t="shared" si="1390"/>
        <v>0.92700476268973908</v>
      </c>
      <c r="AJ1081" s="265">
        <f t="shared" si="1391"/>
        <v>547785.91784759564</v>
      </c>
      <c r="AK1081" s="573">
        <f t="shared" si="1392"/>
        <v>0.95963393149529397</v>
      </c>
      <c r="AL1081" s="265">
        <f t="shared" si="1393"/>
        <v>819149.64711312251</v>
      </c>
      <c r="AM1081" s="573">
        <f t="shared" si="1394"/>
        <v>1.0324530881588527</v>
      </c>
      <c r="AN1081" s="265">
        <f t="shared" si="1395"/>
        <v>-271363.72926552687</v>
      </c>
      <c r="AO1081" s="573">
        <f t="shared" si="1396"/>
        <v>-1.2192104803427695</v>
      </c>
      <c r="AP1081" s="265">
        <f t="shared" si="1397"/>
        <v>85238.507930049236</v>
      </c>
      <c r="AQ1081" s="573">
        <f t="shared" si="1398"/>
        <v>0.82265020263013078</v>
      </c>
      <c r="AR1081" s="265">
        <f t="shared" si="1399"/>
        <v>123478.23296434274</v>
      </c>
      <c r="AS1081" s="573">
        <f t="shared" si="1400"/>
        <v>1.0852599364764288</v>
      </c>
      <c r="AT1081" s="265">
        <f t="shared" si="1401"/>
        <v>-480080.47015991883</v>
      </c>
      <c r="AU1081" s="573">
        <f t="shared" si="1402"/>
        <v>-1.0911777553675235</v>
      </c>
    </row>
    <row r="1082" spans="1:47" s="113" customFormat="1" ht="13.5" x14ac:dyDescent="0.25">
      <c r="A1082" s="649">
        <v>2390</v>
      </c>
      <c r="B1082" s="30" t="s">
        <v>1056</v>
      </c>
      <c r="C1082" s="30" t="s">
        <v>1678</v>
      </c>
      <c r="D1082" s="649" t="s">
        <v>2038</v>
      </c>
      <c r="E1082" s="723"/>
      <c r="F1082" s="674">
        <f>SUM(F1149:F1150)</f>
        <v>716</v>
      </c>
      <c r="G1082" s="673">
        <f t="shared" ref="G1082:U1082" si="1432">SUM(G1149:G1150)</f>
        <v>411</v>
      </c>
      <c r="H1082" s="672">
        <f t="shared" si="1432"/>
        <v>1195</v>
      </c>
      <c r="I1082" s="729">
        <f t="shared" si="1432"/>
        <v>523</v>
      </c>
      <c r="J1082" s="672">
        <f t="shared" si="1432"/>
        <v>1730088</v>
      </c>
      <c r="K1082" s="673">
        <f t="shared" si="1432"/>
        <v>897812</v>
      </c>
      <c r="L1082" s="672">
        <f t="shared" si="1432"/>
        <v>1118613.9178475956</v>
      </c>
      <c r="M1082" s="673">
        <f t="shared" si="1432"/>
        <v>570828</v>
      </c>
      <c r="N1082" s="672">
        <f t="shared" si="1432"/>
        <v>1612550.9711131225</v>
      </c>
      <c r="O1082" s="673">
        <f t="shared" si="1432"/>
        <v>793401.32400000002</v>
      </c>
      <c r="P1082" s="657">
        <f t="shared" si="1427"/>
        <v>-493937.05326552689</v>
      </c>
      <c r="Q1082" s="675">
        <f t="shared" si="1428"/>
        <v>-222573.32400000002</v>
      </c>
      <c r="R1082" s="672">
        <f t="shared" si="1432"/>
        <v>188853.03043004923</v>
      </c>
      <c r="S1082" s="673">
        <f t="shared" si="1432"/>
        <v>103614.52249999999</v>
      </c>
      <c r="T1082" s="672">
        <f t="shared" si="1432"/>
        <v>237255.79796434272</v>
      </c>
      <c r="U1082" s="673">
        <f t="shared" si="1432"/>
        <v>113777.56499999999</v>
      </c>
      <c r="V1082" s="657">
        <f t="shared" si="1429"/>
        <v>-920045.88165991881</v>
      </c>
      <c r="W1082" s="676">
        <f t="shared" si="1430"/>
        <v>-439965.41149999999</v>
      </c>
      <c r="X1082" s="4047"/>
      <c r="Y1082" s="4044" t="s">
        <v>2013</v>
      </c>
      <c r="Z1082" s="4047" t="s">
        <v>1197</v>
      </c>
      <c r="AA1082" s="3183"/>
      <c r="AB1082" s="3183"/>
      <c r="AC1082" s="3183"/>
      <c r="AD1082" s="265">
        <f t="shared" si="1385"/>
        <v>-185</v>
      </c>
      <c r="AE1082" s="573">
        <f t="shared" si="1386"/>
        <v>-0.15391014975041598</v>
      </c>
      <c r="AF1082" s="265">
        <f t="shared" si="1387"/>
        <v>148</v>
      </c>
      <c r="AG1082" s="573">
        <f t="shared" si="1388"/>
        <v>6.1461794019933555E-2</v>
      </c>
      <c r="AH1082" s="265">
        <f t="shared" si="1389"/>
        <v>-112840</v>
      </c>
      <c r="AI1082" s="573">
        <f t="shared" si="1390"/>
        <v>-4.831374993738137E-2</v>
      </c>
      <c r="AJ1082" s="265">
        <f t="shared" si="1391"/>
        <v>-3159.8600522656925</v>
      </c>
      <c r="AK1082" s="573">
        <f t="shared" si="1392"/>
        <v>-2.1836609676573688E-3</v>
      </c>
      <c r="AL1082" s="265">
        <f t="shared" si="1393"/>
        <v>166294.13799873483</v>
      </c>
      <c r="AM1082" s="573">
        <f t="shared" si="1394"/>
        <v>9.4895923317575737E-2</v>
      </c>
      <c r="AN1082" s="265">
        <f t="shared" si="1395"/>
        <v>-169453.99805100053</v>
      </c>
      <c r="AO1082" s="573">
        <f t="shared" si="1396"/>
        <v>-0.55497290632484797</v>
      </c>
      <c r="AP1082" s="265">
        <f t="shared" si="1397"/>
        <v>-26787.687796096463</v>
      </c>
      <c r="AQ1082" s="573">
        <f t="shared" si="1398"/>
        <v>-9.9145316462367877E-2</v>
      </c>
      <c r="AR1082" s="265">
        <f t="shared" si="1399"/>
        <v>31703.267223740782</v>
      </c>
      <c r="AS1082" s="573">
        <f t="shared" si="1400"/>
        <v>0.12544778065516143</v>
      </c>
      <c r="AT1082" s="265">
        <f t="shared" si="1401"/>
        <v>-174369.5774786449</v>
      </c>
      <c r="AU1082" s="573">
        <f t="shared" si="1402"/>
        <v>-0.21052914338708992</v>
      </c>
    </row>
    <row r="1083" spans="1:47" s="113" customFormat="1" ht="13.5" x14ac:dyDescent="0.25">
      <c r="A1083" s="649">
        <v>2400</v>
      </c>
      <c r="B1083" s="30" t="s">
        <v>1043</v>
      </c>
      <c r="C1083" s="30" t="s">
        <v>1678</v>
      </c>
      <c r="D1083" s="649" t="s">
        <v>1673</v>
      </c>
      <c r="E1083" s="723"/>
      <c r="F1083" s="674">
        <f t="shared" ref="F1083:O1083" si="1433">SUM(F1117:F1118)</f>
        <v>1017</v>
      </c>
      <c r="G1083" s="673">
        <f t="shared" si="1433"/>
        <v>1202</v>
      </c>
      <c r="H1083" s="672">
        <f t="shared" si="1433"/>
        <v>2556</v>
      </c>
      <c r="I1083" s="729">
        <f t="shared" si="1433"/>
        <v>2408</v>
      </c>
      <c r="J1083" s="672">
        <f t="shared" si="1433"/>
        <v>2222727</v>
      </c>
      <c r="K1083" s="673">
        <f t="shared" si="1433"/>
        <v>2335567</v>
      </c>
      <c r="L1083" s="672">
        <f t="shared" si="1433"/>
        <v>1443887.1399477343</v>
      </c>
      <c r="M1083" s="673">
        <f t="shared" si="1433"/>
        <v>1447047</v>
      </c>
      <c r="N1083" s="672">
        <f t="shared" si="1433"/>
        <v>1918678.5627987345</v>
      </c>
      <c r="O1083" s="673">
        <f t="shared" si="1433"/>
        <v>1752384.4247999997</v>
      </c>
      <c r="P1083" s="657">
        <f t="shared" si="1418"/>
        <v>-474791.42285100021</v>
      </c>
      <c r="Q1083" s="675">
        <f t="shared" si="1419"/>
        <v>-305337.42479999969</v>
      </c>
      <c r="R1083" s="672">
        <f>SUM(R1117:R1118)</f>
        <v>243398.42640390349</v>
      </c>
      <c r="S1083" s="673">
        <f>SUM(S1117:S1118)</f>
        <v>270186.11419999995</v>
      </c>
      <c r="T1083" s="672">
        <f>SUM(T1117:T1118)</f>
        <v>284424.09702374076</v>
      </c>
      <c r="U1083" s="673">
        <f>SUM(U1117:U1118)</f>
        <v>252720.82979999998</v>
      </c>
      <c r="V1083" s="657">
        <f t="shared" si="1404"/>
        <v>-1002613.9462786445</v>
      </c>
      <c r="W1083" s="676">
        <f t="shared" si="1405"/>
        <v>-828244.36879999959</v>
      </c>
      <c r="X1083" s="4047"/>
      <c r="Y1083" s="4044">
        <f>+V1083-'17HPM_DATA_INPUT'!T609-'17HPM_DATA_INPUT'!T619-V1118</f>
        <v>0</v>
      </c>
      <c r="Z1083" s="4047">
        <f>+W1083-'17HPM_DATA_INPUT'!U609-'17HPM_DATA_INPUT'!U619-W1118</f>
        <v>0</v>
      </c>
      <c r="AA1083" s="3183"/>
      <c r="AB1083" s="3183"/>
      <c r="AC1083" s="3183"/>
      <c r="AD1083" s="77">
        <f t="shared" si="1385"/>
        <v>562</v>
      </c>
      <c r="AE1083" s="1200">
        <f t="shared" si="1386"/>
        <v>1.2686230248306998</v>
      </c>
      <c r="AF1083" s="77">
        <f t="shared" si="1387"/>
        <v>2404</v>
      </c>
      <c r="AG1083" s="1200">
        <f t="shared" si="1388"/>
        <v>3.0781049935979512</v>
      </c>
      <c r="AH1083" s="77">
        <f t="shared" si="1389"/>
        <v>1379684</v>
      </c>
      <c r="AI1083" s="1200">
        <f t="shared" si="1390"/>
        <v>2.0491523032251835</v>
      </c>
      <c r="AJ1083" s="77">
        <f t="shared" si="1391"/>
        <v>825538.67622789694</v>
      </c>
      <c r="AK1083" s="1200">
        <f t="shared" si="1392"/>
        <v>2.0840778765564139</v>
      </c>
      <c r="AL1083" s="77">
        <f t="shared" si="1393"/>
        <v>603345.42924049799</v>
      </c>
      <c r="AM1083" s="1200">
        <f t="shared" si="1394"/>
        <v>0.46329387459380872</v>
      </c>
      <c r="AN1083" s="77">
        <f t="shared" si="1395"/>
        <v>222193.24698739895</v>
      </c>
      <c r="AO1083" s="1200">
        <f t="shared" si="1396"/>
        <v>0.24519815829681027</v>
      </c>
      <c r="AP1083" s="77">
        <f t="shared" si="1397"/>
        <v>144685.11921945584</v>
      </c>
      <c r="AQ1083" s="1200">
        <f t="shared" si="1398"/>
        <v>1.8843493605275645</v>
      </c>
      <c r="AR1083" s="77">
        <f t="shared" si="1399"/>
        <v>120136.25543915425</v>
      </c>
      <c r="AS1083" s="1200">
        <f t="shared" si="1400"/>
        <v>0.68479452150473152</v>
      </c>
      <c r="AT1083" s="77">
        <f t="shared" si="1401"/>
        <v>-42628.127671211027</v>
      </c>
      <c r="AU1083" s="1200">
        <f t="shared" si="1402"/>
        <v>-3.6799307269437857E-2</v>
      </c>
    </row>
    <row r="1084" spans="1:47" s="113" customFormat="1" ht="13.5" x14ac:dyDescent="0.25">
      <c r="A1084" s="649">
        <v>2410</v>
      </c>
      <c r="B1084" s="30" t="s">
        <v>1460</v>
      </c>
      <c r="C1084" s="30" t="s">
        <v>1678</v>
      </c>
      <c r="D1084" s="649" t="s">
        <v>2039</v>
      </c>
      <c r="E1084" s="723"/>
      <c r="F1084" s="674">
        <f t="shared" ref="F1084:O1084" si="1434">SUM(F1175:F1176)</f>
        <v>1005</v>
      </c>
      <c r="G1084" s="673">
        <f t="shared" si="1434"/>
        <v>443</v>
      </c>
      <c r="H1084" s="672">
        <f t="shared" si="1434"/>
        <v>3185</v>
      </c>
      <c r="I1084" s="729">
        <f t="shared" si="1434"/>
        <v>781</v>
      </c>
      <c r="J1084" s="672">
        <f t="shared" si="1434"/>
        <v>2052979</v>
      </c>
      <c r="K1084" s="673">
        <f t="shared" si="1434"/>
        <v>673295</v>
      </c>
      <c r="L1084" s="672">
        <f t="shared" si="1434"/>
        <v>1221655.6762278969</v>
      </c>
      <c r="M1084" s="673">
        <f t="shared" si="1434"/>
        <v>396117</v>
      </c>
      <c r="N1084" s="672">
        <f t="shared" si="1434"/>
        <v>1905640.715940498</v>
      </c>
      <c r="O1084" s="673">
        <f t="shared" si="1434"/>
        <v>1302295.2867000001</v>
      </c>
      <c r="P1084" s="657">
        <f t="shared" si="1418"/>
        <v>-683985.03971260111</v>
      </c>
      <c r="Q1084" s="675">
        <f t="shared" si="1419"/>
        <v>-906178.28670000006</v>
      </c>
      <c r="R1084" s="672">
        <f>SUM(R1175:R1176)</f>
        <v>221467.65341945583</v>
      </c>
      <c r="S1084" s="673">
        <f>SUM(S1175:S1176)</f>
        <v>76782.534199999995</v>
      </c>
      <c r="T1084" s="672">
        <f>SUM(T1175:T1176)</f>
        <v>295570.27493915427</v>
      </c>
      <c r="U1084" s="673">
        <f>SUM(U1175:U1176)</f>
        <v>175434.01950000002</v>
      </c>
      <c r="V1084" s="657">
        <f t="shared" ref="V1084" si="1435">+P1084-R1084-T1084</f>
        <v>-1201022.9680712111</v>
      </c>
      <c r="W1084" s="676">
        <f t="shared" ref="W1084" si="1436">+Q1084-S1084-U1084</f>
        <v>-1158394.8404000001</v>
      </c>
      <c r="X1084" s="4047"/>
      <c r="Y1084" s="4044" t="s">
        <v>2013</v>
      </c>
      <c r="Z1084" s="4047" t="s">
        <v>1197</v>
      </c>
      <c r="AA1084" s="3183"/>
      <c r="AB1084" s="3183"/>
      <c r="AC1084" s="3183"/>
      <c r="AD1084" s="77">
        <f t="shared" si="1385"/>
        <v>65</v>
      </c>
      <c r="AE1084" s="1200">
        <f t="shared" si="1386"/>
        <v>5.3453947368421052E-2</v>
      </c>
      <c r="AF1084" s="77">
        <f t="shared" si="1387"/>
        <v>380</v>
      </c>
      <c r="AG1084" s="1200">
        <f t="shared" si="1388"/>
        <v>0.22093023255813954</v>
      </c>
      <c r="AH1084" s="77">
        <f t="shared" si="1389"/>
        <v>218505.81000000006</v>
      </c>
      <c r="AI1084" s="1200">
        <f t="shared" si="1390"/>
        <v>8.3209021979164424E-2</v>
      </c>
      <c r="AJ1084" s="77">
        <f t="shared" si="1391"/>
        <v>284613.63022355945</v>
      </c>
      <c r="AK1084" s="1200">
        <f t="shared" si="1392"/>
        <v>0.17239228585921534</v>
      </c>
      <c r="AL1084" s="77">
        <f t="shared" si="1393"/>
        <v>174088.51582540805</v>
      </c>
      <c r="AM1084" s="1200">
        <f t="shared" si="1394"/>
        <v>8.561327151705006E-2</v>
      </c>
      <c r="AN1084" s="77">
        <f t="shared" si="1395"/>
        <v>110525.1143981514</v>
      </c>
      <c r="AO1084" s="1200">
        <f t="shared" si="1396"/>
        <v>0.28898168626404763</v>
      </c>
      <c r="AP1084" s="77">
        <f t="shared" si="1397"/>
        <v>11191.942065849784</v>
      </c>
      <c r="AQ1084" s="1200">
        <f t="shared" si="1398"/>
        <v>3.7013123366310331E-2</v>
      </c>
      <c r="AR1084" s="77">
        <f t="shared" si="1399"/>
        <v>57366.725309726782</v>
      </c>
      <c r="AS1084" s="1200">
        <f t="shared" si="1400"/>
        <v>0.18788394569533007</v>
      </c>
      <c r="AT1084" s="77">
        <f t="shared" si="1401"/>
        <v>41966.447022574954</v>
      </c>
      <c r="AU1084" s="1200">
        <f t="shared" si="1402"/>
        <v>4.2382970325576294E-2</v>
      </c>
    </row>
    <row r="1085" spans="1:47" s="113" customFormat="1" ht="13.5" x14ac:dyDescent="0.25">
      <c r="A1085" s="649">
        <v>2420</v>
      </c>
      <c r="B1085" s="30" t="s">
        <v>2740</v>
      </c>
      <c r="C1085" s="30" t="s">
        <v>1678</v>
      </c>
      <c r="D1085" s="649" t="s">
        <v>1674</v>
      </c>
      <c r="E1085" s="723"/>
      <c r="F1085" s="674">
        <f>SUM(F1121:F1122)</f>
        <v>1281</v>
      </c>
      <c r="G1085" s="673">
        <f>SUM(G1121:G1122)</f>
        <v>1216</v>
      </c>
      <c r="H1085" s="672">
        <f>+'17HPM_DATA_INPUT'!F611</f>
        <v>2100</v>
      </c>
      <c r="I1085" s="704">
        <f>+'17HPM_DATA_INPUT'!G611</f>
        <v>1720</v>
      </c>
      <c r="J1085" s="672">
        <f t="shared" ref="J1085:O1085" si="1437">SUM(J1121:J1122)</f>
        <v>2844492.81</v>
      </c>
      <c r="K1085" s="704">
        <f t="shared" si="1437"/>
        <v>2625987</v>
      </c>
      <c r="L1085" s="672">
        <f t="shared" si="1437"/>
        <v>1935578.6302235594</v>
      </c>
      <c r="M1085" s="704">
        <f t="shared" si="1437"/>
        <v>1650965</v>
      </c>
      <c r="N1085" s="672">
        <f t="shared" si="1437"/>
        <v>2207517.594525408</v>
      </c>
      <c r="O1085" s="704">
        <f t="shared" si="1437"/>
        <v>2033429.0787</v>
      </c>
      <c r="P1085" s="657">
        <f t="shared" ref="P1085:Q1087" si="1438">+L1085-N1085</f>
        <v>-271938.96430184855</v>
      </c>
      <c r="Q1085" s="1199">
        <f t="shared" si="1438"/>
        <v>-382464.07869999995</v>
      </c>
      <c r="R1085" s="672">
        <f>SUM(R1121:R1122)</f>
        <v>313569.61376584979</v>
      </c>
      <c r="S1085" s="704">
        <f>SUM(S1121:S1122)</f>
        <v>302377.67170000001</v>
      </c>
      <c r="T1085" s="672">
        <f>SUM(T1121:T1122)</f>
        <v>362697.36490972672</v>
      </c>
      <c r="U1085" s="704">
        <f>SUM(U1121:U1122)</f>
        <v>305330.63959999994</v>
      </c>
      <c r="V1085" s="657">
        <f t="shared" ref="V1085:W1087" si="1439">+P1085-R1085-T1085</f>
        <v>-948205.94297742494</v>
      </c>
      <c r="W1085" s="676">
        <f t="shared" si="1439"/>
        <v>-990172.3899999999</v>
      </c>
      <c r="X1085" s="4047"/>
      <c r="Y1085" s="4044">
        <f>+V1085-'17HPM_DATA_INPUT'!T611-V1122</f>
        <v>0</v>
      </c>
      <c r="Z1085" s="4047">
        <f>+W1085-'17HPM_DATA_INPUT'!U611-W1122</f>
        <v>-1</v>
      </c>
      <c r="AA1085" s="3183"/>
      <c r="AB1085" s="3183"/>
      <c r="AC1085" s="3183"/>
      <c r="AD1085" s="77">
        <f t="shared" si="1385"/>
        <v>149</v>
      </c>
      <c r="AE1085" s="1200">
        <f t="shared" si="1386"/>
        <v>0.24227642276422764</v>
      </c>
      <c r="AF1085" s="77">
        <f t="shared" si="1387"/>
        <v>739</v>
      </c>
      <c r="AG1085" s="1200">
        <f t="shared" si="1388"/>
        <v>0.87871581450653979</v>
      </c>
      <c r="AH1085" s="77">
        <f t="shared" si="1389"/>
        <v>466856</v>
      </c>
      <c r="AI1085" s="1200">
        <f t="shared" si="1390"/>
        <v>0.24152825381222759</v>
      </c>
      <c r="AJ1085" s="77">
        <f t="shared" si="1391"/>
        <v>345854.84505465743</v>
      </c>
      <c r="AK1085" s="1200">
        <f t="shared" si="1392"/>
        <v>0.28222611969178535</v>
      </c>
      <c r="AL1085" s="77">
        <f t="shared" si="1393"/>
        <v>259132.09857139573</v>
      </c>
      <c r="AM1085" s="1200">
        <f t="shared" si="1394"/>
        <v>0.1476706267871202</v>
      </c>
      <c r="AN1085" s="77">
        <f t="shared" si="1395"/>
        <v>86722.746483261697</v>
      </c>
      <c r="AO1085" s="1200">
        <f t="shared" si="1396"/>
        <v>0.16383033911950831</v>
      </c>
      <c r="AP1085" s="77">
        <f t="shared" si="1397"/>
        <v>38373.143252543843</v>
      </c>
      <c r="AQ1085" s="1200">
        <f t="shared" si="1398"/>
        <v>0.1712707118579252</v>
      </c>
      <c r="AR1085" s="77">
        <f t="shared" si="1399"/>
        <v>68539.611974312109</v>
      </c>
      <c r="AS1085" s="1200">
        <f t="shared" si="1400"/>
        <v>0.26019051358357098</v>
      </c>
      <c r="AT1085" s="77">
        <f t="shared" si="1401"/>
        <v>-20190.008743594284</v>
      </c>
      <c r="AU1085" s="1200">
        <f t="shared" si="1402"/>
        <v>-1.9856120640886214E-2</v>
      </c>
    </row>
    <row r="1086" spans="1:47" s="113" customFormat="1" ht="13.5" x14ac:dyDescent="0.25">
      <c r="A1086" s="649">
        <v>2430</v>
      </c>
      <c r="B1086" s="30" t="s">
        <v>2741</v>
      </c>
      <c r="C1086" s="30" t="s">
        <v>1678</v>
      </c>
      <c r="D1086" s="649" t="s">
        <v>1717</v>
      </c>
      <c r="E1086" s="723"/>
      <c r="F1086" s="674">
        <f>SUM(F1179:F1180)</f>
        <v>764</v>
      </c>
      <c r="G1086" s="673">
        <f>SUM(G1179:G1180)</f>
        <v>615</v>
      </c>
      <c r="H1086" s="672">
        <f t="shared" ref="H1086:O1086" si="1440">SUM(H1179:H1180)</f>
        <v>1580</v>
      </c>
      <c r="I1086" s="704">
        <f t="shared" si="1440"/>
        <v>841</v>
      </c>
      <c r="J1086" s="672">
        <f t="shared" si="1440"/>
        <v>2399781</v>
      </c>
      <c r="K1086" s="704">
        <f t="shared" si="1440"/>
        <v>1932925</v>
      </c>
      <c r="L1086" s="672">
        <f t="shared" si="1440"/>
        <v>1571307.8450546574</v>
      </c>
      <c r="M1086" s="704">
        <f t="shared" si="1440"/>
        <v>1225453</v>
      </c>
      <c r="N1086" s="672">
        <f t="shared" si="1440"/>
        <v>2013929.9497713959</v>
      </c>
      <c r="O1086" s="704">
        <f t="shared" si="1440"/>
        <v>1754797.8512000002</v>
      </c>
      <c r="P1086" s="657">
        <f>+L1086-N1086</f>
        <v>-442622.10471673845</v>
      </c>
      <c r="Q1086" s="1199">
        <f>+M1086-O1086</f>
        <v>-529344.85120000015</v>
      </c>
      <c r="R1086" s="672">
        <f>SUM(R1179:R1180)</f>
        <v>262422.79445254384</v>
      </c>
      <c r="S1086" s="704">
        <f>SUM(S1179:S1180)</f>
        <v>224049.65119999999</v>
      </c>
      <c r="T1086" s="672">
        <f>SUM(T1179:T1180)</f>
        <v>331960.48397431208</v>
      </c>
      <c r="U1086" s="704">
        <f>SUM(U1179:U1180)</f>
        <v>263420.87199999997</v>
      </c>
      <c r="V1086" s="657">
        <f>+P1086-R1086-T1086</f>
        <v>-1037005.3831435944</v>
      </c>
      <c r="W1086" s="676">
        <f t="shared" si="1439"/>
        <v>-1016815.3744000001</v>
      </c>
      <c r="X1086" s="4047"/>
      <c r="Y1086" s="4044">
        <f>+V1086-'17HPM_DATA_INPUT'!T612-'17HPM_DATA_INPUT'!T622-V1180</f>
        <v>0</v>
      </c>
      <c r="Z1086" s="4047">
        <f>+W1086-'17HPM_DATA_INPUT'!U612-'17HPM_DATA_INPUT'!U622-W1180</f>
        <v>1</v>
      </c>
      <c r="AA1086" s="3183" t="s">
        <v>1741</v>
      </c>
      <c r="AB1086" s="3183"/>
      <c r="AC1086" s="3183"/>
      <c r="AD1086" s="77">
        <f t="shared" si="1385"/>
        <v>255</v>
      </c>
      <c r="AE1086" s="1200">
        <f t="shared" si="1386"/>
        <v>0.24170616113744076</v>
      </c>
      <c r="AF1086" s="77">
        <f t="shared" si="1387"/>
        <v>620</v>
      </c>
      <c r="AG1086" s="1200">
        <f t="shared" si="1388"/>
        <v>0.42582417582417581</v>
      </c>
      <c r="AH1086" s="77">
        <f t="shared" si="1389"/>
        <v>461628</v>
      </c>
      <c r="AI1086" s="1200">
        <f t="shared" si="1390"/>
        <v>0.34859006777468138</v>
      </c>
      <c r="AJ1086" s="77">
        <f t="shared" si="1391"/>
        <v>303636.21884655301</v>
      </c>
      <c r="AK1086" s="1200">
        <f t="shared" si="1392"/>
        <v>0.38186798558048457</v>
      </c>
      <c r="AL1086" s="77">
        <f t="shared" si="1393"/>
        <v>81903.637894834857</v>
      </c>
      <c r="AM1086" s="1200">
        <f t="shared" si="1394"/>
        <v>8.0238472756708229E-2</v>
      </c>
      <c r="AN1086" s="77">
        <f t="shared" si="1395"/>
        <v>221732.58095171815</v>
      </c>
      <c r="AO1086" s="1200">
        <f t="shared" si="1396"/>
        <v>0.98277571270171316</v>
      </c>
      <c r="AP1086" s="77">
        <f t="shared" si="1397"/>
        <v>104198.28043202608</v>
      </c>
      <c r="AQ1086" s="1200">
        <f t="shared" si="1398"/>
        <v>0.34420098638209773</v>
      </c>
      <c r="AR1086" s="77">
        <f t="shared" si="1399"/>
        <v>34310.875566048635</v>
      </c>
      <c r="AS1086" s="1200">
        <f t="shared" si="1400"/>
        <v>0.18664677146293929</v>
      </c>
      <c r="AT1086" s="77">
        <f t="shared" si="1401"/>
        <v>83223.424953643465</v>
      </c>
      <c r="AU1086" s="1200">
        <f t="shared" si="1402"/>
        <v>0.11685865806271299</v>
      </c>
    </row>
    <row r="1087" spans="1:47" s="113" customFormat="1" ht="13.5" x14ac:dyDescent="0.25">
      <c r="A1087" s="649">
        <v>2440</v>
      </c>
      <c r="B1087" s="30" t="s">
        <v>2742</v>
      </c>
      <c r="C1087" s="30" t="s">
        <v>1678</v>
      </c>
      <c r="D1087" s="649" t="s">
        <v>1675</v>
      </c>
      <c r="E1087" s="723"/>
      <c r="F1087" s="674">
        <f>+'17HPM_DATA_INPUT'!D613</f>
        <v>1310</v>
      </c>
      <c r="G1087" s="673">
        <f>+'17HPM_DATA_INPUT'!E613</f>
        <v>1055</v>
      </c>
      <c r="H1087" s="672">
        <f>+'17HPM_DATA_INPUT'!F613</f>
        <v>2076</v>
      </c>
      <c r="I1087" s="704">
        <f>+'17HPM_DATA_INPUT'!G613</f>
        <v>1456</v>
      </c>
      <c r="J1087" s="672">
        <f t="shared" ref="J1087:O1087" si="1441">SUM(J1125:J1126)</f>
        <v>1785899.81</v>
      </c>
      <c r="K1087" s="704">
        <f t="shared" si="1441"/>
        <v>1324271.81</v>
      </c>
      <c r="L1087" s="672">
        <f t="shared" si="1441"/>
        <v>1098770.218846553</v>
      </c>
      <c r="M1087" s="704">
        <f t="shared" si="1441"/>
        <v>795134</v>
      </c>
      <c r="N1087" s="672">
        <f t="shared" si="1441"/>
        <v>1102656.3401948349</v>
      </c>
      <c r="O1087" s="704">
        <f t="shared" si="1441"/>
        <v>1020752.7023</v>
      </c>
      <c r="P1087" s="657">
        <f t="shared" si="1438"/>
        <v>-3886.1213482818566</v>
      </c>
      <c r="Q1087" s="1199">
        <f t="shared" si="1438"/>
        <v>-225618.7023</v>
      </c>
      <c r="R1087" s="672">
        <f>SUM(R1125:R1126)</f>
        <v>406923.38743202609</v>
      </c>
      <c r="S1087" s="704">
        <f>SUM(S1125:S1126)</f>
        <v>302725.10700000002</v>
      </c>
      <c r="T1087" s="672">
        <f>SUM(T1125:T1126)</f>
        <v>218138.73016604866</v>
      </c>
      <c r="U1087" s="704">
        <f>SUM(U1125:U1126)</f>
        <v>183827.85460000002</v>
      </c>
      <c r="V1087" s="657">
        <f t="shared" si="1439"/>
        <v>-628948.23894635658</v>
      </c>
      <c r="W1087" s="676">
        <f t="shared" si="1439"/>
        <v>-712171.66390000004</v>
      </c>
      <c r="X1087" s="4047"/>
      <c r="Y1087" s="4044">
        <f>+V1087-'17HPM_DATA_INPUT'!T613-'17HPM_DATA_INPUT'!T623-V1126</f>
        <v>-1.0000000001164153</v>
      </c>
      <c r="Z1087" s="4047">
        <f>+W1087-'17HPM_DATA_INPUT'!U613-'17HPM_DATA_INPUT'!U623-W1126</f>
        <v>0</v>
      </c>
      <c r="AA1087" s="3183"/>
      <c r="AB1087" s="3183"/>
      <c r="AC1087" s="3183"/>
      <c r="AD1087" s="77">
        <f t="shared" si="1385"/>
        <v>721</v>
      </c>
      <c r="AE1087" s="1200">
        <f t="shared" si="1386"/>
        <v>1.0169252468265162</v>
      </c>
      <c r="AF1087" s="77">
        <f t="shared" si="1387"/>
        <v>1145</v>
      </c>
      <c r="AG1087" s="1200">
        <f t="shared" si="1388"/>
        <v>1.2154989384288748</v>
      </c>
      <c r="AH1087" s="77">
        <f t="shared" si="1389"/>
        <v>1535119.62</v>
      </c>
      <c r="AI1087" s="1200">
        <f t="shared" si="1390"/>
        <v>0.98726459103397335</v>
      </c>
      <c r="AJ1087" s="77">
        <f t="shared" si="1391"/>
        <v>979479.69053191482</v>
      </c>
      <c r="AK1087" s="1200">
        <f t="shared" si="1392"/>
        <v>1.0508367607721476</v>
      </c>
      <c r="AL1087" s="77">
        <f t="shared" si="1393"/>
        <v>742252.64384476072</v>
      </c>
      <c r="AM1087" s="1200">
        <f t="shared" si="1394"/>
        <v>0.56054986082054614</v>
      </c>
      <c r="AN1087" s="77">
        <f t="shared" si="1395"/>
        <v>237227.0466871541</v>
      </c>
      <c r="AO1087" s="1200">
        <f t="shared" si="1396"/>
        <v>0.60508463786399258</v>
      </c>
      <c r="AP1087" s="77">
        <f t="shared" si="1397"/>
        <v>156586.42995705659</v>
      </c>
      <c r="AQ1087" s="1200">
        <f t="shared" si="1398"/>
        <v>0.87612439221132066</v>
      </c>
      <c r="AR1087" s="77">
        <f t="shared" si="1399"/>
        <v>143684.12198243543</v>
      </c>
      <c r="AS1087" s="1200">
        <f t="shared" si="1400"/>
        <v>0.7078671816187424</v>
      </c>
      <c r="AT1087" s="77">
        <f t="shared" si="1401"/>
        <v>-63043.505252338015</v>
      </c>
      <c r="AU1087" s="1200">
        <f t="shared" si="1402"/>
        <v>-8.1476402170785292E-2</v>
      </c>
    </row>
    <row r="1088" spans="1:47" s="113" customFormat="1" ht="13.5" x14ac:dyDescent="0.25">
      <c r="A1088" s="649">
        <v>2450</v>
      </c>
      <c r="B1088" s="30" t="s">
        <v>1044</v>
      </c>
      <c r="C1088" s="30" t="s">
        <v>1678</v>
      </c>
      <c r="D1088" s="649" t="s">
        <v>1676</v>
      </c>
      <c r="E1088" s="723"/>
      <c r="F1088" s="674">
        <f t="shared" ref="F1088:O1088" si="1442">SUM(F1153:F1154)</f>
        <v>1430</v>
      </c>
      <c r="G1088" s="673">
        <f t="shared" si="1442"/>
        <v>709</v>
      </c>
      <c r="H1088" s="672">
        <f t="shared" si="1442"/>
        <v>2087</v>
      </c>
      <c r="I1088" s="704">
        <f t="shared" si="1442"/>
        <v>942</v>
      </c>
      <c r="J1088" s="672">
        <f>SUM(J1153:J1154)</f>
        <v>3090041.81</v>
      </c>
      <c r="K1088" s="704">
        <f t="shared" si="1442"/>
        <v>1554922.19</v>
      </c>
      <c r="L1088" s="672">
        <f t="shared" si="1442"/>
        <v>1911574.6905319148</v>
      </c>
      <c r="M1088" s="704">
        <f t="shared" si="1442"/>
        <v>932095</v>
      </c>
      <c r="N1088" s="672">
        <f t="shared" si="1442"/>
        <v>2066403.6172447607</v>
      </c>
      <c r="O1088" s="704">
        <f t="shared" si="1442"/>
        <v>1324150.9734</v>
      </c>
      <c r="P1088" s="657">
        <f t="shared" ref="P1088:Q1097" si="1443">+L1088-N1088</f>
        <v>-154828.92671284592</v>
      </c>
      <c r="Q1088" s="1199">
        <f t="shared" si="1443"/>
        <v>-392055.97340000002</v>
      </c>
      <c r="R1088" s="672">
        <f>SUM(R1153:R1154)</f>
        <v>335312.68315705657</v>
      </c>
      <c r="S1088" s="704">
        <f>SUM(S1153:S1154)</f>
        <v>178726.25319999998</v>
      </c>
      <c r="T1088" s="672">
        <f>SUM(T1153:T1154)</f>
        <v>346665.87578243541</v>
      </c>
      <c r="U1088" s="704">
        <f>SUM(U1153:U1154)</f>
        <v>202981.75379999998</v>
      </c>
      <c r="V1088" s="657">
        <f t="shared" si="1404"/>
        <v>-836807.4856523379</v>
      </c>
      <c r="W1088" s="676">
        <f t="shared" si="1405"/>
        <v>-773763.98039999988</v>
      </c>
      <c r="X1088" s="4047"/>
      <c r="Y1088" s="4044">
        <f>+V1088-'17HPM_DATA_INPUT'!T614-V1154</f>
        <v>0</v>
      </c>
      <c r="Z1088" s="4047">
        <f>+W1088-'17HPM_DATA_INPUT'!U614-'17HPM_DATA_INPUT'!U624-W1154</f>
        <v>0</v>
      </c>
      <c r="AA1088" s="3183"/>
      <c r="AB1088" s="3183"/>
      <c r="AC1088" s="3183"/>
      <c r="AD1088" s="77">
        <f t="shared" si="1385"/>
        <v>397</v>
      </c>
      <c r="AE1088" s="1200">
        <f t="shared" si="1386"/>
        <v>0.6331738437001595</v>
      </c>
      <c r="AF1088" s="77">
        <f t="shared" si="1387"/>
        <v>303</v>
      </c>
      <c r="AG1088" s="1200">
        <f t="shared" si="1388"/>
        <v>0.23598130841121495</v>
      </c>
      <c r="AH1088" s="77">
        <f t="shared" si="1389"/>
        <v>722276</v>
      </c>
      <c r="AI1088" s="1200">
        <f t="shared" si="1390"/>
        <v>1.0545699305447065</v>
      </c>
      <c r="AJ1088" s="77">
        <f t="shared" si="1391"/>
        <v>464335.50533991307</v>
      </c>
      <c r="AK1088" s="1200">
        <f t="shared" si="1392"/>
        <v>1.1457973091736062</v>
      </c>
      <c r="AL1088" s="77">
        <f t="shared" si="1393"/>
        <v>695647.06166494102</v>
      </c>
      <c r="AM1088" s="1200">
        <f t="shared" si="1394"/>
        <v>1.2375389251264233</v>
      </c>
      <c r="AN1088" s="77">
        <f t="shared" si="1395"/>
        <v>-231311.55632502795</v>
      </c>
      <c r="AO1088" s="1200">
        <f t="shared" si="1396"/>
        <v>-1.4745396050872279</v>
      </c>
      <c r="AP1088" s="77">
        <f t="shared" si="1397"/>
        <v>76054.487226934551</v>
      </c>
      <c r="AQ1088" s="1200">
        <f t="shared" si="1398"/>
        <v>0.96933094996076052</v>
      </c>
      <c r="AR1088" s="77">
        <f t="shared" si="1399"/>
        <v>283303.5203026727</v>
      </c>
      <c r="AS1088" s="1200">
        <f t="shared" si="1400"/>
        <v>3.2382400687128481</v>
      </c>
      <c r="AT1088" s="77">
        <f t="shared" si="1401"/>
        <v>-590669.56385463523</v>
      </c>
      <c r="AU1088" s="1200">
        <f t="shared" si="1402"/>
        <v>-1.829729083714525</v>
      </c>
    </row>
    <row r="1089" spans="1:47" s="113" customFormat="1" ht="13.5" x14ac:dyDescent="0.25">
      <c r="A1089" s="649">
        <v>2460</v>
      </c>
      <c r="B1089" s="30" t="s">
        <v>2743</v>
      </c>
      <c r="C1089" s="30" t="s">
        <v>1678</v>
      </c>
      <c r="D1089" s="649" t="s">
        <v>1677</v>
      </c>
      <c r="E1089" s="723"/>
      <c r="F1089" s="674">
        <f t="shared" ref="F1089:O1089" si="1444">SUM(F1157:F1158)</f>
        <v>1024</v>
      </c>
      <c r="G1089" s="673">
        <f t="shared" si="1444"/>
        <v>627</v>
      </c>
      <c r="H1089" s="672">
        <f t="shared" si="1444"/>
        <v>1587</v>
      </c>
      <c r="I1089" s="704">
        <f t="shared" si="1444"/>
        <v>1284</v>
      </c>
      <c r="J1089" s="672">
        <f t="shared" si="1444"/>
        <v>1407177</v>
      </c>
      <c r="K1089" s="704">
        <f t="shared" si="1444"/>
        <v>684901</v>
      </c>
      <c r="L1089" s="672">
        <f t="shared" si="1444"/>
        <v>869586.50533991307</v>
      </c>
      <c r="M1089" s="704">
        <f t="shared" si="1444"/>
        <v>405251</v>
      </c>
      <c r="N1089" s="672">
        <f t="shared" si="1444"/>
        <v>1257768.420064941</v>
      </c>
      <c r="O1089" s="704">
        <f t="shared" si="1444"/>
        <v>562121.35840000003</v>
      </c>
      <c r="P1089" s="657">
        <f t="shared" si="1443"/>
        <v>-388181.91472502798</v>
      </c>
      <c r="Q1089" s="1199">
        <f t="shared" si="1443"/>
        <v>-156870.35840000003</v>
      </c>
      <c r="R1089" s="672">
        <f>SUM(R1157:R1158)</f>
        <v>154515.29282693454</v>
      </c>
      <c r="S1089" s="704">
        <f>SUM(S1157:S1158)</f>
        <v>78460.805599999992</v>
      </c>
      <c r="T1089" s="672">
        <f>SUM(T1157:T1158)</f>
        <v>370790.4003026727</v>
      </c>
      <c r="U1089" s="704">
        <f>SUM(U1157:U1158)</f>
        <v>87486.88</v>
      </c>
      <c r="V1089" s="657">
        <f t="shared" si="1404"/>
        <v>-913487.60785463522</v>
      </c>
      <c r="W1089" s="676">
        <f t="shared" si="1405"/>
        <v>-322818.04399999999</v>
      </c>
      <c r="X1089" s="4047"/>
      <c r="Y1089" s="4044">
        <f>+V1089-'17HPM_DATA_INPUT'!T615-V1158</f>
        <v>0</v>
      </c>
      <c r="Z1089" s="4047">
        <f>+W1089-'17HPM_DATA_INPUT'!U615-'17HPM_DATA_INPUT'!U625-W1158</f>
        <v>0</v>
      </c>
      <c r="AA1089" s="3183"/>
      <c r="AB1089" s="3183"/>
      <c r="AC1089" s="3183"/>
      <c r="AD1089" s="77">
        <f>+F1094-G1094</f>
        <v>0</v>
      </c>
      <c r="AE1089" s="1200">
        <f>IF(G1094=0,0,IF(AD1089&gt;0,ABS(+AD1089/G1094),-ABS(+AD1089/G1094)))</f>
        <v>0</v>
      </c>
      <c r="AF1089" s="77">
        <f>+H1094-I1094</f>
        <v>0</v>
      </c>
      <c r="AG1089" s="1200">
        <f>IF(I1094=0,0,IF(AF1089&gt;0,ABS(+AF1089/I1094),-ABS(+AF1089/I1094)))</f>
        <v>0</v>
      </c>
      <c r="AH1089" s="77">
        <f>+J1094-K1094</f>
        <v>0</v>
      </c>
      <c r="AI1089" s="1200">
        <f>IF(K1094=0,0,IF(AH1089&gt;0,ABS(+AH1089/K1094),-ABS(+AH1089/K1094)))</f>
        <v>0</v>
      </c>
      <c r="AJ1089" s="77">
        <f>+L1094-M1094</f>
        <v>0</v>
      </c>
      <c r="AK1089" s="1200">
        <f>IF(M1094=0,0,IF(AJ1089&gt;0,ABS(+AJ1089/M1094),-ABS(+AJ1089/M1094)))</f>
        <v>0</v>
      </c>
      <c r="AL1089" s="77">
        <f>+N1094-O1094</f>
        <v>0</v>
      </c>
      <c r="AM1089" s="1200">
        <f>IF(O1094=0,0,IF(AL1089&gt;0,ABS(+AL1089/O1094),-ABS(+AL1089/O1094)))</f>
        <v>0</v>
      </c>
      <c r="AN1089" s="77">
        <f>+P1094-Q1094</f>
        <v>0</v>
      </c>
      <c r="AO1089" s="1200">
        <f>IF(Q1094=0,0,IF(AN1089&gt;0,ABS(+AN1089/Q1094),-ABS(+AN1089/Q1094)))</f>
        <v>0</v>
      </c>
      <c r="AP1089" s="77">
        <f>+R1094-S1094</f>
        <v>0</v>
      </c>
      <c r="AQ1089" s="1200">
        <f>IF(S1094=0,0,IF(AP1089&gt;0,ABS(+AP1089/S1094),-ABS(+AP1089/S1094)))</f>
        <v>0</v>
      </c>
      <c r="AR1089" s="77">
        <f>+T1094-U1094</f>
        <v>0</v>
      </c>
      <c r="AS1089" s="1200">
        <f>IF(U1094=0,0,IF(AR1089&gt;0,ABS(+AR1089/U1094),-ABS(+AR1089/U1094)))</f>
        <v>0</v>
      </c>
      <c r="AT1089" s="77">
        <f>+V1094-W1094</f>
        <v>0</v>
      </c>
      <c r="AU1089" s="1200">
        <f>IF(W1094=0,0,IF(AT1089&gt;0,ABS(+AT1089/W1094),-ABS(+AT1089/W1094)))</f>
        <v>0</v>
      </c>
    </row>
    <row r="1090" spans="1:47" s="113" customFormat="1" ht="13.5" x14ac:dyDescent="0.25">
      <c r="A1090" s="649">
        <v>2470</v>
      </c>
      <c r="B1090" s="30" t="s">
        <v>1930</v>
      </c>
      <c r="C1090" s="30" t="s">
        <v>1678</v>
      </c>
      <c r="D1090" s="649" t="s">
        <v>1787</v>
      </c>
      <c r="E1090" s="723"/>
      <c r="F1090" s="674">
        <f t="shared" ref="F1090:O1090" si="1445">SUM(F1161:F1162)</f>
        <v>483</v>
      </c>
      <c r="G1090" s="673">
        <f t="shared" si="1445"/>
        <v>298</v>
      </c>
      <c r="H1090" s="672">
        <f t="shared" si="1445"/>
        <v>673</v>
      </c>
      <c r="I1090" s="704">
        <f t="shared" si="1445"/>
        <v>352</v>
      </c>
      <c r="J1090" s="672">
        <f t="shared" si="1445"/>
        <v>1096862</v>
      </c>
      <c r="K1090" s="704">
        <f t="shared" si="1445"/>
        <v>963416</v>
      </c>
      <c r="L1090" s="672">
        <f t="shared" si="1445"/>
        <v>730854.77488216409</v>
      </c>
      <c r="M1090" s="704">
        <f t="shared" si="1445"/>
        <v>622390</v>
      </c>
      <c r="N1090" s="672">
        <f t="shared" si="1445"/>
        <v>1170320.6297983595</v>
      </c>
      <c r="O1090" s="704">
        <f t="shared" si="1445"/>
        <v>1073158.6895999999</v>
      </c>
      <c r="P1090" s="657">
        <f t="shared" ref="P1090:Q1092" si="1446">+L1090-N1090</f>
        <v>-439465.85491619539</v>
      </c>
      <c r="Q1090" s="1199">
        <f t="shared" si="1446"/>
        <v>-450768.68959999993</v>
      </c>
      <c r="R1090" s="672">
        <f t="shared" ref="R1090:U1090" si="1447">SUM(R1161:R1162)</f>
        <v>119589.17360468346</v>
      </c>
      <c r="S1090" s="704">
        <f t="shared" si="1447"/>
        <v>110457.71519999999</v>
      </c>
      <c r="T1090" s="672">
        <f t="shared" si="1447"/>
        <v>190812.05173247235</v>
      </c>
      <c r="U1090" s="704">
        <f t="shared" si="1447"/>
        <v>142941.34559999997</v>
      </c>
      <c r="V1090" s="657">
        <f>+P1090-R1090-T1090</f>
        <v>-749867.08025335125</v>
      </c>
      <c r="W1090" s="676">
        <f>+Q1090-S1090-U1090</f>
        <v>-704167.7503999999</v>
      </c>
      <c r="X1090" s="4047"/>
      <c r="Y1090" s="4044">
        <f>+V1090-'17HPM_DATA_INPUT'!T616-'17HPM_DATA_INPUT'!T626-V1162</f>
        <v>1</v>
      </c>
      <c r="Z1090" s="4047">
        <f>+W1090-'17HPM_DATA_INPUT'!U616-W1162</f>
        <v>0</v>
      </c>
      <c r="AA1090" s="3183" t="s">
        <v>1811</v>
      </c>
      <c r="AB1090" s="3183"/>
      <c r="AC1090" s="3183"/>
      <c r="AD1090" s="77"/>
      <c r="AE1090" s="1200"/>
      <c r="AF1090" s="77"/>
      <c r="AG1090" s="1200"/>
      <c r="AH1090" s="77"/>
      <c r="AI1090" s="1200"/>
      <c r="AJ1090" s="77"/>
      <c r="AK1090" s="1200"/>
      <c r="AL1090" s="77"/>
      <c r="AM1090" s="1200"/>
      <c r="AN1090" s="77"/>
      <c r="AO1090" s="1200"/>
      <c r="AP1090" s="77"/>
      <c r="AQ1090" s="1200"/>
      <c r="AR1090" s="77"/>
      <c r="AS1090" s="1200"/>
      <c r="AT1090" s="77"/>
      <c r="AU1090" s="1200"/>
    </row>
    <row r="1091" spans="1:47" s="113" customFormat="1" ht="13.5" x14ac:dyDescent="0.25">
      <c r="A1091" s="649">
        <v>2480</v>
      </c>
      <c r="B1091" s="30" t="s">
        <v>3404</v>
      </c>
      <c r="C1091" s="30" t="s">
        <v>1678</v>
      </c>
      <c r="D1091" s="649" t="s">
        <v>2618</v>
      </c>
      <c r="E1091" s="723"/>
      <c r="F1091" s="674">
        <f>F1165</f>
        <v>0</v>
      </c>
      <c r="G1091" s="673">
        <f t="shared" ref="G1091:O1091" si="1448">G1165</f>
        <v>0</v>
      </c>
      <c r="H1091" s="672">
        <f t="shared" si="1448"/>
        <v>0</v>
      </c>
      <c r="I1091" s="704">
        <f t="shared" si="1448"/>
        <v>0</v>
      </c>
      <c r="J1091" s="672">
        <f t="shared" si="1448"/>
        <v>0</v>
      </c>
      <c r="K1091" s="704">
        <f t="shared" si="1448"/>
        <v>0</v>
      </c>
      <c r="L1091" s="672">
        <f t="shared" si="1448"/>
        <v>0</v>
      </c>
      <c r="M1091" s="704">
        <f t="shared" si="1448"/>
        <v>0</v>
      </c>
      <c r="N1091" s="672">
        <f t="shared" si="1448"/>
        <v>0</v>
      </c>
      <c r="O1091" s="704">
        <f t="shared" si="1448"/>
        <v>92.69</v>
      </c>
      <c r="P1091" s="657">
        <f t="shared" si="1446"/>
        <v>0</v>
      </c>
      <c r="Q1091" s="1199">
        <f t="shared" si="1446"/>
        <v>-92.69</v>
      </c>
      <c r="R1091" s="672">
        <f t="shared" ref="R1091:U1091" si="1449">R1165</f>
        <v>0</v>
      </c>
      <c r="S1091" s="704">
        <f t="shared" si="1449"/>
        <v>0</v>
      </c>
      <c r="T1091" s="672">
        <f t="shared" si="1449"/>
        <v>0</v>
      </c>
      <c r="U1091" s="704">
        <f t="shared" si="1449"/>
        <v>8.64</v>
      </c>
      <c r="V1091" s="657">
        <f t="shared" ref="V1091:W1092" si="1450">+P1091-R1091-T1091</f>
        <v>0</v>
      </c>
      <c r="W1091" s="676">
        <f t="shared" si="1450"/>
        <v>-101.33</v>
      </c>
      <c r="X1091" s="4047"/>
      <c r="Y1091" s="4044" t="s">
        <v>2013</v>
      </c>
      <c r="Z1091" s="4047" t="s">
        <v>1197</v>
      </c>
      <c r="AA1091" s="3183" t="s">
        <v>1811</v>
      </c>
      <c r="AB1091" s="3183"/>
      <c r="AC1091" s="3183"/>
      <c r="AD1091" s="77"/>
      <c r="AE1091" s="1200"/>
      <c r="AF1091" s="77"/>
      <c r="AG1091" s="1200"/>
      <c r="AH1091" s="77"/>
      <c r="AI1091" s="1200"/>
      <c r="AJ1091" s="77"/>
      <c r="AK1091" s="1200"/>
      <c r="AL1091" s="77"/>
      <c r="AM1091" s="1200"/>
      <c r="AN1091" s="77"/>
      <c r="AO1091" s="1200"/>
      <c r="AP1091" s="77"/>
      <c r="AQ1091" s="1200"/>
      <c r="AR1091" s="77"/>
      <c r="AS1091" s="1200"/>
      <c r="AT1091" s="77"/>
      <c r="AU1091" s="1200"/>
    </row>
    <row r="1092" spans="1:47" s="113" customFormat="1" ht="13.5" x14ac:dyDescent="0.25">
      <c r="A1092" s="649">
        <v>2490</v>
      </c>
      <c r="B1092" s="30" t="s">
        <v>3405</v>
      </c>
      <c r="C1092" s="30" t="s">
        <v>1678</v>
      </c>
      <c r="D1092" s="649" t="s">
        <v>2620</v>
      </c>
      <c r="E1092" s="723"/>
      <c r="F1092" s="674">
        <f>F1168</f>
        <v>0</v>
      </c>
      <c r="G1092" s="673">
        <f t="shared" ref="G1092:O1092" si="1451">G1168</f>
        <v>0</v>
      </c>
      <c r="H1092" s="672">
        <f t="shared" si="1451"/>
        <v>0</v>
      </c>
      <c r="I1092" s="704">
        <f t="shared" si="1451"/>
        <v>0</v>
      </c>
      <c r="J1092" s="672">
        <f t="shared" si="1451"/>
        <v>152341.51</v>
      </c>
      <c r="K1092" s="704">
        <f t="shared" si="1451"/>
        <v>110551</v>
      </c>
      <c r="L1092" s="672">
        <f t="shared" si="1451"/>
        <v>152341.51</v>
      </c>
      <c r="M1092" s="704">
        <f t="shared" si="1451"/>
        <v>110551</v>
      </c>
      <c r="N1092" s="672">
        <f t="shared" si="1451"/>
        <v>220697.95</v>
      </c>
      <c r="O1092" s="704">
        <f t="shared" si="1451"/>
        <v>173617.57</v>
      </c>
      <c r="P1092" s="657">
        <f t="shared" si="1446"/>
        <v>-68356.44</v>
      </c>
      <c r="Q1092" s="1199">
        <f t="shared" si="1446"/>
        <v>-63066.570000000007</v>
      </c>
      <c r="R1092" s="672">
        <f t="shared" ref="R1092:U1092" si="1452">R1168</f>
        <v>16438.82</v>
      </c>
      <c r="S1092" s="704">
        <f t="shared" si="1452"/>
        <v>12741.27</v>
      </c>
      <c r="T1092" s="672">
        <f t="shared" si="1452"/>
        <v>26529.99</v>
      </c>
      <c r="U1092" s="704">
        <f t="shared" si="1452"/>
        <v>20016.25</v>
      </c>
      <c r="V1092" s="657">
        <f t="shared" si="1450"/>
        <v>-111325.25000000001</v>
      </c>
      <c r="W1092" s="676">
        <f t="shared" si="1450"/>
        <v>-95824.090000000011</v>
      </c>
      <c r="X1092" s="4047"/>
      <c r="Y1092" s="4044" t="s">
        <v>2013</v>
      </c>
      <c r="Z1092" s="4047" t="s">
        <v>1197</v>
      </c>
      <c r="AA1092" s="3183" t="s">
        <v>1811</v>
      </c>
      <c r="AB1092" s="3183"/>
      <c r="AC1092" s="3183"/>
      <c r="AD1092" s="77"/>
      <c r="AE1092" s="1200"/>
      <c r="AF1092" s="77"/>
      <c r="AG1092" s="1200"/>
      <c r="AH1092" s="77"/>
      <c r="AI1092" s="1200"/>
      <c r="AJ1092" s="77"/>
      <c r="AK1092" s="1200"/>
      <c r="AL1092" s="77"/>
      <c r="AM1092" s="1200"/>
      <c r="AN1092" s="77"/>
      <c r="AO1092" s="1200"/>
      <c r="AP1092" s="77"/>
      <c r="AQ1092" s="1200"/>
      <c r="AR1092" s="77"/>
      <c r="AS1092" s="1200"/>
      <c r="AT1092" s="77"/>
      <c r="AU1092" s="1200"/>
    </row>
    <row r="1093" spans="1:47" s="113" customFormat="1" ht="13.5" x14ac:dyDescent="0.25">
      <c r="A1093" s="649"/>
      <c r="B1093" s="30"/>
      <c r="C1093" s="30"/>
      <c r="D1093" s="649" t="s">
        <v>4139</v>
      </c>
      <c r="E1093" s="723"/>
      <c r="F1093" s="674">
        <f>SUM(F1171:F1172)</f>
        <v>108</v>
      </c>
      <c r="G1093" s="673">
        <f t="shared" ref="G1093:O1093" si="1453">SUM(G1171:G1172)</f>
        <v>0</v>
      </c>
      <c r="H1093" s="672">
        <f t="shared" si="1453"/>
        <v>145</v>
      </c>
      <c r="I1093" s="704">
        <f t="shared" si="1453"/>
        <v>0</v>
      </c>
      <c r="J1093" s="672">
        <f t="shared" si="1453"/>
        <v>387071</v>
      </c>
      <c r="K1093" s="704">
        <f t="shared" si="1453"/>
        <v>0</v>
      </c>
      <c r="L1093" s="672">
        <f t="shared" si="1453"/>
        <v>269060.08160398633</v>
      </c>
      <c r="M1093" s="704">
        <f t="shared" si="1453"/>
        <v>0</v>
      </c>
      <c r="N1093" s="672">
        <f t="shared" si="1453"/>
        <v>184920.42263750813</v>
      </c>
      <c r="O1093" s="704">
        <f t="shared" si="1453"/>
        <v>0</v>
      </c>
      <c r="P1093" s="657">
        <f t="shared" ref="P1093" si="1454">+L1093-N1093</f>
        <v>84139.658966478193</v>
      </c>
      <c r="Q1093" s="1199">
        <f t="shared" ref="Q1093" si="1455">+M1093-O1093</f>
        <v>0</v>
      </c>
      <c r="R1093" s="672">
        <f t="shared" ref="R1093:U1093" si="1456">SUM(R1171:R1172)</f>
        <v>41794.518999261403</v>
      </c>
      <c r="S1093" s="704">
        <f t="shared" si="1456"/>
        <v>0</v>
      </c>
      <c r="T1093" s="672">
        <f t="shared" si="1456"/>
        <v>31281.66823363947</v>
      </c>
      <c r="U1093" s="704">
        <f t="shared" si="1456"/>
        <v>0</v>
      </c>
      <c r="V1093" s="657">
        <f>+P1093-R1093-T1093</f>
        <v>11063.47173357732</v>
      </c>
      <c r="W1093" s="676">
        <f>+Q1093-S1093-U1093</f>
        <v>0</v>
      </c>
      <c r="X1093" s="4047" t="s">
        <v>1455</v>
      </c>
      <c r="Y1093" s="4044"/>
      <c r="Z1093" s="4047"/>
      <c r="AA1093" s="3183"/>
      <c r="AB1093" s="3183"/>
      <c r="AC1093" s="3183"/>
      <c r="AD1093" s="77"/>
      <c r="AE1093" s="1200"/>
      <c r="AF1093" s="77"/>
      <c r="AG1093" s="1200"/>
      <c r="AH1093" s="77"/>
      <c r="AI1093" s="1200"/>
      <c r="AJ1093" s="77"/>
      <c r="AK1093" s="1200"/>
      <c r="AL1093" s="77"/>
      <c r="AM1093" s="1200"/>
      <c r="AN1093" s="77"/>
      <c r="AO1093" s="1200"/>
      <c r="AP1093" s="77"/>
      <c r="AQ1093" s="1200"/>
      <c r="AR1093" s="77"/>
      <c r="AS1093" s="1200"/>
      <c r="AT1093" s="77"/>
      <c r="AU1093" s="1200"/>
    </row>
    <row r="1094" spans="1:47" s="113" customFormat="1" ht="13.5" hidden="1" x14ac:dyDescent="0.25">
      <c r="A1094" s="649">
        <v>2540</v>
      </c>
      <c r="B1094" s="30" t="e">
        <v>#N/A</v>
      </c>
      <c r="C1094" s="30" t="e">
        <v>#N/A</v>
      </c>
      <c r="D1094" s="649" t="s">
        <v>4110</v>
      </c>
      <c r="E1094" s="723"/>
      <c r="F1094" s="674">
        <f>F1183</f>
        <v>0</v>
      </c>
      <c r="G1094" s="673">
        <f t="shared" ref="G1094:O1094" si="1457">G1183</f>
        <v>0</v>
      </c>
      <c r="H1094" s="672">
        <f t="shared" si="1457"/>
        <v>0</v>
      </c>
      <c r="I1094" s="704">
        <f t="shared" si="1457"/>
        <v>0</v>
      </c>
      <c r="J1094" s="672">
        <f>J1183</f>
        <v>0</v>
      </c>
      <c r="K1094" s="704">
        <f t="shared" si="1457"/>
        <v>0</v>
      </c>
      <c r="L1094" s="672">
        <f t="shared" si="1457"/>
        <v>0</v>
      </c>
      <c r="M1094" s="704">
        <f t="shared" si="1457"/>
        <v>0</v>
      </c>
      <c r="N1094" s="672">
        <f t="shared" si="1457"/>
        <v>0</v>
      </c>
      <c r="O1094" s="704">
        <f t="shared" si="1457"/>
        <v>0</v>
      </c>
      <c r="P1094" s="657">
        <f t="shared" si="1443"/>
        <v>0</v>
      </c>
      <c r="Q1094" s="1199">
        <f t="shared" si="1443"/>
        <v>0</v>
      </c>
      <c r="R1094" s="672">
        <f>R1183</f>
        <v>0</v>
      </c>
      <c r="S1094" s="704">
        <f>S1183</f>
        <v>0</v>
      </c>
      <c r="T1094" s="672">
        <f>T1183</f>
        <v>0</v>
      </c>
      <c r="U1094" s="704">
        <f>U1183</f>
        <v>0</v>
      </c>
      <c r="V1094" s="657">
        <f t="shared" si="1404"/>
        <v>0</v>
      </c>
      <c r="W1094" s="676">
        <f t="shared" si="1405"/>
        <v>0</v>
      </c>
      <c r="X1094" s="4047"/>
      <c r="Y1094" s="4044" t="s">
        <v>2013</v>
      </c>
      <c r="Z1094" s="4047" t="s">
        <v>1197</v>
      </c>
      <c r="AA1094" s="3183"/>
      <c r="AB1094" s="3183"/>
      <c r="AC1094" s="3183"/>
      <c r="AD1094" s="77">
        <f>+F1095-G1095</f>
        <v>0</v>
      </c>
      <c r="AE1094" s="1200">
        <f>IF(G1095=0,0,IF(AD1094&gt;0,ABS(+AD1094/G1095),-ABS(+AD1094/G1095)))</f>
        <v>0</v>
      </c>
      <c r="AF1094" s="77">
        <f>+H1095-I1095</f>
        <v>0</v>
      </c>
      <c r="AG1094" s="1200">
        <f>IF(I1095=0,0,IF(AF1094&gt;0,ABS(+AF1094/I1095),-ABS(+AF1094/I1095)))</f>
        <v>0</v>
      </c>
      <c r="AH1094" s="77">
        <f>+J1095-K1095</f>
        <v>0</v>
      </c>
      <c r="AI1094" s="1200">
        <f>IF(K1095=0,0,IF(AH1094&gt;0,ABS(+AH1094/K1095),-ABS(+AH1094/K1095)))</f>
        <v>0</v>
      </c>
      <c r="AJ1094" s="77">
        <f>+L1095-M1095</f>
        <v>0</v>
      </c>
      <c r="AK1094" s="1200">
        <f>IF(M1095=0,0,IF(AJ1094&gt;0,ABS(+AJ1094/M1095),-ABS(+AJ1094/M1095)))</f>
        <v>0</v>
      </c>
      <c r="AL1094" s="77">
        <f>+N1095-O1095</f>
        <v>0</v>
      </c>
      <c r="AM1094" s="1200">
        <f>IF(O1095=0,0,IF(AL1094&gt;0,ABS(+AL1094/O1095),-ABS(+AL1094/O1095)))</f>
        <v>0</v>
      </c>
      <c r="AN1094" s="77">
        <f>+P1095-Q1095</f>
        <v>0</v>
      </c>
      <c r="AO1094" s="1200">
        <f>IF(Q1095=0,0,IF(AN1094&gt;0,ABS(+AN1094/Q1095),-ABS(+AN1094/Q1095)))</f>
        <v>0</v>
      </c>
      <c r="AP1094" s="77">
        <f>+R1095-S1095</f>
        <v>0</v>
      </c>
      <c r="AQ1094" s="1200">
        <f>IF(S1095=0,0,IF(AP1094&gt;0,ABS(+AP1094/S1095),-ABS(+AP1094/S1095)))</f>
        <v>0</v>
      </c>
      <c r="AR1094" s="77">
        <f>+T1095-U1095</f>
        <v>0</v>
      </c>
      <c r="AS1094" s="1200">
        <f>IF(U1095=0,0,IF(AR1094&gt;0,ABS(+AR1094/U1095),-ABS(+AR1094/U1095)))</f>
        <v>0</v>
      </c>
      <c r="AT1094" s="77">
        <f>+V1095-W1095</f>
        <v>0</v>
      </c>
      <c r="AU1094" s="1200">
        <f>IF(W1095=0,0,IF(AT1094&gt;0,ABS(+AT1094/W1095),-ABS(+AT1094/W1095)))</f>
        <v>0</v>
      </c>
    </row>
    <row r="1095" spans="1:47" s="113" customFormat="1" ht="13.5" hidden="1" x14ac:dyDescent="0.25">
      <c r="A1095" s="649">
        <v>2550</v>
      </c>
      <c r="B1095" s="30" t="e">
        <v>#N/A</v>
      </c>
      <c r="C1095" s="30" t="e">
        <v>#N/A</v>
      </c>
      <c r="D1095" s="649" t="s">
        <v>4111</v>
      </c>
      <c r="E1095" s="723"/>
      <c r="F1095" s="674">
        <f>F1186</f>
        <v>0</v>
      </c>
      <c r="G1095" s="673">
        <f t="shared" ref="G1095:O1095" si="1458">G1186</f>
        <v>0</v>
      </c>
      <c r="H1095" s="672">
        <f t="shared" si="1458"/>
        <v>0</v>
      </c>
      <c r="I1095" s="704">
        <f t="shared" si="1458"/>
        <v>0</v>
      </c>
      <c r="J1095" s="672">
        <f>J1186</f>
        <v>0</v>
      </c>
      <c r="K1095" s="704">
        <f t="shared" si="1458"/>
        <v>0</v>
      </c>
      <c r="L1095" s="672">
        <f t="shared" si="1458"/>
        <v>0</v>
      </c>
      <c r="M1095" s="704">
        <f t="shared" si="1458"/>
        <v>0</v>
      </c>
      <c r="N1095" s="672">
        <f t="shared" si="1458"/>
        <v>0</v>
      </c>
      <c r="O1095" s="704">
        <f t="shared" si="1458"/>
        <v>0</v>
      </c>
      <c r="P1095" s="657">
        <f t="shared" si="1443"/>
        <v>0</v>
      </c>
      <c r="Q1095" s="1199">
        <f t="shared" si="1443"/>
        <v>0</v>
      </c>
      <c r="R1095" s="672">
        <f>R1186</f>
        <v>0</v>
      </c>
      <c r="S1095" s="704">
        <f>S1186</f>
        <v>0</v>
      </c>
      <c r="T1095" s="672">
        <f>T1186</f>
        <v>0</v>
      </c>
      <c r="U1095" s="704">
        <f>U1186</f>
        <v>0</v>
      </c>
      <c r="V1095" s="657">
        <f t="shared" si="1404"/>
        <v>0</v>
      </c>
      <c r="W1095" s="676">
        <f t="shared" si="1405"/>
        <v>0</v>
      </c>
      <c r="X1095" s="4047"/>
      <c r="Y1095" s="4044" t="s">
        <v>2013</v>
      </c>
      <c r="Z1095" s="4047" t="s">
        <v>1197</v>
      </c>
      <c r="AA1095" s="3183"/>
      <c r="AB1095" s="3183"/>
      <c r="AC1095" s="3183"/>
      <c r="AD1095" s="77">
        <f>+F1096-G1096</f>
        <v>0</v>
      </c>
      <c r="AE1095" s="1200">
        <f>IF(G1096=0,0,IF(AD1095&gt;0,ABS(+AD1095/G1096),-ABS(+AD1095/G1096)))</f>
        <v>0</v>
      </c>
      <c r="AF1095" s="77">
        <f>+H1096-I1096</f>
        <v>0</v>
      </c>
      <c r="AG1095" s="1200">
        <f>IF(I1096=0,0,IF(AF1095&gt;0,ABS(+AF1095/I1096),-ABS(+AF1095/I1096)))</f>
        <v>0</v>
      </c>
      <c r="AH1095" s="77">
        <f>+J1096-K1096</f>
        <v>0</v>
      </c>
      <c r="AI1095" s="1200">
        <f>IF(K1096=0,0,IF(AH1095&gt;0,ABS(+AH1095/K1096),-ABS(+AH1095/K1096)))</f>
        <v>0</v>
      </c>
      <c r="AJ1095" s="77">
        <f>+L1096-M1096</f>
        <v>0</v>
      </c>
      <c r="AK1095" s="1200">
        <f>IF(M1096=0,0,IF(AJ1095&gt;0,ABS(+AJ1095/M1096),-ABS(+AJ1095/M1096)))</f>
        <v>0</v>
      </c>
      <c r="AL1095" s="77">
        <f>+N1096-O1096</f>
        <v>0</v>
      </c>
      <c r="AM1095" s="1200">
        <f>IF(O1096=0,0,IF(AL1095&gt;0,ABS(+AL1095/O1096),-ABS(+AL1095/O1096)))</f>
        <v>0</v>
      </c>
      <c r="AN1095" s="77">
        <f>+P1096-Q1096</f>
        <v>0</v>
      </c>
      <c r="AO1095" s="1200">
        <f>IF(Q1096=0,0,IF(AN1095&gt;0,ABS(+AN1095/Q1096),-ABS(+AN1095/Q1096)))</f>
        <v>0</v>
      </c>
      <c r="AP1095" s="77">
        <f>+R1096-S1096</f>
        <v>0</v>
      </c>
      <c r="AQ1095" s="1200">
        <f>IF(S1096=0,0,IF(AP1095&gt;0,ABS(+AP1095/S1096),-ABS(+AP1095/S1096)))</f>
        <v>0</v>
      </c>
      <c r="AR1095" s="77">
        <f>+T1096-U1096</f>
        <v>0</v>
      </c>
      <c r="AS1095" s="1200">
        <f>IF(U1096=0,0,IF(AR1095&gt;0,ABS(+AR1095/U1096),-ABS(+AR1095/U1096)))</f>
        <v>0</v>
      </c>
      <c r="AT1095" s="77">
        <f>+V1096-W1096</f>
        <v>0</v>
      </c>
      <c r="AU1095" s="1200">
        <f>IF(W1096=0,0,IF(AT1095&gt;0,ABS(+AT1095/W1096),-ABS(+AT1095/W1096)))</f>
        <v>0</v>
      </c>
    </row>
    <row r="1096" spans="1:47" ht="13.5" hidden="1" x14ac:dyDescent="0.25">
      <c r="A1096" s="649">
        <v>2560</v>
      </c>
      <c r="B1096" s="30" t="s">
        <v>3406</v>
      </c>
      <c r="C1096" s="30" t="s">
        <v>1678</v>
      </c>
      <c r="D1096" s="649" t="s">
        <v>4112</v>
      </c>
      <c r="E1096" s="723"/>
      <c r="F1096" s="674">
        <f t="shared" ref="F1096:O1096" si="1459">F1189</f>
        <v>0</v>
      </c>
      <c r="G1096" s="673">
        <f t="shared" si="1459"/>
        <v>0</v>
      </c>
      <c r="H1096" s="672">
        <f t="shared" si="1459"/>
        <v>0</v>
      </c>
      <c r="I1096" s="704">
        <f t="shared" si="1459"/>
        <v>0</v>
      </c>
      <c r="J1096" s="672">
        <f t="shared" si="1459"/>
        <v>0</v>
      </c>
      <c r="K1096" s="704">
        <f t="shared" si="1459"/>
        <v>0</v>
      </c>
      <c r="L1096" s="672">
        <f t="shared" si="1459"/>
        <v>0</v>
      </c>
      <c r="M1096" s="704">
        <f t="shared" si="1459"/>
        <v>0</v>
      </c>
      <c r="N1096" s="672">
        <f t="shared" si="1459"/>
        <v>0</v>
      </c>
      <c r="O1096" s="704">
        <f t="shared" si="1459"/>
        <v>0</v>
      </c>
      <c r="P1096" s="657">
        <f t="shared" si="1443"/>
        <v>0</v>
      </c>
      <c r="Q1096" s="1199">
        <f t="shared" si="1443"/>
        <v>0</v>
      </c>
      <c r="R1096" s="672">
        <f>R1189</f>
        <v>0</v>
      </c>
      <c r="S1096" s="704">
        <f>S1189</f>
        <v>0</v>
      </c>
      <c r="T1096" s="672">
        <f>T1189</f>
        <v>0</v>
      </c>
      <c r="U1096" s="704">
        <f>U1189</f>
        <v>0</v>
      </c>
      <c r="V1096" s="657">
        <f t="shared" si="1404"/>
        <v>0</v>
      </c>
      <c r="W1096" s="676">
        <f t="shared" si="1405"/>
        <v>0</v>
      </c>
      <c r="X1096" s="4047"/>
      <c r="Y1096" s="4044" t="s">
        <v>2013</v>
      </c>
      <c r="Z1096" s="4047" t="s">
        <v>1197</v>
      </c>
      <c r="AA1096" s="3183"/>
      <c r="AB1096" s="3183"/>
      <c r="AC1096" s="3183"/>
      <c r="AD1096" s="261">
        <f>+F1097-G1097</f>
        <v>7107</v>
      </c>
      <c r="AE1096" s="262">
        <f>IF(G1097=0,0,IF(AD1096&gt;0,ABS(+AD1096/G1097),-ABS(+AD1096/G1097)))</f>
        <v>0.32278136070487784</v>
      </c>
      <c r="AF1096" s="18">
        <f>+H1097-I1097</f>
        <v>13807</v>
      </c>
      <c r="AG1096" s="262">
        <f>IF(I1097=0,0,IF(AF1096&gt;0,ABS(+AF1096/I1097),-ABS(+AF1096/I1097)))</f>
        <v>0.41709210645560824</v>
      </c>
      <c r="AH1096" s="18">
        <f>+J1097-K1097</f>
        <v>17334538.280000009</v>
      </c>
      <c r="AI1096" s="262">
        <f>IF(K1097=0,0,IF(AH1096&gt;0,ABS(+AH1096/K1097),-ABS(+AH1096/K1097)))</f>
        <v>0.38330812178533813</v>
      </c>
      <c r="AJ1096" s="18">
        <f>+L1097-M1097</f>
        <v>13147548.370969333</v>
      </c>
      <c r="AK1096" s="262">
        <f>IF(M1097=0,0,IF(AJ1096&gt;0,ABS(+AJ1096/M1097),-ABS(+AJ1096/M1097)))</f>
        <v>0.45924386368865594</v>
      </c>
      <c r="AL1096" s="18">
        <f>+N1097-O1097</f>
        <v>13343081.015048578</v>
      </c>
      <c r="AM1096" s="262">
        <f>IF(O1097=0,0,IF(AL1096&gt;0,ABS(+AL1096/O1097),-ABS(+AL1096/O1097)))</f>
        <v>0.37316495380544418</v>
      </c>
      <c r="AN1096" s="18">
        <f>+P1097-Q1097</f>
        <v>-195532.64407924563</v>
      </c>
      <c r="AO1096" s="262">
        <f>IF(Q1097=0,0,IF(AN1096&gt;0,ABS(+AN1096/Q1097),-ABS(+AN1096/Q1097)))</f>
        <v>-2.7432257725759124E-2</v>
      </c>
      <c r="AP1096" s="18">
        <f>+R1097-S1097</f>
        <v>1691754.2269543726</v>
      </c>
      <c r="AQ1096" s="262">
        <f>IF(S1097=0,0,IF(AP1096&gt;0,ABS(+AP1096/S1097),-ABS(+AP1096/S1097)))</f>
        <v>0.31411537104362913</v>
      </c>
      <c r="AR1096" s="18">
        <f>+T1097-U1097</f>
        <v>2475572.0816718349</v>
      </c>
      <c r="AS1096" s="262">
        <f>IF(U1097=0,0,IF(AR1096&gt;0,ABS(+AR1096/U1097),-ABS(+AR1096/U1097)))</f>
        <v>0.49073155976621308</v>
      </c>
      <c r="AT1096" s="18">
        <f>+V1097-W1097</f>
        <v>-4362858.9527054541</v>
      </c>
      <c r="AU1096" s="263">
        <f>IF(W1097=0,0,IF(AT1096&gt;0,ABS(+AT1096/W1097),-ABS(+AT1096/W1097)))</f>
        <v>-0.24847891644679773</v>
      </c>
    </row>
    <row r="1097" spans="1:47" ht="13.5" x14ac:dyDescent="0.25">
      <c r="A1097" s="659"/>
      <c r="B1097" s="30" t="e">
        <v>#N/A</v>
      </c>
      <c r="C1097" s="30" t="e">
        <v>#N/A</v>
      </c>
      <c r="D1097" s="659" t="s">
        <v>990</v>
      </c>
      <c r="E1097" s="723"/>
      <c r="F1097" s="669">
        <f>+'17HPM_DATA_INPUT'!D618+F1102+F1106+F1110+F1114+F1118+F1130+F1134+F1138+F1142+F1146+F1150+F1154+F1158+F1183+F1186+F1189+F1122+F1126+F1176+F1180+F1162+F1165+F1168+F1172</f>
        <v>29125</v>
      </c>
      <c r="G1097" s="682">
        <f>+'17HPM_DATA_INPUT'!E618+G1102+G1106+G1110+G1114+G1118+G1130+G1134+G1138+G1142+G1146+G1150+G1154+G1158+G1183+G1186+G1189+G1122+G1126+G1176+G1180+G1162+G1165+G1168+G1172</f>
        <v>22018</v>
      </c>
      <c r="H1097" s="661">
        <f>+'17HPM_DATA_INPUT'!F618+'17HPM_DATA_INPUT'!F620</f>
        <v>46910</v>
      </c>
      <c r="I1097" s="665">
        <f>+'17HPM_DATA_INPUT'!G618+'17HPM_DATA_INPUT'!G620</f>
        <v>33103</v>
      </c>
      <c r="J1097" s="661">
        <f>SUM(J1073:J1096)</f>
        <v>62558047.240000002</v>
      </c>
      <c r="K1097" s="665">
        <f t="shared" ref="J1097:O1097" si="1460">SUM(K1073:K1096)</f>
        <v>45223508.959999993</v>
      </c>
      <c r="L1097" s="661">
        <f t="shared" si="1460"/>
        <v>41776234.370969333</v>
      </c>
      <c r="M1097" s="665">
        <f t="shared" si="1460"/>
        <v>28628686</v>
      </c>
      <c r="N1097" s="661">
        <f t="shared" si="1460"/>
        <v>49099603.375948571</v>
      </c>
      <c r="O1097" s="665">
        <f t="shared" si="1460"/>
        <v>35756522.360899992</v>
      </c>
      <c r="P1097" s="661">
        <f t="shared" si="1443"/>
        <v>-7323369.0049792379</v>
      </c>
      <c r="Q1097" s="665">
        <f t="shared" si="1443"/>
        <v>-7127836.3608999923</v>
      </c>
      <c r="R1097" s="661">
        <f>SUM(R1073:R1096)</f>
        <v>7077527.681254372</v>
      </c>
      <c r="S1097" s="665">
        <f>SUM(S1073:S1096)</f>
        <v>5385773.4542999994</v>
      </c>
      <c r="T1097" s="661">
        <f>SUM(T1073:T1096)</f>
        <v>7520228.4368718341</v>
      </c>
      <c r="U1097" s="665">
        <f>SUM(U1073:U1096)</f>
        <v>5044656.3551999992</v>
      </c>
      <c r="V1097" s="661">
        <f t="shared" si="1404"/>
        <v>-21921125.123105444</v>
      </c>
      <c r="W1097" s="663">
        <f t="shared" si="1405"/>
        <v>-17558266.17039999</v>
      </c>
      <c r="X1097" s="4047"/>
      <c r="Y1097" s="4044">
        <f>+V1097-('17HPM_DATA_INPUT'!T618+'17HPM_DATA_INPUT'!T620)+'17HPM_DATA_INPUT'!X618</f>
        <v>0</v>
      </c>
      <c r="Z1097" s="4044">
        <f>+W1097-('17HPM_DATA_INPUT'!U618+'17HPM_DATA_INPUT'!U620)+'17HPM_DATA_INPUT'!Y618</f>
        <v>0</v>
      </c>
      <c r="AA1097" s="3183"/>
      <c r="AB1097" s="3183"/>
      <c r="AC1097" s="3183"/>
      <c r="AD1097" s="2"/>
      <c r="AE1097" s="252"/>
      <c r="AF1097" s="2"/>
      <c r="AG1097" s="252"/>
      <c r="AH1097" s="2"/>
      <c r="AI1097" s="252"/>
      <c r="AJ1097" s="2"/>
      <c r="AK1097" s="252"/>
      <c r="AL1097" s="2"/>
      <c r="AM1097" s="252"/>
      <c r="AN1097" s="2"/>
      <c r="AO1097" s="252"/>
      <c r="AP1097" s="2"/>
      <c r="AQ1097" s="252"/>
      <c r="AR1097" s="2"/>
      <c r="AS1097" s="252"/>
      <c r="AT1097" s="2"/>
      <c r="AU1097" s="252"/>
    </row>
    <row r="1098" spans="1:47" ht="13.5" x14ac:dyDescent="0.25">
      <c r="A1098" s="649"/>
      <c r="B1098" s="30" t="e">
        <v>#VALUE!</v>
      </c>
      <c r="C1098" s="30" t="e">
        <v>#VALUE!</v>
      </c>
      <c r="D1098" s="649"/>
      <c r="E1098" s="723"/>
      <c r="F1098" s="666"/>
      <c r="G1098" s="666"/>
      <c r="H1098" s="666"/>
      <c r="I1098" s="666"/>
      <c r="J1098" s="666"/>
      <c r="K1098" s="666"/>
      <c r="L1098" s="666"/>
      <c r="M1098" s="666"/>
      <c r="N1098" s="666"/>
      <c r="O1098" s="666"/>
      <c r="P1098" s="667"/>
      <c r="Q1098" s="652"/>
      <c r="R1098" s="666"/>
      <c r="S1098" s="666"/>
      <c r="T1098" s="667"/>
      <c r="U1098" s="652"/>
      <c r="V1098" s="666"/>
      <c r="W1098" s="668"/>
      <c r="X1098" s="4047"/>
      <c r="Y1098" s="4044"/>
      <c r="Z1098" s="4047"/>
      <c r="AA1098" s="3183"/>
      <c r="AB1098" s="3183"/>
      <c r="AC1098" s="3183"/>
      <c r="AD1098" s="261">
        <f>+F1099-G1099</f>
        <v>7107</v>
      </c>
      <c r="AE1098" s="262">
        <f>IF(G1099=0,0,IF(AD1098&gt;0,ABS(+AD1098/G1099),-ABS(+AD1098/G1099)))</f>
        <v>0.32278136070487784</v>
      </c>
      <c r="AF1098" s="18">
        <f>+H1099-I1099</f>
        <v>13807</v>
      </c>
      <c r="AG1098" s="262">
        <f>IF(I1099=0,0,IF(AF1098&gt;0,ABS(+AF1098/I1099),-ABS(+AF1098/I1099)))</f>
        <v>0.41709210645560824</v>
      </c>
      <c r="AH1098" s="18">
        <f>+J1099-K1099</f>
        <v>17334538.280000009</v>
      </c>
      <c r="AI1098" s="262">
        <f>IF(K1099=0,0,IF(AH1098&gt;0,ABS(+AH1098/K1099),-ABS(+AH1098/K1099)))</f>
        <v>0.38330812178533813</v>
      </c>
      <c r="AJ1098" s="18">
        <f>+L1099-M1099</f>
        <v>13147548.370969333</v>
      </c>
      <c r="AK1098" s="262">
        <f>IF(M1099=0,0,IF(AJ1098&gt;0,ABS(+AJ1098/M1099),-ABS(+AJ1098/M1099)))</f>
        <v>0.45924386368865594</v>
      </c>
      <c r="AL1098" s="18">
        <f>+N1099-O1099</f>
        <v>13343081.015048578</v>
      </c>
      <c r="AM1098" s="262">
        <f>IF(O1099=0,0,IF(AL1098&gt;0,ABS(+AL1098/O1099),-ABS(+AL1098/O1099)))</f>
        <v>0.37316495380544418</v>
      </c>
      <c r="AN1098" s="18">
        <f>+P1099-Q1099</f>
        <v>-195532.64407924563</v>
      </c>
      <c r="AO1098" s="262">
        <f>IF(Q1099=0,0,IF(AN1098&gt;0,ABS(+AN1098/Q1099),-ABS(+AN1098/Q1099)))</f>
        <v>-2.7432257725759124E-2</v>
      </c>
      <c r="AP1098" s="18">
        <f>+R1099-S1099</f>
        <v>1691754.2269543726</v>
      </c>
      <c r="AQ1098" s="262">
        <f>IF(S1099=0,0,IF(AP1098&gt;0,ABS(+AP1098/S1099),-ABS(+AP1098/S1099)))</f>
        <v>0.31411537104362913</v>
      </c>
      <c r="AR1098" s="18">
        <f>+T1099-U1099</f>
        <v>2475572.0816718349</v>
      </c>
      <c r="AS1098" s="262">
        <f>IF(U1099=0,0,IF(AR1098&gt;0,ABS(+AR1098/U1099),-ABS(+AR1098/U1099)))</f>
        <v>0.49073155976621308</v>
      </c>
      <c r="AT1098" s="18">
        <f>+V1099-W1099</f>
        <v>-4362858.9527054541</v>
      </c>
      <c r="AU1098" s="263">
        <f>IF(W1099=0,0,IF(AT1098&gt;0,ABS(+AT1098/W1099),-ABS(+AT1098/W1099)))</f>
        <v>-0.24847891644679773</v>
      </c>
    </row>
    <row r="1099" spans="1:47" ht="13.5" x14ac:dyDescent="0.25">
      <c r="A1099" s="659"/>
      <c r="B1099" s="30" t="e">
        <v>#N/A</v>
      </c>
      <c r="C1099" s="30" t="e">
        <v>#N/A</v>
      </c>
      <c r="D1099" s="659" t="s">
        <v>878</v>
      </c>
      <c r="E1099" s="724"/>
      <c r="F1099" s="669">
        <f>+F1097</f>
        <v>29125</v>
      </c>
      <c r="G1099" s="682">
        <f t="shared" ref="G1099:U1099" si="1461">+G1097</f>
        <v>22018</v>
      </c>
      <c r="H1099" s="661">
        <f t="shared" si="1461"/>
        <v>46910</v>
      </c>
      <c r="I1099" s="665">
        <f t="shared" si="1461"/>
        <v>33103</v>
      </c>
      <c r="J1099" s="661">
        <f t="shared" si="1461"/>
        <v>62558047.240000002</v>
      </c>
      <c r="K1099" s="665">
        <f t="shared" si="1461"/>
        <v>45223508.959999993</v>
      </c>
      <c r="L1099" s="661">
        <f t="shared" si="1461"/>
        <v>41776234.370969333</v>
      </c>
      <c r="M1099" s="665">
        <f t="shared" si="1461"/>
        <v>28628686</v>
      </c>
      <c r="N1099" s="661">
        <f t="shared" si="1461"/>
        <v>49099603.375948571</v>
      </c>
      <c r="O1099" s="665">
        <f t="shared" si="1461"/>
        <v>35756522.360899992</v>
      </c>
      <c r="P1099" s="661">
        <f>+L1099-N1099</f>
        <v>-7323369.0049792379</v>
      </c>
      <c r="Q1099" s="665">
        <f>+M1099-O1099</f>
        <v>-7127836.3608999923</v>
      </c>
      <c r="R1099" s="661">
        <f t="shared" si="1461"/>
        <v>7077527.681254372</v>
      </c>
      <c r="S1099" s="665">
        <f t="shared" si="1461"/>
        <v>5385773.4542999994</v>
      </c>
      <c r="T1099" s="661">
        <f t="shared" si="1461"/>
        <v>7520228.4368718341</v>
      </c>
      <c r="U1099" s="665">
        <f t="shared" si="1461"/>
        <v>5044656.3551999992</v>
      </c>
      <c r="V1099" s="661">
        <f>+P1099-R1099-T1099</f>
        <v>-21921125.123105444</v>
      </c>
      <c r="W1099" s="663">
        <f>+Q1099-S1099-U1099</f>
        <v>-17558266.17039999</v>
      </c>
      <c r="X1099" s="4047"/>
      <c r="Y1099" s="4044"/>
      <c r="Z1099" s="4047"/>
      <c r="AA1099" s="3179"/>
      <c r="AB1099" s="3179"/>
      <c r="AC1099" s="3180"/>
      <c r="AD1099" s="2"/>
      <c r="AE1099" s="252"/>
      <c r="AF1099" s="2"/>
      <c r="AG1099" s="252"/>
      <c r="AH1099" s="2"/>
      <c r="AI1099" s="252"/>
      <c r="AJ1099" s="2"/>
      <c r="AK1099" s="252"/>
      <c r="AL1099" s="2"/>
      <c r="AM1099" s="252"/>
      <c r="AN1099" s="2"/>
      <c r="AO1099" s="252"/>
      <c r="AP1099" s="2"/>
      <c r="AQ1099" s="252"/>
      <c r="AR1099" s="2"/>
      <c r="AS1099" s="252"/>
      <c r="AT1099" s="2"/>
      <c r="AU1099" s="252"/>
    </row>
    <row r="1100" spans="1:47" ht="13.5" x14ac:dyDescent="0.25">
      <c r="A1100" s="1596">
        <v>2300</v>
      </c>
      <c r="B1100" s="30" t="s">
        <v>2739</v>
      </c>
      <c r="C1100" s="30" t="s">
        <v>1678</v>
      </c>
      <c r="D1100" s="1596" t="s">
        <v>3915</v>
      </c>
      <c r="E1100" s="712"/>
      <c r="F1100" s="678"/>
      <c r="G1100" s="678"/>
      <c r="H1100" s="678"/>
      <c r="I1100" s="678"/>
      <c r="J1100" s="678"/>
      <c r="K1100" s="678"/>
      <c r="L1100" s="678"/>
      <c r="M1100" s="678"/>
      <c r="N1100" s="678"/>
      <c r="O1100" s="678"/>
      <c r="P1100" s="678"/>
      <c r="Q1100" s="678"/>
      <c r="R1100" s="678"/>
      <c r="S1100" s="678"/>
      <c r="T1100" s="678"/>
      <c r="U1100" s="678"/>
      <c r="V1100" s="678"/>
      <c r="W1100" s="236"/>
      <c r="X1100" s="4060"/>
      <c r="Y1100" s="4035"/>
      <c r="Z1100" s="4041"/>
      <c r="AA1100" s="3187"/>
      <c r="AB1100" s="3187"/>
      <c r="AC1100" s="3187"/>
      <c r="AD1100" s="70">
        <f>+F1101-G1101</f>
        <v>-170</v>
      </c>
      <c r="AE1100" s="264">
        <f>IF(G1101=0,0,IF(AD1100&gt;0,ABS(+AD1100/G1101),-ABS(+AD1100/G1101)))</f>
        <v>-7.7910174152153983E-2</v>
      </c>
      <c r="AF1100" s="70">
        <f>+H1101-I1101</f>
        <v>-69</v>
      </c>
      <c r="AG1100" s="264">
        <f>IF(I1101=0,0,IF(AF1100&gt;0,ABS(+AF1100/I1101),-ABS(+AF1100/I1101)))</f>
        <v>-1.9018743109151047E-2</v>
      </c>
      <c r="AH1100" s="70">
        <f>+J1101-K1101</f>
        <v>-33631</v>
      </c>
      <c r="AI1100" s="264">
        <f>IF(K1101=0,0,IF(AH1100&gt;0,ABS(+AH1100/K1101),-ABS(+AH1100/K1101)))</f>
        <v>-0.10382758280026674</v>
      </c>
      <c r="AJ1100" s="70">
        <f>+L1101-M1101</f>
        <v>-26769</v>
      </c>
      <c r="AK1100" s="264">
        <f>IF(M1101=0,0,IF(AJ1100&gt;0,ABS(+AJ1100/M1101),-ABS(+AJ1100/M1101)))</f>
        <v>-0.14345889805302336</v>
      </c>
      <c r="AL1100" s="70">
        <f>+N1101-O1101</f>
        <v>-6483</v>
      </c>
      <c r="AM1100" s="264">
        <f>IF(O1101=0,0,IF(AL1100&gt;0,ABS(+AL1100/O1101),-ABS(+AL1100/O1101)))</f>
        <v>-2.8162345081037876E-2</v>
      </c>
      <c r="AN1100" s="70">
        <f>+P1101-Q1101</f>
        <v>-20286</v>
      </c>
      <c r="AO1100" s="264">
        <f>IF(Q1101=0,0,IF(AN1100&gt;0,ABS(+AN1100/Q1101),-ABS(+AN1100/Q1101)))</f>
        <v>-0.46523254747270892</v>
      </c>
      <c r="AP1100" s="70">
        <f>+R1101-S1101</f>
        <v>-4732</v>
      </c>
      <c r="AQ1100" s="264">
        <f>IF(S1101=0,0,IF(AP1100&gt;0,ABS(+AP1100/S1101),-ABS(+AP1100/S1101)))</f>
        <v>-0.12789880534082923</v>
      </c>
      <c r="AR1100" s="70">
        <f>+T1101-U1101</f>
        <v>644</v>
      </c>
      <c r="AS1100" s="264">
        <f>IF(U1101=0,0,IF(AR1100&gt;0,ABS(+AR1100/U1101),-ABS(+AR1100/U1101)))</f>
        <v>2.0540299173922749E-2</v>
      </c>
      <c r="AT1100" s="70">
        <f>+V1101-W1101</f>
        <v>-16198</v>
      </c>
      <c r="AU1100" s="264">
        <f>IF(W1101=0,0,IF(AT1100&gt;0,ABS(+AT1100/W1101),-ABS(+AT1100/W1101)))</f>
        <v>-0.14468313161538118</v>
      </c>
    </row>
    <row r="1101" spans="1:47" ht="13.5" x14ac:dyDescent="0.25">
      <c r="A1101" s="679">
        <v>2300</v>
      </c>
      <c r="B1101" s="30" t="e">
        <v>#VALUE!</v>
      </c>
      <c r="C1101" s="30" t="e">
        <v>#VALUE!</v>
      </c>
      <c r="D1101" s="679" t="s">
        <v>3919</v>
      </c>
      <c r="E1101" s="731" t="s">
        <v>675</v>
      </c>
      <c r="F1101" s="763">
        <f>+'17HPM_DATA_INPUT'!D599</f>
        <v>2012</v>
      </c>
      <c r="G1101" s="692">
        <f>+'17HPM_DATA_INPUT'!E599</f>
        <v>2182</v>
      </c>
      <c r="H1101" s="693">
        <f>+'17HPM_DATA_INPUT'!F599</f>
        <v>3559</v>
      </c>
      <c r="I1101" s="692">
        <f>+'17HPM_DATA_INPUT'!G599</f>
        <v>3628</v>
      </c>
      <c r="J1101" s="693">
        <f>+'17HPM_DATA_INPUT'!H599</f>
        <v>290281</v>
      </c>
      <c r="K1101" s="692">
        <f>+'17HPM_DATA_INPUT'!I599</f>
        <v>323912</v>
      </c>
      <c r="L1101" s="693">
        <f>+'17HPM_DATA_INPUT'!J599</f>
        <v>159828</v>
      </c>
      <c r="M1101" s="692">
        <f>+'17HPM_DATA_INPUT'!K599</f>
        <v>186597</v>
      </c>
      <c r="N1101" s="693">
        <f>+'17HPM_DATA_INPUT'!L599</f>
        <v>223718</v>
      </c>
      <c r="O1101" s="692">
        <f>+'17HPM_DATA_INPUT'!M599</f>
        <v>230201</v>
      </c>
      <c r="P1101" s="694">
        <f>+L1101-N1101</f>
        <v>-63890</v>
      </c>
      <c r="Q1101" s="695">
        <f>+M1101-O1101</f>
        <v>-43604</v>
      </c>
      <c r="R1101" s="693">
        <f>+'17HPM_DATA_INPUT'!P599</f>
        <v>32266</v>
      </c>
      <c r="S1101" s="692">
        <f>+'17HPM_DATA_INPUT'!Q599</f>
        <v>36998</v>
      </c>
      <c r="T1101" s="694">
        <f>+'17HPM_DATA_INPUT'!R599</f>
        <v>31997</v>
      </c>
      <c r="U1101" s="695">
        <f>+'17HPM_DATA_INPUT'!S599</f>
        <v>31353</v>
      </c>
      <c r="V1101" s="694">
        <f>+P1101-R1101-T1101</f>
        <v>-128153</v>
      </c>
      <c r="W1101" s="696">
        <f>+Q1101-S1101-U1101</f>
        <v>-111955</v>
      </c>
      <c r="X1101" s="4047"/>
      <c r="Y1101" s="4049"/>
      <c r="Z1101" s="4048"/>
      <c r="AA1101" s="3187"/>
      <c r="AB1101" s="3187"/>
      <c r="AC1101" s="3187"/>
      <c r="AD1101" s="70">
        <f>+F1102-G1102</f>
        <v>0</v>
      </c>
      <c r="AE1101" s="264">
        <f>IF(G1102=0,0,IF(AD1101&gt;0,ABS(+AD1101/G1102),-ABS(+AD1101/G1102)))</f>
        <v>0</v>
      </c>
      <c r="AF1101" s="70">
        <f>+H1102-I1102</f>
        <v>0</v>
      </c>
      <c r="AG1101" s="264">
        <f>IF(I1102=0,0,IF(AF1101&gt;0,ABS(+AF1101/I1102),-ABS(+AF1101/I1102)))</f>
        <v>0</v>
      </c>
      <c r="AH1101" s="70">
        <f>+J1102-K1102</f>
        <v>-74797.060000000522</v>
      </c>
      <c r="AI1101" s="264">
        <f>IF(K1102=0,0,IF(AH1101&gt;0,ABS(+AH1101/K1102),-ABS(+AH1101/K1102)))</f>
        <v>-1.7316665859604355E-2</v>
      </c>
      <c r="AJ1101" s="70">
        <f>+L1102-M1102</f>
        <v>122536.9066804084</v>
      </c>
      <c r="AK1101" s="264">
        <f>IF(M1102=0,0,IF(AJ1101&gt;0,ABS(+AJ1101/M1102),-ABS(+AJ1101/M1102)))</f>
        <v>4.3610373324187428E-2</v>
      </c>
      <c r="AL1101" s="70">
        <f>+N1102-O1102</f>
        <v>124675.08570129564</v>
      </c>
      <c r="AM1101" s="264">
        <f>IF(O1102=0,0,IF(AL1101&gt;0,ABS(+AL1101/O1102),-ABS(+AL1101/O1102)))</f>
        <v>4.0074656810097115E-2</v>
      </c>
      <c r="AN1101" s="70">
        <f>+P1102-Q1102</f>
        <v>-2138.1790208872408</v>
      </c>
      <c r="AO1101" s="264">
        <f>IF(Q1102=0,0,IF(AN1101&gt;0,ABS(+AN1101/Q1102),-ABS(+AN1101/Q1102)))</f>
        <v>-7.0974640519005294E-3</v>
      </c>
      <c r="AP1101" s="70">
        <f>+R1102-S1102</f>
        <v>-33336.819365430973</v>
      </c>
      <c r="AQ1101" s="264">
        <f>IF(S1102=0,0,IF(AP1101&gt;0,ABS(+AP1101/S1102),-ABS(+AP1101/S1102)))</f>
        <v>-6.6672222359504596E-2</v>
      </c>
      <c r="AR1101" s="70">
        <f>+T1102-U1102</f>
        <v>39065.951386398869</v>
      </c>
      <c r="AS1101" s="264">
        <f>IF(U1102=0,0,IF(AR1101&gt;0,ABS(+AR1101/U1102),-ABS(+AR1101/U1102)))</f>
        <v>9.21969140648118E-2</v>
      </c>
      <c r="AT1101" s="70">
        <f>+V1102-W1102</f>
        <v>-7867.3110418550204</v>
      </c>
      <c r="AU1101" s="264">
        <f>IF(W1102=0,0,IF(AT1101&gt;0,ABS(+AT1101/W1102),-ABS(+AT1101/W1102)))</f>
        <v>-6.4223304749984785E-3</v>
      </c>
    </row>
    <row r="1102" spans="1:47" ht="13.5" x14ac:dyDescent="0.25">
      <c r="A1102" s="2428">
        <v>2300</v>
      </c>
      <c r="B1102" s="30" t="e">
        <v>#VALUE!</v>
      </c>
      <c r="C1102" s="30" t="e">
        <v>#VALUE!</v>
      </c>
      <c r="D1102" s="2428" t="s">
        <v>3916</v>
      </c>
      <c r="E1102" s="2486" t="s">
        <v>674</v>
      </c>
      <c r="F1102" s="763">
        <f>+VLOOKUP(A1102,'17NM_Clinic Revenue'!$C$10:$K$85,9,FALSE)</f>
        <v>0</v>
      </c>
      <c r="G1102" s="692">
        <f>+VLOOKUP(A1102,'17NM_Clinic Revenue'!$C$96:$K$170,9,FALSE)</f>
        <v>0</v>
      </c>
      <c r="H1102" s="693">
        <v>0</v>
      </c>
      <c r="I1102" s="692">
        <v>0</v>
      </c>
      <c r="J1102" s="693">
        <f>+VLOOKUP(A1102,'17NM_Clinic Revenue'!$C$10:$K$85,5,FALSE)</f>
        <v>4244571.38</v>
      </c>
      <c r="K1102" s="692">
        <f>+VLOOKUP(A1102,'17NM_Clinic Revenue'!$C$96:$K$170,5,FALSE)</f>
        <v>4319368.4400000004</v>
      </c>
      <c r="L1102" s="693">
        <f>+VLOOKUP(A1102,'17NM_Clinic Revenue'!$C$10:$K$85,8,FALSE)</f>
        <v>2932347.9066804084</v>
      </c>
      <c r="M1102" s="692">
        <f>+VLOOKUP(A1102,'17NM_Clinic Revenue'!$C$96:$K$170,8,FALSE)</f>
        <v>2809811</v>
      </c>
      <c r="N1102" s="701">
        <f>+SUMIF('17NM_Flex Cost'!$C$7:$C$122,A1102,'17NM_Flex Cost'!$E$7:$E$122)</f>
        <v>3235745.663101295</v>
      </c>
      <c r="O1102" s="692">
        <f>+SUMIF('17NM_Flex Cost'!$M$7:$M$122,A1102,'17NM_Flex Cost'!$O$7:$O$122)</f>
        <v>3111070.5773999994</v>
      </c>
      <c r="P1102" s="694">
        <f>+L1102-N1102</f>
        <v>-303397.75642088661</v>
      </c>
      <c r="Q1102" s="695">
        <f>+M1102-O1102</f>
        <v>-301259.57739999937</v>
      </c>
      <c r="R1102" s="701">
        <f>+SUMIF('17NM_Flex Cost'!$C$7:$C$122,A1102,'17NM_Flex Cost'!$F$7:$F$122)</f>
        <v>466673.80253456894</v>
      </c>
      <c r="S1102" s="702">
        <f>+SUMIF('17NM_Flex Cost'!$M$7:$M$122,A1102,'17NM_Flex Cost'!$P$7:$P$122)</f>
        <v>500010.62189999991</v>
      </c>
      <c r="T1102" s="694">
        <f>+SUMIF('17NM_Flex Cost'!$C$7:$C$122,A1102,'17NM_Flex Cost'!$G$7:$G$122)</f>
        <v>462788.93368639884</v>
      </c>
      <c r="U1102" s="695">
        <f>+SUMIF('17NM_Flex Cost'!$M$7:$M$122,A1102,'17NM_Flex Cost'!$Q$7:$Q$122)</f>
        <v>423722.98229999997</v>
      </c>
      <c r="V1102" s="694">
        <f>+P1102-R1102-T1102</f>
        <v>-1232860.4926418543</v>
      </c>
      <c r="W1102" s="696">
        <f>+Q1102-S1102-U1102</f>
        <v>-1224993.1815999993</v>
      </c>
      <c r="X1102" s="4048"/>
      <c r="Y1102" s="4049">
        <f>+N1102+R1102++T1102</f>
        <v>4165208.399322263</v>
      </c>
      <c r="Z1102" s="4048">
        <f>+Y1102-'17NM_PLRecon'!V45</f>
        <v>0</v>
      </c>
      <c r="AA1102" s="3179">
        <f>+'17NM_PLRecon'!S45-'Departmental PL'!V1102</f>
        <v>0</v>
      </c>
      <c r="AB1102" s="3179">
        <f>+'17NM_PLRecon'!T45-'Departmental PL'!W1102</f>
        <v>0</v>
      </c>
      <c r="AC1102" s="3179"/>
      <c r="AD1102" s="2"/>
      <c r="AE1102" s="252"/>
      <c r="AF1102" s="2"/>
      <c r="AG1102" s="252"/>
      <c r="AH1102" s="2"/>
      <c r="AI1102" s="252"/>
      <c r="AJ1102" s="2"/>
      <c r="AK1102" s="252"/>
      <c r="AL1102" s="2"/>
      <c r="AM1102" s="252"/>
      <c r="AN1102" s="2"/>
      <c r="AO1102" s="252"/>
      <c r="AP1102" s="2"/>
      <c r="AQ1102" s="252"/>
      <c r="AR1102" s="2"/>
      <c r="AS1102" s="252"/>
      <c r="AT1102" s="2"/>
      <c r="AU1102" s="252"/>
    </row>
    <row r="1103" spans="1:47" ht="13.5" x14ac:dyDescent="0.25">
      <c r="A1103" s="30" t="e">
        <v>#VALUE!</v>
      </c>
      <c r="B1103" s="30" t="e">
        <v>#VALUE!</v>
      </c>
      <c r="C1103" s="30" t="e">
        <v>#VALUE!</v>
      </c>
      <c r="F1103" s="159"/>
      <c r="G1103" s="159"/>
      <c r="H1103" s="687"/>
      <c r="I1103" s="687"/>
      <c r="J1103" s="159"/>
      <c r="K1103" s="159"/>
      <c r="L1103" s="159"/>
      <c r="M1103" s="159"/>
      <c r="N1103" s="159"/>
      <c r="O1103" s="159"/>
      <c r="P1103" s="159"/>
      <c r="Q1103" s="159"/>
      <c r="R1103" s="159"/>
      <c r="S1103" s="159"/>
      <c r="T1103" s="159"/>
      <c r="U1103" s="159"/>
      <c r="V1103" s="159"/>
      <c r="W1103" s="159"/>
      <c r="X1103" s="4042"/>
      <c r="Y1103" s="4035"/>
      <c r="Z1103" s="4041"/>
      <c r="AA1103" s="3191"/>
      <c r="AB1103" s="3191"/>
      <c r="AC1103" s="3192"/>
      <c r="AD1103" s="2"/>
      <c r="AE1103" s="252"/>
      <c r="AF1103" s="2"/>
      <c r="AG1103" s="252"/>
      <c r="AH1103" s="2"/>
      <c r="AI1103" s="252"/>
      <c r="AJ1103" s="2"/>
      <c r="AK1103" s="252"/>
      <c r="AL1103" s="2"/>
      <c r="AM1103" s="252"/>
      <c r="AN1103" s="2"/>
      <c r="AO1103" s="252"/>
      <c r="AP1103" s="2"/>
      <c r="AQ1103" s="252"/>
      <c r="AR1103" s="2"/>
      <c r="AS1103" s="252"/>
      <c r="AT1103" s="2"/>
      <c r="AU1103" s="252"/>
    </row>
    <row r="1104" spans="1:47" ht="13.5" x14ac:dyDescent="0.25">
      <c r="A1104" s="1596">
        <v>2310</v>
      </c>
      <c r="B1104" s="30" t="e">
        <v>#VALUE!</v>
      </c>
      <c r="C1104" s="30" t="e">
        <v>#VALUE!</v>
      </c>
      <c r="D1104" s="1596" t="s">
        <v>3921</v>
      </c>
      <c r="E1104" s="712"/>
      <c r="F1104" s="678"/>
      <c r="G1104" s="678"/>
      <c r="H1104" s="678"/>
      <c r="I1104" s="678"/>
      <c r="J1104" s="678"/>
      <c r="K1104" s="678"/>
      <c r="L1104" s="678"/>
      <c r="M1104" s="678"/>
      <c r="N1104" s="678"/>
      <c r="O1104" s="678"/>
      <c r="P1104" s="678"/>
      <c r="Q1104" s="678"/>
      <c r="R1104" s="678"/>
      <c r="S1104" s="678"/>
      <c r="T1104" s="678"/>
      <c r="U1104" s="678"/>
      <c r="V1104" s="678"/>
      <c r="W1104" s="236"/>
      <c r="X1104" s="4060"/>
      <c r="Y1104" s="4058"/>
      <c r="Z1104" s="4059"/>
      <c r="AA1104" s="3187"/>
      <c r="AB1104" s="3187"/>
      <c r="AC1104" s="3187"/>
      <c r="AD1104" s="70">
        <f>+F1105-G1105</f>
        <v>-296</v>
      </c>
      <c r="AE1104" s="264">
        <f>IF(G1105=0,0,IF(AD1104&gt;0,ABS(+AD1104/G1105),-ABS(+AD1104/G1105)))</f>
        <v>-0.10771470160116449</v>
      </c>
      <c r="AF1104" s="70">
        <f>+H1105-I1105</f>
        <v>-428</v>
      </c>
      <c r="AG1104" s="264">
        <f>IF(I1105=0,0,IF(AF1104&gt;0,ABS(+AF1104/I1105),-ABS(+AF1104/I1105)))</f>
        <v>-0.11002570694087403</v>
      </c>
      <c r="AH1104" s="70">
        <f>+J1105-K1105</f>
        <v>-48521</v>
      </c>
      <c r="AI1104" s="264">
        <f>IF(K1105=0,0,IF(AH1104&gt;0,ABS(+AH1104/K1105),-ABS(+AH1104/K1105)))</f>
        <v>-0.12910839346914446</v>
      </c>
      <c r="AJ1104" s="70">
        <f>+L1105-M1105</f>
        <v>-35596</v>
      </c>
      <c r="AK1104" s="264">
        <f>IF(M1105=0,0,IF(AJ1104&gt;0,ABS(+AJ1104/M1105),-ABS(+AJ1104/M1105)))</f>
        <v>-0.16540584747495399</v>
      </c>
      <c r="AL1104" s="70">
        <f>+N1105-O1105</f>
        <v>-37512</v>
      </c>
      <c r="AM1104" s="264">
        <f>IF(O1105=0,0,IF(AL1104&gt;0,ABS(+AL1104/O1105),-ABS(+AL1104/O1105)))</f>
        <v>-0.11667371668864615</v>
      </c>
      <c r="AN1104" s="70">
        <f>+P1105-Q1105</f>
        <v>1916</v>
      </c>
      <c r="AO1104" s="264">
        <f>IF(Q1105=0,0,IF(AN1104&gt;0,ABS(+AN1104/Q1105),-ABS(+AN1104/Q1105)))</f>
        <v>1.8023102682770818E-2</v>
      </c>
      <c r="AP1104" s="70">
        <f>+R1105-S1105</f>
        <v>-6760</v>
      </c>
      <c r="AQ1104" s="264">
        <f>IF(S1105=0,0,IF(AP1104&gt;0,ABS(+AP1104/S1105),-ABS(+AP1104/S1105)))</f>
        <v>-0.15627889772517106</v>
      </c>
      <c r="AR1104" s="70">
        <f>+T1105-U1105</f>
        <v>-2770</v>
      </c>
      <c r="AS1104" s="264">
        <f>IF(U1105=0,0,IF(AR1104&gt;0,ABS(+AR1104/U1105),-ABS(+AR1104/U1105)))</f>
        <v>-6.458532490848469E-2</v>
      </c>
      <c r="AT1104" s="70">
        <f>+V1105-W1105</f>
        <v>11446</v>
      </c>
      <c r="AU1104" s="264">
        <f>IF(W1105=0,0,IF(AT1104&gt;0,ABS(+AT1104/W1105),-ABS(+AT1104/W1105)))</f>
        <v>5.9474261248200856E-2</v>
      </c>
    </row>
    <row r="1105" spans="1:47" ht="13.5" x14ac:dyDescent="0.25">
      <c r="A1105" s="679">
        <v>2310</v>
      </c>
      <c r="B1105" s="30" t="e">
        <v>#VALUE!</v>
      </c>
      <c r="C1105" s="30" t="e">
        <v>#VALUE!</v>
      </c>
      <c r="D1105" s="679" t="s">
        <v>3922</v>
      </c>
      <c r="E1105" s="731" t="s">
        <v>675</v>
      </c>
      <c r="F1105" s="763">
        <f>+'17HPM_DATA_INPUT'!D600</f>
        <v>2452</v>
      </c>
      <c r="G1105" s="692">
        <f>+'17HPM_DATA_INPUT'!E600</f>
        <v>2748</v>
      </c>
      <c r="H1105" s="693">
        <f>+'17HPM_DATA_INPUT'!F600</f>
        <v>3462</v>
      </c>
      <c r="I1105" s="692">
        <f>+'17HPM_DATA_INPUT'!G600</f>
        <v>3890</v>
      </c>
      <c r="J1105" s="693">
        <f>+'17HPM_DATA_INPUT'!H600</f>
        <v>327295</v>
      </c>
      <c r="K1105" s="692">
        <f>+'17HPM_DATA_INPUT'!I600</f>
        <v>375816</v>
      </c>
      <c r="L1105" s="693">
        <f>+'17HPM_DATA_INPUT'!J600</f>
        <v>179608</v>
      </c>
      <c r="M1105" s="692">
        <f>+'17HPM_DATA_INPUT'!K600</f>
        <v>215204</v>
      </c>
      <c r="N1105" s="693">
        <f>+'17HPM_DATA_INPUT'!L600</f>
        <v>284000</v>
      </c>
      <c r="O1105" s="692">
        <f>+'17HPM_DATA_INPUT'!M600</f>
        <v>321512</v>
      </c>
      <c r="P1105" s="694">
        <f>+L1105-N1105</f>
        <v>-104392</v>
      </c>
      <c r="Q1105" s="695">
        <f>+M1105-O1105</f>
        <v>-106308</v>
      </c>
      <c r="R1105" s="693">
        <f>+'17HPM_DATA_INPUT'!P600</f>
        <v>36496</v>
      </c>
      <c r="S1105" s="692">
        <f>+'17HPM_DATA_INPUT'!Q600</f>
        <v>43256</v>
      </c>
      <c r="T1105" s="693">
        <f>+'17HPM_DATA_INPUT'!R600</f>
        <v>40119</v>
      </c>
      <c r="U1105" s="692">
        <f>+'17HPM_DATA_INPUT'!S600</f>
        <v>42889</v>
      </c>
      <c r="V1105" s="694">
        <f>+P1105-R1105-T1105</f>
        <v>-181007</v>
      </c>
      <c r="W1105" s="696">
        <f>+Q1105-S1105-U1105</f>
        <v>-192453</v>
      </c>
      <c r="X1105" s="4048"/>
      <c r="Y1105" s="4049"/>
      <c r="Z1105" s="4048"/>
      <c r="AA1105" s="3187"/>
      <c r="AB1105" s="3187"/>
      <c r="AC1105" s="3187"/>
      <c r="AD1105" s="70">
        <f>+F1106-G1106</f>
        <v>0</v>
      </c>
      <c r="AE1105" s="264">
        <f>IF(G1106=0,0,IF(AD1105&gt;0,ABS(+AD1105/G1106),-ABS(+AD1105/G1106)))</f>
        <v>0</v>
      </c>
      <c r="AF1105" s="70">
        <f>+H1106-I1106</f>
        <v>0</v>
      </c>
      <c r="AG1105" s="264">
        <f>IF(I1106=0,0,IF(AF1105&gt;0,ABS(+AF1105/I1106),-ABS(+AF1105/I1106)))</f>
        <v>0</v>
      </c>
      <c r="AH1105" s="70">
        <f>+J1106-K1106</f>
        <v>-73853.950000000186</v>
      </c>
      <c r="AI1105" s="264">
        <f>IF(K1106=0,0,IF(AH1105&gt;0,ABS(+AH1105/K1106),-ABS(+AH1105/K1106)))</f>
        <v>-1.5713647305328343E-2</v>
      </c>
      <c r="AJ1105" s="70">
        <f>+L1106-M1106</f>
        <v>225016.38028462185</v>
      </c>
      <c r="AK1105" s="264">
        <f>IF(M1106=0,0,IF(AJ1105&gt;0,ABS(+AJ1105/M1106),-ABS(+AJ1105/M1106)))</f>
        <v>7.360372619857293E-2</v>
      </c>
      <c r="AL1105" s="70">
        <f>+N1106-O1106</f>
        <v>-108089.7209925605</v>
      </c>
      <c r="AM1105" s="264">
        <f>IF(O1106=0,0,IF(AL1105&gt;0,ABS(+AL1105/O1106),-ABS(+AL1105/O1106)))</f>
        <v>-2.6605539008866381E-2</v>
      </c>
      <c r="AN1105" s="70">
        <f>+P1106-Q1106</f>
        <v>333106.10127718234</v>
      </c>
      <c r="AO1105" s="264">
        <f>IF(Q1106=0,0,IF(AN1105&gt;0,ABS(+AN1105/Q1106),-ABS(+AN1105/Q1106)))</f>
        <v>0.33126942419991751</v>
      </c>
      <c r="AP1105" s="70">
        <f>+R1106-S1106</f>
        <v>-38400.548677319428</v>
      </c>
      <c r="AQ1105" s="264">
        <f>IF(S1106=0,0,IF(AP1105&gt;0,ABS(+AP1105/S1106),-ABS(+AP1105/S1106)))</f>
        <v>-7.0255022231943465E-2</v>
      </c>
      <c r="AR1105" s="70">
        <f>+T1106-U1106</f>
        <v>16692.957849024795</v>
      </c>
      <c r="AS1105" s="264">
        <f>IF(U1106=0,0,IF(AR1105&gt;0,ABS(+AR1105/U1106),-ABS(+AR1105/U1106)))</f>
        <v>3.0801541235563466E-2</v>
      </c>
      <c r="AT1105" s="70">
        <f>+V1106-W1106</f>
        <v>354813.69210547721</v>
      </c>
      <c r="AU1105" s="264">
        <f>IF(W1106=0,0,IF(AT1105&gt;0,ABS(+AT1105/W1106),-ABS(+AT1105/W1106)))</f>
        <v>0.16943619927428238</v>
      </c>
    </row>
    <row r="1106" spans="1:47" ht="13.5" x14ac:dyDescent="0.25">
      <c r="A1106" s="2428">
        <v>2310</v>
      </c>
      <c r="B1106" s="30" t="e">
        <v>#VALUE!</v>
      </c>
      <c r="C1106" s="30" t="e">
        <v>#VALUE!</v>
      </c>
      <c r="D1106" s="2428" t="s">
        <v>3923</v>
      </c>
      <c r="E1106" s="2486" t="s">
        <v>676</v>
      </c>
      <c r="F1106" s="763">
        <f>+VLOOKUP(A1106,'17NM_Clinic Revenue'!$C$10:$K$85,9,FALSE)</f>
        <v>0</v>
      </c>
      <c r="G1106" s="692">
        <f>+VLOOKUP(A1106,'17NM_Clinic Revenue'!$C$96:$K$170,9,FALSE)</f>
        <v>0</v>
      </c>
      <c r="H1106" s="693">
        <v>0</v>
      </c>
      <c r="I1106" s="692">
        <v>0</v>
      </c>
      <c r="J1106" s="693">
        <f>+VLOOKUP(A1106,'17NM_Clinic Revenue'!$C$10:$K$85,5,FALSE)</f>
        <v>4626133.8099999996</v>
      </c>
      <c r="K1106" s="692">
        <f>+VLOOKUP(A1106,'17NM_Clinic Revenue'!$C$96:$K$170,5,FALSE)</f>
        <v>4699987.76</v>
      </c>
      <c r="L1106" s="693">
        <f>+VLOOKUP(A1106,'17NM_Clinic Revenue'!$C$10:$K$85,8,FALSE)</f>
        <v>3282149.3802846218</v>
      </c>
      <c r="M1106" s="692">
        <f>+VLOOKUP(A1106,'17NM_Clinic Revenue'!$C$96:$K$170,8,FALSE)</f>
        <v>3057133</v>
      </c>
      <c r="N1106" s="701">
        <f>+SUMIF('17NM_Flex Cost'!$C$7:$C$122,A1106,'17NM_Flex Cost'!$E$7:$E$122)</f>
        <v>3954587.6394074396</v>
      </c>
      <c r="O1106" s="692">
        <f>+SUMIF('17NM_Flex Cost'!$M$7:$M$122,A1106,'17NM_Flex Cost'!$O$7:$O$122)</f>
        <v>4062677.3604000001</v>
      </c>
      <c r="P1106" s="694">
        <f>+L1106-N1106</f>
        <v>-672438.25912281778</v>
      </c>
      <c r="Q1106" s="695">
        <f>+M1106-O1106</f>
        <v>-1005544.3604000001</v>
      </c>
      <c r="R1106" s="701">
        <f>+SUMIF('17NM_Flex Cost'!$C$7:$C$122,A1106,'17NM_Flex Cost'!$F$7:$F$122)</f>
        <v>508187.40272268048</v>
      </c>
      <c r="S1106" s="702">
        <f>+SUMIF('17NM_Flex Cost'!$M$7:$M$122,A1106,'17NM_Flex Cost'!$P$7:$P$122)</f>
        <v>546587.9513999999</v>
      </c>
      <c r="T1106" s="701">
        <f>+SUMIF('17NM_Flex Cost'!$C$7:$C$122,A1106,'17NM_Flex Cost'!$G$7:$G$122)</f>
        <v>558644.98944902478</v>
      </c>
      <c r="U1106" s="702">
        <f>+SUMIF('17NM_Flex Cost'!$M$7:$M$122,A1106,'17NM_Flex Cost'!$Q$7:$Q$122)</f>
        <v>541952.03159999999</v>
      </c>
      <c r="V1106" s="694">
        <f>+P1106-R1106-T1106</f>
        <v>-1739270.6512945229</v>
      </c>
      <c r="W1106" s="696">
        <f>+Q1106-S1106-U1106</f>
        <v>-2094084.3434000001</v>
      </c>
      <c r="X1106" s="4048"/>
      <c r="Y1106" s="4049">
        <f>+N1106+R1106++T1106</f>
        <v>5021420.0315791452</v>
      </c>
      <c r="Z1106" s="4048">
        <f>+Y1106-'17NM_PLRecon'!V46</f>
        <v>0</v>
      </c>
      <c r="AA1106" s="3179">
        <f>+'17NM_PLRecon'!S46-'Departmental PL'!V1106</f>
        <v>0</v>
      </c>
      <c r="AB1106" s="3179">
        <f>+'17NM_PLRecon'!T46-'Departmental PL'!W1106</f>
        <v>0</v>
      </c>
      <c r="AC1106" s="3179"/>
      <c r="AD1106" s="2"/>
      <c r="AE1106" s="252"/>
      <c r="AF1106" s="2"/>
      <c r="AG1106" s="252"/>
      <c r="AH1106" s="2"/>
      <c r="AI1106" s="252"/>
      <c r="AJ1106" s="2"/>
      <c r="AK1106" s="252"/>
      <c r="AL1106" s="2"/>
      <c r="AM1106" s="252"/>
      <c r="AN1106" s="2"/>
      <c r="AO1106" s="252"/>
      <c r="AP1106" s="2"/>
      <c r="AQ1106" s="252"/>
      <c r="AR1106" s="2"/>
      <c r="AS1106" s="252"/>
      <c r="AT1106" s="2"/>
      <c r="AU1106" s="252"/>
    </row>
    <row r="1107" spans="1:47" ht="13.5" x14ac:dyDescent="0.25">
      <c r="A1107" s="30" t="e">
        <v>#VALUE!</v>
      </c>
      <c r="B1107" s="30" t="e">
        <v>#VALUE!</v>
      </c>
      <c r="C1107" s="30" t="e">
        <v>#VALUE!</v>
      </c>
      <c r="F1107" s="159"/>
      <c r="G1107" s="159"/>
      <c r="H1107" s="687"/>
      <c r="I1107" s="687"/>
      <c r="J1107" s="159"/>
      <c r="K1107" s="159"/>
      <c r="L1107" s="159"/>
      <c r="M1107" s="159"/>
      <c r="N1107" s="159"/>
      <c r="O1107" s="159"/>
      <c r="P1107" s="159"/>
      <c r="Q1107" s="159"/>
      <c r="R1107" s="159"/>
      <c r="S1107" s="159"/>
      <c r="T1107" s="159"/>
      <c r="U1107" s="159"/>
      <c r="V1107" s="159"/>
      <c r="W1107" s="159"/>
      <c r="X1107" s="4042"/>
      <c r="Y1107" s="4035"/>
      <c r="Z1107" s="4041"/>
      <c r="AA1107" s="3191"/>
      <c r="AB1107" s="3191"/>
      <c r="AC1107" s="3192"/>
      <c r="AD1107" s="2"/>
      <c r="AE1107" s="252"/>
      <c r="AF1107" s="2"/>
      <c r="AG1107" s="252"/>
      <c r="AH1107" s="2"/>
      <c r="AI1107" s="252"/>
      <c r="AJ1107" s="2"/>
      <c r="AK1107" s="252"/>
      <c r="AL1107" s="2"/>
      <c r="AM1107" s="252"/>
      <c r="AN1107" s="2"/>
      <c r="AO1107" s="252"/>
      <c r="AP1107" s="2"/>
      <c r="AQ1107" s="252"/>
      <c r="AR1107" s="2"/>
      <c r="AS1107" s="252"/>
      <c r="AT1107" s="2"/>
      <c r="AU1107" s="252"/>
    </row>
    <row r="1108" spans="1:47" ht="13.5" x14ac:dyDescent="0.25">
      <c r="A1108" s="1596">
        <v>2340</v>
      </c>
      <c r="B1108" s="30" t="e">
        <v>#VALUE!</v>
      </c>
      <c r="C1108" s="30" t="e">
        <v>#VALUE!</v>
      </c>
      <c r="D1108" s="1596" t="s">
        <v>3924</v>
      </c>
      <c r="E1108" s="712"/>
      <c r="F1108" s="678"/>
      <c r="G1108" s="678"/>
      <c r="H1108" s="678"/>
      <c r="I1108" s="678"/>
      <c r="J1108" s="678"/>
      <c r="K1108" s="678"/>
      <c r="L1108" s="678"/>
      <c r="M1108" s="678"/>
      <c r="N1108" s="678"/>
      <c r="O1108" s="678"/>
      <c r="P1108" s="678"/>
      <c r="Q1108" s="678"/>
      <c r="R1108" s="678"/>
      <c r="S1108" s="678"/>
      <c r="T1108" s="678"/>
      <c r="U1108" s="678"/>
      <c r="V1108" s="678"/>
      <c r="W1108" s="236"/>
      <c r="X1108" s="4060"/>
      <c r="Y1108" s="4058"/>
      <c r="Z1108" s="4059"/>
      <c r="AA1108" s="3187"/>
      <c r="AB1108" s="3187"/>
      <c r="AC1108" s="3187"/>
      <c r="AD1108" s="70">
        <f>+F1109-G1109</f>
        <v>-265</v>
      </c>
      <c r="AE1108" s="264">
        <f>IF(G1109=0,0,IF(AD1108&gt;0,ABS(+AD1108/G1109),-ABS(+AD1108/G1109)))</f>
        <v>-7.2862249106406374E-2</v>
      </c>
      <c r="AF1108" s="70">
        <f>+H1109-I1109</f>
        <v>-526</v>
      </c>
      <c r="AG1108" s="264">
        <f>IF(I1109=0,0,IF(AF1108&gt;0,ABS(+AF1108/I1109),-ABS(+AF1108/I1109)))</f>
        <v>-9.4638359121986329E-2</v>
      </c>
      <c r="AH1108" s="70">
        <f>+J1109-K1109</f>
        <v>-34550</v>
      </c>
      <c r="AI1108" s="264">
        <f>IF(K1109=0,0,IF(AH1108&gt;0,ABS(+AH1108/K1109),-ABS(+AH1108/K1109)))</f>
        <v>-7.0193046114088581E-2</v>
      </c>
      <c r="AJ1108" s="70">
        <f>+L1109-M1109</f>
        <v>-31969</v>
      </c>
      <c r="AK1108" s="264">
        <f>IF(M1109=0,0,IF(AJ1108&gt;0,ABS(+AJ1108/M1109),-ABS(+AJ1108/M1109)))</f>
        <v>-0.1126017921045958</v>
      </c>
      <c r="AL1108" s="70">
        <f>+N1109-O1109</f>
        <v>-18407</v>
      </c>
      <c r="AM1108" s="264">
        <f>IF(O1109=0,0,IF(AL1108&gt;0,ABS(+AL1108/O1109),-ABS(+AL1108/O1109)))</f>
        <v>-5.307654822217929E-2</v>
      </c>
      <c r="AN1108" s="70">
        <f>+P1109-Q1109</f>
        <v>-13562</v>
      </c>
      <c r="AO1108" s="264">
        <f>IF(Q1109=0,0,IF(AN1108&gt;0,ABS(+AN1108/Q1109),-ABS(+AN1108/Q1109)))</f>
        <v>-0.21564979567173909</v>
      </c>
      <c r="AP1108" s="70">
        <f>+R1109-S1109</f>
        <v>-7681</v>
      </c>
      <c r="AQ1108" s="264">
        <f>IF(S1109=0,0,IF(AP1108&gt;0,ABS(+AP1108/S1109),-ABS(+AP1108/S1109)))</f>
        <v>-0.13230329337191676</v>
      </c>
      <c r="AR1108" s="70">
        <f>+T1109-U1109</f>
        <v>-750</v>
      </c>
      <c r="AS1108" s="264">
        <f>IF(U1109=0,0,IF(AR1108&gt;0,ABS(+AR1108/U1109),-ABS(+AR1108/U1109)))</f>
        <v>-1.5993517294323367E-2</v>
      </c>
      <c r="AT1108" s="70">
        <f>+V1109-W1109</f>
        <v>-5131</v>
      </c>
      <c r="AU1108" s="264">
        <f>IF(W1109=0,0,IF(AT1108&gt;0,ABS(+AT1108/W1109),-ABS(+AT1108/W1109)))</f>
        <v>-3.0570963840347E-2</v>
      </c>
    </row>
    <row r="1109" spans="1:47" ht="13.5" x14ac:dyDescent="0.25">
      <c r="A1109" s="679">
        <v>2340</v>
      </c>
      <c r="B1109" s="30" t="e">
        <v>#VALUE!</v>
      </c>
      <c r="C1109" s="30" t="e">
        <v>#VALUE!</v>
      </c>
      <c r="D1109" s="679" t="s">
        <v>3925</v>
      </c>
      <c r="E1109" s="731" t="s">
        <v>675</v>
      </c>
      <c r="F1109" s="763">
        <f>+'17HPM_DATA_INPUT'!D603</f>
        <v>3372</v>
      </c>
      <c r="G1109" s="692">
        <f>+'17HPM_DATA_INPUT'!E603</f>
        <v>3637</v>
      </c>
      <c r="H1109" s="693">
        <f>+'17HPM_DATA_INPUT'!F603</f>
        <v>5032</v>
      </c>
      <c r="I1109" s="692">
        <f>+'17HPM_DATA_INPUT'!G603</f>
        <v>5558</v>
      </c>
      <c r="J1109" s="693">
        <f>+'17HPM_DATA_INPUT'!H603</f>
        <v>457664</v>
      </c>
      <c r="K1109" s="692">
        <f>+'17HPM_DATA_INPUT'!I603</f>
        <v>492214</v>
      </c>
      <c r="L1109" s="693">
        <f>+'17HPM_DATA_INPUT'!J603</f>
        <v>251943</v>
      </c>
      <c r="M1109" s="692">
        <f>+'17HPM_DATA_INPUT'!K603</f>
        <v>283912</v>
      </c>
      <c r="N1109" s="693">
        <f>+'17HPM_DATA_INPUT'!L603</f>
        <v>328394</v>
      </c>
      <c r="O1109" s="692">
        <f>+'17HPM_DATA_INPUT'!M603</f>
        <v>346801</v>
      </c>
      <c r="P1109" s="694">
        <f>+L1109-N1109</f>
        <v>-76451</v>
      </c>
      <c r="Q1109" s="695">
        <f>+M1109-O1109</f>
        <v>-62889</v>
      </c>
      <c r="R1109" s="693">
        <f>+'17HPM_DATA_INPUT'!P603</f>
        <v>50375</v>
      </c>
      <c r="S1109" s="692">
        <f>+'17HPM_DATA_INPUT'!Q603</f>
        <v>58056</v>
      </c>
      <c r="T1109" s="693">
        <f>+'17HPM_DATA_INPUT'!R603</f>
        <v>46144</v>
      </c>
      <c r="U1109" s="692">
        <f>+'17HPM_DATA_INPUT'!S603</f>
        <v>46894</v>
      </c>
      <c r="V1109" s="694">
        <f>+P1109-R1109-T1109</f>
        <v>-172970</v>
      </c>
      <c r="W1109" s="696">
        <f>+Q1109-S1109-U1109</f>
        <v>-167839</v>
      </c>
      <c r="X1109" s="4048"/>
      <c r="Y1109" s="4049"/>
      <c r="Z1109" s="4048"/>
      <c r="AA1109" s="3187"/>
      <c r="AB1109" s="3187"/>
      <c r="AC1109" s="3187"/>
      <c r="AD1109" s="70">
        <f>+F1110-G1110</f>
        <v>0</v>
      </c>
      <c r="AE1109" s="264">
        <f>IF(G1110=0,0,IF(AD1109&gt;0,ABS(+AD1109/G1110),-ABS(+AD1109/G1110)))</f>
        <v>0</v>
      </c>
      <c r="AF1109" s="70">
        <f>+H1110-I1110</f>
        <v>0</v>
      </c>
      <c r="AG1109" s="264">
        <f>IF(I1110=0,0,IF(AF1109&gt;0,ABS(+AF1109/I1110),-ABS(+AF1109/I1110)))</f>
        <v>0</v>
      </c>
      <c r="AH1109" s="70">
        <f>+J1110-K1110</f>
        <v>-78012.830000000075</v>
      </c>
      <c r="AI1109" s="264">
        <f>IF(K1110=0,0,IF(AH1109&gt;0,ABS(+AH1109/K1110),-ABS(+AH1109/K1110)))</f>
        <v>-1.0741654011097715E-2</v>
      </c>
      <c r="AJ1109" s="70">
        <f>+L1110-M1110</f>
        <v>224697.54441196378</v>
      </c>
      <c r="AK1109" s="264">
        <f>IF(M1110=0,0,IF(AJ1109&gt;0,ABS(+AJ1109/M1110),-ABS(+AJ1109/M1110)))</f>
        <v>4.9199722711966473E-2</v>
      </c>
      <c r="AL1109" s="70">
        <f>+N1110-O1110</f>
        <v>92689.54322615359</v>
      </c>
      <c r="AM1109" s="264">
        <f>IF(O1110=0,0,IF(AL1109&gt;0,ABS(+AL1109/O1110),-ABS(+AL1109/O1110)))</f>
        <v>1.8281524594773047E-2</v>
      </c>
      <c r="AN1109" s="70">
        <f>+P1110-Q1110</f>
        <v>132008.00118581019</v>
      </c>
      <c r="AO1109" s="264">
        <f>IF(Q1110=0,0,IF(AN1109&gt;0,ABS(+AN1109/Q1110),-ABS(+AN1109/Q1110)))</f>
        <v>0.26240375163203156</v>
      </c>
      <c r="AP1109" s="70">
        <f>+R1110-S1110</f>
        <v>-56799.561693488853</v>
      </c>
      <c r="AQ1109" s="264">
        <f>IF(S1110=0,0,IF(AP1109&gt;0,ABS(+AP1109/S1110),-ABS(+AP1109/S1110)))</f>
        <v>-6.6920629540944493E-2</v>
      </c>
      <c r="AR1109" s="70">
        <f>+T1110-U1110</f>
        <v>39869.639148920891</v>
      </c>
      <c r="AS1109" s="264">
        <f>IF(U1110=0,0,IF(AR1109&gt;0,ABS(+AR1109/U1110),-ABS(+AR1109/U1110)))</f>
        <v>5.8155014683223739E-2</v>
      </c>
      <c r="AT1109" s="70">
        <f>+V1110-W1110</f>
        <v>148937.92373037804</v>
      </c>
      <c r="AU1109" s="264">
        <f>IF(W1110=0,0,IF(AT1109&gt;0,ABS(+AT1109/W1110),-ABS(+AT1109/W1110)))</f>
        <v>7.3101687658608597E-2</v>
      </c>
    </row>
    <row r="1110" spans="1:47" ht="13.5" x14ac:dyDescent="0.25">
      <c r="A1110" s="2428">
        <v>2340</v>
      </c>
      <c r="B1110" s="30" t="e">
        <v>#VALUE!</v>
      </c>
      <c r="C1110" s="30" t="e">
        <v>#VALUE!</v>
      </c>
      <c r="D1110" s="2428" t="s">
        <v>3926</v>
      </c>
      <c r="E1110" s="2486" t="s">
        <v>676</v>
      </c>
      <c r="F1110" s="763">
        <f>+VLOOKUP(A1110,'17NM_Clinic Revenue'!$C$10:$K$85,9,FALSE)</f>
        <v>0</v>
      </c>
      <c r="G1110" s="692">
        <f>+VLOOKUP(A1110,'17NM_Clinic Revenue'!$C$96:$K$170,9,FALSE)</f>
        <v>0</v>
      </c>
      <c r="H1110" s="693">
        <v>0</v>
      </c>
      <c r="I1110" s="692">
        <v>0</v>
      </c>
      <c r="J1110" s="693">
        <f>+VLOOKUP(A1110,'17NM_Clinic Revenue'!$C$10:$K$85,5,FALSE)</f>
        <v>7184633.1200000001</v>
      </c>
      <c r="K1110" s="692">
        <f>+VLOOKUP(A1110,'17NM_Clinic Revenue'!$C$96:$K$170,5,FALSE)</f>
        <v>7262645.9500000002</v>
      </c>
      <c r="L1110" s="693">
        <f>+VLOOKUP(A1110,'17NM_Clinic Revenue'!$C$10:$K$85,8,FALSE)</f>
        <v>4791746.5444119638</v>
      </c>
      <c r="M1110" s="692">
        <f>+VLOOKUP(A1110,'17NM_Clinic Revenue'!$C$96:$K$170,8,FALSE)</f>
        <v>4567049</v>
      </c>
      <c r="N1110" s="701">
        <f>+SUMIF('17NM_Flex Cost'!$C$7:$C$122,A1110,'17NM_Flex Cost'!$E$7:$E$122)</f>
        <v>5162810.6234261533</v>
      </c>
      <c r="O1110" s="692">
        <f>+SUMIF('17NM_Flex Cost'!$M$7:$M$122,A1110,'17NM_Flex Cost'!$O$7:$O$122)</f>
        <v>5070121.0801999997</v>
      </c>
      <c r="P1110" s="694">
        <f>+L1110-N1110</f>
        <v>-371064.07901418954</v>
      </c>
      <c r="Q1110" s="695">
        <f>+M1110-O1110</f>
        <v>-503072.08019999973</v>
      </c>
      <c r="R1110" s="701">
        <f>+SUMIF('17NM_Flex Cost'!$C$7:$C$122,A1110,'17NM_Flex Cost'!$F$7:$F$122)</f>
        <v>791960.56030651112</v>
      </c>
      <c r="S1110" s="702">
        <f>+SUMIF('17NM_Flex Cost'!$M$7:$M$122,A1110,'17NM_Flex Cost'!$P$7:$P$122)</f>
        <v>848760.12199999997</v>
      </c>
      <c r="T1110" s="701">
        <f>+SUMIF('17NM_Flex Cost'!$C$7:$C$122,A1110,'17NM_Flex Cost'!$G$7:$G$122)</f>
        <v>725444.89634892088</v>
      </c>
      <c r="U1110" s="702">
        <f>+SUMIF('17NM_Flex Cost'!$M$7:$M$122,A1110,'17NM_Flex Cost'!$Q$7:$Q$122)</f>
        <v>685575.25719999999</v>
      </c>
      <c r="V1110" s="694">
        <f>+P1110-R1110-T1110</f>
        <v>-1888469.5356696215</v>
      </c>
      <c r="W1110" s="696">
        <f>+Q1110-S1110-U1110</f>
        <v>-2037407.4593999996</v>
      </c>
      <c r="X1110" s="4048"/>
      <c r="Y1110" s="4049">
        <f>+N1110+R1110++T1110</f>
        <v>6680216.0800815849</v>
      </c>
      <c r="Z1110" s="4048">
        <f>+Y1110-'17NM_PLRecon'!V47</f>
        <v>0</v>
      </c>
      <c r="AA1110" s="3179">
        <f>+'17NM_PLRecon'!S47-'Departmental PL'!V1110</f>
        <v>0</v>
      </c>
      <c r="AB1110" s="3179">
        <f>+'17NM_PLRecon'!T47-'Departmental PL'!W1110</f>
        <v>0</v>
      </c>
      <c r="AC1110" s="3179"/>
      <c r="AD1110" s="2"/>
      <c r="AE1110" s="252"/>
      <c r="AF1110" s="2"/>
      <c r="AG1110" s="252"/>
      <c r="AH1110" s="2"/>
      <c r="AI1110" s="252"/>
      <c r="AJ1110" s="2"/>
      <c r="AK1110" s="252"/>
      <c r="AL1110" s="2"/>
      <c r="AM1110" s="252"/>
      <c r="AN1110" s="2"/>
      <c r="AO1110" s="252"/>
      <c r="AP1110" s="2"/>
      <c r="AQ1110" s="252"/>
      <c r="AR1110" s="2"/>
      <c r="AS1110" s="252"/>
      <c r="AT1110" s="2"/>
      <c r="AU1110" s="252"/>
    </row>
    <row r="1111" spans="1:47" ht="13.5" x14ac:dyDescent="0.25">
      <c r="A1111" s="30" t="e">
        <v>#VALUE!</v>
      </c>
      <c r="B1111" s="30" t="e">
        <v>#VALUE!</v>
      </c>
      <c r="C1111" s="30" t="e">
        <v>#VALUE!</v>
      </c>
      <c r="F1111" s="159"/>
      <c r="G1111" s="159"/>
      <c r="H1111" s="687"/>
      <c r="I1111" s="687"/>
      <c r="J1111" s="159"/>
      <c r="K1111" s="159"/>
      <c r="L1111" s="159"/>
      <c r="M1111" s="159"/>
      <c r="N1111" s="159"/>
      <c r="O1111" s="159"/>
      <c r="P1111" s="159"/>
      <c r="Q1111" s="159"/>
      <c r="R1111" s="159"/>
      <c r="S1111" s="159"/>
      <c r="T1111" s="159"/>
      <c r="U1111" s="159"/>
      <c r="V1111" s="159"/>
      <c r="W1111" s="159"/>
      <c r="X1111" s="4042"/>
      <c r="Y1111" s="4035"/>
      <c r="Z1111" s="4041"/>
      <c r="AA1111" s="3191"/>
      <c r="AB1111" s="3191"/>
      <c r="AC1111" s="3192"/>
      <c r="AD1111" s="2"/>
      <c r="AE1111" s="252"/>
      <c r="AF1111" s="2"/>
      <c r="AG1111" s="252"/>
      <c r="AH1111" s="2"/>
      <c r="AI1111" s="252"/>
      <c r="AJ1111" s="2"/>
      <c r="AK1111" s="252"/>
      <c r="AL1111" s="2"/>
      <c r="AM1111" s="252"/>
      <c r="AN1111" s="2"/>
      <c r="AO1111" s="252"/>
      <c r="AP1111" s="2"/>
      <c r="AQ1111" s="252"/>
      <c r="AR1111" s="2"/>
      <c r="AS1111" s="252"/>
      <c r="AT1111" s="2"/>
      <c r="AU1111" s="252"/>
    </row>
    <row r="1112" spans="1:47" ht="13.5" x14ac:dyDescent="0.25">
      <c r="A1112" s="1596">
        <v>2360</v>
      </c>
      <c r="B1112" s="30" t="e">
        <v>#VALUE!</v>
      </c>
      <c r="C1112" s="30" t="e">
        <v>#VALUE!</v>
      </c>
      <c r="D1112" s="1596" t="s">
        <v>3927</v>
      </c>
      <c r="E1112" s="712"/>
      <c r="F1112" s="678"/>
      <c r="G1112" s="678"/>
      <c r="H1112" s="678"/>
      <c r="I1112" s="678"/>
      <c r="J1112" s="678"/>
      <c r="K1112" s="678"/>
      <c r="L1112" s="678"/>
      <c r="M1112" s="678"/>
      <c r="N1112" s="678"/>
      <c r="O1112" s="678"/>
      <c r="P1112" s="678"/>
      <c r="Q1112" s="678"/>
      <c r="R1112" s="678"/>
      <c r="S1112" s="678"/>
      <c r="T1112" s="678"/>
      <c r="U1112" s="678"/>
      <c r="V1112" s="678"/>
      <c r="W1112" s="236"/>
      <c r="X1112" s="4060"/>
      <c r="Y1112" s="4058"/>
      <c r="Z1112" s="4059"/>
      <c r="AA1112" s="3187"/>
      <c r="AB1112" s="3187"/>
      <c r="AC1112" s="3187"/>
      <c r="AD1112" s="70">
        <f>+F1113-G1113</f>
        <v>-69</v>
      </c>
      <c r="AE1112" s="264">
        <f>IF(G1113=0,0,IF(AD1112&gt;0,ABS(+AD1112/G1113),-ABS(+AD1112/G1113)))</f>
        <v>-3.2303370786516857E-2</v>
      </c>
      <c r="AF1112" s="70">
        <f>+H1113-I1113</f>
        <v>-276</v>
      </c>
      <c r="AG1112" s="264">
        <f>IF(I1113=0,0,IF(AF1112&gt;0,ABS(+AF1112/I1113),-ABS(+AF1112/I1113)))</f>
        <v>-8.4923076923076921E-2</v>
      </c>
      <c r="AH1112" s="70">
        <f>+J1113-K1113</f>
        <v>-25052</v>
      </c>
      <c r="AI1112" s="264">
        <f>IF(K1113=0,0,IF(AH1112&gt;0,ABS(+AH1112/K1113),-ABS(+AH1112/K1113)))</f>
        <v>-8.1565941042788581E-2</v>
      </c>
      <c r="AJ1112" s="70">
        <f>+L1113-M1113</f>
        <v>-21392</v>
      </c>
      <c r="AK1112" s="264">
        <f>IF(M1113=0,0,IF(AJ1112&gt;0,ABS(+AJ1112/M1113),-ABS(+AJ1112/M1113)))</f>
        <v>-0.11851720527210978</v>
      </c>
      <c r="AL1112" s="70">
        <f>+N1113-O1113</f>
        <v>-22343</v>
      </c>
      <c r="AM1112" s="264">
        <f>IF(O1113=0,0,IF(AL1112&gt;0,ABS(+AL1112/O1113),-ABS(+AL1112/O1113)))</f>
        <v>-9.6388296908568524E-2</v>
      </c>
      <c r="AN1112" s="70">
        <f>+P1113-Q1113</f>
        <v>951</v>
      </c>
      <c r="AO1112" s="264">
        <f>IF(Q1113=0,0,IF(AN1112&gt;0,ABS(+AN1112/Q1113),-ABS(+AN1112/Q1113)))</f>
        <v>1.8536205048240911E-2</v>
      </c>
      <c r="AP1112" s="70">
        <f>+R1113-S1113</f>
        <v>-6289</v>
      </c>
      <c r="AQ1112" s="264">
        <f>IF(S1113=0,0,IF(AP1112&gt;0,ABS(+AP1112/S1113),-ABS(+AP1112/S1113)))</f>
        <v>-0.17188695747239532</v>
      </c>
      <c r="AR1112" s="70">
        <f>+T1113-U1113</f>
        <v>-1450</v>
      </c>
      <c r="AS1112" s="264">
        <f>IF(U1113=0,0,IF(AR1112&gt;0,ABS(+AR1112/U1113),-ABS(+AR1112/U1113)))</f>
        <v>-4.6563904945407839E-2</v>
      </c>
      <c r="AT1112" s="70">
        <f>+V1113-W1113</f>
        <v>8690</v>
      </c>
      <c r="AU1112" s="264">
        <f>IF(W1113=0,0,IF(AT1112&gt;0,ABS(+AT1112/W1113),-ABS(+AT1112/W1113)))</f>
        <v>7.3004965009703188E-2</v>
      </c>
    </row>
    <row r="1113" spans="1:47" ht="13.5" x14ac:dyDescent="0.25">
      <c r="A1113" s="679">
        <v>2360</v>
      </c>
      <c r="B1113" s="30" t="e">
        <v>#VALUE!</v>
      </c>
      <c r="C1113" s="30" t="e">
        <v>#VALUE!</v>
      </c>
      <c r="D1113" s="679" t="s">
        <v>3928</v>
      </c>
      <c r="E1113" s="731" t="s">
        <v>675</v>
      </c>
      <c r="F1113" s="763">
        <f>+'17HPM_DATA_INPUT'!D605</f>
        <v>2067</v>
      </c>
      <c r="G1113" s="692">
        <f>+'17HPM_DATA_INPUT'!E605</f>
        <v>2136</v>
      </c>
      <c r="H1113" s="693">
        <f>+'17HPM_DATA_INPUT'!F605</f>
        <v>2974</v>
      </c>
      <c r="I1113" s="692">
        <f>+'17HPM_DATA_INPUT'!G605</f>
        <v>3250</v>
      </c>
      <c r="J1113" s="693">
        <f>+'17HPM_DATA_INPUT'!H605</f>
        <v>282086</v>
      </c>
      <c r="K1113" s="692">
        <f>+'17HPM_DATA_INPUT'!I605</f>
        <v>307138</v>
      </c>
      <c r="L1113" s="693">
        <f>+'17HPM_DATA_INPUT'!J605</f>
        <v>159105</v>
      </c>
      <c r="M1113" s="692">
        <f>+'17HPM_DATA_INPUT'!K605</f>
        <v>180497</v>
      </c>
      <c r="N1113" s="693">
        <f>+'17HPM_DATA_INPUT'!L605</f>
        <v>209459</v>
      </c>
      <c r="O1113" s="692">
        <f>+'17HPM_DATA_INPUT'!M605</f>
        <v>231802</v>
      </c>
      <c r="P1113" s="694">
        <f>+L1113-N1113</f>
        <v>-50354</v>
      </c>
      <c r="Q1113" s="695">
        <f>+M1113-O1113</f>
        <v>-51305</v>
      </c>
      <c r="R1113" s="693">
        <f>+'17HPM_DATA_INPUT'!P605</f>
        <v>30299</v>
      </c>
      <c r="S1113" s="692">
        <f>+'17HPM_DATA_INPUT'!Q605</f>
        <v>36588</v>
      </c>
      <c r="T1113" s="693">
        <f>+'17HPM_DATA_INPUT'!R605</f>
        <v>29690</v>
      </c>
      <c r="U1113" s="692">
        <f>+'17HPM_DATA_INPUT'!S605</f>
        <v>31140</v>
      </c>
      <c r="V1113" s="694">
        <f>+P1113-R1113-T1113</f>
        <v>-110343</v>
      </c>
      <c r="W1113" s="696">
        <f>+Q1113-S1113-U1113</f>
        <v>-119033</v>
      </c>
      <c r="X1113" s="4048"/>
      <c r="Y1113" s="4049"/>
      <c r="Z1113" s="4048"/>
      <c r="AA1113" s="3187"/>
      <c r="AB1113" s="3187"/>
      <c r="AC1113" s="3187"/>
      <c r="AD1113" s="70">
        <f>+F1114-G1114</f>
        <v>0</v>
      </c>
      <c r="AE1113" s="264">
        <f>IF(G1114=0,0,IF(AD1113&gt;0,ABS(+AD1113/G1114),-ABS(+AD1113/G1114)))</f>
        <v>0</v>
      </c>
      <c r="AF1113" s="70">
        <f>+H1114-I1114</f>
        <v>0</v>
      </c>
      <c r="AG1113" s="264">
        <f>IF(I1114=0,0,IF(AF1113&gt;0,ABS(+AF1113/I1114),-ABS(+AF1113/I1114)))</f>
        <v>0</v>
      </c>
      <c r="AH1113" s="70">
        <f>+J1114-K1114</f>
        <v>-82094</v>
      </c>
      <c r="AI1113" s="264">
        <f>IF(K1114=0,0,IF(AH1113&gt;0,ABS(+AH1113/K1114),-ABS(+AH1113/K1114)))</f>
        <v>-1.6899798690365442E-2</v>
      </c>
      <c r="AJ1113" s="70">
        <f>+L1114-M1114</f>
        <v>256642.36882976163</v>
      </c>
      <c r="AK1113" s="264">
        <f>IF(M1114=0,0,IF(AJ1113&gt;0,ABS(+AJ1113/M1114),-ABS(+AJ1113/M1114)))</f>
        <v>8.2037771047481237E-2</v>
      </c>
      <c r="AL1113" s="70">
        <f>+N1114-O1114</f>
        <v>66571.942140345462</v>
      </c>
      <c r="AM1113" s="264">
        <f>IF(O1114=0,0,IF(AL1113&gt;0,ABS(+AL1113/O1114),-ABS(+AL1113/O1114)))</f>
        <v>1.8560903210293127E-2</v>
      </c>
      <c r="AN1113" s="70">
        <f>+P1114-Q1114</f>
        <v>190070.42668941617</v>
      </c>
      <c r="AO1113" s="264">
        <f>IF(Q1114=0,0,IF(AN1113&gt;0,ABS(+AN1113/Q1114),-ABS(+AN1113/Q1114)))</f>
        <v>0.41470051135815261</v>
      </c>
      <c r="AP1113" s="70">
        <f>+R1114-S1114</f>
        <v>-37671.842335229507</v>
      </c>
      <c r="AQ1113" s="264">
        <f>IF(S1114=0,0,IF(AP1113&gt;0,ABS(+AP1113/S1114),-ABS(+AP1113/S1114)))</f>
        <v>-6.6543229734048109E-2</v>
      </c>
      <c r="AR1113" s="70">
        <f>+T1114-U1114</f>
        <v>35995.729613647331</v>
      </c>
      <c r="AS1113" s="264">
        <f>IF(U1114=0,0,IF(AR1113&gt;0,ABS(+AR1113/U1114),-ABS(+AR1113/U1114)))</f>
        <v>7.4705122100300975E-2</v>
      </c>
      <c r="AT1113" s="70">
        <f>+V1114-W1114</f>
        <v>191746.53941099858</v>
      </c>
      <c r="AU1113" s="264">
        <f>IF(W1114=0,0,IF(AT1113&gt;0,ABS(+AT1113/W1114),-ABS(+AT1113/W1114)))</f>
        <v>0.12729679220531637</v>
      </c>
    </row>
    <row r="1114" spans="1:47" ht="13.5" x14ac:dyDescent="0.25">
      <c r="A1114" s="2428">
        <v>2360</v>
      </c>
      <c r="B1114" s="30" t="e">
        <v>#VALUE!</v>
      </c>
      <c r="C1114" s="30" t="e">
        <v>#VALUE!</v>
      </c>
      <c r="D1114" s="2428" t="s">
        <v>3929</v>
      </c>
      <c r="E1114" s="2486" t="s">
        <v>676</v>
      </c>
      <c r="F1114" s="763">
        <f>+VLOOKUP(A1114,'17NM_Clinic Revenue'!$C$10:$K$85,9,FALSE)</f>
        <v>0</v>
      </c>
      <c r="G1114" s="692">
        <f>+VLOOKUP(A1114,'17NM_Clinic Revenue'!$C$96:$K$170,9,FALSE)</f>
        <v>0</v>
      </c>
      <c r="H1114" s="693">
        <v>0</v>
      </c>
      <c r="I1114" s="692">
        <v>0</v>
      </c>
      <c r="J1114" s="693">
        <f>+VLOOKUP(A1114,'17NM_Clinic Revenue'!$C$10:$K$85,5,FALSE)</f>
        <v>4775597</v>
      </c>
      <c r="K1114" s="692">
        <f>+VLOOKUP(A1114,'17NM_Clinic Revenue'!$C$96:$K$170,5,FALSE)</f>
        <v>4857691</v>
      </c>
      <c r="L1114" s="693">
        <f>+VLOOKUP(A1114,'17NM_Clinic Revenue'!$C$10:$K$85,8,FALSE)</f>
        <v>3384986.3688297616</v>
      </c>
      <c r="M1114" s="692">
        <f>+VLOOKUP(A1114,'17NM_Clinic Revenue'!$C$96:$K$170,8,FALSE)</f>
        <v>3128344</v>
      </c>
      <c r="N1114" s="701">
        <f>+SUMIF('17NM_Flex Cost'!$C$7:$C$122,A1114,'17NM_Flex Cost'!$E$7:$E$122)</f>
        <v>3653247.7297403454</v>
      </c>
      <c r="O1114" s="692">
        <f>+SUMIF('17NM_Flex Cost'!$M$7:$M$122,A1114,'17NM_Flex Cost'!$O$7:$O$122)</f>
        <v>3586675.7875999999</v>
      </c>
      <c r="P1114" s="694">
        <f>+L1114-N1114</f>
        <v>-268261.36091058375</v>
      </c>
      <c r="Q1114" s="695">
        <f>+M1114-O1114</f>
        <v>-458331.78759999992</v>
      </c>
      <c r="R1114" s="701">
        <f>+SUMIF('17NM_Flex Cost'!$C$7:$C$122,A1114,'17NM_Flex Cost'!$F$7:$F$122)</f>
        <v>528454.00526477047</v>
      </c>
      <c r="S1114" s="702">
        <f>+SUMIF('17NM_Flex Cost'!$M$7:$M$122,A1114,'17NM_Flex Cost'!$P$7:$P$122)</f>
        <v>566125.84759999998</v>
      </c>
      <c r="T1114" s="701">
        <f>+SUMIF('17NM_Flex Cost'!$C$7:$C$122,A1114,'17NM_Flex Cost'!$G$7:$G$122)</f>
        <v>517833.23421364732</v>
      </c>
      <c r="U1114" s="702">
        <f>+SUMIF('17NM_Flex Cost'!$M$7:$M$122,A1114,'17NM_Flex Cost'!$Q$7:$Q$122)</f>
        <v>481837.50459999999</v>
      </c>
      <c r="V1114" s="694">
        <f>+P1114-R1114-T1114</f>
        <v>-1314548.6003890014</v>
      </c>
      <c r="W1114" s="696">
        <f>+Q1114-S1114-U1114</f>
        <v>-1506295.1398</v>
      </c>
      <c r="X1114" s="4048"/>
      <c r="Y1114" s="4049">
        <f>+N1114+R1114++T1114</f>
        <v>4699534.9692187635</v>
      </c>
      <c r="Z1114" s="4048">
        <f>+Y1114-'17NM_PLRecon'!V48</f>
        <v>0</v>
      </c>
      <c r="AA1114" s="3179">
        <f>+'17NM_PLRecon'!S48-'Departmental PL'!V1114</f>
        <v>0</v>
      </c>
      <c r="AB1114" s="3179">
        <f>+'17NM_PLRecon'!T48-'Departmental PL'!W1114</f>
        <v>0</v>
      </c>
      <c r="AC1114" s="3179"/>
      <c r="AD1114" s="2"/>
      <c r="AE1114" s="252"/>
      <c r="AF1114" s="2"/>
      <c r="AG1114" s="252"/>
      <c r="AH1114" s="2"/>
      <c r="AI1114" s="252"/>
      <c r="AJ1114" s="2"/>
      <c r="AK1114" s="252"/>
      <c r="AL1114" s="2"/>
      <c r="AM1114" s="252"/>
      <c r="AN1114" s="2"/>
      <c r="AO1114" s="252"/>
      <c r="AP1114" s="2"/>
      <c r="AQ1114" s="252"/>
      <c r="AR1114" s="2"/>
      <c r="AS1114" s="252"/>
      <c r="AT1114" s="2"/>
      <c r="AU1114" s="252"/>
    </row>
    <row r="1115" spans="1:47" ht="13.5" x14ac:dyDescent="0.25">
      <c r="A1115" s="30" t="e">
        <v>#VALUE!</v>
      </c>
      <c r="B1115" s="30" t="e">
        <v>#VALUE!</v>
      </c>
      <c r="C1115" s="30" t="e">
        <v>#VALUE!</v>
      </c>
      <c r="F1115" s="159"/>
      <c r="G1115" s="159"/>
      <c r="H1115" s="687"/>
      <c r="I1115" s="687"/>
      <c r="J1115" s="159"/>
      <c r="K1115" s="159"/>
      <c r="L1115" s="159"/>
      <c r="M1115" s="159"/>
      <c r="N1115" s="159"/>
      <c r="O1115" s="159"/>
      <c r="P1115" s="159"/>
      <c r="Q1115" s="159"/>
      <c r="R1115" s="159"/>
      <c r="S1115" s="159"/>
      <c r="T1115" s="159"/>
      <c r="U1115" s="159"/>
      <c r="V1115" s="159"/>
      <c r="W1115" s="159"/>
      <c r="X1115" s="4042"/>
      <c r="Y1115" s="4035"/>
      <c r="Z1115" s="4041"/>
      <c r="AA1115" s="3191"/>
      <c r="AB1115" s="3191"/>
      <c r="AC1115" s="3192"/>
      <c r="AD1115" s="2"/>
      <c r="AE1115" s="252"/>
      <c r="AF1115" s="2"/>
      <c r="AG1115" s="252"/>
      <c r="AH1115" s="2"/>
      <c r="AI1115" s="252"/>
      <c r="AJ1115" s="2"/>
      <c r="AK1115" s="252"/>
      <c r="AL1115" s="2"/>
      <c r="AM1115" s="252"/>
      <c r="AN1115" s="2"/>
      <c r="AO1115" s="252"/>
      <c r="AP1115" s="2"/>
      <c r="AQ1115" s="252"/>
      <c r="AR1115" s="2"/>
      <c r="AS1115" s="252"/>
      <c r="AT1115" s="2"/>
      <c r="AU1115" s="252"/>
    </row>
    <row r="1116" spans="1:47" ht="13.5" x14ac:dyDescent="0.25">
      <c r="A1116" s="1596">
        <v>2400</v>
      </c>
      <c r="B1116" s="30" t="e">
        <v>#VALUE!</v>
      </c>
      <c r="C1116" s="30" t="e">
        <v>#VALUE!</v>
      </c>
      <c r="D1116" s="1596" t="s">
        <v>4114</v>
      </c>
      <c r="E1116" s="712"/>
      <c r="F1116" s="678"/>
      <c r="G1116" s="678"/>
      <c r="H1116" s="678"/>
      <c r="I1116" s="678"/>
      <c r="J1116" s="678"/>
      <c r="K1116" s="678"/>
      <c r="L1116" s="678"/>
      <c r="M1116" s="678"/>
      <c r="N1116" s="678"/>
      <c r="O1116" s="678"/>
      <c r="P1116" s="678"/>
      <c r="Q1116" s="678"/>
      <c r="R1116" s="678"/>
      <c r="S1116" s="678"/>
      <c r="T1116" s="678"/>
      <c r="U1116" s="678"/>
      <c r="V1116" s="678"/>
      <c r="W1116" s="236"/>
      <c r="X1116" s="4060"/>
      <c r="Y1116" s="4058"/>
      <c r="Z1116" s="4059"/>
      <c r="AA1116" s="3187"/>
      <c r="AB1116" s="3187"/>
      <c r="AC1116" s="3187"/>
      <c r="AD1116" s="70">
        <f>+F1117-G1117</f>
        <v>-185</v>
      </c>
      <c r="AE1116" s="264">
        <f>IF(G1117=0,0,IF(AD1116&gt;0,ABS(+AD1116/G1117),-ABS(+AD1116/G1117)))</f>
        <v>-0.15391014975041598</v>
      </c>
      <c r="AF1116" s="70">
        <f>+H1117-I1117</f>
        <v>148</v>
      </c>
      <c r="AG1116" s="264">
        <f>IF(I1117=0,0,IF(AF1116&gt;0,ABS(+AF1116/I1117),-ABS(+AF1116/I1117)))</f>
        <v>6.1461794019933555E-2</v>
      </c>
      <c r="AH1116" s="70">
        <f>+J1117-K1117</f>
        <v>-19044</v>
      </c>
      <c r="AI1116" s="264">
        <f>IF(K1117=0,0,IF(AH1116&gt;0,ABS(+AH1116/K1117),-ABS(+AH1116/K1117)))</f>
        <v>-0.1180649840980527</v>
      </c>
      <c r="AJ1116" s="70">
        <f>+L1117-M1117</f>
        <v>-18894</v>
      </c>
      <c r="AK1116" s="264">
        <f>IF(M1117=0,0,IF(AJ1116&gt;0,ABS(+AJ1116/M1117),-ABS(+AJ1116/M1117)))</f>
        <v>-0.2172323399558499</v>
      </c>
      <c r="AL1116" s="70">
        <f>+N1117-O1117</f>
        <v>1403</v>
      </c>
      <c r="AM1116" s="264">
        <f>IF(O1117=0,0,IF(AL1116&gt;0,ABS(+AL1116/O1117),-ABS(+AL1116/O1117)))</f>
        <v>1.1715390332089147E-2</v>
      </c>
      <c r="AN1116" s="70">
        <f>+P1117-Q1117</f>
        <v>-20297</v>
      </c>
      <c r="AO1116" s="264">
        <f>IF(Q1117=0,0,IF(AN1116&gt;0,ABS(+AN1116/Q1117),-ABS(+AN1116/Q1117)))</f>
        <v>-0.6191696409505506</v>
      </c>
      <c r="AP1116" s="70">
        <f>+R1117-S1117</f>
        <v>-3094</v>
      </c>
      <c r="AQ1116" s="264">
        <f>IF(S1117=0,0,IF(AP1116&gt;0,ABS(+AP1116/S1117),-ABS(+AP1116/S1117)))</f>
        <v>-0.16756932409012132</v>
      </c>
      <c r="AR1116" s="70">
        <f>+T1117-U1117</f>
        <v>690</v>
      </c>
      <c r="AS1116" s="264">
        <f>IF(U1117=0,0,IF(AR1116&gt;0,ABS(+AR1116/U1117),-ABS(+AR1116/U1117)))</f>
        <v>3.9951363557408373E-2</v>
      </c>
      <c r="AT1116" s="70">
        <f>+V1117-W1117</f>
        <v>-17893</v>
      </c>
      <c r="AU1116" s="264">
        <f>IF(W1117=0,0,IF(AT1116&gt;0,ABS(+AT1116/W1117),-ABS(+AT1116/W1117)))</f>
        <v>-0.2611506801331076</v>
      </c>
    </row>
    <row r="1117" spans="1:47" ht="13.5" x14ac:dyDescent="0.25">
      <c r="A1117" s="679">
        <v>2400</v>
      </c>
      <c r="B1117" s="30" t="e">
        <v>#VALUE!</v>
      </c>
      <c r="C1117" s="30" t="e">
        <v>#VALUE!</v>
      </c>
      <c r="D1117" s="679" t="s">
        <v>4113</v>
      </c>
      <c r="E1117" s="731" t="s">
        <v>675</v>
      </c>
      <c r="F1117" s="763">
        <f>+'17HPM_DATA_INPUT'!D609+'17HPM_DATA_INPUT'!D619</f>
        <v>1017</v>
      </c>
      <c r="G1117" s="692">
        <f>+'17HPM_DATA_INPUT'!E609+'17HPM_DATA_INPUT'!E619</f>
        <v>1202</v>
      </c>
      <c r="H1117" s="693">
        <f>+'17HPM_DATA_INPUT'!F609+'17HPM_DATA_INPUT'!F619</f>
        <v>2556</v>
      </c>
      <c r="I1117" s="692">
        <f>+'17HPM_DATA_INPUT'!G609+'17HPM_DATA_INPUT'!G619</f>
        <v>2408</v>
      </c>
      <c r="J1117" s="693">
        <f>+'17HPM_DATA_INPUT'!H609+'17HPM_DATA_INPUT'!H619</f>
        <v>142257</v>
      </c>
      <c r="K1117" s="692">
        <f>+'17HPM_DATA_INPUT'!I609+'17HPM_DATA_INPUT'!I619</f>
        <v>161301</v>
      </c>
      <c r="L1117" s="693">
        <f>+'17HPM_DATA_INPUT'!J609+'17HPM_DATA_INPUT'!J619</f>
        <v>68082</v>
      </c>
      <c r="M1117" s="692">
        <f>+'17HPM_DATA_INPUT'!K609+'17HPM_DATA_INPUT'!K619</f>
        <v>86976</v>
      </c>
      <c r="N1117" s="693">
        <f>+'17HPM_DATA_INPUT'!L609+'17HPM_DATA_INPUT'!L619</f>
        <v>121160</v>
      </c>
      <c r="O1117" s="692">
        <f>+'17HPM_DATA_INPUT'!M609+'17HPM_DATA_INPUT'!M619</f>
        <v>119757</v>
      </c>
      <c r="P1117" s="694">
        <f>+L1117-N1117</f>
        <v>-53078</v>
      </c>
      <c r="Q1117" s="695">
        <f>+M1117-O1117</f>
        <v>-32781</v>
      </c>
      <c r="R1117" s="693">
        <f>+'17HPM_DATA_INPUT'!P609+'17HPM_DATA_INPUT'!P619</f>
        <v>15370</v>
      </c>
      <c r="S1117" s="692">
        <f>+'17HPM_DATA_INPUT'!Q609+'17HPM_DATA_INPUT'!Q619</f>
        <v>18464</v>
      </c>
      <c r="T1117" s="693">
        <f>+'17HPM_DATA_INPUT'!R609+'17HPM_DATA_INPUT'!R619</f>
        <v>17961</v>
      </c>
      <c r="U1117" s="692">
        <f>+'17HPM_DATA_INPUT'!S609+'17HPM_DATA_INPUT'!S619</f>
        <v>17271</v>
      </c>
      <c r="V1117" s="694">
        <f>+P1117-R1117-T1117</f>
        <v>-86409</v>
      </c>
      <c r="W1117" s="696">
        <f>+Q1117-S1117-U1117</f>
        <v>-68516</v>
      </c>
      <c r="X1117" s="4048"/>
      <c r="Y1117" s="4049"/>
      <c r="Z1117" s="4048"/>
      <c r="AA1117" s="3187"/>
      <c r="AB1117" s="3187"/>
      <c r="AC1117" s="3187"/>
      <c r="AD1117" s="70">
        <f>+F1118-G1118</f>
        <v>0</v>
      </c>
      <c r="AE1117" s="264">
        <f>IF(G1118=0,0,IF(AD1117&gt;0,ABS(+AD1117/G1118),-ABS(+AD1117/G1118)))</f>
        <v>0</v>
      </c>
      <c r="AF1117" s="70">
        <f>+H1118-I1118</f>
        <v>0</v>
      </c>
      <c r="AG1117" s="264">
        <f>IF(I1118=0,0,IF(AF1117&gt;0,ABS(+AF1117/I1118),-ABS(+AF1117/I1118)))</f>
        <v>0</v>
      </c>
      <c r="AH1117" s="70">
        <f>+J1118-K1118</f>
        <v>-93796</v>
      </c>
      <c r="AI1117" s="264">
        <f>IF(K1118=0,0,IF(AH1117&gt;0,ABS(+AH1117/K1118),-ABS(+AH1117/K1118)))</f>
        <v>-4.3139155926643753E-2</v>
      </c>
      <c r="AJ1117" s="70">
        <f>+L1118-M1118</f>
        <v>15734.139947734307</v>
      </c>
      <c r="AK1117" s="264">
        <f>IF(M1118=0,0,IF(AJ1117&gt;0,ABS(+AJ1117/M1118),-ABS(+AJ1117/M1118)))</f>
        <v>1.1568616599967434E-2</v>
      </c>
      <c r="AL1117" s="70">
        <f>+N1118-O1118</f>
        <v>164891.13799873483</v>
      </c>
      <c r="AM1117" s="264">
        <f>IF(O1118=0,0,IF(AL1117&gt;0,ABS(+AL1117/O1118),-ABS(+AL1117/O1118)))</f>
        <v>0.10099740791683341</v>
      </c>
      <c r="AN1117" s="70">
        <f>+P1118-Q1118</f>
        <v>-149156.99805100053</v>
      </c>
      <c r="AO1117" s="264">
        <f>IF(Q1118=0,0,IF(AN1117&gt;0,ABS(+AN1117/Q1118),-ABS(+AN1117/Q1118)))</f>
        <v>-0.54725181459380767</v>
      </c>
      <c r="AP1117" s="70">
        <f>+R1118-S1118</f>
        <v>-23693.687796096492</v>
      </c>
      <c r="AQ1117" s="264">
        <f>IF(S1118=0,0,IF(AP1117&gt;0,ABS(+AP1117/S1118),-ABS(+AP1117/S1118)))</f>
        <v>-9.4126365779969662E-2</v>
      </c>
      <c r="AR1117" s="70">
        <f>+T1118-U1118</f>
        <v>31013.267223740782</v>
      </c>
      <c r="AS1117" s="264">
        <f>IF(U1118=0,0,IF(AR1117&gt;0,ABS(+AR1117/U1118),-ABS(+AR1117/U1118)))</f>
        <v>0.13171921699873229</v>
      </c>
      <c r="AT1117" s="70">
        <f>+V1118-W1118</f>
        <v>-156476.5774786449</v>
      </c>
      <c r="AU1117" s="264">
        <f>IF(W1118=0,0,IF(AT1117&gt;0,ABS(+AT1117/W1118),-ABS(+AT1117/W1118)))</f>
        <v>-0.20596384695467093</v>
      </c>
    </row>
    <row r="1118" spans="1:47" ht="13.5" x14ac:dyDescent="0.25">
      <c r="A1118" s="2428">
        <v>2400</v>
      </c>
      <c r="B1118" s="30" t="e">
        <v>#VALUE!</v>
      </c>
      <c r="C1118" s="30" t="e">
        <v>#VALUE!</v>
      </c>
      <c r="D1118" s="2428" t="s">
        <v>4115</v>
      </c>
      <c r="E1118" s="2486" t="s">
        <v>676</v>
      </c>
      <c r="F1118" s="763">
        <f>+VLOOKUP(A1118,'17NM_Clinic Revenue'!$C$10:$K$85,9,FALSE)</f>
        <v>0</v>
      </c>
      <c r="G1118" s="692">
        <f>+VLOOKUP(A1118,'17NM_Clinic Revenue'!$C$96:$K$170,9,FALSE)</f>
        <v>0</v>
      </c>
      <c r="H1118" s="693">
        <v>0</v>
      </c>
      <c r="I1118" s="692">
        <v>0</v>
      </c>
      <c r="J1118" s="693">
        <f>+VLOOKUP(A1118,'17NM_Clinic Revenue'!$C$10:$K$85,5,FALSE)</f>
        <v>2080470</v>
      </c>
      <c r="K1118" s="692">
        <f>+VLOOKUP(A1118,'17NM_Clinic Revenue'!$C$96:$K$170,5,FALSE)</f>
        <v>2174266</v>
      </c>
      <c r="L1118" s="693">
        <f>+VLOOKUP(A1118,'17NM_Clinic Revenue'!$C$10:$K$85,8,FALSE)</f>
        <v>1375805.1399477343</v>
      </c>
      <c r="M1118" s="692">
        <f>+VLOOKUP(A1118,'17NM_Clinic Revenue'!$C$96:$K$170,8,FALSE)</f>
        <v>1360071</v>
      </c>
      <c r="N1118" s="701">
        <f>+SUMIF('17NM_Flex Cost'!$C$7:$C$122,A1118,'17NM_Flex Cost'!$E$7:$E$122)</f>
        <v>1797518.5627987345</v>
      </c>
      <c r="O1118" s="692">
        <f>+SUMIF('17NM_Flex Cost'!$M$7:$M$122,A1118,'17NM_Flex Cost'!$O$7:$O$122)</f>
        <v>1632627.4247999997</v>
      </c>
      <c r="P1118" s="694">
        <f>+L1118-N1118</f>
        <v>-421713.42285100021</v>
      </c>
      <c r="Q1118" s="695">
        <f>+M1118-O1118</f>
        <v>-272556.42479999969</v>
      </c>
      <c r="R1118" s="701">
        <f>+SUMIF('17NM_Flex Cost'!$C$7:$C$122,A1118,'17NM_Flex Cost'!$F$7:$F$122)</f>
        <v>228028.42640390349</v>
      </c>
      <c r="S1118" s="702">
        <f>+SUMIF('17NM_Flex Cost'!$M$7:$M$122,A1118,'17NM_Flex Cost'!$P$7:$P$122)</f>
        <v>251722.11419999998</v>
      </c>
      <c r="T1118" s="701">
        <f>+SUMIF('17NM_Flex Cost'!$C$7:$C$122,A1118,'17NM_Flex Cost'!$G$7:$G$122)</f>
        <v>266463.09702374076</v>
      </c>
      <c r="U1118" s="702">
        <f>+SUMIF('17NM_Flex Cost'!$M$7:$M$122,A1118,'17NM_Flex Cost'!$Q$7:$Q$122)</f>
        <v>235449.82979999998</v>
      </c>
      <c r="V1118" s="694">
        <f>+P1118-R1118-T1118</f>
        <v>-916204.94627864449</v>
      </c>
      <c r="W1118" s="696">
        <f>+Q1118-S1118-U1118</f>
        <v>-759728.36879999959</v>
      </c>
      <c r="X1118" s="4048"/>
      <c r="Y1118" s="4049">
        <f>+N1118+R1118++T1118</f>
        <v>2292010.0862263786</v>
      </c>
      <c r="Z1118" s="4048">
        <f>+Y1118-'17NM_PLRecon'!V49</f>
        <v>0</v>
      </c>
      <c r="AA1118" s="3179">
        <f>+'17NM_PLRecon'!S49-'Departmental PL'!V1118</f>
        <v>0</v>
      </c>
      <c r="AB1118" s="3179">
        <f>+'17NM_PLRecon'!T49-'Departmental PL'!W1118</f>
        <v>0</v>
      </c>
      <c r="AC1118" s="3179"/>
      <c r="AD1118" s="2"/>
      <c r="AE1118" s="252"/>
      <c r="AF1118" s="2"/>
      <c r="AG1118" s="252"/>
      <c r="AH1118" s="2"/>
      <c r="AI1118" s="252"/>
      <c r="AJ1118" s="2"/>
      <c r="AK1118" s="252"/>
      <c r="AL1118" s="2"/>
      <c r="AM1118" s="252"/>
      <c r="AN1118" s="2"/>
      <c r="AO1118" s="252"/>
      <c r="AP1118" s="2"/>
      <c r="AQ1118" s="252"/>
      <c r="AR1118" s="2"/>
      <c r="AS1118" s="252"/>
      <c r="AT1118" s="2"/>
      <c r="AU1118" s="252"/>
    </row>
    <row r="1119" spans="1:47" ht="13.5" x14ac:dyDescent="0.25">
      <c r="A1119" s="30" t="e">
        <v>#VALUE!</v>
      </c>
      <c r="B1119" s="30" t="e">
        <v>#VALUE!</v>
      </c>
      <c r="C1119" s="30" t="e">
        <v>#VALUE!</v>
      </c>
      <c r="F1119" s="159"/>
      <c r="G1119" s="159"/>
      <c r="H1119" s="687"/>
      <c r="I1119" s="687"/>
      <c r="J1119" s="159"/>
      <c r="K1119" s="159"/>
      <c r="L1119" s="159"/>
      <c r="M1119" s="159"/>
      <c r="N1119" s="159"/>
      <c r="O1119" s="159"/>
      <c r="P1119" s="159"/>
      <c r="Q1119" s="159"/>
      <c r="R1119" s="159"/>
      <c r="S1119" s="159"/>
      <c r="T1119" s="159"/>
      <c r="U1119" s="159"/>
      <c r="V1119" s="159"/>
      <c r="W1119" s="159"/>
      <c r="X1119" s="4042"/>
      <c r="Y1119" s="4035"/>
      <c r="Z1119" s="4041"/>
      <c r="AA1119" s="3191"/>
      <c r="AB1119" s="3191"/>
      <c r="AC1119" s="3192"/>
      <c r="AD1119" s="2"/>
      <c r="AE1119" s="252"/>
      <c r="AF1119" s="2"/>
      <c r="AG1119" s="252"/>
      <c r="AH1119" s="2"/>
      <c r="AI1119" s="252"/>
      <c r="AJ1119" s="2"/>
      <c r="AK1119" s="252"/>
      <c r="AL1119" s="2"/>
      <c r="AM1119" s="252"/>
      <c r="AN1119" s="2"/>
      <c r="AO1119" s="252"/>
      <c r="AP1119" s="2"/>
      <c r="AQ1119" s="252"/>
      <c r="AR1119" s="2"/>
      <c r="AS1119" s="252"/>
      <c r="AT1119" s="2"/>
      <c r="AU1119" s="252"/>
    </row>
    <row r="1120" spans="1:47" ht="13.5" x14ac:dyDescent="0.25">
      <c r="A1120" s="1596">
        <v>2420</v>
      </c>
      <c r="B1120" s="30" t="e">
        <v>#VALUE!</v>
      </c>
      <c r="C1120" s="30" t="e">
        <v>#VALUE!</v>
      </c>
      <c r="D1120" s="1596" t="s">
        <v>4116</v>
      </c>
      <c r="E1120" s="712"/>
      <c r="F1120" s="678"/>
      <c r="G1120" s="678"/>
      <c r="H1120" s="678"/>
      <c r="I1120" s="678"/>
      <c r="J1120" s="678"/>
      <c r="K1120" s="678"/>
      <c r="L1120" s="678"/>
      <c r="M1120" s="678"/>
      <c r="N1120" s="678"/>
      <c r="O1120" s="678"/>
      <c r="P1120" s="678"/>
      <c r="Q1120" s="678"/>
      <c r="R1120" s="678"/>
      <c r="S1120" s="678"/>
      <c r="T1120" s="678"/>
      <c r="U1120" s="678"/>
      <c r="V1120" s="678"/>
      <c r="W1120" s="236"/>
      <c r="X1120" s="4060"/>
      <c r="Y1120" s="4058"/>
      <c r="Z1120" s="4059"/>
      <c r="AA1120" s="3187"/>
      <c r="AB1120" s="3187"/>
      <c r="AC1120" s="3187"/>
      <c r="AD1120" s="70">
        <f>+F1121-G1121</f>
        <v>65</v>
      </c>
      <c r="AE1120" s="264">
        <f>IF(G1121=0,0,IF(AD1120&gt;0,ABS(+AD1120/G1121),-ABS(+AD1120/G1121)))</f>
        <v>5.3453947368421052E-2</v>
      </c>
      <c r="AF1120" s="70">
        <f>+H1121-I1121</f>
        <v>303</v>
      </c>
      <c r="AG1120" s="264">
        <f>IF(I1121=0,0,IF(AF1120&gt;0,ABS(+AF1120/I1121),-ABS(+AF1120/I1121)))</f>
        <v>0.23598130841121495</v>
      </c>
      <c r="AH1120" s="70">
        <f>+J1121-K1121</f>
        <v>5413</v>
      </c>
      <c r="AI1120" s="264">
        <f>IF(K1121=0,0,IF(AH1120&gt;0,ABS(+AH1120/K1121),-ABS(+AH1120/K1121)))</f>
        <v>3.0413358729302568E-2</v>
      </c>
      <c r="AJ1120" s="70">
        <f>+L1121-M1121</f>
        <v>-6891</v>
      </c>
      <c r="AK1120" s="264">
        <f>IF(M1121=0,0,IF(AJ1120&gt;0,ABS(+AJ1120/M1121),-ABS(+AJ1120/M1121)))</f>
        <v>-7.5292549413808557E-2</v>
      </c>
      <c r="AL1120" s="70">
        <f>+N1121-O1121</f>
        <v>3923</v>
      </c>
      <c r="AM1120" s="264">
        <f>IF(O1121=0,0,IF(AL1120&gt;0,ABS(+AL1120/O1121),-ABS(+AL1120/O1121)))</f>
        <v>2.829896051995643E-2</v>
      </c>
      <c r="AN1120" s="70">
        <f>+P1121-Q1121</f>
        <v>-10814</v>
      </c>
      <c r="AO1120" s="264">
        <f>IF(Q1121=0,0,IF(AN1120&gt;0,ABS(+AN1120/Q1121),-ABS(+AN1120/Q1121)))</f>
        <v>-0.22957710597826086</v>
      </c>
      <c r="AP1120" s="70">
        <f>+R1121-S1121</f>
        <v>-365</v>
      </c>
      <c r="AQ1120" s="264">
        <f>IF(S1121=0,0,IF(AP1120&gt;0,ABS(+AP1120/S1121),-ABS(+AP1120/S1121)))</f>
        <v>-1.7706413117298925E-2</v>
      </c>
      <c r="AR1120" s="70">
        <f>+T1121-U1121</f>
        <v>2605</v>
      </c>
      <c r="AS1120" s="264">
        <f>IF(U1121=0,0,IF(AR1120&gt;0,ABS(+AR1120/U1121),-ABS(+AR1120/U1121)))</f>
        <v>0.12514411990776325</v>
      </c>
      <c r="AT1120" s="70">
        <f>+V1121-W1121</f>
        <v>-13054</v>
      </c>
      <c r="AU1120" s="264">
        <f>IF(W1121=0,0,IF(AT1120&gt;0,ABS(+AT1120/W1121),-ABS(+AT1120/W1121)))</f>
        <v>-0.14744617886913503</v>
      </c>
    </row>
    <row r="1121" spans="1:47" ht="13.5" x14ac:dyDescent="0.25">
      <c r="A1121" s="679">
        <v>2420</v>
      </c>
      <c r="B1121" s="30" t="s">
        <v>2740</v>
      </c>
      <c r="C1121" s="30" t="s">
        <v>1678</v>
      </c>
      <c r="D1121" s="679" t="s">
        <v>4117</v>
      </c>
      <c r="E1121" s="731" t="s">
        <v>675</v>
      </c>
      <c r="F1121" s="763">
        <f>+'17HPM_DATA_INPUT'!D611</f>
        <v>1281</v>
      </c>
      <c r="G1121" s="692">
        <f>+'17HPM_DATA_INPUT'!E611</f>
        <v>1216</v>
      </c>
      <c r="H1121" s="693">
        <f>+'17HPM_DATA_INPUT'!F615+'17HPM_DATA_INPUT'!F623</f>
        <v>1587</v>
      </c>
      <c r="I1121" s="692">
        <f>+'17HPM_DATA_INPUT'!G615+'17HPM_DATA_INPUT'!G623</f>
        <v>1284</v>
      </c>
      <c r="J1121" s="693">
        <f>+'17HPM_DATA_INPUT'!H611</f>
        <v>183394</v>
      </c>
      <c r="K1121" s="692">
        <f>+'17HPM_DATA_INPUT'!I611</f>
        <v>177981</v>
      </c>
      <c r="L1121" s="693">
        <f>+'17HPM_DATA_INPUT'!J611</f>
        <v>84632</v>
      </c>
      <c r="M1121" s="692">
        <f>+'17HPM_DATA_INPUT'!K611</f>
        <v>91523</v>
      </c>
      <c r="N1121" s="693">
        <f>+'17HPM_DATA_INPUT'!L611</f>
        <v>142550</v>
      </c>
      <c r="O1121" s="692">
        <f>+'17HPM_DATA_INPUT'!M611</f>
        <v>138627</v>
      </c>
      <c r="P1121" s="694">
        <f>+L1121-N1121</f>
        <v>-57918</v>
      </c>
      <c r="Q1121" s="695">
        <f>+M1121-O1121</f>
        <v>-47104</v>
      </c>
      <c r="R1121" s="693">
        <f>+'17HPM_DATA_INPUT'!P611</f>
        <v>20249</v>
      </c>
      <c r="S1121" s="692">
        <f>+'17HPM_DATA_INPUT'!Q611</f>
        <v>20614</v>
      </c>
      <c r="T1121" s="693">
        <f>+'17HPM_DATA_INPUT'!R611</f>
        <v>23421</v>
      </c>
      <c r="U1121" s="692">
        <f>+'17HPM_DATA_INPUT'!S611</f>
        <v>20816</v>
      </c>
      <c r="V1121" s="694">
        <f>+P1121-R1121-T1121</f>
        <v>-101588</v>
      </c>
      <c r="W1121" s="696">
        <f>+Q1121-S1121-U1121</f>
        <v>-88534</v>
      </c>
      <c r="X1121" s="4048"/>
      <c r="Y1121" s="4049"/>
      <c r="Z1121" s="4048"/>
      <c r="AA1121" s="3187"/>
      <c r="AB1121" s="3187"/>
      <c r="AC1121" s="3187"/>
      <c r="AD1121" s="70">
        <f>+F1122-G1122</f>
        <v>0</v>
      </c>
      <c r="AE1121" s="264">
        <f>IF(G1122=0,0,IF(AD1121&gt;0,ABS(+AD1121/G1122),-ABS(+AD1121/G1122)))</f>
        <v>0</v>
      </c>
      <c r="AF1121" s="70">
        <f>+H1122-I1122</f>
        <v>0</v>
      </c>
      <c r="AG1121" s="264">
        <f>IF(I1122=0,0,IF(AF1121&gt;0,ABS(+AF1121/I1122),-ABS(+AF1121/I1122)))</f>
        <v>0</v>
      </c>
      <c r="AH1121" s="70">
        <f>+J1122-K1122</f>
        <v>213092.81000000006</v>
      </c>
      <c r="AI1121" s="264">
        <f>IF(K1122=0,0,IF(AH1121&gt;0,ABS(+AH1121/K1122),-ABS(+AH1121/K1122)))</f>
        <v>8.7047503151544581E-2</v>
      </c>
      <c r="AJ1121" s="70">
        <f>+L1122-M1122</f>
        <v>291504.63022355945</v>
      </c>
      <c r="AK1121" s="264">
        <f>IF(M1122=0,0,IF(AJ1121&gt;0,ABS(+AJ1121/M1122),-ABS(+AJ1121/M1122)))</f>
        <v>0.18692880544679408</v>
      </c>
      <c r="AL1121" s="70">
        <f>+N1122-O1122</f>
        <v>170165.51582540805</v>
      </c>
      <c r="AM1121" s="264">
        <f>IF(O1122=0,0,IF(AL1121&gt;0,ABS(+AL1121/O1122),-ABS(+AL1121/O1122)))</f>
        <v>8.9806485721271992E-2</v>
      </c>
      <c r="AN1121" s="70">
        <f>+P1122-Q1122</f>
        <v>121339.1143981514</v>
      </c>
      <c r="AO1121" s="264">
        <f>IF(Q1122=0,0,IF(AN1121&gt;0,ABS(+AN1121/Q1122),-ABS(+AN1121/Q1122)))</f>
        <v>0.36181740792915501</v>
      </c>
      <c r="AP1121" s="70">
        <f>+R1122-S1122</f>
        <v>11556.942065849784</v>
      </c>
      <c r="AQ1121" s="264">
        <f>IF(S1122=0,0,IF(AP1121&gt;0,ABS(+AP1121/S1122),-ABS(+AP1121/S1122)))</f>
        <v>4.1016437627043399E-2</v>
      </c>
      <c r="AR1121" s="70">
        <f>+T1122-U1122</f>
        <v>54761.725309726782</v>
      </c>
      <c r="AS1121" s="264">
        <f>IF(U1122=0,0,IF(AR1121&gt;0,ABS(+AR1121/U1122),-ABS(+AR1121/U1122)))</f>
        <v>0.19247419179103217</v>
      </c>
      <c r="AT1121" s="70">
        <f>+V1122-W1122</f>
        <v>55020.447022574837</v>
      </c>
      <c r="AU1121" s="264">
        <f>IF(W1122=0,0,IF(AT1121&gt;0,ABS(+AT1121/W1122),-ABS(+AT1121/W1122)))</f>
        <v>6.1022742191107059E-2</v>
      </c>
    </row>
    <row r="1122" spans="1:47" ht="13.5" x14ac:dyDescent="0.25">
      <c r="A1122" s="2428">
        <v>2420</v>
      </c>
      <c r="B1122" s="30" t="e">
        <v>#VALUE!</v>
      </c>
      <c r="C1122" s="30" t="e">
        <v>#VALUE!</v>
      </c>
      <c r="D1122" s="2428" t="s">
        <v>4118</v>
      </c>
      <c r="E1122" s="2486" t="s">
        <v>676</v>
      </c>
      <c r="F1122" s="763">
        <f>+VLOOKUP(A1122,'17NM_Clinic Revenue'!$C$10:$K$85,9,FALSE)</f>
        <v>0</v>
      </c>
      <c r="G1122" s="692">
        <f>+VLOOKUP(A1122,'17NM_Clinic Revenue'!$C$96:$K$170,9,FALSE)</f>
        <v>0</v>
      </c>
      <c r="H1122" s="693">
        <v>0</v>
      </c>
      <c r="I1122" s="692">
        <v>0</v>
      </c>
      <c r="J1122" s="693">
        <f>+VLOOKUP(A1122,'17NM_Clinic Revenue'!$C$10:$K$85,5,FALSE)</f>
        <v>2661098.81</v>
      </c>
      <c r="K1122" s="692">
        <f>+VLOOKUP(A1122,'17NM_Clinic Revenue'!$C$96:$K$170,5,FALSE)</f>
        <v>2448006</v>
      </c>
      <c r="L1122" s="693">
        <f>+VLOOKUP(A1122,'17NM_Clinic Revenue'!$C$10:$K$85,8,FALSE)</f>
        <v>1850946.6302235594</v>
      </c>
      <c r="M1122" s="692">
        <f>+VLOOKUP(A1122,'17NM_Clinic Revenue'!$C$96:$K$170,8,FALSE)</f>
        <v>1559442</v>
      </c>
      <c r="N1122" s="701">
        <f>+SUMIF('17NM_Flex Cost'!$C$7:$C$122,A1122,'17NM_Flex Cost'!$E$7:$E$122)</f>
        <v>2064967.594525408</v>
      </c>
      <c r="O1122" s="692">
        <f>+SUMIF('17NM_Flex Cost'!$M$7:$M$122,A1122,'17NM_Flex Cost'!$O$7:$O$122)</f>
        <v>1894802.0787</v>
      </c>
      <c r="P1122" s="694">
        <f>+L1122-N1122</f>
        <v>-214020.96430184855</v>
      </c>
      <c r="Q1122" s="695">
        <f>+M1122-O1122</f>
        <v>-335360.07869999995</v>
      </c>
      <c r="R1122" s="701">
        <f>+SUMIF('17NM_Flex Cost'!$C$7:$C$122,A1122,'17NM_Flex Cost'!$F$7:$F$122)</f>
        <v>293320.61376584979</v>
      </c>
      <c r="S1122" s="702">
        <f>+SUMIF('17NM_Flex Cost'!$M$7:$M$122,A1122,'17NM_Flex Cost'!$P$7:$P$122)</f>
        <v>281763.67170000001</v>
      </c>
      <c r="T1122" s="701">
        <f>+SUMIF('17NM_Flex Cost'!$C$7:$C$122,A1122,'17NM_Flex Cost'!$G$7:$G$122)</f>
        <v>339276.36490972672</v>
      </c>
      <c r="U1122" s="702">
        <f>+SUMIF('17NM_Flex Cost'!$M$7:$M$122,A1122,'17NM_Flex Cost'!$Q$7:$Q$122)</f>
        <v>284514.63959999994</v>
      </c>
      <c r="V1122" s="694">
        <f>+P1122-R1122-T1122</f>
        <v>-846617.94297742506</v>
      </c>
      <c r="W1122" s="696">
        <f>+Q1122-S1122-U1122</f>
        <v>-901638.3899999999</v>
      </c>
      <c r="X1122" s="4048"/>
      <c r="Y1122" s="4049">
        <f>+N1122+R1122++T1122</f>
        <v>2697564.5732009844</v>
      </c>
      <c r="Z1122" s="4048">
        <f>+Y1122-'17NM_PLRecon'!V50</f>
        <v>0</v>
      </c>
      <c r="AA1122" s="3179">
        <f>+'17NM_PLRecon'!S50-'Departmental PL'!V1122</f>
        <v>0</v>
      </c>
      <c r="AB1122" s="3179">
        <f>+'17NM_PLRecon'!T50-'Departmental PL'!W1122</f>
        <v>0</v>
      </c>
      <c r="AC1122" s="3179"/>
      <c r="AD1122" s="2"/>
      <c r="AE1122" s="252"/>
      <c r="AF1122" s="2"/>
      <c r="AG1122" s="252"/>
      <c r="AH1122" s="2"/>
      <c r="AI1122" s="252"/>
      <c r="AJ1122" s="2"/>
      <c r="AK1122" s="252"/>
      <c r="AL1122" s="2"/>
      <c r="AM1122" s="252"/>
      <c r="AN1122" s="2"/>
      <c r="AO1122" s="252"/>
      <c r="AP1122" s="2"/>
      <c r="AQ1122" s="252"/>
      <c r="AR1122" s="2"/>
      <c r="AS1122" s="252"/>
      <c r="AT1122" s="2"/>
      <c r="AU1122" s="252"/>
    </row>
    <row r="1123" spans="1:47" ht="13.5" x14ac:dyDescent="0.25">
      <c r="A1123" s="30" t="e">
        <v>#VALUE!</v>
      </c>
      <c r="B1123" s="30" t="e">
        <v>#VALUE!</v>
      </c>
      <c r="C1123" s="30" t="e">
        <v>#VALUE!</v>
      </c>
      <c r="F1123" s="159"/>
      <c r="G1123" s="159"/>
      <c r="H1123" s="687"/>
      <c r="I1123" s="687"/>
      <c r="J1123" s="159"/>
      <c r="K1123" s="159"/>
      <c r="L1123" s="159"/>
      <c r="M1123" s="159"/>
      <c r="N1123" s="159"/>
      <c r="O1123" s="159"/>
      <c r="P1123" s="159"/>
      <c r="Q1123" s="159"/>
      <c r="R1123" s="159"/>
      <c r="S1123" s="159"/>
      <c r="T1123" s="159"/>
      <c r="U1123" s="159"/>
      <c r="V1123" s="159"/>
      <c r="W1123" s="159"/>
      <c r="X1123" s="4042"/>
      <c r="Y1123" s="4035"/>
      <c r="Z1123" s="4041"/>
      <c r="AA1123" s="3191"/>
      <c r="AB1123" s="3191"/>
      <c r="AC1123" s="3192"/>
      <c r="AD1123" s="2"/>
      <c r="AE1123" s="252"/>
      <c r="AF1123" s="2"/>
      <c r="AG1123" s="252"/>
      <c r="AH1123" s="2"/>
      <c r="AI1123" s="252"/>
      <c r="AJ1123" s="2"/>
      <c r="AK1123" s="252"/>
      <c r="AL1123" s="2"/>
      <c r="AM1123" s="252"/>
      <c r="AN1123" s="2"/>
      <c r="AO1123" s="252"/>
      <c r="AP1123" s="2"/>
      <c r="AQ1123" s="252"/>
      <c r="AR1123" s="2"/>
      <c r="AS1123" s="252"/>
      <c r="AT1123" s="2"/>
      <c r="AU1123" s="252"/>
    </row>
    <row r="1124" spans="1:47" ht="13.5" x14ac:dyDescent="0.25">
      <c r="A1124" s="1596">
        <v>2440</v>
      </c>
      <c r="B1124" s="30" t="e">
        <v>#VALUE!</v>
      </c>
      <c r="C1124" s="30" t="e">
        <v>#VALUE!</v>
      </c>
      <c r="D1124" s="1596" t="s">
        <v>1465</v>
      </c>
      <c r="E1124" s="712"/>
      <c r="F1124" s="678"/>
      <c r="G1124" s="678"/>
      <c r="H1124" s="678"/>
      <c r="I1124" s="678"/>
      <c r="J1124" s="678"/>
      <c r="K1124" s="678"/>
      <c r="L1124" s="678"/>
      <c r="M1124" s="678"/>
      <c r="N1124" s="678"/>
      <c r="O1124" s="678"/>
      <c r="P1124" s="678"/>
      <c r="Q1124" s="678"/>
      <c r="R1124" s="678"/>
      <c r="S1124" s="678"/>
      <c r="T1124" s="678"/>
      <c r="U1124" s="678"/>
      <c r="V1124" s="678"/>
      <c r="W1124" s="236"/>
      <c r="X1124" s="4060"/>
      <c r="Y1124" s="4058"/>
      <c r="Z1124" s="4059"/>
      <c r="AA1124" s="3187"/>
      <c r="AB1124" s="3187"/>
      <c r="AC1124" s="3187"/>
      <c r="AD1124" s="70">
        <f>+F1125-G1125</f>
        <v>255</v>
      </c>
      <c r="AE1124" s="264">
        <f>IF(G1125=0,0,IF(AD1124&gt;0,ABS(+AD1124/G1125),-ABS(+AD1124/G1125)))</f>
        <v>0.24170616113744076</v>
      </c>
      <c r="AF1124" s="70">
        <f>+H1125-I1125</f>
        <v>13807</v>
      </c>
      <c r="AG1124" s="264">
        <f>IF(I1125=0,0,IF(AF1124&gt;0,ABS(+AF1124/I1125),-ABS(+AF1124/I1125)))</f>
        <v>0.41709210645560824</v>
      </c>
      <c r="AH1124" s="70">
        <f>+J1125-K1125</f>
        <v>57767</v>
      </c>
      <c r="AI1124" s="264">
        <f>IF(K1125=0,0,IF(AH1124&gt;0,ABS(+AH1124/K1125),-ABS(+AH1124/K1125)))</f>
        <v>0.37421373462288415</v>
      </c>
      <c r="AJ1124" s="70">
        <f>+L1125-M1125</f>
        <v>15230</v>
      </c>
      <c r="AK1124" s="264">
        <f>IF(M1125=0,0,IF(AJ1124&gt;0,ABS(+AJ1124/M1125),-ABS(+AJ1124/M1125)))</f>
        <v>0.1834785018131001</v>
      </c>
      <c r="AL1124" s="70">
        <f>+N1125-O1125</f>
        <v>11196</v>
      </c>
      <c r="AM1124" s="264">
        <f>IF(O1125=0,0,IF(AL1124&gt;0,ABS(+AL1124/O1125),-ABS(+AL1124/O1125)))</f>
        <v>9.6443246130124297E-2</v>
      </c>
      <c r="AN1124" s="70">
        <f>+P1125-Q1125</f>
        <v>4034</v>
      </c>
      <c r="AO1124" s="264">
        <f>IF(Q1125=0,0,IF(AN1124&gt;0,ABS(+AN1124/Q1125),-ABS(+AN1124/Q1125)))</f>
        <v>0.12193942325131492</v>
      </c>
      <c r="AP1124" s="70">
        <f>+R1125-S1125</f>
        <v>12544</v>
      </c>
      <c r="AQ1124" s="264">
        <f>IF(S1125=0,0,IF(AP1124&gt;0,ABS(+AP1124/S1125),-ABS(+AP1124/S1125)))</f>
        <v>0.36434401231519942</v>
      </c>
      <c r="AR1124" s="70">
        <f>+T1125-U1125</f>
        <v>4274</v>
      </c>
      <c r="AS1124" s="264">
        <f>IF(U1125=0,0,IF(AR1124&gt;0,ABS(+AR1124/U1125),-ABS(+AR1124/U1125)))</f>
        <v>0.20442913856603051</v>
      </c>
      <c r="AT1124" s="70">
        <f>+V1125-W1125</f>
        <v>-12784</v>
      </c>
      <c r="AU1124" s="264">
        <f>IF(W1125=0,0,IF(AT1124&gt;0,ABS(+AT1124/W1125),-ABS(+AT1124/W1125)))</f>
        <v>-0.14458594403854419</v>
      </c>
    </row>
    <row r="1125" spans="1:47" ht="13.5" x14ac:dyDescent="0.25">
      <c r="A1125" s="679">
        <v>2440</v>
      </c>
      <c r="B1125" s="30" t="e">
        <v>#VALUE!</v>
      </c>
      <c r="C1125" s="30" t="e">
        <v>#VALUE!</v>
      </c>
      <c r="D1125" s="679" t="s">
        <v>1466</v>
      </c>
      <c r="E1125" s="731" t="s">
        <v>675</v>
      </c>
      <c r="F1125" s="763">
        <f>+'17HPM_DATA_INPUT'!D613</f>
        <v>1310</v>
      </c>
      <c r="G1125" s="692">
        <f>+'17HPM_DATA_INPUT'!E613</f>
        <v>1055</v>
      </c>
      <c r="H1125" s="693">
        <f>+'17HPM_DATA_INPUT'!F621+'17HPM_DATA_INPUT'!F627</f>
        <v>46910</v>
      </c>
      <c r="I1125" s="692">
        <f>+'17HPM_DATA_INPUT'!G621+'17HPM_DATA_INPUT'!G627</f>
        <v>33103</v>
      </c>
      <c r="J1125" s="693">
        <f>+'17HPM_DATA_INPUT'!H613</f>
        <v>212136</v>
      </c>
      <c r="K1125" s="692">
        <f>+'17HPM_DATA_INPUT'!I613</f>
        <v>154369</v>
      </c>
      <c r="L1125" s="693">
        <f>+'17HPM_DATA_INPUT'!J613</f>
        <v>98237</v>
      </c>
      <c r="M1125" s="692">
        <f>+'17HPM_DATA_INPUT'!K613</f>
        <v>83007</v>
      </c>
      <c r="N1125" s="693">
        <f>+'17HPM_DATA_INPUT'!L613</f>
        <v>127285</v>
      </c>
      <c r="O1125" s="692">
        <f>+'17HPM_DATA_INPUT'!M613</f>
        <v>116089</v>
      </c>
      <c r="P1125" s="694">
        <f>+L1125-N1125</f>
        <v>-29048</v>
      </c>
      <c r="Q1125" s="695">
        <f>+M1125-O1125</f>
        <v>-33082</v>
      </c>
      <c r="R1125" s="693">
        <f>+'17HPM_DATA_INPUT'!P613</f>
        <v>46973</v>
      </c>
      <c r="S1125" s="692">
        <f>+'17HPM_DATA_INPUT'!Q613</f>
        <v>34429</v>
      </c>
      <c r="T1125" s="693">
        <f>+'17HPM_DATA_INPUT'!R613</f>
        <v>25181</v>
      </c>
      <c r="U1125" s="692">
        <f>+'17HPM_DATA_INPUT'!S613</f>
        <v>20907</v>
      </c>
      <c r="V1125" s="694">
        <f>+P1125-R1125-T1125</f>
        <v>-101202</v>
      </c>
      <c r="W1125" s="696">
        <f>+Q1125-S1125-U1125</f>
        <v>-88418</v>
      </c>
      <c r="X1125" s="4048"/>
      <c r="Y1125" s="4049"/>
      <c r="Z1125" s="4048"/>
      <c r="AA1125" s="3187"/>
      <c r="AB1125" s="3187"/>
      <c r="AC1125" s="3187"/>
      <c r="AD1125" s="70">
        <f>+F1126-G1126</f>
        <v>0</v>
      </c>
      <c r="AE1125" s="264">
        <f>IF(G1126=0,0,IF(AD1125&gt;0,ABS(+AD1125/G1126),-ABS(+AD1125/G1126)))</f>
        <v>0</v>
      </c>
      <c r="AF1125" s="70">
        <f>+H1126-I1126</f>
        <v>0</v>
      </c>
      <c r="AG1125" s="264">
        <f>IF(I1126=0,0,IF(AF1125&gt;0,ABS(+AF1125/I1126),-ABS(+AF1125/I1126)))</f>
        <v>0</v>
      </c>
      <c r="AH1125" s="70">
        <f>+J1126-K1126</f>
        <v>403861</v>
      </c>
      <c r="AI1125" s="264">
        <f>IF(K1126=0,0,IF(AH1125&gt;0,ABS(+AH1125/K1126),-ABS(+AH1125/K1126)))</f>
        <v>0.3452090178328574</v>
      </c>
      <c r="AJ1125" s="70">
        <f>+L1126-M1126</f>
        <v>288406.21884655301</v>
      </c>
      <c r="AK1125" s="264">
        <f>IF(M1126=0,0,IF(AJ1125&gt;0,ABS(+AJ1125/M1126),-ABS(+AJ1125/M1126)))</f>
        <v>0.40499267524830967</v>
      </c>
      <c r="AL1125" s="70">
        <f>+N1126-O1126</f>
        <v>70707.637894834741</v>
      </c>
      <c r="AM1125" s="264">
        <f>IF(O1126=0,0,IF(AL1125&gt;0,ABS(+AL1125/O1126),-ABS(+AL1125/O1126)))</f>
        <v>7.8159030493949261E-2</v>
      </c>
      <c r="AN1125" s="70">
        <f>+P1126-Q1126</f>
        <v>217698.58095171826</v>
      </c>
      <c r="AO1125" s="264">
        <f>IF(Q1126=0,0,IF(AN1125&gt;0,ABS(+AN1125/Q1126),-ABS(+AN1125/Q1126)))</f>
        <v>1.1306861411416116</v>
      </c>
      <c r="AP1125" s="70">
        <f>+R1126-S1126</f>
        <v>91654.280432026077</v>
      </c>
      <c r="AQ1125" s="264">
        <f>IF(S1126=0,0,IF(AP1125&gt;0,ABS(+AP1125/S1126),-ABS(+AP1125/S1126)))</f>
        <v>0.34161613993163931</v>
      </c>
      <c r="AR1125" s="70">
        <f>+T1126-U1126</f>
        <v>30036.875566048635</v>
      </c>
      <c r="AS1125" s="264">
        <f>IF(U1126=0,0,IF(AR1125&gt;0,ABS(+AR1125/U1126),-ABS(+AR1125/U1126)))</f>
        <v>0.18436482941238286</v>
      </c>
      <c r="AT1125" s="70">
        <f>+V1126-W1126</f>
        <v>96007.424953643582</v>
      </c>
      <c r="AU1125" s="264">
        <f>IF(W1126=0,0,IF(AT1125&gt;0,ABS(+AT1125/W1126),-ABS(+AT1125/W1126)))</f>
        <v>0.15391881524728881</v>
      </c>
    </row>
    <row r="1126" spans="1:47" ht="13.5" x14ac:dyDescent="0.25">
      <c r="A1126" s="2428">
        <v>2440</v>
      </c>
      <c r="B1126" s="30" t="e">
        <v>#VALUE!</v>
      </c>
      <c r="C1126" s="30" t="e">
        <v>#VALUE!</v>
      </c>
      <c r="D1126" s="2428" t="s">
        <v>1467</v>
      </c>
      <c r="E1126" s="2486" t="s">
        <v>676</v>
      </c>
      <c r="F1126" s="763">
        <f>+VLOOKUP(A1126,'17NM_Clinic Revenue'!$C$10:$K$85,9,FALSE)</f>
        <v>0</v>
      </c>
      <c r="G1126" s="692">
        <f>+VLOOKUP(A1126,'17NM_Clinic Revenue'!$C$96:$K$170,9,FALSE)</f>
        <v>0</v>
      </c>
      <c r="H1126" s="693">
        <v>0</v>
      </c>
      <c r="I1126" s="692">
        <v>0</v>
      </c>
      <c r="J1126" s="693">
        <f>+VLOOKUP(A1126,'17NM_Clinic Revenue'!$C$10:$K$85,5,FALSE)</f>
        <v>1573763.81</v>
      </c>
      <c r="K1126" s="692">
        <f>+VLOOKUP(A1126,'17NM_Clinic Revenue'!$C$96:$K$170,5,FALSE)</f>
        <v>1169902.81</v>
      </c>
      <c r="L1126" s="693">
        <f>+VLOOKUP(A1126,'17NM_Clinic Revenue'!$C$10:$K$85,8,FALSE)</f>
        <v>1000533.218846553</v>
      </c>
      <c r="M1126" s="692">
        <f>+VLOOKUP(A1126,'17NM_Clinic Revenue'!$C$96:$K$170,8,FALSE)</f>
        <v>712127</v>
      </c>
      <c r="N1126" s="701">
        <f>+SUMIF('17NM_Flex Cost'!$C$7:$C$122,A1126,'17NM_Flex Cost'!$E$7:$E$122)</f>
        <v>975371.34019483475</v>
      </c>
      <c r="O1126" s="692">
        <f>+SUMIF('17NM_Flex Cost'!$M$7:$M$122,A1126,'17NM_Flex Cost'!$O$7:$O$122)</f>
        <v>904663.7023</v>
      </c>
      <c r="P1126" s="694">
        <f>+L1126-N1126</f>
        <v>25161.87865171826</v>
      </c>
      <c r="Q1126" s="695">
        <f>+M1126-O1126</f>
        <v>-192536.7023</v>
      </c>
      <c r="R1126" s="701">
        <f>+SUMIF('17NM_Flex Cost'!$C$7:$C$122,A1126,'17NM_Flex Cost'!$F$7:$F$122)</f>
        <v>359950.38743202609</v>
      </c>
      <c r="S1126" s="702">
        <f>+SUMIF('17NM_Flex Cost'!$M$7:$M$122,A1126,'17NM_Flex Cost'!$P$7:$P$122)</f>
        <v>268296.10700000002</v>
      </c>
      <c r="T1126" s="701">
        <f>+SUMIF('17NM_Flex Cost'!$C$7:$C$122,A1126,'17NM_Flex Cost'!$G$7:$G$122)</f>
        <v>192957.73016604866</v>
      </c>
      <c r="U1126" s="702">
        <f>+SUMIF('17NM_Flex Cost'!$M$7:$M$122,A1126,'17NM_Flex Cost'!$Q$7:$Q$122)</f>
        <v>162920.85460000002</v>
      </c>
      <c r="V1126" s="694">
        <f>+P1126-R1126-T1126</f>
        <v>-527746.23894635646</v>
      </c>
      <c r="W1126" s="696">
        <f>+Q1126-S1126-U1126</f>
        <v>-623753.66390000004</v>
      </c>
      <c r="X1126" s="4048"/>
      <c r="Y1126" s="4049">
        <f>+N1126+R1126++T1126</f>
        <v>1528279.4577929096</v>
      </c>
      <c r="Z1126" s="4048">
        <f>+Y1126-'17NM_PLRecon'!V51</f>
        <v>0</v>
      </c>
      <c r="AA1126" s="3179">
        <f>+'17NM_PLRecon'!S51-'Departmental PL'!V1126</f>
        <v>0</v>
      </c>
      <c r="AB1126" s="3179">
        <f>+'17NM_PLRecon'!T51-'Departmental PL'!W1126</f>
        <v>0</v>
      </c>
      <c r="AC1126" s="3179"/>
      <c r="AD1126" s="2"/>
      <c r="AE1126" s="252"/>
      <c r="AF1126" s="2"/>
      <c r="AG1126" s="252"/>
      <c r="AH1126" s="2"/>
      <c r="AI1126" s="252"/>
      <c r="AJ1126" s="2"/>
      <c r="AK1126" s="252"/>
      <c r="AL1126" s="2"/>
      <c r="AM1126" s="252"/>
      <c r="AN1126" s="2"/>
      <c r="AO1126" s="252"/>
      <c r="AP1126" s="2"/>
      <c r="AQ1126" s="252"/>
      <c r="AR1126" s="2"/>
      <c r="AS1126" s="252"/>
      <c r="AT1126" s="2"/>
      <c r="AU1126" s="252"/>
    </row>
    <row r="1127" spans="1:47" ht="13.5" x14ac:dyDescent="0.25">
      <c r="A1127" s="30" t="e">
        <v>#VALUE!</v>
      </c>
      <c r="B1127" s="30" t="e">
        <v>#VALUE!</v>
      </c>
      <c r="C1127" s="30" t="e">
        <v>#VALUE!</v>
      </c>
      <c r="F1127" s="159"/>
      <c r="G1127" s="159"/>
      <c r="H1127" s="687"/>
      <c r="I1127" s="687"/>
      <c r="J1127" s="159"/>
      <c r="K1127" s="159"/>
      <c r="L1127" s="159"/>
      <c r="M1127" s="159"/>
      <c r="N1127" s="159"/>
      <c r="O1127" s="159"/>
      <c r="P1127" s="159"/>
      <c r="Q1127" s="159"/>
      <c r="R1127" s="159"/>
      <c r="S1127" s="159"/>
      <c r="T1127" s="159"/>
      <c r="U1127" s="159"/>
      <c r="V1127" s="159"/>
      <c r="W1127" s="159"/>
      <c r="X1127" s="4042"/>
      <c r="Y1127" s="4035"/>
      <c r="Z1127" s="4041"/>
      <c r="AA1127" s="3191"/>
      <c r="AB1127" s="3191"/>
      <c r="AC1127" s="3192"/>
      <c r="AD1127" s="2"/>
      <c r="AE1127" s="252"/>
      <c r="AF1127" s="2"/>
      <c r="AG1127" s="252"/>
      <c r="AH1127" s="2"/>
      <c r="AI1127" s="252"/>
      <c r="AJ1127" s="2"/>
      <c r="AK1127" s="252"/>
      <c r="AL1127" s="2"/>
      <c r="AM1127" s="252"/>
      <c r="AN1127" s="2"/>
      <c r="AO1127" s="252"/>
      <c r="AP1127" s="2"/>
      <c r="AQ1127" s="252"/>
      <c r="AR1127" s="2"/>
      <c r="AS1127" s="252"/>
      <c r="AT1127" s="2"/>
      <c r="AU1127" s="252"/>
    </row>
    <row r="1128" spans="1:47" ht="13.5" x14ac:dyDescent="0.25">
      <c r="A1128" s="1596">
        <v>2320</v>
      </c>
      <c r="B1128" s="30" t="e">
        <v>#VALUE!</v>
      </c>
      <c r="C1128" s="30" t="e">
        <v>#VALUE!</v>
      </c>
      <c r="D1128" s="1596" t="s">
        <v>1061</v>
      </c>
      <c r="E1128" s="712"/>
      <c r="F1128" s="678"/>
      <c r="G1128" s="678"/>
      <c r="H1128" s="678"/>
      <c r="I1128" s="678"/>
      <c r="J1128" s="678"/>
      <c r="K1128" s="678"/>
      <c r="L1128" s="678"/>
      <c r="M1128" s="678"/>
      <c r="N1128" s="678"/>
      <c r="O1128" s="678"/>
      <c r="P1128" s="678"/>
      <c r="Q1128" s="678"/>
      <c r="R1128" s="678"/>
      <c r="S1128" s="678"/>
      <c r="T1128" s="678"/>
      <c r="U1128" s="678"/>
      <c r="V1128" s="678"/>
      <c r="W1128" s="236"/>
      <c r="X1128" s="4060"/>
      <c r="Y1128" s="4058"/>
      <c r="Z1128" s="4059"/>
      <c r="AA1128" s="3187"/>
      <c r="AB1128" s="3187"/>
      <c r="AC1128" s="3187"/>
      <c r="AD1128" s="70">
        <f>+F1130-G1130</f>
        <v>0</v>
      </c>
      <c r="AE1128" s="264">
        <f>IF(G1130=0,0,IF(AD1128&gt;0,ABS(+AD1128/G1130),-ABS(+AD1128/G1130)))</f>
        <v>0</v>
      </c>
      <c r="AF1128" s="70">
        <f>+H1130-I1130</f>
        <v>0</v>
      </c>
      <c r="AG1128" s="264">
        <f>IF(I1130=0,0,IF(AF1128&gt;0,ABS(+AF1128/I1130),-ABS(+AF1128/I1130)))</f>
        <v>0</v>
      </c>
      <c r="AH1128" s="70">
        <f>+J1130-K1130</f>
        <v>2695595.5599999996</v>
      </c>
      <c r="AI1128" s="264">
        <f>IF(K1130=0,0,IF(AH1128&gt;0,ABS(+AH1128/K1130),-ABS(+AH1128/K1130)))</f>
        <v>1.3890139921902613</v>
      </c>
      <c r="AJ1128" s="70">
        <f>+L1130-M1130</f>
        <v>1939534.1341184569</v>
      </c>
      <c r="AK1128" s="264">
        <f>IF(M1130=0,0,IF(AJ1128&gt;0,ABS(+AJ1128/M1130),-ABS(+AJ1128/M1130)))</f>
        <v>1.5526346566600064</v>
      </c>
      <c r="AL1128" s="70">
        <f>+N1130-O1130</f>
        <v>2300368.6244626408</v>
      </c>
      <c r="AM1128" s="264">
        <f>IF(O1130=0,0,IF(AL1128&gt;0,ABS(+AL1128/O1130),-ABS(+AL1128/O1130)))</f>
        <v>1.6060007111663075</v>
      </c>
      <c r="AN1128" s="70">
        <f>+P1130-Q1130</f>
        <v>-360834.49034418399</v>
      </c>
      <c r="AO1128" s="264">
        <f>IF(Q1130=0,0,IF(AN1128&gt;0,ABS(+AN1128/Q1130),-ABS(+AN1128/Q1130)))</f>
        <v>-1.9699495190390359</v>
      </c>
      <c r="AP1128" s="70">
        <f>+R1130-S1130</f>
        <v>283495.93117498641</v>
      </c>
      <c r="AQ1128" s="264">
        <f>IF(S1130=0,0,IF(AP1128&gt;0,ABS(+AP1128/S1130),-ABS(+AP1128/S1130)))</f>
        <v>1.2603397856142655</v>
      </c>
      <c r="AR1128" s="70">
        <f>+T1130-U1130</f>
        <v>339481.57831081678</v>
      </c>
      <c r="AS1128" s="264">
        <f>IF(U1130=0,0,IF(AR1128&gt;0,ABS(+AR1128/U1130),-ABS(+AR1128/U1130)))</f>
        <v>1.5280270689034594</v>
      </c>
      <c r="AT1128" s="70">
        <f>+V1130-W1130</f>
        <v>-983811.99982998706</v>
      </c>
      <c r="AU1128" s="264">
        <f>IF(W1130=0,0,IF(AT1128&gt;0,ABS(+AT1128/W1130),-ABS(+AT1128/W1130)))</f>
        <v>-1.5609240180084785</v>
      </c>
    </row>
    <row r="1129" spans="1:47" ht="13.5" x14ac:dyDescent="0.25">
      <c r="A1129" s="679">
        <v>2320</v>
      </c>
      <c r="B1129" s="30" t="e">
        <v>#VALUE!</v>
      </c>
      <c r="C1129" s="30" t="e">
        <v>#VALUE!</v>
      </c>
      <c r="D1129" s="679" t="s">
        <v>2002</v>
      </c>
      <c r="E1129" s="731"/>
      <c r="F1129" s="763">
        <f>+'17HPM_DATA_INPUT'!D601</f>
        <v>1889</v>
      </c>
      <c r="G1129" s="692">
        <f>+'17HPM_DATA_INPUT'!E601</f>
        <v>811</v>
      </c>
      <c r="H1129" s="693">
        <f>+'17HPM_DATA_INPUT'!F601</f>
        <v>2973</v>
      </c>
      <c r="I1129" s="692">
        <f>+'17HPM_DATA_INPUT'!G601</f>
        <v>1115</v>
      </c>
      <c r="J1129" s="693">
        <f>+'17HPM_DATA_INPUT'!H601</f>
        <v>266457</v>
      </c>
      <c r="K1129" s="692">
        <f>+'17HPM_DATA_INPUT'!I601</f>
        <v>103172</v>
      </c>
      <c r="L1129" s="693">
        <f>+'17HPM_DATA_INPUT'!J601</f>
        <v>162630</v>
      </c>
      <c r="M1129" s="692">
        <f>+'17HPM_DATA_INPUT'!K601</f>
        <v>63539</v>
      </c>
      <c r="N1129" s="693">
        <f>+'17HPM_DATA_INPUT'!L601</f>
        <v>213209</v>
      </c>
      <c r="O1129" s="692">
        <f>+'17HPM_DATA_INPUT'!M601</f>
        <v>69008</v>
      </c>
      <c r="P1129" s="694">
        <f>+L1129-N1129</f>
        <v>-50579</v>
      </c>
      <c r="Q1129" s="695">
        <f>+M1129-O1129</f>
        <v>-5469</v>
      </c>
      <c r="R1129" s="693">
        <f>+'17HPM_DATA_INPUT'!P601</f>
        <v>29041</v>
      </c>
      <c r="S1129" s="692">
        <f>+'17HPM_DATA_INPUT'!Q601</f>
        <v>10837</v>
      </c>
      <c r="T1129" s="693">
        <f>+'17HPM_DATA_INPUT'!R601</f>
        <v>32081</v>
      </c>
      <c r="U1129" s="692">
        <f>+'17HPM_DATA_INPUT'!S601</f>
        <v>10704</v>
      </c>
      <c r="V1129" s="694">
        <f>+P1129-R1129-T1129</f>
        <v>-111701</v>
      </c>
      <c r="W1129" s="696">
        <f>+Q1129-S1129-U1129</f>
        <v>-27010</v>
      </c>
      <c r="X1129" s="4048"/>
      <c r="Y1129" s="4058"/>
      <c r="Z1129" s="4059"/>
      <c r="AA1129" s="3187"/>
      <c r="AB1129" s="3187"/>
      <c r="AC1129" s="3187"/>
      <c r="AD1129" s="19"/>
      <c r="AE1129" s="1587"/>
      <c r="AF1129" s="19"/>
      <c r="AG1129" s="1587"/>
      <c r="AH1129" s="19"/>
      <c r="AI1129" s="1587"/>
      <c r="AJ1129" s="19"/>
      <c r="AK1129" s="1587"/>
      <c r="AL1129" s="19"/>
      <c r="AM1129" s="1587"/>
      <c r="AN1129" s="19"/>
      <c r="AO1129" s="1587"/>
      <c r="AP1129" s="19"/>
      <c r="AQ1129" s="1587"/>
      <c r="AR1129" s="19"/>
      <c r="AS1129" s="1587"/>
      <c r="AT1129" s="19"/>
      <c r="AU1129" s="1587"/>
    </row>
    <row r="1130" spans="1:47" ht="13.5" x14ac:dyDescent="0.25">
      <c r="A1130" s="2428">
        <v>2320</v>
      </c>
      <c r="B1130" s="30" t="e">
        <v>#VALUE!</v>
      </c>
      <c r="C1130" s="30" t="e">
        <v>#VALUE!</v>
      </c>
      <c r="D1130" s="2428" t="s">
        <v>1062</v>
      </c>
      <c r="E1130" s="2486" t="s">
        <v>675</v>
      </c>
      <c r="F1130" s="763">
        <f>+VLOOKUP(A1130,'17NM_Clinic Revenue'!$C$10:$K$85,9,FALSE)</f>
        <v>0</v>
      </c>
      <c r="G1130" s="692">
        <f>+VLOOKUP(A1130,'17NM_Clinic Revenue'!$C$96:$K$170,9,FALSE)</f>
        <v>0</v>
      </c>
      <c r="H1130" s="693">
        <v>0</v>
      </c>
      <c r="I1130" s="692">
        <v>0</v>
      </c>
      <c r="J1130" s="693">
        <f>+VLOOKUP(A1130,'17NM_Clinic Revenue'!$C$10:$K$85,5,FALSE)</f>
        <v>4636249.5599999996</v>
      </c>
      <c r="K1130" s="692">
        <f>+VLOOKUP(A1130,'17NM_Clinic Revenue'!$C$96:$K$170,5,FALSE)</f>
        <v>1940654</v>
      </c>
      <c r="L1130" s="693">
        <f>+VLOOKUP(A1130,'17NM_Clinic Revenue'!$C$10:$K$85,8,FALSE)</f>
        <v>3188723.1341184569</v>
      </c>
      <c r="M1130" s="692">
        <f>+VLOOKUP(A1130,'17NM_Clinic Revenue'!$C$96:$K$170,8,FALSE)</f>
        <v>1249189</v>
      </c>
      <c r="N1130" s="701">
        <f>+SUMIF('17NM_Flex Cost'!$C$7:$C$122,A1130,'17NM_Flex Cost'!$E$7:$E$122)</f>
        <v>3732727.0340626407</v>
      </c>
      <c r="O1130" s="692">
        <f>+SUMIF('17NM_Flex Cost'!$M$7:$M$122,A1130,'17NM_Flex Cost'!$O$7:$O$122)</f>
        <v>1432358.4095999999</v>
      </c>
      <c r="P1130" s="694">
        <f>+L1130-N1130</f>
        <v>-544003.89994418388</v>
      </c>
      <c r="Q1130" s="695">
        <f>+M1130-O1130</f>
        <v>-183169.4095999999</v>
      </c>
      <c r="R1130" s="701">
        <f>+SUMIF('17NM_Flex Cost'!$C$7:$C$122,A1130,'17NM_Flex Cost'!$F$7:$F$122)</f>
        <v>508432.04317498638</v>
      </c>
      <c r="S1130" s="702">
        <f>+SUMIF('17NM_Flex Cost'!$M$7:$M$122,A1130,'17NM_Flex Cost'!$P$7:$P$122)</f>
        <v>224936.11199999999</v>
      </c>
      <c r="T1130" s="701">
        <f>+SUMIF('17NM_Flex Cost'!$C$7:$C$122,A1130,'17NM_Flex Cost'!$G$7:$G$122)</f>
        <v>561651.45031081676</v>
      </c>
      <c r="U1130" s="702">
        <f>+SUMIF('17NM_Flex Cost'!$M$7:$M$122,A1130,'17NM_Flex Cost'!$Q$7:$Q$122)</f>
        <v>222169.872</v>
      </c>
      <c r="V1130" s="694">
        <f>+P1130-R1130-T1130</f>
        <v>-1614087.3934299869</v>
      </c>
      <c r="W1130" s="696">
        <f>+Q1130-S1130-U1130</f>
        <v>-630275.39359999984</v>
      </c>
      <c r="X1130" s="4048"/>
      <c r="Y1130" s="4049">
        <f>+N1130+R1130++T1130</f>
        <v>4802810.5275484445</v>
      </c>
      <c r="Z1130" s="4048">
        <f>+Y1130-'17NM_PLRecon'!V52</f>
        <v>0</v>
      </c>
      <c r="AA1130" s="3179">
        <f>+'17NM_PLRecon'!S52-'Departmental PL'!V1130</f>
        <v>0</v>
      </c>
      <c r="AB1130" s="3179">
        <f>+'17NM_PLRecon'!T52-'Departmental PL'!W1130</f>
        <v>0</v>
      </c>
      <c r="AC1130" s="3179"/>
      <c r="AD1130" s="2"/>
      <c r="AE1130" s="252"/>
      <c r="AF1130" s="2"/>
      <c r="AG1130" s="252"/>
      <c r="AH1130" s="2"/>
      <c r="AI1130" s="252"/>
      <c r="AJ1130" s="2"/>
      <c r="AK1130" s="252"/>
      <c r="AL1130" s="2"/>
      <c r="AM1130" s="252"/>
      <c r="AN1130" s="2"/>
      <c r="AO1130" s="252"/>
      <c r="AP1130" s="2"/>
      <c r="AQ1130" s="252"/>
      <c r="AR1130" s="2"/>
      <c r="AS1130" s="252"/>
      <c r="AT1130" s="2"/>
      <c r="AU1130" s="252"/>
    </row>
    <row r="1131" spans="1:47" ht="13.5" x14ac:dyDescent="0.25">
      <c r="A1131" s="30" t="e">
        <v>#VALUE!</v>
      </c>
      <c r="B1131" s="30" t="e">
        <v>#VALUE!</v>
      </c>
      <c r="C1131" s="30" t="e">
        <v>#VALUE!</v>
      </c>
      <c r="F1131" s="159"/>
      <c r="G1131" s="159"/>
      <c r="H1131" s="687"/>
      <c r="I1131" s="687"/>
      <c r="J1131" s="159"/>
      <c r="K1131" s="159"/>
      <c r="L1131" s="159"/>
      <c r="M1131" s="159"/>
      <c r="N1131" s="159"/>
      <c r="O1131" s="159"/>
      <c r="P1131" s="159"/>
      <c r="Q1131" s="159"/>
      <c r="R1131" s="159"/>
      <c r="S1131" s="159"/>
      <c r="T1131" s="159"/>
      <c r="U1131" s="159"/>
      <c r="V1131" s="159"/>
      <c r="W1131" s="159"/>
      <c r="X1131" s="4042"/>
      <c r="Y1131" s="4035"/>
      <c r="Z1131" s="4041"/>
      <c r="AA1131" s="3191"/>
      <c r="AB1131" s="3191"/>
      <c r="AC1131" s="3192"/>
      <c r="AD1131" s="2"/>
      <c r="AE1131" s="252"/>
      <c r="AF1131" s="2"/>
      <c r="AG1131" s="252"/>
      <c r="AH1131" s="2"/>
      <c r="AI1131" s="252"/>
      <c r="AJ1131" s="2"/>
      <c r="AK1131" s="252"/>
      <c r="AL1131" s="2"/>
      <c r="AM1131" s="252"/>
      <c r="AN1131" s="2"/>
      <c r="AO1131" s="252"/>
      <c r="AP1131" s="2"/>
      <c r="AQ1131" s="252"/>
      <c r="AR1131" s="2"/>
      <c r="AS1131" s="252"/>
      <c r="AT1131" s="2"/>
      <c r="AU1131" s="252"/>
    </row>
    <row r="1132" spans="1:47" ht="13.5" x14ac:dyDescent="0.25">
      <c r="A1132" s="1596">
        <v>2330</v>
      </c>
      <c r="B1132" s="30" t="e">
        <v>#VALUE!</v>
      </c>
      <c r="C1132" s="30" t="e">
        <v>#VALUE!</v>
      </c>
      <c r="D1132" s="1596" t="s">
        <v>1063</v>
      </c>
      <c r="E1132" s="712"/>
      <c r="F1132" s="678"/>
      <c r="G1132" s="678"/>
      <c r="H1132" s="678"/>
      <c r="I1132" s="678"/>
      <c r="J1132" s="678"/>
      <c r="K1132" s="678"/>
      <c r="L1132" s="678"/>
      <c r="M1132" s="678"/>
      <c r="N1132" s="678"/>
      <c r="O1132" s="678"/>
      <c r="P1132" s="678"/>
      <c r="Q1132" s="678"/>
      <c r="R1132" s="678"/>
      <c r="S1132" s="678"/>
      <c r="T1132" s="678"/>
      <c r="U1132" s="678"/>
      <c r="V1132" s="678"/>
      <c r="W1132" s="236"/>
      <c r="X1132" s="4060"/>
      <c r="Y1132" s="4058"/>
      <c r="Z1132" s="4059"/>
      <c r="AA1132" s="3187"/>
      <c r="AB1132" s="3187"/>
      <c r="AC1132" s="3187"/>
      <c r="AD1132" s="70">
        <f>+F1134-G1134</f>
        <v>0</v>
      </c>
      <c r="AE1132" s="264">
        <f>IF(G1134=0,0,IF(AD1132&gt;0,ABS(+AD1132/G1134),-ABS(+AD1132/G1134)))</f>
        <v>0</v>
      </c>
      <c r="AF1132" s="70">
        <f>+H1134-I1134</f>
        <v>0</v>
      </c>
      <c r="AG1132" s="264">
        <f>IF(I1134=0,0,IF(AF1132&gt;0,ABS(+AF1132/I1134),-ABS(+AF1132/I1134)))</f>
        <v>0</v>
      </c>
      <c r="AH1132" s="70">
        <f>+J1134-K1134</f>
        <v>1465040</v>
      </c>
      <c r="AI1132" s="264">
        <f>IF(K1134=0,0,IF(AH1132&gt;0,ABS(+AH1132/K1134),-ABS(+AH1132/K1134)))</f>
        <v>0.76908781850652996</v>
      </c>
      <c r="AJ1132" s="70">
        <f>+L1134-M1134</f>
        <v>1006808.3246789752</v>
      </c>
      <c r="AK1132" s="264">
        <f>IF(M1134=0,0,IF(AJ1132&gt;0,ABS(+AJ1132/M1134),-ABS(+AJ1132/M1134)))</f>
        <v>0.84051145273287109</v>
      </c>
      <c r="AL1132" s="70">
        <f>+N1134-O1134</f>
        <v>963983.57523841271</v>
      </c>
      <c r="AM1132" s="264">
        <f>IF(O1134=0,0,IF(AL1132&gt;0,ABS(+AL1132/O1134),-ABS(+AL1132/O1134)))</f>
        <v>0.66152242439596531</v>
      </c>
      <c r="AN1132" s="70">
        <f>+P1134-Q1134</f>
        <v>42824.749440562446</v>
      </c>
      <c r="AO1132" s="264">
        <f>IF(Q1134=0,0,IF(AN1132&gt;0,ABS(+AN1132/Q1134),-ABS(+AN1132/Q1134)))</f>
        <v>0.16511205081940633</v>
      </c>
      <c r="AP1132" s="70">
        <f>+R1134-S1134</f>
        <v>148918.39992505161</v>
      </c>
      <c r="AQ1132" s="264">
        <f>IF(S1134=0,0,IF(AP1132&gt;0,ABS(+AP1132/S1134),-ABS(+AP1132/S1134)))</f>
        <v>0.67643182009884062</v>
      </c>
      <c r="AR1132" s="70">
        <f>+T1134-U1134</f>
        <v>166879.83988305827</v>
      </c>
      <c r="AS1132" s="264">
        <f>IF(U1134=0,0,IF(AR1132&gt;0,ABS(+AR1132/U1134),-ABS(+AR1132/U1134)))</f>
        <v>0.80705607932217804</v>
      </c>
      <c r="AT1132" s="70">
        <f>+V1134-W1134</f>
        <v>-272973.49036754738</v>
      </c>
      <c r="AU1132" s="264">
        <f>IF(W1134=0,0,IF(AT1132&gt;0,ABS(+AT1132/W1134),-ABS(+AT1132/W1134)))</f>
        <v>-0.39774852496359986</v>
      </c>
    </row>
    <row r="1133" spans="1:47" ht="13.5" x14ac:dyDescent="0.25">
      <c r="A1133" s="679">
        <v>2330</v>
      </c>
      <c r="B1133" s="30" t="e">
        <v>#VALUE!</v>
      </c>
      <c r="C1133" s="30" t="e">
        <v>#VALUE!</v>
      </c>
      <c r="D1133" s="679" t="s">
        <v>2003</v>
      </c>
      <c r="E1133" s="731"/>
      <c r="F1133" s="763">
        <f>+'17HPM_DATA_INPUT'!D602</f>
        <v>2412</v>
      </c>
      <c r="G1133" s="692">
        <f>+'17HPM_DATA_INPUT'!E602</f>
        <v>1615</v>
      </c>
      <c r="H1133" s="693">
        <f>+'17HPM_DATA_INPUT'!F602</f>
        <v>3450</v>
      </c>
      <c r="I1133" s="692">
        <f>+'17HPM_DATA_INPUT'!G602</f>
        <v>2188</v>
      </c>
      <c r="J1133" s="693">
        <f>+'17HPM_DATA_INPUT'!H602</f>
        <v>319529</v>
      </c>
      <c r="K1133" s="692">
        <f>+'17HPM_DATA_INPUT'!I602</f>
        <v>208237</v>
      </c>
      <c r="L1133" s="693">
        <f>+'17HPM_DATA_INPUT'!J602</f>
        <v>192325</v>
      </c>
      <c r="M1133" s="692">
        <f>+'17HPM_DATA_INPUT'!K602</f>
        <v>126291</v>
      </c>
      <c r="N1133" s="693">
        <f>+'17HPM_DATA_INPUT'!L602</f>
        <v>230035</v>
      </c>
      <c r="O1133" s="692">
        <f>+'17HPM_DATA_INPUT'!M602</f>
        <v>150784</v>
      </c>
      <c r="P1133" s="694">
        <f>+L1133-N1133</f>
        <v>-37710</v>
      </c>
      <c r="Q1133" s="695">
        <f>+M1133-O1133</f>
        <v>-24493</v>
      </c>
      <c r="R1133" s="693">
        <f>+'17HPM_DATA_INPUT'!P602</f>
        <v>35065</v>
      </c>
      <c r="S1133" s="692">
        <f>+'17HPM_DATA_INPUT'!Q602</f>
        <v>22780</v>
      </c>
      <c r="T1133" s="693">
        <f>+'17HPM_DATA_INPUT'!R602</f>
        <v>35500</v>
      </c>
      <c r="U1133" s="692">
        <f>+'17HPM_DATA_INPUT'!S602</f>
        <v>21396</v>
      </c>
      <c r="V1133" s="694">
        <f>+P1133-R1133-T1133</f>
        <v>-108275</v>
      </c>
      <c r="W1133" s="696">
        <f>+Q1133-S1133-U1133</f>
        <v>-68669</v>
      </c>
      <c r="X1133" s="4048"/>
      <c r="Y1133" s="4058"/>
      <c r="Z1133" s="4059"/>
      <c r="AA1133" s="3187"/>
      <c r="AB1133" s="3187"/>
      <c r="AC1133" s="3187"/>
      <c r="AD1133" s="19"/>
      <c r="AE1133" s="1587"/>
      <c r="AF1133" s="19"/>
      <c r="AG1133" s="1587"/>
      <c r="AH1133" s="19"/>
      <c r="AI1133" s="1587"/>
      <c r="AJ1133" s="19"/>
      <c r="AK1133" s="1587"/>
      <c r="AL1133" s="19"/>
      <c r="AM1133" s="1587"/>
      <c r="AN1133" s="19"/>
      <c r="AO1133" s="1587"/>
      <c r="AP1133" s="19"/>
      <c r="AQ1133" s="1587"/>
      <c r="AR1133" s="19"/>
      <c r="AS1133" s="1587"/>
      <c r="AT1133" s="19"/>
      <c r="AU1133" s="1587"/>
    </row>
    <row r="1134" spans="1:47" ht="13.5" x14ac:dyDescent="0.25">
      <c r="A1134" s="2428">
        <v>2330</v>
      </c>
      <c r="B1134" s="30" t="e">
        <v>#VALUE!</v>
      </c>
      <c r="C1134" s="30" t="e">
        <v>#VALUE!</v>
      </c>
      <c r="D1134" s="2428" t="s">
        <v>1064</v>
      </c>
      <c r="E1134" s="2486" t="s">
        <v>675</v>
      </c>
      <c r="F1134" s="763">
        <f>+VLOOKUP(A1134,'17NM_Clinic Revenue'!$C$10:$K$85,9,FALSE)</f>
        <v>0</v>
      </c>
      <c r="G1134" s="692">
        <f>+VLOOKUP(A1134,'17NM_Clinic Revenue'!$C$96:$K$170,9,FALSE)</f>
        <v>0</v>
      </c>
      <c r="H1134" s="693">
        <v>0</v>
      </c>
      <c r="I1134" s="692">
        <v>0</v>
      </c>
      <c r="J1134" s="693">
        <f>+VLOOKUP(A1134,'17NM_Clinic Revenue'!$C$10:$K$85,5,FALSE)</f>
        <v>3369946</v>
      </c>
      <c r="K1134" s="692">
        <f>+VLOOKUP(A1134,'17NM_Clinic Revenue'!$C$96:$K$170,5,FALSE)</f>
        <v>1904906</v>
      </c>
      <c r="L1134" s="693">
        <f>+VLOOKUP(A1134,'17NM_Clinic Revenue'!$C$10:$K$85,8,FALSE)</f>
        <v>2204660.3246789752</v>
      </c>
      <c r="M1134" s="692">
        <f>+VLOOKUP(A1134,'17NM_Clinic Revenue'!$C$96:$K$170,8,FALSE)</f>
        <v>1197852</v>
      </c>
      <c r="N1134" s="701">
        <f>+SUMIF('17NM_Flex Cost'!$C$7:$C$122,A1134,'17NM_Flex Cost'!$E$7:$E$122)</f>
        <v>2421203.3756384128</v>
      </c>
      <c r="O1134" s="692">
        <f>+SUMIF('17NM_Flex Cost'!$M$7:$M$122,A1134,'17NM_Flex Cost'!$O$7:$O$122)</f>
        <v>1457219.8004000001</v>
      </c>
      <c r="P1134" s="694">
        <f>+L1134-N1134</f>
        <v>-216543.05095943762</v>
      </c>
      <c r="Q1134" s="695">
        <f>+M1134-O1134</f>
        <v>-259367.80040000007</v>
      </c>
      <c r="R1134" s="701">
        <f>+SUMIF('17NM_Flex Cost'!$C$7:$C$122,A1134,'17NM_Flex Cost'!$F$7:$F$122)</f>
        <v>369071.2601250516</v>
      </c>
      <c r="S1134" s="702">
        <f>+SUMIF('17NM_Flex Cost'!$M$7:$M$122,A1134,'17NM_Flex Cost'!$P$7:$P$122)</f>
        <v>220152.8602</v>
      </c>
      <c r="T1134" s="701">
        <f>+SUMIF('17NM_Flex Cost'!$C$7:$C$122,A1134,'17NM_Flex Cost'!$G$7:$G$122)</f>
        <v>373655.85478305828</v>
      </c>
      <c r="U1134" s="702">
        <f>+SUMIF('17NM_Flex Cost'!$M$7:$M$122,A1134,'17NM_Flex Cost'!$Q$7:$Q$122)</f>
        <v>206776.01490000001</v>
      </c>
      <c r="V1134" s="694">
        <f>+P1134-R1134-T1134</f>
        <v>-959270.1658675475</v>
      </c>
      <c r="W1134" s="696">
        <f>+Q1134-S1134-U1134</f>
        <v>-686296.67550000013</v>
      </c>
      <c r="X1134" s="4048"/>
      <c r="Y1134" s="4049">
        <f>+N1134+R1134++T1134</f>
        <v>3163930.4905465227</v>
      </c>
      <c r="Z1134" s="4048">
        <f>+Y1134-'17NM_PLRecon'!V53</f>
        <v>0</v>
      </c>
      <c r="AA1134" s="3179">
        <f>+'17NM_PLRecon'!S53-'Departmental PL'!V1134</f>
        <v>0</v>
      </c>
      <c r="AB1134" s="3179">
        <f>+'17NM_PLRecon'!T53-'Departmental PL'!W1134</f>
        <v>0</v>
      </c>
      <c r="AC1134" s="3179"/>
      <c r="AD1134" s="2"/>
      <c r="AE1134" s="252"/>
      <c r="AF1134" s="2"/>
      <c r="AG1134" s="252"/>
      <c r="AH1134" s="2"/>
      <c r="AI1134" s="252"/>
      <c r="AJ1134" s="2"/>
      <c r="AK1134" s="252"/>
      <c r="AL1134" s="2"/>
      <c r="AM1134" s="252"/>
      <c r="AN1134" s="2"/>
      <c r="AO1134" s="252"/>
      <c r="AP1134" s="2"/>
      <c r="AQ1134" s="252"/>
      <c r="AR1134" s="2"/>
      <c r="AS1134" s="252"/>
      <c r="AT1134" s="2"/>
      <c r="AU1134" s="252"/>
    </row>
    <row r="1135" spans="1:47" ht="13.5" x14ac:dyDescent="0.25">
      <c r="A1135" s="30" t="e">
        <v>#VALUE!</v>
      </c>
      <c r="B1135" s="30" t="e">
        <v>#VALUE!</v>
      </c>
      <c r="C1135" s="30" t="e">
        <v>#VALUE!</v>
      </c>
      <c r="F1135" s="159"/>
      <c r="G1135" s="159"/>
      <c r="H1135" s="687"/>
      <c r="I1135" s="687"/>
      <c r="J1135" s="159"/>
      <c r="K1135" s="159"/>
      <c r="L1135" s="159"/>
      <c r="M1135" s="159"/>
      <c r="N1135" s="159"/>
      <c r="O1135" s="159"/>
      <c r="P1135" s="159"/>
      <c r="Q1135" s="159"/>
      <c r="R1135" s="159"/>
      <c r="S1135" s="159"/>
      <c r="T1135" s="159"/>
      <c r="U1135" s="159"/>
      <c r="V1135" s="159"/>
      <c r="W1135" s="159"/>
      <c r="X1135" s="4042"/>
      <c r="Y1135" s="4035"/>
      <c r="Z1135" s="4041"/>
      <c r="AA1135" s="3191"/>
      <c r="AB1135" s="3191"/>
      <c r="AC1135" s="3192"/>
      <c r="AD1135" s="2"/>
      <c r="AE1135" s="252"/>
      <c r="AF1135" s="2"/>
      <c r="AG1135" s="252"/>
      <c r="AH1135" s="2"/>
      <c r="AI1135" s="252"/>
      <c r="AJ1135" s="2"/>
      <c r="AK1135" s="252"/>
      <c r="AL1135" s="2"/>
      <c r="AM1135" s="252"/>
      <c r="AN1135" s="2"/>
      <c r="AO1135" s="252"/>
      <c r="AP1135" s="2"/>
      <c r="AQ1135" s="252"/>
      <c r="AR1135" s="2"/>
      <c r="AS1135" s="252"/>
      <c r="AT1135" s="2"/>
      <c r="AU1135" s="252"/>
    </row>
    <row r="1136" spans="1:47" ht="13.5" x14ac:dyDescent="0.25">
      <c r="A1136" s="1596">
        <v>2350</v>
      </c>
      <c r="B1136" s="30" t="e">
        <v>#VALUE!</v>
      </c>
      <c r="C1136" s="30" t="e">
        <v>#VALUE!</v>
      </c>
      <c r="D1136" s="1596" t="s">
        <v>1065</v>
      </c>
      <c r="E1136" s="712"/>
      <c r="F1136" s="678"/>
      <c r="G1136" s="678"/>
      <c r="H1136" s="678"/>
      <c r="I1136" s="678"/>
      <c r="J1136" s="678"/>
      <c r="K1136" s="678"/>
      <c r="L1136" s="678"/>
      <c r="M1136" s="678"/>
      <c r="N1136" s="678"/>
      <c r="O1136" s="678"/>
      <c r="P1136" s="678"/>
      <c r="Q1136" s="678"/>
      <c r="R1136" s="678"/>
      <c r="S1136" s="678"/>
      <c r="T1136" s="678"/>
      <c r="U1136" s="678"/>
      <c r="V1136" s="678"/>
      <c r="W1136" s="236"/>
      <c r="X1136" s="4060"/>
      <c r="Y1136" s="4058"/>
      <c r="Z1136" s="4059"/>
      <c r="AA1136" s="3187"/>
      <c r="AB1136" s="3187"/>
      <c r="AC1136" s="3187"/>
      <c r="AD1136" s="70">
        <f>+F1138-G1138</f>
        <v>0</v>
      </c>
      <c r="AE1136" s="264">
        <f>IF(G1138=0,0,IF(AD1136&gt;0,ABS(+AD1136/G1138),-ABS(+AD1136/G1138)))</f>
        <v>0</v>
      </c>
      <c r="AF1136" s="70">
        <f>+H1138-I1138</f>
        <v>0</v>
      </c>
      <c r="AG1136" s="264">
        <f>IF(I1138=0,0,IF(AF1136&gt;0,ABS(+AF1136/I1138),-ABS(+AF1136/I1138)))</f>
        <v>0</v>
      </c>
      <c r="AH1136" s="70">
        <f>+J1138-K1138</f>
        <v>2200231.81</v>
      </c>
      <c r="AI1136" s="264">
        <f>IF(K1138=0,0,IF(AH1136&gt;0,ABS(+AH1136/K1138),-ABS(+AH1136/K1138)))</f>
        <v>1.304798311294449</v>
      </c>
      <c r="AJ1136" s="70">
        <f>+L1138-M1138</f>
        <v>1650838.4885577993</v>
      </c>
      <c r="AK1136" s="264">
        <f>IF(M1138=0,0,IF(AJ1136&gt;0,ABS(+AJ1136/M1138),-ABS(+AJ1136/M1138)))</f>
        <v>1.5194389293836321</v>
      </c>
      <c r="AL1136" s="70">
        <f>+N1138-O1138</f>
        <v>1715896.8481585449</v>
      </c>
      <c r="AM1136" s="264">
        <f>IF(O1138=0,0,IF(AL1136&gt;0,ABS(+AL1136/O1138),-ABS(+AL1136/O1138)))</f>
        <v>1.3689310899304827</v>
      </c>
      <c r="AN1136" s="70">
        <f>+P1138-Q1138</f>
        <v>-65058.359600745607</v>
      </c>
      <c r="AO1136" s="264">
        <f>IF(Q1138=0,0,IF(AN1136&gt;0,ABS(+AN1136/Q1138),-ABS(+AN1136/Q1138)))</f>
        <v>-0.38962133575210467</v>
      </c>
      <c r="AP1136" s="70">
        <f>+R1138-S1138</f>
        <v>236263.21949595821</v>
      </c>
      <c r="AQ1136" s="264">
        <f>IF(S1138=0,0,IF(AP1136&gt;0,ABS(+AP1136/S1138),-ABS(+AP1136/S1138)))</f>
        <v>1.2169402376867418</v>
      </c>
      <c r="AR1136" s="70">
        <f>+T1138-U1138</f>
        <v>243953.80421325762</v>
      </c>
      <c r="AS1136" s="264">
        <f>IF(U1138=0,0,IF(AR1136&gt;0,ABS(+AR1136/U1138),-ABS(+AR1136/U1138)))</f>
        <v>1.3260371099467232</v>
      </c>
      <c r="AT1136" s="70">
        <f>+V1138-W1138</f>
        <v>-545275.38330996153</v>
      </c>
      <c r="AU1136" s="264">
        <f>IF(W1138=0,0,IF(AT1136&gt;0,ABS(+AT1136/W1138),-ABS(+AT1136/W1138)))</f>
        <v>-1.0003294448582156</v>
      </c>
    </row>
    <row r="1137" spans="1:47" ht="13.5" x14ac:dyDescent="0.25">
      <c r="A1137" s="679">
        <v>2350</v>
      </c>
      <c r="B1137" s="30" t="e">
        <v>#VALUE!</v>
      </c>
      <c r="C1137" s="30" t="e">
        <v>#VALUE!</v>
      </c>
      <c r="D1137" s="679" t="s">
        <v>2184</v>
      </c>
      <c r="E1137" s="731"/>
      <c r="F1137" s="763">
        <f>+'17HPM_DATA_INPUT'!D604</f>
        <v>2421</v>
      </c>
      <c r="G1137" s="692">
        <f>+'17HPM_DATA_INPUT'!E604</f>
        <v>1066</v>
      </c>
      <c r="H1137" s="693">
        <f>+'17HPM_DATA_INPUT'!F84</f>
        <v>0</v>
      </c>
      <c r="I1137" s="692">
        <f>+'17HPM_DATA_INPUT'!G604</f>
        <v>1289</v>
      </c>
      <c r="J1137" s="693">
        <f>+'17HPM_DATA_INPUT'!H604</f>
        <v>317526</v>
      </c>
      <c r="K1137" s="692">
        <f>+'17HPM_DATA_INPUT'!I604</f>
        <v>135719</v>
      </c>
      <c r="L1137" s="693">
        <f>+'17HPM_DATA_INPUT'!J604</f>
        <v>192595</v>
      </c>
      <c r="M1137" s="692">
        <f>+'17HPM_DATA_INPUT'!K604</f>
        <v>82909</v>
      </c>
      <c r="N1137" s="693">
        <f>+'17HPM_DATA_INPUT'!L604</f>
        <v>237482</v>
      </c>
      <c r="O1137" s="692">
        <f>+'17HPM_DATA_INPUT'!M604</f>
        <v>94376</v>
      </c>
      <c r="P1137" s="694">
        <f>+L1137-N1137</f>
        <v>-44887</v>
      </c>
      <c r="Q1137" s="695">
        <f>+M1137-O1137</f>
        <v>-11467</v>
      </c>
      <c r="R1137" s="693">
        <f>+'17HPM_DATA_INPUT'!P604</f>
        <v>34423</v>
      </c>
      <c r="S1137" s="692">
        <f>+'17HPM_DATA_INPUT'!Q604</f>
        <v>14618</v>
      </c>
      <c r="T1137" s="693">
        <f>+'17HPM_DATA_INPUT'!R604</f>
        <v>34225</v>
      </c>
      <c r="U1137" s="692">
        <f>+'17HPM_DATA_INPUT'!S604</f>
        <v>13852</v>
      </c>
      <c r="V1137" s="694">
        <f>+P1137-R1137-T1137</f>
        <v>-113535</v>
      </c>
      <c r="W1137" s="696">
        <f>+Q1137-S1137-U1137</f>
        <v>-39937</v>
      </c>
      <c r="X1137" s="4060"/>
      <c r="Y1137" s="4058"/>
      <c r="Z1137" s="4059"/>
      <c r="AA1137" s="3187"/>
      <c r="AB1137" s="3187"/>
      <c r="AC1137" s="3187"/>
      <c r="AD1137" s="19"/>
      <c r="AE1137" s="1587"/>
      <c r="AF1137" s="19"/>
      <c r="AG1137" s="1587"/>
      <c r="AH1137" s="19"/>
      <c r="AI1137" s="1587"/>
      <c r="AJ1137" s="19"/>
      <c r="AK1137" s="1587"/>
      <c r="AL1137" s="19"/>
      <c r="AM1137" s="1587"/>
      <c r="AN1137" s="19"/>
      <c r="AO1137" s="1587"/>
      <c r="AP1137" s="19"/>
      <c r="AQ1137" s="1587"/>
      <c r="AR1137" s="19"/>
      <c r="AS1137" s="1587"/>
      <c r="AT1137" s="19"/>
      <c r="AU1137" s="1587"/>
    </row>
    <row r="1138" spans="1:47" ht="13.5" x14ac:dyDescent="0.25">
      <c r="A1138" s="2428">
        <v>2350</v>
      </c>
      <c r="B1138" s="30" t="e">
        <v>#VALUE!</v>
      </c>
      <c r="C1138" s="30" t="e">
        <v>#VALUE!</v>
      </c>
      <c r="D1138" s="2428" t="s">
        <v>1066</v>
      </c>
      <c r="E1138" s="2486" t="s">
        <v>675</v>
      </c>
      <c r="F1138" s="763">
        <f>+VLOOKUP(A1138,'17NM_Clinic Revenue'!$C$10:$K$85,9,FALSE)</f>
        <v>0</v>
      </c>
      <c r="G1138" s="692">
        <f>+VLOOKUP(A1138,'17NM_Clinic Revenue'!$C$96:$K$170,9,FALSE)</f>
        <v>0</v>
      </c>
      <c r="H1138" s="693">
        <v>0</v>
      </c>
      <c r="I1138" s="692">
        <v>0</v>
      </c>
      <c r="J1138" s="693">
        <f>+VLOOKUP(A1138,'17NM_Clinic Revenue'!$C$10:$K$85,5,FALSE)</f>
        <v>3886493.81</v>
      </c>
      <c r="K1138" s="692">
        <f>+VLOOKUP(A1138,'17NM_Clinic Revenue'!$C$96:$K$170,5,FALSE)</f>
        <v>1686262</v>
      </c>
      <c r="L1138" s="693">
        <f>+VLOOKUP(A1138,'17NM_Clinic Revenue'!$C$10:$K$85,8,FALSE)</f>
        <v>2737317.4885577993</v>
      </c>
      <c r="M1138" s="692">
        <f>+VLOOKUP(A1138,'17NM_Clinic Revenue'!$C$96:$K$170,8,FALSE)</f>
        <v>1086479</v>
      </c>
      <c r="N1138" s="693">
        <f>+SUMIF('17NM_Flex Cost'!$C$7:$C$122,A1138,'17NM_Flex Cost'!$E$7:$E$122)</f>
        <v>2969354.2798585449</v>
      </c>
      <c r="O1138" s="692">
        <f>+SUMIF('17NM_Flex Cost'!$M$7:$M$122,A1138,'17NM_Flex Cost'!$O$7:$O$122)</f>
        <v>1253457.4317000001</v>
      </c>
      <c r="P1138" s="694">
        <f>+L1138-N1138</f>
        <v>-232036.79130074568</v>
      </c>
      <c r="Q1138" s="695">
        <f>+M1138-O1138</f>
        <v>-166978.43170000007</v>
      </c>
      <c r="R1138" s="693">
        <f>+SUMIF('17NM_Flex Cost'!$C$7:$C$122,A1138,'17NM_Flex Cost'!$F$7:$F$122)</f>
        <v>430408.51289595821</v>
      </c>
      <c r="S1138" s="692">
        <f>+SUMIF('17NM_Flex Cost'!$M$7:$M$122,A1138,'17NM_Flex Cost'!$P$7:$P$122)</f>
        <v>194145.2934</v>
      </c>
      <c r="T1138" s="693">
        <f>+SUMIF('17NM_Flex Cost'!$C$7:$C$122,A1138,'17NM_Flex Cost'!$G$7:$G$122)</f>
        <v>427925.8834132576</v>
      </c>
      <c r="U1138" s="692">
        <f>+SUMIF('17NM_Flex Cost'!$M$7:$M$122,A1138,'17NM_Flex Cost'!$Q$7:$Q$122)</f>
        <v>183972.07919999998</v>
      </c>
      <c r="V1138" s="694">
        <f>+P1138-R1138-T1138</f>
        <v>-1090371.1876099615</v>
      </c>
      <c r="W1138" s="696">
        <f>+Q1138-S1138-U1138</f>
        <v>-545095.80429999996</v>
      </c>
      <c r="X1138" s="4048"/>
      <c r="Y1138" s="4049">
        <f>+N1138+R1138++T1138</f>
        <v>3827688.6761677605</v>
      </c>
      <c r="Z1138" s="4048">
        <f>+Y1138-'17NM_PLRecon'!V54</f>
        <v>0</v>
      </c>
      <c r="AA1138" s="3179">
        <f>+'17NM_PLRecon'!S54-'Departmental PL'!V1138</f>
        <v>0</v>
      </c>
      <c r="AB1138" s="3179">
        <f>+'17NM_PLRecon'!T54-'Departmental PL'!W1138</f>
        <v>0</v>
      </c>
      <c r="AC1138" s="3179"/>
      <c r="AD1138" s="2"/>
      <c r="AE1138" s="252"/>
      <c r="AF1138" s="2"/>
      <c r="AG1138" s="252"/>
      <c r="AH1138" s="2"/>
      <c r="AI1138" s="252"/>
      <c r="AJ1138" s="2"/>
      <c r="AK1138" s="252"/>
      <c r="AL1138" s="2"/>
      <c r="AM1138" s="252"/>
      <c r="AN1138" s="2"/>
      <c r="AO1138" s="252"/>
      <c r="AP1138" s="2"/>
      <c r="AQ1138" s="252"/>
      <c r="AR1138" s="2"/>
      <c r="AS1138" s="252"/>
      <c r="AT1138" s="2"/>
      <c r="AU1138" s="252"/>
    </row>
    <row r="1139" spans="1:47" ht="13.5" x14ac:dyDescent="0.25">
      <c r="A1139" s="30" t="e">
        <v>#VALUE!</v>
      </c>
      <c r="B1139" s="30" t="e">
        <v>#VALUE!</v>
      </c>
      <c r="C1139" s="30" t="e">
        <v>#VALUE!</v>
      </c>
      <c r="F1139" s="159"/>
      <c r="G1139" s="159"/>
      <c r="H1139" s="687"/>
      <c r="I1139" s="687"/>
      <c r="J1139" s="159"/>
      <c r="K1139" s="159"/>
      <c r="L1139" s="159"/>
      <c r="M1139" s="159"/>
      <c r="N1139" s="159"/>
      <c r="O1139" s="159"/>
      <c r="P1139" s="159"/>
      <c r="Q1139" s="159"/>
      <c r="R1139" s="159"/>
      <c r="S1139" s="159"/>
      <c r="T1139" s="159"/>
      <c r="U1139" s="159"/>
      <c r="V1139" s="159"/>
      <c r="W1139" s="159"/>
      <c r="X1139" s="4042"/>
      <c r="Y1139" s="4035"/>
      <c r="Z1139" s="4041"/>
      <c r="AA1139" s="3191"/>
      <c r="AB1139" s="3191"/>
      <c r="AC1139" s="3192"/>
      <c r="AD1139" s="2"/>
      <c r="AE1139" s="252"/>
      <c r="AF1139" s="2"/>
      <c r="AG1139" s="252"/>
      <c r="AH1139" s="2"/>
      <c r="AI1139" s="252"/>
      <c r="AJ1139" s="2"/>
      <c r="AK1139" s="252"/>
      <c r="AL1139" s="2"/>
      <c r="AM1139" s="252"/>
      <c r="AN1139" s="2"/>
      <c r="AO1139" s="252"/>
      <c r="AP1139" s="2"/>
      <c r="AQ1139" s="252"/>
      <c r="AR1139" s="2"/>
      <c r="AS1139" s="252"/>
      <c r="AT1139" s="2"/>
      <c r="AU1139" s="252"/>
    </row>
    <row r="1140" spans="1:47" ht="13.5" x14ac:dyDescent="0.25">
      <c r="A1140" s="1596">
        <v>2370</v>
      </c>
      <c r="B1140" s="30" t="e">
        <v>#VALUE!</v>
      </c>
      <c r="C1140" s="30" t="e">
        <v>#VALUE!</v>
      </c>
      <c r="D1140" s="1596" t="s">
        <v>1067</v>
      </c>
      <c r="E1140" s="712"/>
      <c r="F1140" s="678"/>
      <c r="G1140" s="678"/>
      <c r="H1140" s="678"/>
      <c r="I1140" s="678"/>
      <c r="J1140" s="678"/>
      <c r="K1140" s="678"/>
      <c r="L1140" s="678"/>
      <c r="M1140" s="678"/>
      <c r="N1140" s="678"/>
      <c r="O1140" s="678"/>
      <c r="P1140" s="678"/>
      <c r="Q1140" s="678"/>
      <c r="R1140" s="678"/>
      <c r="S1140" s="678"/>
      <c r="T1140" s="678"/>
      <c r="U1140" s="678"/>
      <c r="V1140" s="678"/>
      <c r="W1140" s="236"/>
      <c r="X1140" s="4060"/>
      <c r="Y1140" s="4058"/>
      <c r="Z1140" s="4059"/>
      <c r="AA1140" s="3187"/>
      <c r="AB1140" s="3187"/>
      <c r="AC1140" s="3187"/>
      <c r="AD1140" s="70">
        <f>+F1142-G1142</f>
        <v>0</v>
      </c>
      <c r="AE1140" s="264">
        <f>IF(G1142=0,0,IF(AD1140&gt;0,ABS(+AD1140/G1142),-ABS(+AD1140/G1142)))</f>
        <v>0</v>
      </c>
      <c r="AF1140" s="70">
        <f>+H1142-I1142</f>
        <v>0</v>
      </c>
      <c r="AG1140" s="264">
        <f>IF(I1142=0,0,IF(AF1140&gt;0,ABS(+AF1140/I1142),-ABS(+AF1140/I1142)))</f>
        <v>0</v>
      </c>
      <c r="AH1140" s="70">
        <f>+J1142-K1142</f>
        <v>1796373.62</v>
      </c>
      <c r="AI1140" s="264">
        <f>IF(K1142=0,0,IF(AH1140&gt;0,ABS(+AH1140/K1142),-ABS(+AH1140/K1142)))</f>
        <v>1.3786782330801679</v>
      </c>
      <c r="AJ1140" s="70">
        <f>+L1142-M1142</f>
        <v>1242106.5328315091</v>
      </c>
      <c r="AK1140" s="264">
        <f>IF(M1142=0,0,IF(AJ1140&gt;0,ABS(+AJ1140/M1142),-ABS(+AJ1140/M1142)))</f>
        <v>1.4811845273989781</v>
      </c>
      <c r="AL1140" s="70">
        <f>+N1142-O1142</f>
        <v>1527021.2720521914</v>
      </c>
      <c r="AM1140" s="264">
        <f>IF(O1142=0,0,IF(AL1140&gt;0,ABS(+AL1140/O1142),-ABS(+AL1140/O1142)))</f>
        <v>1.5226127402346601</v>
      </c>
      <c r="AN1140" s="70">
        <f>+P1142-Q1142</f>
        <v>-284914.7392206823</v>
      </c>
      <c r="AO1140" s="264">
        <f>IF(Q1142=0,0,IF(AN1140&gt;0,ABS(+AN1140/Q1142),-ABS(+AN1140/Q1142)))</f>
        <v>-1.734056129866687</v>
      </c>
      <c r="AP1140" s="70">
        <f>+R1142-S1142</f>
        <v>188391.56211908735</v>
      </c>
      <c r="AQ1140" s="264">
        <f>IF(S1142=0,0,IF(AP1140&gt;0,ABS(+AP1140/S1142),-ABS(+AP1140/S1142)))</f>
        <v>1.2596646035508994</v>
      </c>
      <c r="AR1140" s="70">
        <f>+T1142-U1142</f>
        <v>217264.77967809004</v>
      </c>
      <c r="AS1140" s="264">
        <f>IF(U1142=0,0,IF(AR1140&gt;0,ABS(+AR1140/U1142),-ABS(+AR1140/U1142)))</f>
        <v>1.5736612741398475</v>
      </c>
      <c r="AT1140" s="70">
        <f>+V1142-W1142</f>
        <v>-690571.08101785986</v>
      </c>
      <c r="AU1140" s="264">
        <f>IF(W1142=0,0,IF(AT1140&gt;0,ABS(+AT1140/W1142),-ABS(+AT1140/W1142)))</f>
        <v>-1.5280638526910695</v>
      </c>
    </row>
    <row r="1141" spans="1:47" ht="13.5" x14ac:dyDescent="0.25">
      <c r="A1141" s="679">
        <v>2370</v>
      </c>
      <c r="B1141" s="30" t="e">
        <v>#VALUE!</v>
      </c>
      <c r="C1141" s="30" t="e">
        <v>#VALUE!</v>
      </c>
      <c r="D1141" s="679" t="s">
        <v>2185</v>
      </c>
      <c r="E1141" s="731"/>
      <c r="F1141" s="763">
        <f>+'17HPM_DATA_INPUT'!D606</f>
        <v>1393</v>
      </c>
      <c r="G1141" s="692">
        <f>+'17HPM_DATA_INPUT'!E606</f>
        <v>545</v>
      </c>
      <c r="H1141" s="693">
        <f>+'17HPM_DATA_INPUT'!F606</f>
        <v>1905</v>
      </c>
      <c r="I1141" s="692">
        <f>+'17HPM_DATA_INPUT'!G606</f>
        <v>735</v>
      </c>
      <c r="J1141" s="693">
        <f>+'17HPM_DATA_INPUT'!H606</f>
        <v>176699</v>
      </c>
      <c r="K1141" s="692">
        <f>+'17HPM_DATA_INPUT'!I606</f>
        <v>70345</v>
      </c>
      <c r="L1141" s="693">
        <f>+'17HPM_DATA_INPUT'!J606</f>
        <v>44968</v>
      </c>
      <c r="M1141" s="692">
        <f>+'17HPM_DATA_INPUT'!K606</f>
        <v>42965</v>
      </c>
      <c r="N1141" s="693">
        <f>+'17HPM_DATA_INPUT'!L606</f>
        <v>145298</v>
      </c>
      <c r="O1141" s="692">
        <f>+'17HPM_DATA_INPUT'!M606</f>
        <v>48920</v>
      </c>
      <c r="P1141" s="694">
        <f>+L1141-N1141</f>
        <v>-100330</v>
      </c>
      <c r="Q1141" s="695">
        <f>+M1141-O1141</f>
        <v>-5955</v>
      </c>
      <c r="R1141" s="693">
        <f>+'17HPM_DATA_INPUT'!P606</f>
        <v>19409</v>
      </c>
      <c r="S1141" s="692">
        <f>+'17HPM_DATA_INPUT'!Q606</f>
        <v>7295</v>
      </c>
      <c r="T1141" s="693">
        <f>+'17HPM_DATA_INPUT'!R606</f>
        <v>20407</v>
      </c>
      <c r="U1141" s="692">
        <f>+'17HPM_DATA_INPUT'!S606</f>
        <v>6735</v>
      </c>
      <c r="V1141" s="694">
        <f>+P1141-R1141-T1141</f>
        <v>-140146</v>
      </c>
      <c r="W1141" s="696">
        <f>+Q1141-S1141-U1141</f>
        <v>-19985</v>
      </c>
      <c r="X1141" s="4060"/>
      <c r="Y1141" s="4058"/>
      <c r="Z1141" s="4059"/>
      <c r="AA1141" s="3187"/>
      <c r="AB1141" s="3187"/>
      <c r="AC1141" s="3187"/>
      <c r="AD1141" s="19"/>
      <c r="AE1141" s="1587"/>
      <c r="AF1141" s="19"/>
      <c r="AG1141" s="1587"/>
      <c r="AH1141" s="19"/>
      <c r="AI1141" s="1587"/>
      <c r="AJ1141" s="19"/>
      <c r="AK1141" s="1587"/>
      <c r="AL1141" s="19"/>
      <c r="AM1141" s="1587"/>
      <c r="AN1141" s="19"/>
      <c r="AO1141" s="1587"/>
      <c r="AP1141" s="19"/>
      <c r="AQ1141" s="1587"/>
      <c r="AR1141" s="19"/>
      <c r="AS1141" s="1587"/>
      <c r="AT1141" s="19"/>
      <c r="AU1141" s="1587"/>
    </row>
    <row r="1142" spans="1:47" ht="13.5" x14ac:dyDescent="0.25">
      <c r="A1142" s="2428">
        <v>2370</v>
      </c>
      <c r="B1142" s="30" t="e">
        <v>#VALUE!</v>
      </c>
      <c r="C1142" s="30" t="e">
        <v>#VALUE!</v>
      </c>
      <c r="D1142" s="2428" t="s">
        <v>1068</v>
      </c>
      <c r="E1142" s="2486" t="s">
        <v>675</v>
      </c>
      <c r="F1142" s="763">
        <f>+VLOOKUP(A1142,'17NM_Clinic Revenue'!$C$10:$K$85,9,FALSE)</f>
        <v>0</v>
      </c>
      <c r="G1142" s="692">
        <f>+VLOOKUP(A1142,'17NM_Clinic Revenue'!$C$96:$K$170,9,FALSE)</f>
        <v>0</v>
      </c>
      <c r="H1142" s="693">
        <v>0</v>
      </c>
      <c r="I1142" s="692">
        <v>0</v>
      </c>
      <c r="J1142" s="693">
        <f>+VLOOKUP(A1142,'17NM_Clinic Revenue'!$C$10:$K$85,5,FALSE)</f>
        <v>3099341.62</v>
      </c>
      <c r="K1142" s="692">
        <f>+VLOOKUP(A1142,'17NM_Clinic Revenue'!$C$96:$K$170,5,FALSE)</f>
        <v>1302968</v>
      </c>
      <c r="L1142" s="693">
        <f>+VLOOKUP(A1142,'17NM_Clinic Revenue'!$C$10:$K$85,8,FALSE)</f>
        <v>2080696.5328315091</v>
      </c>
      <c r="M1142" s="692">
        <f>+VLOOKUP(A1142,'17NM_Clinic Revenue'!$C$96:$K$170,8,FALSE)</f>
        <v>838590</v>
      </c>
      <c r="N1142" s="693">
        <f>+SUMIF('17NM_Flex Cost'!$C$7:$C$122,A1142,'17NM_Flex Cost'!$E$7:$E$122)</f>
        <v>2529916.6450521913</v>
      </c>
      <c r="O1142" s="692">
        <f>+SUMIF('17NM_Flex Cost'!$M$7:$M$122,A1142,'17NM_Flex Cost'!$O$7:$O$122)</f>
        <v>1002895.3729999999</v>
      </c>
      <c r="P1142" s="694">
        <f>+L1142-N1142</f>
        <v>-449220.1122206822</v>
      </c>
      <c r="Q1142" s="695">
        <f>+M1142-O1142</f>
        <v>-164305.37299999991</v>
      </c>
      <c r="R1142" s="693">
        <f>+SUMIF('17NM_Flex Cost'!$C$7:$C$122,A1142,'17NM_Flex Cost'!$F$7:$F$122)</f>
        <v>337948.48511908733</v>
      </c>
      <c r="S1142" s="692">
        <f>+SUMIF('17NM_Flex Cost'!$M$7:$M$122,A1142,'17NM_Flex Cost'!$P$7:$P$122)</f>
        <v>149556.92299999998</v>
      </c>
      <c r="T1142" s="693">
        <f>+SUMIF('17NM_Flex Cost'!$C$7:$C$122,A1142,'17NM_Flex Cost'!$G$7:$G$122)</f>
        <v>355328.02317809005</v>
      </c>
      <c r="U1142" s="692">
        <f>+SUMIF('17NM_Flex Cost'!$M$7:$M$122,A1142,'17NM_Flex Cost'!$Q$7:$Q$122)</f>
        <v>138063.24350000001</v>
      </c>
      <c r="V1142" s="694">
        <f>+P1142-R1142-T1142</f>
        <v>-1142496.6205178597</v>
      </c>
      <c r="W1142" s="696">
        <f>+Q1142-S1142-U1142</f>
        <v>-451925.53949999984</v>
      </c>
      <c r="X1142" s="4048"/>
      <c r="Y1142" s="4049">
        <f>+N1142+R1142++T1142</f>
        <v>3223193.1533493684</v>
      </c>
      <c r="Z1142" s="4048">
        <f>+Y1142-'17NM_PLRecon'!V55</f>
        <v>0</v>
      </c>
      <c r="AA1142" s="3179">
        <f>+'17NM_PLRecon'!S55-'Departmental PL'!V1142</f>
        <v>0</v>
      </c>
      <c r="AB1142" s="3179">
        <f>+'17NM_PLRecon'!T55-'Departmental PL'!W1142</f>
        <v>0</v>
      </c>
      <c r="AC1142" s="3179"/>
      <c r="AD1142" s="2"/>
      <c r="AE1142" s="252"/>
      <c r="AF1142" s="2"/>
      <c r="AG1142" s="252"/>
      <c r="AH1142" s="2"/>
      <c r="AI1142" s="252"/>
      <c r="AJ1142" s="2"/>
      <c r="AK1142" s="252"/>
      <c r="AL1142" s="2"/>
      <c r="AM1142" s="252"/>
      <c r="AN1142" s="2"/>
      <c r="AO1142" s="252"/>
      <c r="AP1142" s="2"/>
      <c r="AQ1142" s="252"/>
      <c r="AR1142" s="2"/>
      <c r="AS1142" s="252"/>
      <c r="AT1142" s="2"/>
      <c r="AU1142" s="252"/>
    </row>
    <row r="1143" spans="1:47" ht="13.5" x14ac:dyDescent="0.25">
      <c r="A1143" s="30" t="e">
        <v>#VALUE!</v>
      </c>
      <c r="B1143" s="30" t="e">
        <v>#VALUE!</v>
      </c>
      <c r="C1143" s="30" t="e">
        <v>#VALUE!</v>
      </c>
      <c r="F1143" s="159"/>
      <c r="G1143" s="159"/>
      <c r="H1143" s="687"/>
      <c r="I1143" s="687"/>
      <c r="J1143" s="159"/>
      <c r="K1143" s="159"/>
      <c r="L1143" s="159"/>
      <c r="M1143" s="159"/>
      <c r="N1143" s="159"/>
      <c r="O1143" s="159"/>
      <c r="P1143" s="159"/>
      <c r="Q1143" s="159"/>
      <c r="R1143" s="159"/>
      <c r="S1143" s="159"/>
      <c r="T1143" s="159"/>
      <c r="U1143" s="159"/>
      <c r="V1143" s="159"/>
      <c r="W1143" s="159"/>
      <c r="X1143" s="4042"/>
      <c r="Y1143" s="4035"/>
      <c r="Z1143" s="4041"/>
      <c r="AA1143" s="3191"/>
      <c r="AB1143" s="3191"/>
      <c r="AC1143" s="3192"/>
      <c r="AD1143" s="2"/>
      <c r="AE1143" s="252"/>
      <c r="AF1143" s="2"/>
      <c r="AG1143" s="252"/>
      <c r="AH1143" s="2"/>
      <c r="AI1143" s="252"/>
      <c r="AJ1143" s="2"/>
      <c r="AK1143" s="252"/>
      <c r="AL1143" s="2"/>
      <c r="AM1143" s="252"/>
      <c r="AN1143" s="2"/>
      <c r="AO1143" s="252"/>
      <c r="AP1143" s="2"/>
      <c r="AQ1143" s="252"/>
      <c r="AR1143" s="2"/>
      <c r="AS1143" s="252"/>
      <c r="AT1143" s="2"/>
      <c r="AU1143" s="252"/>
    </row>
    <row r="1144" spans="1:47" ht="13.5" x14ac:dyDescent="0.25">
      <c r="A1144" s="1596">
        <v>2380</v>
      </c>
      <c r="B1144" s="30" t="e">
        <v>#VALUE!</v>
      </c>
      <c r="C1144" s="30" t="e">
        <v>#VALUE!</v>
      </c>
      <c r="D1144" s="1596" t="s">
        <v>1069</v>
      </c>
      <c r="E1144" s="712"/>
      <c r="F1144" s="678"/>
      <c r="G1144" s="678"/>
      <c r="H1144" s="678"/>
      <c r="I1144" s="678"/>
      <c r="J1144" s="678"/>
      <c r="K1144" s="678"/>
      <c r="L1144" s="678"/>
      <c r="M1144" s="678"/>
      <c r="N1144" s="678"/>
      <c r="O1144" s="678"/>
      <c r="P1144" s="678"/>
      <c r="Q1144" s="678"/>
      <c r="R1144" s="678"/>
      <c r="S1144" s="678"/>
      <c r="T1144" s="678"/>
      <c r="U1144" s="678"/>
      <c r="V1144" s="678"/>
      <c r="W1144" s="236"/>
      <c r="X1144" s="4060"/>
      <c r="Y1144" s="4058"/>
      <c r="Z1144" s="4059"/>
      <c r="AA1144" s="3187"/>
      <c r="AB1144" s="3187"/>
      <c r="AC1144" s="3187"/>
      <c r="AD1144" s="70">
        <f>+F1146-G1146</f>
        <v>0</v>
      </c>
      <c r="AE1144" s="264">
        <f>IF(G1146=0,0,IF(AD1144&gt;0,ABS(+AD1144/G1146),-ABS(+AD1144/G1146)))</f>
        <v>0</v>
      </c>
      <c r="AF1144" s="70">
        <f>+H1146-I1146</f>
        <v>0</v>
      </c>
      <c r="AG1144" s="264">
        <f>IF(I1146=0,0,IF(AF1144&gt;0,ABS(+AF1144/I1146),-ABS(+AF1144/I1146)))</f>
        <v>0</v>
      </c>
      <c r="AH1144" s="70">
        <f>+J1146-K1146</f>
        <v>2835591.19</v>
      </c>
      <c r="AI1144" s="264">
        <f>IF(K1146=0,0,IF(AH1144&gt;0,ABS(+AH1144/K1146),-ABS(+AH1144/K1146)))</f>
        <v>1.4119495520150889</v>
      </c>
      <c r="AJ1144" s="70">
        <f>+L1146-M1146</f>
        <v>2054191.7000698545</v>
      </c>
      <c r="AK1144" s="264">
        <f>IF(M1146=0,0,IF(AJ1144&gt;0,ABS(+AJ1144/M1146),-ABS(+AJ1144/M1146)))</f>
        <v>1.6012020366806723</v>
      </c>
      <c r="AL1144" s="70">
        <f>+N1146-O1146</f>
        <v>2276188.6200719965</v>
      </c>
      <c r="AM1144" s="264">
        <f>IF(O1146=0,0,IF(AL1144&gt;0,ABS(+AL1144/O1146),-ABS(+AL1144/O1146)))</f>
        <v>1.6056107592115614</v>
      </c>
      <c r="AN1144" s="70">
        <f>+P1146-Q1146</f>
        <v>-221996.92000214197</v>
      </c>
      <c r="AO1144" s="264">
        <f>IF(Q1146=0,0,IF(AN1144&gt;0,ABS(+AN1144/Q1146),-ABS(+AN1144/Q1146)))</f>
        <v>-1.6475875423342088</v>
      </c>
      <c r="AP1144" s="70">
        <f>+R1146-S1146</f>
        <v>301825.13661899313</v>
      </c>
      <c r="AQ1144" s="264">
        <f>IF(S1146=0,0,IF(AP1144&gt;0,ABS(+AP1144/S1146),-ABS(+AP1144/S1146)))</f>
        <v>1.3006896581133369</v>
      </c>
      <c r="AR1144" s="70">
        <f>+T1146-U1146</f>
        <v>342741.7164600736</v>
      </c>
      <c r="AS1144" s="264">
        <f>IF(U1146=0,0,IF(AR1144&gt;0,ABS(+AR1144/U1146),-ABS(+AR1144/U1146)))</f>
        <v>1.7420808071580671</v>
      </c>
      <c r="AT1144" s="70">
        <f>+V1146-W1146</f>
        <v>-866563.77308120858</v>
      </c>
      <c r="AU1144" s="264">
        <f>IF(W1146=0,0,IF(AT1144&gt;0,ABS(+AT1144/W1146),-ABS(+AT1144/W1146)))</f>
        <v>-1.5377327931714493</v>
      </c>
    </row>
    <row r="1145" spans="1:47" ht="13.5" x14ac:dyDescent="0.25">
      <c r="A1145" s="679">
        <v>2380</v>
      </c>
      <c r="B1145" s="30" t="e">
        <v>#VALUE!</v>
      </c>
      <c r="C1145" s="30" t="e">
        <v>#VALUE!</v>
      </c>
      <c r="D1145" s="679" t="s">
        <v>2186</v>
      </c>
      <c r="E1145" s="731"/>
      <c r="F1145" s="763">
        <f>+'17HPM_DATA_INPUT'!D607</f>
        <v>2147</v>
      </c>
      <c r="G1145" s="692">
        <f>+'17HPM_DATA_INPUT'!E607</f>
        <v>963</v>
      </c>
      <c r="H1145" s="693">
        <f>+'17HPM_DATA_INPUT'!F607</f>
        <v>2988</v>
      </c>
      <c r="I1145" s="692">
        <f>+'17HPM_DATA_INPUT'!G607</f>
        <v>1143</v>
      </c>
      <c r="J1145" s="693">
        <f>+'17HPM_DATA_INPUT'!H607</f>
        <v>284211</v>
      </c>
      <c r="K1145" s="692">
        <f>+'17HPM_DATA_INPUT'!I607</f>
        <v>120544</v>
      </c>
      <c r="L1145" s="693">
        <f>+'17HPM_DATA_INPUT'!J607</f>
        <v>170276</v>
      </c>
      <c r="M1145" s="692">
        <f>+'17HPM_DATA_INPUT'!K607</f>
        <v>73588</v>
      </c>
      <c r="N1145" s="693">
        <f>+'17HPM_DATA_INPUT'!L607</f>
        <v>213495</v>
      </c>
      <c r="O1145" s="692">
        <f>+'17HPM_DATA_INPUT'!M607</f>
        <v>78794</v>
      </c>
      <c r="P1145" s="694">
        <f>+L1145-N1145</f>
        <v>-43219</v>
      </c>
      <c r="Q1145" s="695">
        <f>+M1145-O1145</f>
        <v>-5206</v>
      </c>
      <c r="R1145" s="693">
        <f>+'17HPM_DATA_INPUT'!P607</f>
        <v>30857</v>
      </c>
      <c r="S1145" s="692">
        <f>+'17HPM_DATA_INPUT'!Q607</f>
        <v>12898</v>
      </c>
      <c r="T1145" s="693">
        <f>+'17HPM_DATA_INPUT'!R607</f>
        <v>31181</v>
      </c>
      <c r="U1145" s="692">
        <f>+'17HPM_DATA_INPUT'!S607</f>
        <v>10935</v>
      </c>
      <c r="V1145" s="694">
        <f>+P1145-R1145-T1145</f>
        <v>-105257</v>
      </c>
      <c r="W1145" s="696">
        <f>+Q1145-S1145-U1145</f>
        <v>-29039</v>
      </c>
      <c r="X1145" s="4060"/>
      <c r="Y1145" s="4058"/>
      <c r="Z1145" s="4059"/>
      <c r="AA1145" s="3187"/>
      <c r="AB1145" s="3187"/>
      <c r="AC1145" s="3187"/>
      <c r="AD1145" s="19"/>
      <c r="AE1145" s="1587"/>
      <c r="AF1145" s="19"/>
      <c r="AG1145" s="1587"/>
      <c r="AH1145" s="19"/>
      <c r="AI1145" s="1587"/>
      <c r="AJ1145" s="19"/>
      <c r="AK1145" s="1587"/>
      <c r="AL1145" s="19"/>
      <c r="AM1145" s="1587"/>
      <c r="AN1145" s="19"/>
      <c r="AO1145" s="1587"/>
      <c r="AP1145" s="19"/>
      <c r="AQ1145" s="1587"/>
      <c r="AR1145" s="19"/>
      <c r="AS1145" s="1587"/>
      <c r="AT1145" s="19"/>
      <c r="AU1145" s="1587"/>
    </row>
    <row r="1146" spans="1:47" ht="13.5" x14ac:dyDescent="0.25">
      <c r="A1146" s="2428">
        <v>2380</v>
      </c>
      <c r="B1146" s="30" t="e">
        <v>#VALUE!</v>
      </c>
      <c r="C1146" s="30" t="e">
        <v>#VALUE!</v>
      </c>
      <c r="D1146" s="2428" t="s">
        <v>1070</v>
      </c>
      <c r="E1146" s="2486" t="s">
        <v>675</v>
      </c>
      <c r="F1146" s="763">
        <f>+VLOOKUP(A1146,'17NM_Clinic Revenue'!$C$10:$K$85,9,FALSE)</f>
        <v>0</v>
      </c>
      <c r="G1146" s="692">
        <f>+VLOOKUP(A1146,'17NM_Clinic Revenue'!$C$96:$K$170,9,FALSE)</f>
        <v>0</v>
      </c>
      <c r="H1146" s="693">
        <v>0</v>
      </c>
      <c r="I1146" s="692">
        <v>0</v>
      </c>
      <c r="J1146" s="693">
        <f>+VLOOKUP(A1146,'17NM_Clinic Revenue'!$C$10:$K$85,5,FALSE)</f>
        <v>4843872</v>
      </c>
      <c r="K1146" s="692">
        <f>+VLOOKUP(A1146,'17NM_Clinic Revenue'!$C$96:$K$170,5,FALSE)</f>
        <v>2008280.81</v>
      </c>
      <c r="L1146" s="693">
        <f>+VLOOKUP(A1146,'17NM_Clinic Revenue'!$C$10:$K$85,8,FALSE)</f>
        <v>3337097.7000698545</v>
      </c>
      <c r="M1146" s="692">
        <f>+VLOOKUP(A1146,'17NM_Clinic Revenue'!$C$96:$K$170,8,FALSE)</f>
        <v>1282906</v>
      </c>
      <c r="N1146" s="693">
        <f>+SUMIF('17NM_Flex Cost'!$C$7:$C$122,A1146,'17NM_Flex Cost'!$E$7:$E$122)</f>
        <v>3693835.2115719961</v>
      </c>
      <c r="O1146" s="692">
        <f>+SUMIF('17NM_Flex Cost'!$M$7:$M$122,A1146,'17NM_Flex Cost'!$O$7:$O$122)</f>
        <v>1417646.5914999996</v>
      </c>
      <c r="P1146" s="694">
        <f>+L1146-N1146</f>
        <v>-356737.5115021416</v>
      </c>
      <c r="Q1146" s="695">
        <f>+M1146-O1146</f>
        <v>-134740.59149999963</v>
      </c>
      <c r="R1146" s="693">
        <f>+SUMIF('17NM_Flex Cost'!$C$7:$C$122,A1146,'17NM_Flex Cost'!$F$7:$F$122)</f>
        <v>533875.21461899311</v>
      </c>
      <c r="S1146" s="692">
        <f>+SUMIF('17NM_Flex Cost'!$M$7:$M$122,A1146,'17NM_Flex Cost'!$P$7:$P$122)</f>
        <v>232050.07799999998</v>
      </c>
      <c r="T1146" s="693">
        <f>+SUMIF('17NM_Flex Cost'!$C$7:$C$122,A1146,'17NM_Flex Cost'!$G$7:$G$122)</f>
        <v>539484.43646007357</v>
      </c>
      <c r="U1146" s="692">
        <f>+SUMIF('17NM_Flex Cost'!$M$7:$M$122,A1146,'17NM_Flex Cost'!$Q$7:$Q$122)</f>
        <v>196742.72</v>
      </c>
      <c r="V1146" s="694">
        <f>+P1146-R1146-T1146</f>
        <v>-1430097.1625812082</v>
      </c>
      <c r="W1146" s="696">
        <f>+Q1146-S1146-U1146</f>
        <v>-563533.38949999958</v>
      </c>
      <c r="X1146" s="4048"/>
      <c r="Y1146" s="4049">
        <f>+N1146+R1146++T1146</f>
        <v>4767194.8626510631</v>
      </c>
      <c r="Z1146" s="4048">
        <f>+Y1146-'17NM_PLRecon'!V56</f>
        <v>0</v>
      </c>
      <c r="AA1146" s="3179">
        <f>+'17NM_PLRecon'!S56-'Departmental PL'!V1146</f>
        <v>0</v>
      </c>
      <c r="AB1146" s="3179">
        <f>+'17NM_PLRecon'!T56-'Departmental PL'!W1146</f>
        <v>0</v>
      </c>
      <c r="AC1146" s="3179"/>
      <c r="AD1146" s="2"/>
      <c r="AE1146" s="252"/>
      <c r="AF1146" s="2"/>
      <c r="AG1146" s="252"/>
      <c r="AH1146" s="2"/>
      <c r="AI1146" s="252"/>
      <c r="AJ1146" s="2"/>
      <c r="AK1146" s="252"/>
      <c r="AL1146" s="2"/>
      <c r="AM1146" s="252"/>
      <c r="AN1146" s="2"/>
      <c r="AO1146" s="252"/>
      <c r="AP1146" s="2"/>
      <c r="AQ1146" s="252"/>
      <c r="AR1146" s="2"/>
      <c r="AS1146" s="252"/>
      <c r="AT1146" s="2"/>
      <c r="AU1146" s="252"/>
    </row>
    <row r="1147" spans="1:47" ht="13.5" x14ac:dyDescent="0.25">
      <c r="A1147" s="30" t="e">
        <v>#VALUE!</v>
      </c>
      <c r="B1147" s="30" t="e">
        <v>#VALUE!</v>
      </c>
      <c r="C1147" s="30" t="e">
        <v>#VALUE!</v>
      </c>
      <c r="F1147" s="159"/>
      <c r="G1147" s="159"/>
      <c r="H1147" s="687"/>
      <c r="I1147" s="687"/>
      <c r="J1147" s="159"/>
      <c r="K1147" s="159"/>
      <c r="L1147" s="159"/>
      <c r="M1147" s="159"/>
      <c r="N1147" s="159"/>
      <c r="O1147" s="159"/>
      <c r="P1147" s="159"/>
      <c r="Q1147" s="159"/>
      <c r="R1147" s="159"/>
      <c r="S1147" s="159"/>
      <c r="T1147" s="159"/>
      <c r="U1147" s="159"/>
      <c r="V1147" s="159"/>
      <c r="W1147" s="159"/>
      <c r="X1147" s="4042"/>
      <c r="Y1147" s="4035"/>
      <c r="Z1147" s="4041"/>
      <c r="AA1147" s="3191"/>
      <c r="AB1147" s="3191"/>
      <c r="AC1147" s="3192"/>
      <c r="AD1147" s="2"/>
      <c r="AE1147" s="252"/>
      <c r="AF1147" s="2"/>
      <c r="AG1147" s="252"/>
      <c r="AH1147" s="2"/>
      <c r="AI1147" s="252"/>
      <c r="AJ1147" s="2"/>
      <c r="AK1147" s="252"/>
      <c r="AL1147" s="2"/>
      <c r="AM1147" s="252"/>
      <c r="AN1147" s="2"/>
      <c r="AO1147" s="252"/>
      <c r="AP1147" s="2"/>
      <c r="AQ1147" s="252"/>
      <c r="AR1147" s="2"/>
      <c r="AS1147" s="252"/>
      <c r="AT1147" s="2"/>
      <c r="AU1147" s="252"/>
    </row>
    <row r="1148" spans="1:47" ht="13.5" x14ac:dyDescent="0.25">
      <c r="A1148" s="1596">
        <v>2390</v>
      </c>
      <c r="B1148" s="30" t="e">
        <v>#VALUE!</v>
      </c>
      <c r="C1148" s="30" t="e">
        <v>#VALUE!</v>
      </c>
      <c r="D1148" s="1596" t="s">
        <v>1071</v>
      </c>
      <c r="E1148" s="712"/>
      <c r="F1148" s="678"/>
      <c r="G1148" s="678"/>
      <c r="H1148" s="678"/>
      <c r="I1148" s="678"/>
      <c r="J1148" s="678"/>
      <c r="K1148" s="678"/>
      <c r="L1148" s="678"/>
      <c r="M1148" s="678"/>
      <c r="N1148" s="678"/>
      <c r="O1148" s="678"/>
      <c r="P1148" s="678"/>
      <c r="Q1148" s="678"/>
      <c r="R1148" s="678"/>
      <c r="S1148" s="678"/>
      <c r="T1148" s="678"/>
      <c r="U1148" s="678"/>
      <c r="V1148" s="678"/>
      <c r="W1148" s="236"/>
      <c r="X1148" s="4060"/>
      <c r="Y1148" s="4058"/>
      <c r="Z1148" s="4059"/>
      <c r="AA1148" s="3187"/>
      <c r="AB1148" s="3187"/>
      <c r="AC1148" s="3187"/>
      <c r="AD1148" s="70">
        <f>+F1150-G1150</f>
        <v>0</v>
      </c>
      <c r="AE1148" s="264">
        <f>IF(G1150=0,0,IF(AD1148&gt;0,ABS(+AD1148/G1150),-ABS(+AD1148/G1150)))</f>
        <v>0</v>
      </c>
      <c r="AF1148" s="70">
        <f>+H1150-I1150</f>
        <v>0</v>
      </c>
      <c r="AG1148" s="264">
        <f>IF(I1150=0,0,IF(AF1148&gt;0,ABS(+AF1148/I1150),-ABS(+AF1148/I1150)))</f>
        <v>0</v>
      </c>
      <c r="AH1148" s="70">
        <f>+J1150-K1150</f>
        <v>784261</v>
      </c>
      <c r="AI1148" s="264">
        <f>IF(K1150=0,0,IF(AH1148&gt;0,ABS(+AH1148/K1150),-ABS(+AH1148/K1150)))</f>
        <v>0.92621885975997187</v>
      </c>
      <c r="AJ1148" s="70">
        <f>+L1150-M1150</f>
        <v>559117.91784759564</v>
      </c>
      <c r="AK1148" s="264">
        <f>IF(M1150=0,0,IF(AJ1148&gt;0,ABS(+AJ1148/M1150),-ABS(+AJ1148/M1150)))</f>
        <v>1.0359099964567782</v>
      </c>
      <c r="AL1148" s="70">
        <f>+N1150-O1150</f>
        <v>771332.64711312251</v>
      </c>
      <c r="AM1148" s="264">
        <f>IF(O1150=0,0,IF(AL1148&gt;0,ABS(+AL1148/O1150),-ABS(+AL1148/O1150)))</f>
        <v>1.027456727164779</v>
      </c>
      <c r="AN1148" s="70">
        <f>+P1150-Q1150</f>
        <v>-212214.72926552687</v>
      </c>
      <c r="AO1148" s="264">
        <f>IF(Q1150=0,0,IF(AN1148&gt;0,ABS(+AN1148/Q1150),-ABS(+AN1148/Q1150)))</f>
        <v>-1.0058317378381478</v>
      </c>
      <c r="AP1148" s="70">
        <f>+R1150-S1150</f>
        <v>80213.507930049236</v>
      </c>
      <c r="AQ1148" s="264">
        <f>IF(S1150=0,0,IF(AP1148&gt;0,ABS(+AP1148/S1150),-ABS(+AP1148/S1150)))</f>
        <v>0.81816687513114017</v>
      </c>
      <c r="AR1148" s="70">
        <f>+T1150-U1150</f>
        <v>116284.23296434274</v>
      </c>
      <c r="AS1148" s="264">
        <f>IF(U1150=0,0,IF(AR1148&gt;0,ABS(+AR1148/U1150),-ABS(+AR1148/U1150)))</f>
        <v>1.0801406580670927</v>
      </c>
      <c r="AT1148" s="70">
        <f>+V1150-W1150</f>
        <v>-408712.47015991883</v>
      </c>
      <c r="AU1148" s="264">
        <f>IF(W1150=0,0,IF(AT1148&gt;0,ABS(+AT1148/W1150),-ABS(+AT1148/W1150)))</f>
        <v>-0.98087521756395613</v>
      </c>
    </row>
    <row r="1149" spans="1:47" ht="13.5" x14ac:dyDescent="0.25">
      <c r="A1149" s="679">
        <v>2390</v>
      </c>
      <c r="B1149" s="30" t="e">
        <v>#VALUE!</v>
      </c>
      <c r="C1149" s="30" t="e">
        <v>#VALUE!</v>
      </c>
      <c r="D1149" s="679" t="s">
        <v>2187</v>
      </c>
      <c r="E1149" s="731"/>
      <c r="F1149" s="763">
        <f>+'17HPM_DATA_INPUT'!D608</f>
        <v>716</v>
      </c>
      <c r="G1149" s="692">
        <f>+'17HPM_DATA_INPUT'!E608</f>
        <v>411</v>
      </c>
      <c r="H1149" s="693">
        <f>+'17HPM_DATA_INPUT'!F608</f>
        <v>1195</v>
      </c>
      <c r="I1149" s="692">
        <f>+'17HPM_DATA_INPUT'!G608</f>
        <v>523</v>
      </c>
      <c r="J1149" s="693">
        <f>+'17HPM_DATA_INPUT'!H608</f>
        <v>99093</v>
      </c>
      <c r="K1149" s="692">
        <f>+'17HPM_DATA_INPUT'!I608</f>
        <v>51078</v>
      </c>
      <c r="L1149" s="693">
        <f>+'17HPM_DATA_INPUT'!J608</f>
        <v>19760</v>
      </c>
      <c r="M1149" s="692">
        <f>+'17HPM_DATA_INPUT'!K608</f>
        <v>31092</v>
      </c>
      <c r="N1149" s="693">
        <f>+'17HPM_DATA_INPUT'!L608</f>
        <v>90498</v>
      </c>
      <c r="O1149" s="692">
        <f>+'17HPM_DATA_INPUT'!M608</f>
        <v>42681</v>
      </c>
      <c r="P1149" s="694">
        <f>+L1149-N1149</f>
        <v>-70738</v>
      </c>
      <c r="Q1149" s="695">
        <f>+M1149-O1149</f>
        <v>-11589</v>
      </c>
      <c r="R1149" s="693">
        <f>+'17HPM_DATA_INPUT'!P608</f>
        <v>10599</v>
      </c>
      <c r="S1149" s="692">
        <f>+'17HPM_DATA_INPUT'!Q608</f>
        <v>5574</v>
      </c>
      <c r="T1149" s="693">
        <f>+'17HPM_DATA_INPUT'!R608</f>
        <v>13315</v>
      </c>
      <c r="U1149" s="692">
        <f>+'17HPM_DATA_INPUT'!S608</f>
        <v>6121</v>
      </c>
      <c r="V1149" s="694">
        <f>+P1149-R1149-T1149</f>
        <v>-94652</v>
      </c>
      <c r="W1149" s="696">
        <f>+Q1149-S1149-U1149</f>
        <v>-23284</v>
      </c>
      <c r="X1149" s="4060"/>
      <c r="Y1149" s="4058"/>
      <c r="Z1149" s="4059"/>
      <c r="AA1149" s="3187"/>
      <c r="AB1149" s="3187"/>
      <c r="AC1149" s="3187"/>
      <c r="AD1149" s="19"/>
      <c r="AE1149" s="1587"/>
      <c r="AF1149" s="19"/>
      <c r="AG1149" s="1587"/>
      <c r="AH1149" s="19"/>
      <c r="AI1149" s="1587"/>
      <c r="AJ1149" s="19"/>
      <c r="AK1149" s="1587"/>
      <c r="AL1149" s="19"/>
      <c r="AM1149" s="1587"/>
      <c r="AN1149" s="19"/>
      <c r="AO1149" s="1587"/>
      <c r="AP1149" s="19"/>
      <c r="AQ1149" s="1587"/>
      <c r="AR1149" s="19"/>
      <c r="AS1149" s="1587"/>
      <c r="AT1149" s="19"/>
      <c r="AU1149" s="1587"/>
    </row>
    <row r="1150" spans="1:47" ht="13.5" x14ac:dyDescent="0.25">
      <c r="A1150" s="2428">
        <v>2390</v>
      </c>
      <c r="B1150" s="30" t="e">
        <v>#VALUE!</v>
      </c>
      <c r="C1150" s="30" t="e">
        <v>#VALUE!</v>
      </c>
      <c r="D1150" s="2428" t="s">
        <v>1072</v>
      </c>
      <c r="E1150" s="2486" t="s">
        <v>675</v>
      </c>
      <c r="F1150" s="763">
        <f>+VLOOKUP(A1150,'17NM_Clinic Revenue'!$C$10:$K$85,9,FALSE)</f>
        <v>0</v>
      </c>
      <c r="G1150" s="692">
        <f>+VLOOKUP(A1150,'17NM_Clinic Revenue'!$C$96:$K$170,9,FALSE)</f>
        <v>0</v>
      </c>
      <c r="H1150" s="693">
        <v>0</v>
      </c>
      <c r="I1150" s="692">
        <v>0</v>
      </c>
      <c r="J1150" s="693">
        <f>+VLOOKUP(A1150,'17NM_Clinic Revenue'!$C$10:$K$85,5,FALSE)</f>
        <v>1630995</v>
      </c>
      <c r="K1150" s="692">
        <f>+VLOOKUP(A1150,'17NM_Clinic Revenue'!$C$96:$K$170,5,FALSE)</f>
        <v>846734</v>
      </c>
      <c r="L1150" s="693">
        <f>+VLOOKUP(A1150,'17NM_Clinic Revenue'!$C$10:$K$85,8,FALSE)</f>
        <v>1098853.9178475956</v>
      </c>
      <c r="M1150" s="692">
        <f>+VLOOKUP(A1150,'17NM_Clinic Revenue'!$C$96:$K$170,8,FALSE)</f>
        <v>539736</v>
      </c>
      <c r="N1150" s="693">
        <f>+SUMIF('17NM_Flex Cost'!$C$7:$C$122,A1150,'17NM_Flex Cost'!$E$7:$E$122)</f>
        <v>1522052.9711131225</v>
      </c>
      <c r="O1150" s="692">
        <f>+SUMIF('17NM_Flex Cost'!$M$7:$M$122,A1150,'17NM_Flex Cost'!$O$7:$O$122)</f>
        <v>750720.32400000002</v>
      </c>
      <c r="P1150" s="694">
        <f>+L1150-N1150</f>
        <v>-423199.05326552689</v>
      </c>
      <c r="Q1150" s="695">
        <f>+M1150-O1150</f>
        <v>-210984.32400000002</v>
      </c>
      <c r="R1150" s="693">
        <f>+SUMIF('17NM_Flex Cost'!$C$7:$C$122,A1150,'17NM_Flex Cost'!$F$7:$F$122)</f>
        <v>178254.03043004923</v>
      </c>
      <c r="S1150" s="692">
        <f>+SUMIF('17NM_Flex Cost'!$M$7:$M$122,A1150,'17NM_Flex Cost'!$P$7:$P$122)</f>
        <v>98040.522499999992</v>
      </c>
      <c r="T1150" s="693">
        <f>+SUMIF('17NM_Flex Cost'!$C$7:$C$122,A1150,'17NM_Flex Cost'!$G$7:$G$122)</f>
        <v>223940.79796434272</v>
      </c>
      <c r="U1150" s="692">
        <f>+SUMIF('17NM_Flex Cost'!$M$7:$M$122,A1150,'17NM_Flex Cost'!$Q$7:$Q$122)</f>
        <v>107656.56499999999</v>
      </c>
      <c r="V1150" s="694">
        <f>+P1150-R1150-T1150</f>
        <v>-825393.88165991881</v>
      </c>
      <c r="W1150" s="696">
        <f>+Q1150-S1150-U1150</f>
        <v>-416681.41149999999</v>
      </c>
      <c r="X1150" s="4048"/>
      <c r="Y1150" s="4049">
        <f>+N1150+R1150++T1150</f>
        <v>1924247.7995075143</v>
      </c>
      <c r="Z1150" s="4048">
        <f>+Y1150-'17NM_PLRecon'!V57</f>
        <v>0</v>
      </c>
      <c r="AA1150" s="3179">
        <f>+'17NM_PLRecon'!S57-'Departmental PL'!V1150</f>
        <v>0</v>
      </c>
      <c r="AB1150" s="3179">
        <f>+'17NM_PLRecon'!T57-'Departmental PL'!W1150</f>
        <v>0</v>
      </c>
      <c r="AC1150" s="3179"/>
      <c r="AD1150" s="2"/>
      <c r="AE1150" s="252"/>
      <c r="AF1150" s="2"/>
      <c r="AG1150" s="252"/>
      <c r="AH1150" s="2"/>
      <c r="AI1150" s="252"/>
      <c r="AJ1150" s="2"/>
      <c r="AK1150" s="252"/>
      <c r="AL1150" s="2"/>
      <c r="AM1150" s="252"/>
      <c r="AN1150" s="2"/>
      <c r="AO1150" s="252"/>
      <c r="AP1150" s="2"/>
      <c r="AQ1150" s="252"/>
      <c r="AR1150" s="2"/>
      <c r="AS1150" s="252"/>
      <c r="AT1150" s="2"/>
      <c r="AU1150" s="252"/>
    </row>
    <row r="1151" spans="1:47" ht="13.5" x14ac:dyDescent="0.25">
      <c r="A1151" s="30" t="e">
        <v>#VALUE!</v>
      </c>
      <c r="B1151" s="30" t="e">
        <v>#VALUE!</v>
      </c>
      <c r="C1151" s="30" t="e">
        <v>#VALUE!</v>
      </c>
      <c r="F1151" s="159"/>
      <c r="G1151" s="159"/>
      <c r="H1151" s="687"/>
      <c r="I1151" s="687"/>
      <c r="J1151" s="159"/>
      <c r="K1151" s="159"/>
      <c r="L1151" s="159"/>
      <c r="M1151" s="159"/>
      <c r="N1151" s="159"/>
      <c r="O1151" s="159"/>
      <c r="P1151" s="159"/>
      <c r="Q1151" s="159"/>
      <c r="R1151" s="159"/>
      <c r="S1151" s="159"/>
      <c r="T1151" s="159"/>
      <c r="U1151" s="159"/>
      <c r="V1151" s="159"/>
      <c r="W1151" s="159"/>
      <c r="X1151" s="4042"/>
      <c r="Y1151" s="4035"/>
      <c r="Z1151" s="4041"/>
      <c r="AA1151" s="3191"/>
      <c r="AB1151" s="3191"/>
      <c r="AC1151" s="3192"/>
      <c r="AD1151" s="2"/>
      <c r="AE1151" s="252"/>
      <c r="AF1151" s="2"/>
      <c r="AG1151" s="252"/>
      <c r="AH1151" s="2"/>
      <c r="AI1151" s="252"/>
      <c r="AJ1151" s="2"/>
      <c r="AK1151" s="252"/>
      <c r="AL1151" s="2"/>
      <c r="AM1151" s="252"/>
      <c r="AN1151" s="2"/>
      <c r="AO1151" s="252"/>
      <c r="AP1151" s="2"/>
      <c r="AQ1151" s="252"/>
      <c r="AR1151" s="2"/>
      <c r="AS1151" s="252"/>
      <c r="AT1151" s="2"/>
      <c r="AU1151" s="252"/>
    </row>
    <row r="1152" spans="1:47" ht="13.5" x14ac:dyDescent="0.25">
      <c r="A1152" s="1596">
        <v>2450</v>
      </c>
      <c r="B1152" s="30" t="e">
        <v>#VALUE!</v>
      </c>
      <c r="C1152" s="30" t="e">
        <v>#VALUE!</v>
      </c>
      <c r="D1152" s="1596" t="s">
        <v>4119</v>
      </c>
      <c r="E1152" s="712"/>
      <c r="F1152" s="678"/>
      <c r="G1152" s="678"/>
      <c r="H1152" s="678"/>
      <c r="I1152" s="678"/>
      <c r="J1152" s="678"/>
      <c r="K1152" s="678"/>
      <c r="L1152" s="678"/>
      <c r="M1152" s="678"/>
      <c r="N1152" s="678"/>
      <c r="O1152" s="678"/>
      <c r="P1152" s="678"/>
      <c r="Q1152" s="678"/>
      <c r="R1152" s="678"/>
      <c r="S1152" s="678"/>
      <c r="T1152" s="678"/>
      <c r="U1152" s="678"/>
      <c r="V1152" s="678"/>
      <c r="W1152" s="236"/>
      <c r="X1152" s="4060"/>
      <c r="Y1152" s="4058"/>
      <c r="Z1152" s="4059"/>
      <c r="AA1152" s="3191"/>
      <c r="AB1152" s="3191"/>
      <c r="AC1152" s="3192"/>
      <c r="AD1152" s="2"/>
      <c r="AE1152" s="252"/>
      <c r="AF1152" s="2"/>
      <c r="AG1152" s="252"/>
      <c r="AH1152" s="2"/>
      <c r="AI1152" s="252"/>
      <c r="AJ1152" s="2"/>
      <c r="AK1152" s="252"/>
      <c r="AL1152" s="2"/>
      <c r="AM1152" s="252"/>
      <c r="AN1152" s="2"/>
      <c r="AO1152" s="252"/>
      <c r="AP1152" s="2"/>
      <c r="AQ1152" s="252"/>
      <c r="AR1152" s="2"/>
      <c r="AS1152" s="252"/>
      <c r="AT1152" s="2"/>
      <c r="AU1152" s="252"/>
    </row>
    <row r="1153" spans="1:47" ht="13.5" x14ac:dyDescent="0.25">
      <c r="A1153" s="679">
        <v>2450</v>
      </c>
      <c r="B1153" s="30" t="e">
        <v>#VALUE!</v>
      </c>
      <c r="C1153" s="30" t="e">
        <v>#VALUE!</v>
      </c>
      <c r="D1153" s="679" t="s">
        <v>4120</v>
      </c>
      <c r="E1153" s="731" t="s">
        <v>675</v>
      </c>
      <c r="F1153" s="763">
        <f>+'17HPM_DATA_INPUT'!D614</f>
        <v>1430</v>
      </c>
      <c r="G1153" s="692">
        <f>+'17HPM_DATA_INPUT'!E614</f>
        <v>709</v>
      </c>
      <c r="H1153" s="693">
        <f>+'17HPM_DATA_INPUT'!F614</f>
        <v>2087</v>
      </c>
      <c r="I1153" s="692">
        <f>+'17HPM_DATA_INPUT'!G614</f>
        <v>942</v>
      </c>
      <c r="J1153" s="693">
        <f>+'17HPM_DATA_INPUT'!H614</f>
        <v>198714</v>
      </c>
      <c r="K1153" s="692">
        <f>+'17HPM_DATA_INPUT'!I614</f>
        <v>96165</v>
      </c>
      <c r="L1153" s="693">
        <f>+'17HPM_DATA_INPUT'!J614</f>
        <v>82832</v>
      </c>
      <c r="M1153" s="692">
        <f>+'17HPM_DATA_INPUT'!K614</f>
        <v>47651</v>
      </c>
      <c r="N1153" s="693">
        <f>+'17HPM_DATA_INPUT'!L614</f>
        <v>128612</v>
      </c>
      <c r="O1153" s="692">
        <f>+'17HPM_DATA_INPUT'!M614</f>
        <v>78876</v>
      </c>
      <c r="P1153" s="694">
        <f>+L1153-N1153</f>
        <v>-45780</v>
      </c>
      <c r="Q1153" s="695">
        <f>+M1153-O1153</f>
        <v>-31225</v>
      </c>
      <c r="R1153" s="693">
        <f>+'17HPM_DATA_INPUT'!P614</f>
        <v>20870</v>
      </c>
      <c r="S1153" s="692">
        <f>+'17HPM_DATA_INPUT'!Q614</f>
        <v>10646</v>
      </c>
      <c r="T1153" s="693">
        <f>+'17HPM_DATA_INPUT'!R614</f>
        <v>21576</v>
      </c>
      <c r="U1153" s="692">
        <f>+'17HPM_DATA_INPUT'!S614</f>
        <v>12091</v>
      </c>
      <c r="V1153" s="694">
        <f>+P1153-R1153-T1153</f>
        <v>-88226</v>
      </c>
      <c r="W1153" s="696">
        <f>+Q1153-S1153-U1153</f>
        <v>-53962</v>
      </c>
      <c r="X1153" s="4048"/>
      <c r="Y1153" s="4058"/>
      <c r="Z1153" s="4059"/>
      <c r="AA1153" s="3187"/>
      <c r="AB1153" s="3187"/>
      <c r="AC1153" s="3187"/>
      <c r="AD1153" s="70">
        <f>+F1154-G1154</f>
        <v>0</v>
      </c>
      <c r="AE1153" s="264">
        <f>IF(G1154=0,0,IF(AD1153&gt;0,ABS(+AD1153/G1154),-ABS(+AD1153/G1154)))</f>
        <v>0</v>
      </c>
      <c r="AF1153" s="70">
        <f>+H1154-I1154</f>
        <v>0</v>
      </c>
      <c r="AG1153" s="264">
        <f>IF(I1154=0,0,IF(AF1153&gt;0,ABS(+AF1153/I1154),-ABS(+AF1153/I1154)))</f>
        <v>0</v>
      </c>
      <c r="AH1153" s="70">
        <f>+J1154-K1154</f>
        <v>1432570.62</v>
      </c>
      <c r="AI1153" s="264">
        <f>IF(K1154=0,0,IF(AH1153&gt;0,ABS(+AH1153/K1154),-ABS(+AH1153/K1154)))</f>
        <v>0.98204871230146273</v>
      </c>
      <c r="AJ1153" s="70">
        <f>+L1154-M1154</f>
        <v>944298.69053191482</v>
      </c>
      <c r="AK1153" s="264">
        <f>IF(M1154=0,0,IF(AJ1153&gt;0,ABS(+AJ1153/M1154),-ABS(+AJ1153/M1154)))</f>
        <v>1.0676749353626853</v>
      </c>
      <c r="AL1153" s="70">
        <f>+N1154-O1154</f>
        <v>692516.64384476072</v>
      </c>
      <c r="AM1153" s="264">
        <f>IF(O1154=0,0,IF(AL1153&gt;0,ABS(+AL1153/O1154),-ABS(+AL1153/O1154)))</f>
        <v>0.55611544328556461</v>
      </c>
      <c r="AN1153" s="70">
        <f>+P1154-Q1154</f>
        <v>251782.0466871541</v>
      </c>
      <c r="AO1153" s="264">
        <f>IF(Q1154=0,0,IF(AN1153&gt;0,ABS(+AN1153/Q1154),-ABS(+AN1153/Q1154)))</f>
        <v>0.69778390783554078</v>
      </c>
      <c r="AP1153" s="70">
        <f>+R1154-S1154</f>
        <v>146362.42995705659</v>
      </c>
      <c r="AQ1153" s="264">
        <f>IF(S1154=0,0,IF(AP1153&gt;0,ABS(+AP1153/S1154),-ABS(+AP1153/S1154)))</f>
        <v>0.87078896640463066</v>
      </c>
      <c r="AR1153" s="70">
        <f>+T1154-U1154</f>
        <v>134199.12198243543</v>
      </c>
      <c r="AS1153" s="264">
        <f>IF(U1154=0,0,IF(AR1153&gt;0,ABS(+AR1153/U1154),-ABS(+AR1153/U1154)))</f>
        <v>0.7030153075043043</v>
      </c>
      <c r="AT1153" s="70">
        <f>+V1154-W1154</f>
        <v>-28779.505252338015</v>
      </c>
      <c r="AU1153" s="264">
        <f>IF(W1154=0,0,IF(AT1153&gt;0,ABS(+AT1153/W1154),-ABS(+AT1153/W1154)))</f>
        <v>-3.9982531357228283E-2</v>
      </c>
    </row>
    <row r="1154" spans="1:47" ht="13.5" x14ac:dyDescent="0.25">
      <c r="A1154" s="2428">
        <v>2450</v>
      </c>
      <c r="B1154" s="30" t="e">
        <v>#VALUE!</v>
      </c>
      <c r="C1154" s="30" t="e">
        <v>#VALUE!</v>
      </c>
      <c r="D1154" s="2428" t="s">
        <v>4121</v>
      </c>
      <c r="E1154" s="2486" t="s">
        <v>675</v>
      </c>
      <c r="F1154" s="763">
        <f>+VLOOKUP(A1154,'17NM_Clinic Revenue'!$C$10:$K$85,9,FALSE)</f>
        <v>0</v>
      </c>
      <c r="G1154" s="692">
        <f>+VLOOKUP(A1154,'17NM_Clinic Revenue'!$C$96:$K$170,9,FALSE)</f>
        <v>0</v>
      </c>
      <c r="H1154" s="693">
        <v>0</v>
      </c>
      <c r="I1154" s="692">
        <v>0</v>
      </c>
      <c r="J1154" s="693">
        <f>+VLOOKUP(A1154,'17NM_Clinic Revenue'!$C$10:$K$85,5,FALSE)</f>
        <v>2891327.81</v>
      </c>
      <c r="K1154" s="692">
        <f>+VLOOKUP(A1154,'17NM_Clinic Revenue'!$C$96:$K$170,5,FALSE)</f>
        <v>1458757.19</v>
      </c>
      <c r="L1154" s="693">
        <f>+VLOOKUP(A1154,'17NM_Clinic Revenue'!$C$10:$K$85,8,FALSE)</f>
        <v>1828742.6905319148</v>
      </c>
      <c r="M1154" s="692">
        <f>+VLOOKUP(A1154,'17NM_Clinic Revenue'!$C$96:$K$170,8,FALSE)</f>
        <v>884444</v>
      </c>
      <c r="N1154" s="701">
        <f>+SUMIF('17NM_Flex Cost'!$C$7:$C$122,A1154,'17NM_Flex Cost'!$E$7:$E$122)</f>
        <v>1937791.6172447607</v>
      </c>
      <c r="O1154" s="692">
        <f>+SUMIF('17NM_Flex Cost'!$M$7:$M$122,A1154,'17NM_Flex Cost'!$O$7:$O$122)</f>
        <v>1245274.9734</v>
      </c>
      <c r="P1154" s="694">
        <f>+L1154-N1154</f>
        <v>-109048.92671284592</v>
      </c>
      <c r="Q1154" s="695">
        <f>+M1154-O1154</f>
        <v>-360830.97340000002</v>
      </c>
      <c r="R1154" s="701">
        <f>+SUMIF('17NM_Flex Cost'!$C$7:$C$122,A1154,'17NM_Flex Cost'!$F$7:$F$122)</f>
        <v>314442.68315705657</v>
      </c>
      <c r="S1154" s="702">
        <f>+SUMIF('17NM_Flex Cost'!$M$7:$M$122,A1154,'17NM_Flex Cost'!$P$7:$P$122)</f>
        <v>168080.25319999998</v>
      </c>
      <c r="T1154" s="701">
        <f>+SUMIF('17NM_Flex Cost'!$C$7:$C$122,A1154,'17NM_Flex Cost'!$G$7:$G$122)</f>
        <v>325089.87578243541</v>
      </c>
      <c r="U1154" s="702">
        <f>+SUMIF('17NM_Flex Cost'!$M$7:$M$122,A1154,'17NM_Flex Cost'!$Q$7:$Q$122)</f>
        <v>190890.75379999998</v>
      </c>
      <c r="V1154" s="694">
        <f>+P1154-R1154-T1154</f>
        <v>-748581.4856523379</v>
      </c>
      <c r="W1154" s="696">
        <f>+Q1154-S1154-U1154</f>
        <v>-719801.98039999988</v>
      </c>
      <c r="X1154" s="4048"/>
      <c r="Y1154" s="4049">
        <f>+N1154+R1154++T1154</f>
        <v>2577324.1761842524</v>
      </c>
      <c r="Z1154" s="4048">
        <f>+Y1154-'17NM_PLRecon'!V58</f>
        <v>0</v>
      </c>
      <c r="AA1154" s="3179">
        <f>+'17NM_PLRecon'!S58-'Departmental PL'!V1154</f>
        <v>0</v>
      </c>
      <c r="AB1154" s="3179">
        <f>+'17NM_PLRecon'!T58-'Departmental PL'!W1154</f>
        <v>0</v>
      </c>
      <c r="AC1154" s="3179"/>
      <c r="AD1154" s="2"/>
      <c r="AE1154" s="252"/>
      <c r="AF1154" s="2"/>
      <c r="AG1154" s="252"/>
      <c r="AH1154" s="2"/>
      <c r="AI1154" s="252"/>
      <c r="AJ1154" s="2"/>
      <c r="AK1154" s="252"/>
      <c r="AL1154" s="2"/>
      <c r="AM1154" s="252"/>
      <c r="AN1154" s="2"/>
      <c r="AO1154" s="252"/>
      <c r="AP1154" s="2"/>
      <c r="AQ1154" s="252"/>
      <c r="AR1154" s="2"/>
      <c r="AS1154" s="252"/>
      <c r="AT1154" s="2"/>
      <c r="AU1154" s="252"/>
    </row>
    <row r="1155" spans="1:47" ht="13.5" x14ac:dyDescent="0.25">
      <c r="A1155" s="30" t="e">
        <v>#VALUE!</v>
      </c>
      <c r="B1155" s="30" t="e">
        <v>#VALUE!</v>
      </c>
      <c r="C1155" s="30" t="e">
        <v>#VALUE!</v>
      </c>
      <c r="F1155" s="159"/>
      <c r="G1155" s="769"/>
      <c r="H1155" s="783"/>
      <c r="I1155" s="783"/>
      <c r="J1155" s="769"/>
      <c r="K1155" s="769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4042"/>
      <c r="Y1155" s="4035"/>
      <c r="Z1155" s="4041"/>
      <c r="AA1155" s="3191"/>
      <c r="AB1155" s="3191"/>
      <c r="AC1155" s="3192"/>
      <c r="AD1155" s="2"/>
      <c r="AE1155" s="252"/>
      <c r="AF1155" s="2"/>
      <c r="AG1155" s="252"/>
      <c r="AH1155" s="2"/>
      <c r="AI1155" s="252"/>
      <c r="AJ1155" s="2"/>
      <c r="AK1155" s="252"/>
      <c r="AL1155" s="2"/>
      <c r="AM1155" s="252"/>
      <c r="AN1155" s="2"/>
      <c r="AO1155" s="252"/>
      <c r="AP1155" s="2"/>
      <c r="AQ1155" s="252"/>
      <c r="AR1155" s="2"/>
      <c r="AS1155" s="252"/>
      <c r="AT1155" s="2"/>
      <c r="AU1155" s="252"/>
    </row>
    <row r="1156" spans="1:47" ht="13.5" x14ac:dyDescent="0.25">
      <c r="A1156" s="1596">
        <v>2460</v>
      </c>
      <c r="B1156" s="30" t="e">
        <v>#VALUE!</v>
      </c>
      <c r="C1156" s="30" t="e">
        <v>#VALUE!</v>
      </c>
      <c r="D1156" s="1596" t="s">
        <v>1081</v>
      </c>
      <c r="E1156" s="712"/>
      <c r="F1156" s="678"/>
      <c r="G1156" s="2484"/>
      <c r="H1156" s="2484"/>
      <c r="I1156" s="2484"/>
      <c r="J1156" s="2484"/>
      <c r="K1156" s="2484"/>
      <c r="L1156" s="2484"/>
      <c r="M1156" s="2484"/>
      <c r="N1156" s="2484"/>
      <c r="O1156" s="2484"/>
      <c r="P1156" s="2484"/>
      <c r="Q1156" s="2484"/>
      <c r="R1156" s="2484"/>
      <c r="S1156" s="2484"/>
      <c r="T1156" s="2484"/>
      <c r="U1156" s="2484"/>
      <c r="V1156" s="2484"/>
      <c r="W1156" s="2485"/>
      <c r="X1156" s="4060"/>
      <c r="Y1156" s="4058"/>
      <c r="Z1156" s="4059"/>
      <c r="AA1156" s="3191"/>
      <c r="AB1156" s="3191"/>
      <c r="AC1156" s="3192"/>
      <c r="AD1156" s="2"/>
      <c r="AE1156" s="252"/>
      <c r="AF1156" s="2"/>
      <c r="AG1156" s="252"/>
      <c r="AH1156" s="2"/>
      <c r="AI1156" s="252"/>
      <c r="AJ1156" s="2"/>
      <c r="AK1156" s="252"/>
      <c r="AL1156" s="2"/>
      <c r="AM1156" s="252"/>
      <c r="AN1156" s="2"/>
      <c r="AO1156" s="252"/>
      <c r="AP1156" s="2"/>
      <c r="AQ1156" s="252"/>
      <c r="AR1156" s="2"/>
      <c r="AS1156" s="252"/>
      <c r="AT1156" s="2"/>
      <c r="AU1156" s="252"/>
    </row>
    <row r="1157" spans="1:47" ht="13.5" x14ac:dyDescent="0.25">
      <c r="A1157" s="679">
        <v>2460</v>
      </c>
      <c r="B1157" s="30" t="e">
        <v>#VALUE!</v>
      </c>
      <c r="C1157" s="30" t="e">
        <v>#VALUE!</v>
      </c>
      <c r="D1157" s="679" t="s">
        <v>1139</v>
      </c>
      <c r="E1157" s="731" t="s">
        <v>675</v>
      </c>
      <c r="F1157" s="763">
        <f>+'17HPM_DATA_INPUT'!D615</f>
        <v>1024</v>
      </c>
      <c r="G1157" s="692">
        <f>+'17HPM_DATA_INPUT'!E615</f>
        <v>627</v>
      </c>
      <c r="H1157" s="693">
        <f>+'17HPM_DATA_INPUT'!F615</f>
        <v>1587</v>
      </c>
      <c r="I1157" s="692">
        <f>+'17HPM_DATA_INPUT'!G615</f>
        <v>1284</v>
      </c>
      <c r="J1157" s="693">
        <f>+'17HPM_DATA_INPUT'!H615</f>
        <v>145195</v>
      </c>
      <c r="K1157" s="692">
        <f>+'17HPM_DATA_INPUT'!I615</f>
        <v>90065</v>
      </c>
      <c r="L1157" s="693">
        <f>+'17HPM_DATA_INPUT'!J615</f>
        <v>79125</v>
      </c>
      <c r="M1157" s="692">
        <f>+'17HPM_DATA_INPUT'!K615</f>
        <v>50877</v>
      </c>
      <c r="N1157" s="693">
        <f>+'17HPM_DATA_INPUT'!L615</f>
        <v>132342</v>
      </c>
      <c r="O1157" s="692">
        <f>+'17HPM_DATA_INPUT'!M615</f>
        <v>69990</v>
      </c>
      <c r="P1157" s="694">
        <f>+L1157-N1157</f>
        <v>-53217</v>
      </c>
      <c r="Q1157" s="695">
        <f>+M1157-O1157</f>
        <v>-19113</v>
      </c>
      <c r="R1157" s="693">
        <f>+'17HPM_DATA_INPUT'!P615</f>
        <v>16258</v>
      </c>
      <c r="S1157" s="692">
        <f>+'17HPM_DATA_INPUT'!Q615</f>
        <v>9769</v>
      </c>
      <c r="T1157" s="693">
        <f>+'17HPM_DATA_INPUT'!R615</f>
        <v>39014</v>
      </c>
      <c r="U1157" s="692">
        <f>+'17HPM_DATA_INPUT'!S615</f>
        <v>10893</v>
      </c>
      <c r="V1157" s="694">
        <f>+P1157-R1157-T1157</f>
        <v>-108489</v>
      </c>
      <c r="W1157" s="696">
        <f>+Q1157-S1157-U1157</f>
        <v>-39775</v>
      </c>
      <c r="X1157" s="4048"/>
      <c r="Y1157" s="4058"/>
      <c r="Z1157" s="4059"/>
      <c r="AA1157" s="3187"/>
      <c r="AB1157" s="3187"/>
      <c r="AC1157" s="3187"/>
      <c r="AD1157" s="70">
        <f>+F1158-G1158</f>
        <v>0</v>
      </c>
      <c r="AE1157" s="264">
        <f>IF(G1158=0,0,IF(AD1157&gt;0,ABS(+AD1157/G1158),-ABS(+AD1157/G1158)))</f>
        <v>0</v>
      </c>
      <c r="AF1157" s="70">
        <f>+H1158-I1158</f>
        <v>0</v>
      </c>
      <c r="AG1157" s="264">
        <f>IF(I1158=0,0,IF(AF1157&gt;0,ABS(+AF1157/I1158),-ABS(+AF1157/I1158)))</f>
        <v>0</v>
      </c>
      <c r="AH1157" s="70">
        <f>+J1158-K1158</f>
        <v>667146</v>
      </c>
      <c r="AI1157" s="264">
        <f>IF(K1158=0,0,IF(AH1157&gt;0,ABS(+AH1157/K1158),-ABS(+AH1157/K1158)))</f>
        <v>1.1215629181824907</v>
      </c>
      <c r="AJ1157" s="70">
        <f>+L1158-M1158</f>
        <v>436087.50533991307</v>
      </c>
      <c r="AK1157" s="264">
        <f>IF(M1158=0,0,IF(AJ1157&gt;0,ABS(+AJ1157/M1158),-ABS(+AJ1157/M1158)))</f>
        <v>1.2305854982022189</v>
      </c>
      <c r="AL1157" s="70">
        <f>+N1158-O1158</f>
        <v>633295.06166494102</v>
      </c>
      <c r="AM1157" s="264">
        <f>IF(O1158=0,0,IF(AL1157&gt;0,ABS(+AL1157/O1158),-ABS(+AL1157/O1158)))</f>
        <v>1.2868415126479389</v>
      </c>
      <c r="AN1157" s="70">
        <f>+P1158-Q1158</f>
        <v>-197207.55632502795</v>
      </c>
      <c r="AO1157" s="264">
        <f>IF(Q1158=0,0,IF(AN1157&gt;0,ABS(+AN1157/Q1158),-ABS(+AN1157/Q1158)))</f>
        <v>-1.4315573310603487</v>
      </c>
      <c r="AP1157" s="70">
        <f>+R1158-S1158</f>
        <v>69565.487226934551</v>
      </c>
      <c r="AQ1157" s="264">
        <f>IF(S1158=0,0,IF(AP1157&gt;0,ABS(+AP1157/S1158),-ABS(+AP1157/S1158)))</f>
        <v>1.0127188624509611</v>
      </c>
      <c r="AR1157" s="70">
        <f>+T1158-U1158</f>
        <v>255182.5203026727</v>
      </c>
      <c r="AS1157" s="264">
        <f>IF(U1158=0,0,IF(AR1157&gt;0,ABS(+AR1157/U1158),-ABS(+AR1157/U1158)))</f>
        <v>3.3316306773161601</v>
      </c>
      <c r="AT1157" s="70">
        <f>+V1158-W1158</f>
        <v>-521955.56385463523</v>
      </c>
      <c r="AU1157" s="264">
        <f>IF(W1158=0,0,IF(AT1157&gt;0,ABS(+AT1157/W1158),-ABS(+AT1157/W1158)))</f>
        <v>-1.8440854665717743</v>
      </c>
    </row>
    <row r="1158" spans="1:47" ht="13.5" x14ac:dyDescent="0.25">
      <c r="A1158" s="2428">
        <v>2460</v>
      </c>
      <c r="B1158" s="30" t="e">
        <v>#VALUE!</v>
      </c>
      <c r="C1158" s="30" t="e">
        <v>#VALUE!</v>
      </c>
      <c r="D1158" s="2428" t="s">
        <v>1082</v>
      </c>
      <c r="E1158" s="2486" t="s">
        <v>675</v>
      </c>
      <c r="F1158" s="763">
        <f>+VLOOKUP(A1158,'17NM_Clinic Revenue'!$C$10:$K$85,9,FALSE)</f>
        <v>0</v>
      </c>
      <c r="G1158" s="692">
        <f>+VLOOKUP(A1158,'17NM_Clinic Revenue'!$C$96:$K$170,9,FALSE)</f>
        <v>0</v>
      </c>
      <c r="H1158" s="693">
        <v>0</v>
      </c>
      <c r="I1158" s="692">
        <v>0</v>
      </c>
      <c r="J1158" s="693">
        <f>+VLOOKUP(A1158,'17NM_Clinic Revenue'!$C$10:$K$85,5,FALSE)</f>
        <v>1261982</v>
      </c>
      <c r="K1158" s="692">
        <f>+VLOOKUP(A1158,'17NM_Clinic Revenue'!$C$96:$K$170,5,FALSE)</f>
        <v>594836</v>
      </c>
      <c r="L1158" s="693">
        <f>+VLOOKUP(A1158,'17NM_Clinic Revenue'!$C$10:$K$85,8,FALSE)</f>
        <v>790461.50533991307</v>
      </c>
      <c r="M1158" s="692">
        <f>+VLOOKUP(A1158,'17NM_Clinic Revenue'!$C$96:$K$170,8,FALSE)</f>
        <v>354374</v>
      </c>
      <c r="N1158" s="701">
        <f>+SUMIF('17NM_Flex Cost'!$C$7:$C$122,A1158,'17NM_Flex Cost'!$E$7:$E$122)</f>
        <v>1125426.420064941</v>
      </c>
      <c r="O1158" s="692">
        <f>+SUMIF('17NM_Flex Cost'!$M$7:$M$122,A1158,'17NM_Flex Cost'!$O$7:$O$122)</f>
        <v>492131.35840000003</v>
      </c>
      <c r="P1158" s="694">
        <f>+L1158-N1158</f>
        <v>-334964.91472502798</v>
      </c>
      <c r="Q1158" s="695">
        <f>+M1158-O1158</f>
        <v>-137757.35840000003</v>
      </c>
      <c r="R1158" s="701">
        <f>+SUMIF('17NM_Flex Cost'!$C$7:$C$122,A1158,'17NM_Flex Cost'!$F$7:$F$122)</f>
        <v>138257.29282693454</v>
      </c>
      <c r="S1158" s="702">
        <f>+SUMIF('17NM_Flex Cost'!$M$7:$M$122,A1158,'17NM_Flex Cost'!$P$7:$P$122)</f>
        <v>68691.805599999992</v>
      </c>
      <c r="T1158" s="701">
        <f>+SUMIF('17NM_Flex Cost'!$C$7:$C$122,A1158,'17NM_Flex Cost'!$G$7:$G$122)</f>
        <v>331776.4003026727</v>
      </c>
      <c r="U1158" s="702">
        <f>+SUMIF('17NM_Flex Cost'!$M$7:$M$122,A1158,'17NM_Flex Cost'!$Q$7:$Q$122)</f>
        <v>76593.88</v>
      </c>
      <c r="V1158" s="694">
        <f>+P1158-R1158-T1158</f>
        <v>-804998.60785463522</v>
      </c>
      <c r="W1158" s="696">
        <f>+Q1158-S1158-U1158</f>
        <v>-283043.04399999999</v>
      </c>
      <c r="X1158" s="4048"/>
      <c r="Y1158" s="4049">
        <f>+N1158+R1158++T1158</f>
        <v>1595460.1131945483</v>
      </c>
      <c r="Z1158" s="4048">
        <f>+Y1158-'17NM_PLRecon'!V59</f>
        <v>0</v>
      </c>
      <c r="AA1158" s="3179">
        <f>+'17NM_PLRecon'!S59-'Departmental PL'!V1158</f>
        <v>0</v>
      </c>
      <c r="AB1158" s="3179">
        <f>+'17NM_PLRecon'!T59-'Departmental PL'!W1158</f>
        <v>0</v>
      </c>
      <c r="AC1158" s="3179"/>
      <c r="AD1158" s="2"/>
      <c r="AE1158" s="252"/>
      <c r="AF1158" s="2"/>
      <c r="AG1158" s="252"/>
      <c r="AH1158" s="2"/>
      <c r="AI1158" s="252"/>
      <c r="AJ1158" s="2"/>
      <c r="AK1158" s="252"/>
      <c r="AL1158" s="2"/>
      <c r="AM1158" s="252"/>
      <c r="AN1158" s="2"/>
      <c r="AO1158" s="252"/>
      <c r="AP1158" s="2"/>
      <c r="AQ1158" s="252"/>
      <c r="AR1158" s="2"/>
      <c r="AS1158" s="252"/>
      <c r="AT1158" s="2"/>
      <c r="AU1158" s="252"/>
    </row>
    <row r="1159" spans="1:47" ht="13.5" x14ac:dyDescent="0.25">
      <c r="A1159" s="30" t="e">
        <v>#VALUE!</v>
      </c>
      <c r="B1159" s="30" t="e">
        <v>#VALUE!</v>
      </c>
      <c r="C1159" s="30" t="e">
        <v>#VALUE!</v>
      </c>
      <c r="F1159" s="159"/>
      <c r="G1159" s="769"/>
      <c r="H1159" s="783"/>
      <c r="I1159" s="783"/>
      <c r="J1159" s="769"/>
      <c r="K1159" s="769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4042"/>
      <c r="Y1159" s="4035"/>
      <c r="Z1159" s="4041"/>
      <c r="AA1159" s="3191"/>
      <c r="AB1159" s="3191"/>
      <c r="AC1159" s="3192"/>
      <c r="AD1159" s="2"/>
      <c r="AE1159" s="252"/>
      <c r="AF1159" s="2"/>
      <c r="AG1159" s="252"/>
      <c r="AH1159" s="2"/>
      <c r="AI1159" s="252"/>
      <c r="AJ1159" s="2"/>
      <c r="AK1159" s="252"/>
      <c r="AL1159" s="2"/>
      <c r="AM1159" s="252"/>
      <c r="AN1159" s="2"/>
      <c r="AO1159" s="252"/>
      <c r="AP1159" s="2"/>
      <c r="AQ1159" s="252"/>
      <c r="AR1159" s="2"/>
      <c r="AS1159" s="252"/>
      <c r="AT1159" s="2"/>
      <c r="AU1159" s="252"/>
    </row>
    <row r="1160" spans="1:47" ht="13.5" x14ac:dyDescent="0.25">
      <c r="A1160" s="1596">
        <v>2470</v>
      </c>
      <c r="B1160" s="30" t="e">
        <v>#VALUE!</v>
      </c>
      <c r="C1160" s="30" t="e">
        <v>#VALUE!</v>
      </c>
      <c r="D1160" s="1596" t="s">
        <v>1808</v>
      </c>
      <c r="E1160" s="712"/>
      <c r="F1160" s="678"/>
      <c r="G1160" s="2484"/>
      <c r="H1160" s="2484"/>
      <c r="I1160" s="2484"/>
      <c r="J1160" s="2484"/>
      <c r="K1160" s="2484"/>
      <c r="L1160" s="2484"/>
      <c r="M1160" s="2484"/>
      <c r="N1160" s="2484"/>
      <c r="O1160" s="2484"/>
      <c r="P1160" s="2484"/>
      <c r="Q1160" s="2484"/>
      <c r="R1160" s="2484"/>
      <c r="S1160" s="2484"/>
      <c r="T1160" s="2484"/>
      <c r="U1160" s="2484"/>
      <c r="V1160" s="2484"/>
      <c r="W1160" s="2485"/>
      <c r="X1160" s="4060"/>
      <c r="Y1160" s="4058"/>
      <c r="Z1160" s="4059"/>
      <c r="AA1160" s="3191"/>
      <c r="AB1160" s="3191"/>
      <c r="AC1160" s="3192"/>
      <c r="AD1160" s="2"/>
      <c r="AE1160" s="252"/>
      <c r="AF1160" s="2"/>
      <c r="AG1160" s="252"/>
      <c r="AH1160" s="2"/>
      <c r="AI1160" s="252"/>
      <c r="AJ1160" s="2"/>
      <c r="AK1160" s="252"/>
      <c r="AL1160" s="2"/>
      <c r="AM1160" s="252"/>
      <c r="AN1160" s="2"/>
      <c r="AO1160" s="252"/>
      <c r="AP1160" s="2"/>
      <c r="AQ1160" s="252"/>
      <c r="AR1160" s="2"/>
      <c r="AS1160" s="252"/>
      <c r="AT1160" s="2"/>
      <c r="AU1160" s="252"/>
    </row>
    <row r="1161" spans="1:47" ht="13.5" x14ac:dyDescent="0.25">
      <c r="A1161" s="679">
        <v>2470</v>
      </c>
      <c r="B1161" s="30" t="e">
        <v>#VALUE!</v>
      </c>
      <c r="C1161" s="30" t="e">
        <v>#VALUE!</v>
      </c>
      <c r="D1161" s="679" t="s">
        <v>1809</v>
      </c>
      <c r="E1161" s="731" t="s">
        <v>675</v>
      </c>
      <c r="F1161" s="763">
        <f>+'17HPM_DATA_INPUT'!D616</f>
        <v>483</v>
      </c>
      <c r="G1161" s="692">
        <f>+'17HPM_DATA_INPUT'!E616</f>
        <v>298</v>
      </c>
      <c r="H1161" s="693">
        <f>+'17HPM_DATA_INPUT'!F616</f>
        <v>673</v>
      </c>
      <c r="I1161" s="692">
        <f>+'17HPM_DATA_INPUT'!G616</f>
        <v>352</v>
      </c>
      <c r="J1161" s="693">
        <f>+'17HPM_DATA_INPUT'!H616</f>
        <v>68309</v>
      </c>
      <c r="K1161" s="692">
        <f>+'17HPM_DATA_INPUT'!I616</f>
        <v>41573</v>
      </c>
      <c r="L1161" s="693">
        <f>+'17HPM_DATA_INPUT'!J616</f>
        <v>39592</v>
      </c>
      <c r="M1161" s="692">
        <f>+'17HPM_DATA_INPUT'!K616</f>
        <v>24759</v>
      </c>
      <c r="N1161" s="693">
        <f>+'17HPM_DATA_INPUT'!L616</f>
        <v>75686</v>
      </c>
      <c r="O1161" s="692">
        <f>+'17HPM_DATA_INPUT'!M616</f>
        <v>42903</v>
      </c>
      <c r="P1161" s="694">
        <f>+L1161-N1161</f>
        <v>-36094</v>
      </c>
      <c r="Q1161" s="695">
        <f>+M1161-O1161</f>
        <v>-18144</v>
      </c>
      <c r="R1161" s="693">
        <f>+'17HPM_DATA_INPUT'!P616</f>
        <v>7734</v>
      </c>
      <c r="S1161" s="692">
        <f>+'17HPM_DATA_INPUT'!Q616</f>
        <v>4416</v>
      </c>
      <c r="T1161" s="693">
        <f>+'17HPM_DATA_INPUT'!R616</f>
        <v>12340</v>
      </c>
      <c r="U1161" s="692">
        <f>+'17HPM_DATA_INPUT'!S616</f>
        <v>5715</v>
      </c>
      <c r="V1161" s="694">
        <f>+P1161-R1161-T1161</f>
        <v>-56168</v>
      </c>
      <c r="W1161" s="696">
        <f>+Q1161-S1161-U1161</f>
        <v>-28275</v>
      </c>
      <c r="X1161" s="4048"/>
      <c r="Y1161" s="4058"/>
      <c r="Z1161" s="4059"/>
      <c r="AA1161" s="3191"/>
      <c r="AB1161" s="3191"/>
      <c r="AC1161" s="3187"/>
      <c r="AD1161" s="70">
        <f>+F1162-G1162</f>
        <v>0</v>
      </c>
      <c r="AE1161" s="264">
        <f>IF(G1162=0,0,IF(AD1161&gt;0,ABS(+AD1161/G1162),-ABS(+AD1161/G1162)))</f>
        <v>0</v>
      </c>
      <c r="AF1161" s="70">
        <f>+H1162-I1162</f>
        <v>0</v>
      </c>
      <c r="AG1161" s="264">
        <f>IF(I1162=0,0,IF(AF1161&gt;0,ABS(+AF1161/I1162),-ABS(+AF1161/I1162)))</f>
        <v>0</v>
      </c>
      <c r="AH1161" s="70">
        <f>+J1162-K1162</f>
        <v>106710</v>
      </c>
      <c r="AI1161" s="264">
        <f>IF(K1162=0,0,IF(AH1161&gt;0,ABS(+AH1161/K1162),-ABS(+AH1161/K1162)))</f>
        <v>0.11575723848854957</v>
      </c>
      <c r="AJ1161" s="70">
        <f>+L1162-M1162</f>
        <v>93631.774882164085</v>
      </c>
      <c r="AK1161" s="264">
        <f>IF(M1162=0,0,IF(AJ1161&gt;0,ABS(+AJ1161/M1162),-ABS(+AJ1161/M1162)))</f>
        <v>0.15667154963876387</v>
      </c>
      <c r="AL1161" s="70">
        <f>+N1162-O1162</f>
        <v>64378.940198359545</v>
      </c>
      <c r="AM1161" s="264">
        <f>IF(O1162=0,0,IF(AL1161&gt;0,ABS(+AL1161/O1162),-ABS(+AL1161/O1162)))</f>
        <v>6.2488313190830203E-2</v>
      </c>
      <c r="AN1161" s="70">
        <f>+P1162-Q1162</f>
        <v>29252.83468380454</v>
      </c>
      <c r="AO1161" s="264">
        <f>IF(Q1162=0,0,IF(AN1161&gt;0,ABS(+AN1161/Q1162),-ABS(+AN1161/Q1162)))</f>
        <v>6.7617117994008602E-2</v>
      </c>
      <c r="AP1161" s="70">
        <f>+R1162-S1162</f>
        <v>5813.4584046834643</v>
      </c>
      <c r="AQ1161" s="264">
        <f>IF(S1162=0,0,IF(AP1161&gt;0,ABS(+AP1161/S1162),-ABS(+AP1161/S1162)))</f>
        <v>5.4822372438233298E-2</v>
      </c>
      <c r="AR1161" s="70">
        <f>+T1162-U1162</f>
        <v>41245.706132472376</v>
      </c>
      <c r="AS1161" s="264">
        <f>IF(U1162=0,0,IF(AR1161&gt;0,ABS(+AR1161/U1162),-ABS(+AR1161/U1162)))</f>
        <v>0.300566964398361</v>
      </c>
      <c r="AT1161" s="70">
        <f>+V1162-W1162</f>
        <v>-17806.329853351344</v>
      </c>
      <c r="AU1161" s="264">
        <f>IF(W1162=0,0,IF(AT1161&gt;0,ABS(+AT1161/W1162),-ABS(+AT1161/W1162)))</f>
        <v>-2.6344904339946514E-2</v>
      </c>
    </row>
    <row r="1162" spans="1:47" ht="13.5" x14ac:dyDescent="0.25">
      <c r="A1162" s="2428">
        <v>2470</v>
      </c>
      <c r="B1162" s="30" t="e">
        <v>#VALUE!</v>
      </c>
      <c r="C1162" s="30" t="e">
        <v>#VALUE!</v>
      </c>
      <c r="D1162" s="2428" t="s">
        <v>1810</v>
      </c>
      <c r="E1162" s="2486" t="s">
        <v>675</v>
      </c>
      <c r="F1162" s="763">
        <f>+VLOOKUP(A1162,'17NM_Clinic Revenue'!$C$10:$K$85,9,FALSE)</f>
        <v>0</v>
      </c>
      <c r="G1162" s="692">
        <f>+VLOOKUP(A1162,'17NM_Clinic Revenue'!$C$96:$K$170,9,FALSE)</f>
        <v>0</v>
      </c>
      <c r="H1162" s="693">
        <v>0</v>
      </c>
      <c r="I1162" s="692">
        <v>0</v>
      </c>
      <c r="J1162" s="693">
        <f>+VLOOKUP(A1162,'17NM_Clinic Revenue'!$C$10:$K$85,5,FALSE)</f>
        <v>1028553</v>
      </c>
      <c r="K1162" s="692">
        <f>+VLOOKUP(A1162,'17NM_Clinic Revenue'!$C$96:$K$170,5,FALSE)</f>
        <v>921843</v>
      </c>
      <c r="L1162" s="693">
        <f>+VLOOKUP(A1162,'17NM_Clinic Revenue'!$C$10:$K$85,8,FALSE)</f>
        <v>691262.77488216409</v>
      </c>
      <c r="M1162" s="692">
        <f>+VLOOKUP(A1162,'17NM_Clinic Revenue'!$C$96:$K$170,8,FALSE)</f>
        <v>597631</v>
      </c>
      <c r="N1162" s="693">
        <f>+SUMIF('17NM_Flex Cost'!$C$7:$C$122,A1162,'17NM_Flex Cost'!$E$7:$E$122)</f>
        <v>1094634.6297983595</v>
      </c>
      <c r="O1162" s="692">
        <f>+SUMIF('17NM_Flex Cost'!$M$7:$M$122,A1162,'17NM_Flex Cost'!$O$7:$O$122)</f>
        <v>1030255.6895999999</v>
      </c>
      <c r="P1162" s="694">
        <f>+L1162-N1162</f>
        <v>-403371.85491619539</v>
      </c>
      <c r="Q1162" s="695">
        <f>+M1162-O1162</f>
        <v>-432624.68959999993</v>
      </c>
      <c r="R1162" s="693">
        <f>+SUMIF('17NM_Flex Cost'!$C$7:$C$122,A1162,'17NM_Flex Cost'!$F$7:$F$122)</f>
        <v>111855.17360468346</v>
      </c>
      <c r="S1162" s="692">
        <f>+SUMIF('17NM_Flex Cost'!$M$7:$M$122,A1162,'17NM_Flex Cost'!$P$7:$P$122)</f>
        <v>106041.71519999999</v>
      </c>
      <c r="T1162" s="693">
        <f>+SUMIF('17NM_Flex Cost'!$C$7:$C$122,A1162,'17NM_Flex Cost'!$G$7:$G$122)</f>
        <v>178472.05173247235</v>
      </c>
      <c r="U1162" s="692">
        <f>+SUMIF('17NM_Flex Cost'!$M$7:$M$122,A1162,'17NM_Flex Cost'!$Q$7:$Q$122)</f>
        <v>137226.34559999997</v>
      </c>
      <c r="V1162" s="694">
        <f>+P1162-R1162-T1162</f>
        <v>-693699.08025335125</v>
      </c>
      <c r="W1162" s="696">
        <f>+Q1162-S1162-U1162</f>
        <v>-675892.7503999999</v>
      </c>
      <c r="X1162" s="4048"/>
      <c r="Y1162" s="4049">
        <f>+N1162+R1162++T1162</f>
        <v>1384961.8551355153</v>
      </c>
      <c r="Z1162" s="4048">
        <f>+Y1162-'17NM_PLRecon'!V60</f>
        <v>0</v>
      </c>
      <c r="AA1162" s="3179">
        <f>+'17NM_PLRecon'!S60-'Departmental PL'!V1162</f>
        <v>0</v>
      </c>
      <c r="AB1162" s="3179">
        <f>+'17NM_PLRecon'!T60-'Departmental PL'!W1162</f>
        <v>0</v>
      </c>
      <c r="AC1162" s="3179" t="s">
        <v>1800</v>
      </c>
      <c r="AD1162" s="2"/>
      <c r="AE1162" s="252"/>
      <c r="AF1162" s="2"/>
      <c r="AG1162" s="252"/>
      <c r="AH1162" s="2"/>
      <c r="AI1162" s="252"/>
      <c r="AJ1162" s="2"/>
      <c r="AK1162" s="252"/>
      <c r="AL1162" s="2"/>
      <c r="AM1162" s="252"/>
      <c r="AN1162" s="2"/>
      <c r="AO1162" s="252"/>
      <c r="AP1162" s="2"/>
      <c r="AQ1162" s="252"/>
      <c r="AR1162" s="2"/>
      <c r="AS1162" s="252"/>
      <c r="AT1162" s="2"/>
      <c r="AU1162" s="252"/>
    </row>
    <row r="1163" spans="1:47" ht="13.5" x14ac:dyDescent="0.25">
      <c r="A1163" s="30" t="e">
        <v>#VALUE!</v>
      </c>
      <c r="B1163" s="30" t="e">
        <v>#VALUE!</v>
      </c>
      <c r="C1163" s="30" t="e">
        <v>#VALUE!</v>
      </c>
      <c r="F1163" s="159"/>
      <c r="G1163" s="769"/>
      <c r="H1163" s="783"/>
      <c r="I1163" s="783"/>
      <c r="J1163" s="769"/>
      <c r="K1163" s="769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4042"/>
      <c r="Y1163" s="4035"/>
      <c r="Z1163" s="4041"/>
      <c r="AC1163" s="3192"/>
      <c r="AD1163" s="2"/>
      <c r="AE1163" s="252"/>
      <c r="AF1163" s="2"/>
      <c r="AG1163" s="252"/>
      <c r="AH1163" s="2"/>
      <c r="AI1163" s="252"/>
      <c r="AJ1163" s="2"/>
      <c r="AK1163" s="252"/>
      <c r="AL1163" s="2"/>
      <c r="AM1163" s="252"/>
      <c r="AN1163" s="2"/>
      <c r="AO1163" s="252"/>
      <c r="AP1163" s="2"/>
      <c r="AQ1163" s="252"/>
      <c r="AR1163" s="2"/>
      <c r="AS1163" s="252"/>
      <c r="AT1163" s="2"/>
      <c r="AU1163" s="252"/>
    </row>
    <row r="1164" spans="1:47" ht="13.5" x14ac:dyDescent="0.25">
      <c r="A1164" s="1596">
        <v>2480</v>
      </c>
      <c r="B1164" s="30" t="e">
        <v>#VALUE!</v>
      </c>
      <c r="C1164" s="30" t="e">
        <v>#VALUE!</v>
      </c>
      <c r="D1164" s="1596" t="s">
        <v>2005</v>
      </c>
      <c r="E1164" s="712"/>
      <c r="F1164" s="678"/>
      <c r="G1164" s="2484"/>
      <c r="H1164" s="2484"/>
      <c r="I1164" s="2484"/>
      <c r="J1164" s="2484"/>
      <c r="K1164" s="2484"/>
      <c r="L1164" s="2484"/>
      <c r="M1164" s="2484"/>
      <c r="N1164" s="2484"/>
      <c r="O1164" s="2484"/>
      <c r="P1164" s="2484"/>
      <c r="Q1164" s="2484"/>
      <c r="R1164" s="2484"/>
      <c r="S1164" s="2484"/>
      <c r="T1164" s="2484"/>
      <c r="U1164" s="2484"/>
      <c r="V1164" s="2484"/>
      <c r="W1164" s="2485"/>
      <c r="X1164" s="4060"/>
      <c r="Y1164" s="4058"/>
      <c r="Z1164" s="4059"/>
      <c r="AC1164" s="3192"/>
      <c r="AD1164" s="2"/>
      <c r="AE1164" s="252"/>
      <c r="AF1164" s="2"/>
      <c r="AG1164" s="252"/>
      <c r="AH1164" s="2"/>
      <c r="AI1164" s="252"/>
      <c r="AJ1164" s="2"/>
      <c r="AK1164" s="252"/>
      <c r="AL1164" s="2"/>
      <c r="AM1164" s="252"/>
      <c r="AN1164" s="2"/>
      <c r="AO1164" s="252"/>
      <c r="AP1164" s="2"/>
      <c r="AQ1164" s="252"/>
      <c r="AR1164" s="2"/>
      <c r="AS1164" s="252"/>
      <c r="AT1164" s="2"/>
      <c r="AU1164" s="252"/>
    </row>
    <row r="1165" spans="1:47" ht="15.75" customHeight="1" x14ac:dyDescent="0.25">
      <c r="A1165" s="2428">
        <v>2480</v>
      </c>
      <c r="B1165" s="30" t="e">
        <v>#VALUE!</v>
      </c>
      <c r="C1165" s="30" t="e">
        <v>#VALUE!</v>
      </c>
      <c r="D1165" s="2428" t="s">
        <v>2006</v>
      </c>
      <c r="E1165" s="2486" t="s">
        <v>3918</v>
      </c>
      <c r="F1165" s="763">
        <f>+VLOOKUP(A1165,'17NM_Clinic Revenue'!$C$10:$K$85,9,FALSE)</f>
        <v>0</v>
      </c>
      <c r="G1165" s="692">
        <f>+VLOOKUP(A1165,'17NM_Clinic Revenue'!$C$96:$K$170,9,FALSE)</f>
        <v>0</v>
      </c>
      <c r="H1165" s="693">
        <v>0</v>
      </c>
      <c r="I1165" s="692">
        <v>0</v>
      </c>
      <c r="J1165" s="693">
        <f>+VLOOKUP(A1165,'17NM_Clinic Revenue'!$C$10:$K$85,5,FALSE)</f>
        <v>0</v>
      </c>
      <c r="K1165" s="692">
        <f>+VLOOKUP(A1165,'17NM_Clinic Revenue'!$C$96:$K$170,5,FALSE)</f>
        <v>0</v>
      </c>
      <c r="L1165" s="693">
        <f>+VLOOKUP(A1165,'17NM_Clinic Revenue'!$C$10:$K$85,8,FALSE)</f>
        <v>0</v>
      </c>
      <c r="M1165" s="692">
        <f>+VLOOKUP(A1165,'17NM_Clinic Revenue'!$C$96:$K$170,8,FALSE)</f>
        <v>0</v>
      </c>
      <c r="N1165" s="693">
        <f>+SUMIF('17NM_Flex Cost'!$C$7:$C$122,A1165,'17NM_Flex Cost'!$E$7:$E$122)</f>
        <v>0</v>
      </c>
      <c r="O1165" s="692">
        <f>+SUMIF('17NM_Flex Cost'!$M$7:$M$122,A1165,'17NM_Flex Cost'!$O$7:$O$122)</f>
        <v>92.69</v>
      </c>
      <c r="P1165" s="694">
        <f>+L1165-N1165</f>
        <v>0</v>
      </c>
      <c r="Q1165" s="695">
        <f>+M1165-O1165</f>
        <v>-92.69</v>
      </c>
      <c r="R1165" s="693">
        <f>+SUMIF('17NM_Flex Cost'!$C$7:$C$122,A1165,'17NM_Flex Cost'!$F$7:$F$122)</f>
        <v>0</v>
      </c>
      <c r="S1165" s="692">
        <f>+SUMIF('17NM_Flex Cost'!$M$7:$M$122,A1165,'17NM_Flex Cost'!$P$7:$P$122)</f>
        <v>0</v>
      </c>
      <c r="T1165" s="693">
        <f>+SUMIF('17NM_Flex Cost'!$C$7:$C$122,A1165,'17NM_Flex Cost'!$G$7:$G$122)</f>
        <v>0</v>
      </c>
      <c r="U1165" s="692">
        <f>+SUMIF('17NM_Flex Cost'!$M$7:$M$122,A1165,'17NM_Flex Cost'!$Q$7:$Q$122)</f>
        <v>8.64</v>
      </c>
      <c r="V1165" s="694">
        <f>+P1165-R1165-T1165</f>
        <v>0</v>
      </c>
      <c r="W1165" s="696">
        <f>+Q1165-S1165-U1165</f>
        <v>-101.33</v>
      </c>
      <c r="X1165" s="4048"/>
      <c r="Y1165" s="4049">
        <f>+N1165+R1165+T1165</f>
        <v>0</v>
      </c>
      <c r="Z1165" s="4048">
        <f>+Y1165-'17NM_PLRecon'!V61</f>
        <v>0</v>
      </c>
      <c r="AA1165" s="3179">
        <f>+'17NM_PLRecon'!S61-'Departmental PL'!V1165</f>
        <v>0</v>
      </c>
      <c r="AB1165" s="3179">
        <f>+'17NM_PLRecon'!T61-'Departmental PL'!W1165</f>
        <v>0</v>
      </c>
      <c r="AC1165" s="3179" t="s">
        <v>1800</v>
      </c>
      <c r="AD1165" s="2"/>
      <c r="AE1165" s="252"/>
      <c r="AF1165" s="2"/>
      <c r="AG1165" s="252"/>
      <c r="AH1165" s="2"/>
      <c r="AI1165" s="252"/>
      <c r="AJ1165" s="2"/>
      <c r="AK1165" s="252"/>
      <c r="AL1165" s="2"/>
      <c r="AM1165" s="252"/>
      <c r="AN1165" s="2"/>
      <c r="AO1165" s="252"/>
      <c r="AP1165" s="2"/>
      <c r="AQ1165" s="252"/>
      <c r="AR1165" s="2"/>
      <c r="AS1165" s="252"/>
      <c r="AT1165" s="2"/>
      <c r="AU1165" s="252"/>
    </row>
    <row r="1166" spans="1:47" ht="13.5" x14ac:dyDescent="0.25">
      <c r="A1166" s="30" t="e">
        <v>#VALUE!</v>
      </c>
      <c r="B1166" s="30" t="e">
        <v>#VALUE!</v>
      </c>
      <c r="C1166" s="30" t="e">
        <v>#VALUE!</v>
      </c>
      <c r="F1166" s="159"/>
      <c r="G1166" s="769"/>
      <c r="H1166" s="783"/>
      <c r="I1166" s="783"/>
      <c r="J1166" s="769"/>
      <c r="K1166" s="769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4042"/>
      <c r="Y1166" s="4035"/>
      <c r="Z1166" s="4041"/>
      <c r="AC1166" s="3192"/>
      <c r="AD1166" s="2"/>
      <c r="AE1166" s="252"/>
      <c r="AF1166" s="2"/>
      <c r="AG1166" s="252"/>
      <c r="AH1166" s="2"/>
      <c r="AI1166" s="252"/>
      <c r="AJ1166" s="2"/>
      <c r="AK1166" s="252"/>
      <c r="AL1166" s="2"/>
      <c r="AM1166" s="252"/>
      <c r="AN1166" s="2"/>
      <c r="AO1166" s="252"/>
      <c r="AP1166" s="2"/>
      <c r="AQ1166" s="252"/>
      <c r="AR1166" s="2"/>
      <c r="AS1166" s="252"/>
      <c r="AT1166" s="2"/>
      <c r="AU1166" s="252"/>
    </row>
    <row r="1167" spans="1:47" ht="13.5" x14ac:dyDescent="0.25">
      <c r="A1167" s="1596">
        <v>2490</v>
      </c>
      <c r="B1167" s="30" t="e">
        <v>#VALUE!</v>
      </c>
      <c r="C1167" s="30" t="e">
        <v>#VALUE!</v>
      </c>
      <c r="D1167" s="1596" t="s">
        <v>1933</v>
      </c>
      <c r="E1167" s="712"/>
      <c r="F1167" s="678"/>
      <c r="G1167" s="2484"/>
      <c r="H1167" s="2484"/>
      <c r="I1167" s="2484"/>
      <c r="J1167" s="2484"/>
      <c r="K1167" s="2484"/>
      <c r="L1167" s="2484"/>
      <c r="M1167" s="2484"/>
      <c r="N1167" s="2484"/>
      <c r="O1167" s="2484"/>
      <c r="P1167" s="2484"/>
      <c r="Q1167" s="2484"/>
      <c r="R1167" s="2484"/>
      <c r="S1167" s="2484"/>
      <c r="T1167" s="2484"/>
      <c r="U1167" s="2484"/>
      <c r="V1167" s="2484"/>
      <c r="W1167" s="2485"/>
      <c r="X1167" s="4060"/>
      <c r="Y1167" s="4058"/>
      <c r="Z1167" s="4059"/>
      <c r="AC1167" s="3192"/>
      <c r="AD1167" s="2"/>
      <c r="AE1167" s="252"/>
      <c r="AF1167" s="2"/>
      <c r="AG1167" s="252"/>
      <c r="AH1167" s="2"/>
      <c r="AI1167" s="252"/>
      <c r="AJ1167" s="2"/>
      <c r="AK1167" s="252"/>
      <c r="AL1167" s="2"/>
      <c r="AM1167" s="252"/>
      <c r="AN1167" s="2"/>
      <c r="AO1167" s="252"/>
      <c r="AP1167" s="2"/>
      <c r="AQ1167" s="252"/>
      <c r="AR1167" s="2"/>
      <c r="AS1167" s="252"/>
      <c r="AT1167" s="2"/>
      <c r="AU1167" s="252"/>
    </row>
    <row r="1168" spans="1:47" ht="15.75" customHeight="1" x14ac:dyDescent="0.25">
      <c r="A1168" s="2428">
        <v>2490</v>
      </c>
      <c r="B1168" s="30" t="e">
        <v>#VALUE!</v>
      </c>
      <c r="C1168" s="30" t="e">
        <v>#VALUE!</v>
      </c>
      <c r="D1168" s="2428" t="s">
        <v>1934</v>
      </c>
      <c r="E1168" s="2486" t="s">
        <v>3918</v>
      </c>
      <c r="F1168" s="763">
        <f>+VLOOKUP(A1168,'17NM_Clinic Revenue'!$C$10:$K$85,9,FALSE)</f>
        <v>0</v>
      </c>
      <c r="G1168" s="692">
        <f>+VLOOKUP(A1168,'17NM_Clinic Revenue'!$C$96:$K$170,9,FALSE)</f>
        <v>0</v>
      </c>
      <c r="H1168" s="693">
        <v>0</v>
      </c>
      <c r="I1168" s="692">
        <v>0</v>
      </c>
      <c r="J1168" s="693">
        <f>+VLOOKUP(A1168,'17NM_Clinic Revenue'!$C$10:$K$85,5,FALSE)</f>
        <v>152341.51</v>
      </c>
      <c r="K1168" s="692">
        <f>+VLOOKUP(A1168,'17NM_Clinic Revenue'!$C$96:$K$170,5,FALSE)</f>
        <v>110551</v>
      </c>
      <c r="L1168" s="693">
        <f>+VLOOKUP(A1168,'17NM_Clinic Revenue'!$C$10:$K$85,8,FALSE)</f>
        <v>152341.51</v>
      </c>
      <c r="M1168" s="692">
        <f>+VLOOKUP(A1168,'17NM_Clinic Revenue'!$C$96:$K$170,8,FALSE)</f>
        <v>110551</v>
      </c>
      <c r="N1168" s="693">
        <f>+SUMIF('17NM_Flex Cost'!$C$7:$C$122,A1168,'17NM_Flex Cost'!$E$7:$E$122)</f>
        <v>220697.95</v>
      </c>
      <c r="O1168" s="692">
        <f>+SUMIF('17NM_Flex Cost'!$M$7:$M$122,A1168,'17NM_Flex Cost'!$O$7:$O$122)</f>
        <v>173617.57</v>
      </c>
      <c r="P1168" s="694">
        <f>+L1168-N1168</f>
        <v>-68356.44</v>
      </c>
      <c r="Q1168" s="695">
        <f>+M1168-O1168</f>
        <v>-63066.570000000007</v>
      </c>
      <c r="R1168" s="693">
        <f>+SUMIF('17NM_Flex Cost'!$C$7:$C$122,A1168,'17NM_Flex Cost'!$F$7:$F$122)</f>
        <v>16438.82</v>
      </c>
      <c r="S1168" s="692">
        <f>+SUMIF('17NM_Flex Cost'!$M$7:$M$122,A1168,'17NM_Flex Cost'!$P$7:$P$122)</f>
        <v>12741.27</v>
      </c>
      <c r="T1168" s="693">
        <f>+SUMIF('17NM_Flex Cost'!$C$7:$C$122,A1168,'17NM_Flex Cost'!$G$7:$G$122)</f>
        <v>26529.99</v>
      </c>
      <c r="U1168" s="692">
        <f>+SUMIF('17NM_Flex Cost'!$M$7:$M$122,A1168,'17NM_Flex Cost'!$Q$7:$Q$122)</f>
        <v>20016.25</v>
      </c>
      <c r="V1168" s="694">
        <f>+P1168-R1168-T1168</f>
        <v>-111325.25000000001</v>
      </c>
      <c r="W1168" s="696">
        <f>+Q1168-S1168-U1168</f>
        <v>-95824.090000000011</v>
      </c>
      <c r="X1168" s="4048"/>
      <c r="Y1168" s="4049">
        <f>+N1168+R1168++T1168</f>
        <v>263666.76</v>
      </c>
      <c r="Z1168" s="4048">
        <f>+Y1168-'17NM_PLRecon'!V62</f>
        <v>0</v>
      </c>
      <c r="AA1168" s="3179">
        <f>+'17NM_PLRecon'!S62-'Departmental PL'!V1168</f>
        <v>0</v>
      </c>
      <c r="AB1168" s="3179">
        <f>+'17NM_PLRecon'!T62-'Departmental PL'!W1168</f>
        <v>0</v>
      </c>
      <c r="AC1168" s="3179" t="s">
        <v>1800</v>
      </c>
      <c r="AD1168" s="2"/>
      <c r="AE1168" s="252"/>
      <c r="AF1168" s="2"/>
      <c r="AG1168" s="252"/>
      <c r="AH1168" s="2"/>
      <c r="AI1168" s="252"/>
      <c r="AJ1168" s="2"/>
      <c r="AK1168" s="252"/>
      <c r="AL1168" s="2"/>
      <c r="AM1168" s="252"/>
      <c r="AN1168" s="2"/>
      <c r="AO1168" s="252"/>
      <c r="AP1168" s="2"/>
      <c r="AQ1168" s="252"/>
      <c r="AR1168" s="2"/>
      <c r="AS1168" s="252"/>
      <c r="AT1168" s="2"/>
      <c r="AU1168" s="252"/>
    </row>
    <row r="1169" spans="1:47" ht="13.5" x14ac:dyDescent="0.25">
      <c r="A1169" s="30" t="e">
        <v>#VALUE!</v>
      </c>
      <c r="B1169" s="30" t="e">
        <v>#VALUE!</v>
      </c>
      <c r="C1169" s="30" t="e">
        <v>#VALUE!</v>
      </c>
      <c r="F1169" s="159"/>
      <c r="G1169" s="769"/>
      <c r="H1169" s="783"/>
      <c r="I1169" s="783"/>
      <c r="J1169" s="769"/>
      <c r="K1169" s="769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4042"/>
      <c r="AC1169" s="3192"/>
      <c r="AD1169" s="2"/>
      <c r="AE1169" s="252"/>
      <c r="AF1169" s="2"/>
      <c r="AG1169" s="252"/>
      <c r="AH1169" s="2"/>
      <c r="AI1169" s="252"/>
      <c r="AJ1169" s="2"/>
      <c r="AK1169" s="252"/>
      <c r="AL1169" s="2"/>
      <c r="AM1169" s="252"/>
      <c r="AN1169" s="2"/>
      <c r="AO1169" s="252"/>
      <c r="AP1169" s="2"/>
      <c r="AQ1169" s="252"/>
      <c r="AR1169" s="2"/>
      <c r="AS1169" s="252"/>
      <c r="AT1169" s="2"/>
      <c r="AU1169" s="252"/>
    </row>
    <row r="1170" spans="1:47" ht="13.5" x14ac:dyDescent="0.25">
      <c r="A1170" s="1596">
        <v>2500</v>
      </c>
      <c r="B1170" s="30" t="e">
        <v>#VALUE!</v>
      </c>
      <c r="C1170" s="30" t="e">
        <v>#VALUE!</v>
      </c>
      <c r="D1170" s="1596" t="s">
        <v>4180</v>
      </c>
      <c r="E1170" s="712"/>
      <c r="F1170" s="678"/>
      <c r="G1170" s="2484"/>
      <c r="H1170" s="2484"/>
      <c r="I1170" s="2484"/>
      <c r="J1170" s="2484"/>
      <c r="K1170" s="2484"/>
      <c r="L1170" s="2484"/>
      <c r="M1170" s="2484"/>
      <c r="N1170" s="2484"/>
      <c r="O1170" s="2484"/>
      <c r="P1170" s="2484"/>
      <c r="Q1170" s="2484"/>
      <c r="R1170" s="2484"/>
      <c r="S1170" s="2484"/>
      <c r="T1170" s="2484"/>
      <c r="U1170" s="2484"/>
      <c r="V1170" s="2484"/>
      <c r="W1170" s="2485"/>
      <c r="X1170" s="4060"/>
      <c r="Y1170" s="4058"/>
      <c r="Z1170" s="4059"/>
      <c r="AA1170" s="3191"/>
      <c r="AB1170" s="3191"/>
      <c r="AC1170" s="3187"/>
      <c r="AD1170" s="70">
        <f>+F1172-G1172</f>
        <v>0</v>
      </c>
      <c r="AE1170" s="264">
        <f>IF(G1172=0,0,IF(AD1170&gt;0,ABS(+AD1170/G1172),-ABS(+AD1170/G1172)))</f>
        <v>0</v>
      </c>
      <c r="AF1170" s="70">
        <f>+H1172-I1172</f>
        <v>0</v>
      </c>
      <c r="AG1170" s="264">
        <f>IF(I1172=0,0,IF(AF1170&gt;0,ABS(+AF1170/I1172),-ABS(+AF1170/I1172)))</f>
        <v>0</v>
      </c>
      <c r="AH1170" s="70">
        <f>+J1172-K1172</f>
        <v>372370</v>
      </c>
      <c r="AI1170" s="264">
        <f>IF(K1172=0,0,IF(AH1170&gt;0,ABS(+AH1170/K1172),-ABS(+AH1170/K1172)))</f>
        <v>0</v>
      </c>
      <c r="AJ1170" s="70">
        <f>+L1172-M1172</f>
        <v>260665.08160398636</v>
      </c>
      <c r="AK1170" s="264">
        <f>IF(M1172=0,0,IF(AJ1170&gt;0,ABS(+AJ1170/M1172),-ABS(+AJ1170/M1172)))</f>
        <v>0</v>
      </c>
      <c r="AL1170" s="70">
        <f>+N1172-O1172</f>
        <v>180414.42263750813</v>
      </c>
      <c r="AM1170" s="264">
        <f>IF(O1172=0,0,IF(AL1170&gt;0,ABS(+AL1170/O1172),-ABS(+AL1170/O1172)))</f>
        <v>0</v>
      </c>
      <c r="AN1170" s="70">
        <f>+P1172-Q1172</f>
        <v>80250.658966478222</v>
      </c>
      <c r="AO1170" s="264">
        <f>IF(Q1172=0,0,IF(AN1170&gt;0,ABS(+AN1170/Q1172),-ABS(+AN1170/Q1172)))</f>
        <v>0</v>
      </c>
      <c r="AP1170" s="70">
        <f>+R1172-S1172</f>
        <v>40776.518999261403</v>
      </c>
      <c r="AQ1170" s="264">
        <f>IF(S1172=0,0,IF(AP1170&gt;0,ABS(+AP1170/S1172),-ABS(+AP1170/S1172)))</f>
        <v>0</v>
      </c>
      <c r="AR1170" s="70">
        <f>+T1172-U1172</f>
        <v>30519.66823363947</v>
      </c>
      <c r="AS1170" s="264">
        <f>IF(U1172=0,0,IF(AR1170&gt;0,ABS(+AR1170/U1172),-ABS(+AR1170/U1172)))</f>
        <v>0</v>
      </c>
      <c r="AT1170" s="70">
        <f>+V1172-W1172</f>
        <v>8954.4717335773494</v>
      </c>
      <c r="AU1170" s="264">
        <f>IF(W1172=0,0,IF(AT1170&gt;0,ABS(+AT1170/W1172),-ABS(+AT1170/W1172)))</f>
        <v>0</v>
      </c>
    </row>
    <row r="1171" spans="1:47" ht="13.5" x14ac:dyDescent="0.25">
      <c r="A1171" s="679">
        <v>2500</v>
      </c>
      <c r="B1171" s="30" t="e">
        <v>#VALUE!</v>
      </c>
      <c r="C1171" s="30" t="e">
        <v>#VALUE!</v>
      </c>
      <c r="D1171" s="679" t="s">
        <v>4181</v>
      </c>
      <c r="E1171" s="731"/>
      <c r="F1171" s="763">
        <f>+'17HPM_DATA_INPUT'!D617</f>
        <v>108</v>
      </c>
      <c r="G1171" s="692">
        <f>+'17HPM_DATA_INPUT'!E617</f>
        <v>0</v>
      </c>
      <c r="H1171" s="693">
        <f>+'17HPM_DATA_INPUT'!F617</f>
        <v>145</v>
      </c>
      <c r="I1171" s="692">
        <f>+'17HPM_DATA_INPUT'!G617</f>
        <v>0</v>
      </c>
      <c r="J1171" s="693">
        <f>+'17HPM_DATA_INPUT'!H617</f>
        <v>14701</v>
      </c>
      <c r="K1171" s="692">
        <f>+'17HPM_DATA_INPUT'!I617</f>
        <v>0</v>
      </c>
      <c r="L1171" s="693">
        <f>+'17HPM_DATA_INPUT'!J617</f>
        <v>8395</v>
      </c>
      <c r="M1171" s="692">
        <f>+'17HPM_DATA_INPUT'!K617</f>
        <v>0</v>
      </c>
      <c r="N1171" s="693">
        <f>+'17HPM_DATA_INPUT'!L617</f>
        <v>4506</v>
      </c>
      <c r="O1171" s="692">
        <f>+'17HPM_DATA_INPUT'!M617</f>
        <v>0</v>
      </c>
      <c r="P1171" s="694">
        <f>+L1171-N1171</f>
        <v>3889</v>
      </c>
      <c r="Q1171" s="695">
        <f>+M1171-O1171</f>
        <v>0</v>
      </c>
      <c r="R1171" s="693">
        <f>+'17HPM_DATA_INPUT'!P617</f>
        <v>1018</v>
      </c>
      <c r="S1171" s="692">
        <f>+'17HPM_DATA_INPUT'!Q617</f>
        <v>0</v>
      </c>
      <c r="T1171" s="693">
        <f>+'17HPM_DATA_INPUT'!R617</f>
        <v>762</v>
      </c>
      <c r="U1171" s="692">
        <f>+'17HPM_DATA_INPUT'!S617</f>
        <v>0</v>
      </c>
      <c r="V1171" s="694">
        <f>+P1171-R1171-T1171</f>
        <v>2109</v>
      </c>
      <c r="W1171" s="696">
        <f>+Q1171-S1171-U1171</f>
        <v>0</v>
      </c>
      <c r="X1171" s="4060"/>
      <c r="Y1171" s="4058"/>
      <c r="Z1171" s="4059"/>
      <c r="AA1171" s="3191"/>
      <c r="AB1171" s="3191"/>
      <c r="AC1171" s="3187"/>
      <c r="AD1171" s="19"/>
      <c r="AE1171" s="1587"/>
      <c r="AF1171" s="19"/>
      <c r="AG1171" s="1587"/>
      <c r="AH1171" s="19"/>
      <c r="AI1171" s="1587"/>
      <c r="AJ1171" s="19"/>
      <c r="AK1171" s="1587"/>
      <c r="AL1171" s="19"/>
      <c r="AM1171" s="1587"/>
      <c r="AN1171" s="19"/>
      <c r="AO1171" s="1587"/>
      <c r="AP1171" s="19"/>
      <c r="AQ1171" s="1587"/>
      <c r="AR1171" s="19"/>
      <c r="AS1171" s="1587"/>
      <c r="AT1171" s="19"/>
      <c r="AU1171" s="1587"/>
    </row>
    <row r="1172" spans="1:47" ht="13.5" x14ac:dyDescent="0.25">
      <c r="A1172" s="2428">
        <v>2500</v>
      </c>
      <c r="B1172" s="30" t="e">
        <v>#VALUE!</v>
      </c>
      <c r="C1172" s="30" t="e">
        <v>#VALUE!</v>
      </c>
      <c r="D1172" s="2428" t="s">
        <v>4182</v>
      </c>
      <c r="E1172" s="2486" t="s">
        <v>675</v>
      </c>
      <c r="F1172" s="763">
        <f>+VLOOKUP(A1172,'17NM_Clinic Revenue'!$C$10:$K$85,9,FALSE)</f>
        <v>0</v>
      </c>
      <c r="G1172" s="692">
        <v>0</v>
      </c>
      <c r="H1172" s="693">
        <v>0</v>
      </c>
      <c r="I1172" s="692">
        <v>0</v>
      </c>
      <c r="J1172" s="693">
        <f>+VLOOKUP(A1172,'17NM_Clinic Revenue'!$C$10:$K$85,5,FALSE)</f>
        <v>372370</v>
      </c>
      <c r="K1172" s="692">
        <v>0</v>
      </c>
      <c r="L1172" s="693">
        <f>+VLOOKUP(A1172,'17NM_Clinic Revenue'!$C$10:$K$85,8,FALSE)</f>
        <v>260665.08160398636</v>
      </c>
      <c r="M1172" s="692">
        <v>0</v>
      </c>
      <c r="N1172" s="693">
        <f>+SUMIF('17NM_Flex Cost'!$C$7:$C$122,A1172,'17NM_Flex Cost'!$E$7:$E$122)</f>
        <v>180414.42263750813</v>
      </c>
      <c r="O1172" s="692">
        <f>+SUMIF('17NM_Flex Cost'!$M$7:$M$122,A1172,'17NM_Flex Cost'!$O$7:$O$122)</f>
        <v>0</v>
      </c>
      <c r="P1172" s="694">
        <f>+L1172-N1172</f>
        <v>80250.658966478222</v>
      </c>
      <c r="Q1172" s="695">
        <f>+M1172-O1172</f>
        <v>0</v>
      </c>
      <c r="R1172" s="693">
        <f>+SUMIF('17NM_Flex Cost'!$C$7:$C$122,A1172,'17NM_Flex Cost'!$F$7:$F$122)</f>
        <v>40776.518999261403</v>
      </c>
      <c r="S1172" s="692">
        <f>+SUMIF('17NM_Flex Cost'!$M$7:$M$122,A1172,'17NM_Flex Cost'!$P$7:$P$122)</f>
        <v>0</v>
      </c>
      <c r="T1172" s="693">
        <f>+SUMIF('17NM_Flex Cost'!$C$7:$C$122,A1172,'17NM_Flex Cost'!$G$7:$G$122)</f>
        <v>30519.66823363947</v>
      </c>
      <c r="U1172" s="692">
        <f>+SUMIF('17NM_Flex Cost'!$M$7:$M$122,A1172,'17NM_Flex Cost'!$Q$7:$Q$122)</f>
        <v>0</v>
      </c>
      <c r="V1172" s="694">
        <f>+P1172-R1172-T1172</f>
        <v>8954.4717335773494</v>
      </c>
      <c r="W1172" s="696">
        <f>+Q1172-S1172-U1172</f>
        <v>0</v>
      </c>
      <c r="X1172" s="4048"/>
      <c r="Y1172" s="4049">
        <f>+N1172+R1172++T1172</f>
        <v>251710.60987040901</v>
      </c>
      <c r="Z1172" s="4048">
        <f>+Y1172-'17NM_PLRecon'!V98</f>
        <v>0</v>
      </c>
      <c r="AA1172" s="3179">
        <f>+'17NM_PLRecon'!S59-'Departmental PL'!V1172</f>
        <v>-813953.07958821254</v>
      </c>
      <c r="AB1172" s="3179">
        <f>+'17NM_PLRecon'!T59-'Departmental PL'!W1172</f>
        <v>-283043.04399999999</v>
      </c>
      <c r="AC1172" s="3740" t="s">
        <v>4183</v>
      </c>
      <c r="AD1172" s="2"/>
      <c r="AE1172" s="252"/>
      <c r="AF1172" s="2"/>
      <c r="AG1172" s="252"/>
      <c r="AH1172" s="2"/>
      <c r="AI1172" s="252"/>
      <c r="AJ1172" s="2"/>
      <c r="AK1172" s="252"/>
      <c r="AL1172" s="2"/>
      <c r="AM1172" s="252"/>
      <c r="AN1172" s="2"/>
      <c r="AO1172" s="252"/>
      <c r="AP1172" s="2"/>
      <c r="AQ1172" s="252"/>
      <c r="AR1172" s="2"/>
      <c r="AS1172" s="252"/>
      <c r="AT1172" s="2"/>
      <c r="AU1172" s="252"/>
    </row>
    <row r="1173" spans="1:47" ht="13.5" x14ac:dyDescent="0.25">
      <c r="F1173" s="159"/>
      <c r="G1173" s="769"/>
      <c r="H1173" s="783"/>
      <c r="I1173" s="783"/>
      <c r="J1173" s="769"/>
      <c r="K1173" s="769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4042"/>
      <c r="AC1173" s="3192"/>
      <c r="AD1173" s="2"/>
      <c r="AE1173" s="252"/>
      <c r="AF1173" s="2"/>
      <c r="AG1173" s="252"/>
      <c r="AH1173" s="2"/>
      <c r="AI1173" s="252"/>
      <c r="AJ1173" s="2"/>
      <c r="AK1173" s="252"/>
      <c r="AL1173" s="2"/>
      <c r="AM1173" s="252"/>
      <c r="AN1173" s="2"/>
      <c r="AO1173" s="252"/>
      <c r="AP1173" s="2"/>
      <c r="AQ1173" s="252"/>
      <c r="AR1173" s="2"/>
      <c r="AS1173" s="252"/>
      <c r="AT1173" s="2"/>
      <c r="AU1173" s="252"/>
    </row>
    <row r="1174" spans="1:47" ht="13.5" x14ac:dyDescent="0.25">
      <c r="A1174" s="1596">
        <v>2410</v>
      </c>
      <c r="B1174" s="30" t="e">
        <v>#VALUE!</v>
      </c>
      <c r="C1174" s="30" t="e">
        <v>#VALUE!</v>
      </c>
      <c r="D1174" s="1596" t="s">
        <v>1469</v>
      </c>
      <c r="E1174" s="712"/>
      <c r="F1174" s="678"/>
      <c r="G1174" s="2484"/>
      <c r="H1174" s="2484"/>
      <c r="I1174" s="2484"/>
      <c r="J1174" s="2484"/>
      <c r="K1174" s="2484"/>
      <c r="L1174" s="2484"/>
      <c r="M1174" s="2484"/>
      <c r="N1174" s="2484"/>
      <c r="O1174" s="2484"/>
      <c r="P1174" s="2484"/>
      <c r="Q1174" s="2484"/>
      <c r="R1174" s="2484"/>
      <c r="S1174" s="2484"/>
      <c r="T1174" s="2484"/>
      <c r="U1174" s="2484"/>
      <c r="V1174" s="2484"/>
      <c r="W1174" s="2485"/>
      <c r="X1174" s="4060"/>
      <c r="Y1174" s="4058"/>
      <c r="Z1174" s="4059"/>
      <c r="AA1174" s="3191"/>
      <c r="AB1174" s="3191"/>
      <c r="AC1174" s="3187"/>
      <c r="AD1174" s="70">
        <f>+F1176-G1176</f>
        <v>0</v>
      </c>
      <c r="AE1174" s="264">
        <f>IF(G1176=0,0,IF(AD1174&gt;0,ABS(+AD1174/G1176),-ABS(+AD1174/G1176)))</f>
        <v>0</v>
      </c>
      <c r="AF1174" s="70">
        <f>+H1176-I1176</f>
        <v>0</v>
      </c>
      <c r="AG1174" s="264">
        <f>IF(I1176=0,0,IF(AF1174&gt;0,ABS(+AF1174/I1176),-ABS(+AF1174/I1176)))</f>
        <v>0</v>
      </c>
      <c r="AH1174" s="70">
        <f>+J1176-K1176</f>
        <v>1298537</v>
      </c>
      <c r="AI1174" s="264">
        <f>IF(K1176=0,0,IF(AH1174&gt;0,ABS(+AH1174/K1176),-ABS(+AH1174/K1176)))</f>
        <v>2.1440103160529538</v>
      </c>
      <c r="AJ1174" s="70">
        <f>+L1176-M1176</f>
        <v>785467.67622789694</v>
      </c>
      <c r="AK1174" s="264">
        <f>IF(M1176=0,0,IF(AJ1174&gt;0,ABS(+AJ1174/M1176),-ABS(+AJ1174/M1176)))</f>
        <v>2.1947610705954097</v>
      </c>
      <c r="AL1174" s="70">
        <f>+N1176-O1176</f>
        <v>589909.42924049799</v>
      </c>
      <c r="AM1174" s="264">
        <f>IF(O1176=0,0,IF(AL1174&gt;0,ABS(+AL1174/O1176),-ABS(+AL1174/O1176)))</f>
        <v>0.49852303472615378</v>
      </c>
      <c r="AN1174" s="70">
        <f>+P1176-Q1176</f>
        <v>195558.24698739895</v>
      </c>
      <c r="AO1174" s="264">
        <f>IF(Q1176=0,0,IF(AN1174&gt;0,ABS(+AN1174/Q1176),-ABS(+AN1174/Q1176)))</f>
        <v>0.23691644615171203</v>
      </c>
      <c r="AP1174" s="70">
        <f>+R1176-S1176</f>
        <v>136311.11921945584</v>
      </c>
      <c r="AQ1174" s="264">
        <f>IF(S1176=0,0,IF(AP1174&gt;0,ABS(+AP1174/S1176),-ABS(+AP1174/S1176)))</f>
        <v>1.9537901229058465</v>
      </c>
      <c r="AR1174" s="70">
        <f>+T1176-U1176</f>
        <v>115626.25543915425</v>
      </c>
      <c r="AS1174" s="264">
        <f>IF(U1176=0,0,IF(AR1174&gt;0,ABS(+AR1174/U1176),-ABS(+AR1174/U1176)))</f>
        <v>0.72535689556663341</v>
      </c>
      <c r="AT1174" s="70">
        <f>+V1176-W1176</f>
        <v>-56379.127671211027</v>
      </c>
      <c r="AU1174" s="264">
        <f>IF(W1176=0,0,IF(AT1174&gt;0,ABS(+AT1174/W1176),-ABS(+AT1174/W1176)))</f>
        <v>-5.3459955341971538E-2</v>
      </c>
    </row>
    <row r="1175" spans="1:47" ht="13.5" x14ac:dyDescent="0.25">
      <c r="A1175" s="679">
        <v>2410</v>
      </c>
      <c r="B1175" s="30" t="e">
        <v>#VALUE!</v>
      </c>
      <c r="C1175" s="30" t="e">
        <v>#VALUE!</v>
      </c>
      <c r="D1175" s="679" t="s">
        <v>2188</v>
      </c>
      <c r="E1175" s="731"/>
      <c r="F1175" s="763">
        <f>+'17HPM_DATA_INPUT'!D610</f>
        <v>1005</v>
      </c>
      <c r="G1175" s="692">
        <f>+'17HPM_DATA_INPUT'!E610</f>
        <v>443</v>
      </c>
      <c r="H1175" s="693">
        <f>+'17HPM_DATA_INPUT'!F610</f>
        <v>3185</v>
      </c>
      <c r="I1175" s="692">
        <f>+'17HPM_DATA_INPUT'!G610</f>
        <v>781</v>
      </c>
      <c r="J1175" s="693">
        <f>+'17HPM_DATA_INPUT'!H610</f>
        <v>148784</v>
      </c>
      <c r="K1175" s="692">
        <f>+'17HPM_DATA_INPUT'!I610</f>
        <v>67637</v>
      </c>
      <c r="L1175" s="693">
        <f>+'17HPM_DATA_INPUT'!J610</f>
        <v>78305</v>
      </c>
      <c r="M1175" s="692">
        <f>+'17HPM_DATA_INPUT'!K610</f>
        <v>38234</v>
      </c>
      <c r="N1175" s="693">
        <f>+'17HPM_DATA_INPUT'!L610</f>
        <v>132417</v>
      </c>
      <c r="O1175" s="692">
        <f>+'17HPM_DATA_INPUT'!M610</f>
        <v>118981</v>
      </c>
      <c r="P1175" s="694">
        <f>+L1175-N1175</f>
        <v>-54112</v>
      </c>
      <c r="Q1175" s="695">
        <f>+M1175-O1175</f>
        <v>-80747</v>
      </c>
      <c r="R1175" s="693">
        <f>+'17HPM_DATA_INPUT'!P610</f>
        <v>15389</v>
      </c>
      <c r="S1175" s="692">
        <f>+'17HPM_DATA_INPUT'!Q610</f>
        <v>7015</v>
      </c>
      <c r="T1175" s="693">
        <f>+'17HPM_DATA_INPUT'!R610</f>
        <v>20538</v>
      </c>
      <c r="U1175" s="692">
        <f>+'17HPM_DATA_INPUT'!S610</f>
        <v>16028</v>
      </c>
      <c r="V1175" s="694">
        <f>+P1175-R1175-T1175</f>
        <v>-90039</v>
      </c>
      <c r="W1175" s="696">
        <f>+Q1175-S1175-U1175</f>
        <v>-103790</v>
      </c>
      <c r="X1175" s="4060"/>
      <c r="Y1175" s="4058"/>
      <c r="Z1175" s="4059"/>
      <c r="AA1175" s="3191"/>
      <c r="AB1175" s="3191"/>
      <c r="AC1175" s="3187"/>
      <c r="AD1175" s="19"/>
      <c r="AE1175" s="1587"/>
      <c r="AF1175" s="19"/>
      <c r="AG1175" s="1587"/>
      <c r="AH1175" s="19"/>
      <c r="AI1175" s="1587"/>
      <c r="AJ1175" s="19"/>
      <c r="AK1175" s="1587"/>
      <c r="AL1175" s="19"/>
      <c r="AM1175" s="1587"/>
      <c r="AN1175" s="19"/>
      <c r="AO1175" s="1587"/>
      <c r="AP1175" s="19"/>
      <c r="AQ1175" s="1587"/>
      <c r="AR1175" s="19"/>
      <c r="AS1175" s="1587"/>
      <c r="AT1175" s="19"/>
      <c r="AU1175" s="1587"/>
    </row>
    <row r="1176" spans="1:47" ht="13.5" x14ac:dyDescent="0.25">
      <c r="A1176" s="2428">
        <v>2410</v>
      </c>
      <c r="B1176" s="30" t="e">
        <v>#VALUE!</v>
      </c>
      <c r="C1176" s="30" t="e">
        <v>#VALUE!</v>
      </c>
      <c r="D1176" s="2428" t="s">
        <v>1470</v>
      </c>
      <c r="E1176" s="2486" t="s">
        <v>675</v>
      </c>
      <c r="F1176" s="763">
        <f>+VLOOKUP(A1176,'17NM_Clinic Revenue'!$C$10:$K$85,9,FALSE)</f>
        <v>0</v>
      </c>
      <c r="G1176" s="692">
        <f>+VLOOKUP(A1176,'17NM_Clinic Revenue'!$C$96:$K$170,9,FALSE)</f>
        <v>0</v>
      </c>
      <c r="H1176" s="693">
        <v>0</v>
      </c>
      <c r="I1176" s="692">
        <v>0</v>
      </c>
      <c r="J1176" s="693">
        <f>+VLOOKUP(A1176,'17NM_Clinic Revenue'!$C$10:$K$85,5,FALSE)</f>
        <v>1904195</v>
      </c>
      <c r="K1176" s="692">
        <f>+VLOOKUP(A1176,'17NM_Clinic Revenue'!$C$96:$K$170,5,FALSE)</f>
        <v>605658</v>
      </c>
      <c r="L1176" s="693">
        <f>+VLOOKUP(A1176,'17NM_Clinic Revenue'!$C$10:$K$85,8,FALSE)</f>
        <v>1143350.6762278969</v>
      </c>
      <c r="M1176" s="692">
        <f>+VLOOKUP(A1176,'17NM_Clinic Revenue'!$C$96:$K$170,8,FALSE)</f>
        <v>357883</v>
      </c>
      <c r="N1176" s="693">
        <f>+SUMIF('17NM_Flex Cost'!$C$7:$C$122,A1176,'17NM_Flex Cost'!$E$7:$E$122)</f>
        <v>1773223.715940498</v>
      </c>
      <c r="O1176" s="692">
        <f>+SUMIF('17NM_Flex Cost'!$M$7:$M$122,A1176,'17NM_Flex Cost'!$O$7:$O$122)</f>
        <v>1183314.2867000001</v>
      </c>
      <c r="P1176" s="694">
        <f>+L1176-N1176</f>
        <v>-629873.03971260111</v>
      </c>
      <c r="Q1176" s="695">
        <f>+M1176-O1176</f>
        <v>-825431.28670000006</v>
      </c>
      <c r="R1176" s="693">
        <f>+SUMIF('17NM_Flex Cost'!$C$7:$C$122,A1176,'17NM_Flex Cost'!$F$7:$F$122)</f>
        <v>206078.65341945583</v>
      </c>
      <c r="S1176" s="692">
        <f>+SUMIF('17NM_Flex Cost'!$M$7:$M$122,A1176,'17NM_Flex Cost'!$P$7:$P$122)</f>
        <v>69767.534199999995</v>
      </c>
      <c r="T1176" s="693">
        <f>+SUMIF('17NM_Flex Cost'!$C$7:$C$122,A1176,'17NM_Flex Cost'!$G$7:$G$122)</f>
        <v>275032.27493915427</v>
      </c>
      <c r="U1176" s="692">
        <f>+SUMIF('17NM_Flex Cost'!$M$7:$M$122,A1176,'17NM_Flex Cost'!$Q$7:$Q$122)</f>
        <v>159406.01950000002</v>
      </c>
      <c r="V1176" s="694">
        <f>+P1176-R1176-T1176</f>
        <v>-1110983.9680712111</v>
      </c>
      <c r="W1176" s="696">
        <f>+Q1176-S1176-U1176</f>
        <v>-1054604.8404000001</v>
      </c>
      <c r="X1176" s="4048"/>
      <c r="Y1176" s="4049">
        <f>+N1176+R1176++T1176</f>
        <v>2254334.6442991081</v>
      </c>
      <c r="Z1176" s="4048">
        <f>+Y1176-'17NM_PLRecon'!V63</f>
        <v>0</v>
      </c>
      <c r="AA1176" s="3179">
        <f>+'17NM_PLRecon'!S63-'Departmental PL'!V1176</f>
        <v>0</v>
      </c>
      <c r="AB1176" s="3179">
        <f>+'17NM_PLRecon'!T63-'Departmental PL'!W1176</f>
        <v>0</v>
      </c>
      <c r="AC1176" s="3179"/>
      <c r="AD1176" s="2"/>
      <c r="AE1176" s="252"/>
      <c r="AF1176" s="2"/>
      <c r="AG1176" s="252"/>
      <c r="AH1176" s="2"/>
      <c r="AI1176" s="252"/>
      <c r="AJ1176" s="2"/>
      <c r="AK1176" s="252"/>
      <c r="AL1176" s="2"/>
      <c r="AM1176" s="252"/>
      <c r="AN1176" s="2"/>
      <c r="AO1176" s="252"/>
      <c r="AP1176" s="2"/>
      <c r="AQ1176" s="252"/>
      <c r="AR1176" s="2"/>
      <c r="AS1176" s="252"/>
      <c r="AT1176" s="2"/>
      <c r="AU1176" s="252"/>
    </row>
    <row r="1177" spans="1:47" ht="13.5" x14ac:dyDescent="0.25">
      <c r="A1177" s="30" t="e">
        <v>#VALUE!</v>
      </c>
      <c r="B1177" s="30" t="e">
        <v>#VALUE!</v>
      </c>
      <c r="C1177" s="30" t="e">
        <v>#VALUE!</v>
      </c>
      <c r="F1177" s="159"/>
      <c r="G1177" s="769"/>
      <c r="H1177" s="783"/>
      <c r="I1177" s="783"/>
      <c r="J1177" s="769"/>
      <c r="K1177" s="769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4042"/>
      <c r="Y1177" s="4035"/>
      <c r="Z1177" s="4041"/>
      <c r="AA1177" s="3179"/>
      <c r="AB1177" s="3179"/>
      <c r="AC1177" s="3192"/>
      <c r="AD1177" s="2"/>
      <c r="AE1177" s="252"/>
      <c r="AF1177" s="2"/>
      <c r="AG1177" s="252"/>
      <c r="AH1177" s="2"/>
      <c r="AI1177" s="252"/>
      <c r="AJ1177" s="2"/>
      <c r="AK1177" s="252"/>
      <c r="AL1177" s="2"/>
      <c r="AM1177" s="252"/>
      <c r="AN1177" s="2"/>
      <c r="AO1177" s="252"/>
      <c r="AP1177" s="2"/>
      <c r="AQ1177" s="252"/>
      <c r="AR1177" s="2"/>
      <c r="AS1177" s="252"/>
      <c r="AT1177" s="2"/>
      <c r="AU1177" s="252"/>
    </row>
    <row r="1178" spans="1:47" ht="13.5" x14ac:dyDescent="0.25">
      <c r="A1178" s="1596">
        <v>2430</v>
      </c>
      <c r="B1178" s="30" t="e">
        <v>#VALUE!</v>
      </c>
      <c r="C1178" s="30" t="e">
        <v>#VALUE!</v>
      </c>
      <c r="D1178" s="1596" t="s">
        <v>1472</v>
      </c>
      <c r="E1178" s="712"/>
      <c r="F1178" s="678"/>
      <c r="G1178" s="2484"/>
      <c r="H1178" s="2484"/>
      <c r="I1178" s="2484"/>
      <c r="J1178" s="2484"/>
      <c r="K1178" s="2484"/>
      <c r="L1178" s="2484"/>
      <c r="M1178" s="2484"/>
      <c r="N1178" s="2484"/>
      <c r="O1178" s="2484"/>
      <c r="P1178" s="2484"/>
      <c r="Q1178" s="2484"/>
      <c r="R1178" s="2484"/>
      <c r="S1178" s="2484"/>
      <c r="T1178" s="2484"/>
      <c r="U1178" s="2484"/>
      <c r="V1178" s="2484"/>
      <c r="W1178" s="2485"/>
      <c r="X1178" s="4060"/>
      <c r="Y1178" s="4058"/>
      <c r="Z1178" s="4059"/>
      <c r="AA1178" s="3191"/>
      <c r="AB1178" s="3191"/>
      <c r="AC1178" s="3192"/>
      <c r="AD1178" s="2"/>
      <c r="AE1178" s="252"/>
      <c r="AF1178" s="2"/>
      <c r="AG1178" s="252"/>
      <c r="AH1178" s="2"/>
      <c r="AI1178" s="252"/>
      <c r="AJ1178" s="2"/>
      <c r="AK1178" s="252"/>
      <c r="AL1178" s="2"/>
      <c r="AM1178" s="252"/>
      <c r="AN1178" s="2"/>
      <c r="AO1178" s="252"/>
      <c r="AP1178" s="2"/>
      <c r="AQ1178" s="252"/>
      <c r="AR1178" s="2"/>
      <c r="AS1178" s="252"/>
      <c r="AT1178" s="2"/>
      <c r="AU1178" s="252"/>
    </row>
    <row r="1179" spans="1:47" ht="13.5" x14ac:dyDescent="0.25">
      <c r="A1179" s="679">
        <v>2430</v>
      </c>
      <c r="B1179" s="30" t="e">
        <v>#VALUE!</v>
      </c>
      <c r="C1179" s="30" t="e">
        <v>#VALUE!</v>
      </c>
      <c r="D1179" s="679" t="s">
        <v>1756</v>
      </c>
      <c r="E1179" s="731"/>
      <c r="F1179" s="763">
        <f>+'17HPM_DATA_INPUT'!D612</f>
        <v>764</v>
      </c>
      <c r="G1179" s="692">
        <f>+'17HPM_DATA_INPUT'!E612</f>
        <v>615</v>
      </c>
      <c r="H1179" s="693">
        <f>+'17HPM_DATA_INPUT'!F612</f>
        <v>1580</v>
      </c>
      <c r="I1179" s="692">
        <f>+'17HPM_DATA_INPUT'!G612</f>
        <v>841</v>
      </c>
      <c r="J1179" s="693">
        <f>+'17HPM_DATA_INPUT'!H612</f>
        <v>117916</v>
      </c>
      <c r="K1179" s="692">
        <f>+'17HPM_DATA_INPUT'!I612</f>
        <v>88867</v>
      </c>
      <c r="L1179" s="693">
        <f>+'17HPM_DATA_INPUT'!J612</f>
        <v>51306</v>
      </c>
      <c r="M1179" s="692">
        <f>+'17HPM_DATA_INPUT'!K612</f>
        <v>44056</v>
      </c>
      <c r="N1179" s="693">
        <f>+'17HPM_DATA_INPUT'!L612</f>
        <v>99119</v>
      </c>
      <c r="O1179" s="692">
        <f>+'17HPM_DATA_INPUT'!M612</f>
        <v>79625</v>
      </c>
      <c r="P1179" s="694">
        <f>+L1179-N1179</f>
        <v>-47813</v>
      </c>
      <c r="Q1179" s="695">
        <f>+M1179-O1179</f>
        <v>-35569</v>
      </c>
      <c r="R1179" s="693">
        <f>+'17HPM_DATA_INPUT'!P612</f>
        <v>12916</v>
      </c>
      <c r="S1179" s="692">
        <f>+'17HPM_DATA_INPUT'!Q612</f>
        <v>10166</v>
      </c>
      <c r="T1179" s="693">
        <f>+'17HPM_DATA_INPUT'!R612</f>
        <v>16338</v>
      </c>
      <c r="U1179" s="692">
        <f>+'17HPM_DATA_INPUT'!S612</f>
        <v>11953</v>
      </c>
      <c r="V1179" s="694">
        <f>+P1179-R1179-T1179</f>
        <v>-77067</v>
      </c>
      <c r="W1179" s="696">
        <f>+Q1179-S1179-U1179</f>
        <v>-57688</v>
      </c>
      <c r="X1179" s="4048"/>
      <c r="Y1179" s="4058"/>
      <c r="Z1179" s="4059"/>
      <c r="AA1179" s="3191"/>
      <c r="AB1179" s="3191"/>
      <c r="AC1179" s="3187"/>
      <c r="AD1179" s="70">
        <f>+F1180-G1180</f>
        <v>0</v>
      </c>
      <c r="AE1179" s="264">
        <f>IF(G1180=0,0,IF(AD1179&gt;0,ABS(+AD1179/G1180),-ABS(+AD1179/G1180)))</f>
        <v>0</v>
      </c>
      <c r="AF1179" s="70">
        <f>+H1180-I1180</f>
        <v>0</v>
      </c>
      <c r="AG1179" s="264">
        <f>IF(I1180=0,0,IF(AF1179&gt;0,ABS(+AF1179/I1180),-ABS(+AF1179/I1180)))</f>
        <v>0</v>
      </c>
      <c r="AH1179" s="70">
        <f>+J1180-K1180</f>
        <v>437807</v>
      </c>
      <c r="AI1179" s="264">
        <f>IF(K1180=0,0,IF(AH1179&gt;0,ABS(+AH1179/K1180),-ABS(+AH1179/K1180)))</f>
        <v>0.23741498369357147</v>
      </c>
      <c r="AJ1179" s="70">
        <f>+L1180-M1180</f>
        <v>338604.84505465743</v>
      </c>
      <c r="AK1179" s="264">
        <f>IF(M1180=0,0,IF(AJ1179&gt;0,ABS(+AJ1179/M1180),-ABS(+AJ1179/M1180)))</f>
        <v>0.28661393676694408</v>
      </c>
      <c r="AL1179" s="70">
        <f>+N1180-O1180</f>
        <v>239638.09857139573</v>
      </c>
      <c r="AM1179" s="264">
        <f>IF(O1180=0,0,IF(AL1179&gt;0,ABS(+AL1179/O1180),-ABS(+AL1179/O1180)))</f>
        <v>0.14305275924196861</v>
      </c>
      <c r="AN1179" s="70">
        <f>+P1180-Q1180</f>
        <v>98966.746483261697</v>
      </c>
      <c r="AO1179" s="264">
        <f>IF(Q1180=0,0,IF(AN1179&gt;0,ABS(+AN1179/Q1180),-ABS(+AN1179/Q1180)))</f>
        <v>0.20042848641290878</v>
      </c>
      <c r="AP1179" s="70">
        <f>+R1180-S1180</f>
        <v>35623.143252543843</v>
      </c>
      <c r="AQ1179" s="264">
        <f>IF(S1180=0,0,IF(AP1179&gt;0,ABS(+AP1179/S1180),-ABS(+AP1179/S1180)))</f>
        <v>0.16655383921435432</v>
      </c>
      <c r="AR1179" s="70">
        <f>+T1180-U1180</f>
        <v>64154.61197431208</v>
      </c>
      <c r="AS1179" s="264">
        <f>IF(U1180=0,0,IF(AR1179&gt;0,ABS(+AR1179/U1180),-ABS(+AR1179/U1180)))</f>
        <v>0.25512051087906801</v>
      </c>
      <c r="AT1179" s="70">
        <f>+V1180-W1180</f>
        <v>-811.00874359428417</v>
      </c>
      <c r="AU1179" s="264">
        <f>IF(W1180=0,0,IF(AT1179&gt;0,ABS(+AT1179/W1180),-ABS(+AT1179/W1180)))</f>
        <v>-8.4556938446431651E-4</v>
      </c>
    </row>
    <row r="1180" spans="1:47" ht="13.5" x14ac:dyDescent="0.25">
      <c r="A1180" s="2428">
        <v>2430</v>
      </c>
      <c r="B1180" s="30" t="e">
        <v>#VALUE!</v>
      </c>
      <c r="C1180" s="30" t="e">
        <v>#VALUE!</v>
      </c>
      <c r="D1180" s="2428" t="s">
        <v>1473</v>
      </c>
      <c r="E1180" s="2486" t="s">
        <v>675</v>
      </c>
      <c r="F1180" s="763">
        <f>+VLOOKUP(A1180,'17NM_Clinic Revenue'!$C$10:$K$85,9,FALSE)</f>
        <v>0</v>
      </c>
      <c r="G1180" s="692">
        <f>+VLOOKUP(A1180,'17NM_Clinic Revenue'!$C$96:$K$170,9,FALSE)</f>
        <v>0</v>
      </c>
      <c r="H1180" s="693">
        <v>0</v>
      </c>
      <c r="I1180" s="692">
        <v>0</v>
      </c>
      <c r="J1180" s="693">
        <f>+VLOOKUP(A1180,'17NM_Clinic Revenue'!$C$10:$K$85,5,FALSE)</f>
        <v>2281865</v>
      </c>
      <c r="K1180" s="692">
        <f>+VLOOKUP(A1180,'17NM_Clinic Revenue'!$C$96:$K$170,5,FALSE)</f>
        <v>1844058</v>
      </c>
      <c r="L1180" s="693">
        <f>+VLOOKUP(A1180,'17NM_Clinic Revenue'!$C$10:$K$85,8,FALSE)</f>
        <v>1520001.8450546574</v>
      </c>
      <c r="M1180" s="692">
        <f>+VLOOKUP(A1180,'17NM_Clinic Revenue'!$C$96:$K$170,8,FALSE)</f>
        <v>1181397</v>
      </c>
      <c r="N1180" s="701">
        <f>+SUMIF('17NM_Flex Cost'!$C$7:$C$122,A1180,'17NM_Flex Cost'!$E$7:$E$122)</f>
        <v>1914810.9497713959</v>
      </c>
      <c r="O1180" s="692">
        <f>+SUMIF('17NM_Flex Cost'!$M$7:$M$122,A1180,'17NM_Flex Cost'!$O$7:$O$122)</f>
        <v>1675172.8512000002</v>
      </c>
      <c r="P1180" s="694">
        <f>+L1180-N1180</f>
        <v>-394809.10471673845</v>
      </c>
      <c r="Q1180" s="695">
        <f>+M1180-O1180</f>
        <v>-493775.85120000015</v>
      </c>
      <c r="R1180" s="701">
        <f>+SUMIF('17NM_Flex Cost'!$C$7:$C$122,A1180,'17NM_Flex Cost'!$F$7:$F$122)</f>
        <v>249506.79445254384</v>
      </c>
      <c r="S1180" s="702">
        <f>+SUMIF('17NM_Flex Cost'!$M$7:$M$122,A1180,'17NM_Flex Cost'!$P$7:$P$122)</f>
        <v>213883.65119999999</v>
      </c>
      <c r="T1180" s="701">
        <f>+SUMIF('17NM_Flex Cost'!$C$7:$C$122,A1180,'17NM_Flex Cost'!$G$7:$G$122)</f>
        <v>315622.48397431208</v>
      </c>
      <c r="U1180" s="702">
        <f>+SUMIF('17NM_Flex Cost'!$M$7:$M$122,A1180,'17NM_Flex Cost'!$Q$7:$Q$122)</f>
        <v>251467.872</v>
      </c>
      <c r="V1180" s="694">
        <f>+P1180-R1180-T1180</f>
        <v>-959938.38314359437</v>
      </c>
      <c r="W1180" s="696">
        <f>+Q1180-S1180-U1180</f>
        <v>-959127.37440000009</v>
      </c>
      <c r="X1180" s="4048"/>
      <c r="Y1180" s="4049">
        <f>+N1180+R1180++T1180</f>
        <v>2479940.2281982517</v>
      </c>
      <c r="Z1180" s="4048">
        <f>+Y1180-'17NM_PLRecon'!V64</f>
        <v>0</v>
      </c>
      <c r="AA1180" s="3179">
        <f>+'17NM_PLRecon'!S64-'Departmental PL'!V1180</f>
        <v>0</v>
      </c>
      <c r="AB1180" s="3179">
        <f>+'17NM_PLRecon'!T64-'Departmental PL'!W1180</f>
        <v>0</v>
      </c>
      <c r="AC1180" s="3179"/>
      <c r="AD1180" s="2"/>
      <c r="AE1180" s="252"/>
      <c r="AF1180" s="2"/>
      <c r="AG1180" s="252"/>
      <c r="AH1180" s="2"/>
      <c r="AI1180" s="252"/>
      <c r="AJ1180" s="2"/>
      <c r="AK1180" s="252"/>
      <c r="AL1180" s="2"/>
      <c r="AM1180" s="252"/>
      <c r="AN1180" s="2"/>
      <c r="AO1180" s="252"/>
      <c r="AP1180" s="2"/>
      <c r="AQ1180" s="252"/>
      <c r="AR1180" s="2"/>
      <c r="AS1180" s="252"/>
      <c r="AT1180" s="2"/>
      <c r="AU1180" s="252"/>
    </row>
    <row r="1181" spans="1:47" ht="13.5" x14ac:dyDescent="0.25">
      <c r="A1181" s="30" t="e">
        <v>#VALUE!</v>
      </c>
      <c r="B1181" s="30" t="e">
        <v>#VALUE!</v>
      </c>
      <c r="C1181" s="30" t="e">
        <v>#VALUE!</v>
      </c>
      <c r="F1181" s="159"/>
      <c r="G1181" s="769"/>
      <c r="H1181" s="783"/>
      <c r="I1181" s="783"/>
      <c r="J1181" s="769"/>
      <c r="K1181" s="769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4042"/>
      <c r="Y1181" s="4035"/>
      <c r="Z1181" s="4041"/>
      <c r="AA1181" s="3179"/>
      <c r="AB1181" s="3179"/>
      <c r="AC1181" s="3192"/>
      <c r="AD1181" s="2"/>
      <c r="AE1181" s="252"/>
      <c r="AF1181" s="2"/>
      <c r="AG1181" s="252"/>
      <c r="AH1181" s="2"/>
      <c r="AI1181" s="252"/>
      <c r="AJ1181" s="2"/>
      <c r="AK1181" s="252"/>
      <c r="AL1181" s="2"/>
      <c r="AM1181" s="252"/>
      <c r="AN1181" s="2"/>
      <c r="AO1181" s="252"/>
      <c r="AP1181" s="2"/>
      <c r="AQ1181" s="252"/>
      <c r="AR1181" s="2"/>
      <c r="AS1181" s="252"/>
      <c r="AT1181" s="2"/>
      <c r="AU1181" s="252"/>
    </row>
    <row r="1182" spans="1:47" ht="13.5" hidden="1" x14ac:dyDescent="0.25">
      <c r="A1182" s="1596">
        <v>2540</v>
      </c>
      <c r="B1182" s="30" t="e">
        <v>#VALUE!</v>
      </c>
      <c r="C1182" s="30" t="e">
        <v>#VALUE!</v>
      </c>
      <c r="D1182" s="1596" t="s">
        <v>1083</v>
      </c>
      <c r="E1182" s="712"/>
      <c r="F1182" s="678"/>
      <c r="G1182" s="2484"/>
      <c r="H1182" s="2484"/>
      <c r="I1182" s="2484"/>
      <c r="J1182" s="2484"/>
      <c r="K1182" s="2484"/>
      <c r="L1182" s="2484"/>
      <c r="M1182" s="2484"/>
      <c r="N1182" s="2484"/>
      <c r="O1182" s="2484"/>
      <c r="P1182" s="2484"/>
      <c r="Q1182" s="2484"/>
      <c r="R1182" s="2484"/>
      <c r="S1182" s="2484"/>
      <c r="T1182" s="2484"/>
      <c r="U1182" s="2484"/>
      <c r="V1182" s="2484"/>
      <c r="W1182" s="2485"/>
      <c r="X1182" s="4060"/>
      <c r="Y1182" s="4058"/>
      <c r="Z1182" s="4059"/>
      <c r="AA1182" s="3191"/>
      <c r="AB1182" s="3191"/>
      <c r="AC1182" s="3187"/>
      <c r="AD1182" s="70">
        <f>+F1183-G1183</f>
        <v>0</v>
      </c>
      <c r="AE1182" s="264">
        <f>IF(G1183=0,0,IF(AD1182&gt;0,ABS(+AD1182/G1183),-ABS(+AD1182/G1183)))</f>
        <v>0</v>
      </c>
      <c r="AF1182" s="70">
        <f>+H1183-I1183</f>
        <v>0</v>
      </c>
      <c r="AG1182" s="264">
        <f>IF(I1183=0,0,IF(AF1182&gt;0,ABS(+AF1182/I1183),-ABS(+AF1182/I1183)))</f>
        <v>0</v>
      </c>
      <c r="AH1182" s="70">
        <f>+J1183-K1183</f>
        <v>0</v>
      </c>
      <c r="AI1182" s="264">
        <f>IF(K1183=0,0,IF(AH1182&gt;0,ABS(+AH1182/K1183),-ABS(+AH1182/K1183)))</f>
        <v>0</v>
      </c>
      <c r="AJ1182" s="70">
        <f>+L1183-M1183</f>
        <v>0</v>
      </c>
      <c r="AK1182" s="264">
        <f>IF(M1183=0,0,IF(AJ1182&gt;0,ABS(+AJ1182/M1183),-ABS(+AJ1182/M1183)))</f>
        <v>0</v>
      </c>
      <c r="AL1182" s="70">
        <f>+N1183-O1183</f>
        <v>0</v>
      </c>
      <c r="AM1182" s="264">
        <f>IF(O1183=0,0,IF(AL1182&gt;0,ABS(+AL1182/O1183),-ABS(+AL1182/O1183)))</f>
        <v>0</v>
      </c>
      <c r="AN1182" s="70">
        <f>+P1183-Q1183</f>
        <v>0</v>
      </c>
      <c r="AO1182" s="264">
        <f>IF(Q1183=0,0,IF(AN1182&gt;0,ABS(+AN1182/Q1183),-ABS(+AN1182/Q1183)))</f>
        <v>0</v>
      </c>
      <c r="AP1182" s="70">
        <f>+R1183-S1183</f>
        <v>0</v>
      </c>
      <c r="AQ1182" s="264">
        <f>IF(S1183=0,0,IF(AP1182&gt;0,ABS(+AP1182/S1183),-ABS(+AP1182/S1183)))</f>
        <v>0</v>
      </c>
      <c r="AR1182" s="70">
        <f>+T1183-U1183</f>
        <v>0</v>
      </c>
      <c r="AS1182" s="264">
        <f>IF(U1183=0,0,IF(AR1182&gt;0,ABS(+AR1182/U1183),-ABS(+AR1182/U1183)))</f>
        <v>0</v>
      </c>
      <c r="AT1182" s="70">
        <f>+V1183-W1183</f>
        <v>0</v>
      </c>
      <c r="AU1182" s="264">
        <f>IF(W1183=0,0,IF(AT1182&gt;0,ABS(+AT1182/W1183),-ABS(+AT1182/W1183)))</f>
        <v>0</v>
      </c>
    </row>
    <row r="1183" spans="1:47" ht="13.5" hidden="1" x14ac:dyDescent="0.25">
      <c r="A1183" s="2428">
        <v>2540</v>
      </c>
      <c r="B1183" s="30" t="e">
        <v>#VALUE!</v>
      </c>
      <c r="C1183" s="30" t="e">
        <v>#VALUE!</v>
      </c>
      <c r="D1183" s="2428" t="s">
        <v>1084</v>
      </c>
      <c r="E1183" s="2486" t="s">
        <v>675</v>
      </c>
      <c r="F1183" s="763">
        <f>+VLOOKUP(A1183,'17NM_Clinic Revenue'!$C$10:$K$85,9,FALSE)</f>
        <v>0</v>
      </c>
      <c r="G1183" s="692">
        <f>+VLOOKUP(A1183,'17NM_Clinic Revenue'!$C$96:$K$170,9,FALSE)</f>
        <v>0</v>
      </c>
      <c r="H1183" s="693">
        <v>0</v>
      </c>
      <c r="I1183" s="692">
        <v>0</v>
      </c>
      <c r="J1183" s="693">
        <f>+VLOOKUP(A1183,'17NM_Clinic Revenue'!$C$10:$K$85,5,FALSE)</f>
        <v>0</v>
      </c>
      <c r="K1183" s="692">
        <f>+VLOOKUP(A1183,'17NM_Clinic Revenue'!$C$96:$K$170,5,FALSE)</f>
        <v>0</v>
      </c>
      <c r="L1183" s="693">
        <f>+VLOOKUP(A1183,'17NM_Clinic Revenue'!$C$10:$K$85,8,FALSE)</f>
        <v>0</v>
      </c>
      <c r="M1183" s="692">
        <f>+VLOOKUP(A1183,'17NM_Clinic Revenue'!$C$96:$K$170,8,FALSE)</f>
        <v>0</v>
      </c>
      <c r="N1183" s="693">
        <f>+SUMIF('17NM_Flex Cost'!$C$7:$C$122,A1183,'17NM_Flex Cost'!$E$7:$E$122)</f>
        <v>0</v>
      </c>
      <c r="O1183" s="692">
        <f>+SUMIF('17NM_Flex Cost'!$M$7:$M$122,A1183,'17NM_Flex Cost'!$O$7:$O$122)</f>
        <v>0</v>
      </c>
      <c r="P1183" s="694">
        <f>+L1183-N1183</f>
        <v>0</v>
      </c>
      <c r="Q1183" s="695">
        <f>+M1183-O1183</f>
        <v>0</v>
      </c>
      <c r="R1183" s="693">
        <f>+SUMIF('17NM_Flex Cost'!$C$7:$C$122,A1183,'17NM_Flex Cost'!$F$7:$F$122)</f>
        <v>0</v>
      </c>
      <c r="S1183" s="692">
        <f>+SUMIF('17NM_Flex Cost'!$M$7:$M$122,A1183,'17NM_Flex Cost'!$P$7:$P$122)</f>
        <v>0</v>
      </c>
      <c r="T1183" s="693">
        <f>+SUMIF('17NM_Flex Cost'!$C$7:$C$122,A1183,'17NM_Flex Cost'!$G$7:$G$122)</f>
        <v>0</v>
      </c>
      <c r="U1183" s="692">
        <f>+SUMIF('17NM_Flex Cost'!$M$7:$M$122,A1183,'17NM_Flex Cost'!$Q$7:$Q$122)</f>
        <v>0</v>
      </c>
      <c r="V1183" s="694">
        <f>+P1183-R1183-T1183</f>
        <v>0</v>
      </c>
      <c r="W1183" s="696">
        <f>+Q1183-S1183-U1183</f>
        <v>0</v>
      </c>
      <c r="X1183" s="4048" t="s">
        <v>744</v>
      </c>
      <c r="Y1183" s="4049">
        <f>+N1183+R1183++T1183</f>
        <v>0</v>
      </c>
      <c r="Z1183" s="4048">
        <f>+Y1183-'17NM_PLRecon'!V65</f>
        <v>0</v>
      </c>
      <c r="AA1183" s="3179">
        <f>+'17NM_PLRecon'!S65-'Departmental PL'!V1183</f>
        <v>0</v>
      </c>
      <c r="AB1183" s="3179">
        <f>+'17NM_PLRecon'!T65-'Departmental PL'!W1183</f>
        <v>0</v>
      </c>
      <c r="AC1183" s="3179"/>
      <c r="AD1183" s="2"/>
      <c r="AE1183" s="252"/>
      <c r="AF1183" s="2"/>
      <c r="AG1183" s="252"/>
      <c r="AH1183" s="2"/>
      <c r="AI1183" s="252"/>
      <c r="AJ1183" s="2"/>
      <c r="AK1183" s="252"/>
      <c r="AL1183" s="2"/>
      <c r="AM1183" s="252"/>
      <c r="AN1183" s="2"/>
      <c r="AO1183" s="252"/>
      <c r="AP1183" s="2"/>
      <c r="AQ1183" s="252"/>
      <c r="AR1183" s="2"/>
      <c r="AS1183" s="252"/>
      <c r="AT1183" s="2"/>
      <c r="AU1183" s="252"/>
    </row>
    <row r="1184" spans="1:47" ht="13.5" hidden="1" x14ac:dyDescent="0.25">
      <c r="A1184" s="30" t="e">
        <v>#VALUE!</v>
      </c>
      <c r="B1184" s="30" t="e">
        <v>#VALUE!</v>
      </c>
      <c r="C1184" s="30" t="e">
        <v>#VALUE!</v>
      </c>
      <c r="F1184" s="159"/>
      <c r="G1184" s="769"/>
      <c r="H1184" s="783"/>
      <c r="I1184" s="783"/>
      <c r="J1184" s="769"/>
      <c r="K1184" s="769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4042"/>
      <c r="Y1184" s="4035"/>
      <c r="Z1184" s="4041"/>
      <c r="AA1184" s="3179"/>
      <c r="AB1184" s="3179"/>
      <c r="AC1184" s="3192"/>
      <c r="AD1184" s="2"/>
      <c r="AE1184" s="252"/>
      <c r="AF1184" s="2"/>
      <c r="AG1184" s="252"/>
      <c r="AH1184" s="2"/>
      <c r="AI1184" s="252"/>
      <c r="AJ1184" s="2"/>
      <c r="AK1184" s="252"/>
      <c r="AL1184" s="2"/>
      <c r="AM1184" s="252"/>
      <c r="AN1184" s="2"/>
      <c r="AO1184" s="252"/>
      <c r="AP1184" s="2"/>
      <c r="AQ1184" s="252"/>
      <c r="AR1184" s="2"/>
      <c r="AS1184" s="252"/>
      <c r="AT1184" s="2"/>
      <c r="AU1184" s="252"/>
    </row>
    <row r="1185" spans="1:47" ht="13.5" hidden="1" x14ac:dyDescent="0.25">
      <c r="A1185" s="1596">
        <v>2550</v>
      </c>
      <c r="B1185" s="30" t="e">
        <v>#VALUE!</v>
      </c>
      <c r="C1185" s="30" t="e">
        <v>#VALUE!</v>
      </c>
      <c r="D1185" s="1596" t="s">
        <v>1085</v>
      </c>
      <c r="E1185" s="712"/>
      <c r="F1185" s="678"/>
      <c r="G1185" s="2484"/>
      <c r="H1185" s="2484"/>
      <c r="I1185" s="2484"/>
      <c r="J1185" s="2484"/>
      <c r="K1185" s="2484"/>
      <c r="L1185" s="2484"/>
      <c r="M1185" s="2484"/>
      <c r="N1185" s="2484"/>
      <c r="O1185" s="2484"/>
      <c r="P1185" s="2484"/>
      <c r="Q1185" s="2484"/>
      <c r="R1185" s="2484"/>
      <c r="S1185" s="2484"/>
      <c r="T1185" s="2484"/>
      <c r="U1185" s="2484"/>
      <c r="V1185" s="2484"/>
      <c r="W1185" s="2485"/>
      <c r="X1185" s="4060"/>
      <c r="Y1185" s="4058"/>
      <c r="Z1185" s="4059"/>
      <c r="AA1185" s="3191"/>
      <c r="AB1185" s="3191"/>
      <c r="AC1185" s="3187"/>
      <c r="AD1185" s="70">
        <f>+F1186-G1186</f>
        <v>0</v>
      </c>
      <c r="AE1185" s="264">
        <f>IF(G1186=0,0,IF(AD1185&gt;0,ABS(+AD1185/G1186),-ABS(+AD1185/G1186)))</f>
        <v>0</v>
      </c>
      <c r="AF1185" s="70">
        <f>+H1186-I1186</f>
        <v>0</v>
      </c>
      <c r="AG1185" s="264">
        <f>IF(I1186=0,0,IF(AF1185&gt;0,ABS(+AF1185/I1186),-ABS(+AF1185/I1186)))</f>
        <v>0</v>
      </c>
      <c r="AH1185" s="70">
        <f>+J1186-K1186</f>
        <v>0</v>
      </c>
      <c r="AI1185" s="264">
        <f>IF(K1186=0,0,IF(AH1185&gt;0,ABS(+AH1185/K1186),-ABS(+AH1185/K1186)))</f>
        <v>0</v>
      </c>
      <c r="AJ1185" s="70">
        <f>+L1186-M1186</f>
        <v>0</v>
      </c>
      <c r="AK1185" s="264">
        <f>IF(M1186=0,0,IF(AJ1185&gt;0,ABS(+AJ1185/M1186),-ABS(+AJ1185/M1186)))</f>
        <v>0</v>
      </c>
      <c r="AL1185" s="70">
        <f>+N1186-O1186</f>
        <v>0</v>
      </c>
      <c r="AM1185" s="264">
        <f>IF(O1186=0,0,IF(AL1185&gt;0,ABS(+AL1185/O1186),-ABS(+AL1185/O1186)))</f>
        <v>0</v>
      </c>
      <c r="AN1185" s="70">
        <f>+P1186-Q1186</f>
        <v>0</v>
      </c>
      <c r="AO1185" s="264">
        <f>IF(Q1186=0,0,IF(AN1185&gt;0,ABS(+AN1185/Q1186),-ABS(+AN1185/Q1186)))</f>
        <v>0</v>
      </c>
      <c r="AP1185" s="70">
        <f>+R1186-S1186</f>
        <v>0</v>
      </c>
      <c r="AQ1185" s="264">
        <f>IF(S1186=0,0,IF(AP1185&gt;0,ABS(+AP1185/S1186),-ABS(+AP1185/S1186)))</f>
        <v>0</v>
      </c>
      <c r="AR1185" s="70">
        <f>+T1186-U1186</f>
        <v>0</v>
      </c>
      <c r="AS1185" s="264">
        <f>IF(U1186=0,0,IF(AR1185&gt;0,ABS(+AR1185/U1186),-ABS(+AR1185/U1186)))</f>
        <v>0</v>
      </c>
      <c r="AT1185" s="70">
        <f>+V1186-W1186</f>
        <v>0</v>
      </c>
      <c r="AU1185" s="264">
        <f>IF(W1186=0,0,IF(AT1185&gt;0,ABS(+AT1185/W1186),-ABS(+AT1185/W1186)))</f>
        <v>0</v>
      </c>
    </row>
    <row r="1186" spans="1:47" ht="13.5" hidden="1" x14ac:dyDescent="0.25">
      <c r="A1186" s="2428">
        <v>2550</v>
      </c>
      <c r="B1186" s="30" t="e">
        <v>#VALUE!</v>
      </c>
      <c r="C1186" s="30" t="e">
        <v>#VALUE!</v>
      </c>
      <c r="D1186" s="2428" t="s">
        <v>1086</v>
      </c>
      <c r="E1186" s="2486" t="s">
        <v>675</v>
      </c>
      <c r="F1186" s="763">
        <v>0</v>
      </c>
      <c r="G1186" s="692">
        <v>0</v>
      </c>
      <c r="H1186" s="693">
        <v>0</v>
      </c>
      <c r="I1186" s="692">
        <v>0</v>
      </c>
      <c r="J1186" s="693">
        <v>0</v>
      </c>
      <c r="K1186" s="692">
        <v>0</v>
      </c>
      <c r="L1186" s="693">
        <v>0</v>
      </c>
      <c r="M1186" s="692">
        <v>0</v>
      </c>
      <c r="N1186" s="693">
        <f>+SUMIF('17NM_Flex Cost'!$C$7:$C$122,A1186,'17NM_Flex Cost'!$E$7:$E$122)</f>
        <v>0</v>
      </c>
      <c r="O1186" s="692">
        <f>+SUMIF('17NM_Flex Cost'!$M$7:$M$122,A1186,'17NM_Flex Cost'!$O$7:$O$122)</f>
        <v>0</v>
      </c>
      <c r="P1186" s="694">
        <f>+L1186-N1186</f>
        <v>0</v>
      </c>
      <c r="Q1186" s="695">
        <f>+M1186-O1186</f>
        <v>0</v>
      </c>
      <c r="R1186" s="693">
        <f>+SUMIF('17NM_Flex Cost'!$C$7:$C$122,A1186,'17NM_Flex Cost'!$F$7:$F$122)</f>
        <v>0</v>
      </c>
      <c r="S1186" s="692">
        <f>+SUMIF('17NM_Flex Cost'!$M$7:$M$122,A1186,'17NM_Flex Cost'!$P$7:$P$122)</f>
        <v>0</v>
      </c>
      <c r="T1186" s="693">
        <f>+SUMIF('17NM_Flex Cost'!$C$7:$C$122,A1186,'17NM_Flex Cost'!$G$7:$G$122)</f>
        <v>0</v>
      </c>
      <c r="U1186" s="692">
        <f>+SUMIF('17NM_Flex Cost'!$M$7:$M$122,A1186,'17NM_Flex Cost'!$Q$7:$Q$122)</f>
        <v>0</v>
      </c>
      <c r="V1186" s="694">
        <f>+P1186-R1186-T1186</f>
        <v>0</v>
      </c>
      <c r="W1186" s="696">
        <f>+Q1186-S1186-U1186</f>
        <v>0</v>
      </c>
      <c r="X1186" s="4048" t="s">
        <v>744</v>
      </c>
      <c r="Y1186" s="4049">
        <f>+N1186+R1186++T1186</f>
        <v>0</v>
      </c>
      <c r="Z1186" s="4048">
        <f>+Y1186-'17NM_PLRecon'!V66</f>
        <v>0</v>
      </c>
      <c r="AA1186" s="3179">
        <f>+'17NM_PLRecon'!S66-'Departmental PL'!V1186</f>
        <v>0</v>
      </c>
      <c r="AB1186" s="3179">
        <f>+'17NM_PLRecon'!T66-'Departmental PL'!W1186</f>
        <v>0</v>
      </c>
      <c r="AC1186" s="3179"/>
      <c r="AD1186" s="2"/>
      <c r="AE1186" s="252"/>
      <c r="AF1186" s="2"/>
      <c r="AG1186" s="252"/>
      <c r="AH1186" s="2"/>
      <c r="AI1186" s="252"/>
      <c r="AJ1186" s="2"/>
      <c r="AK1186" s="252"/>
      <c r="AL1186" s="2"/>
      <c r="AM1186" s="252"/>
      <c r="AN1186" s="2"/>
      <c r="AO1186" s="252"/>
      <c r="AP1186" s="2"/>
      <c r="AQ1186" s="252"/>
      <c r="AR1186" s="2"/>
      <c r="AS1186" s="252"/>
      <c r="AT1186" s="2"/>
      <c r="AU1186" s="252"/>
    </row>
    <row r="1187" spans="1:47" ht="13.5" hidden="1" x14ac:dyDescent="0.25">
      <c r="A1187" s="30" t="e">
        <v>#VALUE!</v>
      </c>
      <c r="B1187" s="30" t="e">
        <v>#VALUE!</v>
      </c>
      <c r="C1187" s="30" t="e">
        <v>#VALUE!</v>
      </c>
      <c r="F1187" s="159"/>
      <c r="G1187" s="769"/>
      <c r="H1187" s="783"/>
      <c r="I1187" s="783"/>
      <c r="J1187" s="769"/>
      <c r="K1187" s="769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4042"/>
      <c r="Y1187" s="4035"/>
      <c r="Z1187" s="4041"/>
      <c r="AA1187" s="3179"/>
      <c r="AB1187" s="3179"/>
      <c r="AC1187" s="3192"/>
      <c r="AD1187" s="2"/>
      <c r="AE1187" s="252"/>
      <c r="AF1187" s="2"/>
      <c r="AG1187" s="252"/>
      <c r="AH1187" s="2"/>
      <c r="AI1187" s="252"/>
      <c r="AJ1187" s="2"/>
      <c r="AK1187" s="252"/>
      <c r="AL1187" s="2"/>
      <c r="AM1187" s="252"/>
      <c r="AN1187" s="2"/>
      <c r="AO1187" s="252"/>
      <c r="AP1187" s="2"/>
      <c r="AQ1187" s="252"/>
      <c r="AR1187" s="2"/>
      <c r="AS1187" s="252"/>
      <c r="AT1187" s="2"/>
      <c r="AU1187" s="252"/>
    </row>
    <row r="1188" spans="1:47" ht="13.5" hidden="1" x14ac:dyDescent="0.25">
      <c r="A1188" s="1596">
        <v>2560</v>
      </c>
      <c r="B1188" s="30" t="e">
        <v>#VALUE!</v>
      </c>
      <c r="C1188" s="30" t="e">
        <v>#VALUE!</v>
      </c>
      <c r="D1188" s="1596" t="s">
        <v>1087</v>
      </c>
      <c r="E1188" s="712"/>
      <c r="F1188" s="678"/>
      <c r="G1188" s="2484"/>
      <c r="H1188" s="2484"/>
      <c r="I1188" s="2484"/>
      <c r="J1188" s="2484"/>
      <c r="K1188" s="2484"/>
      <c r="L1188" s="2484"/>
      <c r="M1188" s="2484"/>
      <c r="N1188" s="2484"/>
      <c r="O1188" s="2484"/>
      <c r="P1188" s="2484"/>
      <c r="Q1188" s="2484"/>
      <c r="R1188" s="2484"/>
      <c r="S1188" s="2484"/>
      <c r="T1188" s="2484"/>
      <c r="U1188" s="2484"/>
      <c r="V1188" s="2484"/>
      <c r="W1188" s="2485"/>
      <c r="X1188" s="4060"/>
      <c r="Y1188" s="4058"/>
      <c r="Z1188" s="4059"/>
      <c r="AA1188" s="3191"/>
      <c r="AB1188" s="3191"/>
      <c r="AC1188" s="3187"/>
      <c r="AD1188" s="70">
        <f>+F1189-G1189</f>
        <v>0</v>
      </c>
      <c r="AE1188" s="264">
        <f>IF(G1189=0,0,IF(AD1188&gt;0,ABS(+AD1188/G1189),-ABS(+AD1188/G1189)))</f>
        <v>0</v>
      </c>
      <c r="AF1188" s="70">
        <f>+H1189-I1189</f>
        <v>0</v>
      </c>
      <c r="AG1188" s="264">
        <f>IF(I1189=0,0,IF(AF1188&gt;0,ABS(+AF1188/I1189),-ABS(+AF1188/I1189)))</f>
        <v>0</v>
      </c>
      <c r="AH1188" s="70">
        <f>+J1189-K1189</f>
        <v>0</v>
      </c>
      <c r="AI1188" s="264">
        <f>IF(K1189=0,0,IF(AH1188&gt;0,ABS(+AH1188/K1189),-ABS(+AH1188/K1189)))</f>
        <v>0</v>
      </c>
      <c r="AJ1188" s="70">
        <f>+L1189-M1189</f>
        <v>0</v>
      </c>
      <c r="AK1188" s="264">
        <f>IF(M1189=0,0,IF(AJ1188&gt;0,ABS(+AJ1188/M1189),-ABS(+AJ1188/M1189)))</f>
        <v>0</v>
      </c>
      <c r="AL1188" s="70">
        <f>+N1189-O1189</f>
        <v>0</v>
      </c>
      <c r="AM1188" s="264">
        <f>IF(O1189=0,0,IF(AL1188&gt;0,ABS(+AL1188/O1189),-ABS(+AL1188/O1189)))</f>
        <v>0</v>
      </c>
      <c r="AN1188" s="70">
        <f>+P1189-Q1189</f>
        <v>0</v>
      </c>
      <c r="AO1188" s="264">
        <f>IF(Q1189=0,0,IF(AN1188&gt;0,ABS(+AN1188/Q1189),-ABS(+AN1188/Q1189)))</f>
        <v>0</v>
      </c>
      <c r="AP1188" s="70">
        <f>+R1189-S1189</f>
        <v>0</v>
      </c>
      <c r="AQ1188" s="264">
        <f>IF(S1189=0,0,IF(AP1188&gt;0,ABS(+AP1188/S1189),-ABS(+AP1188/S1189)))</f>
        <v>0</v>
      </c>
      <c r="AR1188" s="70">
        <f>+T1189-U1189</f>
        <v>0</v>
      </c>
      <c r="AS1188" s="264">
        <f>IF(U1189=0,0,IF(AR1188&gt;0,ABS(+AR1188/U1189),-ABS(+AR1188/U1189)))</f>
        <v>0</v>
      </c>
      <c r="AT1188" s="70">
        <f>+V1189-W1189</f>
        <v>0</v>
      </c>
      <c r="AU1188" s="264">
        <f>IF(W1189=0,0,IF(AT1188&gt;0,ABS(+AT1188/W1189),-ABS(+AT1188/W1189)))</f>
        <v>0</v>
      </c>
    </row>
    <row r="1189" spans="1:47" ht="13.5" hidden="1" x14ac:dyDescent="0.25">
      <c r="A1189" s="2428">
        <v>2560</v>
      </c>
      <c r="B1189" s="30" t="e">
        <v>#VALUE!</v>
      </c>
      <c r="C1189" s="30" t="e">
        <v>#VALUE!</v>
      </c>
      <c r="D1189" s="2428" t="s">
        <v>1088</v>
      </c>
      <c r="E1189" s="2486" t="s">
        <v>675</v>
      </c>
      <c r="F1189" s="763">
        <f>+VLOOKUP(A1189,'17NM_Clinic Revenue'!$C$10:$K$85,9,FALSE)</f>
        <v>0</v>
      </c>
      <c r="G1189" s="692">
        <f>+VLOOKUP(A1189,'17NM_Clinic Revenue'!$C$96:$K$170,9,FALSE)</f>
        <v>0</v>
      </c>
      <c r="H1189" s="693">
        <v>0</v>
      </c>
      <c r="I1189" s="692">
        <v>0</v>
      </c>
      <c r="J1189" s="693">
        <f>+VLOOKUP(A1189,'17NM_Clinic Revenue'!$C$10:$K$85,5,FALSE)</f>
        <v>0</v>
      </c>
      <c r="K1189" s="692">
        <f>+VLOOKUP(A1189,'17NM_Clinic Revenue'!$C$96:$K$170,5,FALSE)</f>
        <v>0</v>
      </c>
      <c r="L1189" s="693">
        <f>+VLOOKUP(A1189,'17NM_Clinic Revenue'!$C$10:$K$85,8,FALSE)</f>
        <v>0</v>
      </c>
      <c r="M1189" s="692">
        <f>+VLOOKUP(A1189,'17NM_Clinic Revenue'!$C$96:$K$170,8,FALSE)</f>
        <v>0</v>
      </c>
      <c r="N1189" s="693">
        <f>+SUMIF('17NM_Flex Cost'!$C$7:$C$122,A1189,'17NM_Flex Cost'!$E$7:$E$122)</f>
        <v>0</v>
      </c>
      <c r="O1189" s="692">
        <f>+SUMIF('17NM_Flex Cost'!$M$7:$M$122,A1189,'17NM_Flex Cost'!$O$7:$O$122)</f>
        <v>0</v>
      </c>
      <c r="P1189" s="694">
        <f>+L1189-N1189</f>
        <v>0</v>
      </c>
      <c r="Q1189" s="695">
        <f>+M1189-O1189</f>
        <v>0</v>
      </c>
      <c r="R1189" s="693">
        <f>+SUMIF('17NM_Flex Cost'!$C$7:$C$122,A1189,'17NM_Flex Cost'!$F$7:$F$122)</f>
        <v>0</v>
      </c>
      <c r="S1189" s="692">
        <f>+SUMIF('17NM_Flex Cost'!$M$7:$M$122,A1189,'17NM_Flex Cost'!$P$7:$P$122)</f>
        <v>0</v>
      </c>
      <c r="T1189" s="693">
        <f>+SUMIF('17NM_Flex Cost'!$C$7:$C$122,A1189,'17NM_Flex Cost'!$G$7:$G$122)</f>
        <v>0</v>
      </c>
      <c r="U1189" s="692">
        <f>+SUMIF('17NM_Flex Cost'!$M$7:$M$122,A1189,'17NM_Flex Cost'!$Q$7:$Q$122)</f>
        <v>0</v>
      </c>
      <c r="V1189" s="694">
        <f>+P1189-R1189-T1189</f>
        <v>0</v>
      </c>
      <c r="W1189" s="696">
        <f>+Q1189-S1189-U1189</f>
        <v>0</v>
      </c>
      <c r="X1189" s="4048" t="s">
        <v>744</v>
      </c>
      <c r="Y1189" s="4049">
        <f>+N1189+R1189++T1189</f>
        <v>0</v>
      </c>
      <c r="Z1189" s="4048">
        <f>+Y1189-'17NM_PLRecon'!V67</f>
        <v>0</v>
      </c>
      <c r="AA1189" s="3179">
        <f>+'17NM_PLRecon'!S67-'Departmental PL'!V1189</f>
        <v>0</v>
      </c>
      <c r="AB1189" s="3179">
        <f>+'17NM_PLRecon'!T67-'Departmental PL'!W1189</f>
        <v>0</v>
      </c>
      <c r="AC1189" s="3179"/>
      <c r="AD1189" s="2"/>
      <c r="AE1189" s="252"/>
      <c r="AF1189" s="2"/>
      <c r="AG1189" s="252"/>
      <c r="AH1189" s="2"/>
      <c r="AI1189" s="252"/>
      <c r="AJ1189" s="2"/>
      <c r="AK1189" s="252"/>
      <c r="AL1189" s="2"/>
      <c r="AM1189" s="252"/>
      <c r="AN1189" s="2"/>
      <c r="AO1189" s="252"/>
      <c r="AP1189" s="2"/>
      <c r="AQ1189" s="252"/>
      <c r="AR1189" s="2"/>
      <c r="AS1189" s="252"/>
      <c r="AT1189" s="2"/>
      <c r="AU1189" s="252"/>
    </row>
    <row r="1190" spans="1:47" ht="14.25" thickBot="1" x14ac:dyDescent="0.3">
      <c r="A1190" s="30" t="e">
        <v>#VALUE!</v>
      </c>
      <c r="B1190" s="30" t="e">
        <v>#VALUE!</v>
      </c>
      <c r="C1190" s="30" t="e">
        <v>#VALUE!</v>
      </c>
      <c r="F1190" s="159"/>
      <c r="G1190" s="159"/>
      <c r="H1190" s="687"/>
      <c r="I1190" s="687"/>
      <c r="J1190" s="159"/>
      <c r="K1190" s="159"/>
      <c r="L1190" s="159"/>
      <c r="M1190" s="159"/>
      <c r="N1190" s="159"/>
      <c r="O1190" s="159"/>
      <c r="P1190" s="159"/>
      <c r="Q1190" s="159"/>
      <c r="R1190" s="159"/>
      <c r="S1190" s="159"/>
      <c r="T1190" s="159"/>
      <c r="U1190" s="159"/>
      <c r="V1190" s="159"/>
      <c r="W1190" s="159"/>
      <c r="X1190" s="4042"/>
      <c r="Y1190" s="4035"/>
      <c r="Z1190" s="4041"/>
      <c r="AA1190" s="3179"/>
      <c r="AB1190" s="3179"/>
      <c r="AC1190" s="3183"/>
      <c r="AD1190" s="261">
        <f>+F1191-G1191</f>
        <v>88756.37286253809</v>
      </c>
      <c r="AE1190" s="262">
        <f>IF(G1191=0,0,IF(AD1190&gt;0,ABS(+AD1190/G1191),-ABS(+AD1190/G1191)))</f>
        <v>5.6515871913087004E-2</v>
      </c>
      <c r="AF1190" s="18">
        <f>+H1191-I1191</f>
        <v>2317663</v>
      </c>
      <c r="AG1190" s="262">
        <f>IF(I1191=0,0,IF(AF1190&gt;0,ABS(+AF1190/I1191),-ABS(+AF1190/I1191)))</f>
        <v>0.12189328747347528</v>
      </c>
      <c r="AH1190" s="18">
        <f>+J1191-K1191</f>
        <v>288246643.55228376</v>
      </c>
      <c r="AI1190" s="262">
        <f>IF(K1191=0,0,IF(AH1190&gt;0,ABS(+AH1190/K1191),-ABS(+AH1190/K1191)))</f>
        <v>0.17712893341689881</v>
      </c>
      <c r="AJ1190" s="18">
        <f>+L1191-M1191</f>
        <v>113513260.63096941</v>
      </c>
      <c r="AK1190" s="262">
        <f>IF(M1191=0,0,IF(AJ1190&gt;0,ABS(+AJ1190/M1191),-ABS(+AJ1190/M1191)))</f>
        <v>0.15776710384962583</v>
      </c>
      <c r="AL1190" s="18">
        <f>+N1191-O1191</f>
        <v>76004473.814165533</v>
      </c>
      <c r="AM1190" s="262">
        <f>IF(O1191=0,0,IF(AL1190&gt;0,ABS(+AL1190/O1191),-ABS(+AL1190/O1191)))</f>
        <v>0.1551987408329622</v>
      </c>
      <c r="AN1190" s="18">
        <f>+P1191-Q1191</f>
        <v>37508786.816803753</v>
      </c>
      <c r="AO1190" s="262">
        <f>IF(Q1191=0,0,IF(AN1190&gt;0,ABS(+AN1190/Q1191),-ABS(+AN1190/Q1191)))</f>
        <v>0.16324109189222813</v>
      </c>
      <c r="AP1190" s="18">
        <f>+R1191-S1191</f>
        <v>6390580.060680978</v>
      </c>
      <c r="AQ1190" s="262">
        <f>IF(S1191=0,0,IF(AP1190&gt;0,ABS(+AP1190/S1191),-ABS(+AP1190/S1191)))</f>
        <v>0.11688637391710505</v>
      </c>
      <c r="AR1190" s="18">
        <f>+T1191-U1191</f>
        <v>21276422.131596655</v>
      </c>
      <c r="AS1190" s="262">
        <f>IF(U1191=0,0,IF(AR1190&gt;0,ABS(+AR1190/U1191),-ABS(+AR1190/U1191)))</f>
        <v>0.18602795050298016</v>
      </c>
      <c r="AT1190" s="18">
        <f>+V1191-W1191</f>
        <v>9841784.6245262176</v>
      </c>
      <c r="AU1190" s="263">
        <f>IF(W1191=0,0,IF(AT1190&gt;0,ABS(+AT1190/W1191),-ABS(+AT1190/W1191)))</f>
        <v>0.16205862710447594</v>
      </c>
    </row>
    <row r="1191" spans="1:47" ht="15" thickTop="1" thickBot="1" x14ac:dyDescent="0.3">
      <c r="A1191" s="720" t="e">
        <v>#VALUE!</v>
      </c>
      <c r="B1191" s="30" t="e">
        <v>#VALUE!</v>
      </c>
      <c r="C1191" s="30" t="e">
        <v>#VALUE!</v>
      </c>
      <c r="D1191" s="720" t="s">
        <v>458</v>
      </c>
      <c r="E1191" s="732"/>
      <c r="F1191" s="1055">
        <f>+'17HPM_DATA_INPUT'!D720-'17HPM_DATA_INPUT'!D709+'17NM_PLRecon'!C102-'Departmental PL'!F1192-'Departmental PL'!F1193</f>
        <v>1659224.453033577</v>
      </c>
      <c r="G1191" s="1056">
        <f>+'17HPM_DATA_INPUT'!E720-'17HPM_DATA_INPUT'!E709+'17NM_PLRecon'!D102-G1192-G1193</f>
        <v>1570468.0801710389</v>
      </c>
      <c r="H1191" s="661">
        <f>+H21+H77+H118+H141+H159+H180+H206+H268+H315+H396+H459+H494+H535+H579+H605+H632+H651+H666+H699+H794+H812+H823+H834+H845+H855+H866+H879+H890+H902+H913+H930+H993+H1097+H760</f>
        <v>21331532</v>
      </c>
      <c r="I1191" s="665">
        <f>+I21+I77+I118+I141+I159+I180+I206+I268+I315+I396+I459+I494+I535+I579+I605+I632+I651+I666+I699+I794+I812+I823+I834+I845+I855+I866+I879+I890+I902+I913+I930+I993+I1097+I760</f>
        <v>19013869</v>
      </c>
      <c r="J1191" s="661">
        <f t="shared" ref="J1191:W1191" si="1462">+J21+J77+J118+J141+J159+J180+J206+J268+J315+J396+J459+J494+J535+J579+J605+J632+J651+J666+J699+J794+J812+J823+J834+J845+J855+J866+J879+J890+J902+J913+J930+J993+J1097+J760+J364+J562+J422</f>
        <v>1915573348.4100001</v>
      </c>
      <c r="K1191" s="665">
        <f t="shared" si="1462"/>
        <v>1627326704.8577163</v>
      </c>
      <c r="L1191" s="661">
        <f t="shared" si="1462"/>
        <v>833012179.36096942</v>
      </c>
      <c r="M1191" s="665">
        <f t="shared" si="1462"/>
        <v>719498918.73000002</v>
      </c>
      <c r="N1191" s="661">
        <f t="shared" si="1462"/>
        <v>565727994.80566549</v>
      </c>
      <c r="O1191" s="665">
        <f t="shared" si="1462"/>
        <v>489723520.99149996</v>
      </c>
      <c r="P1191" s="661">
        <f t="shared" si="1462"/>
        <v>267284184.55530381</v>
      </c>
      <c r="Q1191" s="665">
        <f t="shared" si="1462"/>
        <v>229775397.73850006</v>
      </c>
      <c r="R1191" s="661">
        <f t="shared" si="1462"/>
        <v>61064019.286480986</v>
      </c>
      <c r="S1191" s="665">
        <f t="shared" si="1462"/>
        <v>54673439.225800008</v>
      </c>
      <c r="T1191" s="661">
        <f t="shared" si="1462"/>
        <v>135648601.54909664</v>
      </c>
      <c r="U1191" s="665">
        <f t="shared" si="1462"/>
        <v>114372179.41749999</v>
      </c>
      <c r="V1191" s="661">
        <f t="shared" si="1462"/>
        <v>70571563.719726235</v>
      </c>
      <c r="W1191" s="663">
        <f t="shared" si="1462"/>
        <v>60729779.095200017</v>
      </c>
      <c r="X1191" s="4047"/>
      <c r="Y1191" s="4044"/>
      <c r="Z1191" s="4047"/>
      <c r="AA1191" s="3183"/>
      <c r="AB1191" s="3183"/>
      <c r="AC1191" s="3183"/>
      <c r="AD1191" s="261">
        <f>+F1192-G1192</f>
        <v>773</v>
      </c>
      <c r="AE1191" s="262">
        <f>IF(G1192=0,0,IF(AD1191&gt;0,ABS(+AD1191/G1192),-ABS(+AD1191/G1192)))</f>
        <v>2.4541240713696108E-2</v>
      </c>
      <c r="AF1191" s="18">
        <f>+H1192-I1192</f>
        <v>1482219</v>
      </c>
      <c r="AG1191" s="262">
        <f>IF(I1192=0,0,IF(AF1191&gt;0,ABS(+AF1191/I1192),-ABS(+AF1191/I1192)))</f>
        <v>0.85786690095358475</v>
      </c>
      <c r="AH1191" s="18">
        <f>+J1192-K1192</f>
        <v>27313062</v>
      </c>
      <c r="AI1191" s="262">
        <f>IF(K1192=0,0,IF(AH1191&gt;0,ABS(+AH1191/K1192),-ABS(+AH1191/K1192)))</f>
        <v>8.52277519041095E-2</v>
      </c>
      <c r="AJ1191" s="18">
        <f>+L1192-M1192</f>
        <v>7489030</v>
      </c>
      <c r="AK1191" s="262">
        <f>IF(M1192=0,0,IF(AJ1191&gt;0,ABS(+AJ1191/M1192),-ABS(+AJ1191/M1192)))</f>
        <v>5.3476948128710622E-2</v>
      </c>
      <c r="AL1191" s="18">
        <f>+N1192-O1192</f>
        <v>6383058</v>
      </c>
      <c r="AM1191" s="262">
        <f>IF(O1192=0,0,IF(AL1191&gt;0,ABS(+AL1191/O1192),-ABS(+AL1191/O1192)))</f>
        <v>6.426263892818504E-2</v>
      </c>
      <c r="AN1191" s="18">
        <f>+P1192-Q1192</f>
        <v>1105972</v>
      </c>
      <c r="AO1191" s="262">
        <f>IF(Q1192=0,0,IF(AN1191&gt;0,ABS(+AN1191/Q1192),-ABS(+AN1191/Q1192)))</f>
        <v>2.7164052903651651E-2</v>
      </c>
      <c r="AP1191" s="18">
        <f>+R1192-S1192</f>
        <v>556437</v>
      </c>
      <c r="AQ1191" s="262">
        <f>IF(S1192=0,0,IF(AP1191&gt;0,ABS(+AP1191/S1192),-ABS(+AP1191/S1192)))</f>
        <v>9.9852241429679911E-2</v>
      </c>
      <c r="AR1191" s="18">
        <f>+T1192-U1192</f>
        <v>1435001</v>
      </c>
      <c r="AS1191" s="262">
        <f>IF(U1192=0,0,IF(AR1191&gt;0,ABS(+AR1191/U1192),-ABS(+AR1191/U1192)))</f>
        <v>5.0363989246330627E-2</v>
      </c>
      <c r="AT1191" s="18">
        <f>+V1192-W1192</f>
        <v>-885466</v>
      </c>
      <c r="AU1191" s="263">
        <f>IF(W1192=0,0,IF(AT1191&gt;0,ABS(+AT1191/W1192),-ABS(+AT1191/W1192)))</f>
        <v>-0.13316601845687218</v>
      </c>
    </row>
    <row r="1192" spans="1:47" ht="15" thickTop="1" thickBot="1" x14ac:dyDescent="0.3">
      <c r="A1192" s="720" t="e">
        <v>#VALUE!</v>
      </c>
      <c r="B1192" s="30" t="e">
        <v>#VALUE!</v>
      </c>
      <c r="C1192" s="30" t="e">
        <v>#VALUE!</v>
      </c>
      <c r="D1192" s="720" t="s">
        <v>454</v>
      </c>
      <c r="E1192" s="732"/>
      <c r="F1192" s="661">
        <f>'zz17GLOBAL OP BY PAYOR'!C53</f>
        <v>32271</v>
      </c>
      <c r="G1192" s="665">
        <f>'zz17GLOBAL OP BY PAYOR'!D53</f>
        <v>31498</v>
      </c>
      <c r="H1192" s="661">
        <f>'zz17GLOBAL OP BY PAYOR'!E53</f>
        <v>3210015</v>
      </c>
      <c r="I1192" s="665">
        <f>'zz17GLOBAL OP BY PAYOR'!F53</f>
        <v>1727796</v>
      </c>
      <c r="J1192" s="661">
        <f t="shared" ref="J1192:W1192" si="1463">+J31+J91+J123+J145+J165+J183+J218+J278+J323+J417+J468+J506+J547+J585+J612+J638+J655+J719+J800+J814+J825+J836+J847+J857+J869+J881+J892+J904+J916+J936+J1029+J669</f>
        <v>347784521</v>
      </c>
      <c r="K1192" s="665">
        <f t="shared" si="1463"/>
        <v>320471459</v>
      </c>
      <c r="L1192" s="661">
        <f t="shared" si="1463"/>
        <v>147531240</v>
      </c>
      <c r="M1192" s="665">
        <f t="shared" si="1463"/>
        <v>140042210</v>
      </c>
      <c r="N1192" s="661">
        <f t="shared" si="1463"/>
        <v>105710725</v>
      </c>
      <c r="O1192" s="665">
        <f t="shared" si="1463"/>
        <v>99327667</v>
      </c>
      <c r="P1192" s="661">
        <f t="shared" si="1463"/>
        <v>41820515</v>
      </c>
      <c r="Q1192" s="665">
        <f t="shared" si="1463"/>
        <v>40714543</v>
      </c>
      <c r="R1192" s="661">
        <f t="shared" si="1463"/>
        <v>6129041</v>
      </c>
      <c r="S1192" s="665">
        <f t="shared" si="1463"/>
        <v>5572604</v>
      </c>
      <c r="T1192" s="661">
        <f t="shared" si="1463"/>
        <v>29927601</v>
      </c>
      <c r="U1192" s="665">
        <f t="shared" si="1463"/>
        <v>28492600</v>
      </c>
      <c r="V1192" s="661">
        <f t="shared" si="1463"/>
        <v>5763873</v>
      </c>
      <c r="W1192" s="663">
        <f t="shared" si="1463"/>
        <v>6649339</v>
      </c>
      <c r="X1192" s="4047"/>
      <c r="Y1192" s="4044"/>
      <c r="Z1192" s="4047"/>
      <c r="AA1192" s="3183"/>
      <c r="AB1192" s="3183"/>
      <c r="AC1192" s="3183"/>
      <c r="AD1192" s="261">
        <f>+F1193-G1193</f>
        <v>-1377</v>
      </c>
      <c r="AE1192" s="262">
        <f>IF(G1193=0,0,IF(AD1192&gt;0,ABS(+AD1192/G1193),-ABS(+AD1192/G1193)))</f>
        <v>-9.7493627867459645E-2</v>
      </c>
      <c r="AF1192" s="18">
        <f>+H1193-I1193</f>
        <v>-67902</v>
      </c>
      <c r="AG1192" s="262">
        <f>IF(I1193=0,0,IF(AF1192&gt;0,ABS(+AF1192/I1193),-ABS(+AF1192/I1193)))</f>
        <v>-5.9405368897349847E-2</v>
      </c>
      <c r="AH1192" s="18">
        <f>+J1193-K1193</f>
        <v>-6591035</v>
      </c>
      <c r="AI1192" s="262">
        <f>IF(K1193=0,0,IF(AH1192&gt;0,ABS(+AH1192/K1193),-ABS(+AH1192/K1193)))</f>
        <v>-8.1468670481249117E-2</v>
      </c>
      <c r="AJ1192" s="18">
        <f>+L1193-M1193</f>
        <v>-2913138</v>
      </c>
      <c r="AK1192" s="262">
        <f>IF(M1193=0,0,IF(AJ1192&gt;0,ABS(+AJ1192/M1193),-ABS(+AJ1192/M1193)))</f>
        <v>-0.10618096673318002</v>
      </c>
      <c r="AL1192" s="18">
        <f>+N1193-O1193</f>
        <v>-2283164</v>
      </c>
      <c r="AM1192" s="262">
        <f>IF(O1193=0,0,IF(AL1192&gt;0,ABS(+AL1192/O1193),-ABS(+AL1192/O1193)))</f>
        <v>-0.12640679746219072</v>
      </c>
      <c r="AN1192" s="18">
        <f>+P1193-Q1193</f>
        <v>-629974</v>
      </c>
      <c r="AO1192" s="262">
        <f>IF(Q1193=0,0,IF(AN1192&gt;0,ABS(+AN1192/Q1193),-ABS(+AN1192/Q1193)))</f>
        <v>-6.7207549746307702E-2</v>
      </c>
      <c r="AP1192" s="18">
        <f>+R1193-S1193</f>
        <v>-399132</v>
      </c>
      <c r="AQ1192" s="262">
        <f>IF(S1193=0,0,IF(AP1192&gt;0,ABS(+AP1192/S1193),-ABS(+AP1192/S1193)))</f>
        <v>-0.17010493153942635</v>
      </c>
      <c r="AR1192" s="18">
        <f>+T1193-U1193</f>
        <v>-53443</v>
      </c>
      <c r="AS1192" s="262">
        <f>IF(U1193=0,0,IF(AR1192&gt;0,ABS(+AR1192/U1193),-ABS(+AR1192/U1193)))</f>
        <v>-6.1620275530018193E-3</v>
      </c>
      <c r="AT1192" s="18">
        <f>+V1193-W1193</f>
        <v>-177399</v>
      </c>
      <c r="AU1192" s="263">
        <f>IF(W1193=0,0,IF(AT1192&gt;0,ABS(+AT1192/W1193),-ABS(+AT1192/W1193)))</f>
        <v>-0.10778996514730974</v>
      </c>
    </row>
    <row r="1193" spans="1:47" ht="15" thickTop="1" thickBot="1" x14ac:dyDescent="0.3">
      <c r="A1193" s="720" t="e">
        <v>#VALUE!</v>
      </c>
      <c r="B1193" s="30" t="e">
        <v>#VALUE!</v>
      </c>
      <c r="C1193" s="30" t="e">
        <v>#VALUE!</v>
      </c>
      <c r="D1193" s="720" t="s">
        <v>459</v>
      </c>
      <c r="E1193" s="732"/>
      <c r="F1193" s="661">
        <f>'zz17GLOBAL OP BY PAYOR'!C77</f>
        <v>12747</v>
      </c>
      <c r="G1193" s="665">
        <f>'zz17GLOBAL OP BY PAYOR'!D77</f>
        <v>14124</v>
      </c>
      <c r="H1193" s="661">
        <f>'zz17GLOBAL OP BY PAYOR'!E77</f>
        <v>1075126</v>
      </c>
      <c r="I1193" s="665">
        <f>'zz17GLOBAL OP BY PAYOR'!F77</f>
        <v>1143028</v>
      </c>
      <c r="J1193" s="661">
        <f t="shared" ref="J1193:W1193" si="1464">J41+J105+J128+J149+J171+J186+J230+J288+J331+J438+J478+J518+J559+J591+J619+J644+J659+J672+J739+J806+J816+J827+J838+J849+J859+J872+J883+J894+J906+J919+J942+J1068</f>
        <v>74311660</v>
      </c>
      <c r="K1193" s="665">
        <f t="shared" si="1464"/>
        <v>80902695</v>
      </c>
      <c r="L1193" s="661">
        <f t="shared" si="1464"/>
        <v>24522457</v>
      </c>
      <c r="M1193" s="665">
        <f t="shared" si="1464"/>
        <v>27435595</v>
      </c>
      <c r="N1193" s="661">
        <f t="shared" si="1464"/>
        <v>15778871</v>
      </c>
      <c r="O1193" s="665">
        <f t="shared" si="1464"/>
        <v>18062035</v>
      </c>
      <c r="P1193" s="661">
        <f t="shared" si="1464"/>
        <v>8743586</v>
      </c>
      <c r="Q1193" s="665">
        <f t="shared" si="1464"/>
        <v>9373560</v>
      </c>
      <c r="R1193" s="661">
        <f t="shared" si="1464"/>
        <v>1947255</v>
      </c>
      <c r="S1193" s="665">
        <f t="shared" si="1464"/>
        <v>2346387</v>
      </c>
      <c r="T1193" s="661">
        <f t="shared" si="1464"/>
        <v>8619514</v>
      </c>
      <c r="U1193" s="665">
        <f t="shared" si="1464"/>
        <v>8672957</v>
      </c>
      <c r="V1193" s="661">
        <f t="shared" si="1464"/>
        <v>-1823183</v>
      </c>
      <c r="W1193" s="663">
        <f t="shared" si="1464"/>
        <v>-1645784</v>
      </c>
      <c r="X1193" s="4047"/>
      <c r="Y1193" s="4044"/>
      <c r="Z1193" s="4047"/>
      <c r="AA1193" s="3183"/>
      <c r="AB1193" s="3183"/>
      <c r="AC1193" s="3183"/>
      <c r="AD1193" s="261">
        <f>+F1194-G1194</f>
        <v>0</v>
      </c>
      <c r="AE1193" s="262">
        <f>IF(G1194=0,0,IF(AD1193&gt;0,ABS(+AD1193/G1194),-ABS(+AD1193/G1194)))</f>
        <v>0</v>
      </c>
      <c r="AF1193" s="18">
        <f>+H1194-I1194</f>
        <v>0</v>
      </c>
      <c r="AG1193" s="262">
        <f>IF(I1194=0,0,IF(AF1193&gt;0,ABS(+AF1193/I1194),-ABS(+AF1193/I1194)))</f>
        <v>0</v>
      </c>
      <c r="AH1193" s="18">
        <f>+J1194-K1194</f>
        <v>0</v>
      </c>
      <c r="AI1193" s="262">
        <f>IF(K1194=0,0,IF(AH1193&gt;0,ABS(+AH1193/K1194),-ABS(+AH1193/K1194)))</f>
        <v>0</v>
      </c>
      <c r="AJ1193" s="18">
        <f>+L1194-M1194</f>
        <v>0</v>
      </c>
      <c r="AK1193" s="262">
        <f>IF(M1194=0,0,IF(AJ1193&gt;0,ABS(+AJ1193/M1194),-ABS(+AJ1193/M1194)))</f>
        <v>0</v>
      </c>
      <c r="AL1193" s="18">
        <f>+N1194-O1194</f>
        <v>0</v>
      </c>
      <c r="AM1193" s="262">
        <f>IF(O1194=0,0,IF(AL1193&gt;0,ABS(+AL1193/O1194),-ABS(+AL1193/O1194)))</f>
        <v>0</v>
      </c>
      <c r="AN1193" s="18">
        <f>+P1194-Q1194</f>
        <v>0</v>
      </c>
      <c r="AO1193" s="262">
        <f>IF(Q1194=0,0,IF(AN1193&gt;0,ABS(+AN1193/Q1194),-ABS(+AN1193/Q1194)))</f>
        <v>0</v>
      </c>
      <c r="AP1193" s="18">
        <f>+R1194-S1194</f>
        <v>0</v>
      </c>
      <c r="AQ1193" s="262">
        <f>IF(S1194=0,0,IF(AP1193&gt;0,ABS(+AP1193/S1194),-ABS(+AP1193/S1194)))</f>
        <v>0</v>
      </c>
      <c r="AR1193" s="18">
        <f>+T1194-U1194</f>
        <v>0</v>
      </c>
      <c r="AS1193" s="262">
        <f>IF(U1194=0,0,IF(AR1193&gt;0,ABS(+AR1193/U1194),-ABS(+AR1193/U1194)))</f>
        <v>0</v>
      </c>
      <c r="AT1193" s="18">
        <f>+V1194-W1194</f>
        <v>0</v>
      </c>
      <c r="AU1193" s="263">
        <f>IF(W1194=0,0,IF(AT1193&gt;0,ABS(+AT1193/W1194),-ABS(+AT1193/W1194)))</f>
        <v>0</v>
      </c>
    </row>
    <row r="1194" spans="1:47" s="2495" customFormat="1" ht="15" hidden="1" thickTop="1" thickBot="1" x14ac:dyDescent="0.3">
      <c r="A1194" s="2498" t="e">
        <v>#VALUE!</v>
      </c>
      <c r="B1194" s="2495" t="e">
        <v>#VALUE!</v>
      </c>
      <c r="C1194" s="2495" t="e">
        <v>#VALUE!</v>
      </c>
      <c r="D1194" s="3163" t="s">
        <v>460</v>
      </c>
      <c r="E1194" s="3164"/>
      <c r="F1194" s="3165">
        <f t="shared" ref="F1194:W1194" si="1465">F44+F236+F447</f>
        <v>0</v>
      </c>
      <c r="G1194" s="3166">
        <f t="shared" si="1465"/>
        <v>0</v>
      </c>
      <c r="H1194" s="3167">
        <f t="shared" si="1465"/>
        <v>0</v>
      </c>
      <c r="I1194" s="3168">
        <f t="shared" si="1465"/>
        <v>0</v>
      </c>
      <c r="J1194" s="3167">
        <f t="shared" si="1465"/>
        <v>0</v>
      </c>
      <c r="K1194" s="3168">
        <f t="shared" si="1465"/>
        <v>0</v>
      </c>
      <c r="L1194" s="3167">
        <f t="shared" si="1465"/>
        <v>0</v>
      </c>
      <c r="M1194" s="3168">
        <f t="shared" si="1465"/>
        <v>0</v>
      </c>
      <c r="N1194" s="3167">
        <f t="shared" si="1465"/>
        <v>0</v>
      </c>
      <c r="O1194" s="3168">
        <f t="shared" si="1465"/>
        <v>0</v>
      </c>
      <c r="P1194" s="3167">
        <f t="shared" si="1465"/>
        <v>0</v>
      </c>
      <c r="Q1194" s="3168">
        <f t="shared" si="1465"/>
        <v>0</v>
      </c>
      <c r="R1194" s="3167">
        <f t="shared" si="1465"/>
        <v>0</v>
      </c>
      <c r="S1194" s="3168">
        <f t="shared" si="1465"/>
        <v>0</v>
      </c>
      <c r="T1194" s="3167">
        <f t="shared" si="1465"/>
        <v>0</v>
      </c>
      <c r="U1194" s="3168">
        <f t="shared" si="1465"/>
        <v>0</v>
      </c>
      <c r="V1194" s="3167">
        <f t="shared" si="1465"/>
        <v>0</v>
      </c>
      <c r="W1194" s="3169">
        <f t="shared" si="1465"/>
        <v>0</v>
      </c>
      <c r="X1194" s="4047"/>
      <c r="Y1194" s="4044"/>
      <c r="Z1194" s="4047"/>
      <c r="AA1194" s="3183"/>
      <c r="AB1194" s="3183"/>
      <c r="AC1194" s="3183"/>
      <c r="AD1194" s="2499">
        <f>+F1195-G1195</f>
        <v>88152.37286253809</v>
      </c>
      <c r="AE1194" s="2500">
        <f>IF(G1195=0,0,IF(AD1194&gt;0,ABS(+AD1194/G1195),-ABS(+AD1194/G1195)))</f>
        <v>5.4546695103288106E-2</v>
      </c>
      <c r="AF1194" s="2501">
        <f>+H1195-I1195</f>
        <v>3731980</v>
      </c>
      <c r="AG1194" s="2500">
        <f>IF(I1195=0,0,IF(AF1194&gt;0,ABS(+AF1194/I1195),-ABS(+AF1194/I1195)))</f>
        <v>0.17052923703339132</v>
      </c>
      <c r="AH1194" s="2501">
        <f>+J1195-K1195</f>
        <v>308968670.55228353</v>
      </c>
      <c r="AI1194" s="2500">
        <f>IF(K1195=0,0,IF(AH1194&gt;0,ABS(+AH1194/K1195),-ABS(+AH1194/K1195)))</f>
        <v>0.15229878234795638</v>
      </c>
      <c r="AJ1194" s="2501">
        <f>+L1195-M1195</f>
        <v>118089152.63096941</v>
      </c>
      <c r="AK1194" s="2500">
        <f>IF(M1195=0,0,IF(AJ1194&gt;0,ABS(+AJ1194/M1195),-ABS(+AJ1194/M1195)))</f>
        <v>0.13313669848558091</v>
      </c>
      <c r="AL1194" s="2501">
        <f>+N1195-O1195</f>
        <v>80104367.814165592</v>
      </c>
      <c r="AM1194" s="2500">
        <f>IF(O1195=0,0,IF(AL1194&gt;0,ABS(+AL1194/O1195),-ABS(+AL1194/O1195)))</f>
        <v>0.13194304584482278</v>
      </c>
      <c r="AN1194" s="2501">
        <f>+P1195-Q1195</f>
        <v>37984784.816803753</v>
      </c>
      <c r="AO1194" s="2500">
        <f>IF(Q1195=0,0,IF(AN1194&gt;0,ABS(+AN1194/Q1195),-ABS(+AN1194/Q1195)))</f>
        <v>0.13572611189587072</v>
      </c>
      <c r="AP1194" s="2501">
        <f>+R1195-S1195</f>
        <v>6547885.0606809855</v>
      </c>
      <c r="AQ1194" s="2500">
        <f>IF(S1195=0,0,IF(AP1194&gt;0,ABS(+AP1194/S1195),-ABS(+AP1194/S1195)))</f>
        <v>0.10461145280762735</v>
      </c>
      <c r="AR1194" s="2501">
        <f>+T1195-U1195</f>
        <v>22657980.131596655</v>
      </c>
      <c r="AS1194" s="2500">
        <f>IF(U1195=0,0,IF(AR1194&gt;0,ABS(+AR1194/U1195),-ABS(+AR1194/U1195)))</f>
        <v>0.14952038130734577</v>
      </c>
      <c r="AT1194" s="2501">
        <f>+V1195-W1195</f>
        <v>8778919.6245262176</v>
      </c>
      <c r="AU1194" s="2502">
        <f>IF(W1195=0,0,IF(AT1194&gt;0,ABS(+AT1194/W1195),-ABS(+AT1194/W1195)))</f>
        <v>0.13355354243574377</v>
      </c>
    </row>
    <row r="1195" spans="1:47" ht="14.25" thickTop="1" thickBot="1" x14ac:dyDescent="0.3">
      <c r="A1195" s="720" t="e">
        <v>#VALUE!</v>
      </c>
      <c r="B1195" s="30" t="e">
        <v>#VALUE!</v>
      </c>
      <c r="C1195" s="30" t="e">
        <v>#VALUE!</v>
      </c>
      <c r="D1195" s="720" t="s">
        <v>455</v>
      </c>
      <c r="E1195" s="732"/>
      <c r="F1195" s="669">
        <f>SUM(F1191:F1194)</f>
        <v>1704242.453033577</v>
      </c>
      <c r="G1195" s="682">
        <f>SUM(G1191:G1194)</f>
        <v>1616090.0801710389</v>
      </c>
      <c r="H1195" s="661">
        <f t="shared" ref="H1195:W1195" si="1466">SUM(H1191:H1194)</f>
        <v>25616673</v>
      </c>
      <c r="I1195" s="665">
        <f t="shared" si="1466"/>
        <v>21884693</v>
      </c>
      <c r="J1195" s="661">
        <f>SUM(J1191:J1194)</f>
        <v>2337669529.4099998</v>
      </c>
      <c r="K1195" s="665">
        <f>SUM(K1191:K1194)</f>
        <v>2028700858.8577163</v>
      </c>
      <c r="L1195" s="661">
        <f t="shared" si="1466"/>
        <v>1005065876.3609694</v>
      </c>
      <c r="M1195" s="665">
        <f>SUM(M1191:M1194)</f>
        <v>886976723.73000002</v>
      </c>
      <c r="N1195" s="661">
        <f t="shared" si="1466"/>
        <v>687217590.80566549</v>
      </c>
      <c r="O1195" s="665">
        <f t="shared" si="1466"/>
        <v>607113222.9914999</v>
      </c>
      <c r="P1195" s="661">
        <f t="shared" si="1466"/>
        <v>317848285.55530381</v>
      </c>
      <c r="Q1195" s="665">
        <f t="shared" si="1466"/>
        <v>279863500.73850006</v>
      </c>
      <c r="R1195" s="661">
        <f t="shared" si="1466"/>
        <v>69140315.286480993</v>
      </c>
      <c r="S1195" s="665">
        <f t="shared" si="1466"/>
        <v>62592430.225800008</v>
      </c>
      <c r="T1195" s="661">
        <f>SUM(T1191:T1194)</f>
        <v>174195716.54909664</v>
      </c>
      <c r="U1195" s="665">
        <f t="shared" si="1466"/>
        <v>151537736.41749999</v>
      </c>
      <c r="V1195" s="661">
        <f t="shared" si="1466"/>
        <v>74512253.719726235</v>
      </c>
      <c r="W1195" s="663">
        <f t="shared" si="1466"/>
        <v>65733334.095200017</v>
      </c>
      <c r="X1195" s="4047"/>
      <c r="Y1195" s="4044"/>
      <c r="Z1195" s="4047"/>
      <c r="AA1195" s="3183"/>
      <c r="AB1195" s="3183"/>
      <c r="AC1195" s="3179"/>
    </row>
    <row r="1196" spans="1:47" ht="13.5" thickTop="1" x14ac:dyDescent="0.25">
      <c r="A1196" s="705" t="e">
        <v>#VALUE!</v>
      </c>
      <c r="B1196" s="30" t="e">
        <v>#VALUE!</v>
      </c>
      <c r="C1196" s="30" t="e">
        <v>#VALUE!</v>
      </c>
      <c r="D1196" s="705"/>
      <c r="E1196" s="705"/>
      <c r="F1196" s="456"/>
      <c r="G1196" s="456"/>
      <c r="H1196" s="456"/>
      <c r="I1196" s="456"/>
      <c r="J1196" s="456"/>
      <c r="K1196" s="456"/>
      <c r="L1196" s="456"/>
      <c r="M1196" s="456"/>
      <c r="N1196" s="456"/>
      <c r="O1196" s="456"/>
      <c r="P1196" s="456"/>
      <c r="Q1196" s="456"/>
      <c r="R1196" s="456"/>
      <c r="S1196" s="456"/>
      <c r="T1196" s="456"/>
      <c r="U1196" s="456"/>
      <c r="V1196" s="456"/>
      <c r="W1196" s="456"/>
      <c r="X1196" s="4041"/>
      <c r="Y1196" s="4035"/>
      <c r="Z1196" s="4041"/>
      <c r="AA1196" s="3179"/>
      <c r="AB1196" s="3179"/>
      <c r="AC1196" s="3179"/>
    </row>
    <row r="1197" spans="1:47" ht="12.75" x14ac:dyDescent="0.25">
      <c r="A1197" s="721" t="e">
        <v>#VALUE!</v>
      </c>
      <c r="B1197" s="30" t="e">
        <v>#VALUE!</v>
      </c>
      <c r="C1197" s="30" t="e">
        <v>#VALUE!</v>
      </c>
      <c r="D1197" s="721"/>
      <c r="E1197" s="721"/>
      <c r="F1197" s="722"/>
      <c r="G1197" s="722"/>
      <c r="H1197" s="722"/>
      <c r="I1197" s="722"/>
      <c r="J1197" s="722"/>
      <c r="K1197" s="722"/>
      <c r="L1197" s="722"/>
      <c r="M1197" s="722"/>
      <c r="N1197" s="722"/>
      <c r="O1197" s="722"/>
      <c r="P1197" s="722"/>
      <c r="Q1197" s="722"/>
      <c r="R1197" s="722"/>
      <c r="S1197" s="722"/>
      <c r="T1197" s="722"/>
      <c r="U1197" s="722"/>
      <c r="V1197" s="722"/>
      <c r="W1197" s="722"/>
      <c r="X1197" s="4041"/>
      <c r="Y1197" s="4035"/>
      <c r="Z1197" s="4041"/>
      <c r="AA1197" s="3179"/>
      <c r="AB1197" s="3179"/>
    </row>
    <row r="1199" spans="1:47" hidden="1" x14ac:dyDescent="0.2">
      <c r="J1199" s="628"/>
      <c r="K1199" s="628"/>
      <c r="AC1199" s="3193"/>
    </row>
    <row r="1200" spans="1:47" hidden="1" x14ac:dyDescent="0.2">
      <c r="F1200" s="3195">
        <f>+F1195-'17NM_PLRecon'!C104</f>
        <v>1596863</v>
      </c>
      <c r="G1200" s="3195">
        <f>+G1195-'17NM_PLRecon'!D104</f>
        <v>1530373</v>
      </c>
      <c r="H1200" s="3195">
        <f>+H1195-'17NM_PLRecon'!E104</f>
        <v>25161521</v>
      </c>
      <c r="I1200" s="3195">
        <f>+I1195-'17NM_PLRecon'!F104</f>
        <v>21589099</v>
      </c>
      <c r="J1200" s="3195">
        <f>+J1195-'17NM_PLRecon'!G104</f>
        <v>1909604406.1799998</v>
      </c>
      <c r="K1200" s="3195">
        <f>+K1195-'17NM_PLRecon'!H104</f>
        <v>1720163706.9999995</v>
      </c>
      <c r="L1200" s="3195">
        <f>+L1195-'17NM_PLRecon'!I104</f>
        <v>716666274.18000007</v>
      </c>
      <c r="M1200" s="3195">
        <f>+M1195-'17NM_PLRecon'!J104</f>
        <v>670669825</v>
      </c>
      <c r="N1200" s="3195">
        <f>+N1195-'17NM_PLRecon'!K104</f>
        <v>475691114</v>
      </c>
      <c r="O1200" s="3195">
        <f>+O1195-'17NM_PLRecon'!L104</f>
        <v>434729566.99999988</v>
      </c>
      <c r="P1200" s="3195">
        <f>+P1195-'17NM_PLRecon'!M104</f>
        <v>240975160.17999992</v>
      </c>
      <c r="Q1200" s="3195">
        <f>+Q1195-'17NM_PLRecon'!N104</f>
        <v>235940258.00000009</v>
      </c>
      <c r="R1200" s="3195">
        <f>+R1195-'17NM_PLRecon'!O104</f>
        <v>50419493.000000015</v>
      </c>
      <c r="S1200" s="3195">
        <f>+S1195-'17NM_PLRecon'!P104</f>
        <v>47373339.000000007</v>
      </c>
      <c r="T1200" s="3195">
        <f>+T1195-'17NM_PLRecon'!Q104</f>
        <v>138167406</v>
      </c>
      <c r="U1200" s="3195">
        <f>+U1195-'17NM_PLRecon'!R104</f>
        <v>124041618.99999999</v>
      </c>
      <c r="V1200" s="3195">
        <f>+V1195-'17NM_PLRecon'!S104</f>
        <v>52388261.179999948</v>
      </c>
      <c r="W1200" s="3195">
        <f>+W1195-'17NM_PLRecon'!T104</f>
        <v>64525300.000000045</v>
      </c>
      <c r="X1200" s="4066"/>
      <c r="Y1200" s="4067"/>
      <c r="Z1200" s="4068"/>
      <c r="AA1200" s="3194"/>
      <c r="AB1200" s="3194"/>
      <c r="AC1200" s="3193"/>
    </row>
    <row r="1201" spans="5:29 16384:16384" hidden="1" x14ac:dyDescent="0.2">
      <c r="F1201" s="770"/>
      <c r="G1201" s="770"/>
      <c r="H1201" s="159"/>
      <c r="I1201" s="159"/>
      <c r="J1201" s="3195"/>
      <c r="K1201" s="3195"/>
      <c r="L1201" s="3195">
        <f>+L1195-'17NM_PLRecon'!I102</f>
        <v>716200152.62000012</v>
      </c>
      <c r="M1201" s="3195"/>
      <c r="N1201" s="3195"/>
      <c r="O1201" s="3195"/>
      <c r="P1201" s="3195"/>
      <c r="Q1201" s="3195"/>
      <c r="R1201" s="3195"/>
      <c r="S1201" s="3195"/>
      <c r="T1201" s="3195"/>
      <c r="U1201" s="3195"/>
      <c r="V1201" s="3195"/>
      <c r="W1201" s="3195"/>
      <c r="X1201" s="4066"/>
      <c r="Y1201" s="4067"/>
      <c r="Z1201" s="4068"/>
      <c r="AA1201" s="3194"/>
      <c r="AB1201" s="3194"/>
      <c r="AC1201" s="3193"/>
    </row>
    <row r="1202" spans="5:29 16384:16384" hidden="1" x14ac:dyDescent="0.2">
      <c r="F1202" s="770"/>
      <c r="G1202" s="770"/>
      <c r="J1202" s="3195"/>
      <c r="K1202" s="3195"/>
      <c r="L1202" s="3195">
        <f>+L1195-'17NM_PLRecon'!I100</f>
        <v>925241392.6500001</v>
      </c>
      <c r="M1202" s="3195"/>
      <c r="N1202" s="3195"/>
      <c r="O1202" s="3195"/>
      <c r="P1202" s="3195"/>
      <c r="Q1202" s="3195"/>
      <c r="R1202" s="3195"/>
      <c r="S1202" s="3195"/>
      <c r="T1202" s="3195"/>
      <c r="U1202" s="3195"/>
      <c r="V1202" s="3195"/>
      <c r="W1202" s="3195"/>
      <c r="X1202" s="4066"/>
      <c r="Y1202" s="4067"/>
      <c r="Z1202" s="4068"/>
      <c r="AA1202" s="3194"/>
      <c r="AB1202" s="3194"/>
      <c r="AC1202" s="3193"/>
    </row>
    <row r="1203" spans="5:29 16384:16384" hidden="1" x14ac:dyDescent="0.2">
      <c r="F1203" s="770"/>
      <c r="G1203" s="770"/>
      <c r="H1203" s="159"/>
      <c r="I1203" s="159"/>
      <c r="J1203" s="628"/>
      <c r="K1203" s="62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4066"/>
      <c r="Y1203" s="4067"/>
      <c r="Z1203" s="4068"/>
      <c r="AA1203" s="3194"/>
      <c r="AB1203" s="3194"/>
      <c r="AC1203" s="3193"/>
    </row>
    <row r="1204" spans="5:29 16384:16384" hidden="1" x14ac:dyDescent="0.2">
      <c r="F1204" s="770"/>
      <c r="G1204" s="770"/>
      <c r="J1204" s="770"/>
      <c r="K1204" s="770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4066"/>
      <c r="Y1204" s="4067"/>
      <c r="Z1204" s="4068"/>
      <c r="AA1204" s="3194"/>
      <c r="AB1204" s="3194"/>
      <c r="AC1204" s="3193"/>
    </row>
    <row r="1205" spans="5:29 16384:16384" hidden="1" x14ac:dyDescent="0.2">
      <c r="F1205" s="628">
        <f>+F1200-'17HPM_DATA_INPUT'!D720</f>
        <v>0</v>
      </c>
      <c r="G1205" s="628">
        <f>+G1200-'17HPM_DATA_INPUT'!E720</f>
        <v>0</v>
      </c>
      <c r="H1205" s="628">
        <f>+H1200-'17HPM_DATA_INPUT'!F720</f>
        <v>-190295</v>
      </c>
      <c r="I1205" s="628">
        <f>+I1200-'17HPM_DATA_INPUT'!G720</f>
        <v>-172040</v>
      </c>
      <c r="J1205" s="628">
        <f>+J1200-'17HPM_DATA_INPUT'!H720</f>
        <v>1204.1799998283386</v>
      </c>
      <c r="K1205" s="628">
        <f>+K1200-'17HPM_DATA_INPUT'!I720</f>
        <v>-2.0000004768371582</v>
      </c>
      <c r="L1205" s="628">
        <f>+L1200-'17HPM_DATA_INPUT'!J720</f>
        <v>1206.1800000667572</v>
      </c>
      <c r="M1205" s="628">
        <f>+M1200-'17HPM_DATA_INPUT'!K720</f>
        <v>1</v>
      </c>
      <c r="N1205" s="628">
        <f>+N1200-'17HPM_DATA_INPUT'!L720</f>
        <v>-9</v>
      </c>
      <c r="O1205" s="628">
        <f>+O1200-'17HPM_DATA_INPUT'!M720</f>
        <v>-4.0000001192092896</v>
      </c>
      <c r="P1205" s="628">
        <f>+P1200-'17HPM_DATA_INPUT'!N720</f>
        <v>1215.1799999177456</v>
      </c>
      <c r="Q1205" s="628">
        <f>+Q1200-'17HPM_DATA_INPUT'!O720</f>
        <v>4.0000000894069672</v>
      </c>
      <c r="R1205" s="628">
        <f>+R1200-'17HPM_DATA_INPUT'!P720</f>
        <v>3.0000000149011612</v>
      </c>
      <c r="S1205" s="628">
        <f>+S1200-'17HPM_DATA_INPUT'!Q720</f>
        <v>7.0000000074505806</v>
      </c>
      <c r="T1205" s="628">
        <f>+T1200-'17HPM_DATA_INPUT'!R720</f>
        <v>-2</v>
      </c>
      <c r="U1205" s="628">
        <f>+U1200-'17HPM_DATA_INPUT'!S720</f>
        <v>0.99999998509883881</v>
      </c>
      <c r="V1205" s="628">
        <f>+V1200-'17HPM_DATA_INPUT'!T720</f>
        <v>1215.1799999475479</v>
      </c>
      <c r="W1205" s="628">
        <f>+W1200-'17HPM_DATA_INPUT'!U720</f>
        <v>-3.9999999552965164</v>
      </c>
      <c r="X1205" s="4066"/>
      <c r="Y1205" s="4067"/>
      <c r="Z1205" s="4068"/>
      <c r="AA1205" s="3194"/>
      <c r="AB1205" s="3194"/>
      <c r="AC1205" s="3193"/>
    </row>
    <row r="1206" spans="5:29 16384:16384" hidden="1" x14ac:dyDescent="0.2">
      <c r="F1206" s="770"/>
      <c r="G1206" s="770"/>
      <c r="J1206" s="159"/>
      <c r="K1206" s="159"/>
      <c r="L1206" s="159"/>
      <c r="M1206" s="159"/>
      <c r="N1206" s="159"/>
      <c r="O1206" s="159"/>
      <c r="P1206" s="159"/>
      <c r="Q1206" s="159"/>
      <c r="R1206" s="159"/>
      <c r="S1206" s="159"/>
      <c r="T1206" s="159"/>
      <c r="U1206" s="159"/>
      <c r="V1206" s="159"/>
      <c r="W1206" s="159"/>
      <c r="X1206" s="4042"/>
      <c r="Y1206" s="4067"/>
      <c r="Z1206" s="4068"/>
      <c r="AA1206" s="3194"/>
      <c r="AB1206" s="3194"/>
      <c r="AC1206" s="3193"/>
    </row>
    <row r="1207" spans="5:29 16384:16384" x14ac:dyDescent="0.2">
      <c r="F1207" s="770"/>
      <c r="G1207" s="770"/>
      <c r="J1207" s="159"/>
      <c r="K1207" s="159"/>
      <c r="L1207" s="159"/>
      <c r="M1207" s="159"/>
      <c r="N1207" s="159"/>
      <c r="O1207" s="159"/>
      <c r="P1207" s="159"/>
      <c r="Q1207" s="159"/>
      <c r="R1207" s="159"/>
      <c r="S1207" s="159"/>
      <c r="T1207" s="159"/>
      <c r="U1207" s="159"/>
      <c r="V1207" s="159"/>
      <c r="W1207" s="159"/>
      <c r="X1207" s="4042"/>
      <c r="Y1207" s="4067"/>
      <c r="Z1207" s="4068"/>
      <c r="AA1207" s="3194"/>
      <c r="AB1207" s="3194"/>
    </row>
    <row r="1208" spans="5:29 16384:16384" x14ac:dyDescent="0.2">
      <c r="J1208" s="632"/>
      <c r="K1208" s="632"/>
    </row>
    <row r="1209" spans="5:29 16384:16384" x14ac:dyDescent="0.2">
      <c r="J1209" s="770"/>
      <c r="K1209" s="770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4066"/>
    </row>
    <row r="1212" spans="5:29 16384:16384" x14ac:dyDescent="0.2">
      <c r="E1212" s="770"/>
      <c r="F1212" s="770"/>
      <c r="G1212" s="159"/>
      <c r="H1212" s="159"/>
      <c r="I1212" s="159"/>
      <c r="J1212" s="159"/>
      <c r="K1212" s="159"/>
      <c r="L1212" s="159"/>
      <c r="M1212" s="159"/>
      <c r="N1212" s="159"/>
      <c r="O1212" s="159"/>
      <c r="P1212" s="159"/>
      <c r="Q1212" s="159"/>
      <c r="R1212" s="159"/>
      <c r="S1212" s="159"/>
      <c r="T1212" s="159"/>
      <c r="U1212" s="833"/>
      <c r="V1212" s="833"/>
      <c r="W1212" s="833"/>
      <c r="X1212" s="4066"/>
      <c r="Y1212" s="4067"/>
    </row>
    <row r="1213" spans="5:29 16384:16384" x14ac:dyDescent="0.2">
      <c r="J1213" s="159"/>
      <c r="K1213" s="159"/>
      <c r="L1213" s="159"/>
      <c r="M1213" s="159"/>
      <c r="N1213" s="159"/>
      <c r="O1213" s="159"/>
      <c r="P1213" s="159"/>
      <c r="Q1213" s="159"/>
      <c r="R1213" s="159"/>
      <c r="S1213" s="159"/>
      <c r="T1213" s="159"/>
      <c r="U1213" s="159"/>
      <c r="V1213" s="159"/>
      <c r="W1213" s="159"/>
      <c r="X1213" s="4042"/>
    </row>
    <row r="1214" spans="5:29 16384:16384" x14ac:dyDescent="0.2">
      <c r="XFD1214" s="770"/>
    </row>
    <row r="1215" spans="5:29 16384:16384" x14ac:dyDescent="0.2">
      <c r="E1215" s="770"/>
      <c r="F1215" s="159"/>
      <c r="G1215" s="159"/>
      <c r="H1215" s="159"/>
      <c r="I1215" s="159"/>
      <c r="J1215" s="159"/>
      <c r="K1215" s="159"/>
      <c r="L1215" s="159"/>
      <c r="M1215" s="159"/>
      <c r="N1215" s="159"/>
      <c r="O1215" s="159"/>
      <c r="P1215" s="159"/>
      <c r="Q1215" s="159"/>
      <c r="R1215" s="833"/>
      <c r="S1215" s="833"/>
      <c r="T1215" s="833"/>
      <c r="U1215" s="833"/>
    </row>
    <row r="1216" spans="5:29 16384:16384" x14ac:dyDescent="0.2">
      <c r="G1216" s="159"/>
      <c r="H1216" s="159"/>
      <c r="I1216" s="159"/>
      <c r="J1216" s="159"/>
      <c r="K1216" s="159"/>
      <c r="L1216" s="159"/>
      <c r="M1216" s="159"/>
      <c r="N1216" s="159"/>
      <c r="O1216" s="159"/>
      <c r="P1216" s="159"/>
      <c r="Q1216" s="159"/>
      <c r="R1216" s="159"/>
      <c r="S1216" s="159"/>
      <c r="T1216" s="159"/>
      <c r="U1216" s="159"/>
      <c r="V1216" s="159"/>
      <c r="W1216" s="159"/>
      <c r="X1216" s="4042"/>
    </row>
    <row r="1218" spans="5:29 16384:16384" x14ac:dyDescent="0.2">
      <c r="J1218" s="159"/>
    </row>
    <row r="1219" spans="5:29 16384:16384" s="2433" customFormat="1" x14ac:dyDescent="0.2">
      <c r="E1219" s="2430"/>
      <c r="F1219" s="2430"/>
      <c r="G1219" s="2431"/>
      <c r="H1219" s="2431"/>
      <c r="I1219" s="2431"/>
      <c r="J1219" s="2431"/>
      <c r="K1219" s="2431"/>
      <c r="L1219" s="2431"/>
      <c r="M1219" s="2431"/>
      <c r="N1219" s="2431"/>
      <c r="O1219" s="2431"/>
      <c r="P1219" s="2431"/>
      <c r="Q1219" s="2431"/>
      <c r="R1219" s="2431"/>
      <c r="S1219" s="2431"/>
      <c r="T1219" s="2431"/>
      <c r="U1219" s="2432"/>
      <c r="V1219" s="2432"/>
      <c r="W1219" s="2432"/>
      <c r="X1219" s="4066"/>
      <c r="Y1219" s="4067"/>
      <c r="Z1219" s="4054"/>
      <c r="AA1219" s="3189"/>
      <c r="AB1219" s="3189"/>
      <c r="AC1219" s="3186"/>
      <c r="XFD1219" s="2430"/>
    </row>
    <row r="1220" spans="5:29 16384:16384" s="2433" customFormat="1" x14ac:dyDescent="0.2">
      <c r="E1220" s="2430"/>
      <c r="F1220" s="2431">
        <v>34</v>
      </c>
      <c r="G1220" s="2433" t="s">
        <v>673</v>
      </c>
      <c r="H1220" s="2431"/>
      <c r="I1220" s="2431"/>
      <c r="J1220" s="2431">
        <v>478058560.10999995</v>
      </c>
      <c r="K1220" s="2431">
        <v>449713773.67999995</v>
      </c>
      <c r="L1220" s="2431">
        <v>197761361.05999997</v>
      </c>
      <c r="M1220" s="2431">
        <v>213978155.19220001</v>
      </c>
      <c r="N1220" s="2431">
        <v>123907654.84</v>
      </c>
      <c r="O1220" s="2431">
        <v>143236016.47999999</v>
      </c>
      <c r="P1220" s="2431">
        <v>73853706.219999999</v>
      </c>
      <c r="Q1220" s="2431">
        <v>70742138.712200016</v>
      </c>
      <c r="R1220" s="2432">
        <v>13404471.370000003</v>
      </c>
      <c r="S1220" s="2432">
        <v>15611281.459999995</v>
      </c>
      <c r="T1220" s="2432">
        <v>34116046.849999994</v>
      </c>
      <c r="U1220" s="2432">
        <v>37162900.329999991</v>
      </c>
      <c r="V1220" s="2433">
        <v>26333188</v>
      </c>
      <c r="W1220" s="2433">
        <v>17967956.922199987</v>
      </c>
      <c r="X1220" s="4053"/>
      <c r="Y1220" s="4057"/>
      <c r="Z1220" s="4054"/>
      <c r="AA1220" s="3189"/>
      <c r="AB1220" s="3189"/>
      <c r="AC1220" s="3186"/>
    </row>
    <row r="1221" spans="5:29 16384:16384" s="2433" customFormat="1" x14ac:dyDescent="0.2">
      <c r="F1221" s="2433">
        <v>35</v>
      </c>
      <c r="G1221" s="2433" t="s">
        <v>1320</v>
      </c>
      <c r="J1221" s="2431">
        <f t="shared" ref="J1221:W1221" si="1467">J1220+J562</f>
        <v>478059006.10999995</v>
      </c>
      <c r="K1221" s="2431">
        <f t="shared" si="1467"/>
        <v>449713905.67999995</v>
      </c>
      <c r="L1221" s="2431">
        <f t="shared" si="1467"/>
        <v>197761361.05999997</v>
      </c>
      <c r="M1221" s="2431">
        <f t="shared" si="1467"/>
        <v>213978155.19220001</v>
      </c>
      <c r="N1221" s="2431">
        <f t="shared" si="1467"/>
        <v>123907814.84</v>
      </c>
      <c r="O1221" s="2431">
        <f t="shared" si="1467"/>
        <v>143236071.47999999</v>
      </c>
      <c r="P1221" s="2431">
        <f t="shared" si="1467"/>
        <v>73853546.219999999</v>
      </c>
      <c r="Q1221" s="2431">
        <f t="shared" si="1467"/>
        <v>70742083.712200016</v>
      </c>
      <c r="R1221" s="2431">
        <f t="shared" si="1467"/>
        <v>13404472.370000003</v>
      </c>
      <c r="S1221" s="2431">
        <f t="shared" si="1467"/>
        <v>15611281.459999995</v>
      </c>
      <c r="T1221" s="2431">
        <f t="shared" si="1467"/>
        <v>34116108.849999994</v>
      </c>
      <c r="U1221" s="2431">
        <f t="shared" si="1467"/>
        <v>37162921.329999991</v>
      </c>
      <c r="V1221" s="2431">
        <f t="shared" si="1467"/>
        <v>26332965</v>
      </c>
      <c r="W1221" s="2431">
        <f t="shared" si="1467"/>
        <v>17967880.922199987</v>
      </c>
      <c r="X1221" s="4042"/>
      <c r="Y1221" s="4057"/>
      <c r="Z1221" s="4054"/>
      <c r="AA1221" s="3189"/>
      <c r="AB1221" s="3189"/>
      <c r="AC1221" s="3186"/>
    </row>
    <row r="1222" spans="5:29 16384:16384" s="2433" customFormat="1" x14ac:dyDescent="0.2">
      <c r="F1222" s="2433">
        <v>36</v>
      </c>
      <c r="G1222" s="2433" t="s">
        <v>299</v>
      </c>
      <c r="J1222" s="2431">
        <f t="shared" ref="J1222:W1222" si="1468">J1221+J760</f>
        <v>681766406.1099999</v>
      </c>
      <c r="K1222" s="2431">
        <f t="shared" si="1468"/>
        <v>644765393.67999995</v>
      </c>
      <c r="L1222" s="2431">
        <f t="shared" si="1468"/>
        <v>246958155.05999997</v>
      </c>
      <c r="M1222" s="2431">
        <f t="shared" si="1468"/>
        <v>264931813.19220001</v>
      </c>
      <c r="N1222" s="2431">
        <f t="shared" si="1468"/>
        <v>158791673.84</v>
      </c>
      <c r="O1222" s="2431">
        <f t="shared" si="1468"/>
        <v>178527402.47999999</v>
      </c>
      <c r="P1222" s="2431">
        <f t="shared" si="1468"/>
        <v>88166481.219999999</v>
      </c>
      <c r="Q1222" s="2431">
        <f t="shared" si="1468"/>
        <v>86404410.712200016</v>
      </c>
      <c r="R1222" s="2431">
        <f t="shared" si="1468"/>
        <v>24413870.370000005</v>
      </c>
      <c r="S1222" s="2431">
        <f t="shared" si="1468"/>
        <v>26520610.459999993</v>
      </c>
      <c r="T1222" s="2431">
        <f t="shared" si="1468"/>
        <v>44476220.849999994</v>
      </c>
      <c r="U1222" s="2431">
        <f t="shared" si="1468"/>
        <v>47370483.329999991</v>
      </c>
      <c r="V1222" s="2431">
        <f t="shared" si="1468"/>
        <v>19276390</v>
      </c>
      <c r="W1222" s="2431">
        <f t="shared" si="1468"/>
        <v>12513316.922199987</v>
      </c>
      <c r="X1222" s="4042"/>
      <c r="Y1222" s="4057"/>
      <c r="Z1222" s="4053"/>
      <c r="AA1222" s="3186"/>
      <c r="AB1222" s="3186"/>
      <c r="AC1222" s="3186"/>
    </row>
    <row r="1223" spans="5:29 16384:16384" s="2433" customFormat="1" x14ac:dyDescent="0.2">
      <c r="J1223" s="2431">
        <f>+J1222-J1191</f>
        <v>-1233806942.3000002</v>
      </c>
      <c r="K1223" s="2431">
        <f t="shared" ref="K1223:W1223" si="1469">+K1222-K1191</f>
        <v>-982561311.17771637</v>
      </c>
      <c r="L1223" s="2431">
        <f t="shared" si="1469"/>
        <v>-586054024.30096948</v>
      </c>
      <c r="M1223" s="2431">
        <f t="shared" si="1469"/>
        <v>-454567105.53780001</v>
      </c>
      <c r="N1223" s="2431">
        <f t="shared" si="1469"/>
        <v>-406936320.96566546</v>
      </c>
      <c r="O1223" s="2431">
        <f t="shared" si="1469"/>
        <v>-311196118.5115</v>
      </c>
      <c r="P1223" s="2431">
        <f t="shared" si="1469"/>
        <v>-179117703.33530381</v>
      </c>
      <c r="Q1223" s="2431">
        <f t="shared" si="1469"/>
        <v>-143370987.02630004</v>
      </c>
      <c r="R1223" s="2431">
        <f t="shared" si="1469"/>
        <v>-36650148.916480981</v>
      </c>
      <c r="S1223" s="2431">
        <f t="shared" si="1469"/>
        <v>-28152828.765800014</v>
      </c>
      <c r="T1223" s="2431">
        <f t="shared" si="1469"/>
        <v>-91172380.69909665</v>
      </c>
      <c r="U1223" s="2431">
        <f t="shared" si="1469"/>
        <v>-67001696.087499999</v>
      </c>
      <c r="V1223" s="2431">
        <f t="shared" si="1469"/>
        <v>-51295173.719726235</v>
      </c>
      <c r="W1223" s="2431">
        <f t="shared" si="1469"/>
        <v>-48216462.17300003</v>
      </c>
      <c r="X1223" s="4042"/>
      <c r="Y1223" s="4057"/>
      <c r="Z1223" s="4053"/>
      <c r="AA1223" s="3186"/>
      <c r="AB1223" s="3186"/>
      <c r="AC1223" s="3186"/>
    </row>
    <row r="1224" spans="5:29 16384:16384" s="2433" customFormat="1" x14ac:dyDescent="0.2">
      <c r="X1224" s="4053"/>
      <c r="Y1224" s="4057"/>
      <c r="Z1224" s="4054"/>
      <c r="AA1224" s="3189"/>
      <c r="AB1224" s="3189"/>
      <c r="AC1224" s="3186"/>
    </row>
    <row r="1225" spans="5:29 16384:16384" s="2433" customFormat="1" x14ac:dyDescent="0.2">
      <c r="F1225" s="2433">
        <v>31</v>
      </c>
      <c r="G1225" s="2433" t="s">
        <v>658</v>
      </c>
      <c r="J1225" s="2433">
        <v>121294059.38</v>
      </c>
      <c r="K1225" s="2433">
        <v>117679484.22</v>
      </c>
      <c r="L1225" s="2433">
        <v>58230777.259999998</v>
      </c>
      <c r="M1225" s="2433">
        <v>61310121.240000002</v>
      </c>
      <c r="N1225" s="2433">
        <v>40496802.500000007</v>
      </c>
      <c r="O1225" s="2433">
        <v>40213122.580000006</v>
      </c>
      <c r="P1225" s="2433">
        <v>17733974.760000002</v>
      </c>
      <c r="Q1225" s="2433">
        <v>21096998.659999996</v>
      </c>
      <c r="R1225" s="2433">
        <v>2652999.5899999994</v>
      </c>
      <c r="S1225" s="2433">
        <v>2452595.9900000002</v>
      </c>
      <c r="T1225" s="2433">
        <v>11640919.719999997</v>
      </c>
      <c r="U1225" s="2433">
        <v>10993408.389999999</v>
      </c>
      <c r="V1225" s="2433">
        <v>3440055.4500000039</v>
      </c>
      <c r="W1225" s="2433">
        <v>7650994.2799999965</v>
      </c>
      <c r="X1225" s="4053"/>
      <c r="Y1225" s="4057"/>
      <c r="Z1225" s="4053"/>
      <c r="AA1225" s="3186"/>
      <c r="AB1225" s="3186"/>
      <c r="AC1225" s="3186"/>
    </row>
    <row r="1226" spans="5:29 16384:16384" s="2433" customFormat="1" x14ac:dyDescent="0.2">
      <c r="J1226" s="2431">
        <f t="shared" ref="J1226:W1226" si="1470">+J1225-J1192</f>
        <v>-226490461.62</v>
      </c>
      <c r="K1226" s="2431">
        <f t="shared" si="1470"/>
        <v>-202791974.78</v>
      </c>
      <c r="L1226" s="2431">
        <f t="shared" si="1470"/>
        <v>-89300462.74000001</v>
      </c>
      <c r="M1226" s="2431">
        <f t="shared" si="1470"/>
        <v>-78732088.75999999</v>
      </c>
      <c r="N1226" s="2431">
        <f t="shared" si="1470"/>
        <v>-65213922.499999993</v>
      </c>
      <c r="O1226" s="2431">
        <f t="shared" si="1470"/>
        <v>-59114544.419999994</v>
      </c>
      <c r="P1226" s="2431">
        <f t="shared" si="1470"/>
        <v>-24086540.239999998</v>
      </c>
      <c r="Q1226" s="2431">
        <f t="shared" si="1470"/>
        <v>-19617544.340000004</v>
      </c>
      <c r="R1226" s="2431">
        <f t="shared" si="1470"/>
        <v>-3476041.4100000006</v>
      </c>
      <c r="S1226" s="2431">
        <f t="shared" si="1470"/>
        <v>-3120008.01</v>
      </c>
      <c r="T1226" s="2431">
        <f t="shared" si="1470"/>
        <v>-18286681.280000001</v>
      </c>
      <c r="U1226" s="2431">
        <f t="shared" si="1470"/>
        <v>-17499191.609999999</v>
      </c>
      <c r="V1226" s="2431">
        <f t="shared" si="1470"/>
        <v>-2323817.5499999961</v>
      </c>
      <c r="W1226" s="2431">
        <f t="shared" si="1470"/>
        <v>1001655.2799999965</v>
      </c>
      <c r="X1226" s="4042"/>
      <c r="Y1226" s="4035"/>
      <c r="Z1226" s="4053"/>
      <c r="AA1226" s="3186"/>
      <c r="AB1226" s="3186"/>
      <c r="AC1226" s="3186"/>
    </row>
    <row r="1227" spans="5:29 16384:16384" s="2433" customFormat="1" x14ac:dyDescent="0.2">
      <c r="F1227" s="2433">
        <v>32</v>
      </c>
      <c r="G1227" s="2433" t="s">
        <v>660</v>
      </c>
      <c r="J1227" s="2433">
        <v>31579456.270000003</v>
      </c>
      <c r="K1227" s="2433">
        <v>27549036.389999997</v>
      </c>
      <c r="L1227" s="2433">
        <v>11451316.91</v>
      </c>
      <c r="M1227" s="2433">
        <v>10110179.380000003</v>
      </c>
      <c r="N1227" s="2433">
        <v>6683332.7799999993</v>
      </c>
      <c r="O1227" s="2433">
        <v>5929336.1400000015</v>
      </c>
      <c r="P1227" s="2433">
        <v>4767984.129999998</v>
      </c>
      <c r="Q1227" s="2433">
        <v>4180843.2399999993</v>
      </c>
      <c r="R1227" s="2433">
        <v>845178.1100000001</v>
      </c>
      <c r="S1227" s="2433">
        <v>748458.31</v>
      </c>
      <c r="T1227" s="2433">
        <v>2964125.87</v>
      </c>
      <c r="U1227" s="2433">
        <v>2520436.5300000003</v>
      </c>
      <c r="V1227" s="2433">
        <v>958680.15</v>
      </c>
      <c r="W1227" s="2433">
        <v>911948.39999999979</v>
      </c>
      <c r="X1227" s="4053"/>
      <c r="Y1227" s="4057"/>
      <c r="Z1227" s="4053"/>
      <c r="AA1227" s="3186"/>
      <c r="AB1227" s="3186"/>
      <c r="AC1227" s="3186"/>
    </row>
    <row r="1228" spans="5:29 16384:16384" s="2433" customFormat="1" x14ac:dyDescent="0.2">
      <c r="J1228" s="2431">
        <f t="shared" ref="J1228:W1228" si="1471">+J1227-J1193</f>
        <v>-42732203.729999997</v>
      </c>
      <c r="K1228" s="2431">
        <f t="shared" si="1471"/>
        <v>-53353658.609999999</v>
      </c>
      <c r="L1228" s="2431">
        <f t="shared" si="1471"/>
        <v>-13071140.09</v>
      </c>
      <c r="M1228" s="2431">
        <f t="shared" si="1471"/>
        <v>-17325415.619999997</v>
      </c>
      <c r="N1228" s="2431">
        <f t="shared" si="1471"/>
        <v>-9095538.2200000007</v>
      </c>
      <c r="O1228" s="2431">
        <f t="shared" si="1471"/>
        <v>-12132698.859999999</v>
      </c>
      <c r="P1228" s="2431">
        <f t="shared" si="1471"/>
        <v>-3975601.870000002</v>
      </c>
      <c r="Q1228" s="2431">
        <f t="shared" si="1471"/>
        <v>-5192716.7600000007</v>
      </c>
      <c r="R1228" s="2431">
        <f t="shared" si="1471"/>
        <v>-1102076.8899999999</v>
      </c>
      <c r="S1228" s="2431">
        <f t="shared" si="1471"/>
        <v>-1597928.69</v>
      </c>
      <c r="T1228" s="2431">
        <f t="shared" si="1471"/>
        <v>-5655388.1299999999</v>
      </c>
      <c r="U1228" s="2431">
        <f t="shared" si="1471"/>
        <v>-6152520.4699999997</v>
      </c>
      <c r="V1228" s="2431">
        <f t="shared" si="1471"/>
        <v>2781863.15</v>
      </c>
      <c r="W1228" s="2431">
        <f t="shared" si="1471"/>
        <v>2557732.4</v>
      </c>
      <c r="X1228" s="4042"/>
      <c r="Y1228" s="4057"/>
      <c r="Z1228" s="4053"/>
      <c r="AA1228" s="3186"/>
      <c r="AB1228" s="3186"/>
      <c r="AC1228" s="3186"/>
    </row>
    <row r="1229" spans="5:29 16384:16384" s="2433" customFormat="1" x14ac:dyDescent="0.2">
      <c r="X1229" s="4053"/>
      <c r="Y1229" s="4057"/>
      <c r="Z1229" s="4054"/>
      <c r="AA1229" s="3189"/>
      <c r="AB1229" s="3189"/>
      <c r="AC1229" s="3186"/>
    </row>
    <row r="1230" spans="5:29 16384:16384" s="2433" customFormat="1" x14ac:dyDescent="0.2">
      <c r="X1230" s="4053"/>
      <c r="Y1230" s="4057"/>
      <c r="Z1230" s="4054"/>
      <c r="AA1230" s="3189"/>
      <c r="AB1230" s="3189"/>
      <c r="AC1230" s="3186"/>
    </row>
    <row r="1231" spans="5:29 16384:16384" s="2433" customFormat="1" x14ac:dyDescent="0.2">
      <c r="X1231" s="4053"/>
      <c r="Y1231" s="4057"/>
      <c r="Z1231" s="4054"/>
      <c r="AA1231" s="3189"/>
      <c r="AB1231" s="3189"/>
      <c r="AC1231" s="3186"/>
    </row>
    <row r="1232" spans="5:29 16384:16384" s="2433" customFormat="1" x14ac:dyDescent="0.2">
      <c r="X1232" s="4053"/>
      <c r="Y1232" s="4057"/>
      <c r="Z1232" s="4054"/>
      <c r="AA1232" s="3189"/>
      <c r="AB1232" s="3189"/>
      <c r="AC1232" s="3186"/>
    </row>
    <row r="1233" spans="24:29" s="2433" customFormat="1" x14ac:dyDescent="0.2">
      <c r="X1233" s="4053"/>
      <c r="Y1233" s="4057"/>
      <c r="Z1233" s="4054"/>
      <c r="AA1233" s="3189"/>
      <c r="AB1233" s="3189"/>
      <c r="AC1233" s="3186"/>
    </row>
    <row r="1234" spans="24:29" s="2433" customFormat="1" x14ac:dyDescent="0.2">
      <c r="X1234" s="4053"/>
      <c r="Y1234" s="4057"/>
      <c r="Z1234" s="4054"/>
      <c r="AA1234" s="3189"/>
      <c r="AB1234" s="3189"/>
      <c r="AC1234" s="3186"/>
    </row>
    <row r="1235" spans="24:29" s="2433" customFormat="1" x14ac:dyDescent="0.2">
      <c r="X1235" s="4053"/>
      <c r="Y1235" s="4057"/>
      <c r="Z1235" s="4054"/>
      <c r="AA1235" s="3189"/>
      <c r="AB1235" s="3189"/>
      <c r="AC1235" s="3186"/>
    </row>
    <row r="1236" spans="24:29" s="2433" customFormat="1" x14ac:dyDescent="0.2">
      <c r="X1236" s="4053"/>
      <c r="Y1236" s="4057"/>
      <c r="Z1236" s="4054"/>
      <c r="AA1236" s="3189"/>
      <c r="AB1236" s="3189"/>
      <c r="AC1236" s="3186"/>
    </row>
    <row r="1237" spans="24:29" s="2433" customFormat="1" x14ac:dyDescent="0.2">
      <c r="X1237" s="4053"/>
      <c r="Y1237" s="4057"/>
      <c r="Z1237" s="4054"/>
      <c r="AA1237" s="3189"/>
      <c r="AB1237" s="3189"/>
      <c r="AC1237" s="3186"/>
    </row>
    <row r="1238" spans="24:29" s="2433" customFormat="1" x14ac:dyDescent="0.2">
      <c r="X1238" s="4053"/>
      <c r="Y1238" s="4057"/>
      <c r="Z1238" s="4054"/>
      <c r="AA1238" s="3189"/>
      <c r="AB1238" s="3189"/>
      <c r="AC1238" s="3186"/>
    </row>
    <row r="1239" spans="24:29" s="2433" customFormat="1" x14ac:dyDescent="0.2">
      <c r="X1239" s="4053"/>
      <c r="Y1239" s="4057"/>
      <c r="Z1239" s="4054"/>
      <c r="AA1239" s="3189"/>
      <c r="AB1239" s="3189"/>
      <c r="AC1239" s="3186"/>
    </row>
  </sheetData>
  <sheetProtection selectLockedCells="1" selectUnlockedCells="1"/>
  <autoFilter ref="D9:W1197"/>
  <mergeCells count="24">
    <mergeCell ref="D1:W1"/>
    <mergeCell ref="D2:W2"/>
    <mergeCell ref="D3:W3"/>
    <mergeCell ref="T8:U8"/>
    <mergeCell ref="V8:W8"/>
    <mergeCell ref="F8:G8"/>
    <mergeCell ref="H8:I8"/>
    <mergeCell ref="J8:K8"/>
    <mergeCell ref="L8:M8"/>
    <mergeCell ref="N8:O8"/>
    <mergeCell ref="P8:Q8"/>
    <mergeCell ref="R8:S8"/>
    <mergeCell ref="AT8:AU8"/>
    <mergeCell ref="AD8:AE8"/>
    <mergeCell ref="AF8:AG8"/>
    <mergeCell ref="AH8:AI8"/>
    <mergeCell ref="AJ8:AK8"/>
    <mergeCell ref="AL8:AM8"/>
    <mergeCell ref="AN8:AO8"/>
    <mergeCell ref="AD1:AR1"/>
    <mergeCell ref="AD2:AR2"/>
    <mergeCell ref="AD3:AR3"/>
    <mergeCell ref="AP8:AQ8"/>
    <mergeCell ref="AR8:AS8"/>
  </mergeCells>
  <conditionalFormatting sqref="D86">
    <cfRule type="expression" dxfId="118" priority="22" stopIfTrue="1">
      <formula>0</formula>
    </cfRule>
  </conditionalFormatting>
  <conditionalFormatting sqref="A86">
    <cfRule type="expression" dxfId="117" priority="1" stopIfTrue="1">
      <formula>0</formula>
    </cfRule>
  </conditionalFormatting>
  <printOptions horizontalCentered="1" gridLines="1"/>
  <pageMargins left="0" right="0" top="0.25" bottom="0.5" header="0.3" footer="0.3"/>
  <pageSetup scale="51" firstPageNumber="4" fitToHeight="22" orientation="landscape" useFirstPageNumber="1" r:id="rId1"/>
  <headerFooter>
    <oddFooter>&amp;L&amp;F&amp;R&amp;"Arial,Bold"&amp;14Page &amp;P</oddFooter>
  </headerFooter>
  <rowBreaks count="4" manualBreakCount="4">
    <brk id="839" min="3" max="22" man="1"/>
    <brk id="921" min="3" max="22" man="1"/>
    <brk id="1029" min="3" max="22" man="1"/>
    <brk id="1177" min="3" max="22" man="1"/>
  </rowBreaks>
  <cellWatches>
    <cellWatch r="K898"/>
  </cellWatche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tabColor rgb="FF66FFFF"/>
  </sheetPr>
  <dimension ref="A1:BY768"/>
  <sheetViews>
    <sheetView zoomScale="80" zoomScaleNormal="80" workbookViewId="0">
      <pane xSplit="3" ySplit="2" topLeftCell="D476" activePane="bottomRight" state="frozen"/>
      <selection activeCell="I681" sqref="I681"/>
      <selection pane="topRight" activeCell="I681" sqref="I681"/>
      <selection pane="bottomLeft" activeCell="I681" sqref="I681"/>
      <selection pane="bottomRight" activeCell="C497" sqref="C1:C1048576"/>
    </sheetView>
  </sheetViews>
  <sheetFormatPr defaultColWidth="9.140625" defaultRowHeight="15.2" customHeight="1" x14ac:dyDescent="0.2"/>
  <cols>
    <col min="1" max="1" width="57.140625" style="3223" hidden="1" customWidth="1"/>
    <col min="2" max="2" width="3.5703125" style="3223" customWidth="1"/>
    <col min="3" max="3" width="28.140625" style="3399" customWidth="1"/>
    <col min="4" max="7" width="12.140625" style="3400" customWidth="1"/>
    <col min="8" max="8" width="13.5703125" style="3401" customWidth="1"/>
    <col min="9" max="9" width="14.42578125" style="3401" customWidth="1"/>
    <col min="10" max="10" width="15.140625" style="3401" customWidth="1"/>
    <col min="11" max="11" width="15.7109375" style="3401" customWidth="1"/>
    <col min="12" max="12" width="15.5703125" style="3400" customWidth="1"/>
    <col min="13" max="15" width="12.140625" style="3400" customWidth="1"/>
    <col min="16" max="16" width="12.140625" style="3401" customWidth="1"/>
    <col min="17" max="21" width="12.140625" style="3400" customWidth="1"/>
    <col min="22" max="22" width="7" style="3223" customWidth="1"/>
    <col min="23" max="23" width="6.28515625" style="3223" customWidth="1"/>
    <col min="24" max="24" width="14.140625" style="3305" customWidth="1"/>
    <col min="25" max="25" width="12" style="3305" customWidth="1"/>
    <col min="26" max="26" width="10.140625" style="3228" customWidth="1"/>
    <col min="27" max="27" width="12" style="3228" customWidth="1"/>
    <col min="28" max="28" width="12" style="3233" customWidth="1"/>
    <col min="29" max="29" width="8" style="3223" customWidth="1"/>
    <col min="30" max="30" width="8" style="3233" customWidth="1"/>
    <col min="31" max="31" width="8.85546875" style="3233" customWidth="1"/>
    <col min="32" max="32" width="8" style="3233" customWidth="1"/>
    <col min="33" max="33" width="8.85546875" style="3233" customWidth="1"/>
    <col min="34" max="34" width="3" style="3223" customWidth="1"/>
    <col min="35" max="35" width="26" style="3243" customWidth="1"/>
    <col min="36" max="36" width="13.7109375" style="3243" customWidth="1"/>
    <col min="37" max="37" width="57.7109375" style="3243" customWidth="1"/>
    <col min="38" max="55" width="2.28515625" style="3244" customWidth="1"/>
    <col min="56" max="56" width="46" style="3223" customWidth="1"/>
    <col min="57" max="57" width="9.140625" style="3223" customWidth="1"/>
    <col min="58" max="58" width="6.42578125" style="3223" customWidth="1"/>
    <col min="59" max="59" width="9.140625" style="3223" customWidth="1"/>
    <col min="60" max="77" width="7.5703125" style="3223" customWidth="1"/>
    <col min="78" max="16384" width="9.140625" style="3223"/>
  </cols>
  <sheetData>
    <row r="1" spans="1:77" s="3238" customFormat="1" ht="15.2" customHeight="1" x14ac:dyDescent="0.2">
      <c r="B1" s="3239"/>
      <c r="C1" s="3240"/>
      <c r="D1" s="3881" t="s">
        <v>1176</v>
      </c>
      <c r="E1" s="3881" t="s">
        <v>1177</v>
      </c>
      <c r="F1" s="3881" t="s">
        <v>1178</v>
      </c>
      <c r="G1" s="3881" t="s">
        <v>1179</v>
      </c>
      <c r="H1" s="3883" t="s">
        <v>1180</v>
      </c>
      <c r="I1" s="3879" t="s">
        <v>1181</v>
      </c>
      <c r="J1" s="3879" t="s">
        <v>1184</v>
      </c>
      <c r="K1" s="3879" t="s">
        <v>1185</v>
      </c>
      <c r="L1" s="3889" t="s">
        <v>1186</v>
      </c>
      <c r="M1" s="3889" t="s">
        <v>1187</v>
      </c>
      <c r="N1" s="3887" t="s">
        <v>1188</v>
      </c>
      <c r="O1" s="3887" t="s">
        <v>1189</v>
      </c>
      <c r="P1" s="3891" t="s">
        <v>1190</v>
      </c>
      <c r="Q1" s="3893" t="s">
        <v>1191</v>
      </c>
      <c r="R1" s="3893" t="s">
        <v>1192</v>
      </c>
      <c r="S1" s="3893" t="s">
        <v>1193</v>
      </c>
      <c r="T1" s="3887" t="s">
        <v>1194</v>
      </c>
      <c r="U1" s="3887" t="s">
        <v>1195</v>
      </c>
      <c r="X1" s="3241"/>
      <c r="Y1" s="3241"/>
      <c r="Z1" s="3242"/>
      <c r="AA1" s="3242"/>
      <c r="AB1" s="3239"/>
      <c r="AD1" s="3239"/>
      <c r="AE1" s="3239"/>
      <c r="AF1" s="3239"/>
      <c r="AG1" s="3239"/>
      <c r="AI1" s="3243"/>
      <c r="AJ1" s="3243"/>
      <c r="AK1" s="3243"/>
      <c r="AL1" s="3244"/>
      <c r="AM1" s="3244"/>
      <c r="AN1" s="3244"/>
      <c r="AO1" s="3244"/>
      <c r="AP1" s="3244"/>
      <c r="AQ1" s="3244"/>
      <c r="AR1" s="3244"/>
      <c r="AS1" s="3244"/>
      <c r="AT1" s="3244"/>
      <c r="AU1" s="3244"/>
      <c r="AV1" s="3244"/>
      <c r="AW1" s="3244"/>
      <c r="AX1" s="3244"/>
      <c r="AY1" s="3244"/>
      <c r="AZ1" s="3244"/>
      <c r="BA1" s="3244"/>
      <c r="BB1" s="3244"/>
      <c r="BC1" s="3244"/>
    </row>
    <row r="2" spans="1:77" s="3246" customFormat="1" ht="33.75" customHeight="1" x14ac:dyDescent="0.2">
      <c r="A2" s="3245" t="s">
        <v>1749</v>
      </c>
      <c r="B2" s="3246" t="s">
        <v>1201</v>
      </c>
      <c r="C2" s="3247"/>
      <c r="D2" s="3882"/>
      <c r="E2" s="3882"/>
      <c r="F2" s="3882"/>
      <c r="G2" s="3882"/>
      <c r="H2" s="3884"/>
      <c r="I2" s="3880"/>
      <c r="J2" s="3880"/>
      <c r="K2" s="3880"/>
      <c r="L2" s="3890"/>
      <c r="M2" s="3890"/>
      <c r="N2" s="3888"/>
      <c r="O2" s="3888"/>
      <c r="P2" s="3892"/>
      <c r="Q2" s="3894"/>
      <c r="R2" s="3894"/>
      <c r="S2" s="3894"/>
      <c r="T2" s="3888"/>
      <c r="U2" s="3888"/>
      <c r="V2" s="3248" t="s">
        <v>3898</v>
      </c>
      <c r="X2" s="3249"/>
      <c r="Y2" s="3249"/>
      <c r="Z2" s="3250"/>
      <c r="AA2" s="3250"/>
      <c r="AB2" s="3223"/>
      <c r="AC2" s="3885" t="s">
        <v>1863</v>
      </c>
      <c r="AD2" s="3886"/>
      <c r="AE2" s="3233"/>
      <c r="AF2" s="3885" t="s">
        <v>1864</v>
      </c>
      <c r="AG2" s="3886"/>
      <c r="AI2" s="3251" t="s">
        <v>1719</v>
      </c>
      <c r="AJ2" s="3251" t="s">
        <v>1279</v>
      </c>
      <c r="AK2" s="3251" t="s">
        <v>2016</v>
      </c>
      <c r="AL2" s="3252" t="s">
        <v>2017</v>
      </c>
      <c r="AM2" s="3252" t="s">
        <v>2018</v>
      </c>
      <c r="AN2" s="3252" t="s">
        <v>2041</v>
      </c>
      <c r="AO2" s="3252" t="s">
        <v>2042</v>
      </c>
      <c r="AP2" s="3252" t="s">
        <v>2019</v>
      </c>
      <c r="AQ2" s="3252" t="s">
        <v>2020</v>
      </c>
      <c r="AR2" s="3252" t="s">
        <v>2043</v>
      </c>
      <c r="AS2" s="3252" t="s">
        <v>2044</v>
      </c>
      <c r="AT2" s="3253" t="s">
        <v>2021</v>
      </c>
      <c r="AU2" s="3252" t="s">
        <v>2022</v>
      </c>
      <c r="AV2" s="3252" t="s">
        <v>2023</v>
      </c>
      <c r="AW2" s="3252" t="s">
        <v>2024</v>
      </c>
      <c r="AX2" s="3252" t="s">
        <v>2025</v>
      </c>
      <c r="AY2" s="3252" t="s">
        <v>2026</v>
      </c>
      <c r="AZ2" s="3252" t="s">
        <v>2027</v>
      </c>
      <c r="BA2" s="3252" t="s">
        <v>2028</v>
      </c>
      <c r="BB2" s="3252" t="s">
        <v>2029</v>
      </c>
      <c r="BC2" s="3252" t="s">
        <v>2030</v>
      </c>
    </row>
    <row r="3" spans="1:77" ht="15.2" customHeight="1" x14ac:dyDescent="0.2">
      <c r="A3" s="3254" t="s">
        <v>1495</v>
      </c>
      <c r="B3" s="3255" t="s">
        <v>1504</v>
      </c>
      <c r="C3" s="3438" t="s">
        <v>1495</v>
      </c>
      <c r="D3" s="3256">
        <v>8802</v>
      </c>
      <c r="E3" s="3256">
        <v>6678</v>
      </c>
      <c r="F3" s="3256">
        <v>17826</v>
      </c>
      <c r="G3" s="3256">
        <v>9535</v>
      </c>
      <c r="H3" s="3256">
        <v>15076612</v>
      </c>
      <c r="I3" s="3256">
        <v>11744744</v>
      </c>
      <c r="J3" s="3256">
        <v>6452613</v>
      </c>
      <c r="K3" s="3256">
        <v>5276924</v>
      </c>
      <c r="L3" s="3256">
        <v>2904645</v>
      </c>
      <c r="M3" s="3256">
        <v>2124737</v>
      </c>
      <c r="N3" s="3256">
        <v>3547968</v>
      </c>
      <c r="O3" s="3256">
        <v>3152187</v>
      </c>
      <c r="P3" s="3256">
        <v>136732</v>
      </c>
      <c r="Q3" s="3256">
        <v>90652</v>
      </c>
      <c r="R3" s="3256">
        <v>532002</v>
      </c>
      <c r="S3" s="3256">
        <v>421522</v>
      </c>
      <c r="T3" s="3256">
        <v>2879234</v>
      </c>
      <c r="U3" s="3257">
        <v>2640014</v>
      </c>
      <c r="V3" s="3209" t="s">
        <v>1495</v>
      </c>
      <c r="W3" s="3223" t="b">
        <f>V3=C3</f>
        <v>1</v>
      </c>
      <c r="X3" s="3258">
        <f>+T3-'Departmental PL'!V10</f>
        <v>212766.79481169954</v>
      </c>
      <c r="Y3" s="3258">
        <f>+U3-'Departmental PL'!W10</f>
        <v>19478.616100000218</v>
      </c>
      <c r="Z3" s="3228">
        <f>+T3-'Departmental PL'!V10</f>
        <v>212766.79481169954</v>
      </c>
      <c r="AA3" s="3228">
        <f>+U3-'Departmental PL'!W10</f>
        <v>19478.616100000218</v>
      </c>
      <c r="AB3" s="3223"/>
      <c r="AC3" s="3228">
        <f>+J3-L3-N3</f>
        <v>0</v>
      </c>
      <c r="AD3" s="3228">
        <f>+K3-M3-O3</f>
        <v>0</v>
      </c>
      <c r="AF3" s="3233">
        <f>+N3-P3-R3-T3</f>
        <v>0</v>
      </c>
      <c r="AG3" s="3233">
        <f>+O3-Q3-S3-U3</f>
        <v>-1</v>
      </c>
      <c r="AH3" s="3223" t="b">
        <f>V3=AK3</f>
        <v>0</v>
      </c>
      <c r="AI3" s="3259" t="s">
        <v>1504</v>
      </c>
      <c r="AJ3" s="3260" t="s">
        <v>1281</v>
      </c>
      <c r="AK3" s="3259" t="s">
        <v>1769</v>
      </c>
      <c r="AL3" s="3244">
        <v>4338</v>
      </c>
      <c r="AM3" s="3244">
        <v>3439</v>
      </c>
      <c r="AN3" s="3244">
        <v>5940</v>
      </c>
      <c r="AO3" s="3244">
        <v>4529</v>
      </c>
      <c r="AP3" s="3244">
        <v>8239439</v>
      </c>
      <c r="AQ3" s="3244">
        <v>6235122</v>
      </c>
      <c r="AR3" s="3244">
        <v>3742307</v>
      </c>
      <c r="AS3" s="3244">
        <v>2909997</v>
      </c>
      <c r="AT3" s="3261">
        <v>1298753</v>
      </c>
      <c r="AU3" s="3244">
        <v>1293801</v>
      </c>
      <c r="AV3" s="3244">
        <v>2443554</v>
      </c>
      <c r="AW3" s="3244">
        <v>1616196</v>
      </c>
      <c r="AX3" s="3244">
        <v>74584</v>
      </c>
      <c r="AY3" s="3244">
        <v>73791</v>
      </c>
      <c r="AZ3" s="3244">
        <v>301090</v>
      </c>
      <c r="BA3" s="3244">
        <v>375204</v>
      </c>
      <c r="BB3" s="3244">
        <v>2067880</v>
      </c>
      <c r="BC3" s="3244">
        <v>1167202</v>
      </c>
      <c r="BD3" s="3223" t="str">
        <f>'Departmental PL'!D10</f>
        <v>4310 ENDO CENTER at SAWGRASS*</v>
      </c>
      <c r="BE3" s="3223">
        <v>10</v>
      </c>
      <c r="BF3" s="3223" t="b">
        <f>C3=BG3</f>
        <v>1</v>
      </c>
      <c r="BG3" s="3209" t="s">
        <v>1495</v>
      </c>
      <c r="BH3" s="3262">
        <v>4338</v>
      </c>
      <c r="BI3" s="3262">
        <v>3439</v>
      </c>
      <c r="BJ3" s="3262">
        <v>5940</v>
      </c>
      <c r="BK3" s="3262">
        <v>4529</v>
      </c>
      <c r="BL3" s="3262">
        <v>8239439</v>
      </c>
      <c r="BM3" s="3262">
        <v>6235122</v>
      </c>
      <c r="BN3" s="3262">
        <v>3742307</v>
      </c>
      <c r="BO3" s="3262">
        <v>2909997</v>
      </c>
      <c r="BP3" s="3262">
        <v>1298753</v>
      </c>
      <c r="BQ3" s="3262">
        <v>1293801</v>
      </c>
      <c r="BR3" s="3262">
        <v>2443554</v>
      </c>
      <c r="BS3" s="3262">
        <v>1616196</v>
      </c>
      <c r="BT3" s="3262">
        <v>74584</v>
      </c>
      <c r="BU3" s="3262">
        <v>73791</v>
      </c>
      <c r="BV3" s="3262">
        <v>301090</v>
      </c>
      <c r="BW3" s="3262">
        <v>375204</v>
      </c>
      <c r="BX3" s="3262">
        <v>2067880</v>
      </c>
      <c r="BY3" s="3262">
        <v>1167202</v>
      </c>
    </row>
    <row r="4" spans="1:77" ht="15.2" customHeight="1" x14ac:dyDescent="0.2">
      <c r="A4" s="3254" t="s">
        <v>1496</v>
      </c>
      <c r="B4" s="3255" t="s">
        <v>1504</v>
      </c>
      <c r="C4" s="3438" t="s">
        <v>1496</v>
      </c>
      <c r="D4" s="3256">
        <v>7315</v>
      </c>
      <c r="E4" s="3256">
        <v>6063</v>
      </c>
      <c r="F4" s="3256">
        <v>20211</v>
      </c>
      <c r="G4" s="3256">
        <v>14133</v>
      </c>
      <c r="H4" s="3256">
        <v>19794236</v>
      </c>
      <c r="I4" s="3256">
        <v>17628432</v>
      </c>
      <c r="J4" s="3256">
        <v>7621276</v>
      </c>
      <c r="K4" s="3256">
        <v>7171159</v>
      </c>
      <c r="L4" s="3256">
        <v>5120292</v>
      </c>
      <c r="M4" s="3256">
        <v>4848500</v>
      </c>
      <c r="N4" s="3256">
        <v>2500984</v>
      </c>
      <c r="O4" s="3257">
        <v>2322659</v>
      </c>
      <c r="P4" s="3256">
        <v>166129</v>
      </c>
      <c r="Q4" s="3256">
        <v>146052</v>
      </c>
      <c r="R4" s="3256">
        <v>1386265</v>
      </c>
      <c r="S4" s="3256">
        <v>1493411</v>
      </c>
      <c r="T4" s="3256">
        <v>948591</v>
      </c>
      <c r="U4" s="3257">
        <v>683197</v>
      </c>
      <c r="V4" s="3209" t="s">
        <v>1496</v>
      </c>
      <c r="W4" s="3223" t="b">
        <f t="shared" ref="W4:W67" si="0">V4=C4</f>
        <v>1</v>
      </c>
      <c r="X4" s="3258">
        <f>+T4-'Departmental PL'!V11</f>
        <v>2499040.6730740024</v>
      </c>
      <c r="Y4" s="3258">
        <f>+U4-'Departmental PL'!W11</f>
        <v>1201177.1948000002</v>
      </c>
      <c r="Z4" s="3228">
        <f>+T4-'Departmental PL'!V11</f>
        <v>2499040.6730740024</v>
      </c>
      <c r="AA4" s="3228">
        <f>+U4-'Departmental PL'!W11</f>
        <v>1201177.1948000002</v>
      </c>
      <c r="AB4" s="3223"/>
      <c r="AC4" s="3228">
        <f t="shared" ref="AC4:AC71" si="1">+J4-L4-N4</f>
        <v>0</v>
      </c>
      <c r="AD4" s="3228">
        <f t="shared" ref="AD4:AD71" si="2">+K4-M4-O4</f>
        <v>0</v>
      </c>
      <c r="AF4" s="3233">
        <f t="shared" ref="AF4:AF71" si="3">+N4-P4-R4-T4</f>
        <v>-1</v>
      </c>
      <c r="AG4" s="3233">
        <f t="shared" ref="AG4:AG71" si="4">+O4-Q4-S4-U4</f>
        <v>-1</v>
      </c>
      <c r="AH4" s="3223" t="b">
        <f t="shared" ref="AH4:AH71" si="5">V4=AK4</f>
        <v>0</v>
      </c>
      <c r="AI4" s="3259" t="s">
        <v>1504</v>
      </c>
      <c r="AJ4" s="3260" t="s">
        <v>1281</v>
      </c>
      <c r="AK4" s="3259" t="s">
        <v>1770</v>
      </c>
      <c r="AL4" s="3244">
        <v>4300</v>
      </c>
      <c r="AM4" s="3244">
        <v>4250</v>
      </c>
      <c r="AN4" s="3244">
        <v>10220</v>
      </c>
      <c r="AO4" s="3244">
        <v>9724</v>
      </c>
      <c r="AP4" s="3244">
        <v>13001056</v>
      </c>
      <c r="AQ4" s="3244">
        <v>12559553</v>
      </c>
      <c r="AR4" s="3244">
        <v>5268929</v>
      </c>
      <c r="AS4" s="3244">
        <v>5446023</v>
      </c>
      <c r="AT4" s="3244">
        <v>3489335</v>
      </c>
      <c r="AU4" s="3244">
        <v>3515415</v>
      </c>
      <c r="AV4" s="3244">
        <v>1779594</v>
      </c>
      <c r="AW4" s="3244">
        <v>1930609</v>
      </c>
      <c r="AX4" s="3244">
        <v>115776</v>
      </c>
      <c r="AY4" s="3244">
        <v>153489</v>
      </c>
      <c r="AZ4" s="3244">
        <v>1128378</v>
      </c>
      <c r="BA4" s="3244">
        <v>1137874</v>
      </c>
      <c r="BB4" s="3244">
        <v>535441</v>
      </c>
      <c r="BC4" s="3244">
        <v>639246</v>
      </c>
      <c r="BD4" s="3223" t="str">
        <f>'Departmental PL'!D11</f>
        <v>4500 ENDOSCOPY*</v>
      </c>
      <c r="BE4" s="3223">
        <f>BE3+1</f>
        <v>11</v>
      </c>
      <c r="BF4" s="3223" t="b">
        <f t="shared" ref="BF4:BF71" si="6">C4=BG4</f>
        <v>1</v>
      </c>
      <c r="BG4" s="3209" t="s">
        <v>1496</v>
      </c>
      <c r="BH4" s="3262">
        <v>4300</v>
      </c>
      <c r="BI4" s="3262">
        <v>4250</v>
      </c>
      <c r="BJ4" s="3262">
        <v>10220</v>
      </c>
      <c r="BK4" s="3262">
        <v>9724</v>
      </c>
      <c r="BL4" s="3262">
        <v>13001056</v>
      </c>
      <c r="BM4" s="3262">
        <v>12559553</v>
      </c>
      <c r="BN4" s="3262">
        <v>5268929</v>
      </c>
      <c r="BO4" s="3262">
        <v>5446023</v>
      </c>
      <c r="BP4" s="3262">
        <v>3489335</v>
      </c>
      <c r="BQ4" s="3262">
        <v>3515415</v>
      </c>
      <c r="BR4" s="3262">
        <v>1779594</v>
      </c>
      <c r="BS4" s="3262">
        <v>1930609</v>
      </c>
      <c r="BT4" s="3262">
        <v>115776</v>
      </c>
      <c r="BU4" s="3262">
        <v>153489</v>
      </c>
      <c r="BV4" s="3262">
        <v>1128378</v>
      </c>
      <c r="BW4" s="3262">
        <v>1137874</v>
      </c>
      <c r="BX4" s="3262">
        <v>535441</v>
      </c>
      <c r="BY4" s="3262">
        <v>639246</v>
      </c>
    </row>
    <row r="5" spans="1:77" ht="15.2" customHeight="1" x14ac:dyDescent="0.2">
      <c r="A5" s="3254" t="s">
        <v>1497</v>
      </c>
      <c r="B5" s="3255" t="s">
        <v>1504</v>
      </c>
      <c r="C5" s="3438" t="s">
        <v>1497</v>
      </c>
      <c r="D5" s="3256">
        <v>5083</v>
      </c>
      <c r="E5" s="3256">
        <v>5096</v>
      </c>
      <c r="F5" s="3256">
        <v>17086</v>
      </c>
      <c r="G5" s="3256">
        <v>10395</v>
      </c>
      <c r="H5" s="3256">
        <v>3328752</v>
      </c>
      <c r="I5" s="3256">
        <v>2786088</v>
      </c>
      <c r="J5" s="3256">
        <v>1108709</v>
      </c>
      <c r="K5" s="3256">
        <v>1073833</v>
      </c>
      <c r="L5" s="3256">
        <v>1130376</v>
      </c>
      <c r="M5" s="3256">
        <v>812003</v>
      </c>
      <c r="N5" s="3256">
        <v>-21667</v>
      </c>
      <c r="O5" s="3257">
        <v>261830</v>
      </c>
      <c r="P5" s="3256">
        <v>33108</v>
      </c>
      <c r="Q5" s="3256">
        <v>23629</v>
      </c>
      <c r="R5" s="3256">
        <v>184034</v>
      </c>
      <c r="S5" s="3256">
        <v>170910</v>
      </c>
      <c r="T5" s="3256">
        <v>-238809</v>
      </c>
      <c r="U5" s="3257">
        <v>67291</v>
      </c>
      <c r="V5" s="3209" t="s">
        <v>1497</v>
      </c>
      <c r="W5" s="3223" t="b">
        <f t="shared" si="0"/>
        <v>1</v>
      </c>
      <c r="X5" s="3258">
        <f>+T5-'Departmental PL'!V12</f>
        <v>45903.033054012456</v>
      </c>
      <c r="Y5" s="3258">
        <f>+U5-'Departmental PL'!W12</f>
        <v>57167.427000000054</v>
      </c>
      <c r="Z5" s="3228">
        <f>+T5-'Departmental PL'!V12</f>
        <v>45903.033054012456</v>
      </c>
      <c r="AA5" s="3228">
        <f>+U5-'Departmental PL'!W12</f>
        <v>57167.427000000054</v>
      </c>
      <c r="AB5" s="3223"/>
      <c r="AC5" s="3228">
        <f t="shared" si="1"/>
        <v>0</v>
      </c>
      <c r="AD5" s="3228">
        <f t="shared" si="2"/>
        <v>0</v>
      </c>
      <c r="AF5" s="3233">
        <f t="shared" si="3"/>
        <v>0</v>
      </c>
      <c r="AG5" s="3233">
        <f t="shared" si="4"/>
        <v>0</v>
      </c>
      <c r="AH5" s="3223" t="b">
        <f t="shared" si="5"/>
        <v>0</v>
      </c>
      <c r="AI5" s="3259" t="s">
        <v>1504</v>
      </c>
      <c r="AJ5" s="3260" t="s">
        <v>1281</v>
      </c>
      <c r="AK5" s="3259" t="s">
        <v>1771</v>
      </c>
      <c r="AL5" s="3244">
        <v>3715</v>
      </c>
      <c r="AM5" s="3244">
        <v>3500</v>
      </c>
      <c r="AN5" s="3244">
        <v>6071</v>
      </c>
      <c r="AO5" s="3244">
        <v>5640</v>
      </c>
      <c r="AP5" s="3244">
        <v>1880370</v>
      </c>
      <c r="AQ5" s="3244">
        <v>1691948</v>
      </c>
      <c r="AR5" s="3244">
        <v>747134</v>
      </c>
      <c r="AS5" s="3244">
        <v>743897</v>
      </c>
      <c r="AT5" s="3244">
        <v>314256</v>
      </c>
      <c r="AU5" s="3244">
        <v>496893</v>
      </c>
      <c r="AV5" s="3244">
        <v>432877</v>
      </c>
      <c r="AW5" s="3244">
        <v>247003</v>
      </c>
      <c r="AX5" s="3244">
        <v>12754</v>
      </c>
      <c r="AY5" s="3244">
        <v>35903</v>
      </c>
      <c r="AZ5" s="3244">
        <v>78623</v>
      </c>
      <c r="BA5" s="3244">
        <v>131984</v>
      </c>
      <c r="BB5" s="3244">
        <v>341500</v>
      </c>
      <c r="BC5" s="3244">
        <v>79116</v>
      </c>
      <c r="BD5" s="3223" t="str">
        <f>'Departmental PL'!D12</f>
        <v>4550 PARKES ASTHMA CENTER*</v>
      </c>
      <c r="BE5" s="3223">
        <f t="shared" ref="BE5:BE72" si="7">BE4+1</f>
        <v>12</v>
      </c>
      <c r="BF5" s="3223" t="b">
        <f t="shared" si="6"/>
        <v>1</v>
      </c>
      <c r="BG5" s="3209" t="s">
        <v>1497</v>
      </c>
      <c r="BH5" s="3262">
        <v>3715</v>
      </c>
      <c r="BI5" s="3262">
        <v>3500</v>
      </c>
      <c r="BJ5" s="3262">
        <v>6071</v>
      </c>
      <c r="BK5" s="3262">
        <v>5640</v>
      </c>
      <c r="BL5" s="3262">
        <v>1880370</v>
      </c>
      <c r="BM5" s="3262">
        <v>1691948</v>
      </c>
      <c r="BN5" s="3262">
        <v>747134</v>
      </c>
      <c r="BO5" s="3262">
        <v>743897</v>
      </c>
      <c r="BP5" s="3262">
        <v>314256</v>
      </c>
      <c r="BQ5" s="3262">
        <v>496893</v>
      </c>
      <c r="BR5" s="3262">
        <v>432877</v>
      </c>
      <c r="BS5" s="3262">
        <v>247003</v>
      </c>
      <c r="BT5" s="3262">
        <v>12754</v>
      </c>
      <c r="BU5" s="3262">
        <v>35903</v>
      </c>
      <c r="BV5" s="3262">
        <v>78623</v>
      </c>
      <c r="BW5" s="3262">
        <v>131984</v>
      </c>
      <c r="BX5" s="3262">
        <v>341500</v>
      </c>
      <c r="BY5" s="3262">
        <v>79116</v>
      </c>
    </row>
    <row r="6" spans="1:77" ht="15.2" customHeight="1" x14ac:dyDescent="0.2">
      <c r="A6" s="3254" t="s">
        <v>1498</v>
      </c>
      <c r="B6" s="3255" t="s">
        <v>1504</v>
      </c>
      <c r="C6" s="3438" t="s">
        <v>1498</v>
      </c>
      <c r="D6" s="3256">
        <v>5609</v>
      </c>
      <c r="E6" s="3256">
        <v>5120</v>
      </c>
      <c r="F6" s="3256">
        <v>15294</v>
      </c>
      <c r="G6" s="3256">
        <v>12449</v>
      </c>
      <c r="H6" s="3256">
        <v>7440942</v>
      </c>
      <c r="I6" s="3256">
        <v>6286755</v>
      </c>
      <c r="J6" s="3256">
        <v>2496587</v>
      </c>
      <c r="K6" s="3256">
        <v>2323599</v>
      </c>
      <c r="L6" s="3256">
        <v>1531759</v>
      </c>
      <c r="M6" s="3256">
        <v>1394418</v>
      </c>
      <c r="N6" s="3256">
        <v>964828</v>
      </c>
      <c r="O6" s="3257">
        <v>929181</v>
      </c>
      <c r="P6" s="3256">
        <v>67592</v>
      </c>
      <c r="Q6" s="3256">
        <v>36594</v>
      </c>
      <c r="R6" s="3256">
        <v>489248</v>
      </c>
      <c r="S6" s="3256">
        <v>500034</v>
      </c>
      <c r="T6" s="3256">
        <v>407989</v>
      </c>
      <c r="U6" s="3257">
        <v>392553</v>
      </c>
      <c r="V6" s="3209" t="s">
        <v>1498</v>
      </c>
      <c r="W6" s="3223" t="b">
        <f t="shared" si="0"/>
        <v>1</v>
      </c>
      <c r="X6" s="3258">
        <f>+T6-'Departmental PL'!V13</f>
        <v>223515.11485745944</v>
      </c>
      <c r="Y6" s="3258">
        <f>+U6-'Departmental PL'!W13</f>
        <v>484712.85199999996</v>
      </c>
      <c r="Z6" s="3228">
        <f>+T6-'Departmental PL'!V13</f>
        <v>223515.11485745944</v>
      </c>
      <c r="AA6" s="3228">
        <f>+U6-'Departmental PL'!W13</f>
        <v>484712.85199999996</v>
      </c>
      <c r="AB6" s="3223"/>
      <c r="AC6" s="3228">
        <f t="shared" si="1"/>
        <v>0</v>
      </c>
      <c r="AD6" s="3228">
        <f t="shared" si="2"/>
        <v>0</v>
      </c>
      <c r="AF6" s="3233">
        <f t="shared" si="3"/>
        <v>-1</v>
      </c>
      <c r="AG6" s="3233">
        <f t="shared" si="4"/>
        <v>0</v>
      </c>
      <c r="AH6" s="3223" t="b">
        <f t="shared" si="5"/>
        <v>0</v>
      </c>
      <c r="AI6" s="3259" t="s">
        <v>1504</v>
      </c>
      <c r="AJ6" s="3260" t="s">
        <v>1281</v>
      </c>
      <c r="AK6" s="3259" t="s">
        <v>1772</v>
      </c>
      <c r="AL6" s="3244">
        <v>3612</v>
      </c>
      <c r="AM6" s="3244">
        <v>3348</v>
      </c>
      <c r="AN6" s="3244">
        <v>8775</v>
      </c>
      <c r="AO6" s="3244">
        <v>7867</v>
      </c>
      <c r="AP6" s="3244">
        <v>4430681</v>
      </c>
      <c r="AQ6" s="3244">
        <v>3701555</v>
      </c>
      <c r="AR6" s="3244">
        <v>1669490</v>
      </c>
      <c r="AS6" s="3244">
        <v>1472256</v>
      </c>
      <c r="AT6" s="3244">
        <v>659551</v>
      </c>
      <c r="AU6" s="3244">
        <v>752032</v>
      </c>
      <c r="AV6" s="3244">
        <v>1009939</v>
      </c>
      <c r="AW6" s="3244">
        <v>720224</v>
      </c>
      <c r="AX6" s="3244">
        <v>25996</v>
      </c>
      <c r="AY6" s="3244">
        <v>48004</v>
      </c>
      <c r="AZ6" s="3244">
        <v>315945</v>
      </c>
      <c r="BA6" s="3244">
        <v>514752</v>
      </c>
      <c r="BB6" s="3244">
        <v>667998</v>
      </c>
      <c r="BC6" s="3244">
        <v>157467</v>
      </c>
      <c r="BD6" s="3223" t="str">
        <f>'Departmental PL'!D13</f>
        <v>4560 PULMONARY DISEASE UNIT - SMH*</v>
      </c>
      <c r="BE6" s="3223">
        <f t="shared" si="7"/>
        <v>13</v>
      </c>
      <c r="BF6" s="3223" t="b">
        <f t="shared" si="6"/>
        <v>1</v>
      </c>
      <c r="BG6" s="3209" t="s">
        <v>1498</v>
      </c>
      <c r="BH6" s="3262">
        <v>3612</v>
      </c>
      <c r="BI6" s="3262">
        <v>3348</v>
      </c>
      <c r="BJ6" s="3262">
        <v>8775</v>
      </c>
      <c r="BK6" s="3262">
        <v>7867</v>
      </c>
      <c r="BL6" s="3262">
        <v>4430681</v>
      </c>
      <c r="BM6" s="3262">
        <v>3701555</v>
      </c>
      <c r="BN6" s="3262">
        <v>1669490</v>
      </c>
      <c r="BO6" s="3262">
        <v>1472256</v>
      </c>
      <c r="BP6" s="3262">
        <v>659551</v>
      </c>
      <c r="BQ6" s="3262">
        <v>752032</v>
      </c>
      <c r="BR6" s="3262">
        <v>1009939</v>
      </c>
      <c r="BS6" s="3262">
        <v>720224</v>
      </c>
      <c r="BT6" s="3262">
        <v>25996</v>
      </c>
      <c r="BU6" s="3262">
        <v>48004</v>
      </c>
      <c r="BV6" s="3262">
        <v>315945</v>
      </c>
      <c r="BW6" s="3262">
        <v>514752</v>
      </c>
      <c r="BX6" s="3262">
        <v>667998</v>
      </c>
      <c r="BY6" s="3262">
        <v>157467</v>
      </c>
    </row>
    <row r="7" spans="1:77" ht="21.2" customHeight="1" thickBot="1" x14ac:dyDescent="0.25">
      <c r="A7" s="3254" t="s">
        <v>1499</v>
      </c>
      <c r="B7" s="3263" t="s">
        <v>1504</v>
      </c>
      <c r="C7" s="3264" t="s">
        <v>1499</v>
      </c>
      <c r="D7" s="3265">
        <v>0</v>
      </c>
      <c r="E7" s="3265">
        <v>3</v>
      </c>
      <c r="F7" s="3265">
        <v>0</v>
      </c>
      <c r="G7" s="3265">
        <v>3</v>
      </c>
      <c r="H7" s="3265">
        <v>0</v>
      </c>
      <c r="I7" s="3265">
        <v>4558</v>
      </c>
      <c r="J7" s="3265">
        <v>0</v>
      </c>
      <c r="K7" s="3265">
        <v>2554</v>
      </c>
      <c r="L7" s="3266">
        <v>0</v>
      </c>
      <c r="M7" s="3265">
        <v>0</v>
      </c>
      <c r="N7" s="3266">
        <v>0</v>
      </c>
      <c r="O7" s="3265">
        <v>2554</v>
      </c>
      <c r="P7" s="3266">
        <v>0</v>
      </c>
      <c r="Q7" s="3265">
        <v>0</v>
      </c>
      <c r="R7" s="3266">
        <v>0</v>
      </c>
      <c r="S7" s="3265">
        <v>0</v>
      </c>
      <c r="T7" s="3266">
        <v>0</v>
      </c>
      <c r="U7" s="3265">
        <v>2554</v>
      </c>
      <c r="V7" s="3209" t="s">
        <v>1499</v>
      </c>
      <c r="W7" s="3223" t="b">
        <f t="shared" si="0"/>
        <v>1</v>
      </c>
      <c r="X7" s="3267">
        <f>+T7-'Departmental PL'!V14</f>
        <v>0</v>
      </c>
      <c r="Y7" s="3267">
        <f>+U7-'Departmental PL'!W14</f>
        <v>2554</v>
      </c>
      <c r="Z7" s="3268">
        <f>+T7-'Departmental PL'!V14</f>
        <v>0</v>
      </c>
      <c r="AA7" s="3268">
        <f>+U7-'Departmental PL'!W14</f>
        <v>2554</v>
      </c>
      <c r="AB7" s="3223"/>
      <c r="AC7" s="3228">
        <f t="shared" si="1"/>
        <v>0</v>
      </c>
      <c r="AD7" s="3228">
        <f t="shared" si="2"/>
        <v>0</v>
      </c>
      <c r="AF7" s="3233">
        <f t="shared" si="3"/>
        <v>0</v>
      </c>
      <c r="AG7" s="3233">
        <f t="shared" si="4"/>
        <v>0</v>
      </c>
      <c r="AH7" s="3223" t="b">
        <f t="shared" si="5"/>
        <v>0</v>
      </c>
      <c r="AI7" s="3259" t="s">
        <v>1504</v>
      </c>
      <c r="AJ7" s="3260" t="s">
        <v>1281</v>
      </c>
      <c r="AK7" s="3259" t="s">
        <v>1773</v>
      </c>
      <c r="AL7" s="3244">
        <v>3</v>
      </c>
      <c r="AM7" s="3244">
        <v>1</v>
      </c>
      <c r="AN7" s="3244">
        <v>3</v>
      </c>
      <c r="AO7" s="3244">
        <v>1</v>
      </c>
      <c r="AP7" s="3244">
        <v>4558</v>
      </c>
      <c r="AQ7" s="3244">
        <v>144</v>
      </c>
      <c r="AR7" s="3244">
        <v>2576</v>
      </c>
      <c r="AS7" s="3244">
        <v>32</v>
      </c>
      <c r="AT7" s="3244">
        <v>0</v>
      </c>
      <c r="AU7" s="3244">
        <v>0</v>
      </c>
      <c r="AV7" s="3244">
        <v>2576</v>
      </c>
      <c r="AW7" s="3244">
        <v>32</v>
      </c>
      <c r="AX7" s="3244">
        <v>0</v>
      </c>
      <c r="AY7" s="3244">
        <v>0</v>
      </c>
      <c r="AZ7" s="3244">
        <v>0</v>
      </c>
      <c r="BA7" s="3244">
        <v>0</v>
      </c>
      <c r="BB7" s="3244">
        <v>2576</v>
      </c>
      <c r="BC7" s="3244">
        <v>32</v>
      </c>
      <c r="BD7" s="3223" t="str">
        <f>'Departmental PL'!D14</f>
        <v>4740 KIDNEY TRANSPLANT</v>
      </c>
      <c r="BE7" s="3223">
        <f t="shared" si="7"/>
        <v>14</v>
      </c>
      <c r="BF7" s="3223" t="b">
        <f t="shared" si="6"/>
        <v>1</v>
      </c>
      <c r="BG7" s="3209" t="s">
        <v>1499</v>
      </c>
      <c r="BH7" s="3269">
        <v>3</v>
      </c>
      <c r="BI7" s="3269">
        <v>1</v>
      </c>
      <c r="BJ7" s="3269">
        <v>3</v>
      </c>
      <c r="BK7" s="3269">
        <v>1</v>
      </c>
      <c r="BL7" s="3262">
        <v>4558</v>
      </c>
      <c r="BM7" s="3269">
        <v>144</v>
      </c>
      <c r="BN7" s="3262">
        <v>2576</v>
      </c>
      <c r="BO7" s="3269">
        <v>32</v>
      </c>
      <c r="BP7" s="3269">
        <v>0</v>
      </c>
      <c r="BQ7" s="3269">
        <v>0</v>
      </c>
      <c r="BR7" s="3262">
        <v>2576</v>
      </c>
      <c r="BS7" s="3269">
        <v>32</v>
      </c>
      <c r="BT7" s="3269">
        <v>0</v>
      </c>
      <c r="BU7" s="3269">
        <v>0</v>
      </c>
      <c r="BV7" s="3269">
        <v>0</v>
      </c>
      <c r="BW7" s="3269">
        <v>0</v>
      </c>
      <c r="BX7" s="3262">
        <v>2576</v>
      </c>
      <c r="BY7" s="3269">
        <v>32</v>
      </c>
    </row>
    <row r="8" spans="1:77" ht="15.2" customHeight="1" x14ac:dyDescent="0.2">
      <c r="A8" s="3254" t="s">
        <v>1500</v>
      </c>
      <c r="B8" s="3263" t="s">
        <v>1504</v>
      </c>
      <c r="C8" s="3264" t="s">
        <v>1500</v>
      </c>
      <c r="D8" s="3265">
        <v>4246</v>
      </c>
      <c r="E8" s="3265">
        <v>4318</v>
      </c>
      <c r="F8" s="3265">
        <v>12058</v>
      </c>
      <c r="G8" s="3265">
        <v>12249</v>
      </c>
      <c r="H8" s="3265">
        <v>3460973</v>
      </c>
      <c r="I8" s="3265">
        <v>3463203</v>
      </c>
      <c r="J8" s="3265">
        <v>1005093</v>
      </c>
      <c r="K8" s="3265">
        <v>998910</v>
      </c>
      <c r="L8" s="3265">
        <v>1434106</v>
      </c>
      <c r="M8" s="3265">
        <v>1651592</v>
      </c>
      <c r="N8" s="3270">
        <v>-429013</v>
      </c>
      <c r="O8" s="3270">
        <v>-652682</v>
      </c>
      <c r="P8" s="3265">
        <v>43540</v>
      </c>
      <c r="Q8" s="3265">
        <v>45437</v>
      </c>
      <c r="R8" s="3265">
        <v>873123</v>
      </c>
      <c r="S8" s="3265">
        <v>652237</v>
      </c>
      <c r="T8" s="3270">
        <v>-1345675</v>
      </c>
      <c r="U8" s="3270">
        <v>-1350356</v>
      </c>
      <c r="V8" s="3209" t="s">
        <v>1500</v>
      </c>
      <c r="W8" s="3223" t="b">
        <f t="shared" si="0"/>
        <v>1</v>
      </c>
      <c r="X8" s="3258">
        <f>+T8-'Departmental PL'!V15</f>
        <v>1</v>
      </c>
      <c r="Y8" s="3258">
        <f>+U8-'Departmental PL'!W15</f>
        <v>0</v>
      </c>
      <c r="Z8" s="3228">
        <f>+T8-'Departmental PL'!V15</f>
        <v>1</v>
      </c>
      <c r="AA8" s="3228">
        <f>+U8-'Departmental PL'!W15</f>
        <v>0</v>
      </c>
      <c r="AB8" s="3271" t="s">
        <v>2675</v>
      </c>
      <c r="AC8" s="3228">
        <f t="shared" si="1"/>
        <v>0</v>
      </c>
      <c r="AD8" s="3228">
        <f t="shared" si="2"/>
        <v>0</v>
      </c>
      <c r="AF8" s="3233">
        <f t="shared" si="3"/>
        <v>-1</v>
      </c>
      <c r="AG8" s="3233">
        <f t="shared" si="4"/>
        <v>0</v>
      </c>
      <c r="AH8" s="3223" t="b">
        <f t="shared" si="5"/>
        <v>0</v>
      </c>
      <c r="AI8" s="3259" t="s">
        <v>1504</v>
      </c>
      <c r="AJ8" s="3260" t="s">
        <v>1281</v>
      </c>
      <c r="AK8" s="3259" t="s">
        <v>1774</v>
      </c>
      <c r="AL8" s="3244">
        <v>3323</v>
      </c>
      <c r="AM8" s="3244">
        <v>3450</v>
      </c>
      <c r="AN8" s="3244">
        <v>9635</v>
      </c>
      <c r="AO8" s="3244">
        <v>9101</v>
      </c>
      <c r="AP8" s="3244">
        <v>2650691</v>
      </c>
      <c r="AQ8" s="3244">
        <v>2732735</v>
      </c>
      <c r="AR8" s="3244">
        <v>765370</v>
      </c>
      <c r="AS8" s="3244">
        <v>818650</v>
      </c>
      <c r="AT8" s="3244">
        <v>1222278</v>
      </c>
      <c r="AU8" s="3244">
        <v>1282376</v>
      </c>
      <c r="AV8" s="3244">
        <v>-456908</v>
      </c>
      <c r="AW8" s="3244">
        <v>-463725</v>
      </c>
      <c r="AX8" s="3244">
        <v>34579</v>
      </c>
      <c r="AY8" s="3244">
        <v>58849</v>
      </c>
      <c r="AZ8" s="3244">
        <v>468665</v>
      </c>
      <c r="BA8" s="3244">
        <v>482926</v>
      </c>
      <c r="BB8" s="3244">
        <v>-960151</v>
      </c>
      <c r="BC8" s="3244">
        <v>-1005500</v>
      </c>
      <c r="BD8" s="3223" t="str">
        <f>'Departmental PL'!D15</f>
        <v>5500 AIDS CENTER</v>
      </c>
      <c r="BE8" s="3223">
        <f t="shared" si="7"/>
        <v>15</v>
      </c>
      <c r="BF8" s="3223" t="b">
        <f t="shared" si="6"/>
        <v>1</v>
      </c>
      <c r="BG8" s="3209" t="s">
        <v>1500</v>
      </c>
      <c r="BH8" s="3262">
        <v>3323</v>
      </c>
      <c r="BI8" s="3262">
        <v>3450</v>
      </c>
      <c r="BJ8" s="3262">
        <v>9635</v>
      </c>
      <c r="BK8" s="3262">
        <v>9101</v>
      </c>
      <c r="BL8" s="3262">
        <v>2650691</v>
      </c>
      <c r="BM8" s="3262">
        <v>2732735</v>
      </c>
      <c r="BN8" s="3262">
        <v>765370</v>
      </c>
      <c r="BO8" s="3262">
        <v>818650</v>
      </c>
      <c r="BP8" s="3262">
        <v>1222278</v>
      </c>
      <c r="BQ8" s="3262">
        <v>1282376</v>
      </c>
      <c r="BR8" s="3262">
        <v>-456908</v>
      </c>
      <c r="BS8" s="3262">
        <v>-463725</v>
      </c>
      <c r="BT8" s="3262">
        <v>34579</v>
      </c>
      <c r="BU8" s="3262">
        <v>58849</v>
      </c>
      <c r="BV8" s="3262">
        <v>468665</v>
      </c>
      <c r="BW8" s="3262">
        <v>482926</v>
      </c>
      <c r="BX8" s="3262">
        <v>-960151</v>
      </c>
      <c r="BY8" s="3262">
        <v>-1005500</v>
      </c>
    </row>
    <row r="9" spans="1:77" ht="15.2" customHeight="1" thickBot="1" x14ac:dyDescent="0.25">
      <c r="A9" s="3254" t="s">
        <v>1501</v>
      </c>
      <c r="B9" s="3255" t="s">
        <v>1504</v>
      </c>
      <c r="C9" s="3272" t="s">
        <v>1501</v>
      </c>
      <c r="D9" s="3256">
        <v>4214</v>
      </c>
      <c r="E9" s="3256">
        <v>4424</v>
      </c>
      <c r="F9" s="3256">
        <v>457161</v>
      </c>
      <c r="G9" s="3256">
        <v>446472</v>
      </c>
      <c r="H9" s="3256">
        <v>47243502</v>
      </c>
      <c r="I9" s="3256">
        <v>42073131</v>
      </c>
      <c r="J9" s="3256">
        <v>22255759</v>
      </c>
      <c r="K9" s="3256">
        <v>19682577</v>
      </c>
      <c r="L9" s="3256">
        <v>10577205</v>
      </c>
      <c r="M9" s="3256">
        <v>10753792</v>
      </c>
      <c r="N9" s="3256">
        <v>11678554</v>
      </c>
      <c r="O9" s="3257">
        <v>8928785</v>
      </c>
      <c r="P9" s="3256">
        <v>534274</v>
      </c>
      <c r="Q9" s="3256">
        <v>507914</v>
      </c>
      <c r="R9" s="3256">
        <v>2477255</v>
      </c>
      <c r="S9" s="3256">
        <v>1807095</v>
      </c>
      <c r="T9" s="3256">
        <v>8667025</v>
      </c>
      <c r="U9" s="3257">
        <v>6613776</v>
      </c>
      <c r="V9" s="3209" t="s">
        <v>1501</v>
      </c>
      <c r="W9" s="3223" t="b">
        <f t="shared" si="0"/>
        <v>1</v>
      </c>
      <c r="X9" s="3258">
        <f>+T9-'Departmental PL'!V17</f>
        <v>0</v>
      </c>
      <c r="Y9" s="3258">
        <f>+U9-'Departmental PL'!W17</f>
        <v>0</v>
      </c>
      <c r="Z9" s="3228">
        <f>+T9-'Departmental PL'!V17</f>
        <v>0</v>
      </c>
      <c r="AA9" s="3228">
        <f>+U9-'Departmental PL'!W17</f>
        <v>0</v>
      </c>
      <c r="AB9" s="3273">
        <v>1417342</v>
      </c>
      <c r="AC9" s="3228">
        <f t="shared" si="1"/>
        <v>0</v>
      </c>
      <c r="AD9" s="3228">
        <f t="shared" si="2"/>
        <v>0</v>
      </c>
      <c r="AF9" s="3233">
        <f t="shared" si="3"/>
        <v>0</v>
      </c>
      <c r="AG9" s="3233">
        <f t="shared" si="4"/>
        <v>0</v>
      </c>
      <c r="AH9" s="3223" t="b">
        <f t="shared" si="5"/>
        <v>0</v>
      </c>
      <c r="AI9" s="3259" t="s">
        <v>1504</v>
      </c>
      <c r="AJ9" s="3260" t="s">
        <v>1281</v>
      </c>
      <c r="AK9" s="3259" t="s">
        <v>1775</v>
      </c>
      <c r="AL9" s="3244">
        <v>3370</v>
      </c>
      <c r="AM9" s="3244">
        <v>2930</v>
      </c>
      <c r="AN9" s="3244">
        <v>333228</v>
      </c>
      <c r="AO9" s="3244">
        <v>276877</v>
      </c>
      <c r="AP9" s="3244">
        <v>30559381</v>
      </c>
      <c r="AQ9" s="3244">
        <v>25473300</v>
      </c>
      <c r="AR9" s="3244">
        <v>14180996</v>
      </c>
      <c r="AS9" s="3244">
        <v>12359305</v>
      </c>
      <c r="AT9" s="3244">
        <v>8025181</v>
      </c>
      <c r="AU9" s="3244">
        <v>6557862</v>
      </c>
      <c r="AV9" s="3244">
        <v>6155815</v>
      </c>
      <c r="AW9" s="3244">
        <v>5801443</v>
      </c>
      <c r="AX9" s="3244">
        <v>385144</v>
      </c>
      <c r="AY9" s="3244">
        <v>226248</v>
      </c>
      <c r="AZ9" s="3244">
        <v>1302254</v>
      </c>
      <c r="BA9" s="3244">
        <v>1100102</v>
      </c>
      <c r="BB9" s="3244">
        <v>4468418</v>
      </c>
      <c r="BC9" s="3244">
        <v>4475093</v>
      </c>
      <c r="BD9" s="3274" t="str">
        <f>'Departmental PL'!D16</f>
        <v>5500 AIDS CENTER - IDX Billed*</v>
      </c>
      <c r="BE9" s="3274">
        <f t="shared" si="7"/>
        <v>16</v>
      </c>
      <c r="BF9" s="3223" t="b">
        <f t="shared" si="6"/>
        <v>1</v>
      </c>
      <c r="BG9" s="3209" t="s">
        <v>1501</v>
      </c>
      <c r="BH9" s="3262">
        <v>3370</v>
      </c>
      <c r="BI9" s="3262">
        <v>2930</v>
      </c>
      <c r="BJ9" s="3262">
        <v>333228</v>
      </c>
      <c r="BK9" s="3262">
        <v>276877</v>
      </c>
      <c r="BL9" s="3262">
        <v>30559381</v>
      </c>
      <c r="BM9" s="3262">
        <v>25473300</v>
      </c>
      <c r="BN9" s="3262">
        <v>14180996</v>
      </c>
      <c r="BO9" s="3262">
        <v>12359305</v>
      </c>
      <c r="BP9" s="3262">
        <v>8025181</v>
      </c>
      <c r="BQ9" s="3262">
        <v>6557862</v>
      </c>
      <c r="BR9" s="3262">
        <v>6155815</v>
      </c>
      <c r="BS9" s="3262">
        <v>5801443</v>
      </c>
      <c r="BT9" s="3262">
        <v>385144</v>
      </c>
      <c r="BU9" s="3262">
        <v>226248</v>
      </c>
      <c r="BV9" s="3262">
        <v>1302254</v>
      </c>
      <c r="BW9" s="3262">
        <v>1100102</v>
      </c>
      <c r="BX9" s="3262">
        <v>4468418</v>
      </c>
      <c r="BY9" s="3262">
        <v>4475093</v>
      </c>
    </row>
    <row r="10" spans="1:77" ht="15.2" customHeight="1" thickTop="1" thickBot="1" x14ac:dyDescent="0.25">
      <c r="A10" s="3254" t="s">
        <v>1502</v>
      </c>
      <c r="B10" s="3255" t="s">
        <v>1504</v>
      </c>
      <c r="C10" s="3438" t="s">
        <v>2032</v>
      </c>
      <c r="D10" s="3256">
        <v>3067</v>
      </c>
      <c r="E10" s="3256">
        <v>853</v>
      </c>
      <c r="F10" s="3256">
        <v>16959</v>
      </c>
      <c r="G10" s="3256">
        <v>4070</v>
      </c>
      <c r="H10" s="3256">
        <v>1459258</v>
      </c>
      <c r="I10" s="3256">
        <v>363169</v>
      </c>
      <c r="J10" s="3256">
        <v>616609</v>
      </c>
      <c r="K10" s="3256">
        <v>155802</v>
      </c>
      <c r="L10" s="3266">
        <v>914667</v>
      </c>
      <c r="M10" s="3256">
        <v>170081</v>
      </c>
      <c r="N10" s="3276">
        <v>-298059</v>
      </c>
      <c r="O10" s="3257">
        <v>-14279</v>
      </c>
      <c r="P10" s="3266">
        <v>4223</v>
      </c>
      <c r="Q10" s="3256">
        <v>7</v>
      </c>
      <c r="R10" s="3266">
        <v>117517</v>
      </c>
      <c r="S10" s="3256">
        <v>18898</v>
      </c>
      <c r="T10" s="3256">
        <v>-419799</v>
      </c>
      <c r="U10" s="3257">
        <v>-33184</v>
      </c>
      <c r="V10" s="3209" t="s">
        <v>2032</v>
      </c>
      <c r="W10" s="3223" t="b">
        <f t="shared" si="0"/>
        <v>1</v>
      </c>
      <c r="X10" s="3258">
        <f>+T10-'Departmental PL'!V18</f>
        <v>1100483.9934507785</v>
      </c>
      <c r="Y10" s="3258">
        <f>+U10-'Departmental PL'!W18</f>
        <v>425670.91279999993</v>
      </c>
      <c r="Z10" s="3228">
        <f>+T10-'Departmental PL'!V18</f>
        <v>1100483.9934507785</v>
      </c>
      <c r="AA10" s="3228">
        <f>+U10-'Departmental PL'!W18</f>
        <v>425670.91279999993</v>
      </c>
      <c r="AB10" s="3277">
        <v>329409</v>
      </c>
      <c r="AC10" s="3228">
        <f t="shared" si="1"/>
        <v>1</v>
      </c>
      <c r="AD10" s="3228">
        <f t="shared" si="2"/>
        <v>0</v>
      </c>
      <c r="AF10" s="3233">
        <f t="shared" si="3"/>
        <v>0</v>
      </c>
      <c r="AG10" s="3233">
        <f t="shared" si="4"/>
        <v>0</v>
      </c>
      <c r="AH10" s="3223" t="b">
        <f t="shared" si="5"/>
        <v>0</v>
      </c>
      <c r="AI10" s="3278" t="s">
        <v>1504</v>
      </c>
      <c r="AJ10" s="3278" t="s">
        <v>1281</v>
      </c>
      <c r="AK10" s="3278" t="s">
        <v>2015</v>
      </c>
      <c r="AL10" s="3279">
        <v>4</v>
      </c>
      <c r="AM10" s="3279">
        <v>0</v>
      </c>
      <c r="AN10" s="3279">
        <v>28</v>
      </c>
      <c r="AO10" s="3279" t="s">
        <v>1196</v>
      </c>
      <c r="AP10" s="3279">
        <v>0</v>
      </c>
      <c r="AQ10" s="3279" t="s">
        <v>1196</v>
      </c>
      <c r="AR10" s="3279">
        <v>0</v>
      </c>
      <c r="AS10" s="3279" t="s">
        <v>1196</v>
      </c>
      <c r="AT10" s="3279">
        <v>0</v>
      </c>
      <c r="AU10" s="3279" t="s">
        <v>1196</v>
      </c>
      <c r="AV10" s="3279">
        <v>0</v>
      </c>
      <c r="AW10" s="3279" t="s">
        <v>1196</v>
      </c>
      <c r="AX10" s="3279" t="s">
        <v>1196</v>
      </c>
      <c r="AY10" s="3279" t="s">
        <v>1196</v>
      </c>
      <c r="AZ10" s="3279" t="s">
        <v>1196</v>
      </c>
      <c r="BA10" s="3279" t="s">
        <v>1196</v>
      </c>
      <c r="BB10" s="3279">
        <v>0</v>
      </c>
      <c r="BC10" s="3279" t="s">
        <v>1196</v>
      </c>
      <c r="BD10" s="3223" t="str">
        <f>'Departmental PL'!D17</f>
        <v>6500 AIR INFUSION CENTER</v>
      </c>
      <c r="BE10" s="3223">
        <f t="shared" si="7"/>
        <v>17</v>
      </c>
      <c r="BF10" s="3223" t="b">
        <f t="shared" si="6"/>
        <v>1</v>
      </c>
      <c r="BG10" s="3211" t="s">
        <v>2032</v>
      </c>
      <c r="BH10" s="3269">
        <v>4</v>
      </c>
      <c r="BI10" s="3269">
        <v>0</v>
      </c>
      <c r="BJ10" s="3269">
        <v>28</v>
      </c>
      <c r="BK10" s="3269" t="s">
        <v>1196</v>
      </c>
      <c r="BL10" s="3269">
        <v>0</v>
      </c>
      <c r="BM10" s="3269" t="s">
        <v>1196</v>
      </c>
      <c r="BN10" s="3269">
        <v>0</v>
      </c>
      <c r="BO10" s="3269" t="s">
        <v>1196</v>
      </c>
      <c r="BP10" s="3269">
        <v>0</v>
      </c>
      <c r="BQ10" s="3269" t="s">
        <v>1196</v>
      </c>
      <c r="BR10" s="3269">
        <v>0</v>
      </c>
      <c r="BS10" s="3269" t="s">
        <v>1196</v>
      </c>
      <c r="BT10" s="3269" t="s">
        <v>1196</v>
      </c>
      <c r="BU10" s="3269" t="s">
        <v>1196</v>
      </c>
      <c r="BV10" s="3269" t="s">
        <v>1196</v>
      </c>
      <c r="BW10" s="3269" t="s">
        <v>1196</v>
      </c>
      <c r="BX10" s="3269">
        <v>0</v>
      </c>
      <c r="BY10" s="3269" t="s">
        <v>1196</v>
      </c>
    </row>
    <row r="11" spans="1:77" ht="15.2" customHeight="1" thickTop="1" x14ac:dyDescent="0.2">
      <c r="A11" s="3254" t="s">
        <v>1503</v>
      </c>
      <c r="B11" s="3255" t="s">
        <v>1504</v>
      </c>
      <c r="C11" s="3272" t="s">
        <v>1502</v>
      </c>
      <c r="D11" s="3256">
        <v>1063</v>
      </c>
      <c r="E11" s="3256">
        <v>1272</v>
      </c>
      <c r="F11" s="3256">
        <v>2205</v>
      </c>
      <c r="G11" s="3256">
        <v>2569</v>
      </c>
      <c r="H11" s="3256">
        <v>276995</v>
      </c>
      <c r="I11" s="3256">
        <v>323493</v>
      </c>
      <c r="J11" s="3256">
        <v>105188</v>
      </c>
      <c r="K11" s="3256">
        <v>122386</v>
      </c>
      <c r="L11" s="3256">
        <v>698123</v>
      </c>
      <c r="M11" s="3256">
        <v>715046</v>
      </c>
      <c r="N11" s="3257">
        <v>-592935</v>
      </c>
      <c r="O11" s="3257">
        <v>-592660</v>
      </c>
      <c r="P11" s="3256">
        <v>3782</v>
      </c>
      <c r="Q11" s="3256">
        <v>4086</v>
      </c>
      <c r="R11" s="3256">
        <v>99665</v>
      </c>
      <c r="S11" s="3256">
        <v>148035</v>
      </c>
      <c r="T11" s="3257">
        <v>-696382</v>
      </c>
      <c r="U11" s="3257">
        <v>-744781</v>
      </c>
      <c r="V11" s="3209" t="s">
        <v>1502</v>
      </c>
      <c r="W11" s="3223" t="b">
        <f t="shared" si="0"/>
        <v>1</v>
      </c>
      <c r="X11" s="3258">
        <f>+T11-'Departmental PL'!V19</f>
        <v>0</v>
      </c>
      <c r="Y11" s="3258">
        <f>+U11-'Departmental PL'!W19</f>
        <v>0</v>
      </c>
      <c r="Z11" s="3228">
        <f>+T11-'Departmental PL'!V19</f>
        <v>0</v>
      </c>
      <c r="AA11" s="3228">
        <f>+U11-'Departmental PL'!W19</f>
        <v>0</v>
      </c>
      <c r="AB11" s="3273">
        <v>157481</v>
      </c>
      <c r="AC11" s="3228">
        <f t="shared" si="1"/>
        <v>0</v>
      </c>
      <c r="AD11" s="3228">
        <f t="shared" si="2"/>
        <v>0</v>
      </c>
      <c r="AF11" s="3233">
        <f t="shared" si="3"/>
        <v>0</v>
      </c>
      <c r="AG11" s="3233">
        <f t="shared" si="4"/>
        <v>0</v>
      </c>
      <c r="AH11" s="3223" t="b">
        <f t="shared" si="5"/>
        <v>0</v>
      </c>
      <c r="AI11" s="3259" t="s">
        <v>1504</v>
      </c>
      <c r="AJ11" s="3260" t="s">
        <v>1281</v>
      </c>
      <c r="AK11" s="3259" t="s">
        <v>1776</v>
      </c>
      <c r="AL11" s="3244">
        <v>941</v>
      </c>
      <c r="AM11" s="3244">
        <v>922</v>
      </c>
      <c r="AN11" s="3244">
        <v>1952</v>
      </c>
      <c r="AO11" s="3244">
        <v>1618</v>
      </c>
      <c r="AP11" s="3244">
        <v>243485</v>
      </c>
      <c r="AQ11" s="3244">
        <v>205469</v>
      </c>
      <c r="AR11" s="3244">
        <v>91971</v>
      </c>
      <c r="AS11" s="3244">
        <v>84288</v>
      </c>
      <c r="AT11" s="3244">
        <v>549175</v>
      </c>
      <c r="AU11" s="3244">
        <v>498343</v>
      </c>
      <c r="AV11" s="3244">
        <v>-457204</v>
      </c>
      <c r="AW11" s="3244">
        <v>-414055</v>
      </c>
      <c r="AX11" s="3244">
        <v>3128</v>
      </c>
      <c r="AY11" s="3244">
        <v>2787</v>
      </c>
      <c r="AZ11" s="3244">
        <v>109083</v>
      </c>
      <c r="BA11" s="3244">
        <v>86637</v>
      </c>
      <c r="BB11" s="3244">
        <v>-569415</v>
      </c>
      <c r="BC11" s="3244">
        <v>-503479</v>
      </c>
      <c r="BD11" s="3280" t="str">
        <f>'Departmental PL'!D18</f>
        <v>6501 AIR RED CREEK*</v>
      </c>
      <c r="BE11" s="3223">
        <f t="shared" si="7"/>
        <v>18</v>
      </c>
      <c r="BF11" s="3223" t="b">
        <f t="shared" si="6"/>
        <v>1</v>
      </c>
      <c r="BG11" s="3209" t="s">
        <v>1502</v>
      </c>
      <c r="BH11" s="3269">
        <v>941</v>
      </c>
      <c r="BI11" s="3269">
        <v>922</v>
      </c>
      <c r="BJ11" s="3262">
        <v>1952</v>
      </c>
      <c r="BK11" s="3262">
        <v>1618</v>
      </c>
      <c r="BL11" s="3262">
        <v>243485</v>
      </c>
      <c r="BM11" s="3262">
        <v>205469</v>
      </c>
      <c r="BN11" s="3262">
        <v>91971</v>
      </c>
      <c r="BO11" s="3262">
        <v>84288</v>
      </c>
      <c r="BP11" s="3262">
        <v>549175</v>
      </c>
      <c r="BQ11" s="3262">
        <v>498343</v>
      </c>
      <c r="BR11" s="3262">
        <v>-457204</v>
      </c>
      <c r="BS11" s="3262">
        <v>-414055</v>
      </c>
      <c r="BT11" s="3262">
        <v>3128</v>
      </c>
      <c r="BU11" s="3262">
        <v>2787</v>
      </c>
      <c r="BV11" s="3262">
        <v>109083</v>
      </c>
      <c r="BW11" s="3262">
        <v>86637</v>
      </c>
      <c r="BX11" s="3262">
        <v>-569415</v>
      </c>
      <c r="BY11" s="3262">
        <v>-503479</v>
      </c>
    </row>
    <row r="12" spans="1:77" ht="12" customHeight="1" x14ac:dyDescent="0.2">
      <c r="A12" s="3281" t="s">
        <v>1504</v>
      </c>
      <c r="B12" s="3255" t="s">
        <v>1504</v>
      </c>
      <c r="C12" s="3272" t="s">
        <v>1503</v>
      </c>
      <c r="D12" s="3256">
        <v>17046</v>
      </c>
      <c r="E12" s="3256">
        <v>16384</v>
      </c>
      <c r="F12" s="3256">
        <v>43427</v>
      </c>
      <c r="G12" s="3256">
        <v>42334</v>
      </c>
      <c r="H12" s="3256">
        <v>4630376</v>
      </c>
      <c r="I12" s="3256">
        <v>4344534</v>
      </c>
      <c r="J12" s="3256">
        <v>1674331</v>
      </c>
      <c r="K12" s="3256">
        <v>1562254</v>
      </c>
      <c r="L12" s="3256">
        <v>2951523</v>
      </c>
      <c r="M12" s="3256">
        <v>2665118</v>
      </c>
      <c r="N12" s="3257">
        <v>-1277192</v>
      </c>
      <c r="O12" s="3257">
        <v>-1102864</v>
      </c>
      <c r="P12" s="3256">
        <v>1257578</v>
      </c>
      <c r="Q12" s="3256">
        <v>1216202</v>
      </c>
      <c r="R12" s="3256">
        <v>2079025</v>
      </c>
      <c r="S12" s="3256">
        <v>1847545</v>
      </c>
      <c r="T12" s="3257">
        <v>-4613795</v>
      </c>
      <c r="U12" s="3257">
        <v>-4166611</v>
      </c>
      <c r="V12" s="3209" t="s">
        <v>1503</v>
      </c>
      <c r="W12" s="3223" t="b">
        <f t="shared" si="0"/>
        <v>1</v>
      </c>
      <c r="X12" s="3258">
        <f>+T12-'Departmental PL'!V20</f>
        <v>0</v>
      </c>
      <c r="Y12" s="3258">
        <f>+U12-'Departmental PL'!W20</f>
        <v>0</v>
      </c>
      <c r="Z12" s="3228">
        <f>+T12-'Departmental PL'!V20</f>
        <v>0</v>
      </c>
      <c r="AA12" s="3228">
        <f>+U12-'Departmental PL'!W20</f>
        <v>0</v>
      </c>
      <c r="AB12" s="3277">
        <v>36601</v>
      </c>
      <c r="AC12" s="3228">
        <f t="shared" si="1"/>
        <v>0</v>
      </c>
      <c r="AD12" s="3228">
        <f t="shared" si="2"/>
        <v>0</v>
      </c>
      <c r="AF12" s="3233">
        <f t="shared" si="3"/>
        <v>0</v>
      </c>
      <c r="AG12" s="3233">
        <f t="shared" si="4"/>
        <v>0</v>
      </c>
      <c r="AH12" s="3223" t="b">
        <f t="shared" si="5"/>
        <v>0</v>
      </c>
      <c r="AI12" s="3259" t="s">
        <v>1504</v>
      </c>
      <c r="AJ12" s="3260" t="s">
        <v>1281</v>
      </c>
      <c r="AK12" s="3259" t="s">
        <v>1777</v>
      </c>
      <c r="AL12" s="3244">
        <v>12145</v>
      </c>
      <c r="AM12" s="3244">
        <v>11639</v>
      </c>
      <c r="AN12" s="3244">
        <v>32220</v>
      </c>
      <c r="AO12" s="3244">
        <v>31909</v>
      </c>
      <c r="AP12" s="3244">
        <v>3250379</v>
      </c>
      <c r="AQ12" s="3244">
        <v>3189017</v>
      </c>
      <c r="AR12" s="3244">
        <v>1197567</v>
      </c>
      <c r="AS12" s="3244">
        <v>1270370</v>
      </c>
      <c r="AT12" s="3244">
        <v>2002752</v>
      </c>
      <c r="AU12" s="3244">
        <v>1959355</v>
      </c>
      <c r="AV12" s="3244">
        <v>-805185</v>
      </c>
      <c r="AW12" s="3244">
        <v>-688984</v>
      </c>
      <c r="AX12" s="3244">
        <v>907373</v>
      </c>
      <c r="AY12" s="3244">
        <v>946824</v>
      </c>
      <c r="AZ12" s="3244">
        <v>1361939</v>
      </c>
      <c r="BA12" s="3244">
        <v>1238479</v>
      </c>
      <c r="BB12" s="3244">
        <v>-3074498</v>
      </c>
      <c r="BC12" s="3244">
        <v>-2874287</v>
      </c>
      <c r="BD12" s="3223" t="str">
        <f>'Departmental PL'!D19</f>
        <v>6650 ENDOCRINE MNT</v>
      </c>
      <c r="BE12" s="3223">
        <f t="shared" si="7"/>
        <v>19</v>
      </c>
      <c r="BF12" s="3223" t="b">
        <f t="shared" si="6"/>
        <v>1</v>
      </c>
      <c r="BG12" s="3209" t="s">
        <v>1503</v>
      </c>
      <c r="BH12" s="3262">
        <v>12145</v>
      </c>
      <c r="BI12" s="3262">
        <v>11639</v>
      </c>
      <c r="BJ12" s="3262">
        <v>32220</v>
      </c>
      <c r="BK12" s="3262">
        <v>31909</v>
      </c>
      <c r="BL12" s="3262">
        <v>3250379</v>
      </c>
      <c r="BM12" s="3262">
        <v>3189017</v>
      </c>
      <c r="BN12" s="3262">
        <v>1197567</v>
      </c>
      <c r="BO12" s="3262">
        <v>1270370</v>
      </c>
      <c r="BP12" s="3262">
        <v>2002752</v>
      </c>
      <c r="BQ12" s="3262">
        <v>1959355</v>
      </c>
      <c r="BR12" s="3262">
        <v>-805185</v>
      </c>
      <c r="BS12" s="3262">
        <v>-688984</v>
      </c>
      <c r="BT12" s="3262">
        <v>907373</v>
      </c>
      <c r="BU12" s="3262">
        <v>946824</v>
      </c>
      <c r="BV12" s="3262">
        <v>1361939</v>
      </c>
      <c r="BW12" s="3262">
        <v>1238479</v>
      </c>
      <c r="BX12" s="3262">
        <v>-3074498</v>
      </c>
      <c r="BY12" s="3262">
        <v>-2874287</v>
      </c>
    </row>
    <row r="13" spans="1:77" s="3363" customFormat="1" ht="15.2" customHeight="1" x14ac:dyDescent="0.2">
      <c r="A13" s="3443" t="s">
        <v>1495</v>
      </c>
      <c r="B13" s="3281" t="s">
        <v>1504</v>
      </c>
      <c r="C13" s="3282" t="s">
        <v>2608</v>
      </c>
      <c r="D13" s="3283">
        <v>56211</v>
      </c>
      <c r="E13" s="3283">
        <v>50031</v>
      </c>
      <c r="F13" s="3283">
        <v>602227</v>
      </c>
      <c r="G13" s="3283">
        <v>554209</v>
      </c>
      <c r="H13" s="3283">
        <v>102711646</v>
      </c>
      <c r="I13" s="3283">
        <v>89018107</v>
      </c>
      <c r="J13" s="3283">
        <v>43336164</v>
      </c>
      <c r="K13" s="3283">
        <v>38369997</v>
      </c>
      <c r="L13" s="3283">
        <v>27262695</v>
      </c>
      <c r="M13" s="3283">
        <v>25135286</v>
      </c>
      <c r="N13" s="3283">
        <v>16073469</v>
      </c>
      <c r="O13" s="3283">
        <v>13234711</v>
      </c>
      <c r="P13" s="3283">
        <v>2246957</v>
      </c>
      <c r="Q13" s="3283">
        <v>2070573</v>
      </c>
      <c r="R13" s="3283">
        <v>8238133</v>
      </c>
      <c r="S13" s="3283">
        <v>7059687</v>
      </c>
      <c r="T13" s="3283">
        <v>5588379</v>
      </c>
      <c r="U13" s="3283">
        <v>4104451</v>
      </c>
      <c r="V13" s="3402" t="s">
        <v>2608</v>
      </c>
      <c r="W13" s="3363" t="b">
        <f t="shared" si="0"/>
        <v>1</v>
      </c>
      <c r="X13" s="3283">
        <f>+T13-'Departmental PL'!V21</f>
        <v>4081710.609247949</v>
      </c>
      <c r="Y13" s="3283">
        <f>+U13-'Departmental PL'!W21</f>
        <v>2190759.0027000019</v>
      </c>
      <c r="Z13" s="3283">
        <f>+T13-'Departmental PL'!V21</f>
        <v>4081710.609247949</v>
      </c>
      <c r="AA13" s="3283">
        <f>+U13-'Departmental PL'!W21</f>
        <v>2190759.0027000019</v>
      </c>
      <c r="AB13" s="3444">
        <v>59</v>
      </c>
      <c r="AC13" s="3445">
        <f t="shared" si="1"/>
        <v>0</v>
      </c>
      <c r="AD13" s="3445">
        <f t="shared" si="2"/>
        <v>0</v>
      </c>
      <c r="AE13" s="3446"/>
      <c r="AF13" s="3446">
        <f t="shared" si="3"/>
        <v>0</v>
      </c>
      <c r="AG13" s="3446">
        <f t="shared" si="4"/>
        <v>0</v>
      </c>
      <c r="AH13" s="3363" t="b">
        <f t="shared" si="5"/>
        <v>0</v>
      </c>
      <c r="AI13" s="3447" t="s">
        <v>1504</v>
      </c>
      <c r="AJ13" s="3447" t="s">
        <v>1281</v>
      </c>
      <c r="AK13" s="3447" t="s">
        <v>1778</v>
      </c>
      <c r="AL13" s="3448">
        <v>35650</v>
      </c>
      <c r="AM13" s="3448">
        <v>33433</v>
      </c>
      <c r="AN13" s="3448">
        <v>408072</v>
      </c>
      <c r="AO13" s="3448">
        <v>347266</v>
      </c>
      <c r="AP13" s="3448">
        <v>64260040</v>
      </c>
      <c r="AQ13" s="3448">
        <v>55788843</v>
      </c>
      <c r="AR13" s="3448">
        <v>27666339</v>
      </c>
      <c r="AS13" s="3448">
        <v>25104817</v>
      </c>
      <c r="AT13" s="3448">
        <v>17561280</v>
      </c>
      <c r="AU13" s="3448">
        <v>16356077</v>
      </c>
      <c r="AV13" s="3448">
        <v>10105060</v>
      </c>
      <c r="AW13" s="3448">
        <v>8748741</v>
      </c>
      <c r="AX13" s="3448">
        <v>1559334</v>
      </c>
      <c r="AY13" s="3448">
        <v>1545894</v>
      </c>
      <c r="AZ13" s="3448">
        <v>5065977</v>
      </c>
      <c r="BA13" s="3448">
        <v>5067958</v>
      </c>
      <c r="BB13" s="3448">
        <v>3479748</v>
      </c>
      <c r="BC13" s="3448">
        <v>2134889</v>
      </c>
      <c r="BD13" s="3363" t="str">
        <f>'Departmental PL'!D20</f>
        <v>6720 OPD-MEDICINE</v>
      </c>
      <c r="BE13" s="3363">
        <f t="shared" si="7"/>
        <v>20</v>
      </c>
      <c r="BF13" s="3363" t="b">
        <f t="shared" si="6"/>
        <v>0</v>
      </c>
      <c r="BG13" s="3449" t="s">
        <v>1504</v>
      </c>
      <c r="BH13" s="3450">
        <v>35650</v>
      </c>
      <c r="BI13" s="3450">
        <v>33433</v>
      </c>
      <c r="BJ13" s="3450">
        <v>408072</v>
      </c>
      <c r="BK13" s="3450">
        <v>347266</v>
      </c>
      <c r="BL13" s="3450">
        <v>64260040</v>
      </c>
      <c r="BM13" s="3450">
        <v>55788843</v>
      </c>
      <c r="BN13" s="3450">
        <v>27666339</v>
      </c>
      <c r="BO13" s="3450">
        <v>25104817</v>
      </c>
      <c r="BP13" s="3450">
        <v>17561280</v>
      </c>
      <c r="BQ13" s="3450">
        <v>16356077</v>
      </c>
      <c r="BR13" s="3450">
        <v>10105060</v>
      </c>
      <c r="BS13" s="3450">
        <v>8748741</v>
      </c>
      <c r="BT13" s="3450">
        <v>1559334</v>
      </c>
      <c r="BU13" s="3450">
        <v>1545894</v>
      </c>
      <c r="BV13" s="3450">
        <v>5065977</v>
      </c>
      <c r="BW13" s="3450">
        <v>5067958</v>
      </c>
      <c r="BX13" s="3450">
        <v>3479748</v>
      </c>
      <c r="BY13" s="3450">
        <v>2134889</v>
      </c>
    </row>
    <row r="14" spans="1:77" ht="15.2" customHeight="1" x14ac:dyDescent="0.2">
      <c r="A14" s="3254" t="s">
        <v>1496</v>
      </c>
      <c r="B14" s="3255" t="s">
        <v>1504</v>
      </c>
      <c r="C14" s="3272" t="s">
        <v>1495</v>
      </c>
      <c r="D14" s="3256">
        <v>0</v>
      </c>
      <c r="E14" s="3256">
        <v>2</v>
      </c>
      <c r="F14" s="3256">
        <v>0</v>
      </c>
      <c r="G14" s="3256">
        <v>1</v>
      </c>
      <c r="H14" s="3256">
        <v>0</v>
      </c>
      <c r="I14" s="3256">
        <v>2196</v>
      </c>
      <c r="J14" s="3256">
        <v>0</v>
      </c>
      <c r="K14" s="3256">
        <v>1174</v>
      </c>
      <c r="L14" s="3256">
        <v>0</v>
      </c>
      <c r="M14" s="3256">
        <v>388</v>
      </c>
      <c r="N14" s="3256">
        <v>0</v>
      </c>
      <c r="O14" s="3256">
        <v>786</v>
      </c>
      <c r="P14" s="3256">
        <v>0</v>
      </c>
      <c r="Q14" s="3256">
        <v>17</v>
      </c>
      <c r="R14" s="3256">
        <v>0</v>
      </c>
      <c r="S14" s="3256">
        <v>77</v>
      </c>
      <c r="T14" s="3256">
        <v>0</v>
      </c>
      <c r="U14" s="3257">
        <v>692</v>
      </c>
      <c r="V14" s="3209" t="s">
        <v>1495</v>
      </c>
      <c r="W14" s="3223" t="b">
        <f t="shared" si="0"/>
        <v>1</v>
      </c>
      <c r="X14" s="3258">
        <f>+T14-'Departmental PL'!V22</f>
        <v>0</v>
      </c>
      <c r="Y14" s="3258">
        <f>+U14-'Departmental PL'!W22</f>
        <v>0</v>
      </c>
      <c r="Z14" s="3228">
        <f>+T14-'Departmental PL'!V22</f>
        <v>0</v>
      </c>
      <c r="AA14" s="3228">
        <f>+U14-'Departmental PL'!W22</f>
        <v>0</v>
      </c>
      <c r="AB14" s="3277">
        <v>14</v>
      </c>
      <c r="AC14" s="3228">
        <f t="shared" si="1"/>
        <v>0</v>
      </c>
      <c r="AD14" s="3228">
        <f t="shared" si="2"/>
        <v>0</v>
      </c>
      <c r="AF14" s="3233">
        <f t="shared" si="3"/>
        <v>0</v>
      </c>
      <c r="AG14" s="3233">
        <f t="shared" si="4"/>
        <v>0</v>
      </c>
      <c r="AH14" s="3223" t="b">
        <f t="shared" si="5"/>
        <v>1</v>
      </c>
      <c r="AI14" s="3259" t="s">
        <v>1504</v>
      </c>
      <c r="AJ14" s="3260" t="s">
        <v>767</v>
      </c>
      <c r="AK14" s="3259" t="s">
        <v>1495</v>
      </c>
      <c r="AL14" s="3244">
        <v>2</v>
      </c>
      <c r="AM14" s="3244">
        <v>2</v>
      </c>
      <c r="AN14" s="3244">
        <v>1</v>
      </c>
      <c r="AO14" s="3244">
        <v>0</v>
      </c>
      <c r="AP14" s="3244">
        <v>2196</v>
      </c>
      <c r="AQ14" s="3244">
        <v>0</v>
      </c>
      <c r="AR14" s="3244">
        <v>1174</v>
      </c>
      <c r="AS14" s="3244">
        <v>0</v>
      </c>
      <c r="AT14" s="3244">
        <v>335</v>
      </c>
      <c r="AU14" s="3244">
        <v>0</v>
      </c>
      <c r="AV14" s="3244">
        <v>839</v>
      </c>
      <c r="AW14" s="3244">
        <v>0</v>
      </c>
      <c r="AX14" s="3244">
        <v>19</v>
      </c>
      <c r="AY14" s="3244">
        <v>0</v>
      </c>
      <c r="AZ14" s="3244">
        <v>78</v>
      </c>
      <c r="BA14" s="3244">
        <v>0</v>
      </c>
      <c r="BB14" s="3244">
        <v>742</v>
      </c>
      <c r="BC14" s="3244">
        <v>0</v>
      </c>
      <c r="BD14" s="3223" t="str">
        <f>'Departmental PL'!D21</f>
        <v>Total OUTPATIENT</v>
      </c>
      <c r="BE14" s="3223">
        <f t="shared" si="7"/>
        <v>21</v>
      </c>
      <c r="BF14" s="3223" t="b">
        <f t="shared" si="6"/>
        <v>1</v>
      </c>
      <c r="BG14" s="3269" t="s">
        <v>1495</v>
      </c>
      <c r="BH14" s="3269">
        <v>2</v>
      </c>
      <c r="BI14" s="3269">
        <v>2</v>
      </c>
      <c r="BJ14" s="3269">
        <v>1</v>
      </c>
      <c r="BK14" s="3269">
        <v>0</v>
      </c>
      <c r="BL14" s="3262">
        <v>2196</v>
      </c>
      <c r="BM14" s="3269">
        <v>0</v>
      </c>
      <c r="BN14" s="3262">
        <v>1174</v>
      </c>
      <c r="BO14" s="3269">
        <v>0</v>
      </c>
      <c r="BP14" s="3269">
        <v>335</v>
      </c>
      <c r="BQ14" s="3269">
        <v>0</v>
      </c>
      <c r="BR14" s="3269">
        <v>839</v>
      </c>
      <c r="BS14" s="3269">
        <v>0</v>
      </c>
      <c r="BT14" s="3269">
        <v>19</v>
      </c>
      <c r="BU14" s="3269">
        <v>0</v>
      </c>
      <c r="BV14" s="3269">
        <v>78</v>
      </c>
      <c r="BW14" s="3269">
        <v>0</v>
      </c>
      <c r="BX14" s="3269">
        <v>742</v>
      </c>
      <c r="BY14" s="3269">
        <v>0</v>
      </c>
    </row>
    <row r="15" spans="1:77" ht="15.2" customHeight="1" x14ac:dyDescent="0.2">
      <c r="A15" s="3286" t="s">
        <v>1498</v>
      </c>
      <c r="B15" s="3255" t="s">
        <v>1504</v>
      </c>
      <c r="C15" s="3272" t="s">
        <v>1496</v>
      </c>
      <c r="D15" s="3256">
        <v>851</v>
      </c>
      <c r="E15" s="3256">
        <v>871</v>
      </c>
      <c r="F15" s="3256">
        <v>1664</v>
      </c>
      <c r="G15" s="3256">
        <v>1673</v>
      </c>
      <c r="H15" s="3256">
        <v>2589956</v>
      </c>
      <c r="I15" s="3256">
        <v>2538741</v>
      </c>
      <c r="J15" s="3256">
        <v>1112167</v>
      </c>
      <c r="K15" s="3256">
        <v>1116872</v>
      </c>
      <c r="L15" s="3256">
        <v>676278</v>
      </c>
      <c r="M15" s="3256">
        <v>704188</v>
      </c>
      <c r="N15" s="3256">
        <v>435888</v>
      </c>
      <c r="O15" s="3256">
        <v>412684</v>
      </c>
      <c r="P15" s="3256">
        <v>21942</v>
      </c>
      <c r="Q15" s="3256">
        <v>21212</v>
      </c>
      <c r="R15" s="3256">
        <v>183095</v>
      </c>
      <c r="S15" s="3256">
        <v>216900</v>
      </c>
      <c r="T15" s="3256">
        <v>230851</v>
      </c>
      <c r="U15" s="3256">
        <v>174572</v>
      </c>
      <c r="V15" s="3209" t="s">
        <v>1496</v>
      </c>
      <c r="W15" s="3223" t="b">
        <f t="shared" si="0"/>
        <v>1</v>
      </c>
      <c r="X15" s="3258">
        <f>+T15-'Departmental PL'!V23</f>
        <v>-1</v>
      </c>
      <c r="Y15" s="3258">
        <f>+U15-'Departmental PL'!W23</f>
        <v>0</v>
      </c>
      <c r="Z15" s="3228">
        <f>+T15-'Departmental PL'!V23</f>
        <v>-1</v>
      </c>
      <c r="AA15" s="3228">
        <f>+U15-'Departmental PL'!W23</f>
        <v>0</v>
      </c>
      <c r="AB15" s="3287"/>
      <c r="AC15" s="3228">
        <f t="shared" si="1"/>
        <v>1</v>
      </c>
      <c r="AD15" s="3228">
        <f t="shared" si="2"/>
        <v>0</v>
      </c>
      <c r="AF15" s="3233">
        <f t="shared" si="3"/>
        <v>0</v>
      </c>
      <c r="AG15" s="3233">
        <f t="shared" si="4"/>
        <v>0</v>
      </c>
      <c r="AH15" s="3223" t="b">
        <f t="shared" si="5"/>
        <v>1</v>
      </c>
      <c r="AI15" s="3259" t="s">
        <v>1504</v>
      </c>
      <c r="AJ15" s="3260" t="s">
        <v>767</v>
      </c>
      <c r="AK15" s="3259" t="s">
        <v>1496</v>
      </c>
      <c r="AL15" s="3244">
        <v>640</v>
      </c>
      <c r="AM15" s="3244">
        <v>779</v>
      </c>
      <c r="AN15" s="3244">
        <v>1252</v>
      </c>
      <c r="AO15" s="3244">
        <v>1841</v>
      </c>
      <c r="AP15" s="3244">
        <v>1864622</v>
      </c>
      <c r="AQ15" s="3244">
        <v>2667445</v>
      </c>
      <c r="AR15" s="3244">
        <v>840456</v>
      </c>
      <c r="AS15" s="3244">
        <v>1199994</v>
      </c>
      <c r="AT15" s="3244">
        <v>504398</v>
      </c>
      <c r="AU15" s="3244">
        <v>742233</v>
      </c>
      <c r="AV15" s="3244">
        <v>336114</v>
      </c>
      <c r="AW15" s="3244">
        <v>457869</v>
      </c>
      <c r="AX15" s="3244">
        <v>16762</v>
      </c>
      <c r="AY15" s="3244">
        <v>32307</v>
      </c>
      <c r="AZ15" s="3244">
        <v>162949</v>
      </c>
      <c r="BA15" s="3244">
        <v>240255</v>
      </c>
      <c r="BB15" s="3244">
        <v>156361</v>
      </c>
      <c r="BC15" s="3244">
        <v>185258</v>
      </c>
      <c r="BD15" s="3223" t="str">
        <f>'Departmental PL'!D22</f>
        <v>4310 ENDO CENTER at SAWGRASS</v>
      </c>
      <c r="BE15" s="3223">
        <f t="shared" si="7"/>
        <v>22</v>
      </c>
      <c r="BF15" s="3223" t="b">
        <f t="shared" si="6"/>
        <v>1</v>
      </c>
      <c r="BG15" s="3269" t="s">
        <v>1496</v>
      </c>
      <c r="BH15" s="3269">
        <v>640</v>
      </c>
      <c r="BI15" s="3269">
        <v>779</v>
      </c>
      <c r="BJ15" s="3262">
        <v>1252</v>
      </c>
      <c r="BK15" s="3262">
        <v>1841</v>
      </c>
      <c r="BL15" s="3262">
        <v>1864621</v>
      </c>
      <c r="BM15" s="3262">
        <v>2667450</v>
      </c>
      <c r="BN15" s="3262">
        <v>840441</v>
      </c>
      <c r="BO15" s="3262">
        <v>1200000</v>
      </c>
      <c r="BP15" s="3262">
        <v>504296</v>
      </c>
      <c r="BQ15" s="3262">
        <v>742126</v>
      </c>
      <c r="BR15" s="3262">
        <v>336145</v>
      </c>
      <c r="BS15" s="3262">
        <v>457874</v>
      </c>
      <c r="BT15" s="3262">
        <v>16732</v>
      </c>
      <c r="BU15" s="3262">
        <v>32402</v>
      </c>
      <c r="BV15" s="3262">
        <v>163079</v>
      </c>
      <c r="BW15" s="3262">
        <v>240212</v>
      </c>
      <c r="BX15" s="3262">
        <v>156334</v>
      </c>
      <c r="BY15" s="3262">
        <v>185259</v>
      </c>
    </row>
    <row r="16" spans="1:77" ht="15.2" customHeight="1" x14ac:dyDescent="0.2">
      <c r="A16" s="3286" t="s">
        <v>1503</v>
      </c>
      <c r="B16" s="3439" t="s">
        <v>1504</v>
      </c>
      <c r="C16" s="3438" t="s">
        <v>1498</v>
      </c>
      <c r="D16" s="3440">
        <v>2</v>
      </c>
      <c r="E16" s="3440">
        <v>3</v>
      </c>
      <c r="F16" s="3440">
        <v>5</v>
      </c>
      <c r="G16" s="3440">
        <v>9</v>
      </c>
      <c r="H16" s="3440">
        <v>5897</v>
      </c>
      <c r="I16" s="3440">
        <v>11221</v>
      </c>
      <c r="J16" s="3440">
        <v>2166</v>
      </c>
      <c r="K16" s="3440">
        <v>2103</v>
      </c>
      <c r="L16" s="3440">
        <v>1210</v>
      </c>
      <c r="M16" s="3440">
        <v>2472</v>
      </c>
      <c r="N16" s="3440">
        <v>957</v>
      </c>
      <c r="O16" s="3440">
        <v>-369</v>
      </c>
      <c r="P16" s="3440">
        <v>53</v>
      </c>
      <c r="Q16" s="3440">
        <v>65</v>
      </c>
      <c r="R16" s="3440">
        <v>386</v>
      </c>
      <c r="S16" s="3440">
        <v>887</v>
      </c>
      <c r="T16" s="3440">
        <v>517</v>
      </c>
      <c r="U16" s="3440">
        <v>-1321</v>
      </c>
      <c r="V16" s="3209" t="s">
        <v>1498</v>
      </c>
      <c r="W16" s="3223" t="b">
        <f t="shared" si="0"/>
        <v>1</v>
      </c>
      <c r="X16" s="3258">
        <f>+T16-'Departmental PL'!V25</f>
        <v>0</v>
      </c>
      <c r="Y16" s="3258">
        <f>+U16-'Departmental PL'!W25</f>
        <v>0</v>
      </c>
      <c r="Z16" s="3228">
        <f>+T16-'Departmental PL'!V25</f>
        <v>0</v>
      </c>
      <c r="AA16" s="3228">
        <f>+U16-'Departmental PL'!W25</f>
        <v>0</v>
      </c>
      <c r="AB16" s="3288">
        <f>+AB10+AB12+AB14</f>
        <v>366024</v>
      </c>
      <c r="AC16" s="3228">
        <f t="shared" si="1"/>
        <v>-1</v>
      </c>
      <c r="AD16" s="3228">
        <f t="shared" si="2"/>
        <v>0</v>
      </c>
      <c r="AF16" s="3233">
        <f t="shared" si="3"/>
        <v>1</v>
      </c>
      <c r="AG16" s="3233">
        <f t="shared" si="4"/>
        <v>0</v>
      </c>
      <c r="AH16" s="3223" t="b">
        <f t="shared" si="5"/>
        <v>1</v>
      </c>
      <c r="AI16" s="3259" t="s">
        <v>1504</v>
      </c>
      <c r="AJ16" s="3260" t="s">
        <v>767</v>
      </c>
      <c r="AK16" s="3259" t="s">
        <v>1498</v>
      </c>
      <c r="AL16" s="3244">
        <v>2</v>
      </c>
      <c r="AM16" s="3244">
        <v>2</v>
      </c>
      <c r="AN16" s="3244">
        <v>9</v>
      </c>
      <c r="AO16" s="3244">
        <v>14</v>
      </c>
      <c r="AP16" s="3244">
        <v>11221</v>
      </c>
      <c r="AQ16" s="3244">
        <v>18130</v>
      </c>
      <c r="AR16" s="3244">
        <v>2343</v>
      </c>
      <c r="AS16" s="3244">
        <v>3821</v>
      </c>
      <c r="AT16" s="3244">
        <v>1649</v>
      </c>
      <c r="AU16" s="3244">
        <v>3557</v>
      </c>
      <c r="AV16" s="3244">
        <v>694</v>
      </c>
      <c r="AW16" s="3244">
        <v>264</v>
      </c>
      <c r="AX16" s="3244">
        <v>65</v>
      </c>
      <c r="AY16" s="3244">
        <v>227</v>
      </c>
      <c r="AZ16" s="3244">
        <v>790</v>
      </c>
      <c r="BA16" s="3244">
        <v>2435</v>
      </c>
      <c r="BB16" s="3244">
        <v>-160</v>
      </c>
      <c r="BC16" s="3244">
        <v>-2398</v>
      </c>
      <c r="BD16" s="3223" t="str">
        <f>'Departmental PL'!D23</f>
        <v>4500 ENDOSCOPY</v>
      </c>
      <c r="BE16" s="3223">
        <f t="shared" si="7"/>
        <v>23</v>
      </c>
      <c r="BF16" s="3223" t="b">
        <f t="shared" si="6"/>
        <v>1</v>
      </c>
      <c r="BG16" s="3269" t="s">
        <v>1498</v>
      </c>
      <c r="BH16" s="3269">
        <v>2</v>
      </c>
      <c r="BI16" s="3269">
        <v>2</v>
      </c>
      <c r="BJ16" s="3269">
        <v>9</v>
      </c>
      <c r="BK16" s="3269">
        <v>14</v>
      </c>
      <c r="BL16" s="3262">
        <v>11221</v>
      </c>
      <c r="BM16" s="3262">
        <v>18130</v>
      </c>
      <c r="BN16" s="3262">
        <v>2344</v>
      </c>
      <c r="BO16" s="3262">
        <v>3821</v>
      </c>
      <c r="BP16" s="3262">
        <v>1649</v>
      </c>
      <c r="BQ16" s="3262">
        <v>3557</v>
      </c>
      <c r="BR16" s="3269">
        <v>694</v>
      </c>
      <c r="BS16" s="3269">
        <v>264</v>
      </c>
      <c r="BT16" s="3269">
        <v>65</v>
      </c>
      <c r="BU16" s="3269">
        <v>227</v>
      </c>
      <c r="BV16" s="3269">
        <v>790</v>
      </c>
      <c r="BW16" s="3262">
        <v>2435</v>
      </c>
      <c r="BX16" s="3269">
        <v>-161</v>
      </c>
      <c r="BY16" s="3262">
        <v>-2398</v>
      </c>
    </row>
    <row r="17" spans="1:77" ht="15.2" customHeight="1" x14ac:dyDescent="0.2">
      <c r="A17" s="3289" t="s">
        <v>1504</v>
      </c>
      <c r="B17" s="3439" t="s">
        <v>1504</v>
      </c>
      <c r="C17" s="3438" t="s">
        <v>1503</v>
      </c>
      <c r="D17" s="3440">
        <v>2</v>
      </c>
      <c r="E17" s="3440">
        <v>1</v>
      </c>
      <c r="F17" s="3441">
        <v>4</v>
      </c>
      <c r="G17" s="3440">
        <v>1</v>
      </c>
      <c r="H17" s="3441">
        <v>555</v>
      </c>
      <c r="I17" s="3440">
        <v>44</v>
      </c>
      <c r="J17" s="3441">
        <v>138</v>
      </c>
      <c r="K17" s="3440">
        <v>13</v>
      </c>
      <c r="L17" s="3441">
        <v>354</v>
      </c>
      <c r="M17" s="3440">
        <v>26</v>
      </c>
      <c r="N17" s="3440">
        <v>-216</v>
      </c>
      <c r="O17" s="3440">
        <v>-13</v>
      </c>
      <c r="P17" s="3441">
        <v>151</v>
      </c>
      <c r="Q17" s="3440">
        <v>12</v>
      </c>
      <c r="R17" s="3441">
        <v>249</v>
      </c>
      <c r="S17" s="3440">
        <v>18</v>
      </c>
      <c r="T17" s="3440">
        <v>-616</v>
      </c>
      <c r="U17" s="3440">
        <v>-43</v>
      </c>
      <c r="V17" s="3209" t="s">
        <v>1503</v>
      </c>
      <c r="W17" s="3223" t="b">
        <f t="shared" si="0"/>
        <v>1</v>
      </c>
      <c r="X17" s="3258">
        <f>+T17-'Departmental PL'!V30</f>
        <v>0</v>
      </c>
      <c r="Y17" s="3258">
        <f>+U17-'Departmental PL'!W30</f>
        <v>0</v>
      </c>
      <c r="Z17" s="3228">
        <f>+T17-'Departmental PL'!V30</f>
        <v>0</v>
      </c>
      <c r="AA17" s="3228">
        <f>+U17-'Departmental PL'!W30</f>
        <v>0</v>
      </c>
      <c r="AB17" s="3288">
        <f>+AB9+AB11+AB13</f>
        <v>1574882</v>
      </c>
      <c r="AC17" s="3228">
        <f t="shared" si="1"/>
        <v>0</v>
      </c>
      <c r="AD17" s="3228">
        <f t="shared" si="2"/>
        <v>0</v>
      </c>
      <c r="AF17" s="3233">
        <f t="shared" si="3"/>
        <v>0</v>
      </c>
      <c r="AG17" s="3233">
        <f t="shared" si="4"/>
        <v>0</v>
      </c>
      <c r="AH17" s="3223" t="b">
        <f t="shared" si="5"/>
        <v>1</v>
      </c>
      <c r="AI17" s="3259"/>
      <c r="AJ17" s="3260"/>
      <c r="AK17" s="3290" t="s">
        <v>1503</v>
      </c>
      <c r="BD17" s="3291" t="str">
        <f>'Departmental PL'!D24</f>
        <v>4550 PARKES ASTHMA CENTER</v>
      </c>
      <c r="BE17" s="3291">
        <f t="shared" si="7"/>
        <v>24</v>
      </c>
      <c r="BF17" s="3223" t="b">
        <f t="shared" si="6"/>
        <v>1</v>
      </c>
      <c r="BG17" s="3213" t="s">
        <v>1503</v>
      </c>
      <c r="BH17" s="3269"/>
      <c r="BI17" s="3269"/>
      <c r="BJ17" s="3269"/>
      <c r="BK17" s="3269"/>
      <c r="BL17" s="3262"/>
      <c r="BM17" s="3262"/>
      <c r="BN17" s="3262"/>
      <c r="BO17" s="3262"/>
      <c r="BP17" s="3262"/>
      <c r="BQ17" s="3262"/>
      <c r="BR17" s="3269"/>
      <c r="BS17" s="3269"/>
      <c r="BT17" s="3269"/>
      <c r="BU17" s="3269"/>
      <c r="BV17" s="3269"/>
      <c r="BW17" s="3262"/>
      <c r="BX17" s="3269"/>
      <c r="BY17" s="3262"/>
    </row>
    <row r="18" spans="1:77" s="3363" customFormat="1" ht="15.2" customHeight="1" thickBot="1" x14ac:dyDescent="0.25">
      <c r="A18" s="3443" t="s">
        <v>1496</v>
      </c>
      <c r="B18" s="3451" t="s">
        <v>1504</v>
      </c>
      <c r="C18" s="3452" t="s">
        <v>2609</v>
      </c>
      <c r="D18" s="3293">
        <v>855</v>
      </c>
      <c r="E18" s="3293">
        <v>876</v>
      </c>
      <c r="F18" s="3293">
        <v>1673</v>
      </c>
      <c r="G18" s="3293">
        <v>1684</v>
      </c>
      <c r="H18" s="3293">
        <v>2596408</v>
      </c>
      <c r="I18" s="3293">
        <v>2552202</v>
      </c>
      <c r="J18" s="3293">
        <v>1114471</v>
      </c>
      <c r="K18" s="3293">
        <v>1120162</v>
      </c>
      <c r="L18" s="3293">
        <v>677842</v>
      </c>
      <c r="M18" s="3293">
        <v>707074</v>
      </c>
      <c r="N18" s="3293">
        <v>436629</v>
      </c>
      <c r="O18" s="3293">
        <v>413088</v>
      </c>
      <c r="P18" s="3293">
        <v>22146</v>
      </c>
      <c r="Q18" s="3293">
        <v>21306</v>
      </c>
      <c r="R18" s="3293">
        <v>183731</v>
      </c>
      <c r="S18" s="3293">
        <v>217882</v>
      </c>
      <c r="T18" s="3293">
        <v>230752</v>
      </c>
      <c r="U18" s="3293">
        <v>173901</v>
      </c>
      <c r="V18" s="3453" t="s">
        <v>2609</v>
      </c>
      <c r="W18" s="3363" t="b">
        <f t="shared" si="0"/>
        <v>1</v>
      </c>
      <c r="X18" s="3293">
        <f>+T18-'Departmental PL'!V31</f>
        <v>-1</v>
      </c>
      <c r="Y18" s="3293">
        <f>+U18-'Departmental PL'!W31</f>
        <v>1</v>
      </c>
      <c r="Z18" s="3293">
        <f>+T18-'Departmental PL'!V31</f>
        <v>-1</v>
      </c>
      <c r="AA18" s="3293">
        <f>+U18-'Departmental PL'!W31</f>
        <v>1</v>
      </c>
      <c r="AB18" s="3454">
        <f>+AB17-AB16</f>
        <v>1208858</v>
      </c>
      <c r="AC18" s="3445">
        <f t="shared" si="1"/>
        <v>0</v>
      </c>
      <c r="AD18" s="3445">
        <f t="shared" si="2"/>
        <v>0</v>
      </c>
      <c r="AE18" s="3446"/>
      <c r="AF18" s="3446">
        <f t="shared" si="3"/>
        <v>0</v>
      </c>
      <c r="AG18" s="3446">
        <f t="shared" si="4"/>
        <v>-1</v>
      </c>
      <c r="AH18" s="3363" t="b">
        <f t="shared" si="5"/>
        <v>0</v>
      </c>
      <c r="AI18" s="3455" t="s">
        <v>1504</v>
      </c>
      <c r="AJ18" s="3455" t="s">
        <v>767</v>
      </c>
      <c r="AK18" s="3455" t="s">
        <v>2031</v>
      </c>
      <c r="AL18" s="3456">
        <v>643</v>
      </c>
      <c r="AM18" s="3456">
        <v>781</v>
      </c>
      <c r="AN18" s="3456">
        <v>1262</v>
      </c>
      <c r="AO18" s="3456">
        <v>1855</v>
      </c>
      <c r="AP18" s="3456">
        <v>1878039</v>
      </c>
      <c r="AQ18" s="3456">
        <v>2685575</v>
      </c>
      <c r="AR18" s="3456">
        <v>843973</v>
      </c>
      <c r="AS18" s="3456">
        <v>1203815</v>
      </c>
      <c r="AT18" s="3456">
        <v>506382</v>
      </c>
      <c r="AU18" s="3456">
        <v>745790</v>
      </c>
      <c r="AV18" s="3456">
        <v>337647</v>
      </c>
      <c r="AW18" s="3456">
        <v>458133</v>
      </c>
      <c r="AX18" s="3456">
        <v>16846</v>
      </c>
      <c r="AY18" s="3456">
        <v>32534</v>
      </c>
      <c r="AZ18" s="3456">
        <v>163817</v>
      </c>
      <c r="BA18" s="3456">
        <v>242690</v>
      </c>
      <c r="BB18" s="3456">
        <v>156943</v>
      </c>
      <c r="BC18" s="3456">
        <v>182860</v>
      </c>
      <c r="BD18" s="3363" t="str">
        <f>'Departmental PL'!D25</f>
        <v>4560 PULMONARY DISEASE UNIT - SMH</v>
      </c>
      <c r="BE18" s="3363">
        <f t="shared" si="7"/>
        <v>25</v>
      </c>
      <c r="BF18" s="3363" t="b">
        <f t="shared" si="6"/>
        <v>0</v>
      </c>
      <c r="BG18" s="3457" t="s">
        <v>1504</v>
      </c>
      <c r="BH18" s="3458">
        <v>643</v>
      </c>
      <c r="BI18" s="3458">
        <v>781</v>
      </c>
      <c r="BJ18" s="3450">
        <v>1262</v>
      </c>
      <c r="BK18" s="3450">
        <v>1855</v>
      </c>
      <c r="BL18" s="3450">
        <v>1878038</v>
      </c>
      <c r="BM18" s="3450">
        <v>2685580</v>
      </c>
      <c r="BN18" s="3450">
        <v>843959</v>
      </c>
      <c r="BO18" s="3450">
        <v>1203821</v>
      </c>
      <c r="BP18" s="3450">
        <v>506280</v>
      </c>
      <c r="BQ18" s="3450">
        <v>745683</v>
      </c>
      <c r="BR18" s="3450">
        <v>337678</v>
      </c>
      <c r="BS18" s="3450">
        <v>458138</v>
      </c>
      <c r="BT18" s="3450">
        <v>16817</v>
      </c>
      <c r="BU18" s="3450">
        <v>32630</v>
      </c>
      <c r="BV18" s="3450">
        <v>163946</v>
      </c>
      <c r="BW18" s="3450">
        <v>242647</v>
      </c>
      <c r="BX18" s="3450">
        <v>156915</v>
      </c>
      <c r="BY18" s="3450">
        <v>182862</v>
      </c>
    </row>
    <row r="19" spans="1:77" ht="15.2" customHeight="1" x14ac:dyDescent="0.2">
      <c r="A19" s="3254"/>
      <c r="B19" s="3255" t="s">
        <v>1504</v>
      </c>
      <c r="C19" s="3438" t="s">
        <v>1495</v>
      </c>
      <c r="D19" s="3256">
        <v>0</v>
      </c>
      <c r="E19" s="3256">
        <v>1</v>
      </c>
      <c r="F19" s="3256">
        <v>0</v>
      </c>
      <c r="G19" s="3256">
        <v>1</v>
      </c>
      <c r="H19" s="3256">
        <v>0</v>
      </c>
      <c r="I19" s="3256">
        <v>1563</v>
      </c>
      <c r="J19" s="3256">
        <v>0</v>
      </c>
      <c r="K19" s="3256">
        <v>117</v>
      </c>
      <c r="L19" s="3256">
        <v>0</v>
      </c>
      <c r="M19" s="3256">
        <v>278</v>
      </c>
      <c r="N19" s="3256">
        <v>0</v>
      </c>
      <c r="O19" s="3256">
        <v>-160</v>
      </c>
      <c r="P19" s="3256">
        <v>0</v>
      </c>
      <c r="Q19" s="3256">
        <v>12</v>
      </c>
      <c r="R19" s="3256">
        <v>0</v>
      </c>
      <c r="S19" s="3256">
        <v>55</v>
      </c>
      <c r="T19" s="3256">
        <v>0</v>
      </c>
      <c r="U19" s="3257">
        <v>-227</v>
      </c>
      <c r="V19" s="3296" t="s">
        <v>1495</v>
      </c>
      <c r="W19" s="3223" t="b">
        <f t="shared" si="0"/>
        <v>1</v>
      </c>
      <c r="X19" s="3258">
        <f>+T19-'Departmental PL'!V32</f>
        <v>0</v>
      </c>
      <c r="Y19" s="3258">
        <f>+U19-'Departmental PL'!W32</f>
        <v>1</v>
      </c>
      <c r="Z19" s="3228">
        <f>+T20-'Departmental PL'!V32</f>
        <v>-20449</v>
      </c>
      <c r="AA19" s="3228">
        <f>+U20-'Departmental PL'!W32</f>
        <v>-26841</v>
      </c>
      <c r="AC19" s="3228"/>
      <c r="AD19" s="3228"/>
      <c r="AI19" s="3294"/>
      <c r="AJ19" s="3294"/>
      <c r="AK19" s="3294"/>
      <c r="AL19" s="3295"/>
      <c r="AM19" s="3295"/>
      <c r="AN19" s="3295"/>
      <c r="AO19" s="3295"/>
      <c r="AP19" s="3295"/>
      <c r="AQ19" s="3295"/>
      <c r="AR19" s="3295"/>
      <c r="AS19" s="3295"/>
      <c r="AT19" s="3295"/>
      <c r="AU19" s="3295"/>
      <c r="AV19" s="3295"/>
      <c r="AW19" s="3295"/>
      <c r="AX19" s="3295"/>
      <c r="AY19" s="3295"/>
      <c r="AZ19" s="3295"/>
      <c r="BA19" s="3295"/>
      <c r="BB19" s="3295"/>
      <c r="BC19" s="3295"/>
      <c r="BG19" s="3215"/>
      <c r="BH19" s="3269"/>
      <c r="BI19" s="3269"/>
      <c r="BJ19" s="3262"/>
      <c r="BK19" s="3262"/>
      <c r="BL19" s="3262"/>
      <c r="BM19" s="3262"/>
      <c r="BN19" s="3262"/>
      <c r="BO19" s="3262"/>
      <c r="BP19" s="3262"/>
      <c r="BQ19" s="3262"/>
      <c r="BR19" s="3262"/>
      <c r="BS19" s="3262"/>
      <c r="BT19" s="3262"/>
      <c r="BU19" s="3262"/>
      <c r="BV19" s="3262"/>
      <c r="BW19" s="3262"/>
      <c r="BX19" s="3262"/>
      <c r="BY19" s="3262"/>
    </row>
    <row r="20" spans="1:77" ht="15.2" customHeight="1" x14ac:dyDescent="0.2">
      <c r="A20" s="3254" t="s">
        <v>1498</v>
      </c>
      <c r="B20" s="3255" t="s">
        <v>1504</v>
      </c>
      <c r="C20" s="3272" t="s">
        <v>1496</v>
      </c>
      <c r="D20" s="3256">
        <v>149</v>
      </c>
      <c r="E20" s="3256">
        <v>163</v>
      </c>
      <c r="F20" s="3256">
        <v>414</v>
      </c>
      <c r="G20" s="3256">
        <v>448</v>
      </c>
      <c r="H20" s="3256">
        <v>484987</v>
      </c>
      <c r="I20" s="3256">
        <v>550788</v>
      </c>
      <c r="J20" s="3256">
        <v>144574</v>
      </c>
      <c r="K20" s="3256">
        <v>180878</v>
      </c>
      <c r="L20" s="3256">
        <v>126630</v>
      </c>
      <c r="M20" s="3256">
        <v>155401</v>
      </c>
      <c r="N20" s="3256">
        <v>17943</v>
      </c>
      <c r="O20" s="3256">
        <v>25478</v>
      </c>
      <c r="P20" s="3256">
        <v>4109</v>
      </c>
      <c r="Q20" s="3256">
        <v>4681</v>
      </c>
      <c r="R20" s="3256">
        <v>34284</v>
      </c>
      <c r="S20" s="3256">
        <v>47866</v>
      </c>
      <c r="T20" s="3257">
        <v>-20449</v>
      </c>
      <c r="U20" s="3257">
        <v>-27069</v>
      </c>
      <c r="V20" s="3209" t="s">
        <v>1496</v>
      </c>
      <c r="W20" s="3223" t="b">
        <f t="shared" si="0"/>
        <v>1</v>
      </c>
      <c r="X20" s="3258">
        <f>+T20-'Departmental PL'!V33</f>
        <v>0</v>
      </c>
      <c r="Y20" s="3258">
        <f>+U20-'Departmental PL'!W33</f>
        <v>1</v>
      </c>
      <c r="Z20" s="3228">
        <f>+T21-'Departmental PL'!V34</f>
        <v>10025</v>
      </c>
      <c r="AA20" s="3228">
        <f>+U21-'Departmental PL'!W34</f>
        <v>10073</v>
      </c>
      <c r="AC20" s="3228">
        <f t="shared" si="1"/>
        <v>1</v>
      </c>
      <c r="AD20" s="3228">
        <f t="shared" si="2"/>
        <v>-1</v>
      </c>
      <c r="AF20" s="3233">
        <f t="shared" si="3"/>
        <v>-1</v>
      </c>
      <c r="AG20" s="3233">
        <f t="shared" si="4"/>
        <v>0</v>
      </c>
      <c r="AH20" s="3223" t="b">
        <f t="shared" si="5"/>
        <v>1</v>
      </c>
      <c r="AI20" s="3259" t="s">
        <v>1504</v>
      </c>
      <c r="AJ20" s="3260" t="s">
        <v>768</v>
      </c>
      <c r="AK20" s="3259" t="s">
        <v>1496</v>
      </c>
      <c r="AL20" s="3244">
        <v>125</v>
      </c>
      <c r="AM20" s="3244">
        <v>86</v>
      </c>
      <c r="AN20" s="3244">
        <v>337</v>
      </c>
      <c r="AO20" s="3244">
        <v>237</v>
      </c>
      <c r="AP20" s="3244">
        <v>413085</v>
      </c>
      <c r="AQ20" s="3244">
        <v>284253</v>
      </c>
      <c r="AR20" s="3244">
        <v>141972</v>
      </c>
      <c r="AS20" s="3244">
        <v>108313</v>
      </c>
      <c r="AT20" s="3244">
        <v>114582</v>
      </c>
      <c r="AU20" s="3244">
        <v>81080</v>
      </c>
      <c r="AV20" s="3244">
        <v>27392</v>
      </c>
      <c r="AW20" s="3244">
        <v>27243</v>
      </c>
      <c r="AX20" s="3244">
        <v>3804</v>
      </c>
      <c r="AY20" s="3244">
        <v>3531</v>
      </c>
      <c r="AZ20" s="3244">
        <v>37042</v>
      </c>
      <c r="BA20" s="3244">
        <v>26248</v>
      </c>
      <c r="BB20" s="3244">
        <v>-13462</v>
      </c>
      <c r="BC20" s="3244">
        <v>-2535</v>
      </c>
      <c r="BD20" s="3291" t="str">
        <f>'Departmental PL'!D26</f>
        <v>4740 KIDNEY TRANSPLANT</v>
      </c>
      <c r="BE20" s="3291">
        <f>BE18+1</f>
        <v>26</v>
      </c>
      <c r="BF20" s="3223" t="b">
        <f t="shared" si="6"/>
        <v>1</v>
      </c>
      <c r="BG20" s="3269" t="s">
        <v>1496</v>
      </c>
      <c r="BH20" s="3269">
        <v>125</v>
      </c>
      <c r="BI20" s="3269">
        <v>86</v>
      </c>
      <c r="BJ20" s="3269">
        <v>337</v>
      </c>
      <c r="BK20" s="3269">
        <v>237</v>
      </c>
      <c r="BL20" s="3262">
        <v>413086</v>
      </c>
      <c r="BM20" s="3262">
        <v>284254</v>
      </c>
      <c r="BN20" s="3262">
        <v>141970</v>
      </c>
      <c r="BO20" s="3262">
        <v>108309</v>
      </c>
      <c r="BP20" s="3262">
        <v>114576</v>
      </c>
      <c r="BQ20" s="3262">
        <v>81066</v>
      </c>
      <c r="BR20" s="3262">
        <v>27394</v>
      </c>
      <c r="BS20" s="3262">
        <v>27244</v>
      </c>
      <c r="BT20" s="3262">
        <v>3802</v>
      </c>
      <c r="BU20" s="3262">
        <v>3539</v>
      </c>
      <c r="BV20" s="3262">
        <v>37051</v>
      </c>
      <c r="BW20" s="3262">
        <v>26239</v>
      </c>
      <c r="BX20" s="3262">
        <v>-13459</v>
      </c>
      <c r="BY20" s="3262">
        <v>-2535</v>
      </c>
    </row>
    <row r="21" spans="1:77" ht="15.2" customHeight="1" x14ac:dyDescent="0.2">
      <c r="A21" s="3254" t="s">
        <v>1500</v>
      </c>
      <c r="B21" s="3255" t="s">
        <v>1504</v>
      </c>
      <c r="C21" s="3272" t="s">
        <v>1498</v>
      </c>
      <c r="D21" s="3256">
        <v>9</v>
      </c>
      <c r="E21" s="3256">
        <v>13</v>
      </c>
      <c r="F21" s="3256">
        <v>74</v>
      </c>
      <c r="G21" s="3256">
        <v>74</v>
      </c>
      <c r="H21" s="3256">
        <v>65606</v>
      </c>
      <c r="I21" s="3256">
        <v>95222</v>
      </c>
      <c r="J21" s="3256">
        <v>28377</v>
      </c>
      <c r="K21" s="3256">
        <v>39569</v>
      </c>
      <c r="L21" s="3256">
        <v>13459</v>
      </c>
      <c r="M21" s="3256">
        <v>21299</v>
      </c>
      <c r="N21" s="3256">
        <v>14918</v>
      </c>
      <c r="O21" s="3256">
        <v>18269</v>
      </c>
      <c r="P21" s="3256">
        <v>594</v>
      </c>
      <c r="Q21" s="3256">
        <v>559</v>
      </c>
      <c r="R21" s="3256">
        <v>4299</v>
      </c>
      <c r="S21" s="3256">
        <v>7638</v>
      </c>
      <c r="T21" s="3256">
        <v>10025</v>
      </c>
      <c r="U21" s="3257">
        <v>10073</v>
      </c>
      <c r="V21" s="3209" t="s">
        <v>1498</v>
      </c>
      <c r="W21" s="3223" t="b">
        <f t="shared" si="0"/>
        <v>1</v>
      </c>
      <c r="X21" s="3258">
        <f>+T21-'Departmental PL'!V35</f>
        <v>0</v>
      </c>
      <c r="Y21" s="3258">
        <f>+U21-'Departmental PL'!W35</f>
        <v>0</v>
      </c>
      <c r="Z21" s="3228">
        <f>+T21-'Departmental PL'!V35</f>
        <v>0</v>
      </c>
      <c r="AA21" s="3228">
        <f>+U21-'Departmental PL'!W35</f>
        <v>0</v>
      </c>
      <c r="AC21" s="3228">
        <f t="shared" si="1"/>
        <v>0</v>
      </c>
      <c r="AD21" s="3228">
        <f t="shared" si="2"/>
        <v>1</v>
      </c>
      <c r="AF21" s="3233">
        <f t="shared" si="3"/>
        <v>0</v>
      </c>
      <c r="AG21" s="3233">
        <f t="shared" si="4"/>
        <v>-1</v>
      </c>
      <c r="AH21" s="3223" t="b">
        <f t="shared" si="5"/>
        <v>1</v>
      </c>
      <c r="AI21" s="3259" t="s">
        <v>1504</v>
      </c>
      <c r="AJ21" s="3260" t="s">
        <v>768</v>
      </c>
      <c r="AK21" s="3259" t="s">
        <v>1498</v>
      </c>
      <c r="AL21" s="3244">
        <v>12</v>
      </c>
      <c r="AM21" s="3244">
        <v>7</v>
      </c>
      <c r="AN21" s="3244">
        <v>73</v>
      </c>
      <c r="AO21" s="3244">
        <v>23</v>
      </c>
      <c r="AP21" s="3244">
        <v>94052</v>
      </c>
      <c r="AQ21" s="3244">
        <v>21832</v>
      </c>
      <c r="AR21" s="3244">
        <v>39654</v>
      </c>
      <c r="AS21" s="3244">
        <v>8025</v>
      </c>
      <c r="AT21" s="3244">
        <v>14025</v>
      </c>
      <c r="AU21" s="3244">
        <v>4461</v>
      </c>
      <c r="AV21" s="3244">
        <v>25627</v>
      </c>
      <c r="AW21" s="3244">
        <v>3564</v>
      </c>
      <c r="AX21" s="3244">
        <v>554</v>
      </c>
      <c r="AY21" s="3244">
        <v>285</v>
      </c>
      <c r="AZ21" s="3244">
        <v>6718</v>
      </c>
      <c r="BA21" s="3244">
        <v>3054</v>
      </c>
      <c r="BB21" s="3244">
        <v>18353</v>
      </c>
      <c r="BC21" s="3244">
        <v>227</v>
      </c>
      <c r="BD21" s="3291" t="str">
        <f>'Departmental PL'!D27</f>
        <v>5500 AIDS CENTER</v>
      </c>
      <c r="BE21" s="3291">
        <f t="shared" si="7"/>
        <v>27</v>
      </c>
      <c r="BF21" s="3223" t="b">
        <f t="shared" si="6"/>
        <v>1</v>
      </c>
      <c r="BG21" s="3269" t="s">
        <v>1498</v>
      </c>
      <c r="BH21" s="3269">
        <v>12</v>
      </c>
      <c r="BI21" s="3269">
        <v>7</v>
      </c>
      <c r="BJ21" s="3269">
        <v>73</v>
      </c>
      <c r="BK21" s="3269">
        <v>23</v>
      </c>
      <c r="BL21" s="3262">
        <v>94052</v>
      </c>
      <c r="BM21" s="3262">
        <v>21832</v>
      </c>
      <c r="BN21" s="3262">
        <v>39652</v>
      </c>
      <c r="BO21" s="3262">
        <v>8024</v>
      </c>
      <c r="BP21" s="3262">
        <v>14026</v>
      </c>
      <c r="BQ21" s="3262">
        <v>4460</v>
      </c>
      <c r="BR21" s="3262">
        <v>25626</v>
      </c>
      <c r="BS21" s="3262">
        <v>3564</v>
      </c>
      <c r="BT21" s="3269">
        <v>553</v>
      </c>
      <c r="BU21" s="3269">
        <v>285</v>
      </c>
      <c r="BV21" s="3262">
        <v>6719</v>
      </c>
      <c r="BW21" s="3262">
        <v>3053</v>
      </c>
      <c r="BX21" s="3262">
        <v>18354</v>
      </c>
      <c r="BY21" s="3269">
        <v>227</v>
      </c>
    </row>
    <row r="22" spans="1:77" ht="15.2" customHeight="1" x14ac:dyDescent="0.2">
      <c r="A22" s="3254" t="s">
        <v>1503</v>
      </c>
      <c r="B22" s="3255" t="s">
        <v>1504</v>
      </c>
      <c r="C22" s="3272" t="s">
        <v>1500</v>
      </c>
      <c r="D22" s="3256">
        <v>1</v>
      </c>
      <c r="E22" s="3256">
        <v>1</v>
      </c>
      <c r="F22" s="3256">
        <v>2</v>
      </c>
      <c r="G22" s="3256">
        <v>3</v>
      </c>
      <c r="H22" s="3256">
        <v>633</v>
      </c>
      <c r="I22" s="3256">
        <v>1157</v>
      </c>
      <c r="J22" s="3256">
        <v>82</v>
      </c>
      <c r="K22" s="3256">
        <v>234</v>
      </c>
      <c r="L22" s="3256">
        <v>262</v>
      </c>
      <c r="M22" s="3256">
        <v>554</v>
      </c>
      <c r="N22" s="3257">
        <v>-180</v>
      </c>
      <c r="O22" s="3257">
        <v>-320</v>
      </c>
      <c r="P22" s="3256">
        <v>8</v>
      </c>
      <c r="Q22" s="3256">
        <v>15</v>
      </c>
      <c r="R22" s="3256">
        <v>160</v>
      </c>
      <c r="S22" s="3256">
        <v>219</v>
      </c>
      <c r="T22" s="3257">
        <v>-348</v>
      </c>
      <c r="U22" s="3257">
        <v>-555</v>
      </c>
      <c r="V22" s="3209" t="s">
        <v>1500</v>
      </c>
      <c r="W22" s="3223" t="b">
        <f t="shared" si="0"/>
        <v>1</v>
      </c>
      <c r="X22" s="3258">
        <f>+T22-'Departmental PL'!V37</f>
        <v>0</v>
      </c>
      <c r="Y22" s="3258">
        <f>+U22-'Departmental PL'!W37</f>
        <v>-1</v>
      </c>
      <c r="Z22" s="3228">
        <f>+T22-'Departmental PL'!V37</f>
        <v>0</v>
      </c>
      <c r="AA22" s="3228">
        <f>+U22-'Departmental PL'!W37</f>
        <v>-1</v>
      </c>
      <c r="AC22" s="3228">
        <f t="shared" si="1"/>
        <v>0</v>
      </c>
      <c r="AD22" s="3228">
        <f t="shared" si="2"/>
        <v>0</v>
      </c>
      <c r="AF22" s="3233">
        <f t="shared" si="3"/>
        <v>0</v>
      </c>
      <c r="AG22" s="3233">
        <f t="shared" si="4"/>
        <v>1</v>
      </c>
      <c r="AH22" s="3223" t="b">
        <f t="shared" si="5"/>
        <v>1</v>
      </c>
      <c r="AI22" s="3259" t="s">
        <v>1504</v>
      </c>
      <c r="AJ22" s="3260" t="s">
        <v>768</v>
      </c>
      <c r="AK22" s="3259" t="s">
        <v>1500</v>
      </c>
      <c r="AL22" s="3244">
        <v>1</v>
      </c>
      <c r="AM22" s="3244">
        <v>0</v>
      </c>
      <c r="AN22" s="3244">
        <v>3</v>
      </c>
      <c r="AP22" s="3244">
        <v>1157</v>
      </c>
      <c r="AR22" s="3244">
        <v>234</v>
      </c>
      <c r="AT22" s="3244">
        <v>534</v>
      </c>
      <c r="AV22" s="3244">
        <v>-300</v>
      </c>
      <c r="AX22" s="3244">
        <v>15</v>
      </c>
      <c r="AZ22" s="3244">
        <v>205</v>
      </c>
      <c r="BB22" s="3244">
        <v>-520</v>
      </c>
      <c r="BD22" s="3291" t="str">
        <f>'Departmental PL'!D28</f>
        <v>6500 AIR INFUSION CENTER</v>
      </c>
      <c r="BE22" s="3291">
        <f t="shared" si="7"/>
        <v>28</v>
      </c>
      <c r="BF22" s="3223" t="b">
        <f t="shared" si="6"/>
        <v>1</v>
      </c>
      <c r="BG22" s="3269" t="s">
        <v>1500</v>
      </c>
      <c r="BH22" s="3269">
        <v>1</v>
      </c>
      <c r="BI22" s="3269">
        <v>0</v>
      </c>
      <c r="BJ22" s="3269">
        <v>3</v>
      </c>
      <c r="BK22" s="3269" t="s">
        <v>1196</v>
      </c>
      <c r="BL22" s="3262">
        <v>1157</v>
      </c>
      <c r="BM22" s="3269" t="s">
        <v>1196</v>
      </c>
      <c r="BN22" s="3269">
        <v>234</v>
      </c>
      <c r="BO22" s="3269" t="s">
        <v>1196</v>
      </c>
      <c r="BP22" s="3269">
        <v>534</v>
      </c>
      <c r="BQ22" s="3269" t="s">
        <v>1196</v>
      </c>
      <c r="BR22" s="3269">
        <v>-300</v>
      </c>
      <c r="BS22" s="3269" t="s">
        <v>1196</v>
      </c>
      <c r="BT22" s="3269">
        <v>15</v>
      </c>
      <c r="BU22" s="3269" t="s">
        <v>1196</v>
      </c>
      <c r="BV22" s="3269">
        <v>205</v>
      </c>
      <c r="BW22" s="3269" t="s">
        <v>1196</v>
      </c>
      <c r="BX22" s="3269">
        <v>-520</v>
      </c>
      <c r="BY22" s="3269" t="s">
        <v>1196</v>
      </c>
    </row>
    <row r="23" spans="1:77" ht="15.2" customHeight="1" x14ac:dyDescent="0.2">
      <c r="A23" s="3297" t="s">
        <v>1504</v>
      </c>
      <c r="B23" s="3255" t="s">
        <v>1504</v>
      </c>
      <c r="C23" s="3272" t="s">
        <v>1503</v>
      </c>
      <c r="D23" s="3256">
        <v>7</v>
      </c>
      <c r="E23" s="3256">
        <v>4</v>
      </c>
      <c r="F23" s="3256">
        <v>13</v>
      </c>
      <c r="G23" s="3256">
        <v>5</v>
      </c>
      <c r="H23" s="3256">
        <v>2036</v>
      </c>
      <c r="I23" s="3256">
        <v>684</v>
      </c>
      <c r="J23" s="3256">
        <v>518</v>
      </c>
      <c r="K23" s="3256">
        <v>96</v>
      </c>
      <c r="L23" s="3256">
        <v>1299</v>
      </c>
      <c r="M23" s="3256">
        <v>421</v>
      </c>
      <c r="N23" s="3257">
        <v>-781</v>
      </c>
      <c r="O23" s="3257">
        <v>-325</v>
      </c>
      <c r="P23" s="3256">
        <v>554</v>
      </c>
      <c r="Q23" s="3256">
        <v>192</v>
      </c>
      <c r="R23" s="3256">
        <v>915</v>
      </c>
      <c r="S23" s="3256">
        <v>292</v>
      </c>
      <c r="T23" s="3257">
        <v>-2250</v>
      </c>
      <c r="U23" s="3257">
        <v>-810</v>
      </c>
      <c r="V23" s="3209" t="s">
        <v>1503</v>
      </c>
      <c r="W23" s="3223" t="b">
        <f t="shared" si="0"/>
        <v>1</v>
      </c>
      <c r="X23" s="3258">
        <f>+T23-'Departmental PL'!V40</f>
        <v>0</v>
      </c>
      <c r="Y23" s="3258">
        <f>+U23-'Departmental PL'!W40</f>
        <v>-1</v>
      </c>
      <c r="Z23" s="3228">
        <f>+T23-'Departmental PL'!V40</f>
        <v>0</v>
      </c>
      <c r="AA23" s="3228">
        <f>+U23-'Departmental PL'!W40</f>
        <v>-1</v>
      </c>
      <c r="AC23" s="3228">
        <f t="shared" si="1"/>
        <v>0</v>
      </c>
      <c r="AD23" s="3228">
        <f t="shared" si="2"/>
        <v>0</v>
      </c>
      <c r="AF23" s="3233">
        <f t="shared" si="3"/>
        <v>0</v>
      </c>
      <c r="AG23" s="3233">
        <f t="shared" si="4"/>
        <v>1</v>
      </c>
      <c r="AH23" s="3223" t="b">
        <f t="shared" si="5"/>
        <v>1</v>
      </c>
      <c r="AI23" s="3259" t="s">
        <v>1504</v>
      </c>
      <c r="AJ23" s="3260" t="s">
        <v>768</v>
      </c>
      <c r="AK23" s="3259" t="s">
        <v>1503</v>
      </c>
      <c r="AL23" s="3244">
        <v>3</v>
      </c>
      <c r="AM23" s="3244">
        <v>2</v>
      </c>
      <c r="AN23" s="3244">
        <v>4</v>
      </c>
      <c r="AO23" s="3244">
        <v>0</v>
      </c>
      <c r="AP23" s="3244">
        <v>640</v>
      </c>
      <c r="AQ23" s="3244">
        <v>0</v>
      </c>
      <c r="AR23" s="3244">
        <v>90</v>
      </c>
      <c r="AS23" s="3244">
        <v>0</v>
      </c>
      <c r="AT23" s="3244">
        <v>394</v>
      </c>
      <c r="AU23" s="3244">
        <v>0</v>
      </c>
      <c r="AV23" s="3244">
        <v>-304</v>
      </c>
      <c r="AW23" s="3244">
        <v>0</v>
      </c>
      <c r="AX23" s="3244">
        <v>178</v>
      </c>
      <c r="AY23" s="3244">
        <v>0</v>
      </c>
      <c r="AZ23" s="3244">
        <v>268</v>
      </c>
      <c r="BA23" s="3244">
        <v>0</v>
      </c>
      <c r="BB23" s="3244">
        <v>-751</v>
      </c>
      <c r="BC23" s="3244">
        <v>0</v>
      </c>
      <c r="BD23" s="3291" t="str">
        <f>'Departmental PL'!D29</f>
        <v>6650 ENDOCRINE MNT</v>
      </c>
      <c r="BE23" s="3291">
        <f t="shared" si="7"/>
        <v>29</v>
      </c>
      <c r="BF23" s="3223" t="b">
        <f t="shared" si="6"/>
        <v>1</v>
      </c>
      <c r="BG23" s="3269" t="s">
        <v>1503</v>
      </c>
      <c r="BH23" s="3269">
        <v>3</v>
      </c>
      <c r="BI23" s="3269">
        <v>2</v>
      </c>
      <c r="BJ23" s="3269">
        <v>4</v>
      </c>
      <c r="BK23" s="3269">
        <v>0</v>
      </c>
      <c r="BL23" s="3269">
        <v>640</v>
      </c>
      <c r="BM23" s="3269">
        <v>0</v>
      </c>
      <c r="BN23" s="3269">
        <v>90</v>
      </c>
      <c r="BO23" s="3269">
        <v>0</v>
      </c>
      <c r="BP23" s="3269">
        <v>394</v>
      </c>
      <c r="BQ23" s="3269">
        <v>0</v>
      </c>
      <c r="BR23" s="3269">
        <v>-304</v>
      </c>
      <c r="BS23" s="3269">
        <v>0</v>
      </c>
      <c r="BT23" s="3269">
        <v>179</v>
      </c>
      <c r="BU23" s="3269">
        <v>0</v>
      </c>
      <c r="BV23" s="3269">
        <v>268</v>
      </c>
      <c r="BW23" s="3269">
        <v>0</v>
      </c>
      <c r="BX23" s="3269">
        <v>-751</v>
      </c>
      <c r="BY23" s="3269">
        <v>0</v>
      </c>
    </row>
    <row r="24" spans="1:77" ht="15.2" customHeight="1" x14ac:dyDescent="0.2">
      <c r="A24" s="3254" t="s">
        <v>23</v>
      </c>
      <c r="B24" s="3297" t="s">
        <v>1504</v>
      </c>
      <c r="C24" s="3298" t="s">
        <v>2610</v>
      </c>
      <c r="D24" s="3299">
        <v>166</v>
      </c>
      <c r="E24" s="3299">
        <v>181</v>
      </c>
      <c r="F24" s="3299">
        <v>503</v>
      </c>
      <c r="G24" s="3299">
        <v>531</v>
      </c>
      <c r="H24" s="3299">
        <v>553262</v>
      </c>
      <c r="I24" s="3299">
        <v>649414</v>
      </c>
      <c r="J24" s="3299">
        <v>173551</v>
      </c>
      <c r="K24" s="3299">
        <v>220894</v>
      </c>
      <c r="L24" s="3299">
        <v>141651</v>
      </c>
      <c r="M24" s="3299">
        <v>177953</v>
      </c>
      <c r="N24" s="3299">
        <v>31899</v>
      </c>
      <c r="O24" s="3299">
        <v>42941</v>
      </c>
      <c r="P24" s="3299">
        <v>5264</v>
      </c>
      <c r="Q24" s="3299">
        <v>5459</v>
      </c>
      <c r="R24" s="3299">
        <v>39658</v>
      </c>
      <c r="S24" s="3299">
        <v>56070</v>
      </c>
      <c r="T24" s="3299">
        <v>-13022</v>
      </c>
      <c r="U24" s="3299">
        <v>-18588</v>
      </c>
      <c r="V24" s="3216" t="s">
        <v>2610</v>
      </c>
      <c r="W24" s="3223" t="b">
        <f t="shared" si="0"/>
        <v>1</v>
      </c>
      <c r="X24" s="3299">
        <f>+T24-'Departmental PL'!V41</f>
        <v>0</v>
      </c>
      <c r="Y24" s="3299">
        <f>+U24-'Departmental PL'!W41</f>
        <v>0</v>
      </c>
      <c r="Z24" s="3299">
        <f>+T24-'Departmental PL'!V41</f>
        <v>0</v>
      </c>
      <c r="AA24" s="3299">
        <f>+U24-'Departmental PL'!W41</f>
        <v>0</v>
      </c>
      <c r="AC24" s="3228">
        <f t="shared" si="1"/>
        <v>1</v>
      </c>
      <c r="AD24" s="3228">
        <f t="shared" si="2"/>
        <v>0</v>
      </c>
      <c r="AF24" s="3233">
        <f t="shared" si="3"/>
        <v>-1</v>
      </c>
      <c r="AG24" s="3233">
        <f t="shared" si="4"/>
        <v>0</v>
      </c>
      <c r="AH24" s="3223" t="b">
        <f t="shared" si="5"/>
        <v>0</v>
      </c>
      <c r="AI24" s="3300" t="s">
        <v>1504</v>
      </c>
      <c r="AJ24" s="3300" t="s">
        <v>768</v>
      </c>
      <c r="AK24" s="3300" t="s">
        <v>2031</v>
      </c>
      <c r="AL24" s="3301">
        <v>140</v>
      </c>
      <c r="AM24" s="3301">
        <v>95</v>
      </c>
      <c r="AN24" s="3301">
        <v>417</v>
      </c>
      <c r="AO24" s="3301">
        <v>260</v>
      </c>
      <c r="AP24" s="3301">
        <v>508934</v>
      </c>
      <c r="AQ24" s="3301">
        <v>306085</v>
      </c>
      <c r="AR24" s="3301">
        <v>181950</v>
      </c>
      <c r="AS24" s="3301">
        <v>116338</v>
      </c>
      <c r="AT24" s="3301">
        <v>129535</v>
      </c>
      <c r="AU24" s="3301">
        <v>85541</v>
      </c>
      <c r="AV24" s="3301">
        <v>52415</v>
      </c>
      <c r="AW24" s="3301">
        <v>30807</v>
      </c>
      <c r="AX24" s="3301">
        <v>4551</v>
      </c>
      <c r="AY24" s="3301">
        <v>3816</v>
      </c>
      <c r="AZ24" s="3301">
        <v>44233</v>
      </c>
      <c r="BA24" s="3301">
        <v>29302</v>
      </c>
      <c r="BB24" s="3301">
        <v>3620</v>
      </c>
      <c r="BC24" s="3301">
        <v>-2308</v>
      </c>
      <c r="BD24" s="3223" t="str">
        <f>'Departmental PL'!D30</f>
        <v>6720 OPD-MEDICINE</v>
      </c>
      <c r="BE24" s="3223">
        <f t="shared" si="7"/>
        <v>30</v>
      </c>
      <c r="BF24" s="3223" t="b">
        <f t="shared" si="6"/>
        <v>0</v>
      </c>
      <c r="BG24" s="3215" t="s">
        <v>1504</v>
      </c>
      <c r="BH24" s="3269">
        <v>140</v>
      </c>
      <c r="BI24" s="3269">
        <v>95</v>
      </c>
      <c r="BJ24" s="3269">
        <v>417</v>
      </c>
      <c r="BK24" s="3269">
        <v>260</v>
      </c>
      <c r="BL24" s="3262">
        <v>508935</v>
      </c>
      <c r="BM24" s="3262">
        <v>306086</v>
      </c>
      <c r="BN24" s="3262">
        <v>181946</v>
      </c>
      <c r="BO24" s="3262">
        <v>116333</v>
      </c>
      <c r="BP24" s="3262">
        <v>129531</v>
      </c>
      <c r="BQ24" s="3262">
        <v>85525</v>
      </c>
      <c r="BR24" s="3262">
        <v>52415</v>
      </c>
      <c r="BS24" s="3262">
        <v>30807</v>
      </c>
      <c r="BT24" s="3262">
        <v>4548</v>
      </c>
      <c r="BU24" s="3262">
        <v>3824</v>
      </c>
      <c r="BV24" s="3262">
        <v>44243</v>
      </c>
      <c r="BW24" s="3262">
        <v>29292</v>
      </c>
      <c r="BX24" s="3262">
        <v>3624</v>
      </c>
      <c r="BY24" s="3262">
        <v>-2309</v>
      </c>
    </row>
    <row r="25" spans="1:77" s="3446" customFormat="1" ht="15.2" customHeight="1" x14ac:dyDescent="0.2">
      <c r="A25" s="3459" t="s">
        <v>23</v>
      </c>
      <c r="B25" s="3460"/>
      <c r="C25" s="3461" t="s">
        <v>3899</v>
      </c>
      <c r="D25" s="3462">
        <v>57232</v>
      </c>
      <c r="E25" s="3462">
        <v>51088</v>
      </c>
      <c r="F25" s="3462">
        <v>604403</v>
      </c>
      <c r="G25" s="3462">
        <v>556424</v>
      </c>
      <c r="H25" s="3462">
        <v>105861316</v>
      </c>
      <c r="I25" s="3462">
        <v>92219723</v>
      </c>
      <c r="J25" s="3462">
        <v>44624186</v>
      </c>
      <c r="K25" s="3462">
        <v>39711054</v>
      </c>
      <c r="L25" s="3462">
        <v>28082188</v>
      </c>
      <c r="M25" s="3462">
        <v>26020314</v>
      </c>
      <c r="N25" s="3462">
        <v>16541997</v>
      </c>
      <c r="O25" s="3462">
        <v>13690740</v>
      </c>
      <c r="P25" s="3462">
        <v>2274367</v>
      </c>
      <c r="Q25" s="3462">
        <v>2097338</v>
      </c>
      <c r="R25" s="3462">
        <v>8461522</v>
      </c>
      <c r="S25" s="3462">
        <v>7333639</v>
      </c>
      <c r="T25" s="3463">
        <v>5806108</v>
      </c>
      <c r="U25" s="3463">
        <v>4259763</v>
      </c>
      <c r="V25" s="3464" t="s">
        <v>3899</v>
      </c>
      <c r="W25" s="3446" t="b">
        <f t="shared" si="0"/>
        <v>1</v>
      </c>
      <c r="X25" s="3465">
        <f>T25-'17NM_PLRecon'!V30</f>
        <v>5806108</v>
      </c>
      <c r="Y25" s="3466"/>
      <c r="AC25" s="3446">
        <f t="shared" si="1"/>
        <v>1</v>
      </c>
      <c r="AD25" s="3446">
        <f t="shared" si="2"/>
        <v>0</v>
      </c>
      <c r="AF25" s="3446">
        <f t="shared" si="3"/>
        <v>0</v>
      </c>
      <c r="AG25" s="3446">
        <f t="shared" si="4"/>
        <v>0</v>
      </c>
      <c r="AH25" s="3446" t="b">
        <f t="shared" si="5"/>
        <v>0</v>
      </c>
      <c r="AI25" s="3467"/>
      <c r="AJ25" s="3467"/>
      <c r="AK25" s="3467"/>
      <c r="AL25" s="3467"/>
      <c r="AM25" s="3467"/>
      <c r="AN25" s="3467"/>
      <c r="AO25" s="3467"/>
      <c r="AP25" s="3467"/>
      <c r="AQ25" s="3467"/>
      <c r="AR25" s="3467"/>
      <c r="AS25" s="3467"/>
      <c r="AT25" s="3467"/>
      <c r="AU25" s="3467"/>
      <c r="AV25" s="3467"/>
      <c r="AW25" s="3467"/>
      <c r="AX25" s="3467"/>
      <c r="AY25" s="3467"/>
      <c r="AZ25" s="3467"/>
      <c r="BA25" s="3467"/>
      <c r="BB25" s="3467"/>
      <c r="BC25" s="3467"/>
      <c r="BD25" s="3446" t="str">
        <f>'Departmental PL'!D31</f>
        <v>Total ASC</v>
      </c>
      <c r="BE25" s="3446">
        <f t="shared" si="7"/>
        <v>31</v>
      </c>
      <c r="BF25" s="3446" t="b">
        <f t="shared" si="6"/>
        <v>0</v>
      </c>
    </row>
    <row r="26" spans="1:77" ht="15.2" customHeight="1" x14ac:dyDescent="0.2">
      <c r="A26" s="3254" t="s">
        <v>1505</v>
      </c>
      <c r="B26" s="3306"/>
      <c r="C26" s="3442" t="s">
        <v>1515</v>
      </c>
      <c r="D26" s="3308" t="s">
        <v>436</v>
      </c>
      <c r="E26" s="3308" t="s">
        <v>436</v>
      </c>
      <c r="F26" s="3308" t="s">
        <v>436</v>
      </c>
      <c r="G26" s="3308" t="s">
        <v>436</v>
      </c>
      <c r="H26" s="3309" t="s">
        <v>436</v>
      </c>
      <c r="I26" s="3309" t="s">
        <v>436</v>
      </c>
      <c r="J26" s="3309" t="s">
        <v>436</v>
      </c>
      <c r="K26" s="3309" t="s">
        <v>436</v>
      </c>
      <c r="L26" s="3309" t="s">
        <v>436</v>
      </c>
      <c r="M26" s="3309" t="s">
        <v>436</v>
      </c>
      <c r="N26" s="3309" t="s">
        <v>436</v>
      </c>
      <c r="O26" s="3309" t="s">
        <v>436</v>
      </c>
      <c r="P26" s="3309" t="s">
        <v>436</v>
      </c>
      <c r="Q26" s="3309" t="s">
        <v>436</v>
      </c>
      <c r="R26" s="3309" t="s">
        <v>436</v>
      </c>
      <c r="S26" s="3309" t="s">
        <v>436</v>
      </c>
      <c r="T26" s="3310" t="s">
        <v>436</v>
      </c>
      <c r="U26" s="3310" t="s">
        <v>436</v>
      </c>
      <c r="V26" s="3209" t="s">
        <v>1515</v>
      </c>
      <c r="W26" s="3223" t="b">
        <f t="shared" si="0"/>
        <v>1</v>
      </c>
      <c r="X26" s="3258"/>
      <c r="Y26" s="3258"/>
      <c r="AC26" s="3228" t="e">
        <f t="shared" si="1"/>
        <v>#VALUE!</v>
      </c>
      <c r="AD26" s="3228" t="e">
        <f t="shared" si="2"/>
        <v>#VALUE!</v>
      </c>
      <c r="AF26" s="3233" t="e">
        <f t="shared" si="3"/>
        <v>#VALUE!</v>
      </c>
      <c r="AG26" s="3233" t="e">
        <f t="shared" si="4"/>
        <v>#VALUE!</v>
      </c>
      <c r="AH26" s="3223" t="b">
        <f t="shared" si="5"/>
        <v>0</v>
      </c>
      <c r="AI26" s="3259"/>
      <c r="AJ26" s="3259"/>
      <c r="AK26" s="3259"/>
      <c r="BE26" s="3223">
        <f t="shared" si="7"/>
        <v>32</v>
      </c>
      <c r="BF26" s="3223" t="b">
        <f t="shared" si="6"/>
        <v>0</v>
      </c>
    </row>
    <row r="27" spans="1:77" ht="15.2" customHeight="1" x14ac:dyDescent="0.2">
      <c r="A27" s="3254" t="s">
        <v>1516</v>
      </c>
      <c r="B27" s="3255" t="s">
        <v>1515</v>
      </c>
      <c r="C27" s="3307" t="s">
        <v>1505</v>
      </c>
      <c r="D27" s="3256">
        <v>0</v>
      </c>
      <c r="E27" s="3256">
        <v>4</v>
      </c>
      <c r="F27" s="3256">
        <v>0</v>
      </c>
      <c r="G27" s="3256">
        <v>5</v>
      </c>
      <c r="H27" s="3256">
        <v>0</v>
      </c>
      <c r="I27" s="3256">
        <v>2025</v>
      </c>
      <c r="J27" s="3256">
        <v>0</v>
      </c>
      <c r="K27" s="3256">
        <v>886</v>
      </c>
      <c r="L27" s="3256">
        <v>0</v>
      </c>
      <c r="M27" s="3256">
        <v>460</v>
      </c>
      <c r="N27" s="3256">
        <v>0</v>
      </c>
      <c r="O27" s="3256">
        <v>426</v>
      </c>
      <c r="P27" s="3256">
        <v>0</v>
      </c>
      <c r="Q27" s="3256">
        <v>78</v>
      </c>
      <c r="R27" s="3256">
        <v>0</v>
      </c>
      <c r="S27" s="3256">
        <v>193</v>
      </c>
      <c r="T27" s="3257">
        <v>0</v>
      </c>
      <c r="U27" s="3257">
        <v>155</v>
      </c>
      <c r="V27" s="3209" t="s">
        <v>1505</v>
      </c>
      <c r="W27" s="3223" t="b">
        <f t="shared" si="0"/>
        <v>1</v>
      </c>
      <c r="X27" s="3258">
        <f>+T27-'Departmental PL'!V62</f>
        <v>0</v>
      </c>
      <c r="Y27" s="3258">
        <f>+U27-'Departmental PL'!W62</f>
        <v>0</v>
      </c>
      <c r="Z27" s="3228">
        <f>+T27-'Departmental PL'!V62</f>
        <v>0</v>
      </c>
      <c r="AA27" s="3228">
        <f>+U27-'Departmental PL'!W62</f>
        <v>0</v>
      </c>
      <c r="AC27" s="3228">
        <f t="shared" si="1"/>
        <v>0</v>
      </c>
      <c r="AD27" s="3228">
        <f t="shared" si="2"/>
        <v>0</v>
      </c>
      <c r="AF27" s="3233">
        <f t="shared" si="3"/>
        <v>0</v>
      </c>
      <c r="AG27" s="3233">
        <f t="shared" si="4"/>
        <v>0</v>
      </c>
      <c r="AH27" s="3223" t="b">
        <f t="shared" si="5"/>
        <v>1</v>
      </c>
      <c r="AI27" s="3259" t="s">
        <v>1515</v>
      </c>
      <c r="AJ27" s="3260" t="s">
        <v>1281</v>
      </c>
      <c r="AK27" s="3259" t="s">
        <v>1505</v>
      </c>
      <c r="AL27" s="3244">
        <v>4</v>
      </c>
      <c r="AM27" s="3244">
        <v>1</v>
      </c>
      <c r="AN27" s="3244">
        <v>5</v>
      </c>
      <c r="AO27" s="3244">
        <v>2</v>
      </c>
      <c r="AP27" s="3244">
        <v>2025</v>
      </c>
      <c r="AQ27" s="3244">
        <v>670</v>
      </c>
      <c r="AR27" s="3244">
        <v>873</v>
      </c>
      <c r="AS27" s="3244">
        <v>0</v>
      </c>
      <c r="AT27" s="3244">
        <v>494</v>
      </c>
      <c r="AU27" s="3244">
        <v>218</v>
      </c>
      <c r="AV27" s="3244">
        <v>379</v>
      </c>
      <c r="AW27" s="3244">
        <v>-218</v>
      </c>
      <c r="AX27" s="3244">
        <v>83</v>
      </c>
      <c r="AY27" s="3244">
        <v>40</v>
      </c>
      <c r="AZ27" s="3244">
        <v>198</v>
      </c>
      <c r="BA27" s="3244">
        <v>77</v>
      </c>
      <c r="BB27" s="3244">
        <v>98</v>
      </c>
      <c r="BC27" s="3244">
        <v>-335</v>
      </c>
      <c r="BE27" s="3223">
        <f t="shared" si="7"/>
        <v>33</v>
      </c>
      <c r="BF27" s="3223" t="b">
        <f t="shared" si="6"/>
        <v>1</v>
      </c>
      <c r="BG27" s="3209" t="s">
        <v>1505</v>
      </c>
      <c r="BH27" s="3269">
        <v>4</v>
      </c>
      <c r="BI27" s="3269">
        <v>1</v>
      </c>
      <c r="BJ27" s="3269">
        <v>5</v>
      </c>
      <c r="BK27" s="3269">
        <v>2</v>
      </c>
      <c r="BL27" s="3262">
        <v>2025</v>
      </c>
      <c r="BM27" s="3269">
        <v>670</v>
      </c>
      <c r="BN27" s="3269">
        <v>873</v>
      </c>
      <c r="BO27" s="3269">
        <v>0</v>
      </c>
      <c r="BP27" s="3269">
        <v>493</v>
      </c>
      <c r="BQ27" s="3269">
        <v>218</v>
      </c>
      <c r="BR27" s="3269">
        <v>380</v>
      </c>
      <c r="BS27" s="3269">
        <v>-218</v>
      </c>
      <c r="BT27" s="3269">
        <v>82</v>
      </c>
      <c r="BU27" s="3269">
        <v>40</v>
      </c>
      <c r="BV27" s="3269">
        <v>199</v>
      </c>
      <c r="BW27" s="3269">
        <v>77</v>
      </c>
      <c r="BX27" s="3269">
        <v>99</v>
      </c>
      <c r="BY27" s="3269">
        <v>-335</v>
      </c>
    </row>
    <row r="28" spans="1:77" ht="15.2" customHeight="1" x14ac:dyDescent="0.2">
      <c r="A28" s="3254" t="s">
        <v>1506</v>
      </c>
      <c r="B28" s="3255" t="s">
        <v>1515</v>
      </c>
      <c r="C28" s="3307" t="s">
        <v>1516</v>
      </c>
      <c r="D28" s="3256"/>
      <c r="E28" s="3256"/>
      <c r="F28" s="3256"/>
      <c r="G28" s="3256"/>
      <c r="H28" s="3256"/>
      <c r="I28" s="3256"/>
      <c r="J28" s="3256"/>
      <c r="K28" s="3256"/>
      <c r="L28" s="3256"/>
      <c r="M28" s="3256"/>
      <c r="N28" s="3256"/>
      <c r="O28" s="3256"/>
      <c r="P28" s="3256"/>
      <c r="Q28" s="3256"/>
      <c r="R28" s="3256"/>
      <c r="S28" s="3256"/>
      <c r="T28" s="3256"/>
      <c r="U28" s="3257"/>
      <c r="V28" s="3218" t="s">
        <v>1516</v>
      </c>
      <c r="W28" s="3223" t="b">
        <f t="shared" si="0"/>
        <v>1</v>
      </c>
      <c r="X28" s="3258">
        <f>+T28-'Departmental PL'!V63</f>
        <v>0</v>
      </c>
      <c r="Y28" s="3258">
        <f>+U28-'Departmental PL'!W63</f>
        <v>0</v>
      </c>
      <c r="Z28" s="3228">
        <f>+T28-'Departmental PL'!V63</f>
        <v>0</v>
      </c>
      <c r="AA28" s="3228">
        <f>+U28-'Departmental PL'!W63</f>
        <v>0</v>
      </c>
      <c r="AC28" s="3228">
        <f t="shared" si="1"/>
        <v>0</v>
      </c>
      <c r="AD28" s="3228">
        <f t="shared" si="2"/>
        <v>0</v>
      </c>
      <c r="AF28" s="3233">
        <f t="shared" si="3"/>
        <v>0</v>
      </c>
      <c r="AG28" s="3233">
        <f t="shared" si="4"/>
        <v>0</v>
      </c>
      <c r="AH28" s="3223" t="b">
        <f t="shared" si="5"/>
        <v>1</v>
      </c>
      <c r="AI28" s="3259"/>
      <c r="AJ28" s="3260"/>
      <c r="AK28" s="3209" t="s">
        <v>1516</v>
      </c>
      <c r="BE28" s="3223">
        <f t="shared" si="7"/>
        <v>34</v>
      </c>
      <c r="BF28" s="3223" t="b">
        <f t="shared" si="6"/>
        <v>1</v>
      </c>
      <c r="BG28" s="3219" t="s">
        <v>1516</v>
      </c>
      <c r="BH28" s="3269"/>
      <c r="BI28" s="3269"/>
      <c r="BJ28" s="3269"/>
      <c r="BK28" s="3269"/>
      <c r="BL28" s="3262"/>
      <c r="BM28" s="3269"/>
      <c r="BN28" s="3269"/>
      <c r="BO28" s="3269"/>
      <c r="BP28" s="3269"/>
      <c r="BQ28" s="3269"/>
      <c r="BR28" s="3269"/>
      <c r="BS28" s="3269"/>
      <c r="BT28" s="3269"/>
      <c r="BU28" s="3269"/>
      <c r="BV28" s="3269"/>
      <c r="BW28" s="3269"/>
      <c r="BX28" s="3269"/>
      <c r="BY28" s="3269"/>
    </row>
    <row r="29" spans="1:77" ht="15.2" customHeight="1" x14ac:dyDescent="0.2">
      <c r="A29" s="3254" t="s">
        <v>1507</v>
      </c>
      <c r="B29" s="3255" t="s">
        <v>1515</v>
      </c>
      <c r="C29" s="3307" t="s">
        <v>1506</v>
      </c>
      <c r="D29" s="3256">
        <v>120</v>
      </c>
      <c r="E29" s="3256">
        <v>71</v>
      </c>
      <c r="F29" s="3256">
        <v>767</v>
      </c>
      <c r="G29" s="3256">
        <v>492</v>
      </c>
      <c r="H29" s="3256">
        <v>2074530</v>
      </c>
      <c r="I29" s="3256">
        <v>1237357</v>
      </c>
      <c r="J29" s="3256">
        <v>1052704</v>
      </c>
      <c r="K29" s="3256">
        <v>564261</v>
      </c>
      <c r="L29" s="3256">
        <v>954114</v>
      </c>
      <c r="M29" s="3256">
        <v>655547</v>
      </c>
      <c r="N29" s="3256">
        <v>98590</v>
      </c>
      <c r="O29" s="3256">
        <v>-91286</v>
      </c>
      <c r="P29" s="3256">
        <v>20855</v>
      </c>
      <c r="Q29" s="3256">
        <v>25188</v>
      </c>
      <c r="R29" s="3256">
        <v>180968</v>
      </c>
      <c r="S29" s="3256">
        <v>84176</v>
      </c>
      <c r="T29" s="3257">
        <v>-103234</v>
      </c>
      <c r="U29" s="3257">
        <v>-200650</v>
      </c>
      <c r="V29" s="3209" t="s">
        <v>1506</v>
      </c>
      <c r="W29" s="3223" t="b">
        <f t="shared" si="0"/>
        <v>1</v>
      </c>
      <c r="X29" s="3258">
        <f>+T29-'Departmental PL'!V64</f>
        <v>-1</v>
      </c>
      <c r="Y29" s="3258">
        <f>+U29-'Departmental PL'!W64</f>
        <v>0</v>
      </c>
      <c r="Z29" s="3228">
        <f>+T29-'Departmental PL'!V64</f>
        <v>-1</v>
      </c>
      <c r="AA29" s="3228">
        <f>+U29-'Departmental PL'!W64</f>
        <v>0</v>
      </c>
      <c r="AC29" s="3228">
        <f t="shared" si="1"/>
        <v>0</v>
      </c>
      <c r="AD29" s="3228">
        <f t="shared" si="2"/>
        <v>0</v>
      </c>
      <c r="AF29" s="3233">
        <f t="shared" si="3"/>
        <v>1</v>
      </c>
      <c r="AG29" s="3233">
        <f t="shared" si="4"/>
        <v>0</v>
      </c>
      <c r="AH29" s="3223" t="b">
        <f t="shared" si="5"/>
        <v>1</v>
      </c>
      <c r="AI29" s="3259" t="s">
        <v>1515</v>
      </c>
      <c r="AJ29" s="3260" t="s">
        <v>1281</v>
      </c>
      <c r="AK29" s="3259" t="s">
        <v>1506</v>
      </c>
      <c r="AL29" s="3244">
        <v>62</v>
      </c>
      <c r="AM29" s="3244">
        <v>60</v>
      </c>
      <c r="AN29" s="3244">
        <v>439</v>
      </c>
      <c r="AO29" s="3244">
        <v>279</v>
      </c>
      <c r="AP29" s="3244">
        <v>1124464</v>
      </c>
      <c r="AQ29" s="3244">
        <v>652451</v>
      </c>
      <c r="AR29" s="3244">
        <v>467226</v>
      </c>
      <c r="AS29" s="3244">
        <v>327670</v>
      </c>
      <c r="AT29" s="3244">
        <v>572530</v>
      </c>
      <c r="AU29" s="3244">
        <v>284588</v>
      </c>
      <c r="AV29" s="3244">
        <v>-105297</v>
      </c>
      <c r="AW29" s="3244">
        <v>43090</v>
      </c>
      <c r="AX29" s="3244">
        <v>18823</v>
      </c>
      <c r="AY29" s="3244">
        <v>22324</v>
      </c>
      <c r="AZ29" s="3244">
        <v>74336</v>
      </c>
      <c r="BA29" s="3244">
        <v>40931</v>
      </c>
      <c r="BB29" s="3244">
        <v>-198457</v>
      </c>
      <c r="BC29" s="3244">
        <v>-20162</v>
      </c>
      <c r="BE29" s="3223">
        <f t="shared" si="7"/>
        <v>35</v>
      </c>
      <c r="BF29" s="3223" t="b">
        <f t="shared" si="6"/>
        <v>1</v>
      </c>
      <c r="BG29" s="3209" t="s">
        <v>1506</v>
      </c>
      <c r="BH29" s="3269">
        <v>62</v>
      </c>
      <c r="BI29" s="3269">
        <v>60</v>
      </c>
      <c r="BJ29" s="3269">
        <v>439</v>
      </c>
      <c r="BK29" s="3269">
        <v>279</v>
      </c>
      <c r="BL29" s="3262">
        <v>1124448</v>
      </c>
      <c r="BM29" s="3262">
        <v>652451</v>
      </c>
      <c r="BN29" s="3262">
        <v>467228</v>
      </c>
      <c r="BO29" s="3262">
        <v>327665</v>
      </c>
      <c r="BP29" s="3262">
        <v>572522</v>
      </c>
      <c r="BQ29" s="3262">
        <v>284575</v>
      </c>
      <c r="BR29" s="3262">
        <v>-105294</v>
      </c>
      <c r="BS29" s="3262">
        <v>43090</v>
      </c>
      <c r="BT29" s="3262">
        <v>18827</v>
      </c>
      <c r="BU29" s="3262">
        <v>22330</v>
      </c>
      <c r="BV29" s="3262">
        <v>74340</v>
      </c>
      <c r="BW29" s="3262">
        <v>40925</v>
      </c>
      <c r="BX29" s="3262">
        <v>-198461</v>
      </c>
      <c r="BY29" s="3262">
        <v>-20165</v>
      </c>
    </row>
    <row r="30" spans="1:77" ht="15.2" customHeight="1" x14ac:dyDescent="0.2">
      <c r="A30" s="3254" t="s">
        <v>1508</v>
      </c>
      <c r="B30" s="3255" t="s">
        <v>1515</v>
      </c>
      <c r="C30" s="3307" t="s">
        <v>1507</v>
      </c>
      <c r="D30" s="3256">
        <v>3379</v>
      </c>
      <c r="E30" s="3256">
        <v>3426</v>
      </c>
      <c r="F30" s="3256">
        <v>8070</v>
      </c>
      <c r="G30" s="3256">
        <v>7857</v>
      </c>
      <c r="H30" s="3256">
        <v>6905131</v>
      </c>
      <c r="I30" s="3256">
        <v>6948870</v>
      </c>
      <c r="J30" s="3256">
        <v>2707518</v>
      </c>
      <c r="K30" s="3256">
        <v>2822783</v>
      </c>
      <c r="L30" s="3256">
        <v>1033666</v>
      </c>
      <c r="M30" s="3256">
        <v>1072473</v>
      </c>
      <c r="N30" s="3256">
        <v>1673852</v>
      </c>
      <c r="O30" s="3256">
        <v>1750309</v>
      </c>
      <c r="P30" s="3256">
        <v>44326</v>
      </c>
      <c r="Q30" s="3256">
        <v>50954</v>
      </c>
      <c r="R30" s="3256">
        <v>405205</v>
      </c>
      <c r="S30" s="3256">
        <v>409758</v>
      </c>
      <c r="T30" s="3256">
        <v>1224321</v>
      </c>
      <c r="U30" s="3257">
        <v>1289598</v>
      </c>
      <c r="V30" s="3209" t="s">
        <v>1507</v>
      </c>
      <c r="W30" s="3223" t="b">
        <f t="shared" si="0"/>
        <v>1</v>
      </c>
      <c r="X30" s="3258">
        <f>+T30-'Departmental PL'!V65</f>
        <v>0</v>
      </c>
      <c r="Y30" s="3258">
        <f>+U30-'Departmental PL'!W65</f>
        <v>0</v>
      </c>
      <c r="Z30" s="3228">
        <f>+T30-'Departmental PL'!V65</f>
        <v>0</v>
      </c>
      <c r="AA30" s="3228">
        <f>+U30-'Departmental PL'!W65</f>
        <v>0</v>
      </c>
      <c r="AC30" s="3228">
        <f t="shared" si="1"/>
        <v>0</v>
      </c>
      <c r="AD30" s="3228">
        <f t="shared" si="2"/>
        <v>1</v>
      </c>
      <c r="AF30" s="3233">
        <f t="shared" si="3"/>
        <v>0</v>
      </c>
      <c r="AG30" s="3233">
        <f t="shared" si="4"/>
        <v>-1</v>
      </c>
      <c r="AH30" s="3223" t="b">
        <f t="shared" si="5"/>
        <v>1</v>
      </c>
      <c r="AI30" s="3259" t="s">
        <v>1515</v>
      </c>
      <c r="AJ30" s="3260" t="s">
        <v>1281</v>
      </c>
      <c r="AK30" s="3259" t="s">
        <v>1507</v>
      </c>
      <c r="AL30" s="3244">
        <v>2564</v>
      </c>
      <c r="AM30" s="3244">
        <v>2627</v>
      </c>
      <c r="AN30" s="3244">
        <v>5951</v>
      </c>
      <c r="AO30" s="3244">
        <v>6692</v>
      </c>
      <c r="AP30" s="3244">
        <v>5226778</v>
      </c>
      <c r="AQ30" s="3244">
        <v>5153961</v>
      </c>
      <c r="AR30" s="3244">
        <v>2131357</v>
      </c>
      <c r="AS30" s="3244">
        <v>2282126</v>
      </c>
      <c r="AT30" s="3244">
        <v>814268</v>
      </c>
      <c r="AU30" s="3244">
        <v>931954</v>
      </c>
      <c r="AV30" s="3244">
        <v>1316682</v>
      </c>
      <c r="AW30" s="3244">
        <v>1349393</v>
      </c>
      <c r="AX30" s="3244">
        <v>38865</v>
      </c>
      <c r="AY30" s="3244">
        <v>43199</v>
      </c>
      <c r="AZ30" s="3244">
        <v>311342</v>
      </c>
      <c r="BA30" s="3244">
        <v>311891</v>
      </c>
      <c r="BB30" s="3244">
        <v>966296</v>
      </c>
      <c r="BC30" s="3244">
        <v>993303</v>
      </c>
      <c r="BE30" s="3223">
        <f t="shared" si="7"/>
        <v>36</v>
      </c>
      <c r="BF30" s="3223" t="b">
        <f t="shared" si="6"/>
        <v>1</v>
      </c>
      <c r="BG30" s="3209" t="s">
        <v>1507</v>
      </c>
      <c r="BH30" s="3262">
        <v>2564</v>
      </c>
      <c r="BI30" s="3262">
        <v>2627</v>
      </c>
      <c r="BJ30" s="3262">
        <v>5951</v>
      </c>
      <c r="BK30" s="3262">
        <v>6692</v>
      </c>
      <c r="BL30" s="3262">
        <v>5226805</v>
      </c>
      <c r="BM30" s="3262">
        <v>5153956</v>
      </c>
      <c r="BN30" s="3262">
        <v>2131451</v>
      </c>
      <c r="BO30" s="3262">
        <v>2282093</v>
      </c>
      <c r="BP30" s="3262">
        <v>814802</v>
      </c>
      <c r="BQ30" s="3262">
        <v>932627</v>
      </c>
      <c r="BR30" s="3262">
        <v>1316649</v>
      </c>
      <c r="BS30" s="3262">
        <v>1349466</v>
      </c>
      <c r="BT30" s="3262">
        <v>38492</v>
      </c>
      <c r="BU30" s="3262">
        <v>43843</v>
      </c>
      <c r="BV30" s="3262">
        <v>312035</v>
      </c>
      <c r="BW30" s="3262">
        <v>312108</v>
      </c>
      <c r="BX30" s="3262">
        <v>966121</v>
      </c>
      <c r="BY30" s="3262">
        <v>993515</v>
      </c>
    </row>
    <row r="31" spans="1:77" ht="15.2" customHeight="1" x14ac:dyDescent="0.2">
      <c r="A31" s="3254" t="s">
        <v>1509</v>
      </c>
      <c r="B31" s="3255" t="s">
        <v>1515</v>
      </c>
      <c r="C31" s="3307" t="s">
        <v>1508</v>
      </c>
      <c r="D31" s="3256">
        <v>4580</v>
      </c>
      <c r="E31" s="3256">
        <v>4686</v>
      </c>
      <c r="F31" s="3256">
        <v>11804</v>
      </c>
      <c r="G31" s="3256">
        <v>12146</v>
      </c>
      <c r="H31" s="3256">
        <v>9067194</v>
      </c>
      <c r="I31" s="3256">
        <v>9383611</v>
      </c>
      <c r="J31" s="3256">
        <v>3604626</v>
      </c>
      <c r="K31" s="3256">
        <v>4187130</v>
      </c>
      <c r="L31" s="3256">
        <v>1516214</v>
      </c>
      <c r="M31" s="3256">
        <v>1470586</v>
      </c>
      <c r="N31" s="3256">
        <v>2088412</v>
      </c>
      <c r="O31" s="3256">
        <v>2716544</v>
      </c>
      <c r="P31" s="3256">
        <v>153984</v>
      </c>
      <c r="Q31" s="3256">
        <v>157052</v>
      </c>
      <c r="R31" s="3256">
        <v>315355</v>
      </c>
      <c r="S31" s="3256">
        <v>316110</v>
      </c>
      <c r="T31" s="3257">
        <v>1619072</v>
      </c>
      <c r="U31" s="3257">
        <v>2243383</v>
      </c>
      <c r="V31" s="3209" t="s">
        <v>1508</v>
      </c>
      <c r="W31" s="3223" t="b">
        <f t="shared" si="0"/>
        <v>1</v>
      </c>
      <c r="X31" s="3258">
        <f>+T31-'Departmental PL'!V66</f>
        <v>-1</v>
      </c>
      <c r="Y31" s="3258">
        <f>+U31-'Departmental PL'!W66</f>
        <v>1</v>
      </c>
      <c r="Z31" s="3228">
        <f>+T31-'Departmental PL'!V66</f>
        <v>-1</v>
      </c>
      <c r="AA31" s="3228">
        <f>+U31-'Departmental PL'!W66</f>
        <v>1</v>
      </c>
      <c r="AC31" s="3228">
        <f t="shared" si="1"/>
        <v>0</v>
      </c>
      <c r="AD31" s="3228">
        <f t="shared" si="2"/>
        <v>0</v>
      </c>
      <c r="AF31" s="3233">
        <f t="shared" si="3"/>
        <v>1</v>
      </c>
      <c r="AG31" s="3233">
        <f t="shared" si="4"/>
        <v>-1</v>
      </c>
      <c r="AH31" s="3223" t="b">
        <f t="shared" si="5"/>
        <v>1</v>
      </c>
      <c r="AI31" s="3259" t="s">
        <v>1515</v>
      </c>
      <c r="AJ31" s="3260" t="s">
        <v>1281</v>
      </c>
      <c r="AK31" s="3259" t="s">
        <v>1508</v>
      </c>
      <c r="AL31" s="3244">
        <v>3523</v>
      </c>
      <c r="AM31" s="3244">
        <v>3236</v>
      </c>
      <c r="AN31" s="3244">
        <v>9170</v>
      </c>
      <c r="AO31" s="3244">
        <v>8657</v>
      </c>
      <c r="AP31" s="3244">
        <v>7081143</v>
      </c>
      <c r="AQ31" s="3244">
        <v>6284028</v>
      </c>
      <c r="AR31" s="3244">
        <v>3135442</v>
      </c>
      <c r="AS31" s="3244">
        <v>2878157</v>
      </c>
      <c r="AT31" s="3244">
        <v>1120051</v>
      </c>
      <c r="AU31" s="3244">
        <v>898441</v>
      </c>
      <c r="AV31" s="3244">
        <v>2015238</v>
      </c>
      <c r="AW31" s="3244">
        <v>1980304</v>
      </c>
      <c r="AX31" s="3244">
        <v>117496</v>
      </c>
      <c r="AY31" s="3244">
        <v>145473</v>
      </c>
      <c r="AZ31" s="3244">
        <v>232174</v>
      </c>
      <c r="BA31" s="3244">
        <v>208649</v>
      </c>
      <c r="BB31" s="3244">
        <v>1666374</v>
      </c>
      <c r="BC31" s="3244">
        <v>1625604</v>
      </c>
      <c r="BE31" s="3223">
        <f t="shared" si="7"/>
        <v>37</v>
      </c>
      <c r="BF31" s="3223" t="b">
        <f t="shared" si="6"/>
        <v>1</v>
      </c>
      <c r="BG31" s="3209" t="s">
        <v>1508</v>
      </c>
      <c r="BH31" s="3262">
        <v>3523</v>
      </c>
      <c r="BI31" s="3262">
        <v>3236</v>
      </c>
      <c r="BJ31" s="3262">
        <v>9170</v>
      </c>
      <c r="BK31" s="3262">
        <v>8657</v>
      </c>
      <c r="BL31" s="3262">
        <v>7081169</v>
      </c>
      <c r="BM31" s="3262">
        <v>6284025</v>
      </c>
      <c r="BN31" s="3262">
        <v>3135611</v>
      </c>
      <c r="BO31" s="3262">
        <v>2878130</v>
      </c>
      <c r="BP31" s="3262">
        <v>1120434</v>
      </c>
      <c r="BQ31" s="3262">
        <v>897533</v>
      </c>
      <c r="BR31" s="3262">
        <v>2015178</v>
      </c>
      <c r="BS31" s="3262">
        <v>1980597</v>
      </c>
      <c r="BT31" s="3262">
        <v>117638</v>
      </c>
      <c r="BU31" s="3262">
        <v>145872</v>
      </c>
      <c r="BV31" s="3262">
        <v>231489</v>
      </c>
      <c r="BW31" s="3262">
        <v>208917</v>
      </c>
      <c r="BX31" s="3262">
        <v>1666051</v>
      </c>
      <c r="BY31" s="3262">
        <v>1625808</v>
      </c>
    </row>
    <row r="32" spans="1:77" ht="15.2" customHeight="1" x14ac:dyDescent="0.2">
      <c r="A32" s="3311" t="s">
        <v>1779</v>
      </c>
      <c r="B32" s="3255" t="s">
        <v>1515</v>
      </c>
      <c r="C32" s="3307" t="s">
        <v>1509</v>
      </c>
      <c r="D32" s="3256">
        <v>2161</v>
      </c>
      <c r="E32" s="3256">
        <v>1775</v>
      </c>
      <c r="F32" s="3256">
        <v>9482</v>
      </c>
      <c r="G32" s="3256">
        <v>8584</v>
      </c>
      <c r="H32" s="3256">
        <v>1997730</v>
      </c>
      <c r="I32" s="3256">
        <v>1736838</v>
      </c>
      <c r="J32" s="3256">
        <v>874383</v>
      </c>
      <c r="K32" s="3256">
        <v>807497</v>
      </c>
      <c r="L32" s="3256">
        <v>965971</v>
      </c>
      <c r="M32" s="3256">
        <v>833721</v>
      </c>
      <c r="N32" s="3256">
        <v>-91588</v>
      </c>
      <c r="O32" s="3256">
        <v>-26224</v>
      </c>
      <c r="P32" s="3256">
        <v>31852</v>
      </c>
      <c r="Q32" s="3256">
        <v>25927</v>
      </c>
      <c r="R32" s="3256">
        <v>253426</v>
      </c>
      <c r="S32" s="3256">
        <v>357491</v>
      </c>
      <c r="T32" s="3256">
        <v>-376865</v>
      </c>
      <c r="U32" s="3257">
        <v>-409642</v>
      </c>
      <c r="V32" s="3209" t="s">
        <v>1509</v>
      </c>
      <c r="W32" s="3223" t="b">
        <f t="shared" si="0"/>
        <v>1</v>
      </c>
      <c r="X32" s="3258">
        <f>+T32-'Departmental PL'!V67</f>
        <v>1</v>
      </c>
      <c r="Y32" s="3258">
        <f>+U32-'Departmental PL'!W67</f>
        <v>0</v>
      </c>
      <c r="Z32" s="3228">
        <f>+T32-'Departmental PL'!V67</f>
        <v>1</v>
      </c>
      <c r="AA32" s="3228">
        <f>+U32-'Departmental PL'!W67</f>
        <v>0</v>
      </c>
      <c r="AC32" s="3228">
        <f t="shared" si="1"/>
        <v>0</v>
      </c>
      <c r="AD32" s="3228">
        <f t="shared" si="2"/>
        <v>0</v>
      </c>
      <c r="AF32" s="3233">
        <f t="shared" si="3"/>
        <v>-1</v>
      </c>
      <c r="AG32" s="3233">
        <f t="shared" si="4"/>
        <v>0</v>
      </c>
      <c r="AH32" s="3223" t="b">
        <f t="shared" si="5"/>
        <v>1</v>
      </c>
      <c r="AI32" s="3259" t="s">
        <v>1515</v>
      </c>
      <c r="AJ32" s="3260" t="s">
        <v>1281</v>
      </c>
      <c r="AK32" s="3259" t="s">
        <v>1509</v>
      </c>
      <c r="AL32" s="3244">
        <v>1262</v>
      </c>
      <c r="AM32" s="3244">
        <v>875</v>
      </c>
      <c r="AN32" s="3244">
        <v>5969</v>
      </c>
      <c r="AO32" s="3244">
        <v>5432</v>
      </c>
      <c r="AP32" s="3244">
        <v>1193416</v>
      </c>
      <c r="AQ32" s="3244">
        <v>1025170</v>
      </c>
      <c r="AR32" s="3244">
        <v>550209</v>
      </c>
      <c r="AS32" s="3244">
        <v>499103</v>
      </c>
      <c r="AT32" s="3244">
        <v>632489</v>
      </c>
      <c r="AU32" s="3244">
        <v>632397</v>
      </c>
      <c r="AV32" s="3244">
        <v>-82407</v>
      </c>
      <c r="AW32" s="3244">
        <v>-133264</v>
      </c>
      <c r="AX32" s="3244">
        <v>19189</v>
      </c>
      <c r="AY32" s="3244">
        <v>23254</v>
      </c>
      <c r="AZ32" s="3244">
        <v>261649</v>
      </c>
      <c r="BA32" s="3244">
        <v>242015</v>
      </c>
      <c r="BB32" s="3244">
        <v>-362995</v>
      </c>
      <c r="BC32" s="3244">
        <v>-398594</v>
      </c>
      <c r="BE32" s="3223">
        <f t="shared" si="7"/>
        <v>38</v>
      </c>
      <c r="BF32" s="3223" t="b">
        <f t="shared" si="6"/>
        <v>1</v>
      </c>
      <c r="BG32" s="3209" t="s">
        <v>1509</v>
      </c>
      <c r="BH32" s="3262">
        <v>1262</v>
      </c>
      <c r="BI32" s="3269">
        <v>875</v>
      </c>
      <c r="BJ32" s="3262">
        <v>5969</v>
      </c>
      <c r="BK32" s="3262">
        <v>5432</v>
      </c>
      <c r="BL32" s="3262">
        <v>1193416</v>
      </c>
      <c r="BM32" s="3262">
        <v>1025170</v>
      </c>
      <c r="BN32" s="3262">
        <v>550199</v>
      </c>
      <c r="BO32" s="3262">
        <v>499123</v>
      </c>
      <c r="BP32" s="3262">
        <v>632502</v>
      </c>
      <c r="BQ32" s="3262">
        <v>632413</v>
      </c>
      <c r="BR32" s="3262">
        <v>-82303</v>
      </c>
      <c r="BS32" s="3262">
        <v>-133290</v>
      </c>
      <c r="BT32" s="3262">
        <v>19205</v>
      </c>
      <c r="BU32" s="3262">
        <v>23249</v>
      </c>
      <c r="BV32" s="3262">
        <v>261528</v>
      </c>
      <c r="BW32" s="3262">
        <v>242051</v>
      </c>
      <c r="BX32" s="3262">
        <v>-363037</v>
      </c>
      <c r="BY32" s="3262">
        <v>-398590</v>
      </c>
    </row>
    <row r="33" spans="1:77" ht="15.2" customHeight="1" x14ac:dyDescent="0.2">
      <c r="A33" s="3254" t="s">
        <v>1510</v>
      </c>
      <c r="B33" s="3255" t="s">
        <v>1515</v>
      </c>
      <c r="C33" s="3307" t="s">
        <v>1779</v>
      </c>
      <c r="D33" s="3256">
        <v>16660</v>
      </c>
      <c r="E33" s="3256">
        <v>9588</v>
      </c>
      <c r="F33" s="3256">
        <v>31809</v>
      </c>
      <c r="G33" s="3256">
        <v>17523</v>
      </c>
      <c r="H33" s="3256">
        <v>16615435</v>
      </c>
      <c r="I33" s="3256">
        <v>9112790</v>
      </c>
      <c r="J33" s="3256">
        <v>5838957</v>
      </c>
      <c r="K33" s="3256">
        <v>3894347</v>
      </c>
      <c r="L33" s="3256">
        <v>4128908</v>
      </c>
      <c r="M33" s="3256">
        <v>2463617</v>
      </c>
      <c r="N33" s="3256">
        <v>1710049</v>
      </c>
      <c r="O33" s="3256">
        <v>1430730</v>
      </c>
      <c r="P33" s="3256">
        <v>156519</v>
      </c>
      <c r="Q33" s="3256">
        <v>277</v>
      </c>
      <c r="R33" s="3256">
        <v>1293137</v>
      </c>
      <c r="S33" s="3256">
        <v>770563</v>
      </c>
      <c r="T33" s="3257">
        <v>260393</v>
      </c>
      <c r="U33" s="3257">
        <v>659890</v>
      </c>
      <c r="V33" s="3209" t="s">
        <v>1779</v>
      </c>
      <c r="W33" s="3223" t="b">
        <f t="shared" si="0"/>
        <v>1</v>
      </c>
      <c r="X33" s="3258">
        <f>+T33-'Departmental PL'!V68</f>
        <v>0</v>
      </c>
      <c r="Y33" s="3258">
        <f>+U33-'Departmental PL'!W68</f>
        <v>0</v>
      </c>
      <c r="Z33" s="3228">
        <f>+T33-'Departmental PL'!V68</f>
        <v>0</v>
      </c>
      <c r="AA33" s="3228">
        <f>+U33-'Departmental PL'!W68</f>
        <v>0</v>
      </c>
      <c r="AB33" s="3312" t="s">
        <v>1753</v>
      </c>
      <c r="AC33" s="3228">
        <f t="shared" si="1"/>
        <v>0</v>
      </c>
      <c r="AD33" s="3228">
        <f t="shared" si="2"/>
        <v>0</v>
      </c>
      <c r="AF33" s="3233">
        <f t="shared" si="3"/>
        <v>0</v>
      </c>
      <c r="AG33" s="3233">
        <f t="shared" si="4"/>
        <v>0</v>
      </c>
      <c r="AH33" s="3223" t="b">
        <f t="shared" si="5"/>
        <v>1</v>
      </c>
      <c r="AI33" s="3259" t="s">
        <v>1515</v>
      </c>
      <c r="AJ33" s="3260" t="s">
        <v>1281</v>
      </c>
      <c r="AK33" s="3259" t="s">
        <v>1779</v>
      </c>
      <c r="AL33" s="3244">
        <v>5343</v>
      </c>
      <c r="AM33" s="3244">
        <v>0</v>
      </c>
      <c r="AN33" s="3244">
        <v>9570</v>
      </c>
      <c r="AP33" s="3244">
        <v>4836789</v>
      </c>
      <c r="AR33" s="3244">
        <v>2038534</v>
      </c>
      <c r="AT33" s="3244">
        <v>1644519</v>
      </c>
      <c r="AV33" s="3244">
        <v>394285</v>
      </c>
      <c r="AX33" s="3244">
        <v>0</v>
      </c>
      <c r="AZ33" s="3244">
        <v>251176</v>
      </c>
      <c r="BB33" s="3244">
        <v>142336</v>
      </c>
      <c r="BE33" s="3223">
        <f t="shared" si="7"/>
        <v>39</v>
      </c>
      <c r="BF33" s="3223" t="b">
        <f t="shared" si="6"/>
        <v>1</v>
      </c>
      <c r="BG33" s="3209" t="s">
        <v>1779</v>
      </c>
      <c r="BH33" s="3262">
        <v>5343</v>
      </c>
      <c r="BI33" s="3269">
        <v>0</v>
      </c>
      <c r="BJ33" s="3262">
        <v>9570</v>
      </c>
      <c r="BK33" s="3269" t="s">
        <v>1196</v>
      </c>
      <c r="BL33" s="3262">
        <v>4836790</v>
      </c>
      <c r="BM33" s="3269" t="s">
        <v>1196</v>
      </c>
      <c r="BN33" s="3262">
        <v>2039113</v>
      </c>
      <c r="BO33" s="3269" t="s">
        <v>1196</v>
      </c>
      <c r="BP33" s="3262">
        <v>1645036</v>
      </c>
      <c r="BQ33" s="3269" t="s">
        <v>1196</v>
      </c>
      <c r="BR33" s="3262">
        <v>394077</v>
      </c>
      <c r="BS33" s="3269" t="s">
        <v>1196</v>
      </c>
      <c r="BT33" s="3269">
        <v>301</v>
      </c>
      <c r="BU33" s="3269" t="s">
        <v>1196</v>
      </c>
      <c r="BV33" s="3262">
        <v>251818</v>
      </c>
      <c r="BW33" s="3269" t="s">
        <v>1196</v>
      </c>
      <c r="BX33" s="3262">
        <v>141958</v>
      </c>
      <c r="BY33" s="3269" t="s">
        <v>1196</v>
      </c>
    </row>
    <row r="34" spans="1:77" ht="15.2" customHeight="1" x14ac:dyDescent="0.2">
      <c r="A34" s="3254" t="s">
        <v>1511</v>
      </c>
      <c r="B34" s="3255" t="s">
        <v>1515</v>
      </c>
      <c r="C34" s="3307" t="s">
        <v>1510</v>
      </c>
      <c r="D34" s="3256">
        <v>926</v>
      </c>
      <c r="E34" s="3256">
        <v>936</v>
      </c>
      <c r="F34" s="3256">
        <v>10443</v>
      </c>
      <c r="G34" s="3256">
        <v>10327</v>
      </c>
      <c r="H34" s="3256">
        <v>3545641</v>
      </c>
      <c r="I34" s="3256">
        <v>3471006</v>
      </c>
      <c r="J34" s="3256">
        <v>1124830</v>
      </c>
      <c r="K34" s="3256">
        <v>1119412</v>
      </c>
      <c r="L34" s="3256">
        <v>849893</v>
      </c>
      <c r="M34" s="3256">
        <v>773669</v>
      </c>
      <c r="N34" s="3256">
        <v>274937</v>
      </c>
      <c r="O34" s="3256">
        <v>345743</v>
      </c>
      <c r="P34" s="3256">
        <v>47472</v>
      </c>
      <c r="Q34" s="3256">
        <v>47204</v>
      </c>
      <c r="R34" s="3256">
        <v>473815</v>
      </c>
      <c r="S34" s="3256">
        <v>437777</v>
      </c>
      <c r="T34" s="3256">
        <v>-246350</v>
      </c>
      <c r="U34" s="3257">
        <v>-139238</v>
      </c>
      <c r="V34" s="3209" t="s">
        <v>1510</v>
      </c>
      <c r="W34" s="3223" t="b">
        <f t="shared" si="0"/>
        <v>1</v>
      </c>
      <c r="X34" s="3258">
        <f>+T34-'Departmental PL'!V69</f>
        <v>0</v>
      </c>
      <c r="Y34" s="3258">
        <f>+U34-'Departmental PL'!W69</f>
        <v>0</v>
      </c>
      <c r="Z34" s="3228">
        <f>+T34-'Departmental PL'!V69</f>
        <v>0</v>
      </c>
      <c r="AA34" s="3228">
        <f>+U34-'Departmental PL'!W69</f>
        <v>0</v>
      </c>
      <c r="AC34" s="3228">
        <f t="shared" si="1"/>
        <v>0</v>
      </c>
      <c r="AD34" s="3228">
        <f t="shared" si="2"/>
        <v>0</v>
      </c>
      <c r="AF34" s="3233">
        <f t="shared" si="3"/>
        <v>0</v>
      </c>
      <c r="AG34" s="3233">
        <f t="shared" si="4"/>
        <v>0</v>
      </c>
      <c r="AH34" s="3223" t="b">
        <f t="shared" si="5"/>
        <v>1</v>
      </c>
      <c r="AI34" s="3259" t="s">
        <v>1515</v>
      </c>
      <c r="AJ34" s="3260" t="s">
        <v>1281</v>
      </c>
      <c r="AK34" s="3259" t="s">
        <v>1510</v>
      </c>
      <c r="AL34" s="3244">
        <v>689</v>
      </c>
      <c r="AM34" s="3244">
        <v>403</v>
      </c>
      <c r="AN34" s="3244">
        <v>7532</v>
      </c>
      <c r="AO34" s="3244">
        <v>4134</v>
      </c>
      <c r="AP34" s="3244">
        <v>2544224</v>
      </c>
      <c r="AQ34" s="3244">
        <v>1427638</v>
      </c>
      <c r="AR34" s="3244">
        <v>824023</v>
      </c>
      <c r="AS34" s="3244">
        <v>528393</v>
      </c>
      <c r="AT34" s="3244">
        <v>565629</v>
      </c>
      <c r="AU34" s="3244">
        <v>403507</v>
      </c>
      <c r="AV34" s="3244">
        <v>258360</v>
      </c>
      <c r="AW34" s="3244">
        <v>124872</v>
      </c>
      <c r="AX34" s="3244">
        <v>35646</v>
      </c>
      <c r="AY34" s="3244">
        <v>25128</v>
      </c>
      <c r="AZ34" s="3244">
        <v>324523</v>
      </c>
      <c r="BA34" s="3244">
        <v>203265</v>
      </c>
      <c r="BB34" s="3244">
        <v>-101638</v>
      </c>
      <c r="BC34" s="3244">
        <v>-103496</v>
      </c>
      <c r="BE34" s="3223">
        <f t="shared" si="7"/>
        <v>40</v>
      </c>
      <c r="BF34" s="3223" t="b">
        <f t="shared" si="6"/>
        <v>1</v>
      </c>
      <c r="BG34" s="3209" t="s">
        <v>1510</v>
      </c>
      <c r="BH34" s="3269">
        <v>689</v>
      </c>
      <c r="BI34" s="3269">
        <v>403</v>
      </c>
      <c r="BJ34" s="3262">
        <v>7532</v>
      </c>
      <c r="BK34" s="3262">
        <v>4134</v>
      </c>
      <c r="BL34" s="3262">
        <v>2544333</v>
      </c>
      <c r="BM34" s="3262">
        <v>1427648</v>
      </c>
      <c r="BN34" s="3262">
        <v>824029</v>
      </c>
      <c r="BO34" s="3262">
        <v>528396</v>
      </c>
      <c r="BP34" s="3262">
        <v>565710</v>
      </c>
      <c r="BQ34" s="3262">
        <v>403511</v>
      </c>
      <c r="BR34" s="3262">
        <v>258319</v>
      </c>
      <c r="BS34" s="3262">
        <v>124885</v>
      </c>
      <c r="BT34" s="3262">
        <v>35572</v>
      </c>
      <c r="BU34" s="3262">
        <v>25110</v>
      </c>
      <c r="BV34" s="3262">
        <v>324376</v>
      </c>
      <c r="BW34" s="3262">
        <v>203275</v>
      </c>
      <c r="BX34" s="3262">
        <v>-101629</v>
      </c>
      <c r="BY34" s="3262">
        <v>-103500</v>
      </c>
    </row>
    <row r="35" spans="1:77" ht="15.2" customHeight="1" x14ac:dyDescent="0.2">
      <c r="A35" s="3254">
        <v>4660</v>
      </c>
      <c r="B35" s="3255" t="s">
        <v>1515</v>
      </c>
      <c r="C35" s="3307" t="s">
        <v>1511</v>
      </c>
      <c r="D35" s="3256"/>
      <c r="E35" s="3256"/>
      <c r="F35" s="3256"/>
      <c r="G35" s="3256"/>
      <c r="H35" s="3256"/>
      <c r="I35" s="3256"/>
      <c r="J35" s="3256"/>
      <c r="K35" s="3256"/>
      <c r="L35" s="3256"/>
      <c r="M35" s="3256"/>
      <c r="N35" s="3256"/>
      <c r="O35" s="3256"/>
      <c r="P35" s="3256"/>
      <c r="Q35" s="3256"/>
      <c r="R35" s="3256"/>
      <c r="S35" s="3256"/>
      <c r="T35" s="3257"/>
      <c r="U35" s="3257"/>
      <c r="V35" s="3218" t="s">
        <v>1511</v>
      </c>
      <c r="W35" s="3223" t="b">
        <f t="shared" si="0"/>
        <v>1</v>
      </c>
      <c r="X35" s="3258">
        <f>+T35-'Departmental PL'!V70</f>
        <v>0</v>
      </c>
      <c r="Y35" s="3258">
        <f>+U35-'Departmental PL'!W70</f>
        <v>0</v>
      </c>
      <c r="Z35" s="3228">
        <f>+T35-'Departmental PL'!V70</f>
        <v>0</v>
      </c>
      <c r="AA35" s="3228">
        <f>+U35-'Departmental PL'!W70</f>
        <v>0</v>
      </c>
      <c r="AC35" s="3228">
        <f t="shared" si="1"/>
        <v>0</v>
      </c>
      <c r="AD35" s="3228">
        <f t="shared" si="2"/>
        <v>0</v>
      </c>
      <c r="AF35" s="3233">
        <f t="shared" si="3"/>
        <v>0</v>
      </c>
      <c r="AG35" s="3233">
        <f t="shared" si="4"/>
        <v>0</v>
      </c>
      <c r="AH35" s="3223" t="b">
        <f t="shared" si="5"/>
        <v>1</v>
      </c>
      <c r="AI35" s="3259" t="s">
        <v>1515</v>
      </c>
      <c r="AJ35" s="3260" t="s">
        <v>1281</v>
      </c>
      <c r="AK35" s="3259" t="s">
        <v>1511</v>
      </c>
      <c r="AL35" s="3244">
        <v>0</v>
      </c>
      <c r="AM35" s="3244">
        <v>281</v>
      </c>
      <c r="AO35" s="3244">
        <v>2468</v>
      </c>
      <c r="AQ35" s="3244">
        <v>1078084</v>
      </c>
      <c r="AS35" s="3244">
        <v>363574</v>
      </c>
      <c r="AU35" s="3244">
        <v>694005</v>
      </c>
      <c r="AW35" s="3244">
        <v>-330429</v>
      </c>
      <c r="AY35" s="3244">
        <v>49129</v>
      </c>
      <c r="BA35" s="3244">
        <v>118303</v>
      </c>
      <c r="BC35" s="3244">
        <v>-497845</v>
      </c>
      <c r="BE35" s="3223">
        <f t="shared" si="7"/>
        <v>41</v>
      </c>
      <c r="BF35" s="3223" t="b">
        <f t="shared" si="6"/>
        <v>1</v>
      </c>
      <c r="BG35" s="3209" t="s">
        <v>1511</v>
      </c>
      <c r="BH35" s="3269">
        <v>0</v>
      </c>
      <c r="BI35" s="3269">
        <v>281</v>
      </c>
      <c r="BJ35" s="3269" t="s">
        <v>1196</v>
      </c>
      <c r="BK35" s="3262">
        <v>2468</v>
      </c>
      <c r="BL35" s="3269" t="s">
        <v>1196</v>
      </c>
      <c r="BM35" s="3262">
        <v>1078119</v>
      </c>
      <c r="BN35" s="3269" t="s">
        <v>1196</v>
      </c>
      <c r="BO35" s="3262">
        <v>363560</v>
      </c>
      <c r="BP35" s="3269" t="s">
        <v>1196</v>
      </c>
      <c r="BQ35" s="3262">
        <v>693986</v>
      </c>
      <c r="BR35" s="3269" t="s">
        <v>1196</v>
      </c>
      <c r="BS35" s="3262">
        <v>-330426</v>
      </c>
      <c r="BT35" s="3269" t="s">
        <v>1196</v>
      </c>
      <c r="BU35" s="3262">
        <v>49108</v>
      </c>
      <c r="BV35" s="3269" t="s">
        <v>1196</v>
      </c>
      <c r="BW35" s="3262">
        <v>118320</v>
      </c>
      <c r="BX35" s="3269" t="s">
        <v>1196</v>
      </c>
      <c r="BY35" s="3262">
        <v>-497853</v>
      </c>
    </row>
    <row r="36" spans="1:77" ht="15.2" customHeight="1" x14ac:dyDescent="0.2">
      <c r="A36" s="3254" t="s">
        <v>1512</v>
      </c>
      <c r="B36" s="3255" t="s">
        <v>1515</v>
      </c>
      <c r="C36" s="3307" t="s">
        <v>2284</v>
      </c>
      <c r="D36" s="3256"/>
      <c r="E36" s="3256"/>
      <c r="F36" s="3256"/>
      <c r="G36" s="3256"/>
      <c r="H36" s="3256"/>
      <c r="I36" s="3256"/>
      <c r="J36" s="3256"/>
      <c r="K36" s="3256"/>
      <c r="L36" s="3256"/>
      <c r="M36" s="3256"/>
      <c r="N36" s="3256"/>
      <c r="O36" s="3256"/>
      <c r="P36" s="3256"/>
      <c r="Q36" s="3256"/>
      <c r="R36" s="3256"/>
      <c r="S36" s="3256"/>
      <c r="T36" s="3256"/>
      <c r="U36" s="3257"/>
      <c r="V36" s="3220" t="s">
        <v>2284</v>
      </c>
      <c r="W36" s="3223" t="b">
        <f t="shared" si="0"/>
        <v>1</v>
      </c>
      <c r="X36" s="3267">
        <f>+T36-'Departmental PL'!V71</f>
        <v>593445.65999999992</v>
      </c>
      <c r="Y36" s="3267">
        <f>+U36-'Departmental PL'!W71</f>
        <v>311657.81</v>
      </c>
      <c r="Z36" s="3228">
        <f>+T36-'Departmental PL'!V71</f>
        <v>593445.65999999992</v>
      </c>
      <c r="AA36" s="3228">
        <f>+U36-'Departmental PL'!W71</f>
        <v>311657.81</v>
      </c>
      <c r="AB36" s="3313" t="s">
        <v>1812</v>
      </c>
      <c r="AC36" s="3228">
        <f t="shared" si="1"/>
        <v>0</v>
      </c>
      <c r="AD36" s="3228">
        <f t="shared" si="2"/>
        <v>0</v>
      </c>
      <c r="AF36" s="3233">
        <f t="shared" si="3"/>
        <v>0</v>
      </c>
      <c r="AG36" s="3233">
        <f t="shared" si="4"/>
        <v>0</v>
      </c>
      <c r="AH36" s="3223" t="b">
        <f t="shared" si="5"/>
        <v>0</v>
      </c>
      <c r="AI36" s="3259"/>
      <c r="AJ36" s="3260"/>
      <c r="AK36" s="3221">
        <v>4660</v>
      </c>
      <c r="BE36" s="3223">
        <f t="shared" si="7"/>
        <v>42</v>
      </c>
      <c r="BF36" s="3223" t="b">
        <f t="shared" si="6"/>
        <v>0</v>
      </c>
      <c r="BG36" s="3213">
        <v>4660</v>
      </c>
      <c r="BH36" s="3269"/>
      <c r="BI36" s="3269"/>
      <c r="BJ36" s="3269"/>
      <c r="BK36" s="3262"/>
      <c r="BL36" s="3269"/>
      <c r="BM36" s="3262"/>
      <c r="BN36" s="3269"/>
      <c r="BO36" s="3262"/>
      <c r="BP36" s="3269"/>
      <c r="BQ36" s="3262"/>
      <c r="BR36" s="3269"/>
      <c r="BS36" s="3262"/>
      <c r="BT36" s="3269"/>
      <c r="BU36" s="3262"/>
      <c r="BV36" s="3269"/>
      <c r="BW36" s="3262"/>
      <c r="BX36" s="3269"/>
      <c r="BY36" s="3262"/>
    </row>
    <row r="37" spans="1:77" ht="15.2" customHeight="1" x14ac:dyDescent="0.2">
      <c r="A37" s="3254"/>
      <c r="B37" s="3255" t="s">
        <v>1515</v>
      </c>
      <c r="C37" s="3307" t="s">
        <v>3866</v>
      </c>
      <c r="D37" s="3256">
        <v>3564</v>
      </c>
      <c r="E37" s="3256">
        <v>0</v>
      </c>
      <c r="F37" s="3256">
        <v>4299</v>
      </c>
      <c r="G37" s="3256">
        <v>0</v>
      </c>
      <c r="H37" s="3256">
        <v>2750371</v>
      </c>
      <c r="I37" s="3256">
        <v>0</v>
      </c>
      <c r="J37" s="3256">
        <v>1070606</v>
      </c>
      <c r="K37" s="3256">
        <v>0</v>
      </c>
      <c r="L37" s="3256">
        <v>510020</v>
      </c>
      <c r="M37" s="3256">
        <v>0</v>
      </c>
      <c r="N37" s="3256">
        <v>560586</v>
      </c>
      <c r="O37" s="3256">
        <v>0</v>
      </c>
      <c r="P37" s="3256">
        <v>2</v>
      </c>
      <c r="Q37" s="3256">
        <v>0</v>
      </c>
      <c r="R37" s="3256">
        <v>165121</v>
      </c>
      <c r="S37" s="3256">
        <v>0</v>
      </c>
      <c r="T37" s="3257">
        <v>395463</v>
      </c>
      <c r="U37" s="3257">
        <v>0</v>
      </c>
      <c r="V37" s="3222" t="s">
        <v>3866</v>
      </c>
      <c r="W37" s="3223" t="b">
        <f t="shared" si="0"/>
        <v>1</v>
      </c>
      <c r="X37" s="3258">
        <f>+T37-'Departmental PL'!V72</f>
        <v>0</v>
      </c>
      <c r="Y37" s="3258">
        <f>+U37-'Departmental PL'!W72</f>
        <v>0</v>
      </c>
      <c r="Z37" s="3228">
        <f>+T37-'Departmental PL'!V72</f>
        <v>0</v>
      </c>
      <c r="AA37" s="3228">
        <f>+U37-'Departmental PL'!W72</f>
        <v>0</v>
      </c>
      <c r="AB37" s="3313"/>
      <c r="AC37" s="3228"/>
      <c r="AD37" s="3228"/>
      <c r="AI37" s="3259"/>
      <c r="AJ37" s="3260"/>
      <c r="AK37" s="3221"/>
      <c r="BG37" s="3213"/>
      <c r="BH37" s="3269"/>
      <c r="BI37" s="3269"/>
      <c r="BJ37" s="3269"/>
      <c r="BK37" s="3262"/>
      <c r="BL37" s="3269"/>
      <c r="BM37" s="3262"/>
      <c r="BN37" s="3269"/>
      <c r="BO37" s="3262"/>
      <c r="BP37" s="3269"/>
      <c r="BQ37" s="3262"/>
      <c r="BR37" s="3269"/>
      <c r="BS37" s="3262"/>
      <c r="BT37" s="3269"/>
      <c r="BU37" s="3262"/>
      <c r="BV37" s="3269"/>
      <c r="BW37" s="3262"/>
      <c r="BX37" s="3269"/>
      <c r="BY37" s="3262"/>
    </row>
    <row r="38" spans="1:77" ht="15.2" customHeight="1" x14ac:dyDescent="0.2">
      <c r="A38" s="3254" t="s">
        <v>1513</v>
      </c>
      <c r="B38" s="3255" t="s">
        <v>1515</v>
      </c>
      <c r="C38" s="3272" t="s">
        <v>1512</v>
      </c>
      <c r="D38" s="3256">
        <v>21185</v>
      </c>
      <c r="E38" s="3256">
        <v>21014</v>
      </c>
      <c r="F38" s="3256">
        <v>23692</v>
      </c>
      <c r="G38" s="3256">
        <v>23583</v>
      </c>
      <c r="H38" s="3256">
        <v>3808251</v>
      </c>
      <c r="I38" s="3256">
        <v>3784652</v>
      </c>
      <c r="J38" s="3256">
        <v>1230201</v>
      </c>
      <c r="K38" s="3256">
        <v>1281072</v>
      </c>
      <c r="L38" s="3256">
        <v>318205</v>
      </c>
      <c r="M38" s="3256">
        <v>342545</v>
      </c>
      <c r="N38" s="3256">
        <v>911996</v>
      </c>
      <c r="O38" s="3256">
        <v>938527</v>
      </c>
      <c r="P38" s="3256">
        <v>40864</v>
      </c>
      <c r="Q38" s="3256">
        <v>40037</v>
      </c>
      <c r="R38" s="3256">
        <v>153656</v>
      </c>
      <c r="S38" s="3256">
        <v>225976</v>
      </c>
      <c r="T38" s="3256">
        <v>717477</v>
      </c>
      <c r="U38" s="3256">
        <v>672514</v>
      </c>
      <c r="V38" s="3209" t="s">
        <v>1512</v>
      </c>
      <c r="W38" s="3223" t="b">
        <f t="shared" si="0"/>
        <v>1</v>
      </c>
      <c r="X38" s="3258">
        <f>+T38-'Departmental PL'!V73</f>
        <v>1</v>
      </c>
      <c r="Y38" s="3258">
        <f>+U38-'Departmental PL'!W73</f>
        <v>0</v>
      </c>
      <c r="Z38" s="3228">
        <f>+T38-'Departmental PL'!V73</f>
        <v>1</v>
      </c>
      <c r="AA38" s="3228">
        <f>+U38-'Departmental PL'!W73</f>
        <v>0</v>
      </c>
      <c r="AC38" s="3228">
        <f t="shared" si="1"/>
        <v>0</v>
      </c>
      <c r="AD38" s="3228">
        <f t="shared" si="2"/>
        <v>0</v>
      </c>
      <c r="AF38" s="3233">
        <f t="shared" si="3"/>
        <v>-1</v>
      </c>
      <c r="AG38" s="3233">
        <f t="shared" si="4"/>
        <v>0</v>
      </c>
      <c r="AH38" s="3223" t="b">
        <f t="shared" si="5"/>
        <v>1</v>
      </c>
      <c r="AI38" s="3259" t="s">
        <v>1515</v>
      </c>
      <c r="AJ38" s="3260" t="s">
        <v>1281</v>
      </c>
      <c r="AK38" s="3259" t="s">
        <v>1512</v>
      </c>
      <c r="AL38" s="3244">
        <v>15549</v>
      </c>
      <c r="AM38" s="3244">
        <v>13971</v>
      </c>
      <c r="AN38" s="3244">
        <v>17463</v>
      </c>
      <c r="AO38" s="3244">
        <v>15552</v>
      </c>
      <c r="AP38" s="3244">
        <v>2790054</v>
      </c>
      <c r="AQ38" s="3244">
        <v>3256921</v>
      </c>
      <c r="AR38" s="3244">
        <v>939956</v>
      </c>
      <c r="AS38" s="3244">
        <v>1227295</v>
      </c>
      <c r="AT38" s="3244">
        <v>249296</v>
      </c>
      <c r="AU38" s="3244">
        <v>247069</v>
      </c>
      <c r="AV38" s="3244">
        <v>689475</v>
      </c>
      <c r="AW38" s="3244">
        <v>981092</v>
      </c>
      <c r="AX38" s="3244">
        <v>29163</v>
      </c>
      <c r="AY38" s="3244">
        <v>47857</v>
      </c>
      <c r="AZ38" s="3244">
        <v>169098</v>
      </c>
      <c r="BA38" s="3244">
        <v>159022</v>
      </c>
      <c r="BB38" s="3244">
        <v>490707</v>
      </c>
      <c r="BC38" s="3244">
        <v>770758</v>
      </c>
      <c r="BE38" s="3223">
        <f>BE36+1</f>
        <v>43</v>
      </c>
      <c r="BF38" s="3223" t="b">
        <f t="shared" si="6"/>
        <v>1</v>
      </c>
      <c r="BG38" s="3209" t="s">
        <v>1512</v>
      </c>
      <c r="BH38" s="3262">
        <v>15549</v>
      </c>
      <c r="BI38" s="3262">
        <v>13971</v>
      </c>
      <c r="BJ38" s="3262">
        <v>17463</v>
      </c>
      <c r="BK38" s="3262">
        <v>15552</v>
      </c>
      <c r="BL38" s="3262">
        <v>2790054</v>
      </c>
      <c r="BM38" s="3262">
        <v>3256921</v>
      </c>
      <c r="BN38" s="3262">
        <v>941250</v>
      </c>
      <c r="BO38" s="3262">
        <v>1226447</v>
      </c>
      <c r="BP38" s="3262">
        <v>251356</v>
      </c>
      <c r="BQ38" s="3262">
        <v>245869</v>
      </c>
      <c r="BR38" s="3262">
        <v>689894</v>
      </c>
      <c r="BS38" s="3262">
        <v>980578</v>
      </c>
      <c r="BT38" s="3262">
        <v>29568</v>
      </c>
      <c r="BU38" s="3262">
        <v>49913</v>
      </c>
      <c r="BV38" s="3262">
        <v>168759</v>
      </c>
      <c r="BW38" s="3262">
        <v>159976</v>
      </c>
      <c r="BX38" s="3262">
        <v>491567</v>
      </c>
      <c r="BY38" s="3262">
        <v>770690</v>
      </c>
    </row>
    <row r="39" spans="1:77" ht="15.2" customHeight="1" x14ac:dyDescent="0.2">
      <c r="A39" s="3254" t="s">
        <v>1517</v>
      </c>
      <c r="B39" s="3255" t="s">
        <v>1515</v>
      </c>
      <c r="C39" s="3272" t="s">
        <v>1513</v>
      </c>
      <c r="D39" s="3256">
        <v>859</v>
      </c>
      <c r="E39" s="3256">
        <v>691</v>
      </c>
      <c r="F39" s="3256">
        <v>1764</v>
      </c>
      <c r="G39" s="3256">
        <v>1311</v>
      </c>
      <c r="H39" s="3256">
        <v>1460090</v>
      </c>
      <c r="I39" s="3256">
        <v>1168645</v>
      </c>
      <c r="J39" s="3256">
        <v>591693</v>
      </c>
      <c r="K39" s="3256">
        <v>523648</v>
      </c>
      <c r="L39" s="3256">
        <v>349853</v>
      </c>
      <c r="M39" s="3256">
        <v>346552</v>
      </c>
      <c r="N39" s="3256">
        <v>241839</v>
      </c>
      <c r="O39" s="3257">
        <v>177096</v>
      </c>
      <c r="P39" s="3256">
        <v>20135</v>
      </c>
      <c r="Q39" s="3256">
        <v>17657</v>
      </c>
      <c r="R39" s="3256">
        <v>90814</v>
      </c>
      <c r="S39" s="3256">
        <v>82483</v>
      </c>
      <c r="T39" s="3256">
        <v>130891</v>
      </c>
      <c r="U39" s="3257">
        <v>76956</v>
      </c>
      <c r="V39" s="3209" t="s">
        <v>1513</v>
      </c>
      <c r="W39" s="3223" t="b">
        <f t="shared" si="0"/>
        <v>1</v>
      </c>
      <c r="X39" s="3258">
        <f>+T39-'Departmental PL'!V74</f>
        <v>0</v>
      </c>
      <c r="Y39" s="3258">
        <f>+U39-'Departmental PL'!W74</f>
        <v>0</v>
      </c>
      <c r="Z39" s="3228">
        <f>+T39-'Departmental PL'!V74</f>
        <v>0</v>
      </c>
      <c r="AA39" s="3228">
        <f>+U39-'Departmental PL'!W74</f>
        <v>0</v>
      </c>
      <c r="AC39" s="3228">
        <f t="shared" si="1"/>
        <v>1</v>
      </c>
      <c r="AD39" s="3228">
        <f t="shared" si="2"/>
        <v>0</v>
      </c>
      <c r="AF39" s="3233">
        <f t="shared" si="3"/>
        <v>-1</v>
      </c>
      <c r="AG39" s="3233">
        <f t="shared" si="4"/>
        <v>0</v>
      </c>
      <c r="AH39" s="3223" t="b">
        <f t="shared" si="5"/>
        <v>1</v>
      </c>
      <c r="AI39" s="3259" t="s">
        <v>1515</v>
      </c>
      <c r="AJ39" s="3260" t="s">
        <v>1281</v>
      </c>
      <c r="AK39" s="3259" t="s">
        <v>1513</v>
      </c>
      <c r="AL39" s="3244">
        <v>497</v>
      </c>
      <c r="AM39" s="3244">
        <v>490</v>
      </c>
      <c r="AN39" s="3244">
        <v>956</v>
      </c>
      <c r="AO39" s="3244">
        <v>945</v>
      </c>
      <c r="AP39" s="3244">
        <v>841897</v>
      </c>
      <c r="AQ39" s="3244">
        <v>806939</v>
      </c>
      <c r="AR39" s="3244">
        <v>374381</v>
      </c>
      <c r="AS39" s="3244">
        <v>374932</v>
      </c>
      <c r="AT39" s="3244">
        <v>257565</v>
      </c>
      <c r="AU39" s="3244">
        <v>243180</v>
      </c>
      <c r="AV39" s="3244">
        <v>116789</v>
      </c>
      <c r="AW39" s="3244">
        <v>131652</v>
      </c>
      <c r="AX39" s="3244">
        <v>13241</v>
      </c>
      <c r="AY39" s="3244">
        <v>0</v>
      </c>
      <c r="AZ39" s="3244">
        <v>61147</v>
      </c>
      <c r="BA39" s="3244">
        <v>41778</v>
      </c>
      <c r="BB39" s="3244">
        <v>42500</v>
      </c>
      <c r="BC39" s="3244">
        <v>89837</v>
      </c>
      <c r="BE39" s="3223">
        <f t="shared" si="7"/>
        <v>44</v>
      </c>
      <c r="BF39" s="3223" t="b">
        <f t="shared" si="6"/>
        <v>1</v>
      </c>
      <c r="BG39" s="3209" t="s">
        <v>1513</v>
      </c>
      <c r="BH39" s="3269">
        <v>497</v>
      </c>
      <c r="BI39" s="3269">
        <v>490</v>
      </c>
      <c r="BJ39" s="3269">
        <v>956</v>
      </c>
      <c r="BK39" s="3269">
        <v>945</v>
      </c>
      <c r="BL39" s="3262">
        <v>841896</v>
      </c>
      <c r="BM39" s="3262">
        <v>806939</v>
      </c>
      <c r="BN39" s="3262">
        <v>374422</v>
      </c>
      <c r="BO39" s="3262">
        <v>374901</v>
      </c>
      <c r="BP39" s="3262">
        <v>257590</v>
      </c>
      <c r="BQ39" s="3262">
        <v>243184</v>
      </c>
      <c r="BR39" s="3262">
        <v>116832</v>
      </c>
      <c r="BS39" s="3262">
        <v>131717</v>
      </c>
      <c r="BT39" s="3262">
        <v>13118</v>
      </c>
      <c r="BU39" s="3269">
        <v>35</v>
      </c>
      <c r="BV39" s="3262">
        <v>61172</v>
      </c>
      <c r="BW39" s="3262">
        <v>41801</v>
      </c>
      <c r="BX39" s="3262">
        <v>42541</v>
      </c>
      <c r="BY39" s="3262">
        <v>89882</v>
      </c>
    </row>
    <row r="40" spans="1:77" ht="15.2" customHeight="1" x14ac:dyDescent="0.2">
      <c r="A40" s="3254" t="s">
        <v>1514</v>
      </c>
      <c r="B40" s="3255" t="s">
        <v>1515</v>
      </c>
      <c r="C40" s="3272" t="s">
        <v>1517</v>
      </c>
      <c r="D40" s="3256"/>
      <c r="E40" s="3256"/>
      <c r="F40" s="3256"/>
      <c r="G40" s="3256"/>
      <c r="H40" s="3256"/>
      <c r="I40" s="3256"/>
      <c r="J40" s="3256"/>
      <c r="K40" s="3256"/>
      <c r="L40" s="3256"/>
      <c r="M40" s="3256"/>
      <c r="N40" s="3256"/>
      <c r="O40" s="3257"/>
      <c r="P40" s="3256"/>
      <c r="Q40" s="3256"/>
      <c r="R40" s="3256"/>
      <c r="S40" s="3256"/>
      <c r="T40" s="3256"/>
      <c r="U40" s="3257"/>
      <c r="V40" s="3218" t="s">
        <v>1517</v>
      </c>
      <c r="W40" s="3223" t="b">
        <f t="shared" si="0"/>
        <v>1</v>
      </c>
      <c r="X40" s="3258">
        <f>+T40-'Departmental PL'!V75</f>
        <v>0</v>
      </c>
      <c r="Y40" s="3258">
        <f>+U40-'Departmental PL'!W75</f>
        <v>0</v>
      </c>
      <c r="Z40" s="3228">
        <f>+T40-'Departmental PL'!V75</f>
        <v>0</v>
      </c>
      <c r="AA40" s="3228">
        <f>+U40-'Departmental PL'!W75</f>
        <v>0</v>
      </c>
      <c r="AC40" s="3228">
        <f t="shared" si="1"/>
        <v>0</v>
      </c>
      <c r="AD40" s="3228">
        <f t="shared" si="2"/>
        <v>0</v>
      </c>
      <c r="AF40" s="3233">
        <f t="shared" si="3"/>
        <v>0</v>
      </c>
      <c r="AG40" s="3233">
        <f t="shared" si="4"/>
        <v>0</v>
      </c>
      <c r="AH40" s="3223" t="b">
        <f t="shared" si="5"/>
        <v>1</v>
      </c>
      <c r="AI40" s="3259"/>
      <c r="AJ40" s="3260"/>
      <c r="AK40" s="3209" t="s">
        <v>1517</v>
      </c>
      <c r="BE40" s="3223">
        <f t="shared" si="7"/>
        <v>45</v>
      </c>
      <c r="BF40" s="3223" t="b">
        <f t="shared" si="6"/>
        <v>1</v>
      </c>
      <c r="BG40" s="3213" t="s">
        <v>1517</v>
      </c>
      <c r="BH40" s="3269"/>
      <c r="BI40" s="3269"/>
      <c r="BJ40" s="3269"/>
      <c r="BK40" s="3269"/>
      <c r="BL40" s="3262"/>
      <c r="BM40" s="3262"/>
      <c r="BN40" s="3262"/>
      <c r="BO40" s="3262"/>
      <c r="BP40" s="3262"/>
      <c r="BQ40" s="3262"/>
      <c r="BR40" s="3262"/>
      <c r="BS40" s="3262"/>
      <c r="BT40" s="3262"/>
      <c r="BU40" s="3269"/>
      <c r="BV40" s="3262"/>
      <c r="BW40" s="3262"/>
      <c r="BX40" s="3262"/>
      <c r="BY40" s="3262"/>
    </row>
    <row r="41" spans="1:77" ht="15.2" customHeight="1" x14ac:dyDescent="0.2">
      <c r="A41" s="3281" t="s">
        <v>1515</v>
      </c>
      <c r="B41" s="3255" t="s">
        <v>1515</v>
      </c>
      <c r="C41" s="3272" t="s">
        <v>1514</v>
      </c>
      <c r="D41" s="3256">
        <v>827</v>
      </c>
      <c r="E41" s="3256">
        <v>985</v>
      </c>
      <c r="F41" s="3256">
        <v>901</v>
      </c>
      <c r="G41" s="3256">
        <v>1286</v>
      </c>
      <c r="H41" s="3256">
        <v>15837</v>
      </c>
      <c r="I41" s="3256">
        <v>18793</v>
      </c>
      <c r="J41" s="3256">
        <v>6778</v>
      </c>
      <c r="K41" s="3256">
        <v>9333</v>
      </c>
      <c r="L41" s="3256">
        <v>131201</v>
      </c>
      <c r="M41" s="3256">
        <v>132005</v>
      </c>
      <c r="N41" s="3257">
        <v>-124423</v>
      </c>
      <c r="O41" s="3257">
        <v>-122671</v>
      </c>
      <c r="P41" s="3256">
        <v>357</v>
      </c>
      <c r="Q41" s="3256">
        <v>409</v>
      </c>
      <c r="R41" s="3256">
        <v>36587</v>
      </c>
      <c r="S41" s="3256">
        <v>19950</v>
      </c>
      <c r="T41" s="3257">
        <v>-161367</v>
      </c>
      <c r="U41" s="3257">
        <v>-143030</v>
      </c>
      <c r="V41" s="3209" t="s">
        <v>1514</v>
      </c>
      <c r="W41" s="3223" t="b">
        <f t="shared" si="0"/>
        <v>1</v>
      </c>
      <c r="X41" s="3258">
        <f>+T41-'Departmental PL'!V76</f>
        <v>0</v>
      </c>
      <c r="Y41" s="3258">
        <f>+U41-'Departmental PL'!W76</f>
        <v>1</v>
      </c>
      <c r="Z41" s="3228">
        <f>+T41-'Departmental PL'!V76</f>
        <v>0</v>
      </c>
      <c r="AA41" s="3228">
        <f>+U41-'Departmental PL'!W76</f>
        <v>1</v>
      </c>
      <c r="AC41" s="3228">
        <f t="shared" si="1"/>
        <v>0</v>
      </c>
      <c r="AD41" s="3228">
        <f t="shared" si="2"/>
        <v>-1</v>
      </c>
      <c r="AF41" s="3233">
        <f t="shared" si="3"/>
        <v>0</v>
      </c>
      <c r="AG41" s="3233">
        <f t="shared" si="4"/>
        <v>0</v>
      </c>
      <c r="AH41" s="3223" t="b">
        <f t="shared" si="5"/>
        <v>1</v>
      </c>
      <c r="AI41" s="3259" t="s">
        <v>1515</v>
      </c>
      <c r="AJ41" s="3260" t="s">
        <v>1281</v>
      </c>
      <c r="AK41" s="3259" t="s">
        <v>1514</v>
      </c>
      <c r="AL41" s="3244">
        <v>727</v>
      </c>
      <c r="AM41" s="3244">
        <v>554</v>
      </c>
      <c r="AN41" s="3244">
        <v>1028</v>
      </c>
      <c r="AO41" s="3244">
        <v>1107</v>
      </c>
      <c r="AP41" s="3244">
        <v>14407</v>
      </c>
      <c r="AQ41" s="3244">
        <v>11245</v>
      </c>
      <c r="AR41" s="3244">
        <v>7012</v>
      </c>
      <c r="AS41" s="3244">
        <v>5666</v>
      </c>
      <c r="AT41" s="3244">
        <v>98873</v>
      </c>
      <c r="AU41" s="3244">
        <v>96950</v>
      </c>
      <c r="AV41" s="3244">
        <v>-92040</v>
      </c>
      <c r="AW41" s="3244">
        <v>-91436</v>
      </c>
      <c r="AX41" s="3244">
        <v>1</v>
      </c>
      <c r="AY41" s="3244">
        <v>0</v>
      </c>
      <c r="AZ41" s="3244">
        <v>15267</v>
      </c>
      <c r="BA41" s="3244">
        <v>13850</v>
      </c>
      <c r="BB41" s="3244">
        <v>-107586</v>
      </c>
      <c r="BC41" s="3244">
        <v>-105148</v>
      </c>
      <c r="BE41" s="3223">
        <f t="shared" si="7"/>
        <v>46</v>
      </c>
      <c r="BF41" s="3223" t="b">
        <f t="shared" si="6"/>
        <v>1</v>
      </c>
      <c r="BG41" s="3209" t="s">
        <v>1514</v>
      </c>
      <c r="BH41" s="3269">
        <v>727</v>
      </c>
      <c r="BI41" s="3269">
        <v>554</v>
      </c>
      <c r="BJ41" s="3262">
        <v>1028</v>
      </c>
      <c r="BK41" s="3262">
        <v>1107</v>
      </c>
      <c r="BL41" s="3262">
        <v>14407</v>
      </c>
      <c r="BM41" s="3262">
        <v>11245</v>
      </c>
      <c r="BN41" s="3262">
        <v>7090</v>
      </c>
      <c r="BO41" s="3262">
        <v>5686</v>
      </c>
      <c r="BP41" s="3262">
        <v>99080</v>
      </c>
      <c r="BQ41" s="3262">
        <v>97048</v>
      </c>
      <c r="BR41" s="3262">
        <v>-91990</v>
      </c>
      <c r="BS41" s="3262">
        <v>-91363</v>
      </c>
      <c r="BT41" s="3269">
        <v>303</v>
      </c>
      <c r="BU41" s="3269">
        <v>53</v>
      </c>
      <c r="BV41" s="3262">
        <v>15266</v>
      </c>
      <c r="BW41" s="3262">
        <v>13737</v>
      </c>
      <c r="BX41" s="3262">
        <v>-107559</v>
      </c>
      <c r="BY41" s="3262">
        <v>-105153</v>
      </c>
    </row>
    <row r="42" spans="1:77" s="3446" customFormat="1" ht="15.2" customHeight="1" x14ac:dyDescent="0.2">
      <c r="A42" s="3446" t="s">
        <v>1505</v>
      </c>
      <c r="B42" s="3477" t="s">
        <v>1515</v>
      </c>
      <c r="C42" s="3478" t="s">
        <v>2608</v>
      </c>
      <c r="D42" s="3477">
        <v>53619</v>
      </c>
      <c r="E42" s="3477">
        <v>42703</v>
      </c>
      <c r="F42" s="3477">
        <v>103031</v>
      </c>
      <c r="G42" s="3477">
        <v>83114</v>
      </c>
      <c r="H42" s="3477">
        <v>48240210</v>
      </c>
      <c r="I42" s="3477">
        <v>36864587</v>
      </c>
      <c r="J42" s="3477">
        <v>18102295</v>
      </c>
      <c r="K42" s="3477">
        <v>15210369</v>
      </c>
      <c r="L42" s="3477">
        <v>10758045</v>
      </c>
      <c r="M42" s="3477">
        <v>8091175</v>
      </c>
      <c r="N42" s="3477">
        <v>7344251</v>
      </c>
      <c r="O42" s="3477">
        <v>7119194</v>
      </c>
      <c r="P42" s="3477">
        <v>516366</v>
      </c>
      <c r="Q42" s="3477">
        <v>364783</v>
      </c>
      <c r="R42" s="3477">
        <v>3368083</v>
      </c>
      <c r="S42" s="3477">
        <v>2704477</v>
      </c>
      <c r="T42" s="3477">
        <v>3459802</v>
      </c>
      <c r="U42" s="3477">
        <v>4049935</v>
      </c>
      <c r="V42" s="3479" t="s">
        <v>2608</v>
      </c>
      <c r="W42" s="3446" t="b">
        <f t="shared" si="0"/>
        <v>1</v>
      </c>
      <c r="X42" s="3477">
        <f>+T42-'Departmental PL'!V77</f>
        <v>593446.66000000108</v>
      </c>
      <c r="Y42" s="3477">
        <f>+U42-'Departmental PL'!W77</f>
        <v>311658.81000000006</v>
      </c>
      <c r="Z42" s="3446">
        <f>+T42-'Departmental PL'!V77</f>
        <v>593446.66000000108</v>
      </c>
      <c r="AA42" s="3446">
        <f>+U42-'Departmental PL'!W77</f>
        <v>311658.81000000006</v>
      </c>
      <c r="AC42" s="3446">
        <f t="shared" si="1"/>
        <v>-1</v>
      </c>
      <c r="AD42" s="3446">
        <f t="shared" si="2"/>
        <v>0</v>
      </c>
      <c r="AF42" s="3446">
        <f t="shared" si="3"/>
        <v>0</v>
      </c>
      <c r="AG42" s="3446">
        <f t="shared" si="4"/>
        <v>-1</v>
      </c>
      <c r="AH42" s="3446" t="b">
        <f t="shared" si="5"/>
        <v>0</v>
      </c>
      <c r="AI42" s="3480" t="s">
        <v>1515</v>
      </c>
      <c r="AJ42" s="3480" t="s">
        <v>1281</v>
      </c>
      <c r="AK42" s="3480" t="s">
        <v>2031</v>
      </c>
      <c r="AL42" s="3480">
        <v>29870</v>
      </c>
      <c r="AM42" s="3480">
        <v>22055</v>
      </c>
      <c r="AN42" s="3480">
        <v>58083</v>
      </c>
      <c r="AO42" s="3480">
        <v>45268</v>
      </c>
      <c r="AP42" s="3480">
        <v>25655197</v>
      </c>
      <c r="AQ42" s="3480">
        <v>19697107</v>
      </c>
      <c r="AR42" s="3480">
        <v>10469013</v>
      </c>
      <c r="AS42" s="3480">
        <v>8486916</v>
      </c>
      <c r="AT42" s="3480">
        <v>5955714</v>
      </c>
      <c r="AU42" s="3480">
        <v>4432309</v>
      </c>
      <c r="AV42" s="3480">
        <v>4511464</v>
      </c>
      <c r="AW42" s="3480">
        <v>4055056</v>
      </c>
      <c r="AX42" s="3480">
        <v>272507</v>
      </c>
      <c r="AY42" s="3480">
        <v>356404</v>
      </c>
      <c r="AZ42" s="3480">
        <v>1700910</v>
      </c>
      <c r="BA42" s="3480">
        <v>1339781</v>
      </c>
      <c r="BB42" s="3480">
        <v>2537635</v>
      </c>
      <c r="BC42" s="3480">
        <v>2353922</v>
      </c>
      <c r="BE42" s="3446">
        <f t="shared" si="7"/>
        <v>47</v>
      </c>
      <c r="BF42" s="3446" t="b">
        <f t="shared" si="6"/>
        <v>0</v>
      </c>
      <c r="BG42" s="3481" t="s">
        <v>1515</v>
      </c>
      <c r="BH42" s="3467">
        <v>29870</v>
      </c>
      <c r="BI42" s="3467">
        <v>22055</v>
      </c>
      <c r="BJ42" s="3467">
        <v>58083</v>
      </c>
      <c r="BK42" s="3467">
        <v>45268</v>
      </c>
      <c r="BL42" s="3467">
        <v>25655343</v>
      </c>
      <c r="BM42" s="3467">
        <v>19697144</v>
      </c>
      <c r="BN42" s="3467">
        <v>10471266</v>
      </c>
      <c r="BO42" s="3467">
        <v>8486000</v>
      </c>
      <c r="BP42" s="3467">
        <v>5959527</v>
      </c>
      <c r="BQ42" s="3467">
        <v>4430963</v>
      </c>
      <c r="BR42" s="3467">
        <v>4511739</v>
      </c>
      <c r="BS42" s="3467">
        <v>4055037</v>
      </c>
      <c r="BT42" s="3467">
        <v>273107</v>
      </c>
      <c r="BU42" s="3467">
        <v>359553</v>
      </c>
      <c r="BV42" s="3467">
        <v>1700981</v>
      </c>
      <c r="BW42" s="3467">
        <v>1341186</v>
      </c>
      <c r="BX42" s="3467">
        <v>2537651</v>
      </c>
      <c r="BY42" s="3467">
        <v>2354298</v>
      </c>
    </row>
    <row r="43" spans="1:77" ht="15.2" customHeight="1" x14ac:dyDescent="0.2">
      <c r="A43" s="3223" t="s">
        <v>1516</v>
      </c>
      <c r="B43" s="3255" t="s">
        <v>1515</v>
      </c>
      <c r="C43" s="3272" t="s">
        <v>1505</v>
      </c>
      <c r="D43" s="3256">
        <v>4024</v>
      </c>
      <c r="E43" s="3256">
        <v>3665</v>
      </c>
      <c r="F43" s="3256">
        <v>5573</v>
      </c>
      <c r="G43" s="3256">
        <v>4798</v>
      </c>
      <c r="H43" s="3256">
        <v>4370508</v>
      </c>
      <c r="I43" s="3256">
        <v>3074044</v>
      </c>
      <c r="J43" s="3256">
        <v>1798295</v>
      </c>
      <c r="K43" s="3256">
        <v>1363213</v>
      </c>
      <c r="L43" s="3256">
        <v>1265195</v>
      </c>
      <c r="M43" s="3256">
        <v>659560</v>
      </c>
      <c r="N43" s="3256">
        <v>533100</v>
      </c>
      <c r="O43" s="3256">
        <v>703653</v>
      </c>
      <c r="P43" s="3256">
        <v>141440</v>
      </c>
      <c r="Q43" s="3256">
        <v>112267</v>
      </c>
      <c r="R43" s="3256">
        <v>294078</v>
      </c>
      <c r="S43" s="3256">
        <v>276620</v>
      </c>
      <c r="T43" s="3256">
        <v>97582</v>
      </c>
      <c r="U43" s="3256">
        <v>314766</v>
      </c>
      <c r="V43" s="3209" t="s">
        <v>1505</v>
      </c>
      <c r="W43" s="3223" t="b">
        <f t="shared" si="0"/>
        <v>1</v>
      </c>
      <c r="X43" s="3258">
        <f>+T43-'Departmental PL'!V78</f>
        <v>0</v>
      </c>
      <c r="Y43" s="3258">
        <f>+U43-'Departmental PL'!W78</f>
        <v>0</v>
      </c>
      <c r="Z43" s="3228">
        <f>+T43-'Departmental PL'!V78</f>
        <v>0</v>
      </c>
      <c r="AA43" s="3228">
        <f>+U43-'Departmental PL'!W78</f>
        <v>0</v>
      </c>
      <c r="AC43" s="3228">
        <f t="shared" si="1"/>
        <v>0</v>
      </c>
      <c r="AD43" s="3228">
        <f t="shared" si="2"/>
        <v>0</v>
      </c>
      <c r="AF43" s="3233">
        <f t="shared" si="3"/>
        <v>0</v>
      </c>
      <c r="AG43" s="3233">
        <f t="shared" si="4"/>
        <v>0</v>
      </c>
      <c r="AH43" s="3223" t="b">
        <f t="shared" si="5"/>
        <v>1</v>
      </c>
      <c r="AI43" s="3259" t="s">
        <v>1515</v>
      </c>
      <c r="AJ43" s="3260" t="s">
        <v>767</v>
      </c>
      <c r="AK43" s="3259" t="s">
        <v>1505</v>
      </c>
      <c r="AL43" s="3244">
        <v>2676</v>
      </c>
      <c r="AM43" s="3244">
        <v>2125</v>
      </c>
      <c r="AN43" s="3244">
        <v>3561</v>
      </c>
      <c r="AO43" s="3244">
        <v>3784</v>
      </c>
      <c r="AP43" s="3244">
        <v>2178778</v>
      </c>
      <c r="AQ43" s="3244">
        <v>1876748</v>
      </c>
      <c r="AR43" s="3244">
        <v>981000</v>
      </c>
      <c r="AS43" s="3244">
        <v>898334</v>
      </c>
      <c r="AT43" s="3244">
        <v>516718</v>
      </c>
      <c r="AU43" s="3244">
        <v>547169</v>
      </c>
      <c r="AV43" s="3244">
        <v>464807</v>
      </c>
      <c r="AW43" s="3244">
        <v>351322</v>
      </c>
      <c r="AX43" s="3244">
        <v>86348</v>
      </c>
      <c r="AY43" s="3244">
        <v>100423</v>
      </c>
      <c r="AZ43" s="3244">
        <v>208129</v>
      </c>
      <c r="BA43" s="3244">
        <v>193236</v>
      </c>
      <c r="BB43" s="3244">
        <v>170755</v>
      </c>
      <c r="BC43" s="3244">
        <v>57438</v>
      </c>
      <c r="BE43" s="3223">
        <f t="shared" si="7"/>
        <v>48</v>
      </c>
      <c r="BF43" s="3223" t="b">
        <f t="shared" si="6"/>
        <v>1</v>
      </c>
      <c r="BG43" s="3269" t="s">
        <v>1505</v>
      </c>
      <c r="BH43" s="3262">
        <v>2676</v>
      </c>
      <c r="BI43" s="3262">
        <v>2125</v>
      </c>
      <c r="BJ43" s="3262">
        <v>3561</v>
      </c>
      <c r="BK43" s="3262">
        <v>3784</v>
      </c>
      <c r="BL43" s="3262">
        <v>2178778</v>
      </c>
      <c r="BM43" s="3262">
        <v>1876748</v>
      </c>
      <c r="BN43" s="3262">
        <v>981024</v>
      </c>
      <c r="BO43" s="3262">
        <v>898355</v>
      </c>
      <c r="BP43" s="3262">
        <v>516173</v>
      </c>
      <c r="BQ43" s="3262">
        <v>547003</v>
      </c>
      <c r="BR43" s="3262">
        <v>464852</v>
      </c>
      <c r="BS43" s="3262">
        <v>351352</v>
      </c>
      <c r="BT43" s="3262">
        <v>86291</v>
      </c>
      <c r="BU43" s="3262">
        <v>100515</v>
      </c>
      <c r="BV43" s="3262">
        <v>207798</v>
      </c>
      <c r="BW43" s="3262">
        <v>193399</v>
      </c>
      <c r="BX43" s="3262">
        <v>170763</v>
      </c>
      <c r="BY43" s="3262">
        <v>57439</v>
      </c>
    </row>
    <row r="44" spans="1:77" ht="15.2" customHeight="1" x14ac:dyDescent="0.2">
      <c r="A44" s="3223" t="s">
        <v>1506</v>
      </c>
      <c r="B44" s="3255" t="s">
        <v>1515</v>
      </c>
      <c r="C44" s="3272" t="s">
        <v>1516</v>
      </c>
      <c r="D44" s="3256">
        <v>3410</v>
      </c>
      <c r="E44" s="3256">
        <v>3185</v>
      </c>
      <c r="F44" s="3256">
        <v>304362</v>
      </c>
      <c r="G44" s="3256">
        <v>164895</v>
      </c>
      <c r="H44" s="3256">
        <v>43786085</v>
      </c>
      <c r="I44" s="3256">
        <v>38655542</v>
      </c>
      <c r="J44" s="3256">
        <v>17160949</v>
      </c>
      <c r="K44" s="3256">
        <v>16110833</v>
      </c>
      <c r="L44" s="3256">
        <v>8491075</v>
      </c>
      <c r="M44" s="3256">
        <v>8337562</v>
      </c>
      <c r="N44" s="3256">
        <v>8669875</v>
      </c>
      <c r="O44" s="3256">
        <v>7773271</v>
      </c>
      <c r="P44" s="3256">
        <v>327130</v>
      </c>
      <c r="Q44" s="3256">
        <v>317738</v>
      </c>
      <c r="R44" s="3256">
        <v>2832268</v>
      </c>
      <c r="S44" s="3256">
        <v>2564895</v>
      </c>
      <c r="T44" s="3256">
        <v>5510477</v>
      </c>
      <c r="U44" s="3256">
        <v>4890638</v>
      </c>
      <c r="V44" s="3209" t="s">
        <v>1516</v>
      </c>
      <c r="W44" s="3223" t="b">
        <f t="shared" si="0"/>
        <v>1</v>
      </c>
      <c r="X44" s="3258">
        <f>+T44-'Departmental PL'!V79</f>
        <v>1</v>
      </c>
      <c r="Y44" s="3258">
        <f>+U44-'Departmental PL'!W79</f>
        <v>0</v>
      </c>
      <c r="Z44" s="3228">
        <f>+T44-'Departmental PL'!V79</f>
        <v>1</v>
      </c>
      <c r="AA44" s="3228">
        <f>+U44-'Departmental PL'!W79</f>
        <v>0</v>
      </c>
      <c r="AC44" s="3228">
        <f t="shared" si="1"/>
        <v>-1</v>
      </c>
      <c r="AD44" s="3228">
        <f t="shared" si="2"/>
        <v>0</v>
      </c>
      <c r="AF44" s="3233">
        <f t="shared" si="3"/>
        <v>0</v>
      </c>
      <c r="AG44" s="3233">
        <f t="shared" si="4"/>
        <v>0</v>
      </c>
      <c r="AH44" s="3223" t="b">
        <f t="shared" si="5"/>
        <v>1</v>
      </c>
      <c r="AI44" s="3259" t="s">
        <v>1515</v>
      </c>
      <c r="AJ44" s="3260" t="s">
        <v>767</v>
      </c>
      <c r="AK44" s="3259" t="s">
        <v>1516</v>
      </c>
      <c r="AL44" s="3244">
        <v>2322</v>
      </c>
      <c r="AM44" s="3244">
        <v>1874</v>
      </c>
      <c r="AN44" s="3244">
        <v>110483</v>
      </c>
      <c r="AO44" s="3244">
        <v>136785</v>
      </c>
      <c r="AP44" s="3244">
        <v>28620834</v>
      </c>
      <c r="AQ44" s="3244">
        <v>21923510</v>
      </c>
      <c r="AR44" s="3244">
        <v>12161575</v>
      </c>
      <c r="AS44" s="3244">
        <v>9923801</v>
      </c>
      <c r="AT44" s="3244">
        <v>6090810</v>
      </c>
      <c r="AU44" s="3244">
        <v>4962753</v>
      </c>
      <c r="AV44" s="3244">
        <v>6070806</v>
      </c>
      <c r="AW44" s="3244">
        <v>4961105</v>
      </c>
      <c r="AX44" s="3244">
        <v>241922</v>
      </c>
      <c r="AY44" s="3244">
        <v>282079</v>
      </c>
      <c r="AZ44" s="3244">
        <v>1880977</v>
      </c>
      <c r="BA44" s="3244">
        <v>1447873</v>
      </c>
      <c r="BB44" s="3244">
        <v>3947837</v>
      </c>
      <c r="BC44" s="3244">
        <v>3231062</v>
      </c>
      <c r="BE44" s="3223">
        <f t="shared" si="7"/>
        <v>49</v>
      </c>
      <c r="BF44" s="3223" t="b">
        <f t="shared" si="6"/>
        <v>1</v>
      </c>
      <c r="BG44" s="3269" t="s">
        <v>1516</v>
      </c>
      <c r="BH44" s="3262">
        <v>2322</v>
      </c>
      <c r="BI44" s="3262">
        <v>1874</v>
      </c>
      <c r="BJ44" s="3262">
        <v>110483</v>
      </c>
      <c r="BK44" s="3262">
        <v>136785</v>
      </c>
      <c r="BL44" s="3262">
        <v>28620736</v>
      </c>
      <c r="BM44" s="3262">
        <v>21923510</v>
      </c>
      <c r="BN44" s="3262">
        <v>12161571</v>
      </c>
      <c r="BO44" s="3262">
        <v>9923820</v>
      </c>
      <c r="BP44" s="3262">
        <v>6090767</v>
      </c>
      <c r="BQ44" s="3262">
        <v>4962724</v>
      </c>
      <c r="BR44" s="3262">
        <v>6070804</v>
      </c>
      <c r="BS44" s="3262">
        <v>4961095</v>
      </c>
      <c r="BT44" s="3262">
        <v>241934</v>
      </c>
      <c r="BU44" s="3262">
        <v>282161</v>
      </c>
      <c r="BV44" s="3262">
        <v>1881014</v>
      </c>
      <c r="BW44" s="3262">
        <v>1447881</v>
      </c>
      <c r="BX44" s="3262">
        <v>3947856</v>
      </c>
      <c r="BY44" s="3262">
        <v>3231053</v>
      </c>
    </row>
    <row r="45" spans="1:77" ht="15.2" customHeight="1" x14ac:dyDescent="0.2">
      <c r="A45" s="3223" t="s">
        <v>1507</v>
      </c>
      <c r="B45" s="3255" t="s">
        <v>1515</v>
      </c>
      <c r="C45" s="3272" t="s">
        <v>1506</v>
      </c>
      <c r="D45" s="3256"/>
      <c r="E45" s="3256"/>
      <c r="F45" s="3256"/>
      <c r="G45" s="3315"/>
      <c r="H45" s="3256"/>
      <c r="I45" s="3315"/>
      <c r="J45" s="3256"/>
      <c r="K45" s="3315"/>
      <c r="L45" s="3256"/>
      <c r="M45" s="3315"/>
      <c r="N45" s="3257"/>
      <c r="O45" s="3256"/>
      <c r="P45" s="3256"/>
      <c r="Q45" s="3315"/>
      <c r="R45" s="3256"/>
      <c r="S45" s="3315"/>
      <c r="T45" s="3257"/>
      <c r="U45" s="3256"/>
      <c r="V45" s="3218" t="s">
        <v>1506</v>
      </c>
      <c r="W45" s="3223" t="b">
        <f t="shared" si="0"/>
        <v>1</v>
      </c>
      <c r="X45" s="3258">
        <f>+T45-'Departmental PL'!V80</f>
        <v>0</v>
      </c>
      <c r="Y45" s="3258">
        <f>+U45-'Departmental PL'!W80</f>
        <v>0</v>
      </c>
      <c r="Z45" s="3228">
        <f>+T45-'Departmental PL'!V80</f>
        <v>0</v>
      </c>
      <c r="AA45" s="3228">
        <f>+U45-'Departmental PL'!W80</f>
        <v>0</v>
      </c>
      <c r="AC45" s="3228">
        <f t="shared" si="1"/>
        <v>0</v>
      </c>
      <c r="AD45" s="3228">
        <f t="shared" si="2"/>
        <v>0</v>
      </c>
      <c r="AF45" s="3233">
        <f t="shared" si="3"/>
        <v>0</v>
      </c>
      <c r="AG45" s="3233">
        <f t="shared" si="4"/>
        <v>0</v>
      </c>
      <c r="AH45" s="3223" t="b">
        <f t="shared" si="5"/>
        <v>1</v>
      </c>
      <c r="AI45" s="3259"/>
      <c r="AJ45" s="3260"/>
      <c r="AK45" s="3209" t="s">
        <v>1506</v>
      </c>
      <c r="BE45" s="3223">
        <f t="shared" si="7"/>
        <v>50</v>
      </c>
      <c r="BF45" s="3223" t="b">
        <f t="shared" si="6"/>
        <v>1</v>
      </c>
      <c r="BG45" s="3213" t="s">
        <v>1506</v>
      </c>
      <c r="BH45" s="3262"/>
      <c r="BI45" s="3262"/>
      <c r="BJ45" s="3262"/>
      <c r="BK45" s="3262"/>
      <c r="BL45" s="3262"/>
      <c r="BM45" s="3262"/>
      <c r="BN45" s="3262"/>
      <c r="BO45" s="3262"/>
      <c r="BP45" s="3262"/>
      <c r="BQ45" s="3262"/>
      <c r="BR45" s="3262"/>
      <c r="BS45" s="3262"/>
      <c r="BT45" s="3262"/>
      <c r="BU45" s="3262"/>
      <c r="BV45" s="3262"/>
      <c r="BW45" s="3262"/>
      <c r="BX45" s="3262"/>
      <c r="BY45" s="3262"/>
    </row>
    <row r="46" spans="1:77" ht="15.2" customHeight="1" x14ac:dyDescent="0.2">
      <c r="A46" s="3223" t="s">
        <v>1508</v>
      </c>
      <c r="B46" s="3255" t="s">
        <v>1515</v>
      </c>
      <c r="C46" s="3272" t="s">
        <v>1507</v>
      </c>
      <c r="D46" s="3256">
        <v>189</v>
      </c>
      <c r="E46" s="3256">
        <v>409</v>
      </c>
      <c r="F46" s="3256">
        <v>531</v>
      </c>
      <c r="G46" s="3256">
        <v>811</v>
      </c>
      <c r="H46" s="3256">
        <v>386407</v>
      </c>
      <c r="I46" s="3256">
        <v>750079</v>
      </c>
      <c r="J46" s="3256">
        <v>152816</v>
      </c>
      <c r="K46" s="3256">
        <v>329815</v>
      </c>
      <c r="L46" s="3256">
        <v>57843</v>
      </c>
      <c r="M46" s="3256">
        <v>115774</v>
      </c>
      <c r="N46" s="3256">
        <v>94973</v>
      </c>
      <c r="O46" s="3256">
        <v>214040</v>
      </c>
      <c r="P46" s="3256">
        <v>2480</v>
      </c>
      <c r="Q46" s="3256">
        <v>5500</v>
      </c>
      <c r="R46" s="3256">
        <v>22675</v>
      </c>
      <c r="S46" s="3256">
        <v>44234</v>
      </c>
      <c r="T46" s="3256">
        <v>69818</v>
      </c>
      <c r="U46" s="3256">
        <v>164306</v>
      </c>
      <c r="V46" s="3209" t="s">
        <v>1507</v>
      </c>
      <c r="W46" s="3223" t="b">
        <f t="shared" si="0"/>
        <v>1</v>
      </c>
      <c r="X46" s="3258">
        <f>+T46-'Departmental PL'!V81</f>
        <v>0</v>
      </c>
      <c r="Y46" s="3258">
        <f>+U46-'Departmental PL'!W81</f>
        <v>-1</v>
      </c>
      <c r="Z46" s="3228">
        <f>+T46-'Departmental PL'!V81</f>
        <v>0</v>
      </c>
      <c r="AA46" s="3228">
        <f>+U46-'Departmental PL'!W81</f>
        <v>-1</v>
      </c>
      <c r="AC46" s="3228">
        <f t="shared" si="1"/>
        <v>0</v>
      </c>
      <c r="AD46" s="3228">
        <f t="shared" si="2"/>
        <v>1</v>
      </c>
      <c r="AF46" s="3233">
        <f t="shared" si="3"/>
        <v>0</v>
      </c>
      <c r="AG46" s="3233">
        <f t="shared" si="4"/>
        <v>0</v>
      </c>
      <c r="AH46" s="3223" t="b">
        <f t="shared" si="5"/>
        <v>1</v>
      </c>
      <c r="AI46" s="3259" t="s">
        <v>1515</v>
      </c>
      <c r="AJ46" s="3260" t="s">
        <v>767</v>
      </c>
      <c r="AK46" s="3259" t="s">
        <v>1507</v>
      </c>
      <c r="AL46" s="3244">
        <v>285</v>
      </c>
      <c r="AM46" s="3244">
        <v>206</v>
      </c>
      <c r="AN46" s="3244">
        <v>571</v>
      </c>
      <c r="AO46" s="3244">
        <v>492</v>
      </c>
      <c r="AP46" s="3244">
        <v>526735</v>
      </c>
      <c r="AQ46" s="3244">
        <v>369701</v>
      </c>
      <c r="AR46" s="3244">
        <v>231810</v>
      </c>
      <c r="AS46" s="3244">
        <v>174592</v>
      </c>
      <c r="AT46" s="3244">
        <v>82127</v>
      </c>
      <c r="AU46" s="3244">
        <v>67091</v>
      </c>
      <c r="AV46" s="3244">
        <v>149699</v>
      </c>
      <c r="AW46" s="3244">
        <v>107484</v>
      </c>
      <c r="AX46" s="3244">
        <v>3927</v>
      </c>
      <c r="AY46" s="3244">
        <v>3140</v>
      </c>
      <c r="AZ46" s="3244">
        <v>31393</v>
      </c>
      <c r="BA46" s="3244">
        <v>22465</v>
      </c>
      <c r="BB46" s="3244">
        <v>114375</v>
      </c>
      <c r="BC46" s="3244">
        <v>81870</v>
      </c>
      <c r="BE46" s="3223">
        <f t="shared" si="7"/>
        <v>51</v>
      </c>
      <c r="BF46" s="3223" t="b">
        <f t="shared" si="6"/>
        <v>1</v>
      </c>
      <c r="BG46" s="3269" t="s">
        <v>1507</v>
      </c>
      <c r="BH46" s="3269">
        <v>285</v>
      </c>
      <c r="BI46" s="3269">
        <v>206</v>
      </c>
      <c r="BJ46" s="3269">
        <v>571</v>
      </c>
      <c r="BK46" s="3269">
        <v>492</v>
      </c>
      <c r="BL46" s="3262">
        <v>526735</v>
      </c>
      <c r="BM46" s="3262">
        <v>369699</v>
      </c>
      <c r="BN46" s="3262">
        <v>231806</v>
      </c>
      <c r="BO46" s="3262">
        <v>174590</v>
      </c>
      <c r="BP46" s="3262">
        <v>82116</v>
      </c>
      <c r="BQ46" s="3262">
        <v>67106</v>
      </c>
      <c r="BR46" s="3262">
        <v>149690</v>
      </c>
      <c r="BS46" s="3262">
        <v>107484</v>
      </c>
      <c r="BT46" s="3262">
        <v>3879</v>
      </c>
      <c r="BU46" s="3262">
        <v>3155</v>
      </c>
      <c r="BV46" s="3262">
        <v>31447</v>
      </c>
      <c r="BW46" s="3262">
        <v>22457</v>
      </c>
      <c r="BX46" s="3262">
        <v>114364</v>
      </c>
      <c r="BY46" s="3262">
        <v>81872</v>
      </c>
    </row>
    <row r="47" spans="1:77" ht="15.2" customHeight="1" x14ac:dyDescent="0.2">
      <c r="A47" s="3223" t="s">
        <v>1509</v>
      </c>
      <c r="B47" s="3255" t="s">
        <v>1515</v>
      </c>
      <c r="C47" s="3272" t="s">
        <v>1508</v>
      </c>
      <c r="D47" s="3256">
        <v>4</v>
      </c>
      <c r="E47" s="3256">
        <v>2</v>
      </c>
      <c r="F47" s="3256">
        <v>13</v>
      </c>
      <c r="G47" s="3256">
        <v>6</v>
      </c>
      <c r="H47" s="3256">
        <v>10675</v>
      </c>
      <c r="I47" s="3256">
        <v>4299</v>
      </c>
      <c r="J47" s="3256">
        <v>3963</v>
      </c>
      <c r="K47" s="3256">
        <v>1384</v>
      </c>
      <c r="L47" s="3256">
        <v>1785</v>
      </c>
      <c r="M47" s="3256">
        <v>674</v>
      </c>
      <c r="N47" s="3256">
        <v>2178</v>
      </c>
      <c r="O47" s="3256">
        <v>710</v>
      </c>
      <c r="P47" s="3256">
        <v>181</v>
      </c>
      <c r="Q47" s="3256">
        <v>72</v>
      </c>
      <c r="R47" s="3256">
        <v>371</v>
      </c>
      <c r="S47" s="3256">
        <v>145</v>
      </c>
      <c r="T47" s="3256">
        <v>1626</v>
      </c>
      <c r="U47" s="3256">
        <v>493</v>
      </c>
      <c r="V47" s="3209" t="s">
        <v>1508</v>
      </c>
      <c r="W47" s="3223" t="b">
        <f t="shared" si="0"/>
        <v>1</v>
      </c>
      <c r="X47" s="3258">
        <f>+T47-'Departmental PL'!V82</f>
        <v>0</v>
      </c>
      <c r="Y47" s="3258">
        <f>+U47-'Departmental PL'!W82</f>
        <v>0</v>
      </c>
      <c r="Z47" s="3228">
        <f>+T47-'Departmental PL'!V82</f>
        <v>0</v>
      </c>
      <c r="AA47" s="3228">
        <f>+U47-'Departmental PL'!W82</f>
        <v>0</v>
      </c>
      <c r="AC47" s="3228">
        <f t="shared" si="1"/>
        <v>0</v>
      </c>
      <c r="AD47" s="3228">
        <f t="shared" si="2"/>
        <v>0</v>
      </c>
      <c r="AF47" s="3233">
        <f t="shared" si="3"/>
        <v>0</v>
      </c>
      <c r="AG47" s="3233">
        <f t="shared" si="4"/>
        <v>0</v>
      </c>
      <c r="AH47" s="3223" t="b">
        <f t="shared" si="5"/>
        <v>1</v>
      </c>
      <c r="AI47" s="3259" t="s">
        <v>1515</v>
      </c>
      <c r="AJ47" s="3260" t="s">
        <v>767</v>
      </c>
      <c r="AK47" s="3259" t="s">
        <v>1508</v>
      </c>
      <c r="AL47" s="3244">
        <v>1</v>
      </c>
      <c r="AM47" s="3244">
        <v>2</v>
      </c>
      <c r="AN47" s="3244">
        <v>5</v>
      </c>
      <c r="AO47" s="3244">
        <v>2</v>
      </c>
      <c r="AP47" s="3244">
        <v>2838</v>
      </c>
      <c r="AQ47" s="3244">
        <v>2730</v>
      </c>
      <c r="AR47" s="3244">
        <v>1088</v>
      </c>
      <c r="AS47" s="3244">
        <v>1164</v>
      </c>
      <c r="AT47" s="3244">
        <v>449</v>
      </c>
      <c r="AU47" s="3244">
        <v>400</v>
      </c>
      <c r="AV47" s="3244">
        <v>639</v>
      </c>
      <c r="AW47" s="3244">
        <v>765</v>
      </c>
      <c r="AX47" s="3244">
        <v>47</v>
      </c>
      <c r="AY47" s="3244">
        <v>64</v>
      </c>
      <c r="AZ47" s="3244">
        <v>93</v>
      </c>
      <c r="BA47" s="3244">
        <v>92</v>
      </c>
      <c r="BB47" s="3244">
        <v>499</v>
      </c>
      <c r="BC47" s="3244">
        <v>607</v>
      </c>
      <c r="BE47" s="3223">
        <f t="shared" si="7"/>
        <v>52</v>
      </c>
      <c r="BF47" s="3223" t="b">
        <f t="shared" si="6"/>
        <v>1</v>
      </c>
      <c r="BG47" s="3269" t="s">
        <v>1508</v>
      </c>
      <c r="BH47" s="3269">
        <v>1</v>
      </c>
      <c r="BI47" s="3269">
        <v>2</v>
      </c>
      <c r="BJ47" s="3269">
        <v>5</v>
      </c>
      <c r="BK47" s="3269">
        <v>2</v>
      </c>
      <c r="BL47" s="3262">
        <v>2838</v>
      </c>
      <c r="BM47" s="3262">
        <v>2730</v>
      </c>
      <c r="BN47" s="3262">
        <v>1088</v>
      </c>
      <c r="BO47" s="3262">
        <v>1164</v>
      </c>
      <c r="BP47" s="3269">
        <v>449</v>
      </c>
      <c r="BQ47" s="3269">
        <v>399</v>
      </c>
      <c r="BR47" s="3269">
        <v>639</v>
      </c>
      <c r="BS47" s="3269">
        <v>765</v>
      </c>
      <c r="BT47" s="3269">
        <v>47</v>
      </c>
      <c r="BU47" s="3269">
        <v>65</v>
      </c>
      <c r="BV47" s="3269">
        <v>93</v>
      </c>
      <c r="BW47" s="3269">
        <v>93</v>
      </c>
      <c r="BX47" s="3269">
        <v>499</v>
      </c>
      <c r="BY47" s="3269">
        <v>607</v>
      </c>
    </row>
    <row r="48" spans="1:77" ht="15.2" customHeight="1" x14ac:dyDescent="0.2">
      <c r="A48" s="3223" t="s">
        <v>1510</v>
      </c>
      <c r="B48" s="3255" t="s">
        <v>1515</v>
      </c>
      <c r="C48" s="3272" t="s">
        <v>1509</v>
      </c>
      <c r="D48" s="3256"/>
      <c r="E48" s="3256"/>
      <c r="F48" s="3256"/>
      <c r="G48" s="3256"/>
      <c r="H48" s="3256"/>
      <c r="I48" s="3256"/>
      <c r="J48" s="3256"/>
      <c r="K48" s="3256"/>
      <c r="L48" s="3256"/>
      <c r="M48" s="3256"/>
      <c r="N48" s="3256"/>
      <c r="O48" s="3256"/>
      <c r="P48" s="3256"/>
      <c r="Q48" s="3256"/>
      <c r="R48" s="3256"/>
      <c r="S48" s="3256"/>
      <c r="T48" s="3256"/>
      <c r="U48" s="3256"/>
      <c r="V48" s="3218" t="s">
        <v>1509</v>
      </c>
      <c r="W48" s="3223" t="b">
        <f t="shared" si="0"/>
        <v>1</v>
      </c>
      <c r="X48" s="3258">
        <f>+T48-'Departmental PL'!V83</f>
        <v>0</v>
      </c>
      <c r="Y48" s="3258">
        <f>+U48-'Departmental PL'!W83</f>
        <v>0</v>
      </c>
      <c r="Z48" s="3228">
        <f>+T48-'Departmental PL'!V83</f>
        <v>0</v>
      </c>
      <c r="AA48" s="3228">
        <f>+U48-'Departmental PL'!W83</f>
        <v>0</v>
      </c>
      <c r="AC48" s="3228">
        <f t="shared" si="1"/>
        <v>0</v>
      </c>
      <c r="AD48" s="3228">
        <f t="shared" si="2"/>
        <v>0</v>
      </c>
      <c r="AF48" s="3233">
        <f t="shared" si="3"/>
        <v>0</v>
      </c>
      <c r="AG48" s="3233">
        <f t="shared" si="4"/>
        <v>0</v>
      </c>
      <c r="AH48" s="3223" t="b">
        <f t="shared" si="5"/>
        <v>1</v>
      </c>
      <c r="AI48" s="3259"/>
      <c r="AJ48" s="3260"/>
      <c r="AK48" s="3209" t="s">
        <v>1509</v>
      </c>
      <c r="BE48" s="3223">
        <f t="shared" si="7"/>
        <v>53</v>
      </c>
      <c r="BF48" s="3223" t="b">
        <f t="shared" si="6"/>
        <v>1</v>
      </c>
      <c r="BG48" s="3213" t="s">
        <v>1509</v>
      </c>
      <c r="BH48" s="3269"/>
      <c r="BI48" s="3269"/>
      <c r="BJ48" s="3269"/>
      <c r="BK48" s="3269"/>
      <c r="BL48" s="3262"/>
      <c r="BM48" s="3262"/>
      <c r="BN48" s="3262"/>
      <c r="BO48" s="3262"/>
      <c r="BP48" s="3269"/>
      <c r="BQ48" s="3269"/>
      <c r="BR48" s="3269"/>
      <c r="BS48" s="3269"/>
      <c r="BT48" s="3269"/>
      <c r="BU48" s="3269"/>
      <c r="BV48" s="3269"/>
      <c r="BW48" s="3269"/>
      <c r="BX48" s="3269"/>
      <c r="BY48" s="3269"/>
    </row>
    <row r="49" spans="1:77" ht="15.2" customHeight="1" x14ac:dyDescent="0.2">
      <c r="B49" s="3255" t="s">
        <v>1515</v>
      </c>
      <c r="C49" s="3272" t="s">
        <v>1779</v>
      </c>
      <c r="D49" s="3256">
        <v>0</v>
      </c>
      <c r="E49" s="3256">
        <v>2</v>
      </c>
      <c r="F49" s="3256">
        <v>0</v>
      </c>
      <c r="G49" s="3256">
        <v>8</v>
      </c>
      <c r="H49" s="3256">
        <v>0</v>
      </c>
      <c r="I49" s="3256">
        <v>4922</v>
      </c>
      <c r="J49" s="3256">
        <v>0</v>
      </c>
      <c r="K49" s="3256">
        <v>1931</v>
      </c>
      <c r="L49" s="3256">
        <v>0</v>
      </c>
      <c r="M49" s="3256">
        <v>1335</v>
      </c>
      <c r="N49" s="3256">
        <v>0</v>
      </c>
      <c r="O49" s="3256">
        <v>596</v>
      </c>
      <c r="P49" s="3256">
        <v>0</v>
      </c>
      <c r="Q49" s="3256">
        <v>0</v>
      </c>
      <c r="R49" s="3256">
        <v>0</v>
      </c>
      <c r="S49" s="3256">
        <v>418</v>
      </c>
      <c r="T49" s="3256">
        <v>0</v>
      </c>
      <c r="U49" s="3256">
        <v>178</v>
      </c>
      <c r="V49" s="3218" t="s">
        <v>1779</v>
      </c>
      <c r="W49" s="3223" t="b">
        <f t="shared" si="0"/>
        <v>1</v>
      </c>
      <c r="X49" s="3258">
        <f>+T49-'Departmental PL'!V84</f>
        <v>0</v>
      </c>
      <c r="Y49" s="3258">
        <f>+U49-'Departmental PL'!W84</f>
        <v>0</v>
      </c>
      <c r="Z49" s="3228">
        <f>+T49-'Departmental PL'!V84</f>
        <v>0</v>
      </c>
      <c r="AA49" s="3228">
        <f>+U49-'Departmental PL'!W84</f>
        <v>0</v>
      </c>
      <c r="AC49" s="3228"/>
      <c r="AD49" s="3228"/>
      <c r="AI49" s="3259"/>
      <c r="AJ49" s="3260"/>
      <c r="AK49" s="3209"/>
      <c r="BG49" s="3213"/>
      <c r="BH49" s="3269"/>
      <c r="BI49" s="3269"/>
      <c r="BJ49" s="3269"/>
      <c r="BK49" s="3269"/>
      <c r="BL49" s="3262"/>
      <c r="BM49" s="3262"/>
      <c r="BN49" s="3262"/>
      <c r="BO49" s="3262"/>
      <c r="BP49" s="3269"/>
      <c r="BQ49" s="3269"/>
      <c r="BR49" s="3269"/>
      <c r="BS49" s="3269"/>
      <c r="BT49" s="3269"/>
      <c r="BU49" s="3269"/>
      <c r="BV49" s="3269"/>
      <c r="BW49" s="3269"/>
      <c r="BX49" s="3269"/>
      <c r="BY49" s="3269"/>
    </row>
    <row r="50" spans="1:77" ht="15.2" customHeight="1" x14ac:dyDescent="0.2">
      <c r="A50" s="3223" t="s">
        <v>1511</v>
      </c>
      <c r="B50" s="3255" t="s">
        <v>1515</v>
      </c>
      <c r="C50" s="3272" t="s">
        <v>1510</v>
      </c>
      <c r="D50" s="3256">
        <v>4</v>
      </c>
      <c r="E50" s="3256">
        <v>11</v>
      </c>
      <c r="F50" s="3256">
        <v>44</v>
      </c>
      <c r="G50" s="3256">
        <v>149</v>
      </c>
      <c r="H50" s="3256">
        <v>17124</v>
      </c>
      <c r="I50" s="3256">
        <v>48546</v>
      </c>
      <c r="J50" s="3256">
        <v>5205</v>
      </c>
      <c r="K50" s="3256">
        <v>10487</v>
      </c>
      <c r="L50" s="3256">
        <v>4101</v>
      </c>
      <c r="M50" s="3256">
        <v>10789</v>
      </c>
      <c r="N50" s="3256">
        <v>1103</v>
      </c>
      <c r="O50" s="3257">
        <v>-302</v>
      </c>
      <c r="P50" s="3256">
        <v>229</v>
      </c>
      <c r="Q50" s="3256">
        <v>658</v>
      </c>
      <c r="R50" s="3256">
        <v>2286</v>
      </c>
      <c r="S50" s="3256">
        <v>6105</v>
      </c>
      <c r="T50" s="3257">
        <v>-1412</v>
      </c>
      <c r="U50" s="3257">
        <v>-7065</v>
      </c>
      <c r="V50" s="3209" t="s">
        <v>1510</v>
      </c>
      <c r="W50" s="3223" t="b">
        <f t="shared" si="0"/>
        <v>1</v>
      </c>
      <c r="X50" s="3258">
        <f>+T50-'Departmental PL'!V85</f>
        <v>-1</v>
      </c>
      <c r="Y50" s="3258">
        <f>+U50-'Departmental PL'!W85</f>
        <v>0</v>
      </c>
      <c r="Z50" s="3228">
        <f>+T50-'Departmental PL'!V85</f>
        <v>-1</v>
      </c>
      <c r="AA50" s="3228">
        <f>+U50-'Departmental PL'!W85</f>
        <v>0</v>
      </c>
      <c r="AC50" s="3228">
        <f t="shared" si="1"/>
        <v>1</v>
      </c>
      <c r="AD50" s="3228">
        <f t="shared" si="2"/>
        <v>0</v>
      </c>
      <c r="AF50" s="3233">
        <f t="shared" si="3"/>
        <v>0</v>
      </c>
      <c r="AG50" s="3233">
        <f t="shared" si="4"/>
        <v>0</v>
      </c>
      <c r="AH50" s="3223" t="b">
        <f t="shared" si="5"/>
        <v>1</v>
      </c>
      <c r="AI50" s="3259" t="s">
        <v>1515</v>
      </c>
      <c r="AJ50" s="3260" t="s">
        <v>767</v>
      </c>
      <c r="AK50" s="3259" t="s">
        <v>1510</v>
      </c>
      <c r="AL50" s="3244">
        <v>8</v>
      </c>
      <c r="AM50" s="3244">
        <v>8</v>
      </c>
      <c r="AN50" s="3244">
        <v>104</v>
      </c>
      <c r="AO50" s="3244">
        <v>32</v>
      </c>
      <c r="AP50" s="3244">
        <v>32941</v>
      </c>
      <c r="AQ50" s="3244">
        <v>20606</v>
      </c>
      <c r="AR50" s="3244">
        <v>7396</v>
      </c>
      <c r="AS50" s="3244">
        <v>6951</v>
      </c>
      <c r="AT50" s="3244">
        <v>7308</v>
      </c>
      <c r="AU50" s="3244">
        <v>5841</v>
      </c>
      <c r="AV50" s="3244">
        <v>85</v>
      </c>
      <c r="AW50" s="3244">
        <v>1110</v>
      </c>
      <c r="AX50" s="3244">
        <v>462</v>
      </c>
      <c r="AY50" s="3244">
        <v>363</v>
      </c>
      <c r="AZ50" s="3244">
        <v>4194</v>
      </c>
      <c r="BA50" s="3244">
        <v>2944</v>
      </c>
      <c r="BB50" s="3244">
        <v>-4566</v>
      </c>
      <c r="BC50" s="3244">
        <v>-2198</v>
      </c>
      <c r="BE50" s="3223">
        <f>BE48+1</f>
        <v>54</v>
      </c>
      <c r="BF50" s="3223" t="b">
        <f t="shared" si="6"/>
        <v>1</v>
      </c>
      <c r="BG50" s="3269" t="s">
        <v>1510</v>
      </c>
      <c r="BH50" s="3269">
        <v>8</v>
      </c>
      <c r="BI50" s="3269">
        <v>8</v>
      </c>
      <c r="BJ50" s="3269">
        <v>104</v>
      </c>
      <c r="BK50" s="3269">
        <v>32</v>
      </c>
      <c r="BL50" s="3262">
        <v>32943</v>
      </c>
      <c r="BM50" s="3262">
        <v>20606</v>
      </c>
      <c r="BN50" s="3262">
        <v>7395</v>
      </c>
      <c r="BO50" s="3262">
        <v>6950</v>
      </c>
      <c r="BP50" s="3262">
        <v>7311</v>
      </c>
      <c r="BQ50" s="3262">
        <v>5842</v>
      </c>
      <c r="BR50" s="3269">
        <v>85</v>
      </c>
      <c r="BS50" s="3262">
        <v>1109</v>
      </c>
      <c r="BT50" s="3269">
        <v>460</v>
      </c>
      <c r="BU50" s="3269">
        <v>364</v>
      </c>
      <c r="BV50" s="3262">
        <v>4192</v>
      </c>
      <c r="BW50" s="3262">
        <v>2943</v>
      </c>
      <c r="BX50" s="3262">
        <v>-4567</v>
      </c>
      <c r="BY50" s="3262">
        <v>-2198</v>
      </c>
    </row>
    <row r="51" spans="1:77" ht="15.2" customHeight="1" x14ac:dyDescent="0.2">
      <c r="A51" s="3223">
        <v>4660</v>
      </c>
      <c r="B51" s="3255" t="s">
        <v>1515</v>
      </c>
      <c r="C51" s="3272" t="s">
        <v>1511</v>
      </c>
      <c r="D51" s="3256"/>
      <c r="E51" s="3256"/>
      <c r="F51" s="3315"/>
      <c r="G51" s="3256"/>
      <c r="H51" s="3315"/>
      <c r="I51" s="3256"/>
      <c r="J51" s="3315"/>
      <c r="K51" s="3256"/>
      <c r="L51" s="3315"/>
      <c r="M51" s="3256"/>
      <c r="N51" s="3256"/>
      <c r="O51" s="3256"/>
      <c r="P51" s="3315"/>
      <c r="Q51" s="3256"/>
      <c r="R51" s="3315"/>
      <c r="S51" s="3256"/>
      <c r="T51" s="3256"/>
      <c r="U51" s="3256"/>
      <c r="V51" s="3218" t="s">
        <v>1511</v>
      </c>
      <c r="W51" s="3223" t="b">
        <f t="shared" si="0"/>
        <v>1</v>
      </c>
      <c r="X51" s="3258">
        <f>+T51-'Departmental PL'!V86</f>
        <v>0</v>
      </c>
      <c r="Y51" s="3258">
        <f>+U51-'Departmental PL'!W86</f>
        <v>0</v>
      </c>
      <c r="Z51" s="3228">
        <f>+T51-'Departmental PL'!V86</f>
        <v>0</v>
      </c>
      <c r="AA51" s="3228">
        <f>+U51-'Departmental PL'!W86</f>
        <v>0</v>
      </c>
      <c r="AC51" s="3228">
        <f t="shared" si="1"/>
        <v>0</v>
      </c>
      <c r="AD51" s="3228">
        <f t="shared" si="2"/>
        <v>0</v>
      </c>
      <c r="AF51" s="3233">
        <f t="shared" si="3"/>
        <v>0</v>
      </c>
      <c r="AG51" s="3233">
        <f t="shared" si="4"/>
        <v>0</v>
      </c>
      <c r="AH51" s="3223" t="b">
        <f t="shared" si="5"/>
        <v>1</v>
      </c>
      <c r="AI51" s="3259"/>
      <c r="AJ51" s="3260"/>
      <c r="AK51" s="3209" t="s">
        <v>1511</v>
      </c>
      <c r="BE51" s="3223">
        <f t="shared" si="7"/>
        <v>55</v>
      </c>
      <c r="BF51" s="3223" t="b">
        <f t="shared" si="6"/>
        <v>1</v>
      </c>
      <c r="BG51" s="3213" t="s">
        <v>1511</v>
      </c>
      <c r="BH51" s="3269"/>
      <c r="BI51" s="3269"/>
      <c r="BJ51" s="3269"/>
      <c r="BK51" s="3269"/>
      <c r="BL51" s="3262"/>
      <c r="BM51" s="3262"/>
      <c r="BN51" s="3262"/>
      <c r="BO51" s="3262"/>
      <c r="BP51" s="3262"/>
      <c r="BQ51" s="3262"/>
      <c r="BR51" s="3269"/>
      <c r="BS51" s="3262"/>
      <c r="BT51" s="3269"/>
      <c r="BU51" s="3269"/>
      <c r="BV51" s="3262"/>
      <c r="BW51" s="3262"/>
      <c r="BX51" s="3262"/>
      <c r="BY51" s="3262"/>
    </row>
    <row r="52" spans="1:77" ht="15.2" customHeight="1" x14ac:dyDescent="0.2">
      <c r="A52" s="3223" t="s">
        <v>1512</v>
      </c>
      <c r="B52" s="3255" t="s">
        <v>1515</v>
      </c>
      <c r="C52" s="3272" t="s">
        <v>2284</v>
      </c>
      <c r="D52" s="3256"/>
      <c r="E52" s="3256"/>
      <c r="F52" s="3315"/>
      <c r="G52" s="3256"/>
      <c r="H52" s="3315"/>
      <c r="I52" s="3256"/>
      <c r="J52" s="3315"/>
      <c r="K52" s="3256"/>
      <c r="L52" s="3315"/>
      <c r="M52" s="3256"/>
      <c r="N52" s="3256"/>
      <c r="O52" s="3256"/>
      <c r="P52" s="3315"/>
      <c r="Q52" s="3256"/>
      <c r="R52" s="3315"/>
      <c r="S52" s="3256"/>
      <c r="T52" s="3256"/>
      <c r="U52" s="3256"/>
      <c r="V52" s="3218" t="s">
        <v>2284</v>
      </c>
      <c r="W52" s="3223" t="b">
        <f t="shared" si="0"/>
        <v>1</v>
      </c>
      <c r="X52" s="3258">
        <f>+T52-'Departmental PL'!V87</f>
        <v>0</v>
      </c>
      <c r="Y52" s="3258">
        <f>+U52-'Departmental PL'!W87</f>
        <v>0</v>
      </c>
      <c r="Z52" s="3228">
        <f>+T52-'Departmental PL'!V87</f>
        <v>0</v>
      </c>
      <c r="AA52" s="3228">
        <f>+U52-'Departmental PL'!W87</f>
        <v>0</v>
      </c>
      <c r="AC52" s="3228">
        <f t="shared" si="1"/>
        <v>0</v>
      </c>
      <c r="AD52" s="3228">
        <f t="shared" si="2"/>
        <v>0</v>
      </c>
      <c r="AF52" s="3233">
        <f t="shared" si="3"/>
        <v>0</v>
      </c>
      <c r="AG52" s="3233">
        <f t="shared" si="4"/>
        <v>0</v>
      </c>
      <c r="AH52" s="3223" t="b">
        <f t="shared" si="5"/>
        <v>0</v>
      </c>
      <c r="AI52" s="3259"/>
      <c r="AJ52" s="3260"/>
      <c r="AK52" s="3221">
        <v>4660</v>
      </c>
      <c r="BE52" s="3223">
        <f t="shared" si="7"/>
        <v>56</v>
      </c>
      <c r="BF52" s="3223" t="b">
        <f t="shared" si="6"/>
        <v>0</v>
      </c>
      <c r="BG52" s="3213">
        <v>4660</v>
      </c>
      <c r="BH52" s="3269"/>
      <c r="BI52" s="3269"/>
      <c r="BJ52" s="3269"/>
      <c r="BK52" s="3269"/>
      <c r="BL52" s="3262"/>
      <c r="BM52" s="3262"/>
      <c r="BN52" s="3262"/>
      <c r="BO52" s="3262"/>
      <c r="BP52" s="3262"/>
      <c r="BQ52" s="3262"/>
      <c r="BR52" s="3269"/>
      <c r="BS52" s="3262"/>
      <c r="BT52" s="3269"/>
      <c r="BU52" s="3269"/>
      <c r="BV52" s="3262"/>
      <c r="BW52" s="3262"/>
      <c r="BX52" s="3262"/>
      <c r="BY52" s="3262"/>
    </row>
    <row r="53" spans="1:77" ht="15.2" customHeight="1" x14ac:dyDescent="0.2">
      <c r="A53" s="3223" t="s">
        <v>1513</v>
      </c>
      <c r="B53" s="3255" t="s">
        <v>1515</v>
      </c>
      <c r="C53" s="3272" t="s">
        <v>1512</v>
      </c>
      <c r="D53" s="3256">
        <v>2116</v>
      </c>
      <c r="E53" s="3256">
        <v>2063</v>
      </c>
      <c r="F53" s="3256">
        <v>3124</v>
      </c>
      <c r="G53" s="3256">
        <v>3007</v>
      </c>
      <c r="H53" s="3256">
        <v>439649</v>
      </c>
      <c r="I53" s="3256">
        <v>415396</v>
      </c>
      <c r="J53" s="3256">
        <v>173414</v>
      </c>
      <c r="K53" s="3256">
        <v>173825</v>
      </c>
      <c r="L53" s="3256">
        <v>36711</v>
      </c>
      <c r="M53" s="3256">
        <v>37613</v>
      </c>
      <c r="N53" s="3256">
        <v>136703</v>
      </c>
      <c r="O53" s="3256">
        <v>136212</v>
      </c>
      <c r="P53" s="3256">
        <v>4714</v>
      </c>
      <c r="Q53" s="3256">
        <v>4396</v>
      </c>
      <c r="R53" s="3256">
        <v>17727</v>
      </c>
      <c r="S53" s="3256">
        <v>24813</v>
      </c>
      <c r="T53" s="3256">
        <v>114261</v>
      </c>
      <c r="U53" s="3256">
        <v>107003</v>
      </c>
      <c r="V53" s="3209" t="s">
        <v>1512</v>
      </c>
      <c r="W53" s="3223" t="b">
        <f t="shared" si="0"/>
        <v>1</v>
      </c>
      <c r="X53" s="3258">
        <f>+T53-'Departmental PL'!V88</f>
        <v>-1</v>
      </c>
      <c r="Y53" s="3258">
        <f>+U53-'Departmental PL'!W88</f>
        <v>0</v>
      </c>
      <c r="Z53" s="3228">
        <f>+T53-'Departmental PL'!V88</f>
        <v>-1</v>
      </c>
      <c r="AA53" s="3228">
        <f>+U53-'Departmental PL'!W88</f>
        <v>0</v>
      </c>
      <c r="AC53" s="3228">
        <f t="shared" si="1"/>
        <v>0</v>
      </c>
      <c r="AD53" s="3228">
        <f t="shared" si="2"/>
        <v>0</v>
      </c>
      <c r="AF53" s="3233">
        <f t="shared" si="3"/>
        <v>1</v>
      </c>
      <c r="AG53" s="3233">
        <f t="shared" si="4"/>
        <v>0</v>
      </c>
      <c r="AH53" s="3223" t="b">
        <f t="shared" si="5"/>
        <v>1</v>
      </c>
      <c r="AI53" s="3259" t="s">
        <v>1515</v>
      </c>
      <c r="AJ53" s="3260" t="s">
        <v>767</v>
      </c>
      <c r="AK53" s="3259" t="s">
        <v>1512</v>
      </c>
      <c r="AL53" s="3244">
        <v>1534</v>
      </c>
      <c r="AM53" s="3244">
        <v>1359</v>
      </c>
      <c r="AN53" s="3244">
        <v>2226</v>
      </c>
      <c r="AO53" s="3244">
        <v>1994</v>
      </c>
      <c r="AP53" s="3244">
        <v>306351</v>
      </c>
      <c r="AQ53" s="3244">
        <v>273955</v>
      </c>
      <c r="AR53" s="3244">
        <v>129818</v>
      </c>
      <c r="AS53" s="3244">
        <v>121266</v>
      </c>
      <c r="AT53" s="3244">
        <v>27559</v>
      </c>
      <c r="AU53" s="3244">
        <v>22259</v>
      </c>
      <c r="AV53" s="3244">
        <v>102135</v>
      </c>
      <c r="AW53" s="3244">
        <v>99381</v>
      </c>
      <c r="AX53" s="3244">
        <v>2906</v>
      </c>
      <c r="AY53" s="3244">
        <v>4187</v>
      </c>
      <c r="AZ53" s="3244">
        <v>18193</v>
      </c>
      <c r="BA53" s="3244">
        <v>14231</v>
      </c>
      <c r="BB53" s="3244">
        <v>80475</v>
      </c>
      <c r="BC53" s="3244">
        <v>80571</v>
      </c>
      <c r="BE53" s="3223">
        <f t="shared" si="7"/>
        <v>57</v>
      </c>
      <c r="BF53" s="3223" t="b">
        <f t="shared" si="6"/>
        <v>1</v>
      </c>
      <c r="BG53" s="3269" t="s">
        <v>1512</v>
      </c>
      <c r="BH53" s="3262">
        <v>1534</v>
      </c>
      <c r="BI53" s="3262">
        <v>1359</v>
      </c>
      <c r="BJ53" s="3262">
        <v>2226</v>
      </c>
      <c r="BK53" s="3262">
        <v>1994</v>
      </c>
      <c r="BL53" s="3262">
        <v>306351</v>
      </c>
      <c r="BM53" s="3262">
        <v>273955</v>
      </c>
      <c r="BN53" s="3262">
        <v>129795</v>
      </c>
      <c r="BO53" s="3262">
        <v>121305</v>
      </c>
      <c r="BP53" s="3262">
        <v>27594</v>
      </c>
      <c r="BQ53" s="3262">
        <v>21958</v>
      </c>
      <c r="BR53" s="3262">
        <v>102201</v>
      </c>
      <c r="BS53" s="3262">
        <v>99347</v>
      </c>
      <c r="BT53" s="3262">
        <v>3246</v>
      </c>
      <c r="BU53" s="3262">
        <v>4458</v>
      </c>
      <c r="BV53" s="3262">
        <v>18526</v>
      </c>
      <c r="BW53" s="3262">
        <v>14287</v>
      </c>
      <c r="BX53" s="3262">
        <v>80429</v>
      </c>
      <c r="BY53" s="3262">
        <v>80603</v>
      </c>
    </row>
    <row r="54" spans="1:77" ht="15.2" customHeight="1" x14ac:dyDescent="0.2">
      <c r="A54" s="3223" t="s">
        <v>1517</v>
      </c>
      <c r="B54" s="3255" t="s">
        <v>1515</v>
      </c>
      <c r="C54" s="3272" t="s">
        <v>1513</v>
      </c>
      <c r="D54" s="3256"/>
      <c r="E54" s="3256"/>
      <c r="F54" s="3256"/>
      <c r="G54" s="3256"/>
      <c r="H54" s="3256"/>
      <c r="I54" s="3256"/>
      <c r="J54" s="3256"/>
      <c r="K54" s="3256"/>
      <c r="L54" s="3256"/>
      <c r="M54" s="3256"/>
      <c r="N54" s="3256"/>
      <c r="O54" s="3256"/>
      <c r="P54" s="3256"/>
      <c r="Q54" s="3256"/>
      <c r="R54" s="3256"/>
      <c r="S54" s="3256"/>
      <c r="T54" s="3256"/>
      <c r="U54" s="3256"/>
      <c r="V54" s="3218" t="s">
        <v>1513</v>
      </c>
      <c r="W54" s="3223" t="b">
        <f t="shared" si="0"/>
        <v>1</v>
      </c>
      <c r="X54" s="3258">
        <f>+T54-'Departmental PL'!V89</f>
        <v>0</v>
      </c>
      <c r="Y54" s="3258">
        <f>+U54-'Departmental PL'!W89</f>
        <v>0</v>
      </c>
      <c r="Z54" s="3228">
        <f>+T54-'Departmental PL'!V89</f>
        <v>0</v>
      </c>
      <c r="AA54" s="3228">
        <f>+U54-'Departmental PL'!W89</f>
        <v>0</v>
      </c>
      <c r="AC54" s="3228">
        <f t="shared" si="1"/>
        <v>0</v>
      </c>
      <c r="AD54" s="3228">
        <f t="shared" si="2"/>
        <v>0</v>
      </c>
      <c r="AF54" s="3233">
        <f t="shared" si="3"/>
        <v>0</v>
      </c>
      <c r="AG54" s="3233">
        <f t="shared" si="4"/>
        <v>0</v>
      </c>
      <c r="AH54" s="3223" t="b">
        <f t="shared" si="5"/>
        <v>1</v>
      </c>
      <c r="AI54" s="3259"/>
      <c r="AJ54" s="3260"/>
      <c r="AK54" s="3209" t="s">
        <v>1513</v>
      </c>
      <c r="BE54" s="3223">
        <f t="shared" si="7"/>
        <v>58</v>
      </c>
      <c r="BF54" s="3223" t="b">
        <f t="shared" si="6"/>
        <v>1</v>
      </c>
      <c r="BG54" s="3213" t="s">
        <v>1513</v>
      </c>
      <c r="BH54" s="3262"/>
      <c r="BI54" s="3262"/>
      <c r="BJ54" s="3262"/>
      <c r="BK54" s="3262"/>
      <c r="BL54" s="3262"/>
      <c r="BM54" s="3262"/>
      <c r="BN54" s="3262"/>
      <c r="BO54" s="3262"/>
      <c r="BP54" s="3262"/>
      <c r="BQ54" s="3262"/>
      <c r="BR54" s="3262"/>
      <c r="BS54" s="3262"/>
      <c r="BT54" s="3262"/>
      <c r="BU54" s="3262"/>
      <c r="BV54" s="3262"/>
      <c r="BW54" s="3262"/>
      <c r="BX54" s="3262"/>
      <c r="BY54" s="3262"/>
    </row>
    <row r="55" spans="1:77" ht="15.2" customHeight="1" x14ac:dyDescent="0.2">
      <c r="A55" s="3289" t="s">
        <v>1515</v>
      </c>
      <c r="B55" s="3255" t="s">
        <v>1515</v>
      </c>
      <c r="C55" s="3272" t="s">
        <v>1517</v>
      </c>
      <c r="D55" s="3256">
        <v>1759</v>
      </c>
      <c r="E55" s="3256">
        <v>1640</v>
      </c>
      <c r="F55" s="3256">
        <v>20456</v>
      </c>
      <c r="G55" s="3256">
        <v>8622</v>
      </c>
      <c r="H55" s="3256">
        <v>59410432</v>
      </c>
      <c r="I55" s="3256">
        <v>52603748</v>
      </c>
      <c r="J55" s="3256">
        <v>26095444</v>
      </c>
      <c r="K55" s="3256">
        <v>24669575</v>
      </c>
      <c r="L55" s="3256">
        <v>16690396</v>
      </c>
      <c r="M55" s="3256">
        <v>13862778</v>
      </c>
      <c r="N55" s="3256">
        <v>9405049</v>
      </c>
      <c r="O55" s="3256">
        <v>10806797</v>
      </c>
      <c r="P55" s="3256">
        <v>700616</v>
      </c>
      <c r="Q55" s="3256">
        <v>551301</v>
      </c>
      <c r="R55" s="3256">
        <v>2960045</v>
      </c>
      <c r="S55" s="3256">
        <v>2617457</v>
      </c>
      <c r="T55" s="3256">
        <v>5744388</v>
      </c>
      <c r="U55" s="3256">
        <v>7638039</v>
      </c>
      <c r="V55" s="3222" t="s">
        <v>1517</v>
      </c>
      <c r="W55" s="3223" t="b">
        <f t="shared" si="0"/>
        <v>1</v>
      </c>
      <c r="X55" s="3258">
        <f>+T55-'Departmental PL'!V90</f>
        <v>1</v>
      </c>
      <c r="Y55" s="3258">
        <f>+U55-'Departmental PL'!W90</f>
        <v>0</v>
      </c>
      <c r="Z55" s="3228">
        <f>+T55-'Departmental PL'!V90</f>
        <v>1</v>
      </c>
      <c r="AA55" s="3228">
        <f>+U55-'Departmental PL'!W90</f>
        <v>0</v>
      </c>
      <c r="AC55" s="3228">
        <f t="shared" si="1"/>
        <v>-1</v>
      </c>
      <c r="AD55" s="3228">
        <f t="shared" si="2"/>
        <v>0</v>
      </c>
      <c r="AF55" s="3233">
        <f t="shared" si="3"/>
        <v>0</v>
      </c>
      <c r="AG55" s="3233">
        <f t="shared" si="4"/>
        <v>0</v>
      </c>
      <c r="AH55" s="3223" t="b">
        <f t="shared" si="5"/>
        <v>1</v>
      </c>
      <c r="AI55" s="3259" t="s">
        <v>1515</v>
      </c>
      <c r="AJ55" s="3260" t="s">
        <v>767</v>
      </c>
      <c r="AK55" s="3259" t="s">
        <v>1517</v>
      </c>
      <c r="AL55" s="3244">
        <v>1199</v>
      </c>
      <c r="AM55" s="3244">
        <v>953</v>
      </c>
      <c r="AN55" s="3244">
        <v>6221</v>
      </c>
      <c r="AO55" s="3244">
        <v>4630</v>
      </c>
      <c r="AP55" s="3244">
        <v>38246942</v>
      </c>
      <c r="AQ55" s="3244">
        <v>28148047</v>
      </c>
      <c r="AR55" s="3244">
        <v>18162676</v>
      </c>
      <c r="AS55" s="3244">
        <v>13966268</v>
      </c>
      <c r="AT55" s="3244">
        <v>10008185</v>
      </c>
      <c r="AU55" s="3244">
        <v>8479904</v>
      </c>
      <c r="AV55" s="3244">
        <v>8154512</v>
      </c>
      <c r="AW55" s="3244">
        <v>5486352</v>
      </c>
      <c r="AX55" s="3244">
        <v>406742</v>
      </c>
      <c r="AY55" s="3244">
        <v>452962</v>
      </c>
      <c r="AZ55" s="3244">
        <v>2074562</v>
      </c>
      <c r="BA55" s="3244">
        <v>1857012</v>
      </c>
      <c r="BB55" s="3244">
        <v>5673232</v>
      </c>
      <c r="BC55" s="3244">
        <v>3176390</v>
      </c>
      <c r="BE55" s="3223">
        <f t="shared" si="7"/>
        <v>59</v>
      </c>
      <c r="BF55" s="3223" t="b">
        <f t="shared" si="6"/>
        <v>1</v>
      </c>
      <c r="BG55" s="3269" t="s">
        <v>1517</v>
      </c>
      <c r="BH55" s="3262">
        <v>1199</v>
      </c>
      <c r="BI55" s="3269">
        <v>953</v>
      </c>
      <c r="BJ55" s="3262">
        <v>6221</v>
      </c>
      <c r="BK55" s="3262">
        <v>4630</v>
      </c>
      <c r="BL55" s="3262">
        <v>38246969</v>
      </c>
      <c r="BM55" s="3262">
        <v>28148047</v>
      </c>
      <c r="BN55" s="3262">
        <v>18162674</v>
      </c>
      <c r="BO55" s="3262">
        <v>13966257</v>
      </c>
      <c r="BP55" s="3262">
        <v>10008167</v>
      </c>
      <c r="BQ55" s="3262">
        <v>8479889</v>
      </c>
      <c r="BR55" s="3262">
        <v>8154507</v>
      </c>
      <c r="BS55" s="3262">
        <v>5486368</v>
      </c>
      <c r="BT55" s="3262">
        <v>406761</v>
      </c>
      <c r="BU55" s="3262">
        <v>452982</v>
      </c>
      <c r="BV55" s="3262">
        <v>2074501</v>
      </c>
      <c r="BW55" s="3262">
        <v>1856995</v>
      </c>
      <c r="BX55" s="3262">
        <v>5673244</v>
      </c>
      <c r="BY55" s="3262">
        <v>3176391</v>
      </c>
    </row>
    <row r="56" spans="1:77" s="3446" customFormat="1" ht="15.2" customHeight="1" x14ac:dyDescent="0.2">
      <c r="A56" s="3446" t="s">
        <v>1505</v>
      </c>
      <c r="B56" s="3473" t="s">
        <v>1515</v>
      </c>
      <c r="C56" s="3474" t="s">
        <v>2609</v>
      </c>
      <c r="D56" s="3473">
        <v>5245</v>
      </c>
      <c r="E56" s="3473">
        <v>5044</v>
      </c>
      <c r="F56" s="3473">
        <v>334103</v>
      </c>
      <c r="G56" s="3473">
        <v>182296</v>
      </c>
      <c r="H56" s="3473">
        <v>108420879</v>
      </c>
      <c r="I56" s="3473">
        <v>95556575</v>
      </c>
      <c r="J56" s="3473">
        <v>45390087</v>
      </c>
      <c r="K56" s="3473">
        <v>42661062</v>
      </c>
      <c r="L56" s="3473">
        <v>26547107</v>
      </c>
      <c r="M56" s="3473">
        <v>23026086</v>
      </c>
      <c r="N56" s="3473">
        <v>18842981</v>
      </c>
      <c r="O56" s="3473">
        <v>19634976</v>
      </c>
      <c r="P56" s="3473">
        <v>1176792</v>
      </c>
      <c r="Q56" s="3473">
        <v>991933</v>
      </c>
      <c r="R56" s="3473">
        <v>6129450</v>
      </c>
      <c r="S56" s="3473">
        <v>5534686</v>
      </c>
      <c r="T56" s="3473">
        <v>11536739</v>
      </c>
      <c r="U56" s="3473">
        <v>13108357</v>
      </c>
      <c r="V56" s="3475" t="s">
        <v>2609</v>
      </c>
      <c r="W56" s="3223" t="b">
        <f t="shared" si="0"/>
        <v>1</v>
      </c>
      <c r="X56" s="3473">
        <f>+T56-'Departmental PL'!V91</f>
        <v>-1</v>
      </c>
      <c r="Y56" s="3473">
        <f>+U56-'Departmental PL'!W91</f>
        <v>-2</v>
      </c>
      <c r="Z56" s="3446">
        <f>+T56-'Departmental PL'!V91</f>
        <v>-1</v>
      </c>
      <c r="AA56" s="3446">
        <f>+U56-'Departmental PL'!W91</f>
        <v>-2</v>
      </c>
      <c r="AC56" s="3446">
        <f t="shared" si="1"/>
        <v>-1</v>
      </c>
      <c r="AD56" s="3446">
        <f t="shared" si="2"/>
        <v>0</v>
      </c>
      <c r="AF56" s="3446">
        <f t="shared" si="3"/>
        <v>0</v>
      </c>
      <c r="AG56" s="3446">
        <f t="shared" si="4"/>
        <v>0</v>
      </c>
      <c r="AH56" s="3446" t="b">
        <f t="shared" si="5"/>
        <v>0</v>
      </c>
      <c r="AI56" s="3476" t="s">
        <v>1515</v>
      </c>
      <c r="AJ56" s="3476" t="s">
        <v>767</v>
      </c>
      <c r="AK56" s="3476" t="s">
        <v>2031</v>
      </c>
      <c r="AL56" s="3476">
        <v>3693</v>
      </c>
      <c r="AM56" s="3476">
        <v>3195</v>
      </c>
      <c r="AN56" s="3476">
        <v>123171</v>
      </c>
      <c r="AO56" s="3476">
        <v>147719</v>
      </c>
      <c r="AP56" s="3476">
        <v>69915419</v>
      </c>
      <c r="AQ56" s="3476">
        <v>52615297</v>
      </c>
      <c r="AR56" s="3476">
        <v>31675363</v>
      </c>
      <c r="AS56" s="3476">
        <v>25092376</v>
      </c>
      <c r="AT56" s="3476">
        <v>16733156</v>
      </c>
      <c r="AU56" s="3476">
        <v>14085417</v>
      </c>
      <c r="AV56" s="3476">
        <v>14942683</v>
      </c>
      <c r="AW56" s="3476">
        <v>11007519</v>
      </c>
      <c r="AX56" s="3476">
        <v>742354</v>
      </c>
      <c r="AY56" s="3476">
        <v>843218</v>
      </c>
      <c r="AZ56" s="3476">
        <v>4217541</v>
      </c>
      <c r="BA56" s="3476">
        <v>3537853</v>
      </c>
      <c r="BB56" s="3476">
        <v>9982607</v>
      </c>
      <c r="BC56" s="3476">
        <v>6625740</v>
      </c>
      <c r="BE56" s="3446">
        <f t="shared" si="7"/>
        <v>60</v>
      </c>
      <c r="BF56" s="3446" t="b">
        <f t="shared" si="6"/>
        <v>0</v>
      </c>
      <c r="BG56" s="3472" t="s">
        <v>1515</v>
      </c>
      <c r="BH56" s="3467">
        <v>3693</v>
      </c>
      <c r="BI56" s="3467">
        <v>3195</v>
      </c>
      <c r="BJ56" s="3467">
        <v>123171</v>
      </c>
      <c r="BK56" s="3467">
        <v>147719</v>
      </c>
      <c r="BL56" s="3467">
        <v>69915350</v>
      </c>
      <c r="BM56" s="3467">
        <v>52615295</v>
      </c>
      <c r="BN56" s="3467">
        <v>31675354</v>
      </c>
      <c r="BO56" s="3467">
        <v>25092441</v>
      </c>
      <c r="BP56" s="3467">
        <v>16732576</v>
      </c>
      <c r="BQ56" s="3467">
        <v>14084921</v>
      </c>
      <c r="BR56" s="3467">
        <v>14942778</v>
      </c>
      <c r="BS56" s="3467">
        <v>11007520</v>
      </c>
      <c r="BT56" s="3467">
        <v>742618</v>
      </c>
      <c r="BU56" s="3467">
        <v>843699</v>
      </c>
      <c r="BV56" s="3467">
        <v>4217570</v>
      </c>
      <c r="BW56" s="3467">
        <v>3538054</v>
      </c>
      <c r="BX56" s="3467">
        <v>9982589</v>
      </c>
      <c r="BY56" s="3467">
        <v>6625767</v>
      </c>
    </row>
    <row r="57" spans="1:77" ht="15.2" customHeight="1" x14ac:dyDescent="0.2">
      <c r="A57" s="3223" t="s">
        <v>1516</v>
      </c>
      <c r="B57" s="3255" t="s">
        <v>1515</v>
      </c>
      <c r="C57" s="3272" t="s">
        <v>1505</v>
      </c>
      <c r="D57" s="3256">
        <v>5</v>
      </c>
      <c r="E57" s="3256">
        <v>4</v>
      </c>
      <c r="F57" s="3256">
        <v>6</v>
      </c>
      <c r="G57" s="3256">
        <v>3</v>
      </c>
      <c r="H57" s="3256">
        <v>7510</v>
      </c>
      <c r="I57" s="3256">
        <v>4130</v>
      </c>
      <c r="J57" s="3256">
        <v>2926</v>
      </c>
      <c r="K57" s="3256">
        <v>1608</v>
      </c>
      <c r="L57" s="3256">
        <v>2184</v>
      </c>
      <c r="M57" s="3256">
        <v>835</v>
      </c>
      <c r="N57" s="3256">
        <v>742</v>
      </c>
      <c r="O57" s="3256">
        <v>773</v>
      </c>
      <c r="P57" s="3256">
        <v>244</v>
      </c>
      <c r="Q57" s="3256">
        <v>142</v>
      </c>
      <c r="R57" s="3256">
        <v>508</v>
      </c>
      <c r="S57" s="3256">
        <v>350</v>
      </c>
      <c r="T57" s="3256">
        <v>-10</v>
      </c>
      <c r="U57" s="3256">
        <v>281</v>
      </c>
      <c r="V57" s="3209" t="s">
        <v>1505</v>
      </c>
      <c r="W57" s="3223" t="b">
        <f t="shared" si="0"/>
        <v>1</v>
      </c>
      <c r="X57" s="3258">
        <f>+T57-'Departmental PL'!V92</f>
        <v>0</v>
      </c>
      <c r="Y57" s="3258">
        <f>+U57-'Departmental PL'!W92</f>
        <v>0</v>
      </c>
      <c r="Z57" s="3228">
        <f>+T57-'Departmental PL'!V92</f>
        <v>0</v>
      </c>
      <c r="AA57" s="3228">
        <f>+U57-'Departmental PL'!W92</f>
        <v>0</v>
      </c>
      <c r="AC57" s="3228">
        <f t="shared" si="1"/>
        <v>0</v>
      </c>
      <c r="AD57" s="3228">
        <f t="shared" si="2"/>
        <v>0</v>
      </c>
      <c r="AF57" s="3233">
        <f t="shared" si="3"/>
        <v>0</v>
      </c>
      <c r="AG57" s="3233">
        <f t="shared" si="4"/>
        <v>0</v>
      </c>
      <c r="AH57" s="3223" t="b">
        <f t="shared" si="5"/>
        <v>1</v>
      </c>
      <c r="AI57" s="3259" t="s">
        <v>1515</v>
      </c>
      <c r="AJ57" s="3260" t="s">
        <v>768</v>
      </c>
      <c r="AK57" s="3259" t="s">
        <v>1505</v>
      </c>
      <c r="AL57" s="3244">
        <v>3</v>
      </c>
      <c r="AM57" s="3244">
        <v>4</v>
      </c>
      <c r="AN57" s="3244">
        <v>2</v>
      </c>
      <c r="AO57" s="3244">
        <v>7</v>
      </c>
      <c r="AP57" s="3244">
        <v>2730</v>
      </c>
      <c r="AQ57" s="3244">
        <v>3911</v>
      </c>
      <c r="AR57" s="3244">
        <v>857</v>
      </c>
      <c r="AS57" s="3244">
        <v>2704</v>
      </c>
      <c r="AT57" s="3244">
        <v>600</v>
      </c>
      <c r="AU57" s="3244">
        <v>1088</v>
      </c>
      <c r="AV57" s="3244">
        <v>258</v>
      </c>
      <c r="AW57" s="3244">
        <v>1617</v>
      </c>
      <c r="AX57" s="3244">
        <v>100</v>
      </c>
      <c r="AY57" s="3244">
        <v>200</v>
      </c>
      <c r="AZ57" s="3244">
        <v>242</v>
      </c>
      <c r="BA57" s="3244">
        <v>384</v>
      </c>
      <c r="BB57" s="3244">
        <v>-84</v>
      </c>
      <c r="BC57" s="3244">
        <v>1033</v>
      </c>
      <c r="BE57" s="3223">
        <f t="shared" si="7"/>
        <v>61</v>
      </c>
      <c r="BF57" s="3223" t="b">
        <f t="shared" si="6"/>
        <v>1</v>
      </c>
      <c r="BG57" s="3269" t="s">
        <v>1505</v>
      </c>
      <c r="BH57" s="3269">
        <v>3</v>
      </c>
      <c r="BI57" s="3269">
        <v>4</v>
      </c>
      <c r="BJ57" s="3269">
        <v>2</v>
      </c>
      <c r="BK57" s="3269">
        <v>7</v>
      </c>
      <c r="BL57" s="3262">
        <v>2730</v>
      </c>
      <c r="BM57" s="3262">
        <v>3911</v>
      </c>
      <c r="BN57" s="3269">
        <v>857</v>
      </c>
      <c r="BO57" s="3262">
        <v>2705</v>
      </c>
      <c r="BP57" s="3269">
        <v>599</v>
      </c>
      <c r="BQ57" s="3262">
        <v>1087</v>
      </c>
      <c r="BR57" s="3269">
        <v>258</v>
      </c>
      <c r="BS57" s="3262">
        <v>1617</v>
      </c>
      <c r="BT57" s="3269">
        <v>100</v>
      </c>
      <c r="BU57" s="3269">
        <v>200</v>
      </c>
      <c r="BV57" s="3269">
        <v>241</v>
      </c>
      <c r="BW57" s="3269">
        <v>384</v>
      </c>
      <c r="BX57" s="3269">
        <v>-83</v>
      </c>
      <c r="BY57" s="3262">
        <v>1033</v>
      </c>
    </row>
    <row r="58" spans="1:77" ht="15.2" customHeight="1" x14ac:dyDescent="0.2">
      <c r="A58" s="3223" t="s">
        <v>1506</v>
      </c>
      <c r="B58" s="3255" t="s">
        <v>1515</v>
      </c>
      <c r="C58" s="3272" t="s">
        <v>1516</v>
      </c>
      <c r="D58" s="3256"/>
      <c r="E58" s="3256"/>
      <c r="F58" s="3256"/>
      <c r="G58" s="3256"/>
      <c r="H58" s="3256"/>
      <c r="I58" s="3256"/>
      <c r="J58" s="3256"/>
      <c r="K58" s="3256"/>
      <c r="L58" s="3256"/>
      <c r="M58" s="3256"/>
      <c r="N58" s="3256"/>
      <c r="O58" s="3256"/>
      <c r="P58" s="3256"/>
      <c r="Q58" s="3256"/>
      <c r="R58" s="3256"/>
      <c r="S58" s="3256"/>
      <c r="T58" s="3256"/>
      <c r="U58" s="3256"/>
      <c r="V58" s="3218" t="s">
        <v>1516</v>
      </c>
      <c r="W58" s="3223" t="b">
        <f t="shared" si="0"/>
        <v>1</v>
      </c>
      <c r="X58" s="3258">
        <f>+T58-'Departmental PL'!V93</f>
        <v>0</v>
      </c>
      <c r="Y58" s="3258">
        <f>+U58-'Departmental PL'!W93</f>
        <v>0</v>
      </c>
      <c r="Z58" s="3228">
        <f>+T58-'Departmental PL'!V93</f>
        <v>0</v>
      </c>
      <c r="AA58" s="3228">
        <f>+U58-'Departmental PL'!W93</f>
        <v>0</v>
      </c>
      <c r="AC58" s="3228">
        <f t="shared" si="1"/>
        <v>0</v>
      </c>
      <c r="AD58" s="3228">
        <f t="shared" si="2"/>
        <v>0</v>
      </c>
      <c r="AF58" s="3233">
        <f t="shared" si="3"/>
        <v>0</v>
      </c>
      <c r="AG58" s="3233">
        <f t="shared" si="4"/>
        <v>0</v>
      </c>
      <c r="AH58" s="3223" t="b">
        <f t="shared" si="5"/>
        <v>1</v>
      </c>
      <c r="AI58" s="3259"/>
      <c r="AJ58" s="3260"/>
      <c r="AK58" s="3223" t="s">
        <v>1516</v>
      </c>
      <c r="BE58" s="3223">
        <f t="shared" si="7"/>
        <v>62</v>
      </c>
      <c r="BF58" s="3223" t="b">
        <f t="shared" si="6"/>
        <v>1</v>
      </c>
      <c r="BG58" s="3213" t="s">
        <v>1516</v>
      </c>
      <c r="BH58" s="3269"/>
      <c r="BI58" s="3269"/>
      <c r="BJ58" s="3269"/>
      <c r="BK58" s="3269"/>
      <c r="BL58" s="3262"/>
      <c r="BM58" s="3262"/>
      <c r="BN58" s="3269"/>
      <c r="BO58" s="3262"/>
      <c r="BP58" s="3269"/>
      <c r="BQ58" s="3262"/>
      <c r="BR58" s="3269"/>
      <c r="BS58" s="3262"/>
      <c r="BT58" s="3269"/>
      <c r="BU58" s="3269"/>
      <c r="BV58" s="3269"/>
      <c r="BW58" s="3269"/>
      <c r="BX58" s="3269"/>
      <c r="BY58" s="3262"/>
    </row>
    <row r="59" spans="1:77" ht="15.2" customHeight="1" x14ac:dyDescent="0.2">
      <c r="A59" s="3223" t="s">
        <v>1507</v>
      </c>
      <c r="B59" s="3255" t="s">
        <v>1515</v>
      </c>
      <c r="C59" s="3272" t="s">
        <v>1506</v>
      </c>
      <c r="D59" s="3256"/>
      <c r="E59" s="3256"/>
      <c r="F59" s="3256"/>
      <c r="G59" s="3256"/>
      <c r="H59" s="3256"/>
      <c r="I59" s="3256"/>
      <c r="J59" s="3256"/>
      <c r="K59" s="3256"/>
      <c r="L59" s="3256"/>
      <c r="M59" s="3256"/>
      <c r="N59" s="3256"/>
      <c r="O59" s="3256"/>
      <c r="P59" s="3256"/>
      <c r="Q59" s="3256"/>
      <c r="R59" s="3256"/>
      <c r="S59" s="3256"/>
      <c r="T59" s="3256"/>
      <c r="U59" s="3256"/>
      <c r="V59" s="3218" t="s">
        <v>1506</v>
      </c>
      <c r="W59" s="3223" t="b">
        <f t="shared" si="0"/>
        <v>1</v>
      </c>
      <c r="X59" s="3258">
        <f>+T59-'Departmental PL'!V94</f>
        <v>0</v>
      </c>
      <c r="Y59" s="3258">
        <f>+U59-'Departmental PL'!W94</f>
        <v>0</v>
      </c>
      <c r="Z59" s="3228">
        <f>+T59-'Departmental PL'!V94</f>
        <v>0</v>
      </c>
      <c r="AA59" s="3228">
        <f>+U59-'Departmental PL'!W94</f>
        <v>0</v>
      </c>
      <c r="AC59" s="3228">
        <f t="shared" si="1"/>
        <v>0</v>
      </c>
      <c r="AD59" s="3228">
        <f t="shared" si="2"/>
        <v>0</v>
      </c>
      <c r="AF59" s="3233">
        <f t="shared" si="3"/>
        <v>0</v>
      </c>
      <c r="AG59" s="3233">
        <f t="shared" si="4"/>
        <v>0</v>
      </c>
      <c r="AH59" s="3223" t="b">
        <f t="shared" si="5"/>
        <v>1</v>
      </c>
      <c r="AI59" s="3259"/>
      <c r="AJ59" s="3260"/>
      <c r="AK59" s="3223" t="s">
        <v>1506</v>
      </c>
      <c r="BE59" s="3223">
        <f t="shared" si="7"/>
        <v>63</v>
      </c>
      <c r="BF59" s="3223" t="b">
        <f t="shared" si="6"/>
        <v>1</v>
      </c>
      <c r="BG59" s="3213" t="s">
        <v>1506</v>
      </c>
      <c r="BH59" s="3269"/>
      <c r="BI59" s="3269"/>
      <c r="BJ59" s="3269"/>
      <c r="BK59" s="3269"/>
      <c r="BL59" s="3262"/>
      <c r="BM59" s="3262"/>
      <c r="BN59" s="3269"/>
      <c r="BO59" s="3262"/>
      <c r="BP59" s="3269"/>
      <c r="BQ59" s="3262"/>
      <c r="BR59" s="3269"/>
      <c r="BS59" s="3262"/>
      <c r="BT59" s="3269"/>
      <c r="BU59" s="3269"/>
      <c r="BV59" s="3269"/>
      <c r="BW59" s="3269"/>
      <c r="BX59" s="3269"/>
      <c r="BY59" s="3262"/>
    </row>
    <row r="60" spans="1:77" ht="15.2" customHeight="1" x14ac:dyDescent="0.2">
      <c r="A60" s="3223" t="s">
        <v>1508</v>
      </c>
      <c r="B60" s="3255" t="s">
        <v>1515</v>
      </c>
      <c r="C60" s="3272" t="s">
        <v>1507</v>
      </c>
      <c r="D60" s="3256">
        <v>820</v>
      </c>
      <c r="E60" s="3256">
        <v>888</v>
      </c>
      <c r="F60" s="3256">
        <v>2102</v>
      </c>
      <c r="G60" s="3256">
        <v>2277</v>
      </c>
      <c r="H60" s="3256">
        <v>1692243</v>
      </c>
      <c r="I60" s="3256">
        <v>1844850</v>
      </c>
      <c r="J60" s="3256">
        <v>555214</v>
      </c>
      <c r="K60" s="3256">
        <v>631885</v>
      </c>
      <c r="L60" s="3256">
        <v>253321</v>
      </c>
      <c r="M60" s="3256">
        <v>284758</v>
      </c>
      <c r="N60" s="3256">
        <v>301893</v>
      </c>
      <c r="O60" s="3256">
        <v>347128</v>
      </c>
      <c r="P60" s="3256">
        <v>10863</v>
      </c>
      <c r="Q60" s="3256">
        <v>13529</v>
      </c>
      <c r="R60" s="3256">
        <v>99304</v>
      </c>
      <c r="S60" s="3256">
        <v>108797</v>
      </c>
      <c r="T60" s="3256">
        <v>191726</v>
      </c>
      <c r="U60" s="3256">
        <v>224802</v>
      </c>
      <c r="V60" s="3209" t="s">
        <v>1507</v>
      </c>
      <c r="W60" s="3223" t="b">
        <f t="shared" si="0"/>
        <v>1</v>
      </c>
      <c r="X60" s="3258">
        <f>+T60-'Departmental PL'!V95</f>
        <v>0</v>
      </c>
      <c r="Y60" s="3258">
        <f>+U60-'Departmental PL'!W95</f>
        <v>1</v>
      </c>
      <c r="Z60" s="3228">
        <f>+T60-'Departmental PL'!V95</f>
        <v>0</v>
      </c>
      <c r="AA60" s="3228">
        <f>+U60-'Departmental PL'!W95</f>
        <v>1</v>
      </c>
      <c r="AC60" s="3228">
        <f t="shared" si="1"/>
        <v>0</v>
      </c>
      <c r="AD60" s="3228">
        <f t="shared" si="2"/>
        <v>-1</v>
      </c>
      <c r="AF60" s="3233">
        <f t="shared" si="3"/>
        <v>0</v>
      </c>
      <c r="AG60" s="3233">
        <f t="shared" si="4"/>
        <v>0</v>
      </c>
      <c r="AH60" s="3223" t="b">
        <f t="shared" si="5"/>
        <v>1</v>
      </c>
      <c r="AI60" s="3259" t="s">
        <v>1515</v>
      </c>
      <c r="AJ60" s="3260" t="s">
        <v>768</v>
      </c>
      <c r="AK60" s="3259" t="s">
        <v>1507</v>
      </c>
      <c r="AL60" s="3244">
        <v>678</v>
      </c>
      <c r="AM60" s="3244">
        <v>699</v>
      </c>
      <c r="AN60" s="3244">
        <v>1771</v>
      </c>
      <c r="AO60" s="3244">
        <v>2017</v>
      </c>
      <c r="AP60" s="3244">
        <v>1424506</v>
      </c>
      <c r="AQ60" s="3244">
        <v>1432120</v>
      </c>
      <c r="AR60" s="3244">
        <v>491857</v>
      </c>
      <c r="AS60" s="3244">
        <v>522576</v>
      </c>
      <c r="AT60" s="3244">
        <v>221959</v>
      </c>
      <c r="AU60" s="3244">
        <v>258935</v>
      </c>
      <c r="AV60" s="3244">
        <v>269798</v>
      </c>
      <c r="AW60" s="3244">
        <v>263483</v>
      </c>
      <c r="AX60" s="3244">
        <v>10591</v>
      </c>
      <c r="AY60" s="3244">
        <v>12082</v>
      </c>
      <c r="AZ60" s="3244">
        <v>84834</v>
      </c>
      <c r="BA60" s="3244">
        <v>86681</v>
      </c>
      <c r="BB60" s="3244">
        <v>174231</v>
      </c>
      <c r="BC60" s="3244">
        <v>164593</v>
      </c>
      <c r="BE60" s="3223">
        <f t="shared" si="7"/>
        <v>64</v>
      </c>
      <c r="BF60" s="3223" t="b">
        <f t="shared" si="6"/>
        <v>1</v>
      </c>
      <c r="BG60" s="3269" t="s">
        <v>1507</v>
      </c>
      <c r="BH60" s="3269">
        <v>678</v>
      </c>
      <c r="BI60" s="3269">
        <v>699</v>
      </c>
      <c r="BJ60" s="3262">
        <v>1771</v>
      </c>
      <c r="BK60" s="3262">
        <v>2017</v>
      </c>
      <c r="BL60" s="3262">
        <v>1424509</v>
      </c>
      <c r="BM60" s="3262">
        <v>1432119</v>
      </c>
      <c r="BN60" s="3262">
        <v>491864</v>
      </c>
      <c r="BO60" s="3262">
        <v>522560</v>
      </c>
      <c r="BP60" s="3262">
        <v>222085</v>
      </c>
      <c r="BQ60" s="3262">
        <v>259086</v>
      </c>
      <c r="BR60" s="3262">
        <v>269779</v>
      </c>
      <c r="BS60" s="3262">
        <v>263473</v>
      </c>
      <c r="BT60" s="3262">
        <v>10492</v>
      </c>
      <c r="BU60" s="3262">
        <v>12180</v>
      </c>
      <c r="BV60" s="3262">
        <v>85049</v>
      </c>
      <c r="BW60" s="3262">
        <v>86704</v>
      </c>
      <c r="BX60" s="3262">
        <v>174238</v>
      </c>
      <c r="BY60" s="3262">
        <v>164589</v>
      </c>
    </row>
    <row r="61" spans="1:77" ht="15.2" customHeight="1" x14ac:dyDescent="0.2">
      <c r="A61" s="3223" t="s">
        <v>1509</v>
      </c>
      <c r="B61" s="3255" t="s">
        <v>1515</v>
      </c>
      <c r="C61" s="3272" t="s">
        <v>1508</v>
      </c>
      <c r="D61" s="3256">
        <v>6</v>
      </c>
      <c r="E61" s="3256">
        <v>0</v>
      </c>
      <c r="F61" s="3256">
        <v>22</v>
      </c>
      <c r="G61" s="3256">
        <v>0</v>
      </c>
      <c r="H61" s="3256">
        <v>13115</v>
      </c>
      <c r="I61" s="3256">
        <v>0</v>
      </c>
      <c r="J61" s="3256">
        <v>5659</v>
      </c>
      <c r="K61" s="3256">
        <v>0</v>
      </c>
      <c r="L61" s="3256">
        <v>2193</v>
      </c>
      <c r="M61" s="3256">
        <v>0</v>
      </c>
      <c r="N61" s="3256">
        <v>3466</v>
      </c>
      <c r="O61" s="3256">
        <v>0</v>
      </c>
      <c r="P61" s="3256">
        <v>223</v>
      </c>
      <c r="Q61" s="3256">
        <v>0</v>
      </c>
      <c r="R61" s="3256">
        <v>456</v>
      </c>
      <c r="S61" s="3256">
        <v>0</v>
      </c>
      <c r="T61" s="3256">
        <v>2788</v>
      </c>
      <c r="U61" s="3256">
        <v>0</v>
      </c>
      <c r="V61" s="3218" t="s">
        <v>1508</v>
      </c>
      <c r="W61" s="3223" t="b">
        <f t="shared" si="0"/>
        <v>1</v>
      </c>
      <c r="X61" s="3258">
        <f>+T61-'Departmental PL'!V96</f>
        <v>1</v>
      </c>
      <c r="Y61" s="3258">
        <f>+U61-'Departmental PL'!W96</f>
        <v>0</v>
      </c>
      <c r="Z61" s="3228">
        <f>+T61-'Departmental PL'!V96</f>
        <v>1</v>
      </c>
      <c r="AA61" s="3228">
        <f>+U61-'Departmental PL'!W96</f>
        <v>0</v>
      </c>
      <c r="AC61" s="3228">
        <f t="shared" si="1"/>
        <v>0</v>
      </c>
      <c r="AD61" s="3228">
        <f t="shared" si="2"/>
        <v>0</v>
      </c>
      <c r="AF61" s="3233">
        <f t="shared" si="3"/>
        <v>-1</v>
      </c>
      <c r="AG61" s="3233">
        <f t="shared" si="4"/>
        <v>0</v>
      </c>
      <c r="AH61" s="3223" t="b">
        <f t="shared" si="5"/>
        <v>1</v>
      </c>
      <c r="AI61" s="3259" t="s">
        <v>1515</v>
      </c>
      <c r="AJ61" s="3260" t="s">
        <v>768</v>
      </c>
      <c r="AK61" s="3259" t="s">
        <v>1508</v>
      </c>
      <c r="AL61" s="3244">
        <v>0</v>
      </c>
      <c r="AM61" s="3244">
        <v>4</v>
      </c>
      <c r="AO61" s="3244">
        <v>16</v>
      </c>
      <c r="AQ61" s="3244">
        <v>9003</v>
      </c>
      <c r="AS61" s="3244">
        <v>3439</v>
      </c>
      <c r="AU61" s="3244">
        <v>1316</v>
      </c>
      <c r="AW61" s="3244">
        <v>2124</v>
      </c>
      <c r="AY61" s="3244">
        <v>214</v>
      </c>
      <c r="BA61" s="3244">
        <v>307</v>
      </c>
      <c r="BC61" s="3244">
        <v>1605</v>
      </c>
      <c r="BE61" s="3223">
        <f t="shared" si="7"/>
        <v>65</v>
      </c>
      <c r="BF61" s="3223" t="b">
        <f t="shared" si="6"/>
        <v>1</v>
      </c>
      <c r="BG61" s="3269" t="s">
        <v>1508</v>
      </c>
      <c r="BH61" s="3269">
        <v>0</v>
      </c>
      <c r="BI61" s="3269">
        <v>4</v>
      </c>
      <c r="BJ61" s="3269" t="s">
        <v>1196</v>
      </c>
      <c r="BK61" s="3269">
        <v>16</v>
      </c>
      <c r="BL61" s="3269" t="s">
        <v>1196</v>
      </c>
      <c r="BM61" s="3262">
        <v>9003</v>
      </c>
      <c r="BN61" s="3269" t="s">
        <v>1196</v>
      </c>
      <c r="BO61" s="3262">
        <v>3439</v>
      </c>
      <c r="BP61" s="3269" t="s">
        <v>1196</v>
      </c>
      <c r="BQ61" s="3262">
        <v>1315</v>
      </c>
      <c r="BR61" s="3269" t="s">
        <v>1196</v>
      </c>
      <c r="BS61" s="3262">
        <v>2124</v>
      </c>
      <c r="BT61" s="3269" t="s">
        <v>1196</v>
      </c>
      <c r="BU61" s="3269">
        <v>214</v>
      </c>
      <c r="BV61" s="3269" t="s">
        <v>1196</v>
      </c>
      <c r="BW61" s="3269">
        <v>306</v>
      </c>
      <c r="BX61" s="3269" t="s">
        <v>1196</v>
      </c>
      <c r="BY61" s="3262">
        <v>1605</v>
      </c>
    </row>
    <row r="62" spans="1:77" ht="15.2" customHeight="1" x14ac:dyDescent="0.2">
      <c r="A62" s="3223" t="s">
        <v>1510</v>
      </c>
      <c r="B62" s="3255" t="s">
        <v>1515</v>
      </c>
      <c r="C62" s="3272" t="s">
        <v>1509</v>
      </c>
      <c r="D62" s="3256"/>
      <c r="E62" s="3256"/>
      <c r="F62" s="3256"/>
      <c r="G62" s="3256"/>
      <c r="H62" s="3256"/>
      <c r="I62" s="3256"/>
      <c r="J62" s="3256"/>
      <c r="K62" s="3256"/>
      <c r="L62" s="3256"/>
      <c r="M62" s="3256"/>
      <c r="N62" s="3257"/>
      <c r="O62" s="3256"/>
      <c r="P62" s="3256"/>
      <c r="Q62" s="3256"/>
      <c r="R62" s="3256"/>
      <c r="S62" s="3256"/>
      <c r="T62" s="3257"/>
      <c r="U62" s="3256"/>
      <c r="V62" s="3218" t="s">
        <v>1509</v>
      </c>
      <c r="W62" s="3223" t="b">
        <f t="shared" si="0"/>
        <v>1</v>
      </c>
      <c r="X62" s="3258">
        <f>+T62-'Departmental PL'!V97</f>
        <v>0</v>
      </c>
      <c r="Y62" s="3258">
        <f>+U62-'Departmental PL'!W97</f>
        <v>0</v>
      </c>
      <c r="Z62" s="3228">
        <f>+T62-'Departmental PL'!V97</f>
        <v>0</v>
      </c>
      <c r="AA62" s="3228">
        <f>+U62-'Departmental PL'!W97</f>
        <v>0</v>
      </c>
      <c r="AC62" s="3228">
        <f t="shared" si="1"/>
        <v>0</v>
      </c>
      <c r="AD62" s="3228">
        <f t="shared" si="2"/>
        <v>0</v>
      </c>
      <c r="AF62" s="3233">
        <f t="shared" si="3"/>
        <v>0</v>
      </c>
      <c r="AG62" s="3233">
        <f t="shared" si="4"/>
        <v>0</v>
      </c>
      <c r="AH62" s="3223" t="b">
        <f t="shared" si="5"/>
        <v>1</v>
      </c>
      <c r="AI62" s="3259" t="s">
        <v>1515</v>
      </c>
      <c r="AJ62" s="3260" t="s">
        <v>768</v>
      </c>
      <c r="AK62" s="3259" t="s">
        <v>1509</v>
      </c>
      <c r="AL62" s="3244">
        <v>0</v>
      </c>
      <c r="AM62" s="3244">
        <v>2</v>
      </c>
      <c r="AO62" s="3244">
        <v>3</v>
      </c>
      <c r="AQ62" s="3244">
        <v>602</v>
      </c>
      <c r="AS62" s="3244">
        <v>256</v>
      </c>
      <c r="AU62" s="3244">
        <v>362</v>
      </c>
      <c r="AW62" s="3244">
        <v>-106</v>
      </c>
      <c r="AY62" s="3244">
        <v>13</v>
      </c>
      <c r="BA62" s="3244">
        <v>138</v>
      </c>
      <c r="BC62" s="3244">
        <v>-258</v>
      </c>
      <c r="BE62" s="3223">
        <f t="shared" si="7"/>
        <v>66</v>
      </c>
      <c r="BF62" s="3223" t="b">
        <f t="shared" si="6"/>
        <v>1</v>
      </c>
      <c r="BG62" s="3269" t="s">
        <v>1509</v>
      </c>
      <c r="BH62" s="3269">
        <v>0</v>
      </c>
      <c r="BI62" s="3269">
        <v>2</v>
      </c>
      <c r="BJ62" s="3269" t="s">
        <v>1196</v>
      </c>
      <c r="BK62" s="3269">
        <v>3</v>
      </c>
      <c r="BL62" s="3269" t="s">
        <v>1196</v>
      </c>
      <c r="BM62" s="3269">
        <v>602</v>
      </c>
      <c r="BN62" s="3269" t="s">
        <v>1196</v>
      </c>
      <c r="BO62" s="3269">
        <v>256</v>
      </c>
      <c r="BP62" s="3269" t="s">
        <v>1196</v>
      </c>
      <c r="BQ62" s="3269">
        <v>362</v>
      </c>
      <c r="BR62" s="3269" t="s">
        <v>1196</v>
      </c>
      <c r="BS62" s="3269">
        <v>-106</v>
      </c>
      <c r="BT62" s="3269" t="s">
        <v>1196</v>
      </c>
      <c r="BU62" s="3269">
        <v>13</v>
      </c>
      <c r="BV62" s="3269" t="s">
        <v>1196</v>
      </c>
      <c r="BW62" s="3269">
        <v>139</v>
      </c>
      <c r="BX62" s="3269" t="s">
        <v>1196</v>
      </c>
      <c r="BY62" s="3269">
        <v>-258</v>
      </c>
    </row>
    <row r="63" spans="1:77" ht="15.2" customHeight="1" x14ac:dyDescent="0.2">
      <c r="A63" s="3254"/>
      <c r="B63" s="3255" t="s">
        <v>1515</v>
      </c>
      <c r="C63" s="3307" t="s">
        <v>1779</v>
      </c>
      <c r="D63" s="3256">
        <v>2</v>
      </c>
      <c r="E63" s="3256">
        <v>0</v>
      </c>
      <c r="F63" s="3256">
        <v>3</v>
      </c>
      <c r="G63" s="3256">
        <v>0</v>
      </c>
      <c r="H63" s="3256">
        <v>446</v>
      </c>
      <c r="I63" s="3256">
        <v>0</v>
      </c>
      <c r="J63" s="3256">
        <v>239</v>
      </c>
      <c r="K63" s="3256">
        <v>0</v>
      </c>
      <c r="L63" s="3256">
        <v>111</v>
      </c>
      <c r="M63" s="3256">
        <v>0</v>
      </c>
      <c r="N63" s="3256">
        <v>129</v>
      </c>
      <c r="O63" s="3256">
        <v>0</v>
      </c>
      <c r="P63" s="3256">
        <v>4</v>
      </c>
      <c r="Q63" s="3256">
        <v>0</v>
      </c>
      <c r="R63" s="3256">
        <v>35</v>
      </c>
      <c r="S63" s="3256">
        <v>0</v>
      </c>
      <c r="T63" s="3257">
        <v>90</v>
      </c>
      <c r="U63" s="3257">
        <v>0</v>
      </c>
      <c r="V63" s="3222" t="s">
        <v>1779</v>
      </c>
      <c r="W63" s="3223" t="b">
        <f t="shared" si="0"/>
        <v>1</v>
      </c>
      <c r="X63" s="3258">
        <f>+T63-'Departmental PL'!V98</f>
        <v>1</v>
      </c>
      <c r="Y63" s="3258">
        <f>+U63-'Departmental PL'!W98</f>
        <v>0</v>
      </c>
      <c r="Z63" s="3228">
        <f>+T63-'Departmental PL'!V98</f>
        <v>1</v>
      </c>
      <c r="AA63" s="3228">
        <f>+U63-'Departmental PL'!W98</f>
        <v>0</v>
      </c>
      <c r="AB63" s="3313"/>
      <c r="AC63" s="3228"/>
      <c r="AD63" s="3228"/>
      <c r="AI63" s="3259"/>
      <c r="AJ63" s="3260"/>
      <c r="AK63" s="3221"/>
      <c r="BG63" s="3213"/>
      <c r="BH63" s="3269"/>
      <c r="BI63" s="3269"/>
      <c r="BJ63" s="3269"/>
      <c r="BK63" s="3262"/>
      <c r="BL63" s="3269"/>
      <c r="BM63" s="3262"/>
      <c r="BN63" s="3269"/>
      <c r="BO63" s="3262"/>
      <c r="BP63" s="3269"/>
      <c r="BQ63" s="3262"/>
      <c r="BR63" s="3269"/>
      <c r="BS63" s="3262"/>
      <c r="BT63" s="3269"/>
      <c r="BU63" s="3262"/>
      <c r="BV63" s="3269"/>
      <c r="BW63" s="3262"/>
      <c r="BX63" s="3269"/>
      <c r="BY63" s="3262"/>
    </row>
    <row r="64" spans="1:77" ht="15.2" customHeight="1" x14ac:dyDescent="0.2">
      <c r="A64" s="3223" t="s">
        <v>1511</v>
      </c>
      <c r="B64" s="3255" t="s">
        <v>1515</v>
      </c>
      <c r="C64" s="3272" t="s">
        <v>1510</v>
      </c>
      <c r="D64" s="3256">
        <v>116</v>
      </c>
      <c r="E64" s="3256">
        <v>156</v>
      </c>
      <c r="F64" s="3256">
        <v>1737</v>
      </c>
      <c r="G64" s="3256">
        <v>1985</v>
      </c>
      <c r="H64" s="3256">
        <v>510516</v>
      </c>
      <c r="I64" s="3256">
        <v>644935</v>
      </c>
      <c r="J64" s="3256">
        <v>146136</v>
      </c>
      <c r="K64" s="3256">
        <v>203136</v>
      </c>
      <c r="L64" s="3256">
        <v>122908</v>
      </c>
      <c r="M64" s="3256">
        <v>144093</v>
      </c>
      <c r="N64" s="3256">
        <v>23228</v>
      </c>
      <c r="O64" s="3256">
        <v>59043</v>
      </c>
      <c r="P64" s="3256">
        <v>6865</v>
      </c>
      <c r="Q64" s="3256">
        <v>8792</v>
      </c>
      <c r="R64" s="3256">
        <v>68521</v>
      </c>
      <c r="S64" s="3256">
        <v>81535</v>
      </c>
      <c r="T64" s="3257">
        <v>-52159</v>
      </c>
      <c r="U64" s="3257">
        <v>-31283</v>
      </c>
      <c r="V64" s="3209" t="s">
        <v>1510</v>
      </c>
      <c r="W64" s="3223" t="b">
        <f t="shared" si="0"/>
        <v>1</v>
      </c>
      <c r="X64" s="3258">
        <f>+T64-'Departmental PL'!V99</f>
        <v>-1</v>
      </c>
      <c r="Y64" s="3258">
        <f>+U64-'Departmental PL'!W99</f>
        <v>1</v>
      </c>
      <c r="Z64" s="3228">
        <f>+T64-'Departmental PL'!V99</f>
        <v>-1</v>
      </c>
      <c r="AA64" s="3228">
        <f>+U64-'Departmental PL'!W99</f>
        <v>1</v>
      </c>
      <c r="AC64" s="3228">
        <f t="shared" si="1"/>
        <v>0</v>
      </c>
      <c r="AD64" s="3228">
        <f t="shared" si="2"/>
        <v>0</v>
      </c>
      <c r="AF64" s="3233">
        <f t="shared" si="3"/>
        <v>1</v>
      </c>
      <c r="AG64" s="3233">
        <f t="shared" si="4"/>
        <v>-1</v>
      </c>
      <c r="AH64" s="3223" t="b">
        <f t="shared" si="5"/>
        <v>1</v>
      </c>
      <c r="AI64" s="3259" t="s">
        <v>1515</v>
      </c>
      <c r="AJ64" s="3260" t="s">
        <v>768</v>
      </c>
      <c r="AK64" s="3259" t="s">
        <v>1510</v>
      </c>
      <c r="AL64" s="3244">
        <v>122</v>
      </c>
      <c r="AM64" s="3244">
        <v>236</v>
      </c>
      <c r="AN64" s="3244">
        <v>1563</v>
      </c>
      <c r="AO64" s="3244">
        <v>2224</v>
      </c>
      <c r="AP64" s="3244">
        <v>497957</v>
      </c>
      <c r="AQ64" s="3244">
        <v>926634</v>
      </c>
      <c r="AR64" s="3244">
        <v>165950</v>
      </c>
      <c r="AS64" s="3244">
        <v>313207</v>
      </c>
      <c r="AT64" s="3244">
        <v>110902</v>
      </c>
      <c r="AU64" s="3244">
        <v>262115</v>
      </c>
      <c r="AV64" s="3244">
        <v>55012</v>
      </c>
      <c r="AW64" s="3244">
        <v>51128</v>
      </c>
      <c r="AX64" s="3244">
        <v>6995</v>
      </c>
      <c r="AY64" s="3244">
        <v>16311</v>
      </c>
      <c r="AZ64" s="3244">
        <v>63639</v>
      </c>
      <c r="BA64" s="3244">
        <v>132034</v>
      </c>
      <c r="BB64" s="3244">
        <v>-15563</v>
      </c>
      <c r="BC64" s="3244">
        <v>-97226</v>
      </c>
      <c r="BE64" s="3223">
        <f>BE62+1</f>
        <v>67</v>
      </c>
      <c r="BF64" s="3223" t="b">
        <f t="shared" si="6"/>
        <v>1</v>
      </c>
      <c r="BG64" s="3269" t="s">
        <v>1510</v>
      </c>
      <c r="BH64" s="3269">
        <v>122</v>
      </c>
      <c r="BI64" s="3269">
        <v>236</v>
      </c>
      <c r="BJ64" s="3262">
        <v>1563</v>
      </c>
      <c r="BK64" s="3262">
        <v>2224</v>
      </c>
      <c r="BL64" s="3262">
        <v>497982</v>
      </c>
      <c r="BM64" s="3262">
        <v>926646</v>
      </c>
      <c r="BN64" s="3262">
        <v>165944</v>
      </c>
      <c r="BO64" s="3262">
        <v>313217</v>
      </c>
      <c r="BP64" s="3262">
        <v>110926</v>
      </c>
      <c r="BQ64" s="3262">
        <v>262098</v>
      </c>
      <c r="BR64" s="3262">
        <v>55018</v>
      </c>
      <c r="BS64" s="3262">
        <v>51119</v>
      </c>
      <c r="BT64" s="3262">
        <v>6975</v>
      </c>
      <c r="BU64" s="3262">
        <v>16310</v>
      </c>
      <c r="BV64" s="3262">
        <v>63605</v>
      </c>
      <c r="BW64" s="3262">
        <v>132036</v>
      </c>
      <c r="BX64" s="3262">
        <v>-15562</v>
      </c>
      <c r="BY64" s="3262">
        <v>-97227</v>
      </c>
    </row>
    <row r="65" spans="1:77" ht="15.2" customHeight="1" x14ac:dyDescent="0.2">
      <c r="A65" s="3223">
        <v>4660</v>
      </c>
      <c r="B65" s="3255" t="s">
        <v>1515</v>
      </c>
      <c r="C65" s="3272" t="s">
        <v>1511</v>
      </c>
      <c r="D65" s="3256"/>
      <c r="E65" s="3256"/>
      <c r="F65" s="3315"/>
      <c r="G65" s="3256"/>
      <c r="H65" s="3315"/>
      <c r="I65" s="3256"/>
      <c r="J65" s="3315"/>
      <c r="K65" s="3256"/>
      <c r="L65" s="3315"/>
      <c r="M65" s="3256"/>
      <c r="N65" s="3256"/>
      <c r="O65" s="3256"/>
      <c r="P65" s="3315"/>
      <c r="Q65" s="3256"/>
      <c r="R65" s="3315"/>
      <c r="S65" s="3256"/>
      <c r="T65" s="3256"/>
      <c r="U65" s="3256"/>
      <c r="V65" s="3218" t="s">
        <v>1511</v>
      </c>
      <c r="W65" s="3223" t="b">
        <f t="shared" si="0"/>
        <v>1</v>
      </c>
      <c r="X65" s="3258">
        <f>+T65-'Departmental PL'!V100</f>
        <v>0</v>
      </c>
      <c r="Y65" s="3258">
        <f>+U65-'Departmental PL'!W100</f>
        <v>0</v>
      </c>
      <c r="Z65" s="3228">
        <f>+T65-'Departmental PL'!V100</f>
        <v>0</v>
      </c>
      <c r="AA65" s="3228">
        <f>+U65-'Departmental PL'!W100</f>
        <v>0</v>
      </c>
      <c r="AC65" s="3228">
        <f t="shared" si="1"/>
        <v>0</v>
      </c>
      <c r="AD65" s="3228">
        <f t="shared" si="2"/>
        <v>0</v>
      </c>
      <c r="AF65" s="3233">
        <f t="shared" si="3"/>
        <v>0</v>
      </c>
      <c r="AG65" s="3233">
        <f t="shared" si="4"/>
        <v>0</v>
      </c>
      <c r="AH65" s="3223" t="b">
        <f t="shared" si="5"/>
        <v>1</v>
      </c>
      <c r="AI65" s="3259"/>
      <c r="AJ65" s="3260"/>
      <c r="AK65" s="3223" t="s">
        <v>1511</v>
      </c>
      <c r="BE65" s="3223">
        <f t="shared" si="7"/>
        <v>68</v>
      </c>
      <c r="BF65" s="3223" t="b">
        <f t="shared" si="6"/>
        <v>1</v>
      </c>
      <c r="BG65" s="3213" t="s">
        <v>1511</v>
      </c>
      <c r="BH65" s="3269"/>
      <c r="BI65" s="3269"/>
      <c r="BJ65" s="3262"/>
      <c r="BK65" s="3262"/>
      <c r="BL65" s="3262"/>
      <c r="BM65" s="3262"/>
      <c r="BN65" s="3262"/>
      <c r="BO65" s="3262"/>
      <c r="BP65" s="3262"/>
      <c r="BQ65" s="3262"/>
      <c r="BR65" s="3262"/>
      <c r="BS65" s="3262"/>
      <c r="BT65" s="3262"/>
      <c r="BU65" s="3262"/>
      <c r="BV65" s="3262"/>
      <c r="BW65" s="3262"/>
      <c r="BX65" s="3262"/>
      <c r="BY65" s="3262"/>
    </row>
    <row r="66" spans="1:77" ht="15.2" customHeight="1" x14ac:dyDescent="0.2">
      <c r="A66" s="3223" t="s">
        <v>1512</v>
      </c>
      <c r="B66" s="3255" t="s">
        <v>1515</v>
      </c>
      <c r="C66" s="3204" t="s">
        <v>2284</v>
      </c>
      <c r="D66" s="3256"/>
      <c r="E66" s="3256"/>
      <c r="F66" s="3315"/>
      <c r="G66" s="3256"/>
      <c r="H66" s="3315"/>
      <c r="I66" s="3256"/>
      <c r="J66" s="3315"/>
      <c r="K66" s="3256"/>
      <c r="L66" s="3315"/>
      <c r="M66" s="3256"/>
      <c r="N66" s="3256"/>
      <c r="O66" s="3256"/>
      <c r="P66" s="3315"/>
      <c r="Q66" s="3256"/>
      <c r="R66" s="3315"/>
      <c r="S66" s="3256"/>
      <c r="T66" s="3256"/>
      <c r="U66" s="3256"/>
      <c r="V66" s="3218" t="s">
        <v>2284</v>
      </c>
      <c r="W66" s="3223" t="b">
        <f t="shared" si="0"/>
        <v>1</v>
      </c>
      <c r="X66" s="3258">
        <f>+T66-'Departmental PL'!V101</f>
        <v>0</v>
      </c>
      <c r="Y66" s="3258">
        <f>+U66-'Departmental PL'!W101</f>
        <v>0</v>
      </c>
      <c r="Z66" s="3228">
        <f>+T66-'Departmental PL'!V101</f>
        <v>0</v>
      </c>
      <c r="AA66" s="3228">
        <f>+U66-'Departmental PL'!W101</f>
        <v>0</v>
      </c>
      <c r="AC66" s="3228">
        <f t="shared" si="1"/>
        <v>0</v>
      </c>
      <c r="AD66" s="3228">
        <f t="shared" si="2"/>
        <v>0</v>
      </c>
      <c r="AF66" s="3233">
        <f t="shared" si="3"/>
        <v>0</v>
      </c>
      <c r="AG66" s="3233">
        <f t="shared" si="4"/>
        <v>0</v>
      </c>
      <c r="AH66" s="3223" t="b">
        <f t="shared" si="5"/>
        <v>0</v>
      </c>
      <c r="AI66" s="3259"/>
      <c r="AJ66" s="3260"/>
      <c r="AK66" s="3221">
        <v>4660</v>
      </c>
      <c r="BE66" s="3223">
        <f t="shared" si="7"/>
        <v>69</v>
      </c>
      <c r="BF66" s="3223" t="b">
        <f t="shared" si="6"/>
        <v>0</v>
      </c>
      <c r="BG66" s="3213">
        <v>4660</v>
      </c>
      <c r="BH66" s="3269"/>
      <c r="BI66" s="3269"/>
      <c r="BJ66" s="3262"/>
      <c r="BK66" s="3262"/>
      <c r="BL66" s="3262"/>
      <c r="BM66" s="3262"/>
      <c r="BN66" s="3262"/>
      <c r="BO66" s="3262"/>
      <c r="BP66" s="3262"/>
      <c r="BQ66" s="3262"/>
      <c r="BR66" s="3262"/>
      <c r="BS66" s="3262"/>
      <c r="BT66" s="3262"/>
      <c r="BU66" s="3262"/>
      <c r="BV66" s="3262"/>
      <c r="BW66" s="3262"/>
      <c r="BX66" s="3262"/>
      <c r="BY66" s="3262"/>
    </row>
    <row r="67" spans="1:77" ht="15.2" customHeight="1" x14ac:dyDescent="0.2">
      <c r="A67" s="3223" t="s">
        <v>1513</v>
      </c>
      <c r="B67" s="3255" t="s">
        <v>1515</v>
      </c>
      <c r="C67" s="3272" t="s">
        <v>1512</v>
      </c>
      <c r="D67" s="3256">
        <v>4324</v>
      </c>
      <c r="E67" s="3256">
        <v>5074</v>
      </c>
      <c r="F67" s="3256">
        <v>5747</v>
      </c>
      <c r="G67" s="3256">
        <v>6593</v>
      </c>
      <c r="H67" s="3256">
        <v>879071</v>
      </c>
      <c r="I67" s="3256">
        <v>980356</v>
      </c>
      <c r="J67" s="3256">
        <v>299735</v>
      </c>
      <c r="K67" s="3256">
        <v>331763</v>
      </c>
      <c r="L67" s="3256">
        <v>73544</v>
      </c>
      <c r="M67" s="3256">
        <v>88895</v>
      </c>
      <c r="N67" s="3256">
        <v>226191</v>
      </c>
      <c r="O67" s="3256">
        <v>242867</v>
      </c>
      <c r="P67" s="3256">
        <v>9444</v>
      </c>
      <c r="Q67" s="3256">
        <v>10390</v>
      </c>
      <c r="R67" s="3256">
        <v>35513</v>
      </c>
      <c r="S67" s="3256">
        <v>58644</v>
      </c>
      <c r="T67" s="3256">
        <v>181234</v>
      </c>
      <c r="U67" s="3256">
        <v>173833</v>
      </c>
      <c r="V67" s="3209" t="s">
        <v>1512</v>
      </c>
      <c r="W67" s="3223" t="b">
        <f t="shared" si="0"/>
        <v>1</v>
      </c>
      <c r="X67" s="3258">
        <f>+T67-'Departmental PL'!V102</f>
        <v>0</v>
      </c>
      <c r="Y67" s="3258">
        <f>+U67-'Departmental PL'!W102</f>
        <v>-1</v>
      </c>
      <c r="Z67" s="3228">
        <f>+T67-'Departmental PL'!V102</f>
        <v>0</v>
      </c>
      <c r="AA67" s="3228">
        <f>+U67-'Departmental PL'!W102</f>
        <v>-1</v>
      </c>
      <c r="AC67" s="3228">
        <f t="shared" si="1"/>
        <v>0</v>
      </c>
      <c r="AD67" s="3228">
        <f t="shared" si="2"/>
        <v>1</v>
      </c>
      <c r="AF67" s="3233">
        <f t="shared" si="3"/>
        <v>0</v>
      </c>
      <c r="AG67" s="3233">
        <f t="shared" si="4"/>
        <v>0</v>
      </c>
      <c r="AH67" s="3223" t="b">
        <f t="shared" si="5"/>
        <v>1</v>
      </c>
      <c r="AI67" s="3259" t="s">
        <v>1515</v>
      </c>
      <c r="AJ67" s="3260" t="s">
        <v>768</v>
      </c>
      <c r="AK67" s="3259" t="s">
        <v>1512</v>
      </c>
      <c r="AL67" s="3244">
        <v>3894</v>
      </c>
      <c r="AM67" s="3244">
        <v>3487</v>
      </c>
      <c r="AN67" s="3244">
        <v>5107</v>
      </c>
      <c r="AO67" s="3244">
        <v>8125</v>
      </c>
      <c r="AP67" s="3244">
        <v>756647</v>
      </c>
      <c r="AQ67" s="3244">
        <v>1238492</v>
      </c>
      <c r="AR67" s="3244">
        <v>258729</v>
      </c>
      <c r="AS67" s="3244">
        <v>443368</v>
      </c>
      <c r="AT67" s="3244">
        <v>68077</v>
      </c>
      <c r="AU67" s="3244">
        <v>98004</v>
      </c>
      <c r="AV67" s="3244">
        <v>190472</v>
      </c>
      <c r="AW67" s="3244">
        <v>345486</v>
      </c>
      <c r="AX67" s="3244">
        <v>9227</v>
      </c>
      <c r="AY67" s="3244">
        <v>19623</v>
      </c>
      <c r="AZ67" s="3244">
        <v>46275</v>
      </c>
      <c r="BA67" s="3244">
        <v>62963</v>
      </c>
      <c r="BB67" s="3244">
        <v>136709</v>
      </c>
      <c r="BC67" s="3244">
        <v>261868</v>
      </c>
      <c r="BE67" s="3223">
        <f t="shared" si="7"/>
        <v>70</v>
      </c>
      <c r="BF67" s="3223" t="b">
        <f t="shared" si="6"/>
        <v>1</v>
      </c>
      <c r="BG67" s="3269" t="s">
        <v>1512</v>
      </c>
      <c r="BH67" s="3262">
        <v>3894</v>
      </c>
      <c r="BI67" s="3262">
        <v>3487</v>
      </c>
      <c r="BJ67" s="3262">
        <v>5107</v>
      </c>
      <c r="BK67" s="3262">
        <v>8125</v>
      </c>
      <c r="BL67" s="3262">
        <v>756647</v>
      </c>
      <c r="BM67" s="3262">
        <v>1238492</v>
      </c>
      <c r="BN67" s="3262">
        <v>258721</v>
      </c>
      <c r="BO67" s="3262">
        <v>443375</v>
      </c>
      <c r="BP67" s="3262">
        <v>68277</v>
      </c>
      <c r="BQ67" s="3262">
        <v>97924</v>
      </c>
      <c r="BR67" s="3262">
        <v>190444</v>
      </c>
      <c r="BS67" s="3262">
        <v>345451</v>
      </c>
      <c r="BT67" s="3262">
        <v>8032</v>
      </c>
      <c r="BU67" s="3262">
        <v>19879</v>
      </c>
      <c r="BV67" s="3262">
        <v>45841</v>
      </c>
      <c r="BW67" s="3262">
        <v>63715</v>
      </c>
      <c r="BX67" s="3262">
        <v>136572</v>
      </c>
      <c r="BY67" s="3262">
        <v>261857</v>
      </c>
    </row>
    <row r="68" spans="1:77" ht="15.2" customHeight="1" x14ac:dyDescent="0.2">
      <c r="A68" s="3223" t="s">
        <v>1517</v>
      </c>
      <c r="B68" s="3255" t="s">
        <v>1515</v>
      </c>
      <c r="C68" s="3272" t="s">
        <v>1513</v>
      </c>
      <c r="D68" s="3256">
        <v>0</v>
      </c>
      <c r="E68" s="3256">
        <v>1</v>
      </c>
      <c r="F68" s="3256">
        <v>0</v>
      </c>
      <c r="G68" s="3256">
        <v>0</v>
      </c>
      <c r="H68" s="3256">
        <v>0</v>
      </c>
      <c r="I68" s="3256">
        <v>0</v>
      </c>
      <c r="J68" s="3256">
        <v>0</v>
      </c>
      <c r="K68" s="3256">
        <v>0</v>
      </c>
      <c r="L68" s="3256">
        <v>0</v>
      </c>
      <c r="M68" s="3256">
        <v>0</v>
      </c>
      <c r="N68" s="3256">
        <v>0</v>
      </c>
      <c r="O68" s="3256">
        <v>0</v>
      </c>
      <c r="P68" s="3256">
        <v>0</v>
      </c>
      <c r="Q68" s="3256">
        <v>0</v>
      </c>
      <c r="R68" s="3256">
        <v>0</v>
      </c>
      <c r="S68" s="3256">
        <v>0</v>
      </c>
      <c r="T68" s="3256">
        <v>0</v>
      </c>
      <c r="U68" s="3256">
        <v>0</v>
      </c>
      <c r="V68" s="3209" t="s">
        <v>1513</v>
      </c>
      <c r="W68" s="3223" t="b">
        <f t="shared" ref="W68:W131" si="8">V68=C68</f>
        <v>1</v>
      </c>
      <c r="X68" s="3258">
        <f>+T68-'Departmental PL'!V103</f>
        <v>0</v>
      </c>
      <c r="Y68" s="3258">
        <f>+U68-'Departmental PL'!W103</f>
        <v>0</v>
      </c>
      <c r="Z68" s="3228">
        <f>+T68-'Departmental PL'!V103</f>
        <v>0</v>
      </c>
      <c r="AA68" s="3228">
        <f>+U68-'Departmental PL'!W103</f>
        <v>0</v>
      </c>
      <c r="AC68" s="3228">
        <f t="shared" si="1"/>
        <v>0</v>
      </c>
      <c r="AD68" s="3228">
        <f t="shared" si="2"/>
        <v>0</v>
      </c>
      <c r="AF68" s="3233">
        <f t="shared" si="3"/>
        <v>0</v>
      </c>
      <c r="AG68" s="3233">
        <f t="shared" si="4"/>
        <v>0</v>
      </c>
      <c r="AH68" s="3223" t="b">
        <f t="shared" si="5"/>
        <v>1</v>
      </c>
      <c r="AI68" s="3259" t="s">
        <v>1515</v>
      </c>
      <c r="AJ68" s="3260" t="s">
        <v>768</v>
      </c>
      <c r="AK68" s="3259" t="s">
        <v>1513</v>
      </c>
      <c r="AL68" s="3244">
        <v>1</v>
      </c>
      <c r="AM68" s="3244">
        <v>0</v>
      </c>
      <c r="AN68" s="3244">
        <v>0</v>
      </c>
      <c r="AP68" s="3244">
        <v>0</v>
      </c>
      <c r="AR68" s="3244">
        <v>0</v>
      </c>
      <c r="AT68" s="3244">
        <v>0</v>
      </c>
      <c r="AV68" s="3244">
        <v>0</v>
      </c>
      <c r="AX68" s="3244">
        <v>0</v>
      </c>
      <c r="AZ68" s="3244">
        <v>0</v>
      </c>
      <c r="BB68" s="3244">
        <v>0</v>
      </c>
      <c r="BE68" s="3223">
        <f t="shared" si="7"/>
        <v>71</v>
      </c>
      <c r="BF68" s="3223" t="b">
        <f t="shared" si="6"/>
        <v>1</v>
      </c>
      <c r="BG68" s="3269" t="s">
        <v>1513</v>
      </c>
      <c r="BH68" s="3269">
        <v>1</v>
      </c>
      <c r="BI68" s="3269">
        <v>0</v>
      </c>
      <c r="BJ68" s="3269">
        <v>0</v>
      </c>
      <c r="BK68" s="3269" t="s">
        <v>1196</v>
      </c>
      <c r="BL68" s="3269">
        <v>0</v>
      </c>
      <c r="BM68" s="3269" t="s">
        <v>1196</v>
      </c>
      <c r="BN68" s="3269">
        <v>0</v>
      </c>
      <c r="BO68" s="3269" t="s">
        <v>1196</v>
      </c>
      <c r="BP68" s="3269">
        <v>0</v>
      </c>
      <c r="BQ68" s="3269" t="s">
        <v>1196</v>
      </c>
      <c r="BR68" s="3269">
        <v>0</v>
      </c>
      <c r="BS68" s="3269" t="s">
        <v>1196</v>
      </c>
      <c r="BT68" s="3269">
        <v>0</v>
      </c>
      <c r="BU68" s="3269" t="s">
        <v>1196</v>
      </c>
      <c r="BV68" s="3269">
        <v>0</v>
      </c>
      <c r="BW68" s="3269" t="s">
        <v>1196</v>
      </c>
      <c r="BX68" s="3269">
        <v>0</v>
      </c>
      <c r="BY68" s="3269" t="s">
        <v>1196</v>
      </c>
    </row>
    <row r="69" spans="1:77" ht="15.2" customHeight="1" x14ac:dyDescent="0.2">
      <c r="A69" s="3297" t="s">
        <v>1515</v>
      </c>
      <c r="B69" s="3255" t="s">
        <v>1515</v>
      </c>
      <c r="C69" s="3272" t="s">
        <v>1517</v>
      </c>
      <c r="D69" s="3256"/>
      <c r="E69" s="3256"/>
      <c r="F69" s="3256"/>
      <c r="G69" s="3256"/>
      <c r="H69" s="3256"/>
      <c r="I69" s="3256"/>
      <c r="J69" s="3256"/>
      <c r="K69" s="3256"/>
      <c r="L69" s="3256"/>
      <c r="M69" s="3256"/>
      <c r="N69" s="3256"/>
      <c r="O69" s="3256"/>
      <c r="P69" s="3256"/>
      <c r="Q69" s="3256"/>
      <c r="R69" s="3256"/>
      <c r="S69" s="3256"/>
      <c r="T69" s="3256"/>
      <c r="U69" s="3256"/>
      <c r="V69" s="3218" t="s">
        <v>1517</v>
      </c>
      <c r="W69" s="3223" t="b">
        <f t="shared" si="8"/>
        <v>1</v>
      </c>
      <c r="X69" s="3258">
        <f>+T69-'Departmental PL'!V104</f>
        <v>0</v>
      </c>
      <c r="Y69" s="3258">
        <f>+U69-'Departmental PL'!W104</f>
        <v>0</v>
      </c>
      <c r="Z69" s="3228">
        <f>+T69-'Departmental PL'!V104</f>
        <v>0</v>
      </c>
      <c r="AA69" s="3228">
        <f>+U69-'Departmental PL'!W104</f>
        <v>0</v>
      </c>
      <c r="AC69" s="3228">
        <f t="shared" si="1"/>
        <v>0</v>
      </c>
      <c r="AD69" s="3228">
        <f t="shared" si="2"/>
        <v>0</v>
      </c>
      <c r="AF69" s="3233">
        <f t="shared" si="3"/>
        <v>0</v>
      </c>
      <c r="AG69" s="3233">
        <f t="shared" si="4"/>
        <v>0</v>
      </c>
      <c r="AH69" s="3223" t="b">
        <f t="shared" si="5"/>
        <v>1</v>
      </c>
      <c r="AI69" s="3259"/>
      <c r="AJ69" s="3260"/>
      <c r="AK69" s="3223" t="s">
        <v>1517</v>
      </c>
      <c r="BE69" s="3223">
        <f t="shared" si="7"/>
        <v>72</v>
      </c>
      <c r="BF69" s="3223" t="b">
        <f t="shared" si="6"/>
        <v>1</v>
      </c>
      <c r="BG69" s="3213" t="s">
        <v>1517</v>
      </c>
      <c r="BH69" s="3269"/>
      <c r="BI69" s="3269"/>
      <c r="BJ69" s="3269"/>
      <c r="BK69" s="3269"/>
      <c r="BL69" s="3269"/>
      <c r="BM69" s="3269"/>
      <c r="BN69" s="3269"/>
      <c r="BO69" s="3269"/>
      <c r="BP69" s="3269"/>
      <c r="BQ69" s="3269"/>
      <c r="BR69" s="3269"/>
      <c r="BS69" s="3269"/>
      <c r="BT69" s="3269"/>
      <c r="BU69" s="3269"/>
      <c r="BV69" s="3269"/>
      <c r="BW69" s="3269"/>
      <c r="BX69" s="3269"/>
      <c r="BY69" s="3269"/>
    </row>
    <row r="70" spans="1:77" s="3446" customFormat="1" ht="15.2" customHeight="1" x14ac:dyDescent="0.2">
      <c r="A70" s="3459" t="s">
        <v>23</v>
      </c>
      <c r="B70" s="3468" t="s">
        <v>1515</v>
      </c>
      <c r="C70" s="3469" t="s">
        <v>2610</v>
      </c>
      <c r="D70" s="3468">
        <v>4490</v>
      </c>
      <c r="E70" s="3468">
        <v>5229</v>
      </c>
      <c r="F70" s="3468">
        <v>9617</v>
      </c>
      <c r="G70" s="3468">
        <v>10858</v>
      </c>
      <c r="H70" s="3468">
        <v>3102901</v>
      </c>
      <c r="I70" s="3468">
        <v>3474271</v>
      </c>
      <c r="J70" s="3468">
        <v>1009909</v>
      </c>
      <c r="K70" s="3468">
        <v>1168392</v>
      </c>
      <c r="L70" s="3468">
        <v>454261</v>
      </c>
      <c r="M70" s="3468">
        <v>518581</v>
      </c>
      <c r="N70" s="3468">
        <v>555648</v>
      </c>
      <c r="O70" s="3468">
        <v>649811</v>
      </c>
      <c r="P70" s="3468">
        <v>27644</v>
      </c>
      <c r="Q70" s="3468">
        <v>32853</v>
      </c>
      <c r="R70" s="3468">
        <v>204337</v>
      </c>
      <c r="S70" s="3468">
        <v>249325</v>
      </c>
      <c r="T70" s="3468">
        <v>323668</v>
      </c>
      <c r="U70" s="3468">
        <v>367633</v>
      </c>
      <c r="V70" s="3470" t="s">
        <v>2610</v>
      </c>
      <c r="W70" s="3223" t="b">
        <f t="shared" si="8"/>
        <v>1</v>
      </c>
      <c r="X70" s="3468">
        <f>+T70-'Departmental PL'!V105</f>
        <v>0</v>
      </c>
      <c r="Y70" s="3468">
        <f>+U70-'Departmental PL'!W105</f>
        <v>1</v>
      </c>
      <c r="Z70" s="3446">
        <f>+T70-'Departmental PL'!V105</f>
        <v>0</v>
      </c>
      <c r="AA70" s="3446">
        <f>+U70-'Departmental PL'!W105</f>
        <v>1</v>
      </c>
      <c r="AC70" s="3446">
        <f t="shared" si="1"/>
        <v>0</v>
      </c>
      <c r="AD70" s="3446">
        <f t="shared" si="2"/>
        <v>0</v>
      </c>
      <c r="AF70" s="3446">
        <f t="shared" si="3"/>
        <v>-1</v>
      </c>
      <c r="AG70" s="3446">
        <f t="shared" si="4"/>
        <v>0</v>
      </c>
      <c r="AH70" s="3446" t="b">
        <f t="shared" si="5"/>
        <v>0</v>
      </c>
      <c r="AI70" s="3471" t="s">
        <v>1515</v>
      </c>
      <c r="AJ70" s="3471" t="s">
        <v>768</v>
      </c>
      <c r="AK70" s="3471" t="s">
        <v>2031</v>
      </c>
      <c r="AL70" s="3471">
        <v>4005</v>
      </c>
      <c r="AM70" s="3471">
        <v>3541</v>
      </c>
      <c r="AN70" s="3471">
        <v>8443</v>
      </c>
      <c r="AO70" s="3471">
        <v>12392</v>
      </c>
      <c r="AP70" s="3471">
        <v>2681840</v>
      </c>
      <c r="AQ70" s="3471">
        <v>3610762</v>
      </c>
      <c r="AR70" s="3471">
        <v>917393</v>
      </c>
      <c r="AS70" s="3471">
        <v>1285550</v>
      </c>
      <c r="AT70" s="3471">
        <v>401538</v>
      </c>
      <c r="AU70" s="3471">
        <v>621820</v>
      </c>
      <c r="AV70" s="3471">
        <v>515540</v>
      </c>
      <c r="AW70" s="3471">
        <v>663732</v>
      </c>
      <c r="AX70" s="3471">
        <v>26913</v>
      </c>
      <c r="AY70" s="3471">
        <v>48443</v>
      </c>
      <c r="AZ70" s="3471">
        <v>194990</v>
      </c>
      <c r="BA70" s="3471">
        <v>282507</v>
      </c>
      <c r="BB70" s="3471">
        <v>295293</v>
      </c>
      <c r="BC70" s="3471">
        <v>331615</v>
      </c>
      <c r="BE70" s="3446">
        <f t="shared" si="7"/>
        <v>73</v>
      </c>
      <c r="BF70" s="3446" t="b">
        <f t="shared" si="6"/>
        <v>0</v>
      </c>
      <c r="BG70" s="3472" t="s">
        <v>1515</v>
      </c>
      <c r="BH70" s="3467">
        <v>4005</v>
      </c>
      <c r="BI70" s="3467">
        <v>3541</v>
      </c>
      <c r="BJ70" s="3467">
        <v>8443</v>
      </c>
      <c r="BK70" s="3467">
        <v>12392</v>
      </c>
      <c r="BL70" s="3467">
        <v>2681868</v>
      </c>
      <c r="BM70" s="3467">
        <v>3610773</v>
      </c>
      <c r="BN70" s="3467">
        <v>917387</v>
      </c>
      <c r="BO70" s="3467">
        <v>1285552</v>
      </c>
      <c r="BP70" s="3467">
        <v>401888</v>
      </c>
      <c r="BQ70" s="3467">
        <v>621874</v>
      </c>
      <c r="BR70" s="3467">
        <v>515499</v>
      </c>
      <c r="BS70" s="3467">
        <v>663678</v>
      </c>
      <c r="BT70" s="3467">
        <v>25598</v>
      </c>
      <c r="BU70" s="3467">
        <v>48796</v>
      </c>
      <c r="BV70" s="3467">
        <v>194736</v>
      </c>
      <c r="BW70" s="3467">
        <v>283284</v>
      </c>
      <c r="BX70" s="3467">
        <v>295164</v>
      </c>
      <c r="BY70" s="3467">
        <v>331598</v>
      </c>
    </row>
    <row r="71" spans="1:77" s="3446" customFormat="1" ht="15.2" customHeight="1" x14ac:dyDescent="0.2">
      <c r="A71" s="3459" t="s">
        <v>23</v>
      </c>
      <c r="B71" s="3460"/>
      <c r="C71" s="3482" t="s">
        <v>3900</v>
      </c>
      <c r="D71" s="3483">
        <v>63354</v>
      </c>
      <c r="E71" s="3462">
        <v>52976</v>
      </c>
      <c r="F71" s="3462">
        <v>446751</v>
      </c>
      <c r="G71" s="3462">
        <v>276268</v>
      </c>
      <c r="H71" s="3462">
        <v>159763991</v>
      </c>
      <c r="I71" s="3462">
        <v>135895434</v>
      </c>
      <c r="J71" s="3462">
        <v>64502292</v>
      </c>
      <c r="K71" s="3462">
        <v>59039823</v>
      </c>
      <c r="L71" s="3462">
        <v>37759412</v>
      </c>
      <c r="M71" s="3462">
        <v>31635842</v>
      </c>
      <c r="N71" s="3462">
        <v>26742880</v>
      </c>
      <c r="O71" s="3462">
        <v>27403981</v>
      </c>
      <c r="P71" s="3462">
        <v>1720802</v>
      </c>
      <c r="Q71" s="3462">
        <v>1389568</v>
      </c>
      <c r="R71" s="3462">
        <v>9701869</v>
      </c>
      <c r="S71" s="3462">
        <v>8488488</v>
      </c>
      <c r="T71" s="3462">
        <v>15320209</v>
      </c>
      <c r="U71" s="3463">
        <v>17525925</v>
      </c>
      <c r="V71" s="3481" t="s">
        <v>3900</v>
      </c>
      <c r="W71" s="3223" t="b">
        <f t="shared" si="8"/>
        <v>1</v>
      </c>
      <c r="X71" s="3466"/>
      <c r="Y71" s="3466"/>
      <c r="Z71" s="3446">
        <f>+T71-'Departmental PL'!V106</f>
        <v>15320209</v>
      </c>
      <c r="AA71" s="3446">
        <f>+U71-'Departmental PL'!W106</f>
        <v>17525925</v>
      </c>
      <c r="AC71" s="3446">
        <f t="shared" si="1"/>
        <v>0</v>
      </c>
      <c r="AD71" s="3446">
        <f t="shared" si="2"/>
        <v>0</v>
      </c>
      <c r="AF71" s="3446">
        <f t="shared" si="3"/>
        <v>0</v>
      </c>
      <c r="AG71" s="3446">
        <f t="shared" si="4"/>
        <v>0</v>
      </c>
      <c r="AH71" s="3446" t="b">
        <f t="shared" si="5"/>
        <v>0</v>
      </c>
      <c r="AI71" s="3467"/>
      <c r="AJ71" s="3467"/>
      <c r="AK71" s="3467"/>
      <c r="AL71" s="3467"/>
      <c r="AM71" s="3467"/>
      <c r="AN71" s="3467"/>
      <c r="AO71" s="3467"/>
      <c r="AP71" s="3467"/>
      <c r="AQ71" s="3467"/>
      <c r="AR71" s="3467"/>
      <c r="AS71" s="3467"/>
      <c r="AT71" s="3467"/>
      <c r="AU71" s="3467"/>
      <c r="AV71" s="3467"/>
      <c r="AW71" s="3467"/>
      <c r="AX71" s="3467"/>
      <c r="AY71" s="3467"/>
      <c r="AZ71" s="3467"/>
      <c r="BA71" s="3467"/>
      <c r="BB71" s="3467"/>
      <c r="BC71" s="3467"/>
      <c r="BE71" s="3446">
        <f t="shared" si="7"/>
        <v>74</v>
      </c>
      <c r="BF71" s="3446" t="b">
        <f t="shared" si="6"/>
        <v>0</v>
      </c>
    </row>
    <row r="72" spans="1:77" s="3232" customFormat="1" ht="15.2" customHeight="1" x14ac:dyDescent="0.2">
      <c r="A72" s="3232" t="s">
        <v>1518</v>
      </c>
      <c r="B72" s="3487" t="s">
        <v>1522</v>
      </c>
      <c r="C72" s="3488" t="s">
        <v>1522</v>
      </c>
      <c r="D72" s="3489" t="s">
        <v>436</v>
      </c>
      <c r="E72" s="3489" t="s">
        <v>436</v>
      </c>
      <c r="F72" s="3489" t="s">
        <v>436</v>
      </c>
      <c r="G72" s="3489" t="s">
        <v>436</v>
      </c>
      <c r="H72" s="3489" t="s">
        <v>436</v>
      </c>
      <c r="I72" s="3489" t="s">
        <v>436</v>
      </c>
      <c r="J72" s="3489" t="s">
        <v>436</v>
      </c>
      <c r="K72" s="3489" t="s">
        <v>436</v>
      </c>
      <c r="L72" s="3489" t="s">
        <v>436</v>
      </c>
      <c r="M72" s="3489" t="s">
        <v>436</v>
      </c>
      <c r="N72" s="3489" t="s">
        <v>436</v>
      </c>
      <c r="O72" s="3489" t="s">
        <v>436</v>
      </c>
      <c r="P72" s="3489" t="s">
        <v>436</v>
      </c>
      <c r="Q72" s="3489" t="s">
        <v>436</v>
      </c>
      <c r="R72" s="3489" t="s">
        <v>436</v>
      </c>
      <c r="S72" s="3489" t="s">
        <v>436</v>
      </c>
      <c r="T72" s="3489" t="s">
        <v>436</v>
      </c>
      <c r="U72" s="3489" t="s">
        <v>436</v>
      </c>
      <c r="V72" s="3490"/>
      <c r="W72" s="3223" t="b">
        <f t="shared" si="8"/>
        <v>0</v>
      </c>
      <c r="X72" s="3491"/>
      <c r="Y72" s="3491"/>
      <c r="Z72" s="3492"/>
      <c r="AA72" s="3492"/>
      <c r="AB72" s="3235"/>
      <c r="AC72" s="3492" t="e">
        <f t="shared" ref="AC72:AC141" si="9">+J72-L72-N72</f>
        <v>#VALUE!</v>
      </c>
      <c r="AD72" s="3492" t="e">
        <f t="shared" ref="AD72:AD141" si="10">+K72-M72-O72</f>
        <v>#VALUE!</v>
      </c>
      <c r="AE72" s="3235"/>
      <c r="AF72" s="3235" t="e">
        <f t="shared" ref="AF72:AF141" si="11">+N72-P72-R72-T72</f>
        <v>#VALUE!</v>
      </c>
      <c r="AG72" s="3235" t="e">
        <f t="shared" ref="AG72:AG141" si="12">+O72-Q72-S72-U72</f>
        <v>#VALUE!</v>
      </c>
      <c r="AH72" s="3232" t="b">
        <f t="shared" ref="AH72:AH102" si="13">V72=AK72</f>
        <v>1</v>
      </c>
      <c r="AI72" s="3493"/>
      <c r="AJ72" s="3493"/>
      <c r="AK72" s="3493"/>
      <c r="AL72" s="3494"/>
      <c r="AM72" s="3494"/>
      <c r="AN72" s="3494"/>
      <c r="AO72" s="3494"/>
      <c r="AP72" s="3494"/>
      <c r="AQ72" s="3494"/>
      <c r="AR72" s="3494"/>
      <c r="AS72" s="3494"/>
      <c r="AT72" s="3494"/>
      <c r="AU72" s="3494"/>
      <c r="AV72" s="3494"/>
      <c r="AW72" s="3494"/>
      <c r="AX72" s="3494"/>
      <c r="AY72" s="3494"/>
      <c r="AZ72" s="3494"/>
      <c r="BA72" s="3494"/>
      <c r="BB72" s="3494"/>
      <c r="BC72" s="3494"/>
      <c r="BE72" s="3232">
        <f t="shared" si="7"/>
        <v>75</v>
      </c>
      <c r="BF72" s="3232" t="b">
        <f t="shared" ref="BF72:BF141" si="14">C72=BG72</f>
        <v>0</v>
      </c>
    </row>
    <row r="73" spans="1:77" ht="15.2" customHeight="1" x14ac:dyDescent="0.2">
      <c r="A73" s="3223" t="s">
        <v>1519</v>
      </c>
      <c r="B73" s="3255" t="s">
        <v>1522</v>
      </c>
      <c r="C73" s="3318" t="s">
        <v>1518</v>
      </c>
      <c r="D73" s="3256">
        <v>1407</v>
      </c>
      <c r="E73" s="3256">
        <v>1157</v>
      </c>
      <c r="F73" s="3256">
        <v>3365</v>
      </c>
      <c r="G73" s="3256">
        <v>2905</v>
      </c>
      <c r="H73" s="3256">
        <v>1752968</v>
      </c>
      <c r="I73" s="3256">
        <v>836898</v>
      </c>
      <c r="J73" s="3256">
        <v>663422</v>
      </c>
      <c r="K73" s="3256">
        <v>319790</v>
      </c>
      <c r="L73" s="3319">
        <v>757075</v>
      </c>
      <c r="M73" s="3319">
        <v>866350</v>
      </c>
      <c r="N73" s="3257">
        <v>-93653</v>
      </c>
      <c r="O73" s="3257">
        <v>-546560</v>
      </c>
      <c r="P73" s="3256">
        <v>426128</v>
      </c>
      <c r="Q73" s="3256">
        <v>494197</v>
      </c>
      <c r="R73" s="3256">
        <v>669570</v>
      </c>
      <c r="S73" s="3256">
        <v>722661</v>
      </c>
      <c r="T73" s="3257">
        <v>-1189351</v>
      </c>
      <c r="U73" s="3257">
        <v>-1763417</v>
      </c>
      <c r="V73" s="3209" t="s">
        <v>1518</v>
      </c>
      <c r="W73" s="3223" t="b">
        <f t="shared" si="8"/>
        <v>1</v>
      </c>
      <c r="X73" s="3267">
        <f>+T73-'Departmental PL'!V113</f>
        <v>345867.15149866184</v>
      </c>
      <c r="Y73" s="3267">
        <f>+U73-'Departmental PL'!W113</f>
        <v>28460.590000000084</v>
      </c>
      <c r="AC73" s="3228">
        <f t="shared" si="9"/>
        <v>0</v>
      </c>
      <c r="AD73" s="3228">
        <f t="shared" si="10"/>
        <v>0</v>
      </c>
      <c r="AF73" s="3233">
        <f t="shared" si="11"/>
        <v>0</v>
      </c>
      <c r="AG73" s="3233">
        <f t="shared" si="12"/>
        <v>-1</v>
      </c>
      <c r="AH73" s="3223" t="b">
        <f t="shared" si="13"/>
        <v>1</v>
      </c>
      <c r="AI73" s="3259" t="s">
        <v>1522</v>
      </c>
      <c r="AJ73" s="3260" t="s">
        <v>1281</v>
      </c>
      <c r="AK73" s="3259" t="s">
        <v>1518</v>
      </c>
      <c r="AL73" s="3244">
        <v>838</v>
      </c>
      <c r="AM73" s="3244">
        <v>813</v>
      </c>
      <c r="AN73" s="3244">
        <v>2075</v>
      </c>
      <c r="AO73" s="3244">
        <v>2183</v>
      </c>
      <c r="AP73" s="3244">
        <v>465040</v>
      </c>
      <c r="AQ73" s="3244">
        <v>615709</v>
      </c>
      <c r="AR73" s="3244">
        <v>177313</v>
      </c>
      <c r="AS73" s="3244">
        <v>240998</v>
      </c>
      <c r="AT73" s="3244">
        <v>649550</v>
      </c>
      <c r="AU73" s="3244">
        <v>636090</v>
      </c>
      <c r="AV73" s="3244">
        <v>-472304</v>
      </c>
      <c r="AW73" s="3244">
        <v>-395090</v>
      </c>
      <c r="AX73" s="3244">
        <v>371170</v>
      </c>
      <c r="AY73" s="3244">
        <v>453683</v>
      </c>
      <c r="AZ73" s="3244">
        <v>538967</v>
      </c>
      <c r="BA73" s="3244">
        <v>531139</v>
      </c>
      <c r="BB73" s="3244">
        <v>-1382448</v>
      </c>
      <c r="BC73" s="3244">
        <v>-1380057</v>
      </c>
      <c r="BE73" s="3223">
        <f t="shared" ref="BE73:BE142" si="15">BE72+1</f>
        <v>76</v>
      </c>
      <c r="BF73" s="3223" t="b">
        <f t="shared" si="14"/>
        <v>1</v>
      </c>
      <c r="BG73" s="3209" t="s">
        <v>1518</v>
      </c>
      <c r="BH73" s="3269">
        <v>838</v>
      </c>
      <c r="BI73" s="3269">
        <v>813</v>
      </c>
      <c r="BJ73" s="3262">
        <v>2075</v>
      </c>
      <c r="BK73" s="3262">
        <v>2183</v>
      </c>
      <c r="BL73" s="3262">
        <v>465040</v>
      </c>
      <c r="BM73" s="3262">
        <v>615709</v>
      </c>
      <c r="BN73" s="3262">
        <v>177376</v>
      </c>
      <c r="BO73" s="3262">
        <v>241022</v>
      </c>
      <c r="BP73" s="3262">
        <v>649607</v>
      </c>
      <c r="BQ73" s="3262">
        <v>636108</v>
      </c>
      <c r="BR73" s="3262">
        <v>-472232</v>
      </c>
      <c r="BS73" s="3262">
        <v>-395086</v>
      </c>
      <c r="BT73" s="3262">
        <v>371216</v>
      </c>
      <c r="BU73" s="3262">
        <v>453763</v>
      </c>
      <c r="BV73" s="3262">
        <v>539046</v>
      </c>
      <c r="BW73" s="3262">
        <v>531151</v>
      </c>
      <c r="BX73" s="3262">
        <v>-1382494</v>
      </c>
      <c r="BY73" s="3262">
        <v>-1380001</v>
      </c>
    </row>
    <row r="74" spans="1:77" ht="15.2" customHeight="1" x14ac:dyDescent="0.2">
      <c r="A74" s="3223">
        <v>6760</v>
      </c>
      <c r="B74" s="3255" t="s">
        <v>1522</v>
      </c>
      <c r="C74" s="3318" t="s">
        <v>1519</v>
      </c>
      <c r="D74" s="3256">
        <v>5711</v>
      </c>
      <c r="E74" s="3256">
        <v>6054</v>
      </c>
      <c r="F74" s="3256">
        <v>19542</v>
      </c>
      <c r="G74" s="3256">
        <v>23780</v>
      </c>
      <c r="H74" s="3256">
        <v>5647221</v>
      </c>
      <c r="I74" s="3256">
        <v>7083990</v>
      </c>
      <c r="J74" s="3256">
        <v>2355009</v>
      </c>
      <c r="K74" s="3256">
        <v>2882936</v>
      </c>
      <c r="L74" s="3319">
        <v>1676946</v>
      </c>
      <c r="M74" s="3319">
        <v>1688240</v>
      </c>
      <c r="N74" s="3256">
        <v>678063</v>
      </c>
      <c r="O74" s="3257">
        <v>1194696</v>
      </c>
      <c r="P74" s="3266">
        <v>127610</v>
      </c>
      <c r="Q74" s="3256">
        <v>349665</v>
      </c>
      <c r="R74" s="3266">
        <v>305285</v>
      </c>
      <c r="S74" s="3256">
        <v>360795</v>
      </c>
      <c r="T74" s="3256">
        <v>245169</v>
      </c>
      <c r="U74" s="3257">
        <v>484236</v>
      </c>
      <c r="V74" s="3209" t="s">
        <v>1519</v>
      </c>
      <c r="W74" s="3223" t="b">
        <f t="shared" si="8"/>
        <v>1</v>
      </c>
      <c r="X74" s="3267">
        <f>+T74-'Departmental PL'!V114</f>
        <v>207319.5</v>
      </c>
      <c r="Y74" s="3267">
        <f>+U74-'Departmental PL'!W114</f>
        <v>344252</v>
      </c>
      <c r="AC74" s="3228">
        <f t="shared" si="9"/>
        <v>0</v>
      </c>
      <c r="AD74" s="3228">
        <f t="shared" si="10"/>
        <v>0</v>
      </c>
      <c r="AF74" s="3233">
        <f t="shared" si="11"/>
        <v>-1</v>
      </c>
      <c r="AG74" s="3233">
        <f t="shared" si="12"/>
        <v>0</v>
      </c>
      <c r="AH74" s="3223" t="b">
        <f t="shared" si="13"/>
        <v>1</v>
      </c>
      <c r="AI74" s="3259" t="s">
        <v>1522</v>
      </c>
      <c r="AJ74" s="3260" t="s">
        <v>1281</v>
      </c>
      <c r="AK74" s="3259" t="s">
        <v>1519</v>
      </c>
      <c r="AL74" s="3244">
        <v>4437</v>
      </c>
      <c r="AM74" s="3244">
        <v>3907</v>
      </c>
      <c r="AN74" s="3244">
        <v>17103</v>
      </c>
      <c r="AO74" s="3244">
        <v>15921</v>
      </c>
      <c r="AP74" s="3244">
        <v>4989297</v>
      </c>
      <c r="AQ74" s="3244">
        <v>4192302</v>
      </c>
      <c r="AR74" s="3244">
        <v>2066320</v>
      </c>
      <c r="AS74" s="3244">
        <v>1790398</v>
      </c>
      <c r="AT74" s="3244">
        <v>1241230</v>
      </c>
      <c r="AU74" s="3244">
        <v>1104598</v>
      </c>
      <c r="AV74" s="3244">
        <v>825064</v>
      </c>
      <c r="AW74" s="3244">
        <v>686067</v>
      </c>
      <c r="AX74" s="3244">
        <v>262884</v>
      </c>
      <c r="AY74" s="3244">
        <v>10</v>
      </c>
      <c r="AZ74" s="3244">
        <v>260994</v>
      </c>
      <c r="BA74" s="3244">
        <v>172366</v>
      </c>
      <c r="BB74" s="3244">
        <v>301703</v>
      </c>
      <c r="BC74" s="3244">
        <v>513195</v>
      </c>
      <c r="BE74" s="3223">
        <f t="shared" si="15"/>
        <v>77</v>
      </c>
      <c r="BF74" s="3223" t="b">
        <f t="shared" si="14"/>
        <v>1</v>
      </c>
      <c r="BG74" s="3209" t="s">
        <v>1519</v>
      </c>
      <c r="BH74" s="3262">
        <v>4437</v>
      </c>
      <c r="BI74" s="3262">
        <v>3907</v>
      </c>
      <c r="BJ74" s="3262">
        <v>17103</v>
      </c>
      <c r="BK74" s="3262">
        <v>15921</v>
      </c>
      <c r="BL74" s="3262">
        <v>4989303</v>
      </c>
      <c r="BM74" s="3262">
        <v>4192302</v>
      </c>
      <c r="BN74" s="3262">
        <v>2066470</v>
      </c>
      <c r="BO74" s="3262">
        <v>1790394</v>
      </c>
      <c r="BP74" s="3262">
        <v>1241453</v>
      </c>
      <c r="BQ74" s="3262">
        <v>1104122</v>
      </c>
      <c r="BR74" s="3262">
        <v>825017</v>
      </c>
      <c r="BS74" s="3262">
        <v>686272</v>
      </c>
      <c r="BT74" s="3262">
        <v>262649</v>
      </c>
      <c r="BU74" s="3269">
        <v>198</v>
      </c>
      <c r="BV74" s="3262">
        <v>260797</v>
      </c>
      <c r="BW74" s="3262">
        <v>172827</v>
      </c>
      <c r="BX74" s="3262">
        <v>301572</v>
      </c>
      <c r="BY74" s="3262">
        <v>513247</v>
      </c>
    </row>
    <row r="75" spans="1:77" ht="15.2" customHeight="1" x14ac:dyDescent="0.2">
      <c r="A75" s="3254"/>
      <c r="B75" s="3255" t="s">
        <v>1522</v>
      </c>
      <c r="C75" s="3203" t="s">
        <v>3868</v>
      </c>
      <c r="D75" s="3266">
        <v>59</v>
      </c>
      <c r="E75" s="3266">
        <v>0</v>
      </c>
      <c r="F75" s="3266">
        <v>122</v>
      </c>
      <c r="G75" s="3266">
        <v>0</v>
      </c>
      <c r="H75" s="3266">
        <v>29497</v>
      </c>
      <c r="I75" s="3266">
        <v>0</v>
      </c>
      <c r="J75" s="3266">
        <v>9418</v>
      </c>
      <c r="K75" s="3266">
        <v>0</v>
      </c>
      <c r="L75" s="3266">
        <v>17202</v>
      </c>
      <c r="M75" s="3266">
        <v>0</v>
      </c>
      <c r="N75" s="3314">
        <v>-7784</v>
      </c>
      <c r="O75" s="3314">
        <v>0</v>
      </c>
      <c r="P75" s="3266">
        <v>0</v>
      </c>
      <c r="Q75" s="3266">
        <v>0</v>
      </c>
      <c r="R75" s="3266">
        <v>14777</v>
      </c>
      <c r="S75" s="3266">
        <v>0</v>
      </c>
      <c r="T75" s="3314">
        <v>-22562</v>
      </c>
      <c r="U75" s="3314">
        <v>0</v>
      </c>
      <c r="V75" s="3222" t="s">
        <v>3868</v>
      </c>
      <c r="W75" s="3223" t="b">
        <f t="shared" si="8"/>
        <v>1</v>
      </c>
      <c r="X75" s="3258">
        <f>+T75-'Departmental PL'!V115</f>
        <v>-1</v>
      </c>
      <c r="Y75" s="3258">
        <f>+U75-'Departmental PL'!W115</f>
        <v>0</v>
      </c>
      <c r="AB75" s="3313"/>
      <c r="AC75" s="3228"/>
      <c r="AD75" s="3228"/>
      <c r="AI75" s="3259"/>
      <c r="AJ75" s="3260"/>
      <c r="AK75" s="3221"/>
      <c r="BG75" s="3213"/>
      <c r="BH75" s="3269"/>
      <c r="BI75" s="3269"/>
      <c r="BJ75" s="3269"/>
      <c r="BK75" s="3262"/>
      <c r="BL75" s="3269"/>
      <c r="BM75" s="3262"/>
      <c r="BN75" s="3269"/>
      <c r="BO75" s="3262"/>
      <c r="BP75" s="3269"/>
      <c r="BQ75" s="3262"/>
      <c r="BR75" s="3269"/>
      <c r="BS75" s="3262"/>
      <c r="BT75" s="3269"/>
      <c r="BU75" s="3262"/>
      <c r="BV75" s="3269"/>
      <c r="BW75" s="3262"/>
      <c r="BX75" s="3269"/>
      <c r="BY75" s="3262"/>
    </row>
    <row r="76" spans="1:77" ht="15.2" customHeight="1" x14ac:dyDescent="0.2">
      <c r="A76" s="3223" t="s">
        <v>1521</v>
      </c>
      <c r="B76" s="3255" t="s">
        <v>1522</v>
      </c>
      <c r="C76" s="3204" t="s">
        <v>1520</v>
      </c>
      <c r="D76" s="3256"/>
      <c r="E76" s="3256"/>
      <c r="F76" s="3256"/>
      <c r="G76" s="3256"/>
      <c r="H76" s="3256"/>
      <c r="I76" s="3256"/>
      <c r="J76" s="3256"/>
      <c r="K76" s="3256"/>
      <c r="L76" s="3256"/>
      <c r="M76" s="3256"/>
      <c r="N76" s="3256"/>
      <c r="O76" s="3257"/>
      <c r="P76" s="3256"/>
      <c r="Q76" s="3256"/>
      <c r="R76" s="3256"/>
      <c r="S76" s="3256"/>
      <c r="T76" s="3256"/>
      <c r="U76" s="3257"/>
      <c r="V76" s="3218" t="s">
        <v>1520</v>
      </c>
      <c r="W76" s="3223" t="b">
        <f t="shared" si="8"/>
        <v>1</v>
      </c>
      <c r="X76" s="3258">
        <f>+T76-'Departmental PL'!V116</f>
        <v>0</v>
      </c>
      <c r="Y76" s="3258">
        <f>+U76-'Departmental PL'!W116</f>
        <v>0</v>
      </c>
      <c r="AC76" s="3228">
        <f t="shared" si="9"/>
        <v>0</v>
      </c>
      <c r="AD76" s="3228">
        <f t="shared" si="10"/>
        <v>0</v>
      </c>
      <c r="AF76" s="3233">
        <f t="shared" si="11"/>
        <v>0</v>
      </c>
      <c r="AG76" s="3233">
        <f t="shared" si="12"/>
        <v>0</v>
      </c>
      <c r="AH76" s="3223" t="b">
        <f t="shared" si="13"/>
        <v>0</v>
      </c>
      <c r="AI76" s="3259"/>
      <c r="AJ76" s="3260"/>
      <c r="AK76" s="3221">
        <v>6760</v>
      </c>
      <c r="BE76" s="3223">
        <f>BE74+1</f>
        <v>78</v>
      </c>
      <c r="BF76" s="3223" t="b">
        <f t="shared" si="14"/>
        <v>0</v>
      </c>
      <c r="BG76" s="3221">
        <v>6760</v>
      </c>
      <c r="BH76" s="3262"/>
      <c r="BI76" s="3262"/>
      <c r="BJ76" s="3262"/>
      <c r="BK76" s="3262"/>
      <c r="BL76" s="3262"/>
      <c r="BM76" s="3262"/>
      <c r="BN76" s="3262"/>
      <c r="BO76" s="3262"/>
      <c r="BP76" s="3262"/>
      <c r="BQ76" s="3262"/>
      <c r="BR76" s="3262"/>
      <c r="BS76" s="3262"/>
      <c r="BT76" s="3262"/>
      <c r="BU76" s="3269"/>
      <c r="BV76" s="3262"/>
      <c r="BW76" s="3262"/>
      <c r="BX76" s="3262"/>
      <c r="BY76" s="3262"/>
    </row>
    <row r="77" spans="1:77" ht="15.2" customHeight="1" x14ac:dyDescent="0.2">
      <c r="A77" s="3281" t="s">
        <v>1522</v>
      </c>
      <c r="B77" s="3255" t="s">
        <v>1522</v>
      </c>
      <c r="C77" s="3272" t="s">
        <v>1521</v>
      </c>
      <c r="D77" s="3256">
        <v>1436</v>
      </c>
      <c r="E77" s="3256">
        <v>1383</v>
      </c>
      <c r="F77" s="3256">
        <v>4557</v>
      </c>
      <c r="G77" s="3256">
        <v>2970</v>
      </c>
      <c r="H77" s="3256">
        <v>4380816</v>
      </c>
      <c r="I77" s="3256">
        <v>3770038</v>
      </c>
      <c r="J77" s="3256">
        <v>1735794</v>
      </c>
      <c r="K77" s="3256">
        <v>1570342</v>
      </c>
      <c r="L77" s="3256">
        <v>851788</v>
      </c>
      <c r="M77" s="3256">
        <v>845664</v>
      </c>
      <c r="N77" s="3256">
        <v>884006</v>
      </c>
      <c r="O77" s="3257">
        <v>724678</v>
      </c>
      <c r="P77" s="3256">
        <v>70258</v>
      </c>
      <c r="Q77" s="3256">
        <v>209331</v>
      </c>
      <c r="R77" s="3256">
        <v>416056</v>
      </c>
      <c r="S77" s="3256">
        <v>497326</v>
      </c>
      <c r="T77" s="3256">
        <v>397691</v>
      </c>
      <c r="U77" s="3257">
        <v>18021</v>
      </c>
      <c r="V77" s="3209" t="s">
        <v>1521</v>
      </c>
      <c r="W77" s="3223" t="b">
        <f t="shared" si="8"/>
        <v>1</v>
      </c>
      <c r="X77" s="3258">
        <f>+T77-'Departmental PL'!V117</f>
        <v>-1</v>
      </c>
      <c r="Y77" s="3258">
        <f>+U77-'Departmental PL'!W117</f>
        <v>0</v>
      </c>
      <c r="AC77" s="3228">
        <f t="shared" si="9"/>
        <v>0</v>
      </c>
      <c r="AD77" s="3228">
        <f t="shared" si="10"/>
        <v>0</v>
      </c>
      <c r="AF77" s="3233">
        <f t="shared" si="11"/>
        <v>1</v>
      </c>
      <c r="AG77" s="3233">
        <f t="shared" si="12"/>
        <v>0</v>
      </c>
      <c r="AH77" s="3223" t="b">
        <f t="shared" si="13"/>
        <v>1</v>
      </c>
      <c r="AI77" s="3259" t="s">
        <v>1522</v>
      </c>
      <c r="AJ77" s="3260" t="s">
        <v>1281</v>
      </c>
      <c r="AK77" s="3259" t="s">
        <v>1521</v>
      </c>
      <c r="AL77" s="3244">
        <v>1030</v>
      </c>
      <c r="AM77" s="3244">
        <v>982</v>
      </c>
      <c r="AN77" s="3244">
        <v>2213</v>
      </c>
      <c r="AO77" s="3244">
        <v>2192</v>
      </c>
      <c r="AP77" s="3244">
        <v>2799852</v>
      </c>
      <c r="AQ77" s="3244">
        <v>2657788</v>
      </c>
      <c r="AR77" s="3244">
        <v>1169581</v>
      </c>
      <c r="AS77" s="3244">
        <v>1154390</v>
      </c>
      <c r="AT77" s="3244">
        <v>638411</v>
      </c>
      <c r="AU77" s="3244">
        <v>610457</v>
      </c>
      <c r="AV77" s="3244">
        <v>531335</v>
      </c>
      <c r="AW77" s="3244">
        <v>543986</v>
      </c>
      <c r="AX77" s="3244">
        <v>156470</v>
      </c>
      <c r="AY77" s="3244">
        <v>128980</v>
      </c>
      <c r="AZ77" s="3244">
        <v>427530</v>
      </c>
      <c r="BA77" s="3244">
        <v>398334</v>
      </c>
      <c r="BB77" s="3244">
        <v>-52637</v>
      </c>
      <c r="BC77" s="3244">
        <v>16698</v>
      </c>
      <c r="BE77" s="3223">
        <f t="shared" si="15"/>
        <v>79</v>
      </c>
      <c r="BF77" s="3223" t="b">
        <f t="shared" si="14"/>
        <v>1</v>
      </c>
      <c r="BG77" s="3209" t="s">
        <v>1521</v>
      </c>
      <c r="BH77" s="3262">
        <v>1030</v>
      </c>
      <c r="BI77" s="3269">
        <v>982</v>
      </c>
      <c r="BJ77" s="3262">
        <v>2213</v>
      </c>
      <c r="BK77" s="3262">
        <v>2192</v>
      </c>
      <c r="BL77" s="3262">
        <v>2799852</v>
      </c>
      <c r="BM77" s="3262">
        <v>2657788</v>
      </c>
      <c r="BN77" s="3262">
        <v>1169586</v>
      </c>
      <c r="BO77" s="3262">
        <v>1154384</v>
      </c>
      <c r="BP77" s="3262">
        <v>638286</v>
      </c>
      <c r="BQ77" s="3262">
        <v>610426</v>
      </c>
      <c r="BR77" s="3262">
        <v>531300</v>
      </c>
      <c r="BS77" s="3262">
        <v>543958</v>
      </c>
      <c r="BT77" s="3262">
        <v>156408</v>
      </c>
      <c r="BU77" s="3262">
        <v>128900</v>
      </c>
      <c r="BV77" s="3262">
        <v>427567</v>
      </c>
      <c r="BW77" s="3262">
        <v>398402</v>
      </c>
      <c r="BX77" s="3262">
        <v>-52675</v>
      </c>
      <c r="BY77" s="3262">
        <v>16655</v>
      </c>
    </row>
    <row r="78" spans="1:77" s="3446" customFormat="1" ht="15.2" customHeight="1" x14ac:dyDescent="0.2">
      <c r="A78" s="3446" t="s">
        <v>1518</v>
      </c>
      <c r="B78" s="3477" t="s">
        <v>1522</v>
      </c>
      <c r="C78" s="3478" t="s">
        <v>2608</v>
      </c>
      <c r="D78" s="3477">
        <v>8605</v>
      </c>
      <c r="E78" s="3477">
        <v>8588</v>
      </c>
      <c r="F78" s="3477">
        <v>27586</v>
      </c>
      <c r="G78" s="3477">
        <v>29655</v>
      </c>
      <c r="H78" s="3477">
        <v>11810502</v>
      </c>
      <c r="I78" s="3477">
        <v>11690926</v>
      </c>
      <c r="J78" s="3477">
        <v>4763642</v>
      </c>
      <c r="K78" s="3477">
        <v>4773068</v>
      </c>
      <c r="L78" s="3477">
        <v>3303011</v>
      </c>
      <c r="M78" s="3477">
        <v>3400254</v>
      </c>
      <c r="N78" s="3477">
        <v>1460631</v>
      </c>
      <c r="O78" s="3477">
        <v>1372814</v>
      </c>
      <c r="P78" s="3477">
        <v>623996</v>
      </c>
      <c r="Q78" s="3477">
        <v>1053193</v>
      </c>
      <c r="R78" s="3477">
        <v>1405688</v>
      </c>
      <c r="S78" s="3477">
        <v>1580782</v>
      </c>
      <c r="T78" s="3477">
        <v>-569053</v>
      </c>
      <c r="U78" s="3477">
        <v>-1261160</v>
      </c>
      <c r="V78" s="3479" t="s">
        <v>2608</v>
      </c>
      <c r="W78" s="3223" t="b">
        <f t="shared" si="8"/>
        <v>1</v>
      </c>
      <c r="X78" s="3486">
        <f>+T78-'Departmental PL'!V118</f>
        <v>553184.65149866184</v>
      </c>
      <c r="Y78" s="3486">
        <f>+U78-'Departmental PL'!W118</f>
        <v>372712.59000000008</v>
      </c>
      <c r="AC78" s="3446">
        <f t="shared" si="9"/>
        <v>0</v>
      </c>
      <c r="AD78" s="3446">
        <f t="shared" si="10"/>
        <v>0</v>
      </c>
      <c r="AF78" s="3446">
        <f t="shared" si="11"/>
        <v>0</v>
      </c>
      <c r="AG78" s="3446">
        <f t="shared" si="12"/>
        <v>-1</v>
      </c>
      <c r="AH78" s="3446" t="b">
        <f t="shared" si="13"/>
        <v>0</v>
      </c>
      <c r="AI78" s="3480" t="s">
        <v>1522</v>
      </c>
      <c r="AJ78" s="3480" t="s">
        <v>1281</v>
      </c>
      <c r="AK78" s="3480" t="s">
        <v>2031</v>
      </c>
      <c r="AL78" s="3480">
        <v>6302</v>
      </c>
      <c r="AM78" s="3480">
        <v>5700</v>
      </c>
      <c r="AN78" s="3480">
        <v>21391</v>
      </c>
      <c r="AO78" s="3480">
        <v>20296</v>
      </c>
      <c r="AP78" s="3480">
        <v>8254189</v>
      </c>
      <c r="AQ78" s="3480">
        <v>7465799</v>
      </c>
      <c r="AR78" s="3480">
        <v>3413214</v>
      </c>
      <c r="AS78" s="3480">
        <v>3185786</v>
      </c>
      <c r="AT78" s="3480">
        <v>2529191</v>
      </c>
      <c r="AU78" s="3480">
        <v>2351145</v>
      </c>
      <c r="AV78" s="3480">
        <v>884095</v>
      </c>
      <c r="AW78" s="3480">
        <v>834963</v>
      </c>
      <c r="AX78" s="3480">
        <v>790524</v>
      </c>
      <c r="AY78" s="3480">
        <v>582673</v>
      </c>
      <c r="AZ78" s="3480">
        <v>1227491</v>
      </c>
      <c r="BA78" s="3480">
        <v>1101839</v>
      </c>
      <c r="BB78" s="3480">
        <v>-1133382</v>
      </c>
      <c r="BC78" s="3480">
        <v>-850164</v>
      </c>
      <c r="BE78" s="3446">
        <f t="shared" si="15"/>
        <v>80</v>
      </c>
      <c r="BF78" s="3446" t="b">
        <f t="shared" si="14"/>
        <v>0</v>
      </c>
      <c r="BG78" s="3481" t="s">
        <v>1522</v>
      </c>
      <c r="BH78" s="3467">
        <v>6302</v>
      </c>
      <c r="BI78" s="3467">
        <v>5700</v>
      </c>
      <c r="BJ78" s="3467">
        <v>21391</v>
      </c>
      <c r="BK78" s="3467">
        <v>20296</v>
      </c>
      <c r="BL78" s="3467">
        <v>8254195</v>
      </c>
      <c r="BM78" s="3467">
        <v>7465799</v>
      </c>
      <c r="BN78" s="3467">
        <v>3413432</v>
      </c>
      <c r="BO78" s="3467">
        <v>3185800</v>
      </c>
      <c r="BP78" s="3467">
        <v>2529346</v>
      </c>
      <c r="BQ78" s="3467">
        <v>2350656</v>
      </c>
      <c r="BR78" s="3467">
        <v>884085</v>
      </c>
      <c r="BS78" s="3467">
        <v>835144</v>
      </c>
      <c r="BT78" s="3467">
        <v>790273</v>
      </c>
      <c r="BU78" s="3467">
        <v>582862</v>
      </c>
      <c r="BV78" s="3467">
        <v>1227410</v>
      </c>
      <c r="BW78" s="3467">
        <v>1102381</v>
      </c>
      <c r="BX78" s="3467">
        <v>-1133597</v>
      </c>
      <c r="BY78" s="3467">
        <v>-850099</v>
      </c>
    </row>
    <row r="79" spans="1:77" ht="15.2" customHeight="1" x14ac:dyDescent="0.2">
      <c r="A79" s="3223" t="s">
        <v>1519</v>
      </c>
      <c r="B79" s="3255" t="s">
        <v>1522</v>
      </c>
      <c r="C79" s="3272" t="s">
        <v>1518</v>
      </c>
      <c r="D79" s="3256">
        <v>1</v>
      </c>
      <c r="E79" s="3256">
        <v>2</v>
      </c>
      <c r="F79" s="3256">
        <v>1</v>
      </c>
      <c r="G79" s="3315">
        <v>3</v>
      </c>
      <c r="H79" s="3256">
        <v>525</v>
      </c>
      <c r="I79" s="3315">
        <v>572</v>
      </c>
      <c r="J79" s="3256">
        <v>97</v>
      </c>
      <c r="K79" s="3315">
        <v>157</v>
      </c>
      <c r="L79" s="3256">
        <v>225</v>
      </c>
      <c r="M79" s="3315">
        <v>593</v>
      </c>
      <c r="N79" s="3257">
        <v>-128</v>
      </c>
      <c r="O79" s="3256">
        <v>-437</v>
      </c>
      <c r="P79" s="3256">
        <v>127</v>
      </c>
      <c r="Q79" s="3315">
        <v>339</v>
      </c>
      <c r="R79" s="3256">
        <v>199</v>
      </c>
      <c r="S79" s="3315">
        <v>495</v>
      </c>
      <c r="T79" s="3257">
        <v>-454</v>
      </c>
      <c r="U79" s="3256">
        <v>-1270</v>
      </c>
      <c r="V79" s="3209" t="s">
        <v>1518</v>
      </c>
      <c r="W79" s="3223" t="b">
        <f t="shared" si="8"/>
        <v>1</v>
      </c>
      <c r="X79" s="3258">
        <f>+T79-'Departmental PL'!V119</f>
        <v>0</v>
      </c>
      <c r="Y79" s="3258">
        <f>+U79-'Departmental PL'!W119</f>
        <v>0</v>
      </c>
      <c r="AC79" s="3228">
        <f t="shared" si="9"/>
        <v>0</v>
      </c>
      <c r="AD79" s="3228">
        <f t="shared" si="10"/>
        <v>1</v>
      </c>
      <c r="AF79" s="3233">
        <f t="shared" si="11"/>
        <v>0</v>
      </c>
      <c r="AG79" s="3233">
        <f t="shared" si="12"/>
        <v>-1</v>
      </c>
      <c r="AH79" s="3223" t="b">
        <f t="shared" si="13"/>
        <v>1</v>
      </c>
      <c r="AI79" s="3259" t="s">
        <v>1522</v>
      </c>
      <c r="AJ79" s="3260" t="s">
        <v>767</v>
      </c>
      <c r="AK79" s="3259" t="s">
        <v>1518</v>
      </c>
      <c r="AL79" s="3244">
        <v>1</v>
      </c>
      <c r="AM79" s="3244">
        <v>1</v>
      </c>
      <c r="AN79" s="3244">
        <v>2</v>
      </c>
      <c r="AO79" s="3244">
        <v>1</v>
      </c>
      <c r="AP79" s="3244">
        <v>220</v>
      </c>
      <c r="AQ79" s="3244">
        <v>657</v>
      </c>
      <c r="AR79" s="3244">
        <v>65</v>
      </c>
      <c r="AS79" s="3244">
        <v>219</v>
      </c>
      <c r="AT79" s="3244">
        <v>293</v>
      </c>
      <c r="AU79" s="3244">
        <v>676</v>
      </c>
      <c r="AV79" s="3244">
        <v>-228</v>
      </c>
      <c r="AW79" s="3244">
        <v>-457</v>
      </c>
      <c r="AX79" s="3244">
        <v>167</v>
      </c>
      <c r="AY79" s="3244">
        <v>482</v>
      </c>
      <c r="AZ79" s="3244">
        <v>243</v>
      </c>
      <c r="BA79" s="3244">
        <v>565</v>
      </c>
      <c r="BB79" s="3244">
        <v>-639</v>
      </c>
      <c r="BC79" s="3244">
        <v>-1504</v>
      </c>
      <c r="BE79" s="3223">
        <f t="shared" si="15"/>
        <v>81</v>
      </c>
      <c r="BF79" s="3223" t="b">
        <f t="shared" si="14"/>
        <v>1</v>
      </c>
      <c r="BG79" s="3269" t="s">
        <v>1518</v>
      </c>
      <c r="BH79" s="3269">
        <v>1</v>
      </c>
      <c r="BI79" s="3269">
        <v>1</v>
      </c>
      <c r="BJ79" s="3269">
        <v>2</v>
      </c>
      <c r="BK79" s="3269">
        <v>1</v>
      </c>
      <c r="BL79" s="3269">
        <v>220</v>
      </c>
      <c r="BM79" s="3269">
        <v>657</v>
      </c>
      <c r="BN79" s="3269">
        <v>65</v>
      </c>
      <c r="BO79" s="3269">
        <v>219</v>
      </c>
      <c r="BP79" s="3269">
        <v>293</v>
      </c>
      <c r="BQ79" s="3269">
        <v>676</v>
      </c>
      <c r="BR79" s="3269">
        <v>-228</v>
      </c>
      <c r="BS79" s="3269">
        <v>-457</v>
      </c>
      <c r="BT79" s="3269">
        <v>167</v>
      </c>
      <c r="BU79" s="3269">
        <v>482</v>
      </c>
      <c r="BV79" s="3269">
        <v>243</v>
      </c>
      <c r="BW79" s="3269">
        <v>565</v>
      </c>
      <c r="BX79" s="3269">
        <v>-639</v>
      </c>
      <c r="BY79" s="3262">
        <v>-1504</v>
      </c>
    </row>
    <row r="80" spans="1:77" ht="15.2" customHeight="1" x14ac:dyDescent="0.2">
      <c r="A80" s="3223">
        <v>6760</v>
      </c>
      <c r="B80" s="3255"/>
      <c r="C80" s="3272" t="s">
        <v>1519</v>
      </c>
      <c r="D80" s="3256">
        <v>0</v>
      </c>
      <c r="E80" s="3256">
        <v>1</v>
      </c>
      <c r="F80" s="3256">
        <v>0</v>
      </c>
      <c r="G80" s="3315">
        <v>0</v>
      </c>
      <c r="H80" s="3256">
        <v>0</v>
      </c>
      <c r="I80" s="3315">
        <v>0</v>
      </c>
      <c r="J80" s="3256">
        <v>0</v>
      </c>
      <c r="K80" s="3315">
        <v>0</v>
      </c>
      <c r="L80" s="3256">
        <v>0</v>
      </c>
      <c r="M80" s="3315">
        <v>0</v>
      </c>
      <c r="N80" s="3257">
        <v>0</v>
      </c>
      <c r="O80" s="3256">
        <v>0</v>
      </c>
      <c r="P80" s="3256">
        <v>0</v>
      </c>
      <c r="Q80" s="3315">
        <v>0</v>
      </c>
      <c r="R80" s="3256">
        <v>0</v>
      </c>
      <c r="S80" s="3315">
        <v>0</v>
      </c>
      <c r="T80" s="3257">
        <v>0</v>
      </c>
      <c r="U80" s="3256">
        <v>0</v>
      </c>
      <c r="V80" s="3209" t="s">
        <v>1519</v>
      </c>
      <c r="W80" s="3223" t="b">
        <f t="shared" si="8"/>
        <v>1</v>
      </c>
      <c r="X80" s="3258">
        <f>+T80-'Departmental PL'!V120</f>
        <v>0</v>
      </c>
      <c r="Y80" s="3258">
        <f>+U80-'Departmental PL'!W120</f>
        <v>0</v>
      </c>
      <c r="AC80" s="3228">
        <f t="shared" si="9"/>
        <v>0</v>
      </c>
      <c r="AD80" s="3228">
        <f t="shared" si="10"/>
        <v>0</v>
      </c>
      <c r="AF80" s="3233">
        <f t="shared" si="11"/>
        <v>0</v>
      </c>
      <c r="AG80" s="3233">
        <f t="shared" si="12"/>
        <v>0</v>
      </c>
      <c r="AH80" s="3223" t="b">
        <f t="shared" si="13"/>
        <v>1</v>
      </c>
      <c r="AI80" s="3259" t="s">
        <v>1522</v>
      </c>
      <c r="AJ80" s="3260" t="s">
        <v>767</v>
      </c>
      <c r="AK80" s="3259" t="s">
        <v>1519</v>
      </c>
      <c r="AL80" s="3244">
        <v>1</v>
      </c>
      <c r="AM80" s="3244">
        <v>0</v>
      </c>
      <c r="AN80" s="3244">
        <v>0</v>
      </c>
      <c r="AP80" s="3244">
        <v>0</v>
      </c>
      <c r="AR80" s="3244">
        <v>0</v>
      </c>
      <c r="AT80" s="3244">
        <v>0</v>
      </c>
      <c r="AV80" s="3244">
        <v>0</v>
      </c>
      <c r="AX80" s="3244">
        <v>0</v>
      </c>
      <c r="AZ80" s="3244">
        <v>0</v>
      </c>
      <c r="BB80" s="3244">
        <v>0</v>
      </c>
      <c r="BE80" s="3223">
        <f t="shared" si="15"/>
        <v>82</v>
      </c>
      <c r="BF80" s="3223" t="b">
        <f t="shared" si="14"/>
        <v>1</v>
      </c>
      <c r="BG80" s="3221" t="s">
        <v>1519</v>
      </c>
      <c r="BH80" s="3269">
        <v>1</v>
      </c>
      <c r="BI80" s="3269">
        <v>0</v>
      </c>
      <c r="BJ80" s="3269">
        <v>0</v>
      </c>
      <c r="BK80" s="3269" t="s">
        <v>1196</v>
      </c>
      <c r="BL80" s="3269">
        <v>0</v>
      </c>
      <c r="BM80" s="3269" t="s">
        <v>1196</v>
      </c>
      <c r="BN80" s="3269">
        <v>0</v>
      </c>
      <c r="BO80" s="3269" t="s">
        <v>1196</v>
      </c>
      <c r="BP80" s="3269">
        <v>0</v>
      </c>
      <c r="BQ80" s="3269" t="s">
        <v>1196</v>
      </c>
      <c r="BR80" s="3269">
        <v>0</v>
      </c>
      <c r="BS80" s="3269" t="s">
        <v>1196</v>
      </c>
      <c r="BT80" s="3269">
        <v>0</v>
      </c>
      <c r="BU80" s="3269" t="s">
        <v>1196</v>
      </c>
      <c r="BV80" s="3269">
        <v>0</v>
      </c>
      <c r="BW80" s="3269" t="s">
        <v>1196</v>
      </c>
      <c r="BX80" s="3269">
        <v>0</v>
      </c>
      <c r="BY80" s="3269" t="s">
        <v>1196</v>
      </c>
    </row>
    <row r="81" spans="1:77" ht="15.2" customHeight="1" x14ac:dyDescent="0.2">
      <c r="A81" s="3223" t="s">
        <v>1521</v>
      </c>
      <c r="B81" s="3255"/>
      <c r="C81" s="3205" t="s">
        <v>1520</v>
      </c>
      <c r="D81" s="3256"/>
      <c r="E81" s="3256"/>
      <c r="F81" s="3256"/>
      <c r="G81" s="3315"/>
      <c r="H81" s="3256"/>
      <c r="I81" s="3315"/>
      <c r="J81" s="3256"/>
      <c r="K81" s="3315"/>
      <c r="L81" s="3256"/>
      <c r="M81" s="3315"/>
      <c r="N81" s="3257"/>
      <c r="O81" s="3256"/>
      <c r="P81" s="3256"/>
      <c r="Q81" s="3315"/>
      <c r="R81" s="3256"/>
      <c r="S81" s="3315"/>
      <c r="T81" s="3257"/>
      <c r="U81" s="3256"/>
      <c r="V81" s="3218" t="s">
        <v>1520</v>
      </c>
      <c r="W81" s="3223" t="b">
        <f t="shared" si="8"/>
        <v>1</v>
      </c>
      <c r="X81" s="3258">
        <f>+T81-'Departmental PL'!V121</f>
        <v>0</v>
      </c>
      <c r="Y81" s="3258">
        <f>+U81-'Departmental PL'!W121</f>
        <v>0</v>
      </c>
      <c r="AC81" s="3228">
        <f t="shared" si="9"/>
        <v>0</v>
      </c>
      <c r="AD81" s="3228">
        <f t="shared" si="10"/>
        <v>0</v>
      </c>
      <c r="AF81" s="3233">
        <f t="shared" si="11"/>
        <v>0</v>
      </c>
      <c r="AG81" s="3233">
        <f t="shared" si="12"/>
        <v>0</v>
      </c>
      <c r="AH81" s="3223" t="b">
        <f t="shared" si="13"/>
        <v>0</v>
      </c>
      <c r="AI81" s="3259"/>
      <c r="AJ81" s="3260"/>
      <c r="AK81" s="3221">
        <v>6760</v>
      </c>
      <c r="BE81" s="3223">
        <f t="shared" si="15"/>
        <v>83</v>
      </c>
      <c r="BF81" s="3223" t="b">
        <f t="shared" si="14"/>
        <v>0</v>
      </c>
      <c r="BG81" s="3221">
        <v>6760</v>
      </c>
      <c r="BH81" s="3269"/>
      <c r="BI81" s="3269"/>
      <c r="BJ81" s="3269"/>
      <c r="BK81" s="3269"/>
      <c r="BL81" s="3269"/>
      <c r="BM81" s="3269"/>
      <c r="BN81" s="3269"/>
      <c r="BO81" s="3269"/>
      <c r="BP81" s="3269"/>
      <c r="BQ81" s="3269"/>
      <c r="BR81" s="3269"/>
      <c r="BS81" s="3269"/>
      <c r="BT81" s="3269"/>
      <c r="BU81" s="3269"/>
      <c r="BV81" s="3269"/>
      <c r="BW81" s="3269"/>
      <c r="BX81" s="3269"/>
      <c r="BY81" s="3269"/>
    </row>
    <row r="82" spans="1:77" ht="15.2" customHeight="1" x14ac:dyDescent="0.2">
      <c r="A82" s="3289" t="s">
        <v>1522</v>
      </c>
      <c r="B82" s="3255" t="s">
        <v>1522</v>
      </c>
      <c r="C82" s="3320" t="s">
        <v>1521</v>
      </c>
      <c r="D82" s="3256">
        <v>2</v>
      </c>
      <c r="E82" s="3256">
        <v>0</v>
      </c>
      <c r="F82" s="3315">
        <v>3</v>
      </c>
      <c r="G82" s="3256">
        <v>0</v>
      </c>
      <c r="H82" s="3315">
        <v>5090</v>
      </c>
      <c r="I82" s="3256">
        <v>0</v>
      </c>
      <c r="J82" s="3315">
        <v>2722</v>
      </c>
      <c r="K82" s="3256">
        <v>0</v>
      </c>
      <c r="L82" s="3315">
        <v>1014</v>
      </c>
      <c r="M82" s="3256">
        <v>0</v>
      </c>
      <c r="N82" s="3256">
        <v>1709</v>
      </c>
      <c r="O82" s="3257">
        <v>0</v>
      </c>
      <c r="P82" s="3315">
        <v>84</v>
      </c>
      <c r="Q82" s="3256">
        <v>0</v>
      </c>
      <c r="R82" s="3315">
        <v>495</v>
      </c>
      <c r="S82" s="3256">
        <v>0</v>
      </c>
      <c r="T82" s="3256">
        <v>1130</v>
      </c>
      <c r="U82" s="3257">
        <v>0</v>
      </c>
      <c r="V82" s="3209" t="s">
        <v>1521</v>
      </c>
      <c r="W82" s="3223" t="b">
        <f t="shared" si="8"/>
        <v>1</v>
      </c>
      <c r="X82" s="3258">
        <f>+T82-'Departmental PL'!V122</f>
        <v>1</v>
      </c>
      <c r="Y82" s="3258">
        <f>+U82-'Departmental PL'!W122</f>
        <v>0</v>
      </c>
      <c r="AC82" s="3228">
        <f t="shared" si="9"/>
        <v>-1</v>
      </c>
      <c r="AD82" s="3228">
        <f t="shared" si="10"/>
        <v>0</v>
      </c>
      <c r="AF82" s="3233">
        <f t="shared" si="11"/>
        <v>0</v>
      </c>
      <c r="AG82" s="3233">
        <f t="shared" si="12"/>
        <v>0</v>
      </c>
      <c r="AH82" s="3223" t="b">
        <f t="shared" si="13"/>
        <v>1</v>
      </c>
      <c r="AI82" s="3259"/>
      <c r="AJ82" s="3260"/>
      <c r="AK82" s="3209" t="s">
        <v>1521</v>
      </c>
      <c r="BE82" s="3223">
        <f t="shared" si="15"/>
        <v>84</v>
      </c>
      <c r="BF82" s="3223" t="b">
        <f t="shared" si="14"/>
        <v>1</v>
      </c>
      <c r="BG82" s="3213" t="s">
        <v>1521</v>
      </c>
      <c r="BH82" s="3269"/>
      <c r="BI82" s="3269"/>
      <c r="BJ82" s="3269"/>
      <c r="BK82" s="3269"/>
      <c r="BL82" s="3269"/>
      <c r="BM82" s="3269"/>
      <c r="BN82" s="3269"/>
      <c r="BO82" s="3269"/>
      <c r="BP82" s="3269"/>
      <c r="BQ82" s="3269"/>
      <c r="BR82" s="3269"/>
      <c r="BS82" s="3269"/>
      <c r="BT82" s="3269"/>
      <c r="BU82" s="3269"/>
      <c r="BV82" s="3269"/>
      <c r="BW82" s="3269"/>
      <c r="BX82" s="3269"/>
      <c r="BY82" s="3269"/>
    </row>
    <row r="83" spans="1:77" s="3446" customFormat="1" ht="15.2" customHeight="1" x14ac:dyDescent="0.2">
      <c r="A83" s="3446" t="s">
        <v>1518</v>
      </c>
      <c r="B83" s="3473" t="s">
        <v>1522</v>
      </c>
      <c r="C83" s="3474" t="s">
        <v>2609</v>
      </c>
      <c r="D83" s="3473">
        <v>3</v>
      </c>
      <c r="E83" s="3473">
        <v>3</v>
      </c>
      <c r="F83" s="3473">
        <v>4</v>
      </c>
      <c r="G83" s="3473">
        <v>3</v>
      </c>
      <c r="H83" s="3473">
        <v>5615</v>
      </c>
      <c r="I83" s="3473">
        <v>572</v>
      </c>
      <c r="J83" s="3473">
        <v>2819</v>
      </c>
      <c r="K83" s="3473">
        <v>157</v>
      </c>
      <c r="L83" s="3473">
        <v>1239</v>
      </c>
      <c r="M83" s="3473">
        <v>593</v>
      </c>
      <c r="N83" s="3473">
        <v>1581</v>
      </c>
      <c r="O83" s="3473">
        <v>-437</v>
      </c>
      <c r="P83" s="3473">
        <v>210</v>
      </c>
      <c r="Q83" s="3473">
        <v>339</v>
      </c>
      <c r="R83" s="3473">
        <v>694</v>
      </c>
      <c r="S83" s="3473">
        <v>495</v>
      </c>
      <c r="T83" s="3473">
        <v>676</v>
      </c>
      <c r="U83" s="3473">
        <v>-1270</v>
      </c>
      <c r="V83" s="3475" t="s">
        <v>2609</v>
      </c>
      <c r="W83" s="3223" t="b">
        <f t="shared" si="8"/>
        <v>1</v>
      </c>
      <c r="X83" s="3473">
        <f>+T83-'Departmental PL'!V123</f>
        <v>1</v>
      </c>
      <c r="Y83" s="3473">
        <f>+U83-'Departmental PL'!W123</f>
        <v>0</v>
      </c>
      <c r="AC83" s="3446">
        <f t="shared" si="9"/>
        <v>-1</v>
      </c>
      <c r="AD83" s="3446">
        <f t="shared" si="10"/>
        <v>1</v>
      </c>
      <c r="AF83" s="3446">
        <f t="shared" si="11"/>
        <v>1</v>
      </c>
      <c r="AG83" s="3446">
        <f t="shared" si="12"/>
        <v>-1</v>
      </c>
      <c r="AH83" s="3446" t="b">
        <f t="shared" si="13"/>
        <v>0</v>
      </c>
      <c r="AI83" s="3476" t="s">
        <v>1522</v>
      </c>
      <c r="AJ83" s="3476" t="s">
        <v>767</v>
      </c>
      <c r="AK83" s="3476" t="s">
        <v>2031</v>
      </c>
      <c r="AL83" s="3476">
        <v>2</v>
      </c>
      <c r="AM83" s="3476">
        <v>1</v>
      </c>
      <c r="AN83" s="3476">
        <v>2</v>
      </c>
      <c r="AO83" s="3476">
        <v>1</v>
      </c>
      <c r="AP83" s="3476">
        <v>220</v>
      </c>
      <c r="AQ83" s="3476">
        <v>657</v>
      </c>
      <c r="AR83" s="3476">
        <v>65</v>
      </c>
      <c r="AS83" s="3476">
        <v>219</v>
      </c>
      <c r="AT83" s="3476">
        <v>293</v>
      </c>
      <c r="AU83" s="3476">
        <v>676</v>
      </c>
      <c r="AV83" s="3476">
        <v>-228</v>
      </c>
      <c r="AW83" s="3476">
        <v>-457</v>
      </c>
      <c r="AX83" s="3476">
        <v>167</v>
      </c>
      <c r="AY83" s="3476">
        <v>482</v>
      </c>
      <c r="AZ83" s="3476">
        <v>243</v>
      </c>
      <c r="BA83" s="3476">
        <v>565</v>
      </c>
      <c r="BB83" s="3476">
        <v>-639</v>
      </c>
      <c r="BC83" s="3476">
        <v>-1504</v>
      </c>
      <c r="BE83" s="3446">
        <f t="shared" si="15"/>
        <v>85</v>
      </c>
      <c r="BF83" s="3446" t="b">
        <f t="shared" si="14"/>
        <v>0</v>
      </c>
      <c r="BG83" s="3472" t="s">
        <v>1522</v>
      </c>
      <c r="BH83" s="3467">
        <v>2</v>
      </c>
      <c r="BI83" s="3467">
        <v>1</v>
      </c>
      <c r="BJ83" s="3467">
        <v>2</v>
      </c>
      <c r="BK83" s="3467">
        <v>1</v>
      </c>
      <c r="BL83" s="3467">
        <v>220</v>
      </c>
      <c r="BM83" s="3467">
        <v>657</v>
      </c>
      <c r="BN83" s="3467">
        <v>65</v>
      </c>
      <c r="BO83" s="3467">
        <v>219</v>
      </c>
      <c r="BP83" s="3467">
        <v>293</v>
      </c>
      <c r="BQ83" s="3467">
        <v>676</v>
      </c>
      <c r="BR83" s="3467">
        <v>-228</v>
      </c>
      <c r="BS83" s="3467">
        <v>-457</v>
      </c>
      <c r="BT83" s="3467">
        <v>167</v>
      </c>
      <c r="BU83" s="3467">
        <v>482</v>
      </c>
      <c r="BV83" s="3467">
        <v>243</v>
      </c>
      <c r="BW83" s="3467">
        <v>565</v>
      </c>
      <c r="BX83" s="3467">
        <v>-639</v>
      </c>
      <c r="BY83" s="3467">
        <v>-1504</v>
      </c>
    </row>
    <row r="84" spans="1:77" ht="15.2" customHeight="1" x14ac:dyDescent="0.2">
      <c r="A84" s="3223" t="s">
        <v>1519</v>
      </c>
      <c r="B84" s="3255"/>
      <c r="C84" s="3320" t="s">
        <v>1518</v>
      </c>
      <c r="D84" s="3256"/>
      <c r="E84" s="3256"/>
      <c r="F84" s="3256"/>
      <c r="G84" s="3256"/>
      <c r="H84" s="3256"/>
      <c r="I84" s="3256"/>
      <c r="J84" s="3256"/>
      <c r="K84" s="3256"/>
      <c r="L84" s="3256"/>
      <c r="M84" s="3256"/>
      <c r="N84" s="3257"/>
      <c r="O84" s="3257"/>
      <c r="P84" s="3256"/>
      <c r="Q84" s="3256"/>
      <c r="R84" s="3256"/>
      <c r="S84" s="3256"/>
      <c r="T84" s="3257"/>
      <c r="U84" s="3257"/>
      <c r="V84" s="3218" t="s">
        <v>1518</v>
      </c>
      <c r="W84" s="3223" t="b">
        <f t="shared" si="8"/>
        <v>1</v>
      </c>
      <c r="X84" s="3258">
        <f>+T84-'Departmental PL'!V124</f>
        <v>0</v>
      </c>
      <c r="Y84" s="3258">
        <f>+U84-'Departmental PL'!W124</f>
        <v>0</v>
      </c>
      <c r="AC84" s="3228">
        <f t="shared" si="9"/>
        <v>0</v>
      </c>
      <c r="AD84" s="3228">
        <f t="shared" si="10"/>
        <v>0</v>
      </c>
      <c r="AF84" s="3233">
        <f t="shared" si="11"/>
        <v>0</v>
      </c>
      <c r="AG84" s="3233">
        <f t="shared" si="12"/>
        <v>0</v>
      </c>
      <c r="AH84" s="3223" t="b">
        <f t="shared" si="13"/>
        <v>1</v>
      </c>
      <c r="AI84" s="3259"/>
      <c r="AJ84" s="3260"/>
      <c r="AK84" s="3223" t="s">
        <v>1518</v>
      </c>
      <c r="AL84" s="3295"/>
      <c r="AM84" s="3295"/>
      <c r="AN84" s="3295"/>
      <c r="AO84" s="3295"/>
      <c r="AP84" s="3295"/>
      <c r="AQ84" s="3295"/>
      <c r="AR84" s="3295"/>
      <c r="AS84" s="3295"/>
      <c r="AT84" s="3295"/>
      <c r="AU84" s="3295"/>
      <c r="AV84" s="3295"/>
      <c r="AW84" s="3295"/>
      <c r="AX84" s="3295"/>
      <c r="AY84" s="3295"/>
      <c r="AZ84" s="3295"/>
      <c r="BA84" s="3295"/>
      <c r="BB84" s="3295"/>
      <c r="BC84" s="3295"/>
      <c r="BE84" s="3223">
        <f t="shared" si="15"/>
        <v>86</v>
      </c>
      <c r="BF84" s="3223" t="b">
        <f t="shared" si="14"/>
        <v>1</v>
      </c>
      <c r="BG84" s="3221" t="s">
        <v>1518</v>
      </c>
      <c r="BH84" s="3262"/>
      <c r="BI84" s="3262"/>
      <c r="BJ84" s="3262"/>
      <c r="BK84" s="3262"/>
      <c r="BL84" s="3262"/>
      <c r="BM84" s="3262"/>
      <c r="BN84" s="3262"/>
      <c r="BO84" s="3262"/>
      <c r="BP84" s="3262"/>
      <c r="BQ84" s="3262"/>
      <c r="BR84" s="3262"/>
      <c r="BS84" s="3262"/>
      <c r="BT84" s="3262"/>
      <c r="BU84" s="3262"/>
      <c r="BV84" s="3262"/>
      <c r="BW84" s="3262"/>
      <c r="BX84" s="3262"/>
      <c r="BY84" s="3262"/>
    </row>
    <row r="85" spans="1:77" ht="15.2" customHeight="1" x14ac:dyDescent="0.2">
      <c r="A85" s="3223" t="s">
        <v>1520</v>
      </c>
      <c r="B85" s="3255"/>
      <c r="C85" s="3320" t="s">
        <v>1519</v>
      </c>
      <c r="D85" s="3256">
        <v>1</v>
      </c>
      <c r="E85" s="3256">
        <v>0</v>
      </c>
      <c r="F85" s="3256">
        <v>0</v>
      </c>
      <c r="G85" s="3256">
        <v>0</v>
      </c>
      <c r="H85" s="3256">
        <v>0</v>
      </c>
      <c r="I85" s="3256">
        <v>0</v>
      </c>
      <c r="J85" s="3256">
        <v>0</v>
      </c>
      <c r="K85" s="3256">
        <v>0</v>
      </c>
      <c r="L85" s="3256">
        <v>0</v>
      </c>
      <c r="M85" s="3256">
        <v>0</v>
      </c>
      <c r="N85" s="3257">
        <v>0</v>
      </c>
      <c r="O85" s="3257">
        <v>0</v>
      </c>
      <c r="P85" s="3256">
        <v>0</v>
      </c>
      <c r="Q85" s="3256">
        <v>0</v>
      </c>
      <c r="R85" s="3256">
        <v>0</v>
      </c>
      <c r="S85" s="3256">
        <v>0</v>
      </c>
      <c r="T85" s="3257">
        <v>0</v>
      </c>
      <c r="U85" s="3257">
        <v>0</v>
      </c>
      <c r="V85" s="3209" t="s">
        <v>1519</v>
      </c>
      <c r="W85" s="3223" t="b">
        <f t="shared" si="8"/>
        <v>1</v>
      </c>
      <c r="X85" s="3258">
        <f>+T85-'Departmental PL'!V125</f>
        <v>0</v>
      </c>
      <c r="Y85" s="3258">
        <f>+U85-'Departmental PL'!W125</f>
        <v>0</v>
      </c>
      <c r="AC85" s="3228">
        <f t="shared" si="9"/>
        <v>0</v>
      </c>
      <c r="AD85" s="3228">
        <f t="shared" si="10"/>
        <v>0</v>
      </c>
      <c r="AF85" s="3233">
        <f t="shared" si="11"/>
        <v>0</v>
      </c>
      <c r="AG85" s="3233">
        <f t="shared" si="12"/>
        <v>0</v>
      </c>
      <c r="AH85" s="3223" t="b">
        <f t="shared" si="13"/>
        <v>1</v>
      </c>
      <c r="AI85" s="3259"/>
      <c r="AJ85" s="3260"/>
      <c r="AK85" s="3223" t="s">
        <v>1519</v>
      </c>
      <c r="AL85" s="3295"/>
      <c r="AM85" s="3295"/>
      <c r="AN85" s="3295"/>
      <c r="AO85" s="3295"/>
      <c r="AP85" s="3295"/>
      <c r="AQ85" s="3295"/>
      <c r="AR85" s="3295"/>
      <c r="AS85" s="3295"/>
      <c r="AT85" s="3295"/>
      <c r="AU85" s="3295"/>
      <c r="AV85" s="3295"/>
      <c r="AW85" s="3295"/>
      <c r="AX85" s="3295"/>
      <c r="AY85" s="3295"/>
      <c r="AZ85" s="3295"/>
      <c r="BA85" s="3295"/>
      <c r="BB85" s="3295"/>
      <c r="BC85" s="3295"/>
      <c r="BE85" s="3223">
        <f t="shared" si="15"/>
        <v>87</v>
      </c>
      <c r="BF85" s="3223" t="b">
        <f t="shared" si="14"/>
        <v>1</v>
      </c>
      <c r="BG85" s="3221" t="s">
        <v>1519</v>
      </c>
      <c r="BH85" s="3262"/>
      <c r="BI85" s="3262"/>
      <c r="BJ85" s="3262"/>
      <c r="BK85" s="3262"/>
      <c r="BL85" s="3262"/>
      <c r="BM85" s="3262"/>
      <c r="BN85" s="3262"/>
      <c r="BO85" s="3262"/>
      <c r="BP85" s="3262"/>
      <c r="BQ85" s="3262"/>
      <c r="BR85" s="3262"/>
      <c r="BS85" s="3262"/>
      <c r="BT85" s="3262"/>
      <c r="BU85" s="3262"/>
      <c r="BV85" s="3262"/>
      <c r="BW85" s="3262"/>
      <c r="BX85" s="3262"/>
      <c r="BY85" s="3262"/>
    </row>
    <row r="86" spans="1:77" ht="15.2" customHeight="1" x14ac:dyDescent="0.2">
      <c r="A86" s="3223" t="s">
        <v>1521</v>
      </c>
      <c r="B86" s="3255"/>
      <c r="C86" s="3320" t="s">
        <v>1520</v>
      </c>
      <c r="D86" s="3256"/>
      <c r="E86" s="3256"/>
      <c r="F86" s="3256"/>
      <c r="G86" s="3256"/>
      <c r="H86" s="3256"/>
      <c r="I86" s="3256"/>
      <c r="J86" s="3256"/>
      <c r="K86" s="3256"/>
      <c r="L86" s="3256"/>
      <c r="M86" s="3256"/>
      <c r="N86" s="3257"/>
      <c r="O86" s="3257"/>
      <c r="P86" s="3256"/>
      <c r="Q86" s="3256"/>
      <c r="R86" s="3256"/>
      <c r="S86" s="3256"/>
      <c r="T86" s="3257"/>
      <c r="U86" s="3257"/>
      <c r="V86" s="3218" t="s">
        <v>1520</v>
      </c>
      <c r="W86" s="3223" t="b">
        <f t="shared" si="8"/>
        <v>1</v>
      </c>
      <c r="X86" s="3258">
        <f>+T86-'Departmental PL'!V126</f>
        <v>0</v>
      </c>
      <c r="Y86" s="3258">
        <f>+U86-'Departmental PL'!W126</f>
        <v>0</v>
      </c>
      <c r="AC86" s="3228">
        <f t="shared" si="9"/>
        <v>0</v>
      </c>
      <c r="AD86" s="3228">
        <f t="shared" si="10"/>
        <v>0</v>
      </c>
      <c r="AF86" s="3233">
        <f t="shared" si="11"/>
        <v>0</v>
      </c>
      <c r="AG86" s="3233">
        <f t="shared" si="12"/>
        <v>0</v>
      </c>
      <c r="AH86" s="3223" t="b">
        <f t="shared" si="13"/>
        <v>1</v>
      </c>
      <c r="AI86" s="3259"/>
      <c r="AJ86" s="3260"/>
      <c r="AK86" s="3224" t="s">
        <v>1520</v>
      </c>
      <c r="AL86" s="3295"/>
      <c r="AM86" s="3295"/>
      <c r="AN86" s="3295"/>
      <c r="AO86" s="3295"/>
      <c r="AP86" s="3295"/>
      <c r="AQ86" s="3295"/>
      <c r="AR86" s="3295"/>
      <c r="AS86" s="3295"/>
      <c r="AT86" s="3295"/>
      <c r="AU86" s="3295"/>
      <c r="AV86" s="3295"/>
      <c r="AW86" s="3295"/>
      <c r="AX86" s="3295"/>
      <c r="AY86" s="3295"/>
      <c r="AZ86" s="3295"/>
      <c r="BA86" s="3295"/>
      <c r="BB86" s="3295"/>
      <c r="BC86" s="3295"/>
      <c r="BE86" s="3223">
        <f t="shared" si="15"/>
        <v>88</v>
      </c>
      <c r="BF86" s="3223" t="b">
        <f t="shared" si="14"/>
        <v>1</v>
      </c>
      <c r="BG86" s="3221" t="s">
        <v>1520</v>
      </c>
      <c r="BH86" s="3262"/>
      <c r="BI86" s="3262"/>
      <c r="BJ86" s="3262"/>
      <c r="BK86" s="3262"/>
      <c r="BL86" s="3262"/>
      <c r="BM86" s="3262"/>
      <c r="BN86" s="3262"/>
      <c r="BO86" s="3262"/>
      <c r="BP86" s="3262"/>
      <c r="BQ86" s="3262"/>
      <c r="BR86" s="3262"/>
      <c r="BS86" s="3262"/>
      <c r="BT86" s="3262"/>
      <c r="BU86" s="3262"/>
      <c r="BV86" s="3262"/>
      <c r="BW86" s="3262"/>
      <c r="BX86" s="3262"/>
      <c r="BY86" s="3262"/>
    </row>
    <row r="87" spans="1:77" ht="15.2" customHeight="1" x14ac:dyDescent="0.2">
      <c r="A87" s="3297" t="s">
        <v>1522</v>
      </c>
      <c r="B87" s="3255" t="s">
        <v>1522</v>
      </c>
      <c r="C87" s="3272" t="s">
        <v>1521</v>
      </c>
      <c r="D87" s="3256">
        <v>5</v>
      </c>
      <c r="E87" s="3256">
        <v>15</v>
      </c>
      <c r="F87" s="3256">
        <v>11</v>
      </c>
      <c r="G87" s="3256">
        <v>41</v>
      </c>
      <c r="H87" s="3256">
        <v>21185</v>
      </c>
      <c r="I87" s="3256">
        <v>82418</v>
      </c>
      <c r="J87" s="3256">
        <v>6194</v>
      </c>
      <c r="K87" s="3256">
        <v>24264</v>
      </c>
      <c r="L87" s="3256">
        <v>4150</v>
      </c>
      <c r="M87" s="3256">
        <v>18930</v>
      </c>
      <c r="N87" s="3256">
        <v>2044</v>
      </c>
      <c r="O87" s="3256">
        <v>5333</v>
      </c>
      <c r="P87" s="3256">
        <v>342</v>
      </c>
      <c r="Q87" s="3256">
        <v>4686</v>
      </c>
      <c r="R87" s="3256">
        <v>2027</v>
      </c>
      <c r="S87" s="3256">
        <v>11133</v>
      </c>
      <c r="T87" s="3256">
        <v>-325</v>
      </c>
      <c r="U87" s="3257">
        <v>-10485</v>
      </c>
      <c r="V87" s="3209" t="s">
        <v>1521</v>
      </c>
      <c r="W87" s="3223" t="b">
        <f t="shared" si="8"/>
        <v>1</v>
      </c>
      <c r="X87" s="3258">
        <f>+T87-'Departmental PL'!V127</f>
        <v>0</v>
      </c>
      <c r="Y87" s="3258">
        <f>+U87-'Departmental PL'!W127</f>
        <v>0</v>
      </c>
      <c r="AC87" s="3228">
        <f t="shared" si="9"/>
        <v>0</v>
      </c>
      <c r="AD87" s="3228">
        <f t="shared" si="10"/>
        <v>1</v>
      </c>
      <c r="AF87" s="3233">
        <f t="shared" si="11"/>
        <v>0</v>
      </c>
      <c r="AG87" s="3233">
        <f t="shared" si="12"/>
        <v>-1</v>
      </c>
      <c r="AH87" s="3223" t="b">
        <f t="shared" si="13"/>
        <v>1</v>
      </c>
      <c r="AI87" s="3259" t="s">
        <v>1522</v>
      </c>
      <c r="AJ87" s="3260" t="s">
        <v>768</v>
      </c>
      <c r="AK87" s="3259" t="s">
        <v>1521</v>
      </c>
      <c r="AL87" s="3244">
        <v>13</v>
      </c>
      <c r="AM87" s="3244">
        <v>3</v>
      </c>
      <c r="AN87" s="3244">
        <v>31</v>
      </c>
      <c r="AO87" s="3244">
        <v>5</v>
      </c>
      <c r="AP87" s="3244">
        <v>65695</v>
      </c>
      <c r="AQ87" s="3244">
        <v>11138</v>
      </c>
      <c r="AR87" s="3244">
        <v>23442</v>
      </c>
      <c r="AS87" s="3244">
        <v>7397</v>
      </c>
      <c r="AT87" s="3244">
        <v>15380</v>
      </c>
      <c r="AU87" s="3244">
        <v>2537</v>
      </c>
      <c r="AV87" s="3244">
        <v>8066</v>
      </c>
      <c r="AW87" s="3244">
        <v>4861</v>
      </c>
      <c r="AX87" s="3244">
        <v>3768</v>
      </c>
      <c r="AY87" s="3244">
        <v>536</v>
      </c>
      <c r="AZ87" s="3244">
        <v>10301</v>
      </c>
      <c r="BA87" s="3244">
        <v>1656</v>
      </c>
      <c r="BB87" s="3244">
        <v>-6003</v>
      </c>
      <c r="BC87" s="3244">
        <v>2668</v>
      </c>
      <c r="BE87" s="3223">
        <f t="shared" si="15"/>
        <v>89</v>
      </c>
      <c r="BF87" s="3223" t="b">
        <f t="shared" si="14"/>
        <v>1</v>
      </c>
      <c r="BG87" s="3269" t="s">
        <v>1521</v>
      </c>
      <c r="BH87" s="3269">
        <v>13</v>
      </c>
      <c r="BI87" s="3269">
        <v>3</v>
      </c>
      <c r="BJ87" s="3269">
        <v>31</v>
      </c>
      <c r="BK87" s="3269">
        <v>5</v>
      </c>
      <c r="BL87" s="3262">
        <v>65695</v>
      </c>
      <c r="BM87" s="3262">
        <v>11138</v>
      </c>
      <c r="BN87" s="3262">
        <v>23443</v>
      </c>
      <c r="BO87" s="3262">
        <v>7397</v>
      </c>
      <c r="BP87" s="3262">
        <v>15377</v>
      </c>
      <c r="BQ87" s="3262">
        <v>2537</v>
      </c>
      <c r="BR87" s="3262">
        <v>8066</v>
      </c>
      <c r="BS87" s="3262">
        <v>4860</v>
      </c>
      <c r="BT87" s="3262">
        <v>3768</v>
      </c>
      <c r="BU87" s="3269">
        <v>536</v>
      </c>
      <c r="BV87" s="3262">
        <v>10301</v>
      </c>
      <c r="BW87" s="3262">
        <v>1656</v>
      </c>
      <c r="BX87" s="3262">
        <v>-6003</v>
      </c>
      <c r="BY87" s="3262">
        <v>2668</v>
      </c>
    </row>
    <row r="88" spans="1:77" s="3446" customFormat="1" ht="15.2" customHeight="1" x14ac:dyDescent="0.2">
      <c r="A88" s="3459" t="s">
        <v>23</v>
      </c>
      <c r="B88" s="3468" t="s">
        <v>1522</v>
      </c>
      <c r="C88" s="3469" t="s">
        <v>2610</v>
      </c>
      <c r="D88" s="3468">
        <v>6</v>
      </c>
      <c r="E88" s="3468">
        <v>15</v>
      </c>
      <c r="F88" s="3468">
        <v>11</v>
      </c>
      <c r="G88" s="3468">
        <v>41</v>
      </c>
      <c r="H88" s="3468">
        <v>21185</v>
      </c>
      <c r="I88" s="3468">
        <v>82418</v>
      </c>
      <c r="J88" s="3468">
        <v>6194</v>
      </c>
      <c r="K88" s="3468">
        <v>24264</v>
      </c>
      <c r="L88" s="3468">
        <v>4150</v>
      </c>
      <c r="M88" s="3468">
        <v>18930</v>
      </c>
      <c r="N88" s="3468">
        <v>2044</v>
      </c>
      <c r="O88" s="3468">
        <v>5333</v>
      </c>
      <c r="P88" s="3468">
        <v>342</v>
      </c>
      <c r="Q88" s="3468">
        <v>4686</v>
      </c>
      <c r="R88" s="3468">
        <v>2027</v>
      </c>
      <c r="S88" s="3468">
        <v>11133</v>
      </c>
      <c r="T88" s="3468">
        <v>-325</v>
      </c>
      <c r="U88" s="3468">
        <v>-10485</v>
      </c>
      <c r="V88" s="3470" t="s">
        <v>2610</v>
      </c>
      <c r="W88" s="3223" t="b">
        <f t="shared" si="8"/>
        <v>1</v>
      </c>
      <c r="X88" s="3468">
        <f>+T88-'Departmental PL'!V128</f>
        <v>0</v>
      </c>
      <c r="Y88" s="3468">
        <f>+U88-'Departmental PL'!W128</f>
        <v>0</v>
      </c>
      <c r="AC88" s="3446">
        <f t="shared" si="9"/>
        <v>0</v>
      </c>
      <c r="AD88" s="3446">
        <f t="shared" si="10"/>
        <v>1</v>
      </c>
      <c r="AF88" s="3446">
        <f t="shared" si="11"/>
        <v>0</v>
      </c>
      <c r="AG88" s="3446">
        <f t="shared" si="12"/>
        <v>-1</v>
      </c>
      <c r="AH88" s="3446" t="b">
        <f t="shared" si="13"/>
        <v>0</v>
      </c>
      <c r="AI88" s="3471" t="s">
        <v>1522</v>
      </c>
      <c r="AJ88" s="3471" t="s">
        <v>768</v>
      </c>
      <c r="AK88" s="3471" t="s">
        <v>2031</v>
      </c>
      <c r="AL88" s="3471">
        <v>13</v>
      </c>
      <c r="AM88" s="3471">
        <v>3</v>
      </c>
      <c r="AN88" s="3471">
        <v>31</v>
      </c>
      <c r="AO88" s="3471">
        <v>5</v>
      </c>
      <c r="AP88" s="3471">
        <v>65695</v>
      </c>
      <c r="AQ88" s="3471">
        <v>11138</v>
      </c>
      <c r="AR88" s="3471">
        <v>23442</v>
      </c>
      <c r="AS88" s="3471">
        <v>7397</v>
      </c>
      <c r="AT88" s="3471">
        <v>15380</v>
      </c>
      <c r="AU88" s="3471">
        <v>2537</v>
      </c>
      <c r="AV88" s="3471">
        <v>8066</v>
      </c>
      <c r="AW88" s="3471">
        <v>4861</v>
      </c>
      <c r="AX88" s="3471">
        <v>3768</v>
      </c>
      <c r="AY88" s="3471">
        <v>536</v>
      </c>
      <c r="AZ88" s="3471">
        <v>10301</v>
      </c>
      <c r="BA88" s="3471">
        <v>1656</v>
      </c>
      <c r="BB88" s="3471">
        <v>-6003</v>
      </c>
      <c r="BC88" s="3471">
        <v>2668</v>
      </c>
      <c r="BE88" s="3446">
        <f t="shared" si="15"/>
        <v>90</v>
      </c>
      <c r="BF88" s="3446" t="b">
        <f t="shared" si="14"/>
        <v>0</v>
      </c>
      <c r="BG88" s="3472" t="s">
        <v>1522</v>
      </c>
      <c r="BH88" s="3467">
        <v>13</v>
      </c>
      <c r="BI88" s="3467">
        <v>3</v>
      </c>
      <c r="BJ88" s="3467">
        <v>31</v>
      </c>
      <c r="BK88" s="3467">
        <v>5</v>
      </c>
      <c r="BL88" s="3467">
        <v>65695</v>
      </c>
      <c r="BM88" s="3467">
        <v>11138</v>
      </c>
      <c r="BN88" s="3467">
        <v>23443</v>
      </c>
      <c r="BO88" s="3467">
        <v>7397</v>
      </c>
      <c r="BP88" s="3467">
        <v>15377</v>
      </c>
      <c r="BQ88" s="3467">
        <v>2537</v>
      </c>
      <c r="BR88" s="3467">
        <v>8066</v>
      </c>
      <c r="BS88" s="3467">
        <v>4860</v>
      </c>
      <c r="BT88" s="3467">
        <v>3768</v>
      </c>
      <c r="BU88" s="3467">
        <v>536</v>
      </c>
      <c r="BV88" s="3467">
        <v>10301</v>
      </c>
      <c r="BW88" s="3467">
        <v>1656</v>
      </c>
      <c r="BX88" s="3467">
        <v>-6003</v>
      </c>
      <c r="BY88" s="3467">
        <v>2668</v>
      </c>
    </row>
    <row r="89" spans="1:77" s="3446" customFormat="1" ht="15.2" customHeight="1" x14ac:dyDescent="0.2">
      <c r="A89" s="3459" t="s">
        <v>23</v>
      </c>
      <c r="B89" s="3460"/>
      <c r="C89" s="3482" t="s">
        <v>3872</v>
      </c>
      <c r="D89" s="3460">
        <v>8614</v>
      </c>
      <c r="E89" s="3483">
        <v>8606</v>
      </c>
      <c r="F89" s="3462">
        <v>27601</v>
      </c>
      <c r="G89" s="3462">
        <v>29699</v>
      </c>
      <c r="H89" s="3462">
        <v>11837302</v>
      </c>
      <c r="I89" s="3462">
        <v>11773916</v>
      </c>
      <c r="J89" s="3462">
        <v>4772655</v>
      </c>
      <c r="K89" s="3462">
        <v>4797488</v>
      </c>
      <c r="L89" s="3462">
        <v>3308399</v>
      </c>
      <c r="M89" s="3462">
        <v>3419778</v>
      </c>
      <c r="N89" s="3462">
        <v>1464256</v>
      </c>
      <c r="O89" s="3462">
        <v>1377711</v>
      </c>
      <c r="P89" s="3462">
        <v>624548</v>
      </c>
      <c r="Q89" s="3462">
        <v>1058217</v>
      </c>
      <c r="R89" s="3462">
        <v>1408409</v>
      </c>
      <c r="S89" s="3462">
        <v>1592409</v>
      </c>
      <c r="T89" s="3462">
        <v>-568702</v>
      </c>
      <c r="U89" s="3462">
        <v>-1272915</v>
      </c>
      <c r="V89" s="3484" t="s">
        <v>3872</v>
      </c>
      <c r="W89" s="3223" t="b">
        <f t="shared" si="8"/>
        <v>1</v>
      </c>
      <c r="X89" s="3485"/>
      <c r="Y89" s="3466"/>
      <c r="AC89" s="3446">
        <f t="shared" si="9"/>
        <v>0</v>
      </c>
      <c r="AD89" s="3446">
        <f t="shared" si="10"/>
        <v>-1</v>
      </c>
      <c r="AF89" s="3446">
        <f t="shared" si="11"/>
        <v>1</v>
      </c>
      <c r="AG89" s="3446">
        <f t="shared" si="12"/>
        <v>0</v>
      </c>
      <c r="AH89" s="3446" t="b">
        <f t="shared" si="13"/>
        <v>0</v>
      </c>
      <c r="AI89" s="3467"/>
      <c r="AJ89" s="3467"/>
      <c r="AK89" s="3467"/>
      <c r="AL89" s="3467"/>
      <c r="AM89" s="3467"/>
      <c r="AN89" s="3467"/>
      <c r="AO89" s="3467"/>
      <c r="AP89" s="3467"/>
      <c r="AQ89" s="3467"/>
      <c r="AR89" s="3467"/>
      <c r="AS89" s="3467"/>
      <c r="AT89" s="3467"/>
      <c r="AU89" s="3467"/>
      <c r="AV89" s="3467"/>
      <c r="AW89" s="3467"/>
      <c r="AX89" s="3467"/>
      <c r="AY89" s="3467"/>
      <c r="AZ89" s="3467"/>
      <c r="BA89" s="3467"/>
      <c r="BB89" s="3467"/>
      <c r="BC89" s="3467"/>
      <c r="BE89" s="3446">
        <f t="shared" si="15"/>
        <v>91</v>
      </c>
      <c r="BF89" s="3446" t="b">
        <f t="shared" si="14"/>
        <v>0</v>
      </c>
    </row>
    <row r="90" spans="1:77" ht="15.2" customHeight="1" x14ac:dyDescent="0.2">
      <c r="A90" s="3254" t="s">
        <v>1523</v>
      </c>
      <c r="B90" s="3306"/>
      <c r="C90" s="3442" t="s">
        <v>1526</v>
      </c>
      <c r="D90" s="3308" t="s">
        <v>436</v>
      </c>
      <c r="E90" s="3308" t="s">
        <v>436</v>
      </c>
      <c r="F90" s="3308" t="s">
        <v>436</v>
      </c>
      <c r="G90" s="3308" t="s">
        <v>436</v>
      </c>
      <c r="H90" s="3309" t="s">
        <v>436</v>
      </c>
      <c r="I90" s="3309" t="s">
        <v>436</v>
      </c>
      <c r="J90" s="3309" t="s">
        <v>436</v>
      </c>
      <c r="K90" s="3309" t="s">
        <v>436</v>
      </c>
      <c r="L90" s="3309" t="s">
        <v>436</v>
      </c>
      <c r="M90" s="3309" t="s">
        <v>436</v>
      </c>
      <c r="N90" s="3309" t="s">
        <v>436</v>
      </c>
      <c r="O90" s="3308" t="s">
        <v>436</v>
      </c>
      <c r="P90" s="3308" t="s">
        <v>436</v>
      </c>
      <c r="Q90" s="3308" t="s">
        <v>436</v>
      </c>
      <c r="R90" s="3309" t="s">
        <v>436</v>
      </c>
      <c r="S90" s="3308" t="s">
        <v>436</v>
      </c>
      <c r="T90" s="3309" t="s">
        <v>436</v>
      </c>
      <c r="U90" s="3321" t="s">
        <v>436</v>
      </c>
      <c r="V90" s="3209" t="s">
        <v>1526</v>
      </c>
      <c r="W90" s="3223" t="b">
        <f t="shared" si="8"/>
        <v>1</v>
      </c>
      <c r="AC90" s="3228" t="e">
        <f t="shared" si="9"/>
        <v>#VALUE!</v>
      </c>
      <c r="AD90" s="3228" t="e">
        <f t="shared" si="10"/>
        <v>#VALUE!</v>
      </c>
      <c r="AF90" s="3233" t="e">
        <f t="shared" si="11"/>
        <v>#VALUE!</v>
      </c>
      <c r="AG90" s="3233" t="e">
        <f t="shared" si="12"/>
        <v>#VALUE!</v>
      </c>
      <c r="AH90" s="3223" t="b">
        <f t="shared" si="13"/>
        <v>0</v>
      </c>
      <c r="AI90" s="3259"/>
      <c r="AJ90" s="3259"/>
      <c r="AK90" s="3259"/>
      <c r="BE90" s="3223">
        <f t="shared" si="15"/>
        <v>92</v>
      </c>
      <c r="BF90" s="3223" t="b">
        <f t="shared" si="14"/>
        <v>0</v>
      </c>
    </row>
    <row r="91" spans="1:77" ht="15.2" customHeight="1" x14ac:dyDescent="0.2">
      <c r="A91" s="3223" t="s">
        <v>1524</v>
      </c>
      <c r="B91" s="3255" t="s">
        <v>1526</v>
      </c>
      <c r="C91" s="3322" t="s">
        <v>1523</v>
      </c>
      <c r="D91" s="3256">
        <v>246</v>
      </c>
      <c r="E91" s="3256">
        <v>159</v>
      </c>
      <c r="F91" s="3256">
        <v>247</v>
      </c>
      <c r="G91" s="3256">
        <v>160</v>
      </c>
      <c r="H91" s="3256">
        <v>58959</v>
      </c>
      <c r="I91" s="3256">
        <v>35786</v>
      </c>
      <c r="J91" s="3256">
        <v>21853</v>
      </c>
      <c r="K91" s="3256">
        <v>12380</v>
      </c>
      <c r="L91" s="3256">
        <v>31272</v>
      </c>
      <c r="M91" s="3256">
        <v>42195</v>
      </c>
      <c r="N91" s="3257">
        <v>-9419</v>
      </c>
      <c r="O91" s="3257">
        <v>-29815</v>
      </c>
      <c r="P91" s="3256">
        <v>9950</v>
      </c>
      <c r="Q91" s="3256">
        <v>9074</v>
      </c>
      <c r="R91" s="3256">
        <v>22142</v>
      </c>
      <c r="S91" s="3256">
        <v>6626</v>
      </c>
      <c r="T91" s="3257">
        <v>-41511</v>
      </c>
      <c r="U91" s="3257">
        <v>-45515</v>
      </c>
      <c r="V91" s="3209" t="s">
        <v>1523</v>
      </c>
      <c r="W91" s="3223" t="b">
        <f t="shared" si="8"/>
        <v>1</v>
      </c>
      <c r="X91" s="3323">
        <f>+T91-'Departmental PL'!V138</f>
        <v>0</v>
      </c>
      <c r="Y91" s="3323">
        <f>+U91-'Departmental PL'!W138</f>
        <v>0</v>
      </c>
      <c r="AC91" s="3228">
        <f t="shared" si="9"/>
        <v>0</v>
      </c>
      <c r="AD91" s="3228">
        <f t="shared" si="10"/>
        <v>0</v>
      </c>
      <c r="AF91" s="3233">
        <f t="shared" si="11"/>
        <v>0</v>
      </c>
      <c r="AG91" s="3233">
        <f t="shared" si="12"/>
        <v>0</v>
      </c>
      <c r="AH91" s="3223" t="b">
        <f t="shared" si="13"/>
        <v>1</v>
      </c>
      <c r="AI91" s="3259" t="s">
        <v>1526</v>
      </c>
      <c r="AJ91" s="3260" t="s">
        <v>1281</v>
      </c>
      <c r="AK91" s="3259" t="s">
        <v>1523</v>
      </c>
      <c r="AL91" s="3244">
        <v>148</v>
      </c>
      <c r="AM91" s="3244">
        <v>176</v>
      </c>
      <c r="AN91" s="3244">
        <v>149</v>
      </c>
      <c r="AO91" s="3244">
        <v>176</v>
      </c>
      <c r="AP91" s="3244">
        <v>33806</v>
      </c>
      <c r="AQ91" s="3244">
        <v>41595</v>
      </c>
      <c r="AR91" s="3244">
        <v>12368</v>
      </c>
      <c r="AS91" s="3244">
        <v>14835</v>
      </c>
      <c r="AT91" s="3244">
        <v>31372</v>
      </c>
      <c r="AU91" s="3244">
        <v>20623</v>
      </c>
      <c r="AV91" s="3244">
        <v>-18990</v>
      </c>
      <c r="AW91" s="3244">
        <v>-5727</v>
      </c>
      <c r="AX91" s="3244">
        <v>7030</v>
      </c>
      <c r="AY91" s="3244">
        <v>8613</v>
      </c>
      <c r="AZ91" s="3244">
        <v>4947</v>
      </c>
      <c r="BA91" s="3244">
        <v>4147</v>
      </c>
      <c r="BB91" s="3244">
        <v>-30977</v>
      </c>
      <c r="BC91" s="3244">
        <v>-18493</v>
      </c>
      <c r="BE91" s="3223">
        <f t="shared" si="15"/>
        <v>93</v>
      </c>
      <c r="BF91" s="3223" t="b">
        <f t="shared" si="14"/>
        <v>1</v>
      </c>
      <c r="BG91" s="3209" t="s">
        <v>1523</v>
      </c>
      <c r="BH91" s="3269">
        <v>148</v>
      </c>
      <c r="BI91" s="3269">
        <v>176</v>
      </c>
      <c r="BJ91" s="3269">
        <v>149</v>
      </c>
      <c r="BK91" s="3269">
        <v>176</v>
      </c>
      <c r="BL91" s="3262">
        <v>33806</v>
      </c>
      <c r="BM91" s="3262">
        <v>41595</v>
      </c>
      <c r="BN91" s="3262">
        <v>12356</v>
      </c>
      <c r="BO91" s="3262">
        <v>14851</v>
      </c>
      <c r="BP91" s="3262">
        <v>31340</v>
      </c>
      <c r="BQ91" s="3262">
        <v>20585</v>
      </c>
      <c r="BR91" s="3262">
        <v>-18983</v>
      </c>
      <c r="BS91" s="3262">
        <v>-5734</v>
      </c>
      <c r="BT91" s="3262">
        <v>7008</v>
      </c>
      <c r="BU91" s="3262">
        <v>8612</v>
      </c>
      <c r="BV91" s="3262">
        <v>4974</v>
      </c>
      <c r="BW91" s="3262">
        <v>4160</v>
      </c>
      <c r="BX91" s="3262">
        <v>-30965</v>
      </c>
      <c r="BY91" s="3262">
        <v>-18506</v>
      </c>
    </row>
    <row r="92" spans="1:77" ht="15.2" customHeight="1" x14ac:dyDescent="0.2">
      <c r="A92" s="3254" t="s">
        <v>1525</v>
      </c>
      <c r="B92" s="3255"/>
      <c r="C92" s="3204" t="s">
        <v>1524</v>
      </c>
      <c r="D92" s="3256"/>
      <c r="E92" s="3256"/>
      <c r="F92" s="3256"/>
      <c r="G92" s="3256"/>
      <c r="H92" s="3256"/>
      <c r="I92" s="3256"/>
      <c r="J92" s="3256"/>
      <c r="K92" s="3256"/>
      <c r="L92" s="3256"/>
      <c r="M92" s="3256"/>
      <c r="N92" s="3257"/>
      <c r="O92" s="3257"/>
      <c r="P92" s="3256"/>
      <c r="Q92" s="3256"/>
      <c r="R92" s="3256"/>
      <c r="S92" s="3256"/>
      <c r="T92" s="3257"/>
      <c r="U92" s="3257"/>
      <c r="V92" s="3218" t="s">
        <v>1524</v>
      </c>
      <c r="W92" s="3223" t="b">
        <f t="shared" si="8"/>
        <v>1</v>
      </c>
      <c r="X92" s="3323">
        <f>+T92-'Departmental PL'!V139</f>
        <v>0</v>
      </c>
      <c r="Y92" s="3323">
        <f>+U92-'Departmental PL'!W139</f>
        <v>0</v>
      </c>
      <c r="AC92" s="3228">
        <f t="shared" si="9"/>
        <v>0</v>
      </c>
      <c r="AD92" s="3228">
        <f t="shared" si="10"/>
        <v>0</v>
      </c>
      <c r="AF92" s="3233">
        <f t="shared" si="11"/>
        <v>0</v>
      </c>
      <c r="AG92" s="3233">
        <f t="shared" si="12"/>
        <v>0</v>
      </c>
      <c r="AH92" s="3223" t="b">
        <f t="shared" si="13"/>
        <v>1</v>
      </c>
      <c r="AI92" s="3259"/>
      <c r="AJ92" s="3260"/>
      <c r="AK92" s="3224" t="s">
        <v>1524</v>
      </c>
      <c r="BE92" s="3223">
        <f t="shared" si="15"/>
        <v>94</v>
      </c>
      <c r="BF92" s="3223" t="b">
        <f t="shared" si="14"/>
        <v>1</v>
      </c>
      <c r="BG92" s="3221" t="s">
        <v>1524</v>
      </c>
      <c r="BH92" s="3269"/>
      <c r="BI92" s="3269"/>
      <c r="BJ92" s="3269"/>
      <c r="BK92" s="3269"/>
      <c r="BL92" s="3262"/>
      <c r="BM92" s="3262"/>
      <c r="BN92" s="3262"/>
      <c r="BO92" s="3262"/>
      <c r="BP92" s="3262"/>
      <c r="BQ92" s="3262"/>
      <c r="BR92" s="3262"/>
      <c r="BS92" s="3262"/>
      <c r="BT92" s="3262"/>
      <c r="BU92" s="3262"/>
      <c r="BV92" s="3262"/>
      <c r="BW92" s="3262"/>
      <c r="BX92" s="3262"/>
      <c r="BY92" s="3262"/>
    </row>
    <row r="93" spans="1:77" ht="15.2" customHeight="1" x14ac:dyDescent="0.2">
      <c r="A93" s="3281" t="s">
        <v>1526</v>
      </c>
      <c r="B93" s="3255" t="s">
        <v>1526</v>
      </c>
      <c r="C93" s="3272" t="s">
        <v>1525</v>
      </c>
      <c r="D93" s="3256">
        <v>2503</v>
      </c>
      <c r="E93" s="3256">
        <v>2483</v>
      </c>
      <c r="F93" s="3256">
        <v>28349</v>
      </c>
      <c r="G93" s="3256">
        <v>24796</v>
      </c>
      <c r="H93" s="3256">
        <v>6338556</v>
      </c>
      <c r="I93" s="3256">
        <v>5867138</v>
      </c>
      <c r="J93" s="3256">
        <v>2499185</v>
      </c>
      <c r="K93" s="3256">
        <v>2354359</v>
      </c>
      <c r="L93" s="3256">
        <v>1126906</v>
      </c>
      <c r="M93" s="3256">
        <v>1032233</v>
      </c>
      <c r="N93" s="3256">
        <v>1372279</v>
      </c>
      <c r="O93" s="3257">
        <v>1322126</v>
      </c>
      <c r="P93" s="3256">
        <v>931640</v>
      </c>
      <c r="Q93" s="3256">
        <v>770178</v>
      </c>
      <c r="R93" s="3256">
        <v>443840</v>
      </c>
      <c r="S93" s="3256">
        <v>340646</v>
      </c>
      <c r="T93" s="3256">
        <v>-3201</v>
      </c>
      <c r="U93" s="3257">
        <v>211302</v>
      </c>
      <c r="V93" s="3209" t="s">
        <v>1525</v>
      </c>
      <c r="W93" s="3223" t="b">
        <f t="shared" si="8"/>
        <v>1</v>
      </c>
      <c r="X93" s="3323">
        <f>+T93-'Departmental PL'!V140</f>
        <v>0</v>
      </c>
      <c r="Y93" s="3323">
        <f>+U93-'Departmental PL'!W140</f>
        <v>0</v>
      </c>
      <c r="AC93" s="3228">
        <f t="shared" si="9"/>
        <v>0</v>
      </c>
      <c r="AD93" s="3228">
        <f t="shared" si="10"/>
        <v>0</v>
      </c>
      <c r="AF93" s="3233">
        <f t="shared" si="11"/>
        <v>0</v>
      </c>
      <c r="AG93" s="3233">
        <f t="shared" si="12"/>
        <v>0</v>
      </c>
      <c r="AH93" s="3223" t="b">
        <f t="shared" si="13"/>
        <v>1</v>
      </c>
      <c r="AI93" s="3259" t="s">
        <v>1526</v>
      </c>
      <c r="AJ93" s="3260" t="s">
        <v>1281</v>
      </c>
      <c r="AK93" s="3259" t="s">
        <v>1525</v>
      </c>
      <c r="AL93" s="3244">
        <v>1828</v>
      </c>
      <c r="AM93" s="3244">
        <v>1689</v>
      </c>
      <c r="AN93" s="3244">
        <v>18023</v>
      </c>
      <c r="AO93" s="3244">
        <v>19133</v>
      </c>
      <c r="AP93" s="3244">
        <v>4326299</v>
      </c>
      <c r="AQ93" s="3244">
        <v>3666525</v>
      </c>
      <c r="AR93" s="3244">
        <v>1732920</v>
      </c>
      <c r="AS93" s="3244">
        <v>1563132</v>
      </c>
      <c r="AT93" s="3244">
        <v>767865</v>
      </c>
      <c r="AU93" s="3244">
        <v>732427</v>
      </c>
      <c r="AV93" s="3244">
        <v>965236</v>
      </c>
      <c r="AW93" s="3244">
        <v>830630</v>
      </c>
      <c r="AX93" s="3244">
        <v>640309</v>
      </c>
      <c r="AY93" s="3244">
        <v>391573</v>
      </c>
      <c r="AZ93" s="3244">
        <v>260305</v>
      </c>
      <c r="BA93" s="3244">
        <v>197822</v>
      </c>
      <c r="BB93" s="3244">
        <v>64887</v>
      </c>
      <c r="BC93" s="3244">
        <v>241147</v>
      </c>
      <c r="BE93" s="3223">
        <f t="shared" si="15"/>
        <v>95</v>
      </c>
      <c r="BF93" s="3223" t="b">
        <f t="shared" si="14"/>
        <v>1</v>
      </c>
      <c r="BG93" s="3209" t="s">
        <v>1525</v>
      </c>
      <c r="BH93" s="3262">
        <v>1828</v>
      </c>
      <c r="BI93" s="3262">
        <v>1689</v>
      </c>
      <c r="BJ93" s="3262">
        <v>18023</v>
      </c>
      <c r="BK93" s="3262">
        <v>19133</v>
      </c>
      <c r="BL93" s="3262">
        <v>4326223</v>
      </c>
      <c r="BM93" s="3262">
        <v>3666440</v>
      </c>
      <c r="BN93" s="3262">
        <v>1732922</v>
      </c>
      <c r="BO93" s="3262">
        <v>1563157</v>
      </c>
      <c r="BP93" s="3262">
        <v>767677</v>
      </c>
      <c r="BQ93" s="3262">
        <v>732507</v>
      </c>
      <c r="BR93" s="3262">
        <v>965245</v>
      </c>
      <c r="BS93" s="3262">
        <v>830650</v>
      </c>
      <c r="BT93" s="3262">
        <v>640232</v>
      </c>
      <c r="BU93" s="3262">
        <v>391553</v>
      </c>
      <c r="BV93" s="3262">
        <v>260155</v>
      </c>
      <c r="BW93" s="3262">
        <v>197906</v>
      </c>
      <c r="BX93" s="3262">
        <v>64858</v>
      </c>
      <c r="BY93" s="3262">
        <v>241192</v>
      </c>
    </row>
    <row r="94" spans="1:77" s="3446" customFormat="1" ht="15.2" customHeight="1" x14ac:dyDescent="0.2">
      <c r="A94" s="3459" t="s">
        <v>23</v>
      </c>
      <c r="B94" s="3477" t="s">
        <v>1526</v>
      </c>
      <c r="C94" s="3478" t="s">
        <v>2608</v>
      </c>
      <c r="D94" s="3477">
        <v>2749</v>
      </c>
      <c r="E94" s="3477">
        <v>2642</v>
      </c>
      <c r="F94" s="3477">
        <v>28596</v>
      </c>
      <c r="G94" s="3477">
        <v>24956</v>
      </c>
      <c r="H94" s="3477">
        <v>6397515</v>
      </c>
      <c r="I94" s="3477">
        <v>5902924</v>
      </c>
      <c r="J94" s="3477">
        <v>2521038</v>
      </c>
      <c r="K94" s="3477">
        <v>2366738</v>
      </c>
      <c r="L94" s="3477">
        <v>1158178</v>
      </c>
      <c r="M94" s="3477">
        <v>1074428</v>
      </c>
      <c r="N94" s="3477">
        <v>1362860</v>
      </c>
      <c r="O94" s="3477">
        <v>1292311</v>
      </c>
      <c r="P94" s="3477">
        <v>941590</v>
      </c>
      <c r="Q94" s="3477">
        <v>779251</v>
      </c>
      <c r="R94" s="3477">
        <v>465982</v>
      </c>
      <c r="S94" s="3477">
        <v>347272</v>
      </c>
      <c r="T94" s="3477">
        <v>-44712</v>
      </c>
      <c r="U94" s="3477">
        <v>165787</v>
      </c>
      <c r="V94" s="3479" t="s">
        <v>2608</v>
      </c>
      <c r="W94" s="3446" t="b">
        <f t="shared" si="8"/>
        <v>1</v>
      </c>
      <c r="X94" s="3486">
        <f>+T94-'Departmental PL'!V141</f>
        <v>0</v>
      </c>
      <c r="Y94" s="3486">
        <f>+U94-'Departmental PL'!W141</f>
        <v>0</v>
      </c>
      <c r="AC94" s="3446">
        <f t="shared" si="9"/>
        <v>0</v>
      </c>
      <c r="AD94" s="3446">
        <f t="shared" si="10"/>
        <v>-1</v>
      </c>
      <c r="AF94" s="3446">
        <f t="shared" si="11"/>
        <v>0</v>
      </c>
      <c r="AG94" s="3446">
        <f t="shared" si="12"/>
        <v>1</v>
      </c>
      <c r="AH94" s="3446" t="b">
        <f t="shared" si="13"/>
        <v>0</v>
      </c>
      <c r="AI94" s="3480" t="s">
        <v>1526</v>
      </c>
      <c r="AJ94" s="3480" t="s">
        <v>1281</v>
      </c>
      <c r="AK94" s="3480" t="s">
        <v>2031</v>
      </c>
      <c r="AL94" s="3480">
        <v>1976</v>
      </c>
      <c r="AM94" s="3480">
        <v>1865</v>
      </c>
      <c r="AN94" s="3480">
        <v>18172</v>
      </c>
      <c r="AO94" s="3480">
        <v>19309</v>
      </c>
      <c r="AP94" s="3480">
        <v>4360105</v>
      </c>
      <c r="AQ94" s="3480">
        <v>3708120</v>
      </c>
      <c r="AR94" s="3480">
        <v>1745288</v>
      </c>
      <c r="AS94" s="3480">
        <v>1577967</v>
      </c>
      <c r="AT94" s="3480">
        <v>799237</v>
      </c>
      <c r="AU94" s="3480">
        <v>753050</v>
      </c>
      <c r="AV94" s="3480">
        <v>946246</v>
      </c>
      <c r="AW94" s="3480">
        <v>824903</v>
      </c>
      <c r="AX94" s="3480">
        <v>647339</v>
      </c>
      <c r="AY94" s="3480">
        <v>400186</v>
      </c>
      <c r="AZ94" s="3480">
        <v>265252</v>
      </c>
      <c r="BA94" s="3480">
        <v>201969</v>
      </c>
      <c r="BB94" s="3480">
        <v>33910</v>
      </c>
      <c r="BC94" s="3480">
        <v>222654</v>
      </c>
      <c r="BE94" s="3446">
        <f t="shared" si="15"/>
        <v>96</v>
      </c>
      <c r="BF94" s="3446" t="b">
        <f t="shared" si="14"/>
        <v>0</v>
      </c>
      <c r="BG94" s="3481" t="s">
        <v>1526</v>
      </c>
      <c r="BH94" s="3467">
        <v>1976</v>
      </c>
      <c r="BI94" s="3467">
        <v>1865</v>
      </c>
      <c r="BJ94" s="3467">
        <v>18172</v>
      </c>
      <c r="BK94" s="3467">
        <v>19309</v>
      </c>
      <c r="BL94" s="3467">
        <v>4360029</v>
      </c>
      <c r="BM94" s="3467">
        <v>3708035</v>
      </c>
      <c r="BN94" s="3467">
        <v>1745278</v>
      </c>
      <c r="BO94" s="3467">
        <v>1578008</v>
      </c>
      <c r="BP94" s="3467">
        <v>799017</v>
      </c>
      <c r="BQ94" s="3467">
        <v>753092</v>
      </c>
      <c r="BR94" s="3467">
        <v>946261</v>
      </c>
      <c r="BS94" s="3467">
        <v>824916</v>
      </c>
      <c r="BT94" s="3467">
        <v>647240</v>
      </c>
      <c r="BU94" s="3467">
        <v>400165</v>
      </c>
      <c r="BV94" s="3467">
        <v>265129</v>
      </c>
      <c r="BW94" s="3467">
        <v>202065</v>
      </c>
      <c r="BX94" s="3467">
        <v>33893</v>
      </c>
      <c r="BY94" s="3467">
        <v>222686</v>
      </c>
    </row>
    <row r="95" spans="1:77" ht="15.2" customHeight="1" x14ac:dyDescent="0.2">
      <c r="A95" s="3254"/>
      <c r="B95" s="3255" t="s">
        <v>1526</v>
      </c>
      <c r="C95" s="3203" t="s">
        <v>1525</v>
      </c>
      <c r="D95" s="3266">
        <v>9</v>
      </c>
      <c r="E95" s="3266">
        <v>0</v>
      </c>
      <c r="F95" s="3266">
        <v>71</v>
      </c>
      <c r="G95" s="3266">
        <v>0</v>
      </c>
      <c r="H95" s="3266">
        <v>15031</v>
      </c>
      <c r="I95" s="3266">
        <v>0</v>
      </c>
      <c r="J95" s="3266">
        <v>7253</v>
      </c>
      <c r="K95" s="3266">
        <v>0</v>
      </c>
      <c r="L95" s="3266">
        <v>2672</v>
      </c>
      <c r="M95" s="3266">
        <v>0</v>
      </c>
      <c r="N95" s="3314">
        <v>4581</v>
      </c>
      <c r="O95" s="3314">
        <v>0</v>
      </c>
      <c r="P95" s="3266">
        <v>2209</v>
      </c>
      <c r="Q95" s="3266">
        <v>0</v>
      </c>
      <c r="R95" s="3266">
        <v>1052</v>
      </c>
      <c r="S95" s="3266">
        <v>0</v>
      </c>
      <c r="T95" s="3314">
        <v>1319</v>
      </c>
      <c r="U95" s="3314">
        <v>0</v>
      </c>
      <c r="V95" s="3209" t="s">
        <v>1525</v>
      </c>
      <c r="W95" s="3223" t="b">
        <f t="shared" si="8"/>
        <v>1</v>
      </c>
      <c r="X95" s="3323">
        <f>+T95-'Departmental PL'!V144</f>
        <v>-1</v>
      </c>
      <c r="Y95" s="3323">
        <f>+U95-'Departmental PL'!W144</f>
        <v>0</v>
      </c>
      <c r="AC95" s="3228"/>
      <c r="AD95" s="3228"/>
      <c r="AI95" s="3259"/>
      <c r="AJ95" s="3260"/>
      <c r="AK95" s="3259"/>
      <c r="BG95" s="3324"/>
      <c r="BH95" s="3324"/>
      <c r="BI95" s="3324"/>
      <c r="BJ95" s="3324"/>
      <c r="BK95" s="3324"/>
      <c r="BL95" s="3325"/>
      <c r="BM95" s="3324"/>
      <c r="BN95" s="3325"/>
      <c r="BO95" s="3324"/>
      <c r="BP95" s="3324"/>
      <c r="BQ95" s="3324"/>
      <c r="BR95" s="3324"/>
      <c r="BS95" s="3324"/>
      <c r="BT95" s="3324"/>
      <c r="BU95" s="3324"/>
      <c r="BV95" s="3324"/>
      <c r="BW95" s="3324"/>
      <c r="BX95" s="3324"/>
      <c r="BY95" s="3324"/>
    </row>
    <row r="96" spans="1:77" s="3446" customFormat="1" ht="15.2" customHeight="1" x14ac:dyDescent="0.2">
      <c r="B96" s="3473" t="s">
        <v>1526</v>
      </c>
      <c r="C96" s="3474" t="s">
        <v>2609</v>
      </c>
      <c r="D96" s="3473">
        <v>9</v>
      </c>
      <c r="E96" s="3473">
        <v>0</v>
      </c>
      <c r="F96" s="3473">
        <v>71</v>
      </c>
      <c r="G96" s="3473">
        <v>0</v>
      </c>
      <c r="H96" s="3473">
        <v>15031</v>
      </c>
      <c r="I96" s="3473" t="s">
        <v>1196</v>
      </c>
      <c r="J96" s="3473">
        <v>7253</v>
      </c>
      <c r="K96" s="3473" t="s">
        <v>1196</v>
      </c>
      <c r="L96" s="3473">
        <v>2672</v>
      </c>
      <c r="M96" s="3473" t="s">
        <v>1196</v>
      </c>
      <c r="N96" s="3473">
        <v>4581</v>
      </c>
      <c r="O96" s="3473" t="s">
        <v>1196</v>
      </c>
      <c r="P96" s="3473">
        <v>2209</v>
      </c>
      <c r="Q96" s="3473" t="s">
        <v>1196</v>
      </c>
      <c r="R96" s="3473">
        <v>1052</v>
      </c>
      <c r="S96" s="3473" t="s">
        <v>1196</v>
      </c>
      <c r="T96" s="3473">
        <v>1319</v>
      </c>
      <c r="U96" s="3473" t="s">
        <v>1196</v>
      </c>
      <c r="V96" s="3475" t="s">
        <v>2609</v>
      </c>
      <c r="W96" s="3446" t="b">
        <f t="shared" si="8"/>
        <v>1</v>
      </c>
      <c r="X96" s="3473">
        <f>+T96-'Departmental PL'!V145</f>
        <v>-1</v>
      </c>
      <c r="Y96" s="3473" t="e">
        <f>+U96-'Departmental PL'!W145</f>
        <v>#VALUE!</v>
      </c>
      <c r="AI96" s="3476"/>
      <c r="AJ96" s="3476"/>
      <c r="AK96" s="3476"/>
      <c r="AL96" s="3476"/>
      <c r="AM96" s="3476"/>
      <c r="AN96" s="3476"/>
      <c r="AO96" s="3476"/>
      <c r="AP96" s="3476"/>
      <c r="AQ96" s="3476"/>
      <c r="AR96" s="3476"/>
      <c r="AS96" s="3476"/>
      <c r="AT96" s="3476"/>
      <c r="AU96" s="3476"/>
      <c r="AV96" s="3476"/>
      <c r="AW96" s="3476"/>
      <c r="AX96" s="3476"/>
      <c r="AY96" s="3476"/>
      <c r="AZ96" s="3476"/>
      <c r="BA96" s="3476"/>
      <c r="BB96" s="3476"/>
      <c r="BC96" s="3476"/>
      <c r="BG96" s="3472"/>
      <c r="BH96" s="3467"/>
      <c r="BI96" s="3467"/>
      <c r="BJ96" s="3467"/>
      <c r="BK96" s="3467"/>
      <c r="BL96" s="3467"/>
      <c r="BM96" s="3467"/>
      <c r="BN96" s="3467"/>
      <c r="BO96" s="3467"/>
      <c r="BP96" s="3467"/>
      <c r="BQ96" s="3467"/>
      <c r="BR96" s="3467"/>
      <c r="BS96" s="3467"/>
      <c r="BT96" s="3467"/>
      <c r="BU96" s="3467"/>
      <c r="BV96" s="3467"/>
      <c r="BW96" s="3467"/>
      <c r="BX96" s="3467"/>
      <c r="BY96" s="3467"/>
    </row>
    <row r="97" spans="1:77" ht="15.2" customHeight="1" x14ac:dyDescent="0.2">
      <c r="A97" s="3254" t="s">
        <v>23</v>
      </c>
      <c r="B97" s="3306"/>
      <c r="C97" s="3272" t="s">
        <v>1525</v>
      </c>
      <c r="D97" s="3309">
        <v>2</v>
      </c>
      <c r="E97" s="3309">
        <v>1</v>
      </c>
      <c r="F97" s="3309">
        <v>7</v>
      </c>
      <c r="G97" s="3309">
        <v>9</v>
      </c>
      <c r="H97" s="3326">
        <v>1503</v>
      </c>
      <c r="I97" s="3326">
        <v>3325</v>
      </c>
      <c r="J97" s="3326">
        <v>789</v>
      </c>
      <c r="K97" s="3326">
        <v>1111</v>
      </c>
      <c r="L97" s="3326">
        <v>267</v>
      </c>
      <c r="M97" s="3326">
        <v>593</v>
      </c>
      <c r="N97" s="3309">
        <v>522</v>
      </c>
      <c r="O97" s="3310">
        <v>519</v>
      </c>
      <c r="P97" s="3326">
        <v>221</v>
      </c>
      <c r="Q97" s="3326">
        <v>442</v>
      </c>
      <c r="R97" s="3326">
        <v>105</v>
      </c>
      <c r="S97" s="3326">
        <v>196</v>
      </c>
      <c r="T97" s="3309">
        <v>196</v>
      </c>
      <c r="U97" s="3310">
        <v>-119</v>
      </c>
      <c r="V97" s="3209" t="s">
        <v>1525</v>
      </c>
      <c r="W97" s="3223" t="b">
        <f t="shared" si="8"/>
        <v>1</v>
      </c>
      <c r="X97" s="3323">
        <f>+T97-'Departmental PL'!V148</f>
        <v>0</v>
      </c>
      <c r="Y97" s="3323">
        <f>+U97-'Departmental PL'!W148</f>
        <v>1</v>
      </c>
      <c r="AC97" s="3228">
        <f t="shared" si="9"/>
        <v>0</v>
      </c>
      <c r="AD97" s="3228">
        <f t="shared" si="10"/>
        <v>-1</v>
      </c>
      <c r="AF97" s="3233">
        <f t="shared" si="11"/>
        <v>0</v>
      </c>
      <c r="AG97" s="3233">
        <f t="shared" si="12"/>
        <v>0</v>
      </c>
      <c r="AH97" s="3223" t="b">
        <f t="shared" si="13"/>
        <v>1</v>
      </c>
      <c r="AI97" s="3259" t="s">
        <v>1526</v>
      </c>
      <c r="AJ97" s="3260" t="s">
        <v>768</v>
      </c>
      <c r="AK97" s="3259" t="s">
        <v>1525</v>
      </c>
      <c r="AL97" s="3244">
        <v>1</v>
      </c>
      <c r="AM97" s="3244">
        <v>0</v>
      </c>
      <c r="AN97" s="3244">
        <v>9</v>
      </c>
      <c r="AP97" s="3244">
        <v>3325</v>
      </c>
      <c r="AR97" s="3244">
        <v>1111</v>
      </c>
      <c r="AT97" s="3244">
        <v>596</v>
      </c>
      <c r="AV97" s="3244">
        <v>515</v>
      </c>
      <c r="AX97" s="3244">
        <v>497</v>
      </c>
      <c r="AZ97" s="3244">
        <v>202</v>
      </c>
      <c r="BB97" s="3244">
        <v>-184</v>
      </c>
      <c r="BD97" s="3223" t="s">
        <v>1461</v>
      </c>
      <c r="BE97" s="3223">
        <f>BE94+1</f>
        <v>97</v>
      </c>
      <c r="BF97" s="3223" t="b">
        <f t="shared" si="14"/>
        <v>1</v>
      </c>
      <c r="BG97" s="3324" t="s">
        <v>1525</v>
      </c>
      <c r="BH97" s="3324">
        <v>1</v>
      </c>
      <c r="BI97" s="3324">
        <v>0</v>
      </c>
      <c r="BJ97" s="3324">
        <v>9</v>
      </c>
      <c r="BK97" s="3324" t="s">
        <v>1196</v>
      </c>
      <c r="BL97" s="3325">
        <v>3325</v>
      </c>
      <c r="BM97" s="3324" t="s">
        <v>1196</v>
      </c>
      <c r="BN97" s="3325">
        <v>1111</v>
      </c>
      <c r="BO97" s="3324" t="s">
        <v>1196</v>
      </c>
      <c r="BP97" s="3324">
        <v>596</v>
      </c>
      <c r="BQ97" s="3324" t="s">
        <v>1196</v>
      </c>
      <c r="BR97" s="3324">
        <v>515</v>
      </c>
      <c r="BS97" s="3324" t="s">
        <v>1196</v>
      </c>
      <c r="BT97" s="3324">
        <v>497</v>
      </c>
      <c r="BU97" s="3324" t="s">
        <v>1196</v>
      </c>
      <c r="BV97" s="3324">
        <v>202</v>
      </c>
      <c r="BW97" s="3324" t="s">
        <v>1196</v>
      </c>
      <c r="BX97" s="3324">
        <v>-184</v>
      </c>
      <c r="BY97" s="3324" t="s">
        <v>1196</v>
      </c>
    </row>
    <row r="98" spans="1:77" s="3446" customFormat="1" ht="15.2" customHeight="1" x14ac:dyDescent="0.2">
      <c r="A98" s="3459" t="s">
        <v>23</v>
      </c>
      <c r="B98" s="3468" t="s">
        <v>1526</v>
      </c>
      <c r="C98" s="3469" t="s">
        <v>2610</v>
      </c>
      <c r="D98" s="3468">
        <v>2</v>
      </c>
      <c r="E98" s="3468">
        <v>1</v>
      </c>
      <c r="F98" s="3468">
        <v>7</v>
      </c>
      <c r="G98" s="3468">
        <v>9</v>
      </c>
      <c r="H98" s="3468">
        <v>1503</v>
      </c>
      <c r="I98" s="3468">
        <v>3325</v>
      </c>
      <c r="J98" s="3468">
        <v>789</v>
      </c>
      <c r="K98" s="3468">
        <v>1111</v>
      </c>
      <c r="L98" s="3468">
        <v>267</v>
      </c>
      <c r="M98" s="3468">
        <v>593</v>
      </c>
      <c r="N98" s="3468">
        <v>522</v>
      </c>
      <c r="O98" s="3468">
        <v>519</v>
      </c>
      <c r="P98" s="3468">
        <v>221</v>
      </c>
      <c r="Q98" s="3468">
        <v>442</v>
      </c>
      <c r="R98" s="3468">
        <v>105</v>
      </c>
      <c r="S98" s="3468">
        <v>196</v>
      </c>
      <c r="T98" s="3468">
        <v>196</v>
      </c>
      <c r="U98" s="3468">
        <v>-119</v>
      </c>
      <c r="V98" s="3470" t="s">
        <v>2610</v>
      </c>
      <c r="W98" s="3446" t="b">
        <f t="shared" si="8"/>
        <v>1</v>
      </c>
      <c r="X98" s="3468">
        <f>+T98-'Departmental PL'!V149</f>
        <v>0</v>
      </c>
      <c r="Y98" s="3468">
        <f>+U98-'Departmental PL'!W149</f>
        <v>1</v>
      </c>
      <c r="AC98" s="3446">
        <f t="shared" si="9"/>
        <v>0</v>
      </c>
      <c r="AD98" s="3446">
        <f t="shared" si="10"/>
        <v>-1</v>
      </c>
      <c r="AF98" s="3446">
        <f t="shared" si="11"/>
        <v>0</v>
      </c>
      <c r="AG98" s="3446">
        <f t="shared" si="12"/>
        <v>0</v>
      </c>
      <c r="AH98" s="3446" t="b">
        <f t="shared" si="13"/>
        <v>0</v>
      </c>
      <c r="AI98" s="3471" t="s">
        <v>1526</v>
      </c>
      <c r="AJ98" s="3471" t="s">
        <v>768</v>
      </c>
      <c r="AK98" s="3471" t="s">
        <v>2031</v>
      </c>
      <c r="AL98" s="3471">
        <v>1</v>
      </c>
      <c r="AM98" s="3471">
        <v>0</v>
      </c>
      <c r="AN98" s="3471">
        <v>9</v>
      </c>
      <c r="AO98" s="3471"/>
      <c r="AP98" s="3471">
        <v>3325</v>
      </c>
      <c r="AQ98" s="3471"/>
      <c r="AR98" s="3471">
        <v>1111</v>
      </c>
      <c r="AS98" s="3471"/>
      <c r="AT98" s="3471">
        <v>596</v>
      </c>
      <c r="AU98" s="3471"/>
      <c r="AV98" s="3471">
        <v>515</v>
      </c>
      <c r="AW98" s="3471"/>
      <c r="AX98" s="3471">
        <v>497</v>
      </c>
      <c r="AY98" s="3471"/>
      <c r="AZ98" s="3471">
        <v>202</v>
      </c>
      <c r="BA98" s="3471"/>
      <c r="BB98" s="3471">
        <v>-184</v>
      </c>
      <c r="BC98" s="3471"/>
      <c r="BD98" s="3446" t="s">
        <v>1461</v>
      </c>
      <c r="BE98" s="3446">
        <f t="shared" si="15"/>
        <v>98</v>
      </c>
      <c r="BF98" s="3446" t="b">
        <f t="shared" si="14"/>
        <v>0</v>
      </c>
      <c r="BG98" s="3472" t="s">
        <v>1526</v>
      </c>
      <c r="BH98" s="3495">
        <v>1</v>
      </c>
      <c r="BI98" s="3495">
        <v>0</v>
      </c>
      <c r="BJ98" s="3495">
        <v>9</v>
      </c>
      <c r="BK98" s="3495" t="s">
        <v>1196</v>
      </c>
      <c r="BL98" s="3495">
        <v>3325</v>
      </c>
      <c r="BM98" s="3495" t="s">
        <v>1196</v>
      </c>
      <c r="BN98" s="3495">
        <v>1111</v>
      </c>
      <c r="BO98" s="3495" t="s">
        <v>1196</v>
      </c>
      <c r="BP98" s="3495">
        <v>596</v>
      </c>
      <c r="BQ98" s="3495" t="s">
        <v>1196</v>
      </c>
      <c r="BR98" s="3495">
        <v>515</v>
      </c>
      <c r="BS98" s="3495" t="s">
        <v>1196</v>
      </c>
      <c r="BT98" s="3495">
        <v>497</v>
      </c>
      <c r="BU98" s="3495" t="s">
        <v>1196</v>
      </c>
      <c r="BV98" s="3495">
        <v>202</v>
      </c>
      <c r="BW98" s="3495" t="s">
        <v>1196</v>
      </c>
      <c r="BX98" s="3495">
        <v>-184</v>
      </c>
      <c r="BY98" s="3495" t="s">
        <v>1196</v>
      </c>
    </row>
    <row r="99" spans="1:77" s="3446" customFormat="1" ht="15.2" customHeight="1" x14ac:dyDescent="0.2">
      <c r="A99" s="3459" t="s">
        <v>1527</v>
      </c>
      <c r="B99" s="3459"/>
      <c r="C99" s="3482" t="s">
        <v>3873</v>
      </c>
      <c r="D99" s="3460">
        <v>2760</v>
      </c>
      <c r="E99" s="3460">
        <v>2643</v>
      </c>
      <c r="F99" s="3483">
        <v>28674</v>
      </c>
      <c r="G99" s="3462">
        <v>24965</v>
      </c>
      <c r="H99" s="3462">
        <v>6414049</v>
      </c>
      <c r="I99" s="3462">
        <v>5906249</v>
      </c>
      <c r="J99" s="3462">
        <v>2529080</v>
      </c>
      <c r="K99" s="3462">
        <v>2367850</v>
      </c>
      <c r="L99" s="3462">
        <v>1161117</v>
      </c>
      <c r="M99" s="3462">
        <v>1075020</v>
      </c>
      <c r="N99" s="3462">
        <v>1367963</v>
      </c>
      <c r="O99" s="3462">
        <v>1292830</v>
      </c>
      <c r="P99" s="3462">
        <v>944020</v>
      </c>
      <c r="Q99" s="3462">
        <v>779694</v>
      </c>
      <c r="R99" s="3462">
        <v>467139</v>
      </c>
      <c r="S99" s="3462">
        <v>347468</v>
      </c>
      <c r="T99" s="3462">
        <v>-43197</v>
      </c>
      <c r="U99" s="3462">
        <v>165668</v>
      </c>
      <c r="V99" s="3484" t="s">
        <v>3873</v>
      </c>
      <c r="W99" s="3446" t="b">
        <f t="shared" si="8"/>
        <v>1</v>
      </c>
      <c r="X99" s="3466"/>
      <c r="Y99" s="3466"/>
      <c r="AC99" s="3446">
        <f t="shared" si="9"/>
        <v>0</v>
      </c>
      <c r="AD99" s="3446">
        <f t="shared" si="10"/>
        <v>0</v>
      </c>
      <c r="AF99" s="3446">
        <f t="shared" si="11"/>
        <v>1</v>
      </c>
      <c r="AG99" s="3446">
        <f t="shared" si="12"/>
        <v>0</v>
      </c>
      <c r="AH99" s="3446" t="b">
        <f t="shared" si="13"/>
        <v>0</v>
      </c>
      <c r="AI99" s="3467"/>
      <c r="AJ99" s="3467"/>
      <c r="AK99" s="3467"/>
      <c r="AL99" s="3467"/>
      <c r="AM99" s="3467"/>
      <c r="AN99" s="3467"/>
      <c r="AO99" s="3467"/>
      <c r="AP99" s="3467"/>
      <c r="AQ99" s="3467"/>
      <c r="AR99" s="3467"/>
      <c r="AS99" s="3467"/>
      <c r="AT99" s="3467"/>
      <c r="AU99" s="3467"/>
      <c r="AV99" s="3467"/>
      <c r="AW99" s="3467"/>
      <c r="AX99" s="3467"/>
      <c r="AY99" s="3467"/>
      <c r="AZ99" s="3467"/>
      <c r="BA99" s="3467"/>
      <c r="BB99" s="3467"/>
      <c r="BC99" s="3467"/>
      <c r="BE99" s="3446">
        <f t="shared" si="15"/>
        <v>99</v>
      </c>
      <c r="BF99" s="3446" t="b">
        <f t="shared" si="14"/>
        <v>0</v>
      </c>
    </row>
    <row r="100" spans="1:77" ht="15.2" customHeight="1" x14ac:dyDescent="0.2">
      <c r="A100" s="3254" t="s">
        <v>1528</v>
      </c>
      <c r="B100" s="3255"/>
      <c r="C100" s="3327"/>
      <c r="D100" s="3328"/>
      <c r="E100" s="3328"/>
      <c r="F100" s="3328"/>
      <c r="G100" s="3328"/>
      <c r="H100" s="3328"/>
      <c r="I100" s="3328"/>
      <c r="J100" s="3328"/>
      <c r="K100" s="3328"/>
      <c r="L100" s="3328"/>
      <c r="M100" s="3328"/>
      <c r="N100" s="3328"/>
      <c r="O100" s="3329"/>
      <c r="P100" s="3328"/>
      <c r="Q100" s="3328"/>
      <c r="R100" s="3328"/>
      <c r="S100" s="3328"/>
      <c r="T100" s="3328"/>
      <c r="U100" s="3329"/>
      <c r="V100" s="3212"/>
      <c r="W100" s="3223" t="b">
        <f t="shared" si="8"/>
        <v>1</v>
      </c>
      <c r="X100" s="3258">
        <f>+T100-'Departmental PL'!V154</f>
        <v>0</v>
      </c>
      <c r="Y100" s="3258">
        <f>+U100-'Departmental PL'!W154</f>
        <v>0</v>
      </c>
      <c r="AC100" s="3228">
        <f t="shared" si="9"/>
        <v>0</v>
      </c>
      <c r="AD100" s="3228">
        <f t="shared" si="10"/>
        <v>0</v>
      </c>
      <c r="AF100" s="3233">
        <f t="shared" si="11"/>
        <v>0</v>
      </c>
      <c r="AG100" s="3233">
        <f t="shared" si="12"/>
        <v>0</v>
      </c>
      <c r="AH100" s="3223" t="b">
        <f t="shared" si="13"/>
        <v>0</v>
      </c>
      <c r="AI100" s="3259" t="s">
        <v>1532</v>
      </c>
      <c r="AJ100" s="3260" t="s">
        <v>1281</v>
      </c>
      <c r="AK100" s="3259" t="s">
        <v>1527</v>
      </c>
      <c r="AL100" s="3244">
        <v>344</v>
      </c>
      <c r="AM100" s="3244">
        <v>330</v>
      </c>
      <c r="AN100" s="3244">
        <v>2638</v>
      </c>
      <c r="AO100" s="3244">
        <v>2563</v>
      </c>
      <c r="AP100" s="3244">
        <v>500154</v>
      </c>
      <c r="AQ100" s="3244">
        <v>453849</v>
      </c>
      <c r="AR100" s="3244">
        <v>235846</v>
      </c>
      <c r="AS100" s="3244">
        <v>224060</v>
      </c>
      <c r="AT100" s="3244">
        <v>173012</v>
      </c>
      <c r="AU100" s="3244">
        <v>144545</v>
      </c>
      <c r="AV100" s="3244">
        <v>62793</v>
      </c>
      <c r="AW100" s="3244">
        <v>79477</v>
      </c>
      <c r="AX100" s="3244">
        <v>29601</v>
      </c>
      <c r="AY100" s="3244">
        <v>0</v>
      </c>
      <c r="AZ100" s="3244">
        <v>49116</v>
      </c>
      <c r="BA100" s="3244">
        <v>37585</v>
      </c>
      <c r="BB100" s="3244">
        <v>-15982</v>
      </c>
      <c r="BC100" s="3244">
        <v>41957</v>
      </c>
      <c r="BE100" s="3223">
        <f t="shared" si="15"/>
        <v>100</v>
      </c>
      <c r="BF100" s="3223" t="b">
        <f t="shared" si="14"/>
        <v>0</v>
      </c>
      <c r="BG100" s="3209" t="s">
        <v>1527</v>
      </c>
      <c r="BH100" s="3269">
        <v>344</v>
      </c>
      <c r="BI100" s="3269">
        <v>330</v>
      </c>
      <c r="BJ100" s="3262">
        <v>2638</v>
      </c>
      <c r="BK100" s="3262">
        <v>2563</v>
      </c>
      <c r="BL100" s="3262">
        <v>500154</v>
      </c>
      <c r="BM100" s="3262">
        <v>453849</v>
      </c>
      <c r="BN100" s="3262">
        <v>235832</v>
      </c>
      <c r="BO100" s="3262">
        <v>224023</v>
      </c>
      <c r="BP100" s="3262">
        <v>173060</v>
      </c>
      <c r="BQ100" s="3262">
        <v>144545</v>
      </c>
      <c r="BR100" s="3262">
        <v>62772</v>
      </c>
      <c r="BS100" s="3262">
        <v>79478</v>
      </c>
      <c r="BT100" s="3262">
        <v>29637</v>
      </c>
      <c r="BU100" s="3269">
        <v>0</v>
      </c>
      <c r="BV100" s="3262">
        <v>49119</v>
      </c>
      <c r="BW100" s="3262">
        <v>37554</v>
      </c>
      <c r="BX100" s="3262">
        <v>-15985</v>
      </c>
      <c r="BY100" s="3262">
        <v>41924</v>
      </c>
    </row>
    <row r="101" spans="1:77" ht="15.2" customHeight="1" x14ac:dyDescent="0.2">
      <c r="A101" s="3254" t="s">
        <v>1529</v>
      </c>
      <c r="B101" s="3255" t="s">
        <v>1532</v>
      </c>
      <c r="C101" s="3272" t="s">
        <v>1528</v>
      </c>
      <c r="D101" s="3256">
        <v>4427</v>
      </c>
      <c r="E101" s="3256">
        <v>4884</v>
      </c>
      <c r="F101" s="3256">
        <v>17743</v>
      </c>
      <c r="G101" s="3256">
        <v>16967</v>
      </c>
      <c r="H101" s="3256">
        <v>2843876</v>
      </c>
      <c r="I101" s="3256">
        <v>2522479</v>
      </c>
      <c r="J101" s="3256">
        <v>1008194</v>
      </c>
      <c r="K101" s="3256">
        <v>909707</v>
      </c>
      <c r="L101" s="3256">
        <v>584262</v>
      </c>
      <c r="M101" s="3256">
        <v>505080</v>
      </c>
      <c r="N101" s="3256">
        <v>423932</v>
      </c>
      <c r="O101" s="3257">
        <v>404626</v>
      </c>
      <c r="P101" s="3256">
        <v>84612</v>
      </c>
      <c r="Q101" s="3256">
        <v>62784</v>
      </c>
      <c r="R101" s="3256">
        <v>138477</v>
      </c>
      <c r="S101" s="3256">
        <v>121853</v>
      </c>
      <c r="T101" s="3256">
        <v>200843</v>
      </c>
      <c r="U101" s="3257">
        <v>219989</v>
      </c>
      <c r="V101" s="3209" t="s">
        <v>1528</v>
      </c>
      <c r="W101" s="3223" t="b">
        <f t="shared" si="8"/>
        <v>1</v>
      </c>
      <c r="X101" s="3258">
        <f>+T101-'Departmental PL'!V155</f>
        <v>0</v>
      </c>
      <c r="Y101" s="3258">
        <f>+U101-'Departmental PL'!W155</f>
        <v>-1</v>
      </c>
      <c r="AC101" s="3228">
        <f t="shared" si="9"/>
        <v>0</v>
      </c>
      <c r="AD101" s="3228">
        <f t="shared" si="10"/>
        <v>1</v>
      </c>
      <c r="AF101" s="3233">
        <f t="shared" si="11"/>
        <v>0</v>
      </c>
      <c r="AG101" s="3233">
        <f t="shared" si="12"/>
        <v>0</v>
      </c>
      <c r="AH101" s="3223" t="b">
        <f t="shared" si="13"/>
        <v>1</v>
      </c>
      <c r="AI101" s="3259" t="s">
        <v>1532</v>
      </c>
      <c r="AJ101" s="3260" t="s">
        <v>1281</v>
      </c>
      <c r="AK101" s="3259" t="s">
        <v>1528</v>
      </c>
      <c r="AL101" s="3244">
        <v>3723</v>
      </c>
      <c r="AM101" s="3244">
        <v>3652</v>
      </c>
      <c r="AN101" s="3244">
        <v>12170</v>
      </c>
      <c r="AO101" s="3244">
        <v>12357</v>
      </c>
      <c r="AP101" s="3244">
        <v>1817129</v>
      </c>
      <c r="AQ101" s="3244">
        <v>1640160</v>
      </c>
      <c r="AR101" s="3244">
        <v>656952</v>
      </c>
      <c r="AS101" s="3244">
        <v>619787</v>
      </c>
      <c r="AT101" s="3244">
        <v>360737</v>
      </c>
      <c r="AU101" s="3244">
        <v>355889</v>
      </c>
      <c r="AV101" s="3244">
        <v>296072</v>
      </c>
      <c r="AW101" s="3244">
        <v>264114</v>
      </c>
      <c r="AX101" s="3244">
        <v>45988</v>
      </c>
      <c r="AY101" s="3244">
        <v>25547</v>
      </c>
      <c r="AZ101" s="3244">
        <v>87438</v>
      </c>
      <c r="BA101" s="3244">
        <v>72607</v>
      </c>
      <c r="BB101" s="3244">
        <v>162971</v>
      </c>
      <c r="BC101" s="3244">
        <v>166347</v>
      </c>
      <c r="BE101" s="3223">
        <f t="shared" si="15"/>
        <v>101</v>
      </c>
      <c r="BF101" s="3223" t="b">
        <f t="shared" si="14"/>
        <v>1</v>
      </c>
      <c r="BG101" s="3209" t="s">
        <v>1528</v>
      </c>
      <c r="BH101" s="3262">
        <v>3723</v>
      </c>
      <c r="BI101" s="3262">
        <v>3652</v>
      </c>
      <c r="BJ101" s="3262">
        <v>12170</v>
      </c>
      <c r="BK101" s="3262">
        <v>12357</v>
      </c>
      <c r="BL101" s="3262">
        <v>1817154</v>
      </c>
      <c r="BM101" s="3262">
        <v>1640190</v>
      </c>
      <c r="BN101" s="3262">
        <v>657099</v>
      </c>
      <c r="BO101" s="3262">
        <v>619672</v>
      </c>
      <c r="BP101" s="3262">
        <v>361120</v>
      </c>
      <c r="BQ101" s="3262">
        <v>355655</v>
      </c>
      <c r="BR101" s="3262">
        <v>295980</v>
      </c>
      <c r="BS101" s="3262">
        <v>264017</v>
      </c>
      <c r="BT101" s="3262">
        <v>46120</v>
      </c>
      <c r="BU101" s="3262">
        <v>24638</v>
      </c>
      <c r="BV101" s="3262">
        <v>86914</v>
      </c>
      <c r="BW101" s="3262">
        <v>73114</v>
      </c>
      <c r="BX101" s="3262">
        <v>162945</v>
      </c>
      <c r="BY101" s="3262">
        <v>166265</v>
      </c>
    </row>
    <row r="102" spans="1:77" ht="15.2" customHeight="1" x14ac:dyDescent="0.2">
      <c r="A102" s="3254" t="s">
        <v>1530</v>
      </c>
      <c r="B102" s="3255" t="s">
        <v>1532</v>
      </c>
      <c r="C102" s="3272" t="s">
        <v>1529</v>
      </c>
      <c r="D102" s="3256">
        <v>13383</v>
      </c>
      <c r="E102" s="3256">
        <v>11754</v>
      </c>
      <c r="F102" s="3256">
        <v>54398</v>
      </c>
      <c r="G102" s="3256">
        <v>39549</v>
      </c>
      <c r="H102" s="3256">
        <v>7041014</v>
      </c>
      <c r="I102" s="3256">
        <v>5676469</v>
      </c>
      <c r="J102" s="3256">
        <v>3233958</v>
      </c>
      <c r="K102" s="3256">
        <v>2913477</v>
      </c>
      <c r="L102" s="3256">
        <v>2400428</v>
      </c>
      <c r="M102" s="3256">
        <v>2039384</v>
      </c>
      <c r="N102" s="3256">
        <v>833530</v>
      </c>
      <c r="O102" s="3257">
        <v>874093</v>
      </c>
      <c r="P102" s="3256">
        <v>433719</v>
      </c>
      <c r="Q102" s="3256">
        <v>339600</v>
      </c>
      <c r="R102" s="3256">
        <v>427252</v>
      </c>
      <c r="S102" s="3256">
        <v>346979</v>
      </c>
      <c r="T102" s="3257">
        <v>-27441</v>
      </c>
      <c r="U102" s="3257">
        <v>187514</v>
      </c>
      <c r="V102" s="3209" t="s">
        <v>1529</v>
      </c>
      <c r="W102" s="3223" t="b">
        <f t="shared" si="8"/>
        <v>1</v>
      </c>
      <c r="X102" s="3258">
        <f>+T102-'Departmental PL'!V156</f>
        <v>0</v>
      </c>
      <c r="Y102" s="3258">
        <f>+U102-'Departmental PL'!W156</f>
        <v>0</v>
      </c>
      <c r="AC102" s="3228">
        <f t="shared" si="9"/>
        <v>0</v>
      </c>
      <c r="AD102" s="3228">
        <f t="shared" si="10"/>
        <v>0</v>
      </c>
      <c r="AF102" s="3233">
        <f t="shared" si="11"/>
        <v>0</v>
      </c>
      <c r="AG102" s="3233">
        <f t="shared" si="12"/>
        <v>0</v>
      </c>
      <c r="AH102" s="3223" t="b">
        <f t="shared" si="13"/>
        <v>1</v>
      </c>
      <c r="AI102" s="3259" t="s">
        <v>1532</v>
      </c>
      <c r="AJ102" s="3260" t="s">
        <v>1281</v>
      </c>
      <c r="AK102" s="3259" t="s">
        <v>1529</v>
      </c>
      <c r="AL102" s="3244">
        <v>8543</v>
      </c>
      <c r="AM102" s="3244">
        <v>8739</v>
      </c>
      <c r="AN102" s="3244">
        <v>28628</v>
      </c>
      <c r="AO102" s="3244">
        <v>28529</v>
      </c>
      <c r="AP102" s="3244">
        <v>4157181</v>
      </c>
      <c r="AQ102" s="3244">
        <v>4329849</v>
      </c>
      <c r="AR102" s="3244">
        <v>2129829</v>
      </c>
      <c r="AS102" s="3244">
        <v>2358276</v>
      </c>
      <c r="AT102" s="3244">
        <v>1597394</v>
      </c>
      <c r="AU102" s="3244">
        <v>1682372</v>
      </c>
      <c r="AV102" s="3244">
        <v>532705</v>
      </c>
      <c r="AW102" s="3244">
        <v>675558</v>
      </c>
      <c r="AX102" s="3244">
        <v>253009</v>
      </c>
      <c r="AY102" s="3244">
        <v>291941</v>
      </c>
      <c r="AZ102" s="3244">
        <v>261168</v>
      </c>
      <c r="BA102" s="3244">
        <v>267060</v>
      </c>
      <c r="BB102" s="3244">
        <v>18432</v>
      </c>
      <c r="BC102" s="3244">
        <v>118250</v>
      </c>
      <c r="BE102" s="3223">
        <f t="shared" si="15"/>
        <v>102</v>
      </c>
      <c r="BF102" s="3223" t="b">
        <f t="shared" si="14"/>
        <v>1</v>
      </c>
      <c r="BG102" s="3209" t="s">
        <v>1529</v>
      </c>
      <c r="BH102" s="3262">
        <v>8543</v>
      </c>
      <c r="BI102" s="3262">
        <v>8739</v>
      </c>
      <c r="BJ102" s="3262">
        <v>28628</v>
      </c>
      <c r="BK102" s="3262">
        <v>28529</v>
      </c>
      <c r="BL102" s="3262">
        <v>4157181</v>
      </c>
      <c r="BM102" s="3262">
        <v>4329848</v>
      </c>
      <c r="BN102" s="3262">
        <v>2129959</v>
      </c>
      <c r="BO102" s="3262">
        <v>2358227</v>
      </c>
      <c r="BP102" s="3262">
        <v>1597466</v>
      </c>
      <c r="BQ102" s="3262">
        <v>1682676</v>
      </c>
      <c r="BR102" s="3262">
        <v>532493</v>
      </c>
      <c r="BS102" s="3262">
        <v>675552</v>
      </c>
      <c r="BT102" s="3262">
        <v>252363</v>
      </c>
      <c r="BU102" s="3262">
        <v>291573</v>
      </c>
      <c r="BV102" s="3262">
        <v>261780</v>
      </c>
      <c r="BW102" s="3262">
        <v>265335</v>
      </c>
      <c r="BX102" s="3262">
        <v>18350</v>
      </c>
      <c r="BY102" s="3262">
        <v>118643</v>
      </c>
    </row>
    <row r="103" spans="1:77" ht="15.2" customHeight="1" x14ac:dyDescent="0.2">
      <c r="A103" s="3254" t="s">
        <v>1531</v>
      </c>
      <c r="B103" s="3255" t="s">
        <v>1532</v>
      </c>
      <c r="C103" s="3272" t="s">
        <v>1530</v>
      </c>
      <c r="D103" s="3256">
        <v>309</v>
      </c>
      <c r="E103" s="3256">
        <v>217</v>
      </c>
      <c r="F103" s="3256">
        <v>866</v>
      </c>
      <c r="G103" s="3256">
        <v>540</v>
      </c>
      <c r="H103" s="3256">
        <v>245818</v>
      </c>
      <c r="I103" s="3256">
        <v>173307</v>
      </c>
      <c r="J103" s="3256">
        <v>89838</v>
      </c>
      <c r="K103" s="3256">
        <v>64789</v>
      </c>
      <c r="L103" s="3256">
        <v>58678</v>
      </c>
      <c r="M103" s="3256">
        <v>41198</v>
      </c>
      <c r="N103" s="3256">
        <v>31159</v>
      </c>
      <c r="O103" s="3257">
        <v>23591</v>
      </c>
      <c r="P103" s="3256">
        <v>1860</v>
      </c>
      <c r="Q103" s="3256">
        <v>1295</v>
      </c>
      <c r="R103" s="3256">
        <v>23049</v>
      </c>
      <c r="S103" s="3256">
        <v>19273</v>
      </c>
      <c r="T103" s="3256">
        <v>6251</v>
      </c>
      <c r="U103" s="3257">
        <v>3023</v>
      </c>
      <c r="V103" s="3209" t="s">
        <v>1530</v>
      </c>
      <c r="W103" s="3223" t="b">
        <f t="shared" si="8"/>
        <v>1</v>
      </c>
      <c r="X103" s="3258">
        <f>+T103-'Departmental PL'!V157</f>
        <v>0</v>
      </c>
      <c r="Y103" s="3258">
        <f>+U103-'Departmental PL'!W157</f>
        <v>0</v>
      </c>
      <c r="AC103" s="3228">
        <f t="shared" si="9"/>
        <v>1</v>
      </c>
      <c r="AD103" s="3228">
        <f t="shared" si="10"/>
        <v>0</v>
      </c>
      <c r="AF103" s="3233">
        <f t="shared" si="11"/>
        <v>-1</v>
      </c>
      <c r="AG103" s="3233">
        <f t="shared" si="12"/>
        <v>0</v>
      </c>
      <c r="AH103" s="3223" t="b">
        <f t="shared" ref="AH103:AH169" si="16">V103=AK103</f>
        <v>1</v>
      </c>
      <c r="AI103" s="3259" t="s">
        <v>1532</v>
      </c>
      <c r="AJ103" s="3260" t="s">
        <v>1281</v>
      </c>
      <c r="AK103" s="3259" t="s">
        <v>1530</v>
      </c>
      <c r="AL103" s="3244">
        <v>165</v>
      </c>
      <c r="AM103" s="3244">
        <v>194</v>
      </c>
      <c r="AN103" s="3244">
        <v>403</v>
      </c>
      <c r="AO103" s="3244">
        <v>483</v>
      </c>
      <c r="AP103" s="3244">
        <v>122323</v>
      </c>
      <c r="AQ103" s="3244">
        <v>125819</v>
      </c>
      <c r="AR103" s="3244">
        <v>44328</v>
      </c>
      <c r="AS103" s="3244">
        <v>48776</v>
      </c>
      <c r="AT103" s="3244">
        <v>29040</v>
      </c>
      <c r="AU103" s="3244">
        <v>28883</v>
      </c>
      <c r="AV103" s="3244">
        <v>15269</v>
      </c>
      <c r="AW103" s="3244">
        <v>19879</v>
      </c>
      <c r="AX103" s="3244">
        <v>918</v>
      </c>
      <c r="AY103" s="3244">
        <v>855</v>
      </c>
      <c r="AZ103" s="3244">
        <v>13667</v>
      </c>
      <c r="BA103" s="3244">
        <v>13804</v>
      </c>
      <c r="BB103" s="3244">
        <v>677</v>
      </c>
      <c r="BC103" s="3244">
        <v>5238</v>
      </c>
      <c r="BE103" s="3223">
        <f t="shared" si="15"/>
        <v>103</v>
      </c>
      <c r="BF103" s="3223" t="b">
        <f t="shared" si="14"/>
        <v>1</v>
      </c>
      <c r="BG103" s="3209" t="s">
        <v>1530</v>
      </c>
      <c r="BH103" s="3269">
        <v>165</v>
      </c>
      <c r="BI103" s="3269">
        <v>194</v>
      </c>
      <c r="BJ103" s="3269">
        <v>403</v>
      </c>
      <c r="BK103" s="3269">
        <v>483</v>
      </c>
      <c r="BL103" s="3262">
        <v>122323</v>
      </c>
      <c r="BM103" s="3262">
        <v>125819</v>
      </c>
      <c r="BN103" s="3262">
        <v>44327</v>
      </c>
      <c r="BO103" s="3262">
        <v>48775</v>
      </c>
      <c r="BP103" s="3262">
        <v>29059</v>
      </c>
      <c r="BQ103" s="3262">
        <v>28892</v>
      </c>
      <c r="BR103" s="3262">
        <v>15267</v>
      </c>
      <c r="BS103" s="3262">
        <v>19883</v>
      </c>
      <c r="BT103" s="3269">
        <v>926</v>
      </c>
      <c r="BU103" s="3269">
        <v>847</v>
      </c>
      <c r="BV103" s="3262">
        <v>13669</v>
      </c>
      <c r="BW103" s="3262">
        <v>13800</v>
      </c>
      <c r="BX103" s="3269">
        <v>672</v>
      </c>
      <c r="BY103" s="3262">
        <v>5236</v>
      </c>
    </row>
    <row r="104" spans="1:77" ht="15.2" customHeight="1" x14ac:dyDescent="0.2">
      <c r="A104" s="3281" t="s">
        <v>1532</v>
      </c>
      <c r="B104" s="3255" t="s">
        <v>1532</v>
      </c>
      <c r="C104" s="3272" t="s">
        <v>1531</v>
      </c>
      <c r="D104" s="3256">
        <v>1282</v>
      </c>
      <c r="E104" s="3256">
        <v>2311</v>
      </c>
      <c r="F104" s="3256">
        <v>3096</v>
      </c>
      <c r="G104" s="3256">
        <v>4060</v>
      </c>
      <c r="H104" s="3256">
        <v>593372</v>
      </c>
      <c r="I104" s="3256">
        <v>1118600</v>
      </c>
      <c r="J104" s="3256">
        <v>294005</v>
      </c>
      <c r="K104" s="3256">
        <v>572804</v>
      </c>
      <c r="L104" s="3256">
        <v>467842</v>
      </c>
      <c r="M104" s="3256">
        <v>447791</v>
      </c>
      <c r="N104" s="3256">
        <v>-173837</v>
      </c>
      <c r="O104" s="3257">
        <v>125013</v>
      </c>
      <c r="P104" s="3256">
        <v>415036</v>
      </c>
      <c r="Q104" s="3256">
        <v>389814</v>
      </c>
      <c r="R104" s="3256">
        <v>184073</v>
      </c>
      <c r="S104" s="3256">
        <v>201301</v>
      </c>
      <c r="T104" s="3257">
        <v>-772946</v>
      </c>
      <c r="U104" s="3257">
        <v>-466101</v>
      </c>
      <c r="V104" s="3209" t="s">
        <v>1531</v>
      </c>
      <c r="W104" s="3223" t="b">
        <f t="shared" si="8"/>
        <v>1</v>
      </c>
      <c r="X104" s="3258">
        <f>+T104-'Departmental PL'!V158</f>
        <v>0</v>
      </c>
      <c r="Y104" s="3258">
        <f>+U104-'Departmental PL'!W158</f>
        <v>1</v>
      </c>
      <c r="AC104" s="3228">
        <f t="shared" si="9"/>
        <v>0</v>
      </c>
      <c r="AD104" s="3228">
        <f t="shared" si="10"/>
        <v>0</v>
      </c>
      <c r="AF104" s="3233">
        <f t="shared" si="11"/>
        <v>0</v>
      </c>
      <c r="AG104" s="3233">
        <f t="shared" si="12"/>
        <v>-1</v>
      </c>
      <c r="AH104" s="3223" t="b">
        <f t="shared" si="16"/>
        <v>1</v>
      </c>
      <c r="AI104" s="3259" t="s">
        <v>1532</v>
      </c>
      <c r="AJ104" s="3260" t="s">
        <v>1281</v>
      </c>
      <c r="AK104" s="3259" t="s">
        <v>1531</v>
      </c>
      <c r="AL104" s="3244">
        <v>1691</v>
      </c>
      <c r="AM104" s="3244">
        <v>1602</v>
      </c>
      <c r="AN104" s="3244">
        <v>3199</v>
      </c>
      <c r="AO104" s="3244">
        <v>3079</v>
      </c>
      <c r="AP104" s="3244">
        <v>858698</v>
      </c>
      <c r="AQ104" s="3244">
        <v>718533</v>
      </c>
      <c r="AR104" s="3244">
        <v>451308</v>
      </c>
      <c r="AS104" s="3244">
        <v>379797</v>
      </c>
      <c r="AT104" s="3244">
        <v>326384</v>
      </c>
      <c r="AU104" s="3244">
        <v>293503</v>
      </c>
      <c r="AV104" s="3244">
        <v>124896</v>
      </c>
      <c r="AW104" s="3244">
        <v>86139</v>
      </c>
      <c r="AX104" s="3244">
        <v>285874</v>
      </c>
      <c r="AY104" s="3244">
        <v>267207</v>
      </c>
      <c r="AZ104" s="3244">
        <v>143161</v>
      </c>
      <c r="BA104" s="3244">
        <v>117560</v>
      </c>
      <c r="BB104" s="3244">
        <v>-304234</v>
      </c>
      <c r="BC104" s="3244">
        <v>-298432</v>
      </c>
      <c r="BE104" s="3223">
        <f t="shared" si="15"/>
        <v>104</v>
      </c>
      <c r="BF104" s="3223" t="b">
        <f t="shared" si="14"/>
        <v>1</v>
      </c>
      <c r="BG104" s="3209" t="s">
        <v>1531</v>
      </c>
      <c r="BH104" s="3262">
        <v>1691</v>
      </c>
      <c r="BI104" s="3262">
        <v>1602</v>
      </c>
      <c r="BJ104" s="3262">
        <v>3199</v>
      </c>
      <c r="BK104" s="3262">
        <v>3079</v>
      </c>
      <c r="BL104" s="3262">
        <v>858698</v>
      </c>
      <c r="BM104" s="3262">
        <v>718533</v>
      </c>
      <c r="BN104" s="3262">
        <v>451238</v>
      </c>
      <c r="BO104" s="3262">
        <v>379804</v>
      </c>
      <c r="BP104" s="3262">
        <v>326308</v>
      </c>
      <c r="BQ104" s="3262">
        <v>293666</v>
      </c>
      <c r="BR104" s="3262">
        <v>124930</v>
      </c>
      <c r="BS104" s="3262">
        <v>86137</v>
      </c>
      <c r="BT104" s="3262">
        <v>286191</v>
      </c>
      <c r="BU104" s="3262">
        <v>267180</v>
      </c>
      <c r="BV104" s="3262">
        <v>143023</v>
      </c>
      <c r="BW104" s="3262">
        <v>117533</v>
      </c>
      <c r="BX104" s="3262">
        <v>-304284</v>
      </c>
      <c r="BY104" s="3262">
        <v>-298576</v>
      </c>
    </row>
    <row r="105" spans="1:77" s="3446" customFormat="1" ht="15.2" customHeight="1" x14ac:dyDescent="0.2">
      <c r="A105" s="3446" t="s">
        <v>1527</v>
      </c>
      <c r="B105" s="3477" t="s">
        <v>1532</v>
      </c>
      <c r="C105" s="3478" t="s">
        <v>2608</v>
      </c>
      <c r="D105" s="3477">
        <v>19121</v>
      </c>
      <c r="E105" s="3477">
        <v>18584</v>
      </c>
      <c r="F105" s="3477">
        <v>76103</v>
      </c>
      <c r="G105" s="3477">
        <v>61116</v>
      </c>
      <c r="H105" s="3477">
        <v>10724079</v>
      </c>
      <c r="I105" s="3477">
        <v>9490855</v>
      </c>
      <c r="J105" s="3477">
        <v>4625995</v>
      </c>
      <c r="K105" s="3477">
        <v>4460777</v>
      </c>
      <c r="L105" s="3477">
        <v>3511210</v>
      </c>
      <c r="M105" s="3477">
        <v>3033453</v>
      </c>
      <c r="N105" s="3477">
        <v>1114785</v>
      </c>
      <c r="O105" s="3477">
        <v>1427323</v>
      </c>
      <c r="P105" s="3477">
        <v>935227</v>
      </c>
      <c r="Q105" s="3477">
        <v>793492</v>
      </c>
      <c r="R105" s="3477">
        <v>772851</v>
      </c>
      <c r="S105" s="3477">
        <v>689407</v>
      </c>
      <c r="T105" s="3477">
        <v>-593294</v>
      </c>
      <c r="U105" s="3477">
        <v>-55575</v>
      </c>
      <c r="V105" s="3479" t="s">
        <v>2608</v>
      </c>
      <c r="W105" s="3446" t="b">
        <f t="shared" si="8"/>
        <v>1</v>
      </c>
      <c r="X105" s="3486">
        <f>+T105-'Departmental PL'!V159</f>
        <v>-1</v>
      </c>
      <c r="Y105" s="3486">
        <f>+U105-'Departmental PL'!W159</f>
        <v>0</v>
      </c>
      <c r="AC105" s="3446">
        <f t="shared" si="9"/>
        <v>0</v>
      </c>
      <c r="AD105" s="3446">
        <f t="shared" si="10"/>
        <v>1</v>
      </c>
      <c r="AF105" s="3446">
        <f t="shared" si="11"/>
        <v>1</v>
      </c>
      <c r="AG105" s="3446">
        <f t="shared" si="12"/>
        <v>-1</v>
      </c>
      <c r="AH105" s="3446" t="b">
        <f t="shared" si="16"/>
        <v>0</v>
      </c>
      <c r="AI105" s="3480" t="s">
        <v>1532</v>
      </c>
      <c r="AJ105" s="3480" t="s">
        <v>1281</v>
      </c>
      <c r="AK105" s="3480" t="s">
        <v>2031</v>
      </c>
      <c r="AL105" s="3480">
        <v>14039</v>
      </c>
      <c r="AM105" s="3480">
        <v>14086</v>
      </c>
      <c r="AN105" s="3480">
        <v>47038</v>
      </c>
      <c r="AO105" s="3480">
        <v>47011</v>
      </c>
      <c r="AP105" s="3480">
        <v>7455485</v>
      </c>
      <c r="AQ105" s="3480">
        <v>7268210</v>
      </c>
      <c r="AR105" s="3480">
        <v>3518263</v>
      </c>
      <c r="AS105" s="3480">
        <v>3630696</v>
      </c>
      <c r="AT105" s="3480">
        <v>2486567</v>
      </c>
      <c r="AU105" s="3480">
        <v>2505192</v>
      </c>
      <c r="AV105" s="3480">
        <v>1031735</v>
      </c>
      <c r="AW105" s="3480">
        <v>1125167</v>
      </c>
      <c r="AX105" s="3480">
        <v>615390</v>
      </c>
      <c r="AY105" s="3480">
        <v>585550</v>
      </c>
      <c r="AZ105" s="3480">
        <v>554550</v>
      </c>
      <c r="BA105" s="3480">
        <v>508616</v>
      </c>
      <c r="BB105" s="3480">
        <v>-138136</v>
      </c>
      <c r="BC105" s="3480">
        <v>33360</v>
      </c>
      <c r="BE105" s="3446">
        <f t="shared" si="15"/>
        <v>105</v>
      </c>
      <c r="BF105" s="3446" t="b">
        <f t="shared" si="14"/>
        <v>0</v>
      </c>
      <c r="BG105" s="3481" t="s">
        <v>1532</v>
      </c>
      <c r="BH105" s="3467">
        <v>14039</v>
      </c>
      <c r="BI105" s="3467">
        <v>14086</v>
      </c>
      <c r="BJ105" s="3467">
        <v>47038</v>
      </c>
      <c r="BK105" s="3467">
        <v>47011</v>
      </c>
      <c r="BL105" s="3467">
        <v>7455509</v>
      </c>
      <c r="BM105" s="3467">
        <v>7268240</v>
      </c>
      <c r="BN105" s="3467">
        <v>3518455</v>
      </c>
      <c r="BO105" s="3467">
        <v>3630501</v>
      </c>
      <c r="BP105" s="3467">
        <v>2487013</v>
      </c>
      <c r="BQ105" s="3467">
        <v>2505434</v>
      </c>
      <c r="BR105" s="3467">
        <v>1031442</v>
      </c>
      <c r="BS105" s="3467">
        <v>1125067</v>
      </c>
      <c r="BT105" s="3467">
        <v>615239</v>
      </c>
      <c r="BU105" s="3467">
        <v>584238</v>
      </c>
      <c r="BV105" s="3467">
        <v>554505</v>
      </c>
      <c r="BW105" s="3467">
        <v>507336</v>
      </c>
      <c r="BX105" s="3467">
        <v>-138301</v>
      </c>
      <c r="BY105" s="3467">
        <v>33493</v>
      </c>
    </row>
    <row r="106" spans="1:77" ht="15.2" customHeight="1" x14ac:dyDescent="0.2">
      <c r="A106" s="3254" t="s">
        <v>1528</v>
      </c>
      <c r="B106" s="3255"/>
      <c r="C106" s="3327"/>
      <c r="D106" s="3256"/>
      <c r="E106" s="3256"/>
      <c r="F106" s="3256"/>
      <c r="G106" s="3256"/>
      <c r="H106" s="3256"/>
      <c r="I106" s="3256"/>
      <c r="J106" s="3256"/>
      <c r="K106" s="3256"/>
      <c r="L106" s="3256"/>
      <c r="M106" s="3256"/>
      <c r="N106" s="3256"/>
      <c r="O106" s="3257"/>
      <c r="P106" s="3256"/>
      <c r="Q106" s="3256"/>
      <c r="R106" s="3256"/>
      <c r="S106" s="3256"/>
      <c r="T106" s="3257"/>
      <c r="U106" s="3257"/>
      <c r="V106" s="3214"/>
      <c r="W106" s="3223" t="b">
        <f t="shared" si="8"/>
        <v>1</v>
      </c>
      <c r="X106" s="3258">
        <f>+T106-'Departmental PL'!V160</f>
        <v>0</v>
      </c>
      <c r="Y106" s="3258">
        <f>+U106-'Departmental PL'!W160</f>
        <v>0</v>
      </c>
      <c r="AC106" s="3228">
        <f t="shared" si="9"/>
        <v>0</v>
      </c>
      <c r="AD106" s="3228">
        <f t="shared" si="10"/>
        <v>0</v>
      </c>
      <c r="AF106" s="3233">
        <f t="shared" si="11"/>
        <v>0</v>
      </c>
      <c r="AG106" s="3233">
        <f t="shared" si="12"/>
        <v>0</v>
      </c>
      <c r="AH106" s="3223" t="b">
        <f t="shared" si="16"/>
        <v>0</v>
      </c>
      <c r="AI106" s="3259"/>
      <c r="AJ106" s="3260"/>
      <c r="AK106" s="3209" t="s">
        <v>1527</v>
      </c>
      <c r="AL106" s="3285"/>
      <c r="AM106" s="3285"/>
      <c r="AN106" s="3285"/>
      <c r="AO106" s="3285"/>
      <c r="AP106" s="3285"/>
      <c r="AQ106" s="3285"/>
      <c r="AR106" s="3285"/>
      <c r="AS106" s="3285"/>
      <c r="AT106" s="3285"/>
      <c r="AU106" s="3285"/>
      <c r="AV106" s="3285"/>
      <c r="AW106" s="3285"/>
      <c r="AX106" s="3285"/>
      <c r="AY106" s="3285"/>
      <c r="AZ106" s="3285"/>
      <c r="BA106" s="3285"/>
      <c r="BB106" s="3285"/>
      <c r="BC106" s="3285"/>
      <c r="BE106" s="3223">
        <f t="shared" si="15"/>
        <v>106</v>
      </c>
      <c r="BF106" s="3223" t="b">
        <f t="shared" si="14"/>
        <v>0</v>
      </c>
      <c r="BG106" s="3223" t="s">
        <v>1527</v>
      </c>
    </row>
    <row r="107" spans="1:77" ht="15.2" customHeight="1" x14ac:dyDescent="0.2">
      <c r="A107" s="3254" t="s">
        <v>1529</v>
      </c>
      <c r="B107" s="3255" t="s">
        <v>1532</v>
      </c>
      <c r="C107" s="3272" t="s">
        <v>1528</v>
      </c>
      <c r="D107" s="3256">
        <v>3</v>
      </c>
      <c r="E107" s="3256">
        <v>12</v>
      </c>
      <c r="F107" s="3256">
        <v>7</v>
      </c>
      <c r="G107" s="3256">
        <v>28</v>
      </c>
      <c r="H107" s="3256">
        <v>1588</v>
      </c>
      <c r="I107" s="3256">
        <v>6635</v>
      </c>
      <c r="J107" s="3256">
        <v>589</v>
      </c>
      <c r="K107" s="3256">
        <v>2131</v>
      </c>
      <c r="L107" s="3256">
        <v>327</v>
      </c>
      <c r="M107" s="3256">
        <v>1334</v>
      </c>
      <c r="N107" s="3256">
        <v>262</v>
      </c>
      <c r="O107" s="3256">
        <v>797</v>
      </c>
      <c r="P107" s="3256">
        <v>47</v>
      </c>
      <c r="Q107" s="3256">
        <v>166</v>
      </c>
      <c r="R107" s="3256">
        <v>78</v>
      </c>
      <c r="S107" s="3256">
        <v>322</v>
      </c>
      <c r="T107" s="3256">
        <v>137</v>
      </c>
      <c r="U107" s="3256">
        <v>310</v>
      </c>
      <c r="V107" s="3209" t="s">
        <v>1528</v>
      </c>
      <c r="W107" s="3223" t="b">
        <f t="shared" si="8"/>
        <v>1</v>
      </c>
      <c r="X107" s="3258">
        <f>+T107-'Departmental PL'!V161</f>
        <v>0</v>
      </c>
      <c r="Y107" s="3258">
        <f>+U107-'Departmental PL'!W161</f>
        <v>1</v>
      </c>
      <c r="AC107" s="3228">
        <f t="shared" si="9"/>
        <v>0</v>
      </c>
      <c r="AD107" s="3228">
        <f t="shared" si="10"/>
        <v>0</v>
      </c>
      <c r="AF107" s="3233">
        <f t="shared" si="11"/>
        <v>0</v>
      </c>
      <c r="AG107" s="3233">
        <f t="shared" si="12"/>
        <v>-1</v>
      </c>
      <c r="AH107" s="3223" t="b">
        <f t="shared" si="16"/>
        <v>1</v>
      </c>
      <c r="AI107" s="3259" t="s">
        <v>1532</v>
      </c>
      <c r="AJ107" s="3260" t="s">
        <v>767</v>
      </c>
      <c r="AK107" s="3259" t="s">
        <v>1528</v>
      </c>
      <c r="AL107" s="3244">
        <v>8</v>
      </c>
      <c r="AM107" s="3244">
        <v>8</v>
      </c>
      <c r="AN107" s="3244">
        <v>20</v>
      </c>
      <c r="AO107" s="3244">
        <v>14</v>
      </c>
      <c r="AP107" s="3244">
        <v>4934</v>
      </c>
      <c r="AQ107" s="3244">
        <v>2097</v>
      </c>
      <c r="AR107" s="3244">
        <v>1462</v>
      </c>
      <c r="AS107" s="3244">
        <v>934</v>
      </c>
      <c r="AT107" s="3244">
        <v>986</v>
      </c>
      <c r="AU107" s="3244">
        <v>455</v>
      </c>
      <c r="AV107" s="3244">
        <v>477</v>
      </c>
      <c r="AW107" s="3244">
        <v>479</v>
      </c>
      <c r="AX107" s="3244">
        <v>125</v>
      </c>
      <c r="AY107" s="3244">
        <v>31</v>
      </c>
      <c r="AZ107" s="3244">
        <v>236</v>
      </c>
      <c r="BA107" s="3244">
        <v>94</v>
      </c>
      <c r="BB107" s="3244">
        <v>113</v>
      </c>
      <c r="BC107" s="3244">
        <v>355</v>
      </c>
      <c r="BE107" s="3223">
        <f t="shared" si="15"/>
        <v>107</v>
      </c>
      <c r="BF107" s="3223" t="b">
        <f t="shared" si="14"/>
        <v>1</v>
      </c>
      <c r="BG107" s="3223" t="s">
        <v>1528</v>
      </c>
      <c r="BH107" s="3223">
        <v>8</v>
      </c>
      <c r="BI107" s="3223">
        <v>8</v>
      </c>
      <c r="BJ107" s="3223">
        <v>20</v>
      </c>
      <c r="BK107" s="3223">
        <v>14</v>
      </c>
      <c r="BL107" s="3223">
        <v>4934</v>
      </c>
      <c r="BM107" s="3223">
        <v>2097</v>
      </c>
      <c r="BN107" s="3223">
        <v>1462</v>
      </c>
      <c r="BO107" s="3223">
        <v>935</v>
      </c>
      <c r="BP107" s="3223">
        <v>985</v>
      </c>
      <c r="BQ107" s="3223">
        <v>455</v>
      </c>
      <c r="BR107" s="3223">
        <v>477</v>
      </c>
      <c r="BS107" s="3223">
        <v>480</v>
      </c>
      <c r="BT107" s="3223">
        <v>126</v>
      </c>
      <c r="BU107" s="3223">
        <v>31</v>
      </c>
      <c r="BV107" s="3223">
        <v>237</v>
      </c>
      <c r="BW107" s="3223">
        <v>93</v>
      </c>
      <c r="BX107" s="3223">
        <v>113</v>
      </c>
      <c r="BY107" s="3223">
        <v>355</v>
      </c>
    </row>
    <row r="108" spans="1:77" ht="15.2" customHeight="1" x14ac:dyDescent="0.2">
      <c r="A108" s="3254" t="s">
        <v>1530</v>
      </c>
      <c r="B108" s="3255" t="s">
        <v>1532</v>
      </c>
      <c r="C108" s="3272" t="s">
        <v>1529</v>
      </c>
      <c r="D108" s="3256">
        <v>0</v>
      </c>
      <c r="E108" s="3256">
        <v>1</v>
      </c>
      <c r="F108" s="3256">
        <v>0</v>
      </c>
      <c r="G108" s="3315">
        <v>2</v>
      </c>
      <c r="H108" s="3256">
        <v>0</v>
      </c>
      <c r="I108" s="3315">
        <v>350</v>
      </c>
      <c r="J108" s="3256">
        <v>0</v>
      </c>
      <c r="K108" s="3315">
        <v>193</v>
      </c>
      <c r="L108" s="3256">
        <v>0</v>
      </c>
      <c r="M108" s="3315">
        <v>123</v>
      </c>
      <c r="N108" s="3257">
        <v>0</v>
      </c>
      <c r="O108" s="3256">
        <v>70</v>
      </c>
      <c r="P108" s="3256">
        <v>0</v>
      </c>
      <c r="Q108" s="3315">
        <v>20</v>
      </c>
      <c r="R108" s="3256">
        <v>0</v>
      </c>
      <c r="S108" s="3315">
        <v>21</v>
      </c>
      <c r="T108" s="3257">
        <v>0</v>
      </c>
      <c r="U108" s="3256">
        <v>29</v>
      </c>
      <c r="V108" s="3209" t="s">
        <v>1529</v>
      </c>
      <c r="W108" s="3223" t="b">
        <f t="shared" si="8"/>
        <v>1</v>
      </c>
      <c r="X108" s="3258">
        <f>+T108-'Departmental PL'!V162</f>
        <v>0</v>
      </c>
      <c r="Y108" s="3258">
        <f>+U108-'Departmental PL'!W162</f>
        <v>0</v>
      </c>
      <c r="AC108" s="3228">
        <f t="shared" si="9"/>
        <v>0</v>
      </c>
      <c r="AD108" s="3228">
        <f t="shared" si="10"/>
        <v>0</v>
      </c>
      <c r="AF108" s="3233">
        <f t="shared" si="11"/>
        <v>0</v>
      </c>
      <c r="AG108" s="3233">
        <f t="shared" si="12"/>
        <v>0</v>
      </c>
      <c r="AH108" s="3223" t="b">
        <f t="shared" si="16"/>
        <v>1</v>
      </c>
      <c r="AI108" s="3259" t="s">
        <v>1532</v>
      </c>
      <c r="AJ108" s="3260" t="s">
        <v>767</v>
      </c>
      <c r="AK108" s="3259" t="s">
        <v>1529</v>
      </c>
      <c r="AL108" s="3244">
        <v>1</v>
      </c>
      <c r="AM108" s="3244">
        <v>2</v>
      </c>
      <c r="AN108" s="3244">
        <v>2</v>
      </c>
      <c r="AO108" s="3244">
        <v>10</v>
      </c>
      <c r="AP108" s="3244">
        <v>350</v>
      </c>
      <c r="AQ108" s="3244">
        <v>288</v>
      </c>
      <c r="AR108" s="3244">
        <v>193</v>
      </c>
      <c r="AS108" s="3244">
        <v>40</v>
      </c>
      <c r="AT108" s="3244">
        <v>130</v>
      </c>
      <c r="AU108" s="3244">
        <v>105</v>
      </c>
      <c r="AV108" s="3244">
        <v>63</v>
      </c>
      <c r="AW108" s="3244">
        <v>-65</v>
      </c>
      <c r="AX108" s="3244">
        <v>21</v>
      </c>
      <c r="AY108" s="3244">
        <v>18</v>
      </c>
      <c r="AZ108" s="3244">
        <v>21</v>
      </c>
      <c r="BA108" s="3244">
        <v>17</v>
      </c>
      <c r="BB108" s="3244">
        <v>21</v>
      </c>
      <c r="BC108" s="3244">
        <v>-99</v>
      </c>
      <c r="BE108" s="3223">
        <f t="shared" si="15"/>
        <v>108</v>
      </c>
      <c r="BF108" s="3223" t="b">
        <f t="shared" si="14"/>
        <v>1</v>
      </c>
      <c r="BG108" s="3223" t="s">
        <v>1529</v>
      </c>
      <c r="BH108" s="3223">
        <v>1</v>
      </c>
      <c r="BI108" s="3223">
        <v>2</v>
      </c>
      <c r="BJ108" s="3223">
        <v>2</v>
      </c>
      <c r="BK108" s="3223">
        <v>10</v>
      </c>
      <c r="BL108" s="3223">
        <v>350</v>
      </c>
      <c r="BM108" s="3223">
        <v>288</v>
      </c>
      <c r="BN108" s="3223">
        <v>193</v>
      </c>
      <c r="BO108" s="3223">
        <v>40</v>
      </c>
      <c r="BP108" s="3223">
        <v>130</v>
      </c>
      <c r="BQ108" s="3223">
        <v>105</v>
      </c>
      <c r="BR108" s="3223">
        <v>63</v>
      </c>
      <c r="BS108" s="3223">
        <v>-65</v>
      </c>
      <c r="BT108" s="3223">
        <v>21</v>
      </c>
      <c r="BU108" s="3223">
        <v>18</v>
      </c>
      <c r="BV108" s="3223">
        <v>21</v>
      </c>
      <c r="BW108" s="3223">
        <v>17</v>
      </c>
      <c r="BX108" s="3223">
        <v>21</v>
      </c>
      <c r="BY108" s="3223">
        <v>-99</v>
      </c>
    </row>
    <row r="109" spans="1:77" ht="15.2" customHeight="1" x14ac:dyDescent="0.2">
      <c r="A109" s="3223" t="s">
        <v>1531</v>
      </c>
      <c r="B109" s="3255" t="s">
        <v>1532</v>
      </c>
      <c r="C109" s="3272" t="s">
        <v>1530</v>
      </c>
      <c r="D109" s="3256">
        <v>9</v>
      </c>
      <c r="E109" s="3256">
        <v>4</v>
      </c>
      <c r="F109" s="3256">
        <v>19</v>
      </c>
      <c r="G109" s="3256">
        <v>6</v>
      </c>
      <c r="H109" s="3256">
        <v>9359</v>
      </c>
      <c r="I109" s="3256">
        <v>3281</v>
      </c>
      <c r="J109" s="3256">
        <v>3974</v>
      </c>
      <c r="K109" s="3256">
        <v>1419</v>
      </c>
      <c r="L109" s="3256">
        <v>2233</v>
      </c>
      <c r="M109" s="3256">
        <v>775</v>
      </c>
      <c r="N109" s="3256">
        <v>1741</v>
      </c>
      <c r="O109" s="3256">
        <v>644</v>
      </c>
      <c r="P109" s="3256">
        <v>71</v>
      </c>
      <c r="Q109" s="3256">
        <v>24</v>
      </c>
      <c r="R109" s="3256">
        <v>877</v>
      </c>
      <c r="S109" s="3256">
        <v>362</v>
      </c>
      <c r="T109" s="3256">
        <v>793</v>
      </c>
      <c r="U109" s="3256">
        <v>257</v>
      </c>
      <c r="V109" s="3209" t="s">
        <v>1530</v>
      </c>
      <c r="W109" s="3223" t="b">
        <f t="shared" si="8"/>
        <v>1</v>
      </c>
      <c r="X109" s="3258">
        <f>+T109-'Departmental PL'!V163</f>
        <v>0</v>
      </c>
      <c r="Y109" s="3258">
        <f>+U109-'Departmental PL'!W163</f>
        <v>-1</v>
      </c>
      <c r="AC109" s="3228">
        <f t="shared" si="9"/>
        <v>0</v>
      </c>
      <c r="AD109" s="3228">
        <f t="shared" si="10"/>
        <v>0</v>
      </c>
      <c r="AF109" s="3233">
        <f t="shared" si="11"/>
        <v>0</v>
      </c>
      <c r="AG109" s="3233">
        <f t="shared" si="12"/>
        <v>1</v>
      </c>
      <c r="AH109" s="3223" t="b">
        <f t="shared" si="16"/>
        <v>1</v>
      </c>
      <c r="AI109" s="3259" t="s">
        <v>1532</v>
      </c>
      <c r="AJ109" s="3260" t="s">
        <v>767</v>
      </c>
      <c r="AK109" s="3259" t="s">
        <v>1530</v>
      </c>
      <c r="AL109" s="3244">
        <v>2</v>
      </c>
      <c r="AM109" s="3244">
        <v>5</v>
      </c>
      <c r="AN109" s="3244">
        <v>2</v>
      </c>
      <c r="AO109" s="3244">
        <v>11</v>
      </c>
      <c r="AP109" s="3244">
        <v>1057</v>
      </c>
      <c r="AQ109" s="3244">
        <v>4244</v>
      </c>
      <c r="AR109" s="3244">
        <v>292</v>
      </c>
      <c r="AS109" s="3244">
        <v>1569</v>
      </c>
      <c r="AT109" s="3244">
        <v>255</v>
      </c>
      <c r="AU109" s="3244">
        <v>995</v>
      </c>
      <c r="AV109" s="3244">
        <v>36</v>
      </c>
      <c r="AW109" s="3244">
        <v>574</v>
      </c>
      <c r="AX109" s="3244">
        <v>8</v>
      </c>
      <c r="AY109" s="3244">
        <v>30</v>
      </c>
      <c r="AZ109" s="3244">
        <v>120</v>
      </c>
      <c r="BA109" s="3244">
        <v>476</v>
      </c>
      <c r="BB109" s="3244">
        <v>-92</v>
      </c>
      <c r="BC109" s="3244">
        <v>70</v>
      </c>
      <c r="BE109" s="3223">
        <f t="shared" si="15"/>
        <v>109</v>
      </c>
      <c r="BF109" s="3223" t="b">
        <f t="shared" si="14"/>
        <v>1</v>
      </c>
      <c r="BG109" s="3223" t="s">
        <v>1530</v>
      </c>
      <c r="BH109" s="3223">
        <v>2</v>
      </c>
      <c r="BI109" s="3223">
        <v>5</v>
      </c>
      <c r="BJ109" s="3223">
        <v>2</v>
      </c>
      <c r="BK109" s="3223">
        <v>11</v>
      </c>
      <c r="BL109" s="3223">
        <v>1057</v>
      </c>
      <c r="BM109" s="3223">
        <v>4244</v>
      </c>
      <c r="BN109" s="3223">
        <v>292</v>
      </c>
      <c r="BO109" s="3223">
        <v>1571</v>
      </c>
      <c r="BP109" s="3223">
        <v>255</v>
      </c>
      <c r="BQ109" s="3223">
        <v>996</v>
      </c>
      <c r="BR109" s="3223">
        <v>36</v>
      </c>
      <c r="BS109" s="3223">
        <v>575</v>
      </c>
      <c r="BT109" s="3223">
        <v>8</v>
      </c>
      <c r="BU109" s="3223">
        <v>29</v>
      </c>
      <c r="BV109" s="3223">
        <v>120</v>
      </c>
      <c r="BW109" s="3223">
        <v>476</v>
      </c>
      <c r="BX109" s="3223">
        <v>-92</v>
      </c>
      <c r="BY109" s="3223">
        <v>70</v>
      </c>
    </row>
    <row r="110" spans="1:77" ht="15.2" customHeight="1" x14ac:dyDescent="0.2">
      <c r="A110" s="3289" t="s">
        <v>1532</v>
      </c>
      <c r="B110" s="3255" t="s">
        <v>1532</v>
      </c>
      <c r="C110" s="3272" t="s">
        <v>1531</v>
      </c>
      <c r="D110" s="3256"/>
      <c r="E110" s="3256"/>
      <c r="F110" s="3256"/>
      <c r="G110" s="3315"/>
      <c r="H110" s="3256"/>
      <c r="I110" s="3315"/>
      <c r="J110" s="3256"/>
      <c r="K110" s="3315"/>
      <c r="L110" s="3256"/>
      <c r="M110" s="3315"/>
      <c r="N110" s="3256"/>
      <c r="O110" s="3256"/>
      <c r="P110" s="3256"/>
      <c r="Q110" s="3315"/>
      <c r="R110" s="3256"/>
      <c r="S110" s="3315"/>
      <c r="T110" s="3257"/>
      <c r="U110" s="3256"/>
      <c r="V110" s="3218" t="s">
        <v>1531</v>
      </c>
      <c r="W110" s="3223" t="b">
        <f t="shared" si="8"/>
        <v>1</v>
      </c>
      <c r="X110" s="3258">
        <f>+T110-'Departmental PL'!V164</f>
        <v>0</v>
      </c>
      <c r="Y110" s="3258">
        <f>+U110-'Departmental PL'!W164</f>
        <v>0</v>
      </c>
      <c r="AC110" s="3228">
        <f t="shared" si="9"/>
        <v>0</v>
      </c>
      <c r="AD110" s="3228">
        <f t="shared" si="10"/>
        <v>0</v>
      </c>
      <c r="AF110" s="3233">
        <f t="shared" si="11"/>
        <v>0</v>
      </c>
      <c r="AG110" s="3233">
        <f t="shared" si="12"/>
        <v>0</v>
      </c>
      <c r="AH110" s="3223" t="b">
        <f t="shared" si="16"/>
        <v>1</v>
      </c>
      <c r="AI110" s="3259"/>
      <c r="AJ110" s="3260"/>
      <c r="AK110" s="3209" t="s">
        <v>1531</v>
      </c>
      <c r="BE110" s="3223">
        <f t="shared" si="15"/>
        <v>110</v>
      </c>
      <c r="BF110" s="3223" t="b">
        <f t="shared" si="14"/>
        <v>1</v>
      </c>
      <c r="BG110" s="3223" t="s">
        <v>1531</v>
      </c>
    </row>
    <row r="111" spans="1:77" s="3446" customFormat="1" ht="15.2" customHeight="1" x14ac:dyDescent="0.2">
      <c r="A111" s="3446" t="s">
        <v>1527</v>
      </c>
      <c r="B111" s="3473" t="s">
        <v>1532</v>
      </c>
      <c r="C111" s="3474" t="s">
        <v>2609</v>
      </c>
      <c r="D111" s="3473">
        <v>12</v>
      </c>
      <c r="E111" s="3473">
        <v>16</v>
      </c>
      <c r="F111" s="3473">
        <v>26</v>
      </c>
      <c r="G111" s="3473">
        <v>36</v>
      </c>
      <c r="H111" s="3473">
        <v>10947</v>
      </c>
      <c r="I111" s="3473">
        <v>10266</v>
      </c>
      <c r="J111" s="3473">
        <v>4563</v>
      </c>
      <c r="K111" s="3473">
        <v>3742</v>
      </c>
      <c r="L111" s="3473">
        <v>2560</v>
      </c>
      <c r="M111" s="3473">
        <v>2231</v>
      </c>
      <c r="N111" s="3473">
        <v>2003</v>
      </c>
      <c r="O111" s="3473">
        <v>1511</v>
      </c>
      <c r="P111" s="3473">
        <v>118</v>
      </c>
      <c r="Q111" s="3473">
        <v>211</v>
      </c>
      <c r="R111" s="3473">
        <v>954</v>
      </c>
      <c r="S111" s="3473">
        <v>705</v>
      </c>
      <c r="T111" s="3473">
        <v>931</v>
      </c>
      <c r="U111" s="3473">
        <v>596</v>
      </c>
      <c r="V111" s="3475" t="s">
        <v>2609</v>
      </c>
      <c r="W111" s="3446" t="b">
        <f t="shared" si="8"/>
        <v>1</v>
      </c>
      <c r="X111" s="3473">
        <f>+T111-'Departmental PL'!V165</f>
        <v>1</v>
      </c>
      <c r="Y111" s="3473">
        <f>+U111-'Departmental PL'!W165</f>
        <v>0</v>
      </c>
      <c r="AC111" s="3446">
        <f t="shared" si="9"/>
        <v>0</v>
      </c>
      <c r="AD111" s="3446">
        <f t="shared" si="10"/>
        <v>0</v>
      </c>
      <c r="AF111" s="3446">
        <f t="shared" si="11"/>
        <v>0</v>
      </c>
      <c r="AG111" s="3446">
        <f t="shared" si="12"/>
        <v>-1</v>
      </c>
      <c r="AH111" s="3446" t="b">
        <f t="shared" si="16"/>
        <v>0</v>
      </c>
      <c r="AI111" s="3476" t="s">
        <v>1532</v>
      </c>
      <c r="AJ111" s="3476" t="s">
        <v>767</v>
      </c>
      <c r="AK111" s="3476" t="s">
        <v>2031</v>
      </c>
      <c r="AL111" s="3476">
        <v>10</v>
      </c>
      <c r="AM111" s="3476">
        <v>15</v>
      </c>
      <c r="AN111" s="3476">
        <v>24</v>
      </c>
      <c r="AO111" s="3476">
        <v>35</v>
      </c>
      <c r="AP111" s="3476">
        <v>6341</v>
      </c>
      <c r="AQ111" s="3476">
        <v>6629</v>
      </c>
      <c r="AR111" s="3476">
        <v>1947</v>
      </c>
      <c r="AS111" s="3476">
        <v>2543</v>
      </c>
      <c r="AT111" s="3476">
        <v>1371</v>
      </c>
      <c r="AU111" s="3476">
        <v>1555</v>
      </c>
      <c r="AV111" s="3476">
        <v>576</v>
      </c>
      <c r="AW111" s="3476">
        <v>988</v>
      </c>
      <c r="AX111" s="3476">
        <v>154</v>
      </c>
      <c r="AY111" s="3476">
        <v>79</v>
      </c>
      <c r="AZ111" s="3476">
        <v>377</v>
      </c>
      <c r="BA111" s="3476">
        <v>587</v>
      </c>
      <c r="BB111" s="3476">
        <v>42</v>
      </c>
      <c r="BC111" s="3476">
        <v>326</v>
      </c>
      <c r="BE111" s="3446">
        <f t="shared" si="15"/>
        <v>111</v>
      </c>
      <c r="BF111" s="3446" t="b">
        <f t="shared" si="14"/>
        <v>0</v>
      </c>
      <c r="BG111" s="3472" t="s">
        <v>1532</v>
      </c>
      <c r="BH111" s="3446">
        <v>10</v>
      </c>
      <c r="BI111" s="3446">
        <v>15</v>
      </c>
      <c r="BJ111" s="3446">
        <v>24</v>
      </c>
      <c r="BK111" s="3446">
        <v>35</v>
      </c>
      <c r="BL111" s="3446">
        <v>6341</v>
      </c>
      <c r="BM111" s="3446">
        <v>6629</v>
      </c>
      <c r="BN111" s="3446">
        <v>1946</v>
      </c>
      <c r="BO111" s="3446">
        <v>2545</v>
      </c>
      <c r="BP111" s="3446">
        <v>1371</v>
      </c>
      <c r="BQ111" s="3446">
        <v>1555</v>
      </c>
      <c r="BR111" s="3446">
        <v>576</v>
      </c>
      <c r="BS111" s="3446">
        <v>990</v>
      </c>
      <c r="BT111" s="3446">
        <v>155</v>
      </c>
      <c r="BU111" s="3446">
        <v>79</v>
      </c>
      <c r="BV111" s="3446">
        <v>379</v>
      </c>
      <c r="BW111" s="3446">
        <v>586</v>
      </c>
      <c r="BX111" s="3446">
        <v>43</v>
      </c>
      <c r="BY111" s="3446">
        <v>326</v>
      </c>
    </row>
    <row r="112" spans="1:77" ht="15.2" customHeight="1" x14ac:dyDescent="0.2">
      <c r="A112" s="3223" t="s">
        <v>1528</v>
      </c>
      <c r="B112" s="3255"/>
      <c r="C112" s="3327"/>
      <c r="D112" s="3256"/>
      <c r="E112" s="3256"/>
      <c r="F112" s="3256"/>
      <c r="G112" s="3256"/>
      <c r="H112" s="3256"/>
      <c r="I112" s="3256"/>
      <c r="J112" s="3256"/>
      <c r="K112" s="3256"/>
      <c r="L112" s="3256"/>
      <c r="M112" s="3256"/>
      <c r="N112" s="3256"/>
      <c r="O112" s="3256"/>
      <c r="P112" s="3256"/>
      <c r="Q112" s="3256"/>
      <c r="R112" s="3256"/>
      <c r="S112" s="3256"/>
      <c r="T112" s="3256"/>
      <c r="U112" s="3256"/>
      <c r="V112" s="3216"/>
      <c r="W112" s="3223" t="b">
        <f t="shared" si="8"/>
        <v>1</v>
      </c>
      <c r="X112" s="3258">
        <f>+T112-'Departmental PL'!V166</f>
        <v>0</v>
      </c>
      <c r="Y112" s="3258">
        <f>+U112-'Departmental PL'!W166</f>
        <v>0</v>
      </c>
      <c r="AC112" s="3228">
        <f t="shared" si="9"/>
        <v>0</v>
      </c>
      <c r="AD112" s="3228">
        <f t="shared" si="10"/>
        <v>0</v>
      </c>
      <c r="AF112" s="3233">
        <f t="shared" si="11"/>
        <v>0</v>
      </c>
      <c r="AG112" s="3233">
        <f t="shared" si="12"/>
        <v>0</v>
      </c>
      <c r="AH112" s="3223" t="b">
        <f t="shared" si="16"/>
        <v>0</v>
      </c>
      <c r="AI112" s="3259"/>
      <c r="AJ112" s="3260"/>
      <c r="AK112" s="3223" t="s">
        <v>1527</v>
      </c>
      <c r="BE112" s="3223">
        <f t="shared" si="15"/>
        <v>112</v>
      </c>
      <c r="BF112" s="3223" t="b">
        <f t="shared" si="14"/>
        <v>0</v>
      </c>
      <c r="BG112" s="3221" t="s">
        <v>1527</v>
      </c>
      <c r="BH112" s="3324"/>
      <c r="BI112" s="3324"/>
      <c r="BJ112" s="3324"/>
      <c r="BK112" s="3324"/>
      <c r="BL112" s="3325"/>
      <c r="BM112" s="3324"/>
      <c r="BN112" s="3325"/>
      <c r="BO112" s="3324"/>
      <c r="BP112" s="3324"/>
      <c r="BQ112" s="3324"/>
      <c r="BR112" s="3324"/>
      <c r="BS112" s="3324"/>
      <c r="BT112" s="3324"/>
      <c r="BU112" s="3324"/>
      <c r="BV112" s="3324"/>
      <c r="BW112" s="3324"/>
      <c r="BX112" s="3324"/>
      <c r="BY112" s="3324"/>
    </row>
    <row r="113" spans="1:77" ht="15.2" customHeight="1" x14ac:dyDescent="0.2">
      <c r="A113" s="3223" t="s">
        <v>1529</v>
      </c>
      <c r="B113" s="3255" t="s">
        <v>1532</v>
      </c>
      <c r="C113" s="3272" t="s">
        <v>1528</v>
      </c>
      <c r="D113" s="3256">
        <v>103</v>
      </c>
      <c r="E113" s="3256">
        <v>107</v>
      </c>
      <c r="F113" s="3256">
        <v>219</v>
      </c>
      <c r="G113" s="3256">
        <v>268</v>
      </c>
      <c r="H113" s="3256">
        <v>37907</v>
      </c>
      <c r="I113" s="3256">
        <v>51692</v>
      </c>
      <c r="J113" s="3256">
        <v>10474</v>
      </c>
      <c r="K113" s="3256">
        <v>14972</v>
      </c>
      <c r="L113" s="3256">
        <v>7788</v>
      </c>
      <c r="M113" s="3256">
        <v>10356</v>
      </c>
      <c r="N113" s="3256">
        <v>2685</v>
      </c>
      <c r="O113" s="3256">
        <v>4616</v>
      </c>
      <c r="P113" s="3256">
        <v>1128</v>
      </c>
      <c r="Q113" s="3256">
        <v>1287</v>
      </c>
      <c r="R113" s="3256">
        <v>1846</v>
      </c>
      <c r="S113" s="3256">
        <v>2498</v>
      </c>
      <c r="T113" s="3256">
        <v>-288</v>
      </c>
      <c r="U113" s="3257">
        <v>831</v>
      </c>
      <c r="V113" s="3209" t="s">
        <v>1528</v>
      </c>
      <c r="W113" s="3223" t="b">
        <f t="shared" si="8"/>
        <v>1</v>
      </c>
      <c r="X113" s="3258">
        <f>+T113-'Departmental PL'!V167</f>
        <v>0</v>
      </c>
      <c r="Y113" s="3258">
        <f>+U113-'Departmental PL'!W167</f>
        <v>0</v>
      </c>
      <c r="AC113" s="3228">
        <f t="shared" si="9"/>
        <v>1</v>
      </c>
      <c r="AD113" s="3228">
        <f t="shared" si="10"/>
        <v>0</v>
      </c>
      <c r="AF113" s="3233">
        <f t="shared" si="11"/>
        <v>-1</v>
      </c>
      <c r="AG113" s="3233">
        <f t="shared" si="12"/>
        <v>0</v>
      </c>
      <c r="AH113" s="3223" t="b">
        <f t="shared" si="16"/>
        <v>1</v>
      </c>
      <c r="AI113" s="3259" t="s">
        <v>1532</v>
      </c>
      <c r="AJ113" s="3260" t="s">
        <v>768</v>
      </c>
      <c r="AK113" s="3259" t="s">
        <v>1528</v>
      </c>
      <c r="AL113" s="3244">
        <v>84</v>
      </c>
      <c r="AM113" s="3244">
        <v>40</v>
      </c>
      <c r="AN113" s="3244">
        <v>212</v>
      </c>
      <c r="AO113" s="3244">
        <v>100</v>
      </c>
      <c r="AP113" s="3244">
        <v>38886</v>
      </c>
      <c r="AQ113" s="3244">
        <v>16790</v>
      </c>
      <c r="AR113" s="3244">
        <v>11695</v>
      </c>
      <c r="AS113" s="3244">
        <v>5472</v>
      </c>
      <c r="AT113" s="3244">
        <v>7728</v>
      </c>
      <c r="AU113" s="3244">
        <v>3652</v>
      </c>
      <c r="AV113" s="3244">
        <v>3968</v>
      </c>
      <c r="AW113" s="3244">
        <v>1819</v>
      </c>
      <c r="AX113" s="3244">
        <v>974</v>
      </c>
      <c r="AY113" s="3244">
        <v>246</v>
      </c>
      <c r="AZ113" s="3244">
        <v>1833</v>
      </c>
      <c r="BA113" s="3244">
        <v>751</v>
      </c>
      <c r="BB113" s="3244">
        <v>1122</v>
      </c>
      <c r="BC113" s="3244">
        <v>818</v>
      </c>
      <c r="BE113" s="3223">
        <f t="shared" si="15"/>
        <v>113</v>
      </c>
      <c r="BF113" s="3223" t="b">
        <f t="shared" si="14"/>
        <v>1</v>
      </c>
      <c r="BG113" s="3269" t="s">
        <v>1528</v>
      </c>
      <c r="BH113" s="3269">
        <v>84</v>
      </c>
      <c r="BI113" s="3269">
        <v>40</v>
      </c>
      <c r="BJ113" s="3269">
        <v>212</v>
      </c>
      <c r="BK113" s="3269">
        <v>100</v>
      </c>
      <c r="BL113" s="3262">
        <v>38886</v>
      </c>
      <c r="BM113" s="3262">
        <v>16790</v>
      </c>
      <c r="BN113" s="3262">
        <v>11696</v>
      </c>
      <c r="BO113" s="3262">
        <v>5470</v>
      </c>
      <c r="BP113" s="3262">
        <v>7727</v>
      </c>
      <c r="BQ113" s="3262">
        <v>3650</v>
      </c>
      <c r="BR113" s="3262">
        <v>3969</v>
      </c>
      <c r="BS113" s="3262">
        <v>1820</v>
      </c>
      <c r="BT113" s="3269">
        <v>987</v>
      </c>
      <c r="BU113" s="3269">
        <v>253</v>
      </c>
      <c r="BV113" s="3262">
        <v>1860</v>
      </c>
      <c r="BW113" s="3269">
        <v>750</v>
      </c>
      <c r="BX113" s="3262">
        <v>1123</v>
      </c>
      <c r="BY113" s="3269">
        <v>817</v>
      </c>
    </row>
    <row r="114" spans="1:77" ht="15.2" customHeight="1" x14ac:dyDescent="0.2">
      <c r="A114" s="3223" t="s">
        <v>1530</v>
      </c>
      <c r="B114" s="3255"/>
      <c r="C114" s="3320" t="s">
        <v>1529</v>
      </c>
      <c r="D114" s="3256">
        <v>1</v>
      </c>
      <c r="E114" s="3256">
        <v>0</v>
      </c>
      <c r="F114" s="3256">
        <v>1</v>
      </c>
      <c r="G114" s="3256">
        <v>0</v>
      </c>
      <c r="H114" s="3256">
        <v>0</v>
      </c>
      <c r="I114" s="3256">
        <v>0</v>
      </c>
      <c r="J114" s="3256">
        <v>0</v>
      </c>
      <c r="K114" s="3256">
        <v>0</v>
      </c>
      <c r="L114" s="3256">
        <v>0</v>
      </c>
      <c r="M114" s="3256">
        <v>0</v>
      </c>
      <c r="N114" s="3256">
        <v>0</v>
      </c>
      <c r="O114" s="3256">
        <v>0</v>
      </c>
      <c r="P114" s="3256">
        <v>0</v>
      </c>
      <c r="Q114" s="3256">
        <v>0</v>
      </c>
      <c r="R114" s="3256">
        <v>0</v>
      </c>
      <c r="S114" s="3256">
        <v>0</v>
      </c>
      <c r="T114" s="3256">
        <v>0</v>
      </c>
      <c r="U114" s="3257">
        <v>0</v>
      </c>
      <c r="V114" s="3209" t="s">
        <v>1529</v>
      </c>
      <c r="W114" s="3223" t="b">
        <f t="shared" si="8"/>
        <v>1</v>
      </c>
      <c r="X114" s="3258">
        <f>+T114-'Departmental PL'!V168</f>
        <v>0</v>
      </c>
      <c r="Y114" s="3258">
        <f>+U114-'Departmental PL'!W168</f>
        <v>0</v>
      </c>
      <c r="AC114" s="3228">
        <f t="shared" si="9"/>
        <v>0</v>
      </c>
      <c r="AD114" s="3228">
        <f t="shared" si="10"/>
        <v>0</v>
      </c>
      <c r="AF114" s="3233">
        <f t="shared" si="11"/>
        <v>0</v>
      </c>
      <c r="AG114" s="3233">
        <f t="shared" si="12"/>
        <v>0</v>
      </c>
      <c r="AH114" s="3223" t="b">
        <f t="shared" si="16"/>
        <v>1</v>
      </c>
      <c r="AI114" s="3259"/>
      <c r="AJ114" s="3260"/>
      <c r="AK114" s="3223" t="s">
        <v>1529</v>
      </c>
      <c r="BE114" s="3223">
        <f t="shared" si="15"/>
        <v>114</v>
      </c>
      <c r="BF114" s="3223" t="b">
        <f t="shared" si="14"/>
        <v>1</v>
      </c>
      <c r="BG114" s="3221" t="s">
        <v>1529</v>
      </c>
      <c r="BH114" s="3269"/>
      <c r="BI114" s="3269"/>
      <c r="BJ114" s="3269"/>
      <c r="BK114" s="3269"/>
      <c r="BL114" s="3262"/>
      <c r="BM114" s="3262"/>
      <c r="BN114" s="3262"/>
      <c r="BO114" s="3262"/>
      <c r="BP114" s="3262"/>
      <c r="BQ114" s="3262"/>
      <c r="BR114" s="3262"/>
      <c r="BS114" s="3262"/>
      <c r="BT114" s="3269"/>
      <c r="BU114" s="3269"/>
      <c r="BV114" s="3262"/>
      <c r="BW114" s="3269"/>
      <c r="BX114" s="3262"/>
      <c r="BY114" s="3269"/>
    </row>
    <row r="115" spans="1:77" ht="15.2" customHeight="1" x14ac:dyDescent="0.2">
      <c r="A115" s="3223" t="s">
        <v>1531</v>
      </c>
      <c r="B115" s="3255" t="s">
        <v>1532</v>
      </c>
      <c r="C115" s="3272" t="s">
        <v>1530</v>
      </c>
      <c r="D115" s="3256">
        <v>0</v>
      </c>
      <c r="E115" s="3256">
        <v>6</v>
      </c>
      <c r="F115" s="3256">
        <v>0</v>
      </c>
      <c r="G115" s="3315">
        <v>13</v>
      </c>
      <c r="H115" s="3256">
        <v>0</v>
      </c>
      <c r="I115" s="3315">
        <v>2402</v>
      </c>
      <c r="J115" s="3256">
        <v>0</v>
      </c>
      <c r="K115" s="3315">
        <v>855</v>
      </c>
      <c r="L115" s="3256">
        <v>0</v>
      </c>
      <c r="M115" s="3315">
        <v>559</v>
      </c>
      <c r="N115" s="3256">
        <v>0</v>
      </c>
      <c r="O115" s="3256">
        <v>296</v>
      </c>
      <c r="P115" s="3256">
        <v>0</v>
      </c>
      <c r="Q115" s="3315">
        <v>18</v>
      </c>
      <c r="R115" s="3256">
        <v>0</v>
      </c>
      <c r="S115" s="3315">
        <v>262</v>
      </c>
      <c r="T115" s="3256">
        <v>0</v>
      </c>
      <c r="U115" s="3256">
        <v>17</v>
      </c>
      <c r="V115" s="3209" t="s">
        <v>1530</v>
      </c>
      <c r="W115" s="3223" t="b">
        <f t="shared" si="8"/>
        <v>1</v>
      </c>
      <c r="X115" s="3258">
        <f>+T115-'Departmental PL'!V169</f>
        <v>0</v>
      </c>
      <c r="Y115" s="3258">
        <f>+U115-'Departmental PL'!W169</f>
        <v>1</v>
      </c>
      <c r="AC115" s="3228">
        <f t="shared" si="9"/>
        <v>0</v>
      </c>
      <c r="AD115" s="3228">
        <f t="shared" si="10"/>
        <v>0</v>
      </c>
      <c r="AF115" s="3233">
        <f t="shared" si="11"/>
        <v>0</v>
      </c>
      <c r="AG115" s="3233">
        <f t="shared" si="12"/>
        <v>-1</v>
      </c>
      <c r="AH115" s="3223" t="b">
        <f t="shared" si="16"/>
        <v>1</v>
      </c>
      <c r="AI115" s="3259" t="s">
        <v>1532</v>
      </c>
      <c r="AJ115" s="3260" t="s">
        <v>768</v>
      </c>
      <c r="AK115" s="3259" t="s">
        <v>1530</v>
      </c>
      <c r="AL115" s="3244">
        <v>4</v>
      </c>
      <c r="AM115" s="3244">
        <v>0</v>
      </c>
      <c r="AN115" s="3244">
        <v>6</v>
      </c>
      <c r="AP115" s="3244">
        <v>502</v>
      </c>
      <c r="AR115" s="3244">
        <v>119</v>
      </c>
      <c r="AT115" s="3244">
        <v>116</v>
      </c>
      <c r="AV115" s="3244">
        <v>3</v>
      </c>
      <c r="AX115" s="3244">
        <v>4</v>
      </c>
      <c r="AZ115" s="3244">
        <v>54</v>
      </c>
      <c r="BB115" s="3244">
        <v>-55</v>
      </c>
      <c r="BE115" s="3223">
        <f t="shared" si="15"/>
        <v>115</v>
      </c>
      <c r="BF115" s="3223" t="b">
        <f t="shared" si="14"/>
        <v>1</v>
      </c>
      <c r="BG115" s="3269" t="s">
        <v>1530</v>
      </c>
      <c r="BH115" s="3269">
        <v>4</v>
      </c>
      <c r="BI115" s="3269">
        <v>0</v>
      </c>
      <c r="BJ115" s="3269">
        <v>6</v>
      </c>
      <c r="BK115" s="3269" t="s">
        <v>1196</v>
      </c>
      <c r="BL115" s="3269">
        <v>502</v>
      </c>
      <c r="BM115" s="3269" t="s">
        <v>1196</v>
      </c>
      <c r="BN115" s="3269">
        <v>119</v>
      </c>
      <c r="BO115" s="3269" t="s">
        <v>1196</v>
      </c>
      <c r="BP115" s="3269">
        <v>116</v>
      </c>
      <c r="BQ115" s="3269" t="s">
        <v>1196</v>
      </c>
      <c r="BR115" s="3269">
        <v>3</v>
      </c>
      <c r="BS115" s="3269" t="s">
        <v>1196</v>
      </c>
      <c r="BT115" s="3269">
        <v>4</v>
      </c>
      <c r="BU115" s="3269" t="s">
        <v>1196</v>
      </c>
      <c r="BV115" s="3269">
        <v>55</v>
      </c>
      <c r="BW115" s="3269" t="s">
        <v>1196</v>
      </c>
      <c r="BX115" s="3269">
        <v>-56</v>
      </c>
      <c r="BY115" s="3269" t="s">
        <v>1196</v>
      </c>
    </row>
    <row r="116" spans="1:77" ht="15.2" customHeight="1" x14ac:dyDescent="0.2">
      <c r="A116" s="3297" t="s">
        <v>1532</v>
      </c>
      <c r="B116" s="3255"/>
      <c r="C116" s="3320" t="s">
        <v>1531</v>
      </c>
      <c r="D116" s="3256"/>
      <c r="E116" s="3256"/>
      <c r="F116" s="3256"/>
      <c r="G116" s="3315"/>
      <c r="H116" s="3256"/>
      <c r="I116" s="3315"/>
      <c r="J116" s="3256"/>
      <c r="K116" s="3315"/>
      <c r="L116" s="3256"/>
      <c r="M116" s="3315"/>
      <c r="N116" s="3256"/>
      <c r="O116" s="3256"/>
      <c r="P116" s="3256"/>
      <c r="Q116" s="3315"/>
      <c r="R116" s="3256"/>
      <c r="S116" s="3315"/>
      <c r="T116" s="3256"/>
      <c r="U116" s="3256"/>
      <c r="V116" s="3218" t="s">
        <v>1531</v>
      </c>
      <c r="W116" s="3223" t="b">
        <f t="shared" si="8"/>
        <v>1</v>
      </c>
      <c r="X116" s="3258">
        <f>+T116-'Departmental PL'!V170</f>
        <v>0</v>
      </c>
      <c r="Y116" s="3258">
        <f>+U116-'Departmental PL'!W170</f>
        <v>0</v>
      </c>
      <c r="AC116" s="3228">
        <f t="shared" si="9"/>
        <v>0</v>
      </c>
      <c r="AD116" s="3228">
        <f t="shared" si="10"/>
        <v>0</v>
      </c>
      <c r="AF116" s="3233">
        <f t="shared" si="11"/>
        <v>0</v>
      </c>
      <c r="AG116" s="3233">
        <f t="shared" si="12"/>
        <v>0</v>
      </c>
      <c r="AH116" s="3223" t="b">
        <f t="shared" si="16"/>
        <v>1</v>
      </c>
      <c r="AI116" s="3259"/>
      <c r="AJ116" s="3260"/>
      <c r="AK116" s="3223" t="s">
        <v>1531</v>
      </c>
      <c r="BE116" s="3223">
        <f t="shared" si="15"/>
        <v>116</v>
      </c>
      <c r="BF116" s="3223" t="b">
        <f t="shared" si="14"/>
        <v>1</v>
      </c>
      <c r="BG116" s="3221" t="s">
        <v>1531</v>
      </c>
      <c r="BH116" s="3269"/>
      <c r="BI116" s="3269"/>
      <c r="BJ116" s="3269"/>
      <c r="BK116" s="3269"/>
      <c r="BL116" s="3269"/>
      <c r="BM116" s="3269"/>
      <c r="BN116" s="3269"/>
      <c r="BO116" s="3269"/>
      <c r="BP116" s="3269"/>
      <c r="BQ116" s="3269"/>
      <c r="BR116" s="3269"/>
      <c r="BS116" s="3269"/>
      <c r="BT116" s="3269"/>
      <c r="BU116" s="3269"/>
      <c r="BV116" s="3269"/>
      <c r="BW116" s="3269"/>
      <c r="BX116" s="3269"/>
      <c r="BY116" s="3269"/>
    </row>
    <row r="117" spans="1:77" s="3446" customFormat="1" ht="15.2" customHeight="1" x14ac:dyDescent="0.2">
      <c r="A117" s="3459" t="s">
        <v>23</v>
      </c>
      <c r="B117" s="3468" t="s">
        <v>1532</v>
      </c>
      <c r="C117" s="3469" t="s">
        <v>2610</v>
      </c>
      <c r="D117" s="3468">
        <v>104</v>
      </c>
      <c r="E117" s="3468">
        <v>112</v>
      </c>
      <c r="F117" s="3468">
        <v>220</v>
      </c>
      <c r="G117" s="3468">
        <v>281</v>
      </c>
      <c r="H117" s="3468">
        <v>37907</v>
      </c>
      <c r="I117" s="3468">
        <v>54094</v>
      </c>
      <c r="J117" s="3468">
        <v>10474</v>
      </c>
      <c r="K117" s="3468">
        <v>15828</v>
      </c>
      <c r="L117" s="3468">
        <v>7788</v>
      </c>
      <c r="M117" s="3468">
        <v>10915</v>
      </c>
      <c r="N117" s="3468">
        <v>2685</v>
      </c>
      <c r="O117" s="3468">
        <v>4912</v>
      </c>
      <c r="P117" s="3468">
        <v>1128</v>
      </c>
      <c r="Q117" s="3468">
        <v>1305</v>
      </c>
      <c r="R117" s="3468">
        <v>1846</v>
      </c>
      <c r="S117" s="3468">
        <v>2760</v>
      </c>
      <c r="T117" s="3468">
        <v>-288</v>
      </c>
      <c r="U117" s="3468">
        <v>847</v>
      </c>
      <c r="V117" s="3470" t="s">
        <v>2610</v>
      </c>
      <c r="W117" s="3446" t="b">
        <f t="shared" si="8"/>
        <v>1</v>
      </c>
      <c r="X117" s="3468">
        <f>+T117-'Departmental PL'!V171</f>
        <v>0</v>
      </c>
      <c r="Y117" s="3468">
        <f>+U117-'Departmental PL'!W171</f>
        <v>0</v>
      </c>
      <c r="AC117" s="3446">
        <f t="shared" si="9"/>
        <v>1</v>
      </c>
      <c r="AD117" s="3446">
        <f t="shared" si="10"/>
        <v>1</v>
      </c>
      <c r="AF117" s="3446">
        <f t="shared" si="11"/>
        <v>-1</v>
      </c>
      <c r="AG117" s="3446">
        <f t="shared" si="12"/>
        <v>0</v>
      </c>
      <c r="AH117" s="3446" t="b">
        <f t="shared" si="16"/>
        <v>0</v>
      </c>
      <c r="AI117" s="3471" t="s">
        <v>1532</v>
      </c>
      <c r="AJ117" s="3471" t="s">
        <v>768</v>
      </c>
      <c r="AK117" s="3471" t="s">
        <v>2031</v>
      </c>
      <c r="AL117" s="3471">
        <v>88</v>
      </c>
      <c r="AM117" s="3471">
        <v>40</v>
      </c>
      <c r="AN117" s="3471">
        <v>218</v>
      </c>
      <c r="AO117" s="3471">
        <v>100</v>
      </c>
      <c r="AP117" s="3471">
        <v>39388</v>
      </c>
      <c r="AQ117" s="3471">
        <v>16790</v>
      </c>
      <c r="AR117" s="3471">
        <v>11814</v>
      </c>
      <c r="AS117" s="3471">
        <v>5472</v>
      </c>
      <c r="AT117" s="3471">
        <v>7844</v>
      </c>
      <c r="AU117" s="3471">
        <v>3652</v>
      </c>
      <c r="AV117" s="3471">
        <v>3971</v>
      </c>
      <c r="AW117" s="3471">
        <v>1819</v>
      </c>
      <c r="AX117" s="3471">
        <v>978</v>
      </c>
      <c r="AY117" s="3471">
        <v>246</v>
      </c>
      <c r="AZ117" s="3471">
        <v>1887</v>
      </c>
      <c r="BA117" s="3471">
        <v>751</v>
      </c>
      <c r="BB117" s="3471">
        <v>1067</v>
      </c>
      <c r="BC117" s="3471">
        <v>818</v>
      </c>
      <c r="BE117" s="3446">
        <f t="shared" si="15"/>
        <v>117</v>
      </c>
      <c r="BF117" s="3446" t="b">
        <f t="shared" si="14"/>
        <v>0</v>
      </c>
      <c r="BG117" s="3472" t="s">
        <v>1532</v>
      </c>
      <c r="BH117" s="3467">
        <v>88</v>
      </c>
      <c r="BI117" s="3467">
        <v>40</v>
      </c>
      <c r="BJ117" s="3467">
        <v>218</v>
      </c>
      <c r="BK117" s="3467">
        <v>100</v>
      </c>
      <c r="BL117" s="3467">
        <v>39388</v>
      </c>
      <c r="BM117" s="3467">
        <v>16790</v>
      </c>
      <c r="BN117" s="3467">
        <v>11815</v>
      </c>
      <c r="BO117" s="3467">
        <v>5470</v>
      </c>
      <c r="BP117" s="3467">
        <v>7844</v>
      </c>
      <c r="BQ117" s="3467">
        <v>3650</v>
      </c>
      <c r="BR117" s="3467">
        <v>3972</v>
      </c>
      <c r="BS117" s="3467">
        <v>1820</v>
      </c>
      <c r="BT117" s="3467">
        <v>991</v>
      </c>
      <c r="BU117" s="3467">
        <v>253</v>
      </c>
      <c r="BV117" s="3467">
        <v>1915</v>
      </c>
      <c r="BW117" s="3467">
        <v>750</v>
      </c>
      <c r="BX117" s="3467">
        <v>1067</v>
      </c>
      <c r="BY117" s="3467">
        <v>817</v>
      </c>
    </row>
    <row r="118" spans="1:77" s="3446" customFormat="1" ht="15.2" customHeight="1" x14ac:dyDescent="0.2">
      <c r="A118" s="3459" t="s">
        <v>23</v>
      </c>
      <c r="B118" s="3496"/>
      <c r="C118" s="3482" t="s">
        <v>3874</v>
      </c>
      <c r="D118" s="3460">
        <v>19237</v>
      </c>
      <c r="E118" s="3460">
        <v>18712</v>
      </c>
      <c r="F118" s="3483">
        <v>76349</v>
      </c>
      <c r="G118" s="3462">
        <v>61433</v>
      </c>
      <c r="H118" s="3462">
        <v>10772934</v>
      </c>
      <c r="I118" s="3462">
        <v>9555216</v>
      </c>
      <c r="J118" s="3462">
        <v>4641032</v>
      </c>
      <c r="K118" s="3462">
        <v>4480346</v>
      </c>
      <c r="L118" s="3462">
        <v>3521558</v>
      </c>
      <c r="M118" s="3462">
        <v>3046599</v>
      </c>
      <c r="N118" s="3462">
        <v>1119474</v>
      </c>
      <c r="O118" s="3462">
        <v>1433747</v>
      </c>
      <c r="P118" s="3462">
        <v>936473</v>
      </c>
      <c r="Q118" s="3462">
        <v>795007</v>
      </c>
      <c r="R118" s="3462">
        <v>775652</v>
      </c>
      <c r="S118" s="3462">
        <v>692872</v>
      </c>
      <c r="T118" s="3462">
        <v>-592651</v>
      </c>
      <c r="U118" s="3462">
        <v>-54132</v>
      </c>
      <c r="V118" s="3484" t="s">
        <v>3874</v>
      </c>
      <c r="W118" s="3446" t="b">
        <f t="shared" si="8"/>
        <v>1</v>
      </c>
      <c r="X118" s="3466"/>
      <c r="Y118" s="3466"/>
      <c r="AC118" s="3446">
        <f t="shared" si="9"/>
        <v>0</v>
      </c>
      <c r="AD118" s="3446">
        <f t="shared" si="10"/>
        <v>0</v>
      </c>
      <c r="AF118" s="3446">
        <f t="shared" si="11"/>
        <v>0</v>
      </c>
      <c r="AG118" s="3446">
        <f t="shared" si="12"/>
        <v>0</v>
      </c>
      <c r="AH118" s="3446" t="b">
        <f t="shared" si="16"/>
        <v>0</v>
      </c>
      <c r="AI118" s="3467"/>
      <c r="AJ118" s="3467"/>
      <c r="AK118" s="3467"/>
      <c r="AL118" s="3467"/>
      <c r="AM118" s="3467"/>
      <c r="AN118" s="3467"/>
      <c r="AO118" s="3467"/>
      <c r="AP118" s="3467"/>
      <c r="AQ118" s="3467"/>
      <c r="AR118" s="3467"/>
      <c r="AS118" s="3467"/>
      <c r="AT118" s="3467"/>
      <c r="AU118" s="3467"/>
      <c r="AV118" s="3467"/>
      <c r="AW118" s="3467"/>
      <c r="AX118" s="3467"/>
      <c r="AY118" s="3467"/>
      <c r="AZ118" s="3467"/>
      <c r="BA118" s="3467"/>
      <c r="BB118" s="3467"/>
      <c r="BC118" s="3467"/>
      <c r="BE118" s="3446">
        <f t="shared" si="15"/>
        <v>118</v>
      </c>
      <c r="BF118" s="3446" t="b">
        <f t="shared" si="14"/>
        <v>0</v>
      </c>
    </row>
    <row r="119" spans="1:77" ht="15.2" customHeight="1" x14ac:dyDescent="0.2">
      <c r="A119" s="3254" t="s">
        <v>1533</v>
      </c>
      <c r="B119" s="3306"/>
      <c r="C119" s="3307"/>
      <c r="D119" s="3308"/>
      <c r="E119" s="3308"/>
      <c r="F119" s="3308"/>
      <c r="G119" s="3308"/>
      <c r="H119" s="3309"/>
      <c r="I119" s="3309"/>
      <c r="J119" s="3309"/>
      <c r="K119" s="3309"/>
      <c r="L119" s="3309"/>
      <c r="M119" s="3309"/>
      <c r="N119" s="3309"/>
      <c r="O119" s="3308"/>
      <c r="P119" s="3308"/>
      <c r="Q119" s="3308"/>
      <c r="R119" s="3309"/>
      <c r="S119" s="3308"/>
      <c r="T119" s="3309"/>
      <c r="U119" s="3321"/>
      <c r="V119" s="3212"/>
      <c r="W119" s="3223" t="b">
        <f t="shared" si="8"/>
        <v>1</v>
      </c>
      <c r="X119" s="3223"/>
      <c r="Y119" s="3223"/>
      <c r="AC119" s="3228">
        <f t="shared" si="9"/>
        <v>0</v>
      </c>
      <c r="AD119" s="3228">
        <f t="shared" si="10"/>
        <v>0</v>
      </c>
      <c r="AF119" s="3233">
        <f t="shared" si="11"/>
        <v>0</v>
      </c>
      <c r="AG119" s="3233">
        <f t="shared" si="12"/>
        <v>0</v>
      </c>
      <c r="AH119" s="3223" t="b">
        <f t="shared" si="16"/>
        <v>1</v>
      </c>
      <c r="AI119" s="3259"/>
      <c r="AJ119" s="3259"/>
      <c r="AK119" s="3259"/>
      <c r="BE119" s="3223">
        <f t="shared" si="15"/>
        <v>119</v>
      </c>
      <c r="BF119" s="3223" t="b">
        <f t="shared" si="14"/>
        <v>1</v>
      </c>
    </row>
    <row r="120" spans="1:77" ht="15.2" customHeight="1" x14ac:dyDescent="0.2">
      <c r="A120" s="3254" t="s">
        <v>1534</v>
      </c>
      <c r="B120" s="3255" t="s">
        <v>1535</v>
      </c>
      <c r="C120" s="3272" t="s">
        <v>1533</v>
      </c>
      <c r="D120" s="3256">
        <v>7508</v>
      </c>
      <c r="E120" s="3256">
        <v>5974</v>
      </c>
      <c r="F120" s="3256">
        <v>79862</v>
      </c>
      <c r="G120" s="3256">
        <v>77652</v>
      </c>
      <c r="H120" s="3256">
        <v>2844986</v>
      </c>
      <c r="I120" s="3256">
        <v>2422240</v>
      </c>
      <c r="J120" s="3256">
        <v>806915</v>
      </c>
      <c r="K120" s="3256">
        <v>695405</v>
      </c>
      <c r="L120" s="3256">
        <v>1578984</v>
      </c>
      <c r="M120" s="3256">
        <v>1282741</v>
      </c>
      <c r="N120" s="3257">
        <v>-772069</v>
      </c>
      <c r="O120" s="3257">
        <v>-587336</v>
      </c>
      <c r="P120" s="3256">
        <v>637693</v>
      </c>
      <c r="Q120" s="3256">
        <v>594055</v>
      </c>
      <c r="R120" s="3256">
        <v>376007</v>
      </c>
      <c r="S120" s="3256">
        <v>416801</v>
      </c>
      <c r="T120" s="3257">
        <v>-1785768</v>
      </c>
      <c r="U120" s="3257">
        <v>-1598193</v>
      </c>
      <c r="V120" s="3209" t="s">
        <v>1533</v>
      </c>
      <c r="W120" s="3223" t="b">
        <f t="shared" si="8"/>
        <v>1</v>
      </c>
      <c r="X120" s="3267">
        <f>+T120-'Departmental PL'!V178</f>
        <v>2889094.5733847208</v>
      </c>
      <c r="Y120" s="3267">
        <f>+U120-'Departmental PL'!W178</f>
        <v>3334888.2807999998</v>
      </c>
      <c r="AC120" s="3228">
        <f t="shared" si="9"/>
        <v>0</v>
      </c>
      <c r="AD120" s="3228">
        <f t="shared" si="10"/>
        <v>0</v>
      </c>
      <c r="AF120" s="3233">
        <f t="shared" si="11"/>
        <v>-1</v>
      </c>
      <c r="AG120" s="3233">
        <f t="shared" si="12"/>
        <v>1</v>
      </c>
      <c r="AH120" s="3223" t="b">
        <f t="shared" si="16"/>
        <v>1</v>
      </c>
      <c r="AI120" s="3259" t="s">
        <v>1535</v>
      </c>
      <c r="AJ120" s="3260" t="s">
        <v>1281</v>
      </c>
      <c r="AK120" s="3259" t="s">
        <v>1533</v>
      </c>
      <c r="AL120" s="3244">
        <v>4517</v>
      </c>
      <c r="AM120" s="3244">
        <v>4835</v>
      </c>
      <c r="AN120" s="3244">
        <v>59685</v>
      </c>
      <c r="AO120" s="3244">
        <v>75257</v>
      </c>
      <c r="AP120" s="3244">
        <v>1808250</v>
      </c>
      <c r="AQ120" s="3244">
        <v>1959032</v>
      </c>
      <c r="AR120" s="3244">
        <v>522316</v>
      </c>
      <c r="AS120" s="3244">
        <v>518505</v>
      </c>
      <c r="AT120" s="3244">
        <v>918371</v>
      </c>
      <c r="AU120" s="3244">
        <v>945827</v>
      </c>
      <c r="AV120" s="3244">
        <v>-396116</v>
      </c>
      <c r="AW120" s="3244">
        <v>-426921</v>
      </c>
      <c r="AX120" s="3244">
        <v>431011</v>
      </c>
      <c r="AY120" s="3244">
        <v>412647</v>
      </c>
      <c r="AZ120" s="3244">
        <v>297390</v>
      </c>
      <c r="BA120" s="3244">
        <v>265088</v>
      </c>
      <c r="BB120" s="3244">
        <v>-1124524</v>
      </c>
      <c r="BC120" s="3244">
        <v>-1104630</v>
      </c>
      <c r="BE120" s="3223">
        <f t="shared" si="15"/>
        <v>120</v>
      </c>
      <c r="BF120" s="3223" t="b">
        <f t="shared" si="14"/>
        <v>1</v>
      </c>
      <c r="BG120" s="3209" t="s">
        <v>1533</v>
      </c>
      <c r="BH120" s="3262">
        <v>4517</v>
      </c>
      <c r="BI120" s="3262">
        <v>4835</v>
      </c>
      <c r="BJ120" s="3262">
        <v>59685</v>
      </c>
      <c r="BK120" s="3262">
        <v>75257</v>
      </c>
      <c r="BL120" s="3262">
        <v>1808154</v>
      </c>
      <c r="BM120" s="3262">
        <v>1958965</v>
      </c>
      <c r="BN120" s="3262">
        <v>522095</v>
      </c>
      <c r="BO120" s="3262">
        <v>518799</v>
      </c>
      <c r="BP120" s="3262">
        <v>918155</v>
      </c>
      <c r="BQ120" s="3262">
        <v>945708</v>
      </c>
      <c r="BR120" s="3262">
        <v>-396060</v>
      </c>
      <c r="BS120" s="3262">
        <v>-426909</v>
      </c>
      <c r="BT120" s="3262">
        <v>430970</v>
      </c>
      <c r="BU120" s="3262">
        <v>412314</v>
      </c>
      <c r="BV120" s="3262">
        <v>297458</v>
      </c>
      <c r="BW120" s="3262">
        <v>265528</v>
      </c>
      <c r="BX120" s="3262">
        <v>-1124487</v>
      </c>
      <c r="BY120" s="3262">
        <v>-1104751</v>
      </c>
    </row>
    <row r="121" spans="1:77" ht="15.2" customHeight="1" x14ac:dyDescent="0.2">
      <c r="A121" s="3281" t="s">
        <v>1535</v>
      </c>
      <c r="B121" s="3255" t="s">
        <v>1535</v>
      </c>
      <c r="C121" s="3272" t="s">
        <v>1534</v>
      </c>
      <c r="D121" s="3256">
        <v>12869</v>
      </c>
      <c r="E121" s="3256">
        <v>14326</v>
      </c>
      <c r="F121" s="3256">
        <v>21076</v>
      </c>
      <c r="G121" s="3256">
        <v>31723</v>
      </c>
      <c r="H121" s="3256">
        <v>6339431</v>
      </c>
      <c r="I121" s="3256">
        <v>6848686</v>
      </c>
      <c r="J121" s="3256">
        <v>2433148</v>
      </c>
      <c r="K121" s="3256">
        <v>2594911</v>
      </c>
      <c r="L121" s="3256">
        <v>1738696</v>
      </c>
      <c r="M121" s="3256">
        <v>1927772</v>
      </c>
      <c r="N121" s="3256">
        <v>694451</v>
      </c>
      <c r="O121" s="3257">
        <v>667140</v>
      </c>
      <c r="P121" s="3256">
        <v>594358</v>
      </c>
      <c r="Q121" s="3256">
        <v>595167</v>
      </c>
      <c r="R121" s="3256">
        <v>604551</v>
      </c>
      <c r="S121" s="3256">
        <v>680026</v>
      </c>
      <c r="T121" s="3257">
        <v>-504458</v>
      </c>
      <c r="U121" s="3257">
        <v>-608053</v>
      </c>
      <c r="V121" s="3209" t="s">
        <v>1534</v>
      </c>
      <c r="W121" s="3223" t="b">
        <f t="shared" si="8"/>
        <v>1</v>
      </c>
      <c r="X121" s="3258">
        <f>+T121-'Departmental PL'!V179</f>
        <v>-1</v>
      </c>
      <c r="Y121" s="3258">
        <f>+U121-'Departmental PL'!W179</f>
        <v>1</v>
      </c>
      <c r="AC121" s="3228">
        <f t="shared" si="9"/>
        <v>1</v>
      </c>
      <c r="AD121" s="3228">
        <f t="shared" si="10"/>
        <v>-1</v>
      </c>
      <c r="AF121" s="3233">
        <f t="shared" si="11"/>
        <v>0</v>
      </c>
      <c r="AG121" s="3233">
        <f t="shared" si="12"/>
        <v>0</v>
      </c>
      <c r="AH121" s="3223" t="b">
        <f t="shared" si="16"/>
        <v>1</v>
      </c>
      <c r="AI121" s="3259" t="s">
        <v>1535</v>
      </c>
      <c r="AJ121" s="3260" t="s">
        <v>1281</v>
      </c>
      <c r="AK121" s="3259" t="s">
        <v>1534</v>
      </c>
      <c r="AL121" s="3244">
        <v>10632</v>
      </c>
      <c r="AM121" s="3244">
        <v>10428</v>
      </c>
      <c r="AN121" s="3244">
        <v>23636</v>
      </c>
      <c r="AO121" s="3244">
        <v>22817</v>
      </c>
      <c r="AP121" s="3244">
        <v>5063786</v>
      </c>
      <c r="AQ121" s="3244">
        <v>4754717</v>
      </c>
      <c r="AR121" s="3244">
        <v>1950736</v>
      </c>
      <c r="AS121" s="3244">
        <v>1866418</v>
      </c>
      <c r="AT121" s="3244">
        <v>1473207</v>
      </c>
      <c r="AU121" s="3244">
        <v>1512896</v>
      </c>
      <c r="AV121" s="3244">
        <v>478515</v>
      </c>
      <c r="AW121" s="3244">
        <v>354152</v>
      </c>
      <c r="AX121" s="3244">
        <v>441638</v>
      </c>
      <c r="AY121" s="3244">
        <v>394659</v>
      </c>
      <c r="AZ121" s="3244">
        <v>483879</v>
      </c>
      <c r="BA121" s="3244">
        <v>442420</v>
      </c>
      <c r="BB121" s="3244">
        <v>-447351</v>
      </c>
      <c r="BC121" s="3244">
        <v>-482563</v>
      </c>
      <c r="BE121" s="3223">
        <f t="shared" si="15"/>
        <v>121</v>
      </c>
      <c r="BF121" s="3223" t="b">
        <f t="shared" si="14"/>
        <v>1</v>
      </c>
      <c r="BG121" s="3209" t="s">
        <v>1534</v>
      </c>
      <c r="BH121" s="3262">
        <v>10632</v>
      </c>
      <c r="BI121" s="3262">
        <v>10428</v>
      </c>
      <c r="BJ121" s="3262">
        <v>23636</v>
      </c>
      <c r="BK121" s="3262">
        <v>22817</v>
      </c>
      <c r="BL121" s="3262">
        <v>5063778</v>
      </c>
      <c r="BM121" s="3262">
        <v>4754703</v>
      </c>
      <c r="BN121" s="3262">
        <v>1951067</v>
      </c>
      <c r="BO121" s="3262">
        <v>1866690</v>
      </c>
      <c r="BP121" s="3262">
        <v>1472447</v>
      </c>
      <c r="BQ121" s="3262">
        <v>1512724</v>
      </c>
      <c r="BR121" s="3262">
        <v>478619</v>
      </c>
      <c r="BS121" s="3262">
        <v>353966</v>
      </c>
      <c r="BT121" s="3262">
        <v>441453</v>
      </c>
      <c r="BU121" s="3262">
        <v>394138</v>
      </c>
      <c r="BV121" s="3262">
        <v>484292</v>
      </c>
      <c r="BW121" s="3262">
        <v>442379</v>
      </c>
      <c r="BX121" s="3262">
        <v>-447125</v>
      </c>
      <c r="BY121" s="3262">
        <v>-482551</v>
      </c>
    </row>
    <row r="122" spans="1:77" s="3501" customFormat="1" ht="15.2" customHeight="1" x14ac:dyDescent="0.35">
      <c r="A122" s="3497" t="s">
        <v>1533</v>
      </c>
      <c r="B122" s="3498" t="s">
        <v>1535</v>
      </c>
      <c r="C122" s="3499" t="s">
        <v>2608</v>
      </c>
      <c r="D122" s="3498">
        <v>19311</v>
      </c>
      <c r="E122" s="3498">
        <v>19762</v>
      </c>
      <c r="F122" s="3498">
        <v>100938</v>
      </c>
      <c r="G122" s="3498">
        <v>109375</v>
      </c>
      <c r="H122" s="3498">
        <v>9184416</v>
      </c>
      <c r="I122" s="3498">
        <v>9270926</v>
      </c>
      <c r="J122" s="3498">
        <v>3240063</v>
      </c>
      <c r="K122" s="3498">
        <v>3290316</v>
      </c>
      <c r="L122" s="3498">
        <v>3317680</v>
      </c>
      <c r="M122" s="3498">
        <v>3210513</v>
      </c>
      <c r="N122" s="3498">
        <v>-77618</v>
      </c>
      <c r="O122" s="3498">
        <v>79803</v>
      </c>
      <c r="P122" s="3498">
        <v>1232050</v>
      </c>
      <c r="Q122" s="3498">
        <v>1189222</v>
      </c>
      <c r="R122" s="3498">
        <v>980558</v>
      </c>
      <c r="S122" s="3498">
        <v>1096827</v>
      </c>
      <c r="T122" s="3498">
        <v>-2290226</v>
      </c>
      <c r="U122" s="3498">
        <v>-2206246</v>
      </c>
      <c r="V122" s="3500" t="s">
        <v>2608</v>
      </c>
      <c r="W122" s="3501" t="b">
        <f t="shared" si="8"/>
        <v>1</v>
      </c>
      <c r="X122" s="3502">
        <f>+T122-'Departmental PL'!V180</f>
        <v>2889093.5733847208</v>
      </c>
      <c r="Y122" s="3502">
        <f>+U122-'Departmental PL'!W180</f>
        <v>3334889.2807999998</v>
      </c>
      <c r="AC122" s="3501">
        <f t="shared" si="9"/>
        <v>1</v>
      </c>
      <c r="AD122" s="3501">
        <f t="shared" si="10"/>
        <v>0</v>
      </c>
      <c r="AF122" s="3501">
        <f t="shared" si="11"/>
        <v>0</v>
      </c>
      <c r="AG122" s="3501">
        <f t="shared" si="12"/>
        <v>0</v>
      </c>
      <c r="AH122" s="3501" t="b">
        <f t="shared" si="16"/>
        <v>0</v>
      </c>
      <c r="AI122" s="3503" t="s">
        <v>1535</v>
      </c>
      <c r="AJ122" s="3503" t="s">
        <v>1281</v>
      </c>
      <c r="AK122" s="3503" t="s">
        <v>2031</v>
      </c>
      <c r="AL122" s="3503">
        <v>14769</v>
      </c>
      <c r="AM122" s="3503">
        <v>14817</v>
      </c>
      <c r="AN122" s="3503">
        <v>83321</v>
      </c>
      <c r="AO122" s="3503">
        <v>98074</v>
      </c>
      <c r="AP122" s="3503">
        <v>6872036</v>
      </c>
      <c r="AQ122" s="3503">
        <v>6713749</v>
      </c>
      <c r="AR122" s="3503">
        <v>2473052</v>
      </c>
      <c r="AS122" s="3503">
        <v>2384923</v>
      </c>
      <c r="AT122" s="3503">
        <v>2391578</v>
      </c>
      <c r="AU122" s="3503">
        <v>2458723</v>
      </c>
      <c r="AV122" s="3503">
        <v>82399</v>
      </c>
      <c r="AW122" s="3503">
        <v>-72769</v>
      </c>
      <c r="AX122" s="3503">
        <v>872649</v>
      </c>
      <c r="AY122" s="3503">
        <v>807306</v>
      </c>
      <c r="AZ122" s="3503">
        <v>781269</v>
      </c>
      <c r="BA122" s="3503">
        <v>707508</v>
      </c>
      <c r="BB122" s="3503">
        <v>-1571875</v>
      </c>
      <c r="BC122" s="3503">
        <v>-1587193</v>
      </c>
      <c r="BE122" s="3501">
        <f t="shared" si="15"/>
        <v>122</v>
      </c>
      <c r="BF122" s="3501" t="b">
        <f t="shared" si="14"/>
        <v>0</v>
      </c>
      <c r="BG122" s="3504" t="s">
        <v>1535</v>
      </c>
      <c r="BH122" s="3505">
        <v>14769</v>
      </c>
      <c r="BI122" s="3505">
        <v>14817</v>
      </c>
      <c r="BJ122" s="3505">
        <v>83321</v>
      </c>
      <c r="BK122" s="3505">
        <v>98074</v>
      </c>
      <c r="BL122" s="3505">
        <v>6871932</v>
      </c>
      <c r="BM122" s="3505">
        <v>6713667</v>
      </c>
      <c r="BN122" s="3505">
        <v>2473162</v>
      </c>
      <c r="BO122" s="3505">
        <v>2385489</v>
      </c>
      <c r="BP122" s="3505">
        <v>2390602</v>
      </c>
      <c r="BQ122" s="3505">
        <v>2458432</v>
      </c>
      <c r="BR122" s="3505">
        <v>82559</v>
      </c>
      <c r="BS122" s="3505">
        <v>-72943</v>
      </c>
      <c r="BT122" s="3505">
        <v>872422</v>
      </c>
      <c r="BU122" s="3505">
        <v>806452</v>
      </c>
      <c r="BV122" s="3505">
        <v>781749</v>
      </c>
      <c r="BW122" s="3505">
        <v>707906</v>
      </c>
      <c r="BX122" s="3505">
        <v>-1571612</v>
      </c>
      <c r="BY122" s="3505">
        <v>-1587302</v>
      </c>
    </row>
    <row r="123" spans="1:77" ht="15.2" customHeight="1" x14ac:dyDescent="0.2">
      <c r="A123" s="3254" t="s">
        <v>1534</v>
      </c>
      <c r="B123" s="3255" t="s">
        <v>1535</v>
      </c>
      <c r="C123" s="3272" t="s">
        <v>1533</v>
      </c>
      <c r="D123" s="3256">
        <v>2</v>
      </c>
      <c r="E123" s="3256">
        <v>2</v>
      </c>
      <c r="F123" s="3315">
        <v>3</v>
      </c>
      <c r="G123" s="3256">
        <v>3</v>
      </c>
      <c r="H123" s="3315">
        <v>491</v>
      </c>
      <c r="I123" s="3256">
        <v>439</v>
      </c>
      <c r="J123" s="3315">
        <v>354</v>
      </c>
      <c r="K123" s="3256">
        <v>198</v>
      </c>
      <c r="L123" s="3315">
        <v>272</v>
      </c>
      <c r="M123" s="3256">
        <v>228</v>
      </c>
      <c r="N123" s="3256">
        <v>82</v>
      </c>
      <c r="O123" s="3256">
        <v>-30</v>
      </c>
      <c r="P123" s="3315">
        <v>110</v>
      </c>
      <c r="Q123" s="3256">
        <v>105</v>
      </c>
      <c r="R123" s="3315">
        <v>65</v>
      </c>
      <c r="S123" s="3256">
        <v>74</v>
      </c>
      <c r="T123" s="3256">
        <v>-92</v>
      </c>
      <c r="U123" s="3256">
        <v>-210</v>
      </c>
      <c r="V123" s="3209" t="s">
        <v>1533</v>
      </c>
      <c r="W123" s="3223" t="b">
        <f t="shared" si="8"/>
        <v>1</v>
      </c>
      <c r="X123" s="3258">
        <f>+T123-'Departmental PL'!V181</f>
        <v>1</v>
      </c>
      <c r="Y123" s="3258">
        <f>+U123-'Departmental PL'!W181</f>
        <v>-1</v>
      </c>
      <c r="AC123" s="3228">
        <f t="shared" si="9"/>
        <v>0</v>
      </c>
      <c r="AD123" s="3228">
        <f t="shared" si="10"/>
        <v>0</v>
      </c>
      <c r="AF123" s="3233">
        <f t="shared" si="11"/>
        <v>-1</v>
      </c>
      <c r="AG123" s="3233">
        <f t="shared" si="12"/>
        <v>1</v>
      </c>
      <c r="AH123" s="3223" t="b">
        <f t="shared" si="16"/>
        <v>1</v>
      </c>
      <c r="AI123" s="3259" t="s">
        <v>1535</v>
      </c>
      <c r="AJ123" s="3260" t="s">
        <v>767</v>
      </c>
      <c r="AK123" s="3259" t="s">
        <v>1533</v>
      </c>
      <c r="AL123" s="3244">
        <v>1</v>
      </c>
      <c r="AM123" s="3244">
        <v>0</v>
      </c>
      <c r="AN123" s="3244">
        <v>1</v>
      </c>
      <c r="AP123" s="3244">
        <v>214</v>
      </c>
      <c r="AR123" s="3244">
        <v>69</v>
      </c>
      <c r="AT123" s="3244">
        <v>106</v>
      </c>
      <c r="AV123" s="3244">
        <v>-36</v>
      </c>
      <c r="AX123" s="3244">
        <v>50</v>
      </c>
      <c r="AZ123" s="3244">
        <v>34</v>
      </c>
      <c r="BB123" s="3244">
        <v>-120</v>
      </c>
      <c r="BE123" s="3223">
        <f t="shared" si="15"/>
        <v>123</v>
      </c>
      <c r="BF123" s="3223" t="b">
        <f t="shared" si="14"/>
        <v>1</v>
      </c>
      <c r="BG123" s="3269" t="s">
        <v>1533</v>
      </c>
      <c r="BH123" s="3269">
        <v>1</v>
      </c>
      <c r="BI123" s="3269">
        <v>0</v>
      </c>
      <c r="BJ123" s="3269">
        <v>1</v>
      </c>
      <c r="BK123" s="3269" t="s">
        <v>1196</v>
      </c>
      <c r="BL123" s="3269">
        <v>214</v>
      </c>
      <c r="BM123" s="3269" t="s">
        <v>1196</v>
      </c>
      <c r="BN123" s="3269">
        <v>69</v>
      </c>
      <c r="BO123" s="3269" t="s">
        <v>1196</v>
      </c>
      <c r="BP123" s="3269">
        <v>106</v>
      </c>
      <c r="BQ123" s="3269" t="s">
        <v>1196</v>
      </c>
      <c r="BR123" s="3269">
        <v>-36</v>
      </c>
      <c r="BS123" s="3269" t="s">
        <v>1196</v>
      </c>
      <c r="BT123" s="3269">
        <v>50</v>
      </c>
      <c r="BU123" s="3269" t="s">
        <v>1196</v>
      </c>
      <c r="BV123" s="3269">
        <v>34</v>
      </c>
      <c r="BW123" s="3269" t="s">
        <v>1196</v>
      </c>
      <c r="BX123" s="3269">
        <v>-120</v>
      </c>
      <c r="BY123" s="3269" t="s">
        <v>1196</v>
      </c>
    </row>
    <row r="124" spans="1:77" ht="15.2" customHeight="1" x14ac:dyDescent="0.2">
      <c r="A124" s="3289" t="s">
        <v>1535</v>
      </c>
      <c r="B124" s="3255" t="s">
        <v>1535</v>
      </c>
      <c r="C124" s="3272" t="s">
        <v>1534</v>
      </c>
      <c r="D124" s="3256">
        <v>50</v>
      </c>
      <c r="E124" s="3256">
        <v>47</v>
      </c>
      <c r="F124" s="3256">
        <v>65</v>
      </c>
      <c r="G124" s="3256">
        <v>72</v>
      </c>
      <c r="H124" s="3256">
        <v>18435</v>
      </c>
      <c r="I124" s="3256">
        <v>18662</v>
      </c>
      <c r="J124" s="3256">
        <v>7422</v>
      </c>
      <c r="K124" s="3256">
        <v>7747</v>
      </c>
      <c r="L124" s="3256">
        <v>5063</v>
      </c>
      <c r="M124" s="3256">
        <v>5282</v>
      </c>
      <c r="N124" s="3256">
        <v>2360</v>
      </c>
      <c r="O124" s="3256">
        <v>2465</v>
      </c>
      <c r="P124" s="3256">
        <v>1731</v>
      </c>
      <c r="Q124" s="3256">
        <v>1631</v>
      </c>
      <c r="R124" s="3256">
        <v>1760</v>
      </c>
      <c r="S124" s="3256">
        <v>1863</v>
      </c>
      <c r="T124" s="3257">
        <v>-1131</v>
      </c>
      <c r="U124" s="3256">
        <v>-1029</v>
      </c>
      <c r="V124" s="3209" t="s">
        <v>1534</v>
      </c>
      <c r="W124" s="3223" t="b">
        <f t="shared" si="8"/>
        <v>1</v>
      </c>
      <c r="X124" s="3258">
        <f>+T124-'Departmental PL'!V182</f>
        <v>1</v>
      </c>
      <c r="Y124" s="3258">
        <f>+U124-'Departmental PL'!W182</f>
        <v>0</v>
      </c>
      <c r="AC124" s="3228">
        <f t="shared" si="9"/>
        <v>-1</v>
      </c>
      <c r="AD124" s="3228">
        <f t="shared" si="10"/>
        <v>0</v>
      </c>
      <c r="AF124" s="3233">
        <f t="shared" si="11"/>
        <v>0</v>
      </c>
      <c r="AG124" s="3233">
        <f t="shared" si="12"/>
        <v>0</v>
      </c>
      <c r="AH124" s="3223" t="b">
        <f t="shared" si="16"/>
        <v>1</v>
      </c>
      <c r="AI124" s="3259" t="s">
        <v>1535</v>
      </c>
      <c r="AJ124" s="3260" t="s">
        <v>767</v>
      </c>
      <c r="AK124" s="3259" t="s">
        <v>1534</v>
      </c>
      <c r="AL124" s="3244">
        <v>36</v>
      </c>
      <c r="AM124" s="3244">
        <v>31</v>
      </c>
      <c r="AN124" s="3244">
        <v>59</v>
      </c>
      <c r="AO124" s="3244">
        <v>35</v>
      </c>
      <c r="AP124" s="3244">
        <v>15146</v>
      </c>
      <c r="AQ124" s="3244">
        <v>9266</v>
      </c>
      <c r="AR124" s="3244">
        <v>6369</v>
      </c>
      <c r="AS124" s="3244">
        <v>3974</v>
      </c>
      <c r="AT124" s="3244">
        <v>4420</v>
      </c>
      <c r="AU124" s="3244">
        <v>2954</v>
      </c>
      <c r="AV124" s="3244">
        <v>1953</v>
      </c>
      <c r="AW124" s="3244">
        <v>1024</v>
      </c>
      <c r="AX124" s="3244">
        <v>1328</v>
      </c>
      <c r="AY124" s="3244">
        <v>779</v>
      </c>
      <c r="AZ124" s="3244">
        <v>1452</v>
      </c>
      <c r="BA124" s="3244">
        <v>858</v>
      </c>
      <c r="BB124" s="3244">
        <v>-824</v>
      </c>
      <c r="BC124" s="3244">
        <v>-610</v>
      </c>
      <c r="BE124" s="3223">
        <f t="shared" si="15"/>
        <v>124</v>
      </c>
      <c r="BF124" s="3223" t="b">
        <f t="shared" si="14"/>
        <v>1</v>
      </c>
      <c r="BG124" s="3269" t="s">
        <v>1534</v>
      </c>
      <c r="BH124" s="3269">
        <v>36</v>
      </c>
      <c r="BI124" s="3269">
        <v>31</v>
      </c>
      <c r="BJ124" s="3269">
        <v>59</v>
      </c>
      <c r="BK124" s="3269">
        <v>35</v>
      </c>
      <c r="BL124" s="3262">
        <v>15146</v>
      </c>
      <c r="BM124" s="3262">
        <v>9266</v>
      </c>
      <c r="BN124" s="3262">
        <v>6370</v>
      </c>
      <c r="BO124" s="3262">
        <v>3974</v>
      </c>
      <c r="BP124" s="3262">
        <v>4418</v>
      </c>
      <c r="BQ124" s="3262">
        <v>2950</v>
      </c>
      <c r="BR124" s="3262">
        <v>1952</v>
      </c>
      <c r="BS124" s="3262">
        <v>1024</v>
      </c>
      <c r="BT124" s="3262">
        <v>1325</v>
      </c>
      <c r="BU124" s="3269">
        <v>769</v>
      </c>
      <c r="BV124" s="3262">
        <v>1453</v>
      </c>
      <c r="BW124" s="3269">
        <v>863</v>
      </c>
      <c r="BX124" s="3269">
        <v>-825</v>
      </c>
      <c r="BY124" s="3269">
        <v>-607</v>
      </c>
    </row>
    <row r="125" spans="1:77" s="3501" customFormat="1" ht="15.2" customHeight="1" x14ac:dyDescent="0.35">
      <c r="A125" s="3497" t="s">
        <v>1533</v>
      </c>
      <c r="B125" s="3506" t="s">
        <v>1535</v>
      </c>
      <c r="C125" s="3507" t="s">
        <v>2609</v>
      </c>
      <c r="D125" s="3506">
        <v>52</v>
      </c>
      <c r="E125" s="3506">
        <v>49</v>
      </c>
      <c r="F125" s="3506">
        <v>68</v>
      </c>
      <c r="G125" s="3506">
        <v>75</v>
      </c>
      <c r="H125" s="3506">
        <v>18926</v>
      </c>
      <c r="I125" s="3506">
        <v>19101</v>
      </c>
      <c r="J125" s="3506">
        <v>7776</v>
      </c>
      <c r="K125" s="3506">
        <v>7945</v>
      </c>
      <c r="L125" s="3506">
        <v>5334</v>
      </c>
      <c r="M125" s="3506">
        <v>5510</v>
      </c>
      <c r="N125" s="3506">
        <v>2442</v>
      </c>
      <c r="O125" s="3506">
        <v>2435</v>
      </c>
      <c r="P125" s="3506">
        <v>1840</v>
      </c>
      <c r="Q125" s="3506">
        <v>1736</v>
      </c>
      <c r="R125" s="3506">
        <v>1825</v>
      </c>
      <c r="S125" s="3506">
        <v>1937</v>
      </c>
      <c r="T125" s="3506">
        <v>-1223</v>
      </c>
      <c r="U125" s="3506">
        <v>-1239</v>
      </c>
      <c r="V125" s="3508" t="s">
        <v>2609</v>
      </c>
      <c r="W125" s="3501" t="b">
        <f t="shared" si="8"/>
        <v>1</v>
      </c>
      <c r="X125" s="3506">
        <f>+T125-'Departmental PL'!V183</f>
        <v>2</v>
      </c>
      <c r="Y125" s="3506">
        <f>+U125-'Departmental PL'!W183</f>
        <v>-1</v>
      </c>
      <c r="AC125" s="3501">
        <f t="shared" si="9"/>
        <v>0</v>
      </c>
      <c r="AD125" s="3501">
        <f t="shared" si="10"/>
        <v>0</v>
      </c>
      <c r="AF125" s="3501">
        <f t="shared" si="11"/>
        <v>0</v>
      </c>
      <c r="AG125" s="3501">
        <f t="shared" si="12"/>
        <v>1</v>
      </c>
      <c r="AH125" s="3501" t="b">
        <f t="shared" si="16"/>
        <v>0</v>
      </c>
      <c r="AI125" s="3509" t="s">
        <v>1535</v>
      </c>
      <c r="AJ125" s="3509" t="s">
        <v>767</v>
      </c>
      <c r="AK125" s="3509" t="s">
        <v>2031</v>
      </c>
      <c r="AL125" s="3509">
        <v>37</v>
      </c>
      <c r="AM125" s="3509">
        <v>31</v>
      </c>
      <c r="AN125" s="3509">
        <v>60</v>
      </c>
      <c r="AO125" s="3509">
        <v>35</v>
      </c>
      <c r="AP125" s="3509">
        <v>15360</v>
      </c>
      <c r="AQ125" s="3509">
        <v>9266</v>
      </c>
      <c r="AR125" s="3509">
        <v>6438</v>
      </c>
      <c r="AS125" s="3509">
        <v>3974</v>
      </c>
      <c r="AT125" s="3509">
        <v>4526</v>
      </c>
      <c r="AU125" s="3509">
        <v>2954</v>
      </c>
      <c r="AV125" s="3509">
        <v>1917</v>
      </c>
      <c r="AW125" s="3509">
        <v>1024</v>
      </c>
      <c r="AX125" s="3509">
        <v>1378</v>
      </c>
      <c r="AY125" s="3509">
        <v>779</v>
      </c>
      <c r="AZ125" s="3509">
        <v>1486</v>
      </c>
      <c r="BA125" s="3509">
        <v>858</v>
      </c>
      <c r="BB125" s="3509">
        <v>-944</v>
      </c>
      <c r="BC125" s="3509">
        <v>-610</v>
      </c>
      <c r="BE125" s="3501">
        <f t="shared" si="15"/>
        <v>125</v>
      </c>
      <c r="BF125" s="3501" t="b">
        <f t="shared" si="14"/>
        <v>0</v>
      </c>
      <c r="BG125" s="3510" t="s">
        <v>1535</v>
      </c>
      <c r="BH125" s="3505">
        <v>37</v>
      </c>
      <c r="BI125" s="3505">
        <v>31</v>
      </c>
      <c r="BJ125" s="3505">
        <v>60</v>
      </c>
      <c r="BK125" s="3505">
        <v>35</v>
      </c>
      <c r="BL125" s="3505">
        <v>15360</v>
      </c>
      <c r="BM125" s="3505">
        <v>9266</v>
      </c>
      <c r="BN125" s="3505">
        <v>6440</v>
      </c>
      <c r="BO125" s="3505">
        <v>3974</v>
      </c>
      <c r="BP125" s="3505">
        <v>4524</v>
      </c>
      <c r="BQ125" s="3505">
        <v>2950</v>
      </c>
      <c r="BR125" s="3505">
        <v>1916</v>
      </c>
      <c r="BS125" s="3505">
        <v>1024</v>
      </c>
      <c r="BT125" s="3505">
        <v>1374</v>
      </c>
      <c r="BU125" s="3505">
        <v>769</v>
      </c>
      <c r="BV125" s="3505">
        <v>1487</v>
      </c>
      <c r="BW125" s="3505">
        <v>863</v>
      </c>
      <c r="BX125" s="3505">
        <v>-945</v>
      </c>
      <c r="BY125" s="3505">
        <v>-607</v>
      </c>
    </row>
    <row r="126" spans="1:77" ht="15.2" customHeight="1" x14ac:dyDescent="0.2">
      <c r="A126" s="3254" t="s">
        <v>1534</v>
      </c>
      <c r="B126" s="3255" t="s">
        <v>1535</v>
      </c>
      <c r="C126" s="3272" t="s">
        <v>1533</v>
      </c>
      <c r="D126" s="3256">
        <v>7</v>
      </c>
      <c r="E126" s="3256">
        <v>8</v>
      </c>
      <c r="F126" s="3256">
        <v>13</v>
      </c>
      <c r="G126" s="3256">
        <v>19</v>
      </c>
      <c r="H126" s="3256">
        <v>2100</v>
      </c>
      <c r="I126" s="3256">
        <v>3511</v>
      </c>
      <c r="J126" s="3256">
        <v>496</v>
      </c>
      <c r="K126" s="3256">
        <v>1076</v>
      </c>
      <c r="L126" s="3256">
        <v>1156</v>
      </c>
      <c r="M126" s="3256">
        <v>1865</v>
      </c>
      <c r="N126" s="3256">
        <v>-661</v>
      </c>
      <c r="O126" s="3256">
        <v>-789</v>
      </c>
      <c r="P126" s="3256">
        <v>467</v>
      </c>
      <c r="Q126" s="3256">
        <v>864</v>
      </c>
      <c r="R126" s="3256">
        <v>275</v>
      </c>
      <c r="S126" s="3256">
        <v>606</v>
      </c>
      <c r="T126" s="3256">
        <v>-1403</v>
      </c>
      <c r="U126" s="3256">
        <v>-2259</v>
      </c>
      <c r="V126" s="3209" t="s">
        <v>1533</v>
      </c>
      <c r="W126" s="3223" t="b">
        <f t="shared" si="8"/>
        <v>1</v>
      </c>
      <c r="X126" s="3258">
        <f>+T126-'Departmental PL'!V184</f>
        <v>-1</v>
      </c>
      <c r="Y126" s="3258">
        <f>+U126-'Departmental PL'!W184</f>
        <v>0</v>
      </c>
      <c r="AC126" s="3228">
        <f t="shared" si="9"/>
        <v>1</v>
      </c>
      <c r="AD126" s="3228">
        <f t="shared" si="10"/>
        <v>0</v>
      </c>
      <c r="AF126" s="3233">
        <f t="shared" si="11"/>
        <v>0</v>
      </c>
      <c r="AG126" s="3233">
        <f t="shared" si="12"/>
        <v>0</v>
      </c>
      <c r="AH126" s="3223" t="b">
        <f t="shared" si="16"/>
        <v>1</v>
      </c>
      <c r="AI126" s="3259" t="s">
        <v>1535</v>
      </c>
      <c r="AJ126" s="3260" t="s">
        <v>768</v>
      </c>
      <c r="AK126" s="3259" t="s">
        <v>1533</v>
      </c>
      <c r="AL126" s="3244">
        <v>5</v>
      </c>
      <c r="AM126" s="3244">
        <v>8</v>
      </c>
      <c r="AN126" s="3244">
        <v>14</v>
      </c>
      <c r="AO126" s="3244">
        <v>18</v>
      </c>
      <c r="AP126" s="3244">
        <v>2753</v>
      </c>
      <c r="AQ126" s="3244">
        <v>1791</v>
      </c>
      <c r="AR126" s="3244">
        <v>884</v>
      </c>
      <c r="AS126" s="3244">
        <v>266</v>
      </c>
      <c r="AT126" s="3244">
        <v>1403</v>
      </c>
      <c r="AU126" s="3244">
        <v>866</v>
      </c>
      <c r="AV126" s="3244">
        <v>-517</v>
      </c>
      <c r="AW126" s="3244">
        <v>-599</v>
      </c>
      <c r="AX126" s="3244">
        <v>659</v>
      </c>
      <c r="AY126" s="3244">
        <v>378</v>
      </c>
      <c r="AZ126" s="3244">
        <v>453</v>
      </c>
      <c r="BA126" s="3244">
        <v>241</v>
      </c>
      <c r="BB126" s="3244">
        <v>-1629</v>
      </c>
      <c r="BC126" s="3244">
        <v>-1219</v>
      </c>
      <c r="BE126" s="3223">
        <f t="shared" si="15"/>
        <v>126</v>
      </c>
      <c r="BF126" s="3223" t="b">
        <f t="shared" si="14"/>
        <v>1</v>
      </c>
      <c r="BG126" s="3269" t="s">
        <v>1533</v>
      </c>
      <c r="BH126" s="3269">
        <v>5</v>
      </c>
      <c r="BI126" s="3269">
        <v>8</v>
      </c>
      <c r="BJ126" s="3269">
        <v>14</v>
      </c>
      <c r="BK126" s="3269">
        <v>18</v>
      </c>
      <c r="BL126" s="3262">
        <v>2753</v>
      </c>
      <c r="BM126" s="3262">
        <v>1791</v>
      </c>
      <c r="BN126" s="3269">
        <v>885</v>
      </c>
      <c r="BO126" s="3269">
        <v>266</v>
      </c>
      <c r="BP126" s="3262">
        <v>1403</v>
      </c>
      <c r="BQ126" s="3269">
        <v>865</v>
      </c>
      <c r="BR126" s="3269">
        <v>-517</v>
      </c>
      <c r="BS126" s="3269">
        <v>-599</v>
      </c>
      <c r="BT126" s="3269">
        <v>658</v>
      </c>
      <c r="BU126" s="3269">
        <v>377</v>
      </c>
      <c r="BV126" s="3269">
        <v>454</v>
      </c>
      <c r="BW126" s="3269">
        <v>243</v>
      </c>
      <c r="BX126" s="3262">
        <v>-1630</v>
      </c>
      <c r="BY126" s="3262">
        <v>-1218</v>
      </c>
    </row>
    <row r="127" spans="1:77" ht="15.2" customHeight="1" x14ac:dyDescent="0.2">
      <c r="A127" s="3297" t="s">
        <v>1535</v>
      </c>
      <c r="B127" s="3255" t="s">
        <v>1535</v>
      </c>
      <c r="C127" s="3272" t="s">
        <v>1534</v>
      </c>
      <c r="D127" s="3256">
        <v>164</v>
      </c>
      <c r="E127" s="3256">
        <v>155</v>
      </c>
      <c r="F127" s="3256">
        <v>319</v>
      </c>
      <c r="G127" s="3256">
        <v>308</v>
      </c>
      <c r="H127" s="3256">
        <v>91974</v>
      </c>
      <c r="I127" s="3256">
        <v>84327</v>
      </c>
      <c r="J127" s="3256">
        <v>31550</v>
      </c>
      <c r="K127" s="3256">
        <v>31067</v>
      </c>
      <c r="L127" s="3256">
        <v>25254</v>
      </c>
      <c r="M127" s="3256">
        <v>23725</v>
      </c>
      <c r="N127" s="3256">
        <v>6296</v>
      </c>
      <c r="O127" s="3256">
        <v>7342</v>
      </c>
      <c r="P127" s="3256">
        <v>8633</v>
      </c>
      <c r="Q127" s="3256">
        <v>7325</v>
      </c>
      <c r="R127" s="3256">
        <v>8781</v>
      </c>
      <c r="S127" s="3256">
        <v>8369</v>
      </c>
      <c r="T127" s="3257">
        <v>-11117</v>
      </c>
      <c r="U127" s="3257">
        <v>-8351</v>
      </c>
      <c r="V127" s="3209" t="s">
        <v>1534</v>
      </c>
      <c r="W127" s="3223" t="b">
        <f t="shared" si="8"/>
        <v>1</v>
      </c>
      <c r="X127" s="3258">
        <f>+T127-'Departmental PL'!V185</f>
        <v>1</v>
      </c>
      <c r="Y127" s="3258">
        <f>+U127-'Departmental PL'!W185</f>
        <v>1</v>
      </c>
      <c r="AC127" s="3228">
        <f t="shared" si="9"/>
        <v>0</v>
      </c>
      <c r="AD127" s="3228">
        <f t="shared" si="10"/>
        <v>0</v>
      </c>
      <c r="AF127" s="3233">
        <f t="shared" si="11"/>
        <v>-1</v>
      </c>
      <c r="AG127" s="3233">
        <f t="shared" si="12"/>
        <v>-1</v>
      </c>
      <c r="AH127" s="3223" t="b">
        <f t="shared" si="16"/>
        <v>1</v>
      </c>
      <c r="AI127" s="3259" t="s">
        <v>1535</v>
      </c>
      <c r="AJ127" s="3260" t="s">
        <v>768</v>
      </c>
      <c r="AK127" s="3259" t="s">
        <v>1534</v>
      </c>
      <c r="AL127" s="3244">
        <v>105</v>
      </c>
      <c r="AM127" s="3244">
        <v>136</v>
      </c>
      <c r="AN127" s="3244">
        <v>208</v>
      </c>
      <c r="AO127" s="3244">
        <v>274</v>
      </c>
      <c r="AP127" s="3244">
        <v>56555</v>
      </c>
      <c r="AQ127" s="3244">
        <v>70565</v>
      </c>
      <c r="AR127" s="3244">
        <v>20685</v>
      </c>
      <c r="AS127" s="3244">
        <v>27010</v>
      </c>
      <c r="AT127" s="3244">
        <v>16504</v>
      </c>
      <c r="AU127" s="3244">
        <v>22431</v>
      </c>
      <c r="AV127" s="3244">
        <v>4172</v>
      </c>
      <c r="AW127" s="3244">
        <v>4589</v>
      </c>
      <c r="AX127" s="3244">
        <v>4949</v>
      </c>
      <c r="AY127" s="3244">
        <v>5852</v>
      </c>
      <c r="AZ127" s="3244">
        <v>5423</v>
      </c>
      <c r="BA127" s="3244">
        <v>6562</v>
      </c>
      <c r="BB127" s="3244">
        <v>-6199</v>
      </c>
      <c r="BC127" s="3244">
        <v>-7805</v>
      </c>
      <c r="BE127" s="3223">
        <f t="shared" si="15"/>
        <v>127</v>
      </c>
      <c r="BF127" s="3223" t="b">
        <f t="shared" si="14"/>
        <v>1</v>
      </c>
      <c r="BG127" s="3269" t="s">
        <v>1534</v>
      </c>
      <c r="BH127" s="3269">
        <v>105</v>
      </c>
      <c r="BI127" s="3269">
        <v>136</v>
      </c>
      <c r="BJ127" s="3269">
        <v>208</v>
      </c>
      <c r="BK127" s="3269">
        <v>274</v>
      </c>
      <c r="BL127" s="3262">
        <v>56555</v>
      </c>
      <c r="BM127" s="3262">
        <v>70565</v>
      </c>
      <c r="BN127" s="3262">
        <v>20827</v>
      </c>
      <c r="BO127" s="3262">
        <v>27012</v>
      </c>
      <c r="BP127" s="3262">
        <v>16504</v>
      </c>
      <c r="BQ127" s="3262">
        <v>22422</v>
      </c>
      <c r="BR127" s="3262">
        <v>4323</v>
      </c>
      <c r="BS127" s="3262">
        <v>4589</v>
      </c>
      <c r="BT127" s="3262">
        <v>4948</v>
      </c>
      <c r="BU127" s="3262">
        <v>5842</v>
      </c>
      <c r="BV127" s="3262">
        <v>5428</v>
      </c>
      <c r="BW127" s="3262">
        <v>6557</v>
      </c>
      <c r="BX127" s="3262">
        <v>-6053</v>
      </c>
      <c r="BY127" s="3262">
        <v>-7810</v>
      </c>
    </row>
    <row r="128" spans="1:77" s="3501" customFormat="1" ht="15.2" customHeight="1" x14ac:dyDescent="0.35">
      <c r="A128" s="3497" t="s">
        <v>23</v>
      </c>
      <c r="B128" s="3511" t="s">
        <v>1535</v>
      </c>
      <c r="C128" s="3512" t="s">
        <v>2610</v>
      </c>
      <c r="D128" s="3511">
        <v>169</v>
      </c>
      <c r="E128" s="3511">
        <v>162</v>
      </c>
      <c r="F128" s="3511">
        <v>332</v>
      </c>
      <c r="G128" s="3511">
        <v>327</v>
      </c>
      <c r="H128" s="3511">
        <v>94074</v>
      </c>
      <c r="I128" s="3511">
        <v>87838</v>
      </c>
      <c r="J128" s="3511">
        <v>32046</v>
      </c>
      <c r="K128" s="3511">
        <v>32143</v>
      </c>
      <c r="L128" s="3511">
        <v>26410</v>
      </c>
      <c r="M128" s="3511">
        <v>25590</v>
      </c>
      <c r="N128" s="3511">
        <v>5636</v>
      </c>
      <c r="O128" s="3511">
        <v>6553</v>
      </c>
      <c r="P128" s="3511">
        <v>9100</v>
      </c>
      <c r="Q128" s="3511">
        <v>8188</v>
      </c>
      <c r="R128" s="3511">
        <v>9056</v>
      </c>
      <c r="S128" s="3511">
        <v>8975</v>
      </c>
      <c r="T128" s="3511">
        <v>-12520</v>
      </c>
      <c r="U128" s="3511">
        <v>-10610</v>
      </c>
      <c r="V128" s="3513" t="s">
        <v>2610</v>
      </c>
      <c r="W128" s="3501" t="b">
        <f t="shared" si="8"/>
        <v>1</v>
      </c>
      <c r="X128" s="3511">
        <f>+T128-'Departmental PL'!V186</f>
        <v>0</v>
      </c>
      <c r="Y128" s="3511">
        <f>+U128-'Departmental PL'!W186</f>
        <v>1</v>
      </c>
      <c r="AC128" s="3501">
        <f t="shared" si="9"/>
        <v>0</v>
      </c>
      <c r="AD128" s="3501">
        <f t="shared" si="10"/>
        <v>0</v>
      </c>
      <c r="AF128" s="3501">
        <f t="shared" si="11"/>
        <v>0</v>
      </c>
      <c r="AG128" s="3501">
        <f t="shared" si="12"/>
        <v>0</v>
      </c>
      <c r="AH128" s="3501" t="b">
        <f t="shared" si="16"/>
        <v>0</v>
      </c>
      <c r="AI128" s="3514" t="s">
        <v>1535</v>
      </c>
      <c r="AJ128" s="3514" t="s">
        <v>768</v>
      </c>
      <c r="AK128" s="3514" t="s">
        <v>2031</v>
      </c>
      <c r="AL128" s="3514">
        <v>109</v>
      </c>
      <c r="AM128" s="3514">
        <v>141</v>
      </c>
      <c r="AN128" s="3514">
        <v>222</v>
      </c>
      <c r="AO128" s="3514">
        <v>292</v>
      </c>
      <c r="AP128" s="3514">
        <v>59308</v>
      </c>
      <c r="AQ128" s="3514">
        <v>72356</v>
      </c>
      <c r="AR128" s="3514">
        <v>21569</v>
      </c>
      <c r="AS128" s="3514">
        <v>27276</v>
      </c>
      <c r="AT128" s="3514">
        <v>17907</v>
      </c>
      <c r="AU128" s="3514">
        <v>23297</v>
      </c>
      <c r="AV128" s="3514">
        <v>3655</v>
      </c>
      <c r="AW128" s="3514">
        <v>3990</v>
      </c>
      <c r="AX128" s="3514">
        <v>5608</v>
      </c>
      <c r="AY128" s="3514">
        <v>6230</v>
      </c>
      <c r="AZ128" s="3514">
        <v>5876</v>
      </c>
      <c r="BA128" s="3514">
        <v>6803</v>
      </c>
      <c r="BB128" s="3514">
        <v>-7828</v>
      </c>
      <c r="BC128" s="3514">
        <v>-9024</v>
      </c>
      <c r="BE128" s="3501">
        <f t="shared" si="15"/>
        <v>128</v>
      </c>
      <c r="BF128" s="3501" t="b">
        <f t="shared" si="14"/>
        <v>0</v>
      </c>
      <c r="BG128" s="3510" t="s">
        <v>1535</v>
      </c>
      <c r="BH128" s="3505">
        <v>109</v>
      </c>
      <c r="BI128" s="3505">
        <v>141</v>
      </c>
      <c r="BJ128" s="3505">
        <v>222</v>
      </c>
      <c r="BK128" s="3505">
        <v>292</v>
      </c>
      <c r="BL128" s="3505">
        <v>59308</v>
      </c>
      <c r="BM128" s="3505">
        <v>72356</v>
      </c>
      <c r="BN128" s="3505">
        <v>21712</v>
      </c>
      <c r="BO128" s="3505">
        <v>27278</v>
      </c>
      <c r="BP128" s="3505">
        <v>17906</v>
      </c>
      <c r="BQ128" s="3505">
        <v>23287</v>
      </c>
      <c r="BR128" s="3505">
        <v>3806</v>
      </c>
      <c r="BS128" s="3505">
        <v>3991</v>
      </c>
      <c r="BT128" s="3505">
        <v>5606</v>
      </c>
      <c r="BU128" s="3505">
        <v>6219</v>
      </c>
      <c r="BV128" s="3505">
        <v>5883</v>
      </c>
      <c r="BW128" s="3505">
        <v>6800</v>
      </c>
      <c r="BX128" s="3505">
        <v>-7683</v>
      </c>
      <c r="BY128" s="3505">
        <v>-9028</v>
      </c>
    </row>
    <row r="129" spans="1:77" s="3501" customFormat="1" ht="15.2" customHeight="1" x14ac:dyDescent="0.35">
      <c r="A129" s="3497" t="s">
        <v>23</v>
      </c>
      <c r="B129" s="3515"/>
      <c r="C129" s="3516" t="s">
        <v>3875</v>
      </c>
      <c r="D129" s="3517">
        <v>19532</v>
      </c>
      <c r="E129" s="3517">
        <v>19973</v>
      </c>
      <c r="F129" s="3518">
        <v>101338</v>
      </c>
      <c r="G129" s="3519">
        <v>109777</v>
      </c>
      <c r="H129" s="3519">
        <v>9297416</v>
      </c>
      <c r="I129" s="3519">
        <v>9377865</v>
      </c>
      <c r="J129" s="3519">
        <v>3279885</v>
      </c>
      <c r="K129" s="3519">
        <v>3330404</v>
      </c>
      <c r="L129" s="3519">
        <v>3349424</v>
      </c>
      <c r="M129" s="3519">
        <v>3241613</v>
      </c>
      <c r="N129" s="3519">
        <v>-69540</v>
      </c>
      <c r="O129" s="3519">
        <v>88791</v>
      </c>
      <c r="P129" s="3519">
        <v>1242990</v>
      </c>
      <c r="Q129" s="3519">
        <v>1199146</v>
      </c>
      <c r="R129" s="3519">
        <v>991439</v>
      </c>
      <c r="S129" s="3519">
        <v>1107740</v>
      </c>
      <c r="T129" s="3519">
        <v>-2303969</v>
      </c>
      <c r="U129" s="3519">
        <v>-2218095</v>
      </c>
      <c r="V129" s="3520" t="s">
        <v>3875</v>
      </c>
      <c r="W129" s="3501" t="b">
        <f t="shared" si="8"/>
        <v>1</v>
      </c>
      <c r="X129" s="3521"/>
      <c r="Y129" s="3521"/>
      <c r="AC129" s="3501">
        <f t="shared" si="9"/>
        <v>1</v>
      </c>
      <c r="AD129" s="3501">
        <f t="shared" si="10"/>
        <v>0</v>
      </c>
      <c r="AF129" s="3501">
        <f t="shared" si="11"/>
        <v>0</v>
      </c>
      <c r="AG129" s="3501">
        <f t="shared" si="12"/>
        <v>0</v>
      </c>
      <c r="AH129" s="3501" t="b">
        <f t="shared" si="16"/>
        <v>0</v>
      </c>
      <c r="AI129" s="3505"/>
      <c r="AJ129" s="3505"/>
      <c r="AK129" s="3505"/>
      <c r="AL129" s="3505"/>
      <c r="AM129" s="3505"/>
      <c r="AN129" s="3505"/>
      <c r="AO129" s="3505"/>
      <c r="AP129" s="3505"/>
      <c r="AQ129" s="3505"/>
      <c r="AR129" s="3505"/>
      <c r="AS129" s="3505"/>
      <c r="AT129" s="3505"/>
      <c r="AU129" s="3505"/>
      <c r="AV129" s="3505"/>
      <c r="AW129" s="3505"/>
      <c r="AX129" s="3505"/>
      <c r="AY129" s="3505"/>
      <c r="AZ129" s="3505"/>
      <c r="BA129" s="3505"/>
      <c r="BB129" s="3505"/>
      <c r="BC129" s="3505"/>
      <c r="BE129" s="3501">
        <f t="shared" si="15"/>
        <v>129</v>
      </c>
      <c r="BF129" s="3501" t="b">
        <f t="shared" si="14"/>
        <v>0</v>
      </c>
    </row>
    <row r="130" spans="1:77" ht="15.2" customHeight="1" x14ac:dyDescent="0.2">
      <c r="A130" s="3254" t="s">
        <v>23</v>
      </c>
      <c r="B130" s="3306"/>
      <c r="C130" s="3307" t="s">
        <v>1543</v>
      </c>
      <c r="D130" s="3308"/>
      <c r="E130" s="3308"/>
      <c r="F130" s="3308"/>
      <c r="G130" s="3308"/>
      <c r="H130" s="3309"/>
      <c r="I130" s="3309"/>
      <c r="J130" s="3309"/>
      <c r="K130" s="3309"/>
      <c r="L130" s="3309"/>
      <c r="M130" s="3309"/>
      <c r="N130" s="3309"/>
      <c r="O130" s="3309"/>
      <c r="P130" s="3309"/>
      <c r="Q130" s="3309"/>
      <c r="R130" s="3309"/>
      <c r="S130" s="3309"/>
      <c r="T130" s="3310"/>
      <c r="U130" s="3310"/>
      <c r="V130" s="3209" t="s">
        <v>1543</v>
      </c>
      <c r="W130" s="3223" t="b">
        <f t="shared" si="8"/>
        <v>1</v>
      </c>
      <c r="AC130" s="3228">
        <f t="shared" si="9"/>
        <v>0</v>
      </c>
      <c r="AD130" s="3228">
        <f t="shared" si="10"/>
        <v>0</v>
      </c>
      <c r="AF130" s="3233">
        <f t="shared" si="11"/>
        <v>0</v>
      </c>
      <c r="AG130" s="3233">
        <f t="shared" si="12"/>
        <v>0</v>
      </c>
      <c r="AH130" s="3223" t="b">
        <f t="shared" si="16"/>
        <v>0</v>
      </c>
      <c r="AI130" s="3259"/>
      <c r="AJ130" s="3259"/>
      <c r="AK130" s="3259"/>
      <c r="BE130" s="3223">
        <f t="shared" si="15"/>
        <v>130</v>
      </c>
      <c r="BF130" s="3223" t="b">
        <f t="shared" si="14"/>
        <v>0</v>
      </c>
    </row>
    <row r="131" spans="1:77" ht="15.2" customHeight="1" x14ac:dyDescent="0.2">
      <c r="A131" s="3254" t="s">
        <v>1536</v>
      </c>
      <c r="B131" s="3306"/>
      <c r="C131" s="3307"/>
      <c r="D131" s="3308"/>
      <c r="E131" s="3308"/>
      <c r="F131" s="3308"/>
      <c r="G131" s="3308"/>
      <c r="H131" s="3309"/>
      <c r="I131" s="3309"/>
      <c r="J131" s="3309"/>
      <c r="K131" s="3309"/>
      <c r="L131" s="3309"/>
      <c r="M131" s="3309"/>
      <c r="N131" s="3309"/>
      <c r="O131" s="3309"/>
      <c r="P131" s="3309"/>
      <c r="Q131" s="3309"/>
      <c r="R131" s="3309"/>
      <c r="S131" s="3309"/>
      <c r="T131" s="3310"/>
      <c r="U131" s="3310"/>
      <c r="V131" s="3212"/>
      <c r="W131" s="3223" t="b">
        <f t="shared" si="8"/>
        <v>1</v>
      </c>
      <c r="X131" s="3258"/>
      <c r="Y131" s="3258"/>
      <c r="AC131" s="3228">
        <f t="shared" si="9"/>
        <v>0</v>
      </c>
      <c r="AD131" s="3228">
        <f t="shared" si="10"/>
        <v>0</v>
      </c>
      <c r="AF131" s="3233">
        <f t="shared" si="11"/>
        <v>0</v>
      </c>
      <c r="AG131" s="3233">
        <f t="shared" si="12"/>
        <v>0</v>
      </c>
      <c r="AH131" s="3223" t="b">
        <f t="shared" si="16"/>
        <v>1</v>
      </c>
      <c r="AI131" s="3259"/>
      <c r="AJ131" s="3259"/>
      <c r="AK131" s="3259"/>
      <c r="BE131" s="3223">
        <f t="shared" si="15"/>
        <v>131</v>
      </c>
      <c r="BF131" s="3223" t="b">
        <f t="shared" si="14"/>
        <v>1</v>
      </c>
    </row>
    <row r="132" spans="1:77" ht="15.2" customHeight="1" x14ac:dyDescent="0.2">
      <c r="A132" s="3254" t="s">
        <v>1537</v>
      </c>
      <c r="B132" s="3255" t="s">
        <v>1543</v>
      </c>
      <c r="C132" s="3272" t="s">
        <v>1536</v>
      </c>
      <c r="D132" s="3256">
        <v>1617</v>
      </c>
      <c r="E132" s="3256">
        <v>1541</v>
      </c>
      <c r="F132" s="3256">
        <v>3354</v>
      </c>
      <c r="G132" s="3256">
        <v>2902</v>
      </c>
      <c r="H132" s="3256">
        <v>1358955</v>
      </c>
      <c r="I132" s="3256">
        <v>1120867</v>
      </c>
      <c r="J132" s="3256">
        <v>516165</v>
      </c>
      <c r="K132" s="3256">
        <v>423648</v>
      </c>
      <c r="L132" s="3256">
        <v>186286</v>
      </c>
      <c r="M132" s="3256">
        <v>163836</v>
      </c>
      <c r="N132" s="3256">
        <v>329879</v>
      </c>
      <c r="O132" s="3256">
        <v>259812</v>
      </c>
      <c r="P132" s="3256">
        <v>25801</v>
      </c>
      <c r="Q132" s="3256">
        <v>25475</v>
      </c>
      <c r="R132" s="3256">
        <v>68435</v>
      </c>
      <c r="S132" s="3256">
        <v>74175</v>
      </c>
      <c r="T132" s="3256">
        <v>235643</v>
      </c>
      <c r="U132" s="3256">
        <v>160162</v>
      </c>
      <c r="V132" s="3209" t="s">
        <v>1536</v>
      </c>
      <c r="W132" s="3223" t="b">
        <f t="shared" ref="W132:W195" si="17">V132=C132</f>
        <v>1</v>
      </c>
      <c r="X132" s="3258">
        <f>+T132-'Departmental PL'!V194</f>
        <v>0</v>
      </c>
      <c r="Y132" s="3258">
        <f>+U132-'Departmental PL'!W194</f>
        <v>0</v>
      </c>
      <c r="AC132" s="3228">
        <f t="shared" si="9"/>
        <v>0</v>
      </c>
      <c r="AD132" s="3228">
        <f t="shared" si="10"/>
        <v>0</v>
      </c>
      <c r="AF132" s="3233">
        <f t="shared" si="11"/>
        <v>0</v>
      </c>
      <c r="AG132" s="3233">
        <f t="shared" si="12"/>
        <v>0</v>
      </c>
      <c r="AH132" s="3223" t="b">
        <f t="shared" si="16"/>
        <v>1</v>
      </c>
      <c r="AI132" s="3259" t="s">
        <v>1543</v>
      </c>
      <c r="AJ132" s="3259" t="s">
        <v>1281</v>
      </c>
      <c r="AK132" s="3259" t="s">
        <v>1536</v>
      </c>
      <c r="AL132" s="3244">
        <v>1166</v>
      </c>
      <c r="AM132" s="3244">
        <v>1265</v>
      </c>
      <c r="AN132" s="3244">
        <v>2128</v>
      </c>
      <c r="AO132" s="3244">
        <v>3087</v>
      </c>
      <c r="AP132" s="3244">
        <v>813271</v>
      </c>
      <c r="AQ132" s="3244">
        <v>961995</v>
      </c>
      <c r="AR132" s="3244">
        <v>305040</v>
      </c>
      <c r="AS132" s="3244">
        <v>402146</v>
      </c>
      <c r="AT132" s="3244">
        <v>124884</v>
      </c>
      <c r="AU132" s="3244">
        <v>132991</v>
      </c>
      <c r="AV132" s="3244">
        <v>180189</v>
      </c>
      <c r="AW132" s="3244">
        <v>269095</v>
      </c>
      <c r="AX132" s="3244">
        <v>19324</v>
      </c>
      <c r="AY132" s="3244">
        <v>28068</v>
      </c>
      <c r="AZ132" s="3244">
        <v>57837</v>
      </c>
      <c r="BA132" s="3244">
        <v>73989</v>
      </c>
      <c r="BB132" s="3244">
        <v>103342</v>
      </c>
      <c r="BC132" s="3244">
        <v>166832</v>
      </c>
      <c r="BE132" s="3223">
        <f t="shared" si="15"/>
        <v>132</v>
      </c>
      <c r="BF132" s="3223" t="b">
        <f t="shared" si="14"/>
        <v>1</v>
      </c>
      <c r="BG132" s="3209" t="s">
        <v>1536</v>
      </c>
      <c r="BH132" s="3262">
        <v>1166</v>
      </c>
      <c r="BI132" s="3262">
        <v>1265</v>
      </c>
      <c r="BJ132" s="3262">
        <v>2128</v>
      </c>
      <c r="BK132" s="3262">
        <v>3087</v>
      </c>
      <c r="BL132" s="3262">
        <v>813271</v>
      </c>
      <c r="BM132" s="3262">
        <v>961995</v>
      </c>
      <c r="BN132" s="3262">
        <v>305046</v>
      </c>
      <c r="BO132" s="3262">
        <v>402112</v>
      </c>
      <c r="BP132" s="3262">
        <v>124836</v>
      </c>
      <c r="BQ132" s="3262">
        <v>133103</v>
      </c>
      <c r="BR132" s="3262">
        <v>180209</v>
      </c>
      <c r="BS132" s="3262">
        <v>269008</v>
      </c>
      <c r="BT132" s="3262">
        <v>19214</v>
      </c>
      <c r="BU132" s="3262">
        <v>28144</v>
      </c>
      <c r="BV132" s="3262">
        <v>57695</v>
      </c>
      <c r="BW132" s="3262">
        <v>74001</v>
      </c>
      <c r="BX132" s="3262">
        <v>103301</v>
      </c>
      <c r="BY132" s="3262">
        <v>166863</v>
      </c>
    </row>
    <row r="133" spans="1:77" ht="15.2" customHeight="1" x14ac:dyDescent="0.2">
      <c r="A133" s="3254"/>
      <c r="B133" s="3330" t="s">
        <v>2289</v>
      </c>
      <c r="C133" s="3272" t="s">
        <v>2381</v>
      </c>
      <c r="D133" s="3256">
        <v>110</v>
      </c>
      <c r="E133" s="3256">
        <v>0</v>
      </c>
      <c r="F133" s="3256">
        <v>109</v>
      </c>
      <c r="G133" s="3256">
        <v>0</v>
      </c>
      <c r="H133" s="3256">
        <v>23385</v>
      </c>
      <c r="I133" s="3256">
        <v>0</v>
      </c>
      <c r="J133" s="3256">
        <v>10019</v>
      </c>
      <c r="K133" s="3256">
        <v>0</v>
      </c>
      <c r="L133" s="3256">
        <v>14528</v>
      </c>
      <c r="M133" s="3256">
        <v>0</v>
      </c>
      <c r="N133" s="3256">
        <v>-4510</v>
      </c>
      <c r="O133" s="3256">
        <v>0</v>
      </c>
      <c r="P133" s="3256">
        <v>1</v>
      </c>
      <c r="Q133" s="3256">
        <v>0</v>
      </c>
      <c r="R133" s="3256">
        <v>1821</v>
      </c>
      <c r="S133" s="3256">
        <v>0</v>
      </c>
      <c r="T133" s="3256">
        <v>-6331</v>
      </c>
      <c r="U133" s="3256">
        <v>0</v>
      </c>
      <c r="V133" s="3209" t="s">
        <v>2381</v>
      </c>
      <c r="W133" s="3223" t="b">
        <f t="shared" si="17"/>
        <v>1</v>
      </c>
      <c r="X133" s="3258">
        <f>+T133-'Departmental PL'!V195</f>
        <v>267355.99453083344</v>
      </c>
      <c r="Y133" s="3258">
        <f>+U133-'Departmental PL'!W195</f>
        <v>0</v>
      </c>
      <c r="AC133" s="3228">
        <f t="shared" ref="AC133:AC136" si="18">+J133-L133-N133</f>
        <v>1</v>
      </c>
      <c r="AD133" s="3228">
        <f t="shared" ref="AD133:AD136" si="19">+K133-M133-O133</f>
        <v>0</v>
      </c>
      <c r="AI133" s="3259"/>
      <c r="AJ133" s="3259"/>
      <c r="AK133" s="3259"/>
      <c r="BG133" s="3209"/>
      <c r="BH133" s="3262"/>
      <c r="BI133" s="3262"/>
      <c r="BJ133" s="3262"/>
      <c r="BK133" s="3262"/>
      <c r="BL133" s="3262"/>
      <c r="BM133" s="3262"/>
      <c r="BN133" s="3262"/>
      <c r="BO133" s="3262"/>
      <c r="BP133" s="3262"/>
      <c r="BQ133" s="3262"/>
      <c r="BR133" s="3262"/>
      <c r="BS133" s="3262"/>
      <c r="BT133" s="3262"/>
      <c r="BU133" s="3262"/>
      <c r="BV133" s="3262"/>
      <c r="BW133" s="3262"/>
      <c r="BX133" s="3262"/>
      <c r="BY133" s="3262"/>
    </row>
    <row r="134" spans="1:77" ht="15.2" customHeight="1" x14ac:dyDescent="0.2">
      <c r="A134" s="3254"/>
      <c r="B134" s="3330" t="s">
        <v>2289</v>
      </c>
      <c r="C134" s="3272" t="s">
        <v>2382</v>
      </c>
      <c r="D134" s="3256">
        <v>658</v>
      </c>
      <c r="E134" s="3256">
        <v>0</v>
      </c>
      <c r="F134" s="3256">
        <v>1012</v>
      </c>
      <c r="G134" s="3256">
        <v>0</v>
      </c>
      <c r="H134" s="3256">
        <v>72447</v>
      </c>
      <c r="I134" s="3256">
        <v>0</v>
      </c>
      <c r="J134" s="3256">
        <v>30604</v>
      </c>
      <c r="K134" s="3256">
        <v>0</v>
      </c>
      <c r="L134" s="3256">
        <v>38904</v>
      </c>
      <c r="M134" s="3256">
        <v>0</v>
      </c>
      <c r="N134" s="3256">
        <v>-8300</v>
      </c>
      <c r="O134" s="3256">
        <v>0</v>
      </c>
      <c r="P134" s="3256">
        <v>1</v>
      </c>
      <c r="Q134" s="3256">
        <v>0</v>
      </c>
      <c r="R134" s="3256">
        <v>4687</v>
      </c>
      <c r="S134" s="3256">
        <v>0</v>
      </c>
      <c r="T134" s="3256">
        <v>-12988</v>
      </c>
      <c r="U134" s="3256">
        <v>0</v>
      </c>
      <c r="V134" s="3209" t="s">
        <v>2382</v>
      </c>
      <c r="W134" s="3223" t="b">
        <f t="shared" si="17"/>
        <v>1</v>
      </c>
      <c r="X134" s="3258">
        <f>+T134-'Departmental PL'!V196</f>
        <v>200778.86365420994</v>
      </c>
      <c r="Y134" s="3258">
        <f>+U134-'Departmental PL'!W196</f>
        <v>0</v>
      </c>
      <c r="AB134" s="3228"/>
      <c r="AC134" s="3228">
        <f t="shared" si="18"/>
        <v>0</v>
      </c>
      <c r="AD134" s="3228">
        <f t="shared" si="19"/>
        <v>0</v>
      </c>
      <c r="AI134" s="3259"/>
      <c r="AJ134" s="3259"/>
      <c r="AK134" s="3259"/>
      <c r="BG134" s="3209"/>
      <c r="BH134" s="3262"/>
      <c r="BI134" s="3262"/>
      <c r="BJ134" s="3262"/>
      <c r="BK134" s="3262"/>
      <c r="BL134" s="3262"/>
      <c r="BM134" s="3262"/>
      <c r="BN134" s="3262"/>
      <c r="BO134" s="3262"/>
      <c r="BP134" s="3262"/>
      <c r="BQ134" s="3262"/>
      <c r="BR134" s="3262"/>
      <c r="BS134" s="3262"/>
      <c r="BT134" s="3262"/>
      <c r="BU134" s="3262"/>
      <c r="BV134" s="3262"/>
      <c r="BW134" s="3262"/>
      <c r="BX134" s="3262"/>
      <c r="BY134" s="3262"/>
    </row>
    <row r="135" spans="1:77" ht="15.2" customHeight="1" x14ac:dyDescent="0.2">
      <c r="A135" s="3254"/>
      <c r="B135" s="3330" t="s">
        <v>2289</v>
      </c>
      <c r="C135" s="3272" t="s">
        <v>2383</v>
      </c>
      <c r="D135" s="3256">
        <v>25</v>
      </c>
      <c r="E135" s="3256">
        <v>0</v>
      </c>
      <c r="F135" s="3256">
        <v>24</v>
      </c>
      <c r="G135" s="3256">
        <v>0</v>
      </c>
      <c r="H135" s="3256">
        <v>5832</v>
      </c>
      <c r="I135" s="3256">
        <v>0</v>
      </c>
      <c r="J135" s="3276">
        <v>2534</v>
      </c>
      <c r="K135" s="3256">
        <v>0</v>
      </c>
      <c r="L135" s="3256">
        <v>3657</v>
      </c>
      <c r="M135" s="3256">
        <v>0</v>
      </c>
      <c r="N135" s="3256">
        <v>-1123</v>
      </c>
      <c r="O135" s="3256">
        <v>0</v>
      </c>
      <c r="P135" s="3256">
        <v>0</v>
      </c>
      <c r="Q135" s="3256">
        <v>0</v>
      </c>
      <c r="R135" s="3256">
        <v>441</v>
      </c>
      <c r="S135" s="3256">
        <v>0</v>
      </c>
      <c r="T135" s="3256">
        <v>-1564</v>
      </c>
      <c r="U135" s="3256">
        <v>0</v>
      </c>
      <c r="V135" s="3209" t="s">
        <v>2383</v>
      </c>
      <c r="W135" s="3223" t="b">
        <f t="shared" si="17"/>
        <v>1</v>
      </c>
      <c r="X135" s="3258">
        <f>+T135-'Departmental PL'!V197</f>
        <v>115462.52645866232</v>
      </c>
      <c r="Y135" s="3258">
        <f>+U135-'Departmental PL'!W197</f>
        <v>0</v>
      </c>
      <c r="AB135" s="3228"/>
      <c r="AC135" s="3228">
        <f t="shared" si="18"/>
        <v>0</v>
      </c>
      <c r="AD135" s="3228">
        <f t="shared" si="19"/>
        <v>0</v>
      </c>
      <c r="AI135" s="3259"/>
      <c r="AJ135" s="3259"/>
      <c r="AK135" s="3259"/>
      <c r="BG135" s="3209"/>
      <c r="BH135" s="3262"/>
      <c r="BI135" s="3262"/>
      <c r="BJ135" s="3262"/>
      <c r="BK135" s="3262"/>
      <c r="BL135" s="3262"/>
      <c r="BM135" s="3262"/>
      <c r="BN135" s="3262"/>
      <c r="BO135" s="3262"/>
      <c r="BP135" s="3262"/>
      <c r="BQ135" s="3262"/>
      <c r="BR135" s="3262"/>
      <c r="BS135" s="3262"/>
      <c r="BT135" s="3262"/>
      <c r="BU135" s="3262"/>
      <c r="BV135" s="3262"/>
      <c r="BW135" s="3262"/>
      <c r="BX135" s="3262"/>
      <c r="BY135" s="3262"/>
    </row>
    <row r="136" spans="1:77" ht="15.2" customHeight="1" x14ac:dyDescent="0.2">
      <c r="A136" s="3254" t="s">
        <v>1538</v>
      </c>
      <c r="B136" s="3255" t="s">
        <v>1543</v>
      </c>
      <c r="C136" s="3272" t="s">
        <v>1537</v>
      </c>
      <c r="D136" s="3256">
        <v>8950</v>
      </c>
      <c r="E136" s="3256">
        <v>9935</v>
      </c>
      <c r="F136" s="3256">
        <v>28706</v>
      </c>
      <c r="G136" s="3256">
        <v>36231</v>
      </c>
      <c r="H136" s="3256">
        <v>8259504</v>
      </c>
      <c r="I136" s="3256">
        <v>8524060</v>
      </c>
      <c r="J136" s="3256">
        <v>3339224</v>
      </c>
      <c r="K136" s="3256">
        <v>3521389</v>
      </c>
      <c r="L136" s="3256">
        <v>2019910</v>
      </c>
      <c r="M136" s="3256">
        <v>2136300</v>
      </c>
      <c r="N136" s="3256">
        <v>1319314</v>
      </c>
      <c r="O136" s="3256">
        <v>1385090</v>
      </c>
      <c r="P136" s="3256">
        <v>214464</v>
      </c>
      <c r="Q136" s="3256">
        <v>205068</v>
      </c>
      <c r="R136" s="3256">
        <v>-127694</v>
      </c>
      <c r="S136" s="3256">
        <v>33248</v>
      </c>
      <c r="T136" s="3256">
        <v>1232544</v>
      </c>
      <c r="U136" s="3256">
        <v>1146773</v>
      </c>
      <c r="V136" s="3209" t="s">
        <v>1537</v>
      </c>
      <c r="W136" s="3223" t="b">
        <f t="shared" si="17"/>
        <v>1</v>
      </c>
      <c r="X136" s="3267">
        <f>+T136-'Departmental PL'!V198</f>
        <v>305849.31000000006</v>
      </c>
      <c r="Y136" s="3267">
        <f>+U136-'Departmental PL'!W198</f>
        <v>273661</v>
      </c>
      <c r="AB136" s="3228"/>
      <c r="AC136" s="3228">
        <f t="shared" si="18"/>
        <v>0</v>
      </c>
      <c r="AD136" s="3228">
        <f t="shared" si="19"/>
        <v>-1</v>
      </c>
      <c r="AF136" s="3233">
        <f t="shared" si="11"/>
        <v>0</v>
      </c>
      <c r="AG136" s="3233">
        <f t="shared" si="12"/>
        <v>1</v>
      </c>
      <c r="AH136" s="3223" t="b">
        <f t="shared" si="16"/>
        <v>1</v>
      </c>
      <c r="AI136" s="3259" t="s">
        <v>1543</v>
      </c>
      <c r="AJ136" s="3259" t="s">
        <v>1281</v>
      </c>
      <c r="AK136" s="3259" t="s">
        <v>1537</v>
      </c>
      <c r="AL136" s="3244">
        <v>7496</v>
      </c>
      <c r="AM136" s="3244">
        <v>7201</v>
      </c>
      <c r="AN136" s="3244">
        <v>27045</v>
      </c>
      <c r="AO136" s="3244">
        <v>32350</v>
      </c>
      <c r="AP136" s="3244">
        <v>6870615</v>
      </c>
      <c r="AQ136" s="3244">
        <v>6238404</v>
      </c>
      <c r="AR136" s="3244">
        <v>2916290</v>
      </c>
      <c r="AS136" s="3244">
        <v>2721068</v>
      </c>
      <c r="AT136" s="3244">
        <v>2625858</v>
      </c>
      <c r="AU136" s="3244">
        <v>1661162</v>
      </c>
      <c r="AV136" s="3244">
        <v>289975</v>
      </c>
      <c r="AW136" s="3244">
        <v>1059562</v>
      </c>
      <c r="AX136" s="3244">
        <v>156399</v>
      </c>
      <c r="AY136" s="3244">
        <v>83265</v>
      </c>
      <c r="AZ136" s="3244">
        <v>126050</v>
      </c>
      <c r="BA136" s="3244">
        <v>-87942</v>
      </c>
      <c r="BB136" s="3244">
        <v>8835</v>
      </c>
      <c r="BC136" s="3244">
        <v>1064326</v>
      </c>
      <c r="BE136" s="3223">
        <f>BE132+1</f>
        <v>133</v>
      </c>
      <c r="BF136" s="3223" t="b">
        <f t="shared" si="14"/>
        <v>1</v>
      </c>
      <c r="BG136" s="3209" t="s">
        <v>1537</v>
      </c>
      <c r="BH136" s="3262">
        <v>7496</v>
      </c>
      <c r="BI136" s="3262">
        <v>7201</v>
      </c>
      <c r="BJ136" s="3262">
        <v>27045</v>
      </c>
      <c r="BK136" s="3262">
        <v>32350</v>
      </c>
      <c r="BL136" s="3262">
        <v>6870704</v>
      </c>
      <c r="BM136" s="3262">
        <v>6238534</v>
      </c>
      <c r="BN136" s="3262">
        <v>2916539</v>
      </c>
      <c r="BO136" s="3262">
        <v>2720974</v>
      </c>
      <c r="BP136" s="3262">
        <v>2626155</v>
      </c>
      <c r="BQ136" s="3262">
        <v>1661398</v>
      </c>
      <c r="BR136" s="3262">
        <v>290383</v>
      </c>
      <c r="BS136" s="3262">
        <v>1059577</v>
      </c>
      <c r="BT136" s="3262">
        <v>156505</v>
      </c>
      <c r="BU136" s="3262">
        <v>82680</v>
      </c>
      <c r="BV136" s="3262">
        <v>125148</v>
      </c>
      <c r="BW136" s="3262">
        <v>-87649</v>
      </c>
      <c r="BX136" s="3262">
        <v>8730</v>
      </c>
      <c r="BY136" s="3262">
        <v>1064546</v>
      </c>
    </row>
    <row r="137" spans="1:77" ht="15.2" customHeight="1" x14ac:dyDescent="0.2">
      <c r="A137" s="3254" t="s">
        <v>1539</v>
      </c>
      <c r="B137" s="3255" t="s">
        <v>1543</v>
      </c>
      <c r="C137" s="3272" t="s">
        <v>1538</v>
      </c>
      <c r="D137" s="3256">
        <v>87</v>
      </c>
      <c r="E137" s="3256">
        <v>87</v>
      </c>
      <c r="F137" s="3256">
        <v>166</v>
      </c>
      <c r="G137" s="3256">
        <v>174</v>
      </c>
      <c r="H137" s="3256">
        <v>21980</v>
      </c>
      <c r="I137" s="3256">
        <v>23315</v>
      </c>
      <c r="J137" s="3256">
        <v>5357</v>
      </c>
      <c r="K137" s="3256">
        <v>6327</v>
      </c>
      <c r="L137" s="3256">
        <v>-2712</v>
      </c>
      <c r="M137" s="3256">
        <v>28389</v>
      </c>
      <c r="N137" s="3256">
        <v>8069</v>
      </c>
      <c r="O137" s="3256">
        <v>-22063</v>
      </c>
      <c r="P137" s="3256">
        <v>575</v>
      </c>
      <c r="Q137" s="3256">
        <v>646</v>
      </c>
      <c r="R137" s="3256">
        <v>1007</v>
      </c>
      <c r="S137" s="3256">
        <v>81555</v>
      </c>
      <c r="T137" s="3256">
        <v>6486</v>
      </c>
      <c r="U137" s="3257">
        <v>-104263</v>
      </c>
      <c r="V137" s="3209" t="s">
        <v>1538</v>
      </c>
      <c r="W137" s="3223" t="b">
        <f t="shared" si="17"/>
        <v>1</v>
      </c>
      <c r="X137" s="3258">
        <f>+T137-'Departmental PL'!V199</f>
        <v>-1</v>
      </c>
      <c r="Y137" s="3258">
        <f>+U137-'Departmental PL'!W199</f>
        <v>0</v>
      </c>
      <c r="AB137" s="3228"/>
      <c r="AC137" s="3228">
        <f t="shared" si="9"/>
        <v>0</v>
      </c>
      <c r="AD137" s="3228">
        <f t="shared" si="10"/>
        <v>1</v>
      </c>
      <c r="AF137" s="3233">
        <f t="shared" si="11"/>
        <v>1</v>
      </c>
      <c r="AG137" s="3233">
        <f t="shared" si="12"/>
        <v>-1</v>
      </c>
      <c r="AH137" s="3223" t="b">
        <f t="shared" si="16"/>
        <v>1</v>
      </c>
      <c r="AI137" s="3259" t="s">
        <v>1543</v>
      </c>
      <c r="AJ137" s="3259" t="s">
        <v>1281</v>
      </c>
      <c r="AK137" s="3259" t="s">
        <v>1538</v>
      </c>
      <c r="AL137" s="3244">
        <v>70</v>
      </c>
      <c r="AM137" s="3244">
        <v>74</v>
      </c>
      <c r="AN137" s="3244">
        <v>136</v>
      </c>
      <c r="AO137" s="3244">
        <v>154</v>
      </c>
      <c r="AP137" s="3244">
        <v>18760</v>
      </c>
      <c r="AQ137" s="3244">
        <v>22435</v>
      </c>
      <c r="AR137" s="3244">
        <v>5394</v>
      </c>
      <c r="AS137" s="3244">
        <v>6528</v>
      </c>
      <c r="AT137" s="3244">
        <v>10498</v>
      </c>
      <c r="AU137" s="3244">
        <v>9582</v>
      </c>
      <c r="AV137" s="3244">
        <v>-5103</v>
      </c>
      <c r="AW137" s="3244">
        <v>-3066</v>
      </c>
      <c r="AX137" s="3244">
        <v>484</v>
      </c>
      <c r="AY137" s="3244">
        <v>1017</v>
      </c>
      <c r="AZ137" s="3244">
        <v>59723</v>
      </c>
      <c r="BA137" s="3244">
        <v>58350</v>
      </c>
      <c r="BB137" s="3244">
        <v>-65313</v>
      </c>
      <c r="BC137" s="3244">
        <v>-62421</v>
      </c>
      <c r="BE137" s="3223">
        <f t="shared" si="15"/>
        <v>134</v>
      </c>
      <c r="BF137" s="3223" t="b">
        <f t="shared" si="14"/>
        <v>1</v>
      </c>
      <c r="BG137" s="3209" t="s">
        <v>1538</v>
      </c>
      <c r="BH137" s="3269">
        <v>70</v>
      </c>
      <c r="BI137" s="3269">
        <v>74</v>
      </c>
      <c r="BJ137" s="3269">
        <v>136</v>
      </c>
      <c r="BK137" s="3269">
        <v>154</v>
      </c>
      <c r="BL137" s="3262">
        <v>18760</v>
      </c>
      <c r="BM137" s="3262">
        <v>22435</v>
      </c>
      <c r="BN137" s="3262">
        <v>5392</v>
      </c>
      <c r="BO137" s="3262">
        <v>6524</v>
      </c>
      <c r="BP137" s="3262">
        <v>10492</v>
      </c>
      <c r="BQ137" s="3262">
        <v>9592</v>
      </c>
      <c r="BR137" s="3262">
        <v>-5100</v>
      </c>
      <c r="BS137" s="3262">
        <v>-3068</v>
      </c>
      <c r="BT137" s="3269">
        <v>490</v>
      </c>
      <c r="BU137" s="3262">
        <v>1024</v>
      </c>
      <c r="BV137" s="3262">
        <v>59717</v>
      </c>
      <c r="BW137" s="3262">
        <v>58333</v>
      </c>
      <c r="BX137" s="3262">
        <v>-65306</v>
      </c>
      <c r="BY137" s="3262">
        <v>-62425</v>
      </c>
    </row>
    <row r="138" spans="1:77" ht="15.2" customHeight="1" x14ac:dyDescent="0.2">
      <c r="A138" s="3254" t="s">
        <v>1540</v>
      </c>
      <c r="B138" s="3330" t="s">
        <v>1543</v>
      </c>
      <c r="C138" s="3272" t="s">
        <v>1539</v>
      </c>
      <c r="D138" s="3256">
        <v>3638</v>
      </c>
      <c r="E138" s="3256">
        <v>3337</v>
      </c>
      <c r="F138" s="3256">
        <v>28858</v>
      </c>
      <c r="G138" s="3256">
        <v>32505</v>
      </c>
      <c r="H138" s="3256">
        <v>6543340</v>
      </c>
      <c r="I138" s="3256">
        <v>5961867</v>
      </c>
      <c r="J138" s="3256">
        <v>2497914</v>
      </c>
      <c r="K138" s="3256">
        <v>2371633</v>
      </c>
      <c r="L138" s="3256">
        <v>857353</v>
      </c>
      <c r="M138" s="3256">
        <v>793572</v>
      </c>
      <c r="N138" s="3256">
        <v>1640561</v>
      </c>
      <c r="O138" s="3256">
        <v>1578060</v>
      </c>
      <c r="P138" s="3256">
        <v>99999</v>
      </c>
      <c r="Q138" s="3256">
        <v>100697</v>
      </c>
      <c r="R138" s="3256">
        <v>358732</v>
      </c>
      <c r="S138" s="3256">
        <v>300395</v>
      </c>
      <c r="T138" s="3256">
        <v>1181830</v>
      </c>
      <c r="U138" s="3257">
        <v>1176968</v>
      </c>
      <c r="V138" s="3209" t="s">
        <v>1539</v>
      </c>
      <c r="W138" s="3223" t="b">
        <f t="shared" si="17"/>
        <v>1</v>
      </c>
      <c r="X138" s="3258">
        <f>+T138-'Departmental PL'!V200</f>
        <v>0</v>
      </c>
      <c r="Y138" s="3258">
        <f>+U138-'Departmental PL'!W200</f>
        <v>-1</v>
      </c>
      <c r="AB138" s="3228"/>
      <c r="AC138" s="3228">
        <f t="shared" si="9"/>
        <v>0</v>
      </c>
      <c r="AD138" s="3228">
        <f t="shared" si="10"/>
        <v>1</v>
      </c>
      <c r="AF138" s="3233">
        <f t="shared" si="11"/>
        <v>0</v>
      </c>
      <c r="AG138" s="3233">
        <f t="shared" si="12"/>
        <v>0</v>
      </c>
      <c r="AH138" s="3223" t="b">
        <f t="shared" si="16"/>
        <v>1</v>
      </c>
      <c r="AI138" s="3259" t="s">
        <v>1543</v>
      </c>
      <c r="AJ138" s="3259" t="s">
        <v>1281</v>
      </c>
      <c r="AK138" s="3259" t="s">
        <v>1539</v>
      </c>
      <c r="AL138" s="3244">
        <v>2445</v>
      </c>
      <c r="AM138" s="3244">
        <v>2350</v>
      </c>
      <c r="AN138" s="3244">
        <v>24027</v>
      </c>
      <c r="AO138" s="3244">
        <v>17040</v>
      </c>
      <c r="AP138" s="3244">
        <v>4337816</v>
      </c>
      <c r="AQ138" s="3244">
        <v>3982100</v>
      </c>
      <c r="AR138" s="3244">
        <v>1719600</v>
      </c>
      <c r="AS138" s="3244">
        <v>1684478</v>
      </c>
      <c r="AT138" s="3244">
        <v>588839</v>
      </c>
      <c r="AU138" s="3244">
        <v>543368</v>
      </c>
      <c r="AV138" s="3244">
        <v>1130106</v>
      </c>
      <c r="AW138" s="3244">
        <v>1141185</v>
      </c>
      <c r="AX138" s="3244">
        <v>74634</v>
      </c>
      <c r="AY138" s="3244">
        <v>64584</v>
      </c>
      <c r="AZ138" s="3244">
        <v>224994</v>
      </c>
      <c r="BA138" s="3244">
        <v>178247</v>
      </c>
      <c r="BB138" s="3244">
        <v>829128</v>
      </c>
      <c r="BC138" s="3244">
        <v>898221</v>
      </c>
      <c r="BE138" s="3223">
        <f t="shared" si="15"/>
        <v>135</v>
      </c>
      <c r="BF138" s="3223" t="b">
        <f t="shared" si="14"/>
        <v>1</v>
      </c>
      <c r="BG138" s="3209" t="s">
        <v>1539</v>
      </c>
      <c r="BH138" s="3262">
        <v>2445</v>
      </c>
      <c r="BI138" s="3262">
        <v>2350</v>
      </c>
      <c r="BJ138" s="3262">
        <v>24027</v>
      </c>
      <c r="BK138" s="3262">
        <v>17040</v>
      </c>
      <c r="BL138" s="3262">
        <v>4337816</v>
      </c>
      <c r="BM138" s="3262">
        <v>3982100</v>
      </c>
      <c r="BN138" s="3262">
        <v>1719666</v>
      </c>
      <c r="BO138" s="3262">
        <v>1684524</v>
      </c>
      <c r="BP138" s="3262">
        <v>589425</v>
      </c>
      <c r="BQ138" s="3262">
        <v>543348</v>
      </c>
      <c r="BR138" s="3262">
        <v>1130241</v>
      </c>
      <c r="BS138" s="3262">
        <v>1141176</v>
      </c>
      <c r="BT138" s="3262">
        <v>75317</v>
      </c>
      <c r="BU138" s="3262">
        <v>64937</v>
      </c>
      <c r="BV138" s="3262">
        <v>225699</v>
      </c>
      <c r="BW138" s="3262">
        <v>178085</v>
      </c>
      <c r="BX138" s="3262">
        <v>829225</v>
      </c>
      <c r="BY138" s="3262">
        <v>898154</v>
      </c>
    </row>
    <row r="139" spans="1:77" ht="15.2" customHeight="1" x14ac:dyDescent="0.2">
      <c r="A139" s="3254" t="s">
        <v>1541</v>
      </c>
      <c r="B139" s="3255" t="s">
        <v>3871</v>
      </c>
      <c r="C139" s="3272" t="s">
        <v>2033</v>
      </c>
      <c r="D139" s="3256">
        <v>1188</v>
      </c>
      <c r="E139" s="3256">
        <v>156</v>
      </c>
      <c r="F139" s="3256">
        <v>3437</v>
      </c>
      <c r="G139" s="3256">
        <v>335</v>
      </c>
      <c r="H139" s="3256">
        <v>307642</v>
      </c>
      <c r="I139" s="3256">
        <v>48280</v>
      </c>
      <c r="J139" s="3256">
        <v>138714</v>
      </c>
      <c r="K139" s="3256">
        <v>12389</v>
      </c>
      <c r="L139" s="3256">
        <v>344599</v>
      </c>
      <c r="M139" s="3256">
        <v>358188</v>
      </c>
      <c r="N139" s="3256">
        <v>-205886</v>
      </c>
      <c r="O139" s="3256">
        <v>-345799</v>
      </c>
      <c r="P139" s="3256">
        <v>439</v>
      </c>
      <c r="Q139" s="3256">
        <v>37</v>
      </c>
      <c r="R139" s="3256">
        <v>59370</v>
      </c>
      <c r="S139" s="3256">
        <v>59141</v>
      </c>
      <c r="T139" s="3256">
        <v>-265695</v>
      </c>
      <c r="U139" s="3257">
        <v>-404977</v>
      </c>
      <c r="V139" s="3209" t="s">
        <v>2033</v>
      </c>
      <c r="W139" s="3223" t="b">
        <f t="shared" si="17"/>
        <v>1</v>
      </c>
      <c r="X139" s="3258">
        <f>+T139-'Departmental PL'!V201</f>
        <v>527669.35717004095</v>
      </c>
      <c r="Y139" s="3258">
        <f>+U139-'Departmental PL'!W201</f>
        <v>-28036.479999999981</v>
      </c>
      <c r="AB139" s="3228"/>
      <c r="AC139" s="3228">
        <f t="shared" si="9"/>
        <v>1</v>
      </c>
      <c r="AD139" s="3228">
        <f t="shared" si="10"/>
        <v>0</v>
      </c>
      <c r="AF139" s="3233">
        <f t="shared" si="11"/>
        <v>0</v>
      </c>
      <c r="AG139" s="3233">
        <f t="shared" si="12"/>
        <v>0</v>
      </c>
      <c r="AH139" s="3223" t="b">
        <f t="shared" si="16"/>
        <v>1</v>
      </c>
      <c r="AI139" s="3259" t="s">
        <v>1543</v>
      </c>
      <c r="AJ139" s="3259" t="s">
        <v>1281</v>
      </c>
      <c r="AK139" s="3331" t="s">
        <v>2033</v>
      </c>
      <c r="AL139" s="3244">
        <v>20</v>
      </c>
      <c r="AM139" s="3244">
        <v>0</v>
      </c>
      <c r="AN139" s="3244">
        <v>43</v>
      </c>
      <c r="AP139" s="3244">
        <v>6011</v>
      </c>
      <c r="AR139" s="3244">
        <v>715</v>
      </c>
      <c r="AT139" s="3244">
        <v>168891</v>
      </c>
      <c r="AV139" s="3244">
        <v>-168167</v>
      </c>
      <c r="AX139" s="3244">
        <v>43</v>
      </c>
      <c r="AZ139" s="3244">
        <v>21034</v>
      </c>
      <c r="BB139" s="3244">
        <v>-189241</v>
      </c>
      <c r="BD139" s="3223" t="s">
        <v>1461</v>
      </c>
      <c r="BE139" s="3223">
        <f t="shared" si="15"/>
        <v>136</v>
      </c>
      <c r="BF139" s="3223" t="b">
        <f t="shared" si="14"/>
        <v>1</v>
      </c>
      <c r="BG139" s="3211" t="s">
        <v>2033</v>
      </c>
      <c r="BH139" s="3269">
        <v>20</v>
      </c>
      <c r="BI139" s="3269">
        <v>0</v>
      </c>
      <c r="BJ139" s="3269">
        <v>43</v>
      </c>
      <c r="BK139" s="3269" t="s">
        <v>1196</v>
      </c>
      <c r="BL139" s="3262">
        <v>6011</v>
      </c>
      <c r="BM139" s="3269" t="s">
        <v>1196</v>
      </c>
      <c r="BN139" s="3269">
        <v>719</v>
      </c>
      <c r="BO139" s="3269" t="s">
        <v>1196</v>
      </c>
      <c r="BP139" s="3262">
        <v>168886</v>
      </c>
      <c r="BQ139" s="3269" t="s">
        <v>1196</v>
      </c>
      <c r="BR139" s="3262">
        <v>-168168</v>
      </c>
      <c r="BS139" s="3269" t="s">
        <v>1196</v>
      </c>
      <c r="BT139" s="3269">
        <v>43</v>
      </c>
      <c r="BU139" s="3269" t="s">
        <v>1196</v>
      </c>
      <c r="BV139" s="3262">
        <v>21029</v>
      </c>
      <c r="BW139" s="3269" t="s">
        <v>1196</v>
      </c>
      <c r="BX139" s="3262">
        <v>-189240</v>
      </c>
      <c r="BY139" s="3269" t="s">
        <v>1196</v>
      </c>
    </row>
    <row r="140" spans="1:77" ht="15.2" customHeight="1" x14ac:dyDescent="0.2">
      <c r="A140" s="3254" t="s">
        <v>1780</v>
      </c>
      <c r="B140" s="3255" t="s">
        <v>1543</v>
      </c>
      <c r="C140" s="3272" t="s">
        <v>1540</v>
      </c>
      <c r="D140" s="3256">
        <v>4589</v>
      </c>
      <c r="E140" s="3256">
        <v>5119</v>
      </c>
      <c r="F140" s="3256">
        <v>9033</v>
      </c>
      <c r="G140" s="3256">
        <v>10157</v>
      </c>
      <c r="H140" s="3256">
        <v>7145023</v>
      </c>
      <c r="I140" s="3256">
        <v>7293759</v>
      </c>
      <c r="J140" s="3256">
        <v>2483057</v>
      </c>
      <c r="K140" s="3256">
        <v>2578484</v>
      </c>
      <c r="L140" s="3256">
        <v>1957185</v>
      </c>
      <c r="M140" s="3256">
        <v>1979949</v>
      </c>
      <c r="N140" s="3256">
        <v>525873</v>
      </c>
      <c r="O140" s="3256">
        <v>598535</v>
      </c>
      <c r="P140" s="3256">
        <v>185702</v>
      </c>
      <c r="Q140" s="3256">
        <v>181685</v>
      </c>
      <c r="R140" s="3256">
        <v>597618</v>
      </c>
      <c r="S140" s="3256">
        <v>468571</v>
      </c>
      <c r="T140" s="3256">
        <v>-257447</v>
      </c>
      <c r="U140" s="3257">
        <v>-51721</v>
      </c>
      <c r="V140" s="3209" t="s">
        <v>1540</v>
      </c>
      <c r="W140" s="3223" t="b">
        <f t="shared" si="17"/>
        <v>1</v>
      </c>
      <c r="X140" s="3258">
        <f>+T140-'Departmental PL'!V202</f>
        <v>1</v>
      </c>
      <c r="Y140" s="3258">
        <f>+U140-'Departmental PL'!W202</f>
        <v>0</v>
      </c>
      <c r="Z140" s="3312" t="s">
        <v>1753</v>
      </c>
      <c r="AB140" s="3228"/>
      <c r="AC140" s="3228">
        <f t="shared" si="9"/>
        <v>-1</v>
      </c>
      <c r="AD140" s="3228">
        <f t="shared" si="10"/>
        <v>0</v>
      </c>
      <c r="AF140" s="3233">
        <f t="shared" si="11"/>
        <v>0</v>
      </c>
      <c r="AG140" s="3233">
        <f t="shared" si="12"/>
        <v>0</v>
      </c>
      <c r="AH140" s="3223" t="b">
        <f t="shared" si="16"/>
        <v>1</v>
      </c>
      <c r="AI140" s="3259" t="s">
        <v>1543</v>
      </c>
      <c r="AJ140" s="3259" t="s">
        <v>1281</v>
      </c>
      <c r="AK140" s="3259" t="s">
        <v>1540</v>
      </c>
      <c r="AL140" s="3244">
        <v>3728</v>
      </c>
      <c r="AM140" s="3244">
        <v>3242</v>
      </c>
      <c r="AN140" s="3244">
        <v>7409</v>
      </c>
      <c r="AO140" s="3244">
        <v>6427</v>
      </c>
      <c r="AP140" s="3244">
        <v>5222666</v>
      </c>
      <c r="AQ140" s="3244">
        <v>4540323</v>
      </c>
      <c r="AR140" s="3244">
        <v>1868468</v>
      </c>
      <c r="AS140" s="3244">
        <v>1687598</v>
      </c>
      <c r="AT140" s="3244">
        <v>1530248</v>
      </c>
      <c r="AU140" s="3244">
        <v>1345246</v>
      </c>
      <c r="AV140" s="3244">
        <v>338448</v>
      </c>
      <c r="AW140" s="3244">
        <v>342213</v>
      </c>
      <c r="AX140" s="3244">
        <v>139670</v>
      </c>
      <c r="AY140" s="3244">
        <v>97901</v>
      </c>
      <c r="AZ140" s="3244">
        <v>345712</v>
      </c>
      <c r="BA140" s="3244">
        <v>278885</v>
      </c>
      <c r="BB140" s="3244">
        <v>-146548</v>
      </c>
      <c r="BC140" s="3244">
        <v>-34063</v>
      </c>
      <c r="BE140" s="3223">
        <f t="shared" si="15"/>
        <v>137</v>
      </c>
      <c r="BF140" s="3223" t="b">
        <f t="shared" si="14"/>
        <v>1</v>
      </c>
      <c r="BG140" s="3209" t="s">
        <v>1540</v>
      </c>
      <c r="BH140" s="3262">
        <v>3728</v>
      </c>
      <c r="BI140" s="3262">
        <v>3242</v>
      </c>
      <c r="BJ140" s="3262">
        <v>7409</v>
      </c>
      <c r="BK140" s="3262">
        <v>6427</v>
      </c>
      <c r="BL140" s="3262">
        <v>5222666</v>
      </c>
      <c r="BM140" s="3262">
        <v>4540323</v>
      </c>
      <c r="BN140" s="3262">
        <v>1868460</v>
      </c>
      <c r="BO140" s="3262">
        <v>1687636</v>
      </c>
      <c r="BP140" s="3262">
        <v>1530166</v>
      </c>
      <c r="BQ140" s="3262">
        <v>1345312</v>
      </c>
      <c r="BR140" s="3262">
        <v>338294</v>
      </c>
      <c r="BS140" s="3262">
        <v>342324</v>
      </c>
      <c r="BT140" s="3262">
        <v>139469</v>
      </c>
      <c r="BU140" s="3262">
        <v>97566</v>
      </c>
      <c r="BV140" s="3262">
        <v>345250</v>
      </c>
      <c r="BW140" s="3262">
        <v>278704</v>
      </c>
      <c r="BX140" s="3262">
        <v>-146425</v>
      </c>
      <c r="BY140" s="3262">
        <v>-33946</v>
      </c>
    </row>
    <row r="141" spans="1:77" ht="15.2" customHeight="1" x14ac:dyDescent="0.2">
      <c r="A141" s="3281" t="s">
        <v>1543</v>
      </c>
      <c r="B141" s="3255" t="s">
        <v>1543</v>
      </c>
      <c r="C141" s="3272" t="s">
        <v>1541</v>
      </c>
      <c r="D141" s="3256">
        <v>1677</v>
      </c>
      <c r="E141" s="3256">
        <v>1699</v>
      </c>
      <c r="F141" s="3256">
        <v>5173</v>
      </c>
      <c r="G141" s="3256">
        <v>5938</v>
      </c>
      <c r="H141" s="3256">
        <v>406208</v>
      </c>
      <c r="I141" s="3256">
        <v>431411</v>
      </c>
      <c r="J141" s="3256">
        <v>251123</v>
      </c>
      <c r="K141" s="3256">
        <v>259146</v>
      </c>
      <c r="L141" s="3256">
        <v>196261</v>
      </c>
      <c r="M141" s="3256">
        <v>217035</v>
      </c>
      <c r="N141" s="3256">
        <v>54862</v>
      </c>
      <c r="O141" s="3256">
        <v>42111</v>
      </c>
      <c r="P141" s="3256">
        <v>89041</v>
      </c>
      <c r="Q141" s="3256">
        <v>102580</v>
      </c>
      <c r="R141" s="3256">
        <v>177569</v>
      </c>
      <c r="S141" s="3256">
        <v>179545</v>
      </c>
      <c r="T141" s="3256">
        <v>-211748</v>
      </c>
      <c r="U141" s="3257">
        <v>-240014</v>
      </c>
      <c r="V141" s="3209" t="s">
        <v>1541</v>
      </c>
      <c r="W141" s="3223" t="b">
        <f t="shared" si="17"/>
        <v>1</v>
      </c>
      <c r="X141" s="3267">
        <f>+T141-'Departmental PL'!V203</f>
        <v>6855541.037960086</v>
      </c>
      <c r="Y141" s="3267">
        <f>+U141-'Departmental PL'!W203</f>
        <v>5898989.2484999998</v>
      </c>
      <c r="AB141" s="3228"/>
      <c r="AC141" s="3228">
        <f t="shared" si="9"/>
        <v>0</v>
      </c>
      <c r="AD141" s="3228">
        <f t="shared" si="10"/>
        <v>0</v>
      </c>
      <c r="AF141" s="3233">
        <f t="shared" si="11"/>
        <v>0</v>
      </c>
      <c r="AG141" s="3233">
        <f t="shared" si="12"/>
        <v>0</v>
      </c>
      <c r="AH141" s="3223" t="b">
        <f t="shared" si="16"/>
        <v>1</v>
      </c>
      <c r="AI141" s="3259" t="s">
        <v>1543</v>
      </c>
      <c r="AJ141" s="3259" t="s">
        <v>1281</v>
      </c>
      <c r="AK141" s="3259" t="s">
        <v>1541</v>
      </c>
      <c r="AL141" s="3244">
        <v>1299</v>
      </c>
      <c r="AM141" s="3244">
        <v>1446</v>
      </c>
      <c r="AN141" s="3244">
        <v>4668</v>
      </c>
      <c r="AO141" s="3244">
        <v>4670</v>
      </c>
      <c r="AP141" s="3244">
        <v>334774</v>
      </c>
      <c r="AQ141" s="3244">
        <v>298030</v>
      </c>
      <c r="AR141" s="3244">
        <v>215284</v>
      </c>
      <c r="AS141" s="3244">
        <v>164182</v>
      </c>
      <c r="AT141" s="3244">
        <v>147472</v>
      </c>
      <c r="AU141" s="3244">
        <v>97402</v>
      </c>
      <c r="AV141" s="3244">
        <v>67848</v>
      </c>
      <c r="AW141" s="3244">
        <v>67045</v>
      </c>
      <c r="AX141" s="3244">
        <v>68954</v>
      </c>
      <c r="AY141" s="3244">
        <v>48990</v>
      </c>
      <c r="AZ141" s="3244">
        <v>118209</v>
      </c>
      <c r="BA141" s="3244">
        <v>74042</v>
      </c>
      <c r="BB141" s="3244">
        <v>-119348</v>
      </c>
      <c r="BC141" s="3244">
        <v>-55870</v>
      </c>
      <c r="BE141" s="3223">
        <f t="shared" si="15"/>
        <v>138</v>
      </c>
      <c r="BF141" s="3223" t="b">
        <f t="shared" si="14"/>
        <v>1</v>
      </c>
      <c r="BG141" s="3209" t="s">
        <v>1541</v>
      </c>
      <c r="BH141" s="3262">
        <v>1299</v>
      </c>
      <c r="BI141" s="3262">
        <v>1446</v>
      </c>
      <c r="BJ141" s="3262">
        <v>4668</v>
      </c>
      <c r="BK141" s="3262">
        <v>4670</v>
      </c>
      <c r="BL141" s="3262">
        <v>334771</v>
      </c>
      <c r="BM141" s="3262">
        <v>298033</v>
      </c>
      <c r="BN141" s="3262">
        <v>215264</v>
      </c>
      <c r="BO141" s="3262">
        <v>164358</v>
      </c>
      <c r="BP141" s="3262">
        <v>147340</v>
      </c>
      <c r="BQ141" s="3262">
        <v>97239</v>
      </c>
      <c r="BR141" s="3262">
        <v>67924</v>
      </c>
      <c r="BS141" s="3262">
        <v>67119</v>
      </c>
      <c r="BT141" s="3262">
        <v>69044</v>
      </c>
      <c r="BU141" s="3262">
        <v>48931</v>
      </c>
      <c r="BV141" s="3262">
        <v>118185</v>
      </c>
      <c r="BW141" s="3262">
        <v>73990</v>
      </c>
      <c r="BX141" s="3262">
        <v>-119305</v>
      </c>
      <c r="BY141" s="3262">
        <v>-55803</v>
      </c>
    </row>
    <row r="142" spans="1:77" ht="15.2" customHeight="1" x14ac:dyDescent="0.2">
      <c r="A142" s="3311" t="s">
        <v>1788</v>
      </c>
      <c r="B142" s="3255" t="s">
        <v>1543</v>
      </c>
      <c r="C142" s="3272" t="s">
        <v>1780</v>
      </c>
      <c r="D142" s="3256">
        <v>214</v>
      </c>
      <c r="E142" s="3256">
        <v>142</v>
      </c>
      <c r="F142" s="3256">
        <v>218</v>
      </c>
      <c r="G142" s="3256">
        <v>153</v>
      </c>
      <c r="H142" s="3256">
        <v>36351</v>
      </c>
      <c r="I142" s="3256">
        <v>25926</v>
      </c>
      <c r="J142" s="3256">
        <v>17354</v>
      </c>
      <c r="K142" s="3256">
        <v>11695</v>
      </c>
      <c r="L142" s="3256">
        <v>68531</v>
      </c>
      <c r="M142" s="3256">
        <v>81817</v>
      </c>
      <c r="N142" s="3256">
        <v>-51178</v>
      </c>
      <c r="O142" s="3256">
        <v>-70122</v>
      </c>
      <c r="P142" s="3256">
        <v>825</v>
      </c>
      <c r="Q142" s="3256">
        <v>8</v>
      </c>
      <c r="R142" s="3256">
        <v>10303</v>
      </c>
      <c r="S142" s="3256">
        <v>14316</v>
      </c>
      <c r="T142" s="3256">
        <v>-62306</v>
      </c>
      <c r="U142" s="3257">
        <v>-84447</v>
      </c>
      <c r="V142" s="3209" t="s">
        <v>1780</v>
      </c>
      <c r="W142" s="3223" t="b">
        <f t="shared" si="17"/>
        <v>1</v>
      </c>
      <c r="X142" s="3267">
        <f>+T142-'Departmental PL'!V205</f>
        <v>196035.17281144834</v>
      </c>
      <c r="Y142" s="3267">
        <f>+U142-'Departmental PL'!W205</f>
        <v>101327.21680000002</v>
      </c>
      <c r="Z142" s="3312" t="s">
        <v>1753</v>
      </c>
      <c r="AC142" s="3228">
        <f t="shared" ref="AC142:AC179" si="20">+J142-L142-N142</f>
        <v>1</v>
      </c>
      <c r="AD142" s="3228">
        <f t="shared" ref="AD142:AD179" si="21">+K142-M142-O142</f>
        <v>0</v>
      </c>
      <c r="AF142" s="3233">
        <f t="shared" ref="AF142:AF207" si="22">+N142-P142-R142-T142</f>
        <v>0</v>
      </c>
      <c r="AG142" s="3233">
        <f t="shared" ref="AG142:AG207" si="23">+O142-Q142-S142-U142</f>
        <v>1</v>
      </c>
      <c r="AH142" s="3223" t="b">
        <f t="shared" si="16"/>
        <v>1</v>
      </c>
      <c r="AI142" s="3259" t="s">
        <v>1543</v>
      </c>
      <c r="AJ142" s="3259" t="s">
        <v>1281</v>
      </c>
      <c r="AK142" s="3259" t="s">
        <v>1780</v>
      </c>
      <c r="AL142" s="3244">
        <v>84</v>
      </c>
      <c r="AM142" s="3244">
        <v>0</v>
      </c>
      <c r="AN142" s="3244">
        <v>94</v>
      </c>
      <c r="AP142" s="3244">
        <v>13920</v>
      </c>
      <c r="AR142" s="3244">
        <v>6644</v>
      </c>
      <c r="AT142" s="3244">
        <v>26866</v>
      </c>
      <c r="AV142" s="3244">
        <v>-20204</v>
      </c>
      <c r="AX142" s="3244">
        <v>0</v>
      </c>
      <c r="AZ142" s="3244">
        <v>5198</v>
      </c>
      <c r="BB142" s="3244">
        <v>-25382</v>
      </c>
      <c r="BE142" s="3223">
        <f t="shared" si="15"/>
        <v>139</v>
      </c>
      <c r="BF142" s="3223" t="b">
        <f t="shared" ref="BF142:BF207" si="24">C142=BG142</f>
        <v>1</v>
      </c>
      <c r="BG142" s="3209" t="s">
        <v>1780</v>
      </c>
      <c r="BH142" s="3269">
        <v>84</v>
      </c>
      <c r="BI142" s="3269">
        <v>0</v>
      </c>
      <c r="BJ142" s="3269">
        <v>94</v>
      </c>
      <c r="BK142" s="3269" t="s">
        <v>1196</v>
      </c>
      <c r="BL142" s="3262">
        <v>13920</v>
      </c>
      <c r="BM142" s="3269" t="s">
        <v>1196</v>
      </c>
      <c r="BN142" s="3262">
        <v>6640</v>
      </c>
      <c r="BO142" s="3269" t="s">
        <v>1196</v>
      </c>
      <c r="BP142" s="3262">
        <v>26840</v>
      </c>
      <c r="BQ142" s="3269" t="s">
        <v>1196</v>
      </c>
      <c r="BR142" s="3262">
        <v>-20200</v>
      </c>
      <c r="BS142" s="3269" t="s">
        <v>1196</v>
      </c>
      <c r="BT142" s="3269">
        <v>1</v>
      </c>
      <c r="BU142" s="3269" t="s">
        <v>1196</v>
      </c>
      <c r="BV142" s="3262">
        <v>5186</v>
      </c>
      <c r="BW142" s="3269" t="s">
        <v>1196</v>
      </c>
      <c r="BX142" s="3262">
        <v>-25388</v>
      </c>
      <c r="BY142" s="3269" t="s">
        <v>1196</v>
      </c>
    </row>
    <row r="143" spans="1:77" s="3446" customFormat="1" ht="15.2" customHeight="1" x14ac:dyDescent="0.2">
      <c r="A143" s="3522" t="s">
        <v>1789</v>
      </c>
      <c r="B143" s="3477" t="s">
        <v>1543</v>
      </c>
      <c r="C143" s="3478" t="s">
        <v>2608</v>
      </c>
      <c r="D143" s="3477">
        <v>22457</v>
      </c>
      <c r="E143" s="3477">
        <v>21766</v>
      </c>
      <c r="F143" s="3477">
        <v>80090</v>
      </c>
      <c r="G143" s="3477">
        <v>88395</v>
      </c>
      <c r="H143" s="3477">
        <v>24180667</v>
      </c>
      <c r="I143" s="3477">
        <v>23429486</v>
      </c>
      <c r="J143" s="3477">
        <v>9292064</v>
      </c>
      <c r="K143" s="3477">
        <v>9184710</v>
      </c>
      <c r="L143" s="3477">
        <v>5684503</v>
      </c>
      <c r="M143" s="3477">
        <v>5759086</v>
      </c>
      <c r="N143" s="3477">
        <v>3607561</v>
      </c>
      <c r="O143" s="3477">
        <v>3425625</v>
      </c>
      <c r="P143" s="3477">
        <v>616848</v>
      </c>
      <c r="Q143" s="3477">
        <v>616196</v>
      </c>
      <c r="R143" s="3477">
        <v>1152288</v>
      </c>
      <c r="S143" s="3477">
        <v>1210947</v>
      </c>
      <c r="T143" s="3477">
        <v>1838424</v>
      </c>
      <c r="U143" s="3477">
        <v>1598482</v>
      </c>
      <c r="V143" s="3479" t="s">
        <v>2608</v>
      </c>
      <c r="W143" s="3446" t="b">
        <f t="shared" si="17"/>
        <v>1</v>
      </c>
      <c r="X143" s="3486">
        <f>+T143-'Departmental PL'!V206</f>
        <v>8468692.2625852805</v>
      </c>
      <c r="Y143" s="3486">
        <f>+U143-'Departmental PL'!W206</f>
        <v>6245940.985299998</v>
      </c>
      <c r="Z143" s="3523" t="s">
        <v>1753</v>
      </c>
      <c r="AC143" s="3446">
        <f t="shared" si="20"/>
        <v>0</v>
      </c>
      <c r="AD143" s="3446">
        <f t="shared" si="21"/>
        <v>-1</v>
      </c>
      <c r="AF143" s="3446">
        <f t="shared" si="22"/>
        <v>1</v>
      </c>
      <c r="AG143" s="3446">
        <f t="shared" si="23"/>
        <v>0</v>
      </c>
      <c r="AH143" s="3446" t="b">
        <f t="shared" si="16"/>
        <v>0</v>
      </c>
      <c r="AI143" s="3480" t="s">
        <v>1543</v>
      </c>
      <c r="AJ143" s="3480" t="s">
        <v>1281</v>
      </c>
      <c r="AK143" s="3480" t="s">
        <v>2031</v>
      </c>
      <c r="AL143" s="3480">
        <v>16124</v>
      </c>
      <c r="AM143" s="3480">
        <v>15425</v>
      </c>
      <c r="AN143" s="3480">
        <v>65550</v>
      </c>
      <c r="AO143" s="3480">
        <v>63728</v>
      </c>
      <c r="AP143" s="3480">
        <v>17617833</v>
      </c>
      <c r="AQ143" s="3480">
        <v>16043287</v>
      </c>
      <c r="AR143" s="3480">
        <v>7037435</v>
      </c>
      <c r="AS143" s="3480">
        <v>6666000</v>
      </c>
      <c r="AT143" s="3480">
        <v>5223556</v>
      </c>
      <c r="AU143" s="3480">
        <v>3789751</v>
      </c>
      <c r="AV143" s="3480">
        <v>1813092</v>
      </c>
      <c r="AW143" s="3480">
        <v>2876034</v>
      </c>
      <c r="AX143" s="3480">
        <v>459508</v>
      </c>
      <c r="AY143" s="3480">
        <v>323825</v>
      </c>
      <c r="AZ143" s="3480">
        <v>958757</v>
      </c>
      <c r="BA143" s="3480">
        <v>575571</v>
      </c>
      <c r="BB143" s="3480">
        <v>395473</v>
      </c>
      <c r="BC143" s="3480">
        <v>1977025</v>
      </c>
      <c r="BE143" s="3446">
        <f t="shared" ref="BE143:BE208" si="25">BE142+1</f>
        <v>140</v>
      </c>
      <c r="BF143" s="3446" t="b">
        <f t="shared" si="24"/>
        <v>0</v>
      </c>
      <c r="BG143" s="3481" t="s">
        <v>1543</v>
      </c>
      <c r="BH143" s="3467">
        <v>16124</v>
      </c>
      <c r="BI143" s="3467">
        <v>15425</v>
      </c>
      <c r="BJ143" s="3467">
        <v>65550</v>
      </c>
      <c r="BK143" s="3467">
        <v>63728</v>
      </c>
      <c r="BL143" s="3467">
        <v>17617918</v>
      </c>
      <c r="BM143" s="3467">
        <v>16043419</v>
      </c>
      <c r="BN143" s="3467">
        <v>7037724</v>
      </c>
      <c r="BO143" s="3467">
        <v>6666128</v>
      </c>
      <c r="BP143" s="3467">
        <v>5224141</v>
      </c>
      <c r="BQ143" s="3467">
        <v>3789993</v>
      </c>
      <c r="BR143" s="3467">
        <v>1813583</v>
      </c>
      <c r="BS143" s="3467">
        <v>2876135</v>
      </c>
      <c r="BT143" s="3467">
        <v>460083</v>
      </c>
      <c r="BU143" s="3467">
        <v>323283</v>
      </c>
      <c r="BV143" s="3467">
        <v>957909</v>
      </c>
      <c r="BW143" s="3467">
        <v>575464</v>
      </c>
      <c r="BX143" s="3467">
        <v>395592</v>
      </c>
      <c r="BY143" s="3467">
        <v>1977388</v>
      </c>
    </row>
    <row r="144" spans="1:77" ht="15.2" customHeight="1" x14ac:dyDescent="0.2">
      <c r="A144" s="3311" t="s">
        <v>1790</v>
      </c>
      <c r="B144" s="3255" t="s">
        <v>1543</v>
      </c>
      <c r="C144" s="3272" t="s">
        <v>1788</v>
      </c>
      <c r="D144" s="3256">
        <v>77</v>
      </c>
      <c r="E144" s="3256">
        <v>90</v>
      </c>
      <c r="F144" s="3256">
        <v>91</v>
      </c>
      <c r="G144" s="3256">
        <v>105</v>
      </c>
      <c r="H144" s="3256">
        <v>124580</v>
      </c>
      <c r="I144" s="3256">
        <v>138770</v>
      </c>
      <c r="J144" s="3256">
        <v>47101</v>
      </c>
      <c r="K144" s="3256">
        <v>56816</v>
      </c>
      <c r="L144" s="3256">
        <v>63797</v>
      </c>
      <c r="M144" s="3256">
        <v>69059</v>
      </c>
      <c r="N144" s="3256">
        <v>-16696</v>
      </c>
      <c r="O144" s="3256">
        <v>-12243</v>
      </c>
      <c r="P144" s="3256">
        <v>6949</v>
      </c>
      <c r="Q144" s="3256">
        <v>6951</v>
      </c>
      <c r="R144" s="3256">
        <v>46616</v>
      </c>
      <c r="S144" s="3256">
        <v>37767</v>
      </c>
      <c r="T144" s="3256">
        <v>-70261</v>
      </c>
      <c r="U144" s="3256">
        <v>-56961</v>
      </c>
      <c r="V144" s="3209" t="s">
        <v>1788</v>
      </c>
      <c r="W144" s="3223" t="b">
        <f t="shared" si="17"/>
        <v>1</v>
      </c>
      <c r="X144" s="3258">
        <f>+T144-'Departmental PL'!V207</f>
        <v>0</v>
      </c>
      <c r="Y144" s="3258">
        <f>+U144-'Departmental PL'!W207</f>
        <v>0</v>
      </c>
      <c r="Z144" s="3312" t="s">
        <v>1753</v>
      </c>
      <c r="AC144" s="3228">
        <f t="shared" si="20"/>
        <v>0</v>
      </c>
      <c r="AD144" s="3228">
        <f t="shared" si="21"/>
        <v>0</v>
      </c>
      <c r="AF144" s="3233">
        <f t="shared" si="22"/>
        <v>0</v>
      </c>
      <c r="AG144" s="3233">
        <f t="shared" si="23"/>
        <v>0</v>
      </c>
      <c r="AH144" s="3223" t="b">
        <f t="shared" si="16"/>
        <v>1</v>
      </c>
      <c r="AI144" s="3259" t="s">
        <v>1543</v>
      </c>
      <c r="AJ144" s="3259" t="s">
        <v>767</v>
      </c>
      <c r="AK144" s="3259" t="s">
        <v>1788</v>
      </c>
      <c r="AL144" s="3244">
        <v>76</v>
      </c>
      <c r="AM144" s="3244">
        <v>0</v>
      </c>
      <c r="AN144" s="3244">
        <v>88</v>
      </c>
      <c r="AP144" s="3244">
        <v>115890</v>
      </c>
      <c r="AR144" s="3244">
        <v>48460</v>
      </c>
      <c r="AT144" s="3244">
        <v>59156</v>
      </c>
      <c r="AV144" s="3244">
        <v>-10687</v>
      </c>
      <c r="AX144" s="3244">
        <v>6114</v>
      </c>
      <c r="AZ144" s="3244">
        <v>30944</v>
      </c>
      <c r="BB144" s="3244">
        <v>-47744</v>
      </c>
      <c r="BE144" s="3223">
        <f t="shared" si="25"/>
        <v>141</v>
      </c>
      <c r="BF144" s="3223" t="b">
        <f t="shared" si="24"/>
        <v>1</v>
      </c>
      <c r="BG144" s="3269" t="s">
        <v>1788</v>
      </c>
      <c r="BH144" s="3269">
        <v>76</v>
      </c>
      <c r="BI144" s="3269">
        <v>0</v>
      </c>
      <c r="BJ144" s="3269">
        <v>88</v>
      </c>
      <c r="BK144" s="3269" t="s">
        <v>1196</v>
      </c>
      <c r="BL144" s="3262">
        <v>115890</v>
      </c>
      <c r="BM144" s="3269" t="s">
        <v>1196</v>
      </c>
      <c r="BN144" s="3262">
        <v>48459</v>
      </c>
      <c r="BO144" s="3269" t="s">
        <v>1196</v>
      </c>
      <c r="BP144" s="3262">
        <v>59139</v>
      </c>
      <c r="BQ144" s="3269" t="s">
        <v>1196</v>
      </c>
      <c r="BR144" s="3262">
        <v>-10680</v>
      </c>
      <c r="BS144" s="3269" t="s">
        <v>1196</v>
      </c>
      <c r="BT144" s="3262">
        <v>6099</v>
      </c>
      <c r="BU144" s="3269" t="s">
        <v>1196</v>
      </c>
      <c r="BV144" s="3262">
        <v>30959</v>
      </c>
      <c r="BW144" s="3269" t="s">
        <v>1196</v>
      </c>
      <c r="BX144" s="3262">
        <v>-47738</v>
      </c>
      <c r="BY144" s="3269" t="s">
        <v>1196</v>
      </c>
    </row>
    <row r="145" spans="1:77" ht="15.2" customHeight="1" x14ac:dyDescent="0.2">
      <c r="A145" s="3311" t="s">
        <v>1791</v>
      </c>
      <c r="B145" s="3255" t="s">
        <v>1543</v>
      </c>
      <c r="C145" s="3272" t="s">
        <v>1789</v>
      </c>
      <c r="D145" s="3256">
        <v>97</v>
      </c>
      <c r="E145" s="3256">
        <v>72</v>
      </c>
      <c r="F145" s="3256">
        <v>107</v>
      </c>
      <c r="G145" s="3256">
        <v>87</v>
      </c>
      <c r="H145" s="3256">
        <v>141820</v>
      </c>
      <c r="I145" s="3256">
        <v>100450</v>
      </c>
      <c r="J145" s="3256">
        <v>59689</v>
      </c>
      <c r="K145" s="3256">
        <v>36744</v>
      </c>
      <c r="L145" s="3256">
        <v>60462</v>
      </c>
      <c r="M145" s="3256">
        <v>43236</v>
      </c>
      <c r="N145" s="3256">
        <v>-773</v>
      </c>
      <c r="O145" s="3256">
        <v>-6493</v>
      </c>
      <c r="P145" s="3256">
        <v>8840</v>
      </c>
      <c r="Q145" s="3256">
        <v>5803</v>
      </c>
      <c r="R145" s="3256">
        <v>46969</v>
      </c>
      <c r="S145" s="3256">
        <v>24720</v>
      </c>
      <c r="T145" s="3256">
        <v>-56582</v>
      </c>
      <c r="U145" s="3256">
        <v>-37015</v>
      </c>
      <c r="V145" s="3209" t="s">
        <v>1789</v>
      </c>
      <c r="W145" s="3223" t="b">
        <f t="shared" si="17"/>
        <v>1</v>
      </c>
      <c r="X145" s="3258">
        <f>+T145-'Departmental PL'!V208</f>
        <v>0</v>
      </c>
      <c r="Y145" s="3258">
        <f>+U145-'Departmental PL'!W208</f>
        <v>0</v>
      </c>
      <c r="Z145" s="3312" t="s">
        <v>1753</v>
      </c>
      <c r="AC145" s="3228">
        <f t="shared" si="20"/>
        <v>0</v>
      </c>
      <c r="AD145" s="3228">
        <f t="shared" si="21"/>
        <v>1</v>
      </c>
      <c r="AF145" s="3233">
        <f t="shared" si="22"/>
        <v>0</v>
      </c>
      <c r="AG145" s="3233">
        <f t="shared" si="23"/>
        <v>-1</v>
      </c>
      <c r="AH145" s="3223" t="b">
        <f t="shared" si="16"/>
        <v>1</v>
      </c>
      <c r="AI145" s="3259" t="s">
        <v>1543</v>
      </c>
      <c r="AJ145" s="3259" t="s">
        <v>767</v>
      </c>
      <c r="AK145" s="3259" t="s">
        <v>1789</v>
      </c>
      <c r="AL145" s="3244">
        <v>62</v>
      </c>
      <c r="AM145" s="3244">
        <v>0</v>
      </c>
      <c r="AN145" s="3244">
        <v>70</v>
      </c>
      <c r="AP145" s="3244">
        <v>79450</v>
      </c>
      <c r="AR145" s="3244">
        <v>29007</v>
      </c>
      <c r="AT145" s="3244">
        <v>35505</v>
      </c>
      <c r="AV145" s="3244">
        <v>-6499</v>
      </c>
      <c r="AX145" s="3244">
        <v>4859</v>
      </c>
      <c r="AZ145" s="3244">
        <v>19828</v>
      </c>
      <c r="BB145" s="3244">
        <v>-31186</v>
      </c>
      <c r="BE145" s="3223">
        <f t="shared" si="25"/>
        <v>142</v>
      </c>
      <c r="BF145" s="3223" t="b">
        <f t="shared" si="24"/>
        <v>1</v>
      </c>
      <c r="BG145" s="3269" t="s">
        <v>1789</v>
      </c>
      <c r="BH145" s="3269">
        <v>62</v>
      </c>
      <c r="BI145" s="3269">
        <v>0</v>
      </c>
      <c r="BJ145" s="3269">
        <v>70</v>
      </c>
      <c r="BK145" s="3269" t="s">
        <v>1196</v>
      </c>
      <c r="BL145" s="3262">
        <v>79450</v>
      </c>
      <c r="BM145" s="3269" t="s">
        <v>1196</v>
      </c>
      <c r="BN145" s="3262">
        <v>29009</v>
      </c>
      <c r="BO145" s="3269" t="s">
        <v>1196</v>
      </c>
      <c r="BP145" s="3262">
        <v>35507</v>
      </c>
      <c r="BQ145" s="3269" t="s">
        <v>1196</v>
      </c>
      <c r="BR145" s="3262">
        <v>-6498</v>
      </c>
      <c r="BS145" s="3269" t="s">
        <v>1196</v>
      </c>
      <c r="BT145" s="3262">
        <v>4857</v>
      </c>
      <c r="BU145" s="3269" t="s">
        <v>1196</v>
      </c>
      <c r="BV145" s="3262">
        <v>19829</v>
      </c>
      <c r="BW145" s="3269" t="s">
        <v>1196</v>
      </c>
      <c r="BX145" s="3262">
        <v>-31184</v>
      </c>
      <c r="BY145" s="3269" t="s">
        <v>1196</v>
      </c>
    </row>
    <row r="146" spans="1:77" ht="15.2" customHeight="1" x14ac:dyDescent="0.2">
      <c r="A146" s="3254" t="s">
        <v>1536</v>
      </c>
      <c r="B146" s="3255" t="s">
        <v>1543</v>
      </c>
      <c r="C146" s="3272" t="s">
        <v>1790</v>
      </c>
      <c r="D146" s="3256">
        <v>80</v>
      </c>
      <c r="E146" s="3256">
        <v>93</v>
      </c>
      <c r="F146" s="3256">
        <v>80</v>
      </c>
      <c r="G146" s="3256">
        <v>96</v>
      </c>
      <c r="H146" s="3256">
        <v>114240</v>
      </c>
      <c r="I146" s="3256">
        <v>131180</v>
      </c>
      <c r="J146" s="3256">
        <v>48601</v>
      </c>
      <c r="K146" s="3256">
        <v>52470</v>
      </c>
      <c r="L146" s="3256">
        <v>48437</v>
      </c>
      <c r="M146" s="3256">
        <v>60112</v>
      </c>
      <c r="N146" s="3256">
        <v>164</v>
      </c>
      <c r="O146" s="3256">
        <v>-7641</v>
      </c>
      <c r="P146" s="3256">
        <v>7678</v>
      </c>
      <c r="Q146" s="3256">
        <v>7491</v>
      </c>
      <c r="R146" s="3256">
        <v>36997</v>
      </c>
      <c r="S146" s="3256">
        <v>31672</v>
      </c>
      <c r="T146" s="3256">
        <v>-44510</v>
      </c>
      <c r="U146" s="3256">
        <v>-46805</v>
      </c>
      <c r="V146" s="3209" t="s">
        <v>1790</v>
      </c>
      <c r="W146" s="3223" t="b">
        <f t="shared" si="17"/>
        <v>1</v>
      </c>
      <c r="X146" s="3258">
        <f>+T146-'Departmental PL'!V209</f>
        <v>1</v>
      </c>
      <c r="Y146" s="3258">
        <f>+U146-'Departmental PL'!W209</f>
        <v>0</v>
      </c>
      <c r="AC146" s="3228">
        <f t="shared" si="20"/>
        <v>0</v>
      </c>
      <c r="AD146" s="3228">
        <f t="shared" si="21"/>
        <v>-1</v>
      </c>
      <c r="AF146" s="3233">
        <f t="shared" si="22"/>
        <v>-1</v>
      </c>
      <c r="AG146" s="3233">
        <f t="shared" si="23"/>
        <v>1</v>
      </c>
      <c r="AH146" s="3223" t="b">
        <f t="shared" si="16"/>
        <v>1</v>
      </c>
      <c r="AI146" s="3259" t="s">
        <v>1543</v>
      </c>
      <c r="AJ146" s="3259" t="s">
        <v>767</v>
      </c>
      <c r="AK146" s="3259" t="s">
        <v>1790</v>
      </c>
      <c r="AL146" s="3244">
        <v>68</v>
      </c>
      <c r="AM146" s="3244">
        <v>0</v>
      </c>
      <c r="AN146" s="3244">
        <v>70</v>
      </c>
      <c r="AP146" s="3244">
        <v>94780</v>
      </c>
      <c r="AR146" s="3244">
        <v>38495</v>
      </c>
      <c r="AT146" s="3244">
        <v>40107</v>
      </c>
      <c r="AV146" s="3244">
        <v>-1613</v>
      </c>
      <c r="AX146" s="3244">
        <v>4902</v>
      </c>
      <c r="AZ146" s="3244">
        <v>20230</v>
      </c>
      <c r="BB146" s="3244">
        <v>-26753</v>
      </c>
      <c r="BE146" s="3223">
        <f t="shared" si="25"/>
        <v>143</v>
      </c>
      <c r="BF146" s="3223" t="b">
        <f t="shared" si="24"/>
        <v>1</v>
      </c>
      <c r="BG146" s="3269" t="s">
        <v>1790</v>
      </c>
      <c r="BH146" s="3269">
        <v>68</v>
      </c>
      <c r="BI146" s="3269">
        <v>0</v>
      </c>
      <c r="BJ146" s="3269">
        <v>70</v>
      </c>
      <c r="BK146" s="3269" t="s">
        <v>1196</v>
      </c>
      <c r="BL146" s="3262">
        <v>94780</v>
      </c>
      <c r="BM146" s="3269" t="s">
        <v>1196</v>
      </c>
      <c r="BN146" s="3262">
        <v>38501</v>
      </c>
      <c r="BO146" s="3269" t="s">
        <v>1196</v>
      </c>
      <c r="BP146" s="3262">
        <v>40110</v>
      </c>
      <c r="BQ146" s="3269" t="s">
        <v>1196</v>
      </c>
      <c r="BR146" s="3262">
        <v>-1609</v>
      </c>
      <c r="BS146" s="3269" t="s">
        <v>1196</v>
      </c>
      <c r="BT146" s="3262">
        <v>4927</v>
      </c>
      <c r="BU146" s="3269" t="s">
        <v>1196</v>
      </c>
      <c r="BV146" s="3262">
        <v>20220</v>
      </c>
      <c r="BW146" s="3269" t="s">
        <v>1196</v>
      </c>
      <c r="BX146" s="3262">
        <v>-26756</v>
      </c>
      <c r="BY146" s="3269" t="s">
        <v>1196</v>
      </c>
    </row>
    <row r="147" spans="1:77" ht="15.2" customHeight="1" x14ac:dyDescent="0.2">
      <c r="A147" s="3254" t="s">
        <v>1537</v>
      </c>
      <c r="B147" s="3255" t="s">
        <v>1543</v>
      </c>
      <c r="C147" s="3272" t="s">
        <v>1791</v>
      </c>
      <c r="D147" s="3256">
        <v>67</v>
      </c>
      <c r="E147" s="3256">
        <v>71</v>
      </c>
      <c r="F147" s="3256">
        <v>74</v>
      </c>
      <c r="G147" s="3256">
        <v>84</v>
      </c>
      <c r="H147" s="3256">
        <v>97370</v>
      </c>
      <c r="I147" s="3256">
        <v>107380</v>
      </c>
      <c r="J147" s="3256">
        <v>37368</v>
      </c>
      <c r="K147" s="3256">
        <v>42341</v>
      </c>
      <c r="L147" s="3256">
        <v>47198</v>
      </c>
      <c r="M147" s="3256">
        <v>46221</v>
      </c>
      <c r="N147" s="3256">
        <v>-9830</v>
      </c>
      <c r="O147" s="3256">
        <v>-3881</v>
      </c>
      <c r="P147" s="3256">
        <v>4676</v>
      </c>
      <c r="Q147" s="3256">
        <v>4408</v>
      </c>
      <c r="R147" s="3256">
        <v>33758</v>
      </c>
      <c r="S147" s="3256">
        <v>24981</v>
      </c>
      <c r="T147" s="3256">
        <v>-48264</v>
      </c>
      <c r="U147" s="3256">
        <v>-33269</v>
      </c>
      <c r="V147" s="3209" t="s">
        <v>1791</v>
      </c>
      <c r="W147" s="3223" t="b">
        <f t="shared" si="17"/>
        <v>1</v>
      </c>
      <c r="X147" s="3258">
        <f>+T147-'Departmental PL'!V210</f>
        <v>0</v>
      </c>
      <c r="Y147" s="3258">
        <f>+U147-'Departmental PL'!W210</f>
        <v>0</v>
      </c>
      <c r="Z147" s="3332"/>
      <c r="AC147" s="3228">
        <f t="shared" si="20"/>
        <v>0</v>
      </c>
      <c r="AD147" s="3228">
        <f t="shared" si="21"/>
        <v>1</v>
      </c>
      <c r="AF147" s="3233">
        <f t="shared" si="22"/>
        <v>0</v>
      </c>
      <c r="AG147" s="3233">
        <f t="shared" si="23"/>
        <v>-1</v>
      </c>
      <c r="AH147" s="3223" t="b">
        <f t="shared" si="16"/>
        <v>1</v>
      </c>
      <c r="AI147" s="3259" t="s">
        <v>1543</v>
      </c>
      <c r="AJ147" s="3259" t="s">
        <v>767</v>
      </c>
      <c r="AK147" s="3259" t="s">
        <v>1791</v>
      </c>
      <c r="AL147" s="3244">
        <v>55</v>
      </c>
      <c r="AM147" s="3244">
        <v>0</v>
      </c>
      <c r="AN147" s="3244">
        <v>61</v>
      </c>
      <c r="AP147" s="3244">
        <v>76580</v>
      </c>
      <c r="AR147" s="3244">
        <v>32941</v>
      </c>
      <c r="AT147" s="3244">
        <v>33506</v>
      </c>
      <c r="AV147" s="3244">
        <v>-539</v>
      </c>
      <c r="AX147" s="3244">
        <v>3303</v>
      </c>
      <c r="AZ147" s="3244">
        <v>17640</v>
      </c>
      <c r="BB147" s="3244">
        <v>-21468</v>
      </c>
      <c r="BE147" s="3223">
        <f t="shared" si="25"/>
        <v>144</v>
      </c>
      <c r="BF147" s="3223" t="b">
        <f t="shared" si="24"/>
        <v>1</v>
      </c>
      <c r="BG147" s="3269" t="s">
        <v>1791</v>
      </c>
      <c r="BH147" s="3269">
        <v>55</v>
      </c>
      <c r="BI147" s="3269">
        <v>0</v>
      </c>
      <c r="BJ147" s="3269">
        <v>61</v>
      </c>
      <c r="BK147" s="3269" t="s">
        <v>1196</v>
      </c>
      <c r="BL147" s="3262">
        <v>76580</v>
      </c>
      <c r="BM147" s="3269" t="s">
        <v>1196</v>
      </c>
      <c r="BN147" s="3262">
        <v>32943</v>
      </c>
      <c r="BO147" s="3269" t="s">
        <v>1196</v>
      </c>
      <c r="BP147" s="3262">
        <v>33487</v>
      </c>
      <c r="BQ147" s="3269" t="s">
        <v>1196</v>
      </c>
      <c r="BR147" s="3269">
        <v>-544</v>
      </c>
      <c r="BS147" s="3269" t="s">
        <v>1196</v>
      </c>
      <c r="BT147" s="3262">
        <v>3289</v>
      </c>
      <c r="BU147" s="3269" t="s">
        <v>1196</v>
      </c>
      <c r="BV147" s="3262">
        <v>17634</v>
      </c>
      <c r="BW147" s="3269" t="s">
        <v>1196</v>
      </c>
      <c r="BX147" s="3262">
        <v>-21466</v>
      </c>
      <c r="BY147" s="3269" t="s">
        <v>1196</v>
      </c>
    </row>
    <row r="148" spans="1:77" ht="15.2" customHeight="1" x14ac:dyDescent="0.2">
      <c r="A148" s="3254" t="s">
        <v>1538</v>
      </c>
      <c r="B148" s="3255" t="s">
        <v>1543</v>
      </c>
      <c r="C148" s="3272" t="s">
        <v>1536</v>
      </c>
      <c r="D148" s="3256">
        <v>4</v>
      </c>
      <c r="E148" s="3256">
        <v>2</v>
      </c>
      <c r="F148" s="3256">
        <v>4</v>
      </c>
      <c r="G148" s="3256">
        <v>2</v>
      </c>
      <c r="H148" s="3256">
        <v>11684</v>
      </c>
      <c r="I148" s="3256">
        <v>4946</v>
      </c>
      <c r="J148" s="3256">
        <v>4113</v>
      </c>
      <c r="K148" s="3256">
        <v>2644</v>
      </c>
      <c r="L148" s="3256">
        <v>1575</v>
      </c>
      <c r="M148" s="3256">
        <v>744</v>
      </c>
      <c r="N148" s="3256">
        <v>2538</v>
      </c>
      <c r="O148" s="3256">
        <v>1900</v>
      </c>
      <c r="P148" s="3256">
        <v>218</v>
      </c>
      <c r="Q148" s="3256">
        <v>116</v>
      </c>
      <c r="R148" s="3256">
        <v>579</v>
      </c>
      <c r="S148" s="3256">
        <v>337</v>
      </c>
      <c r="T148" s="3256">
        <v>1741</v>
      </c>
      <c r="U148" s="3256">
        <v>1447</v>
      </c>
      <c r="V148" s="3209" t="s">
        <v>1536</v>
      </c>
      <c r="W148" s="3223" t="b">
        <f t="shared" si="17"/>
        <v>1</v>
      </c>
      <c r="X148" s="3258">
        <f>+T148-'Departmental PL'!V211</f>
        <v>0</v>
      </c>
      <c r="Y148" s="3258">
        <f>+U148-'Departmental PL'!W211</f>
        <v>0</v>
      </c>
      <c r="Z148" s="3332"/>
      <c r="AC148" s="3228">
        <f t="shared" si="20"/>
        <v>0</v>
      </c>
      <c r="AD148" s="3228">
        <f t="shared" si="21"/>
        <v>0</v>
      </c>
      <c r="AF148" s="3233">
        <f t="shared" si="22"/>
        <v>0</v>
      </c>
      <c r="AG148" s="3233">
        <f t="shared" si="23"/>
        <v>0</v>
      </c>
      <c r="AH148" s="3223" t="b">
        <f t="shared" si="16"/>
        <v>1</v>
      </c>
      <c r="AI148" s="3259" t="s">
        <v>1543</v>
      </c>
      <c r="AJ148" s="3259" t="s">
        <v>767</v>
      </c>
      <c r="AK148" s="3259" t="s">
        <v>1536</v>
      </c>
      <c r="AL148" s="3244">
        <v>2</v>
      </c>
      <c r="AM148" s="3244">
        <v>4</v>
      </c>
      <c r="AN148" s="3244">
        <v>2</v>
      </c>
      <c r="AO148" s="3244">
        <v>4</v>
      </c>
      <c r="AP148" s="3244">
        <v>4946</v>
      </c>
      <c r="AQ148" s="3244">
        <v>8116</v>
      </c>
      <c r="AR148" s="3244">
        <v>2643</v>
      </c>
      <c r="AS148" s="3244">
        <v>3438</v>
      </c>
      <c r="AT148" s="3244">
        <v>756</v>
      </c>
      <c r="AU148" s="3244">
        <v>1144</v>
      </c>
      <c r="AV148" s="3244">
        <v>1887</v>
      </c>
      <c r="AW148" s="3244">
        <v>2292</v>
      </c>
      <c r="AX148" s="3244">
        <v>116</v>
      </c>
      <c r="AY148" s="3244">
        <v>244</v>
      </c>
      <c r="AZ148" s="3244">
        <v>350</v>
      </c>
      <c r="BA148" s="3244">
        <v>636</v>
      </c>
      <c r="BB148" s="3244">
        <v>1421</v>
      </c>
      <c r="BC148" s="3244">
        <v>1415</v>
      </c>
      <c r="BE148" s="3223">
        <f t="shared" si="25"/>
        <v>145</v>
      </c>
      <c r="BF148" s="3223" t="b">
        <f t="shared" si="24"/>
        <v>1</v>
      </c>
      <c r="BG148" s="3269" t="s">
        <v>1536</v>
      </c>
      <c r="BH148" s="3269">
        <v>2</v>
      </c>
      <c r="BI148" s="3269">
        <v>4</v>
      </c>
      <c r="BJ148" s="3269">
        <v>2</v>
      </c>
      <c r="BK148" s="3269">
        <v>4</v>
      </c>
      <c r="BL148" s="3262">
        <v>4946</v>
      </c>
      <c r="BM148" s="3262">
        <v>8116</v>
      </c>
      <c r="BN148" s="3262">
        <v>2644</v>
      </c>
      <c r="BO148" s="3262">
        <v>3437</v>
      </c>
      <c r="BP148" s="3269">
        <v>757</v>
      </c>
      <c r="BQ148" s="3262">
        <v>1145</v>
      </c>
      <c r="BR148" s="3262">
        <v>1887</v>
      </c>
      <c r="BS148" s="3262">
        <v>2293</v>
      </c>
      <c r="BT148" s="3269">
        <v>116</v>
      </c>
      <c r="BU148" s="3269">
        <v>242</v>
      </c>
      <c r="BV148" s="3269">
        <v>350</v>
      </c>
      <c r="BW148" s="3269">
        <v>636</v>
      </c>
      <c r="BX148" s="3262">
        <v>1421</v>
      </c>
      <c r="BY148" s="3262">
        <v>1414</v>
      </c>
    </row>
    <row r="149" spans="1:77" ht="15.2" customHeight="1" x14ac:dyDescent="0.2">
      <c r="A149" s="3254" t="s">
        <v>1539</v>
      </c>
      <c r="B149" s="3255" t="s">
        <v>1543</v>
      </c>
      <c r="C149" s="3272" t="s">
        <v>1537</v>
      </c>
      <c r="D149" s="3256">
        <v>3</v>
      </c>
      <c r="E149" s="3256">
        <v>5</v>
      </c>
      <c r="F149" s="3256">
        <v>81</v>
      </c>
      <c r="G149" s="3256">
        <v>20</v>
      </c>
      <c r="H149" s="3256">
        <v>17285</v>
      </c>
      <c r="I149" s="3256">
        <v>5046</v>
      </c>
      <c r="J149" s="3256">
        <v>3698</v>
      </c>
      <c r="K149" s="3256">
        <v>1183</v>
      </c>
      <c r="L149" s="3256">
        <v>4872</v>
      </c>
      <c r="M149" s="3256">
        <v>1514</v>
      </c>
      <c r="N149" s="3257">
        <v>-1174</v>
      </c>
      <c r="O149" s="3256">
        <v>-331</v>
      </c>
      <c r="P149" s="3256">
        <v>458</v>
      </c>
      <c r="Q149" s="3256">
        <v>121</v>
      </c>
      <c r="R149" s="3257">
        <v>-273</v>
      </c>
      <c r="S149" s="3256">
        <v>20</v>
      </c>
      <c r="T149" s="3257">
        <v>-1360</v>
      </c>
      <c r="U149" s="3256">
        <v>-471</v>
      </c>
      <c r="V149" s="3209" t="s">
        <v>1537</v>
      </c>
      <c r="W149" s="3223" t="b">
        <f t="shared" si="17"/>
        <v>1</v>
      </c>
      <c r="X149" s="3258">
        <f>+T149-'Departmental PL'!V212</f>
        <v>-1</v>
      </c>
      <c r="Y149" s="3258">
        <f>+U149-'Departmental PL'!W212</f>
        <v>1</v>
      </c>
      <c r="Z149" s="3332"/>
      <c r="AC149" s="3228">
        <f t="shared" si="20"/>
        <v>0</v>
      </c>
      <c r="AD149" s="3228">
        <f t="shared" si="21"/>
        <v>0</v>
      </c>
      <c r="AF149" s="3233">
        <f t="shared" si="22"/>
        <v>1</v>
      </c>
      <c r="AG149" s="3233">
        <f t="shared" si="23"/>
        <v>-1</v>
      </c>
      <c r="AH149" s="3223" t="b">
        <f t="shared" si="16"/>
        <v>1</v>
      </c>
      <c r="AI149" s="3259" t="s">
        <v>1543</v>
      </c>
      <c r="AJ149" s="3259" t="s">
        <v>767</v>
      </c>
      <c r="AK149" s="3259" t="s">
        <v>1537</v>
      </c>
      <c r="AL149" s="3244">
        <v>4</v>
      </c>
      <c r="AM149" s="3244">
        <v>6</v>
      </c>
      <c r="AN149" s="3244">
        <v>14</v>
      </c>
      <c r="AO149" s="3244">
        <v>58</v>
      </c>
      <c r="AP149" s="3244">
        <v>3083</v>
      </c>
      <c r="AQ149" s="3244">
        <v>8983</v>
      </c>
      <c r="AR149" s="3244">
        <v>765</v>
      </c>
      <c r="AS149" s="3244">
        <v>2103</v>
      </c>
      <c r="AT149" s="3244">
        <v>787</v>
      </c>
      <c r="AU149" s="3244">
        <v>2242</v>
      </c>
      <c r="AV149" s="3244">
        <v>-24</v>
      </c>
      <c r="AW149" s="3244">
        <v>-141</v>
      </c>
      <c r="AX149" s="3244">
        <v>70</v>
      </c>
      <c r="AY149" s="3244">
        <v>116</v>
      </c>
      <c r="AZ149" s="3244">
        <v>56</v>
      </c>
      <c r="BA149" s="3244">
        <v>-121</v>
      </c>
      <c r="BB149" s="3244">
        <v>-148</v>
      </c>
      <c r="BC149" s="3244">
        <v>-134</v>
      </c>
      <c r="BE149" s="3223">
        <f t="shared" si="25"/>
        <v>146</v>
      </c>
      <c r="BF149" s="3223" t="b">
        <f t="shared" si="24"/>
        <v>1</v>
      </c>
      <c r="BG149" s="3269" t="s">
        <v>1537</v>
      </c>
      <c r="BH149" s="3269">
        <v>4</v>
      </c>
      <c r="BI149" s="3269">
        <v>6</v>
      </c>
      <c r="BJ149" s="3269">
        <v>14</v>
      </c>
      <c r="BK149" s="3269">
        <v>58</v>
      </c>
      <c r="BL149" s="3262">
        <v>3083</v>
      </c>
      <c r="BM149" s="3262">
        <v>8983</v>
      </c>
      <c r="BN149" s="3269">
        <v>764</v>
      </c>
      <c r="BO149" s="3262">
        <v>2102</v>
      </c>
      <c r="BP149" s="3269">
        <v>787</v>
      </c>
      <c r="BQ149" s="3262">
        <v>2243</v>
      </c>
      <c r="BR149" s="3269">
        <v>-23</v>
      </c>
      <c r="BS149" s="3269">
        <v>-140</v>
      </c>
      <c r="BT149" s="3269">
        <v>70</v>
      </c>
      <c r="BU149" s="3269">
        <v>115</v>
      </c>
      <c r="BV149" s="3269">
        <v>56</v>
      </c>
      <c r="BW149" s="3269">
        <v>-122</v>
      </c>
      <c r="BX149" s="3269">
        <v>-149</v>
      </c>
      <c r="BY149" s="3269">
        <v>-133</v>
      </c>
    </row>
    <row r="150" spans="1:77" ht="15.2" customHeight="1" x14ac:dyDescent="0.2">
      <c r="A150" s="3254" t="s">
        <v>1540</v>
      </c>
      <c r="B150" s="3255" t="s">
        <v>1543</v>
      </c>
      <c r="C150" s="3320" t="s">
        <v>1538</v>
      </c>
      <c r="D150" s="3256"/>
      <c r="E150" s="3256"/>
      <c r="F150" s="3256"/>
      <c r="G150" s="3256"/>
      <c r="H150" s="3256"/>
      <c r="I150" s="3256"/>
      <c r="J150" s="3256"/>
      <c r="K150" s="3256"/>
      <c r="L150" s="3256"/>
      <c r="M150" s="3256"/>
      <c r="N150" s="3257"/>
      <c r="O150" s="3256"/>
      <c r="P150" s="3256"/>
      <c r="Q150" s="3256"/>
      <c r="R150" s="3257"/>
      <c r="S150" s="3256"/>
      <c r="T150" s="3257"/>
      <c r="U150" s="3256"/>
      <c r="V150" s="3218" t="s">
        <v>1538</v>
      </c>
      <c r="W150" s="3223" t="b">
        <f t="shared" si="17"/>
        <v>1</v>
      </c>
      <c r="X150" s="3258">
        <f>+T150-'Departmental PL'!V213</f>
        <v>0</v>
      </c>
      <c r="Y150" s="3258">
        <f>+U150-'Departmental PL'!W213</f>
        <v>0</v>
      </c>
      <c r="Z150" s="3332"/>
      <c r="AC150" s="3228">
        <f t="shared" si="20"/>
        <v>0</v>
      </c>
      <c r="AD150" s="3228">
        <f t="shared" si="21"/>
        <v>0</v>
      </c>
      <c r="AF150" s="3233">
        <f t="shared" si="22"/>
        <v>0</v>
      </c>
      <c r="AG150" s="3233">
        <f t="shared" si="23"/>
        <v>0</v>
      </c>
      <c r="AH150" s="3223" t="b">
        <f t="shared" si="16"/>
        <v>1</v>
      </c>
      <c r="AI150" s="3259"/>
      <c r="AJ150" s="3259"/>
      <c r="AK150" s="3209" t="s">
        <v>1538</v>
      </c>
      <c r="BE150" s="3223">
        <f t="shared" si="25"/>
        <v>147</v>
      </c>
      <c r="BF150" s="3223" t="b">
        <f t="shared" si="24"/>
        <v>1</v>
      </c>
      <c r="BG150" s="3221" t="s">
        <v>1538</v>
      </c>
      <c r="BH150" s="3269"/>
      <c r="BI150" s="3269"/>
      <c r="BJ150" s="3269"/>
      <c r="BK150" s="3269"/>
      <c r="BL150" s="3262"/>
      <c r="BM150" s="3262"/>
      <c r="BN150" s="3269"/>
      <c r="BO150" s="3262"/>
      <c r="BP150" s="3269"/>
      <c r="BQ150" s="3262"/>
      <c r="BR150" s="3269"/>
      <c r="BS150" s="3269"/>
      <c r="BT150" s="3269"/>
      <c r="BU150" s="3269"/>
      <c r="BV150" s="3269"/>
      <c r="BW150" s="3269"/>
      <c r="BX150" s="3269"/>
      <c r="BY150" s="3269"/>
    </row>
    <row r="151" spans="1:77" ht="15.2" customHeight="1" x14ac:dyDescent="0.2">
      <c r="A151" s="3254" t="s">
        <v>1541</v>
      </c>
      <c r="B151" s="3255" t="s">
        <v>1543</v>
      </c>
      <c r="C151" s="3272" t="s">
        <v>1539</v>
      </c>
      <c r="D151" s="3256">
        <v>117</v>
      </c>
      <c r="E151" s="3256">
        <v>98</v>
      </c>
      <c r="F151" s="3256">
        <v>423</v>
      </c>
      <c r="G151" s="3256">
        <v>335</v>
      </c>
      <c r="H151" s="3256">
        <v>292666</v>
      </c>
      <c r="I151" s="3256">
        <v>231069</v>
      </c>
      <c r="J151" s="3256">
        <v>133763</v>
      </c>
      <c r="K151" s="3256">
        <v>94898</v>
      </c>
      <c r="L151" s="3256">
        <v>38371</v>
      </c>
      <c r="M151" s="3256">
        <v>30757</v>
      </c>
      <c r="N151" s="3256">
        <v>95392</v>
      </c>
      <c r="O151" s="3256">
        <v>64141</v>
      </c>
      <c r="P151" s="3256">
        <v>4475</v>
      </c>
      <c r="Q151" s="3256">
        <v>3903</v>
      </c>
      <c r="R151" s="3256">
        <v>16055</v>
      </c>
      <c r="S151" s="3256">
        <v>11643</v>
      </c>
      <c r="T151" s="3256">
        <v>74861</v>
      </c>
      <c r="U151" s="3256">
        <v>48596</v>
      </c>
      <c r="V151" s="3209" t="s">
        <v>1539</v>
      </c>
      <c r="W151" s="3223" t="b">
        <f t="shared" si="17"/>
        <v>1</v>
      </c>
      <c r="X151" s="3258">
        <f>+T151-'Departmental PL'!V214</f>
        <v>-1</v>
      </c>
      <c r="Y151" s="3258">
        <f>+U151-'Departmental PL'!W214</f>
        <v>1</v>
      </c>
      <c r="Z151" s="3332"/>
      <c r="AC151" s="3228">
        <f t="shared" si="20"/>
        <v>0</v>
      </c>
      <c r="AD151" s="3228">
        <f t="shared" si="21"/>
        <v>0</v>
      </c>
      <c r="AF151" s="3233">
        <f t="shared" si="22"/>
        <v>1</v>
      </c>
      <c r="AG151" s="3233">
        <f t="shared" si="23"/>
        <v>-1</v>
      </c>
      <c r="AH151" s="3223" t="b">
        <f t="shared" si="16"/>
        <v>1</v>
      </c>
      <c r="AI151" s="3259" t="s">
        <v>1543</v>
      </c>
      <c r="AJ151" s="3259" t="s">
        <v>767</v>
      </c>
      <c r="AK151" s="3259" t="s">
        <v>1539</v>
      </c>
      <c r="AL151" s="3244">
        <v>78</v>
      </c>
      <c r="AM151" s="3244">
        <v>76</v>
      </c>
      <c r="AN151" s="3244">
        <v>255</v>
      </c>
      <c r="AO151" s="3244">
        <v>229</v>
      </c>
      <c r="AP151" s="3244">
        <v>175819</v>
      </c>
      <c r="AQ151" s="3244">
        <v>155004</v>
      </c>
      <c r="AR151" s="3244">
        <v>73047</v>
      </c>
      <c r="AS151" s="3244">
        <v>69825</v>
      </c>
      <c r="AT151" s="3244">
        <v>23882</v>
      </c>
      <c r="AU151" s="3244">
        <v>21175</v>
      </c>
      <c r="AV151" s="3244">
        <v>49153</v>
      </c>
      <c r="AW151" s="3244">
        <v>48642</v>
      </c>
      <c r="AX151" s="3244">
        <v>3045</v>
      </c>
      <c r="AY151" s="3244">
        <v>2519</v>
      </c>
      <c r="AZ151" s="3244">
        <v>9127</v>
      </c>
      <c r="BA151" s="3244">
        <v>6956</v>
      </c>
      <c r="BB151" s="3244">
        <v>36955</v>
      </c>
      <c r="BC151" s="3244">
        <v>39174</v>
      </c>
      <c r="BE151" s="3223">
        <f t="shared" si="25"/>
        <v>148</v>
      </c>
      <c r="BF151" s="3223" t="b">
        <f t="shared" si="24"/>
        <v>1</v>
      </c>
      <c r="BG151" s="3269" t="s">
        <v>1539</v>
      </c>
      <c r="BH151" s="3269">
        <v>78</v>
      </c>
      <c r="BI151" s="3269">
        <v>76</v>
      </c>
      <c r="BJ151" s="3269">
        <v>255</v>
      </c>
      <c r="BK151" s="3269">
        <v>229</v>
      </c>
      <c r="BL151" s="3262">
        <v>175819</v>
      </c>
      <c r="BM151" s="3262">
        <v>155004</v>
      </c>
      <c r="BN151" s="3262">
        <v>73048</v>
      </c>
      <c r="BO151" s="3262">
        <v>69823</v>
      </c>
      <c r="BP151" s="3262">
        <v>23890</v>
      </c>
      <c r="BQ151" s="3262">
        <v>21181</v>
      </c>
      <c r="BR151" s="3262">
        <v>49157</v>
      </c>
      <c r="BS151" s="3262">
        <v>48642</v>
      </c>
      <c r="BT151" s="3262">
        <v>3053</v>
      </c>
      <c r="BU151" s="3262">
        <v>2531</v>
      </c>
      <c r="BV151" s="3262">
        <v>9148</v>
      </c>
      <c r="BW151" s="3262">
        <v>6942</v>
      </c>
      <c r="BX151" s="3262">
        <v>36957</v>
      </c>
      <c r="BY151" s="3262">
        <v>39168</v>
      </c>
    </row>
    <row r="152" spans="1:77" ht="15.2" customHeight="1" x14ac:dyDescent="0.2">
      <c r="A152" s="3254" t="s">
        <v>1542</v>
      </c>
      <c r="B152" s="3255" t="s">
        <v>1543</v>
      </c>
      <c r="C152" s="3320" t="s">
        <v>1540</v>
      </c>
      <c r="D152" s="3256"/>
      <c r="E152" s="3256"/>
      <c r="F152" s="3315"/>
      <c r="G152" s="3256"/>
      <c r="H152" s="3315"/>
      <c r="I152" s="3256"/>
      <c r="J152" s="3315"/>
      <c r="K152" s="3256"/>
      <c r="L152" s="3315"/>
      <c r="M152" s="3256"/>
      <c r="N152" s="3256"/>
      <c r="O152" s="3256"/>
      <c r="P152" s="3315"/>
      <c r="Q152" s="3256"/>
      <c r="R152" s="3315"/>
      <c r="S152" s="3256"/>
      <c r="T152" s="3256"/>
      <c r="U152" s="3256"/>
      <c r="V152" s="3218" t="s">
        <v>1540</v>
      </c>
      <c r="W152" s="3223" t="b">
        <f t="shared" si="17"/>
        <v>1</v>
      </c>
      <c r="X152" s="3258">
        <f>+T152-'Departmental PL'!V215</f>
        <v>0</v>
      </c>
      <c r="Y152" s="3258">
        <f>+U152-'Departmental PL'!W215</f>
        <v>0</v>
      </c>
      <c r="Z152" s="3332"/>
      <c r="AC152" s="3228">
        <f t="shared" si="20"/>
        <v>0</v>
      </c>
      <c r="AD152" s="3228">
        <f t="shared" si="21"/>
        <v>0</v>
      </c>
      <c r="AF152" s="3233">
        <f t="shared" si="22"/>
        <v>0</v>
      </c>
      <c r="AG152" s="3233">
        <f t="shared" si="23"/>
        <v>0</v>
      </c>
      <c r="AH152" s="3223" t="b">
        <f t="shared" si="16"/>
        <v>1</v>
      </c>
      <c r="AI152" s="3259"/>
      <c r="AJ152" s="3259"/>
      <c r="AK152" s="3209" t="s">
        <v>1540</v>
      </c>
      <c r="BE152" s="3223">
        <f t="shared" si="25"/>
        <v>149</v>
      </c>
      <c r="BF152" s="3223" t="b">
        <f t="shared" si="24"/>
        <v>1</v>
      </c>
      <c r="BG152" s="3221" t="s">
        <v>1540</v>
      </c>
      <c r="BH152" s="3269"/>
      <c r="BI152" s="3269"/>
      <c r="BJ152" s="3269"/>
      <c r="BK152" s="3269"/>
      <c r="BL152" s="3262"/>
      <c r="BM152" s="3262"/>
      <c r="BN152" s="3262"/>
      <c r="BO152" s="3262"/>
      <c r="BP152" s="3262"/>
      <c r="BQ152" s="3262"/>
      <c r="BR152" s="3262"/>
      <c r="BS152" s="3262"/>
      <c r="BT152" s="3262"/>
      <c r="BU152" s="3262"/>
      <c r="BV152" s="3262"/>
      <c r="BW152" s="3262"/>
      <c r="BX152" s="3262"/>
      <c r="BY152" s="3262"/>
    </row>
    <row r="153" spans="1:77" ht="15.2" customHeight="1" x14ac:dyDescent="0.2">
      <c r="A153" s="3289" t="s">
        <v>1543</v>
      </c>
      <c r="B153" s="3255" t="s">
        <v>1543</v>
      </c>
      <c r="C153" s="3320" t="s">
        <v>1541</v>
      </c>
      <c r="D153" s="3256"/>
      <c r="E153" s="3256"/>
      <c r="F153" s="3315"/>
      <c r="G153" s="3256"/>
      <c r="H153" s="3315"/>
      <c r="I153" s="3256"/>
      <c r="J153" s="3315"/>
      <c r="K153" s="3256"/>
      <c r="L153" s="3315"/>
      <c r="M153" s="3256"/>
      <c r="N153" s="3256"/>
      <c r="O153" s="3257"/>
      <c r="P153" s="3315"/>
      <c r="Q153" s="3256"/>
      <c r="R153" s="3315"/>
      <c r="S153" s="3256"/>
      <c r="T153" s="3256"/>
      <c r="U153" s="3257"/>
      <c r="V153" s="3218" t="s">
        <v>1541</v>
      </c>
      <c r="W153" s="3223" t="b">
        <f t="shared" si="17"/>
        <v>1</v>
      </c>
      <c r="X153" s="3258">
        <f>+T153-'Departmental PL'!V216</f>
        <v>0</v>
      </c>
      <c r="Y153" s="3258">
        <f>+U153-'Departmental PL'!W216</f>
        <v>0</v>
      </c>
      <c r="Z153" s="3332"/>
      <c r="AC153" s="3228">
        <f t="shared" si="20"/>
        <v>0</v>
      </c>
      <c r="AD153" s="3228">
        <f t="shared" si="21"/>
        <v>0</v>
      </c>
      <c r="AF153" s="3233">
        <f t="shared" si="22"/>
        <v>0</v>
      </c>
      <c r="AG153" s="3233">
        <f t="shared" si="23"/>
        <v>0</v>
      </c>
      <c r="AH153" s="3223" t="b">
        <f t="shared" si="16"/>
        <v>1</v>
      </c>
      <c r="AI153" s="3259"/>
      <c r="AJ153" s="3259"/>
      <c r="AK153" s="3209" t="s">
        <v>1541</v>
      </c>
      <c r="BE153" s="3223">
        <f t="shared" si="25"/>
        <v>150</v>
      </c>
      <c r="BF153" s="3223" t="b">
        <f t="shared" si="24"/>
        <v>1</v>
      </c>
      <c r="BG153" s="3221" t="s">
        <v>1541</v>
      </c>
      <c r="BH153" s="3269"/>
      <c r="BI153" s="3269"/>
      <c r="BJ153" s="3269"/>
      <c r="BK153" s="3269"/>
      <c r="BL153" s="3262"/>
      <c r="BM153" s="3262"/>
      <c r="BN153" s="3262"/>
      <c r="BO153" s="3262"/>
      <c r="BP153" s="3262"/>
      <c r="BQ153" s="3262"/>
      <c r="BR153" s="3262"/>
      <c r="BS153" s="3262"/>
      <c r="BT153" s="3262"/>
      <c r="BU153" s="3262"/>
      <c r="BV153" s="3262"/>
      <c r="BW153" s="3262"/>
      <c r="BX153" s="3262"/>
      <c r="BY153" s="3262"/>
    </row>
    <row r="154" spans="1:77" ht="15.2" customHeight="1" x14ac:dyDescent="0.2">
      <c r="A154" s="3311" t="s">
        <v>1788</v>
      </c>
      <c r="B154" s="3255" t="s">
        <v>1543</v>
      </c>
      <c r="C154" s="3320" t="s">
        <v>1780</v>
      </c>
      <c r="D154" s="3256"/>
      <c r="E154" s="3256"/>
      <c r="F154" s="3315"/>
      <c r="G154" s="3256"/>
      <c r="H154" s="3315"/>
      <c r="I154" s="3256"/>
      <c r="J154" s="3315"/>
      <c r="K154" s="3256"/>
      <c r="L154" s="3315"/>
      <c r="M154" s="3256"/>
      <c r="N154" s="3256"/>
      <c r="O154" s="3257"/>
      <c r="P154" s="3315"/>
      <c r="Q154" s="3256"/>
      <c r="R154" s="3315"/>
      <c r="S154" s="3256"/>
      <c r="T154" s="3256"/>
      <c r="U154" s="3257"/>
      <c r="V154" s="3218" t="s">
        <v>1780</v>
      </c>
      <c r="W154" s="3223" t="b">
        <f t="shared" si="17"/>
        <v>1</v>
      </c>
      <c r="X154" s="3258">
        <f>+T154-'Departmental PL'!V217</f>
        <v>0</v>
      </c>
      <c r="Y154" s="3258">
        <f>+U154-'Departmental PL'!W217</f>
        <v>0</v>
      </c>
      <c r="Z154" s="3332"/>
      <c r="AC154" s="3228">
        <f t="shared" si="20"/>
        <v>0</v>
      </c>
      <c r="AD154" s="3228">
        <f t="shared" si="21"/>
        <v>0</v>
      </c>
      <c r="AF154" s="3233">
        <f t="shared" si="22"/>
        <v>0</v>
      </c>
      <c r="AG154" s="3233">
        <f t="shared" si="23"/>
        <v>0</v>
      </c>
      <c r="AH154" s="3223" t="b">
        <f t="shared" si="16"/>
        <v>0</v>
      </c>
      <c r="AI154" s="3259"/>
      <c r="AJ154" s="3259"/>
      <c r="AK154" s="3209" t="s">
        <v>1542</v>
      </c>
      <c r="BE154" s="3223">
        <f t="shared" si="25"/>
        <v>151</v>
      </c>
      <c r="BF154" s="3223" t="b">
        <f t="shared" si="24"/>
        <v>0</v>
      </c>
      <c r="BG154" s="3226" t="s">
        <v>1542</v>
      </c>
      <c r="BH154" s="3269"/>
      <c r="BI154" s="3269"/>
      <c r="BJ154" s="3269"/>
      <c r="BK154" s="3269"/>
      <c r="BL154" s="3262"/>
      <c r="BM154" s="3262"/>
      <c r="BN154" s="3262"/>
      <c r="BO154" s="3262"/>
      <c r="BP154" s="3262"/>
      <c r="BQ154" s="3262"/>
      <c r="BR154" s="3262"/>
      <c r="BS154" s="3262"/>
      <c r="BT154" s="3262"/>
      <c r="BU154" s="3262"/>
      <c r="BV154" s="3262"/>
      <c r="BW154" s="3262"/>
      <c r="BX154" s="3262"/>
      <c r="BY154" s="3262"/>
    </row>
    <row r="155" spans="1:77" s="3446" customFormat="1" ht="15.2" customHeight="1" x14ac:dyDescent="0.2">
      <c r="A155" s="3522" t="s">
        <v>1789</v>
      </c>
      <c r="B155" s="3473" t="s">
        <v>1543</v>
      </c>
      <c r="C155" s="3474" t="s">
        <v>2609</v>
      </c>
      <c r="D155" s="3473">
        <v>408</v>
      </c>
      <c r="E155" s="3473">
        <v>379</v>
      </c>
      <c r="F155" s="3473">
        <v>860</v>
      </c>
      <c r="G155" s="3473">
        <v>729</v>
      </c>
      <c r="H155" s="3473">
        <v>799645</v>
      </c>
      <c r="I155" s="3473">
        <v>718841</v>
      </c>
      <c r="J155" s="3473">
        <v>334334</v>
      </c>
      <c r="K155" s="3473">
        <v>287096</v>
      </c>
      <c r="L155" s="3473">
        <v>264713</v>
      </c>
      <c r="M155" s="3473">
        <v>251643</v>
      </c>
      <c r="N155" s="3473">
        <v>69621</v>
      </c>
      <c r="O155" s="3473">
        <v>35453</v>
      </c>
      <c r="P155" s="3473">
        <v>33294</v>
      </c>
      <c r="Q155" s="3473">
        <v>28792</v>
      </c>
      <c r="R155" s="3473">
        <v>180700</v>
      </c>
      <c r="S155" s="3473">
        <v>131139</v>
      </c>
      <c r="T155" s="3473">
        <v>-144373</v>
      </c>
      <c r="U155" s="3473">
        <v>-124478</v>
      </c>
      <c r="V155" s="3475" t="s">
        <v>2609</v>
      </c>
      <c r="W155" s="3446" t="b">
        <f t="shared" si="17"/>
        <v>1</v>
      </c>
      <c r="X155" s="3473">
        <f>+T155-'Departmental PL'!V218</f>
        <v>1</v>
      </c>
      <c r="Y155" s="3473">
        <f>+U155-'Departmental PL'!W218</f>
        <v>2</v>
      </c>
      <c r="Z155" s="3523" t="s">
        <v>1753</v>
      </c>
      <c r="AC155" s="3446">
        <f t="shared" si="20"/>
        <v>0</v>
      </c>
      <c r="AD155" s="3446">
        <f t="shared" si="21"/>
        <v>0</v>
      </c>
      <c r="AF155" s="3446">
        <f t="shared" si="22"/>
        <v>0</v>
      </c>
      <c r="AG155" s="3446">
        <f t="shared" si="23"/>
        <v>0</v>
      </c>
      <c r="AH155" s="3446" t="b">
        <f t="shared" si="16"/>
        <v>0</v>
      </c>
      <c r="AI155" s="3476" t="s">
        <v>1543</v>
      </c>
      <c r="AJ155" s="3476" t="s">
        <v>767</v>
      </c>
      <c r="AK155" s="3476" t="s">
        <v>2031</v>
      </c>
      <c r="AL155" s="3476">
        <v>306</v>
      </c>
      <c r="AM155" s="3476">
        <v>85</v>
      </c>
      <c r="AN155" s="3476">
        <v>560</v>
      </c>
      <c r="AO155" s="3476">
        <v>291</v>
      </c>
      <c r="AP155" s="3476">
        <v>550548</v>
      </c>
      <c r="AQ155" s="3476">
        <v>172103</v>
      </c>
      <c r="AR155" s="3476">
        <v>225358</v>
      </c>
      <c r="AS155" s="3476">
        <v>75366</v>
      </c>
      <c r="AT155" s="3476">
        <v>193699</v>
      </c>
      <c r="AU155" s="3476">
        <v>24561</v>
      </c>
      <c r="AV155" s="3476">
        <v>31678</v>
      </c>
      <c r="AW155" s="3476">
        <v>50793</v>
      </c>
      <c r="AX155" s="3476">
        <v>22409</v>
      </c>
      <c r="AY155" s="3476">
        <v>2879</v>
      </c>
      <c r="AZ155" s="3476">
        <v>98175</v>
      </c>
      <c r="BA155" s="3476">
        <v>7471</v>
      </c>
      <c r="BB155" s="3476">
        <v>-88923</v>
      </c>
      <c r="BC155" s="3476">
        <v>40455</v>
      </c>
      <c r="BE155" s="3446">
        <f t="shared" si="25"/>
        <v>152</v>
      </c>
      <c r="BF155" s="3446" t="b">
        <f t="shared" si="24"/>
        <v>0</v>
      </c>
      <c r="BG155" s="3472" t="s">
        <v>1543</v>
      </c>
      <c r="BH155" s="3467">
        <v>306</v>
      </c>
      <c r="BI155" s="3467">
        <v>85</v>
      </c>
      <c r="BJ155" s="3467">
        <v>560</v>
      </c>
      <c r="BK155" s="3467">
        <v>291</v>
      </c>
      <c r="BL155" s="3467">
        <v>550548</v>
      </c>
      <c r="BM155" s="3467">
        <v>172103</v>
      </c>
      <c r="BN155" s="3467">
        <v>225368</v>
      </c>
      <c r="BO155" s="3467">
        <v>75363</v>
      </c>
      <c r="BP155" s="3467">
        <v>193678</v>
      </c>
      <c r="BQ155" s="3467">
        <v>24569</v>
      </c>
      <c r="BR155" s="3467">
        <v>31690</v>
      </c>
      <c r="BS155" s="3467">
        <v>50794</v>
      </c>
      <c r="BT155" s="3467">
        <v>22411</v>
      </c>
      <c r="BU155" s="3467">
        <v>2888</v>
      </c>
      <c r="BV155" s="3467">
        <v>98195</v>
      </c>
      <c r="BW155" s="3467">
        <v>7457</v>
      </c>
      <c r="BX155" s="3467">
        <v>-88916</v>
      </c>
      <c r="BY155" s="3467">
        <v>40449</v>
      </c>
    </row>
    <row r="156" spans="1:77" ht="15.2" customHeight="1" x14ac:dyDescent="0.2">
      <c r="A156" s="3311" t="s">
        <v>1790</v>
      </c>
      <c r="B156" s="3255" t="s">
        <v>1543</v>
      </c>
      <c r="C156" s="3272" t="s">
        <v>1788</v>
      </c>
      <c r="D156" s="3256">
        <v>61</v>
      </c>
      <c r="E156" s="3256">
        <v>91</v>
      </c>
      <c r="F156" s="3256">
        <v>75</v>
      </c>
      <c r="G156" s="3256">
        <v>113</v>
      </c>
      <c r="H156" s="3256">
        <v>69020</v>
      </c>
      <c r="I156" s="3256">
        <v>117680</v>
      </c>
      <c r="J156" s="3256">
        <v>19932</v>
      </c>
      <c r="K156" s="3256">
        <v>42957</v>
      </c>
      <c r="L156" s="3256">
        <v>35185</v>
      </c>
      <c r="M156" s="3256">
        <v>58647</v>
      </c>
      <c r="N156" s="3256">
        <v>-15253</v>
      </c>
      <c r="O156" s="3256">
        <v>-15691</v>
      </c>
      <c r="P156" s="3256">
        <v>3832</v>
      </c>
      <c r="Q156" s="3256">
        <v>5903</v>
      </c>
      <c r="R156" s="3256">
        <v>25709</v>
      </c>
      <c r="S156" s="3256">
        <v>32073</v>
      </c>
      <c r="T156" s="3256">
        <v>-44795</v>
      </c>
      <c r="U156" s="3256">
        <v>-53667</v>
      </c>
      <c r="V156" s="3209" t="s">
        <v>1788</v>
      </c>
      <c r="W156" s="3223" t="b">
        <f t="shared" si="17"/>
        <v>1</v>
      </c>
      <c r="X156" s="3258">
        <f>+T156-'Departmental PL'!V219</f>
        <v>-1</v>
      </c>
      <c r="Y156" s="3258">
        <f>+U156-'Departmental PL'!W219</f>
        <v>-1</v>
      </c>
      <c r="Z156" s="3312" t="s">
        <v>1753</v>
      </c>
      <c r="AC156" s="3228">
        <f t="shared" si="20"/>
        <v>0</v>
      </c>
      <c r="AD156" s="3228">
        <f t="shared" si="21"/>
        <v>1</v>
      </c>
      <c r="AF156" s="3233">
        <f t="shared" si="22"/>
        <v>1</v>
      </c>
      <c r="AG156" s="3233">
        <f t="shared" si="23"/>
        <v>0</v>
      </c>
      <c r="AH156" s="3223" t="b">
        <f t="shared" si="16"/>
        <v>1</v>
      </c>
      <c r="AI156" s="3259" t="s">
        <v>1543</v>
      </c>
      <c r="AJ156" s="3259" t="s">
        <v>768</v>
      </c>
      <c r="AK156" s="3259" t="s">
        <v>1788</v>
      </c>
      <c r="AL156" s="3244">
        <v>66</v>
      </c>
      <c r="AM156" s="3244">
        <v>0</v>
      </c>
      <c r="AN156" s="3244">
        <v>81</v>
      </c>
      <c r="AP156" s="3244">
        <v>81200</v>
      </c>
      <c r="AR156" s="3244">
        <v>32003</v>
      </c>
      <c r="AT156" s="3244">
        <v>41760</v>
      </c>
      <c r="AV156" s="3244">
        <v>-9751</v>
      </c>
      <c r="AX156" s="3244">
        <v>4316</v>
      </c>
      <c r="AZ156" s="3244">
        <v>21850</v>
      </c>
      <c r="BB156" s="3244">
        <v>-35917</v>
      </c>
      <c r="BE156" s="3223">
        <f t="shared" si="25"/>
        <v>153</v>
      </c>
      <c r="BF156" s="3223" t="b">
        <f t="shared" si="24"/>
        <v>1</v>
      </c>
      <c r="BG156" s="3269" t="s">
        <v>1788</v>
      </c>
      <c r="BH156" s="3269">
        <v>66</v>
      </c>
      <c r="BI156" s="3269">
        <v>0</v>
      </c>
      <c r="BJ156" s="3269">
        <v>81</v>
      </c>
      <c r="BK156" s="3269" t="s">
        <v>1196</v>
      </c>
      <c r="BL156" s="3262">
        <v>81200</v>
      </c>
      <c r="BM156" s="3269" t="s">
        <v>1196</v>
      </c>
      <c r="BN156" s="3262">
        <v>32003</v>
      </c>
      <c r="BO156" s="3269" t="s">
        <v>1196</v>
      </c>
      <c r="BP156" s="3262">
        <v>41755</v>
      </c>
      <c r="BQ156" s="3269" t="s">
        <v>1196</v>
      </c>
      <c r="BR156" s="3262">
        <v>-9752</v>
      </c>
      <c r="BS156" s="3269" t="s">
        <v>1196</v>
      </c>
      <c r="BT156" s="3262">
        <v>4306</v>
      </c>
      <c r="BU156" s="3269" t="s">
        <v>1196</v>
      </c>
      <c r="BV156" s="3262">
        <v>21859</v>
      </c>
      <c r="BW156" s="3269" t="s">
        <v>1196</v>
      </c>
      <c r="BX156" s="3262">
        <v>-35917</v>
      </c>
      <c r="BY156" s="3269" t="s">
        <v>1196</v>
      </c>
    </row>
    <row r="157" spans="1:77" ht="15.2" customHeight="1" x14ac:dyDescent="0.2">
      <c r="A157" s="3311" t="s">
        <v>1791</v>
      </c>
      <c r="B157" s="3255" t="s">
        <v>1543</v>
      </c>
      <c r="C157" s="3272" t="s">
        <v>1789</v>
      </c>
      <c r="D157" s="3256">
        <v>452</v>
      </c>
      <c r="E157" s="3256">
        <v>490</v>
      </c>
      <c r="F157" s="3256">
        <v>465</v>
      </c>
      <c r="G157" s="3256">
        <v>520</v>
      </c>
      <c r="H157" s="3256">
        <v>110110</v>
      </c>
      <c r="I157" s="3256">
        <v>135730</v>
      </c>
      <c r="J157" s="3256">
        <v>37545</v>
      </c>
      <c r="K157" s="3256">
        <v>48972</v>
      </c>
      <c r="L157" s="3256">
        <v>47022</v>
      </c>
      <c r="M157" s="3256">
        <v>58665</v>
      </c>
      <c r="N157" s="3256">
        <v>-9477</v>
      </c>
      <c r="O157" s="3256">
        <v>-9693</v>
      </c>
      <c r="P157" s="3256">
        <v>6875</v>
      </c>
      <c r="Q157" s="3256">
        <v>7874</v>
      </c>
      <c r="R157" s="3256">
        <v>36529</v>
      </c>
      <c r="S157" s="3256">
        <v>33541</v>
      </c>
      <c r="T157" s="3256">
        <v>-52881</v>
      </c>
      <c r="U157" s="3256">
        <v>-51108</v>
      </c>
      <c r="V157" s="3209" t="s">
        <v>1789</v>
      </c>
      <c r="W157" s="3223" t="b">
        <f t="shared" si="17"/>
        <v>1</v>
      </c>
      <c r="X157" s="3258">
        <f>+T157-'Departmental PL'!V220</f>
        <v>0</v>
      </c>
      <c r="Y157" s="3258">
        <f>+U157-'Departmental PL'!W220</f>
        <v>0</v>
      </c>
      <c r="Z157" s="3312" t="s">
        <v>1753</v>
      </c>
      <c r="AC157" s="3228">
        <f t="shared" si="20"/>
        <v>0</v>
      </c>
      <c r="AD157" s="3228">
        <f t="shared" si="21"/>
        <v>0</v>
      </c>
      <c r="AF157" s="3233">
        <f t="shared" si="22"/>
        <v>0</v>
      </c>
      <c r="AG157" s="3233">
        <f t="shared" si="23"/>
        <v>0</v>
      </c>
      <c r="AH157" s="3223" t="b">
        <f t="shared" si="16"/>
        <v>1</v>
      </c>
      <c r="AI157" s="3259" t="s">
        <v>1543</v>
      </c>
      <c r="AJ157" s="3259" t="s">
        <v>768</v>
      </c>
      <c r="AK157" s="3259" t="s">
        <v>1789</v>
      </c>
      <c r="AL157" s="3244">
        <v>371</v>
      </c>
      <c r="AM157" s="3244">
        <v>0</v>
      </c>
      <c r="AN157" s="3244">
        <v>399</v>
      </c>
      <c r="AP157" s="3244">
        <v>121730</v>
      </c>
      <c r="AR157" s="3244">
        <v>45022</v>
      </c>
      <c r="AT157" s="3244">
        <v>54450</v>
      </c>
      <c r="AV157" s="3244">
        <v>-9426</v>
      </c>
      <c r="AX157" s="3244">
        <v>7465</v>
      </c>
      <c r="AZ157" s="3244">
        <v>30420</v>
      </c>
      <c r="BB157" s="3244">
        <v>-47282</v>
      </c>
      <c r="BE157" s="3223">
        <f t="shared" si="25"/>
        <v>154</v>
      </c>
      <c r="BF157" s="3223" t="b">
        <f t="shared" si="24"/>
        <v>1</v>
      </c>
      <c r="BG157" s="3269" t="s">
        <v>1789</v>
      </c>
      <c r="BH157" s="3269">
        <v>371</v>
      </c>
      <c r="BI157" s="3269">
        <v>0</v>
      </c>
      <c r="BJ157" s="3269">
        <v>399</v>
      </c>
      <c r="BK157" s="3269" t="s">
        <v>1196</v>
      </c>
      <c r="BL157" s="3262">
        <v>121730</v>
      </c>
      <c r="BM157" s="3269" t="s">
        <v>1196</v>
      </c>
      <c r="BN157" s="3262">
        <v>45025</v>
      </c>
      <c r="BO157" s="3269" t="s">
        <v>1196</v>
      </c>
      <c r="BP157" s="3262">
        <v>54448</v>
      </c>
      <c r="BQ157" s="3269" t="s">
        <v>1196</v>
      </c>
      <c r="BR157" s="3262">
        <v>-9423</v>
      </c>
      <c r="BS157" s="3269" t="s">
        <v>1196</v>
      </c>
      <c r="BT157" s="3262">
        <v>7448</v>
      </c>
      <c r="BU157" s="3269" t="s">
        <v>1196</v>
      </c>
      <c r="BV157" s="3262">
        <v>30406</v>
      </c>
      <c r="BW157" s="3269" t="s">
        <v>1196</v>
      </c>
      <c r="BX157" s="3262">
        <v>-47278</v>
      </c>
      <c r="BY157" s="3269" t="s">
        <v>1196</v>
      </c>
    </row>
    <row r="158" spans="1:77" ht="15.2" customHeight="1" x14ac:dyDescent="0.2">
      <c r="A158" s="3254" t="s">
        <v>1536</v>
      </c>
      <c r="B158" s="3255" t="s">
        <v>1543</v>
      </c>
      <c r="C158" s="3272" t="s">
        <v>1790</v>
      </c>
      <c r="D158" s="3256">
        <v>55</v>
      </c>
      <c r="E158" s="3256">
        <v>52</v>
      </c>
      <c r="F158" s="3256">
        <v>67</v>
      </c>
      <c r="G158" s="3256">
        <v>62</v>
      </c>
      <c r="H158" s="3256">
        <v>63560</v>
      </c>
      <c r="I158" s="3256">
        <v>63910</v>
      </c>
      <c r="J158" s="3256">
        <v>20800</v>
      </c>
      <c r="K158" s="3256">
        <v>19567</v>
      </c>
      <c r="L158" s="3256">
        <v>26851</v>
      </c>
      <c r="M158" s="3256">
        <v>29453</v>
      </c>
      <c r="N158" s="3256">
        <v>-6051</v>
      </c>
      <c r="O158" s="3256">
        <v>-9885</v>
      </c>
      <c r="P158" s="3256">
        <v>4256</v>
      </c>
      <c r="Q158" s="3256">
        <v>3670</v>
      </c>
      <c r="R158" s="3256">
        <v>20509</v>
      </c>
      <c r="S158" s="3256">
        <v>15518</v>
      </c>
      <c r="T158" s="3256">
        <v>-30817</v>
      </c>
      <c r="U158" s="3256">
        <v>-29074</v>
      </c>
      <c r="V158" s="3209" t="s">
        <v>1790</v>
      </c>
      <c r="W158" s="3223" t="b">
        <f t="shared" si="17"/>
        <v>1</v>
      </c>
      <c r="X158" s="3258">
        <f>+T158-'Departmental PL'!V221</f>
        <v>-1</v>
      </c>
      <c r="Y158" s="3258">
        <f>+U158-'Departmental PL'!W221</f>
        <v>0</v>
      </c>
      <c r="Z158" s="3312" t="s">
        <v>1753</v>
      </c>
      <c r="AC158" s="3228">
        <f t="shared" si="20"/>
        <v>0</v>
      </c>
      <c r="AD158" s="3228">
        <f t="shared" si="21"/>
        <v>-1</v>
      </c>
      <c r="AF158" s="3233">
        <f t="shared" si="22"/>
        <v>1</v>
      </c>
      <c r="AG158" s="3233">
        <f t="shared" si="23"/>
        <v>1</v>
      </c>
      <c r="AH158" s="3223" t="b">
        <f t="shared" si="16"/>
        <v>1</v>
      </c>
      <c r="AI158" s="3259" t="s">
        <v>1543</v>
      </c>
      <c r="AJ158" s="3259" t="s">
        <v>768</v>
      </c>
      <c r="AK158" s="3259" t="s">
        <v>1790</v>
      </c>
      <c r="AL158" s="3244">
        <v>45</v>
      </c>
      <c r="AM158" s="3244">
        <v>0</v>
      </c>
      <c r="AN158" s="3244">
        <v>52</v>
      </c>
      <c r="AP158" s="3244">
        <v>49910</v>
      </c>
      <c r="AR158" s="3244">
        <v>16391</v>
      </c>
      <c r="AT158" s="3244">
        <v>21170</v>
      </c>
      <c r="AV158" s="3244">
        <v>-4776</v>
      </c>
      <c r="AX158" s="3244">
        <v>2596</v>
      </c>
      <c r="AZ158" s="3244">
        <v>10687</v>
      </c>
      <c r="BB158" s="3244">
        <v>-18057</v>
      </c>
      <c r="BE158" s="3223">
        <f t="shared" si="25"/>
        <v>155</v>
      </c>
      <c r="BF158" s="3223" t="b">
        <f t="shared" si="24"/>
        <v>1</v>
      </c>
      <c r="BG158" s="3269" t="s">
        <v>1790</v>
      </c>
      <c r="BH158" s="3269">
        <v>45</v>
      </c>
      <c r="BI158" s="3269">
        <v>0</v>
      </c>
      <c r="BJ158" s="3269">
        <v>52</v>
      </c>
      <c r="BK158" s="3269" t="s">
        <v>1196</v>
      </c>
      <c r="BL158" s="3262">
        <v>49910</v>
      </c>
      <c r="BM158" s="3269" t="s">
        <v>1196</v>
      </c>
      <c r="BN158" s="3262">
        <v>16393</v>
      </c>
      <c r="BO158" s="3269" t="s">
        <v>1196</v>
      </c>
      <c r="BP158" s="3262">
        <v>21176</v>
      </c>
      <c r="BQ158" s="3269" t="s">
        <v>1196</v>
      </c>
      <c r="BR158" s="3262">
        <v>-4783</v>
      </c>
      <c r="BS158" s="3269" t="s">
        <v>1196</v>
      </c>
      <c r="BT158" s="3262">
        <v>2601</v>
      </c>
      <c r="BU158" s="3269" t="s">
        <v>1196</v>
      </c>
      <c r="BV158" s="3262">
        <v>10675</v>
      </c>
      <c r="BW158" s="3269" t="s">
        <v>1196</v>
      </c>
      <c r="BX158" s="3262">
        <v>-18059</v>
      </c>
      <c r="BY158" s="3269" t="s">
        <v>1196</v>
      </c>
    </row>
    <row r="159" spans="1:77" ht="15.2" customHeight="1" x14ac:dyDescent="0.2">
      <c r="A159" s="3254" t="s">
        <v>1537</v>
      </c>
      <c r="B159" s="3255" t="s">
        <v>1543</v>
      </c>
      <c r="C159" s="3272" t="s">
        <v>1791</v>
      </c>
      <c r="D159" s="3256">
        <v>79</v>
      </c>
      <c r="E159" s="3256">
        <v>107</v>
      </c>
      <c r="F159" s="3256">
        <v>99</v>
      </c>
      <c r="G159" s="3256">
        <v>137</v>
      </c>
      <c r="H159" s="3256">
        <v>81340</v>
      </c>
      <c r="I159" s="3256">
        <v>144130</v>
      </c>
      <c r="J159" s="3256">
        <v>25707</v>
      </c>
      <c r="K159" s="3256">
        <v>48505</v>
      </c>
      <c r="L159" s="3256">
        <v>39566</v>
      </c>
      <c r="M159" s="3256">
        <v>62356</v>
      </c>
      <c r="N159" s="3256">
        <v>-13858</v>
      </c>
      <c r="O159" s="3256">
        <v>-13851</v>
      </c>
      <c r="P159" s="3256">
        <v>3920</v>
      </c>
      <c r="Q159" s="3256">
        <v>5946</v>
      </c>
      <c r="R159" s="3256">
        <v>28299</v>
      </c>
      <c r="S159" s="3256">
        <v>33701</v>
      </c>
      <c r="T159" s="3256">
        <v>-46078</v>
      </c>
      <c r="U159" s="3256">
        <v>-53498</v>
      </c>
      <c r="V159" s="3209" t="s">
        <v>1791</v>
      </c>
      <c r="W159" s="3223" t="b">
        <f t="shared" si="17"/>
        <v>1</v>
      </c>
      <c r="X159" s="3258">
        <f>+T159-'Departmental PL'!V222</f>
        <v>0</v>
      </c>
      <c r="Y159" s="3258">
        <f>+U159-'Departmental PL'!W222</f>
        <v>0</v>
      </c>
      <c r="AC159" s="3228">
        <f t="shared" si="20"/>
        <v>-1</v>
      </c>
      <c r="AD159" s="3228">
        <f t="shared" si="21"/>
        <v>0</v>
      </c>
      <c r="AF159" s="3233">
        <f t="shared" si="22"/>
        <v>1</v>
      </c>
      <c r="AG159" s="3233">
        <f t="shared" si="23"/>
        <v>0</v>
      </c>
      <c r="AH159" s="3223" t="b">
        <f t="shared" si="16"/>
        <v>1</v>
      </c>
      <c r="AI159" s="3259" t="s">
        <v>1543</v>
      </c>
      <c r="AJ159" s="3259" t="s">
        <v>768</v>
      </c>
      <c r="AK159" s="3259" t="s">
        <v>1791</v>
      </c>
      <c r="AL159" s="3244">
        <v>85</v>
      </c>
      <c r="AM159" s="3244">
        <v>0</v>
      </c>
      <c r="AN159" s="3244">
        <v>107</v>
      </c>
      <c r="AP159" s="3244">
        <v>118930</v>
      </c>
      <c r="AR159" s="3244">
        <v>39940</v>
      </c>
      <c r="AT159" s="3244">
        <v>52096</v>
      </c>
      <c r="AV159" s="3244">
        <v>-12156</v>
      </c>
      <c r="AX159" s="3244">
        <v>5104</v>
      </c>
      <c r="AZ159" s="3244">
        <v>27438</v>
      </c>
      <c r="BB159" s="3244">
        <v>-44708</v>
      </c>
      <c r="BE159" s="3223">
        <f t="shared" si="25"/>
        <v>156</v>
      </c>
      <c r="BF159" s="3223" t="b">
        <f t="shared" si="24"/>
        <v>1</v>
      </c>
      <c r="BG159" s="3269" t="s">
        <v>1791</v>
      </c>
      <c r="BH159" s="3269">
        <v>85</v>
      </c>
      <c r="BI159" s="3269">
        <v>0</v>
      </c>
      <c r="BJ159" s="3269">
        <v>107</v>
      </c>
      <c r="BK159" s="3269" t="s">
        <v>1196</v>
      </c>
      <c r="BL159" s="3262">
        <v>118930</v>
      </c>
      <c r="BM159" s="3269" t="s">
        <v>1196</v>
      </c>
      <c r="BN159" s="3262">
        <v>39944</v>
      </c>
      <c r="BO159" s="3269" t="s">
        <v>1196</v>
      </c>
      <c r="BP159" s="3262">
        <v>52095</v>
      </c>
      <c r="BQ159" s="3269" t="s">
        <v>1196</v>
      </c>
      <c r="BR159" s="3262">
        <v>-12151</v>
      </c>
      <c r="BS159" s="3269" t="s">
        <v>1196</v>
      </c>
      <c r="BT159" s="3262">
        <v>5116</v>
      </c>
      <c r="BU159" s="3269" t="s">
        <v>1196</v>
      </c>
      <c r="BV159" s="3262">
        <v>27433</v>
      </c>
      <c r="BW159" s="3269" t="s">
        <v>1196</v>
      </c>
      <c r="BX159" s="3262">
        <v>-44700</v>
      </c>
      <c r="BY159" s="3269" t="s">
        <v>1196</v>
      </c>
    </row>
    <row r="160" spans="1:77" ht="15.2" customHeight="1" x14ac:dyDescent="0.2">
      <c r="A160" s="3254" t="s">
        <v>1538</v>
      </c>
      <c r="B160" s="3255" t="s">
        <v>1543</v>
      </c>
      <c r="C160" s="3272" t="s">
        <v>1536</v>
      </c>
      <c r="D160" s="3256"/>
      <c r="E160" s="3256"/>
      <c r="F160" s="3256"/>
      <c r="G160" s="3256"/>
      <c r="H160" s="3256"/>
      <c r="I160" s="3256"/>
      <c r="J160" s="3256"/>
      <c r="K160" s="3256"/>
      <c r="L160" s="3256"/>
      <c r="M160" s="3256"/>
      <c r="N160" s="3256"/>
      <c r="O160" s="3256"/>
      <c r="P160" s="3256"/>
      <c r="Q160" s="3256"/>
      <c r="R160" s="3256"/>
      <c r="S160" s="3256"/>
      <c r="T160" s="3256"/>
      <c r="U160" s="3256"/>
      <c r="V160" s="3218" t="s">
        <v>1536</v>
      </c>
      <c r="W160" s="3223" t="b">
        <f t="shared" si="17"/>
        <v>1</v>
      </c>
      <c r="X160" s="3258">
        <f>+T160-'Departmental PL'!V223</f>
        <v>0</v>
      </c>
      <c r="Y160" s="3258">
        <f>+U160-'Departmental PL'!W223</f>
        <v>0</v>
      </c>
      <c r="AC160" s="3228">
        <f t="shared" si="20"/>
        <v>0</v>
      </c>
      <c r="AD160" s="3228">
        <f t="shared" si="21"/>
        <v>0</v>
      </c>
      <c r="AF160" s="3233">
        <f t="shared" si="22"/>
        <v>0</v>
      </c>
      <c r="AG160" s="3233">
        <f t="shared" si="23"/>
        <v>0</v>
      </c>
      <c r="AH160" s="3223" t="b">
        <f t="shared" si="16"/>
        <v>1</v>
      </c>
      <c r="AI160" s="3259"/>
      <c r="AJ160" s="3259"/>
      <c r="AK160" s="3223" t="s">
        <v>1536</v>
      </c>
      <c r="BE160" s="3223">
        <f t="shared" si="25"/>
        <v>157</v>
      </c>
      <c r="BF160" s="3223" t="b">
        <f t="shared" si="24"/>
        <v>1</v>
      </c>
      <c r="BG160" s="3221" t="s">
        <v>1536</v>
      </c>
      <c r="BH160" s="3269"/>
      <c r="BI160" s="3269"/>
      <c r="BJ160" s="3269"/>
      <c r="BK160" s="3269"/>
      <c r="BL160" s="3262"/>
      <c r="BM160" s="3269"/>
      <c r="BN160" s="3262"/>
      <c r="BO160" s="3269"/>
      <c r="BP160" s="3262"/>
      <c r="BQ160" s="3269"/>
      <c r="BR160" s="3262"/>
      <c r="BS160" s="3269"/>
      <c r="BT160" s="3262"/>
      <c r="BU160" s="3269"/>
      <c r="BV160" s="3262"/>
      <c r="BW160" s="3269"/>
      <c r="BX160" s="3262"/>
      <c r="BY160" s="3269"/>
    </row>
    <row r="161" spans="1:77" ht="15.2" customHeight="1" x14ac:dyDescent="0.2">
      <c r="A161" s="3254" t="s">
        <v>1539</v>
      </c>
      <c r="B161" s="3255" t="s">
        <v>1543</v>
      </c>
      <c r="C161" s="3272" t="s">
        <v>1537</v>
      </c>
      <c r="D161" s="3256">
        <v>2</v>
      </c>
      <c r="E161" s="3256">
        <v>1</v>
      </c>
      <c r="F161" s="3256">
        <v>3</v>
      </c>
      <c r="G161" s="3256">
        <v>2</v>
      </c>
      <c r="H161" s="3256">
        <v>722</v>
      </c>
      <c r="I161" s="3256">
        <v>88</v>
      </c>
      <c r="J161" s="3256">
        <v>264</v>
      </c>
      <c r="K161" s="3256">
        <v>29</v>
      </c>
      <c r="L161" s="3256">
        <v>178</v>
      </c>
      <c r="M161" s="3256">
        <v>8</v>
      </c>
      <c r="N161" s="3256">
        <v>86</v>
      </c>
      <c r="O161" s="3256">
        <v>21</v>
      </c>
      <c r="P161" s="3256">
        <v>19</v>
      </c>
      <c r="Q161" s="3256">
        <v>2</v>
      </c>
      <c r="R161" s="3256">
        <v>-11</v>
      </c>
      <c r="S161" s="3256">
        <v>0</v>
      </c>
      <c r="T161" s="3256">
        <v>78</v>
      </c>
      <c r="U161" s="3256">
        <v>19</v>
      </c>
      <c r="V161" s="3209" t="s">
        <v>1537</v>
      </c>
      <c r="W161" s="3223" t="b">
        <f t="shared" si="17"/>
        <v>1</v>
      </c>
      <c r="X161" s="3258">
        <f>+T161-'Departmental PL'!V224</f>
        <v>0</v>
      </c>
      <c r="Y161" s="3258">
        <f>+U161-'Departmental PL'!W224</f>
        <v>0</v>
      </c>
      <c r="AC161" s="3228">
        <f t="shared" si="20"/>
        <v>0</v>
      </c>
      <c r="AD161" s="3228">
        <f t="shared" si="21"/>
        <v>0</v>
      </c>
      <c r="AF161" s="3233">
        <f t="shared" si="22"/>
        <v>0</v>
      </c>
      <c r="AG161" s="3233">
        <f t="shared" si="23"/>
        <v>0</v>
      </c>
      <c r="AH161" s="3223" t="b">
        <f t="shared" si="16"/>
        <v>1</v>
      </c>
      <c r="AI161" s="3259" t="s">
        <v>1543</v>
      </c>
      <c r="AJ161" s="3259" t="s">
        <v>768</v>
      </c>
      <c r="AK161" s="3259" t="s">
        <v>1537</v>
      </c>
      <c r="AL161" s="3244">
        <v>1</v>
      </c>
      <c r="AM161" s="3244">
        <v>0</v>
      </c>
      <c r="AN161" s="3244">
        <v>2</v>
      </c>
      <c r="AP161" s="3244">
        <v>88</v>
      </c>
      <c r="AR161" s="3244">
        <v>29</v>
      </c>
      <c r="AT161" s="3244">
        <v>22</v>
      </c>
      <c r="AV161" s="3244">
        <v>7</v>
      </c>
      <c r="AX161" s="3244">
        <v>2</v>
      </c>
      <c r="AZ161" s="3244">
        <v>2</v>
      </c>
      <c r="BB161" s="3244">
        <v>4</v>
      </c>
      <c r="BE161" s="3223">
        <f t="shared" si="25"/>
        <v>158</v>
      </c>
      <c r="BF161" s="3223" t="b">
        <f t="shared" si="24"/>
        <v>1</v>
      </c>
      <c r="BG161" s="3269" t="s">
        <v>1537</v>
      </c>
      <c r="BH161" s="3269">
        <v>1</v>
      </c>
      <c r="BI161" s="3269">
        <v>0</v>
      </c>
      <c r="BJ161" s="3269">
        <v>2</v>
      </c>
      <c r="BK161" s="3269" t="s">
        <v>1196</v>
      </c>
      <c r="BL161" s="3269">
        <v>88</v>
      </c>
      <c r="BM161" s="3269" t="s">
        <v>1196</v>
      </c>
      <c r="BN161" s="3269">
        <v>29</v>
      </c>
      <c r="BO161" s="3269" t="s">
        <v>1196</v>
      </c>
      <c r="BP161" s="3269">
        <v>22</v>
      </c>
      <c r="BQ161" s="3269" t="s">
        <v>1196</v>
      </c>
      <c r="BR161" s="3269">
        <v>7</v>
      </c>
      <c r="BS161" s="3269" t="s">
        <v>1196</v>
      </c>
      <c r="BT161" s="3269">
        <v>2</v>
      </c>
      <c r="BU161" s="3269" t="s">
        <v>1196</v>
      </c>
      <c r="BV161" s="3269">
        <v>2</v>
      </c>
      <c r="BW161" s="3269" t="s">
        <v>1196</v>
      </c>
      <c r="BX161" s="3269">
        <v>4</v>
      </c>
      <c r="BY161" s="3269" t="s">
        <v>1196</v>
      </c>
    </row>
    <row r="162" spans="1:77" ht="15.2" customHeight="1" x14ac:dyDescent="0.2">
      <c r="A162" s="3254" t="s">
        <v>1540</v>
      </c>
      <c r="B162" s="3255" t="s">
        <v>1543</v>
      </c>
      <c r="C162" s="3320" t="s">
        <v>1538</v>
      </c>
      <c r="D162" s="3256"/>
      <c r="E162" s="3256"/>
      <c r="F162" s="3315"/>
      <c r="G162" s="3256"/>
      <c r="H162" s="3315"/>
      <c r="I162" s="3256"/>
      <c r="J162" s="3315"/>
      <c r="K162" s="3256"/>
      <c r="L162" s="3315"/>
      <c r="M162" s="3256"/>
      <c r="N162" s="3256"/>
      <c r="O162" s="3256"/>
      <c r="P162" s="3315"/>
      <c r="Q162" s="3256"/>
      <c r="R162" s="3315"/>
      <c r="S162" s="3256"/>
      <c r="T162" s="3256"/>
      <c r="U162" s="3256"/>
      <c r="V162" s="3218" t="s">
        <v>1538</v>
      </c>
      <c r="W162" s="3223" t="b">
        <f t="shared" si="17"/>
        <v>1</v>
      </c>
      <c r="X162" s="3258">
        <f>+T162-'Departmental PL'!V225</f>
        <v>0</v>
      </c>
      <c r="Y162" s="3258">
        <f>+U162-'Departmental PL'!W225</f>
        <v>0</v>
      </c>
      <c r="AC162" s="3228">
        <f t="shared" si="20"/>
        <v>0</v>
      </c>
      <c r="AD162" s="3228">
        <f t="shared" si="21"/>
        <v>0</v>
      </c>
      <c r="AF162" s="3233">
        <f t="shared" si="22"/>
        <v>0</v>
      </c>
      <c r="AG162" s="3233">
        <f t="shared" si="23"/>
        <v>0</v>
      </c>
      <c r="AH162" s="3223" t="b">
        <f t="shared" si="16"/>
        <v>1</v>
      </c>
      <c r="AI162" s="3259"/>
      <c r="AJ162" s="3259"/>
      <c r="AK162" s="3223" t="s">
        <v>1538</v>
      </c>
      <c r="BE162" s="3223">
        <f t="shared" si="25"/>
        <v>159</v>
      </c>
      <c r="BF162" s="3223" t="b">
        <f t="shared" si="24"/>
        <v>1</v>
      </c>
      <c r="BG162" s="3221" t="s">
        <v>1538</v>
      </c>
      <c r="BH162" s="3269"/>
      <c r="BI162" s="3269"/>
      <c r="BJ162" s="3269"/>
      <c r="BK162" s="3269"/>
      <c r="BL162" s="3269"/>
      <c r="BM162" s="3269"/>
      <c r="BN162" s="3269"/>
      <c r="BO162" s="3269"/>
      <c r="BP162" s="3269"/>
      <c r="BQ162" s="3269"/>
      <c r="BR162" s="3269"/>
      <c r="BS162" s="3269"/>
      <c r="BT162" s="3269"/>
      <c r="BU162" s="3269"/>
      <c r="BV162" s="3269"/>
      <c r="BW162" s="3269"/>
      <c r="BX162" s="3269"/>
      <c r="BY162" s="3269"/>
    </row>
    <row r="163" spans="1:77" ht="15.2" customHeight="1" x14ac:dyDescent="0.2">
      <c r="A163" s="3254" t="s">
        <v>1541</v>
      </c>
      <c r="B163" s="3255" t="s">
        <v>1543</v>
      </c>
      <c r="C163" s="3272" t="s">
        <v>1539</v>
      </c>
      <c r="D163" s="3256">
        <v>9</v>
      </c>
      <c r="E163" s="3256">
        <v>15</v>
      </c>
      <c r="F163" s="3256">
        <v>23</v>
      </c>
      <c r="G163" s="3256">
        <v>31</v>
      </c>
      <c r="H163" s="3256">
        <v>16948</v>
      </c>
      <c r="I163" s="3256">
        <v>23346</v>
      </c>
      <c r="J163" s="3256">
        <v>4521</v>
      </c>
      <c r="K163" s="3256">
        <v>7006</v>
      </c>
      <c r="L163" s="3256">
        <v>2225</v>
      </c>
      <c r="M163" s="3256">
        <v>3108</v>
      </c>
      <c r="N163" s="3256">
        <v>2296</v>
      </c>
      <c r="O163" s="3256">
        <v>3898</v>
      </c>
      <c r="P163" s="3256">
        <v>260</v>
      </c>
      <c r="Q163" s="3256">
        <v>394</v>
      </c>
      <c r="R163" s="3256">
        <v>931</v>
      </c>
      <c r="S163" s="3256">
        <v>1176</v>
      </c>
      <c r="T163" s="3256">
        <v>1105</v>
      </c>
      <c r="U163" s="3256">
        <v>2328</v>
      </c>
      <c r="V163" s="3209" t="s">
        <v>1539</v>
      </c>
      <c r="W163" s="3223" t="b">
        <f t="shared" si="17"/>
        <v>1</v>
      </c>
      <c r="X163" s="3258">
        <f>+T163-'Departmental PL'!V226</f>
        <v>0</v>
      </c>
      <c r="Y163" s="3258">
        <f>+U163-'Departmental PL'!W226</f>
        <v>0</v>
      </c>
      <c r="AC163" s="3228">
        <f t="shared" si="20"/>
        <v>0</v>
      </c>
      <c r="AD163" s="3228">
        <f t="shared" si="21"/>
        <v>0</v>
      </c>
      <c r="AF163" s="3233">
        <f t="shared" si="22"/>
        <v>0</v>
      </c>
      <c r="AG163" s="3233">
        <f t="shared" si="23"/>
        <v>0</v>
      </c>
      <c r="AH163" s="3223" t="b">
        <f t="shared" si="16"/>
        <v>1</v>
      </c>
      <c r="AI163" s="3259" t="s">
        <v>1543</v>
      </c>
      <c r="AJ163" s="3259" t="s">
        <v>768</v>
      </c>
      <c r="AK163" s="3259" t="s">
        <v>1539</v>
      </c>
      <c r="AL163" s="3244">
        <v>11</v>
      </c>
      <c r="AM163" s="3244">
        <v>6</v>
      </c>
      <c r="AN163" s="3244">
        <v>23</v>
      </c>
      <c r="AO163" s="3244">
        <v>11</v>
      </c>
      <c r="AP163" s="3244">
        <v>16244</v>
      </c>
      <c r="AQ163" s="3244">
        <v>10272</v>
      </c>
      <c r="AR163" s="3244">
        <v>5454</v>
      </c>
      <c r="AS163" s="3244">
        <v>4671</v>
      </c>
      <c r="AT163" s="3244">
        <v>2205</v>
      </c>
      <c r="AU163" s="3244">
        <v>1400</v>
      </c>
      <c r="AV163" s="3244">
        <v>3245</v>
      </c>
      <c r="AW163" s="3244">
        <v>3271</v>
      </c>
      <c r="AX163" s="3244">
        <v>281</v>
      </c>
      <c r="AY163" s="3244">
        <v>167</v>
      </c>
      <c r="AZ163" s="3244">
        <v>844</v>
      </c>
      <c r="BA163" s="3244">
        <v>458</v>
      </c>
      <c r="BB163" s="3244">
        <v>2119</v>
      </c>
      <c r="BC163" s="3244">
        <v>2646</v>
      </c>
      <c r="BE163" s="3223">
        <f t="shared" si="25"/>
        <v>160</v>
      </c>
      <c r="BF163" s="3223" t="b">
        <f t="shared" si="24"/>
        <v>1</v>
      </c>
      <c r="BG163" s="3269" t="s">
        <v>1539</v>
      </c>
      <c r="BH163" s="3269">
        <v>11</v>
      </c>
      <c r="BI163" s="3269">
        <v>6</v>
      </c>
      <c r="BJ163" s="3269">
        <v>23</v>
      </c>
      <c r="BK163" s="3269">
        <v>11</v>
      </c>
      <c r="BL163" s="3262">
        <v>16244</v>
      </c>
      <c r="BM163" s="3262">
        <v>10272</v>
      </c>
      <c r="BN163" s="3262">
        <v>5453</v>
      </c>
      <c r="BO163" s="3262">
        <v>4671</v>
      </c>
      <c r="BP163" s="3262">
        <v>2207</v>
      </c>
      <c r="BQ163" s="3262">
        <v>1400</v>
      </c>
      <c r="BR163" s="3262">
        <v>3246</v>
      </c>
      <c r="BS163" s="3262">
        <v>3272</v>
      </c>
      <c r="BT163" s="3269">
        <v>282</v>
      </c>
      <c r="BU163" s="3269">
        <v>167</v>
      </c>
      <c r="BV163" s="3269">
        <v>845</v>
      </c>
      <c r="BW163" s="3269">
        <v>459</v>
      </c>
      <c r="BX163" s="3262">
        <v>2119</v>
      </c>
      <c r="BY163" s="3262">
        <v>2646</v>
      </c>
    </row>
    <row r="164" spans="1:77" ht="15.2" customHeight="1" x14ac:dyDescent="0.2">
      <c r="A164" s="3254" t="s">
        <v>1542</v>
      </c>
      <c r="B164" s="3255" t="s">
        <v>1543</v>
      </c>
      <c r="C164" s="3320" t="s">
        <v>1540</v>
      </c>
      <c r="D164" s="3256"/>
      <c r="E164" s="3256"/>
      <c r="F164" s="3256"/>
      <c r="G164" s="3256"/>
      <c r="H164" s="3256"/>
      <c r="I164" s="3256"/>
      <c r="J164" s="3256"/>
      <c r="K164" s="3256"/>
      <c r="L164" s="3256"/>
      <c r="M164" s="3256"/>
      <c r="N164" s="3256"/>
      <c r="O164" s="3256"/>
      <c r="P164" s="3256"/>
      <c r="Q164" s="3256"/>
      <c r="R164" s="3256"/>
      <c r="S164" s="3256"/>
      <c r="T164" s="3256"/>
      <c r="U164" s="3256"/>
      <c r="V164" s="3218" t="s">
        <v>1540</v>
      </c>
      <c r="W164" s="3223" t="b">
        <f t="shared" si="17"/>
        <v>1</v>
      </c>
      <c r="X164" s="3258">
        <f>+T164-'Departmental PL'!V227</f>
        <v>0</v>
      </c>
      <c r="Y164" s="3258">
        <f>+U164-'Departmental PL'!W227</f>
        <v>0</v>
      </c>
      <c r="AC164" s="3228">
        <f t="shared" si="20"/>
        <v>0</v>
      </c>
      <c r="AD164" s="3228">
        <f t="shared" si="21"/>
        <v>0</v>
      </c>
      <c r="AF164" s="3233">
        <f t="shared" si="22"/>
        <v>0</v>
      </c>
      <c r="AG164" s="3233">
        <f t="shared" si="23"/>
        <v>0</v>
      </c>
      <c r="AH164" s="3223" t="b">
        <f t="shared" si="16"/>
        <v>1</v>
      </c>
      <c r="AI164" s="3259"/>
      <c r="AJ164" s="3259"/>
      <c r="AK164" s="3223" t="s">
        <v>1540</v>
      </c>
      <c r="BE164" s="3223">
        <f t="shared" si="25"/>
        <v>161</v>
      </c>
      <c r="BF164" s="3223" t="b">
        <f t="shared" si="24"/>
        <v>1</v>
      </c>
      <c r="BG164" s="3221" t="s">
        <v>1540</v>
      </c>
      <c r="BH164" s="3269"/>
      <c r="BI164" s="3269"/>
      <c r="BJ164" s="3269"/>
      <c r="BK164" s="3269"/>
      <c r="BL164" s="3262"/>
      <c r="BM164" s="3262"/>
      <c r="BN164" s="3262"/>
      <c r="BO164" s="3262"/>
      <c r="BP164" s="3262"/>
      <c r="BQ164" s="3262"/>
      <c r="BR164" s="3262"/>
      <c r="BS164" s="3262"/>
      <c r="BT164" s="3269"/>
      <c r="BU164" s="3269"/>
      <c r="BV164" s="3269"/>
      <c r="BW164" s="3269"/>
      <c r="BX164" s="3262"/>
      <c r="BY164" s="3262"/>
    </row>
    <row r="165" spans="1:77" ht="15.2" customHeight="1" x14ac:dyDescent="0.2">
      <c r="A165" s="3297" t="s">
        <v>1543</v>
      </c>
      <c r="B165" s="3255" t="s">
        <v>1543</v>
      </c>
      <c r="C165" s="3272" t="s">
        <v>1541</v>
      </c>
      <c r="D165" s="3256">
        <v>0</v>
      </c>
      <c r="E165" s="3256">
        <v>1</v>
      </c>
      <c r="F165" s="3256">
        <v>0</v>
      </c>
      <c r="G165" s="3256">
        <v>1</v>
      </c>
      <c r="H165" s="3256">
        <v>0</v>
      </c>
      <c r="I165" s="3256">
        <v>320</v>
      </c>
      <c r="J165" s="3256">
        <v>0</v>
      </c>
      <c r="K165" s="3256">
        <v>18</v>
      </c>
      <c r="L165" s="3256">
        <v>0</v>
      </c>
      <c r="M165" s="3256">
        <v>162</v>
      </c>
      <c r="N165" s="3256">
        <v>0</v>
      </c>
      <c r="O165" s="3256">
        <v>-144</v>
      </c>
      <c r="P165" s="3256">
        <v>0</v>
      </c>
      <c r="Q165" s="3256">
        <v>77</v>
      </c>
      <c r="R165" s="3256">
        <v>0</v>
      </c>
      <c r="S165" s="3256">
        <v>134</v>
      </c>
      <c r="T165" s="3256">
        <v>0</v>
      </c>
      <c r="U165" s="3256">
        <v>-355</v>
      </c>
      <c r="V165" s="3209" t="s">
        <v>1541</v>
      </c>
      <c r="W165" s="3223" t="b">
        <f t="shared" si="17"/>
        <v>1</v>
      </c>
      <c r="X165" s="3258">
        <f>+T165-'Departmental PL'!V228</f>
        <v>0</v>
      </c>
      <c r="Y165" s="3258">
        <f>+U165-'Departmental PL'!W228</f>
        <v>0</v>
      </c>
      <c r="AC165" s="3228">
        <f t="shared" si="20"/>
        <v>0</v>
      </c>
      <c r="AD165" s="3228">
        <f t="shared" si="21"/>
        <v>0</v>
      </c>
      <c r="AF165" s="3233">
        <f t="shared" si="22"/>
        <v>0</v>
      </c>
      <c r="AG165" s="3233">
        <f t="shared" si="23"/>
        <v>0</v>
      </c>
      <c r="AH165" s="3223" t="b">
        <f t="shared" si="16"/>
        <v>1</v>
      </c>
      <c r="AI165" s="3259" t="s">
        <v>1543</v>
      </c>
      <c r="AJ165" s="3259" t="s">
        <v>768</v>
      </c>
      <c r="AK165" s="3259" t="s">
        <v>1541</v>
      </c>
      <c r="AL165" s="3244">
        <v>1</v>
      </c>
      <c r="AM165" s="3244">
        <v>0</v>
      </c>
      <c r="AN165" s="3244">
        <v>1</v>
      </c>
      <c r="AP165" s="3244">
        <v>320</v>
      </c>
      <c r="AR165" s="3244">
        <v>18</v>
      </c>
      <c r="AT165" s="3244">
        <v>141</v>
      </c>
      <c r="AV165" s="3244">
        <v>-123</v>
      </c>
      <c r="AX165" s="3244">
        <v>66</v>
      </c>
      <c r="AZ165" s="3244">
        <v>113</v>
      </c>
      <c r="BB165" s="3244">
        <v>-302</v>
      </c>
      <c r="BE165" s="3223">
        <f t="shared" si="25"/>
        <v>162</v>
      </c>
      <c r="BF165" s="3223" t="b">
        <f t="shared" si="24"/>
        <v>1</v>
      </c>
      <c r="BG165" s="3269" t="s">
        <v>1541</v>
      </c>
      <c r="BH165" s="3269">
        <v>1</v>
      </c>
      <c r="BI165" s="3269">
        <v>0</v>
      </c>
      <c r="BJ165" s="3269">
        <v>1</v>
      </c>
      <c r="BK165" s="3269" t="s">
        <v>1196</v>
      </c>
      <c r="BL165" s="3269">
        <v>320</v>
      </c>
      <c r="BM165" s="3269" t="s">
        <v>1196</v>
      </c>
      <c r="BN165" s="3269">
        <v>18</v>
      </c>
      <c r="BO165" s="3269" t="s">
        <v>1196</v>
      </c>
      <c r="BP165" s="3269">
        <v>141</v>
      </c>
      <c r="BQ165" s="3269" t="s">
        <v>1196</v>
      </c>
      <c r="BR165" s="3269">
        <v>-123</v>
      </c>
      <c r="BS165" s="3269" t="s">
        <v>1196</v>
      </c>
      <c r="BT165" s="3269">
        <v>66</v>
      </c>
      <c r="BU165" s="3269" t="s">
        <v>1196</v>
      </c>
      <c r="BV165" s="3269">
        <v>113</v>
      </c>
      <c r="BW165" s="3269" t="s">
        <v>1196</v>
      </c>
      <c r="BX165" s="3269">
        <v>-302</v>
      </c>
      <c r="BY165" s="3269" t="s">
        <v>1196</v>
      </c>
    </row>
    <row r="166" spans="1:77" ht="15.2" customHeight="1" x14ac:dyDescent="0.2">
      <c r="A166" s="3254" t="s">
        <v>23</v>
      </c>
      <c r="B166" s="3255" t="s">
        <v>1543</v>
      </c>
      <c r="C166" s="3320" t="s">
        <v>1780</v>
      </c>
      <c r="D166" s="3256"/>
      <c r="E166" s="3256"/>
      <c r="F166" s="3256"/>
      <c r="G166" s="3256"/>
      <c r="H166" s="3256"/>
      <c r="I166" s="3256"/>
      <c r="J166" s="3256"/>
      <c r="K166" s="3256"/>
      <c r="L166" s="3256"/>
      <c r="M166" s="3256"/>
      <c r="N166" s="3256"/>
      <c r="O166" s="3256"/>
      <c r="P166" s="3256"/>
      <c r="Q166" s="3256"/>
      <c r="R166" s="3256"/>
      <c r="S166" s="3256"/>
      <c r="T166" s="3256"/>
      <c r="U166" s="3256"/>
      <c r="V166" s="3218" t="s">
        <v>1780</v>
      </c>
      <c r="W166" s="3223" t="b">
        <f t="shared" si="17"/>
        <v>1</v>
      </c>
      <c r="X166" s="3305">
        <f>+T166-'Departmental PL'!V229</f>
        <v>0</v>
      </c>
      <c r="Y166" s="3305">
        <f>+U166-'Departmental PL'!W229</f>
        <v>0</v>
      </c>
      <c r="AC166" s="3228">
        <f t="shared" si="20"/>
        <v>0</v>
      </c>
      <c r="AD166" s="3228">
        <f t="shared" si="21"/>
        <v>0</v>
      </c>
      <c r="AF166" s="3233">
        <f t="shared" si="22"/>
        <v>0</v>
      </c>
      <c r="AG166" s="3233">
        <f t="shared" si="23"/>
        <v>0</v>
      </c>
      <c r="AH166" s="3223" t="b">
        <f t="shared" si="16"/>
        <v>0</v>
      </c>
      <c r="AI166" s="3259"/>
      <c r="AJ166" s="3259"/>
      <c r="AK166" s="3223" t="s">
        <v>1542</v>
      </c>
      <c r="BE166" s="3223">
        <f t="shared" si="25"/>
        <v>163</v>
      </c>
      <c r="BF166" s="3223" t="b">
        <f t="shared" si="24"/>
        <v>0</v>
      </c>
      <c r="BG166" s="3226" t="s">
        <v>1542</v>
      </c>
      <c r="BH166" s="3269"/>
      <c r="BI166" s="3269"/>
      <c r="BJ166" s="3269"/>
      <c r="BK166" s="3269"/>
      <c r="BL166" s="3269"/>
      <c r="BM166" s="3269"/>
      <c r="BN166" s="3269"/>
      <c r="BO166" s="3269"/>
      <c r="BP166" s="3269"/>
      <c r="BQ166" s="3269"/>
      <c r="BR166" s="3269"/>
      <c r="BS166" s="3269"/>
      <c r="BT166" s="3269"/>
      <c r="BU166" s="3269"/>
      <c r="BV166" s="3269"/>
      <c r="BW166" s="3269"/>
      <c r="BX166" s="3269"/>
      <c r="BY166" s="3269"/>
    </row>
    <row r="167" spans="1:77" s="3446" customFormat="1" ht="15.2" customHeight="1" x14ac:dyDescent="0.2">
      <c r="A167" s="3459" t="s">
        <v>23</v>
      </c>
      <c r="B167" s="3468" t="s">
        <v>1543</v>
      </c>
      <c r="C167" s="3469" t="s">
        <v>2610</v>
      </c>
      <c r="D167" s="3468">
        <v>651</v>
      </c>
      <c r="E167" s="3468">
        <v>740</v>
      </c>
      <c r="F167" s="3468">
        <v>732</v>
      </c>
      <c r="G167" s="3468">
        <v>866</v>
      </c>
      <c r="H167" s="3468">
        <v>341700</v>
      </c>
      <c r="I167" s="3468">
        <v>485204</v>
      </c>
      <c r="J167" s="3468">
        <v>108769</v>
      </c>
      <c r="K167" s="3468">
        <v>167053</v>
      </c>
      <c r="L167" s="3468">
        <v>151028</v>
      </c>
      <c r="M167" s="3468">
        <v>212398</v>
      </c>
      <c r="N167" s="3468">
        <v>-42258</v>
      </c>
      <c r="O167" s="3468">
        <v>-45345</v>
      </c>
      <c r="P167" s="3468">
        <v>19162</v>
      </c>
      <c r="Q167" s="3468">
        <v>23867</v>
      </c>
      <c r="R167" s="3468">
        <v>111966</v>
      </c>
      <c r="S167" s="3468">
        <v>116144</v>
      </c>
      <c r="T167" s="3468">
        <v>-173386</v>
      </c>
      <c r="U167" s="3468">
        <v>-185355</v>
      </c>
      <c r="V167" s="3470" t="s">
        <v>2610</v>
      </c>
      <c r="W167" s="3446" t="b">
        <f t="shared" si="17"/>
        <v>1</v>
      </c>
      <c r="X167" s="3468">
        <f>+T167-'Departmental PL'!V230</f>
        <v>0</v>
      </c>
      <c r="Y167" s="3468">
        <f>+U167-'Departmental PL'!W230</f>
        <v>-1</v>
      </c>
      <c r="AC167" s="3446">
        <f t="shared" si="20"/>
        <v>-1</v>
      </c>
      <c r="AD167" s="3446">
        <f t="shared" si="21"/>
        <v>0</v>
      </c>
      <c r="AF167" s="3446">
        <f t="shared" si="22"/>
        <v>0</v>
      </c>
      <c r="AG167" s="3446">
        <f t="shared" si="23"/>
        <v>-1</v>
      </c>
      <c r="AH167" s="3446" t="b">
        <f t="shared" si="16"/>
        <v>0</v>
      </c>
      <c r="AI167" s="3471" t="s">
        <v>1543</v>
      </c>
      <c r="AJ167" s="3471" t="s">
        <v>768</v>
      </c>
      <c r="AK167" s="3471" t="s">
        <v>2031</v>
      </c>
      <c r="AL167" s="3471">
        <v>567</v>
      </c>
      <c r="AM167" s="3471">
        <v>6</v>
      </c>
      <c r="AN167" s="3471">
        <v>665</v>
      </c>
      <c r="AO167" s="3471">
        <v>11</v>
      </c>
      <c r="AP167" s="3471">
        <v>388422</v>
      </c>
      <c r="AQ167" s="3471">
        <v>10272</v>
      </c>
      <c r="AR167" s="3471">
        <v>138857</v>
      </c>
      <c r="AS167" s="3471">
        <v>4671</v>
      </c>
      <c r="AT167" s="3471">
        <v>171844</v>
      </c>
      <c r="AU167" s="3471">
        <v>1400</v>
      </c>
      <c r="AV167" s="3471">
        <v>-32980</v>
      </c>
      <c r="AW167" s="3471">
        <v>3271</v>
      </c>
      <c r="AX167" s="3471">
        <v>19830</v>
      </c>
      <c r="AY167" s="3471">
        <v>167</v>
      </c>
      <c r="AZ167" s="3471">
        <v>91354</v>
      </c>
      <c r="BA167" s="3471">
        <v>458</v>
      </c>
      <c r="BB167" s="3471">
        <v>-144143</v>
      </c>
      <c r="BC167" s="3471">
        <v>2646</v>
      </c>
      <c r="BE167" s="3446">
        <f t="shared" si="25"/>
        <v>164</v>
      </c>
      <c r="BF167" s="3446" t="b">
        <f t="shared" si="24"/>
        <v>0</v>
      </c>
      <c r="BG167" s="3472" t="s">
        <v>1543</v>
      </c>
      <c r="BH167" s="3467">
        <v>567</v>
      </c>
      <c r="BI167" s="3467">
        <v>6</v>
      </c>
      <c r="BJ167" s="3467">
        <v>665</v>
      </c>
      <c r="BK167" s="3467">
        <v>11</v>
      </c>
      <c r="BL167" s="3467">
        <v>388422</v>
      </c>
      <c r="BM167" s="3467">
        <v>10272</v>
      </c>
      <c r="BN167" s="3467">
        <v>138866</v>
      </c>
      <c r="BO167" s="3467">
        <v>4671</v>
      </c>
      <c r="BP167" s="3467">
        <v>171844</v>
      </c>
      <c r="BQ167" s="3467">
        <v>1400</v>
      </c>
      <c r="BR167" s="3467">
        <v>-32978</v>
      </c>
      <c r="BS167" s="3467">
        <v>3272</v>
      </c>
      <c r="BT167" s="3467">
        <v>19822</v>
      </c>
      <c r="BU167" s="3467">
        <v>167</v>
      </c>
      <c r="BV167" s="3467">
        <v>91333</v>
      </c>
      <c r="BW167" s="3467">
        <v>459</v>
      </c>
      <c r="BX167" s="3467">
        <v>-144133</v>
      </c>
      <c r="BY167" s="3467">
        <v>2646</v>
      </c>
    </row>
    <row r="168" spans="1:77" s="3446" customFormat="1" ht="15.2" customHeight="1" x14ac:dyDescent="0.2">
      <c r="A168" s="3459" t="s">
        <v>23</v>
      </c>
      <c r="B168" s="3496"/>
      <c r="C168" s="3482" t="s">
        <v>3876</v>
      </c>
      <c r="D168" s="3460">
        <v>23516</v>
      </c>
      <c r="E168" s="3460">
        <v>22885</v>
      </c>
      <c r="F168" s="3483">
        <v>81682</v>
      </c>
      <c r="G168" s="3462">
        <v>89990</v>
      </c>
      <c r="H168" s="3462">
        <v>25322012</v>
      </c>
      <c r="I168" s="3462">
        <v>24633530</v>
      </c>
      <c r="J168" s="3462">
        <v>9735167</v>
      </c>
      <c r="K168" s="3462">
        <v>9638859</v>
      </c>
      <c r="L168" s="3462">
        <v>6100243</v>
      </c>
      <c r="M168" s="3462">
        <v>6223126</v>
      </c>
      <c r="N168" s="3462">
        <v>3634924</v>
      </c>
      <c r="O168" s="3462">
        <v>3415733</v>
      </c>
      <c r="P168" s="3462">
        <v>669304</v>
      </c>
      <c r="Q168" s="3462">
        <v>668854</v>
      </c>
      <c r="R168" s="3462">
        <v>1444955</v>
      </c>
      <c r="S168" s="3462">
        <v>1458229</v>
      </c>
      <c r="T168" s="3462">
        <v>1520665</v>
      </c>
      <c r="U168" s="3462">
        <v>1288649</v>
      </c>
      <c r="V168" s="3484" t="s">
        <v>3876</v>
      </c>
      <c r="W168" s="3446" t="b">
        <f t="shared" si="17"/>
        <v>1</v>
      </c>
      <c r="X168" s="3466"/>
      <c r="Y168" s="3466"/>
      <c r="AC168" s="3446">
        <f t="shared" si="20"/>
        <v>0</v>
      </c>
      <c r="AD168" s="3446">
        <f t="shared" si="21"/>
        <v>0</v>
      </c>
      <c r="AF168" s="3446">
        <f t="shared" si="22"/>
        <v>0</v>
      </c>
      <c r="AG168" s="3446">
        <f t="shared" si="23"/>
        <v>1</v>
      </c>
      <c r="AH168" s="3446" t="b">
        <f t="shared" si="16"/>
        <v>0</v>
      </c>
      <c r="AI168" s="3467"/>
      <c r="AJ168" s="3467"/>
      <c r="AK168" s="3467"/>
      <c r="AL168" s="3467"/>
      <c r="AM168" s="3467"/>
      <c r="AN168" s="3467"/>
      <c r="AO168" s="3467"/>
      <c r="AP168" s="3467"/>
      <c r="AQ168" s="3467"/>
      <c r="AR168" s="3467"/>
      <c r="AS168" s="3467"/>
      <c r="AT168" s="3467"/>
      <c r="AU168" s="3467"/>
      <c r="AV168" s="3467"/>
      <c r="AW168" s="3467"/>
      <c r="AX168" s="3467"/>
      <c r="AY168" s="3467"/>
      <c r="AZ168" s="3467"/>
      <c r="BA168" s="3467"/>
      <c r="BB168" s="3467"/>
      <c r="BC168" s="3467"/>
      <c r="BE168" s="3446">
        <f t="shared" si="25"/>
        <v>165</v>
      </c>
      <c r="BF168" s="3446" t="b">
        <f t="shared" si="24"/>
        <v>0</v>
      </c>
    </row>
    <row r="169" spans="1:77" ht="15.2" customHeight="1" x14ac:dyDescent="0.2">
      <c r="A169" s="3221" t="s">
        <v>1544</v>
      </c>
      <c r="B169" s="3306"/>
      <c r="C169" s="3307" t="s">
        <v>1554</v>
      </c>
      <c r="D169" s="3308"/>
      <c r="E169" s="3308"/>
      <c r="F169" s="3308"/>
      <c r="G169" s="3308"/>
      <c r="H169" s="3309"/>
      <c r="I169" s="3309"/>
      <c r="J169" s="3309"/>
      <c r="K169" s="3309"/>
      <c r="L169" s="3309"/>
      <c r="M169" s="3309"/>
      <c r="N169" s="3309"/>
      <c r="O169" s="3309"/>
      <c r="P169" s="3308"/>
      <c r="Q169" s="3308"/>
      <c r="R169" s="3308"/>
      <c r="S169" s="3308"/>
      <c r="T169" s="3309"/>
      <c r="U169" s="3309"/>
      <c r="V169" s="3209" t="s">
        <v>1554</v>
      </c>
      <c r="W169" s="3223" t="b">
        <f t="shared" si="17"/>
        <v>1</v>
      </c>
      <c r="X169" s="3258"/>
      <c r="Y169" s="3258"/>
      <c r="Z169" s="3228">
        <f>+H168+'Departmental PL'!J235+'Departmental PL'!J239</f>
        <v>35288030.649999999</v>
      </c>
      <c r="AA169" s="3228">
        <f>+J168+'Departmental PL'!L235+'Departmental PL'!L239</f>
        <v>12994208.58</v>
      </c>
      <c r="AB169" s="3228">
        <f>+L168+'Departmental PL'!N235+'Departmental PL'!N239</f>
        <v>10518593.390545227</v>
      </c>
      <c r="AC169" s="3228">
        <f t="shared" si="20"/>
        <v>0</v>
      </c>
      <c r="AD169" s="3228">
        <f t="shared" si="21"/>
        <v>0</v>
      </c>
      <c r="AF169" s="3233">
        <f t="shared" si="22"/>
        <v>0</v>
      </c>
      <c r="AG169" s="3233">
        <f t="shared" si="23"/>
        <v>0</v>
      </c>
      <c r="AH169" s="3223" t="b">
        <f t="shared" si="16"/>
        <v>0</v>
      </c>
      <c r="AI169" s="3259"/>
      <c r="AJ169" s="3259"/>
      <c r="AK169" s="3259"/>
      <c r="BE169" s="3223">
        <f t="shared" si="25"/>
        <v>166</v>
      </c>
      <c r="BF169" s="3223" t="b">
        <f t="shared" si="24"/>
        <v>0</v>
      </c>
    </row>
    <row r="170" spans="1:77" ht="15.2" customHeight="1" x14ac:dyDescent="0.2">
      <c r="A170" s="3254" t="s">
        <v>1545</v>
      </c>
      <c r="B170" s="3255"/>
      <c r="C170" s="3272" t="s">
        <v>1281</v>
      </c>
      <c r="D170" s="3308"/>
      <c r="E170" s="3308"/>
      <c r="F170" s="3308"/>
      <c r="G170" s="3308"/>
      <c r="H170" s="3309"/>
      <c r="I170" s="3309"/>
      <c r="J170" s="3309"/>
      <c r="K170" s="3309"/>
      <c r="L170" s="3309"/>
      <c r="M170" s="3309"/>
      <c r="N170" s="3309"/>
      <c r="O170" s="3309"/>
      <c r="P170" s="3308"/>
      <c r="Q170" s="3308"/>
      <c r="R170" s="3308"/>
      <c r="S170" s="3308"/>
      <c r="T170" s="3309"/>
      <c r="U170" s="3309"/>
      <c r="V170" s="3212" t="s">
        <v>1281</v>
      </c>
      <c r="W170" s="3223" t="b">
        <f t="shared" si="17"/>
        <v>1</v>
      </c>
      <c r="X170" s="3258"/>
      <c r="Y170" s="3258"/>
      <c r="AC170" s="3228">
        <f t="shared" si="20"/>
        <v>0</v>
      </c>
      <c r="AD170" s="3228">
        <f t="shared" si="21"/>
        <v>0</v>
      </c>
      <c r="AF170" s="3233">
        <f t="shared" si="22"/>
        <v>0</v>
      </c>
      <c r="AG170" s="3233">
        <f t="shared" si="23"/>
        <v>0</v>
      </c>
      <c r="AH170" s="3223" t="b">
        <f t="shared" ref="AH170:AH236" si="26">V170=AK170</f>
        <v>0</v>
      </c>
      <c r="AL170" s="3243"/>
      <c r="AM170" s="3243"/>
      <c r="AN170" s="3243"/>
      <c r="AO170" s="3243"/>
      <c r="AP170" s="3243"/>
      <c r="AQ170" s="3243"/>
      <c r="AR170" s="3243"/>
      <c r="AS170" s="3243"/>
      <c r="AT170" s="3243"/>
      <c r="AU170" s="3243"/>
      <c r="AV170" s="3243"/>
      <c r="AW170" s="3243"/>
      <c r="AX170" s="3243"/>
      <c r="AY170" s="3243"/>
      <c r="AZ170" s="3243"/>
      <c r="BA170" s="3243"/>
      <c r="BB170" s="3243"/>
      <c r="BC170" s="3243"/>
      <c r="BE170" s="3223">
        <f t="shared" si="25"/>
        <v>167</v>
      </c>
      <c r="BF170" s="3223" t="b">
        <f t="shared" si="24"/>
        <v>0</v>
      </c>
    </row>
    <row r="171" spans="1:77" ht="15.2" customHeight="1" x14ac:dyDescent="0.2">
      <c r="A171" s="3254" t="s">
        <v>1546</v>
      </c>
      <c r="B171" s="3255" t="s">
        <v>1554</v>
      </c>
      <c r="C171" s="3275" t="s">
        <v>1544</v>
      </c>
      <c r="D171" s="3256">
        <v>11863</v>
      </c>
      <c r="E171" s="3256">
        <v>11053</v>
      </c>
      <c r="F171" s="3256">
        <v>24883</v>
      </c>
      <c r="G171" s="3256">
        <v>22431</v>
      </c>
      <c r="H171" s="3333">
        <v>7702080</v>
      </c>
      <c r="I171" s="3256">
        <v>7846451</v>
      </c>
      <c r="J171" s="3333">
        <v>3143438</v>
      </c>
      <c r="K171" s="3256">
        <v>3084965</v>
      </c>
      <c r="L171" s="3256">
        <v>2860269</v>
      </c>
      <c r="M171" s="3256">
        <v>2957936</v>
      </c>
      <c r="N171" s="3256">
        <v>283169</v>
      </c>
      <c r="O171" s="3257">
        <v>127030</v>
      </c>
      <c r="P171" s="3256">
        <v>162285</v>
      </c>
      <c r="Q171" s="3256">
        <v>153265</v>
      </c>
      <c r="R171" s="3256">
        <v>416409</v>
      </c>
      <c r="S171" s="3256">
        <v>419740</v>
      </c>
      <c r="T171" s="3257">
        <v>-295525</v>
      </c>
      <c r="U171" s="3257">
        <v>-445975</v>
      </c>
      <c r="V171" s="3209" t="s">
        <v>1544</v>
      </c>
      <c r="W171" s="3223" t="b">
        <f t="shared" si="17"/>
        <v>1</v>
      </c>
      <c r="X171" s="3258">
        <f>+T171-'Departmental PL'!V257</f>
        <v>0</v>
      </c>
      <c r="Y171" s="3258">
        <f>+U171-'Departmental PL'!W257</f>
        <v>11115.970000000205</v>
      </c>
      <c r="AC171" s="3228">
        <f t="shared" si="20"/>
        <v>0</v>
      </c>
      <c r="AD171" s="3228">
        <f t="shared" si="21"/>
        <v>-1</v>
      </c>
      <c r="AF171" s="3233">
        <f t="shared" si="22"/>
        <v>0</v>
      </c>
      <c r="AG171" s="3233">
        <f t="shared" si="23"/>
        <v>0</v>
      </c>
      <c r="AH171" s="3223" t="b">
        <f t="shared" si="26"/>
        <v>1</v>
      </c>
      <c r="AI171" s="3259" t="s">
        <v>1554</v>
      </c>
      <c r="AJ171" s="3259" t="s">
        <v>1281</v>
      </c>
      <c r="AK171" s="3259" t="s">
        <v>1544</v>
      </c>
      <c r="AL171" s="3244">
        <v>8093</v>
      </c>
      <c r="AM171" s="3244">
        <v>7555</v>
      </c>
      <c r="AN171" s="3244">
        <v>16393</v>
      </c>
      <c r="AO171" s="3244">
        <v>15209</v>
      </c>
      <c r="AP171" s="3244">
        <v>5672676</v>
      </c>
      <c r="AQ171" s="3244">
        <v>4505386</v>
      </c>
      <c r="AR171" s="3244">
        <v>2196755</v>
      </c>
      <c r="AS171" s="3244">
        <v>1888621</v>
      </c>
      <c r="AT171" s="3244">
        <v>2124844</v>
      </c>
      <c r="AU171" s="3244">
        <v>1877715</v>
      </c>
      <c r="AV171" s="3244">
        <v>71596</v>
      </c>
      <c r="AW171" s="3244">
        <v>10914</v>
      </c>
      <c r="AX171" s="3244">
        <v>115377</v>
      </c>
      <c r="AY171" s="3244">
        <v>108159</v>
      </c>
      <c r="AZ171" s="3244">
        <v>298483</v>
      </c>
      <c r="BA171" s="3244">
        <v>252767</v>
      </c>
      <c r="BB171" s="3244">
        <v>-341841</v>
      </c>
      <c r="BC171" s="3244">
        <v>-349833</v>
      </c>
      <c r="BE171" s="3223">
        <f t="shared" si="25"/>
        <v>168</v>
      </c>
      <c r="BF171" s="3223" t="b">
        <f t="shared" si="24"/>
        <v>1</v>
      </c>
      <c r="BG171" s="3209" t="s">
        <v>1544</v>
      </c>
      <c r="BH171" s="3262">
        <v>8093</v>
      </c>
      <c r="BI171" s="3262">
        <v>7555</v>
      </c>
      <c r="BJ171" s="3262">
        <v>16393</v>
      </c>
      <c r="BK171" s="3262">
        <v>15209</v>
      </c>
      <c r="BL171" s="3262">
        <v>5672675</v>
      </c>
      <c r="BM171" s="3262">
        <v>4505383</v>
      </c>
      <c r="BN171" s="3262">
        <v>2196699</v>
      </c>
      <c r="BO171" s="3262">
        <v>1888612</v>
      </c>
      <c r="BP171" s="3262">
        <v>2125099</v>
      </c>
      <c r="BQ171" s="3262">
        <v>1877756</v>
      </c>
      <c r="BR171" s="3262">
        <v>71600</v>
      </c>
      <c r="BS171" s="3262">
        <v>10856</v>
      </c>
      <c r="BT171" s="3262">
        <v>114846</v>
      </c>
      <c r="BU171" s="3262">
        <v>108230</v>
      </c>
      <c r="BV171" s="3262">
        <v>298583</v>
      </c>
      <c r="BW171" s="3262">
        <v>252435</v>
      </c>
      <c r="BX171" s="3262">
        <v>-341829</v>
      </c>
      <c r="BY171" s="3262">
        <v>-349809</v>
      </c>
    </row>
    <row r="172" spans="1:77" ht="15.2" customHeight="1" x14ac:dyDescent="0.2">
      <c r="A172" s="3254" t="s">
        <v>1547</v>
      </c>
      <c r="B172" s="3255" t="s">
        <v>1554</v>
      </c>
      <c r="C172" s="3272" t="s">
        <v>1545</v>
      </c>
      <c r="D172" s="3256">
        <v>943</v>
      </c>
      <c r="E172" s="3256">
        <v>832</v>
      </c>
      <c r="F172" s="3256">
        <v>1039</v>
      </c>
      <c r="G172" s="3256">
        <v>894</v>
      </c>
      <c r="H172" s="3256">
        <v>180622</v>
      </c>
      <c r="I172" s="3256">
        <v>152711</v>
      </c>
      <c r="J172" s="3256">
        <v>64677</v>
      </c>
      <c r="K172" s="3256">
        <v>52247</v>
      </c>
      <c r="L172" s="3256">
        <v>820291</v>
      </c>
      <c r="M172" s="3256">
        <v>823879</v>
      </c>
      <c r="N172" s="3257">
        <v>-755614</v>
      </c>
      <c r="O172" s="3257">
        <v>-771632</v>
      </c>
      <c r="P172" s="3256">
        <v>422762</v>
      </c>
      <c r="Q172" s="3256">
        <v>406140</v>
      </c>
      <c r="R172" s="3256">
        <v>771200</v>
      </c>
      <c r="S172" s="3256">
        <v>398127</v>
      </c>
      <c r="T172" s="3257">
        <v>-1949576</v>
      </c>
      <c r="U172" s="3257">
        <v>-1575899</v>
      </c>
      <c r="V172" s="3209" t="s">
        <v>1545</v>
      </c>
      <c r="W172" s="3223" t="b">
        <f t="shared" si="17"/>
        <v>1</v>
      </c>
      <c r="X172" s="3258">
        <f>+T172-'Departmental PL'!V258</f>
        <v>0</v>
      </c>
      <c r="Y172" s="3258">
        <f>+U172-'Departmental PL'!W258</f>
        <v>0</v>
      </c>
      <c r="AC172" s="3228">
        <f t="shared" si="20"/>
        <v>0</v>
      </c>
      <c r="AD172" s="3228">
        <f t="shared" si="21"/>
        <v>0</v>
      </c>
      <c r="AF172" s="3233">
        <f t="shared" si="22"/>
        <v>0</v>
      </c>
      <c r="AG172" s="3233">
        <f t="shared" si="23"/>
        <v>0</v>
      </c>
      <c r="AH172" s="3223" t="b">
        <f t="shared" si="26"/>
        <v>1</v>
      </c>
      <c r="AI172" s="3259" t="s">
        <v>1554</v>
      </c>
      <c r="AJ172" s="3259" t="s">
        <v>1281</v>
      </c>
      <c r="AK172" s="3259" t="s">
        <v>1545</v>
      </c>
      <c r="AL172" s="3244">
        <v>590</v>
      </c>
      <c r="AM172" s="3244">
        <v>835</v>
      </c>
      <c r="AN172" s="3244">
        <v>633</v>
      </c>
      <c r="AO172" s="3244">
        <v>996</v>
      </c>
      <c r="AP172" s="3244">
        <v>106983</v>
      </c>
      <c r="AQ172" s="3244">
        <v>173694</v>
      </c>
      <c r="AR172" s="3244">
        <v>36786</v>
      </c>
      <c r="AS172" s="3244">
        <v>57360</v>
      </c>
      <c r="AT172" s="3244">
        <v>604125</v>
      </c>
      <c r="AU172" s="3244">
        <v>675333</v>
      </c>
      <c r="AV172" s="3244">
        <v>-567317</v>
      </c>
      <c r="AW172" s="3244">
        <v>-617776</v>
      </c>
      <c r="AX172" s="3244">
        <v>303086</v>
      </c>
      <c r="AY172" s="3244">
        <v>357493</v>
      </c>
      <c r="AZ172" s="3244">
        <v>304397</v>
      </c>
      <c r="BA172" s="3244">
        <v>305508</v>
      </c>
      <c r="BB172" s="3244">
        <v>-1174862</v>
      </c>
      <c r="BC172" s="3244">
        <v>-1280767</v>
      </c>
      <c r="BE172" s="3223">
        <f t="shared" si="25"/>
        <v>169</v>
      </c>
      <c r="BF172" s="3223" t="b">
        <f t="shared" si="24"/>
        <v>1</v>
      </c>
      <c r="BG172" s="3209" t="s">
        <v>1545</v>
      </c>
      <c r="BH172" s="3269">
        <v>590</v>
      </c>
      <c r="BI172" s="3269">
        <v>835</v>
      </c>
      <c r="BJ172" s="3269">
        <v>633</v>
      </c>
      <c r="BK172" s="3269">
        <v>996</v>
      </c>
      <c r="BL172" s="3262">
        <v>106983</v>
      </c>
      <c r="BM172" s="3262">
        <v>173686</v>
      </c>
      <c r="BN172" s="3262">
        <v>36768</v>
      </c>
      <c r="BO172" s="3262">
        <v>57412</v>
      </c>
      <c r="BP172" s="3262">
        <v>604067</v>
      </c>
      <c r="BQ172" s="3262">
        <v>675142</v>
      </c>
      <c r="BR172" s="3262">
        <v>-567299</v>
      </c>
      <c r="BS172" s="3262">
        <v>-617730</v>
      </c>
      <c r="BT172" s="3262">
        <v>303072</v>
      </c>
      <c r="BU172" s="3262">
        <v>357444</v>
      </c>
      <c r="BV172" s="3262">
        <v>304489</v>
      </c>
      <c r="BW172" s="3262">
        <v>305599</v>
      </c>
      <c r="BX172" s="3262">
        <v>-1174861</v>
      </c>
      <c r="BY172" s="3262">
        <v>-1280773</v>
      </c>
    </row>
    <row r="173" spans="1:77" ht="15.2" customHeight="1" x14ac:dyDescent="0.2">
      <c r="A173" s="3254" t="s">
        <v>1548</v>
      </c>
      <c r="B173" s="3255" t="s">
        <v>1554</v>
      </c>
      <c r="C173" s="3272" t="s">
        <v>1546</v>
      </c>
      <c r="D173" s="3256">
        <v>5517</v>
      </c>
      <c r="E173" s="3256">
        <v>5506</v>
      </c>
      <c r="F173" s="3256">
        <v>56742</v>
      </c>
      <c r="G173" s="3256">
        <v>56784</v>
      </c>
      <c r="H173" s="3256">
        <v>16243751</v>
      </c>
      <c r="I173" s="3256">
        <v>15588909</v>
      </c>
      <c r="J173" s="3256">
        <v>6545534</v>
      </c>
      <c r="K173" s="3256">
        <v>6674807</v>
      </c>
      <c r="L173" s="3256">
        <v>1399427</v>
      </c>
      <c r="M173" s="3256">
        <v>1369359</v>
      </c>
      <c r="N173" s="3256">
        <v>5146108</v>
      </c>
      <c r="O173" s="3256">
        <v>5305449</v>
      </c>
      <c r="P173" s="3256">
        <v>847407</v>
      </c>
      <c r="Q173" s="3256">
        <v>820354</v>
      </c>
      <c r="R173" s="3256">
        <v>812200</v>
      </c>
      <c r="S173" s="3256">
        <v>546394</v>
      </c>
      <c r="T173" s="3256">
        <v>3486500</v>
      </c>
      <c r="U173" s="3256">
        <v>3938701</v>
      </c>
      <c r="V173" s="3209" t="s">
        <v>1546</v>
      </c>
      <c r="W173" s="3223" t="b">
        <f t="shared" si="17"/>
        <v>1</v>
      </c>
      <c r="X173" s="3258">
        <f>+T173-'Departmental PL'!V259</f>
        <v>0</v>
      </c>
      <c r="Y173" s="3258">
        <f>+U173-'Departmental PL'!W259</f>
        <v>1</v>
      </c>
      <c r="AC173" s="3228">
        <f t="shared" si="20"/>
        <v>-1</v>
      </c>
      <c r="AD173" s="3228">
        <f t="shared" si="21"/>
        <v>-1</v>
      </c>
      <c r="AF173" s="3233">
        <f t="shared" si="22"/>
        <v>1</v>
      </c>
      <c r="AG173" s="3233">
        <f t="shared" si="23"/>
        <v>0</v>
      </c>
      <c r="AH173" s="3223" t="b">
        <f t="shared" si="26"/>
        <v>1</v>
      </c>
      <c r="AI173" s="3259" t="s">
        <v>1554</v>
      </c>
      <c r="AJ173" s="3259" t="s">
        <v>1281</v>
      </c>
      <c r="AK173" s="3259" t="s">
        <v>1546</v>
      </c>
      <c r="AL173" s="3244">
        <v>4017</v>
      </c>
      <c r="AM173" s="3244">
        <v>3928</v>
      </c>
      <c r="AN173" s="3244">
        <v>41452</v>
      </c>
      <c r="AO173" s="3244">
        <v>40867</v>
      </c>
      <c r="AP173" s="3244">
        <v>11345433</v>
      </c>
      <c r="AQ173" s="3244">
        <v>10360295</v>
      </c>
      <c r="AR173" s="3244">
        <v>4817946</v>
      </c>
      <c r="AS173" s="3244">
        <v>4684298</v>
      </c>
      <c r="AT173" s="3244">
        <v>1010025</v>
      </c>
      <c r="AU173" s="3244">
        <v>955539</v>
      </c>
      <c r="AV173" s="3244">
        <v>3807905</v>
      </c>
      <c r="AW173" s="3244">
        <v>3728650</v>
      </c>
      <c r="AX173" s="3244">
        <v>614652</v>
      </c>
      <c r="AY173" s="3244">
        <v>655218</v>
      </c>
      <c r="AZ173" s="3244">
        <v>384321</v>
      </c>
      <c r="BA173" s="3244">
        <v>358477</v>
      </c>
      <c r="BB173" s="3244">
        <v>2808816</v>
      </c>
      <c r="BC173" s="3244">
        <v>2715129</v>
      </c>
      <c r="BE173" s="3223">
        <f t="shared" si="25"/>
        <v>170</v>
      </c>
      <c r="BF173" s="3223" t="b">
        <f t="shared" si="24"/>
        <v>1</v>
      </c>
      <c r="BG173" s="3209" t="s">
        <v>1546</v>
      </c>
      <c r="BH173" s="3262">
        <v>4017</v>
      </c>
      <c r="BI173" s="3262">
        <v>3928</v>
      </c>
      <c r="BJ173" s="3262">
        <v>41452</v>
      </c>
      <c r="BK173" s="3262">
        <v>40867</v>
      </c>
      <c r="BL173" s="3262">
        <v>11345058</v>
      </c>
      <c r="BM173" s="3262">
        <v>10360118</v>
      </c>
      <c r="BN173" s="3262">
        <v>4818041</v>
      </c>
      <c r="BO173" s="3262">
        <v>4684336</v>
      </c>
      <c r="BP173" s="3262">
        <v>1010197</v>
      </c>
      <c r="BQ173" s="3262">
        <v>955448</v>
      </c>
      <c r="BR173" s="3262">
        <v>3807844</v>
      </c>
      <c r="BS173" s="3262">
        <v>3728888</v>
      </c>
      <c r="BT173" s="3262">
        <v>614881</v>
      </c>
      <c r="BU173" s="3262">
        <v>655546</v>
      </c>
      <c r="BV173" s="3262">
        <v>384124</v>
      </c>
      <c r="BW173" s="3262">
        <v>358153</v>
      </c>
      <c r="BX173" s="3262">
        <v>2808839</v>
      </c>
      <c r="BY173" s="3262">
        <v>2715189</v>
      </c>
    </row>
    <row r="174" spans="1:77" ht="15.2" customHeight="1" x14ac:dyDescent="0.2">
      <c r="A174" s="3254" t="s">
        <v>1549</v>
      </c>
      <c r="B174" s="3255" t="s">
        <v>1554</v>
      </c>
      <c r="C174" s="3272" t="s">
        <v>1547</v>
      </c>
      <c r="D174" s="3256">
        <v>7556</v>
      </c>
      <c r="E174" s="3256">
        <v>7545</v>
      </c>
      <c r="F174" s="3256">
        <v>73776</v>
      </c>
      <c r="G174" s="3256">
        <v>79468</v>
      </c>
      <c r="H174" s="3256">
        <v>5277088</v>
      </c>
      <c r="I174" s="3256">
        <v>5528249</v>
      </c>
      <c r="J174" s="3256">
        <v>1792520</v>
      </c>
      <c r="K174" s="3256">
        <v>1920409</v>
      </c>
      <c r="L174" s="3256">
        <v>1262546</v>
      </c>
      <c r="M174" s="3256">
        <v>1216393</v>
      </c>
      <c r="N174" s="3256">
        <v>529974</v>
      </c>
      <c r="O174" s="3257">
        <v>704015</v>
      </c>
      <c r="P174" s="3256">
        <v>125751</v>
      </c>
      <c r="Q174" s="3256">
        <v>130322</v>
      </c>
      <c r="R174" s="3256">
        <v>319033</v>
      </c>
      <c r="S174" s="3256">
        <v>303663</v>
      </c>
      <c r="T174" s="3256">
        <v>85190</v>
      </c>
      <c r="U174" s="3257">
        <v>270030</v>
      </c>
      <c r="V174" s="3209" t="s">
        <v>1547</v>
      </c>
      <c r="W174" s="3223" t="b">
        <f t="shared" si="17"/>
        <v>1</v>
      </c>
      <c r="X174" s="3258">
        <f>+T174-'Departmental PL'!V260</f>
        <v>0</v>
      </c>
      <c r="Y174" s="3258">
        <f>+U174-'Departmental PL'!W260</f>
        <v>-1</v>
      </c>
      <c r="AC174" s="3228">
        <f t="shared" si="20"/>
        <v>0</v>
      </c>
      <c r="AD174" s="3228">
        <f t="shared" si="21"/>
        <v>1</v>
      </c>
      <c r="AF174" s="3233">
        <f t="shared" si="22"/>
        <v>0</v>
      </c>
      <c r="AG174" s="3233">
        <f t="shared" si="23"/>
        <v>0</v>
      </c>
      <c r="AH174" s="3223" t="b">
        <f t="shared" si="26"/>
        <v>1</v>
      </c>
      <c r="AI174" s="3259" t="s">
        <v>1554</v>
      </c>
      <c r="AJ174" s="3259" t="s">
        <v>1281</v>
      </c>
      <c r="AK174" s="3259" t="s">
        <v>1547</v>
      </c>
      <c r="AL174" s="3244">
        <v>5690</v>
      </c>
      <c r="AM174" s="3244">
        <v>5007</v>
      </c>
      <c r="AN174" s="3244">
        <v>60611</v>
      </c>
      <c r="AO174" s="3244">
        <v>51599</v>
      </c>
      <c r="AP174" s="3244">
        <v>4190090</v>
      </c>
      <c r="AQ174" s="3244">
        <v>3680820</v>
      </c>
      <c r="AR174" s="3244">
        <v>1477503</v>
      </c>
      <c r="AS174" s="3244">
        <v>1305062</v>
      </c>
      <c r="AT174" s="3244">
        <v>889612</v>
      </c>
      <c r="AU174" s="3244">
        <v>690404</v>
      </c>
      <c r="AV174" s="3244">
        <v>587888</v>
      </c>
      <c r="AW174" s="3244">
        <v>614691</v>
      </c>
      <c r="AX174" s="3244">
        <v>98304</v>
      </c>
      <c r="AY174" s="3244">
        <v>99176</v>
      </c>
      <c r="AZ174" s="3244">
        <v>225340</v>
      </c>
      <c r="BA174" s="3244">
        <v>177359</v>
      </c>
      <c r="BB174" s="3244">
        <v>264207</v>
      </c>
      <c r="BC174" s="3244">
        <v>338179</v>
      </c>
      <c r="BE174" s="3223">
        <f t="shared" si="25"/>
        <v>171</v>
      </c>
      <c r="BF174" s="3223" t="b">
        <f t="shared" si="24"/>
        <v>1</v>
      </c>
      <c r="BG174" s="3209" t="s">
        <v>1547</v>
      </c>
      <c r="BH174" s="3262">
        <v>5690</v>
      </c>
      <c r="BI174" s="3262">
        <v>5007</v>
      </c>
      <c r="BJ174" s="3262">
        <v>60611</v>
      </c>
      <c r="BK174" s="3262">
        <v>51599</v>
      </c>
      <c r="BL174" s="3262">
        <v>4190096</v>
      </c>
      <c r="BM174" s="3262">
        <v>3680827</v>
      </c>
      <c r="BN174" s="3262">
        <v>1477483</v>
      </c>
      <c r="BO174" s="3262">
        <v>1305030</v>
      </c>
      <c r="BP174" s="3262">
        <v>889626</v>
      </c>
      <c r="BQ174" s="3262">
        <v>690346</v>
      </c>
      <c r="BR174" s="3262">
        <v>587858</v>
      </c>
      <c r="BS174" s="3262">
        <v>614684</v>
      </c>
      <c r="BT174" s="3262">
        <v>98252</v>
      </c>
      <c r="BU174" s="3262">
        <v>99277</v>
      </c>
      <c r="BV174" s="3262">
        <v>225389</v>
      </c>
      <c r="BW174" s="3262">
        <v>177221</v>
      </c>
      <c r="BX174" s="3262">
        <v>264216</v>
      </c>
      <c r="BY174" s="3262">
        <v>338186</v>
      </c>
    </row>
    <row r="175" spans="1:77" ht="15.2" customHeight="1" x14ac:dyDescent="0.2">
      <c r="A175" s="3254" t="s">
        <v>1550</v>
      </c>
      <c r="B175" s="3255" t="s">
        <v>1554</v>
      </c>
      <c r="C175" s="3272" t="s">
        <v>1548</v>
      </c>
      <c r="D175" s="3256">
        <v>694</v>
      </c>
      <c r="E175" s="3256">
        <v>945</v>
      </c>
      <c r="F175" s="3256">
        <v>6472</v>
      </c>
      <c r="G175" s="3256">
        <v>9601</v>
      </c>
      <c r="H175" s="3256">
        <v>458975</v>
      </c>
      <c r="I175" s="3256">
        <v>663651</v>
      </c>
      <c r="J175" s="3256">
        <v>143392</v>
      </c>
      <c r="K175" s="3256">
        <v>202803</v>
      </c>
      <c r="L175" s="3256">
        <v>121766</v>
      </c>
      <c r="M175" s="3256">
        <v>129212</v>
      </c>
      <c r="N175" s="3256">
        <v>21626</v>
      </c>
      <c r="O175" s="3256">
        <v>73591</v>
      </c>
      <c r="P175" s="3256">
        <v>15100</v>
      </c>
      <c r="Q175" s="3256">
        <v>17261</v>
      </c>
      <c r="R175" s="3256">
        <v>31350</v>
      </c>
      <c r="S175" s="3256">
        <v>28731</v>
      </c>
      <c r="T175" s="3256">
        <v>-24824</v>
      </c>
      <c r="U175" s="3257">
        <v>27600</v>
      </c>
      <c r="V175" s="3209" t="s">
        <v>1548</v>
      </c>
      <c r="W175" s="3223" t="b">
        <f t="shared" si="17"/>
        <v>1</v>
      </c>
      <c r="X175" s="3258">
        <f>+T175-'Departmental PL'!V261</f>
        <v>0</v>
      </c>
      <c r="Y175" s="3258">
        <f>+U175-'Departmental PL'!W261</f>
        <v>1</v>
      </c>
      <c r="AC175" s="3228">
        <f t="shared" si="20"/>
        <v>0</v>
      </c>
      <c r="AD175" s="3228">
        <f t="shared" si="21"/>
        <v>0</v>
      </c>
      <c r="AF175" s="3233">
        <f t="shared" si="22"/>
        <v>0</v>
      </c>
      <c r="AG175" s="3233">
        <f t="shared" si="23"/>
        <v>-1</v>
      </c>
      <c r="AH175" s="3223" t="b">
        <f t="shared" si="26"/>
        <v>1</v>
      </c>
      <c r="AI175" s="3259" t="s">
        <v>1554</v>
      </c>
      <c r="AJ175" s="3259" t="s">
        <v>1281</v>
      </c>
      <c r="AK175" s="3259" t="s">
        <v>1548</v>
      </c>
      <c r="AL175" s="3244">
        <v>733</v>
      </c>
      <c r="AM175" s="3244">
        <v>704</v>
      </c>
      <c r="AN175" s="3244">
        <v>7633</v>
      </c>
      <c r="AO175" s="3244">
        <v>8338</v>
      </c>
      <c r="AP175" s="3244">
        <v>527306</v>
      </c>
      <c r="AQ175" s="3244">
        <v>575200</v>
      </c>
      <c r="AR175" s="3244">
        <v>158770</v>
      </c>
      <c r="AS175" s="3244">
        <v>192525</v>
      </c>
      <c r="AT175" s="3244">
        <v>98716</v>
      </c>
      <c r="AU175" s="3244">
        <v>93393</v>
      </c>
      <c r="AV175" s="3244">
        <v>60060</v>
      </c>
      <c r="AW175" s="3244">
        <v>99145</v>
      </c>
      <c r="AX175" s="3244">
        <v>12983</v>
      </c>
      <c r="AY175" s="3244">
        <v>7429</v>
      </c>
      <c r="AZ175" s="3244">
        <v>24654</v>
      </c>
      <c r="BA175" s="3244">
        <v>22017</v>
      </c>
      <c r="BB175" s="3244">
        <v>22378</v>
      </c>
      <c r="BC175" s="3244">
        <v>69697</v>
      </c>
      <c r="BE175" s="3223">
        <f t="shared" si="25"/>
        <v>172</v>
      </c>
      <c r="BF175" s="3223" t="b">
        <f t="shared" si="24"/>
        <v>1</v>
      </c>
      <c r="BG175" s="3209" t="s">
        <v>1548</v>
      </c>
      <c r="BH175" s="3269">
        <v>733</v>
      </c>
      <c r="BI175" s="3269">
        <v>704</v>
      </c>
      <c r="BJ175" s="3262">
        <v>7633</v>
      </c>
      <c r="BK175" s="3262">
        <v>8338</v>
      </c>
      <c r="BL175" s="3262">
        <v>527307</v>
      </c>
      <c r="BM175" s="3262">
        <v>575201</v>
      </c>
      <c r="BN175" s="3262">
        <v>158775</v>
      </c>
      <c r="BO175" s="3262">
        <v>192521</v>
      </c>
      <c r="BP175" s="3262">
        <v>98719</v>
      </c>
      <c r="BQ175" s="3262">
        <v>93379</v>
      </c>
      <c r="BR175" s="3262">
        <v>60056</v>
      </c>
      <c r="BS175" s="3262">
        <v>99142</v>
      </c>
      <c r="BT175" s="3262">
        <v>13011</v>
      </c>
      <c r="BU175" s="3262">
        <v>7433</v>
      </c>
      <c r="BV175" s="3262">
        <v>24662</v>
      </c>
      <c r="BW175" s="3262">
        <v>22016</v>
      </c>
      <c r="BX175" s="3262">
        <v>22383</v>
      </c>
      <c r="BY175" s="3262">
        <v>69693</v>
      </c>
    </row>
    <row r="176" spans="1:77" ht="15.2" customHeight="1" x14ac:dyDescent="0.2">
      <c r="A176" s="3254" t="s">
        <v>1551</v>
      </c>
      <c r="B176" s="3255" t="s">
        <v>1554</v>
      </c>
      <c r="C176" s="3334" t="s">
        <v>1549</v>
      </c>
      <c r="D176" s="3256">
        <v>17012</v>
      </c>
      <c r="E176" s="3256">
        <v>16610</v>
      </c>
      <c r="F176" s="3256">
        <v>123287</v>
      </c>
      <c r="G176" s="3256">
        <v>120986</v>
      </c>
      <c r="H176" s="3256">
        <v>10015513</v>
      </c>
      <c r="I176" s="3256">
        <v>9624475</v>
      </c>
      <c r="J176" s="3256">
        <v>4037855</v>
      </c>
      <c r="K176" s="3256">
        <v>4059992</v>
      </c>
      <c r="L176" s="3266">
        <v>2662448</v>
      </c>
      <c r="M176" s="3256">
        <v>3173419</v>
      </c>
      <c r="N176" s="3256">
        <v>1375407</v>
      </c>
      <c r="O176" s="3257">
        <v>886573</v>
      </c>
      <c r="P176" s="3266">
        <v>218946</v>
      </c>
      <c r="Q176" s="3256">
        <v>202793</v>
      </c>
      <c r="R176" s="3266">
        <v>672461</v>
      </c>
      <c r="S176" s="3256">
        <v>702841</v>
      </c>
      <c r="T176" s="3256">
        <v>484000</v>
      </c>
      <c r="U176" s="3257">
        <v>-19061</v>
      </c>
      <c r="V176" s="3209" t="s">
        <v>1549</v>
      </c>
      <c r="W176" s="3223" t="b">
        <f t="shared" si="17"/>
        <v>1</v>
      </c>
      <c r="X176" s="3258">
        <f>+T176-'Departmental PL'!V262</f>
        <v>0</v>
      </c>
      <c r="Y176" s="3258">
        <f>+U176-'Departmental PL'!W262</f>
        <v>0</v>
      </c>
      <c r="AC176" s="3228">
        <f t="shared" si="20"/>
        <v>0</v>
      </c>
      <c r="AD176" s="3228">
        <f t="shared" si="21"/>
        <v>0</v>
      </c>
      <c r="AF176" s="3233">
        <f t="shared" si="22"/>
        <v>0</v>
      </c>
      <c r="AG176" s="3233">
        <f t="shared" si="23"/>
        <v>0</v>
      </c>
      <c r="AH176" s="3223" t="b">
        <f t="shared" si="26"/>
        <v>1</v>
      </c>
      <c r="AI176" s="3259" t="s">
        <v>1554</v>
      </c>
      <c r="AJ176" s="3259" t="s">
        <v>1281</v>
      </c>
      <c r="AK176" s="3259" t="s">
        <v>1549</v>
      </c>
      <c r="AL176" s="3244">
        <v>12221</v>
      </c>
      <c r="AM176" s="3244">
        <v>10941</v>
      </c>
      <c r="AN176" s="3244">
        <v>89289</v>
      </c>
      <c r="AO176" s="3244">
        <v>87079</v>
      </c>
      <c r="AP176" s="3244">
        <v>7078440</v>
      </c>
      <c r="AQ176" s="3244">
        <v>6711512</v>
      </c>
      <c r="AR176" s="3244">
        <v>2988194</v>
      </c>
      <c r="AS176" s="3244">
        <v>2932150</v>
      </c>
      <c r="AT176" s="3244">
        <v>2329295</v>
      </c>
      <c r="AU176" s="3244">
        <v>2056291</v>
      </c>
      <c r="AV176" s="3244">
        <v>659667</v>
      </c>
      <c r="AW176" s="3244">
        <v>875556</v>
      </c>
      <c r="AX176" s="3244">
        <v>152418</v>
      </c>
      <c r="AY176" s="3244">
        <v>213058</v>
      </c>
      <c r="AZ176" s="3244">
        <v>524347</v>
      </c>
      <c r="BA176" s="3244">
        <v>446502</v>
      </c>
      <c r="BB176" s="3244">
        <v>-17270</v>
      </c>
      <c r="BC176" s="3244">
        <v>216030</v>
      </c>
      <c r="BE176" s="3223">
        <f t="shared" si="25"/>
        <v>173</v>
      </c>
      <c r="BF176" s="3223" t="b">
        <f t="shared" si="24"/>
        <v>1</v>
      </c>
      <c r="BG176" s="3209" t="s">
        <v>1549</v>
      </c>
      <c r="BH176" s="3262">
        <v>12221</v>
      </c>
      <c r="BI176" s="3262">
        <v>10941</v>
      </c>
      <c r="BJ176" s="3262">
        <v>89289</v>
      </c>
      <c r="BK176" s="3262">
        <v>87079</v>
      </c>
      <c r="BL176" s="3262">
        <v>7078456</v>
      </c>
      <c r="BM176" s="3262">
        <v>6711528</v>
      </c>
      <c r="BN176" s="3262">
        <v>2988487</v>
      </c>
      <c r="BO176" s="3262">
        <v>2932128</v>
      </c>
      <c r="BP176" s="3262">
        <v>2328680</v>
      </c>
      <c r="BQ176" s="3262">
        <v>2056445</v>
      </c>
      <c r="BR176" s="3262">
        <v>659807</v>
      </c>
      <c r="BS176" s="3262">
        <v>875683</v>
      </c>
      <c r="BT176" s="3262">
        <v>152876</v>
      </c>
      <c r="BU176" s="3262">
        <v>213362</v>
      </c>
      <c r="BV176" s="3262">
        <v>524221</v>
      </c>
      <c r="BW176" s="3262">
        <v>446356</v>
      </c>
      <c r="BX176" s="3262">
        <v>-17289</v>
      </c>
      <c r="BY176" s="3262">
        <v>215965</v>
      </c>
    </row>
    <row r="177" spans="1:77" ht="15.2" customHeight="1" x14ac:dyDescent="0.2">
      <c r="A177" s="3254" t="s">
        <v>1552</v>
      </c>
      <c r="B177" s="3255" t="s">
        <v>1554</v>
      </c>
      <c r="C177" s="3334" t="s">
        <v>1550</v>
      </c>
      <c r="D177" s="3256">
        <v>6009</v>
      </c>
      <c r="E177" s="3256">
        <v>5767</v>
      </c>
      <c r="F177" s="3256">
        <v>45674</v>
      </c>
      <c r="G177" s="3256">
        <v>44203</v>
      </c>
      <c r="H177" s="3256">
        <v>3703944</v>
      </c>
      <c r="I177" s="3256">
        <v>3574811</v>
      </c>
      <c r="J177" s="3256">
        <v>1378148</v>
      </c>
      <c r="K177" s="3256">
        <v>1374922</v>
      </c>
      <c r="L177" s="3266">
        <v>1011468</v>
      </c>
      <c r="M177" s="3256">
        <v>851103</v>
      </c>
      <c r="N177" s="3256">
        <v>366680</v>
      </c>
      <c r="O177" s="3257">
        <v>523819</v>
      </c>
      <c r="P177" s="3266">
        <v>81332</v>
      </c>
      <c r="Q177" s="3256">
        <v>77170</v>
      </c>
      <c r="R177" s="3266">
        <v>236313</v>
      </c>
      <c r="S177" s="3256">
        <v>180093</v>
      </c>
      <c r="T177" s="3256">
        <v>49035</v>
      </c>
      <c r="U177" s="3257">
        <v>266556</v>
      </c>
      <c r="V177" s="3209" t="s">
        <v>1550</v>
      </c>
      <c r="W177" s="3223" t="b">
        <f t="shared" si="17"/>
        <v>1</v>
      </c>
      <c r="X177" s="3258">
        <f>+T177-'Departmental PL'!V263</f>
        <v>0</v>
      </c>
      <c r="Y177" s="3258">
        <f>+U177-'Departmental PL'!W263</f>
        <v>0</v>
      </c>
      <c r="AC177" s="3228">
        <f t="shared" si="20"/>
        <v>0</v>
      </c>
      <c r="AD177" s="3228">
        <f t="shared" si="21"/>
        <v>0</v>
      </c>
      <c r="AF177" s="3233">
        <f t="shared" si="22"/>
        <v>0</v>
      </c>
      <c r="AG177" s="3233">
        <f t="shared" si="23"/>
        <v>0</v>
      </c>
      <c r="AH177" s="3223" t="b">
        <f t="shared" si="26"/>
        <v>1</v>
      </c>
      <c r="AI177" s="3259" t="s">
        <v>1554</v>
      </c>
      <c r="AJ177" s="3259" t="s">
        <v>1281</v>
      </c>
      <c r="AK177" s="3259" t="s">
        <v>1550</v>
      </c>
      <c r="AL177" s="3244">
        <v>4190</v>
      </c>
      <c r="AM177" s="3244">
        <v>3895</v>
      </c>
      <c r="AN177" s="3244">
        <v>32032</v>
      </c>
      <c r="AO177" s="3244">
        <v>28393</v>
      </c>
      <c r="AP177" s="3244">
        <v>2589504</v>
      </c>
      <c r="AQ177" s="3244">
        <v>2264628</v>
      </c>
      <c r="AR177" s="3244">
        <v>986638</v>
      </c>
      <c r="AS177" s="3244">
        <v>935221</v>
      </c>
      <c r="AT177" s="3244">
        <v>644913</v>
      </c>
      <c r="AU177" s="3244">
        <v>613591</v>
      </c>
      <c r="AV177" s="3244">
        <v>341769</v>
      </c>
      <c r="AW177" s="3244">
        <v>321472</v>
      </c>
      <c r="AX177" s="3244">
        <v>58285</v>
      </c>
      <c r="AY177" s="3244">
        <v>53571</v>
      </c>
      <c r="AZ177" s="3244">
        <v>136855</v>
      </c>
      <c r="BA177" s="3244">
        <v>122637</v>
      </c>
      <c r="BB177" s="3244">
        <v>146769</v>
      </c>
      <c r="BC177" s="3244">
        <v>145246</v>
      </c>
      <c r="BE177" s="3223">
        <f t="shared" si="25"/>
        <v>174</v>
      </c>
      <c r="BF177" s="3223" t="b">
        <f t="shared" si="24"/>
        <v>1</v>
      </c>
      <c r="BG177" s="3209" t="s">
        <v>1550</v>
      </c>
      <c r="BH177" s="3262">
        <v>4190</v>
      </c>
      <c r="BI177" s="3262">
        <v>3895</v>
      </c>
      <c r="BJ177" s="3262">
        <v>32032</v>
      </c>
      <c r="BK177" s="3262">
        <v>28393</v>
      </c>
      <c r="BL177" s="3262">
        <v>2589509</v>
      </c>
      <c r="BM177" s="3262">
        <v>2264632</v>
      </c>
      <c r="BN177" s="3262">
        <v>986556</v>
      </c>
      <c r="BO177" s="3262">
        <v>935191</v>
      </c>
      <c r="BP177" s="3262">
        <v>644753</v>
      </c>
      <c r="BQ177" s="3262">
        <v>613686</v>
      </c>
      <c r="BR177" s="3262">
        <v>341803</v>
      </c>
      <c r="BS177" s="3262">
        <v>321504</v>
      </c>
      <c r="BT177" s="3262">
        <v>58187</v>
      </c>
      <c r="BU177" s="3262">
        <v>53481</v>
      </c>
      <c r="BV177" s="3262">
        <v>136813</v>
      </c>
      <c r="BW177" s="3262">
        <v>122692</v>
      </c>
      <c r="BX177" s="3262">
        <v>146802</v>
      </c>
      <c r="BY177" s="3262">
        <v>145331</v>
      </c>
    </row>
    <row r="178" spans="1:77" ht="15.2" customHeight="1" x14ac:dyDescent="0.2">
      <c r="A178" s="3254" t="s">
        <v>1553</v>
      </c>
      <c r="B178" s="3255" t="s">
        <v>1554</v>
      </c>
      <c r="C178" s="3275" t="s">
        <v>1551</v>
      </c>
      <c r="D178" s="3256">
        <v>9457</v>
      </c>
      <c r="E178" s="3256">
        <v>8546</v>
      </c>
      <c r="F178" s="3256">
        <v>70000</v>
      </c>
      <c r="G178" s="3256">
        <v>62960</v>
      </c>
      <c r="H178" s="3333">
        <v>5777736</v>
      </c>
      <c r="I178" s="3256">
        <v>5207970</v>
      </c>
      <c r="J178" s="3333">
        <v>2265023</v>
      </c>
      <c r="K178" s="3256">
        <v>2125486</v>
      </c>
      <c r="L178" s="3256">
        <v>1770517</v>
      </c>
      <c r="M178" s="3256">
        <v>1586852</v>
      </c>
      <c r="N178" s="3256">
        <v>494506</v>
      </c>
      <c r="O178" s="3256">
        <v>538634</v>
      </c>
      <c r="P178" s="3256">
        <v>118473</v>
      </c>
      <c r="Q178" s="3256">
        <v>119074</v>
      </c>
      <c r="R178" s="3256">
        <v>394874</v>
      </c>
      <c r="S178" s="3256">
        <v>283410</v>
      </c>
      <c r="T178" s="3256">
        <v>-18841</v>
      </c>
      <c r="U178" s="3257">
        <v>136150</v>
      </c>
      <c r="V178" s="3209" t="s">
        <v>1551</v>
      </c>
      <c r="W178" s="3223" t="b">
        <f t="shared" si="17"/>
        <v>1</v>
      </c>
      <c r="X178" s="3258">
        <f>+T178-'Departmental PL'!V264</f>
        <v>0</v>
      </c>
      <c r="Y178" s="3258">
        <f>+U178-'Departmental PL'!W264</f>
        <v>16676.149999999907</v>
      </c>
      <c r="AC178" s="3228">
        <f t="shared" si="20"/>
        <v>0</v>
      </c>
      <c r="AD178" s="3228">
        <f t="shared" si="21"/>
        <v>0</v>
      </c>
      <c r="AF178" s="3233">
        <f t="shared" si="22"/>
        <v>0</v>
      </c>
      <c r="AG178" s="3233">
        <f t="shared" si="23"/>
        <v>0</v>
      </c>
      <c r="AH178" s="3223" t="b">
        <f t="shared" si="26"/>
        <v>1</v>
      </c>
      <c r="AI178" s="3259" t="s">
        <v>1554</v>
      </c>
      <c r="AJ178" s="3259" t="s">
        <v>1281</v>
      </c>
      <c r="AK178" s="3259" t="s">
        <v>1551</v>
      </c>
      <c r="AL178" s="3244">
        <v>6349</v>
      </c>
      <c r="AM178" s="3244">
        <v>5511</v>
      </c>
      <c r="AN178" s="3244">
        <v>46849</v>
      </c>
      <c r="AO178" s="3244">
        <v>44626</v>
      </c>
      <c r="AP178" s="3244">
        <v>3871508</v>
      </c>
      <c r="AQ178" s="3244">
        <v>3612565</v>
      </c>
      <c r="AR178" s="3244">
        <v>1585277</v>
      </c>
      <c r="AS178" s="3244">
        <v>1526365</v>
      </c>
      <c r="AT178" s="3244">
        <v>1218092</v>
      </c>
      <c r="AU178" s="3244">
        <v>1092622</v>
      </c>
      <c r="AV178" s="3244">
        <v>367303</v>
      </c>
      <c r="AW178" s="3244">
        <v>433864</v>
      </c>
      <c r="AX178" s="3244">
        <v>90023</v>
      </c>
      <c r="AY178" s="3244">
        <v>0</v>
      </c>
      <c r="AZ178" s="3244">
        <v>216516</v>
      </c>
      <c r="BA178" s="3244">
        <v>169056</v>
      </c>
      <c r="BB178" s="3244">
        <v>60933</v>
      </c>
      <c r="BC178" s="3244">
        <v>264470</v>
      </c>
      <c r="BE178" s="3223">
        <f t="shared" si="25"/>
        <v>175</v>
      </c>
      <c r="BF178" s="3223" t="b">
        <f t="shared" si="24"/>
        <v>1</v>
      </c>
      <c r="BG178" s="3209" t="s">
        <v>1551</v>
      </c>
      <c r="BH178" s="3262">
        <v>6349</v>
      </c>
      <c r="BI178" s="3262">
        <v>5511</v>
      </c>
      <c r="BJ178" s="3262">
        <v>46849</v>
      </c>
      <c r="BK178" s="3262">
        <v>44626</v>
      </c>
      <c r="BL178" s="3262">
        <v>3871518</v>
      </c>
      <c r="BM178" s="3262">
        <v>3612578</v>
      </c>
      <c r="BN178" s="3262">
        <v>1585300</v>
      </c>
      <c r="BO178" s="3262">
        <v>1526362</v>
      </c>
      <c r="BP178" s="3262">
        <v>1217996</v>
      </c>
      <c r="BQ178" s="3262">
        <v>1092581</v>
      </c>
      <c r="BR178" s="3262">
        <v>367304</v>
      </c>
      <c r="BS178" s="3262">
        <v>433781</v>
      </c>
      <c r="BT178" s="3262">
        <v>89770</v>
      </c>
      <c r="BU178" s="3269">
        <v>3</v>
      </c>
      <c r="BV178" s="3262">
        <v>216570</v>
      </c>
      <c r="BW178" s="3262">
        <v>169270</v>
      </c>
      <c r="BX178" s="3262">
        <v>60964</v>
      </c>
      <c r="BY178" s="3262">
        <v>264508</v>
      </c>
    </row>
    <row r="179" spans="1:77" ht="15.2" customHeight="1" x14ac:dyDescent="0.2">
      <c r="A179" s="3311" t="s">
        <v>1781</v>
      </c>
      <c r="B179" s="3255" t="s">
        <v>1554</v>
      </c>
      <c r="C179" s="3272" t="s">
        <v>1552</v>
      </c>
      <c r="D179" s="3256">
        <v>2867</v>
      </c>
      <c r="E179" s="3256">
        <v>2998</v>
      </c>
      <c r="F179" s="3256">
        <v>23255</v>
      </c>
      <c r="G179" s="3315">
        <v>26025</v>
      </c>
      <c r="H179" s="3256">
        <v>1895472</v>
      </c>
      <c r="I179" s="3315">
        <v>2055008</v>
      </c>
      <c r="J179" s="3256">
        <v>808993</v>
      </c>
      <c r="K179" s="3315">
        <v>886961</v>
      </c>
      <c r="L179" s="3256">
        <v>425056</v>
      </c>
      <c r="M179" s="3315">
        <v>377684</v>
      </c>
      <c r="N179" s="3256">
        <v>383937</v>
      </c>
      <c r="O179" s="3256">
        <v>509277</v>
      </c>
      <c r="P179" s="3256">
        <v>128969</v>
      </c>
      <c r="Q179" s="3315">
        <v>99950</v>
      </c>
      <c r="R179" s="3256">
        <v>253847</v>
      </c>
      <c r="S179" s="3315">
        <v>105243</v>
      </c>
      <c r="T179" s="3256">
        <v>1121</v>
      </c>
      <c r="U179" s="3256">
        <v>304084</v>
      </c>
      <c r="V179" s="3209" t="s">
        <v>1552</v>
      </c>
      <c r="W179" s="3223" t="b">
        <f t="shared" si="17"/>
        <v>1</v>
      </c>
      <c r="X179" s="3258">
        <f>+T179-'Departmental PL'!V265</f>
        <v>0</v>
      </c>
      <c r="Y179" s="3258">
        <f>+U179-'Departmental PL'!W265</f>
        <v>0</v>
      </c>
      <c r="AC179" s="3228">
        <f t="shared" si="20"/>
        <v>0</v>
      </c>
      <c r="AD179" s="3228">
        <f t="shared" si="21"/>
        <v>0</v>
      </c>
      <c r="AF179" s="3233">
        <f t="shared" si="22"/>
        <v>0</v>
      </c>
      <c r="AG179" s="3233">
        <f t="shared" si="23"/>
        <v>0</v>
      </c>
      <c r="AH179" s="3223" t="b">
        <f t="shared" si="26"/>
        <v>1</v>
      </c>
      <c r="AI179" s="3259" t="s">
        <v>1554</v>
      </c>
      <c r="AJ179" s="3259" t="s">
        <v>1281</v>
      </c>
      <c r="AK179" s="3259" t="s">
        <v>1552</v>
      </c>
      <c r="AL179" s="3244">
        <v>2217</v>
      </c>
      <c r="AM179" s="3244">
        <v>489</v>
      </c>
      <c r="AN179" s="3244">
        <v>19294</v>
      </c>
      <c r="AO179" s="3244">
        <v>4713</v>
      </c>
      <c r="AP179" s="3244">
        <v>1518401</v>
      </c>
      <c r="AQ179" s="3244">
        <v>363704</v>
      </c>
      <c r="AR179" s="3244">
        <v>643184</v>
      </c>
      <c r="AS179" s="3244">
        <v>162914</v>
      </c>
      <c r="AT179" s="3244">
        <v>280385</v>
      </c>
      <c r="AU179" s="3244">
        <v>75642</v>
      </c>
      <c r="AV179" s="3244">
        <v>362603</v>
      </c>
      <c r="AW179" s="3244">
        <v>87211</v>
      </c>
      <c r="AX179" s="3244">
        <v>78826</v>
      </c>
      <c r="AY179" s="3244">
        <v>21093</v>
      </c>
      <c r="AZ179" s="3244">
        <v>70765</v>
      </c>
      <c r="BA179" s="3244">
        <v>12663</v>
      </c>
      <c r="BB179" s="3244">
        <v>213024</v>
      </c>
      <c r="BC179" s="3244">
        <v>53383</v>
      </c>
      <c r="BE179" s="3223">
        <f t="shared" si="25"/>
        <v>176</v>
      </c>
      <c r="BF179" s="3223" t="b">
        <f t="shared" si="24"/>
        <v>1</v>
      </c>
      <c r="BG179" s="3209" t="s">
        <v>1552</v>
      </c>
      <c r="BH179" s="3262">
        <v>2217</v>
      </c>
      <c r="BI179" s="3269">
        <v>489</v>
      </c>
      <c r="BJ179" s="3262">
        <v>19294</v>
      </c>
      <c r="BK179" s="3262">
        <v>4713</v>
      </c>
      <c r="BL179" s="3262">
        <v>1518407</v>
      </c>
      <c r="BM179" s="3262">
        <v>363705</v>
      </c>
      <c r="BN179" s="3262">
        <v>643145</v>
      </c>
      <c r="BO179" s="3262">
        <v>162894</v>
      </c>
      <c r="BP179" s="3262">
        <v>280512</v>
      </c>
      <c r="BQ179" s="3262">
        <v>75674</v>
      </c>
      <c r="BR179" s="3262">
        <v>362633</v>
      </c>
      <c r="BS179" s="3262">
        <v>87219</v>
      </c>
      <c r="BT179" s="3262">
        <v>78762</v>
      </c>
      <c r="BU179" s="3262">
        <v>21117</v>
      </c>
      <c r="BV179" s="3262">
        <v>70864</v>
      </c>
      <c r="BW179" s="3262">
        <v>12702</v>
      </c>
      <c r="BX179" s="3262">
        <v>213007</v>
      </c>
      <c r="BY179" s="3262">
        <v>53400</v>
      </c>
    </row>
    <row r="180" spans="1:77" ht="15.2" customHeight="1" x14ac:dyDescent="0.2">
      <c r="A180" s="3281" t="s">
        <v>1554</v>
      </c>
      <c r="B180" s="3255" t="s">
        <v>1554</v>
      </c>
      <c r="C180" s="3272" t="s">
        <v>1553</v>
      </c>
      <c r="D180" s="3256">
        <v>1221</v>
      </c>
      <c r="E180" s="3256">
        <v>1259</v>
      </c>
      <c r="F180" s="3256">
        <v>10972</v>
      </c>
      <c r="G180" s="3256">
        <v>12526</v>
      </c>
      <c r="H180" s="3256">
        <v>803171</v>
      </c>
      <c r="I180" s="3256">
        <v>882486</v>
      </c>
      <c r="J180" s="3256">
        <v>291537</v>
      </c>
      <c r="K180" s="3256">
        <v>325156</v>
      </c>
      <c r="L180" s="3256">
        <v>137186</v>
      </c>
      <c r="M180" s="3256">
        <v>135151</v>
      </c>
      <c r="N180" s="3256">
        <v>154351</v>
      </c>
      <c r="O180" s="3256">
        <v>190006</v>
      </c>
      <c r="P180" s="3256">
        <v>20076</v>
      </c>
      <c r="Q180" s="3256">
        <v>19812</v>
      </c>
      <c r="R180" s="3256">
        <v>50667</v>
      </c>
      <c r="S180" s="3256">
        <v>26823</v>
      </c>
      <c r="T180" s="3256">
        <v>83608</v>
      </c>
      <c r="U180" s="3256">
        <v>143370</v>
      </c>
      <c r="V180" s="3209" t="s">
        <v>1553</v>
      </c>
      <c r="W180" s="3223" t="b">
        <f t="shared" si="17"/>
        <v>1</v>
      </c>
      <c r="X180" s="3258">
        <f>+T180-'Departmental PL'!V266</f>
        <v>0</v>
      </c>
      <c r="Y180" s="3258">
        <f>+U180-'Departmental PL'!W266</f>
        <v>0</v>
      </c>
      <c r="AC180" s="3228">
        <f t="shared" ref="AC180:AC214" si="27">+J180-L180-N180</f>
        <v>0</v>
      </c>
      <c r="AD180" s="3228">
        <f t="shared" ref="AD180:AD214" si="28">+K180-M180-O180</f>
        <v>-1</v>
      </c>
      <c r="AF180" s="3233">
        <f t="shared" si="22"/>
        <v>0</v>
      </c>
      <c r="AG180" s="3233">
        <f t="shared" si="23"/>
        <v>1</v>
      </c>
      <c r="AH180" s="3223" t="b">
        <f t="shared" si="26"/>
        <v>1</v>
      </c>
      <c r="AI180" s="3259" t="s">
        <v>1554</v>
      </c>
      <c r="AJ180" s="3259" t="s">
        <v>1281</v>
      </c>
      <c r="AK180" s="3259" t="s">
        <v>1553</v>
      </c>
      <c r="AL180" s="3244">
        <v>964</v>
      </c>
      <c r="AM180" s="3244">
        <v>705</v>
      </c>
      <c r="AN180" s="3244">
        <v>9696</v>
      </c>
      <c r="AO180" s="3244">
        <v>7662</v>
      </c>
      <c r="AP180" s="3244">
        <v>678563</v>
      </c>
      <c r="AQ180" s="3244">
        <v>539506</v>
      </c>
      <c r="AR180" s="3244">
        <v>244331</v>
      </c>
      <c r="AS180" s="3244">
        <v>182452</v>
      </c>
      <c r="AT180" s="3244">
        <v>104350</v>
      </c>
      <c r="AU180" s="3244">
        <v>82482</v>
      </c>
      <c r="AV180" s="3244">
        <v>139985</v>
      </c>
      <c r="AW180" s="3244">
        <v>99948</v>
      </c>
      <c r="AX180" s="3244">
        <v>14949</v>
      </c>
      <c r="AY180" s="3244">
        <v>0</v>
      </c>
      <c r="AZ180" s="3244">
        <v>20031</v>
      </c>
      <c r="BA180" s="3244">
        <v>13173</v>
      </c>
      <c r="BB180" s="3244">
        <v>105025</v>
      </c>
      <c r="BC180" s="3244">
        <v>86771</v>
      </c>
      <c r="BE180" s="3223">
        <f t="shared" si="25"/>
        <v>177</v>
      </c>
      <c r="BF180" s="3223" t="b">
        <f t="shared" si="24"/>
        <v>1</v>
      </c>
      <c r="BG180" s="3209" t="s">
        <v>1553</v>
      </c>
      <c r="BH180" s="3269">
        <v>964</v>
      </c>
      <c r="BI180" s="3269">
        <v>705</v>
      </c>
      <c r="BJ180" s="3262">
        <v>9696</v>
      </c>
      <c r="BK180" s="3262">
        <v>7662</v>
      </c>
      <c r="BL180" s="3262">
        <v>678564</v>
      </c>
      <c r="BM180" s="3262">
        <v>539507</v>
      </c>
      <c r="BN180" s="3262">
        <v>244326</v>
      </c>
      <c r="BO180" s="3262">
        <v>182405</v>
      </c>
      <c r="BP180" s="3262">
        <v>104331</v>
      </c>
      <c r="BQ180" s="3262">
        <v>82461</v>
      </c>
      <c r="BR180" s="3262">
        <v>139995</v>
      </c>
      <c r="BS180" s="3262">
        <v>99943</v>
      </c>
      <c r="BT180" s="3262">
        <v>14935</v>
      </c>
      <c r="BU180" s="3269">
        <v>0</v>
      </c>
      <c r="BV180" s="3262">
        <v>20016</v>
      </c>
      <c r="BW180" s="3262">
        <v>13171</v>
      </c>
      <c r="BX180" s="3262">
        <v>105044</v>
      </c>
      <c r="BY180" s="3262">
        <v>86772</v>
      </c>
    </row>
    <row r="181" spans="1:77" ht="15.2" customHeight="1" x14ac:dyDescent="0.2">
      <c r="A181" s="3254" t="s">
        <v>1544</v>
      </c>
      <c r="B181" s="3335" t="s">
        <v>1554</v>
      </c>
      <c r="C181" s="3206" t="s">
        <v>1781</v>
      </c>
      <c r="D181" s="3336">
        <v>574</v>
      </c>
      <c r="E181" s="3336">
        <v>300</v>
      </c>
      <c r="F181" s="3336">
        <v>6170</v>
      </c>
      <c r="G181" s="3336">
        <v>2905</v>
      </c>
      <c r="H181" s="3336">
        <v>438504</v>
      </c>
      <c r="I181" s="3336">
        <v>201306</v>
      </c>
      <c r="J181" s="3336">
        <v>170009</v>
      </c>
      <c r="K181" s="3336">
        <v>70647</v>
      </c>
      <c r="L181" s="3336">
        <v>13345</v>
      </c>
      <c r="M181" s="3336">
        <v>1705</v>
      </c>
      <c r="N181" s="3336">
        <v>156664</v>
      </c>
      <c r="O181" s="3336">
        <v>68941</v>
      </c>
      <c r="P181" s="3336">
        <v>7163</v>
      </c>
      <c r="Q181" s="3336">
        <v>250</v>
      </c>
      <c r="R181" s="3336">
        <v>14220</v>
      </c>
      <c r="S181" s="3336">
        <v>2440</v>
      </c>
      <c r="T181" s="3336">
        <v>135281</v>
      </c>
      <c r="U181" s="3336">
        <v>66250</v>
      </c>
      <c r="V181" s="3209" t="s">
        <v>1781</v>
      </c>
      <c r="W181" s="3223" t="b">
        <f t="shared" si="17"/>
        <v>1</v>
      </c>
      <c r="X181" s="3258">
        <f>+T181-'Departmental PL'!V267</f>
        <v>0</v>
      </c>
      <c r="Y181" s="3258">
        <f>+U181-'Departmental PL'!W267</f>
        <v>-2</v>
      </c>
      <c r="AC181" s="3228">
        <f t="shared" si="27"/>
        <v>0</v>
      </c>
      <c r="AD181" s="3228">
        <f t="shared" si="28"/>
        <v>1</v>
      </c>
      <c r="AF181" s="3233">
        <f t="shared" si="22"/>
        <v>0</v>
      </c>
      <c r="AG181" s="3233">
        <f t="shared" si="23"/>
        <v>1</v>
      </c>
      <c r="AH181" s="3223" t="b">
        <f t="shared" si="26"/>
        <v>1</v>
      </c>
      <c r="AI181" s="3259" t="s">
        <v>1554</v>
      </c>
      <c r="AJ181" s="3259" t="s">
        <v>1281</v>
      </c>
      <c r="AK181" s="3259" t="s">
        <v>1781</v>
      </c>
      <c r="AL181" s="3244">
        <v>173</v>
      </c>
      <c r="AM181" s="3244">
        <v>0</v>
      </c>
      <c r="AN181" s="3244">
        <v>1579</v>
      </c>
      <c r="AP181" s="3244">
        <v>111062</v>
      </c>
      <c r="AR181" s="3244">
        <v>36516</v>
      </c>
      <c r="AT181" s="3244">
        <v>202</v>
      </c>
      <c r="AV181" s="3244">
        <v>36314</v>
      </c>
      <c r="AX181" s="3244">
        <v>16</v>
      </c>
      <c r="AZ181" s="3244">
        <v>1261</v>
      </c>
      <c r="BB181" s="3244">
        <v>35021</v>
      </c>
      <c r="BE181" s="3223">
        <f t="shared" si="25"/>
        <v>178</v>
      </c>
      <c r="BF181" s="3223" t="b">
        <f t="shared" si="24"/>
        <v>1</v>
      </c>
      <c r="BG181" s="3209" t="s">
        <v>1781</v>
      </c>
      <c r="BH181" s="3269">
        <v>173</v>
      </c>
      <c r="BI181" s="3269">
        <v>0</v>
      </c>
      <c r="BJ181" s="3262">
        <v>1579</v>
      </c>
      <c r="BK181" s="3269" t="s">
        <v>1196</v>
      </c>
      <c r="BL181" s="3262">
        <v>111062</v>
      </c>
      <c r="BM181" s="3269" t="s">
        <v>1196</v>
      </c>
      <c r="BN181" s="3262">
        <v>36523</v>
      </c>
      <c r="BO181" s="3269" t="s">
        <v>1196</v>
      </c>
      <c r="BP181" s="3269">
        <v>205</v>
      </c>
      <c r="BQ181" s="3269" t="s">
        <v>1196</v>
      </c>
      <c r="BR181" s="3262">
        <v>36318</v>
      </c>
      <c r="BS181" s="3269" t="s">
        <v>1196</v>
      </c>
      <c r="BT181" s="3269">
        <v>33</v>
      </c>
      <c r="BU181" s="3269" t="s">
        <v>1196</v>
      </c>
      <c r="BV181" s="3262">
        <v>1256</v>
      </c>
      <c r="BW181" s="3269" t="s">
        <v>1196</v>
      </c>
      <c r="BX181" s="3262">
        <v>35029</v>
      </c>
      <c r="BY181" s="3269" t="s">
        <v>1196</v>
      </c>
    </row>
    <row r="182" spans="1:77" s="3446" customFormat="1" ht="15.2" customHeight="1" x14ac:dyDescent="0.2">
      <c r="A182" s="3459" t="s">
        <v>1546</v>
      </c>
      <c r="B182" s="3477" t="s">
        <v>1554</v>
      </c>
      <c r="C182" s="3478" t="s">
        <v>2608</v>
      </c>
      <c r="D182" s="3477">
        <v>62646</v>
      </c>
      <c r="E182" s="3477">
        <v>60419</v>
      </c>
      <c r="F182" s="3477">
        <v>442270</v>
      </c>
      <c r="G182" s="3477">
        <v>438783</v>
      </c>
      <c r="H182" s="3477">
        <v>52496856</v>
      </c>
      <c r="I182" s="3477">
        <v>51326027</v>
      </c>
      <c r="J182" s="3477">
        <v>20641127</v>
      </c>
      <c r="K182" s="3477">
        <v>20778395</v>
      </c>
      <c r="L182" s="3477">
        <v>12484319</v>
      </c>
      <c r="M182" s="3477">
        <v>12622692</v>
      </c>
      <c r="N182" s="3477">
        <v>8156808</v>
      </c>
      <c r="O182" s="3477">
        <v>8155703</v>
      </c>
      <c r="P182" s="3477">
        <v>2148265</v>
      </c>
      <c r="Q182" s="3477">
        <v>2046391</v>
      </c>
      <c r="R182" s="3477">
        <v>3972573</v>
      </c>
      <c r="S182" s="3477">
        <v>2997505</v>
      </c>
      <c r="T182" s="3477">
        <v>2035970</v>
      </c>
      <c r="U182" s="3477">
        <v>3111808</v>
      </c>
      <c r="V182" s="3479" t="s">
        <v>2608</v>
      </c>
      <c r="W182" s="3446" t="b">
        <f t="shared" si="17"/>
        <v>1</v>
      </c>
      <c r="X182" s="3486">
        <f>+T182-'Departmental PL'!V268</f>
        <v>1</v>
      </c>
      <c r="Y182" s="3486">
        <f>+U182-'Departmental PL'!W268</f>
        <v>27793.119999997318</v>
      </c>
      <c r="AC182" s="3446">
        <f t="shared" si="27"/>
        <v>0</v>
      </c>
      <c r="AD182" s="3446">
        <f t="shared" si="28"/>
        <v>0</v>
      </c>
      <c r="AF182" s="3446">
        <f t="shared" si="22"/>
        <v>0</v>
      </c>
      <c r="AG182" s="3446">
        <f t="shared" si="23"/>
        <v>-1</v>
      </c>
      <c r="AH182" s="3446" t="b">
        <f t="shared" si="26"/>
        <v>0</v>
      </c>
      <c r="AI182" s="3480" t="s">
        <v>1554</v>
      </c>
      <c r="AJ182" s="3480" t="s">
        <v>1281</v>
      </c>
      <c r="AK182" s="3480" t="s">
        <v>2031</v>
      </c>
      <c r="AL182" s="3480">
        <v>44547</v>
      </c>
      <c r="AM182" s="3480">
        <v>38759</v>
      </c>
      <c r="AN182" s="3480">
        <v>325461</v>
      </c>
      <c r="AO182" s="3480">
        <v>289482</v>
      </c>
      <c r="AP182" s="3480">
        <v>37689966</v>
      </c>
      <c r="AQ182" s="3480">
        <v>32787310</v>
      </c>
      <c r="AR182" s="3480">
        <v>15171900</v>
      </c>
      <c r="AS182" s="3480">
        <v>13866968</v>
      </c>
      <c r="AT182" s="3480">
        <v>9304559</v>
      </c>
      <c r="AU182" s="3480">
        <v>8213012</v>
      </c>
      <c r="AV182" s="3480">
        <v>5867773</v>
      </c>
      <c r="AW182" s="3480">
        <v>5653675</v>
      </c>
      <c r="AX182" s="3480">
        <v>1538919</v>
      </c>
      <c r="AY182" s="3480">
        <v>1515197</v>
      </c>
      <c r="AZ182" s="3480">
        <v>2206970</v>
      </c>
      <c r="BA182" s="3480">
        <v>1880159</v>
      </c>
      <c r="BB182" s="3480">
        <v>2122200</v>
      </c>
      <c r="BC182" s="3480">
        <v>2258305</v>
      </c>
      <c r="BE182" s="3446">
        <f t="shared" si="25"/>
        <v>179</v>
      </c>
      <c r="BF182" s="3446" t="b">
        <f t="shared" si="24"/>
        <v>0</v>
      </c>
      <c r="BG182" s="3481" t="s">
        <v>1554</v>
      </c>
      <c r="BH182" s="3467">
        <v>44547</v>
      </c>
      <c r="BI182" s="3467">
        <v>38759</v>
      </c>
      <c r="BJ182" s="3467">
        <v>325461</v>
      </c>
      <c r="BK182" s="3467">
        <v>289482</v>
      </c>
      <c r="BL182" s="3467">
        <v>37689636</v>
      </c>
      <c r="BM182" s="3467">
        <v>32787165</v>
      </c>
      <c r="BN182" s="3467">
        <v>15172104</v>
      </c>
      <c r="BO182" s="3467">
        <v>13866891</v>
      </c>
      <c r="BP182" s="3467">
        <v>9304185</v>
      </c>
      <c r="BQ182" s="3467">
        <v>8212920</v>
      </c>
      <c r="BR182" s="3467">
        <v>5867918</v>
      </c>
      <c r="BS182" s="3467">
        <v>5653971</v>
      </c>
      <c r="BT182" s="3467">
        <v>1538625</v>
      </c>
      <c r="BU182" s="3467">
        <v>1515894</v>
      </c>
      <c r="BV182" s="3467">
        <v>2206987</v>
      </c>
      <c r="BW182" s="3467">
        <v>1879614</v>
      </c>
      <c r="BX182" s="3467">
        <v>2122306</v>
      </c>
      <c r="BY182" s="3467">
        <v>2258463</v>
      </c>
    </row>
    <row r="183" spans="1:77" ht="15.2" customHeight="1" x14ac:dyDescent="0.2">
      <c r="A183" s="3254" t="s">
        <v>1550</v>
      </c>
      <c r="B183" s="3255" t="s">
        <v>1554</v>
      </c>
      <c r="C183" s="3272" t="s">
        <v>1544</v>
      </c>
      <c r="D183" s="3256">
        <v>21</v>
      </c>
      <c r="E183" s="3256">
        <v>36</v>
      </c>
      <c r="F183" s="3256">
        <v>21</v>
      </c>
      <c r="G183" s="3256">
        <v>39</v>
      </c>
      <c r="H183" s="3256">
        <v>4338</v>
      </c>
      <c r="I183" s="3256">
        <v>11331</v>
      </c>
      <c r="J183" s="3256">
        <v>1799</v>
      </c>
      <c r="K183" s="3256">
        <v>4014</v>
      </c>
      <c r="L183" s="3256">
        <v>1644</v>
      </c>
      <c r="M183" s="3256">
        <v>4273</v>
      </c>
      <c r="N183" s="3256">
        <v>155</v>
      </c>
      <c r="O183" s="3257">
        <v>-259</v>
      </c>
      <c r="P183" s="3256">
        <v>93</v>
      </c>
      <c r="Q183" s="3256">
        <v>221</v>
      </c>
      <c r="R183" s="3256">
        <v>239</v>
      </c>
      <c r="S183" s="3256">
        <v>606</v>
      </c>
      <c r="T183" s="3256">
        <v>-178</v>
      </c>
      <c r="U183" s="3257">
        <v>-1087</v>
      </c>
      <c r="V183" s="3209" t="s">
        <v>1544</v>
      </c>
      <c r="W183" s="3223" t="b">
        <f t="shared" si="17"/>
        <v>1</v>
      </c>
      <c r="X183" s="3258">
        <f>+T183-'Departmental PL'!V269</f>
        <v>-1</v>
      </c>
      <c r="Y183" s="3258">
        <f>+U183-'Departmental PL'!W269</f>
        <v>-1</v>
      </c>
      <c r="AC183" s="3228">
        <f t="shared" si="27"/>
        <v>0</v>
      </c>
      <c r="AD183" s="3228">
        <f t="shared" si="28"/>
        <v>0</v>
      </c>
      <c r="AF183" s="3233">
        <f t="shared" si="22"/>
        <v>1</v>
      </c>
      <c r="AG183" s="3233">
        <f t="shared" si="23"/>
        <v>1</v>
      </c>
      <c r="AH183" s="3223" t="b">
        <f t="shared" si="26"/>
        <v>1</v>
      </c>
      <c r="AI183" s="3259" t="s">
        <v>1554</v>
      </c>
      <c r="AJ183" s="3259" t="s">
        <v>767</v>
      </c>
      <c r="AK183" s="3259" t="s">
        <v>1544</v>
      </c>
      <c r="AL183" s="3244">
        <v>29</v>
      </c>
      <c r="AM183" s="3244">
        <v>20</v>
      </c>
      <c r="AN183" s="3244">
        <v>32</v>
      </c>
      <c r="AO183" s="3244">
        <v>21</v>
      </c>
      <c r="AP183" s="3244">
        <v>9408</v>
      </c>
      <c r="AQ183" s="3244">
        <v>6841</v>
      </c>
      <c r="AR183" s="3244">
        <v>3472</v>
      </c>
      <c r="AS183" s="3244">
        <v>3411</v>
      </c>
      <c r="AT183" s="3244">
        <v>3515</v>
      </c>
      <c r="AU183" s="3244">
        <v>2832</v>
      </c>
      <c r="AV183" s="3244">
        <v>-45</v>
      </c>
      <c r="AW183" s="3244">
        <v>574</v>
      </c>
      <c r="AX183" s="3244">
        <v>194</v>
      </c>
      <c r="AY183" s="3244">
        <v>162</v>
      </c>
      <c r="AZ183" s="3244">
        <v>497</v>
      </c>
      <c r="BA183" s="3244">
        <v>380</v>
      </c>
      <c r="BB183" s="3244">
        <v>-729</v>
      </c>
      <c r="BC183" s="3244">
        <v>36</v>
      </c>
      <c r="BE183" s="3223">
        <f t="shared" si="25"/>
        <v>180</v>
      </c>
      <c r="BF183" s="3223" t="b">
        <f t="shared" si="24"/>
        <v>1</v>
      </c>
      <c r="BG183" s="3269" t="s">
        <v>1544</v>
      </c>
      <c r="BH183" s="3269">
        <v>29</v>
      </c>
      <c r="BI183" s="3269">
        <v>20</v>
      </c>
      <c r="BJ183" s="3269">
        <v>32</v>
      </c>
      <c r="BK183" s="3269">
        <v>21</v>
      </c>
      <c r="BL183" s="3262">
        <v>9408</v>
      </c>
      <c r="BM183" s="3262">
        <v>6841</v>
      </c>
      <c r="BN183" s="3262">
        <v>3473</v>
      </c>
      <c r="BO183" s="3262">
        <v>3410</v>
      </c>
      <c r="BP183" s="3262">
        <v>3517</v>
      </c>
      <c r="BQ183" s="3262">
        <v>2833</v>
      </c>
      <c r="BR183" s="3269">
        <v>-45</v>
      </c>
      <c r="BS183" s="3269">
        <v>577</v>
      </c>
      <c r="BT183" s="3269">
        <v>190</v>
      </c>
      <c r="BU183" s="3269">
        <v>163</v>
      </c>
      <c r="BV183" s="3269">
        <v>494</v>
      </c>
      <c r="BW183" s="3269">
        <v>381</v>
      </c>
      <c r="BX183" s="3269">
        <v>-729</v>
      </c>
      <c r="BY183" s="3269">
        <v>33</v>
      </c>
    </row>
    <row r="184" spans="1:77" ht="15.2" customHeight="1" x14ac:dyDescent="0.2">
      <c r="A184" s="3289" t="s">
        <v>1554</v>
      </c>
      <c r="B184" s="3255" t="s">
        <v>1554</v>
      </c>
      <c r="C184" s="3272" t="s">
        <v>1546</v>
      </c>
      <c r="D184" s="3256">
        <v>0</v>
      </c>
      <c r="E184" s="3256">
        <v>3</v>
      </c>
      <c r="F184" s="3256">
        <v>0</v>
      </c>
      <c r="G184" s="3315">
        <v>4</v>
      </c>
      <c r="H184" s="3256">
        <v>0</v>
      </c>
      <c r="I184" s="3315">
        <v>14518</v>
      </c>
      <c r="J184" s="3256">
        <v>0</v>
      </c>
      <c r="K184" s="3315">
        <v>4289</v>
      </c>
      <c r="L184" s="3256">
        <v>0</v>
      </c>
      <c r="M184" s="3315">
        <v>1246</v>
      </c>
      <c r="N184" s="3256">
        <v>0</v>
      </c>
      <c r="O184" s="3256">
        <v>3043</v>
      </c>
      <c r="P184" s="3256">
        <v>0</v>
      </c>
      <c r="Q184" s="3315">
        <v>746</v>
      </c>
      <c r="R184" s="3256">
        <v>0</v>
      </c>
      <c r="S184" s="3315">
        <v>497</v>
      </c>
      <c r="T184" s="3256">
        <v>0</v>
      </c>
      <c r="U184" s="3256">
        <v>1799</v>
      </c>
      <c r="V184" s="3209" t="s">
        <v>1546</v>
      </c>
      <c r="W184" s="3223" t="b">
        <f t="shared" si="17"/>
        <v>1</v>
      </c>
      <c r="X184" s="3258">
        <f>+T184-'Departmental PL'!V271</f>
        <v>0</v>
      </c>
      <c r="Y184" s="3258">
        <f>+U184-'Departmental PL'!W271</f>
        <v>-1</v>
      </c>
      <c r="AC184" s="3228">
        <f t="shared" si="27"/>
        <v>0</v>
      </c>
      <c r="AD184" s="3228">
        <f t="shared" si="28"/>
        <v>0</v>
      </c>
      <c r="AF184" s="3233">
        <f t="shared" si="22"/>
        <v>0</v>
      </c>
      <c r="AG184" s="3233">
        <f t="shared" si="23"/>
        <v>1</v>
      </c>
      <c r="AH184" s="3223" t="b">
        <f t="shared" si="26"/>
        <v>1</v>
      </c>
      <c r="AI184" s="3259" t="s">
        <v>1554</v>
      </c>
      <c r="AJ184" s="3259" t="s">
        <v>767</v>
      </c>
      <c r="AK184" s="3259" t="s">
        <v>1546</v>
      </c>
      <c r="AL184" s="3244">
        <v>3</v>
      </c>
      <c r="AM184" s="3244">
        <v>0</v>
      </c>
      <c r="AN184" s="3244">
        <v>4</v>
      </c>
      <c r="AP184" s="3244">
        <v>14518</v>
      </c>
      <c r="AR184" s="3244">
        <v>6004</v>
      </c>
      <c r="AT184" s="3244">
        <v>1251</v>
      </c>
      <c r="AV184" s="3244">
        <v>4752</v>
      </c>
      <c r="AX184" s="3244">
        <v>761</v>
      </c>
      <c r="AZ184" s="3244">
        <v>477</v>
      </c>
      <c r="BB184" s="3244">
        <v>3515</v>
      </c>
      <c r="BE184" s="3223">
        <f t="shared" si="25"/>
        <v>181</v>
      </c>
      <c r="BF184" s="3223" t="b">
        <f t="shared" si="24"/>
        <v>1</v>
      </c>
      <c r="BG184" s="3269" t="s">
        <v>1546</v>
      </c>
      <c r="BH184" s="3269">
        <v>3</v>
      </c>
      <c r="BI184" s="3269">
        <v>0</v>
      </c>
      <c r="BJ184" s="3269">
        <v>4</v>
      </c>
      <c r="BK184" s="3269" t="s">
        <v>1196</v>
      </c>
      <c r="BL184" s="3262">
        <v>14518</v>
      </c>
      <c r="BM184" s="3269" t="s">
        <v>1196</v>
      </c>
      <c r="BN184" s="3262">
        <v>6003</v>
      </c>
      <c r="BO184" s="3269" t="s">
        <v>1196</v>
      </c>
      <c r="BP184" s="3262">
        <v>1251</v>
      </c>
      <c r="BQ184" s="3269" t="s">
        <v>1196</v>
      </c>
      <c r="BR184" s="3262">
        <v>4752</v>
      </c>
      <c r="BS184" s="3269" t="s">
        <v>1196</v>
      </c>
      <c r="BT184" s="3269">
        <v>761</v>
      </c>
      <c r="BU184" s="3269" t="s">
        <v>1196</v>
      </c>
      <c r="BV184" s="3269">
        <v>476</v>
      </c>
      <c r="BW184" s="3269" t="s">
        <v>1196</v>
      </c>
      <c r="BX184" s="3262">
        <v>3515</v>
      </c>
      <c r="BY184" s="3269" t="s">
        <v>1196</v>
      </c>
    </row>
    <row r="185" spans="1:77" ht="15.2" customHeight="1" x14ac:dyDescent="0.2">
      <c r="A185" s="3289"/>
      <c r="B185" s="3337" t="s">
        <v>1554</v>
      </c>
      <c r="C185" s="3338" t="s">
        <v>1549</v>
      </c>
      <c r="D185" s="3256">
        <v>0</v>
      </c>
      <c r="E185" s="3256">
        <v>1</v>
      </c>
      <c r="F185" s="3256">
        <v>0</v>
      </c>
      <c r="G185" s="3315">
        <v>3</v>
      </c>
      <c r="H185" s="3256">
        <v>0</v>
      </c>
      <c r="I185" s="3315">
        <v>252</v>
      </c>
      <c r="J185" s="3256">
        <v>0</v>
      </c>
      <c r="K185" s="3315">
        <v>135</v>
      </c>
      <c r="L185" s="3256">
        <v>0</v>
      </c>
      <c r="M185" s="3315">
        <v>83</v>
      </c>
      <c r="N185" s="3256">
        <v>0</v>
      </c>
      <c r="O185" s="3256">
        <v>52</v>
      </c>
      <c r="P185" s="3256">
        <v>0</v>
      </c>
      <c r="Q185" s="3315">
        <v>5</v>
      </c>
      <c r="R185" s="3256">
        <v>0</v>
      </c>
      <c r="S185" s="3315">
        <v>18</v>
      </c>
      <c r="T185" s="3256">
        <v>0</v>
      </c>
      <c r="U185" s="3256">
        <v>28</v>
      </c>
      <c r="V185" s="3218" t="s">
        <v>1552</v>
      </c>
      <c r="W185" s="3223" t="b">
        <f t="shared" si="17"/>
        <v>0</v>
      </c>
      <c r="X185" s="3258">
        <f>+T185-'Departmental PL'!V272</f>
        <v>0</v>
      </c>
      <c r="Y185" s="3258">
        <f>+U185-'Departmental PL'!W272</f>
        <v>28</v>
      </c>
      <c r="AC185" s="3228">
        <f t="shared" si="27"/>
        <v>0</v>
      </c>
      <c r="AD185" s="3228">
        <f t="shared" si="28"/>
        <v>0</v>
      </c>
      <c r="AI185" s="3259"/>
      <c r="AJ185" s="3259"/>
      <c r="AK185" s="3259"/>
      <c r="BG185" s="3269"/>
      <c r="BH185" s="3269"/>
      <c r="BI185" s="3269"/>
      <c r="BJ185" s="3269"/>
      <c r="BK185" s="3269"/>
      <c r="BL185" s="3262"/>
      <c r="BM185" s="3269"/>
      <c r="BN185" s="3262"/>
      <c r="BO185" s="3269"/>
      <c r="BP185" s="3262"/>
      <c r="BQ185" s="3269"/>
      <c r="BR185" s="3262"/>
      <c r="BS185" s="3269"/>
      <c r="BT185" s="3269"/>
      <c r="BU185" s="3269"/>
      <c r="BV185" s="3269"/>
      <c r="BW185" s="3269"/>
      <c r="BX185" s="3262"/>
      <c r="BY185" s="3269"/>
    </row>
    <row r="186" spans="1:77" ht="15.2" customHeight="1" x14ac:dyDescent="0.2">
      <c r="A186" s="3254" t="s">
        <v>1544</v>
      </c>
      <c r="B186" s="3255" t="s">
        <v>1554</v>
      </c>
      <c r="C186" s="3272" t="s">
        <v>1550</v>
      </c>
      <c r="D186" s="3256">
        <v>0</v>
      </c>
      <c r="E186" s="3256">
        <v>2</v>
      </c>
      <c r="F186" s="3256">
        <v>0</v>
      </c>
      <c r="G186" s="3315">
        <v>6</v>
      </c>
      <c r="H186" s="3256">
        <v>0</v>
      </c>
      <c r="I186" s="3315">
        <v>620</v>
      </c>
      <c r="J186" s="3256">
        <v>0</v>
      </c>
      <c r="K186" s="3315">
        <v>192</v>
      </c>
      <c r="L186" s="3256">
        <v>0</v>
      </c>
      <c r="M186" s="3315">
        <v>148</v>
      </c>
      <c r="N186" s="3256">
        <v>0</v>
      </c>
      <c r="O186" s="3256">
        <v>44</v>
      </c>
      <c r="P186" s="3256">
        <v>0</v>
      </c>
      <c r="Q186" s="3315">
        <v>13</v>
      </c>
      <c r="R186" s="3256">
        <v>0</v>
      </c>
      <c r="S186" s="3315">
        <v>31</v>
      </c>
      <c r="T186" s="3256">
        <v>0</v>
      </c>
      <c r="U186" s="3256">
        <v>0</v>
      </c>
      <c r="V186" s="3209" t="s">
        <v>1550</v>
      </c>
      <c r="W186" s="3223" t="b">
        <f t="shared" si="17"/>
        <v>1</v>
      </c>
      <c r="X186" s="3258">
        <f>+T186-'Departmental PL'!V275</f>
        <v>0</v>
      </c>
      <c r="Y186" s="3258">
        <f>+U186-'Departmental PL'!W275</f>
        <v>0</v>
      </c>
      <c r="AC186" s="3228">
        <f t="shared" si="27"/>
        <v>0</v>
      </c>
      <c r="AD186" s="3228">
        <f t="shared" si="28"/>
        <v>0</v>
      </c>
      <c r="AF186" s="3233">
        <f t="shared" si="22"/>
        <v>0</v>
      </c>
      <c r="AG186" s="3233">
        <f t="shared" si="23"/>
        <v>0</v>
      </c>
      <c r="AH186" s="3223" t="b">
        <f t="shared" si="26"/>
        <v>1</v>
      </c>
      <c r="AI186" s="3259" t="s">
        <v>1554</v>
      </c>
      <c r="AJ186" s="3259" t="s">
        <v>767</v>
      </c>
      <c r="AK186" s="3259" t="s">
        <v>1550</v>
      </c>
      <c r="AL186" s="3244">
        <v>2</v>
      </c>
      <c r="AM186" s="3244">
        <v>0</v>
      </c>
      <c r="AN186" s="3244">
        <v>6</v>
      </c>
      <c r="AP186" s="3244">
        <v>620</v>
      </c>
      <c r="AR186" s="3244">
        <v>191</v>
      </c>
      <c r="AT186" s="3244">
        <v>155</v>
      </c>
      <c r="AV186" s="3244">
        <v>38</v>
      </c>
      <c r="AX186" s="3244">
        <v>14</v>
      </c>
      <c r="AZ186" s="3244">
        <v>33</v>
      </c>
      <c r="BB186" s="3244">
        <v>-9</v>
      </c>
      <c r="BE186" s="3223">
        <f>BE184+1</f>
        <v>182</v>
      </c>
      <c r="BF186" s="3223" t="b">
        <f t="shared" si="24"/>
        <v>1</v>
      </c>
      <c r="BG186" s="3269" t="s">
        <v>1550</v>
      </c>
      <c r="BH186" s="3269">
        <v>2</v>
      </c>
      <c r="BI186" s="3269">
        <v>0</v>
      </c>
      <c r="BJ186" s="3269">
        <v>6</v>
      </c>
      <c r="BK186" s="3269" t="s">
        <v>1196</v>
      </c>
      <c r="BL186" s="3269">
        <v>620</v>
      </c>
      <c r="BM186" s="3269" t="s">
        <v>1196</v>
      </c>
      <c r="BN186" s="3269">
        <v>192</v>
      </c>
      <c r="BO186" s="3269" t="s">
        <v>1196</v>
      </c>
      <c r="BP186" s="3269">
        <v>154</v>
      </c>
      <c r="BQ186" s="3269" t="s">
        <v>1196</v>
      </c>
      <c r="BR186" s="3269">
        <v>37</v>
      </c>
      <c r="BS186" s="3269" t="s">
        <v>1196</v>
      </c>
      <c r="BT186" s="3269">
        <v>14</v>
      </c>
      <c r="BU186" s="3269" t="s">
        <v>1196</v>
      </c>
      <c r="BV186" s="3269">
        <v>33</v>
      </c>
      <c r="BW186" s="3269" t="s">
        <v>1196</v>
      </c>
      <c r="BX186" s="3269">
        <v>-9</v>
      </c>
      <c r="BY186" s="3269" t="s">
        <v>1196</v>
      </c>
    </row>
    <row r="187" spans="1:77" s="3446" customFormat="1" ht="15.2" customHeight="1" x14ac:dyDescent="0.2">
      <c r="A187" s="3459" t="s">
        <v>1545</v>
      </c>
      <c r="B187" s="3473" t="s">
        <v>1554</v>
      </c>
      <c r="C187" s="3474" t="s">
        <v>2609</v>
      </c>
      <c r="D187" s="3473">
        <v>21</v>
      </c>
      <c r="E187" s="3473">
        <v>42</v>
      </c>
      <c r="F187" s="3473">
        <v>21</v>
      </c>
      <c r="G187" s="3473">
        <v>52</v>
      </c>
      <c r="H187" s="3473">
        <v>4338</v>
      </c>
      <c r="I187" s="3473">
        <v>26721</v>
      </c>
      <c r="J187" s="3473">
        <v>1799</v>
      </c>
      <c r="K187" s="3473">
        <v>8630</v>
      </c>
      <c r="L187" s="3473">
        <v>1644</v>
      </c>
      <c r="M187" s="3473">
        <v>5749</v>
      </c>
      <c r="N187" s="3473">
        <v>155</v>
      </c>
      <c r="O187" s="3473">
        <v>2881</v>
      </c>
      <c r="P187" s="3473">
        <v>93</v>
      </c>
      <c r="Q187" s="3473">
        <v>987</v>
      </c>
      <c r="R187" s="3473">
        <v>239</v>
      </c>
      <c r="S187" s="3473">
        <v>1153</v>
      </c>
      <c r="T187" s="3473">
        <v>-178</v>
      </c>
      <c r="U187" s="3473">
        <v>741</v>
      </c>
      <c r="V187" s="3475" t="s">
        <v>2609</v>
      </c>
      <c r="W187" s="3446" t="b">
        <f t="shared" si="17"/>
        <v>1</v>
      </c>
      <c r="X187" s="3473">
        <f>+T187-'Departmental PL'!V278</f>
        <v>-1</v>
      </c>
      <c r="Y187" s="3473">
        <f>+U187-'Departmental PL'!W278</f>
        <v>-2</v>
      </c>
      <c r="AC187" s="3446">
        <f t="shared" si="27"/>
        <v>0</v>
      </c>
      <c r="AD187" s="3446">
        <f t="shared" si="28"/>
        <v>0</v>
      </c>
      <c r="AF187" s="3446">
        <f t="shared" si="22"/>
        <v>1</v>
      </c>
      <c r="AG187" s="3446">
        <f t="shared" si="23"/>
        <v>0</v>
      </c>
      <c r="AH187" s="3446" t="b">
        <f t="shared" si="26"/>
        <v>0</v>
      </c>
      <c r="AI187" s="3476" t="s">
        <v>1554</v>
      </c>
      <c r="AJ187" s="3476" t="s">
        <v>767</v>
      </c>
      <c r="AK187" s="3476" t="s">
        <v>2031</v>
      </c>
      <c r="AL187" s="3476">
        <v>34</v>
      </c>
      <c r="AM187" s="3476">
        <v>20</v>
      </c>
      <c r="AN187" s="3476">
        <v>42</v>
      </c>
      <c r="AO187" s="3476">
        <v>21</v>
      </c>
      <c r="AP187" s="3476">
        <v>24546</v>
      </c>
      <c r="AQ187" s="3476">
        <v>6841</v>
      </c>
      <c r="AR187" s="3476">
        <v>9667</v>
      </c>
      <c r="AS187" s="3476">
        <v>3411</v>
      </c>
      <c r="AT187" s="3476">
        <v>4921</v>
      </c>
      <c r="AU187" s="3476">
        <v>2832</v>
      </c>
      <c r="AV187" s="3476">
        <v>4745</v>
      </c>
      <c r="AW187" s="3476">
        <v>574</v>
      </c>
      <c r="AX187" s="3476">
        <v>969</v>
      </c>
      <c r="AY187" s="3476">
        <v>162</v>
      </c>
      <c r="AZ187" s="3476">
        <v>1007</v>
      </c>
      <c r="BA187" s="3476">
        <v>380</v>
      </c>
      <c r="BB187" s="3476">
        <v>2777</v>
      </c>
      <c r="BC187" s="3476">
        <v>36</v>
      </c>
      <c r="BE187" s="3446">
        <f t="shared" si="25"/>
        <v>183</v>
      </c>
      <c r="BF187" s="3446" t="b">
        <f t="shared" si="24"/>
        <v>0</v>
      </c>
      <c r="BG187" s="3472" t="s">
        <v>1554</v>
      </c>
      <c r="BH187" s="3467">
        <v>34</v>
      </c>
      <c r="BI187" s="3467">
        <v>20</v>
      </c>
      <c r="BJ187" s="3467">
        <v>42</v>
      </c>
      <c r="BK187" s="3467">
        <v>21</v>
      </c>
      <c r="BL187" s="3467">
        <v>24546</v>
      </c>
      <c r="BM187" s="3467">
        <v>6841</v>
      </c>
      <c r="BN187" s="3467">
        <v>9668</v>
      </c>
      <c r="BO187" s="3467">
        <v>3410</v>
      </c>
      <c r="BP187" s="3467">
        <v>4923</v>
      </c>
      <c r="BQ187" s="3467">
        <v>2833</v>
      </c>
      <c r="BR187" s="3467">
        <v>4745</v>
      </c>
      <c r="BS187" s="3467">
        <v>577</v>
      </c>
      <c r="BT187" s="3467">
        <v>966</v>
      </c>
      <c r="BU187" s="3467">
        <v>163</v>
      </c>
      <c r="BV187" s="3467">
        <v>1003</v>
      </c>
      <c r="BW187" s="3467">
        <v>381</v>
      </c>
      <c r="BX187" s="3467">
        <v>2777</v>
      </c>
      <c r="BY187" s="3467">
        <v>33</v>
      </c>
    </row>
    <row r="188" spans="1:77" ht="15.2" customHeight="1" x14ac:dyDescent="0.2">
      <c r="A188" s="3254" t="s">
        <v>1546</v>
      </c>
      <c r="B188" s="3255" t="s">
        <v>1554</v>
      </c>
      <c r="C188" s="3272" t="s">
        <v>1544</v>
      </c>
      <c r="D188" s="3256">
        <v>108</v>
      </c>
      <c r="E188" s="3256">
        <v>118</v>
      </c>
      <c r="F188" s="3256">
        <v>118</v>
      </c>
      <c r="G188" s="3256">
        <v>149</v>
      </c>
      <c r="H188" s="3256">
        <v>49811</v>
      </c>
      <c r="I188" s="3256">
        <v>63003</v>
      </c>
      <c r="J188" s="3256">
        <v>14527</v>
      </c>
      <c r="K188" s="3256">
        <v>19564</v>
      </c>
      <c r="L188" s="3256">
        <v>18357</v>
      </c>
      <c r="M188" s="3256">
        <v>23915</v>
      </c>
      <c r="N188" s="3257">
        <v>-3830</v>
      </c>
      <c r="O188" s="3257">
        <v>-4351</v>
      </c>
      <c r="P188" s="3256">
        <v>1042</v>
      </c>
      <c r="Q188" s="3256">
        <v>1239</v>
      </c>
      <c r="R188" s="3256">
        <v>2672</v>
      </c>
      <c r="S188" s="3256">
        <v>3394</v>
      </c>
      <c r="T188" s="3257">
        <v>-7544</v>
      </c>
      <c r="U188" s="3257">
        <v>-8983</v>
      </c>
      <c r="V188" s="3209" t="s">
        <v>1544</v>
      </c>
      <c r="W188" s="3223" t="b">
        <f t="shared" si="17"/>
        <v>1</v>
      </c>
      <c r="X188" s="3258">
        <f>+T188-'Departmental PL'!V279</f>
        <v>0</v>
      </c>
      <c r="Y188" s="3258">
        <f>+U188-'Departmental PL'!W279</f>
        <v>1</v>
      </c>
      <c r="AC188" s="3228">
        <f t="shared" si="27"/>
        <v>0</v>
      </c>
      <c r="AD188" s="3228">
        <f t="shared" si="28"/>
        <v>0</v>
      </c>
      <c r="AF188" s="3233">
        <f t="shared" si="22"/>
        <v>0</v>
      </c>
      <c r="AG188" s="3233">
        <f t="shared" si="23"/>
        <v>-1</v>
      </c>
      <c r="AH188" s="3223" t="b">
        <f t="shared" si="26"/>
        <v>1</v>
      </c>
      <c r="AI188" s="3259" t="s">
        <v>1554</v>
      </c>
      <c r="AJ188" s="3259" t="s">
        <v>768</v>
      </c>
      <c r="AK188" s="3259" t="s">
        <v>1544</v>
      </c>
      <c r="AL188" s="3244">
        <v>95</v>
      </c>
      <c r="AM188" s="3244">
        <v>81</v>
      </c>
      <c r="AN188" s="3244">
        <v>125</v>
      </c>
      <c r="AO188" s="3244">
        <v>109</v>
      </c>
      <c r="AP188" s="3244">
        <v>54898</v>
      </c>
      <c r="AQ188" s="3244">
        <v>52297</v>
      </c>
      <c r="AR188" s="3244">
        <v>17926</v>
      </c>
      <c r="AS188" s="3244">
        <v>15948</v>
      </c>
      <c r="AT188" s="3244">
        <v>20631</v>
      </c>
      <c r="AU188" s="3244">
        <v>21922</v>
      </c>
      <c r="AV188" s="3244">
        <v>-2702</v>
      </c>
      <c r="AW188" s="3244">
        <v>-5969</v>
      </c>
      <c r="AX188" s="3244">
        <v>1131</v>
      </c>
      <c r="AY188" s="3244">
        <v>1268</v>
      </c>
      <c r="AZ188" s="3244">
        <v>2900</v>
      </c>
      <c r="BA188" s="3244">
        <v>2950</v>
      </c>
      <c r="BB188" s="3244">
        <v>-6715</v>
      </c>
      <c r="BC188" s="3244">
        <v>-10175</v>
      </c>
      <c r="BE188" s="3223">
        <f t="shared" si="25"/>
        <v>184</v>
      </c>
      <c r="BF188" s="3223" t="b">
        <f t="shared" si="24"/>
        <v>1</v>
      </c>
      <c r="BG188" s="3269" t="s">
        <v>1544</v>
      </c>
      <c r="BH188" s="3269">
        <v>95</v>
      </c>
      <c r="BI188" s="3269">
        <v>81</v>
      </c>
      <c r="BJ188" s="3269">
        <v>125</v>
      </c>
      <c r="BK188" s="3269">
        <v>109</v>
      </c>
      <c r="BL188" s="3262">
        <v>54898</v>
      </c>
      <c r="BM188" s="3262">
        <v>52296</v>
      </c>
      <c r="BN188" s="3262">
        <v>17927</v>
      </c>
      <c r="BO188" s="3262">
        <v>15951</v>
      </c>
      <c r="BP188" s="3262">
        <v>20628</v>
      </c>
      <c r="BQ188" s="3262">
        <v>21917</v>
      </c>
      <c r="BR188" s="3262">
        <v>-2702</v>
      </c>
      <c r="BS188" s="3262">
        <v>-5966</v>
      </c>
      <c r="BT188" s="3262">
        <v>1115</v>
      </c>
      <c r="BU188" s="3262">
        <v>1263</v>
      </c>
      <c r="BV188" s="3262">
        <v>2898</v>
      </c>
      <c r="BW188" s="3262">
        <v>2946</v>
      </c>
      <c r="BX188" s="3262">
        <v>-6715</v>
      </c>
      <c r="BY188" s="3262">
        <v>-10175</v>
      </c>
    </row>
    <row r="189" spans="1:77" ht="15.2" customHeight="1" x14ac:dyDescent="0.2">
      <c r="A189" s="3254" t="s">
        <v>1547</v>
      </c>
      <c r="B189" s="3255" t="s">
        <v>1554</v>
      </c>
      <c r="C189" s="3320" t="s">
        <v>1545</v>
      </c>
      <c r="D189" s="3256"/>
      <c r="E189" s="3256"/>
      <c r="F189" s="3315"/>
      <c r="G189" s="3256"/>
      <c r="H189" s="3315"/>
      <c r="I189" s="3256"/>
      <c r="J189" s="3315"/>
      <c r="K189" s="3256"/>
      <c r="L189" s="3315"/>
      <c r="M189" s="3256"/>
      <c r="N189" s="3256"/>
      <c r="O189" s="3257"/>
      <c r="P189" s="3315"/>
      <c r="Q189" s="3256"/>
      <c r="R189" s="3315"/>
      <c r="S189" s="3256"/>
      <c r="T189" s="3256"/>
      <c r="U189" s="3257"/>
      <c r="V189" s="3218" t="s">
        <v>1545</v>
      </c>
      <c r="W189" s="3223" t="b">
        <f t="shared" si="17"/>
        <v>1</v>
      </c>
      <c r="X189" s="3258">
        <f>+T189-'Departmental PL'!V280</f>
        <v>0</v>
      </c>
      <c r="Y189" s="3258">
        <f>+U189-'Departmental PL'!W280</f>
        <v>0</v>
      </c>
      <c r="AC189" s="3228">
        <f t="shared" si="27"/>
        <v>0</v>
      </c>
      <c r="AD189" s="3228">
        <f t="shared" si="28"/>
        <v>0</v>
      </c>
      <c r="AF189" s="3233">
        <f t="shared" si="22"/>
        <v>0</v>
      </c>
      <c r="AG189" s="3233">
        <f t="shared" si="23"/>
        <v>0</v>
      </c>
      <c r="AH189" s="3223" t="b">
        <f t="shared" si="26"/>
        <v>1</v>
      </c>
      <c r="AI189" s="3259"/>
      <c r="AJ189" s="3259"/>
      <c r="AK189" s="3223" t="s">
        <v>1545</v>
      </c>
      <c r="BE189" s="3223">
        <f t="shared" si="25"/>
        <v>185</v>
      </c>
      <c r="BF189" s="3223" t="b">
        <f t="shared" si="24"/>
        <v>1</v>
      </c>
      <c r="BG189" s="3221" t="s">
        <v>1545</v>
      </c>
      <c r="BH189" s="3269"/>
      <c r="BI189" s="3269"/>
      <c r="BJ189" s="3269"/>
      <c r="BK189" s="3269"/>
      <c r="BL189" s="3262"/>
      <c r="BM189" s="3262"/>
      <c r="BN189" s="3262"/>
      <c r="BO189" s="3262"/>
      <c r="BP189" s="3262"/>
      <c r="BQ189" s="3262"/>
      <c r="BR189" s="3262"/>
      <c r="BS189" s="3262"/>
      <c r="BT189" s="3262"/>
      <c r="BU189" s="3262"/>
      <c r="BV189" s="3262"/>
      <c r="BW189" s="3262"/>
      <c r="BX189" s="3262"/>
      <c r="BY189" s="3262"/>
    </row>
    <row r="190" spans="1:77" ht="15.2" customHeight="1" x14ac:dyDescent="0.2">
      <c r="A190" s="3254" t="s">
        <v>1549</v>
      </c>
      <c r="B190" s="3255" t="s">
        <v>1554</v>
      </c>
      <c r="C190" s="3320" t="s">
        <v>1546</v>
      </c>
      <c r="D190" s="3256"/>
      <c r="E190" s="3256"/>
      <c r="F190" s="3315"/>
      <c r="G190" s="3256"/>
      <c r="H190" s="3315"/>
      <c r="I190" s="3256"/>
      <c r="J190" s="3315"/>
      <c r="K190" s="3256"/>
      <c r="L190" s="3315"/>
      <c r="M190" s="3256"/>
      <c r="N190" s="3256"/>
      <c r="O190" s="3256"/>
      <c r="P190" s="3315"/>
      <c r="Q190" s="3256"/>
      <c r="R190" s="3315"/>
      <c r="S190" s="3256"/>
      <c r="T190" s="3256"/>
      <c r="U190" s="3256"/>
      <c r="V190" s="3218" t="s">
        <v>1546</v>
      </c>
      <c r="W190" s="3223" t="b">
        <f t="shared" si="17"/>
        <v>1</v>
      </c>
      <c r="X190" s="3258">
        <f>+T190-'Departmental PL'!V281</f>
        <v>0</v>
      </c>
      <c r="Y190" s="3258">
        <f>+U190-'Departmental PL'!W281</f>
        <v>0</v>
      </c>
      <c r="AC190" s="3228">
        <f t="shared" si="27"/>
        <v>0</v>
      </c>
      <c r="AD190" s="3228">
        <f t="shared" si="28"/>
        <v>0</v>
      </c>
      <c r="AF190" s="3233">
        <f t="shared" si="22"/>
        <v>0</v>
      </c>
      <c r="AG190" s="3233">
        <f t="shared" si="23"/>
        <v>0</v>
      </c>
      <c r="AH190" s="3223" t="b">
        <f t="shared" si="26"/>
        <v>1</v>
      </c>
      <c r="AI190" s="3259"/>
      <c r="AJ190" s="3259"/>
      <c r="AK190" s="3223" t="s">
        <v>1546</v>
      </c>
      <c r="BE190" s="3223">
        <f t="shared" si="25"/>
        <v>186</v>
      </c>
      <c r="BF190" s="3223" t="b">
        <f t="shared" si="24"/>
        <v>1</v>
      </c>
      <c r="BG190" s="3221" t="s">
        <v>1546</v>
      </c>
      <c r="BH190" s="3269"/>
      <c r="BI190" s="3269"/>
      <c r="BJ190" s="3269"/>
      <c r="BK190" s="3269"/>
      <c r="BL190" s="3262"/>
      <c r="BM190" s="3262"/>
      <c r="BN190" s="3262"/>
      <c r="BO190" s="3262"/>
      <c r="BP190" s="3262"/>
      <c r="BQ190" s="3262"/>
      <c r="BR190" s="3262"/>
      <c r="BS190" s="3262"/>
      <c r="BT190" s="3262"/>
      <c r="BU190" s="3262"/>
      <c r="BV190" s="3262"/>
      <c r="BW190" s="3262"/>
      <c r="BX190" s="3262"/>
      <c r="BY190" s="3262"/>
    </row>
    <row r="191" spans="1:77" ht="15.2" customHeight="1" x14ac:dyDescent="0.2">
      <c r="A191" s="3311" t="s">
        <v>1551</v>
      </c>
      <c r="B191" s="3255" t="s">
        <v>1554</v>
      </c>
      <c r="C191" s="3320" t="s">
        <v>1547</v>
      </c>
      <c r="D191" s="3256"/>
      <c r="E191" s="3256"/>
      <c r="F191" s="3315"/>
      <c r="G191" s="3256"/>
      <c r="H191" s="3315"/>
      <c r="I191" s="3256"/>
      <c r="J191" s="3315"/>
      <c r="K191" s="3256"/>
      <c r="L191" s="3315"/>
      <c r="M191" s="3256"/>
      <c r="N191" s="3256"/>
      <c r="O191" s="3257"/>
      <c r="P191" s="3315"/>
      <c r="Q191" s="3256"/>
      <c r="R191" s="3315"/>
      <c r="S191" s="3256"/>
      <c r="T191" s="3256"/>
      <c r="U191" s="3257"/>
      <c r="V191" s="3218" t="s">
        <v>1547</v>
      </c>
      <c r="W191" s="3223" t="b">
        <f t="shared" si="17"/>
        <v>1</v>
      </c>
      <c r="X191" s="3258">
        <f>+T191-'Departmental PL'!V282</f>
        <v>0</v>
      </c>
      <c r="Y191" s="3258">
        <f>+U191-'Departmental PL'!W282</f>
        <v>0</v>
      </c>
      <c r="AC191" s="3228">
        <f t="shared" si="27"/>
        <v>0</v>
      </c>
      <c r="AD191" s="3228">
        <f t="shared" si="28"/>
        <v>0</v>
      </c>
      <c r="AF191" s="3233">
        <f t="shared" si="22"/>
        <v>0</v>
      </c>
      <c r="AG191" s="3233">
        <f t="shared" si="23"/>
        <v>0</v>
      </c>
      <c r="AH191" s="3223" t="b">
        <f t="shared" si="26"/>
        <v>1</v>
      </c>
      <c r="AI191" s="3259"/>
      <c r="AJ191" s="3259"/>
      <c r="AK191" s="3223" t="s">
        <v>1547</v>
      </c>
      <c r="BE191" s="3223">
        <f t="shared" si="25"/>
        <v>187</v>
      </c>
      <c r="BF191" s="3223" t="b">
        <f t="shared" si="24"/>
        <v>1</v>
      </c>
      <c r="BG191" s="3221" t="s">
        <v>1547</v>
      </c>
      <c r="BH191" s="3269"/>
      <c r="BI191" s="3269"/>
      <c r="BJ191" s="3269"/>
      <c r="BK191" s="3269"/>
      <c r="BL191" s="3262"/>
      <c r="BM191" s="3262"/>
      <c r="BN191" s="3262"/>
      <c r="BO191" s="3262"/>
      <c r="BP191" s="3262"/>
      <c r="BQ191" s="3262"/>
      <c r="BR191" s="3262"/>
      <c r="BS191" s="3262"/>
      <c r="BT191" s="3262"/>
      <c r="BU191" s="3262"/>
      <c r="BV191" s="3262"/>
      <c r="BW191" s="3262"/>
      <c r="BX191" s="3262"/>
      <c r="BY191" s="3262"/>
    </row>
    <row r="192" spans="1:77" ht="15.2" customHeight="1" x14ac:dyDescent="0.2">
      <c r="A192" s="3297" t="s">
        <v>1554</v>
      </c>
      <c r="B192" s="3255" t="s">
        <v>1554</v>
      </c>
      <c r="C192" s="3272" t="s">
        <v>1549</v>
      </c>
      <c r="D192" s="3256"/>
      <c r="E192" s="3256"/>
      <c r="F192" s="3256"/>
      <c r="G192" s="3315"/>
      <c r="H192" s="3256"/>
      <c r="I192" s="3315"/>
      <c r="J192" s="3256"/>
      <c r="K192" s="3315"/>
      <c r="L192" s="3256"/>
      <c r="M192" s="3315"/>
      <c r="N192" s="3256"/>
      <c r="O192" s="3256"/>
      <c r="P192" s="3256"/>
      <c r="Q192" s="3315"/>
      <c r="R192" s="3256"/>
      <c r="S192" s="3315"/>
      <c r="T192" s="3256"/>
      <c r="U192" s="3256"/>
      <c r="V192" s="3218" t="s">
        <v>1549</v>
      </c>
      <c r="W192" s="3223" t="b">
        <f t="shared" si="17"/>
        <v>1</v>
      </c>
      <c r="X192" s="3258">
        <f>+T192-'Departmental PL'!V284</f>
        <v>0</v>
      </c>
      <c r="Y192" s="3258">
        <f>+U192-'Departmental PL'!W284</f>
        <v>0</v>
      </c>
      <c r="Z192" s="3339"/>
      <c r="AC192" s="3228">
        <f t="shared" si="27"/>
        <v>0</v>
      </c>
      <c r="AD192" s="3228">
        <f t="shared" si="28"/>
        <v>0</v>
      </c>
      <c r="AF192" s="3233">
        <f t="shared" si="22"/>
        <v>0</v>
      </c>
      <c r="AG192" s="3233">
        <f t="shared" si="23"/>
        <v>0</v>
      </c>
      <c r="AH192" s="3223" t="b">
        <f t="shared" si="26"/>
        <v>1</v>
      </c>
      <c r="AI192" s="3259" t="s">
        <v>1554</v>
      </c>
      <c r="AJ192" s="3259" t="s">
        <v>768</v>
      </c>
      <c r="AK192" s="3259" t="s">
        <v>1549</v>
      </c>
      <c r="AL192" s="3244">
        <v>0</v>
      </c>
      <c r="AM192" s="3244">
        <v>1</v>
      </c>
      <c r="AO192" s="3244">
        <v>0</v>
      </c>
      <c r="AQ192" s="3244">
        <v>0</v>
      </c>
      <c r="AS192" s="3244">
        <v>0</v>
      </c>
      <c r="AU192" s="3244">
        <v>0</v>
      </c>
      <c r="AW192" s="3244">
        <v>0</v>
      </c>
      <c r="AY192" s="3244">
        <v>0</v>
      </c>
      <c r="BA192" s="3244">
        <v>0</v>
      </c>
      <c r="BC192" s="3244">
        <v>0</v>
      </c>
      <c r="BE192" s="3223">
        <f t="shared" si="25"/>
        <v>188</v>
      </c>
      <c r="BF192" s="3223" t="b">
        <f t="shared" si="24"/>
        <v>1</v>
      </c>
      <c r="BG192" s="3269" t="s">
        <v>1549</v>
      </c>
      <c r="BH192" s="3269">
        <v>0</v>
      </c>
      <c r="BI192" s="3269">
        <v>1</v>
      </c>
      <c r="BJ192" s="3269" t="s">
        <v>1196</v>
      </c>
      <c r="BK192" s="3269">
        <v>0</v>
      </c>
      <c r="BL192" s="3269" t="s">
        <v>1196</v>
      </c>
      <c r="BM192" s="3269">
        <v>0</v>
      </c>
      <c r="BN192" s="3269" t="s">
        <v>1196</v>
      </c>
      <c r="BO192" s="3269">
        <v>0</v>
      </c>
      <c r="BP192" s="3269" t="s">
        <v>1196</v>
      </c>
      <c r="BQ192" s="3269">
        <v>0</v>
      </c>
      <c r="BR192" s="3269" t="s">
        <v>1196</v>
      </c>
      <c r="BS192" s="3269">
        <v>0</v>
      </c>
      <c r="BT192" s="3269" t="s">
        <v>1196</v>
      </c>
      <c r="BU192" s="3269">
        <v>0</v>
      </c>
      <c r="BV192" s="3269" t="s">
        <v>1196</v>
      </c>
      <c r="BW192" s="3269">
        <v>0</v>
      </c>
      <c r="BX192" s="3269" t="s">
        <v>1196</v>
      </c>
      <c r="BY192" s="3269">
        <v>0</v>
      </c>
    </row>
    <row r="193" spans="1:77" s="3446" customFormat="1" ht="15.2" customHeight="1" x14ac:dyDescent="0.2">
      <c r="A193" s="3459" t="s">
        <v>23</v>
      </c>
      <c r="B193" s="3524" t="s">
        <v>1554</v>
      </c>
      <c r="C193" s="3525" t="s">
        <v>1551</v>
      </c>
      <c r="D193" s="3526">
        <v>0</v>
      </c>
      <c r="E193" s="3526">
        <v>1</v>
      </c>
      <c r="F193" s="3526">
        <v>0</v>
      </c>
      <c r="G193" s="3524">
        <v>0</v>
      </c>
      <c r="H193" s="3526">
        <v>0</v>
      </c>
      <c r="I193" s="3524">
        <v>0</v>
      </c>
      <c r="J193" s="3526">
        <v>0</v>
      </c>
      <c r="K193" s="3524">
        <v>0</v>
      </c>
      <c r="L193" s="3526">
        <v>0</v>
      </c>
      <c r="M193" s="3524">
        <v>0</v>
      </c>
      <c r="N193" s="3526">
        <v>0</v>
      </c>
      <c r="O193" s="3526">
        <v>0</v>
      </c>
      <c r="P193" s="3526">
        <v>0</v>
      </c>
      <c r="Q193" s="3524">
        <v>0</v>
      </c>
      <c r="R193" s="3526">
        <v>0</v>
      </c>
      <c r="S193" s="3524">
        <v>0</v>
      </c>
      <c r="T193" s="3526">
        <v>0</v>
      </c>
      <c r="U193" s="3526">
        <v>0</v>
      </c>
      <c r="V193" s="3481" t="s">
        <v>1551</v>
      </c>
      <c r="W193" s="3446" t="b">
        <f t="shared" si="17"/>
        <v>1</v>
      </c>
      <c r="X193" s="3466">
        <f>+T193-'Departmental PL'!V286</f>
        <v>0</v>
      </c>
      <c r="Y193" s="3466">
        <f>+U193-'Departmental PL'!W286</f>
        <v>0</v>
      </c>
      <c r="AC193" s="3446">
        <f t="shared" si="27"/>
        <v>0</v>
      </c>
      <c r="AD193" s="3446">
        <f t="shared" si="28"/>
        <v>0</v>
      </c>
      <c r="AF193" s="3446">
        <f t="shared" si="22"/>
        <v>0</v>
      </c>
      <c r="AG193" s="3446">
        <f t="shared" si="23"/>
        <v>0</v>
      </c>
      <c r="AH193" s="3446" t="b">
        <f t="shared" si="26"/>
        <v>1</v>
      </c>
      <c r="AI193" s="3467" t="s">
        <v>1554</v>
      </c>
      <c r="AJ193" s="3467" t="s">
        <v>768</v>
      </c>
      <c r="AK193" s="3467" t="s">
        <v>1551</v>
      </c>
      <c r="AL193" s="3467">
        <v>1</v>
      </c>
      <c r="AM193" s="3467">
        <v>0</v>
      </c>
      <c r="AN193" s="3467">
        <v>0</v>
      </c>
      <c r="AO193" s="3467"/>
      <c r="AP193" s="3467">
        <v>0</v>
      </c>
      <c r="AQ193" s="3467"/>
      <c r="AR193" s="3467">
        <v>0</v>
      </c>
      <c r="AS193" s="3467"/>
      <c r="AT193" s="3467">
        <v>0</v>
      </c>
      <c r="AU193" s="3467"/>
      <c r="AV193" s="3467">
        <v>0</v>
      </c>
      <c r="AW193" s="3467"/>
      <c r="AX193" s="3467">
        <v>0</v>
      </c>
      <c r="AY193" s="3467"/>
      <c r="AZ193" s="3467">
        <v>0</v>
      </c>
      <c r="BA193" s="3467"/>
      <c r="BB193" s="3467">
        <v>0</v>
      </c>
      <c r="BC193" s="3467"/>
      <c r="BE193" s="3446">
        <f t="shared" si="25"/>
        <v>189</v>
      </c>
      <c r="BF193" s="3446" t="b">
        <f t="shared" si="24"/>
        <v>1</v>
      </c>
      <c r="BG193" s="3467" t="s">
        <v>1551</v>
      </c>
      <c r="BH193" s="3467">
        <v>1</v>
      </c>
      <c r="BI193" s="3467">
        <v>0</v>
      </c>
      <c r="BJ193" s="3467">
        <v>0</v>
      </c>
      <c r="BK193" s="3467" t="s">
        <v>1196</v>
      </c>
      <c r="BL193" s="3467">
        <v>0</v>
      </c>
      <c r="BM193" s="3467" t="s">
        <v>1196</v>
      </c>
      <c r="BN193" s="3467">
        <v>0</v>
      </c>
      <c r="BO193" s="3467" t="s">
        <v>1196</v>
      </c>
      <c r="BP193" s="3467">
        <v>0</v>
      </c>
      <c r="BQ193" s="3467" t="s">
        <v>1196</v>
      </c>
      <c r="BR193" s="3467">
        <v>0</v>
      </c>
      <c r="BS193" s="3467" t="s">
        <v>1196</v>
      </c>
      <c r="BT193" s="3467">
        <v>0</v>
      </c>
      <c r="BU193" s="3467" t="s">
        <v>1196</v>
      </c>
      <c r="BV193" s="3467">
        <v>0</v>
      </c>
      <c r="BW193" s="3467" t="s">
        <v>1196</v>
      </c>
      <c r="BX193" s="3467">
        <v>0</v>
      </c>
      <c r="BY193" s="3467" t="s">
        <v>1196</v>
      </c>
    </row>
    <row r="194" spans="1:77" s="3446" customFormat="1" ht="15.2" customHeight="1" x14ac:dyDescent="0.2">
      <c r="A194" s="3459" t="s">
        <v>1555</v>
      </c>
      <c r="B194" s="3468" t="s">
        <v>1554</v>
      </c>
      <c r="C194" s="3469" t="s">
        <v>2610</v>
      </c>
      <c r="D194" s="3468">
        <v>108</v>
      </c>
      <c r="E194" s="3468">
        <v>119</v>
      </c>
      <c r="F194" s="3468">
        <v>118</v>
      </c>
      <c r="G194" s="3468">
        <v>149</v>
      </c>
      <c r="H194" s="3468">
        <v>49811</v>
      </c>
      <c r="I194" s="3468">
        <v>63003</v>
      </c>
      <c r="J194" s="3468">
        <v>14527</v>
      </c>
      <c r="K194" s="3468">
        <v>19564</v>
      </c>
      <c r="L194" s="3468">
        <v>18357</v>
      </c>
      <c r="M194" s="3468">
        <v>23915</v>
      </c>
      <c r="N194" s="3468">
        <v>-3830</v>
      </c>
      <c r="O194" s="3468">
        <v>-4351</v>
      </c>
      <c r="P194" s="3468">
        <v>1042</v>
      </c>
      <c r="Q194" s="3468">
        <v>1239</v>
      </c>
      <c r="R194" s="3468">
        <v>2672</v>
      </c>
      <c r="S194" s="3468">
        <v>3394</v>
      </c>
      <c r="T194" s="3468">
        <v>-7544</v>
      </c>
      <c r="U194" s="3468">
        <v>-8983</v>
      </c>
      <c r="V194" s="3470" t="s">
        <v>2610</v>
      </c>
      <c r="W194" s="3446" t="b">
        <f t="shared" si="17"/>
        <v>1</v>
      </c>
      <c r="X194" s="3468">
        <f>+T194-'Departmental PL'!V288</f>
        <v>0</v>
      </c>
      <c r="Y194" s="3468">
        <f>+U194-'Departmental PL'!W288</f>
        <v>1</v>
      </c>
      <c r="AC194" s="3446">
        <f t="shared" si="27"/>
        <v>0</v>
      </c>
      <c r="AD194" s="3446">
        <f t="shared" si="28"/>
        <v>0</v>
      </c>
      <c r="AF194" s="3446">
        <f t="shared" si="22"/>
        <v>0</v>
      </c>
      <c r="AG194" s="3446">
        <f t="shared" si="23"/>
        <v>-1</v>
      </c>
      <c r="AH194" s="3446" t="b">
        <f t="shared" si="26"/>
        <v>0</v>
      </c>
      <c r="AI194" s="3471" t="s">
        <v>1554</v>
      </c>
      <c r="AJ194" s="3471" t="s">
        <v>768</v>
      </c>
      <c r="AK194" s="3471" t="s">
        <v>2031</v>
      </c>
      <c r="AL194" s="3471">
        <v>96</v>
      </c>
      <c r="AM194" s="3471">
        <v>82</v>
      </c>
      <c r="AN194" s="3471">
        <v>125</v>
      </c>
      <c r="AO194" s="3471">
        <v>109</v>
      </c>
      <c r="AP194" s="3471">
        <v>54898</v>
      </c>
      <c r="AQ194" s="3471">
        <v>52297</v>
      </c>
      <c r="AR194" s="3471">
        <v>17926</v>
      </c>
      <c r="AS194" s="3471">
        <v>15948</v>
      </c>
      <c r="AT194" s="3471">
        <v>20631</v>
      </c>
      <c r="AU194" s="3471">
        <v>21922</v>
      </c>
      <c r="AV194" s="3471">
        <v>-2702</v>
      </c>
      <c r="AW194" s="3471">
        <v>-5969</v>
      </c>
      <c r="AX194" s="3471">
        <v>1131</v>
      </c>
      <c r="AY194" s="3471">
        <v>1268</v>
      </c>
      <c r="AZ194" s="3471">
        <v>2900</v>
      </c>
      <c r="BA194" s="3471">
        <v>2950</v>
      </c>
      <c r="BB194" s="3471">
        <v>-6715</v>
      </c>
      <c r="BC194" s="3471">
        <v>-10175</v>
      </c>
      <c r="BE194" s="3446">
        <f t="shared" si="25"/>
        <v>190</v>
      </c>
      <c r="BF194" s="3446" t="b">
        <f t="shared" si="24"/>
        <v>0</v>
      </c>
      <c r="BG194" s="3472" t="s">
        <v>1554</v>
      </c>
      <c r="BH194" s="3467">
        <v>96</v>
      </c>
      <c r="BI194" s="3467">
        <v>82</v>
      </c>
      <c r="BJ194" s="3467">
        <v>125</v>
      </c>
      <c r="BK194" s="3467">
        <v>109</v>
      </c>
      <c r="BL194" s="3467">
        <v>54898</v>
      </c>
      <c r="BM194" s="3467">
        <v>52296</v>
      </c>
      <c r="BN194" s="3467">
        <v>17927</v>
      </c>
      <c r="BO194" s="3467">
        <v>15951</v>
      </c>
      <c r="BP194" s="3467">
        <v>20628</v>
      </c>
      <c r="BQ194" s="3467">
        <v>21917</v>
      </c>
      <c r="BR194" s="3467">
        <v>-2702</v>
      </c>
      <c r="BS194" s="3467">
        <v>-5966</v>
      </c>
      <c r="BT194" s="3467">
        <v>1115</v>
      </c>
      <c r="BU194" s="3467">
        <v>1263</v>
      </c>
      <c r="BV194" s="3467">
        <v>2898</v>
      </c>
      <c r="BW194" s="3467">
        <v>2946</v>
      </c>
      <c r="BX194" s="3467">
        <v>-6715</v>
      </c>
      <c r="BY194" s="3467">
        <v>-10175</v>
      </c>
    </row>
    <row r="195" spans="1:77" s="3446" customFormat="1" ht="15.2" customHeight="1" x14ac:dyDescent="0.2">
      <c r="A195" s="3522" t="s">
        <v>1782</v>
      </c>
      <c r="B195" s="3496"/>
      <c r="C195" s="3482" t="s">
        <v>3901</v>
      </c>
      <c r="D195" s="3460">
        <v>62775</v>
      </c>
      <c r="E195" s="3460">
        <v>60580</v>
      </c>
      <c r="F195" s="3483">
        <v>442409</v>
      </c>
      <c r="G195" s="3462">
        <v>438984</v>
      </c>
      <c r="H195" s="3462">
        <v>52551005</v>
      </c>
      <c r="I195" s="3462">
        <v>51415751</v>
      </c>
      <c r="J195" s="3462">
        <v>20657453</v>
      </c>
      <c r="K195" s="3462">
        <v>20806590</v>
      </c>
      <c r="L195" s="3462">
        <v>12504320</v>
      </c>
      <c r="M195" s="3462">
        <v>12652356</v>
      </c>
      <c r="N195" s="3462">
        <v>8153133</v>
      </c>
      <c r="O195" s="3462">
        <v>8154233</v>
      </c>
      <c r="P195" s="3462">
        <v>2149400</v>
      </c>
      <c r="Q195" s="3462">
        <v>2048616</v>
      </c>
      <c r="R195" s="3462">
        <v>3975484</v>
      </c>
      <c r="S195" s="3462">
        <v>3002052</v>
      </c>
      <c r="T195" s="3462">
        <v>2028248</v>
      </c>
      <c r="U195" s="3462">
        <v>3103565</v>
      </c>
      <c r="V195" s="3481" t="s">
        <v>3901</v>
      </c>
      <c r="W195" s="3446" t="b">
        <f t="shared" si="17"/>
        <v>1</v>
      </c>
      <c r="X195" s="3466"/>
      <c r="Y195" s="3466"/>
      <c r="AC195" s="3446">
        <f t="shared" si="27"/>
        <v>0</v>
      </c>
      <c r="AD195" s="3446">
        <f t="shared" si="28"/>
        <v>1</v>
      </c>
      <c r="AF195" s="3446">
        <f t="shared" si="22"/>
        <v>1</v>
      </c>
      <c r="AG195" s="3446">
        <f t="shared" si="23"/>
        <v>0</v>
      </c>
      <c r="AH195" s="3446" t="b">
        <f t="shared" si="26"/>
        <v>0</v>
      </c>
      <c r="AI195" s="3467"/>
      <c r="AJ195" s="3467"/>
      <c r="AK195" s="3467"/>
      <c r="AL195" s="3467"/>
      <c r="AM195" s="3467"/>
      <c r="AN195" s="3467"/>
      <c r="AO195" s="3467"/>
      <c r="AP195" s="3467"/>
      <c r="AQ195" s="3467"/>
      <c r="AR195" s="3467"/>
      <c r="AS195" s="3467"/>
      <c r="AT195" s="3467"/>
      <c r="AU195" s="3467"/>
      <c r="AV195" s="3467"/>
      <c r="AW195" s="3467"/>
      <c r="AX195" s="3467"/>
      <c r="AY195" s="3467"/>
      <c r="AZ195" s="3467"/>
      <c r="BA195" s="3467"/>
      <c r="BB195" s="3467"/>
      <c r="BC195" s="3467"/>
      <c r="BE195" s="3446">
        <f t="shared" si="25"/>
        <v>191</v>
      </c>
      <c r="BF195" s="3446" t="b">
        <f t="shared" si="24"/>
        <v>0</v>
      </c>
    </row>
    <row r="196" spans="1:77" ht="15.2" customHeight="1" x14ac:dyDescent="0.2">
      <c r="A196" s="3311" t="s">
        <v>1783</v>
      </c>
      <c r="B196" s="3255" t="s">
        <v>1563</v>
      </c>
      <c r="C196" s="3318" t="s">
        <v>1794</v>
      </c>
      <c r="D196" s="3256">
        <v>5374</v>
      </c>
      <c r="E196" s="3256">
        <v>5323</v>
      </c>
      <c r="F196" s="3256">
        <v>11620</v>
      </c>
      <c r="G196" s="3256">
        <v>11395</v>
      </c>
      <c r="H196" s="3256">
        <v>4303329</v>
      </c>
      <c r="I196" s="3256">
        <v>4271884</v>
      </c>
      <c r="J196" s="3256">
        <v>1480342</v>
      </c>
      <c r="K196" s="3256">
        <v>1611877</v>
      </c>
      <c r="L196" s="3256">
        <v>1102316</v>
      </c>
      <c r="M196" s="3256">
        <v>2161181</v>
      </c>
      <c r="N196" s="3256">
        <v>378025</v>
      </c>
      <c r="O196" s="3257">
        <v>-549304</v>
      </c>
      <c r="P196" s="3256">
        <v>124829</v>
      </c>
      <c r="Q196" s="3256">
        <v>124242</v>
      </c>
      <c r="R196" s="3256">
        <v>276227</v>
      </c>
      <c r="S196" s="3256">
        <v>383576</v>
      </c>
      <c r="T196" s="3257">
        <v>-23030</v>
      </c>
      <c r="U196" s="3257">
        <v>-1057121</v>
      </c>
      <c r="V196" s="3209" t="s">
        <v>1794</v>
      </c>
      <c r="W196" s="3223" t="b">
        <f t="shared" ref="W196:W259" si="29">V196=C196</f>
        <v>1</v>
      </c>
      <c r="X196" s="3258">
        <f>+T196-'Departmental PL'!V302</f>
        <v>87661.032363118255</v>
      </c>
      <c r="Y196" s="3258">
        <f>+U196-'Departmental PL'!W302</f>
        <v>1131181.0010000002</v>
      </c>
      <c r="AC196" s="3228">
        <f t="shared" si="27"/>
        <v>1</v>
      </c>
      <c r="AD196" s="3228">
        <f t="shared" si="28"/>
        <v>0</v>
      </c>
      <c r="AF196" s="3233">
        <f t="shared" si="22"/>
        <v>-1</v>
      </c>
      <c r="AG196" s="3233">
        <f t="shared" si="23"/>
        <v>-1</v>
      </c>
      <c r="AH196" s="3223" t="b">
        <f t="shared" si="26"/>
        <v>1</v>
      </c>
      <c r="AI196" s="3259" t="s">
        <v>1563</v>
      </c>
      <c r="AJ196" s="3259" t="s">
        <v>1281</v>
      </c>
      <c r="AK196" s="3259" t="s">
        <v>1794</v>
      </c>
      <c r="AL196" s="3244">
        <v>3682</v>
      </c>
      <c r="AM196" s="3244">
        <v>1270</v>
      </c>
      <c r="AN196" s="3244">
        <v>7816</v>
      </c>
      <c r="AO196" s="3244">
        <v>2539</v>
      </c>
      <c r="AP196" s="3244">
        <v>3077560</v>
      </c>
      <c r="AQ196" s="3244">
        <v>1316299</v>
      </c>
      <c r="AR196" s="3244">
        <v>1150080</v>
      </c>
      <c r="AS196" s="3244">
        <v>513801</v>
      </c>
      <c r="AT196" s="3244">
        <v>1654733</v>
      </c>
      <c r="AU196" s="3244">
        <v>404387</v>
      </c>
      <c r="AV196" s="3244">
        <v>-504140</v>
      </c>
      <c r="AW196" s="3244">
        <v>110039</v>
      </c>
      <c r="AX196" s="3244">
        <v>83819</v>
      </c>
      <c r="AY196" s="3244">
        <v>34315</v>
      </c>
      <c r="AZ196" s="3244">
        <v>275072</v>
      </c>
      <c r="BA196" s="3244">
        <v>111951</v>
      </c>
      <c r="BB196" s="3244">
        <v>-862876</v>
      </c>
      <c r="BC196" s="3244">
        <v>-35958</v>
      </c>
      <c r="BE196" s="3223">
        <f t="shared" si="25"/>
        <v>192</v>
      </c>
      <c r="BF196" s="3223" t="b">
        <f t="shared" si="24"/>
        <v>1</v>
      </c>
      <c r="BG196" s="3206" t="s">
        <v>1794</v>
      </c>
      <c r="BH196" s="3262">
        <v>3682</v>
      </c>
      <c r="BI196" s="3262">
        <v>1270</v>
      </c>
      <c r="BJ196" s="3262">
        <v>7816</v>
      </c>
      <c r="BK196" s="3262">
        <v>2539</v>
      </c>
      <c r="BL196" s="3262">
        <v>3077560</v>
      </c>
      <c r="BM196" s="3262">
        <v>1316299</v>
      </c>
      <c r="BN196" s="3262">
        <v>1149957</v>
      </c>
      <c r="BO196" s="3262">
        <v>513877</v>
      </c>
      <c r="BP196" s="3262">
        <v>1654336</v>
      </c>
      <c r="BQ196" s="3262">
        <v>403853</v>
      </c>
      <c r="BR196" s="3262">
        <v>-504379</v>
      </c>
      <c r="BS196" s="3262">
        <v>110023</v>
      </c>
      <c r="BT196" s="3262">
        <v>83792</v>
      </c>
      <c r="BU196" s="3262">
        <v>33720</v>
      </c>
      <c r="BV196" s="3262">
        <v>274857</v>
      </c>
      <c r="BW196" s="3262">
        <v>112306</v>
      </c>
      <c r="BX196" s="3262">
        <v>-863028</v>
      </c>
      <c r="BY196" s="3262">
        <v>-36002</v>
      </c>
    </row>
    <row r="197" spans="1:77" ht="15.2" customHeight="1" x14ac:dyDescent="0.2">
      <c r="A197" s="3311" t="s">
        <v>1784</v>
      </c>
      <c r="B197" s="3255" t="s">
        <v>1563</v>
      </c>
      <c r="C197" s="3207" t="s">
        <v>1782</v>
      </c>
      <c r="D197" s="3256">
        <v>1033</v>
      </c>
      <c r="E197" s="3256">
        <v>1878</v>
      </c>
      <c r="F197" s="3256">
        <v>29270</v>
      </c>
      <c r="G197" s="3256">
        <v>7962</v>
      </c>
      <c r="H197" s="3256">
        <v>772836</v>
      </c>
      <c r="I197" s="3256">
        <v>763955</v>
      </c>
      <c r="J197" s="3256">
        <v>313807</v>
      </c>
      <c r="K197" s="3256">
        <v>309492</v>
      </c>
      <c r="L197" s="3256">
        <v>306334</v>
      </c>
      <c r="M197" s="3256">
        <v>222521</v>
      </c>
      <c r="N197" s="3256">
        <v>7473</v>
      </c>
      <c r="O197" s="3257">
        <v>86971</v>
      </c>
      <c r="P197" s="3256">
        <v>26777</v>
      </c>
      <c r="Q197" s="3256">
        <v>23869</v>
      </c>
      <c r="R197" s="3256">
        <v>42847</v>
      </c>
      <c r="S197" s="3256">
        <v>28619</v>
      </c>
      <c r="T197" s="3257">
        <v>-62152</v>
      </c>
      <c r="U197" s="3257">
        <v>34483</v>
      </c>
      <c r="V197" s="3209" t="s">
        <v>1782</v>
      </c>
      <c r="W197" s="3223" t="b">
        <f t="shared" si="29"/>
        <v>1</v>
      </c>
      <c r="X197" s="3258">
        <f>+T197-'Departmental PL'!V303</f>
        <v>115285.50375867583</v>
      </c>
      <c r="Y197" s="3258">
        <f>+U197-'Departmental PL'!W303</f>
        <v>16956.477800000066</v>
      </c>
      <c r="AC197" s="3228">
        <f t="shared" si="27"/>
        <v>0</v>
      </c>
      <c r="AD197" s="3228">
        <f t="shared" si="28"/>
        <v>0</v>
      </c>
      <c r="AF197" s="3233">
        <f t="shared" si="22"/>
        <v>1</v>
      </c>
      <c r="AG197" s="3233">
        <f t="shared" si="23"/>
        <v>0</v>
      </c>
      <c r="AH197" s="3223" t="b">
        <f t="shared" si="26"/>
        <v>1</v>
      </c>
      <c r="AI197" s="3259" t="s">
        <v>1563</v>
      </c>
      <c r="AJ197" s="3259" t="s">
        <v>1281</v>
      </c>
      <c r="AK197" s="3259" t="s">
        <v>1782</v>
      </c>
      <c r="AL197" s="3244">
        <v>1364</v>
      </c>
      <c r="AM197" s="3244">
        <v>0</v>
      </c>
      <c r="AN197" s="3244">
        <v>2734</v>
      </c>
      <c r="AP197" s="3244">
        <v>511150</v>
      </c>
      <c r="AR197" s="3244">
        <v>209728</v>
      </c>
      <c r="AT197" s="3244">
        <v>149863</v>
      </c>
      <c r="AV197" s="3244">
        <v>59843</v>
      </c>
      <c r="AX197" s="3244">
        <v>14429</v>
      </c>
      <c r="AZ197" s="3244">
        <v>18783</v>
      </c>
      <c r="BB197" s="3244">
        <v>26546</v>
      </c>
      <c r="BE197" s="3223">
        <f t="shared" si="25"/>
        <v>193</v>
      </c>
      <c r="BF197" s="3223" t="b">
        <f t="shared" si="24"/>
        <v>1</v>
      </c>
      <c r="BG197" s="3209" t="s">
        <v>1782</v>
      </c>
      <c r="BH197" s="3262">
        <v>1364</v>
      </c>
      <c r="BI197" s="3269">
        <v>0</v>
      </c>
      <c r="BJ197" s="3262">
        <v>2734</v>
      </c>
      <c r="BK197" s="3269" t="s">
        <v>1196</v>
      </c>
      <c r="BL197" s="3262">
        <v>511150</v>
      </c>
      <c r="BM197" s="3269" t="s">
        <v>1196</v>
      </c>
      <c r="BN197" s="3262">
        <v>209744</v>
      </c>
      <c r="BO197" s="3269" t="s">
        <v>1196</v>
      </c>
      <c r="BP197" s="3262">
        <v>149936</v>
      </c>
      <c r="BQ197" s="3269" t="s">
        <v>1196</v>
      </c>
      <c r="BR197" s="3262">
        <v>59809</v>
      </c>
      <c r="BS197" s="3269" t="s">
        <v>1196</v>
      </c>
      <c r="BT197" s="3262">
        <v>14746</v>
      </c>
      <c r="BU197" s="3269" t="s">
        <v>1196</v>
      </c>
      <c r="BV197" s="3262">
        <v>18442</v>
      </c>
      <c r="BW197" s="3269" t="s">
        <v>1196</v>
      </c>
      <c r="BX197" s="3262">
        <v>26621</v>
      </c>
      <c r="BY197" s="3269" t="s">
        <v>1196</v>
      </c>
    </row>
    <row r="198" spans="1:77" ht="15.2" customHeight="1" x14ac:dyDescent="0.2">
      <c r="A198" s="3254" t="s">
        <v>1556</v>
      </c>
      <c r="B198" s="3255" t="s">
        <v>1563</v>
      </c>
      <c r="C198" s="3207" t="s">
        <v>1783</v>
      </c>
      <c r="D198" s="3256">
        <v>1177</v>
      </c>
      <c r="E198" s="3256">
        <v>1106</v>
      </c>
      <c r="F198" s="3256">
        <v>2352</v>
      </c>
      <c r="G198" s="3256">
        <v>2198</v>
      </c>
      <c r="H198" s="3256">
        <v>429160</v>
      </c>
      <c r="I198" s="3256">
        <v>391170</v>
      </c>
      <c r="J198" s="3256">
        <v>166956</v>
      </c>
      <c r="K198" s="3256">
        <v>153443</v>
      </c>
      <c r="L198" s="3256">
        <v>103190</v>
      </c>
      <c r="M198" s="3256">
        <v>94857</v>
      </c>
      <c r="N198" s="3256">
        <v>63766</v>
      </c>
      <c r="O198" s="3257">
        <v>58586</v>
      </c>
      <c r="P198" s="3256">
        <v>15196</v>
      </c>
      <c r="Q198" s="3256">
        <v>49959</v>
      </c>
      <c r="R198" s="3256">
        <v>15983</v>
      </c>
      <c r="S198" s="3256">
        <v>17022</v>
      </c>
      <c r="T198" s="3257">
        <v>32588</v>
      </c>
      <c r="U198" s="3257">
        <v>-8394</v>
      </c>
      <c r="V198" s="3209" t="s">
        <v>1783</v>
      </c>
      <c r="W198" s="3223" t="b">
        <f t="shared" si="29"/>
        <v>1</v>
      </c>
      <c r="X198" s="3258">
        <f>+T198-'Departmental PL'!V304</f>
        <v>-299496.390860493</v>
      </c>
      <c r="Y198" s="3258">
        <f>+U198-'Departmental PL'!W304</f>
        <v>13582.868399999992</v>
      </c>
      <c r="AC198" s="3228">
        <f t="shared" si="27"/>
        <v>0</v>
      </c>
      <c r="AD198" s="3228">
        <f t="shared" si="28"/>
        <v>0</v>
      </c>
      <c r="AF198" s="3233">
        <f t="shared" si="22"/>
        <v>-1</v>
      </c>
      <c r="AG198" s="3233">
        <f t="shared" si="23"/>
        <v>-1</v>
      </c>
      <c r="AH198" s="3223" t="b">
        <f t="shared" si="26"/>
        <v>1</v>
      </c>
      <c r="AI198" s="3259" t="s">
        <v>1563</v>
      </c>
      <c r="AJ198" s="3259" t="s">
        <v>1281</v>
      </c>
      <c r="AK198" s="3259" t="s">
        <v>1783</v>
      </c>
      <c r="AL198" s="3244">
        <v>814</v>
      </c>
      <c r="AM198" s="3244">
        <v>0</v>
      </c>
      <c r="AN198" s="3244">
        <v>1614</v>
      </c>
      <c r="AP198" s="3244">
        <v>287285</v>
      </c>
      <c r="AR198" s="3244">
        <v>113591</v>
      </c>
      <c r="AT198" s="3244">
        <v>70104</v>
      </c>
      <c r="AV198" s="3244">
        <v>43457</v>
      </c>
      <c r="AX198" s="3244">
        <v>32476</v>
      </c>
      <c r="AZ198" s="3244">
        <v>11740</v>
      </c>
      <c r="BB198" s="3244">
        <v>-1153</v>
      </c>
      <c r="BE198" s="3223">
        <f t="shared" si="25"/>
        <v>194</v>
      </c>
      <c r="BF198" s="3223" t="b">
        <f t="shared" si="24"/>
        <v>1</v>
      </c>
      <c r="BG198" s="3209" t="s">
        <v>1783</v>
      </c>
      <c r="BH198" s="3269">
        <v>814</v>
      </c>
      <c r="BI198" s="3269">
        <v>0</v>
      </c>
      <c r="BJ198" s="3262">
        <v>1614</v>
      </c>
      <c r="BK198" s="3269" t="s">
        <v>1196</v>
      </c>
      <c r="BL198" s="3262">
        <v>287285</v>
      </c>
      <c r="BM198" s="3269" t="s">
        <v>1196</v>
      </c>
      <c r="BN198" s="3262">
        <v>113648</v>
      </c>
      <c r="BO198" s="3269" t="s">
        <v>1196</v>
      </c>
      <c r="BP198" s="3262">
        <v>70251</v>
      </c>
      <c r="BQ198" s="3269" t="s">
        <v>1196</v>
      </c>
      <c r="BR198" s="3262">
        <v>43396</v>
      </c>
      <c r="BS198" s="3269" t="s">
        <v>1196</v>
      </c>
      <c r="BT198" s="3262">
        <v>32715</v>
      </c>
      <c r="BU198" s="3269" t="s">
        <v>1196</v>
      </c>
      <c r="BV198" s="3262">
        <v>11716</v>
      </c>
      <c r="BW198" s="3269" t="s">
        <v>1196</v>
      </c>
      <c r="BX198" s="3262">
        <v>-1035</v>
      </c>
      <c r="BY198" s="3269" t="s">
        <v>1196</v>
      </c>
    </row>
    <row r="199" spans="1:77" ht="15.2" customHeight="1" x14ac:dyDescent="0.2">
      <c r="A199" s="3254" t="s">
        <v>1557</v>
      </c>
      <c r="B199" s="3255" t="s">
        <v>1563</v>
      </c>
      <c r="C199" s="3207" t="s">
        <v>1784</v>
      </c>
      <c r="D199" s="3256">
        <v>373</v>
      </c>
      <c r="E199" s="3256">
        <v>337</v>
      </c>
      <c r="F199" s="3256">
        <v>741</v>
      </c>
      <c r="G199" s="3256">
        <v>626</v>
      </c>
      <c r="H199" s="3256">
        <v>189981</v>
      </c>
      <c r="I199" s="3256">
        <v>161892</v>
      </c>
      <c r="J199" s="3256">
        <v>71687</v>
      </c>
      <c r="K199" s="3256">
        <v>62384</v>
      </c>
      <c r="L199" s="3256">
        <v>100451</v>
      </c>
      <c r="M199" s="3256">
        <v>57885</v>
      </c>
      <c r="N199" s="3256">
        <v>-28765</v>
      </c>
      <c r="O199" s="3257">
        <v>4499</v>
      </c>
      <c r="P199" s="3256">
        <v>6460</v>
      </c>
      <c r="Q199" s="3256">
        <v>19883</v>
      </c>
      <c r="R199" s="3256">
        <v>13967</v>
      </c>
      <c r="S199" s="3256">
        <v>9047</v>
      </c>
      <c r="T199" s="3257">
        <v>-49192</v>
      </c>
      <c r="U199" s="3257">
        <v>-24431</v>
      </c>
      <c r="V199" s="3209" t="s">
        <v>1784</v>
      </c>
      <c r="W199" s="3223" t="b">
        <f t="shared" si="29"/>
        <v>1</v>
      </c>
      <c r="X199" s="3258">
        <f>+T199-'Departmental PL'!V305</f>
        <v>73788.017231020029</v>
      </c>
      <c r="Y199" s="3258">
        <f>+U199-'Departmental PL'!W305</f>
        <v>71912.98920000004</v>
      </c>
      <c r="AC199" s="3228">
        <f t="shared" si="27"/>
        <v>1</v>
      </c>
      <c r="AD199" s="3228">
        <f t="shared" si="28"/>
        <v>0</v>
      </c>
      <c r="AF199" s="3233">
        <f t="shared" si="22"/>
        <v>0</v>
      </c>
      <c r="AG199" s="3233">
        <f t="shared" si="23"/>
        <v>0</v>
      </c>
      <c r="AH199" s="3223" t="b">
        <f t="shared" si="26"/>
        <v>1</v>
      </c>
      <c r="AI199" s="3259" t="s">
        <v>1563</v>
      </c>
      <c r="AJ199" s="3259" t="s">
        <v>1281</v>
      </c>
      <c r="AK199" s="3259" t="s">
        <v>1784</v>
      </c>
      <c r="AL199" s="3244">
        <v>230</v>
      </c>
      <c r="AM199" s="3244">
        <v>0</v>
      </c>
      <c r="AN199" s="3244">
        <v>432</v>
      </c>
      <c r="AP199" s="3244">
        <v>108956</v>
      </c>
      <c r="AR199" s="3244">
        <v>41401</v>
      </c>
      <c r="AT199" s="3244">
        <v>39539</v>
      </c>
      <c r="AV199" s="3244">
        <v>1714</v>
      </c>
      <c r="AX199" s="3244">
        <v>11931</v>
      </c>
      <c r="AZ199" s="3244">
        <v>5786</v>
      </c>
      <c r="BB199" s="3244">
        <v>-15976</v>
      </c>
      <c r="BE199" s="3223">
        <f t="shared" si="25"/>
        <v>195</v>
      </c>
      <c r="BF199" s="3223" t="b">
        <f t="shared" si="24"/>
        <v>1</v>
      </c>
      <c r="BG199" s="3209" t="s">
        <v>1784</v>
      </c>
      <c r="BH199" s="3269">
        <v>230</v>
      </c>
      <c r="BI199" s="3269">
        <v>0</v>
      </c>
      <c r="BJ199" s="3269">
        <v>432</v>
      </c>
      <c r="BK199" s="3269" t="s">
        <v>1196</v>
      </c>
      <c r="BL199" s="3262">
        <v>108956</v>
      </c>
      <c r="BM199" s="3269" t="s">
        <v>1196</v>
      </c>
      <c r="BN199" s="3262">
        <v>41354</v>
      </c>
      <c r="BO199" s="3269" t="s">
        <v>1196</v>
      </c>
      <c r="BP199" s="3262">
        <v>39589</v>
      </c>
      <c r="BQ199" s="3269" t="s">
        <v>1196</v>
      </c>
      <c r="BR199" s="3262">
        <v>1764</v>
      </c>
      <c r="BS199" s="3269" t="s">
        <v>1196</v>
      </c>
      <c r="BT199" s="3262">
        <v>11968</v>
      </c>
      <c r="BU199" s="3269" t="s">
        <v>1196</v>
      </c>
      <c r="BV199" s="3262">
        <v>5719</v>
      </c>
      <c r="BW199" s="3269" t="s">
        <v>1196</v>
      </c>
      <c r="BX199" s="3262">
        <v>-15922</v>
      </c>
      <c r="BY199" s="3269" t="s">
        <v>1196</v>
      </c>
    </row>
    <row r="200" spans="1:77" ht="15.2" customHeight="1" x14ac:dyDescent="0.2">
      <c r="A200" s="3254" t="s">
        <v>1558</v>
      </c>
      <c r="B200" s="3255" t="s">
        <v>1563</v>
      </c>
      <c r="C200" s="3318" t="s">
        <v>1795</v>
      </c>
      <c r="D200" s="3256">
        <v>3485</v>
      </c>
      <c r="E200" s="3256">
        <v>3342</v>
      </c>
      <c r="F200" s="3256">
        <v>15279</v>
      </c>
      <c r="G200" s="3256">
        <v>14778</v>
      </c>
      <c r="H200" s="3256">
        <v>8002672</v>
      </c>
      <c r="I200" s="3256">
        <v>7402196</v>
      </c>
      <c r="J200" s="3256">
        <v>2627541</v>
      </c>
      <c r="K200" s="3256">
        <v>2788862</v>
      </c>
      <c r="L200" s="3256">
        <v>1530977</v>
      </c>
      <c r="M200" s="3256">
        <v>1418022</v>
      </c>
      <c r="N200" s="3256">
        <v>1096564</v>
      </c>
      <c r="O200" s="3257">
        <v>1370839</v>
      </c>
      <c r="P200" s="3256">
        <v>311449</v>
      </c>
      <c r="Q200" s="3256">
        <v>251742</v>
      </c>
      <c r="R200" s="3256">
        <v>467501</v>
      </c>
      <c r="S200" s="3256">
        <v>421742</v>
      </c>
      <c r="T200" s="3256">
        <v>317614</v>
      </c>
      <c r="U200" s="3257">
        <v>697356</v>
      </c>
      <c r="V200" s="3209" t="s">
        <v>1795</v>
      </c>
      <c r="W200" s="3223" t="b">
        <f t="shared" si="29"/>
        <v>1</v>
      </c>
      <c r="X200" s="3258">
        <f>+T200-'Departmental PL'!V307</f>
        <v>-250323.87110029534</v>
      </c>
      <c r="Y200" s="3258">
        <f>+U200-'Departmental PL'!W307</f>
        <v>-240259.48499999987</v>
      </c>
      <c r="AC200" s="3228">
        <f t="shared" si="27"/>
        <v>0</v>
      </c>
      <c r="AD200" s="3228">
        <f t="shared" si="28"/>
        <v>1</v>
      </c>
      <c r="AF200" s="3233">
        <f t="shared" si="22"/>
        <v>0</v>
      </c>
      <c r="AG200" s="3233">
        <f t="shared" si="23"/>
        <v>-1</v>
      </c>
      <c r="AH200" s="3223" t="b">
        <f t="shared" si="26"/>
        <v>1</v>
      </c>
      <c r="AI200" s="3259" t="s">
        <v>1563</v>
      </c>
      <c r="AJ200" s="3259" t="s">
        <v>1281</v>
      </c>
      <c r="AK200" s="3259" t="s">
        <v>1795</v>
      </c>
      <c r="AL200" s="3244">
        <v>2447</v>
      </c>
      <c r="AM200" s="3244">
        <v>1383</v>
      </c>
      <c r="AN200" s="3244">
        <v>10924</v>
      </c>
      <c r="AO200" s="3244">
        <v>6254</v>
      </c>
      <c r="AP200" s="3244">
        <v>5436224</v>
      </c>
      <c r="AQ200" s="3244">
        <v>3186879</v>
      </c>
      <c r="AR200" s="3244">
        <v>2047079</v>
      </c>
      <c r="AS200" s="3244">
        <v>1226824</v>
      </c>
      <c r="AT200" s="3244">
        <v>1045323</v>
      </c>
      <c r="AU200" s="3244">
        <v>860703</v>
      </c>
      <c r="AV200" s="3244">
        <v>1001659</v>
      </c>
      <c r="AW200" s="3244">
        <v>366208</v>
      </c>
      <c r="AX200" s="3244">
        <v>165295</v>
      </c>
      <c r="AY200" s="3244">
        <v>107283</v>
      </c>
      <c r="AZ200" s="3244">
        <v>299719</v>
      </c>
      <c r="BA200" s="3244">
        <v>249146</v>
      </c>
      <c r="BB200" s="3244">
        <v>536745</v>
      </c>
      <c r="BC200" s="3244">
        <v>9760</v>
      </c>
      <c r="BE200" s="3223">
        <f t="shared" si="25"/>
        <v>196</v>
      </c>
      <c r="BF200" s="3223" t="b">
        <f t="shared" si="24"/>
        <v>1</v>
      </c>
      <c r="BG200" s="3206" t="s">
        <v>1795</v>
      </c>
      <c r="BH200" s="3262">
        <v>2447</v>
      </c>
      <c r="BI200" s="3262">
        <v>1383</v>
      </c>
      <c r="BJ200" s="3262">
        <v>10924</v>
      </c>
      <c r="BK200" s="3262">
        <v>6254</v>
      </c>
      <c r="BL200" s="3262">
        <v>5436224</v>
      </c>
      <c r="BM200" s="3262">
        <v>3186879</v>
      </c>
      <c r="BN200" s="3262">
        <v>2047145</v>
      </c>
      <c r="BO200" s="3262">
        <v>1226822</v>
      </c>
      <c r="BP200" s="3262">
        <v>1045524</v>
      </c>
      <c r="BQ200" s="3262">
        <v>860632</v>
      </c>
      <c r="BR200" s="3262">
        <v>1001621</v>
      </c>
      <c r="BS200" s="3262">
        <v>366190</v>
      </c>
      <c r="BT200" s="3262">
        <v>165281</v>
      </c>
      <c r="BU200" s="3262">
        <v>107208</v>
      </c>
      <c r="BV200" s="3262">
        <v>299714</v>
      </c>
      <c r="BW200" s="3262">
        <v>249178</v>
      </c>
      <c r="BX200" s="3262">
        <v>536626</v>
      </c>
      <c r="BY200" s="3262">
        <v>9804</v>
      </c>
    </row>
    <row r="201" spans="1:77" ht="15.2" customHeight="1" x14ac:dyDescent="0.2">
      <c r="A201" s="3254" t="s">
        <v>1559</v>
      </c>
      <c r="B201" s="3255" t="s">
        <v>1563</v>
      </c>
      <c r="C201" s="3272" t="s">
        <v>1557</v>
      </c>
      <c r="D201" s="3256">
        <v>0</v>
      </c>
      <c r="E201" s="3256">
        <v>18</v>
      </c>
      <c r="F201" s="3256">
        <v>0</v>
      </c>
      <c r="G201" s="3256">
        <v>52</v>
      </c>
      <c r="H201" s="3256">
        <v>0</v>
      </c>
      <c r="I201" s="3256">
        <v>27674</v>
      </c>
      <c r="J201" s="3256">
        <v>0</v>
      </c>
      <c r="K201" s="3256">
        <v>14107</v>
      </c>
      <c r="L201" s="3256">
        <v>0</v>
      </c>
      <c r="M201" s="3256">
        <v>-1522</v>
      </c>
      <c r="N201" s="3256">
        <v>0</v>
      </c>
      <c r="O201" s="3257">
        <v>15629</v>
      </c>
      <c r="P201" s="3256">
        <v>0</v>
      </c>
      <c r="Q201" s="3256">
        <v>1522</v>
      </c>
      <c r="R201" s="3256">
        <v>0</v>
      </c>
      <c r="S201" s="3256">
        <v>3464</v>
      </c>
      <c r="T201" s="3256">
        <v>0</v>
      </c>
      <c r="U201" s="3257">
        <v>10643</v>
      </c>
      <c r="V201" s="3209" t="s">
        <v>1557</v>
      </c>
      <c r="W201" s="3223" t="b">
        <f t="shared" si="29"/>
        <v>1</v>
      </c>
      <c r="X201" s="3258">
        <f>+T201-'Departmental PL'!V308</f>
        <v>0</v>
      </c>
      <c r="Y201" s="3258">
        <f>+U201-'Departmental PL'!W308</f>
        <v>0</v>
      </c>
      <c r="AC201" s="3228">
        <f t="shared" si="27"/>
        <v>0</v>
      </c>
      <c r="AD201" s="3228">
        <f t="shared" si="28"/>
        <v>0</v>
      </c>
      <c r="AF201" s="3233">
        <f t="shared" si="22"/>
        <v>0</v>
      </c>
      <c r="AG201" s="3233">
        <f t="shared" si="23"/>
        <v>0</v>
      </c>
      <c r="AH201" s="3223" t="b">
        <f t="shared" si="26"/>
        <v>1</v>
      </c>
      <c r="AI201" s="3259" t="s">
        <v>1563</v>
      </c>
      <c r="AJ201" s="3259" t="s">
        <v>1281</v>
      </c>
      <c r="AK201" s="3259" t="s">
        <v>1557</v>
      </c>
      <c r="AL201" s="3244">
        <v>18</v>
      </c>
      <c r="AM201" s="3244">
        <v>113</v>
      </c>
      <c r="AN201" s="3244">
        <v>52</v>
      </c>
      <c r="AO201" s="3244">
        <v>305</v>
      </c>
      <c r="AP201" s="3244">
        <v>27674</v>
      </c>
      <c r="AQ201" s="3244">
        <v>144536</v>
      </c>
      <c r="AR201" s="3244">
        <v>14510</v>
      </c>
      <c r="AS201" s="3244">
        <v>68519</v>
      </c>
      <c r="AT201" s="3244">
        <v>-1534</v>
      </c>
      <c r="AU201" s="3244">
        <v>56107</v>
      </c>
      <c r="AV201" s="3244">
        <v>16042</v>
      </c>
      <c r="AW201" s="3244">
        <v>12405</v>
      </c>
      <c r="AX201" s="3244">
        <v>1120</v>
      </c>
      <c r="AY201" s="3244">
        <v>2580</v>
      </c>
      <c r="AZ201" s="3244">
        <v>2859</v>
      </c>
      <c r="BA201" s="3244">
        <v>10019</v>
      </c>
      <c r="BB201" s="3244">
        <v>12065</v>
      </c>
      <c r="BC201" s="3244">
        <v>-219</v>
      </c>
      <c r="BE201" s="3223">
        <f t="shared" si="25"/>
        <v>197</v>
      </c>
      <c r="BF201" s="3223" t="b">
        <f t="shared" si="24"/>
        <v>1</v>
      </c>
      <c r="BG201" s="3209" t="s">
        <v>1557</v>
      </c>
      <c r="BH201" s="3269">
        <v>18</v>
      </c>
      <c r="BI201" s="3269">
        <v>113</v>
      </c>
      <c r="BJ201" s="3269">
        <v>52</v>
      </c>
      <c r="BK201" s="3269">
        <v>305</v>
      </c>
      <c r="BL201" s="3262">
        <v>27674</v>
      </c>
      <c r="BM201" s="3262">
        <v>144536</v>
      </c>
      <c r="BN201" s="3262">
        <v>14508</v>
      </c>
      <c r="BO201" s="3262">
        <v>68517</v>
      </c>
      <c r="BP201" s="3262">
        <v>-1530</v>
      </c>
      <c r="BQ201" s="3262">
        <v>56121</v>
      </c>
      <c r="BR201" s="3262">
        <v>16039</v>
      </c>
      <c r="BS201" s="3262">
        <v>12396</v>
      </c>
      <c r="BT201" s="3262">
        <v>1116</v>
      </c>
      <c r="BU201" s="3262">
        <v>2595</v>
      </c>
      <c r="BV201" s="3262">
        <v>2855</v>
      </c>
      <c r="BW201" s="3262">
        <v>10026</v>
      </c>
      <c r="BX201" s="3262">
        <v>12068</v>
      </c>
      <c r="BY201" s="3269">
        <v>-225</v>
      </c>
    </row>
    <row r="202" spans="1:77" ht="15.2" customHeight="1" x14ac:dyDescent="0.2">
      <c r="A202" s="3254" t="s">
        <v>1560</v>
      </c>
      <c r="B202" s="3255" t="s">
        <v>1563</v>
      </c>
      <c r="C202" s="3272" t="s">
        <v>1558</v>
      </c>
      <c r="D202" s="3256">
        <v>0</v>
      </c>
      <c r="E202" s="3256">
        <v>883</v>
      </c>
      <c r="F202" s="3256">
        <v>0</v>
      </c>
      <c r="G202" s="3256">
        <v>1890</v>
      </c>
      <c r="H202" s="3256">
        <v>0</v>
      </c>
      <c r="I202" s="3256">
        <v>343204</v>
      </c>
      <c r="J202" s="3256">
        <v>0</v>
      </c>
      <c r="K202" s="3256">
        <v>130245</v>
      </c>
      <c r="L202" s="3256">
        <v>0</v>
      </c>
      <c r="M202" s="3256">
        <v>-3757</v>
      </c>
      <c r="N202" s="3257">
        <v>0</v>
      </c>
      <c r="O202" s="3257">
        <v>134002</v>
      </c>
      <c r="P202" s="3256">
        <v>0</v>
      </c>
      <c r="Q202" s="3256">
        <v>42922</v>
      </c>
      <c r="R202" s="3256">
        <v>0</v>
      </c>
      <c r="S202" s="3256">
        <v>100545</v>
      </c>
      <c r="T202" s="3257">
        <v>0</v>
      </c>
      <c r="U202" s="3257">
        <v>-9465</v>
      </c>
      <c r="V202" s="3209" t="s">
        <v>1558</v>
      </c>
      <c r="W202" s="3223" t="b">
        <f t="shared" si="29"/>
        <v>1</v>
      </c>
      <c r="X202" s="3258">
        <f>+T202-'Departmental PL'!V309</f>
        <v>0</v>
      </c>
      <c r="Y202" s="3258">
        <f>+U202-'Departmental PL'!W309</f>
        <v>0</v>
      </c>
      <c r="AC202" s="3228">
        <f t="shared" si="27"/>
        <v>0</v>
      </c>
      <c r="AD202" s="3228">
        <f t="shared" si="28"/>
        <v>0</v>
      </c>
      <c r="AF202" s="3233">
        <f t="shared" si="22"/>
        <v>0</v>
      </c>
      <c r="AG202" s="3233">
        <f t="shared" si="23"/>
        <v>0</v>
      </c>
      <c r="AH202" s="3223" t="b">
        <f t="shared" si="26"/>
        <v>1</v>
      </c>
      <c r="AI202" s="3259" t="s">
        <v>1563</v>
      </c>
      <c r="AJ202" s="3259" t="s">
        <v>1281</v>
      </c>
      <c r="AK202" s="3259" t="s">
        <v>1558</v>
      </c>
      <c r="AL202" s="3244">
        <v>883</v>
      </c>
      <c r="AM202" s="3244">
        <v>2737</v>
      </c>
      <c r="AN202" s="3244">
        <v>1890</v>
      </c>
      <c r="AO202" s="3244">
        <v>5839</v>
      </c>
      <c r="AP202" s="3244">
        <v>343204</v>
      </c>
      <c r="AQ202" s="3244">
        <v>1179147</v>
      </c>
      <c r="AR202" s="3244">
        <v>131310</v>
      </c>
      <c r="AS202" s="3244">
        <v>465664</v>
      </c>
      <c r="AT202" s="3244">
        <v>-3221</v>
      </c>
      <c r="AU202" s="3244">
        <v>613415</v>
      </c>
      <c r="AV202" s="3244">
        <v>134439</v>
      </c>
      <c r="AW202" s="3244">
        <v>-148067</v>
      </c>
      <c r="AX202" s="3244">
        <v>29796</v>
      </c>
      <c r="AY202" s="3244">
        <v>47556</v>
      </c>
      <c r="AZ202" s="3244">
        <v>75141</v>
      </c>
      <c r="BA202" s="3244">
        <v>138591</v>
      </c>
      <c r="BB202" s="3244">
        <v>29537</v>
      </c>
      <c r="BC202" s="3244">
        <v>-335068</v>
      </c>
      <c r="BE202" s="3223">
        <f t="shared" si="25"/>
        <v>198</v>
      </c>
      <c r="BF202" s="3223" t="b">
        <f t="shared" si="24"/>
        <v>1</v>
      </c>
      <c r="BG202" s="3209" t="s">
        <v>1558</v>
      </c>
      <c r="BH202" s="3269">
        <v>883</v>
      </c>
      <c r="BI202" s="3262">
        <v>2737</v>
      </c>
      <c r="BJ202" s="3262">
        <v>1890</v>
      </c>
      <c r="BK202" s="3262">
        <v>5839</v>
      </c>
      <c r="BL202" s="3262">
        <v>343204</v>
      </c>
      <c r="BM202" s="3262">
        <v>1179147</v>
      </c>
      <c r="BN202" s="3262">
        <v>131272</v>
      </c>
      <c r="BO202" s="3262">
        <v>465610</v>
      </c>
      <c r="BP202" s="3262">
        <v>-3148</v>
      </c>
      <c r="BQ202" s="3262">
        <v>613671</v>
      </c>
      <c r="BR202" s="3262">
        <v>134420</v>
      </c>
      <c r="BS202" s="3262">
        <v>-148061</v>
      </c>
      <c r="BT202" s="3262">
        <v>29634</v>
      </c>
      <c r="BU202" s="3262">
        <v>47777</v>
      </c>
      <c r="BV202" s="3262">
        <v>75208</v>
      </c>
      <c r="BW202" s="3262">
        <v>139161</v>
      </c>
      <c r="BX202" s="3262">
        <v>29578</v>
      </c>
      <c r="BY202" s="3262">
        <v>-334999</v>
      </c>
    </row>
    <row r="203" spans="1:77" ht="15.2" customHeight="1" x14ac:dyDescent="0.2">
      <c r="A203" s="3254" t="s">
        <v>1561</v>
      </c>
      <c r="B203" s="3255" t="s">
        <v>1563</v>
      </c>
      <c r="C203" s="3318" t="s">
        <v>1559</v>
      </c>
      <c r="D203" s="3256">
        <v>1682</v>
      </c>
      <c r="E203" s="3256">
        <v>1454</v>
      </c>
      <c r="F203" s="3256">
        <v>231231</v>
      </c>
      <c r="G203" s="3256">
        <v>206417</v>
      </c>
      <c r="H203" s="3256">
        <v>4281148</v>
      </c>
      <c r="I203" s="3256">
        <v>3676303</v>
      </c>
      <c r="J203" s="3256">
        <v>1888216</v>
      </c>
      <c r="K203" s="3256">
        <v>1650446</v>
      </c>
      <c r="L203" s="3256">
        <v>1692666</v>
      </c>
      <c r="M203" s="3256">
        <v>1589959</v>
      </c>
      <c r="N203" s="3256">
        <v>195550</v>
      </c>
      <c r="O203" s="3257">
        <v>60487</v>
      </c>
      <c r="P203" s="3256">
        <v>140846</v>
      </c>
      <c r="Q203" s="3256">
        <v>124865</v>
      </c>
      <c r="R203" s="3256">
        <v>665880</v>
      </c>
      <c r="S203" s="3256">
        <v>469106</v>
      </c>
      <c r="T203" s="3256">
        <v>-611176</v>
      </c>
      <c r="U203" s="3257">
        <v>-533483</v>
      </c>
      <c r="V203" s="3209" t="s">
        <v>1559</v>
      </c>
      <c r="W203" s="3223" t="b">
        <f t="shared" si="29"/>
        <v>1</v>
      </c>
      <c r="X203" s="3258">
        <f>+T203-'Departmental PL'!V310</f>
        <v>69917.369166651042</v>
      </c>
      <c r="Y203" s="3258">
        <f>+U203-'Departmental PL'!W310</f>
        <v>49997.389600000111</v>
      </c>
      <c r="AC203" s="3228">
        <f t="shared" si="27"/>
        <v>0</v>
      </c>
      <c r="AD203" s="3228">
        <f t="shared" si="28"/>
        <v>0</v>
      </c>
      <c r="AF203" s="3233">
        <f t="shared" si="22"/>
        <v>0</v>
      </c>
      <c r="AG203" s="3233">
        <f t="shared" si="23"/>
        <v>-1</v>
      </c>
      <c r="AH203" s="3223" t="b">
        <f t="shared" si="26"/>
        <v>1</v>
      </c>
      <c r="AI203" s="3259" t="s">
        <v>1563</v>
      </c>
      <c r="AJ203" s="3259" t="s">
        <v>1281</v>
      </c>
      <c r="AK203" s="3259" t="s">
        <v>1559</v>
      </c>
      <c r="AL203" s="3244">
        <v>1092</v>
      </c>
      <c r="AM203" s="3244">
        <v>1253</v>
      </c>
      <c r="AN203" s="3244">
        <v>156139</v>
      </c>
      <c r="AO203" s="3244">
        <v>170235</v>
      </c>
      <c r="AP203" s="3244">
        <v>2756648</v>
      </c>
      <c r="AQ203" s="3244">
        <v>2801256</v>
      </c>
      <c r="AR203" s="3244">
        <v>1254816</v>
      </c>
      <c r="AS203" s="3244">
        <v>1308944</v>
      </c>
      <c r="AT203" s="3244">
        <v>1171346</v>
      </c>
      <c r="AU203" s="3244">
        <v>1009735</v>
      </c>
      <c r="AV203" s="3244">
        <v>83536</v>
      </c>
      <c r="AW203" s="3244">
        <v>299271</v>
      </c>
      <c r="AX203" s="3244">
        <v>81512</v>
      </c>
      <c r="AY203" s="3244">
        <v>0</v>
      </c>
      <c r="AZ203" s="3244">
        <v>343718</v>
      </c>
      <c r="BA203" s="3244">
        <v>278851</v>
      </c>
      <c r="BB203" s="3244">
        <v>-342034</v>
      </c>
      <c r="BC203" s="3244">
        <v>20520</v>
      </c>
      <c r="BE203" s="3223">
        <f t="shared" si="25"/>
        <v>199</v>
      </c>
      <c r="BF203" s="3223" t="b">
        <f t="shared" si="24"/>
        <v>1</v>
      </c>
      <c r="BG203" s="3209" t="s">
        <v>1559</v>
      </c>
      <c r="BH203" s="3262">
        <v>1092</v>
      </c>
      <c r="BI203" s="3262">
        <v>1253</v>
      </c>
      <c r="BJ203" s="3262">
        <v>156139</v>
      </c>
      <c r="BK203" s="3262">
        <v>170235</v>
      </c>
      <c r="BL203" s="3262">
        <v>2756655</v>
      </c>
      <c r="BM203" s="3262">
        <v>2801200</v>
      </c>
      <c r="BN203" s="3262">
        <v>1254749</v>
      </c>
      <c r="BO203" s="3262">
        <v>1309054</v>
      </c>
      <c r="BP203" s="3262">
        <v>1171218</v>
      </c>
      <c r="BQ203" s="3262">
        <v>1009652</v>
      </c>
      <c r="BR203" s="3262">
        <v>83530</v>
      </c>
      <c r="BS203" s="3262">
        <v>299402</v>
      </c>
      <c r="BT203" s="3262">
        <v>81810</v>
      </c>
      <c r="BU203" s="3269">
        <v>53</v>
      </c>
      <c r="BV203" s="3262">
        <v>343735</v>
      </c>
      <c r="BW203" s="3262">
        <v>278801</v>
      </c>
      <c r="BX203" s="3262">
        <v>-342014</v>
      </c>
      <c r="BY203" s="3262">
        <v>20548</v>
      </c>
    </row>
    <row r="204" spans="1:77" ht="15.2" customHeight="1" x14ac:dyDescent="0.2">
      <c r="A204" s="3254" t="s">
        <v>1562</v>
      </c>
      <c r="B204" s="3255" t="s">
        <v>1563</v>
      </c>
      <c r="C204" s="3318" t="s">
        <v>1796</v>
      </c>
      <c r="D204" s="3256">
        <v>2780</v>
      </c>
      <c r="E204" s="3256">
        <v>1675</v>
      </c>
      <c r="F204" s="3256">
        <v>319133</v>
      </c>
      <c r="G204" s="3256">
        <v>299741</v>
      </c>
      <c r="H204" s="3256">
        <v>6427342</v>
      </c>
      <c r="I204" s="3256">
        <v>5518668</v>
      </c>
      <c r="J204" s="3256">
        <v>2812190</v>
      </c>
      <c r="K204" s="3256">
        <v>2543887</v>
      </c>
      <c r="L204" s="3256">
        <v>2214178</v>
      </c>
      <c r="M204" s="3256">
        <v>2075770</v>
      </c>
      <c r="N204" s="3256">
        <v>598012</v>
      </c>
      <c r="O204" s="3257">
        <v>468117</v>
      </c>
      <c r="P204" s="3256">
        <v>211504</v>
      </c>
      <c r="Q204" s="3256">
        <v>181100</v>
      </c>
      <c r="R204" s="3256">
        <v>398297</v>
      </c>
      <c r="S204" s="3256">
        <v>286940</v>
      </c>
      <c r="T204" s="3256">
        <v>-11788</v>
      </c>
      <c r="U204" s="3257">
        <v>77</v>
      </c>
      <c r="V204" s="3209" t="s">
        <v>1796</v>
      </c>
      <c r="W204" s="3223" t="b">
        <f t="shared" si="29"/>
        <v>1</v>
      </c>
      <c r="X204" s="3258">
        <f>+T204-'Departmental PL'!V311</f>
        <v>28776.964334781689</v>
      </c>
      <c r="Y204" s="3258">
        <f>+U204-'Departmental PL'!W311</f>
        <v>55111.536399999633</v>
      </c>
      <c r="AC204" s="3228">
        <f t="shared" si="27"/>
        <v>0</v>
      </c>
      <c r="AD204" s="3228">
        <f t="shared" si="28"/>
        <v>0</v>
      </c>
      <c r="AF204" s="3233">
        <f t="shared" si="22"/>
        <v>-1</v>
      </c>
      <c r="AG204" s="3233">
        <f t="shared" si="23"/>
        <v>0</v>
      </c>
      <c r="AH204" s="3223" t="b">
        <f t="shared" si="26"/>
        <v>1</v>
      </c>
      <c r="AI204" s="3259" t="s">
        <v>1563</v>
      </c>
      <c r="AJ204" s="3259" t="s">
        <v>1281</v>
      </c>
      <c r="AK204" s="3259" t="s">
        <v>1796</v>
      </c>
      <c r="AL204" s="3244">
        <v>1151</v>
      </c>
      <c r="AM204" s="3244">
        <v>1088</v>
      </c>
      <c r="AN204" s="3244">
        <v>223790</v>
      </c>
      <c r="AO204" s="3244">
        <v>202584</v>
      </c>
      <c r="AP204" s="3244">
        <v>4042066</v>
      </c>
      <c r="AQ204" s="3244">
        <v>3523884</v>
      </c>
      <c r="AR204" s="3244">
        <v>1862940</v>
      </c>
      <c r="AS204" s="3244">
        <v>1674698</v>
      </c>
      <c r="AT204" s="3244">
        <v>1653478</v>
      </c>
      <c r="AU204" s="3244">
        <v>1201729</v>
      </c>
      <c r="AV204" s="3244">
        <v>209436</v>
      </c>
      <c r="AW204" s="3244">
        <v>472929</v>
      </c>
      <c r="AX204" s="3244">
        <v>118067</v>
      </c>
      <c r="AY204" s="3244">
        <v>107946</v>
      </c>
      <c r="AZ204" s="3244">
        <v>212186</v>
      </c>
      <c r="BA204" s="3244">
        <v>161861</v>
      </c>
      <c r="BB204" s="3244">
        <v>-120820</v>
      </c>
      <c r="BC204" s="3244">
        <v>203118</v>
      </c>
      <c r="BE204" s="3223">
        <f t="shared" si="25"/>
        <v>200</v>
      </c>
      <c r="BF204" s="3223" t="b">
        <f t="shared" si="24"/>
        <v>1</v>
      </c>
      <c r="BG204" s="3206" t="s">
        <v>1796</v>
      </c>
      <c r="BH204" s="3262">
        <v>1151</v>
      </c>
      <c r="BI204" s="3262">
        <v>1088</v>
      </c>
      <c r="BJ204" s="3262">
        <v>223790</v>
      </c>
      <c r="BK204" s="3262">
        <v>202584</v>
      </c>
      <c r="BL204" s="3262">
        <v>4041988</v>
      </c>
      <c r="BM204" s="3262">
        <v>3523774</v>
      </c>
      <c r="BN204" s="3262">
        <v>1862936</v>
      </c>
      <c r="BO204" s="3262">
        <v>1674696</v>
      </c>
      <c r="BP204" s="3262">
        <v>1653488</v>
      </c>
      <c r="BQ204" s="3262">
        <v>1201774</v>
      </c>
      <c r="BR204" s="3262">
        <v>209447</v>
      </c>
      <c r="BS204" s="3262">
        <v>472922</v>
      </c>
      <c r="BT204" s="3262">
        <v>118084</v>
      </c>
      <c r="BU204" s="3262">
        <v>107915</v>
      </c>
      <c r="BV204" s="3262">
        <v>212180</v>
      </c>
      <c r="BW204" s="3262">
        <v>161890</v>
      </c>
      <c r="BX204" s="3262">
        <v>-120817</v>
      </c>
      <c r="BY204" s="3262">
        <v>203117</v>
      </c>
    </row>
    <row r="205" spans="1:77" ht="15.2" customHeight="1" x14ac:dyDescent="0.2">
      <c r="A205" s="3254"/>
      <c r="B205" s="3340" t="s">
        <v>2292</v>
      </c>
      <c r="C205" s="3212" t="s">
        <v>1527</v>
      </c>
      <c r="D205" s="3256">
        <v>372</v>
      </c>
      <c r="E205" s="3256">
        <v>447</v>
      </c>
      <c r="F205" s="3256">
        <v>2678</v>
      </c>
      <c r="G205" s="3256">
        <v>3345</v>
      </c>
      <c r="H205" s="3256">
        <v>556647</v>
      </c>
      <c r="I205" s="3256">
        <v>648506</v>
      </c>
      <c r="J205" s="3256">
        <v>253989</v>
      </c>
      <c r="K205" s="3256">
        <v>305716</v>
      </c>
      <c r="L205" s="3256">
        <v>277159</v>
      </c>
      <c r="M205" s="3256">
        <v>233264</v>
      </c>
      <c r="N205" s="3256">
        <v>-23170</v>
      </c>
      <c r="O205" s="3257">
        <v>72452</v>
      </c>
      <c r="P205" s="3256">
        <v>50584</v>
      </c>
      <c r="Q205" s="3256">
        <v>39974</v>
      </c>
      <c r="R205" s="3256">
        <v>52646</v>
      </c>
      <c r="S205" s="3256">
        <v>64770</v>
      </c>
      <c r="T205" s="3256">
        <v>-126400</v>
      </c>
      <c r="U205" s="3257">
        <v>-32292</v>
      </c>
      <c r="V205" s="3209" t="s">
        <v>1527</v>
      </c>
      <c r="W205" s="3223" t="b">
        <f t="shared" si="29"/>
        <v>1</v>
      </c>
      <c r="X205" s="3258">
        <f>+T205-'Departmental PL'!V312</f>
        <v>0</v>
      </c>
      <c r="Y205" s="3258">
        <f>+U205-'Departmental PL'!W312</f>
        <v>0</v>
      </c>
      <c r="AC205" s="3228">
        <f t="shared" si="27"/>
        <v>0</v>
      </c>
      <c r="AD205" s="3228">
        <f t="shared" si="28"/>
        <v>0</v>
      </c>
      <c r="AI205" s="3259"/>
      <c r="AJ205" s="3259"/>
      <c r="AK205" s="3259"/>
      <c r="BG205" s="3206"/>
      <c r="BH205" s="3262"/>
      <c r="BI205" s="3262"/>
      <c r="BJ205" s="3262"/>
      <c r="BK205" s="3262"/>
      <c r="BL205" s="3262"/>
      <c r="BM205" s="3262"/>
      <c r="BN205" s="3262"/>
      <c r="BO205" s="3262"/>
      <c r="BP205" s="3262"/>
      <c r="BQ205" s="3262"/>
      <c r="BR205" s="3262"/>
      <c r="BS205" s="3262"/>
      <c r="BT205" s="3262"/>
      <c r="BU205" s="3262"/>
      <c r="BV205" s="3262"/>
      <c r="BW205" s="3262"/>
      <c r="BX205" s="3262"/>
      <c r="BY205" s="3262"/>
    </row>
    <row r="206" spans="1:77" ht="15.2" customHeight="1" x14ac:dyDescent="0.2">
      <c r="A206" s="3281" t="s">
        <v>1563</v>
      </c>
      <c r="B206" s="3255" t="s">
        <v>1563</v>
      </c>
      <c r="C206" s="3272" t="s">
        <v>1561</v>
      </c>
      <c r="D206" s="3256">
        <v>4224</v>
      </c>
      <c r="E206" s="3256">
        <v>4084</v>
      </c>
      <c r="F206" s="3256">
        <v>714555</v>
      </c>
      <c r="G206" s="3256">
        <v>701937</v>
      </c>
      <c r="H206" s="3256">
        <v>44395706</v>
      </c>
      <c r="I206" s="3256">
        <v>36630409</v>
      </c>
      <c r="J206" s="3256">
        <v>20375417</v>
      </c>
      <c r="K206" s="3256">
        <v>16698479</v>
      </c>
      <c r="L206" s="3256">
        <v>8389960</v>
      </c>
      <c r="M206" s="3256">
        <v>6950323</v>
      </c>
      <c r="N206" s="3256">
        <v>11985456</v>
      </c>
      <c r="O206" s="3257">
        <v>9748156</v>
      </c>
      <c r="P206" s="3256">
        <v>2031408</v>
      </c>
      <c r="Q206" s="3256">
        <v>1717058</v>
      </c>
      <c r="R206" s="3256">
        <v>2816885</v>
      </c>
      <c r="S206" s="3256">
        <v>1926821</v>
      </c>
      <c r="T206" s="3256">
        <v>7137164</v>
      </c>
      <c r="U206" s="3257">
        <v>6104277</v>
      </c>
      <c r="V206" s="3209" t="s">
        <v>1561</v>
      </c>
      <c r="W206" s="3223" t="b">
        <f t="shared" si="29"/>
        <v>1</v>
      </c>
      <c r="X206" s="3258">
        <f>+T206-'Departmental PL'!V313</f>
        <v>0</v>
      </c>
      <c r="Y206" s="3258">
        <f>+U206-'Departmental PL'!W313</f>
        <v>0</v>
      </c>
      <c r="AC206" s="3228">
        <f t="shared" si="27"/>
        <v>1</v>
      </c>
      <c r="AD206" s="3228">
        <f t="shared" si="28"/>
        <v>0</v>
      </c>
      <c r="AF206" s="3233">
        <f t="shared" si="22"/>
        <v>-1</v>
      </c>
      <c r="AG206" s="3233">
        <f t="shared" si="23"/>
        <v>0</v>
      </c>
      <c r="AH206" s="3223" t="b">
        <f t="shared" si="26"/>
        <v>1</v>
      </c>
      <c r="AI206" s="3259" t="s">
        <v>1563</v>
      </c>
      <c r="AJ206" s="3259" t="s">
        <v>1281</v>
      </c>
      <c r="AK206" s="3259" t="s">
        <v>1561</v>
      </c>
      <c r="AL206" s="3244">
        <v>3086</v>
      </c>
      <c r="AM206" s="3244">
        <v>2801</v>
      </c>
      <c r="AN206" s="3244">
        <v>527105</v>
      </c>
      <c r="AO206" s="3244">
        <v>553686</v>
      </c>
      <c r="AP206" s="3244">
        <v>26602028</v>
      </c>
      <c r="AQ206" s="3244">
        <v>22261797</v>
      </c>
      <c r="AR206" s="3244">
        <v>12210421</v>
      </c>
      <c r="AS206" s="3244">
        <v>10249521</v>
      </c>
      <c r="AT206" s="3244">
        <v>5222281</v>
      </c>
      <c r="AU206" s="3244">
        <v>4209724</v>
      </c>
      <c r="AV206" s="3244">
        <v>6987450</v>
      </c>
      <c r="AW206" s="3244">
        <v>6039274</v>
      </c>
      <c r="AX206" s="3244">
        <v>1175576</v>
      </c>
      <c r="AY206" s="3244">
        <v>719679</v>
      </c>
      <c r="AZ206" s="3244">
        <v>1392214</v>
      </c>
      <c r="BA206" s="3244">
        <v>1084972</v>
      </c>
      <c r="BB206" s="3244">
        <v>4420345</v>
      </c>
      <c r="BC206" s="3244">
        <v>4235046</v>
      </c>
      <c r="BE206" s="3223">
        <f>BE204+1</f>
        <v>201</v>
      </c>
      <c r="BF206" s="3223" t="b">
        <f t="shared" si="24"/>
        <v>1</v>
      </c>
      <c r="BG206" s="3209" t="s">
        <v>1561</v>
      </c>
      <c r="BH206" s="3262">
        <v>3086</v>
      </c>
      <c r="BI206" s="3262">
        <v>2801</v>
      </c>
      <c r="BJ206" s="3262">
        <v>527105</v>
      </c>
      <c r="BK206" s="3262">
        <v>553686</v>
      </c>
      <c r="BL206" s="3262">
        <v>26601995</v>
      </c>
      <c r="BM206" s="3262">
        <v>22261814</v>
      </c>
      <c r="BN206" s="3262">
        <v>12210133</v>
      </c>
      <c r="BO206" s="3262">
        <v>10249574</v>
      </c>
      <c r="BP206" s="3262">
        <v>5222491</v>
      </c>
      <c r="BQ206" s="3262">
        <v>4210238</v>
      </c>
      <c r="BR206" s="3262">
        <v>6987642</v>
      </c>
      <c r="BS206" s="3262">
        <v>6039336</v>
      </c>
      <c r="BT206" s="3262">
        <v>1175406</v>
      </c>
      <c r="BU206" s="3262">
        <v>720121</v>
      </c>
      <c r="BV206" s="3262">
        <v>1391872</v>
      </c>
      <c r="BW206" s="3262">
        <v>1084245</v>
      </c>
      <c r="BX206" s="3262">
        <v>4420363</v>
      </c>
      <c r="BY206" s="3262">
        <v>4234970</v>
      </c>
    </row>
    <row r="207" spans="1:77" ht="15.2" customHeight="1" x14ac:dyDescent="0.2">
      <c r="A207" s="3254" t="s">
        <v>1555</v>
      </c>
      <c r="B207" s="3255" t="s">
        <v>1563</v>
      </c>
      <c r="C207" s="3318" t="s">
        <v>1562</v>
      </c>
      <c r="D207" s="3256">
        <v>421</v>
      </c>
      <c r="E207" s="3256">
        <v>375</v>
      </c>
      <c r="F207" s="3256">
        <v>1022</v>
      </c>
      <c r="G207" s="3256">
        <v>752</v>
      </c>
      <c r="H207" s="3256">
        <v>8825306</v>
      </c>
      <c r="I207" s="3256">
        <v>154847</v>
      </c>
      <c r="J207" s="3256">
        <v>3535179</v>
      </c>
      <c r="K207" s="3256">
        <v>66363</v>
      </c>
      <c r="L207" s="3256">
        <v>4292806</v>
      </c>
      <c r="M207" s="3256">
        <v>90330</v>
      </c>
      <c r="N207" s="3257">
        <v>-757626</v>
      </c>
      <c r="O207" s="3257">
        <v>-23967</v>
      </c>
      <c r="P207" s="3256">
        <v>214611</v>
      </c>
      <c r="Q207" s="3256">
        <v>11747</v>
      </c>
      <c r="R207" s="3256">
        <v>570325</v>
      </c>
      <c r="S207" s="3256">
        <v>14255</v>
      </c>
      <c r="T207" s="3257">
        <v>-1542563</v>
      </c>
      <c r="U207" s="3257">
        <v>-49968</v>
      </c>
      <c r="V207" s="3209" t="s">
        <v>1562</v>
      </c>
      <c r="W207" s="3223" t="b">
        <f t="shared" si="29"/>
        <v>1</v>
      </c>
      <c r="X207" s="3258">
        <f>+T207-'Departmental PL'!V314</f>
        <v>425772.1643138614</v>
      </c>
      <c r="Y207" s="3258">
        <f>+U207-'Departmental PL'!W314</f>
        <v>1162345.4368</v>
      </c>
      <c r="AC207" s="3228">
        <f t="shared" si="27"/>
        <v>-1</v>
      </c>
      <c r="AD207" s="3228">
        <f t="shared" si="28"/>
        <v>0</v>
      </c>
      <c r="AF207" s="3233">
        <f t="shared" si="22"/>
        <v>1</v>
      </c>
      <c r="AG207" s="3233">
        <f t="shared" si="23"/>
        <v>-1</v>
      </c>
      <c r="AH207" s="3223" t="b">
        <f t="shared" si="26"/>
        <v>1</v>
      </c>
      <c r="AI207" s="3259" t="s">
        <v>1563</v>
      </c>
      <c r="AJ207" s="3259" t="s">
        <v>1281</v>
      </c>
      <c r="AK207" s="3259" t="s">
        <v>1562</v>
      </c>
      <c r="AL207" s="3244">
        <v>291</v>
      </c>
      <c r="AM207" s="3244">
        <v>216</v>
      </c>
      <c r="AN207" s="3244">
        <v>586</v>
      </c>
      <c r="AO207" s="3244">
        <v>215</v>
      </c>
      <c r="AP207" s="3244">
        <v>121162</v>
      </c>
      <c r="AQ207" s="3244">
        <v>45099</v>
      </c>
      <c r="AR207" s="3244">
        <v>55340</v>
      </c>
      <c r="AS207" s="3244">
        <v>17427</v>
      </c>
      <c r="AT207" s="3244">
        <v>63655</v>
      </c>
      <c r="AU207" s="3244">
        <v>192265</v>
      </c>
      <c r="AV207" s="3244">
        <v>-8280</v>
      </c>
      <c r="AW207" s="3244">
        <v>-174864</v>
      </c>
      <c r="AX207" s="3244">
        <v>8072</v>
      </c>
      <c r="AY207" s="3244">
        <v>111839</v>
      </c>
      <c r="AZ207" s="3244">
        <v>9679</v>
      </c>
      <c r="BA207" s="3244">
        <v>65858</v>
      </c>
      <c r="BB207" s="3244">
        <v>-26062</v>
      </c>
      <c r="BC207" s="3244">
        <v>-352576</v>
      </c>
      <c r="BE207" s="3223">
        <f t="shared" si="25"/>
        <v>202</v>
      </c>
      <c r="BF207" s="3223" t="b">
        <f t="shared" si="24"/>
        <v>1</v>
      </c>
      <c r="BG207" s="3209" t="s">
        <v>1562</v>
      </c>
      <c r="BH207" s="3269">
        <v>291</v>
      </c>
      <c r="BI207" s="3269">
        <v>216</v>
      </c>
      <c r="BJ207" s="3269">
        <v>586</v>
      </c>
      <c r="BK207" s="3269">
        <v>215</v>
      </c>
      <c r="BL207" s="3262">
        <v>121162</v>
      </c>
      <c r="BM207" s="3262">
        <v>45099</v>
      </c>
      <c r="BN207" s="3262">
        <v>55275</v>
      </c>
      <c r="BO207" s="3262">
        <v>17414</v>
      </c>
      <c r="BP207" s="3262">
        <v>63621</v>
      </c>
      <c r="BQ207" s="3262">
        <v>192280</v>
      </c>
      <c r="BR207" s="3262">
        <v>-8347</v>
      </c>
      <c r="BS207" s="3262">
        <v>-174867</v>
      </c>
      <c r="BT207" s="3262">
        <v>8093</v>
      </c>
      <c r="BU207" s="3262">
        <v>111813</v>
      </c>
      <c r="BV207" s="3262">
        <v>9652</v>
      </c>
      <c r="BW207" s="3262">
        <v>65884</v>
      </c>
      <c r="BX207" s="3262">
        <v>-26092</v>
      </c>
      <c r="BY207" s="3262">
        <v>-352563</v>
      </c>
    </row>
    <row r="208" spans="1:77" s="3501" customFormat="1" ht="15.2" customHeight="1" x14ac:dyDescent="0.35">
      <c r="A208" s="3497" t="s">
        <v>1557</v>
      </c>
      <c r="B208" s="3498" t="s">
        <v>1563</v>
      </c>
      <c r="C208" s="3499" t="s">
        <v>2608</v>
      </c>
      <c r="D208" s="3498">
        <v>20791</v>
      </c>
      <c r="E208" s="3498">
        <v>20765</v>
      </c>
      <c r="F208" s="3498">
        <v>1327881</v>
      </c>
      <c r="G208" s="3498">
        <v>1251093</v>
      </c>
      <c r="H208" s="3498">
        <v>78184127</v>
      </c>
      <c r="I208" s="3498">
        <v>59990708</v>
      </c>
      <c r="J208" s="3498">
        <v>33525325</v>
      </c>
      <c r="K208" s="3498">
        <v>26335301</v>
      </c>
      <c r="L208" s="3498">
        <v>20010038</v>
      </c>
      <c r="M208" s="3498">
        <v>14888833</v>
      </c>
      <c r="N208" s="3498">
        <v>13515286</v>
      </c>
      <c r="O208" s="3498">
        <v>11446468</v>
      </c>
      <c r="P208" s="3498">
        <v>3133664</v>
      </c>
      <c r="Q208" s="3498">
        <v>2588883</v>
      </c>
      <c r="R208" s="3498">
        <v>5320559</v>
      </c>
      <c r="S208" s="3498">
        <v>3725905</v>
      </c>
      <c r="T208" s="3498">
        <v>5061063</v>
      </c>
      <c r="U208" s="3498">
        <v>5131680</v>
      </c>
      <c r="V208" s="3500" t="s">
        <v>2608</v>
      </c>
      <c r="W208" s="3501" t="b">
        <f t="shared" si="29"/>
        <v>1</v>
      </c>
      <c r="X208" s="3502">
        <f>+T208-'Departmental PL'!V315</f>
        <v>71753.479207330383</v>
      </c>
      <c r="Y208" s="3502">
        <f>+U208-'Departmental PL'!W315</f>
        <v>2670209.1342000002</v>
      </c>
      <c r="AC208" s="3501">
        <f t="shared" si="27"/>
        <v>1</v>
      </c>
      <c r="AD208" s="3501">
        <f t="shared" si="28"/>
        <v>0</v>
      </c>
      <c r="AF208" s="3501">
        <f t="shared" ref="AF208:AF273" si="30">+N208-P208-R208-T208</f>
        <v>0</v>
      </c>
      <c r="AG208" s="3501">
        <f t="shared" ref="AG208:AG273" si="31">+O208-Q208-S208-U208</f>
        <v>0</v>
      </c>
      <c r="AH208" s="3501" t="b">
        <f t="shared" si="26"/>
        <v>0</v>
      </c>
      <c r="AI208" s="3503" t="s">
        <v>1563</v>
      </c>
      <c r="AJ208" s="3503" t="s">
        <v>1281</v>
      </c>
      <c r="AK208" s="3503" t="s">
        <v>2031</v>
      </c>
      <c r="AL208" s="3503">
        <v>14953</v>
      </c>
      <c r="AM208" s="3503">
        <v>10787</v>
      </c>
      <c r="AN208" s="3503">
        <v>933082</v>
      </c>
      <c r="AO208" s="3503">
        <v>941657</v>
      </c>
      <c r="AP208" s="3503">
        <v>43313957</v>
      </c>
      <c r="AQ208" s="3503">
        <v>34458897</v>
      </c>
      <c r="AR208" s="3503">
        <v>19091216</v>
      </c>
      <c r="AS208" s="3503">
        <v>15525398</v>
      </c>
      <c r="AT208" s="3503">
        <v>11065567</v>
      </c>
      <c r="AU208" s="3503">
        <v>8548065</v>
      </c>
      <c r="AV208" s="3503">
        <v>8025156</v>
      </c>
      <c r="AW208" s="3503">
        <v>6977195</v>
      </c>
      <c r="AX208" s="3503">
        <v>1722093</v>
      </c>
      <c r="AY208" s="3503">
        <v>1131198</v>
      </c>
      <c r="AZ208" s="3503">
        <v>2646897</v>
      </c>
      <c r="BA208" s="3503">
        <v>2101249</v>
      </c>
      <c r="BB208" s="3503">
        <v>3656317</v>
      </c>
      <c r="BC208" s="3503">
        <v>3744623</v>
      </c>
      <c r="BE208" s="3501">
        <f t="shared" si="25"/>
        <v>203</v>
      </c>
      <c r="BF208" s="3501" t="b">
        <f t="shared" ref="BF208:BF273" si="32">C208=BG208</f>
        <v>0</v>
      </c>
      <c r="BG208" s="3504" t="s">
        <v>1563</v>
      </c>
      <c r="BH208" s="3505">
        <v>14953</v>
      </c>
      <c r="BI208" s="3505">
        <v>10787</v>
      </c>
      <c r="BJ208" s="3505">
        <v>933082</v>
      </c>
      <c r="BK208" s="3505">
        <v>941657</v>
      </c>
      <c r="BL208" s="3505">
        <v>43313853</v>
      </c>
      <c r="BM208" s="3505">
        <v>34458748</v>
      </c>
      <c r="BN208" s="3505">
        <v>19090720</v>
      </c>
      <c r="BO208" s="3505">
        <v>15525562</v>
      </c>
      <c r="BP208" s="3505">
        <v>11065777</v>
      </c>
      <c r="BQ208" s="3505">
        <v>8548221</v>
      </c>
      <c r="BR208" s="3505">
        <v>8024943</v>
      </c>
      <c r="BS208" s="3505">
        <v>6977341</v>
      </c>
      <c r="BT208" s="3505">
        <v>1722646</v>
      </c>
      <c r="BU208" s="3505">
        <v>1131203</v>
      </c>
      <c r="BV208" s="3505">
        <v>2645949</v>
      </c>
      <c r="BW208" s="3505">
        <v>2101490</v>
      </c>
      <c r="BX208" s="3505">
        <v>3656348</v>
      </c>
      <c r="BY208" s="3505">
        <v>3744649</v>
      </c>
    </row>
    <row r="209" spans="1:77" ht="15.2" customHeight="1" x14ac:dyDescent="0.2">
      <c r="A209" s="3254" t="s">
        <v>1562</v>
      </c>
      <c r="B209" s="3255" t="s">
        <v>1563</v>
      </c>
      <c r="C209" s="3272" t="s">
        <v>1794</v>
      </c>
      <c r="D209" s="3256">
        <v>23</v>
      </c>
      <c r="E209" s="3256">
        <v>25</v>
      </c>
      <c r="F209" s="3256">
        <v>84</v>
      </c>
      <c r="G209" s="3256">
        <v>114</v>
      </c>
      <c r="H209" s="3256">
        <v>43168</v>
      </c>
      <c r="I209" s="3256">
        <v>37050</v>
      </c>
      <c r="J209" s="3256">
        <v>17252</v>
      </c>
      <c r="K209" s="3256">
        <v>13723</v>
      </c>
      <c r="L209" s="3256">
        <v>10986</v>
      </c>
      <c r="M209" s="3256">
        <v>18696</v>
      </c>
      <c r="N209" s="3257">
        <v>6267</v>
      </c>
      <c r="O209" s="3256">
        <v>-4973</v>
      </c>
      <c r="P209" s="3256">
        <v>1244</v>
      </c>
      <c r="Q209" s="3256">
        <v>1075</v>
      </c>
      <c r="R209" s="3256">
        <v>2753</v>
      </c>
      <c r="S209" s="3256">
        <v>3318</v>
      </c>
      <c r="T209" s="3257">
        <v>2270</v>
      </c>
      <c r="U209" s="3256">
        <v>-9366</v>
      </c>
      <c r="V209" s="3209" t="s">
        <v>1794</v>
      </c>
      <c r="W209" s="3223" t="b">
        <f t="shared" si="29"/>
        <v>1</v>
      </c>
      <c r="X209" s="3258">
        <f>+T209-'Departmental PL'!V316</f>
        <v>1</v>
      </c>
      <c r="Y209" s="3258">
        <f>+U209-'Departmental PL'!W316</f>
        <v>0</v>
      </c>
      <c r="AC209" s="3228">
        <f t="shared" si="27"/>
        <v>-1</v>
      </c>
      <c r="AD209" s="3228">
        <f t="shared" si="28"/>
        <v>0</v>
      </c>
      <c r="AF209" s="3233">
        <f t="shared" si="30"/>
        <v>0</v>
      </c>
      <c r="AG209" s="3233">
        <f t="shared" si="31"/>
        <v>0</v>
      </c>
      <c r="AH209" s="3223" t="b">
        <f t="shared" si="26"/>
        <v>1</v>
      </c>
      <c r="AI209" s="3259" t="s">
        <v>1563</v>
      </c>
      <c r="AJ209" s="3259" t="s">
        <v>767</v>
      </c>
      <c r="AK209" s="3259" t="s">
        <v>1794</v>
      </c>
      <c r="AL209" s="3244">
        <v>18</v>
      </c>
      <c r="AM209" s="3244">
        <v>2</v>
      </c>
      <c r="AN209" s="3244">
        <v>78</v>
      </c>
      <c r="AO209" s="3244">
        <v>4</v>
      </c>
      <c r="AP209" s="3244">
        <v>27274</v>
      </c>
      <c r="AQ209" s="3244">
        <v>3359</v>
      </c>
      <c r="AR209" s="3244">
        <v>10974</v>
      </c>
      <c r="AS209" s="3244">
        <v>756</v>
      </c>
      <c r="AT209" s="3244">
        <v>14684</v>
      </c>
      <c r="AU209" s="3244">
        <v>982</v>
      </c>
      <c r="AV209" s="3244">
        <v>-3712</v>
      </c>
      <c r="AW209" s="3244">
        <v>-225</v>
      </c>
      <c r="AX209" s="3244">
        <v>746</v>
      </c>
      <c r="AY209" s="3244">
        <v>82</v>
      </c>
      <c r="AZ209" s="3244">
        <v>2439</v>
      </c>
      <c r="BA209" s="3244">
        <v>273</v>
      </c>
      <c r="BB209" s="3244">
        <v>-6894</v>
      </c>
      <c r="BC209" s="3244">
        <v>-580</v>
      </c>
      <c r="BE209" s="3223">
        <f t="shared" ref="BE209:BE274" si="33">BE208+1</f>
        <v>204</v>
      </c>
      <c r="BF209" s="3223" t="b">
        <f t="shared" si="32"/>
        <v>1</v>
      </c>
      <c r="BG209" s="3341" t="s">
        <v>1794</v>
      </c>
      <c r="BH209" s="3269">
        <v>18</v>
      </c>
      <c r="BI209" s="3269">
        <v>2</v>
      </c>
      <c r="BJ209" s="3269">
        <v>78</v>
      </c>
      <c r="BK209" s="3269">
        <v>4</v>
      </c>
      <c r="BL209" s="3262">
        <v>27274</v>
      </c>
      <c r="BM209" s="3262">
        <v>3359</v>
      </c>
      <c r="BN209" s="3262">
        <v>10973</v>
      </c>
      <c r="BO209" s="3269">
        <v>756</v>
      </c>
      <c r="BP209" s="3262">
        <v>14685</v>
      </c>
      <c r="BQ209" s="3269">
        <v>981</v>
      </c>
      <c r="BR209" s="3262">
        <v>-3711</v>
      </c>
      <c r="BS209" s="3269">
        <v>-225</v>
      </c>
      <c r="BT209" s="3269">
        <v>744</v>
      </c>
      <c r="BU209" s="3269">
        <v>82</v>
      </c>
      <c r="BV209" s="3262">
        <v>2440</v>
      </c>
      <c r="BW209" s="3269">
        <v>273</v>
      </c>
      <c r="BX209" s="3262">
        <v>-6895</v>
      </c>
      <c r="BY209" s="3269">
        <v>-580</v>
      </c>
    </row>
    <row r="210" spans="1:77" ht="15.2" customHeight="1" x14ac:dyDescent="0.2">
      <c r="A210" s="3289" t="s">
        <v>1563</v>
      </c>
      <c r="B210" s="3255" t="s">
        <v>1563</v>
      </c>
      <c r="C210" s="3272" t="s">
        <v>1557</v>
      </c>
      <c r="D210" s="3256">
        <v>0</v>
      </c>
      <c r="E210" s="3256">
        <v>3</v>
      </c>
      <c r="F210" s="3256">
        <v>0</v>
      </c>
      <c r="G210" s="3256">
        <v>16</v>
      </c>
      <c r="H210" s="3256">
        <v>0</v>
      </c>
      <c r="I210" s="3256">
        <v>5669</v>
      </c>
      <c r="J210" s="3256">
        <v>0</v>
      </c>
      <c r="K210" s="3256">
        <v>2688</v>
      </c>
      <c r="L210" s="3256">
        <v>0</v>
      </c>
      <c r="M210" s="3256">
        <v>-312</v>
      </c>
      <c r="N210" s="3256">
        <v>0</v>
      </c>
      <c r="O210" s="3256">
        <v>3000</v>
      </c>
      <c r="P210" s="3256">
        <v>0</v>
      </c>
      <c r="Q210" s="3256">
        <v>312</v>
      </c>
      <c r="R210" s="3256">
        <v>0</v>
      </c>
      <c r="S210" s="3256">
        <v>710</v>
      </c>
      <c r="T210" s="3257">
        <v>0</v>
      </c>
      <c r="U210" s="3257">
        <v>1979</v>
      </c>
      <c r="V210" s="3209" t="s">
        <v>1557</v>
      </c>
      <c r="W210" s="3223" t="b">
        <f t="shared" si="29"/>
        <v>1</v>
      </c>
      <c r="X210" s="3258">
        <f>+T210-'Departmental PL'!V318</f>
        <v>0</v>
      </c>
      <c r="Y210" s="3258">
        <f>+U210-'Departmental PL'!W318</f>
        <v>1</v>
      </c>
      <c r="AC210" s="3228">
        <f t="shared" si="27"/>
        <v>0</v>
      </c>
      <c r="AD210" s="3228">
        <f t="shared" si="28"/>
        <v>0</v>
      </c>
      <c r="AF210" s="3233">
        <f t="shared" si="30"/>
        <v>0</v>
      </c>
      <c r="AG210" s="3233">
        <f t="shared" si="31"/>
        <v>-1</v>
      </c>
      <c r="AH210" s="3223" t="b">
        <f t="shared" si="26"/>
        <v>1</v>
      </c>
      <c r="AI210" s="3259" t="s">
        <v>1563</v>
      </c>
      <c r="AJ210" s="3259" t="s">
        <v>767</v>
      </c>
      <c r="AK210" s="3259" t="s">
        <v>1557</v>
      </c>
      <c r="AL210" s="3244">
        <v>3</v>
      </c>
      <c r="AM210" s="3244">
        <v>12</v>
      </c>
      <c r="AN210" s="3244">
        <v>16</v>
      </c>
      <c r="AO210" s="3244">
        <v>69</v>
      </c>
      <c r="AP210" s="3244">
        <v>5669</v>
      </c>
      <c r="AQ210" s="3244">
        <v>18646</v>
      </c>
      <c r="AR210" s="3244">
        <v>2729</v>
      </c>
      <c r="AS210" s="3244">
        <v>7258</v>
      </c>
      <c r="AT210" s="3244">
        <v>-313</v>
      </c>
      <c r="AU210" s="3244">
        <v>7328</v>
      </c>
      <c r="AV210" s="3244">
        <v>3042</v>
      </c>
      <c r="AW210" s="3244">
        <v>-68</v>
      </c>
      <c r="AX210" s="3244">
        <v>228</v>
      </c>
      <c r="AY210" s="3244">
        <v>339</v>
      </c>
      <c r="AZ210" s="3244">
        <v>585</v>
      </c>
      <c r="BA210" s="3244">
        <v>1308</v>
      </c>
      <c r="BB210" s="3244">
        <v>2228</v>
      </c>
      <c r="BC210" s="3244">
        <v>-1714</v>
      </c>
      <c r="BE210" s="3223">
        <f t="shared" si="33"/>
        <v>205</v>
      </c>
      <c r="BF210" s="3223" t="b">
        <f t="shared" si="32"/>
        <v>1</v>
      </c>
      <c r="BG210" s="3269" t="s">
        <v>1557</v>
      </c>
      <c r="BH210" s="3269">
        <v>3</v>
      </c>
      <c r="BI210" s="3269">
        <v>12</v>
      </c>
      <c r="BJ210" s="3269">
        <v>16</v>
      </c>
      <c r="BK210" s="3269">
        <v>69</v>
      </c>
      <c r="BL210" s="3262">
        <v>5669</v>
      </c>
      <c r="BM210" s="3262">
        <v>18646</v>
      </c>
      <c r="BN210" s="3262">
        <v>2728</v>
      </c>
      <c r="BO210" s="3262">
        <v>7258</v>
      </c>
      <c r="BP210" s="3269">
        <v>-314</v>
      </c>
      <c r="BQ210" s="3262">
        <v>7326</v>
      </c>
      <c r="BR210" s="3262">
        <v>3042</v>
      </c>
      <c r="BS210" s="3269">
        <v>-68</v>
      </c>
      <c r="BT210" s="3269">
        <v>229</v>
      </c>
      <c r="BU210" s="3269">
        <v>339</v>
      </c>
      <c r="BV210" s="3269">
        <v>585</v>
      </c>
      <c r="BW210" s="3262">
        <v>1309</v>
      </c>
      <c r="BX210" s="3262">
        <v>2229</v>
      </c>
      <c r="BY210" s="3262">
        <v>-1715</v>
      </c>
    </row>
    <row r="211" spans="1:77" ht="15.2" customHeight="1" x14ac:dyDescent="0.2">
      <c r="A211" s="3254" t="s">
        <v>1555</v>
      </c>
      <c r="B211" s="3255" t="s">
        <v>1563</v>
      </c>
      <c r="C211" s="3272" t="s">
        <v>1562</v>
      </c>
      <c r="D211" s="3256"/>
      <c r="E211" s="3256"/>
      <c r="F211" s="3256"/>
      <c r="G211" s="3315"/>
      <c r="H211" s="3256"/>
      <c r="I211" s="3315"/>
      <c r="J211" s="3256"/>
      <c r="K211" s="3315"/>
      <c r="L211" s="3256"/>
      <c r="M211" s="3315"/>
      <c r="N211" s="3257"/>
      <c r="O211" s="3256"/>
      <c r="P211" s="3256"/>
      <c r="Q211" s="3315"/>
      <c r="R211" s="3256"/>
      <c r="S211" s="3315"/>
      <c r="T211" s="3257"/>
      <c r="U211" s="3256"/>
      <c r="V211" s="3218" t="s">
        <v>1562</v>
      </c>
      <c r="W211" s="3223" t="b">
        <f t="shared" si="29"/>
        <v>1</v>
      </c>
      <c r="X211" s="3258">
        <f>+T211-'Departmental PL'!V322</f>
        <v>0</v>
      </c>
      <c r="Y211" s="3258">
        <f>+U211-'Departmental PL'!W322</f>
        <v>0</v>
      </c>
      <c r="AC211" s="3228">
        <f t="shared" si="27"/>
        <v>0</v>
      </c>
      <c r="AD211" s="3228">
        <f t="shared" si="28"/>
        <v>0</v>
      </c>
      <c r="AF211" s="3233">
        <f t="shared" si="30"/>
        <v>0</v>
      </c>
      <c r="AG211" s="3233">
        <f t="shared" si="31"/>
        <v>0</v>
      </c>
      <c r="AH211" s="3223" t="b">
        <f t="shared" si="26"/>
        <v>1</v>
      </c>
      <c r="AI211" s="3259" t="s">
        <v>1563</v>
      </c>
      <c r="AJ211" s="3259" t="s">
        <v>767</v>
      </c>
      <c r="AK211" s="3259" t="s">
        <v>1562</v>
      </c>
      <c r="AL211" s="3244">
        <v>0</v>
      </c>
      <c r="AM211" s="3244">
        <v>3</v>
      </c>
      <c r="AO211" s="3244">
        <v>3</v>
      </c>
      <c r="AQ211" s="3244">
        <v>696</v>
      </c>
      <c r="AS211" s="3244">
        <v>102</v>
      </c>
      <c r="AU211" s="3244">
        <v>2809</v>
      </c>
      <c r="AW211" s="3244">
        <v>-2708</v>
      </c>
      <c r="AY211" s="3244">
        <v>1634</v>
      </c>
      <c r="BA211" s="3244">
        <v>962</v>
      </c>
      <c r="BC211" s="3244">
        <v>-5304</v>
      </c>
      <c r="BE211" s="3223">
        <f t="shared" si="33"/>
        <v>206</v>
      </c>
      <c r="BF211" s="3223" t="b">
        <f t="shared" si="32"/>
        <v>1</v>
      </c>
      <c r="BG211" s="3269" t="s">
        <v>1562</v>
      </c>
      <c r="BH211" s="3269">
        <v>0</v>
      </c>
      <c r="BI211" s="3269">
        <v>3</v>
      </c>
      <c r="BJ211" s="3269" t="s">
        <v>1196</v>
      </c>
      <c r="BK211" s="3269">
        <v>3</v>
      </c>
      <c r="BL211" s="3269" t="s">
        <v>1196</v>
      </c>
      <c r="BM211" s="3269">
        <v>696</v>
      </c>
      <c r="BN211" s="3269" t="s">
        <v>1196</v>
      </c>
      <c r="BO211" s="3269">
        <v>102</v>
      </c>
      <c r="BP211" s="3269" t="s">
        <v>1196</v>
      </c>
      <c r="BQ211" s="3262">
        <v>2810</v>
      </c>
      <c r="BR211" s="3269" t="s">
        <v>1196</v>
      </c>
      <c r="BS211" s="3262">
        <v>-2708</v>
      </c>
      <c r="BT211" s="3269" t="s">
        <v>1196</v>
      </c>
      <c r="BU211" s="3262">
        <v>1634</v>
      </c>
      <c r="BV211" s="3269" t="s">
        <v>1196</v>
      </c>
      <c r="BW211" s="3269">
        <v>963</v>
      </c>
      <c r="BX211" s="3269" t="s">
        <v>1196</v>
      </c>
      <c r="BY211" s="3262">
        <v>-5304</v>
      </c>
    </row>
    <row r="212" spans="1:77" s="3501" customFormat="1" ht="15.2" customHeight="1" x14ac:dyDescent="0.35">
      <c r="A212" s="3497" t="s">
        <v>1556</v>
      </c>
      <c r="B212" s="3506" t="s">
        <v>1563</v>
      </c>
      <c r="C212" s="3507" t="s">
        <v>2609</v>
      </c>
      <c r="D212" s="3506">
        <v>23</v>
      </c>
      <c r="E212" s="3506">
        <v>28</v>
      </c>
      <c r="F212" s="3506">
        <v>84</v>
      </c>
      <c r="G212" s="3506">
        <v>130</v>
      </c>
      <c r="H212" s="3506">
        <v>43168</v>
      </c>
      <c r="I212" s="3506">
        <v>42719</v>
      </c>
      <c r="J212" s="3506">
        <v>17252</v>
      </c>
      <c r="K212" s="3506">
        <v>16411</v>
      </c>
      <c r="L212" s="3506">
        <v>10986</v>
      </c>
      <c r="M212" s="3506">
        <v>18384</v>
      </c>
      <c r="N212" s="3506">
        <v>6267</v>
      </c>
      <c r="O212" s="3506">
        <v>-1973</v>
      </c>
      <c r="P212" s="3506">
        <v>1244</v>
      </c>
      <c r="Q212" s="3506">
        <v>1387</v>
      </c>
      <c r="R212" s="3506">
        <v>2753</v>
      </c>
      <c r="S212" s="3506">
        <v>4028</v>
      </c>
      <c r="T212" s="3506">
        <v>2270</v>
      </c>
      <c r="U212" s="3506">
        <v>-7387</v>
      </c>
      <c r="V212" s="3508" t="s">
        <v>2609</v>
      </c>
      <c r="W212" s="3501" t="b">
        <f t="shared" si="29"/>
        <v>1</v>
      </c>
      <c r="X212" s="3506">
        <f>+T212-'Departmental PL'!V323</f>
        <v>1</v>
      </c>
      <c r="Y212" s="3506">
        <f>+U212-'Departmental PL'!W323</f>
        <v>1</v>
      </c>
      <c r="AC212" s="3501">
        <f t="shared" si="27"/>
        <v>-1</v>
      </c>
      <c r="AD212" s="3501">
        <f t="shared" si="28"/>
        <v>0</v>
      </c>
      <c r="AF212" s="3501">
        <f t="shared" si="30"/>
        <v>0</v>
      </c>
      <c r="AG212" s="3501">
        <f t="shared" si="31"/>
        <v>-1</v>
      </c>
      <c r="AH212" s="3501" t="b">
        <f t="shared" si="26"/>
        <v>0</v>
      </c>
      <c r="AI212" s="3509" t="s">
        <v>1563</v>
      </c>
      <c r="AJ212" s="3509" t="s">
        <v>767</v>
      </c>
      <c r="AK212" s="3509" t="s">
        <v>2031</v>
      </c>
      <c r="AL212" s="3509">
        <v>21</v>
      </c>
      <c r="AM212" s="3509">
        <v>17</v>
      </c>
      <c r="AN212" s="3509">
        <v>94</v>
      </c>
      <c r="AO212" s="3509">
        <v>76</v>
      </c>
      <c r="AP212" s="3509">
        <v>32943</v>
      </c>
      <c r="AQ212" s="3509">
        <v>22701</v>
      </c>
      <c r="AR212" s="3509">
        <v>13703</v>
      </c>
      <c r="AS212" s="3509">
        <v>8116</v>
      </c>
      <c r="AT212" s="3509">
        <v>14371</v>
      </c>
      <c r="AU212" s="3509">
        <v>11119</v>
      </c>
      <c r="AV212" s="3509">
        <v>-670</v>
      </c>
      <c r="AW212" s="3509">
        <v>-3001</v>
      </c>
      <c r="AX212" s="3509">
        <v>974</v>
      </c>
      <c r="AY212" s="3509">
        <v>2055</v>
      </c>
      <c r="AZ212" s="3509">
        <v>3024</v>
      </c>
      <c r="BA212" s="3509">
        <v>2543</v>
      </c>
      <c r="BB212" s="3509">
        <v>-4666</v>
      </c>
      <c r="BC212" s="3509">
        <v>-7598</v>
      </c>
      <c r="BE212" s="3501">
        <f t="shared" si="33"/>
        <v>207</v>
      </c>
      <c r="BF212" s="3501" t="b">
        <f t="shared" si="32"/>
        <v>0</v>
      </c>
      <c r="BG212" s="3510" t="s">
        <v>1563</v>
      </c>
      <c r="BH212" s="3505">
        <v>21</v>
      </c>
      <c r="BI212" s="3505">
        <v>17</v>
      </c>
      <c r="BJ212" s="3505">
        <v>94</v>
      </c>
      <c r="BK212" s="3505">
        <v>76</v>
      </c>
      <c r="BL212" s="3505">
        <v>32943</v>
      </c>
      <c r="BM212" s="3505">
        <v>22701</v>
      </c>
      <c r="BN212" s="3505">
        <v>13702</v>
      </c>
      <c r="BO212" s="3505">
        <v>8116</v>
      </c>
      <c r="BP212" s="3505">
        <v>14371</v>
      </c>
      <c r="BQ212" s="3505">
        <v>11117</v>
      </c>
      <c r="BR212" s="3505">
        <v>-669</v>
      </c>
      <c r="BS212" s="3505">
        <v>-3000</v>
      </c>
      <c r="BT212" s="3505">
        <v>972</v>
      </c>
      <c r="BU212" s="3505">
        <v>2054</v>
      </c>
      <c r="BV212" s="3505">
        <v>3025</v>
      </c>
      <c r="BW212" s="3505">
        <v>2544</v>
      </c>
      <c r="BX212" s="3505">
        <v>-4666</v>
      </c>
      <c r="BY212" s="3505">
        <v>-7599</v>
      </c>
    </row>
    <row r="213" spans="1:77" ht="15.2" customHeight="1" x14ac:dyDescent="0.2">
      <c r="A213" s="3311" t="s">
        <v>1561</v>
      </c>
      <c r="B213" s="3255" t="s">
        <v>1563</v>
      </c>
      <c r="C213" s="3272" t="s">
        <v>1794</v>
      </c>
      <c r="D213" s="3256">
        <v>101</v>
      </c>
      <c r="E213" s="3256">
        <v>103</v>
      </c>
      <c r="F213" s="3256">
        <v>201</v>
      </c>
      <c r="G213" s="3256">
        <v>205</v>
      </c>
      <c r="H213" s="3256">
        <v>120001</v>
      </c>
      <c r="I213" s="3256">
        <v>127954</v>
      </c>
      <c r="J213" s="3256">
        <v>35256</v>
      </c>
      <c r="K213" s="3256">
        <v>37462</v>
      </c>
      <c r="L213" s="3256">
        <v>30664</v>
      </c>
      <c r="M213" s="3256">
        <v>64682</v>
      </c>
      <c r="N213" s="3257">
        <v>4592</v>
      </c>
      <c r="O213" s="3256">
        <v>-27221</v>
      </c>
      <c r="P213" s="3256">
        <v>3472</v>
      </c>
      <c r="Q213" s="3256">
        <v>3718</v>
      </c>
      <c r="R213" s="3256">
        <v>7684</v>
      </c>
      <c r="S213" s="3256">
        <v>11480</v>
      </c>
      <c r="T213" s="3257">
        <v>-6564</v>
      </c>
      <c r="U213" s="3257">
        <v>-42419</v>
      </c>
      <c r="V213" s="3209" t="s">
        <v>1794</v>
      </c>
      <c r="W213" s="3223" t="b">
        <f t="shared" si="29"/>
        <v>1</v>
      </c>
      <c r="X213" s="3258">
        <f>+T213-'Departmental PL'!V324</f>
        <v>0</v>
      </c>
      <c r="Y213" s="3258">
        <f>+U213-'Departmental PL'!W324</f>
        <v>-1</v>
      </c>
      <c r="AC213" s="3228">
        <f t="shared" si="27"/>
        <v>0</v>
      </c>
      <c r="AD213" s="3228">
        <f t="shared" si="28"/>
        <v>1</v>
      </c>
      <c r="AF213" s="3233">
        <f t="shared" si="30"/>
        <v>0</v>
      </c>
      <c r="AG213" s="3233">
        <f t="shared" si="31"/>
        <v>0</v>
      </c>
      <c r="AH213" s="3223" t="b">
        <f t="shared" si="26"/>
        <v>1</v>
      </c>
      <c r="AI213" s="3259" t="s">
        <v>1563</v>
      </c>
      <c r="AJ213" s="3259" t="s">
        <v>768</v>
      </c>
      <c r="AK213" s="3259" t="s">
        <v>1794</v>
      </c>
      <c r="AL213" s="3244">
        <v>80</v>
      </c>
      <c r="AM213" s="3244">
        <v>61</v>
      </c>
      <c r="AN213" s="3244">
        <v>161</v>
      </c>
      <c r="AO213" s="3244">
        <v>126</v>
      </c>
      <c r="AP213" s="3244">
        <v>100228</v>
      </c>
      <c r="AQ213" s="3244">
        <v>68763</v>
      </c>
      <c r="AR213" s="3244">
        <v>30219</v>
      </c>
      <c r="AS213" s="3244">
        <v>18862</v>
      </c>
      <c r="AT213" s="3244">
        <v>54093</v>
      </c>
      <c r="AU213" s="3244">
        <v>21087</v>
      </c>
      <c r="AV213" s="3244">
        <v>-23872</v>
      </c>
      <c r="AW213" s="3244">
        <v>-2247</v>
      </c>
      <c r="AX213" s="3244">
        <v>2729</v>
      </c>
      <c r="AY213" s="3244">
        <v>1786</v>
      </c>
      <c r="AZ213" s="3244">
        <v>8978</v>
      </c>
      <c r="BA213" s="3244">
        <v>5882</v>
      </c>
      <c r="BB213" s="3244">
        <v>-35601</v>
      </c>
      <c r="BC213" s="3244">
        <v>-9875</v>
      </c>
      <c r="BE213" s="3223">
        <f t="shared" si="33"/>
        <v>208</v>
      </c>
      <c r="BF213" s="3223" t="b">
        <f t="shared" si="32"/>
        <v>1</v>
      </c>
      <c r="BG213" s="3341" t="s">
        <v>1794</v>
      </c>
      <c r="BH213" s="3269">
        <v>80</v>
      </c>
      <c r="BI213" s="3269">
        <v>61</v>
      </c>
      <c r="BJ213" s="3269">
        <v>161</v>
      </c>
      <c r="BK213" s="3269">
        <v>126</v>
      </c>
      <c r="BL213" s="3262">
        <v>100228</v>
      </c>
      <c r="BM213" s="3262">
        <v>68763</v>
      </c>
      <c r="BN213" s="3262">
        <v>30222</v>
      </c>
      <c r="BO213" s="3262">
        <v>18860</v>
      </c>
      <c r="BP213" s="3262">
        <v>54097</v>
      </c>
      <c r="BQ213" s="3262">
        <v>21104</v>
      </c>
      <c r="BR213" s="3262">
        <v>-23875</v>
      </c>
      <c r="BS213" s="3262">
        <v>-2244</v>
      </c>
      <c r="BT213" s="3262">
        <v>2740</v>
      </c>
      <c r="BU213" s="3262">
        <v>1762</v>
      </c>
      <c r="BV213" s="3262">
        <v>8988</v>
      </c>
      <c r="BW213" s="3262">
        <v>5869</v>
      </c>
      <c r="BX213" s="3262">
        <v>-35603</v>
      </c>
      <c r="BY213" s="3262">
        <v>-9875</v>
      </c>
    </row>
    <row r="214" spans="1:77" ht="15.2" customHeight="1" x14ac:dyDescent="0.2">
      <c r="A214" s="3297" t="s">
        <v>1563</v>
      </c>
      <c r="B214" s="3255" t="s">
        <v>1563</v>
      </c>
      <c r="C214" s="3272" t="s">
        <v>1795</v>
      </c>
      <c r="D214" s="3256">
        <v>2</v>
      </c>
      <c r="E214" s="3256">
        <v>4</v>
      </c>
      <c r="F214" s="3256">
        <v>6</v>
      </c>
      <c r="G214" s="3256">
        <v>22</v>
      </c>
      <c r="H214" s="3256">
        <v>2119</v>
      </c>
      <c r="I214" s="3256">
        <v>10349</v>
      </c>
      <c r="J214" s="3256">
        <v>583</v>
      </c>
      <c r="K214" s="3256">
        <v>3366</v>
      </c>
      <c r="L214" s="3256">
        <v>409</v>
      </c>
      <c r="M214" s="3256">
        <v>2004</v>
      </c>
      <c r="N214" s="3256">
        <v>174</v>
      </c>
      <c r="O214" s="3256">
        <v>1362</v>
      </c>
      <c r="P214" s="3256">
        <v>83</v>
      </c>
      <c r="Q214" s="3256">
        <v>356</v>
      </c>
      <c r="R214" s="3256">
        <v>125</v>
      </c>
      <c r="S214" s="3256">
        <v>596</v>
      </c>
      <c r="T214" s="3256">
        <v>-34</v>
      </c>
      <c r="U214" s="3256">
        <v>410</v>
      </c>
      <c r="V214" s="3209" t="s">
        <v>1795</v>
      </c>
      <c r="W214" s="3223" t="b">
        <f t="shared" si="29"/>
        <v>1</v>
      </c>
      <c r="X214" s="3258">
        <f>+T214-'Departmental PL'!V325</f>
        <v>0</v>
      </c>
      <c r="Y214" s="3258">
        <f>+U214-'Departmental PL'!W325</f>
        <v>0</v>
      </c>
      <c r="AC214" s="3228">
        <f t="shared" si="27"/>
        <v>0</v>
      </c>
      <c r="AD214" s="3228">
        <f t="shared" si="28"/>
        <v>0</v>
      </c>
      <c r="AF214" s="3233">
        <f t="shared" si="30"/>
        <v>0</v>
      </c>
      <c r="AG214" s="3233">
        <f t="shared" si="31"/>
        <v>0</v>
      </c>
      <c r="AH214" s="3223" t="b">
        <f t="shared" si="26"/>
        <v>1</v>
      </c>
      <c r="AI214" s="3259" t="s">
        <v>1563</v>
      </c>
      <c r="AJ214" s="3259" t="s">
        <v>768</v>
      </c>
      <c r="AK214" s="3259" t="s">
        <v>1795</v>
      </c>
      <c r="AL214" s="3244">
        <v>4</v>
      </c>
      <c r="AM214" s="3244">
        <v>2</v>
      </c>
      <c r="AN214" s="3244">
        <v>22</v>
      </c>
      <c r="AO214" s="3244">
        <v>10</v>
      </c>
      <c r="AP214" s="3244">
        <v>10349</v>
      </c>
      <c r="AQ214" s="3244">
        <v>7138</v>
      </c>
      <c r="AR214" s="3244">
        <v>3366</v>
      </c>
      <c r="AS214" s="3244">
        <v>4054</v>
      </c>
      <c r="AT214" s="3244">
        <v>1995</v>
      </c>
      <c r="AU214" s="3244">
        <v>1850</v>
      </c>
      <c r="AV214" s="3244">
        <v>1370</v>
      </c>
      <c r="AW214" s="3244">
        <v>2205</v>
      </c>
      <c r="AX214" s="3244">
        <v>314</v>
      </c>
      <c r="AY214" s="3244">
        <v>230</v>
      </c>
      <c r="AZ214" s="3244">
        <v>572</v>
      </c>
      <c r="BA214" s="3244">
        <v>536</v>
      </c>
      <c r="BB214" s="3244">
        <v>483</v>
      </c>
      <c r="BC214" s="3244">
        <v>1439</v>
      </c>
      <c r="BE214" s="3223">
        <f t="shared" si="33"/>
        <v>209</v>
      </c>
      <c r="BF214" s="3223" t="b">
        <f t="shared" si="32"/>
        <v>1</v>
      </c>
      <c r="BG214" s="3341" t="s">
        <v>1795</v>
      </c>
      <c r="BH214" s="3269">
        <v>4</v>
      </c>
      <c r="BI214" s="3269">
        <v>2</v>
      </c>
      <c r="BJ214" s="3269">
        <v>22</v>
      </c>
      <c r="BK214" s="3269">
        <v>10</v>
      </c>
      <c r="BL214" s="3262">
        <v>10349</v>
      </c>
      <c r="BM214" s="3262">
        <v>7138</v>
      </c>
      <c r="BN214" s="3262">
        <v>3366</v>
      </c>
      <c r="BO214" s="3262">
        <v>4055</v>
      </c>
      <c r="BP214" s="3262">
        <v>1995</v>
      </c>
      <c r="BQ214" s="3262">
        <v>1850</v>
      </c>
      <c r="BR214" s="3262">
        <v>1371</v>
      </c>
      <c r="BS214" s="3262">
        <v>2205</v>
      </c>
      <c r="BT214" s="3269">
        <v>315</v>
      </c>
      <c r="BU214" s="3269">
        <v>230</v>
      </c>
      <c r="BV214" s="3269">
        <v>572</v>
      </c>
      <c r="BW214" s="3269">
        <v>536</v>
      </c>
      <c r="BX214" s="3269">
        <v>484</v>
      </c>
      <c r="BY214" s="3262">
        <v>1439</v>
      </c>
    </row>
    <row r="215" spans="1:77" ht="15.2" customHeight="1" x14ac:dyDescent="0.2">
      <c r="A215" s="3254" t="s">
        <v>23</v>
      </c>
      <c r="B215" s="3255" t="s">
        <v>1563</v>
      </c>
      <c r="C215" s="3206" t="s">
        <v>1561</v>
      </c>
      <c r="D215" s="3256">
        <v>1</v>
      </c>
      <c r="E215" s="3256">
        <v>3</v>
      </c>
      <c r="F215" s="3256">
        <v>7</v>
      </c>
      <c r="G215" s="3256">
        <v>302</v>
      </c>
      <c r="H215" s="3256">
        <v>1010</v>
      </c>
      <c r="I215" s="3256">
        <v>12238</v>
      </c>
      <c r="J215" s="3256">
        <v>165</v>
      </c>
      <c r="K215" s="3256">
        <v>3301</v>
      </c>
      <c r="L215" s="3256">
        <v>188</v>
      </c>
      <c r="M215" s="3256">
        <v>2360</v>
      </c>
      <c r="N215" s="3256">
        <v>-23</v>
      </c>
      <c r="O215" s="3256">
        <v>941</v>
      </c>
      <c r="P215" s="3256">
        <v>46</v>
      </c>
      <c r="Q215" s="3256">
        <v>583</v>
      </c>
      <c r="R215" s="3256">
        <v>63</v>
      </c>
      <c r="S215" s="3256">
        <v>654</v>
      </c>
      <c r="T215" s="3256">
        <v>-132</v>
      </c>
      <c r="U215" s="3256">
        <v>-296</v>
      </c>
      <c r="V215" s="3209" t="s">
        <v>1561</v>
      </c>
      <c r="W215" s="3223" t="b">
        <f t="shared" si="29"/>
        <v>1</v>
      </c>
      <c r="X215" s="3258">
        <f>+T215-'Departmental PL'!V329</f>
        <v>0</v>
      </c>
      <c r="Y215" s="3258">
        <f>+U215-'Departmental PL'!W329</f>
        <v>0</v>
      </c>
      <c r="AC215" s="3228">
        <f t="shared" ref="AC215:AC273" si="34">+J215-L215-N215</f>
        <v>0</v>
      </c>
      <c r="AD215" s="3228">
        <f t="shared" ref="AD215:AD273" si="35">+K215-M215-O215</f>
        <v>0</v>
      </c>
      <c r="AF215" s="3233">
        <f t="shared" si="30"/>
        <v>0</v>
      </c>
      <c r="AG215" s="3233">
        <f t="shared" si="31"/>
        <v>0</v>
      </c>
      <c r="AH215" s="3223" t="b">
        <f t="shared" si="26"/>
        <v>1</v>
      </c>
      <c r="AI215" s="3259" t="s">
        <v>1563</v>
      </c>
      <c r="AJ215" s="3259" t="s">
        <v>768</v>
      </c>
      <c r="AK215" s="3259" t="s">
        <v>1561</v>
      </c>
      <c r="AL215" s="3244">
        <v>3</v>
      </c>
      <c r="AM215" s="3244">
        <v>0</v>
      </c>
      <c r="AN215" s="3244">
        <v>302</v>
      </c>
      <c r="AP215" s="3244">
        <v>12238</v>
      </c>
      <c r="AR215" s="3244">
        <v>3302</v>
      </c>
      <c r="AT215" s="3244">
        <v>2416</v>
      </c>
      <c r="AV215" s="3244">
        <v>885</v>
      </c>
      <c r="AX215" s="3244">
        <v>544</v>
      </c>
      <c r="AZ215" s="3244">
        <v>644</v>
      </c>
      <c r="BB215" s="3244">
        <v>-303</v>
      </c>
      <c r="BE215" s="3223">
        <f t="shared" si="33"/>
        <v>210</v>
      </c>
      <c r="BF215" s="3223" t="b">
        <f t="shared" si="32"/>
        <v>1</v>
      </c>
      <c r="BG215" s="3341" t="s">
        <v>1561</v>
      </c>
      <c r="BH215" s="3269">
        <v>3</v>
      </c>
      <c r="BI215" s="3269">
        <v>0</v>
      </c>
      <c r="BJ215" s="3269">
        <v>302</v>
      </c>
      <c r="BK215" s="3269" t="s">
        <v>1196</v>
      </c>
      <c r="BL215" s="3262">
        <v>12238</v>
      </c>
      <c r="BM215" s="3269" t="s">
        <v>1196</v>
      </c>
      <c r="BN215" s="3262">
        <v>3301</v>
      </c>
      <c r="BO215" s="3269" t="s">
        <v>1196</v>
      </c>
      <c r="BP215" s="3262">
        <v>2416</v>
      </c>
      <c r="BQ215" s="3269" t="s">
        <v>1196</v>
      </c>
      <c r="BR215" s="3269">
        <v>885</v>
      </c>
      <c r="BS215" s="3269" t="s">
        <v>1196</v>
      </c>
      <c r="BT215" s="3269">
        <v>544</v>
      </c>
      <c r="BU215" s="3269" t="s">
        <v>1196</v>
      </c>
      <c r="BV215" s="3269">
        <v>644</v>
      </c>
      <c r="BW215" s="3269" t="s">
        <v>1196</v>
      </c>
      <c r="BX215" s="3269">
        <v>-303</v>
      </c>
      <c r="BY215" s="3269" t="s">
        <v>1196</v>
      </c>
    </row>
    <row r="216" spans="1:77" s="3501" customFormat="1" ht="15.2" customHeight="1" x14ac:dyDescent="0.35">
      <c r="A216" s="3497" t="s">
        <v>23</v>
      </c>
      <c r="B216" s="3511" t="s">
        <v>1563</v>
      </c>
      <c r="C216" s="3512" t="s">
        <v>2610</v>
      </c>
      <c r="D216" s="3511">
        <v>104</v>
      </c>
      <c r="E216" s="3511">
        <v>110</v>
      </c>
      <c r="F216" s="3511">
        <v>214</v>
      </c>
      <c r="G216" s="3511">
        <v>529</v>
      </c>
      <c r="H216" s="3511">
        <v>123130</v>
      </c>
      <c r="I216" s="3511">
        <v>150541</v>
      </c>
      <c r="J216" s="3511">
        <v>36004</v>
      </c>
      <c r="K216" s="3511">
        <v>44129</v>
      </c>
      <c r="L216" s="3511">
        <v>31261</v>
      </c>
      <c r="M216" s="3511">
        <v>69047</v>
      </c>
      <c r="N216" s="3511">
        <v>4743</v>
      </c>
      <c r="O216" s="3511">
        <v>-24918</v>
      </c>
      <c r="P216" s="3511">
        <v>3601</v>
      </c>
      <c r="Q216" s="3511">
        <v>4657</v>
      </c>
      <c r="R216" s="3511">
        <v>7872</v>
      </c>
      <c r="S216" s="3511">
        <v>12730</v>
      </c>
      <c r="T216" s="3511">
        <v>-6730</v>
      </c>
      <c r="U216" s="3511">
        <v>-42306</v>
      </c>
      <c r="V216" s="3513" t="s">
        <v>2610</v>
      </c>
      <c r="W216" s="3501" t="b">
        <f t="shared" si="29"/>
        <v>1</v>
      </c>
      <c r="X216" s="3511">
        <f>+T216-'Departmental PL'!V331</f>
        <v>0</v>
      </c>
      <c r="Y216" s="3511">
        <f>+U216-'Departmental PL'!W331</f>
        <v>-2</v>
      </c>
      <c r="AC216" s="3501">
        <f t="shared" si="34"/>
        <v>0</v>
      </c>
      <c r="AD216" s="3501">
        <f t="shared" si="35"/>
        <v>0</v>
      </c>
      <c r="AF216" s="3501">
        <f t="shared" si="30"/>
        <v>0</v>
      </c>
      <c r="AG216" s="3501">
        <f t="shared" si="31"/>
        <v>1</v>
      </c>
      <c r="AH216" s="3501" t="b">
        <f t="shared" si="26"/>
        <v>0</v>
      </c>
      <c r="AI216" s="3514" t="s">
        <v>1563</v>
      </c>
      <c r="AJ216" s="3514" t="s">
        <v>768</v>
      </c>
      <c r="AK216" s="3514" t="s">
        <v>2031</v>
      </c>
      <c r="AL216" s="3514">
        <v>87</v>
      </c>
      <c r="AM216" s="3514">
        <v>62</v>
      </c>
      <c r="AN216" s="3514">
        <v>485</v>
      </c>
      <c r="AO216" s="3514">
        <v>136</v>
      </c>
      <c r="AP216" s="3514">
        <v>122815</v>
      </c>
      <c r="AQ216" s="3514">
        <v>75901</v>
      </c>
      <c r="AR216" s="3514">
        <v>36887</v>
      </c>
      <c r="AS216" s="3514">
        <v>22916</v>
      </c>
      <c r="AT216" s="3514">
        <v>58504</v>
      </c>
      <c r="AU216" s="3514">
        <v>22937</v>
      </c>
      <c r="AV216" s="3514">
        <v>-21617</v>
      </c>
      <c r="AW216" s="3514">
        <v>-42</v>
      </c>
      <c r="AX216" s="3514">
        <v>3587</v>
      </c>
      <c r="AY216" s="3514">
        <v>2016</v>
      </c>
      <c r="AZ216" s="3514">
        <v>10194</v>
      </c>
      <c r="BA216" s="3514">
        <v>6418</v>
      </c>
      <c r="BB216" s="3514">
        <v>-35421</v>
      </c>
      <c r="BC216" s="3514">
        <v>-8436</v>
      </c>
      <c r="BE216" s="3501">
        <f t="shared" si="33"/>
        <v>211</v>
      </c>
      <c r="BF216" s="3501" t="b">
        <f t="shared" si="32"/>
        <v>0</v>
      </c>
      <c r="BG216" s="3510" t="s">
        <v>1563</v>
      </c>
      <c r="BH216" s="3505">
        <v>87</v>
      </c>
      <c r="BI216" s="3505">
        <v>62</v>
      </c>
      <c r="BJ216" s="3505">
        <v>485</v>
      </c>
      <c r="BK216" s="3505">
        <v>136</v>
      </c>
      <c r="BL216" s="3505">
        <v>122815</v>
      </c>
      <c r="BM216" s="3505">
        <v>75901</v>
      </c>
      <c r="BN216" s="3505">
        <v>36889</v>
      </c>
      <c r="BO216" s="3505">
        <v>22915</v>
      </c>
      <c r="BP216" s="3505">
        <v>58508</v>
      </c>
      <c r="BQ216" s="3505">
        <v>22954</v>
      </c>
      <c r="BR216" s="3505">
        <v>-21619</v>
      </c>
      <c r="BS216" s="3505">
        <v>-40</v>
      </c>
      <c r="BT216" s="3505">
        <v>3599</v>
      </c>
      <c r="BU216" s="3505">
        <v>1993</v>
      </c>
      <c r="BV216" s="3505">
        <v>10204</v>
      </c>
      <c r="BW216" s="3505">
        <v>6404</v>
      </c>
      <c r="BX216" s="3505">
        <v>-35422</v>
      </c>
      <c r="BY216" s="3505">
        <v>-8437</v>
      </c>
    </row>
    <row r="217" spans="1:77" s="3501" customFormat="1" ht="15.2" customHeight="1" x14ac:dyDescent="0.35">
      <c r="A217" s="3497" t="s">
        <v>1564</v>
      </c>
      <c r="B217" s="3515"/>
      <c r="C217" s="3516" t="s">
        <v>3902</v>
      </c>
      <c r="D217" s="3517">
        <v>20918</v>
      </c>
      <c r="E217" s="3517">
        <v>20903</v>
      </c>
      <c r="F217" s="3518">
        <v>1328179</v>
      </c>
      <c r="G217" s="3519">
        <v>1251752</v>
      </c>
      <c r="H217" s="3519">
        <v>78350425</v>
      </c>
      <c r="I217" s="3519">
        <v>60183968</v>
      </c>
      <c r="J217" s="3519">
        <v>33578581</v>
      </c>
      <c r="K217" s="3519">
        <v>26395841</v>
      </c>
      <c r="L217" s="3519">
        <v>20052285</v>
      </c>
      <c r="M217" s="3519">
        <v>14976263</v>
      </c>
      <c r="N217" s="3519">
        <v>13526296</v>
      </c>
      <c r="O217" s="3519">
        <v>11419577</v>
      </c>
      <c r="P217" s="3519">
        <v>3138509</v>
      </c>
      <c r="Q217" s="3519">
        <v>2594927</v>
      </c>
      <c r="R217" s="3519">
        <v>5331184</v>
      </c>
      <c r="S217" s="3519">
        <v>3742663</v>
      </c>
      <c r="T217" s="3519">
        <v>5056603</v>
      </c>
      <c r="U217" s="3519">
        <v>5081987</v>
      </c>
      <c r="V217" s="3504" t="s">
        <v>3902</v>
      </c>
      <c r="W217" s="3501" t="b">
        <f t="shared" si="29"/>
        <v>1</v>
      </c>
      <c r="X217" s="3521"/>
      <c r="Y217" s="3521"/>
      <c r="AC217" s="3501">
        <f t="shared" si="34"/>
        <v>0</v>
      </c>
      <c r="AD217" s="3501">
        <f t="shared" si="35"/>
        <v>1</v>
      </c>
      <c r="AF217" s="3501">
        <f t="shared" si="30"/>
        <v>0</v>
      </c>
      <c r="AG217" s="3501">
        <f t="shared" si="31"/>
        <v>0</v>
      </c>
      <c r="AH217" s="3501" t="b">
        <f t="shared" si="26"/>
        <v>0</v>
      </c>
      <c r="AI217" s="3527"/>
      <c r="AJ217" s="3527"/>
      <c r="AK217" s="3527"/>
      <c r="AL217" s="3527"/>
      <c r="AM217" s="3527"/>
      <c r="AN217" s="3527"/>
      <c r="AO217" s="3527"/>
      <c r="AP217" s="3527"/>
      <c r="AQ217" s="3527"/>
      <c r="AR217" s="3527"/>
      <c r="AS217" s="3527"/>
      <c r="AT217" s="3527"/>
      <c r="AU217" s="3527"/>
      <c r="AV217" s="3527"/>
      <c r="AW217" s="3527"/>
      <c r="AX217" s="3527"/>
      <c r="AY217" s="3527"/>
      <c r="AZ217" s="3527"/>
      <c r="BA217" s="3527"/>
      <c r="BB217" s="3527"/>
      <c r="BC217" s="3527"/>
      <c r="BE217" s="3501">
        <f t="shared" si="33"/>
        <v>212</v>
      </c>
      <c r="BF217" s="3501" t="b">
        <f t="shared" si="32"/>
        <v>0</v>
      </c>
    </row>
    <row r="218" spans="1:77" ht="15.2" customHeight="1" x14ac:dyDescent="0.2">
      <c r="A218" s="3281" t="s">
        <v>1309</v>
      </c>
      <c r="B218" s="3306"/>
      <c r="C218" s="3307"/>
      <c r="D218" s="3308"/>
      <c r="E218" s="3308"/>
      <c r="F218" s="3308"/>
      <c r="G218" s="3308"/>
      <c r="H218" s="3309"/>
      <c r="I218" s="3309"/>
      <c r="J218" s="3309"/>
      <c r="K218" s="3309"/>
      <c r="L218" s="3309"/>
      <c r="M218" s="3309"/>
      <c r="N218" s="3309"/>
      <c r="O218" s="3309"/>
      <c r="P218" s="3309"/>
      <c r="Q218" s="3309"/>
      <c r="R218" s="3309"/>
      <c r="S218" s="3309"/>
      <c r="T218" s="3310"/>
      <c r="U218" s="3310"/>
      <c r="V218" s="3212"/>
      <c r="W218" s="3223" t="b">
        <f t="shared" si="29"/>
        <v>1</v>
      </c>
      <c r="AC218" s="3228">
        <f t="shared" si="34"/>
        <v>0</v>
      </c>
      <c r="AD218" s="3228">
        <f t="shared" si="35"/>
        <v>0</v>
      </c>
      <c r="AF218" s="3233">
        <f t="shared" si="30"/>
        <v>0</v>
      </c>
      <c r="AG218" s="3233">
        <f t="shared" si="31"/>
        <v>0</v>
      </c>
      <c r="AH218" s="3223" t="b">
        <f t="shared" si="26"/>
        <v>1</v>
      </c>
      <c r="AI218" s="3260"/>
      <c r="AJ218" s="3260"/>
      <c r="AK218" s="3260"/>
      <c r="AL218" s="3342"/>
      <c r="AM218" s="3342"/>
      <c r="AN218" s="3342"/>
      <c r="AO218" s="3342"/>
      <c r="AP218" s="3342"/>
      <c r="AQ218" s="3342"/>
      <c r="AR218" s="3342"/>
      <c r="AS218" s="3342"/>
      <c r="AT218" s="3342"/>
      <c r="AU218" s="3342"/>
      <c r="AV218" s="3342"/>
      <c r="AW218" s="3342"/>
      <c r="AX218" s="3342"/>
      <c r="AY218" s="3342"/>
      <c r="AZ218" s="3342"/>
      <c r="BA218" s="3342"/>
      <c r="BB218" s="3342"/>
      <c r="BC218" s="3342"/>
      <c r="BE218" s="3223">
        <f t="shared" si="33"/>
        <v>213</v>
      </c>
      <c r="BF218" s="3223" t="b">
        <f t="shared" si="32"/>
        <v>1</v>
      </c>
    </row>
    <row r="219" spans="1:77" ht="15.2" customHeight="1" x14ac:dyDescent="0.2">
      <c r="A219" s="3254" t="s">
        <v>23</v>
      </c>
      <c r="B219" s="3255" t="s">
        <v>1309</v>
      </c>
      <c r="C219" s="3334" t="s">
        <v>1564</v>
      </c>
      <c r="D219" s="3256">
        <v>692</v>
      </c>
      <c r="E219" s="3256">
        <v>598</v>
      </c>
      <c r="F219" s="3256">
        <v>1378</v>
      </c>
      <c r="G219" s="3315">
        <v>1196</v>
      </c>
      <c r="H219" s="3256">
        <v>239990</v>
      </c>
      <c r="I219" s="3315">
        <v>203700</v>
      </c>
      <c r="J219" s="3256">
        <v>65865</v>
      </c>
      <c r="K219" s="3315">
        <v>62902</v>
      </c>
      <c r="L219" s="3266">
        <v>154071</v>
      </c>
      <c r="M219" s="3315">
        <v>118792</v>
      </c>
      <c r="N219" s="3256">
        <v>-88206</v>
      </c>
      <c r="O219" s="3256">
        <v>-55890</v>
      </c>
      <c r="P219" s="3266">
        <v>7947</v>
      </c>
      <c r="Q219" s="3315">
        <v>306</v>
      </c>
      <c r="R219" s="3266">
        <v>19581</v>
      </c>
      <c r="S219" s="3315">
        <v>15574</v>
      </c>
      <c r="T219" s="3256">
        <v>-115733</v>
      </c>
      <c r="U219" s="3256">
        <v>-71770</v>
      </c>
      <c r="V219" s="3209" t="s">
        <v>1564</v>
      </c>
      <c r="W219" s="3223" t="b">
        <f t="shared" si="29"/>
        <v>1</v>
      </c>
      <c r="X219" s="3267">
        <f>+T218-'Departmental PL'!V363</f>
        <v>1636756.4195032071</v>
      </c>
      <c r="Y219" s="3267">
        <f>+U218-'Departmental PL'!W363</f>
        <v>1666108.9675000003</v>
      </c>
      <c r="AC219" s="3228">
        <f t="shared" si="34"/>
        <v>0</v>
      </c>
      <c r="AD219" s="3228">
        <f t="shared" si="35"/>
        <v>0</v>
      </c>
      <c r="AF219" s="3233">
        <f t="shared" si="30"/>
        <v>-1</v>
      </c>
      <c r="AG219" s="3233">
        <f t="shared" si="31"/>
        <v>0</v>
      </c>
      <c r="AH219" s="3223" t="b">
        <f t="shared" si="26"/>
        <v>1</v>
      </c>
      <c r="AI219" s="3260" t="s">
        <v>1309</v>
      </c>
      <c r="AJ219" s="3260" t="s">
        <v>1281</v>
      </c>
      <c r="AK219" s="3260" t="s">
        <v>1564</v>
      </c>
      <c r="AL219" s="3342">
        <v>429</v>
      </c>
      <c r="AM219" s="3342">
        <v>74</v>
      </c>
      <c r="AN219" s="3342">
        <v>858</v>
      </c>
      <c r="AO219" s="3342">
        <v>7</v>
      </c>
      <c r="AP219" s="3342">
        <v>146505</v>
      </c>
      <c r="AQ219" s="3342">
        <v>3815</v>
      </c>
      <c r="AR219" s="3342">
        <v>43357</v>
      </c>
      <c r="AS219" s="3342">
        <v>1460</v>
      </c>
      <c r="AT219" s="3342">
        <v>87903</v>
      </c>
      <c r="AU219" s="3342">
        <v>0</v>
      </c>
      <c r="AV219" s="3342">
        <v>-44414</v>
      </c>
      <c r="AW219" s="3342">
        <v>1460</v>
      </c>
      <c r="AX219" s="3342">
        <v>140</v>
      </c>
      <c r="AY219" s="3342">
        <v>0</v>
      </c>
      <c r="AZ219" s="3342">
        <v>11322</v>
      </c>
      <c r="BA219" s="3342">
        <v>0</v>
      </c>
      <c r="BB219" s="3342">
        <v>-55864</v>
      </c>
      <c r="BC219" s="3342">
        <v>1460</v>
      </c>
      <c r="BE219" s="3223">
        <f t="shared" si="33"/>
        <v>214</v>
      </c>
      <c r="BF219" s="3223" t="b">
        <f t="shared" si="32"/>
        <v>1</v>
      </c>
      <c r="BG219" s="3209" t="s">
        <v>1564</v>
      </c>
      <c r="BH219" s="3269">
        <v>429</v>
      </c>
      <c r="BI219" s="3269">
        <v>74</v>
      </c>
      <c r="BJ219" s="3269">
        <v>858</v>
      </c>
      <c r="BK219" s="3269">
        <v>7</v>
      </c>
      <c r="BL219" s="3262">
        <v>146505</v>
      </c>
      <c r="BM219" s="3262">
        <v>3815</v>
      </c>
      <c r="BN219" s="3262">
        <v>43356</v>
      </c>
      <c r="BO219" s="3262">
        <v>1461</v>
      </c>
      <c r="BP219" s="3262">
        <v>87830</v>
      </c>
      <c r="BQ219" s="3269">
        <v>0</v>
      </c>
      <c r="BR219" s="3262">
        <v>-44474</v>
      </c>
      <c r="BS219" s="3262">
        <v>1461</v>
      </c>
      <c r="BT219" s="3269">
        <v>200</v>
      </c>
      <c r="BU219" s="3269">
        <v>0</v>
      </c>
      <c r="BV219" s="3262">
        <v>11229</v>
      </c>
      <c r="BW219" s="3269">
        <v>0</v>
      </c>
      <c r="BX219" s="3262">
        <v>-55903</v>
      </c>
      <c r="BY219" s="3262">
        <v>1461</v>
      </c>
    </row>
    <row r="220" spans="1:77" s="3528" customFormat="1" ht="15.2" customHeight="1" x14ac:dyDescent="0.2">
      <c r="A220" s="3459" t="s">
        <v>23</v>
      </c>
      <c r="B220" s="3477" t="s">
        <v>1309</v>
      </c>
      <c r="C220" s="3478" t="s">
        <v>2608</v>
      </c>
      <c r="D220" s="3477">
        <v>692</v>
      </c>
      <c r="E220" s="3477">
        <v>598</v>
      </c>
      <c r="F220" s="3477">
        <v>1378</v>
      </c>
      <c r="G220" s="3477">
        <v>1196</v>
      </c>
      <c r="H220" s="3477">
        <v>239990</v>
      </c>
      <c r="I220" s="3477">
        <v>203700</v>
      </c>
      <c r="J220" s="3477">
        <v>65865</v>
      </c>
      <c r="K220" s="3477">
        <v>62902</v>
      </c>
      <c r="L220" s="3477">
        <v>154071</v>
      </c>
      <c r="M220" s="3477">
        <v>118792</v>
      </c>
      <c r="N220" s="3477">
        <v>-88206</v>
      </c>
      <c r="O220" s="3477">
        <v>-55890</v>
      </c>
      <c r="P220" s="3477">
        <v>7947</v>
      </c>
      <c r="Q220" s="3477">
        <v>306</v>
      </c>
      <c r="R220" s="3477">
        <v>19581</v>
      </c>
      <c r="S220" s="3477">
        <v>15574</v>
      </c>
      <c r="T220" s="3477">
        <v>-115733</v>
      </c>
      <c r="U220" s="3477">
        <v>-71770</v>
      </c>
      <c r="V220" s="3479" t="s">
        <v>2608</v>
      </c>
      <c r="W220" s="3446" t="b">
        <f t="shared" si="29"/>
        <v>1</v>
      </c>
      <c r="X220" s="3486">
        <f>+T219-'Departmental PL'!V364</f>
        <v>1521023.4195032071</v>
      </c>
      <c r="Y220" s="3486">
        <f>+U219-'Departmental PL'!W364</f>
        <v>1594338.9675000003</v>
      </c>
      <c r="Z220" s="3446"/>
      <c r="AA220" s="3446"/>
      <c r="AB220" s="3446"/>
      <c r="AC220" s="3446">
        <f t="shared" si="34"/>
        <v>0</v>
      </c>
      <c r="AD220" s="3446">
        <f t="shared" si="35"/>
        <v>0</v>
      </c>
      <c r="AE220" s="3446"/>
      <c r="AF220" s="3446">
        <f t="shared" si="30"/>
        <v>-1</v>
      </c>
      <c r="AG220" s="3446">
        <f t="shared" si="31"/>
        <v>0</v>
      </c>
      <c r="AH220" s="3446" t="b">
        <f t="shared" si="26"/>
        <v>0</v>
      </c>
      <c r="AI220" s="3480" t="s">
        <v>1309</v>
      </c>
      <c r="AJ220" s="3480" t="s">
        <v>1281</v>
      </c>
      <c r="AK220" s="3480" t="s">
        <v>2031</v>
      </c>
      <c r="AL220" s="3480">
        <v>429</v>
      </c>
      <c r="AM220" s="3480">
        <v>74</v>
      </c>
      <c r="AN220" s="3480">
        <v>858</v>
      </c>
      <c r="AO220" s="3480">
        <v>7</v>
      </c>
      <c r="AP220" s="3480">
        <v>146505</v>
      </c>
      <c r="AQ220" s="3480">
        <v>3815</v>
      </c>
      <c r="AR220" s="3480">
        <v>43357</v>
      </c>
      <c r="AS220" s="3480">
        <v>1460</v>
      </c>
      <c r="AT220" s="3480">
        <v>87903</v>
      </c>
      <c r="AU220" s="3480">
        <v>0</v>
      </c>
      <c r="AV220" s="3480">
        <v>-44414</v>
      </c>
      <c r="AW220" s="3480">
        <v>1460</v>
      </c>
      <c r="AX220" s="3480">
        <v>140</v>
      </c>
      <c r="AY220" s="3480">
        <v>0</v>
      </c>
      <c r="AZ220" s="3480">
        <v>11322</v>
      </c>
      <c r="BA220" s="3480">
        <v>0</v>
      </c>
      <c r="BB220" s="3480">
        <v>-55864</v>
      </c>
      <c r="BC220" s="3480">
        <v>1460</v>
      </c>
      <c r="BD220" s="3446"/>
      <c r="BE220" s="3446">
        <f t="shared" si="33"/>
        <v>215</v>
      </c>
      <c r="BF220" s="3446" t="b">
        <f t="shared" si="32"/>
        <v>0</v>
      </c>
      <c r="BG220" s="3481" t="s">
        <v>1309</v>
      </c>
      <c r="BH220" s="3467">
        <v>429</v>
      </c>
      <c r="BI220" s="3467">
        <v>74</v>
      </c>
      <c r="BJ220" s="3467">
        <v>858</v>
      </c>
      <c r="BK220" s="3467">
        <v>7</v>
      </c>
      <c r="BL220" s="3467">
        <v>146505</v>
      </c>
      <c r="BM220" s="3467">
        <v>3815</v>
      </c>
      <c r="BN220" s="3467">
        <v>43356</v>
      </c>
      <c r="BO220" s="3467">
        <v>1461</v>
      </c>
      <c r="BP220" s="3467">
        <v>87830</v>
      </c>
      <c r="BQ220" s="3467">
        <v>0</v>
      </c>
      <c r="BR220" s="3467">
        <v>-44474</v>
      </c>
      <c r="BS220" s="3467">
        <v>1461</v>
      </c>
      <c r="BT220" s="3467">
        <v>200</v>
      </c>
      <c r="BU220" s="3467">
        <v>0</v>
      </c>
      <c r="BV220" s="3467">
        <v>11229</v>
      </c>
      <c r="BW220" s="3467">
        <v>0</v>
      </c>
      <c r="BX220" s="3467">
        <v>-55903</v>
      </c>
      <c r="BY220" s="3467">
        <v>1461</v>
      </c>
    </row>
    <row r="221" spans="1:77" s="3446" customFormat="1" ht="15.2" customHeight="1" x14ac:dyDescent="0.2">
      <c r="A221" s="3459" t="s">
        <v>23</v>
      </c>
      <c r="B221" s="3496"/>
      <c r="C221" s="3482" t="s">
        <v>3877</v>
      </c>
      <c r="D221" s="3460">
        <v>692</v>
      </c>
      <c r="E221" s="3460">
        <v>598</v>
      </c>
      <c r="F221" s="3483">
        <v>1378</v>
      </c>
      <c r="G221" s="3462">
        <v>1196</v>
      </c>
      <c r="H221" s="3462">
        <v>239990</v>
      </c>
      <c r="I221" s="3462">
        <v>203700</v>
      </c>
      <c r="J221" s="3462">
        <v>65865</v>
      </c>
      <c r="K221" s="3462">
        <v>62902</v>
      </c>
      <c r="L221" s="3462">
        <v>154071</v>
      </c>
      <c r="M221" s="3462">
        <v>118792</v>
      </c>
      <c r="N221" s="3462">
        <v>-88206</v>
      </c>
      <c r="O221" s="3462">
        <v>-55890</v>
      </c>
      <c r="P221" s="3462">
        <v>7947</v>
      </c>
      <c r="Q221" s="3462">
        <v>306</v>
      </c>
      <c r="R221" s="3462">
        <v>19581</v>
      </c>
      <c r="S221" s="3462">
        <v>15574</v>
      </c>
      <c r="T221" s="3462">
        <v>-115733</v>
      </c>
      <c r="U221" s="3462">
        <v>-71770</v>
      </c>
      <c r="V221" s="3484" t="s">
        <v>3877</v>
      </c>
      <c r="W221" s="3446" t="b">
        <f t="shared" si="29"/>
        <v>1</v>
      </c>
      <c r="X221" s="3466"/>
      <c r="Y221" s="3466"/>
      <c r="AC221" s="3446">
        <f t="shared" si="34"/>
        <v>0</v>
      </c>
      <c r="AD221" s="3446">
        <f t="shared" si="35"/>
        <v>0</v>
      </c>
      <c r="AF221" s="3446">
        <f t="shared" si="30"/>
        <v>-1</v>
      </c>
      <c r="AG221" s="3446">
        <f t="shared" si="31"/>
        <v>0</v>
      </c>
      <c r="AH221" s="3446" t="b">
        <f t="shared" si="26"/>
        <v>0</v>
      </c>
      <c r="AI221" s="3529"/>
      <c r="AJ221" s="3529"/>
      <c r="AK221" s="3529"/>
      <c r="AL221" s="3529"/>
      <c r="AM221" s="3529"/>
      <c r="AN221" s="3529"/>
      <c r="AO221" s="3529"/>
      <c r="AP221" s="3529"/>
      <c r="AQ221" s="3529"/>
      <c r="AR221" s="3529"/>
      <c r="AS221" s="3529"/>
      <c r="AT221" s="3529"/>
      <c r="AU221" s="3529"/>
      <c r="AV221" s="3529"/>
      <c r="AW221" s="3529"/>
      <c r="AX221" s="3529"/>
      <c r="AY221" s="3529"/>
      <c r="AZ221" s="3529"/>
      <c r="BA221" s="3529"/>
      <c r="BB221" s="3529"/>
      <c r="BC221" s="3529"/>
      <c r="BD221" s="3528"/>
      <c r="BE221" s="3446">
        <f t="shared" si="33"/>
        <v>216</v>
      </c>
      <c r="BF221" s="3446" t="b">
        <f t="shared" si="32"/>
        <v>0</v>
      </c>
    </row>
    <row r="222" spans="1:77" ht="15.2" customHeight="1" x14ac:dyDescent="0.2">
      <c r="A222" s="3254" t="s">
        <v>1225</v>
      </c>
      <c r="B222" s="3306"/>
      <c r="C222" s="3307" t="s">
        <v>283</v>
      </c>
      <c r="D222" s="3308"/>
      <c r="E222" s="3308"/>
      <c r="F222" s="3308"/>
      <c r="G222" s="3255"/>
      <c r="H222" s="3326"/>
      <c r="I222" s="3255"/>
      <c r="J222" s="3326"/>
      <c r="K222" s="3255"/>
      <c r="L222" s="3308"/>
      <c r="M222" s="3255"/>
      <c r="N222" s="3309"/>
      <c r="O222" s="3308"/>
      <c r="P222" s="3308"/>
      <c r="Q222" s="3255"/>
      <c r="R222" s="3308"/>
      <c r="S222" s="3255"/>
      <c r="T222" s="3309"/>
      <c r="U222" s="3308"/>
      <c r="V222" s="3209" t="s">
        <v>283</v>
      </c>
      <c r="W222" s="3223" t="b">
        <f t="shared" si="29"/>
        <v>1</v>
      </c>
      <c r="X222" s="3258"/>
      <c r="Y222" s="3258"/>
      <c r="AC222" s="3228">
        <f t="shared" si="34"/>
        <v>0</v>
      </c>
      <c r="AD222" s="3228">
        <f t="shared" si="35"/>
        <v>0</v>
      </c>
      <c r="AF222" s="3233">
        <f t="shared" si="30"/>
        <v>0</v>
      </c>
      <c r="AG222" s="3233">
        <f t="shared" si="31"/>
        <v>0</v>
      </c>
      <c r="AH222" s="3223" t="b">
        <f t="shared" si="26"/>
        <v>0</v>
      </c>
      <c r="AI222" s="3260"/>
      <c r="AJ222" s="3260"/>
      <c r="AK222" s="3260"/>
      <c r="AL222" s="3342"/>
      <c r="AM222" s="3342"/>
      <c r="AN222" s="3342"/>
      <c r="AO222" s="3342"/>
      <c r="AP222" s="3342"/>
      <c r="AQ222" s="3342"/>
      <c r="AR222" s="3342"/>
      <c r="AS222" s="3342"/>
      <c r="AT222" s="3342"/>
      <c r="AU222" s="3342"/>
      <c r="AV222" s="3342"/>
      <c r="AW222" s="3342"/>
      <c r="AX222" s="3342"/>
      <c r="AY222" s="3342"/>
      <c r="AZ222" s="3342"/>
      <c r="BA222" s="3342"/>
      <c r="BB222" s="3342"/>
      <c r="BC222" s="3342"/>
      <c r="BE222" s="3223">
        <f t="shared" si="33"/>
        <v>217</v>
      </c>
      <c r="BF222" s="3223" t="b">
        <f t="shared" si="32"/>
        <v>0</v>
      </c>
    </row>
    <row r="223" spans="1:77" ht="15.2" customHeight="1" x14ac:dyDescent="0.2">
      <c r="A223" s="3254" t="s">
        <v>1227</v>
      </c>
      <c r="B223" s="3306"/>
      <c r="C223" s="3307"/>
      <c r="D223" s="3308"/>
      <c r="E223" s="3308"/>
      <c r="F223" s="3308"/>
      <c r="G223" s="3255"/>
      <c r="H223" s="3326"/>
      <c r="I223" s="3255"/>
      <c r="J223" s="3326"/>
      <c r="K223" s="3255"/>
      <c r="L223" s="3308"/>
      <c r="M223" s="3255"/>
      <c r="N223" s="3309"/>
      <c r="O223" s="3308"/>
      <c r="P223" s="3308"/>
      <c r="Q223" s="3255"/>
      <c r="R223" s="3308"/>
      <c r="S223" s="3255"/>
      <c r="T223" s="3309"/>
      <c r="U223" s="3308"/>
      <c r="V223" s="3212"/>
      <c r="W223" s="3223" t="b">
        <f t="shared" si="29"/>
        <v>1</v>
      </c>
      <c r="X223" s="3258"/>
      <c r="Y223" s="3258"/>
      <c r="AC223" s="3228">
        <f t="shared" si="34"/>
        <v>0</v>
      </c>
      <c r="AD223" s="3228">
        <f t="shared" si="35"/>
        <v>0</v>
      </c>
      <c r="AF223" s="3233">
        <f t="shared" si="30"/>
        <v>0</v>
      </c>
      <c r="AG223" s="3233">
        <f t="shared" si="31"/>
        <v>0</v>
      </c>
      <c r="AH223" s="3223" t="b">
        <f t="shared" si="26"/>
        <v>1</v>
      </c>
      <c r="AL223" s="3243"/>
      <c r="AM223" s="3243"/>
      <c r="AN223" s="3243"/>
      <c r="AO223" s="3243"/>
      <c r="AP223" s="3243"/>
      <c r="AQ223" s="3243"/>
      <c r="AR223" s="3243"/>
      <c r="AS223" s="3243"/>
      <c r="AT223" s="3243"/>
      <c r="AU223" s="3243"/>
      <c r="AV223" s="3243"/>
      <c r="AW223" s="3243"/>
      <c r="AX223" s="3243"/>
      <c r="AY223" s="3243"/>
      <c r="AZ223" s="3243"/>
      <c r="BA223" s="3243"/>
      <c r="BB223" s="3243"/>
      <c r="BC223" s="3243"/>
      <c r="BE223" s="3223">
        <f t="shared" si="33"/>
        <v>218</v>
      </c>
      <c r="BF223" s="3223" t="b">
        <f t="shared" si="32"/>
        <v>1</v>
      </c>
    </row>
    <row r="224" spans="1:77" ht="15.2" customHeight="1" x14ac:dyDescent="0.2">
      <c r="A224" s="3254" t="s">
        <v>1229</v>
      </c>
      <c r="B224" s="3255" t="s">
        <v>283</v>
      </c>
      <c r="C224" s="3272" t="s">
        <v>1225</v>
      </c>
      <c r="D224" s="3256">
        <v>10347</v>
      </c>
      <c r="E224" s="3256">
        <v>9793</v>
      </c>
      <c r="F224" s="3256">
        <v>24713</v>
      </c>
      <c r="G224" s="3256">
        <v>22831</v>
      </c>
      <c r="H224" s="3256">
        <v>5293308</v>
      </c>
      <c r="I224" s="3256">
        <v>4690707</v>
      </c>
      <c r="J224" s="3256">
        <v>1882035</v>
      </c>
      <c r="K224" s="3256">
        <v>1711373</v>
      </c>
      <c r="L224" s="3256">
        <v>2522753</v>
      </c>
      <c r="M224" s="3256">
        <v>2108412</v>
      </c>
      <c r="N224" s="3257">
        <v>-640718</v>
      </c>
      <c r="O224" s="3257">
        <v>-397038</v>
      </c>
      <c r="P224" s="3256">
        <v>1079814</v>
      </c>
      <c r="Q224" s="3256">
        <v>945133</v>
      </c>
      <c r="R224" s="3256">
        <v>1096459</v>
      </c>
      <c r="S224" s="3256">
        <v>1035931</v>
      </c>
      <c r="T224" s="3257">
        <v>-2816991</v>
      </c>
      <c r="U224" s="3257">
        <v>-2378102</v>
      </c>
      <c r="V224" s="3209" t="s">
        <v>1225</v>
      </c>
      <c r="W224" s="3223" t="b">
        <f t="shared" si="29"/>
        <v>1</v>
      </c>
      <c r="X224" s="3258">
        <f>+T224-'Departmental PL'!V372</f>
        <v>0</v>
      </c>
      <c r="Y224" s="3258">
        <f>+U224-'Departmental PL'!W372</f>
        <v>1</v>
      </c>
      <c r="AC224" s="3228">
        <f t="shared" si="34"/>
        <v>0</v>
      </c>
      <c r="AD224" s="3228">
        <f t="shared" si="35"/>
        <v>-1</v>
      </c>
      <c r="AF224" s="3233">
        <f t="shared" si="30"/>
        <v>0</v>
      </c>
      <c r="AG224" s="3233">
        <f t="shared" si="31"/>
        <v>0</v>
      </c>
      <c r="AH224" s="3223" t="b">
        <f t="shared" si="26"/>
        <v>1</v>
      </c>
      <c r="AI224" s="3259" t="s">
        <v>283</v>
      </c>
      <c r="AJ224" s="3259" t="s">
        <v>1281</v>
      </c>
      <c r="AK224" s="3259" t="s">
        <v>1225</v>
      </c>
      <c r="AL224" s="3244">
        <v>7339</v>
      </c>
      <c r="AM224" s="3244">
        <v>6161</v>
      </c>
      <c r="AN224" s="3244">
        <v>17094</v>
      </c>
      <c r="AO224" s="3244">
        <v>15422</v>
      </c>
      <c r="AP224" s="3244">
        <v>3479025</v>
      </c>
      <c r="AQ224" s="3244">
        <v>2867236</v>
      </c>
      <c r="AR224" s="3244">
        <v>1208094</v>
      </c>
      <c r="AS224" s="3244">
        <v>1066748</v>
      </c>
      <c r="AT224" s="3244">
        <v>1569336</v>
      </c>
      <c r="AU224" s="3244">
        <v>1358244</v>
      </c>
      <c r="AV224" s="3244">
        <v>-362469</v>
      </c>
      <c r="AW224" s="3244">
        <v>-291661</v>
      </c>
      <c r="AX224" s="3244">
        <v>700769</v>
      </c>
      <c r="AY224" s="3244">
        <v>600689</v>
      </c>
      <c r="AZ224" s="3244">
        <v>758588</v>
      </c>
      <c r="BA224" s="3244">
        <v>632308</v>
      </c>
      <c r="BB224" s="3244">
        <v>-1821355</v>
      </c>
      <c r="BC224" s="3244">
        <v>-1525226</v>
      </c>
      <c r="BE224" s="3223">
        <f t="shared" si="33"/>
        <v>219</v>
      </c>
      <c r="BF224" s="3223" t="b">
        <f t="shared" si="32"/>
        <v>1</v>
      </c>
      <c r="BG224" s="3209" t="s">
        <v>1225</v>
      </c>
      <c r="BH224" s="3262">
        <v>7339</v>
      </c>
      <c r="BI224" s="3262">
        <v>6161</v>
      </c>
      <c r="BJ224" s="3262">
        <v>17094</v>
      </c>
      <c r="BK224" s="3262">
        <v>15422</v>
      </c>
      <c r="BL224" s="3262">
        <v>3479023</v>
      </c>
      <c r="BM224" s="3262">
        <v>2867236</v>
      </c>
      <c r="BN224" s="3262">
        <v>1207781</v>
      </c>
      <c r="BO224" s="3262">
        <v>1066757</v>
      </c>
      <c r="BP224" s="3262">
        <v>1570271</v>
      </c>
      <c r="BQ224" s="3262">
        <v>1358341</v>
      </c>
      <c r="BR224" s="3262">
        <v>-362490</v>
      </c>
      <c r="BS224" s="3262">
        <v>-291583</v>
      </c>
      <c r="BT224" s="3262">
        <v>700549</v>
      </c>
      <c r="BU224" s="3262">
        <v>601174</v>
      </c>
      <c r="BV224" s="3262">
        <v>758307</v>
      </c>
      <c r="BW224" s="3262">
        <v>632503</v>
      </c>
      <c r="BX224" s="3262">
        <v>-1821347</v>
      </c>
      <c r="BY224" s="3262">
        <v>-1525260</v>
      </c>
    </row>
    <row r="225" spans="1:77" ht="15.2" customHeight="1" x14ac:dyDescent="0.2">
      <c r="A225" s="3254" t="s">
        <v>1231</v>
      </c>
      <c r="B225" s="3255" t="s">
        <v>283</v>
      </c>
      <c r="C225" s="3272" t="s">
        <v>1227</v>
      </c>
      <c r="D225" s="3256">
        <v>11317</v>
      </c>
      <c r="E225" s="3256">
        <v>10991</v>
      </c>
      <c r="F225" s="3256">
        <v>25545</v>
      </c>
      <c r="G225" s="3256">
        <v>25665</v>
      </c>
      <c r="H225" s="3256">
        <v>6212524</v>
      </c>
      <c r="I225" s="3256">
        <v>5735716</v>
      </c>
      <c r="J225" s="3256">
        <v>2576166</v>
      </c>
      <c r="K225" s="3256">
        <v>2519848</v>
      </c>
      <c r="L225" s="3256">
        <v>3007719</v>
      </c>
      <c r="M225" s="3256">
        <v>2381952</v>
      </c>
      <c r="N225" s="3256">
        <v>-431553</v>
      </c>
      <c r="O225" s="3257">
        <v>137896</v>
      </c>
      <c r="P225" s="3256">
        <v>503043</v>
      </c>
      <c r="Q225" s="3256">
        <v>444993</v>
      </c>
      <c r="R225" s="3256">
        <v>711994</v>
      </c>
      <c r="S225" s="3256">
        <v>610474</v>
      </c>
      <c r="T225" s="3257">
        <v>-1646590</v>
      </c>
      <c r="U225" s="3257">
        <v>-917570</v>
      </c>
      <c r="V225" s="3209" t="s">
        <v>1227</v>
      </c>
      <c r="W225" s="3223" t="b">
        <f t="shared" si="29"/>
        <v>1</v>
      </c>
      <c r="X225" s="3258">
        <f>+T225-'Departmental PL'!V373</f>
        <v>0</v>
      </c>
      <c r="Y225" s="3258">
        <f>+U225-'Departmental PL'!W373</f>
        <v>1</v>
      </c>
      <c r="AC225" s="3228">
        <f t="shared" si="34"/>
        <v>0</v>
      </c>
      <c r="AD225" s="3228">
        <f t="shared" si="35"/>
        <v>0</v>
      </c>
      <c r="AF225" s="3233">
        <f t="shared" si="30"/>
        <v>0</v>
      </c>
      <c r="AG225" s="3233">
        <f t="shared" si="31"/>
        <v>-1</v>
      </c>
      <c r="AH225" s="3223" t="b">
        <f t="shared" si="26"/>
        <v>1</v>
      </c>
      <c r="AI225" s="3259" t="s">
        <v>283</v>
      </c>
      <c r="AJ225" s="3259" t="s">
        <v>1281</v>
      </c>
      <c r="AK225" s="3259" t="s">
        <v>1227</v>
      </c>
      <c r="AL225" s="3244">
        <v>8063</v>
      </c>
      <c r="AM225" s="3244">
        <v>7022</v>
      </c>
      <c r="AN225" s="3244">
        <v>18937</v>
      </c>
      <c r="AO225" s="3244">
        <v>16706</v>
      </c>
      <c r="AP225" s="3244">
        <v>4125527</v>
      </c>
      <c r="AQ225" s="3244">
        <v>3627284</v>
      </c>
      <c r="AR225" s="3244">
        <v>1674471</v>
      </c>
      <c r="AS225" s="3244">
        <v>1583177</v>
      </c>
      <c r="AT225" s="3244">
        <v>1753332</v>
      </c>
      <c r="AU225" s="3244">
        <v>1400942</v>
      </c>
      <c r="AV225" s="3244">
        <v>-79613</v>
      </c>
      <c r="AW225" s="3244">
        <v>182276</v>
      </c>
      <c r="AX225" s="3244">
        <v>330500</v>
      </c>
      <c r="AY225" s="3244">
        <v>272576</v>
      </c>
      <c r="AZ225" s="3244">
        <v>446121</v>
      </c>
      <c r="BA225" s="3244">
        <v>342210</v>
      </c>
      <c r="BB225" s="3244">
        <v>-856796</v>
      </c>
      <c r="BC225" s="3244">
        <v>-433240</v>
      </c>
      <c r="BE225" s="3223">
        <f t="shared" si="33"/>
        <v>220</v>
      </c>
      <c r="BF225" s="3223" t="b">
        <f t="shared" si="32"/>
        <v>1</v>
      </c>
      <c r="BG225" s="3209" t="s">
        <v>1227</v>
      </c>
      <c r="BH225" s="3262">
        <v>8063</v>
      </c>
      <c r="BI225" s="3262">
        <v>7022</v>
      </c>
      <c r="BJ225" s="3262">
        <v>18937</v>
      </c>
      <c r="BK225" s="3262">
        <v>16706</v>
      </c>
      <c r="BL225" s="3262">
        <v>4125527</v>
      </c>
      <c r="BM225" s="3262">
        <v>3627284</v>
      </c>
      <c r="BN225" s="3262">
        <v>1674089</v>
      </c>
      <c r="BO225" s="3262">
        <v>1583046</v>
      </c>
      <c r="BP225" s="3262">
        <v>1753667</v>
      </c>
      <c r="BQ225" s="3262">
        <v>1400808</v>
      </c>
      <c r="BR225" s="3262">
        <v>-79577</v>
      </c>
      <c r="BS225" s="3262">
        <v>182238</v>
      </c>
      <c r="BT225" s="3262">
        <v>330660</v>
      </c>
      <c r="BU225" s="3262">
        <v>273270</v>
      </c>
      <c r="BV225" s="3262">
        <v>446524</v>
      </c>
      <c r="BW225" s="3262">
        <v>342178</v>
      </c>
      <c r="BX225" s="3262">
        <v>-856762</v>
      </c>
      <c r="BY225" s="3262">
        <v>-433211</v>
      </c>
    </row>
    <row r="226" spans="1:77" ht="15.2" customHeight="1" x14ac:dyDescent="0.2">
      <c r="A226" s="3254"/>
      <c r="B226" s="3255" t="s">
        <v>283</v>
      </c>
      <c r="C226" s="3203" t="s">
        <v>3869</v>
      </c>
      <c r="D226" s="3266">
        <v>2154</v>
      </c>
      <c r="E226" s="3266">
        <v>0</v>
      </c>
      <c r="F226" s="3266">
        <v>4211</v>
      </c>
      <c r="G226" s="3266">
        <v>0</v>
      </c>
      <c r="H226" s="3266">
        <v>1080587</v>
      </c>
      <c r="I226" s="3266">
        <v>0</v>
      </c>
      <c r="J226" s="3266">
        <v>442842</v>
      </c>
      <c r="K226" s="3266">
        <v>0</v>
      </c>
      <c r="L226" s="3266">
        <v>144427</v>
      </c>
      <c r="M226" s="3266">
        <v>0</v>
      </c>
      <c r="N226" s="3314">
        <v>298415</v>
      </c>
      <c r="O226" s="3314">
        <v>0</v>
      </c>
      <c r="P226" s="3266">
        <v>1</v>
      </c>
      <c r="Q226" s="3266">
        <v>0</v>
      </c>
      <c r="R226" s="3266">
        <v>53978</v>
      </c>
      <c r="S226" s="3266">
        <v>0</v>
      </c>
      <c r="T226" s="3314">
        <v>244436</v>
      </c>
      <c r="U226" s="3314">
        <v>0</v>
      </c>
      <c r="V226" s="3222" t="s">
        <v>3869</v>
      </c>
      <c r="W226" s="3223" t="b">
        <f t="shared" si="29"/>
        <v>1</v>
      </c>
      <c r="X226" s="3258">
        <f>+T226-'Departmental PL'!V374</f>
        <v>0</v>
      </c>
      <c r="Y226" s="3258">
        <f>+U226-'Departmental PL'!W374</f>
        <v>0</v>
      </c>
      <c r="AC226" s="3228"/>
      <c r="AD226" s="3228"/>
      <c r="AI226" s="3259"/>
      <c r="AJ226" s="3260"/>
      <c r="AK226" s="3259"/>
      <c r="BG226" s="3324"/>
      <c r="BH226" s="3324"/>
      <c r="BI226" s="3324"/>
      <c r="BJ226" s="3324"/>
      <c r="BK226" s="3324"/>
      <c r="BL226" s="3325"/>
      <c r="BM226" s="3324"/>
      <c r="BN226" s="3325"/>
      <c r="BO226" s="3324"/>
      <c r="BP226" s="3324"/>
      <c r="BQ226" s="3324"/>
      <c r="BR226" s="3324"/>
      <c r="BS226" s="3324"/>
      <c r="BT226" s="3324"/>
      <c r="BU226" s="3324"/>
      <c r="BV226" s="3324"/>
      <c r="BW226" s="3324"/>
      <c r="BX226" s="3324"/>
      <c r="BY226" s="3324"/>
    </row>
    <row r="227" spans="1:77" ht="15.2" customHeight="1" x14ac:dyDescent="0.2">
      <c r="A227" s="3254" t="s">
        <v>1233</v>
      </c>
      <c r="B227" s="3255" t="s">
        <v>283</v>
      </c>
      <c r="C227" s="3272" t="s">
        <v>1229</v>
      </c>
      <c r="D227" s="3256">
        <v>5538</v>
      </c>
      <c r="E227" s="3256">
        <v>4488</v>
      </c>
      <c r="F227" s="3256">
        <v>13189</v>
      </c>
      <c r="G227" s="3256">
        <v>11296</v>
      </c>
      <c r="H227" s="3256">
        <v>2326598</v>
      </c>
      <c r="I227" s="3256">
        <v>1890312</v>
      </c>
      <c r="J227" s="3256">
        <v>859296</v>
      </c>
      <c r="K227" s="3256">
        <v>729500</v>
      </c>
      <c r="L227" s="3256">
        <v>1045889</v>
      </c>
      <c r="M227" s="3256">
        <v>811035</v>
      </c>
      <c r="N227" s="3257">
        <v>-186593</v>
      </c>
      <c r="O227" s="3257">
        <v>-81535</v>
      </c>
      <c r="P227" s="3256">
        <v>91029</v>
      </c>
      <c r="Q227" s="3256">
        <v>77041</v>
      </c>
      <c r="R227" s="3256">
        <v>217310</v>
      </c>
      <c r="S227" s="3256">
        <v>211839</v>
      </c>
      <c r="T227" s="3257">
        <v>-494932</v>
      </c>
      <c r="U227" s="3257">
        <v>-370415</v>
      </c>
      <c r="V227" s="3209" t="s">
        <v>1229</v>
      </c>
      <c r="W227" s="3223" t="b">
        <f t="shared" si="29"/>
        <v>1</v>
      </c>
      <c r="X227" s="3258">
        <f>+T227-'Departmental PL'!V375</f>
        <v>0</v>
      </c>
      <c r="Y227" s="3258">
        <f>+U227-'Departmental PL'!W375</f>
        <v>0</v>
      </c>
      <c r="AB227" s="3343"/>
      <c r="AC227" s="3228">
        <f t="shared" si="34"/>
        <v>0</v>
      </c>
      <c r="AD227" s="3228">
        <f t="shared" si="35"/>
        <v>0</v>
      </c>
      <c r="AE227" s="3343"/>
      <c r="AF227" s="3233">
        <f t="shared" si="30"/>
        <v>0</v>
      </c>
      <c r="AG227" s="3233">
        <f t="shared" si="31"/>
        <v>0</v>
      </c>
      <c r="AH227" s="3223" t="b">
        <f t="shared" si="26"/>
        <v>1</v>
      </c>
      <c r="AI227" s="3259" t="s">
        <v>283</v>
      </c>
      <c r="AJ227" s="3259" t="s">
        <v>1281</v>
      </c>
      <c r="AK227" s="3259" t="s">
        <v>1229</v>
      </c>
      <c r="AL227" s="3244">
        <v>3222</v>
      </c>
      <c r="AM227" s="3244">
        <v>3029</v>
      </c>
      <c r="AN227" s="3244">
        <v>8205</v>
      </c>
      <c r="AO227" s="3244">
        <v>8224</v>
      </c>
      <c r="AP227" s="3244">
        <v>1361788</v>
      </c>
      <c r="AQ227" s="3244">
        <v>1258527</v>
      </c>
      <c r="AR227" s="3244">
        <v>522264</v>
      </c>
      <c r="AS227" s="3244">
        <v>509963</v>
      </c>
      <c r="AT227" s="3244">
        <v>595731</v>
      </c>
      <c r="AU227" s="3244">
        <v>570951</v>
      </c>
      <c r="AV227" s="3244">
        <v>-73587</v>
      </c>
      <c r="AW227" s="3244">
        <v>-61285</v>
      </c>
      <c r="AX227" s="3244">
        <v>55155</v>
      </c>
      <c r="AY227" s="3244">
        <v>52493</v>
      </c>
      <c r="AZ227" s="3244">
        <v>149681</v>
      </c>
      <c r="BA227" s="3244">
        <v>133437</v>
      </c>
      <c r="BB227" s="3244">
        <v>-278215</v>
      </c>
      <c r="BC227" s="3244">
        <v>-246610</v>
      </c>
      <c r="BE227" s="3223">
        <f>BE225+1</f>
        <v>221</v>
      </c>
      <c r="BF227" s="3223" t="b">
        <f t="shared" si="32"/>
        <v>1</v>
      </c>
      <c r="BG227" s="3209" t="s">
        <v>1229</v>
      </c>
      <c r="BH227" s="3262">
        <v>3222</v>
      </c>
      <c r="BI227" s="3262">
        <v>3029</v>
      </c>
      <c r="BJ227" s="3262">
        <v>8205</v>
      </c>
      <c r="BK227" s="3262">
        <v>8224</v>
      </c>
      <c r="BL227" s="3262">
        <v>1361788</v>
      </c>
      <c r="BM227" s="3262">
        <v>1258527</v>
      </c>
      <c r="BN227" s="3262">
        <v>522063</v>
      </c>
      <c r="BO227" s="3262">
        <v>509947</v>
      </c>
      <c r="BP227" s="3262">
        <v>595715</v>
      </c>
      <c r="BQ227" s="3262">
        <v>571215</v>
      </c>
      <c r="BR227" s="3262">
        <v>-73652</v>
      </c>
      <c r="BS227" s="3262">
        <v>-61268</v>
      </c>
      <c r="BT227" s="3262">
        <v>54793</v>
      </c>
      <c r="BU227" s="3262">
        <v>52404</v>
      </c>
      <c r="BV227" s="3262">
        <v>149606</v>
      </c>
      <c r="BW227" s="3262">
        <v>133035</v>
      </c>
      <c r="BX227" s="3262">
        <v>-278051</v>
      </c>
      <c r="BY227" s="3262">
        <v>-246707</v>
      </c>
    </row>
    <row r="228" spans="1:77" ht="15.2" customHeight="1" x14ac:dyDescent="0.2">
      <c r="A228" s="3254" t="s">
        <v>1235</v>
      </c>
      <c r="B228" s="3255" t="s">
        <v>283</v>
      </c>
      <c r="C228" s="3272" t="s">
        <v>1231</v>
      </c>
      <c r="D228" s="3256">
        <v>873</v>
      </c>
      <c r="E228" s="3256">
        <v>813</v>
      </c>
      <c r="F228" s="3256">
        <v>3067</v>
      </c>
      <c r="G228" s="3256">
        <v>2309</v>
      </c>
      <c r="H228" s="3256">
        <v>754664</v>
      </c>
      <c r="I228" s="3256">
        <v>507323</v>
      </c>
      <c r="J228" s="3256">
        <v>318028</v>
      </c>
      <c r="K228" s="3256">
        <v>211647</v>
      </c>
      <c r="L228" s="3256">
        <v>160097</v>
      </c>
      <c r="M228" s="3256">
        <v>153262</v>
      </c>
      <c r="N228" s="3256">
        <v>157930</v>
      </c>
      <c r="O228" s="3257">
        <v>58384</v>
      </c>
      <c r="P228" s="3256">
        <v>53044</v>
      </c>
      <c r="Q228" s="3256">
        <v>38277</v>
      </c>
      <c r="R228" s="3256">
        <v>63650</v>
      </c>
      <c r="S228" s="3256">
        <v>63852</v>
      </c>
      <c r="T228" s="3257">
        <v>41236</v>
      </c>
      <c r="U228" s="3257">
        <v>-43745</v>
      </c>
      <c r="V228" s="3209" t="s">
        <v>1231</v>
      </c>
      <c r="W228" s="3223" t="b">
        <f t="shared" si="29"/>
        <v>1</v>
      </c>
      <c r="X228" s="3258">
        <f>+T228-'Departmental PL'!V376</f>
        <v>-1</v>
      </c>
      <c r="Y228" s="3258">
        <f>+U228-'Departmental PL'!W376</f>
        <v>-1</v>
      </c>
      <c r="Z228" s="3344"/>
      <c r="AA228" s="3344"/>
      <c r="AC228" s="3228">
        <f t="shared" si="34"/>
        <v>1</v>
      </c>
      <c r="AD228" s="3228">
        <f t="shared" si="35"/>
        <v>1</v>
      </c>
      <c r="AF228" s="3233">
        <f t="shared" si="30"/>
        <v>0</v>
      </c>
      <c r="AG228" s="3233">
        <f t="shared" si="31"/>
        <v>0</v>
      </c>
      <c r="AH228" s="3223" t="b">
        <f t="shared" si="26"/>
        <v>1</v>
      </c>
      <c r="AI228" s="3259" t="s">
        <v>283</v>
      </c>
      <c r="AJ228" s="3259" t="s">
        <v>1281</v>
      </c>
      <c r="AK228" s="3259" t="s">
        <v>1231</v>
      </c>
      <c r="AL228" s="3244">
        <v>596</v>
      </c>
      <c r="AM228" s="3244">
        <v>627</v>
      </c>
      <c r="AN228" s="3244">
        <v>1658</v>
      </c>
      <c r="AO228" s="3244">
        <v>1883</v>
      </c>
      <c r="AP228" s="3244">
        <v>359984</v>
      </c>
      <c r="AQ228" s="3244">
        <v>384127</v>
      </c>
      <c r="AR228" s="3244">
        <v>151245</v>
      </c>
      <c r="AS228" s="3244">
        <v>163451</v>
      </c>
      <c r="AT228" s="3244">
        <v>123506</v>
      </c>
      <c r="AU228" s="3244">
        <v>113671</v>
      </c>
      <c r="AV228" s="3244">
        <v>27719</v>
      </c>
      <c r="AW228" s="3244">
        <v>49792</v>
      </c>
      <c r="AX228" s="3244">
        <v>28444</v>
      </c>
      <c r="AY228" s="3244">
        <v>27937</v>
      </c>
      <c r="AZ228" s="3244">
        <v>47916</v>
      </c>
      <c r="BA228" s="3244">
        <v>42722</v>
      </c>
      <c r="BB228" s="3244">
        <v>-48671</v>
      </c>
      <c r="BC228" s="3244">
        <v>-20774</v>
      </c>
      <c r="BE228" s="3223">
        <f t="shared" si="33"/>
        <v>222</v>
      </c>
      <c r="BF228" s="3223" t="b">
        <f t="shared" si="32"/>
        <v>1</v>
      </c>
      <c r="BG228" s="3209" t="s">
        <v>1231</v>
      </c>
      <c r="BH228" s="3269">
        <v>596</v>
      </c>
      <c r="BI228" s="3269">
        <v>627</v>
      </c>
      <c r="BJ228" s="3262">
        <v>1658</v>
      </c>
      <c r="BK228" s="3262">
        <v>1883</v>
      </c>
      <c r="BL228" s="3262">
        <v>359984</v>
      </c>
      <c r="BM228" s="3262">
        <v>384127</v>
      </c>
      <c r="BN228" s="3262">
        <v>151269</v>
      </c>
      <c r="BO228" s="3262">
        <v>163480</v>
      </c>
      <c r="BP228" s="3262">
        <v>123532</v>
      </c>
      <c r="BQ228" s="3262">
        <v>113696</v>
      </c>
      <c r="BR228" s="3262">
        <v>27737</v>
      </c>
      <c r="BS228" s="3262">
        <v>49784</v>
      </c>
      <c r="BT228" s="3262">
        <v>28439</v>
      </c>
      <c r="BU228" s="3262">
        <v>27882</v>
      </c>
      <c r="BV228" s="3262">
        <v>47965</v>
      </c>
      <c r="BW228" s="3262">
        <v>42692</v>
      </c>
      <c r="BX228" s="3262">
        <v>-48667</v>
      </c>
      <c r="BY228" s="3262">
        <v>-20790</v>
      </c>
    </row>
    <row r="229" spans="1:77" ht="15.2" customHeight="1" x14ac:dyDescent="0.2">
      <c r="A229" s="3254" t="s">
        <v>1237</v>
      </c>
      <c r="B229" s="3255" t="s">
        <v>283</v>
      </c>
      <c r="C229" s="3272" t="s">
        <v>1233</v>
      </c>
      <c r="D229" s="3256">
        <v>5504</v>
      </c>
      <c r="E229" s="3256">
        <v>4835</v>
      </c>
      <c r="F229" s="3256">
        <v>9660</v>
      </c>
      <c r="G229" s="3256">
        <v>8937</v>
      </c>
      <c r="H229" s="3256">
        <v>2832164</v>
      </c>
      <c r="I229" s="3256">
        <v>2424193</v>
      </c>
      <c r="J229" s="3256">
        <v>1003181</v>
      </c>
      <c r="K229" s="3256">
        <v>883029</v>
      </c>
      <c r="L229" s="3256">
        <v>514976</v>
      </c>
      <c r="M229" s="3256">
        <v>442382</v>
      </c>
      <c r="N229" s="3256">
        <v>488206</v>
      </c>
      <c r="O229" s="3257">
        <v>440647</v>
      </c>
      <c r="P229" s="3256">
        <v>191958</v>
      </c>
      <c r="Q229" s="3256">
        <v>155972</v>
      </c>
      <c r="R229" s="3256">
        <v>215481</v>
      </c>
      <c r="S229" s="3256">
        <v>197289</v>
      </c>
      <c r="T229" s="3256">
        <v>80767</v>
      </c>
      <c r="U229" s="3257">
        <v>87386</v>
      </c>
      <c r="V229" s="3209" t="s">
        <v>1233</v>
      </c>
      <c r="W229" s="3223" t="b">
        <f t="shared" si="29"/>
        <v>1</v>
      </c>
      <c r="X229" s="3258">
        <f>+T229-'Departmental PL'!V377</f>
        <v>1</v>
      </c>
      <c r="Y229" s="3258">
        <f>+U229-'Departmental PL'!W377</f>
        <v>0</v>
      </c>
      <c r="AC229" s="3228">
        <f t="shared" si="34"/>
        <v>-1</v>
      </c>
      <c r="AD229" s="3228">
        <f t="shared" si="35"/>
        <v>0</v>
      </c>
      <c r="AF229" s="3233">
        <f t="shared" si="30"/>
        <v>0</v>
      </c>
      <c r="AG229" s="3233">
        <f t="shared" si="31"/>
        <v>0</v>
      </c>
      <c r="AH229" s="3223" t="b">
        <f t="shared" si="26"/>
        <v>1</v>
      </c>
      <c r="AI229" s="3259" t="s">
        <v>283</v>
      </c>
      <c r="AJ229" s="3259" t="s">
        <v>1281</v>
      </c>
      <c r="AK229" s="3259" t="s">
        <v>1233</v>
      </c>
      <c r="AL229" s="3244">
        <v>3663</v>
      </c>
      <c r="AM229" s="3244">
        <v>3478</v>
      </c>
      <c r="AN229" s="3244">
        <v>6857</v>
      </c>
      <c r="AO229" s="3244">
        <v>6555</v>
      </c>
      <c r="AP229" s="3244">
        <v>1838769</v>
      </c>
      <c r="AQ229" s="3244">
        <v>1652978</v>
      </c>
      <c r="AR229" s="3244">
        <v>660096</v>
      </c>
      <c r="AS229" s="3244">
        <v>649967</v>
      </c>
      <c r="AT229" s="3244">
        <v>333762</v>
      </c>
      <c r="AU229" s="3244">
        <v>252739</v>
      </c>
      <c r="AV229" s="3244">
        <v>325912</v>
      </c>
      <c r="AW229" s="3244">
        <v>397118</v>
      </c>
      <c r="AX229" s="3244">
        <v>117888</v>
      </c>
      <c r="AY229" s="3244">
        <v>99759</v>
      </c>
      <c r="AZ229" s="3244">
        <v>146466</v>
      </c>
      <c r="BA229" s="3244">
        <v>114458</v>
      </c>
      <c r="BB229" s="3244">
        <v>61761</v>
      </c>
      <c r="BC229" s="3244">
        <v>182861</v>
      </c>
      <c r="BE229" s="3223">
        <f t="shared" si="33"/>
        <v>223</v>
      </c>
      <c r="BF229" s="3223" t="b">
        <f t="shared" si="32"/>
        <v>1</v>
      </c>
      <c r="BG229" s="3209" t="s">
        <v>1233</v>
      </c>
      <c r="BH229" s="3262">
        <v>3663</v>
      </c>
      <c r="BI229" s="3262">
        <v>3478</v>
      </c>
      <c r="BJ229" s="3262">
        <v>6857</v>
      </c>
      <c r="BK229" s="3262">
        <v>6555</v>
      </c>
      <c r="BL229" s="3262">
        <v>1838769</v>
      </c>
      <c r="BM229" s="3262">
        <v>1652978</v>
      </c>
      <c r="BN229" s="3262">
        <v>660050</v>
      </c>
      <c r="BO229" s="3262">
        <v>649895</v>
      </c>
      <c r="BP229" s="3262">
        <v>334102</v>
      </c>
      <c r="BQ229" s="3262">
        <v>252836</v>
      </c>
      <c r="BR229" s="3262">
        <v>325948</v>
      </c>
      <c r="BS229" s="3262">
        <v>397059</v>
      </c>
      <c r="BT229" s="3262">
        <v>118057</v>
      </c>
      <c r="BU229" s="3262">
        <v>99895</v>
      </c>
      <c r="BV229" s="3262">
        <v>146154</v>
      </c>
      <c r="BW229" s="3262">
        <v>114294</v>
      </c>
      <c r="BX229" s="3262">
        <v>61737</v>
      </c>
      <c r="BY229" s="3262">
        <v>182869</v>
      </c>
    </row>
    <row r="230" spans="1:77" ht="15.2" customHeight="1" x14ac:dyDescent="0.2">
      <c r="A230" s="3254" t="s">
        <v>1239</v>
      </c>
      <c r="B230" s="3255" t="s">
        <v>283</v>
      </c>
      <c r="C230" s="3272" t="s">
        <v>1235</v>
      </c>
      <c r="D230" s="3256">
        <v>1106</v>
      </c>
      <c r="E230" s="3256">
        <v>1268</v>
      </c>
      <c r="F230" s="3256">
        <v>5674</v>
      </c>
      <c r="G230" s="3256">
        <v>6599</v>
      </c>
      <c r="H230" s="3256">
        <v>3665444</v>
      </c>
      <c r="I230" s="3256">
        <v>4034838</v>
      </c>
      <c r="J230" s="3256">
        <v>1340754</v>
      </c>
      <c r="K230" s="3256">
        <v>1441583</v>
      </c>
      <c r="L230" s="3256">
        <v>1293594</v>
      </c>
      <c r="M230" s="3256">
        <v>1263456</v>
      </c>
      <c r="N230" s="3256">
        <v>47160</v>
      </c>
      <c r="O230" s="3257">
        <v>178127</v>
      </c>
      <c r="P230" s="3256">
        <v>288182</v>
      </c>
      <c r="Q230" s="3256">
        <v>297206</v>
      </c>
      <c r="R230" s="3256">
        <v>321582</v>
      </c>
      <c r="S230" s="3256">
        <v>340229</v>
      </c>
      <c r="T230" s="3257">
        <v>-562604</v>
      </c>
      <c r="U230" s="3257">
        <v>-459308</v>
      </c>
      <c r="V230" s="3209" t="s">
        <v>1235</v>
      </c>
      <c r="W230" s="3223" t="b">
        <f t="shared" si="29"/>
        <v>1</v>
      </c>
      <c r="X230" s="3258">
        <f>+T230-'Departmental PL'!V378</f>
        <v>0</v>
      </c>
      <c r="Y230" s="3258">
        <f>+U230-'Departmental PL'!W378</f>
        <v>0</v>
      </c>
      <c r="AC230" s="3228">
        <f t="shared" si="34"/>
        <v>0</v>
      </c>
      <c r="AD230" s="3228">
        <f t="shared" si="35"/>
        <v>0</v>
      </c>
      <c r="AF230" s="3233">
        <f t="shared" si="30"/>
        <v>0</v>
      </c>
      <c r="AG230" s="3233">
        <f t="shared" si="31"/>
        <v>0</v>
      </c>
      <c r="AH230" s="3223" t="b">
        <f t="shared" si="26"/>
        <v>1</v>
      </c>
      <c r="AI230" s="3259" t="s">
        <v>283</v>
      </c>
      <c r="AJ230" s="3259" t="s">
        <v>1281</v>
      </c>
      <c r="AK230" s="3259" t="s">
        <v>1235</v>
      </c>
      <c r="AL230" s="3244">
        <v>994</v>
      </c>
      <c r="AM230" s="3244">
        <v>989</v>
      </c>
      <c r="AN230" s="3244">
        <v>5197</v>
      </c>
      <c r="AO230" s="3244">
        <v>4999</v>
      </c>
      <c r="AP230" s="3244">
        <v>3149785</v>
      </c>
      <c r="AQ230" s="3244">
        <v>2859936</v>
      </c>
      <c r="AR230" s="3244">
        <v>1105092</v>
      </c>
      <c r="AS230" s="3244">
        <v>1037139</v>
      </c>
      <c r="AT230" s="3244">
        <v>986867</v>
      </c>
      <c r="AU230" s="3244">
        <v>949638</v>
      </c>
      <c r="AV230" s="3244">
        <v>118179</v>
      </c>
      <c r="AW230" s="3244">
        <v>87519</v>
      </c>
      <c r="AX230" s="3244">
        <v>231469</v>
      </c>
      <c r="AY230" s="3244">
        <v>211008</v>
      </c>
      <c r="AZ230" s="3244">
        <v>256472</v>
      </c>
      <c r="BA230" s="3244">
        <v>215751</v>
      </c>
      <c r="BB230" s="3244">
        <v>-369761</v>
      </c>
      <c r="BC230" s="3244">
        <v>-339257</v>
      </c>
      <c r="BE230" s="3223">
        <f t="shared" si="33"/>
        <v>224</v>
      </c>
      <c r="BF230" s="3223" t="b">
        <f t="shared" si="32"/>
        <v>1</v>
      </c>
      <c r="BG230" s="3209" t="s">
        <v>1235</v>
      </c>
      <c r="BH230" s="3269">
        <v>994</v>
      </c>
      <c r="BI230" s="3269">
        <v>989</v>
      </c>
      <c r="BJ230" s="3262">
        <v>5197</v>
      </c>
      <c r="BK230" s="3262">
        <v>4999</v>
      </c>
      <c r="BL230" s="3262">
        <v>3149785</v>
      </c>
      <c r="BM230" s="3262">
        <v>2859936</v>
      </c>
      <c r="BN230" s="3262">
        <v>1105059</v>
      </c>
      <c r="BO230" s="3262">
        <v>1037132</v>
      </c>
      <c r="BP230" s="3262">
        <v>986864</v>
      </c>
      <c r="BQ230" s="3262">
        <v>949611</v>
      </c>
      <c r="BR230" s="3262">
        <v>118196</v>
      </c>
      <c r="BS230" s="3262">
        <v>87521</v>
      </c>
      <c r="BT230" s="3262">
        <v>231502</v>
      </c>
      <c r="BU230" s="3262">
        <v>211065</v>
      </c>
      <c r="BV230" s="3262">
        <v>256503</v>
      </c>
      <c r="BW230" s="3262">
        <v>215711</v>
      </c>
      <c r="BX230" s="3262">
        <v>-369809</v>
      </c>
      <c r="BY230" s="3262">
        <v>-339255</v>
      </c>
    </row>
    <row r="231" spans="1:77" ht="15.2" customHeight="1" x14ac:dyDescent="0.2">
      <c r="A231" s="3254" t="s">
        <v>1243</v>
      </c>
      <c r="B231" s="3255" t="s">
        <v>283</v>
      </c>
      <c r="C231" s="3272" t="s">
        <v>1237</v>
      </c>
      <c r="D231" s="3256">
        <v>628</v>
      </c>
      <c r="E231" s="3256">
        <v>599</v>
      </c>
      <c r="F231" s="3256">
        <v>5086</v>
      </c>
      <c r="G231" s="3256">
        <v>4906</v>
      </c>
      <c r="H231" s="3256">
        <v>3983368</v>
      </c>
      <c r="I231" s="3256">
        <v>3630772</v>
      </c>
      <c r="J231" s="3256">
        <v>1876038</v>
      </c>
      <c r="K231" s="3256">
        <v>1584218</v>
      </c>
      <c r="L231" s="3256">
        <v>1354789</v>
      </c>
      <c r="M231" s="3256">
        <v>1341772</v>
      </c>
      <c r="N231" s="3256">
        <v>521249</v>
      </c>
      <c r="O231" s="3257">
        <v>242446</v>
      </c>
      <c r="P231" s="3256">
        <v>320507</v>
      </c>
      <c r="Q231" s="3256">
        <v>292215</v>
      </c>
      <c r="R231" s="3256">
        <v>741766</v>
      </c>
      <c r="S231" s="3256">
        <v>705934</v>
      </c>
      <c r="T231" s="3257">
        <v>-541024</v>
      </c>
      <c r="U231" s="3257">
        <v>-755703</v>
      </c>
      <c r="V231" s="3209" t="s">
        <v>1237</v>
      </c>
      <c r="W231" s="3223" t="b">
        <f t="shared" si="29"/>
        <v>1</v>
      </c>
      <c r="X231" s="3258">
        <f>+T231-'Departmental PL'!V379</f>
        <v>0</v>
      </c>
      <c r="Y231" s="3258">
        <f>+U231-'Departmental PL'!W379</f>
        <v>0</v>
      </c>
      <c r="AC231" s="3228">
        <f t="shared" si="34"/>
        <v>0</v>
      </c>
      <c r="AD231" s="3228">
        <f t="shared" si="35"/>
        <v>0</v>
      </c>
      <c r="AF231" s="3233">
        <f t="shared" si="30"/>
        <v>0</v>
      </c>
      <c r="AG231" s="3233">
        <f t="shared" si="31"/>
        <v>0</v>
      </c>
      <c r="AH231" s="3223" t="b">
        <f t="shared" si="26"/>
        <v>1</v>
      </c>
      <c r="AI231" s="3259" t="s">
        <v>283</v>
      </c>
      <c r="AJ231" s="3259" t="s">
        <v>1281</v>
      </c>
      <c r="AK231" s="3259" t="s">
        <v>1237</v>
      </c>
      <c r="AL231" s="3244">
        <v>429</v>
      </c>
      <c r="AM231" s="3244">
        <v>471</v>
      </c>
      <c r="AN231" s="3244">
        <v>3543</v>
      </c>
      <c r="AO231" s="3244">
        <v>3704</v>
      </c>
      <c r="AP231" s="3244">
        <v>2596735</v>
      </c>
      <c r="AQ231" s="3244">
        <v>2497435</v>
      </c>
      <c r="AR231" s="3244">
        <v>1135456</v>
      </c>
      <c r="AS231" s="3244">
        <v>1062231</v>
      </c>
      <c r="AT231" s="3244">
        <v>993359</v>
      </c>
      <c r="AU231" s="3244">
        <v>915054</v>
      </c>
      <c r="AV231" s="3244">
        <v>142100</v>
      </c>
      <c r="AW231" s="3244">
        <v>147183</v>
      </c>
      <c r="AX231" s="3244">
        <v>210812</v>
      </c>
      <c r="AY231" s="3244">
        <v>195578</v>
      </c>
      <c r="AZ231" s="3244">
        <v>512967</v>
      </c>
      <c r="BA231" s="3244">
        <v>451107</v>
      </c>
      <c r="BB231" s="3244">
        <v>-581683</v>
      </c>
      <c r="BC231" s="3244">
        <v>-499491</v>
      </c>
      <c r="BE231" s="3223">
        <f t="shared" si="33"/>
        <v>225</v>
      </c>
      <c r="BF231" s="3223" t="b">
        <f t="shared" si="32"/>
        <v>1</v>
      </c>
      <c r="BG231" s="3209" t="s">
        <v>1237</v>
      </c>
      <c r="BH231" s="3269">
        <v>429</v>
      </c>
      <c r="BI231" s="3269">
        <v>471</v>
      </c>
      <c r="BJ231" s="3262">
        <v>3543</v>
      </c>
      <c r="BK231" s="3262">
        <v>3704</v>
      </c>
      <c r="BL231" s="3262">
        <v>2596735</v>
      </c>
      <c r="BM231" s="3262">
        <v>2497435</v>
      </c>
      <c r="BN231" s="3262">
        <v>1135453</v>
      </c>
      <c r="BO231" s="3262">
        <v>1062225</v>
      </c>
      <c r="BP231" s="3262">
        <v>993347</v>
      </c>
      <c r="BQ231" s="3262">
        <v>915045</v>
      </c>
      <c r="BR231" s="3262">
        <v>142105</v>
      </c>
      <c r="BS231" s="3262">
        <v>147180</v>
      </c>
      <c r="BT231" s="3262">
        <v>210816</v>
      </c>
      <c r="BU231" s="3262">
        <v>195577</v>
      </c>
      <c r="BV231" s="3262">
        <v>512957</v>
      </c>
      <c r="BW231" s="3262">
        <v>451092</v>
      </c>
      <c r="BX231" s="3262">
        <v>-581667</v>
      </c>
      <c r="BY231" s="3262">
        <v>-499488</v>
      </c>
    </row>
    <row r="232" spans="1:77" ht="15.2" customHeight="1" x14ac:dyDescent="0.2">
      <c r="A232" s="3254" t="s">
        <v>1245</v>
      </c>
      <c r="B232" s="3255" t="s">
        <v>283</v>
      </c>
      <c r="C232" s="3272" t="s">
        <v>1239</v>
      </c>
      <c r="D232" s="3256">
        <v>724</v>
      </c>
      <c r="E232" s="3256">
        <v>743</v>
      </c>
      <c r="F232" s="3256">
        <v>787</v>
      </c>
      <c r="G232" s="3256">
        <v>744</v>
      </c>
      <c r="H232" s="3256">
        <v>487330</v>
      </c>
      <c r="I232" s="3256">
        <v>464064</v>
      </c>
      <c r="J232" s="3256">
        <v>204515</v>
      </c>
      <c r="K232" s="3256">
        <v>204110</v>
      </c>
      <c r="L232" s="3256">
        <v>344643</v>
      </c>
      <c r="M232" s="3256">
        <v>264153</v>
      </c>
      <c r="N232" s="3257">
        <v>-140128</v>
      </c>
      <c r="O232" s="3257">
        <v>-60044</v>
      </c>
      <c r="P232" s="3256">
        <v>59625</v>
      </c>
      <c r="Q232" s="3256">
        <v>52502</v>
      </c>
      <c r="R232" s="3256">
        <v>134453</v>
      </c>
      <c r="S232" s="3256">
        <v>131988</v>
      </c>
      <c r="T232" s="3257">
        <v>-334206</v>
      </c>
      <c r="U232" s="3257">
        <v>-244535</v>
      </c>
      <c r="V232" s="3209" t="s">
        <v>1239</v>
      </c>
      <c r="W232" s="3223" t="b">
        <f t="shared" si="29"/>
        <v>1</v>
      </c>
      <c r="X232" s="3258">
        <f>+T232-'Departmental PL'!V380</f>
        <v>0</v>
      </c>
      <c r="Y232" s="3258">
        <f>+U232-'Departmental PL'!W380</f>
        <v>-2</v>
      </c>
      <c r="AC232" s="3228">
        <f t="shared" si="34"/>
        <v>0</v>
      </c>
      <c r="AD232" s="3228">
        <f t="shared" si="35"/>
        <v>1</v>
      </c>
      <c r="AF232" s="3233">
        <f t="shared" si="30"/>
        <v>0</v>
      </c>
      <c r="AG232" s="3233">
        <f t="shared" si="31"/>
        <v>1</v>
      </c>
      <c r="AH232" s="3223" t="b">
        <f t="shared" si="26"/>
        <v>1</v>
      </c>
      <c r="AI232" s="3259" t="s">
        <v>283</v>
      </c>
      <c r="AJ232" s="3259" t="s">
        <v>1281</v>
      </c>
      <c r="AK232" s="3259" t="s">
        <v>1239</v>
      </c>
      <c r="AL232" s="3244">
        <v>563</v>
      </c>
      <c r="AM232" s="3244">
        <v>88</v>
      </c>
      <c r="AN232" s="3244">
        <v>563</v>
      </c>
      <c r="AO232" s="3244">
        <v>239</v>
      </c>
      <c r="AP232" s="3244">
        <v>348224</v>
      </c>
      <c r="AQ232" s="3244">
        <v>136032</v>
      </c>
      <c r="AR232" s="3244">
        <v>155416</v>
      </c>
      <c r="AS232" s="3244">
        <v>60960</v>
      </c>
      <c r="AT232" s="3244">
        <v>187480</v>
      </c>
      <c r="AU232" s="3244">
        <v>72899</v>
      </c>
      <c r="AV232" s="3244">
        <v>-32106</v>
      </c>
      <c r="AW232" s="3244">
        <v>-11946</v>
      </c>
      <c r="AX232" s="3244">
        <v>38848</v>
      </c>
      <c r="AY232" s="3244">
        <v>14721</v>
      </c>
      <c r="AZ232" s="3244">
        <v>97963</v>
      </c>
      <c r="BA232" s="3244">
        <v>44384</v>
      </c>
      <c r="BB232" s="3244">
        <v>-169436</v>
      </c>
      <c r="BC232" s="3244">
        <v>-71036</v>
      </c>
      <c r="BE232" s="3223">
        <f t="shared" si="33"/>
        <v>226</v>
      </c>
      <c r="BF232" s="3223" t="b">
        <f t="shared" si="32"/>
        <v>1</v>
      </c>
      <c r="BG232" s="3209" t="s">
        <v>1239</v>
      </c>
      <c r="BH232" s="3269">
        <v>563</v>
      </c>
      <c r="BI232" s="3269">
        <v>88</v>
      </c>
      <c r="BJ232" s="3269">
        <v>563</v>
      </c>
      <c r="BK232" s="3269">
        <v>239</v>
      </c>
      <c r="BL232" s="3262">
        <v>348224</v>
      </c>
      <c r="BM232" s="3262">
        <v>136032</v>
      </c>
      <c r="BN232" s="3262">
        <v>155510</v>
      </c>
      <c r="BO232" s="3262">
        <v>60956</v>
      </c>
      <c r="BP232" s="3262">
        <v>187614</v>
      </c>
      <c r="BQ232" s="3262">
        <v>72912</v>
      </c>
      <c r="BR232" s="3262">
        <v>-32103</v>
      </c>
      <c r="BS232" s="3262">
        <v>-11956</v>
      </c>
      <c r="BT232" s="3262">
        <v>39050</v>
      </c>
      <c r="BU232" s="3262">
        <v>14709</v>
      </c>
      <c r="BV232" s="3262">
        <v>98173</v>
      </c>
      <c r="BW232" s="3262">
        <v>44370</v>
      </c>
      <c r="BX232" s="3262">
        <v>-169326</v>
      </c>
      <c r="BY232" s="3262">
        <v>-71035</v>
      </c>
    </row>
    <row r="233" spans="1:77" ht="15.2" customHeight="1" x14ac:dyDescent="0.2">
      <c r="A233" s="3254" t="s">
        <v>1247</v>
      </c>
      <c r="B233" s="3255" t="s">
        <v>283</v>
      </c>
      <c r="C233" s="3272" t="s">
        <v>1243</v>
      </c>
      <c r="D233" s="3256">
        <v>4684</v>
      </c>
      <c r="E233" s="3256">
        <v>3741</v>
      </c>
      <c r="F233" s="3256">
        <v>23676</v>
      </c>
      <c r="G233" s="3256">
        <v>18592</v>
      </c>
      <c r="H233" s="3256">
        <v>3703947</v>
      </c>
      <c r="I233" s="3256">
        <v>2798975</v>
      </c>
      <c r="J233" s="3256">
        <v>1583642</v>
      </c>
      <c r="K233" s="3256">
        <v>1327193</v>
      </c>
      <c r="L233" s="3256">
        <v>1357731</v>
      </c>
      <c r="M233" s="3256">
        <v>1098529</v>
      </c>
      <c r="N233" s="3256">
        <v>225911</v>
      </c>
      <c r="O233" s="3257">
        <v>228663</v>
      </c>
      <c r="P233" s="3256">
        <v>377117</v>
      </c>
      <c r="Q233" s="3256">
        <v>297097</v>
      </c>
      <c r="R233" s="3256">
        <v>663922</v>
      </c>
      <c r="S233" s="3256">
        <v>572402</v>
      </c>
      <c r="T233" s="3257">
        <v>-815128</v>
      </c>
      <c r="U233" s="3257">
        <v>-640836</v>
      </c>
      <c r="V233" s="3209" t="s">
        <v>1243</v>
      </c>
      <c r="W233" s="3223" t="b">
        <f t="shared" si="29"/>
        <v>1</v>
      </c>
      <c r="X233" s="3258">
        <f>+T233-'Departmental PL'!V381</f>
        <v>0</v>
      </c>
      <c r="Y233" s="3258">
        <f>+U233-'Departmental PL'!W381</f>
        <v>-1</v>
      </c>
      <c r="AC233" s="3228">
        <f t="shared" si="34"/>
        <v>0</v>
      </c>
      <c r="AD233" s="3228">
        <f t="shared" si="35"/>
        <v>1</v>
      </c>
      <c r="AF233" s="3233">
        <f t="shared" si="30"/>
        <v>0</v>
      </c>
      <c r="AG233" s="3233">
        <f t="shared" si="31"/>
        <v>0</v>
      </c>
      <c r="AH233" s="3223" t="b">
        <f t="shared" si="26"/>
        <v>1</v>
      </c>
      <c r="AI233" s="3259" t="s">
        <v>283</v>
      </c>
      <c r="AJ233" s="3259" t="s">
        <v>1281</v>
      </c>
      <c r="AK233" s="3259" t="s">
        <v>1243</v>
      </c>
      <c r="AL233" s="3244">
        <v>2569</v>
      </c>
      <c r="AM233" s="3244">
        <v>2564</v>
      </c>
      <c r="AN233" s="3244">
        <v>12968</v>
      </c>
      <c r="AO233" s="3244">
        <v>14444</v>
      </c>
      <c r="AP233" s="3244">
        <v>1905439</v>
      </c>
      <c r="AQ233" s="3244">
        <v>1970403</v>
      </c>
      <c r="AR233" s="3244">
        <v>789210</v>
      </c>
      <c r="AS233" s="3244">
        <v>814435</v>
      </c>
      <c r="AT233" s="3244">
        <v>808011</v>
      </c>
      <c r="AU233" s="3244">
        <v>776586</v>
      </c>
      <c r="AV233" s="3244">
        <v>-18927</v>
      </c>
      <c r="AW233" s="3244">
        <v>37707</v>
      </c>
      <c r="AX233" s="3244">
        <v>211251</v>
      </c>
      <c r="AY233" s="3244">
        <v>203038</v>
      </c>
      <c r="AZ233" s="3244">
        <v>412065</v>
      </c>
      <c r="BA233" s="3244">
        <v>371304</v>
      </c>
      <c r="BB233" s="3244">
        <v>-642147</v>
      </c>
      <c r="BC233" s="3244">
        <v>-536623</v>
      </c>
      <c r="BE233" s="3223">
        <f t="shared" si="33"/>
        <v>227</v>
      </c>
      <c r="BF233" s="3223" t="b">
        <f t="shared" si="32"/>
        <v>1</v>
      </c>
      <c r="BG233" s="3209" t="s">
        <v>1243</v>
      </c>
      <c r="BH233" s="3262">
        <v>2569</v>
      </c>
      <c r="BI233" s="3262">
        <v>2564</v>
      </c>
      <c r="BJ233" s="3262">
        <v>12968</v>
      </c>
      <c r="BK233" s="3262">
        <v>14444</v>
      </c>
      <c r="BL233" s="3262">
        <v>1905439</v>
      </c>
      <c r="BM233" s="3262">
        <v>1970403</v>
      </c>
      <c r="BN233" s="3262">
        <v>789165</v>
      </c>
      <c r="BO233" s="3262">
        <v>814404</v>
      </c>
      <c r="BP233" s="3262">
        <v>808091</v>
      </c>
      <c r="BQ233" s="3262">
        <v>776721</v>
      </c>
      <c r="BR233" s="3262">
        <v>-18926</v>
      </c>
      <c r="BS233" s="3262">
        <v>37684</v>
      </c>
      <c r="BT233" s="3262">
        <v>211238</v>
      </c>
      <c r="BU233" s="3262">
        <v>202867</v>
      </c>
      <c r="BV233" s="3262">
        <v>411954</v>
      </c>
      <c r="BW233" s="3262">
        <v>371452</v>
      </c>
      <c r="BX233" s="3262">
        <v>-642118</v>
      </c>
      <c r="BY233" s="3262">
        <v>-536636</v>
      </c>
    </row>
    <row r="234" spans="1:77" ht="15.2" customHeight="1" x14ac:dyDescent="0.2">
      <c r="A234" s="3254">
        <v>7420</v>
      </c>
      <c r="B234" s="3255" t="s">
        <v>283</v>
      </c>
      <c r="C234" s="3272" t="s">
        <v>1245</v>
      </c>
      <c r="D234" s="3256">
        <v>19194</v>
      </c>
      <c r="E234" s="3256">
        <v>18986</v>
      </c>
      <c r="F234" s="3256">
        <v>2464037</v>
      </c>
      <c r="G234" s="3256">
        <v>2519280</v>
      </c>
      <c r="H234" s="3256">
        <v>11215188</v>
      </c>
      <c r="I234" s="3256">
        <v>10407398</v>
      </c>
      <c r="J234" s="3256">
        <v>2458416</v>
      </c>
      <c r="K234" s="3256">
        <v>2304718</v>
      </c>
      <c r="L234" s="3256">
        <v>2093065</v>
      </c>
      <c r="M234" s="3256">
        <v>1609008</v>
      </c>
      <c r="N234" s="3256">
        <v>365350</v>
      </c>
      <c r="O234" s="3257">
        <v>695710</v>
      </c>
      <c r="P234" s="3256">
        <v>787267</v>
      </c>
      <c r="Q234" s="3256">
        <v>660881</v>
      </c>
      <c r="R234" s="3256">
        <v>1198657</v>
      </c>
      <c r="S234" s="3256">
        <v>988634</v>
      </c>
      <c r="T234" s="3257">
        <v>-1620574</v>
      </c>
      <c r="U234" s="3257">
        <v>-953805</v>
      </c>
      <c r="V234" s="3209" t="s">
        <v>1245</v>
      </c>
      <c r="W234" s="3223" t="b">
        <f t="shared" si="29"/>
        <v>1</v>
      </c>
      <c r="X234" s="3258">
        <f>+T234-'Departmental PL'!V382</f>
        <v>-1</v>
      </c>
      <c r="Y234" s="3258">
        <f>+U234-'Departmental PL'!W382</f>
        <v>0</v>
      </c>
      <c r="AC234" s="3228">
        <f t="shared" si="34"/>
        <v>1</v>
      </c>
      <c r="AD234" s="3228">
        <f t="shared" si="35"/>
        <v>0</v>
      </c>
      <c r="AF234" s="3233">
        <f t="shared" si="30"/>
        <v>0</v>
      </c>
      <c r="AG234" s="3233">
        <f t="shared" si="31"/>
        <v>0</v>
      </c>
      <c r="AH234" s="3223" t="b">
        <f t="shared" si="26"/>
        <v>1</v>
      </c>
      <c r="AI234" s="3259" t="s">
        <v>283</v>
      </c>
      <c r="AJ234" s="3259" t="s">
        <v>1281</v>
      </c>
      <c r="AK234" s="3259" t="s">
        <v>1245</v>
      </c>
      <c r="AL234" s="3244">
        <v>14408</v>
      </c>
      <c r="AM234" s="3244">
        <v>13881</v>
      </c>
      <c r="AN234" s="3244">
        <v>1920862</v>
      </c>
      <c r="AO234" s="3244">
        <v>1939625</v>
      </c>
      <c r="AP234" s="3244">
        <v>7765802</v>
      </c>
      <c r="AQ234" s="3244">
        <v>7120325</v>
      </c>
      <c r="AR234" s="3244">
        <v>1639388</v>
      </c>
      <c r="AS234" s="3244">
        <v>1612434</v>
      </c>
      <c r="AT234" s="3244">
        <v>1223342</v>
      </c>
      <c r="AU234" s="3244">
        <v>1142840</v>
      </c>
      <c r="AV234" s="3244">
        <v>416086</v>
      </c>
      <c r="AW234" s="3244">
        <v>469622</v>
      </c>
      <c r="AX234" s="3244">
        <v>494719</v>
      </c>
      <c r="AY234" s="3244">
        <v>447488</v>
      </c>
      <c r="AZ234" s="3244">
        <v>729627</v>
      </c>
      <c r="BA234" s="3244">
        <v>636995</v>
      </c>
      <c r="BB234" s="3244">
        <v>-808692</v>
      </c>
      <c r="BC234" s="3244">
        <v>-614905</v>
      </c>
      <c r="BE234" s="3223">
        <f t="shared" si="33"/>
        <v>228</v>
      </c>
      <c r="BF234" s="3223" t="b">
        <f t="shared" si="32"/>
        <v>1</v>
      </c>
      <c r="BG234" s="3209" t="s">
        <v>1245</v>
      </c>
      <c r="BH234" s="3262">
        <v>14408</v>
      </c>
      <c r="BI234" s="3262">
        <v>13881</v>
      </c>
      <c r="BJ234" s="3262">
        <v>1920862</v>
      </c>
      <c r="BK234" s="3262">
        <v>1939625</v>
      </c>
      <c r="BL234" s="3262">
        <v>7765373</v>
      </c>
      <c r="BM234" s="3262">
        <v>7118155</v>
      </c>
      <c r="BN234" s="3262">
        <v>1639538</v>
      </c>
      <c r="BO234" s="3262">
        <v>1612500</v>
      </c>
      <c r="BP234" s="3262">
        <v>1223340</v>
      </c>
      <c r="BQ234" s="3262">
        <v>1143010</v>
      </c>
      <c r="BR234" s="3262">
        <v>416199</v>
      </c>
      <c r="BS234" s="3262">
        <v>469490</v>
      </c>
      <c r="BT234" s="3262">
        <v>495067</v>
      </c>
      <c r="BU234" s="3262">
        <v>447327</v>
      </c>
      <c r="BV234" s="3262">
        <v>729704</v>
      </c>
      <c r="BW234" s="3262">
        <v>636987</v>
      </c>
      <c r="BX234" s="3262">
        <v>-808572</v>
      </c>
      <c r="BY234" s="3262">
        <v>-614824</v>
      </c>
    </row>
    <row r="235" spans="1:77" ht="15.2" customHeight="1" x14ac:dyDescent="0.2">
      <c r="A235" s="3254" t="s">
        <v>1251</v>
      </c>
      <c r="B235" s="3255" t="s">
        <v>283</v>
      </c>
      <c r="C235" s="3272" t="s">
        <v>1247</v>
      </c>
      <c r="D235" s="3256">
        <v>11787</v>
      </c>
      <c r="E235" s="3256">
        <v>12211</v>
      </c>
      <c r="F235" s="3256">
        <v>99603</v>
      </c>
      <c r="G235" s="3256">
        <v>110715</v>
      </c>
      <c r="H235" s="3256">
        <v>6606569</v>
      </c>
      <c r="I235" s="3256">
        <v>6701522</v>
      </c>
      <c r="J235" s="3256">
        <v>2257872</v>
      </c>
      <c r="K235" s="3256">
        <v>2359095</v>
      </c>
      <c r="L235" s="3256">
        <v>2671683</v>
      </c>
      <c r="M235" s="3256">
        <v>2715592</v>
      </c>
      <c r="N235" s="3257">
        <v>-413811</v>
      </c>
      <c r="O235" s="3257">
        <v>-356497</v>
      </c>
      <c r="P235" s="3256">
        <v>840912</v>
      </c>
      <c r="Q235" s="3256">
        <v>813312</v>
      </c>
      <c r="R235" s="3256">
        <v>652016</v>
      </c>
      <c r="S235" s="3256">
        <v>705145</v>
      </c>
      <c r="T235" s="3257">
        <v>-1906739</v>
      </c>
      <c r="U235" s="3257">
        <v>-1874954</v>
      </c>
      <c r="V235" s="3209" t="s">
        <v>1247</v>
      </c>
      <c r="W235" s="3223" t="b">
        <f t="shared" si="29"/>
        <v>1</v>
      </c>
      <c r="X235" s="3258">
        <f>+T235-'Departmental PL'!V383</f>
        <v>0</v>
      </c>
      <c r="Y235" s="3258">
        <f>+U235-'Departmental PL'!W383</f>
        <v>0</v>
      </c>
      <c r="AC235" s="3228">
        <f t="shared" si="34"/>
        <v>0</v>
      </c>
      <c r="AD235" s="3228">
        <f t="shared" si="35"/>
        <v>0</v>
      </c>
      <c r="AF235" s="3233">
        <f t="shared" si="30"/>
        <v>0</v>
      </c>
      <c r="AG235" s="3233">
        <f t="shared" si="31"/>
        <v>0</v>
      </c>
      <c r="AH235" s="3223" t="b">
        <f t="shared" si="26"/>
        <v>1</v>
      </c>
      <c r="AI235" s="3259" t="s">
        <v>283</v>
      </c>
      <c r="AJ235" s="3259" t="s">
        <v>1281</v>
      </c>
      <c r="AK235" s="3259" t="s">
        <v>1247</v>
      </c>
      <c r="AL235" s="3244">
        <v>9055</v>
      </c>
      <c r="AM235" s="3244">
        <v>7991</v>
      </c>
      <c r="AN235" s="3244">
        <v>83913</v>
      </c>
      <c r="AO235" s="3244">
        <v>82344</v>
      </c>
      <c r="AP235" s="3244">
        <v>4912334</v>
      </c>
      <c r="AQ235" s="3244">
        <v>4494001</v>
      </c>
      <c r="AR235" s="3244">
        <v>1757218</v>
      </c>
      <c r="AS235" s="3244">
        <v>1715524</v>
      </c>
      <c r="AT235" s="3244">
        <v>2077014</v>
      </c>
      <c r="AU235" s="3244">
        <v>1845502</v>
      </c>
      <c r="AV235" s="3244">
        <v>-319732</v>
      </c>
      <c r="AW235" s="3244">
        <v>-130141</v>
      </c>
      <c r="AX235" s="3244">
        <v>624364</v>
      </c>
      <c r="AY235" s="3244">
        <v>558057</v>
      </c>
      <c r="AZ235" s="3244">
        <v>529214</v>
      </c>
      <c r="BA235" s="3244">
        <v>438147</v>
      </c>
      <c r="BB235" s="3244">
        <v>-1472915</v>
      </c>
      <c r="BC235" s="3244">
        <v>-1125773</v>
      </c>
      <c r="BE235" s="3223">
        <f t="shared" si="33"/>
        <v>229</v>
      </c>
      <c r="BF235" s="3223" t="b">
        <f t="shared" si="32"/>
        <v>1</v>
      </c>
      <c r="BG235" s="3209" t="s">
        <v>1247</v>
      </c>
      <c r="BH235" s="3262">
        <v>9055</v>
      </c>
      <c r="BI235" s="3262">
        <v>7991</v>
      </c>
      <c r="BJ235" s="3262">
        <v>83913</v>
      </c>
      <c r="BK235" s="3262">
        <v>82344</v>
      </c>
      <c r="BL235" s="3262">
        <v>4912318</v>
      </c>
      <c r="BM235" s="3262">
        <v>4493949</v>
      </c>
      <c r="BN235" s="3262">
        <v>1757254</v>
      </c>
      <c r="BO235" s="3262">
        <v>1715616</v>
      </c>
      <c r="BP235" s="3262">
        <v>2076861</v>
      </c>
      <c r="BQ235" s="3262">
        <v>1845715</v>
      </c>
      <c r="BR235" s="3262">
        <v>-319607</v>
      </c>
      <c r="BS235" s="3262">
        <v>-130099</v>
      </c>
      <c r="BT235" s="3262">
        <v>624581</v>
      </c>
      <c r="BU235" s="3262">
        <v>558135</v>
      </c>
      <c r="BV235" s="3262">
        <v>528783</v>
      </c>
      <c r="BW235" s="3262">
        <v>437436</v>
      </c>
      <c r="BX235" s="3262">
        <v>-1472970</v>
      </c>
      <c r="BY235" s="3262">
        <v>-1125670</v>
      </c>
    </row>
    <row r="236" spans="1:77" ht="15.2" customHeight="1" x14ac:dyDescent="0.2">
      <c r="A236" s="3254" t="s">
        <v>1261</v>
      </c>
      <c r="B236" s="3345" t="s">
        <v>1801</v>
      </c>
      <c r="C236" s="3204" t="s">
        <v>1565</v>
      </c>
      <c r="D236" s="3328"/>
      <c r="E236" s="3328"/>
      <c r="F236" s="3328"/>
      <c r="G236" s="3328"/>
      <c r="H236" s="3328"/>
      <c r="I236" s="3328"/>
      <c r="J236" s="3328"/>
      <c r="K236" s="3328"/>
      <c r="L236" s="3328"/>
      <c r="M236" s="3328"/>
      <c r="N236" s="3329"/>
      <c r="O236" s="3329"/>
      <c r="P236" s="3328"/>
      <c r="Q236" s="3328"/>
      <c r="R236" s="3328"/>
      <c r="S236" s="3328"/>
      <c r="T236" s="3329"/>
      <c r="U236" s="3329"/>
      <c r="V236" s="3218" t="s">
        <v>1565</v>
      </c>
      <c r="W236" s="3223" t="b">
        <f t="shared" si="29"/>
        <v>1</v>
      </c>
      <c r="X236" s="3258">
        <f>+T236-'Departmental PL'!V384</f>
        <v>0</v>
      </c>
      <c r="Y236" s="3258">
        <f>+U236-'Departmental PL'!W384</f>
        <v>0</v>
      </c>
      <c r="AC236" s="3228">
        <f t="shared" si="34"/>
        <v>0</v>
      </c>
      <c r="AD236" s="3228">
        <f t="shared" si="35"/>
        <v>0</v>
      </c>
      <c r="AF236" s="3233">
        <f t="shared" si="30"/>
        <v>0</v>
      </c>
      <c r="AG236" s="3233">
        <f t="shared" si="31"/>
        <v>0</v>
      </c>
      <c r="AH236" s="3223" t="b">
        <f t="shared" si="26"/>
        <v>0</v>
      </c>
      <c r="AI236" s="3259"/>
      <c r="AJ236" s="3259"/>
      <c r="AK236" s="3227">
        <v>7420</v>
      </c>
      <c r="BE236" s="3223">
        <f t="shared" si="33"/>
        <v>230</v>
      </c>
      <c r="BF236" s="3223" t="b">
        <f t="shared" si="32"/>
        <v>0</v>
      </c>
      <c r="BG236" s="3213">
        <v>7420</v>
      </c>
      <c r="BH236" s="3262"/>
      <c r="BI236" s="3262"/>
      <c r="BJ236" s="3262"/>
      <c r="BK236" s="3262"/>
      <c r="BL236" s="3262"/>
      <c r="BM236" s="3262"/>
      <c r="BN236" s="3262"/>
      <c r="BO236" s="3262"/>
      <c r="BP236" s="3262"/>
      <c r="BQ236" s="3262"/>
      <c r="BR236" s="3262"/>
      <c r="BS236" s="3262"/>
      <c r="BT236" s="3262"/>
      <c r="BU236" s="3262"/>
      <c r="BV236" s="3262"/>
      <c r="BW236" s="3262"/>
      <c r="BX236" s="3262"/>
      <c r="BY236" s="3262"/>
    </row>
    <row r="237" spans="1:77" ht="15.2" customHeight="1" x14ac:dyDescent="0.2">
      <c r="A237" s="3254" t="s">
        <v>1263</v>
      </c>
      <c r="B237" s="3255" t="s">
        <v>283</v>
      </c>
      <c r="C237" s="3272" t="s">
        <v>1251</v>
      </c>
      <c r="D237" s="3256">
        <v>2068</v>
      </c>
      <c r="E237" s="3256">
        <v>1712</v>
      </c>
      <c r="F237" s="3256">
        <v>3923</v>
      </c>
      <c r="G237" s="3256">
        <v>3396</v>
      </c>
      <c r="H237" s="3256">
        <v>936942</v>
      </c>
      <c r="I237" s="3256">
        <v>737663</v>
      </c>
      <c r="J237" s="3256">
        <v>313408</v>
      </c>
      <c r="K237" s="3256">
        <v>266049</v>
      </c>
      <c r="L237" s="3256">
        <v>313984</v>
      </c>
      <c r="M237" s="3256">
        <v>246956</v>
      </c>
      <c r="N237" s="3256">
        <v>-576</v>
      </c>
      <c r="O237" s="3257">
        <v>19094</v>
      </c>
      <c r="P237" s="3256">
        <v>75337</v>
      </c>
      <c r="Q237" s="3256">
        <v>57717</v>
      </c>
      <c r="R237" s="3256">
        <v>80465</v>
      </c>
      <c r="S237" s="3256">
        <v>61042</v>
      </c>
      <c r="T237" s="3257">
        <v>-156377</v>
      </c>
      <c r="U237" s="3257">
        <v>-99665</v>
      </c>
      <c r="V237" s="3209" t="s">
        <v>1251</v>
      </c>
      <c r="W237" s="3223" t="b">
        <f t="shared" si="29"/>
        <v>1</v>
      </c>
      <c r="X237" s="3258">
        <f>+T237-'Departmental PL'!V385</f>
        <v>1</v>
      </c>
      <c r="Y237" s="3258">
        <f>+U237-'Departmental PL'!W385</f>
        <v>1</v>
      </c>
      <c r="AC237" s="3228">
        <f t="shared" si="34"/>
        <v>0</v>
      </c>
      <c r="AD237" s="3228">
        <f t="shared" si="35"/>
        <v>-1</v>
      </c>
      <c r="AF237" s="3233">
        <f t="shared" si="30"/>
        <v>-1</v>
      </c>
      <c r="AG237" s="3233">
        <f t="shared" si="31"/>
        <v>0</v>
      </c>
      <c r="AH237" s="3223" t="b">
        <f t="shared" ref="AH237:AH290" si="36">V237=AK237</f>
        <v>1</v>
      </c>
      <c r="AI237" s="3259" t="s">
        <v>283</v>
      </c>
      <c r="AJ237" s="3259" t="s">
        <v>1281</v>
      </c>
      <c r="AK237" s="3259" t="s">
        <v>1251</v>
      </c>
      <c r="AL237" s="3244">
        <v>1266</v>
      </c>
      <c r="AM237" s="3244">
        <v>1069</v>
      </c>
      <c r="AN237" s="3244">
        <v>2511</v>
      </c>
      <c r="AO237" s="3244">
        <v>2186</v>
      </c>
      <c r="AP237" s="3244">
        <v>539535</v>
      </c>
      <c r="AQ237" s="3244">
        <v>441138</v>
      </c>
      <c r="AR237" s="3244">
        <v>184342</v>
      </c>
      <c r="AS237" s="3244">
        <v>167624</v>
      </c>
      <c r="AT237" s="3244">
        <v>188554</v>
      </c>
      <c r="AU237" s="3244">
        <v>156979</v>
      </c>
      <c r="AV237" s="3244">
        <v>-4357</v>
      </c>
      <c r="AW237" s="3244">
        <v>10557</v>
      </c>
      <c r="AX237" s="3244">
        <v>42920</v>
      </c>
      <c r="AY237" s="3244">
        <v>34416</v>
      </c>
      <c r="AZ237" s="3244">
        <v>45034</v>
      </c>
      <c r="BA237" s="3244">
        <v>33340</v>
      </c>
      <c r="BB237" s="3244">
        <v>-92275</v>
      </c>
      <c r="BC237" s="3244">
        <v>-57224</v>
      </c>
      <c r="BE237" s="3223">
        <f t="shared" si="33"/>
        <v>231</v>
      </c>
      <c r="BF237" s="3223" t="b">
        <f t="shared" si="32"/>
        <v>1</v>
      </c>
      <c r="BG237" s="3209" t="s">
        <v>1251</v>
      </c>
      <c r="BH237" s="3262">
        <v>1266</v>
      </c>
      <c r="BI237" s="3262">
        <v>1069</v>
      </c>
      <c r="BJ237" s="3262">
        <v>2511</v>
      </c>
      <c r="BK237" s="3262">
        <v>2186</v>
      </c>
      <c r="BL237" s="3262">
        <v>539535</v>
      </c>
      <c r="BM237" s="3262">
        <v>441138</v>
      </c>
      <c r="BN237" s="3262">
        <v>184368</v>
      </c>
      <c r="BO237" s="3262">
        <v>167591</v>
      </c>
      <c r="BP237" s="3262">
        <v>188703</v>
      </c>
      <c r="BQ237" s="3262">
        <v>157053</v>
      </c>
      <c r="BR237" s="3262">
        <v>-4335</v>
      </c>
      <c r="BS237" s="3262">
        <v>10538</v>
      </c>
      <c r="BT237" s="3262">
        <v>42928</v>
      </c>
      <c r="BU237" s="3262">
        <v>34379</v>
      </c>
      <c r="BV237" s="3262">
        <v>45034</v>
      </c>
      <c r="BW237" s="3262">
        <v>33368</v>
      </c>
      <c r="BX237" s="3262">
        <v>-92297</v>
      </c>
      <c r="BY237" s="3262">
        <v>-57209</v>
      </c>
    </row>
    <row r="238" spans="1:77" ht="15.2" customHeight="1" x14ac:dyDescent="0.2">
      <c r="A238" s="3254"/>
      <c r="B238" s="3330" t="s">
        <v>283</v>
      </c>
      <c r="C238" s="3272" t="s">
        <v>2034</v>
      </c>
      <c r="D238" s="3256">
        <v>447</v>
      </c>
      <c r="E238" s="3256">
        <v>98</v>
      </c>
      <c r="F238" s="3256">
        <v>21944</v>
      </c>
      <c r="G238" s="3256">
        <v>4168</v>
      </c>
      <c r="H238" s="3256">
        <v>1383631</v>
      </c>
      <c r="I238" s="3256">
        <v>274689</v>
      </c>
      <c r="J238" s="3256">
        <v>586729</v>
      </c>
      <c r="K238" s="3256">
        <v>119000</v>
      </c>
      <c r="L238" s="3256">
        <v>593298</v>
      </c>
      <c r="M238" s="3256">
        <v>93672</v>
      </c>
      <c r="N238" s="3256">
        <v>-6570</v>
      </c>
      <c r="O238" s="3257">
        <v>25328</v>
      </c>
      <c r="P238" s="3256">
        <v>41403</v>
      </c>
      <c r="Q238" s="3256">
        <v>7405</v>
      </c>
      <c r="R238" s="3256">
        <v>134009</v>
      </c>
      <c r="S238" s="3256">
        <v>33381</v>
      </c>
      <c r="T238" s="3257">
        <v>-181981</v>
      </c>
      <c r="U238" s="3257">
        <v>-15458</v>
      </c>
      <c r="V238" s="3209" t="s">
        <v>2034</v>
      </c>
      <c r="W238" s="3223" t="b">
        <f t="shared" si="29"/>
        <v>1</v>
      </c>
      <c r="X238" s="3258">
        <f>+T238-'Departmental PL'!V386</f>
        <v>0</v>
      </c>
      <c r="Y238" s="3258">
        <f>+U238-'Departmental PL'!W386</f>
        <v>0</v>
      </c>
      <c r="Z238" s="3228">
        <f>+L238+P238+R238</f>
        <v>768710</v>
      </c>
      <c r="AC238" s="3228">
        <f t="shared" si="34"/>
        <v>1</v>
      </c>
      <c r="AD238" s="3228">
        <f t="shared" si="35"/>
        <v>0</v>
      </c>
      <c r="AF238" s="3233">
        <f t="shared" si="30"/>
        <v>-1</v>
      </c>
      <c r="AG238" s="3233">
        <f t="shared" si="31"/>
        <v>0</v>
      </c>
      <c r="AH238" s="3223" t="b">
        <f t="shared" si="36"/>
        <v>1</v>
      </c>
      <c r="AI238" s="3259" t="s">
        <v>283</v>
      </c>
      <c r="AJ238" s="3259" t="s">
        <v>1281</v>
      </c>
      <c r="AK238" s="3331" t="s">
        <v>2034</v>
      </c>
      <c r="AL238" s="3244">
        <v>37</v>
      </c>
      <c r="AM238" s="3244">
        <v>0</v>
      </c>
      <c r="AN238" s="3244">
        <v>1401</v>
      </c>
      <c r="AP238" s="3244">
        <v>98098</v>
      </c>
      <c r="AR238" s="3244">
        <v>20377</v>
      </c>
      <c r="AT238" s="3244">
        <v>26726</v>
      </c>
      <c r="AV238" s="3244">
        <v>-6354</v>
      </c>
      <c r="AX238" s="3244">
        <v>2146</v>
      </c>
      <c r="AZ238" s="3244">
        <v>6742</v>
      </c>
      <c r="BB238" s="3244">
        <v>-15245</v>
      </c>
      <c r="BD238" s="3223" t="s">
        <v>1461</v>
      </c>
      <c r="BE238" s="3223">
        <f t="shared" si="33"/>
        <v>232</v>
      </c>
      <c r="BF238" s="3223" t="b">
        <f t="shared" si="32"/>
        <v>1</v>
      </c>
      <c r="BG238" s="3211" t="s">
        <v>2034</v>
      </c>
      <c r="BH238" s="3269">
        <v>37</v>
      </c>
      <c r="BI238" s="3269">
        <v>0</v>
      </c>
      <c r="BJ238" s="3262">
        <v>1401</v>
      </c>
      <c r="BK238" s="3269" t="s">
        <v>1196</v>
      </c>
      <c r="BL238" s="3262">
        <v>98097</v>
      </c>
      <c r="BM238" s="3269" t="s">
        <v>1196</v>
      </c>
      <c r="BN238" s="3262">
        <v>20379</v>
      </c>
      <c r="BO238" s="3269" t="s">
        <v>1196</v>
      </c>
      <c r="BP238" s="3262">
        <v>26736</v>
      </c>
      <c r="BQ238" s="3269" t="s">
        <v>1196</v>
      </c>
      <c r="BR238" s="3262">
        <v>-6357</v>
      </c>
      <c r="BS238" s="3269" t="s">
        <v>1196</v>
      </c>
      <c r="BT238" s="3262">
        <v>2139</v>
      </c>
      <c r="BU238" s="3269" t="s">
        <v>1196</v>
      </c>
      <c r="BV238" s="3262">
        <v>6748</v>
      </c>
      <c r="BW238" s="3269" t="s">
        <v>1196</v>
      </c>
      <c r="BX238" s="3262">
        <v>-15244</v>
      </c>
      <c r="BY238" s="3269" t="s">
        <v>1196</v>
      </c>
    </row>
    <row r="239" spans="1:77" ht="15.2" customHeight="1" x14ac:dyDescent="0.2">
      <c r="A239" s="3346" t="s">
        <v>1271</v>
      </c>
      <c r="B239" s="3330" t="s">
        <v>283</v>
      </c>
      <c r="C239" s="3275" t="s">
        <v>1261</v>
      </c>
      <c r="D239" s="3256">
        <v>709</v>
      </c>
      <c r="E239" s="3256">
        <v>835</v>
      </c>
      <c r="F239" s="3256">
        <v>30947</v>
      </c>
      <c r="G239" s="3256">
        <v>36217</v>
      </c>
      <c r="H239" s="3333">
        <v>2117293</v>
      </c>
      <c r="I239" s="3256">
        <v>2100495</v>
      </c>
      <c r="J239" s="3333">
        <v>988387</v>
      </c>
      <c r="K239" s="3256">
        <v>1055333</v>
      </c>
      <c r="L239" s="3256">
        <v>961048</v>
      </c>
      <c r="M239" s="3256">
        <v>844235</v>
      </c>
      <c r="N239" s="3256">
        <v>27338</v>
      </c>
      <c r="O239" s="3257">
        <v>211098</v>
      </c>
      <c r="P239" s="3256">
        <v>235507</v>
      </c>
      <c r="Q239" s="3256">
        <v>205887</v>
      </c>
      <c r="R239" s="3256">
        <v>230369</v>
      </c>
      <c r="S239" s="3256">
        <v>218564</v>
      </c>
      <c r="T239" s="3257">
        <v>-438538</v>
      </c>
      <c r="U239" s="3257">
        <v>-213353</v>
      </c>
      <c r="V239" s="3209" t="s">
        <v>1261</v>
      </c>
      <c r="W239" s="3223" t="b">
        <f t="shared" si="29"/>
        <v>1</v>
      </c>
      <c r="X239" s="3258">
        <f>+T239-'Departmental PL'!V387</f>
        <v>-1</v>
      </c>
      <c r="Y239" s="3258">
        <f>+U239-'Departmental PL'!W387</f>
        <v>132857</v>
      </c>
      <c r="Z239" s="3228">
        <f t="shared" ref="Z239:Z242" si="37">+L239+P239+R239</f>
        <v>1426924</v>
      </c>
      <c r="AC239" s="3228">
        <f t="shared" si="34"/>
        <v>1</v>
      </c>
      <c r="AD239" s="3228">
        <f t="shared" si="35"/>
        <v>0</v>
      </c>
      <c r="AF239" s="3233">
        <f t="shared" si="30"/>
        <v>0</v>
      </c>
      <c r="AG239" s="3233">
        <f t="shared" si="31"/>
        <v>0</v>
      </c>
      <c r="AH239" s="3223" t="b">
        <f t="shared" si="36"/>
        <v>1</v>
      </c>
      <c r="AI239" s="3259" t="s">
        <v>283</v>
      </c>
      <c r="AJ239" s="3259" t="s">
        <v>1281</v>
      </c>
      <c r="AK239" s="3259" t="s">
        <v>1261</v>
      </c>
      <c r="AL239" s="3244">
        <v>657</v>
      </c>
      <c r="AM239" s="3244">
        <v>612</v>
      </c>
      <c r="AN239" s="3244">
        <v>27276</v>
      </c>
      <c r="AO239" s="3244">
        <v>32409</v>
      </c>
      <c r="AP239" s="3244">
        <v>1567738</v>
      </c>
      <c r="AQ239" s="3244">
        <v>1702313</v>
      </c>
      <c r="AR239" s="3244">
        <v>810339</v>
      </c>
      <c r="AS239" s="3244">
        <v>866795</v>
      </c>
      <c r="AT239" s="3244">
        <v>609873</v>
      </c>
      <c r="AU239" s="3244">
        <v>709452</v>
      </c>
      <c r="AV239" s="3244">
        <v>200265</v>
      </c>
      <c r="AW239" s="3244">
        <v>157286</v>
      </c>
      <c r="AX239" s="3244">
        <v>149636</v>
      </c>
      <c r="AY239" s="3244">
        <v>173020</v>
      </c>
      <c r="AZ239" s="3244">
        <v>176874</v>
      </c>
      <c r="BA239" s="3244">
        <v>170731</v>
      </c>
      <c r="BB239" s="3244">
        <v>-126455</v>
      </c>
      <c r="BC239" s="3244">
        <v>-186226</v>
      </c>
      <c r="BE239" s="3223">
        <f t="shared" si="33"/>
        <v>233</v>
      </c>
      <c r="BF239" s="3223" t="b">
        <f t="shared" si="32"/>
        <v>1</v>
      </c>
      <c r="BG239" s="3209" t="s">
        <v>1261</v>
      </c>
      <c r="BH239" s="3269">
        <v>657</v>
      </c>
      <c r="BI239" s="3269">
        <v>612</v>
      </c>
      <c r="BJ239" s="3262">
        <v>27276</v>
      </c>
      <c r="BK239" s="3262">
        <v>32409</v>
      </c>
      <c r="BL239" s="3262">
        <v>1567728</v>
      </c>
      <c r="BM239" s="3262">
        <v>1702309</v>
      </c>
      <c r="BN239" s="3262">
        <v>810331</v>
      </c>
      <c r="BO239" s="3262">
        <v>866833</v>
      </c>
      <c r="BP239" s="3262">
        <v>610047</v>
      </c>
      <c r="BQ239" s="3262">
        <v>709540</v>
      </c>
      <c r="BR239" s="3262">
        <v>200284</v>
      </c>
      <c r="BS239" s="3262">
        <v>157292</v>
      </c>
      <c r="BT239" s="3262">
        <v>149818</v>
      </c>
      <c r="BU239" s="3262">
        <v>172946</v>
      </c>
      <c r="BV239" s="3262">
        <v>177012</v>
      </c>
      <c r="BW239" s="3262">
        <v>170604</v>
      </c>
      <c r="BX239" s="3262">
        <v>-126547</v>
      </c>
      <c r="BY239" s="3262">
        <v>-186258</v>
      </c>
    </row>
    <row r="240" spans="1:77" ht="15.2" customHeight="1" x14ac:dyDescent="0.2">
      <c r="A240" s="3254" t="s">
        <v>1566</v>
      </c>
      <c r="B240" s="3330" t="s">
        <v>283</v>
      </c>
      <c r="C240" s="3272" t="s">
        <v>1263</v>
      </c>
      <c r="D240" s="3256">
        <v>0</v>
      </c>
      <c r="E240" s="3256">
        <v>128</v>
      </c>
      <c r="F240" s="3256">
        <v>0</v>
      </c>
      <c r="G240" s="3256">
        <v>128</v>
      </c>
      <c r="H240" s="3256">
        <v>0</v>
      </c>
      <c r="I240" s="3256">
        <v>64709</v>
      </c>
      <c r="J240" s="3256">
        <v>0</v>
      </c>
      <c r="K240" s="3256">
        <v>15865</v>
      </c>
      <c r="L240" s="3256">
        <v>0</v>
      </c>
      <c r="M240" s="3256">
        <v>362137</v>
      </c>
      <c r="N240" s="3257">
        <v>0</v>
      </c>
      <c r="O240" s="3257">
        <v>-346273</v>
      </c>
      <c r="P240" s="3256">
        <v>0</v>
      </c>
      <c r="Q240" s="3256">
        <v>84401</v>
      </c>
      <c r="R240" s="3256">
        <v>0</v>
      </c>
      <c r="S240" s="3256">
        <v>68540</v>
      </c>
      <c r="T240" s="3257">
        <v>0</v>
      </c>
      <c r="U240" s="3257">
        <v>-499214</v>
      </c>
      <c r="V240" s="3209" t="s">
        <v>1263</v>
      </c>
      <c r="W240" s="3223" t="b">
        <f t="shared" si="29"/>
        <v>1</v>
      </c>
      <c r="X240" s="3258">
        <f>+T240-'Departmental PL'!V388</f>
        <v>0</v>
      </c>
      <c r="Y240" s="3258">
        <f>+U240-'Departmental PL'!W388</f>
        <v>-1</v>
      </c>
      <c r="Z240" s="3228">
        <f t="shared" si="37"/>
        <v>0</v>
      </c>
      <c r="AC240" s="3228">
        <f t="shared" si="34"/>
        <v>0</v>
      </c>
      <c r="AD240" s="3228">
        <f t="shared" si="35"/>
        <v>1</v>
      </c>
      <c r="AF240" s="3233">
        <f t="shared" si="30"/>
        <v>0</v>
      </c>
      <c r="AG240" s="3233">
        <f t="shared" si="31"/>
        <v>0</v>
      </c>
      <c r="AH240" s="3223" t="b">
        <f t="shared" si="36"/>
        <v>1</v>
      </c>
      <c r="AI240" s="3259" t="s">
        <v>283</v>
      </c>
      <c r="AJ240" s="3259" t="s">
        <v>1281</v>
      </c>
      <c r="AK240" s="3259" t="s">
        <v>1263</v>
      </c>
      <c r="AL240" s="3244">
        <v>128</v>
      </c>
      <c r="AM240" s="3244">
        <v>305</v>
      </c>
      <c r="AN240" s="3244">
        <v>128</v>
      </c>
      <c r="AO240" s="3244">
        <v>305</v>
      </c>
      <c r="AP240" s="3244">
        <v>64709</v>
      </c>
      <c r="AQ240" s="3244">
        <v>153720</v>
      </c>
      <c r="AR240" s="3244">
        <v>16246</v>
      </c>
      <c r="AS240" s="3244">
        <v>41826</v>
      </c>
      <c r="AT240" s="3244">
        <v>281818</v>
      </c>
      <c r="AU240" s="3244">
        <v>249795</v>
      </c>
      <c r="AV240" s="3244">
        <v>-265548</v>
      </c>
      <c r="AW240" s="3244">
        <v>-207801</v>
      </c>
      <c r="AX240" s="3244">
        <v>66635</v>
      </c>
      <c r="AY240" s="3244">
        <v>58255</v>
      </c>
      <c r="AZ240" s="3244">
        <v>53025</v>
      </c>
      <c r="BA240" s="3244">
        <v>42090</v>
      </c>
      <c r="BB240" s="3244">
        <v>-385208</v>
      </c>
      <c r="BC240" s="3244">
        <v>-308338</v>
      </c>
      <c r="BE240" s="3223">
        <f t="shared" si="33"/>
        <v>234</v>
      </c>
      <c r="BF240" s="3223" t="b">
        <f t="shared" si="32"/>
        <v>1</v>
      </c>
      <c r="BG240" s="3209" t="s">
        <v>1263</v>
      </c>
      <c r="BH240" s="3269">
        <v>128</v>
      </c>
      <c r="BI240" s="3269">
        <v>305</v>
      </c>
      <c r="BJ240" s="3269">
        <v>128</v>
      </c>
      <c r="BK240" s="3269">
        <v>305</v>
      </c>
      <c r="BL240" s="3262">
        <v>64709</v>
      </c>
      <c r="BM240" s="3262">
        <v>153720</v>
      </c>
      <c r="BN240" s="3262">
        <v>16240</v>
      </c>
      <c r="BO240" s="3262">
        <v>41863</v>
      </c>
      <c r="BP240" s="3262">
        <v>281780</v>
      </c>
      <c r="BQ240" s="3262">
        <v>249725</v>
      </c>
      <c r="BR240" s="3262">
        <v>-265540</v>
      </c>
      <c r="BS240" s="3262">
        <v>-207862</v>
      </c>
      <c r="BT240" s="3262">
        <v>66646</v>
      </c>
      <c r="BU240" s="3262">
        <v>58322</v>
      </c>
      <c r="BV240" s="3262">
        <v>53007</v>
      </c>
      <c r="BW240" s="3262">
        <v>42173</v>
      </c>
      <c r="BX240" s="3262">
        <v>-385193</v>
      </c>
      <c r="BY240" s="3262">
        <v>-308356</v>
      </c>
    </row>
    <row r="241" spans="1:77" ht="15.2" customHeight="1" x14ac:dyDescent="0.2">
      <c r="A241" s="3254" t="s">
        <v>1256</v>
      </c>
      <c r="B241" s="3330" t="s">
        <v>283</v>
      </c>
      <c r="C241" s="3346" t="s">
        <v>1271</v>
      </c>
      <c r="D241" s="3328"/>
      <c r="E241" s="3328"/>
      <c r="F241" s="3347"/>
      <c r="G241" s="3328"/>
      <c r="H241" s="3347"/>
      <c r="I241" s="3328"/>
      <c r="J241" s="3347"/>
      <c r="K241" s="3328"/>
      <c r="L241" s="3347"/>
      <c r="M241" s="3328"/>
      <c r="N241" s="3328"/>
      <c r="O241" s="3328"/>
      <c r="P241" s="3347"/>
      <c r="Q241" s="3328"/>
      <c r="R241" s="3347"/>
      <c r="S241" s="3328"/>
      <c r="T241" s="3328"/>
      <c r="U241" s="3328"/>
      <c r="V241" s="3218" t="s">
        <v>1271</v>
      </c>
      <c r="W241" s="3223" t="b">
        <f t="shared" si="29"/>
        <v>1</v>
      </c>
      <c r="X241" s="3258">
        <f>+T241-'Departmental PL'!V389</f>
        <v>0</v>
      </c>
      <c r="Y241" s="3258">
        <f>+U241-'Departmental PL'!W389</f>
        <v>556910.72</v>
      </c>
      <c r="Z241" s="3228">
        <f t="shared" si="37"/>
        <v>0</v>
      </c>
      <c r="AC241" s="3228">
        <f t="shared" si="34"/>
        <v>0</v>
      </c>
      <c r="AD241" s="3228">
        <f t="shared" si="35"/>
        <v>0</v>
      </c>
      <c r="AF241" s="3233">
        <f t="shared" si="30"/>
        <v>0</v>
      </c>
      <c r="AG241" s="3233">
        <f t="shared" si="31"/>
        <v>0</v>
      </c>
      <c r="AH241" s="3223" t="b">
        <f t="shared" si="36"/>
        <v>1</v>
      </c>
      <c r="AI241" s="3259"/>
      <c r="AJ241" s="3259"/>
      <c r="AK241" s="3346" t="s">
        <v>1271</v>
      </c>
      <c r="BE241" s="3223">
        <f t="shared" si="33"/>
        <v>235</v>
      </c>
      <c r="BF241" s="3223" t="b">
        <f t="shared" si="32"/>
        <v>1</v>
      </c>
      <c r="BG241" s="3348" t="s">
        <v>1271</v>
      </c>
      <c r="BH241" s="3269"/>
      <c r="BI241" s="3269"/>
      <c r="BJ241" s="3269"/>
      <c r="BK241" s="3269"/>
      <c r="BL241" s="3262"/>
      <c r="BM241" s="3262"/>
      <c r="BN241" s="3262"/>
      <c r="BO241" s="3262"/>
      <c r="BP241" s="3262"/>
      <c r="BQ241" s="3262"/>
      <c r="BR241" s="3262"/>
      <c r="BS241" s="3262"/>
      <c r="BT241" s="3262"/>
      <c r="BU241" s="3262"/>
      <c r="BV241" s="3262"/>
      <c r="BW241" s="3262"/>
      <c r="BX241" s="3262"/>
      <c r="BY241" s="3262"/>
    </row>
    <row r="242" spans="1:77" ht="15.2" customHeight="1" x14ac:dyDescent="0.2">
      <c r="A242" s="3254" t="s">
        <v>1258</v>
      </c>
      <c r="B242" s="3330" t="s">
        <v>283</v>
      </c>
      <c r="C242" s="3318" t="s">
        <v>1566</v>
      </c>
      <c r="D242" s="3256">
        <v>4384</v>
      </c>
      <c r="E242" s="3256">
        <v>9945</v>
      </c>
      <c r="F242" s="3256">
        <v>4384</v>
      </c>
      <c r="G242" s="3256">
        <v>9938</v>
      </c>
      <c r="H242" s="3319">
        <v>2227532</v>
      </c>
      <c r="I242" s="3256">
        <v>5045031</v>
      </c>
      <c r="J242" s="3319">
        <v>975021</v>
      </c>
      <c r="K242" s="3256">
        <v>2267840</v>
      </c>
      <c r="L242" s="3256">
        <v>1743947</v>
      </c>
      <c r="M242" s="3256">
        <v>1423614</v>
      </c>
      <c r="N242" s="3256">
        <v>-768926</v>
      </c>
      <c r="O242" s="3256">
        <v>844226</v>
      </c>
      <c r="P242" s="3256">
        <v>121552</v>
      </c>
      <c r="Q242" s="3256">
        <v>112130</v>
      </c>
      <c r="R242" s="3256">
        <v>361192</v>
      </c>
      <c r="S242" s="3256">
        <v>312581</v>
      </c>
      <c r="T242" s="3256">
        <v>-1251670</v>
      </c>
      <c r="U242" s="3256">
        <v>419514</v>
      </c>
      <c r="V242" s="3209" t="s">
        <v>1566</v>
      </c>
      <c r="W242" s="3223" t="b">
        <f t="shared" si="29"/>
        <v>1</v>
      </c>
      <c r="X242" s="3258">
        <f>+T242-'Departmental PL'!V390</f>
        <v>-131181.45764240343</v>
      </c>
      <c r="Y242" s="3258">
        <f>+U242-'Departmental PL'!W390</f>
        <v>-8464.3700000001118</v>
      </c>
      <c r="Z242" s="3228">
        <f t="shared" si="37"/>
        <v>2226691</v>
      </c>
      <c r="AC242" s="3228">
        <f t="shared" si="34"/>
        <v>0</v>
      </c>
      <c r="AD242" s="3228">
        <f t="shared" si="35"/>
        <v>0</v>
      </c>
      <c r="AF242" s="3233">
        <f t="shared" si="30"/>
        <v>0</v>
      </c>
      <c r="AG242" s="3233">
        <f t="shared" si="31"/>
        <v>1</v>
      </c>
      <c r="AH242" s="3223" t="b">
        <f t="shared" si="36"/>
        <v>1</v>
      </c>
      <c r="AI242" s="3259" t="s">
        <v>283</v>
      </c>
      <c r="AJ242" s="3259" t="s">
        <v>1281</v>
      </c>
      <c r="AK242" s="3259" t="s">
        <v>1566</v>
      </c>
      <c r="AL242" s="3244">
        <v>7469</v>
      </c>
      <c r="AM242" s="3244">
        <v>5849</v>
      </c>
      <c r="AN242" s="3244">
        <v>7463</v>
      </c>
      <c r="AO242" s="3244">
        <v>5812</v>
      </c>
      <c r="AP242" s="3244">
        <v>3786572</v>
      </c>
      <c r="AQ242" s="3244">
        <v>2912304</v>
      </c>
      <c r="AR242" s="3244">
        <v>1740057</v>
      </c>
      <c r="AS242" s="3244">
        <v>1422154</v>
      </c>
      <c r="AT242" s="3244">
        <v>907404</v>
      </c>
      <c r="AU242" s="3244">
        <v>418725</v>
      </c>
      <c r="AV242" s="3244">
        <v>833830</v>
      </c>
      <c r="AW242" s="3244">
        <v>1003429</v>
      </c>
      <c r="AX242" s="3244">
        <v>68175</v>
      </c>
      <c r="AY242" s="3244">
        <v>0</v>
      </c>
      <c r="AZ242" s="3244">
        <v>196558</v>
      </c>
      <c r="BA242" s="3244">
        <v>69790</v>
      </c>
      <c r="BB242" s="3244">
        <v>564615</v>
      </c>
      <c r="BC242" s="3244">
        <v>930457</v>
      </c>
      <c r="BE242" s="3223">
        <f t="shared" si="33"/>
        <v>236</v>
      </c>
      <c r="BF242" s="3223" t="b">
        <f t="shared" si="32"/>
        <v>1</v>
      </c>
      <c r="BG242" s="3209" t="s">
        <v>1566</v>
      </c>
      <c r="BH242" s="3262">
        <v>7469</v>
      </c>
      <c r="BI242" s="3262">
        <v>5849</v>
      </c>
      <c r="BJ242" s="3262">
        <v>7463</v>
      </c>
      <c r="BK242" s="3262">
        <v>5812</v>
      </c>
      <c r="BL242" s="3262">
        <v>3786572</v>
      </c>
      <c r="BM242" s="3262">
        <v>2912304</v>
      </c>
      <c r="BN242" s="3262">
        <v>1739766</v>
      </c>
      <c r="BO242" s="3262">
        <v>1420820</v>
      </c>
      <c r="BP242" s="3262">
        <v>905413</v>
      </c>
      <c r="BQ242" s="3262">
        <v>418460</v>
      </c>
      <c r="BR242" s="3262">
        <v>834353</v>
      </c>
      <c r="BS242" s="3262">
        <v>1002360</v>
      </c>
      <c r="BT242" s="3262">
        <v>71562</v>
      </c>
      <c r="BU242" s="3269">
        <v>2</v>
      </c>
      <c r="BV242" s="3262">
        <v>197226</v>
      </c>
      <c r="BW242" s="3262">
        <v>71256</v>
      </c>
      <c r="BX242" s="3262">
        <v>565565</v>
      </c>
      <c r="BY242" s="3262">
        <v>931102</v>
      </c>
    </row>
    <row r="243" spans="1:77" ht="15.2" customHeight="1" x14ac:dyDescent="0.2">
      <c r="A243" s="3254" t="s">
        <v>1253</v>
      </c>
      <c r="B243" s="3255" t="s">
        <v>283</v>
      </c>
      <c r="C243" s="3272" t="s">
        <v>1256</v>
      </c>
      <c r="D243" s="3256">
        <v>6670</v>
      </c>
      <c r="E243" s="3256">
        <v>6229</v>
      </c>
      <c r="F243" s="3256">
        <v>18268</v>
      </c>
      <c r="G243" s="3256">
        <v>14325</v>
      </c>
      <c r="H243" s="3256">
        <v>12791116</v>
      </c>
      <c r="I243" s="3256">
        <v>10007291</v>
      </c>
      <c r="J243" s="3256">
        <v>4686495</v>
      </c>
      <c r="K243" s="3256">
        <v>3981442</v>
      </c>
      <c r="L243" s="3256">
        <v>3628054</v>
      </c>
      <c r="M243" s="3256">
        <v>3045285</v>
      </c>
      <c r="N243" s="3256">
        <v>1058441</v>
      </c>
      <c r="O243" s="3257">
        <v>936156</v>
      </c>
      <c r="P243" s="3256">
        <v>484724</v>
      </c>
      <c r="Q243" s="3256">
        <v>437504</v>
      </c>
      <c r="R243" s="3256">
        <v>1445933</v>
      </c>
      <c r="S243" s="3256">
        <v>1118339</v>
      </c>
      <c r="T243" s="3257">
        <v>-872215</v>
      </c>
      <c r="U243" s="3257">
        <v>-619686</v>
      </c>
      <c r="V243" s="3209" t="s">
        <v>1256</v>
      </c>
      <c r="W243" s="3223" t="b">
        <f t="shared" si="29"/>
        <v>1</v>
      </c>
      <c r="X243" s="3258">
        <f>+T243-'Departmental PL'!V391</f>
        <v>1</v>
      </c>
      <c r="Y243" s="3258">
        <f>+U243-'Departmental PL'!W391</f>
        <v>0</v>
      </c>
      <c r="Z243" s="3228">
        <f>+H242+'17NM_Clinic Revenue'!G80</f>
        <v>3032221.98</v>
      </c>
      <c r="AC243" s="3228">
        <f t="shared" si="34"/>
        <v>0</v>
      </c>
      <c r="AD243" s="3228">
        <f t="shared" si="35"/>
        <v>1</v>
      </c>
      <c r="AF243" s="3233">
        <f t="shared" si="30"/>
        <v>-1</v>
      </c>
      <c r="AG243" s="3233">
        <f t="shared" si="31"/>
        <v>-1</v>
      </c>
      <c r="AH243" s="3223" t="b">
        <f t="shared" si="36"/>
        <v>1</v>
      </c>
      <c r="AI243" s="3259" t="s">
        <v>283</v>
      </c>
      <c r="AJ243" s="3259" t="s">
        <v>1281</v>
      </c>
      <c r="AK243" s="3259" t="s">
        <v>1256</v>
      </c>
      <c r="AL243" s="3244">
        <v>4605</v>
      </c>
      <c r="AM243" s="3244">
        <v>4463</v>
      </c>
      <c r="AN243" s="3244">
        <v>10779</v>
      </c>
      <c r="AO243" s="3244">
        <v>11548</v>
      </c>
      <c r="AP243" s="3244">
        <v>7386203</v>
      </c>
      <c r="AQ243" s="3244">
        <v>6853733</v>
      </c>
      <c r="AR243" s="3244">
        <v>3082183</v>
      </c>
      <c r="AS243" s="3244">
        <v>2722658</v>
      </c>
      <c r="AT243" s="3244">
        <v>2294949</v>
      </c>
      <c r="AU243" s="3244">
        <v>2485775</v>
      </c>
      <c r="AV243" s="3244">
        <v>786951</v>
      </c>
      <c r="AW243" s="3244">
        <v>236814</v>
      </c>
      <c r="AX243" s="3244">
        <v>323568</v>
      </c>
      <c r="AY243" s="3244">
        <v>358772</v>
      </c>
      <c r="AZ243" s="3244">
        <v>820751</v>
      </c>
      <c r="BA243" s="3244">
        <v>779956</v>
      </c>
      <c r="BB243" s="3244">
        <v>-355769</v>
      </c>
      <c r="BC243" s="3244">
        <v>-901204</v>
      </c>
      <c r="BE243" s="3223">
        <f t="shared" si="33"/>
        <v>237</v>
      </c>
      <c r="BF243" s="3223" t="b">
        <f t="shared" si="32"/>
        <v>1</v>
      </c>
      <c r="BG243" s="3209" t="s">
        <v>1256</v>
      </c>
      <c r="BH243" s="3262">
        <v>4605</v>
      </c>
      <c r="BI243" s="3262">
        <v>4463</v>
      </c>
      <c r="BJ243" s="3262">
        <v>10779</v>
      </c>
      <c r="BK243" s="3262">
        <v>11548</v>
      </c>
      <c r="BL243" s="3262">
        <v>7386203</v>
      </c>
      <c r="BM243" s="3262">
        <v>6853733</v>
      </c>
      <c r="BN243" s="3262">
        <v>3082252</v>
      </c>
      <c r="BO243" s="3262">
        <v>2722817</v>
      </c>
      <c r="BP243" s="3262">
        <v>2295273</v>
      </c>
      <c r="BQ243" s="3262">
        <v>2485842</v>
      </c>
      <c r="BR243" s="3262">
        <v>786979</v>
      </c>
      <c r="BS243" s="3262">
        <v>236976</v>
      </c>
      <c r="BT243" s="3262">
        <v>322627</v>
      </c>
      <c r="BU243" s="3262">
        <v>359135</v>
      </c>
      <c r="BV243" s="3262">
        <v>820325</v>
      </c>
      <c r="BW243" s="3262">
        <v>779013</v>
      </c>
      <c r="BX243" s="3262">
        <v>-355973</v>
      </c>
      <c r="BY243" s="3262">
        <v>-901173</v>
      </c>
    </row>
    <row r="244" spans="1:77" ht="15.2" customHeight="1" x14ac:dyDescent="0.2">
      <c r="A244" s="3281" t="s">
        <v>283</v>
      </c>
      <c r="B244" s="3255" t="s">
        <v>283</v>
      </c>
      <c r="C244" s="3272" t="s">
        <v>1258</v>
      </c>
      <c r="D244" s="3256">
        <v>1987</v>
      </c>
      <c r="E244" s="3256">
        <v>2219</v>
      </c>
      <c r="F244" s="3256">
        <v>2168</v>
      </c>
      <c r="G244" s="3256">
        <v>2397</v>
      </c>
      <c r="H244" s="3256">
        <v>1875252</v>
      </c>
      <c r="I244" s="3256">
        <v>1981302</v>
      </c>
      <c r="J244" s="3256">
        <v>1525804</v>
      </c>
      <c r="K244" s="3256">
        <v>1343599</v>
      </c>
      <c r="L244" s="3256">
        <v>1027806</v>
      </c>
      <c r="M244" s="3256">
        <v>976640</v>
      </c>
      <c r="N244" s="3256">
        <v>497998</v>
      </c>
      <c r="O244" s="3257">
        <v>366958</v>
      </c>
      <c r="P244" s="3256">
        <v>88970</v>
      </c>
      <c r="Q244" s="3256">
        <v>94892</v>
      </c>
      <c r="R244" s="3256">
        <v>241306</v>
      </c>
      <c r="S244" s="3256">
        <v>270238</v>
      </c>
      <c r="T244" s="3257">
        <v>167722</v>
      </c>
      <c r="U244" s="3257">
        <v>1829</v>
      </c>
      <c r="V244" s="3209" t="s">
        <v>1258</v>
      </c>
      <c r="W244" s="3223" t="b">
        <f t="shared" si="29"/>
        <v>1</v>
      </c>
      <c r="X244" s="3258">
        <f>+T244-'Departmental PL'!V392</f>
        <v>0</v>
      </c>
      <c r="Y244" s="3258">
        <f>+U244-'Departmental PL'!W392</f>
        <v>0</v>
      </c>
      <c r="AC244" s="3228">
        <f t="shared" si="34"/>
        <v>0</v>
      </c>
      <c r="AD244" s="3228">
        <f t="shared" si="35"/>
        <v>1</v>
      </c>
      <c r="AF244" s="3233">
        <f t="shared" si="30"/>
        <v>0</v>
      </c>
      <c r="AG244" s="3233">
        <f t="shared" si="31"/>
        <v>-1</v>
      </c>
      <c r="AH244" s="3223" t="b">
        <f t="shared" si="36"/>
        <v>1</v>
      </c>
      <c r="AI244" s="3259" t="s">
        <v>283</v>
      </c>
      <c r="AJ244" s="3259" t="s">
        <v>1281</v>
      </c>
      <c r="AK244" s="3259" t="s">
        <v>1258</v>
      </c>
      <c r="AL244" s="3244">
        <v>1693</v>
      </c>
      <c r="AM244" s="3244">
        <v>1682</v>
      </c>
      <c r="AN244" s="3244">
        <v>1840</v>
      </c>
      <c r="AO244" s="3244">
        <v>1810</v>
      </c>
      <c r="AP244" s="3244">
        <v>1510271</v>
      </c>
      <c r="AQ244" s="3244">
        <v>1397174</v>
      </c>
      <c r="AR244" s="3244">
        <v>1052442</v>
      </c>
      <c r="AS244" s="3244">
        <v>920949</v>
      </c>
      <c r="AT244" s="3244">
        <v>740140</v>
      </c>
      <c r="AU244" s="3244">
        <v>697432</v>
      </c>
      <c r="AV244" s="3244">
        <v>312999</v>
      </c>
      <c r="AW244" s="3244">
        <v>223054</v>
      </c>
      <c r="AX244" s="3244">
        <v>70002</v>
      </c>
      <c r="AY244" s="3244">
        <v>70791</v>
      </c>
      <c r="AZ244" s="3244">
        <v>202705</v>
      </c>
      <c r="BA244" s="3244">
        <v>179980</v>
      </c>
      <c r="BB244" s="3244">
        <v>39494</v>
      </c>
      <c r="BC244" s="3244">
        <v>-27740</v>
      </c>
      <c r="BE244" s="3223">
        <f t="shared" si="33"/>
        <v>238</v>
      </c>
      <c r="BF244" s="3223" t="b">
        <f t="shared" si="32"/>
        <v>1</v>
      </c>
      <c r="BG244" s="3209" t="s">
        <v>1258</v>
      </c>
      <c r="BH244" s="3262">
        <v>1693</v>
      </c>
      <c r="BI244" s="3262">
        <v>1682</v>
      </c>
      <c r="BJ244" s="3262">
        <v>1840</v>
      </c>
      <c r="BK244" s="3262">
        <v>1810</v>
      </c>
      <c r="BL244" s="3262">
        <v>1510271</v>
      </c>
      <c r="BM244" s="3262">
        <v>1397174</v>
      </c>
      <c r="BN244" s="3262">
        <v>1052529</v>
      </c>
      <c r="BO244" s="3262">
        <v>920860</v>
      </c>
      <c r="BP244" s="3262">
        <v>739513</v>
      </c>
      <c r="BQ244" s="3262">
        <v>697660</v>
      </c>
      <c r="BR244" s="3262">
        <v>313015</v>
      </c>
      <c r="BS244" s="3262">
        <v>223200</v>
      </c>
      <c r="BT244" s="3262">
        <v>70240</v>
      </c>
      <c r="BU244" s="3262">
        <v>71354</v>
      </c>
      <c r="BV244" s="3262">
        <v>203275</v>
      </c>
      <c r="BW244" s="3262">
        <v>179515</v>
      </c>
      <c r="BX244" s="3262">
        <v>39500</v>
      </c>
      <c r="BY244" s="3262">
        <v>-27669</v>
      </c>
    </row>
    <row r="245" spans="1:77" ht="15.2" customHeight="1" x14ac:dyDescent="0.2">
      <c r="A245" s="3348" t="s">
        <v>1225</v>
      </c>
      <c r="B245" s="3255" t="s">
        <v>283</v>
      </c>
      <c r="C245" s="3272" t="s">
        <v>1253</v>
      </c>
      <c r="D245" s="3256">
        <v>4996</v>
      </c>
      <c r="E245" s="3256">
        <v>4668</v>
      </c>
      <c r="F245" s="3256">
        <v>13365</v>
      </c>
      <c r="G245" s="3256">
        <v>12611</v>
      </c>
      <c r="H245" s="3256">
        <v>1662196</v>
      </c>
      <c r="I245" s="3256">
        <v>1562331</v>
      </c>
      <c r="J245" s="3256">
        <v>563100</v>
      </c>
      <c r="K245" s="3256">
        <v>532851</v>
      </c>
      <c r="L245" s="3256">
        <v>1071883</v>
      </c>
      <c r="M245" s="3256">
        <v>722245</v>
      </c>
      <c r="N245" s="3257">
        <v>-508783</v>
      </c>
      <c r="O245" s="3257">
        <v>-189394</v>
      </c>
      <c r="P245" s="3256">
        <v>286737</v>
      </c>
      <c r="Q245" s="3256">
        <v>187879</v>
      </c>
      <c r="R245" s="3256">
        <v>237218</v>
      </c>
      <c r="S245" s="3256">
        <v>204588</v>
      </c>
      <c r="T245" s="3257">
        <v>-1032739</v>
      </c>
      <c r="U245" s="3257">
        <v>-581860</v>
      </c>
      <c r="V245" s="3209" t="s">
        <v>1253</v>
      </c>
      <c r="W245" s="3223" t="b">
        <f t="shared" si="29"/>
        <v>1</v>
      </c>
      <c r="X245" s="3258">
        <f>+T245-'Departmental PL'!V393</f>
        <v>-1</v>
      </c>
      <c r="Y245" s="3258">
        <f>+U245-'Departmental PL'!W393</f>
        <v>1</v>
      </c>
      <c r="AC245" s="3228">
        <f t="shared" si="34"/>
        <v>0</v>
      </c>
      <c r="AD245" s="3228">
        <f t="shared" si="35"/>
        <v>0</v>
      </c>
      <c r="AF245" s="3233">
        <f t="shared" si="30"/>
        <v>1</v>
      </c>
      <c r="AG245" s="3233">
        <f t="shared" si="31"/>
        <v>-1</v>
      </c>
      <c r="AH245" s="3223" t="b">
        <f t="shared" si="36"/>
        <v>1</v>
      </c>
      <c r="AI245" s="3259" t="s">
        <v>283</v>
      </c>
      <c r="AJ245" s="3259" t="s">
        <v>1281</v>
      </c>
      <c r="AK245" s="3259" t="s">
        <v>1253</v>
      </c>
      <c r="AL245" s="3244">
        <v>3361</v>
      </c>
      <c r="AM245" s="3244">
        <v>2766</v>
      </c>
      <c r="AN245" s="3244">
        <v>9310</v>
      </c>
      <c r="AO245" s="3244">
        <v>6943</v>
      </c>
      <c r="AP245" s="3244">
        <v>1143664</v>
      </c>
      <c r="AQ245" s="3244">
        <v>939204</v>
      </c>
      <c r="AR245" s="3244">
        <v>391709</v>
      </c>
      <c r="AS245" s="3244">
        <v>327398</v>
      </c>
      <c r="AT245" s="3244">
        <v>499658</v>
      </c>
      <c r="AU245" s="3244">
        <v>552692</v>
      </c>
      <c r="AV245" s="3244">
        <v>-107776</v>
      </c>
      <c r="AW245" s="3244">
        <v>-225323</v>
      </c>
      <c r="AX245" s="3244">
        <v>131108</v>
      </c>
      <c r="AY245" s="3244">
        <v>137394</v>
      </c>
      <c r="AZ245" s="3244">
        <v>142733</v>
      </c>
      <c r="BA245" s="3244">
        <v>130594</v>
      </c>
      <c r="BB245" s="3244">
        <v>-381560</v>
      </c>
      <c r="BC245" s="3244">
        <v>-493623</v>
      </c>
      <c r="BE245" s="3223">
        <f t="shared" si="33"/>
        <v>239</v>
      </c>
      <c r="BF245" s="3223" t="b">
        <f t="shared" si="32"/>
        <v>1</v>
      </c>
      <c r="BG245" s="3209" t="s">
        <v>1253</v>
      </c>
      <c r="BH245" s="3262">
        <v>3361</v>
      </c>
      <c r="BI245" s="3262">
        <v>2766</v>
      </c>
      <c r="BJ245" s="3262">
        <v>9310</v>
      </c>
      <c r="BK245" s="3262">
        <v>6943</v>
      </c>
      <c r="BL245" s="3262">
        <v>1143707</v>
      </c>
      <c r="BM245" s="3262">
        <v>939090</v>
      </c>
      <c r="BN245" s="3262">
        <v>391229</v>
      </c>
      <c r="BO245" s="3262">
        <v>327348</v>
      </c>
      <c r="BP245" s="3262">
        <v>499196</v>
      </c>
      <c r="BQ245" s="3262">
        <v>552509</v>
      </c>
      <c r="BR245" s="3262">
        <v>-107968</v>
      </c>
      <c r="BS245" s="3262">
        <v>-225161</v>
      </c>
      <c r="BT245" s="3262">
        <v>130604</v>
      </c>
      <c r="BU245" s="3262">
        <v>137492</v>
      </c>
      <c r="BV245" s="3262">
        <v>142789</v>
      </c>
      <c r="BW245" s="3262">
        <v>130778</v>
      </c>
      <c r="BX245" s="3262">
        <v>-381362</v>
      </c>
      <c r="BY245" s="3262">
        <v>-493431</v>
      </c>
    </row>
    <row r="246" spans="1:77" s="3501" customFormat="1" ht="15.2" customHeight="1" x14ac:dyDescent="0.35">
      <c r="A246" s="3530" t="s">
        <v>1239</v>
      </c>
      <c r="B246" s="3498" t="s">
        <v>283</v>
      </c>
      <c r="C246" s="3499" t="s">
        <v>2608</v>
      </c>
      <c r="D246" s="3498">
        <v>94550</v>
      </c>
      <c r="E246" s="3498">
        <v>93535</v>
      </c>
      <c r="F246" s="3498">
        <v>2774247</v>
      </c>
      <c r="G246" s="3498">
        <v>2815054</v>
      </c>
      <c r="H246" s="3498">
        <v>71155653</v>
      </c>
      <c r="I246" s="3498">
        <v>65059331</v>
      </c>
      <c r="J246" s="3498">
        <v>26441729</v>
      </c>
      <c r="K246" s="3498">
        <v>24858293</v>
      </c>
      <c r="L246" s="3498">
        <v>25851387</v>
      </c>
      <c r="M246" s="3498">
        <v>21904339</v>
      </c>
      <c r="N246" s="3498">
        <v>590342</v>
      </c>
      <c r="O246" s="3498">
        <v>2953954</v>
      </c>
      <c r="P246" s="3498">
        <v>5926729</v>
      </c>
      <c r="Q246" s="3498">
        <v>5262442</v>
      </c>
      <c r="R246" s="3498">
        <v>8801760</v>
      </c>
      <c r="S246" s="3498">
        <v>7850992</v>
      </c>
      <c r="T246" s="3498">
        <v>-14138147</v>
      </c>
      <c r="U246" s="3498">
        <v>-10159480</v>
      </c>
      <c r="V246" s="3500" t="s">
        <v>2608</v>
      </c>
      <c r="W246" s="3501" t="b">
        <f t="shared" si="29"/>
        <v>1</v>
      </c>
      <c r="X246" s="3502">
        <f>+T246-'Departmental PL'!V396</f>
        <v>-898121.28764240444</v>
      </c>
      <c r="Y246" s="3502">
        <f>+U246-'Departmental PL'!W396</f>
        <v>48882.539999995381</v>
      </c>
      <c r="AC246" s="3501">
        <f t="shared" si="34"/>
        <v>0</v>
      </c>
      <c r="AD246" s="3501">
        <f t="shared" si="35"/>
        <v>0</v>
      </c>
      <c r="AF246" s="3501">
        <f t="shared" si="30"/>
        <v>0</v>
      </c>
      <c r="AG246" s="3501">
        <f t="shared" si="31"/>
        <v>0</v>
      </c>
      <c r="AH246" s="3501" t="b">
        <f t="shared" si="36"/>
        <v>0</v>
      </c>
      <c r="AI246" s="3503" t="s">
        <v>283</v>
      </c>
      <c r="AJ246" s="3503" t="s">
        <v>1281</v>
      </c>
      <c r="AK246" s="3503" t="s">
        <v>2031</v>
      </c>
      <c r="AL246" s="3503">
        <v>69589</v>
      </c>
      <c r="AM246" s="3503">
        <v>62509</v>
      </c>
      <c r="AN246" s="3503">
        <v>2140505</v>
      </c>
      <c r="AO246" s="3503">
        <v>2155158</v>
      </c>
      <c r="AP246" s="3503">
        <v>47940202</v>
      </c>
      <c r="AQ246" s="3503">
        <v>43267870</v>
      </c>
      <c r="AR246" s="3503">
        <v>18095645</v>
      </c>
      <c r="AS246" s="3503">
        <v>16745433</v>
      </c>
      <c r="AT246" s="3503">
        <v>16200862</v>
      </c>
      <c r="AU246" s="3503">
        <v>14669916</v>
      </c>
      <c r="AV246" s="3503">
        <v>1893572</v>
      </c>
      <c r="AW246" s="3503">
        <v>2074200</v>
      </c>
      <c r="AX246" s="3503">
        <v>3898409</v>
      </c>
      <c r="AY246" s="3503">
        <v>3515992</v>
      </c>
      <c r="AZ246" s="3503">
        <v>5731502</v>
      </c>
      <c r="BA246" s="3503">
        <v>4829304</v>
      </c>
      <c r="BB246" s="3503">
        <v>-7740313</v>
      </c>
      <c r="BC246" s="3503">
        <v>-6273972</v>
      </c>
      <c r="BE246" s="3501">
        <f t="shared" si="33"/>
        <v>240</v>
      </c>
      <c r="BF246" s="3501" t="b">
        <f t="shared" si="32"/>
        <v>0</v>
      </c>
      <c r="BG246" s="3504" t="s">
        <v>283</v>
      </c>
      <c r="BH246" s="3505">
        <v>69589</v>
      </c>
      <c r="BI246" s="3505">
        <v>62509</v>
      </c>
      <c r="BJ246" s="3505">
        <v>2140505</v>
      </c>
      <c r="BK246" s="3505">
        <v>2155158</v>
      </c>
      <c r="BL246" s="3505">
        <v>47939786</v>
      </c>
      <c r="BM246" s="3505">
        <v>43265530</v>
      </c>
      <c r="BN246" s="3505">
        <v>18094324</v>
      </c>
      <c r="BO246" s="3505">
        <v>16744090</v>
      </c>
      <c r="BP246" s="3505">
        <v>16200064</v>
      </c>
      <c r="BQ246" s="3505">
        <v>14670699</v>
      </c>
      <c r="BR246" s="3505">
        <v>1894260</v>
      </c>
      <c r="BS246" s="3505">
        <v>2073391</v>
      </c>
      <c r="BT246" s="3505">
        <v>3901316</v>
      </c>
      <c r="BU246" s="3505">
        <v>3517936</v>
      </c>
      <c r="BV246" s="3505">
        <v>5732046</v>
      </c>
      <c r="BW246" s="3505">
        <v>4828456</v>
      </c>
      <c r="BX246" s="3505">
        <v>-7739102</v>
      </c>
      <c r="BY246" s="3505">
        <v>-6273001</v>
      </c>
    </row>
    <row r="247" spans="1:77" ht="15.2" customHeight="1" x14ac:dyDescent="0.2">
      <c r="A247" s="3348" t="s">
        <v>1245</v>
      </c>
      <c r="B247" s="3349" t="s">
        <v>283</v>
      </c>
      <c r="C247" s="3350" t="s">
        <v>1225</v>
      </c>
      <c r="D247" s="3256"/>
      <c r="E247" s="3256"/>
      <c r="F247" s="3256"/>
      <c r="G247" s="3315"/>
      <c r="H247" s="3256"/>
      <c r="I247" s="3315"/>
      <c r="J247" s="3256"/>
      <c r="K247" s="3315"/>
      <c r="L247" s="3256"/>
      <c r="M247" s="3315"/>
      <c r="N247" s="3257"/>
      <c r="O247" s="3256"/>
      <c r="P247" s="3256"/>
      <c r="Q247" s="3315"/>
      <c r="R247" s="3256"/>
      <c r="S247" s="3315"/>
      <c r="T247" s="3257"/>
      <c r="U247" s="3256"/>
      <c r="V247" s="3218" t="s">
        <v>1225</v>
      </c>
      <c r="W247" s="3223" t="b">
        <f t="shared" si="29"/>
        <v>1</v>
      </c>
      <c r="X247" s="3258">
        <f>+T247-'Departmental PL'!V397</f>
        <v>0</v>
      </c>
      <c r="Y247" s="3258">
        <f>+U247-'Departmental PL'!W397</f>
        <v>0</v>
      </c>
      <c r="AC247" s="3228">
        <f t="shared" si="34"/>
        <v>0</v>
      </c>
      <c r="AD247" s="3228">
        <f t="shared" si="35"/>
        <v>0</v>
      </c>
      <c r="AF247" s="3233">
        <f t="shared" si="30"/>
        <v>0</v>
      </c>
      <c r="AG247" s="3233">
        <f t="shared" si="31"/>
        <v>0</v>
      </c>
      <c r="AH247" s="3223" t="b">
        <f t="shared" si="36"/>
        <v>1</v>
      </c>
      <c r="AI247" s="3259" t="s">
        <v>283</v>
      </c>
      <c r="AJ247" s="3259" t="s">
        <v>767</v>
      </c>
      <c r="AK247" s="3259" t="s">
        <v>1225</v>
      </c>
      <c r="AL247" s="3244">
        <v>0</v>
      </c>
      <c r="AM247" s="3244">
        <v>1</v>
      </c>
      <c r="AO247" s="3244">
        <v>3</v>
      </c>
      <c r="AQ247" s="3244">
        <v>417</v>
      </c>
      <c r="AS247" s="3244">
        <v>200</v>
      </c>
      <c r="AU247" s="3244">
        <v>206</v>
      </c>
      <c r="AW247" s="3244">
        <v>-6</v>
      </c>
      <c r="AY247" s="3244">
        <v>91</v>
      </c>
      <c r="BA247" s="3244">
        <v>96</v>
      </c>
      <c r="BC247" s="3244">
        <v>-194</v>
      </c>
      <c r="BE247" s="3223">
        <f t="shared" si="33"/>
        <v>241</v>
      </c>
      <c r="BF247" s="3223" t="b">
        <f t="shared" si="32"/>
        <v>1</v>
      </c>
      <c r="BG247" s="3269" t="s">
        <v>1225</v>
      </c>
      <c r="BH247" s="3269">
        <v>0</v>
      </c>
      <c r="BI247" s="3269">
        <v>1</v>
      </c>
      <c r="BJ247" s="3269" t="s">
        <v>1196</v>
      </c>
      <c r="BK247" s="3269">
        <v>3</v>
      </c>
      <c r="BL247" s="3269" t="s">
        <v>1196</v>
      </c>
      <c r="BM247" s="3269">
        <v>417</v>
      </c>
      <c r="BN247" s="3269" t="s">
        <v>1196</v>
      </c>
      <c r="BO247" s="3269">
        <v>200</v>
      </c>
      <c r="BP247" s="3269" t="s">
        <v>1196</v>
      </c>
      <c r="BQ247" s="3269">
        <v>206</v>
      </c>
      <c r="BR247" s="3269" t="s">
        <v>1196</v>
      </c>
      <c r="BS247" s="3269">
        <v>-6</v>
      </c>
      <c r="BT247" s="3269" t="s">
        <v>1196</v>
      </c>
      <c r="BU247" s="3269">
        <v>91</v>
      </c>
      <c r="BV247" s="3269" t="s">
        <v>1196</v>
      </c>
      <c r="BW247" s="3269">
        <v>96</v>
      </c>
      <c r="BX247" s="3269" t="s">
        <v>1196</v>
      </c>
      <c r="BY247" s="3269">
        <v>-194</v>
      </c>
    </row>
    <row r="248" spans="1:77" ht="15.2" customHeight="1" x14ac:dyDescent="0.2">
      <c r="A248" s="3348" t="s">
        <v>1256</v>
      </c>
      <c r="B248" s="3349" t="s">
        <v>283</v>
      </c>
      <c r="C248" s="3350" t="s">
        <v>1239</v>
      </c>
      <c r="D248" s="3256"/>
      <c r="E248" s="3256"/>
      <c r="F248" s="3256"/>
      <c r="G248" s="3315"/>
      <c r="H248" s="3256"/>
      <c r="I248" s="3315"/>
      <c r="J248" s="3256"/>
      <c r="K248" s="3315"/>
      <c r="L248" s="3256"/>
      <c r="M248" s="3315"/>
      <c r="N248" s="3257"/>
      <c r="O248" s="3256"/>
      <c r="P248" s="3256"/>
      <c r="Q248" s="3315"/>
      <c r="R248" s="3256"/>
      <c r="S248" s="3315"/>
      <c r="T248" s="3257"/>
      <c r="U248" s="3256"/>
      <c r="V248" s="3218" t="s">
        <v>1239</v>
      </c>
      <c r="W248" s="3223" t="b">
        <f t="shared" si="29"/>
        <v>1</v>
      </c>
      <c r="X248" s="3258">
        <f>+T248-'Departmental PL'!V404</f>
        <v>0</v>
      </c>
      <c r="Y248" s="3258">
        <f>+U248-'Departmental PL'!W404</f>
        <v>0</v>
      </c>
      <c r="AC248" s="3228">
        <f t="shared" si="34"/>
        <v>0</v>
      </c>
      <c r="AD248" s="3228">
        <f t="shared" si="35"/>
        <v>0</v>
      </c>
      <c r="AF248" s="3233">
        <f t="shared" si="30"/>
        <v>0</v>
      </c>
      <c r="AG248" s="3233">
        <f t="shared" si="31"/>
        <v>0</v>
      </c>
      <c r="AH248" s="3223" t="b">
        <f t="shared" si="36"/>
        <v>1</v>
      </c>
      <c r="AI248" s="3259" t="s">
        <v>283</v>
      </c>
      <c r="AJ248" s="3259" t="s">
        <v>767</v>
      </c>
      <c r="AK248" s="3259" t="s">
        <v>1239</v>
      </c>
      <c r="AL248" s="3244">
        <v>0</v>
      </c>
      <c r="AM248" s="3244">
        <v>31</v>
      </c>
      <c r="AO248" s="3244">
        <v>89</v>
      </c>
      <c r="AQ248" s="3244">
        <v>54112</v>
      </c>
      <c r="AS248" s="3244">
        <v>26296</v>
      </c>
      <c r="AU248" s="3244">
        <v>27147</v>
      </c>
      <c r="AW248" s="3244">
        <v>-857</v>
      </c>
      <c r="AY248" s="3244">
        <v>5483</v>
      </c>
      <c r="BA248" s="3244">
        <v>16530</v>
      </c>
      <c r="BC248" s="3244">
        <v>-22857</v>
      </c>
      <c r="BE248" s="3223">
        <f t="shared" si="33"/>
        <v>242</v>
      </c>
      <c r="BF248" s="3223" t="b">
        <f t="shared" si="32"/>
        <v>1</v>
      </c>
      <c r="BG248" s="3269" t="s">
        <v>1239</v>
      </c>
      <c r="BH248" s="3269">
        <v>0</v>
      </c>
      <c r="BI248" s="3269">
        <v>31</v>
      </c>
      <c r="BJ248" s="3269" t="s">
        <v>1196</v>
      </c>
      <c r="BK248" s="3269">
        <v>89</v>
      </c>
      <c r="BL248" s="3269" t="s">
        <v>1196</v>
      </c>
      <c r="BM248" s="3262">
        <v>54112</v>
      </c>
      <c r="BN248" s="3269" t="s">
        <v>1196</v>
      </c>
      <c r="BO248" s="3262">
        <v>26295</v>
      </c>
      <c r="BP248" s="3269" t="s">
        <v>1196</v>
      </c>
      <c r="BQ248" s="3262">
        <v>27152</v>
      </c>
      <c r="BR248" s="3269" t="s">
        <v>1196</v>
      </c>
      <c r="BS248" s="3269">
        <v>-857</v>
      </c>
      <c r="BT248" s="3269" t="s">
        <v>1196</v>
      </c>
      <c r="BU248" s="3262">
        <v>5477</v>
      </c>
      <c r="BV248" s="3269" t="s">
        <v>1196</v>
      </c>
      <c r="BW248" s="3262">
        <v>16523</v>
      </c>
      <c r="BX248" s="3269" t="s">
        <v>1196</v>
      </c>
      <c r="BY248" s="3262">
        <v>-22857</v>
      </c>
    </row>
    <row r="249" spans="1:77" ht="12.75" x14ac:dyDescent="0.2">
      <c r="A249" s="3289" t="s">
        <v>283</v>
      </c>
      <c r="B249" s="3349" t="s">
        <v>283</v>
      </c>
      <c r="C249" s="3350" t="s">
        <v>1245</v>
      </c>
      <c r="D249" s="3256"/>
      <c r="E249" s="3256"/>
      <c r="F249" s="3256"/>
      <c r="G249" s="3315"/>
      <c r="H249" s="3256"/>
      <c r="I249" s="3315"/>
      <c r="J249" s="3256"/>
      <c r="K249" s="3315"/>
      <c r="L249" s="3256"/>
      <c r="M249" s="3315"/>
      <c r="N249" s="3256"/>
      <c r="O249" s="3256"/>
      <c r="P249" s="3256"/>
      <c r="Q249" s="3315"/>
      <c r="R249" s="3256"/>
      <c r="S249" s="3315"/>
      <c r="T249" s="3257"/>
      <c r="U249" s="3256"/>
      <c r="V249" s="3218" t="s">
        <v>1245</v>
      </c>
      <c r="W249" s="3223" t="b">
        <f t="shared" si="29"/>
        <v>1</v>
      </c>
      <c r="X249" s="3258">
        <f>+T249-'Departmental PL'!V406</f>
        <v>0</v>
      </c>
      <c r="Y249" s="3258">
        <f>+U249-'Departmental PL'!W406</f>
        <v>0</v>
      </c>
      <c r="AC249" s="3228">
        <f t="shared" si="34"/>
        <v>0</v>
      </c>
      <c r="AD249" s="3228">
        <f t="shared" si="35"/>
        <v>0</v>
      </c>
      <c r="AF249" s="3233">
        <f t="shared" si="30"/>
        <v>0</v>
      </c>
      <c r="AG249" s="3233">
        <f t="shared" si="31"/>
        <v>0</v>
      </c>
      <c r="AH249" s="3223" t="b">
        <f t="shared" si="36"/>
        <v>1</v>
      </c>
      <c r="AI249" s="3259" t="s">
        <v>283</v>
      </c>
      <c r="AJ249" s="3259" t="s">
        <v>767</v>
      </c>
      <c r="AK249" s="3259" t="s">
        <v>1245</v>
      </c>
      <c r="AL249" s="3244">
        <v>0</v>
      </c>
      <c r="AM249" s="3244">
        <v>1</v>
      </c>
      <c r="AO249" s="3244">
        <v>153</v>
      </c>
      <c r="AQ249" s="3244">
        <v>813</v>
      </c>
      <c r="AS249" s="3244">
        <v>138</v>
      </c>
      <c r="AU249" s="3244">
        <v>126</v>
      </c>
      <c r="AW249" s="3244">
        <v>12</v>
      </c>
      <c r="AY249" s="3244">
        <v>49</v>
      </c>
      <c r="BA249" s="3244">
        <v>70</v>
      </c>
      <c r="BC249" s="3244">
        <v>-108</v>
      </c>
      <c r="BE249" s="3223">
        <f t="shared" si="33"/>
        <v>243</v>
      </c>
      <c r="BF249" s="3223" t="b">
        <f t="shared" si="32"/>
        <v>1</v>
      </c>
      <c r="BG249" s="3269" t="s">
        <v>1245</v>
      </c>
      <c r="BH249" s="3269">
        <v>0</v>
      </c>
      <c r="BI249" s="3269">
        <v>1</v>
      </c>
      <c r="BJ249" s="3269" t="s">
        <v>1196</v>
      </c>
      <c r="BK249" s="3269">
        <v>153</v>
      </c>
      <c r="BL249" s="3269" t="s">
        <v>1196</v>
      </c>
      <c r="BM249" s="3269">
        <v>813</v>
      </c>
      <c r="BN249" s="3269" t="s">
        <v>1196</v>
      </c>
      <c r="BO249" s="3269">
        <v>138</v>
      </c>
      <c r="BP249" s="3269" t="s">
        <v>1196</v>
      </c>
      <c r="BQ249" s="3269">
        <v>126</v>
      </c>
      <c r="BR249" s="3269" t="s">
        <v>1196</v>
      </c>
      <c r="BS249" s="3269">
        <v>12</v>
      </c>
      <c r="BT249" s="3269" t="s">
        <v>1196</v>
      </c>
      <c r="BU249" s="3269">
        <v>49</v>
      </c>
      <c r="BV249" s="3269" t="s">
        <v>1196</v>
      </c>
      <c r="BW249" s="3269">
        <v>70</v>
      </c>
      <c r="BX249" s="3269" t="s">
        <v>1196</v>
      </c>
      <c r="BY249" s="3269">
        <v>-108</v>
      </c>
    </row>
    <row r="250" spans="1:77" ht="12.75" x14ac:dyDescent="0.2">
      <c r="A250" s="3254" t="s">
        <v>1227</v>
      </c>
      <c r="B250" s="3349" t="s">
        <v>283</v>
      </c>
      <c r="C250" s="3350" t="s">
        <v>1256</v>
      </c>
      <c r="D250" s="3256"/>
      <c r="E250" s="3256"/>
      <c r="F250" s="3315"/>
      <c r="G250" s="3256"/>
      <c r="H250" s="3315"/>
      <c r="I250" s="3256"/>
      <c r="J250" s="3315"/>
      <c r="K250" s="3256"/>
      <c r="L250" s="3315"/>
      <c r="M250" s="3256"/>
      <c r="N250" s="3256"/>
      <c r="O250" s="3256"/>
      <c r="P250" s="3315"/>
      <c r="Q250" s="3256"/>
      <c r="R250" s="3315"/>
      <c r="S250" s="3256"/>
      <c r="T250" s="3256"/>
      <c r="U250" s="3256"/>
      <c r="V250" s="3218" t="s">
        <v>1256</v>
      </c>
      <c r="W250" s="3223" t="b">
        <f t="shared" si="29"/>
        <v>1</v>
      </c>
      <c r="X250" s="3258">
        <f>+T250-'Departmental PL'!V414</f>
        <v>0</v>
      </c>
      <c r="Y250" s="3258">
        <f>+U250-'Departmental PL'!W414</f>
        <v>0</v>
      </c>
      <c r="AC250" s="3228">
        <f t="shared" si="34"/>
        <v>0</v>
      </c>
      <c r="AD250" s="3228">
        <f t="shared" si="35"/>
        <v>0</v>
      </c>
      <c r="AF250" s="3233">
        <f t="shared" si="30"/>
        <v>0</v>
      </c>
      <c r="AG250" s="3233">
        <f t="shared" si="31"/>
        <v>0</v>
      </c>
      <c r="AH250" s="3223" t="b">
        <f t="shared" si="36"/>
        <v>1</v>
      </c>
      <c r="AI250" s="3259"/>
      <c r="AJ250" s="3259"/>
      <c r="AK250" s="3349" t="s">
        <v>1256</v>
      </c>
      <c r="BE250" s="3223">
        <f t="shared" si="33"/>
        <v>244</v>
      </c>
      <c r="BF250" s="3223" t="b">
        <f t="shared" si="32"/>
        <v>1</v>
      </c>
      <c r="BG250" s="3221" t="s">
        <v>1256</v>
      </c>
      <c r="BH250" s="3269"/>
      <c r="BI250" s="3269"/>
      <c r="BJ250" s="3269"/>
      <c r="BK250" s="3269"/>
      <c r="BL250" s="3269"/>
      <c r="BM250" s="3269"/>
      <c r="BN250" s="3269"/>
      <c r="BO250" s="3269"/>
      <c r="BP250" s="3269"/>
      <c r="BQ250" s="3269"/>
      <c r="BR250" s="3269"/>
      <c r="BS250" s="3269"/>
      <c r="BT250" s="3269"/>
      <c r="BU250" s="3269"/>
      <c r="BV250" s="3269"/>
      <c r="BW250" s="3269"/>
      <c r="BX250" s="3269"/>
      <c r="BY250" s="3269"/>
    </row>
    <row r="251" spans="1:77" s="3501" customFormat="1" ht="15.2" customHeight="1" x14ac:dyDescent="0.35">
      <c r="A251" s="3497" t="s">
        <v>1235</v>
      </c>
      <c r="B251" s="3506" t="s">
        <v>283</v>
      </c>
      <c r="C251" s="3507" t="s">
        <v>2609</v>
      </c>
      <c r="D251" s="3506"/>
      <c r="E251" s="3506"/>
      <c r="F251" s="3506"/>
      <c r="G251" s="3506"/>
      <c r="H251" s="3506"/>
      <c r="I251" s="3506"/>
      <c r="J251" s="3506"/>
      <c r="K251" s="3506"/>
      <c r="L251" s="3506"/>
      <c r="M251" s="3506"/>
      <c r="N251" s="3506"/>
      <c r="O251" s="3506"/>
      <c r="P251" s="3506"/>
      <c r="Q251" s="3506"/>
      <c r="R251" s="3506"/>
      <c r="S251" s="3506"/>
      <c r="T251" s="3506"/>
      <c r="U251" s="3506"/>
      <c r="V251" s="3508" t="s">
        <v>283</v>
      </c>
      <c r="W251" s="3501" t="b">
        <f t="shared" si="29"/>
        <v>0</v>
      </c>
      <c r="X251" s="3506">
        <f>+T251-'Departmental PL'!V417</f>
        <v>0</v>
      </c>
      <c r="Y251" s="3506">
        <f>+U251-'Departmental PL'!W417</f>
        <v>0</v>
      </c>
      <c r="AC251" s="3501">
        <f t="shared" si="34"/>
        <v>0</v>
      </c>
      <c r="AD251" s="3501">
        <f t="shared" si="35"/>
        <v>0</v>
      </c>
      <c r="AF251" s="3501">
        <f t="shared" si="30"/>
        <v>0</v>
      </c>
      <c r="AG251" s="3501">
        <f t="shared" si="31"/>
        <v>0</v>
      </c>
      <c r="AH251" s="3501" t="b">
        <f t="shared" si="36"/>
        <v>0</v>
      </c>
      <c r="AI251" s="3509" t="s">
        <v>283</v>
      </c>
      <c r="AJ251" s="3509" t="s">
        <v>767</v>
      </c>
      <c r="AK251" s="3509" t="s">
        <v>2031</v>
      </c>
      <c r="AL251" s="3509">
        <v>0</v>
      </c>
      <c r="AM251" s="3509">
        <v>33</v>
      </c>
      <c r="AN251" s="3509"/>
      <c r="AO251" s="3509">
        <v>245</v>
      </c>
      <c r="AP251" s="3509"/>
      <c r="AQ251" s="3509">
        <v>55342</v>
      </c>
      <c r="AR251" s="3509"/>
      <c r="AS251" s="3509">
        <v>26634</v>
      </c>
      <c r="AT251" s="3509"/>
      <c r="AU251" s="3509">
        <v>27479</v>
      </c>
      <c r="AV251" s="3509"/>
      <c r="AW251" s="3509">
        <v>-851</v>
      </c>
      <c r="AX251" s="3509"/>
      <c r="AY251" s="3509">
        <v>5623</v>
      </c>
      <c r="AZ251" s="3509"/>
      <c r="BA251" s="3509">
        <v>16696</v>
      </c>
      <c r="BB251" s="3509"/>
      <c r="BC251" s="3509">
        <v>-23159</v>
      </c>
      <c r="BE251" s="3501">
        <f t="shared" si="33"/>
        <v>245</v>
      </c>
      <c r="BF251" s="3501" t="b">
        <f t="shared" si="32"/>
        <v>0</v>
      </c>
      <c r="BG251" s="3510" t="s">
        <v>283</v>
      </c>
      <c r="BH251" s="3505">
        <v>0</v>
      </c>
      <c r="BI251" s="3505">
        <v>33</v>
      </c>
      <c r="BJ251" s="3505" t="s">
        <v>1196</v>
      </c>
      <c r="BK251" s="3505">
        <v>245</v>
      </c>
      <c r="BL251" s="3505" t="s">
        <v>1196</v>
      </c>
      <c r="BM251" s="3505">
        <v>55342</v>
      </c>
      <c r="BN251" s="3505" t="s">
        <v>1196</v>
      </c>
      <c r="BO251" s="3505">
        <v>26632</v>
      </c>
      <c r="BP251" s="3505" t="s">
        <v>1196</v>
      </c>
      <c r="BQ251" s="3505">
        <v>27484</v>
      </c>
      <c r="BR251" s="3505" t="s">
        <v>1196</v>
      </c>
      <c r="BS251" s="3505">
        <v>-852</v>
      </c>
      <c r="BT251" s="3505" t="s">
        <v>1196</v>
      </c>
      <c r="BU251" s="3505">
        <v>5618</v>
      </c>
      <c r="BV251" s="3505" t="s">
        <v>1196</v>
      </c>
      <c r="BW251" s="3505">
        <v>16689</v>
      </c>
      <c r="BX251" s="3505" t="s">
        <v>1196</v>
      </c>
      <c r="BY251" s="3505">
        <v>-23158</v>
      </c>
    </row>
    <row r="252" spans="1:77" ht="15.2" customHeight="1" x14ac:dyDescent="0.2">
      <c r="A252" s="3254" t="s">
        <v>1245</v>
      </c>
      <c r="B252" s="3351" t="s">
        <v>283</v>
      </c>
      <c r="C252" s="3272" t="s">
        <v>1227</v>
      </c>
      <c r="D252" s="3256"/>
      <c r="E252" s="3256"/>
      <c r="F252" s="3256"/>
      <c r="G252" s="3315"/>
      <c r="H252" s="3256"/>
      <c r="I252" s="3315"/>
      <c r="J252" s="3256"/>
      <c r="K252" s="3315"/>
      <c r="L252" s="3256"/>
      <c r="M252" s="3315"/>
      <c r="N252" s="3256"/>
      <c r="O252" s="3256"/>
      <c r="P252" s="3256"/>
      <c r="Q252" s="3315"/>
      <c r="R252" s="3256"/>
      <c r="S252" s="3315"/>
      <c r="T252" s="3256"/>
      <c r="U252" s="3256"/>
      <c r="V252" s="3218" t="s">
        <v>1227</v>
      </c>
      <c r="W252" s="3223" t="b">
        <f t="shared" si="29"/>
        <v>1</v>
      </c>
      <c r="X252" s="3258">
        <f>+T252-'Departmental PL'!V419</f>
        <v>0</v>
      </c>
      <c r="Y252" s="3258">
        <f>+U252-'Departmental PL'!W419</f>
        <v>0</v>
      </c>
      <c r="AC252" s="3228">
        <f t="shared" si="34"/>
        <v>0</v>
      </c>
      <c r="AD252" s="3228">
        <f t="shared" si="35"/>
        <v>0</v>
      </c>
      <c r="AF252" s="3233">
        <f t="shared" si="30"/>
        <v>0</v>
      </c>
      <c r="AG252" s="3233">
        <f t="shared" si="31"/>
        <v>0</v>
      </c>
      <c r="AH252" s="3223" t="b">
        <f t="shared" si="36"/>
        <v>1</v>
      </c>
      <c r="AI252" s="3259" t="s">
        <v>283</v>
      </c>
      <c r="AJ252" s="3259" t="s">
        <v>768</v>
      </c>
      <c r="AK252" s="3259" t="s">
        <v>1227</v>
      </c>
      <c r="AL252" s="3244">
        <v>0</v>
      </c>
      <c r="AM252" s="3244">
        <v>1</v>
      </c>
      <c r="AO252" s="3244">
        <v>2</v>
      </c>
      <c r="AQ252" s="3244">
        <v>325</v>
      </c>
      <c r="AS252" s="3244">
        <v>292</v>
      </c>
      <c r="AU252" s="3244">
        <v>123</v>
      </c>
      <c r="AW252" s="3244">
        <v>169</v>
      </c>
      <c r="AY252" s="3244">
        <v>24</v>
      </c>
      <c r="BA252" s="3244">
        <v>30</v>
      </c>
      <c r="BC252" s="3244">
        <v>115</v>
      </c>
      <c r="BE252" s="3223">
        <f t="shared" si="33"/>
        <v>246</v>
      </c>
      <c r="BF252" s="3223" t="b">
        <f t="shared" si="32"/>
        <v>1</v>
      </c>
      <c r="BG252" s="3269" t="s">
        <v>1227</v>
      </c>
      <c r="BH252" s="3269">
        <v>0</v>
      </c>
      <c r="BI252" s="3269">
        <v>1</v>
      </c>
      <c r="BJ252" s="3269" t="s">
        <v>1196</v>
      </c>
      <c r="BK252" s="3269">
        <v>2</v>
      </c>
      <c r="BL252" s="3269" t="s">
        <v>1196</v>
      </c>
      <c r="BM252" s="3269">
        <v>325</v>
      </c>
      <c r="BN252" s="3269" t="s">
        <v>1196</v>
      </c>
      <c r="BO252" s="3269">
        <v>292</v>
      </c>
      <c r="BP252" s="3269" t="s">
        <v>1196</v>
      </c>
      <c r="BQ252" s="3269">
        <v>123</v>
      </c>
      <c r="BR252" s="3269" t="s">
        <v>1196</v>
      </c>
      <c r="BS252" s="3269">
        <v>169</v>
      </c>
      <c r="BT252" s="3269" t="s">
        <v>1196</v>
      </c>
      <c r="BU252" s="3269">
        <v>24</v>
      </c>
      <c r="BV252" s="3269" t="s">
        <v>1196</v>
      </c>
      <c r="BW252" s="3269">
        <v>30</v>
      </c>
      <c r="BX252" s="3269" t="s">
        <v>1196</v>
      </c>
      <c r="BY252" s="3269">
        <v>115</v>
      </c>
    </row>
    <row r="253" spans="1:77" ht="15.2" customHeight="1" x14ac:dyDescent="0.2">
      <c r="A253" s="3352" t="s">
        <v>1247</v>
      </c>
      <c r="B253" s="3351" t="s">
        <v>283</v>
      </c>
      <c r="C253" s="3272" t="s">
        <v>1235</v>
      </c>
      <c r="D253" s="3256"/>
      <c r="E253" s="3256"/>
      <c r="F253" s="3315"/>
      <c r="G253" s="3256"/>
      <c r="H253" s="3315"/>
      <c r="I253" s="3256"/>
      <c r="J253" s="3315"/>
      <c r="K253" s="3256"/>
      <c r="L253" s="3315"/>
      <c r="M253" s="3256"/>
      <c r="N253" s="3256"/>
      <c r="O253" s="3256"/>
      <c r="P253" s="3315"/>
      <c r="Q253" s="3256"/>
      <c r="R253" s="3315"/>
      <c r="S253" s="3256"/>
      <c r="T253" s="3256"/>
      <c r="U253" s="3256"/>
      <c r="V253" s="3218" t="s">
        <v>1235</v>
      </c>
      <c r="W253" s="3223" t="b">
        <f t="shared" si="29"/>
        <v>1</v>
      </c>
      <c r="X253" s="3258">
        <f>+T253-'Departmental PL'!V423</f>
        <v>0</v>
      </c>
      <c r="Y253" s="3258">
        <f>+U253-'Departmental PL'!W423</f>
        <v>0</v>
      </c>
      <c r="AC253" s="3228">
        <f t="shared" si="34"/>
        <v>0</v>
      </c>
      <c r="AD253" s="3228">
        <f t="shared" si="35"/>
        <v>0</v>
      </c>
      <c r="AF253" s="3233">
        <f t="shared" si="30"/>
        <v>0</v>
      </c>
      <c r="AG253" s="3233">
        <f t="shared" si="31"/>
        <v>0</v>
      </c>
      <c r="AH253" s="3223" t="b">
        <f t="shared" si="36"/>
        <v>1</v>
      </c>
      <c r="AI253" s="3259"/>
      <c r="AJ253" s="3259"/>
      <c r="AK253" s="3223" t="s">
        <v>1235</v>
      </c>
      <c r="BE253" s="3223">
        <f t="shared" si="33"/>
        <v>247</v>
      </c>
      <c r="BF253" s="3223" t="b">
        <f t="shared" si="32"/>
        <v>1</v>
      </c>
      <c r="BG253" s="3221" t="s">
        <v>1235</v>
      </c>
      <c r="BH253" s="3269"/>
      <c r="BI253" s="3269"/>
      <c r="BJ253" s="3269"/>
      <c r="BK253" s="3269"/>
      <c r="BL253" s="3269"/>
      <c r="BM253" s="3269"/>
      <c r="BN253" s="3269"/>
      <c r="BO253" s="3269"/>
      <c r="BP253" s="3269"/>
      <c r="BQ253" s="3269"/>
      <c r="BR253" s="3269"/>
      <c r="BS253" s="3269"/>
      <c r="BT253" s="3269"/>
      <c r="BU253" s="3269"/>
      <c r="BV253" s="3269"/>
      <c r="BW253" s="3269"/>
      <c r="BX253" s="3269"/>
      <c r="BY253" s="3269"/>
    </row>
    <row r="254" spans="1:77" ht="15.2" customHeight="1" x14ac:dyDescent="0.2">
      <c r="A254" s="3352"/>
      <c r="B254" s="3351" t="s">
        <v>3903</v>
      </c>
      <c r="C254" s="3327" t="s">
        <v>1239</v>
      </c>
      <c r="D254" s="3256">
        <v>1</v>
      </c>
      <c r="E254" s="3256">
        <v>0</v>
      </c>
      <c r="F254" s="3315">
        <v>1</v>
      </c>
      <c r="G254" s="3256">
        <v>0</v>
      </c>
      <c r="H254" s="3315">
        <v>640</v>
      </c>
      <c r="I254" s="3256">
        <v>0</v>
      </c>
      <c r="J254" s="3315">
        <v>47</v>
      </c>
      <c r="K254" s="3256">
        <v>0</v>
      </c>
      <c r="L254" s="3315">
        <v>467</v>
      </c>
      <c r="M254" s="3256">
        <v>0</v>
      </c>
      <c r="N254" s="3256">
        <v>-420</v>
      </c>
      <c r="O254" s="3256">
        <v>0</v>
      </c>
      <c r="P254" s="3315">
        <v>81</v>
      </c>
      <c r="Q254" s="3256">
        <v>0</v>
      </c>
      <c r="R254" s="3315">
        <v>182</v>
      </c>
      <c r="S254" s="3256">
        <v>0</v>
      </c>
      <c r="T254" s="3256">
        <v>-683</v>
      </c>
      <c r="U254" s="3256">
        <v>0</v>
      </c>
      <c r="V254" s="3209" t="s">
        <v>1239</v>
      </c>
      <c r="W254" s="3223" t="b">
        <f t="shared" si="29"/>
        <v>1</v>
      </c>
      <c r="X254" s="3258">
        <f>+T254-'Departmental PL'!V424</f>
        <v>-683</v>
      </c>
      <c r="Y254" s="3258">
        <f>+U254-'Departmental PL'!W424</f>
        <v>0</v>
      </c>
      <c r="AC254" s="3228">
        <f t="shared" ref="AC254:AC257" si="38">+J254-L254-N254</f>
        <v>0</v>
      </c>
      <c r="AD254" s="3228">
        <f t="shared" ref="AD254:AD257" si="39">+K254-M254-O254</f>
        <v>0</v>
      </c>
      <c r="AI254" s="3259"/>
      <c r="AJ254" s="3259"/>
      <c r="AK254" s="3223"/>
      <c r="BG254" s="3221"/>
      <c r="BH254" s="3269"/>
      <c r="BI254" s="3269"/>
      <c r="BJ254" s="3269"/>
      <c r="BK254" s="3269"/>
      <c r="BL254" s="3269"/>
      <c r="BM254" s="3269"/>
      <c r="BN254" s="3269"/>
      <c r="BO254" s="3269"/>
      <c r="BP254" s="3269"/>
      <c r="BQ254" s="3269"/>
      <c r="BR254" s="3269"/>
      <c r="BS254" s="3269"/>
      <c r="BT254" s="3269"/>
      <c r="BU254" s="3269"/>
      <c r="BV254" s="3269"/>
      <c r="BW254" s="3269"/>
      <c r="BX254" s="3269"/>
      <c r="BY254" s="3269"/>
    </row>
    <row r="255" spans="1:77" ht="15.2" customHeight="1" x14ac:dyDescent="0.2">
      <c r="A255" s="3223" t="s">
        <v>1256</v>
      </c>
      <c r="B255" s="3255" t="s">
        <v>283</v>
      </c>
      <c r="C255" s="3353" t="s">
        <v>1245</v>
      </c>
      <c r="D255" s="3256">
        <v>2</v>
      </c>
      <c r="E255" s="3256">
        <v>2</v>
      </c>
      <c r="F255" s="3256">
        <v>11</v>
      </c>
      <c r="G255" s="3315">
        <v>25</v>
      </c>
      <c r="H255" s="3256">
        <v>135</v>
      </c>
      <c r="I255" s="3315">
        <v>141</v>
      </c>
      <c r="J255" s="3256">
        <v>29</v>
      </c>
      <c r="K255" s="3315">
        <v>30</v>
      </c>
      <c r="L255" s="3256">
        <v>26</v>
      </c>
      <c r="M255" s="3315">
        <v>21</v>
      </c>
      <c r="N255" s="3256">
        <v>3</v>
      </c>
      <c r="O255" s="3256">
        <v>8</v>
      </c>
      <c r="P255" s="3256">
        <v>10</v>
      </c>
      <c r="Q255" s="3315">
        <v>9</v>
      </c>
      <c r="R255" s="3256">
        <v>15</v>
      </c>
      <c r="S255" s="3315">
        <v>13</v>
      </c>
      <c r="T255" s="3257">
        <v>-22</v>
      </c>
      <c r="U255" s="3256">
        <v>-14</v>
      </c>
      <c r="V255" s="3209" t="s">
        <v>1245</v>
      </c>
      <c r="W255" s="3223" t="b">
        <f t="shared" si="29"/>
        <v>1</v>
      </c>
      <c r="X255" s="3258">
        <f>+T255-'Departmental PL'!V427</f>
        <v>0</v>
      </c>
      <c r="Y255" s="3258">
        <f>+U255-'Departmental PL'!W427</f>
        <v>-1</v>
      </c>
      <c r="AC255" s="3228">
        <f t="shared" si="38"/>
        <v>0</v>
      </c>
      <c r="AD255" s="3228">
        <f t="shared" si="39"/>
        <v>1</v>
      </c>
      <c r="AF255" s="3233">
        <f t="shared" si="30"/>
        <v>0</v>
      </c>
      <c r="AG255" s="3233">
        <f t="shared" si="31"/>
        <v>0</v>
      </c>
      <c r="AH255" s="3223" t="b">
        <f t="shared" si="36"/>
        <v>1</v>
      </c>
      <c r="AI255" s="3259" t="s">
        <v>283</v>
      </c>
      <c r="AJ255" s="3259" t="s">
        <v>768</v>
      </c>
      <c r="AK255" s="3259" t="s">
        <v>1245</v>
      </c>
      <c r="AL255" s="3244">
        <v>1</v>
      </c>
      <c r="AM255" s="3244">
        <v>1</v>
      </c>
      <c r="AN255" s="3244">
        <v>0</v>
      </c>
      <c r="AO255" s="3244">
        <v>108</v>
      </c>
      <c r="AP255" s="3244">
        <v>0</v>
      </c>
      <c r="AQ255" s="3244">
        <v>549</v>
      </c>
      <c r="AR255" s="3244">
        <v>0</v>
      </c>
      <c r="AS255" s="3244">
        <v>138</v>
      </c>
      <c r="AT255" s="3244">
        <v>0</v>
      </c>
      <c r="AU255" s="3244">
        <v>89</v>
      </c>
      <c r="AV255" s="3244">
        <v>0</v>
      </c>
      <c r="AW255" s="3244">
        <v>49</v>
      </c>
      <c r="AX255" s="3244">
        <v>0</v>
      </c>
      <c r="AY255" s="3244">
        <v>35</v>
      </c>
      <c r="AZ255" s="3244">
        <v>0</v>
      </c>
      <c r="BA255" s="3244">
        <v>50</v>
      </c>
      <c r="BB255" s="3244">
        <v>0</v>
      </c>
      <c r="BC255" s="3244">
        <v>-36</v>
      </c>
      <c r="BE255" s="3223">
        <f>BE253+1</f>
        <v>248</v>
      </c>
      <c r="BF255" s="3223" t="b">
        <f t="shared" si="32"/>
        <v>1</v>
      </c>
      <c r="BG255" s="3269" t="s">
        <v>1245</v>
      </c>
      <c r="BH255" s="3269">
        <v>1</v>
      </c>
      <c r="BI255" s="3269">
        <v>1</v>
      </c>
      <c r="BJ255" s="3269">
        <v>0</v>
      </c>
      <c r="BK255" s="3269">
        <v>108</v>
      </c>
      <c r="BL255" s="3269">
        <v>0</v>
      </c>
      <c r="BM255" s="3269">
        <v>549</v>
      </c>
      <c r="BN255" s="3269">
        <v>0</v>
      </c>
      <c r="BO255" s="3269">
        <v>138</v>
      </c>
      <c r="BP255" s="3269">
        <v>0</v>
      </c>
      <c r="BQ255" s="3269">
        <v>89</v>
      </c>
      <c r="BR255" s="3269">
        <v>0</v>
      </c>
      <c r="BS255" s="3269">
        <v>49</v>
      </c>
      <c r="BT255" s="3269">
        <v>0</v>
      </c>
      <c r="BU255" s="3269">
        <v>35</v>
      </c>
      <c r="BV255" s="3269">
        <v>0</v>
      </c>
      <c r="BW255" s="3269">
        <v>50</v>
      </c>
      <c r="BX255" s="3269">
        <v>0</v>
      </c>
      <c r="BY255" s="3269">
        <v>-36</v>
      </c>
    </row>
    <row r="256" spans="1:77" ht="15.2" customHeight="1" x14ac:dyDescent="0.2">
      <c r="A256" s="3352" t="s">
        <v>1258</v>
      </c>
      <c r="B256" s="3255" t="s">
        <v>283</v>
      </c>
      <c r="C256" s="3208" t="s">
        <v>1247</v>
      </c>
      <c r="D256" s="3256">
        <v>0</v>
      </c>
      <c r="E256" s="3256">
        <v>1</v>
      </c>
      <c r="F256" s="3256">
        <v>0</v>
      </c>
      <c r="G256" s="3315">
        <v>2</v>
      </c>
      <c r="H256" s="3256">
        <v>0</v>
      </c>
      <c r="I256" s="3315">
        <v>320</v>
      </c>
      <c r="J256" s="3256">
        <v>0</v>
      </c>
      <c r="K256" s="3315">
        <v>58</v>
      </c>
      <c r="L256" s="3256">
        <v>0</v>
      </c>
      <c r="M256" s="3315">
        <v>130</v>
      </c>
      <c r="N256" s="3256">
        <v>0</v>
      </c>
      <c r="O256" s="3256">
        <v>-72</v>
      </c>
      <c r="P256" s="3256">
        <v>0</v>
      </c>
      <c r="Q256" s="3315">
        <v>39</v>
      </c>
      <c r="R256" s="3256">
        <v>0</v>
      </c>
      <c r="S256" s="3315">
        <v>34</v>
      </c>
      <c r="T256" s="3257">
        <v>0</v>
      </c>
      <c r="U256" s="3256">
        <v>-145</v>
      </c>
      <c r="V256" s="3209" t="s">
        <v>1247</v>
      </c>
      <c r="W256" s="3223" t="b">
        <f t="shared" si="29"/>
        <v>1</v>
      </c>
      <c r="X256" s="3258">
        <f>+T256-'Departmental PL'!V428</f>
        <v>0</v>
      </c>
      <c r="Y256" s="3258">
        <f>+U256-'Departmental PL'!W428</f>
        <v>0</v>
      </c>
      <c r="AC256" s="3228">
        <f t="shared" si="38"/>
        <v>0</v>
      </c>
      <c r="AD256" s="3228">
        <f t="shared" si="39"/>
        <v>0</v>
      </c>
      <c r="AF256" s="3233">
        <f t="shared" si="30"/>
        <v>0</v>
      </c>
      <c r="AG256" s="3233">
        <f t="shared" si="31"/>
        <v>0</v>
      </c>
      <c r="AH256" s="3223" t="b">
        <f t="shared" si="36"/>
        <v>1</v>
      </c>
      <c r="AI256" s="3259" t="s">
        <v>283</v>
      </c>
      <c r="AJ256" s="3259" t="s">
        <v>768</v>
      </c>
      <c r="AK256" s="3259" t="s">
        <v>1247</v>
      </c>
      <c r="AL256" s="3244">
        <v>1</v>
      </c>
      <c r="AM256" s="3244">
        <v>0</v>
      </c>
      <c r="AN256" s="3244">
        <v>2</v>
      </c>
      <c r="AP256" s="3244">
        <v>320</v>
      </c>
      <c r="AR256" s="3244">
        <v>63</v>
      </c>
      <c r="AT256" s="3244">
        <v>135</v>
      </c>
      <c r="AV256" s="3244">
        <v>-72</v>
      </c>
      <c r="AX256" s="3244">
        <v>41</v>
      </c>
      <c r="AZ256" s="3244">
        <v>34</v>
      </c>
      <c r="BB256" s="3244">
        <v>-148</v>
      </c>
      <c r="BE256" s="3223">
        <f t="shared" si="33"/>
        <v>249</v>
      </c>
      <c r="BF256" s="3223" t="b">
        <f t="shared" si="32"/>
        <v>1</v>
      </c>
      <c r="BG256" s="3269" t="s">
        <v>1247</v>
      </c>
      <c r="BH256" s="3269">
        <v>1</v>
      </c>
      <c r="BI256" s="3269">
        <v>0</v>
      </c>
      <c r="BJ256" s="3269">
        <v>2</v>
      </c>
      <c r="BK256" s="3269" t="s">
        <v>1196</v>
      </c>
      <c r="BL256" s="3269">
        <v>320</v>
      </c>
      <c r="BM256" s="3269" t="s">
        <v>1196</v>
      </c>
      <c r="BN256" s="3269">
        <v>63</v>
      </c>
      <c r="BO256" s="3269" t="s">
        <v>1196</v>
      </c>
      <c r="BP256" s="3269">
        <v>135</v>
      </c>
      <c r="BQ256" s="3269" t="s">
        <v>1196</v>
      </c>
      <c r="BR256" s="3269">
        <v>-72</v>
      </c>
      <c r="BS256" s="3269" t="s">
        <v>1196</v>
      </c>
      <c r="BT256" s="3269">
        <v>41</v>
      </c>
      <c r="BU256" s="3269" t="s">
        <v>1196</v>
      </c>
      <c r="BV256" s="3269">
        <v>34</v>
      </c>
      <c r="BW256" s="3269" t="s">
        <v>1196</v>
      </c>
      <c r="BX256" s="3269">
        <v>-148</v>
      </c>
      <c r="BY256" s="3269" t="s">
        <v>1196</v>
      </c>
    </row>
    <row r="257" spans="1:77" ht="15.2" customHeight="1" x14ac:dyDescent="0.2">
      <c r="A257" s="3254" t="s">
        <v>1253</v>
      </c>
      <c r="B257" s="3255" t="s">
        <v>283</v>
      </c>
      <c r="C257" s="3208" t="s">
        <v>1256</v>
      </c>
      <c r="D257" s="3256">
        <v>401</v>
      </c>
      <c r="E257" s="3256">
        <v>535</v>
      </c>
      <c r="F257" s="3256">
        <v>24056</v>
      </c>
      <c r="G257" s="3256">
        <v>25094</v>
      </c>
      <c r="H257" s="3256">
        <v>2620525</v>
      </c>
      <c r="I257" s="3256">
        <v>2786072</v>
      </c>
      <c r="J257" s="3256">
        <v>1113513</v>
      </c>
      <c r="K257" s="3256">
        <v>1177512</v>
      </c>
      <c r="L257" s="3256">
        <v>743202</v>
      </c>
      <c r="M257" s="3256">
        <v>847951</v>
      </c>
      <c r="N257" s="3256">
        <v>370310</v>
      </c>
      <c r="O257" s="3256">
        <v>329562</v>
      </c>
      <c r="P257" s="3256">
        <v>99295</v>
      </c>
      <c r="Q257" s="3256">
        <v>121822</v>
      </c>
      <c r="R257" s="3256">
        <v>296198</v>
      </c>
      <c r="S257" s="3256">
        <v>311398</v>
      </c>
      <c r="T257" s="3257">
        <v>-25182</v>
      </c>
      <c r="U257" s="3257">
        <v>-103658</v>
      </c>
      <c r="V257" s="3209" t="s">
        <v>1256</v>
      </c>
      <c r="W257" s="3223" t="b">
        <f t="shared" si="29"/>
        <v>1</v>
      </c>
      <c r="X257" s="3258">
        <f>+T257-'Departmental PL'!V435</f>
        <v>0</v>
      </c>
      <c r="Y257" s="3258">
        <f>+U257-'Departmental PL'!W435</f>
        <v>1</v>
      </c>
      <c r="AC257" s="3228">
        <f t="shared" si="38"/>
        <v>1</v>
      </c>
      <c r="AD257" s="3228">
        <f t="shared" si="39"/>
        <v>-1</v>
      </c>
      <c r="AF257" s="3233">
        <f t="shared" si="30"/>
        <v>-1</v>
      </c>
      <c r="AG257" s="3233">
        <f t="shared" si="31"/>
        <v>0</v>
      </c>
      <c r="AH257" s="3223" t="b">
        <f t="shared" si="36"/>
        <v>1</v>
      </c>
      <c r="AI257" s="3259" t="s">
        <v>283</v>
      </c>
      <c r="AJ257" s="3259" t="s">
        <v>768</v>
      </c>
      <c r="AK257" s="3259" t="s">
        <v>1256</v>
      </c>
      <c r="AL257" s="3244">
        <v>368</v>
      </c>
      <c r="AM257" s="3244">
        <v>287</v>
      </c>
      <c r="AN257" s="3244">
        <v>17034</v>
      </c>
      <c r="AO257" s="3244">
        <v>16451</v>
      </c>
      <c r="AP257" s="3244">
        <v>1865167</v>
      </c>
      <c r="AQ257" s="3244">
        <v>1591303</v>
      </c>
      <c r="AR257" s="3244">
        <v>763336</v>
      </c>
      <c r="AS257" s="3244">
        <v>698338</v>
      </c>
      <c r="AT257" s="3244">
        <v>580423</v>
      </c>
      <c r="AU257" s="3244">
        <v>576323</v>
      </c>
      <c r="AV257" s="3244">
        <v>182918</v>
      </c>
      <c r="AW257" s="3244">
        <v>122013</v>
      </c>
      <c r="AX257" s="3244">
        <v>81590</v>
      </c>
      <c r="AY257" s="3244">
        <v>83256</v>
      </c>
      <c r="AZ257" s="3244">
        <v>207442</v>
      </c>
      <c r="BA257" s="3244">
        <v>180619</v>
      </c>
      <c r="BB257" s="3244">
        <v>-106098</v>
      </c>
      <c r="BC257" s="3244">
        <v>-141873</v>
      </c>
      <c r="BE257" s="3223">
        <f t="shared" si="33"/>
        <v>250</v>
      </c>
      <c r="BF257" s="3223" t="b">
        <f t="shared" si="32"/>
        <v>1</v>
      </c>
      <c r="BG257" s="3269" t="s">
        <v>1256</v>
      </c>
      <c r="BH257" s="3269">
        <v>368</v>
      </c>
      <c r="BI257" s="3269">
        <v>287</v>
      </c>
      <c r="BJ257" s="3262">
        <v>17034</v>
      </c>
      <c r="BK257" s="3262">
        <v>16451</v>
      </c>
      <c r="BL257" s="3262">
        <v>1865167</v>
      </c>
      <c r="BM257" s="3262">
        <v>1591303</v>
      </c>
      <c r="BN257" s="3262">
        <v>763340</v>
      </c>
      <c r="BO257" s="3262">
        <v>698334</v>
      </c>
      <c r="BP257" s="3262">
        <v>580421</v>
      </c>
      <c r="BQ257" s="3262">
        <v>576332</v>
      </c>
      <c r="BR257" s="3262">
        <v>182918</v>
      </c>
      <c r="BS257" s="3262">
        <v>122001</v>
      </c>
      <c r="BT257" s="3262">
        <v>81585</v>
      </c>
      <c r="BU257" s="3262">
        <v>83264</v>
      </c>
      <c r="BV257" s="3262">
        <v>207441</v>
      </c>
      <c r="BW257" s="3262">
        <v>180611</v>
      </c>
      <c r="BX257" s="3262">
        <v>-106108</v>
      </c>
      <c r="BY257" s="3262">
        <v>-141874</v>
      </c>
    </row>
    <row r="258" spans="1:77" ht="15.2" customHeight="1" x14ac:dyDescent="0.2">
      <c r="A258" s="3297" t="s">
        <v>283</v>
      </c>
      <c r="B258" s="3255" t="s">
        <v>283</v>
      </c>
      <c r="C258" s="3208" t="s">
        <v>1258</v>
      </c>
      <c r="D258" s="3256">
        <v>0</v>
      </c>
      <c r="E258" s="3256">
        <v>1</v>
      </c>
      <c r="F258" s="3256">
        <v>0</v>
      </c>
      <c r="G258" s="3256">
        <v>0</v>
      </c>
      <c r="H258" s="3256">
        <v>0</v>
      </c>
      <c r="I258" s="3256">
        <v>0</v>
      </c>
      <c r="J258" s="3256">
        <v>0</v>
      </c>
      <c r="K258" s="3256">
        <v>0</v>
      </c>
      <c r="L258" s="3256">
        <v>0</v>
      </c>
      <c r="M258" s="3256">
        <v>0</v>
      </c>
      <c r="N258" s="3256">
        <v>0</v>
      </c>
      <c r="O258" s="3256">
        <v>0</v>
      </c>
      <c r="P258" s="3256">
        <v>0</v>
      </c>
      <c r="Q258" s="3256">
        <v>0</v>
      </c>
      <c r="R258" s="3256">
        <v>0</v>
      </c>
      <c r="S258" s="3256">
        <v>0</v>
      </c>
      <c r="T258" s="3257">
        <v>0</v>
      </c>
      <c r="U258" s="3257">
        <v>0</v>
      </c>
      <c r="V258" s="3209" t="s">
        <v>1258</v>
      </c>
      <c r="W258" s="3223" t="b">
        <f t="shared" si="29"/>
        <v>1</v>
      </c>
      <c r="X258" s="3258">
        <f>+T258-'Departmental PL'!V436</f>
        <v>0</v>
      </c>
      <c r="Y258" s="3258">
        <f>+U258-'Departmental PL'!W436</f>
        <v>0</v>
      </c>
      <c r="AC258" s="3228">
        <f t="shared" si="34"/>
        <v>0</v>
      </c>
      <c r="AD258" s="3228">
        <f t="shared" si="35"/>
        <v>0</v>
      </c>
      <c r="AF258" s="3233">
        <f t="shared" si="30"/>
        <v>0</v>
      </c>
      <c r="AG258" s="3233">
        <f t="shared" si="31"/>
        <v>0</v>
      </c>
      <c r="AH258" s="3223" t="b">
        <f t="shared" si="36"/>
        <v>1</v>
      </c>
      <c r="AI258" s="3259" t="s">
        <v>283</v>
      </c>
      <c r="AJ258" s="3259" t="s">
        <v>768</v>
      </c>
      <c r="AK258" s="3259" t="s">
        <v>1258</v>
      </c>
      <c r="AL258" s="3244">
        <v>1</v>
      </c>
      <c r="AM258" s="3244">
        <v>0</v>
      </c>
      <c r="AN258" s="3244">
        <v>0</v>
      </c>
      <c r="AP258" s="3244">
        <v>0</v>
      </c>
      <c r="AR258" s="3244">
        <v>0</v>
      </c>
      <c r="AT258" s="3244">
        <v>0</v>
      </c>
      <c r="AV258" s="3244">
        <v>0</v>
      </c>
      <c r="AX258" s="3244">
        <v>0</v>
      </c>
      <c r="AZ258" s="3244">
        <v>0</v>
      </c>
      <c r="BB258" s="3244">
        <v>0</v>
      </c>
      <c r="BE258" s="3223">
        <f t="shared" si="33"/>
        <v>251</v>
      </c>
      <c r="BF258" s="3223" t="b">
        <f t="shared" si="32"/>
        <v>1</v>
      </c>
      <c r="BG258" s="3269" t="s">
        <v>1258</v>
      </c>
      <c r="BH258" s="3269">
        <v>1</v>
      </c>
      <c r="BI258" s="3269">
        <v>0</v>
      </c>
      <c r="BJ258" s="3269">
        <v>0</v>
      </c>
      <c r="BK258" s="3269" t="s">
        <v>1196</v>
      </c>
      <c r="BL258" s="3269">
        <v>0</v>
      </c>
      <c r="BM258" s="3269" t="s">
        <v>1196</v>
      </c>
      <c r="BN258" s="3269">
        <v>0</v>
      </c>
      <c r="BO258" s="3269" t="s">
        <v>1196</v>
      </c>
      <c r="BP258" s="3269">
        <v>0</v>
      </c>
      <c r="BQ258" s="3269" t="s">
        <v>1196</v>
      </c>
      <c r="BR258" s="3269">
        <v>0</v>
      </c>
      <c r="BS258" s="3269" t="s">
        <v>1196</v>
      </c>
      <c r="BT258" s="3269">
        <v>0</v>
      </c>
      <c r="BU258" s="3269" t="s">
        <v>1196</v>
      </c>
      <c r="BV258" s="3269">
        <v>0</v>
      </c>
      <c r="BW258" s="3269" t="s">
        <v>1196</v>
      </c>
      <c r="BX258" s="3269">
        <v>0</v>
      </c>
      <c r="BY258" s="3269" t="s">
        <v>1196</v>
      </c>
    </row>
    <row r="259" spans="1:77" ht="15.2" customHeight="1" x14ac:dyDescent="0.2">
      <c r="A259" s="3254" t="s">
        <v>23</v>
      </c>
      <c r="B259" s="3255" t="s">
        <v>283</v>
      </c>
      <c r="C259" s="3272" t="s">
        <v>1253</v>
      </c>
      <c r="D259" s="3256">
        <v>2</v>
      </c>
      <c r="E259" s="3256">
        <v>1</v>
      </c>
      <c r="F259" s="3256">
        <v>3</v>
      </c>
      <c r="G259" s="3315">
        <v>2</v>
      </c>
      <c r="H259" s="3256">
        <v>356</v>
      </c>
      <c r="I259" s="3315">
        <v>225</v>
      </c>
      <c r="J259" s="3256">
        <v>72</v>
      </c>
      <c r="K259" s="3315">
        <v>22</v>
      </c>
      <c r="L259" s="3256">
        <v>230</v>
      </c>
      <c r="M259" s="3315">
        <v>103</v>
      </c>
      <c r="N259" s="3257">
        <v>-158</v>
      </c>
      <c r="O259" s="3256">
        <v>-80</v>
      </c>
      <c r="P259" s="3256">
        <v>61</v>
      </c>
      <c r="Q259" s="3315">
        <v>27</v>
      </c>
      <c r="R259" s="3256">
        <v>51</v>
      </c>
      <c r="S259" s="3315">
        <v>29</v>
      </c>
      <c r="T259" s="3257">
        <v>-270</v>
      </c>
      <c r="U259" s="3256">
        <v>-136</v>
      </c>
      <c r="V259" s="3209" t="s">
        <v>1253</v>
      </c>
      <c r="W259" s="3223" t="b">
        <f t="shared" si="29"/>
        <v>1</v>
      </c>
      <c r="X259" s="3258">
        <f>+T259-'Departmental PL'!V437</f>
        <v>0</v>
      </c>
      <c r="Y259" s="3258">
        <f>+U259-'Departmental PL'!W437</f>
        <v>1</v>
      </c>
      <c r="AC259" s="3228">
        <f t="shared" si="34"/>
        <v>0</v>
      </c>
      <c r="AD259" s="3228">
        <f t="shared" si="35"/>
        <v>-1</v>
      </c>
      <c r="AF259" s="3233">
        <f t="shared" si="30"/>
        <v>0</v>
      </c>
      <c r="AG259" s="3233">
        <f t="shared" si="31"/>
        <v>0</v>
      </c>
      <c r="AH259" s="3223" t="b">
        <f t="shared" si="36"/>
        <v>1</v>
      </c>
      <c r="AI259" s="3259" t="s">
        <v>283</v>
      </c>
      <c r="AJ259" s="3259" t="s">
        <v>768</v>
      </c>
      <c r="AK259" s="3259" t="s">
        <v>1253</v>
      </c>
      <c r="AL259" s="3244">
        <v>0</v>
      </c>
      <c r="AM259" s="3244">
        <v>2</v>
      </c>
      <c r="AO259" s="3244">
        <v>2</v>
      </c>
      <c r="AQ259" s="3244">
        <v>220</v>
      </c>
      <c r="AS259" s="3244">
        <v>37</v>
      </c>
      <c r="AU259" s="3244">
        <v>133</v>
      </c>
      <c r="AW259" s="3244">
        <v>-96</v>
      </c>
      <c r="AY259" s="3244">
        <v>33</v>
      </c>
      <c r="BA259" s="3244">
        <v>32</v>
      </c>
      <c r="BC259" s="3244">
        <v>-161</v>
      </c>
      <c r="BE259" s="3223">
        <f t="shared" si="33"/>
        <v>252</v>
      </c>
      <c r="BF259" s="3223" t="b">
        <f t="shared" si="32"/>
        <v>1</v>
      </c>
      <c r="BG259" s="3269" t="s">
        <v>1253</v>
      </c>
      <c r="BH259" s="3269">
        <v>0</v>
      </c>
      <c r="BI259" s="3269">
        <v>2</v>
      </c>
      <c r="BJ259" s="3269" t="s">
        <v>1196</v>
      </c>
      <c r="BK259" s="3269">
        <v>2</v>
      </c>
      <c r="BL259" s="3269" t="s">
        <v>1196</v>
      </c>
      <c r="BM259" s="3269">
        <v>220</v>
      </c>
      <c r="BN259" s="3269" t="s">
        <v>1196</v>
      </c>
      <c r="BO259" s="3269">
        <v>37</v>
      </c>
      <c r="BP259" s="3269" t="s">
        <v>1196</v>
      </c>
      <c r="BQ259" s="3269">
        <v>133</v>
      </c>
      <c r="BR259" s="3269" t="s">
        <v>1196</v>
      </c>
      <c r="BS259" s="3269">
        <v>-96</v>
      </c>
      <c r="BT259" s="3269" t="s">
        <v>1196</v>
      </c>
      <c r="BU259" s="3269">
        <v>33</v>
      </c>
      <c r="BV259" s="3269" t="s">
        <v>1196</v>
      </c>
      <c r="BW259" s="3269">
        <v>32</v>
      </c>
      <c r="BX259" s="3269" t="s">
        <v>1196</v>
      </c>
      <c r="BY259" s="3269">
        <v>-161</v>
      </c>
    </row>
    <row r="260" spans="1:77" s="3501" customFormat="1" ht="15.2" customHeight="1" x14ac:dyDescent="0.35">
      <c r="A260" s="3531" t="s">
        <v>1567</v>
      </c>
      <c r="B260" s="3511" t="s">
        <v>283</v>
      </c>
      <c r="C260" s="3512" t="s">
        <v>2610</v>
      </c>
      <c r="D260" s="3511">
        <v>405</v>
      </c>
      <c r="E260" s="3511">
        <v>539</v>
      </c>
      <c r="F260" s="3511">
        <v>24071</v>
      </c>
      <c r="G260" s="3511">
        <v>25123</v>
      </c>
      <c r="H260" s="3511">
        <v>2621656</v>
      </c>
      <c r="I260" s="3511">
        <v>2786758</v>
      </c>
      <c r="J260" s="3511">
        <v>1113660</v>
      </c>
      <c r="K260" s="3511">
        <v>1177623</v>
      </c>
      <c r="L260" s="3511">
        <v>743925</v>
      </c>
      <c r="M260" s="3511">
        <v>848205</v>
      </c>
      <c r="N260" s="3511">
        <v>369736</v>
      </c>
      <c r="O260" s="3511">
        <v>329417</v>
      </c>
      <c r="P260" s="3511">
        <v>99447</v>
      </c>
      <c r="Q260" s="3511">
        <v>121896</v>
      </c>
      <c r="R260" s="3511">
        <v>296445</v>
      </c>
      <c r="S260" s="3511">
        <v>311474</v>
      </c>
      <c r="T260" s="3511">
        <v>-26157</v>
      </c>
      <c r="U260" s="3511">
        <v>-103953</v>
      </c>
      <c r="V260" s="3513" t="s">
        <v>2610</v>
      </c>
      <c r="W260" s="3501" t="b">
        <f t="shared" ref="W260:W324" si="40">V260=C260</f>
        <v>1</v>
      </c>
      <c r="X260" s="3511">
        <f>+T260-'Departmental PL'!V438</f>
        <v>0</v>
      </c>
      <c r="Y260" s="3511">
        <f>+U260-'Departmental PL'!W438</f>
        <v>1</v>
      </c>
      <c r="AC260" s="3501">
        <f t="shared" si="34"/>
        <v>-1</v>
      </c>
      <c r="AD260" s="3501">
        <f t="shared" si="35"/>
        <v>1</v>
      </c>
      <c r="AF260" s="3501">
        <f t="shared" si="30"/>
        <v>1</v>
      </c>
      <c r="AG260" s="3501">
        <f t="shared" si="31"/>
        <v>0</v>
      </c>
      <c r="AH260" s="3501" t="b">
        <f t="shared" si="36"/>
        <v>0</v>
      </c>
      <c r="AI260" s="3514" t="s">
        <v>283</v>
      </c>
      <c r="AJ260" s="3514" t="s">
        <v>768</v>
      </c>
      <c r="AK260" s="3514" t="s">
        <v>2031</v>
      </c>
      <c r="AL260" s="3514">
        <v>371</v>
      </c>
      <c r="AM260" s="3514">
        <v>290</v>
      </c>
      <c r="AN260" s="3514">
        <v>17036</v>
      </c>
      <c r="AO260" s="3514">
        <v>16563</v>
      </c>
      <c r="AP260" s="3514">
        <v>1865487</v>
      </c>
      <c r="AQ260" s="3514">
        <v>1592397</v>
      </c>
      <c r="AR260" s="3514">
        <v>763399</v>
      </c>
      <c r="AS260" s="3514">
        <v>698805</v>
      </c>
      <c r="AT260" s="3514">
        <v>580558</v>
      </c>
      <c r="AU260" s="3514">
        <v>576668</v>
      </c>
      <c r="AV260" s="3514">
        <v>182846</v>
      </c>
      <c r="AW260" s="3514">
        <v>122135</v>
      </c>
      <c r="AX260" s="3514">
        <v>81631</v>
      </c>
      <c r="AY260" s="3514">
        <v>83348</v>
      </c>
      <c r="AZ260" s="3514">
        <v>207476</v>
      </c>
      <c r="BA260" s="3514">
        <v>180731</v>
      </c>
      <c r="BB260" s="3514">
        <v>-106246</v>
      </c>
      <c r="BC260" s="3514">
        <v>-141955</v>
      </c>
      <c r="BE260" s="3501">
        <f t="shared" si="33"/>
        <v>253</v>
      </c>
      <c r="BF260" s="3501" t="b">
        <f t="shared" si="32"/>
        <v>0</v>
      </c>
      <c r="BG260" s="3510" t="s">
        <v>283</v>
      </c>
      <c r="BH260" s="3505">
        <v>371</v>
      </c>
      <c r="BI260" s="3505">
        <v>290</v>
      </c>
      <c r="BJ260" s="3505">
        <v>17036</v>
      </c>
      <c r="BK260" s="3505">
        <v>16563</v>
      </c>
      <c r="BL260" s="3505">
        <v>1865487</v>
      </c>
      <c r="BM260" s="3505">
        <v>1592397</v>
      </c>
      <c r="BN260" s="3505">
        <v>763403</v>
      </c>
      <c r="BO260" s="3505">
        <v>698801</v>
      </c>
      <c r="BP260" s="3505">
        <v>580557</v>
      </c>
      <c r="BQ260" s="3505">
        <v>576678</v>
      </c>
      <c r="BR260" s="3505">
        <v>182846</v>
      </c>
      <c r="BS260" s="3505">
        <v>122123</v>
      </c>
      <c r="BT260" s="3505">
        <v>81626</v>
      </c>
      <c r="BU260" s="3505">
        <v>83356</v>
      </c>
      <c r="BV260" s="3505">
        <v>207476</v>
      </c>
      <c r="BW260" s="3505">
        <v>180723</v>
      </c>
      <c r="BX260" s="3505">
        <v>-106255</v>
      </c>
      <c r="BY260" s="3505">
        <v>-141956</v>
      </c>
    </row>
    <row r="261" spans="1:77" s="3501" customFormat="1" ht="15.2" customHeight="1" x14ac:dyDescent="0.35">
      <c r="A261" s="3497" t="s">
        <v>1568</v>
      </c>
      <c r="B261" s="3515"/>
      <c r="C261" s="3516" t="s">
        <v>3904</v>
      </c>
      <c r="D261" s="3517">
        <v>94955</v>
      </c>
      <c r="E261" s="3517">
        <v>94074</v>
      </c>
      <c r="F261" s="3518">
        <v>2798318</v>
      </c>
      <c r="G261" s="3519">
        <v>2840177</v>
      </c>
      <c r="H261" s="3519">
        <v>73777309</v>
      </c>
      <c r="I261" s="3519">
        <v>67846089</v>
      </c>
      <c r="J261" s="3519">
        <v>27555389</v>
      </c>
      <c r="K261" s="3519">
        <v>26035916</v>
      </c>
      <c r="L261" s="3519">
        <v>26595312</v>
      </c>
      <c r="M261" s="3519">
        <v>22752544</v>
      </c>
      <c r="N261" s="3519">
        <v>960077</v>
      </c>
      <c r="O261" s="3519">
        <v>3283371</v>
      </c>
      <c r="P261" s="3519">
        <v>6026176</v>
      </c>
      <c r="Q261" s="3519">
        <v>5384338</v>
      </c>
      <c r="R261" s="3519">
        <v>9098205</v>
      </c>
      <c r="S261" s="3519">
        <v>8162466</v>
      </c>
      <c r="T261" s="3519">
        <v>-14164303</v>
      </c>
      <c r="U261" s="3519">
        <v>-10263433</v>
      </c>
      <c r="V261" s="3504" t="s">
        <v>3904</v>
      </c>
      <c r="W261" s="3501" t="b">
        <f t="shared" si="40"/>
        <v>1</v>
      </c>
      <c r="X261" s="3521"/>
      <c r="Y261" s="3521"/>
      <c r="AC261" s="3501">
        <f t="shared" si="34"/>
        <v>0</v>
      </c>
      <c r="AD261" s="3501">
        <f t="shared" si="35"/>
        <v>1</v>
      </c>
      <c r="AF261" s="3501">
        <f t="shared" si="30"/>
        <v>-1</v>
      </c>
      <c r="AG261" s="3501">
        <f t="shared" si="31"/>
        <v>0</v>
      </c>
      <c r="AH261" s="3501" t="b">
        <f t="shared" si="36"/>
        <v>0</v>
      </c>
      <c r="AI261" s="3505"/>
      <c r="AJ261" s="3505"/>
      <c r="AK261" s="3505"/>
      <c r="AL261" s="3505"/>
      <c r="AM261" s="3505"/>
      <c r="AN261" s="3505"/>
      <c r="AO261" s="3505"/>
      <c r="AP261" s="3505"/>
      <c r="AQ261" s="3505"/>
      <c r="AR261" s="3505"/>
      <c r="AS261" s="3505"/>
      <c r="AT261" s="3505"/>
      <c r="AU261" s="3505"/>
      <c r="AV261" s="3505"/>
      <c r="AW261" s="3505"/>
      <c r="AX261" s="3505"/>
      <c r="AY261" s="3505"/>
      <c r="AZ261" s="3505"/>
      <c r="BA261" s="3505"/>
      <c r="BB261" s="3505"/>
      <c r="BC261" s="3505"/>
      <c r="BE261" s="3501">
        <f t="shared" si="33"/>
        <v>254</v>
      </c>
      <c r="BF261" s="3501" t="b">
        <f t="shared" si="32"/>
        <v>0</v>
      </c>
    </row>
    <row r="262" spans="1:77" ht="15.2" customHeight="1" x14ac:dyDescent="0.2">
      <c r="A262" s="3254" t="s">
        <v>1569</v>
      </c>
      <c r="B262" s="3255" t="s">
        <v>1576</v>
      </c>
      <c r="C262" s="3272" t="s">
        <v>1567</v>
      </c>
      <c r="D262" s="3256">
        <v>17</v>
      </c>
      <c r="E262" s="3256">
        <v>9</v>
      </c>
      <c r="F262" s="3256">
        <v>21</v>
      </c>
      <c r="G262" s="3256">
        <v>9</v>
      </c>
      <c r="H262" s="3256">
        <v>1413</v>
      </c>
      <c r="I262" s="3256">
        <v>1315</v>
      </c>
      <c r="J262" s="3256">
        <v>579</v>
      </c>
      <c r="K262" s="3256">
        <v>531</v>
      </c>
      <c r="L262" s="3256">
        <v>389</v>
      </c>
      <c r="M262" s="3256">
        <v>346</v>
      </c>
      <c r="N262" s="3256">
        <v>190</v>
      </c>
      <c r="O262" s="3257">
        <v>185</v>
      </c>
      <c r="P262" s="3256">
        <v>0</v>
      </c>
      <c r="Q262" s="3256">
        <v>0</v>
      </c>
      <c r="R262" s="3256">
        <v>113</v>
      </c>
      <c r="S262" s="3256">
        <v>113</v>
      </c>
      <c r="T262" s="3256">
        <v>77</v>
      </c>
      <c r="U262" s="3257">
        <v>72</v>
      </c>
      <c r="V262" s="3209" t="s">
        <v>1567</v>
      </c>
      <c r="W262" s="3223" t="b">
        <f t="shared" si="40"/>
        <v>1</v>
      </c>
      <c r="X262" s="3258">
        <f>+T262-'Departmental PL'!V450</f>
        <v>0</v>
      </c>
      <c r="Y262" s="3258">
        <f>+U262-'Departmental PL'!W450</f>
        <v>0</v>
      </c>
      <c r="AC262" s="3228">
        <f t="shared" si="34"/>
        <v>0</v>
      </c>
      <c r="AD262" s="3228">
        <f t="shared" si="35"/>
        <v>0</v>
      </c>
      <c r="AF262" s="3233">
        <f t="shared" si="30"/>
        <v>0</v>
      </c>
      <c r="AG262" s="3233">
        <f t="shared" si="31"/>
        <v>0</v>
      </c>
      <c r="AH262" s="3223" t="b">
        <f t="shared" si="36"/>
        <v>1</v>
      </c>
      <c r="AI262" s="3259" t="s">
        <v>1576</v>
      </c>
      <c r="AJ262" s="3259" t="s">
        <v>1281</v>
      </c>
      <c r="AK262" s="3259" t="s">
        <v>1567</v>
      </c>
      <c r="AL262" s="3244">
        <v>7</v>
      </c>
      <c r="AM262" s="3244">
        <v>6</v>
      </c>
      <c r="AN262" s="3244">
        <v>6</v>
      </c>
      <c r="AO262" s="3244">
        <v>5</v>
      </c>
      <c r="AP262" s="3244">
        <v>921</v>
      </c>
      <c r="AQ262" s="3244">
        <v>779</v>
      </c>
      <c r="AR262" s="3244">
        <v>334</v>
      </c>
      <c r="AS262" s="3244">
        <v>315</v>
      </c>
      <c r="AT262" s="3244">
        <v>243</v>
      </c>
      <c r="AU262" s="3244">
        <v>209</v>
      </c>
      <c r="AV262" s="3244">
        <v>91</v>
      </c>
      <c r="AW262" s="3244">
        <v>105</v>
      </c>
      <c r="AX262" s="3244">
        <v>0</v>
      </c>
      <c r="AY262" s="3244">
        <v>0</v>
      </c>
      <c r="AZ262" s="3244">
        <v>79</v>
      </c>
      <c r="BA262" s="3244">
        <v>56</v>
      </c>
      <c r="BB262" s="3244">
        <v>12</v>
      </c>
      <c r="BC262" s="3244">
        <v>49</v>
      </c>
      <c r="BE262" s="3223">
        <f t="shared" si="33"/>
        <v>255</v>
      </c>
      <c r="BF262" s="3223" t="b">
        <f t="shared" si="32"/>
        <v>1</v>
      </c>
      <c r="BG262" s="3209" t="s">
        <v>1567</v>
      </c>
      <c r="BH262" s="3269">
        <v>7</v>
      </c>
      <c r="BI262" s="3269">
        <v>6</v>
      </c>
      <c r="BJ262" s="3269">
        <v>6</v>
      </c>
      <c r="BK262" s="3269">
        <v>5</v>
      </c>
      <c r="BL262" s="3269">
        <v>921</v>
      </c>
      <c r="BM262" s="3269">
        <v>779</v>
      </c>
      <c r="BN262" s="3269">
        <v>334</v>
      </c>
      <c r="BO262" s="3269">
        <v>315</v>
      </c>
      <c r="BP262" s="3269">
        <v>244</v>
      </c>
      <c r="BQ262" s="3269">
        <v>210</v>
      </c>
      <c r="BR262" s="3269">
        <v>90</v>
      </c>
      <c r="BS262" s="3269">
        <v>105</v>
      </c>
      <c r="BT262" s="3269">
        <v>0</v>
      </c>
      <c r="BU262" s="3269">
        <v>0</v>
      </c>
      <c r="BV262" s="3269">
        <v>78</v>
      </c>
      <c r="BW262" s="3269">
        <v>55</v>
      </c>
      <c r="BX262" s="3269">
        <v>12</v>
      </c>
      <c r="BY262" s="3269">
        <v>49</v>
      </c>
    </row>
    <row r="263" spans="1:77" ht="15.2" customHeight="1" x14ac:dyDescent="0.2">
      <c r="A263" s="3254" t="s">
        <v>1570</v>
      </c>
      <c r="B263" s="3255" t="s">
        <v>1576</v>
      </c>
      <c r="C263" s="3272" t="s">
        <v>1568</v>
      </c>
      <c r="D263" s="3256">
        <v>1</v>
      </c>
      <c r="E263" s="3256">
        <v>0</v>
      </c>
      <c r="F263" s="3256">
        <v>2</v>
      </c>
      <c r="G263" s="3256">
        <v>0</v>
      </c>
      <c r="H263" s="3256">
        <v>615</v>
      </c>
      <c r="I263" s="3256">
        <v>0</v>
      </c>
      <c r="J263" s="3256">
        <v>138</v>
      </c>
      <c r="K263" s="3256">
        <v>0</v>
      </c>
      <c r="L263" s="3256">
        <v>911</v>
      </c>
      <c r="M263" s="3256">
        <v>0</v>
      </c>
      <c r="N263" s="3257">
        <v>-773</v>
      </c>
      <c r="O263" s="3257">
        <v>0</v>
      </c>
      <c r="P263" s="3256">
        <v>0</v>
      </c>
      <c r="Q263" s="3256">
        <v>0</v>
      </c>
      <c r="R263" s="3256">
        <v>200</v>
      </c>
      <c r="S263" s="3256">
        <v>0</v>
      </c>
      <c r="T263" s="3257">
        <v>-973</v>
      </c>
      <c r="U263" s="3257">
        <v>0</v>
      </c>
      <c r="V263" s="3209" t="s">
        <v>1568</v>
      </c>
      <c r="W263" s="3223" t="b">
        <f t="shared" si="40"/>
        <v>1</v>
      </c>
      <c r="X263" s="3258">
        <f>+T263-'Departmental PL'!V451</f>
        <v>0</v>
      </c>
      <c r="Y263" s="3258">
        <f>+U263-'Departmental PL'!W451</f>
        <v>0</v>
      </c>
      <c r="AC263" s="3228">
        <f t="shared" si="34"/>
        <v>0</v>
      </c>
      <c r="AD263" s="3228">
        <f t="shared" si="35"/>
        <v>0</v>
      </c>
      <c r="AF263" s="3233">
        <f t="shared" si="30"/>
        <v>0</v>
      </c>
      <c r="AG263" s="3233">
        <f t="shared" si="31"/>
        <v>0</v>
      </c>
      <c r="AH263" s="3223" t="b">
        <f t="shared" si="36"/>
        <v>1</v>
      </c>
      <c r="AI263" s="3259" t="s">
        <v>1576</v>
      </c>
      <c r="AJ263" s="3259" t="s">
        <v>1281</v>
      </c>
      <c r="AK263" s="3259" t="s">
        <v>1568</v>
      </c>
      <c r="AL263" s="3244">
        <v>0</v>
      </c>
      <c r="AM263" s="3244">
        <v>1</v>
      </c>
      <c r="AO263" s="3244">
        <v>2</v>
      </c>
      <c r="AQ263" s="3244">
        <v>739</v>
      </c>
      <c r="AS263" s="3244">
        <v>143</v>
      </c>
      <c r="AU263" s="3244">
        <v>976</v>
      </c>
      <c r="AW263" s="3244">
        <v>-833</v>
      </c>
      <c r="AY263" s="3244">
        <v>0</v>
      </c>
      <c r="BA263" s="3244">
        <v>177</v>
      </c>
      <c r="BC263" s="3244">
        <v>-1010</v>
      </c>
      <c r="BE263" s="3223">
        <f t="shared" si="33"/>
        <v>256</v>
      </c>
      <c r="BF263" s="3223" t="b">
        <f t="shared" si="32"/>
        <v>1</v>
      </c>
      <c r="BG263" s="3209" t="s">
        <v>1568</v>
      </c>
      <c r="BH263" s="3269">
        <v>0</v>
      </c>
      <c r="BI263" s="3269">
        <v>1</v>
      </c>
      <c r="BJ263" s="3269" t="s">
        <v>1196</v>
      </c>
      <c r="BK263" s="3269">
        <v>2</v>
      </c>
      <c r="BL263" s="3269" t="s">
        <v>1196</v>
      </c>
      <c r="BM263" s="3269">
        <v>739</v>
      </c>
      <c r="BN263" s="3269" t="s">
        <v>1196</v>
      </c>
      <c r="BO263" s="3269">
        <v>143</v>
      </c>
      <c r="BP263" s="3269" t="s">
        <v>1196</v>
      </c>
      <c r="BQ263" s="3269">
        <v>976</v>
      </c>
      <c r="BR263" s="3269" t="s">
        <v>1196</v>
      </c>
      <c r="BS263" s="3269">
        <v>-833</v>
      </c>
      <c r="BT263" s="3269" t="s">
        <v>1196</v>
      </c>
      <c r="BU263" s="3269">
        <v>0</v>
      </c>
      <c r="BV263" s="3269" t="s">
        <v>1196</v>
      </c>
      <c r="BW263" s="3269">
        <v>177</v>
      </c>
      <c r="BX263" s="3269" t="s">
        <v>1196</v>
      </c>
      <c r="BY263" s="3262">
        <v>-1010</v>
      </c>
    </row>
    <row r="264" spans="1:77" ht="15.2" customHeight="1" x14ac:dyDescent="0.2">
      <c r="A264" s="3254" t="s">
        <v>1571</v>
      </c>
      <c r="B264" s="3255" t="s">
        <v>1576</v>
      </c>
      <c r="C264" s="3272" t="s">
        <v>1569</v>
      </c>
      <c r="D264" s="3256">
        <v>12</v>
      </c>
      <c r="E264" s="3256">
        <v>16</v>
      </c>
      <c r="F264" s="3256">
        <v>15</v>
      </c>
      <c r="G264" s="3256">
        <v>24</v>
      </c>
      <c r="H264" s="3256">
        <v>2617</v>
      </c>
      <c r="I264" s="3256">
        <v>2752</v>
      </c>
      <c r="J264" s="3256">
        <v>969</v>
      </c>
      <c r="K264" s="3256">
        <v>1041</v>
      </c>
      <c r="L264" s="3256">
        <v>991</v>
      </c>
      <c r="M264" s="3256">
        <v>1076</v>
      </c>
      <c r="N264" s="3256">
        <v>-23</v>
      </c>
      <c r="O264" s="3257">
        <v>-35</v>
      </c>
      <c r="P264" s="3256">
        <v>0</v>
      </c>
      <c r="Q264" s="3256">
        <v>0</v>
      </c>
      <c r="R264" s="3256">
        <v>193</v>
      </c>
      <c r="S264" s="3256">
        <v>203</v>
      </c>
      <c r="T264" s="3257">
        <v>-216</v>
      </c>
      <c r="U264" s="3257">
        <v>-238</v>
      </c>
      <c r="V264" s="3209" t="s">
        <v>1569</v>
      </c>
      <c r="W264" s="3223" t="b">
        <f t="shared" si="40"/>
        <v>1</v>
      </c>
      <c r="X264" s="3258">
        <f>+T264-'Departmental PL'!V452</f>
        <v>-1</v>
      </c>
      <c r="Y264" s="3258">
        <f>+U264-'Departmental PL'!W452</f>
        <v>0</v>
      </c>
      <c r="AC264" s="3228">
        <f t="shared" si="34"/>
        <v>1</v>
      </c>
      <c r="AD264" s="3228">
        <f t="shared" si="35"/>
        <v>0</v>
      </c>
      <c r="AF264" s="3233">
        <f t="shared" si="30"/>
        <v>0</v>
      </c>
      <c r="AG264" s="3233">
        <f t="shared" si="31"/>
        <v>0</v>
      </c>
      <c r="AH264" s="3223" t="b">
        <f t="shared" si="36"/>
        <v>1</v>
      </c>
      <c r="AI264" s="3259" t="s">
        <v>1576</v>
      </c>
      <c r="AJ264" s="3259" t="s">
        <v>1281</v>
      </c>
      <c r="AK264" s="3259" t="s">
        <v>1569</v>
      </c>
      <c r="AL264" s="3244">
        <v>15</v>
      </c>
      <c r="AM264" s="3244">
        <v>15</v>
      </c>
      <c r="AN264" s="3244">
        <v>24</v>
      </c>
      <c r="AO264" s="3244">
        <v>33</v>
      </c>
      <c r="AP264" s="3244">
        <v>2867</v>
      </c>
      <c r="AQ264" s="3244">
        <v>2949</v>
      </c>
      <c r="AR264" s="3244">
        <v>1143</v>
      </c>
      <c r="AS264" s="3244">
        <v>1376</v>
      </c>
      <c r="AT264" s="3244">
        <v>1122</v>
      </c>
      <c r="AU264" s="3244">
        <v>1083</v>
      </c>
      <c r="AV264" s="3244">
        <v>19</v>
      </c>
      <c r="AW264" s="3244">
        <v>290</v>
      </c>
      <c r="AX264" s="3244">
        <v>0</v>
      </c>
      <c r="AY264" s="3244">
        <v>0</v>
      </c>
      <c r="AZ264" s="3244">
        <v>203</v>
      </c>
      <c r="BA264" s="3244">
        <v>246</v>
      </c>
      <c r="BB264" s="3244">
        <v>-183</v>
      </c>
      <c r="BC264" s="3244">
        <v>45</v>
      </c>
      <c r="BE264" s="3223">
        <f t="shared" si="33"/>
        <v>257</v>
      </c>
      <c r="BF264" s="3223" t="b">
        <f t="shared" si="32"/>
        <v>1</v>
      </c>
      <c r="BG264" s="3209" t="s">
        <v>1569</v>
      </c>
      <c r="BH264" s="3269">
        <v>15</v>
      </c>
      <c r="BI264" s="3269">
        <v>15</v>
      </c>
      <c r="BJ264" s="3269">
        <v>24</v>
      </c>
      <c r="BK264" s="3269">
        <v>33</v>
      </c>
      <c r="BL264" s="3262">
        <v>2867</v>
      </c>
      <c r="BM264" s="3262">
        <v>2949</v>
      </c>
      <c r="BN264" s="3262">
        <v>1142</v>
      </c>
      <c r="BO264" s="3262">
        <v>1376</v>
      </c>
      <c r="BP264" s="3262">
        <v>1121</v>
      </c>
      <c r="BQ264" s="3262">
        <v>1085</v>
      </c>
      <c r="BR264" s="3269">
        <v>21</v>
      </c>
      <c r="BS264" s="3269">
        <v>291</v>
      </c>
      <c r="BT264" s="3269">
        <v>0</v>
      </c>
      <c r="BU264" s="3269">
        <v>0</v>
      </c>
      <c r="BV264" s="3269">
        <v>203</v>
      </c>
      <c r="BW264" s="3269">
        <v>246</v>
      </c>
      <c r="BX264" s="3269">
        <v>-182</v>
      </c>
      <c r="BY264" s="3269">
        <v>45</v>
      </c>
    </row>
    <row r="265" spans="1:77" ht="15.2" customHeight="1" x14ac:dyDescent="0.2">
      <c r="A265" s="3254" t="s">
        <v>1572</v>
      </c>
      <c r="B265" s="3255" t="s">
        <v>1576</v>
      </c>
      <c r="C265" s="3272" t="s">
        <v>1570</v>
      </c>
      <c r="D265" s="3256">
        <v>101</v>
      </c>
      <c r="E265" s="3256">
        <v>113</v>
      </c>
      <c r="F265" s="3256">
        <v>635</v>
      </c>
      <c r="G265" s="3256">
        <v>628</v>
      </c>
      <c r="H265" s="3256">
        <v>220043</v>
      </c>
      <c r="I265" s="3256">
        <v>210753</v>
      </c>
      <c r="J265" s="3256">
        <v>66576</v>
      </c>
      <c r="K265" s="3256">
        <v>65453</v>
      </c>
      <c r="L265" s="3256">
        <v>45658</v>
      </c>
      <c r="M265" s="3256">
        <v>66529</v>
      </c>
      <c r="N265" s="3257">
        <v>20918</v>
      </c>
      <c r="O265" s="3257">
        <v>-1075</v>
      </c>
      <c r="P265" s="3256">
        <v>0</v>
      </c>
      <c r="Q265" s="3256">
        <v>0</v>
      </c>
      <c r="R265" s="3256">
        <v>6891</v>
      </c>
      <c r="S265" s="3256">
        <v>8674</v>
      </c>
      <c r="T265" s="3257">
        <v>14027</v>
      </c>
      <c r="U265" s="3257">
        <v>-9750</v>
      </c>
      <c r="V265" s="3209" t="s">
        <v>1570</v>
      </c>
      <c r="W265" s="3223" t="b">
        <f t="shared" si="40"/>
        <v>1</v>
      </c>
      <c r="X265" s="3258">
        <f>+T265-'Departmental PL'!V453</f>
        <v>0</v>
      </c>
      <c r="Y265" s="3258">
        <f>+U265-'Departmental PL'!W453</f>
        <v>0</v>
      </c>
      <c r="AC265" s="3228">
        <f t="shared" si="34"/>
        <v>0</v>
      </c>
      <c r="AD265" s="3228">
        <f t="shared" si="35"/>
        <v>-1</v>
      </c>
      <c r="AF265" s="3233">
        <f t="shared" si="30"/>
        <v>0</v>
      </c>
      <c r="AG265" s="3233">
        <f t="shared" si="31"/>
        <v>1</v>
      </c>
      <c r="AH265" s="3223" t="b">
        <f t="shared" si="36"/>
        <v>1</v>
      </c>
      <c r="AI265" s="3259" t="s">
        <v>1576</v>
      </c>
      <c r="AJ265" s="3259" t="s">
        <v>1281</v>
      </c>
      <c r="AK265" s="3259" t="s">
        <v>1570</v>
      </c>
      <c r="AL265" s="3244">
        <v>88</v>
      </c>
      <c r="AM265" s="3244">
        <v>95</v>
      </c>
      <c r="AN265" s="3244">
        <v>479</v>
      </c>
      <c r="AO265" s="3244">
        <v>491</v>
      </c>
      <c r="AP265" s="3244">
        <v>159900</v>
      </c>
      <c r="AQ265" s="3244">
        <v>162461</v>
      </c>
      <c r="AR265" s="3244">
        <v>51341</v>
      </c>
      <c r="AS265" s="3244">
        <v>49725</v>
      </c>
      <c r="AT265" s="3244">
        <v>69716</v>
      </c>
      <c r="AU265" s="3244">
        <v>73778</v>
      </c>
      <c r="AV265" s="3244">
        <v>-18379</v>
      </c>
      <c r="AW265" s="3244">
        <v>-24062</v>
      </c>
      <c r="AX265" s="3244">
        <v>0</v>
      </c>
      <c r="AY265" s="3244">
        <v>0</v>
      </c>
      <c r="AZ265" s="3244">
        <v>8337</v>
      </c>
      <c r="BA265" s="3244">
        <v>8562</v>
      </c>
      <c r="BB265" s="3244">
        <v>-26705</v>
      </c>
      <c r="BC265" s="3244">
        <v>-32607</v>
      </c>
      <c r="BE265" s="3223">
        <f t="shared" si="33"/>
        <v>258</v>
      </c>
      <c r="BF265" s="3223" t="b">
        <f t="shared" si="32"/>
        <v>1</v>
      </c>
      <c r="BG265" s="3209" t="s">
        <v>1570</v>
      </c>
      <c r="BH265" s="3269">
        <v>88</v>
      </c>
      <c r="BI265" s="3269">
        <v>95</v>
      </c>
      <c r="BJ265" s="3269">
        <v>479</v>
      </c>
      <c r="BK265" s="3269">
        <v>491</v>
      </c>
      <c r="BL265" s="3262">
        <v>159903</v>
      </c>
      <c r="BM265" s="3262">
        <v>162462</v>
      </c>
      <c r="BN265" s="3262">
        <v>51338</v>
      </c>
      <c r="BO265" s="3262">
        <v>49723</v>
      </c>
      <c r="BP265" s="3262">
        <v>69712</v>
      </c>
      <c r="BQ265" s="3262">
        <v>73783</v>
      </c>
      <c r="BR265" s="3262">
        <v>-18373</v>
      </c>
      <c r="BS265" s="3262">
        <v>-24060</v>
      </c>
      <c r="BT265" s="3269">
        <v>0</v>
      </c>
      <c r="BU265" s="3269">
        <v>0</v>
      </c>
      <c r="BV265" s="3262">
        <v>8330</v>
      </c>
      <c r="BW265" s="3262">
        <v>8557</v>
      </c>
      <c r="BX265" s="3262">
        <v>-26704</v>
      </c>
      <c r="BY265" s="3262">
        <v>-32617</v>
      </c>
    </row>
    <row r="266" spans="1:77" ht="15.2" customHeight="1" x14ac:dyDescent="0.2">
      <c r="A266" s="3254" t="s">
        <v>1573</v>
      </c>
      <c r="B266" s="3255" t="s">
        <v>1576</v>
      </c>
      <c r="C266" s="3272" t="s">
        <v>1571</v>
      </c>
      <c r="D266" s="3256">
        <v>3112</v>
      </c>
      <c r="E266" s="3256">
        <v>3054</v>
      </c>
      <c r="F266" s="3256">
        <v>76233</v>
      </c>
      <c r="G266" s="3256">
        <v>64020</v>
      </c>
      <c r="H266" s="3256">
        <v>2632099</v>
      </c>
      <c r="I266" s="3256">
        <v>2208779</v>
      </c>
      <c r="J266" s="3256">
        <v>1011634</v>
      </c>
      <c r="K266" s="3256">
        <v>871433</v>
      </c>
      <c r="L266" s="3256">
        <v>763158</v>
      </c>
      <c r="M266" s="3256">
        <v>666169</v>
      </c>
      <c r="N266" s="3256">
        <v>248475</v>
      </c>
      <c r="O266" s="3257">
        <v>205264</v>
      </c>
      <c r="P266" s="3256">
        <v>5</v>
      </c>
      <c r="Q266" s="3256">
        <v>2</v>
      </c>
      <c r="R266" s="3256">
        <v>117808</v>
      </c>
      <c r="S266" s="3256">
        <v>94014</v>
      </c>
      <c r="T266" s="3256">
        <v>130662</v>
      </c>
      <c r="U266" s="3257">
        <v>111248</v>
      </c>
      <c r="V266" s="3209" t="s">
        <v>1571</v>
      </c>
      <c r="W266" s="3223" t="b">
        <f t="shared" si="40"/>
        <v>1</v>
      </c>
      <c r="X266" s="3258">
        <f>+T266-'Departmental PL'!V454</f>
        <v>-1</v>
      </c>
      <c r="Y266" s="3258">
        <f>+U266-'Departmental PL'!W454</f>
        <v>0</v>
      </c>
      <c r="AC266" s="3228">
        <f t="shared" si="34"/>
        <v>1</v>
      </c>
      <c r="AD266" s="3228">
        <f t="shared" si="35"/>
        <v>0</v>
      </c>
      <c r="AF266" s="3233">
        <f t="shared" si="30"/>
        <v>0</v>
      </c>
      <c r="AG266" s="3233">
        <f t="shared" si="31"/>
        <v>0</v>
      </c>
      <c r="AH266" s="3223" t="b">
        <f t="shared" si="36"/>
        <v>1</v>
      </c>
      <c r="AI266" s="3259" t="s">
        <v>1576</v>
      </c>
      <c r="AJ266" s="3259" t="s">
        <v>1281</v>
      </c>
      <c r="AK266" s="3259" t="s">
        <v>1571</v>
      </c>
      <c r="AL266" s="3244">
        <v>2244</v>
      </c>
      <c r="AM266" s="3244">
        <v>1909</v>
      </c>
      <c r="AN266" s="3244">
        <v>48337</v>
      </c>
      <c r="AO266" s="3244">
        <v>40397</v>
      </c>
      <c r="AP266" s="3244">
        <v>1625540</v>
      </c>
      <c r="AQ266" s="3244">
        <v>1373732</v>
      </c>
      <c r="AR266" s="3244">
        <v>642026</v>
      </c>
      <c r="AS266" s="3244">
        <v>566981</v>
      </c>
      <c r="AT266" s="3244">
        <v>487944</v>
      </c>
      <c r="AU266" s="3244">
        <v>376836</v>
      </c>
      <c r="AV266" s="3244">
        <v>153847</v>
      </c>
      <c r="AW266" s="3244">
        <v>190293</v>
      </c>
      <c r="AX266" s="3244">
        <v>0</v>
      </c>
      <c r="AY266" s="3244">
        <v>0</v>
      </c>
      <c r="AZ266" s="3244">
        <v>69648</v>
      </c>
      <c r="BA266" s="3244">
        <v>53018</v>
      </c>
      <c r="BB266" s="3244">
        <v>84147</v>
      </c>
      <c r="BC266" s="3244">
        <v>136964</v>
      </c>
      <c r="BE266" s="3223">
        <f t="shared" si="33"/>
        <v>259</v>
      </c>
      <c r="BF266" s="3223" t="b">
        <f t="shared" si="32"/>
        <v>1</v>
      </c>
      <c r="BG266" s="3209" t="s">
        <v>1571</v>
      </c>
      <c r="BH266" s="3262">
        <v>2244</v>
      </c>
      <c r="BI266" s="3262">
        <v>1909</v>
      </c>
      <c r="BJ266" s="3262">
        <v>48337</v>
      </c>
      <c r="BK266" s="3262">
        <v>40397</v>
      </c>
      <c r="BL266" s="3262">
        <v>1625539</v>
      </c>
      <c r="BM266" s="3262">
        <v>1373728</v>
      </c>
      <c r="BN266" s="3262">
        <v>642116</v>
      </c>
      <c r="BO266" s="3262">
        <v>566992</v>
      </c>
      <c r="BP266" s="3262">
        <v>488112</v>
      </c>
      <c r="BQ266" s="3262">
        <v>376721</v>
      </c>
      <c r="BR266" s="3262">
        <v>154004</v>
      </c>
      <c r="BS266" s="3262">
        <v>190271</v>
      </c>
      <c r="BT266" s="3269">
        <v>1</v>
      </c>
      <c r="BU266" s="3269">
        <v>1</v>
      </c>
      <c r="BV266" s="3262">
        <v>69906</v>
      </c>
      <c r="BW266" s="3262">
        <v>53256</v>
      </c>
      <c r="BX266" s="3262">
        <v>84097</v>
      </c>
      <c r="BY266" s="3262">
        <v>137014</v>
      </c>
    </row>
    <row r="267" spans="1:77" ht="15.2" customHeight="1" x14ac:dyDescent="0.2">
      <c r="A267" s="3254" t="s">
        <v>1574</v>
      </c>
      <c r="B267" s="3255" t="s">
        <v>1576</v>
      </c>
      <c r="C267" s="3272" t="s">
        <v>1572</v>
      </c>
      <c r="D267" s="3256">
        <v>13303</v>
      </c>
      <c r="E267" s="3256">
        <v>13372</v>
      </c>
      <c r="F267" s="3256">
        <v>63911</v>
      </c>
      <c r="G267" s="3256">
        <v>72929</v>
      </c>
      <c r="H267" s="3256">
        <v>5181414</v>
      </c>
      <c r="I267" s="3256">
        <v>5579624</v>
      </c>
      <c r="J267" s="3256">
        <v>1814869</v>
      </c>
      <c r="K267" s="3256">
        <v>1971303</v>
      </c>
      <c r="L267" s="3256">
        <v>1446300</v>
      </c>
      <c r="M267" s="3256">
        <v>1533168</v>
      </c>
      <c r="N267" s="3256">
        <v>368569</v>
      </c>
      <c r="O267" s="3257">
        <v>438134</v>
      </c>
      <c r="P267" s="3256">
        <v>5</v>
      </c>
      <c r="Q267" s="3256">
        <v>5</v>
      </c>
      <c r="R267" s="3256">
        <v>244531</v>
      </c>
      <c r="S267" s="3256">
        <v>385522</v>
      </c>
      <c r="T267" s="3256">
        <v>124033</v>
      </c>
      <c r="U267" s="3257">
        <v>52607</v>
      </c>
      <c r="V267" s="3209" t="s">
        <v>1572</v>
      </c>
      <c r="W267" s="3223" t="b">
        <f t="shared" si="40"/>
        <v>1</v>
      </c>
      <c r="X267" s="3258">
        <f>+T267-'Departmental PL'!V455</f>
        <v>0</v>
      </c>
      <c r="Y267" s="3258">
        <f>+U267-'Departmental PL'!W455</f>
        <v>-1</v>
      </c>
      <c r="AC267" s="3228">
        <f t="shared" si="34"/>
        <v>0</v>
      </c>
      <c r="AD267" s="3228">
        <f t="shared" si="35"/>
        <v>1</v>
      </c>
      <c r="AF267" s="3233">
        <f t="shared" si="30"/>
        <v>0</v>
      </c>
      <c r="AG267" s="3233">
        <f t="shared" si="31"/>
        <v>0</v>
      </c>
      <c r="AH267" s="3223" t="b">
        <f t="shared" si="36"/>
        <v>1</v>
      </c>
      <c r="AI267" s="3259" t="s">
        <v>1576</v>
      </c>
      <c r="AJ267" s="3259" t="s">
        <v>1281</v>
      </c>
      <c r="AK267" s="3259" t="s">
        <v>1572</v>
      </c>
      <c r="AL267" s="3244">
        <v>9931</v>
      </c>
      <c r="AM267" s="3244">
        <v>9429</v>
      </c>
      <c r="AN267" s="3244">
        <v>55366</v>
      </c>
      <c r="AO267" s="3244">
        <v>56619</v>
      </c>
      <c r="AP267" s="3244">
        <v>4181115</v>
      </c>
      <c r="AQ267" s="3244">
        <v>4260847</v>
      </c>
      <c r="AR267" s="3244">
        <v>1466903</v>
      </c>
      <c r="AS267" s="3244">
        <v>1615125</v>
      </c>
      <c r="AT267" s="3244">
        <v>1141135</v>
      </c>
      <c r="AU267" s="3244">
        <v>1007215</v>
      </c>
      <c r="AV267" s="3244">
        <v>326117</v>
      </c>
      <c r="AW267" s="3244">
        <v>607383</v>
      </c>
      <c r="AX267" s="3244">
        <v>0</v>
      </c>
      <c r="AY267" s="3244">
        <v>0</v>
      </c>
      <c r="AZ267" s="3244">
        <v>288314</v>
      </c>
      <c r="BA267" s="3244">
        <v>243764</v>
      </c>
      <c r="BB267" s="3244">
        <v>38056</v>
      </c>
      <c r="BC267" s="3244">
        <v>363788</v>
      </c>
      <c r="BE267" s="3223">
        <f t="shared" si="33"/>
        <v>260</v>
      </c>
      <c r="BF267" s="3223" t="b">
        <f t="shared" si="32"/>
        <v>1</v>
      </c>
      <c r="BG267" s="3209" t="s">
        <v>1572</v>
      </c>
      <c r="BH267" s="3262">
        <v>9931</v>
      </c>
      <c r="BI267" s="3262">
        <v>9429</v>
      </c>
      <c r="BJ267" s="3262">
        <v>55366</v>
      </c>
      <c r="BK267" s="3262">
        <v>56619</v>
      </c>
      <c r="BL267" s="3262">
        <v>4181175</v>
      </c>
      <c r="BM267" s="3262">
        <v>4260898</v>
      </c>
      <c r="BN267" s="3262">
        <v>1466710</v>
      </c>
      <c r="BO267" s="3262">
        <v>1615226</v>
      </c>
      <c r="BP267" s="3262">
        <v>1140811</v>
      </c>
      <c r="BQ267" s="3262">
        <v>1007687</v>
      </c>
      <c r="BR267" s="3262">
        <v>325899</v>
      </c>
      <c r="BS267" s="3262">
        <v>607539</v>
      </c>
      <c r="BT267" s="3269">
        <v>4</v>
      </c>
      <c r="BU267" s="3269">
        <v>4</v>
      </c>
      <c r="BV267" s="3262">
        <v>288336</v>
      </c>
      <c r="BW267" s="3262">
        <v>243566</v>
      </c>
      <c r="BX267" s="3262">
        <v>37559</v>
      </c>
      <c r="BY267" s="3262">
        <v>363969</v>
      </c>
    </row>
    <row r="268" spans="1:77" ht="15.2" customHeight="1" x14ac:dyDescent="0.2">
      <c r="A268" s="3254" t="s">
        <v>1575</v>
      </c>
      <c r="B268" s="3255" t="s">
        <v>1576</v>
      </c>
      <c r="C268" s="3272" t="s">
        <v>1573</v>
      </c>
      <c r="D268" s="3256">
        <v>411</v>
      </c>
      <c r="E268" s="3256">
        <v>376</v>
      </c>
      <c r="F268" s="3256">
        <v>2307</v>
      </c>
      <c r="G268" s="3256">
        <v>2031</v>
      </c>
      <c r="H268" s="3256">
        <v>198468</v>
      </c>
      <c r="I268" s="3256">
        <v>160402</v>
      </c>
      <c r="J268" s="3256">
        <v>65098</v>
      </c>
      <c r="K268" s="3256">
        <v>53387</v>
      </c>
      <c r="L268" s="3256">
        <v>56113</v>
      </c>
      <c r="M268" s="3256">
        <v>55543</v>
      </c>
      <c r="N268" s="3256">
        <v>8985</v>
      </c>
      <c r="O268" s="3257">
        <v>-2156</v>
      </c>
      <c r="P268" s="3256">
        <v>0</v>
      </c>
      <c r="Q268" s="3256">
        <v>0</v>
      </c>
      <c r="R268" s="3256">
        <v>8719</v>
      </c>
      <c r="S268" s="3256">
        <v>8024</v>
      </c>
      <c r="T268" s="3256">
        <v>266</v>
      </c>
      <c r="U268" s="3257">
        <v>-10181</v>
      </c>
      <c r="V268" s="3209" t="s">
        <v>1573</v>
      </c>
      <c r="W268" s="3223" t="b">
        <f t="shared" si="40"/>
        <v>1</v>
      </c>
      <c r="X268" s="3258">
        <f>+T268-'Departmental PL'!V456</f>
        <v>0</v>
      </c>
      <c r="Y268" s="3258">
        <f>+U268-'Departmental PL'!W456</f>
        <v>-1</v>
      </c>
      <c r="AC268" s="3228">
        <f t="shared" si="34"/>
        <v>0</v>
      </c>
      <c r="AD268" s="3228">
        <f t="shared" si="35"/>
        <v>0</v>
      </c>
      <c r="AF268" s="3233">
        <f t="shared" si="30"/>
        <v>0</v>
      </c>
      <c r="AG268" s="3233">
        <f t="shared" si="31"/>
        <v>1</v>
      </c>
      <c r="AH268" s="3223" t="b">
        <f t="shared" si="36"/>
        <v>1</v>
      </c>
      <c r="AI268" s="3259" t="s">
        <v>1576</v>
      </c>
      <c r="AJ268" s="3259" t="s">
        <v>1281</v>
      </c>
      <c r="AK268" s="3259" t="s">
        <v>1573</v>
      </c>
      <c r="AL268" s="3244">
        <v>280</v>
      </c>
      <c r="AM268" s="3244">
        <v>321</v>
      </c>
      <c r="AN268" s="3244">
        <v>1490</v>
      </c>
      <c r="AO268" s="3244">
        <v>1643</v>
      </c>
      <c r="AP268" s="3244">
        <v>117600</v>
      </c>
      <c r="AQ268" s="3244">
        <v>127718</v>
      </c>
      <c r="AR268" s="3244">
        <v>42014</v>
      </c>
      <c r="AS268" s="3244">
        <v>47964</v>
      </c>
      <c r="AT268" s="3244">
        <v>41602</v>
      </c>
      <c r="AU268" s="3244">
        <v>40063</v>
      </c>
      <c r="AV268" s="3244">
        <v>422</v>
      </c>
      <c r="AW268" s="3244">
        <v>7879</v>
      </c>
      <c r="AX268" s="3244">
        <v>0</v>
      </c>
      <c r="AY268" s="3244">
        <v>0</v>
      </c>
      <c r="AZ268" s="3244">
        <v>5792</v>
      </c>
      <c r="BA268" s="3244">
        <v>4975</v>
      </c>
      <c r="BB268" s="3244">
        <v>-5351</v>
      </c>
      <c r="BC268" s="3244">
        <v>2911</v>
      </c>
      <c r="BE268" s="3223">
        <f t="shared" si="33"/>
        <v>261</v>
      </c>
      <c r="BF268" s="3223" t="b">
        <f t="shared" si="32"/>
        <v>1</v>
      </c>
      <c r="BG268" s="3209" t="s">
        <v>1573</v>
      </c>
      <c r="BH268" s="3269">
        <v>280</v>
      </c>
      <c r="BI268" s="3269">
        <v>321</v>
      </c>
      <c r="BJ268" s="3262">
        <v>1490</v>
      </c>
      <c r="BK268" s="3262">
        <v>1643</v>
      </c>
      <c r="BL268" s="3262">
        <v>117601</v>
      </c>
      <c r="BM268" s="3262">
        <v>127720</v>
      </c>
      <c r="BN268" s="3262">
        <v>42013</v>
      </c>
      <c r="BO268" s="3262">
        <v>47961</v>
      </c>
      <c r="BP268" s="3262">
        <v>41591</v>
      </c>
      <c r="BQ268" s="3262">
        <v>40070</v>
      </c>
      <c r="BR268" s="3269">
        <v>422</v>
      </c>
      <c r="BS268" s="3262">
        <v>7891</v>
      </c>
      <c r="BT268" s="3269">
        <v>0</v>
      </c>
      <c r="BU268" s="3269">
        <v>0</v>
      </c>
      <c r="BV268" s="3262">
        <v>5779</v>
      </c>
      <c r="BW268" s="3262">
        <v>4981</v>
      </c>
      <c r="BX268" s="3262">
        <v>-5357</v>
      </c>
      <c r="BY268" s="3262">
        <v>2910</v>
      </c>
    </row>
    <row r="269" spans="1:77" ht="15.2" customHeight="1" x14ac:dyDescent="0.2">
      <c r="A269" s="3281" t="s">
        <v>1576</v>
      </c>
      <c r="B269" s="3255" t="s">
        <v>1576</v>
      </c>
      <c r="C269" s="3272" t="s">
        <v>1574</v>
      </c>
      <c r="D269" s="3256"/>
      <c r="E269" s="3256"/>
      <c r="F269" s="3256"/>
      <c r="G269" s="3256"/>
      <c r="H269" s="3256"/>
      <c r="I269" s="3256"/>
      <c r="J269" s="3256"/>
      <c r="K269" s="3256"/>
      <c r="L269" s="3256"/>
      <c r="M269" s="3256"/>
      <c r="N269" s="3257"/>
      <c r="O269" s="3257"/>
      <c r="P269" s="3256"/>
      <c r="Q269" s="3256"/>
      <c r="R269" s="3256"/>
      <c r="S269" s="3256"/>
      <c r="T269" s="3257"/>
      <c r="U269" s="3257"/>
      <c r="V269" s="3218" t="s">
        <v>1574</v>
      </c>
      <c r="W269" s="3223" t="b">
        <f t="shared" si="40"/>
        <v>1</v>
      </c>
      <c r="X269" s="3258">
        <f>+T269-'Departmental PL'!V457</f>
        <v>0</v>
      </c>
      <c r="Y269" s="3258">
        <f>+U269-'Departmental PL'!W457</f>
        <v>0</v>
      </c>
      <c r="AC269" s="3228">
        <f t="shared" si="34"/>
        <v>0</v>
      </c>
      <c r="AD269" s="3228">
        <f t="shared" si="35"/>
        <v>0</v>
      </c>
      <c r="AF269" s="3233">
        <f t="shared" si="30"/>
        <v>0</v>
      </c>
      <c r="AG269" s="3233">
        <f t="shared" si="31"/>
        <v>0</v>
      </c>
      <c r="AH269" s="3223" t="b">
        <f t="shared" si="36"/>
        <v>1</v>
      </c>
      <c r="AI269" s="3259" t="s">
        <v>1576</v>
      </c>
      <c r="AJ269" s="3259" t="s">
        <v>1281</v>
      </c>
      <c r="AK269" s="3259" t="s">
        <v>1574</v>
      </c>
      <c r="AL269" s="3244">
        <v>0</v>
      </c>
      <c r="AM269" s="3244">
        <v>523</v>
      </c>
      <c r="AO269" s="3244">
        <v>1855</v>
      </c>
      <c r="AQ269" s="3244">
        <v>143788</v>
      </c>
      <c r="AS269" s="3244">
        <v>45484</v>
      </c>
      <c r="AU269" s="3244">
        <v>103920</v>
      </c>
      <c r="AW269" s="3244">
        <v>-58440</v>
      </c>
      <c r="AY269" s="3244">
        <v>0</v>
      </c>
      <c r="BA269" s="3244">
        <v>12564</v>
      </c>
      <c r="BC269" s="3244">
        <v>-71045</v>
      </c>
      <c r="BE269" s="3223">
        <f t="shared" si="33"/>
        <v>262</v>
      </c>
      <c r="BF269" s="3223" t="b">
        <f t="shared" si="32"/>
        <v>1</v>
      </c>
      <c r="BG269" s="3209" t="s">
        <v>1574</v>
      </c>
      <c r="BH269" s="3269">
        <v>0</v>
      </c>
      <c r="BI269" s="3269">
        <v>523</v>
      </c>
      <c r="BJ269" s="3269" t="s">
        <v>1196</v>
      </c>
      <c r="BK269" s="3262">
        <v>1855</v>
      </c>
      <c r="BL269" s="3269" t="s">
        <v>1196</v>
      </c>
      <c r="BM269" s="3262">
        <v>143790</v>
      </c>
      <c r="BN269" s="3269" t="s">
        <v>1196</v>
      </c>
      <c r="BO269" s="3262">
        <v>45504</v>
      </c>
      <c r="BP269" s="3269" t="s">
        <v>1196</v>
      </c>
      <c r="BQ269" s="3262">
        <v>103925</v>
      </c>
      <c r="BR269" s="3269" t="s">
        <v>1196</v>
      </c>
      <c r="BS269" s="3262">
        <v>-58421</v>
      </c>
      <c r="BT269" s="3269" t="s">
        <v>1196</v>
      </c>
      <c r="BU269" s="3269">
        <v>0</v>
      </c>
      <c r="BV269" s="3269" t="s">
        <v>1196</v>
      </c>
      <c r="BW269" s="3262">
        <v>12601</v>
      </c>
      <c r="BX269" s="3269" t="s">
        <v>1196</v>
      </c>
      <c r="BY269" s="3262">
        <v>-71022</v>
      </c>
    </row>
    <row r="270" spans="1:77" ht="15.2" customHeight="1" x14ac:dyDescent="0.2">
      <c r="A270" s="3254" t="s">
        <v>1567</v>
      </c>
      <c r="B270" s="3255" t="s">
        <v>1576</v>
      </c>
      <c r="C270" s="3272" t="s">
        <v>1575</v>
      </c>
      <c r="D270" s="3256">
        <v>3622</v>
      </c>
      <c r="E270" s="3256">
        <v>3818</v>
      </c>
      <c r="F270" s="3256">
        <v>18339</v>
      </c>
      <c r="G270" s="3256">
        <v>18992</v>
      </c>
      <c r="H270" s="3256">
        <v>1637972</v>
      </c>
      <c r="I270" s="3256">
        <v>1647805</v>
      </c>
      <c r="J270" s="3256">
        <v>584855</v>
      </c>
      <c r="K270" s="3256">
        <v>608729</v>
      </c>
      <c r="L270" s="3256">
        <v>511043</v>
      </c>
      <c r="M270" s="3256">
        <v>497607</v>
      </c>
      <c r="N270" s="3256">
        <v>73812</v>
      </c>
      <c r="O270" s="3257">
        <v>111123</v>
      </c>
      <c r="P270" s="3256">
        <v>2</v>
      </c>
      <c r="Q270" s="3256">
        <v>2</v>
      </c>
      <c r="R270" s="3256">
        <v>93679</v>
      </c>
      <c r="S270" s="3256">
        <v>112244</v>
      </c>
      <c r="T270" s="3256">
        <v>-19868</v>
      </c>
      <c r="U270" s="3257">
        <v>-1123</v>
      </c>
      <c r="V270" s="3209" t="s">
        <v>1575</v>
      </c>
      <c r="W270" s="3223" t="b">
        <f t="shared" si="40"/>
        <v>1</v>
      </c>
      <c r="X270" s="3258">
        <f>+T270-'Departmental PL'!V458</f>
        <v>1</v>
      </c>
      <c r="Y270" s="3258">
        <f>+U270-'Departmental PL'!W458</f>
        <v>1</v>
      </c>
      <c r="AC270" s="3228">
        <f t="shared" si="34"/>
        <v>0</v>
      </c>
      <c r="AD270" s="3228">
        <f t="shared" si="35"/>
        <v>-1</v>
      </c>
      <c r="AF270" s="3233">
        <f t="shared" si="30"/>
        <v>-1</v>
      </c>
      <c r="AG270" s="3233">
        <f t="shared" si="31"/>
        <v>0</v>
      </c>
      <c r="AH270" s="3223" t="b">
        <f t="shared" si="36"/>
        <v>1</v>
      </c>
      <c r="AI270" s="3259" t="s">
        <v>1576</v>
      </c>
      <c r="AJ270" s="3259" t="s">
        <v>1281</v>
      </c>
      <c r="AK270" s="3259" t="s">
        <v>1575</v>
      </c>
      <c r="AL270" s="3244">
        <v>2920</v>
      </c>
      <c r="AM270" s="3244">
        <v>2607</v>
      </c>
      <c r="AN270" s="3244">
        <v>14740</v>
      </c>
      <c r="AO270" s="3244">
        <v>11960</v>
      </c>
      <c r="AP270" s="3244">
        <v>1270687</v>
      </c>
      <c r="AQ270" s="3244">
        <v>1112119</v>
      </c>
      <c r="AR270" s="3244">
        <v>468181</v>
      </c>
      <c r="AS270" s="3244">
        <v>455981</v>
      </c>
      <c r="AT270" s="3244">
        <v>376392</v>
      </c>
      <c r="AU270" s="3244">
        <v>316131</v>
      </c>
      <c r="AV270" s="3244">
        <v>91829</v>
      </c>
      <c r="AW270" s="3244">
        <v>139872</v>
      </c>
      <c r="AX270" s="3244">
        <v>0</v>
      </c>
      <c r="AY270" s="3244">
        <v>0</v>
      </c>
      <c r="AZ270" s="3244">
        <v>86400</v>
      </c>
      <c r="BA270" s="3244">
        <v>70162</v>
      </c>
      <c r="BB270" s="3244">
        <v>5257</v>
      </c>
      <c r="BC270" s="3244">
        <v>69838</v>
      </c>
      <c r="BE270" s="3223">
        <f t="shared" si="33"/>
        <v>263</v>
      </c>
      <c r="BF270" s="3223" t="b">
        <f t="shared" si="32"/>
        <v>1</v>
      </c>
      <c r="BG270" s="3209" t="s">
        <v>1575</v>
      </c>
      <c r="BH270" s="3262">
        <v>2920</v>
      </c>
      <c r="BI270" s="3262">
        <v>2607</v>
      </c>
      <c r="BJ270" s="3262">
        <v>14740</v>
      </c>
      <c r="BK270" s="3262">
        <v>11960</v>
      </c>
      <c r="BL270" s="3262">
        <v>1270698</v>
      </c>
      <c r="BM270" s="3262">
        <v>1112127</v>
      </c>
      <c r="BN270" s="3262">
        <v>468126</v>
      </c>
      <c r="BO270" s="3262">
        <v>455969</v>
      </c>
      <c r="BP270" s="3262">
        <v>376295</v>
      </c>
      <c r="BQ270" s="3262">
        <v>316099</v>
      </c>
      <c r="BR270" s="3262">
        <v>91831</v>
      </c>
      <c r="BS270" s="3262">
        <v>139870</v>
      </c>
      <c r="BT270" s="3269">
        <v>1</v>
      </c>
      <c r="BU270" s="3269">
        <v>1</v>
      </c>
      <c r="BV270" s="3262">
        <v>86589</v>
      </c>
      <c r="BW270" s="3262">
        <v>70028</v>
      </c>
      <c r="BX270" s="3262">
        <v>5240</v>
      </c>
      <c r="BY270" s="3262">
        <v>69841</v>
      </c>
    </row>
    <row r="271" spans="1:77" s="3446" customFormat="1" ht="15.2" customHeight="1" x14ac:dyDescent="0.2">
      <c r="A271" s="3459" t="s">
        <v>1569</v>
      </c>
      <c r="B271" s="3477" t="s">
        <v>1576</v>
      </c>
      <c r="C271" s="3478" t="s">
        <v>2608</v>
      </c>
      <c r="D271" s="3477">
        <v>19612</v>
      </c>
      <c r="E271" s="3477">
        <v>19685</v>
      </c>
      <c r="F271" s="3477">
        <v>161463</v>
      </c>
      <c r="G271" s="3477">
        <v>158633</v>
      </c>
      <c r="H271" s="3477">
        <v>9874641</v>
      </c>
      <c r="I271" s="3477">
        <v>9811430</v>
      </c>
      <c r="J271" s="3477">
        <v>3544717</v>
      </c>
      <c r="K271" s="3477">
        <v>3571878</v>
      </c>
      <c r="L271" s="3477">
        <v>2824564</v>
      </c>
      <c r="M271" s="3477">
        <v>2820439</v>
      </c>
      <c r="N271" s="3477">
        <v>720153</v>
      </c>
      <c r="O271" s="3477">
        <v>751439</v>
      </c>
      <c r="P271" s="3477">
        <v>12</v>
      </c>
      <c r="Q271" s="3477">
        <v>9</v>
      </c>
      <c r="R271" s="3477">
        <v>472135</v>
      </c>
      <c r="S271" s="3477">
        <v>608795</v>
      </c>
      <c r="T271" s="3477">
        <v>248007</v>
      </c>
      <c r="U271" s="3477">
        <v>142635</v>
      </c>
      <c r="V271" s="3479" t="s">
        <v>2608</v>
      </c>
      <c r="W271" s="3446" t="b">
        <f t="shared" si="40"/>
        <v>1</v>
      </c>
      <c r="X271" s="3486">
        <f>+T271-'Departmental PL'!V459</f>
        <v>-2</v>
      </c>
      <c r="Y271" s="3486">
        <f>+U271-'Departmental PL'!W459</f>
        <v>-1</v>
      </c>
      <c r="AC271" s="3446">
        <f t="shared" si="34"/>
        <v>0</v>
      </c>
      <c r="AD271" s="3446">
        <f t="shared" si="35"/>
        <v>0</v>
      </c>
      <c r="AF271" s="3446">
        <f t="shared" si="30"/>
        <v>-1</v>
      </c>
      <c r="AG271" s="3446">
        <f t="shared" si="31"/>
        <v>0</v>
      </c>
      <c r="AH271" s="3446" t="b">
        <f t="shared" si="36"/>
        <v>0</v>
      </c>
      <c r="AI271" s="3480" t="s">
        <v>1576</v>
      </c>
      <c r="AJ271" s="3480" t="s">
        <v>1281</v>
      </c>
      <c r="AK271" s="3480" t="s">
        <v>2031</v>
      </c>
      <c r="AL271" s="3480">
        <v>14645</v>
      </c>
      <c r="AM271" s="3480">
        <v>14057</v>
      </c>
      <c r="AN271" s="3480">
        <v>120442</v>
      </c>
      <c r="AO271" s="3480">
        <v>113005</v>
      </c>
      <c r="AP271" s="3480">
        <v>7358630</v>
      </c>
      <c r="AQ271" s="3480">
        <v>7185132</v>
      </c>
      <c r="AR271" s="3480">
        <v>2671942</v>
      </c>
      <c r="AS271" s="3480">
        <v>2783094</v>
      </c>
      <c r="AT271" s="3480">
        <v>2118154</v>
      </c>
      <c r="AU271" s="3480">
        <v>1920211</v>
      </c>
      <c r="AV271" s="3480">
        <v>553946</v>
      </c>
      <c r="AW271" s="3480">
        <v>862487</v>
      </c>
      <c r="AX271" s="3480">
        <v>0</v>
      </c>
      <c r="AY271" s="3480">
        <v>0</v>
      </c>
      <c r="AZ271" s="3480">
        <v>458773</v>
      </c>
      <c r="BA271" s="3480">
        <v>393524</v>
      </c>
      <c r="BB271" s="3480">
        <v>95233</v>
      </c>
      <c r="BC271" s="3480">
        <v>468933</v>
      </c>
      <c r="BE271" s="3446">
        <f t="shared" si="33"/>
        <v>264</v>
      </c>
      <c r="BF271" s="3446" t="b">
        <f t="shared" si="32"/>
        <v>0</v>
      </c>
      <c r="BG271" s="3481" t="s">
        <v>1576</v>
      </c>
      <c r="BH271" s="3467">
        <v>14645</v>
      </c>
      <c r="BI271" s="3467">
        <v>14057</v>
      </c>
      <c r="BJ271" s="3467">
        <v>120442</v>
      </c>
      <c r="BK271" s="3467">
        <v>113005</v>
      </c>
      <c r="BL271" s="3467">
        <v>7358704</v>
      </c>
      <c r="BM271" s="3467">
        <v>7185191</v>
      </c>
      <c r="BN271" s="3467">
        <v>2671780</v>
      </c>
      <c r="BO271" s="3467">
        <v>2783209</v>
      </c>
      <c r="BP271" s="3467">
        <v>2117886</v>
      </c>
      <c r="BQ271" s="3467">
        <v>1920556</v>
      </c>
      <c r="BR271" s="3467">
        <v>553894</v>
      </c>
      <c r="BS271" s="3467">
        <v>862653</v>
      </c>
      <c r="BT271" s="3467">
        <v>7</v>
      </c>
      <c r="BU271" s="3467">
        <v>6</v>
      </c>
      <c r="BV271" s="3467">
        <v>459222</v>
      </c>
      <c r="BW271" s="3467">
        <v>393467</v>
      </c>
      <c r="BX271" s="3467">
        <v>94665</v>
      </c>
      <c r="BY271" s="3467">
        <v>469179</v>
      </c>
    </row>
    <row r="272" spans="1:77" ht="15.2" customHeight="1" x14ac:dyDescent="0.2">
      <c r="A272" s="3254" t="s">
        <v>1572</v>
      </c>
      <c r="B272" s="3255" t="s">
        <v>1576</v>
      </c>
      <c r="C272" s="3272" t="s">
        <v>1567</v>
      </c>
      <c r="D272" s="3256">
        <v>57</v>
      </c>
      <c r="E272" s="3256">
        <v>61</v>
      </c>
      <c r="F272" s="3256">
        <v>65</v>
      </c>
      <c r="G272" s="3256">
        <v>80</v>
      </c>
      <c r="H272" s="3256">
        <v>11730</v>
      </c>
      <c r="I272" s="3256">
        <v>12817</v>
      </c>
      <c r="J272" s="3256">
        <v>4825</v>
      </c>
      <c r="K272" s="3256">
        <v>4056</v>
      </c>
      <c r="L272" s="3256">
        <v>3225</v>
      </c>
      <c r="M272" s="3256">
        <v>3374</v>
      </c>
      <c r="N272" s="3256">
        <v>1600</v>
      </c>
      <c r="O272" s="3256">
        <v>682</v>
      </c>
      <c r="P272" s="3256">
        <v>0</v>
      </c>
      <c r="Q272" s="3256">
        <v>0</v>
      </c>
      <c r="R272" s="3256">
        <v>942</v>
      </c>
      <c r="S272" s="3256">
        <v>1103</v>
      </c>
      <c r="T272" s="3256">
        <v>658</v>
      </c>
      <c r="U272" s="3256">
        <v>-421</v>
      </c>
      <c r="V272" s="3209" t="s">
        <v>1567</v>
      </c>
      <c r="W272" s="3223" t="b">
        <f t="shared" si="40"/>
        <v>1</v>
      </c>
      <c r="X272" s="3258">
        <f>+T272-'Departmental PL'!V460</f>
        <v>0</v>
      </c>
      <c r="Y272" s="3258">
        <f>+U272-'Departmental PL'!W460</f>
        <v>0</v>
      </c>
      <c r="AC272" s="3228">
        <f t="shared" si="34"/>
        <v>0</v>
      </c>
      <c r="AD272" s="3228">
        <f t="shared" si="35"/>
        <v>0</v>
      </c>
      <c r="AE272" s="3233">
        <f>+L289+L301+L313</f>
        <v>3721881</v>
      </c>
      <c r="AF272" s="3233">
        <f t="shared" si="30"/>
        <v>0</v>
      </c>
      <c r="AG272" s="3233">
        <f t="shared" si="31"/>
        <v>0</v>
      </c>
      <c r="AH272" s="3223" t="b">
        <f t="shared" si="36"/>
        <v>1</v>
      </c>
      <c r="AI272" s="3259" t="s">
        <v>1576</v>
      </c>
      <c r="AJ272" s="3259" t="s">
        <v>767</v>
      </c>
      <c r="AK272" s="3259" t="s">
        <v>1567</v>
      </c>
      <c r="AL272" s="3244">
        <v>54</v>
      </c>
      <c r="AM272" s="3244">
        <v>47</v>
      </c>
      <c r="AN272" s="3244">
        <v>74</v>
      </c>
      <c r="AO272" s="3244">
        <v>75</v>
      </c>
      <c r="AP272" s="3244">
        <v>11898</v>
      </c>
      <c r="AQ272" s="3244">
        <v>10556</v>
      </c>
      <c r="AR272" s="3244">
        <v>3611</v>
      </c>
      <c r="AS272" s="3244">
        <v>4465</v>
      </c>
      <c r="AT272" s="3244">
        <v>3151</v>
      </c>
      <c r="AU272" s="3244">
        <v>2953</v>
      </c>
      <c r="AV272" s="3244">
        <v>454</v>
      </c>
      <c r="AW272" s="3244">
        <v>1502</v>
      </c>
      <c r="AX272" s="3244">
        <v>0</v>
      </c>
      <c r="AY272" s="3244">
        <v>0</v>
      </c>
      <c r="AZ272" s="3244">
        <v>1015</v>
      </c>
      <c r="BA272" s="3244">
        <v>778</v>
      </c>
      <c r="BB272" s="3244">
        <v>-555</v>
      </c>
      <c r="BC272" s="3244">
        <v>725</v>
      </c>
      <c r="BE272" s="3223">
        <f t="shared" si="33"/>
        <v>265</v>
      </c>
      <c r="BF272" s="3223" t="b">
        <f t="shared" si="32"/>
        <v>1</v>
      </c>
      <c r="BG272" s="3269" t="s">
        <v>1567</v>
      </c>
      <c r="BH272" s="3269">
        <v>54</v>
      </c>
      <c r="BI272" s="3269">
        <v>47</v>
      </c>
      <c r="BJ272" s="3269">
        <v>74</v>
      </c>
      <c r="BK272" s="3269">
        <v>75</v>
      </c>
      <c r="BL272" s="3262">
        <v>11898</v>
      </c>
      <c r="BM272" s="3262">
        <v>10556</v>
      </c>
      <c r="BN272" s="3262">
        <v>3610</v>
      </c>
      <c r="BO272" s="3262">
        <v>4466</v>
      </c>
      <c r="BP272" s="3262">
        <v>3155</v>
      </c>
      <c r="BQ272" s="3262">
        <v>2961</v>
      </c>
      <c r="BR272" s="3269">
        <v>455</v>
      </c>
      <c r="BS272" s="3262">
        <v>1504</v>
      </c>
      <c r="BT272" s="3269">
        <v>0</v>
      </c>
      <c r="BU272" s="3269">
        <v>0</v>
      </c>
      <c r="BV272" s="3262">
        <v>1010</v>
      </c>
      <c r="BW272" s="3269">
        <v>780</v>
      </c>
      <c r="BX272" s="3269">
        <v>-555</v>
      </c>
      <c r="BY272" s="3269">
        <v>724</v>
      </c>
    </row>
    <row r="273" spans="1:77" ht="15.2" customHeight="1" x14ac:dyDescent="0.2">
      <c r="A273" s="3254" t="s">
        <v>1575</v>
      </c>
      <c r="B273" s="3255" t="s">
        <v>1576</v>
      </c>
      <c r="C273" s="3272" t="s">
        <v>1569</v>
      </c>
      <c r="D273" s="3256">
        <v>9</v>
      </c>
      <c r="E273" s="3256">
        <v>12</v>
      </c>
      <c r="F273" s="3256">
        <v>8</v>
      </c>
      <c r="G273" s="3256">
        <v>11</v>
      </c>
      <c r="H273" s="3256">
        <v>1927</v>
      </c>
      <c r="I273" s="3256">
        <v>1868</v>
      </c>
      <c r="J273" s="3256">
        <v>886</v>
      </c>
      <c r="K273" s="3256">
        <v>492</v>
      </c>
      <c r="L273" s="3256">
        <v>730</v>
      </c>
      <c r="M273" s="3256">
        <v>731</v>
      </c>
      <c r="N273" s="3256">
        <v>157</v>
      </c>
      <c r="O273" s="3257">
        <v>-239</v>
      </c>
      <c r="P273" s="3256">
        <v>0</v>
      </c>
      <c r="Q273" s="3256">
        <v>0</v>
      </c>
      <c r="R273" s="3256">
        <v>142</v>
      </c>
      <c r="S273" s="3256">
        <v>138</v>
      </c>
      <c r="T273" s="3257">
        <v>14</v>
      </c>
      <c r="U273" s="3257">
        <v>-377</v>
      </c>
      <c r="V273" s="3209" t="s">
        <v>1569</v>
      </c>
      <c r="W273" s="3223" t="b">
        <f t="shared" si="40"/>
        <v>1</v>
      </c>
      <c r="X273" s="3258">
        <f>+T273-'Departmental PL'!V462</f>
        <v>0</v>
      </c>
      <c r="Y273" s="3258">
        <f>+U273-'Departmental PL'!W462</f>
        <v>0</v>
      </c>
      <c r="AC273" s="3228">
        <f t="shared" si="34"/>
        <v>-1</v>
      </c>
      <c r="AD273" s="3228">
        <f t="shared" si="35"/>
        <v>0</v>
      </c>
      <c r="AF273" s="3233">
        <f t="shared" si="30"/>
        <v>1</v>
      </c>
      <c r="AG273" s="3233">
        <f t="shared" si="31"/>
        <v>0</v>
      </c>
      <c r="AH273" s="3223" t="b">
        <f t="shared" si="36"/>
        <v>1</v>
      </c>
      <c r="AI273" s="3259" t="s">
        <v>1576</v>
      </c>
      <c r="AJ273" s="3259" t="s">
        <v>767</v>
      </c>
      <c r="AK273" s="3259" t="s">
        <v>1569</v>
      </c>
      <c r="AL273" s="3244">
        <v>11</v>
      </c>
      <c r="AM273" s="3244">
        <v>8</v>
      </c>
      <c r="AN273" s="3244">
        <v>10</v>
      </c>
      <c r="AO273" s="3244">
        <v>8</v>
      </c>
      <c r="AP273" s="3244">
        <v>1685</v>
      </c>
      <c r="AQ273" s="3244">
        <v>1509</v>
      </c>
      <c r="AR273" s="3244">
        <v>458</v>
      </c>
      <c r="AS273" s="3244">
        <v>749</v>
      </c>
      <c r="AT273" s="3244">
        <v>661</v>
      </c>
      <c r="AU273" s="3244">
        <v>554</v>
      </c>
      <c r="AV273" s="3244">
        <v>-200</v>
      </c>
      <c r="AW273" s="3244">
        <v>195</v>
      </c>
      <c r="AX273" s="3244">
        <v>0</v>
      </c>
      <c r="AY273" s="3244">
        <v>0</v>
      </c>
      <c r="AZ273" s="3244">
        <v>119</v>
      </c>
      <c r="BA273" s="3244">
        <v>124</v>
      </c>
      <c r="BB273" s="3244">
        <v>-320</v>
      </c>
      <c r="BC273" s="3244">
        <v>70</v>
      </c>
      <c r="BE273" s="3223">
        <f t="shared" si="33"/>
        <v>266</v>
      </c>
      <c r="BF273" s="3223" t="b">
        <f t="shared" si="32"/>
        <v>1</v>
      </c>
      <c r="BG273" s="3269" t="s">
        <v>1569</v>
      </c>
      <c r="BH273" s="3269">
        <v>11</v>
      </c>
      <c r="BI273" s="3269">
        <v>8</v>
      </c>
      <c r="BJ273" s="3269">
        <v>10</v>
      </c>
      <c r="BK273" s="3269">
        <v>8</v>
      </c>
      <c r="BL273" s="3262">
        <v>1685</v>
      </c>
      <c r="BM273" s="3262">
        <v>1509</v>
      </c>
      <c r="BN273" s="3269">
        <v>458</v>
      </c>
      <c r="BO273" s="3269">
        <v>749</v>
      </c>
      <c r="BP273" s="3269">
        <v>659</v>
      </c>
      <c r="BQ273" s="3269">
        <v>555</v>
      </c>
      <c r="BR273" s="3269">
        <v>-200</v>
      </c>
      <c r="BS273" s="3269">
        <v>194</v>
      </c>
      <c r="BT273" s="3269">
        <v>0</v>
      </c>
      <c r="BU273" s="3269">
        <v>0</v>
      </c>
      <c r="BV273" s="3269">
        <v>120</v>
      </c>
      <c r="BW273" s="3269">
        <v>126</v>
      </c>
      <c r="BX273" s="3269">
        <v>-320</v>
      </c>
      <c r="BY273" s="3269">
        <v>68</v>
      </c>
    </row>
    <row r="274" spans="1:77" ht="15.2" customHeight="1" x14ac:dyDescent="0.2">
      <c r="A274" s="3289" t="s">
        <v>1576</v>
      </c>
      <c r="B274" s="3255" t="s">
        <v>1576</v>
      </c>
      <c r="C274" s="3272" t="s">
        <v>1572</v>
      </c>
      <c r="D274" s="3256">
        <v>345</v>
      </c>
      <c r="E274" s="3256">
        <v>384</v>
      </c>
      <c r="F274" s="3256">
        <v>784</v>
      </c>
      <c r="G274" s="3256">
        <v>920</v>
      </c>
      <c r="H274" s="3256">
        <v>82356</v>
      </c>
      <c r="I274" s="3256">
        <v>96234</v>
      </c>
      <c r="J274" s="3256">
        <v>33234</v>
      </c>
      <c r="K274" s="3256">
        <v>37221</v>
      </c>
      <c r="L274" s="3256">
        <v>22988</v>
      </c>
      <c r="M274" s="3256">
        <v>26443</v>
      </c>
      <c r="N274" s="3256">
        <v>10246</v>
      </c>
      <c r="O274" s="3256">
        <v>10778</v>
      </c>
      <c r="P274" s="3256">
        <v>0</v>
      </c>
      <c r="Q274" s="3256">
        <v>0</v>
      </c>
      <c r="R274" s="3256">
        <v>3887</v>
      </c>
      <c r="S274" s="3256">
        <v>6649</v>
      </c>
      <c r="T274" s="3256">
        <v>6359</v>
      </c>
      <c r="U274" s="3256">
        <v>4128</v>
      </c>
      <c r="V274" s="3209" t="s">
        <v>1572</v>
      </c>
      <c r="W274" s="3223" t="b">
        <f t="shared" si="40"/>
        <v>1</v>
      </c>
      <c r="X274" s="3258">
        <f>+T274-'Departmental PL'!V465</f>
        <v>0</v>
      </c>
      <c r="Y274" s="3258">
        <f>+U274-'Departmental PL'!W465</f>
        <v>-1</v>
      </c>
      <c r="AC274" s="3228">
        <f t="shared" ref="AC274:AC279" si="41">+J274-L274-N274</f>
        <v>0</v>
      </c>
      <c r="AD274" s="3228">
        <f t="shared" ref="AD274:AD279" si="42">+K274-M274-O274</f>
        <v>0</v>
      </c>
      <c r="AE274" s="3233">
        <f>+L291+L303+L315</f>
        <v>311428</v>
      </c>
      <c r="AF274" s="3233">
        <f t="shared" ref="AF274:AF279" si="43">+N274-P274-R274-T274</f>
        <v>0</v>
      </c>
      <c r="AG274" s="3233">
        <f t="shared" ref="AG274:AG279" si="44">+O274-Q274-S274-U274</f>
        <v>1</v>
      </c>
      <c r="AH274" s="3223" t="b">
        <f t="shared" si="36"/>
        <v>1</v>
      </c>
      <c r="AI274" s="3259" t="s">
        <v>1576</v>
      </c>
      <c r="AJ274" s="3259" t="s">
        <v>767</v>
      </c>
      <c r="AK274" s="3259" t="s">
        <v>1572</v>
      </c>
      <c r="AL274" s="3244">
        <v>286</v>
      </c>
      <c r="AM274" s="3244">
        <v>228</v>
      </c>
      <c r="AN274" s="3244">
        <v>707</v>
      </c>
      <c r="AO274" s="3244">
        <v>495</v>
      </c>
      <c r="AP274" s="3244">
        <v>72018</v>
      </c>
      <c r="AQ274" s="3244">
        <v>54225</v>
      </c>
      <c r="AR274" s="3244">
        <v>28005</v>
      </c>
      <c r="AS274" s="3244">
        <v>24529</v>
      </c>
      <c r="AT274" s="3244">
        <v>19646</v>
      </c>
      <c r="AU274" s="3244">
        <v>12834</v>
      </c>
      <c r="AV274" s="3244">
        <v>8346</v>
      </c>
      <c r="AW274" s="3244">
        <v>11701</v>
      </c>
      <c r="AX274" s="3244">
        <v>0</v>
      </c>
      <c r="AY274" s="3244">
        <v>0</v>
      </c>
      <c r="AZ274" s="3244">
        <v>4935</v>
      </c>
      <c r="BA274" s="3244">
        <v>3172</v>
      </c>
      <c r="BB274" s="3244">
        <v>3342</v>
      </c>
      <c r="BC274" s="3244">
        <v>8602</v>
      </c>
      <c r="BE274" s="3223">
        <f t="shared" si="33"/>
        <v>267</v>
      </c>
      <c r="BF274" s="3223" t="b">
        <f t="shared" ref="BF274:BF341" si="45">C274=BG274</f>
        <v>1</v>
      </c>
      <c r="BG274" s="3269" t="s">
        <v>1572</v>
      </c>
      <c r="BH274" s="3269">
        <v>286</v>
      </c>
      <c r="BI274" s="3269">
        <v>228</v>
      </c>
      <c r="BJ274" s="3269">
        <v>707</v>
      </c>
      <c r="BK274" s="3269">
        <v>495</v>
      </c>
      <c r="BL274" s="3262">
        <v>72021</v>
      </c>
      <c r="BM274" s="3262">
        <v>54227</v>
      </c>
      <c r="BN274" s="3262">
        <v>27972</v>
      </c>
      <c r="BO274" s="3262">
        <v>24524</v>
      </c>
      <c r="BP274" s="3262">
        <v>19651</v>
      </c>
      <c r="BQ274" s="3262">
        <v>12826</v>
      </c>
      <c r="BR274" s="3262">
        <v>8322</v>
      </c>
      <c r="BS274" s="3262">
        <v>11698</v>
      </c>
      <c r="BT274" s="3269">
        <v>0</v>
      </c>
      <c r="BU274" s="3269">
        <v>0</v>
      </c>
      <c r="BV274" s="3262">
        <v>4967</v>
      </c>
      <c r="BW274" s="3262">
        <v>3100</v>
      </c>
      <c r="BX274" s="3262">
        <v>3355</v>
      </c>
      <c r="BY274" s="3262">
        <v>8598</v>
      </c>
    </row>
    <row r="275" spans="1:77" ht="15.2" customHeight="1" x14ac:dyDescent="0.2">
      <c r="A275" s="3254" t="s">
        <v>1567</v>
      </c>
      <c r="B275" s="3255" t="s">
        <v>1576</v>
      </c>
      <c r="C275" s="3272" t="s">
        <v>1575</v>
      </c>
      <c r="D275" s="3256">
        <v>13</v>
      </c>
      <c r="E275" s="3256">
        <v>22</v>
      </c>
      <c r="F275" s="3256">
        <v>44</v>
      </c>
      <c r="G275" s="3256">
        <v>85</v>
      </c>
      <c r="H275" s="3256">
        <v>3200</v>
      </c>
      <c r="I275" s="3256">
        <v>4773</v>
      </c>
      <c r="J275" s="3256">
        <v>1265</v>
      </c>
      <c r="K275" s="3256">
        <v>1262</v>
      </c>
      <c r="L275" s="3256">
        <v>998</v>
      </c>
      <c r="M275" s="3256">
        <v>1441</v>
      </c>
      <c r="N275" s="3256">
        <v>267</v>
      </c>
      <c r="O275" s="3256">
        <v>-179</v>
      </c>
      <c r="P275" s="3256">
        <v>0</v>
      </c>
      <c r="Q275" s="3256">
        <v>0</v>
      </c>
      <c r="R275" s="3256">
        <v>183</v>
      </c>
      <c r="S275" s="3256">
        <v>325</v>
      </c>
      <c r="T275" s="3256">
        <v>84</v>
      </c>
      <c r="U275" s="3257">
        <v>-504</v>
      </c>
      <c r="V275" s="3209" t="s">
        <v>1575</v>
      </c>
      <c r="W275" s="3223" t="b">
        <f t="shared" si="40"/>
        <v>1</v>
      </c>
      <c r="X275" s="3258">
        <f>+T275-'Departmental PL'!V467</f>
        <v>0</v>
      </c>
      <c r="Y275" s="3258">
        <f>+U275-'Departmental PL'!W467</f>
        <v>0</v>
      </c>
      <c r="AC275" s="3228">
        <f t="shared" si="41"/>
        <v>0</v>
      </c>
      <c r="AD275" s="3228">
        <f t="shared" si="42"/>
        <v>0</v>
      </c>
      <c r="AF275" s="3233">
        <f t="shared" si="43"/>
        <v>0</v>
      </c>
      <c r="AG275" s="3233">
        <f t="shared" si="44"/>
        <v>0</v>
      </c>
      <c r="AH275" s="3223" t="b">
        <f t="shared" si="36"/>
        <v>1</v>
      </c>
      <c r="AI275" s="3259" t="s">
        <v>1576</v>
      </c>
      <c r="AJ275" s="3259" t="s">
        <v>767</v>
      </c>
      <c r="AK275" s="3259" t="s">
        <v>1575</v>
      </c>
      <c r="AL275" s="3244">
        <v>17</v>
      </c>
      <c r="AM275" s="3244">
        <v>17</v>
      </c>
      <c r="AN275" s="3244">
        <v>65</v>
      </c>
      <c r="AO275" s="3244">
        <v>64</v>
      </c>
      <c r="AP275" s="3244">
        <v>3662</v>
      </c>
      <c r="AQ275" s="3244">
        <v>4373</v>
      </c>
      <c r="AR275" s="3244">
        <v>1121</v>
      </c>
      <c r="AS275" s="3244">
        <v>1581</v>
      </c>
      <c r="AT275" s="3244">
        <v>1083</v>
      </c>
      <c r="AU275" s="3244">
        <v>1213</v>
      </c>
      <c r="AV275" s="3244">
        <v>36</v>
      </c>
      <c r="AW275" s="3244">
        <v>369</v>
      </c>
      <c r="AX275" s="3244">
        <v>0</v>
      </c>
      <c r="AY275" s="3244">
        <v>0</v>
      </c>
      <c r="AZ275" s="3244">
        <v>250</v>
      </c>
      <c r="BA275" s="3244">
        <v>271</v>
      </c>
      <c r="BB275" s="3244">
        <v>-213</v>
      </c>
      <c r="BC275" s="3244">
        <v>103</v>
      </c>
      <c r="BE275" s="3223">
        <f t="shared" ref="BE275:BE343" si="46">BE274+1</f>
        <v>268</v>
      </c>
      <c r="BF275" s="3223" t="b">
        <f t="shared" si="45"/>
        <v>1</v>
      </c>
      <c r="BG275" s="3269" t="s">
        <v>1575</v>
      </c>
      <c r="BH275" s="3269">
        <v>17</v>
      </c>
      <c r="BI275" s="3269">
        <v>17</v>
      </c>
      <c r="BJ275" s="3269">
        <v>65</v>
      </c>
      <c r="BK275" s="3269">
        <v>64</v>
      </c>
      <c r="BL275" s="3262">
        <v>3662</v>
      </c>
      <c r="BM275" s="3262">
        <v>4373</v>
      </c>
      <c r="BN275" s="3262">
        <v>1120</v>
      </c>
      <c r="BO275" s="3262">
        <v>1580</v>
      </c>
      <c r="BP275" s="3262">
        <v>1085</v>
      </c>
      <c r="BQ275" s="3262">
        <v>1210</v>
      </c>
      <c r="BR275" s="3269">
        <v>35</v>
      </c>
      <c r="BS275" s="3269">
        <v>370</v>
      </c>
      <c r="BT275" s="3269">
        <v>0</v>
      </c>
      <c r="BU275" s="3269">
        <v>0</v>
      </c>
      <c r="BV275" s="3269">
        <v>250</v>
      </c>
      <c r="BW275" s="3269">
        <v>268</v>
      </c>
      <c r="BX275" s="3269">
        <v>-214</v>
      </c>
      <c r="BY275" s="3269">
        <v>102</v>
      </c>
    </row>
    <row r="276" spans="1:77" s="3446" customFormat="1" ht="15.2" customHeight="1" x14ac:dyDescent="0.2">
      <c r="A276" s="3459" t="s">
        <v>1569</v>
      </c>
      <c r="B276" s="3473" t="s">
        <v>1576</v>
      </c>
      <c r="C276" s="3474" t="s">
        <v>2609</v>
      </c>
      <c r="D276" s="3473">
        <v>386</v>
      </c>
      <c r="E276" s="3473">
        <v>422</v>
      </c>
      <c r="F276" s="3473">
        <v>901</v>
      </c>
      <c r="G276" s="3473">
        <v>1096</v>
      </c>
      <c r="H276" s="3473">
        <v>99213</v>
      </c>
      <c r="I276" s="3473">
        <v>115692</v>
      </c>
      <c r="J276" s="3473">
        <v>40211</v>
      </c>
      <c r="K276" s="3473">
        <v>43031</v>
      </c>
      <c r="L276" s="3473">
        <v>27942</v>
      </c>
      <c r="M276" s="3473">
        <v>31989</v>
      </c>
      <c r="N276" s="3473">
        <v>12269</v>
      </c>
      <c r="O276" s="3473">
        <v>11041</v>
      </c>
      <c r="P276" s="3473">
        <v>0</v>
      </c>
      <c r="Q276" s="3473">
        <v>0</v>
      </c>
      <c r="R276" s="3473">
        <v>5154</v>
      </c>
      <c r="S276" s="3473">
        <v>8215</v>
      </c>
      <c r="T276" s="3473">
        <v>7115</v>
      </c>
      <c r="U276" s="3473">
        <v>2826</v>
      </c>
      <c r="V276" s="3475" t="s">
        <v>2609</v>
      </c>
      <c r="W276" s="3446" t="b">
        <f t="shared" si="40"/>
        <v>1</v>
      </c>
      <c r="X276" s="3473">
        <f>+T276-'Departmental PL'!V468</f>
        <v>0</v>
      </c>
      <c r="Y276" s="3473">
        <f>+U276-'Departmental PL'!W468</f>
        <v>-1</v>
      </c>
      <c r="AC276" s="3446">
        <f t="shared" si="41"/>
        <v>0</v>
      </c>
      <c r="AD276" s="3446">
        <f t="shared" si="42"/>
        <v>1</v>
      </c>
      <c r="AE276" s="3446">
        <f>SUM(AE272:AE275)</f>
        <v>4033309</v>
      </c>
      <c r="AF276" s="3446">
        <f t="shared" si="43"/>
        <v>0</v>
      </c>
      <c r="AG276" s="3446">
        <f t="shared" si="44"/>
        <v>0</v>
      </c>
      <c r="AH276" s="3446" t="b">
        <f t="shared" si="36"/>
        <v>0</v>
      </c>
      <c r="AI276" s="3476" t="s">
        <v>1576</v>
      </c>
      <c r="AJ276" s="3476" t="s">
        <v>767</v>
      </c>
      <c r="AK276" s="3476" t="s">
        <v>2031</v>
      </c>
      <c r="AL276" s="3476">
        <v>319</v>
      </c>
      <c r="AM276" s="3476">
        <v>281</v>
      </c>
      <c r="AN276" s="3476">
        <v>856</v>
      </c>
      <c r="AO276" s="3476">
        <v>642</v>
      </c>
      <c r="AP276" s="3476">
        <v>89263</v>
      </c>
      <c r="AQ276" s="3476">
        <v>70663</v>
      </c>
      <c r="AR276" s="3476">
        <v>33195</v>
      </c>
      <c r="AS276" s="3476">
        <v>31324</v>
      </c>
      <c r="AT276" s="3476">
        <v>24541</v>
      </c>
      <c r="AU276" s="3476">
        <v>17554</v>
      </c>
      <c r="AV276" s="3476">
        <v>8636</v>
      </c>
      <c r="AW276" s="3476">
        <v>13767</v>
      </c>
      <c r="AX276" s="3476">
        <v>0</v>
      </c>
      <c r="AY276" s="3476">
        <v>0</v>
      </c>
      <c r="AZ276" s="3476">
        <v>6319</v>
      </c>
      <c r="BA276" s="3476">
        <v>4345</v>
      </c>
      <c r="BB276" s="3476">
        <v>2254</v>
      </c>
      <c r="BC276" s="3476">
        <v>9500</v>
      </c>
      <c r="BE276" s="3446">
        <f t="shared" si="46"/>
        <v>269</v>
      </c>
      <c r="BF276" s="3446" t="b">
        <f t="shared" si="45"/>
        <v>0</v>
      </c>
      <c r="BG276" s="3472" t="s">
        <v>1576</v>
      </c>
      <c r="BH276" s="3467">
        <v>319</v>
      </c>
      <c r="BI276" s="3467">
        <v>281</v>
      </c>
      <c r="BJ276" s="3467">
        <v>856</v>
      </c>
      <c r="BK276" s="3467">
        <v>642</v>
      </c>
      <c r="BL276" s="3467">
        <v>89267</v>
      </c>
      <c r="BM276" s="3467">
        <v>70666</v>
      </c>
      <c r="BN276" s="3467">
        <v>33160</v>
      </c>
      <c r="BO276" s="3467">
        <v>31319</v>
      </c>
      <c r="BP276" s="3467">
        <v>24549</v>
      </c>
      <c r="BQ276" s="3467">
        <v>17552</v>
      </c>
      <c r="BR276" s="3467">
        <v>8612</v>
      </c>
      <c r="BS276" s="3467">
        <v>13767</v>
      </c>
      <c r="BT276" s="3467">
        <v>0</v>
      </c>
      <c r="BU276" s="3467">
        <v>0</v>
      </c>
      <c r="BV276" s="3467">
        <v>6346</v>
      </c>
      <c r="BW276" s="3467">
        <v>4274</v>
      </c>
      <c r="BX276" s="3467">
        <v>2265</v>
      </c>
      <c r="BY276" s="3467">
        <v>9493</v>
      </c>
    </row>
    <row r="277" spans="1:77" ht="15.2" customHeight="1" x14ac:dyDescent="0.2">
      <c r="A277" s="3254" t="s">
        <v>1572</v>
      </c>
      <c r="B277" s="3255" t="s">
        <v>1576</v>
      </c>
      <c r="C277" s="3272" t="s">
        <v>1567</v>
      </c>
      <c r="D277" s="3256">
        <v>188</v>
      </c>
      <c r="E277" s="3256">
        <v>289</v>
      </c>
      <c r="F277" s="3256">
        <v>284</v>
      </c>
      <c r="G277" s="3256">
        <v>420</v>
      </c>
      <c r="H277" s="3256">
        <v>41002</v>
      </c>
      <c r="I277" s="3256">
        <v>61544</v>
      </c>
      <c r="J277" s="3256">
        <v>10971</v>
      </c>
      <c r="K277" s="3256">
        <v>20160</v>
      </c>
      <c r="L277" s="3256">
        <v>11274</v>
      </c>
      <c r="M277" s="3256">
        <v>16203</v>
      </c>
      <c r="N277" s="3256">
        <v>-303</v>
      </c>
      <c r="O277" s="3256">
        <v>3958</v>
      </c>
      <c r="P277" s="3256">
        <v>0</v>
      </c>
      <c r="Q277" s="3256">
        <v>0</v>
      </c>
      <c r="R277" s="3256">
        <v>3293</v>
      </c>
      <c r="S277" s="3256">
        <v>5294</v>
      </c>
      <c r="T277" s="3257">
        <v>-3596</v>
      </c>
      <c r="U277" s="3257">
        <v>-1337</v>
      </c>
      <c r="V277" s="3209" t="s">
        <v>1567</v>
      </c>
      <c r="W277" s="3223" t="b">
        <f t="shared" si="40"/>
        <v>1</v>
      </c>
      <c r="X277" s="3258">
        <f>+T277-'Departmental PL'!V469</f>
        <v>0</v>
      </c>
      <c r="Y277" s="3258">
        <f>+U277-'Departmental PL'!W469</f>
        <v>0</v>
      </c>
      <c r="AC277" s="3228">
        <f t="shared" si="41"/>
        <v>0</v>
      </c>
      <c r="AD277" s="3228">
        <f t="shared" si="42"/>
        <v>-1</v>
      </c>
      <c r="AF277" s="3233">
        <f t="shared" si="43"/>
        <v>0</v>
      </c>
      <c r="AG277" s="3233">
        <f t="shared" si="44"/>
        <v>1</v>
      </c>
      <c r="AH277" s="3223" t="b">
        <f t="shared" si="36"/>
        <v>1</v>
      </c>
      <c r="AI277" s="3259" t="s">
        <v>1576</v>
      </c>
      <c r="AJ277" s="3259" t="s">
        <v>768</v>
      </c>
      <c r="AK277" s="3259" t="s">
        <v>1567</v>
      </c>
      <c r="AL277" s="3244">
        <v>231</v>
      </c>
      <c r="AM277" s="3244">
        <v>101</v>
      </c>
      <c r="AN277" s="3244">
        <v>322</v>
      </c>
      <c r="AO277" s="3244">
        <v>178</v>
      </c>
      <c r="AP277" s="3244">
        <v>47914</v>
      </c>
      <c r="AQ277" s="3244">
        <v>26104</v>
      </c>
      <c r="AR277" s="3244">
        <v>16288</v>
      </c>
      <c r="AS277" s="3244">
        <v>9172</v>
      </c>
      <c r="AT277" s="3244">
        <v>12667</v>
      </c>
      <c r="AU277" s="3244">
        <v>7242</v>
      </c>
      <c r="AV277" s="3244">
        <v>3572</v>
      </c>
      <c r="AW277" s="3244">
        <v>1908</v>
      </c>
      <c r="AX277" s="3244">
        <v>0</v>
      </c>
      <c r="AY277" s="3244">
        <v>0</v>
      </c>
      <c r="AZ277" s="3244">
        <v>4106</v>
      </c>
      <c r="BA277" s="3244">
        <v>1902</v>
      </c>
      <c r="BB277" s="3244">
        <v>-475</v>
      </c>
      <c r="BC277" s="3244">
        <v>-3</v>
      </c>
      <c r="BE277" s="3223">
        <f t="shared" si="46"/>
        <v>270</v>
      </c>
      <c r="BF277" s="3223" t="b">
        <f t="shared" si="45"/>
        <v>1</v>
      </c>
      <c r="BG277" s="3269" t="s">
        <v>1567</v>
      </c>
      <c r="BH277" s="3269">
        <v>231</v>
      </c>
      <c r="BI277" s="3269">
        <v>101</v>
      </c>
      <c r="BJ277" s="3269">
        <v>322</v>
      </c>
      <c r="BK277" s="3269">
        <v>178</v>
      </c>
      <c r="BL277" s="3262">
        <v>47914</v>
      </c>
      <c r="BM277" s="3262">
        <v>26104</v>
      </c>
      <c r="BN277" s="3262">
        <v>16282</v>
      </c>
      <c r="BO277" s="3262">
        <v>9168</v>
      </c>
      <c r="BP277" s="3262">
        <v>12704</v>
      </c>
      <c r="BQ277" s="3262">
        <v>7259</v>
      </c>
      <c r="BR277" s="3262">
        <v>3578</v>
      </c>
      <c r="BS277" s="3262">
        <v>1909</v>
      </c>
      <c r="BT277" s="3269">
        <v>0</v>
      </c>
      <c r="BU277" s="3269">
        <v>0</v>
      </c>
      <c r="BV277" s="3262">
        <v>4069</v>
      </c>
      <c r="BW277" s="3262">
        <v>1913</v>
      </c>
      <c r="BX277" s="3269">
        <v>-491</v>
      </c>
      <c r="BY277" s="3269">
        <v>-4</v>
      </c>
    </row>
    <row r="278" spans="1:77" ht="15.2" customHeight="1" x14ac:dyDescent="0.2">
      <c r="A278" s="3254" t="s">
        <v>1574</v>
      </c>
      <c r="B278" s="3255" t="s">
        <v>1576</v>
      </c>
      <c r="C278" s="3272" t="s">
        <v>1569</v>
      </c>
      <c r="D278" s="3256">
        <v>45</v>
      </c>
      <c r="E278" s="3256">
        <v>82</v>
      </c>
      <c r="F278" s="3256">
        <v>49</v>
      </c>
      <c r="G278" s="3256">
        <v>83</v>
      </c>
      <c r="H278" s="3256">
        <v>9328</v>
      </c>
      <c r="I278" s="3256">
        <v>14944</v>
      </c>
      <c r="J278" s="3256">
        <v>2533</v>
      </c>
      <c r="K278" s="3256">
        <v>5138</v>
      </c>
      <c r="L278" s="3256">
        <v>3533</v>
      </c>
      <c r="M278" s="3256">
        <v>5844</v>
      </c>
      <c r="N278" s="3257">
        <v>-1000</v>
      </c>
      <c r="O278" s="3257">
        <v>-706</v>
      </c>
      <c r="P278" s="3256">
        <v>0</v>
      </c>
      <c r="Q278" s="3256">
        <v>0</v>
      </c>
      <c r="R278" s="3256">
        <v>689</v>
      </c>
      <c r="S278" s="3256">
        <v>1103</v>
      </c>
      <c r="T278" s="3257">
        <v>-1690</v>
      </c>
      <c r="U278" s="3257">
        <v>-1809</v>
      </c>
      <c r="V278" s="3209" t="s">
        <v>1569</v>
      </c>
      <c r="W278" s="3223" t="b">
        <f t="shared" si="40"/>
        <v>1</v>
      </c>
      <c r="X278" s="3258">
        <f>+T278-'Departmental PL'!V471</f>
        <v>-1</v>
      </c>
      <c r="Y278" s="3258">
        <f>+U278-'Departmental PL'!W471</f>
        <v>0</v>
      </c>
      <c r="AC278" s="3228">
        <f t="shared" si="41"/>
        <v>0</v>
      </c>
      <c r="AD278" s="3228">
        <f t="shared" si="42"/>
        <v>0</v>
      </c>
      <c r="AE278" s="3233">
        <f>+xx_compnt_audit_by_compnt_CY!F323+xx_compnt_audit_by_compnt_CY!F324</f>
        <v>574618.76</v>
      </c>
      <c r="AF278" s="3233">
        <f t="shared" si="43"/>
        <v>1</v>
      </c>
      <c r="AG278" s="3233">
        <f t="shared" si="44"/>
        <v>0</v>
      </c>
      <c r="AH278" s="3223" t="b">
        <f t="shared" si="36"/>
        <v>1</v>
      </c>
      <c r="AI278" s="3259" t="s">
        <v>1576</v>
      </c>
      <c r="AJ278" s="3259" t="s">
        <v>768</v>
      </c>
      <c r="AK278" s="3259" t="s">
        <v>1569</v>
      </c>
      <c r="AL278" s="3244">
        <v>64</v>
      </c>
      <c r="AM278" s="3244">
        <v>38</v>
      </c>
      <c r="AN278" s="3244">
        <v>67</v>
      </c>
      <c r="AO278" s="3244">
        <v>44</v>
      </c>
      <c r="AP278" s="3244">
        <v>11968</v>
      </c>
      <c r="AQ278" s="3244">
        <v>6506</v>
      </c>
      <c r="AR278" s="3244">
        <v>4448</v>
      </c>
      <c r="AS278" s="3244">
        <v>1699</v>
      </c>
      <c r="AT278" s="3244">
        <v>4693</v>
      </c>
      <c r="AU278" s="3244">
        <v>2386</v>
      </c>
      <c r="AV278" s="3244">
        <v>-229</v>
      </c>
      <c r="AW278" s="3244">
        <v>-694</v>
      </c>
      <c r="AX278" s="3244">
        <v>0</v>
      </c>
      <c r="AY278" s="3244">
        <v>0</v>
      </c>
      <c r="AZ278" s="3244">
        <v>848</v>
      </c>
      <c r="BA278" s="3244">
        <v>537</v>
      </c>
      <c r="BB278" s="3244">
        <v>-1078</v>
      </c>
      <c r="BC278" s="3244">
        <v>-1237</v>
      </c>
      <c r="BE278" s="3223">
        <f t="shared" si="46"/>
        <v>271</v>
      </c>
      <c r="BF278" s="3223" t="b">
        <f t="shared" si="45"/>
        <v>1</v>
      </c>
      <c r="BG278" s="3269" t="s">
        <v>1569</v>
      </c>
      <c r="BH278" s="3269">
        <v>64</v>
      </c>
      <c r="BI278" s="3269">
        <v>38</v>
      </c>
      <c r="BJ278" s="3269">
        <v>67</v>
      </c>
      <c r="BK278" s="3269">
        <v>44</v>
      </c>
      <c r="BL278" s="3262">
        <v>11968</v>
      </c>
      <c r="BM278" s="3262">
        <v>6506</v>
      </c>
      <c r="BN278" s="3262">
        <v>4448</v>
      </c>
      <c r="BO278" s="3262">
        <v>1698</v>
      </c>
      <c r="BP278" s="3262">
        <v>4678</v>
      </c>
      <c r="BQ278" s="3262">
        <v>2393</v>
      </c>
      <c r="BR278" s="3269">
        <v>-231</v>
      </c>
      <c r="BS278" s="3269">
        <v>-694</v>
      </c>
      <c r="BT278" s="3269">
        <v>0</v>
      </c>
      <c r="BU278" s="3269">
        <v>0</v>
      </c>
      <c r="BV278" s="3269">
        <v>849</v>
      </c>
      <c r="BW278" s="3269">
        <v>543</v>
      </c>
      <c r="BX278" s="3262">
        <v>-1080</v>
      </c>
      <c r="BY278" s="3262">
        <v>-1238</v>
      </c>
    </row>
    <row r="279" spans="1:77" ht="15.2" customHeight="1" x14ac:dyDescent="0.2">
      <c r="A279" s="3254" t="s">
        <v>1575</v>
      </c>
      <c r="B279" s="3255" t="s">
        <v>1576</v>
      </c>
      <c r="C279" s="3272" t="s">
        <v>1572</v>
      </c>
      <c r="D279" s="3256">
        <v>971</v>
      </c>
      <c r="E279" s="3256">
        <v>1030</v>
      </c>
      <c r="F279" s="3256">
        <v>3425</v>
      </c>
      <c r="G279" s="3256">
        <v>4043</v>
      </c>
      <c r="H279" s="3256">
        <v>265996</v>
      </c>
      <c r="I279" s="3256">
        <v>276274</v>
      </c>
      <c r="J279" s="3256">
        <v>64082</v>
      </c>
      <c r="K279" s="3256">
        <v>80227</v>
      </c>
      <c r="L279" s="3256">
        <v>74248</v>
      </c>
      <c r="M279" s="3256">
        <v>75915</v>
      </c>
      <c r="N279" s="3256">
        <v>-10167</v>
      </c>
      <c r="O279" s="3256">
        <v>4312</v>
      </c>
      <c r="P279" s="3256">
        <v>0</v>
      </c>
      <c r="Q279" s="3256">
        <v>0</v>
      </c>
      <c r="R279" s="3256">
        <v>12553</v>
      </c>
      <c r="S279" s="3256">
        <v>19089</v>
      </c>
      <c r="T279" s="3257">
        <v>-22720</v>
      </c>
      <c r="U279" s="3256">
        <v>-14777</v>
      </c>
      <c r="V279" s="3209" t="s">
        <v>1572</v>
      </c>
      <c r="W279" s="3223" t="b">
        <f t="shared" si="40"/>
        <v>1</v>
      </c>
      <c r="X279" s="3258">
        <f>+T279-'Departmental PL'!V474</f>
        <v>-1</v>
      </c>
      <c r="Y279" s="3258">
        <f>+U279-'Departmental PL'!W474</f>
        <v>0</v>
      </c>
      <c r="AC279" s="3228">
        <f t="shared" si="41"/>
        <v>1</v>
      </c>
      <c r="AD279" s="3228">
        <f t="shared" si="42"/>
        <v>0</v>
      </c>
      <c r="AF279" s="3233">
        <f t="shared" si="43"/>
        <v>0</v>
      </c>
      <c r="AG279" s="3233">
        <f t="shared" si="44"/>
        <v>0</v>
      </c>
      <c r="AH279" s="3223" t="b">
        <f t="shared" si="36"/>
        <v>1</v>
      </c>
      <c r="AI279" s="3259" t="s">
        <v>1576</v>
      </c>
      <c r="AJ279" s="3259" t="s">
        <v>768</v>
      </c>
      <c r="AK279" s="3259" t="s">
        <v>1572</v>
      </c>
      <c r="AL279" s="3244">
        <v>780</v>
      </c>
      <c r="AM279" s="3244">
        <v>518</v>
      </c>
      <c r="AN279" s="3244">
        <v>3085</v>
      </c>
      <c r="AO279" s="3244">
        <v>2070</v>
      </c>
      <c r="AP279" s="3244">
        <v>211427</v>
      </c>
      <c r="AQ279" s="3244">
        <v>146262</v>
      </c>
      <c r="AR279" s="3244">
        <v>63613</v>
      </c>
      <c r="AS279" s="3244">
        <v>41573</v>
      </c>
      <c r="AT279" s="3244">
        <v>57652</v>
      </c>
      <c r="AU279" s="3244">
        <v>34920</v>
      </c>
      <c r="AV279" s="3244">
        <v>5925</v>
      </c>
      <c r="AW279" s="3244">
        <v>6658</v>
      </c>
      <c r="AX279" s="3244">
        <v>0</v>
      </c>
      <c r="AY279" s="3244">
        <v>0</v>
      </c>
      <c r="AZ279" s="3244">
        <v>14512</v>
      </c>
      <c r="BA279" s="3244">
        <v>8573</v>
      </c>
      <c r="BB279" s="3244">
        <v>-8693</v>
      </c>
      <c r="BC279" s="3244">
        <v>-1803</v>
      </c>
      <c r="BE279" s="3223">
        <f t="shared" si="46"/>
        <v>272</v>
      </c>
      <c r="BF279" s="3223" t="b">
        <f t="shared" si="45"/>
        <v>1</v>
      </c>
      <c r="BG279" s="3269" t="s">
        <v>1572</v>
      </c>
      <c r="BH279" s="3269">
        <v>780</v>
      </c>
      <c r="BI279" s="3269">
        <v>518</v>
      </c>
      <c r="BJ279" s="3262">
        <v>3085</v>
      </c>
      <c r="BK279" s="3262">
        <v>2070</v>
      </c>
      <c r="BL279" s="3262">
        <v>211444</v>
      </c>
      <c r="BM279" s="3262">
        <v>146273</v>
      </c>
      <c r="BN279" s="3262">
        <v>63590</v>
      </c>
      <c r="BO279" s="3262">
        <v>41561</v>
      </c>
      <c r="BP279" s="3262">
        <v>57691</v>
      </c>
      <c r="BQ279" s="3262">
        <v>34916</v>
      </c>
      <c r="BR279" s="3262">
        <v>5899</v>
      </c>
      <c r="BS279" s="3262">
        <v>6645</v>
      </c>
      <c r="BT279" s="3269">
        <v>0</v>
      </c>
      <c r="BU279" s="3269">
        <v>0</v>
      </c>
      <c r="BV279" s="3262">
        <v>14581</v>
      </c>
      <c r="BW279" s="3262">
        <v>8440</v>
      </c>
      <c r="BX279" s="3262">
        <v>-8683</v>
      </c>
      <c r="BY279" s="3262">
        <v>-1795</v>
      </c>
    </row>
    <row r="280" spans="1:77" ht="15.2" customHeight="1" x14ac:dyDescent="0.2">
      <c r="A280" s="3254"/>
      <c r="B280" s="3255"/>
      <c r="C280" s="3272" t="s">
        <v>1573</v>
      </c>
      <c r="D280" s="3256">
        <v>9</v>
      </c>
      <c r="E280" s="3256">
        <v>6</v>
      </c>
      <c r="F280" s="3256">
        <v>20</v>
      </c>
      <c r="G280" s="3256">
        <v>10</v>
      </c>
      <c r="H280" s="3256">
        <v>1660</v>
      </c>
      <c r="I280" s="3256">
        <v>740</v>
      </c>
      <c r="J280" s="3256">
        <v>607</v>
      </c>
      <c r="K280" s="3256">
        <v>212</v>
      </c>
      <c r="L280" s="3256">
        <v>469</v>
      </c>
      <c r="M280" s="3256">
        <v>256</v>
      </c>
      <c r="N280" s="3256">
        <v>138</v>
      </c>
      <c r="O280" s="3256">
        <v>-44</v>
      </c>
      <c r="P280" s="3256">
        <v>0</v>
      </c>
      <c r="Q280" s="3256">
        <v>0</v>
      </c>
      <c r="R280" s="3256">
        <v>73</v>
      </c>
      <c r="S280" s="3256">
        <v>37</v>
      </c>
      <c r="T280" s="3257">
        <v>65</v>
      </c>
      <c r="U280" s="3256">
        <v>-81</v>
      </c>
      <c r="V280" s="3209" t="s">
        <v>1573</v>
      </c>
      <c r="W280" s="3223" t="b">
        <f t="shared" si="40"/>
        <v>1</v>
      </c>
      <c r="X280" s="3258">
        <f>+T280-'Departmental PL'!V475</f>
        <v>0</v>
      </c>
      <c r="Y280" s="3258">
        <f>+U280-'Departmental PL'!W475</f>
        <v>0</v>
      </c>
      <c r="AC280" s="3228">
        <f t="shared" ref="AC280:AC347" si="47">+J280-L280-N280</f>
        <v>0</v>
      </c>
      <c r="AD280" s="3228">
        <f t="shared" ref="AD280:AD347" si="48">+K280-M280-O280</f>
        <v>0</v>
      </c>
      <c r="AF280" s="3233">
        <f t="shared" ref="AF280:AF347" si="49">+N280-P280-R280-T280</f>
        <v>0</v>
      </c>
      <c r="AG280" s="3233">
        <f t="shared" ref="AG280:AG347" si="50">+O280-Q280-S280-U280</f>
        <v>0</v>
      </c>
      <c r="AI280" s="3259" t="s">
        <v>1576</v>
      </c>
      <c r="AJ280" s="3259" t="s">
        <v>768</v>
      </c>
      <c r="AK280" s="3324" t="s">
        <v>1573</v>
      </c>
      <c r="AL280" s="3244">
        <v>6</v>
      </c>
      <c r="AM280" s="3244">
        <v>0</v>
      </c>
      <c r="AN280" s="3244">
        <v>10</v>
      </c>
      <c r="AP280" s="3244">
        <v>740</v>
      </c>
      <c r="AR280" s="3244">
        <v>226</v>
      </c>
      <c r="AT280" s="3244">
        <v>262</v>
      </c>
      <c r="AV280" s="3244">
        <v>-37</v>
      </c>
      <c r="AX280" s="3244">
        <v>0</v>
      </c>
      <c r="AZ280" s="3244">
        <v>37</v>
      </c>
      <c r="BB280" s="3244">
        <v>-73</v>
      </c>
      <c r="BF280" s="3223" t="b">
        <f t="shared" si="45"/>
        <v>1</v>
      </c>
      <c r="BG280" s="3324" t="s">
        <v>1573</v>
      </c>
      <c r="BH280" s="3269">
        <v>6</v>
      </c>
      <c r="BI280" s="3269">
        <v>0</v>
      </c>
      <c r="BJ280" s="3269">
        <v>10</v>
      </c>
      <c r="BK280" s="3269" t="s">
        <v>1196</v>
      </c>
      <c r="BL280" s="3269">
        <v>740</v>
      </c>
      <c r="BM280" s="3269" t="s">
        <v>1196</v>
      </c>
      <c r="BN280" s="3269">
        <v>226</v>
      </c>
      <c r="BO280" s="3269" t="s">
        <v>1196</v>
      </c>
      <c r="BP280" s="3269">
        <v>262</v>
      </c>
      <c r="BQ280" s="3269" t="s">
        <v>1196</v>
      </c>
      <c r="BR280" s="3269">
        <v>-36</v>
      </c>
      <c r="BS280" s="3269" t="s">
        <v>1196</v>
      </c>
      <c r="BT280" s="3269">
        <v>0</v>
      </c>
      <c r="BU280" s="3269" t="s">
        <v>1196</v>
      </c>
      <c r="BV280" s="3269">
        <v>36</v>
      </c>
      <c r="BW280" s="3269" t="s">
        <v>1196</v>
      </c>
      <c r="BX280" s="3269">
        <v>-72</v>
      </c>
      <c r="BY280" s="3269" t="s">
        <v>1196</v>
      </c>
    </row>
    <row r="281" spans="1:77" ht="15.2" customHeight="1" x14ac:dyDescent="0.2">
      <c r="A281" s="3297" t="s">
        <v>1576</v>
      </c>
      <c r="B281" s="3255" t="s">
        <v>1576</v>
      </c>
      <c r="C281" s="3272" t="s">
        <v>1574</v>
      </c>
      <c r="D281" s="3256"/>
      <c r="E281" s="3256"/>
      <c r="F281" s="3315"/>
      <c r="G281" s="3256"/>
      <c r="H281" s="3315"/>
      <c r="I281" s="3256"/>
      <c r="J281" s="3315"/>
      <c r="K281" s="3256"/>
      <c r="L281" s="3315"/>
      <c r="M281" s="3256"/>
      <c r="N281" s="3256"/>
      <c r="O281" s="3257"/>
      <c r="P281" s="3315"/>
      <c r="Q281" s="3256"/>
      <c r="R281" s="3315"/>
      <c r="S281" s="3256"/>
      <c r="T281" s="3256"/>
      <c r="U281" s="3257"/>
      <c r="V281" s="3218" t="s">
        <v>1574</v>
      </c>
      <c r="W281" s="3223" t="b">
        <f t="shared" si="40"/>
        <v>1</v>
      </c>
      <c r="X281" s="3258">
        <f>+T281-'Departmental PL'!V476</f>
        <v>0</v>
      </c>
      <c r="Y281" s="3258">
        <f>+U281-'Departmental PL'!W476</f>
        <v>0</v>
      </c>
      <c r="AC281" s="3228">
        <f t="shared" si="47"/>
        <v>0</v>
      </c>
      <c r="AD281" s="3228">
        <f t="shared" si="48"/>
        <v>0</v>
      </c>
      <c r="AF281" s="3233">
        <f t="shared" si="49"/>
        <v>0</v>
      </c>
      <c r="AG281" s="3233">
        <f t="shared" si="50"/>
        <v>0</v>
      </c>
      <c r="AH281" s="3223" t="b">
        <f>V281=AK280</f>
        <v>0</v>
      </c>
      <c r="AI281" s="3223"/>
      <c r="AJ281" s="3223"/>
      <c r="AK281" s="3221" t="s">
        <v>1574</v>
      </c>
      <c r="AL281" s="3223"/>
      <c r="AM281" s="3223"/>
      <c r="AN281" s="3223"/>
      <c r="AO281" s="3223"/>
      <c r="AP281" s="3223"/>
      <c r="AQ281" s="3223"/>
      <c r="AR281" s="3223"/>
      <c r="AS281" s="3223"/>
      <c r="AT281" s="3223"/>
      <c r="AU281" s="3223"/>
      <c r="AV281" s="3223"/>
      <c r="AW281" s="3223"/>
      <c r="AX281" s="3223"/>
      <c r="AY281" s="3223"/>
      <c r="AZ281" s="3223"/>
      <c r="BA281" s="3223"/>
      <c r="BB281" s="3223"/>
      <c r="BC281" s="3223"/>
      <c r="BE281" s="3223">
        <f>BE279+1</f>
        <v>273</v>
      </c>
      <c r="BF281" s="3223" t="b">
        <f t="shared" si="45"/>
        <v>1</v>
      </c>
      <c r="BG281" s="3221" t="s">
        <v>1574</v>
      </c>
      <c r="BH281" s="3269"/>
      <c r="BI281" s="3269"/>
      <c r="BJ281" s="3269"/>
      <c r="BK281" s="3269"/>
      <c r="BL281" s="3269"/>
      <c r="BM281" s="3269"/>
      <c r="BN281" s="3269"/>
      <c r="BO281" s="3269"/>
      <c r="BP281" s="3269"/>
      <c r="BQ281" s="3269"/>
      <c r="BR281" s="3269"/>
      <c r="BS281" s="3269"/>
      <c r="BT281" s="3269"/>
      <c r="BU281" s="3269"/>
      <c r="BV281" s="3269"/>
      <c r="BW281" s="3269"/>
      <c r="BX281" s="3269"/>
      <c r="BY281" s="3269"/>
    </row>
    <row r="282" spans="1:77" ht="15.2" customHeight="1" x14ac:dyDescent="0.2">
      <c r="A282" s="3254" t="s">
        <v>23</v>
      </c>
      <c r="B282" s="3255" t="s">
        <v>1576</v>
      </c>
      <c r="C282" s="3272" t="s">
        <v>1575</v>
      </c>
      <c r="D282" s="3256">
        <v>137</v>
      </c>
      <c r="E282" s="3256">
        <v>141</v>
      </c>
      <c r="F282" s="3256">
        <v>520</v>
      </c>
      <c r="G282" s="3256">
        <v>623</v>
      </c>
      <c r="H282" s="3256">
        <v>34782</v>
      </c>
      <c r="I282" s="3256">
        <v>38102</v>
      </c>
      <c r="J282" s="3256">
        <v>7689</v>
      </c>
      <c r="K282" s="3256">
        <v>10864</v>
      </c>
      <c r="L282" s="3256">
        <v>10852</v>
      </c>
      <c r="M282" s="3256">
        <v>11506</v>
      </c>
      <c r="N282" s="3257">
        <v>-3163</v>
      </c>
      <c r="O282" s="3257">
        <v>-642</v>
      </c>
      <c r="P282" s="3256">
        <v>0</v>
      </c>
      <c r="Q282" s="3256">
        <v>0</v>
      </c>
      <c r="R282" s="3256">
        <v>1989</v>
      </c>
      <c r="S282" s="3256">
        <v>2595</v>
      </c>
      <c r="T282" s="3257">
        <v>-5152</v>
      </c>
      <c r="U282" s="3257">
        <v>-3238</v>
      </c>
      <c r="V282" s="3209" t="s">
        <v>1575</v>
      </c>
      <c r="W282" s="3223" t="b">
        <f t="shared" si="40"/>
        <v>1</v>
      </c>
      <c r="X282" s="3258">
        <f>+T282-'Departmental PL'!V477</f>
        <v>0</v>
      </c>
      <c r="Y282" s="3258">
        <f>+U282-'Departmental PL'!W477</f>
        <v>-1</v>
      </c>
      <c r="AC282" s="3228">
        <f t="shared" si="47"/>
        <v>0</v>
      </c>
      <c r="AD282" s="3228">
        <f t="shared" si="48"/>
        <v>0</v>
      </c>
      <c r="AF282" s="3233">
        <f t="shared" si="49"/>
        <v>0</v>
      </c>
      <c r="AG282" s="3233">
        <f t="shared" si="50"/>
        <v>1</v>
      </c>
      <c r="AH282" s="3223" t="b">
        <f t="shared" si="36"/>
        <v>1</v>
      </c>
      <c r="AI282" s="3259" t="s">
        <v>1576</v>
      </c>
      <c r="AJ282" s="3259" t="s">
        <v>768</v>
      </c>
      <c r="AK282" s="3259" t="s">
        <v>1575</v>
      </c>
      <c r="AL282" s="3244">
        <v>105</v>
      </c>
      <c r="AM282" s="3244">
        <v>114</v>
      </c>
      <c r="AN282" s="3244">
        <v>456</v>
      </c>
      <c r="AO282" s="3244">
        <v>476</v>
      </c>
      <c r="AP282" s="3244">
        <v>27851</v>
      </c>
      <c r="AQ282" s="3244">
        <v>28265</v>
      </c>
      <c r="AR282" s="3244">
        <v>8133</v>
      </c>
      <c r="AS282" s="3244">
        <v>7676</v>
      </c>
      <c r="AT282" s="3244">
        <v>8246</v>
      </c>
      <c r="AU282" s="3244">
        <v>8268</v>
      </c>
      <c r="AV282" s="3244">
        <v>-116</v>
      </c>
      <c r="AW282" s="3244">
        <v>-575</v>
      </c>
      <c r="AX282" s="3244">
        <v>0</v>
      </c>
      <c r="AY282" s="3244">
        <v>0</v>
      </c>
      <c r="AZ282" s="3244">
        <v>1901</v>
      </c>
      <c r="BA282" s="3244">
        <v>1854</v>
      </c>
      <c r="BB282" s="3244">
        <v>-2023</v>
      </c>
      <c r="BC282" s="3244">
        <v>-2403</v>
      </c>
      <c r="BE282" s="3223">
        <f t="shared" si="46"/>
        <v>274</v>
      </c>
      <c r="BF282" s="3223" t="b">
        <f t="shared" si="45"/>
        <v>1</v>
      </c>
      <c r="BG282" s="3269" t="s">
        <v>1575</v>
      </c>
      <c r="BH282" s="3269">
        <v>105</v>
      </c>
      <c r="BI282" s="3269">
        <v>114</v>
      </c>
      <c r="BJ282" s="3269">
        <v>456</v>
      </c>
      <c r="BK282" s="3269">
        <v>476</v>
      </c>
      <c r="BL282" s="3262">
        <v>27854</v>
      </c>
      <c r="BM282" s="3262">
        <v>28268</v>
      </c>
      <c r="BN282" s="3262">
        <v>8128</v>
      </c>
      <c r="BO282" s="3262">
        <v>7669</v>
      </c>
      <c r="BP282" s="3262">
        <v>8250</v>
      </c>
      <c r="BQ282" s="3262">
        <v>8243</v>
      </c>
      <c r="BR282" s="3269">
        <v>-122</v>
      </c>
      <c r="BS282" s="3269">
        <v>-573</v>
      </c>
      <c r="BT282" s="3269">
        <v>0</v>
      </c>
      <c r="BU282" s="3269">
        <v>0</v>
      </c>
      <c r="BV282" s="3262">
        <v>1898</v>
      </c>
      <c r="BW282" s="3262">
        <v>1826</v>
      </c>
      <c r="BX282" s="3262">
        <v>-2021</v>
      </c>
      <c r="BY282" s="3262">
        <v>-2399</v>
      </c>
    </row>
    <row r="283" spans="1:77" s="3446" customFormat="1" ht="15.2" customHeight="1" x14ac:dyDescent="0.2">
      <c r="A283" s="3459" t="s">
        <v>23</v>
      </c>
      <c r="B283" s="3468" t="s">
        <v>1576</v>
      </c>
      <c r="C283" s="3469" t="s">
        <v>2610</v>
      </c>
      <c r="D283" s="3468">
        <v>1099</v>
      </c>
      <c r="E283" s="3468">
        <v>1180</v>
      </c>
      <c r="F283" s="3468">
        <v>4298</v>
      </c>
      <c r="G283" s="3468">
        <v>5179</v>
      </c>
      <c r="H283" s="3468">
        <v>352769</v>
      </c>
      <c r="I283" s="3468">
        <v>391605</v>
      </c>
      <c r="J283" s="3468">
        <v>85882</v>
      </c>
      <c r="K283" s="3468">
        <v>116601</v>
      </c>
      <c r="L283" s="3468">
        <v>100377</v>
      </c>
      <c r="M283" s="3468">
        <v>109724</v>
      </c>
      <c r="N283" s="3468">
        <v>-14495</v>
      </c>
      <c r="O283" s="3468">
        <v>6878</v>
      </c>
      <c r="P283" s="3468">
        <v>0</v>
      </c>
      <c r="Q283" s="3468">
        <v>0</v>
      </c>
      <c r="R283" s="3468">
        <v>18598</v>
      </c>
      <c r="S283" s="3468">
        <v>28119</v>
      </c>
      <c r="T283" s="3468">
        <v>-33093</v>
      </c>
      <c r="U283" s="3468">
        <v>-21242</v>
      </c>
      <c r="V283" s="3470" t="s">
        <v>2610</v>
      </c>
      <c r="W283" s="3446" t="b">
        <f t="shared" si="40"/>
        <v>1</v>
      </c>
      <c r="X283" s="3468">
        <f>+T283-'Departmental PL'!V478</f>
        <v>-2</v>
      </c>
      <c r="Y283" s="3468">
        <f>+U283-'Departmental PL'!W478</f>
        <v>-1</v>
      </c>
      <c r="AC283" s="3446">
        <f t="shared" si="47"/>
        <v>0</v>
      </c>
      <c r="AD283" s="3446">
        <f t="shared" si="48"/>
        <v>-1</v>
      </c>
      <c r="AF283" s="3446">
        <f t="shared" si="49"/>
        <v>0</v>
      </c>
      <c r="AG283" s="3446">
        <f t="shared" si="50"/>
        <v>1</v>
      </c>
      <c r="AH283" s="3446" t="b">
        <f t="shared" si="36"/>
        <v>0</v>
      </c>
      <c r="AI283" s="3471" t="s">
        <v>1576</v>
      </c>
      <c r="AJ283" s="3471" t="s">
        <v>768</v>
      </c>
      <c r="AK283" s="3471" t="s">
        <v>2031</v>
      </c>
      <c r="AL283" s="3471">
        <v>898</v>
      </c>
      <c r="AM283" s="3471">
        <v>603</v>
      </c>
      <c r="AN283" s="3471">
        <v>3940</v>
      </c>
      <c r="AO283" s="3471">
        <v>2768</v>
      </c>
      <c r="AP283" s="3471">
        <v>299900</v>
      </c>
      <c r="AQ283" s="3471">
        <v>207137</v>
      </c>
      <c r="AR283" s="3471">
        <v>92708</v>
      </c>
      <c r="AS283" s="3471">
        <v>60120</v>
      </c>
      <c r="AT283" s="3471">
        <v>83520</v>
      </c>
      <c r="AU283" s="3471">
        <v>52816</v>
      </c>
      <c r="AV283" s="3471">
        <v>9115</v>
      </c>
      <c r="AW283" s="3471">
        <v>7297</v>
      </c>
      <c r="AX283" s="3471">
        <v>0</v>
      </c>
      <c r="AY283" s="3471">
        <v>0</v>
      </c>
      <c r="AZ283" s="3471">
        <v>21404</v>
      </c>
      <c r="BA283" s="3471">
        <v>12866</v>
      </c>
      <c r="BB283" s="3471">
        <v>-12342</v>
      </c>
      <c r="BC283" s="3471">
        <v>-5446</v>
      </c>
      <c r="BE283" s="3446">
        <f t="shared" si="46"/>
        <v>275</v>
      </c>
      <c r="BF283" s="3446" t="b">
        <f t="shared" si="45"/>
        <v>0</v>
      </c>
      <c r="BG283" s="3472" t="s">
        <v>1576</v>
      </c>
      <c r="BH283" s="3467">
        <v>898</v>
      </c>
      <c r="BI283" s="3467">
        <v>603</v>
      </c>
      <c r="BJ283" s="3467">
        <v>3940</v>
      </c>
      <c r="BK283" s="3467">
        <v>2768</v>
      </c>
      <c r="BL283" s="3467">
        <v>299921</v>
      </c>
      <c r="BM283" s="3467">
        <v>207151</v>
      </c>
      <c r="BN283" s="3467">
        <v>92673</v>
      </c>
      <c r="BO283" s="3467">
        <v>60097</v>
      </c>
      <c r="BP283" s="3467">
        <v>83585</v>
      </c>
      <c r="BQ283" s="3467">
        <v>52811</v>
      </c>
      <c r="BR283" s="3467">
        <v>9088</v>
      </c>
      <c r="BS283" s="3467">
        <v>7286</v>
      </c>
      <c r="BT283" s="3467">
        <v>0</v>
      </c>
      <c r="BU283" s="3467">
        <v>0</v>
      </c>
      <c r="BV283" s="3467">
        <v>21434</v>
      </c>
      <c r="BW283" s="3467">
        <v>12722</v>
      </c>
      <c r="BX283" s="3467">
        <v>-12347</v>
      </c>
      <c r="BY283" s="3467">
        <v>-5436</v>
      </c>
    </row>
    <row r="284" spans="1:77" s="3446" customFormat="1" ht="15.2" customHeight="1" x14ac:dyDescent="0.2">
      <c r="A284" s="3459" t="s">
        <v>1577</v>
      </c>
      <c r="B284" s="3496"/>
      <c r="C284" s="3482" t="s">
        <v>3878</v>
      </c>
      <c r="D284" s="3460">
        <v>21097</v>
      </c>
      <c r="E284" s="3460">
        <v>21287</v>
      </c>
      <c r="F284" s="3483">
        <v>166662</v>
      </c>
      <c r="G284" s="3462">
        <v>164908</v>
      </c>
      <c r="H284" s="3462">
        <v>10326623</v>
      </c>
      <c r="I284" s="3462">
        <v>10318726</v>
      </c>
      <c r="J284" s="3462">
        <v>3670810</v>
      </c>
      <c r="K284" s="3462">
        <v>3731510</v>
      </c>
      <c r="L284" s="3462">
        <v>2952882</v>
      </c>
      <c r="M284" s="3462">
        <v>2962152</v>
      </c>
      <c r="N284" s="3462">
        <v>717928</v>
      </c>
      <c r="O284" s="3462">
        <v>769358</v>
      </c>
      <c r="P284" s="3462">
        <v>12</v>
      </c>
      <c r="Q284" s="3462">
        <v>10</v>
      </c>
      <c r="R284" s="3462">
        <v>495887</v>
      </c>
      <c r="S284" s="3462">
        <v>645129</v>
      </c>
      <c r="T284" s="3462">
        <v>222029</v>
      </c>
      <c r="U284" s="3462">
        <v>124219</v>
      </c>
      <c r="V284" s="3484" t="s">
        <v>3878</v>
      </c>
      <c r="W284" s="3446" t="b">
        <f t="shared" si="40"/>
        <v>1</v>
      </c>
      <c r="X284" s="3466"/>
      <c r="Y284" s="3466"/>
      <c r="AC284" s="3446">
        <f t="shared" si="47"/>
        <v>0</v>
      </c>
      <c r="AD284" s="3446">
        <f t="shared" si="48"/>
        <v>0</v>
      </c>
      <c r="AF284" s="3446">
        <f t="shared" si="49"/>
        <v>0</v>
      </c>
      <c r="AG284" s="3446">
        <f t="shared" si="50"/>
        <v>0</v>
      </c>
      <c r="AH284" s="3446" t="b">
        <f t="shared" si="36"/>
        <v>0</v>
      </c>
      <c r="AI284" s="3529"/>
      <c r="AJ284" s="3529"/>
      <c r="AK284" s="3529"/>
      <c r="AL284" s="3529"/>
      <c r="AM284" s="3529"/>
      <c r="AN284" s="3529"/>
      <c r="AO284" s="3529"/>
      <c r="AP284" s="3529"/>
      <c r="AQ284" s="3529"/>
      <c r="AR284" s="3529"/>
      <c r="AS284" s="3529"/>
      <c r="AT284" s="3529"/>
      <c r="AU284" s="3529"/>
      <c r="AV284" s="3529"/>
      <c r="AW284" s="3529"/>
      <c r="AX284" s="3529"/>
      <c r="AY284" s="3529"/>
      <c r="AZ284" s="3529"/>
      <c r="BA284" s="3529"/>
      <c r="BB284" s="3529"/>
      <c r="BC284" s="3529"/>
      <c r="BE284" s="3446">
        <f t="shared" si="46"/>
        <v>276</v>
      </c>
      <c r="BF284" s="3446" t="b">
        <f t="shared" si="45"/>
        <v>0</v>
      </c>
      <c r="BG284" s="3472"/>
      <c r="BH284" s="3467"/>
      <c r="BI284" s="3467"/>
      <c r="BJ284" s="3467"/>
      <c r="BK284" s="3467"/>
      <c r="BL284" s="3467"/>
      <c r="BM284" s="3467"/>
      <c r="BN284" s="3467"/>
      <c r="BO284" s="3467"/>
      <c r="BP284" s="3467"/>
      <c r="BQ284" s="3467"/>
      <c r="BR284" s="3467"/>
      <c r="BS284" s="3467"/>
      <c r="BT284" s="3467"/>
      <c r="BU284" s="3467"/>
      <c r="BV284" s="3467"/>
      <c r="BW284" s="3467"/>
      <c r="BX284" s="3467"/>
      <c r="BY284" s="3467"/>
    </row>
    <row r="285" spans="1:77" ht="15.2" customHeight="1" x14ac:dyDescent="0.2">
      <c r="A285" s="3254" t="s">
        <v>1578</v>
      </c>
      <c r="B285" s="3306"/>
      <c r="C285" s="3307" t="s">
        <v>1587</v>
      </c>
      <c r="D285" s="3308"/>
      <c r="E285" s="3308"/>
      <c r="F285" s="3309"/>
      <c r="G285" s="3309"/>
      <c r="H285" s="3309"/>
      <c r="I285" s="3309"/>
      <c r="J285" s="3309"/>
      <c r="K285" s="3309"/>
      <c r="L285" s="3309"/>
      <c r="M285" s="3309"/>
      <c r="N285" s="3309"/>
      <c r="O285" s="3309"/>
      <c r="P285" s="3308"/>
      <c r="Q285" s="3308"/>
      <c r="R285" s="3309"/>
      <c r="S285" s="3309"/>
      <c r="T285" s="3310"/>
      <c r="U285" s="3310"/>
      <c r="V285" s="3209" t="s">
        <v>1587</v>
      </c>
      <c r="W285" s="3223" t="b">
        <f t="shared" si="40"/>
        <v>1</v>
      </c>
      <c r="X285" s="3258"/>
      <c r="Y285" s="3258"/>
      <c r="AC285" s="3228">
        <f t="shared" si="47"/>
        <v>0</v>
      </c>
      <c r="AD285" s="3228">
        <f t="shared" si="48"/>
        <v>0</v>
      </c>
      <c r="AF285" s="3233">
        <f t="shared" si="49"/>
        <v>0</v>
      </c>
      <c r="AG285" s="3233">
        <f t="shared" si="50"/>
        <v>0</v>
      </c>
      <c r="AH285" s="3223" t="b">
        <f t="shared" si="36"/>
        <v>0</v>
      </c>
      <c r="AI285" s="3260"/>
      <c r="AJ285" s="3260"/>
      <c r="AK285" s="3260"/>
      <c r="AL285" s="3342"/>
      <c r="AM285" s="3342"/>
      <c r="AN285" s="3342"/>
      <c r="AO285" s="3342"/>
      <c r="AP285" s="3342"/>
      <c r="AQ285" s="3342"/>
      <c r="AR285" s="3342"/>
      <c r="AS285" s="3342"/>
      <c r="AT285" s="3342"/>
      <c r="AU285" s="3342"/>
      <c r="AV285" s="3342"/>
      <c r="AW285" s="3342"/>
      <c r="AX285" s="3342"/>
      <c r="AY285" s="3342"/>
      <c r="AZ285" s="3342"/>
      <c r="BA285" s="3342"/>
      <c r="BB285" s="3342"/>
      <c r="BC285" s="3342"/>
      <c r="BE285" s="3223">
        <f t="shared" si="46"/>
        <v>277</v>
      </c>
      <c r="BF285" s="3223" t="b">
        <f t="shared" si="45"/>
        <v>0</v>
      </c>
    </row>
    <row r="286" spans="1:77" ht="15.2" customHeight="1" x14ac:dyDescent="0.2">
      <c r="A286" s="3254" t="s">
        <v>1579</v>
      </c>
      <c r="B286" s="3255" t="s">
        <v>1587</v>
      </c>
      <c r="C286" s="3272" t="s">
        <v>1577</v>
      </c>
      <c r="D286" s="3256">
        <v>12054</v>
      </c>
      <c r="E286" s="3256">
        <v>13659</v>
      </c>
      <c r="F286" s="3256">
        <v>13655</v>
      </c>
      <c r="G286" s="3256">
        <v>15634</v>
      </c>
      <c r="H286" s="3256">
        <v>6177169</v>
      </c>
      <c r="I286" s="3256">
        <v>6822094</v>
      </c>
      <c r="J286" s="3256">
        <v>2215600</v>
      </c>
      <c r="K286" s="3256">
        <v>2466413</v>
      </c>
      <c r="L286" s="3256">
        <v>865956</v>
      </c>
      <c r="M286" s="3256">
        <v>962368</v>
      </c>
      <c r="N286" s="3256">
        <v>1349643</v>
      </c>
      <c r="O286" s="3257">
        <v>1504045</v>
      </c>
      <c r="P286" s="3256">
        <v>243342</v>
      </c>
      <c r="Q286" s="3256">
        <v>241906</v>
      </c>
      <c r="R286" s="3256">
        <v>600629</v>
      </c>
      <c r="S286" s="3256">
        <v>842437</v>
      </c>
      <c r="T286" s="3256">
        <v>505673</v>
      </c>
      <c r="U286" s="3257">
        <v>419702</v>
      </c>
      <c r="V286" s="3209" t="s">
        <v>1577</v>
      </c>
      <c r="W286" s="3223" t="b">
        <f t="shared" si="40"/>
        <v>1</v>
      </c>
      <c r="X286" s="3258">
        <f>+T286-'Departmental PL'!V483</f>
        <v>0</v>
      </c>
      <c r="Y286" s="3258">
        <f>+U286-'Departmental PL'!W483</f>
        <v>0</v>
      </c>
      <c r="AC286" s="3228">
        <f t="shared" si="47"/>
        <v>1</v>
      </c>
      <c r="AD286" s="3228">
        <f t="shared" si="48"/>
        <v>0</v>
      </c>
      <c r="AF286" s="3233">
        <f t="shared" si="49"/>
        <v>-1</v>
      </c>
      <c r="AG286" s="3233">
        <f t="shared" si="50"/>
        <v>0</v>
      </c>
      <c r="AH286" s="3223" t="b">
        <f t="shared" si="36"/>
        <v>1</v>
      </c>
      <c r="AI286" s="3259" t="s">
        <v>1587</v>
      </c>
      <c r="AJ286" s="3259" t="s">
        <v>1281</v>
      </c>
      <c r="AK286" s="3259" t="s">
        <v>1577</v>
      </c>
      <c r="AL286" s="3244">
        <v>10088</v>
      </c>
      <c r="AM286" s="3244">
        <v>9177</v>
      </c>
      <c r="AN286" s="3244">
        <v>11582</v>
      </c>
      <c r="AO286" s="3244">
        <v>10591</v>
      </c>
      <c r="AP286" s="3244">
        <v>5014406</v>
      </c>
      <c r="AQ286" s="3244">
        <v>3936155</v>
      </c>
      <c r="AR286" s="3244">
        <v>1808538</v>
      </c>
      <c r="AS286" s="3244">
        <v>1473856</v>
      </c>
      <c r="AT286" s="3244">
        <v>718742</v>
      </c>
      <c r="AU286" s="3244">
        <v>648696</v>
      </c>
      <c r="AV286" s="3244">
        <v>1090477</v>
      </c>
      <c r="AW286" s="3244">
        <v>825357</v>
      </c>
      <c r="AX286" s="3244">
        <v>187963</v>
      </c>
      <c r="AY286" s="3244">
        <v>173528</v>
      </c>
      <c r="AZ286" s="3244">
        <v>661748</v>
      </c>
      <c r="BA286" s="3244">
        <v>577202</v>
      </c>
      <c r="BB286" s="3244">
        <v>242337</v>
      </c>
      <c r="BC286" s="3244">
        <v>76000</v>
      </c>
      <c r="BE286" s="3223">
        <f t="shared" si="46"/>
        <v>278</v>
      </c>
      <c r="BF286" s="3223" t="b">
        <f t="shared" si="45"/>
        <v>1</v>
      </c>
      <c r="BG286" s="3209" t="s">
        <v>1577</v>
      </c>
      <c r="BH286" s="3262">
        <v>10088</v>
      </c>
      <c r="BI286" s="3262">
        <v>9177</v>
      </c>
      <c r="BJ286" s="3262">
        <v>11582</v>
      </c>
      <c r="BK286" s="3262">
        <v>10591</v>
      </c>
      <c r="BL286" s="3262">
        <v>5014406</v>
      </c>
      <c r="BM286" s="3262">
        <v>3936155</v>
      </c>
      <c r="BN286" s="3262">
        <v>1808663</v>
      </c>
      <c r="BO286" s="3262">
        <v>1473840</v>
      </c>
      <c r="BP286" s="3262">
        <v>717936</v>
      </c>
      <c r="BQ286" s="3262">
        <v>648253</v>
      </c>
      <c r="BR286" s="3262">
        <v>1090727</v>
      </c>
      <c r="BS286" s="3262">
        <v>825588</v>
      </c>
      <c r="BT286" s="3262">
        <v>187657</v>
      </c>
      <c r="BU286" s="3262">
        <v>172962</v>
      </c>
      <c r="BV286" s="3262">
        <v>661074</v>
      </c>
      <c r="BW286" s="3262">
        <v>576679</v>
      </c>
      <c r="BX286" s="3262">
        <v>241996</v>
      </c>
      <c r="BY286" s="3262">
        <v>75946</v>
      </c>
    </row>
    <row r="287" spans="1:77" ht="15.2" customHeight="1" x14ac:dyDescent="0.2">
      <c r="A287" s="3254" t="s">
        <v>1580</v>
      </c>
      <c r="B287" s="3255" t="s">
        <v>1587</v>
      </c>
      <c r="C287" s="3272" t="s">
        <v>1578</v>
      </c>
      <c r="D287" s="3256">
        <v>24348</v>
      </c>
      <c r="E287" s="3256">
        <v>23400</v>
      </c>
      <c r="F287" s="3256">
        <v>1198936</v>
      </c>
      <c r="G287" s="3256">
        <v>1071650</v>
      </c>
      <c r="H287" s="3256">
        <v>39288845</v>
      </c>
      <c r="I287" s="3256">
        <v>36503430</v>
      </c>
      <c r="J287" s="3256">
        <v>10533556</v>
      </c>
      <c r="K287" s="3256">
        <v>10448492</v>
      </c>
      <c r="L287" s="3256">
        <v>3046736</v>
      </c>
      <c r="M287" s="3256">
        <v>2804905</v>
      </c>
      <c r="N287" s="3256">
        <v>7486819</v>
      </c>
      <c r="O287" s="3256">
        <v>7643587</v>
      </c>
      <c r="P287" s="3256">
        <v>889968</v>
      </c>
      <c r="Q287" s="3256">
        <v>737255</v>
      </c>
      <c r="R287" s="3256">
        <v>2162497</v>
      </c>
      <c r="S287" s="3256">
        <v>2110717</v>
      </c>
      <c r="T287" s="3256">
        <v>4434355</v>
      </c>
      <c r="U287" s="3256">
        <v>4795616</v>
      </c>
      <c r="V287" s="3209" t="s">
        <v>1578</v>
      </c>
      <c r="W287" s="3223" t="b">
        <f t="shared" si="40"/>
        <v>1</v>
      </c>
      <c r="X287" s="3258">
        <f>+T287-'Departmental PL'!V484</f>
        <v>0</v>
      </c>
      <c r="Y287" s="3258">
        <f>+U287-'Departmental PL'!W484</f>
        <v>1</v>
      </c>
      <c r="AC287" s="3228">
        <f t="shared" si="47"/>
        <v>1</v>
      </c>
      <c r="AD287" s="3228">
        <f t="shared" si="48"/>
        <v>0</v>
      </c>
      <c r="AF287" s="3233">
        <f t="shared" si="49"/>
        <v>-1</v>
      </c>
      <c r="AG287" s="3233">
        <f t="shared" si="50"/>
        <v>-1</v>
      </c>
      <c r="AH287" s="3223" t="b">
        <f t="shared" si="36"/>
        <v>1</v>
      </c>
      <c r="AI287" s="3259" t="s">
        <v>1587</v>
      </c>
      <c r="AJ287" s="3259" t="s">
        <v>1281</v>
      </c>
      <c r="AK287" s="3259" t="s">
        <v>1578</v>
      </c>
      <c r="AL287" s="3244">
        <v>17377</v>
      </c>
      <c r="AM287" s="3244">
        <v>16162</v>
      </c>
      <c r="AN287" s="3244">
        <v>779947</v>
      </c>
      <c r="AO287" s="3244">
        <v>764141</v>
      </c>
      <c r="AP287" s="3244">
        <v>26704706</v>
      </c>
      <c r="AQ287" s="3244">
        <v>31041938</v>
      </c>
      <c r="AR287" s="3244">
        <v>7634866</v>
      </c>
      <c r="AS287" s="3244">
        <v>9264427</v>
      </c>
      <c r="AT287" s="3244">
        <v>2059874</v>
      </c>
      <c r="AU287" s="3244">
        <v>1947414</v>
      </c>
      <c r="AV287" s="3244">
        <v>5576808</v>
      </c>
      <c r="AW287" s="3244">
        <v>7317230</v>
      </c>
      <c r="AX287" s="3244">
        <v>560665</v>
      </c>
      <c r="AY287" s="3244">
        <v>551219</v>
      </c>
      <c r="AZ287" s="3244">
        <v>1573330</v>
      </c>
      <c r="BA287" s="3244">
        <v>1606629</v>
      </c>
      <c r="BB287" s="3244">
        <v>3439575</v>
      </c>
      <c r="BC287" s="3244">
        <v>5158274</v>
      </c>
      <c r="BE287" s="3223">
        <f t="shared" si="46"/>
        <v>279</v>
      </c>
      <c r="BF287" s="3223" t="b">
        <f t="shared" si="45"/>
        <v>1</v>
      </c>
      <c r="BG287" s="3209" t="s">
        <v>1578</v>
      </c>
      <c r="BH287" s="3262">
        <v>17377</v>
      </c>
      <c r="BI287" s="3262">
        <v>16162</v>
      </c>
      <c r="BJ287" s="3262">
        <v>779947</v>
      </c>
      <c r="BK287" s="3262">
        <v>764141</v>
      </c>
      <c r="BL287" s="3262">
        <v>26704706</v>
      </c>
      <c r="BM287" s="3262">
        <v>31041938</v>
      </c>
      <c r="BN287" s="3262">
        <v>7634501</v>
      </c>
      <c r="BO287" s="3262">
        <v>9264324</v>
      </c>
      <c r="BP287" s="3262">
        <v>2057932</v>
      </c>
      <c r="BQ287" s="3262">
        <v>1947199</v>
      </c>
      <c r="BR287" s="3262">
        <v>5576569</v>
      </c>
      <c r="BS287" s="3262">
        <v>7317125</v>
      </c>
      <c r="BT287" s="3262">
        <v>561945</v>
      </c>
      <c r="BU287" s="3262">
        <v>551663</v>
      </c>
      <c r="BV287" s="3262">
        <v>1575497</v>
      </c>
      <c r="BW287" s="3262">
        <v>1607165</v>
      </c>
      <c r="BX287" s="3262">
        <v>3439126</v>
      </c>
      <c r="BY287" s="3262">
        <v>5158297</v>
      </c>
    </row>
    <row r="288" spans="1:77" ht="15.2" customHeight="1" x14ac:dyDescent="0.2">
      <c r="A288" s="3254" t="s">
        <v>1581</v>
      </c>
      <c r="B288" s="3255" t="s">
        <v>1587</v>
      </c>
      <c r="C288" s="3272" t="s">
        <v>1579</v>
      </c>
      <c r="D288" s="3256">
        <v>38333</v>
      </c>
      <c r="E288" s="3256">
        <v>39163</v>
      </c>
      <c r="F288" s="3256">
        <v>51097</v>
      </c>
      <c r="G288" s="3256">
        <v>52240</v>
      </c>
      <c r="H288" s="3256">
        <v>11038797</v>
      </c>
      <c r="I288" s="3256">
        <v>10642789</v>
      </c>
      <c r="J288" s="3256">
        <v>3122461</v>
      </c>
      <c r="K288" s="3256">
        <v>3123939</v>
      </c>
      <c r="L288" s="3256">
        <v>1875896</v>
      </c>
      <c r="M288" s="3256">
        <v>2322882</v>
      </c>
      <c r="N288" s="3256">
        <v>1246565</v>
      </c>
      <c r="O288" s="3257">
        <v>801057</v>
      </c>
      <c r="P288" s="3256">
        <v>527145</v>
      </c>
      <c r="Q288" s="3256">
        <v>583889</v>
      </c>
      <c r="R288" s="3256">
        <v>2202658</v>
      </c>
      <c r="S288" s="3256">
        <v>3188205</v>
      </c>
      <c r="T288" s="3257">
        <v>-1483239</v>
      </c>
      <c r="U288" s="3257">
        <v>-2971037</v>
      </c>
      <c r="V288" s="3209" t="s">
        <v>1579</v>
      </c>
      <c r="W288" s="3223" t="b">
        <f t="shared" si="40"/>
        <v>1</v>
      </c>
      <c r="X288" s="3258">
        <f>+T288-'Departmental PL'!V485</f>
        <v>-1</v>
      </c>
      <c r="Y288" s="3258">
        <f>+U288-'Departmental PL'!W485</f>
        <v>0</v>
      </c>
      <c r="AC288" s="3228">
        <f t="shared" si="47"/>
        <v>0</v>
      </c>
      <c r="AD288" s="3228">
        <f t="shared" si="48"/>
        <v>0</v>
      </c>
      <c r="AF288" s="3233">
        <f t="shared" si="49"/>
        <v>1</v>
      </c>
      <c r="AG288" s="3233">
        <f t="shared" si="50"/>
        <v>0</v>
      </c>
      <c r="AH288" s="3223" t="b">
        <f t="shared" si="36"/>
        <v>1</v>
      </c>
      <c r="AI288" s="3259" t="s">
        <v>1587</v>
      </c>
      <c r="AJ288" s="3259" t="s">
        <v>1281</v>
      </c>
      <c r="AK288" s="3259" t="s">
        <v>1579</v>
      </c>
      <c r="AL288" s="3244">
        <v>29086</v>
      </c>
      <c r="AM288" s="3244">
        <v>27962</v>
      </c>
      <c r="AN288" s="3244">
        <v>38718</v>
      </c>
      <c r="AO288" s="3244">
        <v>37980</v>
      </c>
      <c r="AP288" s="3244">
        <v>7784075</v>
      </c>
      <c r="AQ288" s="3244">
        <v>7314305</v>
      </c>
      <c r="AR288" s="3244">
        <v>2291853</v>
      </c>
      <c r="AS288" s="3244">
        <v>2274927</v>
      </c>
      <c r="AT288" s="3244">
        <v>1680230</v>
      </c>
      <c r="AU288" s="3244">
        <v>1536462</v>
      </c>
      <c r="AV288" s="3244">
        <v>611594</v>
      </c>
      <c r="AW288" s="3244">
        <v>741459</v>
      </c>
      <c r="AX288" s="3244">
        <v>444048</v>
      </c>
      <c r="AY288" s="3244">
        <v>404429</v>
      </c>
      <c r="AZ288" s="3244">
        <v>2414556</v>
      </c>
      <c r="BA288" s="3244">
        <v>2080553</v>
      </c>
      <c r="BB288" s="3244">
        <v>-2239526</v>
      </c>
      <c r="BC288" s="3244">
        <v>-1743768</v>
      </c>
      <c r="BE288" s="3223">
        <f t="shared" si="46"/>
        <v>280</v>
      </c>
      <c r="BF288" s="3223" t="b">
        <f t="shared" si="45"/>
        <v>1</v>
      </c>
      <c r="BG288" s="3209" t="s">
        <v>1579</v>
      </c>
      <c r="BH288" s="3262">
        <v>29086</v>
      </c>
      <c r="BI288" s="3262">
        <v>27962</v>
      </c>
      <c r="BJ288" s="3262">
        <v>38718</v>
      </c>
      <c r="BK288" s="3262">
        <v>37980</v>
      </c>
      <c r="BL288" s="3262">
        <v>7784075</v>
      </c>
      <c r="BM288" s="3262">
        <v>7314305</v>
      </c>
      <c r="BN288" s="3262">
        <v>2289494</v>
      </c>
      <c r="BO288" s="3262">
        <v>2273006</v>
      </c>
      <c r="BP288" s="3262">
        <v>1676859</v>
      </c>
      <c r="BQ288" s="3262">
        <v>1531328</v>
      </c>
      <c r="BR288" s="3262">
        <v>612635</v>
      </c>
      <c r="BS288" s="3262">
        <v>741678</v>
      </c>
      <c r="BT288" s="3262">
        <v>438301</v>
      </c>
      <c r="BU288" s="3262">
        <v>408580</v>
      </c>
      <c r="BV288" s="3262">
        <v>2414007</v>
      </c>
      <c r="BW288" s="3262">
        <v>2077108</v>
      </c>
      <c r="BX288" s="3262">
        <v>-2239673</v>
      </c>
      <c r="BY288" s="3262">
        <v>-1744010</v>
      </c>
    </row>
    <row r="289" spans="1:77" ht="15.2" customHeight="1" x14ac:dyDescent="0.2">
      <c r="A289" s="3230" t="s">
        <v>1582</v>
      </c>
      <c r="B289" s="3255" t="s">
        <v>1587</v>
      </c>
      <c r="C289" s="3272" t="s">
        <v>1580</v>
      </c>
      <c r="D289" s="3256">
        <v>4920</v>
      </c>
      <c r="E289" s="3256">
        <v>4972</v>
      </c>
      <c r="F289" s="3256">
        <v>83345</v>
      </c>
      <c r="G289" s="3256">
        <v>91863</v>
      </c>
      <c r="H289" s="3256">
        <v>15336125</v>
      </c>
      <c r="I289" s="3256">
        <v>12431295</v>
      </c>
      <c r="J289" s="3256">
        <v>6468610</v>
      </c>
      <c r="K289" s="3256">
        <v>5056438</v>
      </c>
      <c r="L289" s="3256">
        <v>2439291</v>
      </c>
      <c r="M289" s="3256">
        <v>2245599</v>
      </c>
      <c r="N289" s="3256">
        <v>4029319</v>
      </c>
      <c r="O289" s="3257">
        <v>2810839</v>
      </c>
      <c r="P289" s="3256">
        <v>696521</v>
      </c>
      <c r="Q289" s="3256">
        <v>573567</v>
      </c>
      <c r="R289" s="3256">
        <v>1190760</v>
      </c>
      <c r="S289" s="3256">
        <v>1070764</v>
      </c>
      <c r="T289" s="3256">
        <v>2142038</v>
      </c>
      <c r="U289" s="3257">
        <v>1166508</v>
      </c>
      <c r="V289" s="3209" t="s">
        <v>1580</v>
      </c>
      <c r="W289" s="3223" t="b">
        <f t="shared" si="40"/>
        <v>1</v>
      </c>
      <c r="X289" s="3258">
        <f>+T289-'Departmental PL'!V486</f>
        <v>0</v>
      </c>
      <c r="Y289" s="3258">
        <f>+U289-'Departmental PL'!W486</f>
        <v>0</v>
      </c>
      <c r="Z289" s="3228">
        <f>+L289+P289+R289</f>
        <v>4326572</v>
      </c>
      <c r="AC289" s="3228">
        <f t="shared" si="47"/>
        <v>0</v>
      </c>
      <c r="AD289" s="3228">
        <f t="shared" si="48"/>
        <v>0</v>
      </c>
      <c r="AF289" s="3233">
        <f t="shared" si="49"/>
        <v>0</v>
      </c>
      <c r="AG289" s="3233">
        <f t="shared" si="50"/>
        <v>0</v>
      </c>
      <c r="AH289" s="3223" t="b">
        <f t="shared" si="36"/>
        <v>1</v>
      </c>
      <c r="AI289" s="3259" t="s">
        <v>1587</v>
      </c>
      <c r="AJ289" s="3259" t="s">
        <v>1281</v>
      </c>
      <c r="AK289" s="3259" t="s">
        <v>1580</v>
      </c>
      <c r="AL289" s="3244">
        <v>3758</v>
      </c>
      <c r="AM289" s="3244">
        <v>3600</v>
      </c>
      <c r="AN289" s="3244">
        <v>70425</v>
      </c>
      <c r="AO289" s="3244">
        <v>46827</v>
      </c>
      <c r="AP289" s="3244">
        <v>9338585</v>
      </c>
      <c r="AQ289" s="3244">
        <v>8686463</v>
      </c>
      <c r="AR289" s="3244">
        <v>3716207</v>
      </c>
      <c r="AS289" s="3244">
        <v>3528558</v>
      </c>
      <c r="AT289" s="3244">
        <v>1616206</v>
      </c>
      <c r="AU289" s="3244">
        <v>1956431</v>
      </c>
      <c r="AV289" s="3244">
        <v>2100066</v>
      </c>
      <c r="AW289" s="3244">
        <v>1572158</v>
      </c>
      <c r="AX289" s="3244">
        <v>429385</v>
      </c>
      <c r="AY289" s="3244">
        <v>529738</v>
      </c>
      <c r="AZ289" s="3244">
        <v>867128</v>
      </c>
      <c r="BA289" s="3244">
        <v>952652</v>
      </c>
      <c r="BB289" s="3244">
        <v>803369</v>
      </c>
      <c r="BC289" s="3244">
        <v>89586</v>
      </c>
      <c r="BE289" s="3223">
        <f t="shared" si="46"/>
        <v>281</v>
      </c>
      <c r="BF289" s="3223" t="b">
        <f t="shared" si="45"/>
        <v>1</v>
      </c>
      <c r="BG289" s="3209" t="s">
        <v>1580</v>
      </c>
      <c r="BH289" s="3262">
        <v>3758</v>
      </c>
      <c r="BI289" s="3262">
        <v>3600</v>
      </c>
      <c r="BJ289" s="3262">
        <v>70425</v>
      </c>
      <c r="BK289" s="3262">
        <v>46827</v>
      </c>
      <c r="BL289" s="3262">
        <v>9338585</v>
      </c>
      <c r="BM289" s="3262">
        <v>8686463</v>
      </c>
      <c r="BN289" s="3262">
        <v>3716135</v>
      </c>
      <c r="BO289" s="3262">
        <v>3528594</v>
      </c>
      <c r="BP289" s="3262">
        <v>1615996</v>
      </c>
      <c r="BQ289" s="3262">
        <v>1956443</v>
      </c>
      <c r="BR289" s="3262">
        <v>2100139</v>
      </c>
      <c r="BS289" s="3262">
        <v>1572151</v>
      </c>
      <c r="BT289" s="3262">
        <v>429270</v>
      </c>
      <c r="BU289" s="3262">
        <v>529842</v>
      </c>
      <c r="BV289" s="3262">
        <v>867500</v>
      </c>
      <c r="BW289" s="3262">
        <v>952783</v>
      </c>
      <c r="BX289" s="3262">
        <v>803369</v>
      </c>
      <c r="BY289" s="3262">
        <v>89525</v>
      </c>
    </row>
    <row r="290" spans="1:77" ht="15.2" customHeight="1" x14ac:dyDescent="0.2">
      <c r="A290" s="3254" t="s">
        <v>1583</v>
      </c>
      <c r="B290" s="3255" t="s">
        <v>1587</v>
      </c>
      <c r="C290" s="3272" t="s">
        <v>1581</v>
      </c>
      <c r="D290" s="3256">
        <v>3293</v>
      </c>
      <c r="E290" s="3256">
        <v>3450</v>
      </c>
      <c r="F290" s="3256">
        <v>18377</v>
      </c>
      <c r="G290" s="3256">
        <v>24672</v>
      </c>
      <c r="H290" s="3256">
        <v>9485859</v>
      </c>
      <c r="I290" s="3256">
        <v>10280783</v>
      </c>
      <c r="J290" s="3256">
        <v>3133269</v>
      </c>
      <c r="K290" s="3256">
        <v>3816237</v>
      </c>
      <c r="L290" s="3256">
        <v>2242283</v>
      </c>
      <c r="M290" s="3256">
        <v>2664927</v>
      </c>
      <c r="N290" s="3256">
        <v>890986</v>
      </c>
      <c r="O290" s="3257">
        <v>1151310</v>
      </c>
      <c r="P290" s="3256">
        <v>630096</v>
      </c>
      <c r="Q290" s="3256">
        <v>669864</v>
      </c>
      <c r="R290" s="3256">
        <v>919028</v>
      </c>
      <c r="S290" s="3256">
        <v>977843</v>
      </c>
      <c r="T290" s="3257">
        <v>-658137</v>
      </c>
      <c r="U290" s="3257">
        <v>-496397</v>
      </c>
      <c r="V290" s="3209" t="s">
        <v>1581</v>
      </c>
      <c r="W290" s="3223" t="b">
        <f t="shared" si="40"/>
        <v>1</v>
      </c>
      <c r="X290" s="3258">
        <f>+T290-'Departmental PL'!V487</f>
        <v>1</v>
      </c>
      <c r="Y290" s="3258">
        <f>+U290-'Departmental PL'!W487</f>
        <v>0</v>
      </c>
      <c r="AC290" s="3228">
        <f t="shared" si="47"/>
        <v>0</v>
      </c>
      <c r="AD290" s="3228">
        <f t="shared" si="48"/>
        <v>0</v>
      </c>
      <c r="AF290" s="3233">
        <f t="shared" si="49"/>
        <v>-1</v>
      </c>
      <c r="AG290" s="3233">
        <f t="shared" si="50"/>
        <v>0</v>
      </c>
      <c r="AH290" s="3223" t="b">
        <f t="shared" si="36"/>
        <v>1</v>
      </c>
      <c r="AI290" s="3259" t="s">
        <v>1587</v>
      </c>
      <c r="AJ290" s="3259" t="s">
        <v>1281</v>
      </c>
      <c r="AK290" s="3259" t="s">
        <v>1581</v>
      </c>
      <c r="AL290" s="3244">
        <v>2556</v>
      </c>
      <c r="AM290" s="3244">
        <v>2674</v>
      </c>
      <c r="AN290" s="3244">
        <v>19640</v>
      </c>
      <c r="AO290" s="3244">
        <v>14378</v>
      </c>
      <c r="AP290" s="3244">
        <v>8111674</v>
      </c>
      <c r="AQ290" s="3244">
        <v>5998811</v>
      </c>
      <c r="AR290" s="3244">
        <v>3036026</v>
      </c>
      <c r="AS290" s="3244">
        <v>2410919</v>
      </c>
      <c r="AT290" s="3244">
        <v>2279402</v>
      </c>
      <c r="AU290" s="3244">
        <v>1790160</v>
      </c>
      <c r="AV290" s="3244">
        <v>756886</v>
      </c>
      <c r="AW290" s="3244">
        <v>620661</v>
      </c>
      <c r="AX290" s="3244">
        <v>595604</v>
      </c>
      <c r="AY290" s="3244">
        <v>477674</v>
      </c>
      <c r="AZ290" s="3244">
        <v>784249</v>
      </c>
      <c r="BA290" s="3244">
        <v>683225</v>
      </c>
      <c r="BB290" s="3244">
        <v>-623151</v>
      </c>
      <c r="BC290" s="3244">
        <v>-540143</v>
      </c>
      <c r="BE290" s="3223">
        <f t="shared" si="46"/>
        <v>282</v>
      </c>
      <c r="BF290" s="3223" t="b">
        <f t="shared" si="45"/>
        <v>1</v>
      </c>
      <c r="BG290" s="3209" t="s">
        <v>1581</v>
      </c>
      <c r="BH290" s="3262">
        <v>2556</v>
      </c>
      <c r="BI290" s="3262">
        <v>2674</v>
      </c>
      <c r="BJ290" s="3262">
        <v>19640</v>
      </c>
      <c r="BK290" s="3262">
        <v>14378</v>
      </c>
      <c r="BL290" s="3262">
        <v>8111688</v>
      </c>
      <c r="BM290" s="3262">
        <v>5998886</v>
      </c>
      <c r="BN290" s="3262">
        <v>3036032</v>
      </c>
      <c r="BO290" s="3262">
        <v>2410878</v>
      </c>
      <c r="BP290" s="3262">
        <v>2279061</v>
      </c>
      <c r="BQ290" s="3262">
        <v>1790284</v>
      </c>
      <c r="BR290" s="3262">
        <v>756971</v>
      </c>
      <c r="BS290" s="3262">
        <v>620594</v>
      </c>
      <c r="BT290" s="3262">
        <v>595701</v>
      </c>
      <c r="BU290" s="3262">
        <v>477668</v>
      </c>
      <c r="BV290" s="3262">
        <v>784509</v>
      </c>
      <c r="BW290" s="3262">
        <v>683069</v>
      </c>
      <c r="BX290" s="3262">
        <v>-623239</v>
      </c>
      <c r="BY290" s="3262">
        <v>-540144</v>
      </c>
    </row>
    <row r="291" spans="1:77" ht="15.2" customHeight="1" x14ac:dyDescent="0.2">
      <c r="A291" s="3254" t="s">
        <v>1584</v>
      </c>
      <c r="B291" s="3255" t="s">
        <v>1587</v>
      </c>
      <c r="C291" s="3272" t="s">
        <v>1582</v>
      </c>
      <c r="D291" s="3256">
        <v>558</v>
      </c>
      <c r="E291" s="3256">
        <v>641</v>
      </c>
      <c r="F291" s="3256">
        <v>1085</v>
      </c>
      <c r="G291" s="3256">
        <v>1237</v>
      </c>
      <c r="H291" s="3256">
        <v>936463</v>
      </c>
      <c r="I291" s="3256">
        <v>961726</v>
      </c>
      <c r="J291" s="3256">
        <v>383320</v>
      </c>
      <c r="K291" s="3256">
        <v>417963</v>
      </c>
      <c r="L291" s="3333">
        <v>196656</v>
      </c>
      <c r="M291" s="3256">
        <v>337379</v>
      </c>
      <c r="N291" s="3256">
        <v>186665</v>
      </c>
      <c r="O291" s="3257">
        <v>80585</v>
      </c>
      <c r="P291" s="3333">
        <v>55280</v>
      </c>
      <c r="Q291" s="3256">
        <v>84821</v>
      </c>
      <c r="R291" s="3333">
        <v>46182</v>
      </c>
      <c r="S291" s="3256">
        <v>73033</v>
      </c>
      <c r="T291" s="3256">
        <v>85202</v>
      </c>
      <c r="U291" s="3257">
        <v>-77269</v>
      </c>
      <c r="V291" s="3209" t="s">
        <v>1582</v>
      </c>
      <c r="W291" s="3223" t="b">
        <f t="shared" si="40"/>
        <v>1</v>
      </c>
      <c r="X291" s="3258">
        <f>+T291-'Departmental PL'!V488</f>
        <v>0</v>
      </c>
      <c r="Y291" s="3258">
        <f>+U291-'Departmental PL'!W488</f>
        <v>1</v>
      </c>
      <c r="Z291" s="3228">
        <f>+L291+P79+R291</f>
        <v>242965</v>
      </c>
      <c r="AC291" s="3228">
        <f t="shared" si="47"/>
        <v>-1</v>
      </c>
      <c r="AD291" s="3228">
        <f t="shared" si="48"/>
        <v>-1</v>
      </c>
      <c r="AF291" s="3233">
        <f t="shared" si="49"/>
        <v>1</v>
      </c>
      <c r="AG291" s="3233">
        <f t="shared" si="50"/>
        <v>0</v>
      </c>
      <c r="AH291" s="3223" t="b">
        <f t="shared" ref="AH291:AH359" si="51">V291=AK291</f>
        <v>1</v>
      </c>
      <c r="AI291" s="3259" t="s">
        <v>1587</v>
      </c>
      <c r="AJ291" s="3259" t="s">
        <v>1281</v>
      </c>
      <c r="AK291" s="3259" t="s">
        <v>1582</v>
      </c>
      <c r="AL291" s="3244">
        <v>487</v>
      </c>
      <c r="AM291" s="3244">
        <v>605</v>
      </c>
      <c r="AN291" s="3244">
        <v>908</v>
      </c>
      <c r="AO291" s="3244">
        <v>1437</v>
      </c>
      <c r="AP291" s="3244">
        <v>640548</v>
      </c>
      <c r="AQ291" s="3244">
        <v>1012241</v>
      </c>
      <c r="AR291" s="3244">
        <v>279362</v>
      </c>
      <c r="AS291" s="3244">
        <v>397195</v>
      </c>
      <c r="AT291" s="3244">
        <v>234320</v>
      </c>
      <c r="AU291" s="3244">
        <v>201022</v>
      </c>
      <c r="AV291" s="3244">
        <v>45080</v>
      </c>
      <c r="AW291" s="3244">
        <v>196133</v>
      </c>
      <c r="AX291" s="3244">
        <v>61227</v>
      </c>
      <c r="AY291" s="3244">
        <v>53612</v>
      </c>
      <c r="AZ291" s="3244">
        <v>49603</v>
      </c>
      <c r="BA291" s="3244">
        <v>43989</v>
      </c>
      <c r="BB291" s="3244">
        <v>-65720</v>
      </c>
      <c r="BC291" s="3244">
        <v>98418</v>
      </c>
      <c r="BE291" s="3223">
        <f t="shared" si="46"/>
        <v>283</v>
      </c>
      <c r="BF291" s="3223" t="b">
        <f t="shared" si="45"/>
        <v>1</v>
      </c>
      <c r="BG291" s="3209" t="s">
        <v>1582</v>
      </c>
      <c r="BH291" s="3269">
        <v>487</v>
      </c>
      <c r="BI291" s="3269">
        <v>605</v>
      </c>
      <c r="BJ291" s="3269">
        <v>908</v>
      </c>
      <c r="BK291" s="3262">
        <v>1437</v>
      </c>
      <c r="BL291" s="3262">
        <v>640548</v>
      </c>
      <c r="BM291" s="3262">
        <v>1012241</v>
      </c>
      <c r="BN291" s="3262">
        <v>279369</v>
      </c>
      <c r="BO291" s="3262">
        <v>397186</v>
      </c>
      <c r="BP291" s="3262">
        <v>234267</v>
      </c>
      <c r="BQ291" s="3262">
        <v>201053</v>
      </c>
      <c r="BR291" s="3262">
        <v>45101</v>
      </c>
      <c r="BS291" s="3262">
        <v>196133</v>
      </c>
      <c r="BT291" s="3262">
        <v>61244</v>
      </c>
      <c r="BU291" s="3262">
        <v>53657</v>
      </c>
      <c r="BV291" s="3262">
        <v>49563</v>
      </c>
      <c r="BW291" s="3262">
        <v>44060</v>
      </c>
      <c r="BX291" s="3262">
        <v>-65705</v>
      </c>
      <c r="BY291" s="3262">
        <v>98416</v>
      </c>
    </row>
    <row r="292" spans="1:77" ht="15.2" customHeight="1" x14ac:dyDescent="0.2">
      <c r="A292" s="3254" t="s">
        <v>1585</v>
      </c>
      <c r="B292" s="3255" t="s">
        <v>1587</v>
      </c>
      <c r="C292" s="3272" t="s">
        <v>1583</v>
      </c>
      <c r="D292" s="3256">
        <v>7295</v>
      </c>
      <c r="E292" s="3256">
        <v>6860</v>
      </c>
      <c r="F292" s="3256">
        <v>424981</v>
      </c>
      <c r="G292" s="3256">
        <v>390497</v>
      </c>
      <c r="H292" s="3256">
        <v>26585805</v>
      </c>
      <c r="I292" s="3256">
        <v>23743932</v>
      </c>
      <c r="J292" s="3256">
        <v>8024907</v>
      </c>
      <c r="K292" s="3256">
        <v>7527923</v>
      </c>
      <c r="L292" s="3256">
        <v>2423588</v>
      </c>
      <c r="M292" s="3256">
        <v>2245521</v>
      </c>
      <c r="N292" s="3256">
        <v>5601319</v>
      </c>
      <c r="O292" s="3256">
        <v>5282402</v>
      </c>
      <c r="P292" s="3256">
        <v>703587</v>
      </c>
      <c r="Q292" s="3256">
        <v>585745</v>
      </c>
      <c r="R292" s="3256">
        <v>2987081</v>
      </c>
      <c r="S292" s="3256">
        <v>2868907</v>
      </c>
      <c r="T292" s="3256">
        <v>1910652</v>
      </c>
      <c r="U292" s="3257">
        <v>1827750</v>
      </c>
      <c r="V292" s="3209" t="s">
        <v>1583</v>
      </c>
      <c r="W292" s="3223" t="b">
        <f t="shared" si="40"/>
        <v>1</v>
      </c>
      <c r="X292" s="3258">
        <f>+T292-'Departmental PL'!V489</f>
        <v>1</v>
      </c>
      <c r="Y292" s="3258">
        <f>+U292-'Departmental PL'!W489</f>
        <v>0</v>
      </c>
      <c r="AA292" s="3228">
        <f>+L291+P291+R291</f>
        <v>298118</v>
      </c>
      <c r="AC292" s="3228">
        <f t="shared" si="47"/>
        <v>0</v>
      </c>
      <c r="AD292" s="3228">
        <f t="shared" si="48"/>
        <v>0</v>
      </c>
      <c r="AF292" s="3233">
        <f t="shared" si="49"/>
        <v>-1</v>
      </c>
      <c r="AG292" s="3233">
        <f t="shared" si="50"/>
        <v>0</v>
      </c>
      <c r="AH292" s="3223" t="b">
        <f t="shared" si="51"/>
        <v>1</v>
      </c>
      <c r="AI292" s="3259" t="s">
        <v>1587</v>
      </c>
      <c r="AJ292" s="3259" t="s">
        <v>1281</v>
      </c>
      <c r="AK292" s="3259" t="s">
        <v>1583</v>
      </c>
      <c r="AL292" s="3244">
        <v>5067</v>
      </c>
      <c r="AM292" s="3244">
        <v>4631</v>
      </c>
      <c r="AN292" s="3244">
        <v>290574</v>
      </c>
      <c r="AO292" s="3244">
        <v>276093</v>
      </c>
      <c r="AP292" s="3244">
        <v>17480616</v>
      </c>
      <c r="AQ292" s="3244">
        <v>15624871</v>
      </c>
      <c r="AR292" s="3244">
        <v>5607031</v>
      </c>
      <c r="AS292" s="3244">
        <v>5055806</v>
      </c>
      <c r="AT292" s="3244">
        <v>1643384</v>
      </c>
      <c r="AU292" s="3244">
        <v>1341783</v>
      </c>
      <c r="AV292" s="3244">
        <v>3963882</v>
      </c>
      <c r="AW292" s="3244">
        <v>3713692</v>
      </c>
      <c r="AX292" s="3244">
        <v>445391</v>
      </c>
      <c r="AY292" s="3244">
        <v>372765</v>
      </c>
      <c r="AZ292" s="3244">
        <v>1780164</v>
      </c>
      <c r="BA292" s="3244">
        <v>1342454</v>
      </c>
      <c r="BB292" s="3244">
        <v>1738443</v>
      </c>
      <c r="BC292" s="3244">
        <v>1998474</v>
      </c>
      <c r="BE292" s="3223">
        <f t="shared" si="46"/>
        <v>284</v>
      </c>
      <c r="BF292" s="3223" t="b">
        <f t="shared" si="45"/>
        <v>1</v>
      </c>
      <c r="BG292" s="3209" t="s">
        <v>1583</v>
      </c>
      <c r="BH292" s="3262">
        <v>5067</v>
      </c>
      <c r="BI292" s="3262">
        <v>4631</v>
      </c>
      <c r="BJ292" s="3262">
        <v>290574</v>
      </c>
      <c r="BK292" s="3262">
        <v>276093</v>
      </c>
      <c r="BL292" s="3262">
        <v>17480608</v>
      </c>
      <c r="BM292" s="3262">
        <v>15624870</v>
      </c>
      <c r="BN292" s="3262">
        <v>5607101</v>
      </c>
      <c r="BO292" s="3262">
        <v>5055625</v>
      </c>
      <c r="BP292" s="3262">
        <v>1643172</v>
      </c>
      <c r="BQ292" s="3262">
        <v>1341955</v>
      </c>
      <c r="BR292" s="3262">
        <v>3963929</v>
      </c>
      <c r="BS292" s="3262">
        <v>3713669</v>
      </c>
      <c r="BT292" s="3262">
        <v>445490</v>
      </c>
      <c r="BU292" s="3262">
        <v>372954</v>
      </c>
      <c r="BV292" s="3262">
        <v>1780014</v>
      </c>
      <c r="BW292" s="3262">
        <v>1342184</v>
      </c>
      <c r="BX292" s="3262">
        <v>1738424</v>
      </c>
      <c r="BY292" s="3262">
        <v>1998530</v>
      </c>
    </row>
    <row r="293" spans="1:77" ht="15.2" customHeight="1" x14ac:dyDescent="0.2">
      <c r="A293" s="3254"/>
      <c r="B293" s="3255" t="s">
        <v>3870</v>
      </c>
      <c r="C293" s="3203" t="s">
        <v>3846</v>
      </c>
      <c r="D293" s="3266">
        <v>4163</v>
      </c>
      <c r="E293" s="3266">
        <v>0</v>
      </c>
      <c r="F293" s="3266">
        <v>33548</v>
      </c>
      <c r="G293" s="3266">
        <v>0</v>
      </c>
      <c r="H293" s="3266">
        <v>4571441</v>
      </c>
      <c r="I293" s="3266">
        <v>0</v>
      </c>
      <c r="J293" s="3266">
        <v>1349727</v>
      </c>
      <c r="K293" s="3266">
        <v>0</v>
      </c>
      <c r="L293" s="3266">
        <v>732494</v>
      </c>
      <c r="M293" s="3266">
        <v>0</v>
      </c>
      <c r="N293" s="3314">
        <v>617233</v>
      </c>
      <c r="O293" s="3314">
        <v>0</v>
      </c>
      <c r="P293" s="3266">
        <v>5</v>
      </c>
      <c r="Q293" s="3266">
        <v>0</v>
      </c>
      <c r="R293" s="3266">
        <v>655117</v>
      </c>
      <c r="S293" s="3266">
        <v>0</v>
      </c>
      <c r="T293" s="3314">
        <v>-37889</v>
      </c>
      <c r="U293" s="3314">
        <v>0</v>
      </c>
      <c r="V293" s="3222" t="s">
        <v>3846</v>
      </c>
      <c r="W293" s="3223" t="b">
        <f t="shared" si="40"/>
        <v>1</v>
      </c>
      <c r="X293" s="3258">
        <f>+T293-'Departmental PL'!V490</f>
        <v>0</v>
      </c>
      <c r="Y293" s="3258">
        <f>+U293-'Departmental PL'!W490</f>
        <v>0</v>
      </c>
      <c r="AC293" s="3228"/>
      <c r="AD293" s="3228"/>
      <c r="AI293" s="3259"/>
      <c r="AJ293" s="3260"/>
      <c r="AK293" s="3259"/>
      <c r="BG293" s="3324"/>
      <c r="BH293" s="3324"/>
      <c r="BI293" s="3324"/>
      <c r="BJ293" s="3324"/>
      <c r="BK293" s="3324"/>
      <c r="BL293" s="3325"/>
      <c r="BM293" s="3324"/>
      <c r="BN293" s="3325"/>
      <c r="BO293" s="3324"/>
      <c r="BP293" s="3324"/>
      <c r="BQ293" s="3324"/>
      <c r="BR293" s="3324"/>
      <c r="BS293" s="3324"/>
      <c r="BT293" s="3324"/>
      <c r="BU293" s="3324"/>
      <c r="BV293" s="3324"/>
      <c r="BW293" s="3324"/>
      <c r="BX293" s="3324"/>
      <c r="BY293" s="3324"/>
    </row>
    <row r="294" spans="1:77" ht="15.2" customHeight="1" x14ac:dyDescent="0.2">
      <c r="A294" s="3254" t="s">
        <v>1586</v>
      </c>
      <c r="B294" s="3255" t="s">
        <v>1587</v>
      </c>
      <c r="C294" s="3272" t="s">
        <v>1584</v>
      </c>
      <c r="D294" s="3256">
        <v>66415</v>
      </c>
      <c r="E294" s="3256">
        <v>63455</v>
      </c>
      <c r="F294" s="3256">
        <v>77158</v>
      </c>
      <c r="G294" s="3256">
        <v>73860</v>
      </c>
      <c r="H294" s="3256">
        <v>16150245</v>
      </c>
      <c r="I294" s="3256">
        <v>14439137</v>
      </c>
      <c r="J294" s="3256">
        <v>5477060</v>
      </c>
      <c r="K294" s="3256">
        <v>4873138</v>
      </c>
      <c r="L294" s="3256">
        <v>2022205</v>
      </c>
      <c r="M294" s="3256">
        <v>1921095</v>
      </c>
      <c r="N294" s="3256">
        <v>3454855</v>
      </c>
      <c r="O294" s="3257">
        <v>2952044</v>
      </c>
      <c r="P294" s="3256">
        <v>581479</v>
      </c>
      <c r="Q294" s="3256">
        <v>495548</v>
      </c>
      <c r="R294" s="3256">
        <v>860242</v>
      </c>
      <c r="S294" s="3256">
        <v>934529</v>
      </c>
      <c r="T294" s="3256">
        <v>2013135</v>
      </c>
      <c r="U294" s="3257">
        <v>1521967</v>
      </c>
      <c r="V294" s="3209" t="s">
        <v>1584</v>
      </c>
      <c r="W294" s="3223" t="b">
        <f t="shared" si="40"/>
        <v>1</v>
      </c>
      <c r="X294" s="3258">
        <f>+T294-'Departmental PL'!V491</f>
        <v>1</v>
      </c>
      <c r="Y294" s="3258">
        <f>+U294-'Departmental PL'!W491</f>
        <v>1</v>
      </c>
      <c r="AA294" s="3228">
        <f>+L303++P303+R303</f>
        <v>118663</v>
      </c>
      <c r="AC294" s="3228">
        <f t="shared" si="47"/>
        <v>0</v>
      </c>
      <c r="AD294" s="3228">
        <f t="shared" si="48"/>
        <v>-1</v>
      </c>
      <c r="AF294" s="3233">
        <f t="shared" si="49"/>
        <v>-1</v>
      </c>
      <c r="AG294" s="3233">
        <f t="shared" si="50"/>
        <v>0</v>
      </c>
      <c r="AH294" s="3223" t="b">
        <f t="shared" si="51"/>
        <v>1</v>
      </c>
      <c r="AI294" s="3259" t="s">
        <v>1587</v>
      </c>
      <c r="AJ294" s="3259" t="s">
        <v>1281</v>
      </c>
      <c r="AK294" s="3259" t="s">
        <v>1584</v>
      </c>
      <c r="AL294" s="3244">
        <v>46771</v>
      </c>
      <c r="AM294" s="3244">
        <v>44752</v>
      </c>
      <c r="AN294" s="3244">
        <v>54308</v>
      </c>
      <c r="AO294" s="3244">
        <v>52000</v>
      </c>
      <c r="AP294" s="3244">
        <v>10433670</v>
      </c>
      <c r="AQ294" s="3244">
        <v>8746407</v>
      </c>
      <c r="AR294" s="3244">
        <v>3518938</v>
      </c>
      <c r="AS294" s="3244">
        <v>3040702</v>
      </c>
      <c r="AT294" s="3244">
        <v>1431689</v>
      </c>
      <c r="AU294" s="3244">
        <v>1437831</v>
      </c>
      <c r="AV294" s="3244">
        <v>2090571</v>
      </c>
      <c r="AW294" s="3244">
        <v>1609546</v>
      </c>
      <c r="AX294" s="3244">
        <v>385192</v>
      </c>
      <c r="AY294" s="3244">
        <v>390583</v>
      </c>
      <c r="AZ294" s="3244">
        <v>773665</v>
      </c>
      <c r="BA294" s="3244">
        <v>720003</v>
      </c>
      <c r="BB294" s="3244">
        <v>936978</v>
      </c>
      <c r="BC294" s="3244">
        <v>494012</v>
      </c>
      <c r="BE294" s="3223">
        <f>BE292+1</f>
        <v>285</v>
      </c>
      <c r="BF294" s="3223" t="b">
        <f t="shared" si="45"/>
        <v>1</v>
      </c>
      <c r="BG294" s="3209" t="s">
        <v>1584</v>
      </c>
      <c r="BH294" s="3262">
        <v>46771</v>
      </c>
      <c r="BI294" s="3262">
        <v>44752</v>
      </c>
      <c r="BJ294" s="3262">
        <v>54308</v>
      </c>
      <c r="BK294" s="3262">
        <v>52000</v>
      </c>
      <c r="BL294" s="3262">
        <v>10433670</v>
      </c>
      <c r="BM294" s="3262">
        <v>8746407</v>
      </c>
      <c r="BN294" s="3262">
        <v>3519012</v>
      </c>
      <c r="BO294" s="3262">
        <v>3042310</v>
      </c>
      <c r="BP294" s="3262">
        <v>1428051</v>
      </c>
      <c r="BQ294" s="3262">
        <v>1433391</v>
      </c>
      <c r="BR294" s="3262">
        <v>2090961</v>
      </c>
      <c r="BS294" s="3262">
        <v>1608918</v>
      </c>
      <c r="BT294" s="3262">
        <v>382624</v>
      </c>
      <c r="BU294" s="3262">
        <v>390657</v>
      </c>
      <c r="BV294" s="3262">
        <v>772079</v>
      </c>
      <c r="BW294" s="3262">
        <v>724403</v>
      </c>
      <c r="BX294" s="3262">
        <v>936258</v>
      </c>
      <c r="BY294" s="3262">
        <v>493858</v>
      </c>
    </row>
    <row r="295" spans="1:77" ht="15.2" customHeight="1" x14ac:dyDescent="0.2">
      <c r="A295" s="3281" t="s">
        <v>1587</v>
      </c>
      <c r="B295" s="3255" t="s">
        <v>1587</v>
      </c>
      <c r="C295" s="3272" t="s">
        <v>1585</v>
      </c>
      <c r="D295" s="3256">
        <v>2796</v>
      </c>
      <c r="E295" s="3256">
        <v>2693</v>
      </c>
      <c r="F295" s="3256">
        <v>4798</v>
      </c>
      <c r="G295" s="3256">
        <v>5832</v>
      </c>
      <c r="H295" s="3256">
        <v>1220928</v>
      </c>
      <c r="I295" s="3256">
        <v>1168867</v>
      </c>
      <c r="J295" s="3256">
        <v>448344</v>
      </c>
      <c r="K295" s="3256">
        <v>437668</v>
      </c>
      <c r="L295" s="3256">
        <v>393563</v>
      </c>
      <c r="M295" s="3256">
        <v>379886</v>
      </c>
      <c r="N295" s="3256">
        <v>54781</v>
      </c>
      <c r="O295" s="3257">
        <v>57782</v>
      </c>
      <c r="P295" s="3256">
        <v>110594</v>
      </c>
      <c r="Q295" s="3256">
        <v>95489</v>
      </c>
      <c r="R295" s="3256">
        <v>129225</v>
      </c>
      <c r="S295" s="3256">
        <v>121070</v>
      </c>
      <c r="T295" s="3257">
        <v>-185038</v>
      </c>
      <c r="U295" s="3257">
        <v>-158777</v>
      </c>
      <c r="V295" s="3209" t="s">
        <v>1585</v>
      </c>
      <c r="W295" s="3223" t="b">
        <f t="shared" si="40"/>
        <v>1</v>
      </c>
      <c r="X295" s="3258">
        <f>+T295-'Departmental PL'!V492</f>
        <v>0</v>
      </c>
      <c r="Y295" s="3258">
        <f>+U295-'Departmental PL'!W492</f>
        <v>0</v>
      </c>
      <c r="AA295" s="3228">
        <f>+L315+P315+R315</f>
        <v>55324</v>
      </c>
      <c r="AC295" s="3228">
        <f t="shared" si="47"/>
        <v>0</v>
      </c>
      <c r="AD295" s="3228">
        <f t="shared" si="48"/>
        <v>0</v>
      </c>
      <c r="AF295" s="3233">
        <f t="shared" si="49"/>
        <v>0</v>
      </c>
      <c r="AG295" s="3233">
        <f t="shared" si="50"/>
        <v>0</v>
      </c>
      <c r="AH295" s="3223" t="b">
        <f t="shared" si="51"/>
        <v>1</v>
      </c>
      <c r="AI295" s="3259" t="s">
        <v>1587</v>
      </c>
      <c r="AJ295" s="3259" t="s">
        <v>1281</v>
      </c>
      <c r="AK295" s="3259" t="s">
        <v>1585</v>
      </c>
      <c r="AL295" s="3244">
        <v>2020</v>
      </c>
      <c r="AM295" s="3244">
        <v>2265</v>
      </c>
      <c r="AN295" s="3244">
        <v>4366</v>
      </c>
      <c r="AO295" s="3244">
        <v>4976</v>
      </c>
      <c r="AP295" s="3244">
        <v>872758</v>
      </c>
      <c r="AQ295" s="3244">
        <v>1021777</v>
      </c>
      <c r="AR295" s="3244">
        <v>332325</v>
      </c>
      <c r="AS295" s="3244">
        <v>399504</v>
      </c>
      <c r="AT295" s="3244">
        <v>283021</v>
      </c>
      <c r="AU295" s="3244">
        <v>365697</v>
      </c>
      <c r="AV295" s="3244">
        <v>49274</v>
      </c>
      <c r="AW295" s="3244">
        <v>33414</v>
      </c>
      <c r="AX295" s="3244">
        <v>74344</v>
      </c>
      <c r="AY295" s="3244">
        <v>98075</v>
      </c>
      <c r="AZ295" s="3244">
        <v>87482</v>
      </c>
      <c r="BA295" s="3244">
        <v>96214</v>
      </c>
      <c r="BB295" s="3244">
        <v>-112499</v>
      </c>
      <c r="BC295" s="3244">
        <v>-160892</v>
      </c>
      <c r="BE295" s="3223">
        <f t="shared" si="46"/>
        <v>286</v>
      </c>
      <c r="BF295" s="3223" t="b">
        <f t="shared" si="45"/>
        <v>1</v>
      </c>
      <c r="BG295" s="3209" t="s">
        <v>1585</v>
      </c>
      <c r="BH295" s="3262">
        <v>2020</v>
      </c>
      <c r="BI295" s="3262">
        <v>2265</v>
      </c>
      <c r="BJ295" s="3262">
        <v>4366</v>
      </c>
      <c r="BK295" s="3262">
        <v>4976</v>
      </c>
      <c r="BL295" s="3262">
        <v>872758</v>
      </c>
      <c r="BM295" s="3262">
        <v>1021777</v>
      </c>
      <c r="BN295" s="3262">
        <v>332189</v>
      </c>
      <c r="BO295" s="3262">
        <v>399465</v>
      </c>
      <c r="BP295" s="3262">
        <v>282840</v>
      </c>
      <c r="BQ295" s="3262">
        <v>366073</v>
      </c>
      <c r="BR295" s="3262">
        <v>49348</v>
      </c>
      <c r="BS295" s="3262">
        <v>33392</v>
      </c>
      <c r="BT295" s="3262">
        <v>73929</v>
      </c>
      <c r="BU295" s="3262">
        <v>97672</v>
      </c>
      <c r="BV295" s="3262">
        <v>87889</v>
      </c>
      <c r="BW295" s="3262">
        <v>96690</v>
      </c>
      <c r="BX295" s="3262">
        <v>-112470</v>
      </c>
      <c r="BY295" s="3262">
        <v>-160971</v>
      </c>
    </row>
    <row r="296" spans="1:77" ht="15.2" customHeight="1" x14ac:dyDescent="0.2">
      <c r="A296" s="3254" t="s">
        <v>1577</v>
      </c>
      <c r="B296" s="3255" t="s">
        <v>1587</v>
      </c>
      <c r="C296" s="3272" t="s">
        <v>1586</v>
      </c>
      <c r="D296" s="3256">
        <v>22787</v>
      </c>
      <c r="E296" s="3256">
        <v>21383</v>
      </c>
      <c r="F296" s="3256">
        <v>338482</v>
      </c>
      <c r="G296" s="3256">
        <v>291248</v>
      </c>
      <c r="H296" s="3256">
        <v>18403495</v>
      </c>
      <c r="I296" s="3256">
        <v>15723046</v>
      </c>
      <c r="J296" s="3256">
        <v>5977066</v>
      </c>
      <c r="K296" s="3256">
        <v>5185545</v>
      </c>
      <c r="L296" s="3256">
        <v>2191829</v>
      </c>
      <c r="M296" s="3256">
        <v>2502715</v>
      </c>
      <c r="N296" s="3256">
        <v>3785237</v>
      </c>
      <c r="O296" s="3257">
        <v>2682829</v>
      </c>
      <c r="P296" s="3256">
        <v>1040122</v>
      </c>
      <c r="Q296" s="3256">
        <v>996321</v>
      </c>
      <c r="R296" s="3256">
        <v>1070035</v>
      </c>
      <c r="S296" s="3256">
        <v>964753</v>
      </c>
      <c r="T296" s="3256">
        <v>1675079</v>
      </c>
      <c r="U296" s="3257">
        <v>721755</v>
      </c>
      <c r="V296" s="3209" t="s">
        <v>1586</v>
      </c>
      <c r="W296" s="3223" t="b">
        <f t="shared" si="40"/>
        <v>1</v>
      </c>
      <c r="X296" s="3258">
        <f>+T296-'Departmental PL'!V493</f>
        <v>-1</v>
      </c>
      <c r="Y296" s="3258">
        <f>+U296-'Departmental PL'!W493</f>
        <v>-1</v>
      </c>
      <c r="AA296" s="3228">
        <f>+AA292+AA294+AA295</f>
        <v>472105</v>
      </c>
      <c r="AC296" s="3228">
        <f t="shared" si="47"/>
        <v>0</v>
      </c>
      <c r="AD296" s="3228">
        <f t="shared" si="48"/>
        <v>1</v>
      </c>
      <c r="AF296" s="3233">
        <f t="shared" si="49"/>
        <v>1</v>
      </c>
      <c r="AG296" s="3233">
        <f t="shared" si="50"/>
        <v>0</v>
      </c>
      <c r="AH296" s="3223" t="b">
        <f t="shared" si="51"/>
        <v>1</v>
      </c>
      <c r="AI296" s="3259" t="s">
        <v>1587</v>
      </c>
      <c r="AJ296" s="3259" t="s">
        <v>1281</v>
      </c>
      <c r="AK296" s="3259" t="s">
        <v>1586</v>
      </c>
      <c r="AL296" s="3244">
        <v>15778</v>
      </c>
      <c r="AM296" s="3244">
        <v>12425</v>
      </c>
      <c r="AN296" s="3244">
        <v>214024</v>
      </c>
      <c r="AO296" s="3244">
        <v>159170</v>
      </c>
      <c r="AP296" s="3244">
        <v>11709326</v>
      </c>
      <c r="AQ296" s="3244">
        <v>8991466</v>
      </c>
      <c r="AR296" s="3244">
        <v>3849614</v>
      </c>
      <c r="AS296" s="3244">
        <v>3049022</v>
      </c>
      <c r="AT296" s="3244">
        <v>1771673</v>
      </c>
      <c r="AU296" s="3244">
        <v>1537616</v>
      </c>
      <c r="AV296" s="3244">
        <v>2078124</v>
      </c>
      <c r="AW296" s="3244">
        <v>1511234</v>
      </c>
      <c r="AX296" s="3244">
        <v>747238</v>
      </c>
      <c r="AY296" s="3244">
        <v>941531</v>
      </c>
      <c r="AZ296" s="3244">
        <v>709044</v>
      </c>
      <c r="BA296" s="3244">
        <v>461777</v>
      </c>
      <c r="BB296" s="3244">
        <v>620704</v>
      </c>
      <c r="BC296" s="3244">
        <v>106657</v>
      </c>
      <c r="BE296" s="3223">
        <f t="shared" si="46"/>
        <v>287</v>
      </c>
      <c r="BF296" s="3223" t="b">
        <f t="shared" si="45"/>
        <v>1</v>
      </c>
      <c r="BG296" s="3209" t="s">
        <v>1586</v>
      </c>
      <c r="BH296" s="3262">
        <v>15778</v>
      </c>
      <c r="BI296" s="3262">
        <v>12425</v>
      </c>
      <c r="BJ296" s="3262">
        <v>214024</v>
      </c>
      <c r="BK296" s="3262">
        <v>159170</v>
      </c>
      <c r="BL296" s="3262">
        <v>11709329</v>
      </c>
      <c r="BM296" s="3262">
        <v>8991470</v>
      </c>
      <c r="BN296" s="3262">
        <v>3849042</v>
      </c>
      <c r="BO296" s="3262">
        <v>3049073</v>
      </c>
      <c r="BP296" s="3262">
        <v>1770757</v>
      </c>
      <c r="BQ296" s="3262">
        <v>1537619</v>
      </c>
      <c r="BR296" s="3262">
        <v>2078285</v>
      </c>
      <c r="BS296" s="3262">
        <v>1511454</v>
      </c>
      <c r="BT296" s="3262">
        <v>748135</v>
      </c>
      <c r="BU296" s="3262">
        <v>941754</v>
      </c>
      <c r="BV296" s="3262">
        <v>709450</v>
      </c>
      <c r="BW296" s="3262">
        <v>463121</v>
      </c>
      <c r="BX296" s="3262">
        <v>620699</v>
      </c>
      <c r="BY296" s="3262">
        <v>106579</v>
      </c>
    </row>
    <row r="297" spans="1:77" s="3446" customFormat="1" ht="15.2" customHeight="1" x14ac:dyDescent="0.2">
      <c r="A297" s="3459" t="s">
        <v>1578</v>
      </c>
      <c r="B297" s="3477" t="s">
        <v>1587</v>
      </c>
      <c r="C297" s="3478" t="s">
        <v>2608</v>
      </c>
      <c r="D297" s="3477">
        <v>174012</v>
      </c>
      <c r="E297" s="3477">
        <v>167416</v>
      </c>
      <c r="F297" s="3477">
        <v>2245462</v>
      </c>
      <c r="G297" s="3477">
        <v>2018733</v>
      </c>
      <c r="H297" s="3477">
        <v>149195172</v>
      </c>
      <c r="I297" s="3477">
        <v>132717100</v>
      </c>
      <c r="J297" s="3477">
        <v>47133920</v>
      </c>
      <c r="K297" s="3477">
        <v>43353757</v>
      </c>
      <c r="L297" s="3477">
        <v>18430498</v>
      </c>
      <c r="M297" s="3477">
        <v>18387277</v>
      </c>
      <c r="N297" s="3477">
        <v>28703422</v>
      </c>
      <c r="O297" s="3477">
        <v>24966480</v>
      </c>
      <c r="P297" s="3477">
        <v>5478138</v>
      </c>
      <c r="Q297" s="3477">
        <v>5064405</v>
      </c>
      <c r="R297" s="3477">
        <v>12823454</v>
      </c>
      <c r="S297" s="3477">
        <v>13152258</v>
      </c>
      <c r="T297" s="3477">
        <v>10401831</v>
      </c>
      <c r="U297" s="3477">
        <v>6749817</v>
      </c>
      <c r="V297" s="3479" t="s">
        <v>2608</v>
      </c>
      <c r="W297" s="3446" t="b">
        <f t="shared" si="40"/>
        <v>1</v>
      </c>
      <c r="X297" s="3486">
        <f>+T297-'Departmental PL'!V494</f>
        <v>1</v>
      </c>
      <c r="Y297" s="3486">
        <f>+U297-'Departmental PL'!W494</f>
        <v>1</v>
      </c>
      <c r="AA297" s="3446">
        <f>+AA296/xx_compnt_audit_by_compnt_CY!G327</f>
        <v>0.54197189189730288</v>
      </c>
      <c r="AC297" s="3446">
        <f t="shared" si="47"/>
        <v>0</v>
      </c>
      <c r="AD297" s="3446">
        <f t="shared" si="48"/>
        <v>0</v>
      </c>
      <c r="AF297" s="3446">
        <f t="shared" si="49"/>
        <v>-1</v>
      </c>
      <c r="AG297" s="3446">
        <f t="shared" si="50"/>
        <v>0</v>
      </c>
      <c r="AH297" s="3446" t="b">
        <f t="shared" si="51"/>
        <v>0</v>
      </c>
      <c r="AI297" s="3480" t="s">
        <v>1587</v>
      </c>
      <c r="AJ297" s="3480" t="s">
        <v>1281</v>
      </c>
      <c r="AK297" s="3480" t="s">
        <v>2031</v>
      </c>
      <c r="AL297" s="3480">
        <v>123875</v>
      </c>
      <c r="AM297" s="3480">
        <v>115549</v>
      </c>
      <c r="AN297" s="3480">
        <v>1484492</v>
      </c>
      <c r="AO297" s="3480">
        <v>1367593</v>
      </c>
      <c r="AP297" s="3480">
        <v>98090364</v>
      </c>
      <c r="AQ297" s="3480">
        <v>92374434</v>
      </c>
      <c r="AR297" s="3480">
        <v>32074760</v>
      </c>
      <c r="AS297" s="3480">
        <v>30894916</v>
      </c>
      <c r="AT297" s="3480">
        <v>13718541</v>
      </c>
      <c r="AU297" s="3480">
        <v>12763112</v>
      </c>
      <c r="AV297" s="3480">
        <v>18362762</v>
      </c>
      <c r="AW297" s="3480">
        <v>18140884</v>
      </c>
      <c r="AX297" s="3480">
        <v>3931057</v>
      </c>
      <c r="AY297" s="3480">
        <v>3993154</v>
      </c>
      <c r="AZ297" s="3480">
        <v>9700969</v>
      </c>
      <c r="BA297" s="3480">
        <v>8564698</v>
      </c>
      <c r="BB297" s="3480">
        <v>4740510</v>
      </c>
      <c r="BC297" s="3480">
        <v>5576618</v>
      </c>
      <c r="BE297" s="3446">
        <f t="shared" si="46"/>
        <v>288</v>
      </c>
      <c r="BF297" s="3446" t="b">
        <f t="shared" si="45"/>
        <v>0</v>
      </c>
      <c r="BG297" s="3481" t="s">
        <v>1587</v>
      </c>
      <c r="BH297" s="3467">
        <v>123875</v>
      </c>
      <c r="BI297" s="3467">
        <v>115549</v>
      </c>
      <c r="BJ297" s="3467">
        <v>1484492</v>
      </c>
      <c r="BK297" s="3467">
        <v>1367593</v>
      </c>
      <c r="BL297" s="3467">
        <v>98090373</v>
      </c>
      <c r="BM297" s="3467">
        <v>92374513</v>
      </c>
      <c r="BN297" s="3467">
        <v>32071536</v>
      </c>
      <c r="BO297" s="3467">
        <v>30894301</v>
      </c>
      <c r="BP297" s="3467">
        <v>13706872</v>
      </c>
      <c r="BQ297" s="3467">
        <v>12753600</v>
      </c>
      <c r="BR297" s="3467">
        <v>18364664</v>
      </c>
      <c r="BS297" s="3467">
        <v>18140701</v>
      </c>
      <c r="BT297" s="3467">
        <v>3924297</v>
      </c>
      <c r="BU297" s="3467">
        <v>3997411</v>
      </c>
      <c r="BV297" s="3467">
        <v>9701582</v>
      </c>
      <c r="BW297" s="3467">
        <v>8567263</v>
      </c>
      <c r="BX297" s="3467">
        <v>4738786</v>
      </c>
      <c r="BY297" s="3467">
        <v>5576027</v>
      </c>
    </row>
    <row r="298" spans="1:77" ht="15.2" customHeight="1" x14ac:dyDescent="0.2">
      <c r="A298" s="3254" t="s">
        <v>1579</v>
      </c>
      <c r="B298" s="3255" t="s">
        <v>1587</v>
      </c>
      <c r="C298" s="3272" t="s">
        <v>1577</v>
      </c>
      <c r="D298" s="3256">
        <v>247</v>
      </c>
      <c r="E298" s="3256">
        <v>281</v>
      </c>
      <c r="F298" s="3256">
        <v>302</v>
      </c>
      <c r="G298" s="3256">
        <v>358</v>
      </c>
      <c r="H298" s="3256">
        <v>288596</v>
      </c>
      <c r="I298" s="3256">
        <v>302786</v>
      </c>
      <c r="J298" s="3256">
        <v>106608</v>
      </c>
      <c r="K298" s="3256">
        <v>113169</v>
      </c>
      <c r="L298" s="3256">
        <v>44835</v>
      </c>
      <c r="M298" s="3256">
        <v>33468</v>
      </c>
      <c r="N298" s="3256">
        <v>61773</v>
      </c>
      <c r="O298" s="3256">
        <v>79701</v>
      </c>
      <c r="P298" s="3256">
        <v>12599</v>
      </c>
      <c r="Q298" s="3256">
        <v>8413</v>
      </c>
      <c r="R298" s="3256">
        <v>31098</v>
      </c>
      <c r="S298" s="3256">
        <v>29297</v>
      </c>
      <c r="T298" s="3256">
        <v>18076</v>
      </c>
      <c r="U298" s="3256">
        <v>41992</v>
      </c>
      <c r="V298" s="3209" t="s">
        <v>1577</v>
      </c>
      <c r="W298" s="3223" t="b">
        <f t="shared" si="40"/>
        <v>1</v>
      </c>
      <c r="X298" s="3258">
        <f>+T298-'Departmental PL'!V495</f>
        <v>0</v>
      </c>
      <c r="Y298" s="3258">
        <f>+U298-'Departmental PL'!W495</f>
        <v>1</v>
      </c>
      <c r="AC298" s="3228">
        <f t="shared" si="47"/>
        <v>0</v>
      </c>
      <c r="AD298" s="3228">
        <f t="shared" si="48"/>
        <v>0</v>
      </c>
      <c r="AF298" s="3233">
        <f t="shared" si="49"/>
        <v>0</v>
      </c>
      <c r="AG298" s="3233">
        <f t="shared" si="50"/>
        <v>-1</v>
      </c>
      <c r="AH298" s="3223" t="b">
        <f t="shared" si="51"/>
        <v>1</v>
      </c>
      <c r="AI298" s="3259" t="s">
        <v>1587</v>
      </c>
      <c r="AJ298" s="3259" t="s">
        <v>767</v>
      </c>
      <c r="AK298" s="3259" t="s">
        <v>1577</v>
      </c>
      <c r="AL298" s="3244">
        <v>210</v>
      </c>
      <c r="AM298" s="3244">
        <v>171</v>
      </c>
      <c r="AN298" s="3244">
        <v>276</v>
      </c>
      <c r="AO298" s="3244">
        <v>284</v>
      </c>
      <c r="AP298" s="3244">
        <v>221928</v>
      </c>
      <c r="AQ298" s="3244">
        <v>168967</v>
      </c>
      <c r="AR298" s="3244">
        <v>84612</v>
      </c>
      <c r="AS298" s="3244">
        <v>68084</v>
      </c>
      <c r="AT298" s="3244">
        <v>25084</v>
      </c>
      <c r="AU298" s="3244">
        <v>24084</v>
      </c>
      <c r="AV298" s="3244">
        <v>59545</v>
      </c>
      <c r="AW298" s="3244">
        <v>44007</v>
      </c>
      <c r="AX298" s="3244">
        <v>6555</v>
      </c>
      <c r="AY298" s="3244">
        <v>6428</v>
      </c>
      <c r="AZ298" s="3244">
        <v>23092</v>
      </c>
      <c r="BA298" s="3244">
        <v>21434</v>
      </c>
      <c r="BB298" s="3244">
        <v>29927</v>
      </c>
      <c r="BC298" s="3244">
        <v>16143</v>
      </c>
      <c r="BE298" s="3223">
        <f t="shared" si="46"/>
        <v>289</v>
      </c>
      <c r="BF298" s="3223" t="b">
        <f t="shared" si="45"/>
        <v>1</v>
      </c>
      <c r="BG298" s="3269" t="s">
        <v>1577</v>
      </c>
      <c r="BH298" s="3269">
        <v>210</v>
      </c>
      <c r="BI298" s="3269">
        <v>171</v>
      </c>
      <c r="BJ298" s="3269">
        <v>276</v>
      </c>
      <c r="BK298" s="3269">
        <v>284</v>
      </c>
      <c r="BL298" s="3262">
        <v>221928</v>
      </c>
      <c r="BM298" s="3262">
        <v>168967</v>
      </c>
      <c r="BN298" s="3262">
        <v>84613</v>
      </c>
      <c r="BO298" s="3262">
        <v>68089</v>
      </c>
      <c r="BP298" s="3262">
        <v>25064</v>
      </c>
      <c r="BQ298" s="3262">
        <v>24088</v>
      </c>
      <c r="BR298" s="3262">
        <v>59549</v>
      </c>
      <c r="BS298" s="3262">
        <v>44001</v>
      </c>
      <c r="BT298" s="3262">
        <v>6551</v>
      </c>
      <c r="BU298" s="3262">
        <v>6427</v>
      </c>
      <c r="BV298" s="3262">
        <v>23079</v>
      </c>
      <c r="BW298" s="3262">
        <v>21428</v>
      </c>
      <c r="BX298" s="3262">
        <v>29919</v>
      </c>
      <c r="BY298" s="3262">
        <v>16146</v>
      </c>
    </row>
    <row r="299" spans="1:77" ht="15.2" customHeight="1" x14ac:dyDescent="0.2">
      <c r="A299" s="3254" t="s">
        <v>1580</v>
      </c>
      <c r="B299" s="3255" t="s">
        <v>1587</v>
      </c>
      <c r="C299" s="3272" t="s">
        <v>1578</v>
      </c>
      <c r="D299" s="3256">
        <v>290</v>
      </c>
      <c r="E299" s="3256">
        <v>359</v>
      </c>
      <c r="F299" s="3256">
        <v>15833</v>
      </c>
      <c r="G299" s="3256">
        <v>21283</v>
      </c>
      <c r="H299" s="3256">
        <v>498094</v>
      </c>
      <c r="I299" s="3256">
        <v>622978</v>
      </c>
      <c r="J299" s="3256">
        <v>184859</v>
      </c>
      <c r="K299" s="3256">
        <v>222053</v>
      </c>
      <c r="L299" s="3256">
        <v>34996</v>
      </c>
      <c r="M299" s="3256">
        <v>46765</v>
      </c>
      <c r="N299" s="3256">
        <v>149863</v>
      </c>
      <c r="O299" s="3256">
        <v>175288</v>
      </c>
      <c r="P299" s="3256">
        <v>10223</v>
      </c>
      <c r="Q299" s="3256">
        <v>12292</v>
      </c>
      <c r="R299" s="3256">
        <v>24839</v>
      </c>
      <c r="S299" s="3256">
        <v>35191</v>
      </c>
      <c r="T299" s="3256">
        <v>114801</v>
      </c>
      <c r="U299" s="3256">
        <v>127805</v>
      </c>
      <c r="V299" s="3209" t="s">
        <v>1578</v>
      </c>
      <c r="W299" s="3223" t="b">
        <f t="shared" si="40"/>
        <v>1</v>
      </c>
      <c r="X299" s="3258">
        <f>+T299-'Departmental PL'!V496</f>
        <v>0</v>
      </c>
      <c r="Y299" s="3258">
        <f>+U299-'Departmental PL'!W496</f>
        <v>0</v>
      </c>
      <c r="AC299" s="3228">
        <f t="shared" si="47"/>
        <v>0</v>
      </c>
      <c r="AD299" s="3228">
        <f t="shared" si="48"/>
        <v>0</v>
      </c>
      <c r="AF299" s="3233">
        <f t="shared" si="49"/>
        <v>0</v>
      </c>
      <c r="AG299" s="3233">
        <f t="shared" si="50"/>
        <v>0</v>
      </c>
      <c r="AH299" s="3223" t="b">
        <f t="shared" si="51"/>
        <v>1</v>
      </c>
      <c r="AI299" s="3259" t="s">
        <v>1587</v>
      </c>
      <c r="AJ299" s="3259" t="s">
        <v>767</v>
      </c>
      <c r="AK299" s="3259" t="s">
        <v>1578</v>
      </c>
      <c r="AL299" s="3244">
        <v>270</v>
      </c>
      <c r="AM299" s="3244">
        <v>200</v>
      </c>
      <c r="AN299" s="3244">
        <v>15570</v>
      </c>
      <c r="AO299" s="3244">
        <v>8630</v>
      </c>
      <c r="AP299" s="3244">
        <v>461097</v>
      </c>
      <c r="AQ299" s="3244">
        <v>326992</v>
      </c>
      <c r="AR299" s="3244">
        <v>164074</v>
      </c>
      <c r="AS299" s="3244">
        <v>137150</v>
      </c>
      <c r="AT299" s="3244">
        <v>34864</v>
      </c>
      <c r="AU299" s="3244">
        <v>20733</v>
      </c>
      <c r="AV299" s="3244">
        <v>129208</v>
      </c>
      <c r="AW299" s="3244">
        <v>116404</v>
      </c>
      <c r="AX299" s="3244">
        <v>9498</v>
      </c>
      <c r="AY299" s="3244">
        <v>5873</v>
      </c>
      <c r="AZ299" s="3244">
        <v>26684</v>
      </c>
      <c r="BA299" s="3244">
        <v>17116</v>
      </c>
      <c r="BB299" s="3244">
        <v>93000</v>
      </c>
      <c r="BC299" s="3244">
        <v>93397</v>
      </c>
      <c r="BE299" s="3223">
        <f t="shared" si="46"/>
        <v>290</v>
      </c>
      <c r="BF299" s="3223" t="b">
        <f t="shared" si="45"/>
        <v>1</v>
      </c>
      <c r="BG299" s="3269" t="s">
        <v>1578</v>
      </c>
      <c r="BH299" s="3269">
        <v>270</v>
      </c>
      <c r="BI299" s="3269">
        <v>200</v>
      </c>
      <c r="BJ299" s="3262">
        <v>15570</v>
      </c>
      <c r="BK299" s="3262">
        <v>8630</v>
      </c>
      <c r="BL299" s="3262">
        <v>461097</v>
      </c>
      <c r="BM299" s="3262">
        <v>326992</v>
      </c>
      <c r="BN299" s="3262">
        <v>164072</v>
      </c>
      <c r="BO299" s="3262">
        <v>137143</v>
      </c>
      <c r="BP299" s="3262">
        <v>34863</v>
      </c>
      <c r="BQ299" s="3262">
        <v>20746</v>
      </c>
      <c r="BR299" s="3262">
        <v>129208</v>
      </c>
      <c r="BS299" s="3262">
        <v>116397</v>
      </c>
      <c r="BT299" s="3262">
        <v>9520</v>
      </c>
      <c r="BU299" s="3262">
        <v>5877</v>
      </c>
      <c r="BV299" s="3262">
        <v>26690</v>
      </c>
      <c r="BW299" s="3262">
        <v>17123</v>
      </c>
      <c r="BX299" s="3262">
        <v>92998</v>
      </c>
      <c r="BY299" s="3262">
        <v>93397</v>
      </c>
    </row>
    <row r="300" spans="1:77" ht="15.2" customHeight="1" x14ac:dyDescent="0.2">
      <c r="A300" s="3254" t="s">
        <v>1581</v>
      </c>
      <c r="B300" s="3255" t="s">
        <v>1587</v>
      </c>
      <c r="C300" s="3272" t="s">
        <v>1579</v>
      </c>
      <c r="D300" s="3256">
        <v>3789</v>
      </c>
      <c r="E300" s="3256">
        <v>3894</v>
      </c>
      <c r="F300" s="3256">
        <v>6118</v>
      </c>
      <c r="G300" s="3256">
        <v>5967</v>
      </c>
      <c r="H300" s="3256">
        <v>1699011</v>
      </c>
      <c r="I300" s="3256">
        <v>1505297</v>
      </c>
      <c r="J300" s="3256">
        <v>703434</v>
      </c>
      <c r="K300" s="3256">
        <v>623624</v>
      </c>
      <c r="L300" s="3256">
        <v>362002</v>
      </c>
      <c r="M300" s="3256">
        <v>272293</v>
      </c>
      <c r="N300" s="3256">
        <v>341432</v>
      </c>
      <c r="O300" s="3256">
        <v>351331</v>
      </c>
      <c r="P300" s="3256">
        <v>101726</v>
      </c>
      <c r="Q300" s="3256">
        <v>68445</v>
      </c>
      <c r="R300" s="3256">
        <v>425059</v>
      </c>
      <c r="S300" s="3256">
        <v>373728</v>
      </c>
      <c r="T300" s="3256">
        <v>-185354</v>
      </c>
      <c r="U300" s="3256">
        <v>-90842</v>
      </c>
      <c r="V300" s="3209" t="s">
        <v>1579</v>
      </c>
      <c r="W300" s="3223" t="b">
        <f t="shared" si="40"/>
        <v>1</v>
      </c>
      <c r="X300" s="3258">
        <f>+T300-'Departmental PL'!V497</f>
        <v>-1</v>
      </c>
      <c r="Y300" s="3258">
        <f>+U300-'Departmental PL'!W497</f>
        <v>0</v>
      </c>
      <c r="AC300" s="3228">
        <f t="shared" si="47"/>
        <v>0</v>
      </c>
      <c r="AD300" s="3228">
        <f t="shared" si="48"/>
        <v>0</v>
      </c>
      <c r="AF300" s="3233">
        <f t="shared" si="49"/>
        <v>1</v>
      </c>
      <c r="AG300" s="3233">
        <f t="shared" si="50"/>
        <v>0</v>
      </c>
      <c r="AH300" s="3223" t="b">
        <f t="shared" si="51"/>
        <v>1</v>
      </c>
      <c r="AI300" s="3259" t="s">
        <v>1587</v>
      </c>
      <c r="AJ300" s="3259" t="s">
        <v>767</v>
      </c>
      <c r="AK300" s="3259" t="s">
        <v>1579</v>
      </c>
      <c r="AL300" s="3244">
        <v>2876</v>
      </c>
      <c r="AM300" s="3244">
        <v>2610</v>
      </c>
      <c r="AN300" s="3244">
        <v>4485</v>
      </c>
      <c r="AO300" s="3244">
        <v>4070</v>
      </c>
      <c r="AP300" s="3244">
        <v>1132058</v>
      </c>
      <c r="AQ300" s="3244">
        <v>1551250</v>
      </c>
      <c r="AR300" s="3244">
        <v>475146</v>
      </c>
      <c r="AS300" s="3244">
        <v>677567</v>
      </c>
      <c r="AT300" s="3244">
        <v>202361</v>
      </c>
      <c r="AU300" s="3244">
        <v>191229</v>
      </c>
      <c r="AV300" s="3244">
        <v>272796</v>
      </c>
      <c r="AW300" s="3244">
        <v>486430</v>
      </c>
      <c r="AX300" s="3244">
        <v>53221</v>
      </c>
      <c r="AY300" s="3244">
        <v>51150</v>
      </c>
      <c r="AZ300" s="3244">
        <v>291530</v>
      </c>
      <c r="BA300" s="3244">
        <v>259533</v>
      </c>
      <c r="BB300" s="3244">
        <v>-71569</v>
      </c>
      <c r="BC300" s="3244">
        <v>176046</v>
      </c>
      <c r="BE300" s="3223">
        <f t="shared" si="46"/>
        <v>291</v>
      </c>
      <c r="BF300" s="3223" t="b">
        <f t="shared" si="45"/>
        <v>1</v>
      </c>
      <c r="BG300" s="3269" t="s">
        <v>1579</v>
      </c>
      <c r="BH300" s="3262">
        <v>2876</v>
      </c>
      <c r="BI300" s="3262">
        <v>2610</v>
      </c>
      <c r="BJ300" s="3262">
        <v>4485</v>
      </c>
      <c r="BK300" s="3262">
        <v>4070</v>
      </c>
      <c r="BL300" s="3262">
        <v>1132058</v>
      </c>
      <c r="BM300" s="3262">
        <v>1551250</v>
      </c>
      <c r="BN300" s="3262">
        <v>475194</v>
      </c>
      <c r="BO300" s="3262">
        <v>677576</v>
      </c>
      <c r="BP300" s="3262">
        <v>202428</v>
      </c>
      <c r="BQ300" s="3262">
        <v>191180</v>
      </c>
      <c r="BR300" s="3262">
        <v>272767</v>
      </c>
      <c r="BS300" s="3262">
        <v>486396</v>
      </c>
      <c r="BT300" s="3262">
        <v>52911</v>
      </c>
      <c r="BU300" s="3262">
        <v>51009</v>
      </c>
      <c r="BV300" s="3262">
        <v>291415</v>
      </c>
      <c r="BW300" s="3262">
        <v>259318</v>
      </c>
      <c r="BX300" s="3262">
        <v>-71559</v>
      </c>
      <c r="BY300" s="3262">
        <v>176069</v>
      </c>
    </row>
    <row r="301" spans="1:77" ht="15.2" customHeight="1" x14ac:dyDescent="0.2">
      <c r="A301" s="3230" t="s">
        <v>1582</v>
      </c>
      <c r="B301" s="3255" t="s">
        <v>1587</v>
      </c>
      <c r="C301" s="3272" t="s">
        <v>1580</v>
      </c>
      <c r="D301" s="3256">
        <v>478</v>
      </c>
      <c r="E301" s="3256">
        <v>455</v>
      </c>
      <c r="F301" s="3256">
        <v>20431</v>
      </c>
      <c r="G301" s="3256">
        <v>28342</v>
      </c>
      <c r="H301" s="3256">
        <v>4361573</v>
      </c>
      <c r="I301" s="3256">
        <v>4011537</v>
      </c>
      <c r="J301" s="3256">
        <v>1900811</v>
      </c>
      <c r="K301" s="3256">
        <v>1743544</v>
      </c>
      <c r="L301" s="3256">
        <v>953387</v>
      </c>
      <c r="M301" s="3256">
        <v>1419218</v>
      </c>
      <c r="N301" s="3256">
        <v>947424</v>
      </c>
      <c r="O301" s="3256">
        <v>324326</v>
      </c>
      <c r="P301" s="3256">
        <v>272232</v>
      </c>
      <c r="Q301" s="3256">
        <v>362494</v>
      </c>
      <c r="R301" s="3256">
        <v>465404</v>
      </c>
      <c r="S301" s="3256">
        <v>676723</v>
      </c>
      <c r="T301" s="3257">
        <v>209788</v>
      </c>
      <c r="U301" s="3256">
        <v>-714892</v>
      </c>
      <c r="V301" s="3209" t="s">
        <v>1580</v>
      </c>
      <c r="W301" s="3223" t="b">
        <f t="shared" si="40"/>
        <v>1</v>
      </c>
      <c r="X301" s="3258">
        <f>+T301-'Departmental PL'!V498</f>
        <v>0</v>
      </c>
      <c r="Y301" s="3258">
        <f>+U301-'Departmental PL'!W498</f>
        <v>-1</v>
      </c>
      <c r="AC301" s="3228">
        <f t="shared" si="47"/>
        <v>0</v>
      </c>
      <c r="AD301" s="3228">
        <f t="shared" si="48"/>
        <v>0</v>
      </c>
      <c r="AF301" s="3233">
        <f t="shared" si="49"/>
        <v>0</v>
      </c>
      <c r="AG301" s="3233">
        <f t="shared" si="50"/>
        <v>1</v>
      </c>
      <c r="AH301" s="3223" t="b">
        <f t="shared" si="51"/>
        <v>1</v>
      </c>
      <c r="AI301" s="3259" t="s">
        <v>1587</v>
      </c>
      <c r="AJ301" s="3259" t="s">
        <v>767</v>
      </c>
      <c r="AK301" s="3259" t="s">
        <v>1580</v>
      </c>
      <c r="AL301" s="3244">
        <v>323</v>
      </c>
      <c r="AM301" s="3244">
        <v>314</v>
      </c>
      <c r="AN301" s="3244">
        <v>21172</v>
      </c>
      <c r="AO301" s="3244">
        <v>10758</v>
      </c>
      <c r="AP301" s="3244">
        <v>2887600</v>
      </c>
      <c r="AQ301" s="3244">
        <v>3339875</v>
      </c>
      <c r="AR301" s="3244">
        <v>1226399</v>
      </c>
      <c r="AS301" s="3244">
        <v>1595033</v>
      </c>
      <c r="AT301" s="3244">
        <v>976181</v>
      </c>
      <c r="AU301" s="3244">
        <v>1411053</v>
      </c>
      <c r="AV301" s="3244">
        <v>250232</v>
      </c>
      <c r="AW301" s="3244">
        <v>183965</v>
      </c>
      <c r="AX301" s="3244">
        <v>259294</v>
      </c>
      <c r="AY301" s="3244">
        <v>382154</v>
      </c>
      <c r="AZ301" s="3244">
        <v>524033</v>
      </c>
      <c r="BA301" s="3244">
        <v>687172</v>
      </c>
      <c r="BB301" s="3244">
        <v>-533099</v>
      </c>
      <c r="BC301" s="3244">
        <v>-885365</v>
      </c>
      <c r="BE301" s="3223">
        <f t="shared" si="46"/>
        <v>292</v>
      </c>
      <c r="BF301" s="3223" t="b">
        <f t="shared" si="45"/>
        <v>1</v>
      </c>
      <c r="BG301" s="3269" t="s">
        <v>1580</v>
      </c>
      <c r="BH301" s="3269">
        <v>323</v>
      </c>
      <c r="BI301" s="3269">
        <v>314</v>
      </c>
      <c r="BJ301" s="3262">
        <v>21172</v>
      </c>
      <c r="BK301" s="3262">
        <v>10758</v>
      </c>
      <c r="BL301" s="3262">
        <v>2887600</v>
      </c>
      <c r="BM301" s="3262">
        <v>3339875</v>
      </c>
      <c r="BN301" s="3262">
        <v>1226408</v>
      </c>
      <c r="BO301" s="3262">
        <v>1595027</v>
      </c>
      <c r="BP301" s="3262">
        <v>976168</v>
      </c>
      <c r="BQ301" s="3262">
        <v>1411060</v>
      </c>
      <c r="BR301" s="3262">
        <v>250239</v>
      </c>
      <c r="BS301" s="3262">
        <v>183968</v>
      </c>
      <c r="BT301" s="3262">
        <v>259308</v>
      </c>
      <c r="BU301" s="3262">
        <v>382142</v>
      </c>
      <c r="BV301" s="3262">
        <v>524027</v>
      </c>
      <c r="BW301" s="3262">
        <v>687183</v>
      </c>
      <c r="BX301" s="3262">
        <v>-533096</v>
      </c>
      <c r="BY301" s="3262">
        <v>-885357</v>
      </c>
    </row>
    <row r="302" spans="1:77" ht="15.2" customHeight="1" x14ac:dyDescent="0.2">
      <c r="A302" s="3254" t="s">
        <v>1583</v>
      </c>
      <c r="B302" s="3255" t="s">
        <v>1587</v>
      </c>
      <c r="C302" s="3272" t="s">
        <v>1581</v>
      </c>
      <c r="D302" s="3256">
        <v>182</v>
      </c>
      <c r="E302" s="3256">
        <v>210</v>
      </c>
      <c r="F302" s="3256">
        <v>339</v>
      </c>
      <c r="G302" s="3256">
        <v>374</v>
      </c>
      <c r="H302" s="3256">
        <v>321330</v>
      </c>
      <c r="I302" s="3256">
        <v>322548</v>
      </c>
      <c r="J302" s="3256">
        <v>120122</v>
      </c>
      <c r="K302" s="3256">
        <v>110024</v>
      </c>
      <c r="L302" s="3256">
        <v>81667</v>
      </c>
      <c r="M302" s="3256">
        <v>77721</v>
      </c>
      <c r="N302" s="3256">
        <v>38455</v>
      </c>
      <c r="O302" s="3256">
        <v>32303</v>
      </c>
      <c r="P302" s="3256">
        <v>22949</v>
      </c>
      <c r="Q302" s="3256">
        <v>19536</v>
      </c>
      <c r="R302" s="3256">
        <v>33472</v>
      </c>
      <c r="S302" s="3256">
        <v>28518</v>
      </c>
      <c r="T302" s="3257">
        <v>-17967</v>
      </c>
      <c r="U302" s="3257">
        <v>-15752</v>
      </c>
      <c r="V302" s="3209" t="s">
        <v>1581</v>
      </c>
      <c r="W302" s="3223" t="b">
        <f t="shared" si="40"/>
        <v>1</v>
      </c>
      <c r="X302" s="3258">
        <f>+T302-'Departmental PL'!V499</f>
        <v>-1</v>
      </c>
      <c r="Y302" s="3258">
        <f>+U302-'Departmental PL'!W499</f>
        <v>-1</v>
      </c>
      <c r="Z302" s="3228">
        <f>+L301+P301+R301</f>
        <v>1691023</v>
      </c>
      <c r="AC302" s="3228">
        <f t="shared" si="47"/>
        <v>0</v>
      </c>
      <c r="AD302" s="3228">
        <f t="shared" si="48"/>
        <v>0</v>
      </c>
      <c r="AF302" s="3233">
        <f t="shared" si="49"/>
        <v>1</v>
      </c>
      <c r="AG302" s="3233">
        <f t="shared" si="50"/>
        <v>1</v>
      </c>
      <c r="AH302" s="3223" t="b">
        <f t="shared" si="51"/>
        <v>1</v>
      </c>
      <c r="AI302" s="3259" t="s">
        <v>1587</v>
      </c>
      <c r="AJ302" s="3259" t="s">
        <v>767</v>
      </c>
      <c r="AK302" s="3259" t="s">
        <v>1581</v>
      </c>
      <c r="AL302" s="3244">
        <v>152</v>
      </c>
      <c r="AM302" s="3244">
        <v>156</v>
      </c>
      <c r="AN302" s="3244">
        <v>271</v>
      </c>
      <c r="AO302" s="3244">
        <v>278</v>
      </c>
      <c r="AP302" s="3244">
        <v>231042</v>
      </c>
      <c r="AQ302" s="3244">
        <v>161668</v>
      </c>
      <c r="AR302" s="3244">
        <v>80437</v>
      </c>
      <c r="AS302" s="3244">
        <v>65294</v>
      </c>
      <c r="AT302" s="3244">
        <v>60817</v>
      </c>
      <c r="AU302" s="3244">
        <v>49240</v>
      </c>
      <c r="AV302" s="3244">
        <v>19648</v>
      </c>
      <c r="AW302" s="3244">
        <v>16030</v>
      </c>
      <c r="AX302" s="3244">
        <v>15901</v>
      </c>
      <c r="AY302" s="3244">
        <v>13135</v>
      </c>
      <c r="AZ302" s="3244">
        <v>20889</v>
      </c>
      <c r="BA302" s="3244">
        <v>18792</v>
      </c>
      <c r="BB302" s="3244">
        <v>-17170</v>
      </c>
      <c r="BC302" s="3244">
        <v>-15926</v>
      </c>
      <c r="BE302" s="3223">
        <f t="shared" si="46"/>
        <v>293</v>
      </c>
      <c r="BF302" s="3223" t="b">
        <f t="shared" si="45"/>
        <v>1</v>
      </c>
      <c r="BG302" s="3269" t="s">
        <v>1581</v>
      </c>
      <c r="BH302" s="3269">
        <v>152</v>
      </c>
      <c r="BI302" s="3269">
        <v>156</v>
      </c>
      <c r="BJ302" s="3269">
        <v>271</v>
      </c>
      <c r="BK302" s="3269">
        <v>278</v>
      </c>
      <c r="BL302" s="3262">
        <v>231042</v>
      </c>
      <c r="BM302" s="3262">
        <v>161668</v>
      </c>
      <c r="BN302" s="3262">
        <v>80444</v>
      </c>
      <c r="BO302" s="3262">
        <v>65301</v>
      </c>
      <c r="BP302" s="3262">
        <v>60794</v>
      </c>
      <c r="BQ302" s="3262">
        <v>49277</v>
      </c>
      <c r="BR302" s="3262">
        <v>19650</v>
      </c>
      <c r="BS302" s="3262">
        <v>16024</v>
      </c>
      <c r="BT302" s="3262">
        <v>15890</v>
      </c>
      <c r="BU302" s="3262">
        <v>13148</v>
      </c>
      <c r="BV302" s="3262">
        <v>20927</v>
      </c>
      <c r="BW302" s="3262">
        <v>18801</v>
      </c>
      <c r="BX302" s="3262">
        <v>-17167</v>
      </c>
      <c r="BY302" s="3262">
        <v>-15924</v>
      </c>
    </row>
    <row r="303" spans="1:77" ht="15.2" customHeight="1" x14ac:dyDescent="0.2">
      <c r="A303" s="3254" t="s">
        <v>1584</v>
      </c>
      <c r="B303" s="3255" t="s">
        <v>1587</v>
      </c>
      <c r="C303" s="3272" t="s">
        <v>1582</v>
      </c>
      <c r="D303" s="3256">
        <v>179</v>
      </c>
      <c r="E303" s="3256">
        <v>212</v>
      </c>
      <c r="F303" s="3256">
        <v>442</v>
      </c>
      <c r="G303" s="3256">
        <v>505</v>
      </c>
      <c r="H303" s="3256">
        <v>380772</v>
      </c>
      <c r="I303" s="3256">
        <v>469175</v>
      </c>
      <c r="J303" s="3256">
        <v>147238</v>
      </c>
      <c r="K303" s="3256">
        <v>190247</v>
      </c>
      <c r="L303" s="3333">
        <v>78277</v>
      </c>
      <c r="M303" s="3256">
        <v>87582</v>
      </c>
      <c r="N303" s="3256">
        <v>68961</v>
      </c>
      <c r="O303" s="3257">
        <v>102666</v>
      </c>
      <c r="P303" s="3333">
        <v>22004</v>
      </c>
      <c r="Q303" s="3256">
        <v>22019</v>
      </c>
      <c r="R303" s="3333">
        <v>18382</v>
      </c>
      <c r="S303" s="3256">
        <v>18959</v>
      </c>
      <c r="T303" s="3256">
        <v>28575</v>
      </c>
      <c r="U303" s="3256">
        <v>61688</v>
      </c>
      <c r="V303" s="3209" t="s">
        <v>1582</v>
      </c>
      <c r="W303" s="3223" t="b">
        <f t="shared" si="40"/>
        <v>1</v>
      </c>
      <c r="X303" s="3258">
        <f>+T303-'Departmental PL'!V500</f>
        <v>0</v>
      </c>
      <c r="Y303" s="3258">
        <f>+U303-'Departmental PL'!W500</f>
        <v>1</v>
      </c>
      <c r="AC303" s="3228">
        <f t="shared" si="47"/>
        <v>0</v>
      </c>
      <c r="AD303" s="3228">
        <f t="shared" si="48"/>
        <v>-1</v>
      </c>
      <c r="AF303" s="3233">
        <f t="shared" si="49"/>
        <v>0</v>
      </c>
      <c r="AG303" s="3233">
        <f t="shared" si="50"/>
        <v>0</v>
      </c>
      <c r="AH303" s="3223" t="b">
        <f t="shared" si="51"/>
        <v>1</v>
      </c>
      <c r="AI303" s="3259" t="s">
        <v>1587</v>
      </c>
      <c r="AJ303" s="3259" t="s">
        <v>767</v>
      </c>
      <c r="AK303" s="3259" t="s">
        <v>1582</v>
      </c>
      <c r="AL303" s="3244">
        <v>162</v>
      </c>
      <c r="AM303" s="3244">
        <v>230</v>
      </c>
      <c r="AN303" s="3244">
        <v>377</v>
      </c>
      <c r="AO303" s="3244">
        <v>636</v>
      </c>
      <c r="AP303" s="3244">
        <v>334850</v>
      </c>
      <c r="AQ303" s="3244">
        <v>520033</v>
      </c>
      <c r="AR303" s="3244">
        <v>138533</v>
      </c>
      <c r="AS303" s="3244">
        <v>247222</v>
      </c>
      <c r="AT303" s="3244">
        <v>69329</v>
      </c>
      <c r="AU303" s="3244">
        <v>103293</v>
      </c>
      <c r="AV303" s="3244">
        <v>69224</v>
      </c>
      <c r="AW303" s="3244">
        <v>143920</v>
      </c>
      <c r="AX303" s="3244">
        <v>18129</v>
      </c>
      <c r="AY303" s="3244">
        <v>27552</v>
      </c>
      <c r="AZ303" s="3244">
        <v>14657</v>
      </c>
      <c r="BA303" s="3244">
        <v>22623</v>
      </c>
      <c r="BB303" s="3244">
        <v>36433</v>
      </c>
      <c r="BC303" s="3244">
        <v>93706</v>
      </c>
      <c r="BE303" s="3223">
        <f t="shared" si="46"/>
        <v>294</v>
      </c>
      <c r="BF303" s="3223" t="b">
        <f t="shared" si="45"/>
        <v>1</v>
      </c>
      <c r="BG303" s="3269" t="s">
        <v>1582</v>
      </c>
      <c r="BH303" s="3269">
        <v>162</v>
      </c>
      <c r="BI303" s="3269">
        <v>230</v>
      </c>
      <c r="BJ303" s="3269">
        <v>377</v>
      </c>
      <c r="BK303" s="3269">
        <v>636</v>
      </c>
      <c r="BL303" s="3262">
        <v>334850</v>
      </c>
      <c r="BM303" s="3262">
        <v>520033</v>
      </c>
      <c r="BN303" s="3262">
        <v>138537</v>
      </c>
      <c r="BO303" s="3262">
        <v>247225</v>
      </c>
      <c r="BP303" s="3262">
        <v>69316</v>
      </c>
      <c r="BQ303" s="3262">
        <v>103310</v>
      </c>
      <c r="BR303" s="3262">
        <v>69221</v>
      </c>
      <c r="BS303" s="3262">
        <v>143915</v>
      </c>
      <c r="BT303" s="3262">
        <v>18121</v>
      </c>
      <c r="BU303" s="3262">
        <v>27572</v>
      </c>
      <c r="BV303" s="3262">
        <v>14665</v>
      </c>
      <c r="BW303" s="3262">
        <v>22640</v>
      </c>
      <c r="BX303" s="3262">
        <v>36435</v>
      </c>
      <c r="BY303" s="3262">
        <v>93703</v>
      </c>
    </row>
    <row r="304" spans="1:77" ht="15.2" customHeight="1" x14ac:dyDescent="0.2">
      <c r="A304" s="3254" t="s">
        <v>1585</v>
      </c>
      <c r="B304" s="3255" t="s">
        <v>1587</v>
      </c>
      <c r="C304" s="3272" t="s">
        <v>1583</v>
      </c>
      <c r="D304" s="3256">
        <v>102</v>
      </c>
      <c r="E304" s="3256">
        <v>122</v>
      </c>
      <c r="F304" s="3256">
        <v>5192</v>
      </c>
      <c r="G304" s="3256">
        <v>5969</v>
      </c>
      <c r="H304" s="3256">
        <v>378015</v>
      </c>
      <c r="I304" s="3256">
        <v>470417</v>
      </c>
      <c r="J304" s="3256">
        <v>107972</v>
      </c>
      <c r="K304" s="3256">
        <v>147308</v>
      </c>
      <c r="L304" s="3256">
        <v>33179</v>
      </c>
      <c r="M304" s="3256">
        <v>42342</v>
      </c>
      <c r="N304" s="3256">
        <v>74793</v>
      </c>
      <c r="O304" s="3256">
        <v>104966</v>
      </c>
      <c r="P304" s="3256">
        <v>9632</v>
      </c>
      <c r="Q304" s="3256">
        <v>11045</v>
      </c>
      <c r="R304" s="3256">
        <v>40893</v>
      </c>
      <c r="S304" s="3256">
        <v>54096</v>
      </c>
      <c r="T304" s="3256">
        <v>24267</v>
      </c>
      <c r="U304" s="3256">
        <v>39825</v>
      </c>
      <c r="V304" s="3209" t="s">
        <v>1583</v>
      </c>
      <c r="W304" s="3223" t="b">
        <f t="shared" si="40"/>
        <v>1</v>
      </c>
      <c r="X304" s="3258">
        <f>+T304-'Departmental PL'!V501</f>
        <v>-1</v>
      </c>
      <c r="Y304" s="3258">
        <f>+U304-'Departmental PL'!W501</f>
        <v>0</v>
      </c>
      <c r="Z304" s="3228">
        <f>+L303+P303+R303</f>
        <v>118663</v>
      </c>
      <c r="AC304" s="3228">
        <f t="shared" si="47"/>
        <v>0</v>
      </c>
      <c r="AD304" s="3228">
        <f t="shared" si="48"/>
        <v>0</v>
      </c>
      <c r="AF304" s="3233">
        <f t="shared" si="49"/>
        <v>1</v>
      </c>
      <c r="AG304" s="3233">
        <f t="shared" si="50"/>
        <v>0</v>
      </c>
      <c r="AH304" s="3223" t="b">
        <f t="shared" si="51"/>
        <v>1</v>
      </c>
      <c r="AI304" s="3259" t="s">
        <v>1587</v>
      </c>
      <c r="AJ304" s="3259" t="s">
        <v>767</v>
      </c>
      <c r="AK304" s="3259" t="s">
        <v>1583</v>
      </c>
      <c r="AL304" s="3244">
        <v>90</v>
      </c>
      <c r="AM304" s="3244">
        <v>167</v>
      </c>
      <c r="AN304" s="3244">
        <v>4395</v>
      </c>
      <c r="AO304" s="3244">
        <v>9864</v>
      </c>
      <c r="AP304" s="3244">
        <v>360132</v>
      </c>
      <c r="AQ304" s="3244">
        <v>814726</v>
      </c>
      <c r="AR304" s="3244">
        <v>118998</v>
      </c>
      <c r="AS304" s="3244">
        <v>280156</v>
      </c>
      <c r="AT304" s="3244">
        <v>32048</v>
      </c>
      <c r="AU304" s="3244">
        <v>69391</v>
      </c>
      <c r="AV304" s="3244">
        <v>86952</v>
      </c>
      <c r="AW304" s="3244">
        <v>210782</v>
      </c>
      <c r="AX304" s="3244">
        <v>8689</v>
      </c>
      <c r="AY304" s="3244">
        <v>19268</v>
      </c>
      <c r="AZ304" s="3244">
        <v>34717</v>
      </c>
      <c r="BA304" s="3244">
        <v>69398</v>
      </c>
      <c r="BB304" s="3244">
        <v>43549</v>
      </c>
      <c r="BC304" s="3244">
        <v>122113</v>
      </c>
      <c r="BE304" s="3223">
        <f t="shared" si="46"/>
        <v>295</v>
      </c>
      <c r="BF304" s="3223" t="b">
        <f t="shared" si="45"/>
        <v>1</v>
      </c>
      <c r="BG304" s="3269" t="s">
        <v>1583</v>
      </c>
      <c r="BH304" s="3269">
        <v>90</v>
      </c>
      <c r="BI304" s="3269">
        <v>167</v>
      </c>
      <c r="BJ304" s="3262">
        <v>4395</v>
      </c>
      <c r="BK304" s="3262">
        <v>9864</v>
      </c>
      <c r="BL304" s="3262">
        <v>360132</v>
      </c>
      <c r="BM304" s="3262">
        <v>814725</v>
      </c>
      <c r="BN304" s="3262">
        <v>118998</v>
      </c>
      <c r="BO304" s="3262">
        <v>280159</v>
      </c>
      <c r="BP304" s="3262">
        <v>32044</v>
      </c>
      <c r="BQ304" s="3262">
        <v>69374</v>
      </c>
      <c r="BR304" s="3262">
        <v>86953</v>
      </c>
      <c r="BS304" s="3262">
        <v>210786</v>
      </c>
      <c r="BT304" s="3262">
        <v>8688</v>
      </c>
      <c r="BU304" s="3262">
        <v>19280</v>
      </c>
      <c r="BV304" s="3262">
        <v>34713</v>
      </c>
      <c r="BW304" s="3262">
        <v>69385</v>
      </c>
      <c r="BX304" s="3262">
        <v>43552</v>
      </c>
      <c r="BY304" s="3262">
        <v>122120</v>
      </c>
    </row>
    <row r="305" spans="1:77" ht="15.2" customHeight="1" x14ac:dyDescent="0.2">
      <c r="A305" s="3254"/>
      <c r="B305" s="3255" t="s">
        <v>3870</v>
      </c>
      <c r="C305" s="3203" t="s">
        <v>3846</v>
      </c>
      <c r="D305" s="3266">
        <v>1</v>
      </c>
      <c r="E305" s="3266">
        <v>0</v>
      </c>
      <c r="F305" s="3266">
        <v>1</v>
      </c>
      <c r="G305" s="3266">
        <v>0</v>
      </c>
      <c r="H305" s="3266">
        <v>1467</v>
      </c>
      <c r="I305" s="3266">
        <v>0</v>
      </c>
      <c r="J305" s="3266">
        <v>297</v>
      </c>
      <c r="K305" s="3266">
        <v>0</v>
      </c>
      <c r="L305" s="3266">
        <v>212</v>
      </c>
      <c r="M305" s="3266">
        <v>0</v>
      </c>
      <c r="N305" s="3314">
        <v>84</v>
      </c>
      <c r="O305" s="3314">
        <v>0</v>
      </c>
      <c r="P305" s="3266">
        <v>0</v>
      </c>
      <c r="Q305" s="3266">
        <v>0</v>
      </c>
      <c r="R305" s="3266">
        <v>190</v>
      </c>
      <c r="S305" s="3266">
        <v>0</v>
      </c>
      <c r="T305" s="3314">
        <v>-105</v>
      </c>
      <c r="U305" s="3314">
        <v>0</v>
      </c>
      <c r="V305" s="3222" t="s">
        <v>3846</v>
      </c>
      <c r="W305" s="3223" t="b">
        <f t="shared" si="40"/>
        <v>1</v>
      </c>
      <c r="X305" s="3258">
        <f>+T305-'Departmental PL'!V502</f>
        <v>0</v>
      </c>
      <c r="Y305" s="3258">
        <f>+U305-'Departmental PL'!W502</f>
        <v>0</v>
      </c>
      <c r="AC305" s="3228"/>
      <c r="AD305" s="3228"/>
      <c r="AI305" s="3259"/>
      <c r="AJ305" s="3260"/>
      <c r="AK305" s="3259"/>
      <c r="BG305" s="3324"/>
      <c r="BH305" s="3324"/>
      <c r="BI305" s="3324"/>
      <c r="BJ305" s="3324"/>
      <c r="BK305" s="3324"/>
      <c r="BL305" s="3325"/>
      <c r="BM305" s="3324"/>
      <c r="BN305" s="3325"/>
      <c r="BO305" s="3324"/>
      <c r="BP305" s="3324"/>
      <c r="BQ305" s="3324"/>
      <c r="BR305" s="3324"/>
      <c r="BS305" s="3324"/>
      <c r="BT305" s="3324"/>
      <c r="BU305" s="3324"/>
      <c r="BV305" s="3324"/>
      <c r="BW305" s="3324"/>
      <c r="BX305" s="3324"/>
      <c r="BY305" s="3324"/>
    </row>
    <row r="306" spans="1:77" ht="15.2" customHeight="1" x14ac:dyDescent="0.2">
      <c r="A306" s="3254" t="s">
        <v>1586</v>
      </c>
      <c r="B306" s="3255" t="s">
        <v>1587</v>
      </c>
      <c r="C306" s="3272" t="s">
        <v>1584</v>
      </c>
      <c r="D306" s="3256">
        <v>1</v>
      </c>
      <c r="E306" s="3256">
        <v>2</v>
      </c>
      <c r="F306" s="3256">
        <v>1</v>
      </c>
      <c r="G306" s="3256">
        <v>1</v>
      </c>
      <c r="H306" s="3256">
        <v>164</v>
      </c>
      <c r="I306" s="3256">
        <v>137</v>
      </c>
      <c r="J306" s="3256">
        <v>94</v>
      </c>
      <c r="K306" s="3256">
        <v>115</v>
      </c>
      <c r="L306" s="3256">
        <v>24</v>
      </c>
      <c r="M306" s="3256">
        <v>24</v>
      </c>
      <c r="N306" s="3256">
        <v>70</v>
      </c>
      <c r="O306" s="3256">
        <v>91</v>
      </c>
      <c r="P306" s="3256">
        <v>7</v>
      </c>
      <c r="Q306" s="3256">
        <v>6</v>
      </c>
      <c r="R306" s="3256">
        <v>10</v>
      </c>
      <c r="S306" s="3256">
        <v>12</v>
      </c>
      <c r="T306" s="3256">
        <v>52</v>
      </c>
      <c r="U306" s="3256">
        <v>73</v>
      </c>
      <c r="V306" s="3209" t="s">
        <v>1584</v>
      </c>
      <c r="W306" s="3223" t="b">
        <f t="shared" si="40"/>
        <v>1</v>
      </c>
      <c r="X306" s="3258">
        <f>+T306-'Departmental PL'!V503</f>
        <v>-1</v>
      </c>
      <c r="Y306" s="3258">
        <f>+U306-'Departmental PL'!W503</f>
        <v>0</v>
      </c>
      <c r="AC306" s="3228">
        <f t="shared" si="47"/>
        <v>0</v>
      </c>
      <c r="AD306" s="3228">
        <f t="shared" si="48"/>
        <v>0</v>
      </c>
      <c r="AF306" s="3233">
        <f t="shared" si="49"/>
        <v>1</v>
      </c>
      <c r="AG306" s="3233">
        <f t="shared" si="50"/>
        <v>0</v>
      </c>
      <c r="AH306" s="3223" t="b">
        <f t="shared" si="51"/>
        <v>1</v>
      </c>
      <c r="AI306" s="3259" t="s">
        <v>1587</v>
      </c>
      <c r="AJ306" s="3259" t="s">
        <v>767</v>
      </c>
      <c r="AK306" s="3259" t="s">
        <v>1584</v>
      </c>
      <c r="AL306" s="3244">
        <v>2</v>
      </c>
      <c r="AM306" s="3244">
        <v>2</v>
      </c>
      <c r="AN306" s="3244">
        <v>1</v>
      </c>
      <c r="AO306" s="3244">
        <v>3</v>
      </c>
      <c r="AP306" s="3244">
        <v>137</v>
      </c>
      <c r="AQ306" s="3244">
        <v>484</v>
      </c>
      <c r="AR306" s="3244">
        <v>115</v>
      </c>
      <c r="AS306" s="3244">
        <v>164</v>
      </c>
      <c r="AT306" s="3244">
        <v>24</v>
      </c>
      <c r="AU306" s="3244">
        <v>76</v>
      </c>
      <c r="AV306" s="3244">
        <v>90</v>
      </c>
      <c r="AW306" s="3244">
        <v>88</v>
      </c>
      <c r="AX306" s="3244">
        <v>7</v>
      </c>
      <c r="AY306" s="3244">
        <v>21</v>
      </c>
      <c r="AZ306" s="3244">
        <v>13</v>
      </c>
      <c r="BA306" s="3244">
        <v>39</v>
      </c>
      <c r="BB306" s="3244">
        <v>70</v>
      </c>
      <c r="BC306" s="3244">
        <v>28</v>
      </c>
      <c r="BE306" s="3223">
        <f>BE304+1</f>
        <v>296</v>
      </c>
      <c r="BF306" s="3223" t="b">
        <f t="shared" si="45"/>
        <v>1</v>
      </c>
      <c r="BG306" s="3269" t="s">
        <v>1584</v>
      </c>
      <c r="BH306" s="3269">
        <v>2</v>
      </c>
      <c r="BI306" s="3269">
        <v>2</v>
      </c>
      <c r="BJ306" s="3269">
        <v>1</v>
      </c>
      <c r="BK306" s="3269">
        <v>3</v>
      </c>
      <c r="BL306" s="3269">
        <v>137</v>
      </c>
      <c r="BM306" s="3269">
        <v>484</v>
      </c>
      <c r="BN306" s="3269">
        <v>115</v>
      </c>
      <c r="BO306" s="3269">
        <v>164</v>
      </c>
      <c r="BP306" s="3269">
        <v>24</v>
      </c>
      <c r="BQ306" s="3269">
        <v>76</v>
      </c>
      <c r="BR306" s="3269">
        <v>90</v>
      </c>
      <c r="BS306" s="3269">
        <v>88</v>
      </c>
      <c r="BT306" s="3269">
        <v>7</v>
      </c>
      <c r="BU306" s="3269">
        <v>21</v>
      </c>
      <c r="BV306" s="3269">
        <v>13</v>
      </c>
      <c r="BW306" s="3269">
        <v>39</v>
      </c>
      <c r="BX306" s="3269">
        <v>70</v>
      </c>
      <c r="BY306" s="3269">
        <v>28</v>
      </c>
    </row>
    <row r="307" spans="1:77" ht="15.2" customHeight="1" x14ac:dyDescent="0.2">
      <c r="A307" s="3289" t="s">
        <v>1587</v>
      </c>
      <c r="B307" s="3255" t="s">
        <v>1587</v>
      </c>
      <c r="C307" s="3272" t="s">
        <v>1585</v>
      </c>
      <c r="D307" s="3256">
        <v>77</v>
      </c>
      <c r="E307" s="3256">
        <v>135</v>
      </c>
      <c r="F307" s="3256">
        <v>213</v>
      </c>
      <c r="G307" s="3256">
        <v>403</v>
      </c>
      <c r="H307" s="3256">
        <v>119820</v>
      </c>
      <c r="I307" s="3256">
        <v>188876</v>
      </c>
      <c r="J307" s="3256">
        <v>45285</v>
      </c>
      <c r="K307" s="3256">
        <v>66834</v>
      </c>
      <c r="L307" s="3256">
        <v>34232</v>
      </c>
      <c r="M307" s="3256">
        <v>26350</v>
      </c>
      <c r="N307" s="3256">
        <v>11053</v>
      </c>
      <c r="O307" s="3256">
        <v>40484</v>
      </c>
      <c r="P307" s="3256">
        <v>9619</v>
      </c>
      <c r="Q307" s="3256">
        <v>6623</v>
      </c>
      <c r="R307" s="3256">
        <v>11240</v>
      </c>
      <c r="S307" s="3256">
        <v>8398</v>
      </c>
      <c r="T307" s="3256">
        <v>-9806</v>
      </c>
      <c r="U307" s="3256">
        <v>25463</v>
      </c>
      <c r="V307" s="3209" t="s">
        <v>1585</v>
      </c>
      <c r="W307" s="3223" t="b">
        <f t="shared" si="40"/>
        <v>1</v>
      </c>
      <c r="X307" s="3258">
        <f>+T307-'Departmental PL'!V504</f>
        <v>0</v>
      </c>
      <c r="Y307" s="3258">
        <f>+U307-'Departmental PL'!W504</f>
        <v>0</v>
      </c>
      <c r="AC307" s="3228">
        <f t="shared" si="47"/>
        <v>0</v>
      </c>
      <c r="AD307" s="3228">
        <f t="shared" si="48"/>
        <v>0</v>
      </c>
      <c r="AF307" s="3233">
        <f t="shared" si="49"/>
        <v>0</v>
      </c>
      <c r="AG307" s="3233">
        <f t="shared" si="50"/>
        <v>0</v>
      </c>
      <c r="AH307" s="3223" t="b">
        <f t="shared" si="51"/>
        <v>1</v>
      </c>
      <c r="AI307" s="3259" t="s">
        <v>1587</v>
      </c>
      <c r="AJ307" s="3259" t="s">
        <v>767</v>
      </c>
      <c r="AK307" s="3259" t="s">
        <v>1585</v>
      </c>
      <c r="AL307" s="3244">
        <v>104</v>
      </c>
      <c r="AM307" s="3244">
        <v>75</v>
      </c>
      <c r="AN307" s="3244">
        <v>317</v>
      </c>
      <c r="AO307" s="3244">
        <v>236</v>
      </c>
      <c r="AP307" s="3244">
        <v>148880</v>
      </c>
      <c r="AQ307" s="3244">
        <v>165028</v>
      </c>
      <c r="AR307" s="3244">
        <v>53370</v>
      </c>
      <c r="AS307" s="3244">
        <v>60063</v>
      </c>
      <c r="AT307" s="3244">
        <v>21228</v>
      </c>
      <c r="AU307" s="3244">
        <v>17723</v>
      </c>
      <c r="AV307" s="3244">
        <v>32147</v>
      </c>
      <c r="AW307" s="3244">
        <v>42339</v>
      </c>
      <c r="AX307" s="3244">
        <v>5525</v>
      </c>
      <c r="AY307" s="3244">
        <v>4733</v>
      </c>
      <c r="AZ307" s="3244">
        <v>6579</v>
      </c>
      <c r="BA307" s="3244">
        <v>4688</v>
      </c>
      <c r="BB307" s="3244">
        <v>20005</v>
      </c>
      <c r="BC307" s="3244">
        <v>32927</v>
      </c>
      <c r="BE307" s="3223">
        <f t="shared" si="46"/>
        <v>297</v>
      </c>
      <c r="BF307" s="3223" t="b">
        <f t="shared" si="45"/>
        <v>1</v>
      </c>
      <c r="BG307" s="3269" t="s">
        <v>1585</v>
      </c>
      <c r="BH307" s="3269">
        <v>104</v>
      </c>
      <c r="BI307" s="3269">
        <v>75</v>
      </c>
      <c r="BJ307" s="3269">
        <v>317</v>
      </c>
      <c r="BK307" s="3269">
        <v>236</v>
      </c>
      <c r="BL307" s="3262">
        <v>148880</v>
      </c>
      <c r="BM307" s="3262">
        <v>165028</v>
      </c>
      <c r="BN307" s="3262">
        <v>53371</v>
      </c>
      <c r="BO307" s="3262">
        <v>60061</v>
      </c>
      <c r="BP307" s="3262">
        <v>21223</v>
      </c>
      <c r="BQ307" s="3262">
        <v>17722</v>
      </c>
      <c r="BR307" s="3262">
        <v>32148</v>
      </c>
      <c r="BS307" s="3262">
        <v>42339</v>
      </c>
      <c r="BT307" s="3262">
        <v>5547</v>
      </c>
      <c r="BU307" s="3262">
        <v>4728</v>
      </c>
      <c r="BV307" s="3262">
        <v>6595</v>
      </c>
      <c r="BW307" s="3262">
        <v>4681</v>
      </c>
      <c r="BX307" s="3262">
        <v>20006</v>
      </c>
      <c r="BY307" s="3262">
        <v>32930</v>
      </c>
    </row>
    <row r="308" spans="1:77" ht="15.2" customHeight="1" x14ac:dyDescent="0.2">
      <c r="A308" s="3254" t="s">
        <v>1577</v>
      </c>
      <c r="B308" s="3255" t="s">
        <v>1587</v>
      </c>
      <c r="C308" s="3272" t="s">
        <v>1586</v>
      </c>
      <c r="D308" s="3256">
        <v>68</v>
      </c>
      <c r="E308" s="3256">
        <v>56</v>
      </c>
      <c r="F308" s="3256">
        <v>1327</v>
      </c>
      <c r="G308" s="3315">
        <v>1980</v>
      </c>
      <c r="H308" s="3256">
        <v>50920</v>
      </c>
      <c r="I308" s="3315">
        <v>53906</v>
      </c>
      <c r="J308" s="3256">
        <v>18462</v>
      </c>
      <c r="K308" s="3315">
        <v>23969</v>
      </c>
      <c r="L308" s="3256">
        <v>8315</v>
      </c>
      <c r="M308" s="3315">
        <v>7631</v>
      </c>
      <c r="N308" s="3256">
        <v>10147</v>
      </c>
      <c r="O308" s="3256">
        <v>16338</v>
      </c>
      <c r="P308" s="3256">
        <v>3946</v>
      </c>
      <c r="Q308" s="3315">
        <v>3038</v>
      </c>
      <c r="R308" s="3256">
        <v>4059</v>
      </c>
      <c r="S308" s="3315">
        <v>2942</v>
      </c>
      <c r="T308" s="3256">
        <v>2142</v>
      </c>
      <c r="U308" s="3256">
        <v>10358</v>
      </c>
      <c r="V308" s="3209" t="s">
        <v>1586</v>
      </c>
      <c r="W308" s="3223" t="b">
        <f t="shared" si="40"/>
        <v>1</v>
      </c>
      <c r="X308" s="3258">
        <f>+T308-'Departmental PL'!V505</f>
        <v>0</v>
      </c>
      <c r="Y308" s="3258">
        <f>+U308-'Departmental PL'!W505</f>
        <v>0</v>
      </c>
      <c r="AC308" s="3228">
        <f t="shared" si="47"/>
        <v>0</v>
      </c>
      <c r="AD308" s="3228">
        <f t="shared" si="48"/>
        <v>0</v>
      </c>
      <c r="AF308" s="3233">
        <f t="shared" si="49"/>
        <v>0</v>
      </c>
      <c r="AG308" s="3233">
        <f t="shared" si="50"/>
        <v>0</v>
      </c>
      <c r="AH308" s="3223" t="b">
        <f t="shared" si="51"/>
        <v>1</v>
      </c>
      <c r="AI308" s="3259" t="s">
        <v>1587</v>
      </c>
      <c r="AJ308" s="3259" t="s">
        <v>767</v>
      </c>
      <c r="AK308" s="3259" t="s">
        <v>1586</v>
      </c>
      <c r="AL308" s="3244">
        <v>40</v>
      </c>
      <c r="AM308" s="3244">
        <v>12</v>
      </c>
      <c r="AN308" s="3244">
        <v>1711</v>
      </c>
      <c r="AO308" s="3244">
        <v>809</v>
      </c>
      <c r="AP308" s="3244">
        <v>40205</v>
      </c>
      <c r="AQ308" s="3244">
        <v>14460</v>
      </c>
      <c r="AR308" s="3244">
        <v>18511</v>
      </c>
      <c r="AS308" s="3244">
        <v>8003</v>
      </c>
      <c r="AT308" s="3244">
        <v>5415</v>
      </c>
      <c r="AU308" s="3244">
        <v>2543</v>
      </c>
      <c r="AV308" s="3244">
        <v>13094</v>
      </c>
      <c r="AW308" s="3244">
        <v>5462</v>
      </c>
      <c r="AX308" s="3244">
        <v>2288</v>
      </c>
      <c r="AY308" s="3244">
        <v>1557</v>
      </c>
      <c r="AZ308" s="3244">
        <v>2173</v>
      </c>
      <c r="BA308" s="3244">
        <v>764</v>
      </c>
      <c r="BB308" s="3244">
        <v>8636</v>
      </c>
      <c r="BC308" s="3244">
        <v>3141</v>
      </c>
      <c r="BE308" s="3223">
        <f t="shared" si="46"/>
        <v>298</v>
      </c>
      <c r="BF308" s="3223" t="b">
        <f t="shared" si="45"/>
        <v>1</v>
      </c>
      <c r="BG308" s="3269" t="s">
        <v>1586</v>
      </c>
      <c r="BH308" s="3269">
        <v>40</v>
      </c>
      <c r="BI308" s="3269">
        <v>12</v>
      </c>
      <c r="BJ308" s="3262">
        <v>1711</v>
      </c>
      <c r="BK308" s="3269">
        <v>809</v>
      </c>
      <c r="BL308" s="3262">
        <v>40205</v>
      </c>
      <c r="BM308" s="3262">
        <v>14460</v>
      </c>
      <c r="BN308" s="3262">
        <v>18511</v>
      </c>
      <c r="BO308" s="3262">
        <v>8003</v>
      </c>
      <c r="BP308" s="3262">
        <v>5415</v>
      </c>
      <c r="BQ308" s="3262">
        <v>2541</v>
      </c>
      <c r="BR308" s="3262">
        <v>13096</v>
      </c>
      <c r="BS308" s="3262">
        <v>5462</v>
      </c>
      <c r="BT308" s="3262">
        <v>2288</v>
      </c>
      <c r="BU308" s="3262">
        <v>1556</v>
      </c>
      <c r="BV308" s="3262">
        <v>2169</v>
      </c>
      <c r="BW308" s="3269">
        <v>765</v>
      </c>
      <c r="BX308" s="3262">
        <v>8639</v>
      </c>
      <c r="BY308" s="3262">
        <v>3141</v>
      </c>
    </row>
    <row r="309" spans="1:77" s="3446" customFormat="1" ht="15.2" customHeight="1" x14ac:dyDescent="0.2">
      <c r="A309" s="3459" t="s">
        <v>1578</v>
      </c>
      <c r="B309" s="3473" t="s">
        <v>1587</v>
      </c>
      <c r="C309" s="3474" t="s">
        <v>2609</v>
      </c>
      <c r="D309" s="3473">
        <v>4698</v>
      </c>
      <c r="E309" s="3473">
        <v>4895</v>
      </c>
      <c r="F309" s="3473">
        <v>50199</v>
      </c>
      <c r="G309" s="3473">
        <v>65182</v>
      </c>
      <c r="H309" s="3473">
        <v>8099762</v>
      </c>
      <c r="I309" s="3473">
        <v>7947657</v>
      </c>
      <c r="J309" s="3473">
        <v>3335182</v>
      </c>
      <c r="K309" s="3473">
        <v>3240887</v>
      </c>
      <c r="L309" s="3473">
        <v>1631127</v>
      </c>
      <c r="M309" s="3473">
        <v>2013395</v>
      </c>
      <c r="N309" s="3473">
        <v>1704055</v>
      </c>
      <c r="O309" s="3473">
        <v>1227492</v>
      </c>
      <c r="P309" s="3473">
        <v>464937</v>
      </c>
      <c r="Q309" s="3473">
        <v>513911</v>
      </c>
      <c r="R309" s="3473">
        <v>1054647</v>
      </c>
      <c r="S309" s="3473">
        <v>1227864</v>
      </c>
      <c r="T309" s="3473">
        <v>184470</v>
      </c>
      <c r="U309" s="3473">
        <v>-514283</v>
      </c>
      <c r="V309" s="3475" t="s">
        <v>2609</v>
      </c>
      <c r="W309" s="3446" t="b">
        <f t="shared" si="40"/>
        <v>1</v>
      </c>
      <c r="X309" s="3473">
        <f>+T309-'Departmental PL'!V506</f>
        <v>-3</v>
      </c>
      <c r="Y309" s="3473">
        <f>+U309-'Departmental PL'!W506</f>
        <v>-1</v>
      </c>
      <c r="AC309" s="3446">
        <f t="shared" si="47"/>
        <v>0</v>
      </c>
      <c r="AD309" s="3446">
        <f t="shared" si="48"/>
        <v>0</v>
      </c>
      <c r="AF309" s="3446">
        <f t="shared" si="49"/>
        <v>1</v>
      </c>
      <c r="AG309" s="3446">
        <f t="shared" si="50"/>
        <v>0</v>
      </c>
      <c r="AH309" s="3446" t="b">
        <f t="shared" si="51"/>
        <v>0</v>
      </c>
      <c r="AI309" s="3476" t="s">
        <v>1587</v>
      </c>
      <c r="AJ309" s="3476" t="s">
        <v>767</v>
      </c>
      <c r="AK309" s="3476" t="s">
        <v>2031</v>
      </c>
      <c r="AL309" s="3476">
        <v>3616</v>
      </c>
      <c r="AM309" s="3476">
        <v>3384</v>
      </c>
      <c r="AN309" s="3476">
        <v>48575</v>
      </c>
      <c r="AO309" s="3476">
        <v>35568</v>
      </c>
      <c r="AP309" s="3476">
        <v>5817929</v>
      </c>
      <c r="AQ309" s="3476">
        <v>7063483</v>
      </c>
      <c r="AR309" s="3476">
        <v>2360195</v>
      </c>
      <c r="AS309" s="3476">
        <v>3138736</v>
      </c>
      <c r="AT309" s="3476">
        <v>1427351</v>
      </c>
      <c r="AU309" s="3476">
        <v>1889365</v>
      </c>
      <c r="AV309" s="3476">
        <v>932936</v>
      </c>
      <c r="AW309" s="3476">
        <v>1249427</v>
      </c>
      <c r="AX309" s="3476">
        <v>379107</v>
      </c>
      <c r="AY309" s="3476">
        <v>511871</v>
      </c>
      <c r="AZ309" s="3476">
        <v>944367</v>
      </c>
      <c r="BA309" s="3476">
        <v>1101559</v>
      </c>
      <c r="BB309" s="3476">
        <v>-390218</v>
      </c>
      <c r="BC309" s="3476">
        <v>-363790</v>
      </c>
      <c r="BE309" s="3446">
        <f t="shared" si="46"/>
        <v>299</v>
      </c>
      <c r="BF309" s="3446" t="b">
        <f t="shared" si="45"/>
        <v>0</v>
      </c>
      <c r="BG309" s="3472" t="s">
        <v>1587</v>
      </c>
      <c r="BH309" s="3467">
        <v>3616</v>
      </c>
      <c r="BI309" s="3467">
        <v>3384</v>
      </c>
      <c r="BJ309" s="3467">
        <v>48575</v>
      </c>
      <c r="BK309" s="3467">
        <v>35568</v>
      </c>
      <c r="BL309" s="3467">
        <v>5817929</v>
      </c>
      <c r="BM309" s="3467">
        <v>7063482</v>
      </c>
      <c r="BN309" s="3467">
        <v>2360261</v>
      </c>
      <c r="BO309" s="3467">
        <v>3138748</v>
      </c>
      <c r="BP309" s="3467">
        <v>1427340</v>
      </c>
      <c r="BQ309" s="3467">
        <v>1889372</v>
      </c>
      <c r="BR309" s="3467">
        <v>932921</v>
      </c>
      <c r="BS309" s="3467">
        <v>1249376</v>
      </c>
      <c r="BT309" s="3467">
        <v>378831</v>
      </c>
      <c r="BU309" s="3467">
        <v>511760</v>
      </c>
      <c r="BV309" s="3467">
        <v>944294</v>
      </c>
      <c r="BW309" s="3467">
        <v>1101363</v>
      </c>
      <c r="BX309" s="3467">
        <v>-390203</v>
      </c>
      <c r="BY309" s="3467">
        <v>-363747</v>
      </c>
    </row>
    <row r="310" spans="1:77" ht="15.2" customHeight="1" x14ac:dyDescent="0.2">
      <c r="A310" s="3254" t="s">
        <v>1579</v>
      </c>
      <c r="B310" s="3255" t="s">
        <v>1587</v>
      </c>
      <c r="C310" s="3272" t="s">
        <v>1577</v>
      </c>
      <c r="D310" s="3256">
        <v>1059</v>
      </c>
      <c r="E310" s="3256">
        <v>1223</v>
      </c>
      <c r="F310" s="3256">
        <v>1198</v>
      </c>
      <c r="G310" s="3256">
        <v>1470</v>
      </c>
      <c r="H310" s="3256">
        <v>575790</v>
      </c>
      <c r="I310" s="3256">
        <v>683243</v>
      </c>
      <c r="J310" s="3256">
        <v>182704</v>
      </c>
      <c r="K310" s="3256">
        <v>221896</v>
      </c>
      <c r="L310" s="3256">
        <v>79773</v>
      </c>
      <c r="M310" s="3256">
        <v>97158</v>
      </c>
      <c r="N310" s="3256">
        <v>102931</v>
      </c>
      <c r="O310" s="3256">
        <v>124739</v>
      </c>
      <c r="P310" s="3256">
        <v>22417</v>
      </c>
      <c r="Q310" s="3256">
        <v>24422</v>
      </c>
      <c r="R310" s="3256">
        <v>55331</v>
      </c>
      <c r="S310" s="3256">
        <v>85050</v>
      </c>
      <c r="T310" s="3257">
        <v>25184</v>
      </c>
      <c r="U310" s="3256">
        <v>15267</v>
      </c>
      <c r="V310" s="3209" t="s">
        <v>1577</v>
      </c>
      <c r="W310" s="3223" t="b">
        <f t="shared" si="40"/>
        <v>1</v>
      </c>
      <c r="X310" s="3258">
        <f>+T310-'Departmental PL'!V507</f>
        <v>1</v>
      </c>
      <c r="Y310" s="3258">
        <f>+U310-'Departmental PL'!W507</f>
        <v>1</v>
      </c>
      <c r="AC310" s="3228">
        <f t="shared" si="47"/>
        <v>0</v>
      </c>
      <c r="AD310" s="3228">
        <f t="shared" si="48"/>
        <v>-1</v>
      </c>
      <c r="AF310" s="3233">
        <f t="shared" si="49"/>
        <v>-1</v>
      </c>
      <c r="AG310" s="3233">
        <f t="shared" si="50"/>
        <v>0</v>
      </c>
      <c r="AH310" s="3223" t="b">
        <f t="shared" si="51"/>
        <v>1</v>
      </c>
      <c r="AI310" s="3259" t="s">
        <v>1587</v>
      </c>
      <c r="AJ310" s="3259" t="s">
        <v>768</v>
      </c>
      <c r="AK310" s="3259" t="s">
        <v>1577</v>
      </c>
      <c r="AL310" s="3244">
        <v>938</v>
      </c>
      <c r="AM310" s="3244">
        <v>694</v>
      </c>
      <c r="AN310" s="3244">
        <v>1131</v>
      </c>
      <c r="AO310" s="3244">
        <v>793</v>
      </c>
      <c r="AP310" s="3244">
        <v>521281</v>
      </c>
      <c r="AQ310" s="3244">
        <v>309704</v>
      </c>
      <c r="AR310" s="3244">
        <v>175452</v>
      </c>
      <c r="AS310" s="3244">
        <v>104488</v>
      </c>
      <c r="AT310" s="3244">
        <v>74910</v>
      </c>
      <c r="AU310" s="3244">
        <v>52075</v>
      </c>
      <c r="AV310" s="3244">
        <v>100531</v>
      </c>
      <c r="AW310" s="3244">
        <v>52364</v>
      </c>
      <c r="AX310" s="3244">
        <v>19671</v>
      </c>
      <c r="AY310" s="3244">
        <v>14031</v>
      </c>
      <c r="AZ310" s="3244">
        <v>69001</v>
      </c>
      <c r="BA310" s="3244">
        <v>46332</v>
      </c>
      <c r="BB310" s="3244">
        <v>11991</v>
      </c>
      <c r="BC310" s="3244">
        <v>-7908</v>
      </c>
      <c r="BE310" s="3223">
        <f t="shared" si="46"/>
        <v>300</v>
      </c>
      <c r="BF310" s="3223" t="b">
        <f t="shared" si="45"/>
        <v>1</v>
      </c>
      <c r="BG310" s="3269" t="s">
        <v>1577</v>
      </c>
      <c r="BH310" s="3269">
        <v>938</v>
      </c>
      <c r="BI310" s="3269">
        <v>694</v>
      </c>
      <c r="BJ310" s="3262">
        <v>1131</v>
      </c>
      <c r="BK310" s="3269">
        <v>793</v>
      </c>
      <c r="BL310" s="3262">
        <v>521281</v>
      </c>
      <c r="BM310" s="3262">
        <v>309704</v>
      </c>
      <c r="BN310" s="3262">
        <v>176570</v>
      </c>
      <c r="BO310" s="3262">
        <v>104479</v>
      </c>
      <c r="BP310" s="3262">
        <v>74911</v>
      </c>
      <c r="BQ310" s="3262">
        <v>52118</v>
      </c>
      <c r="BR310" s="3262">
        <v>101659</v>
      </c>
      <c r="BS310" s="3262">
        <v>52362</v>
      </c>
      <c r="BT310" s="3262">
        <v>19581</v>
      </c>
      <c r="BU310" s="3262">
        <v>13906</v>
      </c>
      <c r="BV310" s="3262">
        <v>68978</v>
      </c>
      <c r="BW310" s="3262">
        <v>46363</v>
      </c>
      <c r="BX310" s="3262">
        <v>13100</v>
      </c>
      <c r="BY310" s="3262">
        <v>-7907</v>
      </c>
    </row>
    <row r="311" spans="1:77" ht="15.2" customHeight="1" x14ac:dyDescent="0.2">
      <c r="A311" s="3254" t="s">
        <v>1580</v>
      </c>
      <c r="B311" s="3255" t="s">
        <v>1587</v>
      </c>
      <c r="C311" s="3272" t="s">
        <v>1578</v>
      </c>
      <c r="D311" s="3256">
        <v>2993</v>
      </c>
      <c r="E311" s="3256">
        <v>3569</v>
      </c>
      <c r="F311" s="3256">
        <v>160840</v>
      </c>
      <c r="G311" s="3256">
        <v>182245</v>
      </c>
      <c r="H311" s="3256">
        <v>5640267</v>
      </c>
      <c r="I311" s="3256">
        <v>6352752</v>
      </c>
      <c r="J311" s="3256">
        <v>1696358</v>
      </c>
      <c r="K311" s="3256">
        <v>2021842</v>
      </c>
      <c r="L311" s="3256">
        <v>408465</v>
      </c>
      <c r="M311" s="3256">
        <v>502707</v>
      </c>
      <c r="N311" s="3256">
        <v>1287893</v>
      </c>
      <c r="O311" s="3256">
        <v>1519134</v>
      </c>
      <c r="P311" s="3256">
        <v>119315</v>
      </c>
      <c r="Q311" s="3256">
        <v>132134</v>
      </c>
      <c r="R311" s="3256">
        <v>289918</v>
      </c>
      <c r="S311" s="3256">
        <v>378292</v>
      </c>
      <c r="T311" s="3256">
        <v>878660</v>
      </c>
      <c r="U311" s="3256">
        <v>1008708</v>
      </c>
      <c r="V311" s="3209" t="s">
        <v>1578</v>
      </c>
      <c r="W311" s="3223" t="b">
        <f t="shared" si="40"/>
        <v>1</v>
      </c>
      <c r="X311" s="3258">
        <f>+T311-'Departmental PL'!V508</f>
        <v>0</v>
      </c>
      <c r="Y311" s="3258">
        <f>+U311-'Departmental PL'!W508</f>
        <v>-1</v>
      </c>
      <c r="AC311" s="3228">
        <f t="shared" si="47"/>
        <v>0</v>
      </c>
      <c r="AD311" s="3228">
        <f t="shared" si="48"/>
        <v>1</v>
      </c>
      <c r="AF311" s="3233">
        <f t="shared" si="49"/>
        <v>0</v>
      </c>
      <c r="AG311" s="3233">
        <f t="shared" si="50"/>
        <v>0</v>
      </c>
      <c r="AH311" s="3223" t="b">
        <f t="shared" si="51"/>
        <v>1</v>
      </c>
      <c r="AI311" s="3259" t="s">
        <v>1587</v>
      </c>
      <c r="AJ311" s="3259" t="s">
        <v>768</v>
      </c>
      <c r="AK311" s="3259" t="s">
        <v>1578</v>
      </c>
      <c r="AL311" s="3244">
        <v>2779</v>
      </c>
      <c r="AM311" s="3244">
        <v>2142</v>
      </c>
      <c r="AN311" s="3244">
        <v>139157</v>
      </c>
      <c r="AO311" s="3244">
        <v>117787</v>
      </c>
      <c r="AP311" s="3244">
        <v>4847738</v>
      </c>
      <c r="AQ311" s="3244">
        <v>4761192</v>
      </c>
      <c r="AR311" s="3244">
        <v>1579142</v>
      </c>
      <c r="AS311" s="3244">
        <v>1512432</v>
      </c>
      <c r="AT311" s="3244">
        <v>384975</v>
      </c>
      <c r="AU311" s="3244">
        <v>246760</v>
      </c>
      <c r="AV311" s="3244">
        <v>1194587</v>
      </c>
      <c r="AW311" s="3244">
        <v>1265676</v>
      </c>
      <c r="AX311" s="3244">
        <v>104975</v>
      </c>
      <c r="AY311" s="3244">
        <v>69824</v>
      </c>
      <c r="AZ311" s="3244">
        <v>294047</v>
      </c>
      <c r="BA311" s="3244">
        <v>203420</v>
      </c>
      <c r="BB311" s="3244">
        <v>795156</v>
      </c>
      <c r="BC311" s="3244">
        <v>992059</v>
      </c>
      <c r="BE311" s="3223">
        <f t="shared" si="46"/>
        <v>301</v>
      </c>
      <c r="BF311" s="3223" t="b">
        <f t="shared" si="45"/>
        <v>1</v>
      </c>
      <c r="BG311" s="3269" t="s">
        <v>1578</v>
      </c>
      <c r="BH311" s="3262">
        <v>2779</v>
      </c>
      <c r="BI311" s="3262">
        <v>2142</v>
      </c>
      <c r="BJ311" s="3262">
        <v>139157</v>
      </c>
      <c r="BK311" s="3262">
        <v>117787</v>
      </c>
      <c r="BL311" s="3262">
        <v>4847738</v>
      </c>
      <c r="BM311" s="3262">
        <v>4761192</v>
      </c>
      <c r="BN311" s="3262">
        <v>1579173</v>
      </c>
      <c r="BO311" s="3262">
        <v>1512453</v>
      </c>
      <c r="BP311" s="3262">
        <v>384588</v>
      </c>
      <c r="BQ311" s="3262">
        <v>246790</v>
      </c>
      <c r="BR311" s="3262">
        <v>1194585</v>
      </c>
      <c r="BS311" s="3262">
        <v>1265662</v>
      </c>
      <c r="BT311" s="3262">
        <v>105017</v>
      </c>
      <c r="BU311" s="3262">
        <v>69918</v>
      </c>
      <c r="BV311" s="3262">
        <v>294430</v>
      </c>
      <c r="BW311" s="3262">
        <v>203694</v>
      </c>
      <c r="BX311" s="3262">
        <v>795139</v>
      </c>
      <c r="BY311" s="3262">
        <v>992050</v>
      </c>
    </row>
    <row r="312" spans="1:77" ht="13.5" customHeight="1" x14ac:dyDescent="0.2">
      <c r="A312" s="3254" t="s">
        <v>1581</v>
      </c>
      <c r="B312" s="3255" t="s">
        <v>1587</v>
      </c>
      <c r="C312" s="3272" t="s">
        <v>1579</v>
      </c>
      <c r="D312" s="3256">
        <v>4926</v>
      </c>
      <c r="E312" s="3256">
        <v>6118</v>
      </c>
      <c r="F312" s="3256">
        <v>6441</v>
      </c>
      <c r="G312" s="3256">
        <v>8157</v>
      </c>
      <c r="H312" s="3256">
        <v>1151711</v>
      </c>
      <c r="I312" s="3256">
        <v>1388397</v>
      </c>
      <c r="J312" s="3256">
        <v>347966</v>
      </c>
      <c r="K312" s="3256">
        <v>439232</v>
      </c>
      <c r="L312" s="3256">
        <v>203778</v>
      </c>
      <c r="M312" s="3256">
        <v>279993</v>
      </c>
      <c r="N312" s="3256">
        <v>144188</v>
      </c>
      <c r="O312" s="3256">
        <v>159239</v>
      </c>
      <c r="P312" s="3256">
        <v>57264</v>
      </c>
      <c r="Q312" s="3256">
        <v>70380</v>
      </c>
      <c r="R312" s="3256">
        <v>239274</v>
      </c>
      <c r="S312" s="3256">
        <v>384296</v>
      </c>
      <c r="T312" s="3257">
        <v>-152350</v>
      </c>
      <c r="U312" s="3257">
        <v>-295438</v>
      </c>
      <c r="V312" s="3209" t="s">
        <v>1579</v>
      </c>
      <c r="W312" s="3223" t="b">
        <f t="shared" si="40"/>
        <v>1</v>
      </c>
      <c r="X312" s="3258">
        <f>+T312-'Departmental PL'!V509</f>
        <v>0</v>
      </c>
      <c r="Y312" s="3258">
        <f>+U312-'Departmental PL'!W509</f>
        <v>-1</v>
      </c>
      <c r="AC312" s="3228">
        <f t="shared" si="47"/>
        <v>0</v>
      </c>
      <c r="AD312" s="3228">
        <f t="shared" si="48"/>
        <v>0</v>
      </c>
      <c r="AF312" s="3233">
        <f t="shared" si="49"/>
        <v>0</v>
      </c>
      <c r="AG312" s="3233">
        <f t="shared" si="50"/>
        <v>1</v>
      </c>
      <c r="AH312" s="3223" t="b">
        <f t="shared" si="51"/>
        <v>1</v>
      </c>
      <c r="AI312" s="3259" t="s">
        <v>1587</v>
      </c>
      <c r="AJ312" s="3259" t="s">
        <v>768</v>
      </c>
      <c r="AK312" s="3259" t="s">
        <v>1579</v>
      </c>
      <c r="AL312" s="3244">
        <v>4687</v>
      </c>
      <c r="AM312" s="3244">
        <v>3950</v>
      </c>
      <c r="AN312" s="3244">
        <v>6226</v>
      </c>
      <c r="AO312" s="3244">
        <v>5135</v>
      </c>
      <c r="AP312" s="3244">
        <v>1053674</v>
      </c>
      <c r="AQ312" s="3244">
        <v>989708</v>
      </c>
      <c r="AR312" s="3244">
        <v>337918</v>
      </c>
      <c r="AS312" s="3244">
        <v>321111</v>
      </c>
      <c r="AT312" s="3244">
        <v>209214</v>
      </c>
      <c r="AU312" s="3244">
        <v>164914</v>
      </c>
      <c r="AV312" s="3244">
        <v>129045</v>
      </c>
      <c r="AW312" s="3244">
        <v>156657</v>
      </c>
      <c r="AX312" s="3244">
        <v>55733</v>
      </c>
      <c r="AY312" s="3244">
        <v>43388</v>
      </c>
      <c r="AZ312" s="3244">
        <v>301021</v>
      </c>
      <c r="BA312" s="3244">
        <v>224073</v>
      </c>
      <c r="BB312" s="3244">
        <v>-226289</v>
      </c>
      <c r="BC312" s="3244">
        <v>-110370</v>
      </c>
      <c r="BE312" s="3223">
        <f t="shared" si="46"/>
        <v>302</v>
      </c>
      <c r="BF312" s="3223" t="b">
        <f t="shared" si="45"/>
        <v>1</v>
      </c>
      <c r="BG312" s="3269" t="s">
        <v>1579</v>
      </c>
      <c r="BH312" s="3262">
        <v>4687</v>
      </c>
      <c r="BI312" s="3262">
        <v>3950</v>
      </c>
      <c r="BJ312" s="3262">
        <v>6226</v>
      </c>
      <c r="BK312" s="3262">
        <v>5135</v>
      </c>
      <c r="BL312" s="3262">
        <v>1053674</v>
      </c>
      <c r="BM312" s="3262">
        <v>989708</v>
      </c>
      <c r="BN312" s="3262">
        <v>337982</v>
      </c>
      <c r="BO312" s="3262">
        <v>321138</v>
      </c>
      <c r="BP312" s="3262">
        <v>208930</v>
      </c>
      <c r="BQ312" s="3262">
        <v>164520</v>
      </c>
      <c r="BR312" s="3262">
        <v>129052</v>
      </c>
      <c r="BS312" s="3262">
        <v>156619</v>
      </c>
      <c r="BT312" s="3262">
        <v>54611</v>
      </c>
      <c r="BU312" s="3262">
        <v>43896</v>
      </c>
      <c r="BV312" s="3262">
        <v>300776</v>
      </c>
      <c r="BW312" s="3262">
        <v>223156</v>
      </c>
      <c r="BX312" s="3262">
        <v>-226334</v>
      </c>
      <c r="BY312" s="3262">
        <v>-110433</v>
      </c>
    </row>
    <row r="313" spans="1:77" ht="15.2" customHeight="1" x14ac:dyDescent="0.2">
      <c r="A313" s="3230" t="s">
        <v>1582</v>
      </c>
      <c r="B313" s="3255" t="s">
        <v>1587</v>
      </c>
      <c r="C313" s="3272" t="s">
        <v>1580</v>
      </c>
      <c r="D313" s="3256">
        <v>301</v>
      </c>
      <c r="E313" s="3256">
        <v>234</v>
      </c>
      <c r="F313" s="3256">
        <v>12766</v>
      </c>
      <c r="G313" s="3256">
        <v>10934</v>
      </c>
      <c r="H313" s="3256">
        <v>1238107</v>
      </c>
      <c r="I313" s="3256">
        <v>1050058</v>
      </c>
      <c r="J313" s="3256">
        <v>460881</v>
      </c>
      <c r="K313" s="3256">
        <v>407797</v>
      </c>
      <c r="L313" s="3256">
        <v>329203</v>
      </c>
      <c r="M313" s="3256">
        <v>459505</v>
      </c>
      <c r="N313" s="3257">
        <v>131679</v>
      </c>
      <c r="O313" s="3256">
        <v>-51708</v>
      </c>
      <c r="P313" s="3256">
        <v>94001</v>
      </c>
      <c r="Q313" s="3256">
        <v>117366</v>
      </c>
      <c r="R313" s="3256">
        <v>160703</v>
      </c>
      <c r="S313" s="3256">
        <v>219105</v>
      </c>
      <c r="T313" s="3257">
        <v>-123025</v>
      </c>
      <c r="U313" s="3256">
        <v>-388178</v>
      </c>
      <c r="V313" s="3209" t="s">
        <v>1580</v>
      </c>
      <c r="W313" s="3223" t="b">
        <f t="shared" si="40"/>
        <v>1</v>
      </c>
      <c r="X313" s="3258">
        <f>+T313-'Departmental PL'!V510</f>
        <v>1</v>
      </c>
      <c r="Y313" s="3258">
        <f>+U313-'Departmental PL'!W510</f>
        <v>1</v>
      </c>
      <c r="AC313" s="3228">
        <f t="shared" si="47"/>
        <v>-1</v>
      </c>
      <c r="AD313" s="3228">
        <f t="shared" si="48"/>
        <v>0</v>
      </c>
      <c r="AF313" s="3233">
        <f t="shared" si="49"/>
        <v>0</v>
      </c>
      <c r="AG313" s="3233">
        <f t="shared" si="50"/>
        <v>-1</v>
      </c>
      <c r="AH313" s="3223" t="b">
        <f t="shared" si="51"/>
        <v>1</v>
      </c>
      <c r="AI313" s="3259" t="s">
        <v>1587</v>
      </c>
      <c r="AJ313" s="3259" t="s">
        <v>768</v>
      </c>
      <c r="AK313" s="3259" t="s">
        <v>1580</v>
      </c>
      <c r="AL313" s="3244">
        <v>165</v>
      </c>
      <c r="AM313" s="3244">
        <v>97</v>
      </c>
      <c r="AN313" s="3244">
        <v>8231</v>
      </c>
      <c r="AO313" s="3244">
        <v>836</v>
      </c>
      <c r="AP313" s="3244">
        <v>804178</v>
      </c>
      <c r="AQ313" s="3244">
        <v>240193</v>
      </c>
      <c r="AR313" s="3244">
        <v>328852</v>
      </c>
      <c r="AS313" s="3244">
        <v>82447</v>
      </c>
      <c r="AT313" s="3244">
        <v>367256</v>
      </c>
      <c r="AU313" s="3244">
        <v>70885</v>
      </c>
      <c r="AV313" s="3244">
        <v>-38394</v>
      </c>
      <c r="AW313" s="3244">
        <v>11571</v>
      </c>
      <c r="AX313" s="3244">
        <v>97557</v>
      </c>
      <c r="AY313" s="3244">
        <v>19195</v>
      </c>
      <c r="AZ313" s="3244">
        <v>197142</v>
      </c>
      <c r="BA313" s="3244">
        <v>34516</v>
      </c>
      <c r="BB313" s="3244">
        <v>-333100</v>
      </c>
      <c r="BC313" s="3244">
        <v>-42142</v>
      </c>
      <c r="BE313" s="3223">
        <f t="shared" si="46"/>
        <v>303</v>
      </c>
      <c r="BF313" s="3223" t="b">
        <f t="shared" si="45"/>
        <v>1</v>
      </c>
      <c r="BG313" s="3269" t="s">
        <v>1580</v>
      </c>
      <c r="BH313" s="3269">
        <v>165</v>
      </c>
      <c r="BI313" s="3269">
        <v>97</v>
      </c>
      <c r="BJ313" s="3262">
        <v>8231</v>
      </c>
      <c r="BK313" s="3269">
        <v>836</v>
      </c>
      <c r="BL313" s="3262">
        <v>804178</v>
      </c>
      <c r="BM313" s="3262">
        <v>240193</v>
      </c>
      <c r="BN313" s="3262">
        <v>328851</v>
      </c>
      <c r="BO313" s="3262">
        <v>82451</v>
      </c>
      <c r="BP313" s="3262">
        <v>367249</v>
      </c>
      <c r="BQ313" s="3262">
        <v>70880</v>
      </c>
      <c r="BR313" s="3262">
        <v>-38398</v>
      </c>
      <c r="BS313" s="3262">
        <v>11571</v>
      </c>
      <c r="BT313" s="3262">
        <v>97555</v>
      </c>
      <c r="BU313" s="3262">
        <v>19196</v>
      </c>
      <c r="BV313" s="3262">
        <v>197147</v>
      </c>
      <c r="BW313" s="3262">
        <v>34518</v>
      </c>
      <c r="BX313" s="3262">
        <v>-333100</v>
      </c>
      <c r="BY313" s="3262">
        <v>-42143</v>
      </c>
    </row>
    <row r="314" spans="1:77" ht="15.2" customHeight="1" x14ac:dyDescent="0.2">
      <c r="A314" s="3254" t="s">
        <v>1583</v>
      </c>
      <c r="B314" s="3255" t="s">
        <v>1587</v>
      </c>
      <c r="C314" s="3272" t="s">
        <v>1581</v>
      </c>
      <c r="D314" s="3256">
        <v>71</v>
      </c>
      <c r="E314" s="3256">
        <v>73</v>
      </c>
      <c r="F314" s="3256">
        <v>226</v>
      </c>
      <c r="G314" s="3256">
        <v>399</v>
      </c>
      <c r="H314" s="3256">
        <v>116249</v>
      </c>
      <c r="I314" s="3256">
        <v>138249</v>
      </c>
      <c r="J314" s="3256">
        <v>35359</v>
      </c>
      <c r="K314" s="3256">
        <v>41607</v>
      </c>
      <c r="L314" s="3256">
        <v>27242</v>
      </c>
      <c r="M314" s="3256">
        <v>37441</v>
      </c>
      <c r="N314" s="3257">
        <v>8117</v>
      </c>
      <c r="O314" s="3256">
        <v>4166</v>
      </c>
      <c r="P314" s="3256">
        <v>7655</v>
      </c>
      <c r="Q314" s="3256">
        <v>9411</v>
      </c>
      <c r="R314" s="3256">
        <v>11166</v>
      </c>
      <c r="S314" s="3256">
        <v>13738</v>
      </c>
      <c r="T314" s="3257">
        <v>-10703</v>
      </c>
      <c r="U314" s="3257">
        <v>-18984</v>
      </c>
      <c r="V314" s="3209" t="s">
        <v>1581</v>
      </c>
      <c r="W314" s="3223" t="b">
        <f t="shared" si="40"/>
        <v>1</v>
      </c>
      <c r="X314" s="3258">
        <f>+T314-'Departmental PL'!V511</f>
        <v>1</v>
      </c>
      <c r="Y314" s="3258">
        <f>+U314-'Departmental PL'!W511</f>
        <v>-1</v>
      </c>
      <c r="Z314" s="3228">
        <f>+L313+P313+R313</f>
        <v>583907</v>
      </c>
      <c r="AC314" s="3228">
        <f t="shared" si="47"/>
        <v>0</v>
      </c>
      <c r="AD314" s="3228">
        <f t="shared" si="48"/>
        <v>0</v>
      </c>
      <c r="AF314" s="3233">
        <f t="shared" si="49"/>
        <v>-1</v>
      </c>
      <c r="AG314" s="3233">
        <f t="shared" si="50"/>
        <v>1</v>
      </c>
      <c r="AH314" s="3223" t="b">
        <f t="shared" si="51"/>
        <v>1</v>
      </c>
      <c r="AI314" s="3259" t="s">
        <v>1587</v>
      </c>
      <c r="AJ314" s="3259" t="s">
        <v>768</v>
      </c>
      <c r="AK314" s="3259" t="s">
        <v>1581</v>
      </c>
      <c r="AL314" s="3244">
        <v>51</v>
      </c>
      <c r="AM314" s="3244">
        <v>53</v>
      </c>
      <c r="AN314" s="3244">
        <v>325</v>
      </c>
      <c r="AO314" s="3244">
        <v>152</v>
      </c>
      <c r="AP314" s="3244">
        <v>93878</v>
      </c>
      <c r="AQ314" s="3244">
        <v>60840</v>
      </c>
      <c r="AR314" s="3244">
        <v>27690</v>
      </c>
      <c r="AS314" s="3244">
        <v>19314</v>
      </c>
      <c r="AT314" s="3244">
        <v>27784</v>
      </c>
      <c r="AU314" s="3244">
        <v>18664</v>
      </c>
      <c r="AV314" s="3244">
        <v>-99</v>
      </c>
      <c r="AW314" s="3244">
        <v>662</v>
      </c>
      <c r="AX314" s="3244">
        <v>7251</v>
      </c>
      <c r="AY314" s="3244">
        <v>4983</v>
      </c>
      <c r="AZ314" s="3244">
        <v>9575</v>
      </c>
      <c r="BA314" s="3244">
        <v>7118</v>
      </c>
      <c r="BB314" s="3244">
        <v>-16936</v>
      </c>
      <c r="BC314" s="3244">
        <v>-11426</v>
      </c>
      <c r="BE314" s="3223">
        <f t="shared" si="46"/>
        <v>304</v>
      </c>
      <c r="BF314" s="3223" t="b">
        <f t="shared" si="45"/>
        <v>1</v>
      </c>
      <c r="BG314" s="3269" t="s">
        <v>1581</v>
      </c>
      <c r="BH314" s="3269">
        <v>51</v>
      </c>
      <c r="BI314" s="3269">
        <v>53</v>
      </c>
      <c r="BJ314" s="3269">
        <v>325</v>
      </c>
      <c r="BK314" s="3269">
        <v>152</v>
      </c>
      <c r="BL314" s="3262">
        <v>93878</v>
      </c>
      <c r="BM314" s="3262">
        <v>60841</v>
      </c>
      <c r="BN314" s="3262">
        <v>27694</v>
      </c>
      <c r="BO314" s="3262">
        <v>19312</v>
      </c>
      <c r="BP314" s="3262">
        <v>27795</v>
      </c>
      <c r="BQ314" s="3262">
        <v>18648</v>
      </c>
      <c r="BR314" s="3269">
        <v>-101</v>
      </c>
      <c r="BS314" s="3269">
        <v>664</v>
      </c>
      <c r="BT314" s="3262">
        <v>7265</v>
      </c>
      <c r="BU314" s="3262">
        <v>4976</v>
      </c>
      <c r="BV314" s="3262">
        <v>9568</v>
      </c>
      <c r="BW314" s="3262">
        <v>7115</v>
      </c>
      <c r="BX314" s="3262">
        <v>-16934</v>
      </c>
      <c r="BY314" s="3262">
        <v>-11426</v>
      </c>
    </row>
    <row r="315" spans="1:77" ht="15.2" customHeight="1" x14ac:dyDescent="0.2">
      <c r="A315" s="3254" t="s">
        <v>1584</v>
      </c>
      <c r="B315" s="3255" t="s">
        <v>1587</v>
      </c>
      <c r="C315" s="3334" t="s">
        <v>1582</v>
      </c>
      <c r="D315" s="3256">
        <v>100</v>
      </c>
      <c r="E315" s="3256">
        <v>109</v>
      </c>
      <c r="F315" s="3256">
        <v>202</v>
      </c>
      <c r="G315" s="3256">
        <v>265</v>
      </c>
      <c r="H315" s="3256">
        <v>176559</v>
      </c>
      <c r="I315" s="3256">
        <v>246228</v>
      </c>
      <c r="J315" s="3256">
        <v>67982</v>
      </c>
      <c r="K315" s="3256">
        <v>97305</v>
      </c>
      <c r="L315" s="3333">
        <v>36495</v>
      </c>
      <c r="M315" s="3256">
        <v>61946</v>
      </c>
      <c r="N315" s="3256">
        <v>31486</v>
      </c>
      <c r="O315" s="3257">
        <v>35359</v>
      </c>
      <c r="P315" s="3333">
        <v>10259</v>
      </c>
      <c r="Q315" s="3256">
        <v>15574</v>
      </c>
      <c r="R315" s="3333">
        <v>8570</v>
      </c>
      <c r="S315" s="3256">
        <v>13410</v>
      </c>
      <c r="T315" s="3256">
        <v>12657</v>
      </c>
      <c r="U315" s="3256">
        <v>6375</v>
      </c>
      <c r="V315" s="3209" t="s">
        <v>1582</v>
      </c>
      <c r="W315" s="3223" t="b">
        <f t="shared" si="40"/>
        <v>1</v>
      </c>
      <c r="X315" s="3258">
        <f>+T315-'Departmental PL'!V512</f>
        <v>-1</v>
      </c>
      <c r="Y315" s="3258">
        <f>+U315-'Departmental PL'!W512</f>
        <v>0</v>
      </c>
      <c r="AC315" s="3228">
        <f t="shared" si="47"/>
        <v>1</v>
      </c>
      <c r="AD315" s="3228">
        <f t="shared" si="48"/>
        <v>0</v>
      </c>
      <c r="AF315" s="3233">
        <f t="shared" si="49"/>
        <v>0</v>
      </c>
      <c r="AG315" s="3233">
        <f t="shared" si="50"/>
        <v>0</v>
      </c>
      <c r="AH315" s="3223" t="b">
        <f t="shared" si="51"/>
        <v>1</v>
      </c>
      <c r="AI315" s="3259" t="s">
        <v>1587</v>
      </c>
      <c r="AJ315" s="3259" t="s">
        <v>768</v>
      </c>
      <c r="AK315" s="3259" t="s">
        <v>1582</v>
      </c>
      <c r="AL315" s="3244">
        <v>81</v>
      </c>
      <c r="AM315" s="3244">
        <v>38</v>
      </c>
      <c r="AN315" s="3244">
        <v>206</v>
      </c>
      <c r="AO315" s="3244">
        <v>85</v>
      </c>
      <c r="AP315" s="3244">
        <v>209255</v>
      </c>
      <c r="AQ315" s="3244">
        <v>36639</v>
      </c>
      <c r="AR315" s="3244">
        <v>84212</v>
      </c>
      <c r="AS315" s="3244">
        <v>15990</v>
      </c>
      <c r="AT315" s="3244">
        <v>54694</v>
      </c>
      <c r="AU315" s="3244">
        <v>7266</v>
      </c>
      <c r="AV315" s="3244">
        <v>29527</v>
      </c>
      <c r="AW315" s="3244">
        <v>8721</v>
      </c>
      <c r="AX315" s="3244">
        <v>14297</v>
      </c>
      <c r="AY315" s="3244">
        <v>1933</v>
      </c>
      <c r="AZ315" s="3244">
        <v>11578</v>
      </c>
      <c r="BA315" s="3244">
        <v>1583</v>
      </c>
      <c r="BB315" s="3244">
        <v>3661</v>
      </c>
      <c r="BC315" s="3244">
        <v>5186</v>
      </c>
      <c r="BE315" s="3223">
        <f t="shared" si="46"/>
        <v>305</v>
      </c>
      <c r="BF315" s="3223" t="b">
        <f t="shared" si="45"/>
        <v>1</v>
      </c>
      <c r="BG315" s="3269" t="s">
        <v>1582</v>
      </c>
      <c r="BH315" s="3269">
        <v>81</v>
      </c>
      <c r="BI315" s="3269">
        <v>38</v>
      </c>
      <c r="BJ315" s="3269">
        <v>206</v>
      </c>
      <c r="BK315" s="3269">
        <v>85</v>
      </c>
      <c r="BL315" s="3262">
        <v>209255</v>
      </c>
      <c r="BM315" s="3262">
        <v>36639</v>
      </c>
      <c r="BN315" s="3262">
        <v>84212</v>
      </c>
      <c r="BO315" s="3262">
        <v>15990</v>
      </c>
      <c r="BP315" s="3262">
        <v>54688</v>
      </c>
      <c r="BQ315" s="3262">
        <v>7271</v>
      </c>
      <c r="BR315" s="3262">
        <v>29524</v>
      </c>
      <c r="BS315" s="3262">
        <v>8719</v>
      </c>
      <c r="BT315" s="3262">
        <v>14297</v>
      </c>
      <c r="BU315" s="3262">
        <v>1941</v>
      </c>
      <c r="BV315" s="3262">
        <v>11570</v>
      </c>
      <c r="BW315" s="3262">
        <v>1593</v>
      </c>
      <c r="BX315" s="3262">
        <v>3657</v>
      </c>
      <c r="BY315" s="3262">
        <v>5185</v>
      </c>
    </row>
    <row r="316" spans="1:77" ht="15.2" customHeight="1" x14ac:dyDescent="0.2">
      <c r="A316" s="3254" t="s">
        <v>1585</v>
      </c>
      <c r="B316" s="3255" t="s">
        <v>1587</v>
      </c>
      <c r="C316" s="3272" t="s">
        <v>1583</v>
      </c>
      <c r="D316" s="3256">
        <v>666</v>
      </c>
      <c r="E316" s="3256">
        <v>703</v>
      </c>
      <c r="F316" s="3256">
        <v>23273</v>
      </c>
      <c r="G316" s="3256">
        <v>23543</v>
      </c>
      <c r="H316" s="3256">
        <v>2438220</v>
      </c>
      <c r="I316" s="3256">
        <v>2316804</v>
      </c>
      <c r="J316" s="3256">
        <v>800976</v>
      </c>
      <c r="K316" s="3256">
        <v>774096</v>
      </c>
      <c r="L316" s="3256">
        <v>202909</v>
      </c>
      <c r="M316" s="3256">
        <v>204512</v>
      </c>
      <c r="N316" s="3256">
        <v>598066</v>
      </c>
      <c r="O316" s="3256">
        <v>569584</v>
      </c>
      <c r="P316" s="3256">
        <v>58906</v>
      </c>
      <c r="Q316" s="3256">
        <v>53347</v>
      </c>
      <c r="R316" s="3256">
        <v>250087</v>
      </c>
      <c r="S316" s="3256">
        <v>261287</v>
      </c>
      <c r="T316" s="3256">
        <v>289074</v>
      </c>
      <c r="U316" s="3256">
        <v>254949</v>
      </c>
      <c r="V316" s="3209" t="s">
        <v>1583</v>
      </c>
      <c r="W316" s="3223" t="b">
        <f t="shared" si="40"/>
        <v>1</v>
      </c>
      <c r="X316" s="3258">
        <f>+T316-'Departmental PL'!V513</f>
        <v>0</v>
      </c>
      <c r="Y316" s="3258">
        <f>+U316-'Departmental PL'!W513</f>
        <v>-1</v>
      </c>
      <c r="Z316" s="3228">
        <f>+L315+P315+R315</f>
        <v>55324</v>
      </c>
      <c r="AC316" s="3228">
        <f t="shared" si="47"/>
        <v>1</v>
      </c>
      <c r="AD316" s="3228">
        <f t="shared" si="48"/>
        <v>0</v>
      </c>
      <c r="AF316" s="3233">
        <f t="shared" si="49"/>
        <v>-1</v>
      </c>
      <c r="AG316" s="3233">
        <f t="shared" si="50"/>
        <v>1</v>
      </c>
      <c r="AH316" s="3223" t="b">
        <f t="shared" si="51"/>
        <v>1</v>
      </c>
      <c r="AI316" s="3259" t="s">
        <v>1587</v>
      </c>
      <c r="AJ316" s="3259" t="s">
        <v>768</v>
      </c>
      <c r="AK316" s="3259" t="s">
        <v>1583</v>
      </c>
      <c r="AL316" s="3244">
        <v>543</v>
      </c>
      <c r="AM316" s="3244">
        <v>429</v>
      </c>
      <c r="AN316" s="3244">
        <v>17742</v>
      </c>
      <c r="AO316" s="3244">
        <v>16954</v>
      </c>
      <c r="AP316" s="3244">
        <v>1785035</v>
      </c>
      <c r="AQ316" s="3244">
        <v>1548661</v>
      </c>
      <c r="AR316" s="3244">
        <v>603353</v>
      </c>
      <c r="AS316" s="3244">
        <v>516883</v>
      </c>
      <c r="AT316" s="3244">
        <v>157096</v>
      </c>
      <c r="AU316" s="3244">
        <v>130527</v>
      </c>
      <c r="AV316" s="3244">
        <v>446220</v>
      </c>
      <c r="AW316" s="3244">
        <v>386350</v>
      </c>
      <c r="AX316" s="3244">
        <v>42621</v>
      </c>
      <c r="AY316" s="3244">
        <v>36273</v>
      </c>
      <c r="AZ316" s="3244">
        <v>170173</v>
      </c>
      <c r="BA316" s="3244">
        <v>130590</v>
      </c>
      <c r="BB316" s="3244">
        <v>233389</v>
      </c>
      <c r="BC316" s="3244">
        <v>219512</v>
      </c>
      <c r="BE316" s="3223">
        <f t="shared" si="46"/>
        <v>306</v>
      </c>
      <c r="BF316" s="3223" t="b">
        <f t="shared" si="45"/>
        <v>1</v>
      </c>
      <c r="BG316" s="3269" t="s">
        <v>1583</v>
      </c>
      <c r="BH316" s="3269">
        <v>543</v>
      </c>
      <c r="BI316" s="3269">
        <v>429</v>
      </c>
      <c r="BJ316" s="3262">
        <v>17742</v>
      </c>
      <c r="BK316" s="3262">
        <v>16954</v>
      </c>
      <c r="BL316" s="3262">
        <v>1785035</v>
      </c>
      <c r="BM316" s="3262">
        <v>1548661</v>
      </c>
      <c r="BN316" s="3262">
        <v>603356</v>
      </c>
      <c r="BO316" s="3262">
        <v>516880</v>
      </c>
      <c r="BP316" s="3262">
        <v>157140</v>
      </c>
      <c r="BQ316" s="3262">
        <v>130534</v>
      </c>
      <c r="BR316" s="3262">
        <v>446216</v>
      </c>
      <c r="BS316" s="3262">
        <v>386347</v>
      </c>
      <c r="BT316" s="3262">
        <v>42603</v>
      </c>
      <c r="BU316" s="3262">
        <v>36278</v>
      </c>
      <c r="BV316" s="3262">
        <v>170226</v>
      </c>
      <c r="BW316" s="3262">
        <v>130556</v>
      </c>
      <c r="BX316" s="3262">
        <v>233386</v>
      </c>
      <c r="BY316" s="3262">
        <v>219513</v>
      </c>
    </row>
    <row r="317" spans="1:77" ht="15.2" customHeight="1" x14ac:dyDescent="0.2">
      <c r="A317" s="3254"/>
      <c r="B317" s="3255" t="s">
        <v>3870</v>
      </c>
      <c r="C317" s="3203" t="s">
        <v>3846</v>
      </c>
      <c r="D317" s="3256">
        <v>1</v>
      </c>
      <c r="E317" s="3256">
        <v>0</v>
      </c>
      <c r="F317" s="3256">
        <v>1</v>
      </c>
      <c r="G317" s="3256">
        <v>0</v>
      </c>
      <c r="H317" s="3256">
        <v>448</v>
      </c>
      <c r="I317" s="3256">
        <v>0</v>
      </c>
      <c r="J317" s="3256">
        <v>119</v>
      </c>
      <c r="K317" s="3256">
        <v>0</v>
      </c>
      <c r="L317" s="3256">
        <v>89</v>
      </c>
      <c r="M317" s="3256">
        <v>0</v>
      </c>
      <c r="N317" s="3256">
        <v>29</v>
      </c>
      <c r="O317" s="3256">
        <v>0</v>
      </c>
      <c r="P317" s="3256">
        <v>0</v>
      </c>
      <c r="Q317" s="3256">
        <v>0</v>
      </c>
      <c r="R317" s="3256">
        <v>80</v>
      </c>
      <c r="S317" s="3256">
        <v>0</v>
      </c>
      <c r="T317" s="3256">
        <v>-51</v>
      </c>
      <c r="U317" s="3256">
        <v>0</v>
      </c>
      <c r="V317" s="3222" t="s">
        <v>3846</v>
      </c>
      <c r="W317" s="3223" t="b">
        <f t="shared" si="40"/>
        <v>1</v>
      </c>
      <c r="X317" s="3258">
        <f>+T317-'Departmental PL'!V514</f>
        <v>-1</v>
      </c>
      <c r="Y317" s="3258">
        <f>+U317-'Departmental PL'!W514</f>
        <v>0</v>
      </c>
      <c r="AC317" s="3228"/>
      <c r="AD317" s="3228"/>
      <c r="AI317" s="3259"/>
      <c r="AJ317" s="3259"/>
      <c r="AK317" s="3259"/>
      <c r="BG317" s="3269"/>
      <c r="BH317" s="3269"/>
      <c r="BI317" s="3269"/>
      <c r="BJ317" s="3262"/>
      <c r="BK317" s="3262"/>
      <c r="BL317" s="3262"/>
      <c r="BM317" s="3262"/>
      <c r="BN317" s="3262"/>
      <c r="BO317" s="3262"/>
      <c r="BP317" s="3262"/>
      <c r="BQ317" s="3262"/>
      <c r="BR317" s="3262"/>
      <c r="BS317" s="3262"/>
      <c r="BT317" s="3262"/>
      <c r="BU317" s="3262"/>
      <c r="BV317" s="3262"/>
      <c r="BW317" s="3262"/>
      <c r="BX317" s="3262"/>
      <c r="BY317" s="3262"/>
    </row>
    <row r="318" spans="1:77" ht="15.2" customHeight="1" x14ac:dyDescent="0.2">
      <c r="A318" s="3254" t="s">
        <v>1586</v>
      </c>
      <c r="B318" s="3255" t="s">
        <v>1587</v>
      </c>
      <c r="C318" s="3272" t="s">
        <v>1584</v>
      </c>
      <c r="D318" s="3256"/>
      <c r="E318" s="3256"/>
      <c r="F318" s="3256"/>
      <c r="G318" s="3315"/>
      <c r="H318" s="3256"/>
      <c r="I318" s="3315"/>
      <c r="J318" s="3256"/>
      <c r="K318" s="3315"/>
      <c r="L318" s="3256"/>
      <c r="M318" s="3315"/>
      <c r="N318" s="3256"/>
      <c r="O318" s="3256"/>
      <c r="P318" s="3256"/>
      <c r="Q318" s="3315"/>
      <c r="R318" s="3256"/>
      <c r="S318" s="3315"/>
      <c r="T318" s="3256"/>
      <c r="U318" s="3256"/>
      <c r="V318" s="3218" t="s">
        <v>1584</v>
      </c>
      <c r="W318" s="3223" t="b">
        <f t="shared" si="40"/>
        <v>1</v>
      </c>
      <c r="X318" s="3258">
        <f>+T318-'Departmental PL'!V515</f>
        <v>0</v>
      </c>
      <c r="Y318" s="3258">
        <f>+U318-'Departmental PL'!W515</f>
        <v>0</v>
      </c>
      <c r="AC318" s="3228">
        <f t="shared" si="47"/>
        <v>0</v>
      </c>
      <c r="AD318" s="3228">
        <f t="shared" si="48"/>
        <v>0</v>
      </c>
      <c r="AF318" s="3233">
        <f t="shared" si="49"/>
        <v>0</v>
      </c>
      <c r="AG318" s="3233">
        <f t="shared" si="50"/>
        <v>0</v>
      </c>
      <c r="AH318" s="3223" t="b">
        <f t="shared" si="51"/>
        <v>1</v>
      </c>
      <c r="AI318" s="3259" t="s">
        <v>1587</v>
      </c>
      <c r="AJ318" s="3259" t="s">
        <v>768</v>
      </c>
      <c r="AK318" s="3259" t="s">
        <v>1584</v>
      </c>
      <c r="AL318" s="3244">
        <v>0</v>
      </c>
      <c r="AM318" s="3244">
        <v>1</v>
      </c>
      <c r="AO318" s="3244">
        <v>1</v>
      </c>
      <c r="AQ318" s="3244">
        <v>160</v>
      </c>
      <c r="AS318" s="3244">
        <v>143</v>
      </c>
      <c r="AU318" s="3244">
        <v>30</v>
      </c>
      <c r="AW318" s="3244">
        <v>113</v>
      </c>
      <c r="AY318" s="3244">
        <v>8</v>
      </c>
      <c r="BA318" s="3244">
        <v>15</v>
      </c>
      <c r="BC318" s="3244">
        <v>89</v>
      </c>
      <c r="BE318" s="3223">
        <f>BE316+1</f>
        <v>307</v>
      </c>
      <c r="BF318" s="3223" t="b">
        <f t="shared" si="45"/>
        <v>1</v>
      </c>
      <c r="BG318" s="3269" t="s">
        <v>1584</v>
      </c>
      <c r="BH318" s="3269">
        <v>0</v>
      </c>
      <c r="BI318" s="3269">
        <v>1</v>
      </c>
      <c r="BJ318" s="3269" t="s">
        <v>1196</v>
      </c>
      <c r="BK318" s="3269">
        <v>1</v>
      </c>
      <c r="BL318" s="3269" t="s">
        <v>1196</v>
      </c>
      <c r="BM318" s="3269">
        <v>160</v>
      </c>
      <c r="BN318" s="3269" t="s">
        <v>1196</v>
      </c>
      <c r="BO318" s="3269">
        <v>143</v>
      </c>
      <c r="BP318" s="3269" t="s">
        <v>1196</v>
      </c>
      <c r="BQ318" s="3269">
        <v>30</v>
      </c>
      <c r="BR318" s="3269" t="s">
        <v>1196</v>
      </c>
      <c r="BS318" s="3269">
        <v>113</v>
      </c>
      <c r="BT318" s="3269" t="s">
        <v>1196</v>
      </c>
      <c r="BU318" s="3269">
        <v>8</v>
      </c>
      <c r="BV318" s="3269" t="s">
        <v>1196</v>
      </c>
      <c r="BW318" s="3269">
        <v>15</v>
      </c>
      <c r="BX318" s="3269" t="s">
        <v>1196</v>
      </c>
      <c r="BY318" s="3269">
        <v>89</v>
      </c>
    </row>
    <row r="319" spans="1:77" ht="15.2" customHeight="1" x14ac:dyDescent="0.2">
      <c r="A319" s="3297" t="s">
        <v>1587</v>
      </c>
      <c r="B319" s="3255" t="s">
        <v>1587</v>
      </c>
      <c r="C319" s="3272" t="s">
        <v>1585</v>
      </c>
      <c r="D319" s="3256">
        <v>5</v>
      </c>
      <c r="E319" s="3256">
        <v>1</v>
      </c>
      <c r="F319" s="3256">
        <v>12</v>
      </c>
      <c r="G319" s="3315">
        <v>3</v>
      </c>
      <c r="H319" s="3256">
        <v>5633</v>
      </c>
      <c r="I319" s="3315">
        <v>558</v>
      </c>
      <c r="J319" s="3256">
        <v>938</v>
      </c>
      <c r="K319" s="3315">
        <v>298</v>
      </c>
      <c r="L319" s="3256">
        <v>2408</v>
      </c>
      <c r="M319" s="3315">
        <v>182</v>
      </c>
      <c r="N319" s="3257">
        <v>-1470</v>
      </c>
      <c r="O319" s="3256">
        <v>116</v>
      </c>
      <c r="P319" s="3256">
        <v>677</v>
      </c>
      <c r="Q319" s="3315">
        <v>46</v>
      </c>
      <c r="R319" s="3256">
        <v>791</v>
      </c>
      <c r="S319" s="3315">
        <v>58</v>
      </c>
      <c r="T319" s="3257">
        <v>-2937</v>
      </c>
      <c r="U319" s="3256">
        <v>12</v>
      </c>
      <c r="V319" s="3209" t="s">
        <v>1585</v>
      </c>
      <c r="W319" s="3223" t="b">
        <f t="shared" si="40"/>
        <v>1</v>
      </c>
      <c r="X319" s="3258">
        <f>+T319-'Departmental PL'!V516</f>
        <v>1</v>
      </c>
      <c r="Y319" s="3258">
        <f>+U319-'Departmental PL'!W516</f>
        <v>0</v>
      </c>
      <c r="AC319" s="3228">
        <f t="shared" si="47"/>
        <v>0</v>
      </c>
      <c r="AD319" s="3228">
        <f t="shared" si="48"/>
        <v>0</v>
      </c>
      <c r="AF319" s="3233">
        <f t="shared" si="49"/>
        <v>-1</v>
      </c>
      <c r="AG319" s="3233">
        <f t="shared" si="50"/>
        <v>0</v>
      </c>
      <c r="AH319" s="3223" t="b">
        <f t="shared" si="51"/>
        <v>1</v>
      </c>
      <c r="AI319" s="3259" t="s">
        <v>1587</v>
      </c>
      <c r="AJ319" s="3259" t="s">
        <v>768</v>
      </c>
      <c r="AK319" s="3259" t="s">
        <v>1585</v>
      </c>
      <c r="AL319" s="3244">
        <v>1</v>
      </c>
      <c r="AM319" s="3244">
        <v>2</v>
      </c>
      <c r="AN319" s="3244">
        <v>3</v>
      </c>
      <c r="AO319" s="3244">
        <v>3</v>
      </c>
      <c r="AP319" s="3244">
        <v>558</v>
      </c>
      <c r="AQ319" s="3244">
        <v>592</v>
      </c>
      <c r="AR319" s="3244">
        <v>298</v>
      </c>
      <c r="AS319" s="3244">
        <v>239</v>
      </c>
      <c r="AT319" s="3244">
        <v>181</v>
      </c>
      <c r="AU319" s="3244">
        <v>244</v>
      </c>
      <c r="AV319" s="3244">
        <v>118</v>
      </c>
      <c r="AW319" s="3244">
        <v>-3</v>
      </c>
      <c r="AX319" s="3244">
        <v>47</v>
      </c>
      <c r="AY319" s="3244">
        <v>65</v>
      </c>
      <c r="AZ319" s="3244">
        <v>56</v>
      </c>
      <c r="BA319" s="3244">
        <v>64</v>
      </c>
      <c r="BB319" s="3244">
        <v>14</v>
      </c>
      <c r="BC319" s="3244">
        <v>-133</v>
      </c>
      <c r="BE319" s="3223">
        <f t="shared" si="46"/>
        <v>308</v>
      </c>
      <c r="BF319" s="3223" t="b">
        <f t="shared" si="45"/>
        <v>1</v>
      </c>
      <c r="BG319" s="3269" t="s">
        <v>1585</v>
      </c>
      <c r="BH319" s="3269">
        <v>1</v>
      </c>
      <c r="BI319" s="3269">
        <v>2</v>
      </c>
      <c r="BJ319" s="3269">
        <v>3</v>
      </c>
      <c r="BK319" s="3269">
        <v>3</v>
      </c>
      <c r="BL319" s="3269">
        <v>558</v>
      </c>
      <c r="BM319" s="3269">
        <v>592</v>
      </c>
      <c r="BN319" s="3269">
        <v>298</v>
      </c>
      <c r="BO319" s="3269">
        <v>239</v>
      </c>
      <c r="BP319" s="3269">
        <v>181</v>
      </c>
      <c r="BQ319" s="3269">
        <v>243</v>
      </c>
      <c r="BR319" s="3269">
        <v>118</v>
      </c>
      <c r="BS319" s="3269">
        <v>-4</v>
      </c>
      <c r="BT319" s="3269">
        <v>47</v>
      </c>
      <c r="BU319" s="3269">
        <v>65</v>
      </c>
      <c r="BV319" s="3269">
        <v>56</v>
      </c>
      <c r="BW319" s="3269">
        <v>64</v>
      </c>
      <c r="BX319" s="3269">
        <v>14</v>
      </c>
      <c r="BY319" s="3269">
        <v>-133</v>
      </c>
    </row>
    <row r="320" spans="1:77" ht="15.2" customHeight="1" x14ac:dyDescent="0.2">
      <c r="A320" s="3254" t="s">
        <v>23</v>
      </c>
      <c r="B320" s="3255" t="s">
        <v>1587</v>
      </c>
      <c r="C320" s="3272" t="s">
        <v>1586</v>
      </c>
      <c r="D320" s="3256">
        <v>188</v>
      </c>
      <c r="E320" s="3256">
        <v>211</v>
      </c>
      <c r="F320" s="3256">
        <v>5698</v>
      </c>
      <c r="G320" s="3315">
        <v>5008</v>
      </c>
      <c r="H320" s="3256">
        <v>209030</v>
      </c>
      <c r="I320" s="3315">
        <v>187643</v>
      </c>
      <c r="J320" s="3256">
        <v>71500</v>
      </c>
      <c r="K320" s="3315">
        <v>65391</v>
      </c>
      <c r="L320" s="3256">
        <v>24443</v>
      </c>
      <c r="M320" s="3315">
        <v>30051</v>
      </c>
      <c r="N320" s="3256">
        <v>47057</v>
      </c>
      <c r="O320" s="3256">
        <v>35340</v>
      </c>
      <c r="P320" s="3256">
        <v>11599</v>
      </c>
      <c r="Q320" s="3315">
        <v>11963</v>
      </c>
      <c r="R320" s="3256">
        <v>11933</v>
      </c>
      <c r="S320" s="3315">
        <v>11584</v>
      </c>
      <c r="T320" s="3256">
        <v>23524</v>
      </c>
      <c r="U320" s="3256">
        <v>11792</v>
      </c>
      <c r="V320" s="3209" t="s">
        <v>1586</v>
      </c>
      <c r="W320" s="3223" t="b">
        <f t="shared" si="40"/>
        <v>1</v>
      </c>
      <c r="X320" s="3258">
        <f>+T320-'Departmental PL'!V517</f>
        <v>-1</v>
      </c>
      <c r="Y320" s="3258">
        <f>+U320-'Departmental PL'!W517</f>
        <v>-1</v>
      </c>
      <c r="AC320" s="3228">
        <f t="shared" si="47"/>
        <v>0</v>
      </c>
      <c r="AD320" s="3228">
        <f t="shared" si="48"/>
        <v>0</v>
      </c>
      <c r="AF320" s="3233">
        <f t="shared" si="49"/>
        <v>1</v>
      </c>
      <c r="AG320" s="3233">
        <f t="shared" si="50"/>
        <v>1</v>
      </c>
      <c r="AH320" s="3223" t="b">
        <f t="shared" si="51"/>
        <v>1</v>
      </c>
      <c r="AI320" s="3259" t="s">
        <v>1587</v>
      </c>
      <c r="AJ320" s="3259" t="s">
        <v>768</v>
      </c>
      <c r="AK320" s="3259" t="s">
        <v>1586</v>
      </c>
      <c r="AL320" s="3244">
        <v>166</v>
      </c>
      <c r="AM320" s="3244">
        <v>130</v>
      </c>
      <c r="AN320" s="3244">
        <v>4065</v>
      </c>
      <c r="AO320" s="3244">
        <v>2145</v>
      </c>
      <c r="AP320" s="3244">
        <v>153187</v>
      </c>
      <c r="AQ320" s="3244">
        <v>114922</v>
      </c>
      <c r="AR320" s="3244">
        <v>54941</v>
      </c>
      <c r="AS320" s="3244">
        <v>47167</v>
      </c>
      <c r="AT320" s="3244">
        <v>23449</v>
      </c>
      <c r="AU320" s="3244">
        <v>16307</v>
      </c>
      <c r="AV320" s="3244">
        <v>31524</v>
      </c>
      <c r="AW320" s="3244">
        <v>30883</v>
      </c>
      <c r="AX320" s="3244">
        <v>9872</v>
      </c>
      <c r="AY320" s="3244">
        <v>9975</v>
      </c>
      <c r="AZ320" s="3244">
        <v>9397</v>
      </c>
      <c r="BA320" s="3244">
        <v>4901</v>
      </c>
      <c r="BB320" s="3244">
        <v>12236</v>
      </c>
      <c r="BC320" s="3244">
        <v>16005</v>
      </c>
      <c r="BE320" s="3223">
        <f t="shared" si="46"/>
        <v>309</v>
      </c>
      <c r="BF320" s="3223" t="b">
        <f t="shared" si="45"/>
        <v>1</v>
      </c>
      <c r="BG320" s="3269" t="s">
        <v>1586</v>
      </c>
      <c r="BH320" s="3269">
        <v>166</v>
      </c>
      <c r="BI320" s="3269">
        <v>130</v>
      </c>
      <c r="BJ320" s="3262">
        <v>4065</v>
      </c>
      <c r="BK320" s="3262">
        <v>2145</v>
      </c>
      <c r="BL320" s="3262">
        <v>153187</v>
      </c>
      <c r="BM320" s="3262">
        <v>114922</v>
      </c>
      <c r="BN320" s="3262">
        <v>54943</v>
      </c>
      <c r="BO320" s="3262">
        <v>47167</v>
      </c>
      <c r="BP320" s="3262">
        <v>23424</v>
      </c>
      <c r="BQ320" s="3262">
        <v>16285</v>
      </c>
      <c r="BR320" s="3262">
        <v>31519</v>
      </c>
      <c r="BS320" s="3262">
        <v>30882</v>
      </c>
      <c r="BT320" s="3262">
        <v>9897</v>
      </c>
      <c r="BU320" s="3262">
        <v>9974</v>
      </c>
      <c r="BV320" s="3262">
        <v>9385</v>
      </c>
      <c r="BW320" s="3262">
        <v>4905</v>
      </c>
      <c r="BX320" s="3262">
        <v>12237</v>
      </c>
      <c r="BY320" s="3262">
        <v>16002</v>
      </c>
    </row>
    <row r="321" spans="1:77" s="3446" customFormat="1" ht="15.2" customHeight="1" x14ac:dyDescent="0.2">
      <c r="A321" s="3459" t="s">
        <v>1588</v>
      </c>
      <c r="B321" s="3468" t="s">
        <v>1587</v>
      </c>
      <c r="C321" s="3469" t="s">
        <v>2610</v>
      </c>
      <c r="D321" s="3468">
        <v>7053</v>
      </c>
      <c r="E321" s="3468">
        <v>8242</v>
      </c>
      <c r="F321" s="3468">
        <v>210657</v>
      </c>
      <c r="G321" s="3468">
        <v>232024</v>
      </c>
      <c r="H321" s="3468">
        <v>11552015</v>
      </c>
      <c r="I321" s="3468">
        <v>12363932</v>
      </c>
      <c r="J321" s="3468">
        <v>3664784</v>
      </c>
      <c r="K321" s="3468">
        <v>4069464</v>
      </c>
      <c r="L321" s="3468">
        <v>1314806</v>
      </c>
      <c r="M321" s="3468">
        <v>1673496</v>
      </c>
      <c r="N321" s="3468">
        <v>2349978</v>
      </c>
      <c r="O321" s="3468">
        <v>2395967</v>
      </c>
      <c r="P321" s="3468">
        <v>382093</v>
      </c>
      <c r="Q321" s="3468">
        <v>434644</v>
      </c>
      <c r="R321" s="3468">
        <v>1027852</v>
      </c>
      <c r="S321" s="3468">
        <v>1366821</v>
      </c>
      <c r="T321" s="3468">
        <v>940032</v>
      </c>
      <c r="U321" s="3468">
        <v>594503</v>
      </c>
      <c r="V321" s="3470" t="s">
        <v>2610</v>
      </c>
      <c r="W321" s="3446" t="b">
        <f t="shared" si="40"/>
        <v>1</v>
      </c>
      <c r="X321" s="3468">
        <f>+T321-'Departmental PL'!V518</f>
        <v>0</v>
      </c>
      <c r="Y321" s="3468">
        <f>+U321-'Departmental PL'!W518</f>
        <v>-3</v>
      </c>
      <c r="AC321" s="3446">
        <f t="shared" si="47"/>
        <v>0</v>
      </c>
      <c r="AD321" s="3446">
        <f t="shared" si="48"/>
        <v>1</v>
      </c>
      <c r="AF321" s="3446">
        <f t="shared" si="49"/>
        <v>1</v>
      </c>
      <c r="AG321" s="3446">
        <f t="shared" si="50"/>
        <v>-1</v>
      </c>
      <c r="AH321" s="3446" t="b">
        <f t="shared" si="51"/>
        <v>0</v>
      </c>
      <c r="AI321" s="3471" t="s">
        <v>1587</v>
      </c>
      <c r="AJ321" s="3471" t="s">
        <v>768</v>
      </c>
      <c r="AK321" s="3471" t="s">
        <v>2031</v>
      </c>
      <c r="AL321" s="3471">
        <v>6331</v>
      </c>
      <c r="AM321" s="3471">
        <v>5094</v>
      </c>
      <c r="AN321" s="3471">
        <v>177086</v>
      </c>
      <c r="AO321" s="3471">
        <v>143891</v>
      </c>
      <c r="AP321" s="3471">
        <v>9468784</v>
      </c>
      <c r="AQ321" s="3471">
        <v>8062611</v>
      </c>
      <c r="AR321" s="3471">
        <v>3191858</v>
      </c>
      <c r="AS321" s="3471">
        <v>2620214</v>
      </c>
      <c r="AT321" s="3471">
        <v>1299559</v>
      </c>
      <c r="AU321" s="3471">
        <v>707672</v>
      </c>
      <c r="AV321" s="3471">
        <v>1893059</v>
      </c>
      <c r="AW321" s="3471">
        <v>1912994</v>
      </c>
      <c r="AX321" s="3471">
        <v>352024</v>
      </c>
      <c r="AY321" s="3471">
        <v>199675</v>
      </c>
      <c r="AZ321" s="3471">
        <v>1061990</v>
      </c>
      <c r="BA321" s="3471">
        <v>652612</v>
      </c>
      <c r="BB321" s="3471">
        <v>480122</v>
      </c>
      <c r="BC321" s="3471">
        <v>1060872</v>
      </c>
      <c r="BE321" s="3446">
        <f t="shared" si="46"/>
        <v>310</v>
      </c>
      <c r="BF321" s="3446" t="b">
        <f t="shared" si="45"/>
        <v>0</v>
      </c>
      <c r="BG321" s="3472" t="s">
        <v>1587</v>
      </c>
      <c r="BH321" s="3467">
        <v>6331</v>
      </c>
      <c r="BI321" s="3467">
        <v>5094</v>
      </c>
      <c r="BJ321" s="3467">
        <v>177086</v>
      </c>
      <c r="BK321" s="3467">
        <v>143891</v>
      </c>
      <c r="BL321" s="3467">
        <v>9468784</v>
      </c>
      <c r="BM321" s="3467">
        <v>8062612</v>
      </c>
      <c r="BN321" s="3467">
        <v>3193080</v>
      </c>
      <c r="BO321" s="3467">
        <v>2620253</v>
      </c>
      <c r="BP321" s="3467">
        <v>1298906</v>
      </c>
      <c r="BQ321" s="3467">
        <v>707319</v>
      </c>
      <c r="BR321" s="3467">
        <v>1894174</v>
      </c>
      <c r="BS321" s="3467">
        <v>1912935</v>
      </c>
      <c r="BT321" s="3467">
        <v>350872</v>
      </c>
      <c r="BU321" s="3467">
        <v>200157</v>
      </c>
      <c r="BV321" s="3467">
        <v>1062136</v>
      </c>
      <c r="BW321" s="3467">
        <v>651980</v>
      </c>
      <c r="BX321" s="3467">
        <v>481165</v>
      </c>
      <c r="BY321" s="3467">
        <v>1060797</v>
      </c>
    </row>
    <row r="322" spans="1:77" s="3446" customFormat="1" ht="15.2" customHeight="1" x14ac:dyDescent="0.2">
      <c r="A322" s="3459" t="s">
        <v>1589</v>
      </c>
      <c r="B322" s="3496"/>
      <c r="C322" s="3482" t="s">
        <v>3905</v>
      </c>
      <c r="D322" s="3460">
        <v>185763</v>
      </c>
      <c r="E322" s="3460">
        <v>180553</v>
      </c>
      <c r="F322" s="3483">
        <v>2506318</v>
      </c>
      <c r="G322" s="3462">
        <v>2315939</v>
      </c>
      <c r="H322" s="3462">
        <v>168846949</v>
      </c>
      <c r="I322" s="3462">
        <v>153028688</v>
      </c>
      <c r="J322" s="3462">
        <v>54133886</v>
      </c>
      <c r="K322" s="3462">
        <v>50664107</v>
      </c>
      <c r="L322" s="3462">
        <v>21376432</v>
      </c>
      <c r="M322" s="3462">
        <v>22074168</v>
      </c>
      <c r="N322" s="3462">
        <v>32757455</v>
      </c>
      <c r="O322" s="3462">
        <v>28589939</v>
      </c>
      <c r="P322" s="3462">
        <v>6325168</v>
      </c>
      <c r="Q322" s="3462">
        <v>6012960</v>
      </c>
      <c r="R322" s="3462">
        <v>14905954</v>
      </c>
      <c r="S322" s="3462">
        <v>15746942</v>
      </c>
      <c r="T322" s="3462">
        <v>11526333</v>
      </c>
      <c r="U322" s="3462">
        <v>6830037</v>
      </c>
      <c r="V322" s="3481" t="s">
        <v>3905</v>
      </c>
      <c r="W322" s="3446" t="b">
        <f t="shared" si="40"/>
        <v>1</v>
      </c>
      <c r="X322" s="3466"/>
      <c r="Y322" s="3466"/>
      <c r="AC322" s="3446">
        <f t="shared" si="47"/>
        <v>-1</v>
      </c>
      <c r="AD322" s="3446">
        <f t="shared" si="48"/>
        <v>0</v>
      </c>
      <c r="AF322" s="3446">
        <f t="shared" si="49"/>
        <v>0</v>
      </c>
      <c r="AG322" s="3446">
        <f t="shared" si="50"/>
        <v>0</v>
      </c>
      <c r="AH322" s="3446" t="b">
        <f t="shared" si="51"/>
        <v>0</v>
      </c>
      <c r="AI322" s="3529"/>
      <c r="AJ322" s="3529"/>
      <c r="AK322" s="3529"/>
      <c r="AL322" s="3529"/>
      <c r="AM322" s="3529"/>
      <c r="AN322" s="3529"/>
      <c r="AO322" s="3529"/>
      <c r="AP322" s="3529"/>
      <c r="AQ322" s="3529"/>
      <c r="AR322" s="3529"/>
      <c r="AS322" s="3529"/>
      <c r="AT322" s="3529"/>
      <c r="AU322" s="3529"/>
      <c r="AV322" s="3529"/>
      <c r="AW322" s="3529"/>
      <c r="AX322" s="3529"/>
      <c r="AY322" s="3529"/>
      <c r="AZ322" s="3529"/>
      <c r="BA322" s="3529"/>
      <c r="BB322" s="3529"/>
      <c r="BC322" s="3529"/>
      <c r="BE322" s="3446">
        <f t="shared" si="46"/>
        <v>311</v>
      </c>
      <c r="BF322" s="3446" t="b">
        <f t="shared" si="45"/>
        <v>0</v>
      </c>
    </row>
    <row r="323" spans="1:77" ht="15.2" customHeight="1" x14ac:dyDescent="0.2">
      <c r="A323" s="3254" t="s">
        <v>1590</v>
      </c>
      <c r="B323" s="3255" t="s">
        <v>1598</v>
      </c>
      <c r="C323" s="3272" t="s">
        <v>1588</v>
      </c>
      <c r="D323" s="3256">
        <v>0</v>
      </c>
      <c r="E323" s="3256">
        <v>205</v>
      </c>
      <c r="F323" s="3256">
        <v>0</v>
      </c>
      <c r="G323" s="3256">
        <v>807</v>
      </c>
      <c r="H323" s="3256">
        <v>0</v>
      </c>
      <c r="I323" s="3256">
        <v>280847</v>
      </c>
      <c r="J323" s="3256">
        <v>0</v>
      </c>
      <c r="K323" s="3256">
        <v>110836</v>
      </c>
      <c r="L323" s="3256">
        <v>0</v>
      </c>
      <c r="M323" s="3256">
        <v>92128</v>
      </c>
      <c r="N323" s="3256">
        <v>0</v>
      </c>
      <c r="O323" s="3257">
        <v>18708</v>
      </c>
      <c r="P323" s="3256">
        <v>0</v>
      </c>
      <c r="Q323" s="3256">
        <v>2259</v>
      </c>
      <c r="R323" s="3256">
        <v>0</v>
      </c>
      <c r="S323" s="3256">
        <v>36779</v>
      </c>
      <c r="T323" s="3257">
        <v>0</v>
      </c>
      <c r="U323" s="3257">
        <v>-20329</v>
      </c>
      <c r="V323" s="3209" t="s">
        <v>1588</v>
      </c>
      <c r="W323" s="3223" t="b">
        <f t="shared" si="40"/>
        <v>1</v>
      </c>
      <c r="X323" s="3258">
        <f>+T323-'Departmental PL'!V524</f>
        <v>0</v>
      </c>
      <c r="Y323" s="3258">
        <f>+U323-'Departmental PL'!W524</f>
        <v>1</v>
      </c>
      <c r="AC323" s="3228">
        <f t="shared" si="47"/>
        <v>0</v>
      </c>
      <c r="AD323" s="3228">
        <f t="shared" si="48"/>
        <v>0</v>
      </c>
      <c r="AF323" s="3233">
        <f t="shared" si="49"/>
        <v>0</v>
      </c>
      <c r="AG323" s="3233">
        <f t="shared" si="50"/>
        <v>-1</v>
      </c>
      <c r="AH323" s="3223" t="b">
        <f t="shared" si="51"/>
        <v>1</v>
      </c>
      <c r="AI323" s="3259" t="s">
        <v>1598</v>
      </c>
      <c r="AJ323" s="3259" t="s">
        <v>1281</v>
      </c>
      <c r="AK323" s="3259" t="s">
        <v>1588</v>
      </c>
      <c r="AL323" s="3244">
        <v>205</v>
      </c>
      <c r="AM323" s="3244">
        <v>1192</v>
      </c>
      <c r="AN323" s="3244">
        <v>807</v>
      </c>
      <c r="AO323" s="3244">
        <v>4911</v>
      </c>
      <c r="AP323" s="3244">
        <v>280847</v>
      </c>
      <c r="AQ323" s="3244">
        <v>1824278</v>
      </c>
      <c r="AR323" s="3244">
        <v>110732</v>
      </c>
      <c r="AS323" s="3244">
        <v>759410</v>
      </c>
      <c r="AT323" s="3244">
        <v>93286</v>
      </c>
      <c r="AU323" s="3244">
        <v>577836</v>
      </c>
      <c r="AV323" s="3244">
        <v>17450</v>
      </c>
      <c r="AW323" s="3244">
        <v>181646</v>
      </c>
      <c r="AX323" s="3244">
        <v>2336</v>
      </c>
      <c r="AY323" s="3244">
        <v>164</v>
      </c>
      <c r="AZ323" s="3244">
        <v>36794</v>
      </c>
      <c r="BA323" s="3244">
        <v>202728</v>
      </c>
      <c r="BB323" s="3244">
        <v>-21673</v>
      </c>
      <c r="BC323" s="3244">
        <v>-21271</v>
      </c>
      <c r="BE323" s="3223">
        <f t="shared" si="46"/>
        <v>312</v>
      </c>
      <c r="BF323" s="3223" t="b">
        <f t="shared" si="45"/>
        <v>1</v>
      </c>
      <c r="BG323" s="3209" t="s">
        <v>1588</v>
      </c>
      <c r="BH323" s="3269">
        <v>205</v>
      </c>
      <c r="BI323" s="3262">
        <v>1192</v>
      </c>
      <c r="BJ323" s="3269">
        <v>807</v>
      </c>
      <c r="BK323" s="3262">
        <v>4911</v>
      </c>
      <c r="BL323" s="3262">
        <v>280847</v>
      </c>
      <c r="BM323" s="3262">
        <v>1824278</v>
      </c>
      <c r="BN323" s="3262">
        <v>110732</v>
      </c>
      <c r="BO323" s="3262">
        <v>759422</v>
      </c>
      <c r="BP323" s="3262">
        <v>93280</v>
      </c>
      <c r="BQ323" s="3262">
        <v>577762</v>
      </c>
      <c r="BR323" s="3262">
        <v>17452</v>
      </c>
      <c r="BS323" s="3262">
        <v>181660</v>
      </c>
      <c r="BT323" s="3262">
        <v>2334</v>
      </c>
      <c r="BU323" s="3269">
        <v>259</v>
      </c>
      <c r="BV323" s="3262">
        <v>36782</v>
      </c>
      <c r="BW323" s="3262">
        <v>202704</v>
      </c>
      <c r="BX323" s="3262">
        <v>-21665</v>
      </c>
      <c r="BY323" s="3262">
        <v>-21302</v>
      </c>
    </row>
    <row r="324" spans="1:77" ht="15.2" customHeight="1" x14ac:dyDescent="0.2">
      <c r="A324" s="3254" t="s">
        <v>1591</v>
      </c>
      <c r="B324" s="3255" t="s">
        <v>1598</v>
      </c>
      <c r="C324" s="3320" t="s">
        <v>1589</v>
      </c>
      <c r="D324" s="3256"/>
      <c r="E324" s="3256"/>
      <c r="F324" s="3315"/>
      <c r="G324" s="3256"/>
      <c r="H324" s="3315"/>
      <c r="I324" s="3256"/>
      <c r="J324" s="3315"/>
      <c r="K324" s="3256"/>
      <c r="L324" s="3315"/>
      <c r="M324" s="3256"/>
      <c r="N324" s="3256"/>
      <c r="O324" s="3256"/>
      <c r="P324" s="3315"/>
      <c r="Q324" s="3256"/>
      <c r="R324" s="3315"/>
      <c r="S324" s="3256"/>
      <c r="T324" s="3256"/>
      <c r="U324" s="3256"/>
      <c r="V324" s="3218" t="s">
        <v>1589</v>
      </c>
      <c r="W324" s="3223" t="b">
        <f t="shared" si="40"/>
        <v>1</v>
      </c>
      <c r="X324" s="3258">
        <f>+T324-'Departmental PL'!V525</f>
        <v>0</v>
      </c>
      <c r="Y324" s="3258">
        <f>+U324-'Departmental PL'!W525</f>
        <v>0</v>
      </c>
      <c r="AC324" s="3228">
        <f t="shared" si="47"/>
        <v>0</v>
      </c>
      <c r="AD324" s="3228">
        <f t="shared" si="48"/>
        <v>0</v>
      </c>
      <c r="AF324" s="3233">
        <f t="shared" si="49"/>
        <v>0</v>
      </c>
      <c r="AG324" s="3233">
        <f t="shared" si="50"/>
        <v>0</v>
      </c>
      <c r="AH324" s="3223" t="b">
        <f t="shared" si="51"/>
        <v>1</v>
      </c>
      <c r="AI324" s="3259"/>
      <c r="AJ324" s="3259"/>
      <c r="AK324" s="3209" t="s">
        <v>1589</v>
      </c>
      <c r="BE324" s="3223">
        <f t="shared" si="46"/>
        <v>313</v>
      </c>
      <c r="BF324" s="3223" t="b">
        <f t="shared" si="45"/>
        <v>1</v>
      </c>
      <c r="BG324" s="3230" t="s">
        <v>1589</v>
      </c>
      <c r="BH324" s="3269"/>
      <c r="BI324" s="3262"/>
      <c r="BJ324" s="3269"/>
      <c r="BK324" s="3262"/>
      <c r="BL324" s="3262"/>
      <c r="BM324" s="3262"/>
      <c r="BN324" s="3262"/>
      <c r="BO324" s="3262"/>
      <c r="BP324" s="3262"/>
      <c r="BQ324" s="3262"/>
      <c r="BR324" s="3262"/>
      <c r="BS324" s="3262"/>
      <c r="BT324" s="3262"/>
      <c r="BU324" s="3269"/>
      <c r="BV324" s="3262"/>
      <c r="BW324" s="3262"/>
      <c r="BX324" s="3262"/>
      <c r="BY324" s="3262"/>
    </row>
    <row r="325" spans="1:77" ht="15.2" customHeight="1" x14ac:dyDescent="0.2">
      <c r="A325" s="3254"/>
      <c r="B325" s="3354" t="s">
        <v>2289</v>
      </c>
      <c r="C325" s="3272" t="s">
        <v>2468</v>
      </c>
      <c r="D325" s="3256">
        <v>1764</v>
      </c>
      <c r="E325" s="3256">
        <v>0</v>
      </c>
      <c r="F325" s="3315">
        <v>7356</v>
      </c>
      <c r="G325" s="3256">
        <v>0</v>
      </c>
      <c r="H325" s="3315">
        <v>1972219</v>
      </c>
      <c r="I325" s="3256">
        <v>0</v>
      </c>
      <c r="J325" s="3315">
        <v>828081</v>
      </c>
      <c r="K325" s="3256">
        <v>0</v>
      </c>
      <c r="L325" s="3315">
        <v>1549772</v>
      </c>
      <c r="M325" s="3256">
        <v>0</v>
      </c>
      <c r="N325" s="3256">
        <v>-721691</v>
      </c>
      <c r="O325" s="3256">
        <v>0</v>
      </c>
      <c r="P325" s="3315">
        <v>463</v>
      </c>
      <c r="Q325" s="3256">
        <v>0</v>
      </c>
      <c r="R325" s="3315">
        <v>210632</v>
      </c>
      <c r="S325" s="3256">
        <v>0</v>
      </c>
      <c r="T325" s="3256">
        <v>-932786</v>
      </c>
      <c r="U325" s="3256">
        <v>0</v>
      </c>
      <c r="V325" s="3209" t="s">
        <v>2468</v>
      </c>
      <c r="W325" s="3223" t="b">
        <f t="shared" ref="W325:W388" si="52">V325=C325</f>
        <v>1</v>
      </c>
      <c r="X325" s="3258">
        <f>+T325-'Departmental PL'!V526</f>
        <v>0</v>
      </c>
      <c r="Y325" s="3355">
        <f>+U325-'Departmental PL'!W526</f>
        <v>52151.219999999994</v>
      </c>
      <c r="AC325" s="3228">
        <f t="shared" ref="AC325:AC328" si="53">+J325-L325-N325</f>
        <v>0</v>
      </c>
      <c r="AD325" s="3228">
        <f t="shared" ref="AD325:AD328" si="54">+K325-M325-O325</f>
        <v>0</v>
      </c>
      <c r="AI325" s="3259"/>
      <c r="AJ325" s="3259"/>
      <c r="AK325" s="3209"/>
      <c r="BG325" s="3230"/>
      <c r="BH325" s="3269"/>
      <c r="BI325" s="3262"/>
      <c r="BJ325" s="3269"/>
      <c r="BK325" s="3262"/>
      <c r="BL325" s="3262"/>
      <c r="BM325" s="3262"/>
      <c r="BN325" s="3262"/>
      <c r="BO325" s="3262"/>
      <c r="BP325" s="3262"/>
      <c r="BQ325" s="3262"/>
      <c r="BR325" s="3262"/>
      <c r="BS325" s="3262"/>
      <c r="BT325" s="3262"/>
      <c r="BU325" s="3269"/>
      <c r="BV325" s="3262"/>
      <c r="BW325" s="3262"/>
      <c r="BX325" s="3262"/>
      <c r="BY325" s="3262"/>
    </row>
    <row r="326" spans="1:77" ht="15.2" customHeight="1" x14ac:dyDescent="0.2">
      <c r="A326" s="3254" t="s">
        <v>1592</v>
      </c>
      <c r="B326" s="3255" t="s">
        <v>1598</v>
      </c>
      <c r="C326" s="3272" t="s">
        <v>1590</v>
      </c>
      <c r="D326" s="3256">
        <v>5897</v>
      </c>
      <c r="E326" s="3256">
        <v>6005</v>
      </c>
      <c r="F326" s="3256">
        <v>45582</v>
      </c>
      <c r="G326" s="3256">
        <v>48521</v>
      </c>
      <c r="H326" s="3256">
        <v>75179923</v>
      </c>
      <c r="I326" s="3256">
        <v>69104096</v>
      </c>
      <c r="J326" s="3256">
        <v>24139826</v>
      </c>
      <c r="K326" s="3256">
        <v>28178913</v>
      </c>
      <c r="L326" s="3256">
        <v>10780893</v>
      </c>
      <c r="M326" s="3256">
        <v>10724008</v>
      </c>
      <c r="N326" s="3256">
        <v>13358933</v>
      </c>
      <c r="O326" s="3256">
        <v>17454904</v>
      </c>
      <c r="P326" s="3256">
        <v>505637</v>
      </c>
      <c r="Q326" s="3256">
        <v>492156</v>
      </c>
      <c r="R326" s="3256">
        <v>5558338</v>
      </c>
      <c r="S326" s="3256">
        <v>5413911</v>
      </c>
      <c r="T326" s="3256">
        <v>7294958</v>
      </c>
      <c r="U326" s="3257">
        <v>11548837</v>
      </c>
      <c r="V326" s="3209" t="s">
        <v>1590</v>
      </c>
      <c r="W326" s="3223" t="b">
        <f t="shared" si="52"/>
        <v>1</v>
      </c>
      <c r="X326" s="3258">
        <f>+T326-'Departmental PL'!V527</f>
        <v>0</v>
      </c>
      <c r="Y326" s="3258">
        <f>+U326-'Departmental PL'!W527</f>
        <v>-1</v>
      </c>
      <c r="AC326" s="3228">
        <f t="shared" si="53"/>
        <v>0</v>
      </c>
      <c r="AD326" s="3228">
        <f t="shared" si="54"/>
        <v>1</v>
      </c>
      <c r="AF326" s="3233">
        <f t="shared" si="49"/>
        <v>0</v>
      </c>
      <c r="AG326" s="3233">
        <f t="shared" si="50"/>
        <v>0</v>
      </c>
      <c r="AH326" s="3223" t="b">
        <f t="shared" si="51"/>
        <v>1</v>
      </c>
      <c r="AI326" s="3259" t="s">
        <v>1598</v>
      </c>
      <c r="AJ326" s="3259" t="s">
        <v>1281</v>
      </c>
      <c r="AK326" s="3259" t="s">
        <v>1590</v>
      </c>
      <c r="AL326" s="3244">
        <v>4499</v>
      </c>
      <c r="AM326" s="3244">
        <v>4249</v>
      </c>
      <c r="AN326" s="3244">
        <v>37116</v>
      </c>
      <c r="AO326" s="3244">
        <v>44273</v>
      </c>
      <c r="AP326" s="3244">
        <v>50712060</v>
      </c>
      <c r="AQ326" s="3244">
        <v>43385239</v>
      </c>
      <c r="AR326" s="3244">
        <v>20287867</v>
      </c>
      <c r="AS326" s="3244">
        <v>19152999</v>
      </c>
      <c r="AT326" s="3244">
        <v>7961943</v>
      </c>
      <c r="AU326" s="3244">
        <v>7653778</v>
      </c>
      <c r="AV326" s="3244">
        <v>12326524</v>
      </c>
      <c r="AW326" s="3244">
        <v>11499206</v>
      </c>
      <c r="AX326" s="3244">
        <v>365155</v>
      </c>
      <c r="AY326" s="3244">
        <v>363901</v>
      </c>
      <c r="AZ326" s="3244">
        <v>4580395</v>
      </c>
      <c r="BA326" s="3244">
        <v>4030785</v>
      </c>
      <c r="BB326" s="3244">
        <v>7379742</v>
      </c>
      <c r="BC326" s="3244">
        <v>7104292</v>
      </c>
      <c r="BE326" s="3223">
        <f>BE324+1</f>
        <v>314</v>
      </c>
      <c r="BF326" s="3223" t="b">
        <f t="shared" si="45"/>
        <v>1</v>
      </c>
      <c r="BG326" s="3209" t="s">
        <v>1590</v>
      </c>
      <c r="BH326" s="3262">
        <v>4499</v>
      </c>
      <c r="BI326" s="3262">
        <v>4249</v>
      </c>
      <c r="BJ326" s="3262">
        <v>37116</v>
      </c>
      <c r="BK326" s="3262">
        <v>44273</v>
      </c>
      <c r="BL326" s="3262">
        <v>50712060</v>
      </c>
      <c r="BM326" s="3262">
        <v>43385239</v>
      </c>
      <c r="BN326" s="3262">
        <v>20287906</v>
      </c>
      <c r="BO326" s="3262">
        <v>19152977</v>
      </c>
      <c r="BP326" s="3262">
        <v>7961665</v>
      </c>
      <c r="BQ326" s="3262">
        <v>7653782</v>
      </c>
      <c r="BR326" s="3262">
        <v>12326241</v>
      </c>
      <c r="BS326" s="3262">
        <v>11499195</v>
      </c>
      <c r="BT326" s="3262">
        <v>365808</v>
      </c>
      <c r="BU326" s="3262">
        <v>364197</v>
      </c>
      <c r="BV326" s="3262">
        <v>4580726</v>
      </c>
      <c r="BW326" s="3262">
        <v>4030733</v>
      </c>
      <c r="BX326" s="3262">
        <v>7379706</v>
      </c>
      <c r="BY326" s="3262">
        <v>7104265</v>
      </c>
    </row>
    <row r="327" spans="1:77" ht="15.2" customHeight="1" x14ac:dyDescent="0.2">
      <c r="A327" s="3254" t="s">
        <v>1593</v>
      </c>
      <c r="B327" s="3255" t="s">
        <v>1598</v>
      </c>
      <c r="C327" s="3272" t="s">
        <v>1591</v>
      </c>
      <c r="D327" s="3256">
        <v>5589</v>
      </c>
      <c r="E327" s="3256">
        <v>4574</v>
      </c>
      <c r="F327" s="3256">
        <v>21776</v>
      </c>
      <c r="G327" s="3256">
        <v>19061</v>
      </c>
      <c r="H327" s="3256">
        <v>6713412</v>
      </c>
      <c r="I327" s="3256">
        <v>5491092</v>
      </c>
      <c r="J327" s="3256">
        <v>3044568</v>
      </c>
      <c r="K327" s="3256">
        <v>2641083</v>
      </c>
      <c r="L327" s="3256">
        <v>2356482</v>
      </c>
      <c r="M327" s="3256">
        <v>2323512</v>
      </c>
      <c r="N327" s="3257">
        <v>688087</v>
      </c>
      <c r="O327" s="3257">
        <v>317571</v>
      </c>
      <c r="P327" s="3256">
        <v>487</v>
      </c>
      <c r="Q327" s="3256">
        <v>538</v>
      </c>
      <c r="R327" s="3256">
        <v>422710</v>
      </c>
      <c r="S327" s="3256">
        <v>353719</v>
      </c>
      <c r="T327" s="3257">
        <v>264890</v>
      </c>
      <c r="U327" s="3257">
        <v>-36686</v>
      </c>
      <c r="V327" s="3209" t="s">
        <v>1591</v>
      </c>
      <c r="W327" s="3223" t="b">
        <f t="shared" si="52"/>
        <v>1</v>
      </c>
      <c r="X327" s="3258">
        <f>+T327-'Departmental PL'!V528</f>
        <v>1</v>
      </c>
      <c r="Y327" s="3258">
        <f>+U327-'Departmental PL'!W528</f>
        <v>0</v>
      </c>
      <c r="AC327" s="3228">
        <f t="shared" si="53"/>
        <v>-1</v>
      </c>
      <c r="AD327" s="3228">
        <f t="shared" si="54"/>
        <v>0</v>
      </c>
      <c r="AF327" s="3233">
        <f t="shared" si="49"/>
        <v>0</v>
      </c>
      <c r="AG327" s="3233">
        <f t="shared" si="50"/>
        <v>0</v>
      </c>
      <c r="AH327" s="3223" t="b">
        <f t="shared" si="51"/>
        <v>1</v>
      </c>
      <c r="AI327" s="3259" t="s">
        <v>1598</v>
      </c>
      <c r="AJ327" s="3259" t="s">
        <v>1281</v>
      </c>
      <c r="AK327" s="3259" t="s">
        <v>1591</v>
      </c>
      <c r="AL327" s="3244">
        <v>3453</v>
      </c>
      <c r="AM327" s="3244">
        <v>2607</v>
      </c>
      <c r="AN327" s="3244">
        <v>14387</v>
      </c>
      <c r="AO327" s="3244">
        <v>12509</v>
      </c>
      <c r="AP327" s="3244">
        <v>4100142</v>
      </c>
      <c r="AQ327" s="3244">
        <v>3340977</v>
      </c>
      <c r="AR327" s="3244">
        <v>1966434</v>
      </c>
      <c r="AS327" s="3244">
        <v>1644617</v>
      </c>
      <c r="AT327" s="3244">
        <v>1754513</v>
      </c>
      <c r="AU327" s="3244">
        <v>1961822</v>
      </c>
      <c r="AV327" s="3244">
        <v>212039</v>
      </c>
      <c r="AW327" s="3244">
        <v>-317296</v>
      </c>
      <c r="AX327" s="3244">
        <v>67</v>
      </c>
      <c r="AY327" s="3244">
        <v>218</v>
      </c>
      <c r="AZ327" s="3244">
        <v>260006</v>
      </c>
      <c r="BA327" s="3244">
        <v>251319</v>
      </c>
      <c r="BB327" s="3244">
        <v>-48600</v>
      </c>
      <c r="BC327" s="3244">
        <v>-568860</v>
      </c>
      <c r="BE327" s="3223">
        <f t="shared" si="46"/>
        <v>315</v>
      </c>
      <c r="BF327" s="3223" t="b">
        <f t="shared" si="45"/>
        <v>1</v>
      </c>
      <c r="BG327" s="3209" t="s">
        <v>1591</v>
      </c>
      <c r="BH327" s="3262">
        <v>3453</v>
      </c>
      <c r="BI327" s="3262">
        <v>2607</v>
      </c>
      <c r="BJ327" s="3262">
        <v>14387</v>
      </c>
      <c r="BK327" s="3262">
        <v>12509</v>
      </c>
      <c r="BL327" s="3262">
        <v>4100142</v>
      </c>
      <c r="BM327" s="3262">
        <v>3340977</v>
      </c>
      <c r="BN327" s="3262">
        <v>1966480</v>
      </c>
      <c r="BO327" s="3262">
        <v>1644588</v>
      </c>
      <c r="BP327" s="3262">
        <v>1754508</v>
      </c>
      <c r="BQ327" s="3262">
        <v>1961806</v>
      </c>
      <c r="BR327" s="3262">
        <v>211972</v>
      </c>
      <c r="BS327" s="3262">
        <v>-317218</v>
      </c>
      <c r="BT327" s="3269">
        <v>399</v>
      </c>
      <c r="BU327" s="3269">
        <v>465</v>
      </c>
      <c r="BV327" s="3262">
        <v>260190</v>
      </c>
      <c r="BW327" s="3262">
        <v>251223</v>
      </c>
      <c r="BX327" s="3262">
        <v>-48617</v>
      </c>
      <c r="BY327" s="3262">
        <v>-568906</v>
      </c>
    </row>
    <row r="328" spans="1:77" ht="15.2" customHeight="1" x14ac:dyDescent="0.2">
      <c r="A328" s="3254" t="s">
        <v>1594</v>
      </c>
      <c r="B328" s="3255" t="s">
        <v>1598</v>
      </c>
      <c r="C328" s="3272" t="s">
        <v>1592</v>
      </c>
      <c r="D328" s="3256">
        <v>29934</v>
      </c>
      <c r="E328" s="3256">
        <v>26185</v>
      </c>
      <c r="F328" s="3256">
        <v>123134</v>
      </c>
      <c r="G328" s="3256">
        <v>109638</v>
      </c>
      <c r="H328" s="3256">
        <v>36908489</v>
      </c>
      <c r="I328" s="3256">
        <v>31820830</v>
      </c>
      <c r="J328" s="3256">
        <v>15640318</v>
      </c>
      <c r="K328" s="3256">
        <v>14124942</v>
      </c>
      <c r="L328" s="3256">
        <v>15275925</v>
      </c>
      <c r="M328" s="3256">
        <v>13509105</v>
      </c>
      <c r="N328" s="3257">
        <v>364393</v>
      </c>
      <c r="O328" s="3257">
        <v>615837</v>
      </c>
      <c r="P328" s="3256">
        <v>2468</v>
      </c>
      <c r="Q328" s="3256">
        <v>2280</v>
      </c>
      <c r="R328" s="3256">
        <v>5702368</v>
      </c>
      <c r="S328" s="3256">
        <v>5163015</v>
      </c>
      <c r="T328" s="3257">
        <v>-5340443</v>
      </c>
      <c r="U328" s="3257">
        <v>-4549457</v>
      </c>
      <c r="V328" s="3209" t="s">
        <v>1592</v>
      </c>
      <c r="W328" s="3223" t="b">
        <f t="shared" si="52"/>
        <v>1</v>
      </c>
      <c r="X328" s="3356">
        <f>+T328-'Departmental PL'!V529</f>
        <v>1681000.6028622231</v>
      </c>
      <c r="Y328" s="3355">
        <f>+U328-'Departmental PL'!W529</f>
        <v>2005622.3367999997</v>
      </c>
      <c r="AC328" s="3228">
        <f t="shared" si="53"/>
        <v>0</v>
      </c>
      <c r="AD328" s="3228">
        <f t="shared" si="54"/>
        <v>0</v>
      </c>
      <c r="AF328" s="3233">
        <f t="shared" si="49"/>
        <v>0</v>
      </c>
      <c r="AG328" s="3233">
        <f t="shared" si="50"/>
        <v>-1</v>
      </c>
      <c r="AH328" s="3223" t="b">
        <f t="shared" si="51"/>
        <v>1</v>
      </c>
      <c r="AI328" s="3259" t="s">
        <v>1598</v>
      </c>
      <c r="AJ328" s="3259" t="s">
        <v>1281</v>
      </c>
      <c r="AK328" s="3259" t="s">
        <v>1592</v>
      </c>
      <c r="AL328" s="3244">
        <v>19247</v>
      </c>
      <c r="AM328" s="3244">
        <v>16572</v>
      </c>
      <c r="AN328" s="3244">
        <v>79929</v>
      </c>
      <c r="AO328" s="3244">
        <v>65647</v>
      </c>
      <c r="AP328" s="3244">
        <v>22961127</v>
      </c>
      <c r="AQ328" s="3244">
        <v>18775059</v>
      </c>
      <c r="AR328" s="3244">
        <v>10195969</v>
      </c>
      <c r="AS328" s="3244">
        <v>8709179</v>
      </c>
      <c r="AT328" s="3244">
        <v>10143033</v>
      </c>
      <c r="AU328" s="3244">
        <v>9903661</v>
      </c>
      <c r="AV328" s="3244">
        <v>51031</v>
      </c>
      <c r="AW328" s="3244">
        <v>-1194531</v>
      </c>
      <c r="AX328" s="3244">
        <v>332</v>
      </c>
      <c r="AY328" s="3244">
        <v>799</v>
      </c>
      <c r="AZ328" s="3244">
        <v>3832276</v>
      </c>
      <c r="BA328" s="3244">
        <v>3751767</v>
      </c>
      <c r="BB328" s="3244">
        <v>-3783893</v>
      </c>
      <c r="BC328" s="3244">
        <v>-4947246</v>
      </c>
      <c r="BE328" s="3223">
        <f t="shared" si="46"/>
        <v>316</v>
      </c>
      <c r="BF328" s="3223" t="b">
        <f t="shared" si="45"/>
        <v>1</v>
      </c>
      <c r="BG328" s="3209" t="s">
        <v>1592</v>
      </c>
      <c r="BH328" s="3262">
        <v>19247</v>
      </c>
      <c r="BI328" s="3262">
        <v>16572</v>
      </c>
      <c r="BJ328" s="3262">
        <v>79929</v>
      </c>
      <c r="BK328" s="3262">
        <v>65647</v>
      </c>
      <c r="BL328" s="3262">
        <v>22961127</v>
      </c>
      <c r="BM328" s="3262">
        <v>18775059</v>
      </c>
      <c r="BN328" s="3262">
        <v>10196104</v>
      </c>
      <c r="BO328" s="3262">
        <v>8708770</v>
      </c>
      <c r="BP328" s="3262">
        <v>10145236</v>
      </c>
      <c r="BQ328" s="3262">
        <v>9903445</v>
      </c>
      <c r="BR328" s="3262">
        <v>50868</v>
      </c>
      <c r="BS328" s="3262">
        <v>-1194675</v>
      </c>
      <c r="BT328" s="3262">
        <v>1711</v>
      </c>
      <c r="BU328" s="3262">
        <v>2195</v>
      </c>
      <c r="BV328" s="3262">
        <v>3832765</v>
      </c>
      <c r="BW328" s="3262">
        <v>3750327</v>
      </c>
      <c r="BX328" s="3262">
        <v>-3783609</v>
      </c>
      <c r="BY328" s="3262">
        <v>-4947197</v>
      </c>
    </row>
    <row r="329" spans="1:77" ht="15.2" customHeight="1" x14ac:dyDescent="0.2">
      <c r="A329" s="3254" t="s">
        <v>1595</v>
      </c>
      <c r="B329" s="3255" t="s">
        <v>1598</v>
      </c>
      <c r="C329" s="3272" t="s">
        <v>1593</v>
      </c>
      <c r="D329" s="3256">
        <v>3794</v>
      </c>
      <c r="E329" s="3256">
        <v>3491</v>
      </c>
      <c r="F329" s="3256">
        <v>8304</v>
      </c>
      <c r="G329" s="3256">
        <v>7683</v>
      </c>
      <c r="H329" s="3256">
        <v>1298190</v>
      </c>
      <c r="I329" s="3256">
        <v>1215255</v>
      </c>
      <c r="J329" s="3256">
        <v>572032</v>
      </c>
      <c r="K329" s="3256">
        <v>560037</v>
      </c>
      <c r="L329" s="3256">
        <v>1098513</v>
      </c>
      <c r="M329" s="3256">
        <v>1174315</v>
      </c>
      <c r="N329" s="3257">
        <v>-526481</v>
      </c>
      <c r="O329" s="3257">
        <v>-614278</v>
      </c>
      <c r="P329" s="3256">
        <v>236</v>
      </c>
      <c r="Q329" s="3256">
        <v>246</v>
      </c>
      <c r="R329" s="3256">
        <v>697378</v>
      </c>
      <c r="S329" s="3256">
        <v>689878</v>
      </c>
      <c r="T329" s="3257">
        <v>-1224095</v>
      </c>
      <c r="U329" s="3257">
        <v>-1304403</v>
      </c>
      <c r="V329" s="3209" t="s">
        <v>1593</v>
      </c>
      <c r="W329" s="3223" t="b">
        <f t="shared" si="52"/>
        <v>1</v>
      </c>
      <c r="X329" s="3258">
        <f>+T329-'Departmental PL'!V530</f>
        <v>0</v>
      </c>
      <c r="Y329" s="3258">
        <f>+U329-'Departmental PL'!W530</f>
        <v>-1</v>
      </c>
      <c r="AC329" s="3228">
        <f t="shared" si="47"/>
        <v>0</v>
      </c>
      <c r="AD329" s="3228">
        <f t="shared" si="48"/>
        <v>0</v>
      </c>
      <c r="AF329" s="3233">
        <f t="shared" si="49"/>
        <v>0</v>
      </c>
      <c r="AG329" s="3233">
        <f t="shared" si="50"/>
        <v>1</v>
      </c>
      <c r="AH329" s="3223" t="b">
        <f t="shared" si="51"/>
        <v>1</v>
      </c>
      <c r="AI329" s="3259" t="s">
        <v>1598</v>
      </c>
      <c r="AJ329" s="3259" t="s">
        <v>1281</v>
      </c>
      <c r="AK329" s="3259" t="s">
        <v>1593</v>
      </c>
      <c r="AL329" s="3244">
        <v>2544</v>
      </c>
      <c r="AM329" s="3244">
        <v>2840</v>
      </c>
      <c r="AN329" s="3244">
        <v>5607</v>
      </c>
      <c r="AO329" s="3244">
        <v>6433</v>
      </c>
      <c r="AP329" s="3244">
        <v>872895</v>
      </c>
      <c r="AQ329" s="3244">
        <v>1206795</v>
      </c>
      <c r="AR329" s="3244">
        <v>401875</v>
      </c>
      <c r="AS329" s="3244">
        <v>574840</v>
      </c>
      <c r="AT329" s="3244">
        <v>894144</v>
      </c>
      <c r="AU329" s="3244">
        <v>971641</v>
      </c>
      <c r="AV329" s="3244">
        <v>-492691</v>
      </c>
      <c r="AW329" s="3244">
        <v>-397387</v>
      </c>
      <c r="AX329" s="3244">
        <v>0</v>
      </c>
      <c r="AY329" s="3244">
        <v>0</v>
      </c>
      <c r="AZ329" s="3244">
        <v>543373</v>
      </c>
      <c r="BA329" s="3244">
        <v>564465</v>
      </c>
      <c r="BB329" s="3244">
        <v>-1036417</v>
      </c>
      <c r="BC329" s="3244">
        <v>-961834</v>
      </c>
      <c r="BE329" s="3223">
        <f t="shared" si="46"/>
        <v>317</v>
      </c>
      <c r="BF329" s="3223" t="b">
        <f t="shared" si="45"/>
        <v>1</v>
      </c>
      <c r="BG329" s="3209" t="s">
        <v>1593</v>
      </c>
      <c r="BH329" s="3262">
        <v>2544</v>
      </c>
      <c r="BI329" s="3262">
        <v>2840</v>
      </c>
      <c r="BJ329" s="3262">
        <v>5607</v>
      </c>
      <c r="BK329" s="3262">
        <v>6433</v>
      </c>
      <c r="BL329" s="3262">
        <v>872895</v>
      </c>
      <c r="BM329" s="3262">
        <v>1206795</v>
      </c>
      <c r="BN329" s="3262">
        <v>401657</v>
      </c>
      <c r="BO329" s="3262">
        <v>574786</v>
      </c>
      <c r="BP329" s="3262">
        <v>894393</v>
      </c>
      <c r="BQ329" s="3262">
        <v>972217</v>
      </c>
      <c r="BR329" s="3262">
        <v>-492735</v>
      </c>
      <c r="BS329" s="3262">
        <v>-397432</v>
      </c>
      <c r="BT329" s="3269">
        <v>181</v>
      </c>
      <c r="BU329" s="3269">
        <v>233</v>
      </c>
      <c r="BV329" s="3262">
        <v>543558</v>
      </c>
      <c r="BW329" s="3262">
        <v>564224</v>
      </c>
      <c r="BX329" s="3262">
        <v>-1036474</v>
      </c>
      <c r="BY329" s="3262">
        <v>-961888</v>
      </c>
    </row>
    <row r="330" spans="1:77" ht="15.2" customHeight="1" x14ac:dyDescent="0.2">
      <c r="A330" s="3230" t="s">
        <v>1596</v>
      </c>
      <c r="B330" s="3255" t="s">
        <v>1598</v>
      </c>
      <c r="C330" s="3272" t="s">
        <v>1594</v>
      </c>
      <c r="D330" s="3256">
        <v>8896</v>
      </c>
      <c r="E330" s="3256">
        <v>8457</v>
      </c>
      <c r="F330" s="3256">
        <v>34159</v>
      </c>
      <c r="G330" s="3256">
        <v>32918</v>
      </c>
      <c r="H330" s="3256">
        <v>9145409</v>
      </c>
      <c r="I330" s="3256">
        <v>8428273</v>
      </c>
      <c r="J330" s="3256">
        <v>4296236</v>
      </c>
      <c r="K330" s="3256">
        <v>4175874</v>
      </c>
      <c r="L330" s="3256">
        <v>4660756</v>
      </c>
      <c r="M330" s="3256">
        <v>5006421</v>
      </c>
      <c r="N330" s="3257">
        <v>-364520</v>
      </c>
      <c r="O330" s="3257">
        <v>-830547</v>
      </c>
      <c r="P330" s="3256">
        <v>941</v>
      </c>
      <c r="Q330" s="3256">
        <v>1016</v>
      </c>
      <c r="R330" s="3256">
        <v>867789</v>
      </c>
      <c r="S330" s="3256">
        <v>791746</v>
      </c>
      <c r="T330" s="3257">
        <v>-1233251</v>
      </c>
      <c r="U330" s="3257">
        <v>-1623309</v>
      </c>
      <c r="V330" s="3209" t="s">
        <v>1594</v>
      </c>
      <c r="W330" s="3223" t="b">
        <f t="shared" si="52"/>
        <v>1</v>
      </c>
      <c r="X330" s="3258">
        <f>+T330-'Departmental PL'!V531</f>
        <v>-1</v>
      </c>
      <c r="Y330" s="3258">
        <f>+U330-'Departmental PL'!W531</f>
        <v>0</v>
      </c>
      <c r="AC330" s="3228">
        <f t="shared" si="47"/>
        <v>0</v>
      </c>
      <c r="AD330" s="3228">
        <f t="shared" si="48"/>
        <v>0</v>
      </c>
      <c r="AF330" s="3233">
        <f t="shared" si="49"/>
        <v>1</v>
      </c>
      <c r="AG330" s="3233">
        <f t="shared" si="50"/>
        <v>0</v>
      </c>
      <c r="AH330" s="3223" t="b">
        <f t="shared" si="51"/>
        <v>1</v>
      </c>
      <c r="AI330" s="3259" t="s">
        <v>1598</v>
      </c>
      <c r="AJ330" s="3259" t="s">
        <v>1281</v>
      </c>
      <c r="AK330" s="3259" t="s">
        <v>1594</v>
      </c>
      <c r="AL330" s="3244">
        <v>6141</v>
      </c>
      <c r="AM330" s="3244">
        <v>5817</v>
      </c>
      <c r="AN330" s="3244">
        <v>24238</v>
      </c>
      <c r="AO330" s="3244">
        <v>23331</v>
      </c>
      <c r="AP330" s="3244">
        <v>6212225</v>
      </c>
      <c r="AQ330" s="3244">
        <v>5968906</v>
      </c>
      <c r="AR330" s="3244">
        <v>3073799</v>
      </c>
      <c r="AS330" s="3244">
        <v>3022982</v>
      </c>
      <c r="AT330" s="3244">
        <v>3597325</v>
      </c>
      <c r="AU330" s="3244">
        <v>3055793</v>
      </c>
      <c r="AV330" s="3244">
        <v>-524265</v>
      </c>
      <c r="AW330" s="3244">
        <v>-33111</v>
      </c>
      <c r="AX330" s="3244">
        <v>252</v>
      </c>
      <c r="AY330" s="3244">
        <v>156</v>
      </c>
      <c r="AZ330" s="3244">
        <v>571353</v>
      </c>
      <c r="BA330" s="3244">
        <v>463148</v>
      </c>
      <c r="BB330" s="3244">
        <v>-1096915</v>
      </c>
      <c r="BC330" s="3244">
        <v>-496579</v>
      </c>
      <c r="BE330" s="3223">
        <f t="shared" si="46"/>
        <v>318</v>
      </c>
      <c r="BF330" s="3223" t="b">
        <f t="shared" si="45"/>
        <v>1</v>
      </c>
      <c r="BG330" s="3209" t="s">
        <v>1594</v>
      </c>
      <c r="BH330" s="3262">
        <v>6141</v>
      </c>
      <c r="BI330" s="3262">
        <v>5817</v>
      </c>
      <c r="BJ330" s="3262">
        <v>24238</v>
      </c>
      <c r="BK330" s="3262">
        <v>23331</v>
      </c>
      <c r="BL330" s="3262">
        <v>6212225</v>
      </c>
      <c r="BM330" s="3262">
        <v>5968906</v>
      </c>
      <c r="BN330" s="3262">
        <v>3073706</v>
      </c>
      <c r="BO330" s="3262">
        <v>3022987</v>
      </c>
      <c r="BP330" s="3262">
        <v>3598000</v>
      </c>
      <c r="BQ330" s="3262">
        <v>3056162</v>
      </c>
      <c r="BR330" s="3262">
        <v>-524295</v>
      </c>
      <c r="BS330" s="3262">
        <v>-33175</v>
      </c>
      <c r="BT330" s="3269">
        <v>750</v>
      </c>
      <c r="BU330" s="3269">
        <v>627</v>
      </c>
      <c r="BV330" s="3262">
        <v>571808</v>
      </c>
      <c r="BW330" s="3262">
        <v>462795</v>
      </c>
      <c r="BX330" s="3262">
        <v>-1096852</v>
      </c>
      <c r="BY330" s="3262">
        <v>-496597</v>
      </c>
    </row>
    <row r="331" spans="1:77" ht="15.2" customHeight="1" x14ac:dyDescent="0.2">
      <c r="A331" s="3254" t="s">
        <v>1597</v>
      </c>
      <c r="B331" s="3255" t="s">
        <v>1598</v>
      </c>
      <c r="C331" s="3272" t="s">
        <v>1595</v>
      </c>
      <c r="D331" s="3256">
        <v>2103</v>
      </c>
      <c r="E331" s="3256">
        <v>2316</v>
      </c>
      <c r="F331" s="3256">
        <v>22392</v>
      </c>
      <c r="G331" s="3256">
        <v>25905</v>
      </c>
      <c r="H331" s="3256">
        <v>23796131</v>
      </c>
      <c r="I331" s="3256">
        <v>24061996</v>
      </c>
      <c r="J331" s="3256">
        <v>9240304</v>
      </c>
      <c r="K331" s="3256">
        <v>10453357</v>
      </c>
      <c r="L331" s="3256">
        <v>2855835</v>
      </c>
      <c r="M331" s="3256">
        <v>3066535</v>
      </c>
      <c r="N331" s="3256">
        <v>6384469</v>
      </c>
      <c r="O331" s="3256">
        <v>7386822</v>
      </c>
      <c r="P331" s="3256">
        <v>150</v>
      </c>
      <c r="Q331" s="3256">
        <v>154</v>
      </c>
      <c r="R331" s="3256">
        <v>768567</v>
      </c>
      <c r="S331" s="3256">
        <v>750964</v>
      </c>
      <c r="T331" s="3256">
        <v>5615752</v>
      </c>
      <c r="U331" s="3257">
        <v>6635704</v>
      </c>
      <c r="V331" s="3209" t="s">
        <v>1595</v>
      </c>
      <c r="W331" s="3223" t="b">
        <f t="shared" si="52"/>
        <v>1</v>
      </c>
      <c r="X331" s="3258">
        <f>+T331-'Departmental PL'!V532</f>
        <v>0</v>
      </c>
      <c r="Y331" s="3258">
        <f>+U331-'Departmental PL'!W532</f>
        <v>0</v>
      </c>
      <c r="AC331" s="3228">
        <f t="shared" si="47"/>
        <v>0</v>
      </c>
      <c r="AD331" s="3228">
        <f t="shared" si="48"/>
        <v>0</v>
      </c>
      <c r="AF331" s="3233">
        <f t="shared" si="49"/>
        <v>0</v>
      </c>
      <c r="AG331" s="3233">
        <f t="shared" si="50"/>
        <v>0</v>
      </c>
      <c r="AH331" s="3223" t="b">
        <f t="shared" si="51"/>
        <v>1</v>
      </c>
      <c r="AI331" s="3259" t="s">
        <v>1598</v>
      </c>
      <c r="AJ331" s="3259" t="s">
        <v>1281</v>
      </c>
      <c r="AK331" s="3259" t="s">
        <v>1595</v>
      </c>
      <c r="AL331" s="3244">
        <v>1749</v>
      </c>
      <c r="AM331" s="3244">
        <v>1897</v>
      </c>
      <c r="AN331" s="3244">
        <v>19339</v>
      </c>
      <c r="AO331" s="3244">
        <v>22152</v>
      </c>
      <c r="AP331" s="3244">
        <v>18006220</v>
      </c>
      <c r="AQ331" s="3244">
        <v>13608419</v>
      </c>
      <c r="AR331" s="3244">
        <v>8012648</v>
      </c>
      <c r="AS331" s="3244">
        <v>6824099</v>
      </c>
      <c r="AT331" s="3244">
        <v>2251131</v>
      </c>
      <c r="AU331" s="3244">
        <v>2308505</v>
      </c>
      <c r="AV331" s="3244">
        <v>5761716</v>
      </c>
      <c r="AW331" s="3244">
        <v>4515405</v>
      </c>
      <c r="AX331" s="3244">
        <v>61</v>
      </c>
      <c r="AY331" s="3244">
        <v>7</v>
      </c>
      <c r="AZ331" s="3244">
        <v>547140</v>
      </c>
      <c r="BA331" s="3244">
        <v>440332</v>
      </c>
      <c r="BB331" s="3244">
        <v>5214190</v>
      </c>
      <c r="BC331" s="3244">
        <v>4074968</v>
      </c>
      <c r="BE331" s="3223">
        <f t="shared" si="46"/>
        <v>319</v>
      </c>
      <c r="BF331" s="3223" t="b">
        <f t="shared" si="45"/>
        <v>1</v>
      </c>
      <c r="BG331" s="3209" t="s">
        <v>1595</v>
      </c>
      <c r="BH331" s="3262">
        <v>1749</v>
      </c>
      <c r="BI331" s="3262">
        <v>1897</v>
      </c>
      <c r="BJ331" s="3262">
        <v>19339</v>
      </c>
      <c r="BK331" s="3262">
        <v>22152</v>
      </c>
      <c r="BL331" s="3262">
        <v>18006220</v>
      </c>
      <c r="BM331" s="3262">
        <v>13608419</v>
      </c>
      <c r="BN331" s="3262">
        <v>8012659</v>
      </c>
      <c r="BO331" s="3262">
        <v>6824160</v>
      </c>
      <c r="BP331" s="3262">
        <v>2250881</v>
      </c>
      <c r="BQ331" s="3262">
        <v>2308827</v>
      </c>
      <c r="BR331" s="3262">
        <v>5761778</v>
      </c>
      <c r="BS331" s="3262">
        <v>4515332</v>
      </c>
      <c r="BT331" s="3269">
        <v>170</v>
      </c>
      <c r="BU331" s="3269">
        <v>131</v>
      </c>
      <c r="BV331" s="3262">
        <v>547406</v>
      </c>
      <c r="BW331" s="3262">
        <v>440288</v>
      </c>
      <c r="BX331" s="3262">
        <v>5214203</v>
      </c>
      <c r="BY331" s="3262">
        <v>4074913</v>
      </c>
    </row>
    <row r="332" spans="1:77" ht="15.2" customHeight="1" x14ac:dyDescent="0.2">
      <c r="A332" s="3281" t="s">
        <v>1598</v>
      </c>
      <c r="B332" s="3255" t="s">
        <v>1598</v>
      </c>
      <c r="C332" s="3272" t="s">
        <v>1596</v>
      </c>
      <c r="D332" s="3256">
        <v>973</v>
      </c>
      <c r="E332" s="3256">
        <v>875</v>
      </c>
      <c r="F332" s="3256">
        <v>7196</v>
      </c>
      <c r="G332" s="3315">
        <v>9195</v>
      </c>
      <c r="H332" s="3256">
        <v>8135664</v>
      </c>
      <c r="I332" s="3315">
        <v>8722139</v>
      </c>
      <c r="J332" s="3256">
        <v>3043852</v>
      </c>
      <c r="K332" s="3315">
        <v>3829520</v>
      </c>
      <c r="L332" s="3256">
        <v>1625570</v>
      </c>
      <c r="M332" s="3315">
        <v>1634561</v>
      </c>
      <c r="N332" s="3256">
        <v>1418283</v>
      </c>
      <c r="O332" s="3256">
        <v>2194959</v>
      </c>
      <c r="P332" s="3256">
        <v>70</v>
      </c>
      <c r="Q332" s="3315">
        <v>62</v>
      </c>
      <c r="R332" s="3256">
        <v>603471</v>
      </c>
      <c r="S332" s="3315">
        <v>378981</v>
      </c>
      <c r="T332" s="3256">
        <v>814742</v>
      </c>
      <c r="U332" s="3256">
        <v>1815916</v>
      </c>
      <c r="V332" s="3209" t="s">
        <v>1596</v>
      </c>
      <c r="W332" s="3223" t="b">
        <f t="shared" si="52"/>
        <v>1</v>
      </c>
      <c r="X332" s="3258">
        <f>+T332-'Departmental PL'!V533</f>
        <v>1</v>
      </c>
      <c r="Y332" s="3258">
        <f>+U332-'Departmental PL'!W533</f>
        <v>0</v>
      </c>
      <c r="AC332" s="3228">
        <f t="shared" si="47"/>
        <v>-1</v>
      </c>
      <c r="AD332" s="3228">
        <f t="shared" si="48"/>
        <v>0</v>
      </c>
      <c r="AF332" s="3233">
        <f t="shared" si="49"/>
        <v>0</v>
      </c>
      <c r="AG332" s="3233">
        <f t="shared" si="50"/>
        <v>0</v>
      </c>
      <c r="AH332" s="3223" t="b">
        <f t="shared" si="51"/>
        <v>1</v>
      </c>
      <c r="AI332" s="3259" t="s">
        <v>1598</v>
      </c>
      <c r="AJ332" s="3259" t="s">
        <v>1281</v>
      </c>
      <c r="AK332" s="3259" t="s">
        <v>1596</v>
      </c>
      <c r="AL332" s="3244">
        <v>658</v>
      </c>
      <c r="AM332" s="3244">
        <v>281</v>
      </c>
      <c r="AN332" s="3244">
        <v>6907</v>
      </c>
      <c r="AO332" s="3244">
        <v>3049</v>
      </c>
      <c r="AP332" s="3244">
        <v>6354437</v>
      </c>
      <c r="AQ332" s="3244">
        <v>1757154</v>
      </c>
      <c r="AR332" s="3244">
        <v>2717540</v>
      </c>
      <c r="AS332" s="3244">
        <v>809684</v>
      </c>
      <c r="AT332" s="3244">
        <v>1263628</v>
      </c>
      <c r="AU332" s="3244">
        <v>623346</v>
      </c>
      <c r="AV332" s="3244">
        <v>1453860</v>
      </c>
      <c r="AW332" s="3244">
        <v>186336</v>
      </c>
      <c r="AX332" s="3244">
        <v>3</v>
      </c>
      <c r="AY332" s="3244">
        <v>0</v>
      </c>
      <c r="AZ332" s="3244">
        <v>364437</v>
      </c>
      <c r="BA332" s="3244">
        <v>76269</v>
      </c>
      <c r="BB332" s="3244">
        <v>1089432</v>
      </c>
      <c r="BC332" s="3244">
        <v>110070</v>
      </c>
      <c r="BE332" s="3223">
        <f t="shared" si="46"/>
        <v>320</v>
      </c>
      <c r="BF332" s="3223" t="b">
        <f t="shared" si="45"/>
        <v>1</v>
      </c>
      <c r="BG332" s="3209" t="s">
        <v>1596</v>
      </c>
      <c r="BH332" s="3269">
        <v>658</v>
      </c>
      <c r="BI332" s="3269">
        <v>281</v>
      </c>
      <c r="BJ332" s="3262">
        <v>6907</v>
      </c>
      <c r="BK332" s="3262">
        <v>3049</v>
      </c>
      <c r="BL332" s="3262">
        <v>6354437</v>
      </c>
      <c r="BM332" s="3262">
        <v>1757154</v>
      </c>
      <c r="BN332" s="3262">
        <v>2717503</v>
      </c>
      <c r="BO332" s="3262">
        <v>809701</v>
      </c>
      <c r="BP332" s="3262">
        <v>1263685</v>
      </c>
      <c r="BQ332" s="3262">
        <v>623375</v>
      </c>
      <c r="BR332" s="3262">
        <v>1453818</v>
      </c>
      <c r="BS332" s="3262">
        <v>186327</v>
      </c>
      <c r="BT332" s="3269">
        <v>52</v>
      </c>
      <c r="BU332" s="3269">
        <v>2</v>
      </c>
      <c r="BV332" s="3262">
        <v>364322</v>
      </c>
      <c r="BW332" s="3262">
        <v>76244</v>
      </c>
      <c r="BX332" s="3262">
        <v>1089443</v>
      </c>
      <c r="BY332" s="3262">
        <v>110082</v>
      </c>
    </row>
    <row r="333" spans="1:77" ht="15.2" customHeight="1" x14ac:dyDescent="0.2">
      <c r="A333" s="3254" t="s">
        <v>1599</v>
      </c>
      <c r="B333" s="3255" t="s">
        <v>1598</v>
      </c>
      <c r="C333" s="3272" t="s">
        <v>1597</v>
      </c>
      <c r="D333" s="3256">
        <v>126</v>
      </c>
      <c r="E333" s="3256">
        <v>86</v>
      </c>
      <c r="F333" s="3256">
        <v>201</v>
      </c>
      <c r="G333" s="3256">
        <v>143</v>
      </c>
      <c r="H333" s="3256">
        <v>420458</v>
      </c>
      <c r="I333" s="3256">
        <v>259976</v>
      </c>
      <c r="J333" s="3256">
        <v>158627</v>
      </c>
      <c r="K333" s="3256">
        <v>109524</v>
      </c>
      <c r="L333" s="3256">
        <v>239344</v>
      </c>
      <c r="M333" s="3256">
        <v>108506</v>
      </c>
      <c r="N333" s="3256">
        <v>-80717</v>
      </c>
      <c r="O333" s="3257">
        <v>1017</v>
      </c>
      <c r="P333" s="3256">
        <v>0</v>
      </c>
      <c r="Q333" s="3256">
        <v>0</v>
      </c>
      <c r="R333" s="3256">
        <v>33956</v>
      </c>
      <c r="S333" s="3256">
        <v>12236</v>
      </c>
      <c r="T333" s="3257">
        <v>-114673</v>
      </c>
      <c r="U333" s="3257">
        <v>-11219</v>
      </c>
      <c r="V333" s="3209" t="s">
        <v>1597</v>
      </c>
      <c r="W333" s="3223" t="b">
        <f t="shared" si="52"/>
        <v>1</v>
      </c>
      <c r="X333" s="3258">
        <f>+T333-'Departmental PL'!V534</f>
        <v>0</v>
      </c>
      <c r="Y333" s="3258">
        <f>+U333-'Departmental PL'!W534</f>
        <v>-1</v>
      </c>
      <c r="AC333" s="3228">
        <f t="shared" si="47"/>
        <v>0</v>
      </c>
      <c r="AD333" s="3228">
        <f t="shared" si="48"/>
        <v>1</v>
      </c>
      <c r="AF333" s="3233">
        <f t="shared" si="49"/>
        <v>0</v>
      </c>
      <c r="AG333" s="3233">
        <f t="shared" si="50"/>
        <v>0</v>
      </c>
      <c r="AH333" s="3223" t="b">
        <f t="shared" si="51"/>
        <v>1</v>
      </c>
      <c r="AI333" s="3259" t="s">
        <v>1598</v>
      </c>
      <c r="AJ333" s="3259" t="s">
        <v>1281</v>
      </c>
      <c r="AK333" s="3259" t="s">
        <v>1597</v>
      </c>
      <c r="AL333" s="3244">
        <v>61</v>
      </c>
      <c r="AM333" s="3244">
        <v>84</v>
      </c>
      <c r="AN333" s="3244">
        <v>109</v>
      </c>
      <c r="AO333" s="3244">
        <v>116</v>
      </c>
      <c r="AP333" s="3244">
        <v>210682</v>
      </c>
      <c r="AQ333" s="3244">
        <v>239841</v>
      </c>
      <c r="AR333" s="3244">
        <v>85380</v>
      </c>
      <c r="AS333" s="3244">
        <v>114332</v>
      </c>
      <c r="AT333" s="3244">
        <v>126383</v>
      </c>
      <c r="AU333" s="3244">
        <v>103416</v>
      </c>
      <c r="AV333" s="3244">
        <v>-40998</v>
      </c>
      <c r="AW333" s="3244">
        <v>10909</v>
      </c>
      <c r="AX333" s="3244">
        <v>0</v>
      </c>
      <c r="AY333" s="3244">
        <v>0</v>
      </c>
      <c r="AZ333" s="3244">
        <v>13708</v>
      </c>
      <c r="BA333" s="3244">
        <v>11704</v>
      </c>
      <c r="BB333" s="3244">
        <v>-54714</v>
      </c>
      <c r="BC333" s="3244">
        <v>-799</v>
      </c>
      <c r="BE333" s="3223">
        <f t="shared" si="46"/>
        <v>321</v>
      </c>
      <c r="BF333" s="3223" t="b">
        <f t="shared" si="45"/>
        <v>1</v>
      </c>
      <c r="BG333" s="3209" t="s">
        <v>1597</v>
      </c>
      <c r="BH333" s="3269">
        <v>61</v>
      </c>
      <c r="BI333" s="3269">
        <v>84</v>
      </c>
      <c r="BJ333" s="3269">
        <v>109</v>
      </c>
      <c r="BK333" s="3269">
        <v>116</v>
      </c>
      <c r="BL333" s="3262">
        <v>210671</v>
      </c>
      <c r="BM333" s="3262">
        <v>239831</v>
      </c>
      <c r="BN333" s="3262">
        <v>85381</v>
      </c>
      <c r="BO333" s="3262">
        <v>114330</v>
      </c>
      <c r="BP333" s="3262">
        <v>126383</v>
      </c>
      <c r="BQ333" s="3262">
        <v>103423</v>
      </c>
      <c r="BR333" s="3262">
        <v>-41002</v>
      </c>
      <c r="BS333" s="3262">
        <v>10906</v>
      </c>
      <c r="BT333" s="3269">
        <v>0</v>
      </c>
      <c r="BU333" s="3269">
        <v>0</v>
      </c>
      <c r="BV333" s="3262">
        <v>13711</v>
      </c>
      <c r="BW333" s="3262">
        <v>11710</v>
      </c>
      <c r="BX333" s="3262">
        <v>-54713</v>
      </c>
      <c r="BY333" s="3269">
        <v>-804</v>
      </c>
    </row>
    <row r="334" spans="1:77" s="3501" customFormat="1" ht="15.2" customHeight="1" x14ac:dyDescent="0.35">
      <c r="A334" s="3497" t="s">
        <v>1588</v>
      </c>
      <c r="B334" s="3498" t="s">
        <v>1598</v>
      </c>
      <c r="C334" s="3499" t="s">
        <v>2608</v>
      </c>
      <c r="D334" s="3498">
        <v>53402</v>
      </c>
      <c r="E334" s="3498">
        <v>46601</v>
      </c>
      <c r="F334" s="3498">
        <v>270100</v>
      </c>
      <c r="G334" s="3498">
        <v>253871</v>
      </c>
      <c r="H334" s="3498">
        <v>163569895</v>
      </c>
      <c r="I334" s="3498">
        <v>149384504</v>
      </c>
      <c r="J334" s="3498">
        <v>60963846</v>
      </c>
      <c r="K334" s="3498">
        <v>64184085</v>
      </c>
      <c r="L334" s="3498">
        <v>40443090</v>
      </c>
      <c r="M334" s="3498">
        <v>37639090</v>
      </c>
      <c r="N334" s="3498">
        <v>20520755</v>
      </c>
      <c r="O334" s="3498">
        <v>26544995</v>
      </c>
      <c r="P334" s="3498">
        <v>510452</v>
      </c>
      <c r="Q334" s="3498">
        <v>498710</v>
      </c>
      <c r="R334" s="3498">
        <v>14865210</v>
      </c>
      <c r="S334" s="3498">
        <v>13591229</v>
      </c>
      <c r="T334" s="3498">
        <v>5145093</v>
      </c>
      <c r="U334" s="3498">
        <v>12455055</v>
      </c>
      <c r="V334" s="3500" t="s">
        <v>2608</v>
      </c>
      <c r="W334" s="3501" t="b">
        <f t="shared" si="52"/>
        <v>1</v>
      </c>
      <c r="X334" s="3502">
        <f>+T334-'Departmental PL'!V535</f>
        <v>1681000.6028622277</v>
      </c>
      <c r="Y334" s="3502">
        <f>+U334-'Departmental PL'!W535</f>
        <v>2057772.5567999966</v>
      </c>
      <c r="AC334" s="3501">
        <f t="shared" si="47"/>
        <v>1</v>
      </c>
      <c r="AD334" s="3501">
        <f t="shared" si="48"/>
        <v>0</v>
      </c>
      <c r="AF334" s="3501">
        <f t="shared" si="49"/>
        <v>0</v>
      </c>
      <c r="AG334" s="3501">
        <f t="shared" si="50"/>
        <v>1</v>
      </c>
      <c r="AH334" s="3501" t="b">
        <f t="shared" si="51"/>
        <v>0</v>
      </c>
      <c r="AI334" s="3503" t="s">
        <v>1598</v>
      </c>
      <c r="AJ334" s="3503" t="s">
        <v>1281</v>
      </c>
      <c r="AK334" s="3503" t="s">
        <v>2031</v>
      </c>
      <c r="AL334" s="3503">
        <v>34330</v>
      </c>
      <c r="AM334" s="3503">
        <v>31344</v>
      </c>
      <c r="AN334" s="3503">
        <v>188439</v>
      </c>
      <c r="AO334" s="3503">
        <v>182421</v>
      </c>
      <c r="AP334" s="3503">
        <v>109710635</v>
      </c>
      <c r="AQ334" s="3503">
        <v>90106668</v>
      </c>
      <c r="AR334" s="3503">
        <v>46852244</v>
      </c>
      <c r="AS334" s="3503">
        <v>41612142</v>
      </c>
      <c r="AT334" s="3503">
        <v>28085386</v>
      </c>
      <c r="AU334" s="3503">
        <v>27159798</v>
      </c>
      <c r="AV334" s="3503">
        <v>18764666</v>
      </c>
      <c r="AW334" s="3503">
        <v>14451177</v>
      </c>
      <c r="AX334" s="3503">
        <v>368206</v>
      </c>
      <c r="AY334" s="3503">
        <v>365245</v>
      </c>
      <c r="AZ334" s="3503">
        <v>10749482</v>
      </c>
      <c r="BA334" s="3503">
        <v>9792517</v>
      </c>
      <c r="BB334" s="3503">
        <v>7641152</v>
      </c>
      <c r="BC334" s="3503">
        <v>4292741</v>
      </c>
      <c r="BE334" s="3501">
        <f t="shared" si="46"/>
        <v>322</v>
      </c>
      <c r="BF334" s="3501" t="b">
        <f t="shared" si="45"/>
        <v>0</v>
      </c>
      <c r="BG334" s="3504" t="s">
        <v>1598</v>
      </c>
      <c r="BH334" s="3505">
        <v>34330</v>
      </c>
      <c r="BI334" s="3505">
        <v>31344</v>
      </c>
      <c r="BJ334" s="3505">
        <v>188439</v>
      </c>
      <c r="BK334" s="3505">
        <v>182421</v>
      </c>
      <c r="BL334" s="3505">
        <v>109710624</v>
      </c>
      <c r="BM334" s="3505">
        <v>90106658</v>
      </c>
      <c r="BN334" s="3505">
        <v>46852128</v>
      </c>
      <c r="BO334" s="3505">
        <v>41611721</v>
      </c>
      <c r="BP334" s="3505">
        <v>28088033</v>
      </c>
      <c r="BQ334" s="3505">
        <v>27160800</v>
      </c>
      <c r="BR334" s="3505">
        <v>18764095</v>
      </c>
      <c r="BS334" s="3505">
        <v>14450921</v>
      </c>
      <c r="BT334" s="3505">
        <v>371406</v>
      </c>
      <c r="BU334" s="3505">
        <v>368109</v>
      </c>
      <c r="BV334" s="3505">
        <v>10751269</v>
      </c>
      <c r="BW334" s="3505">
        <v>9790247</v>
      </c>
      <c r="BX334" s="3505">
        <v>7641421</v>
      </c>
      <c r="BY334" s="3505">
        <v>4292565</v>
      </c>
    </row>
    <row r="335" spans="1:77" ht="15.2" customHeight="1" x14ac:dyDescent="0.2">
      <c r="A335" s="3254" t="s">
        <v>1589</v>
      </c>
      <c r="B335" s="3255" t="s">
        <v>1598</v>
      </c>
      <c r="C335" s="3272" t="s">
        <v>1599</v>
      </c>
      <c r="D335" s="3256">
        <v>132</v>
      </c>
      <c r="E335" s="3256">
        <v>146</v>
      </c>
      <c r="F335" s="3256">
        <v>159</v>
      </c>
      <c r="G335" s="3256">
        <v>184</v>
      </c>
      <c r="H335" s="3256">
        <v>210980</v>
      </c>
      <c r="I335" s="3256">
        <v>218750</v>
      </c>
      <c r="J335" s="3256">
        <v>74421</v>
      </c>
      <c r="K335" s="3256">
        <v>76622</v>
      </c>
      <c r="L335" s="3256">
        <v>93154</v>
      </c>
      <c r="M335" s="3256">
        <v>101018</v>
      </c>
      <c r="N335" s="3257">
        <v>-18733</v>
      </c>
      <c r="O335" s="3257">
        <v>-24396</v>
      </c>
      <c r="P335" s="3256">
        <v>9136</v>
      </c>
      <c r="Q335" s="3256">
        <v>9024</v>
      </c>
      <c r="R335" s="3256">
        <v>59785</v>
      </c>
      <c r="S335" s="3256">
        <v>43669</v>
      </c>
      <c r="T335" s="3257">
        <v>-87654</v>
      </c>
      <c r="U335" s="3257">
        <v>-77089</v>
      </c>
      <c r="V335" s="3209" t="s">
        <v>1599</v>
      </c>
      <c r="W335" s="3223" t="b">
        <f t="shared" si="52"/>
        <v>1</v>
      </c>
      <c r="X335" s="3258">
        <f>+T335-'Departmental PL'!V537</f>
        <v>0</v>
      </c>
      <c r="Y335" s="3258">
        <f>+U335-'Departmental PL'!W537</f>
        <v>0</v>
      </c>
      <c r="AC335" s="3228">
        <f t="shared" si="47"/>
        <v>0</v>
      </c>
      <c r="AD335" s="3228">
        <f t="shared" si="48"/>
        <v>0</v>
      </c>
      <c r="AF335" s="3233">
        <f t="shared" si="49"/>
        <v>0</v>
      </c>
      <c r="AG335" s="3233">
        <f t="shared" si="50"/>
        <v>0</v>
      </c>
      <c r="AH335" s="3223" t="b">
        <f t="shared" si="51"/>
        <v>1</v>
      </c>
      <c r="AI335" s="3259" t="s">
        <v>1598</v>
      </c>
      <c r="AJ335" s="3259" t="s">
        <v>767</v>
      </c>
      <c r="AK335" s="3259" t="s">
        <v>1599</v>
      </c>
      <c r="AL335" s="3244">
        <v>121</v>
      </c>
      <c r="AM335" s="3244">
        <v>112</v>
      </c>
      <c r="AN335" s="3244">
        <v>158</v>
      </c>
      <c r="AO335" s="3244">
        <v>134</v>
      </c>
      <c r="AP335" s="3244">
        <v>182350</v>
      </c>
      <c r="AQ335" s="3244">
        <v>151440</v>
      </c>
      <c r="AR335" s="3244">
        <v>64171</v>
      </c>
      <c r="AS335" s="3244">
        <v>54621</v>
      </c>
      <c r="AT335" s="3244">
        <v>87143</v>
      </c>
      <c r="AU335" s="3244">
        <v>71410</v>
      </c>
      <c r="AV335" s="3244">
        <v>-22989</v>
      </c>
      <c r="AW335" s="3244">
        <v>-16806</v>
      </c>
      <c r="AX335" s="3244">
        <v>7705</v>
      </c>
      <c r="AY335" s="3244">
        <v>15</v>
      </c>
      <c r="AZ335" s="3244">
        <v>36703</v>
      </c>
      <c r="BA335" s="3244">
        <v>26778</v>
      </c>
      <c r="BB335" s="3244">
        <v>-67392</v>
      </c>
      <c r="BC335" s="3244">
        <v>-43614</v>
      </c>
      <c r="BE335" s="3223">
        <f t="shared" si="46"/>
        <v>323</v>
      </c>
      <c r="BF335" s="3223" t="b">
        <f t="shared" si="45"/>
        <v>1</v>
      </c>
      <c r="BG335" s="3269" t="s">
        <v>1599</v>
      </c>
      <c r="BH335" s="3269">
        <v>121</v>
      </c>
      <c r="BI335" s="3269">
        <v>112</v>
      </c>
      <c r="BJ335" s="3269">
        <v>158</v>
      </c>
      <c r="BK335" s="3269">
        <v>134</v>
      </c>
      <c r="BL335" s="3262">
        <v>182350</v>
      </c>
      <c r="BM335" s="3262">
        <v>151440</v>
      </c>
      <c r="BN335" s="3262">
        <v>64171</v>
      </c>
      <c r="BO335" s="3262">
        <v>54624</v>
      </c>
      <c r="BP335" s="3262">
        <v>87159</v>
      </c>
      <c r="BQ335" s="3262">
        <v>71428</v>
      </c>
      <c r="BR335" s="3262">
        <v>-22988</v>
      </c>
      <c r="BS335" s="3262">
        <v>-16805</v>
      </c>
      <c r="BT335" s="3262">
        <v>7730</v>
      </c>
      <c r="BU335" s="3269">
        <v>38</v>
      </c>
      <c r="BV335" s="3262">
        <v>36677</v>
      </c>
      <c r="BW335" s="3262">
        <v>26774</v>
      </c>
      <c r="BX335" s="3262">
        <v>-67395</v>
      </c>
      <c r="BY335" s="3262">
        <v>-43617</v>
      </c>
    </row>
    <row r="336" spans="1:77" ht="15.2" customHeight="1" x14ac:dyDescent="0.2">
      <c r="A336" s="3254" t="s">
        <v>1590</v>
      </c>
      <c r="B336" s="3255" t="s">
        <v>1598</v>
      </c>
      <c r="C336" s="3272" t="s">
        <v>1588</v>
      </c>
      <c r="D336" s="3256">
        <v>0</v>
      </c>
      <c r="E336" s="3256">
        <v>1</v>
      </c>
      <c r="F336" s="3256">
        <v>0</v>
      </c>
      <c r="G336" s="3256">
        <v>1</v>
      </c>
      <c r="H336" s="3256">
        <v>0</v>
      </c>
      <c r="I336" s="3256">
        <v>1330</v>
      </c>
      <c r="J336" s="3256">
        <v>0</v>
      </c>
      <c r="K336" s="3256">
        <v>520</v>
      </c>
      <c r="L336" s="3256">
        <v>0</v>
      </c>
      <c r="M336" s="3256">
        <v>450</v>
      </c>
      <c r="N336" s="3257">
        <v>0</v>
      </c>
      <c r="O336" s="3256">
        <v>70</v>
      </c>
      <c r="P336" s="3256">
        <v>0</v>
      </c>
      <c r="Q336" s="3256">
        <v>11</v>
      </c>
      <c r="R336" s="3256">
        <v>0</v>
      </c>
      <c r="S336" s="3256">
        <v>180</v>
      </c>
      <c r="T336" s="3257">
        <v>0</v>
      </c>
      <c r="U336" s="3256">
        <v>-121</v>
      </c>
      <c r="V336" s="3209" t="s">
        <v>1588</v>
      </c>
      <c r="W336" s="3223" t="b">
        <f t="shared" si="52"/>
        <v>1</v>
      </c>
      <c r="X336" s="3258">
        <f>+T336-'Departmental PL'!V538</f>
        <v>0</v>
      </c>
      <c r="Y336" s="3258">
        <f>+U336-'Departmental PL'!W538</f>
        <v>0</v>
      </c>
      <c r="AC336" s="3228">
        <f t="shared" si="47"/>
        <v>0</v>
      </c>
      <c r="AD336" s="3228">
        <f t="shared" si="48"/>
        <v>0</v>
      </c>
      <c r="AF336" s="3233">
        <f t="shared" si="49"/>
        <v>0</v>
      </c>
      <c r="AG336" s="3233">
        <f t="shared" si="50"/>
        <v>0</v>
      </c>
      <c r="AH336" s="3223" t="b">
        <f t="shared" si="51"/>
        <v>1</v>
      </c>
      <c r="AI336" s="3259" t="s">
        <v>1598</v>
      </c>
      <c r="AJ336" s="3259" t="s">
        <v>767</v>
      </c>
      <c r="AK336" s="3259" t="s">
        <v>1588</v>
      </c>
      <c r="AL336" s="3244">
        <v>1</v>
      </c>
      <c r="AM336" s="3244">
        <v>3</v>
      </c>
      <c r="AN336" s="3244">
        <v>1</v>
      </c>
      <c r="AO336" s="3244">
        <v>7</v>
      </c>
      <c r="AP336" s="3244">
        <v>1330</v>
      </c>
      <c r="AQ336" s="3244">
        <v>1276</v>
      </c>
      <c r="AR336" s="3244">
        <v>520</v>
      </c>
      <c r="AS336" s="3244">
        <v>227</v>
      </c>
      <c r="AT336" s="3244">
        <v>453</v>
      </c>
      <c r="AU336" s="3244">
        <v>388</v>
      </c>
      <c r="AV336" s="3244">
        <v>67</v>
      </c>
      <c r="AW336" s="3244">
        <v>-161</v>
      </c>
      <c r="AX336" s="3244">
        <v>11</v>
      </c>
      <c r="AY336" s="3244">
        <v>0</v>
      </c>
      <c r="AZ336" s="3244">
        <v>179</v>
      </c>
      <c r="BA336" s="3244">
        <v>136</v>
      </c>
      <c r="BB336" s="3244">
        <v>-122</v>
      </c>
      <c r="BC336" s="3244">
        <v>-297</v>
      </c>
      <c r="BE336" s="3223">
        <f t="shared" si="46"/>
        <v>324</v>
      </c>
      <c r="BF336" s="3223" t="b">
        <f t="shared" si="45"/>
        <v>1</v>
      </c>
      <c r="BG336" s="3269" t="s">
        <v>1588</v>
      </c>
      <c r="BH336" s="3269">
        <v>1</v>
      </c>
      <c r="BI336" s="3269">
        <v>3</v>
      </c>
      <c r="BJ336" s="3269">
        <v>1</v>
      </c>
      <c r="BK336" s="3269">
        <v>7</v>
      </c>
      <c r="BL336" s="3262">
        <v>1330</v>
      </c>
      <c r="BM336" s="3262">
        <v>1276</v>
      </c>
      <c r="BN336" s="3269">
        <v>520</v>
      </c>
      <c r="BO336" s="3269">
        <v>227</v>
      </c>
      <c r="BP336" s="3269">
        <v>453</v>
      </c>
      <c r="BQ336" s="3269">
        <v>388</v>
      </c>
      <c r="BR336" s="3269">
        <v>67</v>
      </c>
      <c r="BS336" s="3269">
        <v>-161</v>
      </c>
      <c r="BT336" s="3269">
        <v>11</v>
      </c>
      <c r="BU336" s="3269">
        <v>0</v>
      </c>
      <c r="BV336" s="3269">
        <v>179</v>
      </c>
      <c r="BW336" s="3269">
        <v>136</v>
      </c>
      <c r="BX336" s="3269">
        <v>-122</v>
      </c>
      <c r="BY336" s="3269">
        <v>-297</v>
      </c>
    </row>
    <row r="337" spans="1:77" ht="15.2" customHeight="1" x14ac:dyDescent="0.2">
      <c r="A337" s="3254" t="s">
        <v>1592</v>
      </c>
      <c r="B337" s="3255" t="s">
        <v>1598</v>
      </c>
      <c r="C337" s="3272" t="s">
        <v>1589</v>
      </c>
      <c r="D337" s="3256"/>
      <c r="E337" s="3256"/>
      <c r="F337" s="3256"/>
      <c r="G337" s="3256"/>
      <c r="H337" s="3256"/>
      <c r="I337" s="3256"/>
      <c r="J337" s="3256"/>
      <c r="K337" s="3256"/>
      <c r="L337" s="3256"/>
      <c r="M337" s="3256"/>
      <c r="N337" s="3257"/>
      <c r="O337" s="3257"/>
      <c r="P337" s="3256"/>
      <c r="Q337" s="3256"/>
      <c r="R337" s="3256"/>
      <c r="S337" s="3256"/>
      <c r="T337" s="3257"/>
      <c r="U337" s="3257"/>
      <c r="V337" s="3218" t="s">
        <v>1589</v>
      </c>
      <c r="W337" s="3223" t="b">
        <f t="shared" si="52"/>
        <v>1</v>
      </c>
      <c r="X337" s="3258">
        <f>+T337-'Departmental PL'!V539</f>
        <v>0</v>
      </c>
      <c r="Y337" s="3258">
        <f>+U337-'Departmental PL'!W539</f>
        <v>0</v>
      </c>
      <c r="AC337" s="3228">
        <f t="shared" si="47"/>
        <v>0</v>
      </c>
      <c r="AD337" s="3228">
        <f t="shared" si="48"/>
        <v>0</v>
      </c>
      <c r="AF337" s="3233">
        <f t="shared" si="49"/>
        <v>0</v>
      </c>
      <c r="AG337" s="3233">
        <f t="shared" si="50"/>
        <v>0</v>
      </c>
      <c r="AH337" s="3223" t="b">
        <f t="shared" si="51"/>
        <v>1</v>
      </c>
      <c r="AI337" s="3259" t="s">
        <v>1598</v>
      </c>
      <c r="AJ337" s="3259" t="s">
        <v>767</v>
      </c>
      <c r="AK337" s="3259" t="s">
        <v>1589</v>
      </c>
      <c r="AL337" s="3244">
        <v>0</v>
      </c>
      <c r="AM337" s="3244">
        <v>9</v>
      </c>
      <c r="AO337" s="3244">
        <v>9</v>
      </c>
      <c r="AQ337" s="3244">
        <v>4650</v>
      </c>
      <c r="AS337" s="3244">
        <v>1884</v>
      </c>
      <c r="AU337" s="3244">
        <v>2196</v>
      </c>
      <c r="AW337" s="3244">
        <v>-312</v>
      </c>
      <c r="AY337" s="3244">
        <v>0</v>
      </c>
      <c r="BA337" s="3244">
        <v>774</v>
      </c>
      <c r="BC337" s="3244">
        <v>-1088</v>
      </c>
      <c r="BE337" s="3223">
        <f t="shared" si="46"/>
        <v>325</v>
      </c>
      <c r="BF337" s="3223" t="b">
        <f t="shared" si="45"/>
        <v>1</v>
      </c>
      <c r="BG337" s="3269" t="s">
        <v>1589</v>
      </c>
      <c r="BH337" s="3269">
        <v>0</v>
      </c>
      <c r="BI337" s="3269">
        <v>9</v>
      </c>
      <c r="BJ337" s="3269" t="s">
        <v>1196</v>
      </c>
      <c r="BK337" s="3269">
        <v>9</v>
      </c>
      <c r="BL337" s="3269" t="s">
        <v>1196</v>
      </c>
      <c r="BM337" s="3262">
        <v>4650</v>
      </c>
      <c r="BN337" s="3269" t="s">
        <v>1196</v>
      </c>
      <c r="BO337" s="3262">
        <v>1884</v>
      </c>
      <c r="BP337" s="3269" t="s">
        <v>1196</v>
      </c>
      <c r="BQ337" s="3262">
        <v>2196</v>
      </c>
      <c r="BR337" s="3269" t="s">
        <v>1196</v>
      </c>
      <c r="BS337" s="3269">
        <v>-312</v>
      </c>
      <c r="BT337" s="3269" t="s">
        <v>1196</v>
      </c>
      <c r="BU337" s="3269">
        <v>1</v>
      </c>
      <c r="BV337" s="3269" t="s">
        <v>1196</v>
      </c>
      <c r="BW337" s="3269">
        <v>775</v>
      </c>
      <c r="BX337" s="3269" t="s">
        <v>1196</v>
      </c>
      <c r="BY337" s="3262">
        <v>-1088</v>
      </c>
    </row>
    <row r="338" spans="1:77" ht="15.2" customHeight="1" x14ac:dyDescent="0.2">
      <c r="A338" s="3311" t="s">
        <v>1594</v>
      </c>
      <c r="B338" s="3255" t="s">
        <v>1598</v>
      </c>
      <c r="C338" s="3272" t="s">
        <v>1590</v>
      </c>
      <c r="D338" s="3256">
        <v>28</v>
      </c>
      <c r="E338" s="3256">
        <v>53</v>
      </c>
      <c r="F338" s="3256">
        <v>511</v>
      </c>
      <c r="G338" s="3256">
        <v>782</v>
      </c>
      <c r="H338" s="3256">
        <v>265326</v>
      </c>
      <c r="I338" s="3256">
        <v>363862</v>
      </c>
      <c r="J338" s="3256">
        <v>124889</v>
      </c>
      <c r="K338" s="3256">
        <v>119281</v>
      </c>
      <c r="L338" s="3256">
        <v>46501</v>
      </c>
      <c r="M338" s="3256">
        <v>39108</v>
      </c>
      <c r="N338" s="3256">
        <v>78388</v>
      </c>
      <c r="O338" s="3256">
        <v>80174</v>
      </c>
      <c r="P338" s="3256">
        <v>2181</v>
      </c>
      <c r="Q338" s="3256">
        <v>1795</v>
      </c>
      <c r="R338" s="3256">
        <v>23975</v>
      </c>
      <c r="S338" s="3256">
        <v>19743</v>
      </c>
      <c r="T338" s="3256">
        <v>52232</v>
      </c>
      <c r="U338" s="3256">
        <v>58636</v>
      </c>
      <c r="V338" s="3209" t="s">
        <v>1590</v>
      </c>
      <c r="W338" s="3223" t="b">
        <f t="shared" si="52"/>
        <v>1</v>
      </c>
      <c r="X338" s="3258">
        <f>+T338-'Departmental PL'!V540</f>
        <v>0</v>
      </c>
      <c r="Y338" s="3258">
        <f>+U338-'Departmental PL'!W540</f>
        <v>1</v>
      </c>
      <c r="Z338" s="3311" t="s">
        <v>1753</v>
      </c>
      <c r="AC338" s="3228">
        <f t="shared" si="47"/>
        <v>0</v>
      </c>
      <c r="AD338" s="3228">
        <f t="shared" si="48"/>
        <v>-1</v>
      </c>
      <c r="AF338" s="3233">
        <f t="shared" si="49"/>
        <v>0</v>
      </c>
      <c r="AG338" s="3233">
        <f t="shared" si="50"/>
        <v>0</v>
      </c>
      <c r="AH338" s="3223" t="b">
        <f t="shared" si="51"/>
        <v>1</v>
      </c>
      <c r="AI338" s="3259" t="s">
        <v>1598</v>
      </c>
      <c r="AJ338" s="3259" t="s">
        <v>767</v>
      </c>
      <c r="AK338" s="3259" t="s">
        <v>1590</v>
      </c>
      <c r="AL338" s="3244">
        <v>39</v>
      </c>
      <c r="AM338" s="3244">
        <v>51</v>
      </c>
      <c r="AN338" s="3244">
        <v>702</v>
      </c>
      <c r="AO338" s="3244">
        <v>710</v>
      </c>
      <c r="AP338" s="3244">
        <v>297758</v>
      </c>
      <c r="AQ338" s="3244">
        <v>364766</v>
      </c>
      <c r="AR338" s="3244">
        <v>104677</v>
      </c>
      <c r="AS338" s="3244">
        <v>167505</v>
      </c>
      <c r="AT338" s="3244">
        <v>32969</v>
      </c>
      <c r="AU338" s="3244">
        <v>52446</v>
      </c>
      <c r="AV338" s="3244">
        <v>71706</v>
      </c>
      <c r="AW338" s="3244">
        <v>115058</v>
      </c>
      <c r="AX338" s="3244">
        <v>1516</v>
      </c>
      <c r="AY338" s="3244">
        <v>2502</v>
      </c>
      <c r="AZ338" s="3244">
        <v>18976</v>
      </c>
      <c r="BA338" s="3244">
        <v>27615</v>
      </c>
      <c r="BB338" s="3244">
        <v>51227</v>
      </c>
      <c r="BC338" s="3244">
        <v>84953</v>
      </c>
      <c r="BE338" s="3223">
        <f t="shared" si="46"/>
        <v>326</v>
      </c>
      <c r="BF338" s="3223" t="b">
        <f t="shared" si="45"/>
        <v>1</v>
      </c>
      <c r="BG338" s="3269" t="s">
        <v>1590</v>
      </c>
      <c r="BH338" s="3269">
        <v>39</v>
      </c>
      <c r="BI338" s="3269">
        <v>51</v>
      </c>
      <c r="BJ338" s="3269">
        <v>702</v>
      </c>
      <c r="BK338" s="3269">
        <v>710</v>
      </c>
      <c r="BL338" s="3262">
        <v>297758</v>
      </c>
      <c r="BM338" s="3262">
        <v>364766</v>
      </c>
      <c r="BN338" s="3262">
        <v>104676</v>
      </c>
      <c r="BO338" s="3262">
        <v>167506</v>
      </c>
      <c r="BP338" s="3262">
        <v>32969</v>
      </c>
      <c r="BQ338" s="3262">
        <v>52442</v>
      </c>
      <c r="BR338" s="3262">
        <v>71708</v>
      </c>
      <c r="BS338" s="3262">
        <v>115064</v>
      </c>
      <c r="BT338" s="3262">
        <v>1515</v>
      </c>
      <c r="BU338" s="3262">
        <v>2495</v>
      </c>
      <c r="BV338" s="3262">
        <v>18968</v>
      </c>
      <c r="BW338" s="3262">
        <v>27618</v>
      </c>
      <c r="BX338" s="3262">
        <v>51224</v>
      </c>
      <c r="BY338" s="3262">
        <v>84951</v>
      </c>
    </row>
    <row r="339" spans="1:77" ht="15.2" customHeight="1" x14ac:dyDescent="0.2">
      <c r="A339" s="3289" t="s">
        <v>1598</v>
      </c>
      <c r="B339" s="3255" t="s">
        <v>1598</v>
      </c>
      <c r="C339" s="3272" t="s">
        <v>1592</v>
      </c>
      <c r="D339" s="3256"/>
      <c r="E339" s="3256"/>
      <c r="F339" s="3256"/>
      <c r="G339" s="3256"/>
      <c r="H339" s="3256"/>
      <c r="I339" s="3256"/>
      <c r="J339" s="3256"/>
      <c r="K339" s="3256"/>
      <c r="L339" s="3256"/>
      <c r="M339" s="3256"/>
      <c r="N339" s="3256"/>
      <c r="O339" s="3257"/>
      <c r="P339" s="3256"/>
      <c r="Q339" s="3256"/>
      <c r="R339" s="3256"/>
      <c r="S339" s="3256"/>
      <c r="T339" s="3256"/>
      <c r="U339" s="3257"/>
      <c r="V339" s="3218" t="s">
        <v>1592</v>
      </c>
      <c r="W339" s="3223" t="b">
        <f t="shared" si="52"/>
        <v>1</v>
      </c>
      <c r="X339" s="3258">
        <f>+T339-'Departmental PL'!V542</f>
        <v>0</v>
      </c>
      <c r="Y339" s="3258">
        <f>+U339-'Departmental PL'!W542</f>
        <v>0</v>
      </c>
      <c r="AC339" s="3228">
        <f t="shared" si="47"/>
        <v>0</v>
      </c>
      <c r="AD339" s="3228">
        <f t="shared" si="48"/>
        <v>0</v>
      </c>
      <c r="AF339" s="3233">
        <f t="shared" si="49"/>
        <v>0</v>
      </c>
      <c r="AG339" s="3233">
        <f t="shared" si="50"/>
        <v>0</v>
      </c>
      <c r="AH339" s="3223" t="b">
        <f t="shared" si="51"/>
        <v>1</v>
      </c>
      <c r="AI339" s="3259" t="s">
        <v>1598</v>
      </c>
      <c r="AJ339" s="3259" t="s">
        <v>767</v>
      </c>
      <c r="AK339" s="3259" t="s">
        <v>1592</v>
      </c>
      <c r="AL339" s="3244">
        <v>0</v>
      </c>
      <c r="AM339" s="3244">
        <v>1</v>
      </c>
      <c r="AO339" s="3244">
        <v>0</v>
      </c>
      <c r="AQ339" s="3244">
        <v>0</v>
      </c>
      <c r="AS339" s="3244">
        <v>0</v>
      </c>
      <c r="AU339" s="3244">
        <v>0</v>
      </c>
      <c r="AW339" s="3244">
        <v>0</v>
      </c>
      <c r="AY339" s="3244">
        <v>0</v>
      </c>
      <c r="BA339" s="3244">
        <v>0</v>
      </c>
      <c r="BC339" s="3244">
        <v>0</v>
      </c>
      <c r="BE339" s="3223">
        <f t="shared" si="46"/>
        <v>327</v>
      </c>
      <c r="BF339" s="3223" t="b">
        <f t="shared" si="45"/>
        <v>1</v>
      </c>
      <c r="BG339" s="3269" t="s">
        <v>1592</v>
      </c>
      <c r="BH339" s="3269">
        <v>0</v>
      </c>
      <c r="BI339" s="3269">
        <v>1</v>
      </c>
      <c r="BJ339" s="3269" t="s">
        <v>1196</v>
      </c>
      <c r="BK339" s="3269">
        <v>0</v>
      </c>
      <c r="BL339" s="3269" t="s">
        <v>1196</v>
      </c>
      <c r="BM339" s="3269">
        <v>0</v>
      </c>
      <c r="BN339" s="3269" t="s">
        <v>1196</v>
      </c>
      <c r="BO339" s="3269">
        <v>0</v>
      </c>
      <c r="BP339" s="3269" t="s">
        <v>1196</v>
      </c>
      <c r="BQ339" s="3269">
        <v>0</v>
      </c>
      <c r="BR339" s="3269" t="s">
        <v>1196</v>
      </c>
      <c r="BS339" s="3269">
        <v>0</v>
      </c>
      <c r="BT339" s="3269" t="s">
        <v>1196</v>
      </c>
      <c r="BU339" s="3269">
        <v>0</v>
      </c>
      <c r="BV339" s="3269" t="s">
        <v>1196</v>
      </c>
      <c r="BW339" s="3269">
        <v>0</v>
      </c>
      <c r="BX339" s="3269" t="s">
        <v>1196</v>
      </c>
      <c r="BY339" s="3269">
        <v>0</v>
      </c>
    </row>
    <row r="340" spans="1:77" ht="15.2" customHeight="1" x14ac:dyDescent="0.2">
      <c r="A340" s="3254" t="s">
        <v>1599</v>
      </c>
      <c r="B340" s="3255" t="s">
        <v>1598</v>
      </c>
      <c r="C340" s="3272" t="s">
        <v>1594</v>
      </c>
      <c r="D340" s="3256">
        <v>0</v>
      </c>
      <c r="E340" s="3256">
        <v>2</v>
      </c>
      <c r="F340" s="3256">
        <v>0</v>
      </c>
      <c r="G340" s="3256">
        <v>4</v>
      </c>
      <c r="H340" s="3256">
        <v>0</v>
      </c>
      <c r="I340" s="3256">
        <v>1009</v>
      </c>
      <c r="J340" s="3256">
        <v>0</v>
      </c>
      <c r="K340" s="3256">
        <v>460</v>
      </c>
      <c r="L340" s="3256">
        <v>0</v>
      </c>
      <c r="M340" s="3256">
        <v>612</v>
      </c>
      <c r="N340" s="3256">
        <v>0</v>
      </c>
      <c r="O340" s="3257">
        <v>-152</v>
      </c>
      <c r="P340" s="3256">
        <v>0</v>
      </c>
      <c r="Q340" s="3256">
        <v>0</v>
      </c>
      <c r="R340" s="3256">
        <v>0</v>
      </c>
      <c r="S340" s="3256">
        <v>97</v>
      </c>
      <c r="T340" s="3256">
        <v>0</v>
      </c>
      <c r="U340" s="3257">
        <v>-249</v>
      </c>
      <c r="V340" s="3209" t="s">
        <v>1594</v>
      </c>
      <c r="W340" s="3223" t="b">
        <f t="shared" si="52"/>
        <v>1</v>
      </c>
      <c r="X340" s="3258">
        <f>+T340-'Departmental PL'!V544</f>
        <v>0</v>
      </c>
      <c r="Y340" s="3258">
        <f>+U340-'Departmental PL'!W544</f>
        <v>0</v>
      </c>
      <c r="AA340" s="3357"/>
      <c r="AC340" s="3228">
        <f t="shared" si="47"/>
        <v>0</v>
      </c>
      <c r="AD340" s="3228">
        <f t="shared" si="48"/>
        <v>0</v>
      </c>
      <c r="AF340" s="3233">
        <f t="shared" si="49"/>
        <v>0</v>
      </c>
      <c r="AG340" s="3233">
        <f t="shared" si="50"/>
        <v>0</v>
      </c>
      <c r="AH340" s="3223" t="b">
        <f t="shared" si="51"/>
        <v>1</v>
      </c>
      <c r="AI340" s="3259" t="s">
        <v>1598</v>
      </c>
      <c r="AJ340" s="3259" t="s">
        <v>767</v>
      </c>
      <c r="AK340" s="3259" t="s">
        <v>1594</v>
      </c>
      <c r="AL340" s="3244">
        <v>1</v>
      </c>
      <c r="AM340" s="3244">
        <v>0</v>
      </c>
      <c r="AN340" s="3244">
        <v>1</v>
      </c>
      <c r="AP340" s="3244">
        <v>533</v>
      </c>
      <c r="AR340" s="3244">
        <v>205</v>
      </c>
      <c r="AT340" s="3244">
        <v>314</v>
      </c>
      <c r="AV340" s="3244">
        <v>-109</v>
      </c>
      <c r="AX340" s="3244">
        <v>0</v>
      </c>
      <c r="AZ340" s="3244">
        <v>50</v>
      </c>
      <c r="BB340" s="3244">
        <v>-159</v>
      </c>
      <c r="BE340" s="3223">
        <f t="shared" si="46"/>
        <v>328</v>
      </c>
      <c r="BF340" s="3223" t="b">
        <f t="shared" si="45"/>
        <v>1</v>
      </c>
      <c r="BG340" s="3269" t="s">
        <v>1594</v>
      </c>
      <c r="BH340" s="3269">
        <v>1</v>
      </c>
      <c r="BI340" s="3269">
        <v>0</v>
      </c>
      <c r="BJ340" s="3269">
        <v>1</v>
      </c>
      <c r="BK340" s="3269" t="s">
        <v>1196</v>
      </c>
      <c r="BL340" s="3269">
        <v>533</v>
      </c>
      <c r="BM340" s="3269" t="s">
        <v>1196</v>
      </c>
      <c r="BN340" s="3269">
        <v>205</v>
      </c>
      <c r="BO340" s="3269" t="s">
        <v>1196</v>
      </c>
      <c r="BP340" s="3269">
        <v>314</v>
      </c>
      <c r="BQ340" s="3269" t="s">
        <v>1196</v>
      </c>
      <c r="BR340" s="3269">
        <v>-109</v>
      </c>
      <c r="BS340" s="3269" t="s">
        <v>1196</v>
      </c>
      <c r="BT340" s="3269">
        <v>0</v>
      </c>
      <c r="BU340" s="3269" t="s">
        <v>1196</v>
      </c>
      <c r="BV340" s="3269">
        <v>50</v>
      </c>
      <c r="BW340" s="3269" t="s">
        <v>1196</v>
      </c>
      <c r="BX340" s="3269">
        <v>-159</v>
      </c>
      <c r="BY340" s="3269" t="s">
        <v>1196</v>
      </c>
    </row>
    <row r="341" spans="1:77" s="3501" customFormat="1" ht="15.2" customHeight="1" x14ac:dyDescent="0.35">
      <c r="A341" s="3497" t="s">
        <v>1588</v>
      </c>
      <c r="B341" s="3506" t="s">
        <v>1598</v>
      </c>
      <c r="C341" s="3507" t="s">
        <v>2609</v>
      </c>
      <c r="D341" s="3506">
        <v>160</v>
      </c>
      <c r="E341" s="3506">
        <v>202</v>
      </c>
      <c r="F341" s="3506">
        <v>670</v>
      </c>
      <c r="G341" s="3506">
        <v>971</v>
      </c>
      <c r="H341" s="3506">
        <v>476306</v>
      </c>
      <c r="I341" s="3506">
        <v>584951</v>
      </c>
      <c r="J341" s="3506">
        <v>199310</v>
      </c>
      <c r="K341" s="3506">
        <v>196883</v>
      </c>
      <c r="L341" s="3506">
        <v>139656</v>
      </c>
      <c r="M341" s="3506">
        <v>141188</v>
      </c>
      <c r="N341" s="3506">
        <v>59655</v>
      </c>
      <c r="O341" s="3506">
        <v>55695</v>
      </c>
      <c r="P341" s="3506">
        <v>11317</v>
      </c>
      <c r="Q341" s="3506">
        <v>10830</v>
      </c>
      <c r="R341" s="3506">
        <v>83760</v>
      </c>
      <c r="S341" s="3506">
        <v>63688</v>
      </c>
      <c r="T341" s="3506">
        <v>-35423</v>
      </c>
      <c r="U341" s="3506">
        <v>-18823</v>
      </c>
      <c r="V341" s="3508" t="s">
        <v>2609</v>
      </c>
      <c r="W341" s="3501" t="b">
        <f t="shared" si="52"/>
        <v>1</v>
      </c>
      <c r="X341" s="3506">
        <f>+T341-'Departmental PL'!V547</f>
        <v>-1</v>
      </c>
      <c r="Y341" s="3506">
        <f>+U341-'Departmental PL'!W547</f>
        <v>1</v>
      </c>
      <c r="AA341" s="3539"/>
      <c r="AC341" s="3501">
        <f t="shared" si="47"/>
        <v>-1</v>
      </c>
      <c r="AD341" s="3501">
        <f t="shared" si="48"/>
        <v>0</v>
      </c>
      <c r="AF341" s="3501">
        <f t="shared" si="49"/>
        <v>1</v>
      </c>
      <c r="AG341" s="3501">
        <f t="shared" si="50"/>
        <v>0</v>
      </c>
      <c r="AH341" s="3501" t="b">
        <f t="shared" si="51"/>
        <v>0</v>
      </c>
      <c r="AI341" s="3509" t="s">
        <v>1598</v>
      </c>
      <c r="AJ341" s="3509" t="s">
        <v>767</v>
      </c>
      <c r="AK341" s="3509" t="s">
        <v>2031</v>
      </c>
      <c r="AL341" s="3509">
        <v>162</v>
      </c>
      <c r="AM341" s="3509">
        <v>175</v>
      </c>
      <c r="AN341" s="3509">
        <v>862</v>
      </c>
      <c r="AO341" s="3509">
        <v>860</v>
      </c>
      <c r="AP341" s="3509">
        <v>481971</v>
      </c>
      <c r="AQ341" s="3509">
        <v>522132</v>
      </c>
      <c r="AR341" s="3509">
        <v>169573</v>
      </c>
      <c r="AS341" s="3509">
        <v>224237</v>
      </c>
      <c r="AT341" s="3509">
        <v>120879</v>
      </c>
      <c r="AU341" s="3509">
        <v>126440</v>
      </c>
      <c r="AV341" s="3509">
        <v>48675</v>
      </c>
      <c r="AW341" s="3509">
        <v>97779</v>
      </c>
      <c r="AX341" s="3509">
        <v>9232</v>
      </c>
      <c r="AY341" s="3509">
        <v>2517</v>
      </c>
      <c r="AZ341" s="3509">
        <v>55908</v>
      </c>
      <c r="BA341" s="3509">
        <v>55303</v>
      </c>
      <c r="BB341" s="3509">
        <v>-16446</v>
      </c>
      <c r="BC341" s="3509">
        <v>39954</v>
      </c>
      <c r="BE341" s="3501">
        <f t="shared" si="46"/>
        <v>329</v>
      </c>
      <c r="BF341" s="3501" t="b">
        <f t="shared" si="45"/>
        <v>0</v>
      </c>
      <c r="BG341" s="3510" t="s">
        <v>1598</v>
      </c>
      <c r="BH341" s="3505">
        <v>162</v>
      </c>
      <c r="BI341" s="3505">
        <v>175</v>
      </c>
      <c r="BJ341" s="3505">
        <v>862</v>
      </c>
      <c r="BK341" s="3505">
        <v>860</v>
      </c>
      <c r="BL341" s="3505">
        <v>481971</v>
      </c>
      <c r="BM341" s="3505">
        <v>522132</v>
      </c>
      <c r="BN341" s="3505">
        <v>169572</v>
      </c>
      <c r="BO341" s="3505">
        <v>224240</v>
      </c>
      <c r="BP341" s="3505">
        <v>120894</v>
      </c>
      <c r="BQ341" s="3505">
        <v>126453</v>
      </c>
      <c r="BR341" s="3505">
        <v>48678</v>
      </c>
      <c r="BS341" s="3505">
        <v>97787</v>
      </c>
      <c r="BT341" s="3505">
        <v>9256</v>
      </c>
      <c r="BU341" s="3505">
        <v>2534</v>
      </c>
      <c r="BV341" s="3505">
        <v>55874</v>
      </c>
      <c r="BW341" s="3505">
        <v>55303</v>
      </c>
      <c r="BX341" s="3505">
        <v>-16452</v>
      </c>
      <c r="BY341" s="3505">
        <v>39949</v>
      </c>
    </row>
    <row r="342" spans="1:77" ht="15.2" customHeight="1" x14ac:dyDescent="0.2">
      <c r="A342" s="3254" t="s">
        <v>1589</v>
      </c>
      <c r="B342" s="3255" t="s">
        <v>1598</v>
      </c>
      <c r="C342" s="3272" t="s">
        <v>1599</v>
      </c>
      <c r="D342" s="3256">
        <v>59</v>
      </c>
      <c r="E342" s="3256">
        <v>61</v>
      </c>
      <c r="F342" s="3256">
        <v>79</v>
      </c>
      <c r="G342" s="3256">
        <v>83</v>
      </c>
      <c r="H342" s="3256">
        <v>92540</v>
      </c>
      <c r="I342" s="3256">
        <v>81340</v>
      </c>
      <c r="J342" s="3256">
        <v>24907</v>
      </c>
      <c r="K342" s="3256">
        <v>25370</v>
      </c>
      <c r="L342" s="3256">
        <v>40477</v>
      </c>
      <c r="M342" s="3256">
        <v>37623</v>
      </c>
      <c r="N342" s="3257">
        <v>-15570</v>
      </c>
      <c r="O342" s="3257">
        <v>-12253</v>
      </c>
      <c r="P342" s="3256">
        <v>3970</v>
      </c>
      <c r="Q342" s="3256">
        <v>3361</v>
      </c>
      <c r="R342" s="3256">
        <v>25978</v>
      </c>
      <c r="S342" s="3256">
        <v>16264</v>
      </c>
      <c r="T342" s="3257">
        <v>-45517</v>
      </c>
      <c r="U342" s="3257">
        <v>-31877</v>
      </c>
      <c r="V342" s="3209" t="s">
        <v>1599</v>
      </c>
      <c r="W342" s="3223" t="b">
        <f t="shared" si="52"/>
        <v>1</v>
      </c>
      <c r="X342" s="3258">
        <f>+T342-'Departmental PL'!V549</f>
        <v>1</v>
      </c>
      <c r="Y342" s="3258">
        <f>+U342-'Departmental PL'!W549</f>
        <v>1</v>
      </c>
      <c r="AA342" s="3357"/>
      <c r="AC342" s="3228">
        <f t="shared" si="47"/>
        <v>0</v>
      </c>
      <c r="AD342" s="3228">
        <f t="shared" si="48"/>
        <v>0</v>
      </c>
      <c r="AF342" s="3233">
        <f t="shared" si="49"/>
        <v>-1</v>
      </c>
      <c r="AG342" s="3233">
        <f t="shared" si="50"/>
        <v>-1</v>
      </c>
      <c r="AH342" s="3223" t="b">
        <f t="shared" si="51"/>
        <v>1</v>
      </c>
      <c r="AI342" s="3259" t="s">
        <v>1598</v>
      </c>
      <c r="AJ342" s="3259" t="s">
        <v>768</v>
      </c>
      <c r="AK342" s="3259" t="s">
        <v>1599</v>
      </c>
      <c r="AL342" s="3244">
        <v>52</v>
      </c>
      <c r="AM342" s="3244">
        <v>32</v>
      </c>
      <c r="AN342" s="3244">
        <v>71</v>
      </c>
      <c r="AO342" s="3244">
        <v>57</v>
      </c>
      <c r="AP342" s="3244">
        <v>65940</v>
      </c>
      <c r="AQ342" s="3244">
        <v>59780</v>
      </c>
      <c r="AR342" s="3244">
        <v>20739</v>
      </c>
      <c r="AS342" s="3244">
        <v>20704</v>
      </c>
      <c r="AT342" s="3244">
        <v>31615</v>
      </c>
      <c r="AU342" s="3244">
        <v>28957</v>
      </c>
      <c r="AV342" s="3244">
        <v>-10881</v>
      </c>
      <c r="AW342" s="3244">
        <v>-8261</v>
      </c>
      <c r="AX342" s="3244">
        <v>2796</v>
      </c>
      <c r="AY342" s="3244">
        <v>13</v>
      </c>
      <c r="AZ342" s="3244">
        <v>13318</v>
      </c>
      <c r="BA342" s="3244">
        <v>10857</v>
      </c>
      <c r="BB342" s="3244">
        <v>-26997</v>
      </c>
      <c r="BC342" s="3244">
        <v>-19129</v>
      </c>
      <c r="BE342" s="3223">
        <f t="shared" si="46"/>
        <v>330</v>
      </c>
      <c r="BF342" s="3223" t="b">
        <f t="shared" ref="BF342:BF407" si="55">C342=BG342</f>
        <v>1</v>
      </c>
      <c r="BG342" s="3269" t="s">
        <v>1599</v>
      </c>
      <c r="BH342" s="3269">
        <v>52</v>
      </c>
      <c r="BI342" s="3269">
        <v>32</v>
      </c>
      <c r="BJ342" s="3269">
        <v>71</v>
      </c>
      <c r="BK342" s="3269">
        <v>57</v>
      </c>
      <c r="BL342" s="3262">
        <v>65940</v>
      </c>
      <c r="BM342" s="3262">
        <v>59780</v>
      </c>
      <c r="BN342" s="3262">
        <v>20741</v>
      </c>
      <c r="BO342" s="3262">
        <v>20704</v>
      </c>
      <c r="BP342" s="3262">
        <v>31623</v>
      </c>
      <c r="BQ342" s="3262">
        <v>28963</v>
      </c>
      <c r="BR342" s="3262">
        <v>-10882</v>
      </c>
      <c r="BS342" s="3262">
        <v>-8259</v>
      </c>
      <c r="BT342" s="3262">
        <v>2805</v>
      </c>
      <c r="BU342" s="3269">
        <v>15</v>
      </c>
      <c r="BV342" s="3262">
        <v>13307</v>
      </c>
      <c r="BW342" s="3262">
        <v>10857</v>
      </c>
      <c r="BX342" s="3262">
        <v>-26994</v>
      </c>
      <c r="BY342" s="3262">
        <v>-19131</v>
      </c>
    </row>
    <row r="343" spans="1:77" ht="15.2" customHeight="1" x14ac:dyDescent="0.2">
      <c r="A343" s="3254" t="s">
        <v>1590</v>
      </c>
      <c r="B343" s="3255" t="s">
        <v>1598</v>
      </c>
      <c r="C343" s="3272" t="s">
        <v>1588</v>
      </c>
      <c r="D343" s="3256">
        <v>17</v>
      </c>
      <c r="E343" s="3256">
        <v>11</v>
      </c>
      <c r="F343" s="3256">
        <v>21</v>
      </c>
      <c r="G343" s="3256">
        <v>12</v>
      </c>
      <c r="H343" s="3256">
        <v>24570</v>
      </c>
      <c r="I343" s="3256">
        <v>11130</v>
      </c>
      <c r="J343" s="3256">
        <v>8078</v>
      </c>
      <c r="K343" s="3256">
        <v>3650</v>
      </c>
      <c r="L343" s="3256">
        <v>7069</v>
      </c>
      <c r="M343" s="3256">
        <v>3611</v>
      </c>
      <c r="N343" s="3256">
        <v>1009</v>
      </c>
      <c r="O343" s="3257">
        <v>39</v>
      </c>
      <c r="P343" s="3256">
        <v>142</v>
      </c>
      <c r="Q343" s="3256">
        <v>89</v>
      </c>
      <c r="R343" s="3256">
        <v>3622</v>
      </c>
      <c r="S343" s="3256">
        <v>1442</v>
      </c>
      <c r="T343" s="3257">
        <v>-2755</v>
      </c>
      <c r="U343" s="3257">
        <v>-1491</v>
      </c>
      <c r="V343" s="3209" t="s">
        <v>1588</v>
      </c>
      <c r="W343" s="3223" t="b">
        <f t="shared" si="52"/>
        <v>1</v>
      </c>
      <c r="X343" s="3258">
        <f>+T343-'Departmental PL'!V550</f>
        <v>0</v>
      </c>
      <c r="Y343" s="3258">
        <f>+U343-'Departmental PL'!W550</f>
        <v>1</v>
      </c>
      <c r="AA343" s="3357"/>
      <c r="AC343" s="3228">
        <f t="shared" si="47"/>
        <v>0</v>
      </c>
      <c r="AD343" s="3228">
        <f t="shared" si="48"/>
        <v>0</v>
      </c>
      <c r="AF343" s="3233">
        <f t="shared" si="49"/>
        <v>0</v>
      </c>
      <c r="AG343" s="3233">
        <f t="shared" si="50"/>
        <v>-1</v>
      </c>
      <c r="AH343" s="3223" t="b">
        <f t="shared" si="51"/>
        <v>1</v>
      </c>
      <c r="AI343" s="3259" t="s">
        <v>1598</v>
      </c>
      <c r="AJ343" s="3259" t="s">
        <v>768</v>
      </c>
      <c r="AK343" s="3259" t="s">
        <v>1588</v>
      </c>
      <c r="AL343" s="3244">
        <v>9</v>
      </c>
      <c r="AM343" s="3244">
        <v>7</v>
      </c>
      <c r="AN343" s="3244">
        <v>10</v>
      </c>
      <c r="AO343" s="3244">
        <v>9</v>
      </c>
      <c r="AP343" s="3244">
        <v>8330</v>
      </c>
      <c r="AQ343" s="3244">
        <v>8920</v>
      </c>
      <c r="AR343" s="3244">
        <v>2752</v>
      </c>
      <c r="AS343" s="3244">
        <v>2981</v>
      </c>
      <c r="AT343" s="3244">
        <v>2730</v>
      </c>
      <c r="AU343" s="3244">
        <v>2799</v>
      </c>
      <c r="AV343" s="3244">
        <v>22</v>
      </c>
      <c r="AW343" s="3244">
        <v>184</v>
      </c>
      <c r="AX343" s="3244">
        <v>67</v>
      </c>
      <c r="AY343" s="3244">
        <v>1</v>
      </c>
      <c r="AZ343" s="3244">
        <v>1078</v>
      </c>
      <c r="BA343" s="3244">
        <v>981</v>
      </c>
      <c r="BB343" s="3244">
        <v>-1122</v>
      </c>
      <c r="BC343" s="3244">
        <v>-800</v>
      </c>
      <c r="BE343" s="3223">
        <f t="shared" si="46"/>
        <v>331</v>
      </c>
      <c r="BF343" s="3223" t="b">
        <f t="shared" si="55"/>
        <v>1</v>
      </c>
      <c r="BG343" s="3269" t="s">
        <v>1588</v>
      </c>
      <c r="BH343" s="3269">
        <v>9</v>
      </c>
      <c r="BI343" s="3269">
        <v>7</v>
      </c>
      <c r="BJ343" s="3269">
        <v>10</v>
      </c>
      <c r="BK343" s="3269">
        <v>9</v>
      </c>
      <c r="BL343" s="3262">
        <v>8330</v>
      </c>
      <c r="BM343" s="3262">
        <v>8920</v>
      </c>
      <c r="BN343" s="3262">
        <v>2752</v>
      </c>
      <c r="BO343" s="3262">
        <v>2981</v>
      </c>
      <c r="BP343" s="3262">
        <v>2729</v>
      </c>
      <c r="BQ343" s="3262">
        <v>2798</v>
      </c>
      <c r="BR343" s="3269">
        <v>23</v>
      </c>
      <c r="BS343" s="3269">
        <v>183</v>
      </c>
      <c r="BT343" s="3269">
        <v>68</v>
      </c>
      <c r="BU343" s="3269">
        <v>1</v>
      </c>
      <c r="BV343" s="3262">
        <v>1076</v>
      </c>
      <c r="BW343" s="3269">
        <v>982</v>
      </c>
      <c r="BX343" s="3262">
        <v>-1121</v>
      </c>
      <c r="BY343" s="3269">
        <v>-800</v>
      </c>
    </row>
    <row r="344" spans="1:77" ht="15.2" customHeight="1" x14ac:dyDescent="0.2">
      <c r="A344" s="3254" t="s">
        <v>1592</v>
      </c>
      <c r="B344" s="3255" t="s">
        <v>1598</v>
      </c>
      <c r="C344" s="3272" t="s">
        <v>1589</v>
      </c>
      <c r="D344" s="3256">
        <v>60</v>
      </c>
      <c r="E344" s="3256">
        <v>58</v>
      </c>
      <c r="F344" s="3256">
        <v>86</v>
      </c>
      <c r="G344" s="3256">
        <v>93</v>
      </c>
      <c r="H344" s="3256">
        <v>115570</v>
      </c>
      <c r="I344" s="3256">
        <v>102970</v>
      </c>
      <c r="J344" s="3256">
        <v>31993</v>
      </c>
      <c r="K344" s="3256">
        <v>45129</v>
      </c>
      <c r="L344" s="3256">
        <v>53648</v>
      </c>
      <c r="M344" s="3256">
        <v>48789</v>
      </c>
      <c r="N344" s="3257">
        <v>-21655</v>
      </c>
      <c r="O344" s="3257">
        <v>-3660</v>
      </c>
      <c r="P344" s="3256">
        <v>1877</v>
      </c>
      <c r="Q344" s="3256">
        <v>1824</v>
      </c>
      <c r="R344" s="3256">
        <v>33757</v>
      </c>
      <c r="S344" s="3256">
        <v>19932</v>
      </c>
      <c r="T344" s="3257">
        <v>-57289</v>
      </c>
      <c r="U344" s="3257">
        <v>-25416</v>
      </c>
      <c r="V344" s="3209" t="s">
        <v>1589</v>
      </c>
      <c r="W344" s="3223" t="b">
        <f t="shared" si="52"/>
        <v>1</v>
      </c>
      <c r="X344" s="3258">
        <f>+T344-'Departmental PL'!V551</f>
        <v>0</v>
      </c>
      <c r="Y344" s="3258">
        <f>+U344-'Departmental PL'!W551</f>
        <v>0</v>
      </c>
      <c r="AA344" s="3357"/>
      <c r="AC344" s="3228">
        <f t="shared" si="47"/>
        <v>0</v>
      </c>
      <c r="AD344" s="3228">
        <f t="shared" si="48"/>
        <v>0</v>
      </c>
      <c r="AF344" s="3233">
        <f t="shared" si="49"/>
        <v>0</v>
      </c>
      <c r="AG344" s="3233">
        <f t="shared" si="50"/>
        <v>0</v>
      </c>
      <c r="AH344" s="3223" t="b">
        <f t="shared" si="51"/>
        <v>1</v>
      </c>
      <c r="AI344" s="3259" t="s">
        <v>1598</v>
      </c>
      <c r="AJ344" s="3259" t="s">
        <v>768</v>
      </c>
      <c r="AK344" s="3259" t="s">
        <v>1589</v>
      </c>
      <c r="AL344" s="3244">
        <v>40</v>
      </c>
      <c r="AM344" s="3244">
        <v>26</v>
      </c>
      <c r="AN344" s="3244">
        <v>73</v>
      </c>
      <c r="AO344" s="3244">
        <v>44</v>
      </c>
      <c r="AP344" s="3244">
        <v>80570</v>
      </c>
      <c r="AQ344" s="3244">
        <v>32605</v>
      </c>
      <c r="AR344" s="3244">
        <v>33819</v>
      </c>
      <c r="AS344" s="3244">
        <v>12278</v>
      </c>
      <c r="AT344" s="3244">
        <v>37980</v>
      </c>
      <c r="AU344" s="3244">
        <v>16336</v>
      </c>
      <c r="AV344" s="3244">
        <v>-4157</v>
      </c>
      <c r="AW344" s="3244">
        <v>-4057</v>
      </c>
      <c r="AX344" s="3244">
        <v>1464</v>
      </c>
      <c r="AY344" s="3244">
        <v>7</v>
      </c>
      <c r="AZ344" s="3244">
        <v>15370</v>
      </c>
      <c r="BA344" s="3244">
        <v>5770</v>
      </c>
      <c r="BB344" s="3244">
        <v>-20985</v>
      </c>
      <c r="BC344" s="3244">
        <v>-9833</v>
      </c>
      <c r="BE344" s="3223">
        <f t="shared" ref="BE344:BE409" si="56">BE343+1</f>
        <v>332</v>
      </c>
      <c r="BF344" s="3223" t="b">
        <f t="shared" si="55"/>
        <v>1</v>
      </c>
      <c r="BG344" s="3269" t="s">
        <v>1589</v>
      </c>
      <c r="BH344" s="3269">
        <v>40</v>
      </c>
      <c r="BI344" s="3269">
        <v>26</v>
      </c>
      <c r="BJ344" s="3269">
        <v>73</v>
      </c>
      <c r="BK344" s="3269">
        <v>44</v>
      </c>
      <c r="BL344" s="3262">
        <v>80570</v>
      </c>
      <c r="BM344" s="3262">
        <v>32605</v>
      </c>
      <c r="BN344" s="3262">
        <v>33818</v>
      </c>
      <c r="BO344" s="3262">
        <v>12278</v>
      </c>
      <c r="BP344" s="3262">
        <v>37976</v>
      </c>
      <c r="BQ344" s="3262">
        <v>16336</v>
      </c>
      <c r="BR344" s="3262">
        <v>-4158</v>
      </c>
      <c r="BS344" s="3262">
        <v>-4058</v>
      </c>
      <c r="BT344" s="3262">
        <v>1457</v>
      </c>
      <c r="BU344" s="3269">
        <v>8</v>
      </c>
      <c r="BV344" s="3262">
        <v>15372</v>
      </c>
      <c r="BW344" s="3262">
        <v>5768</v>
      </c>
      <c r="BX344" s="3262">
        <v>-20987</v>
      </c>
      <c r="BY344" s="3262">
        <v>-9834</v>
      </c>
    </row>
    <row r="345" spans="1:77" ht="15.2" customHeight="1" x14ac:dyDescent="0.2">
      <c r="A345" s="3311" t="s">
        <v>1595</v>
      </c>
      <c r="B345" s="3255" t="s">
        <v>1598</v>
      </c>
      <c r="C345" s="3272" t="s">
        <v>1590</v>
      </c>
      <c r="D345" s="3256">
        <v>5</v>
      </c>
      <c r="E345" s="3256">
        <v>5</v>
      </c>
      <c r="F345" s="3256">
        <v>10</v>
      </c>
      <c r="G345" s="3256">
        <v>12</v>
      </c>
      <c r="H345" s="3256">
        <v>19494</v>
      </c>
      <c r="I345" s="3256">
        <v>11044</v>
      </c>
      <c r="J345" s="3256">
        <v>7620</v>
      </c>
      <c r="K345" s="3256">
        <v>4510</v>
      </c>
      <c r="L345" s="3256">
        <v>2581</v>
      </c>
      <c r="M345" s="3256">
        <v>1798</v>
      </c>
      <c r="N345" s="3256">
        <v>5040</v>
      </c>
      <c r="O345" s="3256">
        <v>2712</v>
      </c>
      <c r="P345" s="3256">
        <v>121</v>
      </c>
      <c r="Q345" s="3256">
        <v>83</v>
      </c>
      <c r="R345" s="3256">
        <v>1331</v>
      </c>
      <c r="S345" s="3256">
        <v>908</v>
      </c>
      <c r="T345" s="3257">
        <v>3588</v>
      </c>
      <c r="U345" s="3256">
        <v>1721</v>
      </c>
      <c r="V345" s="3209" t="s">
        <v>1590</v>
      </c>
      <c r="W345" s="3223" t="b">
        <f t="shared" si="52"/>
        <v>1</v>
      </c>
      <c r="X345" s="3258">
        <f>+T345-'Departmental PL'!V552</f>
        <v>1</v>
      </c>
      <c r="Y345" s="3258">
        <f>+U345-'Departmental PL'!W552</f>
        <v>0</v>
      </c>
      <c r="Z345" s="3311" t="s">
        <v>1753</v>
      </c>
      <c r="AA345" s="3357"/>
      <c r="AC345" s="3228">
        <f t="shared" si="47"/>
        <v>-1</v>
      </c>
      <c r="AD345" s="3228">
        <f t="shared" si="48"/>
        <v>0</v>
      </c>
      <c r="AF345" s="3233">
        <f t="shared" si="49"/>
        <v>0</v>
      </c>
      <c r="AG345" s="3233">
        <f t="shared" si="50"/>
        <v>0</v>
      </c>
      <c r="AH345" s="3223" t="b">
        <f t="shared" si="51"/>
        <v>1</v>
      </c>
      <c r="AI345" s="3259" t="s">
        <v>1598</v>
      </c>
      <c r="AJ345" s="3259" t="s">
        <v>768</v>
      </c>
      <c r="AK345" s="3259" t="s">
        <v>1590</v>
      </c>
      <c r="AL345" s="3244">
        <v>5</v>
      </c>
      <c r="AM345" s="3244">
        <v>2</v>
      </c>
      <c r="AN345" s="3244">
        <v>12</v>
      </c>
      <c r="AO345" s="3244">
        <v>4</v>
      </c>
      <c r="AP345" s="3244">
        <v>11044</v>
      </c>
      <c r="AQ345" s="3244">
        <v>2505</v>
      </c>
      <c r="AR345" s="3244">
        <v>4510</v>
      </c>
      <c r="AS345" s="3244">
        <v>747</v>
      </c>
      <c r="AT345" s="3244">
        <v>1800</v>
      </c>
      <c r="AU345" s="3244">
        <v>469</v>
      </c>
      <c r="AV345" s="3244">
        <v>2710</v>
      </c>
      <c r="AW345" s="3244">
        <v>278</v>
      </c>
      <c r="AX345" s="3244">
        <v>83</v>
      </c>
      <c r="AY345" s="3244">
        <v>22</v>
      </c>
      <c r="AZ345" s="3244">
        <v>1037</v>
      </c>
      <c r="BA345" s="3244">
        <v>247</v>
      </c>
      <c r="BB345" s="3244">
        <v>1590</v>
      </c>
      <c r="BC345" s="3244">
        <v>9</v>
      </c>
      <c r="BE345" s="3223">
        <f t="shared" si="56"/>
        <v>333</v>
      </c>
      <c r="BF345" s="3223" t="b">
        <f t="shared" si="55"/>
        <v>1</v>
      </c>
      <c r="BG345" s="3269" t="s">
        <v>1590</v>
      </c>
      <c r="BH345" s="3269">
        <v>5</v>
      </c>
      <c r="BI345" s="3269">
        <v>2</v>
      </c>
      <c r="BJ345" s="3269">
        <v>12</v>
      </c>
      <c r="BK345" s="3269">
        <v>4</v>
      </c>
      <c r="BL345" s="3262">
        <v>11044</v>
      </c>
      <c r="BM345" s="3262">
        <v>2505</v>
      </c>
      <c r="BN345" s="3262">
        <v>4510</v>
      </c>
      <c r="BO345" s="3269">
        <v>747</v>
      </c>
      <c r="BP345" s="3262">
        <v>1800</v>
      </c>
      <c r="BQ345" s="3269">
        <v>469</v>
      </c>
      <c r="BR345" s="3262">
        <v>2709</v>
      </c>
      <c r="BS345" s="3269">
        <v>278</v>
      </c>
      <c r="BT345" s="3269">
        <v>83</v>
      </c>
      <c r="BU345" s="3269">
        <v>22</v>
      </c>
      <c r="BV345" s="3262">
        <v>1036</v>
      </c>
      <c r="BW345" s="3269">
        <v>247</v>
      </c>
      <c r="BX345" s="3262">
        <v>1591</v>
      </c>
      <c r="BY345" s="3269">
        <v>9</v>
      </c>
    </row>
    <row r="346" spans="1:77" ht="15.2" customHeight="1" x14ac:dyDescent="0.2">
      <c r="A346" s="3254" t="s">
        <v>1597</v>
      </c>
      <c r="B346" s="3255" t="s">
        <v>1598</v>
      </c>
      <c r="C346" s="3272" t="s">
        <v>1592</v>
      </c>
      <c r="D346" s="3256">
        <v>0</v>
      </c>
      <c r="E346" s="3256">
        <v>1</v>
      </c>
      <c r="F346" s="3256">
        <v>0</v>
      </c>
      <c r="G346" s="3256">
        <v>1</v>
      </c>
      <c r="H346" s="3256">
        <v>0</v>
      </c>
      <c r="I346" s="3256">
        <v>3990</v>
      </c>
      <c r="J346" s="3256">
        <v>0</v>
      </c>
      <c r="K346" s="3256">
        <v>281</v>
      </c>
      <c r="L346" s="3256">
        <v>0</v>
      </c>
      <c r="M346" s="3256">
        <v>1739</v>
      </c>
      <c r="N346" s="3257">
        <v>0</v>
      </c>
      <c r="O346" s="3257">
        <v>-1458</v>
      </c>
      <c r="P346" s="3256">
        <v>0</v>
      </c>
      <c r="Q346" s="3256">
        <v>0</v>
      </c>
      <c r="R346" s="3256">
        <v>0</v>
      </c>
      <c r="S346" s="3256">
        <v>665</v>
      </c>
      <c r="T346" s="3257">
        <v>0</v>
      </c>
      <c r="U346" s="3257">
        <v>-2123</v>
      </c>
      <c r="V346" s="3209" t="s">
        <v>1592</v>
      </c>
      <c r="W346" s="3223" t="b">
        <f t="shared" si="52"/>
        <v>1</v>
      </c>
      <c r="X346" s="3258">
        <f>+T346-'Departmental PL'!V554</f>
        <v>0</v>
      </c>
      <c r="Y346" s="3258">
        <f>+U346-'Departmental PL'!W554</f>
        <v>0</v>
      </c>
      <c r="AA346" s="3357"/>
      <c r="AC346" s="3228">
        <f t="shared" si="47"/>
        <v>0</v>
      </c>
      <c r="AD346" s="3228">
        <f t="shared" si="48"/>
        <v>0</v>
      </c>
      <c r="AF346" s="3233">
        <f t="shared" si="49"/>
        <v>0</v>
      </c>
      <c r="AG346" s="3233">
        <f t="shared" si="50"/>
        <v>0</v>
      </c>
      <c r="AH346" s="3223" t="b">
        <f t="shared" si="51"/>
        <v>1</v>
      </c>
      <c r="AI346" s="3259" t="s">
        <v>1598</v>
      </c>
      <c r="AJ346" s="3259" t="s">
        <v>768</v>
      </c>
      <c r="AK346" s="3259" t="s">
        <v>1592</v>
      </c>
      <c r="AL346" s="3244">
        <v>1</v>
      </c>
      <c r="AM346" s="3244">
        <v>3</v>
      </c>
      <c r="AN346" s="3244">
        <v>1</v>
      </c>
      <c r="AO346" s="3244">
        <v>8</v>
      </c>
      <c r="AP346" s="3244">
        <v>3990</v>
      </c>
      <c r="AQ346" s="3244">
        <v>8340</v>
      </c>
      <c r="AR346" s="3244">
        <v>1180</v>
      </c>
      <c r="AS346" s="3244">
        <v>4523</v>
      </c>
      <c r="AT346" s="3244">
        <v>1791</v>
      </c>
      <c r="AU346" s="3244">
        <v>4546</v>
      </c>
      <c r="AV346" s="3244">
        <v>-611</v>
      </c>
      <c r="AW346" s="3244">
        <v>-23</v>
      </c>
      <c r="AX346" s="3244">
        <v>0</v>
      </c>
      <c r="AY346" s="3244">
        <v>1</v>
      </c>
      <c r="AZ346" s="3244">
        <v>677</v>
      </c>
      <c r="BA346" s="3244">
        <v>1721</v>
      </c>
      <c r="BB346" s="3244">
        <v>-1288</v>
      </c>
      <c r="BC346" s="3244">
        <v>-1746</v>
      </c>
      <c r="BE346" s="3223">
        <f t="shared" si="56"/>
        <v>334</v>
      </c>
      <c r="BF346" s="3223" t="b">
        <f t="shared" si="55"/>
        <v>1</v>
      </c>
      <c r="BG346" s="3269" t="s">
        <v>1592</v>
      </c>
      <c r="BH346" s="3269">
        <v>1</v>
      </c>
      <c r="BI346" s="3269">
        <v>3</v>
      </c>
      <c r="BJ346" s="3269">
        <v>1</v>
      </c>
      <c r="BK346" s="3269">
        <v>8</v>
      </c>
      <c r="BL346" s="3262">
        <v>3990</v>
      </c>
      <c r="BM346" s="3262">
        <v>8340</v>
      </c>
      <c r="BN346" s="3262">
        <v>1180</v>
      </c>
      <c r="BO346" s="3262">
        <v>4523</v>
      </c>
      <c r="BP346" s="3262">
        <v>1791</v>
      </c>
      <c r="BQ346" s="3262">
        <v>4546</v>
      </c>
      <c r="BR346" s="3269">
        <v>-611</v>
      </c>
      <c r="BS346" s="3269">
        <v>-23</v>
      </c>
      <c r="BT346" s="3269">
        <v>0</v>
      </c>
      <c r="BU346" s="3269">
        <v>1</v>
      </c>
      <c r="BV346" s="3269">
        <v>677</v>
      </c>
      <c r="BW346" s="3262">
        <v>1722</v>
      </c>
      <c r="BX346" s="3262">
        <v>-1288</v>
      </c>
      <c r="BY346" s="3262">
        <v>-1746</v>
      </c>
    </row>
    <row r="347" spans="1:77" ht="15.2" customHeight="1" x14ac:dyDescent="0.2">
      <c r="A347" s="3297" t="s">
        <v>1598</v>
      </c>
      <c r="B347" s="3255" t="s">
        <v>1598</v>
      </c>
      <c r="C347" s="3272" t="s">
        <v>1595</v>
      </c>
      <c r="D347" s="3256">
        <v>0</v>
      </c>
      <c r="E347" s="3256">
        <v>1</v>
      </c>
      <c r="F347" s="3256">
        <v>0</v>
      </c>
      <c r="G347" s="3256">
        <v>1</v>
      </c>
      <c r="H347" s="3256">
        <v>0</v>
      </c>
      <c r="I347" s="3256">
        <v>1190</v>
      </c>
      <c r="J347" s="3256">
        <v>0</v>
      </c>
      <c r="K347" s="3256">
        <v>352</v>
      </c>
      <c r="L347" s="3256">
        <v>0</v>
      </c>
      <c r="M347" s="3256">
        <v>155</v>
      </c>
      <c r="N347" s="3257">
        <v>0</v>
      </c>
      <c r="O347" s="3257">
        <v>197</v>
      </c>
      <c r="P347" s="3256">
        <v>0</v>
      </c>
      <c r="Q347" s="3256">
        <v>0</v>
      </c>
      <c r="R347" s="3256">
        <v>0</v>
      </c>
      <c r="S347" s="3256">
        <v>38</v>
      </c>
      <c r="T347" s="3257">
        <v>0</v>
      </c>
      <c r="U347" s="3257">
        <v>159</v>
      </c>
      <c r="V347" s="3209" t="s">
        <v>1595</v>
      </c>
      <c r="W347" s="3223" t="b">
        <f t="shared" si="52"/>
        <v>1</v>
      </c>
      <c r="X347" s="3258">
        <f>+T347-'Departmental PL'!V557</f>
        <v>0</v>
      </c>
      <c r="Y347" s="3258">
        <f>+U347-'Departmental PL'!W557</f>
        <v>0</v>
      </c>
      <c r="AA347" s="3357"/>
      <c r="AC347" s="3228">
        <f t="shared" si="47"/>
        <v>0</v>
      </c>
      <c r="AD347" s="3228">
        <f t="shared" si="48"/>
        <v>0</v>
      </c>
      <c r="AF347" s="3233">
        <f t="shared" si="49"/>
        <v>0</v>
      </c>
      <c r="AG347" s="3233">
        <f t="shared" si="50"/>
        <v>0</v>
      </c>
      <c r="AH347" s="3223" t="b">
        <f t="shared" si="51"/>
        <v>1</v>
      </c>
      <c r="AI347" s="3259" t="s">
        <v>1598</v>
      </c>
      <c r="AJ347" s="3259" t="s">
        <v>768</v>
      </c>
      <c r="AK347" s="3259" t="s">
        <v>1595</v>
      </c>
      <c r="AL347" s="3244">
        <v>1</v>
      </c>
      <c r="AM347" s="3244">
        <v>0</v>
      </c>
      <c r="AN347" s="3244">
        <v>1</v>
      </c>
      <c r="AP347" s="3244">
        <v>1190</v>
      </c>
      <c r="AR347" s="3244">
        <v>352</v>
      </c>
      <c r="AT347" s="3244">
        <v>151</v>
      </c>
      <c r="AV347" s="3244">
        <v>201</v>
      </c>
      <c r="AX347" s="3244">
        <v>0</v>
      </c>
      <c r="AZ347" s="3244">
        <v>37</v>
      </c>
      <c r="BB347" s="3244">
        <v>164</v>
      </c>
      <c r="BE347" s="3223">
        <f t="shared" si="56"/>
        <v>335</v>
      </c>
      <c r="BF347" s="3223" t="b">
        <f t="shared" si="55"/>
        <v>1</v>
      </c>
      <c r="BG347" s="3269" t="s">
        <v>1595</v>
      </c>
      <c r="BH347" s="3269">
        <v>1</v>
      </c>
      <c r="BI347" s="3269">
        <v>0</v>
      </c>
      <c r="BJ347" s="3269">
        <v>1</v>
      </c>
      <c r="BK347" s="3269" t="s">
        <v>1196</v>
      </c>
      <c r="BL347" s="3262">
        <v>1190</v>
      </c>
      <c r="BM347" s="3269" t="s">
        <v>1196</v>
      </c>
      <c r="BN347" s="3269">
        <v>352</v>
      </c>
      <c r="BO347" s="3269" t="s">
        <v>1196</v>
      </c>
      <c r="BP347" s="3269">
        <v>151</v>
      </c>
      <c r="BQ347" s="3269" t="s">
        <v>1196</v>
      </c>
      <c r="BR347" s="3269">
        <v>201</v>
      </c>
      <c r="BS347" s="3269" t="s">
        <v>1196</v>
      </c>
      <c r="BT347" s="3269">
        <v>0</v>
      </c>
      <c r="BU347" s="3269" t="s">
        <v>1196</v>
      </c>
      <c r="BV347" s="3269">
        <v>37</v>
      </c>
      <c r="BW347" s="3269" t="s">
        <v>1196</v>
      </c>
      <c r="BX347" s="3269">
        <v>164</v>
      </c>
      <c r="BY347" s="3269" t="s">
        <v>1196</v>
      </c>
    </row>
    <row r="348" spans="1:77" ht="15.2" customHeight="1" x14ac:dyDescent="0.2">
      <c r="A348" s="3254" t="s">
        <v>1592</v>
      </c>
      <c r="B348" s="3255" t="s">
        <v>1598</v>
      </c>
      <c r="C348" s="3272" t="s">
        <v>1597</v>
      </c>
      <c r="D348" s="3256"/>
      <c r="E348" s="3256"/>
      <c r="F348" s="3256"/>
      <c r="G348" s="3315"/>
      <c r="H348" s="3256"/>
      <c r="I348" s="3315"/>
      <c r="J348" s="3256"/>
      <c r="K348" s="3315"/>
      <c r="L348" s="3256"/>
      <c r="M348" s="3315"/>
      <c r="N348" s="3257"/>
      <c r="O348" s="3256"/>
      <c r="P348" s="3256"/>
      <c r="Q348" s="3315"/>
      <c r="R348" s="3256"/>
      <c r="S348" s="3315"/>
      <c r="T348" s="3257"/>
      <c r="U348" s="3256"/>
      <c r="V348" s="3218" t="s">
        <v>1597</v>
      </c>
      <c r="W348" s="3223" t="b">
        <f t="shared" si="52"/>
        <v>1</v>
      </c>
      <c r="X348" s="3258">
        <f>+T348-'Departmental PL'!V558</f>
        <v>0</v>
      </c>
      <c r="Y348" s="3258">
        <f>+U348-'Departmental PL'!W558</f>
        <v>0</v>
      </c>
      <c r="AA348" s="3358"/>
      <c r="AC348" s="3228">
        <f t="shared" ref="AC348:AC413" si="57">+J348-L348-N348</f>
        <v>0</v>
      </c>
      <c r="AD348" s="3228">
        <f t="shared" ref="AD348:AD413" si="58">+K348-M348-O348</f>
        <v>0</v>
      </c>
      <c r="AF348" s="3233">
        <f t="shared" ref="AF348:AF413" si="59">+N348-P348-R348-T348</f>
        <v>0</v>
      </c>
      <c r="AG348" s="3233">
        <f t="shared" ref="AG348:AG413" si="60">+O348-Q348-S348-U348</f>
        <v>0</v>
      </c>
      <c r="AH348" s="3223" t="b">
        <f t="shared" si="51"/>
        <v>1</v>
      </c>
      <c r="AI348" s="3259" t="s">
        <v>1598</v>
      </c>
      <c r="AJ348" s="3259" t="s">
        <v>768</v>
      </c>
      <c r="AK348" s="3259" t="s">
        <v>1597</v>
      </c>
      <c r="AL348" s="3244">
        <v>0</v>
      </c>
      <c r="AM348" s="3244">
        <v>1</v>
      </c>
      <c r="AO348" s="3244">
        <v>1</v>
      </c>
      <c r="AQ348" s="3244">
        <v>941</v>
      </c>
      <c r="AS348" s="3244">
        <v>380</v>
      </c>
      <c r="AU348" s="3244">
        <v>540</v>
      </c>
      <c r="AW348" s="3244">
        <v>-160</v>
      </c>
      <c r="AY348" s="3244">
        <v>0</v>
      </c>
      <c r="BA348" s="3244">
        <v>61</v>
      </c>
      <c r="BC348" s="3244">
        <v>-221</v>
      </c>
      <c r="BE348" s="3223">
        <f t="shared" si="56"/>
        <v>336</v>
      </c>
      <c r="BF348" s="3223" t="b">
        <f t="shared" si="55"/>
        <v>1</v>
      </c>
      <c r="BG348" s="3269" t="s">
        <v>1597</v>
      </c>
      <c r="BH348" s="3269">
        <v>0</v>
      </c>
      <c r="BI348" s="3269">
        <v>1</v>
      </c>
      <c r="BJ348" s="3269" t="s">
        <v>1196</v>
      </c>
      <c r="BK348" s="3269">
        <v>1</v>
      </c>
      <c r="BL348" s="3269" t="s">
        <v>1196</v>
      </c>
      <c r="BM348" s="3269">
        <v>941</v>
      </c>
      <c r="BN348" s="3269" t="s">
        <v>1196</v>
      </c>
      <c r="BO348" s="3269">
        <v>380</v>
      </c>
      <c r="BP348" s="3269" t="s">
        <v>1196</v>
      </c>
      <c r="BQ348" s="3269">
        <v>540</v>
      </c>
      <c r="BR348" s="3269" t="s">
        <v>1196</v>
      </c>
      <c r="BS348" s="3269">
        <v>-160</v>
      </c>
      <c r="BT348" s="3269" t="s">
        <v>1196</v>
      </c>
      <c r="BU348" s="3269">
        <v>0</v>
      </c>
      <c r="BV348" s="3269" t="s">
        <v>1196</v>
      </c>
      <c r="BW348" s="3269">
        <v>61</v>
      </c>
      <c r="BX348" s="3269" t="s">
        <v>1196</v>
      </c>
      <c r="BY348" s="3269">
        <v>-221</v>
      </c>
    </row>
    <row r="349" spans="1:77" s="3501" customFormat="1" ht="15.2" customHeight="1" x14ac:dyDescent="0.35">
      <c r="A349" s="3534" t="s">
        <v>1598</v>
      </c>
      <c r="B349" s="3511" t="s">
        <v>1598</v>
      </c>
      <c r="C349" s="3512" t="s">
        <v>2610</v>
      </c>
      <c r="D349" s="3511">
        <v>138</v>
      </c>
      <c r="E349" s="3511">
        <v>133</v>
      </c>
      <c r="F349" s="3511">
        <v>196</v>
      </c>
      <c r="G349" s="3511">
        <v>202</v>
      </c>
      <c r="H349" s="3511">
        <v>252174</v>
      </c>
      <c r="I349" s="3511">
        <v>211664</v>
      </c>
      <c r="J349" s="3511">
        <v>72599</v>
      </c>
      <c r="K349" s="3511">
        <v>79291</v>
      </c>
      <c r="L349" s="3511">
        <v>103775</v>
      </c>
      <c r="M349" s="3511">
        <v>93714</v>
      </c>
      <c r="N349" s="3511">
        <v>-31176</v>
      </c>
      <c r="O349" s="3511">
        <v>-14423</v>
      </c>
      <c r="P349" s="3511">
        <v>6110</v>
      </c>
      <c r="Q349" s="3511">
        <v>5356</v>
      </c>
      <c r="R349" s="3511">
        <v>64687</v>
      </c>
      <c r="S349" s="3511">
        <v>39247</v>
      </c>
      <c r="T349" s="3511">
        <v>-101973</v>
      </c>
      <c r="U349" s="3511">
        <v>-59026</v>
      </c>
      <c r="V349" s="3513" t="s">
        <v>2610</v>
      </c>
      <c r="W349" s="3501" t="b">
        <f t="shared" si="52"/>
        <v>1</v>
      </c>
      <c r="X349" s="3511">
        <f>+T349-'Departmental PL'!V559</f>
        <v>2</v>
      </c>
      <c r="Y349" s="3511">
        <f>+U349-'Departmental PL'!W559</f>
        <v>3</v>
      </c>
      <c r="AA349" s="3539"/>
      <c r="AC349" s="3501">
        <f t="shared" ref="AC349:AC353" si="61">+J349-L349-N349</f>
        <v>0</v>
      </c>
      <c r="AD349" s="3501">
        <f t="shared" ref="AD349:AD353" si="62">+K349-M349-O349</f>
        <v>0</v>
      </c>
      <c r="AF349" s="3501">
        <f t="shared" si="59"/>
        <v>0</v>
      </c>
      <c r="AG349" s="3501">
        <f t="shared" si="60"/>
        <v>0</v>
      </c>
      <c r="AH349" s="3501" t="b">
        <f t="shared" si="51"/>
        <v>0</v>
      </c>
      <c r="AI349" s="3514" t="s">
        <v>1598</v>
      </c>
      <c r="AJ349" s="3514" t="s">
        <v>768</v>
      </c>
      <c r="AK349" s="3514" t="s">
        <v>2031</v>
      </c>
      <c r="AL349" s="3514">
        <v>104</v>
      </c>
      <c r="AM349" s="3514">
        <v>70</v>
      </c>
      <c r="AN349" s="3514">
        <v>168</v>
      </c>
      <c r="AO349" s="3514">
        <v>123</v>
      </c>
      <c r="AP349" s="3514">
        <v>171064</v>
      </c>
      <c r="AQ349" s="3514">
        <v>113091</v>
      </c>
      <c r="AR349" s="3514">
        <v>63352</v>
      </c>
      <c r="AS349" s="3514">
        <v>41613</v>
      </c>
      <c r="AT349" s="3514">
        <v>76067</v>
      </c>
      <c r="AU349" s="3514">
        <v>53647</v>
      </c>
      <c r="AV349" s="3514">
        <v>-12716</v>
      </c>
      <c r="AW349" s="3514">
        <v>-12039</v>
      </c>
      <c r="AX349" s="3514">
        <v>4410</v>
      </c>
      <c r="AY349" s="3514">
        <v>44</v>
      </c>
      <c r="AZ349" s="3514">
        <v>31517</v>
      </c>
      <c r="BA349" s="3514">
        <v>19637</v>
      </c>
      <c r="BB349" s="3514">
        <v>-48638</v>
      </c>
      <c r="BC349" s="3514">
        <v>-31720</v>
      </c>
      <c r="BE349" s="3501">
        <f t="shared" si="56"/>
        <v>337</v>
      </c>
      <c r="BF349" s="3501" t="b">
        <f t="shared" si="55"/>
        <v>0</v>
      </c>
      <c r="BG349" s="3510" t="s">
        <v>1598</v>
      </c>
      <c r="BH349" s="3505">
        <v>104</v>
      </c>
      <c r="BI349" s="3505">
        <v>70</v>
      </c>
      <c r="BJ349" s="3505">
        <v>168</v>
      </c>
      <c r="BK349" s="3505">
        <v>123</v>
      </c>
      <c r="BL349" s="3505">
        <v>171064</v>
      </c>
      <c r="BM349" s="3505">
        <v>113091</v>
      </c>
      <c r="BN349" s="3505">
        <v>63353</v>
      </c>
      <c r="BO349" s="3505">
        <v>41614</v>
      </c>
      <c r="BP349" s="3505">
        <v>76071</v>
      </c>
      <c r="BQ349" s="3505">
        <v>53652</v>
      </c>
      <c r="BR349" s="3505">
        <v>-12718</v>
      </c>
      <c r="BS349" s="3505">
        <v>-12039</v>
      </c>
      <c r="BT349" s="3505">
        <v>4413</v>
      </c>
      <c r="BU349" s="3505">
        <v>48</v>
      </c>
      <c r="BV349" s="3505">
        <v>31505</v>
      </c>
      <c r="BW349" s="3505">
        <v>19636</v>
      </c>
      <c r="BX349" s="3505">
        <v>-48635</v>
      </c>
      <c r="BY349" s="3505">
        <v>-31722</v>
      </c>
    </row>
    <row r="350" spans="1:77" ht="15.2" customHeight="1" x14ac:dyDescent="0.2">
      <c r="A350" s="3359"/>
      <c r="B350" s="3354" t="s">
        <v>2289</v>
      </c>
      <c r="C350" s="3272" t="s">
        <v>1590</v>
      </c>
      <c r="D350" s="3256">
        <v>1</v>
      </c>
      <c r="E350" s="3256">
        <v>0</v>
      </c>
      <c r="F350" s="3256">
        <v>1</v>
      </c>
      <c r="G350" s="3256">
        <v>0</v>
      </c>
      <c r="H350" s="3256">
        <v>90</v>
      </c>
      <c r="I350" s="3256">
        <v>0</v>
      </c>
      <c r="J350" s="3256">
        <v>0</v>
      </c>
      <c r="K350" s="3256">
        <v>0</v>
      </c>
      <c r="L350" s="3256">
        <v>13</v>
      </c>
      <c r="M350" s="3256">
        <v>0</v>
      </c>
      <c r="N350" s="3257">
        <v>-13</v>
      </c>
      <c r="O350" s="3257">
        <v>0</v>
      </c>
      <c r="P350" s="3256">
        <v>1</v>
      </c>
      <c r="Q350" s="3256">
        <v>0</v>
      </c>
      <c r="R350" s="3256">
        <v>7</v>
      </c>
      <c r="S350" s="3256">
        <v>0</v>
      </c>
      <c r="T350" s="3257">
        <v>-20</v>
      </c>
      <c r="U350" s="3257">
        <v>0</v>
      </c>
      <c r="V350" s="3209" t="s">
        <v>1590</v>
      </c>
      <c r="W350" s="3223" t="b">
        <f t="shared" si="52"/>
        <v>1</v>
      </c>
      <c r="X350" s="3258">
        <f>+T350-'Departmental PL'!V560</f>
        <v>1</v>
      </c>
      <c r="Y350" s="3258">
        <f>+U350-'Departmental PL'!W560</f>
        <v>0</v>
      </c>
      <c r="AC350" s="3228">
        <f t="shared" si="61"/>
        <v>0</v>
      </c>
      <c r="AD350" s="3228">
        <f t="shared" si="62"/>
        <v>0</v>
      </c>
      <c r="AI350" s="3300"/>
      <c r="AJ350" s="3300"/>
      <c r="AK350" s="3300"/>
      <c r="AL350" s="3301"/>
      <c r="AM350" s="3301"/>
      <c r="AN350" s="3301"/>
      <c r="AO350" s="3301"/>
      <c r="AP350" s="3301"/>
      <c r="AQ350" s="3301"/>
      <c r="AR350" s="3301"/>
      <c r="AS350" s="3301"/>
      <c r="AT350" s="3301"/>
      <c r="AU350" s="3301"/>
      <c r="AV350" s="3301"/>
      <c r="AW350" s="3301"/>
      <c r="AX350" s="3301"/>
      <c r="AY350" s="3301"/>
      <c r="AZ350" s="3301"/>
      <c r="BA350" s="3301"/>
      <c r="BB350" s="3301"/>
      <c r="BC350" s="3301"/>
      <c r="BG350" s="3215"/>
      <c r="BH350" s="3269"/>
      <c r="BI350" s="3269"/>
      <c r="BJ350" s="3269"/>
      <c r="BK350" s="3269"/>
      <c r="BL350" s="3262"/>
      <c r="BM350" s="3262"/>
      <c r="BN350" s="3262"/>
      <c r="BO350" s="3262"/>
      <c r="BP350" s="3262"/>
      <c r="BQ350" s="3262"/>
      <c r="BR350" s="3262"/>
      <c r="BS350" s="3262"/>
      <c r="BT350" s="3262"/>
      <c r="BU350" s="3269"/>
      <c r="BV350" s="3262"/>
      <c r="BW350" s="3262"/>
      <c r="BX350" s="3262"/>
      <c r="BY350" s="3262"/>
    </row>
    <row r="351" spans="1:77" ht="15.2" customHeight="1" x14ac:dyDescent="0.2">
      <c r="A351" s="3254" t="s">
        <v>23</v>
      </c>
      <c r="B351" s="3255" t="s">
        <v>1598</v>
      </c>
      <c r="C351" s="3272" t="s">
        <v>1592</v>
      </c>
      <c r="D351" s="3256">
        <v>1</v>
      </c>
      <c r="E351" s="3256">
        <v>1</v>
      </c>
      <c r="F351" s="3256">
        <v>2</v>
      </c>
      <c r="G351" s="3315">
        <v>1</v>
      </c>
      <c r="H351" s="3256">
        <v>356</v>
      </c>
      <c r="I351" s="3315">
        <v>132</v>
      </c>
      <c r="J351" s="3256">
        <v>0</v>
      </c>
      <c r="K351" s="3315">
        <v>0</v>
      </c>
      <c r="L351" s="3256">
        <v>147</v>
      </c>
      <c r="M351" s="3315">
        <v>55</v>
      </c>
      <c r="N351" s="3257">
        <v>-147</v>
      </c>
      <c r="O351" s="3256">
        <v>-55</v>
      </c>
      <c r="P351" s="3256">
        <v>0</v>
      </c>
      <c r="Q351" s="3315">
        <v>0</v>
      </c>
      <c r="R351" s="3256">
        <v>55</v>
      </c>
      <c r="S351" s="3315">
        <v>21</v>
      </c>
      <c r="T351" s="3257">
        <v>-202</v>
      </c>
      <c r="U351" s="3256">
        <v>-76</v>
      </c>
      <c r="V351" s="3209" t="s">
        <v>1592</v>
      </c>
      <c r="W351" s="3223" t="b">
        <f t="shared" si="52"/>
        <v>1</v>
      </c>
      <c r="X351" s="3258">
        <f>+T351-'Departmental PL'!V561</f>
        <v>0</v>
      </c>
      <c r="Y351" s="3258">
        <f>+U351-'Departmental PL'!W561</f>
        <v>0</v>
      </c>
      <c r="AC351" s="3228">
        <f t="shared" si="61"/>
        <v>0</v>
      </c>
      <c r="AD351" s="3228">
        <f t="shared" si="62"/>
        <v>0</v>
      </c>
      <c r="AF351" s="3233">
        <f t="shared" si="59"/>
        <v>0</v>
      </c>
      <c r="AG351" s="3233">
        <f t="shared" si="60"/>
        <v>0</v>
      </c>
      <c r="AH351" s="3223" t="b">
        <f t="shared" si="51"/>
        <v>1</v>
      </c>
      <c r="AI351" s="3259" t="s">
        <v>1598</v>
      </c>
      <c r="AJ351" s="3259" t="s">
        <v>769</v>
      </c>
      <c r="AK351" s="3259" t="s">
        <v>1592</v>
      </c>
      <c r="AL351" s="3244">
        <v>0</v>
      </c>
      <c r="AM351" s="3244">
        <v>1</v>
      </c>
      <c r="AO351" s="3244">
        <v>1</v>
      </c>
      <c r="AQ351" s="3244">
        <v>168</v>
      </c>
      <c r="AS351" s="3244">
        <v>0</v>
      </c>
      <c r="AU351" s="3244">
        <v>58</v>
      </c>
      <c r="AW351" s="3244">
        <v>-58</v>
      </c>
      <c r="AY351" s="3244">
        <v>0</v>
      </c>
      <c r="BA351" s="3244">
        <v>22</v>
      </c>
      <c r="BC351" s="3244">
        <v>-80</v>
      </c>
      <c r="BE351" s="3223">
        <f>BE349+1</f>
        <v>338</v>
      </c>
      <c r="BF351" s="3223" t="b">
        <f t="shared" si="55"/>
        <v>1</v>
      </c>
      <c r="BG351" s="3269" t="s">
        <v>1592</v>
      </c>
      <c r="BH351" s="3269">
        <v>0</v>
      </c>
      <c r="BI351" s="3269">
        <v>1</v>
      </c>
      <c r="BJ351" s="3269" t="s">
        <v>1196</v>
      </c>
      <c r="BK351" s="3269">
        <v>1</v>
      </c>
      <c r="BL351" s="3269" t="s">
        <v>1196</v>
      </c>
      <c r="BM351" s="3269">
        <v>168</v>
      </c>
      <c r="BN351" s="3269" t="s">
        <v>1196</v>
      </c>
      <c r="BO351" s="3269">
        <v>0</v>
      </c>
      <c r="BP351" s="3269" t="s">
        <v>1196</v>
      </c>
      <c r="BQ351" s="3269">
        <v>58</v>
      </c>
      <c r="BR351" s="3269" t="s">
        <v>1196</v>
      </c>
      <c r="BS351" s="3269">
        <v>-58</v>
      </c>
      <c r="BT351" s="3269" t="s">
        <v>1196</v>
      </c>
      <c r="BU351" s="3269">
        <v>0</v>
      </c>
      <c r="BV351" s="3269" t="s">
        <v>1196</v>
      </c>
      <c r="BW351" s="3269">
        <v>22</v>
      </c>
      <c r="BX351" s="3269" t="s">
        <v>1196</v>
      </c>
      <c r="BY351" s="3269">
        <v>-80</v>
      </c>
    </row>
    <row r="352" spans="1:77" s="3501" customFormat="1" ht="15.2" customHeight="1" x14ac:dyDescent="0.35">
      <c r="A352" s="3497" t="s">
        <v>1600</v>
      </c>
      <c r="B352" s="3534" t="s">
        <v>1598</v>
      </c>
      <c r="C352" s="3535" t="s">
        <v>3879</v>
      </c>
      <c r="D352" s="3534">
        <v>1</v>
      </c>
      <c r="E352" s="3534">
        <v>1</v>
      </c>
      <c r="F352" s="3534">
        <v>3</v>
      </c>
      <c r="G352" s="3534">
        <v>1</v>
      </c>
      <c r="H352" s="3534">
        <v>446</v>
      </c>
      <c r="I352" s="3534">
        <v>132</v>
      </c>
      <c r="J352" s="3534">
        <v>0</v>
      </c>
      <c r="K352" s="3534">
        <v>0</v>
      </c>
      <c r="L352" s="3534">
        <v>160</v>
      </c>
      <c r="M352" s="3534">
        <v>55</v>
      </c>
      <c r="N352" s="3534">
        <v>-160</v>
      </c>
      <c r="O352" s="3534">
        <v>-55</v>
      </c>
      <c r="P352" s="3534">
        <v>1</v>
      </c>
      <c r="Q352" s="3534">
        <v>0</v>
      </c>
      <c r="R352" s="3534">
        <v>62</v>
      </c>
      <c r="S352" s="3534">
        <v>21</v>
      </c>
      <c r="T352" s="3534">
        <v>-223</v>
      </c>
      <c r="U352" s="3534">
        <v>-76</v>
      </c>
      <c r="V352" s="3536" t="s">
        <v>3879</v>
      </c>
      <c r="W352" s="3501" t="b">
        <f t="shared" si="52"/>
        <v>1</v>
      </c>
      <c r="X352" s="3537">
        <f>+T352-'Departmental PL'!V562</f>
        <v>0</v>
      </c>
      <c r="Y352" s="3537">
        <f>+U352-'Departmental PL'!W562</f>
        <v>0</v>
      </c>
      <c r="AC352" s="3501">
        <f t="shared" si="61"/>
        <v>0</v>
      </c>
      <c r="AD352" s="3501">
        <f t="shared" si="62"/>
        <v>0</v>
      </c>
      <c r="AF352" s="3501">
        <f t="shared" si="59"/>
        <v>0</v>
      </c>
      <c r="AG352" s="3501">
        <f t="shared" si="60"/>
        <v>0</v>
      </c>
      <c r="AH352" s="3501" t="b">
        <f t="shared" si="51"/>
        <v>0</v>
      </c>
      <c r="AI352" s="3538" t="s">
        <v>1598</v>
      </c>
      <c r="AJ352" s="3538" t="s">
        <v>769</v>
      </c>
      <c r="AK352" s="3538" t="s">
        <v>2031</v>
      </c>
      <c r="AL352" s="3538">
        <v>0</v>
      </c>
      <c r="AM352" s="3538">
        <v>1</v>
      </c>
      <c r="AN352" s="3538"/>
      <c r="AO352" s="3538">
        <v>1</v>
      </c>
      <c r="AP352" s="3538"/>
      <c r="AQ352" s="3538">
        <v>168</v>
      </c>
      <c r="AR352" s="3538"/>
      <c r="AS352" s="3538">
        <v>0</v>
      </c>
      <c r="AT352" s="3538"/>
      <c r="AU352" s="3538">
        <v>58</v>
      </c>
      <c r="AV352" s="3538"/>
      <c r="AW352" s="3538">
        <v>-58</v>
      </c>
      <c r="AX352" s="3538"/>
      <c r="AY352" s="3538">
        <v>0</v>
      </c>
      <c r="AZ352" s="3538"/>
      <c r="BA352" s="3538">
        <v>22</v>
      </c>
      <c r="BB352" s="3538"/>
      <c r="BC352" s="3538">
        <v>-80</v>
      </c>
      <c r="BE352" s="3501">
        <f t="shared" si="56"/>
        <v>339</v>
      </c>
      <c r="BF352" s="3501" t="b">
        <f t="shared" si="55"/>
        <v>0</v>
      </c>
      <c r="BG352" s="3505" t="s">
        <v>1598</v>
      </c>
      <c r="BH352" s="3505">
        <v>0</v>
      </c>
      <c r="BI352" s="3505">
        <v>1</v>
      </c>
      <c r="BJ352" s="3505" t="s">
        <v>1196</v>
      </c>
      <c r="BK352" s="3505">
        <v>1</v>
      </c>
      <c r="BL352" s="3505" t="s">
        <v>1196</v>
      </c>
      <c r="BM352" s="3505">
        <v>168</v>
      </c>
      <c r="BN352" s="3505" t="s">
        <v>1196</v>
      </c>
      <c r="BO352" s="3505">
        <v>0</v>
      </c>
      <c r="BP352" s="3505" t="s">
        <v>1196</v>
      </c>
      <c r="BQ352" s="3505">
        <v>58</v>
      </c>
      <c r="BR352" s="3505" t="s">
        <v>1196</v>
      </c>
      <c r="BS352" s="3505">
        <v>-58</v>
      </c>
      <c r="BT352" s="3505" t="s">
        <v>1196</v>
      </c>
      <c r="BU352" s="3505">
        <v>0</v>
      </c>
      <c r="BV352" s="3505" t="s">
        <v>1196</v>
      </c>
      <c r="BW352" s="3505">
        <v>22</v>
      </c>
      <c r="BX352" s="3505" t="s">
        <v>1196</v>
      </c>
      <c r="BY352" s="3505">
        <v>-80</v>
      </c>
    </row>
    <row r="353" spans="1:77" s="3501" customFormat="1" ht="15.2" customHeight="1" x14ac:dyDescent="0.35">
      <c r="A353" s="3497" t="s">
        <v>1601</v>
      </c>
      <c r="B353" s="3515"/>
      <c r="C353" s="3516" t="s">
        <v>3906</v>
      </c>
      <c r="D353" s="3517">
        <v>53701</v>
      </c>
      <c r="E353" s="3517">
        <v>46937</v>
      </c>
      <c r="F353" s="3518">
        <v>270969</v>
      </c>
      <c r="G353" s="3519">
        <v>255045</v>
      </c>
      <c r="H353" s="3519">
        <v>164298821</v>
      </c>
      <c r="I353" s="3519">
        <v>150181251</v>
      </c>
      <c r="J353" s="3519">
        <v>61235755</v>
      </c>
      <c r="K353" s="3519">
        <v>64460259</v>
      </c>
      <c r="L353" s="3519">
        <v>40686682</v>
      </c>
      <c r="M353" s="3519">
        <v>37874048</v>
      </c>
      <c r="N353" s="3519">
        <v>20549073</v>
      </c>
      <c r="O353" s="3519">
        <v>26586212</v>
      </c>
      <c r="P353" s="3519">
        <v>527879</v>
      </c>
      <c r="Q353" s="3519">
        <v>514896</v>
      </c>
      <c r="R353" s="3519">
        <v>15013719</v>
      </c>
      <c r="S353" s="3519">
        <v>13694186</v>
      </c>
      <c r="T353" s="3519">
        <v>5007475</v>
      </c>
      <c r="U353" s="3519">
        <v>12377130</v>
      </c>
      <c r="V353" s="3504" t="s">
        <v>3906</v>
      </c>
      <c r="W353" s="3501" t="b">
        <f t="shared" si="52"/>
        <v>1</v>
      </c>
      <c r="X353" s="3521"/>
      <c r="Y353" s="3521"/>
      <c r="AC353" s="3501">
        <f t="shared" si="61"/>
        <v>0</v>
      </c>
      <c r="AD353" s="3501">
        <f t="shared" si="62"/>
        <v>-1</v>
      </c>
      <c r="AF353" s="3501">
        <f t="shared" si="59"/>
        <v>0</v>
      </c>
      <c r="AG353" s="3501">
        <f t="shared" si="60"/>
        <v>0</v>
      </c>
      <c r="AH353" s="3501" t="b">
        <f t="shared" si="51"/>
        <v>0</v>
      </c>
      <c r="AI353" s="3527"/>
      <c r="AJ353" s="3527"/>
      <c r="AK353" s="3527"/>
      <c r="AL353" s="3527"/>
      <c r="AM353" s="3527"/>
      <c r="AN353" s="3527"/>
      <c r="AO353" s="3527"/>
      <c r="AP353" s="3527"/>
      <c r="AQ353" s="3527"/>
      <c r="AR353" s="3527"/>
      <c r="AS353" s="3527"/>
      <c r="AT353" s="3527"/>
      <c r="AU353" s="3527"/>
      <c r="AV353" s="3527"/>
      <c r="AW353" s="3527"/>
      <c r="AX353" s="3527"/>
      <c r="AY353" s="3527"/>
      <c r="AZ353" s="3527"/>
      <c r="BA353" s="3527"/>
      <c r="BB353" s="3527"/>
      <c r="BC353" s="3527"/>
      <c r="BE353" s="3501">
        <f t="shared" si="56"/>
        <v>340</v>
      </c>
      <c r="BF353" s="3501" t="b">
        <f t="shared" si="55"/>
        <v>0</v>
      </c>
    </row>
    <row r="354" spans="1:77" ht="15.2" customHeight="1" x14ac:dyDescent="0.2">
      <c r="A354" s="3254" t="s">
        <v>1602</v>
      </c>
      <c r="B354" s="3255" t="s">
        <v>860</v>
      </c>
      <c r="C354" s="3272" t="s">
        <v>1600</v>
      </c>
      <c r="D354" s="3256"/>
      <c r="E354" s="3256"/>
      <c r="F354" s="3256"/>
      <c r="G354" s="3256"/>
      <c r="H354" s="3256"/>
      <c r="I354" s="3256"/>
      <c r="J354" s="3256"/>
      <c r="K354" s="3256"/>
      <c r="L354" s="3256"/>
      <c r="M354" s="3256"/>
      <c r="N354" s="3257"/>
      <c r="O354" s="3257"/>
      <c r="P354" s="3256"/>
      <c r="Q354" s="3256"/>
      <c r="R354" s="3256"/>
      <c r="S354" s="3256"/>
      <c r="T354" s="3257"/>
      <c r="U354" s="3257"/>
      <c r="V354" s="3218" t="s">
        <v>1600</v>
      </c>
      <c r="W354" s="3223" t="b">
        <f t="shared" si="52"/>
        <v>1</v>
      </c>
      <c r="X354" s="3258">
        <f>+T354-'Departmental PL'!V574</f>
        <v>0</v>
      </c>
      <c r="Y354" s="3258">
        <f>+U354-'Departmental PL'!W574</f>
        <v>0</v>
      </c>
      <c r="AC354" s="3228">
        <f t="shared" si="57"/>
        <v>0</v>
      </c>
      <c r="AD354" s="3228">
        <f t="shared" si="58"/>
        <v>0</v>
      </c>
      <c r="AF354" s="3233">
        <f t="shared" si="59"/>
        <v>0</v>
      </c>
      <c r="AG354" s="3233">
        <f t="shared" si="60"/>
        <v>0</v>
      </c>
      <c r="AH354" s="3223" t="b">
        <f t="shared" si="51"/>
        <v>1</v>
      </c>
      <c r="AI354" s="3259" t="s">
        <v>860</v>
      </c>
      <c r="AJ354" s="3259" t="s">
        <v>1281</v>
      </c>
      <c r="AK354" s="3259" t="s">
        <v>1600</v>
      </c>
      <c r="AL354" s="3244">
        <v>0</v>
      </c>
      <c r="AM354" s="3244">
        <v>1405</v>
      </c>
      <c r="AO354" s="3244">
        <v>3860</v>
      </c>
      <c r="AQ354" s="3244">
        <v>720399</v>
      </c>
      <c r="AS354" s="3244">
        <v>343651</v>
      </c>
      <c r="AU354" s="3244">
        <v>916749</v>
      </c>
      <c r="AW354" s="3244">
        <v>-573250</v>
      </c>
      <c r="AY354" s="3244">
        <v>0</v>
      </c>
      <c r="BA354" s="3244">
        <v>98317</v>
      </c>
      <c r="BC354" s="3244">
        <v>-671944</v>
      </c>
      <c r="BE354" s="3223">
        <f t="shared" si="56"/>
        <v>341</v>
      </c>
      <c r="BF354" s="3223" t="b">
        <f t="shared" si="55"/>
        <v>1</v>
      </c>
      <c r="BG354" s="3209" t="s">
        <v>1600</v>
      </c>
      <c r="BH354" s="3269">
        <v>0</v>
      </c>
      <c r="BI354" s="3262">
        <v>1405</v>
      </c>
      <c r="BJ354" s="3269" t="s">
        <v>1196</v>
      </c>
      <c r="BK354" s="3262">
        <v>3860</v>
      </c>
      <c r="BL354" s="3269" t="s">
        <v>1196</v>
      </c>
      <c r="BM354" s="3262">
        <v>720399</v>
      </c>
      <c r="BN354" s="3269" t="s">
        <v>1196</v>
      </c>
      <c r="BO354" s="3262">
        <v>343568</v>
      </c>
      <c r="BP354" s="3269" t="s">
        <v>1196</v>
      </c>
      <c r="BQ354" s="3262">
        <v>916873</v>
      </c>
      <c r="BR354" s="3269" t="s">
        <v>1196</v>
      </c>
      <c r="BS354" s="3262">
        <v>-573305</v>
      </c>
      <c r="BT354" s="3269" t="s">
        <v>1196</v>
      </c>
      <c r="BU354" s="3269">
        <v>68</v>
      </c>
      <c r="BV354" s="3269" t="s">
        <v>1196</v>
      </c>
      <c r="BW354" s="3262">
        <v>98582</v>
      </c>
      <c r="BX354" s="3269" t="s">
        <v>1196</v>
      </c>
      <c r="BY354" s="3262">
        <v>-671955</v>
      </c>
    </row>
    <row r="355" spans="1:77" ht="15.2" customHeight="1" x14ac:dyDescent="0.2">
      <c r="A355" s="3254" t="s">
        <v>1603</v>
      </c>
      <c r="B355" s="3255" t="s">
        <v>860</v>
      </c>
      <c r="C355" s="3272" t="s">
        <v>1601</v>
      </c>
      <c r="D355" s="3256"/>
      <c r="E355" s="3256"/>
      <c r="F355" s="3256"/>
      <c r="G355" s="3256"/>
      <c r="H355" s="3256"/>
      <c r="I355" s="3256"/>
      <c r="J355" s="3256"/>
      <c r="K355" s="3256"/>
      <c r="L355" s="3256"/>
      <c r="M355" s="3256"/>
      <c r="N355" s="3257"/>
      <c r="O355" s="3257"/>
      <c r="P355" s="3256"/>
      <c r="Q355" s="3256"/>
      <c r="R355" s="3256"/>
      <c r="S355" s="3256"/>
      <c r="T355" s="3257"/>
      <c r="U355" s="3257"/>
      <c r="V355" s="3218" t="s">
        <v>1601</v>
      </c>
      <c r="W355" s="3223" t="b">
        <f t="shared" si="52"/>
        <v>1</v>
      </c>
      <c r="X355" s="3258">
        <f>+T355-'Departmental PL'!V575</f>
        <v>0</v>
      </c>
      <c r="Y355" s="3258">
        <f>+U355-'Departmental PL'!W575</f>
        <v>0</v>
      </c>
      <c r="AC355" s="3228">
        <f t="shared" si="57"/>
        <v>0</v>
      </c>
      <c r="AD355" s="3228">
        <f t="shared" si="58"/>
        <v>0</v>
      </c>
      <c r="AF355" s="3233">
        <f t="shared" si="59"/>
        <v>0</v>
      </c>
      <c r="AG355" s="3233">
        <f t="shared" si="60"/>
        <v>0</v>
      </c>
      <c r="AH355" s="3223" t="b">
        <f t="shared" si="51"/>
        <v>1</v>
      </c>
      <c r="AI355" s="3259" t="s">
        <v>860</v>
      </c>
      <c r="AJ355" s="3259" t="s">
        <v>1281</v>
      </c>
      <c r="AK355" s="3259" t="s">
        <v>1601</v>
      </c>
      <c r="AL355" s="3244">
        <v>0</v>
      </c>
      <c r="AM355" s="3244">
        <v>1660</v>
      </c>
      <c r="AO355" s="3244">
        <v>7048</v>
      </c>
      <c r="AQ355" s="3244">
        <v>1473656</v>
      </c>
      <c r="AS355" s="3244">
        <v>697198</v>
      </c>
      <c r="AU355" s="3244">
        <v>896746</v>
      </c>
      <c r="AW355" s="3244">
        <v>-199609</v>
      </c>
      <c r="AY355" s="3244">
        <v>2</v>
      </c>
      <c r="BA355" s="3244">
        <v>105432</v>
      </c>
      <c r="BC355" s="3244">
        <v>-305295</v>
      </c>
      <c r="BE355" s="3223">
        <f t="shared" si="56"/>
        <v>342</v>
      </c>
      <c r="BF355" s="3223" t="b">
        <f t="shared" si="55"/>
        <v>1</v>
      </c>
      <c r="BG355" s="3209" t="s">
        <v>1601</v>
      </c>
      <c r="BH355" s="3269">
        <v>0</v>
      </c>
      <c r="BI355" s="3262">
        <v>1660</v>
      </c>
      <c r="BJ355" s="3269" t="s">
        <v>1196</v>
      </c>
      <c r="BK355" s="3262">
        <v>7048</v>
      </c>
      <c r="BL355" s="3269" t="s">
        <v>1196</v>
      </c>
      <c r="BM355" s="3262">
        <v>1473656</v>
      </c>
      <c r="BN355" s="3269" t="s">
        <v>1196</v>
      </c>
      <c r="BO355" s="3262">
        <v>697124</v>
      </c>
      <c r="BP355" s="3269" t="s">
        <v>1196</v>
      </c>
      <c r="BQ355" s="3262">
        <v>896714</v>
      </c>
      <c r="BR355" s="3269" t="s">
        <v>1196</v>
      </c>
      <c r="BS355" s="3262">
        <v>-199590</v>
      </c>
      <c r="BT355" s="3269" t="s">
        <v>1196</v>
      </c>
      <c r="BU355" s="3269">
        <v>91</v>
      </c>
      <c r="BV355" s="3269" t="s">
        <v>1196</v>
      </c>
      <c r="BW355" s="3262">
        <v>105620</v>
      </c>
      <c r="BX355" s="3269" t="s">
        <v>1196</v>
      </c>
      <c r="BY355" s="3262">
        <v>-305300</v>
      </c>
    </row>
    <row r="356" spans="1:77" ht="15.2" customHeight="1" x14ac:dyDescent="0.2">
      <c r="A356" s="3254" t="s">
        <v>1604</v>
      </c>
      <c r="B356" s="3255" t="s">
        <v>860</v>
      </c>
      <c r="C356" s="3212" t="s">
        <v>2479</v>
      </c>
      <c r="D356" s="3256">
        <v>17311</v>
      </c>
      <c r="E356" s="3256">
        <v>16434</v>
      </c>
      <c r="F356" s="3256">
        <v>69625</v>
      </c>
      <c r="G356" s="3256">
        <v>72643</v>
      </c>
      <c r="H356" s="3256">
        <v>14783140</v>
      </c>
      <c r="I356" s="3256">
        <v>14390751</v>
      </c>
      <c r="J356" s="3256">
        <v>6335249</v>
      </c>
      <c r="K356" s="3256">
        <v>6488066</v>
      </c>
      <c r="L356" s="3256">
        <v>10023026</v>
      </c>
      <c r="M356" s="3256">
        <v>9477540</v>
      </c>
      <c r="N356" s="3257">
        <v>-3687777</v>
      </c>
      <c r="O356" s="3257">
        <v>-2989474</v>
      </c>
      <c r="P356" s="3256">
        <v>1058</v>
      </c>
      <c r="Q356" s="3256">
        <v>1133</v>
      </c>
      <c r="R356" s="3256">
        <v>1564283</v>
      </c>
      <c r="S356" s="3256">
        <v>1321010</v>
      </c>
      <c r="T356" s="3257">
        <v>-5253118</v>
      </c>
      <c r="U356" s="3257">
        <v>-4311616</v>
      </c>
      <c r="V356" s="3209" t="s">
        <v>2479</v>
      </c>
      <c r="W356" s="3223" t="b">
        <f t="shared" si="52"/>
        <v>1</v>
      </c>
      <c r="X356" s="3258">
        <f>+T356-'Departmental PL'!V576</f>
        <v>0</v>
      </c>
      <c r="Y356" s="3258">
        <f>+U356-'Departmental PL'!W576</f>
        <v>1</v>
      </c>
      <c r="AC356" s="3228">
        <f t="shared" si="57"/>
        <v>0</v>
      </c>
      <c r="AD356" s="3228">
        <f t="shared" si="58"/>
        <v>0</v>
      </c>
      <c r="AF356" s="3233">
        <f t="shared" si="59"/>
        <v>0</v>
      </c>
      <c r="AG356" s="3233">
        <f t="shared" si="60"/>
        <v>-1</v>
      </c>
      <c r="AH356" s="3223" t="b">
        <f t="shared" si="51"/>
        <v>0</v>
      </c>
      <c r="AI356" s="3259" t="s">
        <v>860</v>
      </c>
      <c r="AJ356" s="3259" t="s">
        <v>1281</v>
      </c>
      <c r="AK356" s="3259" t="s">
        <v>1602</v>
      </c>
      <c r="AL356" s="3244">
        <v>12128</v>
      </c>
      <c r="AM356" s="3244">
        <v>2894</v>
      </c>
      <c r="AN356" s="3244">
        <v>54805</v>
      </c>
      <c r="AO356" s="3244">
        <v>14073</v>
      </c>
      <c r="AP356" s="3244">
        <v>10647637</v>
      </c>
      <c r="AQ356" s="3244">
        <v>3097794</v>
      </c>
      <c r="AR356" s="3244">
        <v>4685196</v>
      </c>
      <c r="AS356" s="3244">
        <v>1429899</v>
      </c>
      <c r="AT356" s="3244">
        <v>7078760</v>
      </c>
      <c r="AU356" s="3244">
        <v>1814892</v>
      </c>
      <c r="AV356" s="3244">
        <v>-2391934</v>
      </c>
      <c r="AW356" s="3244">
        <v>-384958</v>
      </c>
      <c r="AX356" s="3244">
        <v>70</v>
      </c>
      <c r="AY356" s="3244">
        <v>104</v>
      </c>
      <c r="AZ356" s="3244">
        <v>939735</v>
      </c>
      <c r="BA356" s="3244">
        <v>259553</v>
      </c>
      <c r="BB356" s="3244">
        <v>-3334302</v>
      </c>
      <c r="BC356" s="3244">
        <v>-644115</v>
      </c>
      <c r="BE356" s="3223">
        <f t="shared" si="56"/>
        <v>343</v>
      </c>
      <c r="BF356" s="3223" t="b">
        <f t="shared" si="55"/>
        <v>0</v>
      </c>
      <c r="BG356" s="3209" t="s">
        <v>1602</v>
      </c>
      <c r="BH356" s="3262">
        <v>12128</v>
      </c>
      <c r="BI356" s="3262">
        <v>2894</v>
      </c>
      <c r="BJ356" s="3262">
        <v>54805</v>
      </c>
      <c r="BK356" s="3262">
        <v>14073</v>
      </c>
      <c r="BL356" s="3262">
        <v>10647636</v>
      </c>
      <c r="BM356" s="3262">
        <v>3097794</v>
      </c>
      <c r="BN356" s="3262">
        <v>4685602</v>
      </c>
      <c r="BO356" s="3262">
        <v>1429926</v>
      </c>
      <c r="BP356" s="3262">
        <v>7077339</v>
      </c>
      <c r="BQ356" s="3262">
        <v>1814796</v>
      </c>
      <c r="BR356" s="3262">
        <v>-2391737</v>
      </c>
      <c r="BS356" s="3262">
        <v>-384869</v>
      </c>
      <c r="BT356" s="3269">
        <v>805</v>
      </c>
      <c r="BU356" s="3269">
        <v>291</v>
      </c>
      <c r="BV356" s="3262">
        <v>941487</v>
      </c>
      <c r="BW356" s="3262">
        <v>259005</v>
      </c>
      <c r="BX356" s="3262">
        <v>-3334028</v>
      </c>
      <c r="BY356" s="3262">
        <v>-644166</v>
      </c>
    </row>
    <row r="357" spans="1:77" ht="15.2" customHeight="1" x14ac:dyDescent="0.2">
      <c r="A357" s="3281" t="s">
        <v>860</v>
      </c>
      <c r="B357" s="3255" t="s">
        <v>860</v>
      </c>
      <c r="C357" s="3272" t="s">
        <v>1603</v>
      </c>
      <c r="D357" s="3256"/>
      <c r="E357" s="3256"/>
      <c r="F357" s="3256"/>
      <c r="G357" s="3256"/>
      <c r="H357" s="3256"/>
      <c r="I357" s="3256"/>
      <c r="J357" s="3256"/>
      <c r="K357" s="3256"/>
      <c r="L357" s="3256"/>
      <c r="M357" s="3256"/>
      <c r="N357" s="3257"/>
      <c r="O357" s="3257"/>
      <c r="P357" s="3256"/>
      <c r="Q357" s="3256"/>
      <c r="R357" s="3256"/>
      <c r="S357" s="3256"/>
      <c r="T357" s="3257"/>
      <c r="U357" s="3257"/>
      <c r="V357" s="3218" t="s">
        <v>1603</v>
      </c>
      <c r="W357" s="3223" t="b">
        <f t="shared" si="52"/>
        <v>1</v>
      </c>
      <c r="X357" s="3258">
        <f>+T357-'Departmental PL'!V577</f>
        <v>0</v>
      </c>
      <c r="Y357" s="3258">
        <f>+U357-'Departmental PL'!W577</f>
        <v>0</v>
      </c>
      <c r="AC357" s="3228">
        <f t="shared" si="57"/>
        <v>0</v>
      </c>
      <c r="AD357" s="3228">
        <f t="shared" si="58"/>
        <v>0</v>
      </c>
      <c r="AF357" s="3233">
        <f t="shared" si="59"/>
        <v>0</v>
      </c>
      <c r="AG357" s="3233">
        <f t="shared" si="60"/>
        <v>0</v>
      </c>
      <c r="AH357" s="3223" t="b">
        <f t="shared" si="51"/>
        <v>1</v>
      </c>
      <c r="AI357" s="3259" t="s">
        <v>860</v>
      </c>
      <c r="AJ357" s="3259" t="s">
        <v>1281</v>
      </c>
      <c r="AK357" s="3259" t="s">
        <v>1603</v>
      </c>
      <c r="AL357" s="3244">
        <v>0</v>
      </c>
      <c r="AM357" s="3244">
        <v>1929</v>
      </c>
      <c r="AO357" s="3244">
        <v>8050</v>
      </c>
      <c r="AQ357" s="3244">
        <v>1714044</v>
      </c>
      <c r="AS357" s="3244">
        <v>802874</v>
      </c>
      <c r="AU357" s="3244">
        <v>795107</v>
      </c>
      <c r="AW357" s="3244">
        <v>8072</v>
      </c>
      <c r="AY357" s="3244">
        <v>28</v>
      </c>
      <c r="BA357" s="3244">
        <v>103096</v>
      </c>
      <c r="BC357" s="3244">
        <v>-95501</v>
      </c>
      <c r="BE357" s="3223">
        <f t="shared" si="56"/>
        <v>344</v>
      </c>
      <c r="BF357" s="3223" t="b">
        <f t="shared" si="55"/>
        <v>1</v>
      </c>
      <c r="BG357" s="3209" t="s">
        <v>1603</v>
      </c>
      <c r="BH357" s="3269">
        <v>0</v>
      </c>
      <c r="BI357" s="3262">
        <v>1929</v>
      </c>
      <c r="BJ357" s="3269" t="s">
        <v>1196</v>
      </c>
      <c r="BK357" s="3262">
        <v>8050</v>
      </c>
      <c r="BL357" s="3269" t="s">
        <v>1196</v>
      </c>
      <c r="BM357" s="3262">
        <v>1714044</v>
      </c>
      <c r="BN357" s="3269" t="s">
        <v>1196</v>
      </c>
      <c r="BO357" s="3262">
        <v>802884</v>
      </c>
      <c r="BP357" s="3269" t="s">
        <v>1196</v>
      </c>
      <c r="BQ357" s="3262">
        <v>794835</v>
      </c>
      <c r="BR357" s="3269" t="s">
        <v>1196</v>
      </c>
      <c r="BS357" s="3262">
        <v>8049</v>
      </c>
      <c r="BT357" s="3269" t="s">
        <v>1196</v>
      </c>
      <c r="BU357" s="3269">
        <v>160</v>
      </c>
      <c r="BV357" s="3269" t="s">
        <v>1196</v>
      </c>
      <c r="BW357" s="3262">
        <v>103447</v>
      </c>
      <c r="BX357" s="3269" t="s">
        <v>1196</v>
      </c>
      <c r="BY357" s="3262">
        <v>-95558</v>
      </c>
    </row>
    <row r="358" spans="1:77" ht="15.2" customHeight="1" x14ac:dyDescent="0.2">
      <c r="A358" s="3254" t="s">
        <v>23</v>
      </c>
      <c r="B358" s="3255" t="s">
        <v>860</v>
      </c>
      <c r="C358" s="3272" t="s">
        <v>1604</v>
      </c>
      <c r="D358" s="3256"/>
      <c r="E358" s="3256"/>
      <c r="F358" s="3256"/>
      <c r="G358" s="3256"/>
      <c r="H358" s="3256"/>
      <c r="I358" s="3256"/>
      <c r="J358" s="3256"/>
      <c r="K358" s="3256"/>
      <c r="L358" s="3256"/>
      <c r="M358" s="3256"/>
      <c r="N358" s="3257"/>
      <c r="O358" s="3257"/>
      <c r="P358" s="3256"/>
      <c r="Q358" s="3256"/>
      <c r="R358" s="3256"/>
      <c r="S358" s="3256"/>
      <c r="T358" s="3257"/>
      <c r="U358" s="3257"/>
      <c r="V358" s="3218" t="s">
        <v>1604</v>
      </c>
      <c r="W358" s="3223" t="b">
        <f t="shared" si="52"/>
        <v>1</v>
      </c>
      <c r="X358" s="3258">
        <f>+T358-'Departmental PL'!V578</f>
        <v>0</v>
      </c>
      <c r="Y358" s="3258">
        <f>+U358-'Departmental PL'!W578</f>
        <v>0</v>
      </c>
      <c r="AC358" s="3228">
        <f t="shared" si="57"/>
        <v>0</v>
      </c>
      <c r="AD358" s="3228">
        <f t="shared" si="58"/>
        <v>0</v>
      </c>
      <c r="AF358" s="3233">
        <f t="shared" si="59"/>
        <v>0</v>
      </c>
      <c r="AG358" s="3233">
        <f t="shared" si="60"/>
        <v>0</v>
      </c>
      <c r="AH358" s="3223" t="b">
        <f t="shared" si="51"/>
        <v>1</v>
      </c>
      <c r="AI358" s="3259" t="s">
        <v>860</v>
      </c>
      <c r="AJ358" s="3259" t="s">
        <v>1281</v>
      </c>
      <c r="AK358" s="3259" t="s">
        <v>1604</v>
      </c>
      <c r="AL358" s="3244">
        <v>0</v>
      </c>
      <c r="AM358" s="3244">
        <v>3433</v>
      </c>
      <c r="AO358" s="3244">
        <v>14559</v>
      </c>
      <c r="AQ358" s="3244">
        <v>3118734</v>
      </c>
      <c r="AS358" s="3244">
        <v>1601788</v>
      </c>
      <c r="AU358" s="3244">
        <v>1928959</v>
      </c>
      <c r="AW358" s="3244">
        <v>-326952</v>
      </c>
      <c r="AY358" s="3244">
        <v>5</v>
      </c>
      <c r="BA358" s="3244">
        <v>228844</v>
      </c>
      <c r="BC358" s="3244">
        <v>-556158</v>
      </c>
      <c r="BE358" s="3223">
        <f t="shared" si="56"/>
        <v>345</v>
      </c>
      <c r="BF358" s="3223" t="b">
        <f t="shared" si="55"/>
        <v>1</v>
      </c>
      <c r="BG358" s="3209" t="s">
        <v>1604</v>
      </c>
      <c r="BH358" s="3269">
        <v>0</v>
      </c>
      <c r="BI358" s="3262">
        <v>3433</v>
      </c>
      <c r="BJ358" s="3269" t="s">
        <v>1196</v>
      </c>
      <c r="BK358" s="3262">
        <v>14559</v>
      </c>
      <c r="BL358" s="3269" t="s">
        <v>1196</v>
      </c>
      <c r="BM358" s="3262">
        <v>3118734</v>
      </c>
      <c r="BN358" s="3269" t="s">
        <v>1196</v>
      </c>
      <c r="BO358" s="3262">
        <v>1601706</v>
      </c>
      <c r="BP358" s="3269" t="s">
        <v>1196</v>
      </c>
      <c r="BQ358" s="3262">
        <v>1928673</v>
      </c>
      <c r="BR358" s="3269" t="s">
        <v>1196</v>
      </c>
      <c r="BS358" s="3262">
        <v>-326967</v>
      </c>
      <c r="BT358" s="3269" t="s">
        <v>1196</v>
      </c>
      <c r="BU358" s="3269">
        <v>224</v>
      </c>
      <c r="BV358" s="3269" t="s">
        <v>1196</v>
      </c>
      <c r="BW358" s="3262">
        <v>228886</v>
      </c>
      <c r="BX358" s="3269" t="s">
        <v>1196</v>
      </c>
      <c r="BY358" s="3262">
        <v>-556076</v>
      </c>
    </row>
    <row r="359" spans="1:77" s="3446" customFormat="1" ht="15.2" customHeight="1" x14ac:dyDescent="0.2">
      <c r="A359" s="3459" t="s">
        <v>23</v>
      </c>
      <c r="B359" s="3477" t="s">
        <v>860</v>
      </c>
      <c r="C359" s="3478" t="s">
        <v>2608</v>
      </c>
      <c r="D359" s="3477">
        <v>17311</v>
      </c>
      <c r="E359" s="3477">
        <v>16434</v>
      </c>
      <c r="F359" s="3477">
        <v>69625</v>
      </c>
      <c r="G359" s="3477">
        <v>72643</v>
      </c>
      <c r="H359" s="3477">
        <v>14783140</v>
      </c>
      <c r="I359" s="3477">
        <v>14390751</v>
      </c>
      <c r="J359" s="3477">
        <v>6335249</v>
      </c>
      <c r="K359" s="3477">
        <v>6488066</v>
      </c>
      <c r="L359" s="3477">
        <v>10023026</v>
      </c>
      <c r="M359" s="3477">
        <v>9477540</v>
      </c>
      <c r="N359" s="3477">
        <v>-3687777</v>
      </c>
      <c r="O359" s="3477">
        <v>-2989474</v>
      </c>
      <c r="P359" s="3477">
        <v>1058</v>
      </c>
      <c r="Q359" s="3477">
        <v>1133</v>
      </c>
      <c r="R359" s="3477">
        <v>1564283</v>
      </c>
      <c r="S359" s="3477">
        <v>1321010</v>
      </c>
      <c r="T359" s="3477">
        <v>-5253118</v>
      </c>
      <c r="U359" s="3477">
        <v>-4311616</v>
      </c>
      <c r="V359" s="3479" t="s">
        <v>2608</v>
      </c>
      <c r="W359" s="3446" t="b">
        <f t="shared" si="52"/>
        <v>1</v>
      </c>
      <c r="X359" s="3486">
        <f>+T359-'Departmental PL'!V579</f>
        <v>0</v>
      </c>
      <c r="Y359" s="3486">
        <f>+U359-'Departmental PL'!W579</f>
        <v>1</v>
      </c>
      <c r="AC359" s="3446">
        <f t="shared" si="57"/>
        <v>0</v>
      </c>
      <c r="AD359" s="3446">
        <f t="shared" si="58"/>
        <v>0</v>
      </c>
      <c r="AF359" s="3446">
        <f t="shared" si="59"/>
        <v>0</v>
      </c>
      <c r="AG359" s="3446">
        <f t="shared" si="60"/>
        <v>-1</v>
      </c>
      <c r="AH359" s="3446" t="b">
        <f t="shared" si="51"/>
        <v>0</v>
      </c>
      <c r="AI359" s="3480" t="s">
        <v>860</v>
      </c>
      <c r="AJ359" s="3480" t="s">
        <v>1281</v>
      </c>
      <c r="AK359" s="3480" t="s">
        <v>2031</v>
      </c>
      <c r="AL359" s="3480">
        <v>12128</v>
      </c>
      <c r="AM359" s="3480">
        <v>11045</v>
      </c>
      <c r="AN359" s="3480">
        <v>54805</v>
      </c>
      <c r="AO359" s="3480">
        <v>47590</v>
      </c>
      <c r="AP359" s="3480">
        <v>10647637</v>
      </c>
      <c r="AQ359" s="3480">
        <v>10124627</v>
      </c>
      <c r="AR359" s="3480">
        <v>4685196</v>
      </c>
      <c r="AS359" s="3480">
        <v>4875410</v>
      </c>
      <c r="AT359" s="3480">
        <v>7078760</v>
      </c>
      <c r="AU359" s="3480">
        <v>6352453</v>
      </c>
      <c r="AV359" s="3480">
        <v>-2391934</v>
      </c>
      <c r="AW359" s="3480">
        <v>-1476697</v>
      </c>
      <c r="AX359" s="3480">
        <v>70</v>
      </c>
      <c r="AY359" s="3480">
        <v>139</v>
      </c>
      <c r="AZ359" s="3480">
        <v>939735</v>
      </c>
      <c r="BA359" s="3480">
        <v>795242</v>
      </c>
      <c r="BB359" s="3480">
        <v>-3334302</v>
      </c>
      <c r="BC359" s="3480">
        <v>-2273013</v>
      </c>
      <c r="BE359" s="3446">
        <f t="shared" si="56"/>
        <v>346</v>
      </c>
      <c r="BF359" s="3446" t="b">
        <f t="shared" si="55"/>
        <v>0</v>
      </c>
      <c r="BG359" s="3481" t="s">
        <v>860</v>
      </c>
      <c r="BH359" s="3467">
        <v>12128</v>
      </c>
      <c r="BI359" s="3467">
        <v>11045</v>
      </c>
      <c r="BJ359" s="3467">
        <v>54805</v>
      </c>
      <c r="BK359" s="3467">
        <v>47590</v>
      </c>
      <c r="BL359" s="3467">
        <v>10647636</v>
      </c>
      <c r="BM359" s="3467">
        <v>10124627</v>
      </c>
      <c r="BN359" s="3467">
        <v>4685602</v>
      </c>
      <c r="BO359" s="3467">
        <v>4875209</v>
      </c>
      <c r="BP359" s="3467">
        <v>7077339</v>
      </c>
      <c r="BQ359" s="3467">
        <v>6351891</v>
      </c>
      <c r="BR359" s="3467">
        <v>-2391737</v>
      </c>
      <c r="BS359" s="3467">
        <v>-1476682</v>
      </c>
      <c r="BT359" s="3467">
        <v>805</v>
      </c>
      <c r="BU359" s="3467">
        <v>834</v>
      </c>
      <c r="BV359" s="3467">
        <v>941487</v>
      </c>
      <c r="BW359" s="3467">
        <v>795540</v>
      </c>
      <c r="BX359" s="3467">
        <v>-3334028</v>
      </c>
      <c r="BY359" s="3467">
        <v>-2273055</v>
      </c>
    </row>
    <row r="360" spans="1:77" s="3446" customFormat="1" ht="15.2" customHeight="1" x14ac:dyDescent="0.2">
      <c r="A360" s="3459" t="s">
        <v>23</v>
      </c>
      <c r="B360" s="3496"/>
      <c r="C360" s="3482" t="s">
        <v>3880</v>
      </c>
      <c r="D360" s="3460">
        <v>17311</v>
      </c>
      <c r="E360" s="3460">
        <v>16434</v>
      </c>
      <c r="F360" s="3483">
        <v>69625</v>
      </c>
      <c r="G360" s="3462">
        <v>72643</v>
      </c>
      <c r="H360" s="3462">
        <v>14783140</v>
      </c>
      <c r="I360" s="3462">
        <v>14390751</v>
      </c>
      <c r="J360" s="3462">
        <v>6335249</v>
      </c>
      <c r="K360" s="3462">
        <v>6488066</v>
      </c>
      <c r="L360" s="3462">
        <v>10023026</v>
      </c>
      <c r="M360" s="3462">
        <v>9477540</v>
      </c>
      <c r="N360" s="3462">
        <v>-3687777</v>
      </c>
      <c r="O360" s="3462">
        <v>-2989474</v>
      </c>
      <c r="P360" s="3462">
        <v>1058</v>
      </c>
      <c r="Q360" s="3462">
        <v>1133</v>
      </c>
      <c r="R360" s="3462">
        <v>1564283</v>
      </c>
      <c r="S360" s="3462">
        <v>1321010</v>
      </c>
      <c r="T360" s="3462">
        <v>-5253118</v>
      </c>
      <c r="U360" s="3462">
        <v>-4311616</v>
      </c>
      <c r="V360" s="3484" t="s">
        <v>3880</v>
      </c>
      <c r="W360" s="3446" t="b">
        <f t="shared" si="52"/>
        <v>1</v>
      </c>
      <c r="X360" s="3466"/>
      <c r="Y360" s="3466"/>
      <c r="AC360" s="3446">
        <f t="shared" si="57"/>
        <v>0</v>
      </c>
      <c r="AD360" s="3446">
        <f t="shared" si="58"/>
        <v>0</v>
      </c>
      <c r="AF360" s="3446">
        <f t="shared" si="59"/>
        <v>0</v>
      </c>
      <c r="AG360" s="3446">
        <f t="shared" si="60"/>
        <v>-1</v>
      </c>
      <c r="AH360" s="3446" t="b">
        <f t="shared" ref="AH360:AH424" si="63">V360=AK360</f>
        <v>0</v>
      </c>
      <c r="AI360" s="3529"/>
      <c r="AJ360" s="3529"/>
      <c r="AK360" s="3529"/>
      <c r="AL360" s="3529"/>
      <c r="AM360" s="3529"/>
      <c r="AN360" s="3529"/>
      <c r="AO360" s="3529"/>
      <c r="AP360" s="3529"/>
      <c r="AQ360" s="3529"/>
      <c r="AR360" s="3529"/>
      <c r="AS360" s="3529"/>
      <c r="AT360" s="3529"/>
      <c r="AU360" s="3529"/>
      <c r="AV360" s="3529"/>
      <c r="AW360" s="3529"/>
      <c r="AX360" s="3529"/>
      <c r="AY360" s="3529"/>
      <c r="AZ360" s="3529"/>
      <c r="BA360" s="3529"/>
      <c r="BB360" s="3529"/>
      <c r="BC360" s="3529"/>
      <c r="BE360" s="3446">
        <f t="shared" si="56"/>
        <v>347</v>
      </c>
      <c r="BF360" s="3446" t="b">
        <f t="shared" si="55"/>
        <v>0</v>
      </c>
      <c r="BG360" s="3481" t="s">
        <v>23</v>
      </c>
      <c r="BH360" s="3467"/>
      <c r="BI360" s="3467"/>
      <c r="BJ360" s="3467"/>
      <c r="BK360" s="3467"/>
      <c r="BL360" s="3467"/>
      <c r="BM360" s="3467"/>
      <c r="BN360" s="3467"/>
      <c r="BO360" s="3467"/>
      <c r="BP360" s="3467"/>
      <c r="BQ360" s="3467"/>
      <c r="BR360" s="3467"/>
      <c r="BS360" s="3467"/>
      <c r="BT360" s="3467"/>
      <c r="BU360" s="3467"/>
      <c r="BV360" s="3467"/>
      <c r="BW360" s="3467"/>
      <c r="BX360" s="3467"/>
      <c r="BY360" s="3467"/>
    </row>
    <row r="361" spans="1:77" ht="15.2" customHeight="1" x14ac:dyDescent="0.2">
      <c r="A361" s="3254" t="s">
        <v>1605</v>
      </c>
      <c r="B361" s="3306"/>
      <c r="C361" s="3307" t="s">
        <v>1609</v>
      </c>
      <c r="D361" s="3309" t="s">
        <v>436</v>
      </c>
      <c r="E361" s="3309" t="s">
        <v>436</v>
      </c>
      <c r="F361" s="3309" t="s">
        <v>436</v>
      </c>
      <c r="G361" s="3309" t="s">
        <v>436</v>
      </c>
      <c r="H361" s="3326" t="s">
        <v>436</v>
      </c>
      <c r="I361" s="3326" t="s">
        <v>436</v>
      </c>
      <c r="J361" s="3326" t="s">
        <v>436</v>
      </c>
      <c r="K361" s="3326" t="s">
        <v>436</v>
      </c>
      <c r="L361" s="3326" t="s">
        <v>436</v>
      </c>
      <c r="M361" s="3326" t="s">
        <v>436</v>
      </c>
      <c r="N361" s="3310" t="s">
        <v>436</v>
      </c>
      <c r="O361" s="3310" t="s">
        <v>436</v>
      </c>
      <c r="P361" s="3308" t="s">
        <v>436</v>
      </c>
      <c r="Q361" s="3308" t="s">
        <v>436</v>
      </c>
      <c r="R361" s="3326" t="s">
        <v>436</v>
      </c>
      <c r="S361" s="3326" t="s">
        <v>436</v>
      </c>
      <c r="T361" s="3310" t="s">
        <v>436</v>
      </c>
      <c r="U361" s="3310" t="s">
        <v>436</v>
      </c>
      <c r="V361" s="3209" t="s">
        <v>1609</v>
      </c>
      <c r="W361" s="3223" t="b">
        <f t="shared" si="52"/>
        <v>1</v>
      </c>
      <c r="X361" s="3258"/>
      <c r="Y361" s="3258"/>
      <c r="AC361" s="3228" t="e">
        <f t="shared" si="57"/>
        <v>#VALUE!</v>
      </c>
      <c r="AD361" s="3228" t="e">
        <f t="shared" si="58"/>
        <v>#VALUE!</v>
      </c>
      <c r="AF361" s="3233" t="e">
        <f t="shared" si="59"/>
        <v>#VALUE!</v>
      </c>
      <c r="AG361" s="3233" t="e">
        <f t="shared" si="60"/>
        <v>#VALUE!</v>
      </c>
      <c r="AH361" s="3223" t="b">
        <f t="shared" si="63"/>
        <v>0</v>
      </c>
      <c r="AI361" s="3260"/>
      <c r="AJ361" s="3260"/>
      <c r="AK361" s="3260"/>
      <c r="AL361" s="3342"/>
      <c r="AM361" s="3342"/>
      <c r="AN361" s="3342"/>
      <c r="AO361" s="3342"/>
      <c r="AP361" s="3342"/>
      <c r="AQ361" s="3342"/>
      <c r="AR361" s="3342"/>
      <c r="AS361" s="3342"/>
      <c r="AT361" s="3342"/>
      <c r="AU361" s="3342"/>
      <c r="AV361" s="3342"/>
      <c r="AW361" s="3342"/>
      <c r="AX361" s="3342"/>
      <c r="AY361" s="3342"/>
      <c r="AZ361" s="3342"/>
      <c r="BA361" s="3342"/>
      <c r="BB361" s="3342"/>
      <c r="BC361" s="3342"/>
      <c r="BE361" s="3223">
        <f t="shared" si="56"/>
        <v>348</v>
      </c>
      <c r="BF361" s="3223" t="b">
        <f t="shared" si="55"/>
        <v>0</v>
      </c>
    </row>
    <row r="362" spans="1:77" ht="15.2" customHeight="1" x14ac:dyDescent="0.2">
      <c r="A362" s="3254" t="s">
        <v>1606</v>
      </c>
      <c r="B362" s="3306"/>
      <c r="C362" s="3307" t="s">
        <v>1281</v>
      </c>
      <c r="D362" s="3309" t="s">
        <v>436</v>
      </c>
      <c r="E362" s="3309" t="s">
        <v>436</v>
      </c>
      <c r="F362" s="3309" t="s">
        <v>436</v>
      </c>
      <c r="G362" s="3309" t="s">
        <v>436</v>
      </c>
      <c r="H362" s="3326" t="s">
        <v>436</v>
      </c>
      <c r="I362" s="3326" t="s">
        <v>436</v>
      </c>
      <c r="J362" s="3326" t="s">
        <v>436</v>
      </c>
      <c r="K362" s="3326" t="s">
        <v>436</v>
      </c>
      <c r="L362" s="3326" t="s">
        <v>436</v>
      </c>
      <c r="M362" s="3326" t="s">
        <v>436</v>
      </c>
      <c r="N362" s="3310" t="s">
        <v>436</v>
      </c>
      <c r="O362" s="3310" t="s">
        <v>436</v>
      </c>
      <c r="P362" s="3308" t="s">
        <v>436</v>
      </c>
      <c r="Q362" s="3308" t="s">
        <v>436</v>
      </c>
      <c r="R362" s="3326" t="s">
        <v>436</v>
      </c>
      <c r="S362" s="3326" t="s">
        <v>436</v>
      </c>
      <c r="T362" s="3310" t="s">
        <v>436</v>
      </c>
      <c r="U362" s="3310" t="s">
        <v>436</v>
      </c>
      <c r="V362" s="3212"/>
      <c r="W362" s="3223" t="b">
        <f t="shared" si="52"/>
        <v>0</v>
      </c>
      <c r="X362" s="3258"/>
      <c r="Y362" s="3258"/>
      <c r="AC362" s="3228" t="e">
        <f t="shared" si="57"/>
        <v>#VALUE!</v>
      </c>
      <c r="AD362" s="3228" t="e">
        <f t="shared" si="58"/>
        <v>#VALUE!</v>
      </c>
      <c r="AF362" s="3233" t="e">
        <f t="shared" si="59"/>
        <v>#VALUE!</v>
      </c>
      <c r="AG362" s="3233" t="e">
        <f t="shared" si="60"/>
        <v>#VALUE!</v>
      </c>
      <c r="AH362" s="3223" t="b">
        <f t="shared" si="63"/>
        <v>1</v>
      </c>
      <c r="AI362" s="3260"/>
      <c r="AJ362" s="3260"/>
      <c r="AK362" s="3260"/>
      <c r="AL362" s="3342"/>
      <c r="AM362" s="3342"/>
      <c r="AN362" s="3342"/>
      <c r="AO362" s="3342"/>
      <c r="AP362" s="3342"/>
      <c r="AQ362" s="3342"/>
      <c r="AR362" s="3342"/>
      <c r="AS362" s="3342"/>
      <c r="AT362" s="3342"/>
      <c r="AU362" s="3342"/>
      <c r="AV362" s="3342"/>
      <c r="AW362" s="3342"/>
      <c r="AX362" s="3342"/>
      <c r="AY362" s="3342"/>
      <c r="AZ362" s="3342"/>
      <c r="BA362" s="3342"/>
      <c r="BB362" s="3342"/>
      <c r="BC362" s="3342"/>
      <c r="BE362" s="3223">
        <f t="shared" si="56"/>
        <v>349</v>
      </c>
      <c r="BF362" s="3223" t="b">
        <f t="shared" si="55"/>
        <v>0</v>
      </c>
    </row>
    <row r="363" spans="1:77" ht="15.2" customHeight="1" x14ac:dyDescent="0.2">
      <c r="A363" s="3254" t="s">
        <v>1607</v>
      </c>
      <c r="B363" s="3255" t="s">
        <v>1609</v>
      </c>
      <c r="C363" s="3272" t="s">
        <v>1605</v>
      </c>
      <c r="D363" s="3256">
        <v>4703</v>
      </c>
      <c r="E363" s="3256">
        <v>4645</v>
      </c>
      <c r="F363" s="3256">
        <v>1010039</v>
      </c>
      <c r="G363" s="3256">
        <v>957460</v>
      </c>
      <c r="H363" s="3256">
        <v>46209839</v>
      </c>
      <c r="I363" s="3256">
        <v>41251785</v>
      </c>
      <c r="J363" s="3256">
        <v>21407433</v>
      </c>
      <c r="K363" s="3256">
        <v>19750654</v>
      </c>
      <c r="L363" s="3256">
        <v>12635094</v>
      </c>
      <c r="M363" s="3256">
        <v>11651379</v>
      </c>
      <c r="N363" s="3256">
        <v>8772339</v>
      </c>
      <c r="O363" s="3257">
        <v>8099275</v>
      </c>
      <c r="P363" s="3256">
        <v>38</v>
      </c>
      <c r="Q363" s="3256">
        <v>36</v>
      </c>
      <c r="R363" s="3256">
        <v>473993</v>
      </c>
      <c r="S363" s="3256">
        <v>463074</v>
      </c>
      <c r="T363" s="3256">
        <v>8298307</v>
      </c>
      <c r="U363" s="3257">
        <v>7636165</v>
      </c>
      <c r="V363" s="3209" t="s">
        <v>1605</v>
      </c>
      <c r="W363" s="3223" t="b">
        <f t="shared" si="52"/>
        <v>1</v>
      </c>
      <c r="X363" s="3258">
        <f>+T363-'Departmental PL'!V596</f>
        <v>-1</v>
      </c>
      <c r="Y363" s="3258">
        <f>+U363-'Departmental PL'!W596</f>
        <v>0</v>
      </c>
      <c r="AC363" s="3228">
        <f t="shared" si="57"/>
        <v>0</v>
      </c>
      <c r="AD363" s="3228">
        <f t="shared" si="58"/>
        <v>0</v>
      </c>
      <c r="AF363" s="3233">
        <f t="shared" si="59"/>
        <v>1</v>
      </c>
      <c r="AG363" s="3233">
        <f t="shared" si="60"/>
        <v>0</v>
      </c>
      <c r="AH363" s="3223" t="b">
        <f t="shared" si="63"/>
        <v>1</v>
      </c>
      <c r="AI363" s="3259" t="s">
        <v>1609</v>
      </c>
      <c r="AJ363" s="3259" t="s">
        <v>1281</v>
      </c>
      <c r="AK363" s="3259" t="s">
        <v>1605</v>
      </c>
      <c r="AL363" s="3244">
        <v>3482</v>
      </c>
      <c r="AM363" s="3244">
        <v>3424</v>
      </c>
      <c r="AN363" s="3244">
        <v>703338</v>
      </c>
      <c r="AO363" s="3244">
        <v>558722</v>
      </c>
      <c r="AP363" s="3244">
        <v>29959012</v>
      </c>
      <c r="AQ363" s="3244">
        <v>25647177</v>
      </c>
      <c r="AR363" s="3244">
        <v>14230766</v>
      </c>
      <c r="AS363" s="3244">
        <v>12720493</v>
      </c>
      <c r="AT363" s="3244">
        <v>8681467</v>
      </c>
      <c r="AU363" s="3244">
        <v>7959843</v>
      </c>
      <c r="AV363" s="3244">
        <v>5549050</v>
      </c>
      <c r="AW363" s="3244">
        <v>4760767</v>
      </c>
      <c r="AX363" s="3244">
        <v>0</v>
      </c>
      <c r="AY363" s="3244">
        <v>5780</v>
      </c>
      <c r="AZ363" s="3244">
        <v>340380</v>
      </c>
      <c r="BA363" s="3244">
        <v>294329</v>
      </c>
      <c r="BB363" s="3244">
        <v>5208551</v>
      </c>
      <c r="BC363" s="3244">
        <v>4460505</v>
      </c>
      <c r="BE363" s="3223">
        <f t="shared" si="56"/>
        <v>350</v>
      </c>
      <c r="BF363" s="3223" t="b">
        <f t="shared" si="55"/>
        <v>1</v>
      </c>
      <c r="BG363" s="3209" t="s">
        <v>1605</v>
      </c>
      <c r="BH363" s="3262">
        <v>3482</v>
      </c>
      <c r="BI363" s="3262">
        <v>3424</v>
      </c>
      <c r="BJ363" s="3262">
        <v>703338</v>
      </c>
      <c r="BK363" s="3262">
        <v>558722</v>
      </c>
      <c r="BL363" s="3262">
        <v>29958922</v>
      </c>
      <c r="BM363" s="3262">
        <v>25647111</v>
      </c>
      <c r="BN363" s="3262">
        <v>14230717</v>
      </c>
      <c r="BO363" s="3262">
        <v>12720536</v>
      </c>
      <c r="BP363" s="3262">
        <v>8681691</v>
      </c>
      <c r="BQ363" s="3262">
        <v>7959740</v>
      </c>
      <c r="BR363" s="3262">
        <v>5549026</v>
      </c>
      <c r="BS363" s="3262">
        <v>4760795</v>
      </c>
      <c r="BT363" s="3269">
        <v>26</v>
      </c>
      <c r="BU363" s="3262">
        <v>5831</v>
      </c>
      <c r="BV363" s="3262">
        <v>340471</v>
      </c>
      <c r="BW363" s="3262">
        <v>294460</v>
      </c>
      <c r="BX363" s="3262">
        <v>5208530</v>
      </c>
      <c r="BY363" s="3262">
        <v>4460505</v>
      </c>
    </row>
    <row r="364" spans="1:77" ht="15.2" customHeight="1" x14ac:dyDescent="0.2">
      <c r="A364" s="3254" t="s">
        <v>1608</v>
      </c>
      <c r="B364" s="3255" t="s">
        <v>1609</v>
      </c>
      <c r="C364" s="3272" t="s">
        <v>1606</v>
      </c>
      <c r="D364" s="3256">
        <v>4180</v>
      </c>
      <c r="E364" s="3256">
        <v>3648</v>
      </c>
      <c r="F364" s="3256">
        <v>987273</v>
      </c>
      <c r="G364" s="3256">
        <v>787288</v>
      </c>
      <c r="H364" s="3256">
        <v>31429961</v>
      </c>
      <c r="I364" s="3256">
        <v>23594692</v>
      </c>
      <c r="J364" s="3256">
        <v>14867241</v>
      </c>
      <c r="K364" s="3256">
        <v>11652702</v>
      </c>
      <c r="L364" s="3256">
        <v>8761569</v>
      </c>
      <c r="M364" s="3256">
        <v>7208719</v>
      </c>
      <c r="N364" s="3256">
        <v>6105672</v>
      </c>
      <c r="O364" s="3257">
        <v>4443983</v>
      </c>
      <c r="P364" s="3256">
        <v>26</v>
      </c>
      <c r="Q364" s="3256">
        <v>8309</v>
      </c>
      <c r="R364" s="3256">
        <v>321247</v>
      </c>
      <c r="S364" s="3256">
        <v>290335</v>
      </c>
      <c r="T364" s="3256">
        <v>5784399</v>
      </c>
      <c r="U364" s="3257">
        <v>4145339</v>
      </c>
      <c r="V364" s="3209" t="s">
        <v>1606</v>
      </c>
      <c r="W364" s="3223" t="b">
        <f t="shared" si="52"/>
        <v>1</v>
      </c>
      <c r="X364" s="3258">
        <f>+T364-'Departmental PL'!V597</f>
        <v>0</v>
      </c>
      <c r="Y364" s="3258">
        <f>+U364-'Departmental PL'!W597</f>
        <v>0</v>
      </c>
      <c r="AC364" s="3228">
        <f t="shared" si="57"/>
        <v>0</v>
      </c>
      <c r="AD364" s="3228">
        <f t="shared" si="58"/>
        <v>0</v>
      </c>
      <c r="AF364" s="3233">
        <f t="shared" si="59"/>
        <v>0</v>
      </c>
      <c r="AG364" s="3233">
        <f t="shared" si="60"/>
        <v>0</v>
      </c>
      <c r="AH364" s="3223" t="b">
        <f t="shared" si="63"/>
        <v>1</v>
      </c>
      <c r="AI364" s="3259" t="s">
        <v>1609</v>
      </c>
      <c r="AJ364" s="3259" t="s">
        <v>1281</v>
      </c>
      <c r="AK364" s="3259" t="s">
        <v>1606</v>
      </c>
      <c r="AL364" s="3244">
        <v>2714</v>
      </c>
      <c r="AM364" s="3244">
        <v>2176</v>
      </c>
      <c r="AN364" s="3244">
        <v>584223</v>
      </c>
      <c r="AO364" s="3244">
        <v>413509</v>
      </c>
      <c r="AP364" s="3244">
        <v>17172575</v>
      </c>
      <c r="AQ364" s="3244">
        <v>11536901</v>
      </c>
      <c r="AR364" s="3244">
        <v>8560921</v>
      </c>
      <c r="AS364" s="3244">
        <v>5667452</v>
      </c>
      <c r="AT364" s="3244">
        <v>5153468</v>
      </c>
      <c r="AU364" s="3244">
        <v>3573445</v>
      </c>
      <c r="AV364" s="3244">
        <v>3407495</v>
      </c>
      <c r="AW364" s="3244">
        <v>2093991</v>
      </c>
      <c r="AX364" s="3244">
        <v>2796</v>
      </c>
      <c r="AY364" s="3244">
        <v>2838</v>
      </c>
      <c r="AZ364" s="3244">
        <v>202298</v>
      </c>
      <c r="BA364" s="3244">
        <v>136223</v>
      </c>
      <c r="BB364" s="3244">
        <v>3202248</v>
      </c>
      <c r="BC364" s="3244">
        <v>1954723</v>
      </c>
      <c r="BE364" s="3223">
        <f t="shared" si="56"/>
        <v>351</v>
      </c>
      <c r="BF364" s="3223" t="b">
        <f t="shared" si="55"/>
        <v>1</v>
      </c>
      <c r="BG364" s="3209" t="s">
        <v>1606</v>
      </c>
      <c r="BH364" s="3262">
        <v>2714</v>
      </c>
      <c r="BI364" s="3262">
        <v>2176</v>
      </c>
      <c r="BJ364" s="3262">
        <v>584223</v>
      </c>
      <c r="BK364" s="3262">
        <v>413509</v>
      </c>
      <c r="BL364" s="3262">
        <v>17172545</v>
      </c>
      <c r="BM364" s="3262">
        <v>11536850</v>
      </c>
      <c r="BN364" s="3262">
        <v>8560906</v>
      </c>
      <c r="BO364" s="3262">
        <v>5667452</v>
      </c>
      <c r="BP364" s="3262">
        <v>5153409</v>
      </c>
      <c r="BQ364" s="3262">
        <v>3573477</v>
      </c>
      <c r="BR364" s="3262">
        <v>3407496</v>
      </c>
      <c r="BS364" s="3262">
        <v>2093975</v>
      </c>
      <c r="BT364" s="3262">
        <v>2993</v>
      </c>
      <c r="BU364" s="3262">
        <v>2943</v>
      </c>
      <c r="BV364" s="3262">
        <v>202286</v>
      </c>
      <c r="BW364" s="3262">
        <v>136299</v>
      </c>
      <c r="BX364" s="3262">
        <v>3202218</v>
      </c>
      <c r="BY364" s="3262">
        <v>1954733</v>
      </c>
    </row>
    <row r="365" spans="1:77" ht="15.2" customHeight="1" x14ac:dyDescent="0.2">
      <c r="A365" s="3281" t="s">
        <v>1609</v>
      </c>
      <c r="B365" s="3255" t="s">
        <v>1609</v>
      </c>
      <c r="C365" s="3272" t="s">
        <v>1607</v>
      </c>
      <c r="D365" s="3256">
        <v>15782</v>
      </c>
      <c r="E365" s="3256">
        <v>14593</v>
      </c>
      <c r="F365" s="3256">
        <v>3341130</v>
      </c>
      <c r="G365" s="3256">
        <v>2746869</v>
      </c>
      <c r="H365" s="3256">
        <v>154554329</v>
      </c>
      <c r="I365" s="3256">
        <v>128025569</v>
      </c>
      <c r="J365" s="3256">
        <v>75030600</v>
      </c>
      <c r="K365" s="3256">
        <v>62829476</v>
      </c>
      <c r="L365" s="3362">
        <v>47890255</v>
      </c>
      <c r="M365" s="3256">
        <v>39692711</v>
      </c>
      <c r="N365" s="3256">
        <v>27140345</v>
      </c>
      <c r="O365" s="3257">
        <v>23136766</v>
      </c>
      <c r="P365" s="3256">
        <v>160864</v>
      </c>
      <c r="Q365" s="3256">
        <v>143954</v>
      </c>
      <c r="R365" s="3256">
        <v>1942938</v>
      </c>
      <c r="S365" s="3256">
        <v>1757204</v>
      </c>
      <c r="T365" s="3256">
        <v>25036544</v>
      </c>
      <c r="U365" s="3257">
        <v>21235607</v>
      </c>
      <c r="V365" s="3209" t="s">
        <v>1607</v>
      </c>
      <c r="W365" s="3223" t="b">
        <f t="shared" si="52"/>
        <v>1</v>
      </c>
      <c r="X365" s="3258">
        <f>+T365-'Departmental PL'!V598</f>
        <v>1</v>
      </c>
      <c r="Y365" s="3258">
        <f>+U365-'Departmental PL'!W598</f>
        <v>0</v>
      </c>
      <c r="AA365" s="3233"/>
      <c r="AC365" s="3228">
        <f t="shared" si="57"/>
        <v>0</v>
      </c>
      <c r="AD365" s="3228">
        <f t="shared" si="58"/>
        <v>-1</v>
      </c>
      <c r="AF365" s="3233">
        <f t="shared" si="59"/>
        <v>-1</v>
      </c>
      <c r="AG365" s="3233">
        <f t="shared" si="60"/>
        <v>1</v>
      </c>
      <c r="AH365" s="3223" t="b">
        <f t="shared" si="63"/>
        <v>1</v>
      </c>
      <c r="AI365" s="3259" t="s">
        <v>1609</v>
      </c>
      <c r="AJ365" s="3259" t="s">
        <v>1281</v>
      </c>
      <c r="AK365" s="3259" t="s">
        <v>1607</v>
      </c>
      <c r="AL365" s="3244">
        <v>10873</v>
      </c>
      <c r="AM365" s="3244">
        <v>10045</v>
      </c>
      <c r="AN365" s="3244">
        <v>1990390</v>
      </c>
      <c r="AO365" s="3244">
        <v>1597094</v>
      </c>
      <c r="AP365" s="3244">
        <v>92007460</v>
      </c>
      <c r="AQ365" s="3244">
        <v>69955217</v>
      </c>
      <c r="AR365" s="3244">
        <v>44670705</v>
      </c>
      <c r="AS365" s="3244">
        <v>35857032</v>
      </c>
      <c r="AT365" s="3244">
        <v>29418437</v>
      </c>
      <c r="AU365" s="3244">
        <v>23525205</v>
      </c>
      <c r="AV365" s="3244">
        <v>15252174</v>
      </c>
      <c r="AW365" s="3244">
        <v>12331668</v>
      </c>
      <c r="AX365" s="3244">
        <v>132711</v>
      </c>
      <c r="AY365" s="3244">
        <v>108343</v>
      </c>
      <c r="AZ365" s="3244">
        <v>1338122</v>
      </c>
      <c r="BA365" s="3244">
        <v>1041113</v>
      </c>
      <c r="BB365" s="3244">
        <v>13781254</v>
      </c>
      <c r="BC365" s="3244">
        <v>11182062</v>
      </c>
      <c r="BE365" s="3223">
        <f t="shared" si="56"/>
        <v>352</v>
      </c>
      <c r="BF365" s="3223" t="b">
        <f t="shared" si="55"/>
        <v>1</v>
      </c>
      <c r="BG365" s="3209" t="s">
        <v>1607</v>
      </c>
      <c r="BH365" s="3262">
        <v>10873</v>
      </c>
      <c r="BI365" s="3262">
        <v>10045</v>
      </c>
      <c r="BJ365" s="3262">
        <v>1990390</v>
      </c>
      <c r="BK365" s="3262">
        <v>1597094</v>
      </c>
      <c r="BL365" s="3262">
        <v>92007384</v>
      </c>
      <c r="BM365" s="3262">
        <v>69955143</v>
      </c>
      <c r="BN365" s="3262">
        <v>44670749</v>
      </c>
      <c r="BO365" s="3262">
        <v>35857087</v>
      </c>
      <c r="BP365" s="3262">
        <v>29418469</v>
      </c>
      <c r="BQ365" s="3262">
        <v>23525200</v>
      </c>
      <c r="BR365" s="3262">
        <v>15252281</v>
      </c>
      <c r="BS365" s="3262">
        <v>12331887</v>
      </c>
      <c r="BT365" s="3262">
        <v>133008</v>
      </c>
      <c r="BU365" s="3262">
        <v>108739</v>
      </c>
      <c r="BV365" s="3262">
        <v>1338003</v>
      </c>
      <c r="BW365" s="3262">
        <v>1041180</v>
      </c>
      <c r="BX365" s="3262">
        <v>13781269</v>
      </c>
      <c r="BY365" s="3262">
        <v>11181968</v>
      </c>
    </row>
    <row r="366" spans="1:77" ht="15.2" customHeight="1" x14ac:dyDescent="0.2">
      <c r="A366" s="3311" t="s">
        <v>1605</v>
      </c>
      <c r="B366" s="3255" t="s">
        <v>1609</v>
      </c>
      <c r="C366" s="3272" t="s">
        <v>1608</v>
      </c>
      <c r="D366" s="3256">
        <v>81668</v>
      </c>
      <c r="E366" s="3256">
        <v>74750</v>
      </c>
      <c r="F366" s="3256">
        <v>1013673</v>
      </c>
      <c r="G366" s="3256">
        <v>593057</v>
      </c>
      <c r="H366" s="3333">
        <v>1897028</v>
      </c>
      <c r="I366" s="3256">
        <v>1844284</v>
      </c>
      <c r="J366" s="3333">
        <v>662099</v>
      </c>
      <c r="K366" s="3256">
        <v>661713</v>
      </c>
      <c r="L366" s="3266">
        <v>1229050</v>
      </c>
      <c r="M366" s="3256">
        <v>1186956</v>
      </c>
      <c r="N366" s="3257">
        <v>-566950</v>
      </c>
      <c r="O366" s="3257">
        <v>-525243</v>
      </c>
      <c r="P366" s="3266">
        <v>30110</v>
      </c>
      <c r="Q366" s="3256">
        <v>29268</v>
      </c>
      <c r="R366" s="3266">
        <v>126293</v>
      </c>
      <c r="S366" s="3256">
        <v>111772</v>
      </c>
      <c r="T366" s="3257">
        <v>-723353</v>
      </c>
      <c r="U366" s="3257">
        <v>-666283</v>
      </c>
      <c r="V366" s="3209" t="s">
        <v>1608</v>
      </c>
      <c r="W366" s="3223" t="b">
        <f t="shared" si="52"/>
        <v>1</v>
      </c>
      <c r="X366" s="3355">
        <f>+T366-'Departmental PL'!V601</f>
        <v>1892415.83</v>
      </c>
      <c r="Y366" s="3258">
        <f>+U366-'Departmental PL'!W601</f>
        <v>1554816.25</v>
      </c>
      <c r="Z366" s="3311" t="s">
        <v>1753</v>
      </c>
      <c r="AA366" s="3233"/>
      <c r="AC366" s="3228">
        <f t="shared" si="57"/>
        <v>-1</v>
      </c>
      <c r="AD366" s="3228">
        <f t="shared" si="58"/>
        <v>0</v>
      </c>
      <c r="AF366" s="3233">
        <f t="shared" si="59"/>
        <v>0</v>
      </c>
      <c r="AG366" s="3233">
        <f t="shared" si="60"/>
        <v>0</v>
      </c>
      <c r="AH366" s="3223" t="b">
        <f t="shared" si="63"/>
        <v>1</v>
      </c>
      <c r="AI366" s="3259" t="s">
        <v>1609</v>
      </c>
      <c r="AJ366" s="3259" t="s">
        <v>1281</v>
      </c>
      <c r="AK366" s="3259" t="s">
        <v>1608</v>
      </c>
      <c r="AL366" s="3244">
        <v>55092</v>
      </c>
      <c r="AM366" s="3244">
        <v>48862</v>
      </c>
      <c r="AN366" s="3244">
        <v>336265</v>
      </c>
      <c r="AO366" s="3244">
        <v>301434</v>
      </c>
      <c r="AP366" s="3244">
        <v>1345795</v>
      </c>
      <c r="AQ366" s="3244">
        <v>929289</v>
      </c>
      <c r="AR366" s="3244">
        <v>478625</v>
      </c>
      <c r="AS366" s="3244">
        <v>333715</v>
      </c>
      <c r="AT366" s="3244">
        <v>865944</v>
      </c>
      <c r="AU366" s="3244">
        <v>587960</v>
      </c>
      <c r="AV366" s="3244">
        <v>-385471</v>
      </c>
      <c r="AW366" s="3244">
        <v>-253266</v>
      </c>
      <c r="AX366" s="3244">
        <v>17592</v>
      </c>
      <c r="AY366" s="3244">
        <v>7751</v>
      </c>
      <c r="AZ366" s="3244">
        <v>75628</v>
      </c>
      <c r="BA366" s="3244">
        <v>46394</v>
      </c>
      <c r="BB366" s="3244">
        <v>-485467</v>
      </c>
      <c r="BC366" s="3244">
        <v>-314503</v>
      </c>
      <c r="BE366" s="3223">
        <f t="shared" si="56"/>
        <v>353</v>
      </c>
      <c r="BF366" s="3223" t="b">
        <f t="shared" si="55"/>
        <v>1</v>
      </c>
      <c r="BG366" s="3209" t="s">
        <v>1608</v>
      </c>
      <c r="BH366" s="3262">
        <v>55092</v>
      </c>
      <c r="BI366" s="3262">
        <v>48862</v>
      </c>
      <c r="BJ366" s="3262">
        <v>336265</v>
      </c>
      <c r="BK366" s="3262">
        <v>301434</v>
      </c>
      <c r="BL366" s="3262">
        <v>1347046</v>
      </c>
      <c r="BM366" s="3262">
        <v>929566</v>
      </c>
      <c r="BN366" s="3262">
        <v>480503</v>
      </c>
      <c r="BO366" s="3262">
        <v>334756</v>
      </c>
      <c r="BP366" s="3262">
        <v>867282</v>
      </c>
      <c r="BQ366" s="3262">
        <v>589109</v>
      </c>
      <c r="BR366" s="3262">
        <v>-386779</v>
      </c>
      <c r="BS366" s="3262">
        <v>-254353</v>
      </c>
      <c r="BT366" s="3262">
        <v>21377</v>
      </c>
      <c r="BU366" s="3262">
        <v>11185</v>
      </c>
      <c r="BV366" s="3262">
        <v>78823</v>
      </c>
      <c r="BW366" s="3262">
        <v>50186</v>
      </c>
      <c r="BX366" s="3262">
        <v>-486978</v>
      </c>
      <c r="BY366" s="3262">
        <v>-315724</v>
      </c>
    </row>
    <row r="367" spans="1:77" s="3501" customFormat="1" ht="15.2" customHeight="1" x14ac:dyDescent="0.35">
      <c r="A367" s="3497" t="s">
        <v>1607</v>
      </c>
      <c r="B367" s="3498" t="s">
        <v>1609</v>
      </c>
      <c r="C367" s="3499" t="s">
        <v>2608</v>
      </c>
      <c r="D367" s="3498">
        <v>106218</v>
      </c>
      <c r="E367" s="3498">
        <v>97521</v>
      </c>
      <c r="F367" s="3498">
        <v>6352115</v>
      </c>
      <c r="G367" s="3498">
        <v>5084674</v>
      </c>
      <c r="H367" s="3498">
        <v>234091157</v>
      </c>
      <c r="I367" s="3498">
        <v>194716330</v>
      </c>
      <c r="J367" s="3498">
        <v>111967374</v>
      </c>
      <c r="K367" s="3498">
        <v>94894545</v>
      </c>
      <c r="L367" s="3498">
        <v>70515968</v>
      </c>
      <c r="M367" s="3498">
        <v>59739764</v>
      </c>
      <c r="N367" s="3498">
        <v>41451405</v>
      </c>
      <c r="O367" s="3498">
        <v>35154781</v>
      </c>
      <c r="P367" s="3498">
        <v>191038</v>
      </c>
      <c r="Q367" s="3498">
        <v>181567</v>
      </c>
      <c r="R367" s="3498">
        <v>2864471</v>
      </c>
      <c r="S367" s="3498">
        <v>2622385</v>
      </c>
      <c r="T367" s="3498">
        <v>38395897</v>
      </c>
      <c r="U367" s="3498">
        <v>32350828</v>
      </c>
      <c r="V367" s="3500" t="s">
        <v>2608</v>
      </c>
      <c r="W367" s="3501" t="b">
        <f t="shared" si="52"/>
        <v>1</v>
      </c>
      <c r="X367" s="3502">
        <f>+T367-'Departmental PL'!V605</f>
        <v>-79513206.509999946</v>
      </c>
      <c r="Y367" s="3502">
        <f>+U367-'Departmental PL'!W605</f>
        <v>-48938128.920000017</v>
      </c>
      <c r="AC367" s="3501">
        <f t="shared" si="57"/>
        <v>1</v>
      </c>
      <c r="AD367" s="3501">
        <f t="shared" si="58"/>
        <v>0</v>
      </c>
      <c r="AF367" s="3501">
        <f t="shared" si="59"/>
        <v>-1</v>
      </c>
      <c r="AG367" s="3501">
        <f t="shared" si="60"/>
        <v>1</v>
      </c>
      <c r="AH367" s="3501" t="b">
        <f t="shared" si="63"/>
        <v>0</v>
      </c>
      <c r="AI367" s="3503" t="s">
        <v>1609</v>
      </c>
      <c r="AJ367" s="3503" t="s">
        <v>1281</v>
      </c>
      <c r="AK367" s="3503" t="s">
        <v>2031</v>
      </c>
      <c r="AL367" s="3503">
        <v>72098</v>
      </c>
      <c r="AM367" s="3503">
        <v>64430</v>
      </c>
      <c r="AN367" s="3503">
        <v>3614216</v>
      </c>
      <c r="AO367" s="3503">
        <v>2870759</v>
      </c>
      <c r="AP367" s="3503">
        <v>140484842</v>
      </c>
      <c r="AQ367" s="3503">
        <v>108068584</v>
      </c>
      <c r="AR367" s="3503">
        <v>67941017</v>
      </c>
      <c r="AS367" s="3503">
        <v>54578692</v>
      </c>
      <c r="AT367" s="3503">
        <v>44119316</v>
      </c>
      <c r="AU367" s="3503">
        <v>35646453</v>
      </c>
      <c r="AV367" s="3503">
        <v>23823248</v>
      </c>
      <c r="AW367" s="3503">
        <v>18933160</v>
      </c>
      <c r="AX367" s="3503">
        <v>153099</v>
      </c>
      <c r="AY367" s="3503">
        <v>124712</v>
      </c>
      <c r="AZ367" s="3503">
        <v>1956428</v>
      </c>
      <c r="BA367" s="3503">
        <v>1518059</v>
      </c>
      <c r="BB367" s="3503">
        <v>21706586</v>
      </c>
      <c r="BC367" s="3503">
        <v>17282787</v>
      </c>
      <c r="BE367" s="3501">
        <f t="shared" si="56"/>
        <v>354</v>
      </c>
      <c r="BF367" s="3501" t="b">
        <f t="shared" si="55"/>
        <v>0</v>
      </c>
      <c r="BG367" s="3504" t="s">
        <v>1609</v>
      </c>
      <c r="BH367" s="3505">
        <v>72098</v>
      </c>
      <c r="BI367" s="3505">
        <v>64430</v>
      </c>
      <c r="BJ367" s="3505">
        <v>3614216</v>
      </c>
      <c r="BK367" s="3505">
        <v>2870759</v>
      </c>
      <c r="BL367" s="3505">
        <v>140485898</v>
      </c>
      <c r="BM367" s="3505">
        <v>108068669</v>
      </c>
      <c r="BN367" s="3505">
        <v>67942876</v>
      </c>
      <c r="BO367" s="3505">
        <v>54579832</v>
      </c>
      <c r="BP367" s="3505">
        <v>44120851</v>
      </c>
      <c r="BQ367" s="3505">
        <v>35647527</v>
      </c>
      <c r="BR367" s="3505">
        <v>23822025</v>
      </c>
      <c r="BS367" s="3505">
        <v>18932305</v>
      </c>
      <c r="BT367" s="3505">
        <v>157404</v>
      </c>
      <c r="BU367" s="3505">
        <v>128699</v>
      </c>
      <c r="BV367" s="3505">
        <v>1959582</v>
      </c>
      <c r="BW367" s="3505">
        <v>1522124</v>
      </c>
      <c r="BX367" s="3505">
        <v>21705039</v>
      </c>
      <c r="BY367" s="3505">
        <v>17281482</v>
      </c>
    </row>
    <row r="368" spans="1:77" ht="15.2" customHeight="1" x14ac:dyDescent="0.2">
      <c r="A368" s="3254" t="s">
        <v>1608</v>
      </c>
      <c r="B368" s="3255" t="s">
        <v>1609</v>
      </c>
      <c r="C368" s="3272" t="s">
        <v>1605</v>
      </c>
      <c r="D368" s="3256">
        <v>0</v>
      </c>
      <c r="E368" s="3256">
        <v>2</v>
      </c>
      <c r="F368" s="3256">
        <v>0</v>
      </c>
      <c r="G368" s="3256">
        <v>630</v>
      </c>
      <c r="H368" s="3256">
        <v>0</v>
      </c>
      <c r="I368" s="3256">
        <v>4850</v>
      </c>
      <c r="J368" s="3256">
        <v>0</v>
      </c>
      <c r="K368" s="3256">
        <v>2416</v>
      </c>
      <c r="L368" s="3256">
        <v>0</v>
      </c>
      <c r="M368" s="3256">
        <v>1368</v>
      </c>
      <c r="N368" s="3256">
        <v>0</v>
      </c>
      <c r="O368" s="3257">
        <v>1048</v>
      </c>
      <c r="P368" s="3256">
        <v>0</v>
      </c>
      <c r="Q368" s="3256">
        <v>0</v>
      </c>
      <c r="R368" s="3256">
        <v>0</v>
      </c>
      <c r="S368" s="3256">
        <v>57</v>
      </c>
      <c r="T368" s="3256">
        <v>0</v>
      </c>
      <c r="U368" s="3257">
        <v>992</v>
      </c>
      <c r="V368" s="3209" t="s">
        <v>1605</v>
      </c>
      <c r="W368" s="3223" t="b">
        <f t="shared" si="52"/>
        <v>1</v>
      </c>
      <c r="X368" s="3258">
        <f>+T368-'Departmental PL'!V606</f>
        <v>0</v>
      </c>
      <c r="Y368" s="3258">
        <f>+U368-'Departmental PL'!W606</f>
        <v>1</v>
      </c>
      <c r="AC368" s="3228">
        <f t="shared" si="57"/>
        <v>0</v>
      </c>
      <c r="AD368" s="3228">
        <f t="shared" si="58"/>
        <v>0</v>
      </c>
      <c r="AF368" s="3233">
        <f t="shared" si="59"/>
        <v>0</v>
      </c>
      <c r="AG368" s="3233">
        <f t="shared" si="60"/>
        <v>-1</v>
      </c>
      <c r="AH368" s="3223" t="b">
        <f t="shared" si="63"/>
        <v>1</v>
      </c>
      <c r="AI368" s="3259" t="s">
        <v>1609</v>
      </c>
      <c r="AJ368" s="3259" t="s">
        <v>767</v>
      </c>
      <c r="AK368" s="3259" t="s">
        <v>1605</v>
      </c>
      <c r="AL368" s="3244">
        <v>1</v>
      </c>
      <c r="AM368" s="3244">
        <v>0</v>
      </c>
      <c r="AN368" s="3244">
        <v>510</v>
      </c>
      <c r="AP368" s="3244">
        <v>1199</v>
      </c>
      <c r="AR368" s="3244">
        <v>461</v>
      </c>
      <c r="AT368" s="3244">
        <v>347</v>
      </c>
      <c r="AV368" s="3244">
        <v>114</v>
      </c>
      <c r="AX368" s="3244">
        <v>0</v>
      </c>
      <c r="AZ368" s="3244">
        <v>14</v>
      </c>
      <c r="BB368" s="3244">
        <v>100</v>
      </c>
      <c r="BE368" s="3223">
        <f t="shared" si="56"/>
        <v>355</v>
      </c>
      <c r="BF368" s="3223" t="b">
        <f t="shared" si="55"/>
        <v>1</v>
      </c>
      <c r="BG368" s="3269" t="s">
        <v>1605</v>
      </c>
      <c r="BH368" s="3269">
        <v>1</v>
      </c>
      <c r="BI368" s="3269">
        <v>0</v>
      </c>
      <c r="BJ368" s="3269">
        <v>510</v>
      </c>
      <c r="BK368" s="3269" t="s">
        <v>1196</v>
      </c>
      <c r="BL368" s="3262">
        <v>1199</v>
      </c>
      <c r="BM368" s="3269" t="s">
        <v>1196</v>
      </c>
      <c r="BN368" s="3269">
        <v>461</v>
      </c>
      <c r="BO368" s="3269" t="s">
        <v>1196</v>
      </c>
      <c r="BP368" s="3269">
        <v>347</v>
      </c>
      <c r="BQ368" s="3269" t="s">
        <v>1196</v>
      </c>
      <c r="BR368" s="3269">
        <v>114</v>
      </c>
      <c r="BS368" s="3269" t="s">
        <v>1196</v>
      </c>
      <c r="BT368" s="3269">
        <v>0</v>
      </c>
      <c r="BU368" s="3269" t="s">
        <v>1196</v>
      </c>
      <c r="BV368" s="3269">
        <v>14</v>
      </c>
      <c r="BW368" s="3269" t="s">
        <v>1196</v>
      </c>
      <c r="BX368" s="3269">
        <v>100</v>
      </c>
      <c r="BY368" s="3269" t="s">
        <v>1196</v>
      </c>
    </row>
    <row r="369" spans="1:77" ht="15.2" customHeight="1" x14ac:dyDescent="0.2">
      <c r="A369" s="3289" t="s">
        <v>1609</v>
      </c>
      <c r="B369" s="3255" t="s">
        <v>1609</v>
      </c>
      <c r="C369" s="3272" t="s">
        <v>1607</v>
      </c>
      <c r="D369" s="3256">
        <v>2</v>
      </c>
      <c r="E369" s="3256">
        <v>2</v>
      </c>
      <c r="F369" s="3256">
        <v>58</v>
      </c>
      <c r="G369" s="3256">
        <v>16</v>
      </c>
      <c r="H369" s="3256">
        <v>221</v>
      </c>
      <c r="I369" s="3256">
        <v>66</v>
      </c>
      <c r="J369" s="3256">
        <v>47</v>
      </c>
      <c r="K369" s="3256">
        <v>17</v>
      </c>
      <c r="L369" s="3256">
        <v>68</v>
      </c>
      <c r="M369" s="3256">
        <v>20</v>
      </c>
      <c r="N369" s="3256">
        <v>-22</v>
      </c>
      <c r="O369" s="3256">
        <v>-4</v>
      </c>
      <c r="P369" s="3256">
        <v>0</v>
      </c>
      <c r="Q369" s="3256">
        <v>0</v>
      </c>
      <c r="R369" s="3256">
        <v>3</v>
      </c>
      <c r="S369" s="3256">
        <v>1</v>
      </c>
      <c r="T369" s="3256">
        <v>-25</v>
      </c>
      <c r="U369" s="3256">
        <v>-5</v>
      </c>
      <c r="V369" s="3209" t="s">
        <v>1607</v>
      </c>
      <c r="W369" s="3223" t="b">
        <f t="shared" si="52"/>
        <v>1</v>
      </c>
      <c r="X369" s="3258">
        <f>+T369-'Departmental PL'!V608</f>
        <v>-1</v>
      </c>
      <c r="Y369" s="3258">
        <f>+U369-'Departmental PL'!W608</f>
        <v>-1</v>
      </c>
      <c r="AC369" s="3228">
        <f t="shared" si="57"/>
        <v>1</v>
      </c>
      <c r="AD369" s="3228">
        <f t="shared" si="58"/>
        <v>1</v>
      </c>
      <c r="AF369" s="3233">
        <f t="shared" si="59"/>
        <v>0</v>
      </c>
      <c r="AG369" s="3233">
        <f t="shared" si="60"/>
        <v>0</v>
      </c>
      <c r="AH369" s="3223" t="b">
        <f t="shared" si="63"/>
        <v>1</v>
      </c>
      <c r="AI369" s="3259" t="s">
        <v>1609</v>
      </c>
      <c r="AJ369" s="3259" t="s">
        <v>767</v>
      </c>
      <c r="AK369" s="3259" t="s">
        <v>1607</v>
      </c>
      <c r="AL369" s="3244">
        <v>1</v>
      </c>
      <c r="AM369" s="3244">
        <v>3</v>
      </c>
      <c r="AN369" s="3244">
        <v>10</v>
      </c>
      <c r="AO369" s="3244">
        <v>195</v>
      </c>
      <c r="AP369" s="3244">
        <v>41</v>
      </c>
      <c r="AQ369" s="3244">
        <v>13478</v>
      </c>
      <c r="AR369" s="3244">
        <v>11</v>
      </c>
      <c r="AS369" s="3244">
        <v>6818</v>
      </c>
      <c r="AT369" s="3244">
        <v>13</v>
      </c>
      <c r="AU369" s="3244">
        <v>4451</v>
      </c>
      <c r="AV369" s="3244">
        <v>-2</v>
      </c>
      <c r="AW369" s="3244">
        <v>2367</v>
      </c>
      <c r="AX369" s="3244">
        <v>0</v>
      </c>
      <c r="AY369" s="3244">
        <v>21</v>
      </c>
      <c r="AZ369" s="3244">
        <v>1</v>
      </c>
      <c r="BA369" s="3244">
        <v>201</v>
      </c>
      <c r="BB369" s="3244">
        <v>-2</v>
      </c>
      <c r="BC369" s="3244">
        <v>2145</v>
      </c>
      <c r="BE369" s="3223">
        <f t="shared" si="56"/>
        <v>356</v>
      </c>
      <c r="BF369" s="3223" t="b">
        <f t="shared" si="55"/>
        <v>1</v>
      </c>
      <c r="BG369" s="3269" t="s">
        <v>1607</v>
      </c>
      <c r="BH369" s="3269">
        <v>1</v>
      </c>
      <c r="BI369" s="3269">
        <v>3</v>
      </c>
      <c r="BJ369" s="3269">
        <v>10</v>
      </c>
      <c r="BK369" s="3269">
        <v>195</v>
      </c>
      <c r="BL369" s="3269">
        <v>41</v>
      </c>
      <c r="BM369" s="3262">
        <v>13478</v>
      </c>
      <c r="BN369" s="3269">
        <v>11</v>
      </c>
      <c r="BO369" s="3262">
        <v>6818</v>
      </c>
      <c r="BP369" s="3269">
        <v>13</v>
      </c>
      <c r="BQ369" s="3262">
        <v>4451</v>
      </c>
      <c r="BR369" s="3269">
        <v>-2</v>
      </c>
      <c r="BS369" s="3262">
        <v>2367</v>
      </c>
      <c r="BT369" s="3269">
        <v>0</v>
      </c>
      <c r="BU369" s="3269">
        <v>21</v>
      </c>
      <c r="BV369" s="3269">
        <v>1</v>
      </c>
      <c r="BW369" s="3269">
        <v>201</v>
      </c>
      <c r="BX369" s="3269">
        <v>-2</v>
      </c>
      <c r="BY369" s="3262">
        <v>2145</v>
      </c>
    </row>
    <row r="370" spans="1:77" ht="15.2" customHeight="1" x14ac:dyDescent="0.2">
      <c r="A370" s="3254" t="s">
        <v>1607</v>
      </c>
      <c r="B370" s="3255" t="s">
        <v>1609</v>
      </c>
      <c r="C370" s="3272" t="s">
        <v>1608</v>
      </c>
      <c r="D370" s="3256">
        <v>31784</v>
      </c>
      <c r="E370" s="3256">
        <v>30267</v>
      </c>
      <c r="F370" s="3256">
        <v>2189724</v>
      </c>
      <c r="G370" s="3256">
        <v>1234765</v>
      </c>
      <c r="H370" s="3256">
        <v>7101292</v>
      </c>
      <c r="I370" s="3256">
        <v>6290301</v>
      </c>
      <c r="J370" s="3256">
        <v>2958594</v>
      </c>
      <c r="K370" s="3256">
        <v>2690458</v>
      </c>
      <c r="L370" s="3256">
        <v>4585795</v>
      </c>
      <c r="M370" s="3256">
        <v>3918402</v>
      </c>
      <c r="N370" s="3257">
        <v>-1627201</v>
      </c>
      <c r="O370" s="3257">
        <v>-1227944</v>
      </c>
      <c r="P370" s="3256">
        <v>111735</v>
      </c>
      <c r="Q370" s="3256">
        <v>91376</v>
      </c>
      <c r="R370" s="3256">
        <v>468665</v>
      </c>
      <c r="S370" s="3256">
        <v>348955</v>
      </c>
      <c r="T370" s="3257">
        <v>-2207601</v>
      </c>
      <c r="U370" s="3257">
        <v>-1668275</v>
      </c>
      <c r="V370" s="3209" t="s">
        <v>1608</v>
      </c>
      <c r="W370" s="3223" t="b">
        <f t="shared" si="52"/>
        <v>1</v>
      </c>
      <c r="X370" s="3258">
        <f>+T370-'Departmental PL'!V611</f>
        <v>0</v>
      </c>
      <c r="Y370" s="3258">
        <f>+U370-'Departmental PL'!W611</f>
        <v>0</v>
      </c>
      <c r="AC370" s="3228">
        <f t="shared" si="57"/>
        <v>0</v>
      </c>
      <c r="AD370" s="3228">
        <f t="shared" si="58"/>
        <v>0</v>
      </c>
      <c r="AF370" s="3233">
        <f t="shared" si="59"/>
        <v>0</v>
      </c>
      <c r="AG370" s="3233">
        <f t="shared" si="60"/>
        <v>0</v>
      </c>
      <c r="AH370" s="3223" t="b">
        <f t="shared" si="63"/>
        <v>1</v>
      </c>
      <c r="AI370" s="3259" t="s">
        <v>1609</v>
      </c>
      <c r="AJ370" s="3259" t="s">
        <v>767</v>
      </c>
      <c r="AK370" s="3259" t="s">
        <v>1608</v>
      </c>
      <c r="AL370" s="3244">
        <v>22543</v>
      </c>
      <c r="AM370" s="3244">
        <v>20760</v>
      </c>
      <c r="AN370" s="3244">
        <v>661393</v>
      </c>
      <c r="AO370" s="3244">
        <v>578516</v>
      </c>
      <c r="AP370" s="3244">
        <v>4629406</v>
      </c>
      <c r="AQ370" s="3244">
        <v>2921574</v>
      </c>
      <c r="AR370" s="3244">
        <v>2011628</v>
      </c>
      <c r="AS370" s="3244">
        <v>1324612</v>
      </c>
      <c r="AT370" s="3244">
        <v>2863219</v>
      </c>
      <c r="AU370" s="3244">
        <v>1869705</v>
      </c>
      <c r="AV370" s="3244">
        <v>-851503</v>
      </c>
      <c r="AW370" s="3244">
        <v>-545180</v>
      </c>
      <c r="AX370" s="3244">
        <v>65968</v>
      </c>
      <c r="AY370" s="3244">
        <v>35117</v>
      </c>
      <c r="AZ370" s="3244">
        <v>242606</v>
      </c>
      <c r="BA370" s="3244">
        <v>162092</v>
      </c>
      <c r="BB370" s="3244">
        <v>-1160153</v>
      </c>
      <c r="BC370" s="3244">
        <v>-743227</v>
      </c>
      <c r="BE370" s="3223">
        <f t="shared" si="56"/>
        <v>357</v>
      </c>
      <c r="BF370" s="3223" t="b">
        <f t="shared" si="55"/>
        <v>1</v>
      </c>
      <c r="BG370" s="3269" t="s">
        <v>1608</v>
      </c>
      <c r="BH370" s="3262">
        <v>22543</v>
      </c>
      <c r="BI370" s="3262">
        <v>20760</v>
      </c>
      <c r="BJ370" s="3262">
        <v>661393</v>
      </c>
      <c r="BK370" s="3262">
        <v>578516</v>
      </c>
      <c r="BL370" s="3262">
        <v>4629193</v>
      </c>
      <c r="BM370" s="3262">
        <v>2921449</v>
      </c>
      <c r="BN370" s="3262">
        <v>2011744</v>
      </c>
      <c r="BO370" s="3262">
        <v>1324564</v>
      </c>
      <c r="BP370" s="3262">
        <v>2863188</v>
      </c>
      <c r="BQ370" s="3262">
        <v>1869761</v>
      </c>
      <c r="BR370" s="3262">
        <v>-851444</v>
      </c>
      <c r="BS370" s="3262">
        <v>-545197</v>
      </c>
      <c r="BT370" s="3262">
        <v>65846</v>
      </c>
      <c r="BU370" s="3262">
        <v>36096</v>
      </c>
      <c r="BV370" s="3262">
        <v>242798</v>
      </c>
      <c r="BW370" s="3262">
        <v>161960</v>
      </c>
      <c r="BX370" s="3262">
        <v>-1160087</v>
      </c>
      <c r="BY370" s="3262">
        <v>-743254</v>
      </c>
    </row>
    <row r="371" spans="1:77" s="3501" customFormat="1" ht="15.2" customHeight="1" x14ac:dyDescent="0.35">
      <c r="A371" s="3497" t="s">
        <v>1608</v>
      </c>
      <c r="B371" s="3506" t="s">
        <v>1609</v>
      </c>
      <c r="C371" s="3507" t="s">
        <v>2609</v>
      </c>
      <c r="D371" s="3506">
        <v>31786</v>
      </c>
      <c r="E371" s="3506">
        <v>30271</v>
      </c>
      <c r="F371" s="3506">
        <v>2189782</v>
      </c>
      <c r="G371" s="3506">
        <v>1235411</v>
      </c>
      <c r="H371" s="3506">
        <v>7101513</v>
      </c>
      <c r="I371" s="3506">
        <v>6295217</v>
      </c>
      <c r="J371" s="3506">
        <v>2958641</v>
      </c>
      <c r="K371" s="3506">
        <v>2692891</v>
      </c>
      <c r="L371" s="3506">
        <v>4585863</v>
      </c>
      <c r="M371" s="3506">
        <v>3919790</v>
      </c>
      <c r="N371" s="3506">
        <v>-1627222</v>
      </c>
      <c r="O371" s="3506">
        <v>-1226899</v>
      </c>
      <c r="P371" s="3506">
        <v>111735</v>
      </c>
      <c r="Q371" s="3506">
        <v>91376</v>
      </c>
      <c r="R371" s="3506">
        <v>468668</v>
      </c>
      <c r="S371" s="3506">
        <v>349012</v>
      </c>
      <c r="T371" s="3506">
        <v>-2207626</v>
      </c>
      <c r="U371" s="3506">
        <v>-1667288</v>
      </c>
      <c r="V371" s="3508" t="s">
        <v>2609</v>
      </c>
      <c r="W371" s="3501" t="b">
        <f t="shared" si="52"/>
        <v>1</v>
      </c>
      <c r="X371" s="3506">
        <f>+T371-'Departmental PL'!V612</f>
        <v>-1</v>
      </c>
      <c r="Y371" s="3506">
        <f>+U371-'Departmental PL'!W612</f>
        <v>0</v>
      </c>
      <c r="AC371" s="3501">
        <f t="shared" si="57"/>
        <v>0</v>
      </c>
      <c r="AD371" s="3501">
        <f t="shared" si="58"/>
        <v>0</v>
      </c>
      <c r="AF371" s="3501">
        <f t="shared" si="59"/>
        <v>1</v>
      </c>
      <c r="AG371" s="3501">
        <f t="shared" si="60"/>
        <v>1</v>
      </c>
      <c r="AH371" s="3501" t="b">
        <f t="shared" si="63"/>
        <v>0</v>
      </c>
      <c r="AI371" s="3509" t="s">
        <v>1609</v>
      </c>
      <c r="AJ371" s="3509" t="s">
        <v>767</v>
      </c>
      <c r="AK371" s="3509" t="s">
        <v>2031</v>
      </c>
      <c r="AL371" s="3509">
        <v>22545</v>
      </c>
      <c r="AM371" s="3509">
        <v>20761</v>
      </c>
      <c r="AN371" s="3509">
        <v>661913</v>
      </c>
      <c r="AO371" s="3509">
        <v>578711</v>
      </c>
      <c r="AP371" s="3509">
        <v>4630646</v>
      </c>
      <c r="AQ371" s="3509">
        <v>2935052</v>
      </c>
      <c r="AR371" s="3509">
        <v>2012100</v>
      </c>
      <c r="AS371" s="3509">
        <v>1331430</v>
      </c>
      <c r="AT371" s="3509">
        <v>2863579</v>
      </c>
      <c r="AU371" s="3509">
        <v>1874156</v>
      </c>
      <c r="AV371" s="3509">
        <v>-851391</v>
      </c>
      <c r="AW371" s="3509">
        <v>-542813</v>
      </c>
      <c r="AX371" s="3509">
        <v>65968</v>
      </c>
      <c r="AY371" s="3509">
        <v>35138</v>
      </c>
      <c r="AZ371" s="3509">
        <v>242621</v>
      </c>
      <c r="BA371" s="3509">
        <v>162293</v>
      </c>
      <c r="BB371" s="3509">
        <v>-1160055</v>
      </c>
      <c r="BC371" s="3509">
        <v>-741082</v>
      </c>
      <c r="BE371" s="3501">
        <f t="shared" si="56"/>
        <v>358</v>
      </c>
      <c r="BF371" s="3501" t="b">
        <f t="shared" si="55"/>
        <v>0</v>
      </c>
      <c r="BG371" s="3510" t="s">
        <v>1609</v>
      </c>
      <c r="BH371" s="3505">
        <v>22545</v>
      </c>
      <c r="BI371" s="3505">
        <v>20761</v>
      </c>
      <c r="BJ371" s="3505">
        <v>661913</v>
      </c>
      <c r="BK371" s="3505">
        <v>578711</v>
      </c>
      <c r="BL371" s="3505">
        <v>4630433</v>
      </c>
      <c r="BM371" s="3505">
        <v>2934927</v>
      </c>
      <c r="BN371" s="3505">
        <v>2012217</v>
      </c>
      <c r="BO371" s="3505">
        <v>1331382</v>
      </c>
      <c r="BP371" s="3505">
        <v>2863548</v>
      </c>
      <c r="BQ371" s="3505">
        <v>1874212</v>
      </c>
      <c r="BR371" s="3505">
        <v>-851332</v>
      </c>
      <c r="BS371" s="3505">
        <v>-542830</v>
      </c>
      <c r="BT371" s="3505">
        <v>65846</v>
      </c>
      <c r="BU371" s="3505">
        <v>36117</v>
      </c>
      <c r="BV371" s="3505">
        <v>242812</v>
      </c>
      <c r="BW371" s="3505">
        <v>162161</v>
      </c>
      <c r="BX371" s="3505">
        <v>-1159990</v>
      </c>
      <c r="BY371" s="3505">
        <v>-741109</v>
      </c>
    </row>
    <row r="372" spans="1:77" ht="15.2" customHeight="1" x14ac:dyDescent="0.2">
      <c r="A372" s="3297" t="s">
        <v>1609</v>
      </c>
      <c r="B372" s="3255" t="s">
        <v>1609</v>
      </c>
      <c r="C372" s="3272" t="s">
        <v>1607</v>
      </c>
      <c r="D372" s="3256"/>
      <c r="E372" s="3256"/>
      <c r="F372" s="3256"/>
      <c r="G372" s="3256"/>
      <c r="H372" s="3256"/>
      <c r="I372" s="3256"/>
      <c r="J372" s="3256"/>
      <c r="K372" s="3256"/>
      <c r="L372" s="3256"/>
      <c r="M372" s="3256"/>
      <c r="N372" s="3256"/>
      <c r="O372" s="3257"/>
      <c r="P372" s="3256"/>
      <c r="Q372" s="3256"/>
      <c r="R372" s="3256"/>
      <c r="S372" s="3256"/>
      <c r="T372" s="3256"/>
      <c r="U372" s="3257"/>
      <c r="V372" s="3218" t="s">
        <v>1607</v>
      </c>
      <c r="W372" s="3223" t="b">
        <f t="shared" si="52"/>
        <v>1</v>
      </c>
      <c r="X372" s="3258">
        <f>+T372-'Departmental PL'!V615</f>
        <v>0</v>
      </c>
      <c r="Y372" s="3258">
        <f>+U372-'Departmental PL'!W615</f>
        <v>0</v>
      </c>
      <c r="AC372" s="3228">
        <f t="shared" si="57"/>
        <v>0</v>
      </c>
      <c r="AD372" s="3228">
        <f t="shared" si="58"/>
        <v>0</v>
      </c>
      <c r="AF372" s="3233">
        <f t="shared" si="59"/>
        <v>0</v>
      </c>
      <c r="AG372" s="3233">
        <f t="shared" si="60"/>
        <v>0</v>
      </c>
      <c r="AH372" s="3223" t="b">
        <f t="shared" si="63"/>
        <v>1</v>
      </c>
      <c r="AI372" s="3259" t="s">
        <v>1609</v>
      </c>
      <c r="AJ372" s="3259" t="s">
        <v>768</v>
      </c>
      <c r="AK372" s="3259" t="s">
        <v>1607</v>
      </c>
      <c r="AL372" s="3244">
        <v>0</v>
      </c>
      <c r="AM372" s="3244">
        <v>1</v>
      </c>
      <c r="AO372" s="3244">
        <v>4</v>
      </c>
      <c r="AQ372" s="3244">
        <v>17</v>
      </c>
      <c r="AS372" s="3244">
        <v>9</v>
      </c>
      <c r="AU372" s="3244">
        <v>6</v>
      </c>
      <c r="AW372" s="3244">
        <v>4</v>
      </c>
      <c r="AY372" s="3244">
        <v>0</v>
      </c>
      <c r="BA372" s="3244">
        <v>0</v>
      </c>
      <c r="BC372" s="3244">
        <v>3</v>
      </c>
      <c r="BE372" s="3223">
        <f t="shared" si="56"/>
        <v>359</v>
      </c>
      <c r="BF372" s="3223" t="b">
        <f t="shared" si="55"/>
        <v>1</v>
      </c>
      <c r="BG372" s="3269" t="s">
        <v>1607</v>
      </c>
      <c r="BH372" s="3269">
        <v>0</v>
      </c>
      <c r="BI372" s="3269">
        <v>1</v>
      </c>
      <c r="BJ372" s="3269" t="s">
        <v>1196</v>
      </c>
      <c r="BK372" s="3269">
        <v>4</v>
      </c>
      <c r="BL372" s="3269" t="s">
        <v>1196</v>
      </c>
      <c r="BM372" s="3269">
        <v>17</v>
      </c>
      <c r="BN372" s="3269" t="s">
        <v>1196</v>
      </c>
      <c r="BO372" s="3269">
        <v>9</v>
      </c>
      <c r="BP372" s="3269" t="s">
        <v>1196</v>
      </c>
      <c r="BQ372" s="3269">
        <v>6</v>
      </c>
      <c r="BR372" s="3269" t="s">
        <v>1196</v>
      </c>
      <c r="BS372" s="3269">
        <v>4</v>
      </c>
      <c r="BT372" s="3269" t="s">
        <v>1196</v>
      </c>
      <c r="BU372" s="3269">
        <v>0</v>
      </c>
      <c r="BV372" s="3269" t="s">
        <v>1196</v>
      </c>
      <c r="BW372" s="3269">
        <v>0</v>
      </c>
      <c r="BX372" s="3269" t="s">
        <v>1196</v>
      </c>
      <c r="BY372" s="3269">
        <v>3</v>
      </c>
    </row>
    <row r="373" spans="1:77" ht="15.2" customHeight="1" x14ac:dyDescent="0.2">
      <c r="A373" s="3363" t="s">
        <v>23</v>
      </c>
      <c r="B373" s="3255" t="s">
        <v>1609</v>
      </c>
      <c r="C373" s="3272" t="s">
        <v>1608</v>
      </c>
      <c r="D373" s="3256">
        <v>10592</v>
      </c>
      <c r="E373" s="3256">
        <v>11740</v>
      </c>
      <c r="F373" s="3256">
        <v>496533</v>
      </c>
      <c r="G373" s="3256">
        <v>495264</v>
      </c>
      <c r="H373" s="3256">
        <v>1287152</v>
      </c>
      <c r="I373" s="3256">
        <v>1819793</v>
      </c>
      <c r="J373" s="3256">
        <v>400293</v>
      </c>
      <c r="K373" s="3256">
        <v>528377</v>
      </c>
      <c r="L373" s="3256">
        <v>827934</v>
      </c>
      <c r="M373" s="3256">
        <v>1134077</v>
      </c>
      <c r="N373" s="3257">
        <v>-427641</v>
      </c>
      <c r="O373" s="3257">
        <v>-605700</v>
      </c>
      <c r="P373" s="3256">
        <v>20045</v>
      </c>
      <c r="Q373" s="3256">
        <v>26461</v>
      </c>
      <c r="R373" s="3256">
        <v>84076</v>
      </c>
      <c r="S373" s="3256">
        <v>101053</v>
      </c>
      <c r="T373" s="3257">
        <v>-531761</v>
      </c>
      <c r="U373" s="3257">
        <v>-733214</v>
      </c>
      <c r="V373" s="3209" t="s">
        <v>1608</v>
      </c>
      <c r="W373" s="3223" t="b">
        <f t="shared" si="52"/>
        <v>1</v>
      </c>
      <c r="X373" s="3258">
        <f>+T373-'Departmental PL'!V618</f>
        <v>1</v>
      </c>
      <c r="Y373" s="3258">
        <f>+U373-'Departmental PL'!W618</f>
        <v>0</v>
      </c>
      <c r="AC373" s="3228">
        <f t="shared" si="57"/>
        <v>0</v>
      </c>
      <c r="AD373" s="3228">
        <f t="shared" si="58"/>
        <v>0</v>
      </c>
      <c r="AF373" s="3233">
        <f t="shared" si="59"/>
        <v>-1</v>
      </c>
      <c r="AG373" s="3233">
        <f t="shared" si="60"/>
        <v>0</v>
      </c>
      <c r="AH373" s="3223" t="b">
        <f t="shared" si="63"/>
        <v>1</v>
      </c>
      <c r="AI373" s="3259" t="s">
        <v>1609</v>
      </c>
      <c r="AJ373" s="3259" t="s">
        <v>768</v>
      </c>
      <c r="AK373" s="3259" t="s">
        <v>1608</v>
      </c>
      <c r="AL373" s="3244">
        <v>8840</v>
      </c>
      <c r="AM373" s="3244">
        <v>7068</v>
      </c>
      <c r="AN373" s="3244">
        <v>336541</v>
      </c>
      <c r="AO373" s="3244">
        <v>250197</v>
      </c>
      <c r="AP373" s="3244">
        <v>1427289</v>
      </c>
      <c r="AQ373" s="3244">
        <v>983765</v>
      </c>
      <c r="AR373" s="3244">
        <v>419676</v>
      </c>
      <c r="AS373" s="3244">
        <v>313405</v>
      </c>
      <c r="AT373" s="3244">
        <v>895971</v>
      </c>
      <c r="AU373" s="3244">
        <v>615730</v>
      </c>
      <c r="AV373" s="3244">
        <v>-476125</v>
      </c>
      <c r="AW373" s="3244">
        <v>-302200</v>
      </c>
      <c r="AX373" s="3244">
        <v>20827</v>
      </c>
      <c r="AY373" s="3244">
        <v>11108</v>
      </c>
      <c r="AZ373" s="3244">
        <v>77890</v>
      </c>
      <c r="BA373" s="3244">
        <v>51120</v>
      </c>
      <c r="BB373" s="3244">
        <v>-575368</v>
      </c>
      <c r="BC373" s="3244">
        <v>-364961</v>
      </c>
      <c r="BE373" s="3223">
        <f t="shared" si="56"/>
        <v>360</v>
      </c>
      <c r="BF373" s="3223" t="b">
        <f t="shared" si="55"/>
        <v>1</v>
      </c>
      <c r="BG373" s="3269" t="s">
        <v>1608</v>
      </c>
      <c r="BH373" s="3262">
        <v>8840</v>
      </c>
      <c r="BI373" s="3262">
        <v>7068</v>
      </c>
      <c r="BJ373" s="3262">
        <v>336541</v>
      </c>
      <c r="BK373" s="3262">
        <v>250197</v>
      </c>
      <c r="BL373" s="3262">
        <v>1427320</v>
      </c>
      <c r="BM373" s="3262">
        <v>983822</v>
      </c>
      <c r="BN373" s="3262">
        <v>420108</v>
      </c>
      <c r="BO373" s="3262">
        <v>313514</v>
      </c>
      <c r="BP373" s="3262">
        <v>896056</v>
      </c>
      <c r="BQ373" s="3262">
        <v>615766</v>
      </c>
      <c r="BR373" s="3262">
        <v>-475948</v>
      </c>
      <c r="BS373" s="3262">
        <v>-302252</v>
      </c>
      <c r="BT373" s="3262">
        <v>21160</v>
      </c>
      <c r="BU373" s="3262">
        <v>11438</v>
      </c>
      <c r="BV373" s="3262">
        <v>78023</v>
      </c>
      <c r="BW373" s="3262">
        <v>51320</v>
      </c>
      <c r="BX373" s="3262">
        <v>-575131</v>
      </c>
      <c r="BY373" s="3262">
        <v>-365010</v>
      </c>
    </row>
    <row r="374" spans="1:77" s="3501" customFormat="1" ht="15.2" customHeight="1" x14ac:dyDescent="0.35">
      <c r="A374" s="3501" t="s">
        <v>23</v>
      </c>
      <c r="B374" s="3511" t="s">
        <v>1609</v>
      </c>
      <c r="C374" s="3512" t="s">
        <v>2610</v>
      </c>
      <c r="D374" s="3511">
        <v>10592</v>
      </c>
      <c r="E374" s="3511">
        <v>11740</v>
      </c>
      <c r="F374" s="3511">
        <v>496533</v>
      </c>
      <c r="G374" s="3511">
        <v>495264</v>
      </c>
      <c r="H374" s="3511">
        <v>1287152</v>
      </c>
      <c r="I374" s="3511">
        <v>1819793</v>
      </c>
      <c r="J374" s="3511">
        <v>400293</v>
      </c>
      <c r="K374" s="3511">
        <v>528377</v>
      </c>
      <c r="L374" s="3511">
        <v>827934</v>
      </c>
      <c r="M374" s="3511">
        <v>1134077</v>
      </c>
      <c r="N374" s="3511">
        <v>-427641</v>
      </c>
      <c r="O374" s="3511">
        <v>-605700</v>
      </c>
      <c r="P374" s="3511">
        <v>20045</v>
      </c>
      <c r="Q374" s="3511">
        <v>26461</v>
      </c>
      <c r="R374" s="3511">
        <v>84076</v>
      </c>
      <c r="S374" s="3511">
        <v>101053</v>
      </c>
      <c r="T374" s="3511">
        <v>-531761</v>
      </c>
      <c r="U374" s="3511">
        <v>-733214</v>
      </c>
      <c r="V374" s="3513" t="s">
        <v>2610</v>
      </c>
      <c r="W374" s="3501" t="b">
        <f t="shared" si="52"/>
        <v>1</v>
      </c>
      <c r="X374" s="3511">
        <f>+T374-'Departmental PL'!V619</f>
        <v>1</v>
      </c>
      <c r="Y374" s="3511">
        <f>+U374-'Departmental PL'!W619</f>
        <v>0</v>
      </c>
      <c r="AC374" s="3501">
        <f t="shared" si="57"/>
        <v>0</v>
      </c>
      <c r="AD374" s="3501">
        <f t="shared" si="58"/>
        <v>0</v>
      </c>
      <c r="AF374" s="3501">
        <f t="shared" si="59"/>
        <v>-1</v>
      </c>
      <c r="AG374" s="3501">
        <f t="shared" si="60"/>
        <v>0</v>
      </c>
      <c r="AH374" s="3501" t="b">
        <f t="shared" si="63"/>
        <v>0</v>
      </c>
      <c r="AI374" s="3514" t="s">
        <v>1609</v>
      </c>
      <c r="AJ374" s="3514" t="s">
        <v>768</v>
      </c>
      <c r="AK374" s="3514" t="s">
        <v>2031</v>
      </c>
      <c r="AL374" s="3514">
        <v>8840</v>
      </c>
      <c r="AM374" s="3514">
        <v>7069</v>
      </c>
      <c r="AN374" s="3514">
        <v>336541</v>
      </c>
      <c r="AO374" s="3514">
        <v>250201</v>
      </c>
      <c r="AP374" s="3514">
        <v>1427289</v>
      </c>
      <c r="AQ374" s="3514">
        <v>983782</v>
      </c>
      <c r="AR374" s="3514">
        <v>419676</v>
      </c>
      <c r="AS374" s="3514">
        <v>313414</v>
      </c>
      <c r="AT374" s="3514">
        <v>895971</v>
      </c>
      <c r="AU374" s="3514">
        <v>615736</v>
      </c>
      <c r="AV374" s="3514">
        <v>-476125</v>
      </c>
      <c r="AW374" s="3514">
        <v>-302196</v>
      </c>
      <c r="AX374" s="3514">
        <v>20827</v>
      </c>
      <c r="AY374" s="3514">
        <v>11108</v>
      </c>
      <c r="AZ374" s="3514">
        <v>77890</v>
      </c>
      <c r="BA374" s="3514">
        <v>51120</v>
      </c>
      <c r="BB374" s="3514">
        <v>-575368</v>
      </c>
      <c r="BC374" s="3514">
        <v>-364958</v>
      </c>
      <c r="BE374" s="3501">
        <f t="shared" si="56"/>
        <v>361</v>
      </c>
      <c r="BF374" s="3501" t="b">
        <f t="shared" si="55"/>
        <v>0</v>
      </c>
      <c r="BG374" s="3510" t="s">
        <v>1609</v>
      </c>
      <c r="BH374" s="3505">
        <v>8840</v>
      </c>
      <c r="BI374" s="3505">
        <v>7069</v>
      </c>
      <c r="BJ374" s="3505">
        <v>336541</v>
      </c>
      <c r="BK374" s="3505">
        <v>250201</v>
      </c>
      <c r="BL374" s="3505">
        <v>1427320</v>
      </c>
      <c r="BM374" s="3505">
        <v>983839</v>
      </c>
      <c r="BN374" s="3505">
        <v>420108</v>
      </c>
      <c r="BO374" s="3505">
        <v>313523</v>
      </c>
      <c r="BP374" s="3505">
        <v>896056</v>
      </c>
      <c r="BQ374" s="3505">
        <v>615772</v>
      </c>
      <c r="BR374" s="3505">
        <v>-475948</v>
      </c>
      <c r="BS374" s="3505">
        <v>-302249</v>
      </c>
      <c r="BT374" s="3505">
        <v>21160</v>
      </c>
      <c r="BU374" s="3505">
        <v>11438</v>
      </c>
      <c r="BV374" s="3505">
        <v>78023</v>
      </c>
      <c r="BW374" s="3505">
        <v>51320</v>
      </c>
      <c r="BX374" s="3505">
        <v>-575131</v>
      </c>
      <c r="BY374" s="3505">
        <v>-365006</v>
      </c>
    </row>
    <row r="375" spans="1:77" s="3501" customFormat="1" ht="15.2" customHeight="1" x14ac:dyDescent="0.35">
      <c r="A375" s="3497" t="s">
        <v>1610</v>
      </c>
      <c r="B375" s="3515"/>
      <c r="C375" s="3516" t="s">
        <v>3907</v>
      </c>
      <c r="D375" s="3517">
        <v>148596</v>
      </c>
      <c r="E375" s="3517">
        <v>139532</v>
      </c>
      <c r="F375" s="3518">
        <v>9038430</v>
      </c>
      <c r="G375" s="3519">
        <v>6815349</v>
      </c>
      <c r="H375" s="3519">
        <v>242479822</v>
      </c>
      <c r="I375" s="3519">
        <v>202831340</v>
      </c>
      <c r="J375" s="3519">
        <v>115326307</v>
      </c>
      <c r="K375" s="3519">
        <v>98115813</v>
      </c>
      <c r="L375" s="3519">
        <v>75929765</v>
      </c>
      <c r="M375" s="3519">
        <v>64793631</v>
      </c>
      <c r="N375" s="3519">
        <v>39396542</v>
      </c>
      <c r="O375" s="3519">
        <v>33322182</v>
      </c>
      <c r="P375" s="3519">
        <v>322817</v>
      </c>
      <c r="Q375" s="3519">
        <v>299405</v>
      </c>
      <c r="R375" s="3519">
        <v>3417215</v>
      </c>
      <c r="S375" s="3519">
        <v>3072451</v>
      </c>
      <c r="T375" s="3519">
        <v>35656510</v>
      </c>
      <c r="U375" s="3519">
        <v>29950326</v>
      </c>
      <c r="V375" s="3504" t="s">
        <v>3907</v>
      </c>
      <c r="W375" s="3501" t="b">
        <f t="shared" si="52"/>
        <v>1</v>
      </c>
      <c r="X375" s="3521"/>
      <c r="Y375" s="3521"/>
      <c r="AC375" s="3501">
        <f t="shared" si="57"/>
        <v>0</v>
      </c>
      <c r="AD375" s="3501">
        <f t="shared" si="58"/>
        <v>0</v>
      </c>
      <c r="AF375" s="3501">
        <f t="shared" si="59"/>
        <v>0</v>
      </c>
      <c r="AG375" s="3501">
        <f t="shared" si="60"/>
        <v>0</v>
      </c>
      <c r="AH375" s="3501" t="b">
        <f t="shared" si="63"/>
        <v>0</v>
      </c>
      <c r="AI375" s="3505"/>
      <c r="AJ375" s="3505"/>
      <c r="AK375" s="3505"/>
      <c r="AL375" s="3505"/>
      <c r="AM375" s="3505"/>
      <c r="AN375" s="3505"/>
      <c r="AO375" s="3505"/>
      <c r="AP375" s="3505"/>
      <c r="AQ375" s="3505"/>
      <c r="AR375" s="3505"/>
      <c r="AS375" s="3505"/>
      <c r="AT375" s="3505"/>
      <c r="AU375" s="3505"/>
      <c r="AV375" s="3505"/>
      <c r="AW375" s="3505"/>
      <c r="AX375" s="3505"/>
      <c r="AY375" s="3505"/>
      <c r="AZ375" s="3505"/>
      <c r="BA375" s="3505"/>
      <c r="BB375" s="3505"/>
      <c r="BC375" s="3505"/>
      <c r="BE375" s="3501">
        <f t="shared" si="56"/>
        <v>362</v>
      </c>
      <c r="BF375" s="3501" t="b">
        <f t="shared" si="55"/>
        <v>0</v>
      </c>
    </row>
    <row r="376" spans="1:77" s="3232" customFormat="1" ht="15.2" customHeight="1" x14ac:dyDescent="0.2">
      <c r="A376" s="3540" t="s">
        <v>1611</v>
      </c>
      <c r="B376" s="3541"/>
      <c r="C376" s="3442" t="s">
        <v>861</v>
      </c>
      <c r="D376" s="3489" t="s">
        <v>436</v>
      </c>
      <c r="E376" s="3489" t="s">
        <v>436</v>
      </c>
      <c r="F376" s="3489" t="s">
        <v>436</v>
      </c>
      <c r="G376" s="3489" t="s">
        <v>436</v>
      </c>
      <c r="H376" s="3489" t="s">
        <v>436</v>
      </c>
      <c r="I376" s="3489" t="s">
        <v>436</v>
      </c>
      <c r="J376" s="3489" t="s">
        <v>436</v>
      </c>
      <c r="K376" s="3489" t="s">
        <v>436</v>
      </c>
      <c r="L376" s="3489" t="s">
        <v>436</v>
      </c>
      <c r="M376" s="3489" t="s">
        <v>436</v>
      </c>
      <c r="N376" s="3542" t="s">
        <v>436</v>
      </c>
      <c r="O376" s="3542" t="s">
        <v>436</v>
      </c>
      <c r="P376" s="3489" t="s">
        <v>436</v>
      </c>
      <c r="Q376" s="3489" t="s">
        <v>436</v>
      </c>
      <c r="R376" s="3489" t="s">
        <v>436</v>
      </c>
      <c r="S376" s="3489" t="s">
        <v>436</v>
      </c>
      <c r="T376" s="3542" t="s">
        <v>436</v>
      </c>
      <c r="U376" s="3542" t="s">
        <v>436</v>
      </c>
      <c r="V376" s="3490"/>
      <c r="W376" s="3232" t="b">
        <f t="shared" si="52"/>
        <v>0</v>
      </c>
      <c r="X376" s="3543"/>
      <c r="Y376" s="3543"/>
      <c r="Z376" s="3492"/>
      <c r="AA376" s="3492"/>
      <c r="AB376" s="3235"/>
      <c r="AC376" s="3492" t="e">
        <f t="shared" si="57"/>
        <v>#VALUE!</v>
      </c>
      <c r="AD376" s="3492" t="e">
        <f t="shared" si="58"/>
        <v>#VALUE!</v>
      </c>
      <c r="AE376" s="3235"/>
      <c r="AF376" s="3235" t="e">
        <f t="shared" si="59"/>
        <v>#VALUE!</v>
      </c>
      <c r="AG376" s="3235" t="e">
        <f t="shared" si="60"/>
        <v>#VALUE!</v>
      </c>
      <c r="AH376" s="3232" t="b">
        <f t="shared" si="63"/>
        <v>1</v>
      </c>
      <c r="AI376" s="3544"/>
      <c r="AJ376" s="3544"/>
      <c r="AK376" s="3544"/>
      <c r="AL376" s="3544"/>
      <c r="AM376" s="3544"/>
      <c r="AN376" s="3544"/>
      <c r="AO376" s="3544"/>
      <c r="AP376" s="3544"/>
      <c r="AQ376" s="3544"/>
      <c r="AR376" s="3544"/>
      <c r="AS376" s="3544"/>
      <c r="AT376" s="3544"/>
      <c r="AU376" s="3544"/>
      <c r="AV376" s="3544"/>
      <c r="AW376" s="3544"/>
      <c r="AX376" s="3544"/>
      <c r="AY376" s="3544"/>
      <c r="AZ376" s="3544"/>
      <c r="BA376" s="3544"/>
      <c r="BB376" s="3544"/>
      <c r="BC376" s="3544"/>
      <c r="BE376" s="3232">
        <f t="shared" si="56"/>
        <v>363</v>
      </c>
      <c r="BF376" s="3232" t="b">
        <f t="shared" si="55"/>
        <v>0</v>
      </c>
    </row>
    <row r="377" spans="1:77" ht="15.2" customHeight="1" x14ac:dyDescent="0.2">
      <c r="A377" s="3254" t="s">
        <v>1612</v>
      </c>
      <c r="B377" s="3255" t="s">
        <v>861</v>
      </c>
      <c r="C377" s="3272" t="s">
        <v>3819</v>
      </c>
      <c r="D377" s="3256">
        <v>690</v>
      </c>
      <c r="E377" s="3256">
        <v>0</v>
      </c>
      <c r="F377" s="3256">
        <v>197718</v>
      </c>
      <c r="G377" s="3256">
        <v>0</v>
      </c>
      <c r="H377" s="3256">
        <v>6162140</v>
      </c>
      <c r="I377" s="3256">
        <v>0</v>
      </c>
      <c r="J377" s="3256">
        <v>3008632</v>
      </c>
      <c r="K377" s="3256">
        <v>0</v>
      </c>
      <c r="L377" s="3256">
        <v>2436492</v>
      </c>
      <c r="M377" s="3256">
        <v>0</v>
      </c>
      <c r="N377" s="3256">
        <v>572140</v>
      </c>
      <c r="O377" s="3257">
        <v>0</v>
      </c>
      <c r="P377" s="3256">
        <v>20111</v>
      </c>
      <c r="Q377" s="3256">
        <v>0</v>
      </c>
      <c r="R377" s="3256">
        <v>126859</v>
      </c>
      <c r="S377" s="3256">
        <v>0</v>
      </c>
      <c r="T377" s="3256">
        <v>425170</v>
      </c>
      <c r="U377" s="3257">
        <v>0</v>
      </c>
      <c r="V377" s="3209" t="s">
        <v>3819</v>
      </c>
      <c r="W377" s="3223" t="b">
        <f t="shared" si="52"/>
        <v>1</v>
      </c>
      <c r="X377" s="3258">
        <f>+T377-'Departmental PL'!V628</f>
        <v>0</v>
      </c>
      <c r="Y377" s="3258">
        <f>+U377-'Departmental PL'!W628</f>
        <v>0</v>
      </c>
      <c r="AC377" s="3228">
        <f t="shared" si="57"/>
        <v>0</v>
      </c>
      <c r="AD377" s="3228">
        <f t="shared" si="58"/>
        <v>0</v>
      </c>
      <c r="AF377" s="3233">
        <f t="shared" si="59"/>
        <v>0</v>
      </c>
      <c r="AG377" s="3233">
        <f t="shared" si="60"/>
        <v>0</v>
      </c>
      <c r="AH377" s="3223" t="b">
        <f t="shared" si="63"/>
        <v>0</v>
      </c>
      <c r="AI377" s="3259" t="s">
        <v>861</v>
      </c>
      <c r="AJ377" s="3259" t="s">
        <v>1281</v>
      </c>
      <c r="AK377" s="3259" t="s">
        <v>1610</v>
      </c>
      <c r="AL377" s="3244">
        <v>0</v>
      </c>
      <c r="AM377" s="3244">
        <v>555</v>
      </c>
      <c r="AO377" s="3244">
        <v>80369</v>
      </c>
      <c r="AQ377" s="3244">
        <v>3619331</v>
      </c>
      <c r="AS377" s="3244">
        <v>1730540</v>
      </c>
      <c r="AU377" s="3244">
        <v>1192811</v>
      </c>
      <c r="AW377" s="3244">
        <v>537739</v>
      </c>
      <c r="AY377" s="3244">
        <v>2434</v>
      </c>
      <c r="BA377" s="3244">
        <v>48490</v>
      </c>
      <c r="BC377" s="3244">
        <v>486782</v>
      </c>
      <c r="BE377" s="3223">
        <f t="shared" si="56"/>
        <v>364</v>
      </c>
      <c r="BF377" s="3223" t="b">
        <f t="shared" si="55"/>
        <v>0</v>
      </c>
      <c r="BG377" s="3209" t="s">
        <v>1610</v>
      </c>
      <c r="BH377" s="3269">
        <v>0</v>
      </c>
      <c r="BI377" s="3269">
        <v>555</v>
      </c>
      <c r="BJ377" s="3269" t="s">
        <v>1196</v>
      </c>
      <c r="BK377" s="3262">
        <v>80369</v>
      </c>
      <c r="BL377" s="3269" t="s">
        <v>1196</v>
      </c>
      <c r="BM377" s="3262">
        <v>3619312</v>
      </c>
      <c r="BN377" s="3269" t="s">
        <v>1196</v>
      </c>
      <c r="BO377" s="3262">
        <v>1730536</v>
      </c>
      <c r="BP377" s="3269" t="s">
        <v>1196</v>
      </c>
      <c r="BQ377" s="3262">
        <v>1192809</v>
      </c>
      <c r="BR377" s="3269" t="s">
        <v>1196</v>
      </c>
      <c r="BS377" s="3262">
        <v>537727</v>
      </c>
      <c r="BT377" s="3269" t="s">
        <v>1196</v>
      </c>
      <c r="BU377" s="3262">
        <v>2446</v>
      </c>
      <c r="BV377" s="3269" t="s">
        <v>1196</v>
      </c>
      <c r="BW377" s="3262">
        <v>48494</v>
      </c>
      <c r="BX377" s="3269" t="s">
        <v>1196</v>
      </c>
      <c r="BY377" s="3262">
        <v>486787</v>
      </c>
    </row>
    <row r="378" spans="1:77" ht="15.2" customHeight="1" x14ac:dyDescent="0.2">
      <c r="A378" s="3254" t="s">
        <v>1613</v>
      </c>
      <c r="B378" s="3255" t="s">
        <v>861</v>
      </c>
      <c r="C378" s="3272" t="s">
        <v>2488</v>
      </c>
      <c r="D378" s="3256">
        <v>5346</v>
      </c>
      <c r="E378" s="3256">
        <v>5169</v>
      </c>
      <c r="F378" s="3256">
        <v>1346251</v>
      </c>
      <c r="G378" s="3256">
        <v>1170418</v>
      </c>
      <c r="H378" s="3256">
        <v>36270134</v>
      </c>
      <c r="I378" s="3256">
        <v>35224264</v>
      </c>
      <c r="J378" s="3256">
        <v>16412382</v>
      </c>
      <c r="K378" s="3256">
        <v>16737123</v>
      </c>
      <c r="L378" s="3256">
        <v>11001206</v>
      </c>
      <c r="M378" s="3256">
        <v>9568463</v>
      </c>
      <c r="N378" s="3256">
        <v>5411176</v>
      </c>
      <c r="O378" s="3257">
        <v>7168660</v>
      </c>
      <c r="P378" s="3256">
        <v>17725</v>
      </c>
      <c r="Q378" s="3256">
        <v>30</v>
      </c>
      <c r="R378" s="3256">
        <v>430827</v>
      </c>
      <c r="S378" s="3256">
        <v>388966</v>
      </c>
      <c r="T378" s="3256">
        <v>4962624</v>
      </c>
      <c r="U378" s="3257">
        <v>6779664</v>
      </c>
      <c r="V378" s="3209" t="s">
        <v>2488</v>
      </c>
      <c r="W378" s="3223" t="b">
        <f t="shared" si="52"/>
        <v>1</v>
      </c>
      <c r="X378" s="3258">
        <f>+T378-'Departmental PL'!V629</f>
        <v>0</v>
      </c>
      <c r="Y378" s="3258">
        <f>+U378-'Departmental PL'!W629</f>
        <v>0</v>
      </c>
      <c r="AC378" s="3228">
        <f t="shared" si="57"/>
        <v>0</v>
      </c>
      <c r="AD378" s="3228">
        <f t="shared" si="58"/>
        <v>0</v>
      </c>
      <c r="AF378" s="3233">
        <f t="shared" si="59"/>
        <v>0</v>
      </c>
      <c r="AG378" s="3233">
        <f t="shared" si="60"/>
        <v>0</v>
      </c>
      <c r="AH378" s="3223" t="b">
        <f t="shared" si="63"/>
        <v>0</v>
      </c>
      <c r="AI378" s="3259" t="s">
        <v>861</v>
      </c>
      <c r="AJ378" s="3259" t="s">
        <v>1281</v>
      </c>
      <c r="AK378" s="3259" t="s">
        <v>1611</v>
      </c>
      <c r="AL378" s="3244">
        <v>3864</v>
      </c>
      <c r="AM378" s="3244">
        <v>1055</v>
      </c>
      <c r="AN378" s="3244">
        <v>857961</v>
      </c>
      <c r="AO378" s="3244">
        <v>190667</v>
      </c>
      <c r="AP378" s="3244">
        <v>26134336</v>
      </c>
      <c r="AQ378" s="3244">
        <v>6081169</v>
      </c>
      <c r="AR378" s="3244">
        <v>12582987</v>
      </c>
      <c r="AS378" s="3244">
        <v>2969015</v>
      </c>
      <c r="AT378" s="3244">
        <v>6727567</v>
      </c>
      <c r="AU378" s="3244">
        <v>2588555</v>
      </c>
      <c r="AV378" s="3244">
        <v>5855245</v>
      </c>
      <c r="AW378" s="3244">
        <v>380485</v>
      </c>
      <c r="AX378" s="3244">
        <v>0</v>
      </c>
      <c r="AY378" s="3244">
        <v>16789</v>
      </c>
      <c r="AZ378" s="3244">
        <v>290560</v>
      </c>
      <c r="BA378" s="3244">
        <v>138042</v>
      </c>
      <c r="BB378" s="3244">
        <v>5564524</v>
      </c>
      <c r="BC378" s="3244">
        <v>225614</v>
      </c>
      <c r="BE378" s="3223">
        <f t="shared" si="56"/>
        <v>365</v>
      </c>
      <c r="BF378" s="3223" t="b">
        <f t="shared" si="55"/>
        <v>0</v>
      </c>
      <c r="BG378" s="3209" t="s">
        <v>1611</v>
      </c>
      <c r="BH378" s="3262">
        <v>3864</v>
      </c>
      <c r="BI378" s="3262">
        <v>1055</v>
      </c>
      <c r="BJ378" s="3262">
        <v>857961</v>
      </c>
      <c r="BK378" s="3262">
        <v>190667</v>
      </c>
      <c r="BL378" s="3262">
        <v>26134382</v>
      </c>
      <c r="BM378" s="3262">
        <v>6081174</v>
      </c>
      <c r="BN378" s="3262">
        <v>12582941</v>
      </c>
      <c r="BO378" s="3262">
        <v>2969039</v>
      </c>
      <c r="BP378" s="3262">
        <v>6727658</v>
      </c>
      <c r="BQ378" s="3262">
        <v>2588556</v>
      </c>
      <c r="BR378" s="3262">
        <v>5855283</v>
      </c>
      <c r="BS378" s="3262">
        <v>380483</v>
      </c>
      <c r="BT378" s="3269">
        <v>22</v>
      </c>
      <c r="BU378" s="3262">
        <v>16798</v>
      </c>
      <c r="BV378" s="3262">
        <v>290695</v>
      </c>
      <c r="BW378" s="3262">
        <v>138052</v>
      </c>
      <c r="BX378" s="3262">
        <v>5564566</v>
      </c>
      <c r="BY378" s="3262">
        <v>225633</v>
      </c>
    </row>
    <row r="379" spans="1:77" ht="15.2" customHeight="1" x14ac:dyDescent="0.2">
      <c r="A379" s="3281" t="s">
        <v>861</v>
      </c>
      <c r="B379" s="3255" t="s">
        <v>861</v>
      </c>
      <c r="C379" s="3272" t="s">
        <v>1612</v>
      </c>
      <c r="D379" s="3256"/>
      <c r="E379" s="3256"/>
      <c r="F379" s="3256"/>
      <c r="G379" s="3256"/>
      <c r="H379" s="3256"/>
      <c r="I379" s="3256"/>
      <c r="J379" s="3256"/>
      <c r="K379" s="3256"/>
      <c r="L379" s="3256"/>
      <c r="M379" s="3256"/>
      <c r="N379" s="3256"/>
      <c r="O379" s="3257"/>
      <c r="P379" s="3256"/>
      <c r="Q379" s="3256"/>
      <c r="R379" s="3256"/>
      <c r="S379" s="3256"/>
      <c r="T379" s="3256"/>
      <c r="U379" s="3257"/>
      <c r="V379" s="3218" t="s">
        <v>1612</v>
      </c>
      <c r="W379" s="3223" t="b">
        <f t="shared" si="52"/>
        <v>1</v>
      </c>
      <c r="X379" s="3258">
        <f>+T379-'Departmental PL'!V630</f>
        <v>0</v>
      </c>
      <c r="Y379" s="3258">
        <f>+U379-'Departmental PL'!W630</f>
        <v>0</v>
      </c>
      <c r="AC379" s="3228">
        <f t="shared" si="57"/>
        <v>0</v>
      </c>
      <c r="AD379" s="3228">
        <f t="shared" si="58"/>
        <v>0</v>
      </c>
      <c r="AF379" s="3233">
        <f t="shared" si="59"/>
        <v>0</v>
      </c>
      <c r="AG379" s="3233">
        <f t="shared" si="60"/>
        <v>0</v>
      </c>
      <c r="AH379" s="3223" t="b">
        <f t="shared" si="63"/>
        <v>1</v>
      </c>
      <c r="AI379" s="3259" t="s">
        <v>861</v>
      </c>
      <c r="AJ379" s="3259" t="s">
        <v>1281</v>
      </c>
      <c r="AK379" s="3259" t="s">
        <v>1612</v>
      </c>
      <c r="AL379" s="3244">
        <v>0</v>
      </c>
      <c r="AM379" s="3244">
        <v>763</v>
      </c>
      <c r="AO379" s="3244">
        <v>138753</v>
      </c>
      <c r="AQ379" s="3244">
        <v>4239799</v>
      </c>
      <c r="AS379" s="3244">
        <v>2033035</v>
      </c>
      <c r="AU379" s="3244">
        <v>1612641</v>
      </c>
      <c r="AW379" s="3244">
        <v>420376</v>
      </c>
      <c r="AY379" s="3244">
        <v>7388</v>
      </c>
      <c r="BA379" s="3244">
        <v>77336</v>
      </c>
      <c r="BC379" s="3244">
        <v>335615</v>
      </c>
      <c r="BE379" s="3223">
        <f t="shared" si="56"/>
        <v>366</v>
      </c>
      <c r="BF379" s="3223" t="b">
        <f t="shared" si="55"/>
        <v>1</v>
      </c>
      <c r="BG379" s="3209" t="s">
        <v>1612</v>
      </c>
      <c r="BH379" s="3269">
        <v>0</v>
      </c>
      <c r="BI379" s="3269">
        <v>763</v>
      </c>
      <c r="BJ379" s="3269" t="s">
        <v>1196</v>
      </c>
      <c r="BK379" s="3262">
        <v>138753</v>
      </c>
      <c r="BL379" s="3269" t="s">
        <v>1196</v>
      </c>
      <c r="BM379" s="3262">
        <v>4239778</v>
      </c>
      <c r="BN379" s="3269" t="s">
        <v>1196</v>
      </c>
      <c r="BO379" s="3262">
        <v>2033038</v>
      </c>
      <c r="BP379" s="3269" t="s">
        <v>1196</v>
      </c>
      <c r="BQ379" s="3262">
        <v>1612649</v>
      </c>
      <c r="BR379" s="3269" t="s">
        <v>1196</v>
      </c>
      <c r="BS379" s="3262">
        <v>420388</v>
      </c>
      <c r="BT379" s="3269" t="s">
        <v>1196</v>
      </c>
      <c r="BU379" s="3262">
        <v>7408</v>
      </c>
      <c r="BV379" s="3269" t="s">
        <v>1196</v>
      </c>
      <c r="BW379" s="3262">
        <v>77359</v>
      </c>
      <c r="BX379" s="3269" t="s">
        <v>1196</v>
      </c>
      <c r="BY379" s="3262">
        <v>335622</v>
      </c>
    </row>
    <row r="380" spans="1:77" ht="15.2" customHeight="1" x14ac:dyDescent="0.2">
      <c r="A380" s="3254" t="s">
        <v>23</v>
      </c>
      <c r="B380" s="3255" t="s">
        <v>861</v>
      </c>
      <c r="C380" s="3272" t="s">
        <v>1613</v>
      </c>
      <c r="D380" s="3256"/>
      <c r="E380" s="3256"/>
      <c r="F380" s="3256"/>
      <c r="G380" s="3256"/>
      <c r="H380" s="3256"/>
      <c r="I380" s="3256"/>
      <c r="J380" s="3256"/>
      <c r="K380" s="3256"/>
      <c r="L380" s="3256"/>
      <c r="M380" s="3256"/>
      <c r="N380" s="3256"/>
      <c r="O380" s="3257"/>
      <c r="P380" s="3256"/>
      <c r="Q380" s="3256"/>
      <c r="R380" s="3256"/>
      <c r="S380" s="3256"/>
      <c r="T380" s="3256"/>
      <c r="U380" s="3257"/>
      <c r="V380" s="3218" t="s">
        <v>1613</v>
      </c>
      <c r="W380" s="3223" t="b">
        <f t="shared" si="52"/>
        <v>1</v>
      </c>
      <c r="X380" s="3258">
        <f>+T380-'Departmental PL'!V631</f>
        <v>0</v>
      </c>
      <c r="Y380" s="3258">
        <f>+U380-'Departmental PL'!W631</f>
        <v>0</v>
      </c>
      <c r="AC380" s="3228">
        <f t="shared" si="57"/>
        <v>0</v>
      </c>
      <c r="AD380" s="3228">
        <f t="shared" si="58"/>
        <v>0</v>
      </c>
      <c r="AF380" s="3233">
        <f t="shared" si="59"/>
        <v>0</v>
      </c>
      <c r="AG380" s="3233">
        <f t="shared" si="60"/>
        <v>0</v>
      </c>
      <c r="AH380" s="3223" t="b">
        <f t="shared" si="63"/>
        <v>1</v>
      </c>
      <c r="AI380" s="3259" t="s">
        <v>861</v>
      </c>
      <c r="AJ380" s="3259" t="s">
        <v>1281</v>
      </c>
      <c r="AK380" s="3259" t="s">
        <v>1613</v>
      </c>
      <c r="AL380" s="3244">
        <v>0</v>
      </c>
      <c r="AM380" s="3244">
        <v>1250</v>
      </c>
      <c r="AO380" s="3244">
        <v>214401</v>
      </c>
      <c r="AQ380" s="3244">
        <v>7163927</v>
      </c>
      <c r="AS380" s="3244">
        <v>3796683</v>
      </c>
      <c r="AU380" s="3244">
        <v>2366117</v>
      </c>
      <c r="AW380" s="3244">
        <v>1430621</v>
      </c>
      <c r="AY380" s="3244">
        <v>4926</v>
      </c>
      <c r="BA380" s="3244">
        <v>97992</v>
      </c>
      <c r="BC380" s="3244">
        <v>1327735</v>
      </c>
      <c r="BE380" s="3223">
        <f t="shared" si="56"/>
        <v>367</v>
      </c>
      <c r="BF380" s="3223" t="b">
        <f t="shared" si="55"/>
        <v>1</v>
      </c>
      <c r="BG380" s="3209" t="s">
        <v>1613</v>
      </c>
      <c r="BH380" s="3269">
        <v>0</v>
      </c>
      <c r="BI380" s="3262">
        <v>1250</v>
      </c>
      <c r="BJ380" s="3269" t="s">
        <v>1196</v>
      </c>
      <c r="BK380" s="3262">
        <v>214401</v>
      </c>
      <c r="BL380" s="3269" t="s">
        <v>1196</v>
      </c>
      <c r="BM380" s="3262">
        <v>7163917</v>
      </c>
      <c r="BN380" s="3269" t="s">
        <v>1196</v>
      </c>
      <c r="BO380" s="3262">
        <v>3796693</v>
      </c>
      <c r="BP380" s="3269" t="s">
        <v>1196</v>
      </c>
      <c r="BQ380" s="3262">
        <v>2366078</v>
      </c>
      <c r="BR380" s="3269" t="s">
        <v>1196</v>
      </c>
      <c r="BS380" s="3262">
        <v>1430615</v>
      </c>
      <c r="BT380" s="3269" t="s">
        <v>1196</v>
      </c>
      <c r="BU380" s="3262">
        <v>4909</v>
      </c>
      <c r="BV380" s="3269" t="s">
        <v>1196</v>
      </c>
      <c r="BW380" s="3262">
        <v>97979</v>
      </c>
      <c r="BX380" s="3269" t="s">
        <v>1196</v>
      </c>
      <c r="BY380" s="3262">
        <v>1327727</v>
      </c>
    </row>
    <row r="381" spans="1:77" s="3446" customFormat="1" ht="15.2" customHeight="1" x14ac:dyDescent="0.2">
      <c r="A381" s="3459" t="s">
        <v>1614</v>
      </c>
      <c r="B381" s="3477" t="s">
        <v>861</v>
      </c>
      <c r="C381" s="3478" t="s">
        <v>2608</v>
      </c>
      <c r="D381" s="3477">
        <v>6035</v>
      </c>
      <c r="E381" s="3477">
        <v>5169</v>
      </c>
      <c r="F381" s="3477">
        <v>1543969</v>
      </c>
      <c r="G381" s="3477">
        <v>1170418</v>
      </c>
      <c r="H381" s="3477">
        <v>42432274</v>
      </c>
      <c r="I381" s="3477">
        <v>35224264</v>
      </c>
      <c r="J381" s="3477">
        <v>19421014</v>
      </c>
      <c r="K381" s="3477">
        <v>16737123</v>
      </c>
      <c r="L381" s="3477">
        <v>13437698</v>
      </c>
      <c r="M381" s="3477">
        <v>9568463</v>
      </c>
      <c r="N381" s="3477">
        <v>5983316</v>
      </c>
      <c r="O381" s="3477">
        <v>7168660</v>
      </c>
      <c r="P381" s="3477">
        <v>37836</v>
      </c>
      <c r="Q381" s="3477">
        <v>30</v>
      </c>
      <c r="R381" s="3477">
        <v>557685</v>
      </c>
      <c r="S381" s="3477">
        <v>388966</v>
      </c>
      <c r="T381" s="3477">
        <v>5387794</v>
      </c>
      <c r="U381" s="3477">
        <v>6779664</v>
      </c>
      <c r="V381" s="3479" t="s">
        <v>2608</v>
      </c>
      <c r="W381" s="3446" t="b">
        <f t="shared" si="52"/>
        <v>1</v>
      </c>
      <c r="X381" s="3486">
        <f>+T381-'Departmental PL'!V632</f>
        <v>0</v>
      </c>
      <c r="Y381" s="3486">
        <f>+U381-'Departmental PL'!W632</f>
        <v>0</v>
      </c>
      <c r="AC381" s="3446">
        <f t="shared" si="57"/>
        <v>0</v>
      </c>
      <c r="AD381" s="3446">
        <f t="shared" si="58"/>
        <v>0</v>
      </c>
      <c r="AF381" s="3446">
        <f t="shared" si="59"/>
        <v>1</v>
      </c>
      <c r="AG381" s="3446">
        <f t="shared" si="60"/>
        <v>0</v>
      </c>
      <c r="AH381" s="3446" t="b">
        <f t="shared" si="63"/>
        <v>0</v>
      </c>
      <c r="AI381" s="3480" t="s">
        <v>861</v>
      </c>
      <c r="AJ381" s="3480" t="s">
        <v>1281</v>
      </c>
      <c r="AK381" s="3480" t="s">
        <v>2031</v>
      </c>
      <c r="AL381" s="3480">
        <v>3864</v>
      </c>
      <c r="AM381" s="3480">
        <v>3543</v>
      </c>
      <c r="AN381" s="3480">
        <v>857961</v>
      </c>
      <c r="AO381" s="3480">
        <v>624190</v>
      </c>
      <c r="AP381" s="3480">
        <v>26134336</v>
      </c>
      <c r="AQ381" s="3480">
        <v>21104226</v>
      </c>
      <c r="AR381" s="3480">
        <v>12582987</v>
      </c>
      <c r="AS381" s="3480">
        <v>10529273</v>
      </c>
      <c r="AT381" s="3480">
        <v>6727567</v>
      </c>
      <c r="AU381" s="3480">
        <v>7760124</v>
      </c>
      <c r="AV381" s="3480">
        <v>5855245</v>
      </c>
      <c r="AW381" s="3480">
        <v>2769221</v>
      </c>
      <c r="AX381" s="3480">
        <v>0</v>
      </c>
      <c r="AY381" s="3480">
        <v>31537</v>
      </c>
      <c r="AZ381" s="3480">
        <v>290560</v>
      </c>
      <c r="BA381" s="3480">
        <v>361860</v>
      </c>
      <c r="BB381" s="3480">
        <v>5564524</v>
      </c>
      <c r="BC381" s="3480">
        <v>2375746</v>
      </c>
      <c r="BE381" s="3446">
        <f t="shared" si="56"/>
        <v>368</v>
      </c>
      <c r="BF381" s="3446" t="b">
        <f t="shared" si="55"/>
        <v>0</v>
      </c>
      <c r="BG381" s="3481" t="s">
        <v>861</v>
      </c>
      <c r="BH381" s="3467">
        <v>3864</v>
      </c>
      <c r="BI381" s="3467">
        <v>3543</v>
      </c>
      <c r="BJ381" s="3467">
        <v>857961</v>
      </c>
      <c r="BK381" s="3467">
        <v>624190</v>
      </c>
      <c r="BL381" s="3467">
        <v>26134382</v>
      </c>
      <c r="BM381" s="3467">
        <v>21104181</v>
      </c>
      <c r="BN381" s="3467">
        <v>12582941</v>
      </c>
      <c r="BO381" s="3467">
        <v>10529306</v>
      </c>
      <c r="BP381" s="3467">
        <v>6727658</v>
      </c>
      <c r="BQ381" s="3467">
        <v>7760093</v>
      </c>
      <c r="BR381" s="3467">
        <v>5855283</v>
      </c>
      <c r="BS381" s="3467">
        <v>2769213</v>
      </c>
      <c r="BT381" s="3467">
        <v>22</v>
      </c>
      <c r="BU381" s="3467">
        <v>31561</v>
      </c>
      <c r="BV381" s="3467">
        <v>290695</v>
      </c>
      <c r="BW381" s="3467">
        <v>361883</v>
      </c>
      <c r="BX381" s="3467">
        <v>5564566</v>
      </c>
      <c r="BY381" s="3467">
        <v>2375769</v>
      </c>
    </row>
    <row r="382" spans="1:77" s="3446" customFormat="1" ht="15.2" customHeight="1" x14ac:dyDescent="0.2">
      <c r="A382" s="3459" t="s">
        <v>1615</v>
      </c>
      <c r="B382" s="3496"/>
      <c r="C382" s="3482" t="s">
        <v>3908</v>
      </c>
      <c r="D382" s="3460">
        <v>6035</v>
      </c>
      <c r="E382" s="3460">
        <v>5169</v>
      </c>
      <c r="F382" s="3483">
        <v>1543969</v>
      </c>
      <c r="G382" s="3462">
        <v>1170418</v>
      </c>
      <c r="H382" s="3462">
        <v>42432274</v>
      </c>
      <c r="I382" s="3462">
        <v>35224264</v>
      </c>
      <c r="J382" s="3462">
        <v>19421014</v>
      </c>
      <c r="K382" s="3462">
        <v>16737123</v>
      </c>
      <c r="L382" s="3462">
        <v>13437698</v>
      </c>
      <c r="M382" s="3462">
        <v>9568463</v>
      </c>
      <c r="N382" s="3462">
        <v>5983316</v>
      </c>
      <c r="O382" s="3462">
        <v>7168660</v>
      </c>
      <c r="P382" s="3462">
        <v>37836</v>
      </c>
      <c r="Q382" s="3462">
        <v>30</v>
      </c>
      <c r="R382" s="3462">
        <v>557685</v>
      </c>
      <c r="S382" s="3462">
        <v>388966</v>
      </c>
      <c r="T382" s="3462">
        <v>5387794</v>
      </c>
      <c r="U382" s="3462">
        <v>6779664</v>
      </c>
      <c r="V382" s="3481" t="s">
        <v>3908</v>
      </c>
      <c r="W382" s="3446" t="b">
        <f t="shared" si="52"/>
        <v>1</v>
      </c>
      <c r="X382" s="3466"/>
      <c r="Y382" s="3466"/>
      <c r="AC382" s="3446">
        <f t="shared" si="57"/>
        <v>0</v>
      </c>
      <c r="AD382" s="3446">
        <f t="shared" si="58"/>
        <v>0</v>
      </c>
      <c r="AF382" s="3446">
        <f t="shared" si="59"/>
        <v>1</v>
      </c>
      <c r="AG382" s="3446">
        <f t="shared" si="60"/>
        <v>0</v>
      </c>
      <c r="AH382" s="3446" t="b">
        <f t="shared" si="63"/>
        <v>0</v>
      </c>
      <c r="AI382" s="3467"/>
      <c r="AJ382" s="3467"/>
      <c r="AK382" s="3467"/>
      <c r="AL382" s="3467"/>
      <c r="AM382" s="3467"/>
      <c r="AN382" s="3467"/>
      <c r="AO382" s="3467"/>
      <c r="AP382" s="3467"/>
      <c r="AQ382" s="3467"/>
      <c r="AR382" s="3467"/>
      <c r="AS382" s="3467"/>
      <c r="AT382" s="3467"/>
      <c r="AU382" s="3467"/>
      <c r="AV382" s="3467"/>
      <c r="AW382" s="3467"/>
      <c r="AX382" s="3467"/>
      <c r="AY382" s="3467"/>
      <c r="AZ382" s="3467"/>
      <c r="BA382" s="3467"/>
      <c r="BB382" s="3467"/>
      <c r="BC382" s="3467"/>
      <c r="BE382" s="3446">
        <f t="shared" si="56"/>
        <v>369</v>
      </c>
      <c r="BF382" s="3446" t="b">
        <f t="shared" si="55"/>
        <v>0</v>
      </c>
    </row>
    <row r="383" spans="1:77" ht="15.2" customHeight="1" x14ac:dyDescent="0.2">
      <c r="A383" s="3281" t="s">
        <v>395</v>
      </c>
      <c r="B383" s="3255" t="s">
        <v>395</v>
      </c>
      <c r="C383" s="3272" t="s">
        <v>1614</v>
      </c>
      <c r="D383" s="3256">
        <v>71087</v>
      </c>
      <c r="E383" s="3256">
        <v>70617</v>
      </c>
      <c r="F383" s="3256">
        <v>138117</v>
      </c>
      <c r="G383" s="3256">
        <v>143921</v>
      </c>
      <c r="H383" s="3364">
        <v>113759129</v>
      </c>
      <c r="I383" s="3256">
        <v>104946704</v>
      </c>
      <c r="J383" s="3256">
        <v>31852574</v>
      </c>
      <c r="K383" s="3256">
        <v>31717990</v>
      </c>
      <c r="L383" s="3256">
        <v>16897136</v>
      </c>
      <c r="M383" s="3256">
        <v>16090864</v>
      </c>
      <c r="N383" s="3256">
        <v>14955438</v>
      </c>
      <c r="O383" s="3257">
        <v>15627125</v>
      </c>
      <c r="P383" s="3256">
        <v>1112078</v>
      </c>
      <c r="Q383" s="3256">
        <v>1001887</v>
      </c>
      <c r="R383" s="3256">
        <v>10874839</v>
      </c>
      <c r="S383" s="3256">
        <v>7349237</v>
      </c>
      <c r="T383" s="3256">
        <v>2968521</v>
      </c>
      <c r="U383" s="3257">
        <v>7276001</v>
      </c>
      <c r="V383" s="3209" t="s">
        <v>1614</v>
      </c>
      <c r="W383" s="3223" t="b">
        <f t="shared" si="52"/>
        <v>1</v>
      </c>
      <c r="X383" s="3258">
        <f>+T383-'Departmental PL'!V649</f>
        <v>-603.58999999985099</v>
      </c>
      <c r="Y383" s="3258">
        <f>+U383-'Departmental PL'!W649</f>
        <v>-1</v>
      </c>
      <c r="AC383" s="3228">
        <f t="shared" si="57"/>
        <v>0</v>
      </c>
      <c r="AD383" s="3228">
        <f t="shared" si="58"/>
        <v>1</v>
      </c>
      <c r="AF383" s="3233">
        <f t="shared" si="59"/>
        <v>0</v>
      </c>
      <c r="AG383" s="3233">
        <f t="shared" si="60"/>
        <v>0</v>
      </c>
      <c r="AH383" s="3223" t="b">
        <f t="shared" si="63"/>
        <v>1</v>
      </c>
      <c r="AI383" s="3259" t="s">
        <v>395</v>
      </c>
      <c r="AJ383" s="3259" t="s">
        <v>1281</v>
      </c>
      <c r="AK383" s="3259" t="s">
        <v>1614</v>
      </c>
      <c r="AL383" s="3244">
        <v>52340</v>
      </c>
      <c r="AM383" s="3244">
        <v>49078</v>
      </c>
      <c r="AN383" s="3244">
        <v>107696</v>
      </c>
      <c r="AO383" s="3244">
        <v>98643</v>
      </c>
      <c r="AP383" s="3244">
        <v>76870028</v>
      </c>
      <c r="AQ383" s="3244">
        <v>67745701</v>
      </c>
      <c r="AR383" s="3244">
        <v>23013193</v>
      </c>
      <c r="AS383" s="3244">
        <v>21393871</v>
      </c>
      <c r="AT383" s="3244">
        <v>12277151</v>
      </c>
      <c r="AU383" s="3244">
        <v>11098680</v>
      </c>
      <c r="AV383" s="3244">
        <v>10733873</v>
      </c>
      <c r="AW383" s="3244">
        <v>10295235</v>
      </c>
      <c r="AX383" s="3244">
        <v>755344</v>
      </c>
      <c r="AY383" s="3244">
        <v>717610</v>
      </c>
      <c r="AZ383" s="3244">
        <v>5402189</v>
      </c>
      <c r="BA383" s="3244">
        <v>4642189</v>
      </c>
      <c r="BB383" s="3244">
        <v>4593107</v>
      </c>
      <c r="BC383" s="3244">
        <v>4934626</v>
      </c>
      <c r="BE383" s="3223">
        <f t="shared" si="56"/>
        <v>370</v>
      </c>
      <c r="BF383" s="3223" t="b">
        <f t="shared" si="55"/>
        <v>1</v>
      </c>
      <c r="BG383" s="3209" t="s">
        <v>1614</v>
      </c>
      <c r="BH383" s="3262">
        <v>52340</v>
      </c>
      <c r="BI383" s="3262">
        <v>49078</v>
      </c>
      <c r="BJ383" s="3262">
        <v>107696</v>
      </c>
      <c r="BK383" s="3262">
        <v>98643</v>
      </c>
      <c r="BL383" s="3262">
        <v>76870027</v>
      </c>
      <c r="BM383" s="3262">
        <v>67745720</v>
      </c>
      <c r="BN383" s="3262">
        <v>23013370</v>
      </c>
      <c r="BO383" s="3262">
        <v>21392615</v>
      </c>
      <c r="BP383" s="3262">
        <v>12279524</v>
      </c>
      <c r="BQ383" s="3262">
        <v>11096284</v>
      </c>
      <c r="BR383" s="3262">
        <v>10733846</v>
      </c>
      <c r="BS383" s="3262">
        <v>10296331</v>
      </c>
      <c r="BT383" s="3262">
        <v>746524</v>
      </c>
      <c r="BU383" s="3262">
        <v>713233</v>
      </c>
      <c r="BV383" s="3262">
        <v>5393781</v>
      </c>
      <c r="BW383" s="3262">
        <v>4648389</v>
      </c>
      <c r="BX383" s="3262">
        <v>4593542</v>
      </c>
      <c r="BY383" s="3262">
        <v>4934709</v>
      </c>
    </row>
    <row r="384" spans="1:77" ht="15.2" customHeight="1" x14ac:dyDescent="0.2">
      <c r="A384" s="3254" t="s">
        <v>1614</v>
      </c>
      <c r="B384" s="3255" t="s">
        <v>395</v>
      </c>
      <c r="C384" s="3272" t="s">
        <v>1615</v>
      </c>
      <c r="D384" s="3256">
        <v>15</v>
      </c>
      <c r="E384" s="3256">
        <v>12</v>
      </c>
      <c r="F384" s="3256">
        <v>86</v>
      </c>
      <c r="G384" s="3256">
        <v>31</v>
      </c>
      <c r="H384" s="3256">
        <v>7616</v>
      </c>
      <c r="I384" s="3256">
        <v>2807</v>
      </c>
      <c r="J384" s="3256">
        <v>2376</v>
      </c>
      <c r="K384" s="3256">
        <v>1207</v>
      </c>
      <c r="L384" s="3256">
        <v>2198</v>
      </c>
      <c r="M384" s="3256">
        <v>774</v>
      </c>
      <c r="N384" s="3256">
        <v>178</v>
      </c>
      <c r="O384" s="3257">
        <v>433</v>
      </c>
      <c r="P384" s="3256">
        <v>212</v>
      </c>
      <c r="Q384" s="3256">
        <v>71</v>
      </c>
      <c r="R384" s="3256">
        <v>1435</v>
      </c>
      <c r="S384" s="3256">
        <v>396</v>
      </c>
      <c r="T384" s="3256">
        <v>-1470</v>
      </c>
      <c r="U384" s="3257">
        <v>-34</v>
      </c>
      <c r="V384" s="3209" t="s">
        <v>1615</v>
      </c>
      <c r="W384" s="3223" t="b">
        <f t="shared" si="52"/>
        <v>1</v>
      </c>
      <c r="X384" s="3258">
        <f>+T384-'Departmental PL'!V650</f>
        <v>-1</v>
      </c>
      <c r="Y384" s="3258">
        <f>+U384-'Departmental PL'!W650</f>
        <v>0</v>
      </c>
      <c r="AC384" s="3228">
        <f t="shared" si="57"/>
        <v>0</v>
      </c>
      <c r="AD384" s="3228">
        <f t="shared" si="58"/>
        <v>0</v>
      </c>
      <c r="AF384" s="3233">
        <f t="shared" si="59"/>
        <v>1</v>
      </c>
      <c r="AG384" s="3233">
        <f t="shared" si="60"/>
        <v>0</v>
      </c>
      <c r="AH384" s="3223" t="b">
        <f t="shared" si="63"/>
        <v>1</v>
      </c>
      <c r="AI384" s="3259" t="s">
        <v>395</v>
      </c>
      <c r="AJ384" s="3259" t="s">
        <v>1281</v>
      </c>
      <c r="AK384" s="3259" t="s">
        <v>1615</v>
      </c>
      <c r="AL384" s="3244">
        <v>9</v>
      </c>
      <c r="AM384" s="3244">
        <v>5</v>
      </c>
      <c r="AN384" s="3244">
        <v>14</v>
      </c>
      <c r="AO384" s="3244">
        <v>9</v>
      </c>
      <c r="AP384" s="3244">
        <v>1204</v>
      </c>
      <c r="AQ384" s="3244">
        <v>784</v>
      </c>
      <c r="AR384" s="3244">
        <v>378</v>
      </c>
      <c r="AS384" s="3244">
        <v>194</v>
      </c>
      <c r="AT384" s="3244">
        <v>343</v>
      </c>
      <c r="AU384" s="3244">
        <v>219</v>
      </c>
      <c r="AV384" s="3244">
        <v>35</v>
      </c>
      <c r="AW384" s="3244">
        <v>-26</v>
      </c>
      <c r="AX384" s="3244">
        <v>31</v>
      </c>
      <c r="AY384" s="3244">
        <v>16</v>
      </c>
      <c r="AZ384" s="3244">
        <v>171</v>
      </c>
      <c r="BA384" s="3244">
        <v>102</v>
      </c>
      <c r="BB384" s="3244">
        <v>-166</v>
      </c>
      <c r="BC384" s="3244">
        <v>-143</v>
      </c>
      <c r="BE384" s="3223">
        <f t="shared" si="56"/>
        <v>371</v>
      </c>
      <c r="BF384" s="3223" t="b">
        <f t="shared" si="55"/>
        <v>1</v>
      </c>
      <c r="BG384" s="3209" t="s">
        <v>1615</v>
      </c>
      <c r="BH384" s="3269">
        <v>9</v>
      </c>
      <c r="BI384" s="3269">
        <v>5</v>
      </c>
      <c r="BJ384" s="3269">
        <v>14</v>
      </c>
      <c r="BK384" s="3269">
        <v>9</v>
      </c>
      <c r="BL384" s="3262">
        <v>1204</v>
      </c>
      <c r="BM384" s="3269">
        <v>784</v>
      </c>
      <c r="BN384" s="3269">
        <v>378</v>
      </c>
      <c r="BO384" s="3269">
        <v>194</v>
      </c>
      <c r="BP384" s="3269">
        <v>343</v>
      </c>
      <c r="BQ384" s="3269">
        <v>219</v>
      </c>
      <c r="BR384" s="3269">
        <v>35</v>
      </c>
      <c r="BS384" s="3269">
        <v>-26</v>
      </c>
      <c r="BT384" s="3269">
        <v>31</v>
      </c>
      <c r="BU384" s="3269">
        <v>16</v>
      </c>
      <c r="BV384" s="3269">
        <v>170</v>
      </c>
      <c r="BW384" s="3269">
        <v>102</v>
      </c>
      <c r="BX384" s="3269">
        <v>-166</v>
      </c>
      <c r="BY384" s="3269">
        <v>-143</v>
      </c>
    </row>
    <row r="385" spans="1:77" s="3446" customFormat="1" ht="15.2" customHeight="1" x14ac:dyDescent="0.2">
      <c r="A385" s="3459" t="s">
        <v>1615</v>
      </c>
      <c r="B385" s="3477" t="s">
        <v>395</v>
      </c>
      <c r="C385" s="3478" t="s">
        <v>2608</v>
      </c>
      <c r="D385" s="3477">
        <v>71095</v>
      </c>
      <c r="E385" s="3477">
        <v>70622</v>
      </c>
      <c r="F385" s="3477">
        <v>138203</v>
      </c>
      <c r="G385" s="3477">
        <v>143952</v>
      </c>
      <c r="H385" s="3477">
        <v>113766745</v>
      </c>
      <c r="I385" s="3477">
        <v>104949511</v>
      </c>
      <c r="J385" s="3477">
        <v>31854950</v>
      </c>
      <c r="K385" s="3477">
        <v>31719197</v>
      </c>
      <c r="L385" s="3477">
        <v>16899334</v>
      </c>
      <c r="M385" s="3477">
        <v>16091638</v>
      </c>
      <c r="N385" s="3477">
        <v>14955616</v>
      </c>
      <c r="O385" s="3477">
        <v>15627558</v>
      </c>
      <c r="P385" s="3477">
        <v>1112290</v>
      </c>
      <c r="Q385" s="3477">
        <v>1001958</v>
      </c>
      <c r="R385" s="3477">
        <v>10876274</v>
      </c>
      <c r="S385" s="3477">
        <v>7349633</v>
      </c>
      <c r="T385" s="3477">
        <v>2967051</v>
      </c>
      <c r="U385" s="3477">
        <v>7275968</v>
      </c>
      <c r="V385" s="3479" t="s">
        <v>2608</v>
      </c>
      <c r="W385" s="3446" t="b">
        <f t="shared" si="52"/>
        <v>1</v>
      </c>
      <c r="X385" s="3486">
        <f>+T385-'Departmental PL'!V651</f>
        <v>-604.58999999985099</v>
      </c>
      <c r="Y385" s="3486">
        <f>+U385-'Departmental PL'!W651</f>
        <v>0</v>
      </c>
      <c r="AC385" s="3446">
        <f t="shared" si="57"/>
        <v>0</v>
      </c>
      <c r="AD385" s="3446">
        <f t="shared" si="58"/>
        <v>1</v>
      </c>
      <c r="AF385" s="3446">
        <f t="shared" si="59"/>
        <v>1</v>
      </c>
      <c r="AG385" s="3446">
        <f t="shared" si="60"/>
        <v>-1</v>
      </c>
      <c r="AH385" s="3446" t="b">
        <f t="shared" si="63"/>
        <v>0</v>
      </c>
      <c r="AI385" s="3480" t="s">
        <v>395</v>
      </c>
      <c r="AJ385" s="3480" t="s">
        <v>1281</v>
      </c>
      <c r="AK385" s="3480" t="s">
        <v>2031</v>
      </c>
      <c r="AL385" s="3480">
        <v>52343</v>
      </c>
      <c r="AM385" s="3480">
        <v>49081</v>
      </c>
      <c r="AN385" s="3480">
        <v>107710</v>
      </c>
      <c r="AO385" s="3480">
        <v>98652</v>
      </c>
      <c r="AP385" s="3480">
        <v>76871232</v>
      </c>
      <c r="AQ385" s="3480">
        <v>67746485</v>
      </c>
      <c r="AR385" s="3480">
        <v>23013571</v>
      </c>
      <c r="AS385" s="3480">
        <v>21394065</v>
      </c>
      <c r="AT385" s="3480">
        <v>12277494</v>
      </c>
      <c r="AU385" s="3480">
        <v>11098899</v>
      </c>
      <c r="AV385" s="3480">
        <v>10733908</v>
      </c>
      <c r="AW385" s="3480">
        <v>10295209</v>
      </c>
      <c r="AX385" s="3480">
        <v>755375</v>
      </c>
      <c r="AY385" s="3480">
        <v>717626</v>
      </c>
      <c r="AZ385" s="3480">
        <v>5402360</v>
      </c>
      <c r="BA385" s="3480">
        <v>4642291</v>
      </c>
      <c r="BB385" s="3480">
        <v>4592941</v>
      </c>
      <c r="BC385" s="3480">
        <v>4934483</v>
      </c>
      <c r="BE385" s="3446">
        <f t="shared" si="56"/>
        <v>372</v>
      </c>
      <c r="BF385" s="3446" t="b">
        <f t="shared" si="55"/>
        <v>0</v>
      </c>
      <c r="BG385" s="3481" t="s">
        <v>395</v>
      </c>
      <c r="BH385" s="3467">
        <v>52343</v>
      </c>
      <c r="BI385" s="3467">
        <v>49081</v>
      </c>
      <c r="BJ385" s="3467">
        <v>107710</v>
      </c>
      <c r="BK385" s="3467">
        <v>98652</v>
      </c>
      <c r="BL385" s="3467">
        <v>76871231</v>
      </c>
      <c r="BM385" s="3467">
        <v>67746504</v>
      </c>
      <c r="BN385" s="3467">
        <v>23013747</v>
      </c>
      <c r="BO385" s="3467">
        <v>21392809</v>
      </c>
      <c r="BP385" s="3467">
        <v>12279867</v>
      </c>
      <c r="BQ385" s="3467">
        <v>11096504</v>
      </c>
      <c r="BR385" s="3467">
        <v>10733881</v>
      </c>
      <c r="BS385" s="3467">
        <v>10296305</v>
      </c>
      <c r="BT385" s="3467">
        <v>746554</v>
      </c>
      <c r="BU385" s="3467">
        <v>713249</v>
      </c>
      <c r="BV385" s="3467">
        <v>5393951</v>
      </c>
      <c r="BW385" s="3467">
        <v>4648490</v>
      </c>
      <c r="BX385" s="3467">
        <v>4593376</v>
      </c>
      <c r="BY385" s="3467">
        <v>4934566</v>
      </c>
    </row>
    <row r="386" spans="1:77" ht="15.2" customHeight="1" x14ac:dyDescent="0.2">
      <c r="A386" s="3289" t="s">
        <v>395</v>
      </c>
      <c r="B386" s="3255" t="s">
        <v>395</v>
      </c>
      <c r="C386" s="3272" t="s">
        <v>1614</v>
      </c>
      <c r="D386" s="3256">
        <v>607</v>
      </c>
      <c r="E386" s="3256">
        <v>773</v>
      </c>
      <c r="F386" s="3256">
        <v>1687</v>
      </c>
      <c r="G386" s="3256">
        <v>2427</v>
      </c>
      <c r="H386" s="3256">
        <v>1416584</v>
      </c>
      <c r="I386" s="3256">
        <v>1730930</v>
      </c>
      <c r="J386" s="3256">
        <v>547427</v>
      </c>
      <c r="K386" s="3256">
        <v>644199</v>
      </c>
      <c r="L386" s="3256">
        <v>211406</v>
      </c>
      <c r="M386" s="3256">
        <v>265414</v>
      </c>
      <c r="N386" s="3256">
        <v>336021</v>
      </c>
      <c r="O386" s="3256">
        <v>378785</v>
      </c>
      <c r="P386" s="3256">
        <v>13914</v>
      </c>
      <c r="Q386" s="3256">
        <v>16526</v>
      </c>
      <c r="R386" s="3256">
        <v>136059</v>
      </c>
      <c r="S386" s="3256">
        <v>121223</v>
      </c>
      <c r="T386" s="3256">
        <v>186048</v>
      </c>
      <c r="U386" s="3256">
        <v>241036</v>
      </c>
      <c r="V386" s="3209" t="s">
        <v>1614</v>
      </c>
      <c r="W386" s="3223" t="b">
        <f t="shared" si="52"/>
        <v>1</v>
      </c>
      <c r="X386" s="3258">
        <f>+T386-'Departmental PL'!V652</f>
        <v>0</v>
      </c>
      <c r="Y386" s="3258">
        <f>+U386-'Departmental PL'!W652</f>
        <v>0</v>
      </c>
      <c r="AC386" s="3228">
        <f t="shared" si="57"/>
        <v>0</v>
      </c>
      <c r="AD386" s="3228">
        <f t="shared" si="58"/>
        <v>0</v>
      </c>
      <c r="AF386" s="3233">
        <f t="shared" si="59"/>
        <v>0</v>
      </c>
      <c r="AG386" s="3233">
        <f t="shared" si="60"/>
        <v>0</v>
      </c>
      <c r="AH386" s="3223" t="b">
        <f t="shared" si="63"/>
        <v>1</v>
      </c>
      <c r="AI386" s="3259" t="s">
        <v>395</v>
      </c>
      <c r="AJ386" s="3259" t="s">
        <v>767</v>
      </c>
      <c r="AK386" s="3259" t="s">
        <v>1614</v>
      </c>
      <c r="AL386" s="3244">
        <v>581</v>
      </c>
      <c r="AM386" s="3244">
        <v>338</v>
      </c>
      <c r="AN386" s="3244">
        <v>1860</v>
      </c>
      <c r="AO386" s="3244">
        <v>1080</v>
      </c>
      <c r="AP386" s="3244">
        <v>1290215</v>
      </c>
      <c r="AQ386" s="3244">
        <v>686905</v>
      </c>
      <c r="AR386" s="3244">
        <v>478585</v>
      </c>
      <c r="AS386" s="3244">
        <v>284335</v>
      </c>
      <c r="AT386" s="3244">
        <v>206006</v>
      </c>
      <c r="AU386" s="3244">
        <v>112410</v>
      </c>
      <c r="AV386" s="3244">
        <v>272582</v>
      </c>
      <c r="AW386" s="3244">
        <v>171945</v>
      </c>
      <c r="AX386" s="3244">
        <v>12511</v>
      </c>
      <c r="AY386" s="3244">
        <v>7189</v>
      </c>
      <c r="AZ386" s="3244">
        <v>90576</v>
      </c>
      <c r="BA386" s="3244">
        <v>47053</v>
      </c>
      <c r="BB386" s="3244">
        <v>169568</v>
      </c>
      <c r="BC386" s="3244">
        <v>117647</v>
      </c>
      <c r="BE386" s="3223">
        <f t="shared" si="56"/>
        <v>373</v>
      </c>
      <c r="BF386" s="3223" t="b">
        <f t="shared" si="55"/>
        <v>1</v>
      </c>
      <c r="BG386" s="3269" t="s">
        <v>1614</v>
      </c>
      <c r="BH386" s="3269">
        <v>581</v>
      </c>
      <c r="BI386" s="3269">
        <v>338</v>
      </c>
      <c r="BJ386" s="3262">
        <v>1860</v>
      </c>
      <c r="BK386" s="3262">
        <v>1080</v>
      </c>
      <c r="BL386" s="3262">
        <v>1290215</v>
      </c>
      <c r="BM386" s="3262">
        <v>686905</v>
      </c>
      <c r="BN386" s="3262">
        <v>478565</v>
      </c>
      <c r="BO386" s="3262">
        <v>284333</v>
      </c>
      <c r="BP386" s="3262">
        <v>205995</v>
      </c>
      <c r="BQ386" s="3262">
        <v>112382</v>
      </c>
      <c r="BR386" s="3262">
        <v>272569</v>
      </c>
      <c r="BS386" s="3262">
        <v>171950</v>
      </c>
      <c r="BT386" s="3262">
        <v>12523</v>
      </c>
      <c r="BU386" s="3262">
        <v>7224</v>
      </c>
      <c r="BV386" s="3262">
        <v>90483</v>
      </c>
      <c r="BW386" s="3262">
        <v>47079</v>
      </c>
      <c r="BX386" s="3262">
        <v>169562</v>
      </c>
      <c r="BY386" s="3262">
        <v>117648</v>
      </c>
    </row>
    <row r="387" spans="1:77" ht="15.2" customHeight="1" x14ac:dyDescent="0.2">
      <c r="A387" s="3254" t="s">
        <v>1614</v>
      </c>
      <c r="B387" s="3255" t="s">
        <v>395</v>
      </c>
      <c r="C387" s="3272" t="s">
        <v>1615</v>
      </c>
      <c r="D387" s="3256">
        <v>214</v>
      </c>
      <c r="E387" s="3256">
        <v>248</v>
      </c>
      <c r="F387" s="3256">
        <v>2994</v>
      </c>
      <c r="G387" s="3256">
        <v>4523</v>
      </c>
      <c r="H387" s="3256">
        <v>261653</v>
      </c>
      <c r="I387" s="3256">
        <v>380340</v>
      </c>
      <c r="J387" s="3256">
        <v>90896</v>
      </c>
      <c r="K387" s="3256">
        <v>136777</v>
      </c>
      <c r="L387" s="3256">
        <v>74337</v>
      </c>
      <c r="M387" s="3256">
        <v>104712</v>
      </c>
      <c r="N387" s="3256">
        <v>16559</v>
      </c>
      <c r="O387" s="3256">
        <v>32065</v>
      </c>
      <c r="P387" s="3256">
        <v>7184</v>
      </c>
      <c r="Q387" s="3256">
        <v>9605</v>
      </c>
      <c r="R387" s="3256">
        <v>48557</v>
      </c>
      <c r="S387" s="3256">
        <v>53520</v>
      </c>
      <c r="T387" s="3257">
        <v>-39182</v>
      </c>
      <c r="U387" s="3257">
        <v>-31061</v>
      </c>
      <c r="V387" s="3209" t="s">
        <v>1615</v>
      </c>
      <c r="W387" s="3223" t="b">
        <f t="shared" si="52"/>
        <v>1</v>
      </c>
      <c r="X387" s="3258">
        <f>+T387-'Departmental PL'!V653</f>
        <v>0</v>
      </c>
      <c r="Y387" s="3258">
        <f>+U387-'Departmental PL'!W653</f>
        <v>-1</v>
      </c>
      <c r="AC387" s="3228">
        <f t="shared" si="57"/>
        <v>0</v>
      </c>
      <c r="AD387" s="3228">
        <f t="shared" si="58"/>
        <v>0</v>
      </c>
      <c r="AF387" s="3233">
        <f t="shared" si="59"/>
        <v>0</v>
      </c>
      <c r="AG387" s="3233">
        <f t="shared" si="60"/>
        <v>1</v>
      </c>
      <c r="AH387" s="3223" t="b">
        <f t="shared" si="63"/>
        <v>1</v>
      </c>
      <c r="AI387" s="3259" t="s">
        <v>395</v>
      </c>
      <c r="AJ387" s="3259" t="s">
        <v>767</v>
      </c>
      <c r="AK387" s="3259" t="s">
        <v>1615</v>
      </c>
      <c r="AL387" s="3244">
        <v>184</v>
      </c>
      <c r="AM387" s="3244">
        <v>108</v>
      </c>
      <c r="AN387" s="3244">
        <v>3459</v>
      </c>
      <c r="AO387" s="3244">
        <v>2231</v>
      </c>
      <c r="AP387" s="3244">
        <v>287508</v>
      </c>
      <c r="AQ387" s="3244">
        <v>177669</v>
      </c>
      <c r="AR387" s="3244">
        <v>96732</v>
      </c>
      <c r="AS387" s="3244">
        <v>70615</v>
      </c>
      <c r="AT387" s="3244">
        <v>79926</v>
      </c>
      <c r="AU387" s="3244">
        <v>48598</v>
      </c>
      <c r="AV387" s="3244">
        <v>16800</v>
      </c>
      <c r="AW387" s="3244">
        <v>22019</v>
      </c>
      <c r="AX387" s="3244">
        <v>7183</v>
      </c>
      <c r="AY387" s="3244">
        <v>3546</v>
      </c>
      <c r="AZ387" s="3244">
        <v>39640</v>
      </c>
      <c r="BA387" s="3244">
        <v>22495</v>
      </c>
      <c r="BB387" s="3244">
        <v>-30017</v>
      </c>
      <c r="BC387" s="3244">
        <v>-4023</v>
      </c>
      <c r="BE387" s="3223">
        <f t="shared" si="56"/>
        <v>374</v>
      </c>
      <c r="BF387" s="3223" t="b">
        <f t="shared" si="55"/>
        <v>1</v>
      </c>
      <c r="BG387" s="3269" t="s">
        <v>1615</v>
      </c>
      <c r="BH387" s="3269">
        <v>184</v>
      </c>
      <c r="BI387" s="3269">
        <v>108</v>
      </c>
      <c r="BJ387" s="3262">
        <v>3459</v>
      </c>
      <c r="BK387" s="3262">
        <v>2231</v>
      </c>
      <c r="BL387" s="3262">
        <v>287508</v>
      </c>
      <c r="BM387" s="3262">
        <v>177669</v>
      </c>
      <c r="BN387" s="3262">
        <v>96730</v>
      </c>
      <c r="BO387" s="3262">
        <v>70615</v>
      </c>
      <c r="BP387" s="3262">
        <v>79927</v>
      </c>
      <c r="BQ387" s="3262">
        <v>48598</v>
      </c>
      <c r="BR387" s="3262">
        <v>16803</v>
      </c>
      <c r="BS387" s="3262">
        <v>22017</v>
      </c>
      <c r="BT387" s="3262">
        <v>7184</v>
      </c>
      <c r="BU387" s="3262">
        <v>3544</v>
      </c>
      <c r="BV387" s="3262">
        <v>39635</v>
      </c>
      <c r="BW387" s="3262">
        <v>22496</v>
      </c>
      <c r="BX387" s="3262">
        <v>-30016</v>
      </c>
      <c r="BY387" s="3262">
        <v>-4023</v>
      </c>
    </row>
    <row r="388" spans="1:77" s="3446" customFormat="1" ht="15.2" customHeight="1" x14ac:dyDescent="0.2">
      <c r="A388" s="3459" t="s">
        <v>1615</v>
      </c>
      <c r="B388" s="3473" t="s">
        <v>395</v>
      </c>
      <c r="C388" s="3474" t="s">
        <v>2609</v>
      </c>
      <c r="D388" s="3473">
        <v>611</v>
      </c>
      <c r="E388" s="3473">
        <v>776</v>
      </c>
      <c r="F388" s="3473">
        <v>4681</v>
      </c>
      <c r="G388" s="3473">
        <v>6950</v>
      </c>
      <c r="H388" s="3473">
        <v>1678237</v>
      </c>
      <c r="I388" s="3473">
        <v>2111270</v>
      </c>
      <c r="J388" s="3473">
        <v>638323</v>
      </c>
      <c r="K388" s="3473">
        <v>780976</v>
      </c>
      <c r="L388" s="3473">
        <v>285743</v>
      </c>
      <c r="M388" s="3473">
        <v>370126</v>
      </c>
      <c r="N388" s="3473">
        <v>352580</v>
      </c>
      <c r="O388" s="3473">
        <v>410850</v>
      </c>
      <c r="P388" s="3473">
        <v>21098</v>
      </c>
      <c r="Q388" s="3473">
        <v>26131</v>
      </c>
      <c r="R388" s="3473">
        <v>184616</v>
      </c>
      <c r="S388" s="3473">
        <v>174744</v>
      </c>
      <c r="T388" s="3473">
        <v>146866</v>
      </c>
      <c r="U388" s="3473">
        <v>209975</v>
      </c>
      <c r="V388" s="3475" t="s">
        <v>2609</v>
      </c>
      <c r="W388" s="3446" t="b">
        <f t="shared" si="52"/>
        <v>1</v>
      </c>
      <c r="X388" s="3473">
        <f>+T388-'Departmental PL'!V655</f>
        <v>0</v>
      </c>
      <c r="Y388" s="3473">
        <f>+U388-'Departmental PL'!W655</f>
        <v>-1</v>
      </c>
      <c r="AC388" s="3446">
        <f t="shared" si="57"/>
        <v>0</v>
      </c>
      <c r="AD388" s="3446">
        <f t="shared" si="58"/>
        <v>0</v>
      </c>
      <c r="AF388" s="3446">
        <f t="shared" si="59"/>
        <v>0</v>
      </c>
      <c r="AG388" s="3446">
        <f t="shared" si="60"/>
        <v>0</v>
      </c>
      <c r="AH388" s="3446" t="b">
        <f t="shared" si="63"/>
        <v>0</v>
      </c>
      <c r="AI388" s="3476" t="s">
        <v>395</v>
      </c>
      <c r="AJ388" s="3476" t="s">
        <v>767</v>
      </c>
      <c r="AK388" s="3476" t="s">
        <v>2031</v>
      </c>
      <c r="AL388" s="3476">
        <v>582</v>
      </c>
      <c r="AM388" s="3476">
        <v>340</v>
      </c>
      <c r="AN388" s="3476">
        <v>5319</v>
      </c>
      <c r="AO388" s="3476">
        <v>3311</v>
      </c>
      <c r="AP388" s="3476">
        <v>1577723</v>
      </c>
      <c r="AQ388" s="3476">
        <v>864574</v>
      </c>
      <c r="AR388" s="3476">
        <v>575317</v>
      </c>
      <c r="AS388" s="3476">
        <v>354950</v>
      </c>
      <c r="AT388" s="3476">
        <v>285932</v>
      </c>
      <c r="AU388" s="3476">
        <v>161008</v>
      </c>
      <c r="AV388" s="3476">
        <v>289382</v>
      </c>
      <c r="AW388" s="3476">
        <v>193964</v>
      </c>
      <c r="AX388" s="3476">
        <v>19694</v>
      </c>
      <c r="AY388" s="3476">
        <v>10735</v>
      </c>
      <c r="AZ388" s="3476">
        <v>130216</v>
      </c>
      <c r="BA388" s="3476">
        <v>69548</v>
      </c>
      <c r="BB388" s="3476">
        <v>139551</v>
      </c>
      <c r="BC388" s="3476">
        <v>113624</v>
      </c>
      <c r="BE388" s="3446">
        <f t="shared" si="56"/>
        <v>375</v>
      </c>
      <c r="BF388" s="3446" t="b">
        <f t="shared" si="55"/>
        <v>0</v>
      </c>
      <c r="BG388" s="3472" t="s">
        <v>395</v>
      </c>
      <c r="BH388" s="3467">
        <v>582</v>
      </c>
      <c r="BI388" s="3467">
        <v>340</v>
      </c>
      <c r="BJ388" s="3467">
        <v>5319</v>
      </c>
      <c r="BK388" s="3467">
        <v>3311</v>
      </c>
      <c r="BL388" s="3467">
        <v>1577723</v>
      </c>
      <c r="BM388" s="3467">
        <v>864574</v>
      </c>
      <c r="BN388" s="3467">
        <v>575295</v>
      </c>
      <c r="BO388" s="3467">
        <v>354948</v>
      </c>
      <c r="BP388" s="3467">
        <v>285923</v>
      </c>
      <c r="BQ388" s="3467">
        <v>160980</v>
      </c>
      <c r="BR388" s="3467">
        <v>289372</v>
      </c>
      <c r="BS388" s="3467">
        <v>193968</v>
      </c>
      <c r="BT388" s="3467">
        <v>19707</v>
      </c>
      <c r="BU388" s="3467">
        <v>10768</v>
      </c>
      <c r="BV388" s="3467">
        <v>130118</v>
      </c>
      <c r="BW388" s="3467">
        <v>69574</v>
      </c>
      <c r="BX388" s="3467">
        <v>139547</v>
      </c>
      <c r="BY388" s="3467">
        <v>113626</v>
      </c>
    </row>
    <row r="389" spans="1:77" ht="15.2" customHeight="1" x14ac:dyDescent="0.2">
      <c r="A389" s="3297" t="s">
        <v>395</v>
      </c>
      <c r="B389" s="3255" t="s">
        <v>395</v>
      </c>
      <c r="C389" s="3272" t="s">
        <v>1614</v>
      </c>
      <c r="D389" s="3256">
        <v>8149</v>
      </c>
      <c r="E389" s="3256">
        <v>9540</v>
      </c>
      <c r="F389" s="3256">
        <v>21338</v>
      </c>
      <c r="G389" s="3256">
        <v>28809</v>
      </c>
      <c r="H389" s="3256">
        <v>18340111</v>
      </c>
      <c r="I389" s="3256">
        <v>20119415</v>
      </c>
      <c r="J389" s="3256">
        <v>5854175</v>
      </c>
      <c r="K389" s="3256">
        <v>6564971</v>
      </c>
      <c r="L389" s="3256">
        <v>2727901</v>
      </c>
      <c r="M389" s="3256">
        <v>3088503</v>
      </c>
      <c r="N389" s="3256">
        <v>3126274</v>
      </c>
      <c r="O389" s="3256">
        <v>3476468</v>
      </c>
      <c r="P389" s="3256">
        <v>179536</v>
      </c>
      <c r="Q389" s="3256">
        <v>192304</v>
      </c>
      <c r="R389" s="3256">
        <v>1755651</v>
      </c>
      <c r="S389" s="3256">
        <v>1410623</v>
      </c>
      <c r="T389" s="3256">
        <v>1191087</v>
      </c>
      <c r="U389" s="3256">
        <v>1873542</v>
      </c>
      <c r="V389" s="3209" t="s">
        <v>1614</v>
      </c>
      <c r="W389" s="3223" t="b">
        <f t="shared" ref="W389:W452" si="64">V389=C389</f>
        <v>1</v>
      </c>
      <c r="X389" s="3258">
        <f>+T389-'Departmental PL'!V656</f>
        <v>0</v>
      </c>
      <c r="Y389" s="3258">
        <f>+U389-'Departmental PL'!W656</f>
        <v>1</v>
      </c>
      <c r="AC389" s="3228">
        <f t="shared" si="57"/>
        <v>0</v>
      </c>
      <c r="AD389" s="3228">
        <f t="shared" si="58"/>
        <v>0</v>
      </c>
      <c r="AF389" s="3233">
        <f t="shared" si="59"/>
        <v>0</v>
      </c>
      <c r="AG389" s="3233">
        <f t="shared" si="60"/>
        <v>-1</v>
      </c>
      <c r="AH389" s="3223" t="b">
        <f t="shared" si="63"/>
        <v>1</v>
      </c>
      <c r="AI389" s="3259" t="s">
        <v>395</v>
      </c>
      <c r="AJ389" s="3259" t="s">
        <v>768</v>
      </c>
      <c r="AK389" s="3259" t="s">
        <v>1614</v>
      </c>
      <c r="AL389" s="3244">
        <v>7281</v>
      </c>
      <c r="AM389" s="3244">
        <v>5726</v>
      </c>
      <c r="AN389" s="3244">
        <v>22517</v>
      </c>
      <c r="AO389" s="3244">
        <v>18351</v>
      </c>
      <c r="AP389" s="3244">
        <v>15289640</v>
      </c>
      <c r="AQ389" s="3244">
        <v>11491271</v>
      </c>
      <c r="AR389" s="3244">
        <v>5060780</v>
      </c>
      <c r="AS389" s="3244">
        <v>3890101</v>
      </c>
      <c r="AT389" s="3244">
        <v>2443317</v>
      </c>
      <c r="AU389" s="3244">
        <v>1883778</v>
      </c>
      <c r="AV389" s="3244">
        <v>2617497</v>
      </c>
      <c r="AW389" s="3244">
        <v>2007054</v>
      </c>
      <c r="AX389" s="3244">
        <v>148621</v>
      </c>
      <c r="AY389" s="3244">
        <v>120440</v>
      </c>
      <c r="AZ389" s="3244">
        <v>1074559</v>
      </c>
      <c r="BA389" s="3244">
        <v>788335</v>
      </c>
      <c r="BB389" s="3244">
        <v>1395819</v>
      </c>
      <c r="BC389" s="3244">
        <v>1097291</v>
      </c>
      <c r="BE389" s="3223">
        <f t="shared" si="56"/>
        <v>376</v>
      </c>
      <c r="BF389" s="3223" t="b">
        <f t="shared" si="55"/>
        <v>1</v>
      </c>
      <c r="BG389" s="3269" t="s">
        <v>1614</v>
      </c>
      <c r="BH389" s="3262">
        <v>7281</v>
      </c>
      <c r="BI389" s="3262">
        <v>5726</v>
      </c>
      <c r="BJ389" s="3262">
        <v>22517</v>
      </c>
      <c r="BK389" s="3262">
        <v>18351</v>
      </c>
      <c r="BL389" s="3262">
        <v>15289640</v>
      </c>
      <c r="BM389" s="3262">
        <v>11491272</v>
      </c>
      <c r="BN389" s="3262">
        <v>5065781</v>
      </c>
      <c r="BO389" s="3262">
        <v>3890068</v>
      </c>
      <c r="BP389" s="3262">
        <v>2443197</v>
      </c>
      <c r="BQ389" s="3262">
        <v>1882985</v>
      </c>
      <c r="BR389" s="3262">
        <v>2622584</v>
      </c>
      <c r="BS389" s="3262">
        <v>2007083</v>
      </c>
      <c r="BT389" s="3262">
        <v>148532</v>
      </c>
      <c r="BU389" s="3262">
        <v>121032</v>
      </c>
      <c r="BV389" s="3262">
        <v>1073174</v>
      </c>
      <c r="BW389" s="3262">
        <v>788809</v>
      </c>
      <c r="BX389" s="3262">
        <v>1400878</v>
      </c>
      <c r="BY389" s="3262">
        <v>1097242</v>
      </c>
    </row>
    <row r="390" spans="1:77" ht="15.2" customHeight="1" x14ac:dyDescent="0.2">
      <c r="A390" s="3254" t="s">
        <v>23</v>
      </c>
      <c r="B390" s="3255" t="s">
        <v>395</v>
      </c>
      <c r="C390" s="3272" t="s">
        <v>1615</v>
      </c>
      <c r="D390" s="3256">
        <v>5796</v>
      </c>
      <c r="E390" s="3256">
        <v>6115</v>
      </c>
      <c r="F390" s="3256">
        <v>129710</v>
      </c>
      <c r="G390" s="3256">
        <v>149846</v>
      </c>
      <c r="H390" s="3256">
        <v>12683331</v>
      </c>
      <c r="I390" s="3256">
        <v>13300998</v>
      </c>
      <c r="J390" s="3256">
        <v>4215813</v>
      </c>
      <c r="K390" s="3256">
        <v>4442885</v>
      </c>
      <c r="L390" s="3256">
        <v>3587352</v>
      </c>
      <c r="M390" s="3256">
        <v>3678027</v>
      </c>
      <c r="N390" s="3256">
        <v>628461</v>
      </c>
      <c r="O390" s="3256">
        <v>764858</v>
      </c>
      <c r="P390" s="3256">
        <v>346693</v>
      </c>
      <c r="Q390" s="3256">
        <v>337380</v>
      </c>
      <c r="R390" s="3256">
        <v>2343271</v>
      </c>
      <c r="S390" s="3256">
        <v>1879897</v>
      </c>
      <c r="T390" s="3257">
        <v>-2061503</v>
      </c>
      <c r="U390" s="3257">
        <v>-1452418</v>
      </c>
      <c r="V390" s="3209" t="s">
        <v>1615</v>
      </c>
      <c r="W390" s="3223" t="b">
        <f t="shared" si="64"/>
        <v>1</v>
      </c>
      <c r="X390" s="3258">
        <f>+T390-'Departmental PL'!V657</f>
        <v>0</v>
      </c>
      <c r="Y390" s="3258">
        <f>+U390-'Departmental PL'!W657</f>
        <v>1</v>
      </c>
      <c r="AC390" s="3228">
        <f t="shared" si="57"/>
        <v>0</v>
      </c>
      <c r="AD390" s="3228">
        <f t="shared" si="58"/>
        <v>0</v>
      </c>
      <c r="AF390" s="3233">
        <f t="shared" si="59"/>
        <v>0</v>
      </c>
      <c r="AG390" s="3233">
        <f t="shared" si="60"/>
        <v>-1</v>
      </c>
      <c r="AH390" s="3223" t="b">
        <f t="shared" si="63"/>
        <v>1</v>
      </c>
      <c r="AI390" s="3259" t="s">
        <v>395</v>
      </c>
      <c r="AJ390" s="3259" t="s">
        <v>768</v>
      </c>
      <c r="AK390" s="3259" t="s">
        <v>1615</v>
      </c>
      <c r="AL390" s="3244">
        <v>4633</v>
      </c>
      <c r="AM390" s="3244">
        <v>4162</v>
      </c>
      <c r="AN390" s="3244">
        <v>116690</v>
      </c>
      <c r="AO390" s="3244">
        <v>119137</v>
      </c>
      <c r="AP390" s="3244">
        <v>10189586</v>
      </c>
      <c r="AQ390" s="3244">
        <v>9459075</v>
      </c>
      <c r="AR390" s="3244">
        <v>3440337</v>
      </c>
      <c r="AS390" s="3244">
        <v>3175406</v>
      </c>
      <c r="AT390" s="3244">
        <v>2848303</v>
      </c>
      <c r="AU390" s="3244">
        <v>2597041</v>
      </c>
      <c r="AV390" s="3244">
        <v>591984</v>
      </c>
      <c r="AW390" s="3244">
        <v>578306</v>
      </c>
      <c r="AX390" s="3244">
        <v>255992</v>
      </c>
      <c r="AY390" s="3244">
        <v>189513</v>
      </c>
      <c r="AZ390" s="3244">
        <v>1412448</v>
      </c>
      <c r="BA390" s="3244">
        <v>1202192</v>
      </c>
      <c r="BB390" s="3244">
        <v>-1076516</v>
      </c>
      <c r="BC390" s="3244">
        <v>-813266</v>
      </c>
      <c r="BE390" s="3223">
        <f t="shared" si="56"/>
        <v>377</v>
      </c>
      <c r="BF390" s="3223" t="b">
        <f t="shared" si="55"/>
        <v>1</v>
      </c>
      <c r="BG390" s="3269" t="s">
        <v>1615</v>
      </c>
      <c r="BH390" s="3262">
        <v>4633</v>
      </c>
      <c r="BI390" s="3262">
        <v>4162</v>
      </c>
      <c r="BJ390" s="3262">
        <v>116690</v>
      </c>
      <c r="BK390" s="3262">
        <v>119137</v>
      </c>
      <c r="BL390" s="3262">
        <v>10189586</v>
      </c>
      <c r="BM390" s="3262">
        <v>9459075</v>
      </c>
      <c r="BN390" s="3262">
        <v>3440372</v>
      </c>
      <c r="BO390" s="3262">
        <v>3175413</v>
      </c>
      <c r="BP390" s="3262">
        <v>2848402</v>
      </c>
      <c r="BQ390" s="3262">
        <v>2597084</v>
      </c>
      <c r="BR390" s="3262">
        <v>591971</v>
      </c>
      <c r="BS390" s="3262">
        <v>578329</v>
      </c>
      <c r="BT390" s="3262">
        <v>256024</v>
      </c>
      <c r="BU390" s="3262">
        <v>189414</v>
      </c>
      <c r="BV390" s="3262">
        <v>1412482</v>
      </c>
      <c r="BW390" s="3262">
        <v>1202180</v>
      </c>
      <c r="BX390" s="3262">
        <v>-1076535</v>
      </c>
      <c r="BY390" s="3262">
        <v>-813265</v>
      </c>
    </row>
    <row r="391" spans="1:77" s="3446" customFormat="1" ht="15.2" customHeight="1" x14ac:dyDescent="0.2">
      <c r="A391" s="3459" t="s">
        <v>23</v>
      </c>
      <c r="B391" s="3468" t="s">
        <v>395</v>
      </c>
      <c r="C391" s="3469" t="s">
        <v>2610</v>
      </c>
      <c r="D391" s="3468">
        <v>8222</v>
      </c>
      <c r="E391" s="3468">
        <v>9602</v>
      </c>
      <c r="F391" s="3468">
        <v>151048</v>
      </c>
      <c r="G391" s="3468">
        <v>178655</v>
      </c>
      <c r="H391" s="3468">
        <v>31023442</v>
      </c>
      <c r="I391" s="3468">
        <v>33420413</v>
      </c>
      <c r="J391" s="3468">
        <v>10069988</v>
      </c>
      <c r="K391" s="3468">
        <v>11007856</v>
      </c>
      <c r="L391" s="3468">
        <v>6315252</v>
      </c>
      <c r="M391" s="3468">
        <v>6766530</v>
      </c>
      <c r="N391" s="3468">
        <v>3754736</v>
      </c>
      <c r="O391" s="3468">
        <v>4241327</v>
      </c>
      <c r="P391" s="3468">
        <v>526229</v>
      </c>
      <c r="Q391" s="3468">
        <v>529684</v>
      </c>
      <c r="R391" s="3468">
        <v>4098923</v>
      </c>
      <c r="S391" s="3468">
        <v>3290520</v>
      </c>
      <c r="T391" s="3468">
        <v>-870416</v>
      </c>
      <c r="U391" s="3468">
        <v>421123</v>
      </c>
      <c r="V391" s="3470" t="s">
        <v>2610</v>
      </c>
      <c r="W391" s="3446" t="b">
        <f t="shared" si="64"/>
        <v>1</v>
      </c>
      <c r="X391" s="3468">
        <f>+T391-'Departmental PL'!V659</f>
        <v>0</v>
      </c>
      <c r="Y391" s="3468">
        <f>+U391-'Departmental PL'!W659</f>
        <v>1</v>
      </c>
      <c r="AC391" s="3446">
        <f t="shared" si="57"/>
        <v>0</v>
      </c>
      <c r="AD391" s="3446">
        <f t="shared" si="58"/>
        <v>-1</v>
      </c>
      <c r="AF391" s="3446">
        <f t="shared" si="59"/>
        <v>0</v>
      </c>
      <c r="AG391" s="3446">
        <f t="shared" si="60"/>
        <v>0</v>
      </c>
      <c r="AH391" s="3446" t="b">
        <f t="shared" si="63"/>
        <v>0</v>
      </c>
      <c r="AI391" s="3471" t="s">
        <v>395</v>
      </c>
      <c r="AJ391" s="3471" t="s">
        <v>768</v>
      </c>
      <c r="AK391" s="3471" t="s">
        <v>2031</v>
      </c>
      <c r="AL391" s="3471">
        <v>7333</v>
      </c>
      <c r="AM391" s="3471">
        <v>5755</v>
      </c>
      <c r="AN391" s="3471">
        <v>139207</v>
      </c>
      <c r="AO391" s="3471">
        <v>137488</v>
      </c>
      <c r="AP391" s="3471">
        <v>25479226</v>
      </c>
      <c r="AQ391" s="3471">
        <v>20950346</v>
      </c>
      <c r="AR391" s="3471">
        <v>8501117</v>
      </c>
      <c r="AS391" s="3471">
        <v>7065507</v>
      </c>
      <c r="AT391" s="3471">
        <v>5291620</v>
      </c>
      <c r="AU391" s="3471">
        <v>4480819</v>
      </c>
      <c r="AV391" s="3471">
        <v>3209481</v>
      </c>
      <c r="AW391" s="3471">
        <v>2585360</v>
      </c>
      <c r="AX391" s="3471">
        <v>404613</v>
      </c>
      <c r="AY391" s="3471">
        <v>309953</v>
      </c>
      <c r="AZ391" s="3471">
        <v>2487007</v>
      </c>
      <c r="BA391" s="3471">
        <v>1990527</v>
      </c>
      <c r="BB391" s="3471">
        <v>319303</v>
      </c>
      <c r="BC391" s="3471">
        <v>284025</v>
      </c>
      <c r="BE391" s="3446">
        <f t="shared" si="56"/>
        <v>378</v>
      </c>
      <c r="BF391" s="3446" t="b">
        <f t="shared" si="55"/>
        <v>0</v>
      </c>
      <c r="BG391" s="3472" t="s">
        <v>395</v>
      </c>
      <c r="BH391" s="3467">
        <v>7333</v>
      </c>
      <c r="BI391" s="3467">
        <v>5755</v>
      </c>
      <c r="BJ391" s="3467">
        <v>139207</v>
      </c>
      <c r="BK391" s="3467">
        <v>137488</v>
      </c>
      <c r="BL391" s="3467">
        <v>25479226</v>
      </c>
      <c r="BM391" s="3467">
        <v>20950347</v>
      </c>
      <c r="BN391" s="3467">
        <v>8506153</v>
      </c>
      <c r="BO391" s="3467">
        <v>7065481</v>
      </c>
      <c r="BP391" s="3467">
        <v>5291598</v>
      </c>
      <c r="BQ391" s="3467">
        <v>4480069</v>
      </c>
      <c r="BR391" s="3467">
        <v>3214555</v>
      </c>
      <c r="BS391" s="3467">
        <v>2585412</v>
      </c>
      <c r="BT391" s="3467">
        <v>404556</v>
      </c>
      <c r="BU391" s="3467">
        <v>310446</v>
      </c>
      <c r="BV391" s="3467">
        <v>2485656</v>
      </c>
      <c r="BW391" s="3467">
        <v>1990989</v>
      </c>
      <c r="BX391" s="3467">
        <v>324343</v>
      </c>
      <c r="BY391" s="3467">
        <v>283977</v>
      </c>
    </row>
    <row r="392" spans="1:77" s="3446" customFormat="1" ht="15.2" customHeight="1" x14ac:dyDescent="0.2">
      <c r="A392" s="3459" t="s">
        <v>23</v>
      </c>
      <c r="B392" s="3496"/>
      <c r="C392" s="3482" t="s">
        <v>3881</v>
      </c>
      <c r="D392" s="3460">
        <v>79928</v>
      </c>
      <c r="E392" s="3460">
        <v>81000</v>
      </c>
      <c r="F392" s="3483">
        <v>293932</v>
      </c>
      <c r="G392" s="3462">
        <v>329557</v>
      </c>
      <c r="H392" s="3462">
        <v>146468424</v>
      </c>
      <c r="I392" s="3462">
        <v>140481194</v>
      </c>
      <c r="J392" s="3462">
        <v>42563261</v>
      </c>
      <c r="K392" s="3462">
        <v>43508029</v>
      </c>
      <c r="L392" s="3462">
        <v>23500330</v>
      </c>
      <c r="M392" s="3462">
        <v>23228294</v>
      </c>
      <c r="N392" s="3462">
        <v>19062931</v>
      </c>
      <c r="O392" s="3462">
        <v>20279735</v>
      </c>
      <c r="P392" s="3462">
        <v>1659617</v>
      </c>
      <c r="Q392" s="3462">
        <v>1557773</v>
      </c>
      <c r="R392" s="3462">
        <v>15159813</v>
      </c>
      <c r="S392" s="3462">
        <v>10814896</v>
      </c>
      <c r="T392" s="3462">
        <v>2243501</v>
      </c>
      <c r="U392" s="3462">
        <v>7907066</v>
      </c>
      <c r="V392" s="3484" t="s">
        <v>3881</v>
      </c>
      <c r="W392" s="3446" t="b">
        <f t="shared" si="64"/>
        <v>1</v>
      </c>
      <c r="X392" s="3466"/>
      <c r="Y392" s="3466"/>
      <c r="AC392" s="3446">
        <f t="shared" si="57"/>
        <v>0</v>
      </c>
      <c r="AD392" s="3446">
        <f t="shared" si="58"/>
        <v>0</v>
      </c>
      <c r="AF392" s="3446">
        <f t="shared" si="59"/>
        <v>0</v>
      </c>
      <c r="AG392" s="3446">
        <f t="shared" si="60"/>
        <v>0</v>
      </c>
      <c r="AH392" s="3446" t="b">
        <f t="shared" si="63"/>
        <v>0</v>
      </c>
      <c r="AI392" s="3467"/>
      <c r="AJ392" s="3467"/>
      <c r="AK392" s="3467"/>
      <c r="AL392" s="3467"/>
      <c r="AM392" s="3467"/>
      <c r="AN392" s="3467"/>
      <c r="AO392" s="3467"/>
      <c r="AP392" s="3467"/>
      <c r="AQ392" s="3467"/>
      <c r="AR392" s="3467"/>
      <c r="AS392" s="3467"/>
      <c r="AT392" s="3467"/>
      <c r="AU392" s="3467"/>
      <c r="AV392" s="3467"/>
      <c r="AW392" s="3467"/>
      <c r="AX392" s="3467"/>
      <c r="AY392" s="3467"/>
      <c r="AZ392" s="3467"/>
      <c r="BA392" s="3467"/>
      <c r="BB392" s="3467"/>
      <c r="BC392" s="3467"/>
      <c r="BE392" s="3446">
        <f t="shared" si="56"/>
        <v>379</v>
      </c>
      <c r="BF392" s="3446" t="b">
        <f t="shared" si="55"/>
        <v>0</v>
      </c>
    </row>
    <row r="393" spans="1:77" ht="18" customHeight="1" x14ac:dyDescent="0.2">
      <c r="A393" s="3365" t="s">
        <v>1616</v>
      </c>
      <c r="B393" s="3306"/>
      <c r="C393" s="3545" t="s">
        <v>1618</v>
      </c>
      <c r="D393" s="3309" t="s">
        <v>436</v>
      </c>
      <c r="E393" s="3309" t="s">
        <v>436</v>
      </c>
      <c r="F393" s="3309" t="s">
        <v>436</v>
      </c>
      <c r="G393" s="3309" t="s">
        <v>436</v>
      </c>
      <c r="H393" s="3309" t="s">
        <v>436</v>
      </c>
      <c r="I393" s="3309" t="s">
        <v>436</v>
      </c>
      <c r="J393" s="3309" t="s">
        <v>436</v>
      </c>
      <c r="K393" s="3309" t="s">
        <v>436</v>
      </c>
      <c r="L393" s="3309" t="s">
        <v>436</v>
      </c>
      <c r="M393" s="3309" t="s">
        <v>436</v>
      </c>
      <c r="N393" s="3309" t="s">
        <v>436</v>
      </c>
      <c r="O393" s="3309" t="s">
        <v>436</v>
      </c>
      <c r="P393" s="3309" t="s">
        <v>436</v>
      </c>
      <c r="Q393" s="3309" t="s">
        <v>436</v>
      </c>
      <c r="R393" s="3309" t="s">
        <v>436</v>
      </c>
      <c r="S393" s="3309" t="s">
        <v>436</v>
      </c>
      <c r="T393" s="3309" t="s">
        <v>436</v>
      </c>
      <c r="U393" s="3309" t="s">
        <v>436</v>
      </c>
      <c r="V393" s="3209" t="s">
        <v>1618</v>
      </c>
      <c r="W393" s="3223" t="b">
        <f t="shared" si="64"/>
        <v>1</v>
      </c>
      <c r="X393" s="3258"/>
      <c r="Y393" s="3258"/>
      <c r="AC393" s="3228" t="e">
        <f t="shared" si="57"/>
        <v>#VALUE!</v>
      </c>
      <c r="AD393" s="3228" t="e">
        <f t="shared" si="58"/>
        <v>#VALUE!</v>
      </c>
      <c r="AF393" s="3233" t="e">
        <f t="shared" si="59"/>
        <v>#VALUE!</v>
      </c>
      <c r="AG393" s="3233" t="e">
        <f t="shared" si="60"/>
        <v>#VALUE!</v>
      </c>
      <c r="AH393" s="3223" t="b">
        <f t="shared" si="63"/>
        <v>0</v>
      </c>
      <c r="AL393" s="3243"/>
      <c r="AM393" s="3243"/>
      <c r="AN393" s="3243"/>
      <c r="AO393" s="3243"/>
      <c r="AP393" s="3243"/>
      <c r="AQ393" s="3243"/>
      <c r="AR393" s="3243"/>
      <c r="AS393" s="3243"/>
      <c r="AT393" s="3243"/>
      <c r="AU393" s="3243"/>
      <c r="AV393" s="3243"/>
      <c r="AW393" s="3243"/>
      <c r="AX393" s="3243"/>
      <c r="AY393" s="3243"/>
      <c r="AZ393" s="3243"/>
      <c r="BA393" s="3243"/>
      <c r="BB393" s="3243"/>
      <c r="BC393" s="3243"/>
      <c r="BE393" s="3223">
        <f t="shared" si="56"/>
        <v>380</v>
      </c>
      <c r="BF393" s="3223" t="b">
        <f t="shared" si="55"/>
        <v>0</v>
      </c>
    </row>
    <row r="394" spans="1:77" ht="15.2" customHeight="1" x14ac:dyDescent="0.2">
      <c r="A394" s="3254" t="s">
        <v>1617</v>
      </c>
      <c r="B394" s="3306"/>
      <c r="C394" s="3307" t="s">
        <v>23</v>
      </c>
      <c r="D394" s="3309"/>
      <c r="E394" s="3309"/>
      <c r="F394" s="3309"/>
      <c r="G394" s="3309"/>
      <c r="H394" s="3309"/>
      <c r="I394" s="3309"/>
      <c r="J394" s="3309"/>
      <c r="K394" s="3309"/>
      <c r="L394" s="3309"/>
      <c r="M394" s="3309"/>
      <c r="N394" s="3309"/>
      <c r="O394" s="3309"/>
      <c r="P394" s="3309"/>
      <c r="Q394" s="3309"/>
      <c r="R394" s="3309"/>
      <c r="S394" s="3309"/>
      <c r="T394" s="3309"/>
      <c r="U394" s="3309"/>
      <c r="V394" s="3212"/>
      <c r="W394" s="3223" t="b">
        <f t="shared" si="64"/>
        <v>1</v>
      </c>
      <c r="X394" s="3258"/>
      <c r="Y394" s="3258"/>
      <c r="AC394" s="3228">
        <f t="shared" si="57"/>
        <v>0</v>
      </c>
      <c r="AD394" s="3228">
        <f t="shared" si="58"/>
        <v>0</v>
      </c>
      <c r="AF394" s="3233">
        <f t="shared" si="59"/>
        <v>0</v>
      </c>
      <c r="AG394" s="3233">
        <f t="shared" si="60"/>
        <v>0</v>
      </c>
      <c r="AH394" s="3223" t="b">
        <f t="shared" si="63"/>
        <v>1</v>
      </c>
      <c r="AL394" s="3243"/>
      <c r="AM394" s="3243"/>
      <c r="AN394" s="3243"/>
      <c r="AO394" s="3243"/>
      <c r="AP394" s="3243"/>
      <c r="AQ394" s="3243"/>
      <c r="AR394" s="3243"/>
      <c r="AS394" s="3243"/>
      <c r="AT394" s="3243"/>
      <c r="AU394" s="3243"/>
      <c r="AV394" s="3243"/>
      <c r="AW394" s="3243"/>
      <c r="AX394" s="3243"/>
      <c r="AY394" s="3243"/>
      <c r="AZ394" s="3243"/>
      <c r="BA394" s="3243"/>
      <c r="BB394" s="3243"/>
      <c r="BC394" s="3243"/>
      <c r="BE394" s="3223">
        <f t="shared" si="56"/>
        <v>381</v>
      </c>
      <c r="BF394" s="3223" t="b">
        <f t="shared" si="55"/>
        <v>1</v>
      </c>
    </row>
    <row r="395" spans="1:77" ht="15.2" customHeight="1" x14ac:dyDescent="0.2">
      <c r="A395" s="3281" t="s">
        <v>1618</v>
      </c>
      <c r="B395" s="3255" t="s">
        <v>1618</v>
      </c>
      <c r="C395" s="3209" t="s">
        <v>1797</v>
      </c>
      <c r="D395" s="3256">
        <v>15190</v>
      </c>
      <c r="E395" s="3256">
        <v>14872</v>
      </c>
      <c r="F395" s="3256">
        <v>29315</v>
      </c>
      <c r="G395" s="3256">
        <v>30215</v>
      </c>
      <c r="H395" s="3256">
        <v>13855965</v>
      </c>
      <c r="I395" s="3256">
        <v>13164317</v>
      </c>
      <c r="J395" s="3256">
        <v>5323182</v>
      </c>
      <c r="K395" s="3256">
        <v>5158300</v>
      </c>
      <c r="L395" s="3256">
        <v>2617460</v>
      </c>
      <c r="M395" s="3256">
        <v>2608510</v>
      </c>
      <c r="N395" s="3256">
        <v>2705722</v>
      </c>
      <c r="O395" s="3257">
        <v>2549790</v>
      </c>
      <c r="P395" s="3256">
        <v>507752</v>
      </c>
      <c r="Q395" s="3256">
        <v>384000</v>
      </c>
      <c r="R395" s="3256">
        <v>1159529</v>
      </c>
      <c r="S395" s="3256">
        <v>795845</v>
      </c>
      <c r="T395" s="3257">
        <v>1038441</v>
      </c>
      <c r="U395" s="3257">
        <v>1369944</v>
      </c>
      <c r="V395" s="3209" t="s">
        <v>1797</v>
      </c>
      <c r="W395" s="3223" t="b">
        <f t="shared" si="64"/>
        <v>1</v>
      </c>
      <c r="X395" s="3258">
        <f>+T395-'Departmental PL'!V664</f>
        <v>0</v>
      </c>
      <c r="Y395" s="3258">
        <f>+U395-'Departmental PL'!W664</f>
        <v>-1</v>
      </c>
      <c r="AC395" s="3228">
        <f t="shared" ref="AC395:AC402" si="65">+J395-L395-N395</f>
        <v>0</v>
      </c>
      <c r="AD395" s="3228">
        <f t="shared" ref="AD395:AD402" si="66">+K395-M395-O395</f>
        <v>0</v>
      </c>
      <c r="AF395" s="3233">
        <f t="shared" si="59"/>
        <v>0</v>
      </c>
      <c r="AG395" s="3233">
        <f t="shared" si="60"/>
        <v>1</v>
      </c>
      <c r="AH395" s="3223" t="b">
        <f t="shared" si="63"/>
        <v>1</v>
      </c>
      <c r="AI395" s="3259" t="s">
        <v>1618</v>
      </c>
      <c r="AJ395" s="3259" t="s">
        <v>1281</v>
      </c>
      <c r="AK395" s="3259" t="s">
        <v>1797</v>
      </c>
      <c r="AL395" s="3244">
        <v>11018</v>
      </c>
      <c r="AM395" s="3244">
        <v>9330</v>
      </c>
      <c r="AN395" s="3244">
        <v>22645</v>
      </c>
      <c r="AO395" s="3244">
        <v>20981</v>
      </c>
      <c r="AP395" s="3244">
        <v>9689139</v>
      </c>
      <c r="AQ395" s="3244">
        <v>6966960</v>
      </c>
      <c r="AR395" s="3244">
        <v>3626338</v>
      </c>
      <c r="AS395" s="3244">
        <v>2411571</v>
      </c>
      <c r="AT395" s="3244">
        <v>1952923</v>
      </c>
      <c r="AU395" s="3244">
        <v>1832865</v>
      </c>
      <c r="AV395" s="3244">
        <v>1673874</v>
      </c>
      <c r="AW395" s="3244">
        <v>578544</v>
      </c>
      <c r="AX395" s="3244">
        <v>314087</v>
      </c>
      <c r="AY395" s="3244">
        <v>406299</v>
      </c>
      <c r="AZ395" s="3244">
        <v>595797</v>
      </c>
      <c r="BA395" s="3244">
        <v>364737</v>
      </c>
      <c r="BB395" s="3244">
        <v>761053</v>
      </c>
      <c r="BC395" s="3244">
        <v>-193970</v>
      </c>
      <c r="BE395" s="3223">
        <f t="shared" si="56"/>
        <v>382</v>
      </c>
      <c r="BF395" s="3223" t="b">
        <f t="shared" si="55"/>
        <v>1</v>
      </c>
      <c r="BG395" s="3206" t="s">
        <v>1797</v>
      </c>
      <c r="BH395" s="3262">
        <v>11018</v>
      </c>
      <c r="BI395" s="3262">
        <v>9330</v>
      </c>
      <c r="BJ395" s="3262">
        <v>22645</v>
      </c>
      <c r="BK395" s="3262">
        <v>20981</v>
      </c>
      <c r="BL395" s="3262">
        <v>9689139</v>
      </c>
      <c r="BM395" s="3262">
        <v>6966930</v>
      </c>
      <c r="BN395" s="3262">
        <v>3626346</v>
      </c>
      <c r="BO395" s="3262">
        <v>2411733</v>
      </c>
      <c r="BP395" s="3262">
        <v>1952361</v>
      </c>
      <c r="BQ395" s="3262">
        <v>1833489</v>
      </c>
      <c r="BR395" s="3262">
        <v>1673984</v>
      </c>
      <c r="BS395" s="3262">
        <v>578244</v>
      </c>
      <c r="BT395" s="3262">
        <v>315440</v>
      </c>
      <c r="BU395" s="3262">
        <v>406697</v>
      </c>
      <c r="BV395" s="3262">
        <v>596755</v>
      </c>
      <c r="BW395" s="3262">
        <v>365457</v>
      </c>
      <c r="BX395" s="3262">
        <v>761790</v>
      </c>
      <c r="BY395" s="3262">
        <v>-193910</v>
      </c>
    </row>
    <row r="396" spans="1:77" ht="15.2" customHeight="1" x14ac:dyDescent="0.2">
      <c r="A396" s="3365" t="s">
        <v>1616</v>
      </c>
      <c r="B396" s="3255" t="s">
        <v>1618</v>
      </c>
      <c r="C396" s="3272" t="s">
        <v>1617</v>
      </c>
      <c r="D396" s="3256">
        <v>11430</v>
      </c>
      <c r="E396" s="3256">
        <v>9263</v>
      </c>
      <c r="F396" s="3256">
        <v>28647</v>
      </c>
      <c r="G396" s="3256">
        <v>23705</v>
      </c>
      <c r="H396" s="3256">
        <v>3898440</v>
      </c>
      <c r="I396" s="3256">
        <v>3152064</v>
      </c>
      <c r="J396" s="3256">
        <v>1585252</v>
      </c>
      <c r="K396" s="3256">
        <v>1325125</v>
      </c>
      <c r="L396" s="3256">
        <v>1246855</v>
      </c>
      <c r="M396" s="3256">
        <v>999383</v>
      </c>
      <c r="N396" s="3256">
        <v>338397</v>
      </c>
      <c r="O396" s="3257">
        <v>325742</v>
      </c>
      <c r="P396" s="3256">
        <v>244</v>
      </c>
      <c r="Q396" s="3256">
        <v>241</v>
      </c>
      <c r="R396" s="3256">
        <v>260767</v>
      </c>
      <c r="S396" s="3256">
        <v>176049</v>
      </c>
      <c r="T396" s="3257">
        <v>77387</v>
      </c>
      <c r="U396" s="3257">
        <v>149452</v>
      </c>
      <c r="V396" s="3209" t="s">
        <v>1617</v>
      </c>
      <c r="W396" s="3223" t="b">
        <f t="shared" si="64"/>
        <v>1</v>
      </c>
      <c r="X396" s="3258">
        <f>+T396-'Departmental PL'!V665</f>
        <v>1</v>
      </c>
      <c r="Y396" s="3258">
        <f>+U396-'Departmental PL'!W665</f>
        <v>0</v>
      </c>
      <c r="AC396" s="3228">
        <f t="shared" si="65"/>
        <v>0</v>
      </c>
      <c r="AD396" s="3228">
        <f t="shared" si="66"/>
        <v>0</v>
      </c>
      <c r="AF396" s="3233">
        <f t="shared" si="59"/>
        <v>-1</v>
      </c>
      <c r="AG396" s="3233">
        <f t="shared" si="60"/>
        <v>0</v>
      </c>
      <c r="AH396" s="3223" t="b">
        <f t="shared" si="63"/>
        <v>1</v>
      </c>
      <c r="AI396" s="3259" t="s">
        <v>1618</v>
      </c>
      <c r="AJ396" s="3259" t="s">
        <v>1281</v>
      </c>
      <c r="AK396" s="3259" t="s">
        <v>1617</v>
      </c>
      <c r="AL396" s="3244">
        <v>6905</v>
      </c>
      <c r="AM396" s="3244">
        <v>5880</v>
      </c>
      <c r="AN396" s="3244">
        <v>17823</v>
      </c>
      <c r="AO396" s="3244">
        <v>15843</v>
      </c>
      <c r="AP396" s="3244">
        <v>2316279</v>
      </c>
      <c r="AQ396" s="3244">
        <v>2041660</v>
      </c>
      <c r="AR396" s="3244">
        <v>983887</v>
      </c>
      <c r="AS396" s="3244">
        <v>880592</v>
      </c>
      <c r="AT396" s="3244">
        <v>720907</v>
      </c>
      <c r="AU396" s="3244">
        <v>726736</v>
      </c>
      <c r="AV396" s="3244">
        <v>263097</v>
      </c>
      <c r="AW396" s="3244">
        <v>153388</v>
      </c>
      <c r="AX396" s="3244">
        <v>0</v>
      </c>
      <c r="AY396" s="3244">
        <v>120697</v>
      </c>
      <c r="AZ396" s="3244">
        <v>122908</v>
      </c>
      <c r="BA396" s="3244">
        <v>114528</v>
      </c>
      <c r="BB396" s="3244">
        <v>140171</v>
      </c>
      <c r="BC396" s="3244">
        <v>-81255</v>
      </c>
      <c r="BE396" s="3223">
        <f t="shared" si="56"/>
        <v>383</v>
      </c>
      <c r="BF396" s="3223" t="b">
        <f t="shared" si="55"/>
        <v>1</v>
      </c>
      <c r="BG396" s="3209" t="s">
        <v>1617</v>
      </c>
      <c r="BH396" s="3262">
        <v>6905</v>
      </c>
      <c r="BI396" s="3262">
        <v>5880</v>
      </c>
      <c r="BJ396" s="3262">
        <v>17823</v>
      </c>
      <c r="BK396" s="3262">
        <v>15843</v>
      </c>
      <c r="BL396" s="3262">
        <v>2316259</v>
      </c>
      <c r="BM396" s="3262">
        <v>2041486</v>
      </c>
      <c r="BN396" s="3262">
        <v>983688</v>
      </c>
      <c r="BO396" s="3262">
        <v>880670</v>
      </c>
      <c r="BP396" s="3262">
        <v>720317</v>
      </c>
      <c r="BQ396" s="3262">
        <v>727073</v>
      </c>
      <c r="BR396" s="3262">
        <v>263372</v>
      </c>
      <c r="BS396" s="3262">
        <v>153597</v>
      </c>
      <c r="BT396" s="3269">
        <v>166</v>
      </c>
      <c r="BU396" s="3262">
        <v>120778</v>
      </c>
      <c r="BV396" s="3262">
        <v>123141</v>
      </c>
      <c r="BW396" s="3262">
        <v>114236</v>
      </c>
      <c r="BX396" s="3262">
        <v>140065</v>
      </c>
      <c r="BY396" s="3262">
        <v>-81418</v>
      </c>
    </row>
    <row r="397" spans="1:77" s="3501" customFormat="1" ht="15.2" customHeight="1" x14ac:dyDescent="0.35">
      <c r="A397" s="3506" t="s">
        <v>1618</v>
      </c>
      <c r="B397" s="3498" t="s">
        <v>1618</v>
      </c>
      <c r="C397" s="3499" t="s">
        <v>2608</v>
      </c>
      <c r="D397" s="3498">
        <v>26619</v>
      </c>
      <c r="E397" s="3498">
        <v>24135</v>
      </c>
      <c r="F397" s="3498">
        <v>57962</v>
      </c>
      <c r="G397" s="3498">
        <v>53920</v>
      </c>
      <c r="H397" s="3498">
        <v>17754405</v>
      </c>
      <c r="I397" s="3498">
        <v>16316382</v>
      </c>
      <c r="J397" s="3498">
        <v>6908434</v>
      </c>
      <c r="K397" s="3498">
        <v>6483424</v>
      </c>
      <c r="L397" s="3498">
        <v>3864315</v>
      </c>
      <c r="M397" s="3498">
        <v>3607893</v>
      </c>
      <c r="N397" s="3498">
        <v>3044119</v>
      </c>
      <c r="O397" s="3498">
        <v>2875532</v>
      </c>
      <c r="P397" s="3498">
        <v>507995</v>
      </c>
      <c r="Q397" s="3498">
        <v>384241</v>
      </c>
      <c r="R397" s="3498">
        <v>1420296</v>
      </c>
      <c r="S397" s="3498">
        <v>971894</v>
      </c>
      <c r="T397" s="3498">
        <v>1115828</v>
      </c>
      <c r="U397" s="3498">
        <v>1519397</v>
      </c>
      <c r="V397" s="3500" t="s">
        <v>2608</v>
      </c>
      <c r="W397" s="3501" t="b">
        <f t="shared" si="64"/>
        <v>1</v>
      </c>
      <c r="X397" s="3502">
        <f>+T397-'Departmental PL'!V666</f>
        <v>1</v>
      </c>
      <c r="Y397" s="3502">
        <f>+U397-'Departmental PL'!W666</f>
        <v>0</v>
      </c>
      <c r="AC397" s="3501">
        <f t="shared" si="65"/>
        <v>0</v>
      </c>
      <c r="AD397" s="3501">
        <f t="shared" si="66"/>
        <v>-1</v>
      </c>
      <c r="AF397" s="3501">
        <f t="shared" si="59"/>
        <v>0</v>
      </c>
      <c r="AG397" s="3501">
        <f t="shared" si="60"/>
        <v>0</v>
      </c>
      <c r="AH397" s="3501" t="b">
        <f t="shared" si="63"/>
        <v>0</v>
      </c>
      <c r="AI397" s="3503" t="s">
        <v>1618</v>
      </c>
      <c r="AJ397" s="3503" t="s">
        <v>1281</v>
      </c>
      <c r="AK397" s="3503" t="s">
        <v>2031</v>
      </c>
      <c r="AL397" s="3503">
        <v>17923</v>
      </c>
      <c r="AM397" s="3503">
        <v>15208</v>
      </c>
      <c r="AN397" s="3503">
        <v>40468</v>
      </c>
      <c r="AO397" s="3503">
        <v>36824</v>
      </c>
      <c r="AP397" s="3503">
        <v>12005418</v>
      </c>
      <c r="AQ397" s="3503">
        <v>9008620</v>
      </c>
      <c r="AR397" s="3503">
        <v>4610225</v>
      </c>
      <c r="AS397" s="3503">
        <v>3292163</v>
      </c>
      <c r="AT397" s="3503">
        <v>2673830</v>
      </c>
      <c r="AU397" s="3503">
        <v>2559601</v>
      </c>
      <c r="AV397" s="3503">
        <v>1936971</v>
      </c>
      <c r="AW397" s="3503">
        <v>731932</v>
      </c>
      <c r="AX397" s="3503">
        <v>314087</v>
      </c>
      <c r="AY397" s="3503">
        <v>526996</v>
      </c>
      <c r="AZ397" s="3503">
        <v>718705</v>
      </c>
      <c r="BA397" s="3503">
        <v>479265</v>
      </c>
      <c r="BB397" s="3503">
        <v>901224</v>
      </c>
      <c r="BC397" s="3503">
        <v>-275225</v>
      </c>
      <c r="BE397" s="3501">
        <f t="shared" si="56"/>
        <v>384</v>
      </c>
      <c r="BF397" s="3501" t="b">
        <f t="shared" si="55"/>
        <v>0</v>
      </c>
      <c r="BG397" s="3504" t="s">
        <v>1618</v>
      </c>
      <c r="BH397" s="3505">
        <v>17923</v>
      </c>
      <c r="BI397" s="3505">
        <v>15208</v>
      </c>
      <c r="BJ397" s="3505">
        <v>40468</v>
      </c>
      <c r="BK397" s="3505">
        <v>36824</v>
      </c>
      <c r="BL397" s="3505">
        <v>12005398</v>
      </c>
      <c r="BM397" s="3505">
        <v>9008416</v>
      </c>
      <c r="BN397" s="3505">
        <v>4610034</v>
      </c>
      <c r="BO397" s="3505">
        <v>3292403</v>
      </c>
      <c r="BP397" s="3505">
        <v>2672678</v>
      </c>
      <c r="BQ397" s="3505">
        <v>2560562</v>
      </c>
      <c r="BR397" s="3505">
        <v>1937356</v>
      </c>
      <c r="BS397" s="3505">
        <v>731840</v>
      </c>
      <c r="BT397" s="3505">
        <v>315606</v>
      </c>
      <c r="BU397" s="3505">
        <v>527474</v>
      </c>
      <c r="BV397" s="3505">
        <v>719895</v>
      </c>
      <c r="BW397" s="3505">
        <v>479693</v>
      </c>
      <c r="BX397" s="3505">
        <v>901855</v>
      </c>
      <c r="BY397" s="3505">
        <v>-275327</v>
      </c>
    </row>
    <row r="398" spans="1:77" ht="15.2" customHeight="1" x14ac:dyDescent="0.2">
      <c r="A398" s="3365" t="s">
        <v>1616</v>
      </c>
      <c r="B398" s="3255" t="s">
        <v>1618</v>
      </c>
      <c r="C398" s="3209" t="s">
        <v>1797</v>
      </c>
      <c r="D398" s="3256">
        <v>37</v>
      </c>
      <c r="E398" s="3256">
        <v>41</v>
      </c>
      <c r="F398" s="3256">
        <v>132</v>
      </c>
      <c r="G398" s="3315">
        <v>129</v>
      </c>
      <c r="H398" s="3256">
        <v>38500</v>
      </c>
      <c r="I398" s="3315">
        <v>33947</v>
      </c>
      <c r="J398" s="3256">
        <v>14644</v>
      </c>
      <c r="K398" s="3315">
        <v>14314</v>
      </c>
      <c r="L398" s="3256">
        <v>7264</v>
      </c>
      <c r="M398" s="3315">
        <v>6676</v>
      </c>
      <c r="N398" s="3256">
        <v>7380</v>
      </c>
      <c r="O398" s="3256">
        <v>7639</v>
      </c>
      <c r="P398" s="3256">
        <v>1409</v>
      </c>
      <c r="Q398" s="3315">
        <v>983</v>
      </c>
      <c r="R398" s="3256">
        <v>3218</v>
      </c>
      <c r="S398" s="3315">
        <v>2037</v>
      </c>
      <c r="T398" s="3256">
        <v>2753</v>
      </c>
      <c r="U398" s="3256">
        <v>4619</v>
      </c>
      <c r="V398" s="3209" t="s">
        <v>1797</v>
      </c>
      <c r="W398" s="3223" t="b">
        <f t="shared" si="64"/>
        <v>1</v>
      </c>
      <c r="X398" s="3258">
        <f>+T398-'Departmental PL'!V667</f>
        <v>0</v>
      </c>
      <c r="Y398" s="3258">
        <f>+U398-'Departmental PL'!W667</f>
        <v>1</v>
      </c>
      <c r="AC398" s="3228">
        <f t="shared" si="65"/>
        <v>0</v>
      </c>
      <c r="AD398" s="3228">
        <f t="shared" si="66"/>
        <v>-1</v>
      </c>
      <c r="AF398" s="3233">
        <f t="shared" si="59"/>
        <v>0</v>
      </c>
      <c r="AG398" s="3233">
        <f t="shared" si="60"/>
        <v>0</v>
      </c>
      <c r="AH398" s="3223" t="b">
        <f t="shared" si="63"/>
        <v>1</v>
      </c>
      <c r="AI398" s="3259" t="s">
        <v>1618</v>
      </c>
      <c r="AJ398" s="3259" t="s">
        <v>767</v>
      </c>
      <c r="AK398" s="3259" t="s">
        <v>1797</v>
      </c>
      <c r="AL398" s="3244">
        <v>31</v>
      </c>
      <c r="AM398" s="3244">
        <v>17</v>
      </c>
      <c r="AN398" s="3244">
        <v>101</v>
      </c>
      <c r="AO398" s="3244">
        <v>55</v>
      </c>
      <c r="AP398" s="3244">
        <v>22499</v>
      </c>
      <c r="AQ398" s="3244">
        <v>11637</v>
      </c>
      <c r="AR398" s="3244">
        <v>9841</v>
      </c>
      <c r="AS398" s="3244">
        <v>4927</v>
      </c>
      <c r="AT398" s="3244">
        <v>4504</v>
      </c>
      <c r="AU398" s="3244">
        <v>3134</v>
      </c>
      <c r="AV398" s="3244">
        <v>5340</v>
      </c>
      <c r="AW398" s="3244">
        <v>1792</v>
      </c>
      <c r="AX398" s="3244">
        <v>731</v>
      </c>
      <c r="AY398" s="3244">
        <v>695</v>
      </c>
      <c r="AZ398" s="3244">
        <v>1376</v>
      </c>
      <c r="BA398" s="3244">
        <v>624</v>
      </c>
      <c r="BB398" s="3244">
        <v>3237</v>
      </c>
      <c r="BC398" s="3244">
        <v>472</v>
      </c>
      <c r="BE398" s="3223">
        <f t="shared" si="56"/>
        <v>385</v>
      </c>
      <c r="BF398" s="3223" t="b">
        <f t="shared" si="55"/>
        <v>1</v>
      </c>
      <c r="BG398" s="3341" t="s">
        <v>1797</v>
      </c>
      <c r="BH398" s="3269">
        <v>31</v>
      </c>
      <c r="BI398" s="3269">
        <v>17</v>
      </c>
      <c r="BJ398" s="3269">
        <v>101</v>
      </c>
      <c r="BK398" s="3269">
        <v>55</v>
      </c>
      <c r="BL398" s="3262">
        <v>22499</v>
      </c>
      <c r="BM398" s="3262">
        <v>11637</v>
      </c>
      <c r="BN398" s="3262">
        <v>9842</v>
      </c>
      <c r="BO398" s="3262">
        <v>4925</v>
      </c>
      <c r="BP398" s="3262">
        <v>4501</v>
      </c>
      <c r="BQ398" s="3262">
        <v>3133</v>
      </c>
      <c r="BR398" s="3262">
        <v>5340</v>
      </c>
      <c r="BS398" s="3262">
        <v>1792</v>
      </c>
      <c r="BT398" s="3269">
        <v>727</v>
      </c>
      <c r="BU398" s="3269">
        <v>695</v>
      </c>
      <c r="BV398" s="3262">
        <v>1376</v>
      </c>
      <c r="BW398" s="3269">
        <v>625</v>
      </c>
      <c r="BX398" s="3262">
        <v>3237</v>
      </c>
      <c r="BY398" s="3269">
        <v>473</v>
      </c>
    </row>
    <row r="399" spans="1:77" ht="15.2" customHeight="1" x14ac:dyDescent="0.2">
      <c r="A399" s="3365"/>
      <c r="B399" s="3366"/>
      <c r="C399" s="3209" t="s">
        <v>1617</v>
      </c>
      <c r="D399" s="3367">
        <v>1</v>
      </c>
      <c r="E399" s="3367">
        <v>0</v>
      </c>
      <c r="F399" s="3367">
        <v>3</v>
      </c>
      <c r="G399" s="3368">
        <v>0</v>
      </c>
      <c r="H399" s="3367">
        <v>476</v>
      </c>
      <c r="I399" s="3368">
        <v>0</v>
      </c>
      <c r="J399" s="3367">
        <v>255</v>
      </c>
      <c r="K399" s="3368">
        <v>0</v>
      </c>
      <c r="L399" s="3367">
        <v>152</v>
      </c>
      <c r="M399" s="3368">
        <v>0</v>
      </c>
      <c r="N399" s="3367">
        <v>103</v>
      </c>
      <c r="O399" s="3367">
        <v>0</v>
      </c>
      <c r="P399" s="3367">
        <v>0</v>
      </c>
      <c r="Q399" s="3368">
        <v>0</v>
      </c>
      <c r="R399" s="3367">
        <v>32</v>
      </c>
      <c r="S399" s="3368">
        <v>0</v>
      </c>
      <c r="T399" s="3367">
        <v>71</v>
      </c>
      <c r="U399" s="3367">
        <v>0</v>
      </c>
      <c r="V399" s="3209" t="s">
        <v>1617</v>
      </c>
      <c r="W399" s="3223" t="b">
        <f t="shared" si="64"/>
        <v>1</v>
      </c>
      <c r="X399" s="3258">
        <f>+T399-'Departmental PL'!V668</f>
        <v>0</v>
      </c>
      <c r="Y399" s="3258">
        <f>+U399-'Departmental PL'!W668</f>
        <v>0</v>
      </c>
      <c r="AC399" s="3228">
        <f t="shared" si="65"/>
        <v>0</v>
      </c>
      <c r="AD399" s="3228">
        <f t="shared" si="66"/>
        <v>0</v>
      </c>
      <c r="AI399" s="3259"/>
      <c r="AJ399" s="3259"/>
      <c r="AK399" s="3259"/>
      <c r="BG399" s="3341"/>
      <c r="BH399" s="3269"/>
      <c r="BI399" s="3269"/>
      <c r="BJ399" s="3269"/>
      <c r="BK399" s="3269"/>
      <c r="BL399" s="3262"/>
      <c r="BM399" s="3262"/>
      <c r="BN399" s="3262"/>
      <c r="BO399" s="3262"/>
      <c r="BP399" s="3262"/>
      <c r="BQ399" s="3262"/>
      <c r="BR399" s="3262"/>
      <c r="BS399" s="3262"/>
      <c r="BT399" s="3269"/>
      <c r="BU399" s="3269"/>
      <c r="BV399" s="3262"/>
      <c r="BW399" s="3269"/>
      <c r="BX399" s="3262"/>
      <c r="BY399" s="3269"/>
    </row>
    <row r="400" spans="1:77" s="3501" customFormat="1" ht="15.2" customHeight="1" x14ac:dyDescent="0.35">
      <c r="A400" s="3497" t="s">
        <v>1617</v>
      </c>
      <c r="B400" s="3506" t="s">
        <v>1618</v>
      </c>
      <c r="C400" s="3507" t="s">
        <v>2609</v>
      </c>
      <c r="D400" s="3506">
        <v>38</v>
      </c>
      <c r="E400" s="3506">
        <v>41</v>
      </c>
      <c r="F400" s="3506">
        <v>135</v>
      </c>
      <c r="G400" s="3506">
        <v>129</v>
      </c>
      <c r="H400" s="3506">
        <v>38976</v>
      </c>
      <c r="I400" s="3506">
        <v>33947</v>
      </c>
      <c r="J400" s="3506">
        <v>14899</v>
      </c>
      <c r="K400" s="3506">
        <v>14314</v>
      </c>
      <c r="L400" s="3506">
        <v>7416</v>
      </c>
      <c r="M400" s="3506">
        <v>6676</v>
      </c>
      <c r="N400" s="3506">
        <v>7483</v>
      </c>
      <c r="O400" s="3506">
        <v>7639</v>
      </c>
      <c r="P400" s="3506">
        <v>1409</v>
      </c>
      <c r="Q400" s="3506">
        <v>983</v>
      </c>
      <c r="R400" s="3506">
        <v>3250</v>
      </c>
      <c r="S400" s="3506">
        <v>2037</v>
      </c>
      <c r="T400" s="3506">
        <v>2824</v>
      </c>
      <c r="U400" s="3506">
        <v>4619</v>
      </c>
      <c r="V400" s="3508" t="s">
        <v>2609</v>
      </c>
      <c r="W400" s="3501" t="b">
        <f t="shared" si="64"/>
        <v>1</v>
      </c>
      <c r="X400" s="3506">
        <f>+T400-'Departmental PL'!V669</f>
        <v>0</v>
      </c>
      <c r="Y400" s="3506">
        <f>+U400-'Departmental PL'!W669</f>
        <v>1</v>
      </c>
      <c r="AC400" s="3501">
        <f t="shared" si="65"/>
        <v>0</v>
      </c>
      <c r="AD400" s="3501">
        <f t="shared" si="66"/>
        <v>-1</v>
      </c>
      <c r="AF400" s="3501">
        <f t="shared" si="59"/>
        <v>0</v>
      </c>
      <c r="AG400" s="3501">
        <f t="shared" si="60"/>
        <v>0</v>
      </c>
      <c r="AH400" s="3501" t="b">
        <f t="shared" si="63"/>
        <v>0</v>
      </c>
      <c r="AI400" s="3509" t="s">
        <v>1618</v>
      </c>
      <c r="AJ400" s="3509" t="s">
        <v>767</v>
      </c>
      <c r="AK400" s="3509" t="s">
        <v>2031</v>
      </c>
      <c r="AL400" s="3509">
        <v>31</v>
      </c>
      <c r="AM400" s="3509">
        <v>17</v>
      </c>
      <c r="AN400" s="3509">
        <v>101</v>
      </c>
      <c r="AO400" s="3509">
        <v>55</v>
      </c>
      <c r="AP400" s="3509">
        <v>22499</v>
      </c>
      <c r="AQ400" s="3509">
        <v>11637</v>
      </c>
      <c r="AR400" s="3509">
        <v>9841</v>
      </c>
      <c r="AS400" s="3509">
        <v>4927</v>
      </c>
      <c r="AT400" s="3509">
        <v>4504</v>
      </c>
      <c r="AU400" s="3509">
        <v>3134</v>
      </c>
      <c r="AV400" s="3509">
        <v>5340</v>
      </c>
      <c r="AW400" s="3509">
        <v>1792</v>
      </c>
      <c r="AX400" s="3509">
        <v>731</v>
      </c>
      <c r="AY400" s="3509">
        <v>695</v>
      </c>
      <c r="AZ400" s="3509">
        <v>1376</v>
      </c>
      <c r="BA400" s="3509">
        <v>624</v>
      </c>
      <c r="BB400" s="3509">
        <v>3237</v>
      </c>
      <c r="BC400" s="3509">
        <v>472</v>
      </c>
      <c r="BE400" s="3501">
        <f>BE398+1</f>
        <v>386</v>
      </c>
      <c r="BF400" s="3501" t="b">
        <f t="shared" si="55"/>
        <v>0</v>
      </c>
      <c r="BG400" s="3510" t="s">
        <v>1618</v>
      </c>
      <c r="BH400" s="3505">
        <v>31</v>
      </c>
      <c r="BI400" s="3505">
        <v>17</v>
      </c>
      <c r="BJ400" s="3505">
        <v>101</v>
      </c>
      <c r="BK400" s="3505">
        <v>55</v>
      </c>
      <c r="BL400" s="3505">
        <v>22499</v>
      </c>
      <c r="BM400" s="3505">
        <v>11637</v>
      </c>
      <c r="BN400" s="3505">
        <v>9842</v>
      </c>
      <c r="BO400" s="3505">
        <v>4925</v>
      </c>
      <c r="BP400" s="3505">
        <v>4501</v>
      </c>
      <c r="BQ400" s="3505">
        <v>3133</v>
      </c>
      <c r="BR400" s="3505">
        <v>5340</v>
      </c>
      <c r="BS400" s="3505">
        <v>1792</v>
      </c>
      <c r="BT400" s="3505">
        <v>727</v>
      </c>
      <c r="BU400" s="3505">
        <v>695</v>
      </c>
      <c r="BV400" s="3505">
        <v>1376</v>
      </c>
      <c r="BW400" s="3505">
        <v>625</v>
      </c>
      <c r="BX400" s="3505">
        <v>3237</v>
      </c>
      <c r="BY400" s="3505">
        <v>473</v>
      </c>
    </row>
    <row r="401" spans="1:77" ht="15.2" customHeight="1" x14ac:dyDescent="0.2">
      <c r="A401" s="3297" t="s">
        <v>1618</v>
      </c>
      <c r="B401" s="3255" t="s">
        <v>1618</v>
      </c>
      <c r="C401" s="3209" t="s">
        <v>1797</v>
      </c>
      <c r="D401" s="3256">
        <v>233</v>
      </c>
      <c r="E401" s="3256">
        <v>239</v>
      </c>
      <c r="F401" s="3256">
        <v>892</v>
      </c>
      <c r="G401" s="3256">
        <v>830</v>
      </c>
      <c r="H401" s="3256">
        <v>285713</v>
      </c>
      <c r="I401" s="3256">
        <v>232060</v>
      </c>
      <c r="J401" s="3256">
        <v>119177</v>
      </c>
      <c r="K401" s="3256">
        <v>93893</v>
      </c>
      <c r="L401" s="3256">
        <v>54167</v>
      </c>
      <c r="M401" s="3256">
        <v>46157</v>
      </c>
      <c r="N401" s="3256">
        <v>65010</v>
      </c>
      <c r="O401" s="3257">
        <v>47736</v>
      </c>
      <c r="P401" s="3256">
        <v>10508</v>
      </c>
      <c r="Q401" s="3256">
        <v>6795</v>
      </c>
      <c r="R401" s="3256">
        <v>23996</v>
      </c>
      <c r="S401" s="3256">
        <v>14082</v>
      </c>
      <c r="T401" s="3256">
        <v>30507</v>
      </c>
      <c r="U401" s="3257">
        <v>26859</v>
      </c>
      <c r="V401" s="3209" t="s">
        <v>1797</v>
      </c>
      <c r="W401" s="3223" t="b">
        <f t="shared" si="64"/>
        <v>1</v>
      </c>
      <c r="X401" s="3258">
        <f>+T401-'Departmental PL'!V670</f>
        <v>1</v>
      </c>
      <c r="Y401" s="3258">
        <f>+U401-'Departmental PL'!W670</f>
        <v>0</v>
      </c>
      <c r="AC401" s="3228">
        <f t="shared" si="65"/>
        <v>0</v>
      </c>
      <c r="AD401" s="3228">
        <f t="shared" si="66"/>
        <v>0</v>
      </c>
      <c r="AF401" s="3233">
        <f t="shared" si="59"/>
        <v>-1</v>
      </c>
      <c r="AG401" s="3233">
        <f t="shared" si="60"/>
        <v>0</v>
      </c>
      <c r="AH401" s="3223" t="b">
        <f t="shared" si="63"/>
        <v>1</v>
      </c>
      <c r="AI401" s="3259" t="s">
        <v>1618</v>
      </c>
      <c r="AJ401" s="3259" t="s">
        <v>768</v>
      </c>
      <c r="AK401" s="3259" t="s">
        <v>1797</v>
      </c>
      <c r="AL401" s="3244">
        <v>191</v>
      </c>
      <c r="AM401" s="3244">
        <v>152</v>
      </c>
      <c r="AN401" s="3244">
        <v>607</v>
      </c>
      <c r="AO401" s="3244">
        <v>420</v>
      </c>
      <c r="AP401" s="3244">
        <v>178257</v>
      </c>
      <c r="AQ401" s="3244">
        <v>127237</v>
      </c>
      <c r="AR401" s="3244">
        <v>73097</v>
      </c>
      <c r="AS401" s="3244">
        <v>51441</v>
      </c>
      <c r="AT401" s="3244">
        <v>36036</v>
      </c>
      <c r="AU401" s="3244">
        <v>33431</v>
      </c>
      <c r="AV401" s="3244">
        <v>37047</v>
      </c>
      <c r="AW401" s="3244">
        <v>18021</v>
      </c>
      <c r="AX401" s="3244">
        <v>5828</v>
      </c>
      <c r="AY401" s="3244">
        <v>7418</v>
      </c>
      <c r="AZ401" s="3244">
        <v>10999</v>
      </c>
      <c r="BA401" s="3244">
        <v>6649</v>
      </c>
      <c r="BB401" s="3244">
        <v>20207</v>
      </c>
      <c r="BC401" s="3244">
        <v>3954</v>
      </c>
      <c r="BE401" s="3223">
        <f t="shared" si="56"/>
        <v>387</v>
      </c>
      <c r="BF401" s="3223" t="b">
        <f t="shared" si="55"/>
        <v>1</v>
      </c>
      <c r="BG401" s="3341" t="s">
        <v>1797</v>
      </c>
      <c r="BH401" s="3269">
        <v>191</v>
      </c>
      <c r="BI401" s="3269">
        <v>152</v>
      </c>
      <c r="BJ401" s="3269">
        <v>607</v>
      </c>
      <c r="BK401" s="3269">
        <v>420</v>
      </c>
      <c r="BL401" s="3262">
        <v>178257</v>
      </c>
      <c r="BM401" s="3262">
        <v>127237</v>
      </c>
      <c r="BN401" s="3262">
        <v>73099</v>
      </c>
      <c r="BO401" s="3262">
        <v>51441</v>
      </c>
      <c r="BP401" s="3262">
        <v>36050</v>
      </c>
      <c r="BQ401" s="3262">
        <v>33414</v>
      </c>
      <c r="BR401" s="3262">
        <v>37049</v>
      </c>
      <c r="BS401" s="3262">
        <v>18027</v>
      </c>
      <c r="BT401" s="3262">
        <v>5825</v>
      </c>
      <c r="BU401" s="3262">
        <v>7412</v>
      </c>
      <c r="BV401" s="3262">
        <v>11019</v>
      </c>
      <c r="BW401" s="3262">
        <v>6660</v>
      </c>
      <c r="BX401" s="3262">
        <v>20206</v>
      </c>
      <c r="BY401" s="3262">
        <v>3955</v>
      </c>
    </row>
    <row r="402" spans="1:77" ht="15.2" customHeight="1" x14ac:dyDescent="0.2">
      <c r="A402" s="3254" t="s">
        <v>23</v>
      </c>
      <c r="B402" s="3255" t="s">
        <v>1618</v>
      </c>
      <c r="C402" s="3272" t="s">
        <v>1617</v>
      </c>
      <c r="D402" s="3256">
        <v>1</v>
      </c>
      <c r="E402" s="3256">
        <v>0</v>
      </c>
      <c r="F402" s="3256">
        <v>3</v>
      </c>
      <c r="G402" s="3315">
        <v>0</v>
      </c>
      <c r="H402" s="3256">
        <v>150</v>
      </c>
      <c r="I402" s="3315">
        <v>0</v>
      </c>
      <c r="J402" s="3256">
        <v>71</v>
      </c>
      <c r="K402" s="3315">
        <v>0</v>
      </c>
      <c r="L402" s="3256">
        <v>48</v>
      </c>
      <c r="M402" s="3315">
        <v>0</v>
      </c>
      <c r="N402" s="3256">
        <v>23</v>
      </c>
      <c r="O402" s="3256">
        <v>0</v>
      </c>
      <c r="P402" s="3256">
        <v>0</v>
      </c>
      <c r="Q402" s="3315">
        <v>0</v>
      </c>
      <c r="R402" s="3256">
        <v>10</v>
      </c>
      <c r="S402" s="3315">
        <v>0</v>
      </c>
      <c r="T402" s="3256">
        <v>13</v>
      </c>
      <c r="U402" s="3256">
        <v>0</v>
      </c>
      <c r="V402" s="3209" t="s">
        <v>1617</v>
      </c>
      <c r="W402" s="3223" t="b">
        <f t="shared" si="64"/>
        <v>1</v>
      </c>
      <c r="X402" s="3258">
        <f>+T402-'Departmental PL'!V671</f>
        <v>0</v>
      </c>
      <c r="Y402" s="3258">
        <f>+U402-'Departmental PL'!W671</f>
        <v>0</v>
      </c>
      <c r="AC402" s="3228">
        <f t="shared" si="65"/>
        <v>0</v>
      </c>
      <c r="AD402" s="3228">
        <f t="shared" si="66"/>
        <v>0</v>
      </c>
      <c r="AF402" s="3233">
        <f t="shared" si="59"/>
        <v>0</v>
      </c>
      <c r="AG402" s="3233">
        <f t="shared" si="60"/>
        <v>0</v>
      </c>
      <c r="AH402" s="3223" t="b">
        <f t="shared" si="63"/>
        <v>1</v>
      </c>
      <c r="AI402" s="3259" t="s">
        <v>1618</v>
      </c>
      <c r="AJ402" s="3259" t="s">
        <v>768</v>
      </c>
      <c r="AK402" s="3259" t="s">
        <v>1617</v>
      </c>
      <c r="AL402" s="3244">
        <v>0</v>
      </c>
      <c r="AM402" s="3244">
        <v>1</v>
      </c>
      <c r="AO402" s="3244">
        <v>0</v>
      </c>
      <c r="AQ402" s="3244">
        <v>0</v>
      </c>
      <c r="AS402" s="3244">
        <v>0</v>
      </c>
      <c r="AU402" s="3244">
        <v>0</v>
      </c>
      <c r="AW402" s="3244">
        <v>0</v>
      </c>
      <c r="AY402" s="3244">
        <v>0</v>
      </c>
      <c r="BA402" s="3244">
        <v>0</v>
      </c>
      <c r="BC402" s="3244">
        <v>0</v>
      </c>
      <c r="BE402" s="3223">
        <f t="shared" si="56"/>
        <v>388</v>
      </c>
      <c r="BF402" s="3223" t="b">
        <f t="shared" si="55"/>
        <v>1</v>
      </c>
      <c r="BG402" s="3269" t="s">
        <v>1617</v>
      </c>
      <c r="BH402" s="3269">
        <v>0</v>
      </c>
      <c r="BI402" s="3269">
        <v>1</v>
      </c>
      <c r="BJ402" s="3269" t="s">
        <v>1196</v>
      </c>
      <c r="BK402" s="3269">
        <v>0</v>
      </c>
      <c r="BL402" s="3269" t="s">
        <v>1196</v>
      </c>
      <c r="BM402" s="3269">
        <v>0</v>
      </c>
      <c r="BN402" s="3269" t="s">
        <v>1196</v>
      </c>
      <c r="BO402" s="3269">
        <v>0</v>
      </c>
      <c r="BP402" s="3269" t="s">
        <v>1196</v>
      </c>
      <c r="BQ402" s="3269">
        <v>0</v>
      </c>
      <c r="BR402" s="3269" t="s">
        <v>1196</v>
      </c>
      <c r="BS402" s="3269">
        <v>0</v>
      </c>
      <c r="BT402" s="3269" t="s">
        <v>1196</v>
      </c>
      <c r="BU402" s="3269">
        <v>0</v>
      </c>
      <c r="BV402" s="3269" t="s">
        <v>1196</v>
      </c>
      <c r="BW402" s="3269">
        <v>0</v>
      </c>
      <c r="BX402" s="3269" t="s">
        <v>1196</v>
      </c>
      <c r="BY402" s="3269">
        <v>0</v>
      </c>
    </row>
    <row r="403" spans="1:77" s="3501" customFormat="1" ht="15.2" customHeight="1" x14ac:dyDescent="0.35">
      <c r="A403" s="3497" t="s">
        <v>23</v>
      </c>
      <c r="B403" s="3511" t="s">
        <v>1618</v>
      </c>
      <c r="C403" s="3512" t="s">
        <v>2610</v>
      </c>
      <c r="D403" s="3511">
        <v>234</v>
      </c>
      <c r="E403" s="3511">
        <v>239</v>
      </c>
      <c r="F403" s="3511">
        <v>895</v>
      </c>
      <c r="G403" s="3511">
        <v>830</v>
      </c>
      <c r="H403" s="3511">
        <v>285863</v>
      </c>
      <c r="I403" s="3511">
        <v>232060</v>
      </c>
      <c r="J403" s="3511">
        <v>119248</v>
      </c>
      <c r="K403" s="3511">
        <v>93893</v>
      </c>
      <c r="L403" s="3511">
        <v>54215</v>
      </c>
      <c r="M403" s="3511">
        <v>46157</v>
      </c>
      <c r="N403" s="3511">
        <v>65033</v>
      </c>
      <c r="O403" s="3511">
        <v>47736</v>
      </c>
      <c r="P403" s="3511">
        <v>10508</v>
      </c>
      <c r="Q403" s="3511">
        <v>6795</v>
      </c>
      <c r="R403" s="3511">
        <v>24006</v>
      </c>
      <c r="S403" s="3511">
        <v>14082</v>
      </c>
      <c r="T403" s="3511">
        <v>30520</v>
      </c>
      <c r="U403" s="3511">
        <v>26859</v>
      </c>
      <c r="V403" s="3513" t="s">
        <v>2610</v>
      </c>
      <c r="W403" s="3501" t="b">
        <f t="shared" si="64"/>
        <v>1</v>
      </c>
      <c r="X403" s="3511">
        <f>+T403-'Departmental PL'!V672</f>
        <v>1</v>
      </c>
      <c r="Y403" s="3511">
        <f>+U403-'Departmental PL'!W672</f>
        <v>0</v>
      </c>
      <c r="AC403" s="3501">
        <f t="shared" si="57"/>
        <v>0</v>
      </c>
      <c r="AD403" s="3501">
        <f t="shared" si="58"/>
        <v>0</v>
      </c>
      <c r="AF403" s="3501">
        <f t="shared" si="59"/>
        <v>-1</v>
      </c>
      <c r="AG403" s="3501">
        <f t="shared" si="60"/>
        <v>0</v>
      </c>
      <c r="AH403" s="3501" t="b">
        <f t="shared" si="63"/>
        <v>0</v>
      </c>
      <c r="AI403" s="3514" t="s">
        <v>1618</v>
      </c>
      <c r="AJ403" s="3514" t="s">
        <v>768</v>
      </c>
      <c r="AK403" s="3514" t="s">
        <v>2031</v>
      </c>
      <c r="AL403" s="3514">
        <v>191</v>
      </c>
      <c r="AM403" s="3514">
        <v>153</v>
      </c>
      <c r="AN403" s="3514">
        <v>607</v>
      </c>
      <c r="AO403" s="3514">
        <v>420</v>
      </c>
      <c r="AP403" s="3514">
        <v>178257</v>
      </c>
      <c r="AQ403" s="3514">
        <v>127237</v>
      </c>
      <c r="AR403" s="3514">
        <v>73097</v>
      </c>
      <c r="AS403" s="3514">
        <v>51441</v>
      </c>
      <c r="AT403" s="3514">
        <v>36036</v>
      </c>
      <c r="AU403" s="3514">
        <v>33431</v>
      </c>
      <c r="AV403" s="3514">
        <v>37047</v>
      </c>
      <c r="AW403" s="3514">
        <v>18021</v>
      </c>
      <c r="AX403" s="3514">
        <v>5828</v>
      </c>
      <c r="AY403" s="3514">
        <v>7418</v>
      </c>
      <c r="AZ403" s="3514">
        <v>10999</v>
      </c>
      <c r="BA403" s="3514">
        <v>6649</v>
      </c>
      <c r="BB403" s="3514">
        <v>20207</v>
      </c>
      <c r="BC403" s="3514">
        <v>3954</v>
      </c>
      <c r="BE403" s="3501">
        <f t="shared" si="56"/>
        <v>389</v>
      </c>
      <c r="BF403" s="3501" t="b">
        <f t="shared" si="55"/>
        <v>0</v>
      </c>
      <c r="BG403" s="3510" t="s">
        <v>1618</v>
      </c>
      <c r="BH403" s="3505">
        <v>191</v>
      </c>
      <c r="BI403" s="3505">
        <v>153</v>
      </c>
      <c r="BJ403" s="3505">
        <v>607</v>
      </c>
      <c r="BK403" s="3505">
        <v>420</v>
      </c>
      <c r="BL403" s="3505">
        <v>178257</v>
      </c>
      <c r="BM403" s="3505">
        <v>127237</v>
      </c>
      <c r="BN403" s="3505">
        <v>73099</v>
      </c>
      <c r="BO403" s="3505">
        <v>51441</v>
      </c>
      <c r="BP403" s="3505">
        <v>36050</v>
      </c>
      <c r="BQ403" s="3505">
        <v>33414</v>
      </c>
      <c r="BR403" s="3505">
        <v>37049</v>
      </c>
      <c r="BS403" s="3505">
        <v>18027</v>
      </c>
      <c r="BT403" s="3505">
        <v>5825</v>
      </c>
      <c r="BU403" s="3505">
        <v>7412</v>
      </c>
      <c r="BV403" s="3505">
        <v>11019</v>
      </c>
      <c r="BW403" s="3505">
        <v>6660</v>
      </c>
      <c r="BX403" s="3505">
        <v>20206</v>
      </c>
      <c r="BY403" s="3505">
        <v>3955</v>
      </c>
    </row>
    <row r="404" spans="1:77" s="3501" customFormat="1" ht="15.2" customHeight="1" x14ac:dyDescent="0.35">
      <c r="A404" s="3497" t="s">
        <v>23</v>
      </c>
      <c r="B404" s="3515"/>
      <c r="C404" s="3516" t="s">
        <v>3882</v>
      </c>
      <c r="D404" s="3517">
        <v>26891</v>
      </c>
      <c r="E404" s="3517">
        <v>24415</v>
      </c>
      <c r="F404" s="3518">
        <v>58992</v>
      </c>
      <c r="G404" s="3519">
        <v>54879</v>
      </c>
      <c r="H404" s="3519">
        <v>18079244</v>
      </c>
      <c r="I404" s="3519">
        <v>16582389</v>
      </c>
      <c r="J404" s="3519">
        <v>7042581</v>
      </c>
      <c r="K404" s="3519">
        <v>6591632</v>
      </c>
      <c r="L404" s="3519">
        <v>3925946</v>
      </c>
      <c r="M404" s="3519">
        <v>3660725</v>
      </c>
      <c r="N404" s="3519">
        <v>3116635</v>
      </c>
      <c r="O404" s="3519">
        <v>2930907</v>
      </c>
      <c r="P404" s="3519">
        <v>519912</v>
      </c>
      <c r="Q404" s="3519">
        <v>392019</v>
      </c>
      <c r="R404" s="3519">
        <v>1447551</v>
      </c>
      <c r="S404" s="3519">
        <v>988013</v>
      </c>
      <c r="T404" s="3519">
        <v>1149172</v>
      </c>
      <c r="U404" s="3519">
        <v>1550875</v>
      </c>
      <c r="V404" s="3520" t="s">
        <v>3882</v>
      </c>
      <c r="W404" s="3501" t="b">
        <f t="shared" si="64"/>
        <v>1</v>
      </c>
      <c r="X404" s="3521"/>
      <c r="Y404" s="3521"/>
      <c r="AC404" s="3501">
        <f t="shared" si="57"/>
        <v>0</v>
      </c>
      <c r="AD404" s="3501">
        <f t="shared" si="58"/>
        <v>0</v>
      </c>
      <c r="AF404" s="3501">
        <f t="shared" si="59"/>
        <v>0</v>
      </c>
      <c r="AG404" s="3501">
        <f t="shared" si="60"/>
        <v>0</v>
      </c>
      <c r="AH404" s="3501" t="b">
        <f t="shared" si="63"/>
        <v>0</v>
      </c>
      <c r="AI404" s="3505"/>
      <c r="AJ404" s="3505"/>
      <c r="AK404" s="3505"/>
      <c r="AL404" s="3505"/>
      <c r="AM404" s="3505"/>
      <c r="AN404" s="3505"/>
      <c r="AO404" s="3505"/>
      <c r="AP404" s="3505"/>
      <c r="AQ404" s="3505"/>
      <c r="AR404" s="3505"/>
      <c r="AS404" s="3505"/>
      <c r="AT404" s="3505"/>
      <c r="AU404" s="3505"/>
      <c r="AV404" s="3505"/>
      <c r="AW404" s="3505"/>
      <c r="AX404" s="3505"/>
      <c r="AY404" s="3505"/>
      <c r="AZ404" s="3505"/>
      <c r="BA404" s="3505"/>
      <c r="BB404" s="3505"/>
      <c r="BC404" s="3505"/>
      <c r="BE404" s="3501">
        <f t="shared" si="56"/>
        <v>390</v>
      </c>
      <c r="BF404" s="3501" t="b">
        <f t="shared" si="55"/>
        <v>0</v>
      </c>
    </row>
    <row r="405" spans="1:77" ht="15.2" customHeight="1" x14ac:dyDescent="0.2">
      <c r="A405" s="3254" t="s">
        <v>1619</v>
      </c>
      <c r="B405" s="3306"/>
      <c r="C405" s="3307" t="s">
        <v>1638</v>
      </c>
      <c r="D405" s="3308" t="s">
        <v>436</v>
      </c>
      <c r="E405" s="3308" t="s">
        <v>436</v>
      </c>
      <c r="F405" s="3308" t="s">
        <v>436</v>
      </c>
      <c r="G405" s="3308" t="s">
        <v>436</v>
      </c>
      <c r="H405" s="3309" t="s">
        <v>436</v>
      </c>
      <c r="I405" s="3308" t="s">
        <v>436</v>
      </c>
      <c r="J405" s="3309" t="s">
        <v>436</v>
      </c>
      <c r="K405" s="3308" t="s">
        <v>436</v>
      </c>
      <c r="L405" s="3309" t="s">
        <v>436</v>
      </c>
      <c r="M405" s="3308" t="s">
        <v>436</v>
      </c>
      <c r="N405" s="3309" t="s">
        <v>436</v>
      </c>
      <c r="O405" s="3321" t="s">
        <v>436</v>
      </c>
      <c r="P405" s="3309" t="s">
        <v>436</v>
      </c>
      <c r="Q405" s="3308" t="s">
        <v>436</v>
      </c>
      <c r="R405" s="3309" t="s">
        <v>436</v>
      </c>
      <c r="S405" s="3308" t="s">
        <v>436</v>
      </c>
      <c r="T405" s="3309" t="s">
        <v>436</v>
      </c>
      <c r="U405" s="3321" t="s">
        <v>436</v>
      </c>
      <c r="V405" s="3229" t="s">
        <v>1638</v>
      </c>
      <c r="W405" s="3223" t="b">
        <f t="shared" si="64"/>
        <v>1</v>
      </c>
      <c r="X405" s="3258"/>
      <c r="Y405" s="3258"/>
      <c r="AC405" s="3228" t="e">
        <f t="shared" si="57"/>
        <v>#VALUE!</v>
      </c>
      <c r="AD405" s="3228" t="e">
        <f t="shared" si="58"/>
        <v>#VALUE!</v>
      </c>
      <c r="AF405" s="3233" t="e">
        <f t="shared" si="59"/>
        <v>#VALUE!</v>
      </c>
      <c r="AG405" s="3233" t="e">
        <f t="shared" si="60"/>
        <v>#VALUE!</v>
      </c>
      <c r="AH405" s="3223" t="b">
        <f t="shared" si="63"/>
        <v>0</v>
      </c>
      <c r="AL405" s="3243"/>
      <c r="AM405" s="3243"/>
      <c r="AN405" s="3243"/>
      <c r="AO405" s="3243"/>
      <c r="AP405" s="3243"/>
      <c r="AQ405" s="3243"/>
      <c r="AR405" s="3243"/>
      <c r="AS405" s="3243"/>
      <c r="AT405" s="3243"/>
      <c r="AU405" s="3243"/>
      <c r="AV405" s="3243"/>
      <c r="AW405" s="3243"/>
      <c r="AX405" s="3243"/>
      <c r="AY405" s="3243"/>
      <c r="AZ405" s="3243"/>
      <c r="BA405" s="3243"/>
      <c r="BB405" s="3243"/>
      <c r="BC405" s="3243"/>
      <c r="BE405" s="3223">
        <f t="shared" si="56"/>
        <v>391</v>
      </c>
      <c r="BF405" s="3223" t="b">
        <f t="shared" si="55"/>
        <v>0</v>
      </c>
    </row>
    <row r="406" spans="1:77" ht="15.2" customHeight="1" x14ac:dyDescent="0.2">
      <c r="A406" s="3254" t="s">
        <v>1620</v>
      </c>
      <c r="B406" s="3306"/>
      <c r="C406" s="3307" t="s">
        <v>1281</v>
      </c>
      <c r="D406" s="3308" t="s">
        <v>436</v>
      </c>
      <c r="E406" s="3308" t="s">
        <v>436</v>
      </c>
      <c r="F406" s="3308" t="s">
        <v>436</v>
      </c>
      <c r="G406" s="3308" t="s">
        <v>436</v>
      </c>
      <c r="H406" s="3309" t="s">
        <v>436</v>
      </c>
      <c r="I406" s="3308" t="s">
        <v>436</v>
      </c>
      <c r="J406" s="3309" t="s">
        <v>436</v>
      </c>
      <c r="K406" s="3308" t="s">
        <v>436</v>
      </c>
      <c r="L406" s="3309" t="s">
        <v>436</v>
      </c>
      <c r="M406" s="3308" t="s">
        <v>436</v>
      </c>
      <c r="N406" s="3309" t="s">
        <v>436</v>
      </c>
      <c r="O406" s="3321" t="s">
        <v>436</v>
      </c>
      <c r="P406" s="3309" t="s">
        <v>436</v>
      </c>
      <c r="Q406" s="3308" t="s">
        <v>436</v>
      </c>
      <c r="R406" s="3309" t="s">
        <v>436</v>
      </c>
      <c r="S406" s="3308" t="s">
        <v>436</v>
      </c>
      <c r="T406" s="3309" t="s">
        <v>436</v>
      </c>
      <c r="U406" s="3321" t="s">
        <v>436</v>
      </c>
      <c r="V406" s="3212"/>
      <c r="W406" s="3223" t="b">
        <f t="shared" si="64"/>
        <v>0</v>
      </c>
      <c r="X406" s="3258"/>
      <c r="Y406" s="3258"/>
      <c r="AC406" s="3228" t="e">
        <f t="shared" si="57"/>
        <v>#VALUE!</v>
      </c>
      <c r="AD406" s="3228" t="e">
        <f t="shared" si="58"/>
        <v>#VALUE!</v>
      </c>
      <c r="AF406" s="3233" t="e">
        <f t="shared" si="59"/>
        <v>#VALUE!</v>
      </c>
      <c r="AG406" s="3233" t="e">
        <f t="shared" si="60"/>
        <v>#VALUE!</v>
      </c>
      <c r="AH406" s="3223" t="b">
        <f t="shared" si="63"/>
        <v>1</v>
      </c>
      <c r="AL406" s="3243"/>
      <c r="AM406" s="3243"/>
      <c r="AN406" s="3243"/>
      <c r="AO406" s="3243"/>
      <c r="AP406" s="3243"/>
      <c r="AQ406" s="3243"/>
      <c r="AR406" s="3243"/>
      <c r="AS406" s="3243"/>
      <c r="AT406" s="3243"/>
      <c r="AU406" s="3243"/>
      <c r="AV406" s="3243"/>
      <c r="AW406" s="3243"/>
      <c r="AX406" s="3243"/>
      <c r="AY406" s="3243"/>
      <c r="AZ406" s="3243"/>
      <c r="BA406" s="3243"/>
      <c r="BB406" s="3243"/>
      <c r="BC406" s="3243"/>
      <c r="BE406" s="3223">
        <f t="shared" si="56"/>
        <v>392</v>
      </c>
      <c r="BF406" s="3223" t="b">
        <f t="shared" si="55"/>
        <v>0</v>
      </c>
    </row>
    <row r="407" spans="1:77" ht="15.2" customHeight="1" x14ac:dyDescent="0.2">
      <c r="A407" s="3365" t="s">
        <v>1621</v>
      </c>
      <c r="B407" s="3255" t="s">
        <v>1638</v>
      </c>
      <c r="C407" s="3272" t="s">
        <v>1619</v>
      </c>
      <c r="D407" s="3256">
        <v>7555</v>
      </c>
      <c r="E407" s="3256">
        <v>7261</v>
      </c>
      <c r="F407" s="3256">
        <v>44774</v>
      </c>
      <c r="G407" s="3256">
        <v>42789</v>
      </c>
      <c r="H407" s="3256">
        <v>14196220</v>
      </c>
      <c r="I407" s="3256">
        <v>9485492</v>
      </c>
      <c r="J407" s="3256">
        <v>3940288</v>
      </c>
      <c r="K407" s="3256">
        <v>2849179</v>
      </c>
      <c r="L407" s="3256">
        <v>1756326</v>
      </c>
      <c r="M407" s="3256">
        <v>1707097</v>
      </c>
      <c r="N407" s="3257">
        <v>2183962</v>
      </c>
      <c r="O407" s="3257">
        <v>1142082</v>
      </c>
      <c r="P407" s="3256">
        <v>136631</v>
      </c>
      <c r="Q407" s="3256">
        <v>134669</v>
      </c>
      <c r="R407" s="3256">
        <v>412011</v>
      </c>
      <c r="S407" s="3256">
        <v>363787</v>
      </c>
      <c r="T407" s="3257">
        <v>1635320</v>
      </c>
      <c r="U407" s="3257">
        <v>643626</v>
      </c>
      <c r="V407" s="3209" t="s">
        <v>1619</v>
      </c>
      <c r="W407" s="3223" t="b">
        <f t="shared" si="64"/>
        <v>1</v>
      </c>
      <c r="X407" s="3258">
        <f>+T407-'Departmental PL'!V677</f>
        <v>270323.34058467462</v>
      </c>
      <c r="Y407" s="3258">
        <f>+U407-'Departmental PL'!W677</f>
        <v>577475.2084999996</v>
      </c>
      <c r="AA407" s="3228">
        <f>+X407+'17Lab_PLRecon'!BF8</f>
        <v>14722.999999999825</v>
      </c>
      <c r="AB407" s="3233">
        <f>+AA407+'17Lab_PLRecon'!BW8</f>
        <v>-1.7462298274040222E-10</v>
      </c>
      <c r="AC407" s="3228">
        <f t="shared" si="57"/>
        <v>0</v>
      </c>
      <c r="AD407" s="3228">
        <f t="shared" si="58"/>
        <v>0</v>
      </c>
      <c r="AF407" s="3233">
        <f t="shared" si="59"/>
        <v>0</v>
      </c>
      <c r="AG407" s="3233">
        <f t="shared" si="60"/>
        <v>0</v>
      </c>
      <c r="AH407" s="3223" t="b">
        <f t="shared" si="63"/>
        <v>1</v>
      </c>
      <c r="AI407" s="3259" t="s">
        <v>1638</v>
      </c>
      <c r="AJ407" s="3259" t="s">
        <v>1281</v>
      </c>
      <c r="AK407" s="3259" t="s">
        <v>1619</v>
      </c>
      <c r="AL407" s="3244">
        <v>5386</v>
      </c>
      <c r="AM407" s="3244">
        <v>5349</v>
      </c>
      <c r="AN407" s="3244">
        <v>31665</v>
      </c>
      <c r="AO407" s="3244">
        <v>33437</v>
      </c>
      <c r="AP407" s="3244">
        <v>6042711</v>
      </c>
      <c r="AQ407" s="3244">
        <v>4910267</v>
      </c>
      <c r="AR407" s="3244">
        <v>1795452</v>
      </c>
      <c r="AS407" s="3244">
        <v>1026965</v>
      </c>
      <c r="AT407" s="3244">
        <v>1321669</v>
      </c>
      <c r="AU407" s="3244">
        <v>1465297</v>
      </c>
      <c r="AV407" s="3244">
        <v>474592</v>
      </c>
      <c r="AW407" s="3244">
        <v>-439684</v>
      </c>
      <c r="AX407" s="3244">
        <v>101884</v>
      </c>
      <c r="AY407" s="3244">
        <v>117262</v>
      </c>
      <c r="AZ407" s="3244">
        <v>260983</v>
      </c>
      <c r="BA407" s="3244">
        <v>254876</v>
      </c>
      <c r="BB407" s="3244">
        <v>111355</v>
      </c>
      <c r="BC407" s="3244">
        <v>-810209</v>
      </c>
      <c r="BE407" s="3223">
        <f t="shared" si="56"/>
        <v>393</v>
      </c>
      <c r="BF407" s="3223" t="b">
        <f t="shared" si="55"/>
        <v>1</v>
      </c>
      <c r="BG407" s="3209" t="s">
        <v>1619</v>
      </c>
      <c r="BH407" s="3262">
        <v>5386</v>
      </c>
      <c r="BI407" s="3262">
        <v>5349</v>
      </c>
      <c r="BJ407" s="3262">
        <v>31665</v>
      </c>
      <c r="BK407" s="3262">
        <v>33437</v>
      </c>
      <c r="BL407" s="3262">
        <v>6042732</v>
      </c>
      <c r="BM407" s="3262">
        <v>4910268</v>
      </c>
      <c r="BN407" s="3262">
        <v>1795471</v>
      </c>
      <c r="BO407" s="3262">
        <v>1027116</v>
      </c>
      <c r="BP407" s="3262">
        <v>1320333</v>
      </c>
      <c r="BQ407" s="3262">
        <v>1466907</v>
      </c>
      <c r="BR407" s="3262">
        <v>475138</v>
      </c>
      <c r="BS407" s="3262">
        <v>-439791</v>
      </c>
      <c r="BT407" s="3262">
        <v>101468</v>
      </c>
      <c r="BU407" s="3262">
        <v>115639</v>
      </c>
      <c r="BV407" s="3262">
        <v>261786</v>
      </c>
      <c r="BW407" s="3262">
        <v>254768</v>
      </c>
      <c r="BX407" s="3262">
        <v>111884</v>
      </c>
      <c r="BY407" s="3262">
        <v>-810198</v>
      </c>
    </row>
    <row r="408" spans="1:77" ht="15.2" customHeight="1" x14ac:dyDescent="0.2">
      <c r="A408" s="3254" t="s">
        <v>1622</v>
      </c>
      <c r="B408" s="3255" t="s">
        <v>1638</v>
      </c>
      <c r="C408" s="3272" t="s">
        <v>1620</v>
      </c>
      <c r="D408" s="3256">
        <v>3908</v>
      </c>
      <c r="E408" s="3256">
        <v>3864</v>
      </c>
      <c r="F408" s="3256">
        <v>30622</v>
      </c>
      <c r="G408" s="3256">
        <v>29985</v>
      </c>
      <c r="H408" s="3256">
        <v>6284731</v>
      </c>
      <c r="I408" s="3256">
        <v>4760088</v>
      </c>
      <c r="J408" s="3256">
        <v>1954862</v>
      </c>
      <c r="K408" s="3256">
        <v>1372256</v>
      </c>
      <c r="L408" s="3256">
        <v>669689</v>
      </c>
      <c r="M408" s="3256">
        <v>626117</v>
      </c>
      <c r="N408" s="3256">
        <v>1285172</v>
      </c>
      <c r="O408" s="3257">
        <v>746139</v>
      </c>
      <c r="P408" s="3256">
        <v>82426</v>
      </c>
      <c r="Q408" s="3256">
        <v>86206</v>
      </c>
      <c r="R408" s="3256">
        <v>209745</v>
      </c>
      <c r="S408" s="3256">
        <v>190531</v>
      </c>
      <c r="T408" s="3257">
        <v>993002</v>
      </c>
      <c r="U408" s="3257">
        <v>469402</v>
      </c>
      <c r="V408" s="3209" t="s">
        <v>1620</v>
      </c>
      <c r="W408" s="3223" t="b">
        <f t="shared" si="64"/>
        <v>1</v>
      </c>
      <c r="X408" s="3258">
        <f>+T408-'Departmental PL'!V678</f>
        <v>13494.113125501666</v>
      </c>
      <c r="Y408" s="3258">
        <f>+U408-'Departmental PL'!W678</f>
        <v>5972.0538999998826</v>
      </c>
      <c r="AA408" s="3228">
        <f>+X408+'17Lab_PLRecon'!BF9</f>
        <v>4401.9999999999454</v>
      </c>
      <c r="AB408" s="3233">
        <f>+AA408+'17Lab_PLRecon'!BW9</f>
        <v>-5.4569682106375694E-11</v>
      </c>
      <c r="AC408" s="3228">
        <f t="shared" si="57"/>
        <v>1</v>
      </c>
      <c r="AD408" s="3228">
        <f t="shared" si="58"/>
        <v>0</v>
      </c>
      <c r="AF408" s="3233">
        <f t="shared" si="59"/>
        <v>-1</v>
      </c>
      <c r="AG408" s="3233">
        <f t="shared" si="60"/>
        <v>0</v>
      </c>
      <c r="AH408" s="3223" t="b">
        <f t="shared" si="63"/>
        <v>1</v>
      </c>
      <c r="AI408" s="3259" t="s">
        <v>1638</v>
      </c>
      <c r="AJ408" s="3259" t="s">
        <v>1281</v>
      </c>
      <c r="AK408" s="3259" t="s">
        <v>1620</v>
      </c>
      <c r="AL408" s="3244">
        <v>2956</v>
      </c>
      <c r="AM408" s="3244">
        <v>3099</v>
      </c>
      <c r="AN408" s="3244">
        <v>22683</v>
      </c>
      <c r="AO408" s="3244">
        <v>23614</v>
      </c>
      <c r="AP408" s="3244">
        <v>3201389</v>
      </c>
      <c r="AQ408" s="3244">
        <v>2510346</v>
      </c>
      <c r="AR408" s="3244">
        <v>928367</v>
      </c>
      <c r="AS408" s="3244">
        <v>604219</v>
      </c>
      <c r="AT408" s="3244">
        <v>544158</v>
      </c>
      <c r="AU408" s="3244">
        <v>570321</v>
      </c>
      <c r="AV408" s="3244">
        <v>383932</v>
      </c>
      <c r="AW408" s="3244">
        <v>33381</v>
      </c>
      <c r="AX408" s="3244">
        <v>66015</v>
      </c>
      <c r="AY408" s="3244">
        <v>86703</v>
      </c>
      <c r="AZ408" s="3244">
        <v>144782</v>
      </c>
      <c r="BA408" s="3244">
        <v>149572</v>
      </c>
      <c r="BB408" s="3244">
        <v>173207</v>
      </c>
      <c r="BC408" s="3244">
        <v>-202412</v>
      </c>
      <c r="BE408" s="3223">
        <f t="shared" si="56"/>
        <v>394</v>
      </c>
      <c r="BF408" s="3223" t="b">
        <f t="shared" ref="BF408:BF471" si="67">C408=BG408</f>
        <v>1</v>
      </c>
      <c r="BG408" s="3209" t="s">
        <v>1620</v>
      </c>
      <c r="BH408" s="3262">
        <v>2956</v>
      </c>
      <c r="BI408" s="3262">
        <v>3099</v>
      </c>
      <c r="BJ408" s="3262">
        <v>22683</v>
      </c>
      <c r="BK408" s="3262">
        <v>23614</v>
      </c>
      <c r="BL408" s="3262">
        <v>3201389</v>
      </c>
      <c r="BM408" s="3262">
        <v>2510346</v>
      </c>
      <c r="BN408" s="3262">
        <v>928308</v>
      </c>
      <c r="BO408" s="3262">
        <v>604540</v>
      </c>
      <c r="BP408" s="3262">
        <v>544406</v>
      </c>
      <c r="BQ408" s="3262">
        <v>571213</v>
      </c>
      <c r="BR408" s="3262">
        <v>383902</v>
      </c>
      <c r="BS408" s="3262">
        <v>33327</v>
      </c>
      <c r="BT408" s="3262">
        <v>65591</v>
      </c>
      <c r="BU408" s="3262">
        <v>86810</v>
      </c>
      <c r="BV408" s="3262">
        <v>145166</v>
      </c>
      <c r="BW408" s="3262">
        <v>148722</v>
      </c>
      <c r="BX408" s="3262">
        <v>173145</v>
      </c>
      <c r="BY408" s="3262">
        <v>-202205</v>
      </c>
    </row>
    <row r="409" spans="1:77" ht="15.2" customHeight="1" x14ac:dyDescent="0.2">
      <c r="A409" s="3254" t="s">
        <v>1623</v>
      </c>
      <c r="B409" s="3255" t="s">
        <v>1638</v>
      </c>
      <c r="C409" s="3209" t="s">
        <v>1798</v>
      </c>
      <c r="D409" s="3256">
        <v>1298</v>
      </c>
      <c r="E409" s="3256">
        <v>954</v>
      </c>
      <c r="F409" s="3256">
        <v>1819</v>
      </c>
      <c r="G409" s="3256">
        <v>1223</v>
      </c>
      <c r="H409" s="3256">
        <v>1147384</v>
      </c>
      <c r="I409" s="3256">
        <v>712994</v>
      </c>
      <c r="J409" s="3256">
        <v>261447</v>
      </c>
      <c r="K409" s="3256">
        <v>155812</v>
      </c>
      <c r="L409" s="3256">
        <v>344421</v>
      </c>
      <c r="M409" s="3256">
        <v>285377</v>
      </c>
      <c r="N409" s="3257">
        <v>-82973</v>
      </c>
      <c r="O409" s="3257">
        <v>-129565</v>
      </c>
      <c r="P409" s="3256">
        <v>66661</v>
      </c>
      <c r="Q409" s="3256">
        <v>4128</v>
      </c>
      <c r="R409" s="3256">
        <v>144951</v>
      </c>
      <c r="S409" s="3256">
        <v>100305</v>
      </c>
      <c r="T409" s="3257">
        <v>-294586</v>
      </c>
      <c r="U409" s="3257">
        <v>-233997</v>
      </c>
      <c r="V409" s="3209" t="s">
        <v>1798</v>
      </c>
      <c r="W409" s="3223" t="b">
        <f t="shared" si="64"/>
        <v>1</v>
      </c>
      <c r="X409" s="3258">
        <f>+T409-'Departmental PL'!V679</f>
        <v>239017.63984645368</v>
      </c>
      <c r="Y409" s="3258">
        <f>+U409-'Departmental PL'!W679</f>
        <v>207190.47549999994</v>
      </c>
      <c r="AA409" s="3228">
        <f>+X409+'17Lab_PLRecon'!BF10</f>
        <v>16071</v>
      </c>
      <c r="AB409" s="3233">
        <f>+AA409+'17Lab_PLRecon'!BW10</f>
        <v>0</v>
      </c>
      <c r="AC409" s="3228">
        <f t="shared" si="57"/>
        <v>-1</v>
      </c>
      <c r="AD409" s="3228">
        <f t="shared" si="58"/>
        <v>0</v>
      </c>
      <c r="AF409" s="3233">
        <f t="shared" si="59"/>
        <v>1</v>
      </c>
      <c r="AG409" s="3233">
        <f t="shared" si="60"/>
        <v>-1</v>
      </c>
      <c r="AH409" s="3223" t="b">
        <f t="shared" si="63"/>
        <v>1</v>
      </c>
      <c r="AI409" s="3259" t="s">
        <v>1638</v>
      </c>
      <c r="AJ409" s="3259" t="s">
        <v>1281</v>
      </c>
      <c r="AK409" s="3259" t="s">
        <v>1798</v>
      </c>
      <c r="AL409" s="3244">
        <v>675</v>
      </c>
      <c r="AM409" s="3244">
        <v>953</v>
      </c>
      <c r="AN409" s="3244">
        <v>859</v>
      </c>
      <c r="AO409" s="3244">
        <v>1212</v>
      </c>
      <c r="AP409" s="3244">
        <v>493549</v>
      </c>
      <c r="AQ409" s="3244">
        <v>511676</v>
      </c>
      <c r="AR409" s="3244">
        <v>106465</v>
      </c>
      <c r="AS409" s="3244">
        <v>109828</v>
      </c>
      <c r="AT409" s="3244">
        <v>212788</v>
      </c>
      <c r="AU409" s="3244">
        <v>227722</v>
      </c>
      <c r="AV409" s="3244">
        <v>-106315</v>
      </c>
      <c r="AW409" s="3244">
        <v>-117832</v>
      </c>
      <c r="AX409" s="3244">
        <v>2934</v>
      </c>
      <c r="AY409" s="3244">
        <v>5455</v>
      </c>
      <c r="AZ409" s="3244">
        <v>72595</v>
      </c>
      <c r="BA409" s="3244">
        <v>70344</v>
      </c>
      <c r="BB409" s="3244">
        <v>-181812</v>
      </c>
      <c r="BC409" s="3244">
        <v>-193750</v>
      </c>
      <c r="BE409" s="3223">
        <f t="shared" si="56"/>
        <v>395</v>
      </c>
      <c r="BF409" s="3223" t="b">
        <f t="shared" si="67"/>
        <v>1</v>
      </c>
      <c r="BG409" s="3206" t="s">
        <v>1798</v>
      </c>
      <c r="BH409" s="3269">
        <v>675</v>
      </c>
      <c r="BI409" s="3269">
        <v>953</v>
      </c>
      <c r="BJ409" s="3269">
        <v>859</v>
      </c>
      <c r="BK409" s="3262">
        <v>1212</v>
      </c>
      <c r="BL409" s="3262">
        <v>493549</v>
      </c>
      <c r="BM409" s="3262">
        <v>511676</v>
      </c>
      <c r="BN409" s="3262">
        <v>106471</v>
      </c>
      <c r="BO409" s="3262">
        <v>109840</v>
      </c>
      <c r="BP409" s="3262">
        <v>212799</v>
      </c>
      <c r="BQ409" s="3262">
        <v>227691</v>
      </c>
      <c r="BR409" s="3262">
        <v>-106328</v>
      </c>
      <c r="BS409" s="3262">
        <v>-117851</v>
      </c>
      <c r="BT409" s="3262">
        <v>2929</v>
      </c>
      <c r="BU409" s="3262">
        <v>5588</v>
      </c>
      <c r="BV409" s="3262">
        <v>72575</v>
      </c>
      <c r="BW409" s="3262">
        <v>70292</v>
      </c>
      <c r="BX409" s="3262">
        <v>-181832</v>
      </c>
      <c r="BY409" s="3262">
        <v>-193731</v>
      </c>
    </row>
    <row r="410" spans="1:77" ht="15.2" customHeight="1" x14ac:dyDescent="0.2">
      <c r="A410" s="3254" t="s">
        <v>1624</v>
      </c>
      <c r="B410" s="3255" t="s">
        <v>1638</v>
      </c>
      <c r="C410" s="3272" t="s">
        <v>1622</v>
      </c>
      <c r="D410" s="3256">
        <v>92787</v>
      </c>
      <c r="E410" s="3256">
        <v>89270</v>
      </c>
      <c r="F410" s="3256">
        <v>458445</v>
      </c>
      <c r="G410" s="3256">
        <v>437129</v>
      </c>
      <c r="H410" s="3256">
        <v>16503397</v>
      </c>
      <c r="I410" s="3256">
        <v>15937651</v>
      </c>
      <c r="J410" s="3256">
        <v>4502829</v>
      </c>
      <c r="K410" s="3256">
        <v>4482619</v>
      </c>
      <c r="L410" s="3256">
        <v>1640772</v>
      </c>
      <c r="M410" s="3256">
        <v>1560677</v>
      </c>
      <c r="N410" s="3256">
        <v>2862057</v>
      </c>
      <c r="O410" s="3257">
        <v>2921943</v>
      </c>
      <c r="P410" s="3256">
        <v>781805</v>
      </c>
      <c r="Q410" s="3256">
        <v>1217586</v>
      </c>
      <c r="R410" s="3256">
        <v>630967</v>
      </c>
      <c r="S410" s="3256">
        <v>656999</v>
      </c>
      <c r="T410" s="3256">
        <v>1449285</v>
      </c>
      <c r="U410" s="3257">
        <v>1047357</v>
      </c>
      <c r="V410" s="3209" t="s">
        <v>1622</v>
      </c>
      <c r="W410" s="3223" t="b">
        <f t="shared" si="64"/>
        <v>1</v>
      </c>
      <c r="X410" s="3258">
        <f>+T410-'Departmental PL'!V680</f>
        <v>209772.6647940143</v>
      </c>
      <c r="Y410" s="3258">
        <f>+U410-'Departmental PL'!W680</f>
        <v>238564.31950000057</v>
      </c>
      <c r="AA410" s="3228">
        <f>+X410+'17Lab_PLRecon'!BF11</f>
        <v>215313.00000000017</v>
      </c>
      <c r="AB410" s="3233">
        <f>+AA410+'17Lab_PLRecon'!BW11</f>
        <v>0</v>
      </c>
      <c r="AC410" s="3228">
        <f t="shared" si="57"/>
        <v>0</v>
      </c>
      <c r="AD410" s="3228">
        <f t="shared" si="58"/>
        <v>-1</v>
      </c>
      <c r="AF410" s="3233">
        <f t="shared" si="59"/>
        <v>0</v>
      </c>
      <c r="AG410" s="3233">
        <f t="shared" si="60"/>
        <v>1</v>
      </c>
      <c r="AH410" s="3223" t="b">
        <f t="shared" si="63"/>
        <v>1</v>
      </c>
      <c r="AI410" s="3259" t="s">
        <v>1638</v>
      </c>
      <c r="AJ410" s="3259" t="s">
        <v>1281</v>
      </c>
      <c r="AK410" s="3259" t="s">
        <v>1622</v>
      </c>
      <c r="AL410" s="3244">
        <v>66012</v>
      </c>
      <c r="AM410" s="3244">
        <v>63900</v>
      </c>
      <c r="AN410" s="3244">
        <v>323177</v>
      </c>
      <c r="AO410" s="3244">
        <v>295586</v>
      </c>
      <c r="AP410" s="3244">
        <v>12033941</v>
      </c>
      <c r="AQ410" s="3244">
        <v>11716295</v>
      </c>
      <c r="AR410" s="3244">
        <v>2740889</v>
      </c>
      <c r="AS410" s="3244">
        <v>2540053</v>
      </c>
      <c r="AT410" s="3244">
        <v>1152737</v>
      </c>
      <c r="AU410" s="3244">
        <v>1028644</v>
      </c>
      <c r="AV410" s="3244">
        <v>1592374</v>
      </c>
      <c r="AW410" s="3244">
        <v>1510969</v>
      </c>
      <c r="AX410" s="3244">
        <v>881256</v>
      </c>
      <c r="AY410" s="3244">
        <v>855316</v>
      </c>
      <c r="AZ410" s="3244">
        <v>474797</v>
      </c>
      <c r="BA410" s="3244">
        <v>405298</v>
      </c>
      <c r="BB410" s="3244">
        <v>236922</v>
      </c>
      <c r="BC410" s="3244">
        <v>245545</v>
      </c>
      <c r="BE410" s="3223">
        <f t="shared" ref="BE410:BE473" si="68">BE409+1</f>
        <v>396</v>
      </c>
      <c r="BF410" s="3223" t="b">
        <f t="shared" si="67"/>
        <v>1</v>
      </c>
      <c r="BG410" s="3209" t="s">
        <v>1622</v>
      </c>
      <c r="BH410" s="3262">
        <v>66012</v>
      </c>
      <c r="BI410" s="3262">
        <v>63900</v>
      </c>
      <c r="BJ410" s="3262">
        <v>323177</v>
      </c>
      <c r="BK410" s="3262">
        <v>295586</v>
      </c>
      <c r="BL410" s="3262">
        <v>12033523</v>
      </c>
      <c r="BM410" s="3262">
        <v>11716295</v>
      </c>
      <c r="BN410" s="3262">
        <v>2740933</v>
      </c>
      <c r="BO410" s="3262">
        <v>2539907</v>
      </c>
      <c r="BP410" s="3262">
        <v>1149016</v>
      </c>
      <c r="BQ410" s="3262">
        <v>1028972</v>
      </c>
      <c r="BR410" s="3262">
        <v>1591917</v>
      </c>
      <c r="BS410" s="3262">
        <v>1510935</v>
      </c>
      <c r="BT410" s="3262">
        <v>881511</v>
      </c>
      <c r="BU410" s="3262">
        <v>856253</v>
      </c>
      <c r="BV410" s="3262">
        <v>473545</v>
      </c>
      <c r="BW410" s="3262">
        <v>408188</v>
      </c>
      <c r="BX410" s="3262">
        <v>236861</v>
      </c>
      <c r="BY410" s="3262">
        <v>246493</v>
      </c>
    </row>
    <row r="411" spans="1:77" ht="15.2" customHeight="1" x14ac:dyDescent="0.2">
      <c r="A411" s="3254" t="s">
        <v>1625</v>
      </c>
      <c r="B411" s="3255" t="s">
        <v>1638</v>
      </c>
      <c r="C411" s="3327" t="s">
        <v>1623</v>
      </c>
      <c r="D411" s="3256">
        <v>13722</v>
      </c>
      <c r="E411" s="3256">
        <v>12198</v>
      </c>
      <c r="F411" s="3256">
        <v>33855</v>
      </c>
      <c r="G411" s="3256">
        <v>28621</v>
      </c>
      <c r="H411" s="3256">
        <v>1330384</v>
      </c>
      <c r="I411" s="3256">
        <v>1173584</v>
      </c>
      <c r="J411" s="3256">
        <v>352171</v>
      </c>
      <c r="K411" s="3256">
        <v>284050</v>
      </c>
      <c r="L411" s="3266">
        <v>88502</v>
      </c>
      <c r="M411" s="3256">
        <v>89562</v>
      </c>
      <c r="N411" s="3257">
        <v>263669</v>
      </c>
      <c r="O411" s="3257">
        <v>194488</v>
      </c>
      <c r="P411" s="3266">
        <v>90962</v>
      </c>
      <c r="Q411" s="3256">
        <v>79644</v>
      </c>
      <c r="R411" s="3266">
        <v>43347</v>
      </c>
      <c r="S411" s="3256">
        <v>38255</v>
      </c>
      <c r="T411" s="3257">
        <v>129359</v>
      </c>
      <c r="U411" s="3257">
        <v>76589</v>
      </c>
      <c r="V411" s="3209" t="s">
        <v>1623</v>
      </c>
      <c r="W411" s="3223" t="b">
        <f t="shared" si="64"/>
        <v>1</v>
      </c>
      <c r="X411" s="3258">
        <f>+T411-'Departmental PL'!V681</f>
        <v>217285.51120836817</v>
      </c>
      <c r="Y411" s="3258">
        <f>+U411-'Departmental PL'!W681</f>
        <v>141191.11660000007</v>
      </c>
      <c r="Z411" s="3369">
        <f>L411+P411+R411</f>
        <v>222811</v>
      </c>
      <c r="AA411" s="3228">
        <f>+X411+'17Lab_PLRecon'!BF12</f>
        <v>181953.99999999997</v>
      </c>
      <c r="AB411" s="3233">
        <f>+AA411+'17Lab_PLRecon'!BW12</f>
        <v>-1.0000000000291038</v>
      </c>
      <c r="AC411" s="3228">
        <f t="shared" si="57"/>
        <v>0</v>
      </c>
      <c r="AD411" s="3228">
        <f t="shared" si="58"/>
        <v>0</v>
      </c>
      <c r="AF411" s="3233">
        <f t="shared" si="59"/>
        <v>1</v>
      </c>
      <c r="AG411" s="3233">
        <f t="shared" si="60"/>
        <v>0</v>
      </c>
      <c r="AH411" s="3223" t="b">
        <f t="shared" si="63"/>
        <v>1</v>
      </c>
      <c r="AI411" s="3259" t="s">
        <v>1638</v>
      </c>
      <c r="AJ411" s="3259" t="s">
        <v>1281</v>
      </c>
      <c r="AK411" s="3259" t="s">
        <v>1623</v>
      </c>
      <c r="AL411" s="3244">
        <v>8834</v>
      </c>
      <c r="AM411" s="3244">
        <v>8038</v>
      </c>
      <c r="AN411" s="3244">
        <v>19966</v>
      </c>
      <c r="AO411" s="3244">
        <v>17276</v>
      </c>
      <c r="AP411" s="3244">
        <v>844204</v>
      </c>
      <c r="AQ411" s="3244">
        <v>765004</v>
      </c>
      <c r="AR411" s="3244">
        <v>97571</v>
      </c>
      <c r="AS411" s="3244">
        <v>316</v>
      </c>
      <c r="AT411" s="3244">
        <v>63996</v>
      </c>
      <c r="AU411" s="3244">
        <v>60444</v>
      </c>
      <c r="AV411" s="3244">
        <v>33354</v>
      </c>
      <c r="AW411" s="3244">
        <v>-60078</v>
      </c>
      <c r="AX411" s="3244">
        <v>55499</v>
      </c>
      <c r="AY411" s="3244">
        <v>48081</v>
      </c>
      <c r="AZ411" s="3244">
        <v>26478</v>
      </c>
      <c r="BA411" s="3244">
        <v>21587</v>
      </c>
      <c r="BB411" s="3244">
        <v>-49666</v>
      </c>
      <c r="BC411" s="3244">
        <v>-129721</v>
      </c>
      <c r="BE411" s="3223">
        <f t="shared" si="68"/>
        <v>397</v>
      </c>
      <c r="BF411" s="3223" t="b">
        <f t="shared" si="67"/>
        <v>1</v>
      </c>
      <c r="BG411" s="3209" t="s">
        <v>1623</v>
      </c>
      <c r="BH411" s="3262">
        <v>8834</v>
      </c>
      <c r="BI411" s="3262">
        <v>8038</v>
      </c>
      <c r="BJ411" s="3262">
        <v>19966</v>
      </c>
      <c r="BK411" s="3262">
        <v>17276</v>
      </c>
      <c r="BL411" s="3262">
        <v>844204</v>
      </c>
      <c r="BM411" s="3262">
        <v>765004</v>
      </c>
      <c r="BN411" s="3262">
        <v>97524</v>
      </c>
      <c r="BO411" s="3269">
        <v>333</v>
      </c>
      <c r="BP411" s="3262">
        <v>64557</v>
      </c>
      <c r="BQ411" s="3262">
        <v>59793</v>
      </c>
      <c r="BR411" s="3262">
        <v>32967</v>
      </c>
      <c r="BS411" s="3262">
        <v>-59460</v>
      </c>
      <c r="BT411" s="3262">
        <v>55496</v>
      </c>
      <c r="BU411" s="3262">
        <v>48093</v>
      </c>
      <c r="BV411" s="3262">
        <v>27128</v>
      </c>
      <c r="BW411" s="3262">
        <v>22443</v>
      </c>
      <c r="BX411" s="3262">
        <v>-49657</v>
      </c>
      <c r="BY411" s="3262">
        <v>-129996</v>
      </c>
    </row>
    <row r="412" spans="1:77" ht="15.2" customHeight="1" x14ac:dyDescent="0.2">
      <c r="A412" s="3254" t="s">
        <v>1626</v>
      </c>
      <c r="B412" s="3255" t="s">
        <v>1638</v>
      </c>
      <c r="C412" s="3334" t="s">
        <v>1624</v>
      </c>
      <c r="D412" s="3256">
        <v>6382</v>
      </c>
      <c r="E412" s="3256">
        <v>6819</v>
      </c>
      <c r="F412" s="3256">
        <v>6239</v>
      </c>
      <c r="G412" s="3256">
        <v>6689</v>
      </c>
      <c r="H412" s="3256">
        <v>201888</v>
      </c>
      <c r="I412" s="3256">
        <v>189322</v>
      </c>
      <c r="J412" s="3256">
        <v>31739</v>
      </c>
      <c r="K412" s="3256">
        <v>30611</v>
      </c>
      <c r="L412" s="3266">
        <v>190722</v>
      </c>
      <c r="M412" s="3256">
        <v>205632</v>
      </c>
      <c r="N412" s="3257">
        <v>-158983</v>
      </c>
      <c r="O412" s="3257">
        <v>-175021</v>
      </c>
      <c r="P412" s="3266">
        <v>0</v>
      </c>
      <c r="Q412" s="3256">
        <v>0</v>
      </c>
      <c r="R412" s="3266">
        <v>58234</v>
      </c>
      <c r="S412" s="3256">
        <v>60622</v>
      </c>
      <c r="T412" s="3257">
        <v>-217217</v>
      </c>
      <c r="U412" s="3257">
        <v>-235643</v>
      </c>
      <c r="V412" s="3209" t="s">
        <v>1624</v>
      </c>
      <c r="W412" s="3223" t="b">
        <f t="shared" si="64"/>
        <v>1</v>
      </c>
      <c r="X412" s="3258">
        <f>+T412-'Departmental PL'!V682</f>
        <v>-27590.380000000005</v>
      </c>
      <c r="Y412" s="3258">
        <f>+U412-'Departmental PL'!W682</f>
        <v>-29204.520000000019</v>
      </c>
      <c r="Z412" s="3369">
        <f>L412+P412+R412</f>
        <v>248956</v>
      </c>
      <c r="AA412" s="3228">
        <f>+X412+'17Lab_PLRecon'!BF13</f>
        <v>3601</v>
      </c>
      <c r="AB412" s="3233">
        <f>+AA412+'17Lab_PLRecon'!BW13</f>
        <v>0</v>
      </c>
      <c r="AC412" s="3228">
        <f t="shared" si="57"/>
        <v>0</v>
      </c>
      <c r="AD412" s="3228">
        <f t="shared" si="58"/>
        <v>0</v>
      </c>
      <c r="AF412" s="3233">
        <f t="shared" si="59"/>
        <v>0</v>
      </c>
      <c r="AG412" s="3233">
        <f t="shared" si="60"/>
        <v>0</v>
      </c>
      <c r="AH412" s="3223" t="b">
        <f t="shared" si="63"/>
        <v>1</v>
      </c>
      <c r="AI412" s="3259" t="s">
        <v>1638</v>
      </c>
      <c r="AJ412" s="3259" t="s">
        <v>1281</v>
      </c>
      <c r="AK412" s="3259" t="s">
        <v>1624</v>
      </c>
      <c r="AL412" s="3244">
        <v>4978</v>
      </c>
      <c r="AM412" s="3244">
        <v>5782</v>
      </c>
      <c r="AN412" s="3244">
        <v>4879</v>
      </c>
      <c r="AO412" s="3244">
        <v>5606</v>
      </c>
      <c r="AP412" s="3244">
        <v>132053</v>
      </c>
      <c r="AQ412" s="3244">
        <v>137338</v>
      </c>
      <c r="AR412" s="3244">
        <v>21545</v>
      </c>
      <c r="AS412" s="3244">
        <v>23489</v>
      </c>
      <c r="AT412" s="3244">
        <v>158821</v>
      </c>
      <c r="AU412" s="3244">
        <v>178118</v>
      </c>
      <c r="AV412" s="3244">
        <v>-136717</v>
      </c>
      <c r="AW412" s="3244">
        <v>-154463</v>
      </c>
      <c r="AX412" s="3244">
        <v>0</v>
      </c>
      <c r="AY412" s="3244">
        <v>0</v>
      </c>
      <c r="AZ412" s="3244">
        <v>44752</v>
      </c>
      <c r="BA412" s="3244">
        <v>37494</v>
      </c>
      <c r="BB412" s="3244">
        <v>-181696</v>
      </c>
      <c r="BC412" s="3244">
        <v>-191822</v>
      </c>
      <c r="BE412" s="3223">
        <f t="shared" si="68"/>
        <v>398</v>
      </c>
      <c r="BF412" s="3223" t="b">
        <f t="shared" si="67"/>
        <v>1</v>
      </c>
      <c r="BG412" s="3209" t="s">
        <v>1624</v>
      </c>
      <c r="BH412" s="3262">
        <v>4978</v>
      </c>
      <c r="BI412" s="3262">
        <v>5782</v>
      </c>
      <c r="BJ412" s="3262">
        <v>4879</v>
      </c>
      <c r="BK412" s="3262">
        <v>5606</v>
      </c>
      <c r="BL412" s="3262">
        <v>132054</v>
      </c>
      <c r="BM412" s="3262">
        <v>137338</v>
      </c>
      <c r="BN412" s="3262">
        <v>21654</v>
      </c>
      <c r="BO412" s="3262">
        <v>23937</v>
      </c>
      <c r="BP412" s="3262">
        <v>158383</v>
      </c>
      <c r="BQ412" s="3262">
        <v>177987</v>
      </c>
      <c r="BR412" s="3262">
        <v>-136729</v>
      </c>
      <c r="BS412" s="3262">
        <v>-154050</v>
      </c>
      <c r="BT412" s="3269">
        <v>0</v>
      </c>
      <c r="BU412" s="3269">
        <v>0</v>
      </c>
      <c r="BV412" s="3262">
        <v>44977</v>
      </c>
      <c r="BW412" s="3262">
        <v>38307</v>
      </c>
      <c r="BX412" s="3262">
        <v>-181707</v>
      </c>
      <c r="BY412" s="3262">
        <v>-192357</v>
      </c>
    </row>
    <row r="413" spans="1:77" ht="15.2" customHeight="1" x14ac:dyDescent="0.2">
      <c r="A413" s="3254" t="s">
        <v>1627</v>
      </c>
      <c r="B413" s="3255" t="s">
        <v>1638</v>
      </c>
      <c r="C413" s="3272" t="s">
        <v>1625</v>
      </c>
      <c r="D413" s="3256">
        <v>6454</v>
      </c>
      <c r="E413" s="3256">
        <v>4932</v>
      </c>
      <c r="F413" s="3256">
        <v>11370</v>
      </c>
      <c r="G413" s="3256">
        <v>9443</v>
      </c>
      <c r="H413" s="3256">
        <v>1779841</v>
      </c>
      <c r="I413" s="3256">
        <v>1504749</v>
      </c>
      <c r="J413" s="3256">
        <v>373030</v>
      </c>
      <c r="K413" s="3256">
        <v>344026</v>
      </c>
      <c r="L413" s="3256">
        <v>875589</v>
      </c>
      <c r="M413" s="3256">
        <v>767330</v>
      </c>
      <c r="N413" s="3257">
        <v>-502558</v>
      </c>
      <c r="O413" s="3257">
        <v>-423304</v>
      </c>
      <c r="P413" s="3256">
        <v>30546</v>
      </c>
      <c r="Q413" s="3256">
        <v>37150</v>
      </c>
      <c r="R413" s="3256">
        <v>112842</v>
      </c>
      <c r="S413" s="3256">
        <v>98508</v>
      </c>
      <c r="T413" s="3257">
        <v>-645946</v>
      </c>
      <c r="U413" s="3257">
        <v>-558962</v>
      </c>
      <c r="V413" s="3209" t="s">
        <v>1625</v>
      </c>
      <c r="W413" s="3223" t="b">
        <f t="shared" si="64"/>
        <v>1</v>
      </c>
      <c r="X413" s="3258">
        <f>+T413-'Departmental PL'!V683</f>
        <v>1408391.6220839517</v>
      </c>
      <c r="Y413" s="3258">
        <f>+U413-'Departmental PL'!W683</f>
        <v>854755.90320000006</v>
      </c>
      <c r="AA413" s="3228">
        <f>+X413+'17Lab_PLRecon'!BF14</f>
        <v>217476.00000000023</v>
      </c>
      <c r="AB413" s="3233">
        <f>+AA413+'17Lab_PLRecon'!BW14</f>
        <v>1.0000000002328306</v>
      </c>
      <c r="AC413" s="3228">
        <f t="shared" si="57"/>
        <v>-1</v>
      </c>
      <c r="AD413" s="3228">
        <f t="shared" si="58"/>
        <v>0</v>
      </c>
      <c r="AF413" s="3233">
        <f t="shared" si="59"/>
        <v>0</v>
      </c>
      <c r="AG413" s="3233">
        <f t="shared" si="60"/>
        <v>0</v>
      </c>
      <c r="AH413" s="3223" t="b">
        <f t="shared" si="63"/>
        <v>1</v>
      </c>
      <c r="AI413" s="3259" t="s">
        <v>1638</v>
      </c>
      <c r="AJ413" s="3259" t="s">
        <v>1281</v>
      </c>
      <c r="AK413" s="3259" t="s">
        <v>1625</v>
      </c>
      <c r="AL413" s="3244">
        <v>3359</v>
      </c>
      <c r="AM413" s="3244">
        <v>2918</v>
      </c>
      <c r="AN413" s="3244">
        <v>6670</v>
      </c>
      <c r="AO413" s="3244">
        <v>5620</v>
      </c>
      <c r="AP413" s="3244">
        <v>1101200</v>
      </c>
      <c r="AQ413" s="3244">
        <v>723217</v>
      </c>
      <c r="AR413" s="3244">
        <v>237012</v>
      </c>
      <c r="AS413" s="3244">
        <v>155940</v>
      </c>
      <c r="AT413" s="3244">
        <v>631594</v>
      </c>
      <c r="AU413" s="3244">
        <v>463868</v>
      </c>
      <c r="AV413" s="3244">
        <v>-394680</v>
      </c>
      <c r="AW413" s="3244">
        <v>-308342</v>
      </c>
      <c r="AX413" s="3244">
        <v>26453</v>
      </c>
      <c r="AY413" s="3244">
        <v>18475</v>
      </c>
      <c r="AZ413" s="3244">
        <v>77590</v>
      </c>
      <c r="BA413" s="3244">
        <v>56468</v>
      </c>
      <c r="BB413" s="3244">
        <v>-498993</v>
      </c>
      <c r="BC413" s="3244">
        <v>-383604</v>
      </c>
      <c r="BE413" s="3223">
        <f t="shared" si="68"/>
        <v>399</v>
      </c>
      <c r="BF413" s="3223" t="b">
        <f t="shared" si="67"/>
        <v>1</v>
      </c>
      <c r="BG413" s="3209" t="s">
        <v>1625</v>
      </c>
      <c r="BH413" s="3262">
        <v>3359</v>
      </c>
      <c r="BI413" s="3262">
        <v>2918</v>
      </c>
      <c r="BJ413" s="3262">
        <v>6670</v>
      </c>
      <c r="BK413" s="3262">
        <v>5620</v>
      </c>
      <c r="BL413" s="3262">
        <v>1101178</v>
      </c>
      <c r="BM413" s="3262">
        <v>723217</v>
      </c>
      <c r="BN413" s="3262">
        <v>237038</v>
      </c>
      <c r="BO413" s="3262">
        <v>155957</v>
      </c>
      <c r="BP413" s="3262">
        <v>631849</v>
      </c>
      <c r="BQ413" s="3262">
        <v>464304</v>
      </c>
      <c r="BR413" s="3262">
        <v>-394811</v>
      </c>
      <c r="BS413" s="3262">
        <v>-308347</v>
      </c>
      <c r="BT413" s="3262">
        <v>26844</v>
      </c>
      <c r="BU413" s="3262">
        <v>18873</v>
      </c>
      <c r="BV413" s="3262">
        <v>77467</v>
      </c>
      <c r="BW413" s="3262">
        <v>56433</v>
      </c>
      <c r="BX413" s="3262">
        <v>-499122</v>
      </c>
      <c r="BY413" s="3262">
        <v>-383652</v>
      </c>
    </row>
    <row r="414" spans="1:77" ht="15.2" customHeight="1" x14ac:dyDescent="0.2">
      <c r="A414" s="3254" t="s">
        <v>1628</v>
      </c>
      <c r="B414" s="3255" t="s">
        <v>1638</v>
      </c>
      <c r="C414" s="3272" t="s">
        <v>1626</v>
      </c>
      <c r="D414" s="3256">
        <v>69741</v>
      </c>
      <c r="E414" s="3256">
        <v>64894</v>
      </c>
      <c r="F414" s="3256">
        <v>82024</v>
      </c>
      <c r="G414" s="3256">
        <v>73469</v>
      </c>
      <c r="H414" s="3256">
        <v>736469</v>
      </c>
      <c r="I414" s="3256">
        <v>893411</v>
      </c>
      <c r="J414" s="3256">
        <v>159820</v>
      </c>
      <c r="K414" s="3256">
        <v>190935</v>
      </c>
      <c r="L414" s="3256">
        <v>1020508</v>
      </c>
      <c r="M414" s="3256">
        <v>890366</v>
      </c>
      <c r="N414" s="3257">
        <v>-860688</v>
      </c>
      <c r="O414" s="3257">
        <v>-699431</v>
      </c>
      <c r="P414" s="3256">
        <v>172028</v>
      </c>
      <c r="Q414" s="3256">
        <v>237739</v>
      </c>
      <c r="R414" s="3256">
        <v>239445</v>
      </c>
      <c r="S414" s="3256">
        <v>205767</v>
      </c>
      <c r="T414" s="3257">
        <v>-1272161</v>
      </c>
      <c r="U414" s="3257">
        <v>-1142937</v>
      </c>
      <c r="V414" s="3209" t="s">
        <v>1626</v>
      </c>
      <c r="W414" s="3223" t="b">
        <f t="shared" si="64"/>
        <v>1</v>
      </c>
      <c r="X414" s="3258">
        <f>+T414-'Departmental PL'!V684</f>
        <v>421840.87106114952</v>
      </c>
      <c r="Y414" s="3258">
        <f>+U414-'Departmental PL'!W684</f>
        <v>245061.40660000034</v>
      </c>
      <c r="AA414" s="3228">
        <f>+X414+'17Lab_PLRecon'!BF15</f>
        <v>54487.999999999942</v>
      </c>
      <c r="AB414" s="3233">
        <f>+AA414+'17Lab_PLRecon'!BW15</f>
        <v>-5.8207660913467407E-11</v>
      </c>
      <c r="AC414" s="3228">
        <f t="shared" ref="AC414:AC477" si="69">+J414-L414-N414</f>
        <v>0</v>
      </c>
      <c r="AD414" s="3228">
        <f t="shared" ref="AD414:AD477" si="70">+K414-M414-O414</f>
        <v>0</v>
      </c>
      <c r="AF414" s="3233">
        <f t="shared" ref="AF414:AF477" si="71">+N414-P414-R414-T414</f>
        <v>0</v>
      </c>
      <c r="AG414" s="3233">
        <f t="shared" ref="AG414:AG477" si="72">+O414-Q414-S414-U414</f>
        <v>0</v>
      </c>
      <c r="AH414" s="3223" t="b">
        <f t="shared" si="63"/>
        <v>1</v>
      </c>
      <c r="AI414" s="3259" t="s">
        <v>1638</v>
      </c>
      <c r="AJ414" s="3259" t="s">
        <v>1281</v>
      </c>
      <c r="AK414" s="3259" t="s">
        <v>1626</v>
      </c>
      <c r="AL414" s="3244">
        <v>46705</v>
      </c>
      <c r="AM414" s="3244">
        <v>39483</v>
      </c>
      <c r="AN414" s="3244">
        <v>52074</v>
      </c>
      <c r="AO414" s="3244">
        <v>44098</v>
      </c>
      <c r="AP414" s="3244">
        <v>701327</v>
      </c>
      <c r="AQ414" s="3244">
        <v>703835</v>
      </c>
      <c r="AR414" s="3244">
        <v>148857</v>
      </c>
      <c r="AS414" s="3244">
        <v>158680</v>
      </c>
      <c r="AT414" s="3244">
        <v>623414</v>
      </c>
      <c r="AU414" s="3244">
        <v>484630</v>
      </c>
      <c r="AV414" s="3244">
        <v>-483433</v>
      </c>
      <c r="AW414" s="3244">
        <v>-344181</v>
      </c>
      <c r="AX414" s="3244">
        <v>156436</v>
      </c>
      <c r="AY414" s="3244">
        <v>135864</v>
      </c>
      <c r="AZ414" s="3244">
        <v>154895</v>
      </c>
      <c r="BA414" s="3244">
        <v>91875</v>
      </c>
      <c r="BB414" s="3244">
        <v>-794960</v>
      </c>
      <c r="BC414" s="3244">
        <v>-589367</v>
      </c>
      <c r="BE414" s="3223">
        <f t="shared" si="68"/>
        <v>400</v>
      </c>
      <c r="BF414" s="3223" t="b">
        <f t="shared" si="67"/>
        <v>1</v>
      </c>
      <c r="BG414" s="3209" t="s">
        <v>1626</v>
      </c>
      <c r="BH414" s="3262">
        <v>46705</v>
      </c>
      <c r="BI414" s="3262">
        <v>39483</v>
      </c>
      <c r="BJ414" s="3262">
        <v>52074</v>
      </c>
      <c r="BK414" s="3262">
        <v>44098</v>
      </c>
      <c r="BL414" s="3262">
        <v>701327</v>
      </c>
      <c r="BM414" s="3262">
        <v>703837</v>
      </c>
      <c r="BN414" s="3262">
        <v>149140</v>
      </c>
      <c r="BO414" s="3262">
        <v>152398</v>
      </c>
      <c r="BP414" s="3262">
        <v>634258</v>
      </c>
      <c r="BQ414" s="3262">
        <v>494075</v>
      </c>
      <c r="BR414" s="3262">
        <v>-485118</v>
      </c>
      <c r="BS414" s="3262">
        <v>-341677</v>
      </c>
      <c r="BT414" s="3262">
        <v>168004</v>
      </c>
      <c r="BU414" s="3262">
        <v>148834</v>
      </c>
      <c r="BV414" s="3262">
        <v>144743</v>
      </c>
      <c r="BW414" s="3262">
        <v>105413</v>
      </c>
      <c r="BX414" s="3262">
        <v>-797865</v>
      </c>
      <c r="BY414" s="3262">
        <v>-595924</v>
      </c>
    </row>
    <row r="415" spans="1:77" ht="15.2" customHeight="1" x14ac:dyDescent="0.2">
      <c r="A415" s="3254" t="s">
        <v>1629</v>
      </c>
      <c r="B415" s="3255" t="s">
        <v>1638</v>
      </c>
      <c r="C415" s="3272" t="s">
        <v>1627</v>
      </c>
      <c r="D415" s="3256">
        <v>7958</v>
      </c>
      <c r="E415" s="3256">
        <v>8031</v>
      </c>
      <c r="F415" s="3256">
        <v>9354</v>
      </c>
      <c r="G415" s="3256">
        <v>9722</v>
      </c>
      <c r="H415" s="3256">
        <v>1247816</v>
      </c>
      <c r="I415" s="3256">
        <v>1081099</v>
      </c>
      <c r="J415" s="3256">
        <v>216968</v>
      </c>
      <c r="K415" s="3256">
        <v>185217</v>
      </c>
      <c r="L415" s="3256">
        <v>109284</v>
      </c>
      <c r="M415" s="3256">
        <v>85936</v>
      </c>
      <c r="N415" s="3256">
        <v>107684</v>
      </c>
      <c r="O415" s="3256">
        <v>99281</v>
      </c>
      <c r="P415" s="3256">
        <v>95476</v>
      </c>
      <c r="Q415" s="3256">
        <v>30427</v>
      </c>
      <c r="R415" s="3256">
        <v>64490</v>
      </c>
      <c r="S415" s="3256">
        <v>43384</v>
      </c>
      <c r="T415" s="3256">
        <v>-52281</v>
      </c>
      <c r="U415" s="3257">
        <v>25470</v>
      </c>
      <c r="V415" s="3209" t="s">
        <v>1627</v>
      </c>
      <c r="W415" s="3223" t="b">
        <f t="shared" si="64"/>
        <v>1</v>
      </c>
      <c r="X415" s="3258">
        <f>+T415-'Departmental PL'!V685</f>
        <v>296134.08715861978</v>
      </c>
      <c r="Y415" s="3258">
        <f>+U415-'Departmental PL'!W685</f>
        <v>-129699.84419999988</v>
      </c>
      <c r="AA415" s="3228">
        <f>+X415+'17Lab_PLRecon'!BF16</f>
        <v>186231.00000000003</v>
      </c>
      <c r="AB415" s="3233">
        <f>+AA415+'17Lab_PLRecon'!BW16</f>
        <v>1.0000000000291038</v>
      </c>
      <c r="AC415" s="3228">
        <f t="shared" si="69"/>
        <v>0</v>
      </c>
      <c r="AD415" s="3228">
        <f t="shared" si="70"/>
        <v>0</v>
      </c>
      <c r="AF415" s="3233">
        <f t="shared" si="71"/>
        <v>-1</v>
      </c>
      <c r="AG415" s="3233">
        <f t="shared" si="72"/>
        <v>0</v>
      </c>
      <c r="AH415" s="3223" t="b">
        <f t="shared" si="63"/>
        <v>1</v>
      </c>
      <c r="AI415" s="3259" t="s">
        <v>1638</v>
      </c>
      <c r="AJ415" s="3259" t="s">
        <v>1281</v>
      </c>
      <c r="AK415" s="3259" t="s">
        <v>1627</v>
      </c>
      <c r="AL415" s="3244">
        <v>6051</v>
      </c>
      <c r="AM415" s="3244">
        <v>6137</v>
      </c>
      <c r="AN415" s="3244">
        <v>7249</v>
      </c>
      <c r="AO415" s="3244">
        <v>8309</v>
      </c>
      <c r="AP415" s="3244">
        <v>753533</v>
      </c>
      <c r="AQ415" s="3244">
        <v>787271</v>
      </c>
      <c r="AR415" s="3244">
        <v>133358</v>
      </c>
      <c r="AS415" s="3244">
        <v>161301</v>
      </c>
      <c r="AT415" s="3244">
        <v>50432</v>
      </c>
      <c r="AU415" s="3244">
        <v>56240</v>
      </c>
      <c r="AV415" s="3244">
        <v>83147</v>
      </c>
      <c r="AW415" s="3244">
        <v>104644</v>
      </c>
      <c r="AX415" s="3244">
        <v>19503</v>
      </c>
      <c r="AY415" s="3244">
        <v>20728</v>
      </c>
      <c r="AZ415" s="3244">
        <v>25038</v>
      </c>
      <c r="BA415" s="3244">
        <v>24808</v>
      </c>
      <c r="BB415" s="3244">
        <v>39001</v>
      </c>
      <c r="BC415" s="3244">
        <v>59763</v>
      </c>
      <c r="BE415" s="3223">
        <f t="shared" si="68"/>
        <v>401</v>
      </c>
      <c r="BF415" s="3223" t="b">
        <f t="shared" si="67"/>
        <v>1</v>
      </c>
      <c r="BG415" s="3209" t="s">
        <v>1627</v>
      </c>
      <c r="BH415" s="3262">
        <v>6051</v>
      </c>
      <c r="BI415" s="3262">
        <v>6137</v>
      </c>
      <c r="BJ415" s="3262">
        <v>7249</v>
      </c>
      <c r="BK415" s="3262">
        <v>8309</v>
      </c>
      <c r="BL415" s="3262">
        <v>753494</v>
      </c>
      <c r="BM415" s="3262">
        <v>787271</v>
      </c>
      <c r="BN415" s="3262">
        <v>133547</v>
      </c>
      <c r="BO415" s="3262">
        <v>161359</v>
      </c>
      <c r="BP415" s="3262">
        <v>50450</v>
      </c>
      <c r="BQ415" s="3262">
        <v>56647</v>
      </c>
      <c r="BR415" s="3262">
        <v>83097</v>
      </c>
      <c r="BS415" s="3262">
        <v>104712</v>
      </c>
      <c r="BT415" s="3262">
        <v>18319</v>
      </c>
      <c r="BU415" s="3262">
        <v>20383</v>
      </c>
      <c r="BV415" s="3262">
        <v>25635</v>
      </c>
      <c r="BW415" s="3262">
        <v>24525</v>
      </c>
      <c r="BX415" s="3262">
        <v>39144</v>
      </c>
      <c r="BY415" s="3262">
        <v>59804</v>
      </c>
    </row>
    <row r="416" spans="1:77" ht="15.2" customHeight="1" x14ac:dyDescent="0.2">
      <c r="A416" s="3254" t="s">
        <v>1630</v>
      </c>
      <c r="B416" s="3255" t="s">
        <v>1638</v>
      </c>
      <c r="C416" s="3272" t="s">
        <v>1628</v>
      </c>
      <c r="D416" s="3256">
        <v>18</v>
      </c>
      <c r="E416" s="3256">
        <v>20</v>
      </c>
      <c r="F416" s="3256">
        <v>36</v>
      </c>
      <c r="G416" s="3256">
        <v>40</v>
      </c>
      <c r="H416" s="3256">
        <v>21342</v>
      </c>
      <c r="I416" s="3256">
        <v>29804</v>
      </c>
      <c r="J416" s="3256">
        <v>4718</v>
      </c>
      <c r="K416" s="3256">
        <v>10752</v>
      </c>
      <c r="L416" s="3256">
        <v>5651</v>
      </c>
      <c r="M416" s="3256">
        <v>2773</v>
      </c>
      <c r="N416" s="3257">
        <v>-934</v>
      </c>
      <c r="O416" s="3257">
        <v>7979</v>
      </c>
      <c r="P416" s="3256">
        <v>57</v>
      </c>
      <c r="Q416" s="3256">
        <v>57</v>
      </c>
      <c r="R416" s="3256">
        <v>6352</v>
      </c>
      <c r="S416" s="3256">
        <v>2101</v>
      </c>
      <c r="T416" s="3257">
        <v>-7343</v>
      </c>
      <c r="U416" s="3257">
        <v>5820</v>
      </c>
      <c r="V416" s="3209" t="s">
        <v>1628</v>
      </c>
      <c r="W416" s="3223" t="b">
        <f t="shared" si="64"/>
        <v>1</v>
      </c>
      <c r="X416" s="3258">
        <f>+T416-'Departmental PL'!V686</f>
        <v>630831.79925048328</v>
      </c>
      <c r="Y416" s="3258">
        <f>+U416-'Departmental PL'!W686</f>
        <v>36340.336999999825</v>
      </c>
      <c r="AA416" s="3228">
        <f>+X416+'17Lab_PLRecon'!BF17</f>
        <v>-1</v>
      </c>
      <c r="AB416" s="3233">
        <f>+AA416+'17Lab_PLRecon'!BW17</f>
        <v>-1</v>
      </c>
      <c r="AC416" s="3228">
        <f t="shared" si="69"/>
        <v>1</v>
      </c>
      <c r="AD416" s="3228">
        <f t="shared" si="70"/>
        <v>0</v>
      </c>
      <c r="AF416" s="3233">
        <f t="shared" si="71"/>
        <v>0</v>
      </c>
      <c r="AG416" s="3233">
        <f t="shared" si="72"/>
        <v>1</v>
      </c>
      <c r="AH416" s="3223" t="b">
        <f t="shared" si="63"/>
        <v>1</v>
      </c>
      <c r="AI416" s="3259" t="s">
        <v>1638</v>
      </c>
      <c r="AJ416" s="3259" t="s">
        <v>1281</v>
      </c>
      <c r="AK416" s="3259" t="s">
        <v>1628</v>
      </c>
      <c r="AL416" s="3244">
        <v>13</v>
      </c>
      <c r="AM416" s="3244">
        <v>15</v>
      </c>
      <c r="AN416" s="3244">
        <v>26</v>
      </c>
      <c r="AO416" s="3244">
        <v>30</v>
      </c>
      <c r="AP416" s="3244">
        <v>21747</v>
      </c>
      <c r="AQ416" s="3244">
        <v>29544</v>
      </c>
      <c r="AR416" s="3244">
        <v>8171</v>
      </c>
      <c r="AS416" s="3244">
        <v>5550</v>
      </c>
      <c r="AT416" s="3244">
        <v>1586</v>
      </c>
      <c r="AU416" s="3244">
        <v>25860</v>
      </c>
      <c r="AV416" s="3244">
        <v>6582</v>
      </c>
      <c r="AW416" s="3244">
        <v>-20322</v>
      </c>
      <c r="AX416" s="3244">
        <v>39</v>
      </c>
      <c r="AY416" s="3244">
        <v>510</v>
      </c>
      <c r="AZ416" s="3244">
        <v>1196</v>
      </c>
      <c r="BA416" s="3244">
        <v>16530</v>
      </c>
      <c r="BB416" s="3244">
        <v>5340</v>
      </c>
      <c r="BC416" s="3244">
        <v>-37354</v>
      </c>
      <c r="BE416" s="3223">
        <f t="shared" si="68"/>
        <v>402</v>
      </c>
      <c r="BF416" s="3223" t="b">
        <f t="shared" si="67"/>
        <v>1</v>
      </c>
      <c r="BG416" s="3209" t="s">
        <v>1628</v>
      </c>
      <c r="BH416" s="3269">
        <v>13</v>
      </c>
      <c r="BI416" s="3269">
        <v>15</v>
      </c>
      <c r="BJ416" s="3269">
        <v>26</v>
      </c>
      <c r="BK416" s="3269">
        <v>30</v>
      </c>
      <c r="BL416" s="3262">
        <v>21747</v>
      </c>
      <c r="BM416" s="3262">
        <v>29544</v>
      </c>
      <c r="BN416" s="3262">
        <v>8170</v>
      </c>
      <c r="BO416" s="3262">
        <v>5546</v>
      </c>
      <c r="BP416" s="3262">
        <v>1588</v>
      </c>
      <c r="BQ416" s="3262">
        <v>25866</v>
      </c>
      <c r="BR416" s="3262">
        <v>6582</v>
      </c>
      <c r="BS416" s="3262">
        <v>-20319</v>
      </c>
      <c r="BT416" s="3269">
        <v>39</v>
      </c>
      <c r="BU416" s="3269">
        <v>504</v>
      </c>
      <c r="BV416" s="3262">
        <v>1202</v>
      </c>
      <c r="BW416" s="3262">
        <v>16533</v>
      </c>
      <c r="BX416" s="3262">
        <v>5341</v>
      </c>
      <c r="BY416" s="3262">
        <v>-37356</v>
      </c>
    </row>
    <row r="417" spans="1:77" ht="15.2" customHeight="1" x14ac:dyDescent="0.2">
      <c r="A417" s="3254" t="s">
        <v>1631</v>
      </c>
      <c r="B417" s="3255" t="s">
        <v>1638</v>
      </c>
      <c r="C417" s="3272" t="s">
        <v>1629</v>
      </c>
      <c r="D417" s="3256">
        <v>11819</v>
      </c>
      <c r="E417" s="3256">
        <v>10576</v>
      </c>
      <c r="F417" s="3256">
        <v>50315</v>
      </c>
      <c r="G417" s="3256">
        <v>42838</v>
      </c>
      <c r="H417" s="3256">
        <v>7759948</v>
      </c>
      <c r="I417" s="3256">
        <v>6597493</v>
      </c>
      <c r="J417" s="3256">
        <v>2490535</v>
      </c>
      <c r="K417" s="3256">
        <v>2251423</v>
      </c>
      <c r="L417" s="3256">
        <v>717753</v>
      </c>
      <c r="M417" s="3256">
        <v>619163</v>
      </c>
      <c r="N417" s="3256">
        <v>1772782</v>
      </c>
      <c r="O417" s="3256">
        <v>1632261</v>
      </c>
      <c r="P417" s="3256">
        <v>62926</v>
      </c>
      <c r="Q417" s="3256">
        <v>58253</v>
      </c>
      <c r="R417" s="3256">
        <v>309106</v>
      </c>
      <c r="S417" s="3256">
        <v>317489</v>
      </c>
      <c r="T417" s="3256">
        <v>1400750</v>
      </c>
      <c r="U417" s="3257">
        <v>1256518</v>
      </c>
      <c r="V417" s="3209" t="s">
        <v>1629</v>
      </c>
      <c r="W417" s="3223" t="b">
        <f t="shared" si="64"/>
        <v>1</v>
      </c>
      <c r="X417" s="3258">
        <f>+T417-'Departmental PL'!V687</f>
        <v>51270.105675493367</v>
      </c>
      <c r="Y417" s="3258">
        <f>+U417-'Departmental PL'!W687</f>
        <v>11278.2416000003</v>
      </c>
      <c r="AA417" s="3228">
        <f>+X417+'17Lab_PLRecon'!BF18</f>
        <v>2408.0000000001746</v>
      </c>
      <c r="AB417" s="3233">
        <f>+AA417+'17Lab_PLRecon'!BW18</f>
        <v>1.7462298274040222E-10</v>
      </c>
      <c r="AC417" s="3228">
        <f t="shared" si="69"/>
        <v>0</v>
      </c>
      <c r="AD417" s="3228">
        <f t="shared" si="70"/>
        <v>-1</v>
      </c>
      <c r="AF417" s="3233">
        <f t="shared" si="71"/>
        <v>0</v>
      </c>
      <c r="AG417" s="3233">
        <f t="shared" si="72"/>
        <v>1</v>
      </c>
      <c r="AH417" s="3223" t="b">
        <f t="shared" si="63"/>
        <v>1</v>
      </c>
      <c r="AI417" s="3259" t="s">
        <v>1638</v>
      </c>
      <c r="AJ417" s="3259" t="s">
        <v>1281</v>
      </c>
      <c r="AK417" s="3259" t="s">
        <v>1629</v>
      </c>
      <c r="AL417" s="3244">
        <v>7766</v>
      </c>
      <c r="AM417" s="3244">
        <v>7289</v>
      </c>
      <c r="AN417" s="3244">
        <v>31569</v>
      </c>
      <c r="AO417" s="3244">
        <v>29857</v>
      </c>
      <c r="AP417" s="3244">
        <v>4899938</v>
      </c>
      <c r="AQ417" s="3244">
        <v>4487771</v>
      </c>
      <c r="AR417" s="3244">
        <v>1388392</v>
      </c>
      <c r="AS417" s="3244">
        <v>1151286</v>
      </c>
      <c r="AT417" s="3244">
        <v>486255</v>
      </c>
      <c r="AU417" s="3244">
        <v>370340</v>
      </c>
      <c r="AV417" s="3244">
        <v>902700</v>
      </c>
      <c r="AW417" s="3244">
        <v>780231</v>
      </c>
      <c r="AX417" s="3244">
        <v>45363</v>
      </c>
      <c r="AY417" s="3244">
        <v>37890</v>
      </c>
      <c r="AZ417" s="3244">
        <v>246596</v>
      </c>
      <c r="BA417" s="3244">
        <v>193514</v>
      </c>
      <c r="BB417" s="3244">
        <v>612448</v>
      </c>
      <c r="BC417" s="3244">
        <v>546605</v>
      </c>
      <c r="BE417" s="3223">
        <f t="shared" si="68"/>
        <v>403</v>
      </c>
      <c r="BF417" s="3223" t="b">
        <f t="shared" si="67"/>
        <v>1</v>
      </c>
      <c r="BG417" s="3209" t="s">
        <v>1629</v>
      </c>
      <c r="BH417" s="3262">
        <v>7766</v>
      </c>
      <c r="BI417" s="3262">
        <v>7289</v>
      </c>
      <c r="BJ417" s="3262">
        <v>31569</v>
      </c>
      <c r="BK417" s="3262">
        <v>29857</v>
      </c>
      <c r="BL417" s="3262">
        <v>4899938</v>
      </c>
      <c r="BM417" s="3262">
        <v>4487771</v>
      </c>
      <c r="BN417" s="3262">
        <v>1387923</v>
      </c>
      <c r="BO417" s="3262">
        <v>1151057</v>
      </c>
      <c r="BP417" s="3262">
        <v>485382</v>
      </c>
      <c r="BQ417" s="3262">
        <v>371015</v>
      </c>
      <c r="BR417" s="3262">
        <v>902541</v>
      </c>
      <c r="BS417" s="3262">
        <v>780042</v>
      </c>
      <c r="BT417" s="3262">
        <v>44369</v>
      </c>
      <c r="BU417" s="3262">
        <v>39376</v>
      </c>
      <c r="BV417" s="3262">
        <v>246008</v>
      </c>
      <c r="BW417" s="3262">
        <v>193803</v>
      </c>
      <c r="BX417" s="3262">
        <v>612165</v>
      </c>
      <c r="BY417" s="3262">
        <v>546863</v>
      </c>
    </row>
    <row r="418" spans="1:77" ht="15.2" customHeight="1" x14ac:dyDescent="0.2">
      <c r="A418" s="3370" t="s">
        <v>1632</v>
      </c>
      <c r="B418" s="3255" t="s">
        <v>1638</v>
      </c>
      <c r="C418" s="3272" t="s">
        <v>1630</v>
      </c>
      <c r="D418" s="3256">
        <v>4143</v>
      </c>
      <c r="E418" s="3256">
        <v>4041</v>
      </c>
      <c r="F418" s="3256">
        <v>12443</v>
      </c>
      <c r="G418" s="3256">
        <v>13161</v>
      </c>
      <c r="H418" s="3256">
        <v>1749087</v>
      </c>
      <c r="I418" s="3256">
        <v>1681097</v>
      </c>
      <c r="J418" s="3256">
        <v>520888</v>
      </c>
      <c r="K418" s="3256">
        <v>524971</v>
      </c>
      <c r="L418" s="3256">
        <v>274427</v>
      </c>
      <c r="M418" s="3256">
        <v>246940</v>
      </c>
      <c r="N418" s="3256">
        <v>246460</v>
      </c>
      <c r="O418" s="3256">
        <v>278031</v>
      </c>
      <c r="P418" s="3256">
        <v>29598</v>
      </c>
      <c r="Q418" s="3256">
        <v>27954</v>
      </c>
      <c r="R418" s="3256">
        <v>92981</v>
      </c>
      <c r="S418" s="3256">
        <v>80798</v>
      </c>
      <c r="T418" s="3256">
        <v>123881</v>
      </c>
      <c r="U418" s="3257">
        <v>169279</v>
      </c>
      <c r="V418" s="3209" t="s">
        <v>1630</v>
      </c>
      <c r="W418" s="3223" t="b">
        <f t="shared" si="64"/>
        <v>1</v>
      </c>
      <c r="X418" s="3258">
        <f>+T418-'Departmental PL'!V688</f>
        <v>154825.07894487763</v>
      </c>
      <c r="Y418" s="3258">
        <f>+U418-'Departmental PL'!W688</f>
        <v>118934.53550000003</v>
      </c>
      <c r="AA418" s="3228">
        <f>+X418+'17Lab_PLRecon'!BF19</f>
        <v>3866.0000000000291</v>
      </c>
      <c r="AB418" s="3233">
        <f>+AA418+'17Lab_PLRecon'!BW19</f>
        <v>-0.99999999997089617</v>
      </c>
      <c r="AC418" s="3228">
        <f t="shared" si="69"/>
        <v>1</v>
      </c>
      <c r="AD418" s="3228">
        <f t="shared" si="70"/>
        <v>0</v>
      </c>
      <c r="AF418" s="3233">
        <f t="shared" si="71"/>
        <v>0</v>
      </c>
      <c r="AG418" s="3233">
        <f t="shared" si="72"/>
        <v>0</v>
      </c>
      <c r="AH418" s="3223" t="b">
        <f t="shared" si="63"/>
        <v>1</v>
      </c>
      <c r="AI418" s="3259" t="s">
        <v>1638</v>
      </c>
      <c r="AJ418" s="3259" t="s">
        <v>1281</v>
      </c>
      <c r="AK418" s="3259" t="s">
        <v>1630</v>
      </c>
      <c r="AL418" s="3244">
        <v>3013</v>
      </c>
      <c r="AM418" s="3244">
        <v>3030</v>
      </c>
      <c r="AN418" s="3244">
        <v>9760</v>
      </c>
      <c r="AO418" s="3244">
        <v>8178</v>
      </c>
      <c r="AP418" s="3244">
        <v>1215800</v>
      </c>
      <c r="AQ418" s="3244">
        <v>999244</v>
      </c>
      <c r="AR418" s="3244">
        <v>360614</v>
      </c>
      <c r="AS418" s="3244">
        <v>293690</v>
      </c>
      <c r="AT418" s="3244">
        <v>186485</v>
      </c>
      <c r="AU418" s="3244">
        <v>46630</v>
      </c>
      <c r="AV418" s="3244">
        <v>173787</v>
      </c>
      <c r="AW418" s="3244">
        <v>246593</v>
      </c>
      <c r="AX418" s="3244">
        <v>20090</v>
      </c>
      <c r="AY418" s="3244">
        <v>5674</v>
      </c>
      <c r="AZ418" s="3244">
        <v>56828</v>
      </c>
      <c r="BA418" s="3244">
        <v>13696</v>
      </c>
      <c r="BB418" s="3244">
        <v>96417</v>
      </c>
      <c r="BC418" s="3244">
        <v>227119</v>
      </c>
      <c r="BE418" s="3223">
        <f t="shared" si="68"/>
        <v>404</v>
      </c>
      <c r="BF418" s="3223" t="b">
        <f t="shared" si="67"/>
        <v>1</v>
      </c>
      <c r="BG418" s="3209" t="s">
        <v>1630</v>
      </c>
      <c r="BH418" s="3262">
        <v>3013</v>
      </c>
      <c r="BI418" s="3262">
        <v>3030</v>
      </c>
      <c r="BJ418" s="3262">
        <v>9760</v>
      </c>
      <c r="BK418" s="3262">
        <v>8178</v>
      </c>
      <c r="BL418" s="3262">
        <v>1215797</v>
      </c>
      <c r="BM418" s="3262">
        <v>999244</v>
      </c>
      <c r="BN418" s="3262">
        <v>360549</v>
      </c>
      <c r="BO418" s="3262">
        <v>293624</v>
      </c>
      <c r="BP418" s="3262">
        <v>186952</v>
      </c>
      <c r="BQ418" s="3262">
        <v>47025</v>
      </c>
      <c r="BR418" s="3262">
        <v>173597</v>
      </c>
      <c r="BS418" s="3262">
        <v>246599</v>
      </c>
      <c r="BT418" s="3262">
        <v>19910</v>
      </c>
      <c r="BU418" s="3262">
        <v>6050</v>
      </c>
      <c r="BV418" s="3262">
        <v>57388</v>
      </c>
      <c r="BW418" s="3262">
        <v>13443</v>
      </c>
      <c r="BX418" s="3262">
        <v>96299</v>
      </c>
      <c r="BY418" s="3262">
        <v>227106</v>
      </c>
    </row>
    <row r="419" spans="1:77" ht="15.2" customHeight="1" x14ac:dyDescent="0.2">
      <c r="A419" s="3254" t="s">
        <v>1633</v>
      </c>
      <c r="B419" s="3255" t="s">
        <v>1638</v>
      </c>
      <c r="C419" s="3272" t="s">
        <v>1631</v>
      </c>
      <c r="D419" s="3256">
        <v>3050</v>
      </c>
      <c r="E419" s="3256">
        <v>2110</v>
      </c>
      <c r="F419" s="3256">
        <v>16201</v>
      </c>
      <c r="G419" s="3256">
        <v>12641</v>
      </c>
      <c r="H419" s="3256">
        <v>3672541</v>
      </c>
      <c r="I419" s="3256">
        <v>1794218</v>
      </c>
      <c r="J419" s="3256">
        <v>740907</v>
      </c>
      <c r="K419" s="3256">
        <v>408144</v>
      </c>
      <c r="L419" s="3256">
        <v>275256</v>
      </c>
      <c r="M419" s="3256">
        <v>238493</v>
      </c>
      <c r="N419" s="3256">
        <v>465651</v>
      </c>
      <c r="O419" s="3257">
        <v>169650</v>
      </c>
      <c r="P419" s="3256">
        <v>26007</v>
      </c>
      <c r="Q419" s="3256">
        <v>19657</v>
      </c>
      <c r="R419" s="3256">
        <v>73484</v>
      </c>
      <c r="S419" s="3256">
        <v>52683</v>
      </c>
      <c r="T419" s="3256">
        <v>366160</v>
      </c>
      <c r="U419" s="3257">
        <v>97310</v>
      </c>
      <c r="V419" s="3209" t="s">
        <v>1631</v>
      </c>
      <c r="W419" s="3223" t="b">
        <f t="shared" si="64"/>
        <v>1</v>
      </c>
      <c r="X419" s="3258">
        <f>+T419-'Departmental PL'!V689</f>
        <v>-155147.3176194246</v>
      </c>
      <c r="Y419" s="3258">
        <f>+U419-'Departmental PL'!W689</f>
        <v>-38996.405900000071</v>
      </c>
      <c r="AA419" s="3228">
        <f>+X419+'17Lab_PLRecon'!BF20</f>
        <v>4938.9999999999418</v>
      </c>
      <c r="AB419" s="3233">
        <f>+AA419+'17Lab_PLRecon'!BW20</f>
        <v>-5.8207660913467407E-11</v>
      </c>
      <c r="AC419" s="3228">
        <f t="shared" si="69"/>
        <v>0</v>
      </c>
      <c r="AD419" s="3228">
        <f t="shared" si="70"/>
        <v>1</v>
      </c>
      <c r="AF419" s="3233">
        <f t="shared" si="71"/>
        <v>0</v>
      </c>
      <c r="AG419" s="3233">
        <f t="shared" si="72"/>
        <v>0</v>
      </c>
      <c r="AH419" s="3223" t="b">
        <f t="shared" si="63"/>
        <v>1</v>
      </c>
      <c r="AI419" s="3259" t="s">
        <v>1638</v>
      </c>
      <c r="AJ419" s="3259" t="s">
        <v>1281</v>
      </c>
      <c r="AK419" s="3259" t="s">
        <v>1631</v>
      </c>
      <c r="AL419" s="3244">
        <v>1540</v>
      </c>
      <c r="AM419" s="3244">
        <v>1526</v>
      </c>
      <c r="AN419" s="3244">
        <v>9444</v>
      </c>
      <c r="AO419" s="3244">
        <v>8962</v>
      </c>
      <c r="AP419" s="3244">
        <v>1181012</v>
      </c>
      <c r="AQ419" s="3244">
        <v>919350</v>
      </c>
      <c r="AR419" s="3244">
        <v>266271</v>
      </c>
      <c r="AS419" s="3244">
        <v>201117</v>
      </c>
      <c r="AT419" s="3244">
        <v>233916</v>
      </c>
      <c r="AU419" s="3244">
        <v>133504</v>
      </c>
      <c r="AV419" s="3244">
        <v>32338</v>
      </c>
      <c r="AW419" s="3244">
        <v>67637</v>
      </c>
      <c r="AX419" s="3244">
        <v>14482</v>
      </c>
      <c r="AY419" s="3244">
        <v>11880</v>
      </c>
      <c r="AZ419" s="3244">
        <v>42876</v>
      </c>
      <c r="BA419" s="3244">
        <v>27435</v>
      </c>
      <c r="BB419" s="3244">
        <v>-25136</v>
      </c>
      <c r="BC419" s="3244">
        <v>28291</v>
      </c>
      <c r="BE419" s="3223">
        <f t="shared" si="68"/>
        <v>405</v>
      </c>
      <c r="BF419" s="3223" t="b">
        <f t="shared" si="67"/>
        <v>1</v>
      </c>
      <c r="BG419" s="3209" t="s">
        <v>1631</v>
      </c>
      <c r="BH419" s="3262">
        <v>1540</v>
      </c>
      <c r="BI419" s="3262">
        <v>1526</v>
      </c>
      <c r="BJ419" s="3262">
        <v>9444</v>
      </c>
      <c r="BK419" s="3262">
        <v>8962</v>
      </c>
      <c r="BL419" s="3262">
        <v>1181012</v>
      </c>
      <c r="BM419" s="3262">
        <v>919350</v>
      </c>
      <c r="BN419" s="3262">
        <v>266270</v>
      </c>
      <c r="BO419" s="3262">
        <v>201105</v>
      </c>
      <c r="BP419" s="3262">
        <v>233943</v>
      </c>
      <c r="BQ419" s="3262">
        <v>133464</v>
      </c>
      <c r="BR419" s="3262">
        <v>32327</v>
      </c>
      <c r="BS419" s="3262">
        <v>67641</v>
      </c>
      <c r="BT419" s="3262">
        <v>14543</v>
      </c>
      <c r="BU419" s="3262">
        <v>11893</v>
      </c>
      <c r="BV419" s="3262">
        <v>42908</v>
      </c>
      <c r="BW419" s="3262">
        <v>27486</v>
      </c>
      <c r="BX419" s="3262">
        <v>-25125</v>
      </c>
      <c r="BY419" s="3262">
        <v>28261</v>
      </c>
    </row>
    <row r="420" spans="1:77" ht="15.2" customHeight="1" x14ac:dyDescent="0.2">
      <c r="A420" s="3254" t="s">
        <v>1634</v>
      </c>
      <c r="B420" s="3255" t="s">
        <v>1638</v>
      </c>
      <c r="C420" s="3272" t="s">
        <v>1632</v>
      </c>
      <c r="D420" s="3256">
        <v>165</v>
      </c>
      <c r="E420" s="3256">
        <v>175</v>
      </c>
      <c r="F420" s="3256">
        <v>2564</v>
      </c>
      <c r="G420" s="3256">
        <v>2525</v>
      </c>
      <c r="H420" s="3256">
        <v>491909</v>
      </c>
      <c r="I420" s="3256">
        <v>422861</v>
      </c>
      <c r="J420" s="3256">
        <v>123995</v>
      </c>
      <c r="K420" s="3256">
        <v>93950</v>
      </c>
      <c r="L420" s="3256">
        <v>61471</v>
      </c>
      <c r="M420" s="3256">
        <v>51902</v>
      </c>
      <c r="N420" s="3256">
        <v>62523</v>
      </c>
      <c r="O420" s="3257">
        <v>42049</v>
      </c>
      <c r="P420" s="3256">
        <v>2853</v>
      </c>
      <c r="Q420" s="3256">
        <v>3183</v>
      </c>
      <c r="R420" s="3256">
        <v>26843</v>
      </c>
      <c r="S420" s="3256">
        <v>25171</v>
      </c>
      <c r="T420" s="3256">
        <v>32827</v>
      </c>
      <c r="U420" s="3257">
        <v>13695</v>
      </c>
      <c r="V420" s="3209" t="s">
        <v>1632</v>
      </c>
      <c r="W420" s="3223" t="b">
        <f t="shared" si="64"/>
        <v>1</v>
      </c>
      <c r="X420" s="3258">
        <f>+T420-'Departmental PL'!V690</f>
        <v>10535.241217859737</v>
      </c>
      <c r="Y420" s="3258">
        <f>+U420-'Departmental PL'!W690</f>
        <v>13519.628999999994</v>
      </c>
      <c r="AA420" s="3228">
        <f>+X420+'17Lab_PLRecon'!BF21</f>
        <v>6956.0000000000009</v>
      </c>
      <c r="AB420" s="3233">
        <f>+AA420+'17Lab_PLRecon'!BW21</f>
        <v>-0.99999999999909051</v>
      </c>
      <c r="AC420" s="3228">
        <f t="shared" si="69"/>
        <v>1</v>
      </c>
      <c r="AD420" s="3228">
        <f t="shared" si="70"/>
        <v>-1</v>
      </c>
      <c r="AF420" s="3233">
        <f t="shared" si="71"/>
        <v>0</v>
      </c>
      <c r="AG420" s="3233">
        <f t="shared" si="72"/>
        <v>0</v>
      </c>
      <c r="AH420" s="3223" t="b">
        <f t="shared" si="63"/>
        <v>1</v>
      </c>
      <c r="AI420" s="3259" t="s">
        <v>1638</v>
      </c>
      <c r="AJ420" s="3259" t="s">
        <v>1281</v>
      </c>
      <c r="AK420" s="3259" t="s">
        <v>1632</v>
      </c>
      <c r="AL420" s="3244">
        <v>121</v>
      </c>
      <c r="AM420" s="3244">
        <v>107</v>
      </c>
      <c r="AN420" s="3244">
        <v>1759</v>
      </c>
      <c r="AO420" s="3244">
        <v>1423</v>
      </c>
      <c r="AP420" s="3244">
        <v>283795</v>
      </c>
      <c r="AQ420" s="3244">
        <v>177651</v>
      </c>
      <c r="AR420" s="3244">
        <v>65156</v>
      </c>
      <c r="AS420" s="3244">
        <v>37901</v>
      </c>
      <c r="AT420" s="3244">
        <v>36585</v>
      </c>
      <c r="AU420" s="3244">
        <v>24728</v>
      </c>
      <c r="AV420" s="3244">
        <v>28590</v>
      </c>
      <c r="AW420" s="3244">
        <v>13172</v>
      </c>
      <c r="AX420" s="3244">
        <v>2280</v>
      </c>
      <c r="AY420" s="3244">
        <v>1952</v>
      </c>
      <c r="AZ420" s="3244">
        <v>17673</v>
      </c>
      <c r="BA420" s="3244">
        <v>11610</v>
      </c>
      <c r="BB420" s="3244">
        <v>8620</v>
      </c>
      <c r="BC420" s="3244">
        <v>-411</v>
      </c>
      <c r="BE420" s="3223">
        <f t="shared" si="68"/>
        <v>406</v>
      </c>
      <c r="BF420" s="3223" t="b">
        <f t="shared" si="67"/>
        <v>1</v>
      </c>
      <c r="BG420" s="3209" t="s">
        <v>1632</v>
      </c>
      <c r="BH420" s="3269">
        <v>121</v>
      </c>
      <c r="BI420" s="3269">
        <v>107</v>
      </c>
      <c r="BJ420" s="3262">
        <v>1759</v>
      </c>
      <c r="BK420" s="3262">
        <v>1423</v>
      </c>
      <c r="BL420" s="3262">
        <v>283795</v>
      </c>
      <c r="BM420" s="3262">
        <v>177651</v>
      </c>
      <c r="BN420" s="3262">
        <v>65156</v>
      </c>
      <c r="BO420" s="3262">
        <v>37902</v>
      </c>
      <c r="BP420" s="3262">
        <v>36560</v>
      </c>
      <c r="BQ420" s="3262">
        <v>24731</v>
      </c>
      <c r="BR420" s="3262">
        <v>28595</v>
      </c>
      <c r="BS420" s="3262">
        <v>13171</v>
      </c>
      <c r="BT420" s="3262">
        <v>2286</v>
      </c>
      <c r="BU420" s="3262">
        <v>1946</v>
      </c>
      <c r="BV420" s="3262">
        <v>17680</v>
      </c>
      <c r="BW420" s="3262">
        <v>11633</v>
      </c>
      <c r="BX420" s="3262">
        <v>8629</v>
      </c>
      <c r="BY420" s="3269">
        <v>-408</v>
      </c>
    </row>
    <row r="421" spans="1:77" ht="15.2" customHeight="1" x14ac:dyDescent="0.2">
      <c r="A421" s="3254" t="s">
        <v>1635</v>
      </c>
      <c r="B421" s="3255" t="s">
        <v>1638</v>
      </c>
      <c r="C421" s="3272" t="s">
        <v>1633</v>
      </c>
      <c r="D421" s="3256">
        <v>217</v>
      </c>
      <c r="E421" s="3256">
        <v>234</v>
      </c>
      <c r="F421" s="3256">
        <v>493</v>
      </c>
      <c r="G421" s="3256">
        <v>494</v>
      </c>
      <c r="H421" s="3256">
        <v>32074</v>
      </c>
      <c r="I421" s="3256">
        <v>33868</v>
      </c>
      <c r="J421" s="3256">
        <v>3067</v>
      </c>
      <c r="K421" s="3256">
        <v>3526</v>
      </c>
      <c r="L421" s="3256">
        <v>15197</v>
      </c>
      <c r="M421" s="3256">
        <v>16139</v>
      </c>
      <c r="N421" s="3257">
        <v>-12131</v>
      </c>
      <c r="O421" s="3257">
        <v>-12613</v>
      </c>
      <c r="P421" s="3256">
        <v>1557</v>
      </c>
      <c r="Q421" s="3256">
        <v>1543</v>
      </c>
      <c r="R421" s="3256">
        <v>5240</v>
      </c>
      <c r="S421" s="3256">
        <v>5048</v>
      </c>
      <c r="T421" s="3257">
        <v>-18928</v>
      </c>
      <c r="U421" s="3257">
        <v>-19204</v>
      </c>
      <c r="V421" s="3209" t="s">
        <v>1633</v>
      </c>
      <c r="W421" s="3223" t="b">
        <f t="shared" si="64"/>
        <v>1</v>
      </c>
      <c r="X421" s="3258">
        <f>+T421-'Departmental PL'!V691</f>
        <v>278953.8685957627</v>
      </c>
      <c r="Y421" s="3258">
        <f>+U421-'Departmental PL'!W691</f>
        <v>-68405</v>
      </c>
      <c r="AA421" s="3228">
        <f>+X421+'17Lab_PLRecon'!BF22</f>
        <v>5675</v>
      </c>
      <c r="AB421" s="3233">
        <f>+AA421+'17Lab_PLRecon'!BW22</f>
        <v>-1</v>
      </c>
      <c r="AC421" s="3228">
        <f t="shared" si="69"/>
        <v>1</v>
      </c>
      <c r="AD421" s="3228">
        <f t="shared" si="70"/>
        <v>0</v>
      </c>
      <c r="AF421" s="3233">
        <f t="shared" si="71"/>
        <v>0</v>
      </c>
      <c r="AG421" s="3233">
        <f t="shared" si="72"/>
        <v>0</v>
      </c>
      <c r="AH421" s="3223" t="b">
        <f t="shared" si="63"/>
        <v>1</v>
      </c>
      <c r="AI421" s="3259" t="s">
        <v>1638</v>
      </c>
      <c r="AJ421" s="3259" t="s">
        <v>1281</v>
      </c>
      <c r="AK421" s="3259" t="s">
        <v>1633</v>
      </c>
      <c r="AL421" s="3244">
        <v>176</v>
      </c>
      <c r="AM421" s="3244">
        <v>242</v>
      </c>
      <c r="AN421" s="3244">
        <v>371</v>
      </c>
      <c r="AO421" s="3244">
        <v>541</v>
      </c>
      <c r="AP421" s="3244">
        <v>25523</v>
      </c>
      <c r="AQ421" s="3244">
        <v>52070</v>
      </c>
      <c r="AR421" s="3244">
        <v>2846</v>
      </c>
      <c r="AS421" s="3244">
        <v>5962</v>
      </c>
      <c r="AT421" s="3244">
        <v>12070</v>
      </c>
      <c r="AU421" s="3244">
        <v>19371</v>
      </c>
      <c r="AV421" s="3244">
        <v>-9204</v>
      </c>
      <c r="AW421" s="3244">
        <v>-13433</v>
      </c>
      <c r="AX421" s="3244">
        <v>1143</v>
      </c>
      <c r="AY421" s="3244">
        <v>2244</v>
      </c>
      <c r="AZ421" s="3244">
        <v>3577</v>
      </c>
      <c r="BA421" s="3244">
        <v>5406</v>
      </c>
      <c r="BB421" s="3244">
        <v>-13971</v>
      </c>
      <c r="BC421" s="3244">
        <v>-21086</v>
      </c>
      <c r="BE421" s="3223">
        <f t="shared" si="68"/>
        <v>407</v>
      </c>
      <c r="BF421" s="3223" t="b">
        <f t="shared" si="67"/>
        <v>1</v>
      </c>
      <c r="BG421" s="3209" t="s">
        <v>1633</v>
      </c>
      <c r="BH421" s="3269">
        <v>176</v>
      </c>
      <c r="BI421" s="3269">
        <v>242</v>
      </c>
      <c r="BJ421" s="3269">
        <v>371</v>
      </c>
      <c r="BK421" s="3269">
        <v>541</v>
      </c>
      <c r="BL421" s="3262">
        <v>25523</v>
      </c>
      <c r="BM421" s="3262">
        <v>52070</v>
      </c>
      <c r="BN421" s="3262">
        <v>2869</v>
      </c>
      <c r="BO421" s="3262">
        <v>5967</v>
      </c>
      <c r="BP421" s="3262">
        <v>12083</v>
      </c>
      <c r="BQ421" s="3262">
        <v>19393</v>
      </c>
      <c r="BR421" s="3262">
        <v>-9214</v>
      </c>
      <c r="BS421" s="3262">
        <v>-13427</v>
      </c>
      <c r="BT421" s="3262">
        <v>1140</v>
      </c>
      <c r="BU421" s="3262">
        <v>2251</v>
      </c>
      <c r="BV421" s="3262">
        <v>3632</v>
      </c>
      <c r="BW421" s="3262">
        <v>5402</v>
      </c>
      <c r="BX421" s="3262">
        <v>-13985</v>
      </c>
      <c r="BY421" s="3262">
        <v>-21080</v>
      </c>
    </row>
    <row r="422" spans="1:77" ht="15.2" customHeight="1" x14ac:dyDescent="0.2">
      <c r="A422" s="3254" t="s">
        <v>1636</v>
      </c>
      <c r="B422" s="3255" t="s">
        <v>1638</v>
      </c>
      <c r="C422" s="3272" t="s">
        <v>1634</v>
      </c>
      <c r="D422" s="3256">
        <v>1361</v>
      </c>
      <c r="E422" s="3256">
        <v>1096</v>
      </c>
      <c r="F422" s="3256">
        <v>7310</v>
      </c>
      <c r="G422" s="3256">
        <v>6418</v>
      </c>
      <c r="H422" s="3256">
        <v>1628858</v>
      </c>
      <c r="I422" s="3256">
        <v>1713447</v>
      </c>
      <c r="J422" s="3256">
        <v>450483</v>
      </c>
      <c r="K422" s="3256">
        <v>485477</v>
      </c>
      <c r="L422" s="3256">
        <v>898228</v>
      </c>
      <c r="M422" s="3256">
        <v>866297</v>
      </c>
      <c r="N422" s="3257">
        <v>-447745</v>
      </c>
      <c r="O422" s="3257">
        <v>-380820</v>
      </c>
      <c r="P422" s="3256">
        <v>391287</v>
      </c>
      <c r="Q422" s="3256">
        <v>17932</v>
      </c>
      <c r="R422" s="3256">
        <v>269981</v>
      </c>
      <c r="S422" s="3256">
        <v>192748</v>
      </c>
      <c r="T422" s="3257">
        <v>-1109012</v>
      </c>
      <c r="U422" s="3257">
        <v>-591499</v>
      </c>
      <c r="V422" s="3209" t="s">
        <v>1634</v>
      </c>
      <c r="W422" s="3223" t="b">
        <f t="shared" si="64"/>
        <v>1</v>
      </c>
      <c r="X422" s="3258">
        <f>+T422-'Departmental PL'!V692</f>
        <v>421544.46445125761</v>
      </c>
      <c r="Y422" s="3258">
        <f>+U422-'Departmental PL'!W692</f>
        <v>215295.22399999993</v>
      </c>
      <c r="AA422" s="3228">
        <f>+X422+'17Lab_PLRecon'!BF23</f>
        <v>13021</v>
      </c>
      <c r="AB422" s="3233">
        <f>+AA422+'17Lab_PLRecon'!BW23</f>
        <v>1</v>
      </c>
      <c r="AC422" s="3228">
        <f t="shared" si="69"/>
        <v>0</v>
      </c>
      <c r="AD422" s="3228">
        <f t="shared" si="70"/>
        <v>0</v>
      </c>
      <c r="AF422" s="3233">
        <f t="shared" si="71"/>
        <v>-1</v>
      </c>
      <c r="AG422" s="3233">
        <f t="shared" si="72"/>
        <v>-1</v>
      </c>
      <c r="AH422" s="3223" t="b">
        <f t="shared" si="63"/>
        <v>1</v>
      </c>
      <c r="AI422" s="3259" t="s">
        <v>1638</v>
      </c>
      <c r="AJ422" s="3259" t="s">
        <v>1281</v>
      </c>
      <c r="AK422" s="3259" t="s">
        <v>1634</v>
      </c>
      <c r="AL422" s="3244">
        <v>838</v>
      </c>
      <c r="AM422" s="3244">
        <v>593</v>
      </c>
      <c r="AN422" s="3244">
        <v>4842</v>
      </c>
      <c r="AO422" s="3244">
        <v>3596</v>
      </c>
      <c r="AP422" s="3244">
        <v>1366200</v>
      </c>
      <c r="AQ422" s="3244">
        <v>1074685</v>
      </c>
      <c r="AR422" s="3244">
        <v>389347</v>
      </c>
      <c r="AS422" s="3244">
        <v>285514</v>
      </c>
      <c r="AT422" s="3244">
        <v>669495</v>
      </c>
      <c r="AU422" s="3244">
        <v>491660</v>
      </c>
      <c r="AV422" s="3244">
        <v>-280086</v>
      </c>
      <c r="AW422" s="3244">
        <v>-206188</v>
      </c>
      <c r="AX422" s="3244">
        <v>13648</v>
      </c>
      <c r="AY422" s="3244">
        <v>8574</v>
      </c>
      <c r="AZ422" s="3244">
        <v>149472</v>
      </c>
      <c r="BA422" s="3244">
        <v>111075</v>
      </c>
      <c r="BB422" s="3244">
        <v>-442977</v>
      </c>
      <c r="BC422" s="3244">
        <v>-325757</v>
      </c>
      <c r="BE422" s="3223">
        <f t="shared" si="68"/>
        <v>408</v>
      </c>
      <c r="BF422" s="3223" t="b">
        <f t="shared" si="67"/>
        <v>1</v>
      </c>
      <c r="BG422" s="3209" t="s">
        <v>1634</v>
      </c>
      <c r="BH422" s="3269">
        <v>838</v>
      </c>
      <c r="BI422" s="3269">
        <v>593</v>
      </c>
      <c r="BJ422" s="3262">
        <v>4842</v>
      </c>
      <c r="BK422" s="3262">
        <v>3596</v>
      </c>
      <c r="BL422" s="3262">
        <v>1366200</v>
      </c>
      <c r="BM422" s="3262">
        <v>1074685</v>
      </c>
      <c r="BN422" s="3262">
        <v>389346</v>
      </c>
      <c r="BO422" s="3262">
        <v>285536</v>
      </c>
      <c r="BP422" s="3262">
        <v>669414</v>
      </c>
      <c r="BQ422" s="3262">
        <v>491696</v>
      </c>
      <c r="BR422" s="3262">
        <v>-280068</v>
      </c>
      <c r="BS422" s="3262">
        <v>-206160</v>
      </c>
      <c r="BT422" s="3262">
        <v>13561</v>
      </c>
      <c r="BU422" s="3262">
        <v>8538</v>
      </c>
      <c r="BV422" s="3262">
        <v>149361</v>
      </c>
      <c r="BW422" s="3262">
        <v>111044</v>
      </c>
      <c r="BX422" s="3262">
        <v>-442989</v>
      </c>
      <c r="BY422" s="3262">
        <v>-325743</v>
      </c>
    </row>
    <row r="423" spans="1:77" ht="15.2" customHeight="1" x14ac:dyDescent="0.2">
      <c r="A423" s="3254" t="s">
        <v>1637</v>
      </c>
      <c r="B423" s="3255" t="s">
        <v>1638</v>
      </c>
      <c r="C423" s="3334" t="s">
        <v>1635</v>
      </c>
      <c r="D423" s="3256">
        <v>26</v>
      </c>
      <c r="E423" s="3256">
        <v>8</v>
      </c>
      <c r="F423" s="3256">
        <v>26</v>
      </c>
      <c r="G423" s="3256">
        <v>8</v>
      </c>
      <c r="H423" s="3256">
        <v>1868</v>
      </c>
      <c r="I423" s="3256">
        <v>768</v>
      </c>
      <c r="J423" s="3256">
        <v>441</v>
      </c>
      <c r="K423" s="3256">
        <v>129</v>
      </c>
      <c r="L423" s="3266">
        <v>14</v>
      </c>
      <c r="M423" s="3256">
        <v>22</v>
      </c>
      <c r="N423" s="3257">
        <v>428</v>
      </c>
      <c r="O423" s="3257">
        <v>107</v>
      </c>
      <c r="P423" s="3266">
        <v>24305</v>
      </c>
      <c r="Q423" s="3256">
        <v>0</v>
      </c>
      <c r="R423" s="3266">
        <v>121521</v>
      </c>
      <c r="S423" s="3256">
        <v>3054</v>
      </c>
      <c r="T423" s="3257">
        <v>-145399</v>
      </c>
      <c r="U423" s="3257">
        <v>-2947</v>
      </c>
      <c r="V423" s="3209" t="s">
        <v>1635</v>
      </c>
      <c r="W423" s="3223" t="b">
        <f t="shared" si="64"/>
        <v>1</v>
      </c>
      <c r="X423" s="3258">
        <f>+T423-'Departmental PL'!V693</f>
        <v>0</v>
      </c>
      <c r="Y423" s="3258">
        <f>+U423-'Departmental PL'!W693</f>
        <v>861</v>
      </c>
      <c r="Z423" s="3369">
        <f>+L423+P423+R423</f>
        <v>145840</v>
      </c>
      <c r="AA423" s="3228">
        <f>+X423+'17Lab_PLRecon'!BF24</f>
        <v>0</v>
      </c>
      <c r="AB423" s="3233">
        <f>+AA423+'17Lab_PLRecon'!BW24</f>
        <v>0</v>
      </c>
      <c r="AC423" s="3228">
        <f t="shared" si="69"/>
        <v>-1</v>
      </c>
      <c r="AD423" s="3228">
        <f t="shared" si="70"/>
        <v>0</v>
      </c>
      <c r="AF423" s="3233">
        <f t="shared" si="71"/>
        <v>1</v>
      </c>
      <c r="AG423" s="3233">
        <f t="shared" si="72"/>
        <v>0</v>
      </c>
      <c r="AH423" s="3223" t="b">
        <f t="shared" si="63"/>
        <v>1</v>
      </c>
      <c r="AI423" s="3259" t="s">
        <v>1638</v>
      </c>
      <c r="AJ423" s="3259" t="s">
        <v>1281</v>
      </c>
      <c r="AK423" s="3259" t="s">
        <v>1635</v>
      </c>
      <c r="AL423" s="3244">
        <v>8</v>
      </c>
      <c r="AM423" s="3244">
        <v>0</v>
      </c>
      <c r="AN423" s="3244">
        <v>8</v>
      </c>
      <c r="AP423" s="3244">
        <v>768</v>
      </c>
      <c r="AR423" s="3244">
        <v>134</v>
      </c>
      <c r="AT423" s="3244">
        <v>8</v>
      </c>
      <c r="AV423" s="3244">
        <v>126</v>
      </c>
      <c r="AX423" s="3244">
        <v>0</v>
      </c>
      <c r="AZ423" s="3244">
        <v>2264</v>
      </c>
      <c r="BB423" s="3244">
        <v>-2140</v>
      </c>
      <c r="BE423" s="3223">
        <f t="shared" si="68"/>
        <v>409</v>
      </c>
      <c r="BF423" s="3223" t="b">
        <f t="shared" si="67"/>
        <v>1</v>
      </c>
      <c r="BG423" s="3209" t="s">
        <v>1635</v>
      </c>
      <c r="BH423" s="3269">
        <v>8</v>
      </c>
      <c r="BI423" s="3269">
        <v>0</v>
      </c>
      <c r="BJ423" s="3269">
        <v>8</v>
      </c>
      <c r="BK423" s="3269" t="s">
        <v>1196</v>
      </c>
      <c r="BL423" s="3269">
        <v>768</v>
      </c>
      <c r="BM423" s="3269" t="s">
        <v>1196</v>
      </c>
      <c r="BN423" s="3269">
        <v>133</v>
      </c>
      <c r="BO423" s="3269" t="s">
        <v>1196</v>
      </c>
      <c r="BP423" s="3269">
        <v>8</v>
      </c>
      <c r="BQ423" s="3269" t="s">
        <v>1196</v>
      </c>
      <c r="BR423" s="3269">
        <v>125</v>
      </c>
      <c r="BS423" s="3269" t="s">
        <v>1196</v>
      </c>
      <c r="BT423" s="3269">
        <v>0</v>
      </c>
      <c r="BU423" s="3269" t="s">
        <v>1196</v>
      </c>
      <c r="BV423" s="3262">
        <v>2267</v>
      </c>
      <c r="BW423" s="3269" t="s">
        <v>1196</v>
      </c>
      <c r="BX423" s="3262">
        <v>-2141</v>
      </c>
      <c r="BY423" s="3269" t="s">
        <v>1196</v>
      </c>
    </row>
    <row r="424" spans="1:77" ht="15.2" customHeight="1" x14ac:dyDescent="0.2">
      <c r="A424" s="3281" t="s">
        <v>1638</v>
      </c>
      <c r="B424" s="3255" t="s">
        <v>1638</v>
      </c>
      <c r="C424" s="3272" t="s">
        <v>1636</v>
      </c>
      <c r="D424" s="3256">
        <v>33163</v>
      </c>
      <c r="E424" s="3256">
        <v>32428</v>
      </c>
      <c r="F424" s="3256">
        <v>96281</v>
      </c>
      <c r="G424" s="3256">
        <v>89671</v>
      </c>
      <c r="H424" s="3256">
        <v>8723275</v>
      </c>
      <c r="I424" s="3256">
        <v>8146560</v>
      </c>
      <c r="J424" s="3256">
        <v>2184276</v>
      </c>
      <c r="K424" s="3256">
        <v>2082775</v>
      </c>
      <c r="L424" s="3256">
        <v>1585544</v>
      </c>
      <c r="M424" s="3256">
        <v>1562601</v>
      </c>
      <c r="N424" s="3256">
        <v>598732</v>
      </c>
      <c r="O424" s="3257">
        <v>520175</v>
      </c>
      <c r="P424" s="3256">
        <v>592973</v>
      </c>
      <c r="Q424" s="3256">
        <v>318648</v>
      </c>
      <c r="R424" s="3256">
        <v>442175</v>
      </c>
      <c r="S424" s="3256">
        <v>385489</v>
      </c>
      <c r="T424" s="3257">
        <v>-436416</v>
      </c>
      <c r="U424" s="3257">
        <v>-183962</v>
      </c>
      <c r="V424" s="3209" t="s">
        <v>1636</v>
      </c>
      <c r="W424" s="3223" t="b">
        <f t="shared" si="64"/>
        <v>1</v>
      </c>
      <c r="X424" s="3258">
        <f>+T424-'Departmental PL'!V694</f>
        <v>1834989.5965878484</v>
      </c>
      <c r="Y424" s="3258">
        <f>+U424-'Departmental PL'!W694</f>
        <v>-1648167</v>
      </c>
      <c r="AA424" s="3228">
        <f>+X424+'17Lab_PLRecon'!BF25</f>
        <v>68243</v>
      </c>
      <c r="AB424" s="3233">
        <f>+AA424+'17Lab_PLRecon'!BW25</f>
        <v>0</v>
      </c>
      <c r="AC424" s="3228">
        <f t="shared" si="69"/>
        <v>0</v>
      </c>
      <c r="AD424" s="3228">
        <f t="shared" si="70"/>
        <v>-1</v>
      </c>
      <c r="AF424" s="3233">
        <f t="shared" si="71"/>
        <v>0</v>
      </c>
      <c r="AG424" s="3233">
        <f t="shared" si="72"/>
        <v>0</v>
      </c>
      <c r="AH424" s="3223" t="b">
        <f t="shared" si="63"/>
        <v>1</v>
      </c>
      <c r="AI424" s="3259" t="s">
        <v>1638</v>
      </c>
      <c r="AJ424" s="3259" t="s">
        <v>1281</v>
      </c>
      <c r="AK424" s="3259" t="s">
        <v>1636</v>
      </c>
      <c r="AL424" s="3244">
        <v>24301</v>
      </c>
      <c r="AM424" s="3244">
        <v>22066</v>
      </c>
      <c r="AN424" s="3244">
        <v>66399</v>
      </c>
      <c r="AO424" s="3244">
        <v>60207</v>
      </c>
      <c r="AP424" s="3244">
        <v>6138525</v>
      </c>
      <c r="AQ424" s="3244">
        <v>5446420</v>
      </c>
      <c r="AR424" s="3244">
        <v>1453833</v>
      </c>
      <c r="AS424" s="3244">
        <v>1233745</v>
      </c>
      <c r="AT424" s="3244">
        <v>1234913</v>
      </c>
      <c r="AU424" s="3244">
        <v>1121640</v>
      </c>
      <c r="AV424" s="3244">
        <v>218115</v>
      </c>
      <c r="AW424" s="3244">
        <v>111750</v>
      </c>
      <c r="AX424" s="3244">
        <v>235764</v>
      </c>
      <c r="AY424" s="3244">
        <v>231247</v>
      </c>
      <c r="AZ424" s="3244">
        <v>290756</v>
      </c>
      <c r="BA424" s="3244">
        <v>256940</v>
      </c>
      <c r="BB424" s="3244">
        <v>-309213</v>
      </c>
      <c r="BC424" s="3244">
        <v>-376084</v>
      </c>
      <c r="BE424" s="3223">
        <f t="shared" si="68"/>
        <v>410</v>
      </c>
      <c r="BF424" s="3223" t="b">
        <f t="shared" si="67"/>
        <v>1</v>
      </c>
      <c r="BG424" s="3209" t="s">
        <v>1636</v>
      </c>
      <c r="BH424" s="3262">
        <v>24301</v>
      </c>
      <c r="BI424" s="3262">
        <v>22066</v>
      </c>
      <c r="BJ424" s="3262">
        <v>66399</v>
      </c>
      <c r="BK424" s="3262">
        <v>60207</v>
      </c>
      <c r="BL424" s="3262">
        <v>6138503</v>
      </c>
      <c r="BM424" s="3262">
        <v>5446419</v>
      </c>
      <c r="BN424" s="3262">
        <v>1453990</v>
      </c>
      <c r="BO424" s="3262">
        <v>1233743</v>
      </c>
      <c r="BP424" s="3262">
        <v>1235156</v>
      </c>
      <c r="BQ424" s="3262">
        <v>1121361</v>
      </c>
      <c r="BR424" s="3262">
        <v>218834</v>
      </c>
      <c r="BS424" s="3262">
        <v>112382</v>
      </c>
      <c r="BT424" s="3262">
        <v>236760</v>
      </c>
      <c r="BU424" s="3262">
        <v>232752</v>
      </c>
      <c r="BV424" s="3262">
        <v>291121</v>
      </c>
      <c r="BW424" s="3262">
        <v>255821</v>
      </c>
      <c r="BX424" s="3262">
        <v>-309047</v>
      </c>
      <c r="BY424" s="3262">
        <v>-376191</v>
      </c>
    </row>
    <row r="425" spans="1:77" ht="15.2" customHeight="1" x14ac:dyDescent="0.2">
      <c r="A425" s="3254" t="s">
        <v>1619</v>
      </c>
      <c r="B425" s="3255" t="s">
        <v>1638</v>
      </c>
      <c r="C425" s="3334" t="s">
        <v>1637</v>
      </c>
      <c r="D425" s="3256">
        <v>321</v>
      </c>
      <c r="E425" s="3256">
        <v>318</v>
      </c>
      <c r="F425" s="3256">
        <v>798</v>
      </c>
      <c r="G425" s="3256">
        <v>670</v>
      </c>
      <c r="H425" s="3266">
        <v>705710</v>
      </c>
      <c r="I425" s="3256">
        <v>735616</v>
      </c>
      <c r="J425" s="3256">
        <v>213537</v>
      </c>
      <c r="K425" s="3256">
        <v>206044</v>
      </c>
      <c r="L425" s="3266">
        <v>204662</v>
      </c>
      <c r="M425" s="3256">
        <v>197075</v>
      </c>
      <c r="N425" s="3257">
        <v>8875</v>
      </c>
      <c r="O425" s="3257">
        <v>8969</v>
      </c>
      <c r="P425" s="3266">
        <v>3481</v>
      </c>
      <c r="Q425" s="3256">
        <v>2841</v>
      </c>
      <c r="R425" s="3266">
        <v>52308</v>
      </c>
      <c r="S425" s="3256">
        <v>48584</v>
      </c>
      <c r="T425" s="3257">
        <v>-46914</v>
      </c>
      <c r="U425" s="3257">
        <v>-42455</v>
      </c>
      <c r="V425" s="3209" t="s">
        <v>1637</v>
      </c>
      <c r="W425" s="3223" t="b">
        <f t="shared" si="64"/>
        <v>1</v>
      </c>
      <c r="X425" s="3258">
        <f>+T425-'Departmental PL'!V695</f>
        <v>219558.41962279123</v>
      </c>
      <c r="Y425" s="3258">
        <f>+U425-'Departmental PL'!W695</f>
        <v>137968.41410000005</v>
      </c>
      <c r="Z425" s="3369">
        <f>+L425+P425+R425</f>
        <v>260451</v>
      </c>
      <c r="AA425" s="3228">
        <f>+X425+'17Lab_PLRecon'!BF26</f>
        <v>168962</v>
      </c>
      <c r="AB425" s="3233">
        <f>+AA425+'17Lab_PLRecon'!BW26</f>
        <v>0</v>
      </c>
      <c r="AC425" s="3228">
        <f t="shared" si="69"/>
        <v>0</v>
      </c>
      <c r="AD425" s="3228">
        <f t="shared" si="70"/>
        <v>0</v>
      </c>
      <c r="AF425" s="3233">
        <f t="shared" si="71"/>
        <v>0</v>
      </c>
      <c r="AG425" s="3233">
        <f t="shared" si="72"/>
        <v>-1</v>
      </c>
      <c r="AH425" s="3223" t="b">
        <f t="shared" ref="AH425:AH488" si="73">V425=AK425</f>
        <v>1</v>
      </c>
      <c r="AI425" s="3259" t="s">
        <v>1638</v>
      </c>
      <c r="AJ425" s="3259" t="s">
        <v>1281</v>
      </c>
      <c r="AK425" s="3259" t="s">
        <v>1637</v>
      </c>
      <c r="AL425" s="3244">
        <v>236</v>
      </c>
      <c r="AM425" s="3244">
        <v>210</v>
      </c>
      <c r="AN425" s="3244">
        <v>504</v>
      </c>
      <c r="AO425" s="3244">
        <v>502</v>
      </c>
      <c r="AP425" s="3244">
        <v>603807</v>
      </c>
      <c r="AQ425" s="3244">
        <v>608120</v>
      </c>
      <c r="AR425" s="3244">
        <v>163442</v>
      </c>
      <c r="AS425" s="3244">
        <v>115802</v>
      </c>
      <c r="AT425" s="3244">
        <v>144243</v>
      </c>
      <c r="AU425" s="3244">
        <v>141780</v>
      </c>
      <c r="AV425" s="3244">
        <v>19159</v>
      </c>
      <c r="AW425" s="3244">
        <v>-25982</v>
      </c>
      <c r="AX425" s="3244">
        <v>2198</v>
      </c>
      <c r="AY425" s="3244">
        <v>2040</v>
      </c>
      <c r="AZ425" s="3244">
        <v>36854</v>
      </c>
      <c r="BA425" s="3244">
        <v>31738</v>
      </c>
      <c r="BB425" s="3244">
        <v>-19906</v>
      </c>
      <c r="BC425" s="3244">
        <v>-59783</v>
      </c>
      <c r="BE425" s="3223">
        <f t="shared" si="68"/>
        <v>411</v>
      </c>
      <c r="BF425" s="3223" t="b">
        <f t="shared" si="67"/>
        <v>1</v>
      </c>
      <c r="BG425" s="3209" t="s">
        <v>1637</v>
      </c>
      <c r="BH425" s="3269">
        <v>236</v>
      </c>
      <c r="BI425" s="3269">
        <v>210</v>
      </c>
      <c r="BJ425" s="3269">
        <v>504</v>
      </c>
      <c r="BK425" s="3269">
        <v>502</v>
      </c>
      <c r="BL425" s="3262">
        <v>603807</v>
      </c>
      <c r="BM425" s="3262">
        <v>608120</v>
      </c>
      <c r="BN425" s="3262">
        <v>163434</v>
      </c>
      <c r="BO425" s="3262">
        <v>115794</v>
      </c>
      <c r="BP425" s="3262">
        <v>144273</v>
      </c>
      <c r="BQ425" s="3262">
        <v>141771</v>
      </c>
      <c r="BR425" s="3262">
        <v>19161</v>
      </c>
      <c r="BS425" s="3262">
        <v>-25977</v>
      </c>
      <c r="BT425" s="3262">
        <v>2220</v>
      </c>
      <c r="BU425" s="3262">
        <v>2058</v>
      </c>
      <c r="BV425" s="3262">
        <v>36841</v>
      </c>
      <c r="BW425" s="3262">
        <v>31743</v>
      </c>
      <c r="BX425" s="3262">
        <v>-19900</v>
      </c>
      <c r="BY425" s="3262">
        <v>-59778</v>
      </c>
    </row>
    <row r="426" spans="1:77" s="3446" customFormat="1" ht="15.2" customHeight="1" x14ac:dyDescent="0.2">
      <c r="A426" s="3459" t="s">
        <v>1620</v>
      </c>
      <c r="B426" s="3477" t="s">
        <v>1638</v>
      </c>
      <c r="C426" s="3478" t="s">
        <v>2608</v>
      </c>
      <c r="D426" s="3477">
        <v>129276</v>
      </c>
      <c r="E426" s="3477">
        <v>122321</v>
      </c>
      <c r="F426" s="3477">
        <v>864969</v>
      </c>
      <c r="G426" s="3477">
        <v>807536</v>
      </c>
      <c r="H426" s="3477">
        <v>68214742</v>
      </c>
      <c r="I426" s="3477">
        <v>56894120</v>
      </c>
      <c r="J426" s="3477">
        <v>18525999</v>
      </c>
      <c r="K426" s="3477">
        <v>15961897</v>
      </c>
      <c r="L426" s="3477">
        <v>10734016</v>
      </c>
      <c r="M426" s="3477">
        <v>10019496</v>
      </c>
      <c r="N426" s="3477">
        <v>7791984</v>
      </c>
      <c r="O426" s="3477">
        <v>5942401</v>
      </c>
      <c r="P426" s="3477">
        <v>2591579</v>
      </c>
      <c r="Q426" s="3477">
        <v>2277615</v>
      </c>
      <c r="R426" s="3477">
        <v>3316023</v>
      </c>
      <c r="S426" s="3477">
        <v>2871326</v>
      </c>
      <c r="T426" s="3477">
        <v>1884382</v>
      </c>
      <c r="U426" s="3477">
        <v>793460</v>
      </c>
      <c r="V426" s="3479" t="s">
        <v>2608</v>
      </c>
      <c r="W426" s="3446" t="b">
        <f t="shared" si="64"/>
        <v>1</v>
      </c>
      <c r="X426" s="3486">
        <f>+T426-'Departmental PL'!V699</f>
        <v>16658845.72658968</v>
      </c>
      <c r="Y426" s="3486">
        <f>+U426-'Departmental PL'!W699</f>
        <v>10276159.094899999</v>
      </c>
      <c r="AA426" s="3486">
        <f>SUM(AA407:AA425)</f>
        <v>1168328.0000000002</v>
      </c>
      <c r="AB426" s="3486">
        <f>+AA426+'17Lab_PLRecon'!BW28</f>
        <v>-1.9999999997671694</v>
      </c>
      <c r="AC426" s="3446">
        <f t="shared" si="69"/>
        <v>-1</v>
      </c>
      <c r="AD426" s="3446">
        <f t="shared" si="70"/>
        <v>0</v>
      </c>
      <c r="AF426" s="3446">
        <f t="shared" si="71"/>
        <v>0</v>
      </c>
      <c r="AG426" s="3446">
        <f t="shared" si="72"/>
        <v>0</v>
      </c>
      <c r="AH426" s="3446" t="b">
        <f t="shared" si="73"/>
        <v>0</v>
      </c>
      <c r="AI426" s="3480" t="s">
        <v>1638</v>
      </c>
      <c r="AJ426" s="3480" t="s">
        <v>1281</v>
      </c>
      <c r="AK426" s="3480" t="s">
        <v>2031</v>
      </c>
      <c r="AL426" s="3480">
        <v>90109</v>
      </c>
      <c r="AM426" s="3480">
        <v>86133</v>
      </c>
      <c r="AN426" s="3480">
        <v>593904</v>
      </c>
      <c r="AO426" s="3480">
        <v>548054</v>
      </c>
      <c r="AP426" s="3480">
        <v>41041022</v>
      </c>
      <c r="AQ426" s="3480">
        <v>36560104</v>
      </c>
      <c r="AR426" s="3480">
        <v>10307722</v>
      </c>
      <c r="AS426" s="3480">
        <v>8111358</v>
      </c>
      <c r="AT426" s="3480">
        <v>7765165</v>
      </c>
      <c r="AU426" s="3480">
        <v>6910797</v>
      </c>
      <c r="AV426" s="3480">
        <v>2538361</v>
      </c>
      <c r="AW426" s="3480">
        <v>1177872</v>
      </c>
      <c r="AX426" s="3480">
        <v>1644987</v>
      </c>
      <c r="AY426" s="3480">
        <v>1589895</v>
      </c>
      <c r="AZ426" s="3480">
        <v>2130002</v>
      </c>
      <c r="BA426" s="3480">
        <v>1780266</v>
      </c>
      <c r="BB426" s="3480">
        <v>-1237160</v>
      </c>
      <c r="BC426" s="3480">
        <v>-2214037</v>
      </c>
      <c r="BE426" s="3446">
        <f t="shared" si="68"/>
        <v>412</v>
      </c>
      <c r="BF426" s="3446" t="b">
        <f t="shared" si="67"/>
        <v>0</v>
      </c>
      <c r="BG426" s="3481" t="s">
        <v>1638</v>
      </c>
      <c r="BH426" s="3467">
        <v>90109</v>
      </c>
      <c r="BI426" s="3467">
        <v>86133</v>
      </c>
      <c r="BJ426" s="3467">
        <v>593904</v>
      </c>
      <c r="BK426" s="3467">
        <v>548054</v>
      </c>
      <c r="BL426" s="3467">
        <v>41040540</v>
      </c>
      <c r="BM426" s="3467">
        <v>36560107</v>
      </c>
      <c r="BN426" s="3467">
        <v>10307926</v>
      </c>
      <c r="BO426" s="3467">
        <v>8105659</v>
      </c>
      <c r="BP426" s="3467">
        <v>7771411</v>
      </c>
      <c r="BQ426" s="3467">
        <v>6923910</v>
      </c>
      <c r="BR426" s="3467">
        <v>2536515</v>
      </c>
      <c r="BS426" s="3467">
        <v>1181749</v>
      </c>
      <c r="BT426" s="3467">
        <v>1654989</v>
      </c>
      <c r="BU426" s="3467">
        <v>1605840</v>
      </c>
      <c r="BV426" s="3467">
        <v>2121429</v>
      </c>
      <c r="BW426" s="3467">
        <v>1795999</v>
      </c>
      <c r="BX426" s="3467">
        <v>-1239903</v>
      </c>
      <c r="BY426" s="3467">
        <v>-2220090</v>
      </c>
    </row>
    <row r="427" spans="1:77" ht="15.2" customHeight="1" x14ac:dyDescent="0.2">
      <c r="A427" s="3365" t="s">
        <v>1621</v>
      </c>
      <c r="B427" s="3255" t="s">
        <v>1638</v>
      </c>
      <c r="C427" s="3272" t="s">
        <v>1619</v>
      </c>
      <c r="D427" s="3256">
        <v>958</v>
      </c>
      <c r="E427" s="3256">
        <v>1240</v>
      </c>
      <c r="F427" s="3256">
        <v>4189</v>
      </c>
      <c r="G427" s="3256">
        <v>4964</v>
      </c>
      <c r="H427" s="3256">
        <v>809378</v>
      </c>
      <c r="I427" s="3256">
        <v>640677</v>
      </c>
      <c r="J427" s="3256">
        <v>314618</v>
      </c>
      <c r="K427" s="3256">
        <v>242857</v>
      </c>
      <c r="L427" s="3256">
        <v>99543</v>
      </c>
      <c r="M427" s="3256">
        <v>115658</v>
      </c>
      <c r="N427" s="3256">
        <v>215075</v>
      </c>
      <c r="O427" s="3256">
        <v>127199</v>
      </c>
      <c r="P427" s="3256">
        <v>7744</v>
      </c>
      <c r="Q427" s="3256">
        <v>9124</v>
      </c>
      <c r="R427" s="3256">
        <v>23351</v>
      </c>
      <c r="S427" s="3256">
        <v>24647</v>
      </c>
      <c r="T427" s="3256">
        <v>183980</v>
      </c>
      <c r="U427" s="3256">
        <v>93428</v>
      </c>
      <c r="V427" s="3209" t="s">
        <v>1619</v>
      </c>
      <c r="W427" s="3223" t="b">
        <f t="shared" si="64"/>
        <v>1</v>
      </c>
      <c r="X427" s="3258">
        <f>+T427-'Departmental PL'!V700</f>
        <v>0</v>
      </c>
      <c r="Y427" s="3258">
        <f>+U427-'Departmental PL'!W700</f>
        <v>0</v>
      </c>
      <c r="AC427" s="3228">
        <f t="shared" si="69"/>
        <v>0</v>
      </c>
      <c r="AD427" s="3228">
        <f t="shared" si="70"/>
        <v>0</v>
      </c>
      <c r="AF427" s="3233">
        <f t="shared" si="71"/>
        <v>0</v>
      </c>
      <c r="AG427" s="3233">
        <f t="shared" si="72"/>
        <v>0</v>
      </c>
      <c r="AH427" s="3223" t="b">
        <f t="shared" si="73"/>
        <v>1</v>
      </c>
      <c r="AI427" s="3259" t="s">
        <v>1638</v>
      </c>
      <c r="AJ427" s="3259" t="s">
        <v>767</v>
      </c>
      <c r="AK427" s="3259" t="s">
        <v>1619</v>
      </c>
      <c r="AL427" s="3244">
        <v>936</v>
      </c>
      <c r="AM427" s="3244">
        <v>755</v>
      </c>
      <c r="AN427" s="3244">
        <v>3767</v>
      </c>
      <c r="AO427" s="3244">
        <v>2943</v>
      </c>
      <c r="AP427" s="3244">
        <v>389745</v>
      </c>
      <c r="AQ427" s="3244">
        <v>171778</v>
      </c>
      <c r="AR427" s="3244">
        <v>150726</v>
      </c>
      <c r="AS427" s="3244">
        <v>71055</v>
      </c>
      <c r="AT427" s="3244">
        <v>86171</v>
      </c>
      <c r="AU427" s="3244">
        <v>54988</v>
      </c>
      <c r="AV427" s="3244">
        <v>64904</v>
      </c>
      <c r="AW427" s="3244">
        <v>15858</v>
      </c>
      <c r="AX427" s="3244">
        <v>6690</v>
      </c>
      <c r="AY427" s="3244">
        <v>4613</v>
      </c>
      <c r="AZ427" s="3244">
        <v>16897</v>
      </c>
      <c r="BA427" s="3244">
        <v>9577</v>
      </c>
      <c r="BB427" s="3244">
        <v>41286</v>
      </c>
      <c r="BC427" s="3244">
        <v>1871</v>
      </c>
      <c r="BE427" s="3223">
        <f t="shared" si="68"/>
        <v>413</v>
      </c>
      <c r="BF427" s="3223" t="b">
        <f t="shared" si="67"/>
        <v>1</v>
      </c>
      <c r="BG427" s="3269" t="s">
        <v>1619</v>
      </c>
      <c r="BH427" s="3269">
        <v>936</v>
      </c>
      <c r="BI427" s="3269">
        <v>755</v>
      </c>
      <c r="BJ427" s="3262">
        <v>3767</v>
      </c>
      <c r="BK427" s="3262">
        <v>2943</v>
      </c>
      <c r="BL427" s="3262">
        <v>389754</v>
      </c>
      <c r="BM427" s="3262">
        <v>171780</v>
      </c>
      <c r="BN427" s="3262">
        <v>150782</v>
      </c>
      <c r="BO427" s="3262">
        <v>71070</v>
      </c>
      <c r="BP427" s="3262">
        <v>85911</v>
      </c>
      <c r="BQ427" s="3262">
        <v>55239</v>
      </c>
      <c r="BR427" s="3262">
        <v>64871</v>
      </c>
      <c r="BS427" s="3262">
        <v>15831</v>
      </c>
      <c r="BT427" s="3262">
        <v>6602</v>
      </c>
      <c r="BU427" s="3262">
        <v>4355</v>
      </c>
      <c r="BV427" s="3262">
        <v>17034</v>
      </c>
      <c r="BW427" s="3262">
        <v>9594</v>
      </c>
      <c r="BX427" s="3262">
        <v>41235</v>
      </c>
      <c r="BY427" s="3262">
        <v>1883</v>
      </c>
    </row>
    <row r="428" spans="1:77" ht="15.2" customHeight="1" x14ac:dyDescent="0.2">
      <c r="A428" s="3254" t="s">
        <v>1622</v>
      </c>
      <c r="B428" s="3255" t="s">
        <v>1638</v>
      </c>
      <c r="C428" s="3272" t="s">
        <v>1620</v>
      </c>
      <c r="D428" s="3256">
        <v>178</v>
      </c>
      <c r="E428" s="3256">
        <v>162</v>
      </c>
      <c r="F428" s="3256">
        <v>2570</v>
      </c>
      <c r="G428" s="3256">
        <v>2402</v>
      </c>
      <c r="H428" s="3256">
        <v>540250</v>
      </c>
      <c r="I428" s="3256">
        <v>358438</v>
      </c>
      <c r="J428" s="3256">
        <v>187450</v>
      </c>
      <c r="K428" s="3256">
        <v>142711</v>
      </c>
      <c r="L428" s="3256">
        <v>56247</v>
      </c>
      <c r="M428" s="3256">
        <v>43270</v>
      </c>
      <c r="N428" s="3256">
        <v>131203</v>
      </c>
      <c r="O428" s="3256">
        <v>99442</v>
      </c>
      <c r="P428" s="3256">
        <v>6923</v>
      </c>
      <c r="Q428" s="3256">
        <v>5957</v>
      </c>
      <c r="R428" s="3256">
        <v>17616</v>
      </c>
      <c r="S428" s="3256">
        <v>13167</v>
      </c>
      <c r="T428" s="3256">
        <v>106664</v>
      </c>
      <c r="U428" s="3256">
        <v>80317</v>
      </c>
      <c r="V428" s="3209" t="s">
        <v>1620</v>
      </c>
      <c r="W428" s="3223" t="b">
        <f t="shared" si="64"/>
        <v>1</v>
      </c>
      <c r="X428" s="3258">
        <f>+T428-'Departmental PL'!V701</f>
        <v>0</v>
      </c>
      <c r="Y428" s="3258">
        <f>+U428-'Departmental PL'!W701</f>
        <v>0</v>
      </c>
      <c r="AC428" s="3228">
        <f t="shared" si="69"/>
        <v>0</v>
      </c>
      <c r="AD428" s="3228">
        <f t="shared" si="70"/>
        <v>-1</v>
      </c>
      <c r="AF428" s="3233">
        <f t="shared" si="71"/>
        <v>0</v>
      </c>
      <c r="AG428" s="3233">
        <f t="shared" si="72"/>
        <v>1</v>
      </c>
      <c r="AH428" s="3223" t="b">
        <f t="shared" si="73"/>
        <v>1</v>
      </c>
      <c r="AI428" s="3259" t="s">
        <v>1638</v>
      </c>
      <c r="AJ428" s="3259" t="s">
        <v>767</v>
      </c>
      <c r="AK428" s="3259" t="s">
        <v>1620</v>
      </c>
      <c r="AL428" s="3244">
        <v>120</v>
      </c>
      <c r="AM428" s="3244">
        <v>124</v>
      </c>
      <c r="AN428" s="3244">
        <v>1746</v>
      </c>
      <c r="AO428" s="3244">
        <v>2004</v>
      </c>
      <c r="AP428" s="3244">
        <v>225058</v>
      </c>
      <c r="AQ428" s="3244">
        <v>138154</v>
      </c>
      <c r="AR428" s="3244">
        <v>92821</v>
      </c>
      <c r="AS428" s="3244">
        <v>58973</v>
      </c>
      <c r="AT428" s="3244">
        <v>34181</v>
      </c>
      <c r="AU428" s="3244">
        <v>3961</v>
      </c>
      <c r="AV428" s="3244">
        <v>58642</v>
      </c>
      <c r="AW428" s="3244">
        <v>54983</v>
      </c>
      <c r="AX428" s="3244">
        <v>4119</v>
      </c>
      <c r="AY428" s="3244">
        <v>604</v>
      </c>
      <c r="AZ428" s="3244">
        <v>9133</v>
      </c>
      <c r="BA428" s="3244">
        <v>1059</v>
      </c>
      <c r="BB428" s="3244">
        <v>45416</v>
      </c>
      <c r="BC428" s="3244">
        <v>53338</v>
      </c>
      <c r="BE428" s="3223">
        <f t="shared" si="68"/>
        <v>414</v>
      </c>
      <c r="BF428" s="3223" t="b">
        <f t="shared" si="67"/>
        <v>1</v>
      </c>
      <c r="BG428" s="3269" t="s">
        <v>1620</v>
      </c>
      <c r="BH428" s="3269">
        <v>120</v>
      </c>
      <c r="BI428" s="3269">
        <v>124</v>
      </c>
      <c r="BJ428" s="3262">
        <v>1746</v>
      </c>
      <c r="BK428" s="3262">
        <v>2004</v>
      </c>
      <c r="BL428" s="3262">
        <v>225058</v>
      </c>
      <c r="BM428" s="3262">
        <v>138154</v>
      </c>
      <c r="BN428" s="3262">
        <v>92819</v>
      </c>
      <c r="BO428" s="3262">
        <v>58970</v>
      </c>
      <c r="BP428" s="3262">
        <v>34178</v>
      </c>
      <c r="BQ428" s="3262">
        <v>3983</v>
      </c>
      <c r="BR428" s="3262">
        <v>58641</v>
      </c>
      <c r="BS428" s="3262">
        <v>54987</v>
      </c>
      <c r="BT428" s="3262">
        <v>4118</v>
      </c>
      <c r="BU428" s="3269">
        <v>605</v>
      </c>
      <c r="BV428" s="3262">
        <v>9114</v>
      </c>
      <c r="BW428" s="3262">
        <v>1037</v>
      </c>
      <c r="BX428" s="3262">
        <v>45410</v>
      </c>
      <c r="BY428" s="3262">
        <v>53345</v>
      </c>
    </row>
    <row r="429" spans="1:77" ht="15.2" customHeight="1" x14ac:dyDescent="0.2">
      <c r="A429" s="3254" t="s">
        <v>1623</v>
      </c>
      <c r="B429" s="3255" t="s">
        <v>1638</v>
      </c>
      <c r="C429" s="3209" t="s">
        <v>1798</v>
      </c>
      <c r="D429" s="3256">
        <v>49</v>
      </c>
      <c r="E429" s="3256">
        <v>47</v>
      </c>
      <c r="F429" s="3256">
        <v>103</v>
      </c>
      <c r="G429" s="3256">
        <v>75</v>
      </c>
      <c r="H429" s="3256">
        <v>80922</v>
      </c>
      <c r="I429" s="3256">
        <v>58358</v>
      </c>
      <c r="J429" s="3256">
        <v>27896</v>
      </c>
      <c r="K429" s="3256">
        <v>19436</v>
      </c>
      <c r="L429" s="3256">
        <v>23878</v>
      </c>
      <c r="M429" s="3256">
        <v>22528</v>
      </c>
      <c r="N429" s="3256">
        <v>4018</v>
      </c>
      <c r="O429" s="3256">
        <v>-3093</v>
      </c>
      <c r="P429" s="3256">
        <v>4622</v>
      </c>
      <c r="Q429" s="3256">
        <v>326</v>
      </c>
      <c r="R429" s="3256">
        <v>10049</v>
      </c>
      <c r="S429" s="3256">
        <v>7918</v>
      </c>
      <c r="T429" s="3257">
        <v>-10653</v>
      </c>
      <c r="U429" s="3256">
        <v>-11337</v>
      </c>
      <c r="V429" s="3209" t="s">
        <v>1798</v>
      </c>
      <c r="W429" s="3223" t="b">
        <f t="shared" si="64"/>
        <v>1</v>
      </c>
      <c r="X429" s="3258">
        <f>+T429-'Departmental PL'!V702</f>
        <v>0</v>
      </c>
      <c r="Y429" s="3258">
        <f>+U429-'Departmental PL'!W702</f>
        <v>-1</v>
      </c>
      <c r="AC429" s="3228">
        <f t="shared" si="69"/>
        <v>0</v>
      </c>
      <c r="AD429" s="3228">
        <f t="shared" si="70"/>
        <v>1</v>
      </c>
      <c r="AF429" s="3233">
        <f t="shared" si="71"/>
        <v>0</v>
      </c>
      <c r="AG429" s="3233">
        <f t="shared" si="72"/>
        <v>0</v>
      </c>
      <c r="AH429" s="3223" t="b">
        <f t="shared" si="73"/>
        <v>1</v>
      </c>
      <c r="AI429" s="3259" t="s">
        <v>1638</v>
      </c>
      <c r="AJ429" s="3259" t="s">
        <v>767</v>
      </c>
      <c r="AK429" s="3259" t="s">
        <v>1798</v>
      </c>
      <c r="AL429" s="3244">
        <v>34</v>
      </c>
      <c r="AM429" s="3244">
        <v>32</v>
      </c>
      <c r="AN429" s="3244">
        <v>60</v>
      </c>
      <c r="AO429" s="3244">
        <v>48</v>
      </c>
      <c r="AP429" s="3244">
        <v>45480</v>
      </c>
      <c r="AQ429" s="3244">
        <v>34370</v>
      </c>
      <c r="AR429" s="3244">
        <v>16328</v>
      </c>
      <c r="AS429" s="3244">
        <v>16116</v>
      </c>
      <c r="AT429" s="3244">
        <v>18684</v>
      </c>
      <c r="AU429" s="3244">
        <v>14298</v>
      </c>
      <c r="AV429" s="3244">
        <v>-2355</v>
      </c>
      <c r="AW429" s="3244">
        <v>1811</v>
      </c>
      <c r="AX429" s="3244">
        <v>249</v>
      </c>
      <c r="AY429" s="3244">
        <v>344</v>
      </c>
      <c r="AZ429" s="3244">
        <v>6371</v>
      </c>
      <c r="BA429" s="3244">
        <v>4418</v>
      </c>
      <c r="BB429" s="3244">
        <v>-8990</v>
      </c>
      <c r="BC429" s="3244">
        <v>-2958</v>
      </c>
      <c r="BE429" s="3223">
        <f t="shared" si="68"/>
        <v>415</v>
      </c>
      <c r="BF429" s="3223" t="b">
        <f t="shared" si="67"/>
        <v>1</v>
      </c>
      <c r="BG429" s="3269" t="s">
        <v>1798</v>
      </c>
      <c r="BH429" s="3269">
        <v>34</v>
      </c>
      <c r="BI429" s="3269">
        <v>32</v>
      </c>
      <c r="BJ429" s="3269">
        <v>60</v>
      </c>
      <c r="BK429" s="3269">
        <v>48</v>
      </c>
      <c r="BL429" s="3262">
        <v>45480</v>
      </c>
      <c r="BM429" s="3262">
        <v>34370</v>
      </c>
      <c r="BN429" s="3262">
        <v>16331</v>
      </c>
      <c r="BO429" s="3262">
        <v>16118</v>
      </c>
      <c r="BP429" s="3262">
        <v>18688</v>
      </c>
      <c r="BQ429" s="3262">
        <v>14306</v>
      </c>
      <c r="BR429" s="3262">
        <v>-2357</v>
      </c>
      <c r="BS429" s="3262">
        <v>1812</v>
      </c>
      <c r="BT429" s="3269">
        <v>257</v>
      </c>
      <c r="BU429" s="3269">
        <v>351</v>
      </c>
      <c r="BV429" s="3262">
        <v>6374</v>
      </c>
      <c r="BW429" s="3262">
        <v>4417</v>
      </c>
      <c r="BX429" s="3262">
        <v>-8988</v>
      </c>
      <c r="BY429" s="3262">
        <v>-2956</v>
      </c>
    </row>
    <row r="430" spans="1:77" ht="15.2" customHeight="1" x14ac:dyDescent="0.2">
      <c r="A430" s="3254" t="s">
        <v>1624</v>
      </c>
      <c r="B430" s="3255" t="s">
        <v>1638</v>
      </c>
      <c r="C430" s="3272" t="s">
        <v>1622</v>
      </c>
      <c r="D430" s="3256">
        <v>4437</v>
      </c>
      <c r="E430" s="3256">
        <v>4446</v>
      </c>
      <c r="F430" s="3256">
        <v>17243</v>
      </c>
      <c r="G430" s="3256">
        <v>18778</v>
      </c>
      <c r="H430" s="3256">
        <v>569576</v>
      </c>
      <c r="I430" s="3256">
        <v>644921</v>
      </c>
      <c r="J430" s="3256">
        <v>222753</v>
      </c>
      <c r="K430" s="3256">
        <v>251465</v>
      </c>
      <c r="L430" s="3256">
        <v>56644</v>
      </c>
      <c r="M430" s="3256">
        <v>63777</v>
      </c>
      <c r="N430" s="3256">
        <v>166110</v>
      </c>
      <c r="O430" s="3256">
        <v>187688</v>
      </c>
      <c r="P430" s="3256">
        <v>26990</v>
      </c>
      <c r="Q430" s="3256">
        <v>49757</v>
      </c>
      <c r="R430" s="3256">
        <v>21783</v>
      </c>
      <c r="S430" s="3256">
        <v>26848</v>
      </c>
      <c r="T430" s="3256">
        <v>117337</v>
      </c>
      <c r="U430" s="3256">
        <v>111083</v>
      </c>
      <c r="V430" s="3209" t="s">
        <v>1622</v>
      </c>
      <c r="W430" s="3223" t="b">
        <f t="shared" si="64"/>
        <v>1</v>
      </c>
      <c r="X430" s="3258">
        <f>+T430-'Departmental PL'!V703</f>
        <v>1</v>
      </c>
      <c r="Y430" s="3258">
        <f>+U430-'Departmental PL'!W703</f>
        <v>0</v>
      </c>
      <c r="AC430" s="3228">
        <f t="shared" si="69"/>
        <v>-1</v>
      </c>
      <c r="AD430" s="3228">
        <f t="shared" si="70"/>
        <v>0</v>
      </c>
      <c r="AF430" s="3233">
        <f t="shared" si="71"/>
        <v>0</v>
      </c>
      <c r="AG430" s="3233">
        <f t="shared" si="72"/>
        <v>0</v>
      </c>
      <c r="AH430" s="3223" t="b">
        <f t="shared" si="73"/>
        <v>1</v>
      </c>
      <c r="AI430" s="3259" t="s">
        <v>1638</v>
      </c>
      <c r="AJ430" s="3259" t="s">
        <v>767</v>
      </c>
      <c r="AK430" s="3259" t="s">
        <v>1622</v>
      </c>
      <c r="AL430" s="3244">
        <v>3289</v>
      </c>
      <c r="AM430" s="3244">
        <v>2882</v>
      </c>
      <c r="AN430" s="3244">
        <v>14141</v>
      </c>
      <c r="AO430" s="3244">
        <v>10940</v>
      </c>
      <c r="AP430" s="3244">
        <v>500842</v>
      </c>
      <c r="AQ430" s="3244">
        <v>407594</v>
      </c>
      <c r="AR430" s="3244">
        <v>198333</v>
      </c>
      <c r="AS430" s="3244">
        <v>171099</v>
      </c>
      <c r="AT430" s="3244">
        <v>51160</v>
      </c>
      <c r="AU430" s="3244">
        <v>39629</v>
      </c>
      <c r="AV430" s="3244">
        <v>147271</v>
      </c>
      <c r="AW430" s="3244">
        <v>131470</v>
      </c>
      <c r="AX430" s="3244">
        <v>39138</v>
      </c>
      <c r="AY430" s="3244">
        <v>33116</v>
      </c>
      <c r="AZ430" s="3244">
        <v>21121</v>
      </c>
      <c r="BA430" s="3244">
        <v>15720</v>
      </c>
      <c r="BB430" s="3244">
        <v>87152</v>
      </c>
      <c r="BC430" s="3244">
        <v>82795</v>
      </c>
      <c r="BE430" s="3223">
        <f t="shared" si="68"/>
        <v>416</v>
      </c>
      <c r="BF430" s="3223" t="b">
        <f t="shared" si="67"/>
        <v>1</v>
      </c>
      <c r="BG430" s="3269" t="s">
        <v>1622</v>
      </c>
      <c r="BH430" s="3262">
        <v>3289</v>
      </c>
      <c r="BI430" s="3262">
        <v>2882</v>
      </c>
      <c r="BJ430" s="3262">
        <v>14141</v>
      </c>
      <c r="BK430" s="3262">
        <v>10940</v>
      </c>
      <c r="BL430" s="3262">
        <v>500840</v>
      </c>
      <c r="BM430" s="3262">
        <v>407594</v>
      </c>
      <c r="BN430" s="3262">
        <v>198399</v>
      </c>
      <c r="BO430" s="3262">
        <v>171072</v>
      </c>
      <c r="BP430" s="3262">
        <v>51032</v>
      </c>
      <c r="BQ430" s="3262">
        <v>39606</v>
      </c>
      <c r="BR430" s="3262">
        <v>147367</v>
      </c>
      <c r="BS430" s="3262">
        <v>131466</v>
      </c>
      <c r="BT430" s="3262">
        <v>39151</v>
      </c>
      <c r="BU430" s="3262">
        <v>32958</v>
      </c>
      <c r="BV430" s="3262">
        <v>21032</v>
      </c>
      <c r="BW430" s="3262">
        <v>15712</v>
      </c>
      <c r="BX430" s="3262">
        <v>87184</v>
      </c>
      <c r="BY430" s="3262">
        <v>82796</v>
      </c>
    </row>
    <row r="431" spans="1:77" ht="15.2" customHeight="1" x14ac:dyDescent="0.2">
      <c r="A431" s="3254" t="s">
        <v>1625</v>
      </c>
      <c r="B431" s="3255" t="s">
        <v>1638</v>
      </c>
      <c r="C431" s="3327" t="s">
        <v>1623</v>
      </c>
      <c r="D431" s="3256">
        <v>80</v>
      </c>
      <c r="E431" s="3256">
        <v>78</v>
      </c>
      <c r="F431" s="3256">
        <v>72</v>
      </c>
      <c r="G431" s="3256">
        <v>84</v>
      </c>
      <c r="H431" s="3256">
        <v>3225</v>
      </c>
      <c r="I431" s="3256">
        <v>3284</v>
      </c>
      <c r="J431" s="3256">
        <v>1297</v>
      </c>
      <c r="K431" s="3256">
        <v>1163</v>
      </c>
      <c r="L431" s="3266">
        <v>214</v>
      </c>
      <c r="M431" s="3256">
        <v>285</v>
      </c>
      <c r="N431" s="3257">
        <v>1082</v>
      </c>
      <c r="O431" s="3257">
        <v>878</v>
      </c>
      <c r="P431" s="3266">
        <v>220</v>
      </c>
      <c r="Q431" s="3256">
        <v>253</v>
      </c>
      <c r="R431" s="3266">
        <v>105</v>
      </c>
      <c r="S431" s="3256">
        <v>122</v>
      </c>
      <c r="T431" s="3256">
        <v>757</v>
      </c>
      <c r="U431" s="3256">
        <v>503</v>
      </c>
      <c r="V431" s="3209" t="s">
        <v>1623</v>
      </c>
      <c r="W431" s="3223" t="b">
        <f t="shared" si="64"/>
        <v>1</v>
      </c>
      <c r="X431" s="3258">
        <f>+T431-'Departmental PL'!V704</f>
        <v>-1</v>
      </c>
      <c r="Y431" s="3258">
        <f>+U431-'Departmental PL'!W704</f>
        <v>0</v>
      </c>
      <c r="Z431" s="3369">
        <f>+L431+P431+R431</f>
        <v>539</v>
      </c>
      <c r="AC431" s="3228">
        <f t="shared" si="69"/>
        <v>1</v>
      </c>
      <c r="AD431" s="3228">
        <f t="shared" si="70"/>
        <v>0</v>
      </c>
      <c r="AF431" s="3233">
        <f t="shared" si="71"/>
        <v>0</v>
      </c>
      <c r="AG431" s="3233">
        <f t="shared" si="72"/>
        <v>0</v>
      </c>
      <c r="AH431" s="3223" t="b">
        <f t="shared" si="73"/>
        <v>1</v>
      </c>
      <c r="AI431" s="3259" t="s">
        <v>1638</v>
      </c>
      <c r="AJ431" s="3259" t="s">
        <v>767</v>
      </c>
      <c r="AK431" s="3259" t="s">
        <v>1623</v>
      </c>
      <c r="AL431" s="3244">
        <v>63</v>
      </c>
      <c r="AM431" s="3244">
        <v>53</v>
      </c>
      <c r="AN431" s="3244">
        <v>67</v>
      </c>
      <c r="AO431" s="3244">
        <v>55</v>
      </c>
      <c r="AP431" s="3244">
        <v>2434</v>
      </c>
      <c r="AQ431" s="3244">
        <v>2006</v>
      </c>
      <c r="AR431" s="3244">
        <v>913</v>
      </c>
      <c r="AS431" s="3244">
        <v>731</v>
      </c>
      <c r="AT431" s="3244">
        <v>205</v>
      </c>
      <c r="AU431" s="3244">
        <v>211</v>
      </c>
      <c r="AV431" s="3244">
        <v>688</v>
      </c>
      <c r="AW431" s="3244">
        <v>528</v>
      </c>
      <c r="AX431" s="3244">
        <v>191</v>
      </c>
      <c r="AY431" s="3244">
        <v>160</v>
      </c>
      <c r="AZ431" s="3244">
        <v>77</v>
      </c>
      <c r="BA431" s="3244">
        <v>59</v>
      </c>
      <c r="BB431" s="3244">
        <v>405</v>
      </c>
      <c r="BC431" s="3244">
        <v>285</v>
      </c>
      <c r="BE431" s="3223">
        <f t="shared" si="68"/>
        <v>417</v>
      </c>
      <c r="BF431" s="3223" t="b">
        <f t="shared" si="67"/>
        <v>1</v>
      </c>
      <c r="BG431" s="3269" t="s">
        <v>1623</v>
      </c>
      <c r="BH431" s="3269">
        <v>63</v>
      </c>
      <c r="BI431" s="3269">
        <v>53</v>
      </c>
      <c r="BJ431" s="3269">
        <v>67</v>
      </c>
      <c r="BK431" s="3269">
        <v>55</v>
      </c>
      <c r="BL431" s="3262">
        <v>2434</v>
      </c>
      <c r="BM431" s="3262">
        <v>2006</v>
      </c>
      <c r="BN431" s="3269">
        <v>910</v>
      </c>
      <c r="BO431" s="3269">
        <v>728</v>
      </c>
      <c r="BP431" s="3269">
        <v>222</v>
      </c>
      <c r="BQ431" s="3269">
        <v>202</v>
      </c>
      <c r="BR431" s="3269">
        <v>688</v>
      </c>
      <c r="BS431" s="3269">
        <v>527</v>
      </c>
      <c r="BT431" s="3269">
        <v>191</v>
      </c>
      <c r="BU431" s="3269">
        <v>162</v>
      </c>
      <c r="BV431" s="3269">
        <v>93</v>
      </c>
      <c r="BW431" s="3269">
        <v>76</v>
      </c>
      <c r="BX431" s="3269">
        <v>404</v>
      </c>
      <c r="BY431" s="3269">
        <v>289</v>
      </c>
    </row>
    <row r="432" spans="1:77" ht="15.2" customHeight="1" x14ac:dyDescent="0.2">
      <c r="A432" s="3254" t="s">
        <v>1626</v>
      </c>
      <c r="B432" s="3255" t="s">
        <v>1638</v>
      </c>
      <c r="C432" s="3327" t="s">
        <v>1624</v>
      </c>
      <c r="D432" s="3256">
        <v>2683</v>
      </c>
      <c r="E432" s="3256">
        <v>2750</v>
      </c>
      <c r="F432" s="3256">
        <v>2673</v>
      </c>
      <c r="G432" s="3256">
        <v>2741</v>
      </c>
      <c r="H432" s="3256">
        <v>73523</v>
      </c>
      <c r="I432" s="3256">
        <v>71359</v>
      </c>
      <c r="J432" s="3256">
        <v>31595</v>
      </c>
      <c r="K432" s="3256">
        <v>31532</v>
      </c>
      <c r="L432" s="3266">
        <v>69060</v>
      </c>
      <c r="M432" s="3256">
        <v>73856</v>
      </c>
      <c r="N432" s="3257">
        <v>-37465</v>
      </c>
      <c r="O432" s="3257">
        <v>-42323</v>
      </c>
      <c r="P432" s="3266">
        <v>0</v>
      </c>
      <c r="Q432" s="3256">
        <v>0</v>
      </c>
      <c r="R432" s="3266">
        <v>21087</v>
      </c>
      <c r="S432" s="3256">
        <v>21773</v>
      </c>
      <c r="T432" s="3257">
        <v>-58552</v>
      </c>
      <c r="U432" s="3257">
        <v>-64097</v>
      </c>
      <c r="V432" s="3209" t="s">
        <v>1624</v>
      </c>
      <c r="W432" s="3223" t="b">
        <f t="shared" si="64"/>
        <v>1</v>
      </c>
      <c r="X432" s="3258">
        <f>+T432-'Departmental PL'!V705</f>
        <v>0</v>
      </c>
      <c r="Y432" s="3258">
        <f>+U432-'Departmental PL'!W705</f>
        <v>0</v>
      </c>
      <c r="Z432" s="3369">
        <f>+L432+P432+R432</f>
        <v>90147</v>
      </c>
      <c r="AC432" s="3228">
        <f t="shared" si="69"/>
        <v>0</v>
      </c>
      <c r="AD432" s="3228">
        <f t="shared" si="70"/>
        <v>-1</v>
      </c>
      <c r="AF432" s="3233">
        <f t="shared" si="71"/>
        <v>0</v>
      </c>
      <c r="AG432" s="3233">
        <f t="shared" si="72"/>
        <v>1</v>
      </c>
      <c r="AH432" s="3223" t="b">
        <f t="shared" si="73"/>
        <v>1</v>
      </c>
      <c r="AI432" s="3259" t="s">
        <v>1638</v>
      </c>
      <c r="AJ432" s="3259" t="s">
        <v>767</v>
      </c>
      <c r="AK432" s="3259" t="s">
        <v>1624</v>
      </c>
      <c r="AL432" s="3244">
        <v>2031</v>
      </c>
      <c r="AM432" s="3244">
        <v>1859</v>
      </c>
      <c r="AN432" s="3244">
        <v>2022</v>
      </c>
      <c r="AO432" s="3244">
        <v>1842</v>
      </c>
      <c r="AP432" s="3244">
        <v>51946</v>
      </c>
      <c r="AQ432" s="3244">
        <v>44845</v>
      </c>
      <c r="AR432" s="3244">
        <v>22903</v>
      </c>
      <c r="AS432" s="3244">
        <v>21234</v>
      </c>
      <c r="AT432" s="3244">
        <v>58638</v>
      </c>
      <c r="AU432" s="3244">
        <v>53418</v>
      </c>
      <c r="AV432" s="3244">
        <v>-34863</v>
      </c>
      <c r="AW432" s="3244">
        <v>-32231</v>
      </c>
      <c r="AX432" s="3244">
        <v>0</v>
      </c>
      <c r="AY432" s="3244">
        <v>0</v>
      </c>
      <c r="AZ432" s="3244">
        <v>16176</v>
      </c>
      <c r="BA432" s="3244">
        <v>11053</v>
      </c>
      <c r="BB432" s="3244">
        <v>-51896</v>
      </c>
      <c r="BC432" s="3244">
        <v>-43509</v>
      </c>
      <c r="BE432" s="3223">
        <f t="shared" si="68"/>
        <v>418</v>
      </c>
      <c r="BF432" s="3223" t="b">
        <f t="shared" si="67"/>
        <v>1</v>
      </c>
      <c r="BG432" s="3269" t="s">
        <v>1624</v>
      </c>
      <c r="BH432" s="3262">
        <v>2031</v>
      </c>
      <c r="BI432" s="3262">
        <v>1859</v>
      </c>
      <c r="BJ432" s="3262">
        <v>2022</v>
      </c>
      <c r="BK432" s="3262">
        <v>1842</v>
      </c>
      <c r="BL432" s="3262">
        <v>51946</v>
      </c>
      <c r="BM432" s="3262">
        <v>44845</v>
      </c>
      <c r="BN432" s="3262">
        <v>23146</v>
      </c>
      <c r="BO432" s="3262">
        <v>21347</v>
      </c>
      <c r="BP432" s="3262">
        <v>58263</v>
      </c>
      <c r="BQ432" s="3262">
        <v>53518</v>
      </c>
      <c r="BR432" s="3262">
        <v>-35116</v>
      </c>
      <c r="BS432" s="3262">
        <v>-32171</v>
      </c>
      <c r="BT432" s="3269">
        <v>0</v>
      </c>
      <c r="BU432" s="3269">
        <v>0</v>
      </c>
      <c r="BV432" s="3262">
        <v>16545</v>
      </c>
      <c r="BW432" s="3262">
        <v>11518</v>
      </c>
      <c r="BX432" s="3262">
        <v>-51662</v>
      </c>
      <c r="BY432" s="3262">
        <v>-43689</v>
      </c>
    </row>
    <row r="433" spans="1:77" ht="15.2" customHeight="1" x14ac:dyDescent="0.2">
      <c r="A433" s="3370" t="s">
        <v>1627</v>
      </c>
      <c r="B433" s="3255" t="s">
        <v>1638</v>
      </c>
      <c r="C433" s="3272" t="s">
        <v>1625</v>
      </c>
      <c r="D433" s="3256">
        <v>430</v>
      </c>
      <c r="E433" s="3256">
        <v>313</v>
      </c>
      <c r="F433" s="3256">
        <v>1048</v>
      </c>
      <c r="G433" s="3256">
        <v>775</v>
      </c>
      <c r="H433" s="3256">
        <v>120303</v>
      </c>
      <c r="I433" s="3256">
        <v>126362</v>
      </c>
      <c r="J433" s="3256">
        <v>46272</v>
      </c>
      <c r="K433" s="3256">
        <v>53427</v>
      </c>
      <c r="L433" s="3256">
        <v>46725</v>
      </c>
      <c r="M433" s="3256">
        <v>49097</v>
      </c>
      <c r="N433" s="3257">
        <v>-454</v>
      </c>
      <c r="O433" s="3257">
        <v>4330</v>
      </c>
      <c r="P433" s="3256">
        <v>1630</v>
      </c>
      <c r="Q433" s="3256">
        <v>2377</v>
      </c>
      <c r="R433" s="3256">
        <v>6022</v>
      </c>
      <c r="S433" s="3256">
        <v>6303</v>
      </c>
      <c r="T433" s="3257">
        <v>-8105</v>
      </c>
      <c r="U433" s="3257">
        <v>-4350</v>
      </c>
      <c r="V433" s="3209" t="s">
        <v>1625</v>
      </c>
      <c r="W433" s="3223" t="b">
        <f t="shared" si="64"/>
        <v>1</v>
      </c>
      <c r="X433" s="3258">
        <f>+T433-'Departmental PL'!V706</f>
        <v>0</v>
      </c>
      <c r="Y433" s="3258">
        <f>+U433-'Departmental PL'!W706</f>
        <v>0</v>
      </c>
      <c r="AC433" s="3228">
        <f t="shared" si="69"/>
        <v>1</v>
      </c>
      <c r="AD433" s="3228">
        <f t="shared" si="70"/>
        <v>0</v>
      </c>
      <c r="AF433" s="3233">
        <f t="shared" si="71"/>
        <v>-1</v>
      </c>
      <c r="AG433" s="3233">
        <f t="shared" si="72"/>
        <v>0</v>
      </c>
      <c r="AH433" s="3223" t="b">
        <f t="shared" si="73"/>
        <v>1</v>
      </c>
      <c r="AI433" s="3259" t="s">
        <v>1638</v>
      </c>
      <c r="AJ433" s="3259" t="s">
        <v>767</v>
      </c>
      <c r="AK433" s="3259" t="s">
        <v>1625</v>
      </c>
      <c r="AL433" s="3244">
        <v>215</v>
      </c>
      <c r="AM433" s="3244">
        <v>241</v>
      </c>
      <c r="AN433" s="3244">
        <v>549</v>
      </c>
      <c r="AO433" s="3244">
        <v>637</v>
      </c>
      <c r="AP433" s="3244">
        <v>79898</v>
      </c>
      <c r="AQ433" s="3244">
        <v>64026</v>
      </c>
      <c r="AR433" s="3244">
        <v>35669</v>
      </c>
      <c r="AS433" s="3244">
        <v>29140</v>
      </c>
      <c r="AT433" s="3244">
        <v>36314</v>
      </c>
      <c r="AU433" s="3244">
        <v>38887</v>
      </c>
      <c r="AV433" s="3244">
        <v>-649</v>
      </c>
      <c r="AW433" s="3244">
        <v>-9723</v>
      </c>
      <c r="AX433" s="3244">
        <v>1501</v>
      </c>
      <c r="AY433" s="3244">
        <v>1542</v>
      </c>
      <c r="AZ433" s="3244">
        <v>4508</v>
      </c>
      <c r="BA433" s="3244">
        <v>4703</v>
      </c>
      <c r="BB433" s="3244">
        <v>-6664</v>
      </c>
      <c r="BC433" s="3244">
        <v>-16020</v>
      </c>
      <c r="BE433" s="3223">
        <f t="shared" si="68"/>
        <v>419</v>
      </c>
      <c r="BF433" s="3223" t="b">
        <f t="shared" si="67"/>
        <v>1</v>
      </c>
      <c r="BG433" s="3269" t="s">
        <v>1625</v>
      </c>
      <c r="BH433" s="3269">
        <v>215</v>
      </c>
      <c r="BI433" s="3269">
        <v>241</v>
      </c>
      <c r="BJ433" s="3269">
        <v>549</v>
      </c>
      <c r="BK433" s="3269">
        <v>637</v>
      </c>
      <c r="BL433" s="3262">
        <v>79898</v>
      </c>
      <c r="BM433" s="3262">
        <v>64026</v>
      </c>
      <c r="BN433" s="3262">
        <v>35665</v>
      </c>
      <c r="BO433" s="3262">
        <v>29139</v>
      </c>
      <c r="BP433" s="3262">
        <v>36321</v>
      </c>
      <c r="BQ433" s="3262">
        <v>38853</v>
      </c>
      <c r="BR433" s="3269">
        <v>-656</v>
      </c>
      <c r="BS433" s="3262">
        <v>-9715</v>
      </c>
      <c r="BT433" s="3262">
        <v>1543</v>
      </c>
      <c r="BU433" s="3262">
        <v>1579</v>
      </c>
      <c r="BV433" s="3262">
        <v>4453</v>
      </c>
      <c r="BW433" s="3262">
        <v>4722</v>
      </c>
      <c r="BX433" s="3262">
        <v>-6652</v>
      </c>
      <c r="BY433" s="3262">
        <v>-16016</v>
      </c>
    </row>
    <row r="434" spans="1:77" ht="15.2" customHeight="1" x14ac:dyDescent="0.2">
      <c r="A434" s="3254" t="s">
        <v>1628</v>
      </c>
      <c r="B434" s="3255" t="s">
        <v>1638</v>
      </c>
      <c r="C434" s="3272" t="s">
        <v>1626</v>
      </c>
      <c r="D434" s="3256">
        <v>1968</v>
      </c>
      <c r="E434" s="3256">
        <v>1967</v>
      </c>
      <c r="F434" s="3256">
        <v>2707</v>
      </c>
      <c r="G434" s="3256">
        <v>2802</v>
      </c>
      <c r="H434" s="3256">
        <v>24383</v>
      </c>
      <c r="I434" s="3256">
        <v>34524</v>
      </c>
      <c r="J434" s="3256">
        <v>9772</v>
      </c>
      <c r="K434" s="3256">
        <v>13848</v>
      </c>
      <c r="L434" s="3256">
        <v>33789</v>
      </c>
      <c r="M434" s="3256">
        <v>34088</v>
      </c>
      <c r="N434" s="3257">
        <v>-24018</v>
      </c>
      <c r="O434" s="3257">
        <v>-20240</v>
      </c>
      <c r="P434" s="3256">
        <v>5696</v>
      </c>
      <c r="Q434" s="3256">
        <v>9102</v>
      </c>
      <c r="R434" s="3256">
        <v>7928</v>
      </c>
      <c r="S434" s="3256">
        <v>7878</v>
      </c>
      <c r="T434" s="3257">
        <v>-37642</v>
      </c>
      <c r="U434" s="3257">
        <v>-37220</v>
      </c>
      <c r="V434" s="3209" t="s">
        <v>1626</v>
      </c>
      <c r="W434" s="3223" t="b">
        <f t="shared" si="64"/>
        <v>1</v>
      </c>
      <c r="X434" s="3258">
        <f>+T434-'Departmental PL'!V707</f>
        <v>-1</v>
      </c>
      <c r="Y434" s="3258">
        <f>+U434-'Departmental PL'!W707</f>
        <v>0</v>
      </c>
      <c r="AC434" s="3228">
        <f t="shared" si="69"/>
        <v>1</v>
      </c>
      <c r="AD434" s="3228">
        <f t="shared" si="70"/>
        <v>0</v>
      </c>
      <c r="AF434" s="3233">
        <f t="shared" si="71"/>
        <v>0</v>
      </c>
      <c r="AG434" s="3233">
        <f t="shared" si="72"/>
        <v>0</v>
      </c>
      <c r="AH434" s="3223" t="b">
        <f t="shared" si="73"/>
        <v>1</v>
      </c>
      <c r="AI434" s="3259" t="s">
        <v>1638</v>
      </c>
      <c r="AJ434" s="3259" t="s">
        <v>767</v>
      </c>
      <c r="AK434" s="3259" t="s">
        <v>1626</v>
      </c>
      <c r="AL434" s="3244">
        <v>1496</v>
      </c>
      <c r="AM434" s="3244">
        <v>1418</v>
      </c>
      <c r="AN434" s="3244">
        <v>2125</v>
      </c>
      <c r="AO434" s="3244">
        <v>1921</v>
      </c>
      <c r="AP434" s="3244">
        <v>28431</v>
      </c>
      <c r="AQ434" s="3244">
        <v>30748</v>
      </c>
      <c r="AR434" s="3244">
        <v>11514</v>
      </c>
      <c r="AS434" s="3244">
        <v>13287</v>
      </c>
      <c r="AT434" s="3244">
        <v>25658</v>
      </c>
      <c r="AU434" s="3244">
        <v>21259</v>
      </c>
      <c r="AV434" s="3244">
        <v>-14551</v>
      </c>
      <c r="AW434" s="3244">
        <v>-8388</v>
      </c>
      <c r="AX434" s="3244">
        <v>6527</v>
      </c>
      <c r="AY434" s="3244">
        <v>6149</v>
      </c>
      <c r="AZ434" s="3244">
        <v>6231</v>
      </c>
      <c r="BA434" s="3244">
        <v>4227</v>
      </c>
      <c r="BB434" s="3244">
        <v>-27350</v>
      </c>
      <c r="BC434" s="3244">
        <v>-19389</v>
      </c>
      <c r="BE434" s="3223">
        <f t="shared" si="68"/>
        <v>420</v>
      </c>
      <c r="BF434" s="3223" t="b">
        <f t="shared" si="67"/>
        <v>1</v>
      </c>
      <c r="BG434" s="3269" t="s">
        <v>1626</v>
      </c>
      <c r="BH434" s="3262">
        <v>1496</v>
      </c>
      <c r="BI434" s="3262">
        <v>1418</v>
      </c>
      <c r="BJ434" s="3262">
        <v>2125</v>
      </c>
      <c r="BK434" s="3262">
        <v>1921</v>
      </c>
      <c r="BL434" s="3262">
        <v>28431</v>
      </c>
      <c r="BM434" s="3262">
        <v>30748</v>
      </c>
      <c r="BN434" s="3262">
        <v>11459</v>
      </c>
      <c r="BO434" s="3262">
        <v>13269</v>
      </c>
      <c r="BP434" s="3262">
        <v>25986</v>
      </c>
      <c r="BQ434" s="3262">
        <v>21583</v>
      </c>
      <c r="BR434" s="3262">
        <v>-14526</v>
      </c>
      <c r="BS434" s="3262">
        <v>-8314</v>
      </c>
      <c r="BT434" s="3262">
        <v>6883</v>
      </c>
      <c r="BU434" s="3262">
        <v>6501</v>
      </c>
      <c r="BV434" s="3262">
        <v>5930</v>
      </c>
      <c r="BW434" s="3262">
        <v>4605</v>
      </c>
      <c r="BX434" s="3262">
        <v>-27340</v>
      </c>
      <c r="BY434" s="3262">
        <v>-19420</v>
      </c>
    </row>
    <row r="435" spans="1:77" ht="15.2" customHeight="1" x14ac:dyDescent="0.2">
      <c r="A435" s="3254" t="s">
        <v>1629</v>
      </c>
      <c r="B435" s="3255" t="s">
        <v>1638</v>
      </c>
      <c r="C435" s="3272" t="s">
        <v>1627</v>
      </c>
      <c r="D435" s="3256">
        <v>114</v>
      </c>
      <c r="E435" s="3256">
        <v>81</v>
      </c>
      <c r="F435" s="3256">
        <v>121</v>
      </c>
      <c r="G435" s="3256">
        <v>97</v>
      </c>
      <c r="H435" s="3256">
        <v>13004</v>
      </c>
      <c r="I435" s="3256">
        <v>12107</v>
      </c>
      <c r="J435" s="3256">
        <v>4759</v>
      </c>
      <c r="K435" s="3256">
        <v>3710</v>
      </c>
      <c r="L435" s="3256">
        <v>1048</v>
      </c>
      <c r="M435" s="3256">
        <v>704</v>
      </c>
      <c r="N435" s="3256">
        <v>3711</v>
      </c>
      <c r="O435" s="3256">
        <v>3006</v>
      </c>
      <c r="P435" s="3256">
        <v>915</v>
      </c>
      <c r="Q435" s="3256">
        <v>249</v>
      </c>
      <c r="R435" s="3256">
        <v>618</v>
      </c>
      <c r="S435" s="3256">
        <v>355</v>
      </c>
      <c r="T435" s="3256">
        <v>2178</v>
      </c>
      <c r="U435" s="3256">
        <v>2401</v>
      </c>
      <c r="V435" s="3209" t="s">
        <v>1627</v>
      </c>
      <c r="W435" s="3223" t="b">
        <f t="shared" si="64"/>
        <v>1</v>
      </c>
      <c r="X435" s="3258">
        <f>+T435-'Departmental PL'!V708</f>
        <v>0</v>
      </c>
      <c r="Y435" s="3258">
        <f>+U435-'Departmental PL'!W708</f>
        <v>-1</v>
      </c>
      <c r="AC435" s="3228">
        <f t="shared" si="69"/>
        <v>0</v>
      </c>
      <c r="AD435" s="3228">
        <f t="shared" si="70"/>
        <v>0</v>
      </c>
      <c r="AF435" s="3233">
        <f t="shared" si="71"/>
        <v>0</v>
      </c>
      <c r="AG435" s="3233">
        <f t="shared" si="72"/>
        <v>1</v>
      </c>
      <c r="AH435" s="3223" t="b">
        <f t="shared" si="73"/>
        <v>1</v>
      </c>
      <c r="AI435" s="3259" t="s">
        <v>1638</v>
      </c>
      <c r="AJ435" s="3259" t="s">
        <v>767</v>
      </c>
      <c r="AK435" s="3259" t="s">
        <v>1627</v>
      </c>
      <c r="AL435" s="3244">
        <v>61</v>
      </c>
      <c r="AM435" s="3244">
        <v>83</v>
      </c>
      <c r="AN435" s="3244">
        <v>75</v>
      </c>
      <c r="AO435" s="3244">
        <v>99</v>
      </c>
      <c r="AP435" s="3244">
        <v>10151</v>
      </c>
      <c r="AQ435" s="3244">
        <v>13081</v>
      </c>
      <c r="AR435" s="3244">
        <v>3108</v>
      </c>
      <c r="AS435" s="3244">
        <v>5548</v>
      </c>
      <c r="AT435" s="3244">
        <v>527</v>
      </c>
      <c r="AU435" s="3244">
        <v>637</v>
      </c>
      <c r="AV435" s="3244">
        <v>2588</v>
      </c>
      <c r="AW435" s="3244">
        <v>4912</v>
      </c>
      <c r="AX435" s="3244">
        <v>201</v>
      </c>
      <c r="AY435" s="3244">
        <v>236</v>
      </c>
      <c r="AZ435" s="3244">
        <v>257</v>
      </c>
      <c r="BA435" s="3244">
        <v>275</v>
      </c>
      <c r="BB435" s="3244">
        <v>2131</v>
      </c>
      <c r="BC435" s="3244">
        <v>4396</v>
      </c>
      <c r="BE435" s="3223">
        <f t="shared" si="68"/>
        <v>421</v>
      </c>
      <c r="BF435" s="3223" t="b">
        <f t="shared" si="67"/>
        <v>1</v>
      </c>
      <c r="BG435" s="3269" t="s">
        <v>1627</v>
      </c>
      <c r="BH435" s="3269">
        <v>61</v>
      </c>
      <c r="BI435" s="3269">
        <v>83</v>
      </c>
      <c r="BJ435" s="3269">
        <v>75</v>
      </c>
      <c r="BK435" s="3269">
        <v>99</v>
      </c>
      <c r="BL435" s="3262">
        <v>10151</v>
      </c>
      <c r="BM435" s="3262">
        <v>13081</v>
      </c>
      <c r="BN435" s="3262">
        <v>3110</v>
      </c>
      <c r="BO435" s="3262">
        <v>5546</v>
      </c>
      <c r="BP435" s="3269">
        <v>522</v>
      </c>
      <c r="BQ435" s="3269">
        <v>640</v>
      </c>
      <c r="BR435" s="3262">
        <v>2588</v>
      </c>
      <c r="BS435" s="3262">
        <v>4905</v>
      </c>
      <c r="BT435" s="3269">
        <v>189</v>
      </c>
      <c r="BU435" s="3269">
        <v>230</v>
      </c>
      <c r="BV435" s="3269">
        <v>265</v>
      </c>
      <c r="BW435" s="3269">
        <v>277</v>
      </c>
      <c r="BX435" s="3262">
        <v>2134</v>
      </c>
      <c r="BY435" s="3262">
        <v>4398</v>
      </c>
    </row>
    <row r="436" spans="1:77" ht="15.2" customHeight="1" x14ac:dyDescent="0.2">
      <c r="A436" s="3254" t="s">
        <v>1630</v>
      </c>
      <c r="B436" s="3255" t="s">
        <v>1638</v>
      </c>
      <c r="C436" s="3272" t="s">
        <v>1628</v>
      </c>
      <c r="D436" s="3256">
        <v>61</v>
      </c>
      <c r="E436" s="3256">
        <v>65</v>
      </c>
      <c r="F436" s="3256">
        <v>124</v>
      </c>
      <c r="G436" s="3256">
        <v>130</v>
      </c>
      <c r="H436" s="3256">
        <v>72898</v>
      </c>
      <c r="I436" s="3256">
        <v>101103</v>
      </c>
      <c r="J436" s="3256">
        <v>24951</v>
      </c>
      <c r="K436" s="3256">
        <v>33612</v>
      </c>
      <c r="L436" s="3256">
        <v>19466</v>
      </c>
      <c r="M436" s="3256">
        <v>9011</v>
      </c>
      <c r="N436" s="3257">
        <v>5485</v>
      </c>
      <c r="O436" s="3257">
        <v>24602</v>
      </c>
      <c r="P436" s="3256">
        <v>196</v>
      </c>
      <c r="Q436" s="3256">
        <v>186</v>
      </c>
      <c r="R436" s="3256">
        <v>21879</v>
      </c>
      <c r="S436" s="3256">
        <v>6830</v>
      </c>
      <c r="T436" s="3257">
        <v>-16590</v>
      </c>
      <c r="U436" s="3257">
        <v>17586</v>
      </c>
      <c r="V436" s="3209" t="s">
        <v>1628</v>
      </c>
      <c r="W436" s="3223" t="b">
        <f t="shared" si="64"/>
        <v>1</v>
      </c>
      <c r="X436" s="3258">
        <f>+T436-'Departmental PL'!V709</f>
        <v>0</v>
      </c>
      <c r="Y436" s="3258">
        <f>+U436-'Departmental PL'!W709</f>
        <v>1</v>
      </c>
      <c r="AC436" s="3228">
        <f t="shared" si="69"/>
        <v>0</v>
      </c>
      <c r="AD436" s="3228">
        <f t="shared" si="70"/>
        <v>-1</v>
      </c>
      <c r="AF436" s="3233">
        <f t="shared" si="71"/>
        <v>0</v>
      </c>
      <c r="AG436" s="3233">
        <f t="shared" si="72"/>
        <v>0</v>
      </c>
      <c r="AH436" s="3223" t="b">
        <f t="shared" si="73"/>
        <v>1</v>
      </c>
      <c r="AI436" s="3259" t="s">
        <v>1638</v>
      </c>
      <c r="AJ436" s="3259" t="s">
        <v>767</v>
      </c>
      <c r="AK436" s="3259" t="s">
        <v>1628</v>
      </c>
      <c r="AL436" s="3244">
        <v>46</v>
      </c>
      <c r="AM436" s="3244">
        <v>40</v>
      </c>
      <c r="AN436" s="3244">
        <v>92</v>
      </c>
      <c r="AO436" s="3244">
        <v>80</v>
      </c>
      <c r="AP436" s="3244">
        <v>79234</v>
      </c>
      <c r="AQ436" s="3244">
        <v>78539</v>
      </c>
      <c r="AR436" s="3244">
        <v>26913</v>
      </c>
      <c r="AS436" s="3244">
        <v>30769</v>
      </c>
      <c r="AT436" s="3244">
        <v>5612</v>
      </c>
      <c r="AU436" s="3244">
        <v>68960</v>
      </c>
      <c r="AV436" s="3244">
        <v>21299</v>
      </c>
      <c r="AW436" s="3244">
        <v>-38211</v>
      </c>
      <c r="AX436" s="3244">
        <v>138</v>
      </c>
      <c r="AY436" s="3244">
        <v>1360</v>
      </c>
      <c r="AZ436" s="3244">
        <v>4232</v>
      </c>
      <c r="BA436" s="3244">
        <v>44080</v>
      </c>
      <c r="BB436" s="3244">
        <v>16909</v>
      </c>
      <c r="BC436" s="3244">
        <v>-83634</v>
      </c>
      <c r="BE436" s="3223">
        <f t="shared" si="68"/>
        <v>422</v>
      </c>
      <c r="BF436" s="3223" t="b">
        <f t="shared" si="67"/>
        <v>1</v>
      </c>
      <c r="BG436" s="3269" t="s">
        <v>1628</v>
      </c>
      <c r="BH436" s="3269">
        <v>46</v>
      </c>
      <c r="BI436" s="3269">
        <v>40</v>
      </c>
      <c r="BJ436" s="3269">
        <v>92</v>
      </c>
      <c r="BK436" s="3269">
        <v>80</v>
      </c>
      <c r="BL436" s="3262">
        <v>79234</v>
      </c>
      <c r="BM436" s="3262">
        <v>78539</v>
      </c>
      <c r="BN436" s="3262">
        <v>26918</v>
      </c>
      <c r="BO436" s="3262">
        <v>30767</v>
      </c>
      <c r="BP436" s="3262">
        <v>5618</v>
      </c>
      <c r="BQ436" s="3262">
        <v>68975</v>
      </c>
      <c r="BR436" s="3262">
        <v>21300</v>
      </c>
      <c r="BS436" s="3262">
        <v>-38208</v>
      </c>
      <c r="BT436" s="3269">
        <v>138</v>
      </c>
      <c r="BU436" s="3262">
        <v>1344</v>
      </c>
      <c r="BV436" s="3262">
        <v>4254</v>
      </c>
      <c r="BW436" s="3262">
        <v>44087</v>
      </c>
      <c r="BX436" s="3262">
        <v>16908</v>
      </c>
      <c r="BY436" s="3262">
        <v>-83639</v>
      </c>
    </row>
    <row r="437" spans="1:77" ht="15.2" customHeight="1" x14ac:dyDescent="0.2">
      <c r="A437" s="3254" t="s">
        <v>1631</v>
      </c>
      <c r="B437" s="3255" t="s">
        <v>1638</v>
      </c>
      <c r="C437" s="3272" t="s">
        <v>1629</v>
      </c>
      <c r="D437" s="3256">
        <v>8150</v>
      </c>
      <c r="E437" s="3256">
        <v>7707</v>
      </c>
      <c r="F437" s="3256">
        <v>31194</v>
      </c>
      <c r="G437" s="3256">
        <v>30939</v>
      </c>
      <c r="H437" s="3256">
        <v>5453805</v>
      </c>
      <c r="I437" s="3256">
        <v>5146796</v>
      </c>
      <c r="J437" s="3256">
        <v>2230700</v>
      </c>
      <c r="K437" s="3256">
        <v>2157030</v>
      </c>
      <c r="L437" s="3256">
        <v>552093</v>
      </c>
      <c r="M437" s="3256">
        <v>505480</v>
      </c>
      <c r="N437" s="3256">
        <v>1678607</v>
      </c>
      <c r="O437" s="3256">
        <v>1651550</v>
      </c>
      <c r="P437" s="3256">
        <v>48402</v>
      </c>
      <c r="Q437" s="3256">
        <v>47558</v>
      </c>
      <c r="R437" s="3256">
        <v>237763</v>
      </c>
      <c r="S437" s="3256">
        <v>259196</v>
      </c>
      <c r="T437" s="3256">
        <v>1392441</v>
      </c>
      <c r="U437" s="3256">
        <v>1344797</v>
      </c>
      <c r="V437" s="3209" t="s">
        <v>1629</v>
      </c>
      <c r="W437" s="3223" t="b">
        <f t="shared" si="64"/>
        <v>1</v>
      </c>
      <c r="X437" s="3258">
        <f>+T437-'Departmental PL'!V710</f>
        <v>-1</v>
      </c>
      <c r="Y437" s="3258">
        <f>+U437-'Departmental PL'!W710</f>
        <v>1</v>
      </c>
      <c r="AC437" s="3228">
        <f t="shared" si="69"/>
        <v>0</v>
      </c>
      <c r="AD437" s="3228">
        <f t="shared" si="70"/>
        <v>0</v>
      </c>
      <c r="AF437" s="3233">
        <f t="shared" si="71"/>
        <v>1</v>
      </c>
      <c r="AG437" s="3233">
        <f t="shared" si="72"/>
        <v>-1</v>
      </c>
      <c r="AH437" s="3223" t="b">
        <f t="shared" si="73"/>
        <v>1</v>
      </c>
      <c r="AI437" s="3259" t="s">
        <v>1638</v>
      </c>
      <c r="AJ437" s="3259" t="s">
        <v>767</v>
      </c>
      <c r="AK437" s="3259" t="s">
        <v>1629</v>
      </c>
      <c r="AL437" s="3244">
        <v>5660</v>
      </c>
      <c r="AM437" s="3244">
        <v>5091</v>
      </c>
      <c r="AN437" s="3244">
        <v>22915</v>
      </c>
      <c r="AO437" s="3244">
        <v>20522</v>
      </c>
      <c r="AP437" s="3244">
        <v>3739699</v>
      </c>
      <c r="AQ437" s="3244">
        <v>3074990</v>
      </c>
      <c r="AR437" s="3244">
        <v>1601579</v>
      </c>
      <c r="AS437" s="3244">
        <v>1391925</v>
      </c>
      <c r="AT437" s="3244">
        <v>378104</v>
      </c>
      <c r="AU437" s="3244">
        <v>306875</v>
      </c>
      <c r="AV437" s="3244">
        <v>1223588</v>
      </c>
      <c r="AW437" s="3244">
        <v>1084748</v>
      </c>
      <c r="AX437" s="3244">
        <v>34761</v>
      </c>
      <c r="AY437" s="3244">
        <v>32408</v>
      </c>
      <c r="AZ437" s="3244">
        <v>191640</v>
      </c>
      <c r="BA437" s="3244">
        <v>160922</v>
      </c>
      <c r="BB437" s="3244">
        <v>997334</v>
      </c>
      <c r="BC437" s="3244">
        <v>891617</v>
      </c>
      <c r="BE437" s="3223">
        <f t="shared" si="68"/>
        <v>423</v>
      </c>
      <c r="BF437" s="3223" t="b">
        <f t="shared" si="67"/>
        <v>1</v>
      </c>
      <c r="BG437" s="3269" t="s">
        <v>1629</v>
      </c>
      <c r="BH437" s="3262">
        <v>5660</v>
      </c>
      <c r="BI437" s="3262">
        <v>5091</v>
      </c>
      <c r="BJ437" s="3262">
        <v>22915</v>
      </c>
      <c r="BK437" s="3262">
        <v>20522</v>
      </c>
      <c r="BL437" s="3262">
        <v>3739699</v>
      </c>
      <c r="BM437" s="3262">
        <v>3074990</v>
      </c>
      <c r="BN437" s="3262">
        <v>1601551</v>
      </c>
      <c r="BO437" s="3262">
        <v>1391882</v>
      </c>
      <c r="BP437" s="3262">
        <v>378022</v>
      </c>
      <c r="BQ437" s="3262">
        <v>307130</v>
      </c>
      <c r="BR437" s="3262">
        <v>1223529</v>
      </c>
      <c r="BS437" s="3262">
        <v>1084753</v>
      </c>
      <c r="BT437" s="3262">
        <v>34555</v>
      </c>
      <c r="BU437" s="3262">
        <v>32596</v>
      </c>
      <c r="BV437" s="3262">
        <v>191594</v>
      </c>
      <c r="BW437" s="3262">
        <v>160431</v>
      </c>
      <c r="BX437" s="3262">
        <v>997380</v>
      </c>
      <c r="BY437" s="3262">
        <v>891726</v>
      </c>
    </row>
    <row r="438" spans="1:77" ht="15.2" customHeight="1" x14ac:dyDescent="0.2">
      <c r="A438" s="3254" t="s">
        <v>1632</v>
      </c>
      <c r="B438" s="3255" t="s">
        <v>1638</v>
      </c>
      <c r="C438" s="3272" t="s">
        <v>1630</v>
      </c>
      <c r="D438" s="3256">
        <v>372</v>
      </c>
      <c r="E438" s="3256">
        <v>336</v>
      </c>
      <c r="F438" s="3256">
        <v>1629</v>
      </c>
      <c r="G438" s="3256">
        <v>1129</v>
      </c>
      <c r="H438" s="3256">
        <v>240327</v>
      </c>
      <c r="I438" s="3256">
        <v>165073</v>
      </c>
      <c r="J438" s="3256">
        <v>83138</v>
      </c>
      <c r="K438" s="3256">
        <v>61898</v>
      </c>
      <c r="L438" s="3256">
        <v>37105</v>
      </c>
      <c r="M438" s="3256">
        <v>23450</v>
      </c>
      <c r="N438" s="3256">
        <v>46032</v>
      </c>
      <c r="O438" s="3256">
        <v>38448</v>
      </c>
      <c r="P438" s="3256">
        <v>4002</v>
      </c>
      <c r="Q438" s="3256">
        <v>2655</v>
      </c>
      <c r="R438" s="3256">
        <v>12572</v>
      </c>
      <c r="S438" s="3256">
        <v>7673</v>
      </c>
      <c r="T438" s="3256">
        <v>29459</v>
      </c>
      <c r="U438" s="3256">
        <v>28121</v>
      </c>
      <c r="V438" s="3209" t="s">
        <v>1630</v>
      </c>
      <c r="W438" s="3223" t="b">
        <f t="shared" si="64"/>
        <v>1</v>
      </c>
      <c r="X438" s="3258">
        <f>+T438-'Departmental PL'!V711</f>
        <v>0</v>
      </c>
      <c r="Y438" s="3258">
        <f>+U438-'Departmental PL'!W711</f>
        <v>1</v>
      </c>
      <c r="AC438" s="3228">
        <f t="shared" si="69"/>
        <v>1</v>
      </c>
      <c r="AD438" s="3228">
        <f t="shared" si="70"/>
        <v>0</v>
      </c>
      <c r="AF438" s="3233">
        <f t="shared" si="71"/>
        <v>-1</v>
      </c>
      <c r="AG438" s="3233">
        <f t="shared" si="72"/>
        <v>-1</v>
      </c>
      <c r="AH438" s="3223" t="b">
        <f t="shared" si="73"/>
        <v>1</v>
      </c>
      <c r="AI438" s="3259" t="s">
        <v>1638</v>
      </c>
      <c r="AJ438" s="3259" t="s">
        <v>767</v>
      </c>
      <c r="AK438" s="3259" t="s">
        <v>1630</v>
      </c>
      <c r="AL438" s="3244">
        <v>238</v>
      </c>
      <c r="AM438" s="3244">
        <v>288</v>
      </c>
      <c r="AN438" s="3244">
        <v>786</v>
      </c>
      <c r="AO438" s="3244">
        <v>979</v>
      </c>
      <c r="AP438" s="3244">
        <v>111731</v>
      </c>
      <c r="AQ438" s="3244">
        <v>131085</v>
      </c>
      <c r="AR438" s="3244">
        <v>43316</v>
      </c>
      <c r="AS438" s="3244">
        <v>54745</v>
      </c>
      <c r="AT438" s="3244">
        <v>16587</v>
      </c>
      <c r="AU438" s="3244">
        <v>2558</v>
      </c>
      <c r="AV438" s="3244">
        <v>26719</v>
      </c>
      <c r="AW438" s="3244">
        <v>52158</v>
      </c>
      <c r="AX438" s="3244">
        <v>1774</v>
      </c>
      <c r="AY438" s="3244">
        <v>300</v>
      </c>
      <c r="AZ438" s="3244">
        <v>5048</v>
      </c>
      <c r="BA438" s="3244">
        <v>770</v>
      </c>
      <c r="BB438" s="3244">
        <v>19849</v>
      </c>
      <c r="BC438" s="3244">
        <v>51071</v>
      </c>
      <c r="BE438" s="3223">
        <f t="shared" si="68"/>
        <v>424</v>
      </c>
      <c r="BF438" s="3223" t="b">
        <f t="shared" si="67"/>
        <v>1</v>
      </c>
      <c r="BG438" s="3269" t="s">
        <v>1630</v>
      </c>
      <c r="BH438" s="3269">
        <v>238</v>
      </c>
      <c r="BI438" s="3269">
        <v>288</v>
      </c>
      <c r="BJ438" s="3269">
        <v>786</v>
      </c>
      <c r="BK438" s="3269">
        <v>979</v>
      </c>
      <c r="BL438" s="3262">
        <v>111731</v>
      </c>
      <c r="BM438" s="3262">
        <v>131085</v>
      </c>
      <c r="BN438" s="3262">
        <v>43323</v>
      </c>
      <c r="BO438" s="3262">
        <v>54741</v>
      </c>
      <c r="BP438" s="3262">
        <v>16607</v>
      </c>
      <c r="BQ438" s="3262">
        <v>2600</v>
      </c>
      <c r="BR438" s="3262">
        <v>26716</v>
      </c>
      <c r="BS438" s="3262">
        <v>52141</v>
      </c>
      <c r="BT438" s="3262">
        <v>1769</v>
      </c>
      <c r="BU438" s="3269">
        <v>335</v>
      </c>
      <c r="BV438" s="3262">
        <v>5098</v>
      </c>
      <c r="BW438" s="3269">
        <v>743</v>
      </c>
      <c r="BX438" s="3262">
        <v>19850</v>
      </c>
      <c r="BY438" s="3262">
        <v>51063</v>
      </c>
    </row>
    <row r="439" spans="1:77" ht="15.2" customHeight="1" x14ac:dyDescent="0.2">
      <c r="A439" s="3254" t="s">
        <v>1633</v>
      </c>
      <c r="B439" s="3255" t="s">
        <v>1638</v>
      </c>
      <c r="C439" s="3272" t="s">
        <v>1631</v>
      </c>
      <c r="D439" s="3256">
        <v>1129</v>
      </c>
      <c r="E439" s="3256">
        <v>1180</v>
      </c>
      <c r="F439" s="3256">
        <v>7571</v>
      </c>
      <c r="G439" s="3256">
        <v>8145</v>
      </c>
      <c r="H439" s="3256">
        <v>1378715</v>
      </c>
      <c r="I439" s="3256">
        <v>1150236</v>
      </c>
      <c r="J439" s="3256">
        <v>506743</v>
      </c>
      <c r="K439" s="3256">
        <v>419254</v>
      </c>
      <c r="L439" s="3256">
        <v>98269</v>
      </c>
      <c r="M439" s="3256">
        <v>142670</v>
      </c>
      <c r="N439" s="3256">
        <v>408474</v>
      </c>
      <c r="O439" s="3256">
        <v>276584</v>
      </c>
      <c r="P439" s="3256">
        <v>9285</v>
      </c>
      <c r="Q439" s="3256">
        <v>11759</v>
      </c>
      <c r="R439" s="3256">
        <v>26235</v>
      </c>
      <c r="S439" s="3256">
        <v>31516</v>
      </c>
      <c r="T439" s="3256">
        <v>372955</v>
      </c>
      <c r="U439" s="3256">
        <v>233309</v>
      </c>
      <c r="V439" s="3209" t="s">
        <v>1631</v>
      </c>
      <c r="W439" s="3223" t="b">
        <f t="shared" si="64"/>
        <v>1</v>
      </c>
      <c r="X439" s="3258">
        <f>+T439-'Departmental PL'!V712</f>
        <v>1</v>
      </c>
      <c r="Y439" s="3258">
        <f>+U439-'Departmental PL'!W712</f>
        <v>0</v>
      </c>
      <c r="AC439" s="3228">
        <f t="shared" si="69"/>
        <v>0</v>
      </c>
      <c r="AD439" s="3228">
        <f t="shared" si="70"/>
        <v>0</v>
      </c>
      <c r="AF439" s="3233">
        <f t="shared" si="71"/>
        <v>-1</v>
      </c>
      <c r="AG439" s="3233">
        <f t="shared" si="72"/>
        <v>0</v>
      </c>
      <c r="AH439" s="3223" t="b">
        <f t="shared" si="73"/>
        <v>1</v>
      </c>
      <c r="AI439" s="3259" t="s">
        <v>1638</v>
      </c>
      <c r="AJ439" s="3259" t="s">
        <v>767</v>
      </c>
      <c r="AK439" s="3259" t="s">
        <v>1631</v>
      </c>
      <c r="AL439" s="3244">
        <v>858</v>
      </c>
      <c r="AM439" s="3244">
        <v>806</v>
      </c>
      <c r="AN439" s="3244">
        <v>5881</v>
      </c>
      <c r="AO439" s="3244">
        <v>5155</v>
      </c>
      <c r="AP439" s="3244">
        <v>738092</v>
      </c>
      <c r="AQ439" s="3244">
        <v>527623</v>
      </c>
      <c r="AR439" s="3244">
        <v>283454</v>
      </c>
      <c r="AS439" s="3244">
        <v>222994</v>
      </c>
      <c r="AT439" s="3244">
        <v>135326</v>
      </c>
      <c r="AU439" s="3244">
        <v>76399</v>
      </c>
      <c r="AV439" s="3244">
        <v>148093</v>
      </c>
      <c r="AW439" s="3244">
        <v>146570</v>
      </c>
      <c r="AX439" s="3244">
        <v>8405</v>
      </c>
      <c r="AY439" s="3244">
        <v>6837</v>
      </c>
      <c r="AZ439" s="3244">
        <v>24795</v>
      </c>
      <c r="BA439" s="3244">
        <v>15763</v>
      </c>
      <c r="BB439" s="3244">
        <v>114865</v>
      </c>
      <c r="BC439" s="3244">
        <v>124017</v>
      </c>
      <c r="BE439" s="3223">
        <f t="shared" si="68"/>
        <v>425</v>
      </c>
      <c r="BF439" s="3223" t="b">
        <f t="shared" si="67"/>
        <v>1</v>
      </c>
      <c r="BG439" s="3269" t="s">
        <v>1631</v>
      </c>
      <c r="BH439" s="3269">
        <v>858</v>
      </c>
      <c r="BI439" s="3269">
        <v>806</v>
      </c>
      <c r="BJ439" s="3262">
        <v>5881</v>
      </c>
      <c r="BK439" s="3262">
        <v>5155</v>
      </c>
      <c r="BL439" s="3262">
        <v>738102</v>
      </c>
      <c r="BM439" s="3262">
        <v>527623</v>
      </c>
      <c r="BN439" s="3262">
        <v>283450</v>
      </c>
      <c r="BO439" s="3262">
        <v>222977</v>
      </c>
      <c r="BP439" s="3262">
        <v>135341</v>
      </c>
      <c r="BQ439" s="3262">
        <v>76404</v>
      </c>
      <c r="BR439" s="3262">
        <v>148109</v>
      </c>
      <c r="BS439" s="3262">
        <v>146573</v>
      </c>
      <c r="BT439" s="3262">
        <v>8413</v>
      </c>
      <c r="BU439" s="3262">
        <v>6808</v>
      </c>
      <c r="BV439" s="3262">
        <v>24823</v>
      </c>
      <c r="BW439" s="3262">
        <v>15735</v>
      </c>
      <c r="BX439" s="3262">
        <v>114873</v>
      </c>
      <c r="BY439" s="3262">
        <v>124030</v>
      </c>
    </row>
    <row r="440" spans="1:77" ht="15.2" customHeight="1" x14ac:dyDescent="0.2">
      <c r="A440" s="3254" t="s">
        <v>1634</v>
      </c>
      <c r="B440" s="3255" t="s">
        <v>1638</v>
      </c>
      <c r="C440" s="3272" t="s">
        <v>1632</v>
      </c>
      <c r="D440" s="3256">
        <v>35</v>
      </c>
      <c r="E440" s="3256">
        <v>253</v>
      </c>
      <c r="F440" s="3256">
        <v>296</v>
      </c>
      <c r="G440" s="3256">
        <v>842</v>
      </c>
      <c r="H440" s="3256">
        <v>42152</v>
      </c>
      <c r="I440" s="3256">
        <v>106535</v>
      </c>
      <c r="J440" s="3256">
        <v>15205</v>
      </c>
      <c r="K440" s="3256">
        <v>39429</v>
      </c>
      <c r="L440" s="3256">
        <v>5822</v>
      </c>
      <c r="M440" s="3256">
        <v>14069</v>
      </c>
      <c r="N440" s="3256">
        <v>9383</v>
      </c>
      <c r="O440" s="3256">
        <v>25360</v>
      </c>
      <c r="P440" s="3256">
        <v>270</v>
      </c>
      <c r="Q440" s="3256">
        <v>863</v>
      </c>
      <c r="R440" s="3256">
        <v>2543</v>
      </c>
      <c r="S440" s="3256">
        <v>6823</v>
      </c>
      <c r="T440" s="3256">
        <v>6570</v>
      </c>
      <c r="U440" s="3256">
        <v>17674</v>
      </c>
      <c r="V440" s="3209" t="s">
        <v>1632</v>
      </c>
      <c r="W440" s="3223" t="b">
        <f t="shared" si="64"/>
        <v>1</v>
      </c>
      <c r="X440" s="3258">
        <f>+T440-'Departmental PL'!V713</f>
        <v>0</v>
      </c>
      <c r="Y440" s="3258">
        <f>+U440-'Departmental PL'!W713</f>
        <v>0</v>
      </c>
      <c r="AC440" s="3228">
        <f t="shared" si="69"/>
        <v>0</v>
      </c>
      <c r="AD440" s="3228">
        <f t="shared" si="70"/>
        <v>0</v>
      </c>
      <c r="AF440" s="3233">
        <f t="shared" si="71"/>
        <v>0</v>
      </c>
      <c r="AG440" s="3233">
        <f t="shared" si="72"/>
        <v>0</v>
      </c>
      <c r="AH440" s="3223" t="b">
        <f t="shared" si="73"/>
        <v>1</v>
      </c>
      <c r="AI440" s="3259" t="s">
        <v>1638</v>
      </c>
      <c r="AJ440" s="3259" t="s">
        <v>767</v>
      </c>
      <c r="AK440" s="3259" t="s">
        <v>1632</v>
      </c>
      <c r="AL440" s="3244">
        <v>192</v>
      </c>
      <c r="AM440" s="3244">
        <v>234</v>
      </c>
      <c r="AN440" s="3244">
        <v>630</v>
      </c>
      <c r="AO440" s="3244">
        <v>754</v>
      </c>
      <c r="AP440" s="3244">
        <v>76203</v>
      </c>
      <c r="AQ440" s="3244">
        <v>87818</v>
      </c>
      <c r="AR440" s="3244">
        <v>30790</v>
      </c>
      <c r="AS440" s="3244">
        <v>38050</v>
      </c>
      <c r="AT440" s="3244">
        <v>10419</v>
      </c>
      <c r="AU440" s="3244">
        <v>9956</v>
      </c>
      <c r="AV440" s="3244">
        <v>20418</v>
      </c>
      <c r="AW440" s="3244">
        <v>28060</v>
      </c>
      <c r="AX440" s="3244">
        <v>670</v>
      </c>
      <c r="AY440" s="3244">
        <v>841</v>
      </c>
      <c r="AZ440" s="3244">
        <v>4960</v>
      </c>
      <c r="BA440" s="3244">
        <v>4666</v>
      </c>
      <c r="BB440" s="3244">
        <v>14745</v>
      </c>
      <c r="BC440" s="3244">
        <v>22603</v>
      </c>
      <c r="BE440" s="3223">
        <f t="shared" si="68"/>
        <v>426</v>
      </c>
      <c r="BF440" s="3223" t="b">
        <f t="shared" si="67"/>
        <v>1</v>
      </c>
      <c r="BG440" s="3269" t="s">
        <v>1632</v>
      </c>
      <c r="BH440" s="3269">
        <v>192</v>
      </c>
      <c r="BI440" s="3269">
        <v>234</v>
      </c>
      <c r="BJ440" s="3269">
        <v>630</v>
      </c>
      <c r="BK440" s="3269">
        <v>754</v>
      </c>
      <c r="BL440" s="3262">
        <v>76203</v>
      </c>
      <c r="BM440" s="3262">
        <v>87818</v>
      </c>
      <c r="BN440" s="3262">
        <v>30798</v>
      </c>
      <c r="BO440" s="3262">
        <v>38036</v>
      </c>
      <c r="BP440" s="3262">
        <v>10377</v>
      </c>
      <c r="BQ440" s="3262">
        <v>9967</v>
      </c>
      <c r="BR440" s="3262">
        <v>20420</v>
      </c>
      <c r="BS440" s="3262">
        <v>28069</v>
      </c>
      <c r="BT440" s="3269">
        <v>649</v>
      </c>
      <c r="BU440" s="3269">
        <v>784</v>
      </c>
      <c r="BV440" s="3262">
        <v>5018</v>
      </c>
      <c r="BW440" s="3262">
        <v>4688</v>
      </c>
      <c r="BX440" s="3262">
        <v>14753</v>
      </c>
      <c r="BY440" s="3262">
        <v>22597</v>
      </c>
    </row>
    <row r="441" spans="1:77" ht="15.2" customHeight="1" x14ac:dyDescent="0.2">
      <c r="A441" s="3254" t="s">
        <v>1635</v>
      </c>
      <c r="B441" s="3255" t="s">
        <v>1638</v>
      </c>
      <c r="C441" s="3272" t="s">
        <v>1633</v>
      </c>
      <c r="D441" s="3256">
        <v>3</v>
      </c>
      <c r="E441" s="3256">
        <v>3</v>
      </c>
      <c r="F441" s="3256">
        <v>4</v>
      </c>
      <c r="G441" s="3256">
        <v>3</v>
      </c>
      <c r="H441" s="3256">
        <v>258</v>
      </c>
      <c r="I441" s="3256">
        <v>262</v>
      </c>
      <c r="J441" s="3256">
        <v>110</v>
      </c>
      <c r="K441" s="3256">
        <v>120</v>
      </c>
      <c r="L441" s="3256">
        <v>124</v>
      </c>
      <c r="M441" s="3256">
        <v>102</v>
      </c>
      <c r="N441" s="3256">
        <v>-14</v>
      </c>
      <c r="O441" s="3256">
        <v>18</v>
      </c>
      <c r="P441" s="3256">
        <v>13</v>
      </c>
      <c r="Q441" s="3256">
        <v>10</v>
      </c>
      <c r="R441" s="3256">
        <v>43</v>
      </c>
      <c r="S441" s="3256">
        <v>32</v>
      </c>
      <c r="T441" s="3257">
        <v>-69</v>
      </c>
      <c r="U441" s="3257">
        <v>-23</v>
      </c>
      <c r="V441" s="3209" t="s">
        <v>1633</v>
      </c>
      <c r="W441" s="3223" t="b">
        <f t="shared" si="64"/>
        <v>1</v>
      </c>
      <c r="X441" s="3258">
        <f>+T441-'Departmental PL'!V714</f>
        <v>1</v>
      </c>
      <c r="Y441" s="3258">
        <f>+U441-'Departmental PL'!W714</f>
        <v>1</v>
      </c>
      <c r="AC441" s="3228">
        <f t="shared" si="69"/>
        <v>0</v>
      </c>
      <c r="AD441" s="3228">
        <f t="shared" si="70"/>
        <v>0</v>
      </c>
      <c r="AF441" s="3233">
        <f t="shared" si="71"/>
        <v>-1</v>
      </c>
      <c r="AG441" s="3233">
        <f t="shared" si="72"/>
        <v>-1</v>
      </c>
      <c r="AH441" s="3223" t="b">
        <f t="shared" si="73"/>
        <v>1</v>
      </c>
      <c r="AI441" s="3259" t="s">
        <v>1638</v>
      </c>
      <c r="AJ441" s="3259" t="s">
        <v>767</v>
      </c>
      <c r="AK441" s="3259" t="s">
        <v>1633</v>
      </c>
      <c r="AL441" s="3244">
        <v>3</v>
      </c>
      <c r="AM441" s="3244">
        <v>1</v>
      </c>
      <c r="AN441" s="3244">
        <v>3</v>
      </c>
      <c r="AO441" s="3244">
        <v>1</v>
      </c>
      <c r="AP441" s="3244">
        <v>262</v>
      </c>
      <c r="AQ441" s="3244">
        <v>94</v>
      </c>
      <c r="AR441" s="3244">
        <v>121</v>
      </c>
      <c r="AS441" s="3244">
        <v>37</v>
      </c>
      <c r="AT441" s="3244">
        <v>102</v>
      </c>
      <c r="AU441" s="3244">
        <v>35</v>
      </c>
      <c r="AV441" s="3244">
        <v>19</v>
      </c>
      <c r="AW441" s="3244">
        <v>2</v>
      </c>
      <c r="AX441" s="3244">
        <v>9</v>
      </c>
      <c r="AY441" s="3244">
        <v>4</v>
      </c>
      <c r="AZ441" s="3244">
        <v>30</v>
      </c>
      <c r="BA441" s="3244">
        <v>10</v>
      </c>
      <c r="BB441" s="3244">
        <v>-20</v>
      </c>
      <c r="BC441" s="3244">
        <v>-12</v>
      </c>
      <c r="BE441" s="3223">
        <f t="shared" si="68"/>
        <v>427</v>
      </c>
      <c r="BF441" s="3223" t="b">
        <f t="shared" si="67"/>
        <v>1</v>
      </c>
      <c r="BG441" s="3269" t="s">
        <v>1633</v>
      </c>
      <c r="BH441" s="3269">
        <v>3</v>
      </c>
      <c r="BI441" s="3269">
        <v>1</v>
      </c>
      <c r="BJ441" s="3269">
        <v>3</v>
      </c>
      <c r="BK441" s="3269">
        <v>1</v>
      </c>
      <c r="BL441" s="3269">
        <v>262</v>
      </c>
      <c r="BM441" s="3269">
        <v>94</v>
      </c>
      <c r="BN441" s="3269">
        <v>120</v>
      </c>
      <c r="BO441" s="3269">
        <v>37</v>
      </c>
      <c r="BP441" s="3269">
        <v>101</v>
      </c>
      <c r="BQ441" s="3269">
        <v>35</v>
      </c>
      <c r="BR441" s="3269">
        <v>19</v>
      </c>
      <c r="BS441" s="3269">
        <v>2</v>
      </c>
      <c r="BT441" s="3269">
        <v>10</v>
      </c>
      <c r="BU441" s="3269">
        <v>4</v>
      </c>
      <c r="BV441" s="3269">
        <v>30</v>
      </c>
      <c r="BW441" s="3269">
        <v>10</v>
      </c>
      <c r="BX441" s="3269">
        <v>-21</v>
      </c>
      <c r="BY441" s="3269">
        <v>-12</v>
      </c>
    </row>
    <row r="442" spans="1:77" ht="15.2" customHeight="1" x14ac:dyDescent="0.2">
      <c r="A442" s="3254" t="s">
        <v>1636</v>
      </c>
      <c r="B442" s="3255" t="s">
        <v>1638</v>
      </c>
      <c r="C442" s="3272" t="s">
        <v>1634</v>
      </c>
      <c r="D442" s="3256">
        <v>137</v>
      </c>
      <c r="E442" s="3256">
        <v>132</v>
      </c>
      <c r="F442" s="3256">
        <v>628</v>
      </c>
      <c r="G442" s="3256">
        <v>487</v>
      </c>
      <c r="H442" s="3256">
        <v>175987</v>
      </c>
      <c r="I442" s="3256">
        <v>189110</v>
      </c>
      <c r="J442" s="3256">
        <v>69528</v>
      </c>
      <c r="K442" s="3256">
        <v>80811</v>
      </c>
      <c r="L442" s="3256">
        <v>97367</v>
      </c>
      <c r="M442" s="3256">
        <v>97116</v>
      </c>
      <c r="N442" s="3257">
        <v>-27839</v>
      </c>
      <c r="O442" s="3257">
        <v>-16305</v>
      </c>
      <c r="P442" s="3256">
        <v>42415</v>
      </c>
      <c r="Q442" s="3256">
        <v>2010</v>
      </c>
      <c r="R442" s="3256">
        <v>29266</v>
      </c>
      <c r="S442" s="3256">
        <v>21608</v>
      </c>
      <c r="T442" s="3257">
        <v>-99519</v>
      </c>
      <c r="U442" s="3257">
        <v>-39923</v>
      </c>
      <c r="V442" s="3209" t="s">
        <v>1634</v>
      </c>
      <c r="W442" s="3223" t="b">
        <f t="shared" si="64"/>
        <v>1</v>
      </c>
      <c r="X442" s="3258">
        <f>+T442-'Departmental PL'!V715</f>
        <v>1</v>
      </c>
      <c r="Y442" s="3258">
        <f>+U442-'Departmental PL'!W715</f>
        <v>0</v>
      </c>
      <c r="AC442" s="3228">
        <f t="shared" si="69"/>
        <v>0</v>
      </c>
      <c r="AD442" s="3228">
        <f t="shared" si="70"/>
        <v>0</v>
      </c>
      <c r="AF442" s="3233">
        <f t="shared" si="71"/>
        <v>-1</v>
      </c>
      <c r="AG442" s="3233">
        <f t="shared" si="72"/>
        <v>0</v>
      </c>
      <c r="AH442" s="3223" t="b">
        <f t="shared" si="73"/>
        <v>1</v>
      </c>
      <c r="AI442" s="3259" t="s">
        <v>1638</v>
      </c>
      <c r="AJ442" s="3259" t="s">
        <v>767</v>
      </c>
      <c r="AK442" s="3259" t="s">
        <v>1634</v>
      </c>
      <c r="AL442" s="3244">
        <v>104</v>
      </c>
      <c r="AM442" s="3244">
        <v>103</v>
      </c>
      <c r="AN442" s="3244">
        <v>384</v>
      </c>
      <c r="AO442" s="3244">
        <v>365</v>
      </c>
      <c r="AP442" s="3244">
        <v>154465</v>
      </c>
      <c r="AQ442" s="3244">
        <v>160525</v>
      </c>
      <c r="AR442" s="3244">
        <v>68084</v>
      </c>
      <c r="AS442" s="3244">
        <v>70133</v>
      </c>
      <c r="AT442" s="3244">
        <v>77680</v>
      </c>
      <c r="AU442" s="3244">
        <v>68205</v>
      </c>
      <c r="AV442" s="3244">
        <v>-9587</v>
      </c>
      <c r="AW442" s="3244">
        <v>1924</v>
      </c>
      <c r="AX442" s="3244">
        <v>1576</v>
      </c>
      <c r="AY442" s="3244">
        <v>1181</v>
      </c>
      <c r="AZ442" s="3244">
        <v>17327</v>
      </c>
      <c r="BA442" s="3244">
        <v>15404</v>
      </c>
      <c r="BB442" s="3244">
        <v>-28488</v>
      </c>
      <c r="BC442" s="3244">
        <v>-14663</v>
      </c>
      <c r="BE442" s="3223">
        <f t="shared" si="68"/>
        <v>428</v>
      </c>
      <c r="BF442" s="3223" t="b">
        <f t="shared" si="67"/>
        <v>1</v>
      </c>
      <c r="BG442" s="3269" t="s">
        <v>1634</v>
      </c>
      <c r="BH442" s="3269">
        <v>104</v>
      </c>
      <c r="BI442" s="3269">
        <v>103</v>
      </c>
      <c r="BJ442" s="3269">
        <v>384</v>
      </c>
      <c r="BK442" s="3269">
        <v>365</v>
      </c>
      <c r="BL442" s="3262">
        <v>154465</v>
      </c>
      <c r="BM442" s="3262">
        <v>160525</v>
      </c>
      <c r="BN442" s="3262">
        <v>68084</v>
      </c>
      <c r="BO442" s="3262">
        <v>70133</v>
      </c>
      <c r="BP442" s="3262">
        <v>77669</v>
      </c>
      <c r="BQ442" s="3262">
        <v>68210</v>
      </c>
      <c r="BR442" s="3262">
        <v>-9585</v>
      </c>
      <c r="BS442" s="3262">
        <v>1923</v>
      </c>
      <c r="BT442" s="3262">
        <v>1573</v>
      </c>
      <c r="BU442" s="3262">
        <v>1184</v>
      </c>
      <c r="BV442" s="3262">
        <v>17330</v>
      </c>
      <c r="BW442" s="3262">
        <v>15404</v>
      </c>
      <c r="BX442" s="3262">
        <v>-28488</v>
      </c>
      <c r="BY442" s="3262">
        <v>-14666</v>
      </c>
    </row>
    <row r="443" spans="1:77" ht="15.2" customHeight="1" x14ac:dyDescent="0.2">
      <c r="A443" s="3254" t="s">
        <v>1637</v>
      </c>
      <c r="B443" s="3255" t="s">
        <v>1638</v>
      </c>
      <c r="C443" s="3334" t="s">
        <v>1635</v>
      </c>
      <c r="D443" s="3256"/>
      <c r="E443" s="3256"/>
      <c r="F443" s="3315"/>
      <c r="G443" s="3256"/>
      <c r="H443" s="3315"/>
      <c r="I443" s="3256"/>
      <c r="J443" s="3315"/>
      <c r="K443" s="3256"/>
      <c r="L443" s="3371"/>
      <c r="M443" s="3256"/>
      <c r="N443" s="3256"/>
      <c r="O443" s="3257"/>
      <c r="P443" s="3371"/>
      <c r="Q443" s="3256"/>
      <c r="R443" s="3371"/>
      <c r="S443" s="3256"/>
      <c r="T443" s="3256"/>
      <c r="U443" s="3257"/>
      <c r="V443" s="3218" t="s">
        <v>1635</v>
      </c>
      <c r="W443" s="3223" t="b">
        <f t="shared" si="64"/>
        <v>1</v>
      </c>
      <c r="X443" s="3258">
        <f>+T443-'Departmental PL'!V716</f>
        <v>0</v>
      </c>
      <c r="Y443" s="3258">
        <f>+U443-'Departmental PL'!W716</f>
        <v>0</v>
      </c>
      <c r="Z443" s="3369">
        <f>+L443+P443+R443</f>
        <v>0</v>
      </c>
      <c r="AC443" s="3228">
        <f t="shared" si="69"/>
        <v>0</v>
      </c>
      <c r="AD443" s="3228">
        <f t="shared" si="70"/>
        <v>0</v>
      </c>
      <c r="AF443" s="3233">
        <f t="shared" si="71"/>
        <v>0</v>
      </c>
      <c r="AG443" s="3233">
        <f t="shared" si="72"/>
        <v>0</v>
      </c>
      <c r="AH443" s="3223" t="b">
        <f t="shared" si="73"/>
        <v>1</v>
      </c>
      <c r="AI443" s="3259"/>
      <c r="AJ443" s="3259"/>
      <c r="AK443" s="3209" t="s">
        <v>1635</v>
      </c>
      <c r="BE443" s="3223">
        <f t="shared" si="68"/>
        <v>429</v>
      </c>
      <c r="BF443" s="3223" t="b">
        <f t="shared" si="67"/>
        <v>1</v>
      </c>
      <c r="BG443" s="3230" t="s">
        <v>1635</v>
      </c>
      <c r="BH443" s="3269"/>
      <c r="BI443" s="3269"/>
      <c r="BJ443" s="3269"/>
      <c r="BK443" s="3269"/>
      <c r="BL443" s="3262"/>
      <c r="BM443" s="3262"/>
      <c r="BN443" s="3262"/>
      <c r="BO443" s="3262"/>
      <c r="BP443" s="3262"/>
      <c r="BQ443" s="3262"/>
      <c r="BR443" s="3262"/>
      <c r="BS443" s="3262"/>
      <c r="BT443" s="3262"/>
      <c r="BU443" s="3262"/>
      <c r="BV443" s="3262"/>
      <c r="BW443" s="3262"/>
      <c r="BX443" s="3262"/>
      <c r="BY443" s="3262"/>
    </row>
    <row r="444" spans="1:77" ht="15.2" customHeight="1" x14ac:dyDescent="0.2">
      <c r="A444" s="3289" t="s">
        <v>1638</v>
      </c>
      <c r="B444" s="3255" t="s">
        <v>1638</v>
      </c>
      <c r="C444" s="3272" t="s">
        <v>1636</v>
      </c>
      <c r="D444" s="3256">
        <v>1221</v>
      </c>
      <c r="E444" s="3256">
        <v>1266</v>
      </c>
      <c r="F444" s="3256">
        <v>6033</v>
      </c>
      <c r="G444" s="3256">
        <v>6210</v>
      </c>
      <c r="H444" s="3256">
        <v>235892</v>
      </c>
      <c r="I444" s="3256">
        <v>313268</v>
      </c>
      <c r="J444" s="3256">
        <v>85294</v>
      </c>
      <c r="K444" s="3256">
        <v>122735</v>
      </c>
      <c r="L444" s="3256">
        <v>42678</v>
      </c>
      <c r="M444" s="3256">
        <v>46411</v>
      </c>
      <c r="N444" s="3256">
        <v>42616</v>
      </c>
      <c r="O444" s="3256">
        <v>76324</v>
      </c>
      <c r="P444" s="3256">
        <v>15961</v>
      </c>
      <c r="Q444" s="3256">
        <v>9464</v>
      </c>
      <c r="R444" s="3256">
        <v>11902</v>
      </c>
      <c r="S444" s="3256">
        <v>11449</v>
      </c>
      <c r="T444" s="3256">
        <v>14753</v>
      </c>
      <c r="U444" s="3256">
        <v>55410</v>
      </c>
      <c r="V444" s="3209" t="s">
        <v>1636</v>
      </c>
      <c r="W444" s="3223" t="b">
        <f t="shared" si="64"/>
        <v>1</v>
      </c>
      <c r="X444" s="3258">
        <f>+T444-'Departmental PL'!V717</f>
        <v>0</v>
      </c>
      <c r="Y444" s="3258">
        <f>+U444-'Departmental PL'!W717</f>
        <v>-1</v>
      </c>
      <c r="AC444" s="3228">
        <f t="shared" si="69"/>
        <v>0</v>
      </c>
      <c r="AD444" s="3228">
        <f t="shared" si="70"/>
        <v>0</v>
      </c>
      <c r="AF444" s="3233">
        <f t="shared" si="71"/>
        <v>0</v>
      </c>
      <c r="AG444" s="3233">
        <f t="shared" si="72"/>
        <v>1</v>
      </c>
      <c r="AH444" s="3223" t="b">
        <f t="shared" si="73"/>
        <v>1</v>
      </c>
      <c r="AI444" s="3259" t="s">
        <v>1638</v>
      </c>
      <c r="AJ444" s="3259" t="s">
        <v>767</v>
      </c>
      <c r="AK444" s="3259" t="s">
        <v>1636</v>
      </c>
      <c r="AL444" s="3244">
        <v>976</v>
      </c>
      <c r="AM444" s="3244">
        <v>866</v>
      </c>
      <c r="AN444" s="3244">
        <v>4634</v>
      </c>
      <c r="AO444" s="3244">
        <v>3875</v>
      </c>
      <c r="AP444" s="3244">
        <v>251791</v>
      </c>
      <c r="AQ444" s="3244">
        <v>232032</v>
      </c>
      <c r="AR444" s="3244">
        <v>99897</v>
      </c>
      <c r="AS444" s="3244">
        <v>94285</v>
      </c>
      <c r="AT444" s="3244">
        <v>36287</v>
      </c>
      <c r="AU444" s="3244">
        <v>28270</v>
      </c>
      <c r="AV444" s="3244">
        <v>63565</v>
      </c>
      <c r="AW444" s="3244">
        <v>66132</v>
      </c>
      <c r="AX444" s="3244">
        <v>6909</v>
      </c>
      <c r="AY444" s="3244">
        <v>5875</v>
      </c>
      <c r="AZ444" s="3244">
        <v>8573</v>
      </c>
      <c r="BA444" s="3244">
        <v>6415</v>
      </c>
      <c r="BB444" s="3244">
        <v>48059</v>
      </c>
      <c r="BC444" s="3244">
        <v>53844</v>
      </c>
      <c r="BE444" s="3223">
        <f t="shared" si="68"/>
        <v>430</v>
      </c>
      <c r="BF444" s="3223" t="b">
        <f t="shared" si="67"/>
        <v>1</v>
      </c>
      <c r="BG444" s="3269" t="s">
        <v>1636</v>
      </c>
      <c r="BH444" s="3269">
        <v>976</v>
      </c>
      <c r="BI444" s="3269">
        <v>866</v>
      </c>
      <c r="BJ444" s="3262">
        <v>4634</v>
      </c>
      <c r="BK444" s="3262">
        <v>3875</v>
      </c>
      <c r="BL444" s="3262">
        <v>251791</v>
      </c>
      <c r="BM444" s="3262">
        <v>232032</v>
      </c>
      <c r="BN444" s="3262">
        <v>99900</v>
      </c>
      <c r="BO444" s="3262">
        <v>94281</v>
      </c>
      <c r="BP444" s="3262">
        <v>36329</v>
      </c>
      <c r="BQ444" s="3262">
        <v>28170</v>
      </c>
      <c r="BR444" s="3262">
        <v>63571</v>
      </c>
      <c r="BS444" s="3262">
        <v>66111</v>
      </c>
      <c r="BT444" s="3262">
        <v>6964</v>
      </c>
      <c r="BU444" s="3262">
        <v>5847</v>
      </c>
      <c r="BV444" s="3262">
        <v>8563</v>
      </c>
      <c r="BW444" s="3262">
        <v>6427</v>
      </c>
      <c r="BX444" s="3262">
        <v>48045</v>
      </c>
      <c r="BY444" s="3262">
        <v>53837</v>
      </c>
    </row>
    <row r="445" spans="1:77" ht="15.2" customHeight="1" x14ac:dyDescent="0.2">
      <c r="A445" s="3254" t="s">
        <v>1619</v>
      </c>
      <c r="B445" s="3255" t="s">
        <v>1638</v>
      </c>
      <c r="C445" s="3334" t="s">
        <v>1637</v>
      </c>
      <c r="D445" s="3256">
        <v>103</v>
      </c>
      <c r="E445" s="3256">
        <v>90</v>
      </c>
      <c r="F445" s="3256">
        <v>236</v>
      </c>
      <c r="G445" s="3256">
        <v>198</v>
      </c>
      <c r="H445" s="3266">
        <v>90215</v>
      </c>
      <c r="I445" s="3256">
        <v>67373</v>
      </c>
      <c r="J445" s="3256">
        <v>35060</v>
      </c>
      <c r="K445" s="3256">
        <v>27730</v>
      </c>
      <c r="L445" s="3266">
        <v>26163</v>
      </c>
      <c r="M445" s="3256">
        <v>26607</v>
      </c>
      <c r="N445" s="3257">
        <v>8897</v>
      </c>
      <c r="O445" s="3256">
        <v>1123</v>
      </c>
      <c r="P445" s="3266">
        <v>445</v>
      </c>
      <c r="Q445" s="3256">
        <v>384</v>
      </c>
      <c r="R445" s="3266">
        <v>6687</v>
      </c>
      <c r="S445" s="3256">
        <v>6559</v>
      </c>
      <c r="T445" s="3257">
        <v>1765</v>
      </c>
      <c r="U445" s="3256">
        <v>-5820</v>
      </c>
      <c r="V445" s="3209" t="s">
        <v>1637</v>
      </c>
      <c r="W445" s="3223" t="b">
        <f t="shared" si="64"/>
        <v>1</v>
      </c>
      <c r="X445" s="3258">
        <f>+T445-'Departmental PL'!V718</f>
        <v>0</v>
      </c>
      <c r="Y445" s="3258">
        <f>+U445-'Departmental PL'!W718</f>
        <v>0</v>
      </c>
      <c r="Z445" s="3369">
        <f>+L445+P445+R445</f>
        <v>33295</v>
      </c>
      <c r="AC445" s="3228">
        <f t="shared" si="69"/>
        <v>0</v>
      </c>
      <c r="AD445" s="3228">
        <f t="shared" si="70"/>
        <v>0</v>
      </c>
      <c r="AF445" s="3233">
        <f t="shared" si="71"/>
        <v>0</v>
      </c>
      <c r="AG445" s="3233">
        <f t="shared" si="72"/>
        <v>0</v>
      </c>
      <c r="AH445" s="3223" t="b">
        <f t="shared" si="73"/>
        <v>1</v>
      </c>
      <c r="AI445" s="3259" t="s">
        <v>1638</v>
      </c>
      <c r="AJ445" s="3259" t="s">
        <v>767</v>
      </c>
      <c r="AK445" s="3259" t="s">
        <v>1637</v>
      </c>
      <c r="AL445" s="3244">
        <v>63</v>
      </c>
      <c r="AM445" s="3244">
        <v>52</v>
      </c>
      <c r="AN445" s="3244">
        <v>136</v>
      </c>
      <c r="AO445" s="3244">
        <v>111</v>
      </c>
      <c r="AP445" s="3244">
        <v>42789</v>
      </c>
      <c r="AQ445" s="3244">
        <v>32622</v>
      </c>
      <c r="AR445" s="3244">
        <v>17219</v>
      </c>
      <c r="AS445" s="3244">
        <v>15780</v>
      </c>
      <c r="AT445" s="3244">
        <v>17109</v>
      </c>
      <c r="AU445" s="3244">
        <v>16507</v>
      </c>
      <c r="AV445" s="3244">
        <v>115</v>
      </c>
      <c r="AW445" s="3244">
        <v>-735</v>
      </c>
      <c r="AX445" s="3244">
        <v>246</v>
      </c>
      <c r="AY445" s="3244">
        <v>253</v>
      </c>
      <c r="AZ445" s="3244">
        <v>4365</v>
      </c>
      <c r="BA445" s="3244">
        <v>3696</v>
      </c>
      <c r="BB445" s="3244">
        <v>-4513</v>
      </c>
      <c r="BC445" s="3244">
        <v>-4672</v>
      </c>
      <c r="BE445" s="3223">
        <f t="shared" si="68"/>
        <v>431</v>
      </c>
      <c r="BF445" s="3223" t="b">
        <f t="shared" si="67"/>
        <v>1</v>
      </c>
      <c r="BG445" s="3269" t="s">
        <v>1637</v>
      </c>
      <c r="BH445" s="3269">
        <v>63</v>
      </c>
      <c r="BI445" s="3269">
        <v>52</v>
      </c>
      <c r="BJ445" s="3269">
        <v>136</v>
      </c>
      <c r="BK445" s="3269">
        <v>111</v>
      </c>
      <c r="BL445" s="3262">
        <v>42789</v>
      </c>
      <c r="BM445" s="3262">
        <v>32622</v>
      </c>
      <c r="BN445" s="3262">
        <v>17224</v>
      </c>
      <c r="BO445" s="3262">
        <v>15782</v>
      </c>
      <c r="BP445" s="3262">
        <v>17108</v>
      </c>
      <c r="BQ445" s="3262">
        <v>16515</v>
      </c>
      <c r="BR445" s="3269">
        <v>116</v>
      </c>
      <c r="BS445" s="3269">
        <v>-733</v>
      </c>
      <c r="BT445" s="3269">
        <v>263</v>
      </c>
      <c r="BU445" s="3269">
        <v>240</v>
      </c>
      <c r="BV445" s="3262">
        <v>4369</v>
      </c>
      <c r="BW445" s="3262">
        <v>3698</v>
      </c>
      <c r="BX445" s="3262">
        <v>-4516</v>
      </c>
      <c r="BY445" s="3262">
        <v>-4671</v>
      </c>
    </row>
    <row r="446" spans="1:77" s="3446" customFormat="1" ht="15.2" customHeight="1" x14ac:dyDescent="0.2">
      <c r="A446" s="3459" t="s">
        <v>1620</v>
      </c>
      <c r="B446" s="3473" t="s">
        <v>1638</v>
      </c>
      <c r="C446" s="3474" t="s">
        <v>2609</v>
      </c>
      <c r="D446" s="3473">
        <v>13080</v>
      </c>
      <c r="E446" s="3473">
        <v>12897</v>
      </c>
      <c r="F446" s="3473">
        <v>78441</v>
      </c>
      <c r="G446" s="3473">
        <v>80801</v>
      </c>
      <c r="H446" s="3473">
        <v>9924814</v>
      </c>
      <c r="I446" s="3473">
        <v>9189788</v>
      </c>
      <c r="J446" s="3473">
        <v>3897139</v>
      </c>
      <c r="K446" s="3473">
        <v>3702768</v>
      </c>
      <c r="L446" s="3473">
        <v>1266235</v>
      </c>
      <c r="M446" s="3473">
        <v>1268178</v>
      </c>
      <c r="N446" s="3473">
        <v>2630904</v>
      </c>
      <c r="O446" s="3473">
        <v>2434590</v>
      </c>
      <c r="P446" s="3473">
        <v>175728</v>
      </c>
      <c r="Q446" s="3473">
        <v>152034</v>
      </c>
      <c r="R446" s="3473">
        <v>457447</v>
      </c>
      <c r="S446" s="3473">
        <v>460698</v>
      </c>
      <c r="T446" s="3473">
        <v>1997729</v>
      </c>
      <c r="U446" s="3473">
        <v>1821859</v>
      </c>
      <c r="V446" s="3475" t="s">
        <v>2609</v>
      </c>
      <c r="W446" s="3446" t="b">
        <f t="shared" si="64"/>
        <v>1</v>
      </c>
      <c r="X446" s="3473">
        <f>+T446-'Departmental PL'!V719</f>
        <v>1</v>
      </c>
      <c r="Y446" s="3473">
        <f>+U446-'Departmental PL'!W719</f>
        <v>1</v>
      </c>
      <c r="AC446" s="3446">
        <f t="shared" si="69"/>
        <v>0</v>
      </c>
      <c r="AD446" s="3446">
        <f t="shared" si="70"/>
        <v>0</v>
      </c>
      <c r="AF446" s="3446">
        <f t="shared" si="71"/>
        <v>0</v>
      </c>
      <c r="AG446" s="3446">
        <f t="shared" si="72"/>
        <v>-1</v>
      </c>
      <c r="AH446" s="3446" t="b">
        <f t="shared" si="73"/>
        <v>0</v>
      </c>
      <c r="AI446" s="3476" t="s">
        <v>1638</v>
      </c>
      <c r="AJ446" s="3476" t="s">
        <v>767</v>
      </c>
      <c r="AK446" s="3476" t="s">
        <v>2031</v>
      </c>
      <c r="AL446" s="3476">
        <v>9522</v>
      </c>
      <c r="AM446" s="3476">
        <v>8686</v>
      </c>
      <c r="AN446" s="3476">
        <v>60013</v>
      </c>
      <c r="AO446" s="3476">
        <v>52331</v>
      </c>
      <c r="AP446" s="3476">
        <v>6528251</v>
      </c>
      <c r="AQ446" s="3476">
        <v>5231930</v>
      </c>
      <c r="AR446" s="3476">
        <v>2703688</v>
      </c>
      <c r="AS446" s="3476">
        <v>2305901</v>
      </c>
      <c r="AT446" s="3476">
        <v>988764</v>
      </c>
      <c r="AU446" s="3476">
        <v>805053</v>
      </c>
      <c r="AV446" s="3476">
        <v>1715904</v>
      </c>
      <c r="AW446" s="3476">
        <v>1499868</v>
      </c>
      <c r="AX446" s="3476">
        <v>113104</v>
      </c>
      <c r="AY446" s="3476">
        <v>95823</v>
      </c>
      <c r="AZ446" s="3476">
        <v>341741</v>
      </c>
      <c r="BA446" s="3476">
        <v>302817</v>
      </c>
      <c r="BB446" s="3476">
        <v>1260230</v>
      </c>
      <c r="BC446" s="3476">
        <v>1100980</v>
      </c>
      <c r="BE446" s="3446">
        <f t="shared" si="68"/>
        <v>432</v>
      </c>
      <c r="BF446" s="3446" t="b">
        <f t="shared" si="67"/>
        <v>0</v>
      </c>
      <c r="BG446" s="3472" t="s">
        <v>1638</v>
      </c>
      <c r="BH446" s="3467">
        <v>9522</v>
      </c>
      <c r="BI446" s="3467">
        <v>8686</v>
      </c>
      <c r="BJ446" s="3467">
        <v>60013</v>
      </c>
      <c r="BK446" s="3467">
        <v>52331</v>
      </c>
      <c r="BL446" s="3467">
        <v>6528267</v>
      </c>
      <c r="BM446" s="3467">
        <v>5231932</v>
      </c>
      <c r="BN446" s="3467">
        <v>2703991</v>
      </c>
      <c r="BO446" s="3467">
        <v>2305897</v>
      </c>
      <c r="BP446" s="3467">
        <v>988295</v>
      </c>
      <c r="BQ446" s="3467">
        <v>805936</v>
      </c>
      <c r="BR446" s="3467">
        <v>1715695</v>
      </c>
      <c r="BS446" s="3467">
        <v>1499960</v>
      </c>
      <c r="BT446" s="3467">
        <v>113269</v>
      </c>
      <c r="BU446" s="3467">
        <v>95884</v>
      </c>
      <c r="BV446" s="3467">
        <v>341919</v>
      </c>
      <c r="BW446" s="3467">
        <v>303181</v>
      </c>
      <c r="BX446" s="3467">
        <v>1260507</v>
      </c>
      <c r="BY446" s="3467">
        <v>1100895</v>
      </c>
    </row>
    <row r="447" spans="1:77" ht="15.2" customHeight="1" x14ac:dyDescent="0.2">
      <c r="A447" s="3365" t="s">
        <v>1621</v>
      </c>
      <c r="B447" s="3255" t="s">
        <v>1638</v>
      </c>
      <c r="C447" s="3272" t="s">
        <v>1619</v>
      </c>
      <c r="D447" s="3256">
        <v>1100</v>
      </c>
      <c r="E447" s="3256">
        <v>1059</v>
      </c>
      <c r="F447" s="3256">
        <v>4253</v>
      </c>
      <c r="G447" s="3256">
        <v>4036</v>
      </c>
      <c r="H447" s="3256">
        <v>963299</v>
      </c>
      <c r="I447" s="3256">
        <v>588191</v>
      </c>
      <c r="J447" s="3256">
        <v>298881</v>
      </c>
      <c r="K447" s="3256">
        <v>176805</v>
      </c>
      <c r="L447" s="3256">
        <v>120641</v>
      </c>
      <c r="M447" s="3256">
        <v>111466</v>
      </c>
      <c r="N447" s="3256">
        <v>178240</v>
      </c>
      <c r="O447" s="3256">
        <v>65339</v>
      </c>
      <c r="P447" s="3256">
        <v>9385</v>
      </c>
      <c r="Q447" s="3256">
        <v>8793</v>
      </c>
      <c r="R447" s="3256">
        <v>28301</v>
      </c>
      <c r="S447" s="3256">
        <v>23754</v>
      </c>
      <c r="T447" s="3257">
        <v>140554</v>
      </c>
      <c r="U447" s="3257">
        <v>32791</v>
      </c>
      <c r="V447" s="3209" t="s">
        <v>1619</v>
      </c>
      <c r="W447" s="3223" t="b">
        <f t="shared" si="64"/>
        <v>1</v>
      </c>
      <c r="X447" s="3258">
        <f>+T447-'Departmental PL'!V720</f>
        <v>0</v>
      </c>
      <c r="Y447" s="3258">
        <f>+U447-'Departmental PL'!W720</f>
        <v>-1</v>
      </c>
      <c r="AC447" s="3228">
        <f t="shared" si="69"/>
        <v>0</v>
      </c>
      <c r="AD447" s="3228">
        <f t="shared" si="70"/>
        <v>0</v>
      </c>
      <c r="AF447" s="3233">
        <f t="shared" si="71"/>
        <v>0</v>
      </c>
      <c r="AG447" s="3233">
        <f t="shared" si="72"/>
        <v>1</v>
      </c>
      <c r="AH447" s="3223" t="b">
        <f t="shared" si="73"/>
        <v>1</v>
      </c>
      <c r="AI447" s="3259" t="s">
        <v>1638</v>
      </c>
      <c r="AJ447" s="3259" t="s">
        <v>768</v>
      </c>
      <c r="AK447" s="3259" t="s">
        <v>1619</v>
      </c>
      <c r="AL447" s="3244">
        <v>789</v>
      </c>
      <c r="AM447" s="3244">
        <v>708</v>
      </c>
      <c r="AN447" s="3244">
        <v>3028</v>
      </c>
      <c r="AO447" s="3244">
        <v>2786</v>
      </c>
      <c r="AP447" s="3244">
        <v>350605</v>
      </c>
      <c r="AQ447" s="3244">
        <v>192874</v>
      </c>
      <c r="AR447" s="3244">
        <v>113132</v>
      </c>
      <c r="AS447" s="3244">
        <v>66957</v>
      </c>
      <c r="AT447" s="3244">
        <v>83570</v>
      </c>
      <c r="AU447" s="3244">
        <v>62269</v>
      </c>
      <c r="AV447" s="3244">
        <v>29885</v>
      </c>
      <c r="AW447" s="3244">
        <v>4443</v>
      </c>
      <c r="AX447" s="3244">
        <v>6482</v>
      </c>
      <c r="AY447" s="3244">
        <v>5197</v>
      </c>
      <c r="AZ447" s="3244">
        <v>16398</v>
      </c>
      <c r="BA447" s="3244">
        <v>10866</v>
      </c>
      <c r="BB447" s="3244">
        <v>6969</v>
      </c>
      <c r="BC447" s="3244">
        <v>-11360</v>
      </c>
      <c r="BE447" s="3223">
        <f t="shared" si="68"/>
        <v>433</v>
      </c>
      <c r="BF447" s="3223" t="b">
        <f t="shared" si="67"/>
        <v>1</v>
      </c>
      <c r="BG447" s="3269" t="s">
        <v>1619</v>
      </c>
      <c r="BH447" s="3269">
        <v>789</v>
      </c>
      <c r="BI447" s="3269">
        <v>708</v>
      </c>
      <c r="BJ447" s="3262">
        <v>3028</v>
      </c>
      <c r="BK447" s="3262">
        <v>2786</v>
      </c>
      <c r="BL447" s="3262">
        <v>350609</v>
      </c>
      <c r="BM447" s="3262">
        <v>192876</v>
      </c>
      <c r="BN447" s="3262">
        <v>113735</v>
      </c>
      <c r="BO447" s="3262">
        <v>66957</v>
      </c>
      <c r="BP447" s="3262">
        <v>83333</v>
      </c>
      <c r="BQ447" s="3262">
        <v>62537</v>
      </c>
      <c r="BR447" s="3262">
        <v>30402</v>
      </c>
      <c r="BS447" s="3262">
        <v>4421</v>
      </c>
      <c r="BT447" s="3262">
        <v>6404</v>
      </c>
      <c r="BU447" s="3262">
        <v>4930</v>
      </c>
      <c r="BV447" s="3262">
        <v>16523</v>
      </c>
      <c r="BW447" s="3262">
        <v>10861</v>
      </c>
      <c r="BX447" s="3262">
        <v>7475</v>
      </c>
      <c r="BY447" s="3262">
        <v>-11370</v>
      </c>
    </row>
    <row r="448" spans="1:77" ht="15.2" customHeight="1" x14ac:dyDescent="0.2">
      <c r="A448" s="3254" t="s">
        <v>1622</v>
      </c>
      <c r="B448" s="3255" t="s">
        <v>1638</v>
      </c>
      <c r="C448" s="3272" t="s">
        <v>1620</v>
      </c>
      <c r="D448" s="3256">
        <v>33</v>
      </c>
      <c r="E448" s="3256">
        <v>32</v>
      </c>
      <c r="F448" s="3256">
        <v>195</v>
      </c>
      <c r="G448" s="3256">
        <v>159</v>
      </c>
      <c r="H448" s="3256">
        <v>36806</v>
      </c>
      <c r="I448" s="3256">
        <v>22093</v>
      </c>
      <c r="J448" s="3256">
        <v>8954</v>
      </c>
      <c r="K448" s="3256">
        <v>7089</v>
      </c>
      <c r="L448" s="3256">
        <v>3977</v>
      </c>
      <c r="M448" s="3256">
        <v>3151</v>
      </c>
      <c r="N448" s="3256">
        <v>4977</v>
      </c>
      <c r="O448" s="3257">
        <v>3938</v>
      </c>
      <c r="P448" s="3256">
        <v>489</v>
      </c>
      <c r="Q448" s="3256">
        <v>434</v>
      </c>
      <c r="R448" s="3256">
        <v>1246</v>
      </c>
      <c r="S448" s="3256">
        <v>959</v>
      </c>
      <c r="T448" s="3257">
        <v>3242</v>
      </c>
      <c r="U448" s="3257">
        <v>2546</v>
      </c>
      <c r="V448" s="3209" t="s">
        <v>1620</v>
      </c>
      <c r="W448" s="3223" t="b">
        <f t="shared" si="64"/>
        <v>1</v>
      </c>
      <c r="X448" s="3258">
        <f>+T448-'Departmental PL'!V721</f>
        <v>0</v>
      </c>
      <c r="Y448" s="3258">
        <f>+U448-'Departmental PL'!W721</f>
        <v>1</v>
      </c>
      <c r="AC448" s="3228">
        <f t="shared" si="69"/>
        <v>0</v>
      </c>
      <c r="AD448" s="3228">
        <f t="shared" si="70"/>
        <v>0</v>
      </c>
      <c r="AF448" s="3233">
        <f t="shared" si="71"/>
        <v>0</v>
      </c>
      <c r="AG448" s="3233">
        <f t="shared" si="72"/>
        <v>-1</v>
      </c>
      <c r="AH448" s="3223" t="b">
        <f t="shared" si="73"/>
        <v>1</v>
      </c>
      <c r="AI448" s="3259" t="s">
        <v>1638</v>
      </c>
      <c r="AJ448" s="3259" t="s">
        <v>768</v>
      </c>
      <c r="AK448" s="3259" t="s">
        <v>1620</v>
      </c>
      <c r="AL448" s="3244">
        <v>23</v>
      </c>
      <c r="AM448" s="3244">
        <v>23</v>
      </c>
      <c r="AN448" s="3244">
        <v>129</v>
      </c>
      <c r="AO448" s="3244">
        <v>170</v>
      </c>
      <c r="AP448" s="3244">
        <v>16926</v>
      </c>
      <c r="AQ448" s="3244">
        <v>16303</v>
      </c>
      <c r="AR448" s="3244">
        <v>7325</v>
      </c>
      <c r="AS448" s="3244">
        <v>5157</v>
      </c>
      <c r="AT448" s="3244">
        <v>2929</v>
      </c>
      <c r="AU448" s="3244">
        <v>3909</v>
      </c>
      <c r="AV448" s="3244">
        <v>4392</v>
      </c>
      <c r="AW448" s="3244">
        <v>1244</v>
      </c>
      <c r="AX448" s="3244">
        <v>357</v>
      </c>
      <c r="AY448" s="3244">
        <v>593</v>
      </c>
      <c r="AZ448" s="3244">
        <v>779</v>
      </c>
      <c r="BA448" s="3244">
        <v>1022</v>
      </c>
      <c r="BB448" s="3244">
        <v>3258</v>
      </c>
      <c r="BC448" s="3244">
        <v>-370</v>
      </c>
      <c r="BE448" s="3223">
        <f t="shared" si="68"/>
        <v>434</v>
      </c>
      <c r="BF448" s="3223" t="b">
        <f t="shared" si="67"/>
        <v>1</v>
      </c>
      <c r="BG448" s="3269" t="s">
        <v>1620</v>
      </c>
      <c r="BH448" s="3269">
        <v>23</v>
      </c>
      <c r="BI448" s="3269">
        <v>23</v>
      </c>
      <c r="BJ448" s="3269">
        <v>129</v>
      </c>
      <c r="BK448" s="3269">
        <v>170</v>
      </c>
      <c r="BL448" s="3262">
        <v>16926</v>
      </c>
      <c r="BM448" s="3262">
        <v>16303</v>
      </c>
      <c r="BN448" s="3262">
        <v>7324</v>
      </c>
      <c r="BO448" s="3262">
        <v>5159</v>
      </c>
      <c r="BP448" s="3262">
        <v>2931</v>
      </c>
      <c r="BQ448" s="3262">
        <v>3915</v>
      </c>
      <c r="BR448" s="3262">
        <v>4394</v>
      </c>
      <c r="BS448" s="3262">
        <v>1244</v>
      </c>
      <c r="BT448" s="3269">
        <v>353</v>
      </c>
      <c r="BU448" s="3269">
        <v>595</v>
      </c>
      <c r="BV448" s="3269">
        <v>782</v>
      </c>
      <c r="BW448" s="3262">
        <v>1019</v>
      </c>
      <c r="BX448" s="3262">
        <v>3259</v>
      </c>
      <c r="BY448" s="3269">
        <v>-370</v>
      </c>
    </row>
    <row r="449" spans="1:77" ht="15.2" customHeight="1" x14ac:dyDescent="0.2">
      <c r="A449" s="3254" t="s">
        <v>1623</v>
      </c>
      <c r="B449" s="3255" t="s">
        <v>1638</v>
      </c>
      <c r="C449" s="3209" t="s">
        <v>1798</v>
      </c>
      <c r="D449" s="3256">
        <v>11</v>
      </c>
      <c r="E449" s="3256">
        <v>8</v>
      </c>
      <c r="F449" s="3256">
        <v>19</v>
      </c>
      <c r="G449" s="3256">
        <v>10</v>
      </c>
      <c r="H449" s="3256">
        <v>9605</v>
      </c>
      <c r="I449" s="3256">
        <v>5961</v>
      </c>
      <c r="J449" s="3256">
        <v>3700</v>
      </c>
      <c r="K449" s="3256">
        <v>1945</v>
      </c>
      <c r="L449" s="3256">
        <v>2798</v>
      </c>
      <c r="M449" s="3256">
        <v>2159</v>
      </c>
      <c r="N449" s="3256">
        <v>902</v>
      </c>
      <c r="O449" s="3256">
        <v>-215</v>
      </c>
      <c r="P449" s="3256">
        <v>542</v>
      </c>
      <c r="Q449" s="3256">
        <v>31</v>
      </c>
      <c r="R449" s="3256">
        <v>1178</v>
      </c>
      <c r="S449" s="3256">
        <v>759</v>
      </c>
      <c r="T449" s="3257">
        <v>-817</v>
      </c>
      <c r="U449" s="3256">
        <v>-1005</v>
      </c>
      <c r="V449" s="3209" t="s">
        <v>1798</v>
      </c>
      <c r="W449" s="3223" t="b">
        <f t="shared" si="64"/>
        <v>1</v>
      </c>
      <c r="X449" s="3258">
        <f>+T449-'Departmental PL'!V722</f>
        <v>1</v>
      </c>
      <c r="Y449" s="3258">
        <f>+U449-'Departmental PL'!W722</f>
        <v>-1</v>
      </c>
      <c r="AC449" s="3228">
        <f t="shared" si="69"/>
        <v>0</v>
      </c>
      <c r="AD449" s="3228">
        <f t="shared" si="70"/>
        <v>1</v>
      </c>
      <c r="AF449" s="3233">
        <f t="shared" si="71"/>
        <v>-1</v>
      </c>
      <c r="AG449" s="3233">
        <f t="shared" si="72"/>
        <v>0</v>
      </c>
      <c r="AH449" s="3223" t="b">
        <f t="shared" si="73"/>
        <v>1</v>
      </c>
      <c r="AI449" s="3259" t="s">
        <v>1638</v>
      </c>
      <c r="AJ449" s="3259" t="s">
        <v>768</v>
      </c>
      <c r="AK449" s="3259" t="s">
        <v>1798</v>
      </c>
      <c r="AL449" s="3244">
        <v>7</v>
      </c>
      <c r="AM449" s="3244">
        <v>10</v>
      </c>
      <c r="AN449" s="3244">
        <v>9</v>
      </c>
      <c r="AO449" s="3244">
        <v>17</v>
      </c>
      <c r="AP449" s="3244">
        <v>5574</v>
      </c>
      <c r="AQ449" s="3244">
        <v>7839</v>
      </c>
      <c r="AR449" s="3244">
        <v>1889</v>
      </c>
      <c r="AS449" s="3244">
        <v>2810</v>
      </c>
      <c r="AT449" s="3244">
        <v>2123</v>
      </c>
      <c r="AU449" s="3244">
        <v>2517</v>
      </c>
      <c r="AV449" s="3244">
        <v>-234</v>
      </c>
      <c r="AW449" s="3244">
        <v>292</v>
      </c>
      <c r="AX449" s="3244">
        <v>30</v>
      </c>
      <c r="AY449" s="3244">
        <v>60</v>
      </c>
      <c r="AZ449" s="3244">
        <v>724</v>
      </c>
      <c r="BA449" s="3244">
        <v>776</v>
      </c>
      <c r="BB449" s="3244">
        <v>-987</v>
      </c>
      <c r="BC449" s="3244">
        <v>-547</v>
      </c>
      <c r="BE449" s="3223">
        <f t="shared" si="68"/>
        <v>435</v>
      </c>
      <c r="BF449" s="3223" t="b">
        <f t="shared" si="67"/>
        <v>1</v>
      </c>
      <c r="BG449" s="3341" t="s">
        <v>1798</v>
      </c>
      <c r="BH449" s="3269">
        <v>7</v>
      </c>
      <c r="BI449" s="3269">
        <v>10</v>
      </c>
      <c r="BJ449" s="3269">
        <v>9</v>
      </c>
      <c r="BK449" s="3269">
        <v>17</v>
      </c>
      <c r="BL449" s="3262">
        <v>5574</v>
      </c>
      <c r="BM449" s="3262">
        <v>7839</v>
      </c>
      <c r="BN449" s="3262">
        <v>1889</v>
      </c>
      <c r="BO449" s="3262">
        <v>2809</v>
      </c>
      <c r="BP449" s="3262">
        <v>2123</v>
      </c>
      <c r="BQ449" s="3262">
        <v>2518</v>
      </c>
      <c r="BR449" s="3269">
        <v>-234</v>
      </c>
      <c r="BS449" s="3269">
        <v>291</v>
      </c>
      <c r="BT449" s="3269">
        <v>29</v>
      </c>
      <c r="BU449" s="3269">
        <v>62</v>
      </c>
      <c r="BV449" s="3269">
        <v>724</v>
      </c>
      <c r="BW449" s="3269">
        <v>777</v>
      </c>
      <c r="BX449" s="3269">
        <v>-988</v>
      </c>
      <c r="BY449" s="3269">
        <v>-548</v>
      </c>
    </row>
    <row r="450" spans="1:77" ht="15.2" customHeight="1" x14ac:dyDescent="0.2">
      <c r="A450" s="3254" t="s">
        <v>1624</v>
      </c>
      <c r="B450" s="3255" t="s">
        <v>1638</v>
      </c>
      <c r="C450" s="3272" t="s">
        <v>1622</v>
      </c>
      <c r="D450" s="3256">
        <v>10454</v>
      </c>
      <c r="E450" s="3256">
        <v>11816</v>
      </c>
      <c r="F450" s="3256">
        <v>105668</v>
      </c>
      <c r="G450" s="3256">
        <v>125612</v>
      </c>
      <c r="H450" s="3256">
        <v>3470972</v>
      </c>
      <c r="I450" s="3256">
        <v>4544323</v>
      </c>
      <c r="J450" s="3256">
        <v>1103131</v>
      </c>
      <c r="K450" s="3256">
        <v>1475652</v>
      </c>
      <c r="L450" s="3256">
        <v>343896</v>
      </c>
      <c r="M450" s="3256">
        <v>424326</v>
      </c>
      <c r="N450" s="3256">
        <v>759235</v>
      </c>
      <c r="O450" s="3256">
        <v>1051326</v>
      </c>
      <c r="P450" s="3256">
        <v>163862</v>
      </c>
      <c r="Q450" s="3256">
        <v>331045</v>
      </c>
      <c r="R450" s="3256">
        <v>132247</v>
      </c>
      <c r="S450" s="3256">
        <v>178629</v>
      </c>
      <c r="T450" s="3256">
        <v>463127</v>
      </c>
      <c r="U450" s="3256">
        <v>541652</v>
      </c>
      <c r="V450" s="3209" t="s">
        <v>1622</v>
      </c>
      <c r="W450" s="3223" t="b">
        <f t="shared" si="64"/>
        <v>1</v>
      </c>
      <c r="X450" s="3258">
        <f>+T450-'Departmental PL'!V723</f>
        <v>1</v>
      </c>
      <c r="Y450" s="3258">
        <f>+U450-'Departmental PL'!W723</f>
        <v>0</v>
      </c>
      <c r="AC450" s="3228">
        <f t="shared" si="69"/>
        <v>0</v>
      </c>
      <c r="AD450" s="3228">
        <f t="shared" si="70"/>
        <v>0</v>
      </c>
      <c r="AF450" s="3233">
        <f t="shared" si="71"/>
        <v>-1</v>
      </c>
      <c r="AG450" s="3233">
        <f t="shared" si="72"/>
        <v>0</v>
      </c>
      <c r="AH450" s="3223" t="b">
        <f t="shared" si="73"/>
        <v>1</v>
      </c>
      <c r="AI450" s="3259" t="s">
        <v>1638</v>
      </c>
      <c r="AJ450" s="3259" t="s">
        <v>768</v>
      </c>
      <c r="AK450" s="3259" t="s">
        <v>1622</v>
      </c>
      <c r="AL450" s="3244">
        <v>8928</v>
      </c>
      <c r="AM450" s="3244">
        <v>7258</v>
      </c>
      <c r="AN450" s="3244">
        <v>96764</v>
      </c>
      <c r="AO450" s="3244">
        <v>74794</v>
      </c>
      <c r="AP450" s="3244">
        <v>3622776</v>
      </c>
      <c r="AQ450" s="3244">
        <v>2963751</v>
      </c>
      <c r="AR450" s="3244">
        <v>1188288</v>
      </c>
      <c r="AS450" s="3244">
        <v>1003228</v>
      </c>
      <c r="AT450" s="3244">
        <v>336723</v>
      </c>
      <c r="AU450" s="3244">
        <v>249840</v>
      </c>
      <c r="AV450" s="3244">
        <v>851681</v>
      </c>
      <c r="AW450" s="3244">
        <v>753071</v>
      </c>
      <c r="AX450" s="3244">
        <v>258125</v>
      </c>
      <c r="AY450" s="3244">
        <v>208051</v>
      </c>
      <c r="AZ450" s="3244">
        <v>138699</v>
      </c>
      <c r="BA450" s="3244">
        <v>99226</v>
      </c>
      <c r="BB450" s="3244">
        <v>454784</v>
      </c>
      <c r="BC450" s="3244">
        <v>445684</v>
      </c>
      <c r="BE450" s="3223">
        <f t="shared" si="68"/>
        <v>436</v>
      </c>
      <c r="BF450" s="3223" t="b">
        <f t="shared" si="67"/>
        <v>1</v>
      </c>
      <c r="BG450" s="3269" t="s">
        <v>1622</v>
      </c>
      <c r="BH450" s="3262">
        <v>8928</v>
      </c>
      <c r="BI450" s="3262">
        <v>7258</v>
      </c>
      <c r="BJ450" s="3262">
        <v>96764</v>
      </c>
      <c r="BK450" s="3262">
        <v>74794</v>
      </c>
      <c r="BL450" s="3262">
        <v>3622698</v>
      </c>
      <c r="BM450" s="3262">
        <v>2963751</v>
      </c>
      <c r="BN450" s="3262">
        <v>1190199</v>
      </c>
      <c r="BO450" s="3262">
        <v>1003217</v>
      </c>
      <c r="BP450" s="3262">
        <v>336537</v>
      </c>
      <c r="BQ450" s="3262">
        <v>250098</v>
      </c>
      <c r="BR450" s="3262">
        <v>853662</v>
      </c>
      <c r="BS450" s="3262">
        <v>753120</v>
      </c>
      <c r="BT450" s="3262">
        <v>258187</v>
      </c>
      <c r="BU450" s="3262">
        <v>208118</v>
      </c>
      <c r="BV450" s="3262">
        <v>138697</v>
      </c>
      <c r="BW450" s="3262">
        <v>99213</v>
      </c>
      <c r="BX450" s="3262">
        <v>456778</v>
      </c>
      <c r="BY450" s="3262">
        <v>445789</v>
      </c>
    </row>
    <row r="451" spans="1:77" ht="15.2" customHeight="1" x14ac:dyDescent="0.2">
      <c r="A451" s="3254" t="s">
        <v>1625</v>
      </c>
      <c r="B451" s="3255" t="s">
        <v>1638</v>
      </c>
      <c r="C451" s="3327" t="s">
        <v>1623</v>
      </c>
      <c r="D451" s="3256">
        <v>601</v>
      </c>
      <c r="E451" s="3256">
        <v>667</v>
      </c>
      <c r="F451" s="3256">
        <v>599</v>
      </c>
      <c r="G451" s="3256">
        <v>684</v>
      </c>
      <c r="H451" s="3256">
        <v>28132</v>
      </c>
      <c r="I451" s="3256">
        <v>30037</v>
      </c>
      <c r="J451" s="3256">
        <v>8273</v>
      </c>
      <c r="K451" s="3256">
        <v>9753</v>
      </c>
      <c r="L451" s="3266">
        <v>1866</v>
      </c>
      <c r="M451" s="3256">
        <v>2550</v>
      </c>
      <c r="N451" s="3257">
        <v>6407</v>
      </c>
      <c r="O451" s="3257">
        <v>7203</v>
      </c>
      <c r="P451" s="3266">
        <v>1918</v>
      </c>
      <c r="Q451" s="3256">
        <v>2268</v>
      </c>
      <c r="R451" s="3266">
        <v>914</v>
      </c>
      <c r="S451" s="3256">
        <v>1089</v>
      </c>
      <c r="T451" s="3256">
        <v>3574</v>
      </c>
      <c r="U451" s="3256">
        <v>3846</v>
      </c>
      <c r="V451" s="3209" t="s">
        <v>1623</v>
      </c>
      <c r="W451" s="3223" t="b">
        <f t="shared" si="64"/>
        <v>1</v>
      </c>
      <c r="X451" s="3258">
        <f>+T451-'Departmental PL'!V724</f>
        <v>-1</v>
      </c>
      <c r="Y451" s="3258">
        <f>+U451-'Departmental PL'!W724</f>
        <v>0</v>
      </c>
      <c r="Z451" s="3369">
        <f>+L451+P451+R451</f>
        <v>4698</v>
      </c>
      <c r="AC451" s="3228">
        <f t="shared" si="69"/>
        <v>0</v>
      </c>
      <c r="AD451" s="3228">
        <f t="shared" si="70"/>
        <v>0</v>
      </c>
      <c r="AF451" s="3233">
        <f t="shared" si="71"/>
        <v>1</v>
      </c>
      <c r="AG451" s="3233">
        <f t="shared" si="72"/>
        <v>0</v>
      </c>
      <c r="AH451" s="3223" t="b">
        <f t="shared" si="73"/>
        <v>1</v>
      </c>
      <c r="AI451" s="3259" t="s">
        <v>1638</v>
      </c>
      <c r="AJ451" s="3259" t="s">
        <v>768</v>
      </c>
      <c r="AK451" s="3259" t="s">
        <v>1623</v>
      </c>
      <c r="AL451" s="3244">
        <v>499</v>
      </c>
      <c r="AM451" s="3244">
        <v>331</v>
      </c>
      <c r="AN451" s="3244">
        <v>522</v>
      </c>
      <c r="AO451" s="3244">
        <v>332</v>
      </c>
      <c r="AP451" s="3244">
        <v>22586</v>
      </c>
      <c r="AQ451" s="3244">
        <v>13268</v>
      </c>
      <c r="AR451" s="3244">
        <v>7474</v>
      </c>
      <c r="AS451" s="3244">
        <v>4480</v>
      </c>
      <c r="AT451" s="3244">
        <v>1876</v>
      </c>
      <c r="AU451" s="3244">
        <v>1416</v>
      </c>
      <c r="AV451" s="3244">
        <v>5474</v>
      </c>
      <c r="AW451" s="3244">
        <v>3129</v>
      </c>
      <c r="AX451" s="3244">
        <v>1720</v>
      </c>
      <c r="AY451" s="3244">
        <v>1081</v>
      </c>
      <c r="AZ451" s="3244">
        <v>712</v>
      </c>
      <c r="BA451" s="3244">
        <v>411</v>
      </c>
      <c r="BB451" s="3244">
        <v>2901</v>
      </c>
      <c r="BC451" s="3244">
        <v>1507</v>
      </c>
      <c r="BE451" s="3223">
        <f t="shared" si="68"/>
        <v>437</v>
      </c>
      <c r="BF451" s="3223" t="b">
        <f t="shared" si="67"/>
        <v>1</v>
      </c>
      <c r="BG451" s="3269" t="s">
        <v>1623</v>
      </c>
      <c r="BH451" s="3269">
        <v>499</v>
      </c>
      <c r="BI451" s="3269">
        <v>331</v>
      </c>
      <c r="BJ451" s="3269">
        <v>522</v>
      </c>
      <c r="BK451" s="3269">
        <v>332</v>
      </c>
      <c r="BL451" s="3262">
        <v>22586</v>
      </c>
      <c r="BM451" s="3262">
        <v>13268</v>
      </c>
      <c r="BN451" s="3262">
        <v>7468</v>
      </c>
      <c r="BO451" s="3262">
        <v>4483</v>
      </c>
      <c r="BP451" s="3262">
        <v>2002</v>
      </c>
      <c r="BQ451" s="3262">
        <v>1362</v>
      </c>
      <c r="BR451" s="3262">
        <v>5466</v>
      </c>
      <c r="BS451" s="3262">
        <v>3122</v>
      </c>
      <c r="BT451" s="3262">
        <v>1721</v>
      </c>
      <c r="BU451" s="3262">
        <v>1095</v>
      </c>
      <c r="BV451" s="3269">
        <v>841</v>
      </c>
      <c r="BW451" s="3269">
        <v>511</v>
      </c>
      <c r="BX451" s="3262">
        <v>2903</v>
      </c>
      <c r="BY451" s="3262">
        <v>1516</v>
      </c>
    </row>
    <row r="452" spans="1:77" ht="15.2" customHeight="1" x14ac:dyDescent="0.2">
      <c r="A452" s="3254" t="s">
        <v>1626</v>
      </c>
      <c r="B452" s="3255" t="s">
        <v>1638</v>
      </c>
      <c r="C452" s="3334" t="s">
        <v>1624</v>
      </c>
      <c r="D452" s="3256">
        <v>265</v>
      </c>
      <c r="E452" s="3256">
        <v>345</v>
      </c>
      <c r="F452" s="3256">
        <v>259</v>
      </c>
      <c r="G452" s="3256">
        <v>337</v>
      </c>
      <c r="H452" s="3256">
        <v>7186</v>
      </c>
      <c r="I452" s="3256">
        <v>9204</v>
      </c>
      <c r="J452" s="3256">
        <v>3013</v>
      </c>
      <c r="K452" s="3256">
        <v>4039</v>
      </c>
      <c r="L452" s="3266">
        <v>6745</v>
      </c>
      <c r="M452" s="3256">
        <v>9358</v>
      </c>
      <c r="N452" s="3257">
        <v>-3732</v>
      </c>
      <c r="O452" s="3257">
        <v>-5319</v>
      </c>
      <c r="P452" s="3266">
        <v>0</v>
      </c>
      <c r="Q452" s="3256">
        <v>0</v>
      </c>
      <c r="R452" s="3266">
        <v>2059</v>
      </c>
      <c r="S452" s="3256">
        <v>2759</v>
      </c>
      <c r="T452" s="3257">
        <v>-5792</v>
      </c>
      <c r="U452" s="3257">
        <v>-8078</v>
      </c>
      <c r="V452" s="3209" t="s">
        <v>1624</v>
      </c>
      <c r="W452" s="3223" t="b">
        <f t="shared" si="64"/>
        <v>1</v>
      </c>
      <c r="X452" s="3258">
        <f>+T452-'Departmental PL'!V725</f>
        <v>-1</v>
      </c>
      <c r="Y452" s="3258">
        <f>+U452-'Departmental PL'!W725</f>
        <v>0</v>
      </c>
      <c r="Z452" s="3369">
        <f>+L452+P452+R452</f>
        <v>8804</v>
      </c>
      <c r="AC452" s="3228">
        <f t="shared" si="69"/>
        <v>0</v>
      </c>
      <c r="AD452" s="3228">
        <f t="shared" si="70"/>
        <v>0</v>
      </c>
      <c r="AF452" s="3233">
        <f t="shared" si="71"/>
        <v>1</v>
      </c>
      <c r="AG452" s="3233">
        <f t="shared" si="72"/>
        <v>0</v>
      </c>
      <c r="AH452" s="3223" t="b">
        <f t="shared" si="73"/>
        <v>1</v>
      </c>
      <c r="AI452" s="3259" t="s">
        <v>1638</v>
      </c>
      <c r="AJ452" s="3259" t="s">
        <v>768</v>
      </c>
      <c r="AK452" s="3259" t="s">
        <v>1624</v>
      </c>
      <c r="AL452" s="3244">
        <v>267</v>
      </c>
      <c r="AM452" s="3244">
        <v>273</v>
      </c>
      <c r="AN452" s="3244">
        <v>260</v>
      </c>
      <c r="AO452" s="3244">
        <v>257</v>
      </c>
      <c r="AP452" s="3244">
        <v>7070</v>
      </c>
      <c r="AQ452" s="3244">
        <v>6395</v>
      </c>
      <c r="AR452" s="3244">
        <v>3051</v>
      </c>
      <c r="AS452" s="3244">
        <v>2751</v>
      </c>
      <c r="AT452" s="3244">
        <v>7776</v>
      </c>
      <c r="AU452" s="3244">
        <v>7529</v>
      </c>
      <c r="AV452" s="3244">
        <v>-4613</v>
      </c>
      <c r="AW452" s="3244">
        <v>-4780</v>
      </c>
      <c r="AX452" s="3244">
        <v>0</v>
      </c>
      <c r="AY452" s="3244">
        <v>0</v>
      </c>
      <c r="AZ452" s="3244">
        <v>2148</v>
      </c>
      <c r="BA452" s="3244">
        <v>1559</v>
      </c>
      <c r="BB452" s="3244">
        <v>-6873</v>
      </c>
      <c r="BC452" s="3244">
        <v>-6375</v>
      </c>
      <c r="BE452" s="3223">
        <f t="shared" si="68"/>
        <v>438</v>
      </c>
      <c r="BF452" s="3223" t="b">
        <f t="shared" si="67"/>
        <v>1</v>
      </c>
      <c r="BG452" s="3269" t="s">
        <v>1624</v>
      </c>
      <c r="BH452" s="3269">
        <v>267</v>
      </c>
      <c r="BI452" s="3269">
        <v>273</v>
      </c>
      <c r="BJ452" s="3269">
        <v>260</v>
      </c>
      <c r="BK452" s="3269">
        <v>257</v>
      </c>
      <c r="BL452" s="3262">
        <v>7070</v>
      </c>
      <c r="BM452" s="3262">
        <v>6395</v>
      </c>
      <c r="BN452" s="3262">
        <v>3077</v>
      </c>
      <c r="BO452" s="3262">
        <v>2763</v>
      </c>
      <c r="BP452" s="3262">
        <v>7729</v>
      </c>
      <c r="BQ452" s="3262">
        <v>7542</v>
      </c>
      <c r="BR452" s="3262">
        <v>-4652</v>
      </c>
      <c r="BS452" s="3262">
        <v>-4779</v>
      </c>
      <c r="BT452" s="3269">
        <v>0</v>
      </c>
      <c r="BU452" s="3269">
        <v>0</v>
      </c>
      <c r="BV452" s="3262">
        <v>2195</v>
      </c>
      <c r="BW452" s="3262">
        <v>1623</v>
      </c>
      <c r="BX452" s="3262">
        <v>-6847</v>
      </c>
      <c r="BY452" s="3262">
        <v>-6402</v>
      </c>
    </row>
    <row r="453" spans="1:77" ht="15.2" customHeight="1" x14ac:dyDescent="0.2">
      <c r="A453" s="3254" t="s">
        <v>1627</v>
      </c>
      <c r="B453" s="3255" t="s">
        <v>1638</v>
      </c>
      <c r="C453" s="3272" t="s">
        <v>1625</v>
      </c>
      <c r="D453" s="3256">
        <v>131</v>
      </c>
      <c r="E453" s="3256">
        <v>111</v>
      </c>
      <c r="F453" s="3256">
        <v>209</v>
      </c>
      <c r="G453" s="3256">
        <v>218</v>
      </c>
      <c r="H453" s="3256">
        <v>25787</v>
      </c>
      <c r="I453" s="3256">
        <v>29849</v>
      </c>
      <c r="J453" s="3256">
        <v>10066</v>
      </c>
      <c r="K453" s="3256">
        <v>11630</v>
      </c>
      <c r="L453" s="3256">
        <v>8320</v>
      </c>
      <c r="M453" s="3256">
        <v>9019</v>
      </c>
      <c r="N453" s="3257">
        <v>1745</v>
      </c>
      <c r="O453" s="3257">
        <v>2611</v>
      </c>
      <c r="P453" s="3256">
        <v>290</v>
      </c>
      <c r="Q453" s="3256">
        <v>437</v>
      </c>
      <c r="R453" s="3256">
        <v>1072</v>
      </c>
      <c r="S453" s="3256">
        <v>1158</v>
      </c>
      <c r="T453" s="3257">
        <v>383</v>
      </c>
      <c r="U453" s="3257">
        <v>1016</v>
      </c>
      <c r="V453" s="3209" t="s">
        <v>1625</v>
      </c>
      <c r="W453" s="3223" t="b">
        <f t="shared" ref="W453:W516" si="74">V453=C453</f>
        <v>1</v>
      </c>
      <c r="X453" s="3258">
        <f>+T453-'Departmental PL'!V726</f>
        <v>-1</v>
      </c>
      <c r="Y453" s="3258">
        <f>+U453-'Departmental PL'!W726</f>
        <v>0</v>
      </c>
      <c r="AC453" s="3228">
        <f t="shared" si="69"/>
        <v>1</v>
      </c>
      <c r="AD453" s="3228">
        <f t="shared" si="70"/>
        <v>0</v>
      </c>
      <c r="AF453" s="3233">
        <f t="shared" si="71"/>
        <v>0</v>
      </c>
      <c r="AG453" s="3233">
        <f t="shared" si="72"/>
        <v>0</v>
      </c>
      <c r="AH453" s="3223" t="b">
        <f t="shared" si="73"/>
        <v>1</v>
      </c>
      <c r="AI453" s="3259" t="s">
        <v>1638</v>
      </c>
      <c r="AJ453" s="3259" t="s">
        <v>768</v>
      </c>
      <c r="AK453" s="3259" t="s">
        <v>1625</v>
      </c>
      <c r="AL453" s="3244">
        <v>86</v>
      </c>
      <c r="AM453" s="3244">
        <v>50</v>
      </c>
      <c r="AN453" s="3244">
        <v>151</v>
      </c>
      <c r="AO453" s="3244">
        <v>84</v>
      </c>
      <c r="AP453" s="3244">
        <v>24349</v>
      </c>
      <c r="AQ453" s="3244">
        <v>10772</v>
      </c>
      <c r="AR453" s="3244">
        <v>9677</v>
      </c>
      <c r="AS453" s="3244">
        <v>4097</v>
      </c>
      <c r="AT453" s="3244">
        <v>8390</v>
      </c>
      <c r="AU453" s="3244">
        <v>4641</v>
      </c>
      <c r="AV453" s="3244">
        <v>1280</v>
      </c>
      <c r="AW453" s="3244">
        <v>-549</v>
      </c>
      <c r="AX453" s="3244">
        <v>354</v>
      </c>
      <c r="AY453" s="3244">
        <v>189</v>
      </c>
      <c r="AZ453" s="3244">
        <v>1024</v>
      </c>
      <c r="BA453" s="3244">
        <v>564</v>
      </c>
      <c r="BB453" s="3244">
        <v>-102</v>
      </c>
      <c r="BC453" s="3244">
        <v>-1299</v>
      </c>
      <c r="BE453" s="3223">
        <f t="shared" si="68"/>
        <v>439</v>
      </c>
      <c r="BF453" s="3223" t="b">
        <f t="shared" si="67"/>
        <v>1</v>
      </c>
      <c r="BG453" s="3269" t="s">
        <v>1625</v>
      </c>
      <c r="BH453" s="3269">
        <v>86</v>
      </c>
      <c r="BI453" s="3269">
        <v>50</v>
      </c>
      <c r="BJ453" s="3269">
        <v>151</v>
      </c>
      <c r="BK453" s="3269">
        <v>84</v>
      </c>
      <c r="BL453" s="3262">
        <v>24348</v>
      </c>
      <c r="BM453" s="3262">
        <v>10772</v>
      </c>
      <c r="BN453" s="3262">
        <v>9674</v>
      </c>
      <c r="BO453" s="3262">
        <v>4095</v>
      </c>
      <c r="BP453" s="3262">
        <v>8392</v>
      </c>
      <c r="BQ453" s="3262">
        <v>4641</v>
      </c>
      <c r="BR453" s="3262">
        <v>1281</v>
      </c>
      <c r="BS453" s="3269">
        <v>-546</v>
      </c>
      <c r="BT453" s="3269">
        <v>357</v>
      </c>
      <c r="BU453" s="3269">
        <v>189</v>
      </c>
      <c r="BV453" s="3262">
        <v>1029</v>
      </c>
      <c r="BW453" s="3269">
        <v>564</v>
      </c>
      <c r="BX453" s="3269">
        <v>-104</v>
      </c>
      <c r="BY453" s="3262">
        <v>-1298</v>
      </c>
    </row>
    <row r="454" spans="1:77" ht="15.2" customHeight="1" x14ac:dyDescent="0.2">
      <c r="A454" s="3254" t="s">
        <v>1628</v>
      </c>
      <c r="B454" s="3255" t="s">
        <v>1638</v>
      </c>
      <c r="C454" s="3272" t="s">
        <v>1626</v>
      </c>
      <c r="D454" s="3256">
        <v>6758</v>
      </c>
      <c r="E454" s="3256">
        <v>7792</v>
      </c>
      <c r="F454" s="3256">
        <v>15009</v>
      </c>
      <c r="G454" s="3256">
        <v>17639</v>
      </c>
      <c r="H454" s="3256">
        <v>135046</v>
      </c>
      <c r="I454" s="3256">
        <v>223836</v>
      </c>
      <c r="J454" s="3256">
        <v>47033</v>
      </c>
      <c r="K454" s="3256">
        <v>76820</v>
      </c>
      <c r="L454" s="3256">
        <v>187148</v>
      </c>
      <c r="M454" s="3256">
        <v>214445</v>
      </c>
      <c r="N454" s="3257">
        <v>-140115</v>
      </c>
      <c r="O454" s="3257">
        <v>-137626</v>
      </c>
      <c r="P454" s="3256">
        <v>31548</v>
      </c>
      <c r="Q454" s="3256">
        <v>57259</v>
      </c>
      <c r="R454" s="3256">
        <v>43911</v>
      </c>
      <c r="S454" s="3256">
        <v>49559</v>
      </c>
      <c r="T454" s="3257">
        <v>-215574</v>
      </c>
      <c r="U454" s="3257">
        <v>-244444</v>
      </c>
      <c r="V454" s="3209" t="s">
        <v>1626</v>
      </c>
      <c r="W454" s="3223" t="b">
        <f t="shared" si="74"/>
        <v>1</v>
      </c>
      <c r="X454" s="3258">
        <f>+T454-'Departmental PL'!V727</f>
        <v>0</v>
      </c>
      <c r="Y454" s="3258">
        <f>+U454-'Departmental PL'!W727</f>
        <v>-1</v>
      </c>
      <c r="AC454" s="3228">
        <f t="shared" si="69"/>
        <v>0</v>
      </c>
      <c r="AD454" s="3228">
        <f t="shared" si="70"/>
        <v>1</v>
      </c>
      <c r="AF454" s="3233">
        <f t="shared" si="71"/>
        <v>0</v>
      </c>
      <c r="AG454" s="3233">
        <f t="shared" si="72"/>
        <v>0</v>
      </c>
      <c r="AH454" s="3223" t="b">
        <f t="shared" si="73"/>
        <v>1</v>
      </c>
      <c r="AI454" s="3259" t="s">
        <v>1638</v>
      </c>
      <c r="AJ454" s="3259" t="s">
        <v>768</v>
      </c>
      <c r="AK454" s="3259" t="s">
        <v>1626</v>
      </c>
      <c r="AL454" s="3244">
        <v>5950</v>
      </c>
      <c r="AM454" s="3244">
        <v>5104</v>
      </c>
      <c r="AN454" s="3244">
        <v>13660</v>
      </c>
      <c r="AO454" s="3244">
        <v>12348</v>
      </c>
      <c r="AP454" s="3244">
        <v>187972</v>
      </c>
      <c r="AQ454" s="3244">
        <v>197564</v>
      </c>
      <c r="AR454" s="3244">
        <v>64568</v>
      </c>
      <c r="AS454" s="3244">
        <v>68791</v>
      </c>
      <c r="AT454" s="3244">
        <v>166189</v>
      </c>
      <c r="AU454" s="3244">
        <v>138184</v>
      </c>
      <c r="AV454" s="3244">
        <v>-102125</v>
      </c>
      <c r="AW454" s="3244">
        <v>-70017</v>
      </c>
      <c r="AX454" s="3244">
        <v>43365</v>
      </c>
      <c r="AY454" s="3244">
        <v>41669</v>
      </c>
      <c r="AZ454" s="3244">
        <v>38529</v>
      </c>
      <c r="BA454" s="3244">
        <v>29321</v>
      </c>
      <c r="BB454" s="3244">
        <v>-184523</v>
      </c>
      <c r="BC454" s="3244">
        <v>-141223</v>
      </c>
      <c r="BE454" s="3223">
        <f t="shared" si="68"/>
        <v>440</v>
      </c>
      <c r="BF454" s="3223" t="b">
        <f t="shared" si="67"/>
        <v>1</v>
      </c>
      <c r="BG454" s="3269" t="s">
        <v>1626</v>
      </c>
      <c r="BH454" s="3262">
        <v>5950</v>
      </c>
      <c r="BI454" s="3262">
        <v>5104</v>
      </c>
      <c r="BJ454" s="3262">
        <v>13660</v>
      </c>
      <c r="BK454" s="3262">
        <v>12348</v>
      </c>
      <c r="BL454" s="3262">
        <v>187972</v>
      </c>
      <c r="BM454" s="3262">
        <v>197564</v>
      </c>
      <c r="BN454" s="3262">
        <v>64733</v>
      </c>
      <c r="BO454" s="3262">
        <v>68759</v>
      </c>
      <c r="BP454" s="3262">
        <v>166818</v>
      </c>
      <c r="BQ454" s="3262">
        <v>138677</v>
      </c>
      <c r="BR454" s="3262">
        <v>-102085</v>
      </c>
      <c r="BS454" s="3262">
        <v>-69918</v>
      </c>
      <c r="BT454" s="3262">
        <v>44187</v>
      </c>
      <c r="BU454" s="3262">
        <v>41775</v>
      </c>
      <c r="BV454" s="3262">
        <v>38069</v>
      </c>
      <c r="BW454" s="3262">
        <v>29587</v>
      </c>
      <c r="BX454" s="3262">
        <v>-184342</v>
      </c>
      <c r="BY454" s="3262">
        <v>-141280</v>
      </c>
    </row>
    <row r="455" spans="1:77" ht="15.2" customHeight="1" x14ac:dyDescent="0.2">
      <c r="A455" s="3254" t="s">
        <v>1629</v>
      </c>
      <c r="B455" s="3255" t="s">
        <v>1638</v>
      </c>
      <c r="C455" s="3272" t="s">
        <v>1627</v>
      </c>
      <c r="D455" s="3256">
        <v>533</v>
      </c>
      <c r="E455" s="3256">
        <v>707</v>
      </c>
      <c r="F455" s="3256">
        <v>609</v>
      </c>
      <c r="G455" s="3256">
        <v>976</v>
      </c>
      <c r="H455" s="3256">
        <v>84934</v>
      </c>
      <c r="I455" s="3256">
        <v>101310</v>
      </c>
      <c r="J455" s="3256">
        <v>26646</v>
      </c>
      <c r="K455" s="3256">
        <v>32412</v>
      </c>
      <c r="L455" s="3256">
        <v>9285</v>
      </c>
      <c r="M455" s="3256">
        <v>8311</v>
      </c>
      <c r="N455" s="3256">
        <v>17360</v>
      </c>
      <c r="O455" s="3256">
        <v>24100</v>
      </c>
      <c r="P455" s="3256">
        <v>8112</v>
      </c>
      <c r="Q455" s="3256">
        <v>2943</v>
      </c>
      <c r="R455" s="3256">
        <v>5479</v>
      </c>
      <c r="S455" s="3256">
        <v>4196</v>
      </c>
      <c r="T455" s="3256">
        <v>3769</v>
      </c>
      <c r="U455" s="3256">
        <v>16962</v>
      </c>
      <c r="V455" s="3209" t="s">
        <v>1627</v>
      </c>
      <c r="W455" s="3223" t="b">
        <f t="shared" si="74"/>
        <v>1</v>
      </c>
      <c r="X455" s="3258">
        <f>+T455-'Departmental PL'!V728</f>
        <v>-1</v>
      </c>
      <c r="Y455" s="3258">
        <f>+U455-'Departmental PL'!W728</f>
        <v>0</v>
      </c>
      <c r="AC455" s="3228">
        <f t="shared" si="69"/>
        <v>1</v>
      </c>
      <c r="AD455" s="3228">
        <f t="shared" si="70"/>
        <v>1</v>
      </c>
      <c r="AF455" s="3233">
        <f t="shared" si="71"/>
        <v>0</v>
      </c>
      <c r="AG455" s="3233">
        <f t="shared" si="72"/>
        <v>-1</v>
      </c>
      <c r="AH455" s="3223" t="b">
        <f t="shared" si="73"/>
        <v>1</v>
      </c>
      <c r="AI455" s="3259" t="s">
        <v>1638</v>
      </c>
      <c r="AJ455" s="3259" t="s">
        <v>768</v>
      </c>
      <c r="AK455" s="3259" t="s">
        <v>1627</v>
      </c>
      <c r="AL455" s="3244">
        <v>525</v>
      </c>
      <c r="AM455" s="3244">
        <v>386</v>
      </c>
      <c r="AN455" s="3244">
        <v>763</v>
      </c>
      <c r="AO455" s="3244">
        <v>626</v>
      </c>
      <c r="AP455" s="3244">
        <v>70954</v>
      </c>
      <c r="AQ455" s="3244">
        <v>55628</v>
      </c>
      <c r="AR455" s="3244">
        <v>22805</v>
      </c>
      <c r="AS455" s="3244">
        <v>17251</v>
      </c>
      <c r="AT455" s="3244">
        <v>4179</v>
      </c>
      <c r="AU455" s="3244">
        <v>3667</v>
      </c>
      <c r="AV455" s="3244">
        <v>18640</v>
      </c>
      <c r="AW455" s="3244">
        <v>13566</v>
      </c>
      <c r="AX455" s="3244">
        <v>1507</v>
      </c>
      <c r="AY455" s="3244">
        <v>1349</v>
      </c>
      <c r="AZ455" s="3244">
        <v>2067</v>
      </c>
      <c r="BA455" s="3244">
        <v>1570</v>
      </c>
      <c r="BB455" s="3244">
        <v>15038</v>
      </c>
      <c r="BC455" s="3244">
        <v>10665</v>
      </c>
      <c r="BE455" s="3223">
        <f t="shared" si="68"/>
        <v>441</v>
      </c>
      <c r="BF455" s="3223" t="b">
        <f t="shared" si="67"/>
        <v>1</v>
      </c>
      <c r="BG455" s="3269" t="s">
        <v>1627</v>
      </c>
      <c r="BH455" s="3269">
        <v>525</v>
      </c>
      <c r="BI455" s="3269">
        <v>386</v>
      </c>
      <c r="BJ455" s="3269">
        <v>763</v>
      </c>
      <c r="BK455" s="3269">
        <v>626</v>
      </c>
      <c r="BL455" s="3262">
        <v>70951</v>
      </c>
      <c r="BM455" s="3262">
        <v>55628</v>
      </c>
      <c r="BN455" s="3262">
        <v>22812</v>
      </c>
      <c r="BO455" s="3262">
        <v>17245</v>
      </c>
      <c r="BP455" s="3262">
        <v>4157</v>
      </c>
      <c r="BQ455" s="3262">
        <v>3676</v>
      </c>
      <c r="BR455" s="3262">
        <v>18654</v>
      </c>
      <c r="BS455" s="3262">
        <v>13569</v>
      </c>
      <c r="BT455" s="3262">
        <v>1509</v>
      </c>
      <c r="BU455" s="3262">
        <v>1323</v>
      </c>
      <c r="BV455" s="3262">
        <v>2112</v>
      </c>
      <c r="BW455" s="3262">
        <v>1592</v>
      </c>
      <c r="BX455" s="3262">
        <v>15033</v>
      </c>
      <c r="BY455" s="3262">
        <v>10654</v>
      </c>
    </row>
    <row r="456" spans="1:77" ht="15.2" customHeight="1" x14ac:dyDescent="0.2">
      <c r="A456" s="3254" t="s">
        <v>1630</v>
      </c>
      <c r="B456" s="3255" t="s">
        <v>1638</v>
      </c>
      <c r="C456" s="3272" t="s">
        <v>1628</v>
      </c>
      <c r="D456" s="3256">
        <v>6</v>
      </c>
      <c r="E456" s="3256">
        <v>10</v>
      </c>
      <c r="F456" s="3256">
        <v>12</v>
      </c>
      <c r="G456" s="3256">
        <v>20</v>
      </c>
      <c r="H456" s="3256">
        <v>7050</v>
      </c>
      <c r="I456" s="3256">
        <v>15750</v>
      </c>
      <c r="J456" s="3276">
        <v>2390</v>
      </c>
      <c r="K456" s="3256">
        <v>5633</v>
      </c>
      <c r="L456" s="3256">
        <v>1884</v>
      </c>
      <c r="M456" s="3256">
        <v>1386</v>
      </c>
      <c r="N456" s="3257">
        <v>506</v>
      </c>
      <c r="O456" s="3257">
        <v>4246</v>
      </c>
      <c r="P456" s="3256">
        <v>19</v>
      </c>
      <c r="Q456" s="3256">
        <v>29</v>
      </c>
      <c r="R456" s="3256">
        <v>2117</v>
      </c>
      <c r="S456" s="3256">
        <v>1051</v>
      </c>
      <c r="T456" s="3257">
        <v>-1630</v>
      </c>
      <c r="U456" s="3257">
        <v>3167</v>
      </c>
      <c r="V456" s="3209" t="s">
        <v>1628</v>
      </c>
      <c r="W456" s="3223" t="b">
        <f t="shared" si="74"/>
        <v>1</v>
      </c>
      <c r="X456" s="3258">
        <f>+T456-'Departmental PL'!V729</f>
        <v>0</v>
      </c>
      <c r="Y456" s="3258">
        <f>+U456-'Departmental PL'!W729</f>
        <v>0</v>
      </c>
      <c r="AC456" s="3228">
        <f t="shared" si="69"/>
        <v>0</v>
      </c>
      <c r="AD456" s="3228">
        <f t="shared" si="70"/>
        <v>1</v>
      </c>
      <c r="AF456" s="3233">
        <f t="shared" si="71"/>
        <v>0</v>
      </c>
      <c r="AG456" s="3233">
        <f t="shared" si="72"/>
        <v>-1</v>
      </c>
      <c r="AH456" s="3223" t="b">
        <f t="shared" si="73"/>
        <v>1</v>
      </c>
      <c r="AI456" s="3259" t="s">
        <v>1638</v>
      </c>
      <c r="AJ456" s="3259" t="s">
        <v>768</v>
      </c>
      <c r="AK456" s="3259" t="s">
        <v>1628</v>
      </c>
      <c r="AL456" s="3244">
        <v>9</v>
      </c>
      <c r="AM456" s="3244">
        <v>2</v>
      </c>
      <c r="AN456" s="3244">
        <v>18</v>
      </c>
      <c r="AO456" s="3244">
        <v>4</v>
      </c>
      <c r="AP456" s="3244">
        <v>14599</v>
      </c>
      <c r="AQ456" s="3244">
        <v>3949</v>
      </c>
      <c r="AR456" s="3244">
        <v>6453</v>
      </c>
      <c r="AS456" s="3244">
        <v>801</v>
      </c>
      <c r="AT456" s="3244">
        <v>1098</v>
      </c>
      <c r="AU456" s="3244">
        <v>3448</v>
      </c>
      <c r="AV456" s="3244">
        <v>5355</v>
      </c>
      <c r="AW456" s="3244">
        <v>-2647</v>
      </c>
      <c r="AX456" s="3244">
        <v>27</v>
      </c>
      <c r="AY456" s="3244">
        <v>68</v>
      </c>
      <c r="AZ456" s="3244">
        <v>828</v>
      </c>
      <c r="BA456" s="3244">
        <v>2204</v>
      </c>
      <c r="BB456" s="3244">
        <v>4494</v>
      </c>
      <c r="BC456" s="3244">
        <v>-4919</v>
      </c>
      <c r="BE456" s="3223">
        <f t="shared" si="68"/>
        <v>442</v>
      </c>
      <c r="BF456" s="3223" t="b">
        <f t="shared" si="67"/>
        <v>1</v>
      </c>
      <c r="BG456" s="3269" t="s">
        <v>1628</v>
      </c>
      <c r="BH456" s="3269">
        <v>9</v>
      </c>
      <c r="BI456" s="3269">
        <v>2</v>
      </c>
      <c r="BJ456" s="3269">
        <v>18</v>
      </c>
      <c r="BK456" s="3269">
        <v>4</v>
      </c>
      <c r="BL456" s="3262">
        <v>14599</v>
      </c>
      <c r="BM456" s="3262">
        <v>3949</v>
      </c>
      <c r="BN456" s="3262">
        <v>6453</v>
      </c>
      <c r="BO456" s="3269">
        <v>801</v>
      </c>
      <c r="BP456" s="3262">
        <v>1099</v>
      </c>
      <c r="BQ456" s="3262">
        <v>3449</v>
      </c>
      <c r="BR456" s="3262">
        <v>5354</v>
      </c>
      <c r="BS456" s="3262">
        <v>-2647</v>
      </c>
      <c r="BT456" s="3269">
        <v>27</v>
      </c>
      <c r="BU456" s="3269">
        <v>67</v>
      </c>
      <c r="BV456" s="3269">
        <v>832</v>
      </c>
      <c r="BW456" s="3262">
        <v>2204</v>
      </c>
      <c r="BX456" s="3262">
        <v>4494</v>
      </c>
      <c r="BY456" s="3262">
        <v>-4919</v>
      </c>
    </row>
    <row r="457" spans="1:77" ht="15.2" customHeight="1" x14ac:dyDescent="0.2">
      <c r="A457" s="3254" t="s">
        <v>1631</v>
      </c>
      <c r="B457" s="3255" t="s">
        <v>1638</v>
      </c>
      <c r="C457" s="3272" t="s">
        <v>1629</v>
      </c>
      <c r="D457" s="3256">
        <v>414</v>
      </c>
      <c r="E457" s="3256">
        <v>432</v>
      </c>
      <c r="F457" s="3256">
        <v>1124</v>
      </c>
      <c r="G457" s="3256">
        <v>1173</v>
      </c>
      <c r="H457" s="3256">
        <v>294324</v>
      </c>
      <c r="I457" s="3256">
        <v>261578</v>
      </c>
      <c r="J457" s="3256">
        <v>126058</v>
      </c>
      <c r="K457" s="3256">
        <v>111636</v>
      </c>
      <c r="L457" s="3256">
        <v>29828</v>
      </c>
      <c r="M457" s="3256">
        <v>25262</v>
      </c>
      <c r="N457" s="3256">
        <v>96230</v>
      </c>
      <c r="O457" s="3256">
        <v>86375</v>
      </c>
      <c r="P457" s="3256">
        <v>2615</v>
      </c>
      <c r="Q457" s="3256">
        <v>2377</v>
      </c>
      <c r="R457" s="3256">
        <v>12846</v>
      </c>
      <c r="S457" s="3256">
        <v>12954</v>
      </c>
      <c r="T457" s="3256">
        <v>80770</v>
      </c>
      <c r="U457" s="3256">
        <v>71045</v>
      </c>
      <c r="V457" s="3209" t="s">
        <v>1629</v>
      </c>
      <c r="W457" s="3223" t="b">
        <f t="shared" si="74"/>
        <v>1</v>
      </c>
      <c r="X457" s="3258">
        <f>+T457-'Departmental PL'!V730</f>
        <v>1</v>
      </c>
      <c r="Y457" s="3258">
        <f>+U457-'Departmental PL'!W730</f>
        <v>2</v>
      </c>
      <c r="AC457" s="3228">
        <f t="shared" si="69"/>
        <v>0</v>
      </c>
      <c r="AD457" s="3228">
        <f t="shared" si="70"/>
        <v>-1</v>
      </c>
      <c r="AF457" s="3233">
        <f t="shared" si="71"/>
        <v>-1</v>
      </c>
      <c r="AG457" s="3233">
        <f t="shared" si="72"/>
        <v>-1</v>
      </c>
      <c r="AH457" s="3223" t="b">
        <f t="shared" si="73"/>
        <v>1</v>
      </c>
      <c r="AI457" s="3259" t="s">
        <v>1638</v>
      </c>
      <c r="AJ457" s="3259" t="s">
        <v>768</v>
      </c>
      <c r="AK457" s="3259" t="s">
        <v>1629</v>
      </c>
      <c r="AL457" s="3244">
        <v>331</v>
      </c>
      <c r="AM457" s="3244">
        <v>239</v>
      </c>
      <c r="AN457" s="3244">
        <v>912</v>
      </c>
      <c r="AO457" s="3244">
        <v>738</v>
      </c>
      <c r="AP457" s="3244">
        <v>193377</v>
      </c>
      <c r="AQ457" s="3244">
        <v>143083</v>
      </c>
      <c r="AR457" s="3244">
        <v>84069</v>
      </c>
      <c r="AS457" s="3244">
        <v>61558</v>
      </c>
      <c r="AT457" s="3244">
        <v>19187</v>
      </c>
      <c r="AU457" s="3244">
        <v>19011</v>
      </c>
      <c r="AV457" s="3244">
        <v>64930</v>
      </c>
      <c r="AW457" s="3244">
        <v>42555</v>
      </c>
      <c r="AX457" s="3244">
        <v>1801</v>
      </c>
      <c r="AY457" s="3244">
        <v>1968</v>
      </c>
      <c r="AZ457" s="3244">
        <v>9699</v>
      </c>
      <c r="BA457" s="3244">
        <v>9966</v>
      </c>
      <c r="BB457" s="3244">
        <v>53477</v>
      </c>
      <c r="BC457" s="3244">
        <v>30615</v>
      </c>
      <c r="BE457" s="3223">
        <f t="shared" si="68"/>
        <v>443</v>
      </c>
      <c r="BF457" s="3223" t="b">
        <f t="shared" si="67"/>
        <v>1</v>
      </c>
      <c r="BG457" s="3269" t="s">
        <v>1629</v>
      </c>
      <c r="BH457" s="3269">
        <v>331</v>
      </c>
      <c r="BI457" s="3269">
        <v>239</v>
      </c>
      <c r="BJ457" s="3269">
        <v>912</v>
      </c>
      <c r="BK457" s="3269">
        <v>738</v>
      </c>
      <c r="BL457" s="3262">
        <v>193377</v>
      </c>
      <c r="BM457" s="3262">
        <v>143083</v>
      </c>
      <c r="BN457" s="3262">
        <v>84069</v>
      </c>
      <c r="BO457" s="3262">
        <v>61561</v>
      </c>
      <c r="BP457" s="3262">
        <v>19134</v>
      </c>
      <c r="BQ457" s="3262">
        <v>19000</v>
      </c>
      <c r="BR457" s="3262">
        <v>64935</v>
      </c>
      <c r="BS457" s="3262">
        <v>42561</v>
      </c>
      <c r="BT457" s="3262">
        <v>1749</v>
      </c>
      <c r="BU457" s="3262">
        <v>2016</v>
      </c>
      <c r="BV457" s="3262">
        <v>9698</v>
      </c>
      <c r="BW457" s="3262">
        <v>9925</v>
      </c>
      <c r="BX457" s="3262">
        <v>53488</v>
      </c>
      <c r="BY457" s="3262">
        <v>30620</v>
      </c>
    </row>
    <row r="458" spans="1:77" ht="15.2" customHeight="1" x14ac:dyDescent="0.2">
      <c r="A458" s="3221" t="s">
        <v>1632</v>
      </c>
      <c r="B458" s="3255" t="s">
        <v>1638</v>
      </c>
      <c r="C458" s="3272" t="s">
        <v>1630</v>
      </c>
      <c r="D458" s="3256">
        <v>18</v>
      </c>
      <c r="E458" s="3256">
        <v>36</v>
      </c>
      <c r="F458" s="3256">
        <v>68</v>
      </c>
      <c r="G458" s="3256">
        <v>143</v>
      </c>
      <c r="H458" s="3256">
        <v>9871</v>
      </c>
      <c r="I458" s="3256">
        <v>17931</v>
      </c>
      <c r="J458" s="3256">
        <v>4236</v>
      </c>
      <c r="K458" s="3256">
        <v>6226</v>
      </c>
      <c r="L458" s="3256">
        <v>1426</v>
      </c>
      <c r="M458" s="3256">
        <v>2900</v>
      </c>
      <c r="N458" s="3256">
        <v>2810</v>
      </c>
      <c r="O458" s="3256">
        <v>3327</v>
      </c>
      <c r="P458" s="3256">
        <v>154</v>
      </c>
      <c r="Q458" s="3256">
        <v>328</v>
      </c>
      <c r="R458" s="3256">
        <v>483</v>
      </c>
      <c r="S458" s="3256">
        <v>949</v>
      </c>
      <c r="T458" s="3256">
        <v>2173</v>
      </c>
      <c r="U458" s="3256">
        <v>2050</v>
      </c>
      <c r="V458" s="3209" t="s">
        <v>1630</v>
      </c>
      <c r="W458" s="3223" t="b">
        <f t="shared" si="74"/>
        <v>1</v>
      </c>
      <c r="X458" s="3258">
        <f>+T458-'Departmental PL'!V731</f>
        <v>0</v>
      </c>
      <c r="Y458" s="3258">
        <f>+U458-'Departmental PL'!W731</f>
        <v>1</v>
      </c>
      <c r="AC458" s="3228">
        <f t="shared" si="69"/>
        <v>0</v>
      </c>
      <c r="AD458" s="3228">
        <f t="shared" si="70"/>
        <v>-1</v>
      </c>
      <c r="AF458" s="3233">
        <f t="shared" si="71"/>
        <v>0</v>
      </c>
      <c r="AG458" s="3233">
        <f t="shared" si="72"/>
        <v>0</v>
      </c>
      <c r="AH458" s="3223" t="b">
        <f t="shared" si="73"/>
        <v>1</v>
      </c>
      <c r="AI458" s="3259" t="s">
        <v>1638</v>
      </c>
      <c r="AJ458" s="3259" t="s">
        <v>768</v>
      </c>
      <c r="AK458" s="3259" t="s">
        <v>1630</v>
      </c>
      <c r="AL458" s="3244">
        <v>26</v>
      </c>
      <c r="AM458" s="3244">
        <v>23</v>
      </c>
      <c r="AN458" s="3244">
        <v>121</v>
      </c>
      <c r="AO458" s="3244">
        <v>74</v>
      </c>
      <c r="AP458" s="3244">
        <v>14786</v>
      </c>
      <c r="AQ458" s="3244">
        <v>10333</v>
      </c>
      <c r="AR458" s="3244">
        <v>4968</v>
      </c>
      <c r="AS458" s="3244">
        <v>4173</v>
      </c>
      <c r="AT458" s="3244">
        <v>2422</v>
      </c>
      <c r="AU458" s="3244">
        <v>203</v>
      </c>
      <c r="AV458" s="3244">
        <v>2541</v>
      </c>
      <c r="AW458" s="3244">
        <v>3968</v>
      </c>
      <c r="AX458" s="3244">
        <v>261</v>
      </c>
      <c r="AY458" s="3244">
        <v>26</v>
      </c>
      <c r="AZ458" s="3244">
        <v>742</v>
      </c>
      <c r="BA458" s="3244">
        <v>60</v>
      </c>
      <c r="BB458" s="3244">
        <v>1539</v>
      </c>
      <c r="BC458" s="3244">
        <v>3882</v>
      </c>
      <c r="BE458" s="3223">
        <f t="shared" si="68"/>
        <v>444</v>
      </c>
      <c r="BF458" s="3223" t="b">
        <f t="shared" si="67"/>
        <v>1</v>
      </c>
      <c r="BG458" s="3269" t="s">
        <v>1630</v>
      </c>
      <c r="BH458" s="3269">
        <v>26</v>
      </c>
      <c r="BI458" s="3269">
        <v>23</v>
      </c>
      <c r="BJ458" s="3269">
        <v>121</v>
      </c>
      <c r="BK458" s="3269">
        <v>74</v>
      </c>
      <c r="BL458" s="3262">
        <v>14786</v>
      </c>
      <c r="BM458" s="3262">
        <v>10333</v>
      </c>
      <c r="BN458" s="3262">
        <v>4969</v>
      </c>
      <c r="BO458" s="3262">
        <v>4173</v>
      </c>
      <c r="BP458" s="3262">
        <v>2427</v>
      </c>
      <c r="BQ458" s="3269">
        <v>207</v>
      </c>
      <c r="BR458" s="3262">
        <v>2542</v>
      </c>
      <c r="BS458" s="3262">
        <v>3967</v>
      </c>
      <c r="BT458" s="3269">
        <v>258</v>
      </c>
      <c r="BU458" s="3269">
        <v>27</v>
      </c>
      <c r="BV458" s="3269">
        <v>745</v>
      </c>
      <c r="BW458" s="3269">
        <v>59</v>
      </c>
      <c r="BX458" s="3262">
        <v>1538</v>
      </c>
      <c r="BY458" s="3262">
        <v>3881</v>
      </c>
    </row>
    <row r="459" spans="1:77" ht="15.2" customHeight="1" x14ac:dyDescent="0.2">
      <c r="A459" s="3254" t="s">
        <v>1633</v>
      </c>
      <c r="B459" s="3255" t="s">
        <v>1638</v>
      </c>
      <c r="C459" s="3272" t="s">
        <v>1631</v>
      </c>
      <c r="D459" s="3256">
        <v>50</v>
      </c>
      <c r="E459" s="3256">
        <v>52</v>
      </c>
      <c r="F459" s="3256">
        <v>370</v>
      </c>
      <c r="G459" s="3256">
        <v>536</v>
      </c>
      <c r="H459" s="3256">
        <v>61842</v>
      </c>
      <c r="I459" s="3256">
        <v>63770</v>
      </c>
      <c r="J459" s="3256">
        <v>23293</v>
      </c>
      <c r="K459" s="3256">
        <v>19073</v>
      </c>
      <c r="L459" s="3256">
        <v>4389</v>
      </c>
      <c r="M459" s="3256">
        <v>7623</v>
      </c>
      <c r="N459" s="3256">
        <v>18904</v>
      </c>
      <c r="O459" s="3256">
        <v>11451</v>
      </c>
      <c r="P459" s="3256">
        <v>415</v>
      </c>
      <c r="Q459" s="3256">
        <v>628</v>
      </c>
      <c r="R459" s="3256">
        <v>1172</v>
      </c>
      <c r="S459" s="3256">
        <v>1684</v>
      </c>
      <c r="T459" s="3256">
        <v>17317</v>
      </c>
      <c r="U459" s="3256">
        <v>9139</v>
      </c>
      <c r="V459" s="3209" t="s">
        <v>1631</v>
      </c>
      <c r="W459" s="3223" t="b">
        <f t="shared" si="74"/>
        <v>1</v>
      </c>
      <c r="X459" s="3258">
        <f>+T459-'Departmental PL'!V732</f>
        <v>0</v>
      </c>
      <c r="Y459" s="3258">
        <f>+U459-'Departmental PL'!W732</f>
        <v>1</v>
      </c>
      <c r="AC459" s="3228">
        <f t="shared" si="69"/>
        <v>0</v>
      </c>
      <c r="AD459" s="3228">
        <f t="shared" si="70"/>
        <v>-1</v>
      </c>
      <c r="AF459" s="3233">
        <f t="shared" si="71"/>
        <v>0</v>
      </c>
      <c r="AG459" s="3233">
        <f t="shared" si="72"/>
        <v>0</v>
      </c>
      <c r="AH459" s="3223" t="b">
        <f t="shared" si="73"/>
        <v>1</v>
      </c>
      <c r="AI459" s="3259" t="s">
        <v>1638</v>
      </c>
      <c r="AJ459" s="3259" t="s">
        <v>768</v>
      </c>
      <c r="AK459" s="3259" t="s">
        <v>1631</v>
      </c>
      <c r="AL459" s="3244">
        <v>42</v>
      </c>
      <c r="AM459" s="3244">
        <v>20</v>
      </c>
      <c r="AN459" s="3244">
        <v>419</v>
      </c>
      <c r="AO459" s="3244">
        <v>199</v>
      </c>
      <c r="AP459" s="3244">
        <v>43156</v>
      </c>
      <c r="AQ459" s="3244">
        <v>19253</v>
      </c>
      <c r="AR459" s="3244">
        <v>15553</v>
      </c>
      <c r="AS459" s="3244">
        <v>5740</v>
      </c>
      <c r="AT459" s="3244">
        <v>7663</v>
      </c>
      <c r="AU459" s="3244">
        <v>3135</v>
      </c>
      <c r="AV459" s="3244">
        <v>7885</v>
      </c>
      <c r="AW459" s="3244">
        <v>2608</v>
      </c>
      <c r="AX459" s="3244">
        <v>474</v>
      </c>
      <c r="AY459" s="3244">
        <v>277</v>
      </c>
      <c r="AZ459" s="3244">
        <v>1404</v>
      </c>
      <c r="BA459" s="3244">
        <v>645</v>
      </c>
      <c r="BB459" s="3244">
        <v>6008</v>
      </c>
      <c r="BC459" s="3244">
        <v>1680</v>
      </c>
      <c r="BE459" s="3223">
        <f t="shared" si="68"/>
        <v>445</v>
      </c>
      <c r="BF459" s="3223" t="b">
        <f t="shared" si="67"/>
        <v>1</v>
      </c>
      <c r="BG459" s="3269" t="s">
        <v>1631</v>
      </c>
      <c r="BH459" s="3269">
        <v>42</v>
      </c>
      <c r="BI459" s="3269">
        <v>20</v>
      </c>
      <c r="BJ459" s="3269">
        <v>419</v>
      </c>
      <c r="BK459" s="3269">
        <v>199</v>
      </c>
      <c r="BL459" s="3262">
        <v>43157</v>
      </c>
      <c r="BM459" s="3262">
        <v>19253</v>
      </c>
      <c r="BN459" s="3262">
        <v>15551</v>
      </c>
      <c r="BO459" s="3262">
        <v>5741</v>
      </c>
      <c r="BP459" s="3262">
        <v>7661</v>
      </c>
      <c r="BQ459" s="3262">
        <v>3134</v>
      </c>
      <c r="BR459" s="3262">
        <v>7889</v>
      </c>
      <c r="BS459" s="3262">
        <v>2607</v>
      </c>
      <c r="BT459" s="3269">
        <v>476</v>
      </c>
      <c r="BU459" s="3269">
        <v>279</v>
      </c>
      <c r="BV459" s="3262">
        <v>1405</v>
      </c>
      <c r="BW459" s="3269">
        <v>645</v>
      </c>
      <c r="BX459" s="3262">
        <v>6008</v>
      </c>
      <c r="BY459" s="3262">
        <v>1683</v>
      </c>
    </row>
    <row r="460" spans="1:77" ht="15.2" customHeight="1" x14ac:dyDescent="0.2">
      <c r="A460" s="3254" t="s">
        <v>1634</v>
      </c>
      <c r="B460" s="3255" t="s">
        <v>3909</v>
      </c>
      <c r="C460" s="3346" t="s">
        <v>1632</v>
      </c>
      <c r="D460" s="3256">
        <v>1</v>
      </c>
      <c r="E460" s="3256">
        <v>0</v>
      </c>
      <c r="F460" s="3256">
        <v>12</v>
      </c>
      <c r="G460" s="3256">
        <v>0</v>
      </c>
      <c r="H460" s="3256">
        <v>3120</v>
      </c>
      <c r="I460" s="3256">
        <v>0</v>
      </c>
      <c r="J460" s="3256">
        <v>1837</v>
      </c>
      <c r="K460" s="3256">
        <v>0</v>
      </c>
      <c r="L460" s="3256">
        <v>340</v>
      </c>
      <c r="M460" s="3256">
        <v>0</v>
      </c>
      <c r="N460" s="3256">
        <v>1497</v>
      </c>
      <c r="O460" s="3256">
        <v>0</v>
      </c>
      <c r="P460" s="3256">
        <v>16</v>
      </c>
      <c r="Q460" s="3256">
        <v>0</v>
      </c>
      <c r="R460" s="3256">
        <v>149</v>
      </c>
      <c r="S460" s="3256">
        <v>0</v>
      </c>
      <c r="T460" s="3256">
        <v>1332</v>
      </c>
      <c r="U460" s="3256">
        <v>0</v>
      </c>
      <c r="V460" s="3218" t="s">
        <v>1632</v>
      </c>
      <c r="W460" s="3223" t="b">
        <f t="shared" si="74"/>
        <v>1</v>
      </c>
      <c r="X460" s="3258">
        <f>+T460-'Departmental PL'!V733</f>
        <v>0</v>
      </c>
      <c r="Y460" s="3258">
        <f>+U460-'Departmental PL'!W733</f>
        <v>0</v>
      </c>
      <c r="AC460" s="3228">
        <f t="shared" si="69"/>
        <v>0</v>
      </c>
      <c r="AD460" s="3228">
        <f t="shared" si="70"/>
        <v>0</v>
      </c>
      <c r="AF460" s="3233">
        <f t="shared" si="71"/>
        <v>0</v>
      </c>
      <c r="AG460" s="3233">
        <f t="shared" si="72"/>
        <v>0</v>
      </c>
      <c r="AH460" s="3223" t="b">
        <f t="shared" si="73"/>
        <v>1</v>
      </c>
      <c r="AI460" s="3259"/>
      <c r="AJ460" s="3259"/>
      <c r="AK460" s="3223" t="s">
        <v>1632</v>
      </c>
      <c r="BE460" s="3223">
        <f t="shared" si="68"/>
        <v>446</v>
      </c>
      <c r="BF460" s="3223" t="b">
        <f t="shared" si="67"/>
        <v>1</v>
      </c>
      <c r="BG460" s="3221" t="s">
        <v>1632</v>
      </c>
      <c r="BH460" s="3269"/>
      <c r="BI460" s="3269"/>
      <c r="BJ460" s="3269"/>
      <c r="BK460" s="3269"/>
      <c r="BL460" s="3262"/>
      <c r="BM460" s="3262"/>
      <c r="BN460" s="3262"/>
      <c r="BO460" s="3262"/>
      <c r="BP460" s="3262"/>
      <c r="BQ460" s="3262"/>
      <c r="BR460" s="3262"/>
      <c r="BS460" s="3262"/>
      <c r="BT460" s="3269"/>
      <c r="BU460" s="3269"/>
      <c r="BV460" s="3262"/>
      <c r="BW460" s="3269"/>
      <c r="BX460" s="3262"/>
      <c r="BY460" s="3262"/>
    </row>
    <row r="461" spans="1:77" ht="15.2" customHeight="1" x14ac:dyDescent="0.2">
      <c r="A461" s="3254" t="s">
        <v>1635</v>
      </c>
      <c r="B461" s="3255" t="s">
        <v>1638</v>
      </c>
      <c r="C461" s="3272" t="s">
        <v>1633</v>
      </c>
      <c r="D461" s="3256">
        <v>4</v>
      </c>
      <c r="E461" s="3256">
        <v>3</v>
      </c>
      <c r="F461" s="3256">
        <v>4</v>
      </c>
      <c r="G461" s="3256">
        <v>4</v>
      </c>
      <c r="H461" s="3256">
        <v>288</v>
      </c>
      <c r="I461" s="3256">
        <v>1007</v>
      </c>
      <c r="J461" s="3256">
        <v>114</v>
      </c>
      <c r="K461" s="3256">
        <v>295</v>
      </c>
      <c r="L461" s="3256">
        <v>136</v>
      </c>
      <c r="M461" s="3256">
        <v>123</v>
      </c>
      <c r="N461" s="3256">
        <v>-22</v>
      </c>
      <c r="O461" s="3257">
        <v>172</v>
      </c>
      <c r="P461" s="3256">
        <v>14</v>
      </c>
      <c r="Q461" s="3256">
        <v>12</v>
      </c>
      <c r="R461" s="3256">
        <v>47</v>
      </c>
      <c r="S461" s="3256">
        <v>39</v>
      </c>
      <c r="T461" s="3257">
        <v>-83</v>
      </c>
      <c r="U461" s="3257">
        <v>122</v>
      </c>
      <c r="V461" s="3209" t="s">
        <v>1633</v>
      </c>
      <c r="W461" s="3223" t="b">
        <f t="shared" si="74"/>
        <v>1</v>
      </c>
      <c r="X461" s="3258">
        <f>+T461-'Departmental PL'!V734</f>
        <v>0</v>
      </c>
      <c r="Y461" s="3258">
        <f>+U461-'Departmental PL'!W734</f>
        <v>1</v>
      </c>
      <c r="AC461" s="3228">
        <f t="shared" si="69"/>
        <v>0</v>
      </c>
      <c r="AD461" s="3228">
        <f t="shared" si="70"/>
        <v>0</v>
      </c>
      <c r="AF461" s="3233">
        <f t="shared" si="71"/>
        <v>0</v>
      </c>
      <c r="AG461" s="3233">
        <f t="shared" si="72"/>
        <v>-1</v>
      </c>
      <c r="AH461" s="3223" t="b">
        <f t="shared" si="73"/>
        <v>1</v>
      </c>
      <c r="AI461" s="3259" t="s">
        <v>1638</v>
      </c>
      <c r="AJ461" s="3259" t="s">
        <v>768</v>
      </c>
      <c r="AK461" s="3259" t="s">
        <v>1633</v>
      </c>
      <c r="AL461" s="3244">
        <v>2</v>
      </c>
      <c r="AM461" s="3244">
        <v>3</v>
      </c>
      <c r="AN461" s="3244">
        <v>3</v>
      </c>
      <c r="AO461" s="3244">
        <v>3</v>
      </c>
      <c r="AP461" s="3244">
        <v>937</v>
      </c>
      <c r="AQ461" s="3244">
        <v>231</v>
      </c>
      <c r="AR461" s="3244">
        <v>289</v>
      </c>
      <c r="AS461" s="3244">
        <v>114</v>
      </c>
      <c r="AT461" s="3244">
        <v>89</v>
      </c>
      <c r="AU461" s="3244">
        <v>85</v>
      </c>
      <c r="AV461" s="3244">
        <v>201</v>
      </c>
      <c r="AW461" s="3244">
        <v>29</v>
      </c>
      <c r="AX461" s="3244">
        <v>8</v>
      </c>
      <c r="AY461" s="3244">
        <v>10</v>
      </c>
      <c r="AZ461" s="3244">
        <v>27</v>
      </c>
      <c r="BA461" s="3244">
        <v>24</v>
      </c>
      <c r="BB461" s="3244">
        <v>165</v>
      </c>
      <c r="BC461" s="3244">
        <v>-5</v>
      </c>
      <c r="BE461" s="3223">
        <f t="shared" si="68"/>
        <v>447</v>
      </c>
      <c r="BF461" s="3223" t="b">
        <f t="shared" si="67"/>
        <v>1</v>
      </c>
      <c r="BG461" s="3269" t="s">
        <v>1633</v>
      </c>
      <c r="BH461" s="3269">
        <v>2</v>
      </c>
      <c r="BI461" s="3269">
        <v>3</v>
      </c>
      <c r="BJ461" s="3269">
        <v>3</v>
      </c>
      <c r="BK461" s="3269">
        <v>3</v>
      </c>
      <c r="BL461" s="3269">
        <v>937</v>
      </c>
      <c r="BM461" s="3269">
        <v>231</v>
      </c>
      <c r="BN461" s="3269">
        <v>289</v>
      </c>
      <c r="BO461" s="3269">
        <v>114</v>
      </c>
      <c r="BP461" s="3269">
        <v>89</v>
      </c>
      <c r="BQ461" s="3269">
        <v>86</v>
      </c>
      <c r="BR461" s="3269">
        <v>200</v>
      </c>
      <c r="BS461" s="3269">
        <v>29</v>
      </c>
      <c r="BT461" s="3269">
        <v>8</v>
      </c>
      <c r="BU461" s="3269">
        <v>10</v>
      </c>
      <c r="BV461" s="3269">
        <v>27</v>
      </c>
      <c r="BW461" s="3269">
        <v>24</v>
      </c>
      <c r="BX461" s="3269">
        <v>165</v>
      </c>
      <c r="BY461" s="3269">
        <v>-5</v>
      </c>
    </row>
    <row r="462" spans="1:77" ht="15.2" customHeight="1" x14ac:dyDescent="0.2">
      <c r="A462" s="3254" t="s">
        <v>1636</v>
      </c>
      <c r="B462" s="3255" t="s">
        <v>1638</v>
      </c>
      <c r="C462" s="3272" t="s">
        <v>1634</v>
      </c>
      <c r="D462" s="3256">
        <v>16</v>
      </c>
      <c r="E462" s="3256">
        <v>7</v>
      </c>
      <c r="F462" s="3256">
        <v>97</v>
      </c>
      <c r="G462" s="3256">
        <v>56</v>
      </c>
      <c r="H462" s="3256">
        <v>28439</v>
      </c>
      <c r="I462" s="3256">
        <v>18092</v>
      </c>
      <c r="J462" s="3256">
        <v>12713</v>
      </c>
      <c r="K462" s="3256">
        <v>5631</v>
      </c>
      <c r="L462" s="3256">
        <v>15624</v>
      </c>
      <c r="M462" s="3256">
        <v>8776</v>
      </c>
      <c r="N462" s="3257">
        <v>-2912</v>
      </c>
      <c r="O462" s="3257">
        <v>-3145</v>
      </c>
      <c r="P462" s="3256">
        <v>6806</v>
      </c>
      <c r="Q462" s="3256">
        <v>182</v>
      </c>
      <c r="R462" s="3256">
        <v>4696</v>
      </c>
      <c r="S462" s="3256">
        <v>1953</v>
      </c>
      <c r="T462" s="3257">
        <v>-14414</v>
      </c>
      <c r="U462" s="3257">
        <v>-5280</v>
      </c>
      <c r="V462" s="3209" t="s">
        <v>1634</v>
      </c>
      <c r="W462" s="3223" t="b">
        <f t="shared" si="74"/>
        <v>1</v>
      </c>
      <c r="X462" s="3258">
        <f>+T462-'Departmental PL'!V735</f>
        <v>-1</v>
      </c>
      <c r="Y462" s="3258">
        <f>+U462-'Departmental PL'!W735</f>
        <v>0</v>
      </c>
      <c r="AC462" s="3228">
        <f t="shared" si="69"/>
        <v>1</v>
      </c>
      <c r="AD462" s="3228">
        <f t="shared" si="70"/>
        <v>0</v>
      </c>
      <c r="AF462" s="3233">
        <f t="shared" si="71"/>
        <v>0</v>
      </c>
      <c r="AG462" s="3233">
        <f t="shared" si="72"/>
        <v>0</v>
      </c>
      <c r="AH462" s="3223" t="b">
        <f t="shared" si="73"/>
        <v>1</v>
      </c>
      <c r="AI462" s="3259" t="s">
        <v>1638</v>
      </c>
      <c r="AJ462" s="3259" t="s">
        <v>768</v>
      </c>
      <c r="AK462" s="3259" t="s">
        <v>1634</v>
      </c>
      <c r="AL462" s="3244">
        <v>5</v>
      </c>
      <c r="AM462" s="3244">
        <v>12</v>
      </c>
      <c r="AN462" s="3244">
        <v>42</v>
      </c>
      <c r="AO462" s="3244">
        <v>59</v>
      </c>
      <c r="AP462" s="3244">
        <v>15174</v>
      </c>
      <c r="AQ462" s="3244">
        <v>32138</v>
      </c>
      <c r="AR462" s="3244">
        <v>8823</v>
      </c>
      <c r="AS462" s="3244">
        <v>10908</v>
      </c>
      <c r="AT462" s="3244">
        <v>7065</v>
      </c>
      <c r="AU462" s="3244">
        <v>15632</v>
      </c>
      <c r="AV462" s="3244">
        <v>1758</v>
      </c>
      <c r="AW462" s="3244">
        <v>-4725</v>
      </c>
      <c r="AX462" s="3244">
        <v>142</v>
      </c>
      <c r="AY462" s="3244">
        <v>271</v>
      </c>
      <c r="AZ462" s="3244">
        <v>1576</v>
      </c>
      <c r="BA462" s="3244">
        <v>3532</v>
      </c>
      <c r="BB462" s="3244">
        <v>37</v>
      </c>
      <c r="BC462" s="3244">
        <v>-8527</v>
      </c>
      <c r="BE462" s="3223">
        <f t="shared" si="68"/>
        <v>448</v>
      </c>
      <c r="BF462" s="3223" t="b">
        <f t="shared" si="67"/>
        <v>1</v>
      </c>
      <c r="BG462" s="3269" t="s">
        <v>1634</v>
      </c>
      <c r="BH462" s="3269">
        <v>5</v>
      </c>
      <c r="BI462" s="3269">
        <v>12</v>
      </c>
      <c r="BJ462" s="3269">
        <v>42</v>
      </c>
      <c r="BK462" s="3269">
        <v>59</v>
      </c>
      <c r="BL462" s="3262">
        <v>15174</v>
      </c>
      <c r="BM462" s="3262">
        <v>32138</v>
      </c>
      <c r="BN462" s="3262">
        <v>8823</v>
      </c>
      <c r="BO462" s="3262">
        <v>10909</v>
      </c>
      <c r="BP462" s="3262">
        <v>7066</v>
      </c>
      <c r="BQ462" s="3262">
        <v>15633</v>
      </c>
      <c r="BR462" s="3262">
        <v>1757</v>
      </c>
      <c r="BS462" s="3262">
        <v>-4724</v>
      </c>
      <c r="BT462" s="3269">
        <v>143</v>
      </c>
      <c r="BU462" s="3269">
        <v>271</v>
      </c>
      <c r="BV462" s="3262">
        <v>1577</v>
      </c>
      <c r="BW462" s="3262">
        <v>3530</v>
      </c>
      <c r="BX462" s="3269">
        <v>37</v>
      </c>
      <c r="BY462" s="3262">
        <v>-8526</v>
      </c>
    </row>
    <row r="463" spans="1:77" ht="15.2" customHeight="1" x14ac:dyDescent="0.2">
      <c r="A463" s="3254" t="s">
        <v>1637</v>
      </c>
      <c r="B463" s="3255" t="s">
        <v>1638</v>
      </c>
      <c r="C463" s="3334" t="s">
        <v>1635</v>
      </c>
      <c r="D463" s="3256"/>
      <c r="E463" s="3256"/>
      <c r="F463" s="3315"/>
      <c r="G463" s="3256"/>
      <c r="H463" s="3315"/>
      <c r="I463" s="3256"/>
      <c r="J463" s="3315"/>
      <c r="K463" s="3256"/>
      <c r="L463" s="3371"/>
      <c r="M463" s="3256"/>
      <c r="N463" s="3256"/>
      <c r="O463" s="3256"/>
      <c r="P463" s="3371"/>
      <c r="Q463" s="3256"/>
      <c r="R463" s="3371"/>
      <c r="S463" s="3256"/>
      <c r="T463" s="3256"/>
      <c r="U463" s="3257"/>
      <c r="V463" s="3218" t="s">
        <v>1635</v>
      </c>
      <c r="W463" s="3223" t="b">
        <f t="shared" si="74"/>
        <v>1</v>
      </c>
      <c r="X463" s="3258">
        <f>+T463-'Departmental PL'!V736</f>
        <v>0</v>
      </c>
      <c r="Y463" s="3258">
        <f>+U463-'Departmental PL'!W736</f>
        <v>0</v>
      </c>
      <c r="Z463" s="3369">
        <f>+L463+P463+R463</f>
        <v>0</v>
      </c>
      <c r="AC463" s="3228">
        <f t="shared" si="69"/>
        <v>0</v>
      </c>
      <c r="AD463" s="3228">
        <f t="shared" si="70"/>
        <v>0</v>
      </c>
      <c r="AF463" s="3233">
        <f t="shared" si="71"/>
        <v>0</v>
      </c>
      <c r="AG463" s="3233">
        <f t="shared" si="72"/>
        <v>0</v>
      </c>
      <c r="AH463" s="3223" t="b">
        <f t="shared" si="73"/>
        <v>1</v>
      </c>
      <c r="AI463" s="3259"/>
      <c r="AJ463" s="3259"/>
      <c r="AK463" s="3223" t="s">
        <v>1635</v>
      </c>
      <c r="BE463" s="3223">
        <f t="shared" si="68"/>
        <v>449</v>
      </c>
      <c r="BF463" s="3223" t="b">
        <f t="shared" si="67"/>
        <v>1</v>
      </c>
      <c r="BG463" s="3221" t="s">
        <v>1635</v>
      </c>
      <c r="BH463" s="3269"/>
      <c r="BI463" s="3269"/>
      <c r="BJ463" s="3269"/>
      <c r="BK463" s="3269"/>
      <c r="BL463" s="3262"/>
      <c r="BM463" s="3262"/>
      <c r="BN463" s="3262"/>
      <c r="BO463" s="3262"/>
      <c r="BP463" s="3262"/>
      <c r="BQ463" s="3262"/>
      <c r="BR463" s="3262"/>
      <c r="BS463" s="3262"/>
      <c r="BT463" s="3269"/>
      <c r="BU463" s="3269"/>
      <c r="BV463" s="3262"/>
      <c r="BW463" s="3262"/>
      <c r="BX463" s="3269"/>
      <c r="BY463" s="3262"/>
    </row>
    <row r="464" spans="1:77" ht="15.2" customHeight="1" x14ac:dyDescent="0.2">
      <c r="A464" s="3297" t="s">
        <v>1638</v>
      </c>
      <c r="B464" s="3255" t="s">
        <v>1638</v>
      </c>
      <c r="C464" s="3272" t="s">
        <v>1636</v>
      </c>
      <c r="D464" s="3256">
        <v>3236</v>
      </c>
      <c r="E464" s="3256">
        <v>3876</v>
      </c>
      <c r="F464" s="3256">
        <v>10361</v>
      </c>
      <c r="G464" s="3256">
        <v>12793</v>
      </c>
      <c r="H464" s="3256">
        <v>1192626</v>
      </c>
      <c r="I464" s="3256">
        <v>1348623</v>
      </c>
      <c r="J464" s="3256">
        <v>337391</v>
      </c>
      <c r="K464" s="3256">
        <v>416325</v>
      </c>
      <c r="L464" s="3256">
        <v>217568</v>
      </c>
      <c r="M464" s="3256">
        <v>254562</v>
      </c>
      <c r="N464" s="3256">
        <v>119823</v>
      </c>
      <c r="O464" s="3256">
        <v>161763</v>
      </c>
      <c r="P464" s="3256">
        <v>81368</v>
      </c>
      <c r="Q464" s="3256">
        <v>51911</v>
      </c>
      <c r="R464" s="3256">
        <v>60675</v>
      </c>
      <c r="S464" s="3256">
        <v>62800</v>
      </c>
      <c r="T464" s="3256">
        <v>-22220</v>
      </c>
      <c r="U464" s="3256">
        <v>47053</v>
      </c>
      <c r="V464" s="3209" t="s">
        <v>1636</v>
      </c>
      <c r="W464" s="3223" t="b">
        <f t="shared" si="74"/>
        <v>1</v>
      </c>
      <c r="X464" s="3258">
        <f>+T464-'Departmental PL'!V737</f>
        <v>0</v>
      </c>
      <c r="Y464" s="3258">
        <f>+U464-'Departmental PL'!W737</f>
        <v>1</v>
      </c>
      <c r="AC464" s="3228">
        <f t="shared" si="69"/>
        <v>0</v>
      </c>
      <c r="AD464" s="3228">
        <f t="shared" si="70"/>
        <v>0</v>
      </c>
      <c r="AF464" s="3233">
        <f t="shared" si="71"/>
        <v>0</v>
      </c>
      <c r="AG464" s="3233">
        <f t="shared" si="72"/>
        <v>-1</v>
      </c>
      <c r="AH464" s="3223" t="b">
        <f t="shared" si="73"/>
        <v>1</v>
      </c>
      <c r="AI464" s="3259" t="s">
        <v>1638</v>
      </c>
      <c r="AJ464" s="3259" t="s">
        <v>768</v>
      </c>
      <c r="AK464" s="3259" t="s">
        <v>1636</v>
      </c>
      <c r="AL464" s="3244">
        <v>2980</v>
      </c>
      <c r="AM464" s="3244">
        <v>2587</v>
      </c>
      <c r="AN464" s="3244">
        <v>9874</v>
      </c>
      <c r="AO464" s="3244">
        <v>7738</v>
      </c>
      <c r="AP464" s="3244">
        <v>1050106</v>
      </c>
      <c r="AQ464" s="3244">
        <v>758723</v>
      </c>
      <c r="AR464" s="3244">
        <v>331685</v>
      </c>
      <c r="AS464" s="3244">
        <v>249067</v>
      </c>
      <c r="AT464" s="3244">
        <v>207078</v>
      </c>
      <c r="AU464" s="3244">
        <v>148745</v>
      </c>
      <c r="AV464" s="3244">
        <v>124542</v>
      </c>
      <c r="AW464" s="3244">
        <v>100307</v>
      </c>
      <c r="AX464" s="3244">
        <v>39556</v>
      </c>
      <c r="AY464" s="3244">
        <v>30791</v>
      </c>
      <c r="AZ464" s="3244">
        <v>48931</v>
      </c>
      <c r="BA464" s="3244">
        <v>34085</v>
      </c>
      <c r="BB464" s="3244">
        <v>36048</v>
      </c>
      <c r="BC464" s="3244">
        <v>35496</v>
      </c>
      <c r="BE464" s="3223">
        <f t="shared" si="68"/>
        <v>450</v>
      </c>
      <c r="BF464" s="3223" t="b">
        <f t="shared" si="67"/>
        <v>1</v>
      </c>
      <c r="BG464" s="3269" t="s">
        <v>1636</v>
      </c>
      <c r="BH464" s="3262">
        <v>2980</v>
      </c>
      <c r="BI464" s="3262">
        <v>2587</v>
      </c>
      <c r="BJ464" s="3262">
        <v>9874</v>
      </c>
      <c r="BK464" s="3262">
        <v>7738</v>
      </c>
      <c r="BL464" s="3262">
        <v>1050106</v>
      </c>
      <c r="BM464" s="3262">
        <v>758723</v>
      </c>
      <c r="BN464" s="3262">
        <v>332270</v>
      </c>
      <c r="BO464" s="3262">
        <v>249095</v>
      </c>
      <c r="BP464" s="3262">
        <v>207131</v>
      </c>
      <c r="BQ464" s="3262">
        <v>148777</v>
      </c>
      <c r="BR464" s="3262">
        <v>125139</v>
      </c>
      <c r="BS464" s="3262">
        <v>100318</v>
      </c>
      <c r="BT464" s="3262">
        <v>39704</v>
      </c>
      <c r="BU464" s="3262">
        <v>30881</v>
      </c>
      <c r="BV464" s="3262">
        <v>48820</v>
      </c>
      <c r="BW464" s="3262">
        <v>33941</v>
      </c>
      <c r="BX464" s="3262">
        <v>36616</v>
      </c>
      <c r="BY464" s="3262">
        <v>35496</v>
      </c>
    </row>
    <row r="465" spans="1:77" ht="15.2" customHeight="1" x14ac:dyDescent="0.2">
      <c r="A465" s="3254" t="s">
        <v>1619</v>
      </c>
      <c r="B465" s="3255" t="s">
        <v>1638</v>
      </c>
      <c r="C465" s="3334" t="s">
        <v>1637</v>
      </c>
      <c r="D465" s="3256">
        <v>14</v>
      </c>
      <c r="E465" s="3256">
        <v>8</v>
      </c>
      <c r="F465" s="3256">
        <v>24</v>
      </c>
      <c r="G465" s="3315">
        <v>16</v>
      </c>
      <c r="H465" s="3266">
        <v>12711</v>
      </c>
      <c r="I465" s="3315">
        <v>9935</v>
      </c>
      <c r="J465" s="3256">
        <v>4152</v>
      </c>
      <c r="K465" s="3315">
        <v>2883</v>
      </c>
      <c r="L465" s="3266">
        <v>3665</v>
      </c>
      <c r="M465" s="3315">
        <v>2508</v>
      </c>
      <c r="N465" s="3257">
        <v>488</v>
      </c>
      <c r="O465" s="3256">
        <v>375</v>
      </c>
      <c r="P465" s="3266">
        <v>62</v>
      </c>
      <c r="Q465" s="3315">
        <v>36</v>
      </c>
      <c r="R465" s="3266">
        <v>937</v>
      </c>
      <c r="S465" s="3315">
        <v>618</v>
      </c>
      <c r="T465" s="3257">
        <v>-511</v>
      </c>
      <c r="U465" s="3256">
        <v>-280</v>
      </c>
      <c r="V465" s="3209" t="s">
        <v>1637</v>
      </c>
      <c r="W465" s="3223" t="b">
        <f t="shared" si="74"/>
        <v>1</v>
      </c>
      <c r="X465" s="3258">
        <f>+T465-'Departmental PL'!V738</f>
        <v>1</v>
      </c>
      <c r="Y465" s="3258">
        <f>+U465-'Departmental PL'!W738</f>
        <v>-1</v>
      </c>
      <c r="Z465" s="3369">
        <f>+L465+P465+R465</f>
        <v>4664</v>
      </c>
      <c r="AC465" s="3228">
        <f t="shared" si="69"/>
        <v>-1</v>
      </c>
      <c r="AD465" s="3228">
        <f t="shared" si="70"/>
        <v>0</v>
      </c>
      <c r="AF465" s="3233">
        <f t="shared" si="71"/>
        <v>0</v>
      </c>
      <c r="AG465" s="3233">
        <f t="shared" si="72"/>
        <v>1</v>
      </c>
      <c r="AH465" s="3223" t="b">
        <f t="shared" si="73"/>
        <v>1</v>
      </c>
      <c r="AI465" s="3259" t="s">
        <v>1638</v>
      </c>
      <c r="AJ465" s="3259" t="s">
        <v>768</v>
      </c>
      <c r="AK465" s="3259" t="s">
        <v>1637</v>
      </c>
      <c r="AL465" s="3244">
        <v>5</v>
      </c>
      <c r="AM465" s="3244">
        <v>3</v>
      </c>
      <c r="AN465" s="3244">
        <v>12</v>
      </c>
      <c r="AO465" s="3244">
        <v>5</v>
      </c>
      <c r="AP465" s="3244">
        <v>8601</v>
      </c>
      <c r="AQ465" s="3244">
        <v>1794</v>
      </c>
      <c r="AR465" s="3244">
        <v>2439</v>
      </c>
      <c r="AS465" s="3244">
        <v>509</v>
      </c>
      <c r="AT465" s="3244">
        <v>1956</v>
      </c>
      <c r="AU465" s="3244">
        <v>946</v>
      </c>
      <c r="AV465" s="3244">
        <v>483</v>
      </c>
      <c r="AW465" s="3244">
        <v>-437</v>
      </c>
      <c r="AX465" s="3244">
        <v>29</v>
      </c>
      <c r="AY465" s="3244">
        <v>14</v>
      </c>
      <c r="AZ465" s="3244">
        <v>500</v>
      </c>
      <c r="BA465" s="3244">
        <v>212</v>
      </c>
      <c r="BB465" s="3244">
        <v>-45</v>
      </c>
      <c r="BC465" s="3244">
        <v>-663</v>
      </c>
      <c r="BE465" s="3223">
        <f t="shared" si="68"/>
        <v>451</v>
      </c>
      <c r="BF465" s="3223" t="b">
        <f t="shared" si="67"/>
        <v>1</v>
      </c>
      <c r="BG465" s="3269" t="s">
        <v>1637</v>
      </c>
      <c r="BH465" s="3269">
        <v>5</v>
      </c>
      <c r="BI465" s="3269">
        <v>3</v>
      </c>
      <c r="BJ465" s="3269">
        <v>12</v>
      </c>
      <c r="BK465" s="3269">
        <v>5</v>
      </c>
      <c r="BL465" s="3262">
        <v>8601</v>
      </c>
      <c r="BM465" s="3262">
        <v>1794</v>
      </c>
      <c r="BN465" s="3262">
        <v>2440</v>
      </c>
      <c r="BO465" s="3269">
        <v>509</v>
      </c>
      <c r="BP465" s="3262">
        <v>1956</v>
      </c>
      <c r="BQ465" s="3269">
        <v>946</v>
      </c>
      <c r="BR465" s="3269">
        <v>484</v>
      </c>
      <c r="BS465" s="3269">
        <v>-437</v>
      </c>
      <c r="BT465" s="3269">
        <v>30</v>
      </c>
      <c r="BU465" s="3269">
        <v>14</v>
      </c>
      <c r="BV465" s="3269">
        <v>499</v>
      </c>
      <c r="BW465" s="3269">
        <v>212</v>
      </c>
      <c r="BX465" s="3269">
        <v>-45</v>
      </c>
      <c r="BY465" s="3269">
        <v>-662</v>
      </c>
    </row>
    <row r="466" spans="1:77" s="3446" customFormat="1" ht="15.2" customHeight="1" x14ac:dyDescent="0.2">
      <c r="A466" s="3459" t="s">
        <v>1620</v>
      </c>
      <c r="B466" s="3468" t="s">
        <v>1638</v>
      </c>
      <c r="C466" s="3469" t="s">
        <v>2610</v>
      </c>
      <c r="D466" s="3468">
        <v>10788</v>
      </c>
      <c r="E466" s="3468">
        <v>12161</v>
      </c>
      <c r="F466" s="3468">
        <v>138892</v>
      </c>
      <c r="G466" s="3468">
        <v>164412</v>
      </c>
      <c r="H466" s="3468">
        <v>6372039</v>
      </c>
      <c r="I466" s="3468">
        <v>7291490</v>
      </c>
      <c r="J466" s="3468">
        <v>2021880</v>
      </c>
      <c r="K466" s="3468">
        <v>2363847</v>
      </c>
      <c r="L466" s="3468">
        <v>959537</v>
      </c>
      <c r="M466" s="3468">
        <v>1087926</v>
      </c>
      <c r="N466" s="3468">
        <v>1062343</v>
      </c>
      <c r="O466" s="3468">
        <v>1275921</v>
      </c>
      <c r="P466" s="3468">
        <v>307614</v>
      </c>
      <c r="Q466" s="3468">
        <v>458712</v>
      </c>
      <c r="R466" s="3468">
        <v>299529</v>
      </c>
      <c r="S466" s="3468">
        <v>344907</v>
      </c>
      <c r="T466" s="3468">
        <v>455200</v>
      </c>
      <c r="U466" s="3468">
        <v>472301</v>
      </c>
      <c r="V466" s="3470" t="s">
        <v>2610</v>
      </c>
      <c r="W466" s="3446" t="b">
        <f t="shared" si="74"/>
        <v>1</v>
      </c>
      <c r="X466" s="3468">
        <f>+T466-'Departmental PL'!V739</f>
        <v>-1</v>
      </c>
      <c r="Y466" s="3468">
        <f>+U466-'Departmental PL'!W739</f>
        <v>2</v>
      </c>
      <c r="AC466" s="3446">
        <f t="shared" si="69"/>
        <v>0</v>
      </c>
      <c r="AD466" s="3446">
        <f t="shared" si="70"/>
        <v>0</v>
      </c>
      <c r="AF466" s="3446">
        <f t="shared" si="71"/>
        <v>0</v>
      </c>
      <c r="AG466" s="3446">
        <f t="shared" si="72"/>
        <v>1</v>
      </c>
      <c r="AH466" s="3446" t="b">
        <f t="shared" si="73"/>
        <v>0</v>
      </c>
      <c r="AI466" s="3471" t="s">
        <v>1638</v>
      </c>
      <c r="AJ466" s="3471" t="s">
        <v>768</v>
      </c>
      <c r="AK466" s="3471" t="s">
        <v>2031</v>
      </c>
      <c r="AL466" s="3471">
        <v>9186</v>
      </c>
      <c r="AM466" s="3471">
        <v>7525</v>
      </c>
      <c r="AN466" s="3471">
        <v>126687</v>
      </c>
      <c r="AO466" s="3471">
        <v>100234</v>
      </c>
      <c r="AP466" s="3471">
        <v>5649548</v>
      </c>
      <c r="AQ466" s="3471">
        <v>4433898</v>
      </c>
      <c r="AR466" s="3471">
        <v>1872488</v>
      </c>
      <c r="AS466" s="3471">
        <v>1508392</v>
      </c>
      <c r="AT466" s="3471">
        <v>860313</v>
      </c>
      <c r="AU466" s="3471">
        <v>665177</v>
      </c>
      <c r="AV466" s="3471">
        <v>1012075</v>
      </c>
      <c r="AW466" s="3471">
        <v>842057</v>
      </c>
      <c r="AX466" s="3471">
        <v>354238</v>
      </c>
      <c r="AY466" s="3471">
        <v>291614</v>
      </c>
      <c r="AZ466" s="3471">
        <v>264787</v>
      </c>
      <c r="BA466" s="3471">
        <v>196043</v>
      </c>
      <c r="BB466" s="3471">
        <v>392188</v>
      </c>
      <c r="BC466" s="3471">
        <v>354241</v>
      </c>
      <c r="BE466" s="3446">
        <f t="shared" si="68"/>
        <v>452</v>
      </c>
      <c r="BF466" s="3446" t="b">
        <f t="shared" si="67"/>
        <v>0</v>
      </c>
      <c r="BG466" s="3472" t="s">
        <v>1638</v>
      </c>
      <c r="BH466" s="3467">
        <v>9186</v>
      </c>
      <c r="BI466" s="3467">
        <v>7525</v>
      </c>
      <c r="BJ466" s="3467">
        <v>126687</v>
      </c>
      <c r="BK466" s="3467">
        <v>100234</v>
      </c>
      <c r="BL466" s="3467">
        <v>5649470</v>
      </c>
      <c r="BM466" s="3467">
        <v>4433900</v>
      </c>
      <c r="BN466" s="3467">
        <v>1875775</v>
      </c>
      <c r="BO466" s="3467">
        <v>1508392</v>
      </c>
      <c r="BP466" s="3467">
        <v>860587</v>
      </c>
      <c r="BQ466" s="3467">
        <v>666195</v>
      </c>
      <c r="BR466" s="3467">
        <v>1015188</v>
      </c>
      <c r="BS466" s="3467">
        <v>842197</v>
      </c>
      <c r="BT466" s="3467">
        <v>355144</v>
      </c>
      <c r="BU466" s="3467">
        <v>291651</v>
      </c>
      <c r="BV466" s="3467">
        <v>264575</v>
      </c>
      <c r="BW466" s="3467">
        <v>196289</v>
      </c>
      <c r="BX466" s="3467">
        <v>395469</v>
      </c>
      <c r="BY466" s="3467">
        <v>354258</v>
      </c>
    </row>
    <row r="467" spans="1:77" ht="15.2" customHeight="1" x14ac:dyDescent="0.2">
      <c r="A467" s="3365" t="s">
        <v>1621</v>
      </c>
      <c r="B467" s="3255" t="s">
        <v>1638</v>
      </c>
      <c r="C467" s="3272" t="s">
        <v>1619</v>
      </c>
      <c r="D467" s="3256">
        <v>11777</v>
      </c>
      <c r="E467" s="3256">
        <v>12279</v>
      </c>
      <c r="F467" s="3256">
        <v>35796</v>
      </c>
      <c r="G467" s="3256">
        <v>36722</v>
      </c>
      <c r="H467" s="3256">
        <v>8331300</v>
      </c>
      <c r="I467" s="3256">
        <v>5458690</v>
      </c>
      <c r="J467" s="3256">
        <v>1704729</v>
      </c>
      <c r="K467" s="3256">
        <v>1037219</v>
      </c>
      <c r="L467" s="3256">
        <v>1009926</v>
      </c>
      <c r="M467" s="3256">
        <v>953949</v>
      </c>
      <c r="N467" s="3257">
        <v>694803</v>
      </c>
      <c r="O467" s="3257">
        <v>83270</v>
      </c>
      <c r="P467" s="3256">
        <v>78566</v>
      </c>
      <c r="Q467" s="3256">
        <v>75255</v>
      </c>
      <c r="R467" s="3256">
        <v>236915</v>
      </c>
      <c r="S467" s="3256">
        <v>203289</v>
      </c>
      <c r="T467" s="3257">
        <v>379322</v>
      </c>
      <c r="U467" s="3257">
        <v>-195275</v>
      </c>
      <c r="V467" s="3209" t="s">
        <v>1619</v>
      </c>
      <c r="W467" s="3223" t="b">
        <f t="shared" si="74"/>
        <v>1</v>
      </c>
      <c r="X467" s="3258">
        <f>+T467-'Departmental PL'!V740</f>
        <v>0</v>
      </c>
      <c r="Y467" s="3258">
        <f>+U467-'Departmental PL'!W740</f>
        <v>-1</v>
      </c>
      <c r="AC467" s="3228">
        <f t="shared" si="69"/>
        <v>0</v>
      </c>
      <c r="AD467" s="3228">
        <f t="shared" si="70"/>
        <v>0</v>
      </c>
      <c r="AF467" s="3233">
        <f t="shared" si="71"/>
        <v>0</v>
      </c>
      <c r="AG467" s="3233">
        <f t="shared" si="72"/>
        <v>1</v>
      </c>
      <c r="AH467" s="3223" t="b">
        <f t="shared" si="73"/>
        <v>1</v>
      </c>
      <c r="AI467" s="3259" t="s">
        <v>1638</v>
      </c>
      <c r="AJ467" s="3259" t="s">
        <v>769</v>
      </c>
      <c r="AK467" s="3259" t="s">
        <v>1619</v>
      </c>
      <c r="AL467" s="3244">
        <v>9299</v>
      </c>
      <c r="AM467" s="3244">
        <v>9207</v>
      </c>
      <c r="AN467" s="3244">
        <v>27790</v>
      </c>
      <c r="AO467" s="3244">
        <v>26536</v>
      </c>
      <c r="AP467" s="3244">
        <v>3358965</v>
      </c>
      <c r="AQ467" s="3244">
        <v>1593083</v>
      </c>
      <c r="AR467" s="3244">
        <v>691250</v>
      </c>
      <c r="AS467" s="3244">
        <v>327072</v>
      </c>
      <c r="AT467" s="3244">
        <v>710123</v>
      </c>
      <c r="AU467" s="3244">
        <v>512550</v>
      </c>
      <c r="AV467" s="3244">
        <v>-15789</v>
      </c>
      <c r="AW467" s="3244">
        <v>-188393</v>
      </c>
      <c r="AX467" s="3244">
        <v>55372</v>
      </c>
      <c r="AY467" s="3244">
        <v>44529</v>
      </c>
      <c r="AZ467" s="3244">
        <v>138541</v>
      </c>
      <c r="BA467" s="3244">
        <v>90001</v>
      </c>
      <c r="BB467" s="3244">
        <v>-209843</v>
      </c>
      <c r="BC467" s="3244">
        <v>-318205</v>
      </c>
      <c r="BE467" s="3223">
        <f t="shared" si="68"/>
        <v>453</v>
      </c>
      <c r="BF467" s="3223" t="b">
        <f t="shared" si="67"/>
        <v>1</v>
      </c>
      <c r="BG467" s="3269" t="s">
        <v>1619</v>
      </c>
      <c r="BH467" s="3262">
        <v>9299</v>
      </c>
      <c r="BI467" s="3262">
        <v>9207</v>
      </c>
      <c r="BJ467" s="3262">
        <v>27790</v>
      </c>
      <c r="BK467" s="3262">
        <v>26536</v>
      </c>
      <c r="BL467" s="3262">
        <v>3358987</v>
      </c>
      <c r="BM467" s="3262">
        <v>1593083</v>
      </c>
      <c r="BN467" s="3262">
        <v>691198</v>
      </c>
      <c r="BO467" s="3262">
        <v>327789</v>
      </c>
      <c r="BP467" s="3262">
        <v>707111</v>
      </c>
      <c r="BQ467" s="3262">
        <v>516431</v>
      </c>
      <c r="BR467" s="3262">
        <v>-15912</v>
      </c>
      <c r="BS467" s="3262">
        <v>-188642</v>
      </c>
      <c r="BT467" s="3262">
        <v>54342</v>
      </c>
      <c r="BU467" s="3262">
        <v>40711</v>
      </c>
      <c r="BV467" s="3262">
        <v>140201</v>
      </c>
      <c r="BW467" s="3262">
        <v>89692</v>
      </c>
      <c r="BX467" s="3262">
        <v>-210455</v>
      </c>
      <c r="BY467" s="3262">
        <v>-319046</v>
      </c>
    </row>
    <row r="468" spans="1:77" ht="15.2" customHeight="1" x14ac:dyDescent="0.2">
      <c r="A468" s="3254" t="s">
        <v>1622</v>
      </c>
      <c r="B468" s="3255" t="s">
        <v>1638</v>
      </c>
      <c r="C468" s="3272" t="s">
        <v>1620</v>
      </c>
      <c r="D468" s="3256">
        <v>2584</v>
      </c>
      <c r="E468" s="3256">
        <v>2303</v>
      </c>
      <c r="F468" s="3256">
        <v>18540</v>
      </c>
      <c r="G468" s="3256">
        <v>15927</v>
      </c>
      <c r="H468" s="3256">
        <v>3459415</v>
      </c>
      <c r="I468" s="3256">
        <v>2308059</v>
      </c>
      <c r="J468" s="3256">
        <v>1080953</v>
      </c>
      <c r="K468" s="3256">
        <v>734283</v>
      </c>
      <c r="L468" s="3256">
        <v>362057</v>
      </c>
      <c r="M468" s="3256">
        <v>285901</v>
      </c>
      <c r="N468" s="3256">
        <v>718896</v>
      </c>
      <c r="O468" s="3256">
        <v>448382</v>
      </c>
      <c r="P468" s="3256">
        <v>44562</v>
      </c>
      <c r="Q468" s="3256">
        <v>39364</v>
      </c>
      <c r="R468" s="3256">
        <v>113395</v>
      </c>
      <c r="S468" s="3256">
        <v>87001</v>
      </c>
      <c r="T468" s="3256">
        <v>560939</v>
      </c>
      <c r="U468" s="3256">
        <v>322017</v>
      </c>
      <c r="V468" s="3209" t="s">
        <v>1620</v>
      </c>
      <c r="W468" s="3223" t="b">
        <f t="shared" si="74"/>
        <v>1</v>
      </c>
      <c r="X468" s="3258">
        <f>+T468-'Departmental PL'!V741</f>
        <v>0</v>
      </c>
      <c r="Y468" s="3258">
        <f>+U468-'Departmental PL'!W741</f>
        <v>0</v>
      </c>
      <c r="AC468" s="3228">
        <f t="shared" si="69"/>
        <v>0</v>
      </c>
      <c r="AD468" s="3228">
        <f t="shared" si="70"/>
        <v>0</v>
      </c>
      <c r="AF468" s="3233">
        <f t="shared" si="71"/>
        <v>0</v>
      </c>
      <c r="AG468" s="3233">
        <f t="shared" si="72"/>
        <v>0</v>
      </c>
      <c r="AH468" s="3223" t="b">
        <f t="shared" si="73"/>
        <v>1</v>
      </c>
      <c r="AI468" s="3259" t="s">
        <v>1638</v>
      </c>
      <c r="AJ468" s="3259" t="s">
        <v>769</v>
      </c>
      <c r="AK468" s="3259" t="s">
        <v>1620</v>
      </c>
      <c r="AL468" s="3244">
        <v>1649</v>
      </c>
      <c r="AM468" s="3244">
        <v>1368</v>
      </c>
      <c r="AN468" s="3244">
        <v>11354</v>
      </c>
      <c r="AO468" s="3244">
        <v>9270</v>
      </c>
      <c r="AP468" s="3244">
        <v>1466361</v>
      </c>
      <c r="AQ468" s="3244">
        <v>903327</v>
      </c>
      <c r="AR468" s="3244">
        <v>447845</v>
      </c>
      <c r="AS468" s="3244">
        <v>293493</v>
      </c>
      <c r="AT468" s="3244">
        <v>235635</v>
      </c>
      <c r="AU468" s="3244">
        <v>201089</v>
      </c>
      <c r="AV468" s="3244">
        <v>212129</v>
      </c>
      <c r="AW468" s="3244">
        <v>92126</v>
      </c>
      <c r="AX468" s="3244">
        <v>28592</v>
      </c>
      <c r="AY468" s="3244">
        <v>30456</v>
      </c>
      <c r="AZ468" s="3244">
        <v>62787</v>
      </c>
      <c r="BA468" s="3244">
        <v>52810</v>
      </c>
      <c r="BB468" s="3244">
        <v>120832</v>
      </c>
      <c r="BC468" s="3244">
        <v>9003</v>
      </c>
      <c r="BE468" s="3223">
        <f t="shared" si="68"/>
        <v>454</v>
      </c>
      <c r="BF468" s="3223" t="b">
        <f t="shared" si="67"/>
        <v>1</v>
      </c>
      <c r="BG468" s="3269" t="s">
        <v>1620</v>
      </c>
      <c r="BH468" s="3262">
        <v>1649</v>
      </c>
      <c r="BI468" s="3262">
        <v>1368</v>
      </c>
      <c r="BJ468" s="3262">
        <v>11354</v>
      </c>
      <c r="BK468" s="3262">
        <v>9270</v>
      </c>
      <c r="BL468" s="3262">
        <v>1466361</v>
      </c>
      <c r="BM468" s="3262">
        <v>903327</v>
      </c>
      <c r="BN468" s="3262">
        <v>447802</v>
      </c>
      <c r="BO468" s="3262">
        <v>293464</v>
      </c>
      <c r="BP468" s="3262">
        <v>235691</v>
      </c>
      <c r="BQ468" s="3262">
        <v>201418</v>
      </c>
      <c r="BR468" s="3262">
        <v>212111</v>
      </c>
      <c r="BS468" s="3262">
        <v>92046</v>
      </c>
      <c r="BT468" s="3262">
        <v>28396</v>
      </c>
      <c r="BU468" s="3262">
        <v>30611</v>
      </c>
      <c r="BV468" s="3262">
        <v>62847</v>
      </c>
      <c r="BW468" s="3262">
        <v>52441</v>
      </c>
      <c r="BX468" s="3262">
        <v>120868</v>
      </c>
      <c r="BY468" s="3262">
        <v>8994</v>
      </c>
    </row>
    <row r="469" spans="1:77" ht="15.2" customHeight="1" x14ac:dyDescent="0.2">
      <c r="A469" s="3254" t="s">
        <v>1623</v>
      </c>
      <c r="B469" s="3255" t="s">
        <v>1638</v>
      </c>
      <c r="C469" s="3209" t="s">
        <v>1798</v>
      </c>
      <c r="D469" s="3256">
        <v>1598</v>
      </c>
      <c r="E469" s="3256">
        <v>1529</v>
      </c>
      <c r="F469" s="3256">
        <v>2120</v>
      </c>
      <c r="G469" s="3256">
        <v>2031</v>
      </c>
      <c r="H469" s="3256">
        <v>1140594</v>
      </c>
      <c r="I469" s="3256">
        <v>1024405</v>
      </c>
      <c r="J469" s="3256">
        <v>315307</v>
      </c>
      <c r="K469" s="3256">
        <v>287427</v>
      </c>
      <c r="L469" s="3256">
        <v>341960</v>
      </c>
      <c r="M469" s="3256">
        <v>375167</v>
      </c>
      <c r="N469" s="3257">
        <v>-26653</v>
      </c>
      <c r="O469" s="3257">
        <v>-87740</v>
      </c>
      <c r="P469" s="3256">
        <v>66185</v>
      </c>
      <c r="Q469" s="3256">
        <v>5426</v>
      </c>
      <c r="R469" s="3256">
        <v>143915</v>
      </c>
      <c r="S469" s="3256">
        <v>131865</v>
      </c>
      <c r="T469" s="3257">
        <v>-236753</v>
      </c>
      <c r="U469" s="3257">
        <v>-225031</v>
      </c>
      <c r="V469" s="3209" t="s">
        <v>1798</v>
      </c>
      <c r="W469" s="3223" t="b">
        <f t="shared" si="74"/>
        <v>1</v>
      </c>
      <c r="X469" s="3258">
        <f>+T469-'Departmental PL'!V742</f>
        <v>0</v>
      </c>
      <c r="Y469" s="3258">
        <f>+U469-'Departmental PL'!W742</f>
        <v>0</v>
      </c>
      <c r="AC469" s="3228">
        <f t="shared" si="69"/>
        <v>0</v>
      </c>
      <c r="AD469" s="3228">
        <f t="shared" si="70"/>
        <v>0</v>
      </c>
      <c r="AF469" s="3233">
        <f t="shared" si="71"/>
        <v>0</v>
      </c>
      <c r="AG469" s="3233">
        <f t="shared" si="72"/>
        <v>0</v>
      </c>
      <c r="AH469" s="3223" t="b">
        <f t="shared" si="73"/>
        <v>1</v>
      </c>
      <c r="AI469" s="3259" t="s">
        <v>1638</v>
      </c>
      <c r="AJ469" s="3259" t="s">
        <v>769</v>
      </c>
      <c r="AK469" s="3259" t="s">
        <v>1798</v>
      </c>
      <c r="AL469" s="3244">
        <v>1113</v>
      </c>
      <c r="AM469" s="3244">
        <v>1646</v>
      </c>
      <c r="AN469" s="3244">
        <v>1490</v>
      </c>
      <c r="AO469" s="3244">
        <v>2022</v>
      </c>
      <c r="AP469" s="3244">
        <v>746891</v>
      </c>
      <c r="AQ469" s="3244">
        <v>894538</v>
      </c>
      <c r="AR469" s="3244">
        <v>204758</v>
      </c>
      <c r="AS469" s="3244">
        <v>238950</v>
      </c>
      <c r="AT469" s="3244">
        <v>285006</v>
      </c>
      <c r="AU469" s="3244">
        <v>315510</v>
      </c>
      <c r="AV469" s="3244">
        <v>-80234</v>
      </c>
      <c r="AW469" s="3244">
        <v>-76670</v>
      </c>
      <c r="AX469" s="3244">
        <v>3953</v>
      </c>
      <c r="AY469" s="3244">
        <v>7754</v>
      </c>
      <c r="AZ469" s="3244">
        <v>97144</v>
      </c>
      <c r="BA469" s="3244">
        <v>97457</v>
      </c>
      <c r="BB469" s="3244">
        <v>-181337</v>
      </c>
      <c r="BC469" s="3244">
        <v>-181909</v>
      </c>
      <c r="BE469" s="3223">
        <f t="shared" si="68"/>
        <v>455</v>
      </c>
      <c r="BF469" s="3223" t="b">
        <f t="shared" si="67"/>
        <v>1</v>
      </c>
      <c r="BG469" s="3269" t="s">
        <v>1798</v>
      </c>
      <c r="BH469" s="3262">
        <v>1113</v>
      </c>
      <c r="BI469" s="3262">
        <v>1646</v>
      </c>
      <c r="BJ469" s="3262">
        <v>1490</v>
      </c>
      <c r="BK469" s="3262">
        <v>2022</v>
      </c>
      <c r="BL469" s="3262">
        <v>746890</v>
      </c>
      <c r="BM469" s="3262">
        <v>894538</v>
      </c>
      <c r="BN469" s="3262">
        <v>204796</v>
      </c>
      <c r="BO469" s="3262">
        <v>239032</v>
      </c>
      <c r="BP469" s="3262">
        <v>285010</v>
      </c>
      <c r="BQ469" s="3262">
        <v>315700</v>
      </c>
      <c r="BR469" s="3262">
        <v>-80214</v>
      </c>
      <c r="BS469" s="3262">
        <v>-76668</v>
      </c>
      <c r="BT469" s="3262">
        <v>3924</v>
      </c>
      <c r="BU469" s="3262">
        <v>7748</v>
      </c>
      <c r="BV469" s="3262">
        <v>97202</v>
      </c>
      <c r="BW469" s="3262">
        <v>97462</v>
      </c>
      <c r="BX469" s="3262">
        <v>-181340</v>
      </c>
      <c r="BY469" s="3262">
        <v>-181878</v>
      </c>
    </row>
    <row r="470" spans="1:77" ht="15.2" customHeight="1" x14ac:dyDescent="0.2">
      <c r="A470" s="3254" t="s">
        <v>1624</v>
      </c>
      <c r="B470" s="3255" t="s">
        <v>1638</v>
      </c>
      <c r="C470" s="3272" t="s">
        <v>1622</v>
      </c>
      <c r="D470" s="3256">
        <v>399836</v>
      </c>
      <c r="E470" s="3256">
        <v>423216</v>
      </c>
      <c r="F470" s="3256">
        <v>960083</v>
      </c>
      <c r="G470" s="3256">
        <v>1049624</v>
      </c>
      <c r="H470" s="3256">
        <v>47151970</v>
      </c>
      <c r="I470" s="3256">
        <v>48690460</v>
      </c>
      <c r="J470" s="3256">
        <v>10775802</v>
      </c>
      <c r="K470" s="3256">
        <v>12543840</v>
      </c>
      <c r="L470" s="3256">
        <v>4696823</v>
      </c>
      <c r="M470" s="3256">
        <v>5053475</v>
      </c>
      <c r="N470" s="3256">
        <v>6078980</v>
      </c>
      <c r="O470" s="3256">
        <v>7490366</v>
      </c>
      <c r="P470" s="3256">
        <v>2237972</v>
      </c>
      <c r="Q470" s="3256">
        <v>3942548</v>
      </c>
      <c r="R470" s="3256">
        <v>1806186</v>
      </c>
      <c r="S470" s="3256">
        <v>2127366</v>
      </c>
      <c r="T470" s="3256">
        <v>2034821</v>
      </c>
      <c r="U470" s="3256">
        <v>1420452</v>
      </c>
      <c r="V470" s="3209" t="s">
        <v>1622</v>
      </c>
      <c r="W470" s="3223" t="b">
        <f t="shared" si="74"/>
        <v>1</v>
      </c>
      <c r="X470" s="3258">
        <f>+T470-'Departmental PL'!V743</f>
        <v>0</v>
      </c>
      <c r="Y470" s="3258">
        <f>+U470-'Departmental PL'!W743</f>
        <v>1</v>
      </c>
      <c r="AC470" s="3228">
        <f t="shared" si="69"/>
        <v>-1</v>
      </c>
      <c r="AD470" s="3228">
        <f t="shared" si="70"/>
        <v>-1</v>
      </c>
      <c r="AF470" s="3233">
        <f t="shared" si="71"/>
        <v>1</v>
      </c>
      <c r="AG470" s="3233">
        <f t="shared" si="72"/>
        <v>0</v>
      </c>
      <c r="AH470" s="3223" t="b">
        <f t="shared" si="73"/>
        <v>1</v>
      </c>
      <c r="AI470" s="3259" t="s">
        <v>1638</v>
      </c>
      <c r="AJ470" s="3259" t="s">
        <v>769</v>
      </c>
      <c r="AK470" s="3259" t="s">
        <v>1622</v>
      </c>
      <c r="AL470" s="3244">
        <v>314099</v>
      </c>
      <c r="AM470" s="3244">
        <v>322091</v>
      </c>
      <c r="AN470" s="3244">
        <v>781691</v>
      </c>
      <c r="AO470" s="3244">
        <v>821443</v>
      </c>
      <c r="AP470" s="3244">
        <v>36327481</v>
      </c>
      <c r="AQ470" s="3244">
        <v>38244576</v>
      </c>
      <c r="AR470" s="3244">
        <v>9117032</v>
      </c>
      <c r="AS470" s="3244">
        <v>9686173</v>
      </c>
      <c r="AT470" s="3244">
        <v>3680189</v>
      </c>
      <c r="AU470" s="3244">
        <v>3654707</v>
      </c>
      <c r="AV470" s="3244">
        <v>5448918</v>
      </c>
      <c r="AW470" s="3244">
        <v>6037597</v>
      </c>
      <c r="AX470" s="3244">
        <v>2795708</v>
      </c>
      <c r="AY470" s="3244">
        <v>3058467</v>
      </c>
      <c r="AZ470" s="3244">
        <v>1533011</v>
      </c>
      <c r="BA470" s="3244">
        <v>1448621</v>
      </c>
      <c r="BB470" s="3244">
        <v>1114407</v>
      </c>
      <c r="BC470" s="3244">
        <v>1553518</v>
      </c>
      <c r="BE470" s="3223">
        <f t="shared" si="68"/>
        <v>456</v>
      </c>
      <c r="BF470" s="3223" t="b">
        <f t="shared" si="67"/>
        <v>1</v>
      </c>
      <c r="BG470" s="3269" t="s">
        <v>1622</v>
      </c>
      <c r="BH470" s="3262">
        <v>314099</v>
      </c>
      <c r="BI470" s="3262">
        <v>322091</v>
      </c>
      <c r="BJ470" s="3262">
        <v>781691</v>
      </c>
      <c r="BK470" s="3262">
        <v>821443</v>
      </c>
      <c r="BL470" s="3262">
        <v>36322932</v>
      </c>
      <c r="BM470" s="3262">
        <v>38244576</v>
      </c>
      <c r="BN470" s="3262">
        <v>9119735</v>
      </c>
      <c r="BO470" s="3262">
        <v>9691439</v>
      </c>
      <c r="BP470" s="3262">
        <v>3670546</v>
      </c>
      <c r="BQ470" s="3262">
        <v>3650689</v>
      </c>
      <c r="BR470" s="3262">
        <v>5449189</v>
      </c>
      <c r="BS470" s="3262">
        <v>6040750</v>
      </c>
      <c r="BT470" s="3262">
        <v>2815999</v>
      </c>
      <c r="BU470" s="3262">
        <v>3037900</v>
      </c>
      <c r="BV470" s="3262">
        <v>1512746</v>
      </c>
      <c r="BW470" s="3262">
        <v>1448211</v>
      </c>
      <c r="BX470" s="3262">
        <v>1120445</v>
      </c>
      <c r="BY470" s="3262">
        <v>1554640</v>
      </c>
    </row>
    <row r="471" spans="1:77" ht="15.2" customHeight="1" x14ac:dyDescent="0.2">
      <c r="A471" s="3254" t="s">
        <v>1625</v>
      </c>
      <c r="B471" s="3255" t="s">
        <v>1638</v>
      </c>
      <c r="C471" s="3272" t="s">
        <v>1623</v>
      </c>
      <c r="D471" s="3256">
        <v>332466</v>
      </c>
      <c r="E471" s="3256">
        <v>295018</v>
      </c>
      <c r="F471" s="3256">
        <v>971563</v>
      </c>
      <c r="G471" s="3256">
        <v>845611</v>
      </c>
      <c r="H471" s="3256">
        <v>40727786</v>
      </c>
      <c r="I471" s="3256">
        <v>38106827</v>
      </c>
      <c r="J471" s="3256">
        <v>9403177</v>
      </c>
      <c r="K471" s="3256">
        <v>9595749</v>
      </c>
      <c r="L471" s="3266">
        <v>2705511</v>
      </c>
      <c r="M471" s="3256">
        <v>2849097</v>
      </c>
      <c r="N471" s="3256">
        <v>6697666</v>
      </c>
      <c r="O471" s="3256">
        <v>6746652</v>
      </c>
      <c r="P471" s="3266">
        <v>2780723</v>
      </c>
      <c r="Q471" s="3256">
        <v>2533581</v>
      </c>
      <c r="R471" s="3266">
        <v>1325127</v>
      </c>
      <c r="S471" s="3256">
        <v>1216954</v>
      </c>
      <c r="T471" s="3256">
        <v>2591817</v>
      </c>
      <c r="U471" s="3256">
        <v>2996117</v>
      </c>
      <c r="V471" s="3209" t="s">
        <v>1623</v>
      </c>
      <c r="W471" s="3223" t="b">
        <f t="shared" si="74"/>
        <v>1</v>
      </c>
      <c r="X471" s="3258">
        <f>+T471-'Departmental PL'!V744</f>
        <v>1</v>
      </c>
      <c r="Y471" s="3258">
        <f>+U471-'Departmental PL'!W744</f>
        <v>0</v>
      </c>
      <c r="Z471" s="3369">
        <f>+L471+P471+R471</f>
        <v>6811361</v>
      </c>
      <c r="AA471" s="3369">
        <f>+Z471+Z451+Z431+Z411</f>
        <v>7039409</v>
      </c>
      <c r="AC471" s="3228">
        <f t="shared" si="69"/>
        <v>0</v>
      </c>
      <c r="AD471" s="3228">
        <f t="shared" si="70"/>
        <v>0</v>
      </c>
      <c r="AF471" s="3233">
        <f t="shared" si="71"/>
        <v>-1</v>
      </c>
      <c r="AG471" s="3233">
        <f t="shared" si="72"/>
        <v>0</v>
      </c>
      <c r="AH471" s="3223" t="b">
        <f t="shared" si="73"/>
        <v>1</v>
      </c>
      <c r="AI471" s="3259" t="s">
        <v>1638</v>
      </c>
      <c r="AJ471" s="3259" t="s">
        <v>769</v>
      </c>
      <c r="AK471" s="3259" t="s">
        <v>1623</v>
      </c>
      <c r="AL471" s="3244">
        <v>217863</v>
      </c>
      <c r="AM471" s="3244">
        <v>180992</v>
      </c>
      <c r="AN471" s="3244">
        <v>622173</v>
      </c>
      <c r="AO471" s="3244">
        <v>500138</v>
      </c>
      <c r="AP471" s="3244">
        <v>28952573</v>
      </c>
      <c r="AQ471" s="3244">
        <v>24041278</v>
      </c>
      <c r="AR471" s="3244">
        <v>6520170</v>
      </c>
      <c r="AS471" s="3244">
        <v>5579222</v>
      </c>
      <c r="AT471" s="3244">
        <v>2149431</v>
      </c>
      <c r="AU471" s="3244">
        <v>1873132</v>
      </c>
      <c r="AV471" s="3244">
        <v>4354427</v>
      </c>
      <c r="AW471" s="3244">
        <v>3723575</v>
      </c>
      <c r="AX471" s="3244">
        <v>1854797</v>
      </c>
      <c r="AY471" s="3244">
        <v>1488235</v>
      </c>
      <c r="AZ471" s="3244">
        <v>910079</v>
      </c>
      <c r="BA471" s="3244">
        <v>687216</v>
      </c>
      <c r="BB471" s="3244">
        <v>1580129</v>
      </c>
      <c r="BC471" s="3244">
        <v>1534756</v>
      </c>
      <c r="BE471" s="3223">
        <f t="shared" si="68"/>
        <v>457</v>
      </c>
      <c r="BF471" s="3223" t="b">
        <f t="shared" si="67"/>
        <v>1</v>
      </c>
      <c r="BG471" s="3269" t="s">
        <v>1623</v>
      </c>
      <c r="BH471" s="3262">
        <v>217863</v>
      </c>
      <c r="BI471" s="3262">
        <v>180992</v>
      </c>
      <c r="BJ471" s="3262">
        <v>622173</v>
      </c>
      <c r="BK471" s="3262">
        <v>500138</v>
      </c>
      <c r="BL471" s="3262">
        <v>28952573</v>
      </c>
      <c r="BM471" s="3262">
        <v>24041278</v>
      </c>
      <c r="BN471" s="3262">
        <v>6519778</v>
      </c>
      <c r="BO471" s="3262">
        <v>5578681</v>
      </c>
      <c r="BP471" s="3262">
        <v>2165583</v>
      </c>
      <c r="BQ471" s="3262">
        <v>1854537</v>
      </c>
      <c r="BR471" s="3262">
        <v>4354195</v>
      </c>
      <c r="BS471" s="3262">
        <v>3724144</v>
      </c>
      <c r="BT471" s="3262">
        <v>1861620</v>
      </c>
      <c r="BU471" s="3262">
        <v>1491664</v>
      </c>
      <c r="BV471" s="3262">
        <v>910014</v>
      </c>
      <c r="BW471" s="3262">
        <v>696102</v>
      </c>
      <c r="BX471" s="3262">
        <v>1582561</v>
      </c>
      <c r="BY471" s="3262">
        <v>1536378</v>
      </c>
    </row>
    <row r="472" spans="1:77" ht="15.2" customHeight="1" x14ac:dyDescent="0.2">
      <c r="A472" s="3254" t="s">
        <v>1626</v>
      </c>
      <c r="B472" s="3255" t="s">
        <v>1638</v>
      </c>
      <c r="C472" s="3334" t="s">
        <v>1624</v>
      </c>
      <c r="D472" s="3256">
        <v>11297</v>
      </c>
      <c r="E472" s="3256">
        <v>10567</v>
      </c>
      <c r="F472" s="3256">
        <v>11043</v>
      </c>
      <c r="G472" s="3256">
        <v>10100</v>
      </c>
      <c r="H472" s="3256">
        <v>421280</v>
      </c>
      <c r="I472" s="3256">
        <v>309408</v>
      </c>
      <c r="J472" s="3256">
        <v>100073</v>
      </c>
      <c r="K472" s="3256">
        <v>74491</v>
      </c>
      <c r="L472" s="3266">
        <v>406647</v>
      </c>
      <c r="M472" s="3256">
        <v>376051</v>
      </c>
      <c r="N472" s="3257">
        <v>-306574</v>
      </c>
      <c r="O472" s="3257">
        <v>-301560</v>
      </c>
      <c r="P472" s="3266">
        <v>1</v>
      </c>
      <c r="Q472" s="3256">
        <v>0</v>
      </c>
      <c r="R472" s="3266">
        <v>124164</v>
      </c>
      <c r="S472" s="3256">
        <v>110863</v>
      </c>
      <c r="T472" s="3257">
        <v>-430739</v>
      </c>
      <c r="U472" s="3257">
        <v>-412424</v>
      </c>
      <c r="V472" s="3209" t="s">
        <v>1624</v>
      </c>
      <c r="W472" s="3223" t="b">
        <f t="shared" si="74"/>
        <v>1</v>
      </c>
      <c r="X472" s="3258">
        <f>+T472-'Departmental PL'!V745</f>
        <v>0</v>
      </c>
      <c r="Y472" s="3258">
        <f>+U472-'Departmental PL'!W745</f>
        <v>-1</v>
      </c>
      <c r="Z472" s="3369">
        <f>+L472+P472+R472</f>
        <v>530812</v>
      </c>
      <c r="AA472" s="3369">
        <f>+Z472+Z452+Z432+Z412</f>
        <v>878719</v>
      </c>
      <c r="AC472" s="3228">
        <f t="shared" si="69"/>
        <v>0</v>
      </c>
      <c r="AD472" s="3228">
        <f t="shared" si="70"/>
        <v>0</v>
      </c>
      <c r="AF472" s="3233">
        <f t="shared" si="71"/>
        <v>0</v>
      </c>
      <c r="AG472" s="3233">
        <f t="shared" si="72"/>
        <v>1</v>
      </c>
      <c r="AH472" s="3223" t="b">
        <f t="shared" si="73"/>
        <v>1</v>
      </c>
      <c r="AI472" s="3259" t="s">
        <v>1638</v>
      </c>
      <c r="AJ472" s="3259" t="s">
        <v>769</v>
      </c>
      <c r="AK472" s="3259" t="s">
        <v>1624</v>
      </c>
      <c r="AL472" s="3244">
        <v>7736</v>
      </c>
      <c r="AM472" s="3244">
        <v>6231</v>
      </c>
      <c r="AN472" s="3244">
        <v>7380</v>
      </c>
      <c r="AO472" s="3244">
        <v>6006</v>
      </c>
      <c r="AP472" s="3244">
        <v>208982</v>
      </c>
      <c r="AQ472" s="3244">
        <v>138828</v>
      </c>
      <c r="AR472" s="3244">
        <v>50295</v>
      </c>
      <c r="AS472" s="3244">
        <v>33024</v>
      </c>
      <c r="AT472" s="3244">
        <v>290914</v>
      </c>
      <c r="AU472" s="3244">
        <v>233629</v>
      </c>
      <c r="AV472" s="3244">
        <v>-241922</v>
      </c>
      <c r="AW472" s="3244">
        <v>-198429</v>
      </c>
      <c r="AX472" s="3244">
        <v>0</v>
      </c>
      <c r="AY472" s="3244">
        <v>0</v>
      </c>
      <c r="AZ472" s="3244">
        <v>84594</v>
      </c>
      <c r="BA472" s="3244">
        <v>50902</v>
      </c>
      <c r="BB472" s="3244">
        <v>-324358</v>
      </c>
      <c r="BC472" s="3244">
        <v>-249596</v>
      </c>
      <c r="BE472" s="3223">
        <f t="shared" si="68"/>
        <v>458</v>
      </c>
      <c r="BF472" s="3223" t="b">
        <f t="shared" ref="BF472:BF535" si="75">C472=BG472</f>
        <v>1</v>
      </c>
      <c r="BG472" s="3269" t="s">
        <v>1624</v>
      </c>
      <c r="BH472" s="3262">
        <v>7736</v>
      </c>
      <c r="BI472" s="3262">
        <v>6231</v>
      </c>
      <c r="BJ472" s="3262">
        <v>7380</v>
      </c>
      <c r="BK472" s="3262">
        <v>6006</v>
      </c>
      <c r="BL472" s="3262">
        <v>208993</v>
      </c>
      <c r="BM472" s="3262">
        <v>138828</v>
      </c>
      <c r="BN472" s="3262">
        <v>50088</v>
      </c>
      <c r="BO472" s="3262">
        <v>33063</v>
      </c>
      <c r="BP472" s="3262">
        <v>291709</v>
      </c>
      <c r="BQ472" s="3262">
        <v>232182</v>
      </c>
      <c r="BR472" s="3262">
        <v>-241621</v>
      </c>
      <c r="BS472" s="3262">
        <v>-199119</v>
      </c>
      <c r="BT472" s="3269">
        <v>0</v>
      </c>
      <c r="BU472" s="3269">
        <v>0</v>
      </c>
      <c r="BV472" s="3262">
        <v>82839</v>
      </c>
      <c r="BW472" s="3262">
        <v>49971</v>
      </c>
      <c r="BX472" s="3262">
        <v>-324460</v>
      </c>
      <c r="BY472" s="3262">
        <v>-249090</v>
      </c>
    </row>
    <row r="473" spans="1:77" ht="15.2" customHeight="1" x14ac:dyDescent="0.2">
      <c r="A473" s="3254" t="s">
        <v>1627</v>
      </c>
      <c r="B473" s="3255" t="s">
        <v>1638</v>
      </c>
      <c r="C473" s="3272" t="s">
        <v>1625</v>
      </c>
      <c r="D473" s="3256">
        <v>52786</v>
      </c>
      <c r="E473" s="3256">
        <v>47207</v>
      </c>
      <c r="F473" s="3256">
        <v>93829</v>
      </c>
      <c r="G473" s="3256">
        <v>87349</v>
      </c>
      <c r="H473" s="3256">
        <v>11721788</v>
      </c>
      <c r="I473" s="3256">
        <v>11404269</v>
      </c>
      <c r="J473" s="3256">
        <v>2618435</v>
      </c>
      <c r="K473" s="3256">
        <v>2760492</v>
      </c>
      <c r="L473" s="3256">
        <v>4971747</v>
      </c>
      <c r="M473" s="3256">
        <v>5401631</v>
      </c>
      <c r="N473" s="3257">
        <v>-2353312</v>
      </c>
      <c r="O473" s="3257">
        <v>-2641139</v>
      </c>
      <c r="P473" s="3256">
        <v>173444</v>
      </c>
      <c r="Q473" s="3256">
        <v>261517</v>
      </c>
      <c r="R473" s="3256">
        <v>640735</v>
      </c>
      <c r="S473" s="3256">
        <v>693452</v>
      </c>
      <c r="T473" s="3257">
        <v>-3167491</v>
      </c>
      <c r="U473" s="3257">
        <v>-3596108</v>
      </c>
      <c r="V473" s="3209" t="s">
        <v>1625</v>
      </c>
      <c r="W473" s="3223" t="b">
        <f t="shared" si="74"/>
        <v>1</v>
      </c>
      <c r="X473" s="3258">
        <f>+T473-'Departmental PL'!V746</f>
        <v>0</v>
      </c>
      <c r="Y473" s="3258">
        <f>+U473-'Departmental PL'!W746</f>
        <v>0</v>
      </c>
      <c r="AC473" s="3228">
        <f t="shared" si="69"/>
        <v>0</v>
      </c>
      <c r="AD473" s="3228">
        <f t="shared" si="70"/>
        <v>0</v>
      </c>
      <c r="AF473" s="3233">
        <f t="shared" si="71"/>
        <v>0</v>
      </c>
      <c r="AG473" s="3233">
        <f t="shared" si="72"/>
        <v>0</v>
      </c>
      <c r="AH473" s="3223" t="b">
        <f t="shared" si="73"/>
        <v>1</v>
      </c>
      <c r="AI473" s="3259" t="s">
        <v>1638</v>
      </c>
      <c r="AJ473" s="3259" t="s">
        <v>769</v>
      </c>
      <c r="AK473" s="3259" t="s">
        <v>1625</v>
      </c>
      <c r="AL473" s="3244">
        <v>28532</v>
      </c>
      <c r="AM473" s="3244">
        <v>24764</v>
      </c>
      <c r="AN473" s="3244">
        <v>57298</v>
      </c>
      <c r="AO473" s="3244">
        <v>48733</v>
      </c>
      <c r="AP473" s="3244">
        <v>8089533</v>
      </c>
      <c r="AQ473" s="3244">
        <v>6791390</v>
      </c>
      <c r="AR473" s="3244">
        <v>1797920</v>
      </c>
      <c r="AS473" s="3244">
        <v>1521763</v>
      </c>
      <c r="AT473" s="3244">
        <v>3923124</v>
      </c>
      <c r="AU473" s="3244">
        <v>3659981</v>
      </c>
      <c r="AV473" s="3244">
        <v>-2126593</v>
      </c>
      <c r="AW473" s="3244">
        <v>-2138789</v>
      </c>
      <c r="AX473" s="3244">
        <v>165105</v>
      </c>
      <c r="AY473" s="3244">
        <v>146430</v>
      </c>
      <c r="AZ473" s="3244">
        <v>480521</v>
      </c>
      <c r="BA473" s="3244">
        <v>444497</v>
      </c>
      <c r="BB473" s="3244">
        <v>-2774500</v>
      </c>
      <c r="BC473" s="3244">
        <v>-2732346</v>
      </c>
      <c r="BE473" s="3223">
        <f t="shared" si="68"/>
        <v>459</v>
      </c>
      <c r="BF473" s="3223" t="b">
        <f t="shared" si="75"/>
        <v>1</v>
      </c>
      <c r="BG473" s="3269" t="s">
        <v>1625</v>
      </c>
      <c r="BH473" s="3262">
        <v>28532</v>
      </c>
      <c r="BI473" s="3262">
        <v>24764</v>
      </c>
      <c r="BJ473" s="3262">
        <v>57298</v>
      </c>
      <c r="BK473" s="3262">
        <v>48733</v>
      </c>
      <c r="BL473" s="3262">
        <v>8089116</v>
      </c>
      <c r="BM473" s="3262">
        <v>6791387</v>
      </c>
      <c r="BN473" s="3262">
        <v>1798115</v>
      </c>
      <c r="BO473" s="3262">
        <v>1521683</v>
      </c>
      <c r="BP473" s="3262">
        <v>3924778</v>
      </c>
      <c r="BQ473" s="3262">
        <v>3660612</v>
      </c>
      <c r="BR473" s="3262">
        <v>-2126662</v>
      </c>
      <c r="BS473" s="3262">
        <v>-2138928</v>
      </c>
      <c r="BT473" s="3262">
        <v>166742</v>
      </c>
      <c r="BU473" s="3262">
        <v>148793</v>
      </c>
      <c r="BV473" s="3262">
        <v>481193</v>
      </c>
      <c r="BW473" s="3262">
        <v>444921</v>
      </c>
      <c r="BX473" s="3262">
        <v>-2774598</v>
      </c>
      <c r="BY473" s="3262">
        <v>-2732643</v>
      </c>
    </row>
    <row r="474" spans="1:77" ht="15.2" customHeight="1" x14ac:dyDescent="0.2">
      <c r="A474" s="3254" t="s">
        <v>1628</v>
      </c>
      <c r="B474" s="3255" t="s">
        <v>1638</v>
      </c>
      <c r="C474" s="3272" t="s">
        <v>1626</v>
      </c>
      <c r="D474" s="3256">
        <v>536995</v>
      </c>
      <c r="E474" s="3256">
        <v>526992</v>
      </c>
      <c r="F474" s="3256">
        <v>627671</v>
      </c>
      <c r="G474" s="3256">
        <v>620631</v>
      </c>
      <c r="H474" s="3256">
        <v>5253532</v>
      </c>
      <c r="I474" s="3256">
        <v>7107155</v>
      </c>
      <c r="J474" s="3256">
        <v>1115063</v>
      </c>
      <c r="K474" s="3256">
        <v>1639511</v>
      </c>
      <c r="L474" s="3256">
        <v>7280331</v>
      </c>
      <c r="M474" s="3256">
        <v>6932683</v>
      </c>
      <c r="N474" s="3257">
        <v>-6165267</v>
      </c>
      <c r="O474" s="3257">
        <v>-5293172</v>
      </c>
      <c r="P474" s="3256">
        <v>1227254</v>
      </c>
      <c r="Q474" s="3256">
        <v>1851111</v>
      </c>
      <c r="R474" s="3256">
        <v>1708210</v>
      </c>
      <c r="S474" s="3256">
        <v>1602170</v>
      </c>
      <c r="T474" s="3257">
        <v>-9100731</v>
      </c>
      <c r="U474" s="3257">
        <v>-8746454</v>
      </c>
      <c r="V474" s="3209" t="s">
        <v>1626</v>
      </c>
      <c r="W474" s="3223" t="b">
        <f t="shared" si="74"/>
        <v>1</v>
      </c>
      <c r="X474" s="3258">
        <f>+T474-'Departmental PL'!V747</f>
        <v>1</v>
      </c>
      <c r="Y474" s="3258">
        <f>+U474-'Departmental PL'!W747</f>
        <v>-1</v>
      </c>
      <c r="AC474" s="3228">
        <f t="shared" si="69"/>
        <v>-1</v>
      </c>
      <c r="AD474" s="3228">
        <f t="shared" si="70"/>
        <v>0</v>
      </c>
      <c r="AF474" s="3233">
        <f t="shared" si="71"/>
        <v>0</v>
      </c>
      <c r="AG474" s="3233">
        <f t="shared" si="72"/>
        <v>1</v>
      </c>
      <c r="AH474" s="3223" t="b">
        <f t="shared" si="73"/>
        <v>1</v>
      </c>
      <c r="AI474" s="3259" t="s">
        <v>1638</v>
      </c>
      <c r="AJ474" s="3259" t="s">
        <v>769</v>
      </c>
      <c r="AK474" s="3259" t="s">
        <v>1626</v>
      </c>
      <c r="AL474" s="3244">
        <v>391067</v>
      </c>
      <c r="AM474" s="3244">
        <v>373767</v>
      </c>
      <c r="AN474" s="3244">
        <v>461065</v>
      </c>
      <c r="AO474" s="3244">
        <v>439854</v>
      </c>
      <c r="AP474" s="3244">
        <v>5750767</v>
      </c>
      <c r="AQ474" s="3244">
        <v>6351035</v>
      </c>
      <c r="AR474" s="3244">
        <v>1299768</v>
      </c>
      <c r="AS474" s="3244">
        <v>1547540</v>
      </c>
      <c r="AT474" s="3244">
        <v>5065079</v>
      </c>
      <c r="AU474" s="3244">
        <v>4383993</v>
      </c>
      <c r="AV474" s="3244">
        <v>-3947731</v>
      </c>
      <c r="AW474" s="3244">
        <v>-2930267</v>
      </c>
      <c r="AX474" s="3244">
        <v>1274737</v>
      </c>
      <c r="AY474" s="3244">
        <v>1207881</v>
      </c>
      <c r="AZ474" s="3244">
        <v>1253680</v>
      </c>
      <c r="BA474" s="3244">
        <v>816194</v>
      </c>
      <c r="BB474" s="3244">
        <v>-6475328</v>
      </c>
      <c r="BC474" s="3244">
        <v>-5202468</v>
      </c>
      <c r="BE474" s="3223">
        <f t="shared" ref="BE474:BE537" si="76">BE473+1</f>
        <v>460</v>
      </c>
      <c r="BF474" s="3223" t="b">
        <f t="shared" si="75"/>
        <v>1</v>
      </c>
      <c r="BG474" s="3269" t="s">
        <v>1626</v>
      </c>
      <c r="BH474" s="3262">
        <v>391067</v>
      </c>
      <c r="BI474" s="3262">
        <v>373767</v>
      </c>
      <c r="BJ474" s="3262">
        <v>461065</v>
      </c>
      <c r="BK474" s="3262">
        <v>439854</v>
      </c>
      <c r="BL474" s="3262">
        <v>5750902</v>
      </c>
      <c r="BM474" s="3262">
        <v>6351219</v>
      </c>
      <c r="BN474" s="3262">
        <v>1276140</v>
      </c>
      <c r="BO474" s="3262">
        <v>1536196</v>
      </c>
      <c r="BP474" s="3262">
        <v>5145928</v>
      </c>
      <c r="BQ474" s="3262">
        <v>4459929</v>
      </c>
      <c r="BR474" s="3262">
        <v>-3869788</v>
      </c>
      <c r="BS474" s="3262">
        <v>-2923733</v>
      </c>
      <c r="BT474" s="3262">
        <v>1363069</v>
      </c>
      <c r="BU474" s="3262">
        <v>1343494</v>
      </c>
      <c r="BV474" s="3262">
        <v>1174343</v>
      </c>
      <c r="BW474" s="3262">
        <v>951547</v>
      </c>
      <c r="BX474" s="3262">
        <v>-6407200</v>
      </c>
      <c r="BY474" s="3262">
        <v>-5218774</v>
      </c>
    </row>
    <row r="475" spans="1:77" ht="15.2" customHeight="1" x14ac:dyDescent="0.2">
      <c r="A475" s="3254" t="s">
        <v>1629</v>
      </c>
      <c r="B475" s="3255" t="s">
        <v>1638</v>
      </c>
      <c r="C475" s="3272" t="s">
        <v>1627</v>
      </c>
      <c r="D475" s="3256">
        <v>107788</v>
      </c>
      <c r="E475" s="3256">
        <v>112218</v>
      </c>
      <c r="F475" s="3256">
        <v>101640</v>
      </c>
      <c r="G475" s="3256">
        <v>115698</v>
      </c>
      <c r="H475" s="3256">
        <v>11905453</v>
      </c>
      <c r="I475" s="3256">
        <v>13592146</v>
      </c>
      <c r="J475" s="3256">
        <v>2784374</v>
      </c>
      <c r="K475" s="3256">
        <v>3416697</v>
      </c>
      <c r="L475" s="3256">
        <v>835855</v>
      </c>
      <c r="M475" s="3256">
        <v>999101</v>
      </c>
      <c r="N475" s="3256">
        <v>1948519</v>
      </c>
      <c r="O475" s="3256">
        <v>2417596</v>
      </c>
      <c r="P475" s="3256">
        <v>730239</v>
      </c>
      <c r="Q475" s="3256">
        <v>353744</v>
      </c>
      <c r="R475" s="3256">
        <v>493246</v>
      </c>
      <c r="S475" s="3256">
        <v>504389</v>
      </c>
      <c r="T475" s="3256">
        <v>725034</v>
      </c>
      <c r="U475" s="3256">
        <v>1559463</v>
      </c>
      <c r="V475" s="3209" t="s">
        <v>1627</v>
      </c>
      <c r="W475" s="3223" t="b">
        <f t="shared" si="74"/>
        <v>1</v>
      </c>
      <c r="X475" s="3258">
        <f>+T475-'Departmental PL'!V748</f>
        <v>0</v>
      </c>
      <c r="Y475" s="3258">
        <f>+U475-'Departmental PL'!W748</f>
        <v>0</v>
      </c>
      <c r="AC475" s="3228">
        <f t="shared" si="69"/>
        <v>0</v>
      </c>
      <c r="AD475" s="3228">
        <f t="shared" si="70"/>
        <v>0</v>
      </c>
      <c r="AF475" s="3233">
        <f t="shared" si="71"/>
        <v>0</v>
      </c>
      <c r="AG475" s="3233">
        <f t="shared" si="72"/>
        <v>0</v>
      </c>
      <c r="AH475" s="3223" t="b">
        <f t="shared" si="73"/>
        <v>1</v>
      </c>
      <c r="AI475" s="3259" t="s">
        <v>1638</v>
      </c>
      <c r="AJ475" s="3259" t="s">
        <v>769</v>
      </c>
      <c r="AK475" s="3259" t="s">
        <v>1627</v>
      </c>
      <c r="AL475" s="3244">
        <v>90031</v>
      </c>
      <c r="AM475" s="3244">
        <v>85339</v>
      </c>
      <c r="AN475" s="3244">
        <v>93746</v>
      </c>
      <c r="AO475" s="3244">
        <v>90897</v>
      </c>
      <c r="AP475" s="3244">
        <v>11105767</v>
      </c>
      <c r="AQ475" s="3244">
        <v>10695690</v>
      </c>
      <c r="AR475" s="3244">
        <v>2831862</v>
      </c>
      <c r="AS475" s="3244">
        <v>2583018</v>
      </c>
      <c r="AT475" s="3244">
        <v>809509</v>
      </c>
      <c r="AU475" s="3244">
        <v>839694</v>
      </c>
      <c r="AV475" s="3244">
        <v>2016943</v>
      </c>
      <c r="AW475" s="3244">
        <v>1740761</v>
      </c>
      <c r="AX475" s="3244">
        <v>320899</v>
      </c>
      <c r="AY475" s="3244">
        <v>307754</v>
      </c>
      <c r="AZ475" s="3244">
        <v>402503</v>
      </c>
      <c r="BA475" s="3244">
        <v>374530</v>
      </c>
      <c r="BB475" s="3244">
        <v>1308807</v>
      </c>
      <c r="BC475" s="3244">
        <v>1064606</v>
      </c>
      <c r="BE475" s="3223">
        <f t="shared" si="76"/>
        <v>461</v>
      </c>
      <c r="BF475" s="3223" t="b">
        <f t="shared" si="75"/>
        <v>1</v>
      </c>
      <c r="BG475" s="3269" t="s">
        <v>1627</v>
      </c>
      <c r="BH475" s="3262">
        <v>90031</v>
      </c>
      <c r="BI475" s="3262">
        <v>85339</v>
      </c>
      <c r="BJ475" s="3262">
        <v>93746</v>
      </c>
      <c r="BK475" s="3262">
        <v>90897</v>
      </c>
      <c r="BL475" s="3262">
        <v>11105459</v>
      </c>
      <c r="BM475" s="3262">
        <v>10695690</v>
      </c>
      <c r="BN475" s="3262">
        <v>2822417</v>
      </c>
      <c r="BO475" s="3262">
        <v>2582951</v>
      </c>
      <c r="BP475" s="3262">
        <v>809997</v>
      </c>
      <c r="BQ475" s="3262">
        <v>846387</v>
      </c>
      <c r="BR475" s="3262">
        <v>2012421</v>
      </c>
      <c r="BS475" s="3262">
        <v>1736565</v>
      </c>
      <c r="BT475" s="3262">
        <v>294113</v>
      </c>
      <c r="BU475" s="3262">
        <v>304546</v>
      </c>
      <c r="BV475" s="3262">
        <v>411575</v>
      </c>
      <c r="BW475" s="3262">
        <v>366446</v>
      </c>
      <c r="BX475" s="3262">
        <v>1306732</v>
      </c>
      <c r="BY475" s="3262">
        <v>1065573</v>
      </c>
    </row>
    <row r="476" spans="1:77" ht="15.2" customHeight="1" x14ac:dyDescent="0.2">
      <c r="A476" s="3254" t="s">
        <v>1630</v>
      </c>
      <c r="B476" s="3255" t="s">
        <v>1638</v>
      </c>
      <c r="C476" s="3272" t="s">
        <v>1628</v>
      </c>
      <c r="D476" s="3256">
        <v>118</v>
      </c>
      <c r="E476" s="3256">
        <v>121</v>
      </c>
      <c r="F476" s="3256">
        <v>236</v>
      </c>
      <c r="G476" s="3256">
        <v>242</v>
      </c>
      <c r="H476" s="3256">
        <v>138554</v>
      </c>
      <c r="I476" s="3256">
        <v>182519</v>
      </c>
      <c r="J476" s="3256">
        <v>52010</v>
      </c>
      <c r="K476" s="3256">
        <v>58202</v>
      </c>
      <c r="L476" s="3256">
        <v>37048</v>
      </c>
      <c r="M476" s="3256">
        <v>16774</v>
      </c>
      <c r="N476" s="3257">
        <v>14962</v>
      </c>
      <c r="O476" s="3257">
        <v>41428</v>
      </c>
      <c r="P476" s="3256">
        <v>373</v>
      </c>
      <c r="Q476" s="3256">
        <v>347</v>
      </c>
      <c r="R476" s="3256">
        <v>41640</v>
      </c>
      <c r="S476" s="3256">
        <v>12714</v>
      </c>
      <c r="T476" s="3257">
        <v>-27051</v>
      </c>
      <c r="U476" s="3257">
        <v>28367</v>
      </c>
      <c r="V476" s="3209" t="s">
        <v>1628</v>
      </c>
      <c r="W476" s="3223" t="b">
        <f t="shared" si="74"/>
        <v>1</v>
      </c>
      <c r="X476" s="3258">
        <f>+T476-'Departmental PL'!V749</f>
        <v>0</v>
      </c>
      <c r="Y476" s="3258">
        <f>+U476-'Departmental PL'!W749</f>
        <v>0</v>
      </c>
      <c r="AC476" s="3228">
        <f t="shared" si="69"/>
        <v>0</v>
      </c>
      <c r="AD476" s="3228">
        <f t="shared" si="70"/>
        <v>0</v>
      </c>
      <c r="AF476" s="3233">
        <f t="shared" si="71"/>
        <v>0</v>
      </c>
      <c r="AG476" s="3233">
        <f t="shared" si="72"/>
        <v>0</v>
      </c>
      <c r="AH476" s="3223" t="b">
        <f t="shared" si="73"/>
        <v>1</v>
      </c>
      <c r="AI476" s="3259" t="s">
        <v>1638</v>
      </c>
      <c r="AJ476" s="3259" t="s">
        <v>769</v>
      </c>
      <c r="AK476" s="3259" t="s">
        <v>1628</v>
      </c>
      <c r="AL476" s="3244">
        <v>73</v>
      </c>
      <c r="AM476" s="3244">
        <v>80</v>
      </c>
      <c r="AN476" s="3244">
        <v>146</v>
      </c>
      <c r="AO476" s="3244">
        <v>160</v>
      </c>
      <c r="AP476" s="3244">
        <v>127271</v>
      </c>
      <c r="AQ476" s="3244">
        <v>157078</v>
      </c>
      <c r="AR476" s="3244">
        <v>40524</v>
      </c>
      <c r="AS476" s="3244">
        <v>56748</v>
      </c>
      <c r="AT476" s="3244">
        <v>8906</v>
      </c>
      <c r="AU476" s="3244">
        <v>137920</v>
      </c>
      <c r="AV476" s="3244">
        <v>31616</v>
      </c>
      <c r="AW476" s="3244">
        <v>-81204</v>
      </c>
      <c r="AX476" s="3244">
        <v>219</v>
      </c>
      <c r="AY476" s="3244">
        <v>2720</v>
      </c>
      <c r="AZ476" s="3244">
        <v>6716</v>
      </c>
      <c r="BA476" s="3244">
        <v>88160</v>
      </c>
      <c r="BB476" s="3244">
        <v>24632</v>
      </c>
      <c r="BC476" s="3244">
        <v>-172065</v>
      </c>
      <c r="BE476" s="3223">
        <f t="shared" si="76"/>
        <v>462</v>
      </c>
      <c r="BF476" s="3223" t="b">
        <f t="shared" si="75"/>
        <v>1</v>
      </c>
      <c r="BG476" s="3269" t="s">
        <v>1628</v>
      </c>
      <c r="BH476" s="3269">
        <v>73</v>
      </c>
      <c r="BI476" s="3269">
        <v>80</v>
      </c>
      <c r="BJ476" s="3269">
        <v>146</v>
      </c>
      <c r="BK476" s="3269">
        <v>160</v>
      </c>
      <c r="BL476" s="3262">
        <v>127271</v>
      </c>
      <c r="BM476" s="3262">
        <v>157078</v>
      </c>
      <c r="BN476" s="3262">
        <v>40520</v>
      </c>
      <c r="BO476" s="3262">
        <v>56742</v>
      </c>
      <c r="BP476" s="3262">
        <v>8916</v>
      </c>
      <c r="BQ476" s="3262">
        <v>137949</v>
      </c>
      <c r="BR476" s="3262">
        <v>31604</v>
      </c>
      <c r="BS476" s="3262">
        <v>-81207</v>
      </c>
      <c r="BT476" s="3269">
        <v>218</v>
      </c>
      <c r="BU476" s="3262">
        <v>2688</v>
      </c>
      <c r="BV476" s="3262">
        <v>6751</v>
      </c>
      <c r="BW476" s="3262">
        <v>88174</v>
      </c>
      <c r="BX476" s="3262">
        <v>24634</v>
      </c>
      <c r="BY476" s="3262">
        <v>-172069</v>
      </c>
    </row>
    <row r="477" spans="1:77" ht="15.2" customHeight="1" x14ac:dyDescent="0.2">
      <c r="A477" s="3254" t="s">
        <v>1631</v>
      </c>
      <c r="B477" s="3255" t="s">
        <v>1638</v>
      </c>
      <c r="C477" s="3272" t="s">
        <v>1629</v>
      </c>
      <c r="D477" s="3256">
        <v>33835</v>
      </c>
      <c r="E477" s="3256">
        <v>31897</v>
      </c>
      <c r="F477" s="3256">
        <v>101981</v>
      </c>
      <c r="G477" s="3256">
        <v>95169</v>
      </c>
      <c r="H477" s="3256">
        <v>15705128</v>
      </c>
      <c r="I477" s="3256">
        <v>14563455</v>
      </c>
      <c r="J477" s="3256">
        <v>4460192</v>
      </c>
      <c r="K477" s="3256">
        <v>4554054</v>
      </c>
      <c r="L477" s="3256">
        <v>1401350</v>
      </c>
      <c r="M477" s="3256">
        <v>1317426</v>
      </c>
      <c r="N477" s="3256">
        <v>3058842</v>
      </c>
      <c r="O477" s="3256">
        <v>3236628</v>
      </c>
      <c r="P477" s="3256">
        <v>122857</v>
      </c>
      <c r="Q477" s="3256">
        <v>123949</v>
      </c>
      <c r="R477" s="3256">
        <v>603503</v>
      </c>
      <c r="S477" s="3256">
        <v>675539</v>
      </c>
      <c r="T477" s="3256">
        <v>2332482</v>
      </c>
      <c r="U477" s="3256">
        <v>2437140</v>
      </c>
      <c r="V477" s="3209" t="s">
        <v>1629</v>
      </c>
      <c r="W477" s="3223" t="b">
        <f t="shared" si="74"/>
        <v>1</v>
      </c>
      <c r="X477" s="3258">
        <f>+T477-'Departmental PL'!V750</f>
        <v>0</v>
      </c>
      <c r="Y477" s="3258">
        <f>+U477-'Departmental PL'!W750</f>
        <v>0</v>
      </c>
      <c r="AC477" s="3228">
        <f t="shared" si="69"/>
        <v>0</v>
      </c>
      <c r="AD477" s="3228">
        <f t="shared" si="70"/>
        <v>0</v>
      </c>
      <c r="AF477" s="3233">
        <f t="shared" si="71"/>
        <v>0</v>
      </c>
      <c r="AG477" s="3233">
        <f t="shared" si="72"/>
        <v>0</v>
      </c>
      <c r="AH477" s="3223" t="b">
        <f t="shared" si="73"/>
        <v>1</v>
      </c>
      <c r="AI477" s="3259" t="s">
        <v>1638</v>
      </c>
      <c r="AJ477" s="3259" t="s">
        <v>769</v>
      </c>
      <c r="AK477" s="3259" t="s">
        <v>1629</v>
      </c>
      <c r="AL477" s="3244">
        <v>23547</v>
      </c>
      <c r="AM477" s="3244">
        <v>22358</v>
      </c>
      <c r="AN477" s="3244">
        <v>70228</v>
      </c>
      <c r="AO477" s="3244">
        <v>70172</v>
      </c>
      <c r="AP477" s="3244">
        <v>10840417</v>
      </c>
      <c r="AQ477" s="3244">
        <v>10582520</v>
      </c>
      <c r="AR477" s="3244">
        <v>3238833</v>
      </c>
      <c r="AS477" s="3244">
        <v>3460406</v>
      </c>
      <c r="AT477" s="3244">
        <v>1035131</v>
      </c>
      <c r="AU477" s="3244">
        <v>851929</v>
      </c>
      <c r="AV477" s="3244">
        <v>2201980</v>
      </c>
      <c r="AW477" s="3244">
        <v>2607333</v>
      </c>
      <c r="AX477" s="3244">
        <v>98031</v>
      </c>
      <c r="AY477" s="3244">
        <v>84821</v>
      </c>
      <c r="AZ477" s="3244">
        <v>525283</v>
      </c>
      <c r="BA477" s="3244">
        <v>444886</v>
      </c>
      <c r="BB477" s="3244">
        <v>1581850</v>
      </c>
      <c r="BC477" s="3244">
        <v>2069877</v>
      </c>
      <c r="BE477" s="3223">
        <f t="shared" si="76"/>
        <v>463</v>
      </c>
      <c r="BF477" s="3223" t="b">
        <f t="shared" si="75"/>
        <v>1</v>
      </c>
      <c r="BG477" s="3269" t="s">
        <v>1629</v>
      </c>
      <c r="BH477" s="3262">
        <v>23547</v>
      </c>
      <c r="BI477" s="3262">
        <v>22358</v>
      </c>
      <c r="BJ477" s="3262">
        <v>70228</v>
      </c>
      <c r="BK477" s="3262">
        <v>70172</v>
      </c>
      <c r="BL477" s="3262">
        <v>10840417</v>
      </c>
      <c r="BM477" s="3262">
        <v>10582520</v>
      </c>
      <c r="BN477" s="3262">
        <v>3238408</v>
      </c>
      <c r="BO477" s="3262">
        <v>3460677</v>
      </c>
      <c r="BP477" s="3262">
        <v>1036837</v>
      </c>
      <c r="BQ477" s="3262">
        <v>853904</v>
      </c>
      <c r="BR477" s="3262">
        <v>2201571</v>
      </c>
      <c r="BS477" s="3262">
        <v>2606773</v>
      </c>
      <c r="BT477" s="3262">
        <v>94778</v>
      </c>
      <c r="BU477" s="3262">
        <v>90625</v>
      </c>
      <c r="BV477" s="3262">
        <v>525504</v>
      </c>
      <c r="BW477" s="3262">
        <v>446043</v>
      </c>
      <c r="BX477" s="3262">
        <v>1581289</v>
      </c>
      <c r="BY477" s="3262">
        <v>2070105</v>
      </c>
    </row>
    <row r="478" spans="1:77" ht="15.2" customHeight="1" x14ac:dyDescent="0.2">
      <c r="A478" s="3254" t="s">
        <v>1632</v>
      </c>
      <c r="B478" s="3255" t="s">
        <v>1638</v>
      </c>
      <c r="C478" s="3272" t="s">
        <v>1630</v>
      </c>
      <c r="D478" s="3256">
        <v>35816</v>
      </c>
      <c r="E478" s="3256">
        <v>36690</v>
      </c>
      <c r="F478" s="3256">
        <v>49163</v>
      </c>
      <c r="G478" s="3256">
        <v>48809</v>
      </c>
      <c r="H478" s="3256">
        <v>4916885</v>
      </c>
      <c r="I478" s="3256">
        <v>4965969</v>
      </c>
      <c r="J478" s="3256">
        <v>1445085</v>
      </c>
      <c r="K478" s="3256">
        <v>1612052</v>
      </c>
      <c r="L478" s="3256">
        <v>965285</v>
      </c>
      <c r="M478" s="3256">
        <v>987597</v>
      </c>
      <c r="N478" s="3256">
        <v>479800</v>
      </c>
      <c r="O478" s="3256">
        <v>624455</v>
      </c>
      <c r="P478" s="3256">
        <v>104110</v>
      </c>
      <c r="Q478" s="3256">
        <v>111797</v>
      </c>
      <c r="R478" s="3256">
        <v>327057</v>
      </c>
      <c r="S478" s="3256">
        <v>323140</v>
      </c>
      <c r="T478" s="3257">
        <v>48633</v>
      </c>
      <c r="U478" s="3256">
        <v>189518</v>
      </c>
      <c r="V478" s="3209" t="s">
        <v>1630</v>
      </c>
      <c r="W478" s="3223" t="b">
        <f t="shared" si="74"/>
        <v>1</v>
      </c>
      <c r="X478" s="3258">
        <f>+T478-'Departmental PL'!V751</f>
        <v>0</v>
      </c>
      <c r="Y478" s="3258">
        <f>+U478-'Departmental PL'!W751</f>
        <v>0</v>
      </c>
      <c r="AC478" s="3228">
        <f t="shared" ref="AC478:AC529" si="77">+J478-L478-N478</f>
        <v>0</v>
      </c>
      <c r="AD478" s="3228">
        <f t="shared" ref="AD478:AD529" si="78">+K478-M478-O478</f>
        <v>0</v>
      </c>
      <c r="AF478" s="3233">
        <f t="shared" ref="AF478:AF541" si="79">+N478-P478-R478-T478</f>
        <v>0</v>
      </c>
      <c r="AG478" s="3233">
        <f t="shared" ref="AG478:AG541" si="80">+O478-Q478-S478-U478</f>
        <v>0</v>
      </c>
      <c r="AH478" s="3223" t="b">
        <f t="shared" si="73"/>
        <v>1</v>
      </c>
      <c r="AI478" s="3259" t="s">
        <v>1638</v>
      </c>
      <c r="AJ478" s="3259" t="s">
        <v>769</v>
      </c>
      <c r="AK478" s="3259" t="s">
        <v>1630</v>
      </c>
      <c r="AL478" s="3244">
        <v>27113</v>
      </c>
      <c r="AM478" s="3244">
        <v>32480</v>
      </c>
      <c r="AN478" s="3244">
        <v>36129</v>
      </c>
      <c r="AO478" s="3244">
        <v>43571</v>
      </c>
      <c r="AP478" s="3244">
        <v>3717448</v>
      </c>
      <c r="AQ478" s="3244">
        <v>4333535</v>
      </c>
      <c r="AR478" s="3244">
        <v>1168704</v>
      </c>
      <c r="AS478" s="3244">
        <v>1527794</v>
      </c>
      <c r="AT478" s="3244">
        <v>779599</v>
      </c>
      <c r="AU478" s="3244">
        <v>1113122</v>
      </c>
      <c r="AV478" s="3244">
        <v>378832</v>
      </c>
      <c r="AW478" s="3244">
        <v>413089</v>
      </c>
      <c r="AX478" s="3244">
        <v>86843</v>
      </c>
      <c r="AY478" s="3244">
        <v>141378</v>
      </c>
      <c r="AZ478" s="3244">
        <v>239242</v>
      </c>
      <c r="BA478" s="3244">
        <v>314750</v>
      </c>
      <c r="BB478" s="3244">
        <v>50967</v>
      </c>
      <c r="BC478" s="3244">
        <v>-48485</v>
      </c>
      <c r="BE478" s="3223">
        <f t="shared" si="76"/>
        <v>464</v>
      </c>
      <c r="BF478" s="3223" t="b">
        <f t="shared" si="75"/>
        <v>1</v>
      </c>
      <c r="BG478" s="3269" t="s">
        <v>1630</v>
      </c>
      <c r="BH478" s="3262">
        <v>27113</v>
      </c>
      <c r="BI478" s="3262">
        <v>32480</v>
      </c>
      <c r="BJ478" s="3262">
        <v>36129</v>
      </c>
      <c r="BK478" s="3262">
        <v>43571</v>
      </c>
      <c r="BL478" s="3262">
        <v>3717411</v>
      </c>
      <c r="BM478" s="3262">
        <v>4333535</v>
      </c>
      <c r="BN478" s="3262">
        <v>1168713</v>
      </c>
      <c r="BO478" s="3262">
        <v>1527768</v>
      </c>
      <c r="BP478" s="3262">
        <v>790070</v>
      </c>
      <c r="BQ478" s="3262">
        <v>1114678</v>
      </c>
      <c r="BR478" s="3262">
        <v>378643</v>
      </c>
      <c r="BS478" s="3262">
        <v>413090</v>
      </c>
      <c r="BT478" s="3262">
        <v>84139</v>
      </c>
      <c r="BU478" s="3262">
        <v>143407</v>
      </c>
      <c r="BV478" s="3262">
        <v>242525</v>
      </c>
      <c r="BW478" s="3262">
        <v>318644</v>
      </c>
      <c r="BX478" s="3262">
        <v>51979</v>
      </c>
      <c r="BY478" s="3262">
        <v>-48962</v>
      </c>
    </row>
    <row r="479" spans="1:77" ht="15.2" customHeight="1" x14ac:dyDescent="0.2">
      <c r="A479" s="3254" t="s">
        <v>1633</v>
      </c>
      <c r="B479" s="3255" t="s">
        <v>1638</v>
      </c>
      <c r="C479" s="3272" t="s">
        <v>1631</v>
      </c>
      <c r="D479" s="3256">
        <v>5025</v>
      </c>
      <c r="E479" s="3256">
        <v>3509</v>
      </c>
      <c r="F479" s="3256">
        <v>29744</v>
      </c>
      <c r="G479" s="3256">
        <v>22446</v>
      </c>
      <c r="H479" s="3256">
        <v>6695984</v>
      </c>
      <c r="I479" s="3256">
        <v>3487023</v>
      </c>
      <c r="J479" s="3256">
        <v>2056372</v>
      </c>
      <c r="K479" s="3256">
        <v>1092835</v>
      </c>
      <c r="L479" s="3256">
        <v>479572</v>
      </c>
      <c r="M479" s="3256">
        <v>438325</v>
      </c>
      <c r="N479" s="3256">
        <v>1576800</v>
      </c>
      <c r="O479" s="3256">
        <v>654510</v>
      </c>
      <c r="P479" s="3256">
        <v>45311</v>
      </c>
      <c r="Q479" s="3256">
        <v>36127</v>
      </c>
      <c r="R479" s="3256">
        <v>128030</v>
      </c>
      <c r="S479" s="3256">
        <v>96826</v>
      </c>
      <c r="T479" s="3256">
        <v>1403459</v>
      </c>
      <c r="U479" s="3256">
        <v>521557</v>
      </c>
      <c r="V479" s="3209" t="s">
        <v>1631</v>
      </c>
      <c r="W479" s="3223" t="b">
        <f t="shared" si="74"/>
        <v>1</v>
      </c>
      <c r="X479" s="3258">
        <f>+T479-'Departmental PL'!V752</f>
        <v>0</v>
      </c>
      <c r="Y479" s="3258">
        <f>+U479-'Departmental PL'!W752</f>
        <v>0</v>
      </c>
      <c r="AC479" s="3228">
        <f t="shared" si="77"/>
        <v>0</v>
      </c>
      <c r="AD479" s="3228">
        <f t="shared" si="78"/>
        <v>0</v>
      </c>
      <c r="AF479" s="3233">
        <f t="shared" si="79"/>
        <v>0</v>
      </c>
      <c r="AG479" s="3233">
        <f t="shared" si="80"/>
        <v>0</v>
      </c>
      <c r="AH479" s="3223" t="b">
        <f t="shared" si="73"/>
        <v>1</v>
      </c>
      <c r="AI479" s="3259" t="s">
        <v>1638</v>
      </c>
      <c r="AJ479" s="3259" t="s">
        <v>769</v>
      </c>
      <c r="AK479" s="3259" t="s">
        <v>1631</v>
      </c>
      <c r="AL479" s="3244">
        <v>2561</v>
      </c>
      <c r="AM479" s="3244">
        <v>2414</v>
      </c>
      <c r="AN479" s="3244">
        <v>16139</v>
      </c>
      <c r="AO479" s="3244">
        <v>13578</v>
      </c>
      <c r="AP479" s="3244">
        <v>2221902</v>
      </c>
      <c r="AQ479" s="3244">
        <v>1481753</v>
      </c>
      <c r="AR479" s="3244">
        <v>671501</v>
      </c>
      <c r="AS479" s="3244">
        <v>496373</v>
      </c>
      <c r="AT479" s="3244">
        <v>414244</v>
      </c>
      <c r="AU479" s="3244">
        <v>207904</v>
      </c>
      <c r="AV479" s="3244">
        <v>257440</v>
      </c>
      <c r="AW479" s="3244">
        <v>288718</v>
      </c>
      <c r="AX479" s="3244">
        <v>25657</v>
      </c>
      <c r="AY479" s="3244">
        <v>18435</v>
      </c>
      <c r="AZ479" s="3244">
        <v>75816</v>
      </c>
      <c r="BA479" s="3244">
        <v>42591</v>
      </c>
      <c r="BB479" s="3244">
        <v>155686</v>
      </c>
      <c r="BC479" s="3244">
        <v>227275</v>
      </c>
      <c r="BE479" s="3223">
        <f t="shared" si="76"/>
        <v>465</v>
      </c>
      <c r="BF479" s="3223" t="b">
        <f t="shared" si="75"/>
        <v>1</v>
      </c>
      <c r="BG479" s="3269" t="s">
        <v>1631</v>
      </c>
      <c r="BH479" s="3262">
        <v>2561</v>
      </c>
      <c r="BI479" s="3262">
        <v>2414</v>
      </c>
      <c r="BJ479" s="3262">
        <v>16139</v>
      </c>
      <c r="BK479" s="3262">
        <v>13578</v>
      </c>
      <c r="BL479" s="3262">
        <v>2221914</v>
      </c>
      <c r="BM479" s="3262">
        <v>1481753</v>
      </c>
      <c r="BN479" s="3262">
        <v>671562</v>
      </c>
      <c r="BO479" s="3262">
        <v>496390</v>
      </c>
      <c r="BP479" s="3262">
        <v>414145</v>
      </c>
      <c r="BQ479" s="3262">
        <v>207791</v>
      </c>
      <c r="BR479" s="3262">
        <v>257417</v>
      </c>
      <c r="BS479" s="3262">
        <v>288599</v>
      </c>
      <c r="BT479" s="3262">
        <v>25745</v>
      </c>
      <c r="BU479" s="3262">
        <v>18516</v>
      </c>
      <c r="BV479" s="3262">
        <v>75960</v>
      </c>
      <c r="BW479" s="3262">
        <v>42794</v>
      </c>
      <c r="BX479" s="3262">
        <v>155712</v>
      </c>
      <c r="BY479" s="3262">
        <v>227289</v>
      </c>
    </row>
    <row r="480" spans="1:77" ht="15.2" customHeight="1" x14ac:dyDescent="0.2">
      <c r="A480" s="3254" t="s">
        <v>1634</v>
      </c>
      <c r="B480" s="3255" t="s">
        <v>1638</v>
      </c>
      <c r="C480" s="3272" t="s">
        <v>1632</v>
      </c>
      <c r="D480" s="3256">
        <v>229</v>
      </c>
      <c r="E480" s="3256">
        <v>289</v>
      </c>
      <c r="F480" s="3256">
        <v>2083</v>
      </c>
      <c r="G480" s="3256">
        <v>3115</v>
      </c>
      <c r="H480" s="3256">
        <v>439683</v>
      </c>
      <c r="I480" s="3256">
        <v>582569</v>
      </c>
      <c r="J480" s="3256">
        <v>183351</v>
      </c>
      <c r="K480" s="3256">
        <v>236654</v>
      </c>
      <c r="L480" s="3256">
        <v>51370</v>
      </c>
      <c r="M480" s="3256">
        <v>70439</v>
      </c>
      <c r="N480" s="3256">
        <v>131981</v>
      </c>
      <c r="O480" s="3256">
        <v>166215</v>
      </c>
      <c r="P480" s="3256">
        <v>2384</v>
      </c>
      <c r="Q480" s="3256">
        <v>4320</v>
      </c>
      <c r="R480" s="3256">
        <v>22432</v>
      </c>
      <c r="S480" s="3256">
        <v>34161</v>
      </c>
      <c r="T480" s="3256">
        <v>107164</v>
      </c>
      <c r="U480" s="3256">
        <v>127734</v>
      </c>
      <c r="V480" s="3209" t="s">
        <v>1632</v>
      </c>
      <c r="W480" s="3223" t="b">
        <f t="shared" si="74"/>
        <v>1</v>
      </c>
      <c r="X480" s="3258">
        <f>+T480-'Departmental PL'!V753</f>
        <v>-1</v>
      </c>
      <c r="Y480" s="3258">
        <f>+U480-'Departmental PL'!W753</f>
        <v>0</v>
      </c>
      <c r="AA480" s="3223"/>
      <c r="AC480" s="3228">
        <f t="shared" si="77"/>
        <v>0</v>
      </c>
      <c r="AD480" s="3228">
        <f t="shared" si="78"/>
        <v>0</v>
      </c>
      <c r="AF480" s="3233">
        <f t="shared" si="79"/>
        <v>1</v>
      </c>
      <c r="AG480" s="3233">
        <f t="shared" si="80"/>
        <v>0</v>
      </c>
      <c r="AH480" s="3223" t="b">
        <f t="shared" si="73"/>
        <v>1</v>
      </c>
      <c r="AI480" s="3259" t="s">
        <v>1638</v>
      </c>
      <c r="AJ480" s="3259" t="s">
        <v>769</v>
      </c>
      <c r="AK480" s="3259" t="s">
        <v>1632</v>
      </c>
      <c r="AL480" s="3244">
        <v>222</v>
      </c>
      <c r="AM480" s="3244">
        <v>290</v>
      </c>
      <c r="AN480" s="3244">
        <v>2461</v>
      </c>
      <c r="AO480" s="3244">
        <v>3302</v>
      </c>
      <c r="AP480" s="3244">
        <v>441210</v>
      </c>
      <c r="AQ480" s="3244">
        <v>526560</v>
      </c>
      <c r="AR480" s="3244">
        <v>183724</v>
      </c>
      <c r="AS480" s="3244">
        <v>227213</v>
      </c>
      <c r="AT480" s="3244">
        <v>56393</v>
      </c>
      <c r="AU480" s="3244">
        <v>68372</v>
      </c>
      <c r="AV480" s="3244">
        <v>127401</v>
      </c>
      <c r="AW480" s="3244">
        <v>158748</v>
      </c>
      <c r="AX480" s="3244">
        <v>3503</v>
      </c>
      <c r="AY480" s="3244">
        <v>5338</v>
      </c>
      <c r="AZ480" s="3244">
        <v>27263</v>
      </c>
      <c r="BA480" s="3244">
        <v>32128</v>
      </c>
      <c r="BB480" s="3244">
        <v>96636</v>
      </c>
      <c r="BC480" s="3244">
        <v>121173</v>
      </c>
      <c r="BE480" s="3223">
        <f t="shared" si="76"/>
        <v>466</v>
      </c>
      <c r="BF480" s="3223" t="b">
        <f t="shared" si="75"/>
        <v>1</v>
      </c>
      <c r="BG480" s="3269" t="s">
        <v>1632</v>
      </c>
      <c r="BH480" s="3269">
        <v>222</v>
      </c>
      <c r="BI480" s="3269">
        <v>290</v>
      </c>
      <c r="BJ480" s="3262">
        <v>2461</v>
      </c>
      <c r="BK480" s="3262">
        <v>3302</v>
      </c>
      <c r="BL480" s="3262">
        <v>441210</v>
      </c>
      <c r="BM480" s="3262">
        <v>526560</v>
      </c>
      <c r="BN480" s="3262">
        <v>183737</v>
      </c>
      <c r="BO480" s="3262">
        <v>227202</v>
      </c>
      <c r="BP480" s="3262">
        <v>56341</v>
      </c>
      <c r="BQ480" s="3262">
        <v>68436</v>
      </c>
      <c r="BR480" s="3262">
        <v>127395</v>
      </c>
      <c r="BS480" s="3262">
        <v>158766</v>
      </c>
      <c r="BT480" s="3262">
        <v>3524</v>
      </c>
      <c r="BU480" s="3262">
        <v>5384</v>
      </c>
      <c r="BV480" s="3262">
        <v>27245</v>
      </c>
      <c r="BW480" s="3262">
        <v>32190</v>
      </c>
      <c r="BX480" s="3262">
        <v>96626</v>
      </c>
      <c r="BY480" s="3262">
        <v>121192</v>
      </c>
    </row>
    <row r="481" spans="1:77" ht="15.2" customHeight="1" x14ac:dyDescent="0.2">
      <c r="A481" s="3254" t="s">
        <v>1635</v>
      </c>
      <c r="B481" s="3255" t="s">
        <v>1638</v>
      </c>
      <c r="C481" s="3272" t="s">
        <v>1633</v>
      </c>
      <c r="D481" s="3256">
        <v>4997</v>
      </c>
      <c r="E481" s="3256">
        <v>5436</v>
      </c>
      <c r="F481" s="3256">
        <v>9311</v>
      </c>
      <c r="G481" s="3256">
        <v>10495</v>
      </c>
      <c r="H481" s="3256">
        <v>591331</v>
      </c>
      <c r="I481" s="3256">
        <v>662188</v>
      </c>
      <c r="J481" s="3256">
        <v>127468</v>
      </c>
      <c r="K481" s="3256">
        <v>149682</v>
      </c>
      <c r="L481" s="3256">
        <v>280349</v>
      </c>
      <c r="M481" s="3256">
        <v>328112</v>
      </c>
      <c r="N481" s="3257">
        <v>-152881</v>
      </c>
      <c r="O481" s="3257">
        <v>-178430</v>
      </c>
      <c r="P481" s="3256">
        <v>28728</v>
      </c>
      <c r="Q481" s="3256">
        <v>31372</v>
      </c>
      <c r="R481" s="3256">
        <v>96660</v>
      </c>
      <c r="S481" s="3256">
        <v>102636</v>
      </c>
      <c r="T481" s="3257">
        <v>-278268</v>
      </c>
      <c r="U481" s="3257">
        <v>-312437</v>
      </c>
      <c r="V481" s="3209" t="s">
        <v>1633</v>
      </c>
      <c r="W481" s="3223" t="b">
        <f t="shared" si="74"/>
        <v>1</v>
      </c>
      <c r="X481" s="3258">
        <f>+T481-'Departmental PL'!V754</f>
        <v>1</v>
      </c>
      <c r="Y481" s="3258">
        <f>+U481-'Departmental PL'!W754</f>
        <v>1</v>
      </c>
      <c r="Z481" s="3223"/>
      <c r="AC481" s="3228">
        <f t="shared" si="77"/>
        <v>0</v>
      </c>
      <c r="AD481" s="3228">
        <f t="shared" si="78"/>
        <v>0</v>
      </c>
      <c r="AF481" s="3233">
        <f t="shared" si="79"/>
        <v>-1</v>
      </c>
      <c r="AG481" s="3233">
        <f t="shared" si="80"/>
        <v>-1</v>
      </c>
      <c r="AH481" s="3223" t="b">
        <f t="shared" si="73"/>
        <v>1</v>
      </c>
      <c r="AI481" s="3259" t="s">
        <v>1638</v>
      </c>
      <c r="AJ481" s="3259" t="s">
        <v>769</v>
      </c>
      <c r="AK481" s="3259" t="s">
        <v>1633</v>
      </c>
      <c r="AL481" s="3244">
        <v>3923</v>
      </c>
      <c r="AM481" s="3244">
        <v>4662</v>
      </c>
      <c r="AN481" s="3244">
        <v>7623</v>
      </c>
      <c r="AO481" s="3244">
        <v>9125</v>
      </c>
      <c r="AP481" s="3244">
        <v>484676</v>
      </c>
      <c r="AQ481" s="3244">
        <v>629492</v>
      </c>
      <c r="AR481" s="3244">
        <v>106443</v>
      </c>
      <c r="AS481" s="3244">
        <v>148952</v>
      </c>
      <c r="AT481" s="3244">
        <v>241293</v>
      </c>
      <c r="AU481" s="3244">
        <v>233536</v>
      </c>
      <c r="AV481" s="3244">
        <v>-135213</v>
      </c>
      <c r="AW481" s="3244">
        <v>-85551</v>
      </c>
      <c r="AX481" s="3244">
        <v>22926</v>
      </c>
      <c r="AY481" s="3244">
        <v>26524</v>
      </c>
      <c r="AZ481" s="3244">
        <v>71449</v>
      </c>
      <c r="BA481" s="3244">
        <v>65254</v>
      </c>
      <c r="BB481" s="3244">
        <v>-230613</v>
      </c>
      <c r="BC481" s="3244">
        <v>-177488</v>
      </c>
      <c r="BE481" s="3223">
        <f t="shared" si="76"/>
        <v>467</v>
      </c>
      <c r="BF481" s="3223" t="b">
        <f t="shared" si="75"/>
        <v>1</v>
      </c>
      <c r="BG481" s="3269" t="s">
        <v>1633</v>
      </c>
      <c r="BH481" s="3262">
        <v>3923</v>
      </c>
      <c r="BI481" s="3262">
        <v>4662</v>
      </c>
      <c r="BJ481" s="3262">
        <v>7623</v>
      </c>
      <c r="BK481" s="3262">
        <v>9125</v>
      </c>
      <c r="BL481" s="3262">
        <v>484676</v>
      </c>
      <c r="BM481" s="3262">
        <v>629492</v>
      </c>
      <c r="BN481" s="3262">
        <v>106553</v>
      </c>
      <c r="BO481" s="3262">
        <v>148812</v>
      </c>
      <c r="BP481" s="3262">
        <v>241638</v>
      </c>
      <c r="BQ481" s="3262">
        <v>234071</v>
      </c>
      <c r="BR481" s="3262">
        <v>-135086</v>
      </c>
      <c r="BS481" s="3262">
        <v>-85260</v>
      </c>
      <c r="BT481" s="3262">
        <v>22794</v>
      </c>
      <c r="BU481" s="3262">
        <v>27169</v>
      </c>
      <c r="BV481" s="3262">
        <v>72628</v>
      </c>
      <c r="BW481" s="3262">
        <v>65201</v>
      </c>
      <c r="BX481" s="3262">
        <v>-230508</v>
      </c>
      <c r="BY481" s="3262">
        <v>-177630</v>
      </c>
    </row>
    <row r="482" spans="1:77" ht="15.2" customHeight="1" x14ac:dyDescent="0.2">
      <c r="A482" s="3254" t="s">
        <v>1636</v>
      </c>
      <c r="B482" s="3255" t="s">
        <v>1638</v>
      </c>
      <c r="C482" s="3272" t="s">
        <v>1634</v>
      </c>
      <c r="D482" s="3256">
        <v>1332</v>
      </c>
      <c r="E482" s="3256">
        <v>1305</v>
      </c>
      <c r="F482" s="3256">
        <v>7277</v>
      </c>
      <c r="G482" s="3256">
        <v>6926</v>
      </c>
      <c r="H482" s="3256">
        <v>1988971</v>
      </c>
      <c r="I482" s="3256">
        <v>2192070</v>
      </c>
      <c r="J482" s="3256">
        <v>476915</v>
      </c>
      <c r="K482" s="3256">
        <v>615011</v>
      </c>
      <c r="L482" s="3256">
        <v>1098747</v>
      </c>
      <c r="M482" s="3256">
        <v>1127192</v>
      </c>
      <c r="N482" s="3257">
        <v>-621832</v>
      </c>
      <c r="O482" s="3257">
        <v>-512181</v>
      </c>
      <c r="P482" s="3256">
        <v>478637</v>
      </c>
      <c r="Q482" s="3256">
        <v>23332</v>
      </c>
      <c r="R482" s="3256">
        <v>330251</v>
      </c>
      <c r="S482" s="3256">
        <v>250797</v>
      </c>
      <c r="T482" s="3257">
        <v>-1430720</v>
      </c>
      <c r="U482" s="3257">
        <v>-786309</v>
      </c>
      <c r="V482" s="3209" t="s">
        <v>1634</v>
      </c>
      <c r="W482" s="3223" t="b">
        <f t="shared" si="74"/>
        <v>1</v>
      </c>
      <c r="X482" s="3258">
        <f>+T482-'Departmental PL'!V755</f>
        <v>0</v>
      </c>
      <c r="Y482" s="3258">
        <f>+U482-'Departmental PL'!W755</f>
        <v>1</v>
      </c>
      <c r="AC482" s="3228">
        <f t="shared" si="77"/>
        <v>0</v>
      </c>
      <c r="AD482" s="3228">
        <f t="shared" si="78"/>
        <v>0</v>
      </c>
      <c r="AF482" s="3233">
        <f t="shared" si="79"/>
        <v>0</v>
      </c>
      <c r="AG482" s="3233">
        <f t="shared" si="80"/>
        <v>-1</v>
      </c>
      <c r="AH482" s="3223" t="b">
        <f t="shared" si="73"/>
        <v>1</v>
      </c>
      <c r="AI482" s="3259" t="s">
        <v>1638</v>
      </c>
      <c r="AJ482" s="3259" t="s">
        <v>769</v>
      </c>
      <c r="AK482" s="3259" t="s">
        <v>1634</v>
      </c>
      <c r="AL482" s="3244">
        <v>951</v>
      </c>
      <c r="AM482" s="3244">
        <v>844</v>
      </c>
      <c r="AN482" s="3244">
        <v>5015</v>
      </c>
      <c r="AO482" s="3244">
        <v>4415</v>
      </c>
      <c r="AP482" s="3244">
        <v>1668936</v>
      </c>
      <c r="AQ482" s="3244">
        <v>1636274</v>
      </c>
      <c r="AR482" s="3244">
        <v>436201</v>
      </c>
      <c r="AS482" s="3244">
        <v>602543</v>
      </c>
      <c r="AT482" s="3244">
        <v>829509</v>
      </c>
      <c r="AU482" s="3244">
        <v>789921</v>
      </c>
      <c r="AV482" s="3244">
        <v>-393336</v>
      </c>
      <c r="AW482" s="3244">
        <v>-187384</v>
      </c>
      <c r="AX482" s="3244">
        <v>16878</v>
      </c>
      <c r="AY482" s="3244">
        <v>13704</v>
      </c>
      <c r="AZ482" s="3244">
        <v>185165</v>
      </c>
      <c r="BA482" s="3244">
        <v>178366</v>
      </c>
      <c r="BB482" s="3244">
        <v>-595232</v>
      </c>
      <c r="BC482" s="3244">
        <v>-379497</v>
      </c>
      <c r="BE482" s="3223">
        <f t="shared" si="76"/>
        <v>468</v>
      </c>
      <c r="BF482" s="3223" t="b">
        <f t="shared" si="75"/>
        <v>1</v>
      </c>
      <c r="BG482" s="3269" t="s">
        <v>1634</v>
      </c>
      <c r="BH482" s="3269">
        <v>951</v>
      </c>
      <c r="BI482" s="3269">
        <v>844</v>
      </c>
      <c r="BJ482" s="3262">
        <v>5015</v>
      </c>
      <c r="BK482" s="3262">
        <v>4415</v>
      </c>
      <c r="BL482" s="3262">
        <v>1668936</v>
      </c>
      <c r="BM482" s="3262">
        <v>1636274</v>
      </c>
      <c r="BN482" s="3262">
        <v>436216</v>
      </c>
      <c r="BO482" s="3262">
        <v>602555</v>
      </c>
      <c r="BP482" s="3262">
        <v>829526</v>
      </c>
      <c r="BQ482" s="3262">
        <v>789929</v>
      </c>
      <c r="BR482" s="3262">
        <v>-393309</v>
      </c>
      <c r="BS482" s="3262">
        <v>-187374</v>
      </c>
      <c r="BT482" s="3262">
        <v>16804</v>
      </c>
      <c r="BU482" s="3262">
        <v>13717</v>
      </c>
      <c r="BV482" s="3262">
        <v>185085</v>
      </c>
      <c r="BW482" s="3262">
        <v>178397</v>
      </c>
      <c r="BX482" s="3262">
        <v>-595199</v>
      </c>
      <c r="BY482" s="3262">
        <v>-379488</v>
      </c>
    </row>
    <row r="483" spans="1:77" ht="15.2" customHeight="1" x14ac:dyDescent="0.2">
      <c r="A483" s="3254" t="s">
        <v>1637</v>
      </c>
      <c r="B483" s="3255" t="s">
        <v>1638</v>
      </c>
      <c r="C483" s="3334" t="s">
        <v>1635</v>
      </c>
      <c r="D483" s="3256">
        <v>1</v>
      </c>
      <c r="E483" s="3256">
        <v>298</v>
      </c>
      <c r="F483" s="3256">
        <v>1</v>
      </c>
      <c r="G483" s="3256">
        <v>297</v>
      </c>
      <c r="H483" s="3256">
        <v>54</v>
      </c>
      <c r="I483" s="3256">
        <v>28254</v>
      </c>
      <c r="J483" s="3256">
        <v>15</v>
      </c>
      <c r="K483" s="3256">
        <v>8114</v>
      </c>
      <c r="L483" s="3266">
        <v>1</v>
      </c>
      <c r="M483" s="3256">
        <v>835</v>
      </c>
      <c r="N483" s="3257">
        <v>14</v>
      </c>
      <c r="O483" s="3257">
        <v>7279</v>
      </c>
      <c r="P483" s="3266">
        <v>963</v>
      </c>
      <c r="Q483" s="3256">
        <v>0</v>
      </c>
      <c r="R483" s="3266">
        <v>4817</v>
      </c>
      <c r="S483" s="3256">
        <v>115759</v>
      </c>
      <c r="T483" s="3257">
        <v>-5766</v>
      </c>
      <c r="U483" s="3257">
        <v>-108480</v>
      </c>
      <c r="V483" s="3209" t="s">
        <v>1635</v>
      </c>
      <c r="W483" s="3223" t="b">
        <f t="shared" si="74"/>
        <v>1</v>
      </c>
      <c r="X483" s="3258">
        <f>+T483-'Departmental PL'!V756</f>
        <v>0</v>
      </c>
      <c r="Y483" s="3258">
        <f>+U483-'Departmental PL'!W756</f>
        <v>0</v>
      </c>
      <c r="Z483" s="3369">
        <f>+L483+P483+R483</f>
        <v>5781</v>
      </c>
      <c r="AA483" s="3369">
        <f>+Z483+Z463+Z443+Z423</f>
        <v>151621</v>
      </c>
      <c r="AC483" s="3228">
        <f t="shared" si="77"/>
        <v>0</v>
      </c>
      <c r="AD483" s="3228">
        <f t="shared" si="78"/>
        <v>0</v>
      </c>
      <c r="AF483" s="3233">
        <f t="shared" si="79"/>
        <v>0</v>
      </c>
      <c r="AG483" s="3233">
        <f t="shared" si="80"/>
        <v>0</v>
      </c>
      <c r="AH483" s="3223" t="b">
        <f t="shared" si="73"/>
        <v>1</v>
      </c>
      <c r="AI483" s="3259" t="s">
        <v>1638</v>
      </c>
      <c r="AJ483" s="3259" t="s">
        <v>769</v>
      </c>
      <c r="AK483" s="3259" t="s">
        <v>1635</v>
      </c>
      <c r="AL483" s="3244">
        <v>297</v>
      </c>
      <c r="AM483" s="3244">
        <v>23</v>
      </c>
      <c r="AN483" s="3244">
        <v>296</v>
      </c>
      <c r="AO483" s="3244">
        <v>22</v>
      </c>
      <c r="AP483" s="3244">
        <v>28200</v>
      </c>
      <c r="AQ483" s="3244">
        <v>579</v>
      </c>
      <c r="AR483" s="3244">
        <v>7992</v>
      </c>
      <c r="AS483" s="3244">
        <v>144</v>
      </c>
      <c r="AT483" s="3244">
        <v>300</v>
      </c>
      <c r="AU483" s="3244">
        <v>6490</v>
      </c>
      <c r="AV483" s="3244">
        <v>7692</v>
      </c>
      <c r="AW483" s="3244">
        <v>-6344</v>
      </c>
      <c r="AX483" s="3244">
        <v>0</v>
      </c>
      <c r="AY483" s="3244">
        <v>0</v>
      </c>
      <c r="AZ483" s="3244">
        <v>85172</v>
      </c>
      <c r="BA483" s="3244">
        <v>9149</v>
      </c>
      <c r="BB483" s="3244">
        <v>-77645</v>
      </c>
      <c r="BC483" s="3244">
        <v>-15495</v>
      </c>
      <c r="BE483" s="3223">
        <f t="shared" si="76"/>
        <v>469</v>
      </c>
      <c r="BF483" s="3223" t="b">
        <f t="shared" si="75"/>
        <v>1</v>
      </c>
      <c r="BG483" s="3269" t="s">
        <v>1635</v>
      </c>
      <c r="BH483" s="3269">
        <v>297</v>
      </c>
      <c r="BI483" s="3269">
        <v>23</v>
      </c>
      <c r="BJ483" s="3269">
        <v>296</v>
      </c>
      <c r="BK483" s="3269">
        <v>22</v>
      </c>
      <c r="BL483" s="3262">
        <v>28200</v>
      </c>
      <c r="BM483" s="3269">
        <v>579</v>
      </c>
      <c r="BN483" s="3262">
        <v>7936</v>
      </c>
      <c r="BO483" s="3269">
        <v>147</v>
      </c>
      <c r="BP483" s="3269">
        <v>299</v>
      </c>
      <c r="BQ483" s="3262">
        <v>6488</v>
      </c>
      <c r="BR483" s="3262">
        <v>7637</v>
      </c>
      <c r="BS483" s="3262">
        <v>-6341</v>
      </c>
      <c r="BT483" s="3269">
        <v>0</v>
      </c>
      <c r="BU483" s="3269">
        <v>0</v>
      </c>
      <c r="BV483" s="3262">
        <v>85264</v>
      </c>
      <c r="BW483" s="3262">
        <v>9151</v>
      </c>
      <c r="BX483" s="3262">
        <v>-77627</v>
      </c>
      <c r="BY483" s="3262">
        <v>-15492</v>
      </c>
    </row>
    <row r="484" spans="1:77" ht="15.2" customHeight="1" x14ac:dyDescent="0.2">
      <c r="A484" s="3359" t="s">
        <v>1638</v>
      </c>
      <c r="B484" s="3255" t="s">
        <v>1638</v>
      </c>
      <c r="C484" s="3272" t="s">
        <v>1636</v>
      </c>
      <c r="D484" s="3256">
        <v>205796</v>
      </c>
      <c r="E484" s="3256">
        <v>205956</v>
      </c>
      <c r="F484" s="3256">
        <v>545065</v>
      </c>
      <c r="G484" s="3256">
        <v>514392</v>
      </c>
      <c r="H484" s="3256">
        <v>42255092</v>
      </c>
      <c r="I484" s="3256">
        <v>39106582</v>
      </c>
      <c r="J484" s="3256">
        <v>10305011</v>
      </c>
      <c r="K484" s="3256">
        <v>10250036</v>
      </c>
      <c r="L484" s="3256">
        <v>7708343</v>
      </c>
      <c r="M484" s="3256">
        <v>7405687</v>
      </c>
      <c r="N484" s="3256">
        <v>2596668</v>
      </c>
      <c r="O484" s="3256">
        <v>2844348</v>
      </c>
      <c r="P484" s="3256">
        <v>2882821</v>
      </c>
      <c r="Q484" s="3256">
        <v>1510178</v>
      </c>
      <c r="R484" s="3256">
        <v>2149693</v>
      </c>
      <c r="S484" s="3256">
        <v>1826961</v>
      </c>
      <c r="T484" s="3257">
        <v>-2435845</v>
      </c>
      <c r="U484" s="3257">
        <v>-492791</v>
      </c>
      <c r="V484" s="3209" t="s">
        <v>1636</v>
      </c>
      <c r="W484" s="3223" t="b">
        <f t="shared" si="74"/>
        <v>1</v>
      </c>
      <c r="X484" s="3258">
        <f>+T484-'Departmental PL'!V757</f>
        <v>1</v>
      </c>
      <c r="Y484" s="3258">
        <f>+U484-'Departmental PL'!W757</f>
        <v>-1</v>
      </c>
      <c r="AC484" s="3228">
        <f t="shared" si="77"/>
        <v>0</v>
      </c>
      <c r="AD484" s="3228">
        <f t="shared" si="78"/>
        <v>1</v>
      </c>
      <c r="AF484" s="3233">
        <f t="shared" si="79"/>
        <v>-1</v>
      </c>
      <c r="AG484" s="3233">
        <f t="shared" si="80"/>
        <v>0</v>
      </c>
      <c r="AH484" s="3223" t="b">
        <f t="shared" si="73"/>
        <v>1</v>
      </c>
      <c r="AI484" s="3259" t="s">
        <v>1638</v>
      </c>
      <c r="AJ484" s="3259" t="s">
        <v>769</v>
      </c>
      <c r="AK484" s="3259" t="s">
        <v>1636</v>
      </c>
      <c r="AL484" s="3244">
        <v>154470</v>
      </c>
      <c r="AM484" s="3244">
        <v>147753</v>
      </c>
      <c r="AN484" s="3244">
        <v>377573</v>
      </c>
      <c r="AO484" s="3244">
        <v>350817</v>
      </c>
      <c r="AP484" s="3244">
        <v>29146545</v>
      </c>
      <c r="AQ484" s="3244">
        <v>26565318</v>
      </c>
      <c r="AR484" s="3244">
        <v>7899091</v>
      </c>
      <c r="AS484" s="3244">
        <v>7004143</v>
      </c>
      <c r="AT484" s="3244">
        <v>5760431</v>
      </c>
      <c r="AU484" s="3244">
        <v>5137841</v>
      </c>
      <c r="AV484" s="3244">
        <v>2140736</v>
      </c>
      <c r="AW484" s="3244">
        <v>1864825</v>
      </c>
      <c r="AX484" s="3244">
        <v>1101583</v>
      </c>
      <c r="AY484" s="3244">
        <v>1062914</v>
      </c>
      <c r="AZ484" s="3244">
        <v>1356637</v>
      </c>
      <c r="BA484" s="3244">
        <v>1176736</v>
      </c>
      <c r="BB484" s="3244">
        <v>-323080</v>
      </c>
      <c r="BC484" s="3244">
        <v>-379908</v>
      </c>
      <c r="BE484" s="3223">
        <f t="shared" si="76"/>
        <v>470</v>
      </c>
      <c r="BF484" s="3223" t="b">
        <f t="shared" si="75"/>
        <v>1</v>
      </c>
      <c r="BG484" s="3269" t="s">
        <v>1636</v>
      </c>
      <c r="BH484" s="3262">
        <v>154470</v>
      </c>
      <c r="BI484" s="3262">
        <v>147753</v>
      </c>
      <c r="BJ484" s="3262">
        <v>377573</v>
      </c>
      <c r="BK484" s="3262">
        <v>350817</v>
      </c>
      <c r="BL484" s="3262">
        <v>29146423</v>
      </c>
      <c r="BM484" s="3262">
        <v>26565314</v>
      </c>
      <c r="BN484" s="3262">
        <v>7903476</v>
      </c>
      <c r="BO484" s="3262">
        <v>7004676</v>
      </c>
      <c r="BP484" s="3262">
        <v>5763411</v>
      </c>
      <c r="BQ484" s="3262">
        <v>5145587</v>
      </c>
      <c r="BR484" s="3262">
        <v>2140065</v>
      </c>
      <c r="BS484" s="3262">
        <v>1859089</v>
      </c>
      <c r="BT484" s="3262">
        <v>1104753</v>
      </c>
      <c r="BU484" s="3262">
        <v>1068029</v>
      </c>
      <c r="BV484" s="3262">
        <v>1358411</v>
      </c>
      <c r="BW484" s="3262">
        <v>1173884</v>
      </c>
      <c r="BX484" s="3262">
        <v>-323099</v>
      </c>
      <c r="BY484" s="3262">
        <v>-382824</v>
      </c>
    </row>
    <row r="485" spans="1:77" ht="15.2" customHeight="1" x14ac:dyDescent="0.2">
      <c r="A485" s="3254" t="s">
        <v>23</v>
      </c>
      <c r="B485" s="3255" t="s">
        <v>1638</v>
      </c>
      <c r="C485" s="3334" t="s">
        <v>1637</v>
      </c>
      <c r="D485" s="3256">
        <v>945</v>
      </c>
      <c r="E485" s="3256">
        <v>1008</v>
      </c>
      <c r="F485" s="3256">
        <v>1641</v>
      </c>
      <c r="G485" s="3256">
        <v>1787</v>
      </c>
      <c r="H485" s="3266">
        <v>862600</v>
      </c>
      <c r="I485" s="3256">
        <v>1279440</v>
      </c>
      <c r="J485" s="3256">
        <v>192462</v>
      </c>
      <c r="K485" s="3256">
        <v>287309</v>
      </c>
      <c r="L485" s="3266">
        <v>250937</v>
      </c>
      <c r="M485" s="3256">
        <v>371889</v>
      </c>
      <c r="N485" s="3257">
        <v>-58475</v>
      </c>
      <c r="O485" s="3257">
        <v>-84580</v>
      </c>
      <c r="P485" s="3266">
        <v>4268</v>
      </c>
      <c r="Q485" s="3256">
        <v>5361</v>
      </c>
      <c r="R485" s="3266">
        <v>64136</v>
      </c>
      <c r="S485" s="3256">
        <v>91680</v>
      </c>
      <c r="T485" s="3257">
        <v>-126879</v>
      </c>
      <c r="U485" s="3257">
        <v>-181621</v>
      </c>
      <c r="V485" s="3209" t="s">
        <v>1637</v>
      </c>
      <c r="W485" s="3223" t="b">
        <f t="shared" si="74"/>
        <v>1</v>
      </c>
      <c r="X485" s="3258">
        <f>+T485-'Departmental PL'!V758</f>
        <v>0</v>
      </c>
      <c r="Y485" s="3258">
        <f>+U485-'Departmental PL'!W758</f>
        <v>0</v>
      </c>
      <c r="Z485" s="3369">
        <f>+L485+P485+R485</f>
        <v>319341</v>
      </c>
      <c r="AA485" s="3369">
        <f>+Z485+Z465+Z445+Z425</f>
        <v>617751</v>
      </c>
      <c r="AC485" s="3228">
        <f t="shared" si="77"/>
        <v>0</v>
      </c>
      <c r="AD485" s="3228">
        <f t="shared" si="78"/>
        <v>0</v>
      </c>
      <c r="AF485" s="3233">
        <f t="shared" si="79"/>
        <v>0</v>
      </c>
      <c r="AG485" s="3233">
        <f t="shared" si="80"/>
        <v>0</v>
      </c>
      <c r="AH485" s="3223" t="b">
        <f t="shared" si="73"/>
        <v>1</v>
      </c>
      <c r="AI485" s="3259" t="s">
        <v>1638</v>
      </c>
      <c r="AJ485" s="3259" t="s">
        <v>769</v>
      </c>
      <c r="AK485" s="3259" t="s">
        <v>1637</v>
      </c>
      <c r="AL485" s="3244">
        <v>768</v>
      </c>
      <c r="AM485" s="3244">
        <v>672</v>
      </c>
      <c r="AN485" s="3244">
        <v>1357</v>
      </c>
      <c r="AO485" s="3244">
        <v>1207</v>
      </c>
      <c r="AP485" s="3244">
        <v>1009904</v>
      </c>
      <c r="AQ485" s="3244">
        <v>1271249</v>
      </c>
      <c r="AR485" s="3244">
        <v>221238</v>
      </c>
      <c r="AS485" s="3244">
        <v>263998</v>
      </c>
      <c r="AT485" s="3244">
        <v>263672</v>
      </c>
      <c r="AU485" s="3244">
        <v>305239</v>
      </c>
      <c r="AV485" s="3244">
        <v>-42454</v>
      </c>
      <c r="AW485" s="3244">
        <v>-41362</v>
      </c>
      <c r="AX485" s="3244">
        <v>4053</v>
      </c>
      <c r="AY485" s="3244">
        <v>4484</v>
      </c>
      <c r="AZ485" s="3244">
        <v>67236</v>
      </c>
      <c r="BA485" s="3244">
        <v>68441</v>
      </c>
      <c r="BB485" s="3244">
        <v>-113865</v>
      </c>
      <c r="BC485" s="3244">
        <v>-114173</v>
      </c>
      <c r="BE485" s="3223">
        <f t="shared" si="76"/>
        <v>471</v>
      </c>
      <c r="BF485" s="3223" t="b">
        <f t="shared" si="75"/>
        <v>1</v>
      </c>
      <c r="BG485" s="3269" t="s">
        <v>1637</v>
      </c>
      <c r="BH485" s="3269">
        <v>768</v>
      </c>
      <c r="BI485" s="3269">
        <v>672</v>
      </c>
      <c r="BJ485" s="3262">
        <v>1357</v>
      </c>
      <c r="BK485" s="3262">
        <v>1207</v>
      </c>
      <c r="BL485" s="3262">
        <v>1009904</v>
      </c>
      <c r="BM485" s="3262">
        <v>1271249</v>
      </c>
      <c r="BN485" s="3262">
        <v>221229</v>
      </c>
      <c r="BO485" s="3262">
        <v>264035</v>
      </c>
      <c r="BP485" s="3262">
        <v>263698</v>
      </c>
      <c r="BQ485" s="3262">
        <v>305383</v>
      </c>
      <c r="BR485" s="3262">
        <v>-42470</v>
      </c>
      <c r="BS485" s="3262">
        <v>-41348</v>
      </c>
      <c r="BT485" s="3262">
        <v>4058</v>
      </c>
      <c r="BU485" s="3262">
        <v>4433</v>
      </c>
      <c r="BV485" s="3262">
        <v>67337</v>
      </c>
      <c r="BW485" s="3262">
        <v>68376</v>
      </c>
      <c r="BX485" s="3262">
        <v>-113864</v>
      </c>
      <c r="BY485" s="3262">
        <v>-114158</v>
      </c>
    </row>
    <row r="486" spans="1:77" s="3446" customFormat="1" ht="15.2" customHeight="1" x14ac:dyDescent="0.2">
      <c r="A486" s="3459" t="s">
        <v>23</v>
      </c>
      <c r="B486" s="3532" t="s">
        <v>1638</v>
      </c>
      <c r="C486" s="3533" t="s">
        <v>3879</v>
      </c>
      <c r="D486" s="3532">
        <v>812342</v>
      </c>
      <c r="E486" s="3532">
        <v>796509</v>
      </c>
      <c r="F486" s="3532">
        <v>3568787</v>
      </c>
      <c r="G486" s="3532">
        <v>3487371</v>
      </c>
      <c r="H486" s="3532">
        <v>203707402</v>
      </c>
      <c r="I486" s="3532">
        <v>195051487</v>
      </c>
      <c r="J486" s="3532">
        <v>49196796</v>
      </c>
      <c r="K486" s="3532">
        <v>50953658</v>
      </c>
      <c r="L486" s="3532">
        <v>34883859</v>
      </c>
      <c r="M486" s="3532">
        <v>35291333</v>
      </c>
      <c r="N486" s="3532">
        <v>14312937</v>
      </c>
      <c r="O486" s="3532">
        <v>15662326</v>
      </c>
      <c r="P486" s="3532">
        <v>11009397</v>
      </c>
      <c r="Q486" s="3532">
        <v>10909328</v>
      </c>
      <c r="R486" s="3532">
        <v>10360113</v>
      </c>
      <c r="S486" s="3532">
        <v>10207562</v>
      </c>
      <c r="T486" s="3532">
        <v>-7056573</v>
      </c>
      <c r="U486" s="3532">
        <v>-5454563</v>
      </c>
      <c r="V486" s="3546" t="s">
        <v>3879</v>
      </c>
      <c r="W486" s="3446" t="b">
        <f t="shared" si="74"/>
        <v>1</v>
      </c>
      <c r="X486" s="3547">
        <f>+T486-'Departmental PL'!V760</f>
        <v>2</v>
      </c>
      <c r="Y486" s="3547">
        <f>+U486-'Departmental PL'!W760</f>
        <v>1</v>
      </c>
      <c r="AC486" s="3446">
        <f t="shared" si="77"/>
        <v>0</v>
      </c>
      <c r="AD486" s="3446">
        <f t="shared" si="78"/>
        <v>-1</v>
      </c>
      <c r="AF486" s="3446">
        <f t="shared" si="79"/>
        <v>0</v>
      </c>
      <c r="AG486" s="3446">
        <f t="shared" si="80"/>
        <v>-1</v>
      </c>
      <c r="AH486" s="3446" t="b">
        <f t="shared" si="73"/>
        <v>0</v>
      </c>
      <c r="AI486" s="3548" t="s">
        <v>1638</v>
      </c>
      <c r="AJ486" s="3548" t="s">
        <v>769</v>
      </c>
      <c r="AK486" s="3548" t="s">
        <v>2031</v>
      </c>
      <c r="AL486" s="3548">
        <v>590531</v>
      </c>
      <c r="AM486" s="3548">
        <v>566672</v>
      </c>
      <c r="AN486" s="3548">
        <v>2580954</v>
      </c>
      <c r="AO486" s="3548">
        <v>2441268</v>
      </c>
      <c r="AP486" s="3548">
        <v>145693829</v>
      </c>
      <c r="AQ486" s="3548">
        <v>136838103</v>
      </c>
      <c r="AR486" s="3548">
        <v>36935151</v>
      </c>
      <c r="AS486" s="3548">
        <v>35598569</v>
      </c>
      <c r="AT486" s="3548">
        <v>26538488</v>
      </c>
      <c r="AU486" s="3548">
        <v>24526559</v>
      </c>
      <c r="AV486" s="3548">
        <v>10194842</v>
      </c>
      <c r="AW486" s="3548">
        <v>10992379</v>
      </c>
      <c r="AX486" s="3548">
        <v>7858856</v>
      </c>
      <c r="AY486" s="3548">
        <v>7651824</v>
      </c>
      <c r="AZ486" s="3548">
        <v>7602839</v>
      </c>
      <c r="BA486" s="3548">
        <v>6482689</v>
      </c>
      <c r="BB486" s="3548">
        <v>-5271855</v>
      </c>
      <c r="BC486" s="3548">
        <v>-3391427</v>
      </c>
      <c r="BE486" s="3446">
        <f t="shared" si="76"/>
        <v>472</v>
      </c>
      <c r="BF486" s="3446" t="b">
        <f t="shared" si="75"/>
        <v>0</v>
      </c>
      <c r="BG486" s="3467" t="s">
        <v>1638</v>
      </c>
      <c r="BH486" s="3467">
        <v>590531</v>
      </c>
      <c r="BI486" s="3467">
        <v>566672</v>
      </c>
      <c r="BJ486" s="3467">
        <v>2580954</v>
      </c>
      <c r="BK486" s="3467">
        <v>2441268</v>
      </c>
      <c r="BL486" s="3467">
        <v>145688573</v>
      </c>
      <c r="BM486" s="3467">
        <v>136838280</v>
      </c>
      <c r="BN486" s="3467">
        <v>36908420</v>
      </c>
      <c r="BO486" s="3467">
        <v>35593304</v>
      </c>
      <c r="BP486" s="3467">
        <v>26641234</v>
      </c>
      <c r="BQ486" s="3467">
        <v>24602101</v>
      </c>
      <c r="BR486" s="3467">
        <v>10267186</v>
      </c>
      <c r="BS486" s="3467">
        <v>10991203</v>
      </c>
      <c r="BT486" s="3467">
        <v>7945018</v>
      </c>
      <c r="BU486" s="3467">
        <v>7779435</v>
      </c>
      <c r="BV486" s="3467">
        <v>7519670</v>
      </c>
      <c r="BW486" s="3467">
        <v>6619649</v>
      </c>
      <c r="BX486" s="3467">
        <v>-5197502</v>
      </c>
      <c r="BY486" s="3467">
        <v>-3407881</v>
      </c>
    </row>
    <row r="487" spans="1:77" s="3446" customFormat="1" ht="15.2" customHeight="1" x14ac:dyDescent="0.2">
      <c r="A487" s="3459" t="s">
        <v>23</v>
      </c>
      <c r="B487" s="3496"/>
      <c r="C487" s="3482" t="s">
        <v>3883</v>
      </c>
      <c r="D487" s="3460">
        <v>965486</v>
      </c>
      <c r="E487" s="3460">
        <v>943888</v>
      </c>
      <c r="F487" s="3483">
        <v>4651089</v>
      </c>
      <c r="G487" s="3462">
        <v>4540120</v>
      </c>
      <c r="H487" s="3462">
        <v>288218997</v>
      </c>
      <c r="I487" s="3462">
        <v>268426885</v>
      </c>
      <c r="J487" s="3462">
        <v>73641814</v>
      </c>
      <c r="K487" s="3462">
        <v>72982171</v>
      </c>
      <c r="L487" s="3462">
        <v>47843647</v>
      </c>
      <c r="M487" s="3462">
        <v>47666933</v>
      </c>
      <c r="N487" s="3462">
        <v>25798167</v>
      </c>
      <c r="O487" s="3462">
        <v>25315238</v>
      </c>
      <c r="P487" s="3462">
        <v>14084319</v>
      </c>
      <c r="Q487" s="3462">
        <v>13797688</v>
      </c>
      <c r="R487" s="3462">
        <v>14433112</v>
      </c>
      <c r="S487" s="3462">
        <v>13884493</v>
      </c>
      <c r="T487" s="3462">
        <v>-2719263</v>
      </c>
      <c r="U487" s="3462">
        <v>-2366943</v>
      </c>
      <c r="V487" s="3484" t="s">
        <v>3883</v>
      </c>
      <c r="W487" s="3446" t="b">
        <f t="shared" si="74"/>
        <v>1</v>
      </c>
      <c r="X487" s="3466"/>
      <c r="Y487" s="3466"/>
      <c r="AC487" s="3446">
        <f t="shared" si="77"/>
        <v>0</v>
      </c>
      <c r="AD487" s="3446">
        <f t="shared" si="78"/>
        <v>0</v>
      </c>
      <c r="AF487" s="3446">
        <f t="shared" si="79"/>
        <v>-1</v>
      </c>
      <c r="AG487" s="3446">
        <f t="shared" si="80"/>
        <v>0</v>
      </c>
      <c r="AH487" s="3446" t="b">
        <f t="shared" si="73"/>
        <v>0</v>
      </c>
      <c r="AI487" s="3529"/>
      <c r="AJ487" s="3529"/>
      <c r="AK487" s="3529"/>
      <c r="AL487" s="3529"/>
      <c r="AM487" s="3529"/>
      <c r="AN487" s="3529"/>
      <c r="AO487" s="3529"/>
      <c r="AP487" s="3529"/>
      <c r="AQ487" s="3529"/>
      <c r="AR487" s="3529"/>
      <c r="AS487" s="3529"/>
      <c r="AT487" s="3529"/>
      <c r="AU487" s="3529"/>
      <c r="AV487" s="3529"/>
      <c r="AW487" s="3529"/>
      <c r="AX487" s="3529"/>
      <c r="AY487" s="3529"/>
      <c r="AZ487" s="3529"/>
      <c r="BA487" s="3529"/>
      <c r="BB487" s="3529"/>
      <c r="BC487" s="3529"/>
      <c r="BE487" s="3446">
        <f t="shared" si="76"/>
        <v>473</v>
      </c>
      <c r="BF487" s="3446" t="b">
        <f t="shared" si="75"/>
        <v>0</v>
      </c>
    </row>
    <row r="488" spans="1:77" ht="15.2" customHeight="1" x14ac:dyDescent="0.2">
      <c r="A488" s="3254" t="s">
        <v>1639</v>
      </c>
      <c r="B488" s="3306"/>
      <c r="C488" s="3307" t="s">
        <v>1642</v>
      </c>
      <c r="D488" s="3309" t="s">
        <v>436</v>
      </c>
      <c r="E488" s="3309" t="s">
        <v>436</v>
      </c>
      <c r="F488" s="3309" t="s">
        <v>436</v>
      </c>
      <c r="G488" s="3309" t="s">
        <v>436</v>
      </c>
      <c r="H488" s="3309" t="s">
        <v>436</v>
      </c>
      <c r="I488" s="3309" t="s">
        <v>436</v>
      </c>
      <c r="J488" s="3309" t="s">
        <v>436</v>
      </c>
      <c r="K488" s="3309" t="s">
        <v>436</v>
      </c>
      <c r="L488" s="3309" t="s">
        <v>436</v>
      </c>
      <c r="M488" s="3309" t="s">
        <v>436</v>
      </c>
      <c r="N488" s="3309" t="s">
        <v>436</v>
      </c>
      <c r="O488" s="3309" t="s">
        <v>436</v>
      </c>
      <c r="P488" s="3309" t="s">
        <v>436</v>
      </c>
      <c r="Q488" s="3309" t="s">
        <v>436</v>
      </c>
      <c r="R488" s="3309" t="s">
        <v>436</v>
      </c>
      <c r="S488" s="3309" t="s">
        <v>436</v>
      </c>
      <c r="T488" s="3310" t="s">
        <v>436</v>
      </c>
      <c r="U488" s="3310" t="s">
        <v>436</v>
      </c>
      <c r="V488" s="3209" t="s">
        <v>1642</v>
      </c>
      <c r="W488" s="3223" t="b">
        <f t="shared" si="74"/>
        <v>1</v>
      </c>
      <c r="X488" s="3258"/>
      <c r="Y488" s="3258"/>
      <c r="AC488" s="3228" t="e">
        <f t="shared" si="77"/>
        <v>#VALUE!</v>
      </c>
      <c r="AD488" s="3228" t="e">
        <f t="shared" si="78"/>
        <v>#VALUE!</v>
      </c>
      <c r="AF488" s="3233" t="e">
        <f t="shared" si="79"/>
        <v>#VALUE!</v>
      </c>
      <c r="AG488" s="3233" t="e">
        <f t="shared" si="80"/>
        <v>#VALUE!</v>
      </c>
      <c r="AH488" s="3223" t="b">
        <f t="shared" si="73"/>
        <v>0</v>
      </c>
      <c r="AI488" s="3260"/>
      <c r="AJ488" s="3260"/>
      <c r="AK488" s="3260"/>
      <c r="AL488" s="3342"/>
      <c r="AM488" s="3342"/>
      <c r="AN488" s="3342"/>
      <c r="AO488" s="3342"/>
      <c r="AP488" s="3342"/>
      <c r="AQ488" s="3342"/>
      <c r="AR488" s="3342"/>
      <c r="AS488" s="3342"/>
      <c r="AT488" s="3342"/>
      <c r="AU488" s="3342"/>
      <c r="AV488" s="3342"/>
      <c r="AW488" s="3342"/>
      <c r="AX488" s="3342"/>
      <c r="AY488" s="3342"/>
      <c r="AZ488" s="3342"/>
      <c r="BA488" s="3342"/>
      <c r="BB488" s="3342"/>
      <c r="BC488" s="3342"/>
      <c r="BE488" s="3223">
        <f t="shared" si="76"/>
        <v>474</v>
      </c>
      <c r="BF488" s="3223" t="b">
        <f t="shared" si="75"/>
        <v>0</v>
      </c>
    </row>
    <row r="489" spans="1:77" ht="15.2" customHeight="1" x14ac:dyDescent="0.2">
      <c r="A489" s="3254" t="s">
        <v>1640</v>
      </c>
      <c r="B489" s="3306"/>
      <c r="C489" s="3307" t="s">
        <v>1281</v>
      </c>
      <c r="D489" s="3309" t="s">
        <v>436</v>
      </c>
      <c r="E489" s="3309" t="s">
        <v>436</v>
      </c>
      <c r="F489" s="3309" t="s">
        <v>436</v>
      </c>
      <c r="G489" s="3309" t="s">
        <v>436</v>
      </c>
      <c r="H489" s="3309" t="s">
        <v>436</v>
      </c>
      <c r="I489" s="3309" t="s">
        <v>436</v>
      </c>
      <c r="J489" s="3309" t="s">
        <v>436</v>
      </c>
      <c r="K489" s="3309" t="s">
        <v>436</v>
      </c>
      <c r="L489" s="3309" t="s">
        <v>436</v>
      </c>
      <c r="M489" s="3309" t="s">
        <v>436</v>
      </c>
      <c r="N489" s="3309" t="s">
        <v>436</v>
      </c>
      <c r="O489" s="3309" t="s">
        <v>436</v>
      </c>
      <c r="P489" s="3309" t="s">
        <v>436</v>
      </c>
      <c r="Q489" s="3309" t="s">
        <v>436</v>
      </c>
      <c r="R489" s="3309" t="s">
        <v>436</v>
      </c>
      <c r="S489" s="3309" t="s">
        <v>436</v>
      </c>
      <c r="T489" s="3310" t="s">
        <v>436</v>
      </c>
      <c r="U489" s="3310" t="s">
        <v>436</v>
      </c>
      <c r="V489" s="3212"/>
      <c r="W489" s="3223" t="b">
        <f t="shared" si="74"/>
        <v>0</v>
      </c>
      <c r="X489" s="3258"/>
      <c r="Y489" s="3258"/>
      <c r="AA489" s="3372"/>
      <c r="AB489" s="3373"/>
      <c r="AC489" s="3228" t="e">
        <f t="shared" si="77"/>
        <v>#VALUE!</v>
      </c>
      <c r="AD489" s="3228" t="e">
        <f t="shared" si="78"/>
        <v>#VALUE!</v>
      </c>
      <c r="AF489" s="3233" t="e">
        <f t="shared" si="79"/>
        <v>#VALUE!</v>
      </c>
      <c r="AG489" s="3233" t="e">
        <f t="shared" si="80"/>
        <v>#VALUE!</v>
      </c>
      <c r="AH489" s="3223" t="b">
        <f t="shared" ref="AH489:AH535" si="81">V489=AK489</f>
        <v>1</v>
      </c>
      <c r="AL489" s="3243"/>
      <c r="AM489" s="3243"/>
      <c r="AN489" s="3243"/>
      <c r="AO489" s="3243"/>
      <c r="AP489" s="3243"/>
      <c r="AQ489" s="3243"/>
      <c r="AR489" s="3243"/>
      <c r="AS489" s="3243"/>
      <c r="AT489" s="3243"/>
      <c r="AU489" s="3243"/>
      <c r="AV489" s="3243"/>
      <c r="AW489" s="3243"/>
      <c r="AX489" s="3243"/>
      <c r="AY489" s="3243"/>
      <c r="AZ489" s="3243"/>
      <c r="BA489" s="3243"/>
      <c r="BB489" s="3243"/>
      <c r="BC489" s="3243"/>
      <c r="BE489" s="3223">
        <f t="shared" si="76"/>
        <v>475</v>
      </c>
      <c r="BF489" s="3223" t="b">
        <f t="shared" si="75"/>
        <v>0</v>
      </c>
    </row>
    <row r="490" spans="1:77" ht="15.2" customHeight="1" x14ac:dyDescent="0.2">
      <c r="A490" s="3254" t="s">
        <v>1641</v>
      </c>
      <c r="B490" s="3255" t="s">
        <v>1642</v>
      </c>
      <c r="C490" s="3272" t="s">
        <v>1639</v>
      </c>
      <c r="D490" s="3256">
        <v>2367</v>
      </c>
      <c r="E490" s="3256">
        <v>2321</v>
      </c>
      <c r="F490" s="3256">
        <v>2365</v>
      </c>
      <c r="G490" s="3256">
        <v>2320</v>
      </c>
      <c r="H490" s="3256">
        <v>1086645</v>
      </c>
      <c r="I490" s="3256">
        <v>1030565</v>
      </c>
      <c r="J490" s="3256">
        <v>428493</v>
      </c>
      <c r="K490" s="3256">
        <v>407822</v>
      </c>
      <c r="L490" s="3256">
        <v>252344</v>
      </c>
      <c r="M490" s="3315">
        <v>293713</v>
      </c>
      <c r="N490" s="3256">
        <v>176150</v>
      </c>
      <c r="O490" s="3256">
        <v>114110</v>
      </c>
      <c r="P490" s="3256">
        <v>17526</v>
      </c>
      <c r="Q490" s="3315">
        <v>20369</v>
      </c>
      <c r="R490" s="3256">
        <v>142782</v>
      </c>
      <c r="S490" s="3315">
        <v>167144</v>
      </c>
      <c r="T490" s="3256">
        <v>15842</v>
      </c>
      <c r="U490" s="3256">
        <v>-73403</v>
      </c>
      <c r="V490" s="3209" t="s">
        <v>1639</v>
      </c>
      <c r="W490" s="3223" t="b">
        <f t="shared" si="74"/>
        <v>1</v>
      </c>
      <c r="X490" s="3258">
        <f>+T490-'Departmental PL'!V789</f>
        <v>0</v>
      </c>
      <c r="Y490" s="3258">
        <f>+U490-'Departmental PL'!W789</f>
        <v>0</v>
      </c>
      <c r="AC490" s="3228">
        <f t="shared" si="77"/>
        <v>-1</v>
      </c>
      <c r="AD490" s="3228">
        <f t="shared" si="78"/>
        <v>-1</v>
      </c>
      <c r="AF490" s="3233">
        <f t="shared" si="79"/>
        <v>0</v>
      </c>
      <c r="AG490" s="3233">
        <f t="shared" si="80"/>
        <v>0</v>
      </c>
      <c r="AH490" s="3223" t="b">
        <f t="shared" si="81"/>
        <v>1</v>
      </c>
      <c r="AI490" s="3259" t="s">
        <v>1642</v>
      </c>
      <c r="AJ490" s="3259" t="s">
        <v>1281</v>
      </c>
      <c r="AK490" s="3259" t="s">
        <v>1639</v>
      </c>
      <c r="AL490" s="3244">
        <v>1737</v>
      </c>
      <c r="AM490" s="3244">
        <v>905</v>
      </c>
      <c r="AN490" s="3244">
        <v>1736</v>
      </c>
      <c r="AO490" s="3244">
        <v>1417</v>
      </c>
      <c r="AP490" s="3244">
        <v>766487</v>
      </c>
      <c r="AQ490" s="3244">
        <v>193085</v>
      </c>
      <c r="AR490" s="3244">
        <v>305562</v>
      </c>
      <c r="AS490" s="3244">
        <v>79650</v>
      </c>
      <c r="AT490" s="3244">
        <v>220725</v>
      </c>
      <c r="AU490" s="3244">
        <v>40980</v>
      </c>
      <c r="AV490" s="3244">
        <v>84740</v>
      </c>
      <c r="AW490" s="3244">
        <v>38788</v>
      </c>
      <c r="AX490" s="3244">
        <v>15451</v>
      </c>
      <c r="AY490" s="3244">
        <v>4065</v>
      </c>
      <c r="AZ490" s="3244">
        <v>122687</v>
      </c>
      <c r="BA490" s="3244">
        <v>23393</v>
      </c>
      <c r="BB490" s="3244">
        <v>-53111</v>
      </c>
      <c r="BC490" s="3244">
        <v>10983</v>
      </c>
      <c r="BE490" s="3223">
        <f t="shared" si="76"/>
        <v>476</v>
      </c>
      <c r="BF490" s="3223" t="b">
        <f t="shared" si="75"/>
        <v>1</v>
      </c>
      <c r="BG490" s="3209" t="s">
        <v>1639</v>
      </c>
      <c r="BH490" s="3262">
        <v>1737</v>
      </c>
      <c r="BI490" s="3269">
        <v>905</v>
      </c>
      <c r="BJ490" s="3262">
        <v>1736</v>
      </c>
      <c r="BK490" s="3262">
        <v>1417</v>
      </c>
      <c r="BL490" s="3262">
        <v>766487</v>
      </c>
      <c r="BM490" s="3262">
        <v>193085</v>
      </c>
      <c r="BN490" s="3262">
        <v>305617</v>
      </c>
      <c r="BO490" s="3262">
        <v>79675</v>
      </c>
      <c r="BP490" s="3262">
        <v>220832</v>
      </c>
      <c r="BQ490" s="3262">
        <v>40997</v>
      </c>
      <c r="BR490" s="3262">
        <v>84785</v>
      </c>
      <c r="BS490" s="3262">
        <v>38677</v>
      </c>
      <c r="BT490" s="3262">
        <v>15291</v>
      </c>
      <c r="BU490" s="3262">
        <v>4009</v>
      </c>
      <c r="BV490" s="3262">
        <v>122668</v>
      </c>
      <c r="BW490" s="3262">
        <v>23638</v>
      </c>
      <c r="BX490" s="3262">
        <v>-53174</v>
      </c>
      <c r="BY490" s="3262">
        <v>11030</v>
      </c>
    </row>
    <row r="491" spans="1:77" ht="15.2" customHeight="1" x14ac:dyDescent="0.2">
      <c r="A491" s="3281" t="s">
        <v>1642</v>
      </c>
      <c r="B491" s="3255" t="s">
        <v>1642</v>
      </c>
      <c r="C491" s="3272" t="s">
        <v>1640</v>
      </c>
      <c r="D491" s="3256">
        <v>23</v>
      </c>
      <c r="E491" s="3256">
        <v>26</v>
      </c>
      <c r="F491" s="3256">
        <v>159</v>
      </c>
      <c r="G491" s="3256">
        <v>22</v>
      </c>
      <c r="H491" s="3256">
        <v>10901</v>
      </c>
      <c r="I491" s="3256">
        <v>2959</v>
      </c>
      <c r="J491" s="3256">
        <v>4599</v>
      </c>
      <c r="K491" s="3256">
        <v>1220</v>
      </c>
      <c r="L491" s="3256">
        <v>4845</v>
      </c>
      <c r="M491" s="3256">
        <v>1315</v>
      </c>
      <c r="N491" s="3257">
        <v>-246</v>
      </c>
      <c r="O491" s="3257">
        <v>-95</v>
      </c>
      <c r="P491" s="3256">
        <v>0</v>
      </c>
      <c r="Q491" s="3256">
        <v>0</v>
      </c>
      <c r="R491" s="3256">
        <v>0</v>
      </c>
      <c r="S491" s="3256">
        <v>0</v>
      </c>
      <c r="T491" s="3257">
        <v>-246</v>
      </c>
      <c r="U491" s="3257">
        <v>-95</v>
      </c>
      <c r="V491" s="3209" t="s">
        <v>1640</v>
      </c>
      <c r="W491" s="3223" t="b">
        <f t="shared" si="74"/>
        <v>1</v>
      </c>
      <c r="X491" s="3258">
        <f>+T491-'Departmental PL'!V790</f>
        <v>0</v>
      </c>
      <c r="Y491" s="3258">
        <f>+U491-'Departmental PL'!W790</f>
        <v>0</v>
      </c>
      <c r="AC491" s="3228">
        <f t="shared" si="77"/>
        <v>0</v>
      </c>
      <c r="AD491" s="3228">
        <f t="shared" si="78"/>
        <v>0</v>
      </c>
      <c r="AF491" s="3233">
        <f t="shared" si="79"/>
        <v>0</v>
      </c>
      <c r="AG491" s="3233">
        <f t="shared" si="80"/>
        <v>0</v>
      </c>
      <c r="AH491" s="3223" t="b">
        <f t="shared" si="81"/>
        <v>1</v>
      </c>
      <c r="AI491" s="3259" t="s">
        <v>1642</v>
      </c>
      <c r="AJ491" s="3259" t="s">
        <v>1281</v>
      </c>
      <c r="AK491" s="3259" t="s">
        <v>1640</v>
      </c>
      <c r="AL491" s="3244">
        <v>25</v>
      </c>
      <c r="AM491" s="3244">
        <v>8</v>
      </c>
      <c r="AN491" s="3244">
        <v>22</v>
      </c>
      <c r="AO491" s="3244">
        <v>5</v>
      </c>
      <c r="AP491" s="3244">
        <v>2959</v>
      </c>
      <c r="AQ491" s="3244">
        <v>2595</v>
      </c>
      <c r="AR491" s="3244">
        <v>1258</v>
      </c>
      <c r="AS491" s="3244">
        <v>1325</v>
      </c>
      <c r="AT491" s="3244">
        <v>1313</v>
      </c>
      <c r="AU491" s="3244">
        <v>1482</v>
      </c>
      <c r="AV491" s="3244">
        <v>-56</v>
      </c>
      <c r="AW491" s="3244">
        <v>-158</v>
      </c>
      <c r="AX491" s="3244">
        <v>0</v>
      </c>
      <c r="AY491" s="3244">
        <v>0</v>
      </c>
      <c r="AZ491" s="3244">
        <v>0</v>
      </c>
      <c r="BA491" s="3244">
        <v>0</v>
      </c>
      <c r="BB491" s="3244">
        <v>-56</v>
      </c>
      <c r="BC491" s="3244">
        <v>-158</v>
      </c>
      <c r="BE491" s="3223">
        <f t="shared" si="76"/>
        <v>477</v>
      </c>
      <c r="BF491" s="3223" t="b">
        <f t="shared" si="75"/>
        <v>1</v>
      </c>
      <c r="BG491" s="3209" t="s">
        <v>1640</v>
      </c>
      <c r="BH491" s="3269">
        <v>25</v>
      </c>
      <c r="BI491" s="3269">
        <v>8</v>
      </c>
      <c r="BJ491" s="3269">
        <v>22</v>
      </c>
      <c r="BK491" s="3269">
        <v>5</v>
      </c>
      <c r="BL491" s="3262">
        <v>2959</v>
      </c>
      <c r="BM491" s="3262">
        <v>2595</v>
      </c>
      <c r="BN491" s="3262">
        <v>1259</v>
      </c>
      <c r="BO491" s="3262">
        <v>1324</v>
      </c>
      <c r="BP491" s="3262">
        <v>1315</v>
      </c>
      <c r="BQ491" s="3262">
        <v>1483</v>
      </c>
      <c r="BR491" s="3269">
        <v>-56</v>
      </c>
      <c r="BS491" s="3269">
        <v>-158</v>
      </c>
      <c r="BT491" s="3269">
        <v>0</v>
      </c>
      <c r="BU491" s="3269">
        <v>0</v>
      </c>
      <c r="BV491" s="3269">
        <v>0</v>
      </c>
      <c r="BW491" s="3269">
        <v>0</v>
      </c>
      <c r="BX491" s="3269">
        <v>-56</v>
      </c>
      <c r="BY491" s="3269">
        <v>-158</v>
      </c>
    </row>
    <row r="492" spans="1:77" ht="15.2" customHeight="1" x14ac:dyDescent="0.2">
      <c r="A492" s="3254" t="s">
        <v>1639</v>
      </c>
      <c r="B492" s="3255" t="s">
        <v>1642</v>
      </c>
      <c r="C492" s="3272" t="s">
        <v>1641</v>
      </c>
      <c r="D492" s="3256"/>
      <c r="E492" s="3256"/>
      <c r="F492" s="3256"/>
      <c r="G492" s="3256"/>
      <c r="H492" s="3256"/>
      <c r="I492" s="3256"/>
      <c r="J492" s="3256"/>
      <c r="K492" s="3256"/>
      <c r="L492" s="3256"/>
      <c r="M492" s="3256"/>
      <c r="N492" s="3257"/>
      <c r="O492" s="3257"/>
      <c r="P492" s="3256"/>
      <c r="Q492" s="3256"/>
      <c r="R492" s="3256"/>
      <c r="S492" s="3256"/>
      <c r="T492" s="3257"/>
      <c r="U492" s="3257"/>
      <c r="V492" s="3218" t="s">
        <v>1641</v>
      </c>
      <c r="W492" s="3223" t="b">
        <f t="shared" si="74"/>
        <v>1</v>
      </c>
      <c r="X492" s="3258">
        <f>+T492-'Departmental PL'!V791</f>
        <v>0</v>
      </c>
      <c r="Y492" s="3258">
        <f>+U492-'Departmental PL'!W791</f>
        <v>0</v>
      </c>
      <c r="AC492" s="3228">
        <f t="shared" si="77"/>
        <v>0</v>
      </c>
      <c r="AD492" s="3228">
        <f t="shared" si="78"/>
        <v>0</v>
      </c>
      <c r="AF492" s="3233">
        <f t="shared" si="79"/>
        <v>0</v>
      </c>
      <c r="AG492" s="3233">
        <f t="shared" si="80"/>
        <v>0</v>
      </c>
      <c r="AH492" s="3223" t="b">
        <f t="shared" si="81"/>
        <v>1</v>
      </c>
      <c r="AI492" s="3259" t="s">
        <v>1642</v>
      </c>
      <c r="AJ492" s="3259" t="s">
        <v>1281</v>
      </c>
      <c r="AK492" s="3259" t="s">
        <v>1641</v>
      </c>
      <c r="AL492" s="3244">
        <v>0</v>
      </c>
      <c r="AM492" s="3244">
        <v>493</v>
      </c>
      <c r="AO492" s="3244">
        <v>588</v>
      </c>
      <c r="AQ492" s="3244">
        <v>72912</v>
      </c>
      <c r="AS492" s="3244">
        <v>30964</v>
      </c>
      <c r="AU492" s="3244">
        <v>101750</v>
      </c>
      <c r="AW492" s="3244">
        <v>-70911</v>
      </c>
      <c r="AY492" s="3244">
        <v>12957</v>
      </c>
      <c r="BA492" s="3244">
        <v>149326</v>
      </c>
      <c r="BC492" s="3244">
        <v>-233172</v>
      </c>
      <c r="BE492" s="3223">
        <f t="shared" si="76"/>
        <v>478</v>
      </c>
      <c r="BF492" s="3223" t="b">
        <f t="shared" si="75"/>
        <v>1</v>
      </c>
      <c r="BG492" s="3209" t="s">
        <v>1641</v>
      </c>
      <c r="BH492" s="3269">
        <v>0</v>
      </c>
      <c r="BI492" s="3269">
        <v>493</v>
      </c>
      <c r="BJ492" s="3269" t="s">
        <v>1196</v>
      </c>
      <c r="BK492" s="3269">
        <v>588</v>
      </c>
      <c r="BL492" s="3269" t="s">
        <v>1196</v>
      </c>
      <c r="BM492" s="3262">
        <v>72912</v>
      </c>
      <c r="BN492" s="3269" t="s">
        <v>1196</v>
      </c>
      <c r="BO492" s="3262">
        <v>30878</v>
      </c>
      <c r="BP492" s="3269" t="s">
        <v>1196</v>
      </c>
      <c r="BQ492" s="3262">
        <v>101827</v>
      </c>
      <c r="BR492" s="3269" t="s">
        <v>1196</v>
      </c>
      <c r="BS492" s="3262">
        <v>-70949</v>
      </c>
      <c r="BT492" s="3269" t="s">
        <v>1196</v>
      </c>
      <c r="BU492" s="3262">
        <v>13012</v>
      </c>
      <c r="BV492" s="3269" t="s">
        <v>1196</v>
      </c>
      <c r="BW492" s="3262">
        <v>149251</v>
      </c>
      <c r="BX492" s="3269" t="s">
        <v>1196</v>
      </c>
      <c r="BY492" s="3262">
        <v>-233212</v>
      </c>
    </row>
    <row r="493" spans="1:77" s="3446" customFormat="1" ht="15.2" customHeight="1" x14ac:dyDescent="0.2">
      <c r="A493" s="3459" t="s">
        <v>1640</v>
      </c>
      <c r="B493" s="3477" t="s">
        <v>1642</v>
      </c>
      <c r="C493" s="3478" t="s">
        <v>2608</v>
      </c>
      <c r="D493" s="3477">
        <v>2388</v>
      </c>
      <c r="E493" s="3477">
        <v>2345</v>
      </c>
      <c r="F493" s="3477">
        <v>2524</v>
      </c>
      <c r="G493" s="3477">
        <v>2342</v>
      </c>
      <c r="H493" s="3477">
        <v>1097546</v>
      </c>
      <c r="I493" s="3477">
        <v>1033524</v>
      </c>
      <c r="J493" s="3477">
        <v>433092</v>
      </c>
      <c r="K493" s="3477">
        <v>409043</v>
      </c>
      <c r="L493" s="3477">
        <v>257188</v>
      </c>
      <c r="M493" s="3477">
        <v>295028</v>
      </c>
      <c r="N493" s="3477">
        <v>175903</v>
      </c>
      <c r="O493" s="3477">
        <v>114014</v>
      </c>
      <c r="P493" s="3477">
        <v>17526</v>
      </c>
      <c r="Q493" s="3477">
        <v>20369</v>
      </c>
      <c r="R493" s="3477">
        <v>142782</v>
      </c>
      <c r="S493" s="3477">
        <v>167144</v>
      </c>
      <c r="T493" s="3477">
        <v>15596</v>
      </c>
      <c r="U493" s="3477">
        <v>-73499</v>
      </c>
      <c r="V493" s="3479" t="s">
        <v>2608</v>
      </c>
      <c r="W493" s="3446" t="b">
        <f t="shared" si="74"/>
        <v>1</v>
      </c>
      <c r="X493" s="3486">
        <f>+T493-'Departmental PL'!V794</f>
        <v>1</v>
      </c>
      <c r="Y493" s="3486">
        <f>+U493-'Departmental PL'!W794</f>
        <v>0</v>
      </c>
      <c r="AC493" s="3446">
        <f t="shared" si="77"/>
        <v>1</v>
      </c>
      <c r="AD493" s="3446">
        <f t="shared" si="78"/>
        <v>1</v>
      </c>
      <c r="AF493" s="3446">
        <f t="shared" si="79"/>
        <v>-1</v>
      </c>
      <c r="AG493" s="3446">
        <f t="shared" si="80"/>
        <v>0</v>
      </c>
      <c r="AH493" s="3446" t="b">
        <f t="shared" si="81"/>
        <v>0</v>
      </c>
      <c r="AI493" s="3480" t="s">
        <v>1642</v>
      </c>
      <c r="AJ493" s="3480" t="s">
        <v>1281</v>
      </c>
      <c r="AK493" s="3480" t="s">
        <v>2031</v>
      </c>
      <c r="AL493" s="3480">
        <v>1760</v>
      </c>
      <c r="AM493" s="3480">
        <v>912</v>
      </c>
      <c r="AN493" s="3480">
        <v>1758</v>
      </c>
      <c r="AO493" s="3480">
        <v>2010</v>
      </c>
      <c r="AP493" s="3480">
        <v>769446</v>
      </c>
      <c r="AQ493" s="3480">
        <v>268592</v>
      </c>
      <c r="AR493" s="3480">
        <v>306820</v>
      </c>
      <c r="AS493" s="3480">
        <v>111939</v>
      </c>
      <c r="AT493" s="3480">
        <v>222038</v>
      </c>
      <c r="AU493" s="3480">
        <v>144212</v>
      </c>
      <c r="AV493" s="3480">
        <v>84684</v>
      </c>
      <c r="AW493" s="3480">
        <v>-32281</v>
      </c>
      <c r="AX493" s="3480">
        <v>15451</v>
      </c>
      <c r="AY493" s="3480">
        <v>17022</v>
      </c>
      <c r="AZ493" s="3480">
        <v>122687</v>
      </c>
      <c r="BA493" s="3480">
        <v>172719</v>
      </c>
      <c r="BB493" s="3480">
        <v>-53167</v>
      </c>
      <c r="BC493" s="3480">
        <v>-222347</v>
      </c>
      <c r="BE493" s="3446">
        <f t="shared" si="76"/>
        <v>479</v>
      </c>
      <c r="BF493" s="3446" t="b">
        <f t="shared" si="75"/>
        <v>0</v>
      </c>
      <c r="BG493" s="3481" t="s">
        <v>1642</v>
      </c>
      <c r="BH493" s="3467">
        <v>1760</v>
      </c>
      <c r="BI493" s="3467">
        <v>912</v>
      </c>
      <c r="BJ493" s="3467">
        <v>1758</v>
      </c>
      <c r="BK493" s="3467">
        <v>2010</v>
      </c>
      <c r="BL493" s="3467">
        <v>769446</v>
      </c>
      <c r="BM493" s="3467">
        <v>268592</v>
      </c>
      <c r="BN493" s="3467">
        <v>306875</v>
      </c>
      <c r="BO493" s="3467">
        <v>111877</v>
      </c>
      <c r="BP493" s="3467">
        <v>222147</v>
      </c>
      <c r="BQ493" s="3467">
        <v>144307</v>
      </c>
      <c r="BR493" s="3467">
        <v>84728</v>
      </c>
      <c r="BS493" s="3467">
        <v>-32430</v>
      </c>
      <c r="BT493" s="3467">
        <v>15291</v>
      </c>
      <c r="BU493" s="3467">
        <v>17021</v>
      </c>
      <c r="BV493" s="3467">
        <v>122668</v>
      </c>
      <c r="BW493" s="3467">
        <v>172890</v>
      </c>
      <c r="BX493" s="3467">
        <v>-53231</v>
      </c>
      <c r="BY493" s="3467">
        <v>-222341</v>
      </c>
    </row>
    <row r="494" spans="1:77" ht="15.2" customHeight="1" x14ac:dyDescent="0.2">
      <c r="A494" s="3254" t="s">
        <v>1641</v>
      </c>
      <c r="B494" s="3255" t="s">
        <v>1642</v>
      </c>
      <c r="C494" s="3272" t="s">
        <v>1639</v>
      </c>
      <c r="D494" s="3256">
        <v>16874</v>
      </c>
      <c r="E494" s="3256">
        <v>16593</v>
      </c>
      <c r="F494" s="3256">
        <v>30781</v>
      </c>
      <c r="G494" s="3256">
        <v>30218</v>
      </c>
      <c r="H494" s="3256">
        <v>75989577</v>
      </c>
      <c r="I494" s="3256">
        <v>70889248</v>
      </c>
      <c r="J494" s="3256">
        <v>30298632</v>
      </c>
      <c r="K494" s="3256">
        <v>28926554</v>
      </c>
      <c r="L494" s="3256">
        <v>17479796</v>
      </c>
      <c r="M494" s="3256">
        <v>16383381</v>
      </c>
      <c r="N494" s="3256">
        <v>12818836</v>
      </c>
      <c r="O494" s="3256">
        <v>12543173</v>
      </c>
      <c r="P494" s="3256">
        <v>1214000</v>
      </c>
      <c r="Q494" s="3256">
        <v>1136178</v>
      </c>
      <c r="R494" s="3256">
        <v>9959991</v>
      </c>
      <c r="S494" s="3256">
        <v>9323331</v>
      </c>
      <c r="T494" s="3256">
        <v>1644844</v>
      </c>
      <c r="U494" s="3256">
        <v>2083664</v>
      </c>
      <c r="V494" s="3209" t="s">
        <v>1639</v>
      </c>
      <c r="W494" s="3223" t="b">
        <f t="shared" si="74"/>
        <v>1</v>
      </c>
      <c r="X494" s="3258">
        <f>+T494-'Departmental PL'!V795</f>
        <v>-1</v>
      </c>
      <c r="Y494" s="3258">
        <f>+U494-'Departmental PL'!W795</f>
        <v>0</v>
      </c>
      <c r="AC494" s="3228">
        <f t="shared" si="77"/>
        <v>0</v>
      </c>
      <c r="AD494" s="3228">
        <f t="shared" si="78"/>
        <v>0</v>
      </c>
      <c r="AF494" s="3233">
        <f t="shared" si="79"/>
        <v>1</v>
      </c>
      <c r="AG494" s="3233">
        <f t="shared" si="80"/>
        <v>0</v>
      </c>
      <c r="AH494" s="3223" t="b">
        <f t="shared" si="81"/>
        <v>1</v>
      </c>
      <c r="AI494" s="3259" t="s">
        <v>1642</v>
      </c>
      <c r="AJ494" s="3259" t="s">
        <v>767</v>
      </c>
      <c r="AK494" s="3259" t="s">
        <v>1639</v>
      </c>
      <c r="AL494" s="3244">
        <v>12318</v>
      </c>
      <c r="AM494" s="3244">
        <v>11073</v>
      </c>
      <c r="AN494" s="3244">
        <v>22459</v>
      </c>
      <c r="AO494" s="3244">
        <v>23112</v>
      </c>
      <c r="AP494" s="3244">
        <v>52772468</v>
      </c>
      <c r="AQ494" s="3244">
        <v>40657213</v>
      </c>
      <c r="AR494" s="3244">
        <v>21850532</v>
      </c>
      <c r="AS494" s="3244">
        <v>17910957</v>
      </c>
      <c r="AT494" s="3244">
        <v>12416641</v>
      </c>
      <c r="AU494" s="3244">
        <v>7457874</v>
      </c>
      <c r="AV494" s="3244">
        <v>9434659</v>
      </c>
      <c r="AW494" s="3244">
        <v>10454087</v>
      </c>
      <c r="AX494" s="3244">
        <v>859117</v>
      </c>
      <c r="AY494" s="3244">
        <v>729222</v>
      </c>
      <c r="AZ494" s="3244">
        <v>6895764</v>
      </c>
      <c r="BA494" s="3244">
        <v>4299510</v>
      </c>
      <c r="BB494" s="3244">
        <v>1678224</v>
      </c>
      <c r="BC494" s="3244">
        <v>5425363</v>
      </c>
      <c r="BE494" s="3223">
        <f t="shared" si="76"/>
        <v>480</v>
      </c>
      <c r="BF494" s="3223" t="b">
        <f t="shared" si="75"/>
        <v>1</v>
      </c>
      <c r="BG494" s="3269" t="s">
        <v>1639</v>
      </c>
      <c r="BH494" s="3262">
        <v>12318</v>
      </c>
      <c r="BI494" s="3262">
        <v>11073</v>
      </c>
      <c r="BJ494" s="3262">
        <v>22459</v>
      </c>
      <c r="BK494" s="3262">
        <v>23112</v>
      </c>
      <c r="BL494" s="3262">
        <v>52772468</v>
      </c>
      <c r="BM494" s="3262">
        <v>40657213</v>
      </c>
      <c r="BN494" s="3262">
        <v>21850635</v>
      </c>
      <c r="BO494" s="3262">
        <v>17910955</v>
      </c>
      <c r="BP494" s="3262">
        <v>12415748</v>
      </c>
      <c r="BQ494" s="3262">
        <v>7456813</v>
      </c>
      <c r="BR494" s="3262">
        <v>9434887</v>
      </c>
      <c r="BS494" s="3262">
        <v>10454142</v>
      </c>
      <c r="BT494" s="3262">
        <v>859677</v>
      </c>
      <c r="BU494" s="3262">
        <v>729242</v>
      </c>
      <c r="BV494" s="3262">
        <v>6896724</v>
      </c>
      <c r="BW494" s="3262">
        <v>4299472</v>
      </c>
      <c r="BX494" s="3262">
        <v>1678486</v>
      </c>
      <c r="BY494" s="3262">
        <v>5425427</v>
      </c>
    </row>
    <row r="495" spans="1:77" ht="15.2" customHeight="1" x14ac:dyDescent="0.2">
      <c r="A495" s="3254" t="s">
        <v>1643</v>
      </c>
      <c r="B495" s="3255" t="s">
        <v>1642</v>
      </c>
      <c r="C495" s="3272" t="s">
        <v>1640</v>
      </c>
      <c r="D495" s="3256">
        <v>14172</v>
      </c>
      <c r="E495" s="3256">
        <v>14041</v>
      </c>
      <c r="F495" s="3256">
        <v>219197</v>
      </c>
      <c r="G495" s="3256">
        <v>30360</v>
      </c>
      <c r="H495" s="3256">
        <v>26861783</v>
      </c>
      <c r="I495" s="3256">
        <v>26258321</v>
      </c>
      <c r="J495" s="3256">
        <v>10986552</v>
      </c>
      <c r="K495" s="3256">
        <v>10799027</v>
      </c>
      <c r="L495" s="3256">
        <v>11938536</v>
      </c>
      <c r="M495" s="3256">
        <v>11671039</v>
      </c>
      <c r="N495" s="3257">
        <v>-951984</v>
      </c>
      <c r="O495" s="3257">
        <v>-872011</v>
      </c>
      <c r="P495" s="3256">
        <v>0</v>
      </c>
      <c r="Q495" s="3256">
        <v>0</v>
      </c>
      <c r="R495" s="3256">
        <v>0</v>
      </c>
      <c r="S495" s="3256">
        <v>0</v>
      </c>
      <c r="T495" s="3257">
        <v>-951984</v>
      </c>
      <c r="U495" s="3257">
        <v>-872011</v>
      </c>
      <c r="V495" s="3209" t="s">
        <v>1640</v>
      </c>
      <c r="W495" s="3223" t="b">
        <f t="shared" si="74"/>
        <v>1</v>
      </c>
      <c r="X495" s="3258">
        <f>+T495-'Departmental PL'!V796</f>
        <v>0</v>
      </c>
      <c r="Y495" s="3258">
        <f>+U495-'Departmental PL'!W796</f>
        <v>1</v>
      </c>
      <c r="AC495" s="3228">
        <f t="shared" si="77"/>
        <v>0</v>
      </c>
      <c r="AD495" s="3228">
        <f t="shared" si="78"/>
        <v>-1</v>
      </c>
      <c r="AF495" s="3233">
        <f t="shared" si="79"/>
        <v>0</v>
      </c>
      <c r="AG495" s="3233">
        <f t="shared" si="80"/>
        <v>0</v>
      </c>
      <c r="AH495" s="3223" t="b">
        <f t="shared" si="81"/>
        <v>1</v>
      </c>
      <c r="AI495" s="3259" t="s">
        <v>1642</v>
      </c>
      <c r="AJ495" s="3259" t="s">
        <v>767</v>
      </c>
      <c r="AK495" s="3259" t="s">
        <v>1640</v>
      </c>
      <c r="AL495" s="3244">
        <v>10455</v>
      </c>
      <c r="AM495" s="3244">
        <v>9221</v>
      </c>
      <c r="AN495" s="3244">
        <v>22918</v>
      </c>
      <c r="AO495" s="3244">
        <v>21007</v>
      </c>
      <c r="AP495" s="3244">
        <v>19693957</v>
      </c>
      <c r="AQ495" s="3244">
        <v>15893814</v>
      </c>
      <c r="AR495" s="3244">
        <v>8152314</v>
      </c>
      <c r="AS495" s="3244">
        <v>7091963</v>
      </c>
      <c r="AT495" s="3244">
        <v>8754018</v>
      </c>
      <c r="AU495" s="3244">
        <v>8954240</v>
      </c>
      <c r="AV495" s="3244">
        <v>-601713</v>
      </c>
      <c r="AW495" s="3244">
        <v>-1862225</v>
      </c>
      <c r="AX495" s="3244">
        <v>0</v>
      </c>
      <c r="AY495" s="3244">
        <v>0</v>
      </c>
      <c r="AZ495" s="3244">
        <v>0</v>
      </c>
      <c r="BA495" s="3244">
        <v>0</v>
      </c>
      <c r="BB495" s="3244">
        <v>-601713</v>
      </c>
      <c r="BC495" s="3244">
        <v>-1862225</v>
      </c>
      <c r="BE495" s="3223">
        <f t="shared" si="76"/>
        <v>481</v>
      </c>
      <c r="BF495" s="3223" t="b">
        <f t="shared" si="75"/>
        <v>1</v>
      </c>
      <c r="BG495" s="3269" t="s">
        <v>1640</v>
      </c>
      <c r="BH495" s="3262">
        <v>10455</v>
      </c>
      <c r="BI495" s="3262">
        <v>9221</v>
      </c>
      <c r="BJ495" s="3262">
        <v>22918</v>
      </c>
      <c r="BK495" s="3262">
        <v>21007</v>
      </c>
      <c r="BL495" s="3262">
        <v>19693919</v>
      </c>
      <c r="BM495" s="3262">
        <v>15893687</v>
      </c>
      <c r="BN495" s="3262">
        <v>8152388</v>
      </c>
      <c r="BO495" s="3262">
        <v>7091990</v>
      </c>
      <c r="BP495" s="3262">
        <v>8754018</v>
      </c>
      <c r="BQ495" s="3262">
        <v>8954272</v>
      </c>
      <c r="BR495" s="3262">
        <v>-601630</v>
      </c>
      <c r="BS495" s="3262">
        <v>-1862282</v>
      </c>
      <c r="BT495" s="3269">
        <v>0</v>
      </c>
      <c r="BU495" s="3269">
        <v>0</v>
      </c>
      <c r="BV495" s="3269">
        <v>0</v>
      </c>
      <c r="BW495" s="3269">
        <v>0</v>
      </c>
      <c r="BX495" s="3262">
        <v>-601630</v>
      </c>
      <c r="BY495" s="3262">
        <v>-1862282</v>
      </c>
    </row>
    <row r="496" spans="1:77" ht="15.2" customHeight="1" x14ac:dyDescent="0.2">
      <c r="A496" s="3254" t="s">
        <v>1644</v>
      </c>
      <c r="B496" s="3255" t="s">
        <v>1642</v>
      </c>
      <c r="C496" s="3272" t="s">
        <v>1641</v>
      </c>
      <c r="D496" s="3256"/>
      <c r="E496" s="3256"/>
      <c r="F496" s="3256"/>
      <c r="G496" s="3256"/>
      <c r="H496" s="3256"/>
      <c r="I496" s="3256"/>
      <c r="J496" s="3256"/>
      <c r="K496" s="3256"/>
      <c r="L496" s="3256"/>
      <c r="M496" s="3256"/>
      <c r="N496" s="3257"/>
      <c r="O496" s="3256"/>
      <c r="P496" s="3256"/>
      <c r="Q496" s="3256"/>
      <c r="R496" s="3256"/>
      <c r="S496" s="3256"/>
      <c r="T496" s="3257"/>
      <c r="U496" s="3257"/>
      <c r="V496" s="3218" t="s">
        <v>1641</v>
      </c>
      <c r="W496" s="3223" t="b">
        <f t="shared" si="74"/>
        <v>1</v>
      </c>
      <c r="X496" s="3258">
        <f>+T496-'Departmental PL'!V797</f>
        <v>0</v>
      </c>
      <c r="Y496" s="3258">
        <f>+U496-'Departmental PL'!W797</f>
        <v>0</v>
      </c>
      <c r="AC496" s="3228">
        <f t="shared" si="77"/>
        <v>0</v>
      </c>
      <c r="AD496" s="3228">
        <f t="shared" si="78"/>
        <v>0</v>
      </c>
      <c r="AF496" s="3233">
        <f t="shared" si="79"/>
        <v>0</v>
      </c>
      <c r="AG496" s="3233">
        <f t="shared" si="80"/>
        <v>0</v>
      </c>
      <c r="AH496" s="3223" t="b">
        <f t="shared" si="81"/>
        <v>1</v>
      </c>
      <c r="AI496" s="3259" t="s">
        <v>1642</v>
      </c>
      <c r="AJ496" s="3259" t="s">
        <v>767</v>
      </c>
      <c r="AK496" s="3259" t="s">
        <v>1641</v>
      </c>
      <c r="AL496" s="3244">
        <v>0</v>
      </c>
      <c r="AM496" s="3244">
        <v>4156</v>
      </c>
      <c r="AO496" s="3244">
        <v>4163</v>
      </c>
      <c r="AQ496" s="3244">
        <v>529118</v>
      </c>
      <c r="AS496" s="3244">
        <v>240149</v>
      </c>
      <c r="AU496" s="3244">
        <v>738235</v>
      </c>
      <c r="AW496" s="3244">
        <v>-499123</v>
      </c>
      <c r="AY496" s="3244">
        <v>93881</v>
      </c>
      <c r="BA496" s="3244">
        <v>1083808</v>
      </c>
      <c r="BC496" s="3244">
        <v>-1676665</v>
      </c>
      <c r="BE496" s="3223">
        <f t="shared" si="76"/>
        <v>482</v>
      </c>
      <c r="BF496" s="3223" t="b">
        <f t="shared" si="75"/>
        <v>1</v>
      </c>
      <c r="BG496" s="3269" t="s">
        <v>1641</v>
      </c>
      <c r="BH496" s="3269">
        <v>0</v>
      </c>
      <c r="BI496" s="3262">
        <v>4156</v>
      </c>
      <c r="BJ496" s="3269" t="s">
        <v>1196</v>
      </c>
      <c r="BK496" s="3262">
        <v>4163</v>
      </c>
      <c r="BL496" s="3269" t="s">
        <v>1196</v>
      </c>
      <c r="BM496" s="3262">
        <v>529118</v>
      </c>
      <c r="BN496" s="3269" t="s">
        <v>1196</v>
      </c>
      <c r="BO496" s="3262">
        <v>240000</v>
      </c>
      <c r="BP496" s="3269" t="s">
        <v>1196</v>
      </c>
      <c r="BQ496" s="3262">
        <v>738951</v>
      </c>
      <c r="BR496" s="3269" t="s">
        <v>1196</v>
      </c>
      <c r="BS496" s="3262">
        <v>-498951</v>
      </c>
      <c r="BT496" s="3269" t="s">
        <v>1196</v>
      </c>
      <c r="BU496" s="3262">
        <v>94426</v>
      </c>
      <c r="BV496" s="3269" t="s">
        <v>1196</v>
      </c>
      <c r="BW496" s="3262">
        <v>1083107</v>
      </c>
      <c r="BX496" s="3269" t="s">
        <v>1196</v>
      </c>
      <c r="BY496" s="3262">
        <v>-1676484</v>
      </c>
    </row>
    <row r="497" spans="1:77" ht="15.2" customHeight="1" x14ac:dyDescent="0.2">
      <c r="A497" s="3289" t="s">
        <v>1642</v>
      </c>
      <c r="B497" s="3255" t="s">
        <v>1642</v>
      </c>
      <c r="C497" s="3272" t="s">
        <v>1643</v>
      </c>
      <c r="D497" s="3256">
        <v>12295</v>
      </c>
      <c r="E497" s="3256">
        <v>12094</v>
      </c>
      <c r="F497" s="3256">
        <v>12507</v>
      </c>
      <c r="G497" s="3256">
        <v>12371</v>
      </c>
      <c r="H497" s="3256">
        <v>10776892</v>
      </c>
      <c r="I497" s="3256">
        <v>9960638</v>
      </c>
      <c r="J497" s="3256">
        <v>4279840</v>
      </c>
      <c r="K497" s="3256">
        <v>4018226</v>
      </c>
      <c r="L497" s="3256">
        <v>3730408</v>
      </c>
      <c r="M497" s="3256">
        <v>3504115</v>
      </c>
      <c r="N497" s="3257">
        <v>549432</v>
      </c>
      <c r="O497" s="3257">
        <v>514111</v>
      </c>
      <c r="P497" s="3256">
        <v>400637</v>
      </c>
      <c r="Q497" s="3256">
        <v>374445</v>
      </c>
      <c r="R497" s="3256">
        <v>1061880</v>
      </c>
      <c r="S497" s="3256">
        <v>961047</v>
      </c>
      <c r="T497" s="3257">
        <v>-913085</v>
      </c>
      <c r="U497" s="3257">
        <v>-821381</v>
      </c>
      <c r="V497" s="3209" t="s">
        <v>1643</v>
      </c>
      <c r="W497" s="3223" t="b">
        <f t="shared" si="74"/>
        <v>1</v>
      </c>
      <c r="X497" s="3258">
        <f>+T497-'Departmental PL'!V798</f>
        <v>0</v>
      </c>
      <c r="Y497" s="3258">
        <f>+U497-'Departmental PL'!W798</f>
        <v>0</v>
      </c>
      <c r="AC497" s="3228">
        <f t="shared" si="77"/>
        <v>0</v>
      </c>
      <c r="AD497" s="3228">
        <f t="shared" si="78"/>
        <v>0</v>
      </c>
      <c r="AF497" s="3233">
        <f t="shared" si="79"/>
        <v>0</v>
      </c>
      <c r="AG497" s="3233">
        <f t="shared" si="80"/>
        <v>0</v>
      </c>
      <c r="AH497" s="3223" t="b">
        <f t="shared" si="81"/>
        <v>1</v>
      </c>
      <c r="AI497" s="3259" t="s">
        <v>1642</v>
      </c>
      <c r="AJ497" s="3259" t="s">
        <v>767</v>
      </c>
      <c r="AK497" s="3259" t="s">
        <v>1643</v>
      </c>
      <c r="AL497" s="3244">
        <v>9055</v>
      </c>
      <c r="AM497" s="3244">
        <v>8152</v>
      </c>
      <c r="AN497" s="3244">
        <v>9258</v>
      </c>
      <c r="AO497" s="3244">
        <v>8346</v>
      </c>
      <c r="AP497" s="3244">
        <v>7403448</v>
      </c>
      <c r="AQ497" s="3244">
        <v>4025893</v>
      </c>
      <c r="AR497" s="3244">
        <v>3030735</v>
      </c>
      <c r="AS497" s="3244">
        <v>1721761</v>
      </c>
      <c r="AT497" s="3244">
        <v>2685341</v>
      </c>
      <c r="AU497" s="3244">
        <v>1844432</v>
      </c>
      <c r="AV497" s="3244">
        <v>343300</v>
      </c>
      <c r="AW497" s="3244">
        <v>-123530</v>
      </c>
      <c r="AX497" s="3244">
        <v>282642</v>
      </c>
      <c r="AY497" s="3244">
        <v>207442</v>
      </c>
      <c r="AZ497" s="3244">
        <v>724357</v>
      </c>
      <c r="BA497" s="3244">
        <v>455567</v>
      </c>
      <c r="BB497" s="3244">
        <v>-666470</v>
      </c>
      <c r="BC497" s="3244">
        <v>-786345</v>
      </c>
      <c r="BE497" s="3223">
        <f t="shared" si="76"/>
        <v>483</v>
      </c>
      <c r="BF497" s="3223" t="b">
        <f t="shared" si="75"/>
        <v>1</v>
      </c>
      <c r="BG497" s="3269" t="s">
        <v>1643</v>
      </c>
      <c r="BH497" s="3262">
        <v>9055</v>
      </c>
      <c r="BI497" s="3262">
        <v>8152</v>
      </c>
      <c r="BJ497" s="3262">
        <v>9258</v>
      </c>
      <c r="BK497" s="3262">
        <v>8346</v>
      </c>
      <c r="BL497" s="3262">
        <v>7403448</v>
      </c>
      <c r="BM497" s="3262">
        <v>4025893</v>
      </c>
      <c r="BN497" s="3262">
        <v>3030741</v>
      </c>
      <c r="BO497" s="3262">
        <v>1721487</v>
      </c>
      <c r="BP497" s="3262">
        <v>2687212</v>
      </c>
      <c r="BQ497" s="3262">
        <v>1844893</v>
      </c>
      <c r="BR497" s="3262">
        <v>343529</v>
      </c>
      <c r="BS497" s="3262">
        <v>-123406</v>
      </c>
      <c r="BT497" s="3262">
        <v>284553</v>
      </c>
      <c r="BU497" s="3262">
        <v>207666</v>
      </c>
      <c r="BV497" s="3262">
        <v>725075</v>
      </c>
      <c r="BW497" s="3262">
        <v>455256</v>
      </c>
      <c r="BX497" s="3262">
        <v>-666099</v>
      </c>
      <c r="BY497" s="3262">
        <v>-786328</v>
      </c>
    </row>
    <row r="498" spans="1:77" ht="15.2" customHeight="1" x14ac:dyDescent="0.2">
      <c r="A498" s="3254" t="s">
        <v>1639</v>
      </c>
      <c r="B498" s="3255" t="s">
        <v>1642</v>
      </c>
      <c r="C498" s="3272" t="s">
        <v>1644</v>
      </c>
      <c r="D498" s="3256">
        <v>14783</v>
      </c>
      <c r="E498" s="3256">
        <v>14557</v>
      </c>
      <c r="F498" s="3256">
        <v>15250</v>
      </c>
      <c r="G498" s="3256">
        <v>15056</v>
      </c>
      <c r="H498" s="3256">
        <v>8551114</v>
      </c>
      <c r="I498" s="3256">
        <v>8401505</v>
      </c>
      <c r="J498" s="3256">
        <v>3481309</v>
      </c>
      <c r="K498" s="3256">
        <v>3518785</v>
      </c>
      <c r="L498" s="3256">
        <v>9850727</v>
      </c>
      <c r="M498" s="3256">
        <v>9353118</v>
      </c>
      <c r="N498" s="3257">
        <v>-6369418</v>
      </c>
      <c r="O498" s="3257">
        <v>-5834333</v>
      </c>
      <c r="P498" s="3256">
        <v>584826</v>
      </c>
      <c r="Q498" s="3256">
        <v>416206</v>
      </c>
      <c r="R498" s="3256">
        <v>4267016</v>
      </c>
      <c r="S498" s="3256">
        <v>4337534</v>
      </c>
      <c r="T498" s="3257">
        <v>-11221260</v>
      </c>
      <c r="U498" s="3257">
        <v>-10588073</v>
      </c>
      <c r="V498" s="3209" t="s">
        <v>1644</v>
      </c>
      <c r="W498" s="3223" t="b">
        <f t="shared" si="74"/>
        <v>1</v>
      </c>
      <c r="X498" s="3258">
        <f>+T498-'Departmental PL'!V799</f>
        <v>0</v>
      </c>
      <c r="Y498" s="3258">
        <f>+U498-'Departmental PL'!W799</f>
        <v>0</v>
      </c>
      <c r="AC498" s="3228">
        <f t="shared" si="77"/>
        <v>0</v>
      </c>
      <c r="AD498" s="3228">
        <f t="shared" si="78"/>
        <v>0</v>
      </c>
      <c r="AF498" s="3233">
        <f t="shared" si="79"/>
        <v>0</v>
      </c>
      <c r="AG498" s="3233">
        <f t="shared" si="80"/>
        <v>0</v>
      </c>
      <c r="AH498" s="3223" t="b">
        <f t="shared" si="81"/>
        <v>1</v>
      </c>
      <c r="AI498" s="3259" t="s">
        <v>1642</v>
      </c>
      <c r="AJ498" s="3259" t="s">
        <v>767</v>
      </c>
      <c r="AK498" s="3259" t="s">
        <v>1644</v>
      </c>
      <c r="AL498" s="3244">
        <v>10834</v>
      </c>
      <c r="AM498" s="3244">
        <v>10935</v>
      </c>
      <c r="AN498" s="3244">
        <v>11222</v>
      </c>
      <c r="AO498" s="3244">
        <v>20808</v>
      </c>
      <c r="AP498" s="3244">
        <v>6283991</v>
      </c>
      <c r="AQ498" s="3244">
        <v>5960033</v>
      </c>
      <c r="AR498" s="3244">
        <v>2662809</v>
      </c>
      <c r="AS498" s="3244">
        <v>2695633</v>
      </c>
      <c r="AT498" s="3244">
        <v>7113044</v>
      </c>
      <c r="AU498" s="3244">
        <v>5391779</v>
      </c>
      <c r="AV498" s="3244">
        <v>-4449179</v>
      </c>
      <c r="AW498" s="3244">
        <v>-2696900</v>
      </c>
      <c r="AX498" s="3244">
        <v>315134</v>
      </c>
      <c r="AY498" s="3244">
        <v>300563</v>
      </c>
      <c r="AZ498" s="3244">
        <v>3212603</v>
      </c>
      <c r="BA498" s="3244">
        <v>2534466</v>
      </c>
      <c r="BB498" s="3244">
        <v>-7978423</v>
      </c>
      <c r="BC498" s="3244">
        <v>-5532370</v>
      </c>
      <c r="BE498" s="3223">
        <f t="shared" si="76"/>
        <v>484</v>
      </c>
      <c r="BF498" s="3223" t="b">
        <f t="shared" si="75"/>
        <v>1</v>
      </c>
      <c r="BG498" s="3269" t="s">
        <v>1644</v>
      </c>
      <c r="BH498" s="3262">
        <v>10834</v>
      </c>
      <c r="BI498" s="3262">
        <v>10935</v>
      </c>
      <c r="BJ498" s="3262">
        <v>11222</v>
      </c>
      <c r="BK498" s="3262">
        <v>20808</v>
      </c>
      <c r="BL498" s="3262">
        <v>6283991</v>
      </c>
      <c r="BM498" s="3262">
        <v>5960033</v>
      </c>
      <c r="BN498" s="3262">
        <v>2662947</v>
      </c>
      <c r="BO498" s="3262">
        <v>2695784</v>
      </c>
      <c r="BP498" s="3262">
        <v>7112188</v>
      </c>
      <c r="BQ498" s="3262">
        <v>5392879</v>
      </c>
      <c r="BR498" s="3262">
        <v>-4449241</v>
      </c>
      <c r="BS498" s="3262">
        <v>-2697095</v>
      </c>
      <c r="BT498" s="3262">
        <v>315483</v>
      </c>
      <c r="BU498" s="3262">
        <v>300228</v>
      </c>
      <c r="BV498" s="3262">
        <v>3213782</v>
      </c>
      <c r="BW498" s="3262">
        <v>2534874</v>
      </c>
      <c r="BX498" s="3262">
        <v>-7978506</v>
      </c>
      <c r="BY498" s="3262">
        <v>-5532197</v>
      </c>
    </row>
    <row r="499" spans="1:77" s="3446" customFormat="1" ht="15.2" customHeight="1" x14ac:dyDescent="0.2">
      <c r="A499" s="3459" t="s">
        <v>1640</v>
      </c>
      <c r="B499" s="3473" t="s">
        <v>1642</v>
      </c>
      <c r="C499" s="3474" t="s">
        <v>2609</v>
      </c>
      <c r="D499" s="3473">
        <v>17140</v>
      </c>
      <c r="E499" s="3473">
        <v>16826</v>
      </c>
      <c r="F499" s="3473">
        <v>277735</v>
      </c>
      <c r="G499" s="3473">
        <v>88005</v>
      </c>
      <c r="H499" s="3473">
        <v>122179366</v>
      </c>
      <c r="I499" s="3473">
        <v>115509712</v>
      </c>
      <c r="J499" s="3473">
        <v>49046333</v>
      </c>
      <c r="K499" s="3473">
        <v>47262592</v>
      </c>
      <c r="L499" s="3473">
        <v>42999468</v>
      </c>
      <c r="M499" s="3473">
        <v>40911652</v>
      </c>
      <c r="N499" s="3473">
        <v>6046866</v>
      </c>
      <c r="O499" s="3473">
        <v>6350940</v>
      </c>
      <c r="P499" s="3473">
        <v>2199463</v>
      </c>
      <c r="Q499" s="3473">
        <v>1926829</v>
      </c>
      <c r="R499" s="3473">
        <v>15288887</v>
      </c>
      <c r="S499" s="3473">
        <v>14621912</v>
      </c>
      <c r="T499" s="3473">
        <v>-11441484</v>
      </c>
      <c r="U499" s="3473">
        <v>-10197801</v>
      </c>
      <c r="V499" s="3475" t="s">
        <v>2609</v>
      </c>
      <c r="W499" s="3446" t="b">
        <f t="shared" si="74"/>
        <v>1</v>
      </c>
      <c r="X499" s="3473">
        <f>+T499-'Departmental PL'!V800</f>
        <v>0</v>
      </c>
      <c r="Y499" s="3473">
        <f>+U499-'Departmental PL'!W800</f>
        <v>1</v>
      </c>
      <c r="AC499" s="3446">
        <f t="shared" si="77"/>
        <v>-1</v>
      </c>
      <c r="AD499" s="3446">
        <f t="shared" si="78"/>
        <v>0</v>
      </c>
      <c r="AF499" s="3446">
        <f t="shared" si="79"/>
        <v>0</v>
      </c>
      <c r="AG499" s="3446">
        <f t="shared" si="80"/>
        <v>0</v>
      </c>
      <c r="AH499" s="3446" t="b">
        <f t="shared" si="81"/>
        <v>0</v>
      </c>
      <c r="AI499" s="3476" t="s">
        <v>1642</v>
      </c>
      <c r="AJ499" s="3476" t="s">
        <v>767</v>
      </c>
      <c r="AK499" s="3476" t="s">
        <v>2031</v>
      </c>
      <c r="AL499" s="3476">
        <v>12488</v>
      </c>
      <c r="AM499" s="3476">
        <v>11320</v>
      </c>
      <c r="AN499" s="3476">
        <v>65857</v>
      </c>
      <c r="AO499" s="3476">
        <v>77436</v>
      </c>
      <c r="AP499" s="3476">
        <v>86153864</v>
      </c>
      <c r="AQ499" s="3476">
        <v>67066071</v>
      </c>
      <c r="AR499" s="3476">
        <v>35696390</v>
      </c>
      <c r="AS499" s="3476">
        <v>29660463</v>
      </c>
      <c r="AT499" s="3476">
        <v>30969044</v>
      </c>
      <c r="AU499" s="3476">
        <v>24386560</v>
      </c>
      <c r="AV499" s="3476">
        <v>4727067</v>
      </c>
      <c r="AW499" s="3476">
        <v>5272309</v>
      </c>
      <c r="AX499" s="3476">
        <v>1456893</v>
      </c>
      <c r="AY499" s="3476">
        <v>1331108</v>
      </c>
      <c r="AZ499" s="3476">
        <v>10832724</v>
      </c>
      <c r="BA499" s="3476">
        <v>8373351</v>
      </c>
      <c r="BB499" s="3476">
        <v>-7568382</v>
      </c>
      <c r="BC499" s="3476">
        <v>-4432242</v>
      </c>
      <c r="BE499" s="3446">
        <f t="shared" si="76"/>
        <v>485</v>
      </c>
      <c r="BF499" s="3446" t="b">
        <f t="shared" si="75"/>
        <v>0</v>
      </c>
      <c r="BG499" s="3472" t="s">
        <v>1642</v>
      </c>
      <c r="BH499" s="3467">
        <v>12488</v>
      </c>
      <c r="BI499" s="3467">
        <v>11320</v>
      </c>
      <c r="BJ499" s="3467">
        <v>65857</v>
      </c>
      <c r="BK499" s="3467">
        <v>77436</v>
      </c>
      <c r="BL499" s="3467">
        <v>86153826</v>
      </c>
      <c r="BM499" s="3467">
        <v>67065944</v>
      </c>
      <c r="BN499" s="3467">
        <v>35696710</v>
      </c>
      <c r="BO499" s="3467">
        <v>29660216</v>
      </c>
      <c r="BP499" s="3467">
        <v>30969166</v>
      </c>
      <c r="BQ499" s="3467">
        <v>24387808</v>
      </c>
      <c r="BR499" s="3467">
        <v>4727545</v>
      </c>
      <c r="BS499" s="3467">
        <v>5272408</v>
      </c>
      <c r="BT499" s="3467">
        <v>1459713</v>
      </c>
      <c r="BU499" s="3467">
        <v>1331563</v>
      </c>
      <c r="BV499" s="3467">
        <v>10835581</v>
      </c>
      <c r="BW499" s="3467">
        <v>8372709</v>
      </c>
      <c r="BX499" s="3467">
        <v>-7567749</v>
      </c>
      <c r="BY499" s="3467">
        <v>-4431864</v>
      </c>
    </row>
    <row r="500" spans="1:77" ht="15.2" customHeight="1" x14ac:dyDescent="0.2">
      <c r="A500" s="3254" t="s">
        <v>1641</v>
      </c>
      <c r="B500" s="3255" t="s">
        <v>1642</v>
      </c>
      <c r="C500" s="3272" t="s">
        <v>1639</v>
      </c>
      <c r="D500" s="3256">
        <v>370</v>
      </c>
      <c r="E500" s="3256">
        <v>389</v>
      </c>
      <c r="F500" s="3256">
        <v>695</v>
      </c>
      <c r="G500" s="3256">
        <v>733</v>
      </c>
      <c r="H500" s="3256">
        <v>3255053</v>
      </c>
      <c r="I500" s="3256">
        <v>3421563</v>
      </c>
      <c r="J500" s="3256">
        <v>1484934</v>
      </c>
      <c r="K500" s="3256">
        <v>1567950</v>
      </c>
      <c r="L500" s="3256">
        <v>656677</v>
      </c>
      <c r="M500" s="3256">
        <v>729426</v>
      </c>
      <c r="N500" s="3256">
        <v>828257</v>
      </c>
      <c r="O500" s="3256">
        <v>838524</v>
      </c>
      <c r="P500" s="3256">
        <v>45607</v>
      </c>
      <c r="Q500" s="3256">
        <v>50585</v>
      </c>
      <c r="R500" s="3256">
        <v>412981</v>
      </c>
      <c r="S500" s="3256">
        <v>415096</v>
      </c>
      <c r="T500" s="3256">
        <v>369668</v>
      </c>
      <c r="U500" s="3256">
        <v>372843</v>
      </c>
      <c r="V500" s="3209" t="s">
        <v>1639</v>
      </c>
      <c r="W500" s="3223" t="b">
        <f t="shared" si="74"/>
        <v>1</v>
      </c>
      <c r="X500" s="3258">
        <f>+T500-'Departmental PL'!V801</f>
        <v>-1</v>
      </c>
      <c r="Y500" s="3258">
        <f>+U500-'Departmental PL'!W801</f>
        <v>0</v>
      </c>
      <c r="AC500" s="3228">
        <f t="shared" si="77"/>
        <v>0</v>
      </c>
      <c r="AD500" s="3228">
        <f t="shared" si="78"/>
        <v>0</v>
      </c>
      <c r="AF500" s="3233">
        <f t="shared" si="79"/>
        <v>1</v>
      </c>
      <c r="AG500" s="3233">
        <f t="shared" si="80"/>
        <v>0</v>
      </c>
      <c r="AH500" s="3223" t="b">
        <f t="shared" si="81"/>
        <v>1</v>
      </c>
      <c r="AI500" s="3259" t="s">
        <v>1642</v>
      </c>
      <c r="AJ500" s="3259" t="s">
        <v>768</v>
      </c>
      <c r="AK500" s="3259" t="s">
        <v>1639</v>
      </c>
      <c r="AL500" s="3244">
        <v>291</v>
      </c>
      <c r="AM500" s="3244">
        <v>217</v>
      </c>
      <c r="AN500" s="3244">
        <v>547</v>
      </c>
      <c r="AO500" s="3244">
        <v>479</v>
      </c>
      <c r="AP500" s="3244">
        <v>2553185</v>
      </c>
      <c r="AQ500" s="3244">
        <v>1531898</v>
      </c>
      <c r="AR500" s="3244">
        <v>1151193</v>
      </c>
      <c r="AS500" s="3244">
        <v>680151</v>
      </c>
      <c r="AT500" s="3244">
        <v>550841</v>
      </c>
      <c r="AU500" s="3244">
        <v>264523</v>
      </c>
      <c r="AV500" s="3244">
        <v>600336</v>
      </c>
      <c r="AW500" s="3244">
        <v>415634</v>
      </c>
      <c r="AX500" s="3244">
        <v>38137</v>
      </c>
      <c r="AY500" s="3244">
        <v>25867</v>
      </c>
      <c r="AZ500" s="3244">
        <v>305968</v>
      </c>
      <c r="BA500" s="3244">
        <v>152516</v>
      </c>
      <c r="BB500" s="3244">
        <v>256222</v>
      </c>
      <c r="BC500" s="3244">
        <v>237236</v>
      </c>
      <c r="BE500" s="3223">
        <f t="shared" si="76"/>
        <v>486</v>
      </c>
      <c r="BF500" s="3223" t="b">
        <f t="shared" si="75"/>
        <v>1</v>
      </c>
      <c r="BG500" s="3269" t="s">
        <v>1639</v>
      </c>
      <c r="BH500" s="3269">
        <v>291</v>
      </c>
      <c r="BI500" s="3269">
        <v>217</v>
      </c>
      <c r="BJ500" s="3269">
        <v>547</v>
      </c>
      <c r="BK500" s="3269">
        <v>479</v>
      </c>
      <c r="BL500" s="3262">
        <v>2553185</v>
      </c>
      <c r="BM500" s="3262">
        <v>1531898</v>
      </c>
      <c r="BN500" s="3262">
        <v>1151185</v>
      </c>
      <c r="BO500" s="3262">
        <v>680151</v>
      </c>
      <c r="BP500" s="3262">
        <v>550843</v>
      </c>
      <c r="BQ500" s="3262">
        <v>264521</v>
      </c>
      <c r="BR500" s="3262">
        <v>600342</v>
      </c>
      <c r="BS500" s="3262">
        <v>415630</v>
      </c>
      <c r="BT500" s="3262">
        <v>38141</v>
      </c>
      <c r="BU500" s="3262">
        <v>25869</v>
      </c>
      <c r="BV500" s="3262">
        <v>305983</v>
      </c>
      <c r="BW500" s="3262">
        <v>152518</v>
      </c>
      <c r="BX500" s="3262">
        <v>256218</v>
      </c>
      <c r="BY500" s="3262">
        <v>237243</v>
      </c>
    </row>
    <row r="501" spans="1:77" ht="15.2" customHeight="1" x14ac:dyDescent="0.2">
      <c r="A501" s="3254" t="s">
        <v>1643</v>
      </c>
      <c r="B501" s="3255" t="s">
        <v>1642</v>
      </c>
      <c r="C501" s="3272" t="s">
        <v>1640</v>
      </c>
      <c r="D501" s="3256">
        <v>323</v>
      </c>
      <c r="E501" s="3256">
        <v>338</v>
      </c>
      <c r="F501" s="3256">
        <v>9732</v>
      </c>
      <c r="G501" s="3256">
        <v>531</v>
      </c>
      <c r="H501" s="3256">
        <v>1017040</v>
      </c>
      <c r="I501" s="3256">
        <v>959256</v>
      </c>
      <c r="J501" s="3256">
        <v>476574</v>
      </c>
      <c r="K501" s="3256">
        <v>445188</v>
      </c>
      <c r="L501" s="3256">
        <v>452018</v>
      </c>
      <c r="M501" s="3256">
        <v>426336</v>
      </c>
      <c r="N501" s="3257">
        <v>24556</v>
      </c>
      <c r="O501" s="3257">
        <v>18852</v>
      </c>
      <c r="P501" s="3256">
        <v>0</v>
      </c>
      <c r="Q501" s="3256">
        <v>0</v>
      </c>
      <c r="R501" s="3256">
        <v>0</v>
      </c>
      <c r="S501" s="3256">
        <v>0</v>
      </c>
      <c r="T501" s="3257">
        <v>24556</v>
      </c>
      <c r="U501" s="3257">
        <v>18852</v>
      </c>
      <c r="V501" s="3209" t="s">
        <v>1640</v>
      </c>
      <c r="W501" s="3223" t="b">
        <f t="shared" si="74"/>
        <v>1</v>
      </c>
      <c r="X501" s="3258">
        <f>+T501-'Departmental PL'!V802</f>
        <v>0</v>
      </c>
      <c r="Y501" s="3258">
        <f>+U501-'Departmental PL'!W802</f>
        <v>0</v>
      </c>
      <c r="AC501" s="3228">
        <f t="shared" si="77"/>
        <v>0</v>
      </c>
      <c r="AD501" s="3228">
        <f t="shared" si="78"/>
        <v>0</v>
      </c>
      <c r="AF501" s="3233">
        <f t="shared" si="79"/>
        <v>0</v>
      </c>
      <c r="AG501" s="3233">
        <f t="shared" si="80"/>
        <v>0</v>
      </c>
      <c r="AH501" s="3223" t="b">
        <f t="shared" si="81"/>
        <v>1</v>
      </c>
      <c r="AI501" s="3259" t="s">
        <v>1642</v>
      </c>
      <c r="AJ501" s="3259" t="s">
        <v>768</v>
      </c>
      <c r="AK501" s="3259" t="s">
        <v>1640</v>
      </c>
      <c r="AL501" s="3244">
        <v>251</v>
      </c>
      <c r="AM501" s="3244">
        <v>187</v>
      </c>
      <c r="AN501" s="3244">
        <v>394</v>
      </c>
      <c r="AO501" s="3244">
        <v>219</v>
      </c>
      <c r="AP501" s="3244">
        <v>708204</v>
      </c>
      <c r="AQ501" s="3244">
        <v>399971</v>
      </c>
      <c r="AR501" s="3244">
        <v>319080</v>
      </c>
      <c r="AS501" s="3244">
        <v>180861</v>
      </c>
      <c r="AT501" s="3244">
        <v>315351</v>
      </c>
      <c r="AU501" s="3244">
        <v>220815</v>
      </c>
      <c r="AV501" s="3244">
        <v>3730</v>
      </c>
      <c r="AW501" s="3244">
        <v>-39957</v>
      </c>
      <c r="AX501" s="3244">
        <v>0</v>
      </c>
      <c r="AY501" s="3244">
        <v>0</v>
      </c>
      <c r="AZ501" s="3244">
        <v>0</v>
      </c>
      <c r="BA501" s="3244">
        <v>0</v>
      </c>
      <c r="BB501" s="3244">
        <v>3730</v>
      </c>
      <c r="BC501" s="3244">
        <v>-39957</v>
      </c>
      <c r="BE501" s="3223">
        <f t="shared" si="76"/>
        <v>487</v>
      </c>
      <c r="BF501" s="3223" t="b">
        <f t="shared" si="75"/>
        <v>1</v>
      </c>
      <c r="BG501" s="3269" t="s">
        <v>1640</v>
      </c>
      <c r="BH501" s="3269">
        <v>251</v>
      </c>
      <c r="BI501" s="3269">
        <v>187</v>
      </c>
      <c r="BJ501" s="3269">
        <v>394</v>
      </c>
      <c r="BK501" s="3269">
        <v>219</v>
      </c>
      <c r="BL501" s="3262">
        <v>708211</v>
      </c>
      <c r="BM501" s="3262">
        <v>399972</v>
      </c>
      <c r="BN501" s="3262">
        <v>319079</v>
      </c>
      <c r="BO501" s="3262">
        <v>180859</v>
      </c>
      <c r="BP501" s="3262">
        <v>315350</v>
      </c>
      <c r="BQ501" s="3262">
        <v>220816</v>
      </c>
      <c r="BR501" s="3262">
        <v>3729</v>
      </c>
      <c r="BS501" s="3262">
        <v>-39957</v>
      </c>
      <c r="BT501" s="3269">
        <v>0</v>
      </c>
      <c r="BU501" s="3269">
        <v>0</v>
      </c>
      <c r="BV501" s="3269">
        <v>0</v>
      </c>
      <c r="BW501" s="3269">
        <v>0</v>
      </c>
      <c r="BX501" s="3262">
        <v>3729</v>
      </c>
      <c r="BY501" s="3262">
        <v>-39957</v>
      </c>
    </row>
    <row r="502" spans="1:77" ht="15.2" customHeight="1" x14ac:dyDescent="0.2">
      <c r="A502" s="3254" t="s">
        <v>1644</v>
      </c>
      <c r="B502" s="3255" t="s">
        <v>1642</v>
      </c>
      <c r="C502" s="3272" t="s">
        <v>1641</v>
      </c>
      <c r="D502" s="3256"/>
      <c r="E502" s="3256"/>
      <c r="F502" s="3256"/>
      <c r="G502" s="3256"/>
      <c r="H502" s="3256"/>
      <c r="I502" s="3256"/>
      <c r="J502" s="3256"/>
      <c r="K502" s="3256"/>
      <c r="L502" s="3256"/>
      <c r="M502" s="3256"/>
      <c r="N502" s="3257"/>
      <c r="O502" s="3256"/>
      <c r="P502" s="3256"/>
      <c r="Q502" s="3256"/>
      <c r="R502" s="3256"/>
      <c r="S502" s="3256"/>
      <c r="T502" s="3257"/>
      <c r="U502" s="3257"/>
      <c r="V502" s="3218" t="s">
        <v>1641</v>
      </c>
      <c r="W502" s="3223" t="b">
        <f t="shared" si="74"/>
        <v>1</v>
      </c>
      <c r="X502" s="3258">
        <f>+T502-'Departmental PL'!V803</f>
        <v>0</v>
      </c>
      <c r="Y502" s="3258">
        <f>+U502-'Departmental PL'!W803</f>
        <v>0</v>
      </c>
      <c r="AC502" s="3228">
        <f t="shared" si="77"/>
        <v>0</v>
      </c>
      <c r="AD502" s="3228">
        <f t="shared" si="78"/>
        <v>0</v>
      </c>
      <c r="AF502" s="3233">
        <f t="shared" si="79"/>
        <v>0</v>
      </c>
      <c r="AG502" s="3233">
        <f t="shared" si="80"/>
        <v>0</v>
      </c>
      <c r="AH502" s="3223" t="b">
        <f t="shared" si="81"/>
        <v>1</v>
      </c>
      <c r="AI502" s="3259" t="s">
        <v>1642</v>
      </c>
      <c r="AJ502" s="3259" t="s">
        <v>768</v>
      </c>
      <c r="AK502" s="3259" t="s">
        <v>1641</v>
      </c>
      <c r="AL502" s="3244">
        <v>0</v>
      </c>
      <c r="AM502" s="3244">
        <v>65</v>
      </c>
      <c r="AO502" s="3244">
        <v>65</v>
      </c>
      <c r="AQ502" s="3244">
        <v>8060</v>
      </c>
      <c r="AS502" s="3244">
        <v>3807</v>
      </c>
      <c r="AU502" s="3244">
        <v>11245</v>
      </c>
      <c r="AW502" s="3244">
        <v>-7460</v>
      </c>
      <c r="AY502" s="3244">
        <v>1430</v>
      </c>
      <c r="BA502" s="3244">
        <v>16510</v>
      </c>
      <c r="BC502" s="3244">
        <v>-25397</v>
      </c>
      <c r="BE502" s="3223">
        <f t="shared" si="76"/>
        <v>488</v>
      </c>
      <c r="BF502" s="3223" t="b">
        <f t="shared" si="75"/>
        <v>1</v>
      </c>
      <c r="BG502" s="3269" t="s">
        <v>1641</v>
      </c>
      <c r="BH502" s="3269">
        <v>0</v>
      </c>
      <c r="BI502" s="3269">
        <v>65</v>
      </c>
      <c r="BJ502" s="3269" t="s">
        <v>1196</v>
      </c>
      <c r="BK502" s="3269">
        <v>65</v>
      </c>
      <c r="BL502" s="3269" t="s">
        <v>1196</v>
      </c>
      <c r="BM502" s="3262">
        <v>8060</v>
      </c>
      <c r="BN502" s="3269" t="s">
        <v>1196</v>
      </c>
      <c r="BO502" s="3262">
        <v>3799</v>
      </c>
      <c r="BP502" s="3269" t="s">
        <v>1196</v>
      </c>
      <c r="BQ502" s="3262">
        <v>11256</v>
      </c>
      <c r="BR502" s="3269" t="s">
        <v>1196</v>
      </c>
      <c r="BS502" s="3262">
        <v>-7458</v>
      </c>
      <c r="BT502" s="3269" t="s">
        <v>1196</v>
      </c>
      <c r="BU502" s="3262">
        <v>1438</v>
      </c>
      <c r="BV502" s="3269" t="s">
        <v>1196</v>
      </c>
      <c r="BW502" s="3262">
        <v>16499</v>
      </c>
      <c r="BX502" s="3269" t="s">
        <v>1196</v>
      </c>
      <c r="BY502" s="3262">
        <v>-25395</v>
      </c>
    </row>
    <row r="503" spans="1:77" ht="15.2" customHeight="1" x14ac:dyDescent="0.2">
      <c r="A503" s="3297" t="s">
        <v>1642</v>
      </c>
      <c r="B503" s="3255" t="s">
        <v>1642</v>
      </c>
      <c r="C503" s="3272" t="s">
        <v>1643</v>
      </c>
      <c r="D503" s="3256">
        <v>315</v>
      </c>
      <c r="E503" s="3256">
        <v>328</v>
      </c>
      <c r="F503" s="3256">
        <v>316</v>
      </c>
      <c r="G503" s="3256">
        <v>331</v>
      </c>
      <c r="H503" s="3256">
        <v>321769</v>
      </c>
      <c r="I503" s="3256">
        <v>311883</v>
      </c>
      <c r="J503" s="3256">
        <v>144785</v>
      </c>
      <c r="K503" s="3256">
        <v>144731</v>
      </c>
      <c r="L503" s="3256">
        <v>111230</v>
      </c>
      <c r="M503" s="3256">
        <v>109956</v>
      </c>
      <c r="N503" s="3257">
        <v>33555</v>
      </c>
      <c r="O503" s="3257">
        <v>34776</v>
      </c>
      <c r="P503" s="3256">
        <v>11946</v>
      </c>
      <c r="Q503" s="3256">
        <v>11750</v>
      </c>
      <c r="R503" s="3256">
        <v>31662</v>
      </c>
      <c r="S503" s="3256">
        <v>30157</v>
      </c>
      <c r="T503" s="3257">
        <v>-10053</v>
      </c>
      <c r="U503" s="3257">
        <v>-7130</v>
      </c>
      <c r="V503" s="3209" t="s">
        <v>1643</v>
      </c>
      <c r="W503" s="3223" t="b">
        <f t="shared" si="74"/>
        <v>1</v>
      </c>
      <c r="X503" s="3258">
        <f>+T503-'Departmental PL'!V804</f>
        <v>0</v>
      </c>
      <c r="Y503" s="3258">
        <f>+U503-'Departmental PL'!W804</f>
        <v>2</v>
      </c>
      <c r="AC503" s="3228">
        <f t="shared" si="77"/>
        <v>0</v>
      </c>
      <c r="AD503" s="3228">
        <f t="shared" si="78"/>
        <v>-1</v>
      </c>
      <c r="AF503" s="3233">
        <f t="shared" si="79"/>
        <v>0</v>
      </c>
      <c r="AG503" s="3233">
        <f t="shared" si="80"/>
        <v>-1</v>
      </c>
      <c r="AH503" s="3223" t="b">
        <f t="shared" si="81"/>
        <v>1</v>
      </c>
      <c r="AI503" s="3259" t="s">
        <v>1642</v>
      </c>
      <c r="AJ503" s="3259" t="s">
        <v>768</v>
      </c>
      <c r="AK503" s="3259" t="s">
        <v>1643</v>
      </c>
      <c r="AL503" s="3244">
        <v>245</v>
      </c>
      <c r="AM503" s="3244">
        <v>182</v>
      </c>
      <c r="AN503" s="3244">
        <v>248</v>
      </c>
      <c r="AO503" s="3244">
        <v>182</v>
      </c>
      <c r="AP503" s="3244">
        <v>232683</v>
      </c>
      <c r="AQ503" s="3244">
        <v>100051</v>
      </c>
      <c r="AR503" s="3244">
        <v>106620</v>
      </c>
      <c r="AS503" s="3244">
        <v>44969</v>
      </c>
      <c r="AT503" s="3244">
        <v>84659</v>
      </c>
      <c r="AU503" s="3244">
        <v>45930</v>
      </c>
      <c r="AV503" s="3244">
        <v>21889</v>
      </c>
      <c r="AW503" s="3244">
        <v>-979</v>
      </c>
      <c r="AX503" s="3244">
        <v>8953</v>
      </c>
      <c r="AY503" s="3244">
        <v>5172</v>
      </c>
      <c r="AZ503" s="3244">
        <v>22832</v>
      </c>
      <c r="BA503" s="3244">
        <v>11324</v>
      </c>
      <c r="BB503" s="3244">
        <v>-9929</v>
      </c>
      <c r="BC503" s="3244">
        <v>-17482</v>
      </c>
      <c r="BE503" s="3223">
        <f t="shared" si="76"/>
        <v>489</v>
      </c>
      <c r="BF503" s="3223" t="b">
        <f t="shared" si="75"/>
        <v>1</v>
      </c>
      <c r="BG503" s="3269" t="s">
        <v>1643</v>
      </c>
      <c r="BH503" s="3269">
        <v>245</v>
      </c>
      <c r="BI503" s="3269">
        <v>182</v>
      </c>
      <c r="BJ503" s="3269">
        <v>248</v>
      </c>
      <c r="BK503" s="3269">
        <v>182</v>
      </c>
      <c r="BL503" s="3262">
        <v>232683</v>
      </c>
      <c r="BM503" s="3262">
        <v>100051</v>
      </c>
      <c r="BN503" s="3262">
        <v>106611</v>
      </c>
      <c r="BO503" s="3262">
        <v>44961</v>
      </c>
      <c r="BP503" s="3262">
        <v>84713</v>
      </c>
      <c r="BQ503" s="3262">
        <v>45929</v>
      </c>
      <c r="BR503" s="3262">
        <v>21898</v>
      </c>
      <c r="BS503" s="3269">
        <v>-969</v>
      </c>
      <c r="BT503" s="3262">
        <v>8970</v>
      </c>
      <c r="BU503" s="3262">
        <v>5170</v>
      </c>
      <c r="BV503" s="3262">
        <v>22858</v>
      </c>
      <c r="BW503" s="3262">
        <v>11334</v>
      </c>
      <c r="BX503" s="3262">
        <v>-9930</v>
      </c>
      <c r="BY503" s="3262">
        <v>-17473</v>
      </c>
    </row>
    <row r="504" spans="1:77" ht="15.2" customHeight="1" x14ac:dyDescent="0.2">
      <c r="A504" s="3254" t="s">
        <v>23</v>
      </c>
      <c r="B504" s="3255" t="s">
        <v>1642</v>
      </c>
      <c r="C504" s="3272" t="s">
        <v>1644</v>
      </c>
      <c r="D504" s="3256">
        <v>11</v>
      </c>
      <c r="E504" s="3256">
        <v>20</v>
      </c>
      <c r="F504" s="3256">
        <v>11</v>
      </c>
      <c r="G504" s="3256">
        <v>19</v>
      </c>
      <c r="H504" s="3256">
        <v>7189</v>
      </c>
      <c r="I504" s="3256">
        <v>15223</v>
      </c>
      <c r="J504" s="3256">
        <v>2839</v>
      </c>
      <c r="K504" s="3256">
        <v>6957</v>
      </c>
      <c r="L504" s="3256">
        <v>8199</v>
      </c>
      <c r="M504" s="3256">
        <v>16787</v>
      </c>
      <c r="N504" s="3257">
        <v>-5360</v>
      </c>
      <c r="O504" s="3257">
        <v>-9829</v>
      </c>
      <c r="P504" s="3256">
        <v>487</v>
      </c>
      <c r="Q504" s="3256">
        <v>747</v>
      </c>
      <c r="R504" s="3256">
        <v>3551</v>
      </c>
      <c r="S504" s="3256">
        <v>7785</v>
      </c>
      <c r="T504" s="3257">
        <v>-9398</v>
      </c>
      <c r="U504" s="3257">
        <v>-18361</v>
      </c>
      <c r="V504" s="3209" t="s">
        <v>1644</v>
      </c>
      <c r="W504" s="3223" t="b">
        <f t="shared" si="74"/>
        <v>1</v>
      </c>
      <c r="X504" s="3258">
        <f>+T504-'Departmental PL'!V805</f>
        <v>0</v>
      </c>
      <c r="Y504" s="3258">
        <f>+U504-'Departmental PL'!W805</f>
        <v>1</v>
      </c>
      <c r="AC504" s="3228">
        <f t="shared" si="77"/>
        <v>0</v>
      </c>
      <c r="AD504" s="3228">
        <f t="shared" si="78"/>
        <v>-1</v>
      </c>
      <c r="AF504" s="3233">
        <f t="shared" si="79"/>
        <v>0</v>
      </c>
      <c r="AG504" s="3233">
        <f t="shared" si="80"/>
        <v>0</v>
      </c>
      <c r="AH504" s="3223" t="b">
        <f t="shared" si="81"/>
        <v>1</v>
      </c>
      <c r="AI504" s="3259" t="s">
        <v>1642</v>
      </c>
      <c r="AJ504" s="3259" t="s">
        <v>768</v>
      </c>
      <c r="AK504" s="3259" t="s">
        <v>1644</v>
      </c>
      <c r="AL504" s="3244">
        <v>14</v>
      </c>
      <c r="AM504" s="3244">
        <v>177</v>
      </c>
      <c r="AN504" s="3244">
        <v>14</v>
      </c>
      <c r="AO504" s="3244">
        <v>189</v>
      </c>
      <c r="AP504" s="3244">
        <v>10643</v>
      </c>
      <c r="AQ504" s="3244">
        <v>8883</v>
      </c>
      <c r="AR504" s="3244">
        <v>5594</v>
      </c>
      <c r="AS504" s="3244">
        <v>3900</v>
      </c>
      <c r="AT504" s="3244">
        <v>11917</v>
      </c>
      <c r="AU504" s="3244">
        <v>56868</v>
      </c>
      <c r="AV504" s="3244">
        <v>-6325</v>
      </c>
      <c r="AW504" s="3244">
        <v>-52968</v>
      </c>
      <c r="AX504" s="3244">
        <v>529</v>
      </c>
      <c r="AY504" s="3244">
        <v>3188</v>
      </c>
      <c r="AZ504" s="3244">
        <v>5383</v>
      </c>
      <c r="BA504" s="3244">
        <v>26827</v>
      </c>
      <c r="BB504" s="3244">
        <v>-12238</v>
      </c>
      <c r="BC504" s="3244">
        <v>-82984</v>
      </c>
      <c r="BE504" s="3223">
        <f t="shared" si="76"/>
        <v>490</v>
      </c>
      <c r="BF504" s="3223" t="b">
        <f t="shared" si="75"/>
        <v>1</v>
      </c>
      <c r="BG504" s="3269" t="s">
        <v>1644</v>
      </c>
      <c r="BH504" s="3269">
        <v>14</v>
      </c>
      <c r="BI504" s="3269">
        <v>177</v>
      </c>
      <c r="BJ504" s="3269">
        <v>14</v>
      </c>
      <c r="BK504" s="3269">
        <v>189</v>
      </c>
      <c r="BL504" s="3262">
        <v>10643</v>
      </c>
      <c r="BM504" s="3262">
        <v>8883</v>
      </c>
      <c r="BN504" s="3262">
        <v>5593</v>
      </c>
      <c r="BO504" s="3262">
        <v>3901</v>
      </c>
      <c r="BP504" s="3262">
        <v>11917</v>
      </c>
      <c r="BQ504" s="3262">
        <v>56925</v>
      </c>
      <c r="BR504" s="3262">
        <v>-6324</v>
      </c>
      <c r="BS504" s="3262">
        <v>-53023</v>
      </c>
      <c r="BT504" s="3269">
        <v>529</v>
      </c>
      <c r="BU504" s="3262">
        <v>3169</v>
      </c>
      <c r="BV504" s="3262">
        <v>5385</v>
      </c>
      <c r="BW504" s="3262">
        <v>26757</v>
      </c>
      <c r="BX504" s="3262">
        <v>-12238</v>
      </c>
      <c r="BY504" s="3262">
        <v>-82949</v>
      </c>
    </row>
    <row r="505" spans="1:77" s="3446" customFormat="1" ht="15.2" customHeight="1" x14ac:dyDescent="0.2">
      <c r="A505" s="3459" t="s">
        <v>23</v>
      </c>
      <c r="B505" s="3468" t="s">
        <v>1642</v>
      </c>
      <c r="C505" s="3469" t="s">
        <v>2610</v>
      </c>
      <c r="D505" s="3468">
        <v>370</v>
      </c>
      <c r="E505" s="3468">
        <v>393</v>
      </c>
      <c r="F505" s="3468">
        <v>10754</v>
      </c>
      <c r="G505" s="3468">
        <v>1614</v>
      </c>
      <c r="H505" s="3468">
        <v>4601051</v>
      </c>
      <c r="I505" s="3468">
        <v>4707925</v>
      </c>
      <c r="J505" s="3468">
        <v>2109132</v>
      </c>
      <c r="K505" s="3468">
        <v>2164827</v>
      </c>
      <c r="L505" s="3468">
        <v>1228124</v>
      </c>
      <c r="M505" s="3468">
        <v>1282504</v>
      </c>
      <c r="N505" s="3468">
        <v>881008</v>
      </c>
      <c r="O505" s="3468">
        <v>882323</v>
      </c>
      <c r="P505" s="3468">
        <v>58040</v>
      </c>
      <c r="Q505" s="3468">
        <v>63082</v>
      </c>
      <c r="R505" s="3468">
        <v>448195</v>
      </c>
      <c r="S505" s="3468">
        <v>453038</v>
      </c>
      <c r="T505" s="3468">
        <v>374773</v>
      </c>
      <c r="U505" s="3468">
        <v>366203</v>
      </c>
      <c r="V505" s="3470" t="s">
        <v>2610</v>
      </c>
      <c r="W505" s="3446" t="b">
        <f t="shared" si="74"/>
        <v>1</v>
      </c>
      <c r="X505" s="3468">
        <f>+T505-'Departmental PL'!V806</f>
        <v>-1</v>
      </c>
      <c r="Y505" s="3468">
        <f>+U505-'Departmental PL'!W806</f>
        <v>2</v>
      </c>
      <c r="AC505" s="3446">
        <f t="shared" si="77"/>
        <v>0</v>
      </c>
      <c r="AD505" s="3446">
        <f t="shared" si="78"/>
        <v>0</v>
      </c>
      <c r="AF505" s="3446">
        <f t="shared" si="79"/>
        <v>0</v>
      </c>
      <c r="AG505" s="3446">
        <f t="shared" si="80"/>
        <v>0</v>
      </c>
      <c r="AH505" s="3446" t="b">
        <f t="shared" si="81"/>
        <v>0</v>
      </c>
      <c r="AI505" s="3471" t="s">
        <v>1642</v>
      </c>
      <c r="AJ505" s="3471" t="s">
        <v>768</v>
      </c>
      <c r="AK505" s="3471" t="s">
        <v>2031</v>
      </c>
      <c r="AL505" s="3471">
        <v>293</v>
      </c>
      <c r="AM505" s="3471">
        <v>219</v>
      </c>
      <c r="AN505" s="3471">
        <v>1203</v>
      </c>
      <c r="AO505" s="3471">
        <v>1134</v>
      </c>
      <c r="AP505" s="3471">
        <v>3504715</v>
      </c>
      <c r="AQ505" s="3471">
        <v>2048863</v>
      </c>
      <c r="AR505" s="3471">
        <v>1582487</v>
      </c>
      <c r="AS505" s="3471">
        <v>913688</v>
      </c>
      <c r="AT505" s="3471">
        <v>962768</v>
      </c>
      <c r="AU505" s="3471">
        <v>599381</v>
      </c>
      <c r="AV505" s="3471">
        <v>619630</v>
      </c>
      <c r="AW505" s="3471">
        <v>314270</v>
      </c>
      <c r="AX505" s="3471">
        <v>47619</v>
      </c>
      <c r="AY505" s="3471">
        <v>35657</v>
      </c>
      <c r="AZ505" s="3471">
        <v>334183</v>
      </c>
      <c r="BA505" s="3471">
        <v>207177</v>
      </c>
      <c r="BB505" s="3471">
        <v>237785</v>
      </c>
      <c r="BC505" s="3471">
        <v>71416</v>
      </c>
      <c r="BE505" s="3446">
        <f t="shared" si="76"/>
        <v>491</v>
      </c>
      <c r="BF505" s="3446" t="b">
        <f t="shared" si="75"/>
        <v>0</v>
      </c>
      <c r="BG505" s="3472" t="s">
        <v>1642</v>
      </c>
      <c r="BH505" s="3467">
        <v>293</v>
      </c>
      <c r="BI505" s="3467">
        <v>219</v>
      </c>
      <c r="BJ505" s="3467">
        <v>1203</v>
      </c>
      <c r="BK505" s="3467">
        <v>1134</v>
      </c>
      <c r="BL505" s="3467">
        <v>3504722</v>
      </c>
      <c r="BM505" s="3467">
        <v>2048864</v>
      </c>
      <c r="BN505" s="3467">
        <v>1582468</v>
      </c>
      <c r="BO505" s="3467">
        <v>913671</v>
      </c>
      <c r="BP505" s="3467">
        <v>962823</v>
      </c>
      <c r="BQ505" s="3467">
        <v>599447</v>
      </c>
      <c r="BR505" s="3467">
        <v>619645</v>
      </c>
      <c r="BS505" s="3467">
        <v>314224</v>
      </c>
      <c r="BT505" s="3467">
        <v>47640</v>
      </c>
      <c r="BU505" s="3467">
        <v>35646</v>
      </c>
      <c r="BV505" s="3467">
        <v>334226</v>
      </c>
      <c r="BW505" s="3467">
        <v>207108</v>
      </c>
      <c r="BX505" s="3467">
        <v>237779</v>
      </c>
      <c r="BY505" s="3467">
        <v>71470</v>
      </c>
    </row>
    <row r="506" spans="1:77" s="3446" customFormat="1" ht="15.2" customHeight="1" x14ac:dyDescent="0.2">
      <c r="A506" s="3459" t="s">
        <v>23</v>
      </c>
      <c r="B506" s="3496"/>
      <c r="C506" s="3482" t="s">
        <v>3884</v>
      </c>
      <c r="D506" s="3460">
        <v>19898</v>
      </c>
      <c r="E506" s="3460">
        <v>19564</v>
      </c>
      <c r="F506" s="3483">
        <v>291013</v>
      </c>
      <c r="G506" s="3462">
        <v>91961</v>
      </c>
      <c r="H506" s="3462">
        <v>127877963</v>
      </c>
      <c r="I506" s="3462">
        <v>121251161</v>
      </c>
      <c r="J506" s="3462">
        <v>51588557</v>
      </c>
      <c r="K506" s="3462">
        <v>49836462</v>
      </c>
      <c r="L506" s="3462">
        <v>44484780</v>
      </c>
      <c r="M506" s="3462">
        <v>42489185</v>
      </c>
      <c r="N506" s="3462">
        <v>7103776</v>
      </c>
      <c r="O506" s="3462">
        <v>7347277</v>
      </c>
      <c r="P506" s="3462">
        <v>2275028</v>
      </c>
      <c r="Q506" s="3462">
        <v>2010280</v>
      </c>
      <c r="R506" s="3462">
        <v>15879863</v>
      </c>
      <c r="S506" s="3462">
        <v>15242094</v>
      </c>
      <c r="T506" s="3462">
        <v>-11051115</v>
      </c>
      <c r="U506" s="3462">
        <v>-9905097</v>
      </c>
      <c r="V506" s="3484" t="s">
        <v>3884</v>
      </c>
      <c r="W506" s="3446" t="b">
        <f t="shared" si="74"/>
        <v>1</v>
      </c>
      <c r="X506" s="3466"/>
      <c r="Y506" s="3466"/>
      <c r="AC506" s="3446">
        <f t="shared" si="77"/>
        <v>1</v>
      </c>
      <c r="AD506" s="3446">
        <f t="shared" si="78"/>
        <v>0</v>
      </c>
      <c r="AF506" s="3446">
        <f t="shared" si="79"/>
        <v>0</v>
      </c>
      <c r="AG506" s="3446">
        <f t="shared" si="80"/>
        <v>0</v>
      </c>
      <c r="AH506" s="3446" t="b">
        <f t="shared" si="81"/>
        <v>0</v>
      </c>
      <c r="AI506" s="3529"/>
      <c r="AJ506" s="3529"/>
      <c r="AK506" s="3529"/>
      <c r="AL506" s="3529"/>
      <c r="AM506" s="3529"/>
      <c r="AN506" s="3529"/>
      <c r="AO506" s="3529"/>
      <c r="AP506" s="3529"/>
      <c r="AQ506" s="3529"/>
      <c r="AR506" s="3529"/>
      <c r="AS506" s="3529"/>
      <c r="AT506" s="3529"/>
      <c r="AU506" s="3529"/>
      <c r="AV506" s="3529"/>
      <c r="AW506" s="3529"/>
      <c r="AX506" s="3529"/>
      <c r="AY506" s="3529"/>
      <c r="AZ506" s="3529"/>
      <c r="BA506" s="3529"/>
      <c r="BB506" s="3529"/>
      <c r="BC506" s="3529"/>
      <c r="BE506" s="3446">
        <f t="shared" si="76"/>
        <v>492</v>
      </c>
      <c r="BF506" s="3446" t="b">
        <f t="shared" si="75"/>
        <v>0</v>
      </c>
    </row>
    <row r="507" spans="1:77" ht="15.2" customHeight="1" x14ac:dyDescent="0.2">
      <c r="A507" s="3254" t="s">
        <v>1645</v>
      </c>
      <c r="B507" s="3306"/>
      <c r="C507" s="3307" t="s">
        <v>576</v>
      </c>
      <c r="D507" s="3308" t="s">
        <v>436</v>
      </c>
      <c r="E507" s="3308" t="s">
        <v>436</v>
      </c>
      <c r="F507" s="3309" t="s">
        <v>436</v>
      </c>
      <c r="G507" s="3309" t="s">
        <v>436</v>
      </c>
      <c r="H507" s="3309" t="s">
        <v>436</v>
      </c>
      <c r="I507" s="3309" t="s">
        <v>436</v>
      </c>
      <c r="J507" s="3309" t="s">
        <v>436</v>
      </c>
      <c r="K507" s="3309" t="s">
        <v>436</v>
      </c>
      <c r="L507" s="3309" t="s">
        <v>436</v>
      </c>
      <c r="M507" s="3309" t="s">
        <v>436</v>
      </c>
      <c r="N507" s="3309" t="s">
        <v>436</v>
      </c>
      <c r="O507" s="3309" t="s">
        <v>436</v>
      </c>
      <c r="P507" s="3309" t="s">
        <v>436</v>
      </c>
      <c r="Q507" s="3309" t="s">
        <v>436</v>
      </c>
      <c r="R507" s="3309" t="s">
        <v>436</v>
      </c>
      <c r="S507" s="3309" t="s">
        <v>436</v>
      </c>
      <c r="T507" s="3309" t="s">
        <v>436</v>
      </c>
      <c r="U507" s="3309" t="s">
        <v>436</v>
      </c>
      <c r="V507" s="3209" t="s">
        <v>576</v>
      </c>
      <c r="W507" s="3223" t="b">
        <f t="shared" si="74"/>
        <v>1</v>
      </c>
      <c r="X507" s="3258"/>
      <c r="Y507" s="3258"/>
      <c r="AC507" s="3228" t="e">
        <f t="shared" si="77"/>
        <v>#VALUE!</v>
      </c>
      <c r="AD507" s="3228" t="e">
        <f t="shared" si="78"/>
        <v>#VALUE!</v>
      </c>
      <c r="AF507" s="3233" t="e">
        <f t="shared" si="79"/>
        <v>#VALUE!</v>
      </c>
      <c r="AG507" s="3233" t="e">
        <f t="shared" si="80"/>
        <v>#VALUE!</v>
      </c>
      <c r="AH507" s="3223" t="b">
        <f t="shared" si="81"/>
        <v>0</v>
      </c>
      <c r="AI507" s="3260"/>
      <c r="AJ507" s="3260"/>
      <c r="AK507" s="3260"/>
      <c r="AL507" s="3342"/>
      <c r="AM507" s="3342"/>
      <c r="AN507" s="3342"/>
      <c r="AO507" s="3342"/>
      <c r="AP507" s="3342"/>
      <c r="AQ507" s="3342"/>
      <c r="AR507" s="3342"/>
      <c r="AS507" s="3342"/>
      <c r="AT507" s="3342"/>
      <c r="AU507" s="3342"/>
      <c r="AV507" s="3342"/>
      <c r="AW507" s="3342"/>
      <c r="AX507" s="3342"/>
      <c r="AY507" s="3342"/>
      <c r="AZ507" s="3342"/>
      <c r="BA507" s="3342"/>
      <c r="BB507" s="3342"/>
      <c r="BC507" s="3342"/>
      <c r="BE507" s="3223">
        <f t="shared" si="76"/>
        <v>493</v>
      </c>
      <c r="BF507" s="3223" t="b">
        <f t="shared" si="75"/>
        <v>0</v>
      </c>
    </row>
    <row r="508" spans="1:77" ht="15.2" customHeight="1" x14ac:dyDescent="0.2">
      <c r="A508" s="3281" t="s">
        <v>576</v>
      </c>
      <c r="B508" s="3374"/>
      <c r="C508" s="3375" t="s">
        <v>1281</v>
      </c>
      <c r="D508" s="3308" t="s">
        <v>436</v>
      </c>
      <c r="E508" s="3308" t="s">
        <v>436</v>
      </c>
      <c r="F508" s="3309" t="s">
        <v>436</v>
      </c>
      <c r="G508" s="3309" t="s">
        <v>436</v>
      </c>
      <c r="H508" s="3309" t="s">
        <v>436</v>
      </c>
      <c r="I508" s="3309" t="s">
        <v>436</v>
      </c>
      <c r="J508" s="3309" t="s">
        <v>436</v>
      </c>
      <c r="K508" s="3309" t="s">
        <v>436</v>
      </c>
      <c r="L508" s="3309" t="s">
        <v>436</v>
      </c>
      <c r="M508" s="3309" t="s">
        <v>436</v>
      </c>
      <c r="N508" s="3309" t="s">
        <v>436</v>
      </c>
      <c r="O508" s="3309" t="s">
        <v>436</v>
      </c>
      <c r="P508" s="3309" t="s">
        <v>436</v>
      </c>
      <c r="Q508" s="3309" t="s">
        <v>436</v>
      </c>
      <c r="R508" s="3309" t="s">
        <v>436</v>
      </c>
      <c r="S508" s="3309" t="s">
        <v>436</v>
      </c>
      <c r="T508" s="3309" t="s">
        <v>436</v>
      </c>
      <c r="U508" s="3309" t="s">
        <v>436</v>
      </c>
      <c r="V508" s="3212"/>
      <c r="W508" s="3223" t="b">
        <f t="shared" si="74"/>
        <v>0</v>
      </c>
      <c r="X508" s="3258"/>
      <c r="Y508" s="3258"/>
      <c r="AC508" s="3228" t="e">
        <f t="shared" si="77"/>
        <v>#VALUE!</v>
      </c>
      <c r="AD508" s="3228" t="e">
        <f t="shared" si="78"/>
        <v>#VALUE!</v>
      </c>
      <c r="AF508" s="3233" t="e">
        <f t="shared" si="79"/>
        <v>#VALUE!</v>
      </c>
      <c r="AG508" s="3233" t="e">
        <f t="shared" si="80"/>
        <v>#VALUE!</v>
      </c>
      <c r="AH508" s="3223" t="b">
        <f t="shared" si="81"/>
        <v>1</v>
      </c>
      <c r="AL508" s="3243"/>
      <c r="AM508" s="3243"/>
      <c r="AN508" s="3243"/>
      <c r="AO508" s="3243"/>
      <c r="AP508" s="3243"/>
      <c r="AQ508" s="3243"/>
      <c r="AR508" s="3243"/>
      <c r="AS508" s="3243"/>
      <c r="AT508" s="3243"/>
      <c r="AU508" s="3243"/>
      <c r="AV508" s="3243"/>
      <c r="AW508" s="3243"/>
      <c r="AX508" s="3243"/>
      <c r="AY508" s="3243"/>
      <c r="AZ508" s="3243"/>
      <c r="BA508" s="3243"/>
      <c r="BB508" s="3243"/>
      <c r="BC508" s="3243"/>
      <c r="BE508" s="3223">
        <f t="shared" si="76"/>
        <v>494</v>
      </c>
      <c r="BF508" s="3223" t="b">
        <f t="shared" si="75"/>
        <v>0</v>
      </c>
    </row>
    <row r="509" spans="1:77" ht="15.2" customHeight="1" x14ac:dyDescent="0.2">
      <c r="A509" s="3254" t="s">
        <v>1645</v>
      </c>
      <c r="B509" s="3255" t="s">
        <v>576</v>
      </c>
      <c r="C509" s="3272" t="s">
        <v>1645</v>
      </c>
      <c r="D509" s="3256">
        <v>1420</v>
      </c>
      <c r="E509" s="3256">
        <v>1530</v>
      </c>
      <c r="F509" s="3256">
        <v>3271</v>
      </c>
      <c r="G509" s="3256">
        <v>2455</v>
      </c>
      <c r="H509" s="3256">
        <v>3370439</v>
      </c>
      <c r="I509" s="3256">
        <v>2914384</v>
      </c>
      <c r="J509" s="3256">
        <v>1578974</v>
      </c>
      <c r="K509" s="3256">
        <v>1416534</v>
      </c>
      <c r="L509" s="3256">
        <v>790952</v>
      </c>
      <c r="M509" s="3256">
        <v>686437</v>
      </c>
      <c r="N509" s="3256">
        <v>788022</v>
      </c>
      <c r="O509" s="3257">
        <v>730097</v>
      </c>
      <c r="P509" s="3256">
        <v>56740</v>
      </c>
      <c r="Q509" s="3256">
        <v>53223</v>
      </c>
      <c r="R509" s="3256">
        <v>199454</v>
      </c>
      <c r="S509" s="3256">
        <v>185156</v>
      </c>
      <c r="T509" s="3256">
        <v>531828</v>
      </c>
      <c r="U509" s="3257">
        <v>491718</v>
      </c>
      <c r="V509" s="3209" t="s">
        <v>1645</v>
      </c>
      <c r="W509" s="3223" t="b">
        <f t="shared" si="74"/>
        <v>1</v>
      </c>
      <c r="X509" s="3258">
        <f>+T509-'Departmental PL'!V811</f>
        <v>-1363439.44</v>
      </c>
      <c r="Y509" s="3258">
        <f>+U509-'Departmental PL'!W811</f>
        <v>-1119451.5700000003</v>
      </c>
      <c r="AC509" s="3228">
        <f t="shared" si="77"/>
        <v>0</v>
      </c>
      <c r="AD509" s="3228">
        <f t="shared" si="78"/>
        <v>0</v>
      </c>
      <c r="AF509" s="3233">
        <f t="shared" si="79"/>
        <v>0</v>
      </c>
      <c r="AG509" s="3233">
        <f t="shared" si="80"/>
        <v>0</v>
      </c>
      <c r="AH509" s="3223" t="b">
        <f t="shared" si="81"/>
        <v>1</v>
      </c>
      <c r="AI509" s="3259" t="s">
        <v>576</v>
      </c>
      <c r="AJ509" s="3259" t="s">
        <v>1281</v>
      </c>
      <c r="AK509" s="3259" t="s">
        <v>1645</v>
      </c>
      <c r="AL509" s="3244">
        <v>1144</v>
      </c>
      <c r="AM509" s="3244">
        <v>1052</v>
      </c>
      <c r="AN509" s="3244">
        <v>1784</v>
      </c>
      <c r="AO509" s="3244">
        <v>1499</v>
      </c>
      <c r="AP509" s="3244">
        <v>2137309</v>
      </c>
      <c r="AQ509" s="3244">
        <v>1926803</v>
      </c>
      <c r="AR509" s="3244">
        <v>1029211</v>
      </c>
      <c r="AS509" s="3244">
        <v>957651</v>
      </c>
      <c r="AT509" s="3244">
        <v>496385</v>
      </c>
      <c r="AU509" s="3244">
        <v>448541</v>
      </c>
      <c r="AV509" s="3244">
        <v>532775</v>
      </c>
      <c r="AW509" s="3244">
        <v>509084</v>
      </c>
      <c r="AX509" s="3244">
        <v>38661</v>
      </c>
      <c r="AY509" s="3244">
        <v>40378</v>
      </c>
      <c r="AZ509" s="3244">
        <v>141984</v>
      </c>
      <c r="BA509" s="3244">
        <v>151897</v>
      </c>
      <c r="BB509" s="3244">
        <v>352093</v>
      </c>
      <c r="BC509" s="3244">
        <v>316925</v>
      </c>
      <c r="BE509" s="3223">
        <f t="shared" si="76"/>
        <v>495</v>
      </c>
      <c r="BF509" s="3223" t="b">
        <f t="shared" si="75"/>
        <v>1</v>
      </c>
      <c r="BG509" s="3209" t="s">
        <v>1645</v>
      </c>
      <c r="BH509" s="3262">
        <v>1144</v>
      </c>
      <c r="BI509" s="3262">
        <v>1052</v>
      </c>
      <c r="BJ509" s="3262">
        <v>1784</v>
      </c>
      <c r="BK509" s="3262">
        <v>1499</v>
      </c>
      <c r="BL509" s="3262">
        <v>2137330</v>
      </c>
      <c r="BM509" s="3262">
        <v>1926803</v>
      </c>
      <c r="BN509" s="3262">
        <v>1029272</v>
      </c>
      <c r="BO509" s="3262">
        <v>957674</v>
      </c>
      <c r="BP509" s="3262">
        <v>496443</v>
      </c>
      <c r="BQ509" s="3262">
        <v>448621</v>
      </c>
      <c r="BR509" s="3262">
        <v>532829</v>
      </c>
      <c r="BS509" s="3262">
        <v>509054</v>
      </c>
      <c r="BT509" s="3262">
        <v>38743</v>
      </c>
      <c r="BU509" s="3262">
        <v>40155</v>
      </c>
      <c r="BV509" s="3262">
        <v>141921</v>
      </c>
      <c r="BW509" s="3262">
        <v>151972</v>
      </c>
      <c r="BX509" s="3262">
        <v>352165</v>
      </c>
      <c r="BY509" s="3262">
        <v>316926</v>
      </c>
    </row>
    <row r="510" spans="1:77" s="3446" customFormat="1" ht="15.2" customHeight="1" x14ac:dyDescent="0.2">
      <c r="A510" s="3473" t="s">
        <v>576</v>
      </c>
      <c r="B510" s="3477" t="s">
        <v>576</v>
      </c>
      <c r="C510" s="3478" t="s">
        <v>2608</v>
      </c>
      <c r="D510" s="3477">
        <v>1420</v>
      </c>
      <c r="E510" s="3477">
        <v>1530</v>
      </c>
      <c r="F510" s="3477">
        <v>3271</v>
      </c>
      <c r="G510" s="3477">
        <v>2455</v>
      </c>
      <c r="H510" s="3477">
        <v>3370439</v>
      </c>
      <c r="I510" s="3477">
        <v>2914384</v>
      </c>
      <c r="J510" s="3477">
        <v>1578974</v>
      </c>
      <c r="K510" s="3477">
        <v>1416534</v>
      </c>
      <c r="L510" s="3477">
        <v>790952</v>
      </c>
      <c r="M510" s="3477">
        <v>686437</v>
      </c>
      <c r="N510" s="3477">
        <v>788022</v>
      </c>
      <c r="O510" s="3477">
        <v>730097</v>
      </c>
      <c r="P510" s="3477">
        <v>56740</v>
      </c>
      <c r="Q510" s="3477">
        <v>53223</v>
      </c>
      <c r="R510" s="3477">
        <v>199454</v>
      </c>
      <c r="S510" s="3477">
        <v>185156</v>
      </c>
      <c r="T510" s="3477">
        <v>531828</v>
      </c>
      <c r="U510" s="3477">
        <v>491718</v>
      </c>
      <c r="V510" s="3479" t="s">
        <v>2608</v>
      </c>
      <c r="W510" s="3446" t="b">
        <f t="shared" si="74"/>
        <v>1</v>
      </c>
      <c r="X510" s="3486">
        <f>+T510-'Departmental PL'!V812</f>
        <v>-1363439.44</v>
      </c>
      <c r="Y510" s="3486">
        <f>+U510-'Departmental PL'!W812</f>
        <v>-1119451.5700000003</v>
      </c>
      <c r="AC510" s="3446">
        <f t="shared" si="77"/>
        <v>0</v>
      </c>
      <c r="AD510" s="3446">
        <f t="shared" si="78"/>
        <v>0</v>
      </c>
      <c r="AF510" s="3446">
        <f t="shared" si="79"/>
        <v>0</v>
      </c>
      <c r="AG510" s="3446">
        <f t="shared" si="80"/>
        <v>0</v>
      </c>
      <c r="AH510" s="3446" t="b">
        <f t="shared" si="81"/>
        <v>0</v>
      </c>
      <c r="AI510" s="3480" t="s">
        <v>576</v>
      </c>
      <c r="AJ510" s="3480" t="s">
        <v>1281</v>
      </c>
      <c r="AK510" s="3480" t="s">
        <v>2031</v>
      </c>
      <c r="AL510" s="3480">
        <v>1144</v>
      </c>
      <c r="AM510" s="3480">
        <v>1052</v>
      </c>
      <c r="AN510" s="3480">
        <v>1784</v>
      </c>
      <c r="AO510" s="3480">
        <v>1499</v>
      </c>
      <c r="AP510" s="3480">
        <v>2137309</v>
      </c>
      <c r="AQ510" s="3480">
        <v>1926803</v>
      </c>
      <c r="AR510" s="3480">
        <v>1029211</v>
      </c>
      <c r="AS510" s="3480">
        <v>957651</v>
      </c>
      <c r="AT510" s="3480">
        <v>496385</v>
      </c>
      <c r="AU510" s="3480">
        <v>448541</v>
      </c>
      <c r="AV510" s="3480">
        <v>532775</v>
      </c>
      <c r="AW510" s="3480">
        <v>509084</v>
      </c>
      <c r="AX510" s="3480">
        <v>38661</v>
      </c>
      <c r="AY510" s="3480">
        <v>40378</v>
      </c>
      <c r="AZ510" s="3480">
        <v>141984</v>
      </c>
      <c r="BA510" s="3480">
        <v>151897</v>
      </c>
      <c r="BB510" s="3480">
        <v>352093</v>
      </c>
      <c r="BC510" s="3480">
        <v>316925</v>
      </c>
      <c r="BE510" s="3446">
        <f t="shared" si="76"/>
        <v>496</v>
      </c>
      <c r="BF510" s="3446" t="b">
        <f t="shared" si="75"/>
        <v>0</v>
      </c>
      <c r="BG510" s="3481" t="s">
        <v>576</v>
      </c>
      <c r="BH510" s="3467">
        <v>1144</v>
      </c>
      <c r="BI510" s="3467">
        <v>1052</v>
      </c>
      <c r="BJ510" s="3467">
        <v>1784</v>
      </c>
      <c r="BK510" s="3467">
        <v>1499</v>
      </c>
      <c r="BL510" s="3467">
        <v>2137330</v>
      </c>
      <c r="BM510" s="3467">
        <v>1926803</v>
      </c>
      <c r="BN510" s="3467">
        <v>1029272</v>
      </c>
      <c r="BO510" s="3467">
        <v>957674</v>
      </c>
      <c r="BP510" s="3467">
        <v>496443</v>
      </c>
      <c r="BQ510" s="3467">
        <v>448621</v>
      </c>
      <c r="BR510" s="3467">
        <v>532829</v>
      </c>
      <c r="BS510" s="3467">
        <v>509054</v>
      </c>
      <c r="BT510" s="3467">
        <v>38743</v>
      </c>
      <c r="BU510" s="3467">
        <v>40155</v>
      </c>
      <c r="BV510" s="3467">
        <v>141921</v>
      </c>
      <c r="BW510" s="3467">
        <v>151972</v>
      </c>
      <c r="BX510" s="3467">
        <v>352165</v>
      </c>
      <c r="BY510" s="3467">
        <v>316926</v>
      </c>
    </row>
    <row r="511" spans="1:77" ht="15.2" customHeight="1" x14ac:dyDescent="0.2">
      <c r="A511" s="3254" t="s">
        <v>1645</v>
      </c>
      <c r="B511" s="3255" t="s">
        <v>576</v>
      </c>
      <c r="C511" s="3272" t="s">
        <v>1645</v>
      </c>
      <c r="D511" s="3256">
        <v>10589</v>
      </c>
      <c r="E511" s="3256">
        <v>10264</v>
      </c>
      <c r="F511" s="3256">
        <v>256788</v>
      </c>
      <c r="G511" s="3256">
        <v>57534</v>
      </c>
      <c r="H511" s="3256">
        <v>75072007</v>
      </c>
      <c r="I511" s="3256">
        <v>68342655</v>
      </c>
      <c r="J511" s="3256">
        <v>35597525</v>
      </c>
      <c r="K511" s="3256">
        <v>32794841</v>
      </c>
      <c r="L511" s="3256">
        <v>24618323</v>
      </c>
      <c r="M511" s="3256">
        <v>23414838</v>
      </c>
      <c r="N511" s="3256">
        <v>10979202</v>
      </c>
      <c r="O511" s="3256">
        <v>9380003</v>
      </c>
      <c r="P511" s="3256">
        <v>1296337</v>
      </c>
      <c r="Q511" s="3256">
        <v>1247378</v>
      </c>
      <c r="R511" s="3256">
        <v>4556878</v>
      </c>
      <c r="S511" s="3256">
        <v>4339466</v>
      </c>
      <c r="T511" s="3256">
        <v>5125986</v>
      </c>
      <c r="U511" s="3256">
        <v>3793158</v>
      </c>
      <c r="V511" s="3209" t="s">
        <v>1645</v>
      </c>
      <c r="W511" s="3223" t="b">
        <f t="shared" si="74"/>
        <v>1</v>
      </c>
      <c r="X511" s="3258">
        <f>+T511-'Departmental PL'!V813</f>
        <v>-1</v>
      </c>
      <c r="Y511" s="3258">
        <f>+U511-'Departmental PL'!W813</f>
        <v>-1</v>
      </c>
      <c r="AC511" s="3228">
        <f t="shared" si="77"/>
        <v>0</v>
      </c>
      <c r="AD511" s="3228">
        <f t="shared" si="78"/>
        <v>0</v>
      </c>
      <c r="AF511" s="3233">
        <f t="shared" si="79"/>
        <v>1</v>
      </c>
      <c r="AG511" s="3233">
        <f t="shared" si="80"/>
        <v>1</v>
      </c>
      <c r="AH511" s="3223" t="b">
        <f t="shared" si="81"/>
        <v>1</v>
      </c>
      <c r="AI511" s="3259" t="s">
        <v>576</v>
      </c>
      <c r="AJ511" s="3259" t="s">
        <v>767</v>
      </c>
      <c r="AK511" s="3259" t="s">
        <v>1645</v>
      </c>
      <c r="AL511" s="3244">
        <v>7737</v>
      </c>
      <c r="AM511" s="3244">
        <v>7509</v>
      </c>
      <c r="AN511" s="3244">
        <v>43624</v>
      </c>
      <c r="AO511" s="3244">
        <v>46412</v>
      </c>
      <c r="AP511" s="3244">
        <v>51512423</v>
      </c>
      <c r="AQ511" s="3244">
        <v>44892832</v>
      </c>
      <c r="AR511" s="3244">
        <v>24934902</v>
      </c>
      <c r="AS511" s="3244">
        <v>23148888</v>
      </c>
      <c r="AT511" s="3244">
        <v>17533892</v>
      </c>
      <c r="AU511" s="3244">
        <v>16719526</v>
      </c>
      <c r="AV511" s="3244">
        <v>7401041</v>
      </c>
      <c r="AW511" s="3244">
        <v>6429362</v>
      </c>
      <c r="AX511" s="3244">
        <v>932023</v>
      </c>
      <c r="AY511" s="3244">
        <v>940743</v>
      </c>
      <c r="AZ511" s="3244">
        <v>3412759</v>
      </c>
      <c r="BA511" s="3244">
        <v>3560203</v>
      </c>
      <c r="BB511" s="3244">
        <v>3056385</v>
      </c>
      <c r="BC511" s="3244">
        <v>1928496</v>
      </c>
      <c r="BE511" s="3223">
        <f t="shared" si="76"/>
        <v>497</v>
      </c>
      <c r="BF511" s="3223" t="b">
        <f t="shared" si="75"/>
        <v>1</v>
      </c>
      <c r="BG511" s="3269" t="s">
        <v>1645</v>
      </c>
      <c r="BH511" s="3262">
        <v>7737</v>
      </c>
      <c r="BI511" s="3262">
        <v>7509</v>
      </c>
      <c r="BJ511" s="3262">
        <v>43624</v>
      </c>
      <c r="BK511" s="3262">
        <v>46412</v>
      </c>
      <c r="BL511" s="3262">
        <v>51512414</v>
      </c>
      <c r="BM511" s="3262">
        <v>44892833</v>
      </c>
      <c r="BN511" s="3262">
        <v>24934919</v>
      </c>
      <c r="BO511" s="3262">
        <v>23148868</v>
      </c>
      <c r="BP511" s="3262">
        <v>17533907</v>
      </c>
      <c r="BQ511" s="3262">
        <v>16719540</v>
      </c>
      <c r="BR511" s="3262">
        <v>7401012</v>
      </c>
      <c r="BS511" s="3262">
        <v>6429327</v>
      </c>
      <c r="BT511" s="3262">
        <v>931702</v>
      </c>
      <c r="BU511" s="3262">
        <v>940689</v>
      </c>
      <c r="BV511" s="3262">
        <v>3412935</v>
      </c>
      <c r="BW511" s="3262">
        <v>3560159</v>
      </c>
      <c r="BX511" s="3262">
        <v>3056375</v>
      </c>
      <c r="BY511" s="3262">
        <v>1928479</v>
      </c>
    </row>
    <row r="512" spans="1:77" s="3446" customFormat="1" ht="15.2" customHeight="1" x14ac:dyDescent="0.2">
      <c r="A512" s="3468" t="s">
        <v>576</v>
      </c>
      <c r="B512" s="3473" t="s">
        <v>576</v>
      </c>
      <c r="C512" s="3474" t="s">
        <v>2609</v>
      </c>
      <c r="D512" s="3473">
        <v>10589</v>
      </c>
      <c r="E512" s="3473">
        <v>10264</v>
      </c>
      <c r="F512" s="3473">
        <v>256788</v>
      </c>
      <c r="G512" s="3473">
        <v>57534</v>
      </c>
      <c r="H512" s="3473">
        <v>75072007</v>
      </c>
      <c r="I512" s="3473">
        <v>68342655</v>
      </c>
      <c r="J512" s="3473">
        <v>35597525</v>
      </c>
      <c r="K512" s="3473">
        <v>32794841</v>
      </c>
      <c r="L512" s="3473">
        <v>24618323</v>
      </c>
      <c r="M512" s="3473">
        <v>23414838</v>
      </c>
      <c r="N512" s="3473">
        <v>10979202</v>
      </c>
      <c r="O512" s="3473">
        <v>9380003</v>
      </c>
      <c r="P512" s="3473">
        <v>1296337</v>
      </c>
      <c r="Q512" s="3473">
        <v>1247378</v>
      </c>
      <c r="R512" s="3473">
        <v>4556878</v>
      </c>
      <c r="S512" s="3473">
        <v>4339466</v>
      </c>
      <c r="T512" s="3473">
        <v>5125986</v>
      </c>
      <c r="U512" s="3473">
        <v>3793158</v>
      </c>
      <c r="V512" s="3475" t="s">
        <v>2609</v>
      </c>
      <c r="W512" s="3446" t="b">
        <f t="shared" si="74"/>
        <v>1</v>
      </c>
      <c r="X512" s="3473">
        <f>+T512-'Departmental PL'!V814</f>
        <v>-1</v>
      </c>
      <c r="Y512" s="3473">
        <f>+U512-'Departmental PL'!W814</f>
        <v>-1</v>
      </c>
      <c r="AC512" s="3446">
        <f t="shared" si="77"/>
        <v>0</v>
      </c>
      <c r="AD512" s="3446">
        <f t="shared" si="78"/>
        <v>0</v>
      </c>
      <c r="AF512" s="3446">
        <f t="shared" si="79"/>
        <v>1</v>
      </c>
      <c r="AG512" s="3446">
        <f t="shared" si="80"/>
        <v>1</v>
      </c>
      <c r="AH512" s="3446" t="b">
        <f t="shared" si="81"/>
        <v>0</v>
      </c>
      <c r="AI512" s="3476" t="s">
        <v>576</v>
      </c>
      <c r="AJ512" s="3476" t="s">
        <v>767</v>
      </c>
      <c r="AK512" s="3476" t="s">
        <v>2031</v>
      </c>
      <c r="AL512" s="3476">
        <v>7737</v>
      </c>
      <c r="AM512" s="3476">
        <v>7509</v>
      </c>
      <c r="AN512" s="3476">
        <v>43624</v>
      </c>
      <c r="AO512" s="3476">
        <v>46412</v>
      </c>
      <c r="AP512" s="3476">
        <v>51512423</v>
      </c>
      <c r="AQ512" s="3476">
        <v>44892832</v>
      </c>
      <c r="AR512" s="3476">
        <v>24934902</v>
      </c>
      <c r="AS512" s="3476">
        <v>23148888</v>
      </c>
      <c r="AT512" s="3476">
        <v>17533892</v>
      </c>
      <c r="AU512" s="3476">
        <v>16719526</v>
      </c>
      <c r="AV512" s="3476">
        <v>7401041</v>
      </c>
      <c r="AW512" s="3476">
        <v>6429362</v>
      </c>
      <c r="AX512" s="3476">
        <v>932023</v>
      </c>
      <c r="AY512" s="3476">
        <v>940743</v>
      </c>
      <c r="AZ512" s="3476">
        <v>3412759</v>
      </c>
      <c r="BA512" s="3476">
        <v>3560203</v>
      </c>
      <c r="BB512" s="3476">
        <v>3056385</v>
      </c>
      <c r="BC512" s="3476">
        <v>1928496</v>
      </c>
      <c r="BE512" s="3446">
        <f t="shared" si="76"/>
        <v>498</v>
      </c>
      <c r="BF512" s="3446" t="b">
        <f t="shared" si="75"/>
        <v>0</v>
      </c>
      <c r="BG512" s="3472" t="s">
        <v>576</v>
      </c>
      <c r="BH512" s="3467">
        <v>7737</v>
      </c>
      <c r="BI512" s="3467">
        <v>7509</v>
      </c>
      <c r="BJ512" s="3467">
        <v>43624</v>
      </c>
      <c r="BK512" s="3467">
        <v>46412</v>
      </c>
      <c r="BL512" s="3467">
        <v>51512414</v>
      </c>
      <c r="BM512" s="3467">
        <v>44892833</v>
      </c>
      <c r="BN512" s="3467">
        <v>24934919</v>
      </c>
      <c r="BO512" s="3467">
        <v>23148868</v>
      </c>
      <c r="BP512" s="3467">
        <v>17533907</v>
      </c>
      <c r="BQ512" s="3467">
        <v>16719540</v>
      </c>
      <c r="BR512" s="3467">
        <v>7401012</v>
      </c>
      <c r="BS512" s="3467">
        <v>6429327</v>
      </c>
      <c r="BT512" s="3467">
        <v>931702</v>
      </c>
      <c r="BU512" s="3467">
        <v>940689</v>
      </c>
      <c r="BV512" s="3467">
        <v>3412935</v>
      </c>
      <c r="BW512" s="3467">
        <v>3560159</v>
      </c>
      <c r="BX512" s="3467">
        <v>3056375</v>
      </c>
      <c r="BY512" s="3467">
        <v>1928479</v>
      </c>
    </row>
    <row r="513" spans="1:77" ht="15.2" customHeight="1" x14ac:dyDescent="0.2">
      <c r="A513" s="3254" t="s">
        <v>23</v>
      </c>
      <c r="B513" s="3255" t="s">
        <v>576</v>
      </c>
      <c r="C513" s="3272" t="s">
        <v>1645</v>
      </c>
      <c r="D513" s="3256">
        <v>3</v>
      </c>
      <c r="E513" s="3256">
        <v>1</v>
      </c>
      <c r="F513" s="3256">
        <v>109</v>
      </c>
      <c r="G513" s="3256">
        <v>8</v>
      </c>
      <c r="H513" s="3256">
        <v>37080</v>
      </c>
      <c r="I513" s="3256">
        <v>14952</v>
      </c>
      <c r="J513" s="3256">
        <v>9839</v>
      </c>
      <c r="K513" s="3256">
        <v>7992</v>
      </c>
      <c r="L513" s="3256">
        <v>15003</v>
      </c>
      <c r="M513" s="3256">
        <v>6412</v>
      </c>
      <c r="N513" s="3257">
        <v>-5164</v>
      </c>
      <c r="O513" s="3256">
        <v>1581</v>
      </c>
      <c r="P513" s="3256">
        <v>676</v>
      </c>
      <c r="Q513" s="3256">
        <v>254</v>
      </c>
      <c r="R513" s="3256">
        <v>2378</v>
      </c>
      <c r="S513" s="3256">
        <v>884</v>
      </c>
      <c r="T513" s="3257">
        <v>-8218</v>
      </c>
      <c r="U513" s="3256">
        <v>442</v>
      </c>
      <c r="V513" s="3209" t="s">
        <v>1645</v>
      </c>
      <c r="W513" s="3223" t="b">
        <f t="shared" si="74"/>
        <v>1</v>
      </c>
      <c r="X513" s="3258">
        <f>+T513-'Departmental PL'!V815</f>
        <v>0</v>
      </c>
      <c r="Y513" s="3258">
        <f>+U513-'Departmental PL'!W815</f>
        <v>0</v>
      </c>
      <c r="AC513" s="3228">
        <f t="shared" si="77"/>
        <v>0</v>
      </c>
      <c r="AD513" s="3228">
        <f t="shared" si="78"/>
        <v>-1</v>
      </c>
      <c r="AF513" s="3233">
        <f t="shared" si="79"/>
        <v>0</v>
      </c>
      <c r="AG513" s="3233">
        <f t="shared" si="80"/>
        <v>1</v>
      </c>
      <c r="AH513" s="3223" t="b">
        <f t="shared" si="81"/>
        <v>1</v>
      </c>
      <c r="AI513" s="3259" t="s">
        <v>576</v>
      </c>
      <c r="AJ513" s="3259" t="s">
        <v>768</v>
      </c>
      <c r="AK513" s="3259" t="s">
        <v>1645</v>
      </c>
      <c r="AL513" s="3244">
        <v>1</v>
      </c>
      <c r="AM513" s="3244">
        <v>2</v>
      </c>
      <c r="AN513" s="3244">
        <v>8</v>
      </c>
      <c r="AO513" s="3244">
        <v>14</v>
      </c>
      <c r="AP513" s="3244">
        <v>14952</v>
      </c>
      <c r="AQ513" s="3244">
        <v>65610</v>
      </c>
      <c r="AR513" s="3244">
        <v>7992</v>
      </c>
      <c r="AS513" s="3244">
        <v>20651</v>
      </c>
      <c r="AT513" s="3244">
        <v>6358</v>
      </c>
      <c r="AU513" s="3244">
        <v>45590</v>
      </c>
      <c r="AV513" s="3244">
        <v>1634</v>
      </c>
      <c r="AW513" s="3244">
        <v>-24938</v>
      </c>
      <c r="AX513" s="3244">
        <v>251</v>
      </c>
      <c r="AY513" s="3244">
        <v>1355</v>
      </c>
      <c r="AZ513" s="3244">
        <v>920</v>
      </c>
      <c r="BA513" s="3244">
        <v>5129</v>
      </c>
      <c r="BB513" s="3244">
        <v>464</v>
      </c>
      <c r="BC513" s="3244">
        <v>-31422</v>
      </c>
      <c r="BE513" s="3223">
        <f t="shared" si="76"/>
        <v>499</v>
      </c>
      <c r="BF513" s="3223" t="b">
        <f t="shared" si="75"/>
        <v>1</v>
      </c>
      <c r="BG513" s="3269" t="s">
        <v>1645</v>
      </c>
      <c r="BH513" s="3269">
        <v>1</v>
      </c>
      <c r="BI513" s="3269">
        <v>2</v>
      </c>
      <c r="BJ513" s="3269">
        <v>8</v>
      </c>
      <c r="BK513" s="3269">
        <v>14</v>
      </c>
      <c r="BL513" s="3262">
        <v>14952</v>
      </c>
      <c r="BM513" s="3262">
        <v>65610</v>
      </c>
      <c r="BN513" s="3262">
        <v>7992</v>
      </c>
      <c r="BO513" s="3262">
        <v>20652</v>
      </c>
      <c r="BP513" s="3262">
        <v>6358</v>
      </c>
      <c r="BQ513" s="3262">
        <v>45590</v>
      </c>
      <c r="BR513" s="3262">
        <v>1634</v>
      </c>
      <c r="BS513" s="3262">
        <v>-24938</v>
      </c>
      <c r="BT513" s="3269">
        <v>251</v>
      </c>
      <c r="BU513" s="3262">
        <v>1355</v>
      </c>
      <c r="BV513" s="3269">
        <v>920</v>
      </c>
      <c r="BW513" s="3262">
        <v>5129</v>
      </c>
      <c r="BX513" s="3269">
        <v>464</v>
      </c>
      <c r="BY513" s="3262">
        <v>-31423</v>
      </c>
    </row>
    <row r="514" spans="1:77" s="3446" customFormat="1" ht="15.2" customHeight="1" x14ac:dyDescent="0.2">
      <c r="A514" s="3459" t="s">
        <v>23</v>
      </c>
      <c r="B514" s="3468" t="s">
        <v>576</v>
      </c>
      <c r="C514" s="3469" t="s">
        <v>2610</v>
      </c>
      <c r="D514" s="3468">
        <v>3</v>
      </c>
      <c r="E514" s="3468">
        <v>1</v>
      </c>
      <c r="F514" s="3468">
        <v>109</v>
      </c>
      <c r="G514" s="3468">
        <v>8</v>
      </c>
      <c r="H514" s="3468">
        <v>37080</v>
      </c>
      <c r="I514" s="3468">
        <v>14952</v>
      </c>
      <c r="J514" s="3468">
        <v>9839</v>
      </c>
      <c r="K514" s="3468">
        <v>7992</v>
      </c>
      <c r="L514" s="3468">
        <v>15003</v>
      </c>
      <c r="M514" s="3468">
        <v>6412</v>
      </c>
      <c r="N514" s="3468">
        <v>-5164</v>
      </c>
      <c r="O514" s="3468">
        <v>1581</v>
      </c>
      <c r="P514" s="3468">
        <v>676</v>
      </c>
      <c r="Q514" s="3468">
        <v>254</v>
      </c>
      <c r="R514" s="3468">
        <v>2378</v>
      </c>
      <c r="S514" s="3468">
        <v>884</v>
      </c>
      <c r="T514" s="3468">
        <v>-8218</v>
      </c>
      <c r="U514" s="3468">
        <v>442</v>
      </c>
      <c r="V514" s="3470" t="s">
        <v>2610</v>
      </c>
      <c r="W514" s="3446" t="b">
        <f t="shared" si="74"/>
        <v>1</v>
      </c>
      <c r="X514" s="3468">
        <f>+T514-'Departmental PL'!V816</f>
        <v>0</v>
      </c>
      <c r="Y514" s="3468">
        <f>+U514-'Departmental PL'!W816</f>
        <v>0</v>
      </c>
      <c r="AC514" s="3446">
        <f t="shared" si="77"/>
        <v>0</v>
      </c>
      <c r="AD514" s="3446">
        <f t="shared" si="78"/>
        <v>-1</v>
      </c>
      <c r="AF514" s="3446">
        <f t="shared" si="79"/>
        <v>0</v>
      </c>
      <c r="AG514" s="3446">
        <f t="shared" si="80"/>
        <v>1</v>
      </c>
      <c r="AH514" s="3446" t="b">
        <f t="shared" si="81"/>
        <v>0</v>
      </c>
      <c r="AI514" s="3471" t="s">
        <v>576</v>
      </c>
      <c r="AJ514" s="3471" t="s">
        <v>768</v>
      </c>
      <c r="AK514" s="3471" t="s">
        <v>2031</v>
      </c>
      <c r="AL514" s="3471">
        <v>1</v>
      </c>
      <c r="AM514" s="3471">
        <v>2</v>
      </c>
      <c r="AN514" s="3471">
        <v>8</v>
      </c>
      <c r="AO514" s="3471">
        <v>14</v>
      </c>
      <c r="AP514" s="3471">
        <v>14952</v>
      </c>
      <c r="AQ514" s="3471">
        <v>65610</v>
      </c>
      <c r="AR514" s="3471">
        <v>7992</v>
      </c>
      <c r="AS514" s="3471">
        <v>20651</v>
      </c>
      <c r="AT514" s="3471">
        <v>6358</v>
      </c>
      <c r="AU514" s="3471">
        <v>45590</v>
      </c>
      <c r="AV514" s="3471">
        <v>1634</v>
      </c>
      <c r="AW514" s="3471">
        <v>-24938</v>
      </c>
      <c r="AX514" s="3471">
        <v>251</v>
      </c>
      <c r="AY514" s="3471">
        <v>1355</v>
      </c>
      <c r="AZ514" s="3471">
        <v>920</v>
      </c>
      <c r="BA514" s="3471">
        <v>5129</v>
      </c>
      <c r="BB514" s="3471">
        <v>464</v>
      </c>
      <c r="BC514" s="3471">
        <v>-31422</v>
      </c>
      <c r="BE514" s="3446">
        <f t="shared" si="76"/>
        <v>500</v>
      </c>
      <c r="BF514" s="3446" t="b">
        <f t="shared" si="75"/>
        <v>0</v>
      </c>
      <c r="BG514" s="3472" t="s">
        <v>576</v>
      </c>
      <c r="BH514" s="3467">
        <v>1</v>
      </c>
      <c r="BI514" s="3467">
        <v>2</v>
      </c>
      <c r="BJ514" s="3467">
        <v>8</v>
      </c>
      <c r="BK514" s="3467">
        <v>14</v>
      </c>
      <c r="BL514" s="3467">
        <v>14952</v>
      </c>
      <c r="BM514" s="3467">
        <v>65610</v>
      </c>
      <c r="BN514" s="3467">
        <v>7992</v>
      </c>
      <c r="BO514" s="3467">
        <v>20652</v>
      </c>
      <c r="BP514" s="3467">
        <v>6358</v>
      </c>
      <c r="BQ514" s="3467">
        <v>45590</v>
      </c>
      <c r="BR514" s="3467">
        <v>1634</v>
      </c>
      <c r="BS514" s="3467">
        <v>-24938</v>
      </c>
      <c r="BT514" s="3467">
        <v>251</v>
      </c>
      <c r="BU514" s="3467">
        <v>1355</v>
      </c>
      <c r="BV514" s="3467">
        <v>920</v>
      </c>
      <c r="BW514" s="3467">
        <v>5129</v>
      </c>
      <c r="BX514" s="3467">
        <v>464</v>
      </c>
      <c r="BY514" s="3467">
        <v>-31423</v>
      </c>
    </row>
    <row r="515" spans="1:77" s="3446" customFormat="1" ht="15.2" customHeight="1" x14ac:dyDescent="0.2">
      <c r="A515" s="3459" t="s">
        <v>23</v>
      </c>
      <c r="B515" s="3496"/>
      <c r="C515" s="3482" t="s">
        <v>3885</v>
      </c>
      <c r="D515" s="3460">
        <v>12012</v>
      </c>
      <c r="E515" s="3460">
        <v>11795</v>
      </c>
      <c r="F515" s="3483">
        <v>260168</v>
      </c>
      <c r="G515" s="3462">
        <v>59997</v>
      </c>
      <c r="H515" s="3462">
        <v>78479525</v>
      </c>
      <c r="I515" s="3462">
        <v>71271992</v>
      </c>
      <c r="J515" s="3462">
        <v>37186338</v>
      </c>
      <c r="K515" s="3462">
        <v>34219367</v>
      </c>
      <c r="L515" s="3462">
        <v>25424278</v>
      </c>
      <c r="M515" s="3462">
        <v>24107686</v>
      </c>
      <c r="N515" s="3462">
        <v>11762060</v>
      </c>
      <c r="O515" s="3462">
        <v>10111681</v>
      </c>
      <c r="P515" s="3462">
        <v>1353754</v>
      </c>
      <c r="Q515" s="3462">
        <v>1300856</v>
      </c>
      <c r="R515" s="3462">
        <v>4758710</v>
      </c>
      <c r="S515" s="3462">
        <v>4525507</v>
      </c>
      <c r="T515" s="3462">
        <v>5649596</v>
      </c>
      <c r="U515" s="3462">
        <v>4285318</v>
      </c>
      <c r="V515" s="3484" t="s">
        <v>3885</v>
      </c>
      <c r="W515" s="3446" t="b">
        <f t="shared" si="74"/>
        <v>1</v>
      </c>
      <c r="X515" s="3466"/>
      <c r="Y515" s="3466"/>
      <c r="AC515" s="3446">
        <f t="shared" si="77"/>
        <v>0</v>
      </c>
      <c r="AD515" s="3446">
        <f t="shared" si="78"/>
        <v>0</v>
      </c>
      <c r="AF515" s="3446">
        <f t="shared" si="79"/>
        <v>0</v>
      </c>
      <c r="AG515" s="3446">
        <f t="shared" si="80"/>
        <v>0</v>
      </c>
      <c r="AH515" s="3446" t="b">
        <f t="shared" si="81"/>
        <v>0</v>
      </c>
      <c r="AI515" s="3529"/>
      <c r="AJ515" s="3529"/>
      <c r="AK515" s="3529"/>
      <c r="AL515" s="3529"/>
      <c r="AM515" s="3529"/>
      <c r="AN515" s="3529"/>
      <c r="AO515" s="3529"/>
      <c r="AP515" s="3529"/>
      <c r="AQ515" s="3529"/>
      <c r="AR515" s="3529"/>
      <c r="AS515" s="3529"/>
      <c r="AT515" s="3529"/>
      <c r="AU515" s="3529"/>
      <c r="AV515" s="3529"/>
      <c r="AW515" s="3529"/>
      <c r="AX515" s="3529"/>
      <c r="AY515" s="3529"/>
      <c r="AZ515" s="3529"/>
      <c r="BA515" s="3529"/>
      <c r="BB515" s="3529"/>
      <c r="BC515" s="3529"/>
      <c r="BE515" s="3446">
        <f t="shared" si="76"/>
        <v>501</v>
      </c>
      <c r="BF515" s="3446" t="b">
        <f t="shared" si="75"/>
        <v>0</v>
      </c>
    </row>
    <row r="516" spans="1:77" ht="15.2" customHeight="1" x14ac:dyDescent="0.2">
      <c r="A516" s="3254" t="s">
        <v>1646</v>
      </c>
      <c r="B516" s="3255"/>
      <c r="C516" s="3272" t="s">
        <v>1646</v>
      </c>
      <c r="D516" s="3308">
        <v>422</v>
      </c>
      <c r="E516" s="3308">
        <v>0</v>
      </c>
      <c r="F516" s="3308">
        <v>1289</v>
      </c>
      <c r="G516" s="3308">
        <v>0</v>
      </c>
      <c r="H516" s="3309">
        <v>1469159</v>
      </c>
      <c r="I516" s="3309">
        <v>0</v>
      </c>
      <c r="J516" s="3309">
        <v>654493</v>
      </c>
      <c r="K516" s="3309">
        <v>0</v>
      </c>
      <c r="L516" s="3309">
        <v>652963</v>
      </c>
      <c r="M516" s="3309">
        <v>0</v>
      </c>
      <c r="N516" s="3310">
        <v>1530</v>
      </c>
      <c r="O516" s="3309">
        <v>0</v>
      </c>
      <c r="P516" s="3309">
        <v>126522</v>
      </c>
      <c r="Q516" s="3308">
        <v>0</v>
      </c>
      <c r="R516" s="3309">
        <v>356413</v>
      </c>
      <c r="S516" s="3309">
        <v>0</v>
      </c>
      <c r="T516" s="3310">
        <v>-481405</v>
      </c>
      <c r="U516" s="3308">
        <v>0</v>
      </c>
      <c r="V516" s="3209" t="s">
        <v>1646</v>
      </c>
      <c r="W516" s="3223" t="b">
        <f t="shared" si="74"/>
        <v>1</v>
      </c>
      <c r="X516" s="3258">
        <f>+T516-'Departmental PL'!V822</f>
        <v>0</v>
      </c>
      <c r="Y516" s="3258">
        <f>+U516-'Departmental PL'!W822</f>
        <v>0</v>
      </c>
      <c r="AC516" s="3228">
        <f t="shared" si="77"/>
        <v>0</v>
      </c>
      <c r="AD516" s="3228">
        <f t="shared" si="78"/>
        <v>0</v>
      </c>
      <c r="AF516" s="3233">
        <f t="shared" si="79"/>
        <v>0</v>
      </c>
      <c r="AG516" s="3233">
        <f t="shared" si="80"/>
        <v>0</v>
      </c>
      <c r="AH516" s="3223" t="b">
        <f t="shared" si="81"/>
        <v>0</v>
      </c>
      <c r="AI516" s="3376"/>
      <c r="AJ516" s="3376"/>
      <c r="AK516" s="3376"/>
      <c r="AL516" s="3376"/>
      <c r="AM516" s="3376"/>
      <c r="AN516" s="3376"/>
      <c r="AO516" s="3376"/>
      <c r="AP516" s="3376"/>
      <c r="AQ516" s="3376"/>
      <c r="AR516" s="3376"/>
      <c r="AS516" s="3376"/>
      <c r="AT516" s="3376"/>
      <c r="AU516" s="3376"/>
      <c r="AV516" s="3376"/>
      <c r="AW516" s="3376"/>
      <c r="AX516" s="3376"/>
      <c r="AY516" s="3376"/>
      <c r="AZ516" s="3376"/>
      <c r="BA516" s="3376"/>
      <c r="BB516" s="3376"/>
      <c r="BC516" s="3376"/>
      <c r="BE516" s="3223">
        <f t="shared" si="76"/>
        <v>502</v>
      </c>
      <c r="BF516" s="3223" t="b">
        <f t="shared" si="75"/>
        <v>0</v>
      </c>
    </row>
    <row r="517" spans="1:77" s="3446" customFormat="1" ht="15.2" customHeight="1" x14ac:dyDescent="0.2">
      <c r="A517" s="3473" t="s">
        <v>863</v>
      </c>
      <c r="B517" s="3477"/>
      <c r="C517" s="3478" t="s">
        <v>2608</v>
      </c>
      <c r="D517" s="3477">
        <v>422</v>
      </c>
      <c r="E517" s="3477">
        <v>0</v>
      </c>
      <c r="F517" s="3477">
        <v>1289</v>
      </c>
      <c r="G517" s="3477">
        <v>0</v>
      </c>
      <c r="H517" s="3477">
        <v>1469159</v>
      </c>
      <c r="I517" s="3477" t="s">
        <v>1196</v>
      </c>
      <c r="J517" s="3477">
        <v>654493</v>
      </c>
      <c r="K517" s="3477" t="s">
        <v>1196</v>
      </c>
      <c r="L517" s="3477">
        <v>652963</v>
      </c>
      <c r="M517" s="3477" t="s">
        <v>1196</v>
      </c>
      <c r="N517" s="3477">
        <v>1530</v>
      </c>
      <c r="O517" s="3477" t="s">
        <v>1196</v>
      </c>
      <c r="P517" s="3477">
        <v>126522</v>
      </c>
      <c r="Q517" s="3477" t="s">
        <v>1196</v>
      </c>
      <c r="R517" s="3477">
        <v>356413</v>
      </c>
      <c r="S517" s="3477" t="s">
        <v>1196</v>
      </c>
      <c r="T517" s="3477">
        <v>-481405</v>
      </c>
      <c r="U517" s="3477" t="s">
        <v>1196</v>
      </c>
      <c r="V517" s="3479" t="s">
        <v>2608</v>
      </c>
      <c r="W517" s="3446" t="b">
        <f t="shared" ref="W517:W580" si="82">V517=C517</f>
        <v>1</v>
      </c>
      <c r="X517" s="3486">
        <f>+T517-'Departmental PL'!V823</f>
        <v>0</v>
      </c>
      <c r="Y517" s="3486" t="e">
        <f>+U517-'Departmental PL'!W823</f>
        <v>#VALUE!</v>
      </c>
      <c r="AC517" s="3446">
        <f t="shared" si="77"/>
        <v>0</v>
      </c>
      <c r="AD517" s="3446" t="e">
        <f t="shared" si="78"/>
        <v>#VALUE!</v>
      </c>
      <c r="AF517" s="3446">
        <f t="shared" si="79"/>
        <v>0</v>
      </c>
      <c r="AG517" s="3446" t="e">
        <f t="shared" si="80"/>
        <v>#VALUE!</v>
      </c>
      <c r="AH517" s="3446" t="b">
        <f t="shared" si="81"/>
        <v>0</v>
      </c>
      <c r="AI517" s="3529"/>
      <c r="AJ517" s="3529"/>
      <c r="AK517" s="3529"/>
      <c r="AL517" s="3529"/>
      <c r="AM517" s="3529"/>
      <c r="AN517" s="3529"/>
      <c r="AO517" s="3529"/>
      <c r="AP517" s="3529"/>
      <c r="AQ517" s="3529"/>
      <c r="AR517" s="3529"/>
      <c r="AS517" s="3529"/>
      <c r="AT517" s="3529"/>
      <c r="AU517" s="3529"/>
      <c r="AV517" s="3529"/>
      <c r="AW517" s="3529"/>
      <c r="AX517" s="3529"/>
      <c r="AY517" s="3529"/>
      <c r="AZ517" s="3529"/>
      <c r="BA517" s="3529"/>
      <c r="BB517" s="3529"/>
      <c r="BC517" s="3529"/>
      <c r="BE517" s="3446">
        <f t="shared" si="76"/>
        <v>503</v>
      </c>
      <c r="BF517" s="3446" t="b">
        <f t="shared" si="75"/>
        <v>0</v>
      </c>
    </row>
    <row r="518" spans="1:77" ht="15.2" customHeight="1" x14ac:dyDescent="0.2">
      <c r="A518" s="3254" t="s">
        <v>23</v>
      </c>
      <c r="B518" s="3255" t="s">
        <v>863</v>
      </c>
      <c r="C518" s="3272" t="s">
        <v>1646</v>
      </c>
      <c r="D518" s="3256">
        <v>451</v>
      </c>
      <c r="E518" s="3256">
        <v>496</v>
      </c>
      <c r="F518" s="3256">
        <v>9972</v>
      </c>
      <c r="G518" s="3315">
        <v>2422</v>
      </c>
      <c r="H518" s="3256">
        <v>2464703</v>
      </c>
      <c r="I518" s="3315">
        <v>2895917</v>
      </c>
      <c r="J518" s="3256">
        <v>1091370</v>
      </c>
      <c r="K518" s="3315">
        <v>1300927</v>
      </c>
      <c r="L518" s="3256">
        <v>1277450</v>
      </c>
      <c r="M518" s="3315">
        <v>1890736</v>
      </c>
      <c r="N518" s="3257">
        <v>-186080</v>
      </c>
      <c r="O518" s="3256">
        <v>-589808</v>
      </c>
      <c r="P518" s="3256">
        <v>212251</v>
      </c>
      <c r="Q518" s="3315">
        <v>243939</v>
      </c>
      <c r="R518" s="3256">
        <v>597909</v>
      </c>
      <c r="S518" s="3315">
        <v>510607</v>
      </c>
      <c r="T518" s="3257">
        <v>-996240</v>
      </c>
      <c r="U518" s="3256">
        <v>-1344354</v>
      </c>
      <c r="V518" s="3209" t="s">
        <v>1646</v>
      </c>
      <c r="W518" s="3223" t="b">
        <f t="shared" si="82"/>
        <v>1</v>
      </c>
      <c r="X518" s="3258">
        <f>+T518-'Departmental PL'!V824</f>
        <v>0</v>
      </c>
      <c r="Y518" s="3258">
        <f>+U518-'Departmental PL'!W824</f>
        <v>1</v>
      </c>
      <c r="AC518" s="3228">
        <f t="shared" si="77"/>
        <v>0</v>
      </c>
      <c r="AD518" s="3228">
        <f t="shared" si="78"/>
        <v>-1</v>
      </c>
      <c r="AF518" s="3233">
        <f t="shared" si="79"/>
        <v>0</v>
      </c>
      <c r="AG518" s="3233">
        <f t="shared" si="80"/>
        <v>0</v>
      </c>
      <c r="AH518" s="3223" t="b">
        <f t="shared" si="81"/>
        <v>1</v>
      </c>
      <c r="AI518" s="3259" t="s">
        <v>863</v>
      </c>
      <c r="AJ518" s="3259" t="s">
        <v>767</v>
      </c>
      <c r="AK518" s="3259" t="s">
        <v>1646</v>
      </c>
      <c r="AL518" s="3244">
        <v>374</v>
      </c>
      <c r="AM518" s="3244">
        <v>191</v>
      </c>
      <c r="AN518" s="3244">
        <v>1868</v>
      </c>
      <c r="AO518" s="3244">
        <v>966</v>
      </c>
      <c r="AP518" s="3244">
        <v>2152545</v>
      </c>
      <c r="AQ518" s="3244">
        <v>1074977</v>
      </c>
      <c r="AR518" s="3244">
        <v>1001439</v>
      </c>
      <c r="AS518" s="3244">
        <v>536794</v>
      </c>
      <c r="AT518" s="3244">
        <v>1398898</v>
      </c>
      <c r="AU518" s="3244">
        <v>1039587</v>
      </c>
      <c r="AV518" s="3244">
        <v>-397464</v>
      </c>
      <c r="AW518" s="3244">
        <v>-502807</v>
      </c>
      <c r="AX518" s="3244">
        <v>198453</v>
      </c>
      <c r="AY518" s="3244">
        <v>62909</v>
      </c>
      <c r="AZ518" s="3244">
        <v>345954</v>
      </c>
      <c r="BA518" s="3244">
        <v>112033</v>
      </c>
      <c r="BB518" s="3244">
        <v>-941887</v>
      </c>
      <c r="BC518" s="3244">
        <v>-677767</v>
      </c>
      <c r="BE518" s="3223">
        <f t="shared" si="76"/>
        <v>504</v>
      </c>
      <c r="BF518" s="3223" t="b">
        <f t="shared" si="75"/>
        <v>1</v>
      </c>
      <c r="BG518" s="3269" t="s">
        <v>1646</v>
      </c>
      <c r="BH518" s="3269">
        <v>374</v>
      </c>
      <c r="BI518" s="3269">
        <v>191</v>
      </c>
      <c r="BJ518" s="3262">
        <v>1868</v>
      </c>
      <c r="BK518" s="3269">
        <v>966</v>
      </c>
      <c r="BL518" s="3262">
        <v>2152536</v>
      </c>
      <c r="BM518" s="3262">
        <v>1074978</v>
      </c>
      <c r="BN518" s="3262">
        <v>1006110</v>
      </c>
      <c r="BO518" s="3262">
        <v>536793</v>
      </c>
      <c r="BP518" s="3262">
        <v>1398910</v>
      </c>
      <c r="BQ518" s="3262">
        <v>1039599</v>
      </c>
      <c r="BR518" s="3262">
        <v>-392799</v>
      </c>
      <c r="BS518" s="3262">
        <v>-502806</v>
      </c>
      <c r="BT518" s="3262">
        <v>198462</v>
      </c>
      <c r="BU518" s="3262">
        <v>62901</v>
      </c>
      <c r="BV518" s="3262">
        <v>345953</v>
      </c>
      <c r="BW518" s="3262">
        <v>112053</v>
      </c>
      <c r="BX518" s="3262">
        <v>-937214</v>
      </c>
      <c r="BY518" s="3262">
        <v>-677760</v>
      </c>
    </row>
    <row r="519" spans="1:77" s="3446" customFormat="1" ht="15.2" customHeight="1" x14ac:dyDescent="0.2">
      <c r="A519" s="3459" t="s">
        <v>23</v>
      </c>
      <c r="B519" s="3473" t="s">
        <v>863</v>
      </c>
      <c r="C519" s="3474" t="s">
        <v>2609</v>
      </c>
      <c r="D519" s="3473">
        <v>451</v>
      </c>
      <c r="E519" s="3473">
        <v>496</v>
      </c>
      <c r="F519" s="3473">
        <v>9972</v>
      </c>
      <c r="G519" s="3473">
        <v>2422</v>
      </c>
      <c r="H519" s="3473">
        <v>2464703</v>
      </c>
      <c r="I519" s="3473">
        <v>2895917</v>
      </c>
      <c r="J519" s="3473">
        <v>1091370</v>
      </c>
      <c r="K519" s="3473">
        <v>1300927</v>
      </c>
      <c r="L519" s="3473">
        <v>1277450</v>
      </c>
      <c r="M519" s="3473">
        <v>1890736</v>
      </c>
      <c r="N519" s="3473">
        <v>-186080</v>
      </c>
      <c r="O519" s="3473">
        <v>-589808</v>
      </c>
      <c r="P519" s="3473">
        <v>212251</v>
      </c>
      <c r="Q519" s="3473">
        <v>243939</v>
      </c>
      <c r="R519" s="3473">
        <v>597909</v>
      </c>
      <c r="S519" s="3473">
        <v>510607</v>
      </c>
      <c r="T519" s="3473">
        <v>-996240</v>
      </c>
      <c r="U519" s="3473">
        <v>-1344354</v>
      </c>
      <c r="V519" s="3475" t="s">
        <v>2609</v>
      </c>
      <c r="W519" s="3446" t="b">
        <f t="shared" si="82"/>
        <v>1</v>
      </c>
      <c r="X519" s="3473">
        <f>+T519-'Departmental PL'!V825</f>
        <v>0</v>
      </c>
      <c r="Y519" s="3473">
        <f>+U519-'Departmental PL'!W825</f>
        <v>1</v>
      </c>
      <c r="AC519" s="3446">
        <f t="shared" si="77"/>
        <v>0</v>
      </c>
      <c r="AD519" s="3446">
        <f t="shared" si="78"/>
        <v>-1</v>
      </c>
      <c r="AF519" s="3446">
        <f t="shared" si="79"/>
        <v>0</v>
      </c>
      <c r="AG519" s="3446">
        <f t="shared" si="80"/>
        <v>0</v>
      </c>
      <c r="AH519" s="3446" t="b">
        <f t="shared" si="81"/>
        <v>0</v>
      </c>
      <c r="AI519" s="3476" t="s">
        <v>863</v>
      </c>
      <c r="AJ519" s="3476" t="s">
        <v>767</v>
      </c>
      <c r="AK519" s="3476" t="s">
        <v>2031</v>
      </c>
      <c r="AL519" s="3476">
        <v>374</v>
      </c>
      <c r="AM519" s="3476">
        <v>191</v>
      </c>
      <c r="AN519" s="3476">
        <v>1868</v>
      </c>
      <c r="AO519" s="3476">
        <v>966</v>
      </c>
      <c r="AP519" s="3476">
        <v>2152545</v>
      </c>
      <c r="AQ519" s="3476">
        <v>1074977</v>
      </c>
      <c r="AR519" s="3476">
        <v>1001439</v>
      </c>
      <c r="AS519" s="3476">
        <v>536794</v>
      </c>
      <c r="AT519" s="3476">
        <v>1398898</v>
      </c>
      <c r="AU519" s="3476">
        <v>1039587</v>
      </c>
      <c r="AV519" s="3476">
        <v>-397464</v>
      </c>
      <c r="AW519" s="3476">
        <v>-502807</v>
      </c>
      <c r="AX519" s="3476">
        <v>198453</v>
      </c>
      <c r="AY519" s="3476">
        <v>62909</v>
      </c>
      <c r="AZ519" s="3476">
        <v>345954</v>
      </c>
      <c r="BA519" s="3476">
        <v>112033</v>
      </c>
      <c r="BB519" s="3476">
        <v>-941887</v>
      </c>
      <c r="BC519" s="3476">
        <v>-677767</v>
      </c>
      <c r="BE519" s="3446">
        <f t="shared" si="76"/>
        <v>505</v>
      </c>
      <c r="BF519" s="3446" t="b">
        <f t="shared" si="75"/>
        <v>0</v>
      </c>
      <c r="BG519" s="3472" t="s">
        <v>863</v>
      </c>
      <c r="BH519" s="3467">
        <v>374</v>
      </c>
      <c r="BI519" s="3467">
        <v>191</v>
      </c>
      <c r="BJ519" s="3467">
        <v>1868</v>
      </c>
      <c r="BK519" s="3467">
        <v>966</v>
      </c>
      <c r="BL519" s="3467">
        <v>2152536</v>
      </c>
      <c r="BM519" s="3467">
        <v>1074978</v>
      </c>
      <c r="BN519" s="3467">
        <v>1006110</v>
      </c>
      <c r="BO519" s="3467">
        <v>536793</v>
      </c>
      <c r="BP519" s="3467">
        <v>1398910</v>
      </c>
      <c r="BQ519" s="3467">
        <v>1039599</v>
      </c>
      <c r="BR519" s="3467">
        <v>-392799</v>
      </c>
      <c r="BS519" s="3467">
        <v>-502806</v>
      </c>
      <c r="BT519" s="3467">
        <v>198462</v>
      </c>
      <c r="BU519" s="3467">
        <v>62901</v>
      </c>
      <c r="BV519" s="3467">
        <v>345953</v>
      </c>
      <c r="BW519" s="3467">
        <v>112053</v>
      </c>
      <c r="BX519" s="3467">
        <v>-937214</v>
      </c>
      <c r="BY519" s="3467">
        <v>-677760</v>
      </c>
    </row>
    <row r="520" spans="1:77" ht="15.2" customHeight="1" x14ac:dyDescent="0.2">
      <c r="A520" s="3254" t="s">
        <v>23</v>
      </c>
      <c r="B520" s="3255"/>
      <c r="C520" s="3272" t="s">
        <v>1646</v>
      </c>
      <c r="D520" s="3256">
        <v>0</v>
      </c>
      <c r="E520" s="3256">
        <v>1</v>
      </c>
      <c r="F520" s="3256">
        <v>0</v>
      </c>
      <c r="G520" s="3256">
        <v>4</v>
      </c>
      <c r="H520" s="3256">
        <v>0</v>
      </c>
      <c r="I520" s="3256">
        <v>5182</v>
      </c>
      <c r="J520" s="3256">
        <v>0</v>
      </c>
      <c r="K520" s="3256">
        <v>2782</v>
      </c>
      <c r="L520" s="3256">
        <v>0</v>
      </c>
      <c r="M520" s="3256">
        <v>3212</v>
      </c>
      <c r="N520" s="3257">
        <v>0</v>
      </c>
      <c r="O520" s="3256">
        <v>-430</v>
      </c>
      <c r="P520" s="3256">
        <v>0</v>
      </c>
      <c r="Q520" s="3256">
        <v>438</v>
      </c>
      <c r="R520" s="3256">
        <v>0</v>
      </c>
      <c r="S520" s="3256">
        <v>917</v>
      </c>
      <c r="T520" s="3257">
        <v>0</v>
      </c>
      <c r="U520" s="3256">
        <v>-1786</v>
      </c>
      <c r="V520" s="3209" t="s">
        <v>1646</v>
      </c>
      <c r="W520" s="3223" t="b">
        <f t="shared" si="82"/>
        <v>1</v>
      </c>
      <c r="X520" s="3258">
        <f>+T520-'Departmental PL'!V826</f>
        <v>0</v>
      </c>
      <c r="Y520" s="3258">
        <f>+U520-'Departmental PL'!W826</f>
        <v>-1</v>
      </c>
      <c r="AC520" s="3228">
        <f t="shared" si="77"/>
        <v>0</v>
      </c>
      <c r="AD520" s="3228">
        <f t="shared" si="78"/>
        <v>0</v>
      </c>
      <c r="AF520" s="3233">
        <f t="shared" si="79"/>
        <v>0</v>
      </c>
      <c r="AG520" s="3233">
        <f t="shared" si="80"/>
        <v>1</v>
      </c>
      <c r="AH520" s="3223" t="b">
        <f t="shared" si="81"/>
        <v>1</v>
      </c>
      <c r="AI520" s="3259" t="s">
        <v>863</v>
      </c>
      <c r="AJ520" s="3259" t="s">
        <v>768</v>
      </c>
      <c r="AK520" s="3259" t="s">
        <v>1646</v>
      </c>
      <c r="AL520" s="3244">
        <v>1</v>
      </c>
      <c r="AM520" s="3244">
        <v>0</v>
      </c>
      <c r="AN520" s="3244">
        <v>4</v>
      </c>
      <c r="AP520" s="3244">
        <v>5182</v>
      </c>
      <c r="AR520" s="3244">
        <v>2782</v>
      </c>
      <c r="AT520" s="3244">
        <v>3177</v>
      </c>
      <c r="AV520" s="3244">
        <v>-396</v>
      </c>
      <c r="AX520" s="3244">
        <v>476</v>
      </c>
      <c r="AZ520" s="3244">
        <v>829</v>
      </c>
      <c r="BB520" s="3244">
        <v>-1700</v>
      </c>
      <c r="BD520" s="3223" t="s">
        <v>1461</v>
      </c>
      <c r="BE520" s="3223">
        <f t="shared" si="76"/>
        <v>506</v>
      </c>
      <c r="BF520" s="3223" t="b">
        <f t="shared" si="75"/>
        <v>1</v>
      </c>
      <c r="BG520" s="3324" t="s">
        <v>1646</v>
      </c>
      <c r="BH520" s="3324">
        <v>1</v>
      </c>
      <c r="BI520" s="3324">
        <v>0</v>
      </c>
      <c r="BJ520" s="3324">
        <v>4</v>
      </c>
      <c r="BK520" s="3324" t="s">
        <v>1196</v>
      </c>
      <c r="BL520" s="3325">
        <v>5182</v>
      </c>
      <c r="BM520" s="3324" t="s">
        <v>1196</v>
      </c>
      <c r="BN520" s="3325">
        <v>2782</v>
      </c>
      <c r="BO520" s="3324" t="s">
        <v>1196</v>
      </c>
      <c r="BP520" s="3325">
        <v>3177</v>
      </c>
      <c r="BQ520" s="3324" t="s">
        <v>1196</v>
      </c>
      <c r="BR520" s="3324">
        <v>-396</v>
      </c>
      <c r="BS520" s="3324" t="s">
        <v>1196</v>
      </c>
      <c r="BT520" s="3324">
        <v>476</v>
      </c>
      <c r="BU520" s="3324" t="s">
        <v>1196</v>
      </c>
      <c r="BV520" s="3324">
        <v>829</v>
      </c>
      <c r="BW520" s="3324" t="s">
        <v>1196</v>
      </c>
      <c r="BX520" s="3325">
        <v>-1700</v>
      </c>
      <c r="BY520" s="3324" t="s">
        <v>1196</v>
      </c>
    </row>
    <row r="521" spans="1:77" s="3446" customFormat="1" ht="15.2" customHeight="1" x14ac:dyDescent="0.2">
      <c r="A521" s="3459" t="s">
        <v>1647</v>
      </c>
      <c r="B521" s="3468" t="s">
        <v>863</v>
      </c>
      <c r="C521" s="3469" t="s">
        <v>2610</v>
      </c>
      <c r="D521" s="3468">
        <v>0</v>
      </c>
      <c r="E521" s="3468">
        <v>1</v>
      </c>
      <c r="F521" s="3468">
        <v>0</v>
      </c>
      <c r="G521" s="3468">
        <v>4</v>
      </c>
      <c r="H521" s="3468" t="s">
        <v>1196</v>
      </c>
      <c r="I521" s="3468">
        <v>5182</v>
      </c>
      <c r="J521" s="3468" t="s">
        <v>1196</v>
      </c>
      <c r="K521" s="3468">
        <v>2782</v>
      </c>
      <c r="L521" s="3468" t="s">
        <v>1196</v>
      </c>
      <c r="M521" s="3468">
        <v>3212</v>
      </c>
      <c r="N521" s="3468" t="s">
        <v>1196</v>
      </c>
      <c r="O521" s="3468">
        <v>-430</v>
      </c>
      <c r="P521" s="3468" t="s">
        <v>1196</v>
      </c>
      <c r="Q521" s="3468">
        <v>438</v>
      </c>
      <c r="R521" s="3468" t="s">
        <v>1196</v>
      </c>
      <c r="S521" s="3468">
        <v>917</v>
      </c>
      <c r="T521" s="3468" t="s">
        <v>1196</v>
      </c>
      <c r="U521" s="3468">
        <v>-1786</v>
      </c>
      <c r="V521" s="3470" t="s">
        <v>2610</v>
      </c>
      <c r="W521" s="3446" t="b">
        <f t="shared" si="82"/>
        <v>1</v>
      </c>
      <c r="X521" s="3468" t="e">
        <f>+T521-'Departmental PL'!V827</f>
        <v>#VALUE!</v>
      </c>
      <c r="Y521" s="3468">
        <f>+U521-'Departmental PL'!W827</f>
        <v>-1</v>
      </c>
      <c r="AC521" s="3446" t="e">
        <f t="shared" si="77"/>
        <v>#VALUE!</v>
      </c>
      <c r="AD521" s="3446">
        <f t="shared" si="78"/>
        <v>0</v>
      </c>
      <c r="AF521" s="3446" t="e">
        <f t="shared" si="79"/>
        <v>#VALUE!</v>
      </c>
      <c r="AG521" s="3446">
        <f t="shared" si="80"/>
        <v>1</v>
      </c>
      <c r="AH521" s="3446" t="b">
        <f t="shared" si="81"/>
        <v>0</v>
      </c>
      <c r="AI521" s="3471" t="s">
        <v>863</v>
      </c>
      <c r="AJ521" s="3471" t="s">
        <v>768</v>
      </c>
      <c r="AK521" s="3471" t="s">
        <v>2031</v>
      </c>
      <c r="AL521" s="3471">
        <v>1</v>
      </c>
      <c r="AM521" s="3471">
        <v>0</v>
      </c>
      <c r="AN521" s="3471">
        <v>4</v>
      </c>
      <c r="AO521" s="3471"/>
      <c r="AP521" s="3471">
        <v>5182</v>
      </c>
      <c r="AQ521" s="3471"/>
      <c r="AR521" s="3471">
        <v>2782</v>
      </c>
      <c r="AS521" s="3471"/>
      <c r="AT521" s="3471">
        <v>3177</v>
      </c>
      <c r="AU521" s="3471"/>
      <c r="AV521" s="3471">
        <v>-396</v>
      </c>
      <c r="AW521" s="3471"/>
      <c r="AX521" s="3471">
        <v>476</v>
      </c>
      <c r="AY521" s="3471"/>
      <c r="AZ521" s="3471">
        <v>829</v>
      </c>
      <c r="BA521" s="3471"/>
      <c r="BB521" s="3471">
        <v>-1700</v>
      </c>
      <c r="BC521" s="3471"/>
      <c r="BD521" s="3446" t="s">
        <v>1461</v>
      </c>
      <c r="BE521" s="3446">
        <f t="shared" si="76"/>
        <v>507</v>
      </c>
      <c r="BF521" s="3446" t="b">
        <f t="shared" si="75"/>
        <v>0</v>
      </c>
      <c r="BG521" s="3472" t="s">
        <v>863</v>
      </c>
      <c r="BH521" s="3495">
        <v>1</v>
      </c>
      <c r="BI521" s="3495">
        <v>0</v>
      </c>
      <c r="BJ521" s="3495">
        <v>4</v>
      </c>
      <c r="BK521" s="3495" t="s">
        <v>1196</v>
      </c>
      <c r="BL521" s="3495">
        <v>5182</v>
      </c>
      <c r="BM521" s="3495" t="s">
        <v>1196</v>
      </c>
      <c r="BN521" s="3495">
        <v>2782</v>
      </c>
      <c r="BO521" s="3495" t="s">
        <v>1196</v>
      </c>
      <c r="BP521" s="3495">
        <v>3177</v>
      </c>
      <c r="BQ521" s="3495" t="s">
        <v>1196</v>
      </c>
      <c r="BR521" s="3495">
        <v>-396</v>
      </c>
      <c r="BS521" s="3495" t="s">
        <v>1196</v>
      </c>
      <c r="BT521" s="3495">
        <v>476</v>
      </c>
      <c r="BU521" s="3495" t="s">
        <v>1196</v>
      </c>
      <c r="BV521" s="3495">
        <v>829</v>
      </c>
      <c r="BW521" s="3495" t="s">
        <v>1196</v>
      </c>
      <c r="BX521" s="3495">
        <v>-1700</v>
      </c>
      <c r="BY521" s="3495" t="s">
        <v>1196</v>
      </c>
    </row>
    <row r="522" spans="1:77" s="3446" customFormat="1" ht="15.2" customHeight="1" x14ac:dyDescent="0.2">
      <c r="A522" s="3477" t="s">
        <v>1648</v>
      </c>
      <c r="B522" s="3496"/>
      <c r="C522" s="3482" t="s">
        <v>3886</v>
      </c>
      <c r="D522" s="3460">
        <v>873</v>
      </c>
      <c r="E522" s="3460">
        <v>497</v>
      </c>
      <c r="F522" s="3483">
        <v>11261</v>
      </c>
      <c r="G522" s="3462">
        <v>2426</v>
      </c>
      <c r="H522" s="3462">
        <v>3933862</v>
      </c>
      <c r="I522" s="3462">
        <v>2901099</v>
      </c>
      <c r="J522" s="3462">
        <v>1745863</v>
      </c>
      <c r="K522" s="3462">
        <v>1303709</v>
      </c>
      <c r="L522" s="3462">
        <v>1930413</v>
      </c>
      <c r="M522" s="3462">
        <v>1893948</v>
      </c>
      <c r="N522" s="3462">
        <v>-184550</v>
      </c>
      <c r="O522" s="3462">
        <v>-590239</v>
      </c>
      <c r="P522" s="3462">
        <v>338773</v>
      </c>
      <c r="Q522" s="3462">
        <v>244378</v>
      </c>
      <c r="R522" s="3462">
        <v>954322</v>
      </c>
      <c r="S522" s="3462">
        <v>511524</v>
      </c>
      <c r="T522" s="3462">
        <v>-1477645</v>
      </c>
      <c r="U522" s="3462">
        <v>-1346140</v>
      </c>
      <c r="V522" s="3484" t="s">
        <v>3886</v>
      </c>
      <c r="W522" s="3446" t="b">
        <f t="shared" si="82"/>
        <v>1</v>
      </c>
      <c r="X522" s="3466"/>
      <c r="Y522" s="3466"/>
      <c r="AC522" s="3446">
        <f t="shared" si="77"/>
        <v>0</v>
      </c>
      <c r="AD522" s="3446">
        <f t="shared" si="78"/>
        <v>0</v>
      </c>
      <c r="AF522" s="3446">
        <f t="shared" si="79"/>
        <v>0</v>
      </c>
      <c r="AG522" s="3446">
        <f t="shared" si="80"/>
        <v>-1</v>
      </c>
      <c r="AH522" s="3446" t="b">
        <f t="shared" si="81"/>
        <v>0</v>
      </c>
      <c r="AI522" s="3467"/>
      <c r="AJ522" s="3467"/>
      <c r="AK522" s="3467"/>
      <c r="AL522" s="3467"/>
      <c r="AM522" s="3467"/>
      <c r="AN522" s="3467"/>
      <c r="AO522" s="3467"/>
      <c r="AP522" s="3467"/>
      <c r="AQ522" s="3467"/>
      <c r="AR522" s="3467"/>
      <c r="AS522" s="3467"/>
      <c r="AT522" s="3467"/>
      <c r="AU522" s="3467"/>
      <c r="AV522" s="3467"/>
      <c r="AW522" s="3467"/>
      <c r="AX522" s="3467"/>
      <c r="AY522" s="3467"/>
      <c r="AZ522" s="3467"/>
      <c r="BA522" s="3467"/>
      <c r="BB522" s="3467"/>
      <c r="BC522" s="3467"/>
      <c r="BE522" s="3446">
        <f t="shared" si="76"/>
        <v>508</v>
      </c>
      <c r="BF522" s="3446" t="b">
        <f t="shared" si="75"/>
        <v>0</v>
      </c>
    </row>
    <row r="523" spans="1:77" ht="15.2" customHeight="1" x14ac:dyDescent="0.2">
      <c r="A523" s="3254" t="s">
        <v>23</v>
      </c>
      <c r="B523" s="3255" t="s">
        <v>1648</v>
      </c>
      <c r="C523" s="3272" t="s">
        <v>1647</v>
      </c>
      <c r="D523" s="3256">
        <v>4989</v>
      </c>
      <c r="E523" s="3256">
        <v>2776</v>
      </c>
      <c r="F523" s="3256">
        <v>35768</v>
      </c>
      <c r="G523" s="3256">
        <v>21118</v>
      </c>
      <c r="H523" s="3256">
        <v>7072300</v>
      </c>
      <c r="I523" s="3256">
        <v>5949146</v>
      </c>
      <c r="J523" s="3256">
        <v>2670403</v>
      </c>
      <c r="K523" s="3256">
        <v>2241615</v>
      </c>
      <c r="L523" s="3256">
        <v>1760830</v>
      </c>
      <c r="M523" s="3256">
        <v>1332733</v>
      </c>
      <c r="N523" s="3256">
        <v>909572</v>
      </c>
      <c r="O523" s="3257">
        <v>908883</v>
      </c>
      <c r="P523" s="3256">
        <v>249584</v>
      </c>
      <c r="Q523" s="3256">
        <v>372216</v>
      </c>
      <c r="R523" s="3256">
        <v>350203</v>
      </c>
      <c r="S523" s="3256">
        <v>354768</v>
      </c>
      <c r="T523" s="3256">
        <v>309785</v>
      </c>
      <c r="U523" s="3257">
        <v>181899</v>
      </c>
      <c r="V523" s="3209" t="s">
        <v>1647</v>
      </c>
      <c r="W523" s="3223" t="b">
        <f t="shared" si="82"/>
        <v>1</v>
      </c>
      <c r="X523" s="3258">
        <f>+T523-'Departmental PL'!V832</f>
        <v>-1</v>
      </c>
      <c r="Y523" s="3258">
        <f>+U523-'Departmental PL'!W832</f>
        <v>1</v>
      </c>
      <c r="AC523" s="3228">
        <f t="shared" si="77"/>
        <v>1</v>
      </c>
      <c r="AD523" s="3228">
        <f t="shared" si="78"/>
        <v>-1</v>
      </c>
      <c r="AF523" s="3233">
        <f t="shared" si="79"/>
        <v>0</v>
      </c>
      <c r="AG523" s="3233">
        <f t="shared" si="80"/>
        <v>0</v>
      </c>
      <c r="AH523" s="3223" t="b">
        <f t="shared" si="81"/>
        <v>1</v>
      </c>
      <c r="AI523" s="3259" t="s">
        <v>1648</v>
      </c>
      <c r="AJ523" s="3259" t="s">
        <v>1281</v>
      </c>
      <c r="AK523" s="3259" t="s">
        <v>1647</v>
      </c>
      <c r="AL523" s="3244">
        <v>2105</v>
      </c>
      <c r="AM523" s="3244">
        <v>1982</v>
      </c>
      <c r="AN523" s="3244">
        <v>16119</v>
      </c>
      <c r="AO523" s="3244">
        <v>14918</v>
      </c>
      <c r="AP523" s="3244">
        <v>4381157</v>
      </c>
      <c r="AQ523" s="3244">
        <v>3799000</v>
      </c>
      <c r="AR523" s="3244">
        <v>1646427</v>
      </c>
      <c r="AS523" s="3244">
        <v>1536605</v>
      </c>
      <c r="AT523" s="3244">
        <v>1004500</v>
      </c>
      <c r="AU523" s="3244">
        <v>897642</v>
      </c>
      <c r="AV523" s="3244">
        <v>642113</v>
      </c>
      <c r="AW523" s="3244">
        <v>638952</v>
      </c>
      <c r="AX523" s="3244">
        <v>277377</v>
      </c>
      <c r="AY523" s="3244">
        <v>273884</v>
      </c>
      <c r="AZ523" s="3244">
        <v>262061</v>
      </c>
      <c r="BA523" s="3244">
        <v>255312</v>
      </c>
      <c r="BB523" s="3244">
        <v>102775</v>
      </c>
      <c r="BC523" s="3244">
        <v>109971</v>
      </c>
      <c r="BE523" s="3223">
        <f t="shared" si="76"/>
        <v>509</v>
      </c>
      <c r="BF523" s="3223" t="b">
        <f t="shared" si="75"/>
        <v>1</v>
      </c>
      <c r="BG523" s="3209" t="s">
        <v>1647</v>
      </c>
      <c r="BH523" s="3262">
        <v>2105</v>
      </c>
      <c r="BI523" s="3262">
        <v>1982</v>
      </c>
      <c r="BJ523" s="3262">
        <v>16119</v>
      </c>
      <c r="BK523" s="3262">
        <v>14918</v>
      </c>
      <c r="BL523" s="3262">
        <v>4381143</v>
      </c>
      <c r="BM523" s="3262">
        <v>3798870</v>
      </c>
      <c r="BN523" s="3262">
        <v>1646456</v>
      </c>
      <c r="BO523" s="3262">
        <v>1536595</v>
      </c>
      <c r="BP523" s="3262">
        <v>1004365</v>
      </c>
      <c r="BQ523" s="3262">
        <v>897609</v>
      </c>
      <c r="BR523" s="3262">
        <v>642091</v>
      </c>
      <c r="BS523" s="3262">
        <v>638986</v>
      </c>
      <c r="BT523" s="3262">
        <v>277312</v>
      </c>
      <c r="BU523" s="3262">
        <v>273721</v>
      </c>
      <c r="BV523" s="3262">
        <v>262006</v>
      </c>
      <c r="BW523" s="3262">
        <v>255311</v>
      </c>
      <c r="BX523" s="3262">
        <v>102773</v>
      </c>
      <c r="BY523" s="3262">
        <v>109953</v>
      </c>
    </row>
    <row r="524" spans="1:77" s="3446" customFormat="1" ht="15.2" customHeight="1" x14ac:dyDescent="0.2">
      <c r="A524" s="3473" t="s">
        <v>1648</v>
      </c>
      <c r="B524" s="3477" t="s">
        <v>1648</v>
      </c>
      <c r="C524" s="3478" t="s">
        <v>2608</v>
      </c>
      <c r="D524" s="3477">
        <v>4989</v>
      </c>
      <c r="E524" s="3477">
        <v>2776</v>
      </c>
      <c r="F524" s="3477">
        <v>35768</v>
      </c>
      <c r="G524" s="3477">
        <v>21118</v>
      </c>
      <c r="H524" s="3477">
        <v>7072300</v>
      </c>
      <c r="I524" s="3477">
        <v>5949146</v>
      </c>
      <c r="J524" s="3477">
        <v>2670403</v>
      </c>
      <c r="K524" s="3477">
        <v>2241615</v>
      </c>
      <c r="L524" s="3477">
        <v>1760830</v>
      </c>
      <c r="M524" s="3477">
        <v>1332733</v>
      </c>
      <c r="N524" s="3477">
        <v>909572</v>
      </c>
      <c r="O524" s="3477">
        <v>908883</v>
      </c>
      <c r="P524" s="3477">
        <v>249584</v>
      </c>
      <c r="Q524" s="3477">
        <v>372216</v>
      </c>
      <c r="R524" s="3477">
        <v>350203</v>
      </c>
      <c r="S524" s="3477">
        <v>354768</v>
      </c>
      <c r="T524" s="3477">
        <v>309785</v>
      </c>
      <c r="U524" s="3477">
        <v>181899</v>
      </c>
      <c r="V524" s="3479" t="s">
        <v>2608</v>
      </c>
      <c r="W524" s="3446" t="b">
        <f t="shared" si="82"/>
        <v>1</v>
      </c>
      <c r="X524" s="3486">
        <f>+T524-'Departmental PL'!V834</f>
        <v>565415.7384422305</v>
      </c>
      <c r="Y524" s="3486">
        <f>+U524-'Departmental PL'!W834</f>
        <v>1</v>
      </c>
      <c r="AC524" s="3446">
        <f t="shared" si="77"/>
        <v>1</v>
      </c>
      <c r="AD524" s="3446">
        <f t="shared" si="78"/>
        <v>-1</v>
      </c>
      <c r="AF524" s="3446">
        <f t="shared" si="79"/>
        <v>0</v>
      </c>
      <c r="AG524" s="3446">
        <f t="shared" si="80"/>
        <v>0</v>
      </c>
      <c r="AH524" s="3446" t="b">
        <f t="shared" si="81"/>
        <v>0</v>
      </c>
      <c r="AI524" s="3480" t="s">
        <v>1648</v>
      </c>
      <c r="AJ524" s="3480" t="s">
        <v>1281</v>
      </c>
      <c r="AK524" s="3480" t="s">
        <v>2031</v>
      </c>
      <c r="AL524" s="3480">
        <v>2105</v>
      </c>
      <c r="AM524" s="3480">
        <v>1982</v>
      </c>
      <c r="AN524" s="3480">
        <v>16119</v>
      </c>
      <c r="AO524" s="3480">
        <v>14918</v>
      </c>
      <c r="AP524" s="3480">
        <v>4381157</v>
      </c>
      <c r="AQ524" s="3480">
        <v>3799000</v>
      </c>
      <c r="AR524" s="3480">
        <v>1646427</v>
      </c>
      <c r="AS524" s="3480">
        <v>1536605</v>
      </c>
      <c r="AT524" s="3480">
        <v>1004500</v>
      </c>
      <c r="AU524" s="3480">
        <v>897642</v>
      </c>
      <c r="AV524" s="3480">
        <v>642113</v>
      </c>
      <c r="AW524" s="3480">
        <v>638952</v>
      </c>
      <c r="AX524" s="3480">
        <v>277377</v>
      </c>
      <c r="AY524" s="3480">
        <v>273884</v>
      </c>
      <c r="AZ524" s="3480">
        <v>262061</v>
      </c>
      <c r="BA524" s="3480">
        <v>255312</v>
      </c>
      <c r="BB524" s="3480">
        <v>102775</v>
      </c>
      <c r="BC524" s="3480">
        <v>109971</v>
      </c>
      <c r="BE524" s="3446">
        <f t="shared" si="76"/>
        <v>510</v>
      </c>
      <c r="BF524" s="3446" t="b">
        <f t="shared" si="75"/>
        <v>0</v>
      </c>
      <c r="BG524" s="3481" t="s">
        <v>1648</v>
      </c>
      <c r="BH524" s="3467">
        <v>2105</v>
      </c>
      <c r="BI524" s="3467">
        <v>1982</v>
      </c>
      <c r="BJ524" s="3467">
        <v>16119</v>
      </c>
      <c r="BK524" s="3467">
        <v>14918</v>
      </c>
      <c r="BL524" s="3467">
        <v>4381143</v>
      </c>
      <c r="BM524" s="3467">
        <v>3798870</v>
      </c>
      <c r="BN524" s="3467">
        <v>1646456</v>
      </c>
      <c r="BO524" s="3467">
        <v>1536595</v>
      </c>
      <c r="BP524" s="3467">
        <v>1004365</v>
      </c>
      <c r="BQ524" s="3467">
        <v>897609</v>
      </c>
      <c r="BR524" s="3467">
        <v>642091</v>
      </c>
      <c r="BS524" s="3467">
        <v>638986</v>
      </c>
      <c r="BT524" s="3467">
        <v>277312</v>
      </c>
      <c r="BU524" s="3467">
        <v>273721</v>
      </c>
      <c r="BV524" s="3467">
        <v>262006</v>
      </c>
      <c r="BW524" s="3467">
        <v>255311</v>
      </c>
      <c r="BX524" s="3467">
        <v>102773</v>
      </c>
      <c r="BY524" s="3467">
        <v>109953</v>
      </c>
    </row>
    <row r="525" spans="1:77" ht="15.2" customHeight="1" x14ac:dyDescent="0.2">
      <c r="A525" s="3254"/>
      <c r="B525" s="3306" t="s">
        <v>1648</v>
      </c>
      <c r="C525" s="3272" t="s">
        <v>1647</v>
      </c>
      <c r="D525" s="3256">
        <v>1</v>
      </c>
      <c r="E525" s="3256">
        <v>0</v>
      </c>
      <c r="F525" s="3256">
        <v>0</v>
      </c>
      <c r="G525" s="3256">
        <v>0</v>
      </c>
      <c r="H525" s="3256">
        <v>0</v>
      </c>
      <c r="I525" s="3256">
        <v>0</v>
      </c>
      <c r="J525" s="3256">
        <v>0</v>
      </c>
      <c r="K525" s="3256">
        <v>0</v>
      </c>
      <c r="L525" s="3256">
        <v>0</v>
      </c>
      <c r="M525" s="3256">
        <v>0</v>
      </c>
      <c r="N525" s="3256">
        <v>0</v>
      </c>
      <c r="O525" s="3257">
        <v>0</v>
      </c>
      <c r="P525" s="3256">
        <v>0</v>
      </c>
      <c r="Q525" s="3256">
        <v>0</v>
      </c>
      <c r="R525" s="3256">
        <v>0</v>
      </c>
      <c r="S525" s="3256">
        <v>0</v>
      </c>
      <c r="T525" s="3256">
        <v>0</v>
      </c>
      <c r="U525" s="3257">
        <v>0</v>
      </c>
      <c r="V525" s="3209" t="s">
        <v>1647</v>
      </c>
      <c r="W525" s="3223" t="b">
        <f t="shared" si="82"/>
        <v>1</v>
      </c>
      <c r="X525" s="3258">
        <f>+T525-'Departmental PL'!V835</f>
        <v>0</v>
      </c>
      <c r="Y525" s="3258">
        <f>+U525-'Departmental PL'!W835</f>
        <v>0</v>
      </c>
      <c r="AC525" s="3228">
        <f t="shared" si="77"/>
        <v>0</v>
      </c>
      <c r="AD525" s="3228">
        <f t="shared" si="78"/>
        <v>0</v>
      </c>
      <c r="AF525" s="3233">
        <f t="shared" si="79"/>
        <v>0</v>
      </c>
      <c r="AG525" s="3233">
        <f t="shared" si="80"/>
        <v>0</v>
      </c>
      <c r="AH525" s="3223" t="b">
        <f t="shared" si="81"/>
        <v>1</v>
      </c>
      <c r="AI525" s="3259"/>
      <c r="AJ525" s="3259"/>
      <c r="AK525" s="3259" t="s">
        <v>1647</v>
      </c>
      <c r="BE525" s="3223">
        <f t="shared" si="76"/>
        <v>511</v>
      </c>
      <c r="BF525" s="3223" t="b">
        <f t="shared" si="75"/>
        <v>0</v>
      </c>
    </row>
    <row r="526" spans="1:77" s="3446" customFormat="1" ht="15.2" customHeight="1" x14ac:dyDescent="0.2">
      <c r="A526" s="3468" t="s">
        <v>1648</v>
      </c>
      <c r="B526" s="3473" t="s">
        <v>1648</v>
      </c>
      <c r="C526" s="3474" t="s">
        <v>2609</v>
      </c>
      <c r="D526" s="3473">
        <v>1</v>
      </c>
      <c r="E526" s="3473">
        <v>0</v>
      </c>
      <c r="F526" s="3473">
        <v>0</v>
      </c>
      <c r="G526" s="3473">
        <v>0</v>
      </c>
      <c r="H526" s="3473">
        <v>0</v>
      </c>
      <c r="I526" s="3473">
        <v>0</v>
      </c>
      <c r="J526" s="3473">
        <v>0</v>
      </c>
      <c r="K526" s="3473">
        <v>0</v>
      </c>
      <c r="L526" s="3473">
        <v>0</v>
      </c>
      <c r="M526" s="3473">
        <v>0</v>
      </c>
      <c r="N526" s="3473">
        <v>0</v>
      </c>
      <c r="O526" s="3473">
        <v>0</v>
      </c>
      <c r="P526" s="3473">
        <v>0</v>
      </c>
      <c r="Q526" s="3473">
        <v>0</v>
      </c>
      <c r="R526" s="3473">
        <v>0</v>
      </c>
      <c r="S526" s="3473">
        <v>0</v>
      </c>
      <c r="T526" s="3473">
        <v>0</v>
      </c>
      <c r="U526" s="3473">
        <v>0</v>
      </c>
      <c r="V526" s="3475" t="s">
        <v>2609</v>
      </c>
      <c r="W526" s="3446" t="b">
        <f t="shared" si="82"/>
        <v>1</v>
      </c>
      <c r="X526" s="3473">
        <f>+T526-'Departmental PL'!V836</f>
        <v>0</v>
      </c>
      <c r="Y526" s="3473">
        <f>+U526-'Departmental PL'!W836</f>
        <v>0</v>
      </c>
      <c r="AC526" s="3446">
        <f t="shared" si="77"/>
        <v>0</v>
      </c>
      <c r="AD526" s="3446">
        <f t="shared" si="78"/>
        <v>0</v>
      </c>
      <c r="AF526" s="3446">
        <f t="shared" si="79"/>
        <v>0</v>
      </c>
      <c r="AG526" s="3446">
        <f t="shared" si="80"/>
        <v>0</v>
      </c>
      <c r="AH526" s="3446" t="b">
        <f t="shared" si="81"/>
        <v>0</v>
      </c>
      <c r="AI526" s="3476"/>
      <c r="AJ526" s="3476"/>
      <c r="AK526" s="3476" t="s">
        <v>2031</v>
      </c>
      <c r="AL526" s="3476"/>
      <c r="AM526" s="3476"/>
      <c r="AN526" s="3476"/>
      <c r="AO526" s="3476"/>
      <c r="AP526" s="3476"/>
      <c r="AQ526" s="3476"/>
      <c r="AR526" s="3476"/>
      <c r="AS526" s="3476"/>
      <c r="AT526" s="3476"/>
      <c r="AU526" s="3476"/>
      <c r="AV526" s="3476"/>
      <c r="AW526" s="3476"/>
      <c r="AX526" s="3476"/>
      <c r="AY526" s="3476"/>
      <c r="AZ526" s="3476"/>
      <c r="BA526" s="3476"/>
      <c r="BB526" s="3476"/>
      <c r="BC526" s="3476"/>
      <c r="BE526" s="3446">
        <f t="shared" si="76"/>
        <v>512</v>
      </c>
      <c r="BF526" s="3446" t="b">
        <f t="shared" si="75"/>
        <v>0</v>
      </c>
    </row>
    <row r="527" spans="1:77" ht="15.2" customHeight="1" x14ac:dyDescent="0.2">
      <c r="A527" s="3254"/>
      <c r="B527" s="3255" t="s">
        <v>1648</v>
      </c>
      <c r="C527" s="3272" t="s">
        <v>1647</v>
      </c>
      <c r="D527" s="3256"/>
      <c r="E527" s="3256"/>
      <c r="F527" s="3256"/>
      <c r="G527" s="3315"/>
      <c r="H527" s="3256"/>
      <c r="I527" s="3315"/>
      <c r="J527" s="3256"/>
      <c r="K527" s="3315"/>
      <c r="L527" s="3256"/>
      <c r="M527" s="3315"/>
      <c r="N527" s="3256"/>
      <c r="O527" s="3256"/>
      <c r="P527" s="3256"/>
      <c r="Q527" s="3315"/>
      <c r="R527" s="3256"/>
      <c r="S527" s="3315"/>
      <c r="T527" s="3256"/>
      <c r="U527" s="3256"/>
      <c r="V527" s="3209" t="s">
        <v>1647</v>
      </c>
      <c r="W527" s="3223" t="b">
        <f t="shared" si="82"/>
        <v>1</v>
      </c>
      <c r="X527" s="3258">
        <f>+T527-'Departmental PL'!V837</f>
        <v>0</v>
      </c>
      <c r="Y527" s="3258">
        <f>+U527-'Departmental PL'!W837</f>
        <v>0</v>
      </c>
      <c r="AC527" s="3228">
        <f t="shared" si="77"/>
        <v>0</v>
      </c>
      <c r="AD527" s="3228">
        <f t="shared" si="78"/>
        <v>0</v>
      </c>
      <c r="AF527" s="3233">
        <f t="shared" si="79"/>
        <v>0</v>
      </c>
      <c r="AG527" s="3233">
        <f t="shared" si="80"/>
        <v>0</v>
      </c>
      <c r="AH527" s="3223" t="b">
        <f t="shared" si="81"/>
        <v>1</v>
      </c>
      <c r="AI527" s="3259" t="s">
        <v>1648</v>
      </c>
      <c r="AJ527" s="3259" t="s">
        <v>768</v>
      </c>
      <c r="AK527" s="3259" t="s">
        <v>1647</v>
      </c>
      <c r="AL527" s="3244">
        <v>0</v>
      </c>
      <c r="AM527" s="3244">
        <v>1</v>
      </c>
      <c r="AO527" s="3244">
        <v>0</v>
      </c>
      <c r="AQ527" s="3244">
        <v>0</v>
      </c>
      <c r="AS527" s="3244">
        <v>0</v>
      </c>
      <c r="AU527" s="3244">
        <v>0</v>
      </c>
      <c r="AW527" s="3244">
        <v>0</v>
      </c>
      <c r="AY527" s="3244">
        <v>0</v>
      </c>
      <c r="BA527" s="3244">
        <v>0</v>
      </c>
      <c r="BC527" s="3244">
        <v>0</v>
      </c>
      <c r="BE527" s="3223">
        <f t="shared" si="76"/>
        <v>513</v>
      </c>
      <c r="BF527" s="3223" t="b">
        <f t="shared" si="75"/>
        <v>1</v>
      </c>
      <c r="BG527" s="3324" t="s">
        <v>1647</v>
      </c>
      <c r="BH527" s="3324">
        <v>0</v>
      </c>
      <c r="BI527" s="3324">
        <v>1</v>
      </c>
      <c r="BJ527" s="3324" t="s">
        <v>1196</v>
      </c>
      <c r="BK527" s="3324">
        <v>0</v>
      </c>
      <c r="BL527" s="3324" t="s">
        <v>1196</v>
      </c>
      <c r="BM527" s="3324">
        <v>0</v>
      </c>
      <c r="BN527" s="3324" t="s">
        <v>1196</v>
      </c>
      <c r="BO527" s="3324">
        <v>0</v>
      </c>
      <c r="BP527" s="3324" t="s">
        <v>1196</v>
      </c>
      <c r="BQ527" s="3324">
        <v>0</v>
      </c>
      <c r="BR527" s="3324" t="s">
        <v>1196</v>
      </c>
      <c r="BS527" s="3324">
        <v>0</v>
      </c>
      <c r="BT527" s="3324" t="s">
        <v>1196</v>
      </c>
      <c r="BU527" s="3324">
        <v>0</v>
      </c>
      <c r="BV527" s="3324" t="s">
        <v>1196</v>
      </c>
      <c r="BW527" s="3324">
        <v>0</v>
      </c>
      <c r="BX527" s="3324" t="s">
        <v>1196</v>
      </c>
      <c r="BY527" s="3324">
        <v>0</v>
      </c>
    </row>
    <row r="528" spans="1:77" s="3446" customFormat="1" ht="15.2" customHeight="1" x14ac:dyDescent="0.2">
      <c r="A528" s="3459"/>
      <c r="B528" s="3468" t="s">
        <v>1648</v>
      </c>
      <c r="C528" s="3469" t="s">
        <v>2610</v>
      </c>
      <c r="D528" s="3468"/>
      <c r="E528" s="3468"/>
      <c r="F528" s="3468"/>
      <c r="G528" s="3468"/>
      <c r="H528" s="3468"/>
      <c r="I528" s="3468"/>
      <c r="J528" s="3468"/>
      <c r="K528" s="3468"/>
      <c r="L528" s="3468"/>
      <c r="M528" s="3468"/>
      <c r="N528" s="3468"/>
      <c r="O528" s="3468"/>
      <c r="P528" s="3468"/>
      <c r="Q528" s="3468"/>
      <c r="R528" s="3468"/>
      <c r="S528" s="3468"/>
      <c r="T528" s="3468"/>
      <c r="U528" s="3468"/>
      <c r="V528" s="3470" t="s">
        <v>2610</v>
      </c>
      <c r="W528" s="3446" t="b">
        <f t="shared" si="82"/>
        <v>1</v>
      </c>
      <c r="X528" s="3468">
        <f>+T528-'Departmental PL'!V838</f>
        <v>0</v>
      </c>
      <c r="Y528" s="3468">
        <f>+U528-'Departmental PL'!W838</f>
        <v>0</v>
      </c>
      <c r="AC528" s="3446">
        <f t="shared" si="77"/>
        <v>0</v>
      </c>
      <c r="AD528" s="3446">
        <f t="shared" si="78"/>
        <v>0</v>
      </c>
      <c r="AF528" s="3446">
        <f t="shared" si="79"/>
        <v>0</v>
      </c>
      <c r="AG528" s="3446">
        <f t="shared" si="80"/>
        <v>0</v>
      </c>
      <c r="AH528" s="3446" t="b">
        <f t="shared" si="81"/>
        <v>0</v>
      </c>
      <c r="AI528" s="3471" t="s">
        <v>1648</v>
      </c>
      <c r="AJ528" s="3471" t="s">
        <v>768</v>
      </c>
      <c r="AK528" s="3471" t="s">
        <v>2031</v>
      </c>
      <c r="AL528" s="3471">
        <v>0</v>
      </c>
      <c r="AM528" s="3471">
        <v>1</v>
      </c>
      <c r="AN528" s="3471"/>
      <c r="AO528" s="3471">
        <v>0</v>
      </c>
      <c r="AP528" s="3471"/>
      <c r="AQ528" s="3471">
        <v>0</v>
      </c>
      <c r="AR528" s="3471"/>
      <c r="AS528" s="3471">
        <v>0</v>
      </c>
      <c r="AT528" s="3471"/>
      <c r="AU528" s="3471">
        <v>0</v>
      </c>
      <c r="AV528" s="3471"/>
      <c r="AW528" s="3471">
        <v>0</v>
      </c>
      <c r="AX528" s="3471"/>
      <c r="AY528" s="3471">
        <v>0</v>
      </c>
      <c r="AZ528" s="3471"/>
      <c r="BA528" s="3471">
        <v>0</v>
      </c>
      <c r="BB528" s="3471"/>
      <c r="BC528" s="3471">
        <v>0</v>
      </c>
      <c r="BE528" s="3446">
        <f t="shared" si="76"/>
        <v>514</v>
      </c>
      <c r="BF528" s="3446" t="b">
        <f t="shared" si="75"/>
        <v>0</v>
      </c>
      <c r="BG528" s="3472" t="s">
        <v>1648</v>
      </c>
      <c r="BH528" s="3495">
        <v>0</v>
      </c>
      <c r="BI528" s="3495">
        <v>1</v>
      </c>
      <c r="BJ528" s="3495" t="s">
        <v>1196</v>
      </c>
      <c r="BK528" s="3495">
        <v>0</v>
      </c>
      <c r="BL528" s="3495" t="s">
        <v>1196</v>
      </c>
      <c r="BM528" s="3495">
        <v>0</v>
      </c>
      <c r="BN528" s="3495" t="s">
        <v>1196</v>
      </c>
      <c r="BO528" s="3495">
        <v>0</v>
      </c>
      <c r="BP528" s="3495" t="s">
        <v>1196</v>
      </c>
      <c r="BQ528" s="3495">
        <v>0</v>
      </c>
      <c r="BR528" s="3495" t="s">
        <v>1196</v>
      </c>
      <c r="BS528" s="3495">
        <v>0</v>
      </c>
      <c r="BT528" s="3495" t="s">
        <v>1196</v>
      </c>
      <c r="BU528" s="3495">
        <v>0</v>
      </c>
      <c r="BV528" s="3495" t="s">
        <v>1196</v>
      </c>
      <c r="BW528" s="3495">
        <v>0</v>
      </c>
      <c r="BX528" s="3495" t="s">
        <v>1196</v>
      </c>
      <c r="BY528" s="3495">
        <v>0</v>
      </c>
    </row>
    <row r="529" spans="1:77" s="3446" customFormat="1" ht="15.2" customHeight="1" x14ac:dyDescent="0.2">
      <c r="A529" s="3459" t="s">
        <v>1649</v>
      </c>
      <c r="B529" s="3496"/>
      <c r="C529" s="3482" t="s">
        <v>3887</v>
      </c>
      <c r="D529" s="3460">
        <v>4990</v>
      </c>
      <c r="E529" s="3460">
        <v>2776</v>
      </c>
      <c r="F529" s="3483">
        <v>35768</v>
      </c>
      <c r="G529" s="3462">
        <v>21118</v>
      </c>
      <c r="H529" s="3462">
        <v>7072300</v>
      </c>
      <c r="I529" s="3462">
        <v>5949146</v>
      </c>
      <c r="J529" s="3462">
        <v>2670403</v>
      </c>
      <c r="K529" s="3462">
        <v>2241615</v>
      </c>
      <c r="L529" s="3462">
        <v>1760830</v>
      </c>
      <c r="M529" s="3462">
        <v>1332733</v>
      </c>
      <c r="N529" s="3462">
        <v>909572</v>
      </c>
      <c r="O529" s="3462">
        <v>908883</v>
      </c>
      <c r="P529" s="3462">
        <v>249584</v>
      </c>
      <c r="Q529" s="3462">
        <v>372216</v>
      </c>
      <c r="R529" s="3462">
        <v>350203</v>
      </c>
      <c r="S529" s="3462">
        <v>354768</v>
      </c>
      <c r="T529" s="3462">
        <v>309785</v>
      </c>
      <c r="U529" s="3462">
        <v>181899</v>
      </c>
      <c r="V529" s="3484" t="s">
        <v>3887</v>
      </c>
      <c r="W529" s="3446" t="b">
        <f t="shared" si="82"/>
        <v>1</v>
      </c>
      <c r="X529" s="3466">
        <f>+T529-'Departmental PL'!V840</f>
        <v>565415.7384422305</v>
      </c>
      <c r="Y529" s="3466">
        <f>+U529-'Departmental PL'!W840</f>
        <v>1</v>
      </c>
      <c r="AC529" s="3446">
        <f t="shared" si="77"/>
        <v>1</v>
      </c>
      <c r="AD529" s="3446">
        <f t="shared" si="78"/>
        <v>-1</v>
      </c>
      <c r="AF529" s="3446">
        <f t="shared" si="79"/>
        <v>0</v>
      </c>
      <c r="AG529" s="3446">
        <f t="shared" si="80"/>
        <v>0</v>
      </c>
      <c r="AH529" s="3446" t="b">
        <f t="shared" si="81"/>
        <v>0</v>
      </c>
      <c r="AI529" s="3467"/>
      <c r="AJ529" s="3467"/>
      <c r="AK529" s="3467"/>
      <c r="AL529" s="3467"/>
      <c r="AM529" s="3467"/>
      <c r="AN529" s="3467"/>
      <c r="AO529" s="3467"/>
      <c r="AP529" s="3467"/>
      <c r="AQ529" s="3467"/>
      <c r="AR529" s="3467"/>
      <c r="AS529" s="3467"/>
      <c r="AT529" s="3467"/>
      <c r="AU529" s="3467"/>
      <c r="AV529" s="3467"/>
      <c r="AW529" s="3467"/>
      <c r="AX529" s="3467"/>
      <c r="AY529" s="3467"/>
      <c r="AZ529" s="3467"/>
      <c r="BA529" s="3467"/>
      <c r="BB529" s="3467"/>
      <c r="BC529" s="3467"/>
      <c r="BE529" s="3446">
        <f t="shared" si="76"/>
        <v>515</v>
      </c>
      <c r="BF529" s="3446" t="b">
        <f t="shared" si="75"/>
        <v>0</v>
      </c>
    </row>
    <row r="530" spans="1:77" ht="15.2" customHeight="1" x14ac:dyDescent="0.2">
      <c r="A530" s="3281" t="s">
        <v>1650</v>
      </c>
      <c r="B530" s="3306"/>
      <c r="C530" s="3307" t="s">
        <v>1650</v>
      </c>
      <c r="D530" s="3308" t="s">
        <v>436</v>
      </c>
      <c r="E530" s="3308" t="s">
        <v>436</v>
      </c>
      <c r="F530" s="3308" t="s">
        <v>436</v>
      </c>
      <c r="G530" s="3255" t="s">
        <v>436</v>
      </c>
      <c r="H530" s="3308" t="s">
        <v>436</v>
      </c>
      <c r="I530" s="3255" t="s">
        <v>436</v>
      </c>
      <c r="J530" s="3308" t="s">
        <v>436</v>
      </c>
      <c r="K530" s="3255" t="s">
        <v>436</v>
      </c>
      <c r="L530" s="3308" t="s">
        <v>436</v>
      </c>
      <c r="M530" s="3255" t="s">
        <v>436</v>
      </c>
      <c r="N530" s="3308" t="s">
        <v>436</v>
      </c>
      <c r="O530" s="3308" t="s">
        <v>436</v>
      </c>
      <c r="P530" s="3308" t="s">
        <v>436</v>
      </c>
      <c r="Q530" s="3255" t="s">
        <v>436</v>
      </c>
      <c r="R530" s="3308" t="s">
        <v>436</v>
      </c>
      <c r="S530" s="3255" t="s">
        <v>436</v>
      </c>
      <c r="T530" s="3308" t="s">
        <v>436</v>
      </c>
      <c r="U530" s="3308" t="s">
        <v>436</v>
      </c>
      <c r="V530" s="3209" t="s">
        <v>1650</v>
      </c>
      <c r="W530" s="3223" t="b">
        <f t="shared" si="82"/>
        <v>1</v>
      </c>
      <c r="X530" s="3258"/>
      <c r="Y530" s="3258"/>
      <c r="AC530" s="3228" t="e">
        <f t="shared" ref="AC530:AC555" si="83">+J530-L530-N530</f>
        <v>#VALUE!</v>
      </c>
      <c r="AD530" s="3228" t="e">
        <f t="shared" ref="AD530:AD555" si="84">+K530-M530-O530</f>
        <v>#VALUE!</v>
      </c>
      <c r="AF530" s="3233" t="e">
        <f t="shared" si="79"/>
        <v>#VALUE!</v>
      </c>
      <c r="AG530" s="3233" t="e">
        <f t="shared" si="80"/>
        <v>#VALUE!</v>
      </c>
      <c r="AH530" s="3223" t="b">
        <f t="shared" si="81"/>
        <v>0</v>
      </c>
      <c r="AL530" s="3243"/>
      <c r="AM530" s="3243"/>
      <c r="AN530" s="3243"/>
      <c r="AO530" s="3243"/>
      <c r="AP530" s="3243"/>
      <c r="AQ530" s="3243"/>
      <c r="AR530" s="3243"/>
      <c r="AS530" s="3243"/>
      <c r="AT530" s="3243"/>
      <c r="AU530" s="3243"/>
      <c r="AV530" s="3243"/>
      <c r="AW530" s="3243"/>
      <c r="AX530" s="3243"/>
      <c r="AY530" s="3243"/>
      <c r="AZ530" s="3243"/>
      <c r="BA530" s="3243"/>
      <c r="BB530" s="3243"/>
      <c r="BC530" s="3243"/>
      <c r="BE530" s="3223">
        <f t="shared" si="76"/>
        <v>516</v>
      </c>
      <c r="BF530" s="3223" t="b">
        <f t="shared" si="75"/>
        <v>0</v>
      </c>
    </row>
    <row r="531" spans="1:77" ht="15.2" customHeight="1" x14ac:dyDescent="0.2">
      <c r="A531" s="3254" t="s">
        <v>1649</v>
      </c>
      <c r="B531" s="3255" t="s">
        <v>1650</v>
      </c>
      <c r="C531" s="3272" t="s">
        <v>1649</v>
      </c>
      <c r="D531" s="3256">
        <v>2289</v>
      </c>
      <c r="E531" s="3256">
        <v>2198</v>
      </c>
      <c r="F531" s="3256">
        <v>11388</v>
      </c>
      <c r="G531" s="3256">
        <v>10471</v>
      </c>
      <c r="H531" s="3256">
        <v>1400706</v>
      </c>
      <c r="I531" s="3256">
        <v>1300596</v>
      </c>
      <c r="J531" s="3256">
        <v>562534</v>
      </c>
      <c r="K531" s="3256">
        <v>560633</v>
      </c>
      <c r="L531" s="3256">
        <v>814726</v>
      </c>
      <c r="M531" s="3256">
        <v>603904</v>
      </c>
      <c r="N531" s="3257">
        <v>-252192</v>
      </c>
      <c r="O531" s="3257">
        <v>-43270</v>
      </c>
      <c r="P531" s="3256">
        <v>703648</v>
      </c>
      <c r="Q531" s="3256">
        <v>671000</v>
      </c>
      <c r="R531" s="3256">
        <v>468454</v>
      </c>
      <c r="S531" s="3256">
        <v>355426</v>
      </c>
      <c r="T531" s="3257">
        <v>-1424294</v>
      </c>
      <c r="U531" s="3257">
        <v>-1069696</v>
      </c>
      <c r="V531" s="3209" t="s">
        <v>1649</v>
      </c>
      <c r="W531" s="3223" t="b">
        <f t="shared" si="82"/>
        <v>1</v>
      </c>
      <c r="X531" s="3258">
        <f>+T531-'Departmental PL'!V843</f>
        <v>0</v>
      </c>
      <c r="Y531" s="3258">
        <f>+U531-'Departmental PL'!W843</f>
        <v>1</v>
      </c>
      <c r="AC531" s="3228">
        <f t="shared" si="83"/>
        <v>0</v>
      </c>
      <c r="AD531" s="3228">
        <f t="shared" si="84"/>
        <v>-1</v>
      </c>
      <c r="AF531" s="3233">
        <f t="shared" si="79"/>
        <v>0</v>
      </c>
      <c r="AG531" s="3233">
        <f t="shared" si="80"/>
        <v>0</v>
      </c>
      <c r="AH531" s="3223" t="b">
        <f t="shared" si="81"/>
        <v>1</v>
      </c>
      <c r="AI531" s="3259" t="s">
        <v>1650</v>
      </c>
      <c r="AJ531" s="3259" t="s">
        <v>1281</v>
      </c>
      <c r="AK531" s="3259" t="s">
        <v>1649</v>
      </c>
      <c r="AL531" s="3244">
        <v>1744</v>
      </c>
      <c r="AM531" s="3244">
        <v>1454</v>
      </c>
      <c r="AN531" s="3244">
        <v>8402</v>
      </c>
      <c r="AO531" s="3244">
        <v>6314</v>
      </c>
      <c r="AP531" s="3244">
        <v>1049841</v>
      </c>
      <c r="AQ531" s="3244">
        <v>678263</v>
      </c>
      <c r="AR531" s="3244">
        <v>433551</v>
      </c>
      <c r="AS531" s="3244">
        <v>273535</v>
      </c>
      <c r="AT531" s="3244">
        <v>460862</v>
      </c>
      <c r="AU531" s="3244">
        <v>361543</v>
      </c>
      <c r="AV531" s="3244">
        <v>-27272</v>
      </c>
      <c r="AW531" s="3244">
        <v>-87856</v>
      </c>
      <c r="AX531" s="3244">
        <v>523763</v>
      </c>
      <c r="AY531" s="3244">
        <v>484350</v>
      </c>
      <c r="AZ531" s="3244">
        <v>271448</v>
      </c>
      <c r="BA531" s="3244">
        <v>221065</v>
      </c>
      <c r="BB531" s="3244">
        <v>-822439</v>
      </c>
      <c r="BC531" s="3244">
        <v>-793266</v>
      </c>
      <c r="BE531" s="3223">
        <f t="shared" si="76"/>
        <v>517</v>
      </c>
      <c r="BF531" s="3223" t="b">
        <f t="shared" si="75"/>
        <v>1</v>
      </c>
      <c r="BG531" s="3209" t="s">
        <v>1649</v>
      </c>
      <c r="BH531" s="3262">
        <v>1744</v>
      </c>
      <c r="BI531" s="3262">
        <v>1454</v>
      </c>
      <c r="BJ531" s="3262">
        <v>8402</v>
      </c>
      <c r="BK531" s="3262">
        <v>6314</v>
      </c>
      <c r="BL531" s="3262">
        <v>1049841</v>
      </c>
      <c r="BM531" s="3262">
        <v>678263</v>
      </c>
      <c r="BN531" s="3262">
        <v>433615</v>
      </c>
      <c r="BO531" s="3262">
        <v>273552</v>
      </c>
      <c r="BP531" s="3262">
        <v>460873</v>
      </c>
      <c r="BQ531" s="3262">
        <v>361436</v>
      </c>
      <c r="BR531" s="3262">
        <v>-27257</v>
      </c>
      <c r="BS531" s="3262">
        <v>-87884</v>
      </c>
      <c r="BT531" s="3262">
        <v>523628</v>
      </c>
      <c r="BU531" s="3262">
        <v>484312</v>
      </c>
      <c r="BV531" s="3262">
        <v>271494</v>
      </c>
      <c r="BW531" s="3262">
        <v>221014</v>
      </c>
      <c r="BX531" s="3262">
        <v>-822379</v>
      </c>
      <c r="BY531" s="3262">
        <v>-793210</v>
      </c>
    </row>
    <row r="532" spans="1:77" s="3501" customFormat="1" ht="15.2" customHeight="1" x14ac:dyDescent="0.35">
      <c r="A532" s="3506" t="s">
        <v>1650</v>
      </c>
      <c r="B532" s="3498" t="s">
        <v>1650</v>
      </c>
      <c r="C532" s="3499" t="s">
        <v>2608</v>
      </c>
      <c r="D532" s="3498">
        <v>2289</v>
      </c>
      <c r="E532" s="3498">
        <v>2198</v>
      </c>
      <c r="F532" s="3498">
        <v>11388</v>
      </c>
      <c r="G532" s="3498">
        <v>10471</v>
      </c>
      <c r="H532" s="3498">
        <v>1400706</v>
      </c>
      <c r="I532" s="3498">
        <v>1300596</v>
      </c>
      <c r="J532" s="3498">
        <v>562534</v>
      </c>
      <c r="K532" s="3498">
        <v>560633</v>
      </c>
      <c r="L532" s="3498">
        <v>814726</v>
      </c>
      <c r="M532" s="3498">
        <v>603904</v>
      </c>
      <c r="N532" s="3498">
        <v>-252192</v>
      </c>
      <c r="O532" s="3498">
        <v>-43270</v>
      </c>
      <c r="P532" s="3498">
        <v>703648</v>
      </c>
      <c r="Q532" s="3498">
        <v>671000</v>
      </c>
      <c r="R532" s="3498">
        <v>468454</v>
      </c>
      <c r="S532" s="3498">
        <v>355426</v>
      </c>
      <c r="T532" s="3498">
        <v>-1424294</v>
      </c>
      <c r="U532" s="3498">
        <v>-1069696</v>
      </c>
      <c r="V532" s="3500" t="s">
        <v>2608</v>
      </c>
      <c r="W532" s="3501" t="b">
        <f t="shared" si="82"/>
        <v>1</v>
      </c>
      <c r="X532" s="3502">
        <f>+T532-'Departmental PL'!V845</f>
        <v>1870762.4079285176</v>
      </c>
      <c r="Y532" s="3502">
        <f>+U532-'Departmental PL'!W845</f>
        <v>1586743.0291999998</v>
      </c>
      <c r="AC532" s="3501">
        <f t="shared" si="83"/>
        <v>0</v>
      </c>
      <c r="AD532" s="3501">
        <f t="shared" si="84"/>
        <v>-1</v>
      </c>
      <c r="AF532" s="3501">
        <f t="shared" si="79"/>
        <v>0</v>
      </c>
      <c r="AG532" s="3501">
        <f t="shared" si="80"/>
        <v>0</v>
      </c>
      <c r="AH532" s="3501" t="b">
        <f t="shared" si="81"/>
        <v>0</v>
      </c>
      <c r="AI532" s="3503" t="s">
        <v>1650</v>
      </c>
      <c r="AJ532" s="3503" t="s">
        <v>1281</v>
      </c>
      <c r="AK532" s="3503" t="s">
        <v>2031</v>
      </c>
      <c r="AL532" s="3503">
        <v>1744</v>
      </c>
      <c r="AM532" s="3503">
        <v>1454</v>
      </c>
      <c r="AN532" s="3503">
        <v>8402</v>
      </c>
      <c r="AO532" s="3503">
        <v>6314</v>
      </c>
      <c r="AP532" s="3503">
        <v>1049841</v>
      </c>
      <c r="AQ532" s="3503">
        <v>678263</v>
      </c>
      <c r="AR532" s="3503">
        <v>433551</v>
      </c>
      <c r="AS532" s="3503">
        <v>273535</v>
      </c>
      <c r="AT532" s="3503">
        <v>460862</v>
      </c>
      <c r="AU532" s="3503">
        <v>361543</v>
      </c>
      <c r="AV532" s="3503">
        <v>-27272</v>
      </c>
      <c r="AW532" s="3503">
        <v>-87856</v>
      </c>
      <c r="AX532" s="3503">
        <v>523763</v>
      </c>
      <c r="AY532" s="3503">
        <v>484350</v>
      </c>
      <c r="AZ532" s="3503">
        <v>271448</v>
      </c>
      <c r="BA532" s="3503">
        <v>221065</v>
      </c>
      <c r="BB532" s="3503">
        <v>-822439</v>
      </c>
      <c r="BC532" s="3503">
        <v>-793266</v>
      </c>
      <c r="BE532" s="3501">
        <f t="shared" si="76"/>
        <v>518</v>
      </c>
      <c r="BF532" s="3501" t="b">
        <f t="shared" si="75"/>
        <v>0</v>
      </c>
      <c r="BG532" s="3504" t="s">
        <v>1650</v>
      </c>
      <c r="BH532" s="3505">
        <v>1744</v>
      </c>
      <c r="BI532" s="3505">
        <v>1454</v>
      </c>
      <c r="BJ532" s="3505">
        <v>8402</v>
      </c>
      <c r="BK532" s="3505">
        <v>6314</v>
      </c>
      <c r="BL532" s="3505">
        <v>1049841</v>
      </c>
      <c r="BM532" s="3505">
        <v>678263</v>
      </c>
      <c r="BN532" s="3505">
        <v>433615</v>
      </c>
      <c r="BO532" s="3505">
        <v>273552</v>
      </c>
      <c r="BP532" s="3505">
        <v>460873</v>
      </c>
      <c r="BQ532" s="3505">
        <v>361436</v>
      </c>
      <c r="BR532" s="3505">
        <v>-27257</v>
      </c>
      <c r="BS532" s="3505">
        <v>-87884</v>
      </c>
      <c r="BT532" s="3505">
        <v>523628</v>
      </c>
      <c r="BU532" s="3505">
        <v>484312</v>
      </c>
      <c r="BV532" s="3505">
        <v>271494</v>
      </c>
      <c r="BW532" s="3505">
        <v>221014</v>
      </c>
      <c r="BX532" s="3505">
        <v>-822379</v>
      </c>
      <c r="BY532" s="3505">
        <v>-793210</v>
      </c>
    </row>
    <row r="533" spans="1:77" ht="15.2" customHeight="1" x14ac:dyDescent="0.2">
      <c r="A533" s="3254" t="s">
        <v>1649</v>
      </c>
      <c r="B533" s="3255" t="s">
        <v>1650</v>
      </c>
      <c r="C533" s="3272" t="s">
        <v>1649</v>
      </c>
      <c r="D533" s="3256">
        <v>9</v>
      </c>
      <c r="E533" s="3256">
        <v>3</v>
      </c>
      <c r="F533" s="3256">
        <v>14</v>
      </c>
      <c r="G533" s="3256">
        <v>14</v>
      </c>
      <c r="H533" s="3256">
        <v>638</v>
      </c>
      <c r="I533" s="3256">
        <v>3295</v>
      </c>
      <c r="J533" s="3256">
        <v>293</v>
      </c>
      <c r="K533" s="3256">
        <v>627</v>
      </c>
      <c r="L533" s="3256">
        <v>373</v>
      </c>
      <c r="M533" s="3256">
        <v>1541</v>
      </c>
      <c r="N533" s="3256">
        <v>-79</v>
      </c>
      <c r="O533" s="3257">
        <v>-914</v>
      </c>
      <c r="P533" s="3256">
        <v>322</v>
      </c>
      <c r="Q533" s="3256">
        <v>1713</v>
      </c>
      <c r="R533" s="3256">
        <v>214</v>
      </c>
      <c r="S533" s="3256">
        <v>907</v>
      </c>
      <c r="T533" s="3256">
        <v>-615</v>
      </c>
      <c r="U533" s="3257">
        <v>-3534</v>
      </c>
      <c r="V533" s="3209" t="s">
        <v>1649</v>
      </c>
      <c r="W533" s="3223" t="b">
        <f t="shared" si="82"/>
        <v>1</v>
      </c>
      <c r="X533" s="3258">
        <f>+T533-'Departmental PL'!V846</f>
        <v>1</v>
      </c>
      <c r="Y533" s="3258">
        <f>+U533-'Departmental PL'!W846</f>
        <v>0</v>
      </c>
      <c r="AC533" s="3228">
        <f t="shared" si="83"/>
        <v>-1</v>
      </c>
      <c r="AD533" s="3228">
        <f t="shared" si="84"/>
        <v>0</v>
      </c>
      <c r="AF533" s="3233">
        <f t="shared" si="79"/>
        <v>0</v>
      </c>
      <c r="AG533" s="3233">
        <f t="shared" si="80"/>
        <v>0</v>
      </c>
      <c r="AH533" s="3223" t="b">
        <f t="shared" si="81"/>
        <v>1</v>
      </c>
      <c r="AI533" s="3259" t="s">
        <v>1650</v>
      </c>
      <c r="AJ533" s="3259" t="s">
        <v>767</v>
      </c>
      <c r="AK533" s="3259" t="s">
        <v>1649</v>
      </c>
      <c r="AL533" s="3244">
        <v>3</v>
      </c>
      <c r="AM533" s="3244">
        <v>2</v>
      </c>
      <c r="AN533" s="3244">
        <v>14</v>
      </c>
      <c r="AO533" s="3244">
        <v>4</v>
      </c>
      <c r="AP533" s="3244">
        <v>3295</v>
      </c>
      <c r="AQ533" s="3244">
        <v>0</v>
      </c>
      <c r="AR533" s="3244">
        <v>627</v>
      </c>
      <c r="AS533" s="3244">
        <v>0</v>
      </c>
      <c r="AT533" s="3244">
        <v>1460</v>
      </c>
      <c r="AU533" s="3244">
        <v>0</v>
      </c>
      <c r="AV533" s="3244">
        <v>-833</v>
      </c>
      <c r="AW533" s="3244">
        <v>0</v>
      </c>
      <c r="AX533" s="3244">
        <v>1658</v>
      </c>
      <c r="AY533" s="3244">
        <v>0</v>
      </c>
      <c r="AZ533" s="3244">
        <v>860</v>
      </c>
      <c r="BA533" s="3244">
        <v>0</v>
      </c>
      <c r="BB533" s="3244">
        <v>-3351</v>
      </c>
      <c r="BC533" s="3244">
        <v>0</v>
      </c>
      <c r="BE533" s="3223">
        <f t="shared" si="76"/>
        <v>519</v>
      </c>
      <c r="BF533" s="3223" t="b">
        <f t="shared" si="75"/>
        <v>1</v>
      </c>
      <c r="BG533" s="3269" t="s">
        <v>1649</v>
      </c>
      <c r="BH533" s="3269">
        <v>3</v>
      </c>
      <c r="BI533" s="3269">
        <v>2</v>
      </c>
      <c r="BJ533" s="3269">
        <v>14</v>
      </c>
      <c r="BK533" s="3269">
        <v>4</v>
      </c>
      <c r="BL533" s="3262">
        <v>3295</v>
      </c>
      <c r="BM533" s="3269">
        <v>0</v>
      </c>
      <c r="BN533" s="3269">
        <v>627</v>
      </c>
      <c r="BO533" s="3269">
        <v>0</v>
      </c>
      <c r="BP533" s="3262">
        <v>1460</v>
      </c>
      <c r="BQ533" s="3269">
        <v>0</v>
      </c>
      <c r="BR533" s="3269">
        <v>-832</v>
      </c>
      <c r="BS533" s="3269">
        <v>0</v>
      </c>
      <c r="BT533" s="3262">
        <v>1658</v>
      </c>
      <c r="BU533" s="3269">
        <v>0</v>
      </c>
      <c r="BV533" s="3269">
        <v>860</v>
      </c>
      <c r="BW533" s="3269">
        <v>0</v>
      </c>
      <c r="BX533" s="3262">
        <v>-3351</v>
      </c>
      <c r="BY533" s="3269">
        <v>0</v>
      </c>
    </row>
    <row r="534" spans="1:77" s="3501" customFormat="1" ht="15.2" customHeight="1" x14ac:dyDescent="0.35">
      <c r="A534" s="3511" t="s">
        <v>1650</v>
      </c>
      <c r="B534" s="3506" t="s">
        <v>1650</v>
      </c>
      <c r="C534" s="3507" t="s">
        <v>2609</v>
      </c>
      <c r="D534" s="3506">
        <v>9</v>
      </c>
      <c r="E534" s="3506">
        <v>3</v>
      </c>
      <c r="F534" s="3506">
        <v>14</v>
      </c>
      <c r="G534" s="3506">
        <v>14</v>
      </c>
      <c r="H534" s="3506">
        <v>638</v>
      </c>
      <c r="I534" s="3506">
        <v>3295</v>
      </c>
      <c r="J534" s="3506">
        <v>293</v>
      </c>
      <c r="K534" s="3506">
        <v>627</v>
      </c>
      <c r="L534" s="3506">
        <v>373</v>
      </c>
      <c r="M534" s="3506">
        <v>1541</v>
      </c>
      <c r="N534" s="3506">
        <v>-79</v>
      </c>
      <c r="O534" s="3506">
        <v>-914</v>
      </c>
      <c r="P534" s="3506">
        <v>322</v>
      </c>
      <c r="Q534" s="3506">
        <v>1713</v>
      </c>
      <c r="R534" s="3506">
        <v>214</v>
      </c>
      <c r="S534" s="3506">
        <v>907</v>
      </c>
      <c r="T534" s="3506">
        <v>-615</v>
      </c>
      <c r="U534" s="3506">
        <v>-3534</v>
      </c>
      <c r="V534" s="3508" t="s">
        <v>2609</v>
      </c>
      <c r="W534" s="3501" t="b">
        <f t="shared" si="82"/>
        <v>1</v>
      </c>
      <c r="X534" s="3506">
        <f>+T534-'Departmental PL'!V847</f>
        <v>1</v>
      </c>
      <c r="Y534" s="3506">
        <f>+U534-'Departmental PL'!W847</f>
        <v>0</v>
      </c>
      <c r="AC534" s="3501">
        <f t="shared" si="83"/>
        <v>-1</v>
      </c>
      <c r="AD534" s="3501">
        <f t="shared" si="84"/>
        <v>0</v>
      </c>
      <c r="AF534" s="3501">
        <f t="shared" si="79"/>
        <v>0</v>
      </c>
      <c r="AG534" s="3501">
        <f t="shared" si="80"/>
        <v>0</v>
      </c>
      <c r="AH534" s="3501" t="b">
        <f t="shared" si="81"/>
        <v>0</v>
      </c>
      <c r="AI534" s="3509" t="s">
        <v>1650</v>
      </c>
      <c r="AJ534" s="3509" t="s">
        <v>767</v>
      </c>
      <c r="AK534" s="3509" t="s">
        <v>2031</v>
      </c>
      <c r="AL534" s="3509">
        <v>3</v>
      </c>
      <c r="AM534" s="3509">
        <v>2</v>
      </c>
      <c r="AN534" s="3509">
        <v>14</v>
      </c>
      <c r="AO534" s="3509">
        <v>4</v>
      </c>
      <c r="AP534" s="3509">
        <v>3295</v>
      </c>
      <c r="AQ534" s="3509">
        <v>0</v>
      </c>
      <c r="AR534" s="3509">
        <v>627</v>
      </c>
      <c r="AS534" s="3509">
        <v>0</v>
      </c>
      <c r="AT534" s="3509">
        <v>1460</v>
      </c>
      <c r="AU534" s="3509">
        <v>0</v>
      </c>
      <c r="AV534" s="3509">
        <v>-833</v>
      </c>
      <c r="AW534" s="3509">
        <v>0</v>
      </c>
      <c r="AX534" s="3509">
        <v>1658</v>
      </c>
      <c r="AY534" s="3509">
        <v>0</v>
      </c>
      <c r="AZ534" s="3509">
        <v>860</v>
      </c>
      <c r="BA534" s="3509">
        <v>0</v>
      </c>
      <c r="BB534" s="3509">
        <v>-3351</v>
      </c>
      <c r="BC534" s="3509">
        <v>0</v>
      </c>
      <c r="BE534" s="3501">
        <f t="shared" si="76"/>
        <v>520</v>
      </c>
      <c r="BF534" s="3501" t="b">
        <f t="shared" si="75"/>
        <v>0</v>
      </c>
      <c r="BG534" s="3510" t="s">
        <v>1650</v>
      </c>
      <c r="BH534" s="3505">
        <v>3</v>
      </c>
      <c r="BI534" s="3505">
        <v>2</v>
      </c>
      <c r="BJ534" s="3505">
        <v>14</v>
      </c>
      <c r="BK534" s="3505">
        <v>4</v>
      </c>
      <c r="BL534" s="3505">
        <v>3295</v>
      </c>
      <c r="BM534" s="3505">
        <v>0</v>
      </c>
      <c r="BN534" s="3505">
        <v>627</v>
      </c>
      <c r="BO534" s="3505">
        <v>0</v>
      </c>
      <c r="BP534" s="3505">
        <v>1460</v>
      </c>
      <c r="BQ534" s="3505">
        <v>0</v>
      </c>
      <c r="BR534" s="3505">
        <v>-832</v>
      </c>
      <c r="BS534" s="3505">
        <v>0</v>
      </c>
      <c r="BT534" s="3505">
        <v>1658</v>
      </c>
      <c r="BU534" s="3505">
        <v>0</v>
      </c>
      <c r="BV534" s="3505">
        <v>860</v>
      </c>
      <c r="BW534" s="3505">
        <v>0</v>
      </c>
      <c r="BX534" s="3505">
        <v>-3351</v>
      </c>
      <c r="BY534" s="3505">
        <v>0</v>
      </c>
    </row>
    <row r="535" spans="1:77" ht="15.2" customHeight="1" x14ac:dyDescent="0.2">
      <c r="A535" s="3254" t="s">
        <v>23</v>
      </c>
      <c r="B535" s="3255" t="s">
        <v>1650</v>
      </c>
      <c r="C535" s="3272" t="s">
        <v>1649</v>
      </c>
      <c r="D535" s="3256">
        <v>27</v>
      </c>
      <c r="E535" s="3256">
        <v>31</v>
      </c>
      <c r="F535" s="3256">
        <v>112</v>
      </c>
      <c r="G535" s="3256">
        <v>86</v>
      </c>
      <c r="H535" s="3256">
        <v>11949</v>
      </c>
      <c r="I535" s="3256">
        <v>5752</v>
      </c>
      <c r="J535" s="3256">
        <v>2528</v>
      </c>
      <c r="K535" s="3256">
        <v>1556</v>
      </c>
      <c r="L535" s="3256">
        <v>6879</v>
      </c>
      <c r="M535" s="3256">
        <v>2690</v>
      </c>
      <c r="N535" s="3257">
        <v>-4351</v>
      </c>
      <c r="O535" s="3257">
        <v>-1134</v>
      </c>
      <c r="P535" s="3256">
        <v>5941</v>
      </c>
      <c r="Q535" s="3256">
        <v>2989</v>
      </c>
      <c r="R535" s="3256">
        <v>3955</v>
      </c>
      <c r="S535" s="3256">
        <v>1583</v>
      </c>
      <c r="T535" s="3257">
        <v>-14247</v>
      </c>
      <c r="U535" s="3257">
        <v>-5707</v>
      </c>
      <c r="V535" s="3209" t="s">
        <v>1649</v>
      </c>
      <c r="W535" s="3223" t="b">
        <f t="shared" si="82"/>
        <v>1</v>
      </c>
      <c r="X535" s="3258">
        <f>+T535-'Departmental PL'!V848</f>
        <v>0</v>
      </c>
      <c r="Y535" s="3258">
        <f>+U535-'Departmental PL'!W848</f>
        <v>-1</v>
      </c>
      <c r="AC535" s="3228">
        <f t="shared" si="83"/>
        <v>0</v>
      </c>
      <c r="AD535" s="3228">
        <f t="shared" si="84"/>
        <v>0</v>
      </c>
      <c r="AF535" s="3233">
        <f t="shared" si="79"/>
        <v>0</v>
      </c>
      <c r="AG535" s="3233">
        <f t="shared" si="80"/>
        <v>1</v>
      </c>
      <c r="AH535" s="3223" t="b">
        <f t="shared" si="81"/>
        <v>1</v>
      </c>
      <c r="AI535" s="3259" t="s">
        <v>1650</v>
      </c>
      <c r="AJ535" s="3259" t="s">
        <v>768</v>
      </c>
      <c r="AK535" s="3259" t="s">
        <v>1649</v>
      </c>
      <c r="AL535" s="3244">
        <v>24</v>
      </c>
      <c r="AM535" s="3244">
        <v>24</v>
      </c>
      <c r="AN535" s="3244">
        <v>78</v>
      </c>
      <c r="AO535" s="3244">
        <v>83</v>
      </c>
      <c r="AP535" s="3244">
        <v>5672</v>
      </c>
      <c r="AQ535" s="3244">
        <v>7746</v>
      </c>
      <c r="AR535" s="3244">
        <v>1643</v>
      </c>
      <c r="AS535" s="3244">
        <v>2752</v>
      </c>
      <c r="AT535" s="3244">
        <v>2507</v>
      </c>
      <c r="AU535" s="3244">
        <v>4047</v>
      </c>
      <c r="AV535" s="3244">
        <v>-861</v>
      </c>
      <c r="AW535" s="3244">
        <v>-1294</v>
      </c>
      <c r="AX535" s="3244">
        <v>2847</v>
      </c>
      <c r="AY535" s="3244">
        <v>5421</v>
      </c>
      <c r="AZ535" s="3244">
        <v>1476</v>
      </c>
      <c r="BA535" s="3244">
        <v>2475</v>
      </c>
      <c r="BB535" s="3244">
        <v>-5187</v>
      </c>
      <c r="BC535" s="3244">
        <v>-9191</v>
      </c>
      <c r="BE535" s="3223">
        <f t="shared" si="76"/>
        <v>521</v>
      </c>
      <c r="BF535" s="3223" t="b">
        <f t="shared" si="75"/>
        <v>1</v>
      </c>
      <c r="BG535" s="3269" t="s">
        <v>1649</v>
      </c>
      <c r="BH535" s="3269">
        <v>24</v>
      </c>
      <c r="BI535" s="3269">
        <v>24</v>
      </c>
      <c r="BJ535" s="3269">
        <v>78</v>
      </c>
      <c r="BK535" s="3269">
        <v>83</v>
      </c>
      <c r="BL535" s="3262">
        <v>5672</v>
      </c>
      <c r="BM535" s="3262">
        <v>7746</v>
      </c>
      <c r="BN535" s="3262">
        <v>1644</v>
      </c>
      <c r="BO535" s="3262">
        <v>2751</v>
      </c>
      <c r="BP535" s="3262">
        <v>2506</v>
      </c>
      <c r="BQ535" s="3262">
        <v>4047</v>
      </c>
      <c r="BR535" s="3269">
        <v>-862</v>
      </c>
      <c r="BS535" s="3262">
        <v>-1295</v>
      </c>
      <c r="BT535" s="3262">
        <v>2847</v>
      </c>
      <c r="BU535" s="3262">
        <v>5422</v>
      </c>
      <c r="BV535" s="3262">
        <v>1476</v>
      </c>
      <c r="BW535" s="3262">
        <v>2475</v>
      </c>
      <c r="BX535" s="3262">
        <v>-5186</v>
      </c>
      <c r="BY535" s="3262">
        <v>-9192</v>
      </c>
    </row>
    <row r="536" spans="1:77" s="3501" customFormat="1" ht="15.2" customHeight="1" x14ac:dyDescent="0.35">
      <c r="A536" s="3497" t="s">
        <v>1651</v>
      </c>
      <c r="B536" s="3511" t="s">
        <v>1650</v>
      </c>
      <c r="C536" s="3512" t="s">
        <v>2610</v>
      </c>
      <c r="D536" s="3511">
        <v>27</v>
      </c>
      <c r="E536" s="3511">
        <v>31</v>
      </c>
      <c r="F536" s="3511">
        <v>112</v>
      </c>
      <c r="G536" s="3511">
        <v>86</v>
      </c>
      <c r="H536" s="3511">
        <v>11949</v>
      </c>
      <c r="I536" s="3511">
        <v>5752</v>
      </c>
      <c r="J536" s="3511">
        <v>2528</v>
      </c>
      <c r="K536" s="3511">
        <v>1556</v>
      </c>
      <c r="L536" s="3511">
        <v>6879</v>
      </c>
      <c r="M536" s="3511">
        <v>2690</v>
      </c>
      <c r="N536" s="3511">
        <v>-4351</v>
      </c>
      <c r="O536" s="3511">
        <v>-1134</v>
      </c>
      <c r="P536" s="3511">
        <v>5941</v>
      </c>
      <c r="Q536" s="3511">
        <v>2989</v>
      </c>
      <c r="R536" s="3511">
        <v>3955</v>
      </c>
      <c r="S536" s="3511">
        <v>1583</v>
      </c>
      <c r="T536" s="3511">
        <v>-14247</v>
      </c>
      <c r="U536" s="3511">
        <v>-5707</v>
      </c>
      <c r="V536" s="3513" t="s">
        <v>2610</v>
      </c>
      <c r="W536" s="3501" t="b">
        <f t="shared" si="82"/>
        <v>1</v>
      </c>
      <c r="X536" s="3511">
        <f>+T536-'Departmental PL'!V849</f>
        <v>0</v>
      </c>
      <c r="Y536" s="3511">
        <f>+U536-'Departmental PL'!W849</f>
        <v>-1</v>
      </c>
      <c r="AC536" s="3501">
        <f t="shared" si="83"/>
        <v>0</v>
      </c>
      <c r="AD536" s="3501">
        <f t="shared" si="84"/>
        <v>0</v>
      </c>
      <c r="AF536" s="3501">
        <f t="shared" si="79"/>
        <v>0</v>
      </c>
      <c r="AG536" s="3501">
        <f t="shared" si="80"/>
        <v>1</v>
      </c>
      <c r="AH536" s="3501" t="b">
        <f t="shared" ref="AH536:AH604" si="85">V536=AK536</f>
        <v>0</v>
      </c>
      <c r="AI536" s="3514" t="s">
        <v>1650</v>
      </c>
      <c r="AJ536" s="3514" t="s">
        <v>768</v>
      </c>
      <c r="AK536" s="3514" t="s">
        <v>2031</v>
      </c>
      <c r="AL536" s="3514">
        <v>24</v>
      </c>
      <c r="AM536" s="3514">
        <v>24</v>
      </c>
      <c r="AN536" s="3514">
        <v>78</v>
      </c>
      <c r="AO536" s="3514">
        <v>83</v>
      </c>
      <c r="AP536" s="3514">
        <v>5672</v>
      </c>
      <c r="AQ536" s="3514">
        <v>7746</v>
      </c>
      <c r="AR536" s="3514">
        <v>1643</v>
      </c>
      <c r="AS536" s="3514">
        <v>2752</v>
      </c>
      <c r="AT536" s="3514">
        <v>2507</v>
      </c>
      <c r="AU536" s="3514">
        <v>4047</v>
      </c>
      <c r="AV536" s="3514">
        <v>-861</v>
      </c>
      <c r="AW536" s="3514">
        <v>-1294</v>
      </c>
      <c r="AX536" s="3514">
        <v>2847</v>
      </c>
      <c r="AY536" s="3514">
        <v>5421</v>
      </c>
      <c r="AZ536" s="3514">
        <v>1476</v>
      </c>
      <c r="BA536" s="3514">
        <v>2475</v>
      </c>
      <c r="BB536" s="3514">
        <v>-5187</v>
      </c>
      <c r="BC536" s="3514">
        <v>-9191</v>
      </c>
      <c r="BE536" s="3501">
        <f t="shared" si="76"/>
        <v>522</v>
      </c>
      <c r="BF536" s="3501" t="b">
        <f t="shared" ref="BF536:BF604" si="86">C536=BG536</f>
        <v>0</v>
      </c>
      <c r="BG536" s="3510" t="s">
        <v>1650</v>
      </c>
      <c r="BH536" s="3505">
        <v>24</v>
      </c>
      <c r="BI536" s="3505">
        <v>24</v>
      </c>
      <c r="BJ536" s="3505">
        <v>78</v>
      </c>
      <c r="BK536" s="3505">
        <v>83</v>
      </c>
      <c r="BL536" s="3505">
        <v>5672</v>
      </c>
      <c r="BM536" s="3505">
        <v>7746</v>
      </c>
      <c r="BN536" s="3505">
        <v>1644</v>
      </c>
      <c r="BO536" s="3505">
        <v>2751</v>
      </c>
      <c r="BP536" s="3505">
        <v>2506</v>
      </c>
      <c r="BQ536" s="3505">
        <v>4047</v>
      </c>
      <c r="BR536" s="3505">
        <v>-862</v>
      </c>
      <c r="BS536" s="3505">
        <v>-1295</v>
      </c>
      <c r="BT536" s="3505">
        <v>2847</v>
      </c>
      <c r="BU536" s="3505">
        <v>5422</v>
      </c>
      <c r="BV536" s="3505">
        <v>1476</v>
      </c>
      <c r="BW536" s="3505">
        <v>2475</v>
      </c>
      <c r="BX536" s="3505">
        <v>-5186</v>
      </c>
      <c r="BY536" s="3505">
        <v>-9192</v>
      </c>
    </row>
    <row r="537" spans="1:77" s="3501" customFormat="1" ht="15.2" customHeight="1" x14ac:dyDescent="0.35">
      <c r="A537" s="3498" t="s">
        <v>1652</v>
      </c>
      <c r="B537" s="3515"/>
      <c r="C537" s="3516" t="s">
        <v>3888</v>
      </c>
      <c r="D537" s="3517">
        <v>2325</v>
      </c>
      <c r="E537" s="3517">
        <v>2232</v>
      </c>
      <c r="F537" s="3518">
        <v>11514</v>
      </c>
      <c r="G537" s="3519">
        <v>10571</v>
      </c>
      <c r="H537" s="3519">
        <v>1413293</v>
      </c>
      <c r="I537" s="3519">
        <v>1309643</v>
      </c>
      <c r="J537" s="3519">
        <v>565355</v>
      </c>
      <c r="K537" s="3519">
        <v>562817</v>
      </c>
      <c r="L537" s="3519">
        <v>821977</v>
      </c>
      <c r="M537" s="3519">
        <v>608135</v>
      </c>
      <c r="N537" s="3519">
        <v>-256622</v>
      </c>
      <c r="O537" s="3519">
        <v>-45319</v>
      </c>
      <c r="P537" s="3519">
        <v>709911</v>
      </c>
      <c r="Q537" s="3519">
        <v>675701</v>
      </c>
      <c r="R537" s="3519">
        <v>472624</v>
      </c>
      <c r="S537" s="3519">
        <v>357916</v>
      </c>
      <c r="T537" s="3519">
        <v>-1439156</v>
      </c>
      <c r="U537" s="3519">
        <v>-1078936</v>
      </c>
      <c r="V537" s="3520" t="s">
        <v>3888</v>
      </c>
      <c r="W537" s="3501" t="b">
        <f t="shared" si="82"/>
        <v>1</v>
      </c>
      <c r="X537" s="3521"/>
      <c r="Y537" s="3521"/>
      <c r="AC537" s="3501">
        <f t="shared" si="83"/>
        <v>0</v>
      </c>
      <c r="AD537" s="3501">
        <f t="shared" si="84"/>
        <v>1</v>
      </c>
      <c r="AF537" s="3501">
        <f t="shared" si="79"/>
        <v>-1</v>
      </c>
      <c r="AG537" s="3501">
        <f t="shared" si="80"/>
        <v>0</v>
      </c>
      <c r="AH537" s="3501" t="b">
        <f t="shared" si="85"/>
        <v>0</v>
      </c>
      <c r="AI537" s="3527"/>
      <c r="AJ537" s="3527"/>
      <c r="AK537" s="3527"/>
      <c r="AL537" s="3527"/>
      <c r="AM537" s="3527"/>
      <c r="AN537" s="3527"/>
      <c r="AO537" s="3527"/>
      <c r="AP537" s="3527"/>
      <c r="AQ537" s="3527"/>
      <c r="AR537" s="3527"/>
      <c r="AS537" s="3527"/>
      <c r="AT537" s="3527"/>
      <c r="AU537" s="3527"/>
      <c r="AV537" s="3527"/>
      <c r="AW537" s="3527"/>
      <c r="AX537" s="3527"/>
      <c r="AY537" s="3527"/>
      <c r="AZ537" s="3527"/>
      <c r="BA537" s="3527"/>
      <c r="BB537" s="3527"/>
      <c r="BC537" s="3527"/>
      <c r="BE537" s="3501">
        <f t="shared" si="76"/>
        <v>523</v>
      </c>
      <c r="BF537" s="3501" t="b">
        <f t="shared" si="86"/>
        <v>0</v>
      </c>
    </row>
    <row r="538" spans="1:77" ht="15.2" customHeight="1" x14ac:dyDescent="0.2">
      <c r="A538" s="3254" t="s">
        <v>23</v>
      </c>
      <c r="B538" s="3255" t="s">
        <v>1652</v>
      </c>
      <c r="C538" s="3272" t="s">
        <v>1651</v>
      </c>
      <c r="D538" s="3256">
        <v>934</v>
      </c>
      <c r="E538" s="3256">
        <v>1352</v>
      </c>
      <c r="F538" s="3256">
        <v>1184</v>
      </c>
      <c r="G538" s="3256">
        <v>1962</v>
      </c>
      <c r="H538" s="3256">
        <v>328636</v>
      </c>
      <c r="I538" s="3256">
        <v>480325</v>
      </c>
      <c r="J538" s="3256">
        <v>103968</v>
      </c>
      <c r="K538" s="3256">
        <v>150092</v>
      </c>
      <c r="L538" s="3256">
        <v>234565</v>
      </c>
      <c r="M538" s="3256">
        <v>231626</v>
      </c>
      <c r="N538" s="3257">
        <v>-130597</v>
      </c>
      <c r="O538" s="3257">
        <v>-81534</v>
      </c>
      <c r="P538" s="3256">
        <v>272</v>
      </c>
      <c r="Q538" s="3256">
        <v>429</v>
      </c>
      <c r="R538" s="3256">
        <v>422193</v>
      </c>
      <c r="S538" s="3256">
        <v>244815</v>
      </c>
      <c r="T538" s="3257">
        <v>-553062</v>
      </c>
      <c r="U538" s="3257">
        <v>-326778</v>
      </c>
      <c r="V538" s="3209" t="s">
        <v>1651</v>
      </c>
      <c r="W538" s="3223" t="b">
        <f t="shared" si="82"/>
        <v>1</v>
      </c>
      <c r="X538" s="3258">
        <f>+T538-'Departmental PL'!V854</f>
        <v>0</v>
      </c>
      <c r="Y538" s="3258">
        <f>+U538-'Departmental PL'!W854</f>
        <v>0</v>
      </c>
      <c r="AC538" s="3228">
        <f t="shared" si="83"/>
        <v>0</v>
      </c>
      <c r="AD538" s="3228">
        <f t="shared" si="84"/>
        <v>0</v>
      </c>
      <c r="AF538" s="3233">
        <f t="shared" si="79"/>
        <v>0</v>
      </c>
      <c r="AG538" s="3233">
        <f t="shared" si="80"/>
        <v>0</v>
      </c>
      <c r="AH538" s="3223" t="b">
        <f t="shared" si="85"/>
        <v>1</v>
      </c>
      <c r="AI538" s="3259" t="s">
        <v>1652</v>
      </c>
      <c r="AJ538" s="3259" t="s">
        <v>1281</v>
      </c>
      <c r="AK538" s="3259" t="s">
        <v>1651</v>
      </c>
      <c r="AL538" s="3244">
        <v>977</v>
      </c>
      <c r="AM538" s="3244">
        <v>1047</v>
      </c>
      <c r="AN538" s="3244">
        <v>1374</v>
      </c>
      <c r="AO538" s="3244">
        <v>1352</v>
      </c>
      <c r="AP538" s="3244">
        <v>346362</v>
      </c>
      <c r="AQ538" s="3244">
        <v>339782</v>
      </c>
      <c r="AR538" s="3244">
        <v>114056</v>
      </c>
      <c r="AS538" s="3244">
        <v>111133</v>
      </c>
      <c r="AT538" s="3244">
        <v>201254</v>
      </c>
      <c r="AU538" s="3244">
        <v>183766</v>
      </c>
      <c r="AV538" s="3244">
        <v>-87164</v>
      </c>
      <c r="AW538" s="3244">
        <v>-72792</v>
      </c>
      <c r="AX538" s="3244">
        <v>160</v>
      </c>
      <c r="AY538" s="3244">
        <v>152</v>
      </c>
      <c r="AZ538" s="3244">
        <v>184147</v>
      </c>
      <c r="BA538" s="3244">
        <v>154299</v>
      </c>
      <c r="BB538" s="3244">
        <v>-271531</v>
      </c>
      <c r="BC538" s="3244">
        <v>-227502</v>
      </c>
      <c r="BE538" s="3223">
        <f t="shared" ref="BE538:BE606" si="87">BE537+1</f>
        <v>524</v>
      </c>
      <c r="BF538" s="3223" t="b">
        <f t="shared" si="86"/>
        <v>1</v>
      </c>
      <c r="BG538" s="3209" t="s">
        <v>1651</v>
      </c>
      <c r="BH538" s="3269">
        <v>977</v>
      </c>
      <c r="BI538" s="3262">
        <v>1047</v>
      </c>
      <c r="BJ538" s="3262">
        <v>1374</v>
      </c>
      <c r="BK538" s="3262">
        <v>1352</v>
      </c>
      <c r="BL538" s="3262">
        <v>346362</v>
      </c>
      <c r="BM538" s="3262">
        <v>339782</v>
      </c>
      <c r="BN538" s="3262">
        <v>113887</v>
      </c>
      <c r="BO538" s="3262">
        <v>111029</v>
      </c>
      <c r="BP538" s="3262">
        <v>201014</v>
      </c>
      <c r="BQ538" s="3262">
        <v>183803</v>
      </c>
      <c r="BR538" s="3262">
        <v>-87127</v>
      </c>
      <c r="BS538" s="3262">
        <v>-72774</v>
      </c>
      <c r="BT538" s="3269">
        <v>324</v>
      </c>
      <c r="BU538" s="3269">
        <v>325</v>
      </c>
      <c r="BV538" s="3262">
        <v>184105</v>
      </c>
      <c r="BW538" s="3262">
        <v>154378</v>
      </c>
      <c r="BX538" s="3262">
        <v>-271556</v>
      </c>
      <c r="BY538" s="3262">
        <v>-227477</v>
      </c>
    </row>
    <row r="539" spans="1:77" s="3501" customFormat="1" ht="15.2" customHeight="1" x14ac:dyDescent="0.35">
      <c r="A539" s="3497" t="s">
        <v>23</v>
      </c>
      <c r="B539" s="3498" t="s">
        <v>1652</v>
      </c>
      <c r="C539" s="3499" t="s">
        <v>2608</v>
      </c>
      <c r="D539" s="3498">
        <v>934</v>
      </c>
      <c r="E539" s="3498">
        <v>1352</v>
      </c>
      <c r="F539" s="3498">
        <v>1184</v>
      </c>
      <c r="G539" s="3498">
        <v>1962</v>
      </c>
      <c r="H539" s="3498">
        <v>328636</v>
      </c>
      <c r="I539" s="3498">
        <v>480325</v>
      </c>
      <c r="J539" s="3498">
        <v>103968</v>
      </c>
      <c r="K539" s="3498">
        <v>150092</v>
      </c>
      <c r="L539" s="3498">
        <v>234565</v>
      </c>
      <c r="M539" s="3498">
        <v>231626</v>
      </c>
      <c r="N539" s="3498">
        <v>-130597</v>
      </c>
      <c r="O539" s="3498">
        <v>-81534</v>
      </c>
      <c r="P539" s="3498">
        <v>272</v>
      </c>
      <c r="Q539" s="3498">
        <v>429</v>
      </c>
      <c r="R539" s="3498">
        <v>422193</v>
      </c>
      <c r="S539" s="3498">
        <v>244815</v>
      </c>
      <c r="T539" s="3498">
        <v>-553062</v>
      </c>
      <c r="U539" s="3498">
        <v>-326778</v>
      </c>
      <c r="V539" s="3500" t="s">
        <v>2608</v>
      </c>
      <c r="W539" s="3501" t="b">
        <f t="shared" si="82"/>
        <v>1</v>
      </c>
      <c r="X539" s="3502">
        <f>+T539-'Departmental PL'!V855</f>
        <v>0</v>
      </c>
      <c r="Y539" s="3502">
        <f>+U539-'Departmental PL'!W855</f>
        <v>0</v>
      </c>
      <c r="AC539" s="3501">
        <f t="shared" si="83"/>
        <v>0</v>
      </c>
      <c r="AD539" s="3501">
        <f t="shared" si="84"/>
        <v>0</v>
      </c>
      <c r="AF539" s="3501">
        <f t="shared" si="79"/>
        <v>0</v>
      </c>
      <c r="AG539" s="3501">
        <f t="shared" si="80"/>
        <v>0</v>
      </c>
      <c r="AH539" s="3501" t="b">
        <f t="shared" si="85"/>
        <v>0</v>
      </c>
      <c r="AI539" s="3503" t="s">
        <v>1652</v>
      </c>
      <c r="AJ539" s="3503" t="s">
        <v>1281</v>
      </c>
      <c r="AK539" s="3503" t="s">
        <v>2031</v>
      </c>
      <c r="AL539" s="3503">
        <v>977</v>
      </c>
      <c r="AM539" s="3503">
        <v>1047</v>
      </c>
      <c r="AN539" s="3503">
        <v>1374</v>
      </c>
      <c r="AO539" s="3503">
        <v>1352</v>
      </c>
      <c r="AP539" s="3503">
        <v>346362</v>
      </c>
      <c r="AQ539" s="3503">
        <v>339782</v>
      </c>
      <c r="AR539" s="3503">
        <v>114056</v>
      </c>
      <c r="AS539" s="3503">
        <v>111133</v>
      </c>
      <c r="AT539" s="3503">
        <v>201254</v>
      </c>
      <c r="AU539" s="3503">
        <v>183766</v>
      </c>
      <c r="AV539" s="3503">
        <v>-87164</v>
      </c>
      <c r="AW539" s="3503">
        <v>-72792</v>
      </c>
      <c r="AX539" s="3503">
        <v>160</v>
      </c>
      <c r="AY539" s="3503">
        <v>152</v>
      </c>
      <c r="AZ539" s="3503">
        <v>184147</v>
      </c>
      <c r="BA539" s="3503">
        <v>154299</v>
      </c>
      <c r="BB539" s="3503">
        <v>-271531</v>
      </c>
      <c r="BC539" s="3503">
        <v>-227502</v>
      </c>
      <c r="BE539" s="3501">
        <f t="shared" si="87"/>
        <v>525</v>
      </c>
      <c r="BF539" s="3501" t="b">
        <f t="shared" si="86"/>
        <v>0</v>
      </c>
      <c r="BG539" s="3504" t="s">
        <v>1652</v>
      </c>
      <c r="BH539" s="3505">
        <v>977</v>
      </c>
      <c r="BI539" s="3505">
        <v>1047</v>
      </c>
      <c r="BJ539" s="3505">
        <v>1374</v>
      </c>
      <c r="BK539" s="3505">
        <v>1352</v>
      </c>
      <c r="BL539" s="3505">
        <v>346362</v>
      </c>
      <c r="BM539" s="3505">
        <v>339782</v>
      </c>
      <c r="BN539" s="3505">
        <v>113887</v>
      </c>
      <c r="BO539" s="3505">
        <v>111029</v>
      </c>
      <c r="BP539" s="3505">
        <v>201014</v>
      </c>
      <c r="BQ539" s="3505">
        <v>183803</v>
      </c>
      <c r="BR539" s="3505">
        <v>-87127</v>
      </c>
      <c r="BS539" s="3505">
        <v>-72774</v>
      </c>
      <c r="BT539" s="3505">
        <v>324</v>
      </c>
      <c r="BU539" s="3505">
        <v>325</v>
      </c>
      <c r="BV539" s="3505">
        <v>184105</v>
      </c>
      <c r="BW539" s="3505">
        <v>154378</v>
      </c>
      <c r="BX539" s="3505">
        <v>-271556</v>
      </c>
      <c r="BY539" s="3505">
        <v>-227477</v>
      </c>
    </row>
    <row r="540" spans="1:77" ht="15.2" customHeight="1" x14ac:dyDescent="0.2">
      <c r="A540" s="3254" t="s">
        <v>1653</v>
      </c>
      <c r="B540" s="3255" t="s">
        <v>1652</v>
      </c>
      <c r="C540" s="3272" t="s">
        <v>1651</v>
      </c>
      <c r="D540" s="3256">
        <v>0</v>
      </c>
      <c r="E540" s="3256">
        <v>1</v>
      </c>
      <c r="F540" s="3256">
        <v>0</v>
      </c>
      <c r="G540" s="3256">
        <v>1</v>
      </c>
      <c r="H540" s="3256">
        <v>0</v>
      </c>
      <c r="I540" s="3256">
        <v>325</v>
      </c>
      <c r="J540" s="3256">
        <v>0</v>
      </c>
      <c r="K540" s="3256">
        <v>17</v>
      </c>
      <c r="L540" s="3256">
        <v>0</v>
      </c>
      <c r="M540" s="3256">
        <v>157</v>
      </c>
      <c r="N540" s="3257">
        <v>0</v>
      </c>
      <c r="O540" s="3257">
        <v>-141</v>
      </c>
      <c r="P540" s="3256">
        <v>0</v>
      </c>
      <c r="Q540" s="3256">
        <v>0</v>
      </c>
      <c r="R540" s="3256">
        <v>0</v>
      </c>
      <c r="S540" s="3256">
        <v>166</v>
      </c>
      <c r="T540" s="3257">
        <v>0</v>
      </c>
      <c r="U540" s="3257">
        <v>-307</v>
      </c>
      <c r="V540" s="3209" t="s">
        <v>1651</v>
      </c>
      <c r="W540" s="3223" t="b">
        <f t="shared" si="82"/>
        <v>1</v>
      </c>
      <c r="X540" s="3258">
        <f>+T540-'Departmental PL'!V858</f>
        <v>0</v>
      </c>
      <c r="Y540" s="3258">
        <f>+U540-'Departmental PL'!W858</f>
        <v>-1</v>
      </c>
      <c r="AC540" s="3228">
        <f t="shared" si="83"/>
        <v>0</v>
      </c>
      <c r="AD540" s="3228">
        <f t="shared" si="84"/>
        <v>1</v>
      </c>
      <c r="AF540" s="3233">
        <f t="shared" si="79"/>
        <v>0</v>
      </c>
      <c r="AG540" s="3233">
        <f t="shared" si="80"/>
        <v>0</v>
      </c>
      <c r="AH540" s="3223" t="b">
        <f t="shared" si="85"/>
        <v>1</v>
      </c>
      <c r="AI540" s="3259" t="s">
        <v>1652</v>
      </c>
      <c r="AJ540" s="3259" t="s">
        <v>768</v>
      </c>
      <c r="AK540" s="3259" t="s">
        <v>1651</v>
      </c>
      <c r="AL540" s="3244">
        <v>1</v>
      </c>
      <c r="AM540" s="3244">
        <v>0</v>
      </c>
      <c r="AN540" s="3244">
        <v>1</v>
      </c>
      <c r="AP540" s="3244">
        <v>325</v>
      </c>
      <c r="AR540" s="3244">
        <v>66</v>
      </c>
      <c r="AT540" s="3244">
        <v>189</v>
      </c>
      <c r="AV540" s="3244">
        <v>-123</v>
      </c>
      <c r="AX540" s="3244">
        <v>0</v>
      </c>
      <c r="AZ540" s="3244">
        <v>173</v>
      </c>
      <c r="BB540" s="3244">
        <v>-296</v>
      </c>
      <c r="BD540" s="3223" t="s">
        <v>1461</v>
      </c>
      <c r="BE540" s="3223">
        <f t="shared" si="87"/>
        <v>526</v>
      </c>
      <c r="BF540" s="3223" t="b">
        <f t="shared" si="86"/>
        <v>1</v>
      </c>
      <c r="BG540" s="3324" t="s">
        <v>1651</v>
      </c>
      <c r="BH540" s="3269">
        <v>1</v>
      </c>
      <c r="BI540" s="3269">
        <v>0</v>
      </c>
      <c r="BJ540" s="3269">
        <v>1</v>
      </c>
      <c r="BK540" s="3269" t="s">
        <v>1196</v>
      </c>
      <c r="BL540" s="3269">
        <v>325</v>
      </c>
      <c r="BM540" s="3269" t="s">
        <v>1196</v>
      </c>
      <c r="BN540" s="3269">
        <v>66</v>
      </c>
      <c r="BO540" s="3269" t="s">
        <v>1196</v>
      </c>
      <c r="BP540" s="3269">
        <v>189</v>
      </c>
      <c r="BQ540" s="3269" t="s">
        <v>1196</v>
      </c>
      <c r="BR540" s="3269">
        <v>-123</v>
      </c>
      <c r="BS540" s="3269" t="s">
        <v>1196</v>
      </c>
      <c r="BT540" s="3269">
        <v>0</v>
      </c>
      <c r="BU540" s="3269" t="s">
        <v>1196</v>
      </c>
      <c r="BV540" s="3269">
        <v>173</v>
      </c>
      <c r="BW540" s="3269" t="s">
        <v>1196</v>
      </c>
      <c r="BX540" s="3269">
        <v>-296</v>
      </c>
      <c r="BY540" s="3269" t="s">
        <v>1196</v>
      </c>
    </row>
    <row r="541" spans="1:77" s="3501" customFormat="1" ht="15.2" customHeight="1" x14ac:dyDescent="0.35">
      <c r="A541" s="3498" t="s">
        <v>1654</v>
      </c>
      <c r="B541" s="3511" t="s">
        <v>1652</v>
      </c>
      <c r="C541" s="3512" t="s">
        <v>2610</v>
      </c>
      <c r="D541" s="3511">
        <v>0</v>
      </c>
      <c r="E541" s="3511">
        <v>1</v>
      </c>
      <c r="F541" s="3511">
        <v>0</v>
      </c>
      <c r="G541" s="3511">
        <v>1</v>
      </c>
      <c r="H541" s="3511" t="s">
        <v>1196</v>
      </c>
      <c r="I541" s="3511">
        <v>325</v>
      </c>
      <c r="J541" s="3511" t="s">
        <v>1196</v>
      </c>
      <c r="K541" s="3511">
        <v>17</v>
      </c>
      <c r="L541" s="3511" t="s">
        <v>1196</v>
      </c>
      <c r="M541" s="3511">
        <v>157</v>
      </c>
      <c r="N541" s="3511" t="s">
        <v>1196</v>
      </c>
      <c r="O541" s="3511">
        <v>-141</v>
      </c>
      <c r="P541" s="3511" t="s">
        <v>1196</v>
      </c>
      <c r="Q541" s="3511">
        <v>0</v>
      </c>
      <c r="R541" s="3511" t="s">
        <v>1196</v>
      </c>
      <c r="S541" s="3511">
        <v>166</v>
      </c>
      <c r="T541" s="3511" t="s">
        <v>1196</v>
      </c>
      <c r="U541" s="3511">
        <v>-307</v>
      </c>
      <c r="V541" s="3513" t="s">
        <v>2610</v>
      </c>
      <c r="W541" s="3501" t="b">
        <f t="shared" si="82"/>
        <v>1</v>
      </c>
      <c r="X541" s="3511" t="e">
        <f>+T541-'Departmental PL'!V859</f>
        <v>#VALUE!</v>
      </c>
      <c r="Y541" s="3511">
        <f>+U541-'Departmental PL'!W859</f>
        <v>-1</v>
      </c>
      <c r="AC541" s="3501" t="e">
        <f t="shared" si="83"/>
        <v>#VALUE!</v>
      </c>
      <c r="AD541" s="3501">
        <f t="shared" si="84"/>
        <v>1</v>
      </c>
      <c r="AF541" s="3501" t="e">
        <f t="shared" si="79"/>
        <v>#VALUE!</v>
      </c>
      <c r="AG541" s="3501">
        <f t="shared" si="80"/>
        <v>0</v>
      </c>
      <c r="AH541" s="3501" t="b">
        <f t="shared" si="85"/>
        <v>0</v>
      </c>
      <c r="AI541" s="3514" t="s">
        <v>1652</v>
      </c>
      <c r="AJ541" s="3514" t="s">
        <v>768</v>
      </c>
      <c r="AK541" s="3514" t="s">
        <v>2031</v>
      </c>
      <c r="AL541" s="3514">
        <v>1</v>
      </c>
      <c r="AM541" s="3514">
        <v>0</v>
      </c>
      <c r="AN541" s="3514">
        <v>1</v>
      </c>
      <c r="AO541" s="3514"/>
      <c r="AP541" s="3514">
        <v>325</v>
      </c>
      <c r="AQ541" s="3514"/>
      <c r="AR541" s="3514">
        <v>66</v>
      </c>
      <c r="AS541" s="3514"/>
      <c r="AT541" s="3514">
        <v>189</v>
      </c>
      <c r="AU541" s="3514"/>
      <c r="AV541" s="3514">
        <v>-123</v>
      </c>
      <c r="AW541" s="3514"/>
      <c r="AX541" s="3514">
        <v>0</v>
      </c>
      <c r="AY541" s="3514"/>
      <c r="AZ541" s="3514">
        <v>173</v>
      </c>
      <c r="BA541" s="3514"/>
      <c r="BB541" s="3514">
        <v>-296</v>
      </c>
      <c r="BC541" s="3514"/>
      <c r="BD541" s="3501" t="s">
        <v>1461</v>
      </c>
      <c r="BE541" s="3501">
        <f t="shared" si="87"/>
        <v>527</v>
      </c>
      <c r="BF541" s="3501" t="b">
        <f t="shared" si="86"/>
        <v>0</v>
      </c>
      <c r="BG541" s="3510" t="s">
        <v>1652</v>
      </c>
      <c r="BH541" s="3505">
        <v>1</v>
      </c>
      <c r="BI541" s="3505">
        <v>0</v>
      </c>
      <c r="BJ541" s="3505">
        <v>1</v>
      </c>
      <c r="BK541" s="3505" t="s">
        <v>1196</v>
      </c>
      <c r="BL541" s="3505">
        <v>325</v>
      </c>
      <c r="BM541" s="3505" t="s">
        <v>1196</v>
      </c>
      <c r="BN541" s="3505">
        <v>66</v>
      </c>
      <c r="BO541" s="3505" t="s">
        <v>1196</v>
      </c>
      <c r="BP541" s="3505">
        <v>189</v>
      </c>
      <c r="BQ541" s="3505" t="s">
        <v>1196</v>
      </c>
      <c r="BR541" s="3505">
        <v>-123</v>
      </c>
      <c r="BS541" s="3505" t="s">
        <v>1196</v>
      </c>
      <c r="BT541" s="3505">
        <v>0</v>
      </c>
      <c r="BU541" s="3505" t="s">
        <v>1196</v>
      </c>
      <c r="BV541" s="3505">
        <v>173</v>
      </c>
      <c r="BW541" s="3505" t="s">
        <v>1196</v>
      </c>
      <c r="BX541" s="3505">
        <v>-296</v>
      </c>
      <c r="BY541" s="3505" t="s">
        <v>1196</v>
      </c>
    </row>
    <row r="542" spans="1:77" s="3501" customFormat="1" ht="15.2" customHeight="1" x14ac:dyDescent="0.35">
      <c r="A542" s="3497" t="s">
        <v>1653</v>
      </c>
      <c r="B542" s="3515"/>
      <c r="C542" s="3516" t="s">
        <v>3889</v>
      </c>
      <c r="D542" s="3517">
        <v>934</v>
      </c>
      <c r="E542" s="3517">
        <v>1353</v>
      </c>
      <c r="F542" s="3518">
        <v>1184</v>
      </c>
      <c r="G542" s="3519">
        <v>1963</v>
      </c>
      <c r="H542" s="3519">
        <v>328636</v>
      </c>
      <c r="I542" s="3519">
        <v>480650</v>
      </c>
      <c r="J542" s="3519">
        <v>103968</v>
      </c>
      <c r="K542" s="3519">
        <v>150109</v>
      </c>
      <c r="L542" s="3519">
        <v>234565</v>
      </c>
      <c r="M542" s="3519">
        <v>231783</v>
      </c>
      <c r="N542" s="3519">
        <v>-130597</v>
      </c>
      <c r="O542" s="3519">
        <v>-81675</v>
      </c>
      <c r="P542" s="3519">
        <v>272</v>
      </c>
      <c r="Q542" s="3519">
        <v>430</v>
      </c>
      <c r="R542" s="3519">
        <v>422193</v>
      </c>
      <c r="S542" s="3519">
        <v>244982</v>
      </c>
      <c r="T542" s="3519">
        <v>-553062</v>
      </c>
      <c r="U542" s="3519">
        <v>-327086</v>
      </c>
      <c r="V542" s="3520" t="s">
        <v>3889</v>
      </c>
      <c r="W542" s="3501" t="b">
        <f t="shared" si="82"/>
        <v>1</v>
      </c>
      <c r="X542" s="3521"/>
      <c r="Y542" s="3521"/>
      <c r="AC542" s="3501">
        <f t="shared" si="83"/>
        <v>0</v>
      </c>
      <c r="AD542" s="3501">
        <f t="shared" si="84"/>
        <v>1</v>
      </c>
      <c r="AF542" s="3501">
        <f t="shared" ref="AF542:AF610" si="88">+N542-P542-R542-T542</f>
        <v>0</v>
      </c>
      <c r="AG542" s="3501">
        <f t="shared" ref="AG542:AG610" si="89">+O542-Q542-S542-U542</f>
        <v>-1</v>
      </c>
      <c r="AH542" s="3501" t="b">
        <f t="shared" si="85"/>
        <v>0</v>
      </c>
      <c r="AI542" s="3527"/>
      <c r="AJ542" s="3527"/>
      <c r="AK542" s="3527"/>
      <c r="AL542" s="3527"/>
      <c r="AM542" s="3527"/>
      <c r="AN542" s="3527"/>
      <c r="AO542" s="3527"/>
      <c r="AP542" s="3527"/>
      <c r="AQ542" s="3527"/>
      <c r="AR542" s="3527"/>
      <c r="AS542" s="3527"/>
      <c r="AT542" s="3527"/>
      <c r="AU542" s="3527"/>
      <c r="AV542" s="3527"/>
      <c r="AW542" s="3527"/>
      <c r="AX542" s="3527"/>
      <c r="AY542" s="3527"/>
      <c r="AZ542" s="3527"/>
      <c r="BA542" s="3527"/>
      <c r="BB542" s="3527"/>
      <c r="BC542" s="3527"/>
      <c r="BE542" s="3501">
        <f t="shared" si="87"/>
        <v>528</v>
      </c>
      <c r="BF542" s="3501" t="b">
        <f t="shared" si="86"/>
        <v>0</v>
      </c>
    </row>
    <row r="543" spans="1:77" ht="15.2" customHeight="1" x14ac:dyDescent="0.2">
      <c r="A543" s="3254"/>
      <c r="B543" s="3377" t="s">
        <v>2299</v>
      </c>
      <c r="C543" s="3360" t="s">
        <v>1792</v>
      </c>
      <c r="D543" s="3256">
        <v>95</v>
      </c>
      <c r="E543" s="3256">
        <v>42</v>
      </c>
      <c r="F543" s="3256">
        <v>95</v>
      </c>
      <c r="G543" s="3256">
        <v>35</v>
      </c>
      <c r="H543" s="3256">
        <v>102515</v>
      </c>
      <c r="I543" s="3256">
        <v>36403</v>
      </c>
      <c r="J543" s="3256">
        <v>22672</v>
      </c>
      <c r="K543" s="3256">
        <v>5948</v>
      </c>
      <c r="L543" s="3256">
        <v>13439</v>
      </c>
      <c r="M543" s="3256">
        <v>4414</v>
      </c>
      <c r="N543" s="3256">
        <v>9233</v>
      </c>
      <c r="O543" s="3256">
        <v>1534</v>
      </c>
      <c r="P543" s="3256">
        <v>352</v>
      </c>
      <c r="Q543" s="3256">
        <v>3</v>
      </c>
      <c r="R543" s="3256">
        <v>8309</v>
      </c>
      <c r="S543" s="3256">
        <v>1151</v>
      </c>
      <c r="T543" s="3256">
        <v>572</v>
      </c>
      <c r="U543" s="3257">
        <v>381</v>
      </c>
      <c r="V543" s="3209" t="s">
        <v>1792</v>
      </c>
      <c r="W543" s="3223" t="b">
        <f t="shared" si="82"/>
        <v>1</v>
      </c>
      <c r="X543" s="3258">
        <f>+T543-'Departmental PL'!V864</f>
        <v>0</v>
      </c>
      <c r="Y543" s="3258">
        <f>+U543-'Departmental PL'!W864</f>
        <v>1</v>
      </c>
      <c r="AC543" s="3228">
        <f t="shared" si="83"/>
        <v>0</v>
      </c>
      <c r="AD543" s="3228">
        <f t="shared" si="84"/>
        <v>0</v>
      </c>
      <c r="AI543" s="3260"/>
      <c r="AJ543" s="3260"/>
      <c r="AK543" s="3260"/>
      <c r="AL543" s="3342"/>
      <c r="AM543" s="3342"/>
      <c r="AN543" s="3342"/>
      <c r="AO543" s="3342"/>
      <c r="AP543" s="3342"/>
      <c r="AQ543" s="3342"/>
      <c r="AR543" s="3342"/>
      <c r="AS543" s="3342"/>
      <c r="AT543" s="3342"/>
      <c r="AU543" s="3342"/>
      <c r="AV543" s="3342"/>
      <c r="AW543" s="3342"/>
      <c r="AX543" s="3342"/>
      <c r="AY543" s="3342"/>
      <c r="AZ543" s="3342"/>
      <c r="BA543" s="3342"/>
      <c r="BB543" s="3342"/>
      <c r="BC543" s="3342"/>
    </row>
    <row r="544" spans="1:77" ht="15.2" customHeight="1" x14ac:dyDescent="0.2">
      <c r="A544" s="3289" t="s">
        <v>1654</v>
      </c>
      <c r="B544" s="3255" t="s">
        <v>1654</v>
      </c>
      <c r="C544" s="3272" t="s">
        <v>1653</v>
      </c>
      <c r="D544" s="3256">
        <v>0</v>
      </c>
      <c r="E544" s="3256">
        <v>32</v>
      </c>
      <c r="F544" s="3256">
        <v>0</v>
      </c>
      <c r="G544" s="3256">
        <v>31</v>
      </c>
      <c r="H544" s="3256">
        <v>0</v>
      </c>
      <c r="I544" s="3256">
        <v>30907</v>
      </c>
      <c r="J544" s="3256">
        <v>0</v>
      </c>
      <c r="K544" s="3256">
        <v>9166</v>
      </c>
      <c r="L544" s="3256">
        <v>0</v>
      </c>
      <c r="M544" s="3256">
        <v>5280</v>
      </c>
      <c r="N544" s="3256">
        <v>0</v>
      </c>
      <c r="O544" s="3256">
        <v>3887</v>
      </c>
      <c r="P544" s="3256">
        <v>0</v>
      </c>
      <c r="Q544" s="3256">
        <v>311</v>
      </c>
      <c r="R544" s="3256">
        <v>0</v>
      </c>
      <c r="S544" s="3256">
        <v>4712</v>
      </c>
      <c r="T544" s="3256">
        <v>0</v>
      </c>
      <c r="U544" s="3257">
        <v>-1136</v>
      </c>
      <c r="V544" s="3209" t="s">
        <v>1653</v>
      </c>
      <c r="W544" s="3223" t="b">
        <f t="shared" si="82"/>
        <v>1</v>
      </c>
      <c r="X544" s="3258">
        <f>+T544-'Departmental PL'!V865</f>
        <v>0</v>
      </c>
      <c r="Y544" s="3258">
        <f>+U544-'Departmental PL'!W865</f>
        <v>1</v>
      </c>
      <c r="AC544" s="3228">
        <f t="shared" si="83"/>
        <v>0</v>
      </c>
      <c r="AD544" s="3228">
        <f t="shared" si="84"/>
        <v>-1</v>
      </c>
      <c r="AF544" s="3233">
        <f t="shared" si="88"/>
        <v>0</v>
      </c>
      <c r="AG544" s="3233">
        <f t="shared" si="89"/>
        <v>0</v>
      </c>
      <c r="AH544" s="3223" t="b">
        <f t="shared" si="85"/>
        <v>1</v>
      </c>
      <c r="AI544" s="3259" t="s">
        <v>1654</v>
      </c>
      <c r="AJ544" s="3259" t="s">
        <v>1281</v>
      </c>
      <c r="AK544" s="3259" t="s">
        <v>1653</v>
      </c>
      <c r="AL544" s="3244">
        <v>32</v>
      </c>
      <c r="AM544" s="3244">
        <v>39</v>
      </c>
      <c r="AN544" s="3244">
        <v>31</v>
      </c>
      <c r="AO544" s="3244">
        <v>41</v>
      </c>
      <c r="AP544" s="3244">
        <v>30907</v>
      </c>
      <c r="AQ544" s="3244">
        <v>43825</v>
      </c>
      <c r="AR544" s="3244">
        <v>9841</v>
      </c>
      <c r="AS544" s="3244">
        <v>14080</v>
      </c>
      <c r="AT544" s="3244">
        <v>4370</v>
      </c>
      <c r="AU544" s="3244">
        <v>4189</v>
      </c>
      <c r="AV544" s="3244">
        <v>5489</v>
      </c>
      <c r="AW544" s="3244">
        <v>9889</v>
      </c>
      <c r="AX544" s="3244">
        <v>218</v>
      </c>
      <c r="AY544" s="3244">
        <v>181</v>
      </c>
      <c r="AZ544" s="3244">
        <v>3410</v>
      </c>
      <c r="BA544" s="3244">
        <v>2641</v>
      </c>
      <c r="BB544" s="3244">
        <v>1843</v>
      </c>
      <c r="BC544" s="3244">
        <v>7070</v>
      </c>
      <c r="BE544" s="3223">
        <f>BE542+1</f>
        <v>529</v>
      </c>
      <c r="BF544" s="3223" t="b">
        <f t="shared" si="86"/>
        <v>1</v>
      </c>
      <c r="BG544" s="3209" t="s">
        <v>1653</v>
      </c>
      <c r="BH544" s="3269">
        <v>32</v>
      </c>
      <c r="BI544" s="3269">
        <v>39</v>
      </c>
      <c r="BJ544" s="3269">
        <v>31</v>
      </c>
      <c r="BK544" s="3269">
        <v>41</v>
      </c>
      <c r="BL544" s="3262">
        <v>30907</v>
      </c>
      <c r="BM544" s="3262">
        <v>43825</v>
      </c>
      <c r="BN544" s="3262">
        <v>9844</v>
      </c>
      <c r="BO544" s="3262">
        <v>14077</v>
      </c>
      <c r="BP544" s="3262">
        <v>4356</v>
      </c>
      <c r="BQ544" s="3262">
        <v>4192</v>
      </c>
      <c r="BR544" s="3262">
        <v>5488</v>
      </c>
      <c r="BS544" s="3262">
        <v>9885</v>
      </c>
      <c r="BT544" s="3269">
        <v>231</v>
      </c>
      <c r="BU544" s="3269">
        <v>171</v>
      </c>
      <c r="BV544" s="3262">
        <v>3413</v>
      </c>
      <c r="BW544" s="3262">
        <v>2644</v>
      </c>
      <c r="BX544" s="3262">
        <v>1845</v>
      </c>
      <c r="BY544" s="3262">
        <v>7070</v>
      </c>
    </row>
    <row r="545" spans="1:77" s="3501" customFormat="1" ht="15.2" customHeight="1" x14ac:dyDescent="0.35">
      <c r="A545" s="3497" t="s">
        <v>1653</v>
      </c>
      <c r="B545" s="3498" t="s">
        <v>1654</v>
      </c>
      <c r="C545" s="3499" t="s">
        <v>2608</v>
      </c>
      <c r="D545" s="3498">
        <v>95</v>
      </c>
      <c r="E545" s="3498">
        <v>74</v>
      </c>
      <c r="F545" s="3498">
        <v>95</v>
      </c>
      <c r="G545" s="3498">
        <v>66</v>
      </c>
      <c r="H545" s="3498">
        <v>102515</v>
      </c>
      <c r="I545" s="3498">
        <v>67310</v>
      </c>
      <c r="J545" s="3498">
        <v>22672</v>
      </c>
      <c r="K545" s="3498">
        <v>15115</v>
      </c>
      <c r="L545" s="3498">
        <v>13439</v>
      </c>
      <c r="M545" s="3498">
        <v>9694</v>
      </c>
      <c r="N545" s="3498">
        <v>9233</v>
      </c>
      <c r="O545" s="3498">
        <v>5421</v>
      </c>
      <c r="P545" s="3498">
        <v>352</v>
      </c>
      <c r="Q545" s="3498">
        <v>313</v>
      </c>
      <c r="R545" s="3498">
        <v>8309</v>
      </c>
      <c r="S545" s="3498">
        <v>5862</v>
      </c>
      <c r="T545" s="3498">
        <v>572</v>
      </c>
      <c r="U545" s="3498">
        <v>-755</v>
      </c>
      <c r="V545" s="3500" t="s">
        <v>2608</v>
      </c>
      <c r="W545" s="3501" t="b">
        <f t="shared" si="82"/>
        <v>1</v>
      </c>
      <c r="X545" s="3502">
        <f>+T545-'Departmental PL'!V866</f>
        <v>0</v>
      </c>
      <c r="Y545" s="3502">
        <f>+U545-'Departmental PL'!W866</f>
        <v>2</v>
      </c>
      <c r="AC545" s="3501">
        <f t="shared" si="83"/>
        <v>0</v>
      </c>
      <c r="AD545" s="3501">
        <f t="shared" si="84"/>
        <v>0</v>
      </c>
      <c r="AF545" s="3501">
        <f t="shared" si="88"/>
        <v>0</v>
      </c>
      <c r="AG545" s="3501">
        <f t="shared" si="89"/>
        <v>1</v>
      </c>
      <c r="AH545" s="3501" t="b">
        <f t="shared" si="85"/>
        <v>0</v>
      </c>
      <c r="AI545" s="3503" t="s">
        <v>1654</v>
      </c>
      <c r="AJ545" s="3503" t="s">
        <v>1281</v>
      </c>
      <c r="AK545" s="3503" t="s">
        <v>2031</v>
      </c>
      <c r="AL545" s="3503">
        <v>32</v>
      </c>
      <c r="AM545" s="3503">
        <v>39</v>
      </c>
      <c r="AN545" s="3503">
        <v>31</v>
      </c>
      <c r="AO545" s="3503">
        <v>41</v>
      </c>
      <c r="AP545" s="3503">
        <v>30907</v>
      </c>
      <c r="AQ545" s="3503">
        <v>43825</v>
      </c>
      <c r="AR545" s="3503">
        <v>9841</v>
      </c>
      <c r="AS545" s="3503">
        <v>14080</v>
      </c>
      <c r="AT545" s="3503">
        <v>4370</v>
      </c>
      <c r="AU545" s="3503">
        <v>4189</v>
      </c>
      <c r="AV545" s="3503">
        <v>5489</v>
      </c>
      <c r="AW545" s="3503">
        <v>9889</v>
      </c>
      <c r="AX545" s="3503">
        <v>218</v>
      </c>
      <c r="AY545" s="3503">
        <v>181</v>
      </c>
      <c r="AZ545" s="3503">
        <v>3410</v>
      </c>
      <c r="BA545" s="3503">
        <v>2641</v>
      </c>
      <c r="BB545" s="3503">
        <v>1843</v>
      </c>
      <c r="BC545" s="3503">
        <v>7070</v>
      </c>
      <c r="BE545" s="3501">
        <f t="shared" si="87"/>
        <v>530</v>
      </c>
      <c r="BF545" s="3501" t="b">
        <f t="shared" si="86"/>
        <v>0</v>
      </c>
      <c r="BG545" s="3504" t="s">
        <v>1654</v>
      </c>
      <c r="BH545" s="3505">
        <v>32</v>
      </c>
      <c r="BI545" s="3505">
        <v>39</v>
      </c>
      <c r="BJ545" s="3505">
        <v>31</v>
      </c>
      <c r="BK545" s="3505">
        <v>41</v>
      </c>
      <c r="BL545" s="3505">
        <v>30907</v>
      </c>
      <c r="BM545" s="3505">
        <v>43825</v>
      </c>
      <c r="BN545" s="3505">
        <v>9844</v>
      </c>
      <c r="BO545" s="3505">
        <v>14077</v>
      </c>
      <c r="BP545" s="3505">
        <v>4356</v>
      </c>
      <c r="BQ545" s="3505">
        <v>4192</v>
      </c>
      <c r="BR545" s="3505">
        <v>5488</v>
      </c>
      <c r="BS545" s="3505">
        <v>9885</v>
      </c>
      <c r="BT545" s="3505">
        <v>231</v>
      </c>
      <c r="BU545" s="3505">
        <v>171</v>
      </c>
      <c r="BV545" s="3505">
        <v>3413</v>
      </c>
      <c r="BW545" s="3505">
        <v>2644</v>
      </c>
      <c r="BX545" s="3505">
        <v>1845</v>
      </c>
      <c r="BY545" s="3505">
        <v>7070</v>
      </c>
    </row>
    <row r="546" spans="1:77" ht="15.2" customHeight="1" x14ac:dyDescent="0.2">
      <c r="A546" s="3254"/>
      <c r="B546" s="3377" t="s">
        <v>2299</v>
      </c>
      <c r="C546" s="3360" t="s">
        <v>1792</v>
      </c>
      <c r="D546" s="3378">
        <v>19</v>
      </c>
      <c r="E546" s="3378">
        <v>10</v>
      </c>
      <c r="F546" s="3378">
        <v>24</v>
      </c>
      <c r="G546" s="3378">
        <v>11</v>
      </c>
      <c r="H546" s="3378">
        <v>26056</v>
      </c>
      <c r="I546" s="3378">
        <v>11539</v>
      </c>
      <c r="J546" s="3378">
        <v>6437</v>
      </c>
      <c r="K546" s="3378">
        <v>3070</v>
      </c>
      <c r="L546" s="3378">
        <v>3395</v>
      </c>
      <c r="M546" s="3378">
        <v>1387</v>
      </c>
      <c r="N546" s="3378">
        <v>3042</v>
      </c>
      <c r="O546" s="3378">
        <v>1683</v>
      </c>
      <c r="P546" s="3378">
        <v>89</v>
      </c>
      <c r="Q546" s="3378">
        <v>1</v>
      </c>
      <c r="R546" s="3378">
        <v>2099</v>
      </c>
      <c r="S546" s="3378">
        <v>362</v>
      </c>
      <c r="T546" s="3378">
        <v>854</v>
      </c>
      <c r="U546" s="3378">
        <v>1320</v>
      </c>
      <c r="V546" s="3209" t="s">
        <v>1792</v>
      </c>
      <c r="W546" s="3223" t="b">
        <f t="shared" si="82"/>
        <v>1</v>
      </c>
      <c r="X546" s="3258">
        <f>+T546-'Departmental PL'!V867</f>
        <v>0</v>
      </c>
      <c r="Y546" s="3258">
        <f>+U546-'Departmental PL'!W867</f>
        <v>0</v>
      </c>
      <c r="AC546" s="3228">
        <f t="shared" si="83"/>
        <v>0</v>
      </c>
      <c r="AD546" s="3228">
        <f t="shared" si="84"/>
        <v>0</v>
      </c>
      <c r="AI546" s="3284"/>
      <c r="AJ546" s="3284"/>
      <c r="AK546" s="3284"/>
      <c r="AL546" s="3285"/>
      <c r="AM546" s="3285"/>
      <c r="AN546" s="3285"/>
      <c r="AO546" s="3285"/>
      <c r="AP546" s="3285"/>
      <c r="AQ546" s="3285"/>
      <c r="AR546" s="3285"/>
      <c r="AS546" s="3285"/>
      <c r="AT546" s="3285"/>
      <c r="AU546" s="3285"/>
      <c r="AV546" s="3285"/>
      <c r="AW546" s="3285"/>
      <c r="AX546" s="3285"/>
      <c r="AY546" s="3285"/>
      <c r="AZ546" s="3285"/>
      <c r="BA546" s="3285"/>
      <c r="BB546" s="3285"/>
      <c r="BC546" s="3285"/>
      <c r="BG546" s="3209"/>
      <c r="BH546" s="3269"/>
      <c r="BI546" s="3269"/>
      <c r="BJ546" s="3269"/>
      <c r="BK546" s="3269"/>
      <c r="BL546" s="3262"/>
      <c r="BM546" s="3262"/>
      <c r="BN546" s="3262"/>
      <c r="BO546" s="3262"/>
      <c r="BP546" s="3262"/>
      <c r="BQ546" s="3262"/>
      <c r="BR546" s="3262"/>
      <c r="BS546" s="3262"/>
      <c r="BT546" s="3269"/>
      <c r="BU546" s="3269"/>
      <c r="BV546" s="3262"/>
      <c r="BW546" s="3262"/>
      <c r="BX546" s="3262"/>
      <c r="BY546" s="3262"/>
    </row>
    <row r="547" spans="1:77" ht="15.2" customHeight="1" x14ac:dyDescent="0.2">
      <c r="A547" s="3297" t="s">
        <v>1654</v>
      </c>
      <c r="B547" s="3255" t="s">
        <v>1654</v>
      </c>
      <c r="C547" s="3272" t="s">
        <v>1653</v>
      </c>
      <c r="D547" s="3256">
        <v>0</v>
      </c>
      <c r="E547" s="3256">
        <v>11</v>
      </c>
      <c r="F547" s="3256">
        <v>0</v>
      </c>
      <c r="G547" s="3256">
        <v>15</v>
      </c>
      <c r="H547" s="3256">
        <v>0</v>
      </c>
      <c r="I547" s="3256">
        <v>14955</v>
      </c>
      <c r="J547" s="3256">
        <v>0</v>
      </c>
      <c r="K547" s="3256">
        <v>4415</v>
      </c>
      <c r="L547" s="3256">
        <v>0</v>
      </c>
      <c r="M547" s="3256">
        <v>2555</v>
      </c>
      <c r="N547" s="3256">
        <v>0</v>
      </c>
      <c r="O547" s="3256">
        <v>1861</v>
      </c>
      <c r="P547" s="3256">
        <v>0</v>
      </c>
      <c r="Q547" s="3256">
        <v>150</v>
      </c>
      <c r="R547" s="3256">
        <v>0</v>
      </c>
      <c r="S547" s="3256">
        <v>2280</v>
      </c>
      <c r="T547" s="3256">
        <v>0</v>
      </c>
      <c r="U547" s="3256">
        <v>-569</v>
      </c>
      <c r="V547" s="3209" t="s">
        <v>1653</v>
      </c>
      <c r="W547" s="3223" t="b">
        <f t="shared" si="82"/>
        <v>1</v>
      </c>
      <c r="X547" s="3258">
        <f>+T547-'Departmental PL'!V868</f>
        <v>0</v>
      </c>
      <c r="Y547" s="3258">
        <f>+U547-'Departmental PL'!W868</f>
        <v>1</v>
      </c>
      <c r="AC547" s="3228">
        <f t="shared" si="83"/>
        <v>0</v>
      </c>
      <c r="AD547" s="3228">
        <f t="shared" si="84"/>
        <v>-1</v>
      </c>
      <c r="AF547" s="3233">
        <f t="shared" si="88"/>
        <v>0</v>
      </c>
      <c r="AG547" s="3233">
        <f t="shared" si="89"/>
        <v>0</v>
      </c>
      <c r="AH547" s="3223" t="b">
        <f t="shared" si="85"/>
        <v>1</v>
      </c>
      <c r="AI547" s="3259" t="s">
        <v>1654</v>
      </c>
      <c r="AJ547" s="3259" t="s">
        <v>767</v>
      </c>
      <c r="AK547" s="3259" t="s">
        <v>1653</v>
      </c>
      <c r="AL547" s="3244">
        <v>11</v>
      </c>
      <c r="AM547" s="3244">
        <v>24</v>
      </c>
      <c r="AN547" s="3244">
        <v>15</v>
      </c>
      <c r="AO547" s="3244">
        <v>25</v>
      </c>
      <c r="AP547" s="3244">
        <v>14955</v>
      </c>
      <c r="AQ547" s="3244">
        <v>23820</v>
      </c>
      <c r="AR547" s="3244">
        <v>4418</v>
      </c>
      <c r="AS547" s="3244">
        <v>9347</v>
      </c>
      <c r="AT547" s="3244">
        <v>2112</v>
      </c>
      <c r="AU547" s="3244">
        <v>2300</v>
      </c>
      <c r="AV547" s="3244">
        <v>2308</v>
      </c>
      <c r="AW547" s="3244">
        <v>7045</v>
      </c>
      <c r="AX547" s="3244">
        <v>108</v>
      </c>
      <c r="AY547" s="3244">
        <v>100</v>
      </c>
      <c r="AZ547" s="3244">
        <v>1650</v>
      </c>
      <c r="BA547" s="3244">
        <v>1450</v>
      </c>
      <c r="BB547" s="3244">
        <v>546</v>
      </c>
      <c r="BC547" s="3244">
        <v>5498</v>
      </c>
      <c r="BE547" s="3223">
        <f>BE545+1</f>
        <v>531</v>
      </c>
      <c r="BF547" s="3223" t="b">
        <f t="shared" si="86"/>
        <v>1</v>
      </c>
      <c r="BG547" s="3269" t="s">
        <v>1653</v>
      </c>
      <c r="BH547" s="3269">
        <v>11</v>
      </c>
      <c r="BI547" s="3269">
        <v>24</v>
      </c>
      <c r="BJ547" s="3269">
        <v>15</v>
      </c>
      <c r="BK547" s="3269">
        <v>25</v>
      </c>
      <c r="BL547" s="3262">
        <v>14955</v>
      </c>
      <c r="BM547" s="3262">
        <v>23820</v>
      </c>
      <c r="BN547" s="3262">
        <v>4417</v>
      </c>
      <c r="BO547" s="3262">
        <v>9345</v>
      </c>
      <c r="BP547" s="3262">
        <v>2108</v>
      </c>
      <c r="BQ547" s="3262">
        <v>2302</v>
      </c>
      <c r="BR547" s="3262">
        <v>2309</v>
      </c>
      <c r="BS547" s="3262">
        <v>7043</v>
      </c>
      <c r="BT547" s="3269">
        <v>112</v>
      </c>
      <c r="BU547" s="3269">
        <v>94</v>
      </c>
      <c r="BV547" s="3262">
        <v>1651</v>
      </c>
      <c r="BW547" s="3262">
        <v>1452</v>
      </c>
      <c r="BX547" s="3269">
        <v>546</v>
      </c>
      <c r="BY547" s="3262">
        <v>5496</v>
      </c>
    </row>
    <row r="548" spans="1:77" s="3501" customFormat="1" ht="15.2" customHeight="1" x14ac:dyDescent="0.35">
      <c r="A548" s="3497" t="s">
        <v>23</v>
      </c>
      <c r="B548" s="3506" t="s">
        <v>1654</v>
      </c>
      <c r="C548" s="3507" t="s">
        <v>2609</v>
      </c>
      <c r="D548" s="3506">
        <v>19</v>
      </c>
      <c r="E548" s="3506">
        <v>21</v>
      </c>
      <c r="F548" s="3506">
        <v>24</v>
      </c>
      <c r="G548" s="3506">
        <v>26</v>
      </c>
      <c r="H548" s="3506">
        <v>26056</v>
      </c>
      <c r="I548" s="3506">
        <v>26494</v>
      </c>
      <c r="J548" s="3506">
        <v>6437</v>
      </c>
      <c r="K548" s="3506">
        <v>7486</v>
      </c>
      <c r="L548" s="3506">
        <v>3395</v>
      </c>
      <c r="M548" s="3506">
        <v>3942</v>
      </c>
      <c r="N548" s="3506">
        <v>3042</v>
      </c>
      <c r="O548" s="3506">
        <v>3543</v>
      </c>
      <c r="P548" s="3506">
        <v>89</v>
      </c>
      <c r="Q548" s="3506">
        <v>151</v>
      </c>
      <c r="R548" s="3506">
        <v>2099</v>
      </c>
      <c r="S548" s="3506">
        <v>2641</v>
      </c>
      <c r="T548" s="3506">
        <v>854</v>
      </c>
      <c r="U548" s="3506">
        <v>751</v>
      </c>
      <c r="V548" s="3508" t="s">
        <v>2609</v>
      </c>
      <c r="W548" s="3501" t="b">
        <f t="shared" si="82"/>
        <v>1</v>
      </c>
      <c r="X548" s="3506">
        <f>+T548-'Departmental PL'!V869</f>
        <v>0</v>
      </c>
      <c r="Y548" s="3506">
        <f>+U548-'Departmental PL'!W869</f>
        <v>1</v>
      </c>
      <c r="AC548" s="3501">
        <f t="shared" si="83"/>
        <v>0</v>
      </c>
      <c r="AD548" s="3501">
        <f t="shared" si="84"/>
        <v>1</v>
      </c>
      <c r="AF548" s="3501">
        <f t="shared" si="88"/>
        <v>0</v>
      </c>
      <c r="AG548" s="3501">
        <f t="shared" si="89"/>
        <v>0</v>
      </c>
      <c r="AH548" s="3501" t="b">
        <f t="shared" si="85"/>
        <v>0</v>
      </c>
      <c r="AI548" s="3509" t="s">
        <v>1654</v>
      </c>
      <c r="AJ548" s="3509" t="s">
        <v>767</v>
      </c>
      <c r="AK548" s="3509" t="s">
        <v>2031</v>
      </c>
      <c r="AL548" s="3509">
        <v>11</v>
      </c>
      <c r="AM548" s="3509">
        <v>24</v>
      </c>
      <c r="AN548" s="3509">
        <v>15</v>
      </c>
      <c r="AO548" s="3509">
        <v>25</v>
      </c>
      <c r="AP548" s="3509">
        <v>14955</v>
      </c>
      <c r="AQ548" s="3509">
        <v>23820</v>
      </c>
      <c r="AR548" s="3509">
        <v>4418</v>
      </c>
      <c r="AS548" s="3509">
        <v>9347</v>
      </c>
      <c r="AT548" s="3509">
        <v>2112</v>
      </c>
      <c r="AU548" s="3509">
        <v>2300</v>
      </c>
      <c r="AV548" s="3509">
        <v>2308</v>
      </c>
      <c r="AW548" s="3509">
        <v>7045</v>
      </c>
      <c r="AX548" s="3509">
        <v>108</v>
      </c>
      <c r="AY548" s="3509">
        <v>100</v>
      </c>
      <c r="AZ548" s="3509">
        <v>1650</v>
      </c>
      <c r="BA548" s="3509">
        <v>1450</v>
      </c>
      <c r="BB548" s="3509">
        <v>546</v>
      </c>
      <c r="BC548" s="3509">
        <v>5498</v>
      </c>
      <c r="BE548" s="3501">
        <f t="shared" si="87"/>
        <v>532</v>
      </c>
      <c r="BF548" s="3501" t="b">
        <f t="shared" si="86"/>
        <v>0</v>
      </c>
      <c r="BG548" s="3510" t="s">
        <v>1654</v>
      </c>
      <c r="BH548" s="3505">
        <v>11</v>
      </c>
      <c r="BI548" s="3505">
        <v>24</v>
      </c>
      <c r="BJ548" s="3505">
        <v>15</v>
      </c>
      <c r="BK548" s="3505">
        <v>25</v>
      </c>
      <c r="BL548" s="3505">
        <v>14955</v>
      </c>
      <c r="BM548" s="3505">
        <v>23820</v>
      </c>
      <c r="BN548" s="3505">
        <v>4417</v>
      </c>
      <c r="BO548" s="3505">
        <v>9345</v>
      </c>
      <c r="BP548" s="3505">
        <v>2108</v>
      </c>
      <c r="BQ548" s="3505">
        <v>2302</v>
      </c>
      <c r="BR548" s="3505">
        <v>2309</v>
      </c>
      <c r="BS548" s="3505">
        <v>7043</v>
      </c>
      <c r="BT548" s="3505">
        <v>112</v>
      </c>
      <c r="BU548" s="3505">
        <v>94</v>
      </c>
      <c r="BV548" s="3505">
        <v>1651</v>
      </c>
      <c r="BW548" s="3505">
        <v>1452</v>
      </c>
      <c r="BX548" s="3505">
        <v>546</v>
      </c>
      <c r="BY548" s="3505">
        <v>5496</v>
      </c>
    </row>
    <row r="549" spans="1:77" ht="15.2" customHeight="1" x14ac:dyDescent="0.2">
      <c r="A549" s="3254"/>
      <c r="B549" s="3377" t="s">
        <v>2299</v>
      </c>
      <c r="C549" s="3360" t="s">
        <v>1792</v>
      </c>
      <c r="D549" s="3378">
        <v>585</v>
      </c>
      <c r="E549" s="3378">
        <v>421</v>
      </c>
      <c r="F549" s="3378">
        <v>649</v>
      </c>
      <c r="G549" s="3378">
        <v>492</v>
      </c>
      <c r="H549" s="3378">
        <v>702830</v>
      </c>
      <c r="I549" s="3378">
        <v>512817</v>
      </c>
      <c r="J549" s="3378">
        <v>179141</v>
      </c>
      <c r="K549" s="3378">
        <v>133499</v>
      </c>
      <c r="L549" s="3378">
        <v>92456</v>
      </c>
      <c r="M549" s="3378">
        <v>62340</v>
      </c>
      <c r="N549" s="3378">
        <v>86685</v>
      </c>
      <c r="O549" s="3378">
        <v>71159</v>
      </c>
      <c r="P549" s="3378">
        <v>2422</v>
      </c>
      <c r="Q549" s="3378">
        <v>39</v>
      </c>
      <c r="R549" s="3378">
        <v>57162</v>
      </c>
      <c r="S549" s="3378">
        <v>16250</v>
      </c>
      <c r="T549" s="3378">
        <v>27101</v>
      </c>
      <c r="U549" s="3378">
        <v>54871</v>
      </c>
      <c r="V549" s="3209" t="s">
        <v>1792</v>
      </c>
      <c r="W549" s="3223" t="b">
        <f t="shared" si="82"/>
        <v>1</v>
      </c>
      <c r="X549" s="3258">
        <f>+T549-'Departmental PL'!V870</f>
        <v>0</v>
      </c>
      <c r="Y549" s="3258">
        <f>+U549-'Departmental PL'!W870</f>
        <v>1</v>
      </c>
      <c r="AC549" s="3228">
        <f t="shared" si="83"/>
        <v>0</v>
      </c>
      <c r="AD549" s="3228">
        <f t="shared" si="84"/>
        <v>0</v>
      </c>
      <c r="AI549" s="3294"/>
      <c r="AJ549" s="3294"/>
      <c r="AK549" s="3294"/>
      <c r="AL549" s="3295"/>
      <c r="AM549" s="3295"/>
      <c r="AN549" s="3295"/>
      <c r="AO549" s="3295"/>
      <c r="AP549" s="3295"/>
      <c r="AQ549" s="3295"/>
      <c r="AR549" s="3295"/>
      <c r="AS549" s="3295"/>
      <c r="AT549" s="3295"/>
      <c r="AU549" s="3295"/>
      <c r="AV549" s="3295"/>
      <c r="AW549" s="3295"/>
      <c r="AX549" s="3295"/>
      <c r="AY549" s="3295"/>
      <c r="AZ549" s="3295"/>
      <c r="BA549" s="3295"/>
      <c r="BB549" s="3295"/>
      <c r="BC549" s="3295"/>
      <c r="BG549" s="3215"/>
      <c r="BH549" s="3269"/>
      <c r="BI549" s="3269"/>
      <c r="BJ549" s="3269"/>
      <c r="BK549" s="3269"/>
      <c r="BL549" s="3262"/>
      <c r="BM549" s="3262"/>
      <c r="BN549" s="3262"/>
      <c r="BO549" s="3262"/>
      <c r="BP549" s="3262"/>
      <c r="BQ549" s="3262"/>
      <c r="BR549" s="3262"/>
      <c r="BS549" s="3262"/>
      <c r="BT549" s="3269"/>
      <c r="BU549" s="3269"/>
      <c r="BV549" s="3262"/>
      <c r="BW549" s="3262"/>
      <c r="BX549" s="3269"/>
      <c r="BY549" s="3262"/>
    </row>
    <row r="550" spans="1:77" ht="15.2" customHeight="1" x14ac:dyDescent="0.2">
      <c r="A550" s="3254" t="s">
        <v>23</v>
      </c>
      <c r="B550" s="3255" t="s">
        <v>1654</v>
      </c>
      <c r="C550" s="3272" t="s">
        <v>1653</v>
      </c>
      <c r="D550" s="3256">
        <v>0</v>
      </c>
      <c r="E550" s="3256">
        <v>259</v>
      </c>
      <c r="F550" s="3256">
        <v>0</v>
      </c>
      <c r="G550" s="3256">
        <v>321</v>
      </c>
      <c r="H550" s="3256">
        <v>0</v>
      </c>
      <c r="I550" s="3256">
        <v>322310</v>
      </c>
      <c r="J550" s="3256">
        <v>0</v>
      </c>
      <c r="K550" s="3256">
        <v>89120</v>
      </c>
      <c r="L550" s="3256">
        <v>0</v>
      </c>
      <c r="M550" s="3256">
        <v>55060</v>
      </c>
      <c r="N550" s="3256">
        <v>0</v>
      </c>
      <c r="O550" s="3256">
        <v>34060</v>
      </c>
      <c r="P550" s="3256">
        <v>0</v>
      </c>
      <c r="Q550" s="3256">
        <v>3239</v>
      </c>
      <c r="R550" s="3256">
        <v>0</v>
      </c>
      <c r="S550" s="3256">
        <v>49135</v>
      </c>
      <c r="T550" s="3256">
        <v>0</v>
      </c>
      <c r="U550" s="3256">
        <v>-18314</v>
      </c>
      <c r="V550" s="3209" t="s">
        <v>1653</v>
      </c>
      <c r="W550" s="3223" t="b">
        <f t="shared" si="82"/>
        <v>1</v>
      </c>
      <c r="X550" s="3258">
        <f>+T550-'Departmental PL'!V871</f>
        <v>0</v>
      </c>
      <c r="Y550" s="3258">
        <f>+U550-'Departmental PL'!W871</f>
        <v>0</v>
      </c>
      <c r="AC550" s="3228">
        <f t="shared" si="83"/>
        <v>0</v>
      </c>
      <c r="AD550" s="3228">
        <f t="shared" si="84"/>
        <v>0</v>
      </c>
      <c r="AF550" s="3233">
        <f t="shared" si="88"/>
        <v>0</v>
      </c>
      <c r="AG550" s="3233">
        <f t="shared" si="89"/>
        <v>0</v>
      </c>
      <c r="AH550" s="3223" t="b">
        <f t="shared" si="85"/>
        <v>1</v>
      </c>
      <c r="AI550" s="3259" t="s">
        <v>1654</v>
      </c>
      <c r="AJ550" s="3259" t="s">
        <v>768</v>
      </c>
      <c r="AK550" s="3259" t="s">
        <v>1653</v>
      </c>
      <c r="AL550" s="3244">
        <v>259</v>
      </c>
      <c r="AM550" s="3244">
        <v>266</v>
      </c>
      <c r="AN550" s="3244">
        <v>321</v>
      </c>
      <c r="AO550" s="3244">
        <v>313</v>
      </c>
      <c r="AP550" s="3244">
        <v>322310</v>
      </c>
      <c r="AQ550" s="3244">
        <v>298931</v>
      </c>
      <c r="AR550" s="3244">
        <v>88605</v>
      </c>
      <c r="AS550" s="3244">
        <v>113310</v>
      </c>
      <c r="AT550" s="3244">
        <v>45525</v>
      </c>
      <c r="AU550" s="3244">
        <v>28796</v>
      </c>
      <c r="AV550" s="3244">
        <v>43234</v>
      </c>
      <c r="AW550" s="3244">
        <v>84482</v>
      </c>
      <c r="AX550" s="3244">
        <v>2320</v>
      </c>
      <c r="AY550" s="3244">
        <v>1242</v>
      </c>
      <c r="AZ550" s="3244">
        <v>35561</v>
      </c>
      <c r="BA550" s="3244">
        <v>18154</v>
      </c>
      <c r="BB550" s="3244">
        <v>5191</v>
      </c>
      <c r="BC550" s="3244">
        <v>65120</v>
      </c>
      <c r="BE550" s="3223">
        <f>BE548+1</f>
        <v>533</v>
      </c>
      <c r="BF550" s="3223" t="b">
        <f t="shared" si="86"/>
        <v>1</v>
      </c>
      <c r="BG550" s="3269" t="s">
        <v>1653</v>
      </c>
      <c r="BH550" s="3269">
        <v>259</v>
      </c>
      <c r="BI550" s="3269">
        <v>266</v>
      </c>
      <c r="BJ550" s="3269">
        <v>321</v>
      </c>
      <c r="BK550" s="3269">
        <v>313</v>
      </c>
      <c r="BL550" s="3262">
        <v>322310</v>
      </c>
      <c r="BM550" s="3262">
        <v>298931</v>
      </c>
      <c r="BN550" s="3262">
        <v>88631</v>
      </c>
      <c r="BO550" s="3262">
        <v>113304</v>
      </c>
      <c r="BP550" s="3262">
        <v>45424</v>
      </c>
      <c r="BQ550" s="3262">
        <v>28823</v>
      </c>
      <c r="BR550" s="3262">
        <v>43206</v>
      </c>
      <c r="BS550" s="3262">
        <v>84481</v>
      </c>
      <c r="BT550" s="3262">
        <v>2410</v>
      </c>
      <c r="BU550" s="3262">
        <v>1179</v>
      </c>
      <c r="BV550" s="3262">
        <v>35589</v>
      </c>
      <c r="BW550" s="3262">
        <v>18182</v>
      </c>
      <c r="BX550" s="3262">
        <v>5207</v>
      </c>
      <c r="BY550" s="3262">
        <v>65121</v>
      </c>
    </row>
    <row r="551" spans="1:77" s="3501" customFormat="1" ht="15.2" customHeight="1" x14ac:dyDescent="0.35">
      <c r="A551" s="3497" t="s">
        <v>1655</v>
      </c>
      <c r="B551" s="3511" t="s">
        <v>1654</v>
      </c>
      <c r="C551" s="3512" t="s">
        <v>2610</v>
      </c>
      <c r="D551" s="3511">
        <v>585</v>
      </c>
      <c r="E551" s="3511">
        <v>676</v>
      </c>
      <c r="F551" s="3511">
        <v>649</v>
      </c>
      <c r="G551" s="3511">
        <v>813</v>
      </c>
      <c r="H551" s="3511">
        <v>702830</v>
      </c>
      <c r="I551" s="3511">
        <v>835127</v>
      </c>
      <c r="J551" s="3511">
        <v>179141</v>
      </c>
      <c r="K551" s="3511">
        <v>222619</v>
      </c>
      <c r="L551" s="3511">
        <v>92456</v>
      </c>
      <c r="M551" s="3511">
        <v>117400</v>
      </c>
      <c r="N551" s="3511">
        <v>86685</v>
      </c>
      <c r="O551" s="3511">
        <v>105219</v>
      </c>
      <c r="P551" s="3511">
        <v>2422</v>
      </c>
      <c r="Q551" s="3511">
        <v>3277</v>
      </c>
      <c r="R551" s="3511">
        <v>57162</v>
      </c>
      <c r="S551" s="3511">
        <v>65385</v>
      </c>
      <c r="T551" s="3511">
        <v>27101</v>
      </c>
      <c r="U551" s="3511">
        <v>36557</v>
      </c>
      <c r="V551" s="3513" t="s">
        <v>2610</v>
      </c>
      <c r="W551" s="3501" t="b">
        <f t="shared" si="82"/>
        <v>1</v>
      </c>
      <c r="X551" s="3511">
        <f>+T551-'Departmental PL'!V872</f>
        <v>0</v>
      </c>
      <c r="Y551" s="3511">
        <f>+U551-'Departmental PL'!W872</f>
        <v>1</v>
      </c>
      <c r="AC551" s="3501">
        <f t="shared" si="83"/>
        <v>0</v>
      </c>
      <c r="AD551" s="3501">
        <f t="shared" si="84"/>
        <v>0</v>
      </c>
      <c r="AF551" s="3501">
        <f t="shared" si="88"/>
        <v>0</v>
      </c>
      <c r="AG551" s="3501">
        <f t="shared" si="89"/>
        <v>0</v>
      </c>
      <c r="AH551" s="3501" t="b">
        <f t="shared" si="85"/>
        <v>0</v>
      </c>
      <c r="AI551" s="3514" t="s">
        <v>1654</v>
      </c>
      <c r="AJ551" s="3514" t="s">
        <v>768</v>
      </c>
      <c r="AK551" s="3514" t="s">
        <v>2031</v>
      </c>
      <c r="AL551" s="3514">
        <v>259</v>
      </c>
      <c r="AM551" s="3514">
        <v>266</v>
      </c>
      <c r="AN551" s="3514">
        <v>321</v>
      </c>
      <c r="AO551" s="3514">
        <v>313</v>
      </c>
      <c r="AP551" s="3514">
        <v>322310</v>
      </c>
      <c r="AQ551" s="3514">
        <v>298931</v>
      </c>
      <c r="AR551" s="3514">
        <v>88605</v>
      </c>
      <c r="AS551" s="3514">
        <v>113310</v>
      </c>
      <c r="AT551" s="3514">
        <v>45525</v>
      </c>
      <c r="AU551" s="3514">
        <v>28796</v>
      </c>
      <c r="AV551" s="3514">
        <v>43234</v>
      </c>
      <c r="AW551" s="3514">
        <v>84482</v>
      </c>
      <c r="AX551" s="3514">
        <v>2320</v>
      </c>
      <c r="AY551" s="3514">
        <v>1242</v>
      </c>
      <c r="AZ551" s="3514">
        <v>35561</v>
      </c>
      <c r="BA551" s="3514">
        <v>18154</v>
      </c>
      <c r="BB551" s="3514">
        <v>5191</v>
      </c>
      <c r="BC551" s="3514">
        <v>65120</v>
      </c>
      <c r="BE551" s="3501">
        <f t="shared" si="87"/>
        <v>534</v>
      </c>
      <c r="BF551" s="3501" t="b">
        <f t="shared" si="86"/>
        <v>0</v>
      </c>
      <c r="BG551" s="3510" t="s">
        <v>1654</v>
      </c>
      <c r="BH551" s="3505">
        <v>259</v>
      </c>
      <c r="BI551" s="3505">
        <v>266</v>
      </c>
      <c r="BJ551" s="3505">
        <v>321</v>
      </c>
      <c r="BK551" s="3505">
        <v>313</v>
      </c>
      <c r="BL551" s="3505">
        <v>322310</v>
      </c>
      <c r="BM551" s="3505">
        <v>298931</v>
      </c>
      <c r="BN551" s="3505">
        <v>88631</v>
      </c>
      <c r="BO551" s="3505">
        <v>113304</v>
      </c>
      <c r="BP551" s="3505">
        <v>45424</v>
      </c>
      <c r="BQ551" s="3505">
        <v>28823</v>
      </c>
      <c r="BR551" s="3505">
        <v>43206</v>
      </c>
      <c r="BS551" s="3505">
        <v>84481</v>
      </c>
      <c r="BT551" s="3505">
        <v>2410</v>
      </c>
      <c r="BU551" s="3505">
        <v>1179</v>
      </c>
      <c r="BV551" s="3505">
        <v>35589</v>
      </c>
      <c r="BW551" s="3505">
        <v>18182</v>
      </c>
      <c r="BX551" s="3505">
        <v>5207</v>
      </c>
      <c r="BY551" s="3505">
        <v>65121</v>
      </c>
    </row>
    <row r="552" spans="1:77" s="3501" customFormat="1" ht="15.2" customHeight="1" x14ac:dyDescent="0.35">
      <c r="A552" s="3498" t="s">
        <v>1656</v>
      </c>
      <c r="B552" s="3515"/>
      <c r="C552" s="3516" t="s">
        <v>3890</v>
      </c>
      <c r="D552" s="3517">
        <v>699</v>
      </c>
      <c r="E552" s="3517">
        <v>771</v>
      </c>
      <c r="F552" s="3518">
        <v>768</v>
      </c>
      <c r="G552" s="3519">
        <v>905</v>
      </c>
      <c r="H552" s="3519">
        <v>831401</v>
      </c>
      <c r="I552" s="3519">
        <v>928931</v>
      </c>
      <c r="J552" s="3519">
        <v>208250</v>
      </c>
      <c r="K552" s="3519">
        <v>245219</v>
      </c>
      <c r="L552" s="3519">
        <v>109290</v>
      </c>
      <c r="M552" s="3519">
        <v>131036</v>
      </c>
      <c r="N552" s="3519">
        <v>98959</v>
      </c>
      <c r="O552" s="3519">
        <v>114183</v>
      </c>
      <c r="P552" s="3519">
        <v>2863</v>
      </c>
      <c r="Q552" s="3519">
        <v>3742</v>
      </c>
      <c r="R552" s="3519">
        <v>67570</v>
      </c>
      <c r="S552" s="3519">
        <v>73889</v>
      </c>
      <c r="T552" s="3519">
        <v>28526</v>
      </c>
      <c r="U552" s="3519">
        <v>36552</v>
      </c>
      <c r="V552" s="3520" t="s">
        <v>3890</v>
      </c>
      <c r="W552" s="3501" t="b">
        <f t="shared" si="82"/>
        <v>1</v>
      </c>
      <c r="X552" s="3521"/>
      <c r="Y552" s="3521"/>
      <c r="AC552" s="3501">
        <f t="shared" si="83"/>
        <v>1</v>
      </c>
      <c r="AD552" s="3501">
        <f t="shared" si="84"/>
        <v>0</v>
      </c>
      <c r="AF552" s="3501">
        <f t="shared" si="88"/>
        <v>0</v>
      </c>
      <c r="AG552" s="3501">
        <f t="shared" si="89"/>
        <v>0</v>
      </c>
      <c r="AH552" s="3501" t="b">
        <f t="shared" si="85"/>
        <v>0</v>
      </c>
      <c r="AI552" s="3527"/>
      <c r="AJ552" s="3527"/>
      <c r="AK552" s="3527"/>
      <c r="AL552" s="3527"/>
      <c r="AM552" s="3527"/>
      <c r="AN552" s="3527"/>
      <c r="AO552" s="3527"/>
      <c r="AP552" s="3527"/>
      <c r="AQ552" s="3527"/>
      <c r="AR552" s="3527"/>
      <c r="AS552" s="3527"/>
      <c r="AT552" s="3527"/>
      <c r="AU552" s="3527"/>
      <c r="AV552" s="3527"/>
      <c r="AW552" s="3527"/>
      <c r="AX552" s="3527"/>
      <c r="AY552" s="3527"/>
      <c r="AZ552" s="3527"/>
      <c r="BA552" s="3527"/>
      <c r="BB552" s="3527"/>
      <c r="BC552" s="3527"/>
      <c r="BE552" s="3501">
        <f t="shared" si="87"/>
        <v>535</v>
      </c>
      <c r="BF552" s="3501" t="b">
        <f t="shared" si="86"/>
        <v>0</v>
      </c>
    </row>
    <row r="553" spans="1:77" ht="15.2" customHeight="1" x14ac:dyDescent="0.2">
      <c r="A553" s="3254" t="s">
        <v>1655</v>
      </c>
      <c r="B553" s="3306"/>
      <c r="C553" s="3307" t="s">
        <v>1656</v>
      </c>
      <c r="D553" s="3308" t="s">
        <v>436</v>
      </c>
      <c r="E553" s="3308" t="s">
        <v>436</v>
      </c>
      <c r="F553" s="3308" t="s">
        <v>436</v>
      </c>
      <c r="G553" s="3308" t="s">
        <v>436</v>
      </c>
      <c r="H553" s="3309" t="s">
        <v>436</v>
      </c>
      <c r="I553" s="3309" t="s">
        <v>436</v>
      </c>
      <c r="J553" s="3309" t="s">
        <v>436</v>
      </c>
      <c r="K553" s="3309" t="s">
        <v>436</v>
      </c>
      <c r="L553" s="3309" t="s">
        <v>436</v>
      </c>
      <c r="M553" s="3309" t="s">
        <v>436</v>
      </c>
      <c r="N553" s="3309" t="s">
        <v>436</v>
      </c>
      <c r="O553" s="3309" t="s">
        <v>436</v>
      </c>
      <c r="P553" s="3309" t="s">
        <v>436</v>
      </c>
      <c r="Q553" s="3308" t="s">
        <v>436</v>
      </c>
      <c r="R553" s="3309" t="s">
        <v>436</v>
      </c>
      <c r="S553" s="3309" t="s">
        <v>436</v>
      </c>
      <c r="T553" s="3309" t="s">
        <v>436</v>
      </c>
      <c r="U553" s="3309" t="s">
        <v>436</v>
      </c>
      <c r="V553" s="3209" t="s">
        <v>1656</v>
      </c>
      <c r="W553" s="3223" t="b">
        <f t="shared" si="82"/>
        <v>1</v>
      </c>
      <c r="X553" s="3258"/>
      <c r="Y553" s="3258"/>
      <c r="AC553" s="3228" t="e">
        <f t="shared" si="83"/>
        <v>#VALUE!</v>
      </c>
      <c r="AD553" s="3228" t="e">
        <f t="shared" si="84"/>
        <v>#VALUE!</v>
      </c>
      <c r="AF553" s="3233" t="e">
        <f t="shared" si="88"/>
        <v>#VALUE!</v>
      </c>
      <c r="AG553" s="3233" t="e">
        <f t="shared" si="89"/>
        <v>#VALUE!</v>
      </c>
      <c r="AH553" s="3223" t="b">
        <f t="shared" si="85"/>
        <v>0</v>
      </c>
      <c r="AI553" s="3260"/>
      <c r="AJ553" s="3260"/>
      <c r="AK553" s="3260"/>
      <c r="AL553" s="3342"/>
      <c r="AM553" s="3342"/>
      <c r="AN553" s="3342"/>
      <c r="AO553" s="3342"/>
      <c r="AP553" s="3342"/>
      <c r="AQ553" s="3342"/>
      <c r="AR553" s="3342"/>
      <c r="AS553" s="3342"/>
      <c r="AT553" s="3342"/>
      <c r="AU553" s="3342"/>
      <c r="AV553" s="3342"/>
      <c r="AW553" s="3342"/>
      <c r="AX553" s="3342"/>
      <c r="AY553" s="3342"/>
      <c r="AZ553" s="3342"/>
      <c r="BA553" s="3342"/>
      <c r="BB553" s="3342"/>
      <c r="BC553" s="3342"/>
      <c r="BE553" s="3223">
        <f t="shared" si="87"/>
        <v>536</v>
      </c>
      <c r="BF553" s="3223" t="b">
        <f t="shared" si="86"/>
        <v>0</v>
      </c>
    </row>
    <row r="554" spans="1:77" ht="15.2" customHeight="1" x14ac:dyDescent="0.2">
      <c r="A554" s="3289" t="s">
        <v>1656</v>
      </c>
      <c r="B554" s="3255" t="s">
        <v>1656</v>
      </c>
      <c r="C554" s="3272" t="s">
        <v>1655</v>
      </c>
      <c r="D554" s="3256">
        <v>5520</v>
      </c>
      <c r="E554" s="3256">
        <v>5334</v>
      </c>
      <c r="F554" s="3256">
        <v>6254</v>
      </c>
      <c r="G554" s="3256">
        <v>5939</v>
      </c>
      <c r="H554" s="3256">
        <v>396882</v>
      </c>
      <c r="I554" s="3256">
        <v>380202</v>
      </c>
      <c r="J554" s="3256">
        <v>272120</v>
      </c>
      <c r="K554" s="3256">
        <v>285232</v>
      </c>
      <c r="L554" s="3256">
        <v>605937</v>
      </c>
      <c r="M554" s="3256">
        <v>697076</v>
      </c>
      <c r="N554" s="3257">
        <v>-333816</v>
      </c>
      <c r="O554" s="3257">
        <v>-411844</v>
      </c>
      <c r="P554" s="3256">
        <v>206</v>
      </c>
      <c r="Q554" s="3256">
        <v>238</v>
      </c>
      <c r="R554" s="3256">
        <v>165788</v>
      </c>
      <c r="S554" s="3256">
        <v>146326</v>
      </c>
      <c r="T554" s="3257">
        <v>-499810</v>
      </c>
      <c r="U554" s="3257">
        <v>-558408</v>
      </c>
      <c r="V554" s="3209" t="s">
        <v>1655</v>
      </c>
      <c r="W554" s="3223" t="b">
        <f t="shared" si="82"/>
        <v>1</v>
      </c>
      <c r="X554" s="3258">
        <f>+T554-'Departmental PL'!V877</f>
        <v>1</v>
      </c>
      <c r="Y554" s="3258">
        <f>+U554-'Departmental PL'!W877</f>
        <v>0</v>
      </c>
      <c r="AC554" s="3228">
        <f t="shared" si="83"/>
        <v>-1</v>
      </c>
      <c r="AD554" s="3228">
        <f t="shared" si="84"/>
        <v>0</v>
      </c>
      <c r="AF554" s="3233">
        <f t="shared" si="88"/>
        <v>0</v>
      </c>
      <c r="AG554" s="3233">
        <f t="shared" si="89"/>
        <v>0</v>
      </c>
      <c r="AH554" s="3223" t="b">
        <f t="shared" si="85"/>
        <v>1</v>
      </c>
      <c r="AI554" s="3259" t="s">
        <v>1656</v>
      </c>
      <c r="AJ554" s="3259" t="s">
        <v>1281</v>
      </c>
      <c r="AK554" s="3259" t="s">
        <v>1655</v>
      </c>
      <c r="AL554" s="3244">
        <v>3995</v>
      </c>
      <c r="AM554" s="3244">
        <v>4089</v>
      </c>
      <c r="AN554" s="3244">
        <v>4398</v>
      </c>
      <c r="AO554" s="3244">
        <v>4367</v>
      </c>
      <c r="AP554" s="3244">
        <v>284072</v>
      </c>
      <c r="AQ554" s="3244">
        <v>271340</v>
      </c>
      <c r="AR554" s="3244">
        <v>191488</v>
      </c>
      <c r="AS554" s="3244">
        <v>188355</v>
      </c>
      <c r="AT554" s="3244">
        <v>530718</v>
      </c>
      <c r="AU554" s="3244">
        <v>632735</v>
      </c>
      <c r="AV554" s="3244">
        <v>-339355</v>
      </c>
      <c r="AW554" s="3244">
        <v>-441627</v>
      </c>
      <c r="AX554" s="3244">
        <v>0</v>
      </c>
      <c r="AY554" s="3244">
        <v>0</v>
      </c>
      <c r="AZ554" s="3244">
        <v>108940</v>
      </c>
      <c r="BA554" s="3244">
        <v>111230</v>
      </c>
      <c r="BB554" s="3244">
        <v>-448126</v>
      </c>
      <c r="BC554" s="3244">
        <v>-555511</v>
      </c>
      <c r="BE554" s="3223">
        <f t="shared" si="87"/>
        <v>537</v>
      </c>
      <c r="BF554" s="3223" t="b">
        <f t="shared" si="86"/>
        <v>1</v>
      </c>
      <c r="BG554" s="3209" t="s">
        <v>1655</v>
      </c>
      <c r="BH554" s="3262">
        <v>3995</v>
      </c>
      <c r="BI554" s="3262">
        <v>4089</v>
      </c>
      <c r="BJ554" s="3262">
        <v>4398</v>
      </c>
      <c r="BK554" s="3262">
        <v>4367</v>
      </c>
      <c r="BL554" s="3262">
        <v>282648</v>
      </c>
      <c r="BM554" s="3262">
        <v>269794</v>
      </c>
      <c r="BN554" s="3262">
        <v>190761</v>
      </c>
      <c r="BO554" s="3262">
        <v>189315</v>
      </c>
      <c r="BP554" s="3262">
        <v>529824</v>
      </c>
      <c r="BQ554" s="3262">
        <v>632196</v>
      </c>
      <c r="BR554" s="3262">
        <v>-339064</v>
      </c>
      <c r="BS554" s="3262">
        <v>-442881</v>
      </c>
      <c r="BT554" s="3269">
        <v>177</v>
      </c>
      <c r="BU554" s="3269">
        <v>176</v>
      </c>
      <c r="BV554" s="3262">
        <v>107745</v>
      </c>
      <c r="BW554" s="3262">
        <v>111754</v>
      </c>
      <c r="BX554" s="3262">
        <v>-446985</v>
      </c>
      <c r="BY554" s="3262">
        <v>-554811</v>
      </c>
    </row>
    <row r="555" spans="1:77" s="3501" customFormat="1" ht="15.2" customHeight="1" x14ac:dyDescent="0.35">
      <c r="A555" s="3497" t="s">
        <v>23</v>
      </c>
      <c r="B555" s="3498" t="s">
        <v>1656</v>
      </c>
      <c r="C555" s="3499" t="s">
        <v>2608</v>
      </c>
      <c r="D555" s="3498">
        <v>5520</v>
      </c>
      <c r="E555" s="3498">
        <v>5334</v>
      </c>
      <c r="F555" s="3498">
        <v>6254</v>
      </c>
      <c r="G555" s="3498">
        <v>5939</v>
      </c>
      <c r="H555" s="3498">
        <v>396882</v>
      </c>
      <c r="I555" s="3498">
        <v>380202</v>
      </c>
      <c r="J555" s="3498">
        <v>272120</v>
      </c>
      <c r="K555" s="3498">
        <v>285232</v>
      </c>
      <c r="L555" s="3498">
        <v>605937</v>
      </c>
      <c r="M555" s="3498">
        <v>697076</v>
      </c>
      <c r="N555" s="3498">
        <v>-333816</v>
      </c>
      <c r="O555" s="3498">
        <v>-411844</v>
      </c>
      <c r="P555" s="3498">
        <v>206</v>
      </c>
      <c r="Q555" s="3498">
        <v>238</v>
      </c>
      <c r="R555" s="3498">
        <v>165788</v>
      </c>
      <c r="S555" s="3498">
        <v>146326</v>
      </c>
      <c r="T555" s="3498">
        <v>-499810</v>
      </c>
      <c r="U555" s="3498">
        <v>-558408</v>
      </c>
      <c r="V555" s="3500" t="s">
        <v>2608</v>
      </c>
      <c r="W555" s="3501" t="b">
        <f t="shared" si="82"/>
        <v>1</v>
      </c>
      <c r="X555" s="3502">
        <f>+T555-'Departmental PL'!V879</f>
        <v>155791.3272462259</v>
      </c>
      <c r="Y555" s="3502">
        <f>+U555-'Departmental PL'!W879</f>
        <v>1073208.274</v>
      </c>
      <c r="AC555" s="3501">
        <f t="shared" si="83"/>
        <v>-1</v>
      </c>
      <c r="AD555" s="3501">
        <f t="shared" si="84"/>
        <v>0</v>
      </c>
      <c r="AF555" s="3501">
        <f t="shared" si="88"/>
        <v>0</v>
      </c>
      <c r="AG555" s="3501">
        <f t="shared" si="89"/>
        <v>0</v>
      </c>
      <c r="AH555" s="3501" t="b">
        <f t="shared" si="85"/>
        <v>0</v>
      </c>
      <c r="AI555" s="3503" t="s">
        <v>1656</v>
      </c>
      <c r="AJ555" s="3503" t="s">
        <v>1281</v>
      </c>
      <c r="AK555" s="3503" t="s">
        <v>2031</v>
      </c>
      <c r="AL555" s="3503">
        <v>3995</v>
      </c>
      <c r="AM555" s="3503">
        <v>4089</v>
      </c>
      <c r="AN555" s="3503">
        <v>4398</v>
      </c>
      <c r="AO555" s="3503">
        <v>4367</v>
      </c>
      <c r="AP555" s="3503">
        <v>284072</v>
      </c>
      <c r="AQ555" s="3503">
        <v>271340</v>
      </c>
      <c r="AR555" s="3503">
        <v>191488</v>
      </c>
      <c r="AS555" s="3503">
        <v>188355</v>
      </c>
      <c r="AT555" s="3503">
        <v>530718</v>
      </c>
      <c r="AU555" s="3503">
        <v>632735</v>
      </c>
      <c r="AV555" s="3503">
        <v>-339355</v>
      </c>
      <c r="AW555" s="3503">
        <v>-441627</v>
      </c>
      <c r="AX555" s="3503">
        <v>0</v>
      </c>
      <c r="AY555" s="3503">
        <v>0</v>
      </c>
      <c r="AZ555" s="3503">
        <v>108940</v>
      </c>
      <c r="BA555" s="3503">
        <v>111230</v>
      </c>
      <c r="BB555" s="3503">
        <v>-448126</v>
      </c>
      <c r="BC555" s="3503">
        <v>-555511</v>
      </c>
      <c r="BE555" s="3501">
        <f t="shared" si="87"/>
        <v>538</v>
      </c>
      <c r="BF555" s="3501" t="b">
        <f t="shared" si="86"/>
        <v>0</v>
      </c>
      <c r="BG555" s="3504" t="s">
        <v>1656</v>
      </c>
      <c r="BH555" s="3505">
        <v>3995</v>
      </c>
      <c r="BI555" s="3505">
        <v>4089</v>
      </c>
      <c r="BJ555" s="3505">
        <v>4398</v>
      </c>
      <c r="BK555" s="3505">
        <v>4367</v>
      </c>
      <c r="BL555" s="3505">
        <v>282648</v>
      </c>
      <c r="BM555" s="3505">
        <v>269794</v>
      </c>
      <c r="BN555" s="3505">
        <v>190761</v>
      </c>
      <c r="BO555" s="3505">
        <v>189315</v>
      </c>
      <c r="BP555" s="3505">
        <v>529824</v>
      </c>
      <c r="BQ555" s="3505">
        <v>632196</v>
      </c>
      <c r="BR555" s="3505">
        <v>-339064</v>
      </c>
      <c r="BS555" s="3505">
        <v>-442881</v>
      </c>
      <c r="BT555" s="3505">
        <v>177</v>
      </c>
      <c r="BU555" s="3505">
        <v>176</v>
      </c>
      <c r="BV555" s="3505">
        <v>107745</v>
      </c>
      <c r="BW555" s="3505">
        <v>111754</v>
      </c>
      <c r="BX555" s="3505">
        <v>-446985</v>
      </c>
      <c r="BY555" s="3505">
        <v>-554811</v>
      </c>
    </row>
    <row r="556" spans="1:77" ht="15.2" customHeight="1" x14ac:dyDescent="0.2">
      <c r="A556" s="3254" t="s">
        <v>1657</v>
      </c>
      <c r="B556" s="3255" t="s">
        <v>1656</v>
      </c>
      <c r="C556" s="3272" t="s">
        <v>1655</v>
      </c>
      <c r="D556" s="3256"/>
      <c r="E556" s="3256"/>
      <c r="F556" s="3256"/>
      <c r="G556" s="3315"/>
      <c r="H556" s="3256"/>
      <c r="I556" s="3315"/>
      <c r="J556" s="3256"/>
      <c r="K556" s="3315"/>
      <c r="L556" s="3256"/>
      <c r="M556" s="3315"/>
      <c r="N556" s="3257"/>
      <c r="O556" s="3256"/>
      <c r="P556" s="3256"/>
      <c r="Q556" s="3315"/>
      <c r="R556" s="3256"/>
      <c r="S556" s="3315"/>
      <c r="T556" s="3257"/>
      <c r="U556" s="3256"/>
      <c r="V556" s="3209" t="s">
        <v>1655</v>
      </c>
      <c r="W556" s="3223" t="b">
        <f t="shared" si="82"/>
        <v>1</v>
      </c>
      <c r="X556" s="3258">
        <f>+T556-'Departmental PL'!V880</f>
        <v>0</v>
      </c>
      <c r="Y556" s="3258">
        <f>+U556-'Departmental PL'!W880</f>
        <v>0</v>
      </c>
      <c r="AC556" s="3228">
        <f t="shared" ref="AC556:AC610" si="90">+J556-L556-N556</f>
        <v>0</v>
      </c>
      <c r="AD556" s="3228">
        <f t="shared" ref="AD556:AD610" si="91">+K556-M556-O556</f>
        <v>0</v>
      </c>
      <c r="AF556" s="3233">
        <f t="shared" si="88"/>
        <v>0</v>
      </c>
      <c r="AG556" s="3233">
        <f t="shared" si="89"/>
        <v>0</v>
      </c>
      <c r="AH556" s="3223" t="b">
        <f t="shared" si="85"/>
        <v>1</v>
      </c>
      <c r="AI556" s="3259" t="s">
        <v>1656</v>
      </c>
      <c r="AJ556" s="3259" t="s">
        <v>767</v>
      </c>
      <c r="AK556" s="3259" t="s">
        <v>1655</v>
      </c>
      <c r="AL556" s="3244">
        <v>0</v>
      </c>
      <c r="AM556" s="3244">
        <v>1</v>
      </c>
      <c r="AO556" s="3244">
        <v>1</v>
      </c>
      <c r="AQ556" s="3244">
        <v>52</v>
      </c>
      <c r="AS556" s="3244">
        <v>22</v>
      </c>
      <c r="AU556" s="3244">
        <v>121</v>
      </c>
      <c r="AW556" s="3244">
        <v>-99</v>
      </c>
      <c r="AY556" s="3244">
        <v>0</v>
      </c>
      <c r="BA556" s="3244">
        <v>21</v>
      </c>
      <c r="BC556" s="3244">
        <v>-120</v>
      </c>
      <c r="BE556" s="3223">
        <f t="shared" si="87"/>
        <v>539</v>
      </c>
      <c r="BF556" s="3223" t="b">
        <f t="shared" si="86"/>
        <v>1</v>
      </c>
      <c r="BG556" s="3269" t="s">
        <v>1655</v>
      </c>
      <c r="BH556" s="3269">
        <v>0</v>
      </c>
      <c r="BI556" s="3269">
        <v>1</v>
      </c>
      <c r="BJ556" s="3269" t="s">
        <v>1196</v>
      </c>
      <c r="BK556" s="3269">
        <v>1</v>
      </c>
      <c r="BL556" s="3269" t="s">
        <v>1196</v>
      </c>
      <c r="BM556" s="3269">
        <v>52</v>
      </c>
      <c r="BN556" s="3269" t="s">
        <v>1196</v>
      </c>
      <c r="BO556" s="3269">
        <v>22</v>
      </c>
      <c r="BP556" s="3269" t="s">
        <v>1196</v>
      </c>
      <c r="BQ556" s="3269">
        <v>121</v>
      </c>
      <c r="BR556" s="3269" t="s">
        <v>1196</v>
      </c>
      <c r="BS556" s="3269">
        <v>-99</v>
      </c>
      <c r="BT556" s="3269" t="s">
        <v>1196</v>
      </c>
      <c r="BU556" s="3269">
        <v>0</v>
      </c>
      <c r="BV556" s="3269" t="s">
        <v>1196</v>
      </c>
      <c r="BW556" s="3269">
        <v>21</v>
      </c>
      <c r="BX556" s="3269" t="s">
        <v>1196</v>
      </c>
      <c r="BY556" s="3269">
        <v>-120</v>
      </c>
    </row>
    <row r="557" spans="1:77" s="3501" customFormat="1" ht="15.2" customHeight="1" x14ac:dyDescent="0.35">
      <c r="A557" s="3498" t="s">
        <v>1658</v>
      </c>
      <c r="B557" s="3506" t="s">
        <v>1656</v>
      </c>
      <c r="C557" s="3507" t="s">
        <v>2609</v>
      </c>
      <c r="D557" s="3506"/>
      <c r="E557" s="3506"/>
      <c r="F557" s="3506"/>
      <c r="G557" s="3506"/>
      <c r="H557" s="3506"/>
      <c r="I557" s="3506"/>
      <c r="J557" s="3506"/>
      <c r="K557" s="3506"/>
      <c r="L557" s="3506"/>
      <c r="M557" s="3506"/>
      <c r="N557" s="3506"/>
      <c r="O557" s="3506"/>
      <c r="P557" s="3506"/>
      <c r="Q557" s="3506"/>
      <c r="R557" s="3506"/>
      <c r="S557" s="3506"/>
      <c r="T557" s="3506"/>
      <c r="U557" s="3506"/>
      <c r="V557" s="3508" t="s">
        <v>2609</v>
      </c>
      <c r="W557" s="3501" t="b">
        <f t="shared" si="82"/>
        <v>1</v>
      </c>
      <c r="X557" s="3506">
        <f>+T557-'Departmental PL'!V881</f>
        <v>0</v>
      </c>
      <c r="Y557" s="3506">
        <f>+U557-'Departmental PL'!W881</f>
        <v>0</v>
      </c>
      <c r="AC557" s="3501">
        <f t="shared" si="90"/>
        <v>0</v>
      </c>
      <c r="AD557" s="3501">
        <f t="shared" si="91"/>
        <v>0</v>
      </c>
      <c r="AF557" s="3501">
        <f t="shared" si="88"/>
        <v>0</v>
      </c>
      <c r="AG557" s="3501">
        <f t="shared" si="89"/>
        <v>0</v>
      </c>
      <c r="AH557" s="3501" t="b">
        <f t="shared" si="85"/>
        <v>0</v>
      </c>
      <c r="AI557" s="3509" t="s">
        <v>1656</v>
      </c>
      <c r="AJ557" s="3509" t="s">
        <v>767</v>
      </c>
      <c r="AK557" s="3509" t="s">
        <v>2031</v>
      </c>
      <c r="AL557" s="3509">
        <v>0</v>
      </c>
      <c r="AM557" s="3509">
        <v>1</v>
      </c>
      <c r="AN557" s="3509"/>
      <c r="AO557" s="3509">
        <v>1</v>
      </c>
      <c r="AP557" s="3509"/>
      <c r="AQ557" s="3509">
        <v>52</v>
      </c>
      <c r="AR557" s="3509"/>
      <c r="AS557" s="3509">
        <v>22</v>
      </c>
      <c r="AT557" s="3509"/>
      <c r="AU557" s="3509">
        <v>121</v>
      </c>
      <c r="AV557" s="3509"/>
      <c r="AW557" s="3509">
        <v>-99</v>
      </c>
      <c r="AX557" s="3509"/>
      <c r="AY557" s="3509">
        <v>0</v>
      </c>
      <c r="AZ557" s="3509"/>
      <c r="BA557" s="3509">
        <v>21</v>
      </c>
      <c r="BB557" s="3509"/>
      <c r="BC557" s="3509">
        <v>-120</v>
      </c>
      <c r="BE557" s="3501">
        <f t="shared" si="87"/>
        <v>540</v>
      </c>
      <c r="BF557" s="3501" t="b">
        <f t="shared" si="86"/>
        <v>0</v>
      </c>
      <c r="BG557" s="3510" t="s">
        <v>1656</v>
      </c>
      <c r="BH557" s="3505">
        <v>0</v>
      </c>
      <c r="BI557" s="3505">
        <v>1</v>
      </c>
      <c r="BJ557" s="3505" t="s">
        <v>1196</v>
      </c>
      <c r="BK557" s="3505">
        <v>1</v>
      </c>
      <c r="BL557" s="3505" t="s">
        <v>1196</v>
      </c>
      <c r="BM557" s="3505">
        <v>52</v>
      </c>
      <c r="BN557" s="3505" t="s">
        <v>1196</v>
      </c>
      <c r="BO557" s="3505">
        <v>22</v>
      </c>
      <c r="BP557" s="3505" t="s">
        <v>1196</v>
      </c>
      <c r="BQ557" s="3505">
        <v>121</v>
      </c>
      <c r="BR557" s="3505" t="s">
        <v>1196</v>
      </c>
      <c r="BS557" s="3505">
        <v>-99</v>
      </c>
      <c r="BT557" s="3505" t="s">
        <v>1196</v>
      </c>
      <c r="BU557" s="3505">
        <v>0</v>
      </c>
      <c r="BV557" s="3505" t="s">
        <v>1196</v>
      </c>
      <c r="BW557" s="3505">
        <v>21</v>
      </c>
      <c r="BX557" s="3505" t="s">
        <v>1196</v>
      </c>
      <c r="BY557" s="3505">
        <v>-120</v>
      </c>
    </row>
    <row r="558" spans="1:77" s="3501" customFormat="1" ht="15.2" customHeight="1" x14ac:dyDescent="0.35">
      <c r="A558" s="3497" t="s">
        <v>1657</v>
      </c>
      <c r="B558" s="3515"/>
      <c r="C558" s="3516" t="s">
        <v>3891</v>
      </c>
      <c r="D558" s="3517">
        <v>5520</v>
      </c>
      <c r="E558" s="3517">
        <v>5334</v>
      </c>
      <c r="F558" s="3518">
        <v>6254</v>
      </c>
      <c r="G558" s="3519">
        <v>5939</v>
      </c>
      <c r="H558" s="3519">
        <v>396882</v>
      </c>
      <c r="I558" s="3519">
        <v>380202</v>
      </c>
      <c r="J558" s="3519">
        <v>272120</v>
      </c>
      <c r="K558" s="3519">
        <v>285232</v>
      </c>
      <c r="L558" s="3519">
        <v>605937</v>
      </c>
      <c r="M558" s="3519">
        <v>697076</v>
      </c>
      <c r="N558" s="3519">
        <v>-333816</v>
      </c>
      <c r="O558" s="3519">
        <v>-411844</v>
      </c>
      <c r="P558" s="3519">
        <v>206</v>
      </c>
      <c r="Q558" s="3519">
        <v>238</v>
      </c>
      <c r="R558" s="3519">
        <v>165788</v>
      </c>
      <c r="S558" s="3519">
        <v>146326</v>
      </c>
      <c r="T558" s="3519">
        <v>-499810</v>
      </c>
      <c r="U558" s="3519">
        <v>-558408</v>
      </c>
      <c r="V558" s="3520" t="s">
        <v>3891</v>
      </c>
      <c r="W558" s="3501" t="b">
        <f t="shared" si="82"/>
        <v>1</v>
      </c>
      <c r="X558" s="3521"/>
      <c r="Y558" s="3521"/>
      <c r="AC558" s="3501">
        <f t="shared" si="90"/>
        <v>-1</v>
      </c>
      <c r="AD558" s="3501">
        <f t="shared" si="91"/>
        <v>0</v>
      </c>
      <c r="AF558" s="3501">
        <f t="shared" si="88"/>
        <v>0</v>
      </c>
      <c r="AG558" s="3501">
        <f t="shared" si="89"/>
        <v>0</v>
      </c>
      <c r="AH558" s="3501" t="b">
        <f t="shared" si="85"/>
        <v>0</v>
      </c>
      <c r="AI558" s="3527"/>
      <c r="AJ558" s="3527"/>
      <c r="AK558" s="3527"/>
      <c r="AL558" s="3527"/>
      <c r="AM558" s="3527"/>
      <c r="AN558" s="3527"/>
      <c r="AO558" s="3527"/>
      <c r="AP558" s="3527"/>
      <c r="AQ558" s="3527"/>
      <c r="AR558" s="3527"/>
      <c r="AS558" s="3527"/>
      <c r="AT558" s="3527"/>
      <c r="AU558" s="3527"/>
      <c r="AV558" s="3527"/>
      <c r="AW558" s="3527"/>
      <c r="AX558" s="3527"/>
      <c r="AY558" s="3527"/>
      <c r="AZ558" s="3527"/>
      <c r="BA558" s="3527"/>
      <c r="BB558" s="3527"/>
      <c r="BC558" s="3527"/>
      <c r="BE558" s="3501">
        <f t="shared" si="87"/>
        <v>541</v>
      </c>
      <c r="BF558" s="3501" t="b">
        <f t="shared" si="86"/>
        <v>0</v>
      </c>
    </row>
    <row r="559" spans="1:77" ht="15.2" customHeight="1" x14ac:dyDescent="0.2">
      <c r="A559" s="3289" t="s">
        <v>1658</v>
      </c>
      <c r="B559" s="3255" t="s">
        <v>1658</v>
      </c>
      <c r="C559" s="3272" t="s">
        <v>1657</v>
      </c>
      <c r="D559" s="3256">
        <v>19646</v>
      </c>
      <c r="E559" s="3256">
        <v>19519</v>
      </c>
      <c r="F559" s="3256">
        <v>53843</v>
      </c>
      <c r="G559" s="3256">
        <v>52820</v>
      </c>
      <c r="H559" s="3256">
        <v>19554210</v>
      </c>
      <c r="I559" s="3256">
        <v>18579193</v>
      </c>
      <c r="J559" s="3256">
        <v>7825821</v>
      </c>
      <c r="K559" s="3256">
        <v>7722247</v>
      </c>
      <c r="L559" s="3256">
        <v>6217206</v>
      </c>
      <c r="M559" s="3256">
        <v>5098113</v>
      </c>
      <c r="N559" s="3256">
        <v>1608615</v>
      </c>
      <c r="O559" s="3257">
        <v>2624134</v>
      </c>
      <c r="P559" s="3256">
        <v>862836</v>
      </c>
      <c r="Q559" s="3256">
        <v>847096</v>
      </c>
      <c r="R559" s="3256">
        <v>2106897</v>
      </c>
      <c r="S559" s="3256">
        <v>1735248</v>
      </c>
      <c r="T559" s="3256">
        <v>-1361118</v>
      </c>
      <c r="U559" s="3257">
        <v>41791</v>
      </c>
      <c r="V559" s="3209" t="s">
        <v>1657</v>
      </c>
      <c r="W559" s="3223" t="b">
        <f t="shared" si="82"/>
        <v>1</v>
      </c>
      <c r="X559" s="3258">
        <f>+T559-'Departmental PL'!V888</f>
        <v>-158472.75286403904</v>
      </c>
      <c r="Y559" s="3258">
        <f>+U559-'Departmental PL'!W888</f>
        <v>1</v>
      </c>
      <c r="AC559" s="3228">
        <f t="shared" si="90"/>
        <v>0</v>
      </c>
      <c r="AD559" s="3228">
        <f t="shared" si="91"/>
        <v>0</v>
      </c>
      <c r="AF559" s="3233">
        <f t="shared" si="88"/>
        <v>0</v>
      </c>
      <c r="AG559" s="3233">
        <f t="shared" si="89"/>
        <v>-1</v>
      </c>
      <c r="AH559" s="3223" t="b">
        <f t="shared" si="85"/>
        <v>1</v>
      </c>
      <c r="AI559" s="3259" t="s">
        <v>1658</v>
      </c>
      <c r="AJ559" s="3259" t="s">
        <v>1281</v>
      </c>
      <c r="AK559" s="3259" t="s">
        <v>1657</v>
      </c>
      <c r="AL559" s="3244">
        <v>14503</v>
      </c>
      <c r="AM559" s="3244">
        <v>13941</v>
      </c>
      <c r="AN559" s="3244">
        <v>38075</v>
      </c>
      <c r="AO559" s="3244">
        <v>39385</v>
      </c>
      <c r="AP559" s="3244">
        <v>13567956</v>
      </c>
      <c r="AQ559" s="3244">
        <v>10714810</v>
      </c>
      <c r="AR559" s="3244">
        <v>5684114</v>
      </c>
      <c r="AS559" s="3244">
        <v>4839033</v>
      </c>
      <c r="AT559" s="3244">
        <v>4161573</v>
      </c>
      <c r="AU559" s="3244">
        <v>3266560</v>
      </c>
      <c r="AV559" s="3244">
        <v>1522602</v>
      </c>
      <c r="AW559" s="3244">
        <v>1571231</v>
      </c>
      <c r="AX559" s="3244">
        <v>632925</v>
      </c>
      <c r="AY559" s="3244">
        <v>621927</v>
      </c>
      <c r="AZ559" s="3244">
        <v>1334398</v>
      </c>
      <c r="BA559" s="3244">
        <v>987891</v>
      </c>
      <c r="BB559" s="3244">
        <v>-443291</v>
      </c>
      <c r="BC559" s="3244">
        <v>-40210</v>
      </c>
      <c r="BE559" s="3223">
        <f t="shared" si="87"/>
        <v>542</v>
      </c>
      <c r="BF559" s="3223" t="b">
        <f t="shared" si="86"/>
        <v>1</v>
      </c>
      <c r="BG559" s="3209" t="s">
        <v>1657</v>
      </c>
      <c r="BH559" s="3262">
        <v>14503</v>
      </c>
      <c r="BI559" s="3262">
        <v>13941</v>
      </c>
      <c r="BJ559" s="3262">
        <v>38075</v>
      </c>
      <c r="BK559" s="3262">
        <v>39385</v>
      </c>
      <c r="BL559" s="3262">
        <v>13568006</v>
      </c>
      <c r="BM559" s="3262">
        <v>10714846</v>
      </c>
      <c r="BN559" s="3262">
        <v>5684536</v>
      </c>
      <c r="BO559" s="3262">
        <v>4839025</v>
      </c>
      <c r="BP559" s="3262">
        <v>4161660</v>
      </c>
      <c r="BQ559" s="3262">
        <v>3268145</v>
      </c>
      <c r="BR559" s="3262">
        <v>1522876</v>
      </c>
      <c r="BS559" s="3262">
        <v>1570880</v>
      </c>
      <c r="BT559" s="3262">
        <v>631177</v>
      </c>
      <c r="BU559" s="3262">
        <v>622262</v>
      </c>
      <c r="BV559" s="3262">
        <v>1335296</v>
      </c>
      <c r="BW559" s="3262">
        <v>988393</v>
      </c>
      <c r="BX559" s="3262">
        <v>-443597</v>
      </c>
      <c r="BY559" s="3262">
        <v>-39776</v>
      </c>
    </row>
    <row r="560" spans="1:77" s="3446" customFormat="1" ht="15.2" customHeight="1" x14ac:dyDescent="0.2">
      <c r="A560" s="3459" t="s">
        <v>1657</v>
      </c>
      <c r="B560" s="3477" t="s">
        <v>1658</v>
      </c>
      <c r="C560" s="3478" t="s">
        <v>2608</v>
      </c>
      <c r="D560" s="3477">
        <v>19646</v>
      </c>
      <c r="E560" s="3477">
        <v>19519</v>
      </c>
      <c r="F560" s="3477">
        <v>53843</v>
      </c>
      <c r="G560" s="3477">
        <v>52820</v>
      </c>
      <c r="H560" s="3477">
        <v>19554210</v>
      </c>
      <c r="I560" s="3477">
        <v>18579193</v>
      </c>
      <c r="J560" s="3477">
        <v>7825821</v>
      </c>
      <c r="K560" s="3477">
        <v>7722247</v>
      </c>
      <c r="L560" s="3477">
        <v>6217206</v>
      </c>
      <c r="M560" s="3477">
        <v>5098113</v>
      </c>
      <c r="N560" s="3477">
        <v>1608615</v>
      </c>
      <c r="O560" s="3477">
        <v>2624134</v>
      </c>
      <c r="P560" s="3477">
        <v>862836</v>
      </c>
      <c r="Q560" s="3477">
        <v>847096</v>
      </c>
      <c r="R560" s="3477">
        <v>2106897</v>
      </c>
      <c r="S560" s="3477">
        <v>1735248</v>
      </c>
      <c r="T560" s="3477">
        <v>-1361118</v>
      </c>
      <c r="U560" s="3477">
        <v>41791</v>
      </c>
      <c r="V560" s="3479" t="s">
        <v>2608</v>
      </c>
      <c r="W560" s="3446" t="b">
        <f t="shared" si="82"/>
        <v>1</v>
      </c>
      <c r="X560" s="3486">
        <f>+T560-'Departmental PL'!V890</f>
        <v>-461262.69286403945</v>
      </c>
      <c r="Y560" s="3486">
        <f>+U560-'Departmental PL'!W890</f>
        <v>333092</v>
      </c>
      <c r="AC560" s="3446">
        <f t="shared" si="90"/>
        <v>0</v>
      </c>
      <c r="AD560" s="3446">
        <f t="shared" si="91"/>
        <v>0</v>
      </c>
      <c r="AF560" s="3446">
        <f t="shared" si="88"/>
        <v>0</v>
      </c>
      <c r="AG560" s="3446">
        <f t="shared" si="89"/>
        <v>-1</v>
      </c>
      <c r="AH560" s="3446" t="b">
        <f t="shared" si="85"/>
        <v>0</v>
      </c>
      <c r="AI560" s="3480" t="s">
        <v>1658</v>
      </c>
      <c r="AJ560" s="3480" t="s">
        <v>1281</v>
      </c>
      <c r="AK560" s="3480" t="s">
        <v>2031</v>
      </c>
      <c r="AL560" s="3480">
        <v>14503</v>
      </c>
      <c r="AM560" s="3480">
        <v>13941</v>
      </c>
      <c r="AN560" s="3480">
        <v>38075</v>
      </c>
      <c r="AO560" s="3480">
        <v>39385</v>
      </c>
      <c r="AP560" s="3480">
        <v>13567956</v>
      </c>
      <c r="AQ560" s="3480">
        <v>10714810</v>
      </c>
      <c r="AR560" s="3480">
        <v>5684114</v>
      </c>
      <c r="AS560" s="3480">
        <v>4839033</v>
      </c>
      <c r="AT560" s="3480">
        <v>4161573</v>
      </c>
      <c r="AU560" s="3480">
        <v>3266560</v>
      </c>
      <c r="AV560" s="3480">
        <v>1522602</v>
      </c>
      <c r="AW560" s="3480">
        <v>1571231</v>
      </c>
      <c r="AX560" s="3480">
        <v>632925</v>
      </c>
      <c r="AY560" s="3480">
        <v>621927</v>
      </c>
      <c r="AZ560" s="3480">
        <v>1334398</v>
      </c>
      <c r="BA560" s="3480">
        <v>987891</v>
      </c>
      <c r="BB560" s="3480">
        <v>-443291</v>
      </c>
      <c r="BC560" s="3480">
        <v>-40210</v>
      </c>
      <c r="BE560" s="3446">
        <f t="shared" si="87"/>
        <v>543</v>
      </c>
      <c r="BF560" s="3446" t="b">
        <f t="shared" si="86"/>
        <v>0</v>
      </c>
      <c r="BG560" s="3481" t="s">
        <v>1658</v>
      </c>
      <c r="BH560" s="3467">
        <v>14503</v>
      </c>
      <c r="BI560" s="3467">
        <v>13941</v>
      </c>
      <c r="BJ560" s="3467">
        <v>38075</v>
      </c>
      <c r="BK560" s="3467">
        <v>39385</v>
      </c>
      <c r="BL560" s="3467">
        <v>13568006</v>
      </c>
      <c r="BM560" s="3467">
        <v>10714846</v>
      </c>
      <c r="BN560" s="3467">
        <v>5684536</v>
      </c>
      <c r="BO560" s="3467">
        <v>4839025</v>
      </c>
      <c r="BP560" s="3467">
        <v>4161660</v>
      </c>
      <c r="BQ560" s="3467">
        <v>3268145</v>
      </c>
      <c r="BR560" s="3467">
        <v>1522876</v>
      </c>
      <c r="BS560" s="3467">
        <v>1570880</v>
      </c>
      <c r="BT560" s="3467">
        <v>631177</v>
      </c>
      <c r="BU560" s="3467">
        <v>622262</v>
      </c>
      <c r="BV560" s="3467">
        <v>1335296</v>
      </c>
      <c r="BW560" s="3467">
        <v>988393</v>
      </c>
      <c r="BX560" s="3467">
        <v>-443597</v>
      </c>
      <c r="BY560" s="3467">
        <v>-39776</v>
      </c>
    </row>
    <row r="561" spans="1:77" ht="15.2" customHeight="1" x14ac:dyDescent="0.2">
      <c r="A561" s="3297" t="s">
        <v>1658</v>
      </c>
      <c r="B561" s="3255" t="s">
        <v>1658</v>
      </c>
      <c r="C561" s="3272" t="s">
        <v>1657</v>
      </c>
      <c r="D561" s="3256">
        <v>29</v>
      </c>
      <c r="E561" s="3256">
        <v>15</v>
      </c>
      <c r="F561" s="3256">
        <v>42</v>
      </c>
      <c r="G561" s="3256">
        <v>14</v>
      </c>
      <c r="H561" s="3256">
        <v>11420</v>
      </c>
      <c r="I561" s="3256">
        <v>4984</v>
      </c>
      <c r="J561" s="3256">
        <v>4435</v>
      </c>
      <c r="K561" s="3256">
        <v>1471</v>
      </c>
      <c r="L561" s="3256">
        <v>3580</v>
      </c>
      <c r="M561" s="3256">
        <v>1355</v>
      </c>
      <c r="N561" s="3256">
        <v>855</v>
      </c>
      <c r="O561" s="3256">
        <v>116</v>
      </c>
      <c r="P561" s="3256">
        <v>497</v>
      </c>
      <c r="Q561" s="3256">
        <v>225</v>
      </c>
      <c r="R561" s="3256">
        <v>1213</v>
      </c>
      <c r="S561" s="3256">
        <v>461</v>
      </c>
      <c r="T561" s="3257">
        <v>-854</v>
      </c>
      <c r="U561" s="3256">
        <v>-571</v>
      </c>
      <c r="V561" s="3209" t="s">
        <v>1657</v>
      </c>
      <c r="W561" s="3223" t="b">
        <f t="shared" si="82"/>
        <v>1</v>
      </c>
      <c r="X561" s="3258">
        <f>+T561-'Departmental PL'!V891</f>
        <v>1</v>
      </c>
      <c r="Y561" s="3258">
        <f>+U561-'Departmental PL'!W891</f>
        <v>-1</v>
      </c>
      <c r="AC561" s="3228">
        <f t="shared" si="90"/>
        <v>0</v>
      </c>
      <c r="AD561" s="3228">
        <f t="shared" si="91"/>
        <v>0</v>
      </c>
      <c r="AF561" s="3233">
        <f t="shared" si="88"/>
        <v>-1</v>
      </c>
      <c r="AG561" s="3233">
        <f t="shared" si="89"/>
        <v>1</v>
      </c>
      <c r="AH561" s="3223" t="b">
        <f t="shared" si="85"/>
        <v>1</v>
      </c>
      <c r="AI561" s="3259" t="s">
        <v>1658</v>
      </c>
      <c r="AJ561" s="3259" t="s">
        <v>767</v>
      </c>
      <c r="AK561" s="3259" t="s">
        <v>1657</v>
      </c>
      <c r="AL561" s="3244">
        <v>10</v>
      </c>
      <c r="AM561" s="3244">
        <v>7</v>
      </c>
      <c r="AN561" s="3244">
        <v>9</v>
      </c>
      <c r="AO561" s="3244">
        <v>4</v>
      </c>
      <c r="AP561" s="3244">
        <v>1913</v>
      </c>
      <c r="AQ561" s="3244">
        <v>705</v>
      </c>
      <c r="AR561" s="3244">
        <v>600</v>
      </c>
      <c r="AS561" s="3244">
        <v>195</v>
      </c>
      <c r="AT561" s="3244">
        <v>438</v>
      </c>
      <c r="AU561" s="3244">
        <v>204</v>
      </c>
      <c r="AV561" s="3244">
        <v>163</v>
      </c>
      <c r="AW561" s="3244">
        <v>-10</v>
      </c>
      <c r="AX561" s="3244">
        <v>66</v>
      </c>
      <c r="AY561" s="3244">
        <v>38</v>
      </c>
      <c r="AZ561" s="3244">
        <v>140</v>
      </c>
      <c r="BA561" s="3244">
        <v>61</v>
      </c>
      <c r="BB561" s="3244">
        <v>-48</v>
      </c>
      <c r="BC561" s="3244">
        <v>-111</v>
      </c>
      <c r="BE561" s="3223">
        <f t="shared" si="87"/>
        <v>544</v>
      </c>
      <c r="BF561" s="3223" t="b">
        <f t="shared" si="86"/>
        <v>1</v>
      </c>
      <c r="BG561" s="3269" t="s">
        <v>1657</v>
      </c>
      <c r="BH561" s="3269">
        <v>10</v>
      </c>
      <c r="BI561" s="3269">
        <v>7</v>
      </c>
      <c r="BJ561" s="3269">
        <v>9</v>
      </c>
      <c r="BK561" s="3269">
        <v>4</v>
      </c>
      <c r="BL561" s="3262">
        <v>1913</v>
      </c>
      <c r="BM561" s="3269">
        <v>705</v>
      </c>
      <c r="BN561" s="3269">
        <v>601</v>
      </c>
      <c r="BO561" s="3269">
        <v>195</v>
      </c>
      <c r="BP561" s="3269">
        <v>439</v>
      </c>
      <c r="BQ561" s="3269">
        <v>205</v>
      </c>
      <c r="BR561" s="3269">
        <v>162</v>
      </c>
      <c r="BS561" s="3269">
        <v>-10</v>
      </c>
      <c r="BT561" s="3269">
        <v>67</v>
      </c>
      <c r="BU561" s="3269">
        <v>39</v>
      </c>
      <c r="BV561" s="3269">
        <v>141</v>
      </c>
      <c r="BW561" s="3269">
        <v>62</v>
      </c>
      <c r="BX561" s="3269">
        <v>-46</v>
      </c>
      <c r="BY561" s="3269">
        <v>-111</v>
      </c>
    </row>
    <row r="562" spans="1:77" s="3446" customFormat="1" ht="15.2" customHeight="1" x14ac:dyDescent="0.2">
      <c r="A562" s="3459"/>
      <c r="B562" s="3473" t="s">
        <v>1658</v>
      </c>
      <c r="C562" s="3474" t="s">
        <v>2609</v>
      </c>
      <c r="D562" s="3473">
        <v>29</v>
      </c>
      <c r="E562" s="3473">
        <v>15</v>
      </c>
      <c r="F562" s="3473">
        <v>42</v>
      </c>
      <c r="G562" s="3473">
        <v>14</v>
      </c>
      <c r="H562" s="3473">
        <v>11420</v>
      </c>
      <c r="I562" s="3473">
        <v>4984</v>
      </c>
      <c r="J562" s="3473">
        <v>4435</v>
      </c>
      <c r="K562" s="3473">
        <v>1471</v>
      </c>
      <c r="L562" s="3473">
        <v>3580</v>
      </c>
      <c r="M562" s="3473">
        <v>1355</v>
      </c>
      <c r="N562" s="3473">
        <v>855</v>
      </c>
      <c r="O562" s="3473">
        <v>116</v>
      </c>
      <c r="P562" s="3473">
        <v>497</v>
      </c>
      <c r="Q562" s="3473">
        <v>225</v>
      </c>
      <c r="R562" s="3473">
        <v>1213</v>
      </c>
      <c r="S562" s="3473">
        <v>461</v>
      </c>
      <c r="T562" s="3473">
        <v>-854</v>
      </c>
      <c r="U562" s="3473">
        <v>-571</v>
      </c>
      <c r="V562" s="3475" t="s">
        <v>2609</v>
      </c>
      <c r="W562" s="3446" t="b">
        <f t="shared" si="82"/>
        <v>1</v>
      </c>
      <c r="X562" s="3473">
        <f>+T562-'Departmental PL'!V892</f>
        <v>1</v>
      </c>
      <c r="Y562" s="3473">
        <f>+U562-'Departmental PL'!W892</f>
        <v>-1</v>
      </c>
      <c r="AC562" s="3446">
        <f t="shared" si="90"/>
        <v>0</v>
      </c>
      <c r="AD562" s="3446">
        <f t="shared" si="91"/>
        <v>0</v>
      </c>
      <c r="AF562" s="3446">
        <f t="shared" si="88"/>
        <v>-1</v>
      </c>
      <c r="AG562" s="3446">
        <f t="shared" si="89"/>
        <v>1</v>
      </c>
      <c r="AH562" s="3446" t="b">
        <f t="shared" si="85"/>
        <v>0</v>
      </c>
      <c r="AI562" s="3476" t="s">
        <v>1658</v>
      </c>
      <c r="AJ562" s="3476" t="s">
        <v>767</v>
      </c>
      <c r="AK562" s="3476" t="s">
        <v>2031</v>
      </c>
      <c r="AL562" s="3476">
        <v>10</v>
      </c>
      <c r="AM562" s="3476">
        <v>7</v>
      </c>
      <c r="AN562" s="3476">
        <v>9</v>
      </c>
      <c r="AO562" s="3476">
        <v>4</v>
      </c>
      <c r="AP562" s="3476">
        <v>1913</v>
      </c>
      <c r="AQ562" s="3476">
        <v>705</v>
      </c>
      <c r="AR562" s="3476">
        <v>600</v>
      </c>
      <c r="AS562" s="3476">
        <v>195</v>
      </c>
      <c r="AT562" s="3476">
        <v>438</v>
      </c>
      <c r="AU562" s="3476">
        <v>204</v>
      </c>
      <c r="AV562" s="3476">
        <v>163</v>
      </c>
      <c r="AW562" s="3476">
        <v>-10</v>
      </c>
      <c r="AX562" s="3476">
        <v>66</v>
      </c>
      <c r="AY562" s="3476">
        <v>38</v>
      </c>
      <c r="AZ562" s="3476">
        <v>140</v>
      </c>
      <c r="BA562" s="3476">
        <v>61</v>
      </c>
      <c r="BB562" s="3476">
        <v>-48</v>
      </c>
      <c r="BC562" s="3476">
        <v>-111</v>
      </c>
      <c r="BE562" s="3446">
        <f t="shared" si="87"/>
        <v>545</v>
      </c>
      <c r="BF562" s="3446" t="b">
        <f t="shared" si="86"/>
        <v>0</v>
      </c>
      <c r="BG562" s="3472" t="s">
        <v>1658</v>
      </c>
      <c r="BH562" s="3467">
        <v>10</v>
      </c>
      <c r="BI562" s="3467">
        <v>7</v>
      </c>
      <c r="BJ562" s="3467">
        <v>9</v>
      </c>
      <c r="BK562" s="3467">
        <v>4</v>
      </c>
      <c r="BL562" s="3467">
        <v>1913</v>
      </c>
      <c r="BM562" s="3467">
        <v>705</v>
      </c>
      <c r="BN562" s="3467">
        <v>601</v>
      </c>
      <c r="BO562" s="3467">
        <v>195</v>
      </c>
      <c r="BP562" s="3467">
        <v>439</v>
      </c>
      <c r="BQ562" s="3467">
        <v>205</v>
      </c>
      <c r="BR562" s="3467">
        <v>162</v>
      </c>
      <c r="BS562" s="3467">
        <v>-10</v>
      </c>
      <c r="BT562" s="3467">
        <v>67</v>
      </c>
      <c r="BU562" s="3467">
        <v>39</v>
      </c>
      <c r="BV562" s="3467">
        <v>141</v>
      </c>
      <c r="BW562" s="3467">
        <v>62</v>
      </c>
      <c r="BX562" s="3467">
        <v>-46</v>
      </c>
      <c r="BY562" s="3467">
        <v>-111</v>
      </c>
    </row>
    <row r="563" spans="1:77" ht="15.2" customHeight="1" x14ac:dyDescent="0.2">
      <c r="A563" s="3254" t="s">
        <v>1659</v>
      </c>
      <c r="B563" s="3255" t="s">
        <v>1658</v>
      </c>
      <c r="C563" s="3272" t="s">
        <v>1657</v>
      </c>
      <c r="D563" s="3256">
        <v>3</v>
      </c>
      <c r="E563" s="3256">
        <v>2</v>
      </c>
      <c r="F563" s="3315">
        <v>3</v>
      </c>
      <c r="G563" s="3256">
        <v>3</v>
      </c>
      <c r="H563" s="3315">
        <v>794</v>
      </c>
      <c r="I563" s="3256">
        <v>1248</v>
      </c>
      <c r="J563" s="3315">
        <v>306</v>
      </c>
      <c r="K563" s="3256">
        <v>121</v>
      </c>
      <c r="L563" s="3315">
        <v>255</v>
      </c>
      <c r="M563" s="3256">
        <v>341</v>
      </c>
      <c r="N563" s="3256">
        <v>52</v>
      </c>
      <c r="O563" s="3256">
        <v>-220</v>
      </c>
      <c r="P563" s="3315">
        <v>35</v>
      </c>
      <c r="Q563" s="3256">
        <v>57</v>
      </c>
      <c r="R563" s="3315">
        <v>86</v>
      </c>
      <c r="S563" s="3256">
        <v>116</v>
      </c>
      <c r="T563" s="3256">
        <v>-70</v>
      </c>
      <c r="U563" s="3256">
        <v>-393</v>
      </c>
      <c r="V563" s="3209" t="s">
        <v>1657</v>
      </c>
      <c r="W563" s="3223" t="b">
        <f t="shared" si="82"/>
        <v>1</v>
      </c>
      <c r="X563" s="3258">
        <f>+T563-'Departmental PL'!V893</f>
        <v>0</v>
      </c>
      <c r="Y563" s="3258">
        <f>+U563-'Departmental PL'!W893</f>
        <v>0</v>
      </c>
      <c r="AC563" s="3228">
        <f t="shared" si="90"/>
        <v>-1</v>
      </c>
      <c r="AD563" s="3228">
        <f t="shared" si="91"/>
        <v>0</v>
      </c>
      <c r="AF563" s="3233">
        <f t="shared" si="88"/>
        <v>1</v>
      </c>
      <c r="AG563" s="3233">
        <f t="shared" si="89"/>
        <v>0</v>
      </c>
      <c r="AH563" s="3223" t="b">
        <f t="shared" si="85"/>
        <v>1</v>
      </c>
      <c r="AI563" s="3259" t="s">
        <v>1658</v>
      </c>
      <c r="AJ563" s="3259" t="s">
        <v>768</v>
      </c>
      <c r="AK563" s="3259" t="s">
        <v>1657</v>
      </c>
      <c r="AL563" s="3244">
        <v>2</v>
      </c>
      <c r="AM563" s="3244">
        <v>0</v>
      </c>
      <c r="AN563" s="3244">
        <v>3</v>
      </c>
      <c r="AP563" s="3244">
        <v>1248</v>
      </c>
      <c r="AR563" s="3244">
        <v>160</v>
      </c>
      <c r="AT563" s="3244">
        <v>379</v>
      </c>
      <c r="AV563" s="3244">
        <v>-218</v>
      </c>
      <c r="AX563" s="3244">
        <v>57</v>
      </c>
      <c r="AZ563" s="3244">
        <v>121</v>
      </c>
      <c r="BB563" s="3244">
        <v>-397</v>
      </c>
      <c r="BE563" s="3223">
        <f t="shared" si="87"/>
        <v>546</v>
      </c>
      <c r="BF563" s="3223" t="b">
        <f t="shared" si="86"/>
        <v>1</v>
      </c>
      <c r="BG563" s="3269" t="s">
        <v>1657</v>
      </c>
      <c r="BH563" s="3269">
        <v>2</v>
      </c>
      <c r="BI563" s="3269">
        <v>0</v>
      </c>
      <c r="BJ563" s="3269">
        <v>3</v>
      </c>
      <c r="BK563" s="3269" t="s">
        <v>1196</v>
      </c>
      <c r="BL563" s="3262">
        <v>1248</v>
      </c>
      <c r="BM563" s="3269" t="s">
        <v>1196</v>
      </c>
      <c r="BN563" s="3269">
        <v>161</v>
      </c>
      <c r="BO563" s="3269" t="s">
        <v>1196</v>
      </c>
      <c r="BP563" s="3269">
        <v>379</v>
      </c>
      <c r="BQ563" s="3269" t="s">
        <v>1196</v>
      </c>
      <c r="BR563" s="3269">
        <v>-218</v>
      </c>
      <c r="BS563" s="3269" t="s">
        <v>1196</v>
      </c>
      <c r="BT563" s="3269">
        <v>57</v>
      </c>
      <c r="BU563" s="3269" t="s">
        <v>1196</v>
      </c>
      <c r="BV563" s="3269">
        <v>121</v>
      </c>
      <c r="BW563" s="3269" t="s">
        <v>1196</v>
      </c>
      <c r="BX563" s="3269">
        <v>-397</v>
      </c>
      <c r="BY563" s="3269" t="s">
        <v>1196</v>
      </c>
    </row>
    <row r="564" spans="1:77" s="3446" customFormat="1" ht="15.2" customHeight="1" x14ac:dyDescent="0.2">
      <c r="A564" s="3477" t="s">
        <v>1660</v>
      </c>
      <c r="B564" s="3468" t="s">
        <v>1658</v>
      </c>
      <c r="C564" s="3469" t="s">
        <v>2610</v>
      </c>
      <c r="D564" s="3468">
        <v>3</v>
      </c>
      <c r="E564" s="3468">
        <v>2</v>
      </c>
      <c r="F564" s="3468">
        <v>3</v>
      </c>
      <c r="G564" s="3468">
        <v>3</v>
      </c>
      <c r="H564" s="3468">
        <v>794</v>
      </c>
      <c r="I564" s="3468">
        <v>1248</v>
      </c>
      <c r="J564" s="3468">
        <v>306</v>
      </c>
      <c r="K564" s="3468">
        <v>121</v>
      </c>
      <c r="L564" s="3468">
        <v>255</v>
      </c>
      <c r="M564" s="3468">
        <v>341</v>
      </c>
      <c r="N564" s="3468">
        <v>52</v>
      </c>
      <c r="O564" s="3468">
        <v>-220</v>
      </c>
      <c r="P564" s="3468">
        <v>35</v>
      </c>
      <c r="Q564" s="3468">
        <v>57</v>
      </c>
      <c r="R564" s="3468">
        <v>86</v>
      </c>
      <c r="S564" s="3468">
        <v>116</v>
      </c>
      <c r="T564" s="3468">
        <v>-70</v>
      </c>
      <c r="U564" s="3468">
        <v>-393</v>
      </c>
      <c r="V564" s="3470" t="s">
        <v>2610</v>
      </c>
      <c r="W564" s="3446" t="b">
        <f t="shared" si="82"/>
        <v>1</v>
      </c>
      <c r="X564" s="3468">
        <f>+T564-'Departmental PL'!V894</f>
        <v>0</v>
      </c>
      <c r="Y564" s="3468">
        <f>+U564-'Departmental PL'!W894</f>
        <v>0</v>
      </c>
      <c r="AC564" s="3446">
        <f t="shared" si="90"/>
        <v>-1</v>
      </c>
      <c r="AD564" s="3446">
        <f t="shared" si="91"/>
        <v>0</v>
      </c>
      <c r="AF564" s="3446">
        <f t="shared" si="88"/>
        <v>1</v>
      </c>
      <c r="AG564" s="3446">
        <f t="shared" si="89"/>
        <v>0</v>
      </c>
      <c r="AH564" s="3446" t="b">
        <f t="shared" si="85"/>
        <v>0</v>
      </c>
      <c r="AI564" s="3471" t="s">
        <v>1658</v>
      </c>
      <c r="AJ564" s="3471" t="s">
        <v>768</v>
      </c>
      <c r="AK564" s="3471" t="s">
        <v>2031</v>
      </c>
      <c r="AL564" s="3471">
        <v>2</v>
      </c>
      <c r="AM564" s="3471">
        <v>0</v>
      </c>
      <c r="AN564" s="3471">
        <v>3</v>
      </c>
      <c r="AO564" s="3471"/>
      <c r="AP564" s="3471">
        <v>1248</v>
      </c>
      <c r="AQ564" s="3471"/>
      <c r="AR564" s="3471">
        <v>160</v>
      </c>
      <c r="AS564" s="3471"/>
      <c r="AT564" s="3471">
        <v>379</v>
      </c>
      <c r="AU564" s="3471"/>
      <c r="AV564" s="3471">
        <v>-218</v>
      </c>
      <c r="AW564" s="3471"/>
      <c r="AX564" s="3471">
        <v>57</v>
      </c>
      <c r="AY564" s="3471"/>
      <c r="AZ564" s="3471">
        <v>121</v>
      </c>
      <c r="BA564" s="3471"/>
      <c r="BB564" s="3471">
        <v>-397</v>
      </c>
      <c r="BC564" s="3471"/>
      <c r="BE564" s="3446">
        <f t="shared" si="87"/>
        <v>547</v>
      </c>
      <c r="BF564" s="3446" t="b">
        <f t="shared" si="86"/>
        <v>0</v>
      </c>
      <c r="BG564" s="3472" t="s">
        <v>1658</v>
      </c>
      <c r="BH564" s="3467">
        <v>2</v>
      </c>
      <c r="BI564" s="3467">
        <v>0</v>
      </c>
      <c r="BJ564" s="3467">
        <v>3</v>
      </c>
      <c r="BK564" s="3467" t="s">
        <v>1196</v>
      </c>
      <c r="BL564" s="3467">
        <v>1248</v>
      </c>
      <c r="BM564" s="3467" t="s">
        <v>1196</v>
      </c>
      <c r="BN564" s="3467">
        <v>161</v>
      </c>
      <c r="BO564" s="3467" t="s">
        <v>1196</v>
      </c>
      <c r="BP564" s="3467">
        <v>379</v>
      </c>
      <c r="BQ564" s="3467" t="s">
        <v>1196</v>
      </c>
      <c r="BR564" s="3467">
        <v>-218</v>
      </c>
      <c r="BS564" s="3467" t="s">
        <v>1196</v>
      </c>
      <c r="BT564" s="3467">
        <v>57</v>
      </c>
      <c r="BU564" s="3467" t="s">
        <v>1196</v>
      </c>
      <c r="BV564" s="3467">
        <v>121</v>
      </c>
      <c r="BW564" s="3467" t="s">
        <v>1196</v>
      </c>
      <c r="BX564" s="3467">
        <v>-397</v>
      </c>
      <c r="BY564" s="3467" t="s">
        <v>1196</v>
      </c>
    </row>
    <row r="565" spans="1:77" ht="15.2" customHeight="1" x14ac:dyDescent="0.2">
      <c r="A565" s="3254" t="s">
        <v>1659</v>
      </c>
      <c r="B565" s="3306"/>
      <c r="C565" s="3316" t="s">
        <v>3892</v>
      </c>
      <c r="D565" s="3302">
        <v>19678</v>
      </c>
      <c r="E565" s="3302">
        <v>19536</v>
      </c>
      <c r="F565" s="3317">
        <v>53888</v>
      </c>
      <c r="G565" s="3303">
        <v>52837</v>
      </c>
      <c r="H565" s="3304">
        <v>19566424</v>
      </c>
      <c r="I565" s="3304">
        <v>18585425</v>
      </c>
      <c r="J565" s="3304">
        <v>7830563</v>
      </c>
      <c r="K565" s="3304">
        <v>7723839</v>
      </c>
      <c r="L565" s="3304">
        <v>6221040</v>
      </c>
      <c r="M565" s="3304">
        <v>5099809</v>
      </c>
      <c r="N565" s="3304">
        <v>1609522</v>
      </c>
      <c r="O565" s="3304">
        <v>2624030</v>
      </c>
      <c r="P565" s="3304">
        <v>863368</v>
      </c>
      <c r="Q565" s="3304">
        <v>847378</v>
      </c>
      <c r="R565" s="3304">
        <v>2108197</v>
      </c>
      <c r="S565" s="3304">
        <v>1735825</v>
      </c>
      <c r="T565" s="3304">
        <v>-1362042</v>
      </c>
      <c r="U565" s="3304">
        <v>40827</v>
      </c>
      <c r="V565" s="3225" t="s">
        <v>3892</v>
      </c>
      <c r="W565" s="3223" t="b">
        <f t="shared" si="82"/>
        <v>1</v>
      </c>
      <c r="X565" s="3258"/>
      <c r="Y565" s="3258"/>
      <c r="AC565" s="3228">
        <f t="shared" si="90"/>
        <v>1</v>
      </c>
      <c r="AD565" s="3228">
        <f t="shared" si="91"/>
        <v>0</v>
      </c>
      <c r="AF565" s="3233">
        <f t="shared" si="88"/>
        <v>-1</v>
      </c>
      <c r="AG565" s="3233">
        <f t="shared" si="89"/>
        <v>0</v>
      </c>
      <c r="AH565" s="3223" t="b">
        <f t="shared" si="85"/>
        <v>0</v>
      </c>
      <c r="AL565" s="3243"/>
      <c r="AM565" s="3243"/>
      <c r="AN565" s="3243"/>
      <c r="AO565" s="3243"/>
      <c r="AP565" s="3243"/>
      <c r="AQ565" s="3243"/>
      <c r="AR565" s="3243"/>
      <c r="AS565" s="3243"/>
      <c r="AT565" s="3243"/>
      <c r="AU565" s="3243"/>
      <c r="AV565" s="3243"/>
      <c r="AW565" s="3243"/>
      <c r="AX565" s="3243"/>
      <c r="AY565" s="3243"/>
      <c r="AZ565" s="3243"/>
      <c r="BA565" s="3243"/>
      <c r="BB565" s="3243"/>
      <c r="BC565" s="3243"/>
      <c r="BE565" s="3223">
        <f t="shared" si="87"/>
        <v>548</v>
      </c>
      <c r="BF565" s="3223" t="b">
        <f t="shared" si="86"/>
        <v>0</v>
      </c>
    </row>
    <row r="566" spans="1:77" ht="15.2" customHeight="1" x14ac:dyDescent="0.2">
      <c r="A566" s="3289" t="s">
        <v>1660</v>
      </c>
      <c r="B566" s="3255" t="s">
        <v>1660</v>
      </c>
      <c r="C566" s="3272" t="s">
        <v>1659</v>
      </c>
      <c r="D566" s="3256">
        <v>174</v>
      </c>
      <c r="E566" s="3256">
        <v>211</v>
      </c>
      <c r="F566" s="3256">
        <v>882</v>
      </c>
      <c r="G566" s="3256">
        <v>1078</v>
      </c>
      <c r="H566" s="3256">
        <v>56769</v>
      </c>
      <c r="I566" s="3256">
        <v>73765</v>
      </c>
      <c r="J566" s="3256">
        <v>17055</v>
      </c>
      <c r="K566" s="3256">
        <v>24262</v>
      </c>
      <c r="L566" s="3256">
        <v>9141</v>
      </c>
      <c r="M566" s="3256">
        <v>11896</v>
      </c>
      <c r="N566" s="3256">
        <v>7913</v>
      </c>
      <c r="O566" s="3256">
        <v>12366</v>
      </c>
      <c r="P566" s="3256">
        <v>0</v>
      </c>
      <c r="Q566" s="3256">
        <v>0</v>
      </c>
      <c r="R566" s="3256">
        <v>2922</v>
      </c>
      <c r="S566" s="3256">
        <v>4269</v>
      </c>
      <c r="T566" s="3256">
        <v>4992</v>
      </c>
      <c r="U566" s="3257">
        <v>8097</v>
      </c>
      <c r="V566" s="3209" t="s">
        <v>1659</v>
      </c>
      <c r="W566" s="3223" t="b">
        <f t="shared" si="82"/>
        <v>1</v>
      </c>
      <c r="X566" s="3258">
        <f>+T566-'Departmental PL'!V901</f>
        <v>0</v>
      </c>
      <c r="Y566" s="3258">
        <f>+U566-'Departmental PL'!W901</f>
        <v>0</v>
      </c>
      <c r="AC566" s="3228">
        <f t="shared" si="90"/>
        <v>1</v>
      </c>
      <c r="AD566" s="3228">
        <f t="shared" si="91"/>
        <v>0</v>
      </c>
      <c r="AF566" s="3233">
        <f t="shared" si="88"/>
        <v>-1</v>
      </c>
      <c r="AG566" s="3233">
        <f t="shared" si="89"/>
        <v>0</v>
      </c>
      <c r="AH566" s="3223" t="b">
        <f t="shared" si="85"/>
        <v>1</v>
      </c>
      <c r="AI566" s="3259" t="s">
        <v>1660</v>
      </c>
      <c r="AJ566" s="3259" t="s">
        <v>1281</v>
      </c>
      <c r="AK566" s="3259" t="s">
        <v>1659</v>
      </c>
      <c r="AL566" s="3244">
        <v>164</v>
      </c>
      <c r="AM566" s="3244">
        <v>229</v>
      </c>
      <c r="AN566" s="3244">
        <v>872</v>
      </c>
      <c r="AO566" s="3244">
        <v>812</v>
      </c>
      <c r="AP566" s="3244">
        <v>55742</v>
      </c>
      <c r="AQ566" s="3244">
        <v>37232</v>
      </c>
      <c r="AR566" s="3244">
        <v>18745</v>
      </c>
      <c r="AS566" s="3244">
        <v>14909</v>
      </c>
      <c r="AT566" s="3244">
        <v>9024</v>
      </c>
      <c r="AU566" s="3244">
        <v>5810</v>
      </c>
      <c r="AV566" s="3244">
        <v>9707</v>
      </c>
      <c r="AW566" s="3244">
        <v>9098</v>
      </c>
      <c r="AX566" s="3244">
        <v>0</v>
      </c>
      <c r="AY566" s="3244">
        <v>0</v>
      </c>
      <c r="AZ566" s="3244">
        <v>3274</v>
      </c>
      <c r="BA566" s="3244">
        <v>2032</v>
      </c>
      <c r="BB566" s="3244">
        <v>6435</v>
      </c>
      <c r="BC566" s="3244">
        <v>7056</v>
      </c>
      <c r="BE566" s="3223">
        <f t="shared" si="87"/>
        <v>549</v>
      </c>
      <c r="BF566" s="3223" t="b">
        <f t="shared" si="86"/>
        <v>1</v>
      </c>
      <c r="BG566" s="3209" t="s">
        <v>1659</v>
      </c>
      <c r="BH566" s="3269">
        <v>164</v>
      </c>
      <c r="BI566" s="3269">
        <v>229</v>
      </c>
      <c r="BJ566" s="3269">
        <v>872</v>
      </c>
      <c r="BK566" s="3269">
        <v>812</v>
      </c>
      <c r="BL566" s="3262">
        <v>55742</v>
      </c>
      <c r="BM566" s="3262">
        <v>37225</v>
      </c>
      <c r="BN566" s="3262">
        <v>18743</v>
      </c>
      <c r="BO566" s="3262">
        <v>14910</v>
      </c>
      <c r="BP566" s="3262">
        <v>9033</v>
      </c>
      <c r="BQ566" s="3262">
        <v>5818</v>
      </c>
      <c r="BR566" s="3262">
        <v>9710</v>
      </c>
      <c r="BS566" s="3262">
        <v>9092</v>
      </c>
      <c r="BT566" s="3269">
        <v>0</v>
      </c>
      <c r="BU566" s="3269">
        <v>0</v>
      </c>
      <c r="BV566" s="3262">
        <v>3271</v>
      </c>
      <c r="BW566" s="3262">
        <v>2036</v>
      </c>
      <c r="BX566" s="3262">
        <v>6439</v>
      </c>
      <c r="BY566" s="3262">
        <v>7055</v>
      </c>
    </row>
    <row r="567" spans="1:77" s="3446" customFormat="1" ht="15.2" customHeight="1" x14ac:dyDescent="0.2">
      <c r="A567" s="3459" t="s">
        <v>1659</v>
      </c>
      <c r="B567" s="3477" t="s">
        <v>1660</v>
      </c>
      <c r="C567" s="3478" t="s">
        <v>2608</v>
      </c>
      <c r="D567" s="3477">
        <v>174</v>
      </c>
      <c r="E567" s="3477">
        <v>211</v>
      </c>
      <c r="F567" s="3477">
        <v>882</v>
      </c>
      <c r="G567" s="3477">
        <v>1078</v>
      </c>
      <c r="H567" s="3477">
        <v>56769</v>
      </c>
      <c r="I567" s="3477">
        <v>73765</v>
      </c>
      <c r="J567" s="3477">
        <v>17055</v>
      </c>
      <c r="K567" s="3477">
        <v>24262</v>
      </c>
      <c r="L567" s="3477">
        <v>9141</v>
      </c>
      <c r="M567" s="3477">
        <v>11896</v>
      </c>
      <c r="N567" s="3477">
        <v>7913</v>
      </c>
      <c r="O567" s="3477">
        <v>12366</v>
      </c>
      <c r="P567" s="3477">
        <v>0</v>
      </c>
      <c r="Q567" s="3477">
        <v>0</v>
      </c>
      <c r="R567" s="3477">
        <v>2922</v>
      </c>
      <c r="S567" s="3477">
        <v>4269</v>
      </c>
      <c r="T567" s="3477">
        <v>4992</v>
      </c>
      <c r="U567" s="3477">
        <v>8097</v>
      </c>
      <c r="V567" s="3479" t="s">
        <v>2608</v>
      </c>
      <c r="W567" s="3446" t="b">
        <f t="shared" si="82"/>
        <v>1</v>
      </c>
      <c r="X567" s="3486">
        <f>+T567-'Departmental PL'!V902</f>
        <v>0</v>
      </c>
      <c r="Y567" s="3486">
        <f>+U567-'Departmental PL'!W902</f>
        <v>0</v>
      </c>
      <c r="AC567" s="3446">
        <f t="shared" si="90"/>
        <v>1</v>
      </c>
      <c r="AD567" s="3446">
        <f t="shared" si="91"/>
        <v>0</v>
      </c>
      <c r="AF567" s="3446">
        <f t="shared" si="88"/>
        <v>-1</v>
      </c>
      <c r="AG567" s="3446">
        <f t="shared" si="89"/>
        <v>0</v>
      </c>
      <c r="AH567" s="3446" t="b">
        <f t="shared" si="85"/>
        <v>0</v>
      </c>
      <c r="AI567" s="3480" t="s">
        <v>1660</v>
      </c>
      <c r="AJ567" s="3480" t="s">
        <v>1281</v>
      </c>
      <c r="AK567" s="3480" t="s">
        <v>2031</v>
      </c>
      <c r="AL567" s="3480">
        <v>164</v>
      </c>
      <c r="AM567" s="3480">
        <v>229</v>
      </c>
      <c r="AN567" s="3480">
        <v>872</v>
      </c>
      <c r="AO567" s="3480">
        <v>812</v>
      </c>
      <c r="AP567" s="3480">
        <v>55742</v>
      </c>
      <c r="AQ567" s="3480">
        <v>37232</v>
      </c>
      <c r="AR567" s="3480">
        <v>18745</v>
      </c>
      <c r="AS567" s="3480">
        <v>14909</v>
      </c>
      <c r="AT567" s="3480">
        <v>9024</v>
      </c>
      <c r="AU567" s="3480">
        <v>5810</v>
      </c>
      <c r="AV567" s="3480">
        <v>9707</v>
      </c>
      <c r="AW567" s="3480">
        <v>9098</v>
      </c>
      <c r="AX567" s="3480">
        <v>0</v>
      </c>
      <c r="AY567" s="3480">
        <v>0</v>
      </c>
      <c r="AZ567" s="3480">
        <v>3274</v>
      </c>
      <c r="BA567" s="3480">
        <v>2032</v>
      </c>
      <c r="BB567" s="3480">
        <v>6435</v>
      </c>
      <c r="BC567" s="3480">
        <v>7056</v>
      </c>
      <c r="BE567" s="3446">
        <f t="shared" si="87"/>
        <v>550</v>
      </c>
      <c r="BF567" s="3446" t="b">
        <f t="shared" si="86"/>
        <v>0</v>
      </c>
      <c r="BG567" s="3481" t="s">
        <v>1660</v>
      </c>
      <c r="BH567" s="3467">
        <v>164</v>
      </c>
      <c r="BI567" s="3467">
        <v>229</v>
      </c>
      <c r="BJ567" s="3467">
        <v>872</v>
      </c>
      <c r="BK567" s="3467">
        <v>812</v>
      </c>
      <c r="BL567" s="3467">
        <v>55742</v>
      </c>
      <c r="BM567" s="3467">
        <v>37225</v>
      </c>
      <c r="BN567" s="3467">
        <v>18743</v>
      </c>
      <c r="BO567" s="3467">
        <v>14910</v>
      </c>
      <c r="BP567" s="3467">
        <v>9033</v>
      </c>
      <c r="BQ567" s="3467">
        <v>5818</v>
      </c>
      <c r="BR567" s="3467">
        <v>9710</v>
      </c>
      <c r="BS567" s="3467">
        <v>9092</v>
      </c>
      <c r="BT567" s="3467">
        <v>0</v>
      </c>
      <c r="BU567" s="3467">
        <v>0</v>
      </c>
      <c r="BV567" s="3467">
        <v>3271</v>
      </c>
      <c r="BW567" s="3467">
        <v>2036</v>
      </c>
      <c r="BX567" s="3467">
        <v>6439</v>
      </c>
      <c r="BY567" s="3467">
        <v>7055</v>
      </c>
    </row>
    <row r="568" spans="1:77" ht="15.2" customHeight="1" x14ac:dyDescent="0.2">
      <c r="A568" s="3297" t="s">
        <v>1660</v>
      </c>
      <c r="B568" s="3255" t="s">
        <v>1660</v>
      </c>
      <c r="C568" s="3272" t="s">
        <v>1659</v>
      </c>
      <c r="D568" s="3256">
        <v>245</v>
      </c>
      <c r="E568" s="3256">
        <v>274</v>
      </c>
      <c r="F568" s="3256">
        <v>847</v>
      </c>
      <c r="G568" s="3256">
        <v>1161</v>
      </c>
      <c r="H568" s="3256">
        <v>100704</v>
      </c>
      <c r="I568" s="3256">
        <v>122285</v>
      </c>
      <c r="J568" s="3256">
        <v>36491</v>
      </c>
      <c r="K568" s="3256">
        <v>47030</v>
      </c>
      <c r="L568" s="3256">
        <v>16271</v>
      </c>
      <c r="M568" s="3256">
        <v>19847</v>
      </c>
      <c r="N568" s="3256">
        <v>20219</v>
      </c>
      <c r="O568" s="3256">
        <v>27183</v>
      </c>
      <c r="P568" s="3256">
        <v>0</v>
      </c>
      <c r="Q568" s="3256">
        <v>0</v>
      </c>
      <c r="R568" s="3256">
        <v>5200</v>
      </c>
      <c r="S568" s="3256">
        <v>7122</v>
      </c>
      <c r="T568" s="3256">
        <v>15019</v>
      </c>
      <c r="U568" s="3256">
        <v>20061</v>
      </c>
      <c r="V568" s="3209" t="s">
        <v>1659</v>
      </c>
      <c r="W568" s="3223" t="b">
        <f t="shared" si="82"/>
        <v>1</v>
      </c>
      <c r="X568" s="3258">
        <f>+T568-'Departmental PL'!V903</f>
        <v>-1</v>
      </c>
      <c r="Y568" s="3258">
        <f>+U568-'Departmental PL'!W903</f>
        <v>0</v>
      </c>
      <c r="AC568" s="3228">
        <f t="shared" si="90"/>
        <v>1</v>
      </c>
      <c r="AD568" s="3228">
        <f t="shared" si="91"/>
        <v>0</v>
      </c>
      <c r="AF568" s="3233">
        <f t="shared" si="88"/>
        <v>0</v>
      </c>
      <c r="AG568" s="3233">
        <f t="shared" si="89"/>
        <v>0</v>
      </c>
      <c r="AH568" s="3223" t="b">
        <f t="shared" si="85"/>
        <v>1</v>
      </c>
      <c r="AI568" s="3259" t="s">
        <v>1660</v>
      </c>
      <c r="AJ568" s="3259" t="s">
        <v>767</v>
      </c>
      <c r="AK568" s="3259" t="s">
        <v>1659</v>
      </c>
      <c r="AL568" s="3244">
        <v>214</v>
      </c>
      <c r="AM568" s="3244">
        <v>165</v>
      </c>
      <c r="AN568" s="3244">
        <v>868</v>
      </c>
      <c r="AO568" s="3244">
        <v>637</v>
      </c>
      <c r="AP568" s="3244">
        <v>93775</v>
      </c>
      <c r="AQ568" s="3244">
        <v>62003</v>
      </c>
      <c r="AR568" s="3244">
        <v>35259</v>
      </c>
      <c r="AS568" s="3244">
        <v>26807</v>
      </c>
      <c r="AT568" s="3244">
        <v>15333</v>
      </c>
      <c r="AU568" s="3244">
        <v>9644</v>
      </c>
      <c r="AV568" s="3244">
        <v>19914</v>
      </c>
      <c r="AW568" s="3244">
        <v>17167</v>
      </c>
      <c r="AX568" s="3244">
        <v>0</v>
      </c>
      <c r="AY568" s="3244">
        <v>0</v>
      </c>
      <c r="AZ568" s="3244">
        <v>5584</v>
      </c>
      <c r="BA568" s="3244">
        <v>3372</v>
      </c>
      <c r="BB568" s="3244">
        <v>14364</v>
      </c>
      <c r="BC568" s="3244">
        <v>13800</v>
      </c>
      <c r="BE568" s="3223">
        <f t="shared" si="87"/>
        <v>551</v>
      </c>
      <c r="BF568" s="3223" t="b">
        <f t="shared" si="86"/>
        <v>1</v>
      </c>
      <c r="BG568" s="3269" t="s">
        <v>1659</v>
      </c>
      <c r="BH568" s="3269">
        <v>214</v>
      </c>
      <c r="BI568" s="3269">
        <v>165</v>
      </c>
      <c r="BJ568" s="3269">
        <v>868</v>
      </c>
      <c r="BK568" s="3269">
        <v>637</v>
      </c>
      <c r="BL568" s="3262">
        <v>93775</v>
      </c>
      <c r="BM568" s="3262">
        <v>62003</v>
      </c>
      <c r="BN568" s="3262">
        <v>35258</v>
      </c>
      <c r="BO568" s="3262">
        <v>26809</v>
      </c>
      <c r="BP568" s="3262">
        <v>15343</v>
      </c>
      <c r="BQ568" s="3262">
        <v>9641</v>
      </c>
      <c r="BR568" s="3262">
        <v>19915</v>
      </c>
      <c r="BS568" s="3262">
        <v>17169</v>
      </c>
      <c r="BT568" s="3269">
        <v>0</v>
      </c>
      <c r="BU568" s="3269">
        <v>0</v>
      </c>
      <c r="BV568" s="3262">
        <v>5555</v>
      </c>
      <c r="BW568" s="3262">
        <v>3374</v>
      </c>
      <c r="BX568" s="3262">
        <v>14360</v>
      </c>
      <c r="BY568" s="3262">
        <v>13794</v>
      </c>
    </row>
    <row r="569" spans="1:77" s="3446" customFormat="1" ht="15.2" customHeight="1" x14ac:dyDescent="0.2">
      <c r="A569" s="3459" t="s">
        <v>23</v>
      </c>
      <c r="B569" s="3473" t="s">
        <v>1660</v>
      </c>
      <c r="C569" s="3474" t="s">
        <v>2609</v>
      </c>
      <c r="D569" s="3473">
        <v>245</v>
      </c>
      <c r="E569" s="3473">
        <v>274</v>
      </c>
      <c r="F569" s="3473">
        <v>847</v>
      </c>
      <c r="G569" s="3473">
        <v>1161</v>
      </c>
      <c r="H569" s="3473">
        <v>100704</v>
      </c>
      <c r="I569" s="3473">
        <v>122285</v>
      </c>
      <c r="J569" s="3473">
        <v>36491</v>
      </c>
      <c r="K569" s="3473">
        <v>47030</v>
      </c>
      <c r="L569" s="3473">
        <v>16271</v>
      </c>
      <c r="M569" s="3473">
        <v>19847</v>
      </c>
      <c r="N569" s="3473">
        <v>20219</v>
      </c>
      <c r="O569" s="3473">
        <v>27183</v>
      </c>
      <c r="P569" s="3473">
        <v>0</v>
      </c>
      <c r="Q569" s="3473">
        <v>0</v>
      </c>
      <c r="R569" s="3473">
        <v>5200</v>
      </c>
      <c r="S569" s="3473">
        <v>7122</v>
      </c>
      <c r="T569" s="3473">
        <v>15019</v>
      </c>
      <c r="U569" s="3473">
        <v>20061</v>
      </c>
      <c r="V569" s="3475" t="s">
        <v>2609</v>
      </c>
      <c r="W569" s="3446" t="b">
        <f t="shared" si="82"/>
        <v>1</v>
      </c>
      <c r="X569" s="3473">
        <f>+T569-'Departmental PL'!V904</f>
        <v>-1</v>
      </c>
      <c r="Y569" s="3473">
        <f>+U569-'Departmental PL'!W904</f>
        <v>0</v>
      </c>
      <c r="AC569" s="3446">
        <f t="shared" si="90"/>
        <v>1</v>
      </c>
      <c r="AD569" s="3446">
        <f t="shared" si="91"/>
        <v>0</v>
      </c>
      <c r="AF569" s="3446">
        <f t="shared" si="88"/>
        <v>0</v>
      </c>
      <c r="AG569" s="3446">
        <f t="shared" si="89"/>
        <v>0</v>
      </c>
      <c r="AH569" s="3446" t="b">
        <f t="shared" si="85"/>
        <v>0</v>
      </c>
      <c r="AI569" s="3476" t="s">
        <v>1660</v>
      </c>
      <c r="AJ569" s="3476" t="s">
        <v>767</v>
      </c>
      <c r="AK569" s="3476" t="s">
        <v>2031</v>
      </c>
      <c r="AL569" s="3476">
        <v>214</v>
      </c>
      <c r="AM569" s="3476">
        <v>165</v>
      </c>
      <c r="AN569" s="3476">
        <v>868</v>
      </c>
      <c r="AO569" s="3476">
        <v>637</v>
      </c>
      <c r="AP569" s="3476">
        <v>93775</v>
      </c>
      <c r="AQ569" s="3476">
        <v>62003</v>
      </c>
      <c r="AR569" s="3476">
        <v>35259</v>
      </c>
      <c r="AS569" s="3476">
        <v>26807</v>
      </c>
      <c r="AT569" s="3476">
        <v>15333</v>
      </c>
      <c r="AU569" s="3476">
        <v>9644</v>
      </c>
      <c r="AV569" s="3476">
        <v>19914</v>
      </c>
      <c r="AW569" s="3476">
        <v>17167</v>
      </c>
      <c r="AX569" s="3476">
        <v>0</v>
      </c>
      <c r="AY569" s="3476">
        <v>0</v>
      </c>
      <c r="AZ569" s="3476">
        <v>5584</v>
      </c>
      <c r="BA569" s="3476">
        <v>3372</v>
      </c>
      <c r="BB569" s="3476">
        <v>14364</v>
      </c>
      <c r="BC569" s="3476">
        <v>13800</v>
      </c>
      <c r="BE569" s="3446">
        <f t="shared" si="87"/>
        <v>552</v>
      </c>
      <c r="BF569" s="3446" t="b">
        <f t="shared" si="86"/>
        <v>0</v>
      </c>
      <c r="BG569" s="3472" t="s">
        <v>1660</v>
      </c>
      <c r="BH569" s="3467">
        <v>214</v>
      </c>
      <c r="BI569" s="3467">
        <v>165</v>
      </c>
      <c r="BJ569" s="3467">
        <v>868</v>
      </c>
      <c r="BK569" s="3467">
        <v>637</v>
      </c>
      <c r="BL569" s="3467">
        <v>93775</v>
      </c>
      <c r="BM569" s="3467">
        <v>62003</v>
      </c>
      <c r="BN569" s="3467">
        <v>35258</v>
      </c>
      <c r="BO569" s="3467">
        <v>26809</v>
      </c>
      <c r="BP569" s="3467">
        <v>15343</v>
      </c>
      <c r="BQ569" s="3467">
        <v>9641</v>
      </c>
      <c r="BR569" s="3467">
        <v>19915</v>
      </c>
      <c r="BS569" s="3467">
        <v>17169</v>
      </c>
      <c r="BT569" s="3467">
        <v>0</v>
      </c>
      <c r="BU569" s="3467">
        <v>0</v>
      </c>
      <c r="BV569" s="3467">
        <v>5555</v>
      </c>
      <c r="BW569" s="3467">
        <v>3374</v>
      </c>
      <c r="BX569" s="3467">
        <v>14360</v>
      </c>
      <c r="BY569" s="3467">
        <v>13794</v>
      </c>
    </row>
    <row r="570" spans="1:77" ht="15.2" customHeight="1" x14ac:dyDescent="0.2">
      <c r="A570" s="3254" t="s">
        <v>23</v>
      </c>
      <c r="B570" s="3255" t="s">
        <v>1660</v>
      </c>
      <c r="C570" s="3272" t="s">
        <v>1659</v>
      </c>
      <c r="D570" s="3256">
        <v>333</v>
      </c>
      <c r="E570" s="3256">
        <v>365</v>
      </c>
      <c r="F570" s="3256">
        <v>1362</v>
      </c>
      <c r="G570" s="3256">
        <v>1750</v>
      </c>
      <c r="H570" s="3256">
        <v>171758</v>
      </c>
      <c r="I570" s="3256">
        <v>197241</v>
      </c>
      <c r="J570" s="3256">
        <v>50544</v>
      </c>
      <c r="K570" s="3256">
        <v>60233</v>
      </c>
      <c r="L570" s="3256">
        <v>27608</v>
      </c>
      <c r="M570" s="3256">
        <v>31781</v>
      </c>
      <c r="N570" s="3256">
        <v>22937</v>
      </c>
      <c r="O570" s="3256">
        <v>28452</v>
      </c>
      <c r="P570" s="3256">
        <v>0</v>
      </c>
      <c r="Q570" s="3256">
        <v>0</v>
      </c>
      <c r="R570" s="3256">
        <v>8823</v>
      </c>
      <c r="S570" s="3256">
        <v>11404</v>
      </c>
      <c r="T570" s="3256">
        <v>14113</v>
      </c>
      <c r="U570" s="3256">
        <v>17047</v>
      </c>
      <c r="V570" s="3209" t="s">
        <v>1659</v>
      </c>
      <c r="W570" s="3223" t="b">
        <f t="shared" si="82"/>
        <v>1</v>
      </c>
      <c r="X570" s="3258">
        <f>+T570-'Departmental PL'!V905</f>
        <v>0</v>
      </c>
      <c r="Y570" s="3258">
        <f>+U570-'Departmental PL'!W905</f>
        <v>-1</v>
      </c>
      <c r="AC570" s="3228">
        <f t="shared" si="90"/>
        <v>-1</v>
      </c>
      <c r="AD570" s="3228">
        <f t="shared" si="91"/>
        <v>0</v>
      </c>
      <c r="AF570" s="3233">
        <f t="shared" si="88"/>
        <v>1</v>
      </c>
      <c r="AG570" s="3233">
        <f t="shared" si="89"/>
        <v>1</v>
      </c>
      <c r="AH570" s="3223" t="b">
        <f t="shared" si="85"/>
        <v>1</v>
      </c>
      <c r="AI570" s="3259" t="s">
        <v>1660</v>
      </c>
      <c r="AJ570" s="3259" t="s">
        <v>768</v>
      </c>
      <c r="AK570" s="3259" t="s">
        <v>1659</v>
      </c>
      <c r="AL570" s="3244">
        <v>281</v>
      </c>
      <c r="AM570" s="3244">
        <v>190</v>
      </c>
      <c r="AN570" s="3244">
        <v>1365</v>
      </c>
      <c r="AO570" s="3244">
        <v>899</v>
      </c>
      <c r="AP570" s="3244">
        <v>156754</v>
      </c>
      <c r="AQ570" s="3244">
        <v>95179</v>
      </c>
      <c r="AR570" s="3244">
        <v>49931</v>
      </c>
      <c r="AS570" s="3244">
        <v>30503</v>
      </c>
      <c r="AT570" s="3244">
        <v>25342</v>
      </c>
      <c r="AU570" s="3244">
        <v>14745</v>
      </c>
      <c r="AV570" s="3244">
        <v>24565</v>
      </c>
      <c r="AW570" s="3244">
        <v>15768</v>
      </c>
      <c r="AX570" s="3244">
        <v>0</v>
      </c>
      <c r="AY570" s="3244">
        <v>0</v>
      </c>
      <c r="AZ570" s="3244">
        <v>9203</v>
      </c>
      <c r="BA570" s="3244">
        <v>5164</v>
      </c>
      <c r="BB570" s="3244">
        <v>15382</v>
      </c>
      <c r="BC570" s="3244">
        <v>10607</v>
      </c>
      <c r="BE570" s="3223">
        <f t="shared" si="87"/>
        <v>553</v>
      </c>
      <c r="BF570" s="3223" t="b">
        <f t="shared" si="86"/>
        <v>1</v>
      </c>
      <c r="BG570" s="3269" t="s">
        <v>1659</v>
      </c>
      <c r="BH570" s="3269">
        <v>281</v>
      </c>
      <c r="BI570" s="3269">
        <v>190</v>
      </c>
      <c r="BJ570" s="3262">
        <v>1365</v>
      </c>
      <c r="BK570" s="3269">
        <v>899</v>
      </c>
      <c r="BL570" s="3262">
        <v>156754</v>
      </c>
      <c r="BM570" s="3262">
        <v>95179</v>
      </c>
      <c r="BN570" s="3262">
        <v>49931</v>
      </c>
      <c r="BO570" s="3262">
        <v>30502</v>
      </c>
      <c r="BP570" s="3262">
        <v>25367</v>
      </c>
      <c r="BQ570" s="3262">
        <v>14736</v>
      </c>
      <c r="BR570" s="3262">
        <v>24564</v>
      </c>
      <c r="BS570" s="3262">
        <v>15767</v>
      </c>
      <c r="BT570" s="3269">
        <v>0</v>
      </c>
      <c r="BU570" s="3269">
        <v>0</v>
      </c>
      <c r="BV570" s="3262">
        <v>9184</v>
      </c>
      <c r="BW570" s="3262">
        <v>5158</v>
      </c>
      <c r="BX570" s="3262">
        <v>15379</v>
      </c>
      <c r="BY570" s="3262">
        <v>10609</v>
      </c>
    </row>
    <row r="571" spans="1:77" s="3446" customFormat="1" ht="15.2" customHeight="1" x14ac:dyDescent="0.2">
      <c r="A571" s="3459" t="s">
        <v>23</v>
      </c>
      <c r="B571" s="3468" t="s">
        <v>1660</v>
      </c>
      <c r="C571" s="3469" t="s">
        <v>2610</v>
      </c>
      <c r="D571" s="3468">
        <v>333</v>
      </c>
      <c r="E571" s="3468">
        <v>365</v>
      </c>
      <c r="F571" s="3468">
        <v>1362</v>
      </c>
      <c r="G571" s="3468">
        <v>1750</v>
      </c>
      <c r="H571" s="3468">
        <v>171758</v>
      </c>
      <c r="I571" s="3468">
        <v>197241</v>
      </c>
      <c r="J571" s="3468">
        <v>50544</v>
      </c>
      <c r="K571" s="3468">
        <v>60233</v>
      </c>
      <c r="L571" s="3468">
        <v>27608</v>
      </c>
      <c r="M571" s="3468">
        <v>31781</v>
      </c>
      <c r="N571" s="3468">
        <v>22937</v>
      </c>
      <c r="O571" s="3468">
        <v>28452</v>
      </c>
      <c r="P571" s="3468">
        <v>0</v>
      </c>
      <c r="Q571" s="3468">
        <v>0</v>
      </c>
      <c r="R571" s="3468">
        <v>8823</v>
      </c>
      <c r="S571" s="3468">
        <v>11404</v>
      </c>
      <c r="T571" s="3468">
        <v>14113</v>
      </c>
      <c r="U571" s="3468">
        <v>17047</v>
      </c>
      <c r="V571" s="3470" t="s">
        <v>2610</v>
      </c>
      <c r="W571" s="3446" t="b">
        <f t="shared" si="82"/>
        <v>1</v>
      </c>
      <c r="X571" s="3468">
        <f>+T571-'Departmental PL'!V906</f>
        <v>0</v>
      </c>
      <c r="Y571" s="3468">
        <f>+U571-'Departmental PL'!W906</f>
        <v>-1</v>
      </c>
      <c r="AC571" s="3446">
        <f t="shared" si="90"/>
        <v>-1</v>
      </c>
      <c r="AD571" s="3446">
        <f t="shared" si="91"/>
        <v>0</v>
      </c>
      <c r="AF571" s="3446">
        <f t="shared" si="88"/>
        <v>1</v>
      </c>
      <c r="AG571" s="3446">
        <f t="shared" si="89"/>
        <v>1</v>
      </c>
      <c r="AH571" s="3446" t="b">
        <f t="shared" si="85"/>
        <v>0</v>
      </c>
      <c r="AI571" s="3471" t="s">
        <v>1660</v>
      </c>
      <c r="AJ571" s="3471" t="s">
        <v>768</v>
      </c>
      <c r="AK571" s="3471" t="s">
        <v>2031</v>
      </c>
      <c r="AL571" s="3471">
        <v>281</v>
      </c>
      <c r="AM571" s="3471">
        <v>190</v>
      </c>
      <c r="AN571" s="3471">
        <v>1365</v>
      </c>
      <c r="AO571" s="3471">
        <v>899</v>
      </c>
      <c r="AP571" s="3471">
        <v>156754</v>
      </c>
      <c r="AQ571" s="3471">
        <v>95179</v>
      </c>
      <c r="AR571" s="3471">
        <v>49931</v>
      </c>
      <c r="AS571" s="3471">
        <v>30503</v>
      </c>
      <c r="AT571" s="3471">
        <v>25342</v>
      </c>
      <c r="AU571" s="3471">
        <v>14745</v>
      </c>
      <c r="AV571" s="3471">
        <v>24565</v>
      </c>
      <c r="AW571" s="3471">
        <v>15768</v>
      </c>
      <c r="AX571" s="3471">
        <v>0</v>
      </c>
      <c r="AY571" s="3471">
        <v>0</v>
      </c>
      <c r="AZ571" s="3471">
        <v>9203</v>
      </c>
      <c r="BA571" s="3471">
        <v>5164</v>
      </c>
      <c r="BB571" s="3471">
        <v>15382</v>
      </c>
      <c r="BC571" s="3471">
        <v>10607</v>
      </c>
      <c r="BE571" s="3446">
        <f t="shared" si="87"/>
        <v>554</v>
      </c>
      <c r="BF571" s="3446" t="b">
        <f t="shared" si="86"/>
        <v>0</v>
      </c>
      <c r="BG571" s="3472" t="s">
        <v>1660</v>
      </c>
      <c r="BH571" s="3467">
        <v>281</v>
      </c>
      <c r="BI571" s="3467">
        <v>190</v>
      </c>
      <c r="BJ571" s="3467">
        <v>1365</v>
      </c>
      <c r="BK571" s="3467">
        <v>899</v>
      </c>
      <c r="BL571" s="3467">
        <v>156754</v>
      </c>
      <c r="BM571" s="3467">
        <v>95179</v>
      </c>
      <c r="BN571" s="3467">
        <v>49931</v>
      </c>
      <c r="BO571" s="3467">
        <v>30502</v>
      </c>
      <c r="BP571" s="3467">
        <v>25367</v>
      </c>
      <c r="BQ571" s="3467">
        <v>14736</v>
      </c>
      <c r="BR571" s="3467">
        <v>24564</v>
      </c>
      <c r="BS571" s="3467">
        <v>15767</v>
      </c>
      <c r="BT571" s="3467">
        <v>0</v>
      </c>
      <c r="BU571" s="3467">
        <v>0</v>
      </c>
      <c r="BV571" s="3467">
        <v>9184</v>
      </c>
      <c r="BW571" s="3467">
        <v>5158</v>
      </c>
      <c r="BX571" s="3467">
        <v>15379</v>
      </c>
      <c r="BY571" s="3467">
        <v>10609</v>
      </c>
    </row>
    <row r="572" spans="1:77" s="3446" customFormat="1" ht="15.2" customHeight="1" x14ac:dyDescent="0.2">
      <c r="A572" s="3459" t="s">
        <v>1661</v>
      </c>
      <c r="B572" s="3496"/>
      <c r="C572" s="3482" t="s">
        <v>3893</v>
      </c>
      <c r="D572" s="3460">
        <v>752</v>
      </c>
      <c r="E572" s="3460">
        <v>850</v>
      </c>
      <c r="F572" s="3483">
        <v>3091</v>
      </c>
      <c r="G572" s="3462">
        <v>3989</v>
      </c>
      <c r="H572" s="3462">
        <v>329231</v>
      </c>
      <c r="I572" s="3462">
        <v>393291</v>
      </c>
      <c r="J572" s="3462">
        <v>104090</v>
      </c>
      <c r="K572" s="3462">
        <v>131524</v>
      </c>
      <c r="L572" s="3462">
        <v>53020</v>
      </c>
      <c r="M572" s="3462">
        <v>63524</v>
      </c>
      <c r="N572" s="3462">
        <v>51069</v>
      </c>
      <c r="O572" s="3462">
        <v>68000</v>
      </c>
      <c r="P572" s="3462">
        <v>0</v>
      </c>
      <c r="Q572" s="3462">
        <v>0</v>
      </c>
      <c r="R572" s="3462">
        <v>16945</v>
      </c>
      <c r="S572" s="3462">
        <v>22795</v>
      </c>
      <c r="T572" s="3462">
        <v>34124</v>
      </c>
      <c r="U572" s="3462">
        <v>45204</v>
      </c>
      <c r="V572" s="3484" t="s">
        <v>3893</v>
      </c>
      <c r="W572" s="3446" t="b">
        <f t="shared" si="82"/>
        <v>1</v>
      </c>
      <c r="X572" s="3466"/>
      <c r="Y572" s="3466"/>
      <c r="AC572" s="3446">
        <f t="shared" si="90"/>
        <v>1</v>
      </c>
      <c r="AD572" s="3446">
        <f t="shared" si="91"/>
        <v>0</v>
      </c>
      <c r="AF572" s="3446">
        <f t="shared" si="88"/>
        <v>0</v>
      </c>
      <c r="AG572" s="3446">
        <f t="shared" si="89"/>
        <v>1</v>
      </c>
      <c r="AH572" s="3446" t="b">
        <f t="shared" si="85"/>
        <v>0</v>
      </c>
      <c r="AI572" s="3467"/>
      <c r="AJ572" s="3467"/>
      <c r="AK572" s="3467"/>
      <c r="AL572" s="3467"/>
      <c r="AM572" s="3467"/>
      <c r="AN572" s="3467"/>
      <c r="AO572" s="3467"/>
      <c r="AP572" s="3467"/>
      <c r="AQ572" s="3467"/>
      <c r="AR572" s="3467"/>
      <c r="AS572" s="3467"/>
      <c r="AT572" s="3467"/>
      <c r="AU572" s="3467"/>
      <c r="AV572" s="3467"/>
      <c r="AW572" s="3467"/>
      <c r="AX572" s="3467"/>
      <c r="AY572" s="3467"/>
      <c r="AZ572" s="3467"/>
      <c r="BA572" s="3467"/>
      <c r="BB572" s="3467"/>
      <c r="BC572" s="3467"/>
      <c r="BE572" s="3446">
        <f t="shared" si="87"/>
        <v>555</v>
      </c>
      <c r="BF572" s="3446" t="b">
        <f t="shared" si="86"/>
        <v>0</v>
      </c>
    </row>
    <row r="573" spans="1:77" ht="15.2" customHeight="1" x14ac:dyDescent="0.2">
      <c r="A573" s="3281" t="s">
        <v>1662</v>
      </c>
      <c r="B573" s="3306"/>
      <c r="C573" s="3307" t="s">
        <v>23</v>
      </c>
      <c r="D573" s="3308"/>
      <c r="E573" s="3308"/>
      <c r="F573" s="3309"/>
      <c r="G573" s="3308"/>
      <c r="H573" s="3309"/>
      <c r="I573" s="3309"/>
      <c r="J573" s="3309"/>
      <c r="K573" s="3309"/>
      <c r="L573" s="3309"/>
      <c r="M573" s="3309"/>
      <c r="N573" s="3309"/>
      <c r="O573" s="3309"/>
      <c r="P573" s="3308"/>
      <c r="Q573" s="3308"/>
      <c r="R573" s="3309"/>
      <c r="S573" s="3309"/>
      <c r="T573" s="3309"/>
      <c r="U573" s="3309"/>
      <c r="V573" s="3212"/>
      <c r="W573" s="3223" t="b">
        <f t="shared" si="82"/>
        <v>1</v>
      </c>
      <c r="X573" s="3258"/>
      <c r="Y573" s="3258"/>
      <c r="AC573" s="3228">
        <f t="shared" si="90"/>
        <v>0</v>
      </c>
      <c r="AD573" s="3228">
        <f t="shared" si="91"/>
        <v>0</v>
      </c>
      <c r="AF573" s="3233">
        <f t="shared" si="88"/>
        <v>0</v>
      </c>
      <c r="AG573" s="3233">
        <f t="shared" si="89"/>
        <v>0</v>
      </c>
      <c r="AH573" s="3223" t="b">
        <f t="shared" si="85"/>
        <v>1</v>
      </c>
      <c r="AL573" s="3243"/>
      <c r="AM573" s="3243"/>
      <c r="AN573" s="3243"/>
      <c r="AO573" s="3243"/>
      <c r="AP573" s="3243"/>
      <c r="AQ573" s="3243"/>
      <c r="AR573" s="3243"/>
      <c r="AS573" s="3243"/>
      <c r="AT573" s="3243"/>
      <c r="AU573" s="3243"/>
      <c r="AV573" s="3243"/>
      <c r="AW573" s="3243"/>
      <c r="AX573" s="3243"/>
      <c r="AY573" s="3243"/>
      <c r="AZ573" s="3243"/>
      <c r="BA573" s="3243"/>
      <c r="BB573" s="3243"/>
      <c r="BC573" s="3243"/>
      <c r="BE573" s="3223">
        <f t="shared" si="87"/>
        <v>556</v>
      </c>
      <c r="BF573" s="3223" t="b">
        <f t="shared" si="86"/>
        <v>1</v>
      </c>
    </row>
    <row r="574" spans="1:77" ht="15.2" customHeight="1" x14ac:dyDescent="0.2">
      <c r="A574" s="3254" t="s">
        <v>1663</v>
      </c>
      <c r="B574" s="3306"/>
      <c r="C574" s="3307" t="s">
        <v>1663</v>
      </c>
      <c r="D574" s="3308">
        <v>2</v>
      </c>
      <c r="E574" s="3308">
        <v>2</v>
      </c>
      <c r="F574" s="3309">
        <v>1</v>
      </c>
      <c r="G574" s="3308">
        <v>0</v>
      </c>
      <c r="H574" s="3309">
        <v>9208</v>
      </c>
      <c r="I574" s="3309">
        <v>0</v>
      </c>
      <c r="J574" s="3309">
        <v>95</v>
      </c>
      <c r="K574" s="3309">
        <v>0</v>
      </c>
      <c r="L574" s="3309">
        <v>744</v>
      </c>
      <c r="M574" s="3309">
        <v>0</v>
      </c>
      <c r="N574" s="3309">
        <v>-649</v>
      </c>
      <c r="O574" s="3309">
        <v>0</v>
      </c>
      <c r="P574" s="3308">
        <v>264</v>
      </c>
      <c r="Q574" s="3308">
        <v>0</v>
      </c>
      <c r="R574" s="3309">
        <v>269</v>
      </c>
      <c r="S574" s="3309">
        <v>0</v>
      </c>
      <c r="T574" s="3309">
        <v>-1182</v>
      </c>
      <c r="U574" s="3309">
        <v>0</v>
      </c>
      <c r="V574" s="3209" t="s">
        <v>1663</v>
      </c>
      <c r="W574" s="3223" t="b">
        <f t="shared" si="82"/>
        <v>1</v>
      </c>
      <c r="X574" s="3258">
        <f>+T574-'Departmental PL'!V911</f>
        <v>0</v>
      </c>
      <c r="Y574" s="3258">
        <f>+U574-'Departmental PL'!W911</f>
        <v>0</v>
      </c>
      <c r="AC574" s="3228">
        <f t="shared" si="90"/>
        <v>0</v>
      </c>
      <c r="AD574" s="3228">
        <f t="shared" si="91"/>
        <v>0</v>
      </c>
      <c r="AF574" s="3233">
        <f t="shared" si="88"/>
        <v>0</v>
      </c>
      <c r="AG574" s="3233">
        <f t="shared" si="89"/>
        <v>0</v>
      </c>
      <c r="AH574" s="3223" t="b">
        <f t="shared" si="85"/>
        <v>1</v>
      </c>
      <c r="AI574" s="3259" t="s">
        <v>1662</v>
      </c>
      <c r="AJ574" s="3259" t="s">
        <v>1281</v>
      </c>
      <c r="AK574" s="3259" t="s">
        <v>1663</v>
      </c>
      <c r="AL574" s="3244">
        <v>1</v>
      </c>
      <c r="AM574" s="3244">
        <v>0</v>
      </c>
      <c r="AN574" s="3244">
        <v>0</v>
      </c>
      <c r="AP574" s="3244">
        <v>0</v>
      </c>
      <c r="AR574" s="3244">
        <v>0</v>
      </c>
      <c r="AT574" s="3244">
        <v>0</v>
      </c>
      <c r="AV574" s="3244">
        <v>0</v>
      </c>
      <c r="AX574" s="3244">
        <v>0</v>
      </c>
      <c r="AZ574" s="3244">
        <v>0</v>
      </c>
      <c r="BB574" s="3244">
        <v>0</v>
      </c>
      <c r="BE574" s="3223">
        <f t="shared" si="87"/>
        <v>557</v>
      </c>
      <c r="BF574" s="3223" t="b">
        <f t="shared" si="86"/>
        <v>1</v>
      </c>
      <c r="BG574" s="3211" t="s">
        <v>1663</v>
      </c>
      <c r="BH574" s="3269">
        <v>1</v>
      </c>
      <c r="BI574" s="3269">
        <v>0</v>
      </c>
      <c r="BJ574" s="3269">
        <v>0</v>
      </c>
      <c r="BK574" s="3269" t="s">
        <v>1196</v>
      </c>
      <c r="BL574" s="3269">
        <v>0</v>
      </c>
      <c r="BM574" s="3269" t="s">
        <v>1196</v>
      </c>
      <c r="BN574" s="3269">
        <v>0</v>
      </c>
      <c r="BO574" s="3269" t="s">
        <v>1196</v>
      </c>
      <c r="BP574" s="3269">
        <v>0</v>
      </c>
      <c r="BQ574" s="3269" t="s">
        <v>1196</v>
      </c>
      <c r="BR574" s="3269">
        <v>0</v>
      </c>
      <c r="BS574" s="3269" t="s">
        <v>1196</v>
      </c>
      <c r="BT574" s="3269">
        <v>0</v>
      </c>
      <c r="BU574" s="3269" t="s">
        <v>1196</v>
      </c>
      <c r="BV574" s="3269">
        <v>0</v>
      </c>
      <c r="BW574" s="3269" t="s">
        <v>1196</v>
      </c>
      <c r="BX574" s="3269">
        <v>0</v>
      </c>
      <c r="BY574" s="3269" t="s">
        <v>1196</v>
      </c>
    </row>
    <row r="575" spans="1:77" ht="15.2" customHeight="1" x14ac:dyDescent="0.2">
      <c r="A575" s="3289" t="s">
        <v>1662</v>
      </c>
      <c r="B575" s="3379" t="s">
        <v>1662</v>
      </c>
      <c r="C575" s="3272" t="s">
        <v>1661</v>
      </c>
      <c r="D575" s="3256">
        <v>2067</v>
      </c>
      <c r="E575" s="3256">
        <v>1863</v>
      </c>
      <c r="F575" s="3256">
        <v>2638</v>
      </c>
      <c r="G575" s="3256">
        <v>2362</v>
      </c>
      <c r="H575" s="3256">
        <v>3264980</v>
      </c>
      <c r="I575" s="3256">
        <v>2703508</v>
      </c>
      <c r="J575" s="3256">
        <v>1411271</v>
      </c>
      <c r="K575" s="3256">
        <v>1217772</v>
      </c>
      <c r="L575" s="3256">
        <v>420270</v>
      </c>
      <c r="M575" s="3256">
        <v>383962</v>
      </c>
      <c r="N575" s="3256">
        <v>991001</v>
      </c>
      <c r="O575" s="3256">
        <v>833810</v>
      </c>
      <c r="P575" s="3256">
        <v>82296</v>
      </c>
      <c r="Q575" s="3256">
        <v>34248</v>
      </c>
      <c r="R575" s="3256">
        <v>581410</v>
      </c>
      <c r="S575" s="3256">
        <v>370675</v>
      </c>
      <c r="T575" s="3256">
        <v>327295</v>
      </c>
      <c r="U575" s="3257">
        <v>428886</v>
      </c>
      <c r="V575" s="3209" t="s">
        <v>1661</v>
      </c>
      <c r="W575" s="3223" t="b">
        <f t="shared" si="82"/>
        <v>1</v>
      </c>
      <c r="X575" s="3258">
        <f>+T575-'Departmental PL'!V912</f>
        <v>0</v>
      </c>
      <c r="Y575" s="3258">
        <f>+U575-'Departmental PL'!W912</f>
        <v>-1</v>
      </c>
      <c r="AC575" s="3228">
        <f t="shared" si="90"/>
        <v>0</v>
      </c>
      <c r="AD575" s="3228">
        <f t="shared" si="91"/>
        <v>0</v>
      </c>
      <c r="AF575" s="3233">
        <f t="shared" si="88"/>
        <v>0</v>
      </c>
      <c r="AG575" s="3233">
        <f t="shared" si="89"/>
        <v>1</v>
      </c>
      <c r="AH575" s="3223" t="b">
        <f t="shared" si="85"/>
        <v>1</v>
      </c>
      <c r="AI575" s="3259" t="s">
        <v>1662</v>
      </c>
      <c r="AJ575" s="3259" t="s">
        <v>1281</v>
      </c>
      <c r="AK575" s="3259" t="s">
        <v>1661</v>
      </c>
      <c r="AL575" s="3244">
        <v>1402</v>
      </c>
      <c r="AM575" s="3244">
        <v>1266</v>
      </c>
      <c r="AN575" s="3244">
        <v>1777</v>
      </c>
      <c r="AO575" s="3244">
        <v>1482</v>
      </c>
      <c r="AP575" s="3244">
        <v>2030248</v>
      </c>
      <c r="AQ575" s="3244">
        <v>1597581</v>
      </c>
      <c r="AR575" s="3244">
        <v>912070</v>
      </c>
      <c r="AS575" s="3244">
        <v>740463</v>
      </c>
      <c r="AT575" s="3244">
        <v>293055</v>
      </c>
      <c r="AU575" s="3244">
        <v>178413</v>
      </c>
      <c r="AV575" s="3244">
        <v>619135</v>
      </c>
      <c r="AW575" s="3244">
        <v>562175</v>
      </c>
      <c r="AX575" s="3244">
        <v>25583</v>
      </c>
      <c r="AY575" s="3244">
        <v>10251</v>
      </c>
      <c r="AZ575" s="3244">
        <v>272603</v>
      </c>
      <c r="BA575" s="3244">
        <v>232074</v>
      </c>
      <c r="BB575" s="3244">
        <v>321206</v>
      </c>
      <c r="BC575" s="3244">
        <v>319478</v>
      </c>
      <c r="BE575" s="3223">
        <f t="shared" si="87"/>
        <v>558</v>
      </c>
      <c r="BF575" s="3223" t="b">
        <f t="shared" si="86"/>
        <v>1</v>
      </c>
      <c r="BG575" s="3209" t="s">
        <v>1661</v>
      </c>
      <c r="BH575" s="3262">
        <v>1402</v>
      </c>
      <c r="BI575" s="3262">
        <v>1266</v>
      </c>
      <c r="BJ575" s="3262">
        <v>1777</v>
      </c>
      <c r="BK575" s="3262">
        <v>1482</v>
      </c>
      <c r="BL575" s="3262">
        <v>2030248</v>
      </c>
      <c r="BM575" s="3262">
        <v>1597581</v>
      </c>
      <c r="BN575" s="3262">
        <v>912123</v>
      </c>
      <c r="BO575" s="3262">
        <v>740439</v>
      </c>
      <c r="BP575" s="3262">
        <v>293095</v>
      </c>
      <c r="BQ575" s="3262">
        <v>178305</v>
      </c>
      <c r="BR575" s="3262">
        <v>619028</v>
      </c>
      <c r="BS575" s="3262">
        <v>562134</v>
      </c>
      <c r="BT575" s="3262">
        <v>25343</v>
      </c>
      <c r="BU575" s="3262">
        <v>10334</v>
      </c>
      <c r="BV575" s="3262">
        <v>272379</v>
      </c>
      <c r="BW575" s="3262">
        <v>232342</v>
      </c>
      <c r="BX575" s="3262">
        <v>321306</v>
      </c>
      <c r="BY575" s="3262">
        <v>319458</v>
      </c>
    </row>
    <row r="576" spans="1:77" s="3446" customFormat="1" ht="15.2" customHeight="1" x14ac:dyDescent="0.2">
      <c r="A576" s="3459" t="s">
        <v>1663</v>
      </c>
      <c r="B576" s="3477" t="s">
        <v>1662</v>
      </c>
      <c r="C576" s="3478" t="s">
        <v>2608</v>
      </c>
      <c r="D576" s="3477">
        <v>2069</v>
      </c>
      <c r="E576" s="3477">
        <v>1865</v>
      </c>
      <c r="F576" s="3477">
        <v>2639</v>
      </c>
      <c r="G576" s="3477">
        <v>2362</v>
      </c>
      <c r="H576" s="3477">
        <v>3274188</v>
      </c>
      <c r="I576" s="3477">
        <v>2703508</v>
      </c>
      <c r="J576" s="3477">
        <v>1411365</v>
      </c>
      <c r="K576" s="3477">
        <v>1217772</v>
      </c>
      <c r="L576" s="3477">
        <v>421013</v>
      </c>
      <c r="M576" s="3477">
        <v>383962</v>
      </c>
      <c r="N576" s="3477">
        <v>990352</v>
      </c>
      <c r="O576" s="3477">
        <v>833810</v>
      </c>
      <c r="P576" s="3477">
        <v>82560</v>
      </c>
      <c r="Q576" s="3477">
        <v>34248</v>
      </c>
      <c r="R576" s="3477">
        <v>581679</v>
      </c>
      <c r="S576" s="3477">
        <v>370675</v>
      </c>
      <c r="T576" s="3477">
        <v>326114</v>
      </c>
      <c r="U576" s="3477">
        <v>428886</v>
      </c>
      <c r="V576" s="3479" t="s">
        <v>2608</v>
      </c>
      <c r="W576" s="3446" t="b">
        <f t="shared" si="82"/>
        <v>1</v>
      </c>
      <c r="X576" s="3486">
        <f>+T576-'Departmental PL'!V913</f>
        <v>1</v>
      </c>
      <c r="Y576" s="3486">
        <f>+U576-'Departmental PL'!W913</f>
        <v>-1</v>
      </c>
      <c r="AC576" s="3446">
        <f t="shared" ref="AC576:AC582" si="92">+J576-L576-N576</f>
        <v>0</v>
      </c>
      <c r="AD576" s="3446">
        <f t="shared" ref="AD576:AD582" si="93">+K576-M576-O576</f>
        <v>0</v>
      </c>
      <c r="AF576" s="3446">
        <f t="shared" si="88"/>
        <v>-1</v>
      </c>
      <c r="AG576" s="3446">
        <f t="shared" si="89"/>
        <v>1</v>
      </c>
      <c r="AH576" s="3446" t="b">
        <f t="shared" si="85"/>
        <v>0</v>
      </c>
      <c r="AI576" s="3480" t="s">
        <v>1662</v>
      </c>
      <c r="AJ576" s="3480" t="s">
        <v>1281</v>
      </c>
      <c r="AK576" s="3480" t="s">
        <v>2031</v>
      </c>
      <c r="AL576" s="3480">
        <v>1403</v>
      </c>
      <c r="AM576" s="3480">
        <v>1266</v>
      </c>
      <c r="AN576" s="3480">
        <v>1777</v>
      </c>
      <c r="AO576" s="3480">
        <v>1482</v>
      </c>
      <c r="AP576" s="3480">
        <v>2030248</v>
      </c>
      <c r="AQ576" s="3480">
        <v>1597581</v>
      </c>
      <c r="AR576" s="3480">
        <v>912070</v>
      </c>
      <c r="AS576" s="3480">
        <v>740463</v>
      </c>
      <c r="AT576" s="3480">
        <v>293055</v>
      </c>
      <c r="AU576" s="3480">
        <v>178413</v>
      </c>
      <c r="AV576" s="3480">
        <v>619135</v>
      </c>
      <c r="AW576" s="3480">
        <v>562175</v>
      </c>
      <c r="AX576" s="3480">
        <v>25583</v>
      </c>
      <c r="AY576" s="3480">
        <v>10251</v>
      </c>
      <c r="AZ576" s="3480">
        <v>272603</v>
      </c>
      <c r="BA576" s="3480">
        <v>232074</v>
      </c>
      <c r="BB576" s="3480">
        <v>321206</v>
      </c>
      <c r="BC576" s="3480">
        <v>319478</v>
      </c>
      <c r="BE576" s="3446">
        <f t="shared" si="87"/>
        <v>559</v>
      </c>
      <c r="BF576" s="3446" t="b">
        <f t="shared" si="86"/>
        <v>0</v>
      </c>
      <c r="BG576" s="3481" t="s">
        <v>1662</v>
      </c>
      <c r="BH576" s="3467">
        <v>1403</v>
      </c>
      <c r="BI576" s="3467">
        <v>1266</v>
      </c>
      <c r="BJ576" s="3467">
        <v>1777</v>
      </c>
      <c r="BK576" s="3467">
        <v>1482</v>
      </c>
      <c r="BL576" s="3467">
        <v>2030248</v>
      </c>
      <c r="BM576" s="3467">
        <v>1597581</v>
      </c>
      <c r="BN576" s="3467">
        <v>912123</v>
      </c>
      <c r="BO576" s="3467">
        <v>740439</v>
      </c>
      <c r="BP576" s="3467">
        <v>293095</v>
      </c>
      <c r="BQ576" s="3467">
        <v>178305</v>
      </c>
      <c r="BR576" s="3467">
        <v>619028</v>
      </c>
      <c r="BS576" s="3467">
        <v>562134</v>
      </c>
      <c r="BT576" s="3467">
        <v>25343</v>
      </c>
      <c r="BU576" s="3467">
        <v>10334</v>
      </c>
      <c r="BV576" s="3467">
        <v>272379</v>
      </c>
      <c r="BW576" s="3467">
        <v>232342</v>
      </c>
      <c r="BX576" s="3467">
        <v>321306</v>
      </c>
      <c r="BY576" s="3467">
        <v>319458</v>
      </c>
    </row>
    <row r="577" spans="1:77" ht="15.2" customHeight="1" x14ac:dyDescent="0.2">
      <c r="A577" s="3254" t="s">
        <v>1661</v>
      </c>
      <c r="B577" s="3255" t="s">
        <v>1662</v>
      </c>
      <c r="C577" s="3272" t="s">
        <v>1663</v>
      </c>
      <c r="D577" s="3256">
        <v>779</v>
      </c>
      <c r="E577" s="3256">
        <v>830</v>
      </c>
      <c r="F577" s="3256">
        <v>994</v>
      </c>
      <c r="G577" s="3256">
        <v>1128</v>
      </c>
      <c r="H577" s="3256">
        <v>6274264</v>
      </c>
      <c r="I577" s="3256">
        <v>6140300</v>
      </c>
      <c r="J577" s="3256">
        <v>2850915</v>
      </c>
      <c r="K577" s="3256">
        <v>2971382</v>
      </c>
      <c r="L577" s="3256">
        <v>493098</v>
      </c>
      <c r="M577" s="3256">
        <v>511694</v>
      </c>
      <c r="N577" s="3256">
        <v>2357816</v>
      </c>
      <c r="O577" s="3256">
        <v>2459687</v>
      </c>
      <c r="P577" s="3256">
        <v>175078</v>
      </c>
      <c r="Q577" s="3256">
        <v>64571</v>
      </c>
      <c r="R577" s="3256">
        <v>178201</v>
      </c>
      <c r="S577" s="3256">
        <v>157331</v>
      </c>
      <c r="T577" s="3256">
        <v>2004537</v>
      </c>
      <c r="U577" s="3256">
        <v>2237785</v>
      </c>
      <c r="V577" s="3209" t="s">
        <v>1663</v>
      </c>
      <c r="W577" s="3223" t="b">
        <f t="shared" si="82"/>
        <v>1</v>
      </c>
      <c r="X577" s="3258">
        <f>+T577-'Departmental PL'!V914</f>
        <v>-1</v>
      </c>
      <c r="Y577" s="3258">
        <f>+U577-'Departmental PL'!W914</f>
        <v>-1</v>
      </c>
      <c r="AC577" s="3228">
        <f t="shared" si="92"/>
        <v>1</v>
      </c>
      <c r="AD577" s="3228">
        <f t="shared" si="93"/>
        <v>1</v>
      </c>
      <c r="AF577" s="3233">
        <f t="shared" si="88"/>
        <v>0</v>
      </c>
      <c r="AG577" s="3233">
        <f t="shared" si="89"/>
        <v>0</v>
      </c>
      <c r="AH577" s="3223" t="b">
        <f t="shared" si="85"/>
        <v>1</v>
      </c>
      <c r="AI577" s="3259" t="s">
        <v>1662</v>
      </c>
      <c r="AJ577" s="3259" t="s">
        <v>767</v>
      </c>
      <c r="AK577" s="3259" t="s">
        <v>1663</v>
      </c>
      <c r="AL577" s="3244">
        <v>626</v>
      </c>
      <c r="AM577" s="3244">
        <v>572</v>
      </c>
      <c r="AN577" s="3244">
        <v>843</v>
      </c>
      <c r="AO577" s="3244">
        <v>761</v>
      </c>
      <c r="AP577" s="3244">
        <v>4610039</v>
      </c>
      <c r="AQ577" s="3244">
        <v>4142343</v>
      </c>
      <c r="AR577" s="3244">
        <v>2216861</v>
      </c>
      <c r="AS577" s="3244">
        <v>2110711</v>
      </c>
      <c r="AT577" s="3244">
        <v>392868</v>
      </c>
      <c r="AU577" s="3244">
        <v>404050</v>
      </c>
      <c r="AV577" s="3244">
        <v>1824181</v>
      </c>
      <c r="AW577" s="3244">
        <v>1706740</v>
      </c>
      <c r="AX577" s="3244">
        <v>48272</v>
      </c>
      <c r="AY577" s="3244">
        <v>92964</v>
      </c>
      <c r="AZ577" s="3244">
        <v>128502</v>
      </c>
      <c r="BA577" s="3244">
        <v>204120</v>
      </c>
      <c r="BB577" s="3244">
        <v>1647455</v>
      </c>
      <c r="BC577" s="3244">
        <v>1409428</v>
      </c>
      <c r="BE577" s="3223">
        <f t="shared" si="87"/>
        <v>560</v>
      </c>
      <c r="BF577" s="3223" t="b">
        <f t="shared" si="86"/>
        <v>1</v>
      </c>
      <c r="BG577" s="3269" t="s">
        <v>1663</v>
      </c>
      <c r="BH577" s="3269">
        <v>626</v>
      </c>
      <c r="BI577" s="3269">
        <v>572</v>
      </c>
      <c r="BJ577" s="3269">
        <v>843</v>
      </c>
      <c r="BK577" s="3269">
        <v>761</v>
      </c>
      <c r="BL577" s="3262">
        <v>4610039</v>
      </c>
      <c r="BM577" s="3262">
        <v>4142343</v>
      </c>
      <c r="BN577" s="3262">
        <v>2220480</v>
      </c>
      <c r="BO577" s="3262">
        <v>2110687</v>
      </c>
      <c r="BP577" s="3262">
        <v>392700</v>
      </c>
      <c r="BQ577" s="3262">
        <v>403940</v>
      </c>
      <c r="BR577" s="3262">
        <v>1827780</v>
      </c>
      <c r="BS577" s="3262">
        <v>1706748</v>
      </c>
      <c r="BT577" s="3262">
        <v>48281</v>
      </c>
      <c r="BU577" s="3262">
        <v>93083</v>
      </c>
      <c r="BV577" s="3262">
        <v>128412</v>
      </c>
      <c r="BW577" s="3262">
        <v>204234</v>
      </c>
      <c r="BX577" s="3262">
        <v>1651088</v>
      </c>
      <c r="BY577" s="3262">
        <v>1409431</v>
      </c>
    </row>
    <row r="578" spans="1:77" ht="15.2" customHeight="1" x14ac:dyDescent="0.2">
      <c r="A578" s="3254"/>
      <c r="B578" s="3379"/>
      <c r="C578" s="3272" t="s">
        <v>1661</v>
      </c>
      <c r="D578" s="3367">
        <v>1</v>
      </c>
      <c r="E578" s="3367">
        <v>0</v>
      </c>
      <c r="F578" s="3367">
        <v>1</v>
      </c>
      <c r="G578" s="3367">
        <v>0</v>
      </c>
      <c r="H578" s="3367">
        <v>135</v>
      </c>
      <c r="I578" s="3367">
        <v>0</v>
      </c>
      <c r="J578" s="3367">
        <v>8</v>
      </c>
      <c r="K578" s="3367">
        <v>0</v>
      </c>
      <c r="L578" s="3367">
        <v>17</v>
      </c>
      <c r="M578" s="3367">
        <v>0</v>
      </c>
      <c r="N578" s="3367">
        <v>-10</v>
      </c>
      <c r="O578" s="3367">
        <v>0</v>
      </c>
      <c r="P578" s="3367">
        <v>3</v>
      </c>
      <c r="Q578" s="3367">
        <v>0</v>
      </c>
      <c r="R578" s="3367">
        <v>24</v>
      </c>
      <c r="S578" s="3367">
        <v>0</v>
      </c>
      <c r="T578" s="3367">
        <v>-37</v>
      </c>
      <c r="U578" s="3367">
        <v>0</v>
      </c>
      <c r="V578" s="3209" t="s">
        <v>1661</v>
      </c>
      <c r="W578" s="3223" t="b">
        <f t="shared" si="82"/>
        <v>1</v>
      </c>
      <c r="X578" s="3258">
        <f>+T578-'Departmental PL'!V915</f>
        <v>-1</v>
      </c>
      <c r="Y578" s="3258">
        <f>+U578-'Departmental PL'!W915</f>
        <v>0</v>
      </c>
      <c r="AC578" s="3228">
        <f t="shared" si="92"/>
        <v>1</v>
      </c>
      <c r="AD578" s="3228">
        <f t="shared" si="93"/>
        <v>0</v>
      </c>
      <c r="AI578" s="3259"/>
      <c r="AJ578" s="3259"/>
      <c r="AK578" s="3259"/>
      <c r="BG578" s="3269"/>
      <c r="BH578" s="3269"/>
      <c r="BI578" s="3269"/>
      <c r="BJ578" s="3269"/>
      <c r="BK578" s="3269"/>
      <c r="BL578" s="3262"/>
      <c r="BM578" s="3262"/>
      <c r="BN578" s="3262"/>
      <c r="BO578" s="3262"/>
      <c r="BP578" s="3262"/>
      <c r="BQ578" s="3262"/>
      <c r="BR578" s="3262"/>
      <c r="BS578" s="3262"/>
      <c r="BT578" s="3262"/>
      <c r="BU578" s="3262"/>
      <c r="BV578" s="3262"/>
      <c r="BW578" s="3262"/>
      <c r="BX578" s="3262"/>
      <c r="BY578" s="3262"/>
    </row>
    <row r="579" spans="1:77" s="3446" customFormat="1" ht="15.2" customHeight="1" x14ac:dyDescent="0.2">
      <c r="A579" s="3468" t="s">
        <v>1662</v>
      </c>
      <c r="B579" s="3473" t="s">
        <v>1662</v>
      </c>
      <c r="C579" s="3474" t="s">
        <v>2609</v>
      </c>
      <c r="D579" s="3473">
        <v>780</v>
      </c>
      <c r="E579" s="3473">
        <v>830</v>
      </c>
      <c r="F579" s="3473">
        <v>995</v>
      </c>
      <c r="G579" s="3473">
        <v>1128</v>
      </c>
      <c r="H579" s="3473">
        <v>6274399</v>
      </c>
      <c r="I579" s="3473">
        <v>6140300</v>
      </c>
      <c r="J579" s="3473">
        <v>2850923</v>
      </c>
      <c r="K579" s="3473">
        <v>2971382</v>
      </c>
      <c r="L579" s="3473">
        <v>493116</v>
      </c>
      <c r="M579" s="3473">
        <v>511694</v>
      </c>
      <c r="N579" s="3473">
        <v>2357807</v>
      </c>
      <c r="O579" s="3473">
        <v>2459687</v>
      </c>
      <c r="P579" s="3473">
        <v>175082</v>
      </c>
      <c r="Q579" s="3473">
        <v>64571</v>
      </c>
      <c r="R579" s="3473">
        <v>178225</v>
      </c>
      <c r="S579" s="3473">
        <v>157331</v>
      </c>
      <c r="T579" s="3473">
        <v>2004500</v>
      </c>
      <c r="U579" s="3473">
        <v>2237785</v>
      </c>
      <c r="V579" s="3475" t="s">
        <v>2609</v>
      </c>
      <c r="W579" s="3446" t="b">
        <f t="shared" si="82"/>
        <v>1</v>
      </c>
      <c r="X579" s="3473">
        <f>+T579-'Departmental PL'!V916</f>
        <v>-2</v>
      </c>
      <c r="Y579" s="3473">
        <f>+U579-'Departmental PL'!W916</f>
        <v>-1</v>
      </c>
      <c r="AC579" s="3446">
        <f t="shared" si="92"/>
        <v>0</v>
      </c>
      <c r="AD579" s="3446">
        <f t="shared" si="93"/>
        <v>1</v>
      </c>
      <c r="AF579" s="3446">
        <f t="shared" si="88"/>
        <v>0</v>
      </c>
      <c r="AG579" s="3446">
        <f t="shared" si="89"/>
        <v>0</v>
      </c>
      <c r="AH579" s="3446" t="b">
        <f t="shared" si="85"/>
        <v>0</v>
      </c>
      <c r="AI579" s="3476" t="s">
        <v>1662</v>
      </c>
      <c r="AJ579" s="3476" t="s">
        <v>767</v>
      </c>
      <c r="AK579" s="3476" t="s">
        <v>2031</v>
      </c>
      <c r="AL579" s="3476">
        <v>626</v>
      </c>
      <c r="AM579" s="3476">
        <v>572</v>
      </c>
      <c r="AN579" s="3476">
        <v>843</v>
      </c>
      <c r="AO579" s="3476">
        <v>761</v>
      </c>
      <c r="AP579" s="3476">
        <v>4610039</v>
      </c>
      <c r="AQ579" s="3476">
        <v>4142343</v>
      </c>
      <c r="AR579" s="3476">
        <v>2216861</v>
      </c>
      <c r="AS579" s="3476">
        <v>2110711</v>
      </c>
      <c r="AT579" s="3476">
        <v>392868</v>
      </c>
      <c r="AU579" s="3476">
        <v>404050</v>
      </c>
      <c r="AV579" s="3476">
        <v>1824181</v>
      </c>
      <c r="AW579" s="3476">
        <v>1706740</v>
      </c>
      <c r="AX579" s="3476">
        <v>48272</v>
      </c>
      <c r="AY579" s="3476">
        <v>92964</v>
      </c>
      <c r="AZ579" s="3476">
        <v>128502</v>
      </c>
      <c r="BA579" s="3476">
        <v>204120</v>
      </c>
      <c r="BB579" s="3476">
        <v>1647455</v>
      </c>
      <c r="BC579" s="3476">
        <v>1409428</v>
      </c>
      <c r="BE579" s="3446">
        <f>BE577+1</f>
        <v>561</v>
      </c>
      <c r="BF579" s="3446" t="b">
        <f t="shared" si="86"/>
        <v>0</v>
      </c>
      <c r="BG579" s="3472" t="s">
        <v>1662</v>
      </c>
      <c r="BH579" s="3467">
        <v>626</v>
      </c>
      <c r="BI579" s="3467">
        <v>572</v>
      </c>
      <c r="BJ579" s="3467">
        <v>843</v>
      </c>
      <c r="BK579" s="3467">
        <v>761</v>
      </c>
      <c r="BL579" s="3467">
        <v>4610039</v>
      </c>
      <c r="BM579" s="3467">
        <v>4142343</v>
      </c>
      <c r="BN579" s="3467">
        <v>2220480</v>
      </c>
      <c r="BO579" s="3467">
        <v>2110687</v>
      </c>
      <c r="BP579" s="3467">
        <v>392700</v>
      </c>
      <c r="BQ579" s="3467">
        <v>403940</v>
      </c>
      <c r="BR579" s="3467">
        <v>1827780</v>
      </c>
      <c r="BS579" s="3467">
        <v>1706748</v>
      </c>
      <c r="BT579" s="3467">
        <v>48281</v>
      </c>
      <c r="BU579" s="3467">
        <v>93083</v>
      </c>
      <c r="BV579" s="3467">
        <v>128412</v>
      </c>
      <c r="BW579" s="3467">
        <v>204234</v>
      </c>
      <c r="BX579" s="3467">
        <v>1651088</v>
      </c>
      <c r="BY579" s="3467">
        <v>1409431</v>
      </c>
    </row>
    <row r="580" spans="1:77" ht="15.2" customHeight="1" x14ac:dyDescent="0.2">
      <c r="A580" s="3254" t="s">
        <v>23</v>
      </c>
      <c r="B580" s="3255" t="s">
        <v>1662</v>
      </c>
      <c r="C580" s="3272" t="s">
        <v>1663</v>
      </c>
      <c r="D580" s="3256">
        <v>0</v>
      </c>
      <c r="E580" s="3256">
        <v>1</v>
      </c>
      <c r="F580" s="3256">
        <v>0</v>
      </c>
      <c r="G580" s="3315">
        <v>1</v>
      </c>
      <c r="H580" s="3256">
        <v>0</v>
      </c>
      <c r="I580" s="3315">
        <v>8753</v>
      </c>
      <c r="J580" s="3256">
        <v>0</v>
      </c>
      <c r="K580" s="3315">
        <v>4677</v>
      </c>
      <c r="L580" s="3256">
        <v>0</v>
      </c>
      <c r="M580" s="3315">
        <v>748</v>
      </c>
      <c r="N580" s="3256">
        <v>0</v>
      </c>
      <c r="O580" s="3256">
        <v>3929</v>
      </c>
      <c r="P580" s="3256">
        <v>0</v>
      </c>
      <c r="Q580" s="3315">
        <v>94</v>
      </c>
      <c r="R580" s="3256">
        <v>0</v>
      </c>
      <c r="S580" s="3315">
        <v>230</v>
      </c>
      <c r="T580" s="3256">
        <v>0</v>
      </c>
      <c r="U580" s="3256">
        <v>3604</v>
      </c>
      <c r="V580" s="3209" t="s">
        <v>1663</v>
      </c>
      <c r="W580" s="3223" t="b">
        <f t="shared" si="82"/>
        <v>1</v>
      </c>
      <c r="X580" s="3258">
        <f>+T580-'Departmental PL'!V917</f>
        <v>0</v>
      </c>
      <c r="Y580" s="3258">
        <f>+U580-'Departmental PL'!W917</f>
        <v>-1</v>
      </c>
      <c r="AC580" s="3228">
        <f t="shared" si="92"/>
        <v>0</v>
      </c>
      <c r="AD580" s="3228">
        <f t="shared" si="93"/>
        <v>0</v>
      </c>
      <c r="AF580" s="3233">
        <f t="shared" si="88"/>
        <v>0</v>
      </c>
      <c r="AG580" s="3233">
        <f t="shared" si="89"/>
        <v>1</v>
      </c>
      <c r="AH580" s="3223" t="b">
        <f t="shared" si="85"/>
        <v>1</v>
      </c>
      <c r="AI580" s="3259" t="s">
        <v>1662</v>
      </c>
      <c r="AJ580" s="3259" t="s">
        <v>768</v>
      </c>
      <c r="AK580" s="3259" t="s">
        <v>1663</v>
      </c>
      <c r="AL580" s="3244">
        <v>1</v>
      </c>
      <c r="AM580" s="3244">
        <v>0</v>
      </c>
      <c r="AN580" s="3244">
        <v>1</v>
      </c>
      <c r="AP580" s="3244">
        <v>8753</v>
      </c>
      <c r="AR580" s="3244">
        <v>4677</v>
      </c>
      <c r="AT580" s="3244">
        <v>758</v>
      </c>
      <c r="AV580" s="3244">
        <v>3919</v>
      </c>
      <c r="AX580" s="3244">
        <v>93</v>
      </c>
      <c r="AZ580" s="3244">
        <v>248</v>
      </c>
      <c r="BB580" s="3244">
        <v>3578</v>
      </c>
      <c r="BE580" s="3223">
        <f t="shared" si="87"/>
        <v>562</v>
      </c>
      <c r="BF580" s="3223" t="b">
        <f t="shared" si="86"/>
        <v>1</v>
      </c>
      <c r="BG580" s="3269" t="s">
        <v>1663</v>
      </c>
      <c r="BH580" s="3269">
        <v>1</v>
      </c>
      <c r="BI580" s="3269">
        <v>0</v>
      </c>
      <c r="BJ580" s="3269">
        <v>1</v>
      </c>
      <c r="BK580" s="3269" t="s">
        <v>1196</v>
      </c>
      <c r="BL580" s="3262">
        <v>8753</v>
      </c>
      <c r="BM580" s="3269" t="s">
        <v>1196</v>
      </c>
      <c r="BN580" s="3262">
        <v>4677</v>
      </c>
      <c r="BO580" s="3269" t="s">
        <v>1196</v>
      </c>
      <c r="BP580" s="3269">
        <v>758</v>
      </c>
      <c r="BQ580" s="3269" t="s">
        <v>1196</v>
      </c>
      <c r="BR580" s="3262">
        <v>3919</v>
      </c>
      <c r="BS580" s="3269" t="s">
        <v>1196</v>
      </c>
      <c r="BT580" s="3269">
        <v>93</v>
      </c>
      <c r="BU580" s="3269" t="s">
        <v>1196</v>
      </c>
      <c r="BV580" s="3269">
        <v>248</v>
      </c>
      <c r="BW580" s="3269" t="s">
        <v>1196</v>
      </c>
      <c r="BX580" s="3262">
        <v>3578</v>
      </c>
      <c r="BY580" s="3269" t="s">
        <v>1196</v>
      </c>
    </row>
    <row r="581" spans="1:77" ht="15.2" customHeight="1" x14ac:dyDescent="0.2">
      <c r="A581" s="3254" t="s">
        <v>23</v>
      </c>
      <c r="B581" s="3255" t="s">
        <v>1662</v>
      </c>
      <c r="C581" s="3272" t="s">
        <v>1661</v>
      </c>
      <c r="D581" s="3256"/>
      <c r="E581" s="3256"/>
      <c r="F581" s="3256"/>
      <c r="G581" s="3315"/>
      <c r="H581" s="3256"/>
      <c r="I581" s="3315"/>
      <c r="J581" s="3256"/>
      <c r="K581" s="3315"/>
      <c r="L581" s="3256"/>
      <c r="M581" s="3315"/>
      <c r="N581" s="3256"/>
      <c r="O581" s="3256"/>
      <c r="P581" s="3256"/>
      <c r="Q581" s="3315"/>
      <c r="R581" s="3256"/>
      <c r="S581" s="3315"/>
      <c r="T581" s="3256"/>
      <c r="U581" s="3256"/>
      <c r="V581" s="3218" t="s">
        <v>1661</v>
      </c>
      <c r="W581" s="3223" t="b">
        <f t="shared" ref="W581:W645" si="94">V581=C581</f>
        <v>1</v>
      </c>
      <c r="X581" s="3258">
        <f>+T581-'Departmental PL'!V918</f>
        <v>0</v>
      </c>
      <c r="Y581" s="3258">
        <f>+U581-'Departmental PL'!W918</f>
        <v>0</v>
      </c>
      <c r="AC581" s="3228">
        <f t="shared" si="92"/>
        <v>0</v>
      </c>
      <c r="AD581" s="3228">
        <f t="shared" si="93"/>
        <v>0</v>
      </c>
      <c r="AF581" s="3233">
        <f t="shared" si="88"/>
        <v>0</v>
      </c>
      <c r="AG581" s="3233">
        <f t="shared" si="89"/>
        <v>0</v>
      </c>
      <c r="AH581" s="3223" t="b">
        <f t="shared" si="85"/>
        <v>1</v>
      </c>
      <c r="AI581" s="3259" t="s">
        <v>1662</v>
      </c>
      <c r="AJ581" s="3259" t="s">
        <v>768</v>
      </c>
      <c r="AK581" s="3259" t="s">
        <v>1661</v>
      </c>
      <c r="AL581" s="3244">
        <v>0</v>
      </c>
      <c r="AM581" s="3244">
        <v>1</v>
      </c>
      <c r="AO581" s="3244">
        <v>1</v>
      </c>
      <c r="AQ581" s="3244">
        <v>2811</v>
      </c>
      <c r="AS581" s="3244">
        <v>877</v>
      </c>
      <c r="AU581" s="3244">
        <v>321</v>
      </c>
      <c r="AW581" s="3244">
        <v>556</v>
      </c>
      <c r="AY581" s="3244">
        <v>19</v>
      </c>
      <c r="BA581" s="3244">
        <v>418</v>
      </c>
      <c r="BC581" s="3244">
        <v>119</v>
      </c>
      <c r="BE581" s="3223">
        <f t="shared" si="87"/>
        <v>563</v>
      </c>
      <c r="BF581" s="3223" t="b">
        <f t="shared" si="86"/>
        <v>1</v>
      </c>
      <c r="BG581" s="3269" t="s">
        <v>1661</v>
      </c>
      <c r="BH581" s="3269">
        <v>0</v>
      </c>
      <c r="BI581" s="3269">
        <v>1</v>
      </c>
      <c r="BJ581" s="3269" t="s">
        <v>1196</v>
      </c>
      <c r="BK581" s="3269">
        <v>1</v>
      </c>
      <c r="BL581" s="3269" t="s">
        <v>1196</v>
      </c>
      <c r="BM581" s="3262">
        <v>2811</v>
      </c>
      <c r="BN581" s="3269" t="s">
        <v>1196</v>
      </c>
      <c r="BO581" s="3269">
        <v>877</v>
      </c>
      <c r="BP581" s="3269" t="s">
        <v>1196</v>
      </c>
      <c r="BQ581" s="3269">
        <v>321</v>
      </c>
      <c r="BR581" s="3269" t="s">
        <v>1196</v>
      </c>
      <c r="BS581" s="3269">
        <v>556</v>
      </c>
      <c r="BT581" s="3269" t="s">
        <v>1196</v>
      </c>
      <c r="BU581" s="3269">
        <v>19</v>
      </c>
      <c r="BV581" s="3269" t="s">
        <v>1196</v>
      </c>
      <c r="BW581" s="3269">
        <v>418</v>
      </c>
      <c r="BX581" s="3269" t="s">
        <v>1196</v>
      </c>
      <c r="BY581" s="3269">
        <v>119</v>
      </c>
    </row>
    <row r="582" spans="1:77" s="3446" customFormat="1" ht="15.2" customHeight="1" x14ac:dyDescent="0.2">
      <c r="A582" s="3459" t="s">
        <v>23</v>
      </c>
      <c r="B582" s="3468" t="s">
        <v>1662</v>
      </c>
      <c r="C582" s="3469" t="s">
        <v>2610</v>
      </c>
      <c r="D582" s="3468">
        <v>0</v>
      </c>
      <c r="E582" s="3468">
        <v>1</v>
      </c>
      <c r="F582" s="3468">
        <v>0</v>
      </c>
      <c r="G582" s="3468">
        <v>1</v>
      </c>
      <c r="H582" s="3468" t="s">
        <v>1196</v>
      </c>
      <c r="I582" s="3468">
        <v>8753</v>
      </c>
      <c r="J582" s="3468" t="s">
        <v>1196</v>
      </c>
      <c r="K582" s="3468">
        <v>4677</v>
      </c>
      <c r="L582" s="3468" t="s">
        <v>1196</v>
      </c>
      <c r="M582" s="3468">
        <v>748</v>
      </c>
      <c r="N582" s="3468" t="s">
        <v>1196</v>
      </c>
      <c r="O582" s="3468">
        <v>3929</v>
      </c>
      <c r="P582" s="3468" t="s">
        <v>1196</v>
      </c>
      <c r="Q582" s="3468">
        <v>94</v>
      </c>
      <c r="R582" s="3468" t="s">
        <v>1196</v>
      </c>
      <c r="S582" s="3468">
        <v>230</v>
      </c>
      <c r="T582" s="3468" t="s">
        <v>1196</v>
      </c>
      <c r="U582" s="3468">
        <v>3604</v>
      </c>
      <c r="V582" s="3470" t="s">
        <v>2610</v>
      </c>
      <c r="W582" s="3446" t="b">
        <f t="shared" si="94"/>
        <v>1</v>
      </c>
      <c r="X582" s="3468" t="e">
        <f>+T582-'Departmental PL'!V919</f>
        <v>#VALUE!</v>
      </c>
      <c r="Y582" s="3468">
        <f>+U582-'Departmental PL'!W919</f>
        <v>-1</v>
      </c>
      <c r="AC582" s="3446" t="e">
        <f t="shared" si="92"/>
        <v>#VALUE!</v>
      </c>
      <c r="AD582" s="3446">
        <f t="shared" si="93"/>
        <v>0</v>
      </c>
      <c r="AF582" s="3446" t="e">
        <f t="shared" si="88"/>
        <v>#VALUE!</v>
      </c>
      <c r="AG582" s="3446">
        <f t="shared" si="89"/>
        <v>1</v>
      </c>
      <c r="AH582" s="3446" t="b">
        <f t="shared" si="85"/>
        <v>0</v>
      </c>
      <c r="AI582" s="3471" t="s">
        <v>1662</v>
      </c>
      <c r="AJ582" s="3471" t="s">
        <v>768</v>
      </c>
      <c r="AK582" s="3471" t="s">
        <v>2031</v>
      </c>
      <c r="AL582" s="3471">
        <v>1</v>
      </c>
      <c r="AM582" s="3471">
        <v>1</v>
      </c>
      <c r="AN582" s="3471">
        <v>1</v>
      </c>
      <c r="AO582" s="3471">
        <v>1</v>
      </c>
      <c r="AP582" s="3471">
        <v>8753</v>
      </c>
      <c r="AQ582" s="3471">
        <v>2811</v>
      </c>
      <c r="AR582" s="3471">
        <v>4677</v>
      </c>
      <c r="AS582" s="3471">
        <v>877</v>
      </c>
      <c r="AT582" s="3471">
        <v>758</v>
      </c>
      <c r="AU582" s="3471">
        <v>321</v>
      </c>
      <c r="AV582" s="3471">
        <v>3919</v>
      </c>
      <c r="AW582" s="3471">
        <v>556</v>
      </c>
      <c r="AX582" s="3471">
        <v>93</v>
      </c>
      <c r="AY582" s="3471">
        <v>19</v>
      </c>
      <c r="AZ582" s="3471">
        <v>248</v>
      </c>
      <c r="BA582" s="3471">
        <v>418</v>
      </c>
      <c r="BB582" s="3471">
        <v>3578</v>
      </c>
      <c r="BC582" s="3471">
        <v>119</v>
      </c>
      <c r="BE582" s="3446">
        <f t="shared" si="87"/>
        <v>564</v>
      </c>
      <c r="BF582" s="3446" t="b">
        <f t="shared" si="86"/>
        <v>0</v>
      </c>
      <c r="BG582" s="3472" t="s">
        <v>1662</v>
      </c>
      <c r="BH582" s="3467">
        <v>1</v>
      </c>
      <c r="BI582" s="3467">
        <v>1</v>
      </c>
      <c r="BJ582" s="3467">
        <v>1</v>
      </c>
      <c r="BK582" s="3467">
        <v>1</v>
      </c>
      <c r="BL582" s="3467">
        <v>8753</v>
      </c>
      <c r="BM582" s="3467">
        <v>2811</v>
      </c>
      <c r="BN582" s="3467">
        <v>4677</v>
      </c>
      <c r="BO582" s="3467">
        <v>877</v>
      </c>
      <c r="BP582" s="3467">
        <v>758</v>
      </c>
      <c r="BQ582" s="3467">
        <v>321</v>
      </c>
      <c r="BR582" s="3467">
        <v>3919</v>
      </c>
      <c r="BS582" s="3467">
        <v>556</v>
      </c>
      <c r="BT582" s="3467">
        <v>93</v>
      </c>
      <c r="BU582" s="3467">
        <v>19</v>
      </c>
      <c r="BV582" s="3467">
        <v>248</v>
      </c>
      <c r="BW582" s="3467">
        <v>418</v>
      </c>
      <c r="BX582" s="3467">
        <v>3578</v>
      </c>
      <c r="BY582" s="3467">
        <v>119</v>
      </c>
    </row>
    <row r="583" spans="1:77" s="3446" customFormat="1" ht="15.2" customHeight="1" x14ac:dyDescent="0.2">
      <c r="A583" s="3459" t="s">
        <v>1664</v>
      </c>
      <c r="B583" s="3496"/>
      <c r="C583" s="3482" t="s">
        <v>3894</v>
      </c>
      <c r="D583" s="3460">
        <v>2849</v>
      </c>
      <c r="E583" s="3460">
        <v>2696</v>
      </c>
      <c r="F583" s="3483">
        <v>3634</v>
      </c>
      <c r="G583" s="3462">
        <v>3491</v>
      </c>
      <c r="H583" s="3462">
        <v>9548587</v>
      </c>
      <c r="I583" s="3462">
        <v>8852561</v>
      </c>
      <c r="J583" s="3462">
        <v>4262288</v>
      </c>
      <c r="K583" s="3462">
        <v>4193830</v>
      </c>
      <c r="L583" s="3462">
        <v>914129</v>
      </c>
      <c r="M583" s="3462">
        <v>896405</v>
      </c>
      <c r="N583" s="3462">
        <v>3348159</v>
      </c>
      <c r="O583" s="3462">
        <v>3297426</v>
      </c>
      <c r="P583" s="3462">
        <v>257642</v>
      </c>
      <c r="Q583" s="3462">
        <v>98913</v>
      </c>
      <c r="R583" s="3462">
        <v>759903</v>
      </c>
      <c r="S583" s="3462">
        <v>528237</v>
      </c>
      <c r="T583" s="3462">
        <v>2330614</v>
      </c>
      <c r="U583" s="3462">
        <v>2670275</v>
      </c>
      <c r="V583" s="3484" t="s">
        <v>3894</v>
      </c>
      <c r="W583" s="3446" t="b">
        <f t="shared" si="94"/>
        <v>1</v>
      </c>
      <c r="X583" s="3466"/>
      <c r="Y583" s="3466"/>
      <c r="AC583" s="3446">
        <f t="shared" ref="AC583:AC604" si="95">+J583-L583-N583</f>
        <v>0</v>
      </c>
      <c r="AD583" s="3446">
        <f t="shared" ref="AD583:AD604" si="96">+K583-M583-O583</f>
        <v>-1</v>
      </c>
      <c r="AF583" s="3446">
        <f t="shared" si="88"/>
        <v>0</v>
      </c>
      <c r="AG583" s="3446">
        <f t="shared" si="89"/>
        <v>1</v>
      </c>
      <c r="AH583" s="3446" t="b">
        <f t="shared" si="85"/>
        <v>0</v>
      </c>
      <c r="AI583" s="3467"/>
      <c r="AJ583" s="3467"/>
      <c r="AK583" s="3467"/>
      <c r="AL583" s="3467"/>
      <c r="AM583" s="3467"/>
      <c r="AN583" s="3467"/>
      <c r="AO583" s="3467"/>
      <c r="AP583" s="3467"/>
      <c r="AQ583" s="3467"/>
      <c r="AR583" s="3467"/>
      <c r="AS583" s="3467"/>
      <c r="AT583" s="3467"/>
      <c r="AU583" s="3467"/>
      <c r="AV583" s="3467"/>
      <c r="AW583" s="3467"/>
      <c r="AX583" s="3467"/>
      <c r="AY583" s="3467"/>
      <c r="AZ583" s="3467"/>
      <c r="BA583" s="3467"/>
      <c r="BB583" s="3467"/>
      <c r="BC583" s="3467"/>
      <c r="BE583" s="3446">
        <f t="shared" si="87"/>
        <v>565</v>
      </c>
      <c r="BF583" s="3446" t="b">
        <f t="shared" si="86"/>
        <v>0</v>
      </c>
    </row>
    <row r="584" spans="1:77" ht="15.2" customHeight="1" x14ac:dyDescent="0.2">
      <c r="A584" s="3254" t="s">
        <v>1665</v>
      </c>
      <c r="B584" s="3306"/>
      <c r="C584" s="3307" t="s">
        <v>1668</v>
      </c>
      <c r="D584" s="3308" t="s">
        <v>436</v>
      </c>
      <c r="E584" s="3308" t="s">
        <v>436</v>
      </c>
      <c r="F584" s="3308" t="s">
        <v>436</v>
      </c>
      <c r="G584" s="3255" t="s">
        <v>436</v>
      </c>
      <c r="H584" s="3309" t="s">
        <v>436</v>
      </c>
      <c r="I584" s="3255" t="s">
        <v>436</v>
      </c>
      <c r="J584" s="3309" t="s">
        <v>436</v>
      </c>
      <c r="K584" s="3255" t="s">
        <v>436</v>
      </c>
      <c r="L584" s="3308" t="s">
        <v>436</v>
      </c>
      <c r="M584" s="3255" t="s">
        <v>436</v>
      </c>
      <c r="N584" s="3309" t="s">
        <v>436</v>
      </c>
      <c r="O584" s="3308" t="s">
        <v>436</v>
      </c>
      <c r="P584" s="3308" t="s">
        <v>436</v>
      </c>
      <c r="Q584" s="3255" t="s">
        <v>436</v>
      </c>
      <c r="R584" s="3308" t="s">
        <v>436</v>
      </c>
      <c r="S584" s="3255" t="s">
        <v>436</v>
      </c>
      <c r="T584" s="3308" t="s">
        <v>436</v>
      </c>
      <c r="U584" s="3308" t="s">
        <v>436</v>
      </c>
      <c r="V584" s="3209" t="s">
        <v>1668</v>
      </c>
      <c r="W584" s="3223" t="b">
        <f t="shared" si="94"/>
        <v>1</v>
      </c>
      <c r="X584" s="3258"/>
      <c r="Y584" s="3258"/>
      <c r="AC584" s="3228" t="e">
        <f t="shared" si="95"/>
        <v>#VALUE!</v>
      </c>
      <c r="AD584" s="3228" t="e">
        <f t="shared" si="96"/>
        <v>#VALUE!</v>
      </c>
      <c r="AF584" s="3233" t="e">
        <f t="shared" si="88"/>
        <v>#VALUE!</v>
      </c>
      <c r="AG584" s="3233" t="e">
        <f t="shared" si="89"/>
        <v>#VALUE!</v>
      </c>
      <c r="AH584" s="3223" t="b">
        <f t="shared" si="85"/>
        <v>0</v>
      </c>
      <c r="AL584" s="3243"/>
      <c r="AM584" s="3243"/>
      <c r="AN584" s="3243"/>
      <c r="AO584" s="3243"/>
      <c r="AP584" s="3243"/>
      <c r="AQ584" s="3243"/>
      <c r="AR584" s="3243"/>
      <c r="AS584" s="3243"/>
      <c r="AT584" s="3243"/>
      <c r="AU584" s="3243"/>
      <c r="AV584" s="3243"/>
      <c r="AW584" s="3243"/>
      <c r="AX584" s="3243"/>
      <c r="AY584" s="3243"/>
      <c r="AZ584" s="3243"/>
      <c r="BA584" s="3243"/>
      <c r="BB584" s="3243"/>
      <c r="BC584" s="3243"/>
      <c r="BE584" s="3223">
        <f t="shared" si="87"/>
        <v>566</v>
      </c>
      <c r="BF584" s="3223" t="b">
        <f t="shared" si="86"/>
        <v>0</v>
      </c>
    </row>
    <row r="585" spans="1:77" ht="15.2" customHeight="1" x14ac:dyDescent="0.2">
      <c r="A585" s="3254" t="s">
        <v>1666</v>
      </c>
      <c r="B585" s="3306"/>
      <c r="C585" s="3307" t="s">
        <v>1281</v>
      </c>
      <c r="D585" s="3308" t="s">
        <v>436</v>
      </c>
      <c r="E585" s="3308" t="s">
        <v>436</v>
      </c>
      <c r="F585" s="3308" t="s">
        <v>436</v>
      </c>
      <c r="G585" s="3255" t="s">
        <v>436</v>
      </c>
      <c r="H585" s="3309" t="s">
        <v>436</v>
      </c>
      <c r="I585" s="3255" t="s">
        <v>436</v>
      </c>
      <c r="J585" s="3309" t="s">
        <v>436</v>
      </c>
      <c r="K585" s="3255" t="s">
        <v>436</v>
      </c>
      <c r="L585" s="3308" t="s">
        <v>436</v>
      </c>
      <c r="M585" s="3255" t="s">
        <v>436</v>
      </c>
      <c r="N585" s="3309" t="s">
        <v>436</v>
      </c>
      <c r="O585" s="3308" t="s">
        <v>436</v>
      </c>
      <c r="P585" s="3308" t="s">
        <v>436</v>
      </c>
      <c r="Q585" s="3255" t="s">
        <v>436</v>
      </c>
      <c r="R585" s="3308" t="s">
        <v>436</v>
      </c>
      <c r="S585" s="3255" t="s">
        <v>436</v>
      </c>
      <c r="T585" s="3308" t="s">
        <v>436</v>
      </c>
      <c r="U585" s="3308" t="s">
        <v>436</v>
      </c>
      <c r="V585" s="3212" t="s">
        <v>1281</v>
      </c>
      <c r="W585" s="3223" t="b">
        <f t="shared" si="94"/>
        <v>1</v>
      </c>
      <c r="X585" s="3258"/>
      <c r="Y585" s="3258"/>
      <c r="AC585" s="3228" t="e">
        <f t="shared" si="95"/>
        <v>#VALUE!</v>
      </c>
      <c r="AD585" s="3228" t="e">
        <f t="shared" si="96"/>
        <v>#VALUE!</v>
      </c>
      <c r="AF585" s="3233" t="e">
        <f t="shared" si="88"/>
        <v>#VALUE!</v>
      </c>
      <c r="AG585" s="3233" t="e">
        <f t="shared" si="89"/>
        <v>#VALUE!</v>
      </c>
      <c r="AH585" s="3223" t="b">
        <f t="shared" si="85"/>
        <v>0</v>
      </c>
      <c r="AL585" s="3243"/>
      <c r="AM585" s="3243"/>
      <c r="AN585" s="3243"/>
      <c r="AO585" s="3243"/>
      <c r="AP585" s="3243"/>
      <c r="AQ585" s="3243"/>
      <c r="AR585" s="3243"/>
      <c r="AS585" s="3243"/>
      <c r="AT585" s="3243"/>
      <c r="AU585" s="3243"/>
      <c r="AV585" s="3243"/>
      <c r="AW585" s="3243"/>
      <c r="AX585" s="3243"/>
      <c r="AY585" s="3243"/>
      <c r="AZ585" s="3243"/>
      <c r="BA585" s="3243"/>
      <c r="BB585" s="3243"/>
      <c r="BC585" s="3243"/>
      <c r="BE585" s="3223">
        <f t="shared" si="87"/>
        <v>567</v>
      </c>
      <c r="BF585" s="3223" t="b">
        <f t="shared" si="86"/>
        <v>0</v>
      </c>
    </row>
    <row r="586" spans="1:77" ht="15.2" customHeight="1" x14ac:dyDescent="0.2">
      <c r="A586" s="3254" t="s">
        <v>1667</v>
      </c>
      <c r="B586" s="3255" t="s">
        <v>1668</v>
      </c>
      <c r="C586" s="3272" t="s">
        <v>1664</v>
      </c>
      <c r="D586" s="3256">
        <v>647</v>
      </c>
      <c r="E586" s="3256">
        <v>671</v>
      </c>
      <c r="F586" s="3256">
        <v>1524</v>
      </c>
      <c r="G586" s="3256">
        <v>1524</v>
      </c>
      <c r="H586" s="3256">
        <v>325633</v>
      </c>
      <c r="I586" s="3256">
        <v>316465</v>
      </c>
      <c r="J586" s="3256">
        <v>104895</v>
      </c>
      <c r="K586" s="3256">
        <v>102308</v>
      </c>
      <c r="L586" s="3256">
        <v>190097</v>
      </c>
      <c r="M586" s="3256">
        <v>194394</v>
      </c>
      <c r="N586" s="3256">
        <v>-85202</v>
      </c>
      <c r="O586" s="3257">
        <v>-92087</v>
      </c>
      <c r="P586" s="3256">
        <v>6</v>
      </c>
      <c r="Q586" s="3256">
        <v>0</v>
      </c>
      <c r="R586" s="3256">
        <v>25661</v>
      </c>
      <c r="S586" s="3256">
        <v>23308</v>
      </c>
      <c r="T586" s="3256">
        <v>-110870</v>
      </c>
      <c r="U586" s="3257">
        <v>-115395</v>
      </c>
      <c r="V586" s="3209" t="s">
        <v>1664</v>
      </c>
      <c r="W586" s="3223" t="b">
        <f t="shared" si="94"/>
        <v>1</v>
      </c>
      <c r="X586" s="3267">
        <f>+T586-'Departmental PL'!V925</f>
        <v>238723.17899747018</v>
      </c>
      <c r="Y586" s="3267">
        <f>+U586-'Departmental PL'!W925</f>
        <v>304819.46139999991</v>
      </c>
      <c r="AC586" s="3228">
        <f t="shared" si="95"/>
        <v>0</v>
      </c>
      <c r="AD586" s="3228">
        <f t="shared" si="96"/>
        <v>1</v>
      </c>
      <c r="AF586" s="3233">
        <f t="shared" si="88"/>
        <v>1</v>
      </c>
      <c r="AG586" s="3233">
        <f t="shared" si="89"/>
        <v>0</v>
      </c>
      <c r="AH586" s="3223" t="b">
        <f t="shared" si="85"/>
        <v>1</v>
      </c>
      <c r="AI586" s="3259" t="s">
        <v>1668</v>
      </c>
      <c r="AJ586" s="3259" t="s">
        <v>1281</v>
      </c>
      <c r="AK586" s="3259" t="s">
        <v>1664</v>
      </c>
      <c r="AL586" s="3244">
        <v>453</v>
      </c>
      <c r="AM586" s="3244">
        <v>488</v>
      </c>
      <c r="AN586" s="3244">
        <v>1052</v>
      </c>
      <c r="AO586" s="3244">
        <v>1228</v>
      </c>
      <c r="AP586" s="3244">
        <v>216300</v>
      </c>
      <c r="AQ586" s="3244">
        <v>273676</v>
      </c>
      <c r="AR586" s="3244">
        <v>69760</v>
      </c>
      <c r="AS586" s="3244">
        <v>92302</v>
      </c>
      <c r="AT586" s="3244">
        <v>140712</v>
      </c>
      <c r="AU586" s="3244">
        <v>78676</v>
      </c>
      <c r="AV586" s="3244">
        <v>-70935</v>
      </c>
      <c r="AW586" s="3244">
        <v>13593</v>
      </c>
      <c r="AX586" s="3244">
        <v>0</v>
      </c>
      <c r="AY586" s="3244">
        <v>0</v>
      </c>
      <c r="AZ586" s="3244">
        <v>18481</v>
      </c>
      <c r="BA586" s="3244">
        <v>10701</v>
      </c>
      <c r="BB586" s="3244">
        <v>-89298</v>
      </c>
      <c r="BC586" s="3244">
        <v>2885</v>
      </c>
      <c r="BE586" s="3223">
        <f t="shared" si="87"/>
        <v>568</v>
      </c>
      <c r="BF586" s="3223" t="b">
        <f t="shared" si="86"/>
        <v>1</v>
      </c>
      <c r="BG586" s="3209" t="s">
        <v>1664</v>
      </c>
      <c r="BH586" s="3269">
        <v>453</v>
      </c>
      <c r="BI586" s="3269">
        <v>488</v>
      </c>
      <c r="BJ586" s="3262">
        <v>1052</v>
      </c>
      <c r="BK586" s="3262">
        <v>1228</v>
      </c>
      <c r="BL586" s="3262">
        <v>216300</v>
      </c>
      <c r="BM586" s="3262">
        <v>273676</v>
      </c>
      <c r="BN586" s="3262">
        <v>69861</v>
      </c>
      <c r="BO586" s="3262">
        <v>92289</v>
      </c>
      <c r="BP586" s="3262">
        <v>140739</v>
      </c>
      <c r="BQ586" s="3262">
        <v>78667</v>
      </c>
      <c r="BR586" s="3262">
        <v>-70878</v>
      </c>
      <c r="BS586" s="3262">
        <v>13622</v>
      </c>
      <c r="BT586" s="3269">
        <v>0</v>
      </c>
      <c r="BU586" s="3269">
        <v>0</v>
      </c>
      <c r="BV586" s="3262">
        <v>18483</v>
      </c>
      <c r="BW586" s="3262">
        <v>10705</v>
      </c>
      <c r="BX586" s="3262">
        <v>-89361</v>
      </c>
      <c r="BY586" s="3262">
        <v>2917</v>
      </c>
    </row>
    <row r="587" spans="1:77" ht="15.2" customHeight="1" x14ac:dyDescent="0.2">
      <c r="A587" s="3281" t="s">
        <v>1668</v>
      </c>
      <c r="B587" s="3255" t="s">
        <v>1668</v>
      </c>
      <c r="C587" s="3272" t="s">
        <v>1665</v>
      </c>
      <c r="D587" s="3256"/>
      <c r="E587" s="3256"/>
      <c r="F587" s="3256"/>
      <c r="G587" s="3256"/>
      <c r="H587" s="3256"/>
      <c r="I587" s="3256"/>
      <c r="J587" s="3256"/>
      <c r="K587" s="3256"/>
      <c r="L587" s="3256"/>
      <c r="M587" s="3256"/>
      <c r="N587" s="3257"/>
      <c r="O587" s="3257"/>
      <c r="P587" s="3256"/>
      <c r="Q587" s="3256"/>
      <c r="R587" s="3256"/>
      <c r="S587" s="3256"/>
      <c r="T587" s="3257"/>
      <c r="U587" s="3257"/>
      <c r="V587" s="3218" t="s">
        <v>1665</v>
      </c>
      <c r="W587" s="3223" t="b">
        <f t="shared" si="94"/>
        <v>1</v>
      </c>
      <c r="X587" s="3267">
        <f>+T587-'Departmental PL'!V926</f>
        <v>-169.05</v>
      </c>
      <c r="Y587" s="3267">
        <f>+U587-'Departmental PL'!W926</f>
        <v>-3796.3799999999997</v>
      </c>
      <c r="AC587" s="3228">
        <f t="shared" si="95"/>
        <v>0</v>
      </c>
      <c r="AD587" s="3228">
        <f t="shared" si="96"/>
        <v>0</v>
      </c>
      <c r="AF587" s="3233">
        <f t="shared" si="88"/>
        <v>0</v>
      </c>
      <c r="AG587" s="3233">
        <f t="shared" si="89"/>
        <v>0</v>
      </c>
      <c r="AH587" s="3223" t="b">
        <f t="shared" si="85"/>
        <v>1</v>
      </c>
      <c r="AI587" s="3259" t="s">
        <v>1668</v>
      </c>
      <c r="AJ587" s="3259" t="s">
        <v>1281</v>
      </c>
      <c r="AK587" s="3259" t="s">
        <v>1665</v>
      </c>
      <c r="AL587" s="3244">
        <v>0</v>
      </c>
      <c r="AM587" s="3244">
        <v>106</v>
      </c>
      <c r="AO587" s="3244">
        <v>153</v>
      </c>
      <c r="AQ587" s="3244">
        <v>9584</v>
      </c>
      <c r="AS587" s="3244">
        <v>4294</v>
      </c>
      <c r="AU587" s="3244">
        <v>16007</v>
      </c>
      <c r="AW587" s="3244">
        <v>-11738</v>
      </c>
      <c r="AY587" s="3244">
        <v>0</v>
      </c>
      <c r="BA587" s="3244">
        <v>1889</v>
      </c>
      <c r="BC587" s="3244">
        <v>-13658</v>
      </c>
      <c r="BE587" s="3223">
        <f t="shared" si="87"/>
        <v>569</v>
      </c>
      <c r="BF587" s="3223" t="b">
        <f t="shared" si="86"/>
        <v>1</v>
      </c>
      <c r="BG587" s="3209" t="s">
        <v>1665</v>
      </c>
      <c r="BH587" s="3269">
        <v>0</v>
      </c>
      <c r="BI587" s="3269">
        <v>106</v>
      </c>
      <c r="BJ587" s="3269" t="s">
        <v>1196</v>
      </c>
      <c r="BK587" s="3269">
        <v>153</v>
      </c>
      <c r="BL587" s="3269" t="s">
        <v>1196</v>
      </c>
      <c r="BM587" s="3262">
        <v>9584</v>
      </c>
      <c r="BN587" s="3269" t="s">
        <v>1196</v>
      </c>
      <c r="BO587" s="3262">
        <v>4309</v>
      </c>
      <c r="BP587" s="3269" t="s">
        <v>1196</v>
      </c>
      <c r="BQ587" s="3262">
        <v>16056</v>
      </c>
      <c r="BR587" s="3269" t="s">
        <v>1196</v>
      </c>
      <c r="BS587" s="3262">
        <v>-11747</v>
      </c>
      <c r="BT587" s="3269" t="s">
        <v>1196</v>
      </c>
      <c r="BU587" s="3269">
        <v>0</v>
      </c>
      <c r="BV587" s="3269" t="s">
        <v>1196</v>
      </c>
      <c r="BW587" s="3262">
        <v>1887</v>
      </c>
      <c r="BX587" s="3269" t="s">
        <v>1196</v>
      </c>
      <c r="BY587" s="3262">
        <v>-13634</v>
      </c>
    </row>
    <row r="588" spans="1:77" ht="15.2" customHeight="1" x14ac:dyDescent="0.2">
      <c r="A588" s="3254" t="s">
        <v>1667</v>
      </c>
      <c r="B588" s="3255" t="s">
        <v>1668</v>
      </c>
      <c r="C588" s="3272" t="s">
        <v>1666</v>
      </c>
      <c r="D588" s="3256">
        <v>11671</v>
      </c>
      <c r="E588" s="3256">
        <v>9469</v>
      </c>
      <c r="F588" s="3256">
        <v>23431</v>
      </c>
      <c r="G588" s="3256">
        <v>19007</v>
      </c>
      <c r="H588" s="3256">
        <v>9966418</v>
      </c>
      <c r="I588" s="3256">
        <v>7852412</v>
      </c>
      <c r="J588" s="3256">
        <v>3579710</v>
      </c>
      <c r="K588" s="3256">
        <v>2897486</v>
      </c>
      <c r="L588" s="3256">
        <v>3530788</v>
      </c>
      <c r="M588" s="3256">
        <v>3464867</v>
      </c>
      <c r="N588" s="3257">
        <v>48922</v>
      </c>
      <c r="O588" s="3257">
        <v>-567381</v>
      </c>
      <c r="P588" s="3256">
        <v>7850</v>
      </c>
      <c r="Q588" s="3256">
        <v>6813</v>
      </c>
      <c r="R588" s="3256">
        <v>677054</v>
      </c>
      <c r="S588" s="3256">
        <v>566282</v>
      </c>
      <c r="T588" s="3257">
        <v>-635982</v>
      </c>
      <c r="U588" s="3257">
        <v>-1140476</v>
      </c>
      <c r="V588" s="3209" t="s">
        <v>1666</v>
      </c>
      <c r="W588" s="3223" t="b">
        <f t="shared" si="94"/>
        <v>1</v>
      </c>
      <c r="X588" s="3267">
        <f>+T588-'Departmental PL'!V927</f>
        <v>-7203.909818770946</v>
      </c>
      <c r="Y588" s="3267">
        <f>+U588-'Departmental PL'!W927</f>
        <v>-49408.242399999872</v>
      </c>
      <c r="AC588" s="3228">
        <f t="shared" si="95"/>
        <v>0</v>
      </c>
      <c r="AD588" s="3228">
        <f t="shared" si="96"/>
        <v>0</v>
      </c>
      <c r="AF588" s="3233">
        <f t="shared" si="88"/>
        <v>0</v>
      </c>
      <c r="AG588" s="3233">
        <f t="shared" si="89"/>
        <v>0</v>
      </c>
      <c r="AH588" s="3223" t="b">
        <f t="shared" si="85"/>
        <v>1</v>
      </c>
      <c r="AI588" s="3259" t="s">
        <v>1668</v>
      </c>
      <c r="AJ588" s="3259" t="s">
        <v>1281</v>
      </c>
      <c r="AK588" s="3259" t="s">
        <v>1666</v>
      </c>
      <c r="AL588" s="3244">
        <v>6846</v>
      </c>
      <c r="AM588" s="3244">
        <v>6318</v>
      </c>
      <c r="AN588" s="3244">
        <v>13743</v>
      </c>
      <c r="AO588" s="3244">
        <v>12672</v>
      </c>
      <c r="AP588" s="3244">
        <v>5647054</v>
      </c>
      <c r="AQ588" s="3244">
        <v>6412390</v>
      </c>
      <c r="AR588" s="3244">
        <v>2085431</v>
      </c>
      <c r="AS588" s="3244">
        <v>2477263</v>
      </c>
      <c r="AT588" s="3244">
        <v>2520789</v>
      </c>
      <c r="AU588" s="3244">
        <v>2540349</v>
      </c>
      <c r="AV588" s="3244">
        <v>-435805</v>
      </c>
      <c r="AW588" s="3244">
        <v>-62750</v>
      </c>
      <c r="AX588" s="3244">
        <v>4177</v>
      </c>
      <c r="AY588" s="3244">
        <v>4982</v>
      </c>
      <c r="AZ588" s="3244">
        <v>410811</v>
      </c>
      <c r="BA588" s="3244">
        <v>397930</v>
      </c>
      <c r="BB588" s="3244">
        <v>-850625</v>
      </c>
      <c r="BC588" s="3244">
        <v>-466797</v>
      </c>
      <c r="BE588" s="3223">
        <f t="shared" si="87"/>
        <v>570</v>
      </c>
      <c r="BF588" s="3223" t="b">
        <f t="shared" si="86"/>
        <v>1</v>
      </c>
      <c r="BG588" s="3209" t="s">
        <v>1666</v>
      </c>
      <c r="BH588" s="3262">
        <v>6846</v>
      </c>
      <c r="BI588" s="3262">
        <v>6318</v>
      </c>
      <c r="BJ588" s="3262">
        <v>13743</v>
      </c>
      <c r="BK588" s="3262">
        <v>12672</v>
      </c>
      <c r="BL588" s="3262">
        <v>5647054</v>
      </c>
      <c r="BM588" s="3262">
        <v>6412390</v>
      </c>
      <c r="BN588" s="3262">
        <v>2085450</v>
      </c>
      <c r="BO588" s="3262">
        <v>2477189</v>
      </c>
      <c r="BP588" s="3262">
        <v>2520941</v>
      </c>
      <c r="BQ588" s="3262">
        <v>2540118</v>
      </c>
      <c r="BR588" s="3262">
        <v>-435491</v>
      </c>
      <c r="BS588" s="3262">
        <v>-62929</v>
      </c>
      <c r="BT588" s="3262">
        <v>5001</v>
      </c>
      <c r="BU588" s="3262">
        <v>6100</v>
      </c>
      <c r="BV588" s="3262">
        <v>410073</v>
      </c>
      <c r="BW588" s="3262">
        <v>398010</v>
      </c>
      <c r="BX588" s="3262">
        <v>-850565</v>
      </c>
      <c r="BY588" s="3262">
        <v>-467039</v>
      </c>
    </row>
    <row r="589" spans="1:77" ht="15.2" customHeight="1" x14ac:dyDescent="0.2">
      <c r="A589" s="3289" t="s">
        <v>1668</v>
      </c>
      <c r="B589" s="3255" t="s">
        <v>1668</v>
      </c>
      <c r="C589" s="3272" t="s">
        <v>1667</v>
      </c>
      <c r="D589" s="3256">
        <v>120</v>
      </c>
      <c r="E589" s="3256">
        <v>620</v>
      </c>
      <c r="F589" s="3256">
        <v>173</v>
      </c>
      <c r="G589" s="3256">
        <v>860</v>
      </c>
      <c r="H589" s="3256">
        <v>58003</v>
      </c>
      <c r="I589" s="3256">
        <v>284605</v>
      </c>
      <c r="J589" s="3256">
        <v>21764</v>
      </c>
      <c r="K589" s="3256">
        <v>113835</v>
      </c>
      <c r="L589" s="3256">
        <v>11745</v>
      </c>
      <c r="M589" s="3256">
        <v>68570</v>
      </c>
      <c r="N589" s="3256">
        <v>10019</v>
      </c>
      <c r="O589" s="3257">
        <v>45264</v>
      </c>
      <c r="P589" s="3256">
        <v>49</v>
      </c>
      <c r="Q589" s="3256">
        <v>249</v>
      </c>
      <c r="R589" s="3256">
        <v>2629</v>
      </c>
      <c r="S589" s="3256">
        <v>14638</v>
      </c>
      <c r="T589" s="3256">
        <v>7342</v>
      </c>
      <c r="U589" s="3257">
        <v>30378</v>
      </c>
      <c r="V589" s="3209" t="s">
        <v>1667</v>
      </c>
      <c r="W589" s="3223" t="b">
        <f t="shared" si="94"/>
        <v>1</v>
      </c>
      <c r="X589" s="3258">
        <f>+T589-'Departmental PL'!V929</f>
        <v>1</v>
      </c>
      <c r="Y589" s="3258">
        <f>+U589-'Departmental PL'!W929</f>
        <v>0</v>
      </c>
      <c r="AC589" s="3228">
        <f t="shared" si="95"/>
        <v>0</v>
      </c>
      <c r="AD589" s="3228">
        <f t="shared" si="96"/>
        <v>1</v>
      </c>
      <c r="AF589" s="3233">
        <f t="shared" si="88"/>
        <v>-1</v>
      </c>
      <c r="AG589" s="3233">
        <f t="shared" si="89"/>
        <v>-1</v>
      </c>
      <c r="AH589" s="3223" t="b">
        <f t="shared" si="85"/>
        <v>1</v>
      </c>
      <c r="AI589" s="3259" t="s">
        <v>1668</v>
      </c>
      <c r="AJ589" s="3259" t="s">
        <v>1281</v>
      </c>
      <c r="AK589" s="3259" t="s">
        <v>1667</v>
      </c>
      <c r="AL589" s="3244">
        <v>439</v>
      </c>
      <c r="AM589" s="3244">
        <v>397</v>
      </c>
      <c r="AN589" s="3244">
        <v>625</v>
      </c>
      <c r="AO589" s="3244">
        <v>506</v>
      </c>
      <c r="AP589" s="3244">
        <v>202787</v>
      </c>
      <c r="AQ589" s="3244">
        <v>167353</v>
      </c>
      <c r="AR589" s="3244">
        <v>81549</v>
      </c>
      <c r="AS589" s="3244">
        <v>72800</v>
      </c>
      <c r="AT589" s="3244">
        <v>41923</v>
      </c>
      <c r="AU589" s="3244">
        <v>36123</v>
      </c>
      <c r="AV589" s="3244">
        <v>39590</v>
      </c>
      <c r="AW589" s="3244">
        <v>36736</v>
      </c>
      <c r="AX589" s="3244">
        <v>89</v>
      </c>
      <c r="AY589" s="3244">
        <v>43</v>
      </c>
      <c r="AZ589" s="3244">
        <v>9411</v>
      </c>
      <c r="BA589" s="3244">
        <v>7385</v>
      </c>
      <c r="BB589" s="3244">
        <v>30005</v>
      </c>
      <c r="BC589" s="3244">
        <v>29116</v>
      </c>
      <c r="BE589" s="3223">
        <f t="shared" si="87"/>
        <v>571</v>
      </c>
      <c r="BF589" s="3223" t="b">
        <f t="shared" si="86"/>
        <v>1</v>
      </c>
      <c r="BG589" s="3209" t="s">
        <v>1667</v>
      </c>
      <c r="BH589" s="3269">
        <v>439</v>
      </c>
      <c r="BI589" s="3269">
        <v>397</v>
      </c>
      <c r="BJ589" s="3269">
        <v>625</v>
      </c>
      <c r="BK589" s="3269">
        <v>506</v>
      </c>
      <c r="BL589" s="3262">
        <v>202787</v>
      </c>
      <c r="BM589" s="3262">
        <v>167353</v>
      </c>
      <c r="BN589" s="3262">
        <v>81567</v>
      </c>
      <c r="BO589" s="3262">
        <v>72793</v>
      </c>
      <c r="BP589" s="3262">
        <v>41953</v>
      </c>
      <c r="BQ589" s="3262">
        <v>36052</v>
      </c>
      <c r="BR589" s="3262">
        <v>39615</v>
      </c>
      <c r="BS589" s="3262">
        <v>36741</v>
      </c>
      <c r="BT589" s="3269">
        <v>182</v>
      </c>
      <c r="BU589" s="3269">
        <v>159</v>
      </c>
      <c r="BV589" s="3262">
        <v>9424</v>
      </c>
      <c r="BW589" s="3262">
        <v>7482</v>
      </c>
      <c r="BX589" s="3262">
        <v>30008</v>
      </c>
      <c r="BY589" s="3262">
        <v>29100</v>
      </c>
    </row>
    <row r="590" spans="1:77" s="3446" customFormat="1" ht="15.2" customHeight="1" x14ac:dyDescent="0.2">
      <c r="A590" s="3459" t="s">
        <v>1665</v>
      </c>
      <c r="B590" s="3477" t="s">
        <v>1668</v>
      </c>
      <c r="C590" s="3478" t="s">
        <v>2608</v>
      </c>
      <c r="D590" s="3477">
        <v>12438</v>
      </c>
      <c r="E590" s="3477">
        <v>10760</v>
      </c>
      <c r="F590" s="3477">
        <v>25128</v>
      </c>
      <c r="G590" s="3477">
        <v>21391</v>
      </c>
      <c r="H590" s="3477">
        <v>10350054</v>
      </c>
      <c r="I590" s="3477">
        <v>8453482</v>
      </c>
      <c r="J590" s="3477">
        <v>3706368</v>
      </c>
      <c r="K590" s="3477">
        <v>3113629</v>
      </c>
      <c r="L590" s="3477">
        <v>3732630</v>
      </c>
      <c r="M590" s="3477">
        <v>3727832</v>
      </c>
      <c r="N590" s="3477">
        <v>-26261</v>
      </c>
      <c r="O590" s="3477">
        <v>-614203</v>
      </c>
      <c r="P590" s="3477">
        <v>7905</v>
      </c>
      <c r="Q590" s="3477">
        <v>7062</v>
      </c>
      <c r="R590" s="3477">
        <v>705344</v>
      </c>
      <c r="S590" s="3477">
        <v>604228</v>
      </c>
      <c r="T590" s="3477">
        <v>-739510</v>
      </c>
      <c r="U590" s="3477">
        <v>-1225493</v>
      </c>
      <c r="V590" s="3479" t="s">
        <v>2608</v>
      </c>
      <c r="W590" s="3446" t="b">
        <f t="shared" si="94"/>
        <v>1</v>
      </c>
      <c r="X590" s="3486">
        <f>+T590-'Departmental PL'!V930</f>
        <v>231351.21917870035</v>
      </c>
      <c r="Y590" s="3486">
        <f>+U590-'Departmental PL'!W930</f>
        <v>251614.83900000015</v>
      </c>
      <c r="AC590" s="3446">
        <f t="shared" si="95"/>
        <v>-1</v>
      </c>
      <c r="AD590" s="3446">
        <f t="shared" si="96"/>
        <v>0</v>
      </c>
      <c r="AF590" s="3446">
        <f t="shared" si="88"/>
        <v>0</v>
      </c>
      <c r="AG590" s="3446">
        <f t="shared" si="89"/>
        <v>0</v>
      </c>
      <c r="AH590" s="3446" t="b">
        <f t="shared" si="85"/>
        <v>0</v>
      </c>
      <c r="AI590" s="3480" t="s">
        <v>1668</v>
      </c>
      <c r="AJ590" s="3480" t="s">
        <v>1281</v>
      </c>
      <c r="AK590" s="3480" t="s">
        <v>2031</v>
      </c>
      <c r="AL590" s="3480">
        <v>7738</v>
      </c>
      <c r="AM590" s="3480">
        <v>7309</v>
      </c>
      <c r="AN590" s="3480">
        <v>15420</v>
      </c>
      <c r="AO590" s="3480">
        <v>14559</v>
      </c>
      <c r="AP590" s="3480">
        <v>6066141</v>
      </c>
      <c r="AQ590" s="3480">
        <v>6863003</v>
      </c>
      <c r="AR590" s="3480">
        <v>2236740</v>
      </c>
      <c r="AS590" s="3480">
        <v>2646659</v>
      </c>
      <c r="AT590" s="3480">
        <v>2703424</v>
      </c>
      <c r="AU590" s="3480">
        <v>2671155</v>
      </c>
      <c r="AV590" s="3480">
        <v>-467150</v>
      </c>
      <c r="AW590" s="3480">
        <v>-24159</v>
      </c>
      <c r="AX590" s="3480">
        <v>4266</v>
      </c>
      <c r="AY590" s="3480">
        <v>5025</v>
      </c>
      <c r="AZ590" s="3480">
        <v>438703</v>
      </c>
      <c r="BA590" s="3480">
        <v>417905</v>
      </c>
      <c r="BB590" s="3480">
        <v>-909918</v>
      </c>
      <c r="BC590" s="3480">
        <v>-448454</v>
      </c>
      <c r="BE590" s="3446">
        <f t="shared" si="87"/>
        <v>572</v>
      </c>
      <c r="BF590" s="3446" t="b">
        <f t="shared" si="86"/>
        <v>0</v>
      </c>
      <c r="BG590" s="3481" t="s">
        <v>1668</v>
      </c>
      <c r="BH590" s="3467">
        <v>7738</v>
      </c>
      <c r="BI590" s="3467">
        <v>7309</v>
      </c>
      <c r="BJ590" s="3467">
        <v>15420</v>
      </c>
      <c r="BK590" s="3467">
        <v>14559</v>
      </c>
      <c r="BL590" s="3467">
        <v>6066141</v>
      </c>
      <c r="BM590" s="3467">
        <v>6863003</v>
      </c>
      <c r="BN590" s="3467">
        <v>2236878</v>
      </c>
      <c r="BO590" s="3467">
        <v>2646581</v>
      </c>
      <c r="BP590" s="3467">
        <v>2703633</v>
      </c>
      <c r="BQ590" s="3467">
        <v>2670893</v>
      </c>
      <c r="BR590" s="3467">
        <v>-466755</v>
      </c>
      <c r="BS590" s="3467">
        <v>-24312</v>
      </c>
      <c r="BT590" s="3467">
        <v>5183</v>
      </c>
      <c r="BU590" s="3467">
        <v>6259</v>
      </c>
      <c r="BV590" s="3467">
        <v>437980</v>
      </c>
      <c r="BW590" s="3467">
        <v>418084</v>
      </c>
      <c r="BX590" s="3467">
        <v>-909918</v>
      </c>
      <c r="BY590" s="3467">
        <v>-448656</v>
      </c>
    </row>
    <row r="591" spans="1:77" ht="15.2" customHeight="1" x14ac:dyDescent="0.2">
      <c r="A591" s="3254" t="s">
        <v>1716</v>
      </c>
      <c r="B591" s="3255" t="s">
        <v>1668</v>
      </c>
      <c r="C591" s="3272" t="s">
        <v>1667</v>
      </c>
      <c r="D591" s="3256">
        <v>20</v>
      </c>
      <c r="E591" s="3256">
        <v>8</v>
      </c>
      <c r="F591" s="3256">
        <v>68</v>
      </c>
      <c r="G591" s="3256">
        <v>29</v>
      </c>
      <c r="H591" s="3256">
        <v>10480</v>
      </c>
      <c r="I591" s="3256">
        <v>4089</v>
      </c>
      <c r="J591" s="3256">
        <v>3849</v>
      </c>
      <c r="K591" s="3256">
        <v>1434</v>
      </c>
      <c r="L591" s="3256">
        <v>2100</v>
      </c>
      <c r="M591" s="3256">
        <v>1008</v>
      </c>
      <c r="N591" s="3256">
        <v>1749</v>
      </c>
      <c r="O591" s="3256">
        <v>426</v>
      </c>
      <c r="P591" s="3256">
        <v>9</v>
      </c>
      <c r="Q591" s="3256">
        <v>4</v>
      </c>
      <c r="R591" s="3256">
        <v>470</v>
      </c>
      <c r="S591" s="3256">
        <v>215</v>
      </c>
      <c r="T591" s="3256">
        <v>1270</v>
      </c>
      <c r="U591" s="3256">
        <v>208</v>
      </c>
      <c r="V591" s="3209" t="s">
        <v>1667</v>
      </c>
      <c r="W591" s="3223" t="b">
        <f t="shared" si="94"/>
        <v>1</v>
      </c>
      <c r="X591" s="3258">
        <f>+T591-'Departmental PL'!V935</f>
        <v>0</v>
      </c>
      <c r="Y591" s="3258">
        <f>+U591-'Departmental PL'!W935</f>
        <v>1</v>
      </c>
      <c r="AC591" s="3228">
        <f t="shared" si="95"/>
        <v>0</v>
      </c>
      <c r="AD591" s="3228">
        <f t="shared" si="96"/>
        <v>0</v>
      </c>
      <c r="AF591" s="3233">
        <f t="shared" si="88"/>
        <v>0</v>
      </c>
      <c r="AG591" s="3233">
        <f t="shared" si="89"/>
        <v>-1</v>
      </c>
      <c r="AH591" s="3223" t="b">
        <f t="shared" si="85"/>
        <v>1</v>
      </c>
      <c r="AI591" s="3259" t="s">
        <v>1668</v>
      </c>
      <c r="AJ591" s="3259" t="s">
        <v>767</v>
      </c>
      <c r="AK591" s="3259" t="s">
        <v>1667</v>
      </c>
      <c r="AL591" s="3244">
        <v>8</v>
      </c>
      <c r="AM591" s="3244">
        <v>14</v>
      </c>
      <c r="AN591" s="3244">
        <v>31</v>
      </c>
      <c r="AO591" s="3244">
        <v>47</v>
      </c>
      <c r="AP591" s="3244">
        <v>4371</v>
      </c>
      <c r="AQ591" s="3244">
        <v>6476</v>
      </c>
      <c r="AR591" s="3244">
        <v>1585</v>
      </c>
      <c r="AS591" s="3244">
        <v>2538</v>
      </c>
      <c r="AT591" s="3244">
        <v>915</v>
      </c>
      <c r="AU591" s="3244">
        <v>1398</v>
      </c>
      <c r="AV591" s="3244">
        <v>670</v>
      </c>
      <c r="AW591" s="3244">
        <v>1144</v>
      </c>
      <c r="AX591" s="3244">
        <v>7</v>
      </c>
      <c r="AY591" s="3244">
        <v>9</v>
      </c>
      <c r="AZ591" s="3244">
        <v>208</v>
      </c>
      <c r="BA591" s="3244">
        <v>289</v>
      </c>
      <c r="BB591" s="3244">
        <v>460</v>
      </c>
      <c r="BC591" s="3244">
        <v>849</v>
      </c>
      <c r="BE591" s="3223">
        <f t="shared" si="87"/>
        <v>573</v>
      </c>
      <c r="BF591" s="3223" t="b">
        <f t="shared" si="86"/>
        <v>1</v>
      </c>
      <c r="BG591" s="3269" t="s">
        <v>1667</v>
      </c>
      <c r="BH591" s="3269">
        <v>8</v>
      </c>
      <c r="BI591" s="3269">
        <v>14</v>
      </c>
      <c r="BJ591" s="3269">
        <v>31</v>
      </c>
      <c r="BK591" s="3269">
        <v>47</v>
      </c>
      <c r="BL591" s="3262">
        <v>4371</v>
      </c>
      <c r="BM591" s="3262">
        <v>6476</v>
      </c>
      <c r="BN591" s="3262">
        <v>1585</v>
      </c>
      <c r="BO591" s="3262">
        <v>2540</v>
      </c>
      <c r="BP591" s="3269">
        <v>916</v>
      </c>
      <c r="BQ591" s="3262">
        <v>1394</v>
      </c>
      <c r="BR591" s="3269">
        <v>669</v>
      </c>
      <c r="BS591" s="3262">
        <v>1145</v>
      </c>
      <c r="BT591" s="3269">
        <v>4</v>
      </c>
      <c r="BU591" s="3269">
        <v>6</v>
      </c>
      <c r="BV591" s="3269">
        <v>206</v>
      </c>
      <c r="BW591" s="3269">
        <v>289</v>
      </c>
      <c r="BX591" s="3269">
        <v>460</v>
      </c>
      <c r="BY591" s="3269">
        <v>850</v>
      </c>
    </row>
    <row r="592" spans="1:77" s="3446" customFormat="1" ht="15.2" customHeight="1" x14ac:dyDescent="0.2">
      <c r="A592" s="3459" t="s">
        <v>1667</v>
      </c>
      <c r="B592" s="3473" t="s">
        <v>1668</v>
      </c>
      <c r="C592" s="3474" t="s">
        <v>2609</v>
      </c>
      <c r="D592" s="3473">
        <v>20</v>
      </c>
      <c r="E592" s="3473">
        <v>8</v>
      </c>
      <c r="F592" s="3473">
        <v>68</v>
      </c>
      <c r="G592" s="3473">
        <v>29</v>
      </c>
      <c r="H592" s="3473">
        <v>10480</v>
      </c>
      <c r="I592" s="3473">
        <v>4089</v>
      </c>
      <c r="J592" s="3473">
        <v>3849</v>
      </c>
      <c r="K592" s="3473">
        <v>1434</v>
      </c>
      <c r="L592" s="3473">
        <v>2100</v>
      </c>
      <c r="M592" s="3473">
        <v>1008</v>
      </c>
      <c r="N592" s="3473">
        <v>1749</v>
      </c>
      <c r="O592" s="3473">
        <v>426</v>
      </c>
      <c r="P592" s="3473">
        <v>9</v>
      </c>
      <c r="Q592" s="3473">
        <v>4</v>
      </c>
      <c r="R592" s="3473">
        <v>470</v>
      </c>
      <c r="S592" s="3473">
        <v>215</v>
      </c>
      <c r="T592" s="3473">
        <v>1270</v>
      </c>
      <c r="U592" s="3473">
        <v>208</v>
      </c>
      <c r="V592" s="3475" t="s">
        <v>2609</v>
      </c>
      <c r="W592" s="3446" t="b">
        <f t="shared" si="94"/>
        <v>1</v>
      </c>
      <c r="X592" s="3473">
        <f>+T592-'Departmental PL'!V936</f>
        <v>0</v>
      </c>
      <c r="Y592" s="3473">
        <f>+U592-'Departmental PL'!W936</f>
        <v>1</v>
      </c>
      <c r="AC592" s="3446">
        <f t="shared" si="95"/>
        <v>0</v>
      </c>
      <c r="AD592" s="3446">
        <f t="shared" si="96"/>
        <v>0</v>
      </c>
      <c r="AF592" s="3446">
        <f t="shared" si="88"/>
        <v>0</v>
      </c>
      <c r="AG592" s="3446">
        <f t="shared" si="89"/>
        <v>-1</v>
      </c>
      <c r="AH592" s="3446" t="b">
        <f t="shared" si="85"/>
        <v>0</v>
      </c>
      <c r="AI592" s="3476" t="s">
        <v>1668</v>
      </c>
      <c r="AJ592" s="3476" t="s">
        <v>767</v>
      </c>
      <c r="AK592" s="3476" t="s">
        <v>2031</v>
      </c>
      <c r="AL592" s="3476">
        <v>8</v>
      </c>
      <c r="AM592" s="3476">
        <v>14</v>
      </c>
      <c r="AN592" s="3476">
        <v>31</v>
      </c>
      <c r="AO592" s="3476">
        <v>47</v>
      </c>
      <c r="AP592" s="3476">
        <v>4371</v>
      </c>
      <c r="AQ592" s="3476">
        <v>6476</v>
      </c>
      <c r="AR592" s="3476">
        <v>1585</v>
      </c>
      <c r="AS592" s="3476">
        <v>2538</v>
      </c>
      <c r="AT592" s="3476">
        <v>915</v>
      </c>
      <c r="AU592" s="3476">
        <v>1398</v>
      </c>
      <c r="AV592" s="3476">
        <v>670</v>
      </c>
      <c r="AW592" s="3476">
        <v>1144</v>
      </c>
      <c r="AX592" s="3476">
        <v>7</v>
      </c>
      <c r="AY592" s="3476">
        <v>9</v>
      </c>
      <c r="AZ592" s="3476">
        <v>208</v>
      </c>
      <c r="BA592" s="3476">
        <v>289</v>
      </c>
      <c r="BB592" s="3476">
        <v>460</v>
      </c>
      <c r="BC592" s="3476">
        <v>849</v>
      </c>
      <c r="BE592" s="3446">
        <f t="shared" si="87"/>
        <v>574</v>
      </c>
      <c r="BF592" s="3446" t="b">
        <f t="shared" si="86"/>
        <v>0</v>
      </c>
      <c r="BG592" s="3472" t="s">
        <v>1668</v>
      </c>
      <c r="BH592" s="3467">
        <v>8</v>
      </c>
      <c r="BI592" s="3467">
        <v>14</v>
      </c>
      <c r="BJ592" s="3467">
        <v>31</v>
      </c>
      <c r="BK592" s="3467">
        <v>47</v>
      </c>
      <c r="BL592" s="3467">
        <v>4371</v>
      </c>
      <c r="BM592" s="3467">
        <v>6476</v>
      </c>
      <c r="BN592" s="3467">
        <v>1585</v>
      </c>
      <c r="BO592" s="3467">
        <v>2540</v>
      </c>
      <c r="BP592" s="3467">
        <v>916</v>
      </c>
      <c r="BQ592" s="3467">
        <v>1394</v>
      </c>
      <c r="BR592" s="3467">
        <v>669</v>
      </c>
      <c r="BS592" s="3467">
        <v>1145</v>
      </c>
      <c r="BT592" s="3467">
        <v>4</v>
      </c>
      <c r="BU592" s="3467">
        <v>6</v>
      </c>
      <c r="BV592" s="3467">
        <v>206</v>
      </c>
      <c r="BW592" s="3467">
        <v>289</v>
      </c>
      <c r="BX592" s="3467">
        <v>460</v>
      </c>
      <c r="BY592" s="3467">
        <v>850</v>
      </c>
    </row>
    <row r="593" spans="1:77" ht="15.2" customHeight="1" x14ac:dyDescent="0.2">
      <c r="A593" s="3297" t="s">
        <v>1668</v>
      </c>
      <c r="B593" s="3255" t="s">
        <v>1668</v>
      </c>
      <c r="C593" s="3272" t="s">
        <v>1665</v>
      </c>
      <c r="D593" s="3256"/>
      <c r="E593" s="3256"/>
      <c r="F593" s="3256"/>
      <c r="G593" s="3256"/>
      <c r="H593" s="3256"/>
      <c r="I593" s="3256"/>
      <c r="J593" s="3256"/>
      <c r="K593" s="3256"/>
      <c r="L593" s="3256"/>
      <c r="M593" s="3256"/>
      <c r="N593" s="3257"/>
      <c r="O593" s="3257"/>
      <c r="P593" s="3256"/>
      <c r="Q593" s="3256"/>
      <c r="R593" s="3256"/>
      <c r="S593" s="3256"/>
      <c r="T593" s="3257"/>
      <c r="U593" s="3257"/>
      <c r="V593" s="3218" t="s">
        <v>1665</v>
      </c>
      <c r="W593" s="3223" t="b">
        <f t="shared" si="94"/>
        <v>1</v>
      </c>
      <c r="X593" s="3258">
        <f>+T593-'Departmental PL'!V938</f>
        <v>0</v>
      </c>
      <c r="Y593" s="3258">
        <f>+U593-'Departmental PL'!W938</f>
        <v>0</v>
      </c>
      <c r="AC593" s="3228">
        <f t="shared" si="95"/>
        <v>0</v>
      </c>
      <c r="AD593" s="3228">
        <f t="shared" si="96"/>
        <v>0</v>
      </c>
      <c r="AF593" s="3233">
        <f t="shared" si="88"/>
        <v>0</v>
      </c>
      <c r="AG593" s="3233">
        <f t="shared" si="89"/>
        <v>0</v>
      </c>
      <c r="AH593" s="3223" t="b">
        <f t="shared" si="85"/>
        <v>1</v>
      </c>
      <c r="AI593" s="3259" t="s">
        <v>1668</v>
      </c>
      <c r="AJ593" s="3259" t="s">
        <v>768</v>
      </c>
      <c r="AK593" s="3259" t="s">
        <v>1665</v>
      </c>
      <c r="AL593" s="3244">
        <v>0</v>
      </c>
      <c r="AM593" s="3244">
        <v>3</v>
      </c>
      <c r="AO593" s="3244">
        <v>3</v>
      </c>
      <c r="AQ593" s="3244">
        <v>162</v>
      </c>
      <c r="AS593" s="3244">
        <v>62</v>
      </c>
      <c r="AU593" s="3244">
        <v>270</v>
      </c>
      <c r="AW593" s="3244">
        <v>-208</v>
      </c>
      <c r="AY593" s="3244">
        <v>0</v>
      </c>
      <c r="BA593" s="3244">
        <v>33</v>
      </c>
      <c r="BC593" s="3244">
        <v>-241</v>
      </c>
      <c r="BE593" s="3223">
        <f t="shared" si="87"/>
        <v>575</v>
      </c>
      <c r="BF593" s="3223" t="b">
        <f t="shared" si="86"/>
        <v>1</v>
      </c>
      <c r="BG593" s="3269" t="s">
        <v>1665</v>
      </c>
      <c r="BH593" s="3269">
        <v>0</v>
      </c>
      <c r="BI593" s="3269">
        <v>3</v>
      </c>
      <c r="BJ593" s="3269" t="s">
        <v>1196</v>
      </c>
      <c r="BK593" s="3269">
        <v>3</v>
      </c>
      <c r="BL593" s="3269" t="s">
        <v>1196</v>
      </c>
      <c r="BM593" s="3269">
        <v>162</v>
      </c>
      <c r="BN593" s="3269" t="s">
        <v>1196</v>
      </c>
      <c r="BO593" s="3269">
        <v>62</v>
      </c>
      <c r="BP593" s="3269" t="s">
        <v>1196</v>
      </c>
      <c r="BQ593" s="3269">
        <v>271</v>
      </c>
      <c r="BR593" s="3269" t="s">
        <v>1196</v>
      </c>
      <c r="BS593" s="3269">
        <v>-209</v>
      </c>
      <c r="BT593" s="3269" t="s">
        <v>1196</v>
      </c>
      <c r="BU593" s="3269">
        <v>0</v>
      </c>
      <c r="BV593" s="3269" t="s">
        <v>1196</v>
      </c>
      <c r="BW593" s="3269">
        <v>32</v>
      </c>
      <c r="BX593" s="3269" t="s">
        <v>1196</v>
      </c>
      <c r="BY593" s="3269">
        <v>-241</v>
      </c>
    </row>
    <row r="594" spans="1:77" ht="15.2" customHeight="1" x14ac:dyDescent="0.2">
      <c r="A594" s="3297"/>
      <c r="B594" s="3380" t="s">
        <v>1668</v>
      </c>
      <c r="C594" s="3381" t="s">
        <v>1666</v>
      </c>
      <c r="D594" s="3256">
        <v>0</v>
      </c>
      <c r="E594" s="3256">
        <v>1</v>
      </c>
      <c r="F594" s="3256">
        <v>0</v>
      </c>
      <c r="G594" s="3256">
        <v>2</v>
      </c>
      <c r="H594" s="3256">
        <v>0</v>
      </c>
      <c r="I594" s="3256">
        <v>330</v>
      </c>
      <c r="J594" s="3256">
        <v>0</v>
      </c>
      <c r="K594" s="3256">
        <v>116</v>
      </c>
      <c r="L594" s="3256">
        <v>0</v>
      </c>
      <c r="M594" s="3256">
        <v>143</v>
      </c>
      <c r="N594" s="3257">
        <v>0</v>
      </c>
      <c r="O594" s="3257">
        <v>-27</v>
      </c>
      <c r="P594" s="3256">
        <v>0</v>
      </c>
      <c r="Q594" s="3256">
        <v>0</v>
      </c>
      <c r="R594" s="3256">
        <v>0</v>
      </c>
      <c r="S594" s="3256">
        <v>23</v>
      </c>
      <c r="T594" s="3257">
        <v>0</v>
      </c>
      <c r="U594" s="3257">
        <v>-50</v>
      </c>
      <c r="V594" s="3218" t="s">
        <v>1666</v>
      </c>
      <c r="W594" s="3223" t="b">
        <f t="shared" si="94"/>
        <v>1</v>
      </c>
      <c r="X594" s="3258">
        <f>+T594-'Departmental PL'!V939</f>
        <v>0</v>
      </c>
      <c r="Y594" s="3258">
        <f>+U594-'Departmental PL'!W939</f>
        <v>0</v>
      </c>
      <c r="AC594" s="3228">
        <f t="shared" si="95"/>
        <v>0</v>
      </c>
      <c r="AD594" s="3228">
        <f t="shared" si="96"/>
        <v>0</v>
      </c>
      <c r="AI594" s="3259"/>
      <c r="AJ594" s="3259"/>
      <c r="AK594" s="3259"/>
      <c r="BG594" s="3269"/>
      <c r="BH594" s="3269"/>
      <c r="BI594" s="3269"/>
      <c r="BJ594" s="3269"/>
      <c r="BK594" s="3269"/>
      <c r="BL594" s="3269"/>
      <c r="BM594" s="3269"/>
      <c r="BN594" s="3269"/>
      <c r="BO594" s="3269"/>
      <c r="BP594" s="3269"/>
      <c r="BQ594" s="3269"/>
      <c r="BR594" s="3269"/>
      <c r="BS594" s="3269"/>
      <c r="BT594" s="3269"/>
      <c r="BU594" s="3269"/>
      <c r="BV594" s="3269"/>
      <c r="BW594" s="3269"/>
      <c r="BX594" s="3269"/>
      <c r="BY594" s="3269"/>
    </row>
    <row r="595" spans="1:77" ht="15.2" customHeight="1" x14ac:dyDescent="0.2">
      <c r="A595" s="3254" t="s">
        <v>23</v>
      </c>
      <c r="B595" s="3255" t="s">
        <v>1668</v>
      </c>
      <c r="C595" s="3320" t="s">
        <v>1716</v>
      </c>
      <c r="D595" s="3256"/>
      <c r="E595" s="3256"/>
      <c r="F595" s="3315"/>
      <c r="G595" s="3256"/>
      <c r="H595" s="3315"/>
      <c r="I595" s="3256"/>
      <c r="J595" s="3315"/>
      <c r="K595" s="3256"/>
      <c r="L595" s="3315"/>
      <c r="M595" s="3315"/>
      <c r="N595" s="3256"/>
      <c r="O595" s="3256"/>
      <c r="P595" s="3315"/>
      <c r="Q595" s="3315"/>
      <c r="R595" s="3315"/>
      <c r="S595" s="3315"/>
      <c r="T595" s="3256"/>
      <c r="U595" s="3256"/>
      <c r="V595" s="3218" t="s">
        <v>1716</v>
      </c>
      <c r="W595" s="3223" t="b">
        <f t="shared" si="94"/>
        <v>1</v>
      </c>
      <c r="X595" s="3258">
        <f>+T595-'Departmental PL'!V940</f>
        <v>0</v>
      </c>
      <c r="Y595" s="3258">
        <f>+U595-'Departmental PL'!W940</f>
        <v>0</v>
      </c>
      <c r="AC595" s="3228">
        <f t="shared" si="95"/>
        <v>0</v>
      </c>
      <c r="AD595" s="3228">
        <f t="shared" si="96"/>
        <v>0</v>
      </c>
      <c r="AF595" s="3233">
        <f t="shared" si="88"/>
        <v>0</v>
      </c>
      <c r="AG595" s="3233">
        <f t="shared" si="89"/>
        <v>0</v>
      </c>
      <c r="AH595" s="3223" t="b">
        <f t="shared" si="85"/>
        <v>1</v>
      </c>
      <c r="AI595" s="3259"/>
      <c r="AJ595" s="3259"/>
      <c r="AK595" s="3209" t="s">
        <v>1716</v>
      </c>
      <c r="BE595" s="3223">
        <f>BE593+1</f>
        <v>576</v>
      </c>
      <c r="BF595" s="3223" t="b">
        <f t="shared" si="86"/>
        <v>1</v>
      </c>
      <c r="BG595" s="3221" t="s">
        <v>1716</v>
      </c>
      <c r="BH595" s="3269"/>
      <c r="BI595" s="3269"/>
      <c r="BJ595" s="3269"/>
      <c r="BK595" s="3269"/>
      <c r="BL595" s="3269"/>
      <c r="BM595" s="3269"/>
      <c r="BN595" s="3269"/>
      <c r="BO595" s="3269"/>
      <c r="BP595" s="3269"/>
      <c r="BQ595" s="3269"/>
      <c r="BR595" s="3269"/>
      <c r="BS595" s="3269"/>
      <c r="BT595" s="3269"/>
      <c r="BU595" s="3269"/>
      <c r="BV595" s="3269"/>
      <c r="BW595" s="3269"/>
      <c r="BX595" s="3269"/>
      <c r="BY595" s="3269"/>
    </row>
    <row r="596" spans="1:77" ht="15.2" customHeight="1" x14ac:dyDescent="0.2">
      <c r="A596" s="3254" t="s">
        <v>1669</v>
      </c>
      <c r="B596" s="3255" t="s">
        <v>1668</v>
      </c>
      <c r="C596" s="3272" t="s">
        <v>1667</v>
      </c>
      <c r="D596" s="3256">
        <v>37</v>
      </c>
      <c r="E596" s="3256">
        <v>19</v>
      </c>
      <c r="F596" s="3256">
        <v>123</v>
      </c>
      <c r="G596" s="3256">
        <v>83</v>
      </c>
      <c r="H596" s="3256">
        <v>18804</v>
      </c>
      <c r="I596" s="3256">
        <v>11941</v>
      </c>
      <c r="J596" s="3256">
        <v>6144</v>
      </c>
      <c r="K596" s="3256">
        <v>2805</v>
      </c>
      <c r="L596" s="3256">
        <v>3799</v>
      </c>
      <c r="M596" s="3256">
        <v>2885</v>
      </c>
      <c r="N596" s="3256">
        <v>2345</v>
      </c>
      <c r="O596" s="3256">
        <v>-81</v>
      </c>
      <c r="P596" s="3256">
        <v>16</v>
      </c>
      <c r="Q596" s="3256">
        <v>10</v>
      </c>
      <c r="R596" s="3256">
        <v>850</v>
      </c>
      <c r="S596" s="3256">
        <v>616</v>
      </c>
      <c r="T596" s="3256">
        <v>1479</v>
      </c>
      <c r="U596" s="3256">
        <v>-707</v>
      </c>
      <c r="V596" s="3209" t="s">
        <v>1667</v>
      </c>
      <c r="W596" s="3223" t="b">
        <f t="shared" si="94"/>
        <v>1</v>
      </c>
      <c r="X596" s="3258">
        <f>+T596-'Departmental PL'!V941</f>
        <v>0</v>
      </c>
      <c r="Y596" s="3258">
        <f>+U596-'Departmental PL'!W941</f>
        <v>-1</v>
      </c>
      <c r="AC596" s="3228">
        <f t="shared" si="95"/>
        <v>0</v>
      </c>
      <c r="AD596" s="3228">
        <f t="shared" si="96"/>
        <v>1</v>
      </c>
      <c r="AF596" s="3233">
        <f t="shared" si="88"/>
        <v>0</v>
      </c>
      <c r="AG596" s="3233">
        <f t="shared" si="89"/>
        <v>0</v>
      </c>
      <c r="AH596" s="3223" t="b">
        <f t="shared" si="85"/>
        <v>1</v>
      </c>
      <c r="AI596" s="3259" t="s">
        <v>1668</v>
      </c>
      <c r="AJ596" s="3259" t="s">
        <v>768</v>
      </c>
      <c r="AK596" s="3259" t="s">
        <v>1667</v>
      </c>
      <c r="AL596" s="3244">
        <v>14</v>
      </c>
      <c r="AM596" s="3244">
        <v>13</v>
      </c>
      <c r="AN596" s="3244">
        <v>61</v>
      </c>
      <c r="AO596" s="3244">
        <v>38</v>
      </c>
      <c r="AP596" s="3244">
        <v>8685</v>
      </c>
      <c r="AQ596" s="3244">
        <v>5088</v>
      </c>
      <c r="AR596" s="3244">
        <v>2261</v>
      </c>
      <c r="AS596" s="3244">
        <v>1580</v>
      </c>
      <c r="AT596" s="3244">
        <v>1801</v>
      </c>
      <c r="AU596" s="3244">
        <v>1102</v>
      </c>
      <c r="AV596" s="3244">
        <v>460</v>
      </c>
      <c r="AW596" s="3244">
        <v>482</v>
      </c>
      <c r="AX596" s="3244">
        <v>13</v>
      </c>
      <c r="AY596" s="3244">
        <v>8</v>
      </c>
      <c r="AZ596" s="3244">
        <v>409</v>
      </c>
      <c r="BA596" s="3244">
        <v>228</v>
      </c>
      <c r="BB596" s="3244">
        <v>47</v>
      </c>
      <c r="BC596" s="3244">
        <v>249</v>
      </c>
      <c r="BE596" s="3223">
        <f t="shared" si="87"/>
        <v>577</v>
      </c>
      <c r="BF596" s="3223" t="b">
        <f t="shared" si="86"/>
        <v>1</v>
      </c>
      <c r="BG596" s="3269" t="s">
        <v>1667</v>
      </c>
      <c r="BH596" s="3269">
        <v>14</v>
      </c>
      <c r="BI596" s="3269">
        <v>13</v>
      </c>
      <c r="BJ596" s="3269">
        <v>61</v>
      </c>
      <c r="BK596" s="3269">
        <v>38</v>
      </c>
      <c r="BL596" s="3262">
        <v>8685</v>
      </c>
      <c r="BM596" s="3262">
        <v>5088</v>
      </c>
      <c r="BN596" s="3262">
        <v>2261</v>
      </c>
      <c r="BO596" s="3262">
        <v>1581</v>
      </c>
      <c r="BP596" s="3262">
        <v>1802</v>
      </c>
      <c r="BQ596" s="3262">
        <v>1098</v>
      </c>
      <c r="BR596" s="3269">
        <v>459</v>
      </c>
      <c r="BS596" s="3269">
        <v>482</v>
      </c>
      <c r="BT596" s="3269">
        <v>8</v>
      </c>
      <c r="BU596" s="3269">
        <v>5</v>
      </c>
      <c r="BV596" s="3269">
        <v>405</v>
      </c>
      <c r="BW596" s="3269">
        <v>228</v>
      </c>
      <c r="BX596" s="3269">
        <v>46</v>
      </c>
      <c r="BY596" s="3269">
        <v>250</v>
      </c>
    </row>
    <row r="597" spans="1:77" s="3446" customFormat="1" ht="15.2" customHeight="1" x14ac:dyDescent="0.2">
      <c r="A597" s="3459" t="s">
        <v>1670</v>
      </c>
      <c r="B597" s="3468" t="s">
        <v>1668</v>
      </c>
      <c r="C597" s="3469" t="s">
        <v>2610</v>
      </c>
      <c r="D597" s="3468">
        <v>37</v>
      </c>
      <c r="E597" s="3468">
        <v>20</v>
      </c>
      <c r="F597" s="3468">
        <v>123</v>
      </c>
      <c r="G597" s="3468">
        <v>85</v>
      </c>
      <c r="H597" s="3468">
        <v>18804</v>
      </c>
      <c r="I597" s="3468">
        <v>12271</v>
      </c>
      <c r="J597" s="3468">
        <v>6144</v>
      </c>
      <c r="K597" s="3468">
        <v>2921</v>
      </c>
      <c r="L597" s="3468">
        <v>3799</v>
      </c>
      <c r="M597" s="3468">
        <v>3028</v>
      </c>
      <c r="N597" s="3468">
        <v>2345</v>
      </c>
      <c r="O597" s="3468">
        <v>-108</v>
      </c>
      <c r="P597" s="3468">
        <v>16</v>
      </c>
      <c r="Q597" s="3468">
        <v>11</v>
      </c>
      <c r="R597" s="3468">
        <v>850</v>
      </c>
      <c r="S597" s="3468">
        <v>639</v>
      </c>
      <c r="T597" s="3468">
        <v>1479</v>
      </c>
      <c r="U597" s="3468">
        <v>-758</v>
      </c>
      <c r="V597" s="3470" t="s">
        <v>2610</v>
      </c>
      <c r="W597" s="3446" t="b">
        <f t="shared" si="94"/>
        <v>1</v>
      </c>
      <c r="X597" s="3468">
        <f>+T597-'Departmental PL'!V942</f>
        <v>0</v>
      </c>
      <c r="Y597" s="3468">
        <f>+U597-'Departmental PL'!W942</f>
        <v>-2</v>
      </c>
      <c r="AC597" s="3446">
        <f t="shared" si="95"/>
        <v>0</v>
      </c>
      <c r="AD597" s="3446">
        <f t="shared" si="96"/>
        <v>1</v>
      </c>
      <c r="AF597" s="3446">
        <f t="shared" si="88"/>
        <v>0</v>
      </c>
      <c r="AG597" s="3446">
        <f t="shared" si="89"/>
        <v>0</v>
      </c>
      <c r="AH597" s="3446" t="b">
        <f t="shared" si="85"/>
        <v>0</v>
      </c>
      <c r="AI597" s="3471" t="s">
        <v>1668</v>
      </c>
      <c r="AJ597" s="3471" t="s">
        <v>768</v>
      </c>
      <c r="AK597" s="3471" t="s">
        <v>2031</v>
      </c>
      <c r="AL597" s="3471">
        <v>14</v>
      </c>
      <c r="AM597" s="3471">
        <v>16</v>
      </c>
      <c r="AN597" s="3471">
        <v>61</v>
      </c>
      <c r="AO597" s="3471">
        <v>41</v>
      </c>
      <c r="AP597" s="3471">
        <v>8685</v>
      </c>
      <c r="AQ597" s="3471">
        <v>5250</v>
      </c>
      <c r="AR597" s="3471">
        <v>2261</v>
      </c>
      <c r="AS597" s="3471">
        <v>1642</v>
      </c>
      <c r="AT597" s="3471">
        <v>1801</v>
      </c>
      <c r="AU597" s="3471">
        <v>1372</v>
      </c>
      <c r="AV597" s="3471">
        <v>460</v>
      </c>
      <c r="AW597" s="3471">
        <v>274</v>
      </c>
      <c r="AX597" s="3471">
        <v>13</v>
      </c>
      <c r="AY597" s="3471">
        <v>8</v>
      </c>
      <c r="AZ597" s="3471">
        <v>409</v>
      </c>
      <c r="BA597" s="3471">
        <v>261</v>
      </c>
      <c r="BB597" s="3471">
        <v>47</v>
      </c>
      <c r="BC597" s="3471">
        <v>8</v>
      </c>
      <c r="BE597" s="3446">
        <f t="shared" si="87"/>
        <v>578</v>
      </c>
      <c r="BF597" s="3446" t="b">
        <f t="shared" si="86"/>
        <v>0</v>
      </c>
      <c r="BG597" s="3472" t="s">
        <v>1668</v>
      </c>
      <c r="BH597" s="3467">
        <v>14</v>
      </c>
      <c r="BI597" s="3467">
        <v>16</v>
      </c>
      <c r="BJ597" s="3467">
        <v>61</v>
      </c>
      <c r="BK597" s="3467">
        <v>41</v>
      </c>
      <c r="BL597" s="3467">
        <v>8685</v>
      </c>
      <c r="BM597" s="3467">
        <v>5250</v>
      </c>
      <c r="BN597" s="3467">
        <v>2261</v>
      </c>
      <c r="BO597" s="3467">
        <v>1643</v>
      </c>
      <c r="BP597" s="3467">
        <v>1802</v>
      </c>
      <c r="BQ597" s="3467">
        <v>1370</v>
      </c>
      <c r="BR597" s="3467">
        <v>459</v>
      </c>
      <c r="BS597" s="3467">
        <v>273</v>
      </c>
      <c r="BT597" s="3467">
        <v>8</v>
      </c>
      <c r="BU597" s="3467">
        <v>5</v>
      </c>
      <c r="BV597" s="3467">
        <v>405</v>
      </c>
      <c r="BW597" s="3467">
        <v>260</v>
      </c>
      <c r="BX597" s="3467">
        <v>46</v>
      </c>
      <c r="BY597" s="3467">
        <v>9</v>
      </c>
    </row>
    <row r="598" spans="1:77" s="3446" customFormat="1" ht="15.2" customHeight="1" x14ac:dyDescent="0.2">
      <c r="A598" s="3549" t="s">
        <v>1785</v>
      </c>
      <c r="B598" s="3496"/>
      <c r="C598" s="3482" t="s">
        <v>3895</v>
      </c>
      <c r="D598" s="3460">
        <v>12495</v>
      </c>
      <c r="E598" s="3460">
        <v>10788</v>
      </c>
      <c r="F598" s="3483">
        <v>25319</v>
      </c>
      <c r="G598" s="3462">
        <v>21505</v>
      </c>
      <c r="H598" s="3462">
        <v>10379338</v>
      </c>
      <c r="I598" s="3462">
        <v>8469842</v>
      </c>
      <c r="J598" s="3462">
        <v>3716362</v>
      </c>
      <c r="K598" s="3462">
        <v>3117984</v>
      </c>
      <c r="L598" s="3462">
        <v>3738529</v>
      </c>
      <c r="M598" s="3462">
        <v>3731868</v>
      </c>
      <c r="N598" s="3462">
        <v>-22167</v>
      </c>
      <c r="O598" s="3462">
        <v>-613884</v>
      </c>
      <c r="P598" s="3462">
        <v>7929</v>
      </c>
      <c r="Q598" s="3462">
        <v>7076</v>
      </c>
      <c r="R598" s="3462">
        <v>706665</v>
      </c>
      <c r="S598" s="3462">
        <v>605082</v>
      </c>
      <c r="T598" s="3462">
        <v>-736761</v>
      </c>
      <c r="U598" s="3462">
        <v>-1226043</v>
      </c>
      <c r="V598" s="3484" t="s">
        <v>3895</v>
      </c>
      <c r="W598" s="3446" t="b">
        <f t="shared" si="94"/>
        <v>1</v>
      </c>
      <c r="X598" s="3466"/>
      <c r="Y598" s="3466"/>
      <c r="AC598" s="3446">
        <f t="shared" si="95"/>
        <v>0</v>
      </c>
      <c r="AD598" s="3446">
        <f t="shared" si="96"/>
        <v>0</v>
      </c>
      <c r="AF598" s="3446">
        <f t="shared" si="88"/>
        <v>0</v>
      </c>
      <c r="AG598" s="3446">
        <f t="shared" si="89"/>
        <v>1</v>
      </c>
      <c r="AH598" s="3446" t="b">
        <f t="shared" si="85"/>
        <v>0</v>
      </c>
      <c r="AI598" s="3467"/>
      <c r="AJ598" s="3467"/>
      <c r="AK598" s="3481"/>
      <c r="AL598" s="3467"/>
      <c r="AM598" s="3467"/>
      <c r="AN598" s="3467"/>
      <c r="AO598" s="3467"/>
      <c r="AP598" s="3467"/>
      <c r="AQ598" s="3467"/>
      <c r="AR598" s="3467"/>
      <c r="AS598" s="3467"/>
      <c r="AT598" s="3467"/>
      <c r="AU598" s="3467"/>
      <c r="AV598" s="3467"/>
      <c r="AW598" s="3467"/>
      <c r="AX598" s="3467"/>
      <c r="AY598" s="3467"/>
      <c r="AZ598" s="3467"/>
      <c r="BA598" s="3467"/>
      <c r="BB598" s="3467"/>
      <c r="BC598" s="3467"/>
      <c r="BE598" s="3446">
        <f t="shared" si="87"/>
        <v>579</v>
      </c>
      <c r="BF598" s="3446" t="b">
        <f t="shared" si="86"/>
        <v>0</v>
      </c>
    </row>
    <row r="599" spans="1:77" ht="15.2" customHeight="1" x14ac:dyDescent="0.2">
      <c r="A599" s="3382" t="s">
        <v>1786</v>
      </c>
      <c r="B599" s="3255" t="s">
        <v>1678</v>
      </c>
      <c r="C599" s="3272" t="s">
        <v>1669</v>
      </c>
      <c r="D599" s="3256">
        <v>2012</v>
      </c>
      <c r="E599" s="3256">
        <v>2182</v>
      </c>
      <c r="F599" s="3256">
        <v>3559</v>
      </c>
      <c r="G599" s="3256">
        <v>3628</v>
      </c>
      <c r="H599" s="3256">
        <v>290281</v>
      </c>
      <c r="I599" s="3256">
        <v>323912</v>
      </c>
      <c r="J599" s="3256">
        <v>159828</v>
      </c>
      <c r="K599" s="3256">
        <v>186597</v>
      </c>
      <c r="L599" s="3256">
        <v>223718</v>
      </c>
      <c r="M599" s="3256">
        <v>230201</v>
      </c>
      <c r="N599" s="3257">
        <v>-63890</v>
      </c>
      <c r="O599" s="3257">
        <v>-43604</v>
      </c>
      <c r="P599" s="3256">
        <v>32266</v>
      </c>
      <c r="Q599" s="3256">
        <v>36998</v>
      </c>
      <c r="R599" s="3256">
        <v>31997</v>
      </c>
      <c r="S599" s="3256">
        <v>31353</v>
      </c>
      <c r="T599" s="3257">
        <v>-128153</v>
      </c>
      <c r="U599" s="3257">
        <v>-111954</v>
      </c>
      <c r="V599" s="3209" t="s">
        <v>1669</v>
      </c>
      <c r="W599" s="3223" t="b">
        <f t="shared" si="94"/>
        <v>1</v>
      </c>
      <c r="X599" s="3267">
        <f>+T599-'Departmental PL'!V1073</f>
        <v>1232860.4926418543</v>
      </c>
      <c r="Y599" s="3267">
        <f>+U599-'Departmental PL'!W1073</f>
        <v>1224994.1815999993</v>
      </c>
      <c r="Z599" s="3228">
        <f t="shared" ref="Z599:Z616" si="97">+L599</f>
        <v>223718</v>
      </c>
      <c r="AA599" s="3228">
        <f t="shared" ref="AA599:AA618" si="98">+P599</f>
        <v>32266</v>
      </c>
      <c r="AB599" s="3233">
        <f t="shared" ref="AB599:AB618" si="99">+R599</f>
        <v>31997</v>
      </c>
      <c r="AC599" s="3228">
        <f t="shared" si="95"/>
        <v>0</v>
      </c>
      <c r="AD599" s="3228">
        <f t="shared" si="96"/>
        <v>0</v>
      </c>
      <c r="AF599" s="3233">
        <f t="shared" si="88"/>
        <v>0</v>
      </c>
      <c r="AG599" s="3233">
        <f t="shared" si="89"/>
        <v>-1</v>
      </c>
      <c r="AH599" s="3223" t="b">
        <f t="shared" si="85"/>
        <v>1</v>
      </c>
      <c r="AI599" s="3259" t="s">
        <v>873</v>
      </c>
      <c r="AJ599" s="3259" t="s">
        <v>1281</v>
      </c>
      <c r="AK599" s="3259" t="s">
        <v>1669</v>
      </c>
      <c r="AL599" s="3244">
        <v>1625</v>
      </c>
      <c r="AM599" s="3244">
        <v>1471</v>
      </c>
      <c r="AN599" s="3244">
        <v>2894</v>
      </c>
      <c r="AO599" s="3244">
        <v>2599</v>
      </c>
      <c r="AP599" s="3244">
        <v>254005</v>
      </c>
      <c r="AQ599" s="3244">
        <v>243830</v>
      </c>
      <c r="AR599" s="3244">
        <v>139560</v>
      </c>
      <c r="AS599" s="3244">
        <v>139093</v>
      </c>
      <c r="AT599" s="3244">
        <v>177395</v>
      </c>
      <c r="AU599" s="3244">
        <v>156628</v>
      </c>
      <c r="AV599" s="3244">
        <v>-37319</v>
      </c>
      <c r="AW599" s="3244">
        <v>-17647</v>
      </c>
      <c r="AX599" s="3244">
        <v>33686</v>
      </c>
      <c r="AY599" s="3244">
        <v>39050</v>
      </c>
      <c r="AZ599" s="3244">
        <v>24892</v>
      </c>
      <c r="BA599" s="3244">
        <v>20731</v>
      </c>
      <c r="BB599" s="3244">
        <v>-95548</v>
      </c>
      <c r="BC599" s="3244">
        <v>-77442</v>
      </c>
      <c r="BE599" s="3223">
        <f t="shared" si="87"/>
        <v>580</v>
      </c>
      <c r="BF599" s="3223" t="b">
        <f t="shared" si="86"/>
        <v>1</v>
      </c>
      <c r="BG599" s="3209" t="s">
        <v>1669</v>
      </c>
      <c r="BH599" s="3262">
        <v>1625</v>
      </c>
      <c r="BI599" s="3262">
        <v>1471</v>
      </c>
      <c r="BJ599" s="3262">
        <v>2894</v>
      </c>
      <c r="BK599" s="3262">
        <v>2599</v>
      </c>
      <c r="BL599" s="3262">
        <v>253939</v>
      </c>
      <c r="BM599" s="3262">
        <v>243714</v>
      </c>
      <c r="BN599" s="3262">
        <v>139843</v>
      </c>
      <c r="BO599" s="3262">
        <v>139257</v>
      </c>
      <c r="BP599" s="3262">
        <v>177186</v>
      </c>
      <c r="BQ599" s="3262">
        <v>156857</v>
      </c>
      <c r="BR599" s="3262">
        <v>-37343</v>
      </c>
      <c r="BS599" s="3262">
        <v>-17599</v>
      </c>
      <c r="BT599" s="3262">
        <v>33889</v>
      </c>
      <c r="BU599" s="3262">
        <v>39215</v>
      </c>
      <c r="BV599" s="3262">
        <v>24479</v>
      </c>
      <c r="BW599" s="3262">
        <v>20552</v>
      </c>
      <c r="BX599" s="3262">
        <v>-95711</v>
      </c>
      <c r="BY599" s="3262">
        <v>-77367</v>
      </c>
    </row>
    <row r="600" spans="1:77" ht="15.2" customHeight="1" x14ac:dyDescent="0.2">
      <c r="A600" s="3254" t="s">
        <v>1671</v>
      </c>
      <c r="B600" s="3255" t="s">
        <v>1678</v>
      </c>
      <c r="C600" s="3272" t="s">
        <v>1670</v>
      </c>
      <c r="D600" s="3256">
        <v>2452</v>
      </c>
      <c r="E600" s="3256">
        <v>2748</v>
      </c>
      <c r="F600" s="3256">
        <v>3462</v>
      </c>
      <c r="G600" s="3256">
        <v>3890</v>
      </c>
      <c r="H600" s="3256">
        <v>327295</v>
      </c>
      <c r="I600" s="3256">
        <v>375816</v>
      </c>
      <c r="J600" s="3256">
        <v>179608</v>
      </c>
      <c r="K600" s="3256">
        <v>215204</v>
      </c>
      <c r="L600" s="3256">
        <v>284000</v>
      </c>
      <c r="M600" s="3256">
        <v>321512</v>
      </c>
      <c r="N600" s="3257">
        <v>-104392</v>
      </c>
      <c r="O600" s="3257">
        <v>-106308</v>
      </c>
      <c r="P600" s="3256">
        <v>36496</v>
      </c>
      <c r="Q600" s="3256">
        <v>43256</v>
      </c>
      <c r="R600" s="3256">
        <v>40119</v>
      </c>
      <c r="S600" s="3256">
        <v>42889</v>
      </c>
      <c r="T600" s="3257">
        <v>-181007</v>
      </c>
      <c r="U600" s="3257">
        <v>-192453</v>
      </c>
      <c r="V600" s="3209" t="s">
        <v>1670</v>
      </c>
      <c r="W600" s="3223" t="b">
        <f t="shared" si="94"/>
        <v>1</v>
      </c>
      <c r="X600" s="3267">
        <f>+T600-'Departmental PL'!V1074</f>
        <v>1739270.6512945225</v>
      </c>
      <c r="Y600" s="3267">
        <f>+U600-'Departmental PL'!W1074</f>
        <v>2094084.3434000006</v>
      </c>
      <c r="Z600" s="3228">
        <f t="shared" si="97"/>
        <v>284000</v>
      </c>
      <c r="AA600" s="3228">
        <f t="shared" si="98"/>
        <v>36496</v>
      </c>
      <c r="AB600" s="3233">
        <f t="shared" si="99"/>
        <v>40119</v>
      </c>
      <c r="AC600" s="3228">
        <f t="shared" si="95"/>
        <v>0</v>
      </c>
      <c r="AD600" s="3228">
        <f t="shared" si="96"/>
        <v>0</v>
      </c>
      <c r="AF600" s="3233">
        <f t="shared" si="88"/>
        <v>0</v>
      </c>
      <c r="AG600" s="3233">
        <f t="shared" si="89"/>
        <v>0</v>
      </c>
      <c r="AH600" s="3223" t="b">
        <f t="shared" si="85"/>
        <v>1</v>
      </c>
      <c r="AI600" s="3259" t="s">
        <v>874</v>
      </c>
      <c r="AJ600" s="3259" t="s">
        <v>1281</v>
      </c>
      <c r="AK600" s="3259" t="s">
        <v>1670</v>
      </c>
      <c r="AL600" s="3244">
        <v>2065</v>
      </c>
      <c r="AM600" s="3244">
        <v>2441</v>
      </c>
      <c r="AN600" s="3244">
        <v>3076</v>
      </c>
      <c r="AO600" s="3244">
        <v>3943</v>
      </c>
      <c r="AP600" s="3244">
        <v>290803</v>
      </c>
      <c r="AQ600" s="3244">
        <v>375254</v>
      </c>
      <c r="AR600" s="3244">
        <v>158983</v>
      </c>
      <c r="AS600" s="3244">
        <v>212904</v>
      </c>
      <c r="AT600" s="3244">
        <v>248411</v>
      </c>
      <c r="AU600" s="3244">
        <v>300672</v>
      </c>
      <c r="AV600" s="3244">
        <v>-89468</v>
      </c>
      <c r="AW600" s="3244">
        <v>-88036</v>
      </c>
      <c r="AX600" s="3244">
        <v>38560</v>
      </c>
      <c r="AY600" s="3244">
        <v>66941</v>
      </c>
      <c r="AZ600" s="3244">
        <v>33399</v>
      </c>
      <c r="BA600" s="3244">
        <v>40259</v>
      </c>
      <c r="BB600" s="3244">
        <v>-161447</v>
      </c>
      <c r="BC600" s="3244">
        <v>-195028</v>
      </c>
      <c r="BE600" s="3223">
        <f t="shared" si="87"/>
        <v>581</v>
      </c>
      <c r="BF600" s="3223" t="b">
        <f t="shared" si="86"/>
        <v>1</v>
      </c>
      <c r="BG600" s="3209" t="s">
        <v>1670</v>
      </c>
      <c r="BH600" s="3262">
        <v>2065</v>
      </c>
      <c r="BI600" s="3262">
        <v>2441</v>
      </c>
      <c r="BJ600" s="3262">
        <v>3076</v>
      </c>
      <c r="BK600" s="3262">
        <v>3943</v>
      </c>
      <c r="BL600" s="3262">
        <v>290774</v>
      </c>
      <c r="BM600" s="3262">
        <v>375089</v>
      </c>
      <c r="BN600" s="3262">
        <v>159323</v>
      </c>
      <c r="BO600" s="3262">
        <v>213163</v>
      </c>
      <c r="BP600" s="3262">
        <v>248411</v>
      </c>
      <c r="BQ600" s="3262">
        <v>301030</v>
      </c>
      <c r="BR600" s="3262">
        <v>-89088</v>
      </c>
      <c r="BS600" s="3262">
        <v>-87867</v>
      </c>
      <c r="BT600" s="3262">
        <v>38911</v>
      </c>
      <c r="BU600" s="3262">
        <v>67049</v>
      </c>
      <c r="BV600" s="3262">
        <v>33658</v>
      </c>
      <c r="BW600" s="3262">
        <v>39744</v>
      </c>
      <c r="BX600" s="3262">
        <v>-161657</v>
      </c>
      <c r="BY600" s="3262">
        <v>-194659</v>
      </c>
    </row>
    <row r="601" spans="1:77" ht="15.2" customHeight="1" x14ac:dyDescent="0.2">
      <c r="A601" s="3254" t="s">
        <v>1672</v>
      </c>
      <c r="B601" s="3383" t="s">
        <v>1678</v>
      </c>
      <c r="C601" s="3210" t="s">
        <v>1785</v>
      </c>
      <c r="D601" s="3384">
        <v>1889</v>
      </c>
      <c r="E601" s="3384">
        <v>811</v>
      </c>
      <c r="F601" s="3384">
        <v>2973</v>
      </c>
      <c r="G601" s="3384">
        <v>1115</v>
      </c>
      <c r="H601" s="3384">
        <v>266457</v>
      </c>
      <c r="I601" s="3384">
        <v>103172</v>
      </c>
      <c r="J601" s="3384">
        <v>162630</v>
      </c>
      <c r="K601" s="3384">
        <v>63539</v>
      </c>
      <c r="L601" s="3384">
        <v>213209</v>
      </c>
      <c r="M601" s="3384">
        <v>69008</v>
      </c>
      <c r="N601" s="3385">
        <v>-50579</v>
      </c>
      <c r="O601" s="3385">
        <v>-5469</v>
      </c>
      <c r="P601" s="3384">
        <v>29041</v>
      </c>
      <c r="Q601" s="3384">
        <v>10837</v>
      </c>
      <c r="R601" s="3384">
        <v>32081</v>
      </c>
      <c r="S601" s="3384">
        <v>10704</v>
      </c>
      <c r="T601" s="3385">
        <v>-111701</v>
      </c>
      <c r="U601" s="3385">
        <v>-27010</v>
      </c>
      <c r="V601" s="3209" t="s">
        <v>1785</v>
      </c>
      <c r="W601" s="3223" t="b">
        <f t="shared" si="94"/>
        <v>1</v>
      </c>
      <c r="X601" s="3267">
        <f>+T601-'Departmental PL'!V1075</f>
        <v>1614087.3934299869</v>
      </c>
      <c r="Y601" s="3267">
        <f>+U601-'Departmental PL'!W1075</f>
        <v>630275.39359999984</v>
      </c>
      <c r="Z601" s="3228">
        <f t="shared" si="97"/>
        <v>213209</v>
      </c>
      <c r="AA601" s="3228">
        <f t="shared" si="98"/>
        <v>29041</v>
      </c>
      <c r="AB601" s="3233">
        <f t="shared" si="99"/>
        <v>32081</v>
      </c>
      <c r="AC601" s="3228">
        <f t="shared" si="95"/>
        <v>0</v>
      </c>
      <c r="AD601" s="3228">
        <f t="shared" si="96"/>
        <v>0</v>
      </c>
      <c r="AF601" s="3233">
        <f t="shared" si="88"/>
        <v>0</v>
      </c>
      <c r="AG601" s="3233">
        <f t="shared" si="89"/>
        <v>0</v>
      </c>
      <c r="AH601" s="3223" t="b">
        <f t="shared" si="85"/>
        <v>1</v>
      </c>
      <c r="AI601" s="3259" t="s">
        <v>1073</v>
      </c>
      <c r="AJ601" s="3259" t="s">
        <v>1281</v>
      </c>
      <c r="AK601" s="3259" t="s">
        <v>1785</v>
      </c>
      <c r="AL601" s="3244">
        <v>285</v>
      </c>
      <c r="AM601" s="3244">
        <v>0</v>
      </c>
      <c r="AN601" s="3244">
        <v>387</v>
      </c>
      <c r="AP601" s="3244">
        <v>37249</v>
      </c>
      <c r="AR601" s="3244">
        <v>18017</v>
      </c>
      <c r="AT601" s="3244">
        <v>23534</v>
      </c>
      <c r="AV601" s="3244">
        <v>-5519</v>
      </c>
      <c r="AX601" s="3244">
        <v>4402</v>
      </c>
      <c r="AZ601" s="3244">
        <v>3896</v>
      </c>
      <c r="BB601" s="3244">
        <v>-13820</v>
      </c>
      <c r="BE601" s="3223">
        <f t="shared" si="87"/>
        <v>582</v>
      </c>
      <c r="BF601" s="3223" t="b">
        <f t="shared" si="86"/>
        <v>1</v>
      </c>
      <c r="BG601" s="3209" t="s">
        <v>1785</v>
      </c>
      <c r="BH601" s="3269">
        <v>285</v>
      </c>
      <c r="BI601" s="3269">
        <v>0</v>
      </c>
      <c r="BJ601" s="3269">
        <v>387</v>
      </c>
      <c r="BK601" s="3269" t="s">
        <v>1196</v>
      </c>
      <c r="BL601" s="3262">
        <v>37243</v>
      </c>
      <c r="BM601" s="3269" t="s">
        <v>1196</v>
      </c>
      <c r="BN601" s="3262">
        <v>18007</v>
      </c>
      <c r="BO601" s="3269" t="s">
        <v>1196</v>
      </c>
      <c r="BP601" s="3262">
        <v>23530</v>
      </c>
      <c r="BQ601" s="3269" t="s">
        <v>1196</v>
      </c>
      <c r="BR601" s="3262">
        <v>-5522</v>
      </c>
      <c r="BS601" s="3269" t="s">
        <v>1196</v>
      </c>
      <c r="BT601" s="3262">
        <v>4400</v>
      </c>
      <c r="BU601" s="3269" t="s">
        <v>1196</v>
      </c>
      <c r="BV601" s="3262">
        <v>3889</v>
      </c>
      <c r="BW601" s="3269" t="s">
        <v>1196</v>
      </c>
      <c r="BX601" s="3262">
        <v>-13812</v>
      </c>
      <c r="BY601" s="3269" t="s">
        <v>1196</v>
      </c>
    </row>
    <row r="602" spans="1:77" ht="15.2" customHeight="1" x14ac:dyDescent="0.2">
      <c r="A602" s="3254" t="s">
        <v>1673</v>
      </c>
      <c r="B602" s="3383" t="s">
        <v>1678</v>
      </c>
      <c r="C602" s="3210" t="s">
        <v>1786</v>
      </c>
      <c r="D602" s="3384">
        <v>2412</v>
      </c>
      <c r="E602" s="3384">
        <v>1615</v>
      </c>
      <c r="F602" s="3384">
        <v>3450</v>
      </c>
      <c r="G602" s="3384">
        <v>2188</v>
      </c>
      <c r="H602" s="3384">
        <v>319529</v>
      </c>
      <c r="I602" s="3384">
        <v>208237</v>
      </c>
      <c r="J602" s="3384">
        <v>192325</v>
      </c>
      <c r="K602" s="3384">
        <v>126291</v>
      </c>
      <c r="L602" s="3384">
        <v>230035</v>
      </c>
      <c r="M602" s="3384">
        <v>150784</v>
      </c>
      <c r="N602" s="3385">
        <v>-37710</v>
      </c>
      <c r="O602" s="3385">
        <v>-24492</v>
      </c>
      <c r="P602" s="3384">
        <v>35065</v>
      </c>
      <c r="Q602" s="3384">
        <v>22780</v>
      </c>
      <c r="R602" s="3384">
        <v>35500</v>
      </c>
      <c r="S602" s="3384">
        <v>21396</v>
      </c>
      <c r="T602" s="3385">
        <v>-108275</v>
      </c>
      <c r="U602" s="3385">
        <v>-68668</v>
      </c>
      <c r="V602" s="3209" t="s">
        <v>1786</v>
      </c>
      <c r="W602" s="3223" t="b">
        <f t="shared" si="94"/>
        <v>1</v>
      </c>
      <c r="X602" s="3267">
        <f>+T602-'Departmental PL'!V1076</f>
        <v>959270.1658675475</v>
      </c>
      <c r="Y602" s="3267">
        <f>+U602-'Departmental PL'!W1076</f>
        <v>686297.67550000013</v>
      </c>
      <c r="Z602" s="3228">
        <f t="shared" si="97"/>
        <v>230035</v>
      </c>
      <c r="AA602" s="3228">
        <f t="shared" si="98"/>
        <v>35065</v>
      </c>
      <c r="AB602" s="3233">
        <f t="shared" si="99"/>
        <v>35500</v>
      </c>
      <c r="AC602" s="3228">
        <f t="shared" si="95"/>
        <v>0</v>
      </c>
      <c r="AD602" s="3228">
        <f t="shared" si="96"/>
        <v>-1</v>
      </c>
      <c r="AF602" s="3233">
        <f t="shared" si="88"/>
        <v>0</v>
      </c>
      <c r="AG602" s="3233">
        <f t="shared" si="89"/>
        <v>0</v>
      </c>
      <c r="AH602" s="3223" t="b">
        <f t="shared" si="85"/>
        <v>1</v>
      </c>
      <c r="AI602" s="3259" t="s">
        <v>1074</v>
      </c>
      <c r="AJ602" s="3259" t="s">
        <v>1281</v>
      </c>
      <c r="AK602" s="3259" t="s">
        <v>1786</v>
      </c>
      <c r="AL602" s="3244">
        <v>995</v>
      </c>
      <c r="AM602" s="3244">
        <v>0</v>
      </c>
      <c r="AN602" s="3244">
        <v>1436</v>
      </c>
      <c r="AP602" s="3244">
        <v>133674</v>
      </c>
      <c r="AR602" s="3244">
        <v>81358</v>
      </c>
      <c r="AT602" s="3244">
        <v>84460</v>
      </c>
      <c r="AV602" s="3244">
        <v>-3450</v>
      </c>
      <c r="AX602" s="3244">
        <v>15846</v>
      </c>
      <c r="AZ602" s="3244">
        <v>12308</v>
      </c>
      <c r="BB602" s="3244">
        <v>-31600</v>
      </c>
      <c r="BE602" s="3223">
        <f t="shared" si="87"/>
        <v>583</v>
      </c>
      <c r="BF602" s="3223" t="b">
        <f t="shared" si="86"/>
        <v>1</v>
      </c>
      <c r="BG602" s="3209" t="s">
        <v>1786</v>
      </c>
      <c r="BH602" s="3269">
        <v>995</v>
      </c>
      <c r="BI602" s="3269">
        <v>0</v>
      </c>
      <c r="BJ602" s="3262">
        <v>1436</v>
      </c>
      <c r="BK602" s="3269" t="s">
        <v>1196</v>
      </c>
      <c r="BL602" s="3262">
        <v>133689</v>
      </c>
      <c r="BM602" s="3269" t="s">
        <v>1196</v>
      </c>
      <c r="BN602" s="3262">
        <v>81221</v>
      </c>
      <c r="BO602" s="3269" t="s">
        <v>1196</v>
      </c>
      <c r="BP602" s="3262">
        <v>84632</v>
      </c>
      <c r="BQ602" s="3269" t="s">
        <v>1196</v>
      </c>
      <c r="BR602" s="3262">
        <v>-3411</v>
      </c>
      <c r="BS602" s="3269" t="s">
        <v>1196</v>
      </c>
      <c r="BT602" s="3262">
        <v>15869</v>
      </c>
      <c r="BU602" s="3269" t="s">
        <v>1196</v>
      </c>
      <c r="BV602" s="3262">
        <v>12603</v>
      </c>
      <c r="BW602" s="3269" t="s">
        <v>1196</v>
      </c>
      <c r="BX602" s="3262">
        <v>-31884</v>
      </c>
      <c r="BY602" s="3269" t="s">
        <v>1196</v>
      </c>
    </row>
    <row r="603" spans="1:77" ht="15.2" customHeight="1" x14ac:dyDescent="0.2">
      <c r="A603" s="3370" t="s">
        <v>1674</v>
      </c>
      <c r="B603" s="3255" t="s">
        <v>1678</v>
      </c>
      <c r="C603" s="3272" t="s">
        <v>1671</v>
      </c>
      <c r="D603" s="3256">
        <v>3372</v>
      </c>
      <c r="E603" s="3256">
        <v>3637</v>
      </c>
      <c r="F603" s="3256">
        <v>5032</v>
      </c>
      <c r="G603" s="3256">
        <v>5558</v>
      </c>
      <c r="H603" s="3256">
        <v>457664</v>
      </c>
      <c r="I603" s="3256">
        <v>492214</v>
      </c>
      <c r="J603" s="3256">
        <v>251943</v>
      </c>
      <c r="K603" s="3256">
        <v>283912</v>
      </c>
      <c r="L603" s="3256">
        <v>328394</v>
      </c>
      <c r="M603" s="3256">
        <v>346801</v>
      </c>
      <c r="N603" s="3257">
        <v>-76450</v>
      </c>
      <c r="O603" s="3257">
        <v>-62889</v>
      </c>
      <c r="P603" s="3256">
        <v>50375</v>
      </c>
      <c r="Q603" s="3256">
        <v>58056</v>
      </c>
      <c r="R603" s="3256">
        <v>46144</v>
      </c>
      <c r="S603" s="3256">
        <v>46894</v>
      </c>
      <c r="T603" s="3257">
        <v>-172969</v>
      </c>
      <c r="U603" s="3257">
        <v>-167839</v>
      </c>
      <c r="V603" s="3209" t="s">
        <v>1671</v>
      </c>
      <c r="W603" s="3223" t="b">
        <f t="shared" si="94"/>
        <v>1</v>
      </c>
      <c r="X603" s="3267">
        <f>+T603-'Departmental PL'!V1077</f>
        <v>1888470.5356696215</v>
      </c>
      <c r="Y603" s="3267">
        <f>+U603-'Departmental PL'!W1077</f>
        <v>2037407.4593999996</v>
      </c>
      <c r="Z603" s="3228">
        <f t="shared" si="97"/>
        <v>328394</v>
      </c>
      <c r="AA603" s="3228">
        <f t="shared" si="98"/>
        <v>50375</v>
      </c>
      <c r="AB603" s="3233">
        <f t="shared" si="99"/>
        <v>46144</v>
      </c>
      <c r="AC603" s="3228">
        <f t="shared" si="95"/>
        <v>-1</v>
      </c>
      <c r="AD603" s="3228">
        <f t="shared" si="96"/>
        <v>0</v>
      </c>
      <c r="AF603" s="3233">
        <f t="shared" si="88"/>
        <v>0</v>
      </c>
      <c r="AG603" s="3233">
        <f t="shared" si="89"/>
        <v>0</v>
      </c>
      <c r="AH603" s="3223" t="b">
        <f t="shared" si="85"/>
        <v>1</v>
      </c>
      <c r="AI603" s="3259" t="s">
        <v>875</v>
      </c>
      <c r="AJ603" s="3259" t="s">
        <v>1281</v>
      </c>
      <c r="AK603" s="3259" t="s">
        <v>1671</v>
      </c>
      <c r="AL603" s="3244">
        <v>2700</v>
      </c>
      <c r="AM603" s="3244">
        <v>2642</v>
      </c>
      <c r="AN603" s="3244">
        <v>4376</v>
      </c>
      <c r="AO603" s="3244">
        <v>4677</v>
      </c>
      <c r="AP603" s="3244">
        <v>376528</v>
      </c>
      <c r="AQ603" s="3244">
        <v>472568</v>
      </c>
      <c r="AR603" s="3244">
        <v>208337</v>
      </c>
      <c r="AS603" s="3244">
        <v>271786</v>
      </c>
      <c r="AT603" s="3244">
        <v>269986</v>
      </c>
      <c r="AU603" s="3244">
        <v>329196</v>
      </c>
      <c r="AV603" s="3244">
        <v>-61140</v>
      </c>
      <c r="AW603" s="3244">
        <v>-57488</v>
      </c>
      <c r="AX603" s="3244">
        <v>51880</v>
      </c>
      <c r="AY603" s="3244">
        <v>83425</v>
      </c>
      <c r="AZ603" s="3244">
        <v>37228</v>
      </c>
      <c r="BA603" s="3244">
        <v>43858</v>
      </c>
      <c r="BB603" s="3244">
        <v>-150735</v>
      </c>
      <c r="BC603" s="3244">
        <v>-184866</v>
      </c>
      <c r="BE603" s="3223">
        <f t="shared" si="87"/>
        <v>584</v>
      </c>
      <c r="BF603" s="3223" t="b">
        <f t="shared" si="86"/>
        <v>1</v>
      </c>
      <c r="BG603" s="3209" t="s">
        <v>1671</v>
      </c>
      <c r="BH603" s="3262">
        <v>2700</v>
      </c>
      <c r="BI603" s="3262">
        <v>2642</v>
      </c>
      <c r="BJ603" s="3262">
        <v>4376</v>
      </c>
      <c r="BK603" s="3262">
        <v>4677</v>
      </c>
      <c r="BL603" s="3262">
        <v>376509</v>
      </c>
      <c r="BM603" s="3262">
        <v>472427</v>
      </c>
      <c r="BN603" s="3262">
        <v>208843</v>
      </c>
      <c r="BO603" s="3262">
        <v>272054</v>
      </c>
      <c r="BP603" s="3262">
        <v>270063</v>
      </c>
      <c r="BQ603" s="3262">
        <v>329281</v>
      </c>
      <c r="BR603" s="3262">
        <v>-61220</v>
      </c>
      <c r="BS603" s="3262">
        <v>-57228</v>
      </c>
      <c r="BT603" s="3262">
        <v>52171</v>
      </c>
      <c r="BU603" s="3262">
        <v>83221</v>
      </c>
      <c r="BV603" s="3262">
        <v>36735</v>
      </c>
      <c r="BW603" s="3262">
        <v>44491</v>
      </c>
      <c r="BX603" s="3262">
        <v>-150126</v>
      </c>
      <c r="BY603" s="3262">
        <v>-184940</v>
      </c>
    </row>
    <row r="604" spans="1:77" ht="15.2" customHeight="1" x14ac:dyDescent="0.2">
      <c r="A604" s="3370" t="s">
        <v>1717</v>
      </c>
      <c r="B604" s="3255"/>
      <c r="C604" s="3386" t="s">
        <v>2035</v>
      </c>
      <c r="D604" s="3256">
        <v>2421</v>
      </c>
      <c r="E604" s="3256">
        <v>1066</v>
      </c>
      <c r="F604" s="3256">
        <v>3383</v>
      </c>
      <c r="G604" s="3256">
        <v>1289</v>
      </c>
      <c r="H604" s="3256">
        <v>317526</v>
      </c>
      <c r="I604" s="3256">
        <v>135719</v>
      </c>
      <c r="J604" s="3256">
        <v>192595</v>
      </c>
      <c r="K604" s="3256">
        <v>82909</v>
      </c>
      <c r="L604" s="3256">
        <v>237482</v>
      </c>
      <c r="M604" s="3256">
        <v>94376</v>
      </c>
      <c r="N604" s="3257">
        <v>-44887</v>
      </c>
      <c r="O604" s="3257">
        <v>-11467</v>
      </c>
      <c r="P604" s="3256">
        <v>34423</v>
      </c>
      <c r="Q604" s="3256">
        <v>14618</v>
      </c>
      <c r="R604" s="3256">
        <v>34225</v>
      </c>
      <c r="S604" s="3256">
        <v>13852</v>
      </c>
      <c r="T604" s="3257">
        <v>-113535</v>
      </c>
      <c r="U604" s="3257">
        <v>-39936</v>
      </c>
      <c r="V604" s="3209" t="s">
        <v>2035</v>
      </c>
      <c r="W604" s="3223" t="b">
        <f t="shared" si="94"/>
        <v>1</v>
      </c>
      <c r="X604" s="3267">
        <f>+T604-'Departmental PL'!V1078</f>
        <v>1090371.1876099615</v>
      </c>
      <c r="Y604" s="3267">
        <f>+U604-'Departmental PL'!W1078</f>
        <v>545096.80429999996</v>
      </c>
      <c r="Z604" s="3228">
        <f t="shared" si="97"/>
        <v>237482</v>
      </c>
      <c r="AA604" s="3228">
        <f t="shared" si="98"/>
        <v>34423</v>
      </c>
      <c r="AB604" s="3233">
        <f t="shared" si="99"/>
        <v>34225</v>
      </c>
      <c r="AC604" s="3228">
        <f t="shared" si="95"/>
        <v>0</v>
      </c>
      <c r="AD604" s="3228">
        <f t="shared" si="96"/>
        <v>0</v>
      </c>
      <c r="AF604" s="3233">
        <f t="shared" si="88"/>
        <v>0</v>
      </c>
      <c r="AG604" s="3233">
        <f t="shared" si="89"/>
        <v>-1</v>
      </c>
      <c r="AH604" s="3223" t="b">
        <f t="shared" si="85"/>
        <v>1</v>
      </c>
      <c r="AI604" s="3259" t="s">
        <v>1075</v>
      </c>
      <c r="AJ604" s="3259" t="s">
        <v>1281</v>
      </c>
      <c r="AK604" s="3331" t="s">
        <v>2035</v>
      </c>
      <c r="AL604" s="3244">
        <v>420</v>
      </c>
      <c r="AM604" s="3244">
        <v>0</v>
      </c>
      <c r="AN604" s="3244">
        <v>515</v>
      </c>
      <c r="AP604" s="3244">
        <v>52065</v>
      </c>
      <c r="AR604" s="3244">
        <v>24811</v>
      </c>
      <c r="AT604" s="3244">
        <v>30009</v>
      </c>
      <c r="AV604" s="3244">
        <v>-5202</v>
      </c>
      <c r="AX604" s="3244">
        <v>6116</v>
      </c>
      <c r="AZ604" s="3244">
        <v>4743</v>
      </c>
      <c r="BB604" s="3244">
        <v>-15936</v>
      </c>
      <c r="BD604" s="3223" t="s">
        <v>1461</v>
      </c>
      <c r="BE604" s="3223">
        <f t="shared" si="87"/>
        <v>585</v>
      </c>
      <c r="BF604" s="3223" t="b">
        <f t="shared" si="86"/>
        <v>1</v>
      </c>
      <c r="BG604" s="3211" t="s">
        <v>2035</v>
      </c>
      <c r="BH604" s="3269">
        <v>420</v>
      </c>
      <c r="BI604" s="3269">
        <v>0</v>
      </c>
      <c r="BJ604" s="3269">
        <v>515</v>
      </c>
      <c r="BK604" s="3269" t="s">
        <v>1196</v>
      </c>
      <c r="BL604" s="3262">
        <v>52060</v>
      </c>
      <c r="BM604" s="3269" t="s">
        <v>1196</v>
      </c>
      <c r="BN604" s="3262">
        <v>24797</v>
      </c>
      <c r="BO604" s="3269" t="s">
        <v>1196</v>
      </c>
      <c r="BP604" s="3262">
        <v>29859</v>
      </c>
      <c r="BQ604" s="3269" t="s">
        <v>1196</v>
      </c>
      <c r="BR604" s="3262">
        <v>-5062</v>
      </c>
      <c r="BS604" s="3269" t="s">
        <v>1196</v>
      </c>
      <c r="BT604" s="3262">
        <v>6107</v>
      </c>
      <c r="BU604" s="3269" t="s">
        <v>1196</v>
      </c>
      <c r="BV604" s="3262">
        <v>4762</v>
      </c>
      <c r="BW604" s="3269" t="s">
        <v>1196</v>
      </c>
      <c r="BX604" s="3262">
        <v>-15931</v>
      </c>
      <c r="BY604" s="3269" t="s">
        <v>1196</v>
      </c>
    </row>
    <row r="605" spans="1:77" ht="15.2" customHeight="1" x14ac:dyDescent="0.2">
      <c r="A605" s="3370" t="s">
        <v>1675</v>
      </c>
      <c r="B605" s="3255" t="s">
        <v>1678</v>
      </c>
      <c r="C605" s="3272" t="s">
        <v>1672</v>
      </c>
      <c r="D605" s="3256">
        <v>2067</v>
      </c>
      <c r="E605" s="3256">
        <v>2136</v>
      </c>
      <c r="F605" s="3256">
        <v>2974</v>
      </c>
      <c r="G605" s="3256">
        <v>3250</v>
      </c>
      <c r="H605" s="3256">
        <v>282086</v>
      </c>
      <c r="I605" s="3256">
        <v>307138</v>
      </c>
      <c r="J605" s="3256">
        <v>159105</v>
      </c>
      <c r="K605" s="3256">
        <v>180497</v>
      </c>
      <c r="L605" s="3256">
        <v>209459</v>
      </c>
      <c r="M605" s="3256">
        <v>231802</v>
      </c>
      <c r="N605" s="3257">
        <v>-50354</v>
      </c>
      <c r="O605" s="3257">
        <v>-51305</v>
      </c>
      <c r="P605" s="3256">
        <v>30299</v>
      </c>
      <c r="Q605" s="3256">
        <v>36588</v>
      </c>
      <c r="R605" s="3256">
        <v>29690</v>
      </c>
      <c r="S605" s="3256">
        <v>31140</v>
      </c>
      <c r="T605" s="3257">
        <v>-110343</v>
      </c>
      <c r="U605" s="3257">
        <v>-119033</v>
      </c>
      <c r="V605" s="3209" t="s">
        <v>1672</v>
      </c>
      <c r="W605" s="3223" t="b">
        <f t="shared" si="94"/>
        <v>1</v>
      </c>
      <c r="X605" s="3267">
        <f>+T605-'Departmental PL'!V1079</f>
        <v>1314548.6003890014</v>
      </c>
      <c r="Y605" s="3267">
        <f>+U605-'Departmental PL'!W1079</f>
        <v>1506295.1398</v>
      </c>
      <c r="Z605" s="3228">
        <f t="shared" si="97"/>
        <v>209459</v>
      </c>
      <c r="AA605" s="3228">
        <f t="shared" si="98"/>
        <v>30299</v>
      </c>
      <c r="AB605" s="3233">
        <f t="shared" si="99"/>
        <v>29690</v>
      </c>
      <c r="AC605" s="3228">
        <f t="shared" si="90"/>
        <v>0</v>
      </c>
      <c r="AD605" s="3228">
        <f t="shared" si="91"/>
        <v>0</v>
      </c>
      <c r="AF605" s="3233">
        <f t="shared" si="88"/>
        <v>0</v>
      </c>
      <c r="AG605" s="3233">
        <f t="shared" si="89"/>
        <v>0</v>
      </c>
      <c r="AH605" s="3223" t="b">
        <f t="shared" ref="AH605:AH670" si="100">V605=AK605</f>
        <v>1</v>
      </c>
      <c r="AI605" s="3259" t="s">
        <v>876</v>
      </c>
      <c r="AJ605" s="3259" t="s">
        <v>1281</v>
      </c>
      <c r="AK605" s="3259" t="s">
        <v>1672</v>
      </c>
      <c r="AL605" s="3244">
        <v>1582</v>
      </c>
      <c r="AM605" s="3244">
        <v>1437</v>
      </c>
      <c r="AN605" s="3244">
        <v>2588</v>
      </c>
      <c r="AO605" s="3244">
        <v>2239</v>
      </c>
      <c r="AP605" s="3244">
        <v>240961</v>
      </c>
      <c r="AQ605" s="3244">
        <v>202261</v>
      </c>
      <c r="AR605" s="3244">
        <v>138083</v>
      </c>
      <c r="AS605" s="3244">
        <v>119386</v>
      </c>
      <c r="AT605" s="3244">
        <v>182702</v>
      </c>
      <c r="AU605" s="3244">
        <v>135505</v>
      </c>
      <c r="AV605" s="3244">
        <v>-44152</v>
      </c>
      <c r="AW605" s="3244">
        <v>-16210</v>
      </c>
      <c r="AX605" s="3244">
        <v>33836</v>
      </c>
      <c r="AY605" s="3244">
        <v>32968</v>
      </c>
      <c r="AZ605" s="3244">
        <v>24393</v>
      </c>
      <c r="BA605" s="3244">
        <v>18218</v>
      </c>
      <c r="BB605" s="3244">
        <v>-102832</v>
      </c>
      <c r="BC605" s="3244">
        <v>-66912</v>
      </c>
      <c r="BE605" s="3223">
        <f t="shared" si="87"/>
        <v>586</v>
      </c>
      <c r="BF605" s="3223" t="b">
        <f t="shared" ref="BF605:BF670" si="101">C605=BG605</f>
        <v>1</v>
      </c>
      <c r="BG605" s="3209" t="s">
        <v>1672</v>
      </c>
      <c r="BH605" s="3262">
        <v>1582</v>
      </c>
      <c r="BI605" s="3262">
        <v>1437</v>
      </c>
      <c r="BJ605" s="3262">
        <v>2588</v>
      </c>
      <c r="BK605" s="3262">
        <v>2239</v>
      </c>
      <c r="BL605" s="3262">
        <v>240904</v>
      </c>
      <c r="BM605" s="3262">
        <v>202156</v>
      </c>
      <c r="BN605" s="3262">
        <v>138387</v>
      </c>
      <c r="BO605" s="3262">
        <v>119584</v>
      </c>
      <c r="BP605" s="3262">
        <v>182619</v>
      </c>
      <c r="BQ605" s="3262">
        <v>135692</v>
      </c>
      <c r="BR605" s="3262">
        <v>-44232</v>
      </c>
      <c r="BS605" s="3262">
        <v>-16107</v>
      </c>
      <c r="BT605" s="3262">
        <v>33629</v>
      </c>
      <c r="BU605" s="3262">
        <v>32783</v>
      </c>
      <c r="BV605" s="3262">
        <v>24633</v>
      </c>
      <c r="BW605" s="3262">
        <v>18053</v>
      </c>
      <c r="BX605" s="3262">
        <v>-102494</v>
      </c>
      <c r="BY605" s="3262">
        <v>-66943</v>
      </c>
    </row>
    <row r="606" spans="1:77" ht="15.2" customHeight="1" x14ac:dyDescent="0.2">
      <c r="A606" s="3370"/>
      <c r="B606" s="3255"/>
      <c r="C606" s="3386" t="s">
        <v>2036</v>
      </c>
      <c r="D606" s="3256">
        <v>1393</v>
      </c>
      <c r="E606" s="3256">
        <v>545</v>
      </c>
      <c r="F606" s="3256">
        <v>1905</v>
      </c>
      <c r="G606" s="3256">
        <v>735</v>
      </c>
      <c r="H606" s="3256">
        <v>176699</v>
      </c>
      <c r="I606" s="3256">
        <v>70345</v>
      </c>
      <c r="J606" s="3256">
        <v>44968</v>
      </c>
      <c r="K606" s="3256">
        <v>42965</v>
      </c>
      <c r="L606" s="3256">
        <v>145298</v>
      </c>
      <c r="M606" s="3256">
        <v>48920</v>
      </c>
      <c r="N606" s="3257">
        <v>-100330</v>
      </c>
      <c r="O606" s="3257">
        <v>-5956</v>
      </c>
      <c r="P606" s="3256">
        <v>19409</v>
      </c>
      <c r="Q606" s="3256">
        <v>7295</v>
      </c>
      <c r="R606" s="3256">
        <v>20407</v>
      </c>
      <c r="S606" s="3256">
        <v>6735</v>
      </c>
      <c r="T606" s="3257">
        <v>-140146</v>
      </c>
      <c r="U606" s="3257">
        <v>-19985</v>
      </c>
      <c r="V606" s="3209" t="s">
        <v>2036</v>
      </c>
      <c r="W606" s="3223" t="b">
        <f t="shared" si="94"/>
        <v>1</v>
      </c>
      <c r="X606" s="3267">
        <f>+T606-'Departmental PL'!V1080</f>
        <v>1142496.6205178597</v>
      </c>
      <c r="Y606" s="3267">
        <f>+U606-'Departmental PL'!W1080</f>
        <v>451925.53949999984</v>
      </c>
      <c r="Z606" s="3228">
        <f t="shared" si="97"/>
        <v>145298</v>
      </c>
      <c r="AA606" s="3228">
        <f t="shared" si="98"/>
        <v>19409</v>
      </c>
      <c r="AB606" s="3233">
        <f t="shared" si="99"/>
        <v>20407</v>
      </c>
      <c r="AC606" s="3228">
        <f t="shared" si="90"/>
        <v>0</v>
      </c>
      <c r="AD606" s="3228">
        <f t="shared" si="91"/>
        <v>1</v>
      </c>
      <c r="AF606" s="3233">
        <f t="shared" si="88"/>
        <v>0</v>
      </c>
      <c r="AG606" s="3233">
        <f t="shared" si="89"/>
        <v>-1</v>
      </c>
      <c r="AH606" s="3223" t="b">
        <f t="shared" si="100"/>
        <v>1</v>
      </c>
      <c r="AI606" s="3259" t="s">
        <v>1076</v>
      </c>
      <c r="AJ606" s="3259" t="s">
        <v>1281</v>
      </c>
      <c r="AK606" s="3331" t="s">
        <v>2036</v>
      </c>
      <c r="AL606" s="3244">
        <v>260</v>
      </c>
      <c r="AM606" s="3244">
        <v>0</v>
      </c>
      <c r="AN606" s="3244">
        <v>369</v>
      </c>
      <c r="AP606" s="3244">
        <v>33720</v>
      </c>
      <c r="AR606" s="3244">
        <v>15455</v>
      </c>
      <c r="AT606" s="3244">
        <v>14842</v>
      </c>
      <c r="AV606" s="3244">
        <v>602</v>
      </c>
      <c r="AX606" s="3244">
        <v>3963</v>
      </c>
      <c r="AZ606" s="3244">
        <v>2113</v>
      </c>
      <c r="BB606" s="3244">
        <v>-5561</v>
      </c>
      <c r="BD606" s="3223" t="s">
        <v>1461</v>
      </c>
      <c r="BE606" s="3223">
        <f t="shared" si="87"/>
        <v>587</v>
      </c>
      <c r="BF606" s="3223" t="b">
        <f t="shared" si="101"/>
        <v>1</v>
      </c>
      <c r="BG606" s="3211" t="s">
        <v>2036</v>
      </c>
      <c r="BH606" s="3269">
        <v>260</v>
      </c>
      <c r="BI606" s="3269">
        <v>0</v>
      </c>
      <c r="BJ606" s="3269">
        <v>369</v>
      </c>
      <c r="BK606" s="3269" t="s">
        <v>1196</v>
      </c>
      <c r="BL606" s="3262">
        <v>33710</v>
      </c>
      <c r="BM606" s="3269" t="s">
        <v>1196</v>
      </c>
      <c r="BN606" s="3262">
        <v>15451</v>
      </c>
      <c r="BO606" s="3269" t="s">
        <v>1196</v>
      </c>
      <c r="BP606" s="3262">
        <v>14890</v>
      </c>
      <c r="BQ606" s="3269" t="s">
        <v>1196</v>
      </c>
      <c r="BR606" s="3269">
        <v>561</v>
      </c>
      <c r="BS606" s="3269" t="s">
        <v>1196</v>
      </c>
      <c r="BT606" s="3262">
        <v>4012</v>
      </c>
      <c r="BU606" s="3269" t="s">
        <v>1196</v>
      </c>
      <c r="BV606" s="3262">
        <v>2129</v>
      </c>
      <c r="BW606" s="3269" t="s">
        <v>1196</v>
      </c>
      <c r="BX606" s="3262">
        <v>-5579</v>
      </c>
      <c r="BY606" s="3269" t="s">
        <v>1196</v>
      </c>
    </row>
    <row r="607" spans="1:77" ht="15.2" customHeight="1" x14ac:dyDescent="0.2">
      <c r="A607" s="3370"/>
      <c r="B607" s="3255"/>
      <c r="C607" s="3386" t="s">
        <v>2037</v>
      </c>
      <c r="D607" s="3256">
        <v>2147</v>
      </c>
      <c r="E607" s="3256">
        <v>963</v>
      </c>
      <c r="F607" s="3256">
        <v>2988</v>
      </c>
      <c r="G607" s="3256">
        <v>1143</v>
      </c>
      <c r="H607" s="3256">
        <v>284211</v>
      </c>
      <c r="I607" s="3256">
        <v>120544</v>
      </c>
      <c r="J607" s="3256">
        <v>170276</v>
      </c>
      <c r="K607" s="3256">
        <v>73588</v>
      </c>
      <c r="L607" s="3256">
        <v>213495</v>
      </c>
      <c r="M607" s="3256">
        <v>78794</v>
      </c>
      <c r="N607" s="3257">
        <v>-43219</v>
      </c>
      <c r="O607" s="3257">
        <v>-5206</v>
      </c>
      <c r="P607" s="3256">
        <v>30857</v>
      </c>
      <c r="Q607" s="3256">
        <v>12898</v>
      </c>
      <c r="R607" s="3256">
        <v>31181</v>
      </c>
      <c r="S607" s="3256">
        <v>10935</v>
      </c>
      <c r="T607" s="3257">
        <v>-105257</v>
      </c>
      <c r="U607" s="3257">
        <v>-29039</v>
      </c>
      <c r="V607" s="3209" t="s">
        <v>2037</v>
      </c>
      <c r="W607" s="3223" t="b">
        <f t="shared" si="94"/>
        <v>1</v>
      </c>
      <c r="X607" s="3267">
        <f>+T607-'Departmental PL'!V1081</f>
        <v>1430097.1625812082</v>
      </c>
      <c r="Y607" s="3267">
        <f>+U607-'Departmental PL'!W1081</f>
        <v>563533.38949999958</v>
      </c>
      <c r="Z607" s="3228">
        <f t="shared" si="97"/>
        <v>213495</v>
      </c>
      <c r="AA607" s="3228">
        <f t="shared" si="98"/>
        <v>30857</v>
      </c>
      <c r="AB607" s="3233">
        <f t="shared" si="99"/>
        <v>31181</v>
      </c>
      <c r="AC607" s="3228">
        <f t="shared" si="90"/>
        <v>0</v>
      </c>
      <c r="AD607" s="3228">
        <f t="shared" si="91"/>
        <v>0</v>
      </c>
      <c r="AF607" s="3233">
        <f t="shared" si="88"/>
        <v>0</v>
      </c>
      <c r="AG607" s="3233">
        <f t="shared" si="89"/>
        <v>0</v>
      </c>
      <c r="AH607" s="3223" t="b">
        <f t="shared" si="100"/>
        <v>1</v>
      </c>
      <c r="AI607" s="3259" t="s">
        <v>1077</v>
      </c>
      <c r="AJ607" s="3259" t="s">
        <v>1281</v>
      </c>
      <c r="AK607" s="3331" t="s">
        <v>2037</v>
      </c>
      <c r="AL607" s="3244">
        <v>380</v>
      </c>
      <c r="AM607" s="3244">
        <v>0</v>
      </c>
      <c r="AN607" s="3244">
        <v>453</v>
      </c>
      <c r="AP607" s="3244">
        <v>48756</v>
      </c>
      <c r="AR607" s="3244">
        <v>22627</v>
      </c>
      <c r="AT607" s="3244">
        <v>30363</v>
      </c>
      <c r="AV607" s="3244">
        <v>-7742</v>
      </c>
      <c r="AX607" s="3244">
        <v>5708</v>
      </c>
      <c r="AZ607" s="3244">
        <v>4424</v>
      </c>
      <c r="BB607" s="3244">
        <v>-17882</v>
      </c>
      <c r="BD607" s="3223" t="s">
        <v>1461</v>
      </c>
      <c r="BE607" s="3223">
        <f t="shared" ref="BE607:BE672" si="102">BE606+1</f>
        <v>588</v>
      </c>
      <c r="BF607" s="3223" t="b">
        <f t="shared" si="101"/>
        <v>1</v>
      </c>
      <c r="BG607" s="3211" t="s">
        <v>2037</v>
      </c>
      <c r="BH607" s="3269">
        <v>380</v>
      </c>
      <c r="BI607" s="3269">
        <v>0</v>
      </c>
      <c r="BJ607" s="3269">
        <v>453</v>
      </c>
      <c r="BK607" s="3269" t="s">
        <v>1196</v>
      </c>
      <c r="BL607" s="3262">
        <v>48754</v>
      </c>
      <c r="BM607" s="3269" t="s">
        <v>1196</v>
      </c>
      <c r="BN607" s="3262">
        <v>22614</v>
      </c>
      <c r="BO607" s="3269" t="s">
        <v>1196</v>
      </c>
      <c r="BP607" s="3262">
        <v>30337</v>
      </c>
      <c r="BQ607" s="3269" t="s">
        <v>1196</v>
      </c>
      <c r="BR607" s="3262">
        <v>-7723</v>
      </c>
      <c r="BS607" s="3269" t="s">
        <v>1196</v>
      </c>
      <c r="BT607" s="3262">
        <v>5696</v>
      </c>
      <c r="BU607" s="3269" t="s">
        <v>1196</v>
      </c>
      <c r="BV607" s="3262">
        <v>4349</v>
      </c>
      <c r="BW607" s="3269" t="s">
        <v>1196</v>
      </c>
      <c r="BX607" s="3262">
        <v>-17768</v>
      </c>
      <c r="BY607" s="3269" t="s">
        <v>1196</v>
      </c>
    </row>
    <row r="608" spans="1:77" ht="15.2" customHeight="1" x14ac:dyDescent="0.2">
      <c r="A608" s="3370"/>
      <c r="B608" s="3255"/>
      <c r="C608" s="3386" t="s">
        <v>2038</v>
      </c>
      <c r="D608" s="3256">
        <v>716</v>
      </c>
      <c r="E608" s="3256">
        <v>411</v>
      </c>
      <c r="F608" s="3256">
        <v>1195</v>
      </c>
      <c r="G608" s="3256">
        <v>523</v>
      </c>
      <c r="H608" s="3256">
        <v>99093</v>
      </c>
      <c r="I608" s="3256">
        <v>51078</v>
      </c>
      <c r="J608" s="3256">
        <v>19760</v>
      </c>
      <c r="K608" s="3256">
        <v>31092</v>
      </c>
      <c r="L608" s="3256">
        <v>90498</v>
      </c>
      <c r="M608" s="3256">
        <v>42681</v>
      </c>
      <c r="N608" s="3257">
        <v>-70738</v>
      </c>
      <c r="O608" s="3257">
        <v>-11589</v>
      </c>
      <c r="P608" s="3256">
        <v>10599</v>
      </c>
      <c r="Q608" s="3256">
        <v>5574</v>
      </c>
      <c r="R608" s="3256">
        <v>13315</v>
      </c>
      <c r="S608" s="3256">
        <v>6121</v>
      </c>
      <c r="T608" s="3257">
        <v>-94652</v>
      </c>
      <c r="U608" s="3257">
        <v>-23284</v>
      </c>
      <c r="V608" s="3209" t="s">
        <v>2038</v>
      </c>
      <c r="W608" s="3223" t="b">
        <f t="shared" si="94"/>
        <v>1</v>
      </c>
      <c r="X608" s="3267">
        <f>+T608-'Departmental PL'!V1082</f>
        <v>825393.88165991881</v>
      </c>
      <c r="Y608" s="3267">
        <f>+U608-'Departmental PL'!W1082</f>
        <v>416681.41149999999</v>
      </c>
      <c r="Z608" s="3228">
        <f t="shared" si="97"/>
        <v>90498</v>
      </c>
      <c r="AA608" s="3228">
        <f t="shared" si="98"/>
        <v>10599</v>
      </c>
      <c r="AB608" s="3233">
        <f t="shared" si="99"/>
        <v>13315</v>
      </c>
      <c r="AC608" s="3228">
        <f t="shared" si="90"/>
        <v>0</v>
      </c>
      <c r="AD608" s="3228">
        <f t="shared" si="91"/>
        <v>0</v>
      </c>
      <c r="AF608" s="3233">
        <f t="shared" si="88"/>
        <v>0</v>
      </c>
      <c r="AG608" s="3233">
        <f t="shared" si="89"/>
        <v>0</v>
      </c>
      <c r="AH608" s="3223" t="b">
        <f t="shared" si="100"/>
        <v>1</v>
      </c>
      <c r="AI608" s="3259" t="s">
        <v>1078</v>
      </c>
      <c r="AJ608" s="3259" t="s">
        <v>1281</v>
      </c>
      <c r="AK608" s="3331" t="s">
        <v>2038</v>
      </c>
      <c r="AL608" s="3244">
        <v>207</v>
      </c>
      <c r="AM608" s="3244">
        <v>0</v>
      </c>
      <c r="AN608" s="3244">
        <v>284</v>
      </c>
      <c r="AP608" s="3244">
        <v>27531</v>
      </c>
      <c r="AR608" s="3244">
        <v>10601</v>
      </c>
      <c r="AT608" s="3244">
        <v>22053</v>
      </c>
      <c r="AV608" s="3244">
        <v>-11448</v>
      </c>
      <c r="AX608" s="3244">
        <v>3539</v>
      </c>
      <c r="AZ608" s="3244">
        <v>3340</v>
      </c>
      <c r="BB608" s="3244">
        <v>-18222</v>
      </c>
      <c r="BD608" s="3223" t="s">
        <v>1461</v>
      </c>
      <c r="BE608" s="3223">
        <f t="shared" si="102"/>
        <v>589</v>
      </c>
      <c r="BF608" s="3223" t="b">
        <f t="shared" si="101"/>
        <v>1</v>
      </c>
      <c r="BG608" s="3211" t="s">
        <v>2038</v>
      </c>
      <c r="BH608" s="3269">
        <v>207</v>
      </c>
      <c r="BI608" s="3269">
        <v>0</v>
      </c>
      <c r="BJ608" s="3269">
        <v>284</v>
      </c>
      <c r="BK608" s="3269" t="s">
        <v>1196</v>
      </c>
      <c r="BL608" s="3262">
        <v>27532</v>
      </c>
      <c r="BM608" s="3269" t="s">
        <v>1196</v>
      </c>
      <c r="BN608" s="3262">
        <v>10639</v>
      </c>
      <c r="BO608" s="3269" t="s">
        <v>1196</v>
      </c>
      <c r="BP608" s="3262">
        <v>22090</v>
      </c>
      <c r="BQ608" s="3269" t="s">
        <v>1196</v>
      </c>
      <c r="BR608" s="3262">
        <v>-11451</v>
      </c>
      <c r="BS608" s="3269" t="s">
        <v>1196</v>
      </c>
      <c r="BT608" s="3262">
        <v>3509</v>
      </c>
      <c r="BU608" s="3269" t="s">
        <v>1196</v>
      </c>
      <c r="BV608" s="3262">
        <v>3284</v>
      </c>
      <c r="BW608" s="3269" t="s">
        <v>1196</v>
      </c>
      <c r="BX608" s="3262">
        <v>-18244</v>
      </c>
      <c r="BY608" s="3269" t="s">
        <v>1196</v>
      </c>
    </row>
    <row r="609" spans="1:77" ht="15.2" customHeight="1" x14ac:dyDescent="0.2">
      <c r="A609" s="3254" t="s">
        <v>1676</v>
      </c>
      <c r="B609" s="3255" t="s">
        <v>1678</v>
      </c>
      <c r="C609" s="3334" t="s">
        <v>1673</v>
      </c>
      <c r="D609" s="3387">
        <v>1017</v>
      </c>
      <c r="E609" s="3256">
        <v>1202</v>
      </c>
      <c r="F609" s="3387">
        <v>2556</v>
      </c>
      <c r="G609" s="3256">
        <v>2408</v>
      </c>
      <c r="H609" s="3387">
        <v>142257</v>
      </c>
      <c r="I609" s="3256">
        <v>161301</v>
      </c>
      <c r="J609" s="3387">
        <v>68082</v>
      </c>
      <c r="K609" s="3256">
        <v>86976</v>
      </c>
      <c r="L609" s="3387">
        <v>121160</v>
      </c>
      <c r="M609" s="3256">
        <v>119757</v>
      </c>
      <c r="N609" s="3388">
        <v>-53078</v>
      </c>
      <c r="O609" s="3257">
        <v>-32781</v>
      </c>
      <c r="P609" s="3387">
        <v>15370</v>
      </c>
      <c r="Q609" s="3256">
        <v>18464</v>
      </c>
      <c r="R609" s="3387">
        <v>17961</v>
      </c>
      <c r="S609" s="3256">
        <v>17271</v>
      </c>
      <c r="T609" s="3388">
        <v>-86409</v>
      </c>
      <c r="U609" s="3257">
        <v>-68516</v>
      </c>
      <c r="V609" s="3209" t="s">
        <v>1673</v>
      </c>
      <c r="W609" s="3223" t="b">
        <f t="shared" si="94"/>
        <v>1</v>
      </c>
      <c r="X609" s="3267">
        <f>+T609-'Departmental PL'!V1083</f>
        <v>916204.94627864449</v>
      </c>
      <c r="Y609" s="3267">
        <f>+U609-'Departmental PL'!W1083</f>
        <v>759728.36879999959</v>
      </c>
      <c r="Z609" s="3228">
        <f t="shared" si="97"/>
        <v>121160</v>
      </c>
      <c r="AA609" s="3228">
        <f t="shared" si="98"/>
        <v>15370</v>
      </c>
      <c r="AB609" s="3233">
        <f t="shared" si="99"/>
        <v>17961</v>
      </c>
      <c r="AC609" s="3228">
        <f t="shared" si="90"/>
        <v>0</v>
      </c>
      <c r="AD609" s="3228">
        <f t="shared" si="91"/>
        <v>0</v>
      </c>
      <c r="AF609" s="3233">
        <f t="shared" si="88"/>
        <v>0</v>
      </c>
      <c r="AG609" s="3233">
        <f t="shared" si="89"/>
        <v>0</v>
      </c>
      <c r="AH609" s="3223" t="b">
        <f t="shared" si="100"/>
        <v>1</v>
      </c>
      <c r="AI609" s="3259" t="s">
        <v>877</v>
      </c>
      <c r="AJ609" s="3259" t="s">
        <v>1281</v>
      </c>
      <c r="AK609" s="3259" t="s">
        <v>1673</v>
      </c>
      <c r="AL609" s="3244">
        <v>861</v>
      </c>
      <c r="AM609" s="3244">
        <v>753</v>
      </c>
      <c r="AN609" s="3244">
        <v>1702</v>
      </c>
      <c r="AO609" s="3244">
        <v>2490</v>
      </c>
      <c r="AP609" s="3244">
        <v>117562</v>
      </c>
      <c r="AQ609" s="3244">
        <v>113556</v>
      </c>
      <c r="AR609" s="3244">
        <v>60836</v>
      </c>
      <c r="AS609" s="3244">
        <v>58304</v>
      </c>
      <c r="AT609" s="3244">
        <v>88707</v>
      </c>
      <c r="AU609" s="3244">
        <v>100642</v>
      </c>
      <c r="AV609" s="3244">
        <v>-27837</v>
      </c>
      <c r="AW609" s="3244">
        <v>-42086</v>
      </c>
      <c r="AX609" s="3244">
        <v>15529</v>
      </c>
      <c r="AY609" s="3244">
        <v>23279</v>
      </c>
      <c r="AZ609" s="3244">
        <v>12682</v>
      </c>
      <c r="BA609" s="3244">
        <v>13869</v>
      </c>
      <c r="BB609" s="3244">
        <v>-55779</v>
      </c>
      <c r="BC609" s="3244">
        <v>-79213</v>
      </c>
      <c r="BE609" s="3223">
        <f t="shared" si="102"/>
        <v>590</v>
      </c>
      <c r="BF609" s="3223" t="b">
        <f t="shared" si="101"/>
        <v>1</v>
      </c>
      <c r="BG609" s="3209" t="s">
        <v>1673</v>
      </c>
      <c r="BH609" s="3269">
        <v>861</v>
      </c>
      <c r="BI609" s="3269">
        <v>753</v>
      </c>
      <c r="BJ609" s="3262">
        <v>1702</v>
      </c>
      <c r="BK609" s="3262">
        <v>2490</v>
      </c>
      <c r="BL609" s="3262">
        <v>117561</v>
      </c>
      <c r="BM609" s="3262">
        <v>113517</v>
      </c>
      <c r="BN609" s="3262">
        <v>60902</v>
      </c>
      <c r="BO609" s="3262">
        <v>58399</v>
      </c>
      <c r="BP609" s="3262">
        <v>88673</v>
      </c>
      <c r="BQ609" s="3262">
        <v>100524</v>
      </c>
      <c r="BR609" s="3262">
        <v>-27771</v>
      </c>
      <c r="BS609" s="3262">
        <v>-42126</v>
      </c>
      <c r="BT609" s="3262">
        <v>15550</v>
      </c>
      <c r="BU609" s="3262">
        <v>23186</v>
      </c>
      <c r="BV609" s="3262">
        <v>12551</v>
      </c>
      <c r="BW609" s="3262">
        <v>13815</v>
      </c>
      <c r="BX609" s="3262">
        <v>-55873</v>
      </c>
      <c r="BY609" s="3262">
        <v>-79126</v>
      </c>
    </row>
    <row r="610" spans="1:77" ht="15.2" customHeight="1" x14ac:dyDescent="0.2">
      <c r="A610" s="3254"/>
      <c r="B610" s="3255"/>
      <c r="C610" s="3386" t="s">
        <v>2039</v>
      </c>
      <c r="D610" s="3387">
        <v>1005</v>
      </c>
      <c r="E610" s="3256">
        <v>443</v>
      </c>
      <c r="F610" s="3387">
        <v>3185</v>
      </c>
      <c r="G610" s="3256">
        <v>781</v>
      </c>
      <c r="H610" s="3387">
        <v>148784</v>
      </c>
      <c r="I610" s="3256">
        <v>67637</v>
      </c>
      <c r="J610" s="3387">
        <v>78305</v>
      </c>
      <c r="K610" s="3256">
        <v>38234</v>
      </c>
      <c r="L610" s="3387">
        <v>132417</v>
      </c>
      <c r="M610" s="3256">
        <v>118981</v>
      </c>
      <c r="N610" s="3388">
        <v>-54112</v>
      </c>
      <c r="O610" s="3257">
        <v>-80747</v>
      </c>
      <c r="P610" s="3387">
        <v>15389</v>
      </c>
      <c r="Q610" s="3256">
        <v>7015</v>
      </c>
      <c r="R610" s="3387">
        <v>20538</v>
      </c>
      <c r="S610" s="3256">
        <v>16028</v>
      </c>
      <c r="T610" s="3388">
        <v>-90040</v>
      </c>
      <c r="U610" s="3257">
        <v>-103790</v>
      </c>
      <c r="V610" s="3209" t="s">
        <v>2039</v>
      </c>
      <c r="W610" s="3223" t="b">
        <f t="shared" si="94"/>
        <v>1</v>
      </c>
      <c r="X610" s="3267">
        <f>+T610-'Departmental PL'!V1084</f>
        <v>1110982.9680712111</v>
      </c>
      <c r="Y610" s="3267">
        <f>+U610-'Departmental PL'!W1084</f>
        <v>1054604.8404000001</v>
      </c>
      <c r="Z610" s="3228">
        <f t="shared" si="97"/>
        <v>132417</v>
      </c>
      <c r="AA610" s="3228">
        <f t="shared" si="98"/>
        <v>15389</v>
      </c>
      <c r="AB610" s="3233">
        <f t="shared" si="99"/>
        <v>20538</v>
      </c>
      <c r="AC610" s="3228">
        <f t="shared" si="90"/>
        <v>0</v>
      </c>
      <c r="AD610" s="3228">
        <f t="shared" si="91"/>
        <v>0</v>
      </c>
      <c r="AF610" s="3233">
        <f t="shared" si="88"/>
        <v>1</v>
      </c>
      <c r="AG610" s="3233">
        <f t="shared" si="89"/>
        <v>0</v>
      </c>
      <c r="AH610" s="3223" t="b">
        <f t="shared" si="100"/>
        <v>1</v>
      </c>
      <c r="AI610" s="3259" t="s">
        <v>1468</v>
      </c>
      <c r="AJ610" s="3259" t="s">
        <v>1281</v>
      </c>
      <c r="AK610" s="3331" t="s">
        <v>2039</v>
      </c>
      <c r="AL610" s="3244">
        <v>175</v>
      </c>
      <c r="AM610" s="3244">
        <v>0</v>
      </c>
      <c r="AN610" s="3244">
        <v>280</v>
      </c>
      <c r="AP610" s="3244">
        <v>28079</v>
      </c>
      <c r="AR610" s="3244">
        <v>4883</v>
      </c>
      <c r="AT610" s="3244">
        <v>73142</v>
      </c>
      <c r="AV610" s="3244">
        <v>-68243</v>
      </c>
      <c r="AX610" s="3244">
        <v>3046</v>
      </c>
      <c r="AZ610" s="3244">
        <v>8889</v>
      </c>
      <c r="BB610" s="3244">
        <v>-80175</v>
      </c>
      <c r="BD610" s="3223" t="s">
        <v>1461</v>
      </c>
      <c r="BE610" s="3223">
        <f t="shared" si="102"/>
        <v>591</v>
      </c>
      <c r="BF610" s="3223" t="b">
        <f t="shared" si="101"/>
        <v>1</v>
      </c>
      <c r="BG610" s="3211" t="s">
        <v>2039</v>
      </c>
      <c r="BH610" s="3269">
        <v>175</v>
      </c>
      <c r="BI610" s="3269">
        <v>0</v>
      </c>
      <c r="BJ610" s="3269">
        <v>280</v>
      </c>
      <c r="BK610" s="3269" t="s">
        <v>1196</v>
      </c>
      <c r="BL610" s="3262">
        <v>28083</v>
      </c>
      <c r="BM610" s="3269" t="s">
        <v>1196</v>
      </c>
      <c r="BN610" s="3262">
        <v>4880</v>
      </c>
      <c r="BO610" s="3269" t="s">
        <v>1196</v>
      </c>
      <c r="BP610" s="3262">
        <v>73112</v>
      </c>
      <c r="BQ610" s="3269" t="s">
        <v>1196</v>
      </c>
      <c r="BR610" s="3262">
        <v>-68232</v>
      </c>
      <c r="BS610" s="3269" t="s">
        <v>1196</v>
      </c>
      <c r="BT610" s="3262">
        <v>3043</v>
      </c>
      <c r="BU610" s="3269" t="s">
        <v>1196</v>
      </c>
      <c r="BV610" s="3262">
        <v>8906</v>
      </c>
      <c r="BW610" s="3269" t="s">
        <v>1196</v>
      </c>
      <c r="BX610" s="3262">
        <v>-80181</v>
      </c>
      <c r="BY610" s="3269" t="s">
        <v>1196</v>
      </c>
    </row>
    <row r="611" spans="1:77" ht="15.2" customHeight="1" x14ac:dyDescent="0.2">
      <c r="A611" s="3254" t="s">
        <v>1677</v>
      </c>
      <c r="B611" s="3255" t="s">
        <v>1678</v>
      </c>
      <c r="C611" s="3272" t="s">
        <v>1674</v>
      </c>
      <c r="D611" s="3256">
        <v>1281</v>
      </c>
      <c r="E611" s="3256">
        <v>1216</v>
      </c>
      <c r="F611" s="3256">
        <v>2100</v>
      </c>
      <c r="G611" s="3315">
        <v>1720</v>
      </c>
      <c r="H611" s="3256">
        <v>183394</v>
      </c>
      <c r="I611" s="3315">
        <v>177981</v>
      </c>
      <c r="J611" s="3256">
        <v>84632</v>
      </c>
      <c r="K611" s="3315">
        <v>91523</v>
      </c>
      <c r="L611" s="3256">
        <v>142550</v>
      </c>
      <c r="M611" s="3315">
        <v>138627</v>
      </c>
      <c r="N611" s="3257">
        <v>-57919</v>
      </c>
      <c r="O611" s="3256">
        <v>-47104</v>
      </c>
      <c r="P611" s="3256">
        <v>20249</v>
      </c>
      <c r="Q611" s="3315">
        <v>20614</v>
      </c>
      <c r="R611" s="3256">
        <v>23421</v>
      </c>
      <c r="S611" s="3315">
        <v>20816</v>
      </c>
      <c r="T611" s="3257">
        <v>-101588</v>
      </c>
      <c r="U611" s="3256">
        <v>-88533</v>
      </c>
      <c r="V611" s="3209" t="s">
        <v>1674</v>
      </c>
      <c r="W611" s="3223" t="b">
        <f t="shared" si="94"/>
        <v>1</v>
      </c>
      <c r="X611" s="3267">
        <f>+T611-'Departmental PL'!V1085</f>
        <v>846617.94297742494</v>
      </c>
      <c r="Y611" s="3267">
        <f>+U611-'Departmental PL'!W1085</f>
        <v>901639.3899999999</v>
      </c>
      <c r="Z611" s="3228">
        <f t="shared" si="97"/>
        <v>142550</v>
      </c>
      <c r="AA611" s="3228">
        <f t="shared" si="98"/>
        <v>20249</v>
      </c>
      <c r="AB611" s="3233">
        <f t="shared" si="99"/>
        <v>23421</v>
      </c>
      <c r="AC611" s="3228">
        <f t="shared" ref="AC611:AC676" si="103">+J611-L611-N611</f>
        <v>1</v>
      </c>
      <c r="AD611" s="3228">
        <f t="shared" ref="AD611:AD676" si="104">+K611-M611-O611</f>
        <v>0</v>
      </c>
      <c r="AF611" s="3233">
        <f t="shared" ref="AF611:AF676" si="105">+N611-P611-R611-T611</f>
        <v>-1</v>
      </c>
      <c r="AG611" s="3233">
        <f t="shared" ref="AG611:AG676" si="106">+O611-Q611-S611-U611</f>
        <v>-1</v>
      </c>
      <c r="AH611" s="3223" t="b">
        <f t="shared" si="100"/>
        <v>1</v>
      </c>
      <c r="AI611" s="3259" t="s">
        <v>1316</v>
      </c>
      <c r="AJ611" s="3259" t="s">
        <v>1281</v>
      </c>
      <c r="AK611" s="3259" t="s">
        <v>1674</v>
      </c>
      <c r="AL611" s="3244">
        <v>934</v>
      </c>
      <c r="AM611" s="3244">
        <v>270</v>
      </c>
      <c r="AN611" s="3244">
        <v>1387</v>
      </c>
      <c r="AO611" s="3244">
        <v>534</v>
      </c>
      <c r="AP611" s="3244">
        <v>141625</v>
      </c>
      <c r="AQ611" s="3244">
        <v>40730</v>
      </c>
      <c r="AR611" s="3244">
        <v>63290</v>
      </c>
      <c r="AS611" s="3244">
        <v>17862</v>
      </c>
      <c r="AT611" s="3244">
        <v>110155</v>
      </c>
      <c r="AU611" s="3244">
        <v>43184</v>
      </c>
      <c r="AV611" s="3244">
        <v>-46893</v>
      </c>
      <c r="AW611" s="3244">
        <v>-25322</v>
      </c>
      <c r="AX611" s="3244">
        <v>18790</v>
      </c>
      <c r="AY611" s="3244">
        <v>5898</v>
      </c>
      <c r="AZ611" s="3244">
        <v>16154</v>
      </c>
      <c r="BA611" s="3244">
        <v>5020</v>
      </c>
      <c r="BB611" s="3244">
        <v>-81766</v>
      </c>
      <c r="BC611" s="3244">
        <v>-36106</v>
      </c>
      <c r="BE611" s="3223">
        <f t="shared" si="102"/>
        <v>592</v>
      </c>
      <c r="BF611" s="3223" t="b">
        <f t="shared" si="101"/>
        <v>1</v>
      </c>
      <c r="BG611" s="3209" t="s">
        <v>1674</v>
      </c>
      <c r="BH611" s="3269">
        <v>934</v>
      </c>
      <c r="BI611" s="3269">
        <v>270</v>
      </c>
      <c r="BJ611" s="3262">
        <v>1387</v>
      </c>
      <c r="BK611" s="3269">
        <v>534</v>
      </c>
      <c r="BL611" s="3262">
        <v>141622</v>
      </c>
      <c r="BM611" s="3262">
        <v>40720</v>
      </c>
      <c r="BN611" s="3262">
        <v>63411</v>
      </c>
      <c r="BO611" s="3262">
        <v>17850</v>
      </c>
      <c r="BP611" s="3262">
        <v>110240</v>
      </c>
      <c r="BQ611" s="3262">
        <v>43155</v>
      </c>
      <c r="BR611" s="3262">
        <v>-46829</v>
      </c>
      <c r="BS611" s="3262">
        <v>-25305</v>
      </c>
      <c r="BT611" s="3262">
        <v>18942</v>
      </c>
      <c r="BU611" s="3262">
        <v>5841</v>
      </c>
      <c r="BV611" s="3262">
        <v>16057</v>
      </c>
      <c r="BW611" s="3262">
        <v>5009</v>
      </c>
      <c r="BX611" s="3262">
        <v>-81828</v>
      </c>
      <c r="BY611" s="3262">
        <v>-36154</v>
      </c>
    </row>
    <row r="612" spans="1:77" ht="15.2" customHeight="1" x14ac:dyDescent="0.2">
      <c r="A612" s="3382" t="s">
        <v>1787</v>
      </c>
      <c r="B612" s="3255" t="s">
        <v>1678</v>
      </c>
      <c r="C612" s="3272" t="s">
        <v>1717</v>
      </c>
      <c r="D612" s="3256">
        <v>764</v>
      </c>
      <c r="E612" s="3256">
        <v>615</v>
      </c>
      <c r="F612" s="3256">
        <v>1580</v>
      </c>
      <c r="G612" s="3315">
        <v>841</v>
      </c>
      <c r="H612" s="3256">
        <v>117916</v>
      </c>
      <c r="I612" s="3315">
        <v>88867</v>
      </c>
      <c r="J612" s="3256">
        <v>51306</v>
      </c>
      <c r="K612" s="3315">
        <v>44056</v>
      </c>
      <c r="L612" s="3256">
        <v>99119</v>
      </c>
      <c r="M612" s="3315">
        <v>79625</v>
      </c>
      <c r="N612" s="3256">
        <v>-47813</v>
      </c>
      <c r="O612" s="3256">
        <v>-35570</v>
      </c>
      <c r="P612" s="3256">
        <v>12916</v>
      </c>
      <c r="Q612" s="3315">
        <v>10166</v>
      </c>
      <c r="R612" s="3256">
        <v>16338</v>
      </c>
      <c r="S612" s="3315">
        <v>11953</v>
      </c>
      <c r="T612" s="3256">
        <v>-77067</v>
      </c>
      <c r="U612" s="3256">
        <v>-57689</v>
      </c>
      <c r="V612" s="3209" t="s">
        <v>1717</v>
      </c>
      <c r="W612" s="3223" t="b">
        <f t="shared" si="94"/>
        <v>1</v>
      </c>
      <c r="X612" s="3267">
        <f>+T612-'Departmental PL'!V1086</f>
        <v>959938.38314359437</v>
      </c>
      <c r="Y612" s="3267">
        <f>+U612-'Departmental PL'!W1086</f>
        <v>959126.37440000009</v>
      </c>
      <c r="Z612" s="3228">
        <f t="shared" si="97"/>
        <v>99119</v>
      </c>
      <c r="AA612" s="3228">
        <f t="shared" si="98"/>
        <v>12916</v>
      </c>
      <c r="AB612" s="3233">
        <f t="shared" si="99"/>
        <v>16338</v>
      </c>
      <c r="AC612" s="3228">
        <f t="shared" si="103"/>
        <v>0</v>
      </c>
      <c r="AD612" s="3228">
        <f t="shared" si="104"/>
        <v>1</v>
      </c>
      <c r="AF612" s="3233">
        <f t="shared" si="105"/>
        <v>0</v>
      </c>
      <c r="AG612" s="3233">
        <f t="shared" si="106"/>
        <v>0</v>
      </c>
      <c r="AH612" s="3223" t="b">
        <f t="shared" si="100"/>
        <v>1</v>
      </c>
      <c r="AI612" s="3259" t="s">
        <v>1471</v>
      </c>
      <c r="AJ612" s="3259" t="s">
        <v>1281</v>
      </c>
      <c r="AK612" s="3259" t="s">
        <v>1717</v>
      </c>
      <c r="AL612" s="3244">
        <v>423</v>
      </c>
      <c r="AM612" s="3244">
        <v>58</v>
      </c>
      <c r="AN612" s="3244">
        <v>583</v>
      </c>
      <c r="AO612" s="3244">
        <v>77</v>
      </c>
      <c r="AP612" s="3244">
        <v>63438</v>
      </c>
      <c r="AQ612" s="3244">
        <v>10519</v>
      </c>
      <c r="AR612" s="3244">
        <v>26094</v>
      </c>
      <c r="AS612" s="3244">
        <v>3983</v>
      </c>
      <c r="AT612" s="3244">
        <v>55987</v>
      </c>
      <c r="AU612" s="3244">
        <v>0</v>
      </c>
      <c r="AV612" s="3244">
        <v>-29882</v>
      </c>
      <c r="AW612" s="3244">
        <v>3983</v>
      </c>
      <c r="AX612" s="3244">
        <v>8046</v>
      </c>
      <c r="AY612" s="3244">
        <v>0</v>
      </c>
      <c r="AZ612" s="3244">
        <v>7602</v>
      </c>
      <c r="BA612" s="3244">
        <v>0</v>
      </c>
      <c r="BB612" s="3244">
        <v>-45542</v>
      </c>
      <c r="BC612" s="3244">
        <v>3983</v>
      </c>
      <c r="BE612" s="3223">
        <f t="shared" si="102"/>
        <v>593</v>
      </c>
      <c r="BF612" s="3223" t="b">
        <f t="shared" si="101"/>
        <v>1</v>
      </c>
      <c r="BG612" s="3209" t="s">
        <v>1717</v>
      </c>
      <c r="BH612" s="3269">
        <v>423</v>
      </c>
      <c r="BI612" s="3269">
        <v>58</v>
      </c>
      <c r="BJ612" s="3269">
        <v>583</v>
      </c>
      <c r="BK612" s="3269">
        <v>77</v>
      </c>
      <c r="BL612" s="3262">
        <v>63436</v>
      </c>
      <c r="BM612" s="3262">
        <v>10519</v>
      </c>
      <c r="BN612" s="3262">
        <v>26034</v>
      </c>
      <c r="BO612" s="3262">
        <v>3984</v>
      </c>
      <c r="BP612" s="3262">
        <v>55920</v>
      </c>
      <c r="BQ612" s="3269">
        <v>0</v>
      </c>
      <c r="BR612" s="3262">
        <v>-29886</v>
      </c>
      <c r="BS612" s="3262">
        <v>3984</v>
      </c>
      <c r="BT612" s="3262">
        <v>8008</v>
      </c>
      <c r="BU612" s="3269">
        <v>0</v>
      </c>
      <c r="BV612" s="3262">
        <v>7604</v>
      </c>
      <c r="BW612" s="3269">
        <v>0</v>
      </c>
      <c r="BX612" s="3262">
        <v>-45498</v>
      </c>
      <c r="BY612" s="3262">
        <v>3984</v>
      </c>
    </row>
    <row r="613" spans="1:77" ht="15.2" customHeight="1" x14ac:dyDescent="0.2">
      <c r="A613" s="3281" t="s">
        <v>1678</v>
      </c>
      <c r="B613" s="3255" t="s">
        <v>1678</v>
      </c>
      <c r="C613" s="3272" t="s">
        <v>1675</v>
      </c>
      <c r="D613" s="3256">
        <v>1310</v>
      </c>
      <c r="E613" s="3256">
        <v>1055</v>
      </c>
      <c r="F613" s="3256">
        <v>2076</v>
      </c>
      <c r="G613" s="3256">
        <v>1456</v>
      </c>
      <c r="H613" s="3256">
        <v>212136</v>
      </c>
      <c r="I613" s="3256">
        <v>154369</v>
      </c>
      <c r="J613" s="3256">
        <v>98237</v>
      </c>
      <c r="K613" s="3256">
        <v>83007</v>
      </c>
      <c r="L613" s="3256">
        <v>127285</v>
      </c>
      <c r="M613" s="3315">
        <v>116089</v>
      </c>
      <c r="N613" s="3256">
        <v>-29047</v>
      </c>
      <c r="O613" s="3256">
        <v>-33083</v>
      </c>
      <c r="P613" s="3256">
        <v>46973</v>
      </c>
      <c r="Q613" s="3315">
        <v>34429</v>
      </c>
      <c r="R613" s="3256">
        <v>25181</v>
      </c>
      <c r="S613" s="3315">
        <v>20907</v>
      </c>
      <c r="T613" s="3256">
        <v>-101201</v>
      </c>
      <c r="U613" s="3256">
        <v>-88418</v>
      </c>
      <c r="V613" s="3209" t="s">
        <v>1675</v>
      </c>
      <c r="W613" s="3223" t="b">
        <f t="shared" si="94"/>
        <v>1</v>
      </c>
      <c r="X613" s="3267">
        <f>+T613-'Departmental PL'!V1087</f>
        <v>527747.23894635658</v>
      </c>
      <c r="Y613" s="3267">
        <f>+U613-'Departmental PL'!W1087</f>
        <v>623753.66390000004</v>
      </c>
      <c r="Z613" s="3228">
        <f t="shared" si="97"/>
        <v>127285</v>
      </c>
      <c r="AA613" s="3228">
        <f t="shared" si="98"/>
        <v>46973</v>
      </c>
      <c r="AB613" s="3233">
        <f t="shared" si="99"/>
        <v>25181</v>
      </c>
      <c r="AC613" s="3228">
        <f t="shared" si="103"/>
        <v>-1</v>
      </c>
      <c r="AD613" s="3228">
        <f t="shared" si="104"/>
        <v>1</v>
      </c>
      <c r="AF613" s="3233">
        <f t="shared" si="105"/>
        <v>0</v>
      </c>
      <c r="AG613" s="3233">
        <f t="shared" si="106"/>
        <v>-1</v>
      </c>
      <c r="AH613" s="3223" t="b">
        <f t="shared" si="100"/>
        <v>1</v>
      </c>
      <c r="AI613" s="3259" t="s">
        <v>1315</v>
      </c>
      <c r="AJ613" s="3259" t="s">
        <v>1281</v>
      </c>
      <c r="AK613" s="3259" t="s">
        <v>1675</v>
      </c>
      <c r="AL613" s="3244">
        <v>728</v>
      </c>
      <c r="AM613" s="3244">
        <v>310</v>
      </c>
      <c r="AN613" s="3244">
        <v>1095</v>
      </c>
      <c r="AO613" s="3244">
        <v>558</v>
      </c>
      <c r="AP613" s="3244">
        <v>109982</v>
      </c>
      <c r="AQ613" s="3244">
        <v>43574</v>
      </c>
      <c r="AR613" s="3244">
        <v>50804</v>
      </c>
      <c r="AS613" s="3244">
        <v>20982</v>
      </c>
      <c r="AT613" s="3244">
        <v>87888</v>
      </c>
      <c r="AU613" s="3244">
        <v>0</v>
      </c>
      <c r="AV613" s="3244">
        <v>-36722</v>
      </c>
      <c r="AW613" s="3244">
        <v>20982</v>
      </c>
      <c r="AX613" s="3244">
        <v>28150</v>
      </c>
      <c r="AY613" s="3244">
        <v>0</v>
      </c>
      <c r="AZ613" s="3244">
        <v>15424</v>
      </c>
      <c r="BA613" s="3244">
        <v>0</v>
      </c>
      <c r="BB613" s="3244">
        <v>-80625</v>
      </c>
      <c r="BC613" s="3244">
        <v>20982</v>
      </c>
      <c r="BE613" s="3223">
        <f t="shared" si="102"/>
        <v>594</v>
      </c>
      <c r="BF613" s="3223" t="b">
        <f t="shared" si="101"/>
        <v>1</v>
      </c>
      <c r="BG613" s="3209" t="s">
        <v>1675</v>
      </c>
      <c r="BH613" s="3269">
        <v>728</v>
      </c>
      <c r="BI613" s="3269">
        <v>310</v>
      </c>
      <c r="BJ613" s="3262">
        <v>1095</v>
      </c>
      <c r="BK613" s="3269">
        <v>558</v>
      </c>
      <c r="BL613" s="3262">
        <v>109977</v>
      </c>
      <c r="BM613" s="3262">
        <v>43552</v>
      </c>
      <c r="BN613" s="3262">
        <v>50939</v>
      </c>
      <c r="BO613" s="3262">
        <v>21003</v>
      </c>
      <c r="BP613" s="3262">
        <v>87739</v>
      </c>
      <c r="BQ613" s="3269">
        <v>0</v>
      </c>
      <c r="BR613" s="3262">
        <v>-36800</v>
      </c>
      <c r="BS613" s="3262">
        <v>21003</v>
      </c>
      <c r="BT613" s="3262">
        <v>28306</v>
      </c>
      <c r="BU613" s="3269">
        <v>0</v>
      </c>
      <c r="BV613" s="3262">
        <v>15492</v>
      </c>
      <c r="BW613" s="3269">
        <v>0</v>
      </c>
      <c r="BX613" s="3262">
        <v>-80598</v>
      </c>
      <c r="BY613" s="3262">
        <v>21003</v>
      </c>
    </row>
    <row r="614" spans="1:77" ht="15.2" customHeight="1" x14ac:dyDescent="0.2">
      <c r="A614" s="3254" t="s">
        <v>1673</v>
      </c>
      <c r="B614" s="3255" t="s">
        <v>1678</v>
      </c>
      <c r="C614" s="3272" t="s">
        <v>1676</v>
      </c>
      <c r="D614" s="3256">
        <v>1430</v>
      </c>
      <c r="E614" s="3256">
        <v>709</v>
      </c>
      <c r="F614" s="3256">
        <v>2087</v>
      </c>
      <c r="G614" s="3256">
        <v>942</v>
      </c>
      <c r="H614" s="3256">
        <v>198714</v>
      </c>
      <c r="I614" s="3256">
        <v>96165</v>
      </c>
      <c r="J614" s="3256">
        <v>82832</v>
      </c>
      <c r="K614" s="3256">
        <v>47651</v>
      </c>
      <c r="L614" s="3256">
        <v>128612</v>
      </c>
      <c r="M614" s="3256">
        <v>78876</v>
      </c>
      <c r="N614" s="3257">
        <v>-45780</v>
      </c>
      <c r="O614" s="3257">
        <v>-31225</v>
      </c>
      <c r="P614" s="3256">
        <v>20870</v>
      </c>
      <c r="Q614" s="3256">
        <v>10646</v>
      </c>
      <c r="R614" s="3256">
        <v>21576</v>
      </c>
      <c r="S614" s="3256">
        <v>12091</v>
      </c>
      <c r="T614" s="3257">
        <v>-88226</v>
      </c>
      <c r="U614" s="3257">
        <v>-53962</v>
      </c>
      <c r="V614" s="3209" t="s">
        <v>1676</v>
      </c>
      <c r="W614" s="3223" t="b">
        <f t="shared" si="94"/>
        <v>1</v>
      </c>
      <c r="X614" s="3267">
        <f>+T614-'Departmental PL'!V1088</f>
        <v>748581.4856523379</v>
      </c>
      <c r="Y614" s="3267">
        <f>+U614-'Departmental PL'!W1088</f>
        <v>719801.98039999988</v>
      </c>
      <c r="Z614" s="3228">
        <f t="shared" si="97"/>
        <v>128612</v>
      </c>
      <c r="AA614" s="3228">
        <f t="shared" si="98"/>
        <v>20870</v>
      </c>
      <c r="AB614" s="3233">
        <f t="shared" si="99"/>
        <v>21576</v>
      </c>
      <c r="AC614" s="3228">
        <f t="shared" si="103"/>
        <v>0</v>
      </c>
      <c r="AD614" s="3228">
        <f t="shared" si="104"/>
        <v>0</v>
      </c>
      <c r="AF614" s="3233">
        <f t="shared" si="105"/>
        <v>0</v>
      </c>
      <c r="AG614" s="3233">
        <f t="shared" si="106"/>
        <v>0</v>
      </c>
      <c r="AH614" s="3223" t="b">
        <f t="shared" si="100"/>
        <v>1</v>
      </c>
      <c r="AI614" s="3259" t="s">
        <v>1089</v>
      </c>
      <c r="AJ614" s="3259" t="s">
        <v>1281</v>
      </c>
      <c r="AK614" s="3259" t="s">
        <v>1676</v>
      </c>
      <c r="AL614" s="3244">
        <v>511</v>
      </c>
      <c r="AM614" s="3244">
        <v>303</v>
      </c>
      <c r="AN614" s="3244">
        <v>711</v>
      </c>
      <c r="AO614" s="3244">
        <v>424</v>
      </c>
      <c r="AP614" s="3244">
        <v>71503</v>
      </c>
      <c r="AQ614" s="3244">
        <v>37292</v>
      </c>
      <c r="AR614" s="3244">
        <v>28700</v>
      </c>
      <c r="AS614" s="3244">
        <v>15188</v>
      </c>
      <c r="AT614" s="3244">
        <v>57549</v>
      </c>
      <c r="AU614" s="3244">
        <v>21864</v>
      </c>
      <c r="AV614" s="3244">
        <v>-28704</v>
      </c>
      <c r="AW614" s="3244">
        <v>-6622</v>
      </c>
      <c r="AX614" s="3244">
        <v>9337</v>
      </c>
      <c r="AY614" s="3244">
        <v>6255</v>
      </c>
      <c r="AZ614" s="3244">
        <v>8446</v>
      </c>
      <c r="BA614" s="3244">
        <v>3226</v>
      </c>
      <c r="BB614" s="3244">
        <v>-46455</v>
      </c>
      <c r="BC614" s="3244">
        <v>-16129</v>
      </c>
      <c r="BE614" s="3223">
        <f t="shared" si="102"/>
        <v>595</v>
      </c>
      <c r="BF614" s="3223" t="b">
        <f t="shared" si="101"/>
        <v>1</v>
      </c>
      <c r="BG614" s="3209" t="s">
        <v>1676</v>
      </c>
      <c r="BH614" s="3269">
        <v>511</v>
      </c>
      <c r="BI614" s="3269">
        <v>303</v>
      </c>
      <c r="BJ614" s="3269">
        <v>711</v>
      </c>
      <c r="BK614" s="3269">
        <v>424</v>
      </c>
      <c r="BL614" s="3262">
        <v>71496</v>
      </c>
      <c r="BM614" s="3262">
        <v>37277</v>
      </c>
      <c r="BN614" s="3262">
        <v>28756</v>
      </c>
      <c r="BO614" s="3262">
        <v>15193</v>
      </c>
      <c r="BP614" s="3262">
        <v>57543</v>
      </c>
      <c r="BQ614" s="3262">
        <v>21806</v>
      </c>
      <c r="BR614" s="3262">
        <v>-28788</v>
      </c>
      <c r="BS614" s="3262">
        <v>-6613</v>
      </c>
      <c r="BT614" s="3262">
        <v>9233</v>
      </c>
      <c r="BU614" s="3262">
        <v>6273</v>
      </c>
      <c r="BV614" s="3262">
        <v>8458</v>
      </c>
      <c r="BW614" s="3262">
        <v>3216</v>
      </c>
      <c r="BX614" s="3262">
        <v>-46479</v>
      </c>
      <c r="BY614" s="3262">
        <v>-16102</v>
      </c>
    </row>
    <row r="615" spans="1:77" ht="15.2" customHeight="1" x14ac:dyDescent="0.2">
      <c r="A615" s="3289" t="s">
        <v>1678</v>
      </c>
      <c r="B615" s="3255" t="s">
        <v>1678</v>
      </c>
      <c r="C615" s="3272" t="s">
        <v>1677</v>
      </c>
      <c r="D615" s="3256">
        <v>1024</v>
      </c>
      <c r="E615" s="3256">
        <v>627</v>
      </c>
      <c r="F615" s="3256">
        <v>1587</v>
      </c>
      <c r="G615" s="3256">
        <v>1284</v>
      </c>
      <c r="H615" s="3256">
        <v>145195</v>
      </c>
      <c r="I615" s="3256">
        <v>90065</v>
      </c>
      <c r="J615" s="3256">
        <v>79125</v>
      </c>
      <c r="K615" s="3256">
        <v>50877</v>
      </c>
      <c r="L615" s="3256">
        <v>132342</v>
      </c>
      <c r="M615" s="3256">
        <v>69990</v>
      </c>
      <c r="N615" s="3257">
        <v>-53217</v>
      </c>
      <c r="O615" s="3257">
        <v>-19113</v>
      </c>
      <c r="P615" s="3256">
        <v>16258</v>
      </c>
      <c r="Q615" s="3256">
        <v>9769</v>
      </c>
      <c r="R615" s="3256">
        <v>39014</v>
      </c>
      <c r="S615" s="3256">
        <v>10893</v>
      </c>
      <c r="T615" s="3257">
        <v>-108489</v>
      </c>
      <c r="U615" s="3257">
        <v>-39775</v>
      </c>
      <c r="V615" s="3209" t="s">
        <v>1677</v>
      </c>
      <c r="W615" s="3223" t="b">
        <f t="shared" si="94"/>
        <v>1</v>
      </c>
      <c r="X615" s="3267">
        <f>+T615-'Departmental PL'!V1089</f>
        <v>804998.60785463522</v>
      </c>
      <c r="Y615" s="3267">
        <f>+U615-'Departmental PL'!W1089</f>
        <v>283043.04399999999</v>
      </c>
      <c r="Z615" s="3228">
        <f t="shared" si="97"/>
        <v>132342</v>
      </c>
      <c r="AA615" s="3228">
        <f t="shared" si="98"/>
        <v>16258</v>
      </c>
      <c r="AB615" s="3233">
        <f t="shared" si="99"/>
        <v>39014</v>
      </c>
      <c r="AC615" s="3228">
        <f t="shared" si="103"/>
        <v>0</v>
      </c>
      <c r="AD615" s="3228">
        <f t="shared" si="104"/>
        <v>0</v>
      </c>
      <c r="AF615" s="3233">
        <f t="shared" si="105"/>
        <v>0</v>
      </c>
      <c r="AG615" s="3233">
        <f t="shared" si="106"/>
        <v>0</v>
      </c>
      <c r="AH615" s="3223" t="b">
        <f t="shared" si="100"/>
        <v>1</v>
      </c>
      <c r="AI615" s="3259" t="s">
        <v>1090</v>
      </c>
      <c r="AJ615" s="3259" t="s">
        <v>1281</v>
      </c>
      <c r="AK615" s="3259" t="s">
        <v>1677</v>
      </c>
      <c r="AL615" s="3244">
        <v>439</v>
      </c>
      <c r="AM615" s="3244">
        <v>312</v>
      </c>
      <c r="AN615" s="3244">
        <v>1009</v>
      </c>
      <c r="AO615" s="3244">
        <v>662</v>
      </c>
      <c r="AP615" s="3244">
        <v>65326</v>
      </c>
      <c r="AQ615" s="3244">
        <v>47332</v>
      </c>
      <c r="AR615" s="3244">
        <v>34867</v>
      </c>
      <c r="AS615" s="3244">
        <v>26479</v>
      </c>
      <c r="AT615" s="3244">
        <v>54289</v>
      </c>
      <c r="AU615" s="3244">
        <v>45927</v>
      </c>
      <c r="AV615" s="3244">
        <v>-19413</v>
      </c>
      <c r="AW615" s="3244">
        <v>-19424</v>
      </c>
      <c r="AX615" s="3244">
        <v>9139</v>
      </c>
      <c r="AY615" s="3244">
        <v>8378</v>
      </c>
      <c r="AZ615" s="3244">
        <v>8043</v>
      </c>
      <c r="BA615" s="3244">
        <v>5876</v>
      </c>
      <c r="BB615" s="3244">
        <v>-36456</v>
      </c>
      <c r="BC615" s="3244">
        <v>-33667</v>
      </c>
      <c r="BE615" s="3223">
        <f t="shared" si="102"/>
        <v>596</v>
      </c>
      <c r="BF615" s="3223" t="b">
        <f t="shared" si="101"/>
        <v>1</v>
      </c>
      <c r="BG615" s="3209" t="s">
        <v>1677</v>
      </c>
      <c r="BH615" s="3269">
        <v>439</v>
      </c>
      <c r="BI615" s="3269">
        <v>312</v>
      </c>
      <c r="BJ615" s="3262">
        <v>1009</v>
      </c>
      <c r="BK615" s="3269">
        <v>662</v>
      </c>
      <c r="BL615" s="3262">
        <v>65336</v>
      </c>
      <c r="BM615" s="3262">
        <v>47319</v>
      </c>
      <c r="BN615" s="3262">
        <v>34910</v>
      </c>
      <c r="BO615" s="3262">
        <v>26505</v>
      </c>
      <c r="BP615" s="3262">
        <v>54232</v>
      </c>
      <c r="BQ615" s="3262">
        <v>45927</v>
      </c>
      <c r="BR615" s="3262">
        <v>-19322</v>
      </c>
      <c r="BS615" s="3262">
        <v>-19422</v>
      </c>
      <c r="BT615" s="3262">
        <v>9078</v>
      </c>
      <c r="BU615" s="3262">
        <v>8356</v>
      </c>
      <c r="BV615" s="3262">
        <v>8070</v>
      </c>
      <c r="BW615" s="3262">
        <v>5900</v>
      </c>
      <c r="BX615" s="3262">
        <v>-36471</v>
      </c>
      <c r="BY615" s="3262">
        <v>-33678</v>
      </c>
    </row>
    <row r="616" spans="1:77" ht="15.2" customHeight="1" x14ac:dyDescent="0.2">
      <c r="A616" s="3254" t="s">
        <v>23</v>
      </c>
      <c r="B616" s="3255" t="s">
        <v>1678</v>
      </c>
      <c r="C616" s="3210" t="s">
        <v>1787</v>
      </c>
      <c r="D616" s="3256">
        <v>483</v>
      </c>
      <c r="E616" s="3256">
        <v>298</v>
      </c>
      <c r="F616" s="3256">
        <v>673</v>
      </c>
      <c r="G616" s="3256">
        <v>352</v>
      </c>
      <c r="H616" s="3256">
        <v>68309</v>
      </c>
      <c r="I616" s="3256">
        <v>41573</v>
      </c>
      <c r="J616" s="3256">
        <v>39592</v>
      </c>
      <c r="K616" s="3256">
        <v>24759</v>
      </c>
      <c r="L616" s="3256">
        <v>75686</v>
      </c>
      <c r="M616" s="3256">
        <v>42903</v>
      </c>
      <c r="N616" s="3257">
        <v>-36095</v>
      </c>
      <c r="O616" s="3257">
        <v>-18144</v>
      </c>
      <c r="P616" s="3256">
        <v>7734</v>
      </c>
      <c r="Q616" s="3256">
        <v>4416</v>
      </c>
      <c r="R616" s="3256">
        <v>12340</v>
      </c>
      <c r="S616" s="3256">
        <v>5715</v>
      </c>
      <c r="T616" s="3257">
        <v>-56169</v>
      </c>
      <c r="U616" s="3257">
        <v>-28275</v>
      </c>
      <c r="V616" s="3209" t="s">
        <v>1787</v>
      </c>
      <c r="W616" s="3223" t="b">
        <f t="shared" si="94"/>
        <v>1</v>
      </c>
      <c r="X616" s="3267">
        <f>+T616-'Departmental PL'!V1090</f>
        <v>693698.08025335125</v>
      </c>
      <c r="Y616" s="3267">
        <f>+U616-'Departmental PL'!W1090</f>
        <v>675892.7503999999</v>
      </c>
      <c r="Z616" s="3228">
        <f t="shared" si="97"/>
        <v>75686</v>
      </c>
      <c r="AA616" s="3228">
        <f t="shared" si="98"/>
        <v>7734</v>
      </c>
      <c r="AB616" s="3233">
        <f t="shared" si="99"/>
        <v>12340</v>
      </c>
      <c r="AC616" s="3228">
        <f t="shared" si="103"/>
        <v>1</v>
      </c>
      <c r="AD616" s="3228">
        <f t="shared" si="104"/>
        <v>0</v>
      </c>
      <c r="AF616" s="3233">
        <f t="shared" si="105"/>
        <v>0</v>
      </c>
      <c r="AG616" s="3233">
        <f t="shared" si="106"/>
        <v>0</v>
      </c>
      <c r="AH616" s="3223" t="b">
        <f t="shared" si="100"/>
        <v>1</v>
      </c>
      <c r="AI616" s="3259" t="s">
        <v>1799</v>
      </c>
      <c r="AJ616" s="3259" t="s">
        <v>1281</v>
      </c>
      <c r="AK616" s="3259" t="s">
        <v>1787</v>
      </c>
      <c r="AL616" s="3244">
        <v>153</v>
      </c>
      <c r="AM616" s="3244">
        <v>0</v>
      </c>
      <c r="AN616" s="3244">
        <v>196</v>
      </c>
      <c r="AP616" s="3244">
        <v>23537</v>
      </c>
      <c r="AR616" s="3244">
        <v>13404</v>
      </c>
      <c r="AT616" s="3244">
        <v>23305</v>
      </c>
      <c r="AV616" s="3244">
        <v>-9898</v>
      </c>
      <c r="AX616" s="3244">
        <v>2521</v>
      </c>
      <c r="AZ616" s="3244">
        <v>3064</v>
      </c>
      <c r="BB616" s="3244">
        <v>-15381</v>
      </c>
      <c r="BE616" s="3223">
        <f t="shared" si="102"/>
        <v>597</v>
      </c>
      <c r="BF616" s="3223" t="b">
        <f t="shared" si="101"/>
        <v>1</v>
      </c>
      <c r="BG616" s="3209" t="s">
        <v>1787</v>
      </c>
      <c r="BH616" s="3269">
        <v>153</v>
      </c>
      <c r="BI616" s="3269">
        <v>0</v>
      </c>
      <c r="BJ616" s="3269">
        <v>196</v>
      </c>
      <c r="BK616" s="3269" t="s">
        <v>1196</v>
      </c>
      <c r="BL616" s="3262">
        <v>23535</v>
      </c>
      <c r="BM616" s="3269" t="s">
        <v>1196</v>
      </c>
      <c r="BN616" s="3262">
        <v>13407</v>
      </c>
      <c r="BO616" s="3269" t="s">
        <v>1196</v>
      </c>
      <c r="BP616" s="3262">
        <v>23293</v>
      </c>
      <c r="BQ616" s="3269" t="s">
        <v>1196</v>
      </c>
      <c r="BR616" s="3262">
        <v>-9886</v>
      </c>
      <c r="BS616" s="3269" t="s">
        <v>1196</v>
      </c>
      <c r="BT616" s="3262">
        <v>2507</v>
      </c>
      <c r="BU616" s="3269" t="s">
        <v>1196</v>
      </c>
      <c r="BV616" s="3262">
        <v>3037</v>
      </c>
      <c r="BW616" s="3269" t="s">
        <v>1196</v>
      </c>
      <c r="BX616" s="3262">
        <v>-15429</v>
      </c>
      <c r="BY616" s="3269" t="s">
        <v>1196</v>
      </c>
    </row>
    <row r="617" spans="1:77" ht="15.2" customHeight="1" x14ac:dyDescent="0.2">
      <c r="A617" s="3254"/>
      <c r="B617" s="3550" t="s">
        <v>1455</v>
      </c>
      <c r="C617" s="3550" t="s">
        <v>4139</v>
      </c>
      <c r="D617" s="3256">
        <v>108</v>
      </c>
      <c r="E617" s="3256">
        <v>0</v>
      </c>
      <c r="F617" s="3256">
        <v>145</v>
      </c>
      <c r="G617" s="3256">
        <v>0</v>
      </c>
      <c r="H617" s="3256">
        <v>14701</v>
      </c>
      <c r="I617" s="3256">
        <v>0</v>
      </c>
      <c r="J617" s="3256">
        <v>8395</v>
      </c>
      <c r="K617" s="3256">
        <v>0</v>
      </c>
      <c r="L617" s="3256">
        <v>4506</v>
      </c>
      <c r="M617" s="3256">
        <v>0</v>
      </c>
      <c r="N617" s="3257">
        <v>3890</v>
      </c>
      <c r="O617" s="3257">
        <v>0</v>
      </c>
      <c r="P617" s="3256">
        <v>1018</v>
      </c>
      <c r="Q617" s="3256">
        <v>0</v>
      </c>
      <c r="R617" s="3256">
        <v>762</v>
      </c>
      <c r="S617" s="3256">
        <v>0</v>
      </c>
      <c r="T617" s="3257">
        <v>2109</v>
      </c>
      <c r="U617" s="3257">
        <v>0</v>
      </c>
      <c r="V617" s="3209" t="s">
        <v>4139</v>
      </c>
      <c r="W617" s="3223" t="b">
        <f t="shared" si="94"/>
        <v>1</v>
      </c>
      <c r="X617" s="3267"/>
      <c r="Y617" s="3267"/>
      <c r="AC617" s="3228"/>
      <c r="AD617" s="3228"/>
      <c r="AI617" s="3259"/>
      <c r="AJ617" s="3259"/>
      <c r="AK617" s="3259"/>
      <c r="BG617" s="3209"/>
      <c r="BH617" s="3269"/>
      <c r="BI617" s="3269"/>
      <c r="BJ617" s="3269"/>
      <c r="BK617" s="3269"/>
      <c r="BL617" s="3262"/>
      <c r="BM617" s="3269"/>
      <c r="BN617" s="3262"/>
      <c r="BO617" s="3269"/>
      <c r="BP617" s="3262"/>
      <c r="BQ617" s="3269"/>
      <c r="BR617" s="3262"/>
      <c r="BS617" s="3269"/>
      <c r="BT617" s="3262"/>
      <c r="BU617" s="3269"/>
      <c r="BV617" s="3262"/>
      <c r="BW617" s="3269"/>
      <c r="BX617" s="3262"/>
      <c r="BY617" s="3269"/>
    </row>
    <row r="618" spans="1:77" s="3446" customFormat="1" ht="15.2" customHeight="1" x14ac:dyDescent="0.2">
      <c r="A618" s="3459" t="s">
        <v>23</v>
      </c>
      <c r="B618" s="3477" t="s">
        <v>1678</v>
      </c>
      <c r="C618" s="3478" t="s">
        <v>2608</v>
      </c>
      <c r="D618" s="3477">
        <v>29125</v>
      </c>
      <c r="E618" s="3477">
        <v>22018</v>
      </c>
      <c r="F618" s="3477">
        <v>46910</v>
      </c>
      <c r="G618" s="3477">
        <v>33103</v>
      </c>
      <c r="H618" s="3477">
        <v>4052247</v>
      </c>
      <c r="I618" s="3477">
        <v>3066134</v>
      </c>
      <c r="J618" s="3477">
        <v>2123543</v>
      </c>
      <c r="K618" s="3477">
        <v>1753681</v>
      </c>
      <c r="L618" s="3477">
        <v>3139264</v>
      </c>
      <c r="M618" s="3477">
        <v>2379731</v>
      </c>
      <c r="N618" s="3477">
        <v>-1015720</v>
      </c>
      <c r="O618" s="3477">
        <v>-626050</v>
      </c>
      <c r="P618" s="3477">
        <v>465605</v>
      </c>
      <c r="Q618" s="3477">
        <v>364420</v>
      </c>
      <c r="R618" s="3477">
        <v>491791</v>
      </c>
      <c r="S618" s="3477">
        <v>337691</v>
      </c>
      <c r="T618" s="3477">
        <v>-1973116</v>
      </c>
      <c r="U618" s="3477">
        <v>-1328161</v>
      </c>
      <c r="V618" s="3479" t="s">
        <v>2608</v>
      </c>
      <c r="W618" s="3446" t="b">
        <f t="shared" si="94"/>
        <v>1</v>
      </c>
      <c r="X618" s="3486">
        <f>+T618-'Departmental PL'!V1097</f>
        <v>19948009.123105444</v>
      </c>
      <c r="Y618" s="3486">
        <f>+U618-'Departmental PL'!W1097</f>
        <v>16230105.17039999</v>
      </c>
      <c r="Z618" s="3446">
        <f>+L618</f>
        <v>3139264</v>
      </c>
      <c r="AA618" s="3446">
        <f t="shared" si="98"/>
        <v>465605</v>
      </c>
      <c r="AB618" s="3446">
        <f t="shared" si="99"/>
        <v>491791</v>
      </c>
      <c r="AC618" s="3446">
        <f t="shared" si="103"/>
        <v>-1</v>
      </c>
      <c r="AD618" s="3446">
        <f t="shared" si="104"/>
        <v>0</v>
      </c>
      <c r="AF618" s="3446">
        <f t="shared" si="105"/>
        <v>0</v>
      </c>
      <c r="AG618" s="3446">
        <f t="shared" si="106"/>
        <v>0</v>
      </c>
      <c r="AH618" s="3446" t="b">
        <f t="shared" si="100"/>
        <v>0</v>
      </c>
      <c r="AI618" s="3480" t="s">
        <v>2004</v>
      </c>
      <c r="AJ618" s="3480" t="s">
        <v>1281</v>
      </c>
      <c r="AK618" s="3480" t="s">
        <v>2031</v>
      </c>
      <c r="AL618" s="3480">
        <v>14575</v>
      </c>
      <c r="AM618" s="3480">
        <v>9986</v>
      </c>
      <c r="AN618" s="3480">
        <v>23341</v>
      </c>
      <c r="AO618" s="3480">
        <v>18203</v>
      </c>
      <c r="AP618" s="3480">
        <v>2116344</v>
      </c>
      <c r="AQ618" s="3480">
        <v>1586916</v>
      </c>
      <c r="AR618" s="3480">
        <v>1100710</v>
      </c>
      <c r="AS618" s="3480">
        <v>885967</v>
      </c>
      <c r="AT618" s="3480">
        <v>1634777</v>
      </c>
      <c r="AU618" s="3480">
        <v>1133618</v>
      </c>
      <c r="AV618" s="3480">
        <v>-532430</v>
      </c>
      <c r="AW618" s="3480">
        <v>-247870</v>
      </c>
      <c r="AX618" s="3480">
        <v>292094</v>
      </c>
      <c r="AY618" s="3480">
        <v>266194</v>
      </c>
      <c r="AZ618" s="3480">
        <v>231040</v>
      </c>
      <c r="BA618" s="3480">
        <v>151057</v>
      </c>
      <c r="BB618" s="3480">
        <v>-1055762</v>
      </c>
      <c r="BC618" s="3480">
        <v>-664398</v>
      </c>
      <c r="BE618" s="3446">
        <f>BE616+1</f>
        <v>598</v>
      </c>
      <c r="BF618" s="3446" t="b">
        <f t="shared" si="101"/>
        <v>0</v>
      </c>
      <c r="BG618" s="3481" t="s">
        <v>1678</v>
      </c>
      <c r="BH618" s="3467">
        <v>14575</v>
      </c>
      <c r="BI618" s="3467">
        <v>9986</v>
      </c>
      <c r="BJ618" s="3467">
        <v>23341</v>
      </c>
      <c r="BK618" s="3467">
        <v>18203</v>
      </c>
      <c r="BL618" s="3467">
        <v>2116159</v>
      </c>
      <c r="BM618" s="3467">
        <v>1586291</v>
      </c>
      <c r="BN618" s="3467">
        <v>1102362</v>
      </c>
      <c r="BO618" s="3467">
        <v>886992</v>
      </c>
      <c r="BP618" s="3467">
        <v>1634367</v>
      </c>
      <c r="BQ618" s="3467">
        <v>1134272</v>
      </c>
      <c r="BR618" s="3467">
        <v>-532005</v>
      </c>
      <c r="BS618" s="3467">
        <v>-247280</v>
      </c>
      <c r="BT618" s="3467">
        <v>292859</v>
      </c>
      <c r="BU618" s="3467">
        <v>265922</v>
      </c>
      <c r="BV618" s="3467">
        <v>230698</v>
      </c>
      <c r="BW618" s="3467">
        <v>150780</v>
      </c>
      <c r="BX618" s="3467">
        <v>-1055562</v>
      </c>
      <c r="BY618" s="3467">
        <v>-663982</v>
      </c>
    </row>
    <row r="619" spans="1:77" ht="15.2" customHeight="1" x14ac:dyDescent="0.2">
      <c r="A619" s="3254" t="s">
        <v>23</v>
      </c>
      <c r="B619" s="3255" t="s">
        <v>1678</v>
      </c>
      <c r="C619" s="3334" t="s">
        <v>1673</v>
      </c>
      <c r="D619" s="3387"/>
      <c r="E619" s="3256"/>
      <c r="F619" s="3387"/>
      <c r="G619" s="3315"/>
      <c r="H619" s="3387"/>
      <c r="I619" s="3315"/>
      <c r="J619" s="3387"/>
      <c r="K619" s="3315"/>
      <c r="L619" s="3387"/>
      <c r="M619" s="3315"/>
      <c r="N619" s="3388"/>
      <c r="O619" s="3256"/>
      <c r="P619" s="3387"/>
      <c r="Q619" s="3315"/>
      <c r="R619" s="3387"/>
      <c r="S619" s="3315"/>
      <c r="T619" s="3388"/>
      <c r="U619" s="3256"/>
      <c r="V619" s="3218" t="s">
        <v>1673</v>
      </c>
      <c r="W619" s="3223" t="b">
        <f t="shared" si="94"/>
        <v>1</v>
      </c>
      <c r="AC619" s="3228">
        <f t="shared" si="103"/>
        <v>0</v>
      </c>
      <c r="AD619" s="3228">
        <f t="shared" si="104"/>
        <v>0</v>
      </c>
      <c r="AF619" s="3233">
        <f t="shared" si="105"/>
        <v>0</v>
      </c>
      <c r="AG619" s="3233">
        <f t="shared" si="106"/>
        <v>0</v>
      </c>
      <c r="AH619" s="3223" t="b">
        <f t="shared" si="100"/>
        <v>1</v>
      </c>
      <c r="AI619" s="3259" t="s">
        <v>1932</v>
      </c>
      <c r="AJ619" s="3259" t="s">
        <v>767</v>
      </c>
      <c r="AK619" s="3259" t="s">
        <v>1673</v>
      </c>
      <c r="AL619" s="3244">
        <v>0</v>
      </c>
      <c r="AM619" s="3244">
        <v>1</v>
      </c>
      <c r="AO619" s="3244">
        <v>1</v>
      </c>
      <c r="AQ619" s="3244">
        <v>24</v>
      </c>
      <c r="AS619" s="3244">
        <v>2</v>
      </c>
      <c r="AU619" s="3244">
        <v>21</v>
      </c>
      <c r="AW619" s="3244">
        <v>-20</v>
      </c>
      <c r="AY619" s="3244">
        <v>5</v>
      </c>
      <c r="BA619" s="3244">
        <v>3</v>
      </c>
      <c r="BC619" s="3244">
        <v>-27</v>
      </c>
      <c r="BE619" s="3223">
        <f>BE618+1</f>
        <v>599</v>
      </c>
      <c r="BF619" s="3223" t="b">
        <f t="shared" si="101"/>
        <v>1</v>
      </c>
      <c r="BG619" s="3269" t="s">
        <v>1673</v>
      </c>
      <c r="BH619" s="3269">
        <v>0</v>
      </c>
      <c r="BI619" s="3269">
        <v>1</v>
      </c>
      <c r="BJ619" s="3269" t="s">
        <v>1196</v>
      </c>
      <c r="BK619" s="3269">
        <v>1</v>
      </c>
      <c r="BL619" s="3269" t="s">
        <v>1196</v>
      </c>
      <c r="BM619" s="3269">
        <v>24</v>
      </c>
      <c r="BN619" s="3269" t="s">
        <v>1196</v>
      </c>
      <c r="BO619" s="3269">
        <v>2</v>
      </c>
      <c r="BP619" s="3269" t="s">
        <v>1196</v>
      </c>
      <c r="BQ619" s="3269">
        <v>21</v>
      </c>
      <c r="BR619" s="3269" t="s">
        <v>1196</v>
      </c>
      <c r="BS619" s="3269">
        <v>-20</v>
      </c>
      <c r="BT619" s="3269" t="s">
        <v>1196</v>
      </c>
      <c r="BU619" s="3269">
        <v>5</v>
      </c>
      <c r="BV619" s="3269" t="s">
        <v>1196</v>
      </c>
      <c r="BW619" s="3269">
        <v>3</v>
      </c>
      <c r="BX619" s="3269" t="s">
        <v>1196</v>
      </c>
      <c r="BY619" s="3269">
        <v>-27</v>
      </c>
    </row>
    <row r="620" spans="1:77" s="3446" customFormat="1" ht="12" customHeight="1" x14ac:dyDescent="0.2">
      <c r="A620" s="3551" t="s">
        <v>1792</v>
      </c>
      <c r="B620" s="3473" t="s">
        <v>1678</v>
      </c>
      <c r="C620" s="3474" t="s">
        <v>1678</v>
      </c>
      <c r="D620" s="3473"/>
      <c r="E620" s="3473"/>
      <c r="F620" s="3473"/>
      <c r="G620" s="3473"/>
      <c r="H620" s="3473"/>
      <c r="I620" s="3473"/>
      <c r="J620" s="3473"/>
      <c r="K620" s="3473"/>
      <c r="L620" s="3473"/>
      <c r="M620" s="3473"/>
      <c r="N620" s="3473"/>
      <c r="O620" s="3473"/>
      <c r="P620" s="3473"/>
      <c r="Q620" s="3473"/>
      <c r="R620" s="3473"/>
      <c r="S620" s="3473"/>
      <c r="T620" s="3473"/>
      <c r="U620" s="3473"/>
      <c r="V620" s="3552" t="s">
        <v>1678</v>
      </c>
      <c r="W620" s="3446" t="b">
        <f t="shared" si="94"/>
        <v>1</v>
      </c>
      <c r="X620" s="3466">
        <f>+T620-'Departmental PL'!V993</f>
        <v>0</v>
      </c>
      <c r="Y620" s="3466">
        <f>+U620-'Departmental PL'!W993</f>
        <v>0</v>
      </c>
      <c r="Z620" s="3446">
        <f>+L621-Z618</f>
        <v>0</v>
      </c>
      <c r="AC620" s="3446">
        <f t="shared" si="103"/>
        <v>0</v>
      </c>
      <c r="AD620" s="3446">
        <f t="shared" si="104"/>
        <v>0</v>
      </c>
      <c r="AF620" s="3446">
        <f t="shared" si="105"/>
        <v>0</v>
      </c>
      <c r="AG620" s="3446">
        <f t="shared" si="106"/>
        <v>0</v>
      </c>
      <c r="AH620" s="3446" t="b">
        <f t="shared" si="100"/>
        <v>0</v>
      </c>
      <c r="AI620" s="3476" t="s">
        <v>1091</v>
      </c>
      <c r="AJ620" s="3476" t="s">
        <v>767</v>
      </c>
      <c r="AK620" s="3476" t="s">
        <v>2031</v>
      </c>
      <c r="AL620" s="3476">
        <v>0</v>
      </c>
      <c r="AM620" s="3476">
        <v>1</v>
      </c>
      <c r="AN620" s="3476"/>
      <c r="AO620" s="3476">
        <v>1</v>
      </c>
      <c r="AP620" s="3476"/>
      <c r="AQ620" s="3476">
        <v>24</v>
      </c>
      <c r="AR620" s="3476"/>
      <c r="AS620" s="3476">
        <v>2</v>
      </c>
      <c r="AT620" s="3476"/>
      <c r="AU620" s="3476">
        <v>21</v>
      </c>
      <c r="AV620" s="3476"/>
      <c r="AW620" s="3476">
        <v>-20</v>
      </c>
      <c r="AX620" s="3476"/>
      <c r="AY620" s="3476">
        <v>5</v>
      </c>
      <c r="AZ620" s="3476"/>
      <c r="BA620" s="3476">
        <v>3</v>
      </c>
      <c r="BB620" s="3476"/>
      <c r="BC620" s="3476">
        <v>-27</v>
      </c>
      <c r="BE620" s="3446">
        <f t="shared" si="102"/>
        <v>600</v>
      </c>
      <c r="BF620" s="3446" t="b">
        <f t="shared" si="101"/>
        <v>1</v>
      </c>
      <c r="BG620" s="3472" t="s">
        <v>1678</v>
      </c>
      <c r="BH620" s="3467">
        <v>0</v>
      </c>
      <c r="BI620" s="3467">
        <v>1</v>
      </c>
      <c r="BJ620" s="3467" t="s">
        <v>1196</v>
      </c>
      <c r="BK620" s="3467">
        <v>1</v>
      </c>
      <c r="BL620" s="3467" t="s">
        <v>1196</v>
      </c>
      <c r="BM620" s="3467">
        <v>24</v>
      </c>
      <c r="BN620" s="3467" t="s">
        <v>1196</v>
      </c>
      <c r="BO620" s="3467">
        <v>2</v>
      </c>
      <c r="BP620" s="3467" t="s">
        <v>1196</v>
      </c>
      <c r="BQ620" s="3467">
        <v>21</v>
      </c>
      <c r="BR620" s="3467" t="s">
        <v>1196</v>
      </c>
      <c r="BS620" s="3467">
        <v>-20</v>
      </c>
      <c r="BT620" s="3467" t="s">
        <v>1196</v>
      </c>
      <c r="BU620" s="3467">
        <v>5</v>
      </c>
      <c r="BV620" s="3467" t="s">
        <v>1196</v>
      </c>
      <c r="BW620" s="3467">
        <v>3</v>
      </c>
      <c r="BX620" s="3467" t="s">
        <v>1196</v>
      </c>
      <c r="BY620" s="3467">
        <v>-27</v>
      </c>
    </row>
    <row r="621" spans="1:77" s="3446" customFormat="1" ht="15.2" customHeight="1" x14ac:dyDescent="0.2">
      <c r="A621" s="3477" t="s">
        <v>1706</v>
      </c>
      <c r="B621" s="3496"/>
      <c r="C621" s="3482" t="s">
        <v>3896</v>
      </c>
      <c r="D621" s="3460">
        <v>29125</v>
      </c>
      <c r="E621" s="3460">
        <v>22018</v>
      </c>
      <c r="F621" s="3483">
        <v>46910</v>
      </c>
      <c r="G621" s="3462">
        <v>33103</v>
      </c>
      <c r="H621" s="3462">
        <v>4052247</v>
      </c>
      <c r="I621" s="3462">
        <v>3066134</v>
      </c>
      <c r="J621" s="3462">
        <v>2123543</v>
      </c>
      <c r="K621" s="3462">
        <v>1753681</v>
      </c>
      <c r="L621" s="3462">
        <v>3139264</v>
      </c>
      <c r="M621" s="3462">
        <v>2379731</v>
      </c>
      <c r="N621" s="3462">
        <v>-1015720</v>
      </c>
      <c r="O621" s="3462">
        <v>-626050</v>
      </c>
      <c r="P621" s="3462">
        <v>465605</v>
      </c>
      <c r="Q621" s="3462">
        <v>364420</v>
      </c>
      <c r="R621" s="3462">
        <v>491791</v>
      </c>
      <c r="S621" s="3462">
        <v>337691</v>
      </c>
      <c r="T621" s="3462">
        <v>-1973116</v>
      </c>
      <c r="U621" s="3462">
        <v>-1328161</v>
      </c>
      <c r="V621" s="3484" t="s">
        <v>3896</v>
      </c>
      <c r="W621" s="3446" t="b">
        <f t="shared" si="94"/>
        <v>1</v>
      </c>
      <c r="X621" s="3466"/>
      <c r="Y621" s="3466"/>
      <c r="Z621" s="3446">
        <f>+Z620+'17NM_Flex Cost'!I32</f>
        <v>59600697.494074784</v>
      </c>
      <c r="AC621" s="3446">
        <f t="shared" si="103"/>
        <v>-1</v>
      </c>
      <c r="AD621" s="3446">
        <f t="shared" si="104"/>
        <v>0</v>
      </c>
      <c r="AF621" s="3446">
        <f t="shared" si="105"/>
        <v>0</v>
      </c>
      <c r="AG621" s="3446">
        <f t="shared" si="106"/>
        <v>0</v>
      </c>
      <c r="AH621" s="3446" t="b">
        <f t="shared" si="100"/>
        <v>0</v>
      </c>
      <c r="AI621" s="3467" t="s">
        <v>1092</v>
      </c>
      <c r="AJ621" s="3467"/>
      <c r="AK621" s="3481"/>
      <c r="AL621" s="3467"/>
      <c r="AM621" s="3467"/>
      <c r="AN621" s="3467"/>
      <c r="AO621" s="3467"/>
      <c r="AP621" s="3467"/>
      <c r="AQ621" s="3467"/>
      <c r="AR621" s="3467"/>
      <c r="AS621" s="3467"/>
      <c r="AT621" s="3467"/>
      <c r="AU621" s="3467"/>
      <c r="AV621" s="3467"/>
      <c r="AW621" s="3467"/>
      <c r="AX621" s="3467"/>
      <c r="AY621" s="3467"/>
      <c r="AZ621" s="3467"/>
      <c r="BA621" s="3467"/>
      <c r="BB621" s="3467"/>
      <c r="BC621" s="3467"/>
      <c r="BE621" s="3446">
        <f t="shared" si="102"/>
        <v>601</v>
      </c>
      <c r="BF621" s="3446" t="b">
        <f t="shared" si="101"/>
        <v>0</v>
      </c>
    </row>
    <row r="622" spans="1:77" ht="15.2" customHeight="1" x14ac:dyDescent="0.2">
      <c r="A622" s="3254" t="s">
        <v>1679</v>
      </c>
      <c r="B622" s="3306"/>
      <c r="C622" s="3307"/>
      <c r="D622" s="3308"/>
      <c r="E622" s="3308"/>
      <c r="F622" s="3308"/>
      <c r="G622" s="3308"/>
      <c r="H622" s="3309"/>
      <c r="I622" s="3309"/>
      <c r="J622" s="3309"/>
      <c r="K622" s="3309"/>
      <c r="L622" s="3309"/>
      <c r="M622" s="3308"/>
      <c r="N622" s="3308"/>
      <c r="O622" s="3308"/>
      <c r="P622" s="3308"/>
      <c r="Q622" s="3308"/>
      <c r="R622" s="3308"/>
      <c r="S622" s="3308"/>
      <c r="T622" s="3308"/>
      <c r="U622" s="3308"/>
      <c r="V622" s="3209"/>
      <c r="W622" s="3223" t="b">
        <f t="shared" si="94"/>
        <v>1</v>
      </c>
      <c r="X622" s="3258"/>
      <c r="Y622" s="3258"/>
      <c r="AC622" s="3228">
        <f t="shared" si="103"/>
        <v>0</v>
      </c>
      <c r="AD622" s="3228">
        <f t="shared" si="104"/>
        <v>0</v>
      </c>
      <c r="AF622" s="3233">
        <f t="shared" si="105"/>
        <v>0</v>
      </c>
      <c r="AG622" s="3233">
        <f t="shared" si="106"/>
        <v>0</v>
      </c>
      <c r="AH622" s="3223" t="b">
        <f t="shared" si="100"/>
        <v>1</v>
      </c>
      <c r="AI622" s="3259" t="s">
        <v>1093</v>
      </c>
      <c r="AJ622" s="3259"/>
      <c r="AK622" s="3209"/>
      <c r="BE622" s="3223">
        <f t="shared" si="102"/>
        <v>602</v>
      </c>
      <c r="BF622" s="3223" t="b">
        <f t="shared" si="101"/>
        <v>1</v>
      </c>
    </row>
    <row r="623" spans="1:77" ht="15.2" customHeight="1" x14ac:dyDescent="0.2">
      <c r="A623" s="3254" t="s">
        <v>1680</v>
      </c>
      <c r="B623" s="3306"/>
      <c r="C623" s="3307" t="s">
        <v>1706</v>
      </c>
      <c r="D623" s="3308"/>
      <c r="E623" s="3308"/>
      <c r="F623" s="3308"/>
      <c r="G623" s="3308"/>
      <c r="H623" s="3309"/>
      <c r="I623" s="3309"/>
      <c r="J623" s="3309"/>
      <c r="K623" s="3309"/>
      <c r="L623" s="3309"/>
      <c r="M623" s="3308"/>
      <c r="N623" s="3308"/>
      <c r="O623" s="3308"/>
      <c r="P623" s="3308"/>
      <c r="Q623" s="3308"/>
      <c r="R623" s="3308"/>
      <c r="S623" s="3308"/>
      <c r="T623" s="3308"/>
      <c r="U623" s="3308"/>
      <c r="V623" s="3209" t="s">
        <v>1706</v>
      </c>
      <c r="W623" s="3223" t="b">
        <f t="shared" si="94"/>
        <v>1</v>
      </c>
      <c r="X623" s="3258"/>
      <c r="Y623" s="3258"/>
      <c r="AC623" s="3228">
        <f t="shared" si="103"/>
        <v>0</v>
      </c>
      <c r="AD623" s="3228">
        <f t="shared" si="104"/>
        <v>0</v>
      </c>
      <c r="AF623" s="3233">
        <f t="shared" si="105"/>
        <v>0</v>
      </c>
      <c r="AG623" s="3233">
        <f t="shared" si="106"/>
        <v>0</v>
      </c>
      <c r="AH623" s="3223" t="b">
        <f t="shared" si="100"/>
        <v>0</v>
      </c>
      <c r="AL623" s="3243"/>
      <c r="AM623" s="3243"/>
      <c r="AN623" s="3243"/>
      <c r="AO623" s="3243"/>
      <c r="AP623" s="3243"/>
      <c r="AQ623" s="3243"/>
      <c r="AR623" s="3243"/>
      <c r="AS623" s="3243"/>
      <c r="AT623" s="3243"/>
      <c r="AU623" s="3243"/>
      <c r="AV623" s="3243"/>
      <c r="AW623" s="3243"/>
      <c r="AX623" s="3243"/>
      <c r="AY623" s="3243"/>
      <c r="AZ623" s="3243"/>
      <c r="BA623" s="3243"/>
      <c r="BB623" s="3243"/>
      <c r="BC623" s="3243"/>
      <c r="BE623" s="3223">
        <f t="shared" si="102"/>
        <v>603</v>
      </c>
      <c r="BF623" s="3223" t="b">
        <f t="shared" si="101"/>
        <v>0</v>
      </c>
    </row>
    <row r="624" spans="1:77" ht="15.2" customHeight="1" x14ac:dyDescent="0.2">
      <c r="A624" s="3254" t="s">
        <v>1681</v>
      </c>
      <c r="B624" s="3389" t="s">
        <v>1801</v>
      </c>
      <c r="C624" s="3211" t="s">
        <v>3360</v>
      </c>
      <c r="D624" s="3390">
        <v>1</v>
      </c>
      <c r="E624" s="3390">
        <v>0</v>
      </c>
      <c r="F624" s="3390">
        <v>0</v>
      </c>
      <c r="G624" s="3390">
        <v>0</v>
      </c>
      <c r="H624" s="3390">
        <v>0</v>
      </c>
      <c r="I624" s="3390">
        <v>0</v>
      </c>
      <c r="J624" s="3390">
        <v>0</v>
      </c>
      <c r="K624" s="3390">
        <v>0</v>
      </c>
      <c r="L624" s="3390">
        <v>0</v>
      </c>
      <c r="M624" s="3390">
        <v>0</v>
      </c>
      <c r="N624" s="3390">
        <v>0</v>
      </c>
      <c r="O624" s="3390">
        <v>0</v>
      </c>
      <c r="P624" s="3390">
        <v>0</v>
      </c>
      <c r="Q624" s="3390">
        <v>0</v>
      </c>
      <c r="R624" s="3390">
        <v>0</v>
      </c>
      <c r="S624" s="3390">
        <v>0</v>
      </c>
      <c r="T624" s="3390">
        <v>0</v>
      </c>
      <c r="U624" s="3390">
        <v>0</v>
      </c>
      <c r="V624" s="3218" t="s">
        <v>3360</v>
      </c>
      <c r="W624" s="3223" t="b">
        <f t="shared" si="94"/>
        <v>1</v>
      </c>
      <c r="X624" s="3258">
        <f>+T624-'Departmental PL'!V987</f>
        <v>0</v>
      </c>
      <c r="Y624" s="3258">
        <f>+U624-'Departmental PL'!W987</f>
        <v>0</v>
      </c>
      <c r="Z624" s="3391" t="s">
        <v>1800</v>
      </c>
      <c r="AA624" s="3228" t="s">
        <v>1944</v>
      </c>
      <c r="AC624" s="3228">
        <f t="shared" si="103"/>
        <v>0</v>
      </c>
      <c r="AD624" s="3228">
        <f t="shared" si="104"/>
        <v>0</v>
      </c>
      <c r="AF624" s="3233">
        <f t="shared" si="105"/>
        <v>0</v>
      </c>
      <c r="AG624" s="3233">
        <f t="shared" si="106"/>
        <v>0</v>
      </c>
      <c r="AH624" s="3223" t="b">
        <f t="shared" si="100"/>
        <v>0</v>
      </c>
      <c r="AI624" s="3259" t="s">
        <v>1706</v>
      </c>
      <c r="AJ624" s="3259" t="s">
        <v>1281</v>
      </c>
      <c r="AK624" s="3259" t="s">
        <v>1792</v>
      </c>
      <c r="AL624" s="3244">
        <v>28</v>
      </c>
      <c r="AM624" s="3244">
        <v>0</v>
      </c>
      <c r="AN624" s="3244">
        <v>21</v>
      </c>
      <c r="AP624" s="3244">
        <v>21717</v>
      </c>
      <c r="AR624" s="3244">
        <v>1884</v>
      </c>
      <c r="AT624" s="3244">
        <v>2919</v>
      </c>
      <c r="AV624" s="3244">
        <v>-1035</v>
      </c>
      <c r="AX624" s="3244">
        <v>0</v>
      </c>
      <c r="AZ624" s="3244">
        <v>945</v>
      </c>
      <c r="BB624" s="3244">
        <v>-1980</v>
      </c>
      <c r="BE624" s="3223">
        <f t="shared" si="102"/>
        <v>604</v>
      </c>
      <c r="BF624" s="3223" t="b">
        <f t="shared" si="101"/>
        <v>0</v>
      </c>
      <c r="BG624" s="3209" t="s">
        <v>1792</v>
      </c>
      <c r="BH624" s="3269">
        <v>28</v>
      </c>
      <c r="BI624" s="3269">
        <v>0</v>
      </c>
      <c r="BJ624" s="3269">
        <v>21</v>
      </c>
      <c r="BK624" s="3269" t="s">
        <v>1196</v>
      </c>
      <c r="BL624" s="3262">
        <v>21717</v>
      </c>
      <c r="BM624" s="3269" t="s">
        <v>1196</v>
      </c>
      <c r="BN624" s="3262">
        <v>1888</v>
      </c>
      <c r="BO624" s="3269" t="s">
        <v>1196</v>
      </c>
      <c r="BP624" s="3262">
        <v>2918</v>
      </c>
      <c r="BQ624" s="3269" t="s">
        <v>1196</v>
      </c>
      <c r="BR624" s="3262">
        <v>-1029</v>
      </c>
      <c r="BS624" s="3269" t="s">
        <v>1196</v>
      </c>
      <c r="BT624" s="3269">
        <v>4</v>
      </c>
      <c r="BU624" s="3269" t="s">
        <v>1196</v>
      </c>
      <c r="BV624" s="3269">
        <v>944</v>
      </c>
      <c r="BW624" s="3269" t="s">
        <v>1196</v>
      </c>
      <c r="BX624" s="3262">
        <v>-1977</v>
      </c>
      <c r="BY624" s="3269" t="s">
        <v>1196</v>
      </c>
    </row>
    <row r="625" spans="1:77" s="3446" customFormat="1" ht="15.2" customHeight="1" x14ac:dyDescent="0.2">
      <c r="A625" s="3459" t="s">
        <v>1682</v>
      </c>
      <c r="B625" s="3477" t="s">
        <v>1706</v>
      </c>
      <c r="C625" s="3478" t="s">
        <v>2608</v>
      </c>
      <c r="D625" s="3477">
        <v>1</v>
      </c>
      <c r="E625" s="3477">
        <v>0</v>
      </c>
      <c r="F625" s="3477">
        <v>0</v>
      </c>
      <c r="G625" s="3477">
        <v>0</v>
      </c>
      <c r="H625" s="3477">
        <v>0</v>
      </c>
      <c r="I625" s="3477">
        <v>0</v>
      </c>
      <c r="J625" s="3477">
        <v>0</v>
      </c>
      <c r="K625" s="3477">
        <v>0</v>
      </c>
      <c r="L625" s="3477">
        <v>0</v>
      </c>
      <c r="M625" s="3477">
        <v>0</v>
      </c>
      <c r="N625" s="3477">
        <v>0</v>
      </c>
      <c r="O625" s="3477">
        <v>0</v>
      </c>
      <c r="P625" s="3477">
        <v>0</v>
      </c>
      <c r="Q625" s="3477">
        <v>0</v>
      </c>
      <c r="R625" s="3477">
        <v>0</v>
      </c>
      <c r="S625" s="3477">
        <v>0</v>
      </c>
      <c r="T625" s="3477">
        <v>0</v>
      </c>
      <c r="U625" s="3477">
        <v>0</v>
      </c>
      <c r="V625" s="3475" t="s">
        <v>2608</v>
      </c>
      <c r="W625" s="3446" t="b">
        <f t="shared" si="94"/>
        <v>1</v>
      </c>
      <c r="X625" s="3486">
        <f>+T625-'Departmental PL'!V993</f>
        <v>0</v>
      </c>
      <c r="Y625" s="3486">
        <f>+U625-'Departmental PL'!W993</f>
        <v>0</v>
      </c>
      <c r="Z625" s="3553" t="s">
        <v>1800</v>
      </c>
      <c r="AC625" s="3446">
        <f t="shared" si="103"/>
        <v>0</v>
      </c>
      <c r="AD625" s="3446">
        <f t="shared" si="104"/>
        <v>0</v>
      </c>
      <c r="AF625" s="3446">
        <f t="shared" si="105"/>
        <v>0</v>
      </c>
      <c r="AG625" s="3446">
        <f t="shared" si="106"/>
        <v>0</v>
      </c>
      <c r="AH625" s="3446" t="b">
        <f t="shared" si="100"/>
        <v>0</v>
      </c>
      <c r="AI625" s="3480" t="s">
        <v>1706</v>
      </c>
      <c r="AJ625" s="3480" t="s">
        <v>1281</v>
      </c>
      <c r="AK625" s="3480" t="s">
        <v>2031</v>
      </c>
      <c r="AL625" s="3480">
        <v>28</v>
      </c>
      <c r="AM625" s="3480">
        <v>0</v>
      </c>
      <c r="AN625" s="3480">
        <v>21</v>
      </c>
      <c r="AO625" s="3480"/>
      <c r="AP625" s="3480">
        <v>21717</v>
      </c>
      <c r="AQ625" s="3480"/>
      <c r="AR625" s="3480">
        <v>1884</v>
      </c>
      <c r="AS625" s="3480"/>
      <c r="AT625" s="3480">
        <v>2919</v>
      </c>
      <c r="AU625" s="3480"/>
      <c r="AV625" s="3480">
        <v>-1035</v>
      </c>
      <c r="AW625" s="3480"/>
      <c r="AX625" s="3480">
        <v>0</v>
      </c>
      <c r="AY625" s="3480"/>
      <c r="AZ625" s="3480">
        <v>945</v>
      </c>
      <c r="BA625" s="3480"/>
      <c r="BB625" s="3480">
        <v>-1980</v>
      </c>
      <c r="BC625" s="3480"/>
      <c r="BE625" s="3446">
        <f t="shared" si="102"/>
        <v>605</v>
      </c>
      <c r="BF625" s="3446" t="b">
        <f t="shared" si="101"/>
        <v>0</v>
      </c>
      <c r="BG625" s="3481" t="s">
        <v>1706</v>
      </c>
      <c r="BH625" s="3467">
        <v>28</v>
      </c>
      <c r="BI625" s="3467">
        <v>0</v>
      </c>
      <c r="BJ625" s="3467">
        <v>21</v>
      </c>
      <c r="BK625" s="3467" t="s">
        <v>1196</v>
      </c>
      <c r="BL625" s="3467">
        <v>21717</v>
      </c>
      <c r="BM625" s="3467" t="s">
        <v>1196</v>
      </c>
      <c r="BN625" s="3467">
        <v>1888</v>
      </c>
      <c r="BO625" s="3467" t="s">
        <v>1196</v>
      </c>
      <c r="BP625" s="3467">
        <v>2918</v>
      </c>
      <c r="BQ625" s="3467" t="s">
        <v>1196</v>
      </c>
      <c r="BR625" s="3467">
        <v>-1029</v>
      </c>
      <c r="BS625" s="3467" t="s">
        <v>1196</v>
      </c>
      <c r="BT625" s="3467">
        <v>4</v>
      </c>
      <c r="BU625" s="3467" t="s">
        <v>1196</v>
      </c>
      <c r="BV625" s="3467">
        <v>944</v>
      </c>
      <c r="BW625" s="3467" t="s">
        <v>1196</v>
      </c>
      <c r="BX625" s="3467">
        <v>-1977</v>
      </c>
      <c r="BY625" s="3467" t="s">
        <v>1196</v>
      </c>
    </row>
    <row r="626" spans="1:77" ht="15.2" customHeight="1" x14ac:dyDescent="0.2">
      <c r="A626" s="3254" t="s">
        <v>1683</v>
      </c>
      <c r="B626" s="3340" t="s">
        <v>1706</v>
      </c>
      <c r="C626" s="3327" t="s">
        <v>1679</v>
      </c>
      <c r="D626" s="3328"/>
      <c r="E626" s="3328"/>
      <c r="F626" s="3328"/>
      <c r="G626" s="3328"/>
      <c r="H626" s="3328"/>
      <c r="I626" s="3328"/>
      <c r="J626" s="3328"/>
      <c r="K626" s="3328"/>
      <c r="L626" s="3328"/>
      <c r="M626" s="3328"/>
      <c r="N626" s="3329"/>
      <c r="O626" s="3328"/>
      <c r="P626" s="3328"/>
      <c r="Q626" s="3328"/>
      <c r="R626" s="3328"/>
      <c r="S626" s="3328"/>
      <c r="T626" s="3329"/>
      <c r="U626" s="3328"/>
      <c r="V626" s="3218" t="s">
        <v>1679</v>
      </c>
      <c r="W626" s="3223" t="b">
        <f t="shared" si="94"/>
        <v>1</v>
      </c>
      <c r="X626" s="3258">
        <f>+T626-'Departmental PL'!V994</f>
        <v>0</v>
      </c>
      <c r="Y626" s="3258">
        <f>+U626-'Departmental PL'!W994</f>
        <v>0</v>
      </c>
      <c r="AC626" s="3228">
        <f t="shared" si="103"/>
        <v>0</v>
      </c>
      <c r="AD626" s="3228">
        <f t="shared" si="104"/>
        <v>0</v>
      </c>
      <c r="AF626" s="3233">
        <f t="shared" si="105"/>
        <v>0</v>
      </c>
      <c r="AG626" s="3233">
        <f t="shared" si="106"/>
        <v>0</v>
      </c>
      <c r="AH626" s="3223" t="b">
        <f t="shared" si="100"/>
        <v>1</v>
      </c>
      <c r="AI626" s="3259" t="s">
        <v>1706</v>
      </c>
      <c r="AJ626" s="3259" t="s">
        <v>767</v>
      </c>
      <c r="AK626" s="3259" t="s">
        <v>1679</v>
      </c>
      <c r="AL626" s="3244">
        <v>0</v>
      </c>
      <c r="AM626" s="3244">
        <v>4</v>
      </c>
      <c r="AO626" s="3244">
        <v>9</v>
      </c>
      <c r="AQ626" s="3244">
        <v>1330</v>
      </c>
      <c r="AS626" s="3244">
        <v>318</v>
      </c>
      <c r="AU626" s="3244">
        <v>730</v>
      </c>
      <c r="AW626" s="3244">
        <v>-413</v>
      </c>
      <c r="AY626" s="3244">
        <v>74</v>
      </c>
      <c r="BA626" s="3244">
        <v>261</v>
      </c>
      <c r="BC626" s="3244">
        <v>-748</v>
      </c>
      <c r="BE626" s="3223">
        <f t="shared" si="102"/>
        <v>606</v>
      </c>
      <c r="BF626" s="3223" t="b">
        <f t="shared" si="101"/>
        <v>1</v>
      </c>
      <c r="BG626" s="3269" t="s">
        <v>1679</v>
      </c>
      <c r="BH626" s="3269">
        <v>0</v>
      </c>
      <c r="BI626" s="3269">
        <v>4</v>
      </c>
      <c r="BJ626" s="3269" t="s">
        <v>1196</v>
      </c>
      <c r="BK626" s="3269">
        <v>9</v>
      </c>
      <c r="BL626" s="3269" t="s">
        <v>1196</v>
      </c>
      <c r="BM626" s="3262">
        <v>1330</v>
      </c>
      <c r="BN626" s="3269" t="s">
        <v>1196</v>
      </c>
      <c r="BO626" s="3269">
        <v>318</v>
      </c>
      <c r="BP626" s="3269" t="s">
        <v>1196</v>
      </c>
      <c r="BQ626" s="3269">
        <v>730</v>
      </c>
      <c r="BR626" s="3269" t="s">
        <v>1196</v>
      </c>
      <c r="BS626" s="3269">
        <v>-413</v>
      </c>
      <c r="BT626" s="3269" t="s">
        <v>1196</v>
      </c>
      <c r="BU626" s="3269">
        <v>74</v>
      </c>
      <c r="BV626" s="3269" t="s">
        <v>1196</v>
      </c>
      <c r="BW626" s="3269">
        <v>261</v>
      </c>
      <c r="BX626" s="3269" t="s">
        <v>1196</v>
      </c>
      <c r="BY626" s="3269">
        <v>-748</v>
      </c>
    </row>
    <row r="627" spans="1:77" ht="15.2" customHeight="1" x14ac:dyDescent="0.2">
      <c r="A627" s="3254" t="s">
        <v>1684</v>
      </c>
      <c r="B627" s="3340" t="s">
        <v>1706</v>
      </c>
      <c r="C627" s="3327" t="s">
        <v>1680</v>
      </c>
      <c r="D627" s="3328"/>
      <c r="E627" s="3328"/>
      <c r="F627" s="3328"/>
      <c r="G627" s="3347"/>
      <c r="H627" s="3328"/>
      <c r="I627" s="3347"/>
      <c r="J627" s="3328"/>
      <c r="K627" s="3347"/>
      <c r="L627" s="3328"/>
      <c r="M627" s="3347"/>
      <c r="N627" s="3328"/>
      <c r="O627" s="3328"/>
      <c r="P627" s="3328"/>
      <c r="Q627" s="3347"/>
      <c r="R627" s="3328"/>
      <c r="S627" s="3347"/>
      <c r="T627" s="3328"/>
      <c r="U627" s="3328"/>
      <c r="V627" s="3218" t="s">
        <v>1680</v>
      </c>
      <c r="W627" s="3223" t="b">
        <f t="shared" si="94"/>
        <v>1</v>
      </c>
      <c r="X627" s="3258">
        <f>+T627-'Departmental PL'!V998</f>
        <v>0</v>
      </c>
      <c r="Y627" s="3258">
        <f>+U627-'Departmental PL'!W998</f>
        <v>0</v>
      </c>
      <c r="AC627" s="3228">
        <f t="shared" si="103"/>
        <v>0</v>
      </c>
      <c r="AD627" s="3228">
        <f t="shared" si="104"/>
        <v>0</v>
      </c>
      <c r="AF627" s="3233">
        <f t="shared" si="105"/>
        <v>0</v>
      </c>
      <c r="AG627" s="3233">
        <f t="shared" si="106"/>
        <v>0</v>
      </c>
      <c r="AH627" s="3223" t="b">
        <f t="shared" si="100"/>
        <v>1</v>
      </c>
      <c r="AI627" s="3259" t="s">
        <v>1706</v>
      </c>
      <c r="AJ627" s="3259" t="s">
        <v>767</v>
      </c>
      <c r="AK627" s="3259" t="s">
        <v>1680</v>
      </c>
      <c r="AL627" s="3244">
        <v>0</v>
      </c>
      <c r="AM627" s="3244">
        <v>1</v>
      </c>
      <c r="AO627" s="3244">
        <v>1</v>
      </c>
      <c r="AQ627" s="3244">
        <v>1660</v>
      </c>
      <c r="AS627" s="3244">
        <v>894</v>
      </c>
      <c r="AU627" s="3244">
        <v>416</v>
      </c>
      <c r="AW627" s="3244">
        <v>478</v>
      </c>
      <c r="AY627" s="3244">
        <v>31</v>
      </c>
      <c r="BA627" s="3244">
        <v>147</v>
      </c>
      <c r="BC627" s="3244">
        <v>300</v>
      </c>
      <c r="BE627" s="3223">
        <f t="shared" si="102"/>
        <v>607</v>
      </c>
      <c r="BF627" s="3223" t="b">
        <f t="shared" si="101"/>
        <v>1</v>
      </c>
      <c r="BG627" s="3269" t="s">
        <v>1680</v>
      </c>
      <c r="BH627" s="3269">
        <v>0</v>
      </c>
      <c r="BI627" s="3269">
        <v>1</v>
      </c>
      <c r="BJ627" s="3269" t="s">
        <v>1196</v>
      </c>
      <c r="BK627" s="3269">
        <v>1</v>
      </c>
      <c r="BL627" s="3269" t="s">
        <v>1196</v>
      </c>
      <c r="BM627" s="3262">
        <v>1660</v>
      </c>
      <c r="BN627" s="3269" t="s">
        <v>1196</v>
      </c>
      <c r="BO627" s="3269">
        <v>894</v>
      </c>
      <c r="BP627" s="3269" t="s">
        <v>1196</v>
      </c>
      <c r="BQ627" s="3269">
        <v>416</v>
      </c>
      <c r="BR627" s="3269" t="s">
        <v>1196</v>
      </c>
      <c r="BS627" s="3269">
        <v>478</v>
      </c>
      <c r="BT627" s="3269" t="s">
        <v>1196</v>
      </c>
      <c r="BU627" s="3269">
        <v>31</v>
      </c>
      <c r="BV627" s="3269" t="s">
        <v>1196</v>
      </c>
      <c r="BW627" s="3269">
        <v>147</v>
      </c>
      <c r="BX627" s="3269" t="s">
        <v>1196</v>
      </c>
      <c r="BY627" s="3269">
        <v>300</v>
      </c>
    </row>
    <row r="628" spans="1:77" ht="15.2" customHeight="1" x14ac:dyDescent="0.2">
      <c r="A628" s="3254" t="s">
        <v>1685</v>
      </c>
      <c r="B628" s="3255" t="s">
        <v>1706</v>
      </c>
      <c r="C628" s="3272" t="s">
        <v>1681</v>
      </c>
      <c r="D628" s="3256">
        <v>0</v>
      </c>
      <c r="E628" s="3256">
        <v>14</v>
      </c>
      <c r="F628" s="3256">
        <v>0</v>
      </c>
      <c r="G628" s="3256">
        <v>14</v>
      </c>
      <c r="H628" s="3256">
        <v>0</v>
      </c>
      <c r="I628" s="3256">
        <v>18620</v>
      </c>
      <c r="J628" s="3256">
        <v>0</v>
      </c>
      <c r="K628" s="3256">
        <v>7137</v>
      </c>
      <c r="L628" s="3256">
        <v>0</v>
      </c>
      <c r="M628" s="3256">
        <v>5248</v>
      </c>
      <c r="N628" s="3257">
        <v>0</v>
      </c>
      <c r="O628" s="3256">
        <v>1889</v>
      </c>
      <c r="P628" s="3256">
        <v>0</v>
      </c>
      <c r="Q628" s="3256">
        <v>692</v>
      </c>
      <c r="R628" s="3256">
        <v>0</v>
      </c>
      <c r="S628" s="3256">
        <v>2618</v>
      </c>
      <c r="T628" s="3257">
        <v>0</v>
      </c>
      <c r="U628" s="3257">
        <v>-1422</v>
      </c>
      <c r="V628" s="3209" t="s">
        <v>1681</v>
      </c>
      <c r="W628" s="3223" t="b">
        <f t="shared" si="94"/>
        <v>1</v>
      </c>
      <c r="X628" s="3258">
        <f>+T628-'Departmental PL'!V999</f>
        <v>0</v>
      </c>
      <c r="Y628" s="3258">
        <f>+U628-'Departmental PL'!W999</f>
        <v>-1</v>
      </c>
      <c r="AC628" s="3228">
        <f t="shared" si="103"/>
        <v>0</v>
      </c>
      <c r="AD628" s="3228">
        <f t="shared" si="104"/>
        <v>0</v>
      </c>
      <c r="AF628" s="3233">
        <f t="shared" si="105"/>
        <v>0</v>
      </c>
      <c r="AG628" s="3233">
        <f t="shared" si="106"/>
        <v>1</v>
      </c>
      <c r="AH628" s="3223" t="b">
        <f t="shared" si="100"/>
        <v>1</v>
      </c>
      <c r="AI628" s="3259" t="s">
        <v>1706</v>
      </c>
      <c r="AJ628" s="3259" t="s">
        <v>767</v>
      </c>
      <c r="AK628" s="3259" t="s">
        <v>1681</v>
      </c>
      <c r="AL628" s="3244">
        <v>14</v>
      </c>
      <c r="AM628" s="3244">
        <v>108</v>
      </c>
      <c r="AN628" s="3244">
        <v>14</v>
      </c>
      <c r="AO628" s="3244">
        <v>124</v>
      </c>
      <c r="AP628" s="3244">
        <v>18620</v>
      </c>
      <c r="AQ628" s="3244">
        <v>162955</v>
      </c>
      <c r="AR628" s="3244">
        <v>7146</v>
      </c>
      <c r="AS628" s="3244">
        <v>66551</v>
      </c>
      <c r="AT628" s="3244">
        <v>4999</v>
      </c>
      <c r="AU628" s="3244">
        <v>65987</v>
      </c>
      <c r="AV628" s="3244">
        <v>2143</v>
      </c>
      <c r="AW628" s="3244">
        <v>552</v>
      </c>
      <c r="AX628" s="3244">
        <v>756</v>
      </c>
      <c r="AY628" s="3244">
        <v>20178</v>
      </c>
      <c r="AZ628" s="3244">
        <v>2814</v>
      </c>
      <c r="BA628" s="3244">
        <v>42964</v>
      </c>
      <c r="BB628" s="3244">
        <v>-1434</v>
      </c>
      <c r="BC628" s="3244">
        <v>-62636</v>
      </c>
      <c r="BE628" s="3223">
        <f t="shared" si="102"/>
        <v>608</v>
      </c>
      <c r="BF628" s="3223" t="b">
        <f t="shared" si="101"/>
        <v>1</v>
      </c>
      <c r="BG628" s="3269" t="s">
        <v>1681</v>
      </c>
      <c r="BH628" s="3269">
        <v>14</v>
      </c>
      <c r="BI628" s="3269">
        <v>108</v>
      </c>
      <c r="BJ628" s="3269">
        <v>14</v>
      </c>
      <c r="BK628" s="3269">
        <v>124</v>
      </c>
      <c r="BL628" s="3262">
        <v>18620</v>
      </c>
      <c r="BM628" s="3262">
        <v>162955</v>
      </c>
      <c r="BN628" s="3262">
        <v>7145</v>
      </c>
      <c r="BO628" s="3262">
        <v>66553</v>
      </c>
      <c r="BP628" s="3262">
        <v>5003</v>
      </c>
      <c r="BQ628" s="3262">
        <v>66008</v>
      </c>
      <c r="BR628" s="3262">
        <v>2142</v>
      </c>
      <c r="BS628" s="3269">
        <v>545</v>
      </c>
      <c r="BT628" s="3269">
        <v>759</v>
      </c>
      <c r="BU628" s="3262">
        <v>20214</v>
      </c>
      <c r="BV628" s="3262">
        <v>2816</v>
      </c>
      <c r="BW628" s="3262">
        <v>42959</v>
      </c>
      <c r="BX628" s="3262">
        <v>-1433</v>
      </c>
      <c r="BY628" s="3262">
        <v>-62628</v>
      </c>
    </row>
    <row r="629" spans="1:77" ht="15.2" customHeight="1" x14ac:dyDescent="0.2">
      <c r="A629" s="3254" t="s">
        <v>1686</v>
      </c>
      <c r="B629" s="3255" t="s">
        <v>1706</v>
      </c>
      <c r="C629" s="3272" t="s">
        <v>1682</v>
      </c>
      <c r="D629" s="3256">
        <v>30</v>
      </c>
      <c r="E629" s="3256">
        <v>22</v>
      </c>
      <c r="F629" s="3256">
        <v>30</v>
      </c>
      <c r="G629" s="3256">
        <v>23</v>
      </c>
      <c r="H629" s="3256">
        <v>43330</v>
      </c>
      <c r="I629" s="3256">
        <v>31500</v>
      </c>
      <c r="J629" s="3256">
        <v>18024</v>
      </c>
      <c r="K629" s="3256">
        <v>11610</v>
      </c>
      <c r="L629" s="3256">
        <v>13711</v>
      </c>
      <c r="M629" s="3256">
        <v>9488</v>
      </c>
      <c r="N629" s="3256">
        <v>4313</v>
      </c>
      <c r="O629" s="3256">
        <v>2122</v>
      </c>
      <c r="P629" s="3256">
        <v>1983</v>
      </c>
      <c r="Q629" s="3256">
        <v>1325</v>
      </c>
      <c r="R629" s="3256">
        <v>7160</v>
      </c>
      <c r="S629" s="3256">
        <v>4951</v>
      </c>
      <c r="T629" s="3257">
        <v>-4830</v>
      </c>
      <c r="U629" s="3257">
        <v>-4155</v>
      </c>
      <c r="V629" s="3209" t="s">
        <v>1682</v>
      </c>
      <c r="W629" s="3223" t="b">
        <f t="shared" si="94"/>
        <v>1</v>
      </c>
      <c r="X629" s="3258">
        <f>+T629-'Departmental PL'!V1000</f>
        <v>0</v>
      </c>
      <c r="Y629" s="3258">
        <f>+U629-'Departmental PL'!W1000</f>
        <v>-1</v>
      </c>
      <c r="AC629" s="3228">
        <f t="shared" si="103"/>
        <v>0</v>
      </c>
      <c r="AD629" s="3228">
        <f t="shared" si="104"/>
        <v>0</v>
      </c>
      <c r="AF629" s="3233">
        <f t="shared" si="105"/>
        <v>0</v>
      </c>
      <c r="AG629" s="3233">
        <f t="shared" si="106"/>
        <v>1</v>
      </c>
      <c r="AH629" s="3223" t="b">
        <f t="shared" si="100"/>
        <v>1</v>
      </c>
      <c r="AI629" s="3259" t="s">
        <v>1706</v>
      </c>
      <c r="AJ629" s="3259" t="s">
        <v>767</v>
      </c>
      <c r="AK629" s="3259" t="s">
        <v>1682</v>
      </c>
      <c r="AL629" s="3244">
        <v>19</v>
      </c>
      <c r="AM629" s="3244">
        <v>32</v>
      </c>
      <c r="AN629" s="3244">
        <v>20</v>
      </c>
      <c r="AO629" s="3244">
        <v>32</v>
      </c>
      <c r="AP629" s="3244">
        <v>27300</v>
      </c>
      <c r="AQ629" s="3244">
        <v>50480</v>
      </c>
      <c r="AR629" s="3244">
        <v>10012</v>
      </c>
      <c r="AS629" s="3244">
        <v>24791</v>
      </c>
      <c r="AT629" s="3244">
        <v>8209</v>
      </c>
      <c r="AU629" s="3244">
        <v>15040</v>
      </c>
      <c r="AV629" s="3244">
        <v>1802</v>
      </c>
      <c r="AW629" s="3244">
        <v>9753</v>
      </c>
      <c r="AX629" s="3244">
        <v>1160</v>
      </c>
      <c r="AY629" s="3244">
        <v>1984</v>
      </c>
      <c r="AZ629" s="3244">
        <v>4385</v>
      </c>
      <c r="BA629" s="3244">
        <v>8352</v>
      </c>
      <c r="BB629" s="3244">
        <v>-3732</v>
      </c>
      <c r="BC629" s="3244">
        <v>-585</v>
      </c>
      <c r="BE629" s="3223">
        <f t="shared" si="102"/>
        <v>609</v>
      </c>
      <c r="BF629" s="3223" t="b">
        <f t="shared" si="101"/>
        <v>1</v>
      </c>
      <c r="BG629" s="3269" t="s">
        <v>1682</v>
      </c>
      <c r="BH629" s="3269">
        <v>19</v>
      </c>
      <c r="BI629" s="3269">
        <v>32</v>
      </c>
      <c r="BJ629" s="3269">
        <v>20</v>
      </c>
      <c r="BK629" s="3269">
        <v>32</v>
      </c>
      <c r="BL629" s="3262">
        <v>27300</v>
      </c>
      <c r="BM629" s="3262">
        <v>50480</v>
      </c>
      <c r="BN629" s="3262">
        <v>10013</v>
      </c>
      <c r="BO629" s="3262">
        <v>24789</v>
      </c>
      <c r="BP629" s="3262">
        <v>8210</v>
      </c>
      <c r="BQ629" s="3262">
        <v>15035</v>
      </c>
      <c r="BR629" s="3262">
        <v>1803</v>
      </c>
      <c r="BS629" s="3262">
        <v>9754</v>
      </c>
      <c r="BT629" s="3262">
        <v>1152</v>
      </c>
      <c r="BU629" s="3262">
        <v>1987</v>
      </c>
      <c r="BV629" s="3262">
        <v>4384</v>
      </c>
      <c r="BW629" s="3262">
        <v>8352</v>
      </c>
      <c r="BX629" s="3262">
        <v>-3733</v>
      </c>
      <c r="BY629" s="3269">
        <v>-585</v>
      </c>
    </row>
    <row r="630" spans="1:77" ht="15.2" customHeight="1" x14ac:dyDescent="0.2">
      <c r="A630" s="3254" t="s">
        <v>1687</v>
      </c>
      <c r="B630" s="3255" t="s">
        <v>1706</v>
      </c>
      <c r="C630" s="3272" t="s">
        <v>1683</v>
      </c>
      <c r="D630" s="3256">
        <v>255</v>
      </c>
      <c r="E630" s="3256">
        <v>117</v>
      </c>
      <c r="F630" s="3256">
        <v>267</v>
      </c>
      <c r="G630" s="3256">
        <v>128</v>
      </c>
      <c r="H630" s="3256">
        <v>370580</v>
      </c>
      <c r="I630" s="3256">
        <v>167510</v>
      </c>
      <c r="J630" s="3256">
        <v>164051</v>
      </c>
      <c r="K630" s="3256">
        <v>68143</v>
      </c>
      <c r="L630" s="3256">
        <v>181923</v>
      </c>
      <c r="M630" s="3256">
        <v>106035</v>
      </c>
      <c r="N630" s="3257">
        <v>-17872</v>
      </c>
      <c r="O630" s="3256">
        <v>-37892</v>
      </c>
      <c r="P630" s="3256">
        <v>78195</v>
      </c>
      <c r="Q630" s="3256">
        <v>71674</v>
      </c>
      <c r="R630" s="3256">
        <v>161139</v>
      </c>
      <c r="S630" s="3256">
        <v>210191</v>
      </c>
      <c r="T630" s="3257">
        <v>-257207</v>
      </c>
      <c r="U630" s="3257">
        <v>-319757</v>
      </c>
      <c r="V630" s="3209" t="s">
        <v>1683</v>
      </c>
      <c r="W630" s="3223" t="b">
        <f t="shared" si="94"/>
        <v>1</v>
      </c>
      <c r="X630" s="3258">
        <f>+T630-'Departmental PL'!V1001</f>
        <v>-1</v>
      </c>
      <c r="Y630" s="3258">
        <f>+U630-'Departmental PL'!W1001</f>
        <v>0</v>
      </c>
      <c r="AC630" s="3228">
        <f t="shared" si="103"/>
        <v>0</v>
      </c>
      <c r="AD630" s="3228">
        <f t="shared" si="104"/>
        <v>0</v>
      </c>
      <c r="AF630" s="3233">
        <f t="shared" si="105"/>
        <v>1</v>
      </c>
      <c r="AG630" s="3233">
        <f t="shared" si="106"/>
        <v>0</v>
      </c>
      <c r="AH630" s="3223" t="b">
        <f t="shared" si="100"/>
        <v>1</v>
      </c>
      <c r="AI630" s="3259" t="s">
        <v>1706</v>
      </c>
      <c r="AJ630" s="3259" t="s">
        <v>767</v>
      </c>
      <c r="AK630" s="3259" t="s">
        <v>1683</v>
      </c>
      <c r="AL630" s="3244">
        <v>55</v>
      </c>
      <c r="AM630" s="3244">
        <v>95</v>
      </c>
      <c r="AN630" s="3244">
        <v>61</v>
      </c>
      <c r="AO630" s="3244">
        <v>111</v>
      </c>
      <c r="AP630" s="3244">
        <v>80710</v>
      </c>
      <c r="AQ630" s="3244">
        <v>162060</v>
      </c>
      <c r="AR630" s="3244">
        <v>33444</v>
      </c>
      <c r="AS630" s="3244">
        <v>64253</v>
      </c>
      <c r="AT630" s="3244">
        <v>51786</v>
      </c>
      <c r="AU630" s="3244">
        <v>69626</v>
      </c>
      <c r="AV630" s="3244">
        <v>-18352</v>
      </c>
      <c r="AW630" s="3244">
        <v>-5351</v>
      </c>
      <c r="AX630" s="3244">
        <v>43951</v>
      </c>
      <c r="AY630" s="3244">
        <v>19320</v>
      </c>
      <c r="AZ630" s="3244">
        <v>125544</v>
      </c>
      <c r="BA630" s="3244">
        <v>43563</v>
      </c>
      <c r="BB630" s="3244">
        <v>-187850</v>
      </c>
      <c r="BC630" s="3244">
        <v>-68189</v>
      </c>
      <c r="BE630" s="3223">
        <f t="shared" si="102"/>
        <v>610</v>
      </c>
      <c r="BF630" s="3223" t="b">
        <f t="shared" si="101"/>
        <v>1</v>
      </c>
      <c r="BG630" s="3269" t="s">
        <v>1683</v>
      </c>
      <c r="BH630" s="3269">
        <v>55</v>
      </c>
      <c r="BI630" s="3269">
        <v>95</v>
      </c>
      <c r="BJ630" s="3269">
        <v>61</v>
      </c>
      <c r="BK630" s="3269">
        <v>111</v>
      </c>
      <c r="BL630" s="3262">
        <v>80710</v>
      </c>
      <c r="BM630" s="3262">
        <v>162060</v>
      </c>
      <c r="BN630" s="3262">
        <v>33449</v>
      </c>
      <c r="BO630" s="3262">
        <v>64253</v>
      </c>
      <c r="BP630" s="3262">
        <v>51800</v>
      </c>
      <c r="BQ630" s="3262">
        <v>69597</v>
      </c>
      <c r="BR630" s="3262">
        <v>-18351</v>
      </c>
      <c r="BS630" s="3262">
        <v>-5344</v>
      </c>
      <c r="BT630" s="3262">
        <v>43941</v>
      </c>
      <c r="BU630" s="3262">
        <v>19299</v>
      </c>
      <c r="BV630" s="3262">
        <v>125558</v>
      </c>
      <c r="BW630" s="3262">
        <v>43548</v>
      </c>
      <c r="BX630" s="3262">
        <v>-187850</v>
      </c>
      <c r="BY630" s="3262">
        <v>-68191</v>
      </c>
    </row>
    <row r="631" spans="1:77" ht="15.2" customHeight="1" x14ac:dyDescent="0.2">
      <c r="A631" s="3254" t="s">
        <v>1710</v>
      </c>
      <c r="B631" s="3255" t="s">
        <v>1706</v>
      </c>
      <c r="C631" s="3272" t="s">
        <v>1684</v>
      </c>
      <c r="D631" s="3256">
        <v>392</v>
      </c>
      <c r="E631" s="3256">
        <v>112</v>
      </c>
      <c r="F631" s="3256">
        <v>412</v>
      </c>
      <c r="G631" s="3256">
        <v>117</v>
      </c>
      <c r="H631" s="3256">
        <v>581620</v>
      </c>
      <c r="I631" s="3256">
        <v>165530</v>
      </c>
      <c r="J631" s="3256">
        <v>238662</v>
      </c>
      <c r="K631" s="3256">
        <v>67754</v>
      </c>
      <c r="L631" s="3256">
        <v>223640</v>
      </c>
      <c r="M631" s="3256">
        <v>68549</v>
      </c>
      <c r="N631" s="3257">
        <v>15022</v>
      </c>
      <c r="O631" s="3257">
        <v>-795</v>
      </c>
      <c r="P631" s="3256">
        <v>41004</v>
      </c>
      <c r="Q631" s="3256">
        <v>27590</v>
      </c>
      <c r="R631" s="3256">
        <v>124695</v>
      </c>
      <c r="S631" s="3256">
        <v>68906</v>
      </c>
      <c r="T631" s="3257">
        <v>-150677</v>
      </c>
      <c r="U631" s="3257">
        <v>-97290</v>
      </c>
      <c r="V631" s="3209" t="s">
        <v>1684</v>
      </c>
      <c r="W631" s="3223" t="b">
        <f t="shared" si="94"/>
        <v>1</v>
      </c>
      <c r="X631" s="3258">
        <f>+T631-'Departmental PL'!V1002</f>
        <v>0</v>
      </c>
      <c r="Y631" s="3258">
        <f>+U631-'Departmental PL'!W1002</f>
        <v>1</v>
      </c>
      <c r="AC631" s="3228">
        <f t="shared" si="103"/>
        <v>0</v>
      </c>
      <c r="AD631" s="3228">
        <f t="shared" si="104"/>
        <v>0</v>
      </c>
      <c r="AF631" s="3233">
        <f t="shared" si="105"/>
        <v>0</v>
      </c>
      <c r="AG631" s="3233">
        <f t="shared" si="106"/>
        <v>-1</v>
      </c>
      <c r="AH631" s="3223" t="b">
        <f t="shared" si="100"/>
        <v>1</v>
      </c>
      <c r="AI631" s="3259" t="s">
        <v>1706</v>
      </c>
      <c r="AJ631" s="3259" t="s">
        <v>767</v>
      </c>
      <c r="AK631" s="3259" t="s">
        <v>1684</v>
      </c>
      <c r="AL631" s="3244">
        <v>18</v>
      </c>
      <c r="AM631" s="3244">
        <v>95</v>
      </c>
      <c r="AN631" s="3244">
        <v>21</v>
      </c>
      <c r="AO631" s="3244">
        <v>107</v>
      </c>
      <c r="AP631" s="3244">
        <v>29170</v>
      </c>
      <c r="AQ631" s="3244">
        <v>133435</v>
      </c>
      <c r="AR631" s="3244">
        <v>10786</v>
      </c>
      <c r="AS631" s="3244">
        <v>57345</v>
      </c>
      <c r="AT631" s="3244">
        <v>12712</v>
      </c>
      <c r="AU631" s="3244">
        <v>64665</v>
      </c>
      <c r="AV631" s="3244">
        <v>-1929</v>
      </c>
      <c r="AW631" s="3244">
        <v>-7315</v>
      </c>
      <c r="AX631" s="3244">
        <v>8281</v>
      </c>
      <c r="AY631" s="3244">
        <v>18555</v>
      </c>
      <c r="AZ631" s="3244">
        <v>18997</v>
      </c>
      <c r="BA631" s="3244">
        <v>32369</v>
      </c>
      <c r="BB631" s="3244">
        <v>-29199</v>
      </c>
      <c r="BC631" s="3244">
        <v>-58250</v>
      </c>
      <c r="BE631" s="3223">
        <f t="shared" si="102"/>
        <v>611</v>
      </c>
      <c r="BF631" s="3223" t="b">
        <f t="shared" si="101"/>
        <v>1</v>
      </c>
      <c r="BG631" s="3269" t="s">
        <v>1684</v>
      </c>
      <c r="BH631" s="3269">
        <v>18</v>
      </c>
      <c r="BI631" s="3269">
        <v>95</v>
      </c>
      <c r="BJ631" s="3269">
        <v>21</v>
      </c>
      <c r="BK631" s="3269">
        <v>107</v>
      </c>
      <c r="BL631" s="3262">
        <v>29170</v>
      </c>
      <c r="BM631" s="3262">
        <v>133435</v>
      </c>
      <c r="BN631" s="3262">
        <v>10786</v>
      </c>
      <c r="BO631" s="3262">
        <v>57347</v>
      </c>
      <c r="BP631" s="3262">
        <v>12714</v>
      </c>
      <c r="BQ631" s="3262">
        <v>64660</v>
      </c>
      <c r="BR631" s="3262">
        <v>-1928</v>
      </c>
      <c r="BS631" s="3262">
        <v>-7312</v>
      </c>
      <c r="BT631" s="3262">
        <v>8277</v>
      </c>
      <c r="BU631" s="3262">
        <v>18588</v>
      </c>
      <c r="BV631" s="3262">
        <v>18994</v>
      </c>
      <c r="BW631" s="3262">
        <v>32355</v>
      </c>
      <c r="BX631" s="3262">
        <v>-29199</v>
      </c>
      <c r="BY631" s="3262">
        <v>-58255</v>
      </c>
    </row>
    <row r="632" spans="1:77" ht="15.2" customHeight="1" x14ac:dyDescent="0.2">
      <c r="A632" s="3254" t="s">
        <v>1688</v>
      </c>
      <c r="B632" s="3255" t="s">
        <v>1706</v>
      </c>
      <c r="C632" s="3272" t="s">
        <v>1685</v>
      </c>
      <c r="D632" s="3256">
        <v>73</v>
      </c>
      <c r="E632" s="3256">
        <v>68</v>
      </c>
      <c r="F632" s="3256">
        <v>76</v>
      </c>
      <c r="G632" s="3256">
        <v>77</v>
      </c>
      <c r="H632" s="3256">
        <v>108430</v>
      </c>
      <c r="I632" s="3256">
        <v>104580</v>
      </c>
      <c r="J632" s="3256">
        <v>41412</v>
      </c>
      <c r="K632" s="3256">
        <v>40307</v>
      </c>
      <c r="L632" s="3256">
        <v>39079</v>
      </c>
      <c r="M632" s="3256">
        <v>36533</v>
      </c>
      <c r="N632" s="3256">
        <v>2333</v>
      </c>
      <c r="O632" s="3256">
        <v>3774</v>
      </c>
      <c r="P632" s="3256">
        <v>5004</v>
      </c>
      <c r="Q632" s="3256">
        <v>4877</v>
      </c>
      <c r="R632" s="3256">
        <v>15291</v>
      </c>
      <c r="S632" s="3256">
        <v>16983</v>
      </c>
      <c r="T632" s="3257">
        <v>-17961</v>
      </c>
      <c r="U632" s="3257">
        <v>-18086</v>
      </c>
      <c r="V632" s="3209" t="s">
        <v>1685</v>
      </c>
      <c r="W632" s="3223" t="b">
        <f t="shared" si="94"/>
        <v>1</v>
      </c>
      <c r="X632" s="3258">
        <f>+T632-'Departmental PL'!V1003</f>
        <v>1</v>
      </c>
      <c r="Y632" s="3258">
        <f>+U632-'Departmental PL'!W1003</f>
        <v>0</v>
      </c>
      <c r="AC632" s="3228">
        <f t="shared" si="103"/>
        <v>0</v>
      </c>
      <c r="AD632" s="3228">
        <f t="shared" si="104"/>
        <v>0</v>
      </c>
      <c r="AF632" s="3233">
        <f t="shared" si="105"/>
        <v>-1</v>
      </c>
      <c r="AG632" s="3233">
        <f t="shared" si="106"/>
        <v>0</v>
      </c>
      <c r="AH632" s="3223" t="b">
        <f t="shared" si="100"/>
        <v>1</v>
      </c>
      <c r="AI632" s="3259" t="s">
        <v>1706</v>
      </c>
      <c r="AJ632" s="3259" t="s">
        <v>767</v>
      </c>
      <c r="AK632" s="3259" t="s">
        <v>1685</v>
      </c>
      <c r="AL632" s="3244">
        <v>52</v>
      </c>
      <c r="AM632" s="3244">
        <v>40</v>
      </c>
      <c r="AN632" s="3244">
        <v>59</v>
      </c>
      <c r="AO632" s="3244">
        <v>44</v>
      </c>
      <c r="AP632" s="3244">
        <v>79380</v>
      </c>
      <c r="AQ632" s="3244">
        <v>65980</v>
      </c>
      <c r="AR632" s="3244">
        <v>30801</v>
      </c>
      <c r="AS632" s="3244">
        <v>26445</v>
      </c>
      <c r="AT632" s="3244">
        <v>27120</v>
      </c>
      <c r="AU632" s="3244">
        <v>22321</v>
      </c>
      <c r="AV632" s="3244">
        <v>3681</v>
      </c>
      <c r="AW632" s="3244">
        <v>4147</v>
      </c>
      <c r="AX632" s="3244">
        <v>3721</v>
      </c>
      <c r="AY632" s="3244">
        <v>2871</v>
      </c>
      <c r="AZ632" s="3244">
        <v>12572</v>
      </c>
      <c r="BA632" s="3244">
        <v>9312</v>
      </c>
      <c r="BB632" s="3244">
        <v>-12618</v>
      </c>
      <c r="BC632" s="3244">
        <v>-8036</v>
      </c>
      <c r="BE632" s="3223">
        <f t="shared" si="102"/>
        <v>612</v>
      </c>
      <c r="BF632" s="3223" t="b">
        <f t="shared" si="101"/>
        <v>1</v>
      </c>
      <c r="BG632" s="3269" t="s">
        <v>1685</v>
      </c>
      <c r="BH632" s="3269">
        <v>52</v>
      </c>
      <c r="BI632" s="3269">
        <v>40</v>
      </c>
      <c r="BJ632" s="3269">
        <v>59</v>
      </c>
      <c r="BK632" s="3269">
        <v>44</v>
      </c>
      <c r="BL632" s="3262">
        <v>79380</v>
      </c>
      <c r="BM632" s="3262">
        <v>65980</v>
      </c>
      <c r="BN632" s="3262">
        <v>30805</v>
      </c>
      <c r="BO632" s="3262">
        <v>26446</v>
      </c>
      <c r="BP632" s="3262">
        <v>27126</v>
      </c>
      <c r="BQ632" s="3262">
        <v>22304</v>
      </c>
      <c r="BR632" s="3262">
        <v>3679</v>
      </c>
      <c r="BS632" s="3262">
        <v>4142</v>
      </c>
      <c r="BT632" s="3262">
        <v>3732</v>
      </c>
      <c r="BU632" s="3262">
        <v>2862</v>
      </c>
      <c r="BV632" s="3262">
        <v>12566</v>
      </c>
      <c r="BW632" s="3262">
        <v>9318</v>
      </c>
      <c r="BX632" s="3262">
        <v>-12619</v>
      </c>
      <c r="BY632" s="3262">
        <v>-8039</v>
      </c>
    </row>
    <row r="633" spans="1:77" ht="15.2" customHeight="1" x14ac:dyDescent="0.2">
      <c r="A633" s="3254" t="s">
        <v>1689</v>
      </c>
      <c r="B633" s="3340" t="s">
        <v>1706</v>
      </c>
      <c r="C633" s="3327" t="s">
        <v>1686</v>
      </c>
      <c r="D633" s="3328"/>
      <c r="E633" s="3328"/>
      <c r="F633" s="3328"/>
      <c r="G633" s="3328"/>
      <c r="H633" s="3328"/>
      <c r="I633" s="3328"/>
      <c r="J633" s="3328"/>
      <c r="K633" s="3328"/>
      <c r="L633" s="3328"/>
      <c r="M633" s="3328"/>
      <c r="N633" s="3329"/>
      <c r="O633" s="3328"/>
      <c r="P633" s="3328"/>
      <c r="Q633" s="3328"/>
      <c r="R633" s="3328"/>
      <c r="S633" s="3328"/>
      <c r="T633" s="3329"/>
      <c r="U633" s="3329"/>
      <c r="V633" s="3218" t="s">
        <v>1686</v>
      </c>
      <c r="W633" s="3223" t="b">
        <f t="shared" si="94"/>
        <v>1</v>
      </c>
      <c r="X633" s="3258">
        <f>+T633-'Departmental PL'!V1004</f>
        <v>0</v>
      </c>
      <c r="Y633" s="3258">
        <f>+U633-'Departmental PL'!W1004</f>
        <v>0</v>
      </c>
      <c r="AC633" s="3228">
        <f t="shared" si="103"/>
        <v>0</v>
      </c>
      <c r="AD633" s="3228">
        <f t="shared" si="104"/>
        <v>0</v>
      </c>
      <c r="AF633" s="3233">
        <f t="shared" si="105"/>
        <v>0</v>
      </c>
      <c r="AG633" s="3233">
        <f t="shared" si="106"/>
        <v>0</v>
      </c>
      <c r="AH633" s="3223" t="b">
        <f t="shared" si="100"/>
        <v>1</v>
      </c>
      <c r="AI633" s="3259" t="s">
        <v>1706</v>
      </c>
      <c r="AJ633" s="3259" t="s">
        <v>767</v>
      </c>
      <c r="AK633" s="3259" t="s">
        <v>1686</v>
      </c>
      <c r="AL633" s="3244">
        <v>0</v>
      </c>
      <c r="AM633" s="3244">
        <v>1</v>
      </c>
      <c r="AO633" s="3244">
        <v>1</v>
      </c>
      <c r="AQ633" s="3244">
        <v>1660</v>
      </c>
      <c r="AS633" s="3244">
        <v>431</v>
      </c>
      <c r="AU633" s="3244">
        <v>773</v>
      </c>
      <c r="AW633" s="3244">
        <v>-343</v>
      </c>
      <c r="AY633" s="3244">
        <v>149</v>
      </c>
      <c r="BA633" s="3244">
        <v>506</v>
      </c>
      <c r="BC633" s="3244">
        <v>-998</v>
      </c>
      <c r="BE633" s="3223">
        <f t="shared" si="102"/>
        <v>613</v>
      </c>
      <c r="BF633" s="3223" t="b">
        <f t="shared" si="101"/>
        <v>1</v>
      </c>
      <c r="BG633" s="3269" t="s">
        <v>1686</v>
      </c>
      <c r="BH633" s="3269">
        <v>0</v>
      </c>
      <c r="BI633" s="3269">
        <v>1</v>
      </c>
      <c r="BJ633" s="3269" t="s">
        <v>1196</v>
      </c>
      <c r="BK633" s="3269">
        <v>1</v>
      </c>
      <c r="BL633" s="3269" t="s">
        <v>1196</v>
      </c>
      <c r="BM633" s="3262">
        <v>1660</v>
      </c>
      <c r="BN633" s="3269" t="s">
        <v>1196</v>
      </c>
      <c r="BO633" s="3269">
        <v>431</v>
      </c>
      <c r="BP633" s="3269" t="s">
        <v>1196</v>
      </c>
      <c r="BQ633" s="3269">
        <v>773</v>
      </c>
      <c r="BR633" s="3269" t="s">
        <v>1196</v>
      </c>
      <c r="BS633" s="3269">
        <v>-343</v>
      </c>
      <c r="BT633" s="3269" t="s">
        <v>1196</v>
      </c>
      <c r="BU633" s="3269">
        <v>149</v>
      </c>
      <c r="BV633" s="3269" t="s">
        <v>1196</v>
      </c>
      <c r="BW633" s="3269">
        <v>506</v>
      </c>
      <c r="BX633" s="3269" t="s">
        <v>1196</v>
      </c>
      <c r="BY633" s="3269">
        <v>-998</v>
      </c>
    </row>
    <row r="634" spans="1:77" ht="15.2" customHeight="1" x14ac:dyDescent="0.2">
      <c r="A634" s="3254" t="s">
        <v>1690</v>
      </c>
      <c r="B634" s="3255" t="s">
        <v>1706</v>
      </c>
      <c r="C634" s="3272" t="s">
        <v>1687</v>
      </c>
      <c r="D634" s="3256">
        <v>20</v>
      </c>
      <c r="E634" s="3256">
        <v>25</v>
      </c>
      <c r="F634" s="3256">
        <v>21</v>
      </c>
      <c r="G634" s="3256">
        <v>34</v>
      </c>
      <c r="H634" s="3256">
        <v>27230</v>
      </c>
      <c r="I634" s="3256">
        <v>42210</v>
      </c>
      <c r="J634" s="3256">
        <v>8782</v>
      </c>
      <c r="K634" s="3256">
        <v>15181</v>
      </c>
      <c r="L634" s="3256">
        <v>10559</v>
      </c>
      <c r="M634" s="3256">
        <v>16558</v>
      </c>
      <c r="N634" s="3256">
        <v>-1777</v>
      </c>
      <c r="O634" s="3257">
        <v>-1377</v>
      </c>
      <c r="P634" s="3256">
        <v>2933</v>
      </c>
      <c r="Q634" s="3256">
        <v>4760</v>
      </c>
      <c r="R634" s="3256">
        <v>6764</v>
      </c>
      <c r="S634" s="3256">
        <v>7900</v>
      </c>
      <c r="T634" s="3257">
        <v>-11474</v>
      </c>
      <c r="U634" s="3257">
        <v>-14037</v>
      </c>
      <c r="V634" s="3209" t="s">
        <v>1687</v>
      </c>
      <c r="W634" s="3223" t="b">
        <f t="shared" si="94"/>
        <v>1</v>
      </c>
      <c r="X634" s="3258">
        <f>+T634-'Departmental PL'!V1005</f>
        <v>0</v>
      </c>
      <c r="Y634" s="3258">
        <f>+U634-'Departmental PL'!W1005</f>
        <v>0</v>
      </c>
      <c r="AC634" s="3228">
        <f t="shared" si="103"/>
        <v>0</v>
      </c>
      <c r="AD634" s="3228">
        <f t="shared" si="104"/>
        <v>0</v>
      </c>
      <c r="AF634" s="3233">
        <f t="shared" si="105"/>
        <v>0</v>
      </c>
      <c r="AG634" s="3233">
        <f t="shared" si="106"/>
        <v>0</v>
      </c>
      <c r="AH634" s="3223" t="b">
        <f t="shared" si="100"/>
        <v>1</v>
      </c>
      <c r="AI634" s="3259" t="s">
        <v>1706</v>
      </c>
      <c r="AJ634" s="3259" t="s">
        <v>767</v>
      </c>
      <c r="AK634" s="3259" t="s">
        <v>1687</v>
      </c>
      <c r="AL634" s="3244">
        <v>17</v>
      </c>
      <c r="AM634" s="3244">
        <v>32</v>
      </c>
      <c r="AN634" s="3244">
        <v>25</v>
      </c>
      <c r="AO634" s="3244">
        <v>34</v>
      </c>
      <c r="AP634" s="3244">
        <v>31010</v>
      </c>
      <c r="AQ634" s="3244">
        <v>38825</v>
      </c>
      <c r="AR634" s="3244">
        <v>10616</v>
      </c>
      <c r="AS634" s="3244">
        <v>18735</v>
      </c>
      <c r="AT634" s="3244">
        <v>12292</v>
      </c>
      <c r="AU634" s="3244">
        <v>15096</v>
      </c>
      <c r="AV634" s="3244">
        <v>-1674</v>
      </c>
      <c r="AW634" s="3244">
        <v>3634</v>
      </c>
      <c r="AX634" s="3244">
        <v>3518</v>
      </c>
      <c r="AY634" s="3244">
        <v>2931</v>
      </c>
      <c r="AZ634" s="3244">
        <v>5812</v>
      </c>
      <c r="BA634" s="3244">
        <v>6357</v>
      </c>
      <c r="BB634" s="3244">
        <v>-11004</v>
      </c>
      <c r="BC634" s="3244">
        <v>-5653</v>
      </c>
      <c r="BE634" s="3223">
        <f t="shared" si="102"/>
        <v>614</v>
      </c>
      <c r="BF634" s="3223" t="b">
        <f t="shared" si="101"/>
        <v>1</v>
      </c>
      <c r="BG634" s="3269" t="s">
        <v>1687</v>
      </c>
      <c r="BH634" s="3269">
        <v>17</v>
      </c>
      <c r="BI634" s="3269">
        <v>32</v>
      </c>
      <c r="BJ634" s="3269">
        <v>25</v>
      </c>
      <c r="BK634" s="3269">
        <v>34</v>
      </c>
      <c r="BL634" s="3262">
        <v>31010</v>
      </c>
      <c r="BM634" s="3262">
        <v>38825</v>
      </c>
      <c r="BN634" s="3262">
        <v>10617</v>
      </c>
      <c r="BO634" s="3262">
        <v>18734</v>
      </c>
      <c r="BP634" s="3262">
        <v>12289</v>
      </c>
      <c r="BQ634" s="3262">
        <v>15098</v>
      </c>
      <c r="BR634" s="3262">
        <v>-1672</v>
      </c>
      <c r="BS634" s="3262">
        <v>3636</v>
      </c>
      <c r="BT634" s="3262">
        <v>3519</v>
      </c>
      <c r="BU634" s="3262">
        <v>2928</v>
      </c>
      <c r="BV634" s="3262">
        <v>5814</v>
      </c>
      <c r="BW634" s="3262">
        <v>6360</v>
      </c>
      <c r="BX634" s="3262">
        <v>-11005</v>
      </c>
      <c r="BY634" s="3262">
        <v>-5652</v>
      </c>
    </row>
    <row r="635" spans="1:77" ht="15.2" customHeight="1" x14ac:dyDescent="0.2">
      <c r="A635" s="3254" t="s">
        <v>1691</v>
      </c>
      <c r="B635" s="3255" t="s">
        <v>1706</v>
      </c>
      <c r="C635" s="3272" t="s">
        <v>1710</v>
      </c>
      <c r="D635" s="3256">
        <v>0</v>
      </c>
      <c r="E635" s="3256">
        <v>1</v>
      </c>
      <c r="F635" s="3256">
        <v>0</v>
      </c>
      <c r="G635" s="3315">
        <v>2</v>
      </c>
      <c r="H635" s="3256">
        <v>0</v>
      </c>
      <c r="I635" s="3315">
        <v>2660</v>
      </c>
      <c r="J635" s="3256">
        <v>0</v>
      </c>
      <c r="K635" s="3315">
        <v>554</v>
      </c>
      <c r="L635" s="3256">
        <v>0</v>
      </c>
      <c r="M635" s="3315">
        <v>1061</v>
      </c>
      <c r="N635" s="3256">
        <v>0</v>
      </c>
      <c r="O635" s="3256">
        <v>-507</v>
      </c>
      <c r="P635" s="3256">
        <v>0</v>
      </c>
      <c r="Q635" s="3315">
        <v>80</v>
      </c>
      <c r="R635" s="3256">
        <v>0</v>
      </c>
      <c r="S635" s="3315">
        <v>742</v>
      </c>
      <c r="T635" s="3256">
        <v>0</v>
      </c>
      <c r="U635" s="3256">
        <v>-1328</v>
      </c>
      <c r="V635" s="3209" t="s">
        <v>1710</v>
      </c>
      <c r="W635" s="3223" t="b">
        <f t="shared" si="94"/>
        <v>1</v>
      </c>
      <c r="X635" s="3258">
        <f>+T635-'Departmental PL'!V1006</f>
        <v>0</v>
      </c>
      <c r="Y635" s="3258">
        <f>+U635-'Departmental PL'!W1006</f>
        <v>1</v>
      </c>
      <c r="AC635" s="3228">
        <f t="shared" si="103"/>
        <v>0</v>
      </c>
      <c r="AD635" s="3228">
        <f t="shared" si="104"/>
        <v>0</v>
      </c>
      <c r="AF635" s="3233">
        <f t="shared" si="105"/>
        <v>0</v>
      </c>
      <c r="AG635" s="3233">
        <f t="shared" si="106"/>
        <v>-1</v>
      </c>
      <c r="AH635" s="3223" t="b">
        <f t="shared" si="100"/>
        <v>1</v>
      </c>
      <c r="AI635" s="3259" t="s">
        <v>1706</v>
      </c>
      <c r="AJ635" s="3259" t="s">
        <v>767</v>
      </c>
      <c r="AK635" s="3259" t="s">
        <v>1710</v>
      </c>
      <c r="AL635" s="3244">
        <v>1</v>
      </c>
      <c r="AM635" s="3244">
        <v>1</v>
      </c>
      <c r="AN635" s="3244">
        <v>2</v>
      </c>
      <c r="AO635" s="3244">
        <v>1</v>
      </c>
      <c r="AP635" s="3244">
        <v>2660</v>
      </c>
      <c r="AQ635" s="3244">
        <v>0</v>
      </c>
      <c r="AR635" s="3244">
        <v>554</v>
      </c>
      <c r="AS635" s="3244">
        <v>0</v>
      </c>
      <c r="AT635" s="3244">
        <v>1033</v>
      </c>
      <c r="AU635" s="3244">
        <v>0</v>
      </c>
      <c r="AV635" s="3244">
        <v>-478</v>
      </c>
      <c r="AW635" s="3244">
        <v>0</v>
      </c>
      <c r="AX635" s="3244">
        <v>78</v>
      </c>
      <c r="AY635" s="3244">
        <v>0</v>
      </c>
      <c r="AZ635" s="3244">
        <v>721</v>
      </c>
      <c r="BA635" s="3244">
        <v>0</v>
      </c>
      <c r="BB635" s="3244">
        <v>-1277</v>
      </c>
      <c r="BC635" s="3244">
        <v>0</v>
      </c>
      <c r="BE635" s="3223">
        <f t="shared" si="102"/>
        <v>615</v>
      </c>
      <c r="BF635" s="3223" t="b">
        <f t="shared" si="101"/>
        <v>1</v>
      </c>
      <c r="BG635" s="3269" t="s">
        <v>1710</v>
      </c>
      <c r="BH635" s="3269">
        <v>1</v>
      </c>
      <c r="BI635" s="3269">
        <v>1</v>
      </c>
      <c r="BJ635" s="3269">
        <v>2</v>
      </c>
      <c r="BK635" s="3269">
        <v>1</v>
      </c>
      <c r="BL635" s="3262">
        <v>2660</v>
      </c>
      <c r="BM635" s="3269">
        <v>0</v>
      </c>
      <c r="BN635" s="3269">
        <v>554</v>
      </c>
      <c r="BO635" s="3269">
        <v>0</v>
      </c>
      <c r="BP635" s="3262">
        <v>1033</v>
      </c>
      <c r="BQ635" s="3269">
        <v>0</v>
      </c>
      <c r="BR635" s="3269">
        <v>-478</v>
      </c>
      <c r="BS635" s="3269">
        <v>0</v>
      </c>
      <c r="BT635" s="3269">
        <v>78</v>
      </c>
      <c r="BU635" s="3269">
        <v>0</v>
      </c>
      <c r="BV635" s="3269">
        <v>721</v>
      </c>
      <c r="BW635" s="3269">
        <v>0</v>
      </c>
      <c r="BX635" s="3262">
        <v>-1277</v>
      </c>
      <c r="BY635" s="3269">
        <v>0</v>
      </c>
    </row>
    <row r="636" spans="1:77" ht="15.2" customHeight="1" x14ac:dyDescent="0.2">
      <c r="A636" s="3254" t="s">
        <v>1692</v>
      </c>
      <c r="B636" s="3255" t="s">
        <v>1706</v>
      </c>
      <c r="C636" s="3272" t="s">
        <v>1688</v>
      </c>
      <c r="D636" s="3256">
        <v>43</v>
      </c>
      <c r="E636" s="3256">
        <v>10</v>
      </c>
      <c r="F636" s="3256">
        <v>60</v>
      </c>
      <c r="G636" s="3256">
        <v>16</v>
      </c>
      <c r="H636" s="3256">
        <v>71960</v>
      </c>
      <c r="I636" s="3256">
        <v>20650</v>
      </c>
      <c r="J636" s="3256">
        <v>27543</v>
      </c>
      <c r="K636" s="3256">
        <v>7780</v>
      </c>
      <c r="L636" s="3256">
        <v>34535</v>
      </c>
      <c r="M636" s="3256">
        <v>9357</v>
      </c>
      <c r="N636" s="3257">
        <v>-6991</v>
      </c>
      <c r="O636" s="3257">
        <v>-1576</v>
      </c>
      <c r="P636" s="3256">
        <v>4708</v>
      </c>
      <c r="Q636" s="3256">
        <v>1340</v>
      </c>
      <c r="R636" s="3256">
        <v>17332</v>
      </c>
      <c r="S636" s="3256">
        <v>4904</v>
      </c>
      <c r="T636" s="3257">
        <v>-29031</v>
      </c>
      <c r="U636" s="3257">
        <v>-7821</v>
      </c>
      <c r="V636" s="3209" t="s">
        <v>1688</v>
      </c>
      <c r="W636" s="3223" t="b">
        <f t="shared" si="94"/>
        <v>1</v>
      </c>
      <c r="X636" s="3258">
        <f>+T636-'Departmental PL'!V1007</f>
        <v>1</v>
      </c>
      <c r="Y636" s="3258">
        <f>+U636-'Departmental PL'!W1007</f>
        <v>0</v>
      </c>
      <c r="AC636" s="3228">
        <f t="shared" si="103"/>
        <v>-1</v>
      </c>
      <c r="AD636" s="3228">
        <f t="shared" si="104"/>
        <v>-1</v>
      </c>
      <c r="AF636" s="3233">
        <f t="shared" si="105"/>
        <v>0</v>
      </c>
      <c r="AG636" s="3233">
        <f t="shared" si="106"/>
        <v>1</v>
      </c>
      <c r="AH636" s="3223" t="b">
        <f t="shared" si="100"/>
        <v>1</v>
      </c>
      <c r="AI636" s="3259" t="s">
        <v>1706</v>
      </c>
      <c r="AJ636" s="3259" t="s">
        <v>767</v>
      </c>
      <c r="AK636" s="3259" t="s">
        <v>1688</v>
      </c>
      <c r="AL636" s="3244">
        <v>7</v>
      </c>
      <c r="AM636" s="3244">
        <v>11</v>
      </c>
      <c r="AN636" s="3244">
        <v>8</v>
      </c>
      <c r="AO636" s="3244">
        <v>15</v>
      </c>
      <c r="AP636" s="3244">
        <v>9450</v>
      </c>
      <c r="AQ636" s="3244">
        <v>15095</v>
      </c>
      <c r="AR636" s="3244">
        <v>3896</v>
      </c>
      <c r="AS636" s="3244">
        <v>4751</v>
      </c>
      <c r="AT636" s="3244">
        <v>4340</v>
      </c>
      <c r="AU636" s="3244">
        <v>7092</v>
      </c>
      <c r="AV636" s="3244">
        <v>-445</v>
      </c>
      <c r="AW636" s="3244">
        <v>-2340</v>
      </c>
      <c r="AX636" s="3244">
        <v>621</v>
      </c>
      <c r="AY636" s="3244">
        <v>1111</v>
      </c>
      <c r="AZ636" s="3244">
        <v>2219</v>
      </c>
      <c r="BA636" s="3244">
        <v>3396</v>
      </c>
      <c r="BB636" s="3244">
        <v>-3287</v>
      </c>
      <c r="BC636" s="3244">
        <v>-6846</v>
      </c>
      <c r="BE636" s="3223">
        <f t="shared" si="102"/>
        <v>616</v>
      </c>
      <c r="BF636" s="3223" t="b">
        <f t="shared" si="101"/>
        <v>1</v>
      </c>
      <c r="BG636" s="3269" t="s">
        <v>1688</v>
      </c>
      <c r="BH636" s="3269">
        <v>7</v>
      </c>
      <c r="BI636" s="3269">
        <v>11</v>
      </c>
      <c r="BJ636" s="3269">
        <v>8</v>
      </c>
      <c r="BK636" s="3269">
        <v>15</v>
      </c>
      <c r="BL636" s="3262">
        <v>9450</v>
      </c>
      <c r="BM636" s="3262">
        <v>15095</v>
      </c>
      <c r="BN636" s="3262">
        <v>3896</v>
      </c>
      <c r="BO636" s="3262">
        <v>4751</v>
      </c>
      <c r="BP636" s="3262">
        <v>4341</v>
      </c>
      <c r="BQ636" s="3262">
        <v>7091</v>
      </c>
      <c r="BR636" s="3269">
        <v>-446</v>
      </c>
      <c r="BS636" s="3262">
        <v>-2340</v>
      </c>
      <c r="BT636" s="3269">
        <v>620</v>
      </c>
      <c r="BU636" s="3262">
        <v>1113</v>
      </c>
      <c r="BV636" s="3262">
        <v>2221</v>
      </c>
      <c r="BW636" s="3262">
        <v>3394</v>
      </c>
      <c r="BX636" s="3262">
        <v>-3287</v>
      </c>
      <c r="BY636" s="3262">
        <v>-6847</v>
      </c>
    </row>
    <row r="637" spans="1:77" ht="15.2" customHeight="1" x14ac:dyDescent="0.2">
      <c r="A637" s="3254" t="s">
        <v>1711</v>
      </c>
      <c r="B637" s="3340" t="s">
        <v>1706</v>
      </c>
      <c r="C637" s="3327" t="s">
        <v>1689</v>
      </c>
      <c r="D637" s="3328">
        <v>0</v>
      </c>
      <c r="E637" s="3328">
        <v>1</v>
      </c>
      <c r="F637" s="3347">
        <v>0</v>
      </c>
      <c r="G637" s="3328">
        <v>2</v>
      </c>
      <c r="H637" s="3347">
        <v>0</v>
      </c>
      <c r="I637" s="3328">
        <v>5700</v>
      </c>
      <c r="J637" s="3347">
        <v>0</v>
      </c>
      <c r="K637" s="3328">
        <v>2171</v>
      </c>
      <c r="L637" s="3347">
        <v>0</v>
      </c>
      <c r="M637" s="3328">
        <v>327</v>
      </c>
      <c r="N637" s="3328">
        <v>0</v>
      </c>
      <c r="O637" s="3328">
        <v>1844</v>
      </c>
      <c r="P637" s="3347">
        <v>0</v>
      </c>
      <c r="Q637" s="3328">
        <v>144</v>
      </c>
      <c r="R637" s="3347">
        <v>0</v>
      </c>
      <c r="S637" s="3328">
        <v>817</v>
      </c>
      <c r="T637" s="3328">
        <v>0</v>
      </c>
      <c r="U637" s="3329">
        <v>883</v>
      </c>
      <c r="V637" s="3218" t="s">
        <v>1689</v>
      </c>
      <c r="W637" s="3223" t="b">
        <f t="shared" si="94"/>
        <v>1</v>
      </c>
      <c r="X637" s="3258">
        <f>+T637-'Departmental PL'!V1008</f>
        <v>0</v>
      </c>
      <c r="Y637" s="3258">
        <f>+U637-'Departmental PL'!W1008</f>
        <v>0</v>
      </c>
      <c r="AC637" s="3228">
        <f t="shared" si="103"/>
        <v>0</v>
      </c>
      <c r="AD637" s="3228">
        <f t="shared" si="104"/>
        <v>0</v>
      </c>
      <c r="AF637" s="3233">
        <f t="shared" si="105"/>
        <v>0</v>
      </c>
      <c r="AG637" s="3233">
        <f t="shared" si="106"/>
        <v>0</v>
      </c>
      <c r="AH637" s="3223" t="b">
        <f t="shared" si="100"/>
        <v>1</v>
      </c>
      <c r="AI637" s="3259"/>
      <c r="AJ637" s="3259"/>
      <c r="AK637" s="3209" t="s">
        <v>1689</v>
      </c>
      <c r="BE637" s="3223">
        <f t="shared" si="102"/>
        <v>617</v>
      </c>
      <c r="BF637" s="3223" t="b">
        <f t="shared" si="101"/>
        <v>1</v>
      </c>
      <c r="BG637" s="3230" t="s">
        <v>1689</v>
      </c>
      <c r="BH637" s="3269"/>
      <c r="BI637" s="3269"/>
      <c r="BJ637" s="3269"/>
      <c r="BK637" s="3269"/>
      <c r="BL637" s="3262"/>
      <c r="BM637" s="3262"/>
      <c r="BN637" s="3262"/>
      <c r="BO637" s="3262"/>
      <c r="BP637" s="3262"/>
      <c r="BQ637" s="3262"/>
      <c r="BR637" s="3269"/>
      <c r="BS637" s="3262"/>
      <c r="BT637" s="3269"/>
      <c r="BU637" s="3262"/>
      <c r="BV637" s="3262"/>
      <c r="BW637" s="3262"/>
      <c r="BX637" s="3262"/>
      <c r="BY637" s="3262"/>
    </row>
    <row r="638" spans="1:77" ht="15.2" customHeight="1" x14ac:dyDescent="0.2">
      <c r="A638" s="3254" t="s">
        <v>1693</v>
      </c>
      <c r="B638" s="3255" t="s">
        <v>1706</v>
      </c>
      <c r="C638" s="3272" t="s">
        <v>1690</v>
      </c>
      <c r="D638" s="3256">
        <v>11</v>
      </c>
      <c r="E638" s="3256">
        <v>7</v>
      </c>
      <c r="F638" s="3256">
        <v>13</v>
      </c>
      <c r="G638" s="3256">
        <v>10</v>
      </c>
      <c r="H638" s="3256">
        <v>18830</v>
      </c>
      <c r="I638" s="3256">
        <v>9520</v>
      </c>
      <c r="J638" s="3256">
        <v>7747</v>
      </c>
      <c r="K638" s="3256">
        <v>2076</v>
      </c>
      <c r="L638" s="3256">
        <v>6006</v>
      </c>
      <c r="M638" s="3256">
        <v>3294</v>
      </c>
      <c r="N638" s="3257">
        <v>1741</v>
      </c>
      <c r="O638" s="3256">
        <v>-1218</v>
      </c>
      <c r="P638" s="3256">
        <v>2506</v>
      </c>
      <c r="Q638" s="3256">
        <v>1268</v>
      </c>
      <c r="R638" s="3256">
        <v>4283</v>
      </c>
      <c r="S638" s="3256">
        <v>2428</v>
      </c>
      <c r="T638" s="3257">
        <v>-5048</v>
      </c>
      <c r="U638" s="3257">
        <v>-4914</v>
      </c>
      <c r="V638" s="3209" t="s">
        <v>1690</v>
      </c>
      <c r="W638" s="3223" t="b">
        <f t="shared" si="94"/>
        <v>1</v>
      </c>
      <c r="X638" s="3258">
        <f>+T638-'Departmental PL'!V1009</f>
        <v>0</v>
      </c>
      <c r="Y638" s="3258">
        <f>+U638-'Departmental PL'!W1009</f>
        <v>0</v>
      </c>
      <c r="AC638" s="3228">
        <f t="shared" si="103"/>
        <v>0</v>
      </c>
      <c r="AD638" s="3228">
        <f t="shared" si="104"/>
        <v>0</v>
      </c>
      <c r="AF638" s="3233">
        <f t="shared" si="105"/>
        <v>0</v>
      </c>
      <c r="AG638" s="3233">
        <f t="shared" si="106"/>
        <v>0</v>
      </c>
      <c r="AH638" s="3223" t="b">
        <f t="shared" si="100"/>
        <v>1</v>
      </c>
      <c r="AI638" s="3259" t="s">
        <v>1706</v>
      </c>
      <c r="AJ638" s="3259" t="s">
        <v>767</v>
      </c>
      <c r="AK638" s="3259" t="s">
        <v>1690</v>
      </c>
      <c r="AL638" s="3244">
        <v>6</v>
      </c>
      <c r="AM638" s="3244">
        <v>4</v>
      </c>
      <c r="AN638" s="3244">
        <v>9</v>
      </c>
      <c r="AO638" s="3244">
        <v>4</v>
      </c>
      <c r="AP638" s="3244">
        <v>8120</v>
      </c>
      <c r="AQ638" s="3244">
        <v>5650</v>
      </c>
      <c r="AR638" s="3244">
        <v>1894</v>
      </c>
      <c r="AS638" s="3244">
        <v>2470</v>
      </c>
      <c r="AT638" s="3244">
        <v>2803</v>
      </c>
      <c r="AU638" s="3244">
        <v>1954</v>
      </c>
      <c r="AV638" s="3244">
        <v>-910</v>
      </c>
      <c r="AW638" s="3244">
        <v>514</v>
      </c>
      <c r="AX638" s="3244">
        <v>1027</v>
      </c>
      <c r="AY638" s="3244">
        <v>680</v>
      </c>
      <c r="AZ638" s="3244">
        <v>2017</v>
      </c>
      <c r="BA638" s="3244">
        <v>1320</v>
      </c>
      <c r="BB638" s="3244">
        <v>-3956</v>
      </c>
      <c r="BC638" s="3244">
        <v>-1485</v>
      </c>
      <c r="BE638" s="3223">
        <f t="shared" si="102"/>
        <v>618</v>
      </c>
      <c r="BF638" s="3223" t="b">
        <f t="shared" si="101"/>
        <v>1</v>
      </c>
      <c r="BG638" s="3269" t="s">
        <v>1690</v>
      </c>
      <c r="BH638" s="3269">
        <v>6</v>
      </c>
      <c r="BI638" s="3269">
        <v>4</v>
      </c>
      <c r="BJ638" s="3269">
        <v>9</v>
      </c>
      <c r="BK638" s="3269">
        <v>4</v>
      </c>
      <c r="BL638" s="3262">
        <v>8120</v>
      </c>
      <c r="BM638" s="3262">
        <v>5650</v>
      </c>
      <c r="BN638" s="3262">
        <v>1893</v>
      </c>
      <c r="BO638" s="3262">
        <v>2469</v>
      </c>
      <c r="BP638" s="3262">
        <v>2804</v>
      </c>
      <c r="BQ638" s="3262">
        <v>1955</v>
      </c>
      <c r="BR638" s="3269">
        <v>-910</v>
      </c>
      <c r="BS638" s="3269">
        <v>515</v>
      </c>
      <c r="BT638" s="3262">
        <v>1029</v>
      </c>
      <c r="BU638" s="3269">
        <v>680</v>
      </c>
      <c r="BV638" s="3262">
        <v>2017</v>
      </c>
      <c r="BW638" s="3262">
        <v>1318</v>
      </c>
      <c r="BX638" s="3262">
        <v>-3956</v>
      </c>
      <c r="BY638" s="3262">
        <v>-1484</v>
      </c>
    </row>
    <row r="639" spans="1:77" ht="15.2" customHeight="1" x14ac:dyDescent="0.2">
      <c r="A639" s="3254" t="s">
        <v>1694</v>
      </c>
      <c r="B639" s="3255" t="s">
        <v>1706</v>
      </c>
      <c r="C639" s="3272" t="s">
        <v>1691</v>
      </c>
      <c r="D639" s="3256">
        <v>75</v>
      </c>
      <c r="E639" s="3256">
        <v>101</v>
      </c>
      <c r="F639" s="3256">
        <v>118</v>
      </c>
      <c r="G639" s="3256">
        <v>174</v>
      </c>
      <c r="H639" s="3256">
        <v>147140</v>
      </c>
      <c r="I639" s="3256">
        <v>196840</v>
      </c>
      <c r="J639" s="3256">
        <v>48492</v>
      </c>
      <c r="K639" s="3256">
        <v>66679</v>
      </c>
      <c r="L639" s="3256">
        <v>51342</v>
      </c>
      <c r="M639" s="3256">
        <v>70926</v>
      </c>
      <c r="N639" s="3256">
        <v>-2850</v>
      </c>
      <c r="O639" s="3257">
        <v>-4248</v>
      </c>
      <c r="P639" s="3256">
        <v>10859</v>
      </c>
      <c r="Q639" s="3256">
        <v>15223</v>
      </c>
      <c r="R639" s="3256">
        <v>33389</v>
      </c>
      <c r="S639" s="3256">
        <v>50327</v>
      </c>
      <c r="T639" s="3257">
        <v>-47098</v>
      </c>
      <c r="U639" s="3257">
        <v>-69798</v>
      </c>
      <c r="V639" s="3209" t="s">
        <v>1691</v>
      </c>
      <c r="W639" s="3223" t="b">
        <f t="shared" si="94"/>
        <v>1</v>
      </c>
      <c r="X639" s="3258">
        <f>+T639-'Departmental PL'!V1010</f>
        <v>0</v>
      </c>
      <c r="Y639" s="3258">
        <f>+U639-'Departmental PL'!W1010</f>
        <v>-1</v>
      </c>
      <c r="AC639" s="3228">
        <f t="shared" si="103"/>
        <v>0</v>
      </c>
      <c r="AD639" s="3228">
        <f t="shared" si="104"/>
        <v>1</v>
      </c>
      <c r="AF639" s="3233">
        <f t="shared" si="105"/>
        <v>0</v>
      </c>
      <c r="AG639" s="3233">
        <f t="shared" si="106"/>
        <v>0</v>
      </c>
      <c r="AH639" s="3223" t="b">
        <f t="shared" si="100"/>
        <v>1</v>
      </c>
      <c r="AI639" s="3259" t="s">
        <v>1706</v>
      </c>
      <c r="AJ639" s="3259" t="s">
        <v>767</v>
      </c>
      <c r="AK639" s="3259" t="s">
        <v>1691</v>
      </c>
      <c r="AL639" s="3244">
        <v>82</v>
      </c>
      <c r="AM639" s="3244">
        <v>51</v>
      </c>
      <c r="AN639" s="3244">
        <v>151</v>
      </c>
      <c r="AO639" s="3244">
        <v>71</v>
      </c>
      <c r="AP639" s="3244">
        <v>164640</v>
      </c>
      <c r="AQ639" s="3244">
        <v>73570</v>
      </c>
      <c r="AR639" s="3244">
        <v>55360</v>
      </c>
      <c r="AS639" s="3244">
        <v>36230</v>
      </c>
      <c r="AT639" s="3244">
        <v>59445</v>
      </c>
      <c r="AU639" s="3244">
        <v>25620</v>
      </c>
      <c r="AV639" s="3244">
        <v>-4094</v>
      </c>
      <c r="AW639" s="3244">
        <v>10600</v>
      </c>
      <c r="AX639" s="3244">
        <v>12656</v>
      </c>
      <c r="AY639" s="3244">
        <v>6054</v>
      </c>
      <c r="AZ639" s="3244">
        <v>41209</v>
      </c>
      <c r="BA639" s="3244">
        <v>17068</v>
      </c>
      <c r="BB639" s="3244">
        <v>-57934</v>
      </c>
      <c r="BC639" s="3244">
        <v>-12534</v>
      </c>
      <c r="BE639" s="3223">
        <f t="shared" si="102"/>
        <v>619</v>
      </c>
      <c r="BF639" s="3223" t="b">
        <f t="shared" si="101"/>
        <v>1</v>
      </c>
      <c r="BG639" s="3269" t="s">
        <v>1691</v>
      </c>
      <c r="BH639" s="3269">
        <v>82</v>
      </c>
      <c r="BI639" s="3269">
        <v>51</v>
      </c>
      <c r="BJ639" s="3269">
        <v>151</v>
      </c>
      <c r="BK639" s="3269">
        <v>71</v>
      </c>
      <c r="BL639" s="3262">
        <v>164640</v>
      </c>
      <c r="BM639" s="3262">
        <v>73570</v>
      </c>
      <c r="BN639" s="3262">
        <v>55359</v>
      </c>
      <c r="BO639" s="3262">
        <v>36227</v>
      </c>
      <c r="BP639" s="3262">
        <v>59450</v>
      </c>
      <c r="BQ639" s="3262">
        <v>25628</v>
      </c>
      <c r="BR639" s="3262">
        <v>-4092</v>
      </c>
      <c r="BS639" s="3262">
        <v>10599</v>
      </c>
      <c r="BT639" s="3262">
        <v>12644</v>
      </c>
      <c r="BU639" s="3262">
        <v>6066</v>
      </c>
      <c r="BV639" s="3262">
        <v>41197</v>
      </c>
      <c r="BW639" s="3262">
        <v>17068</v>
      </c>
      <c r="BX639" s="3262">
        <v>-57932</v>
      </c>
      <c r="BY639" s="3262">
        <v>-12535</v>
      </c>
    </row>
    <row r="640" spans="1:77" ht="15.2" customHeight="1" x14ac:dyDescent="0.2">
      <c r="A640" s="3254" t="s">
        <v>1695</v>
      </c>
      <c r="B640" s="3255" t="s">
        <v>1706</v>
      </c>
      <c r="C640" s="3272" t="s">
        <v>1692</v>
      </c>
      <c r="D640" s="3256">
        <v>41</v>
      </c>
      <c r="E640" s="3256">
        <v>68</v>
      </c>
      <c r="F640" s="3256">
        <v>51</v>
      </c>
      <c r="G640" s="3256">
        <v>84</v>
      </c>
      <c r="H640" s="3256">
        <v>51380</v>
      </c>
      <c r="I640" s="3256">
        <v>109760</v>
      </c>
      <c r="J640" s="3256">
        <v>21580</v>
      </c>
      <c r="K640" s="3256">
        <v>41023</v>
      </c>
      <c r="L640" s="3256">
        <v>16173</v>
      </c>
      <c r="M640" s="3256">
        <v>39315</v>
      </c>
      <c r="N640" s="3256">
        <v>5406</v>
      </c>
      <c r="O640" s="3256">
        <v>1708</v>
      </c>
      <c r="P640" s="3256">
        <v>9341</v>
      </c>
      <c r="Q640" s="3256">
        <v>17979</v>
      </c>
      <c r="R640" s="3256">
        <v>10230</v>
      </c>
      <c r="S640" s="3256">
        <v>25536</v>
      </c>
      <c r="T640" s="3257">
        <v>-14165</v>
      </c>
      <c r="U640" s="3257">
        <v>-41807</v>
      </c>
      <c r="V640" s="3209" t="s">
        <v>1692</v>
      </c>
      <c r="W640" s="3223" t="b">
        <f t="shared" si="94"/>
        <v>1</v>
      </c>
      <c r="X640" s="3258">
        <f>+T640-'Departmental PL'!V1011</f>
        <v>-1</v>
      </c>
      <c r="Y640" s="3258">
        <f>+U640-'Departmental PL'!W1011</f>
        <v>0</v>
      </c>
      <c r="AC640" s="3228">
        <f t="shared" si="103"/>
        <v>1</v>
      </c>
      <c r="AD640" s="3228">
        <f t="shared" si="104"/>
        <v>0</v>
      </c>
      <c r="AF640" s="3233">
        <f t="shared" si="105"/>
        <v>0</v>
      </c>
      <c r="AG640" s="3233">
        <f t="shared" si="106"/>
        <v>0</v>
      </c>
      <c r="AH640" s="3223" t="b">
        <f t="shared" si="100"/>
        <v>1</v>
      </c>
      <c r="AI640" s="3259" t="s">
        <v>1706</v>
      </c>
      <c r="AJ640" s="3259" t="s">
        <v>767</v>
      </c>
      <c r="AK640" s="3259" t="s">
        <v>1692</v>
      </c>
      <c r="AL640" s="3244">
        <v>45</v>
      </c>
      <c r="AM640" s="3244">
        <v>41</v>
      </c>
      <c r="AN640" s="3244">
        <v>57</v>
      </c>
      <c r="AO640" s="3244">
        <v>48</v>
      </c>
      <c r="AP640" s="3244">
        <v>73360</v>
      </c>
      <c r="AQ640" s="3244">
        <v>53445</v>
      </c>
      <c r="AR640" s="3244">
        <v>27224</v>
      </c>
      <c r="AS640" s="3244">
        <v>19495</v>
      </c>
      <c r="AT640" s="3244">
        <v>26522</v>
      </c>
      <c r="AU640" s="3244">
        <v>18280</v>
      </c>
      <c r="AV640" s="3244">
        <v>692</v>
      </c>
      <c r="AW640" s="3244">
        <v>1218</v>
      </c>
      <c r="AX640" s="3244">
        <v>12788</v>
      </c>
      <c r="AY640" s="3244">
        <v>8341</v>
      </c>
      <c r="AZ640" s="3244">
        <v>17051</v>
      </c>
      <c r="BA640" s="3244">
        <v>11165</v>
      </c>
      <c r="BB640" s="3244">
        <v>-29141</v>
      </c>
      <c r="BC640" s="3244">
        <v>-18287</v>
      </c>
      <c r="BE640" s="3223">
        <f t="shared" si="102"/>
        <v>620</v>
      </c>
      <c r="BF640" s="3223" t="b">
        <f t="shared" si="101"/>
        <v>1</v>
      </c>
      <c r="BG640" s="3269" t="s">
        <v>1692</v>
      </c>
      <c r="BH640" s="3269">
        <v>45</v>
      </c>
      <c r="BI640" s="3269">
        <v>41</v>
      </c>
      <c r="BJ640" s="3269">
        <v>57</v>
      </c>
      <c r="BK640" s="3269">
        <v>48</v>
      </c>
      <c r="BL640" s="3262">
        <v>73360</v>
      </c>
      <c r="BM640" s="3262">
        <v>53445</v>
      </c>
      <c r="BN640" s="3262">
        <v>27219</v>
      </c>
      <c r="BO640" s="3262">
        <v>19491</v>
      </c>
      <c r="BP640" s="3262">
        <v>26522</v>
      </c>
      <c r="BQ640" s="3262">
        <v>18273</v>
      </c>
      <c r="BR640" s="3269">
        <v>697</v>
      </c>
      <c r="BS640" s="3262">
        <v>1218</v>
      </c>
      <c r="BT640" s="3262">
        <v>12787</v>
      </c>
      <c r="BU640" s="3262">
        <v>8342</v>
      </c>
      <c r="BV640" s="3262">
        <v>17050</v>
      </c>
      <c r="BW640" s="3262">
        <v>11161</v>
      </c>
      <c r="BX640" s="3262">
        <v>-29140</v>
      </c>
      <c r="BY640" s="3262">
        <v>-18285</v>
      </c>
    </row>
    <row r="641" spans="1:77" ht="15.2" customHeight="1" x14ac:dyDescent="0.2">
      <c r="A641" s="3254" t="s">
        <v>1696</v>
      </c>
      <c r="B641" s="3255" t="s">
        <v>1706</v>
      </c>
      <c r="C641" s="3272" t="s">
        <v>1711</v>
      </c>
      <c r="D641" s="3256">
        <v>6</v>
      </c>
      <c r="E641" s="3256">
        <v>5</v>
      </c>
      <c r="F641" s="3256">
        <v>15</v>
      </c>
      <c r="G641" s="3256">
        <v>8</v>
      </c>
      <c r="H641" s="3256">
        <v>20440</v>
      </c>
      <c r="I641" s="3256">
        <v>7000</v>
      </c>
      <c r="J641" s="3256">
        <v>4796</v>
      </c>
      <c r="K641" s="3256">
        <v>2626</v>
      </c>
      <c r="L641" s="3256">
        <v>8109</v>
      </c>
      <c r="M641" s="3256">
        <v>2926</v>
      </c>
      <c r="N641" s="3257">
        <v>-3313</v>
      </c>
      <c r="O641" s="3256">
        <v>-301</v>
      </c>
      <c r="P641" s="3256">
        <v>1326</v>
      </c>
      <c r="Q641" s="3256">
        <v>473</v>
      </c>
      <c r="R641" s="3256">
        <v>4535</v>
      </c>
      <c r="S641" s="3256">
        <v>1685</v>
      </c>
      <c r="T641" s="3257">
        <v>-9175</v>
      </c>
      <c r="U641" s="3256">
        <v>-2459</v>
      </c>
      <c r="V641" s="3209" t="s">
        <v>1711</v>
      </c>
      <c r="W641" s="3223" t="b">
        <f t="shared" si="94"/>
        <v>1</v>
      </c>
      <c r="X641" s="3258">
        <f>+T641-'Departmental PL'!V1012</f>
        <v>-1</v>
      </c>
      <c r="Y641" s="3258">
        <f>+U641-'Departmental PL'!W1012</f>
        <v>-1</v>
      </c>
      <c r="AC641" s="3228">
        <f t="shared" si="103"/>
        <v>0</v>
      </c>
      <c r="AD641" s="3228">
        <f t="shared" si="104"/>
        <v>1</v>
      </c>
      <c r="AF641" s="3233">
        <f t="shared" si="105"/>
        <v>1</v>
      </c>
      <c r="AG641" s="3233">
        <f t="shared" si="106"/>
        <v>0</v>
      </c>
      <c r="AH641" s="3223" t="b">
        <f t="shared" si="100"/>
        <v>1</v>
      </c>
      <c r="AI641" s="3259" t="s">
        <v>1706</v>
      </c>
      <c r="AJ641" s="3259" t="s">
        <v>767</v>
      </c>
      <c r="AK641" s="3259" t="s">
        <v>1711</v>
      </c>
      <c r="AL641" s="3244">
        <v>1</v>
      </c>
      <c r="AM641" s="3244">
        <v>3</v>
      </c>
      <c r="AN641" s="3244">
        <v>3</v>
      </c>
      <c r="AO641" s="3244">
        <v>4</v>
      </c>
      <c r="AP641" s="3244">
        <v>0</v>
      </c>
      <c r="AQ641" s="3244">
        <v>5320</v>
      </c>
      <c r="AR641" s="3244">
        <v>0</v>
      </c>
      <c r="AS641" s="3244">
        <v>2528</v>
      </c>
      <c r="AT641" s="3244">
        <v>0</v>
      </c>
      <c r="AU641" s="3244">
        <v>2273</v>
      </c>
      <c r="AV641" s="3244">
        <v>0</v>
      </c>
      <c r="AW641" s="3244">
        <v>255</v>
      </c>
      <c r="AX641" s="3244">
        <v>0</v>
      </c>
      <c r="AY641" s="3244">
        <v>567</v>
      </c>
      <c r="AZ641" s="3244">
        <v>0</v>
      </c>
      <c r="BA641" s="3244">
        <v>1231</v>
      </c>
      <c r="BB641" s="3244">
        <v>0</v>
      </c>
      <c r="BC641" s="3244">
        <v>-1543</v>
      </c>
      <c r="BE641" s="3223">
        <f t="shared" si="102"/>
        <v>621</v>
      </c>
      <c r="BF641" s="3223" t="b">
        <f t="shared" si="101"/>
        <v>1</v>
      </c>
      <c r="BG641" s="3269" t="s">
        <v>1711</v>
      </c>
      <c r="BH641" s="3269">
        <v>1</v>
      </c>
      <c r="BI641" s="3269">
        <v>3</v>
      </c>
      <c r="BJ641" s="3269">
        <v>3</v>
      </c>
      <c r="BK641" s="3269">
        <v>4</v>
      </c>
      <c r="BL641" s="3269">
        <v>0</v>
      </c>
      <c r="BM641" s="3262">
        <v>5320</v>
      </c>
      <c r="BN641" s="3269">
        <v>0</v>
      </c>
      <c r="BO641" s="3262">
        <v>2528</v>
      </c>
      <c r="BP641" s="3269">
        <v>0</v>
      </c>
      <c r="BQ641" s="3262">
        <v>2274</v>
      </c>
      <c r="BR641" s="3269">
        <v>0</v>
      </c>
      <c r="BS641" s="3269">
        <v>254</v>
      </c>
      <c r="BT641" s="3269">
        <v>0</v>
      </c>
      <c r="BU641" s="3269">
        <v>567</v>
      </c>
      <c r="BV641" s="3269">
        <v>0</v>
      </c>
      <c r="BW641" s="3262">
        <v>1230</v>
      </c>
      <c r="BX641" s="3269">
        <v>0</v>
      </c>
      <c r="BY641" s="3262">
        <v>-1543</v>
      </c>
    </row>
    <row r="642" spans="1:77" ht="15.2" customHeight="1" x14ac:dyDescent="0.2">
      <c r="A642" s="3254" t="s">
        <v>1697</v>
      </c>
      <c r="B642" s="3340" t="s">
        <v>1706</v>
      </c>
      <c r="C642" s="3327" t="s">
        <v>1693</v>
      </c>
      <c r="D642" s="3328"/>
      <c r="E642" s="3328"/>
      <c r="F642" s="3328"/>
      <c r="G642" s="3328"/>
      <c r="H642" s="3328"/>
      <c r="I642" s="3328"/>
      <c r="J642" s="3328"/>
      <c r="K642" s="3328"/>
      <c r="L642" s="3328"/>
      <c r="M642" s="3328"/>
      <c r="N642" s="3328"/>
      <c r="O642" s="3329"/>
      <c r="P642" s="3328"/>
      <c r="Q642" s="3328"/>
      <c r="R642" s="3328"/>
      <c r="S642" s="3328"/>
      <c r="T642" s="3329"/>
      <c r="U642" s="3329"/>
      <c r="V642" s="3218" t="s">
        <v>1693</v>
      </c>
      <c r="W642" s="3223" t="b">
        <f t="shared" si="94"/>
        <v>1</v>
      </c>
      <c r="X642" s="3258">
        <f>+T642-'Departmental PL'!V1013</f>
        <v>0</v>
      </c>
      <c r="Y642" s="3258">
        <f>+U642-'Departmental PL'!W1013</f>
        <v>0</v>
      </c>
      <c r="AC642" s="3228">
        <f t="shared" si="103"/>
        <v>0</v>
      </c>
      <c r="AD642" s="3228">
        <f t="shared" si="104"/>
        <v>0</v>
      </c>
      <c r="AF642" s="3233">
        <f t="shared" si="105"/>
        <v>0</v>
      </c>
      <c r="AG642" s="3233">
        <f t="shared" si="106"/>
        <v>0</v>
      </c>
      <c r="AH642" s="3223" t="b">
        <f t="shared" si="100"/>
        <v>1</v>
      </c>
      <c r="AI642" s="3259" t="s">
        <v>1706</v>
      </c>
      <c r="AJ642" s="3259" t="s">
        <v>767</v>
      </c>
      <c r="AK642" s="3259" t="s">
        <v>1693</v>
      </c>
      <c r="AL642" s="3244">
        <v>0</v>
      </c>
      <c r="AM642" s="3244">
        <v>13</v>
      </c>
      <c r="AO642" s="3244">
        <v>13</v>
      </c>
      <c r="AQ642" s="3244">
        <v>9170</v>
      </c>
      <c r="AS642" s="3244">
        <v>4314</v>
      </c>
      <c r="AU642" s="3244">
        <v>3712</v>
      </c>
      <c r="AW642" s="3244">
        <v>602</v>
      </c>
      <c r="AY642" s="3244">
        <v>1014</v>
      </c>
      <c r="BA642" s="3244">
        <v>2170</v>
      </c>
      <c r="BC642" s="3244">
        <v>-2583</v>
      </c>
      <c r="BE642" s="3223">
        <f t="shared" si="102"/>
        <v>622</v>
      </c>
      <c r="BF642" s="3223" t="b">
        <f t="shared" si="101"/>
        <v>1</v>
      </c>
      <c r="BG642" s="3269" t="s">
        <v>1693</v>
      </c>
      <c r="BH642" s="3269">
        <v>0</v>
      </c>
      <c r="BI642" s="3269">
        <v>13</v>
      </c>
      <c r="BJ642" s="3269" t="s">
        <v>1196</v>
      </c>
      <c r="BK642" s="3269">
        <v>13</v>
      </c>
      <c r="BL642" s="3269" t="s">
        <v>1196</v>
      </c>
      <c r="BM642" s="3262">
        <v>9170</v>
      </c>
      <c r="BN642" s="3269" t="s">
        <v>1196</v>
      </c>
      <c r="BO642" s="3262">
        <v>4315</v>
      </c>
      <c r="BP642" s="3269" t="s">
        <v>1196</v>
      </c>
      <c r="BQ642" s="3262">
        <v>3713</v>
      </c>
      <c r="BR642" s="3269" t="s">
        <v>1196</v>
      </c>
      <c r="BS642" s="3269">
        <v>602</v>
      </c>
      <c r="BT642" s="3269" t="s">
        <v>1196</v>
      </c>
      <c r="BU642" s="3262">
        <v>1015</v>
      </c>
      <c r="BV642" s="3269" t="s">
        <v>1196</v>
      </c>
      <c r="BW642" s="3262">
        <v>2170</v>
      </c>
      <c r="BX642" s="3269" t="s">
        <v>1196</v>
      </c>
      <c r="BY642" s="3262">
        <v>-2584</v>
      </c>
    </row>
    <row r="643" spans="1:77" ht="15.2" customHeight="1" x14ac:dyDescent="0.2">
      <c r="A643" s="3254" t="s">
        <v>1698</v>
      </c>
      <c r="B643" s="3340" t="s">
        <v>1706</v>
      </c>
      <c r="C643" s="3327" t="s">
        <v>1694</v>
      </c>
      <c r="D643" s="3328">
        <v>1</v>
      </c>
      <c r="E643" s="3328">
        <v>0</v>
      </c>
      <c r="F643" s="3328">
        <v>1</v>
      </c>
      <c r="G643" s="3328">
        <v>0</v>
      </c>
      <c r="H643" s="3328">
        <v>1470</v>
      </c>
      <c r="I643" s="3328">
        <v>0</v>
      </c>
      <c r="J643" s="3328">
        <v>177</v>
      </c>
      <c r="K643" s="3328">
        <v>0</v>
      </c>
      <c r="L643" s="3328">
        <v>549</v>
      </c>
      <c r="M643" s="3328">
        <v>0</v>
      </c>
      <c r="N643" s="3328">
        <v>-372</v>
      </c>
      <c r="O643" s="3328">
        <v>0</v>
      </c>
      <c r="P643" s="3328">
        <v>94</v>
      </c>
      <c r="Q643" s="3328">
        <v>0</v>
      </c>
      <c r="R643" s="3328">
        <v>339</v>
      </c>
      <c r="S643" s="3328">
        <v>0</v>
      </c>
      <c r="T643" s="3329">
        <v>-805</v>
      </c>
      <c r="U643" s="3328">
        <v>0</v>
      </c>
      <c r="V643" s="3218" t="s">
        <v>1694</v>
      </c>
      <c r="W643" s="3223" t="b">
        <f t="shared" si="94"/>
        <v>1</v>
      </c>
      <c r="X643" s="3258">
        <f>+T643-'Departmental PL'!V1014</f>
        <v>0</v>
      </c>
      <c r="Y643" s="3258">
        <f>+U643-'Departmental PL'!W1014</f>
        <v>0</v>
      </c>
      <c r="AC643" s="3228">
        <f t="shared" si="103"/>
        <v>0</v>
      </c>
      <c r="AD643" s="3228">
        <f t="shared" si="104"/>
        <v>0</v>
      </c>
      <c r="AF643" s="3233">
        <f t="shared" si="105"/>
        <v>0</v>
      </c>
      <c r="AG643" s="3233">
        <f t="shared" si="106"/>
        <v>0</v>
      </c>
      <c r="AH643" s="3223" t="b">
        <f t="shared" si="100"/>
        <v>1</v>
      </c>
      <c r="AI643" s="3259" t="s">
        <v>1706</v>
      </c>
      <c r="AJ643" s="3259" t="s">
        <v>767</v>
      </c>
      <c r="AK643" s="3259" t="s">
        <v>1694</v>
      </c>
      <c r="AL643" s="3244">
        <v>0</v>
      </c>
      <c r="AM643" s="3244">
        <v>2</v>
      </c>
      <c r="AO643" s="3244">
        <v>2</v>
      </c>
      <c r="AQ643" s="3244">
        <v>2925</v>
      </c>
      <c r="AS643" s="3244">
        <v>1319</v>
      </c>
      <c r="AU643" s="3244">
        <v>1123</v>
      </c>
      <c r="AW643" s="3244">
        <v>196</v>
      </c>
      <c r="AY643" s="3244">
        <v>231</v>
      </c>
      <c r="BA643" s="3244">
        <v>629</v>
      </c>
      <c r="BC643" s="3244">
        <v>-664</v>
      </c>
      <c r="BE643" s="3223">
        <f t="shared" si="102"/>
        <v>623</v>
      </c>
      <c r="BF643" s="3223" t="b">
        <f t="shared" si="101"/>
        <v>1</v>
      </c>
      <c r="BG643" s="3269" t="s">
        <v>1694</v>
      </c>
      <c r="BH643" s="3269">
        <v>0</v>
      </c>
      <c r="BI643" s="3269">
        <v>2</v>
      </c>
      <c r="BJ643" s="3269" t="s">
        <v>1196</v>
      </c>
      <c r="BK643" s="3269">
        <v>2</v>
      </c>
      <c r="BL643" s="3269" t="s">
        <v>1196</v>
      </c>
      <c r="BM643" s="3262">
        <v>2925</v>
      </c>
      <c r="BN643" s="3269" t="s">
        <v>1196</v>
      </c>
      <c r="BO643" s="3262">
        <v>1319</v>
      </c>
      <c r="BP643" s="3269" t="s">
        <v>1196</v>
      </c>
      <c r="BQ643" s="3262">
        <v>1123</v>
      </c>
      <c r="BR643" s="3269" t="s">
        <v>1196</v>
      </c>
      <c r="BS643" s="3269">
        <v>196</v>
      </c>
      <c r="BT643" s="3269" t="s">
        <v>1196</v>
      </c>
      <c r="BU643" s="3269">
        <v>231</v>
      </c>
      <c r="BV643" s="3269" t="s">
        <v>1196</v>
      </c>
      <c r="BW643" s="3269">
        <v>629</v>
      </c>
      <c r="BX643" s="3269" t="s">
        <v>1196</v>
      </c>
      <c r="BY643" s="3269">
        <v>-664</v>
      </c>
    </row>
    <row r="644" spans="1:77" ht="15.2" customHeight="1" x14ac:dyDescent="0.2">
      <c r="A644" s="3254" t="s">
        <v>1699</v>
      </c>
      <c r="B644" s="3255" t="s">
        <v>1706</v>
      </c>
      <c r="C644" s="3272" t="s">
        <v>1695</v>
      </c>
      <c r="D644" s="3256">
        <v>58</v>
      </c>
      <c r="E644" s="3256">
        <v>83</v>
      </c>
      <c r="F644" s="3256">
        <v>76</v>
      </c>
      <c r="G644" s="3256">
        <v>113</v>
      </c>
      <c r="H644" s="3256">
        <v>102760</v>
      </c>
      <c r="I644" s="3256">
        <v>138320</v>
      </c>
      <c r="J644" s="3256">
        <v>37152</v>
      </c>
      <c r="K644" s="3256">
        <v>53628</v>
      </c>
      <c r="L644" s="3256">
        <v>40941</v>
      </c>
      <c r="M644" s="3256">
        <v>57629</v>
      </c>
      <c r="N644" s="3257">
        <v>-3788</v>
      </c>
      <c r="O644" s="3257">
        <v>-4001</v>
      </c>
      <c r="P644" s="3256">
        <v>14168</v>
      </c>
      <c r="Q644" s="3256">
        <v>18316</v>
      </c>
      <c r="R644" s="3256">
        <v>25138</v>
      </c>
      <c r="S644" s="3256">
        <v>34655</v>
      </c>
      <c r="T644" s="3257">
        <v>-43095</v>
      </c>
      <c r="U644" s="3257">
        <v>-56972</v>
      </c>
      <c r="V644" s="3209" t="s">
        <v>1695</v>
      </c>
      <c r="W644" s="3223" t="b">
        <f t="shared" si="94"/>
        <v>1</v>
      </c>
      <c r="X644" s="3258">
        <f>+T644-'Departmental PL'!V1015</f>
        <v>0</v>
      </c>
      <c r="Y644" s="3258">
        <f>+U644-'Departmental PL'!W1015</f>
        <v>0</v>
      </c>
      <c r="AC644" s="3228">
        <f t="shared" si="103"/>
        <v>-1</v>
      </c>
      <c r="AD644" s="3228">
        <f t="shared" si="104"/>
        <v>0</v>
      </c>
      <c r="AF644" s="3233">
        <f t="shared" si="105"/>
        <v>1</v>
      </c>
      <c r="AG644" s="3233">
        <f t="shared" si="106"/>
        <v>0</v>
      </c>
      <c r="AH644" s="3223" t="b">
        <f t="shared" si="100"/>
        <v>1</v>
      </c>
      <c r="AI644" s="3259" t="s">
        <v>1706</v>
      </c>
      <c r="AJ644" s="3259" t="s">
        <v>767</v>
      </c>
      <c r="AK644" s="3259" t="s">
        <v>1695</v>
      </c>
      <c r="AL644" s="3244">
        <v>68</v>
      </c>
      <c r="AM644" s="3244">
        <v>28</v>
      </c>
      <c r="AN644" s="3244">
        <v>96</v>
      </c>
      <c r="AO644" s="3244">
        <v>34</v>
      </c>
      <c r="AP644" s="3244">
        <v>118720</v>
      </c>
      <c r="AQ644" s="3244">
        <v>25605</v>
      </c>
      <c r="AR644" s="3244">
        <v>45938</v>
      </c>
      <c r="AS644" s="3244">
        <v>8114</v>
      </c>
      <c r="AT644" s="3244">
        <v>49159</v>
      </c>
      <c r="AU644" s="3244">
        <v>10755</v>
      </c>
      <c r="AV644" s="3244">
        <v>-3233</v>
      </c>
      <c r="AW644" s="3244">
        <v>-2645</v>
      </c>
      <c r="AX644" s="3244">
        <v>15680</v>
      </c>
      <c r="AY644" s="3244">
        <v>2753</v>
      </c>
      <c r="AZ644" s="3244">
        <v>29051</v>
      </c>
      <c r="BA644" s="3244">
        <v>5723</v>
      </c>
      <c r="BB644" s="3244">
        <v>-47951</v>
      </c>
      <c r="BC644" s="3244">
        <v>-11110</v>
      </c>
      <c r="BE644" s="3223">
        <f t="shared" si="102"/>
        <v>624</v>
      </c>
      <c r="BF644" s="3223" t="b">
        <f t="shared" si="101"/>
        <v>1</v>
      </c>
      <c r="BG644" s="3269" t="s">
        <v>1695</v>
      </c>
      <c r="BH644" s="3269">
        <v>68</v>
      </c>
      <c r="BI644" s="3269">
        <v>28</v>
      </c>
      <c r="BJ644" s="3269">
        <v>96</v>
      </c>
      <c r="BK644" s="3269">
        <v>34</v>
      </c>
      <c r="BL644" s="3262">
        <v>118720</v>
      </c>
      <c r="BM644" s="3262">
        <v>25605</v>
      </c>
      <c r="BN644" s="3262">
        <v>45936</v>
      </c>
      <c r="BO644" s="3262">
        <v>8116</v>
      </c>
      <c r="BP644" s="3262">
        <v>49170</v>
      </c>
      <c r="BQ644" s="3262">
        <v>10759</v>
      </c>
      <c r="BR644" s="3262">
        <v>-3234</v>
      </c>
      <c r="BS644" s="3262">
        <v>-2643</v>
      </c>
      <c r="BT644" s="3262">
        <v>15675</v>
      </c>
      <c r="BU644" s="3262">
        <v>2750</v>
      </c>
      <c r="BV644" s="3262">
        <v>29043</v>
      </c>
      <c r="BW644" s="3262">
        <v>5719</v>
      </c>
      <c r="BX644" s="3262">
        <v>-47953</v>
      </c>
      <c r="BY644" s="3262">
        <v>-11112</v>
      </c>
    </row>
    <row r="645" spans="1:77" ht="15.2" customHeight="1" x14ac:dyDescent="0.2">
      <c r="A645" s="3254" t="s">
        <v>1700</v>
      </c>
      <c r="B645" s="3255" t="s">
        <v>1706</v>
      </c>
      <c r="C645" s="3272" t="s">
        <v>1696</v>
      </c>
      <c r="D645" s="3256">
        <v>4</v>
      </c>
      <c r="E645" s="3256">
        <v>7</v>
      </c>
      <c r="F645" s="3256">
        <v>12</v>
      </c>
      <c r="G645" s="3256">
        <v>12</v>
      </c>
      <c r="H645" s="3256">
        <v>17010</v>
      </c>
      <c r="I645" s="3256">
        <v>16240</v>
      </c>
      <c r="J645" s="3256">
        <v>7899</v>
      </c>
      <c r="K645" s="3256">
        <v>4444</v>
      </c>
      <c r="L645" s="3256">
        <v>9120</v>
      </c>
      <c r="M645" s="3256">
        <v>8387</v>
      </c>
      <c r="N645" s="3257">
        <v>-1221</v>
      </c>
      <c r="O645" s="3257">
        <v>-3943</v>
      </c>
      <c r="P645" s="3256">
        <v>1155</v>
      </c>
      <c r="Q645" s="3256">
        <v>1111</v>
      </c>
      <c r="R645" s="3256">
        <v>4159</v>
      </c>
      <c r="S645" s="3256">
        <v>3762</v>
      </c>
      <c r="T645" s="3257">
        <v>-6534</v>
      </c>
      <c r="U645" s="3257">
        <v>-8817</v>
      </c>
      <c r="V645" s="3209" t="s">
        <v>1696</v>
      </c>
      <c r="W645" s="3223" t="b">
        <f t="shared" si="94"/>
        <v>1</v>
      </c>
      <c r="X645" s="3258">
        <f>+T645-'Departmental PL'!V1016</f>
        <v>1</v>
      </c>
      <c r="Y645" s="3258">
        <f>+U645-'Departmental PL'!W1016</f>
        <v>-1</v>
      </c>
      <c r="AC645" s="3228">
        <f t="shared" si="103"/>
        <v>0</v>
      </c>
      <c r="AD645" s="3228">
        <f t="shared" si="104"/>
        <v>0</v>
      </c>
      <c r="AF645" s="3233">
        <f t="shared" si="105"/>
        <v>-1</v>
      </c>
      <c r="AG645" s="3233">
        <f t="shared" si="106"/>
        <v>1</v>
      </c>
      <c r="AH645" s="3223" t="b">
        <f t="shared" si="100"/>
        <v>1</v>
      </c>
      <c r="AI645" s="3259" t="s">
        <v>1706</v>
      </c>
      <c r="AJ645" s="3259" t="s">
        <v>767</v>
      </c>
      <c r="AK645" s="3259" t="s">
        <v>1696</v>
      </c>
      <c r="AL645" s="3244">
        <v>7</v>
      </c>
      <c r="AM645" s="3244">
        <v>10</v>
      </c>
      <c r="AN645" s="3244">
        <v>12</v>
      </c>
      <c r="AO645" s="3244">
        <v>11</v>
      </c>
      <c r="AP645" s="3244">
        <v>16240</v>
      </c>
      <c r="AQ645" s="3244">
        <v>14690</v>
      </c>
      <c r="AR645" s="3244">
        <v>4758</v>
      </c>
      <c r="AS645" s="3244">
        <v>4709</v>
      </c>
      <c r="AT645" s="3244">
        <v>8352</v>
      </c>
      <c r="AU645" s="3244">
        <v>8145</v>
      </c>
      <c r="AV645" s="3244">
        <v>-3593</v>
      </c>
      <c r="AW645" s="3244">
        <v>-3434</v>
      </c>
      <c r="AX645" s="3244">
        <v>1104</v>
      </c>
      <c r="AY645" s="3244">
        <v>1214</v>
      </c>
      <c r="AZ645" s="3244">
        <v>3672</v>
      </c>
      <c r="BA645" s="3244">
        <v>3329</v>
      </c>
      <c r="BB645" s="3244">
        <v>-8368</v>
      </c>
      <c r="BC645" s="3244">
        <v>-7975</v>
      </c>
      <c r="BE645" s="3223">
        <f t="shared" si="102"/>
        <v>625</v>
      </c>
      <c r="BF645" s="3223" t="b">
        <f t="shared" si="101"/>
        <v>1</v>
      </c>
      <c r="BG645" s="3269" t="s">
        <v>1696</v>
      </c>
      <c r="BH645" s="3269">
        <v>7</v>
      </c>
      <c r="BI645" s="3269">
        <v>10</v>
      </c>
      <c r="BJ645" s="3269">
        <v>12</v>
      </c>
      <c r="BK645" s="3269">
        <v>11</v>
      </c>
      <c r="BL645" s="3262">
        <v>16240</v>
      </c>
      <c r="BM645" s="3262">
        <v>14690</v>
      </c>
      <c r="BN645" s="3262">
        <v>4757</v>
      </c>
      <c r="BO645" s="3262">
        <v>4709</v>
      </c>
      <c r="BP645" s="3262">
        <v>8352</v>
      </c>
      <c r="BQ645" s="3262">
        <v>8144</v>
      </c>
      <c r="BR645" s="3262">
        <v>-3594</v>
      </c>
      <c r="BS645" s="3262">
        <v>-3435</v>
      </c>
      <c r="BT645" s="3262">
        <v>1102</v>
      </c>
      <c r="BU645" s="3262">
        <v>1212</v>
      </c>
      <c r="BV645" s="3262">
        <v>3671</v>
      </c>
      <c r="BW645" s="3262">
        <v>3328</v>
      </c>
      <c r="BX645" s="3262">
        <v>-8368</v>
      </c>
      <c r="BY645" s="3262">
        <v>-7975</v>
      </c>
    </row>
    <row r="646" spans="1:77" ht="15.2" customHeight="1" x14ac:dyDescent="0.2">
      <c r="A646" s="3254" t="s">
        <v>1701</v>
      </c>
      <c r="B646" s="3255" t="s">
        <v>1706</v>
      </c>
      <c r="C646" s="3272" t="s">
        <v>1697</v>
      </c>
      <c r="D646" s="3256">
        <v>119</v>
      </c>
      <c r="E646" s="3256">
        <v>173</v>
      </c>
      <c r="F646" s="3256">
        <v>148</v>
      </c>
      <c r="G646" s="3256">
        <v>224</v>
      </c>
      <c r="H646" s="3256">
        <v>196630</v>
      </c>
      <c r="I646" s="3256">
        <v>263970</v>
      </c>
      <c r="J646" s="3256">
        <v>70366</v>
      </c>
      <c r="K646" s="3256">
        <v>97809</v>
      </c>
      <c r="L646" s="3256">
        <v>75396</v>
      </c>
      <c r="M646" s="3256">
        <v>103393</v>
      </c>
      <c r="N646" s="3257">
        <v>-5030</v>
      </c>
      <c r="O646" s="3256">
        <v>-5584</v>
      </c>
      <c r="P646" s="3256">
        <v>23608</v>
      </c>
      <c r="Q646" s="3256">
        <v>32154</v>
      </c>
      <c r="R646" s="3256">
        <v>46511</v>
      </c>
      <c r="S646" s="3256">
        <v>70978</v>
      </c>
      <c r="T646" s="3257">
        <v>-75149</v>
      </c>
      <c r="U646" s="3257">
        <v>-108715</v>
      </c>
      <c r="V646" s="3209" t="s">
        <v>1697</v>
      </c>
      <c r="W646" s="3223" t="b">
        <f t="shared" ref="W646:W709" si="107">V646=C646</f>
        <v>1</v>
      </c>
      <c r="X646" s="3258">
        <f>+T646-'Departmental PL'!V1017</f>
        <v>0</v>
      </c>
      <c r="Y646" s="3258">
        <f>+U646-'Departmental PL'!W1017</f>
        <v>1</v>
      </c>
      <c r="AC646" s="3228">
        <f t="shared" si="103"/>
        <v>0</v>
      </c>
      <c r="AD646" s="3228">
        <f t="shared" si="104"/>
        <v>0</v>
      </c>
      <c r="AF646" s="3233">
        <f t="shared" si="105"/>
        <v>0</v>
      </c>
      <c r="AG646" s="3233">
        <f t="shared" si="106"/>
        <v>-1</v>
      </c>
      <c r="AH646" s="3223" t="b">
        <f t="shared" si="100"/>
        <v>1</v>
      </c>
      <c r="AI646" s="3259" t="s">
        <v>1706</v>
      </c>
      <c r="AJ646" s="3259" t="s">
        <v>767</v>
      </c>
      <c r="AK646" s="3259" t="s">
        <v>1697</v>
      </c>
      <c r="AL646" s="3244">
        <v>134</v>
      </c>
      <c r="AM646" s="3244">
        <v>75</v>
      </c>
      <c r="AN646" s="3244">
        <v>177</v>
      </c>
      <c r="AO646" s="3244">
        <v>114</v>
      </c>
      <c r="AP646" s="3244">
        <v>206570</v>
      </c>
      <c r="AQ646" s="3244">
        <v>95675</v>
      </c>
      <c r="AR646" s="3244">
        <v>78878</v>
      </c>
      <c r="AS646" s="3244">
        <v>37510</v>
      </c>
      <c r="AT646" s="3244">
        <v>82314</v>
      </c>
      <c r="AU646" s="3244">
        <v>44925</v>
      </c>
      <c r="AV646" s="3244">
        <v>-3444</v>
      </c>
      <c r="AW646" s="3244">
        <v>-7405</v>
      </c>
      <c r="AX646" s="3244">
        <v>25268</v>
      </c>
      <c r="AY646" s="3244">
        <v>11945</v>
      </c>
      <c r="AZ646" s="3244">
        <v>55442</v>
      </c>
      <c r="BA646" s="3244">
        <v>25697</v>
      </c>
      <c r="BB646" s="3244">
        <v>-84169</v>
      </c>
      <c r="BC646" s="3244">
        <v>-45054</v>
      </c>
      <c r="BE646" s="3223">
        <f t="shared" si="102"/>
        <v>626</v>
      </c>
      <c r="BF646" s="3223" t="b">
        <f t="shared" si="101"/>
        <v>1</v>
      </c>
      <c r="BG646" s="3269" t="s">
        <v>1697</v>
      </c>
      <c r="BH646" s="3269">
        <v>134</v>
      </c>
      <c r="BI646" s="3269">
        <v>75</v>
      </c>
      <c r="BJ646" s="3269">
        <v>177</v>
      </c>
      <c r="BK646" s="3269">
        <v>114</v>
      </c>
      <c r="BL646" s="3262">
        <v>206570</v>
      </c>
      <c r="BM646" s="3262">
        <v>95675</v>
      </c>
      <c r="BN646" s="3262">
        <v>78884</v>
      </c>
      <c r="BO646" s="3262">
        <v>37509</v>
      </c>
      <c r="BP646" s="3262">
        <v>82326</v>
      </c>
      <c r="BQ646" s="3262">
        <v>44914</v>
      </c>
      <c r="BR646" s="3262">
        <v>-3442</v>
      </c>
      <c r="BS646" s="3262">
        <v>-7405</v>
      </c>
      <c r="BT646" s="3262">
        <v>25279</v>
      </c>
      <c r="BU646" s="3262">
        <v>11956</v>
      </c>
      <c r="BV646" s="3262">
        <v>55444</v>
      </c>
      <c r="BW646" s="3262">
        <v>25691</v>
      </c>
      <c r="BX646" s="3262">
        <v>-84165</v>
      </c>
      <c r="BY646" s="3262">
        <v>-45051</v>
      </c>
    </row>
    <row r="647" spans="1:77" ht="15.2" customHeight="1" x14ac:dyDescent="0.2">
      <c r="A647" s="3254" t="s">
        <v>1702</v>
      </c>
      <c r="B647" s="3255" t="s">
        <v>1706</v>
      </c>
      <c r="C647" s="3272" t="s">
        <v>1698</v>
      </c>
      <c r="D647" s="3256">
        <v>341</v>
      </c>
      <c r="E647" s="3256">
        <v>505</v>
      </c>
      <c r="F647" s="3256">
        <v>367</v>
      </c>
      <c r="G647" s="3256">
        <v>560</v>
      </c>
      <c r="H647" s="3256">
        <v>517720</v>
      </c>
      <c r="I647" s="3256">
        <v>748650</v>
      </c>
      <c r="J647" s="3256">
        <v>219193</v>
      </c>
      <c r="K647" s="3256">
        <v>326189</v>
      </c>
      <c r="L647" s="3256">
        <v>112929</v>
      </c>
      <c r="M647" s="3256">
        <v>197606</v>
      </c>
      <c r="N647" s="3256">
        <v>106264</v>
      </c>
      <c r="O647" s="3256">
        <v>128583</v>
      </c>
      <c r="P647" s="3256">
        <v>21923</v>
      </c>
      <c r="Q647" s="3256">
        <v>37699</v>
      </c>
      <c r="R647" s="3256">
        <v>69321</v>
      </c>
      <c r="S647" s="3256">
        <v>132395</v>
      </c>
      <c r="T647" s="3257">
        <v>15019</v>
      </c>
      <c r="U647" s="3256">
        <v>-41512</v>
      </c>
      <c r="V647" s="3209" t="s">
        <v>1698</v>
      </c>
      <c r="W647" s="3223" t="b">
        <f t="shared" si="107"/>
        <v>1</v>
      </c>
      <c r="X647" s="3258">
        <f>+T647-'Departmental PL'!V1018</f>
        <v>-1</v>
      </c>
      <c r="Y647" s="3258">
        <f>+U647-'Departmental PL'!W1018</f>
        <v>-1</v>
      </c>
      <c r="AC647" s="3228">
        <f t="shared" si="103"/>
        <v>0</v>
      </c>
      <c r="AD647" s="3228">
        <f t="shared" si="104"/>
        <v>0</v>
      </c>
      <c r="AF647" s="3233">
        <f t="shared" si="105"/>
        <v>1</v>
      </c>
      <c r="AG647" s="3233">
        <f t="shared" si="106"/>
        <v>1</v>
      </c>
      <c r="AH647" s="3223" t="b">
        <f t="shared" si="100"/>
        <v>1</v>
      </c>
      <c r="AI647" s="3259" t="s">
        <v>1706</v>
      </c>
      <c r="AJ647" s="3259" t="s">
        <v>767</v>
      </c>
      <c r="AK647" s="3259" t="s">
        <v>1698</v>
      </c>
      <c r="AL647" s="3244">
        <v>365</v>
      </c>
      <c r="AM647" s="3244">
        <v>316</v>
      </c>
      <c r="AN647" s="3244">
        <v>407</v>
      </c>
      <c r="AO647" s="3244">
        <v>356</v>
      </c>
      <c r="AP647" s="3244">
        <v>537250</v>
      </c>
      <c r="AQ647" s="3244">
        <v>473930</v>
      </c>
      <c r="AR647" s="3244">
        <v>233716</v>
      </c>
      <c r="AS647" s="3244">
        <v>223196</v>
      </c>
      <c r="AT647" s="3244">
        <v>142883</v>
      </c>
      <c r="AU647" s="3244">
        <v>124180</v>
      </c>
      <c r="AV647" s="3244">
        <v>90825</v>
      </c>
      <c r="AW647" s="3244">
        <v>99103</v>
      </c>
      <c r="AX647" s="3244">
        <v>26703</v>
      </c>
      <c r="AY647" s="3244">
        <v>34129</v>
      </c>
      <c r="AZ647" s="3244">
        <v>93494</v>
      </c>
      <c r="BA647" s="3244">
        <v>79579</v>
      </c>
      <c r="BB647" s="3244">
        <v>-29351</v>
      </c>
      <c r="BC647" s="3244">
        <v>-14657</v>
      </c>
      <c r="BE647" s="3223">
        <f t="shared" si="102"/>
        <v>627</v>
      </c>
      <c r="BF647" s="3223" t="b">
        <f t="shared" si="101"/>
        <v>1</v>
      </c>
      <c r="BG647" s="3269" t="s">
        <v>1698</v>
      </c>
      <c r="BH647" s="3269">
        <v>365</v>
      </c>
      <c r="BI647" s="3269">
        <v>316</v>
      </c>
      <c r="BJ647" s="3269">
        <v>407</v>
      </c>
      <c r="BK647" s="3269">
        <v>356</v>
      </c>
      <c r="BL647" s="3262">
        <v>537250</v>
      </c>
      <c r="BM647" s="3262">
        <v>473930</v>
      </c>
      <c r="BN647" s="3262">
        <v>233726</v>
      </c>
      <c r="BO647" s="3262">
        <v>223204</v>
      </c>
      <c r="BP647" s="3262">
        <v>142896</v>
      </c>
      <c r="BQ647" s="3262">
        <v>124108</v>
      </c>
      <c r="BR647" s="3262">
        <v>90830</v>
      </c>
      <c r="BS647" s="3262">
        <v>99097</v>
      </c>
      <c r="BT647" s="3262">
        <v>26824</v>
      </c>
      <c r="BU647" s="3262">
        <v>34086</v>
      </c>
      <c r="BV647" s="3262">
        <v>93366</v>
      </c>
      <c r="BW647" s="3262">
        <v>79656</v>
      </c>
      <c r="BX647" s="3262">
        <v>-29360</v>
      </c>
      <c r="BY647" s="3262">
        <v>-14645</v>
      </c>
    </row>
    <row r="648" spans="1:77" ht="15.2" customHeight="1" x14ac:dyDescent="0.2">
      <c r="A648" s="3392" t="s">
        <v>1703</v>
      </c>
      <c r="B648" s="3255" t="s">
        <v>1706</v>
      </c>
      <c r="C648" s="3272" t="s">
        <v>1699</v>
      </c>
      <c r="D648" s="3256">
        <v>2</v>
      </c>
      <c r="E648" s="3256">
        <v>7</v>
      </c>
      <c r="F648" s="3256">
        <v>2</v>
      </c>
      <c r="G648" s="3256">
        <v>8</v>
      </c>
      <c r="H648" s="3256">
        <v>2870</v>
      </c>
      <c r="I648" s="3256">
        <v>10990</v>
      </c>
      <c r="J648" s="3256">
        <v>1662</v>
      </c>
      <c r="K648" s="3256">
        <v>3957</v>
      </c>
      <c r="L648" s="3256">
        <v>1258</v>
      </c>
      <c r="M648" s="3256">
        <v>5237</v>
      </c>
      <c r="N648" s="3257">
        <v>404</v>
      </c>
      <c r="O648" s="3256">
        <v>-1280</v>
      </c>
      <c r="P648" s="3256">
        <v>48</v>
      </c>
      <c r="Q648" s="3256">
        <v>219</v>
      </c>
      <c r="R648" s="3256">
        <v>398</v>
      </c>
      <c r="S648" s="3256">
        <v>1923</v>
      </c>
      <c r="T648" s="3257">
        <v>-42</v>
      </c>
      <c r="U648" s="3257">
        <v>-3422</v>
      </c>
      <c r="V648" s="3209" t="s">
        <v>1699</v>
      </c>
      <c r="W648" s="3223" t="b">
        <f t="shared" si="107"/>
        <v>1</v>
      </c>
      <c r="X648" s="3258">
        <f>+T648-'Departmental PL'!V1019</f>
        <v>0</v>
      </c>
      <c r="Y648" s="3258">
        <f>+U648-'Departmental PL'!W1019</f>
        <v>0</v>
      </c>
      <c r="AC648" s="3228">
        <f t="shared" si="103"/>
        <v>0</v>
      </c>
      <c r="AD648" s="3228">
        <f t="shared" si="104"/>
        <v>0</v>
      </c>
      <c r="AF648" s="3233">
        <f t="shared" si="105"/>
        <v>0</v>
      </c>
      <c r="AG648" s="3233">
        <f t="shared" si="106"/>
        <v>0</v>
      </c>
      <c r="AH648" s="3223" t="b">
        <f t="shared" si="100"/>
        <v>1</v>
      </c>
      <c r="AI648" s="3259" t="s">
        <v>1706</v>
      </c>
      <c r="AJ648" s="3259" t="s">
        <v>767</v>
      </c>
      <c r="AK648" s="3259" t="s">
        <v>1699</v>
      </c>
      <c r="AL648" s="3244">
        <v>5</v>
      </c>
      <c r="AM648" s="3244">
        <v>1</v>
      </c>
      <c r="AN648" s="3244">
        <v>6</v>
      </c>
      <c r="AO648" s="3244">
        <v>1</v>
      </c>
      <c r="AP648" s="3244">
        <v>8190</v>
      </c>
      <c r="AQ648" s="3244">
        <v>1660</v>
      </c>
      <c r="AR648" s="3244">
        <v>2453</v>
      </c>
      <c r="AS648" s="3244">
        <v>905</v>
      </c>
      <c r="AT648" s="3244">
        <v>3984</v>
      </c>
      <c r="AU648" s="3244">
        <v>806</v>
      </c>
      <c r="AV648" s="3244">
        <v>-1532</v>
      </c>
      <c r="AW648" s="3244">
        <v>99</v>
      </c>
      <c r="AX648" s="3244">
        <v>162</v>
      </c>
      <c r="AY648" s="3244">
        <v>52</v>
      </c>
      <c r="AZ648" s="3244">
        <v>1401</v>
      </c>
      <c r="BA648" s="3244">
        <v>269</v>
      </c>
      <c r="BB648" s="3244">
        <v>-3094</v>
      </c>
      <c r="BC648" s="3244">
        <v>-223</v>
      </c>
      <c r="BE648" s="3223">
        <f t="shared" si="102"/>
        <v>628</v>
      </c>
      <c r="BF648" s="3223" t="b">
        <f t="shared" si="101"/>
        <v>1</v>
      </c>
      <c r="BG648" s="3269" t="s">
        <v>1699</v>
      </c>
      <c r="BH648" s="3269">
        <v>5</v>
      </c>
      <c r="BI648" s="3269">
        <v>1</v>
      </c>
      <c r="BJ648" s="3269">
        <v>6</v>
      </c>
      <c r="BK648" s="3269">
        <v>1</v>
      </c>
      <c r="BL648" s="3262">
        <v>8190</v>
      </c>
      <c r="BM648" s="3262">
        <v>1660</v>
      </c>
      <c r="BN648" s="3262">
        <v>2453</v>
      </c>
      <c r="BO648" s="3269">
        <v>905</v>
      </c>
      <c r="BP648" s="3262">
        <v>3984</v>
      </c>
      <c r="BQ648" s="3269">
        <v>806</v>
      </c>
      <c r="BR648" s="3262">
        <v>-1531</v>
      </c>
      <c r="BS648" s="3269">
        <v>99</v>
      </c>
      <c r="BT648" s="3269">
        <v>163</v>
      </c>
      <c r="BU648" s="3269">
        <v>52</v>
      </c>
      <c r="BV648" s="3262">
        <v>1400</v>
      </c>
      <c r="BW648" s="3269">
        <v>269</v>
      </c>
      <c r="BX648" s="3262">
        <v>-3094</v>
      </c>
      <c r="BY648" s="3269">
        <v>-223</v>
      </c>
    </row>
    <row r="649" spans="1:77" ht="15.2" customHeight="1" x14ac:dyDescent="0.2">
      <c r="A649" s="3348" t="s">
        <v>1704</v>
      </c>
      <c r="B649" s="3255" t="s">
        <v>1706</v>
      </c>
      <c r="C649" s="3272" t="s">
        <v>1700</v>
      </c>
      <c r="D649" s="3256">
        <v>3</v>
      </c>
      <c r="E649" s="3256">
        <v>55</v>
      </c>
      <c r="F649" s="3256">
        <v>4</v>
      </c>
      <c r="G649" s="3256">
        <v>58</v>
      </c>
      <c r="H649" s="3256">
        <v>5740</v>
      </c>
      <c r="I649" s="3256">
        <v>77490</v>
      </c>
      <c r="J649" s="3256">
        <v>2299</v>
      </c>
      <c r="K649" s="3256">
        <v>34790</v>
      </c>
      <c r="L649" s="3256">
        <v>1219</v>
      </c>
      <c r="M649" s="3256">
        <v>21236</v>
      </c>
      <c r="N649" s="3256">
        <v>1080</v>
      </c>
      <c r="O649" s="3256">
        <v>13554</v>
      </c>
      <c r="P649" s="3256">
        <v>207</v>
      </c>
      <c r="Q649" s="3256">
        <v>3612</v>
      </c>
      <c r="R649" s="3256">
        <v>694</v>
      </c>
      <c r="S649" s="3256">
        <v>12166</v>
      </c>
      <c r="T649" s="3256">
        <v>178</v>
      </c>
      <c r="U649" s="3256">
        <v>-2224</v>
      </c>
      <c r="V649" s="3209" t="s">
        <v>1700</v>
      </c>
      <c r="W649" s="3223" t="b">
        <f t="shared" si="107"/>
        <v>1</v>
      </c>
      <c r="X649" s="3258">
        <f>+T649-'Departmental PL'!V1020</f>
        <v>-1</v>
      </c>
      <c r="Y649" s="3258">
        <f>+U649-'Departmental PL'!W1020</f>
        <v>0</v>
      </c>
      <c r="AC649" s="3228">
        <f t="shared" si="103"/>
        <v>0</v>
      </c>
      <c r="AD649" s="3228">
        <f t="shared" si="104"/>
        <v>0</v>
      </c>
      <c r="AF649" s="3233">
        <f t="shared" si="105"/>
        <v>1</v>
      </c>
      <c r="AG649" s="3233">
        <f t="shared" si="106"/>
        <v>0</v>
      </c>
      <c r="AH649" s="3223" t="b">
        <f t="shared" si="100"/>
        <v>1</v>
      </c>
      <c r="AI649" s="3259" t="s">
        <v>1706</v>
      </c>
      <c r="AJ649" s="3259" t="s">
        <v>767</v>
      </c>
      <c r="AK649" s="3259" t="s">
        <v>1700</v>
      </c>
      <c r="AL649" s="3244">
        <v>47</v>
      </c>
      <c r="AM649" s="3244">
        <v>28</v>
      </c>
      <c r="AN649" s="3244">
        <v>50</v>
      </c>
      <c r="AO649" s="3244">
        <v>31</v>
      </c>
      <c r="AP649" s="3244">
        <v>66290</v>
      </c>
      <c r="AQ649" s="3244">
        <v>46450</v>
      </c>
      <c r="AR649" s="3244">
        <v>30122</v>
      </c>
      <c r="AS649" s="3244">
        <v>23388</v>
      </c>
      <c r="AT649" s="3244">
        <v>18209</v>
      </c>
      <c r="AU649" s="3244">
        <v>11286</v>
      </c>
      <c r="AV649" s="3244">
        <v>11919</v>
      </c>
      <c r="AW649" s="3244">
        <v>12103</v>
      </c>
      <c r="AX649" s="3244">
        <v>3074</v>
      </c>
      <c r="AY649" s="3244">
        <v>2352</v>
      </c>
      <c r="AZ649" s="3244">
        <v>10225</v>
      </c>
      <c r="BA649" s="3244">
        <v>6153</v>
      </c>
      <c r="BB649" s="3244">
        <v>-1366</v>
      </c>
      <c r="BC649" s="3244">
        <v>3609</v>
      </c>
      <c r="BE649" s="3223">
        <f t="shared" si="102"/>
        <v>629</v>
      </c>
      <c r="BF649" s="3223" t="b">
        <f t="shared" si="101"/>
        <v>1</v>
      </c>
      <c r="BG649" s="3269" t="s">
        <v>1700</v>
      </c>
      <c r="BH649" s="3269">
        <v>47</v>
      </c>
      <c r="BI649" s="3269">
        <v>28</v>
      </c>
      <c r="BJ649" s="3269">
        <v>50</v>
      </c>
      <c r="BK649" s="3269">
        <v>31</v>
      </c>
      <c r="BL649" s="3262">
        <v>66290</v>
      </c>
      <c r="BM649" s="3262">
        <v>46450</v>
      </c>
      <c r="BN649" s="3262">
        <v>30120</v>
      </c>
      <c r="BO649" s="3262">
        <v>23387</v>
      </c>
      <c r="BP649" s="3262">
        <v>18202</v>
      </c>
      <c r="BQ649" s="3262">
        <v>11283</v>
      </c>
      <c r="BR649" s="3262">
        <v>11918</v>
      </c>
      <c r="BS649" s="3262">
        <v>12104</v>
      </c>
      <c r="BT649" s="3262">
        <v>3065</v>
      </c>
      <c r="BU649" s="3262">
        <v>2347</v>
      </c>
      <c r="BV649" s="3262">
        <v>10219</v>
      </c>
      <c r="BW649" s="3262">
        <v>6148</v>
      </c>
      <c r="BX649" s="3262">
        <v>-1367</v>
      </c>
      <c r="BY649" s="3262">
        <v>3608</v>
      </c>
    </row>
    <row r="650" spans="1:77" ht="15.2" customHeight="1" x14ac:dyDescent="0.2">
      <c r="A650" s="3254" t="s">
        <v>1705</v>
      </c>
      <c r="B650" s="3255" t="s">
        <v>1706</v>
      </c>
      <c r="C650" s="3272" t="s">
        <v>1701</v>
      </c>
      <c r="D650" s="3256">
        <v>16</v>
      </c>
      <c r="E650" s="3256">
        <v>30</v>
      </c>
      <c r="F650" s="3256">
        <v>17</v>
      </c>
      <c r="G650" s="3256">
        <v>38</v>
      </c>
      <c r="H650" s="3256">
        <v>20230</v>
      </c>
      <c r="I650" s="3256">
        <v>51940</v>
      </c>
      <c r="J650" s="3256">
        <v>7954</v>
      </c>
      <c r="K650" s="3256">
        <v>16060</v>
      </c>
      <c r="L650" s="3256">
        <v>10087</v>
      </c>
      <c r="M650" s="3256">
        <v>27917</v>
      </c>
      <c r="N650" s="3257">
        <v>-2133</v>
      </c>
      <c r="O650" s="3257">
        <v>-11856</v>
      </c>
      <c r="P650" s="3256">
        <v>1569</v>
      </c>
      <c r="Q650" s="3256">
        <v>3977</v>
      </c>
      <c r="R650" s="3256">
        <v>5304</v>
      </c>
      <c r="S650" s="3256">
        <v>14235</v>
      </c>
      <c r="T650" s="3257">
        <v>-9007</v>
      </c>
      <c r="U650" s="3257">
        <v>-30069</v>
      </c>
      <c r="V650" s="3209" t="s">
        <v>1701</v>
      </c>
      <c r="W650" s="3223" t="b">
        <f t="shared" si="107"/>
        <v>1</v>
      </c>
      <c r="X650" s="3258">
        <f>+T650-'Departmental PL'!V1021</f>
        <v>-1</v>
      </c>
      <c r="Y650" s="3258">
        <f>+U650-'Departmental PL'!W1021</f>
        <v>0</v>
      </c>
      <c r="AC650" s="3228">
        <f t="shared" si="103"/>
        <v>0</v>
      </c>
      <c r="AD650" s="3228">
        <f t="shared" si="104"/>
        <v>-1</v>
      </c>
      <c r="AF650" s="3233">
        <f t="shared" si="105"/>
        <v>1</v>
      </c>
      <c r="AG650" s="3233">
        <f t="shared" si="106"/>
        <v>1</v>
      </c>
      <c r="AH650" s="3223" t="b">
        <f t="shared" si="100"/>
        <v>1</v>
      </c>
      <c r="AI650" s="3259" t="s">
        <v>1706</v>
      </c>
      <c r="AJ650" s="3259" t="s">
        <v>767</v>
      </c>
      <c r="AK650" s="3259" t="s">
        <v>1701</v>
      </c>
      <c r="AL650" s="3244">
        <v>22</v>
      </c>
      <c r="AM650" s="3244">
        <v>24</v>
      </c>
      <c r="AN650" s="3244">
        <v>29</v>
      </c>
      <c r="AO650" s="3244">
        <v>33</v>
      </c>
      <c r="AP650" s="3244">
        <v>39340</v>
      </c>
      <c r="AQ650" s="3244">
        <v>33860</v>
      </c>
      <c r="AR650" s="3244">
        <v>13982</v>
      </c>
      <c r="AS650" s="3244">
        <v>10241</v>
      </c>
      <c r="AT650" s="3244">
        <v>20949</v>
      </c>
      <c r="AU650" s="3244">
        <v>17874</v>
      </c>
      <c r="AV650" s="3244">
        <v>-6964</v>
      </c>
      <c r="AW650" s="3244">
        <v>-7633</v>
      </c>
      <c r="AX650" s="3244">
        <v>2964</v>
      </c>
      <c r="AY650" s="3244">
        <v>3544</v>
      </c>
      <c r="AZ650" s="3244">
        <v>10553</v>
      </c>
      <c r="BA650" s="3244">
        <v>8768</v>
      </c>
      <c r="BB650" s="3244">
        <v>-20491</v>
      </c>
      <c r="BC650" s="3244">
        <v>-19954</v>
      </c>
      <c r="BE650" s="3223">
        <f t="shared" si="102"/>
        <v>630</v>
      </c>
      <c r="BF650" s="3223" t="b">
        <f t="shared" si="101"/>
        <v>1</v>
      </c>
      <c r="BG650" s="3269" t="s">
        <v>1701</v>
      </c>
      <c r="BH650" s="3269">
        <v>22</v>
      </c>
      <c r="BI650" s="3269">
        <v>24</v>
      </c>
      <c r="BJ650" s="3269">
        <v>29</v>
      </c>
      <c r="BK650" s="3269">
        <v>33</v>
      </c>
      <c r="BL650" s="3262">
        <v>39340</v>
      </c>
      <c r="BM650" s="3262">
        <v>33860</v>
      </c>
      <c r="BN650" s="3262">
        <v>13985</v>
      </c>
      <c r="BO650" s="3262">
        <v>10240</v>
      </c>
      <c r="BP650" s="3262">
        <v>20950</v>
      </c>
      <c r="BQ650" s="3262">
        <v>17874</v>
      </c>
      <c r="BR650" s="3262">
        <v>-6965</v>
      </c>
      <c r="BS650" s="3262">
        <v>-7634</v>
      </c>
      <c r="BT650" s="3262">
        <v>2970</v>
      </c>
      <c r="BU650" s="3262">
        <v>3548</v>
      </c>
      <c r="BV650" s="3262">
        <v>10555</v>
      </c>
      <c r="BW650" s="3262">
        <v>8771</v>
      </c>
      <c r="BX650" s="3262">
        <v>-20491</v>
      </c>
      <c r="BY650" s="3262">
        <v>-19953</v>
      </c>
    </row>
    <row r="651" spans="1:77" ht="15.2" customHeight="1" x14ac:dyDescent="0.2">
      <c r="A651" s="3289" t="s">
        <v>1706</v>
      </c>
      <c r="B651" s="3255" t="s">
        <v>1706</v>
      </c>
      <c r="C651" s="3360" t="s">
        <v>1712</v>
      </c>
      <c r="D651" s="3256">
        <v>1</v>
      </c>
      <c r="E651" s="3256">
        <v>0</v>
      </c>
      <c r="F651" s="3256">
        <v>1</v>
      </c>
      <c r="G651" s="3256">
        <v>0</v>
      </c>
      <c r="H651" s="3256">
        <v>1400</v>
      </c>
      <c r="I651" s="3256">
        <v>0</v>
      </c>
      <c r="J651" s="3256">
        <v>751</v>
      </c>
      <c r="K651" s="3256">
        <v>0</v>
      </c>
      <c r="L651" s="3256">
        <v>432</v>
      </c>
      <c r="M651" s="3256">
        <v>0</v>
      </c>
      <c r="N651" s="3257">
        <v>318</v>
      </c>
      <c r="O651" s="3257">
        <v>0</v>
      </c>
      <c r="P651" s="3256">
        <v>23</v>
      </c>
      <c r="Q651" s="3256">
        <v>0</v>
      </c>
      <c r="R651" s="3256">
        <v>178</v>
      </c>
      <c r="S651" s="3256">
        <v>0</v>
      </c>
      <c r="T651" s="3257">
        <v>117</v>
      </c>
      <c r="U651" s="3257">
        <v>0</v>
      </c>
      <c r="V651" s="3209" t="s">
        <v>1712</v>
      </c>
      <c r="W651" s="3223" t="b">
        <f t="shared" si="107"/>
        <v>1</v>
      </c>
      <c r="X651" s="3258">
        <f>+T651-'Departmental PL'!V1022</f>
        <v>-1</v>
      </c>
      <c r="Y651" s="3258">
        <f>+U651-'Departmental PL'!W1022</f>
        <v>0</v>
      </c>
      <c r="AC651" s="3228">
        <f t="shared" si="103"/>
        <v>1</v>
      </c>
      <c r="AD651" s="3228">
        <f t="shared" si="104"/>
        <v>0</v>
      </c>
      <c r="AF651" s="3233">
        <f t="shared" si="105"/>
        <v>0</v>
      </c>
      <c r="AG651" s="3233">
        <f t="shared" si="106"/>
        <v>0</v>
      </c>
      <c r="AH651" s="3223" t="b">
        <f t="shared" si="100"/>
        <v>0</v>
      </c>
      <c r="AI651" s="3259" t="s">
        <v>1706</v>
      </c>
      <c r="AJ651" s="3259" t="s">
        <v>767</v>
      </c>
      <c r="AK651" s="3331" t="s">
        <v>1792</v>
      </c>
      <c r="AL651" s="3244">
        <v>5</v>
      </c>
      <c r="AM651" s="3244">
        <v>0</v>
      </c>
      <c r="AN651" s="3244">
        <v>5</v>
      </c>
      <c r="AP651" s="3244">
        <v>5245</v>
      </c>
      <c r="AR651" s="3244">
        <v>1438</v>
      </c>
      <c r="AT651" s="3244">
        <v>695</v>
      </c>
      <c r="AV651" s="3244">
        <v>743</v>
      </c>
      <c r="AX651" s="3244">
        <v>0</v>
      </c>
      <c r="AZ651" s="3244">
        <v>225</v>
      </c>
      <c r="BB651" s="3244">
        <v>518</v>
      </c>
      <c r="BD651" s="3223" t="s">
        <v>1461</v>
      </c>
      <c r="BE651" s="3223">
        <f t="shared" si="102"/>
        <v>631</v>
      </c>
      <c r="BF651" s="3223" t="b">
        <f t="shared" si="101"/>
        <v>0</v>
      </c>
      <c r="BG651" s="3324" t="s">
        <v>1792</v>
      </c>
      <c r="BH651" s="3269">
        <v>5</v>
      </c>
      <c r="BI651" s="3269">
        <v>0</v>
      </c>
      <c r="BJ651" s="3269">
        <v>5</v>
      </c>
      <c r="BK651" s="3269" t="s">
        <v>1196</v>
      </c>
      <c r="BL651" s="3262">
        <v>5245</v>
      </c>
      <c r="BM651" s="3269" t="s">
        <v>1196</v>
      </c>
      <c r="BN651" s="3262">
        <v>1438</v>
      </c>
      <c r="BO651" s="3269" t="s">
        <v>1196</v>
      </c>
      <c r="BP651" s="3269">
        <v>695</v>
      </c>
      <c r="BQ651" s="3269" t="s">
        <v>1196</v>
      </c>
      <c r="BR651" s="3269">
        <v>743</v>
      </c>
      <c r="BS651" s="3269" t="s">
        <v>1196</v>
      </c>
      <c r="BT651" s="3269">
        <v>1</v>
      </c>
      <c r="BU651" s="3269" t="s">
        <v>1196</v>
      </c>
      <c r="BV651" s="3269">
        <v>225</v>
      </c>
      <c r="BW651" s="3269" t="s">
        <v>1196</v>
      </c>
      <c r="BX651" s="3269">
        <v>518</v>
      </c>
      <c r="BY651" s="3269" t="s">
        <v>1196</v>
      </c>
    </row>
    <row r="652" spans="1:77" ht="15.2" customHeight="1" x14ac:dyDescent="0.2">
      <c r="A652" s="3254" t="s">
        <v>1213</v>
      </c>
      <c r="B652" s="3255" t="s">
        <v>1706</v>
      </c>
      <c r="C652" s="3272" t="s">
        <v>1702</v>
      </c>
      <c r="D652" s="3256">
        <v>1</v>
      </c>
      <c r="E652" s="3256">
        <v>0</v>
      </c>
      <c r="F652" s="3256">
        <v>1</v>
      </c>
      <c r="G652" s="3256">
        <v>0</v>
      </c>
      <c r="H652" s="3256">
        <v>1400</v>
      </c>
      <c r="I652" s="3256">
        <v>0</v>
      </c>
      <c r="J652" s="3256">
        <v>246</v>
      </c>
      <c r="K652" s="3256">
        <v>0</v>
      </c>
      <c r="L652" s="3256">
        <v>472</v>
      </c>
      <c r="M652" s="3256">
        <v>0</v>
      </c>
      <c r="N652" s="3256">
        <v>-226</v>
      </c>
      <c r="O652" s="3257">
        <v>0</v>
      </c>
      <c r="P652" s="3256">
        <v>39</v>
      </c>
      <c r="Q652" s="3256">
        <v>0</v>
      </c>
      <c r="R652" s="3256">
        <v>190</v>
      </c>
      <c r="S652" s="3256">
        <v>0</v>
      </c>
      <c r="T652" s="3257">
        <v>-455</v>
      </c>
      <c r="U652" s="3257">
        <v>0</v>
      </c>
      <c r="V652" s="3209" t="s">
        <v>1702</v>
      </c>
      <c r="W652" s="3223" t="b">
        <f t="shared" si="107"/>
        <v>1</v>
      </c>
      <c r="X652" s="3258">
        <f>+T652-'Departmental PL'!V1023</f>
        <v>0</v>
      </c>
      <c r="Y652" s="3258">
        <f>+U652-'Departmental PL'!W1023</f>
        <v>0</v>
      </c>
      <c r="AC652" s="3228">
        <f t="shared" si="103"/>
        <v>0</v>
      </c>
      <c r="AD652" s="3228">
        <f t="shared" si="104"/>
        <v>0</v>
      </c>
      <c r="AF652" s="3233">
        <f t="shared" si="105"/>
        <v>0</v>
      </c>
      <c r="AG652" s="3233">
        <f t="shared" si="106"/>
        <v>0</v>
      </c>
      <c r="AH652" s="3223" t="b">
        <f t="shared" si="100"/>
        <v>1</v>
      </c>
      <c r="AI652" s="3259" t="s">
        <v>1706</v>
      </c>
      <c r="AJ652" s="3259" t="s">
        <v>767</v>
      </c>
      <c r="AK652" s="3259" t="s">
        <v>1702</v>
      </c>
      <c r="AL652" s="3244">
        <v>0</v>
      </c>
      <c r="AM652" s="3244">
        <v>2</v>
      </c>
      <c r="AO652" s="3244">
        <v>2</v>
      </c>
      <c r="AQ652" s="3244">
        <v>2990</v>
      </c>
      <c r="AS652" s="3244">
        <v>1399</v>
      </c>
      <c r="AU652" s="3244">
        <v>1142</v>
      </c>
      <c r="AW652" s="3244">
        <v>257</v>
      </c>
      <c r="AY652" s="3244">
        <v>104</v>
      </c>
      <c r="BA652" s="3244">
        <v>440</v>
      </c>
      <c r="BC652" s="3244">
        <v>-285</v>
      </c>
      <c r="BE652" s="3223">
        <f t="shared" si="102"/>
        <v>632</v>
      </c>
      <c r="BF652" s="3223" t="b">
        <f t="shared" si="101"/>
        <v>1</v>
      </c>
      <c r="BG652" s="3269" t="s">
        <v>1702</v>
      </c>
      <c r="BH652" s="3269">
        <v>0</v>
      </c>
      <c r="BI652" s="3269">
        <v>2</v>
      </c>
      <c r="BJ652" s="3269" t="s">
        <v>1196</v>
      </c>
      <c r="BK652" s="3269">
        <v>2</v>
      </c>
      <c r="BL652" s="3269" t="s">
        <v>1196</v>
      </c>
      <c r="BM652" s="3262">
        <v>2990</v>
      </c>
      <c r="BN652" s="3269" t="s">
        <v>1196</v>
      </c>
      <c r="BO652" s="3262">
        <v>1399</v>
      </c>
      <c r="BP652" s="3269" t="s">
        <v>1196</v>
      </c>
      <c r="BQ652" s="3262">
        <v>1142</v>
      </c>
      <c r="BR652" s="3269" t="s">
        <v>1196</v>
      </c>
      <c r="BS652" s="3269">
        <v>257</v>
      </c>
      <c r="BT652" s="3269" t="s">
        <v>1196</v>
      </c>
      <c r="BU652" s="3269">
        <v>103</v>
      </c>
      <c r="BV652" s="3269" t="s">
        <v>1196</v>
      </c>
      <c r="BW652" s="3269">
        <v>439</v>
      </c>
      <c r="BX652" s="3269" t="s">
        <v>1196</v>
      </c>
      <c r="BY652" s="3269">
        <v>-286</v>
      </c>
    </row>
    <row r="653" spans="1:77" ht="15.2" customHeight="1" x14ac:dyDescent="0.2">
      <c r="A653" s="3254" t="s">
        <v>1679</v>
      </c>
      <c r="B653" s="3255" t="s">
        <v>1706</v>
      </c>
      <c r="C653" s="3272" t="s">
        <v>1806</v>
      </c>
      <c r="D653" s="3256">
        <v>2</v>
      </c>
      <c r="E653" s="3256">
        <v>4</v>
      </c>
      <c r="F653" s="3256">
        <v>2</v>
      </c>
      <c r="G653" s="3315">
        <v>15</v>
      </c>
      <c r="H653" s="3256">
        <v>2800</v>
      </c>
      <c r="I653" s="3315">
        <v>21000</v>
      </c>
      <c r="J653" s="3256">
        <v>738</v>
      </c>
      <c r="K653" s="3315">
        <v>5775</v>
      </c>
      <c r="L653" s="3256">
        <v>1096</v>
      </c>
      <c r="M653" s="3315">
        <v>9216</v>
      </c>
      <c r="N653" s="3256">
        <v>-359</v>
      </c>
      <c r="O653" s="3256">
        <v>-3441</v>
      </c>
      <c r="P653" s="3256">
        <v>128</v>
      </c>
      <c r="Q653" s="3315">
        <v>1149</v>
      </c>
      <c r="R653" s="3256">
        <v>514</v>
      </c>
      <c r="S653" s="3315">
        <v>4677</v>
      </c>
      <c r="T653" s="3257">
        <v>-1000</v>
      </c>
      <c r="U653" s="3256">
        <v>-9267</v>
      </c>
      <c r="V653" s="3209" t="s">
        <v>1806</v>
      </c>
      <c r="W653" s="3223" t="b">
        <f t="shared" si="107"/>
        <v>1</v>
      </c>
      <c r="X653" s="3258">
        <f>+T653-'Departmental PL'!V1024</f>
        <v>0</v>
      </c>
      <c r="Y653" s="3258">
        <f>+U653-'Departmental PL'!W1024</f>
        <v>0</v>
      </c>
      <c r="AC653" s="3228">
        <f t="shared" si="103"/>
        <v>1</v>
      </c>
      <c r="AD653" s="3228">
        <f t="shared" si="104"/>
        <v>0</v>
      </c>
      <c r="AF653" s="3233">
        <f t="shared" si="105"/>
        <v>-1</v>
      </c>
      <c r="AG653" s="3233">
        <f t="shared" si="106"/>
        <v>0</v>
      </c>
      <c r="AH653" s="3223" t="b">
        <f t="shared" si="100"/>
        <v>1</v>
      </c>
      <c r="AI653" s="3259" t="s">
        <v>1706</v>
      </c>
      <c r="AJ653" s="3259" t="s">
        <v>767</v>
      </c>
      <c r="AK653" s="3259" t="s">
        <v>1806</v>
      </c>
      <c r="AL653" s="3244">
        <v>3</v>
      </c>
      <c r="AM653" s="3244">
        <v>5</v>
      </c>
      <c r="AN653" s="3244">
        <v>10</v>
      </c>
      <c r="AO653" s="3244">
        <v>5</v>
      </c>
      <c r="AP653" s="3244">
        <v>14000</v>
      </c>
      <c r="AQ653" s="3244">
        <v>7575</v>
      </c>
      <c r="AR653" s="3244">
        <v>4395</v>
      </c>
      <c r="AS653" s="3244">
        <v>3396</v>
      </c>
      <c r="AT653" s="3244">
        <v>4966</v>
      </c>
      <c r="AU653" s="3244">
        <v>2420</v>
      </c>
      <c r="AV653" s="3244">
        <v>-571</v>
      </c>
      <c r="AW653" s="3244">
        <v>975</v>
      </c>
      <c r="AX653" s="3244">
        <v>761</v>
      </c>
      <c r="AY653" s="3244">
        <v>470</v>
      </c>
      <c r="AZ653" s="3244">
        <v>2941</v>
      </c>
      <c r="BA653" s="3244">
        <v>1418</v>
      </c>
      <c r="BB653" s="3244">
        <v>-4271</v>
      </c>
      <c r="BC653" s="3244">
        <v>-914</v>
      </c>
      <c r="BE653" s="3223">
        <f t="shared" si="102"/>
        <v>633</v>
      </c>
      <c r="BF653" s="3223" t="b">
        <f t="shared" si="101"/>
        <v>1</v>
      </c>
      <c r="BG653" s="3341" t="s">
        <v>1806</v>
      </c>
      <c r="BH653" s="3269">
        <v>3</v>
      </c>
      <c r="BI653" s="3269">
        <v>5</v>
      </c>
      <c r="BJ653" s="3269">
        <v>10</v>
      </c>
      <c r="BK653" s="3269">
        <v>5</v>
      </c>
      <c r="BL653" s="3262">
        <v>14000</v>
      </c>
      <c r="BM653" s="3262">
        <v>7575</v>
      </c>
      <c r="BN653" s="3262">
        <v>4395</v>
      </c>
      <c r="BO653" s="3262">
        <v>3396</v>
      </c>
      <c r="BP653" s="3262">
        <v>4966</v>
      </c>
      <c r="BQ653" s="3262">
        <v>2421</v>
      </c>
      <c r="BR653" s="3269">
        <v>-570</v>
      </c>
      <c r="BS653" s="3269">
        <v>975</v>
      </c>
      <c r="BT653" s="3269">
        <v>760</v>
      </c>
      <c r="BU653" s="3269">
        <v>472</v>
      </c>
      <c r="BV653" s="3262">
        <v>2940</v>
      </c>
      <c r="BW653" s="3262">
        <v>1418</v>
      </c>
      <c r="BX653" s="3262">
        <v>-4271</v>
      </c>
      <c r="BY653" s="3269">
        <v>-914</v>
      </c>
    </row>
    <row r="654" spans="1:77" ht="15.2" customHeight="1" x14ac:dyDescent="0.2">
      <c r="A654" s="3254" t="s">
        <v>1707</v>
      </c>
      <c r="B654" s="3255" t="s">
        <v>1706</v>
      </c>
      <c r="C654" s="3272" t="s">
        <v>1807</v>
      </c>
      <c r="D654" s="3256">
        <v>0</v>
      </c>
      <c r="E654" s="3256">
        <v>4</v>
      </c>
      <c r="F654" s="3256">
        <v>0</v>
      </c>
      <c r="G654" s="3256">
        <v>4</v>
      </c>
      <c r="H654" s="3256">
        <v>0</v>
      </c>
      <c r="I654" s="3256">
        <v>4200</v>
      </c>
      <c r="J654" s="3256">
        <v>0</v>
      </c>
      <c r="K654" s="3256">
        <v>1562</v>
      </c>
      <c r="L654" s="3256">
        <v>0</v>
      </c>
      <c r="M654" s="3256">
        <v>1638</v>
      </c>
      <c r="N654" s="3256">
        <v>0</v>
      </c>
      <c r="O654" s="3257">
        <v>-77</v>
      </c>
      <c r="P654" s="3256">
        <v>0</v>
      </c>
      <c r="Q654" s="3256">
        <v>141</v>
      </c>
      <c r="R654" s="3256">
        <v>0</v>
      </c>
      <c r="S654" s="3256">
        <v>641</v>
      </c>
      <c r="T654" s="3256">
        <v>0</v>
      </c>
      <c r="U654" s="3257">
        <v>-859</v>
      </c>
      <c r="V654" s="3209" t="s">
        <v>1807</v>
      </c>
      <c r="W654" s="3223" t="b">
        <f t="shared" si="107"/>
        <v>1</v>
      </c>
      <c r="X654" s="3258">
        <f>+T654-'Departmental PL'!V1025</f>
        <v>0</v>
      </c>
      <c r="Y654" s="3258">
        <f>+U654-'Departmental PL'!W1025</f>
        <v>-1</v>
      </c>
      <c r="AC654" s="3228">
        <f t="shared" si="103"/>
        <v>0</v>
      </c>
      <c r="AD654" s="3228">
        <f t="shared" si="104"/>
        <v>1</v>
      </c>
      <c r="AF654" s="3233">
        <f t="shared" si="105"/>
        <v>0</v>
      </c>
      <c r="AG654" s="3233">
        <f t="shared" si="106"/>
        <v>0</v>
      </c>
      <c r="AH654" s="3223" t="b">
        <f t="shared" si="100"/>
        <v>1</v>
      </c>
      <c r="AI654" s="3259" t="s">
        <v>1706</v>
      </c>
      <c r="AJ654" s="3259" t="s">
        <v>767</v>
      </c>
      <c r="AK654" s="3393" t="s">
        <v>1807</v>
      </c>
      <c r="AL654" s="3244">
        <v>1</v>
      </c>
      <c r="AM654" s="3244">
        <v>1</v>
      </c>
      <c r="AN654" s="3244">
        <v>1</v>
      </c>
      <c r="AO654" s="3244">
        <v>3</v>
      </c>
      <c r="AP654" s="3244">
        <v>1400</v>
      </c>
      <c r="AQ654" s="3244">
        <v>4980</v>
      </c>
      <c r="AR654" s="3244">
        <v>835</v>
      </c>
      <c r="AS654" s="3244">
        <v>4216</v>
      </c>
      <c r="AT654" s="3244">
        <v>523</v>
      </c>
      <c r="AU654" s="3244">
        <v>2052</v>
      </c>
      <c r="AV654" s="3244">
        <v>313</v>
      </c>
      <c r="AW654" s="3244">
        <v>2164</v>
      </c>
      <c r="AX654" s="3244">
        <v>48</v>
      </c>
      <c r="AY654" s="3244">
        <v>230</v>
      </c>
      <c r="AZ654" s="3244">
        <v>211</v>
      </c>
      <c r="BA654" s="3244">
        <v>728</v>
      </c>
      <c r="BB654" s="3244">
        <v>54</v>
      </c>
      <c r="BC654" s="3244">
        <v>1206</v>
      </c>
      <c r="BD654" s="3394" t="s">
        <v>2045</v>
      </c>
      <c r="BE654" s="3223">
        <f t="shared" si="102"/>
        <v>634</v>
      </c>
      <c r="BF654" s="3223" t="b">
        <f t="shared" si="101"/>
        <v>1</v>
      </c>
      <c r="BG654" s="3341" t="s">
        <v>1807</v>
      </c>
      <c r="BH654" s="3269">
        <v>1</v>
      </c>
      <c r="BI654" s="3269">
        <v>1</v>
      </c>
      <c r="BJ654" s="3269">
        <v>1</v>
      </c>
      <c r="BK654" s="3269">
        <v>3</v>
      </c>
      <c r="BL654" s="3262">
        <v>1400</v>
      </c>
      <c r="BM654" s="3262">
        <v>4980</v>
      </c>
      <c r="BN654" s="3269">
        <v>835</v>
      </c>
      <c r="BO654" s="3262">
        <v>4216</v>
      </c>
      <c r="BP654" s="3269">
        <v>523</v>
      </c>
      <c r="BQ654" s="3262">
        <v>2052</v>
      </c>
      <c r="BR654" s="3269">
        <v>313</v>
      </c>
      <c r="BS654" s="3262">
        <v>2164</v>
      </c>
      <c r="BT654" s="3269">
        <v>48</v>
      </c>
      <c r="BU654" s="3269">
        <v>230</v>
      </c>
      <c r="BV654" s="3269">
        <v>211</v>
      </c>
      <c r="BW654" s="3269">
        <v>728</v>
      </c>
      <c r="BX654" s="3269">
        <v>54</v>
      </c>
      <c r="BY654" s="3262">
        <v>1206</v>
      </c>
    </row>
    <row r="655" spans="1:77" ht="15.2" customHeight="1" x14ac:dyDescent="0.2">
      <c r="A655" s="3254" t="s">
        <v>1708</v>
      </c>
      <c r="B655" s="3255" t="s">
        <v>1706</v>
      </c>
      <c r="C655" s="3272" t="s">
        <v>1705</v>
      </c>
      <c r="D655" s="3256">
        <v>0</v>
      </c>
      <c r="E655" s="3256">
        <v>1</v>
      </c>
      <c r="F655" s="3256">
        <v>0</v>
      </c>
      <c r="G655" s="3315">
        <v>1</v>
      </c>
      <c r="H655" s="3256">
        <v>0</v>
      </c>
      <c r="I655" s="3315">
        <v>1330</v>
      </c>
      <c r="J655" s="3256">
        <v>0</v>
      </c>
      <c r="K655" s="3315">
        <v>209</v>
      </c>
      <c r="L655" s="3256">
        <v>0</v>
      </c>
      <c r="M655" s="3315">
        <v>564</v>
      </c>
      <c r="N655" s="3256">
        <v>0</v>
      </c>
      <c r="O655" s="3256">
        <v>-355</v>
      </c>
      <c r="P655" s="3256">
        <v>0</v>
      </c>
      <c r="Q655" s="3315">
        <v>38</v>
      </c>
      <c r="R655" s="3256">
        <v>0</v>
      </c>
      <c r="S655" s="3315">
        <v>233</v>
      </c>
      <c r="T655" s="3257">
        <v>0</v>
      </c>
      <c r="U655" s="3256">
        <v>-626</v>
      </c>
      <c r="V655" s="3209" t="s">
        <v>1705</v>
      </c>
      <c r="W655" s="3223" t="b">
        <f t="shared" si="107"/>
        <v>1</v>
      </c>
      <c r="X655" s="3258">
        <f>+T655-'Departmental PL'!V1027</f>
        <v>0</v>
      </c>
      <c r="Y655" s="3258">
        <f>+U655-'Departmental PL'!W1027</f>
        <v>0</v>
      </c>
      <c r="AC655" s="3228">
        <f t="shared" si="103"/>
        <v>0</v>
      </c>
      <c r="AD655" s="3228">
        <f t="shared" si="104"/>
        <v>0</v>
      </c>
      <c r="AF655" s="3233">
        <f t="shared" si="105"/>
        <v>0</v>
      </c>
      <c r="AG655" s="3233">
        <f t="shared" si="106"/>
        <v>0</v>
      </c>
      <c r="AH655" s="3223" t="b">
        <f t="shared" si="100"/>
        <v>1</v>
      </c>
      <c r="AI655" s="3259" t="s">
        <v>1706</v>
      </c>
      <c r="AJ655" s="3259" t="s">
        <v>767</v>
      </c>
      <c r="AK655" s="3259" t="s">
        <v>1705</v>
      </c>
      <c r="AL655" s="3244">
        <v>1</v>
      </c>
      <c r="AM655" s="3244">
        <v>1</v>
      </c>
      <c r="AN655" s="3244">
        <v>1</v>
      </c>
      <c r="AO655" s="3244">
        <v>1</v>
      </c>
      <c r="AP655" s="3244">
        <v>1330</v>
      </c>
      <c r="AQ655" s="3244">
        <v>1660</v>
      </c>
      <c r="AR655" s="3244">
        <v>209</v>
      </c>
      <c r="AS655" s="3244">
        <v>905</v>
      </c>
      <c r="AT655" s="3244">
        <v>519</v>
      </c>
      <c r="AU655" s="3244">
        <v>619</v>
      </c>
      <c r="AV655" s="3244">
        <v>-310</v>
      </c>
      <c r="AW655" s="3244">
        <v>286</v>
      </c>
      <c r="AX655" s="3244">
        <v>37</v>
      </c>
      <c r="AY655" s="3244">
        <v>45</v>
      </c>
      <c r="AZ655" s="3244">
        <v>227</v>
      </c>
      <c r="BA655" s="3244">
        <v>242</v>
      </c>
      <c r="BB655" s="3244">
        <v>-574</v>
      </c>
      <c r="BC655" s="3244">
        <v>-1</v>
      </c>
      <c r="BE655" s="3223">
        <f t="shared" si="102"/>
        <v>635</v>
      </c>
      <c r="BF655" s="3223" t="b">
        <f t="shared" si="101"/>
        <v>1</v>
      </c>
      <c r="BG655" s="3269" t="s">
        <v>1705</v>
      </c>
      <c r="BH655" s="3269">
        <v>1</v>
      </c>
      <c r="BI655" s="3269">
        <v>1</v>
      </c>
      <c r="BJ655" s="3269">
        <v>1</v>
      </c>
      <c r="BK655" s="3269">
        <v>1</v>
      </c>
      <c r="BL655" s="3262">
        <v>1330</v>
      </c>
      <c r="BM655" s="3262">
        <v>1660</v>
      </c>
      <c r="BN655" s="3269">
        <v>209</v>
      </c>
      <c r="BO655" s="3269">
        <v>905</v>
      </c>
      <c r="BP655" s="3269">
        <v>519</v>
      </c>
      <c r="BQ655" s="3269">
        <v>619</v>
      </c>
      <c r="BR655" s="3269">
        <v>-310</v>
      </c>
      <c r="BS655" s="3269">
        <v>286</v>
      </c>
      <c r="BT655" s="3269">
        <v>37</v>
      </c>
      <c r="BU655" s="3269">
        <v>45</v>
      </c>
      <c r="BV655" s="3269">
        <v>227</v>
      </c>
      <c r="BW655" s="3269">
        <v>242</v>
      </c>
      <c r="BX655" s="3269">
        <v>-574</v>
      </c>
      <c r="BY655" s="3269">
        <v>-1</v>
      </c>
    </row>
    <row r="656" spans="1:77" s="3446" customFormat="1" ht="15.2" customHeight="1" x14ac:dyDescent="0.2">
      <c r="A656" s="3459" t="s">
        <v>1709</v>
      </c>
      <c r="B656" s="3473" t="s">
        <v>1706</v>
      </c>
      <c r="C656" s="3474" t="s">
        <v>2609</v>
      </c>
      <c r="D656" s="3473">
        <v>1489</v>
      </c>
      <c r="E656" s="3473">
        <v>1414</v>
      </c>
      <c r="F656" s="3473">
        <v>1694</v>
      </c>
      <c r="G656" s="3473">
        <v>1722</v>
      </c>
      <c r="H656" s="3473">
        <v>2310970</v>
      </c>
      <c r="I656" s="3473">
        <v>2216210</v>
      </c>
      <c r="J656" s="3473">
        <v>929525</v>
      </c>
      <c r="K656" s="3473">
        <v>877462</v>
      </c>
      <c r="L656" s="3473">
        <v>838577</v>
      </c>
      <c r="M656" s="3473">
        <v>802441</v>
      </c>
      <c r="N656" s="3473">
        <v>90948</v>
      </c>
      <c r="O656" s="3473">
        <v>75021</v>
      </c>
      <c r="P656" s="3473">
        <v>220823</v>
      </c>
      <c r="Q656" s="3473">
        <v>245840</v>
      </c>
      <c r="R656" s="3473">
        <v>537566</v>
      </c>
      <c r="S656" s="3473">
        <v>673655</v>
      </c>
      <c r="T656" s="3473">
        <v>-667441</v>
      </c>
      <c r="U656" s="3473">
        <v>-844475</v>
      </c>
      <c r="V656" s="3475" t="s">
        <v>2609</v>
      </c>
      <c r="W656" s="3446" t="b">
        <f t="shared" si="107"/>
        <v>1</v>
      </c>
      <c r="X656" s="3473">
        <f>+T656-'Departmental PL'!V1029</f>
        <v>-6</v>
      </c>
      <c r="Y656" s="3473">
        <f>+U656-'Departmental PL'!W1029</f>
        <v>-5</v>
      </c>
      <c r="AC656" s="3446">
        <f t="shared" si="103"/>
        <v>0</v>
      </c>
      <c r="AD656" s="3446">
        <f t="shared" si="104"/>
        <v>0</v>
      </c>
      <c r="AF656" s="3446">
        <f t="shared" si="105"/>
        <v>0</v>
      </c>
      <c r="AG656" s="3446">
        <f t="shared" si="106"/>
        <v>1</v>
      </c>
      <c r="AH656" s="3446" t="b">
        <f t="shared" si="100"/>
        <v>0</v>
      </c>
      <c r="AI656" s="3476" t="s">
        <v>1706</v>
      </c>
      <c r="AJ656" s="3476" t="s">
        <v>767</v>
      </c>
      <c r="AK656" s="3476" t="s">
        <v>2031</v>
      </c>
      <c r="AL656" s="3476">
        <v>967</v>
      </c>
      <c r="AM656" s="3476">
        <v>1018</v>
      </c>
      <c r="AN656" s="3476">
        <v>1224</v>
      </c>
      <c r="AO656" s="3476">
        <v>1212</v>
      </c>
      <c r="AP656" s="3476">
        <v>1538995</v>
      </c>
      <c r="AQ656" s="3476">
        <v>1492635</v>
      </c>
      <c r="AR656" s="3476">
        <v>608457</v>
      </c>
      <c r="AS656" s="3476">
        <v>648849</v>
      </c>
      <c r="AT656" s="3476">
        <v>543814</v>
      </c>
      <c r="AU656" s="3476">
        <v>538912</v>
      </c>
      <c r="AV656" s="3476">
        <v>64589</v>
      </c>
      <c r="AW656" s="3476">
        <v>110057</v>
      </c>
      <c r="AX656" s="3476">
        <v>164358</v>
      </c>
      <c r="AY656" s="3476">
        <v>140929</v>
      </c>
      <c r="AZ656" s="3476">
        <v>440783</v>
      </c>
      <c r="BA656" s="3476">
        <v>313156</v>
      </c>
      <c r="BB656" s="3476">
        <v>-540495</v>
      </c>
      <c r="BC656" s="3476">
        <v>-344095</v>
      </c>
      <c r="BE656" s="3446">
        <f t="shared" si="102"/>
        <v>636</v>
      </c>
      <c r="BF656" s="3446" t="b">
        <f t="shared" si="101"/>
        <v>0</v>
      </c>
      <c r="BG656" s="3472" t="s">
        <v>1706</v>
      </c>
      <c r="BH656" s="3467">
        <v>967</v>
      </c>
      <c r="BI656" s="3467">
        <v>1018</v>
      </c>
      <c r="BJ656" s="3467">
        <v>1224</v>
      </c>
      <c r="BK656" s="3467">
        <v>1212</v>
      </c>
      <c r="BL656" s="3467">
        <v>1538995</v>
      </c>
      <c r="BM656" s="3467">
        <v>1492635</v>
      </c>
      <c r="BN656" s="3467">
        <v>608475</v>
      </c>
      <c r="BO656" s="3467">
        <v>648851</v>
      </c>
      <c r="BP656" s="3467">
        <v>543873</v>
      </c>
      <c r="BQ656" s="3467">
        <v>538800</v>
      </c>
      <c r="BR656" s="3467">
        <v>64602</v>
      </c>
      <c r="BS656" s="3467">
        <v>110051</v>
      </c>
      <c r="BT656" s="3467">
        <v>164463</v>
      </c>
      <c r="BU656" s="3467">
        <v>140949</v>
      </c>
      <c r="BV656" s="3467">
        <v>440641</v>
      </c>
      <c r="BW656" s="3467">
        <v>313186</v>
      </c>
      <c r="BX656" s="3467">
        <v>-540502</v>
      </c>
      <c r="BY656" s="3467">
        <v>-344084</v>
      </c>
    </row>
    <row r="657" spans="1:77" ht="15.2" customHeight="1" x14ac:dyDescent="0.2">
      <c r="A657" s="3254" t="s">
        <v>1680</v>
      </c>
      <c r="B657" s="3340" t="s">
        <v>1706</v>
      </c>
      <c r="C657" s="3327" t="s">
        <v>1213</v>
      </c>
      <c r="D657" s="3328"/>
      <c r="E657" s="3328"/>
      <c r="F657" s="3328"/>
      <c r="G657" s="3328"/>
      <c r="H657" s="3328"/>
      <c r="I657" s="3328"/>
      <c r="J657" s="3328"/>
      <c r="K657" s="3328"/>
      <c r="L657" s="3328"/>
      <c r="M657" s="3328"/>
      <c r="N657" s="3328"/>
      <c r="O657" s="3329"/>
      <c r="P657" s="3328"/>
      <c r="Q657" s="3328"/>
      <c r="R657" s="3328"/>
      <c r="S657" s="3328"/>
      <c r="T657" s="3329"/>
      <c r="U657" s="3329"/>
      <c r="V657" s="3218" t="s">
        <v>1213</v>
      </c>
      <c r="W657" s="3223" t="b">
        <f t="shared" si="107"/>
        <v>1</v>
      </c>
      <c r="X657" s="3258">
        <f>+T657-'Departmental PL'!V1030</f>
        <v>0</v>
      </c>
      <c r="Y657" s="3258">
        <f>+U657-'Departmental PL'!W1030</f>
        <v>0</v>
      </c>
      <c r="AC657" s="3228">
        <f t="shared" si="103"/>
        <v>0</v>
      </c>
      <c r="AD657" s="3228">
        <f t="shared" si="104"/>
        <v>0</v>
      </c>
      <c r="AF657" s="3233">
        <f t="shared" si="105"/>
        <v>0</v>
      </c>
      <c r="AG657" s="3233">
        <f t="shared" si="106"/>
        <v>0</v>
      </c>
      <c r="AH657" s="3223" t="b">
        <f t="shared" si="100"/>
        <v>1</v>
      </c>
      <c r="AI657" s="3259"/>
      <c r="AJ657" s="3259"/>
      <c r="AK657" s="3259" t="s">
        <v>1213</v>
      </c>
      <c r="BE657" s="3223">
        <f t="shared" si="102"/>
        <v>637</v>
      </c>
      <c r="BF657" s="3223" t="b">
        <f t="shared" si="101"/>
        <v>1</v>
      </c>
      <c r="BG657" s="3221" t="s">
        <v>1213</v>
      </c>
      <c r="BH657" s="3269"/>
      <c r="BI657" s="3269"/>
      <c r="BJ657" s="3269"/>
      <c r="BK657" s="3269"/>
      <c r="BL657" s="3262"/>
      <c r="BM657" s="3262"/>
      <c r="BN657" s="3262"/>
      <c r="BO657" s="3262"/>
      <c r="BP657" s="3262"/>
      <c r="BQ657" s="3262"/>
      <c r="BR657" s="3269"/>
      <c r="BS657" s="3269"/>
      <c r="BT657" s="3269"/>
      <c r="BU657" s="3269"/>
      <c r="BV657" s="3269"/>
      <c r="BW657" s="3269"/>
      <c r="BX657" s="3269"/>
      <c r="BY657" s="3269"/>
    </row>
    <row r="658" spans="1:77" ht="15.2" customHeight="1" x14ac:dyDescent="0.2">
      <c r="A658" s="3254" t="s">
        <v>1681</v>
      </c>
      <c r="B658" s="3255" t="s">
        <v>1706</v>
      </c>
      <c r="C658" s="3272" t="s">
        <v>1679</v>
      </c>
      <c r="D658" s="3256">
        <v>339</v>
      </c>
      <c r="E658" s="3256">
        <v>371</v>
      </c>
      <c r="F658" s="3256">
        <v>908</v>
      </c>
      <c r="G658" s="3256">
        <v>1173</v>
      </c>
      <c r="H658" s="3256">
        <v>1084860</v>
      </c>
      <c r="I658" s="3256">
        <v>1026900</v>
      </c>
      <c r="J658" s="3256">
        <v>226198</v>
      </c>
      <c r="K658" s="3256">
        <v>253957</v>
      </c>
      <c r="L658" s="3256">
        <v>580160</v>
      </c>
      <c r="M658" s="3256">
        <v>553358</v>
      </c>
      <c r="N658" s="3257">
        <v>-353962</v>
      </c>
      <c r="O658" s="3257">
        <v>-299401</v>
      </c>
      <c r="P658" s="3256">
        <v>47422</v>
      </c>
      <c r="Q658" s="3256">
        <v>45581</v>
      </c>
      <c r="R658" s="3256">
        <v>300999</v>
      </c>
      <c r="S658" s="3256">
        <v>216428</v>
      </c>
      <c r="T658" s="3257">
        <v>-702383</v>
      </c>
      <c r="U658" s="3257">
        <v>-561409</v>
      </c>
      <c r="V658" s="3209" t="s">
        <v>1679</v>
      </c>
      <c r="W658" s="3223" t="b">
        <f t="shared" si="107"/>
        <v>1</v>
      </c>
      <c r="X658" s="3258">
        <f>+T658-'Departmental PL'!V1031</f>
        <v>0</v>
      </c>
      <c r="Y658" s="3258">
        <f>+U658-'Departmental PL'!W1031</f>
        <v>1</v>
      </c>
      <c r="AC658" s="3228">
        <f t="shared" si="103"/>
        <v>0</v>
      </c>
      <c r="AD658" s="3228">
        <f t="shared" si="104"/>
        <v>0</v>
      </c>
      <c r="AF658" s="3233">
        <f t="shared" si="105"/>
        <v>0</v>
      </c>
      <c r="AG658" s="3233">
        <f t="shared" si="106"/>
        <v>-1</v>
      </c>
      <c r="AH658" s="3223" t="b">
        <f t="shared" si="100"/>
        <v>1</v>
      </c>
      <c r="AI658" s="3259" t="s">
        <v>1706</v>
      </c>
      <c r="AJ658" s="3259" t="s">
        <v>768</v>
      </c>
      <c r="AK658" s="3259" t="s">
        <v>1679</v>
      </c>
      <c r="AL658" s="3244">
        <v>303</v>
      </c>
      <c r="AM658" s="3244">
        <v>137</v>
      </c>
      <c r="AN658" s="3244">
        <v>817</v>
      </c>
      <c r="AO658" s="3244">
        <v>424</v>
      </c>
      <c r="AP658" s="3244">
        <v>850500</v>
      </c>
      <c r="AQ658" s="3244">
        <v>153425</v>
      </c>
      <c r="AR658" s="3244">
        <v>212325</v>
      </c>
      <c r="AS658" s="3244">
        <v>45179</v>
      </c>
      <c r="AT658" s="3244">
        <v>450254</v>
      </c>
      <c r="AU658" s="3244">
        <v>87639</v>
      </c>
      <c r="AV658" s="3244">
        <v>-237886</v>
      </c>
      <c r="AW658" s="3244">
        <v>-42471</v>
      </c>
      <c r="AX658" s="3244">
        <v>37297</v>
      </c>
      <c r="AY658" s="3244">
        <v>8918</v>
      </c>
      <c r="AZ658" s="3244">
        <v>174131</v>
      </c>
      <c r="BA658" s="3244">
        <v>31303</v>
      </c>
      <c r="BB658" s="3244">
        <v>-449310</v>
      </c>
      <c r="BC658" s="3244">
        <v>-82699</v>
      </c>
      <c r="BE658" s="3223">
        <f t="shared" si="102"/>
        <v>638</v>
      </c>
      <c r="BF658" s="3223" t="b">
        <f t="shared" si="101"/>
        <v>1</v>
      </c>
      <c r="BG658" s="3269" t="s">
        <v>1679</v>
      </c>
      <c r="BH658" s="3269">
        <v>303</v>
      </c>
      <c r="BI658" s="3269">
        <v>137</v>
      </c>
      <c r="BJ658" s="3269">
        <v>817</v>
      </c>
      <c r="BK658" s="3269">
        <v>424</v>
      </c>
      <c r="BL658" s="3262">
        <v>850500</v>
      </c>
      <c r="BM658" s="3262">
        <v>153425</v>
      </c>
      <c r="BN658" s="3262">
        <v>212332</v>
      </c>
      <c r="BO658" s="3262">
        <v>45176</v>
      </c>
      <c r="BP658" s="3262">
        <v>450218</v>
      </c>
      <c r="BQ658" s="3262">
        <v>87651</v>
      </c>
      <c r="BR658" s="3262">
        <v>-237886</v>
      </c>
      <c r="BS658" s="3262">
        <v>-42475</v>
      </c>
      <c r="BT658" s="3262">
        <v>37321</v>
      </c>
      <c r="BU658" s="3262">
        <v>8930</v>
      </c>
      <c r="BV658" s="3262">
        <v>174103</v>
      </c>
      <c r="BW658" s="3262">
        <v>31293</v>
      </c>
      <c r="BX658" s="3262">
        <v>-449311</v>
      </c>
      <c r="BY658" s="3262">
        <v>-82697</v>
      </c>
    </row>
    <row r="659" spans="1:77" ht="15.2" customHeight="1" x14ac:dyDescent="0.2">
      <c r="A659" s="3254" t="s">
        <v>1682</v>
      </c>
      <c r="B659" s="3255" t="s">
        <v>1706</v>
      </c>
      <c r="C659" s="3272" t="s">
        <v>1707</v>
      </c>
      <c r="D659" s="3256">
        <v>38</v>
      </c>
      <c r="E659" s="3256">
        <v>30</v>
      </c>
      <c r="F659" s="3256">
        <v>41</v>
      </c>
      <c r="G659" s="3256">
        <v>31</v>
      </c>
      <c r="H659" s="3256">
        <v>25808</v>
      </c>
      <c r="I659" s="3256">
        <v>29890</v>
      </c>
      <c r="J659" s="3256">
        <v>12542</v>
      </c>
      <c r="K659" s="3256">
        <v>12899</v>
      </c>
      <c r="L659" s="3256">
        <v>9285</v>
      </c>
      <c r="M659" s="3256">
        <v>11126</v>
      </c>
      <c r="N659" s="3256">
        <v>3258</v>
      </c>
      <c r="O659" s="3256">
        <v>1773</v>
      </c>
      <c r="P659" s="3256">
        <v>2303</v>
      </c>
      <c r="Q659" s="3256">
        <v>2821</v>
      </c>
      <c r="R659" s="3256">
        <v>6684</v>
      </c>
      <c r="S659" s="3256">
        <v>7451</v>
      </c>
      <c r="T659" s="3257">
        <v>-5730</v>
      </c>
      <c r="U659" s="3257">
        <v>-8499</v>
      </c>
      <c r="V659" s="3209" t="s">
        <v>1707</v>
      </c>
      <c r="W659" s="3223" t="b">
        <f t="shared" si="107"/>
        <v>1</v>
      </c>
      <c r="X659" s="3258">
        <f>+T659-'Departmental PL'!V1032</f>
        <v>0</v>
      </c>
      <c r="Y659" s="3258">
        <f>+U659-'Departmental PL'!W1032</f>
        <v>0</v>
      </c>
      <c r="AC659" s="3228">
        <f t="shared" si="103"/>
        <v>-1</v>
      </c>
      <c r="AD659" s="3228">
        <f t="shared" si="104"/>
        <v>0</v>
      </c>
      <c r="AF659" s="3233">
        <f t="shared" si="105"/>
        <v>1</v>
      </c>
      <c r="AG659" s="3233">
        <f t="shared" si="106"/>
        <v>0</v>
      </c>
      <c r="AH659" s="3223" t="b">
        <f t="shared" si="100"/>
        <v>1</v>
      </c>
      <c r="AI659" s="3259" t="s">
        <v>1706</v>
      </c>
      <c r="AJ659" s="3259" t="s">
        <v>768</v>
      </c>
      <c r="AK659" s="3259" t="s">
        <v>1707</v>
      </c>
      <c r="AL659" s="3244">
        <v>19</v>
      </c>
      <c r="AM659" s="3244">
        <v>23</v>
      </c>
      <c r="AN659" s="3244">
        <v>22</v>
      </c>
      <c r="AO659" s="3244">
        <v>26</v>
      </c>
      <c r="AP659" s="3244">
        <v>25690</v>
      </c>
      <c r="AQ659" s="3244">
        <v>26605</v>
      </c>
      <c r="AR659" s="3244">
        <v>11163</v>
      </c>
      <c r="AS659" s="3244">
        <v>15620</v>
      </c>
      <c r="AT659" s="3244">
        <v>9823</v>
      </c>
      <c r="AU659" s="3244">
        <v>9874</v>
      </c>
      <c r="AV659" s="3244">
        <v>1340</v>
      </c>
      <c r="AW659" s="3244">
        <v>5740</v>
      </c>
      <c r="AX659" s="3244">
        <v>2458</v>
      </c>
      <c r="AY659" s="3244">
        <v>2724</v>
      </c>
      <c r="AZ659" s="3244">
        <v>6353</v>
      </c>
      <c r="BA659" s="3244">
        <v>5880</v>
      </c>
      <c r="BB659" s="3244">
        <v>-7471</v>
      </c>
      <c r="BC659" s="3244">
        <v>-2863</v>
      </c>
      <c r="BE659" s="3223">
        <f t="shared" si="102"/>
        <v>639</v>
      </c>
      <c r="BF659" s="3223" t="b">
        <f t="shared" si="101"/>
        <v>1</v>
      </c>
      <c r="BG659" s="3269" t="s">
        <v>1707</v>
      </c>
      <c r="BH659" s="3269">
        <v>19</v>
      </c>
      <c r="BI659" s="3269">
        <v>23</v>
      </c>
      <c r="BJ659" s="3269">
        <v>22</v>
      </c>
      <c r="BK659" s="3269">
        <v>26</v>
      </c>
      <c r="BL659" s="3262">
        <v>25690</v>
      </c>
      <c r="BM659" s="3262">
        <v>26605</v>
      </c>
      <c r="BN659" s="3262">
        <v>11164</v>
      </c>
      <c r="BO659" s="3262">
        <v>15619</v>
      </c>
      <c r="BP659" s="3262">
        <v>9823</v>
      </c>
      <c r="BQ659" s="3262">
        <v>9878</v>
      </c>
      <c r="BR659" s="3262">
        <v>1340</v>
      </c>
      <c r="BS659" s="3262">
        <v>5741</v>
      </c>
      <c r="BT659" s="3262">
        <v>2455</v>
      </c>
      <c r="BU659" s="3262">
        <v>2727</v>
      </c>
      <c r="BV659" s="3262">
        <v>6355</v>
      </c>
      <c r="BW659" s="3262">
        <v>5876</v>
      </c>
      <c r="BX659" s="3262">
        <v>-7470</v>
      </c>
      <c r="BY659" s="3262">
        <v>-2862</v>
      </c>
    </row>
    <row r="660" spans="1:77" ht="15.2" customHeight="1" x14ac:dyDescent="0.2">
      <c r="A660" s="3254" t="s">
        <v>1683</v>
      </c>
      <c r="B660" s="3255" t="s">
        <v>1706</v>
      </c>
      <c r="C660" s="3272" t="s">
        <v>1708</v>
      </c>
      <c r="D660" s="3256">
        <v>374</v>
      </c>
      <c r="E660" s="3256">
        <v>362</v>
      </c>
      <c r="F660" s="3256">
        <v>417</v>
      </c>
      <c r="G660" s="3256">
        <v>418</v>
      </c>
      <c r="H660" s="3256">
        <v>376110</v>
      </c>
      <c r="I660" s="3256">
        <v>386540</v>
      </c>
      <c r="J660" s="3256">
        <v>171266</v>
      </c>
      <c r="K660" s="3256">
        <v>188590</v>
      </c>
      <c r="L660" s="3256">
        <v>129084</v>
      </c>
      <c r="M660" s="3256">
        <v>140525</v>
      </c>
      <c r="N660" s="3256">
        <v>42183</v>
      </c>
      <c r="O660" s="3256">
        <v>48065</v>
      </c>
      <c r="P660" s="3256">
        <v>39939</v>
      </c>
      <c r="Q660" s="3256">
        <v>45674</v>
      </c>
      <c r="R660" s="3256">
        <v>146319</v>
      </c>
      <c r="S660" s="3256">
        <v>139343</v>
      </c>
      <c r="T660" s="3257">
        <v>-144075</v>
      </c>
      <c r="U660" s="3257">
        <v>-136952</v>
      </c>
      <c r="V660" s="3209" t="s">
        <v>1708</v>
      </c>
      <c r="W660" s="3223" t="b">
        <f t="shared" si="107"/>
        <v>1</v>
      </c>
      <c r="X660" s="3258">
        <f>+T660-'Departmental PL'!V1033</f>
        <v>1</v>
      </c>
      <c r="Y660" s="3258">
        <f>+U660-'Departmental PL'!W1033</f>
        <v>0</v>
      </c>
      <c r="AC660" s="3228">
        <f t="shared" si="103"/>
        <v>-1</v>
      </c>
      <c r="AD660" s="3228">
        <f t="shared" si="104"/>
        <v>0</v>
      </c>
      <c r="AF660" s="3233">
        <f t="shared" si="105"/>
        <v>0</v>
      </c>
      <c r="AG660" s="3233">
        <f t="shared" si="106"/>
        <v>0</v>
      </c>
      <c r="AH660" s="3223" t="b">
        <f t="shared" si="100"/>
        <v>1</v>
      </c>
      <c r="AI660" s="3259" t="s">
        <v>1706</v>
      </c>
      <c r="AJ660" s="3259" t="s">
        <v>768</v>
      </c>
      <c r="AK660" s="3259" t="s">
        <v>1708</v>
      </c>
      <c r="AL660" s="3244">
        <v>264</v>
      </c>
      <c r="AM660" s="3244">
        <v>195</v>
      </c>
      <c r="AN660" s="3244">
        <v>308</v>
      </c>
      <c r="AO660" s="3244">
        <v>225</v>
      </c>
      <c r="AP660" s="3244">
        <v>291340</v>
      </c>
      <c r="AQ660" s="3244">
        <v>226200</v>
      </c>
      <c r="AR660" s="3244">
        <v>140609</v>
      </c>
      <c r="AS660" s="3244">
        <v>104338</v>
      </c>
      <c r="AT660" s="3244">
        <v>105814</v>
      </c>
      <c r="AU660" s="3244">
        <v>75411</v>
      </c>
      <c r="AV660" s="3244">
        <v>34859</v>
      </c>
      <c r="AW660" s="3244">
        <v>28939</v>
      </c>
      <c r="AX660" s="3244">
        <v>33696</v>
      </c>
      <c r="AY660" s="3244">
        <v>20874</v>
      </c>
      <c r="AZ660" s="3244">
        <v>101978</v>
      </c>
      <c r="BA660" s="3244">
        <v>65268</v>
      </c>
      <c r="BB660" s="3244">
        <v>-100891</v>
      </c>
      <c r="BC660" s="3244">
        <v>-57183</v>
      </c>
      <c r="BE660" s="3223">
        <f t="shared" si="102"/>
        <v>640</v>
      </c>
      <c r="BF660" s="3223" t="b">
        <f t="shared" si="101"/>
        <v>1</v>
      </c>
      <c r="BG660" s="3269" t="s">
        <v>1708</v>
      </c>
      <c r="BH660" s="3269">
        <v>264</v>
      </c>
      <c r="BI660" s="3269">
        <v>195</v>
      </c>
      <c r="BJ660" s="3269">
        <v>308</v>
      </c>
      <c r="BK660" s="3269">
        <v>225</v>
      </c>
      <c r="BL660" s="3262">
        <v>291340</v>
      </c>
      <c r="BM660" s="3262">
        <v>226200</v>
      </c>
      <c r="BN660" s="3262">
        <v>140606</v>
      </c>
      <c r="BO660" s="3262">
        <v>104336</v>
      </c>
      <c r="BP660" s="3262">
        <v>105746</v>
      </c>
      <c r="BQ660" s="3262">
        <v>75390</v>
      </c>
      <c r="BR660" s="3262">
        <v>34861</v>
      </c>
      <c r="BS660" s="3262">
        <v>28946</v>
      </c>
      <c r="BT660" s="3262">
        <v>33717</v>
      </c>
      <c r="BU660" s="3262">
        <v>20858</v>
      </c>
      <c r="BV660" s="3262">
        <v>102037</v>
      </c>
      <c r="BW660" s="3262">
        <v>65262</v>
      </c>
      <c r="BX660" s="3262">
        <v>-100894</v>
      </c>
      <c r="BY660" s="3262">
        <v>-57175</v>
      </c>
    </row>
    <row r="661" spans="1:77" ht="15.2" customHeight="1" x14ac:dyDescent="0.2">
      <c r="A661" s="3254" t="s">
        <v>1684</v>
      </c>
      <c r="B661" s="3255" t="s">
        <v>1706</v>
      </c>
      <c r="C661" s="3272" t="s">
        <v>1709</v>
      </c>
      <c r="D661" s="3256">
        <v>3386</v>
      </c>
      <c r="E661" s="3256">
        <v>3258</v>
      </c>
      <c r="F661" s="3256">
        <v>14826</v>
      </c>
      <c r="G661" s="3256">
        <v>12809</v>
      </c>
      <c r="H661" s="3256">
        <v>5462346</v>
      </c>
      <c r="I661" s="3256">
        <v>4565968</v>
      </c>
      <c r="J661" s="3256">
        <v>1859312</v>
      </c>
      <c r="K661" s="3256">
        <v>1763822</v>
      </c>
      <c r="L661" s="3256">
        <v>892238</v>
      </c>
      <c r="M661" s="3256">
        <v>790154</v>
      </c>
      <c r="N661" s="3256">
        <v>967074</v>
      </c>
      <c r="O661" s="3256">
        <v>973669</v>
      </c>
      <c r="P661" s="3256">
        <v>29182</v>
      </c>
      <c r="Q661" s="3256">
        <v>23786</v>
      </c>
      <c r="R661" s="3256">
        <v>461763</v>
      </c>
      <c r="S661" s="3256">
        <v>378637</v>
      </c>
      <c r="T661" s="3256">
        <v>476129</v>
      </c>
      <c r="U661" s="3256">
        <v>571246</v>
      </c>
      <c r="V661" s="3209" t="s">
        <v>1709</v>
      </c>
      <c r="W661" s="3223" t="b">
        <f t="shared" si="107"/>
        <v>1</v>
      </c>
      <c r="X661" s="3258">
        <f>+T661-'Departmental PL'!V1034</f>
        <v>0</v>
      </c>
      <c r="Y661" s="3258">
        <f>+U661-'Departmental PL'!W1034</f>
        <v>1</v>
      </c>
      <c r="AC661" s="3228">
        <f t="shared" si="103"/>
        <v>0</v>
      </c>
      <c r="AD661" s="3228">
        <f t="shared" si="104"/>
        <v>-1</v>
      </c>
      <c r="AF661" s="3233">
        <f t="shared" si="105"/>
        <v>0</v>
      </c>
      <c r="AG661" s="3233">
        <f t="shared" si="106"/>
        <v>0</v>
      </c>
      <c r="AH661" s="3223" t="b">
        <f t="shared" si="100"/>
        <v>1</v>
      </c>
      <c r="AI661" s="3259" t="s">
        <v>1706</v>
      </c>
      <c r="AJ661" s="3259" t="s">
        <v>768</v>
      </c>
      <c r="AK661" s="3259" t="s">
        <v>1709</v>
      </c>
      <c r="AL661" s="3244">
        <v>2363</v>
      </c>
      <c r="AM661" s="3244">
        <v>2691</v>
      </c>
      <c r="AN661" s="3244">
        <v>9371</v>
      </c>
      <c r="AO661" s="3244">
        <v>10218</v>
      </c>
      <c r="AP661" s="3244">
        <v>3286303</v>
      </c>
      <c r="AQ661" s="3244">
        <v>3459956</v>
      </c>
      <c r="AR661" s="3244">
        <v>1294756</v>
      </c>
      <c r="AS661" s="3244">
        <v>1392894</v>
      </c>
      <c r="AT661" s="3244">
        <v>577617</v>
      </c>
      <c r="AU661" s="3244">
        <v>607232</v>
      </c>
      <c r="AV661" s="3244">
        <v>717644</v>
      </c>
      <c r="AW661" s="3244">
        <v>785890</v>
      </c>
      <c r="AX661" s="3244">
        <v>16875</v>
      </c>
      <c r="AY661" s="3244">
        <v>94321</v>
      </c>
      <c r="AZ661" s="3244">
        <v>272459</v>
      </c>
      <c r="BA661" s="3244">
        <v>285899</v>
      </c>
      <c r="BB661" s="3244">
        <v>427968</v>
      </c>
      <c r="BC661" s="3244">
        <v>405205</v>
      </c>
      <c r="BE661" s="3223">
        <f t="shared" si="102"/>
        <v>641</v>
      </c>
      <c r="BF661" s="3223" t="b">
        <f t="shared" si="101"/>
        <v>1</v>
      </c>
      <c r="BG661" s="3269" t="s">
        <v>1709</v>
      </c>
      <c r="BH661" s="3262">
        <v>2363</v>
      </c>
      <c r="BI661" s="3262">
        <v>2691</v>
      </c>
      <c r="BJ661" s="3262">
        <v>9371</v>
      </c>
      <c r="BK661" s="3262">
        <v>10218</v>
      </c>
      <c r="BL661" s="3262">
        <v>3286303</v>
      </c>
      <c r="BM661" s="3262">
        <v>3459956</v>
      </c>
      <c r="BN661" s="3262">
        <v>1296664</v>
      </c>
      <c r="BO661" s="3262">
        <v>1392861</v>
      </c>
      <c r="BP661" s="3262">
        <v>577195</v>
      </c>
      <c r="BQ661" s="3262">
        <v>606819</v>
      </c>
      <c r="BR661" s="3262">
        <v>719469</v>
      </c>
      <c r="BS661" s="3262">
        <v>786042</v>
      </c>
      <c r="BT661" s="3262">
        <v>17052</v>
      </c>
      <c r="BU661" s="3262">
        <v>94480</v>
      </c>
      <c r="BV661" s="3262">
        <v>272636</v>
      </c>
      <c r="BW661" s="3262">
        <v>286274</v>
      </c>
      <c r="BX661" s="3262">
        <v>429781</v>
      </c>
      <c r="BY661" s="3262">
        <v>405287</v>
      </c>
    </row>
    <row r="662" spans="1:77" ht="15.2" customHeight="1" x14ac:dyDescent="0.2">
      <c r="A662" s="3254" t="s">
        <v>1685</v>
      </c>
      <c r="B662" s="3255" t="s">
        <v>1706</v>
      </c>
      <c r="C662" s="3272" t="s">
        <v>1680</v>
      </c>
      <c r="D662" s="3256"/>
      <c r="E662" s="3256"/>
      <c r="F662" s="3256"/>
      <c r="G662" s="3315"/>
      <c r="H662" s="3256"/>
      <c r="I662" s="3315"/>
      <c r="J662" s="3256"/>
      <c r="K662" s="3315"/>
      <c r="L662" s="3256"/>
      <c r="M662" s="3315"/>
      <c r="N662" s="3256"/>
      <c r="O662" s="3256"/>
      <c r="P662" s="3256"/>
      <c r="Q662" s="3315"/>
      <c r="R662" s="3256"/>
      <c r="S662" s="3315"/>
      <c r="T662" s="3256"/>
      <c r="U662" s="3256"/>
      <c r="V662" s="3218" t="s">
        <v>1680</v>
      </c>
      <c r="W662" s="3223" t="b">
        <f t="shared" si="107"/>
        <v>1</v>
      </c>
      <c r="X662" s="3258">
        <f>+T662-'Departmental PL'!V1035</f>
        <v>0</v>
      </c>
      <c r="Y662" s="3258">
        <f>+U662-'Departmental PL'!W1035</f>
        <v>0</v>
      </c>
      <c r="AC662" s="3228">
        <f t="shared" ref="AC662:AC667" si="108">+J662-L662-N662</f>
        <v>0</v>
      </c>
      <c r="AD662" s="3228">
        <f t="shared" ref="AD662:AD667" si="109">+K662-M662-O662</f>
        <v>0</v>
      </c>
      <c r="AF662" s="3233">
        <f t="shared" si="105"/>
        <v>0</v>
      </c>
      <c r="AG662" s="3233">
        <f t="shared" si="106"/>
        <v>0</v>
      </c>
      <c r="AH662" s="3223" t="b">
        <f t="shared" si="100"/>
        <v>1</v>
      </c>
      <c r="AI662" s="3259" t="s">
        <v>1706</v>
      </c>
      <c r="AJ662" s="3259" t="s">
        <v>768</v>
      </c>
      <c r="AK662" s="3259" t="s">
        <v>1680</v>
      </c>
      <c r="AL662" s="3244">
        <v>0</v>
      </c>
      <c r="AM662" s="3244">
        <v>1</v>
      </c>
      <c r="AO662" s="3244">
        <v>1</v>
      </c>
      <c r="AQ662" s="3244">
        <v>1265</v>
      </c>
      <c r="AS662" s="3244">
        <v>689</v>
      </c>
      <c r="AU662" s="3244">
        <v>317</v>
      </c>
      <c r="AW662" s="3244">
        <v>373</v>
      </c>
      <c r="AY662" s="3244">
        <v>24</v>
      </c>
      <c r="BA662" s="3244">
        <v>112</v>
      </c>
      <c r="BC662" s="3244">
        <v>237</v>
      </c>
      <c r="BE662" s="3223">
        <f t="shared" si="102"/>
        <v>642</v>
      </c>
      <c r="BF662" s="3223" t="b">
        <f t="shared" si="101"/>
        <v>1</v>
      </c>
      <c r="BG662" s="3269" t="s">
        <v>1680</v>
      </c>
      <c r="BH662" s="3269">
        <v>0</v>
      </c>
      <c r="BI662" s="3269">
        <v>1</v>
      </c>
      <c r="BJ662" s="3269" t="s">
        <v>1196</v>
      </c>
      <c r="BK662" s="3269">
        <v>1</v>
      </c>
      <c r="BL662" s="3269" t="s">
        <v>1196</v>
      </c>
      <c r="BM662" s="3262">
        <v>1265</v>
      </c>
      <c r="BN662" s="3269" t="s">
        <v>1196</v>
      </c>
      <c r="BO662" s="3269">
        <v>689</v>
      </c>
      <c r="BP662" s="3269" t="s">
        <v>1196</v>
      </c>
      <c r="BQ662" s="3269">
        <v>317</v>
      </c>
      <c r="BR662" s="3269" t="s">
        <v>1196</v>
      </c>
      <c r="BS662" s="3269">
        <v>373</v>
      </c>
      <c r="BT662" s="3269" t="s">
        <v>1196</v>
      </c>
      <c r="BU662" s="3269">
        <v>24</v>
      </c>
      <c r="BV662" s="3269" t="s">
        <v>1196</v>
      </c>
      <c r="BW662" s="3269">
        <v>112</v>
      </c>
      <c r="BX662" s="3269" t="s">
        <v>1196</v>
      </c>
      <c r="BY662" s="3269">
        <v>237</v>
      </c>
    </row>
    <row r="663" spans="1:77" ht="15.2" customHeight="1" x14ac:dyDescent="0.2">
      <c r="A663" s="3254"/>
      <c r="B663" s="3340" t="s">
        <v>1706</v>
      </c>
      <c r="C663" s="3327" t="s">
        <v>3360</v>
      </c>
      <c r="D663" s="3328">
        <v>1</v>
      </c>
      <c r="E663" s="3328">
        <v>1</v>
      </c>
      <c r="F663" s="3328">
        <v>1</v>
      </c>
      <c r="G663" s="3328">
        <v>0</v>
      </c>
      <c r="H663" s="3328">
        <v>1400</v>
      </c>
      <c r="I663" s="3328">
        <v>0</v>
      </c>
      <c r="J663" s="3328">
        <v>751</v>
      </c>
      <c r="K663" s="3328">
        <v>0</v>
      </c>
      <c r="L663" s="3328">
        <v>316</v>
      </c>
      <c r="M663" s="3328">
        <v>0</v>
      </c>
      <c r="N663" s="3328">
        <v>435</v>
      </c>
      <c r="O663" s="3329">
        <v>0</v>
      </c>
      <c r="P663" s="3328">
        <v>19</v>
      </c>
      <c r="Q663" s="3328">
        <v>0</v>
      </c>
      <c r="R663" s="3328">
        <v>112</v>
      </c>
      <c r="S663" s="3328">
        <v>0</v>
      </c>
      <c r="T663" s="3329">
        <v>304</v>
      </c>
      <c r="U663" s="3329">
        <v>0</v>
      </c>
      <c r="V663" s="3209" t="s">
        <v>3360</v>
      </c>
      <c r="W663" s="3223" t="b">
        <f t="shared" si="107"/>
        <v>1</v>
      </c>
      <c r="X663" s="3258">
        <f>+T663-'Departmental PL'!V1036</f>
        <v>0</v>
      </c>
      <c r="Y663" s="3258">
        <f>+U663-'Departmental PL'!W1036</f>
        <v>0</v>
      </c>
      <c r="AC663" s="3228">
        <f t="shared" si="108"/>
        <v>0</v>
      </c>
      <c r="AD663" s="3228">
        <f t="shared" si="109"/>
        <v>0</v>
      </c>
      <c r="AI663" s="3259"/>
      <c r="AJ663" s="3259"/>
      <c r="AK663" s="3259"/>
      <c r="BG663" s="3269"/>
      <c r="BH663" s="3269"/>
      <c r="BI663" s="3269"/>
      <c r="BJ663" s="3269"/>
      <c r="BK663" s="3269"/>
      <c r="BL663" s="3269"/>
      <c r="BM663" s="3262"/>
      <c r="BN663" s="3269"/>
      <c r="BO663" s="3269"/>
      <c r="BP663" s="3269"/>
      <c r="BQ663" s="3269"/>
      <c r="BR663" s="3269"/>
      <c r="BS663" s="3269"/>
      <c r="BT663" s="3269"/>
      <c r="BU663" s="3269"/>
      <c r="BV663" s="3269"/>
      <c r="BW663" s="3269"/>
      <c r="BX663" s="3269"/>
      <c r="BY663" s="3269"/>
    </row>
    <row r="664" spans="1:77" ht="15.2" customHeight="1" x14ac:dyDescent="0.2">
      <c r="A664" s="3254" t="s">
        <v>1686</v>
      </c>
      <c r="B664" s="3255" t="s">
        <v>1706</v>
      </c>
      <c r="C664" s="3272" t="s">
        <v>1681</v>
      </c>
      <c r="D664" s="3256">
        <v>0</v>
      </c>
      <c r="E664" s="3256">
        <v>31</v>
      </c>
      <c r="F664" s="3256">
        <v>0</v>
      </c>
      <c r="G664" s="3256">
        <v>31</v>
      </c>
      <c r="H664" s="3256">
        <v>0</v>
      </c>
      <c r="I664" s="3256">
        <v>9310</v>
      </c>
      <c r="J664" s="3256">
        <v>0</v>
      </c>
      <c r="K664" s="3256">
        <v>3742</v>
      </c>
      <c r="L664" s="3256">
        <v>0</v>
      </c>
      <c r="M664" s="3256">
        <v>2624</v>
      </c>
      <c r="N664" s="3257">
        <v>0</v>
      </c>
      <c r="O664" s="3256">
        <v>1118</v>
      </c>
      <c r="P664" s="3256">
        <v>0</v>
      </c>
      <c r="Q664" s="3256">
        <v>346</v>
      </c>
      <c r="R664" s="3256">
        <v>0</v>
      </c>
      <c r="S664" s="3256">
        <v>1309</v>
      </c>
      <c r="T664" s="3257">
        <v>0</v>
      </c>
      <c r="U664" s="3257">
        <v>-537</v>
      </c>
      <c r="V664" s="3209" t="s">
        <v>1681</v>
      </c>
      <c r="W664" s="3223" t="b">
        <f t="shared" si="107"/>
        <v>1</v>
      </c>
      <c r="X664" s="3258">
        <f>+T664-'Departmental PL'!V1037</f>
        <v>0</v>
      </c>
      <c r="Y664" s="3258">
        <f>+U664-'Departmental PL'!W1037</f>
        <v>0</v>
      </c>
      <c r="AC664" s="3228">
        <f t="shared" si="108"/>
        <v>0</v>
      </c>
      <c r="AD664" s="3228">
        <f t="shared" si="109"/>
        <v>0</v>
      </c>
      <c r="AF664" s="3233">
        <f t="shared" si="105"/>
        <v>0</v>
      </c>
      <c r="AG664" s="3233">
        <f t="shared" si="106"/>
        <v>0</v>
      </c>
      <c r="AH664" s="3223" t="b">
        <f t="shared" si="100"/>
        <v>1</v>
      </c>
      <c r="AI664" s="3259" t="s">
        <v>1706</v>
      </c>
      <c r="AJ664" s="3259" t="s">
        <v>768</v>
      </c>
      <c r="AK664" s="3259" t="s">
        <v>1681</v>
      </c>
      <c r="AL664" s="3244">
        <v>31</v>
      </c>
      <c r="AM664" s="3244">
        <v>189</v>
      </c>
      <c r="AN664" s="3244">
        <v>31</v>
      </c>
      <c r="AO664" s="3244">
        <v>205</v>
      </c>
      <c r="AP664" s="3244">
        <v>9310</v>
      </c>
      <c r="AQ664" s="3244">
        <v>53585</v>
      </c>
      <c r="AR664" s="3244">
        <v>3741</v>
      </c>
      <c r="AS664" s="3244">
        <v>19000</v>
      </c>
      <c r="AT664" s="3244">
        <v>2499</v>
      </c>
      <c r="AU664" s="3244">
        <v>22503</v>
      </c>
      <c r="AV664" s="3244">
        <v>1242</v>
      </c>
      <c r="AW664" s="3244">
        <v>-3501</v>
      </c>
      <c r="AX664" s="3244">
        <v>378</v>
      </c>
      <c r="AY664" s="3244">
        <v>6888</v>
      </c>
      <c r="AZ664" s="3244">
        <v>1407</v>
      </c>
      <c r="BA664" s="3244">
        <v>14649</v>
      </c>
      <c r="BB664" s="3244">
        <v>-548</v>
      </c>
      <c r="BC664" s="3244">
        <v>-25034</v>
      </c>
      <c r="BE664" s="3223">
        <f>BE662+1</f>
        <v>643</v>
      </c>
      <c r="BF664" s="3223" t="b">
        <f t="shared" si="101"/>
        <v>1</v>
      </c>
      <c r="BG664" s="3269" t="s">
        <v>1681</v>
      </c>
      <c r="BH664" s="3269">
        <v>31</v>
      </c>
      <c r="BI664" s="3269">
        <v>189</v>
      </c>
      <c r="BJ664" s="3269">
        <v>31</v>
      </c>
      <c r="BK664" s="3269">
        <v>205</v>
      </c>
      <c r="BL664" s="3262">
        <v>9310</v>
      </c>
      <c r="BM664" s="3262">
        <v>53585</v>
      </c>
      <c r="BN664" s="3262">
        <v>3742</v>
      </c>
      <c r="BO664" s="3262">
        <v>19000</v>
      </c>
      <c r="BP664" s="3262">
        <v>2501</v>
      </c>
      <c r="BQ664" s="3262">
        <v>22501</v>
      </c>
      <c r="BR664" s="3262">
        <v>1240</v>
      </c>
      <c r="BS664" s="3262">
        <v>-3501</v>
      </c>
      <c r="BT664" s="3269">
        <v>380</v>
      </c>
      <c r="BU664" s="3262">
        <v>6890</v>
      </c>
      <c r="BV664" s="3262">
        <v>1408</v>
      </c>
      <c r="BW664" s="3262">
        <v>14644</v>
      </c>
      <c r="BX664" s="3269">
        <v>-547</v>
      </c>
      <c r="BY664" s="3262">
        <v>-25035</v>
      </c>
    </row>
    <row r="665" spans="1:77" ht="15.2" customHeight="1" x14ac:dyDescent="0.2">
      <c r="A665" s="3254" t="s">
        <v>1687</v>
      </c>
      <c r="B665" s="3255" t="s">
        <v>1706</v>
      </c>
      <c r="C665" s="3272" t="s">
        <v>1682</v>
      </c>
      <c r="D665" s="3256">
        <v>5</v>
      </c>
      <c r="E665" s="3256">
        <v>3</v>
      </c>
      <c r="F665" s="3256">
        <v>6</v>
      </c>
      <c r="G665" s="3256">
        <v>4</v>
      </c>
      <c r="H665" s="3256">
        <v>8680</v>
      </c>
      <c r="I665" s="3256">
        <v>5600</v>
      </c>
      <c r="J665" s="3256">
        <v>5435</v>
      </c>
      <c r="K665" s="3256">
        <v>2250</v>
      </c>
      <c r="L665" s="3256">
        <v>2740</v>
      </c>
      <c r="M665" s="3256">
        <v>1649</v>
      </c>
      <c r="N665" s="3256">
        <v>2695</v>
      </c>
      <c r="O665" s="3257">
        <v>602</v>
      </c>
      <c r="P665" s="3256">
        <v>396</v>
      </c>
      <c r="Q665" s="3256">
        <v>230</v>
      </c>
      <c r="R665" s="3256">
        <v>1431</v>
      </c>
      <c r="S665" s="3256">
        <v>860</v>
      </c>
      <c r="T665" s="3257">
        <v>868</v>
      </c>
      <c r="U665" s="3257">
        <v>-489</v>
      </c>
      <c r="V665" s="3209" t="s">
        <v>1682</v>
      </c>
      <c r="W665" s="3223" t="b">
        <f t="shared" si="107"/>
        <v>1</v>
      </c>
      <c r="X665" s="3258">
        <f>+T665-'Departmental PL'!V1038</f>
        <v>0</v>
      </c>
      <c r="Y665" s="3258">
        <f>+U665-'Departmental PL'!W1038</f>
        <v>0</v>
      </c>
      <c r="AC665" s="3228">
        <f t="shared" si="108"/>
        <v>0</v>
      </c>
      <c r="AD665" s="3228">
        <f t="shared" si="109"/>
        <v>-1</v>
      </c>
      <c r="AF665" s="3233">
        <f t="shared" si="105"/>
        <v>0</v>
      </c>
      <c r="AG665" s="3233">
        <f t="shared" si="106"/>
        <v>1</v>
      </c>
      <c r="AH665" s="3223" t="b">
        <f t="shared" si="100"/>
        <v>1</v>
      </c>
      <c r="AI665" s="3259" t="s">
        <v>1706</v>
      </c>
      <c r="AJ665" s="3259" t="s">
        <v>768</v>
      </c>
      <c r="AK665" s="3259" t="s">
        <v>1682</v>
      </c>
      <c r="AL665" s="3244">
        <v>2</v>
      </c>
      <c r="AM665" s="3244">
        <v>3</v>
      </c>
      <c r="AN665" s="3244">
        <v>3</v>
      </c>
      <c r="AO665" s="3244">
        <v>3</v>
      </c>
      <c r="AP665" s="3244">
        <v>4200</v>
      </c>
      <c r="AQ665" s="3244">
        <v>3795</v>
      </c>
      <c r="AR665" s="3244">
        <v>1846</v>
      </c>
      <c r="AS665" s="3244">
        <v>1265</v>
      </c>
      <c r="AT665" s="3244">
        <v>1230</v>
      </c>
      <c r="AU665" s="3244">
        <v>1149</v>
      </c>
      <c r="AV665" s="3244">
        <v>615</v>
      </c>
      <c r="AW665" s="3244">
        <v>114</v>
      </c>
      <c r="AX665" s="3244">
        <v>173</v>
      </c>
      <c r="AY665" s="3244">
        <v>153</v>
      </c>
      <c r="AZ665" s="3244">
        <v>657</v>
      </c>
      <c r="BA665" s="3244">
        <v>639</v>
      </c>
      <c r="BB665" s="3244">
        <v>-214</v>
      </c>
      <c r="BC665" s="3244">
        <v>-676</v>
      </c>
      <c r="BE665" s="3223">
        <f t="shared" si="102"/>
        <v>644</v>
      </c>
      <c r="BF665" s="3223" t="b">
        <f t="shared" si="101"/>
        <v>1</v>
      </c>
      <c r="BG665" s="3269" t="s">
        <v>1682</v>
      </c>
      <c r="BH665" s="3269">
        <v>2</v>
      </c>
      <c r="BI665" s="3269">
        <v>3</v>
      </c>
      <c r="BJ665" s="3269">
        <v>3</v>
      </c>
      <c r="BK665" s="3269">
        <v>3</v>
      </c>
      <c r="BL665" s="3262">
        <v>4200</v>
      </c>
      <c r="BM665" s="3262">
        <v>3795</v>
      </c>
      <c r="BN665" s="3262">
        <v>1846</v>
      </c>
      <c r="BO665" s="3262">
        <v>1265</v>
      </c>
      <c r="BP665" s="3262">
        <v>1230</v>
      </c>
      <c r="BQ665" s="3262">
        <v>1150</v>
      </c>
      <c r="BR665" s="3269">
        <v>616</v>
      </c>
      <c r="BS665" s="3269">
        <v>115</v>
      </c>
      <c r="BT665" s="3269">
        <v>173</v>
      </c>
      <c r="BU665" s="3269">
        <v>152</v>
      </c>
      <c r="BV665" s="3269">
        <v>657</v>
      </c>
      <c r="BW665" s="3269">
        <v>639</v>
      </c>
      <c r="BX665" s="3269">
        <v>-214</v>
      </c>
      <c r="BY665" s="3269">
        <v>-676</v>
      </c>
    </row>
    <row r="666" spans="1:77" ht="15.2" customHeight="1" x14ac:dyDescent="0.2">
      <c r="A666" s="3254" t="s">
        <v>1710</v>
      </c>
      <c r="B666" s="3255" t="s">
        <v>1706</v>
      </c>
      <c r="C666" s="3272" t="s">
        <v>1683</v>
      </c>
      <c r="D666" s="3256">
        <v>99</v>
      </c>
      <c r="E666" s="3256">
        <v>70</v>
      </c>
      <c r="F666" s="3256">
        <v>124</v>
      </c>
      <c r="G666" s="3256">
        <v>83</v>
      </c>
      <c r="H666" s="3256">
        <v>136990</v>
      </c>
      <c r="I666" s="3256">
        <v>86660</v>
      </c>
      <c r="J666" s="3256">
        <v>50145</v>
      </c>
      <c r="K666" s="3256">
        <v>25214</v>
      </c>
      <c r="L666" s="3256">
        <v>67366</v>
      </c>
      <c r="M666" s="3256">
        <v>54743</v>
      </c>
      <c r="N666" s="3257">
        <v>-17221</v>
      </c>
      <c r="O666" s="3257">
        <v>-29529</v>
      </c>
      <c r="P666" s="3256">
        <v>28956</v>
      </c>
      <c r="Q666" s="3256">
        <v>37003</v>
      </c>
      <c r="R666" s="3256">
        <v>59670</v>
      </c>
      <c r="S666" s="3256">
        <v>108517</v>
      </c>
      <c r="T666" s="3257">
        <v>-105846</v>
      </c>
      <c r="U666" s="3257">
        <v>-175049</v>
      </c>
      <c r="V666" s="3209" t="s">
        <v>1683</v>
      </c>
      <c r="W666" s="3223" t="b">
        <f t="shared" si="107"/>
        <v>1</v>
      </c>
      <c r="X666" s="3258">
        <f>+T666-'Departmental PL'!V1039</f>
        <v>1</v>
      </c>
      <c r="Y666" s="3258">
        <f>+U666-'Departmental PL'!W1039</f>
        <v>0</v>
      </c>
      <c r="AC666" s="3228">
        <f t="shared" si="108"/>
        <v>0</v>
      </c>
      <c r="AD666" s="3228">
        <f t="shared" si="109"/>
        <v>0</v>
      </c>
      <c r="AF666" s="3233">
        <f t="shared" si="105"/>
        <v>-1</v>
      </c>
      <c r="AG666" s="3233">
        <f t="shared" si="106"/>
        <v>0</v>
      </c>
      <c r="AH666" s="3223" t="b">
        <f t="shared" si="100"/>
        <v>1</v>
      </c>
      <c r="AI666" s="3259" t="s">
        <v>1706</v>
      </c>
      <c r="AJ666" s="3259" t="s">
        <v>768</v>
      </c>
      <c r="AK666" s="3259" t="s">
        <v>1683</v>
      </c>
      <c r="AL666" s="3244">
        <v>35</v>
      </c>
      <c r="AM666" s="3244">
        <v>42</v>
      </c>
      <c r="AN666" s="3244">
        <v>40</v>
      </c>
      <c r="AO666" s="3244">
        <v>46</v>
      </c>
      <c r="AP666" s="3244">
        <v>40460</v>
      </c>
      <c r="AQ666" s="3244">
        <v>27020</v>
      </c>
      <c r="AR666" s="3244">
        <v>14325</v>
      </c>
      <c r="AS666" s="3244">
        <v>10115</v>
      </c>
      <c r="AT666" s="3244">
        <v>25839</v>
      </c>
      <c r="AU666" s="3244">
        <v>12201</v>
      </c>
      <c r="AV666" s="3244">
        <v>-11515</v>
      </c>
      <c r="AW666" s="3244">
        <v>-2083</v>
      </c>
      <c r="AX666" s="3244">
        <v>21924</v>
      </c>
      <c r="AY666" s="3244">
        <v>3381</v>
      </c>
      <c r="AZ666" s="3244">
        <v>62640</v>
      </c>
      <c r="BA666" s="3244">
        <v>7625</v>
      </c>
      <c r="BB666" s="3244">
        <v>-96078</v>
      </c>
      <c r="BC666" s="3244">
        <v>-13095</v>
      </c>
      <c r="BE666" s="3223">
        <f t="shared" si="102"/>
        <v>645</v>
      </c>
      <c r="BF666" s="3223" t="b">
        <f t="shared" si="101"/>
        <v>1</v>
      </c>
      <c r="BG666" s="3269" t="s">
        <v>1683</v>
      </c>
      <c r="BH666" s="3269">
        <v>35</v>
      </c>
      <c r="BI666" s="3269">
        <v>42</v>
      </c>
      <c r="BJ666" s="3269">
        <v>40</v>
      </c>
      <c r="BK666" s="3269">
        <v>46</v>
      </c>
      <c r="BL666" s="3262">
        <v>40460</v>
      </c>
      <c r="BM666" s="3262">
        <v>27020</v>
      </c>
      <c r="BN666" s="3262">
        <v>14329</v>
      </c>
      <c r="BO666" s="3262">
        <v>10114</v>
      </c>
      <c r="BP666" s="3262">
        <v>25842</v>
      </c>
      <c r="BQ666" s="3262">
        <v>12197</v>
      </c>
      <c r="BR666" s="3262">
        <v>-11513</v>
      </c>
      <c r="BS666" s="3262">
        <v>-2082</v>
      </c>
      <c r="BT666" s="3262">
        <v>21921</v>
      </c>
      <c r="BU666" s="3262">
        <v>3382</v>
      </c>
      <c r="BV666" s="3262">
        <v>62638</v>
      </c>
      <c r="BW666" s="3262">
        <v>7632</v>
      </c>
      <c r="BX666" s="3262">
        <v>-96073</v>
      </c>
      <c r="BY666" s="3262">
        <v>-13096</v>
      </c>
    </row>
    <row r="667" spans="1:77" ht="15.2" customHeight="1" x14ac:dyDescent="0.2">
      <c r="A667" s="3254" t="s">
        <v>1688</v>
      </c>
      <c r="B667" s="3255" t="s">
        <v>1706</v>
      </c>
      <c r="C667" s="3272" t="s">
        <v>1684</v>
      </c>
      <c r="D667" s="3256">
        <v>135</v>
      </c>
      <c r="E667" s="3256">
        <v>99</v>
      </c>
      <c r="F667" s="3256">
        <v>200</v>
      </c>
      <c r="G667" s="3256">
        <v>155</v>
      </c>
      <c r="H667" s="3256">
        <v>250040</v>
      </c>
      <c r="I667" s="3256">
        <v>200200</v>
      </c>
      <c r="J667" s="3256">
        <v>55571</v>
      </c>
      <c r="K667" s="3256">
        <v>55744</v>
      </c>
      <c r="L667" s="3256">
        <v>96344</v>
      </c>
      <c r="M667" s="3256">
        <v>82827</v>
      </c>
      <c r="N667" s="3257">
        <v>-40773</v>
      </c>
      <c r="O667" s="3256">
        <v>-27083</v>
      </c>
      <c r="P667" s="3256">
        <v>17665</v>
      </c>
      <c r="Q667" s="3256">
        <v>33336</v>
      </c>
      <c r="R667" s="3256">
        <v>53719</v>
      </c>
      <c r="S667" s="3256">
        <v>83258</v>
      </c>
      <c r="T667" s="3257">
        <v>-112157</v>
      </c>
      <c r="U667" s="3257">
        <v>-143678</v>
      </c>
      <c r="V667" s="3209" t="s">
        <v>1684</v>
      </c>
      <c r="W667" s="3223" t="b">
        <f t="shared" si="107"/>
        <v>1</v>
      </c>
      <c r="X667" s="3258">
        <f>+T667-'Departmental PL'!V1040</f>
        <v>0</v>
      </c>
      <c r="Y667" s="3258">
        <f>+U667-'Departmental PL'!W1040</f>
        <v>-1</v>
      </c>
      <c r="AC667" s="3228">
        <f t="shared" si="108"/>
        <v>0</v>
      </c>
      <c r="AD667" s="3228">
        <f t="shared" si="109"/>
        <v>0</v>
      </c>
      <c r="AF667" s="3233">
        <f t="shared" si="105"/>
        <v>0</v>
      </c>
      <c r="AG667" s="3233">
        <f t="shared" si="106"/>
        <v>1</v>
      </c>
      <c r="AH667" s="3223" t="b">
        <f t="shared" si="100"/>
        <v>1</v>
      </c>
      <c r="AI667" s="3259" t="s">
        <v>1706</v>
      </c>
      <c r="AJ667" s="3259" t="s">
        <v>768</v>
      </c>
      <c r="AK667" s="3259" t="s">
        <v>1684</v>
      </c>
      <c r="AL667" s="3244">
        <v>49</v>
      </c>
      <c r="AM667" s="3244">
        <v>43</v>
      </c>
      <c r="AN667" s="3244">
        <v>70</v>
      </c>
      <c r="AO667" s="3244">
        <v>50</v>
      </c>
      <c r="AP667" s="3244">
        <v>88200</v>
      </c>
      <c r="AQ667" s="3244">
        <v>35680</v>
      </c>
      <c r="AR667" s="3244">
        <v>27291</v>
      </c>
      <c r="AS667" s="3244">
        <v>13641</v>
      </c>
      <c r="AT667" s="3244">
        <v>38115</v>
      </c>
      <c r="AU667" s="3244">
        <v>17971</v>
      </c>
      <c r="AV667" s="3244">
        <v>-10824</v>
      </c>
      <c r="AW667" s="3244">
        <v>-4324</v>
      </c>
      <c r="AX667" s="3244">
        <v>24821</v>
      </c>
      <c r="AY667" s="3244">
        <v>5157</v>
      </c>
      <c r="AZ667" s="3244">
        <v>56950</v>
      </c>
      <c r="BA667" s="3244">
        <v>8988</v>
      </c>
      <c r="BB667" s="3244">
        <v>-92571</v>
      </c>
      <c r="BC667" s="3244">
        <v>-18483</v>
      </c>
      <c r="BE667" s="3223">
        <f t="shared" si="102"/>
        <v>646</v>
      </c>
      <c r="BF667" s="3223" t="b">
        <f t="shared" si="101"/>
        <v>1</v>
      </c>
      <c r="BG667" s="3269" t="s">
        <v>1684</v>
      </c>
      <c r="BH667" s="3269">
        <v>49</v>
      </c>
      <c r="BI667" s="3269">
        <v>43</v>
      </c>
      <c r="BJ667" s="3269">
        <v>70</v>
      </c>
      <c r="BK667" s="3269">
        <v>50</v>
      </c>
      <c r="BL667" s="3262">
        <v>88200</v>
      </c>
      <c r="BM667" s="3262">
        <v>35680</v>
      </c>
      <c r="BN667" s="3262">
        <v>27293</v>
      </c>
      <c r="BO667" s="3262">
        <v>13642</v>
      </c>
      <c r="BP667" s="3262">
        <v>38114</v>
      </c>
      <c r="BQ667" s="3262">
        <v>17968</v>
      </c>
      <c r="BR667" s="3262">
        <v>-10820</v>
      </c>
      <c r="BS667" s="3262">
        <v>-4326</v>
      </c>
      <c r="BT667" s="3262">
        <v>24813</v>
      </c>
      <c r="BU667" s="3262">
        <v>5165</v>
      </c>
      <c r="BV667" s="3262">
        <v>56940</v>
      </c>
      <c r="BW667" s="3262">
        <v>8991</v>
      </c>
      <c r="BX667" s="3262">
        <v>-92574</v>
      </c>
      <c r="BY667" s="3262">
        <v>-18482</v>
      </c>
    </row>
    <row r="668" spans="1:77" ht="15.2" customHeight="1" x14ac:dyDescent="0.2">
      <c r="A668" s="3254" t="s">
        <v>1689</v>
      </c>
      <c r="B668" s="3255" t="s">
        <v>1706</v>
      </c>
      <c r="C668" s="3272" t="s">
        <v>1685</v>
      </c>
      <c r="D668" s="3256">
        <v>9</v>
      </c>
      <c r="E668" s="3256">
        <v>13</v>
      </c>
      <c r="F668" s="3256">
        <v>10</v>
      </c>
      <c r="G668" s="3256">
        <v>18</v>
      </c>
      <c r="H668" s="3256">
        <v>7000</v>
      </c>
      <c r="I668" s="3256">
        <v>21770</v>
      </c>
      <c r="J668" s="3256">
        <v>702</v>
      </c>
      <c r="K668" s="3256">
        <v>6426</v>
      </c>
      <c r="L668" s="3256">
        <v>2568</v>
      </c>
      <c r="M668" s="3256">
        <v>7627</v>
      </c>
      <c r="N668" s="3257">
        <v>-1867</v>
      </c>
      <c r="O668" s="3256">
        <v>-1201</v>
      </c>
      <c r="P668" s="3256">
        <v>329</v>
      </c>
      <c r="Q668" s="3256">
        <v>1018</v>
      </c>
      <c r="R668" s="3256">
        <v>1005</v>
      </c>
      <c r="S668" s="3256">
        <v>3546</v>
      </c>
      <c r="T668" s="3257">
        <v>-3201</v>
      </c>
      <c r="U668" s="3257">
        <v>-5765</v>
      </c>
      <c r="V668" s="3209" t="s">
        <v>1685</v>
      </c>
      <c r="W668" s="3223" t="b">
        <f t="shared" si="107"/>
        <v>1</v>
      </c>
      <c r="X668" s="3258">
        <f>+T668-'Departmental PL'!V1041</f>
        <v>-1</v>
      </c>
      <c r="Y668" s="3258">
        <f>+U668-'Departmental PL'!W1041</f>
        <v>0</v>
      </c>
      <c r="AC668" s="3228">
        <f t="shared" si="103"/>
        <v>1</v>
      </c>
      <c r="AD668" s="3228">
        <f t="shared" si="104"/>
        <v>0</v>
      </c>
      <c r="AF668" s="3233">
        <f t="shared" si="105"/>
        <v>0</v>
      </c>
      <c r="AG668" s="3233">
        <f t="shared" si="106"/>
        <v>0</v>
      </c>
      <c r="AH668" s="3223" t="b">
        <f t="shared" si="100"/>
        <v>1</v>
      </c>
      <c r="AI668" s="3259" t="s">
        <v>1706</v>
      </c>
      <c r="AJ668" s="3259" t="s">
        <v>768</v>
      </c>
      <c r="AK668" s="3259" t="s">
        <v>1685</v>
      </c>
      <c r="AL668" s="3244">
        <v>11</v>
      </c>
      <c r="AM668" s="3244">
        <v>8</v>
      </c>
      <c r="AN668" s="3244">
        <v>14</v>
      </c>
      <c r="AO668" s="3244">
        <v>9</v>
      </c>
      <c r="AP668" s="3244">
        <v>16170</v>
      </c>
      <c r="AQ668" s="3244">
        <v>8380</v>
      </c>
      <c r="AR668" s="3244">
        <v>3892</v>
      </c>
      <c r="AS668" s="3244">
        <v>2422</v>
      </c>
      <c r="AT668" s="3244">
        <v>5558</v>
      </c>
      <c r="AU668" s="3244">
        <v>2830</v>
      </c>
      <c r="AV668" s="3244">
        <v>-1662</v>
      </c>
      <c r="AW668" s="3244">
        <v>-407</v>
      </c>
      <c r="AX668" s="3244">
        <v>763</v>
      </c>
      <c r="AY668" s="3244">
        <v>364</v>
      </c>
      <c r="AZ668" s="3244">
        <v>2572</v>
      </c>
      <c r="BA668" s="3244">
        <v>1181</v>
      </c>
      <c r="BB668" s="3244">
        <v>-5001</v>
      </c>
      <c r="BC668" s="3244">
        <v>-1952</v>
      </c>
      <c r="BE668" s="3223">
        <f t="shared" si="102"/>
        <v>647</v>
      </c>
      <c r="BF668" s="3223" t="b">
        <f t="shared" si="101"/>
        <v>1</v>
      </c>
      <c r="BG668" s="3269" t="s">
        <v>1685</v>
      </c>
      <c r="BH668" s="3269">
        <v>11</v>
      </c>
      <c r="BI668" s="3269">
        <v>8</v>
      </c>
      <c r="BJ668" s="3269">
        <v>14</v>
      </c>
      <c r="BK668" s="3269">
        <v>9</v>
      </c>
      <c r="BL668" s="3262">
        <v>16170</v>
      </c>
      <c r="BM668" s="3262">
        <v>8380</v>
      </c>
      <c r="BN668" s="3262">
        <v>3893</v>
      </c>
      <c r="BO668" s="3262">
        <v>2422</v>
      </c>
      <c r="BP668" s="3262">
        <v>5555</v>
      </c>
      <c r="BQ668" s="3262">
        <v>2829</v>
      </c>
      <c r="BR668" s="3262">
        <v>-1662</v>
      </c>
      <c r="BS668" s="3269">
        <v>-407</v>
      </c>
      <c r="BT668" s="3269">
        <v>764</v>
      </c>
      <c r="BU668" s="3269">
        <v>363</v>
      </c>
      <c r="BV668" s="3262">
        <v>2573</v>
      </c>
      <c r="BW668" s="3262">
        <v>1182</v>
      </c>
      <c r="BX668" s="3262">
        <v>-4999</v>
      </c>
      <c r="BY668" s="3262">
        <v>-1952</v>
      </c>
    </row>
    <row r="669" spans="1:77" ht="15.2" customHeight="1" x14ac:dyDescent="0.2">
      <c r="A669" s="3254" t="s">
        <v>1690</v>
      </c>
      <c r="B669" s="3255" t="s">
        <v>1706</v>
      </c>
      <c r="C669" s="3272" t="s">
        <v>1686</v>
      </c>
      <c r="D669" s="3256">
        <v>3</v>
      </c>
      <c r="E669" s="3256">
        <v>7</v>
      </c>
      <c r="F669" s="3256">
        <v>7</v>
      </c>
      <c r="G669" s="3256">
        <v>45</v>
      </c>
      <c r="H669" s="3256">
        <v>8610</v>
      </c>
      <c r="I669" s="3256">
        <v>60410</v>
      </c>
      <c r="J669" s="3256">
        <v>2602</v>
      </c>
      <c r="K669" s="3256">
        <v>27980</v>
      </c>
      <c r="L669" s="3256">
        <v>3882</v>
      </c>
      <c r="M669" s="3256">
        <v>27608</v>
      </c>
      <c r="N669" s="3257">
        <v>-1279</v>
      </c>
      <c r="O669" s="3257">
        <v>371</v>
      </c>
      <c r="P669" s="3256">
        <v>599</v>
      </c>
      <c r="Q669" s="3256">
        <v>4450</v>
      </c>
      <c r="R669" s="3256">
        <v>2547</v>
      </c>
      <c r="S669" s="3256">
        <v>19960</v>
      </c>
      <c r="T669" s="3257">
        <v>-4426</v>
      </c>
      <c r="U669" s="3257">
        <v>-24038</v>
      </c>
      <c r="V669" s="3209" t="s">
        <v>1686</v>
      </c>
      <c r="W669" s="3223" t="b">
        <f t="shared" si="107"/>
        <v>1</v>
      </c>
      <c r="X669" s="3258">
        <f>+T669-'Departmental PL'!V1042</f>
        <v>0</v>
      </c>
      <c r="Y669" s="3258">
        <f>+U669-'Departmental PL'!W1042</f>
        <v>0</v>
      </c>
      <c r="AC669" s="3228">
        <f t="shared" si="103"/>
        <v>-1</v>
      </c>
      <c r="AD669" s="3228">
        <f t="shared" si="104"/>
        <v>1</v>
      </c>
      <c r="AF669" s="3233">
        <f t="shared" si="105"/>
        <v>1</v>
      </c>
      <c r="AG669" s="3233">
        <f t="shared" si="106"/>
        <v>-1</v>
      </c>
      <c r="AH669" s="3223" t="b">
        <f t="shared" si="100"/>
        <v>1</v>
      </c>
      <c r="AI669" s="3259" t="s">
        <v>1706</v>
      </c>
      <c r="AJ669" s="3259" t="s">
        <v>768</v>
      </c>
      <c r="AK669" s="3259" t="s">
        <v>1686</v>
      </c>
      <c r="AL669" s="3244">
        <v>6</v>
      </c>
      <c r="AM669" s="3244">
        <v>6</v>
      </c>
      <c r="AN669" s="3244">
        <v>44</v>
      </c>
      <c r="AO669" s="3244">
        <v>17</v>
      </c>
      <c r="AP669" s="3244">
        <v>59010</v>
      </c>
      <c r="AQ669" s="3244">
        <v>11385</v>
      </c>
      <c r="AR669" s="3244">
        <v>27862</v>
      </c>
      <c r="AS669" s="3244">
        <v>3728</v>
      </c>
      <c r="AT669" s="3244">
        <v>27574</v>
      </c>
      <c r="AU669" s="3244">
        <v>5303</v>
      </c>
      <c r="AV669" s="3244">
        <v>289</v>
      </c>
      <c r="AW669" s="3244">
        <v>-1575</v>
      </c>
      <c r="AX669" s="3244">
        <v>4363</v>
      </c>
      <c r="AY669" s="3244">
        <v>1024</v>
      </c>
      <c r="AZ669" s="3244">
        <v>19314</v>
      </c>
      <c r="BA669" s="3244">
        <v>3471</v>
      </c>
      <c r="BB669" s="3244">
        <v>-23390</v>
      </c>
      <c r="BC669" s="3244">
        <v>-6070</v>
      </c>
      <c r="BE669" s="3223">
        <f t="shared" si="102"/>
        <v>648</v>
      </c>
      <c r="BF669" s="3223" t="b">
        <f t="shared" si="101"/>
        <v>1</v>
      </c>
      <c r="BG669" s="3269" t="s">
        <v>1686</v>
      </c>
      <c r="BH669" s="3269">
        <v>6</v>
      </c>
      <c r="BI669" s="3269">
        <v>6</v>
      </c>
      <c r="BJ669" s="3269">
        <v>44</v>
      </c>
      <c r="BK669" s="3269">
        <v>17</v>
      </c>
      <c r="BL669" s="3262">
        <v>59010</v>
      </c>
      <c r="BM669" s="3262">
        <v>11385</v>
      </c>
      <c r="BN669" s="3262">
        <v>27863</v>
      </c>
      <c r="BO669" s="3262">
        <v>3728</v>
      </c>
      <c r="BP669" s="3262">
        <v>27575</v>
      </c>
      <c r="BQ669" s="3262">
        <v>5303</v>
      </c>
      <c r="BR669" s="3269">
        <v>288</v>
      </c>
      <c r="BS669" s="3262">
        <v>-1575</v>
      </c>
      <c r="BT669" s="3262">
        <v>4364</v>
      </c>
      <c r="BU669" s="3262">
        <v>1023</v>
      </c>
      <c r="BV669" s="3262">
        <v>19313</v>
      </c>
      <c r="BW669" s="3262">
        <v>3471</v>
      </c>
      <c r="BX669" s="3262">
        <v>-23390</v>
      </c>
      <c r="BY669" s="3262">
        <v>-6069</v>
      </c>
    </row>
    <row r="670" spans="1:77" ht="15.2" customHeight="1" x14ac:dyDescent="0.2">
      <c r="A670" s="3254" t="s">
        <v>1691</v>
      </c>
      <c r="B670" s="3255" t="s">
        <v>1706</v>
      </c>
      <c r="C670" s="3272" t="s">
        <v>1687</v>
      </c>
      <c r="D670" s="3256">
        <v>64</v>
      </c>
      <c r="E670" s="3256">
        <v>82</v>
      </c>
      <c r="F670" s="3256">
        <v>105</v>
      </c>
      <c r="G670" s="3256">
        <v>156</v>
      </c>
      <c r="H670" s="3256">
        <v>125510</v>
      </c>
      <c r="I670" s="3256">
        <v>187810</v>
      </c>
      <c r="J670" s="3256">
        <v>30360</v>
      </c>
      <c r="K670" s="3256">
        <v>67642</v>
      </c>
      <c r="L670" s="3256">
        <v>48902</v>
      </c>
      <c r="M670" s="3256">
        <v>73468</v>
      </c>
      <c r="N670" s="3257">
        <v>-18542</v>
      </c>
      <c r="O670" s="3257">
        <v>-5825</v>
      </c>
      <c r="P670" s="3256">
        <v>13583</v>
      </c>
      <c r="Q670" s="3256">
        <v>21121</v>
      </c>
      <c r="R670" s="3256">
        <v>31328</v>
      </c>
      <c r="S670" s="3256">
        <v>35053</v>
      </c>
      <c r="T670" s="3257">
        <v>-63453</v>
      </c>
      <c r="U670" s="3257">
        <v>-62000</v>
      </c>
      <c r="V670" s="3209" t="s">
        <v>1687</v>
      </c>
      <c r="W670" s="3223" t="b">
        <f t="shared" si="107"/>
        <v>1</v>
      </c>
      <c r="X670" s="3258">
        <f>+T670-'Departmental PL'!V1043</f>
        <v>0</v>
      </c>
      <c r="Y670" s="3258">
        <f>+U670-'Departmental PL'!W1043</f>
        <v>0</v>
      </c>
      <c r="AC670" s="3228">
        <f t="shared" si="103"/>
        <v>0</v>
      </c>
      <c r="AD670" s="3228">
        <f t="shared" si="104"/>
        <v>-1</v>
      </c>
      <c r="AF670" s="3233">
        <f t="shared" si="105"/>
        <v>0</v>
      </c>
      <c r="AG670" s="3233">
        <f t="shared" si="106"/>
        <v>1</v>
      </c>
      <c r="AH670" s="3223" t="b">
        <f t="shared" si="100"/>
        <v>1</v>
      </c>
      <c r="AI670" s="3259" t="s">
        <v>1706</v>
      </c>
      <c r="AJ670" s="3259" t="s">
        <v>768</v>
      </c>
      <c r="AK670" s="3259" t="s">
        <v>1687</v>
      </c>
      <c r="AL670" s="3244">
        <v>65</v>
      </c>
      <c r="AM670" s="3244">
        <v>48</v>
      </c>
      <c r="AN670" s="3244">
        <v>129</v>
      </c>
      <c r="AO670" s="3244">
        <v>77</v>
      </c>
      <c r="AP670" s="3244">
        <v>159810</v>
      </c>
      <c r="AQ670" s="3244">
        <v>70745</v>
      </c>
      <c r="AR670" s="3244">
        <v>54245</v>
      </c>
      <c r="AS670" s="3244">
        <v>22773</v>
      </c>
      <c r="AT670" s="3244">
        <v>62757</v>
      </c>
      <c r="AU670" s="3244">
        <v>28599</v>
      </c>
      <c r="AV670" s="3244">
        <v>-8497</v>
      </c>
      <c r="AW670" s="3244">
        <v>-5822</v>
      </c>
      <c r="AX670" s="3244">
        <v>17959</v>
      </c>
      <c r="AY670" s="3244">
        <v>5550</v>
      </c>
      <c r="AZ670" s="3244">
        <v>29664</v>
      </c>
      <c r="BA670" s="3244">
        <v>12045</v>
      </c>
      <c r="BB670" s="3244">
        <v>-56147</v>
      </c>
      <c r="BC670" s="3244">
        <v>-23405</v>
      </c>
      <c r="BE670" s="3223">
        <f t="shared" si="102"/>
        <v>649</v>
      </c>
      <c r="BF670" s="3223" t="b">
        <f t="shared" si="101"/>
        <v>1</v>
      </c>
      <c r="BG670" s="3269" t="s">
        <v>1687</v>
      </c>
      <c r="BH670" s="3269">
        <v>65</v>
      </c>
      <c r="BI670" s="3269">
        <v>48</v>
      </c>
      <c r="BJ670" s="3269">
        <v>129</v>
      </c>
      <c r="BK670" s="3269">
        <v>77</v>
      </c>
      <c r="BL670" s="3262">
        <v>159810</v>
      </c>
      <c r="BM670" s="3262">
        <v>70745</v>
      </c>
      <c r="BN670" s="3262">
        <v>54248</v>
      </c>
      <c r="BO670" s="3262">
        <v>22773</v>
      </c>
      <c r="BP670" s="3262">
        <v>62743</v>
      </c>
      <c r="BQ670" s="3262">
        <v>28592</v>
      </c>
      <c r="BR670" s="3262">
        <v>-8495</v>
      </c>
      <c r="BS670" s="3262">
        <v>-5819</v>
      </c>
      <c r="BT670" s="3262">
        <v>17968</v>
      </c>
      <c r="BU670" s="3262">
        <v>5545</v>
      </c>
      <c r="BV670" s="3262">
        <v>29683</v>
      </c>
      <c r="BW670" s="3262">
        <v>12043</v>
      </c>
      <c r="BX670" s="3262">
        <v>-56147</v>
      </c>
      <c r="BY670" s="3262">
        <v>-23407</v>
      </c>
    </row>
    <row r="671" spans="1:77" ht="15.2" customHeight="1" x14ac:dyDescent="0.2">
      <c r="A671" s="3254" t="s">
        <v>1692</v>
      </c>
      <c r="B671" s="3255" t="s">
        <v>1706</v>
      </c>
      <c r="C671" s="3272" t="s">
        <v>1710</v>
      </c>
      <c r="D671" s="3256"/>
      <c r="E671" s="3256"/>
      <c r="F671" s="3256"/>
      <c r="G671" s="3256"/>
      <c r="H671" s="3256"/>
      <c r="I671" s="3256"/>
      <c r="J671" s="3256"/>
      <c r="K671" s="3256"/>
      <c r="L671" s="3256"/>
      <c r="M671" s="3256"/>
      <c r="N671" s="3256"/>
      <c r="O671" s="3257"/>
      <c r="P671" s="3256"/>
      <c r="Q671" s="3256"/>
      <c r="R671" s="3256"/>
      <c r="S671" s="3256"/>
      <c r="T671" s="3257"/>
      <c r="U671" s="3257"/>
      <c r="V671" s="3218" t="s">
        <v>1710</v>
      </c>
      <c r="W671" s="3223" t="b">
        <f t="shared" si="107"/>
        <v>1</v>
      </c>
      <c r="X671" s="3258">
        <f>+T671-'Departmental PL'!V1044</f>
        <v>0</v>
      </c>
      <c r="Y671" s="3258">
        <f>+U671-'Departmental PL'!W1044</f>
        <v>0</v>
      </c>
      <c r="AC671" s="3228">
        <f t="shared" si="103"/>
        <v>0</v>
      </c>
      <c r="AD671" s="3228">
        <f t="shared" si="104"/>
        <v>0</v>
      </c>
      <c r="AF671" s="3233">
        <f t="shared" si="105"/>
        <v>0</v>
      </c>
      <c r="AG671" s="3233">
        <f t="shared" si="106"/>
        <v>0</v>
      </c>
      <c r="AH671" s="3223" t="b">
        <f t="shared" ref="AH671:AH744" si="110">V671=AK671</f>
        <v>1</v>
      </c>
      <c r="AI671" s="3259" t="s">
        <v>1706</v>
      </c>
      <c r="AJ671" s="3259" t="s">
        <v>768</v>
      </c>
      <c r="AK671" s="3259" t="s">
        <v>1710</v>
      </c>
      <c r="AL671" s="3244">
        <v>0</v>
      </c>
      <c r="AM671" s="3244">
        <v>1</v>
      </c>
      <c r="AO671" s="3244">
        <v>5</v>
      </c>
      <c r="AQ671" s="3244">
        <v>0</v>
      </c>
      <c r="AS671" s="3244">
        <v>0</v>
      </c>
      <c r="AU671" s="3244">
        <v>0</v>
      </c>
      <c r="AW671" s="3244">
        <v>0</v>
      </c>
      <c r="AY671" s="3244">
        <v>0</v>
      </c>
      <c r="BA671" s="3244">
        <v>0</v>
      </c>
      <c r="BC671" s="3244">
        <v>0</v>
      </c>
      <c r="BE671" s="3223">
        <f t="shared" si="102"/>
        <v>650</v>
      </c>
      <c r="BF671" s="3223" t="b">
        <f t="shared" ref="BF671:BF692" si="111">C671=BG671</f>
        <v>1</v>
      </c>
      <c r="BG671" s="3269" t="s">
        <v>1710</v>
      </c>
      <c r="BH671" s="3269">
        <v>0</v>
      </c>
      <c r="BI671" s="3269">
        <v>1</v>
      </c>
      <c r="BJ671" s="3269" t="s">
        <v>1196</v>
      </c>
      <c r="BK671" s="3269">
        <v>5</v>
      </c>
      <c r="BL671" s="3269" t="s">
        <v>1196</v>
      </c>
      <c r="BM671" s="3269">
        <v>0</v>
      </c>
      <c r="BN671" s="3269" t="s">
        <v>1196</v>
      </c>
      <c r="BO671" s="3269">
        <v>0</v>
      </c>
      <c r="BP671" s="3269" t="s">
        <v>1196</v>
      </c>
      <c r="BQ671" s="3269">
        <v>0</v>
      </c>
      <c r="BR671" s="3269" t="s">
        <v>1196</v>
      </c>
      <c r="BS671" s="3269">
        <v>0</v>
      </c>
      <c r="BT671" s="3269" t="s">
        <v>1196</v>
      </c>
      <c r="BU671" s="3269">
        <v>0</v>
      </c>
      <c r="BV671" s="3269" t="s">
        <v>1196</v>
      </c>
      <c r="BW671" s="3269">
        <v>0</v>
      </c>
      <c r="BX671" s="3269" t="s">
        <v>1196</v>
      </c>
      <c r="BY671" s="3269">
        <v>0</v>
      </c>
    </row>
    <row r="672" spans="1:77" ht="15.2" customHeight="1" x14ac:dyDescent="0.2">
      <c r="A672" s="3254" t="s">
        <v>1711</v>
      </c>
      <c r="B672" s="3255" t="s">
        <v>1706</v>
      </c>
      <c r="C672" s="3272" t="s">
        <v>1688</v>
      </c>
      <c r="D672" s="3256">
        <v>120</v>
      </c>
      <c r="E672" s="3256">
        <v>208</v>
      </c>
      <c r="F672" s="3256">
        <v>404</v>
      </c>
      <c r="G672" s="3256">
        <v>717</v>
      </c>
      <c r="H672" s="3256">
        <v>472990</v>
      </c>
      <c r="I672" s="3256">
        <v>908180</v>
      </c>
      <c r="J672" s="3256">
        <v>95581</v>
      </c>
      <c r="K672" s="3256">
        <v>263376</v>
      </c>
      <c r="L672" s="3256">
        <v>233843</v>
      </c>
      <c r="M672" s="3256">
        <v>420705</v>
      </c>
      <c r="N672" s="3257">
        <v>-138261</v>
      </c>
      <c r="O672" s="3257">
        <v>-157330</v>
      </c>
      <c r="P672" s="3256">
        <v>31878</v>
      </c>
      <c r="Q672" s="3256">
        <v>60257</v>
      </c>
      <c r="R672" s="3256">
        <v>117358</v>
      </c>
      <c r="S672" s="3256">
        <v>220505</v>
      </c>
      <c r="T672" s="3257">
        <v>-287498</v>
      </c>
      <c r="U672" s="3257">
        <v>-438091</v>
      </c>
      <c r="V672" s="3209" t="s">
        <v>1688</v>
      </c>
      <c r="W672" s="3223" t="b">
        <f t="shared" si="107"/>
        <v>1</v>
      </c>
      <c r="X672" s="3258">
        <f>+T672-'Departmental PL'!V1045</f>
        <v>0</v>
      </c>
      <c r="Y672" s="3258">
        <f>+U672-'Departmental PL'!W1045</f>
        <v>0</v>
      </c>
      <c r="AC672" s="3228">
        <f t="shared" si="103"/>
        <v>-1</v>
      </c>
      <c r="AD672" s="3228">
        <f t="shared" si="104"/>
        <v>1</v>
      </c>
      <c r="AF672" s="3233">
        <f t="shared" si="105"/>
        <v>1</v>
      </c>
      <c r="AG672" s="3233">
        <f t="shared" si="106"/>
        <v>-1</v>
      </c>
      <c r="AH672" s="3223" t="b">
        <f t="shared" si="110"/>
        <v>1</v>
      </c>
      <c r="AI672" s="3259" t="s">
        <v>1706</v>
      </c>
      <c r="AJ672" s="3259" t="s">
        <v>768</v>
      </c>
      <c r="AK672" s="3259" t="s">
        <v>1688</v>
      </c>
      <c r="AL672" s="3244">
        <v>169</v>
      </c>
      <c r="AM672" s="3244">
        <v>83</v>
      </c>
      <c r="AN672" s="3244">
        <v>601</v>
      </c>
      <c r="AO672" s="3244">
        <v>538</v>
      </c>
      <c r="AP672" s="3244">
        <v>780780</v>
      </c>
      <c r="AQ672" s="3244">
        <v>504950</v>
      </c>
      <c r="AR672" s="3244">
        <v>226831</v>
      </c>
      <c r="AS672" s="3244">
        <v>110990</v>
      </c>
      <c r="AT672" s="3244">
        <v>362158</v>
      </c>
      <c r="AU672" s="3244">
        <v>240067</v>
      </c>
      <c r="AV672" s="3244">
        <v>-135336</v>
      </c>
      <c r="AW672" s="3244">
        <v>-129073</v>
      </c>
      <c r="AX672" s="3244">
        <v>51740</v>
      </c>
      <c r="AY672" s="3244">
        <v>37663</v>
      </c>
      <c r="AZ672" s="3244">
        <v>185276</v>
      </c>
      <c r="BA672" s="3244">
        <v>114921</v>
      </c>
      <c r="BB672" s="3244">
        <v>-372343</v>
      </c>
      <c r="BC672" s="3244">
        <v>-281659</v>
      </c>
      <c r="BE672" s="3223">
        <f t="shared" si="102"/>
        <v>651</v>
      </c>
      <c r="BF672" s="3223" t="b">
        <f t="shared" si="111"/>
        <v>1</v>
      </c>
      <c r="BG672" s="3269" t="s">
        <v>1688</v>
      </c>
      <c r="BH672" s="3269">
        <v>169</v>
      </c>
      <c r="BI672" s="3269">
        <v>83</v>
      </c>
      <c r="BJ672" s="3269">
        <v>601</v>
      </c>
      <c r="BK672" s="3269">
        <v>538</v>
      </c>
      <c r="BL672" s="3262">
        <v>780780</v>
      </c>
      <c r="BM672" s="3262">
        <v>504950</v>
      </c>
      <c r="BN672" s="3262">
        <v>226825</v>
      </c>
      <c r="BO672" s="3262">
        <v>110988</v>
      </c>
      <c r="BP672" s="3262">
        <v>362158</v>
      </c>
      <c r="BQ672" s="3262">
        <v>240062</v>
      </c>
      <c r="BR672" s="3262">
        <v>-135333</v>
      </c>
      <c r="BS672" s="3262">
        <v>-129074</v>
      </c>
      <c r="BT672" s="3262">
        <v>51720</v>
      </c>
      <c r="BU672" s="3262">
        <v>37669</v>
      </c>
      <c r="BV672" s="3262">
        <v>185290</v>
      </c>
      <c r="BW672" s="3262">
        <v>114914</v>
      </c>
      <c r="BX672" s="3262">
        <v>-372343</v>
      </c>
      <c r="BY672" s="3262">
        <v>-281657</v>
      </c>
    </row>
    <row r="673" spans="1:77" s="3231" customFormat="1" ht="15.2" customHeight="1" x14ac:dyDescent="0.2">
      <c r="A673" s="3254" t="s">
        <v>1693</v>
      </c>
      <c r="B673" s="3255" t="s">
        <v>1706</v>
      </c>
      <c r="C673" s="3272" t="s">
        <v>1689</v>
      </c>
      <c r="D673" s="3256">
        <v>11</v>
      </c>
      <c r="E673" s="3256">
        <v>6</v>
      </c>
      <c r="F673" s="3256">
        <v>13</v>
      </c>
      <c r="G673" s="3256">
        <v>10</v>
      </c>
      <c r="H673" s="3256">
        <v>38700</v>
      </c>
      <c r="I673" s="3256">
        <v>28359</v>
      </c>
      <c r="J673" s="3256">
        <v>15284</v>
      </c>
      <c r="K673" s="3256">
        <v>11453</v>
      </c>
      <c r="L673" s="3256">
        <v>11398</v>
      </c>
      <c r="M673" s="3256">
        <v>1635</v>
      </c>
      <c r="N673" s="3257">
        <v>3886</v>
      </c>
      <c r="O673" s="3257">
        <v>9818</v>
      </c>
      <c r="P673" s="3256">
        <v>932</v>
      </c>
      <c r="Q673" s="3256">
        <v>722</v>
      </c>
      <c r="R673" s="3256">
        <v>5051</v>
      </c>
      <c r="S673" s="3256">
        <v>4084</v>
      </c>
      <c r="T673" s="3257">
        <v>-2097</v>
      </c>
      <c r="U673" s="3257">
        <v>5012</v>
      </c>
      <c r="V673" s="3209" t="s">
        <v>1689</v>
      </c>
      <c r="W673" s="3223" t="b">
        <f t="shared" si="107"/>
        <v>1</v>
      </c>
      <c r="X673" s="3258">
        <f>+T673-'Departmental PL'!V1046</f>
        <v>0</v>
      </c>
      <c r="Y673" s="3258">
        <f>+U673-'Departmental PL'!W1046</f>
        <v>0</v>
      </c>
      <c r="Z673" s="3228"/>
      <c r="AA673" s="3228"/>
      <c r="AB673" s="3233"/>
      <c r="AC673" s="3228">
        <f t="shared" si="103"/>
        <v>0</v>
      </c>
      <c r="AD673" s="3228">
        <f t="shared" si="104"/>
        <v>0</v>
      </c>
      <c r="AE673" s="3233"/>
      <c r="AF673" s="3233">
        <f t="shared" si="105"/>
        <v>0</v>
      </c>
      <c r="AG673" s="3233">
        <f t="shared" si="106"/>
        <v>0</v>
      </c>
      <c r="AH673" s="3223" t="b">
        <f t="shared" si="110"/>
        <v>1</v>
      </c>
      <c r="AI673" s="3259" t="s">
        <v>1706</v>
      </c>
      <c r="AJ673" s="3259" t="s">
        <v>768</v>
      </c>
      <c r="AK673" s="3259" t="s">
        <v>1689</v>
      </c>
      <c r="AL673" s="3244">
        <v>2</v>
      </c>
      <c r="AM673" s="3244">
        <v>2</v>
      </c>
      <c r="AN673" s="3244">
        <v>3</v>
      </c>
      <c r="AO673" s="3244">
        <v>7</v>
      </c>
      <c r="AP673" s="3244">
        <v>8409</v>
      </c>
      <c r="AQ673" s="3244">
        <v>8783</v>
      </c>
      <c r="AR673" s="3244">
        <v>6028</v>
      </c>
      <c r="AS673" s="3244">
        <v>659</v>
      </c>
      <c r="AT673" s="3244">
        <v>408</v>
      </c>
      <c r="AU673" s="3244">
        <v>2500</v>
      </c>
      <c r="AV673" s="3244">
        <v>5620</v>
      </c>
      <c r="AW673" s="3244">
        <v>-1841</v>
      </c>
      <c r="AX673" s="3244">
        <v>172</v>
      </c>
      <c r="AY673" s="3244">
        <v>405</v>
      </c>
      <c r="AZ673" s="3244">
        <v>1021</v>
      </c>
      <c r="BA673" s="3244">
        <v>1232</v>
      </c>
      <c r="BB673" s="3244">
        <v>4427</v>
      </c>
      <c r="BC673" s="3244">
        <v>-3480</v>
      </c>
      <c r="BD673" s="3223"/>
      <c r="BE673" s="3223">
        <f t="shared" ref="BE673:BE746" si="112">BE672+1</f>
        <v>652</v>
      </c>
      <c r="BF673" s="3223" t="b">
        <f t="shared" si="111"/>
        <v>1</v>
      </c>
      <c r="BG673" s="3269" t="s">
        <v>1689</v>
      </c>
      <c r="BH673" s="3269">
        <v>2</v>
      </c>
      <c r="BI673" s="3269">
        <v>2</v>
      </c>
      <c r="BJ673" s="3269">
        <v>3</v>
      </c>
      <c r="BK673" s="3269">
        <v>7</v>
      </c>
      <c r="BL673" s="3262">
        <v>8409</v>
      </c>
      <c r="BM673" s="3262">
        <v>8783</v>
      </c>
      <c r="BN673" s="3262">
        <v>6028</v>
      </c>
      <c r="BO673" s="3269">
        <v>659</v>
      </c>
      <c r="BP673" s="3269">
        <v>408</v>
      </c>
      <c r="BQ673" s="3262">
        <v>2500</v>
      </c>
      <c r="BR673" s="3262">
        <v>5620</v>
      </c>
      <c r="BS673" s="3262">
        <v>-1842</v>
      </c>
      <c r="BT673" s="3269">
        <v>172</v>
      </c>
      <c r="BU673" s="3269">
        <v>405</v>
      </c>
      <c r="BV673" s="3262">
        <v>1021</v>
      </c>
      <c r="BW673" s="3262">
        <v>1232</v>
      </c>
      <c r="BX673" s="3262">
        <v>4427</v>
      </c>
      <c r="BY673" s="3262">
        <v>-3480</v>
      </c>
    </row>
    <row r="674" spans="1:77" ht="15.2" customHeight="1" x14ac:dyDescent="0.2">
      <c r="A674" s="3370" t="s">
        <v>1694</v>
      </c>
      <c r="B674" s="3255" t="s">
        <v>1706</v>
      </c>
      <c r="C674" s="3272" t="s">
        <v>1690</v>
      </c>
      <c r="D674" s="3256">
        <v>137</v>
      </c>
      <c r="E674" s="3256">
        <v>164</v>
      </c>
      <c r="F674" s="3256">
        <v>243</v>
      </c>
      <c r="G674" s="3256">
        <v>314</v>
      </c>
      <c r="H674" s="3256">
        <v>245070</v>
      </c>
      <c r="I674" s="3256">
        <v>323540</v>
      </c>
      <c r="J674" s="3256">
        <v>61703</v>
      </c>
      <c r="K674" s="3256">
        <v>95662</v>
      </c>
      <c r="L674" s="3256">
        <v>78684</v>
      </c>
      <c r="M674" s="3256">
        <v>111994</v>
      </c>
      <c r="N674" s="3257">
        <v>-16981</v>
      </c>
      <c r="O674" s="3257">
        <v>-16332</v>
      </c>
      <c r="P674" s="3256">
        <v>32835</v>
      </c>
      <c r="Q674" s="3256">
        <v>43097</v>
      </c>
      <c r="R674" s="3256">
        <v>56110</v>
      </c>
      <c r="S674" s="3256">
        <v>82557</v>
      </c>
      <c r="T674" s="3257">
        <v>-105926</v>
      </c>
      <c r="U674" s="3257">
        <v>-141986</v>
      </c>
      <c r="V674" s="3209" t="s">
        <v>1690</v>
      </c>
      <c r="W674" s="3223" t="b">
        <f t="shared" si="107"/>
        <v>1</v>
      </c>
      <c r="X674" s="3258">
        <f>+T674-'Departmental PL'!V1047</f>
        <v>0</v>
      </c>
      <c r="Y674" s="3258">
        <f>+U674-'Departmental PL'!W1047</f>
        <v>0</v>
      </c>
      <c r="AC674" s="3228">
        <f t="shared" si="103"/>
        <v>0</v>
      </c>
      <c r="AD674" s="3228">
        <f t="shared" si="104"/>
        <v>0</v>
      </c>
      <c r="AF674" s="3233">
        <f t="shared" si="105"/>
        <v>0</v>
      </c>
      <c r="AG674" s="3233">
        <f t="shared" si="106"/>
        <v>0</v>
      </c>
      <c r="AH674" s="3223" t="b">
        <f t="shared" si="110"/>
        <v>1</v>
      </c>
      <c r="AI674" s="3259" t="s">
        <v>1706</v>
      </c>
      <c r="AJ674" s="3259" t="s">
        <v>768</v>
      </c>
      <c r="AK674" s="3259" t="s">
        <v>1690</v>
      </c>
      <c r="AL674" s="3244">
        <v>122</v>
      </c>
      <c r="AM674" s="3244">
        <v>45</v>
      </c>
      <c r="AN674" s="3244">
        <v>245</v>
      </c>
      <c r="AO674" s="3244">
        <v>74</v>
      </c>
      <c r="AP674" s="3244">
        <v>243740</v>
      </c>
      <c r="AQ674" s="3244">
        <v>67275</v>
      </c>
      <c r="AR674" s="3244">
        <v>74211</v>
      </c>
      <c r="AS674" s="3244">
        <v>19257</v>
      </c>
      <c r="AT674" s="3244">
        <v>84569</v>
      </c>
      <c r="AU674" s="3244">
        <v>23712</v>
      </c>
      <c r="AV674" s="3244">
        <v>-10357</v>
      </c>
      <c r="AW674" s="3244">
        <v>-4453</v>
      </c>
      <c r="AX674" s="3244">
        <v>31006</v>
      </c>
      <c r="AY674" s="3244">
        <v>8252</v>
      </c>
      <c r="AZ674" s="3244">
        <v>60835</v>
      </c>
      <c r="BA674" s="3244">
        <v>16000</v>
      </c>
      <c r="BB674" s="3244">
        <v>-102261</v>
      </c>
      <c r="BC674" s="3244">
        <v>-28691</v>
      </c>
      <c r="BE674" s="3223">
        <f t="shared" si="112"/>
        <v>653</v>
      </c>
      <c r="BF674" s="3223" t="b">
        <f t="shared" si="111"/>
        <v>1</v>
      </c>
      <c r="BG674" s="3269" t="s">
        <v>1690</v>
      </c>
      <c r="BH674" s="3269">
        <v>122</v>
      </c>
      <c r="BI674" s="3269">
        <v>45</v>
      </c>
      <c r="BJ674" s="3269">
        <v>245</v>
      </c>
      <c r="BK674" s="3269">
        <v>74</v>
      </c>
      <c r="BL674" s="3262">
        <v>243740</v>
      </c>
      <c r="BM674" s="3262">
        <v>67275</v>
      </c>
      <c r="BN674" s="3262">
        <v>74214</v>
      </c>
      <c r="BO674" s="3262">
        <v>19258</v>
      </c>
      <c r="BP674" s="3262">
        <v>84574</v>
      </c>
      <c r="BQ674" s="3262">
        <v>23711</v>
      </c>
      <c r="BR674" s="3262">
        <v>-10360</v>
      </c>
      <c r="BS674" s="3262">
        <v>-4452</v>
      </c>
      <c r="BT674" s="3262">
        <v>31040</v>
      </c>
      <c r="BU674" s="3262">
        <v>8244</v>
      </c>
      <c r="BV674" s="3262">
        <v>60857</v>
      </c>
      <c r="BW674" s="3262">
        <v>15992</v>
      </c>
      <c r="BX674" s="3262">
        <v>-102258</v>
      </c>
      <c r="BY674" s="3262">
        <v>-28688</v>
      </c>
    </row>
    <row r="675" spans="1:77" ht="15.2" customHeight="1" x14ac:dyDescent="0.2">
      <c r="A675" s="3254" t="s">
        <v>1695</v>
      </c>
      <c r="B675" s="3255" t="s">
        <v>1706</v>
      </c>
      <c r="C675" s="3272" t="s">
        <v>1691</v>
      </c>
      <c r="D675" s="3256">
        <v>79</v>
      </c>
      <c r="E675" s="3256">
        <v>128</v>
      </c>
      <c r="F675" s="3256">
        <v>187</v>
      </c>
      <c r="G675" s="3256">
        <v>387</v>
      </c>
      <c r="H675" s="3256">
        <v>233170</v>
      </c>
      <c r="I675" s="3256">
        <v>456260</v>
      </c>
      <c r="J675" s="3256">
        <v>46493</v>
      </c>
      <c r="K675" s="3256">
        <v>120327</v>
      </c>
      <c r="L675" s="3256">
        <v>81130</v>
      </c>
      <c r="M675" s="3256">
        <v>164314</v>
      </c>
      <c r="N675" s="3257">
        <v>-34637</v>
      </c>
      <c r="O675" s="3256">
        <v>-43987</v>
      </c>
      <c r="P675" s="3256">
        <v>17160</v>
      </c>
      <c r="Q675" s="3256">
        <v>35267</v>
      </c>
      <c r="R675" s="3256">
        <v>52760</v>
      </c>
      <c r="S675" s="3256">
        <v>116592</v>
      </c>
      <c r="T675" s="3257">
        <v>-104557</v>
      </c>
      <c r="U675" s="3257">
        <v>-195846</v>
      </c>
      <c r="V675" s="3209" t="s">
        <v>1691</v>
      </c>
      <c r="W675" s="3223" t="b">
        <f t="shared" si="107"/>
        <v>1</v>
      </c>
      <c r="X675" s="3258">
        <f>+T675-'Departmental PL'!V1048</f>
        <v>0</v>
      </c>
      <c r="Y675" s="3258">
        <f>+U675-'Departmental PL'!W1048</f>
        <v>0</v>
      </c>
      <c r="AC675" s="3228">
        <f t="shared" si="103"/>
        <v>0</v>
      </c>
      <c r="AD675" s="3228">
        <f t="shared" si="104"/>
        <v>0</v>
      </c>
      <c r="AF675" s="3233">
        <f t="shared" si="105"/>
        <v>0</v>
      </c>
      <c r="AG675" s="3233">
        <f t="shared" si="106"/>
        <v>0</v>
      </c>
      <c r="AH675" s="3223" t="b">
        <f t="shared" si="110"/>
        <v>1</v>
      </c>
      <c r="AI675" s="3259" t="s">
        <v>1706</v>
      </c>
      <c r="AJ675" s="3259" t="s">
        <v>768</v>
      </c>
      <c r="AK675" s="3259" t="s">
        <v>1691</v>
      </c>
      <c r="AL675" s="3244">
        <v>103</v>
      </c>
      <c r="AM675" s="3244">
        <v>49</v>
      </c>
      <c r="AN675" s="3244">
        <v>328</v>
      </c>
      <c r="AO675" s="3244">
        <v>125</v>
      </c>
      <c r="AP675" s="3244">
        <v>396060</v>
      </c>
      <c r="AQ675" s="3244">
        <v>95465</v>
      </c>
      <c r="AR675" s="3244">
        <v>108398</v>
      </c>
      <c r="AS675" s="3244">
        <v>30033</v>
      </c>
      <c r="AT675" s="3244">
        <v>142768</v>
      </c>
      <c r="AU675" s="3244">
        <v>34027</v>
      </c>
      <c r="AV675" s="3244">
        <v>-34379</v>
      </c>
      <c r="AW675" s="3244">
        <v>-4004</v>
      </c>
      <c r="AX675" s="3244">
        <v>30376</v>
      </c>
      <c r="AY675" s="3244">
        <v>8055</v>
      </c>
      <c r="AZ675" s="3244">
        <v>98943</v>
      </c>
      <c r="BA675" s="3244">
        <v>22658</v>
      </c>
      <c r="BB675" s="3244">
        <v>-163667</v>
      </c>
      <c r="BC675" s="3244">
        <v>-34723</v>
      </c>
      <c r="BE675" s="3223">
        <f t="shared" si="112"/>
        <v>654</v>
      </c>
      <c r="BF675" s="3223" t="b">
        <f t="shared" si="111"/>
        <v>1</v>
      </c>
      <c r="BG675" s="3269" t="s">
        <v>1691</v>
      </c>
      <c r="BH675" s="3269">
        <v>103</v>
      </c>
      <c r="BI675" s="3269">
        <v>49</v>
      </c>
      <c r="BJ675" s="3269">
        <v>328</v>
      </c>
      <c r="BK675" s="3269">
        <v>125</v>
      </c>
      <c r="BL675" s="3262">
        <v>396060</v>
      </c>
      <c r="BM675" s="3262">
        <v>95465</v>
      </c>
      <c r="BN675" s="3262">
        <v>108395</v>
      </c>
      <c r="BO675" s="3262">
        <v>30032</v>
      </c>
      <c r="BP675" s="3262">
        <v>142768</v>
      </c>
      <c r="BQ675" s="3262">
        <v>34035</v>
      </c>
      <c r="BR675" s="3262">
        <v>-34373</v>
      </c>
      <c r="BS675" s="3262">
        <v>-4003</v>
      </c>
      <c r="BT675" s="3262">
        <v>30364</v>
      </c>
      <c r="BU675" s="3262">
        <v>8055</v>
      </c>
      <c r="BV675" s="3262">
        <v>98933</v>
      </c>
      <c r="BW675" s="3262">
        <v>22666</v>
      </c>
      <c r="BX675" s="3262">
        <v>-163670</v>
      </c>
      <c r="BY675" s="3262">
        <v>-34724</v>
      </c>
    </row>
    <row r="676" spans="1:77" ht="15.2" customHeight="1" x14ac:dyDescent="0.2">
      <c r="A676" s="3254" t="s">
        <v>1696</v>
      </c>
      <c r="B676" s="3255" t="s">
        <v>1706</v>
      </c>
      <c r="C676" s="3272" t="s">
        <v>1692</v>
      </c>
      <c r="D676" s="3256">
        <v>89</v>
      </c>
      <c r="E676" s="3256">
        <v>114</v>
      </c>
      <c r="F676" s="3256">
        <v>165</v>
      </c>
      <c r="G676" s="3256">
        <v>168</v>
      </c>
      <c r="H676" s="3256">
        <v>222600</v>
      </c>
      <c r="I676" s="3256">
        <v>212240</v>
      </c>
      <c r="J676" s="3256">
        <v>58372</v>
      </c>
      <c r="K676" s="3256">
        <v>70396</v>
      </c>
      <c r="L676" s="3256">
        <v>69418</v>
      </c>
      <c r="M676" s="3256">
        <v>75893</v>
      </c>
      <c r="N676" s="3257">
        <v>-11046</v>
      </c>
      <c r="O676" s="3257">
        <v>-5497</v>
      </c>
      <c r="P676" s="3256">
        <v>40094</v>
      </c>
      <c r="Q676" s="3256">
        <v>34706</v>
      </c>
      <c r="R676" s="3256">
        <v>43910</v>
      </c>
      <c r="S676" s="3256">
        <v>49295</v>
      </c>
      <c r="T676" s="3257">
        <v>-95050</v>
      </c>
      <c r="U676" s="3257">
        <v>-89498</v>
      </c>
      <c r="V676" s="3209" t="s">
        <v>1692</v>
      </c>
      <c r="W676" s="3223" t="b">
        <f t="shared" si="107"/>
        <v>1</v>
      </c>
      <c r="X676" s="3258">
        <f>+T676-'Departmental PL'!V1049</f>
        <v>0</v>
      </c>
      <c r="Y676" s="3258">
        <f>+U676-'Departmental PL'!W1049</f>
        <v>0</v>
      </c>
      <c r="AC676" s="3228">
        <f t="shared" si="103"/>
        <v>0</v>
      </c>
      <c r="AD676" s="3228">
        <f t="shared" si="104"/>
        <v>0</v>
      </c>
      <c r="AF676" s="3233">
        <f t="shared" si="105"/>
        <v>0</v>
      </c>
      <c r="AG676" s="3233">
        <f t="shared" si="106"/>
        <v>0</v>
      </c>
      <c r="AH676" s="3223" t="b">
        <f t="shared" si="110"/>
        <v>1</v>
      </c>
      <c r="AI676" s="3259" t="s">
        <v>1706</v>
      </c>
      <c r="AJ676" s="3259" t="s">
        <v>768</v>
      </c>
      <c r="AK676" s="3259" t="s">
        <v>1692</v>
      </c>
      <c r="AL676" s="3244">
        <v>85</v>
      </c>
      <c r="AM676" s="3244">
        <v>41</v>
      </c>
      <c r="AN676" s="3244">
        <v>124</v>
      </c>
      <c r="AO676" s="3244">
        <v>82</v>
      </c>
      <c r="AP676" s="3244">
        <v>154840</v>
      </c>
      <c r="AQ676" s="3244">
        <v>88230</v>
      </c>
      <c r="AR676" s="3244">
        <v>54007</v>
      </c>
      <c r="AS676" s="3244">
        <v>22365</v>
      </c>
      <c r="AT676" s="3244">
        <v>55769</v>
      </c>
      <c r="AU676" s="3244">
        <v>30652</v>
      </c>
      <c r="AV676" s="3244">
        <v>-1773</v>
      </c>
      <c r="AW676" s="3244">
        <v>-8283</v>
      </c>
      <c r="AX676" s="3244">
        <v>26903</v>
      </c>
      <c r="AY676" s="3244">
        <v>13993</v>
      </c>
      <c r="AZ676" s="3244">
        <v>35885</v>
      </c>
      <c r="BA676" s="3244">
        <v>18715</v>
      </c>
      <c r="BB676" s="3244">
        <v>-64539</v>
      </c>
      <c r="BC676" s="3244">
        <v>-40991</v>
      </c>
      <c r="BD676" s="3231"/>
      <c r="BE676" s="3223">
        <f t="shared" si="112"/>
        <v>655</v>
      </c>
      <c r="BF676" s="3223" t="b">
        <f t="shared" si="111"/>
        <v>1</v>
      </c>
      <c r="BG676" s="3269" t="s">
        <v>1692</v>
      </c>
      <c r="BH676" s="3269">
        <v>85</v>
      </c>
      <c r="BI676" s="3269">
        <v>41</v>
      </c>
      <c r="BJ676" s="3269">
        <v>124</v>
      </c>
      <c r="BK676" s="3269">
        <v>82</v>
      </c>
      <c r="BL676" s="3262">
        <v>154840</v>
      </c>
      <c r="BM676" s="3262">
        <v>88230</v>
      </c>
      <c r="BN676" s="3262">
        <v>54004</v>
      </c>
      <c r="BO676" s="3262">
        <v>22363</v>
      </c>
      <c r="BP676" s="3262">
        <v>55783</v>
      </c>
      <c r="BQ676" s="3262">
        <v>30646</v>
      </c>
      <c r="BR676" s="3262">
        <v>-1779</v>
      </c>
      <c r="BS676" s="3262">
        <v>-8283</v>
      </c>
      <c r="BT676" s="3262">
        <v>26895</v>
      </c>
      <c r="BU676" s="3262">
        <v>13990</v>
      </c>
      <c r="BV676" s="3262">
        <v>35861</v>
      </c>
      <c r="BW676" s="3262">
        <v>18718</v>
      </c>
      <c r="BX676" s="3262">
        <v>-64535</v>
      </c>
      <c r="BY676" s="3262">
        <v>-40992</v>
      </c>
    </row>
    <row r="677" spans="1:77" ht="15.2" customHeight="1" x14ac:dyDescent="0.2">
      <c r="A677" s="3254" t="s">
        <v>1697</v>
      </c>
      <c r="B677" s="3255" t="s">
        <v>1706</v>
      </c>
      <c r="C677" s="3272" t="s">
        <v>1711</v>
      </c>
      <c r="D677" s="3256">
        <v>110</v>
      </c>
      <c r="E677" s="3256">
        <v>226</v>
      </c>
      <c r="F677" s="3256">
        <v>316</v>
      </c>
      <c r="G677" s="3256">
        <v>629</v>
      </c>
      <c r="H677" s="3256">
        <v>396970</v>
      </c>
      <c r="I677" s="3256">
        <v>762440</v>
      </c>
      <c r="J677" s="3256">
        <v>89942</v>
      </c>
      <c r="K677" s="3256">
        <v>212959</v>
      </c>
      <c r="L677" s="3256">
        <v>159088</v>
      </c>
      <c r="M677" s="3256">
        <v>325414</v>
      </c>
      <c r="N677" s="3257">
        <v>-69146</v>
      </c>
      <c r="O677" s="3257">
        <v>-112454</v>
      </c>
      <c r="P677" s="3256">
        <v>26020</v>
      </c>
      <c r="Q677" s="3256">
        <v>52592</v>
      </c>
      <c r="R677" s="3256">
        <v>88963</v>
      </c>
      <c r="S677" s="3256">
        <v>187414</v>
      </c>
      <c r="T677" s="3257">
        <v>-184129</v>
      </c>
      <c r="U677" s="3257">
        <v>-352460</v>
      </c>
      <c r="V677" s="3209" t="s">
        <v>1711</v>
      </c>
      <c r="W677" s="3223" t="b">
        <f t="shared" si="107"/>
        <v>1</v>
      </c>
      <c r="X677" s="3258">
        <f>+T677-'Departmental PL'!V1050</f>
        <v>0</v>
      </c>
      <c r="Y677" s="3258">
        <f>+U677-'Departmental PL'!W1050</f>
        <v>1</v>
      </c>
      <c r="AC677" s="3228">
        <f t="shared" ref="AC677:AC692" si="113">+J677-L677-N677</f>
        <v>0</v>
      </c>
      <c r="AD677" s="3228">
        <f t="shared" ref="AD677:AD692" si="114">+K677-M677-O677</f>
        <v>-1</v>
      </c>
      <c r="AF677" s="3233">
        <f t="shared" ref="AF677:AF692" si="115">+N677-P677-R677-T677</f>
        <v>0</v>
      </c>
      <c r="AG677" s="3233">
        <f t="shared" ref="AG677:AG692" si="116">+O677-Q677-S677-U677</f>
        <v>0</v>
      </c>
      <c r="AH677" s="3223" t="b">
        <f t="shared" si="110"/>
        <v>1</v>
      </c>
      <c r="AI677" s="3259" t="s">
        <v>1706</v>
      </c>
      <c r="AJ677" s="3259" t="s">
        <v>768</v>
      </c>
      <c r="AK677" s="3259" t="s">
        <v>1711</v>
      </c>
      <c r="AL677" s="3244">
        <v>177</v>
      </c>
      <c r="AM677" s="3244">
        <v>70</v>
      </c>
      <c r="AN677" s="3244">
        <v>505</v>
      </c>
      <c r="AO677" s="3244">
        <v>391</v>
      </c>
      <c r="AP677" s="3244">
        <v>598640</v>
      </c>
      <c r="AQ677" s="3244">
        <v>381685</v>
      </c>
      <c r="AR677" s="3244">
        <v>182204</v>
      </c>
      <c r="AS677" s="3244">
        <v>66269</v>
      </c>
      <c r="AT677" s="3244">
        <v>255304</v>
      </c>
      <c r="AU677" s="3244">
        <v>167085</v>
      </c>
      <c r="AV677" s="3244">
        <v>-73074</v>
      </c>
      <c r="AW677" s="3244">
        <v>-100807</v>
      </c>
      <c r="AX677" s="3244">
        <v>40970</v>
      </c>
      <c r="AY677" s="3244">
        <v>41691</v>
      </c>
      <c r="AZ677" s="3244">
        <v>144166</v>
      </c>
      <c r="BA677" s="3244">
        <v>90385</v>
      </c>
      <c r="BB677" s="3244">
        <v>-258217</v>
      </c>
      <c r="BC677" s="3244">
        <v>-232882</v>
      </c>
      <c r="BE677" s="3223">
        <f t="shared" si="112"/>
        <v>656</v>
      </c>
      <c r="BF677" s="3223" t="b">
        <f t="shared" si="111"/>
        <v>1</v>
      </c>
      <c r="BG677" s="3269" t="s">
        <v>1711</v>
      </c>
      <c r="BH677" s="3269">
        <v>177</v>
      </c>
      <c r="BI677" s="3269">
        <v>70</v>
      </c>
      <c r="BJ677" s="3269">
        <v>505</v>
      </c>
      <c r="BK677" s="3269">
        <v>391</v>
      </c>
      <c r="BL677" s="3262">
        <v>598640</v>
      </c>
      <c r="BM677" s="3262">
        <v>381685</v>
      </c>
      <c r="BN677" s="3262">
        <v>182202</v>
      </c>
      <c r="BO677" s="3262">
        <v>66273</v>
      </c>
      <c r="BP677" s="3262">
        <v>255279</v>
      </c>
      <c r="BQ677" s="3262">
        <v>167078</v>
      </c>
      <c r="BR677" s="3262">
        <v>-73077</v>
      </c>
      <c r="BS677" s="3262">
        <v>-100805</v>
      </c>
      <c r="BT677" s="3262">
        <v>40966</v>
      </c>
      <c r="BU677" s="3262">
        <v>41695</v>
      </c>
      <c r="BV677" s="3262">
        <v>144182</v>
      </c>
      <c r="BW677" s="3262">
        <v>90386</v>
      </c>
      <c r="BX677" s="3262">
        <v>-258224</v>
      </c>
      <c r="BY677" s="3262">
        <v>-232886</v>
      </c>
    </row>
    <row r="678" spans="1:77" ht="15.2" customHeight="1" x14ac:dyDescent="0.2">
      <c r="A678" s="3254" t="s">
        <v>1698</v>
      </c>
      <c r="B678" s="3255" t="s">
        <v>1706</v>
      </c>
      <c r="C678" s="3272" t="s">
        <v>1693</v>
      </c>
      <c r="D678" s="3256">
        <v>84</v>
      </c>
      <c r="E678" s="3256">
        <v>180</v>
      </c>
      <c r="F678" s="3256">
        <v>210</v>
      </c>
      <c r="G678" s="3256">
        <v>423</v>
      </c>
      <c r="H678" s="3256">
        <v>245840</v>
      </c>
      <c r="I678" s="3256">
        <v>519190</v>
      </c>
      <c r="J678" s="3256">
        <v>53691</v>
      </c>
      <c r="K678" s="3256">
        <v>144175</v>
      </c>
      <c r="L678" s="3256">
        <v>93052</v>
      </c>
      <c r="M678" s="3256">
        <v>210313</v>
      </c>
      <c r="N678" s="3257">
        <v>-39361</v>
      </c>
      <c r="O678" s="3257">
        <v>-66138</v>
      </c>
      <c r="P678" s="3256">
        <v>16336</v>
      </c>
      <c r="Q678" s="3256">
        <v>35110</v>
      </c>
      <c r="R678" s="3256">
        <v>58699</v>
      </c>
      <c r="S678" s="3256">
        <v>126966</v>
      </c>
      <c r="T678" s="3257">
        <v>-114396</v>
      </c>
      <c r="U678" s="3257">
        <v>-228214</v>
      </c>
      <c r="V678" s="3209" t="s">
        <v>1693</v>
      </c>
      <c r="W678" s="3223" t="b">
        <f t="shared" si="107"/>
        <v>1</v>
      </c>
      <c r="X678" s="3258">
        <f>+T678-'Departmental PL'!V1051</f>
        <v>0</v>
      </c>
      <c r="Y678" s="3258">
        <f>+U678-'Departmental PL'!W1051</f>
        <v>0</v>
      </c>
      <c r="AC678" s="3228">
        <f t="shared" si="113"/>
        <v>0</v>
      </c>
      <c r="AD678" s="3228">
        <f t="shared" si="114"/>
        <v>0</v>
      </c>
      <c r="AF678" s="3233">
        <f t="shared" si="115"/>
        <v>0</v>
      </c>
      <c r="AG678" s="3233">
        <f t="shared" si="116"/>
        <v>0</v>
      </c>
      <c r="AH678" s="3223" t="b">
        <f t="shared" si="110"/>
        <v>1</v>
      </c>
      <c r="AI678" s="3259" t="s">
        <v>1706</v>
      </c>
      <c r="AJ678" s="3259" t="s">
        <v>768</v>
      </c>
      <c r="AK678" s="3259" t="s">
        <v>1693</v>
      </c>
      <c r="AL678" s="3244">
        <v>153</v>
      </c>
      <c r="AM678" s="3244">
        <v>64</v>
      </c>
      <c r="AN678" s="3244">
        <v>375</v>
      </c>
      <c r="AO678" s="3244">
        <v>258</v>
      </c>
      <c r="AP678" s="3244">
        <v>456190</v>
      </c>
      <c r="AQ678" s="3244">
        <v>275880</v>
      </c>
      <c r="AR678" s="3244">
        <v>128101</v>
      </c>
      <c r="AS678" s="3244">
        <v>51473</v>
      </c>
      <c r="AT678" s="3244">
        <v>188019</v>
      </c>
      <c r="AU678" s="3244">
        <v>111674</v>
      </c>
      <c r="AV678" s="3244">
        <v>-59912</v>
      </c>
      <c r="AW678" s="3244">
        <v>-60202</v>
      </c>
      <c r="AX678" s="3244">
        <v>30888</v>
      </c>
      <c r="AY678" s="3244">
        <v>30532</v>
      </c>
      <c r="AZ678" s="3244">
        <v>109816</v>
      </c>
      <c r="BA678" s="3244">
        <v>65301</v>
      </c>
      <c r="BB678" s="3244">
        <v>-200568</v>
      </c>
      <c r="BC678" s="3244">
        <v>-156028</v>
      </c>
      <c r="BE678" s="3223">
        <f t="shared" si="112"/>
        <v>657</v>
      </c>
      <c r="BF678" s="3223" t="b">
        <f t="shared" si="111"/>
        <v>1</v>
      </c>
      <c r="BG678" s="3269" t="s">
        <v>1693</v>
      </c>
      <c r="BH678" s="3269">
        <v>153</v>
      </c>
      <c r="BI678" s="3269">
        <v>64</v>
      </c>
      <c r="BJ678" s="3269">
        <v>375</v>
      </c>
      <c r="BK678" s="3269">
        <v>258</v>
      </c>
      <c r="BL678" s="3262">
        <v>456190</v>
      </c>
      <c r="BM678" s="3262">
        <v>275880</v>
      </c>
      <c r="BN678" s="3262">
        <v>128109</v>
      </c>
      <c r="BO678" s="3262">
        <v>51474</v>
      </c>
      <c r="BP678" s="3262">
        <v>188014</v>
      </c>
      <c r="BQ678" s="3262">
        <v>111674</v>
      </c>
      <c r="BR678" s="3262">
        <v>-59905</v>
      </c>
      <c r="BS678" s="3262">
        <v>-60201</v>
      </c>
      <c r="BT678" s="3262">
        <v>30862</v>
      </c>
      <c r="BU678" s="3262">
        <v>30538</v>
      </c>
      <c r="BV678" s="3262">
        <v>109802</v>
      </c>
      <c r="BW678" s="3262">
        <v>65288</v>
      </c>
      <c r="BX678" s="3262">
        <v>-200569</v>
      </c>
      <c r="BY678" s="3262">
        <v>-156027</v>
      </c>
    </row>
    <row r="679" spans="1:77" s="3233" customFormat="1" ht="15.2" customHeight="1" x14ac:dyDescent="0.2">
      <c r="A679" s="3352" t="s">
        <v>1699</v>
      </c>
      <c r="B679" s="3255" t="s">
        <v>1706</v>
      </c>
      <c r="C679" s="3272" t="s">
        <v>1694</v>
      </c>
      <c r="D679" s="3256">
        <v>94</v>
      </c>
      <c r="E679" s="3256">
        <v>143</v>
      </c>
      <c r="F679" s="3256">
        <v>199</v>
      </c>
      <c r="G679" s="3256">
        <v>351</v>
      </c>
      <c r="H679" s="3256">
        <v>255500</v>
      </c>
      <c r="I679" s="3256">
        <v>436310</v>
      </c>
      <c r="J679" s="3256">
        <v>56560</v>
      </c>
      <c r="K679" s="3256">
        <v>127784</v>
      </c>
      <c r="L679" s="3256">
        <v>98210</v>
      </c>
      <c r="M679" s="3256">
        <v>155810</v>
      </c>
      <c r="N679" s="3257">
        <v>-41649</v>
      </c>
      <c r="O679" s="3257">
        <v>-28026</v>
      </c>
      <c r="P679" s="3256">
        <v>16872</v>
      </c>
      <c r="Q679" s="3256">
        <v>28899</v>
      </c>
      <c r="R679" s="3256">
        <v>60643</v>
      </c>
      <c r="S679" s="3256">
        <v>96854</v>
      </c>
      <c r="T679" s="3257">
        <v>-119164</v>
      </c>
      <c r="U679" s="3257">
        <v>-153779</v>
      </c>
      <c r="V679" s="3209" t="s">
        <v>1694</v>
      </c>
      <c r="W679" s="3223" t="b">
        <f t="shared" si="107"/>
        <v>1</v>
      </c>
      <c r="X679" s="3258">
        <f>+T679-'Departmental PL'!V1052</f>
        <v>1</v>
      </c>
      <c r="Y679" s="3258">
        <f>+U679-'Departmental PL'!W1052</f>
        <v>0</v>
      </c>
      <c r="Z679" s="3228"/>
      <c r="AA679" s="3228"/>
      <c r="AC679" s="3228">
        <f t="shared" si="113"/>
        <v>-1</v>
      </c>
      <c r="AD679" s="3228">
        <f t="shared" si="114"/>
        <v>0</v>
      </c>
      <c r="AF679" s="3233">
        <f t="shared" si="115"/>
        <v>0</v>
      </c>
      <c r="AG679" s="3233">
        <f t="shared" si="116"/>
        <v>0</v>
      </c>
      <c r="AH679" s="3223" t="b">
        <f t="shared" si="110"/>
        <v>1</v>
      </c>
      <c r="AI679" s="3259" t="s">
        <v>1706</v>
      </c>
      <c r="AJ679" s="3259" t="s">
        <v>768</v>
      </c>
      <c r="AK679" s="3259" t="s">
        <v>1694</v>
      </c>
      <c r="AL679" s="3244">
        <v>116</v>
      </c>
      <c r="AM679" s="3244">
        <v>69</v>
      </c>
      <c r="AN679" s="3244">
        <v>290</v>
      </c>
      <c r="AO679" s="3244">
        <v>146</v>
      </c>
      <c r="AP679" s="3244">
        <v>367710</v>
      </c>
      <c r="AQ679" s="3244">
        <v>155600</v>
      </c>
      <c r="AR679" s="3244">
        <v>111229</v>
      </c>
      <c r="AS679" s="3244">
        <v>47978</v>
      </c>
      <c r="AT679" s="3244">
        <v>133460</v>
      </c>
      <c r="AU679" s="3244">
        <v>59653</v>
      </c>
      <c r="AV679" s="3244">
        <v>-22238</v>
      </c>
      <c r="AW679" s="3244">
        <v>-11679</v>
      </c>
      <c r="AX679" s="3244">
        <v>24381</v>
      </c>
      <c r="AY679" s="3244">
        <v>12264</v>
      </c>
      <c r="AZ679" s="3244">
        <v>80734</v>
      </c>
      <c r="BA679" s="3244">
        <v>33396</v>
      </c>
      <c r="BB679" s="3244">
        <v>-127326</v>
      </c>
      <c r="BC679" s="3244">
        <v>-57345</v>
      </c>
      <c r="BD679" s="3223"/>
      <c r="BE679" s="3223">
        <f t="shared" si="112"/>
        <v>658</v>
      </c>
      <c r="BF679" s="3223" t="b">
        <f t="shared" si="111"/>
        <v>1</v>
      </c>
      <c r="BG679" s="3269" t="s">
        <v>1694</v>
      </c>
      <c r="BH679" s="3269">
        <v>116</v>
      </c>
      <c r="BI679" s="3269">
        <v>69</v>
      </c>
      <c r="BJ679" s="3269">
        <v>290</v>
      </c>
      <c r="BK679" s="3269">
        <v>146</v>
      </c>
      <c r="BL679" s="3262">
        <v>367710</v>
      </c>
      <c r="BM679" s="3262">
        <v>155600</v>
      </c>
      <c r="BN679" s="3262">
        <v>111237</v>
      </c>
      <c r="BO679" s="3262">
        <v>47981</v>
      </c>
      <c r="BP679" s="3262">
        <v>133479</v>
      </c>
      <c r="BQ679" s="3262">
        <v>59659</v>
      </c>
      <c r="BR679" s="3262">
        <v>-22242</v>
      </c>
      <c r="BS679" s="3262">
        <v>-11678</v>
      </c>
      <c r="BT679" s="3262">
        <v>24369</v>
      </c>
      <c r="BU679" s="3262">
        <v>12273</v>
      </c>
      <c r="BV679" s="3262">
        <v>80717</v>
      </c>
      <c r="BW679" s="3262">
        <v>33391</v>
      </c>
      <c r="BX679" s="3262">
        <v>-127328</v>
      </c>
      <c r="BY679" s="3262">
        <v>-57342</v>
      </c>
    </row>
    <row r="680" spans="1:77" s="3233" customFormat="1" ht="15.2" customHeight="1" x14ac:dyDescent="0.2">
      <c r="A680" s="3254" t="s">
        <v>1700</v>
      </c>
      <c r="B680" s="3255" t="s">
        <v>1706</v>
      </c>
      <c r="C680" s="3272" t="s">
        <v>1695</v>
      </c>
      <c r="D680" s="3256">
        <v>84</v>
      </c>
      <c r="E680" s="3256">
        <v>57</v>
      </c>
      <c r="F680" s="3256">
        <v>182</v>
      </c>
      <c r="G680" s="3256">
        <v>92</v>
      </c>
      <c r="H680" s="3256">
        <v>237090</v>
      </c>
      <c r="I680" s="3256">
        <v>118580</v>
      </c>
      <c r="J680" s="3256">
        <v>52647</v>
      </c>
      <c r="K680" s="3256">
        <v>31748</v>
      </c>
      <c r="L680" s="3256">
        <v>92002</v>
      </c>
      <c r="M680" s="3256">
        <v>49140</v>
      </c>
      <c r="N680" s="3257">
        <v>-39354</v>
      </c>
      <c r="O680" s="3257">
        <v>-17392</v>
      </c>
      <c r="P680" s="3256">
        <v>31839</v>
      </c>
      <c r="Q680" s="3256">
        <v>15618</v>
      </c>
      <c r="R680" s="3256">
        <v>56491</v>
      </c>
      <c r="S680" s="3256">
        <v>29551</v>
      </c>
      <c r="T680" s="3257">
        <v>-127684</v>
      </c>
      <c r="U680" s="3257">
        <v>-62560</v>
      </c>
      <c r="V680" s="3209" t="s">
        <v>1695</v>
      </c>
      <c r="W680" s="3223" t="b">
        <f t="shared" si="107"/>
        <v>1</v>
      </c>
      <c r="X680" s="3258">
        <f>+T680-'Departmental PL'!V1053</f>
        <v>1</v>
      </c>
      <c r="Y680" s="3258">
        <f>+U680-'Departmental PL'!W1053</f>
        <v>1</v>
      </c>
      <c r="Z680" s="3228"/>
      <c r="AA680" s="3228"/>
      <c r="AC680" s="3228">
        <f t="shared" si="113"/>
        <v>-1</v>
      </c>
      <c r="AD680" s="3228">
        <f t="shared" si="114"/>
        <v>0</v>
      </c>
      <c r="AF680" s="3233">
        <f t="shared" si="115"/>
        <v>0</v>
      </c>
      <c r="AG680" s="3233">
        <f t="shared" si="116"/>
        <v>-1</v>
      </c>
      <c r="AH680" s="3223" t="b">
        <f t="shared" si="110"/>
        <v>1</v>
      </c>
      <c r="AI680" s="3259" t="s">
        <v>1706</v>
      </c>
      <c r="AJ680" s="3259" t="s">
        <v>768</v>
      </c>
      <c r="AK680" s="3259" t="s">
        <v>1695</v>
      </c>
      <c r="AL680" s="3244">
        <v>43</v>
      </c>
      <c r="AM680" s="3244">
        <v>27</v>
      </c>
      <c r="AN680" s="3244">
        <v>69</v>
      </c>
      <c r="AO680" s="3244">
        <v>42</v>
      </c>
      <c r="AP680" s="3244">
        <v>86380</v>
      </c>
      <c r="AQ680" s="3244">
        <v>35000</v>
      </c>
      <c r="AR680" s="3244">
        <v>26307</v>
      </c>
      <c r="AS680" s="3244">
        <v>12588</v>
      </c>
      <c r="AT680" s="3244">
        <v>35715</v>
      </c>
      <c r="AU680" s="3244">
        <v>14958</v>
      </c>
      <c r="AV680" s="3244">
        <v>-9413</v>
      </c>
      <c r="AW680" s="3244">
        <v>-2377</v>
      </c>
      <c r="AX680" s="3244">
        <v>11392</v>
      </c>
      <c r="AY680" s="3244">
        <v>3826</v>
      </c>
      <c r="AZ680" s="3244">
        <v>21101</v>
      </c>
      <c r="BA680" s="3244">
        <v>7957</v>
      </c>
      <c r="BB680" s="3244">
        <v>-41908</v>
      </c>
      <c r="BC680" s="3244">
        <v>-14153</v>
      </c>
      <c r="BD680" s="3223"/>
      <c r="BE680" s="3223">
        <f t="shared" si="112"/>
        <v>659</v>
      </c>
      <c r="BF680" s="3223" t="b">
        <f t="shared" si="111"/>
        <v>1</v>
      </c>
      <c r="BG680" s="3269" t="s">
        <v>1695</v>
      </c>
      <c r="BH680" s="3269">
        <v>43</v>
      </c>
      <c r="BI680" s="3269">
        <v>27</v>
      </c>
      <c r="BJ680" s="3269">
        <v>69</v>
      </c>
      <c r="BK680" s="3269">
        <v>42</v>
      </c>
      <c r="BL680" s="3262">
        <v>86380</v>
      </c>
      <c r="BM680" s="3262">
        <v>35000</v>
      </c>
      <c r="BN680" s="3262">
        <v>26306</v>
      </c>
      <c r="BO680" s="3262">
        <v>12589</v>
      </c>
      <c r="BP680" s="3262">
        <v>35723</v>
      </c>
      <c r="BQ680" s="3262">
        <v>14965</v>
      </c>
      <c r="BR680" s="3262">
        <v>-9417</v>
      </c>
      <c r="BS680" s="3262">
        <v>-2376</v>
      </c>
      <c r="BT680" s="3262">
        <v>11389</v>
      </c>
      <c r="BU680" s="3262">
        <v>3825</v>
      </c>
      <c r="BV680" s="3262">
        <v>21101</v>
      </c>
      <c r="BW680" s="3262">
        <v>7954</v>
      </c>
      <c r="BX680" s="3262">
        <v>-41907</v>
      </c>
      <c r="BY680" s="3262">
        <v>-14154</v>
      </c>
    </row>
    <row r="681" spans="1:77" ht="15.2" customHeight="1" x14ac:dyDescent="0.2">
      <c r="A681" s="3254" t="s">
        <v>1701</v>
      </c>
      <c r="B681" s="3255" t="s">
        <v>1706</v>
      </c>
      <c r="C681" s="3272" t="s">
        <v>1696</v>
      </c>
      <c r="D681" s="3256">
        <v>124</v>
      </c>
      <c r="E681" s="3256">
        <v>169</v>
      </c>
      <c r="F681" s="3256">
        <v>393</v>
      </c>
      <c r="G681" s="3256">
        <v>546</v>
      </c>
      <c r="H681" s="3256">
        <v>510230</v>
      </c>
      <c r="I681" s="3256">
        <v>640920</v>
      </c>
      <c r="J681" s="3256">
        <v>180539</v>
      </c>
      <c r="K681" s="3256">
        <v>191631</v>
      </c>
      <c r="L681" s="3256">
        <v>271281</v>
      </c>
      <c r="M681" s="3256">
        <v>328604</v>
      </c>
      <c r="N681" s="3257">
        <v>-90742</v>
      </c>
      <c r="O681" s="3257">
        <v>-136973</v>
      </c>
      <c r="P681" s="3256">
        <v>34341</v>
      </c>
      <c r="Q681" s="3256">
        <v>43545</v>
      </c>
      <c r="R681" s="3256">
        <v>123698</v>
      </c>
      <c r="S681" s="3256">
        <v>147398</v>
      </c>
      <c r="T681" s="3257">
        <v>-248781</v>
      </c>
      <c r="U681" s="3257">
        <v>-327916</v>
      </c>
      <c r="V681" s="3209" t="s">
        <v>1696</v>
      </c>
      <c r="W681" s="3223" t="b">
        <f t="shared" si="107"/>
        <v>1</v>
      </c>
      <c r="X681" s="3258">
        <f>+T681-'Departmental PL'!V1054</f>
        <v>0</v>
      </c>
      <c r="Y681" s="3258">
        <f>+U681-'Departmental PL'!W1054</f>
        <v>0</v>
      </c>
      <c r="AC681" s="3228">
        <f t="shared" si="113"/>
        <v>0</v>
      </c>
      <c r="AD681" s="3228">
        <f t="shared" si="114"/>
        <v>0</v>
      </c>
      <c r="AF681" s="3233">
        <f t="shared" si="115"/>
        <v>0</v>
      </c>
      <c r="AG681" s="3233">
        <f t="shared" si="116"/>
        <v>0</v>
      </c>
      <c r="AH681" s="3223" t="b">
        <f t="shared" si="110"/>
        <v>1</v>
      </c>
      <c r="AI681" s="3259" t="s">
        <v>1706</v>
      </c>
      <c r="AJ681" s="3259" t="s">
        <v>768</v>
      </c>
      <c r="AK681" s="3259" t="s">
        <v>1696</v>
      </c>
      <c r="AL681" s="3244">
        <v>122</v>
      </c>
      <c r="AM681" s="3244">
        <v>81</v>
      </c>
      <c r="AN681" s="3244">
        <v>374</v>
      </c>
      <c r="AO681" s="3244">
        <v>567</v>
      </c>
      <c r="AP681" s="3244">
        <v>421120</v>
      </c>
      <c r="AQ681" s="3244">
        <v>478025</v>
      </c>
      <c r="AR681" s="3244">
        <v>153004</v>
      </c>
      <c r="AS681" s="3244">
        <v>75122</v>
      </c>
      <c r="AT681" s="3244">
        <v>217895</v>
      </c>
      <c r="AU681" s="3244">
        <v>265659</v>
      </c>
      <c r="AV681" s="3244">
        <v>-64885</v>
      </c>
      <c r="AW681" s="3244">
        <v>-190550</v>
      </c>
      <c r="AX681" s="3244">
        <v>28775</v>
      </c>
      <c r="AY681" s="3244">
        <v>39551</v>
      </c>
      <c r="AZ681" s="3244">
        <v>95787</v>
      </c>
      <c r="BA681" s="3244">
        <v>108563</v>
      </c>
      <c r="BB681" s="3244">
        <v>-189411</v>
      </c>
      <c r="BC681" s="3244">
        <v>-338654</v>
      </c>
      <c r="BE681" s="3223">
        <f t="shared" si="112"/>
        <v>660</v>
      </c>
      <c r="BF681" s="3223" t="b">
        <f t="shared" si="111"/>
        <v>1</v>
      </c>
      <c r="BG681" s="3269" t="s">
        <v>1696</v>
      </c>
      <c r="BH681" s="3269">
        <v>122</v>
      </c>
      <c r="BI681" s="3269">
        <v>81</v>
      </c>
      <c r="BJ681" s="3269">
        <v>374</v>
      </c>
      <c r="BK681" s="3269">
        <v>567</v>
      </c>
      <c r="BL681" s="3262">
        <v>421120</v>
      </c>
      <c r="BM681" s="3262">
        <v>478025</v>
      </c>
      <c r="BN681" s="3262">
        <v>153008</v>
      </c>
      <c r="BO681" s="3262">
        <v>75120</v>
      </c>
      <c r="BP681" s="3262">
        <v>217888</v>
      </c>
      <c r="BQ681" s="3262">
        <v>265668</v>
      </c>
      <c r="BR681" s="3262">
        <v>-64880</v>
      </c>
      <c r="BS681" s="3262">
        <v>-190548</v>
      </c>
      <c r="BT681" s="3262">
        <v>28755</v>
      </c>
      <c r="BU681" s="3262">
        <v>39546</v>
      </c>
      <c r="BV681" s="3262">
        <v>95775</v>
      </c>
      <c r="BW681" s="3262">
        <v>108561</v>
      </c>
      <c r="BX681" s="3262">
        <v>-189410</v>
      </c>
      <c r="BY681" s="3262">
        <v>-338656</v>
      </c>
    </row>
    <row r="682" spans="1:77" ht="15.2" customHeight="1" x14ac:dyDescent="0.2">
      <c r="A682" s="3254" t="s">
        <v>1712</v>
      </c>
      <c r="B682" s="3255" t="s">
        <v>1706</v>
      </c>
      <c r="C682" s="3272" t="s">
        <v>1697</v>
      </c>
      <c r="D682" s="3256">
        <v>94</v>
      </c>
      <c r="E682" s="3256">
        <v>131</v>
      </c>
      <c r="F682" s="3256">
        <v>148</v>
      </c>
      <c r="G682" s="3256">
        <v>176</v>
      </c>
      <c r="H682" s="3256">
        <v>195300</v>
      </c>
      <c r="I682" s="3256">
        <v>202370</v>
      </c>
      <c r="J682" s="3256">
        <v>56812</v>
      </c>
      <c r="K682" s="3256">
        <v>58336</v>
      </c>
      <c r="L682" s="3256">
        <v>74175</v>
      </c>
      <c r="M682" s="3256">
        <v>80083</v>
      </c>
      <c r="N682" s="3257">
        <v>-17363</v>
      </c>
      <c r="O682" s="3257">
        <v>-21746</v>
      </c>
      <c r="P682" s="3256">
        <v>23225</v>
      </c>
      <c r="Q682" s="3256">
        <v>24905</v>
      </c>
      <c r="R682" s="3256">
        <v>45758</v>
      </c>
      <c r="S682" s="3256">
        <v>54976</v>
      </c>
      <c r="T682" s="3257">
        <v>-86346</v>
      </c>
      <c r="U682" s="3257">
        <v>-101627</v>
      </c>
      <c r="V682" s="3209" t="s">
        <v>1697</v>
      </c>
      <c r="W682" s="3223" t="b">
        <f t="shared" si="107"/>
        <v>1</v>
      </c>
      <c r="X682" s="3258">
        <f>+T682-'Departmental PL'!V1055</f>
        <v>0</v>
      </c>
      <c r="Y682" s="3258">
        <f>+U682-'Departmental PL'!W1055</f>
        <v>1</v>
      </c>
      <c r="AB682" s="3234"/>
      <c r="AC682" s="3228">
        <f t="shared" si="113"/>
        <v>0</v>
      </c>
      <c r="AD682" s="3228">
        <f t="shared" si="114"/>
        <v>-1</v>
      </c>
      <c r="AF682" s="3233">
        <f t="shared" si="115"/>
        <v>0</v>
      </c>
      <c r="AG682" s="3233">
        <f t="shared" si="116"/>
        <v>0</v>
      </c>
      <c r="AH682" s="3223" t="b">
        <f t="shared" si="110"/>
        <v>1</v>
      </c>
      <c r="AI682" s="3259" t="s">
        <v>1706</v>
      </c>
      <c r="AJ682" s="3259" t="s">
        <v>768</v>
      </c>
      <c r="AK682" s="3259" t="s">
        <v>1697</v>
      </c>
      <c r="AL682" s="3244">
        <v>102</v>
      </c>
      <c r="AM682" s="3244">
        <v>37</v>
      </c>
      <c r="AN682" s="3244">
        <v>139</v>
      </c>
      <c r="AO682" s="3244">
        <v>62</v>
      </c>
      <c r="AP682" s="3244">
        <v>158970</v>
      </c>
      <c r="AQ682" s="3244">
        <v>70745</v>
      </c>
      <c r="AR682" s="3244">
        <v>46637</v>
      </c>
      <c r="AS682" s="3244">
        <v>19176</v>
      </c>
      <c r="AT682" s="3244">
        <v>64084</v>
      </c>
      <c r="AU682" s="3244">
        <v>33932</v>
      </c>
      <c r="AV682" s="3244">
        <v>-17446</v>
      </c>
      <c r="AW682" s="3244">
        <v>-14755</v>
      </c>
      <c r="AX682" s="3244">
        <v>19681</v>
      </c>
      <c r="AY682" s="3244">
        <v>9026</v>
      </c>
      <c r="AZ682" s="3244">
        <v>43167</v>
      </c>
      <c r="BA682" s="3244">
        <v>19412</v>
      </c>
      <c r="BB682" s="3244">
        <v>-80279</v>
      </c>
      <c r="BC682" s="3244">
        <v>-43190</v>
      </c>
      <c r="BD682" s="3233"/>
      <c r="BE682" s="3223">
        <f t="shared" si="112"/>
        <v>661</v>
      </c>
      <c r="BF682" s="3223" t="b">
        <f t="shared" si="111"/>
        <v>1</v>
      </c>
      <c r="BG682" s="3269" t="s">
        <v>1697</v>
      </c>
      <c r="BH682" s="3269">
        <v>102</v>
      </c>
      <c r="BI682" s="3269">
        <v>37</v>
      </c>
      <c r="BJ682" s="3269">
        <v>139</v>
      </c>
      <c r="BK682" s="3269">
        <v>62</v>
      </c>
      <c r="BL682" s="3262">
        <v>158970</v>
      </c>
      <c r="BM682" s="3262">
        <v>70745</v>
      </c>
      <c r="BN682" s="3262">
        <v>46636</v>
      </c>
      <c r="BO682" s="3262">
        <v>19176</v>
      </c>
      <c r="BP682" s="3262">
        <v>64083</v>
      </c>
      <c r="BQ682" s="3262">
        <v>33927</v>
      </c>
      <c r="BR682" s="3262">
        <v>-17447</v>
      </c>
      <c r="BS682" s="3262">
        <v>-14751</v>
      </c>
      <c r="BT682" s="3262">
        <v>19677</v>
      </c>
      <c r="BU682" s="3262">
        <v>9031</v>
      </c>
      <c r="BV682" s="3262">
        <v>43158</v>
      </c>
      <c r="BW682" s="3262">
        <v>19407</v>
      </c>
      <c r="BX682" s="3262">
        <v>-80281</v>
      </c>
      <c r="BY682" s="3262">
        <v>-43189</v>
      </c>
    </row>
    <row r="683" spans="1:77" ht="15.2" customHeight="1" x14ac:dyDescent="0.2">
      <c r="A683" s="3352" t="s">
        <v>1792</v>
      </c>
      <c r="B683" s="3255" t="s">
        <v>1706</v>
      </c>
      <c r="C683" s="3272" t="s">
        <v>1698</v>
      </c>
      <c r="D683" s="3256">
        <v>45</v>
      </c>
      <c r="E683" s="3256">
        <v>74</v>
      </c>
      <c r="F683" s="3256">
        <v>56</v>
      </c>
      <c r="G683" s="3256">
        <v>117</v>
      </c>
      <c r="H683" s="3256">
        <v>54320</v>
      </c>
      <c r="I683" s="3256">
        <v>137830</v>
      </c>
      <c r="J683" s="3256">
        <v>12537</v>
      </c>
      <c r="K683" s="3256">
        <v>36736</v>
      </c>
      <c r="L683" s="3256">
        <v>11824</v>
      </c>
      <c r="M683" s="3256">
        <v>36676</v>
      </c>
      <c r="N683" s="3256">
        <v>713</v>
      </c>
      <c r="O683" s="3256">
        <v>60</v>
      </c>
      <c r="P683" s="3256">
        <v>2295</v>
      </c>
      <c r="Q683" s="3256">
        <v>6997</v>
      </c>
      <c r="R683" s="3256">
        <v>7258</v>
      </c>
      <c r="S683" s="3256">
        <v>24572</v>
      </c>
      <c r="T683" s="3257">
        <v>-8841</v>
      </c>
      <c r="U683" s="3257">
        <v>-31509</v>
      </c>
      <c r="V683" s="3209" t="s">
        <v>1698</v>
      </c>
      <c r="W683" s="3223" t="b">
        <f t="shared" si="107"/>
        <v>1</v>
      </c>
      <c r="X683" s="3258">
        <f>+T683-'Departmental PL'!V1056</f>
        <v>-1</v>
      </c>
      <c r="Y683" s="3258">
        <f>+U683-'Departmental PL'!W1056</f>
        <v>0</v>
      </c>
      <c r="AC683" s="3228">
        <f t="shared" si="113"/>
        <v>0</v>
      </c>
      <c r="AD683" s="3228">
        <f t="shared" si="114"/>
        <v>0</v>
      </c>
      <c r="AF683" s="3233">
        <f t="shared" si="115"/>
        <v>1</v>
      </c>
      <c r="AG683" s="3233">
        <f t="shared" si="116"/>
        <v>0</v>
      </c>
      <c r="AH683" s="3223" t="b">
        <f t="shared" si="110"/>
        <v>1</v>
      </c>
      <c r="AI683" s="3259" t="s">
        <v>1706</v>
      </c>
      <c r="AJ683" s="3259" t="s">
        <v>768</v>
      </c>
      <c r="AK683" s="3259" t="s">
        <v>1698</v>
      </c>
      <c r="AL683" s="3244">
        <v>66</v>
      </c>
      <c r="AM683" s="3244">
        <v>32</v>
      </c>
      <c r="AN683" s="3244">
        <v>106</v>
      </c>
      <c r="AO683" s="3244">
        <v>55</v>
      </c>
      <c r="AP683" s="3244">
        <v>123830</v>
      </c>
      <c r="AQ683" s="3244">
        <v>42720</v>
      </c>
      <c r="AR683" s="3244">
        <v>34297</v>
      </c>
      <c r="AS683" s="3244">
        <v>12445</v>
      </c>
      <c r="AT683" s="3244">
        <v>33028</v>
      </c>
      <c r="AU683" s="3244">
        <v>11281</v>
      </c>
      <c r="AV683" s="3244">
        <v>1269</v>
      </c>
      <c r="AW683" s="3244">
        <v>1168</v>
      </c>
      <c r="AX683" s="3244">
        <v>6188</v>
      </c>
      <c r="AY683" s="3244">
        <v>3101</v>
      </c>
      <c r="AZ683" s="3244">
        <v>21595</v>
      </c>
      <c r="BA683" s="3244">
        <v>7235</v>
      </c>
      <c r="BB683" s="3244">
        <v>-26513</v>
      </c>
      <c r="BC683" s="3244">
        <v>-9172</v>
      </c>
      <c r="BD683" s="3233"/>
      <c r="BE683" s="3223">
        <f t="shared" si="112"/>
        <v>662</v>
      </c>
      <c r="BF683" s="3223" t="b">
        <f t="shared" si="111"/>
        <v>1</v>
      </c>
      <c r="BG683" s="3269" t="s">
        <v>1698</v>
      </c>
      <c r="BH683" s="3269">
        <v>66</v>
      </c>
      <c r="BI683" s="3269">
        <v>32</v>
      </c>
      <c r="BJ683" s="3269">
        <v>106</v>
      </c>
      <c r="BK683" s="3269">
        <v>55</v>
      </c>
      <c r="BL683" s="3262">
        <v>123830</v>
      </c>
      <c r="BM683" s="3262">
        <v>42720</v>
      </c>
      <c r="BN683" s="3262">
        <v>34299</v>
      </c>
      <c r="BO683" s="3262">
        <v>12447</v>
      </c>
      <c r="BP683" s="3262">
        <v>33028</v>
      </c>
      <c r="BQ683" s="3262">
        <v>11280</v>
      </c>
      <c r="BR683" s="3262">
        <v>1271</v>
      </c>
      <c r="BS683" s="3262">
        <v>1167</v>
      </c>
      <c r="BT683" s="3262">
        <v>6200</v>
      </c>
      <c r="BU683" s="3262">
        <v>3098</v>
      </c>
      <c r="BV683" s="3262">
        <v>21580</v>
      </c>
      <c r="BW683" s="3262">
        <v>7240</v>
      </c>
      <c r="BX683" s="3262">
        <v>-26509</v>
      </c>
      <c r="BY683" s="3262">
        <v>-9170</v>
      </c>
    </row>
    <row r="684" spans="1:77" ht="15.2" customHeight="1" x14ac:dyDescent="0.2">
      <c r="A684" s="3254" t="s">
        <v>1702</v>
      </c>
      <c r="B684" s="3255" t="s">
        <v>1706</v>
      </c>
      <c r="C684" s="3209" t="s">
        <v>1699</v>
      </c>
      <c r="D684" s="3256">
        <v>0</v>
      </c>
      <c r="E684" s="3256">
        <v>1</v>
      </c>
      <c r="F684" s="3256">
        <v>0</v>
      </c>
      <c r="G684" s="3256">
        <v>1</v>
      </c>
      <c r="H684" s="3256">
        <v>0</v>
      </c>
      <c r="I684" s="3256">
        <v>0</v>
      </c>
      <c r="J684" s="3256">
        <v>0</v>
      </c>
      <c r="K684" s="3256">
        <v>0</v>
      </c>
      <c r="L684" s="3256">
        <v>0</v>
      </c>
      <c r="M684" s="3256">
        <v>0</v>
      </c>
      <c r="N684" s="3256">
        <v>0</v>
      </c>
      <c r="O684" s="3256">
        <v>0</v>
      </c>
      <c r="P684" s="3256">
        <v>0</v>
      </c>
      <c r="Q684" s="3256">
        <v>0</v>
      </c>
      <c r="R684" s="3256">
        <v>0</v>
      </c>
      <c r="S684" s="3256">
        <v>0</v>
      </c>
      <c r="T684" s="3257">
        <v>0</v>
      </c>
      <c r="U684" s="3257">
        <v>0</v>
      </c>
      <c r="V684" s="3209" t="s">
        <v>1699</v>
      </c>
      <c r="W684" s="3223" t="b">
        <f t="shared" si="107"/>
        <v>1</v>
      </c>
      <c r="X684" s="3258">
        <f>+T684-'Departmental PL'!V1057</f>
        <v>0</v>
      </c>
      <c r="Y684" s="3258">
        <f>+U684-'Departmental PL'!W1057</f>
        <v>0</v>
      </c>
      <c r="AC684" s="3228">
        <f t="shared" si="113"/>
        <v>0</v>
      </c>
      <c r="AD684" s="3228">
        <f t="shared" si="114"/>
        <v>0</v>
      </c>
      <c r="AF684" s="3233">
        <f t="shared" si="115"/>
        <v>0</v>
      </c>
      <c r="AG684" s="3233">
        <f t="shared" si="116"/>
        <v>0</v>
      </c>
      <c r="AH684" s="3223" t="b">
        <f t="shared" si="110"/>
        <v>1</v>
      </c>
      <c r="AI684" s="3259" t="s">
        <v>1706</v>
      </c>
      <c r="AJ684" s="3259" t="s">
        <v>768</v>
      </c>
      <c r="AK684" s="3259" t="s">
        <v>1699</v>
      </c>
      <c r="AL684" s="3244">
        <v>1</v>
      </c>
      <c r="AM684" s="3244">
        <v>0</v>
      </c>
      <c r="AN684" s="3244">
        <v>1</v>
      </c>
      <c r="AP684" s="3244">
        <v>0</v>
      </c>
      <c r="AR684" s="3244">
        <v>0</v>
      </c>
      <c r="AT684" s="3244">
        <v>0</v>
      </c>
      <c r="AV684" s="3244">
        <v>0</v>
      </c>
      <c r="AX684" s="3244">
        <v>0</v>
      </c>
      <c r="AZ684" s="3244">
        <v>0</v>
      </c>
      <c r="BB684" s="3244">
        <v>0</v>
      </c>
      <c r="BE684" s="3223">
        <f t="shared" si="112"/>
        <v>663</v>
      </c>
      <c r="BF684" s="3223" t="b">
        <f t="shared" si="111"/>
        <v>1</v>
      </c>
      <c r="BG684" s="3269" t="s">
        <v>1699</v>
      </c>
      <c r="BH684" s="3269">
        <v>1</v>
      </c>
      <c r="BI684" s="3269">
        <v>0</v>
      </c>
      <c r="BJ684" s="3269">
        <v>1</v>
      </c>
      <c r="BK684" s="3269" t="s">
        <v>1196</v>
      </c>
      <c r="BL684" s="3269">
        <v>0</v>
      </c>
      <c r="BM684" s="3269" t="s">
        <v>1196</v>
      </c>
      <c r="BN684" s="3269">
        <v>0</v>
      </c>
      <c r="BO684" s="3269" t="s">
        <v>1196</v>
      </c>
      <c r="BP684" s="3269">
        <v>0</v>
      </c>
      <c r="BQ684" s="3269" t="s">
        <v>1196</v>
      </c>
      <c r="BR684" s="3269">
        <v>0</v>
      </c>
      <c r="BS684" s="3269" t="s">
        <v>1196</v>
      </c>
      <c r="BT684" s="3269">
        <v>0</v>
      </c>
      <c r="BU684" s="3269" t="s">
        <v>1196</v>
      </c>
      <c r="BV684" s="3269">
        <v>0</v>
      </c>
      <c r="BW684" s="3269" t="s">
        <v>1196</v>
      </c>
      <c r="BX684" s="3269">
        <v>0</v>
      </c>
      <c r="BY684" s="3269" t="s">
        <v>1196</v>
      </c>
    </row>
    <row r="685" spans="1:77" ht="15.2" customHeight="1" x14ac:dyDescent="0.2">
      <c r="A685" s="3392" t="s">
        <v>1703</v>
      </c>
      <c r="B685" s="3255" t="s">
        <v>1706</v>
      </c>
      <c r="C685" s="3272" t="s">
        <v>1700</v>
      </c>
      <c r="D685" s="3256">
        <v>10</v>
      </c>
      <c r="E685" s="3256">
        <v>50</v>
      </c>
      <c r="F685" s="3256">
        <v>16</v>
      </c>
      <c r="G685" s="3256">
        <v>77</v>
      </c>
      <c r="H685" s="3256">
        <v>17010</v>
      </c>
      <c r="I685" s="3256">
        <v>91980</v>
      </c>
      <c r="J685" s="3256">
        <v>4196</v>
      </c>
      <c r="K685" s="3256">
        <v>24967</v>
      </c>
      <c r="L685" s="3256">
        <v>3659</v>
      </c>
      <c r="M685" s="3256">
        <v>25287</v>
      </c>
      <c r="N685" s="3256">
        <v>537</v>
      </c>
      <c r="O685" s="3256">
        <v>-319</v>
      </c>
      <c r="P685" s="3256">
        <v>622</v>
      </c>
      <c r="Q685" s="3256">
        <v>4301</v>
      </c>
      <c r="R685" s="3256">
        <v>2082</v>
      </c>
      <c r="S685" s="3256">
        <v>14486</v>
      </c>
      <c r="T685" s="3257">
        <v>-2168</v>
      </c>
      <c r="U685" s="3257">
        <v>-19106</v>
      </c>
      <c r="V685" s="3209" t="s">
        <v>1700</v>
      </c>
      <c r="W685" s="3223" t="b">
        <f t="shared" si="107"/>
        <v>1</v>
      </c>
      <c r="X685" s="3258">
        <f>+T685-'Departmental PL'!V1058</f>
        <v>-1</v>
      </c>
      <c r="Y685" s="3258">
        <f>+U685-'Departmental PL'!W1058</f>
        <v>1</v>
      </c>
      <c r="AC685" s="3228">
        <f t="shared" si="113"/>
        <v>0</v>
      </c>
      <c r="AD685" s="3228">
        <f t="shared" si="114"/>
        <v>-1</v>
      </c>
      <c r="AF685" s="3233">
        <f t="shared" si="115"/>
        <v>1</v>
      </c>
      <c r="AG685" s="3233">
        <f t="shared" si="116"/>
        <v>0</v>
      </c>
      <c r="AH685" s="3223" t="b">
        <f t="shared" si="110"/>
        <v>1</v>
      </c>
      <c r="AI685" s="3259" t="s">
        <v>1706</v>
      </c>
      <c r="AJ685" s="3259" t="s">
        <v>768</v>
      </c>
      <c r="AK685" s="3259" t="s">
        <v>1700</v>
      </c>
      <c r="AL685" s="3244">
        <v>40</v>
      </c>
      <c r="AM685" s="3244">
        <v>11</v>
      </c>
      <c r="AN685" s="3244">
        <v>61</v>
      </c>
      <c r="AO685" s="3244">
        <v>24</v>
      </c>
      <c r="AP685" s="3244">
        <v>69580</v>
      </c>
      <c r="AQ685" s="3244">
        <v>12845</v>
      </c>
      <c r="AR685" s="3244">
        <v>18763</v>
      </c>
      <c r="AS685" s="3244">
        <v>5957</v>
      </c>
      <c r="AT685" s="3244">
        <v>19280</v>
      </c>
      <c r="AU685" s="3244">
        <v>3182</v>
      </c>
      <c r="AV685" s="3244">
        <v>-506</v>
      </c>
      <c r="AW685" s="3244">
        <v>2774</v>
      </c>
      <c r="AX685" s="3244">
        <v>3236</v>
      </c>
      <c r="AY685" s="3244">
        <v>660</v>
      </c>
      <c r="AZ685" s="3244">
        <v>10816</v>
      </c>
      <c r="BA685" s="3244">
        <v>1732</v>
      </c>
      <c r="BB685" s="3244">
        <v>-14573</v>
      </c>
      <c r="BC685" s="3244">
        <v>377</v>
      </c>
      <c r="BE685" s="3223">
        <f t="shared" si="112"/>
        <v>664</v>
      </c>
      <c r="BF685" s="3223" t="b">
        <f t="shared" si="111"/>
        <v>1</v>
      </c>
      <c r="BG685" s="3269" t="s">
        <v>1700</v>
      </c>
      <c r="BH685" s="3269">
        <v>40</v>
      </c>
      <c r="BI685" s="3269">
        <v>11</v>
      </c>
      <c r="BJ685" s="3269">
        <v>61</v>
      </c>
      <c r="BK685" s="3269">
        <v>24</v>
      </c>
      <c r="BL685" s="3262">
        <v>69580</v>
      </c>
      <c r="BM685" s="3262">
        <v>12845</v>
      </c>
      <c r="BN685" s="3262">
        <v>18766</v>
      </c>
      <c r="BO685" s="3262">
        <v>5958</v>
      </c>
      <c r="BP685" s="3262">
        <v>19272</v>
      </c>
      <c r="BQ685" s="3262">
        <v>3183</v>
      </c>
      <c r="BR685" s="3269">
        <v>-506</v>
      </c>
      <c r="BS685" s="3262">
        <v>2774</v>
      </c>
      <c r="BT685" s="3262">
        <v>3245</v>
      </c>
      <c r="BU685" s="3269">
        <v>662</v>
      </c>
      <c r="BV685" s="3262">
        <v>10820</v>
      </c>
      <c r="BW685" s="3262">
        <v>1735</v>
      </c>
      <c r="BX685" s="3262">
        <v>-14572</v>
      </c>
      <c r="BY685" s="3269">
        <v>377</v>
      </c>
    </row>
    <row r="686" spans="1:77" ht="15.2" customHeight="1" x14ac:dyDescent="0.2">
      <c r="A686" s="3392" t="s">
        <v>1704</v>
      </c>
      <c r="B686" s="3255" t="s">
        <v>1706</v>
      </c>
      <c r="C686" s="3272" t="s">
        <v>1701</v>
      </c>
      <c r="D686" s="3256">
        <v>28</v>
      </c>
      <c r="E686" s="3256">
        <v>47</v>
      </c>
      <c r="F686" s="3256">
        <v>48</v>
      </c>
      <c r="G686" s="3256">
        <v>70</v>
      </c>
      <c r="H686" s="3256">
        <v>62720</v>
      </c>
      <c r="I686" s="3256">
        <v>94220</v>
      </c>
      <c r="J686" s="3256">
        <v>17262</v>
      </c>
      <c r="K686" s="3256">
        <v>28267</v>
      </c>
      <c r="L686" s="3256">
        <v>31616</v>
      </c>
      <c r="M686" s="3256">
        <v>50605</v>
      </c>
      <c r="N686" s="3257">
        <v>-14354</v>
      </c>
      <c r="O686" s="3257">
        <v>-22338</v>
      </c>
      <c r="P686" s="3256">
        <v>4919</v>
      </c>
      <c r="Q686" s="3256">
        <v>7210</v>
      </c>
      <c r="R686" s="3256">
        <v>16624</v>
      </c>
      <c r="S686" s="3256">
        <v>25805</v>
      </c>
      <c r="T686" s="3257">
        <v>-35897</v>
      </c>
      <c r="U686" s="3257">
        <v>-55353</v>
      </c>
      <c r="V686" s="3209" t="s">
        <v>1701</v>
      </c>
      <c r="W686" s="3223" t="b">
        <f t="shared" si="107"/>
        <v>1</v>
      </c>
      <c r="X686" s="3258">
        <f>+T686-'Departmental PL'!V1059</f>
        <v>0</v>
      </c>
      <c r="Y686" s="3258">
        <f>+U686-'Departmental PL'!W1059</f>
        <v>0</v>
      </c>
      <c r="AC686" s="3228">
        <f t="shared" si="113"/>
        <v>0</v>
      </c>
      <c r="AD686" s="3228">
        <f t="shared" si="114"/>
        <v>0</v>
      </c>
      <c r="AF686" s="3233">
        <f t="shared" si="115"/>
        <v>0</v>
      </c>
      <c r="AG686" s="3233">
        <f t="shared" si="116"/>
        <v>0</v>
      </c>
      <c r="AH686" s="3223" t="b">
        <f t="shared" si="110"/>
        <v>1</v>
      </c>
      <c r="AI686" s="3259" t="s">
        <v>1706</v>
      </c>
      <c r="AJ686" s="3259" t="s">
        <v>768</v>
      </c>
      <c r="AK686" s="3259" t="s">
        <v>1701</v>
      </c>
      <c r="AL686" s="3244">
        <v>35</v>
      </c>
      <c r="AM686" s="3244">
        <v>22</v>
      </c>
      <c r="AN686" s="3244">
        <v>52</v>
      </c>
      <c r="AO686" s="3244">
        <v>59</v>
      </c>
      <c r="AP686" s="3244">
        <v>69020</v>
      </c>
      <c r="AQ686" s="3244">
        <v>46935</v>
      </c>
      <c r="AR686" s="3244">
        <v>20343</v>
      </c>
      <c r="AS686" s="3244">
        <v>11722</v>
      </c>
      <c r="AT686" s="3244">
        <v>36771</v>
      </c>
      <c r="AU686" s="3244">
        <v>25049</v>
      </c>
      <c r="AV686" s="3244">
        <v>-16426</v>
      </c>
      <c r="AW686" s="3244">
        <v>-13327</v>
      </c>
      <c r="AX686" s="3244">
        <v>5207</v>
      </c>
      <c r="AY686" s="3244">
        <v>4970</v>
      </c>
      <c r="AZ686" s="3244">
        <v>18518</v>
      </c>
      <c r="BA686" s="3244">
        <v>12290</v>
      </c>
      <c r="BB686" s="3244">
        <v>-40162</v>
      </c>
      <c r="BC686" s="3244">
        <v>-30592</v>
      </c>
      <c r="BE686" s="3223">
        <f t="shared" si="112"/>
        <v>665</v>
      </c>
      <c r="BF686" s="3223" t="b">
        <f t="shared" si="111"/>
        <v>1</v>
      </c>
      <c r="BG686" s="3269" t="s">
        <v>1701</v>
      </c>
      <c r="BH686" s="3269">
        <v>35</v>
      </c>
      <c r="BI686" s="3269">
        <v>22</v>
      </c>
      <c r="BJ686" s="3269">
        <v>52</v>
      </c>
      <c r="BK686" s="3269">
        <v>59</v>
      </c>
      <c r="BL686" s="3262">
        <v>69020</v>
      </c>
      <c r="BM686" s="3262">
        <v>46935</v>
      </c>
      <c r="BN686" s="3262">
        <v>20343</v>
      </c>
      <c r="BO686" s="3262">
        <v>11723</v>
      </c>
      <c r="BP686" s="3262">
        <v>36768</v>
      </c>
      <c r="BQ686" s="3262">
        <v>25049</v>
      </c>
      <c r="BR686" s="3262">
        <v>-16424</v>
      </c>
      <c r="BS686" s="3262">
        <v>-13327</v>
      </c>
      <c r="BT686" s="3262">
        <v>5213</v>
      </c>
      <c r="BU686" s="3262">
        <v>4972</v>
      </c>
      <c r="BV686" s="3262">
        <v>18525</v>
      </c>
      <c r="BW686" s="3262">
        <v>12292</v>
      </c>
      <c r="BX686" s="3262">
        <v>-40163</v>
      </c>
      <c r="BY686" s="3262">
        <v>-30591</v>
      </c>
    </row>
    <row r="687" spans="1:77" ht="15.2" customHeight="1" x14ac:dyDescent="0.2">
      <c r="A687" s="3395" t="s">
        <v>1718</v>
      </c>
      <c r="B687" s="3255" t="s">
        <v>1706</v>
      </c>
      <c r="C687" s="3272" t="s">
        <v>1712</v>
      </c>
      <c r="D687" s="3256">
        <v>2</v>
      </c>
      <c r="E687" s="3256">
        <v>0</v>
      </c>
      <c r="F687" s="3256">
        <v>2</v>
      </c>
      <c r="G687" s="3315">
        <v>0</v>
      </c>
      <c r="H687" s="3256">
        <v>1400</v>
      </c>
      <c r="I687" s="3315">
        <v>0</v>
      </c>
      <c r="J687" s="3256">
        <v>298</v>
      </c>
      <c r="K687" s="3315">
        <v>0</v>
      </c>
      <c r="L687" s="3256">
        <v>432</v>
      </c>
      <c r="M687" s="3315">
        <v>0</v>
      </c>
      <c r="N687" s="3256">
        <v>-134</v>
      </c>
      <c r="O687" s="3256">
        <v>0</v>
      </c>
      <c r="P687" s="3256">
        <v>23</v>
      </c>
      <c r="Q687" s="3315">
        <v>0</v>
      </c>
      <c r="R687" s="3256">
        <v>178</v>
      </c>
      <c r="S687" s="3315">
        <v>0</v>
      </c>
      <c r="T687" s="3256">
        <v>-335</v>
      </c>
      <c r="U687" s="3256">
        <v>0</v>
      </c>
      <c r="V687" s="3209" t="s">
        <v>1712</v>
      </c>
      <c r="W687" s="3223" t="b">
        <f t="shared" si="107"/>
        <v>1</v>
      </c>
      <c r="X687" s="3258">
        <f>+T687-'Departmental PL'!V1060</f>
        <v>0</v>
      </c>
      <c r="Y687" s="3258">
        <f>+U687-'Departmental PL'!W1060</f>
        <v>0</v>
      </c>
      <c r="AC687" s="3228">
        <f t="shared" si="113"/>
        <v>0</v>
      </c>
      <c r="AD687" s="3228">
        <f t="shared" si="114"/>
        <v>0</v>
      </c>
      <c r="AF687" s="3233">
        <f t="shared" si="115"/>
        <v>0</v>
      </c>
      <c r="AG687" s="3233">
        <f t="shared" si="116"/>
        <v>0</v>
      </c>
      <c r="AH687" s="3223" t="b">
        <f t="shared" si="110"/>
        <v>1</v>
      </c>
      <c r="AI687" s="3259" t="s">
        <v>1706</v>
      </c>
      <c r="AJ687" s="3259" t="s">
        <v>768</v>
      </c>
      <c r="AK687" s="3259" t="s">
        <v>1712</v>
      </c>
      <c r="AL687" s="3244">
        <v>0</v>
      </c>
      <c r="AM687" s="3244">
        <v>15</v>
      </c>
      <c r="AO687" s="3244">
        <v>15</v>
      </c>
      <c r="AQ687" s="3244">
        <v>0</v>
      </c>
      <c r="AS687" s="3244">
        <v>0</v>
      </c>
      <c r="AU687" s="3244">
        <v>0</v>
      </c>
      <c r="AW687" s="3244">
        <v>0</v>
      </c>
      <c r="AY687" s="3244">
        <v>0</v>
      </c>
      <c r="BA687" s="3244">
        <v>0</v>
      </c>
      <c r="BC687" s="3244">
        <v>0</v>
      </c>
      <c r="BE687" s="3223">
        <f t="shared" si="112"/>
        <v>666</v>
      </c>
      <c r="BF687" s="3223" t="b">
        <f t="shared" si="111"/>
        <v>1</v>
      </c>
      <c r="BG687" s="3269" t="s">
        <v>1712</v>
      </c>
      <c r="BH687" s="3269">
        <v>0</v>
      </c>
      <c r="BI687" s="3269">
        <v>15</v>
      </c>
      <c r="BJ687" s="3269" t="s">
        <v>1196</v>
      </c>
      <c r="BK687" s="3269">
        <v>15</v>
      </c>
      <c r="BL687" s="3269" t="s">
        <v>1196</v>
      </c>
      <c r="BM687" s="3269">
        <v>0</v>
      </c>
      <c r="BN687" s="3269" t="s">
        <v>1196</v>
      </c>
      <c r="BO687" s="3269">
        <v>0</v>
      </c>
      <c r="BP687" s="3269" t="s">
        <v>1196</v>
      </c>
      <c r="BQ687" s="3269">
        <v>0</v>
      </c>
      <c r="BR687" s="3269" t="s">
        <v>1196</v>
      </c>
      <c r="BS687" s="3269">
        <v>0</v>
      </c>
      <c r="BT687" s="3269" t="s">
        <v>1196</v>
      </c>
      <c r="BU687" s="3269">
        <v>0</v>
      </c>
      <c r="BV687" s="3269" t="s">
        <v>1196</v>
      </c>
      <c r="BW687" s="3269">
        <v>0</v>
      </c>
      <c r="BX687" s="3269" t="s">
        <v>1196</v>
      </c>
      <c r="BY687" s="3269">
        <v>0</v>
      </c>
    </row>
    <row r="688" spans="1:77" ht="15.2" customHeight="1" x14ac:dyDescent="0.2">
      <c r="A688" s="3254" t="s">
        <v>1713</v>
      </c>
      <c r="B688" s="3255" t="s">
        <v>1706</v>
      </c>
      <c r="C688" s="3272" t="s">
        <v>1702</v>
      </c>
      <c r="D688" s="3256">
        <v>3</v>
      </c>
      <c r="E688" s="3256">
        <v>5</v>
      </c>
      <c r="F688" s="3256">
        <v>4</v>
      </c>
      <c r="G688" s="3256">
        <v>8</v>
      </c>
      <c r="H688" s="3256">
        <v>2870</v>
      </c>
      <c r="I688" s="3256">
        <v>10710</v>
      </c>
      <c r="J688" s="3256">
        <v>439</v>
      </c>
      <c r="K688" s="3256">
        <v>4236</v>
      </c>
      <c r="L688" s="3256">
        <v>941</v>
      </c>
      <c r="M688" s="3256">
        <v>4412</v>
      </c>
      <c r="N688" s="3257">
        <v>-502</v>
      </c>
      <c r="O688" s="3257">
        <v>-177</v>
      </c>
      <c r="P688" s="3256">
        <v>78</v>
      </c>
      <c r="Q688" s="3256">
        <v>363</v>
      </c>
      <c r="R688" s="3256">
        <v>380</v>
      </c>
      <c r="S688" s="3256">
        <v>1765</v>
      </c>
      <c r="T688" s="3257">
        <v>-960</v>
      </c>
      <c r="U688" s="3257">
        <v>-2304</v>
      </c>
      <c r="V688" s="3209" t="s">
        <v>1702</v>
      </c>
      <c r="W688" s="3223" t="b">
        <f t="shared" si="107"/>
        <v>1</v>
      </c>
      <c r="X688" s="3258">
        <f>+T688-'Departmental PL'!V1061</f>
        <v>0</v>
      </c>
      <c r="Y688" s="3258">
        <f>+U688-'Departmental PL'!W1061</f>
        <v>0</v>
      </c>
      <c r="AC688" s="3228">
        <f t="shared" si="113"/>
        <v>0</v>
      </c>
      <c r="AD688" s="3228">
        <f t="shared" si="114"/>
        <v>1</v>
      </c>
      <c r="AF688" s="3233">
        <f t="shared" si="115"/>
        <v>0</v>
      </c>
      <c r="AG688" s="3233">
        <f t="shared" si="116"/>
        <v>-1</v>
      </c>
      <c r="AH688" s="3223" t="b">
        <f t="shared" si="110"/>
        <v>1</v>
      </c>
      <c r="AI688" s="3259" t="s">
        <v>1706</v>
      </c>
      <c r="AJ688" s="3259" t="s">
        <v>768</v>
      </c>
      <c r="AK688" s="3259" t="s">
        <v>1702</v>
      </c>
      <c r="AL688" s="3244">
        <v>4</v>
      </c>
      <c r="AM688" s="3244">
        <v>1</v>
      </c>
      <c r="AN688" s="3244">
        <v>7</v>
      </c>
      <c r="AO688" s="3244">
        <v>1</v>
      </c>
      <c r="AP688" s="3244">
        <v>9310</v>
      </c>
      <c r="AQ688" s="3244">
        <v>1330</v>
      </c>
      <c r="AR688" s="3244">
        <v>4020</v>
      </c>
      <c r="AS688" s="3244">
        <v>77</v>
      </c>
      <c r="AT688" s="3244">
        <v>3453</v>
      </c>
      <c r="AU688" s="3244">
        <v>502</v>
      </c>
      <c r="AV688" s="3244">
        <v>567</v>
      </c>
      <c r="AW688" s="3244">
        <v>-425</v>
      </c>
      <c r="AX688" s="3244">
        <v>316</v>
      </c>
      <c r="AY688" s="3244">
        <v>45</v>
      </c>
      <c r="AZ688" s="3244">
        <v>1477</v>
      </c>
      <c r="BA688" s="3244">
        <v>193</v>
      </c>
      <c r="BB688" s="3244">
        <v>-1226</v>
      </c>
      <c r="BC688" s="3244">
        <v>-663</v>
      </c>
      <c r="BE688" s="3223" t="e">
        <f>#REF!+1</f>
        <v>#REF!</v>
      </c>
      <c r="BF688" s="3223" t="b">
        <f t="shared" si="111"/>
        <v>1</v>
      </c>
      <c r="BG688" s="3269" t="s">
        <v>1702</v>
      </c>
      <c r="BH688" s="3269">
        <v>4</v>
      </c>
      <c r="BI688" s="3269">
        <v>1</v>
      </c>
      <c r="BJ688" s="3269">
        <v>7</v>
      </c>
      <c r="BK688" s="3269">
        <v>1</v>
      </c>
      <c r="BL688" s="3262">
        <v>9310</v>
      </c>
      <c r="BM688" s="3262">
        <v>1330</v>
      </c>
      <c r="BN688" s="3262">
        <v>4020</v>
      </c>
      <c r="BO688" s="3269">
        <v>77</v>
      </c>
      <c r="BP688" s="3262">
        <v>3453</v>
      </c>
      <c r="BQ688" s="3269">
        <v>502</v>
      </c>
      <c r="BR688" s="3269">
        <v>567</v>
      </c>
      <c r="BS688" s="3269">
        <v>-425</v>
      </c>
      <c r="BT688" s="3269">
        <v>316</v>
      </c>
      <c r="BU688" s="3269">
        <v>45</v>
      </c>
      <c r="BV688" s="3262">
        <v>1477</v>
      </c>
      <c r="BW688" s="3269">
        <v>193</v>
      </c>
      <c r="BX688" s="3262">
        <v>-1227</v>
      </c>
      <c r="BY688" s="3269">
        <v>-663</v>
      </c>
    </row>
    <row r="689" spans="1:77" ht="15.2" customHeight="1" x14ac:dyDescent="0.2">
      <c r="A689" s="3297" t="s">
        <v>1706</v>
      </c>
      <c r="B689" s="3306" t="s">
        <v>1706</v>
      </c>
      <c r="C689" s="3272" t="s">
        <v>1806</v>
      </c>
      <c r="D689" s="3256">
        <v>7</v>
      </c>
      <c r="E689" s="3256">
        <v>9</v>
      </c>
      <c r="F689" s="3256">
        <v>11</v>
      </c>
      <c r="G689" s="3256">
        <v>11</v>
      </c>
      <c r="H689" s="3256">
        <v>15680</v>
      </c>
      <c r="I689" s="3256">
        <v>13860</v>
      </c>
      <c r="J689" s="3256">
        <v>6986</v>
      </c>
      <c r="K689" s="3256">
        <v>4883</v>
      </c>
      <c r="L689" s="3256">
        <v>6119</v>
      </c>
      <c r="M689" s="3256">
        <v>6078</v>
      </c>
      <c r="N689" s="3257">
        <v>867</v>
      </c>
      <c r="O689" s="3256">
        <v>-1196</v>
      </c>
      <c r="P689" s="3256">
        <v>712</v>
      </c>
      <c r="Q689" s="3256">
        <v>758</v>
      </c>
      <c r="R689" s="3256">
        <v>2870</v>
      </c>
      <c r="S689" s="3256">
        <v>3084</v>
      </c>
      <c r="T689" s="3257">
        <v>-2715</v>
      </c>
      <c r="U689" s="3256">
        <v>-5038</v>
      </c>
      <c r="V689" s="3209" t="s">
        <v>1806</v>
      </c>
      <c r="W689" s="3223" t="b">
        <f t="shared" si="107"/>
        <v>1</v>
      </c>
      <c r="X689" s="3258">
        <f>+T689-'Departmental PL'!V1062</f>
        <v>0</v>
      </c>
      <c r="Y689" s="3258">
        <f>+U689-'Departmental PL'!W1062</f>
        <v>-1</v>
      </c>
      <c r="AC689" s="3228">
        <f t="shared" si="113"/>
        <v>0</v>
      </c>
      <c r="AD689" s="3228">
        <f t="shared" si="114"/>
        <v>1</v>
      </c>
      <c r="AF689" s="3233">
        <f t="shared" si="115"/>
        <v>0</v>
      </c>
      <c r="AG689" s="3233">
        <f t="shared" si="116"/>
        <v>0</v>
      </c>
      <c r="AH689" s="3223" t="b">
        <f t="shared" si="110"/>
        <v>1</v>
      </c>
      <c r="AI689" s="3259" t="s">
        <v>1706</v>
      </c>
      <c r="AJ689" s="3259" t="s">
        <v>768</v>
      </c>
      <c r="AK689" s="3259" t="s">
        <v>1806</v>
      </c>
      <c r="AL689" s="3244">
        <v>5</v>
      </c>
      <c r="AM689" s="3244">
        <v>0</v>
      </c>
      <c r="AN689" s="3244">
        <v>6</v>
      </c>
      <c r="AP689" s="3244">
        <v>6860</v>
      </c>
      <c r="AR689" s="3244">
        <v>1665</v>
      </c>
      <c r="AT689" s="3244">
        <v>2455</v>
      </c>
      <c r="AV689" s="3244">
        <v>-790</v>
      </c>
      <c r="AX689" s="3244">
        <v>375</v>
      </c>
      <c r="AZ689" s="3244">
        <v>1454</v>
      </c>
      <c r="BB689" s="3244">
        <v>-2618</v>
      </c>
      <c r="BE689" s="3223" t="e">
        <f t="shared" si="112"/>
        <v>#REF!</v>
      </c>
      <c r="BF689" s="3223" t="b">
        <f t="shared" si="111"/>
        <v>1</v>
      </c>
      <c r="BG689" s="3341" t="s">
        <v>1806</v>
      </c>
      <c r="BH689" s="3269">
        <v>5</v>
      </c>
      <c r="BI689" s="3269">
        <v>0</v>
      </c>
      <c r="BJ689" s="3269">
        <v>6</v>
      </c>
      <c r="BK689" s="3269" t="s">
        <v>1196</v>
      </c>
      <c r="BL689" s="3262">
        <v>6860</v>
      </c>
      <c r="BM689" s="3269" t="s">
        <v>1196</v>
      </c>
      <c r="BN689" s="3262">
        <v>1665</v>
      </c>
      <c r="BO689" s="3269" t="s">
        <v>1196</v>
      </c>
      <c r="BP689" s="3262">
        <v>2455</v>
      </c>
      <c r="BQ689" s="3269" t="s">
        <v>1196</v>
      </c>
      <c r="BR689" s="3269">
        <v>-789</v>
      </c>
      <c r="BS689" s="3269" t="s">
        <v>1196</v>
      </c>
      <c r="BT689" s="3269">
        <v>376</v>
      </c>
      <c r="BU689" s="3269" t="s">
        <v>1196</v>
      </c>
      <c r="BV689" s="3262">
        <v>1453</v>
      </c>
      <c r="BW689" s="3269" t="s">
        <v>1196</v>
      </c>
      <c r="BX689" s="3262">
        <v>-2618</v>
      </c>
      <c r="BY689" s="3269" t="s">
        <v>1196</v>
      </c>
    </row>
    <row r="690" spans="1:77" ht="15.2" customHeight="1" x14ac:dyDescent="0.2">
      <c r="A690" s="3254" t="s">
        <v>23</v>
      </c>
      <c r="B690" s="3306" t="s">
        <v>1706</v>
      </c>
      <c r="C690" s="3327" t="s">
        <v>1807</v>
      </c>
      <c r="D690" s="3256">
        <v>0</v>
      </c>
      <c r="E690" s="3256">
        <v>3</v>
      </c>
      <c r="F690" s="3256">
        <v>0</v>
      </c>
      <c r="G690" s="3315">
        <v>3</v>
      </c>
      <c r="H690" s="3256">
        <v>0</v>
      </c>
      <c r="I690" s="3315">
        <v>2660</v>
      </c>
      <c r="J690" s="3256">
        <v>0</v>
      </c>
      <c r="K690" s="3315">
        <v>816</v>
      </c>
      <c r="L690" s="3256">
        <v>0</v>
      </c>
      <c r="M690" s="3315">
        <v>1082</v>
      </c>
      <c r="N690" s="3257">
        <v>0</v>
      </c>
      <c r="O690" s="3256">
        <v>-266</v>
      </c>
      <c r="P690" s="3256">
        <v>0</v>
      </c>
      <c r="Q690" s="3315">
        <v>93</v>
      </c>
      <c r="R690" s="3256">
        <v>0</v>
      </c>
      <c r="S690" s="3315">
        <v>423</v>
      </c>
      <c r="T690" s="3257">
        <v>0</v>
      </c>
      <c r="U690" s="3256">
        <v>-783</v>
      </c>
      <c r="V690" s="3209" t="s">
        <v>1807</v>
      </c>
      <c r="W690" s="3223" t="b">
        <f t="shared" si="107"/>
        <v>1</v>
      </c>
      <c r="X690" s="3258">
        <f>+T690-'Departmental PL'!V1063</f>
        <v>0</v>
      </c>
      <c r="Y690" s="3258">
        <f>+U690-'Departmental PL'!W1063</f>
        <v>-1</v>
      </c>
      <c r="AC690" s="3228">
        <f t="shared" si="113"/>
        <v>0</v>
      </c>
      <c r="AD690" s="3228">
        <f t="shared" si="114"/>
        <v>0</v>
      </c>
      <c r="AF690" s="3233">
        <f t="shared" si="115"/>
        <v>0</v>
      </c>
      <c r="AG690" s="3233">
        <f t="shared" si="116"/>
        <v>1</v>
      </c>
      <c r="AH690" s="3223" t="b">
        <f t="shared" si="110"/>
        <v>1</v>
      </c>
      <c r="AI690" s="3259" t="s">
        <v>1706</v>
      </c>
      <c r="AJ690" s="3259" t="s">
        <v>768</v>
      </c>
      <c r="AK690" s="3259" t="s">
        <v>1807</v>
      </c>
      <c r="AL690" s="3244">
        <v>3</v>
      </c>
      <c r="AM690" s="3244">
        <v>0</v>
      </c>
      <c r="AN690" s="3244">
        <v>3</v>
      </c>
      <c r="AP690" s="3244">
        <v>2660</v>
      </c>
      <c r="AR690" s="3244">
        <v>568</v>
      </c>
      <c r="AT690" s="3244">
        <v>994</v>
      </c>
      <c r="AV690" s="3244">
        <v>-426</v>
      </c>
      <c r="AX690" s="3244">
        <v>92</v>
      </c>
      <c r="AZ690" s="3244">
        <v>400</v>
      </c>
      <c r="BB690" s="3244">
        <v>-918</v>
      </c>
      <c r="BE690" s="3223" t="e">
        <f t="shared" si="112"/>
        <v>#REF!</v>
      </c>
      <c r="BF690" s="3223" t="b">
        <f t="shared" si="111"/>
        <v>1</v>
      </c>
      <c r="BG690" s="3341" t="s">
        <v>1807</v>
      </c>
      <c r="BH690" s="3269">
        <v>3</v>
      </c>
      <c r="BI690" s="3269">
        <v>0</v>
      </c>
      <c r="BJ690" s="3269">
        <v>3</v>
      </c>
      <c r="BK690" s="3269" t="s">
        <v>1196</v>
      </c>
      <c r="BL690" s="3262">
        <v>2660</v>
      </c>
      <c r="BM690" s="3269" t="s">
        <v>1196</v>
      </c>
      <c r="BN690" s="3269">
        <v>568</v>
      </c>
      <c r="BO690" s="3269" t="s">
        <v>1196</v>
      </c>
      <c r="BP690" s="3269">
        <v>993</v>
      </c>
      <c r="BQ690" s="3269" t="s">
        <v>1196</v>
      </c>
      <c r="BR690" s="3269">
        <v>-426</v>
      </c>
      <c r="BS690" s="3269" t="s">
        <v>1196</v>
      </c>
      <c r="BT690" s="3269">
        <v>91</v>
      </c>
      <c r="BU690" s="3269" t="s">
        <v>1196</v>
      </c>
      <c r="BV690" s="3269">
        <v>401</v>
      </c>
      <c r="BW690" s="3269" t="s">
        <v>1196</v>
      </c>
      <c r="BX690" s="3269">
        <v>-917</v>
      </c>
      <c r="BY690" s="3269" t="s">
        <v>1196</v>
      </c>
    </row>
    <row r="691" spans="1:77" ht="15.2" customHeight="1" x14ac:dyDescent="0.2">
      <c r="A691" s="3254" t="s">
        <v>23</v>
      </c>
      <c r="B691" s="3306" t="s">
        <v>1706</v>
      </c>
      <c r="C691" s="3209" t="s">
        <v>1718</v>
      </c>
      <c r="D691" s="3256">
        <v>0</v>
      </c>
      <c r="E691" s="3256">
        <v>3</v>
      </c>
      <c r="F691" s="3256">
        <v>0</v>
      </c>
      <c r="G691" s="3256">
        <v>2</v>
      </c>
      <c r="H691" s="3256">
        <v>0</v>
      </c>
      <c r="I691" s="3256">
        <v>1400</v>
      </c>
      <c r="J691" s="3256">
        <v>0</v>
      </c>
      <c r="K691" s="3256">
        <v>751</v>
      </c>
      <c r="L691" s="3256">
        <v>0</v>
      </c>
      <c r="M691" s="3256">
        <v>565</v>
      </c>
      <c r="N691" s="3257">
        <v>0</v>
      </c>
      <c r="O691" s="3256">
        <v>185</v>
      </c>
      <c r="P691" s="3256">
        <v>0</v>
      </c>
      <c r="Q691" s="3256">
        <v>20</v>
      </c>
      <c r="R691" s="3256">
        <v>0</v>
      </c>
      <c r="S691" s="3256">
        <v>253</v>
      </c>
      <c r="T691" s="3257">
        <v>0</v>
      </c>
      <c r="U691" s="3256">
        <v>-87</v>
      </c>
      <c r="V691" s="3209" t="s">
        <v>1718</v>
      </c>
      <c r="W691" s="3223" t="b">
        <f t="shared" si="107"/>
        <v>1</v>
      </c>
      <c r="X691" s="3258">
        <f>+T691-'Departmental PL'!V1064</f>
        <v>0</v>
      </c>
      <c r="Y691" s="3258">
        <f>+U691-'Departmental PL'!W1064</f>
        <v>0</v>
      </c>
      <c r="AB691" s="3236"/>
      <c r="AC691" s="3228">
        <f t="shared" si="113"/>
        <v>0</v>
      </c>
      <c r="AD691" s="3228">
        <f t="shared" si="114"/>
        <v>1</v>
      </c>
      <c r="AF691" s="3233">
        <f t="shared" si="115"/>
        <v>0</v>
      </c>
      <c r="AG691" s="3233">
        <f t="shared" si="116"/>
        <v>-1</v>
      </c>
      <c r="AH691" s="3223" t="b">
        <f t="shared" si="110"/>
        <v>1</v>
      </c>
      <c r="AI691" s="3259" t="s">
        <v>1706</v>
      </c>
      <c r="AJ691" s="3259" t="s">
        <v>768</v>
      </c>
      <c r="AK691" s="3259" t="s">
        <v>1718</v>
      </c>
      <c r="AL691" s="3244">
        <v>1</v>
      </c>
      <c r="AM691" s="3244">
        <v>0</v>
      </c>
      <c r="AN691" s="3244">
        <v>0</v>
      </c>
      <c r="AP691" s="3244">
        <v>0</v>
      </c>
      <c r="AR691" s="3244">
        <v>0</v>
      </c>
      <c r="AT691" s="3244">
        <v>0</v>
      </c>
      <c r="AV691" s="3244">
        <v>0</v>
      </c>
      <c r="AX691" s="3244">
        <v>0</v>
      </c>
      <c r="AZ691" s="3244">
        <v>0</v>
      </c>
      <c r="BB691" s="3244">
        <v>0</v>
      </c>
      <c r="BE691" s="3223" t="e">
        <f t="shared" si="112"/>
        <v>#REF!</v>
      </c>
      <c r="BF691" s="3223" t="b">
        <f t="shared" si="111"/>
        <v>1</v>
      </c>
      <c r="BG691" s="3269" t="s">
        <v>1718</v>
      </c>
      <c r="BH691" s="3269">
        <v>1</v>
      </c>
      <c r="BI691" s="3269">
        <v>0</v>
      </c>
      <c r="BJ691" s="3269">
        <v>0</v>
      </c>
      <c r="BK691" s="3269" t="s">
        <v>1196</v>
      </c>
      <c r="BL691" s="3269">
        <v>0</v>
      </c>
      <c r="BM691" s="3269" t="s">
        <v>1196</v>
      </c>
      <c r="BN691" s="3269">
        <v>0</v>
      </c>
      <c r="BO691" s="3269" t="s">
        <v>1196</v>
      </c>
      <c r="BP691" s="3269">
        <v>0</v>
      </c>
      <c r="BQ691" s="3269" t="s">
        <v>1196</v>
      </c>
      <c r="BR691" s="3269">
        <v>0</v>
      </c>
      <c r="BS691" s="3269" t="s">
        <v>1196</v>
      </c>
      <c r="BT691" s="3269">
        <v>0</v>
      </c>
      <c r="BU691" s="3269" t="s">
        <v>1196</v>
      </c>
      <c r="BV691" s="3269">
        <v>0</v>
      </c>
      <c r="BW691" s="3269" t="s">
        <v>1196</v>
      </c>
      <c r="BX691" s="3269">
        <v>0</v>
      </c>
      <c r="BY691" s="3269" t="s">
        <v>1196</v>
      </c>
    </row>
    <row r="692" spans="1:77" ht="15.2" customHeight="1" x14ac:dyDescent="0.2">
      <c r="A692" s="3254" t="s">
        <v>23</v>
      </c>
      <c r="B692" s="3306" t="s">
        <v>1706</v>
      </c>
      <c r="C692" s="3272" t="s">
        <v>1705</v>
      </c>
      <c r="D692" s="3256">
        <v>0</v>
      </c>
      <c r="E692" s="3256">
        <v>2</v>
      </c>
      <c r="F692" s="3256">
        <v>0</v>
      </c>
      <c r="G692" s="3315">
        <v>3</v>
      </c>
      <c r="H692" s="3256">
        <v>0</v>
      </c>
      <c r="I692" s="3315">
        <v>3990</v>
      </c>
      <c r="J692" s="3256">
        <v>0</v>
      </c>
      <c r="K692" s="3315">
        <v>752</v>
      </c>
      <c r="L692" s="3256">
        <v>0</v>
      </c>
      <c r="M692" s="3315">
        <v>1692</v>
      </c>
      <c r="N692" s="3256">
        <v>0</v>
      </c>
      <c r="O692" s="3256">
        <v>-940</v>
      </c>
      <c r="P692" s="3256">
        <v>0</v>
      </c>
      <c r="Q692" s="3315">
        <v>113</v>
      </c>
      <c r="R692" s="3256">
        <v>0</v>
      </c>
      <c r="S692" s="3315">
        <v>700</v>
      </c>
      <c r="T692" s="3256">
        <v>0</v>
      </c>
      <c r="U692" s="3256">
        <v>-1753</v>
      </c>
      <c r="V692" s="3209" t="s">
        <v>1705</v>
      </c>
      <c r="W692" s="3223" t="b">
        <f t="shared" si="107"/>
        <v>1</v>
      </c>
      <c r="X692" s="3258">
        <f>+T692-'Departmental PL'!V1065</f>
        <v>0</v>
      </c>
      <c r="Y692" s="3258">
        <f>+U692-'Departmental PL'!W1065</f>
        <v>0</v>
      </c>
      <c r="AB692" s="3236"/>
      <c r="AC692" s="3228">
        <f t="shared" si="113"/>
        <v>0</v>
      </c>
      <c r="AD692" s="3228">
        <f t="shared" si="114"/>
        <v>0</v>
      </c>
      <c r="AF692" s="3233">
        <f t="shared" si="115"/>
        <v>0</v>
      </c>
      <c r="AG692" s="3233">
        <f t="shared" si="116"/>
        <v>0</v>
      </c>
      <c r="AH692" s="3223" t="b">
        <f t="shared" si="110"/>
        <v>1</v>
      </c>
      <c r="AI692" s="3259" t="s">
        <v>1706</v>
      </c>
      <c r="AJ692" s="3259" t="s">
        <v>768</v>
      </c>
      <c r="AK692" s="3259" t="s">
        <v>1705</v>
      </c>
      <c r="AL692" s="3244">
        <v>2</v>
      </c>
      <c r="AM692" s="3244">
        <v>0</v>
      </c>
      <c r="AN692" s="3244">
        <v>3</v>
      </c>
      <c r="AP692" s="3244">
        <v>3990</v>
      </c>
      <c r="AR692" s="3244">
        <v>899</v>
      </c>
      <c r="AT692" s="3244">
        <v>1556</v>
      </c>
      <c r="AV692" s="3244">
        <v>-656</v>
      </c>
      <c r="AX692" s="3244">
        <v>112</v>
      </c>
      <c r="AZ692" s="3244">
        <v>682</v>
      </c>
      <c r="BB692" s="3244">
        <v>-1450</v>
      </c>
      <c r="BE692" s="3223" t="e">
        <f t="shared" si="112"/>
        <v>#REF!</v>
      </c>
      <c r="BF692" s="3223" t="b">
        <f t="shared" si="111"/>
        <v>1</v>
      </c>
      <c r="BG692" s="3269" t="s">
        <v>1705</v>
      </c>
      <c r="BH692" s="3269">
        <v>2</v>
      </c>
      <c r="BI692" s="3269">
        <v>0</v>
      </c>
      <c r="BJ692" s="3269">
        <v>3</v>
      </c>
      <c r="BK692" s="3269" t="s">
        <v>1196</v>
      </c>
      <c r="BL692" s="3262">
        <v>3990</v>
      </c>
      <c r="BM692" s="3269" t="s">
        <v>1196</v>
      </c>
      <c r="BN692" s="3269">
        <v>899</v>
      </c>
      <c r="BO692" s="3269" t="s">
        <v>1196</v>
      </c>
      <c r="BP692" s="3262">
        <v>1556</v>
      </c>
      <c r="BQ692" s="3269" t="s">
        <v>1196</v>
      </c>
      <c r="BR692" s="3269">
        <v>-656</v>
      </c>
      <c r="BS692" s="3269" t="s">
        <v>1196</v>
      </c>
      <c r="BT692" s="3269">
        <v>112</v>
      </c>
      <c r="BU692" s="3269" t="s">
        <v>1196</v>
      </c>
      <c r="BV692" s="3269">
        <v>682</v>
      </c>
      <c r="BW692" s="3269" t="s">
        <v>1196</v>
      </c>
      <c r="BX692" s="3262">
        <v>-1450</v>
      </c>
      <c r="BY692" s="3269" t="s">
        <v>1196</v>
      </c>
    </row>
    <row r="693" spans="1:77" ht="15.2" customHeight="1" x14ac:dyDescent="0.2">
      <c r="A693" s="3254" t="s">
        <v>1714</v>
      </c>
      <c r="B693" s="3306" t="s">
        <v>1706</v>
      </c>
      <c r="C693" s="3327" t="s">
        <v>1713</v>
      </c>
      <c r="D693" s="3256"/>
      <c r="E693" s="3256"/>
      <c r="F693" s="3315"/>
      <c r="G693" s="3256"/>
      <c r="H693" s="3315"/>
      <c r="I693" s="3256"/>
      <c r="J693" s="3315"/>
      <c r="K693" s="3256"/>
      <c r="L693" s="3315"/>
      <c r="M693" s="3256"/>
      <c r="N693" s="3256"/>
      <c r="O693" s="3256"/>
      <c r="P693" s="3315"/>
      <c r="Q693" s="3256"/>
      <c r="R693" s="3315"/>
      <c r="S693" s="3256"/>
      <c r="T693" s="3256"/>
      <c r="U693" s="3256"/>
      <c r="V693" s="3218" t="s">
        <v>1713</v>
      </c>
      <c r="W693" s="3223" t="b">
        <f t="shared" si="107"/>
        <v>1</v>
      </c>
      <c r="X693" s="3258">
        <f>+T693-'Departmental PL'!V1066</f>
        <v>0</v>
      </c>
      <c r="Y693" s="3258">
        <f>+U693-'Departmental PL'!W1066</f>
        <v>0</v>
      </c>
      <c r="AB693" s="3237"/>
      <c r="AC693" s="3228">
        <f t="shared" ref="AC693:AD696" si="117">+J693-L693-N693</f>
        <v>0</v>
      </c>
      <c r="AD693" s="3228">
        <f t="shared" si="117"/>
        <v>0</v>
      </c>
      <c r="AF693" s="3233">
        <f t="shared" ref="AF693:AG696" si="118">+N693-P693-R693-T693</f>
        <v>0</v>
      </c>
      <c r="AG693" s="3233">
        <f t="shared" si="118"/>
        <v>0</v>
      </c>
      <c r="AH693" s="3223" t="b">
        <f t="shared" si="110"/>
        <v>1</v>
      </c>
      <c r="AI693" s="3259"/>
      <c r="AJ693" s="3259"/>
      <c r="AK693" s="3209" t="s">
        <v>1713</v>
      </c>
      <c r="BE693" s="3223" t="e">
        <f t="shared" si="112"/>
        <v>#REF!</v>
      </c>
      <c r="BF693" s="3223" t="b">
        <f>C693=BG693</f>
        <v>1</v>
      </c>
      <c r="BG693" s="3221" t="s">
        <v>1713</v>
      </c>
      <c r="BH693" s="3269"/>
      <c r="BI693" s="3269"/>
      <c r="BJ693" s="3269"/>
      <c r="BK693" s="3269"/>
      <c r="BL693" s="3262"/>
      <c r="BM693" s="3269"/>
      <c r="BN693" s="3269"/>
      <c r="BO693" s="3269"/>
      <c r="BP693" s="3262"/>
      <c r="BQ693" s="3269"/>
      <c r="BR693" s="3269"/>
      <c r="BS693" s="3269"/>
      <c r="BT693" s="3269"/>
      <c r="BU693" s="3269"/>
      <c r="BV693" s="3269"/>
      <c r="BW693" s="3269"/>
      <c r="BX693" s="3262"/>
      <c r="BY693" s="3269"/>
    </row>
    <row r="694" spans="1:77" s="3446" customFormat="1" ht="15.2" customHeight="1" x14ac:dyDescent="0.2">
      <c r="A694" s="3477" t="s">
        <v>1715</v>
      </c>
      <c r="B694" s="3468" t="s">
        <v>1706</v>
      </c>
      <c r="C694" s="3469" t="s">
        <v>2610</v>
      </c>
      <c r="D694" s="3468">
        <v>5485</v>
      </c>
      <c r="E694" s="3468">
        <v>5985</v>
      </c>
      <c r="F694" s="3468">
        <v>19242</v>
      </c>
      <c r="G694" s="3468">
        <v>19028</v>
      </c>
      <c r="H694" s="3468">
        <v>10694814</v>
      </c>
      <c r="I694" s="3468">
        <v>11546097</v>
      </c>
      <c r="J694" s="3468">
        <v>3224228</v>
      </c>
      <c r="K694" s="3468">
        <v>3837520</v>
      </c>
      <c r="L694" s="3468">
        <v>3149756</v>
      </c>
      <c r="M694" s="3468">
        <v>3796008</v>
      </c>
      <c r="N694" s="3468">
        <v>74472</v>
      </c>
      <c r="O694" s="3468">
        <v>41511</v>
      </c>
      <c r="P694" s="3468">
        <v>460576</v>
      </c>
      <c r="Q694" s="3468">
        <v>609938</v>
      </c>
      <c r="R694" s="3468">
        <v>1804410</v>
      </c>
      <c r="S694" s="3468">
        <v>2181643</v>
      </c>
      <c r="T694" s="3468">
        <v>-2190513</v>
      </c>
      <c r="U694" s="3468">
        <v>-2750069</v>
      </c>
      <c r="V694" s="3470" t="s">
        <v>2610</v>
      </c>
      <c r="W694" s="3446" t="b">
        <f t="shared" si="107"/>
        <v>1</v>
      </c>
      <c r="X694" s="3468">
        <f>+T694-'Departmental PL'!V1068</f>
        <v>2</v>
      </c>
      <c r="Y694" s="3468">
        <f>+U694-'Departmental PL'!W1068</f>
        <v>2</v>
      </c>
      <c r="AC694" s="3446">
        <f t="shared" si="117"/>
        <v>0</v>
      </c>
      <c r="AD694" s="3446">
        <f t="shared" si="117"/>
        <v>1</v>
      </c>
      <c r="AF694" s="3446">
        <f t="shared" si="118"/>
        <v>-1</v>
      </c>
      <c r="AG694" s="3446">
        <f t="shared" si="118"/>
        <v>-1</v>
      </c>
      <c r="AH694" s="3446" t="b">
        <f t="shared" si="110"/>
        <v>0</v>
      </c>
      <c r="AI694" s="3471" t="s">
        <v>1706</v>
      </c>
      <c r="AJ694" s="3471" t="s">
        <v>768</v>
      </c>
      <c r="AK694" s="3471" t="s">
        <v>2031</v>
      </c>
      <c r="AL694" s="3471">
        <v>4667</v>
      </c>
      <c r="AM694" s="3471">
        <v>3999</v>
      </c>
      <c r="AN694" s="3471">
        <v>14453</v>
      </c>
      <c r="AO694" s="3471">
        <v>13752</v>
      </c>
      <c r="AP694" s="3471">
        <v>9113079</v>
      </c>
      <c r="AQ694" s="3471">
        <v>6343509</v>
      </c>
      <c r="AR694" s="3471">
        <v>3082897</v>
      </c>
      <c r="AS694" s="3471">
        <v>2117775</v>
      </c>
      <c r="AT694" s="3471">
        <v>2988451</v>
      </c>
      <c r="AU694" s="3471">
        <v>1894962</v>
      </c>
      <c r="AV694" s="3471">
        <v>95105</v>
      </c>
      <c r="AW694" s="3471">
        <v>223039</v>
      </c>
      <c r="AX694" s="3471">
        <v>472527</v>
      </c>
      <c r="AY694" s="3471">
        <v>363412</v>
      </c>
      <c r="AZ694" s="3471">
        <v>1673940</v>
      </c>
      <c r="BA694" s="3471">
        <v>957050</v>
      </c>
      <c r="BB694" s="3471">
        <v>-2051761</v>
      </c>
      <c r="BC694" s="3471">
        <v>-1097864</v>
      </c>
      <c r="BE694" s="3446" t="e">
        <f t="shared" si="112"/>
        <v>#REF!</v>
      </c>
      <c r="BF694" s="3446" t="b">
        <f>C694=BG694</f>
        <v>0</v>
      </c>
      <c r="BG694" s="3472" t="s">
        <v>1706</v>
      </c>
      <c r="BH694" s="3467">
        <v>4667</v>
      </c>
      <c r="BI694" s="3467">
        <v>3999</v>
      </c>
      <c r="BJ694" s="3467">
        <v>14453</v>
      </c>
      <c r="BK694" s="3467">
        <v>13752</v>
      </c>
      <c r="BL694" s="3467">
        <v>9113079</v>
      </c>
      <c r="BM694" s="3467">
        <v>6343509</v>
      </c>
      <c r="BN694" s="3467">
        <v>3084816</v>
      </c>
      <c r="BO694" s="3467">
        <v>2117743</v>
      </c>
      <c r="BP694" s="3467">
        <v>2987890</v>
      </c>
      <c r="BQ694" s="3467">
        <v>1894535</v>
      </c>
      <c r="BR694" s="3467">
        <v>96926</v>
      </c>
      <c r="BS694" s="3467">
        <v>223207</v>
      </c>
      <c r="BT694" s="3467">
        <v>472747</v>
      </c>
      <c r="BU694" s="3467">
        <v>363589</v>
      </c>
      <c r="BV694" s="3467">
        <v>1674101</v>
      </c>
      <c r="BW694" s="3467">
        <v>957388</v>
      </c>
      <c r="BX694" s="3467">
        <v>-2049922</v>
      </c>
      <c r="BY694" s="3467">
        <v>-1097770</v>
      </c>
    </row>
    <row r="695" spans="1:77" s="3446" customFormat="1" ht="15.2" customHeight="1" x14ac:dyDescent="0.2">
      <c r="B695" s="3467"/>
      <c r="C695" s="3482" t="s">
        <v>3897</v>
      </c>
      <c r="D695" s="3460">
        <v>6975</v>
      </c>
      <c r="E695" s="3460">
        <v>7399</v>
      </c>
      <c r="F695" s="3483">
        <v>20936</v>
      </c>
      <c r="G695" s="3462">
        <v>20750</v>
      </c>
      <c r="H695" s="3462">
        <v>13005784</v>
      </c>
      <c r="I695" s="3462">
        <v>13762307</v>
      </c>
      <c r="J695" s="3462">
        <v>4153753</v>
      </c>
      <c r="K695" s="3462">
        <v>4714982</v>
      </c>
      <c r="L695" s="3462">
        <v>3988333</v>
      </c>
      <c r="M695" s="3462">
        <v>4598450</v>
      </c>
      <c r="N695" s="3462">
        <v>165420</v>
      </c>
      <c r="O695" s="3462">
        <v>116532</v>
      </c>
      <c r="P695" s="3462">
        <v>681399</v>
      </c>
      <c r="Q695" s="3462">
        <v>855778</v>
      </c>
      <c r="R695" s="3462">
        <v>2341975</v>
      </c>
      <c r="S695" s="3462">
        <v>2855298</v>
      </c>
      <c r="T695" s="3462">
        <v>-2857955</v>
      </c>
      <c r="U695" s="3462">
        <v>-3594544</v>
      </c>
      <c r="V695" s="3484" t="s">
        <v>3897</v>
      </c>
      <c r="W695" s="3446" t="b">
        <f t="shared" si="107"/>
        <v>1</v>
      </c>
      <c r="X695" s="3466"/>
      <c r="Y695" s="3466"/>
      <c r="AC695" s="3446">
        <f t="shared" si="117"/>
        <v>0</v>
      </c>
      <c r="AD695" s="3446">
        <f t="shared" si="117"/>
        <v>0</v>
      </c>
      <c r="AF695" s="3446">
        <f t="shared" si="118"/>
        <v>1</v>
      </c>
      <c r="AG695" s="3446">
        <f t="shared" si="118"/>
        <v>0</v>
      </c>
      <c r="AH695" s="3446" t="b">
        <f t="shared" si="110"/>
        <v>0</v>
      </c>
      <c r="AI695" s="3467"/>
      <c r="AJ695" s="3467"/>
      <c r="AK695" s="3467"/>
      <c r="AL695" s="3467"/>
      <c r="AM695" s="3467"/>
      <c r="AN695" s="3467"/>
      <c r="AO695" s="3467"/>
      <c r="AP695" s="3467"/>
      <c r="AQ695" s="3467"/>
      <c r="AR695" s="3467"/>
      <c r="AS695" s="3467"/>
      <c r="AT695" s="3467"/>
      <c r="AU695" s="3467"/>
      <c r="AV695" s="3467"/>
      <c r="AW695" s="3467"/>
      <c r="AX695" s="3467"/>
      <c r="AY695" s="3467"/>
      <c r="AZ695" s="3467"/>
      <c r="BA695" s="3467"/>
      <c r="BB695" s="3467"/>
      <c r="BC695" s="3467"/>
      <c r="BE695" s="3446" t="e">
        <f t="shared" si="112"/>
        <v>#REF!</v>
      </c>
      <c r="BF695" s="3446" t="b">
        <f>C695=BG695</f>
        <v>0</v>
      </c>
    </row>
    <row r="696" spans="1:77" ht="15.2" customHeight="1" x14ac:dyDescent="0.2">
      <c r="B696" s="3396"/>
      <c r="C696" s="3397"/>
      <c r="D696" s="3396"/>
      <c r="E696" s="3396"/>
      <c r="F696" s="3396"/>
      <c r="G696" s="3396"/>
      <c r="H696" s="3396"/>
      <c r="I696" s="3396"/>
      <c r="J696" s="3396"/>
      <c r="K696" s="3396"/>
      <c r="L696" s="3396"/>
      <c r="M696" s="3396"/>
      <c r="N696" s="3396"/>
      <c r="O696" s="3396"/>
      <c r="P696" s="3396"/>
      <c r="Q696" s="3396"/>
      <c r="R696" s="3396"/>
      <c r="S696" s="3396"/>
      <c r="T696" s="3396"/>
      <c r="U696" s="3396"/>
      <c r="V696" s="3209"/>
      <c r="W696" s="3223" t="b">
        <f t="shared" si="107"/>
        <v>1</v>
      </c>
      <c r="AC696" s="3228">
        <f t="shared" si="117"/>
        <v>0</v>
      </c>
      <c r="AD696" s="3228">
        <f t="shared" si="117"/>
        <v>0</v>
      </c>
      <c r="AF696" s="3233">
        <f t="shared" si="118"/>
        <v>0</v>
      </c>
      <c r="AG696" s="3233">
        <f t="shared" si="118"/>
        <v>0</v>
      </c>
      <c r="AH696" s="3223" t="b">
        <f t="shared" si="110"/>
        <v>1</v>
      </c>
      <c r="AL696" s="3243"/>
      <c r="AM696" s="3243"/>
      <c r="AN696" s="3243"/>
      <c r="AO696" s="3243"/>
      <c r="AP696" s="3243"/>
      <c r="AQ696" s="3243"/>
      <c r="AR696" s="3243"/>
      <c r="AS696" s="3243"/>
      <c r="AT696" s="3243"/>
      <c r="AU696" s="3243"/>
      <c r="AV696" s="3243"/>
      <c r="AW696" s="3243"/>
      <c r="AX696" s="3243"/>
      <c r="AY696" s="3243"/>
      <c r="AZ696" s="3243"/>
      <c r="BA696" s="3243"/>
      <c r="BB696" s="3243"/>
      <c r="BC696" s="3243"/>
      <c r="BE696" s="3223" t="e">
        <f t="shared" si="112"/>
        <v>#REF!</v>
      </c>
      <c r="BF696" s="3223" t="b">
        <f>C696=BG696</f>
        <v>1</v>
      </c>
    </row>
    <row r="697" spans="1:77" ht="15.2" customHeight="1" x14ac:dyDescent="0.2">
      <c r="B697" s="3396"/>
      <c r="C697" s="3209" t="s">
        <v>1715</v>
      </c>
      <c r="D697" s="3398"/>
      <c r="E697" s="3398"/>
      <c r="F697" s="3398"/>
      <c r="G697" s="3398"/>
      <c r="H697" s="3398"/>
      <c r="I697" s="3398"/>
      <c r="J697" s="3398"/>
      <c r="K697" s="3398"/>
      <c r="L697" s="3398"/>
      <c r="M697" s="3398"/>
      <c r="N697" s="3398"/>
      <c r="O697" s="3398"/>
      <c r="P697" s="3398"/>
      <c r="Q697" s="3398"/>
      <c r="R697" s="3398"/>
      <c r="S697" s="3398"/>
      <c r="T697" s="3398"/>
      <c r="U697" s="3398"/>
      <c r="V697" s="3209" t="s">
        <v>1715</v>
      </c>
      <c r="W697" s="3223" t="b">
        <f t="shared" si="107"/>
        <v>1</v>
      </c>
      <c r="AC697" s="3228"/>
      <c r="AD697" s="3228"/>
      <c r="AL697" s="3243"/>
      <c r="AM697" s="3243"/>
      <c r="AN697" s="3243"/>
      <c r="AO697" s="3243"/>
      <c r="AP697" s="3243"/>
      <c r="AQ697" s="3243"/>
      <c r="AR697" s="3243"/>
      <c r="AS697" s="3243"/>
      <c r="AT697" s="3243"/>
      <c r="AU697" s="3243"/>
      <c r="AV697" s="3243"/>
      <c r="AW697" s="3243"/>
      <c r="AX697" s="3243"/>
      <c r="AY697" s="3243"/>
      <c r="AZ697" s="3243"/>
      <c r="BA697" s="3243"/>
      <c r="BB697" s="3243"/>
      <c r="BC697" s="3243"/>
    </row>
    <row r="698" spans="1:77" ht="15.2" customHeight="1" x14ac:dyDescent="0.2">
      <c r="B698" s="3396"/>
      <c r="C698" s="3209" t="s">
        <v>2607</v>
      </c>
      <c r="D698" s="3398">
        <v>54</v>
      </c>
      <c r="E698" s="3398">
        <v>175</v>
      </c>
      <c r="F698" s="3398">
        <v>74</v>
      </c>
      <c r="G698" s="3398">
        <v>283</v>
      </c>
      <c r="H698" s="3398">
        <v>1376</v>
      </c>
      <c r="I698" s="3398">
        <v>3803</v>
      </c>
      <c r="J698" s="3398">
        <v>534</v>
      </c>
      <c r="K698" s="3398">
        <v>0</v>
      </c>
      <c r="L698" s="3398">
        <v>0</v>
      </c>
      <c r="M698" s="3398">
        <v>0</v>
      </c>
      <c r="N698" s="3398">
        <v>534</v>
      </c>
      <c r="O698" s="3398">
        <v>0</v>
      </c>
      <c r="P698" s="3398" t="s">
        <v>1196</v>
      </c>
      <c r="Q698" s="3398" t="s">
        <v>1196</v>
      </c>
      <c r="R698" s="3398" t="s">
        <v>1196</v>
      </c>
      <c r="S698" s="3398" t="s">
        <v>1196</v>
      </c>
      <c r="T698" s="3398">
        <v>534</v>
      </c>
      <c r="U698" s="3398">
        <v>0</v>
      </c>
      <c r="V698" s="3209" t="s">
        <v>2607</v>
      </c>
      <c r="W698" s="3223" t="b">
        <f t="shared" si="107"/>
        <v>1</v>
      </c>
      <c r="AC698" s="3228"/>
      <c r="AD698" s="3228"/>
      <c r="AL698" s="3243"/>
      <c r="AM698" s="3243"/>
      <c r="AN698" s="3243"/>
      <c r="AO698" s="3243"/>
      <c r="AP698" s="3243"/>
      <c r="AQ698" s="3243"/>
      <c r="AR698" s="3243"/>
      <c r="AS698" s="3243"/>
      <c r="AT698" s="3243"/>
      <c r="AU698" s="3243"/>
      <c r="AV698" s="3243"/>
      <c r="AW698" s="3243"/>
      <c r="AX698" s="3243"/>
      <c r="AY698" s="3243"/>
      <c r="AZ698" s="3243"/>
      <c r="BA698" s="3243"/>
      <c r="BB698" s="3243"/>
      <c r="BC698" s="3243"/>
    </row>
    <row r="699" spans="1:77" ht="15.2" customHeight="1" x14ac:dyDescent="0.2">
      <c r="B699" s="3396"/>
      <c r="C699" s="3209" t="s">
        <v>1714</v>
      </c>
      <c r="D699" s="3398">
        <v>5208</v>
      </c>
      <c r="E699" s="3398">
        <v>4332</v>
      </c>
      <c r="F699" s="3398">
        <v>38421</v>
      </c>
      <c r="G699" s="3398">
        <v>26227</v>
      </c>
      <c r="H699" s="3398">
        <v>1593934</v>
      </c>
      <c r="I699" s="3398">
        <v>1428537</v>
      </c>
      <c r="J699" s="3398">
        <v>562793</v>
      </c>
      <c r="K699" s="3398">
        <v>528</v>
      </c>
      <c r="L699" s="3398">
        <v>0</v>
      </c>
      <c r="M699" s="3398">
        <v>0</v>
      </c>
      <c r="N699" s="3398">
        <v>562793</v>
      </c>
      <c r="O699" s="3398">
        <v>528</v>
      </c>
      <c r="P699" s="3398" t="s">
        <v>1196</v>
      </c>
      <c r="Q699" s="3398" t="s">
        <v>1196</v>
      </c>
      <c r="R699" s="3398" t="s">
        <v>1196</v>
      </c>
      <c r="S699" s="3398" t="s">
        <v>1196</v>
      </c>
      <c r="T699" s="3398">
        <v>562793</v>
      </c>
      <c r="U699" s="3398">
        <v>528</v>
      </c>
      <c r="V699" s="3209" t="s">
        <v>1714</v>
      </c>
      <c r="W699" s="3223" t="b">
        <f t="shared" si="107"/>
        <v>1</v>
      </c>
      <c r="AC699" s="3228"/>
      <c r="AD699" s="3228"/>
      <c r="AL699" s="3243"/>
      <c r="AM699" s="3243"/>
      <c r="AN699" s="3243"/>
      <c r="AO699" s="3243"/>
      <c r="AP699" s="3243"/>
      <c r="AQ699" s="3243"/>
      <c r="AR699" s="3243"/>
      <c r="AS699" s="3243"/>
      <c r="AT699" s="3243"/>
      <c r="AU699" s="3243"/>
      <c r="AV699" s="3243"/>
      <c r="AW699" s="3243"/>
      <c r="AX699" s="3243"/>
      <c r="AY699" s="3243"/>
      <c r="AZ699" s="3243"/>
      <c r="BA699" s="3243"/>
      <c r="BB699" s="3243"/>
      <c r="BC699" s="3243"/>
    </row>
    <row r="700" spans="1:77" s="3446" customFormat="1" ht="15.2" customHeight="1" x14ac:dyDescent="0.2">
      <c r="B700" s="3467"/>
      <c r="C700" s="3554" t="s">
        <v>2608</v>
      </c>
      <c r="D700" s="3495">
        <v>5262</v>
      </c>
      <c r="E700" s="3495">
        <v>4507</v>
      </c>
      <c r="F700" s="3495">
        <v>38495</v>
      </c>
      <c r="G700" s="3495">
        <v>26510</v>
      </c>
      <c r="H700" s="3495">
        <v>1595310</v>
      </c>
      <c r="I700" s="3495">
        <v>1432340</v>
      </c>
      <c r="J700" s="3495">
        <v>563326</v>
      </c>
      <c r="K700" s="3495">
        <v>528</v>
      </c>
      <c r="L700" s="3495">
        <v>0</v>
      </c>
      <c r="M700" s="3495">
        <v>0</v>
      </c>
      <c r="N700" s="3495">
        <v>563326</v>
      </c>
      <c r="O700" s="3495">
        <v>528</v>
      </c>
      <c r="P700" s="3495" t="s">
        <v>1196</v>
      </c>
      <c r="Q700" s="3495" t="s">
        <v>1196</v>
      </c>
      <c r="R700" s="3495" t="s">
        <v>1196</v>
      </c>
      <c r="S700" s="3495" t="s">
        <v>1196</v>
      </c>
      <c r="T700" s="3495">
        <v>563326</v>
      </c>
      <c r="U700" s="3495">
        <v>528</v>
      </c>
      <c r="V700" s="3479" t="s">
        <v>2608</v>
      </c>
      <c r="W700" s="3446" t="b">
        <f t="shared" si="107"/>
        <v>1</v>
      </c>
      <c r="X700" s="3466"/>
      <c r="Y700" s="3466"/>
      <c r="AI700" s="3467"/>
      <c r="AJ700" s="3467"/>
      <c r="AK700" s="3467"/>
      <c r="AL700" s="3467"/>
      <c r="AM700" s="3467"/>
      <c r="AN700" s="3467"/>
      <c r="AO700" s="3467"/>
      <c r="AP700" s="3467"/>
      <c r="AQ700" s="3467"/>
      <c r="AR700" s="3467"/>
      <c r="AS700" s="3467"/>
      <c r="AT700" s="3467"/>
      <c r="AU700" s="3467"/>
      <c r="AV700" s="3467"/>
      <c r="AW700" s="3467"/>
      <c r="AX700" s="3467"/>
      <c r="AY700" s="3467"/>
      <c r="AZ700" s="3467"/>
      <c r="BA700" s="3467"/>
      <c r="BB700" s="3467"/>
      <c r="BC700" s="3467"/>
    </row>
    <row r="701" spans="1:77" ht="15.2" customHeight="1" x14ac:dyDescent="0.2">
      <c r="B701" s="3396"/>
      <c r="C701" s="3209" t="s">
        <v>2607</v>
      </c>
      <c r="D701" s="3398">
        <v>59</v>
      </c>
      <c r="E701" s="3398">
        <v>103</v>
      </c>
      <c r="F701" s="3398">
        <v>117</v>
      </c>
      <c r="G701" s="3398">
        <v>196</v>
      </c>
      <c r="H701" s="3398">
        <v>17273</v>
      </c>
      <c r="I701" s="3398">
        <v>28273</v>
      </c>
      <c r="J701" s="3398">
        <v>5286</v>
      </c>
      <c r="K701" s="3398">
        <v>10211</v>
      </c>
      <c r="L701" s="3398">
        <v>0</v>
      </c>
      <c r="M701" s="3398">
        <v>0</v>
      </c>
      <c r="N701" s="3398">
        <v>5286</v>
      </c>
      <c r="O701" s="3398">
        <v>10211</v>
      </c>
      <c r="P701" s="3398" t="s">
        <v>1196</v>
      </c>
      <c r="Q701" s="3398" t="s">
        <v>1196</v>
      </c>
      <c r="R701" s="3398" t="s">
        <v>1196</v>
      </c>
      <c r="S701" s="3398" t="s">
        <v>1196</v>
      </c>
      <c r="T701" s="3398">
        <v>5286</v>
      </c>
      <c r="U701" s="3398">
        <v>10211</v>
      </c>
      <c r="V701" s="3209" t="s">
        <v>2607</v>
      </c>
      <c r="W701" s="3223" t="b">
        <f t="shared" si="107"/>
        <v>1</v>
      </c>
      <c r="AC701" s="3228"/>
      <c r="AD701" s="3228"/>
      <c r="AL701" s="3243"/>
      <c r="AM701" s="3243"/>
      <c r="AN701" s="3243"/>
      <c r="AO701" s="3243"/>
      <c r="AP701" s="3243"/>
      <c r="AQ701" s="3243"/>
      <c r="AR701" s="3243"/>
      <c r="AS701" s="3243"/>
      <c r="AT701" s="3243"/>
      <c r="AU701" s="3243"/>
      <c r="AV701" s="3243"/>
      <c r="AW701" s="3243"/>
      <c r="AX701" s="3243"/>
      <c r="AY701" s="3243"/>
      <c r="AZ701" s="3243"/>
      <c r="BA701" s="3243"/>
      <c r="BB701" s="3243"/>
      <c r="BC701" s="3243"/>
    </row>
    <row r="702" spans="1:77" s="3446" customFormat="1" ht="15.2" customHeight="1" x14ac:dyDescent="0.2">
      <c r="B702" s="3467"/>
      <c r="C702" s="3470" t="s">
        <v>2609</v>
      </c>
      <c r="D702" s="3471">
        <v>59</v>
      </c>
      <c r="E702" s="3471">
        <v>103</v>
      </c>
      <c r="F702" s="3471">
        <v>117</v>
      </c>
      <c r="G702" s="3471">
        <v>196</v>
      </c>
      <c r="H702" s="3471">
        <v>17273</v>
      </c>
      <c r="I702" s="3471">
        <v>28273</v>
      </c>
      <c r="J702" s="3471">
        <v>5286</v>
      </c>
      <c r="K702" s="3471">
        <v>10211</v>
      </c>
      <c r="L702" s="3471">
        <v>0</v>
      </c>
      <c r="M702" s="3471">
        <v>0</v>
      </c>
      <c r="N702" s="3471">
        <v>5286</v>
      </c>
      <c r="O702" s="3471">
        <v>10211</v>
      </c>
      <c r="P702" s="3471" t="s">
        <v>1196</v>
      </c>
      <c r="Q702" s="3471" t="s">
        <v>1196</v>
      </c>
      <c r="R702" s="3471" t="s">
        <v>1196</v>
      </c>
      <c r="S702" s="3471" t="s">
        <v>1196</v>
      </c>
      <c r="T702" s="3471">
        <v>5286</v>
      </c>
      <c r="U702" s="3471">
        <v>10211</v>
      </c>
      <c r="V702" s="3475" t="s">
        <v>2609</v>
      </c>
      <c r="W702" s="3446" t="b">
        <f t="shared" si="107"/>
        <v>1</v>
      </c>
      <c r="X702" s="3466"/>
      <c r="Y702" s="3466"/>
      <c r="AC702" s="3446">
        <f>+J702-L702-N702</f>
        <v>0</v>
      </c>
      <c r="AD702" s="3446">
        <f>+K702-M702-O702</f>
        <v>0</v>
      </c>
      <c r="AF702" s="3446" t="e">
        <f>+N702-P702-R702-T702</f>
        <v>#VALUE!</v>
      </c>
      <c r="AG702" s="3446" t="e">
        <f>+O702-Q702-S702-U702</f>
        <v>#VALUE!</v>
      </c>
      <c r="AH702" s="3446" t="b">
        <f t="shared" si="110"/>
        <v>0</v>
      </c>
      <c r="AI702" s="3467"/>
      <c r="AJ702" s="3467"/>
      <c r="AK702" s="3467"/>
      <c r="AL702" s="3467"/>
      <c r="AM702" s="3467"/>
      <c r="AN702" s="3467"/>
      <c r="AO702" s="3467"/>
      <c r="AP702" s="3467"/>
      <c r="AQ702" s="3467"/>
      <c r="AR702" s="3467"/>
      <c r="AS702" s="3467"/>
      <c r="AT702" s="3467"/>
      <c r="AU702" s="3467"/>
      <c r="AV702" s="3467"/>
      <c r="AW702" s="3467"/>
      <c r="AX702" s="3467"/>
      <c r="AY702" s="3467"/>
      <c r="AZ702" s="3467"/>
      <c r="BA702" s="3467"/>
      <c r="BB702" s="3467"/>
      <c r="BC702" s="3467"/>
      <c r="BE702" s="3446" t="e">
        <f>BE696+1</f>
        <v>#REF!</v>
      </c>
      <c r="BF702" s="3446" t="b">
        <f>C702=BG702</f>
        <v>0</v>
      </c>
    </row>
    <row r="703" spans="1:77" ht="15.2" customHeight="1" x14ac:dyDescent="0.2">
      <c r="B703" s="3396"/>
      <c r="C703" s="3209" t="s">
        <v>2607</v>
      </c>
      <c r="D703" s="3398">
        <v>2430</v>
      </c>
      <c r="E703" s="3398">
        <v>2490</v>
      </c>
      <c r="F703" s="3398">
        <v>4428</v>
      </c>
      <c r="G703" s="3398">
        <v>4355</v>
      </c>
      <c r="H703" s="3398">
        <v>653104</v>
      </c>
      <c r="I703" s="3398">
        <v>623784</v>
      </c>
      <c r="J703" s="3398">
        <v>252742</v>
      </c>
      <c r="K703" s="3398">
        <v>232934</v>
      </c>
      <c r="L703" s="3398">
        <v>0</v>
      </c>
      <c r="M703" s="3398">
        <v>0</v>
      </c>
      <c r="N703" s="3398">
        <v>252742</v>
      </c>
      <c r="O703" s="3398">
        <v>232934</v>
      </c>
      <c r="P703" s="3398" t="s">
        <v>1196</v>
      </c>
      <c r="Q703" s="3398" t="s">
        <v>1196</v>
      </c>
      <c r="R703" s="3398" t="s">
        <v>1196</v>
      </c>
      <c r="S703" s="3398" t="s">
        <v>1196</v>
      </c>
      <c r="T703" s="3398">
        <v>252742</v>
      </c>
      <c r="U703" s="3398">
        <v>232934</v>
      </c>
      <c r="V703" s="3209" t="s">
        <v>2607</v>
      </c>
      <c r="W703" s="3223" t="b">
        <f t="shared" si="107"/>
        <v>1</v>
      </c>
      <c r="AC703" s="3228"/>
      <c r="AD703" s="3228"/>
    </row>
    <row r="704" spans="1:77" s="3446" customFormat="1" ht="15.2" customHeight="1" x14ac:dyDescent="0.2">
      <c r="B704" s="3467"/>
      <c r="C704" s="3555" t="s">
        <v>2610</v>
      </c>
      <c r="D704" s="3556">
        <v>2430</v>
      </c>
      <c r="E704" s="3556">
        <v>2490</v>
      </c>
      <c r="F704" s="3556">
        <v>4428</v>
      </c>
      <c r="G704" s="3556">
        <v>4355</v>
      </c>
      <c r="H704" s="3556">
        <v>653104</v>
      </c>
      <c r="I704" s="3556">
        <v>623784</v>
      </c>
      <c r="J704" s="3556">
        <v>252742</v>
      </c>
      <c r="K704" s="3556">
        <v>232934</v>
      </c>
      <c r="L704" s="3556">
        <v>0</v>
      </c>
      <c r="M704" s="3556">
        <v>0</v>
      </c>
      <c r="N704" s="3556">
        <v>252742</v>
      </c>
      <c r="O704" s="3556">
        <v>232934</v>
      </c>
      <c r="P704" s="3556" t="s">
        <v>1196</v>
      </c>
      <c r="Q704" s="3556" t="s">
        <v>1196</v>
      </c>
      <c r="R704" s="3556" t="s">
        <v>1196</v>
      </c>
      <c r="S704" s="3556" t="s">
        <v>1196</v>
      </c>
      <c r="T704" s="3556">
        <v>252742</v>
      </c>
      <c r="U704" s="3556">
        <v>232934</v>
      </c>
      <c r="V704" s="3470" t="s">
        <v>2610</v>
      </c>
      <c r="W704" s="3446" t="b">
        <f t="shared" si="107"/>
        <v>1</v>
      </c>
      <c r="X704" s="3466"/>
      <c r="Y704" s="3466"/>
      <c r="AI704" s="3467"/>
      <c r="AJ704" s="3467"/>
      <c r="AK704" s="3467"/>
      <c r="AL704" s="3467"/>
      <c r="AM704" s="3467"/>
      <c r="AN704" s="3467"/>
      <c r="AO704" s="3467"/>
      <c r="AP704" s="3467"/>
      <c r="AQ704" s="3467"/>
      <c r="AR704" s="3467"/>
      <c r="AS704" s="3467"/>
      <c r="AT704" s="3467"/>
      <c r="AU704" s="3467"/>
      <c r="AV704" s="3467"/>
      <c r="AW704" s="3467"/>
      <c r="AX704" s="3467"/>
      <c r="AY704" s="3467"/>
      <c r="AZ704" s="3467"/>
      <c r="BA704" s="3467"/>
      <c r="BB704" s="3467"/>
      <c r="BC704" s="3467"/>
    </row>
    <row r="705" spans="1:77" s="3446" customFormat="1" ht="15.2" customHeight="1" x14ac:dyDescent="0.2">
      <c r="B705" s="3467"/>
      <c r="C705" s="3557" t="s">
        <v>2611</v>
      </c>
      <c r="D705" s="3558">
        <v>7751</v>
      </c>
      <c r="E705" s="3558">
        <v>7100</v>
      </c>
      <c r="F705" s="3558">
        <v>43040</v>
      </c>
      <c r="G705" s="3558">
        <v>31061</v>
      </c>
      <c r="H705" s="3558">
        <v>2265687</v>
      </c>
      <c r="I705" s="3558">
        <v>2084397</v>
      </c>
      <c r="J705" s="3558">
        <v>821355</v>
      </c>
      <c r="K705" s="3558">
        <v>243672</v>
      </c>
      <c r="L705" s="3558">
        <v>0</v>
      </c>
      <c r="M705" s="3558">
        <v>0</v>
      </c>
      <c r="N705" s="3558">
        <v>821355</v>
      </c>
      <c r="O705" s="3558">
        <v>243672</v>
      </c>
      <c r="P705" s="3558">
        <v>0</v>
      </c>
      <c r="Q705" s="3558">
        <v>0</v>
      </c>
      <c r="R705" s="3558">
        <v>0</v>
      </c>
      <c r="S705" s="3558">
        <v>0</v>
      </c>
      <c r="T705" s="3558">
        <v>821355</v>
      </c>
      <c r="U705" s="3558">
        <v>243672</v>
      </c>
      <c r="V705" s="3481" t="s">
        <v>2611</v>
      </c>
      <c r="W705" s="3446" t="b">
        <f t="shared" si="107"/>
        <v>1</v>
      </c>
      <c r="X705" s="3466"/>
      <c r="Y705" s="3466"/>
      <c r="AI705" s="3467"/>
      <c r="AJ705" s="3467"/>
      <c r="AK705" s="3467"/>
      <c r="AL705" s="3467"/>
      <c r="AM705" s="3467"/>
      <c r="AN705" s="3467"/>
      <c r="AO705" s="3467"/>
      <c r="AP705" s="3467"/>
      <c r="AQ705" s="3467"/>
      <c r="AR705" s="3467"/>
      <c r="AS705" s="3467"/>
      <c r="AT705" s="3467"/>
      <c r="AU705" s="3467"/>
      <c r="AV705" s="3467"/>
      <c r="AW705" s="3467"/>
      <c r="AX705" s="3467"/>
      <c r="AY705" s="3467"/>
      <c r="AZ705" s="3467"/>
      <c r="BA705" s="3467"/>
      <c r="BB705" s="3467"/>
      <c r="BC705" s="3467"/>
    </row>
    <row r="706" spans="1:77" ht="15.2" customHeight="1" x14ac:dyDescent="0.2">
      <c r="B706" s="3396"/>
      <c r="C706" s="3399" t="s">
        <v>23</v>
      </c>
      <c r="V706" s="3209"/>
      <c r="W706" s="3223" t="b">
        <f t="shared" si="107"/>
        <v>1</v>
      </c>
      <c r="AC706" s="3228"/>
      <c r="AD706" s="3228"/>
    </row>
    <row r="707" spans="1:77" ht="15.2" customHeight="1" x14ac:dyDescent="0.2">
      <c r="B707" s="3396"/>
      <c r="C707" s="3402" t="s">
        <v>1393</v>
      </c>
      <c r="D707" s="3403">
        <v>1596863</v>
      </c>
      <c r="E707" s="3403">
        <v>1530373</v>
      </c>
      <c r="F707" s="3403">
        <v>25351816</v>
      </c>
      <c r="G707" s="3403">
        <v>21761139</v>
      </c>
      <c r="H707" s="3403">
        <v>1909603202</v>
      </c>
      <c r="I707" s="3403">
        <v>1720163709</v>
      </c>
      <c r="J707" s="3403">
        <v>716665068</v>
      </c>
      <c r="K707" s="3403">
        <v>670669824</v>
      </c>
      <c r="L707" s="3403">
        <v>475691123</v>
      </c>
      <c r="M707" s="3403">
        <v>434729571</v>
      </c>
      <c r="N707" s="3403">
        <v>240973945</v>
      </c>
      <c r="O707" s="3403">
        <v>235940254</v>
      </c>
      <c r="P707" s="3403">
        <v>50419490</v>
      </c>
      <c r="Q707" s="3403">
        <v>47373332</v>
      </c>
      <c r="R707" s="3403">
        <v>138167408</v>
      </c>
      <c r="S707" s="3403">
        <v>124041618</v>
      </c>
      <c r="T707" s="3403">
        <v>52387046</v>
      </c>
      <c r="U707" s="3403">
        <v>64525304</v>
      </c>
      <c r="V707" s="3404" t="s">
        <v>1393</v>
      </c>
      <c r="W707" s="3223" t="b">
        <f t="shared" si="107"/>
        <v>1</v>
      </c>
      <c r="AC707" s="3228"/>
      <c r="AD707" s="3228"/>
    </row>
    <row r="708" spans="1:77" ht="15.2" customHeight="1" x14ac:dyDescent="0.2">
      <c r="B708" s="3396"/>
      <c r="C708" s="3397"/>
      <c r="D708" s="3396"/>
      <c r="E708" s="3396"/>
      <c r="F708" s="3396"/>
      <c r="G708" s="3396"/>
      <c r="H708" s="3396"/>
      <c r="I708" s="3396"/>
      <c r="J708" s="3396"/>
      <c r="K708" s="3396"/>
      <c r="L708" s="3396"/>
      <c r="M708" s="3396"/>
      <c r="N708" s="3396"/>
      <c r="O708" s="3396"/>
      <c r="P708" s="3396"/>
      <c r="Q708" s="3396"/>
      <c r="R708" s="3396"/>
      <c r="S708" s="3396"/>
      <c r="T708" s="3396"/>
      <c r="U708" s="3396"/>
      <c r="V708" s="3209"/>
      <c r="W708" s="3223" t="b">
        <f t="shared" si="107"/>
        <v>1</v>
      </c>
      <c r="AC708" s="3228"/>
      <c r="AD708" s="3228"/>
    </row>
    <row r="709" spans="1:77" ht="15.2" customHeight="1" x14ac:dyDescent="0.2">
      <c r="B709" s="3255" t="s">
        <v>1715</v>
      </c>
      <c r="C709" s="3272" t="s">
        <v>1714</v>
      </c>
      <c r="D709" s="3256">
        <f>D705</f>
        <v>7751</v>
      </c>
      <c r="E709" s="3256">
        <f t="shared" ref="E709:U709" si="119">E705</f>
        <v>7100</v>
      </c>
      <c r="F709" s="3256">
        <f t="shared" si="119"/>
        <v>43040</v>
      </c>
      <c r="G709" s="3256">
        <f t="shared" si="119"/>
        <v>31061</v>
      </c>
      <c r="H709" s="3256">
        <f t="shared" si="119"/>
        <v>2265687</v>
      </c>
      <c r="I709" s="3256">
        <f t="shared" si="119"/>
        <v>2084397</v>
      </c>
      <c r="J709" s="3256">
        <f t="shared" si="119"/>
        <v>821355</v>
      </c>
      <c r="K709" s="3256">
        <f t="shared" si="119"/>
        <v>243672</v>
      </c>
      <c r="L709" s="3315">
        <f t="shared" si="119"/>
        <v>0</v>
      </c>
      <c r="M709" s="3315">
        <f t="shared" si="119"/>
        <v>0</v>
      </c>
      <c r="N709" s="3256">
        <f t="shared" si="119"/>
        <v>821355</v>
      </c>
      <c r="O709" s="3256">
        <f t="shared" si="119"/>
        <v>243672</v>
      </c>
      <c r="P709" s="3315">
        <f t="shared" si="119"/>
        <v>0</v>
      </c>
      <c r="Q709" s="3315">
        <f t="shared" si="119"/>
        <v>0</v>
      </c>
      <c r="R709" s="3315">
        <f t="shared" si="119"/>
        <v>0</v>
      </c>
      <c r="S709" s="3315">
        <f t="shared" si="119"/>
        <v>0</v>
      </c>
      <c r="T709" s="3256">
        <f t="shared" si="119"/>
        <v>821355</v>
      </c>
      <c r="U709" s="3256">
        <f t="shared" si="119"/>
        <v>243672</v>
      </c>
      <c r="V709" s="3209" t="s">
        <v>1714</v>
      </c>
      <c r="W709" s="3223" t="b">
        <f t="shared" si="107"/>
        <v>1</v>
      </c>
      <c r="X709" s="3258">
        <f>+T709-'Departmental PL'!V1065</f>
        <v>821355</v>
      </c>
      <c r="Y709" s="3258">
        <f>+U709-'Departmental PL'!W1065</f>
        <v>245425</v>
      </c>
      <c r="AC709" s="3228">
        <f t="shared" ref="AC709:AC738" si="120">+J709-L709-N709</f>
        <v>0</v>
      </c>
      <c r="AD709" s="3228">
        <f t="shared" ref="AD709:AD738" si="121">+K709-M709-O709</f>
        <v>0</v>
      </c>
      <c r="AF709" s="3233">
        <f t="shared" ref="AF709:AF738" si="122">+N709-P709-R709-T709</f>
        <v>0</v>
      </c>
      <c r="AG709" s="3233">
        <f t="shared" ref="AG709:AG738" si="123">+O709-Q709-S709-U709</f>
        <v>0</v>
      </c>
      <c r="AH709" s="3223" t="b">
        <f t="shared" si="110"/>
        <v>1</v>
      </c>
      <c r="AI709" s="3259" t="s">
        <v>1715</v>
      </c>
      <c r="AJ709" s="3259" t="s">
        <v>1281</v>
      </c>
      <c r="AK709" s="3259" t="s">
        <v>1714</v>
      </c>
      <c r="AL709" s="3244">
        <v>3005</v>
      </c>
      <c r="AM709" s="3244">
        <v>2852</v>
      </c>
      <c r="AN709" s="3244">
        <v>16816</v>
      </c>
      <c r="AO709" s="3244">
        <v>9609</v>
      </c>
      <c r="AP709" s="3244">
        <v>994332</v>
      </c>
      <c r="AQ709" s="3244">
        <v>855883</v>
      </c>
      <c r="AR709" s="3244">
        <v>0</v>
      </c>
      <c r="AS709" s="3244">
        <v>0</v>
      </c>
      <c r="AT709" s="3244">
        <v>0</v>
      </c>
      <c r="AU709" s="3244">
        <v>0</v>
      </c>
      <c r="AV709" s="3244">
        <v>0</v>
      </c>
      <c r="AW709" s="3244">
        <v>0</v>
      </c>
      <c r="BB709" s="3244">
        <v>0</v>
      </c>
      <c r="BC709" s="3244">
        <v>0</v>
      </c>
      <c r="BE709" s="3223" t="e">
        <f>BE702+1</f>
        <v>#REF!</v>
      </c>
      <c r="BF709" s="3223" t="b">
        <f t="shared" ref="BF709:BF746" si="124">C709=BG709</f>
        <v>1</v>
      </c>
      <c r="BG709" s="3269" t="s">
        <v>1714</v>
      </c>
      <c r="BH709" s="3262">
        <v>3005</v>
      </c>
      <c r="BI709" s="3262">
        <v>2852</v>
      </c>
      <c r="BJ709" s="3262">
        <v>16816</v>
      </c>
      <c r="BK709" s="3262">
        <v>9609</v>
      </c>
      <c r="BL709" s="3262">
        <v>994312</v>
      </c>
      <c r="BM709" s="3262">
        <v>855870</v>
      </c>
      <c r="BN709" s="3269">
        <v>0</v>
      </c>
      <c r="BO709" s="3269">
        <v>0</v>
      </c>
      <c r="BP709" s="3269">
        <v>0</v>
      </c>
      <c r="BQ709" s="3269">
        <v>0</v>
      </c>
      <c r="BR709" s="3269">
        <v>0</v>
      </c>
      <c r="BS709" s="3269">
        <v>0</v>
      </c>
      <c r="BT709" s="3269" t="s">
        <v>1196</v>
      </c>
      <c r="BU709" s="3269" t="s">
        <v>1196</v>
      </c>
      <c r="BV709" s="3269" t="s">
        <v>1196</v>
      </c>
      <c r="BW709" s="3269" t="s">
        <v>1196</v>
      </c>
      <c r="BX709" s="3269">
        <v>0</v>
      </c>
      <c r="BY709" s="3269">
        <v>0</v>
      </c>
    </row>
    <row r="710" spans="1:77" ht="15.2" customHeight="1" x14ac:dyDescent="0.2">
      <c r="A710" s="3231"/>
      <c r="B710" s="3405" t="s">
        <v>1715</v>
      </c>
      <c r="C710" s="3406" t="s">
        <v>1715</v>
      </c>
      <c r="D710" s="3283">
        <f>D705</f>
        <v>7751</v>
      </c>
      <c r="E710" s="3283">
        <f t="shared" ref="E710:U710" si="125">E705</f>
        <v>7100</v>
      </c>
      <c r="F710" s="3283">
        <f t="shared" si="125"/>
        <v>43040</v>
      </c>
      <c r="G710" s="3283">
        <f t="shared" si="125"/>
        <v>31061</v>
      </c>
      <c r="H710" s="3283">
        <f t="shared" si="125"/>
        <v>2265687</v>
      </c>
      <c r="I710" s="3283">
        <f t="shared" si="125"/>
        <v>2084397</v>
      </c>
      <c r="J710" s="3283">
        <f t="shared" si="125"/>
        <v>821355</v>
      </c>
      <c r="K710" s="3283">
        <f t="shared" si="125"/>
        <v>243672</v>
      </c>
      <c r="L710" s="3283">
        <f t="shared" si="125"/>
        <v>0</v>
      </c>
      <c r="M710" s="3283">
        <f t="shared" si="125"/>
        <v>0</v>
      </c>
      <c r="N710" s="3283">
        <f t="shared" si="125"/>
        <v>821355</v>
      </c>
      <c r="O710" s="3283">
        <f t="shared" si="125"/>
        <v>243672</v>
      </c>
      <c r="P710" s="3283">
        <f t="shared" si="125"/>
        <v>0</v>
      </c>
      <c r="Q710" s="3283">
        <f t="shared" si="125"/>
        <v>0</v>
      </c>
      <c r="R710" s="3283">
        <f t="shared" si="125"/>
        <v>0</v>
      </c>
      <c r="S710" s="3283">
        <f t="shared" si="125"/>
        <v>0</v>
      </c>
      <c r="T710" s="3283">
        <f t="shared" si="125"/>
        <v>821355</v>
      </c>
      <c r="U710" s="3283">
        <f t="shared" si="125"/>
        <v>243672</v>
      </c>
      <c r="V710" s="3281" t="s">
        <v>1715</v>
      </c>
      <c r="W710" s="3223" t="b">
        <f t="shared" ref="W710" si="126">V710=C710</f>
        <v>1</v>
      </c>
      <c r="X710" s="3267">
        <f>+T710-'Departmental PL'!V1066</f>
        <v>821355</v>
      </c>
      <c r="Y710" s="3267">
        <f>+U710-'Departmental PL'!W1066</f>
        <v>243672</v>
      </c>
      <c r="AC710" s="3228">
        <f t="shared" si="120"/>
        <v>0</v>
      </c>
      <c r="AD710" s="3228">
        <f t="shared" si="121"/>
        <v>0</v>
      </c>
      <c r="AF710" s="3233">
        <f t="shared" si="122"/>
        <v>0</v>
      </c>
      <c r="AG710" s="3233">
        <f t="shared" si="123"/>
        <v>0</v>
      </c>
      <c r="AH710" s="3223" t="b">
        <f t="shared" si="110"/>
        <v>0</v>
      </c>
      <c r="AI710" s="3284" t="s">
        <v>1715</v>
      </c>
      <c r="AJ710" s="3284" t="s">
        <v>1281</v>
      </c>
      <c r="AK710" s="3284" t="s">
        <v>2031</v>
      </c>
      <c r="AL710" s="3285">
        <v>3005</v>
      </c>
      <c r="AM710" s="3285">
        <v>2852</v>
      </c>
      <c r="AN710" s="3285">
        <v>16816</v>
      </c>
      <c r="AO710" s="3285">
        <v>9609</v>
      </c>
      <c r="AP710" s="3285">
        <v>994332</v>
      </c>
      <c r="AQ710" s="3285">
        <v>855883</v>
      </c>
      <c r="AR710" s="3285">
        <v>0</v>
      </c>
      <c r="AS710" s="3285">
        <v>0</v>
      </c>
      <c r="AT710" s="3285">
        <v>0</v>
      </c>
      <c r="AU710" s="3285">
        <v>0</v>
      </c>
      <c r="AV710" s="3285">
        <v>0</v>
      </c>
      <c r="AW710" s="3285">
        <v>0</v>
      </c>
      <c r="AX710" s="3285"/>
      <c r="AY710" s="3285"/>
      <c r="AZ710" s="3285"/>
      <c r="BA710" s="3285"/>
      <c r="BB710" s="3285">
        <v>0</v>
      </c>
      <c r="BC710" s="3285">
        <v>0</v>
      </c>
      <c r="BE710" s="3223" t="e">
        <f t="shared" si="112"/>
        <v>#REF!</v>
      </c>
      <c r="BF710" s="3223" t="b">
        <f t="shared" si="124"/>
        <v>1</v>
      </c>
      <c r="BG710" s="3269" t="s">
        <v>1715</v>
      </c>
      <c r="BH710" s="3262">
        <v>3005</v>
      </c>
      <c r="BI710" s="3262">
        <v>2852</v>
      </c>
      <c r="BJ710" s="3262">
        <v>16816</v>
      </c>
      <c r="BK710" s="3262">
        <v>9609</v>
      </c>
      <c r="BL710" s="3262">
        <v>994312</v>
      </c>
      <c r="BM710" s="3262">
        <v>855870</v>
      </c>
      <c r="BN710" s="3269">
        <v>0</v>
      </c>
      <c r="BO710" s="3269">
        <v>0</v>
      </c>
      <c r="BP710" s="3269">
        <v>0</v>
      </c>
      <c r="BQ710" s="3269">
        <v>0</v>
      </c>
      <c r="BR710" s="3269">
        <v>0</v>
      </c>
      <c r="BS710" s="3269">
        <v>0</v>
      </c>
      <c r="BT710" s="3269" t="s">
        <v>1196</v>
      </c>
      <c r="BU710" s="3269" t="s">
        <v>1196</v>
      </c>
      <c r="BV710" s="3269" t="s">
        <v>1196</v>
      </c>
      <c r="BW710" s="3269" t="s">
        <v>1196</v>
      </c>
      <c r="BX710" s="3269">
        <v>0</v>
      </c>
      <c r="BY710" s="3269">
        <v>0</v>
      </c>
    </row>
    <row r="711" spans="1:77" ht="15.2" customHeight="1" x14ac:dyDescent="0.2">
      <c r="D711" s="3407">
        <f>+D709-D705</f>
        <v>0</v>
      </c>
      <c r="E711" s="3407">
        <f t="shared" ref="E711:U711" si="127">+E709-E705</f>
        <v>0</v>
      </c>
      <c r="F711" s="3407">
        <f t="shared" si="127"/>
        <v>0</v>
      </c>
      <c r="G711" s="3407">
        <f t="shared" si="127"/>
        <v>0</v>
      </c>
      <c r="H711" s="3407">
        <f t="shared" si="127"/>
        <v>0</v>
      </c>
      <c r="I711" s="3407">
        <f t="shared" si="127"/>
        <v>0</v>
      </c>
      <c r="J711" s="3407">
        <f t="shared" si="127"/>
        <v>0</v>
      </c>
      <c r="K711" s="3407">
        <f t="shared" si="127"/>
        <v>0</v>
      </c>
      <c r="L711" s="3407">
        <f t="shared" si="127"/>
        <v>0</v>
      </c>
      <c r="M711" s="3407">
        <f t="shared" si="127"/>
        <v>0</v>
      </c>
      <c r="N711" s="3407">
        <f t="shared" si="127"/>
        <v>0</v>
      </c>
      <c r="O711" s="3407">
        <f t="shared" si="127"/>
        <v>0</v>
      </c>
      <c r="P711" s="3407">
        <f t="shared" si="127"/>
        <v>0</v>
      </c>
      <c r="Q711" s="3407">
        <f t="shared" si="127"/>
        <v>0</v>
      </c>
      <c r="R711" s="3407">
        <f t="shared" si="127"/>
        <v>0</v>
      </c>
      <c r="S711" s="3407">
        <f t="shared" si="127"/>
        <v>0</v>
      </c>
      <c r="T711" s="3407">
        <f>+T709-T705</f>
        <v>0</v>
      </c>
      <c r="U711" s="3407">
        <f t="shared" si="127"/>
        <v>0</v>
      </c>
      <c r="AC711" s="3228">
        <f t="shared" si="120"/>
        <v>0</v>
      </c>
      <c r="AD711" s="3228">
        <f t="shared" si="121"/>
        <v>0</v>
      </c>
      <c r="AF711" s="3233">
        <f t="shared" si="122"/>
        <v>0</v>
      </c>
      <c r="AG711" s="3233">
        <f t="shared" si="123"/>
        <v>0</v>
      </c>
      <c r="AH711" s="3223" t="b">
        <f t="shared" si="110"/>
        <v>1</v>
      </c>
      <c r="AI711" s="3260"/>
      <c r="AJ711" s="3260"/>
      <c r="AK711" s="3260"/>
      <c r="AL711" s="3342"/>
      <c r="AM711" s="3342"/>
      <c r="AN711" s="3342"/>
      <c r="AO711" s="3342"/>
      <c r="AP711" s="3342"/>
      <c r="AQ711" s="3342"/>
      <c r="AR711" s="3342"/>
      <c r="AS711" s="3342"/>
      <c r="AT711" s="3342"/>
      <c r="AU711" s="3342"/>
      <c r="AV711" s="3342"/>
      <c r="AW711" s="3342"/>
      <c r="AX711" s="3342"/>
      <c r="AY711" s="3342"/>
      <c r="AZ711" s="3342"/>
      <c r="BA711" s="3342"/>
      <c r="BB711" s="3342"/>
      <c r="BC711" s="3342"/>
      <c r="BE711" s="3223" t="e">
        <f t="shared" si="112"/>
        <v>#REF!</v>
      </c>
      <c r="BF711" s="3223" t="b">
        <f t="shared" si="124"/>
        <v>1</v>
      </c>
    </row>
    <row r="712" spans="1:77" ht="15.2" customHeight="1" x14ac:dyDescent="0.2">
      <c r="H712" s="3400"/>
      <c r="I712" s="3400"/>
      <c r="J712" s="3400"/>
      <c r="K712" s="3400"/>
      <c r="P712" s="3400"/>
      <c r="AC712" s="3228">
        <f t="shared" si="120"/>
        <v>0</v>
      </c>
      <c r="AD712" s="3228">
        <f t="shared" si="121"/>
        <v>0</v>
      </c>
      <c r="AF712" s="3233">
        <f t="shared" si="122"/>
        <v>0</v>
      </c>
      <c r="AG712" s="3233">
        <f t="shared" si="123"/>
        <v>0</v>
      </c>
      <c r="AH712" s="3223" t="b">
        <f t="shared" si="110"/>
        <v>1</v>
      </c>
      <c r="AI712" s="3260"/>
      <c r="AJ712" s="3260"/>
      <c r="AK712" s="3260"/>
      <c r="AL712" s="3342"/>
      <c r="AM712" s="3342"/>
      <c r="AN712" s="3342"/>
      <c r="AO712" s="3342"/>
      <c r="AP712" s="3342"/>
      <c r="AQ712" s="3342"/>
      <c r="AR712" s="3342"/>
      <c r="AS712" s="3342"/>
      <c r="AT712" s="3342"/>
      <c r="AU712" s="3342"/>
      <c r="AV712" s="3342"/>
      <c r="AW712" s="3342"/>
      <c r="AX712" s="3342"/>
      <c r="AY712" s="3342"/>
      <c r="AZ712" s="3342"/>
      <c r="BA712" s="3342"/>
      <c r="BB712" s="3342"/>
      <c r="BC712" s="3342"/>
      <c r="BE712" s="3223" t="e">
        <f t="shared" si="112"/>
        <v>#REF!</v>
      </c>
      <c r="BF712" s="3223" t="b">
        <f t="shared" si="124"/>
        <v>1</v>
      </c>
    </row>
    <row r="713" spans="1:77" ht="15.2" customHeight="1" x14ac:dyDescent="0.2">
      <c r="V713" s="3233"/>
      <c r="AC713" s="3228">
        <f t="shared" si="120"/>
        <v>0</v>
      </c>
      <c r="AD713" s="3228">
        <f t="shared" si="121"/>
        <v>0</v>
      </c>
      <c r="AF713" s="3233">
        <f t="shared" si="122"/>
        <v>0</v>
      </c>
      <c r="AG713" s="3233">
        <f t="shared" si="123"/>
        <v>0</v>
      </c>
      <c r="AH713" s="3223" t="b">
        <f t="shared" si="110"/>
        <v>1</v>
      </c>
      <c r="AI713" s="3260"/>
      <c r="AJ713" s="3260"/>
      <c r="AK713" s="3260"/>
      <c r="AL713" s="3342"/>
      <c r="AM713" s="3342"/>
      <c r="AN713" s="3342"/>
      <c r="AO713" s="3342"/>
      <c r="AP713" s="3342"/>
      <c r="AQ713" s="3342"/>
      <c r="AR713" s="3342"/>
      <c r="AS713" s="3342"/>
      <c r="AT713" s="3342"/>
      <c r="AU713" s="3342"/>
      <c r="AV713" s="3342"/>
      <c r="AW713" s="3342"/>
      <c r="AX713" s="3342"/>
      <c r="AY713" s="3342"/>
      <c r="AZ713" s="3342"/>
      <c r="BA713" s="3342"/>
      <c r="BB713" s="3342"/>
      <c r="BC713" s="3342"/>
      <c r="BE713" s="3223" t="e">
        <f t="shared" si="112"/>
        <v>#REF!</v>
      </c>
      <c r="BF713" s="3223" t="b">
        <f t="shared" si="124"/>
        <v>1</v>
      </c>
    </row>
    <row r="714" spans="1:77" ht="15.2" customHeight="1" x14ac:dyDescent="0.2">
      <c r="V714" s="3233"/>
      <c r="AC714" s="3228">
        <f t="shared" si="120"/>
        <v>0</v>
      </c>
      <c r="AD714" s="3228">
        <f t="shared" si="121"/>
        <v>0</v>
      </c>
      <c r="AF714" s="3233">
        <f t="shared" si="122"/>
        <v>0</v>
      </c>
      <c r="AG714" s="3233">
        <f t="shared" si="123"/>
        <v>0</v>
      </c>
      <c r="AH714" s="3223" t="b">
        <f t="shared" si="110"/>
        <v>0</v>
      </c>
      <c r="AI714" s="3408" t="s">
        <v>2040</v>
      </c>
      <c r="AJ714" s="3408" t="s">
        <v>2040</v>
      </c>
      <c r="AK714" s="3408" t="s">
        <v>2040</v>
      </c>
      <c r="AL714" s="3409">
        <v>1129175</v>
      </c>
      <c r="AM714" s="3409">
        <v>1053004</v>
      </c>
      <c r="AN714" s="3409">
        <v>15721704</v>
      </c>
      <c r="AO714" s="3409">
        <v>14102656</v>
      </c>
      <c r="AP714" s="3409">
        <v>1264718817</v>
      </c>
      <c r="AQ714" s="3409">
        <v>1075833921</v>
      </c>
      <c r="AR714" s="3409">
        <v>490377235</v>
      </c>
      <c r="AS714" s="3409">
        <v>430165972</v>
      </c>
      <c r="AT714" s="3409">
        <v>324454379</v>
      </c>
      <c r="AU714" s="3409">
        <v>284143102</v>
      </c>
      <c r="AV714" s="3409">
        <v>165728453</v>
      </c>
      <c r="AW714" s="3409">
        <v>145928551</v>
      </c>
      <c r="AX714" s="3409">
        <v>35201771</v>
      </c>
      <c r="AY714" s="3409">
        <v>32972665</v>
      </c>
      <c r="AZ714" s="3409">
        <v>92434288</v>
      </c>
      <c r="BA714" s="3409">
        <v>78695953</v>
      </c>
      <c r="BB714" s="3409">
        <v>38084084</v>
      </c>
      <c r="BC714" s="3409">
        <v>33957255</v>
      </c>
      <c r="BE714" s="3223" t="e">
        <f t="shared" si="112"/>
        <v>#REF!</v>
      </c>
      <c r="BF714" s="3223" t="b">
        <f t="shared" si="124"/>
        <v>1</v>
      </c>
    </row>
    <row r="715" spans="1:77" ht="15.2" customHeight="1" x14ac:dyDescent="0.2">
      <c r="B715" s="3231"/>
      <c r="C715" s="3410" t="s">
        <v>1279</v>
      </c>
      <c r="D715" s="3411" t="s">
        <v>1745</v>
      </c>
      <c r="E715" s="3411" t="s">
        <v>1177</v>
      </c>
      <c r="F715" s="3411" t="s">
        <v>1178</v>
      </c>
      <c r="G715" s="3411" t="s">
        <v>1179</v>
      </c>
      <c r="H715" s="3411" t="s">
        <v>1180</v>
      </c>
      <c r="I715" s="3411" t="s">
        <v>1181</v>
      </c>
      <c r="J715" s="3411" t="s">
        <v>1720</v>
      </c>
      <c r="K715" s="3411" t="s">
        <v>1721</v>
      </c>
      <c r="L715" s="3411" t="s">
        <v>1186</v>
      </c>
      <c r="M715" s="3411" t="s">
        <v>1187</v>
      </c>
      <c r="N715" s="3411" t="s">
        <v>1188</v>
      </c>
      <c r="O715" s="3411" t="s">
        <v>1189</v>
      </c>
      <c r="P715" s="3411" t="s">
        <v>1190</v>
      </c>
      <c r="Q715" s="3411" t="s">
        <v>1191</v>
      </c>
      <c r="R715" s="3411" t="s">
        <v>1722</v>
      </c>
      <c r="S715" s="3411" t="s">
        <v>1723</v>
      </c>
      <c r="T715" s="3411" t="s">
        <v>1194</v>
      </c>
      <c r="U715" s="3411" t="s">
        <v>1195</v>
      </c>
      <c r="AC715" s="3228" t="e">
        <f t="shared" si="120"/>
        <v>#VALUE!</v>
      </c>
      <c r="AD715" s="3228" t="e">
        <f t="shared" si="121"/>
        <v>#VALUE!</v>
      </c>
      <c r="AF715" s="3233" t="e">
        <f t="shared" si="122"/>
        <v>#VALUE!</v>
      </c>
      <c r="AG715" s="3233" t="e">
        <f t="shared" si="123"/>
        <v>#VALUE!</v>
      </c>
      <c r="AH715" s="3223" t="b">
        <f t="shared" si="110"/>
        <v>1</v>
      </c>
      <c r="BE715" s="3223" t="e">
        <f t="shared" si="112"/>
        <v>#REF!</v>
      </c>
      <c r="BF715" s="3223" t="b">
        <f t="shared" si="124"/>
        <v>0</v>
      </c>
    </row>
    <row r="716" spans="1:77" ht="15.2" customHeight="1" x14ac:dyDescent="0.2">
      <c r="A716" s="3233"/>
      <c r="C716" s="3282" t="s">
        <v>1281</v>
      </c>
      <c r="D716" s="3412">
        <v>739503</v>
      </c>
      <c r="E716" s="3412">
        <v>688242</v>
      </c>
      <c r="F716" s="3412">
        <v>17497885</v>
      </c>
      <c r="G716" s="3412">
        <v>15402943</v>
      </c>
      <c r="H716" s="3412">
        <v>1283128794</v>
      </c>
      <c r="I716" s="3412">
        <v>1123085877</v>
      </c>
      <c r="J716" s="3412">
        <v>495156545</v>
      </c>
      <c r="K716" s="3412">
        <v>451995221</v>
      </c>
      <c r="L716" s="3412">
        <v>319317502</v>
      </c>
      <c r="M716" s="3412">
        <v>282048482</v>
      </c>
      <c r="N716" s="3412">
        <v>175839043</v>
      </c>
      <c r="O716" s="3412">
        <v>169946740</v>
      </c>
      <c r="P716" s="3412">
        <v>31333793</v>
      </c>
      <c r="Q716" s="3412">
        <v>28545014</v>
      </c>
      <c r="R716" s="3412">
        <v>89260116</v>
      </c>
      <c r="S716" s="3412">
        <v>76668477</v>
      </c>
      <c r="T716" s="3412">
        <v>55245135</v>
      </c>
      <c r="U716" s="3412">
        <v>64733248</v>
      </c>
      <c r="AC716" s="3228">
        <f t="shared" si="120"/>
        <v>0</v>
      </c>
      <c r="AD716" s="3228">
        <f t="shared" si="121"/>
        <v>-1</v>
      </c>
      <c r="AF716" s="3233">
        <f t="shared" si="122"/>
        <v>-1</v>
      </c>
      <c r="AG716" s="3233">
        <f t="shared" si="123"/>
        <v>1</v>
      </c>
      <c r="AH716" s="3223" t="b">
        <f t="shared" si="110"/>
        <v>1</v>
      </c>
      <c r="BE716" s="3223" t="e">
        <f t="shared" si="112"/>
        <v>#REF!</v>
      </c>
      <c r="BF716" s="3223" t="b">
        <f t="shared" si="124"/>
        <v>0</v>
      </c>
    </row>
    <row r="717" spans="1:77" ht="15.2" customHeight="1" x14ac:dyDescent="0.2">
      <c r="A717" s="3233"/>
      <c r="C717" s="3292" t="s">
        <v>767</v>
      </c>
      <c r="D717" s="3412">
        <v>32271</v>
      </c>
      <c r="E717" s="3412">
        <v>31498</v>
      </c>
      <c r="F717" s="3412">
        <v>3210015</v>
      </c>
      <c r="G717" s="3412">
        <v>1727796</v>
      </c>
      <c r="H717" s="3412">
        <v>347801794</v>
      </c>
      <c r="I717" s="3412">
        <v>320499733</v>
      </c>
      <c r="J717" s="3413">
        <v>147536527</v>
      </c>
      <c r="K717" s="3412">
        <v>140052418</v>
      </c>
      <c r="L717" s="3412">
        <v>105710730</v>
      </c>
      <c r="M717" s="3412">
        <v>99327668</v>
      </c>
      <c r="N717" s="3412">
        <v>41825796</v>
      </c>
      <c r="O717" s="3412">
        <v>40724750</v>
      </c>
      <c r="P717" s="3412">
        <v>6129045</v>
      </c>
      <c r="Q717" s="3412">
        <v>5572605</v>
      </c>
      <c r="R717" s="3412">
        <v>29927603</v>
      </c>
      <c r="S717" s="3412">
        <v>28492601</v>
      </c>
      <c r="T717" s="3412">
        <v>5769148</v>
      </c>
      <c r="U717" s="3412">
        <v>6659544</v>
      </c>
      <c r="V717" s="3236">
        <v>0</v>
      </c>
      <c r="AC717" s="3228">
        <f t="shared" si="120"/>
        <v>1</v>
      </c>
      <c r="AD717" s="3228">
        <f t="shared" si="121"/>
        <v>0</v>
      </c>
      <c r="AF717" s="3233">
        <f t="shared" si="122"/>
        <v>0</v>
      </c>
      <c r="AG717" s="3233">
        <f t="shared" si="123"/>
        <v>0</v>
      </c>
      <c r="AH717" s="3223" t="b">
        <f t="shared" si="110"/>
        <v>1</v>
      </c>
      <c r="BE717" s="3223" t="e">
        <f t="shared" si="112"/>
        <v>#REF!</v>
      </c>
      <c r="BF717" s="3223" t="b">
        <f t="shared" si="124"/>
        <v>0</v>
      </c>
    </row>
    <row r="718" spans="1:77" ht="15.2" customHeight="1" x14ac:dyDescent="0.2">
      <c r="C718" s="3298" t="s">
        <v>768</v>
      </c>
      <c r="D718" s="3412">
        <v>12747</v>
      </c>
      <c r="E718" s="3412">
        <v>14124</v>
      </c>
      <c r="F718" s="3412">
        <v>1075126</v>
      </c>
      <c r="G718" s="3412">
        <v>1143028</v>
      </c>
      <c r="H718" s="3412">
        <v>74964767</v>
      </c>
      <c r="I718" s="3412">
        <v>81526481</v>
      </c>
      <c r="J718" s="3412">
        <v>24775201</v>
      </c>
      <c r="K718" s="3412">
        <v>27668527</v>
      </c>
      <c r="L718" s="3412">
        <v>15778872</v>
      </c>
      <c r="M718" s="3412">
        <v>18062033</v>
      </c>
      <c r="N718" s="3412">
        <v>8996329</v>
      </c>
      <c r="O718" s="3412">
        <v>9606494</v>
      </c>
      <c r="P718" s="3412">
        <v>1947254</v>
      </c>
      <c r="Q718" s="3412">
        <v>2346385</v>
      </c>
      <c r="R718" s="3412">
        <v>8619515</v>
      </c>
      <c r="S718" s="3412">
        <v>8672957</v>
      </c>
      <c r="T718" s="3412">
        <v>-1570441</v>
      </c>
      <c r="U718" s="3412">
        <v>-1412848</v>
      </c>
      <c r="V718" s="3236">
        <v>0</v>
      </c>
      <c r="AC718" s="3228">
        <f t="shared" si="120"/>
        <v>0</v>
      </c>
      <c r="AD718" s="3228">
        <f t="shared" si="121"/>
        <v>0</v>
      </c>
      <c r="AF718" s="3233">
        <f t="shared" si="122"/>
        <v>1</v>
      </c>
      <c r="AG718" s="3233">
        <f t="shared" si="123"/>
        <v>0</v>
      </c>
      <c r="AH718" s="3223" t="b">
        <f t="shared" si="110"/>
        <v>1</v>
      </c>
      <c r="BE718" s="3223" t="e">
        <f t="shared" si="112"/>
        <v>#REF!</v>
      </c>
      <c r="BF718" s="3223" t="b">
        <f t="shared" si="124"/>
        <v>0</v>
      </c>
    </row>
    <row r="719" spans="1:77" ht="15.2" customHeight="1" x14ac:dyDescent="0.2">
      <c r="C719" s="3361" t="s">
        <v>769</v>
      </c>
      <c r="D719" s="3412">
        <v>812342</v>
      </c>
      <c r="E719" s="3412">
        <v>796509</v>
      </c>
      <c r="F719" s="3412">
        <v>3568790</v>
      </c>
      <c r="G719" s="3412">
        <v>3487372</v>
      </c>
      <c r="H719" s="3412">
        <v>203707848</v>
      </c>
      <c r="I719" s="3412">
        <v>195051619</v>
      </c>
      <c r="J719" s="3412">
        <v>49196796</v>
      </c>
      <c r="K719" s="3412">
        <v>50953658</v>
      </c>
      <c r="L719" s="3412">
        <v>34884019</v>
      </c>
      <c r="M719" s="3412">
        <v>35291387</v>
      </c>
      <c r="N719" s="3412">
        <v>14312776</v>
      </c>
      <c r="O719" s="3412">
        <v>15662271</v>
      </c>
      <c r="P719" s="3412">
        <v>11009398</v>
      </c>
      <c r="Q719" s="3412">
        <v>10909328</v>
      </c>
      <c r="R719" s="3412">
        <v>10360174</v>
      </c>
      <c r="S719" s="3412">
        <v>10207583</v>
      </c>
      <c r="T719" s="3414">
        <v>-7056796</v>
      </c>
      <c r="U719" s="3414">
        <v>-5454639</v>
      </c>
      <c r="V719" s="3237"/>
      <c r="AC719" s="3228">
        <f t="shared" si="120"/>
        <v>1</v>
      </c>
      <c r="AD719" s="3228">
        <f t="shared" si="121"/>
        <v>0</v>
      </c>
      <c r="AF719" s="3233">
        <f t="shared" si="122"/>
        <v>0</v>
      </c>
      <c r="AG719" s="3233">
        <f t="shared" si="123"/>
        <v>-1</v>
      </c>
      <c r="AH719" s="3223" t="b">
        <f t="shared" si="110"/>
        <v>1</v>
      </c>
      <c r="BE719" s="3223" t="e">
        <f t="shared" si="112"/>
        <v>#REF!</v>
      </c>
      <c r="BF719" s="3223" t="b">
        <f t="shared" si="124"/>
        <v>0</v>
      </c>
    </row>
    <row r="720" spans="1:77" ht="15.2" customHeight="1" x14ac:dyDescent="0.2">
      <c r="C720" s="3415" t="s">
        <v>1746</v>
      </c>
      <c r="D720" s="3416">
        <v>1596863</v>
      </c>
      <c r="E720" s="3416">
        <v>1530373</v>
      </c>
      <c r="F720" s="3416">
        <v>25351816</v>
      </c>
      <c r="G720" s="3416">
        <v>21761139</v>
      </c>
      <c r="H720" s="3416">
        <v>1909603202</v>
      </c>
      <c r="I720" s="3416">
        <v>1720163709</v>
      </c>
      <c r="J720" s="3416">
        <v>716665068</v>
      </c>
      <c r="K720" s="3416">
        <v>670669824</v>
      </c>
      <c r="L720" s="3416">
        <v>475691123</v>
      </c>
      <c r="M720" s="3416">
        <v>434729571</v>
      </c>
      <c r="N720" s="3416">
        <v>240973945</v>
      </c>
      <c r="O720" s="3416">
        <v>235940254</v>
      </c>
      <c r="P720" s="3416">
        <v>50419490</v>
      </c>
      <c r="Q720" s="3416">
        <v>47373332</v>
      </c>
      <c r="R720" s="3416">
        <v>138167408</v>
      </c>
      <c r="S720" s="3416">
        <v>124041618</v>
      </c>
      <c r="T720" s="3416">
        <v>52387046</v>
      </c>
      <c r="U720" s="3416">
        <v>64525304</v>
      </c>
      <c r="AC720" s="3228">
        <f t="shared" si="120"/>
        <v>0</v>
      </c>
      <c r="AD720" s="3228">
        <f t="shared" si="121"/>
        <v>-1</v>
      </c>
      <c r="AF720" s="3233">
        <f t="shared" si="122"/>
        <v>1</v>
      </c>
      <c r="AG720" s="3233">
        <f t="shared" si="123"/>
        <v>0</v>
      </c>
      <c r="AH720" s="3223" t="b">
        <f t="shared" si="110"/>
        <v>1</v>
      </c>
      <c r="BE720" s="3223" t="e">
        <f t="shared" si="112"/>
        <v>#REF!</v>
      </c>
      <c r="BF720" s="3223" t="b">
        <f t="shared" si="124"/>
        <v>0</v>
      </c>
    </row>
    <row r="721" spans="2:58" ht="15.2" customHeight="1" x14ac:dyDescent="0.2">
      <c r="B721" s="3233"/>
      <c r="C721" s="3417"/>
      <c r="D721" s="3418">
        <f>+D720-'zz17GLOBAL OP BY PAYOR'!C103</f>
        <v>0</v>
      </c>
      <c r="E721" s="3418">
        <f>+E720-'zz17GLOBAL OP BY PAYOR'!D103</f>
        <v>0</v>
      </c>
      <c r="F721" s="3418">
        <f>+F720-'zz17GLOBAL OP BY PAYOR'!E103</f>
        <v>0</v>
      </c>
      <c r="G721" s="3418">
        <f>+G720-'zz17GLOBAL OP BY PAYOR'!F103</f>
        <v>0</v>
      </c>
      <c r="H721" s="3418">
        <f>+H720-'zz17GLOBAL OP BY PAYOR'!G103</f>
        <v>3</v>
      </c>
      <c r="I721" s="3418">
        <f>+I720-'zz17GLOBAL OP BY PAYOR'!H103</f>
        <v>-2</v>
      </c>
      <c r="J721" s="3418">
        <f>+J720-'zz17GLOBAL OP BY PAYOR'!I103</f>
        <v>-1</v>
      </c>
      <c r="K721" s="3418">
        <f>+K720-'zz17GLOBAL OP BY PAYOR'!J103</f>
        <v>-2</v>
      </c>
      <c r="L721" s="3418">
        <f>+L720-'zz17GLOBAL OP BY PAYOR'!K103</f>
        <v>-5</v>
      </c>
      <c r="M721" s="3418">
        <f>+M720-'zz17GLOBAL OP BY PAYOR'!L103</f>
        <v>-4</v>
      </c>
      <c r="N721" s="3418">
        <f>+N720-'zz17GLOBAL OP BY PAYOR'!M103</f>
        <v>4</v>
      </c>
      <c r="O721" s="3418">
        <f>+O720-'zz17GLOBAL OP BY PAYOR'!N103</f>
        <v>3</v>
      </c>
      <c r="P721" s="3418">
        <f>+P720-'zz17GLOBAL OP BY PAYOR'!O103</f>
        <v>0</v>
      </c>
      <c r="Q721" s="3418">
        <f>+Q720-'zz17GLOBAL OP BY PAYOR'!P103</f>
        <v>2</v>
      </c>
      <c r="R721" s="3418">
        <f>+R720-'zz17GLOBAL OP BY PAYOR'!Q103</f>
        <v>0</v>
      </c>
      <c r="S721" s="3418">
        <f>+S720-'zz17GLOBAL OP BY PAYOR'!R103</f>
        <v>0</v>
      </c>
      <c r="T721" s="3418">
        <f>+T720-'zz17GLOBAL OP BY PAYOR'!S103</f>
        <v>3</v>
      </c>
      <c r="U721" s="3418">
        <f>+U720-'zz17GLOBAL OP BY PAYOR'!T103</f>
        <v>1</v>
      </c>
      <c r="AC721" s="3228">
        <f t="shared" si="120"/>
        <v>0</v>
      </c>
      <c r="AD721" s="3228">
        <f t="shared" si="121"/>
        <v>-1</v>
      </c>
      <c r="AF721" s="3233">
        <f t="shared" si="122"/>
        <v>1</v>
      </c>
      <c r="AG721" s="3233">
        <f t="shared" si="123"/>
        <v>0</v>
      </c>
      <c r="AH721" s="3223" t="b">
        <f t="shared" si="110"/>
        <v>1</v>
      </c>
      <c r="BE721" s="3223" t="e">
        <f t="shared" si="112"/>
        <v>#REF!</v>
      </c>
      <c r="BF721" s="3223" t="b">
        <f t="shared" si="124"/>
        <v>1</v>
      </c>
    </row>
    <row r="722" spans="2:58" ht="15.2" customHeight="1" x14ac:dyDescent="0.2">
      <c r="B722" s="3233"/>
      <c r="C722" s="3417"/>
      <c r="AC722" s="3228">
        <f t="shared" si="120"/>
        <v>0</v>
      </c>
      <c r="AD722" s="3228">
        <f t="shared" si="121"/>
        <v>0</v>
      </c>
      <c r="AF722" s="3233">
        <f t="shared" si="122"/>
        <v>0</v>
      </c>
      <c r="AG722" s="3233">
        <f t="shared" si="123"/>
        <v>0</v>
      </c>
      <c r="AH722" s="3223" t="b">
        <f t="shared" si="110"/>
        <v>1</v>
      </c>
      <c r="BE722" s="3223" t="e">
        <f t="shared" si="112"/>
        <v>#REF!</v>
      </c>
      <c r="BF722" s="3223" t="b">
        <f t="shared" si="124"/>
        <v>1</v>
      </c>
    </row>
    <row r="723" spans="2:58" ht="15.2" customHeight="1" x14ac:dyDescent="0.2">
      <c r="AC723" s="3228">
        <f t="shared" si="120"/>
        <v>0</v>
      </c>
      <c r="AD723" s="3228">
        <f t="shared" si="121"/>
        <v>0</v>
      </c>
      <c r="AF723" s="3233">
        <f t="shared" si="122"/>
        <v>0</v>
      </c>
      <c r="AG723" s="3233">
        <f t="shared" si="123"/>
        <v>0</v>
      </c>
      <c r="AH723" s="3223" t="b">
        <f t="shared" si="110"/>
        <v>1</v>
      </c>
      <c r="BE723" s="3223" t="e">
        <f t="shared" si="112"/>
        <v>#REF!</v>
      </c>
      <c r="BF723" s="3223" t="b">
        <f t="shared" si="124"/>
        <v>1</v>
      </c>
    </row>
    <row r="724" spans="2:58" ht="37.5" customHeight="1" x14ac:dyDescent="0.2">
      <c r="D724" s="3419"/>
      <c r="E724" s="3419"/>
      <c r="F724" s="3419"/>
      <c r="G724" s="3419"/>
      <c r="H724" s="3419"/>
      <c r="I724" s="3419"/>
      <c r="J724" s="3419"/>
      <c r="K724" s="3419"/>
      <c r="L724" s="3419"/>
      <c r="M724" s="3419"/>
      <c r="N724" s="3419"/>
      <c r="O724" s="3419"/>
      <c r="P724" s="3419"/>
      <c r="Q724" s="3419"/>
      <c r="R724" s="3419"/>
      <c r="S724" s="3419"/>
      <c r="T724" s="3419"/>
      <c r="U724" s="3419"/>
      <c r="AC724" s="3228">
        <f t="shared" si="120"/>
        <v>0</v>
      </c>
      <c r="AD724" s="3228">
        <f t="shared" si="121"/>
        <v>0</v>
      </c>
      <c r="AF724" s="3233">
        <f t="shared" si="122"/>
        <v>0</v>
      </c>
      <c r="AG724" s="3233">
        <f t="shared" si="123"/>
        <v>0</v>
      </c>
      <c r="AH724" s="3223" t="b">
        <f t="shared" si="110"/>
        <v>1</v>
      </c>
      <c r="BE724" s="3223" t="e">
        <f t="shared" si="112"/>
        <v>#REF!</v>
      </c>
      <c r="BF724" s="3223" t="b">
        <f t="shared" si="124"/>
        <v>1</v>
      </c>
    </row>
    <row r="725" spans="2:58" ht="15.2" customHeight="1" x14ac:dyDescent="0.2">
      <c r="D725" s="3401">
        <f>+D720-'Departmental PL'!F1195</f>
        <v>-107379.45303357695</v>
      </c>
      <c r="E725" s="3401">
        <f>+E720-'Departmental PL'!G1195</f>
        <v>-85717.080171038862</v>
      </c>
      <c r="F725" s="3401">
        <f>+F720-'Departmental PL'!H1195</f>
        <v>-264857</v>
      </c>
      <c r="G725" s="3401">
        <f>+G720-'Departmental PL'!I1195</f>
        <v>-123554</v>
      </c>
      <c r="H725" s="3401">
        <f>+H720-'Departmental PL'!J1195</f>
        <v>-428066327.40999985</v>
      </c>
      <c r="I725" s="3401">
        <f>+I720-'Departmental PL'!K1195</f>
        <v>-308537149.85771632</v>
      </c>
      <c r="J725" s="3401">
        <f>+J720-'Departmental PL'!L1195</f>
        <v>-288400808.36096942</v>
      </c>
      <c r="K725" s="3401">
        <f>+K720-'Departmental PL'!M1195</f>
        <v>-216306899.73000002</v>
      </c>
      <c r="L725" s="3401">
        <f>+L720-'Departmental PL'!N1195</f>
        <v>-211526467.80566549</v>
      </c>
      <c r="M725" s="3401">
        <f>+M720-'Departmental PL'!O1195</f>
        <v>-172383651.9914999</v>
      </c>
      <c r="N725" s="3401">
        <f>+N720-'Departmental PL'!P1195</f>
        <v>-76874340.555303812</v>
      </c>
      <c r="O725" s="3401">
        <f>+O720-'Departmental PL'!Q1195</f>
        <v>-43923246.738500059</v>
      </c>
      <c r="P725" s="3401">
        <f>+P720-'Departmental PL'!R1195</f>
        <v>-18720825.286480993</v>
      </c>
      <c r="Q725" s="3401">
        <f>+Q720-'Departmental PL'!S1195</f>
        <v>-15219098.225800008</v>
      </c>
      <c r="R725" s="3401">
        <f>+R720-'Departmental PL'!T1195</f>
        <v>-36028308.549096644</v>
      </c>
      <c r="S725" s="3401">
        <f>+S720-'Departmental PL'!U1195</f>
        <v>-27496118.417499989</v>
      </c>
      <c r="T725" s="3401">
        <f>+T720-'Departmental PL'!V1195</f>
        <v>-22125207.719726235</v>
      </c>
      <c r="U725" s="3401">
        <f>+U720-'Departmental PL'!W1195</f>
        <v>-1208030.0952000171</v>
      </c>
      <c r="AC725" s="3228">
        <f t="shared" si="120"/>
        <v>-1.1920928955078125E-7</v>
      </c>
      <c r="AD725" s="3228">
        <f t="shared" si="121"/>
        <v>-1.0000000596046448</v>
      </c>
      <c r="AF725" s="3233">
        <f t="shared" si="122"/>
        <v>1.0000000596046448</v>
      </c>
      <c r="AG725" s="3233">
        <f t="shared" si="123"/>
        <v>-4.4703483581542969E-8</v>
      </c>
      <c r="AH725" s="3223" t="b">
        <f t="shared" si="110"/>
        <v>1</v>
      </c>
      <c r="BE725" s="3223" t="e">
        <f t="shared" si="112"/>
        <v>#REF!</v>
      </c>
      <c r="BF725" s="3223" t="b">
        <f t="shared" si="124"/>
        <v>1</v>
      </c>
    </row>
    <row r="726" spans="2:58" ht="15.2" customHeight="1" x14ac:dyDescent="0.2">
      <c r="D726" s="3401">
        <f>+D725+'17NM_PLRecon'!C104</f>
        <v>0</v>
      </c>
      <c r="E726" s="3401">
        <f>+E725+'17NM_PLRecon'!D104</f>
        <v>0</v>
      </c>
      <c r="F726" s="3401"/>
      <c r="G726" s="3401"/>
      <c r="H726" s="3401">
        <f>+H725+'17NM_PLRecon'!G104</f>
        <v>-1204.1799998283386</v>
      </c>
      <c r="I726" s="3401">
        <f>+I725+'17NM_PLRecon'!H104</f>
        <v>2.0000003576278687</v>
      </c>
      <c r="J726" s="3401">
        <f>+J725+'17NM_PLRecon'!I104</f>
        <v>-1206.1800000667572</v>
      </c>
      <c r="K726" s="3401">
        <f>+K725+'17NM_PLRecon'!J104</f>
        <v>-1.0000000298023224</v>
      </c>
      <c r="L726" s="3401">
        <f>+L725+'17NM_PLRecon'!K104</f>
        <v>8.9999999701976776</v>
      </c>
      <c r="M726" s="3401">
        <f>+M725+'17NM_PLRecon'!L104</f>
        <v>4.0000001192092896</v>
      </c>
      <c r="N726" s="3401">
        <f>+N725+'17NM_PLRecon'!M104</f>
        <v>-1215.1799999177456</v>
      </c>
      <c r="O726" s="3401">
        <f>+O725+'17NM_PLRecon'!N104</f>
        <v>-4.0000000894069672</v>
      </c>
      <c r="P726" s="3401">
        <f>+P725+'17NM_PLRecon'!O104</f>
        <v>-3.0000000111758709</v>
      </c>
      <c r="Q726" s="3401">
        <f>+Q725+'17NM_PLRecon'!P104</f>
        <v>-7.0000000055879354</v>
      </c>
      <c r="R726" s="3401">
        <f>+R725+'17NM_PLRecon'!Q104</f>
        <v>1.9999999850988388</v>
      </c>
      <c r="S726" s="3401">
        <f>+S725+'17NM_PLRecon'!R104</f>
        <v>-0.9999999888241291</v>
      </c>
      <c r="T726" s="3401">
        <f>+T725+'17NM_PLRecon'!S104</f>
        <v>-1215.1799999475479</v>
      </c>
      <c r="U726" s="3401">
        <f>+U725+'17NM_PLRecon'!T104</f>
        <v>3.9999999515712261</v>
      </c>
      <c r="AC726" s="3228">
        <f t="shared" si="120"/>
        <v>-1.1920928955078125E-7</v>
      </c>
      <c r="AD726" s="3228">
        <f t="shared" si="121"/>
        <v>-1.0000000596046448</v>
      </c>
      <c r="AF726" s="3233">
        <f t="shared" si="122"/>
        <v>1.0000000558793545</v>
      </c>
      <c r="AG726" s="3233">
        <f t="shared" si="123"/>
        <v>-4.6566128730773926E-8</v>
      </c>
      <c r="AH726" s="3223" t="b">
        <f t="shared" si="110"/>
        <v>1</v>
      </c>
      <c r="BE726" s="3223" t="e">
        <f t="shared" si="112"/>
        <v>#REF!</v>
      </c>
      <c r="BF726" s="3223" t="b">
        <f t="shared" si="124"/>
        <v>1</v>
      </c>
    </row>
    <row r="727" spans="2:58" ht="15.2" customHeight="1" x14ac:dyDescent="0.2">
      <c r="D727" s="3419"/>
      <c r="E727" s="3419"/>
      <c r="F727" s="3419"/>
      <c r="G727" s="3419"/>
      <c r="L727" s="3401"/>
      <c r="M727" s="3401"/>
      <c r="N727" s="3401"/>
      <c r="O727" s="3401"/>
      <c r="Q727" s="3401"/>
      <c r="R727" s="3401"/>
      <c r="S727" s="3401"/>
      <c r="T727" s="3401"/>
      <c r="U727" s="3401"/>
      <c r="AC727" s="3228">
        <f t="shared" si="120"/>
        <v>0</v>
      </c>
      <c r="AD727" s="3228">
        <f t="shared" si="121"/>
        <v>0</v>
      </c>
      <c r="AF727" s="3233">
        <f t="shared" si="122"/>
        <v>0</v>
      </c>
      <c r="AG727" s="3233">
        <f t="shared" si="123"/>
        <v>0</v>
      </c>
      <c r="AH727" s="3223" t="b">
        <f t="shared" si="110"/>
        <v>1</v>
      </c>
      <c r="BE727" s="3223" t="e">
        <f t="shared" si="112"/>
        <v>#REF!</v>
      </c>
      <c r="BF727" s="3223" t="b">
        <f t="shared" si="124"/>
        <v>1</v>
      </c>
    </row>
    <row r="728" spans="2:58" ht="15.2" customHeight="1" x14ac:dyDescent="0.2">
      <c r="D728" s="3419"/>
      <c r="E728" s="3419"/>
      <c r="F728" s="3419"/>
      <c r="G728" s="3419"/>
      <c r="L728" s="3419"/>
      <c r="M728" s="3419"/>
      <c r="N728" s="3419"/>
      <c r="O728" s="3419"/>
      <c r="Q728" s="3419"/>
      <c r="R728" s="3419"/>
      <c r="S728" s="3419"/>
      <c r="T728" s="3419"/>
      <c r="U728" s="3419"/>
      <c r="AC728" s="3228">
        <f t="shared" si="120"/>
        <v>0</v>
      </c>
      <c r="AD728" s="3228">
        <f t="shared" si="121"/>
        <v>0</v>
      </c>
      <c r="AF728" s="3233">
        <f t="shared" si="122"/>
        <v>0</v>
      </c>
      <c r="AG728" s="3233">
        <f t="shared" si="123"/>
        <v>0</v>
      </c>
      <c r="AH728" s="3223" t="b">
        <f t="shared" si="110"/>
        <v>1</v>
      </c>
      <c r="BE728" s="3223" t="e">
        <f t="shared" si="112"/>
        <v>#REF!</v>
      </c>
      <c r="BF728" s="3223" t="b">
        <f t="shared" si="124"/>
        <v>1</v>
      </c>
    </row>
    <row r="729" spans="2:58" ht="15.2" customHeight="1" x14ac:dyDescent="0.2">
      <c r="D729" s="3420">
        <f>+D716-'zz17GLOBAL OP BY PAYOR'!C29</f>
        <v>0</v>
      </c>
      <c r="E729" s="3420">
        <f>+E716-'zz17GLOBAL OP BY PAYOR'!D29</f>
        <v>0</v>
      </c>
      <c r="F729" s="3420">
        <f>+F716-'zz17GLOBAL OP BY PAYOR'!E29</f>
        <v>0</v>
      </c>
      <c r="G729" s="3420">
        <f>+G716-'zz17GLOBAL OP BY PAYOR'!F29</f>
        <v>0</v>
      </c>
      <c r="H729" s="3420">
        <f>+H716-'zz17GLOBAL OP BY PAYOR'!G29</f>
        <v>1</v>
      </c>
      <c r="I729" s="3420">
        <f>+I716-'zz17GLOBAL OP BY PAYOR'!H29</f>
        <v>1</v>
      </c>
      <c r="J729" s="3420">
        <f>+J716-'zz17GLOBAL OP BY PAYOR'!I29</f>
        <v>0</v>
      </c>
      <c r="K729" s="3420">
        <f>+K716-'zz17GLOBAL OP BY PAYOR'!J29</f>
        <v>-3</v>
      </c>
      <c r="L729" s="3420">
        <f>+L716-'zz17GLOBAL OP BY PAYOR'!K29</f>
        <v>-2</v>
      </c>
      <c r="M729" s="3420">
        <f>+M716-'zz17GLOBAL OP BY PAYOR'!L29</f>
        <v>1</v>
      </c>
      <c r="N729" s="3420">
        <f>+N716-'zz17GLOBAL OP BY PAYOR'!M29</f>
        <v>2</v>
      </c>
      <c r="O729" s="3420">
        <f>+O716-'zz17GLOBAL OP BY PAYOR'!N29</f>
        <v>-3</v>
      </c>
      <c r="P729" s="3420">
        <f>+P716-'zz17GLOBAL OP BY PAYOR'!O29</f>
        <v>1</v>
      </c>
      <c r="Q729" s="3420">
        <f>+Q716-'zz17GLOBAL OP BY PAYOR'!P29</f>
        <v>0</v>
      </c>
      <c r="R729" s="3420">
        <f>+R716-'zz17GLOBAL OP BY PAYOR'!Q29</f>
        <v>-1</v>
      </c>
      <c r="S729" s="3420">
        <f>+S716-'zz17GLOBAL OP BY PAYOR'!R29</f>
        <v>0</v>
      </c>
      <c r="T729" s="3420">
        <f>+T716-'zz17GLOBAL OP BY PAYOR'!S29</f>
        <v>3</v>
      </c>
      <c r="U729" s="3420">
        <f>+U716-'zz17GLOBAL OP BY PAYOR'!T29</f>
        <v>-4</v>
      </c>
      <c r="AC729" s="3228">
        <f t="shared" si="120"/>
        <v>0</v>
      </c>
      <c r="AD729" s="3228">
        <f t="shared" si="121"/>
        <v>-1</v>
      </c>
      <c r="AF729" s="3233">
        <f t="shared" si="122"/>
        <v>-1</v>
      </c>
      <c r="AG729" s="3233">
        <f t="shared" si="123"/>
        <v>1</v>
      </c>
      <c r="AH729" s="3223" t="b">
        <f t="shared" si="110"/>
        <v>1</v>
      </c>
      <c r="BE729" s="3223" t="e">
        <f t="shared" si="112"/>
        <v>#REF!</v>
      </c>
      <c r="BF729" s="3223" t="b">
        <f t="shared" si="124"/>
        <v>1</v>
      </c>
    </row>
    <row r="730" spans="2:58" ht="15.2" customHeight="1" x14ac:dyDescent="0.2">
      <c r="D730" s="3420">
        <f>+D717-'zz17GLOBAL OP BY PAYOR'!C53</f>
        <v>0</v>
      </c>
      <c r="E730" s="3420">
        <f>+E717-'zz17GLOBAL OP BY PAYOR'!D53</f>
        <v>0</v>
      </c>
      <c r="F730" s="3420">
        <f>+F717-'zz17GLOBAL OP BY PAYOR'!E53</f>
        <v>0</v>
      </c>
      <c r="G730" s="3420">
        <f>+G717-'zz17GLOBAL OP BY PAYOR'!F53</f>
        <v>0</v>
      </c>
      <c r="H730" s="3420">
        <f>+H717-'zz17GLOBAL OP BY PAYOR'!G53</f>
        <v>1</v>
      </c>
      <c r="I730" s="3420">
        <f>+I717-'zz17GLOBAL OP BY PAYOR'!H53</f>
        <v>-1</v>
      </c>
      <c r="J730" s="3420">
        <f>+J717-'zz17GLOBAL OP BY PAYOR'!I53</f>
        <v>-2</v>
      </c>
      <c r="K730" s="3420">
        <f>+K717-'zz17GLOBAL OP BY PAYOR'!J53</f>
        <v>2</v>
      </c>
      <c r="L730" s="3420">
        <f>+L717-'zz17GLOBAL OP BY PAYOR'!K53</f>
        <v>0</v>
      </c>
      <c r="M730" s="3420">
        <f>+M717-'zz17GLOBAL OP BY PAYOR'!L53</f>
        <v>-2</v>
      </c>
      <c r="N730" s="3420">
        <f>+N717-'zz17GLOBAL OP BY PAYOR'!M53</f>
        <v>-3</v>
      </c>
      <c r="O730" s="3420">
        <f>+O717-'zz17GLOBAL OP BY PAYOR'!N53</f>
        <v>4</v>
      </c>
      <c r="P730" s="3420">
        <f>+P717-'zz17GLOBAL OP BY PAYOR'!O53</f>
        <v>-1</v>
      </c>
      <c r="Q730" s="3420">
        <f>+Q717-'zz17GLOBAL OP BY PAYOR'!P53</f>
        <v>-1</v>
      </c>
      <c r="R730" s="3420">
        <f>+R717-'zz17GLOBAL OP BY PAYOR'!Q53</f>
        <v>1</v>
      </c>
      <c r="S730" s="3420">
        <f>+S717-'zz17GLOBAL OP BY PAYOR'!R53</f>
        <v>1</v>
      </c>
      <c r="T730" s="3420">
        <f>+T717-'zz17GLOBAL OP BY PAYOR'!S53</f>
        <v>-3</v>
      </c>
      <c r="U730" s="3420">
        <f>+U717-'zz17GLOBAL OP BY PAYOR'!T53</f>
        <v>4</v>
      </c>
      <c r="AC730" s="3228">
        <f t="shared" si="120"/>
        <v>1</v>
      </c>
      <c r="AD730" s="3228">
        <f t="shared" si="121"/>
        <v>0</v>
      </c>
      <c r="AF730" s="3233">
        <f t="shared" si="122"/>
        <v>0</v>
      </c>
      <c r="AG730" s="3233">
        <f t="shared" si="123"/>
        <v>0</v>
      </c>
      <c r="AH730" s="3223" t="b">
        <f t="shared" si="110"/>
        <v>1</v>
      </c>
      <c r="BE730" s="3223" t="e">
        <f t="shared" si="112"/>
        <v>#REF!</v>
      </c>
      <c r="BF730" s="3223" t="b">
        <f t="shared" si="124"/>
        <v>1</v>
      </c>
    </row>
    <row r="731" spans="2:58" ht="15.2" customHeight="1" x14ac:dyDescent="0.2">
      <c r="D731" s="3420">
        <f>+D718-'zz17GLOBAL OP BY PAYOR'!C77</f>
        <v>0</v>
      </c>
      <c r="E731" s="3420">
        <f>+E718-'zz17GLOBAL OP BY PAYOR'!D77</f>
        <v>0</v>
      </c>
      <c r="F731" s="3420">
        <f>+F718-'zz17GLOBAL OP BY PAYOR'!E77</f>
        <v>0</v>
      </c>
      <c r="G731" s="3420">
        <f>+G718-'zz17GLOBAL OP BY PAYOR'!F77</f>
        <v>0</v>
      </c>
      <c r="H731" s="3420">
        <f>+H718-'zz17GLOBAL OP BY PAYOR'!G77</f>
        <v>-1</v>
      </c>
      <c r="I731" s="3420">
        <f>+I718-'zz17GLOBAL OP BY PAYOR'!H77</f>
        <v>-2</v>
      </c>
      <c r="J731" s="3420">
        <f>+J718-'zz17GLOBAL OP BY PAYOR'!I77</f>
        <v>2</v>
      </c>
      <c r="K731" s="3420">
        <f>+K718-'zz17GLOBAL OP BY PAYOR'!J77</f>
        <v>-1</v>
      </c>
      <c r="L731" s="3420">
        <f>+L718-'zz17GLOBAL OP BY PAYOR'!K77</f>
        <v>0</v>
      </c>
      <c r="M731" s="3420">
        <f>+M718-'zz17GLOBAL OP BY PAYOR'!L77</f>
        <v>-3</v>
      </c>
      <c r="N731" s="3420">
        <f>+N718-'zz17GLOBAL OP BY PAYOR'!M77</f>
        <v>2</v>
      </c>
      <c r="O731" s="3420">
        <f>+O718-'zz17GLOBAL OP BY PAYOR'!N77</f>
        <v>2</v>
      </c>
      <c r="P731" s="3420">
        <f>+P718-'zz17GLOBAL OP BY PAYOR'!O77</f>
        <v>0</v>
      </c>
      <c r="Q731" s="3420">
        <f>+Q718-'zz17GLOBAL OP BY PAYOR'!P77</f>
        <v>1</v>
      </c>
      <c r="R731" s="3420">
        <f>+R718-'zz17GLOBAL OP BY PAYOR'!Q77</f>
        <v>-1</v>
      </c>
      <c r="S731" s="3420">
        <f>+S718-'zz17GLOBAL OP BY PAYOR'!R77</f>
        <v>-1</v>
      </c>
      <c r="T731" s="3420">
        <f>+T718-'zz17GLOBAL OP BY PAYOR'!S77</f>
        <v>2</v>
      </c>
      <c r="U731" s="3420">
        <f>+U718-'zz17GLOBAL OP BY PAYOR'!T77</f>
        <v>2</v>
      </c>
      <c r="AC731" s="3228">
        <f t="shared" si="120"/>
        <v>0</v>
      </c>
      <c r="AD731" s="3228">
        <f t="shared" si="121"/>
        <v>0</v>
      </c>
      <c r="AF731" s="3233">
        <f t="shared" si="122"/>
        <v>1</v>
      </c>
      <c r="AG731" s="3233">
        <f t="shared" si="123"/>
        <v>0</v>
      </c>
      <c r="AH731" s="3223" t="b">
        <f t="shared" si="110"/>
        <v>1</v>
      </c>
      <c r="BE731" s="3223" t="e">
        <f t="shared" si="112"/>
        <v>#REF!</v>
      </c>
      <c r="BF731" s="3223" t="b">
        <f t="shared" si="124"/>
        <v>1</v>
      </c>
    </row>
    <row r="732" spans="2:58" ht="15.2" customHeight="1" x14ac:dyDescent="0.2">
      <c r="D732" s="3420">
        <f>+D719-'zz17GLOBAL OP BY PAYOR'!C101</f>
        <v>0</v>
      </c>
      <c r="E732" s="3420">
        <f>+E719-'zz17GLOBAL OP BY PAYOR'!D101</f>
        <v>0</v>
      </c>
      <c r="F732" s="3420">
        <f>+F719-'zz17GLOBAL OP BY PAYOR'!E101</f>
        <v>0</v>
      </c>
      <c r="G732" s="3420">
        <f>+G719-'zz17GLOBAL OP BY PAYOR'!F101</f>
        <v>0</v>
      </c>
      <c r="H732" s="3420">
        <f>+H719-'zz17GLOBAL OP BY PAYOR'!G101</f>
        <v>3</v>
      </c>
      <c r="I732" s="3420">
        <f>+I719-'zz17GLOBAL OP BY PAYOR'!H101</f>
        <v>1</v>
      </c>
      <c r="J732" s="3420">
        <f>+J719-'zz17GLOBAL OP BY PAYOR'!I101</f>
        <v>0</v>
      </c>
      <c r="K732" s="3420">
        <f>+K719-'zz17GLOBAL OP BY PAYOR'!J101</f>
        <v>0</v>
      </c>
      <c r="L732" s="3420">
        <f>+L719-'zz17GLOBAL OP BY PAYOR'!K101</f>
        <v>-3</v>
      </c>
      <c r="M732" s="3420">
        <f>+M719-'zz17GLOBAL OP BY PAYOR'!L101</f>
        <v>-1</v>
      </c>
      <c r="N732" s="3420">
        <f>+N719-'zz17GLOBAL OP BY PAYOR'!M101</f>
        <v>2</v>
      </c>
      <c r="O732" s="3420">
        <f>+O719-'zz17GLOBAL OP BY PAYOR'!N101</f>
        <v>1</v>
      </c>
      <c r="P732" s="3420">
        <f>+P719-'zz17GLOBAL OP BY PAYOR'!O101</f>
        <v>0</v>
      </c>
      <c r="Q732" s="3420">
        <f>+Q719-'zz17GLOBAL OP BY PAYOR'!P101</f>
        <v>2</v>
      </c>
      <c r="R732" s="3420">
        <f>+R719-'zz17GLOBAL OP BY PAYOR'!Q101</f>
        <v>1</v>
      </c>
      <c r="S732" s="3420">
        <f>+S719-'zz17GLOBAL OP BY PAYOR'!R101</f>
        <v>0</v>
      </c>
      <c r="T732" s="3420">
        <f>+T719-'zz17GLOBAL OP BY PAYOR'!S101</f>
        <v>1</v>
      </c>
      <c r="U732" s="3420">
        <f>+U719-'zz17GLOBAL OP BY PAYOR'!T101</f>
        <v>0</v>
      </c>
      <c r="AC732" s="3228">
        <f t="shared" si="120"/>
        <v>1</v>
      </c>
      <c r="AD732" s="3228">
        <f t="shared" si="121"/>
        <v>0</v>
      </c>
      <c r="AF732" s="3233">
        <f t="shared" si="122"/>
        <v>0</v>
      </c>
      <c r="AG732" s="3233">
        <f t="shared" si="123"/>
        <v>-1</v>
      </c>
      <c r="AH732" s="3223" t="b">
        <f t="shared" si="110"/>
        <v>1</v>
      </c>
      <c r="BE732" s="3223" t="e">
        <f t="shared" si="112"/>
        <v>#REF!</v>
      </c>
      <c r="BF732" s="3223" t="b">
        <f t="shared" si="124"/>
        <v>1</v>
      </c>
    </row>
    <row r="733" spans="2:58" ht="15.2" customHeight="1" x14ac:dyDescent="0.2">
      <c r="D733" s="3421">
        <f t="shared" ref="D733:K733" si="128">SUM(D729:D732)</f>
        <v>0</v>
      </c>
      <c r="E733" s="3421">
        <f t="shared" si="128"/>
        <v>0</v>
      </c>
      <c r="F733" s="3421">
        <f t="shared" si="128"/>
        <v>0</v>
      </c>
      <c r="G733" s="3421">
        <f t="shared" si="128"/>
        <v>0</v>
      </c>
      <c r="H733" s="3421">
        <f t="shared" si="128"/>
        <v>4</v>
      </c>
      <c r="I733" s="3421">
        <f t="shared" si="128"/>
        <v>-1</v>
      </c>
      <c r="J733" s="3421">
        <f t="shared" si="128"/>
        <v>0</v>
      </c>
      <c r="K733" s="3421">
        <f t="shared" si="128"/>
        <v>-2</v>
      </c>
      <c r="L733" s="3421">
        <f t="shared" ref="L733:U733" si="129">SUM(L729:L732)</f>
        <v>-5</v>
      </c>
      <c r="M733" s="3421">
        <f t="shared" si="129"/>
        <v>-5</v>
      </c>
      <c r="N733" s="3421">
        <f t="shared" si="129"/>
        <v>3</v>
      </c>
      <c r="O733" s="3421">
        <f t="shared" si="129"/>
        <v>4</v>
      </c>
      <c r="P733" s="3421">
        <f t="shared" si="129"/>
        <v>0</v>
      </c>
      <c r="Q733" s="3421">
        <f t="shared" si="129"/>
        <v>2</v>
      </c>
      <c r="R733" s="3421">
        <f t="shared" si="129"/>
        <v>0</v>
      </c>
      <c r="S733" s="3421">
        <f t="shared" si="129"/>
        <v>0</v>
      </c>
      <c r="T733" s="3421">
        <f>SUM(T729:T732)</f>
        <v>3</v>
      </c>
      <c r="U733" s="3421">
        <f t="shared" si="129"/>
        <v>2</v>
      </c>
      <c r="AC733" s="3228">
        <f t="shared" si="120"/>
        <v>2</v>
      </c>
      <c r="AD733" s="3228">
        <f t="shared" si="121"/>
        <v>-1</v>
      </c>
      <c r="AF733" s="3233">
        <f t="shared" si="122"/>
        <v>0</v>
      </c>
      <c r="AG733" s="3233">
        <f t="shared" si="123"/>
        <v>0</v>
      </c>
      <c r="AH733" s="3223" t="b">
        <f t="shared" si="110"/>
        <v>1</v>
      </c>
      <c r="BE733" s="3223" t="e">
        <f t="shared" si="112"/>
        <v>#REF!</v>
      </c>
      <c r="BF733" s="3223" t="b">
        <f t="shared" si="124"/>
        <v>1</v>
      </c>
    </row>
    <row r="734" spans="2:58" ht="29.25" customHeight="1" x14ac:dyDescent="0.2">
      <c r="C734" s="3422"/>
      <c r="D734" s="3423" t="s">
        <v>1176</v>
      </c>
      <c r="E734" s="3423" t="s">
        <v>1177</v>
      </c>
      <c r="F734" s="3423" t="s">
        <v>1178</v>
      </c>
      <c r="G734" s="3423" t="s">
        <v>1179</v>
      </c>
      <c r="H734" s="3423" t="s">
        <v>1180</v>
      </c>
      <c r="I734" s="3423" t="s">
        <v>1181</v>
      </c>
      <c r="J734" s="3423" t="s">
        <v>1767</v>
      </c>
      <c r="K734" s="3423" t="s">
        <v>1768</v>
      </c>
      <c r="L734" s="3423" t="s">
        <v>1186</v>
      </c>
      <c r="M734" s="3423" t="s">
        <v>1187</v>
      </c>
      <c r="N734" s="3424" t="s">
        <v>1188</v>
      </c>
      <c r="O734" s="3424" t="s">
        <v>1189</v>
      </c>
      <c r="P734" s="3423" t="s">
        <v>1190</v>
      </c>
      <c r="Q734" s="3423" t="s">
        <v>1191</v>
      </c>
      <c r="R734" s="3423" t="s">
        <v>1192</v>
      </c>
      <c r="S734" s="3423" t="s">
        <v>1193</v>
      </c>
      <c r="T734" s="3424" t="s">
        <v>1194</v>
      </c>
      <c r="U734" s="3424" t="s">
        <v>1195</v>
      </c>
      <c r="X734" s="3223" t="s">
        <v>1182</v>
      </c>
      <c r="Y734" s="3305" t="s">
        <v>1183</v>
      </c>
      <c r="Z734" s="3305" t="s">
        <v>1313</v>
      </c>
      <c r="AA734" s="3228" t="s">
        <v>1314</v>
      </c>
      <c r="AC734" s="3228" t="e">
        <f t="shared" si="120"/>
        <v>#VALUE!</v>
      </c>
      <c r="AD734" s="3228" t="e">
        <f t="shared" si="121"/>
        <v>#VALUE!</v>
      </c>
      <c r="AF734" s="3233" t="e">
        <f t="shared" si="122"/>
        <v>#VALUE!</v>
      </c>
      <c r="AG734" s="3233" t="e">
        <f t="shared" si="123"/>
        <v>#VALUE!</v>
      </c>
      <c r="AH734" s="3223" t="b">
        <f t="shared" ref="AH734:AH739" si="130">V734=AK734</f>
        <v>1</v>
      </c>
      <c r="AI734" s="3425"/>
      <c r="AJ734" s="3425"/>
      <c r="AK734" s="3425"/>
      <c r="AL734" s="3426"/>
      <c r="AM734" s="3426"/>
      <c r="AN734" s="3426"/>
      <c r="AO734" s="3426"/>
      <c r="AP734" s="3426"/>
      <c r="AQ734" s="3426"/>
      <c r="AR734" s="3426"/>
      <c r="AS734" s="3426"/>
      <c r="AT734" s="3426"/>
      <c r="AU734" s="3426"/>
      <c r="AV734" s="3426"/>
      <c r="AW734" s="3426"/>
      <c r="AX734" s="3426"/>
      <c r="AY734" s="3426"/>
      <c r="AZ734" s="3426"/>
      <c r="BA734" s="3426"/>
      <c r="BB734" s="3426"/>
      <c r="BC734" s="3426"/>
      <c r="BE734" s="3223" t="e">
        <f>BE733+1</f>
        <v>#REF!</v>
      </c>
      <c r="BF734" s="3223" t="b">
        <f t="shared" si="124"/>
        <v>1</v>
      </c>
    </row>
    <row r="735" spans="2:58" ht="15.2" customHeight="1" x14ac:dyDescent="0.2">
      <c r="C735" s="3427" t="s">
        <v>1304</v>
      </c>
      <c r="D735" s="3412">
        <v>739503</v>
      </c>
      <c r="E735" s="3412">
        <v>688242</v>
      </c>
      <c r="F735" s="3412">
        <v>17497885</v>
      </c>
      <c r="G735" s="3412">
        <v>15402943</v>
      </c>
      <c r="H735" s="3412">
        <v>1283128794</v>
      </c>
      <c r="I735" s="3412">
        <v>1123085877</v>
      </c>
      <c r="J735" s="3412">
        <v>495156545</v>
      </c>
      <c r="K735" s="3412">
        <v>451995221</v>
      </c>
      <c r="L735" s="3412">
        <v>319317502</v>
      </c>
      <c r="M735" s="3412">
        <v>282048482</v>
      </c>
      <c r="N735" s="3412">
        <v>175839043</v>
      </c>
      <c r="O735" s="3412">
        <v>169946740</v>
      </c>
      <c r="P735" s="3412">
        <v>31333793</v>
      </c>
      <c r="Q735" s="3412">
        <v>28545014</v>
      </c>
      <c r="R735" s="3412">
        <v>89260116</v>
      </c>
      <c r="S735" s="3412">
        <v>76668477</v>
      </c>
      <c r="T735" s="3412">
        <v>55245135</v>
      </c>
      <c r="U735" s="3412">
        <v>64733248</v>
      </c>
      <c r="X735" s="3223">
        <v>240126612</v>
      </c>
      <c r="Y735" s="3305">
        <v>216577573</v>
      </c>
      <c r="Z735" s="3305">
        <v>0</v>
      </c>
      <c r="AA735" s="3228">
        <v>0</v>
      </c>
      <c r="AC735" s="3228">
        <f t="shared" si="120"/>
        <v>0</v>
      </c>
      <c r="AD735" s="3228">
        <f t="shared" si="121"/>
        <v>-1</v>
      </c>
      <c r="AF735" s="3233">
        <f t="shared" si="122"/>
        <v>-1</v>
      </c>
      <c r="AG735" s="3233">
        <f t="shared" si="123"/>
        <v>1</v>
      </c>
      <c r="AH735" s="3223" t="b">
        <f t="shared" si="130"/>
        <v>1</v>
      </c>
      <c r="BE735" s="3223" t="e">
        <f t="shared" si="112"/>
        <v>#REF!</v>
      </c>
      <c r="BF735" s="3223" t="b">
        <f t="shared" si="124"/>
        <v>0</v>
      </c>
    </row>
    <row r="736" spans="2:58" ht="15.2" customHeight="1" x14ac:dyDescent="0.2">
      <c r="C736" s="3427" t="s">
        <v>1305</v>
      </c>
      <c r="D736" s="3412">
        <v>32271</v>
      </c>
      <c r="E736" s="3412">
        <v>31498</v>
      </c>
      <c r="F736" s="3412">
        <v>3210015</v>
      </c>
      <c r="G736" s="3412">
        <v>1727796</v>
      </c>
      <c r="H736" s="3412">
        <v>347801794</v>
      </c>
      <c r="I736" s="3412">
        <v>320499733</v>
      </c>
      <c r="J736" s="3412">
        <v>147536527</v>
      </c>
      <c r="K736" s="3412">
        <v>140052418</v>
      </c>
      <c r="L736" s="3412">
        <v>105710730</v>
      </c>
      <c r="M736" s="3412">
        <v>99327668</v>
      </c>
      <c r="N736" s="3412">
        <v>41825796</v>
      </c>
      <c r="O736" s="3412">
        <v>40724750</v>
      </c>
      <c r="P736" s="3412">
        <v>6129045</v>
      </c>
      <c r="Q736" s="3412">
        <v>5572605</v>
      </c>
      <c r="R736" s="3412">
        <v>29927603</v>
      </c>
      <c r="S736" s="3412">
        <v>28492601</v>
      </c>
      <c r="T736" s="3412">
        <v>5769148</v>
      </c>
      <c r="U736" s="3412">
        <v>6659544</v>
      </c>
      <c r="X736" s="3223">
        <v>73114454</v>
      </c>
      <c r="Y736" s="3305">
        <v>67168183</v>
      </c>
      <c r="Z736" s="3305">
        <v>0</v>
      </c>
      <c r="AA736" s="3228">
        <v>0</v>
      </c>
      <c r="AC736" s="3228">
        <f t="shared" si="120"/>
        <v>1</v>
      </c>
      <c r="AD736" s="3228">
        <f t="shared" si="121"/>
        <v>0</v>
      </c>
      <c r="AF736" s="3233">
        <f t="shared" si="122"/>
        <v>0</v>
      </c>
      <c r="AG736" s="3233">
        <f t="shared" si="123"/>
        <v>0</v>
      </c>
      <c r="AH736" s="3223" t="b">
        <f t="shared" si="130"/>
        <v>1</v>
      </c>
      <c r="BE736" s="3223" t="e">
        <f t="shared" si="112"/>
        <v>#REF!</v>
      </c>
      <c r="BF736" s="3223" t="b">
        <f t="shared" si="124"/>
        <v>0</v>
      </c>
    </row>
    <row r="737" spans="3:58" ht="15.2" customHeight="1" x14ac:dyDescent="0.2">
      <c r="C737" s="3427" t="s">
        <v>1306</v>
      </c>
      <c r="D737" s="3412">
        <v>12747</v>
      </c>
      <c r="E737" s="3412">
        <v>14124</v>
      </c>
      <c r="F737" s="3412">
        <v>1075126</v>
      </c>
      <c r="G737" s="3412">
        <v>1143028</v>
      </c>
      <c r="H737" s="3412">
        <v>74964767</v>
      </c>
      <c r="I737" s="3412">
        <v>81526481</v>
      </c>
      <c r="J737" s="3412">
        <v>24775201</v>
      </c>
      <c r="K737" s="3412">
        <v>27668527</v>
      </c>
      <c r="L737" s="3412">
        <v>15778872</v>
      </c>
      <c r="M737" s="3412">
        <v>18062033</v>
      </c>
      <c r="N737" s="3412">
        <v>8996329</v>
      </c>
      <c r="O737" s="3412">
        <v>9606494</v>
      </c>
      <c r="P737" s="3412">
        <v>1947254</v>
      </c>
      <c r="Q737" s="3412">
        <v>2346385</v>
      </c>
      <c r="R737" s="3412">
        <v>8619515</v>
      </c>
      <c r="S737" s="3412">
        <v>8672957</v>
      </c>
      <c r="T737" s="3412">
        <v>-1570441</v>
      </c>
      <c r="U737" s="3412">
        <v>-1412848</v>
      </c>
      <c r="X737" s="3223">
        <v>12254073</v>
      </c>
      <c r="Y737" s="3305">
        <v>14015975</v>
      </c>
      <c r="Z737" s="3305">
        <v>0</v>
      </c>
      <c r="AA737" s="3228">
        <v>0</v>
      </c>
      <c r="AC737" s="3228">
        <f t="shared" si="120"/>
        <v>0</v>
      </c>
      <c r="AD737" s="3228">
        <f t="shared" si="121"/>
        <v>0</v>
      </c>
      <c r="AF737" s="3233">
        <f t="shared" si="122"/>
        <v>1</v>
      </c>
      <c r="AG737" s="3233">
        <f t="shared" si="123"/>
        <v>0</v>
      </c>
      <c r="AH737" s="3223" t="b">
        <f t="shared" si="130"/>
        <v>1</v>
      </c>
      <c r="BE737" s="3223" t="e">
        <f t="shared" si="112"/>
        <v>#REF!</v>
      </c>
      <c r="BF737" s="3223" t="b">
        <f t="shared" si="124"/>
        <v>0</v>
      </c>
    </row>
    <row r="738" spans="3:58" ht="15.2" customHeight="1" x14ac:dyDescent="0.2">
      <c r="C738" s="3427" t="s">
        <v>1307</v>
      </c>
      <c r="D738" s="3412">
        <v>812342</v>
      </c>
      <c r="E738" s="3412">
        <v>796509</v>
      </c>
      <c r="F738" s="3412">
        <v>3568790</v>
      </c>
      <c r="G738" s="3412">
        <v>3487372</v>
      </c>
      <c r="H738" s="3412">
        <v>203707848</v>
      </c>
      <c r="I738" s="3412">
        <v>195051619</v>
      </c>
      <c r="J738" s="3412">
        <v>49196796</v>
      </c>
      <c r="K738" s="3412">
        <v>50953658</v>
      </c>
      <c r="L738" s="3412">
        <v>34884019</v>
      </c>
      <c r="M738" s="3412">
        <v>35291387</v>
      </c>
      <c r="N738" s="3412">
        <v>14312776</v>
      </c>
      <c r="O738" s="3412">
        <v>15662271</v>
      </c>
      <c r="P738" s="3412">
        <v>11009398</v>
      </c>
      <c r="Q738" s="3412">
        <v>10909328</v>
      </c>
      <c r="R738" s="3412">
        <v>10360174</v>
      </c>
      <c r="S738" s="3412">
        <v>10207583</v>
      </c>
      <c r="T738" s="3414">
        <v>-7056796</v>
      </c>
      <c r="U738" s="3414">
        <v>-5454639</v>
      </c>
      <c r="X738" s="3223">
        <v>24986540</v>
      </c>
      <c r="Y738" s="3305">
        <v>24802802</v>
      </c>
      <c r="Z738" s="3305">
        <v>0</v>
      </c>
      <c r="AA738" s="3228">
        <v>0</v>
      </c>
      <c r="AC738" s="3228">
        <f t="shared" si="120"/>
        <v>1</v>
      </c>
      <c r="AD738" s="3228">
        <f t="shared" si="121"/>
        <v>0</v>
      </c>
      <c r="AF738" s="3233">
        <f t="shared" si="122"/>
        <v>0</v>
      </c>
      <c r="AG738" s="3233">
        <f t="shared" si="123"/>
        <v>-1</v>
      </c>
      <c r="AH738" s="3223" t="b">
        <f t="shared" si="130"/>
        <v>1</v>
      </c>
      <c r="BE738" s="3223" t="e">
        <f t="shared" si="112"/>
        <v>#REF!</v>
      </c>
      <c r="BF738" s="3223" t="b">
        <f t="shared" si="124"/>
        <v>0</v>
      </c>
    </row>
    <row r="739" spans="3:58" ht="15.2" customHeight="1" x14ac:dyDescent="0.2">
      <c r="C739" s="3428" t="s">
        <v>1308</v>
      </c>
      <c r="D739" s="3416">
        <v>1596863</v>
      </c>
      <c r="E739" s="3416">
        <v>1530373</v>
      </c>
      <c r="F739" s="3416">
        <v>25351816</v>
      </c>
      <c r="G739" s="3416">
        <v>21761139</v>
      </c>
      <c r="H739" s="3416">
        <v>1909603202</v>
      </c>
      <c r="I739" s="3416">
        <v>1720163709</v>
      </c>
      <c r="J739" s="3429">
        <v>716665068</v>
      </c>
      <c r="K739" s="3429">
        <v>670669824</v>
      </c>
      <c r="L739" s="3416">
        <v>475691123</v>
      </c>
      <c r="M739" s="3416">
        <v>434729571</v>
      </c>
      <c r="N739" s="3416">
        <v>240973945</v>
      </c>
      <c r="O739" s="3416">
        <v>235940254</v>
      </c>
      <c r="P739" s="3416">
        <v>50419490</v>
      </c>
      <c r="Q739" s="3416">
        <v>47373332</v>
      </c>
      <c r="R739" s="3416">
        <v>138167408</v>
      </c>
      <c r="S739" s="3416">
        <v>124041618</v>
      </c>
      <c r="T739" s="3416">
        <v>52387046</v>
      </c>
      <c r="U739" s="3416">
        <v>64525304</v>
      </c>
      <c r="X739" s="3223">
        <v>350481680</v>
      </c>
      <c r="Y739" s="3305">
        <v>322564533</v>
      </c>
      <c r="Z739" s="3305">
        <v>0</v>
      </c>
      <c r="AA739" s="3228">
        <v>0</v>
      </c>
      <c r="AH739" s="3223" t="b">
        <f t="shared" si="130"/>
        <v>1</v>
      </c>
      <c r="BE739" s="3223" t="e">
        <f t="shared" si="112"/>
        <v>#REF!</v>
      </c>
      <c r="BF739" s="3223" t="b">
        <f t="shared" si="124"/>
        <v>0</v>
      </c>
    </row>
    <row r="740" spans="3:58" ht="15.2" customHeight="1" x14ac:dyDescent="0.2">
      <c r="AH740" s="3223" t="b">
        <f t="shared" si="110"/>
        <v>1</v>
      </c>
      <c r="BE740" s="3223" t="e">
        <f>BE739+1</f>
        <v>#REF!</v>
      </c>
      <c r="BF740" s="3223" t="b">
        <f t="shared" si="124"/>
        <v>1</v>
      </c>
    </row>
    <row r="741" spans="3:58" ht="15.2" customHeight="1" x14ac:dyDescent="0.2">
      <c r="D741" s="3401">
        <f>+D735-'FY17_XM HPM PAYOR_input'!D110</f>
        <v>0</v>
      </c>
      <c r="E741" s="3401">
        <f>+E735-'FY17_XM HPM PAYOR_input'!E110</f>
        <v>0</v>
      </c>
      <c r="F741" s="3401">
        <f>+F735-'FY17_XM HPM PAYOR_input'!F110</f>
        <v>0</v>
      </c>
      <c r="G741" s="3401">
        <f>+G735-'FY17_XM HPM PAYOR_input'!G110</f>
        <v>0</v>
      </c>
      <c r="H741" s="3401">
        <f>+H735-'FY17_XM HPM PAYOR_input'!H110</f>
        <v>1</v>
      </c>
      <c r="I741" s="3401">
        <f>+I735-'FY17_XM HPM PAYOR_input'!I110</f>
        <v>1</v>
      </c>
      <c r="J741" s="3401">
        <f>+J735-'FY17_XM HPM PAYOR_input'!J110</f>
        <v>0</v>
      </c>
      <c r="K741" s="3401">
        <f>+K735-'FY17_XM HPM PAYOR_input'!K110</f>
        <v>-3</v>
      </c>
      <c r="L741" s="3401">
        <f>+L735-'FY17_XM HPM PAYOR_input'!L110</f>
        <v>-2</v>
      </c>
      <c r="M741" s="3401">
        <f>+M735-'FY17_XM HPM PAYOR_input'!M110</f>
        <v>1</v>
      </c>
      <c r="N741" s="3401">
        <f>+N735-'FY17_XM HPM PAYOR_input'!N110</f>
        <v>-3</v>
      </c>
      <c r="O741" s="3401">
        <f>+O735-'FY17_XM HPM PAYOR_input'!O110</f>
        <v>-1</v>
      </c>
      <c r="P741" s="3401">
        <f>+P735-'FY17_XM HPM PAYOR_input'!P110</f>
        <v>1</v>
      </c>
      <c r="Q741" s="3401">
        <f>+Q735-'FY17_XM HPM PAYOR_input'!Q110</f>
        <v>0</v>
      </c>
      <c r="R741" s="3401">
        <f>+R735-'FY17_XM HPM PAYOR_input'!R110</f>
        <v>-1</v>
      </c>
      <c r="S741" s="3401">
        <f>+S735-'FY17_XM HPM PAYOR_input'!S110</f>
        <v>0</v>
      </c>
      <c r="T741" s="3401">
        <f>+T735-'FY17_XM HPM PAYOR_input'!T110</f>
        <v>2</v>
      </c>
      <c r="U741" s="3401">
        <f>+U735-'FY17_XM HPM PAYOR_input'!U110</f>
        <v>1</v>
      </c>
      <c r="AH741" s="3223" t="b">
        <f t="shared" si="110"/>
        <v>1</v>
      </c>
      <c r="BE741" s="3223" t="e">
        <f t="shared" si="112"/>
        <v>#REF!</v>
      </c>
      <c r="BF741" s="3223" t="b">
        <f t="shared" si="124"/>
        <v>1</v>
      </c>
    </row>
    <row r="742" spans="3:58" ht="15.2" customHeight="1" x14ac:dyDescent="0.2">
      <c r="D742" s="3401">
        <f>+D736-'FY17_XM HPM PAYOR_input'!D111</f>
        <v>0</v>
      </c>
      <c r="E742" s="3401">
        <f>+E736-'FY17_XM HPM PAYOR_input'!E111</f>
        <v>0</v>
      </c>
      <c r="F742" s="3401">
        <f>+F736-'FY17_XM HPM PAYOR_input'!F111</f>
        <v>0</v>
      </c>
      <c r="G742" s="3401">
        <f>+G736-'FY17_XM HPM PAYOR_input'!G111</f>
        <v>0</v>
      </c>
      <c r="H742" s="3401">
        <f>+H736-'FY17_XM HPM PAYOR_input'!H111</f>
        <v>1</v>
      </c>
      <c r="I742" s="3401">
        <f>+I736-'FY17_XM HPM PAYOR_input'!I111</f>
        <v>-1</v>
      </c>
      <c r="J742" s="3401">
        <f>+J736-'FY17_XM HPM PAYOR_input'!J111</f>
        <v>-2</v>
      </c>
      <c r="K742" s="3401">
        <f>+K736-'FY17_XM HPM PAYOR_input'!K111</f>
        <v>2</v>
      </c>
      <c r="L742" s="3401">
        <f>+L736-'FY17_XM HPM PAYOR_input'!L111</f>
        <v>0</v>
      </c>
      <c r="M742" s="3401">
        <f>+M736-'FY17_XM HPM PAYOR_input'!M111</f>
        <v>-2</v>
      </c>
      <c r="N742" s="3401">
        <f>+N736-'FY17_XM HPM PAYOR_input'!N111</f>
        <v>0</v>
      </c>
      <c r="O742" s="3401">
        <f>+O736-'FY17_XM HPM PAYOR_input'!O111</f>
        <v>3</v>
      </c>
      <c r="P742" s="3401">
        <f>+P736-'FY17_XM HPM PAYOR_input'!P111</f>
        <v>-1</v>
      </c>
      <c r="Q742" s="3401">
        <f>+Q736-'FY17_XM HPM PAYOR_input'!Q111</f>
        <v>-1</v>
      </c>
      <c r="R742" s="3401">
        <f>+R736-'FY17_XM HPM PAYOR_input'!R111</f>
        <v>1</v>
      </c>
      <c r="S742" s="3401">
        <f>+S736-'FY17_XM HPM PAYOR_input'!S111</f>
        <v>1</v>
      </c>
      <c r="T742" s="3401">
        <f>+T736-'FY17_XM HPM PAYOR_input'!T111</f>
        <v>1</v>
      </c>
      <c r="U742" s="3401">
        <f>+U736-'FY17_XM HPM PAYOR_input'!U111</f>
        <v>-1</v>
      </c>
      <c r="AH742" s="3223" t="b">
        <f t="shared" si="110"/>
        <v>1</v>
      </c>
      <c r="BE742" s="3223" t="e">
        <f t="shared" si="112"/>
        <v>#REF!</v>
      </c>
      <c r="BF742" s="3223" t="b">
        <f t="shared" si="124"/>
        <v>1</v>
      </c>
    </row>
    <row r="743" spans="3:58" ht="15.2" customHeight="1" x14ac:dyDescent="0.2">
      <c r="D743" s="3401">
        <f>+D737-'FY17_XM HPM PAYOR_input'!D112</f>
        <v>0</v>
      </c>
      <c r="E743" s="3401">
        <f>+E737-'FY17_XM HPM PAYOR_input'!E112</f>
        <v>0</v>
      </c>
      <c r="F743" s="3401">
        <f>+F737-'FY17_XM HPM PAYOR_input'!F112</f>
        <v>0</v>
      </c>
      <c r="G743" s="3401">
        <f>+G737-'FY17_XM HPM PAYOR_input'!G112</f>
        <v>0</v>
      </c>
      <c r="H743" s="3401">
        <f>+H737-'FY17_XM HPM PAYOR_input'!H112</f>
        <v>-1</v>
      </c>
      <c r="I743" s="3401">
        <f>+I737-'FY17_XM HPM PAYOR_input'!I112</f>
        <v>-2</v>
      </c>
      <c r="J743" s="3401">
        <f>+J737-'FY17_XM HPM PAYOR_input'!J112</f>
        <v>2</v>
      </c>
      <c r="K743" s="3401">
        <f>+K737-'FY17_XM HPM PAYOR_input'!K112</f>
        <v>-1</v>
      </c>
      <c r="L743" s="3401">
        <f>+L737-'FY17_XM HPM PAYOR_input'!L112</f>
        <v>0</v>
      </c>
      <c r="M743" s="3401">
        <f>+M737-'FY17_XM HPM PAYOR_input'!M112</f>
        <v>-3</v>
      </c>
      <c r="N743" s="3401">
        <f>+N737-'FY17_XM HPM PAYOR_input'!N112</f>
        <v>0</v>
      </c>
      <c r="O743" s="3401">
        <f>+O737-'FY17_XM HPM PAYOR_input'!O112</f>
        <v>2</v>
      </c>
      <c r="P743" s="3401">
        <f>+P737-'FY17_XM HPM PAYOR_input'!P112</f>
        <v>0</v>
      </c>
      <c r="Q743" s="3401">
        <f>+Q737-'FY17_XM HPM PAYOR_input'!Q112</f>
        <v>1</v>
      </c>
      <c r="R743" s="3401">
        <f>+R737-'FY17_XM HPM PAYOR_input'!R112</f>
        <v>-1</v>
      </c>
      <c r="S743" s="3401">
        <f>+S737-'FY17_XM HPM PAYOR_input'!S112</f>
        <v>-1</v>
      </c>
      <c r="T743" s="3401">
        <f>+T737-'FY17_XM HPM PAYOR_input'!T112</f>
        <v>-1</v>
      </c>
      <c r="U743" s="3401">
        <f>+U737-'FY17_XM HPM PAYOR_input'!U112</f>
        <v>-1</v>
      </c>
      <c r="AH743" s="3223" t="b">
        <f t="shared" si="110"/>
        <v>1</v>
      </c>
      <c r="BE743" s="3223" t="e">
        <f t="shared" si="112"/>
        <v>#REF!</v>
      </c>
      <c r="BF743" s="3223" t="b">
        <f t="shared" si="124"/>
        <v>1</v>
      </c>
    </row>
    <row r="744" spans="3:58" ht="15.2" customHeight="1" x14ac:dyDescent="0.2">
      <c r="D744" s="3401">
        <f>+D738-'FY17_XM HPM PAYOR_input'!D113</f>
        <v>0</v>
      </c>
      <c r="E744" s="3401">
        <f>+E738-'FY17_XM HPM PAYOR_input'!E113</f>
        <v>0</v>
      </c>
      <c r="F744" s="3401">
        <f>+F738-'FY17_XM HPM PAYOR_input'!F113</f>
        <v>0</v>
      </c>
      <c r="G744" s="3401">
        <f>+G738-'FY17_XM HPM PAYOR_input'!G113</f>
        <v>0</v>
      </c>
      <c r="H744" s="3401">
        <f>+H738-'FY17_XM HPM PAYOR_input'!H113</f>
        <v>3</v>
      </c>
      <c r="I744" s="3401">
        <f>+I738-'FY17_XM HPM PAYOR_input'!I113</f>
        <v>1</v>
      </c>
      <c r="J744" s="3401">
        <f>+J738-'FY17_XM HPM PAYOR_input'!J113</f>
        <v>0</v>
      </c>
      <c r="K744" s="3401">
        <f>+K738-'FY17_XM HPM PAYOR_input'!K113</f>
        <v>0</v>
      </c>
      <c r="L744" s="3401">
        <f>+L738-'FY17_XM HPM PAYOR_input'!L113</f>
        <v>-3</v>
      </c>
      <c r="M744" s="3401">
        <f>+M738-'FY17_XM HPM PAYOR_input'!M113</f>
        <v>-1</v>
      </c>
      <c r="N744" s="3401">
        <f>+N738-'FY17_XM HPM PAYOR_input'!N113</f>
        <v>1</v>
      </c>
      <c r="O744" s="3401">
        <f>+O738-'FY17_XM HPM PAYOR_input'!O113</f>
        <v>0</v>
      </c>
      <c r="P744" s="3401">
        <f>+P738-'FY17_XM HPM PAYOR_input'!P113</f>
        <v>0</v>
      </c>
      <c r="Q744" s="3401">
        <f>+Q738-'FY17_XM HPM PAYOR_input'!Q113</f>
        <v>2</v>
      </c>
      <c r="R744" s="3401">
        <f>+R738-'FY17_XM HPM PAYOR_input'!R113</f>
        <v>1</v>
      </c>
      <c r="S744" s="3401">
        <f>+S738-'FY17_XM HPM PAYOR_input'!S113</f>
        <v>0</v>
      </c>
      <c r="T744" s="3401">
        <f>+T738-'FY17_XM HPM PAYOR_input'!T113</f>
        <v>-1</v>
      </c>
      <c r="U744" s="3401">
        <f>+U738-'FY17_XM HPM PAYOR_input'!U113</f>
        <v>0</v>
      </c>
      <c r="AH744" s="3223" t="b">
        <f t="shared" si="110"/>
        <v>1</v>
      </c>
      <c r="BE744" s="3223" t="e">
        <f t="shared" si="112"/>
        <v>#REF!</v>
      </c>
      <c r="BF744" s="3223" t="b">
        <f t="shared" si="124"/>
        <v>1</v>
      </c>
    </row>
    <row r="745" spans="3:58" ht="15.2" customHeight="1" x14ac:dyDescent="0.2">
      <c r="D745" s="3401">
        <f>+D739-'FY17_XM HPM PAYOR_input'!D114</f>
        <v>0</v>
      </c>
      <c r="E745" s="3401">
        <f>+E739-'FY17_XM HPM PAYOR_input'!E114</f>
        <v>0</v>
      </c>
      <c r="F745" s="3401">
        <f>+F739-'FY17_XM HPM PAYOR_input'!F114</f>
        <v>0</v>
      </c>
      <c r="G745" s="3401">
        <f>+G739-'FY17_XM HPM PAYOR_input'!G114</f>
        <v>0</v>
      </c>
      <c r="H745" s="3401">
        <f>+H739-'FY17_XM HPM PAYOR_input'!H114</f>
        <v>3</v>
      </c>
      <c r="I745" s="3401">
        <f>+I739-'FY17_XM HPM PAYOR_input'!I114</f>
        <v>-2</v>
      </c>
      <c r="J745" s="3401">
        <f>+J739-'FY17_XM HPM PAYOR_input'!J114</f>
        <v>-1</v>
      </c>
      <c r="K745" s="3401">
        <f>+K739-'FY17_XM HPM PAYOR_input'!K114</f>
        <v>-2</v>
      </c>
      <c r="L745" s="3401">
        <f>+L739-'FY17_XM HPM PAYOR_input'!L114</f>
        <v>-5</v>
      </c>
      <c r="M745" s="3401">
        <f>+M739-'FY17_XM HPM PAYOR_input'!M114</f>
        <v>-4</v>
      </c>
      <c r="N745" s="3401">
        <f>+N739-'FY17_XM HPM PAYOR_input'!N114</f>
        <v>-1</v>
      </c>
      <c r="O745" s="3401">
        <f>+O739-'FY17_XM HPM PAYOR_input'!O114</f>
        <v>3</v>
      </c>
      <c r="P745" s="3401">
        <f>+P739-'FY17_XM HPM PAYOR_input'!P114</f>
        <v>0</v>
      </c>
      <c r="Q745" s="3401">
        <f>+Q739-'FY17_XM HPM PAYOR_input'!Q114</f>
        <v>2</v>
      </c>
      <c r="R745" s="3401">
        <f>+R739-'FY17_XM HPM PAYOR_input'!R114</f>
        <v>0</v>
      </c>
      <c r="S745" s="3401">
        <f>+S739-'FY17_XM HPM PAYOR_input'!S114</f>
        <v>0</v>
      </c>
      <c r="T745" s="3401">
        <f>+T739-'FY17_XM HPM PAYOR_input'!T114</f>
        <v>1</v>
      </c>
      <c r="U745" s="3401">
        <f>+U739-'FY17_XM HPM PAYOR_input'!U114</f>
        <v>-2</v>
      </c>
      <c r="AH745" s="3223" t="b">
        <f t="shared" ref="AH745:AH747" si="131">V745=AK745</f>
        <v>1</v>
      </c>
      <c r="BE745" s="3223" t="e">
        <f t="shared" si="112"/>
        <v>#REF!</v>
      </c>
      <c r="BF745" s="3223" t="b">
        <f t="shared" si="124"/>
        <v>1</v>
      </c>
    </row>
    <row r="746" spans="3:58" ht="15.2" customHeight="1" x14ac:dyDescent="0.2">
      <c r="AH746" s="3223" t="b">
        <f t="shared" si="131"/>
        <v>1</v>
      </c>
      <c r="BE746" s="3223" t="e">
        <f t="shared" si="112"/>
        <v>#REF!</v>
      </c>
      <c r="BF746" s="3223" t="b">
        <f t="shared" si="124"/>
        <v>1</v>
      </c>
    </row>
    <row r="747" spans="3:58" ht="15.2" customHeight="1" x14ac:dyDescent="0.2">
      <c r="D747" s="3400" t="s">
        <v>1176</v>
      </c>
      <c r="E747" s="3400" t="s">
        <v>1177</v>
      </c>
      <c r="F747" s="3400" t="s">
        <v>1178</v>
      </c>
      <c r="G747" s="3400" t="s">
        <v>1179</v>
      </c>
      <c r="H747" s="3401" t="s">
        <v>1180</v>
      </c>
      <c r="I747" s="3401" t="s">
        <v>1181</v>
      </c>
      <c r="J747" s="3401" t="s">
        <v>1720</v>
      </c>
      <c r="K747" s="3401" t="s">
        <v>1721</v>
      </c>
      <c r="L747" s="3400" t="s">
        <v>1186</v>
      </c>
      <c r="M747" s="3400" t="s">
        <v>1187</v>
      </c>
      <c r="N747" s="3400" t="s">
        <v>1188</v>
      </c>
      <c r="O747" s="3400" t="s">
        <v>1189</v>
      </c>
      <c r="P747" s="3401" t="s">
        <v>1190</v>
      </c>
      <c r="Q747" s="3400" t="s">
        <v>1191</v>
      </c>
      <c r="R747" s="3400" t="s">
        <v>1192</v>
      </c>
      <c r="S747" s="3400" t="s">
        <v>1193</v>
      </c>
      <c r="T747" s="3400" t="s">
        <v>1194</v>
      </c>
      <c r="U747" s="3400" t="s">
        <v>1195</v>
      </c>
      <c r="AH747" s="3223" t="b">
        <f t="shared" si="131"/>
        <v>1</v>
      </c>
      <c r="BE747" s="3223" t="e">
        <f t="shared" ref="BE747" si="132">BE746+1</f>
        <v>#REF!</v>
      </c>
    </row>
    <row r="748" spans="3:58" ht="15.2" customHeight="1" x14ac:dyDescent="0.2">
      <c r="C748" s="3399" t="s">
        <v>1304</v>
      </c>
      <c r="D748" s="3400">
        <v>545862</v>
      </c>
      <c r="E748" s="3400">
        <v>504771</v>
      </c>
      <c r="F748" s="3400">
        <v>12900391</v>
      </c>
      <c r="G748" s="3400">
        <v>11293316</v>
      </c>
      <c r="H748" s="3401">
        <v>931872463</v>
      </c>
      <c r="I748" s="3401">
        <v>819830481</v>
      </c>
      <c r="J748" s="3401">
        <v>361128603</v>
      </c>
      <c r="K748" s="3401">
        <v>330245495</v>
      </c>
      <c r="L748" s="3400">
        <v>231654325</v>
      </c>
      <c r="M748" s="3400">
        <v>206716085</v>
      </c>
      <c r="N748" s="3400">
        <v>129474279</v>
      </c>
      <c r="O748" s="3400">
        <v>123529411</v>
      </c>
      <c r="P748" s="3401">
        <v>23755279</v>
      </c>
      <c r="Q748" s="3400">
        <v>21151511</v>
      </c>
      <c r="R748" s="3400">
        <v>66134870</v>
      </c>
      <c r="S748" s="3400">
        <v>56449885</v>
      </c>
      <c r="T748" s="3400">
        <v>39584130</v>
      </c>
      <c r="U748" s="3400">
        <v>45928015</v>
      </c>
    </row>
    <row r="749" spans="3:58" ht="15.2" customHeight="1" x14ac:dyDescent="0.2">
      <c r="C749" s="3399" t="s">
        <v>1305</v>
      </c>
      <c r="D749" s="3401">
        <v>24002</v>
      </c>
      <c r="E749" s="3401">
        <v>23461</v>
      </c>
      <c r="F749" s="3401">
        <v>2335619</v>
      </c>
      <c r="G749" s="3401">
        <v>1017378</v>
      </c>
      <c r="H749" s="3401">
        <v>257304482</v>
      </c>
      <c r="I749" s="3401">
        <v>237617943</v>
      </c>
      <c r="J749" s="3401">
        <v>110055025</v>
      </c>
      <c r="K749" s="3401">
        <v>104795617</v>
      </c>
      <c r="L749" s="3401">
        <v>78310740</v>
      </c>
      <c r="M749" s="3401">
        <v>74077936</v>
      </c>
      <c r="N749" s="3401">
        <v>31744285</v>
      </c>
      <c r="O749" s="3401">
        <v>30717681</v>
      </c>
      <c r="P749" s="3401">
        <v>4433537</v>
      </c>
      <c r="Q749" s="3401">
        <v>4124339</v>
      </c>
      <c r="R749" s="3401">
        <v>22950420</v>
      </c>
      <c r="S749" s="3401">
        <v>21207400</v>
      </c>
      <c r="T749" s="3401">
        <v>4360328</v>
      </c>
      <c r="U749" s="3401">
        <v>5385942</v>
      </c>
    </row>
    <row r="750" spans="3:58" ht="15.2" customHeight="1" x14ac:dyDescent="0.2">
      <c r="C750" s="3399" t="s">
        <v>1306</v>
      </c>
      <c r="D750" s="3400">
        <v>9436</v>
      </c>
      <c r="E750" s="3400">
        <v>10606</v>
      </c>
      <c r="F750" s="3400">
        <v>833118</v>
      </c>
      <c r="G750" s="3400">
        <v>832331</v>
      </c>
      <c r="H750" s="3401">
        <v>55648468</v>
      </c>
      <c r="I750" s="3401">
        <v>62019207</v>
      </c>
      <c r="J750" s="3401">
        <v>19031685</v>
      </c>
      <c r="K750" s="3401">
        <v>21041708</v>
      </c>
      <c r="L750" s="3400">
        <v>11929842</v>
      </c>
      <c r="M750" s="3400">
        <v>13868744</v>
      </c>
      <c r="N750" s="3400">
        <v>7101843</v>
      </c>
      <c r="O750" s="3400">
        <v>7172964</v>
      </c>
      <c r="P750" s="3401">
        <v>1521027</v>
      </c>
      <c r="Q750" s="3400">
        <v>1793433</v>
      </c>
      <c r="R750" s="3400">
        <v>6554755</v>
      </c>
      <c r="S750" s="3400">
        <v>6644513</v>
      </c>
      <c r="T750" s="3400">
        <v>-973939</v>
      </c>
      <c r="U750" s="3400">
        <v>-1264981</v>
      </c>
    </row>
    <row r="751" spans="3:58" ht="15.2" customHeight="1" x14ac:dyDescent="0.2">
      <c r="C751" s="3399" t="s">
        <v>1307</v>
      </c>
      <c r="D751" s="3400">
        <v>607395</v>
      </c>
      <c r="E751" s="3400">
        <v>590325</v>
      </c>
      <c r="F751" s="3400">
        <v>2668484</v>
      </c>
      <c r="G751" s="3400">
        <v>2576967</v>
      </c>
      <c r="H751" s="3401">
        <v>151651641</v>
      </c>
      <c r="I751" s="3401">
        <v>145516164</v>
      </c>
      <c r="J751" s="3401">
        <v>36753685</v>
      </c>
      <c r="K751" s="3401">
        <v>37660671</v>
      </c>
      <c r="L751" s="3400">
        <v>26475927</v>
      </c>
      <c r="M751" s="3400">
        <v>25532331</v>
      </c>
      <c r="N751" s="3400">
        <v>10277758</v>
      </c>
      <c r="O751" s="3400">
        <v>12128340</v>
      </c>
      <c r="P751" s="3401">
        <v>8209192</v>
      </c>
      <c r="Q751" s="3400">
        <v>7970701</v>
      </c>
      <c r="R751" s="3400">
        <v>7918476</v>
      </c>
      <c r="S751" s="3400">
        <v>7480907</v>
      </c>
      <c r="T751" s="3400">
        <v>-5849911</v>
      </c>
      <c r="U751" s="3400">
        <v>-3323268</v>
      </c>
    </row>
    <row r="752" spans="3:58" ht="15.2" customHeight="1" x14ac:dyDescent="0.2">
      <c r="C752" s="3399" t="s">
        <v>1308</v>
      </c>
      <c r="D752" s="3400">
        <v>1186695</v>
      </c>
      <c r="E752" s="3400">
        <v>1129163</v>
      </c>
      <c r="F752" s="3400">
        <v>18737612</v>
      </c>
      <c r="G752" s="3400">
        <v>15719992</v>
      </c>
      <c r="H752" s="3401">
        <v>1396477054</v>
      </c>
      <c r="I752" s="3401">
        <v>1264983795</v>
      </c>
      <c r="J752" s="3401">
        <v>526968998</v>
      </c>
      <c r="K752" s="3401">
        <v>493743492</v>
      </c>
      <c r="L752" s="3400">
        <v>348370835</v>
      </c>
      <c r="M752" s="3400">
        <v>320195096</v>
      </c>
      <c r="N752" s="3400">
        <v>178598164</v>
      </c>
      <c r="O752" s="3400">
        <v>173548396</v>
      </c>
      <c r="P752" s="3401">
        <v>37919034</v>
      </c>
      <c r="Q752" s="3400">
        <v>35039983</v>
      </c>
      <c r="R752" s="3400">
        <v>103558521</v>
      </c>
      <c r="S752" s="3400">
        <v>91782705</v>
      </c>
      <c r="T752" s="3400">
        <v>37120608</v>
      </c>
      <c r="U752" s="3400">
        <v>46725707</v>
      </c>
    </row>
    <row r="756" spans="3:55" ht="15.2" customHeight="1" x14ac:dyDescent="0.2">
      <c r="C756" s="3217"/>
      <c r="D756" s="3430"/>
      <c r="E756" s="3430"/>
      <c r="F756" s="3430"/>
      <c r="G756" s="3430"/>
      <c r="H756" s="3430"/>
      <c r="I756" s="3430"/>
      <c r="J756" s="3430"/>
      <c r="K756" s="3430"/>
      <c r="L756" s="3430"/>
      <c r="M756" s="3430"/>
      <c r="N756" s="3430"/>
      <c r="O756" s="3430"/>
      <c r="P756" s="3430"/>
      <c r="Q756" s="3430"/>
      <c r="R756" s="3430"/>
      <c r="S756" s="3430"/>
      <c r="T756" s="3430"/>
      <c r="U756" s="3430"/>
      <c r="AI756" s="3376"/>
      <c r="AJ756" s="3376"/>
      <c r="AK756" s="3376"/>
      <c r="AL756" s="3342"/>
      <c r="AM756" s="3342"/>
      <c r="AN756" s="3342"/>
      <c r="AO756" s="3342"/>
      <c r="AP756" s="3342"/>
      <c r="AQ756" s="3342"/>
      <c r="AR756" s="3342"/>
      <c r="AS756" s="3342"/>
      <c r="AT756" s="3342"/>
      <c r="AU756" s="3342"/>
      <c r="AV756" s="3342"/>
      <c r="AW756" s="3342"/>
      <c r="AX756" s="3342"/>
      <c r="AY756" s="3342"/>
      <c r="AZ756" s="3342"/>
      <c r="BA756" s="3342"/>
      <c r="BB756" s="3342"/>
      <c r="BC756" s="3342"/>
    </row>
    <row r="757" spans="3:55" ht="15.2" customHeight="1" x14ac:dyDescent="0.2">
      <c r="C757" s="3217"/>
      <c r="D757" s="3430"/>
      <c r="E757" s="3430"/>
      <c r="F757" s="3430"/>
      <c r="G757" s="3430"/>
      <c r="H757" s="3430"/>
      <c r="I757" s="3430"/>
      <c r="J757" s="3430"/>
      <c r="K757" s="3430"/>
      <c r="L757" s="3430"/>
      <c r="M757" s="3430"/>
      <c r="N757" s="3430"/>
      <c r="O757" s="3430"/>
      <c r="P757" s="3430"/>
      <c r="Q757" s="3430"/>
      <c r="R757" s="3430"/>
      <c r="S757" s="3430"/>
      <c r="T757" s="3430"/>
      <c r="U757" s="3430"/>
      <c r="AI757" s="3376"/>
      <c r="AJ757" s="3376"/>
      <c r="AK757" s="3376"/>
      <c r="AL757" s="3342"/>
      <c r="AM757" s="3342"/>
      <c r="AN757" s="3342"/>
      <c r="AO757" s="3342"/>
      <c r="AP757" s="3342"/>
      <c r="AQ757" s="3342"/>
      <c r="AR757" s="3342"/>
      <c r="AS757" s="3342"/>
      <c r="AT757" s="3342"/>
      <c r="AU757" s="3342"/>
      <c r="AV757" s="3342"/>
      <c r="AW757" s="3342"/>
      <c r="AX757" s="3342"/>
      <c r="AY757" s="3342"/>
      <c r="AZ757" s="3342"/>
      <c r="BA757" s="3342"/>
      <c r="BB757" s="3342"/>
      <c r="BC757" s="3342"/>
    </row>
    <row r="758" spans="3:55" ht="15.2" customHeight="1" x14ac:dyDescent="0.2">
      <c r="C758" s="3217"/>
      <c r="D758" s="3430"/>
      <c r="E758" s="3430"/>
      <c r="F758" s="3430"/>
      <c r="G758" s="3430"/>
      <c r="H758" s="3430"/>
      <c r="I758" s="3430"/>
      <c r="J758" s="3430"/>
      <c r="K758" s="3430"/>
      <c r="L758" s="3430"/>
      <c r="M758" s="3430"/>
      <c r="N758" s="3430"/>
      <c r="O758" s="3430"/>
      <c r="P758" s="3430"/>
      <c r="Q758" s="3430"/>
      <c r="R758" s="3430"/>
      <c r="S758" s="3430"/>
      <c r="T758" s="3430"/>
      <c r="U758" s="3430"/>
      <c r="AI758" s="3376"/>
      <c r="AJ758" s="3376"/>
      <c r="AK758" s="3376"/>
      <c r="AL758" s="3342"/>
      <c r="AM758" s="3342"/>
      <c r="AN758" s="3342"/>
      <c r="AO758" s="3342"/>
      <c r="AP758" s="3342"/>
      <c r="AQ758" s="3342"/>
      <c r="AR758" s="3342"/>
      <c r="AS758" s="3342"/>
      <c r="AT758" s="3342"/>
      <c r="AU758" s="3342"/>
      <c r="AV758" s="3342"/>
      <c r="AW758" s="3342"/>
      <c r="AX758" s="3342"/>
      <c r="AY758" s="3342"/>
      <c r="AZ758" s="3342"/>
      <c r="BA758" s="3342"/>
      <c r="BB758" s="3342"/>
      <c r="BC758" s="3342"/>
    </row>
    <row r="759" spans="3:55" ht="15.2" customHeight="1" x14ac:dyDescent="0.2">
      <c r="C759" s="3217"/>
      <c r="D759" s="3430"/>
      <c r="E759" s="3430"/>
      <c r="F759" s="3430"/>
      <c r="G759" s="3430"/>
      <c r="H759" s="3430"/>
      <c r="I759" s="3430"/>
      <c r="J759" s="3430"/>
      <c r="K759" s="3430"/>
      <c r="L759" s="3430"/>
      <c r="M759" s="3430"/>
      <c r="N759" s="3430"/>
      <c r="O759" s="3430"/>
      <c r="P759" s="3430"/>
      <c r="Q759" s="3430"/>
      <c r="R759" s="3430"/>
      <c r="S759" s="3430"/>
      <c r="T759" s="3430"/>
      <c r="U759" s="3430"/>
      <c r="AI759" s="3376"/>
      <c r="AJ759" s="3376"/>
      <c r="AK759" s="3376"/>
      <c r="AL759" s="3342"/>
      <c r="AM759" s="3342"/>
      <c r="AN759" s="3342"/>
      <c r="AO759" s="3342"/>
      <c r="AP759" s="3342"/>
      <c r="AQ759" s="3342"/>
      <c r="AR759" s="3342"/>
      <c r="AS759" s="3342"/>
      <c r="AT759" s="3342"/>
      <c r="AU759" s="3342"/>
      <c r="AV759" s="3342"/>
      <c r="AW759" s="3342"/>
      <c r="AX759" s="3342"/>
      <c r="AY759" s="3342"/>
      <c r="AZ759" s="3342"/>
      <c r="BA759" s="3342"/>
      <c r="BB759" s="3342"/>
      <c r="BC759" s="3342"/>
    </row>
    <row r="760" spans="3:55" ht="15.2" customHeight="1" x14ac:dyDescent="0.2">
      <c r="C760" s="3217"/>
      <c r="D760" s="3430"/>
      <c r="E760" s="3430"/>
      <c r="F760" s="3430"/>
      <c r="G760" s="3430"/>
      <c r="H760" s="3430"/>
      <c r="I760" s="3430"/>
      <c r="J760" s="3430"/>
      <c r="K760" s="3430"/>
      <c r="L760" s="3430"/>
      <c r="M760" s="3430"/>
      <c r="N760" s="3430"/>
      <c r="O760" s="3430"/>
      <c r="P760" s="3430"/>
      <c r="Q760" s="3430"/>
      <c r="R760" s="3430"/>
      <c r="S760" s="3430"/>
      <c r="T760" s="3430"/>
      <c r="U760" s="3430"/>
      <c r="AI760" s="3376"/>
      <c r="AJ760" s="3376"/>
      <c r="AK760" s="3376"/>
      <c r="AL760" s="3342"/>
      <c r="AM760" s="3342"/>
      <c r="AN760" s="3342"/>
      <c r="AO760" s="3342"/>
      <c r="AP760" s="3342"/>
      <c r="AQ760" s="3342"/>
      <c r="AR760" s="3342"/>
      <c r="AS760" s="3342"/>
      <c r="AT760" s="3342"/>
      <c r="AU760" s="3342"/>
      <c r="AV760" s="3342"/>
      <c r="AW760" s="3342"/>
      <c r="AX760" s="3342"/>
      <c r="AY760" s="3342"/>
      <c r="AZ760" s="3342"/>
      <c r="BA760" s="3342"/>
      <c r="BB760" s="3342"/>
      <c r="BC760" s="3342"/>
    </row>
    <row r="761" spans="3:55" ht="15.2" customHeight="1" x14ac:dyDescent="0.2">
      <c r="C761" s="3217"/>
      <c r="D761" s="3430"/>
      <c r="E761" s="3430"/>
      <c r="F761" s="3430"/>
      <c r="G761" s="3430"/>
      <c r="H761" s="3430"/>
      <c r="I761" s="3430"/>
      <c r="J761" s="3430"/>
      <c r="K761" s="3430"/>
      <c r="L761" s="3430"/>
      <c r="M761" s="3430"/>
      <c r="N761" s="3430"/>
      <c r="O761" s="3430"/>
      <c r="P761" s="3430"/>
      <c r="Q761" s="3430"/>
      <c r="R761" s="3430"/>
      <c r="S761" s="3430"/>
      <c r="T761" s="3430"/>
      <c r="U761" s="3430"/>
      <c r="AI761" s="3376"/>
      <c r="AJ761" s="3376"/>
      <c r="AK761" s="3376"/>
      <c r="AL761" s="3342"/>
      <c r="AM761" s="3342"/>
      <c r="AN761" s="3342"/>
      <c r="AO761" s="3342"/>
      <c r="AP761" s="3342"/>
      <c r="AQ761" s="3342"/>
      <c r="AR761" s="3342"/>
      <c r="AS761" s="3342"/>
      <c r="AT761" s="3342"/>
      <c r="AU761" s="3342"/>
      <c r="AV761" s="3342"/>
      <c r="AW761" s="3342"/>
      <c r="AX761" s="3342"/>
      <c r="AY761" s="3342"/>
      <c r="AZ761" s="3342"/>
      <c r="BA761" s="3342"/>
      <c r="BB761" s="3342"/>
      <c r="BC761" s="3342"/>
    </row>
    <row r="762" spans="3:55" ht="15.2" customHeight="1" x14ac:dyDescent="0.2">
      <c r="C762" s="3217"/>
      <c r="D762" s="3430"/>
      <c r="E762" s="3430"/>
      <c r="F762" s="3430"/>
      <c r="G762" s="3430"/>
      <c r="H762" s="3430"/>
      <c r="I762" s="3430"/>
      <c r="J762" s="3430"/>
      <c r="K762" s="3430"/>
      <c r="L762" s="3430"/>
      <c r="M762" s="3430"/>
      <c r="N762" s="3430"/>
      <c r="O762" s="3430"/>
      <c r="P762" s="3430"/>
      <c r="Q762" s="3430"/>
      <c r="R762" s="3430"/>
      <c r="S762" s="3430"/>
      <c r="T762" s="3430"/>
      <c r="U762" s="3430"/>
      <c r="AI762" s="3376"/>
      <c r="AJ762" s="3376"/>
      <c r="AK762" s="3376"/>
      <c r="AL762" s="3342"/>
      <c r="AM762" s="3342"/>
      <c r="AN762" s="3342"/>
      <c r="AO762" s="3342"/>
      <c r="AP762" s="3342"/>
      <c r="AQ762" s="3342"/>
      <c r="AR762" s="3342"/>
      <c r="AS762" s="3342"/>
      <c r="AT762" s="3342"/>
      <c r="AU762" s="3342"/>
      <c r="AV762" s="3342"/>
      <c r="AW762" s="3342"/>
      <c r="AX762" s="3342"/>
      <c r="AY762" s="3342"/>
      <c r="AZ762" s="3342"/>
      <c r="BA762" s="3342"/>
      <c r="BB762" s="3342"/>
      <c r="BC762" s="3342"/>
    </row>
    <row r="763" spans="3:55" ht="15.2" customHeight="1" x14ac:dyDescent="0.2">
      <c r="C763" s="3217"/>
      <c r="D763" s="3430"/>
      <c r="E763" s="3430"/>
      <c r="F763" s="3430"/>
      <c r="G763" s="3430"/>
      <c r="H763" s="3430"/>
      <c r="I763" s="3430"/>
      <c r="J763" s="3430"/>
      <c r="K763" s="3430"/>
      <c r="L763" s="3430"/>
      <c r="M763" s="3430"/>
      <c r="N763" s="3430"/>
      <c r="O763" s="3430"/>
      <c r="P763" s="3430"/>
      <c r="Q763" s="3430"/>
      <c r="R763" s="3430"/>
      <c r="S763" s="3430"/>
      <c r="T763" s="3430"/>
      <c r="U763" s="3430"/>
      <c r="AI763" s="3376"/>
      <c r="AJ763" s="3376"/>
      <c r="AK763" s="3376"/>
      <c r="AL763" s="3342"/>
      <c r="AM763" s="3342"/>
      <c r="AN763" s="3342"/>
      <c r="AO763" s="3342"/>
      <c r="AP763" s="3342"/>
      <c r="AQ763" s="3342"/>
      <c r="AR763" s="3342"/>
      <c r="AS763" s="3342"/>
      <c r="AT763" s="3342"/>
      <c r="AU763" s="3342"/>
      <c r="AV763" s="3342"/>
      <c r="AW763" s="3342"/>
      <c r="AX763" s="3342"/>
      <c r="AY763" s="3342"/>
      <c r="AZ763" s="3342"/>
      <c r="BA763" s="3342"/>
      <c r="BB763" s="3342"/>
      <c r="BC763" s="3342"/>
    </row>
    <row r="764" spans="3:55" ht="15.2" customHeight="1" x14ac:dyDescent="0.2">
      <c r="C764" s="3431"/>
      <c r="D764" s="3432"/>
      <c r="E764" s="3432"/>
      <c r="F764" s="3433"/>
      <c r="G764" s="3433"/>
      <c r="H764" s="3433"/>
      <c r="I764" s="3433"/>
      <c r="J764" s="3433"/>
      <c r="K764" s="3433"/>
      <c r="L764" s="3433"/>
      <c r="M764" s="3433"/>
      <c r="N764" s="3433"/>
      <c r="O764" s="3433"/>
      <c r="P764" s="3433"/>
      <c r="Q764" s="3433"/>
      <c r="R764" s="3433"/>
      <c r="S764" s="3433"/>
      <c r="T764" s="3433"/>
      <c r="U764" s="3433"/>
      <c r="AI764" s="3376"/>
      <c r="AJ764" s="3376"/>
      <c r="AK764" s="3376"/>
      <c r="AL764" s="3342"/>
      <c r="AM764" s="3342"/>
      <c r="AN764" s="3342"/>
      <c r="AO764" s="3342"/>
      <c r="AP764" s="3342"/>
      <c r="AQ764" s="3342"/>
      <c r="AR764" s="3342"/>
      <c r="AS764" s="3342"/>
      <c r="AT764" s="3342"/>
      <c r="AU764" s="3342"/>
      <c r="AV764" s="3342"/>
      <c r="AW764" s="3342"/>
      <c r="AX764" s="3342"/>
      <c r="AY764" s="3342"/>
      <c r="AZ764" s="3342"/>
      <c r="BA764" s="3342"/>
      <c r="BB764" s="3342"/>
      <c r="BC764" s="3342"/>
    </row>
    <row r="765" spans="3:55" ht="15.2" customHeight="1" x14ac:dyDescent="0.2">
      <c r="C765" s="3434"/>
      <c r="D765" s="3435"/>
      <c r="E765" s="3435"/>
      <c r="F765" s="3435"/>
      <c r="G765" s="3435"/>
      <c r="H765" s="3228"/>
      <c r="I765" s="3228"/>
      <c r="J765" s="3228"/>
      <c r="K765" s="3228"/>
      <c r="L765" s="3435"/>
      <c r="M765" s="3435"/>
      <c r="N765" s="3435"/>
      <c r="O765" s="3435"/>
      <c r="P765" s="3228"/>
      <c r="Q765" s="3435"/>
      <c r="R765" s="3435"/>
      <c r="S765" s="3435"/>
      <c r="T765" s="3435"/>
      <c r="U765" s="3435"/>
      <c r="AI765" s="3376"/>
      <c r="AJ765" s="3376"/>
      <c r="AK765" s="3376"/>
      <c r="AL765" s="3342"/>
      <c r="AM765" s="3342"/>
      <c r="AN765" s="3342"/>
      <c r="AO765" s="3342"/>
      <c r="AP765" s="3342"/>
      <c r="AQ765" s="3342"/>
      <c r="AR765" s="3342"/>
      <c r="AS765" s="3342"/>
      <c r="AT765" s="3342"/>
      <c r="AU765" s="3342"/>
      <c r="AV765" s="3342"/>
      <c r="AW765" s="3342"/>
      <c r="AX765" s="3342"/>
      <c r="AY765" s="3342"/>
      <c r="AZ765" s="3342"/>
      <c r="BA765" s="3342"/>
      <c r="BB765" s="3342"/>
      <c r="BC765" s="3342"/>
    </row>
    <row r="766" spans="3:55" ht="15.2" customHeight="1" x14ac:dyDescent="0.2">
      <c r="C766" s="3436"/>
      <c r="D766" s="3437"/>
      <c r="E766" s="3437"/>
      <c r="F766" s="3437"/>
      <c r="G766" s="3437"/>
      <c r="H766" s="3437"/>
      <c r="I766" s="3437"/>
      <c r="J766" s="3437"/>
      <c r="K766" s="3437"/>
      <c r="L766" s="3437"/>
      <c r="M766" s="3437"/>
      <c r="N766" s="3437"/>
      <c r="O766" s="3437"/>
      <c r="P766" s="3437"/>
      <c r="Q766" s="3437"/>
      <c r="R766" s="3437"/>
      <c r="S766" s="3437"/>
      <c r="T766" s="3437"/>
      <c r="U766" s="3437"/>
      <c r="AI766" s="3376"/>
      <c r="AJ766" s="3376"/>
      <c r="AK766" s="3376"/>
      <c r="AL766" s="3342"/>
      <c r="AM766" s="3342"/>
      <c r="AN766" s="3342"/>
      <c r="AO766" s="3342"/>
      <c r="AP766" s="3342"/>
      <c r="AQ766" s="3342"/>
      <c r="AR766" s="3342"/>
      <c r="AS766" s="3342"/>
      <c r="AT766" s="3342"/>
      <c r="AU766" s="3342"/>
      <c r="AV766" s="3342"/>
      <c r="AW766" s="3342"/>
      <c r="AX766" s="3342"/>
      <c r="AY766" s="3342"/>
      <c r="AZ766" s="3342"/>
      <c r="BA766" s="3342"/>
      <c r="BB766" s="3342"/>
      <c r="BC766" s="3342"/>
    </row>
    <row r="767" spans="3:55" ht="15.2" customHeight="1" x14ac:dyDescent="0.2">
      <c r="C767" s="3434"/>
      <c r="D767" s="3435"/>
      <c r="E767" s="3435"/>
      <c r="F767" s="3435"/>
      <c r="G767" s="3435"/>
      <c r="H767" s="3228"/>
      <c r="I767" s="3228"/>
      <c r="J767" s="3228"/>
      <c r="K767" s="3228"/>
      <c r="L767" s="3435"/>
      <c r="M767" s="3435"/>
      <c r="N767" s="3435"/>
      <c r="O767" s="3435"/>
      <c r="P767" s="3228"/>
      <c r="Q767" s="3435"/>
      <c r="R767" s="3435"/>
      <c r="S767" s="3435"/>
      <c r="T767" s="3435"/>
      <c r="U767" s="3435"/>
      <c r="AI767" s="3376"/>
      <c r="AJ767" s="3376"/>
      <c r="AK767" s="3376"/>
      <c r="AL767" s="3342"/>
      <c r="AM767" s="3342"/>
      <c r="AN767" s="3342"/>
      <c r="AO767" s="3342"/>
      <c r="AP767" s="3342"/>
      <c r="AQ767" s="3342"/>
      <c r="AR767" s="3342"/>
      <c r="AS767" s="3342"/>
      <c r="AT767" s="3342"/>
      <c r="AU767" s="3342"/>
      <c r="AV767" s="3342"/>
      <c r="AW767" s="3342"/>
      <c r="AX767" s="3342"/>
      <c r="AY767" s="3342"/>
      <c r="AZ767" s="3342"/>
      <c r="BA767" s="3342"/>
      <c r="BB767" s="3342"/>
      <c r="BC767" s="3342"/>
    </row>
    <row r="768" spans="3:55" ht="15.2" customHeight="1" x14ac:dyDescent="0.2">
      <c r="C768" s="3434"/>
      <c r="D768" s="3435"/>
      <c r="E768" s="3435"/>
      <c r="F768" s="3435"/>
      <c r="G768" s="3435"/>
      <c r="H768" s="3228"/>
      <c r="I768" s="3228"/>
      <c r="J768" s="3228"/>
      <c r="K768" s="3228"/>
      <c r="L768" s="3435"/>
      <c r="M768" s="3435"/>
      <c r="N768" s="3435"/>
      <c r="O768" s="3435"/>
      <c r="P768" s="3228"/>
      <c r="Q768" s="3435"/>
      <c r="R768" s="3435"/>
      <c r="S768" s="3435"/>
      <c r="T768" s="3435"/>
      <c r="U768" s="3435"/>
      <c r="AI768" s="3376"/>
      <c r="AJ768" s="3376"/>
      <c r="AK768" s="3376"/>
      <c r="AL768" s="3342"/>
      <c r="AM768" s="3342"/>
      <c r="AN768" s="3342"/>
      <c r="AO768" s="3342"/>
      <c r="AP768" s="3342"/>
      <c r="AQ768" s="3342"/>
      <c r="AR768" s="3342"/>
      <c r="AS768" s="3342"/>
      <c r="AT768" s="3342"/>
      <c r="AU768" s="3342"/>
      <c r="AV768" s="3342"/>
      <c r="AW768" s="3342"/>
      <c r="AX768" s="3342"/>
      <c r="AY768" s="3342"/>
      <c r="AZ768" s="3342"/>
      <c r="BA768" s="3342"/>
      <c r="BB768" s="3342"/>
      <c r="BC768" s="3342"/>
    </row>
  </sheetData>
  <autoFilter ref="C2:U752"/>
  <mergeCells count="20">
    <mergeCell ref="AC2:AD2"/>
    <mergeCell ref="AF2:AG2"/>
    <mergeCell ref="U1:U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I1:I2"/>
    <mergeCell ref="D1:D2"/>
    <mergeCell ref="E1:E2"/>
    <mergeCell ref="F1:F2"/>
    <mergeCell ref="G1:G2"/>
    <mergeCell ref="H1:H2"/>
  </mergeCells>
  <conditionalFormatting sqref="B1:B2 B711:B1048576">
    <cfRule type="containsText" dxfId="116" priority="19" operator="containsText" text="FALSE">
      <formula>NOT(ISERROR(SEARCH("FALSE",B1)))</formula>
    </cfRule>
  </conditionalFormatting>
  <conditionalFormatting sqref="BF1:BF62 AH1:AH62 W740:W1048576 X734:X739 AH64:AH74 BF64:BF74 BF76:BF94 AH76:AH94 AH97:AH225 BF97:BF225 BF227:BF292 AH227:AH292 AH294:AH304 BF294:BF304 BF306:BF1048576 AH306:AH1048576 W1:W733">
    <cfRule type="containsText" dxfId="115" priority="16" operator="containsText" text="FALSE">
      <formula>NOT(ISERROR(SEARCH("FALSE",W1)))</formula>
    </cfRule>
  </conditionalFormatting>
  <conditionalFormatting sqref="C1">
    <cfRule type="containsText" dxfId="114" priority="14" operator="containsText" text="FALSE">
      <formula>NOT(ISERROR(SEARCH("FALSE",C1)))</formula>
    </cfRule>
  </conditionalFormatting>
  <conditionalFormatting sqref="BF63 AH63">
    <cfRule type="containsText" dxfId="113" priority="11" operator="containsText" text="FALSE">
      <formula>NOT(ISERROR(SEARCH("FALSE",AH63)))</formula>
    </cfRule>
  </conditionalFormatting>
  <conditionalFormatting sqref="AH95 BF95">
    <cfRule type="containsText" dxfId="112" priority="8" operator="containsText" text="FALSE">
      <formula>NOT(ISERROR(SEARCH("FALSE",AH95)))</formula>
    </cfRule>
  </conditionalFormatting>
  <conditionalFormatting sqref="BF75 AH75">
    <cfRule type="containsText" dxfId="111" priority="9" operator="containsText" text="FALSE">
      <formula>NOT(ISERROR(SEARCH("FALSE",AH75)))</formula>
    </cfRule>
  </conditionalFormatting>
  <conditionalFormatting sqref="BF96 AH96">
    <cfRule type="containsText" dxfId="110" priority="7" operator="containsText" text="FALSE">
      <formula>NOT(ISERROR(SEARCH("FALSE",AH96)))</formula>
    </cfRule>
  </conditionalFormatting>
  <conditionalFormatting sqref="AH226 BF226">
    <cfRule type="containsText" dxfId="109" priority="5" operator="containsText" text="FALSE">
      <formula>NOT(ISERROR(SEARCH("FALSE",AH226)))</formula>
    </cfRule>
  </conditionalFormatting>
  <conditionalFormatting sqref="AH293 BF293">
    <cfRule type="containsText" dxfId="108" priority="3" operator="containsText" text="FALSE">
      <formula>NOT(ISERROR(SEARCH("FALSE",AH293)))</formula>
    </cfRule>
  </conditionalFormatting>
  <conditionalFormatting sqref="AH305 BF305">
    <cfRule type="containsText" dxfId="107" priority="1" operator="containsText" text="FALSE">
      <formula>NOT(ISERROR(SEARCH("FALSE",AH305)))</formula>
    </cfRule>
  </conditionalFormatting>
  <printOptions horizontalCentered="1" headings="1" gridLines="1"/>
  <pageMargins left="0" right="0" top="0" bottom="0.25" header="0" footer="0.02"/>
  <pageSetup scale="46" fitToHeight="19" orientation="landscape" r:id="rId1"/>
  <headerFooter scaleWithDoc="0" alignWithMargins="0">
    <oddFooter>&amp;L&amp;"Arial Narrow,Regular"&amp;8&amp;Z&amp;F&amp;R&amp;"Arial Narrow,Regular"&amp;8&amp;A</oddFooter>
  </headerFooter>
  <rowBreaks count="9" manualBreakCount="9">
    <brk id="70" min="1" max="20" man="1"/>
    <brk id="128" min="1" max="20" man="1"/>
    <brk id="194" min="1" max="20" man="1"/>
    <brk id="260" min="1" max="20" man="1"/>
    <brk id="321" min="1" max="20" man="1"/>
    <brk id="403" min="1" max="20" man="1"/>
    <brk id="486" min="1" max="20" man="1"/>
    <brk id="557" min="1" max="20" man="1"/>
    <brk id="620" min="1" max="20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99FF33"/>
    <pageSetUpPr fitToPage="1"/>
  </sheetPr>
  <dimension ref="A1:Y239"/>
  <sheetViews>
    <sheetView zoomScale="70" zoomScaleNormal="70" workbookViewId="0">
      <pane xSplit="2" ySplit="6" topLeftCell="C109" activePane="bottomRight" state="frozen"/>
      <selection activeCell="I681" sqref="I681"/>
      <selection pane="topRight" activeCell="I681" sqref="I681"/>
      <selection pane="bottomLeft" activeCell="I681" sqref="I681"/>
      <selection pane="bottomRight" activeCell="G196" sqref="G196"/>
    </sheetView>
  </sheetViews>
  <sheetFormatPr defaultColWidth="9.140625" defaultRowHeight="13.5" x14ac:dyDescent="0.25"/>
  <cols>
    <col min="1" max="1" width="8.7109375" style="3" customWidth="1"/>
    <col min="2" max="2" width="42.28515625" style="3" customWidth="1"/>
    <col min="3" max="3" width="11.7109375" style="3" bestFit="1" customWidth="1"/>
    <col min="4" max="4" width="11.5703125" style="3" bestFit="1" customWidth="1"/>
    <col min="5" max="6" width="13.42578125" style="3" hidden="1" customWidth="1"/>
    <col min="7" max="8" width="16.7109375" style="3" bestFit="1" customWidth="1"/>
    <col min="9" max="9" width="15.140625" style="3" bestFit="1" customWidth="1"/>
    <col min="10" max="12" width="15.85546875" style="3" bestFit="1" customWidth="1"/>
    <col min="13" max="13" width="14.85546875" style="3" bestFit="1" customWidth="1"/>
    <col min="14" max="14" width="15.140625" style="3" bestFit="1" customWidth="1"/>
    <col min="15" max="16" width="14.5703125" style="3" bestFit="1" customWidth="1"/>
    <col min="17" max="17" width="13.7109375" style="3" bestFit="1" customWidth="1"/>
    <col min="18" max="18" width="14.140625" style="3" bestFit="1" customWidth="1"/>
    <col min="19" max="19" width="14.5703125" style="3" bestFit="1" customWidth="1"/>
    <col min="20" max="20" width="14.140625" style="3" bestFit="1" customWidth="1"/>
    <col min="21" max="21" width="12.5703125" style="3" customWidth="1"/>
    <col min="22" max="22" width="14.85546875" style="3" bestFit="1" customWidth="1"/>
    <col min="23" max="23" width="11.42578125" style="3" bestFit="1" customWidth="1"/>
    <col min="24" max="24" width="11.28515625" style="3" bestFit="1" customWidth="1"/>
    <col min="25" max="25" width="10.85546875" style="3" bestFit="1" customWidth="1"/>
    <col min="26" max="42" width="9.140625" style="3" customWidth="1"/>
    <col min="43" max="16384" width="9.140625" style="3"/>
  </cols>
  <sheetData>
    <row r="1" spans="1:23" ht="15.75" customHeight="1" x14ac:dyDescent="0.25">
      <c r="A1" s="3866" t="s">
        <v>31</v>
      </c>
      <c r="B1" s="3785"/>
      <c r="C1" s="3785"/>
      <c r="D1" s="3785"/>
      <c r="E1" s="3785"/>
      <c r="F1" s="3785"/>
      <c r="G1" s="3785"/>
      <c r="H1" s="3785"/>
      <c r="I1" s="3785"/>
      <c r="J1" s="3785"/>
      <c r="K1" s="3785"/>
      <c r="L1" s="3785"/>
      <c r="M1" s="3785"/>
      <c r="N1" s="3785"/>
      <c r="O1" s="3785"/>
      <c r="P1" s="3785"/>
      <c r="Q1" s="3785"/>
      <c r="R1" s="3785"/>
      <c r="S1" s="3785"/>
      <c r="T1" s="3785"/>
    </row>
    <row r="2" spans="1:23" ht="15" x14ac:dyDescent="0.25">
      <c r="A2" s="3873" t="s">
        <v>2283</v>
      </c>
      <c r="B2" s="3785"/>
      <c r="C2" s="3785"/>
      <c r="D2" s="3785"/>
      <c r="E2" s="3785"/>
      <c r="F2" s="3785"/>
      <c r="G2" s="3785"/>
      <c r="H2" s="3785"/>
      <c r="I2" s="3785"/>
      <c r="J2" s="3785"/>
      <c r="K2" s="3785"/>
      <c r="L2" s="3785"/>
      <c r="M2" s="3785"/>
      <c r="N2" s="3785"/>
      <c r="O2" s="3785"/>
      <c r="P2" s="3785"/>
      <c r="Q2" s="3785"/>
      <c r="R2" s="3785"/>
      <c r="S2" s="3785"/>
      <c r="T2" s="3785"/>
    </row>
    <row r="3" spans="1:23" s="81" customFormat="1" ht="15" x14ac:dyDescent="0.25">
      <c r="A3" s="3866" t="str">
        <f>'OP Program Summary'!B3</f>
        <v>COMPARATIVE PERIODS (FY17 JUL- JUN) vs (FY16 JUL- JUN)</v>
      </c>
      <c r="B3" s="3785"/>
      <c r="C3" s="3785"/>
      <c r="D3" s="3785"/>
      <c r="E3" s="3785"/>
      <c r="F3" s="3785"/>
      <c r="G3" s="3785"/>
      <c r="H3" s="3785"/>
      <c r="I3" s="3785"/>
      <c r="J3" s="3785"/>
      <c r="K3" s="3785"/>
      <c r="L3" s="3785"/>
      <c r="M3" s="3785"/>
      <c r="N3" s="3785"/>
      <c r="O3" s="3785"/>
      <c r="P3" s="3785"/>
      <c r="Q3" s="3785"/>
      <c r="R3" s="3785"/>
      <c r="S3" s="3785"/>
      <c r="T3" s="3785"/>
    </row>
    <row r="4" spans="1:23" s="81" customFormat="1" ht="15.75" thickBot="1" x14ac:dyDescent="0.3">
      <c r="A4" s="3866"/>
      <c r="B4" s="3895"/>
      <c r="C4" s="3895"/>
      <c r="D4" s="3895"/>
      <c r="E4" s="3895"/>
      <c r="F4" s="3895"/>
      <c r="G4" s="3895"/>
      <c r="H4" s="3895"/>
      <c r="I4" s="3895"/>
      <c r="J4" s="3895"/>
      <c r="K4" s="3895"/>
      <c r="L4" s="3895"/>
      <c r="M4" s="3895"/>
      <c r="N4" s="3895"/>
      <c r="O4" s="3895"/>
      <c r="P4" s="3895"/>
      <c r="Q4" s="3895"/>
      <c r="R4" s="3895"/>
      <c r="S4" s="3895"/>
    </row>
    <row r="5" spans="1:23" ht="14.25" thickTop="1" x14ac:dyDescent="0.25">
      <c r="C5" s="401" t="str">
        <f>'Departmental PL'!F7</f>
        <v>FY17</v>
      </c>
      <c r="D5" s="402" t="str">
        <f>'Departmental PL'!G7</f>
        <v>FY16</v>
      </c>
      <c r="E5" s="406" t="str">
        <f>'Departmental PL'!H7</f>
        <v>FY17</v>
      </c>
      <c r="F5" s="406" t="str">
        <f>'Departmental PL'!I7</f>
        <v>FY16</v>
      </c>
      <c r="G5" s="401" t="str">
        <f>'Departmental PL'!J7</f>
        <v>FY17</v>
      </c>
      <c r="H5" s="402" t="str">
        <f>'Departmental PL'!K7</f>
        <v>FY16</v>
      </c>
      <c r="I5" s="401" t="str">
        <f>'Departmental PL'!L7</f>
        <v>FY17</v>
      </c>
      <c r="J5" s="402" t="str">
        <f>'Departmental PL'!M7</f>
        <v>FY16</v>
      </c>
      <c r="K5" s="401" t="str">
        <f>'Departmental PL'!N7</f>
        <v>FY17</v>
      </c>
      <c r="L5" s="402" t="str">
        <f>'Departmental PL'!O7</f>
        <v>FY16</v>
      </c>
      <c r="M5" s="401" t="str">
        <f>'Departmental PL'!P7</f>
        <v>FY17</v>
      </c>
      <c r="N5" s="402" t="str">
        <f>'Departmental PL'!Q7</f>
        <v>FY16</v>
      </c>
      <c r="O5" s="401" t="str">
        <f>'Departmental PL'!R7</f>
        <v>FY17</v>
      </c>
      <c r="P5" s="402" t="str">
        <f>'Departmental PL'!S7</f>
        <v>FY16</v>
      </c>
      <c r="Q5" s="401" t="str">
        <f>'Departmental PL'!T7</f>
        <v>FY17</v>
      </c>
      <c r="R5" s="402" t="str">
        <f>'Departmental PL'!U7</f>
        <v>FY16</v>
      </c>
      <c r="S5" s="401" t="str">
        <f>'Departmental PL'!V7</f>
        <v>FY17</v>
      </c>
      <c r="T5" s="402" t="str">
        <f>'Departmental PL'!W7</f>
        <v>FY16</v>
      </c>
      <c r="W5" s="3" t="s">
        <v>645</v>
      </c>
    </row>
    <row r="6" spans="1:23" ht="14.25" thickBot="1" x14ac:dyDescent="0.3">
      <c r="C6" s="3896" t="s">
        <v>32</v>
      </c>
      <c r="D6" s="3897"/>
      <c r="E6" s="3898" t="s">
        <v>123</v>
      </c>
      <c r="F6" s="3898"/>
      <c r="G6" s="3896" t="s">
        <v>180</v>
      </c>
      <c r="H6" s="3897"/>
      <c r="I6" s="3896" t="s">
        <v>462</v>
      </c>
      <c r="J6" s="3897"/>
      <c r="K6" s="3896" t="s">
        <v>461</v>
      </c>
      <c r="L6" s="3897"/>
      <c r="M6" s="3896" t="s">
        <v>124</v>
      </c>
      <c r="N6" s="3897"/>
      <c r="O6" s="3896" t="s">
        <v>389</v>
      </c>
      <c r="P6" s="3897"/>
      <c r="Q6" s="3896" t="s">
        <v>37</v>
      </c>
      <c r="R6" s="3897"/>
      <c r="S6" s="3896" t="s">
        <v>35</v>
      </c>
      <c r="T6" s="3899"/>
      <c r="V6" s="3" t="s">
        <v>236</v>
      </c>
      <c r="W6" s="3" t="s">
        <v>646</v>
      </c>
    </row>
    <row r="7" spans="1:23" x14ac:dyDescent="0.25">
      <c r="A7" s="403">
        <v>10</v>
      </c>
      <c r="B7" s="403" t="s">
        <v>621</v>
      </c>
      <c r="C7" s="407">
        <f>'zz_INPUT CY PRN'!D9</f>
        <v>143905</v>
      </c>
      <c r="D7" s="407">
        <f>'zz_INPUT PY PRN'!D9</f>
        <v>126133</v>
      </c>
      <c r="E7" s="408"/>
      <c r="F7" s="408"/>
      <c r="G7" s="274">
        <f>'zz_INPUT CY PRN'!F9</f>
        <v>231809998</v>
      </c>
      <c r="H7" s="407">
        <f>'zz_INPUT PY PRN'!F9</f>
        <v>201572801</v>
      </c>
      <c r="I7" s="407">
        <f>'zz_INPUT CY PRN'!I9</f>
        <v>70515204</v>
      </c>
      <c r="J7" s="407">
        <f>'zz_INPUT PY PRN'!I9</f>
        <v>61081639</v>
      </c>
      <c r="K7" s="407">
        <f>'zz_INPUT CY PRN'!J9</f>
        <v>63492015</v>
      </c>
      <c r="L7" s="407">
        <f>'zz_INPUT PY PRN'!J9</f>
        <v>55231096</v>
      </c>
      <c r="M7" s="407">
        <f t="shared" ref="M7:N28" si="0">I7-K7</f>
        <v>7023189</v>
      </c>
      <c r="N7" s="407">
        <f t="shared" si="0"/>
        <v>5850543</v>
      </c>
      <c r="O7" s="407">
        <f>'zz_INPUT CY PRN'!L9</f>
        <v>6030607</v>
      </c>
      <c r="P7" s="407">
        <f>'zz_INPUT PY PRN'!L9</f>
        <v>5629615</v>
      </c>
      <c r="Q7" s="407">
        <f>'zz_INPUT CY PRN'!M9</f>
        <v>16116731</v>
      </c>
      <c r="R7" s="407">
        <f>'zz_INPUT PY PRN'!M9</f>
        <v>13994802</v>
      </c>
      <c r="S7" s="407">
        <f t="shared" ref="S7:T28" si="1">M7-O7-Q7</f>
        <v>-15124149</v>
      </c>
      <c r="T7" s="407">
        <f t="shared" si="1"/>
        <v>-13773874</v>
      </c>
      <c r="U7" s="2">
        <f t="shared" ref="U7:U28" si="2">+C7+C31+C55+C79</f>
        <v>249513</v>
      </c>
    </row>
    <row r="8" spans="1:23" x14ac:dyDescent="0.25">
      <c r="A8" s="403">
        <v>120</v>
      </c>
      <c r="B8" s="403" t="s">
        <v>622</v>
      </c>
      <c r="C8" s="70">
        <f>'zz_INPUT CY PRN'!D11</f>
        <v>46970</v>
      </c>
      <c r="D8" s="70">
        <f>'zz_INPUT PY PRN'!D11</f>
        <v>40818</v>
      </c>
      <c r="E8" s="408"/>
      <c r="F8" s="408"/>
      <c r="G8" s="265">
        <f>'zz_INPUT CY PRN'!F11</f>
        <v>100134699</v>
      </c>
      <c r="H8" s="70">
        <f>'zz_INPUT PY PRN'!F11</f>
        <v>84854167</v>
      </c>
      <c r="I8" s="70">
        <f>'zz_INPUT CY PRN'!I11</f>
        <v>26570203</v>
      </c>
      <c r="J8" s="70">
        <f>'zz_INPUT PY PRN'!I11</f>
        <v>28061492</v>
      </c>
      <c r="K8" s="70">
        <f>'zz_INPUT CY PRN'!J11</f>
        <v>24838405</v>
      </c>
      <c r="L8" s="70">
        <f>'zz_INPUT PY PRN'!J11</f>
        <v>21390692</v>
      </c>
      <c r="M8" s="70">
        <f t="shared" si="0"/>
        <v>1731798</v>
      </c>
      <c r="N8" s="70">
        <f t="shared" si="0"/>
        <v>6670800</v>
      </c>
      <c r="O8" s="70">
        <f>'zz_INPUT CY PRN'!L11</f>
        <v>1655338</v>
      </c>
      <c r="P8" s="70">
        <f>'zz_INPUT PY PRN'!L11</f>
        <v>1466694</v>
      </c>
      <c r="Q8" s="70">
        <f>'zz_INPUT CY PRN'!M11</f>
        <v>6048683</v>
      </c>
      <c r="R8" s="70">
        <f>'zz_INPUT PY PRN'!M11</f>
        <v>5099270</v>
      </c>
      <c r="S8" s="70">
        <f t="shared" si="1"/>
        <v>-5972223</v>
      </c>
      <c r="T8" s="70">
        <f t="shared" si="1"/>
        <v>104836</v>
      </c>
      <c r="U8" s="2">
        <f t="shared" si="2"/>
        <v>139476</v>
      </c>
    </row>
    <row r="9" spans="1:23" x14ac:dyDescent="0.25">
      <c r="A9" s="403">
        <v>130</v>
      </c>
      <c r="B9" s="403" t="s">
        <v>623</v>
      </c>
      <c r="C9" s="70">
        <f>'zz_INPUT CY PRN'!D12</f>
        <v>30017</v>
      </c>
      <c r="D9" s="70">
        <f>'zz_INPUT PY PRN'!D12</f>
        <v>30127</v>
      </c>
      <c r="E9" s="408"/>
      <c r="F9" s="408"/>
      <c r="G9" s="265">
        <f>'zz_INPUT CY PRN'!F12</f>
        <v>67298300</v>
      </c>
      <c r="H9" s="70">
        <f>'zz_INPUT PY PRN'!F12</f>
        <v>70410417</v>
      </c>
      <c r="I9" s="70">
        <f>'zz_INPUT CY PRN'!I12</f>
        <v>31608571</v>
      </c>
      <c r="J9" s="70">
        <f>'zz_INPUT PY PRN'!I12</f>
        <v>40401422</v>
      </c>
      <c r="K9" s="70">
        <f>'zz_INPUT CY PRN'!J12</f>
        <v>16926869</v>
      </c>
      <c r="L9" s="70">
        <f>'zz_INPUT PY PRN'!J12</f>
        <v>18291003</v>
      </c>
      <c r="M9" s="70">
        <f t="shared" si="0"/>
        <v>14681702</v>
      </c>
      <c r="N9" s="70">
        <f t="shared" si="0"/>
        <v>22110419</v>
      </c>
      <c r="O9" s="70">
        <f>'zz_INPUT CY PRN'!L12</f>
        <v>1051369</v>
      </c>
      <c r="P9" s="70">
        <f>'zz_INPUT PY PRN'!L12</f>
        <v>1090518</v>
      </c>
      <c r="Q9" s="70">
        <f>'zz_INPUT CY PRN'!M12</f>
        <v>3916570</v>
      </c>
      <c r="R9" s="70">
        <f>'zz_INPUT PY PRN'!M12</f>
        <v>4079084</v>
      </c>
      <c r="S9" s="70">
        <f t="shared" si="1"/>
        <v>9713763</v>
      </c>
      <c r="T9" s="70">
        <f t="shared" si="1"/>
        <v>16940817</v>
      </c>
      <c r="U9" s="2">
        <f t="shared" si="2"/>
        <v>94977</v>
      </c>
    </row>
    <row r="10" spans="1:23" x14ac:dyDescent="0.25">
      <c r="A10" s="403">
        <v>140</v>
      </c>
      <c r="B10" s="403" t="s">
        <v>624</v>
      </c>
      <c r="C10" s="70">
        <f>'zz_INPUT CY PRN'!D13</f>
        <v>34495</v>
      </c>
      <c r="D10" s="70">
        <f>'zz_INPUT PY PRN'!D13</f>
        <v>25062</v>
      </c>
      <c r="E10" s="408"/>
      <c r="F10" s="408"/>
      <c r="G10" s="265">
        <f>'zz_INPUT CY PRN'!F13</f>
        <v>72693182</v>
      </c>
      <c r="H10" s="70">
        <f>'zz_INPUT PY PRN'!F13</f>
        <v>51832130</v>
      </c>
      <c r="I10" s="70">
        <f>'zz_INPUT CY PRN'!I13</f>
        <v>23990019</v>
      </c>
      <c r="J10" s="70">
        <f>'zz_INPUT PY PRN'!I13</f>
        <v>16898215</v>
      </c>
      <c r="K10" s="70">
        <f>'zz_INPUT CY PRN'!J13</f>
        <v>17612063</v>
      </c>
      <c r="L10" s="70">
        <f>'zz_INPUT PY PRN'!J13</f>
        <v>13014562</v>
      </c>
      <c r="M10" s="70">
        <f t="shared" si="0"/>
        <v>6377956</v>
      </c>
      <c r="N10" s="70">
        <f t="shared" si="0"/>
        <v>3883653</v>
      </c>
      <c r="O10" s="70">
        <f>'zz_INPUT CY PRN'!L13</f>
        <v>1430488</v>
      </c>
      <c r="P10" s="70">
        <f>'zz_INPUT PY PRN'!L13</f>
        <v>1016812</v>
      </c>
      <c r="Q10" s="70">
        <f>'zz_INPUT CY PRN'!M13</f>
        <v>4902199</v>
      </c>
      <c r="R10" s="70">
        <f>'zz_INPUT PY PRN'!M13</f>
        <v>3294650</v>
      </c>
      <c r="S10" s="70">
        <f t="shared" si="1"/>
        <v>45269</v>
      </c>
      <c r="T10" s="70">
        <f t="shared" si="1"/>
        <v>-427809</v>
      </c>
      <c r="U10" s="2">
        <f t="shared" si="2"/>
        <v>89117</v>
      </c>
    </row>
    <row r="11" spans="1:23" x14ac:dyDescent="0.25">
      <c r="A11" s="403">
        <v>210</v>
      </c>
      <c r="B11" s="403" t="s">
        <v>625</v>
      </c>
      <c r="C11" s="70">
        <f>'zz_INPUT CY PRN'!D14</f>
        <v>24763</v>
      </c>
      <c r="D11" s="70">
        <f>'zz_INPUT PY PRN'!D14</f>
        <v>28768</v>
      </c>
      <c r="E11" s="408"/>
      <c r="F11" s="408"/>
      <c r="G11" s="265">
        <f>'zz_INPUT CY PRN'!F14</f>
        <v>33521785</v>
      </c>
      <c r="H11" s="70">
        <f>'zz_INPUT PY PRN'!F14</f>
        <v>34884766</v>
      </c>
      <c r="I11" s="70">
        <f>'zz_INPUT CY PRN'!I14</f>
        <v>7171462</v>
      </c>
      <c r="J11" s="70">
        <f>'zz_INPUT PY PRN'!I14</f>
        <v>7311877</v>
      </c>
      <c r="K11" s="70">
        <f>'zz_INPUT CY PRN'!J14</f>
        <v>8853202</v>
      </c>
      <c r="L11" s="70">
        <f>'zz_INPUT PY PRN'!J14</f>
        <v>8986203</v>
      </c>
      <c r="M11" s="70">
        <f t="shared" si="0"/>
        <v>-1681740</v>
      </c>
      <c r="N11" s="70">
        <f t="shared" si="0"/>
        <v>-1674326</v>
      </c>
      <c r="O11" s="70">
        <f>'zz_INPUT CY PRN'!L14</f>
        <v>1375541</v>
      </c>
      <c r="P11" s="70">
        <f>'zz_INPUT PY PRN'!L14</f>
        <v>1583791</v>
      </c>
      <c r="Q11" s="70">
        <f>'zz_INPUT CY PRN'!M14</f>
        <v>3122417</v>
      </c>
      <c r="R11" s="70">
        <f>'zz_INPUT PY PRN'!M14</f>
        <v>3114460</v>
      </c>
      <c r="S11" s="70">
        <f t="shared" si="1"/>
        <v>-6179698</v>
      </c>
      <c r="T11" s="70">
        <f t="shared" si="1"/>
        <v>-6372577</v>
      </c>
      <c r="U11" s="2">
        <f t="shared" si="2"/>
        <v>37176</v>
      </c>
      <c r="V11" s="2">
        <f>+G11</f>
        <v>33521785</v>
      </c>
      <c r="W11" s="2">
        <f>+K11+O11+Q11</f>
        <v>13351160</v>
      </c>
    </row>
    <row r="12" spans="1:23" x14ac:dyDescent="0.25">
      <c r="A12" s="403">
        <v>220</v>
      </c>
      <c r="B12" s="403" t="s">
        <v>626</v>
      </c>
      <c r="C12" s="70">
        <f>'zz_INPUT CY PRN'!D15</f>
        <v>101448</v>
      </c>
      <c r="D12" s="70">
        <f>'zz_INPUT PY PRN'!D15</f>
        <v>101668</v>
      </c>
      <c r="E12" s="408"/>
      <c r="F12" s="408"/>
      <c r="G12" s="265">
        <f>'zz_INPUT CY PRN'!F15</f>
        <v>133517261</v>
      </c>
      <c r="H12" s="70">
        <f>'zz_INPUT PY PRN'!F15</f>
        <v>123253217</v>
      </c>
      <c r="I12" s="70">
        <f>'zz_INPUT CY PRN'!I15</f>
        <v>31179017</v>
      </c>
      <c r="J12" s="70">
        <f>'zz_INPUT PY PRN'!I15</f>
        <v>29296470</v>
      </c>
      <c r="K12" s="70">
        <f>'zz_INPUT CY PRN'!J15</f>
        <v>32231415</v>
      </c>
      <c r="L12" s="70">
        <f>'zz_INPUT PY PRN'!J15</f>
        <v>29579190</v>
      </c>
      <c r="M12" s="70">
        <f t="shared" si="0"/>
        <v>-1052398</v>
      </c>
      <c r="N12" s="70">
        <f t="shared" si="0"/>
        <v>-282720</v>
      </c>
      <c r="O12" s="70">
        <f>'zz_INPUT CY PRN'!L15</f>
        <v>4706166</v>
      </c>
      <c r="P12" s="70">
        <f>'zz_INPUT PY PRN'!L15</f>
        <v>4444677</v>
      </c>
      <c r="Q12" s="70">
        <f>'zz_INPUT CY PRN'!M15</f>
        <v>11646911</v>
      </c>
      <c r="R12" s="70">
        <f>'zz_INPUT PY PRN'!M15</f>
        <v>10292339</v>
      </c>
      <c r="S12" s="70">
        <f t="shared" si="1"/>
        <v>-17405475</v>
      </c>
      <c r="T12" s="70">
        <f t="shared" si="1"/>
        <v>-15019736</v>
      </c>
      <c r="U12" s="2">
        <f t="shared" si="2"/>
        <v>185211</v>
      </c>
      <c r="V12" s="2">
        <f>+G12</f>
        <v>133517261</v>
      </c>
      <c r="W12" s="2">
        <f>+K12+O12+Q12</f>
        <v>48584492</v>
      </c>
    </row>
    <row r="13" spans="1:23" x14ac:dyDescent="0.25">
      <c r="A13" s="403">
        <v>230</v>
      </c>
      <c r="B13" s="403" t="s">
        <v>627</v>
      </c>
      <c r="C13" s="70">
        <f>'zz_INPUT CY PRN'!D16</f>
        <v>20868</v>
      </c>
      <c r="D13" s="70">
        <f>'zz_INPUT PY PRN'!D16</f>
        <v>21799</v>
      </c>
      <c r="E13" s="408"/>
      <c r="F13" s="408"/>
      <c r="G13" s="265">
        <f>'zz_INPUT CY PRN'!F16</f>
        <v>26908787</v>
      </c>
      <c r="H13" s="70">
        <f>'zz_INPUT PY PRN'!F16</f>
        <v>26060037</v>
      </c>
      <c r="I13" s="70">
        <f>'zz_INPUT CY PRN'!I16</f>
        <v>7368155</v>
      </c>
      <c r="J13" s="70">
        <f>'zz_INPUT PY PRN'!I16</f>
        <v>8818804</v>
      </c>
      <c r="K13" s="70">
        <f>'zz_INPUT CY PRN'!J16</f>
        <v>6558951</v>
      </c>
      <c r="L13" s="70">
        <f>'zz_INPUT PY PRN'!J16</f>
        <v>6257246</v>
      </c>
      <c r="M13" s="70">
        <f t="shared" si="0"/>
        <v>809204</v>
      </c>
      <c r="N13" s="70">
        <f t="shared" si="0"/>
        <v>2561558</v>
      </c>
      <c r="O13" s="70">
        <f>'zz_INPUT CY PRN'!L16</f>
        <v>965096</v>
      </c>
      <c r="P13" s="70">
        <f>'zz_INPUT PY PRN'!L16</f>
        <v>955693</v>
      </c>
      <c r="Q13" s="70">
        <f>'zz_INPUT CY PRN'!M16</f>
        <v>2430876</v>
      </c>
      <c r="R13" s="70">
        <f>'zz_INPUT PY PRN'!M16</f>
        <v>2256190</v>
      </c>
      <c r="S13" s="70">
        <f t="shared" si="1"/>
        <v>-2586768</v>
      </c>
      <c r="T13" s="70">
        <f t="shared" si="1"/>
        <v>-650325</v>
      </c>
      <c r="U13" s="2">
        <f t="shared" si="2"/>
        <v>38074</v>
      </c>
      <c r="V13" s="2">
        <f>+G13</f>
        <v>26908787</v>
      </c>
      <c r="W13" s="2">
        <f>+K13+O13+Q13</f>
        <v>9954923</v>
      </c>
    </row>
    <row r="14" spans="1:23" x14ac:dyDescent="0.25">
      <c r="A14" s="403">
        <v>240</v>
      </c>
      <c r="B14" s="403" t="s">
        <v>628</v>
      </c>
      <c r="C14" s="70">
        <f>'zz_INPUT CY PRN'!D17</f>
        <v>37731</v>
      </c>
      <c r="D14" s="70">
        <f>'zz_INPUT PY PRN'!D17</f>
        <v>33561</v>
      </c>
      <c r="E14" s="408"/>
      <c r="F14" s="408"/>
      <c r="G14" s="265">
        <f>'zz_INPUT CY PRN'!F17</f>
        <v>58205217</v>
      </c>
      <c r="H14" s="70">
        <f>'zz_INPUT PY PRN'!F17</f>
        <v>46249975</v>
      </c>
      <c r="I14" s="70">
        <f>'zz_INPUT CY PRN'!I17</f>
        <v>19870585</v>
      </c>
      <c r="J14" s="70">
        <f>'zz_INPUT PY PRN'!I17</f>
        <v>17081798</v>
      </c>
      <c r="K14" s="70">
        <f>'zz_INPUT CY PRN'!J17</f>
        <v>14721269</v>
      </c>
      <c r="L14" s="70">
        <f>'zz_INPUT PY PRN'!J17</f>
        <v>11112677</v>
      </c>
      <c r="M14" s="70">
        <f t="shared" si="0"/>
        <v>5149316</v>
      </c>
      <c r="N14" s="70">
        <f t="shared" si="0"/>
        <v>5969121</v>
      </c>
      <c r="O14" s="70">
        <f>'zz_INPUT CY PRN'!L17</f>
        <v>2002366</v>
      </c>
      <c r="P14" s="70">
        <f>'zz_INPUT PY PRN'!L17</f>
        <v>1672778</v>
      </c>
      <c r="Q14" s="70">
        <f>'zz_INPUT CY PRN'!M17</f>
        <v>4813195</v>
      </c>
      <c r="R14" s="70">
        <f>'zz_INPUT PY PRN'!M17</f>
        <v>3681526</v>
      </c>
      <c r="S14" s="70">
        <f t="shared" si="1"/>
        <v>-1666245</v>
      </c>
      <c r="T14" s="70">
        <f t="shared" si="1"/>
        <v>614817</v>
      </c>
      <c r="U14" s="2">
        <f t="shared" si="2"/>
        <v>65518</v>
      </c>
    </row>
    <row r="15" spans="1:23" x14ac:dyDescent="0.25">
      <c r="A15" s="403">
        <v>320</v>
      </c>
      <c r="B15" s="403" t="s">
        <v>629</v>
      </c>
      <c r="C15" s="70">
        <f>'zz_INPUT CY PRN'!D19</f>
        <v>175625</v>
      </c>
      <c r="D15" s="70">
        <f>'zz_INPUT PY PRN'!D19</f>
        <v>163213</v>
      </c>
      <c r="E15" s="408"/>
      <c r="F15" s="408"/>
      <c r="G15" s="265">
        <f>'zz_INPUT CY PRN'!F19</f>
        <v>347017115</v>
      </c>
      <c r="H15" s="70">
        <f>'zz_INPUT PY PRN'!F19</f>
        <v>299832002</v>
      </c>
      <c r="I15" s="70">
        <f>'zz_INPUT CY PRN'!I19</f>
        <v>168599231</v>
      </c>
      <c r="J15" s="70">
        <f>'zz_INPUT PY PRN'!I19</f>
        <v>148837447</v>
      </c>
      <c r="K15" s="70">
        <f>'zz_INPUT CY PRN'!J19</f>
        <v>84829476</v>
      </c>
      <c r="L15" s="70">
        <f>'zz_INPUT PY PRN'!J19</f>
        <v>74646985</v>
      </c>
      <c r="M15" s="70">
        <f t="shared" si="0"/>
        <v>83769755</v>
      </c>
      <c r="N15" s="70">
        <f t="shared" si="0"/>
        <v>74190462</v>
      </c>
      <c r="O15" s="70">
        <f>'zz_INPUT CY PRN'!L19</f>
        <v>7128443</v>
      </c>
      <c r="P15" s="70">
        <f>'zz_INPUT PY PRN'!L19</f>
        <v>6270107</v>
      </c>
      <c r="Q15" s="70">
        <f>'zz_INPUT CY PRN'!M19</f>
        <v>21364023</v>
      </c>
      <c r="R15" s="70">
        <f>'zz_INPUT PY PRN'!M19</f>
        <v>18303456</v>
      </c>
      <c r="S15" s="70">
        <f t="shared" si="1"/>
        <v>55277289</v>
      </c>
      <c r="T15" s="70">
        <f t="shared" si="1"/>
        <v>49616899</v>
      </c>
      <c r="U15" s="2">
        <f t="shared" si="2"/>
        <v>444442</v>
      </c>
    </row>
    <row r="16" spans="1:23" x14ac:dyDescent="0.25">
      <c r="A16" s="403">
        <v>330</v>
      </c>
      <c r="B16" s="403" t="s">
        <v>630</v>
      </c>
      <c r="C16" s="70">
        <f>'zz_INPUT CY PRN'!D20</f>
        <v>26567</v>
      </c>
      <c r="D16" s="70">
        <f>'zz_INPUT PY PRN'!D20</f>
        <v>26384</v>
      </c>
      <c r="E16" s="408"/>
      <c r="F16" s="408"/>
      <c r="G16" s="265">
        <f>'zz_INPUT CY PRN'!F20</f>
        <v>54632112</v>
      </c>
      <c r="H16" s="70">
        <f>'zz_INPUT PY PRN'!F20</f>
        <v>49823597</v>
      </c>
      <c r="I16" s="70">
        <f>'zz_INPUT CY PRN'!I20</f>
        <v>32756502</v>
      </c>
      <c r="J16" s="70">
        <f>'zz_INPUT PY PRN'!I20</f>
        <v>30689319</v>
      </c>
      <c r="K16" s="70">
        <f>'zz_INPUT CY PRN'!J20</f>
        <v>13276054</v>
      </c>
      <c r="L16" s="70">
        <f>'zz_INPUT PY PRN'!J20</f>
        <v>12336967</v>
      </c>
      <c r="M16" s="70">
        <f t="shared" si="0"/>
        <v>19480448</v>
      </c>
      <c r="N16" s="70">
        <f t="shared" si="0"/>
        <v>18352352</v>
      </c>
      <c r="O16" s="70">
        <f>'zz_INPUT CY PRN'!L20</f>
        <v>1059951</v>
      </c>
      <c r="P16" s="70">
        <f>'zz_INPUT PY PRN'!L20</f>
        <v>971899</v>
      </c>
      <c r="Q16" s="70">
        <f>'zz_INPUT CY PRN'!M20</f>
        <v>3439817</v>
      </c>
      <c r="R16" s="70">
        <f>'zz_INPUT PY PRN'!M20</f>
        <v>2983214</v>
      </c>
      <c r="S16" s="70">
        <f t="shared" si="1"/>
        <v>14980680</v>
      </c>
      <c r="T16" s="70">
        <f t="shared" si="1"/>
        <v>14397239</v>
      </c>
      <c r="U16" s="2">
        <f t="shared" si="2"/>
        <v>70054</v>
      </c>
    </row>
    <row r="17" spans="1:25" x14ac:dyDescent="0.25">
      <c r="A17" s="403">
        <v>350</v>
      </c>
      <c r="B17" s="403" t="s">
        <v>631</v>
      </c>
      <c r="C17" s="70">
        <f>'zz_INPUT CY PRN'!D21</f>
        <v>0</v>
      </c>
      <c r="D17" s="70">
        <f>'zz_INPUT PY PRN'!D21</f>
        <v>0</v>
      </c>
      <c r="E17" s="408"/>
      <c r="F17" s="408"/>
      <c r="G17" s="265">
        <f>'zz_INPUT CY PRN'!F21</f>
        <v>0</v>
      </c>
      <c r="H17" s="70">
        <f>'zz_INPUT PY PRN'!F21</f>
        <v>0</v>
      </c>
      <c r="I17" s="70">
        <f>'zz_INPUT CY PRN'!I21</f>
        <v>0</v>
      </c>
      <c r="J17" s="70">
        <f>'zz_INPUT PY PRN'!I21</f>
        <v>0</v>
      </c>
      <c r="K17" s="70">
        <f>'zz_INPUT CY PRN'!J21</f>
        <v>0</v>
      </c>
      <c r="L17" s="70">
        <f>'zz_INPUT PY PRN'!J21</f>
        <v>0</v>
      </c>
      <c r="M17" s="70">
        <f t="shared" si="0"/>
        <v>0</v>
      </c>
      <c r="N17" s="70">
        <f t="shared" si="0"/>
        <v>0</v>
      </c>
      <c r="O17" s="70">
        <f>'zz_INPUT CY PRN'!L21</f>
        <v>0</v>
      </c>
      <c r="P17" s="70">
        <f>'zz_INPUT PY PRN'!L21</f>
        <v>0</v>
      </c>
      <c r="Q17" s="70">
        <f>'zz_INPUT CY PRN'!M21</f>
        <v>0</v>
      </c>
      <c r="R17" s="70">
        <f>'zz_INPUT PY PRN'!M21</f>
        <v>0</v>
      </c>
      <c r="S17" s="70">
        <f t="shared" si="1"/>
        <v>0</v>
      </c>
      <c r="T17" s="70">
        <f t="shared" si="1"/>
        <v>0</v>
      </c>
      <c r="U17" s="2">
        <f t="shared" si="2"/>
        <v>0</v>
      </c>
    </row>
    <row r="18" spans="1:25" x14ac:dyDescent="0.25">
      <c r="A18" s="848">
        <v>519</v>
      </c>
      <c r="B18" s="848" t="s">
        <v>1141</v>
      </c>
      <c r="C18" s="70">
        <f>'zz_INPUT CY PRN'!D22</f>
        <v>0</v>
      </c>
      <c r="D18" s="70">
        <f>'zz_INPUT PY PRN'!D22</f>
        <v>0</v>
      </c>
      <c r="E18" s="408"/>
      <c r="F18" s="408"/>
      <c r="G18" s="265">
        <f>'zz_INPUT CY PRN'!F22</f>
        <v>0</v>
      </c>
      <c r="H18" s="70">
        <f>'zz_INPUT PY PRN'!F22</f>
        <v>0</v>
      </c>
      <c r="I18" s="70">
        <f>'zz_INPUT CY PRN'!I22</f>
        <v>0</v>
      </c>
      <c r="J18" s="70">
        <f>'zz_INPUT PY PRN'!I22</f>
        <v>0</v>
      </c>
      <c r="K18" s="70">
        <f>'zz_INPUT CY PRN'!J22</f>
        <v>0</v>
      </c>
      <c r="L18" s="70">
        <f>'zz_INPUT PY PRN'!J22</f>
        <v>0</v>
      </c>
      <c r="M18" s="70">
        <f>I18-K18</f>
        <v>0</v>
      </c>
      <c r="N18" s="70">
        <f>J18-L18</f>
        <v>0</v>
      </c>
      <c r="O18" s="70">
        <f>'zz_INPUT CY PRN'!L22</f>
        <v>0</v>
      </c>
      <c r="P18" s="70">
        <f>'zz_INPUT PY PRN'!L22</f>
        <v>0</v>
      </c>
      <c r="Q18" s="70">
        <f>'zz_INPUT CY PRN'!M22</f>
        <v>0</v>
      </c>
      <c r="R18" s="70">
        <f>'zz_INPUT PY PRN'!M22</f>
        <v>0</v>
      </c>
      <c r="S18" s="70">
        <f>M18-O18-Q18</f>
        <v>0</v>
      </c>
      <c r="T18" s="70">
        <f>N18-P18-R18</f>
        <v>0</v>
      </c>
      <c r="U18" s="2">
        <f t="shared" si="2"/>
        <v>0</v>
      </c>
    </row>
    <row r="19" spans="1:25" x14ac:dyDescent="0.25">
      <c r="A19" s="403">
        <v>520</v>
      </c>
      <c r="B19" s="403" t="s">
        <v>632</v>
      </c>
      <c r="C19" s="70">
        <f>'zz_INPUT CY PRN'!D23</f>
        <v>0</v>
      </c>
      <c r="D19" s="70">
        <f>'zz_INPUT PY PRN'!D23</f>
        <v>0</v>
      </c>
      <c r="E19" s="408"/>
      <c r="F19" s="408"/>
      <c r="G19" s="265">
        <f>'zz_INPUT CY PRN'!F23</f>
        <v>0</v>
      </c>
      <c r="H19" s="70">
        <f>'zz_INPUT PY PRN'!F23</f>
        <v>0</v>
      </c>
      <c r="I19" s="70">
        <f>'zz_INPUT CY PRN'!I23</f>
        <v>0</v>
      </c>
      <c r="J19" s="70">
        <f>'zz_INPUT PY PRN'!I23</f>
        <v>0</v>
      </c>
      <c r="K19" s="70">
        <f>'zz_INPUT CY PRN'!J23</f>
        <v>0</v>
      </c>
      <c r="L19" s="70">
        <f>'zz_INPUT PY PRN'!J23</f>
        <v>0</v>
      </c>
      <c r="M19" s="70">
        <f t="shared" si="0"/>
        <v>0</v>
      </c>
      <c r="N19" s="70">
        <f t="shared" si="0"/>
        <v>0</v>
      </c>
      <c r="O19" s="70">
        <f>'zz_INPUT CY PRN'!L23</f>
        <v>0</v>
      </c>
      <c r="P19" s="70">
        <f>'zz_INPUT PY PRN'!L23</f>
        <v>0</v>
      </c>
      <c r="Q19" s="70">
        <f>'zz_INPUT CY PRN'!M23</f>
        <v>0</v>
      </c>
      <c r="R19" s="70">
        <f>'zz_INPUT PY PRN'!M23</f>
        <v>0</v>
      </c>
      <c r="S19" s="70">
        <f t="shared" si="1"/>
        <v>0</v>
      </c>
      <c r="T19" s="70">
        <f t="shared" si="1"/>
        <v>0</v>
      </c>
      <c r="U19" s="2">
        <f t="shared" si="2"/>
        <v>0</v>
      </c>
    </row>
    <row r="20" spans="1:25" x14ac:dyDescent="0.25">
      <c r="A20" s="403">
        <v>525</v>
      </c>
      <c r="B20" s="403" t="s">
        <v>633</v>
      </c>
      <c r="C20" s="70">
        <f>'zz_INPUT CY PRN'!D24</f>
        <v>26965</v>
      </c>
      <c r="D20" s="70">
        <f>'zz_INPUT PY PRN'!D24</f>
        <v>24003</v>
      </c>
      <c r="E20" s="408"/>
      <c r="F20" s="408"/>
      <c r="G20" s="70">
        <f>'zz_INPUT CY PRN'!F24</f>
        <v>56875856</v>
      </c>
      <c r="H20" s="70">
        <f>'zz_INPUT PY PRN'!F24</f>
        <v>44560808</v>
      </c>
      <c r="I20" s="70">
        <f>'zz_INPUT CY PRN'!I24</f>
        <v>38100977</v>
      </c>
      <c r="J20" s="70">
        <f>'zz_INPUT PY PRN'!I24</f>
        <v>29976179</v>
      </c>
      <c r="K20" s="70">
        <f>'zz_INPUT CY PRN'!J24</f>
        <v>13280994</v>
      </c>
      <c r="L20" s="70">
        <f>'zz_INPUT PY PRN'!J24</f>
        <v>10580224</v>
      </c>
      <c r="M20" s="70">
        <f t="shared" si="0"/>
        <v>24819983</v>
      </c>
      <c r="N20" s="70">
        <f t="shared" si="0"/>
        <v>19395955</v>
      </c>
      <c r="O20" s="70">
        <f>'zz_INPUT CY PRN'!L24</f>
        <v>1160990</v>
      </c>
      <c r="P20" s="70">
        <f>'zz_INPUT PY PRN'!L24</f>
        <v>968529</v>
      </c>
      <c r="Q20" s="70">
        <f>'zz_INPUT CY PRN'!M24</f>
        <v>3656254</v>
      </c>
      <c r="R20" s="70">
        <f>'zz_INPUT PY PRN'!M24</f>
        <v>2934010</v>
      </c>
      <c r="S20" s="70">
        <f t="shared" si="1"/>
        <v>20002739</v>
      </c>
      <c r="T20" s="70">
        <f t="shared" si="1"/>
        <v>15493416</v>
      </c>
      <c r="U20" s="2">
        <f t="shared" si="2"/>
        <v>68124</v>
      </c>
    </row>
    <row r="21" spans="1:25" x14ac:dyDescent="0.25">
      <c r="A21" s="403">
        <v>526</v>
      </c>
      <c r="B21" s="403" t="s">
        <v>634</v>
      </c>
      <c r="C21" s="70">
        <f>'zz_INPUT CY PRN'!D25</f>
        <v>6733</v>
      </c>
      <c r="D21" s="70">
        <f>'zz_INPUT PY PRN'!D25</f>
        <v>5977</v>
      </c>
      <c r="E21" s="408"/>
      <c r="F21" s="408"/>
      <c r="G21" s="70">
        <f>'zz_INPUT CY PRN'!F25</f>
        <v>15214052</v>
      </c>
      <c r="H21" s="70">
        <f>'zz_INPUT PY PRN'!F25</f>
        <v>11788362</v>
      </c>
      <c r="I21" s="70">
        <f>'zz_INPUT CY PRN'!I25</f>
        <v>11782345</v>
      </c>
      <c r="J21" s="70">
        <f>'zz_INPUT PY PRN'!I25</f>
        <v>8995678</v>
      </c>
      <c r="K21" s="70">
        <f>'zz_INPUT CY PRN'!J25</f>
        <v>3529463</v>
      </c>
      <c r="L21" s="70">
        <f>'zz_INPUT PY PRN'!J25</f>
        <v>2739535</v>
      </c>
      <c r="M21" s="70">
        <f t="shared" si="0"/>
        <v>8252882</v>
      </c>
      <c r="N21" s="70">
        <f t="shared" si="0"/>
        <v>6256143</v>
      </c>
      <c r="O21" s="70">
        <f>'zz_INPUT CY PRN'!L25</f>
        <v>338599</v>
      </c>
      <c r="P21" s="70">
        <f>'zz_INPUT PY PRN'!L25</f>
        <v>270788</v>
      </c>
      <c r="Q21" s="70">
        <f>'zz_INPUT CY PRN'!M25</f>
        <v>954914</v>
      </c>
      <c r="R21" s="70">
        <f>'zz_INPUT PY PRN'!M25</f>
        <v>754478</v>
      </c>
      <c r="S21" s="70">
        <f t="shared" si="1"/>
        <v>6959369</v>
      </c>
      <c r="T21" s="70">
        <f t="shared" si="1"/>
        <v>5230877</v>
      </c>
      <c r="U21" s="2">
        <f t="shared" si="2"/>
        <v>13351</v>
      </c>
    </row>
    <row r="22" spans="1:25" x14ac:dyDescent="0.25">
      <c r="A22" s="403">
        <v>527</v>
      </c>
      <c r="B22" s="403" t="s">
        <v>635</v>
      </c>
      <c r="C22" s="70">
        <f>'zz_INPUT CY PRN'!D26</f>
        <v>14450</v>
      </c>
      <c r="D22" s="70">
        <f>'zz_INPUT PY PRN'!D26</f>
        <v>13802</v>
      </c>
      <c r="E22" s="408"/>
      <c r="F22" s="408"/>
      <c r="G22" s="70">
        <f>'zz_INPUT CY PRN'!F26</f>
        <v>24276101</v>
      </c>
      <c r="H22" s="70">
        <f>'zz_INPUT PY PRN'!F26</f>
        <v>22837578</v>
      </c>
      <c r="I22" s="70">
        <f>'zz_INPUT CY PRN'!I26</f>
        <v>15205317</v>
      </c>
      <c r="J22" s="70">
        <f>'zz_INPUT PY PRN'!I26</f>
        <v>14303828</v>
      </c>
      <c r="K22" s="70">
        <f>'zz_INPUT CY PRN'!J26</f>
        <v>5634070</v>
      </c>
      <c r="L22" s="70">
        <f>'zz_INPUT PY PRN'!J26</f>
        <v>5503171</v>
      </c>
      <c r="M22" s="70">
        <f t="shared" si="0"/>
        <v>9571247</v>
      </c>
      <c r="N22" s="70">
        <f t="shared" si="0"/>
        <v>8800657</v>
      </c>
      <c r="O22" s="70">
        <f>'zz_INPUT CY PRN'!L26</f>
        <v>549529</v>
      </c>
      <c r="P22" s="70">
        <f>'zz_INPUT PY PRN'!L26</f>
        <v>473803</v>
      </c>
      <c r="Q22" s="70">
        <f>'zz_INPUT CY PRN'!M26</f>
        <v>1670871</v>
      </c>
      <c r="R22" s="70">
        <f>'zz_INPUT PY PRN'!M26</f>
        <v>1486181</v>
      </c>
      <c r="S22" s="70">
        <f t="shared" si="1"/>
        <v>7350847</v>
      </c>
      <c r="T22" s="70">
        <f t="shared" si="1"/>
        <v>6840673</v>
      </c>
      <c r="U22" s="2">
        <f t="shared" si="2"/>
        <v>38187</v>
      </c>
    </row>
    <row r="23" spans="1:25" x14ac:dyDescent="0.25">
      <c r="A23" s="403">
        <v>610</v>
      </c>
      <c r="B23" s="403" t="s">
        <v>636</v>
      </c>
      <c r="C23" s="70">
        <f>'zz_INPUT CY PRN'!D27</f>
        <v>18422</v>
      </c>
      <c r="D23" s="70">
        <f>'zz_INPUT PY PRN'!D27</f>
        <v>17843</v>
      </c>
      <c r="E23" s="408"/>
      <c r="F23" s="408"/>
      <c r="G23" s="70">
        <f>'zz_INPUT CY PRN'!F27</f>
        <v>13856406</v>
      </c>
      <c r="H23" s="70">
        <f>'zz_INPUT PY PRN'!F27</f>
        <v>12990228</v>
      </c>
      <c r="I23" s="70">
        <f>'zz_INPUT CY PRN'!I27</f>
        <v>2580068</v>
      </c>
      <c r="J23" s="70">
        <f>'zz_INPUT PY PRN'!I27</f>
        <v>2389457</v>
      </c>
      <c r="K23" s="70">
        <f>'zz_INPUT CY PRN'!J27</f>
        <v>3364507</v>
      </c>
      <c r="L23" s="70">
        <f>'zz_INPUT PY PRN'!J27</f>
        <v>3283860</v>
      </c>
      <c r="M23" s="70">
        <f t="shared" si="0"/>
        <v>-784439</v>
      </c>
      <c r="N23" s="70">
        <f t="shared" si="0"/>
        <v>-894403</v>
      </c>
      <c r="O23" s="70">
        <f>'zz_INPUT CY PRN'!L27</f>
        <v>507482</v>
      </c>
      <c r="P23" s="70">
        <f>'zz_INPUT PY PRN'!L27</f>
        <v>435283</v>
      </c>
      <c r="Q23" s="70">
        <f>'zz_INPUT CY PRN'!M27</f>
        <v>1116195</v>
      </c>
      <c r="R23" s="70">
        <f>'zz_INPUT PY PRN'!M27</f>
        <v>940425</v>
      </c>
      <c r="S23" s="70">
        <f t="shared" si="1"/>
        <v>-2408116</v>
      </c>
      <c r="T23" s="70">
        <f t="shared" si="1"/>
        <v>-2270111</v>
      </c>
      <c r="U23" s="2">
        <f t="shared" si="2"/>
        <v>20358</v>
      </c>
    </row>
    <row r="24" spans="1:25" x14ac:dyDescent="0.25">
      <c r="A24" s="403">
        <v>615</v>
      </c>
      <c r="B24" s="403" t="s">
        <v>637</v>
      </c>
      <c r="C24" s="70">
        <f>'zz_INPUT CY PRN'!D28</f>
        <v>8599</v>
      </c>
      <c r="D24" s="70">
        <f>'zz_INPUT PY PRN'!D28</f>
        <v>8129</v>
      </c>
      <c r="E24" s="408"/>
      <c r="F24" s="408"/>
      <c r="G24" s="70">
        <f>'zz_INPUT CY PRN'!F28</f>
        <v>11247157</v>
      </c>
      <c r="H24" s="70">
        <f>'zz_INPUT PY PRN'!F28</f>
        <v>10360378</v>
      </c>
      <c r="I24" s="70">
        <f>'zz_INPUT CY PRN'!I28</f>
        <v>1393986</v>
      </c>
      <c r="J24" s="70">
        <f>'zz_INPUT PY PRN'!I28</f>
        <v>1320418</v>
      </c>
      <c r="K24" s="70">
        <f>'zz_INPUT CY PRN'!J28</f>
        <v>1847240</v>
      </c>
      <c r="L24" s="70">
        <f>'zz_INPUT PY PRN'!J28</f>
        <v>1806146</v>
      </c>
      <c r="M24" s="70">
        <f t="shared" si="0"/>
        <v>-453254</v>
      </c>
      <c r="N24" s="70">
        <f t="shared" si="0"/>
        <v>-485728</v>
      </c>
      <c r="O24" s="70">
        <f>'zz_INPUT CY PRN'!L28</f>
        <v>300689</v>
      </c>
      <c r="P24" s="70">
        <f>'zz_INPUT PY PRN'!L28</f>
        <v>282535</v>
      </c>
      <c r="Q24" s="70">
        <f>'zz_INPUT CY PRN'!M28</f>
        <v>955179</v>
      </c>
      <c r="R24" s="70">
        <f>'zz_INPUT PY PRN'!M28</f>
        <v>840101</v>
      </c>
      <c r="S24" s="70">
        <f t="shared" si="1"/>
        <v>-1709122</v>
      </c>
      <c r="T24" s="70">
        <f t="shared" si="1"/>
        <v>-1608364</v>
      </c>
      <c r="U24" s="2">
        <f t="shared" si="2"/>
        <v>9153</v>
      </c>
    </row>
    <row r="25" spans="1:25" x14ac:dyDescent="0.25">
      <c r="A25" s="403">
        <v>640</v>
      </c>
      <c r="B25" s="403" t="s">
        <v>638</v>
      </c>
      <c r="C25" s="70">
        <f>'zz_INPUT CY PRN'!D29</f>
        <v>0</v>
      </c>
      <c r="D25" s="70">
        <f>'zz_INPUT PY PRN'!D29</f>
        <v>0</v>
      </c>
      <c r="E25" s="408"/>
      <c r="F25" s="408"/>
      <c r="G25" s="70">
        <f>'zz_INPUT CY PRN'!F29</f>
        <v>0</v>
      </c>
      <c r="H25" s="70">
        <f>'zz_INPUT PY PRN'!F29</f>
        <v>0</v>
      </c>
      <c r="I25" s="70">
        <f>'zz_INPUT CY PRN'!I29</f>
        <v>0</v>
      </c>
      <c r="J25" s="70">
        <f>'zz_INPUT PY PRN'!I29</f>
        <v>0</v>
      </c>
      <c r="K25" s="70">
        <f>'zz_INPUT CY PRN'!J29</f>
        <v>0</v>
      </c>
      <c r="L25" s="70">
        <f>'zz_INPUT PY PRN'!J29</f>
        <v>0</v>
      </c>
      <c r="M25" s="70">
        <f t="shared" si="0"/>
        <v>0</v>
      </c>
      <c r="N25" s="70">
        <f t="shared" si="0"/>
        <v>0</v>
      </c>
      <c r="O25" s="70">
        <f>'zz_INPUT CY PRN'!L29</f>
        <v>0</v>
      </c>
      <c r="P25" s="70">
        <f>'zz_INPUT PY PRN'!L29</f>
        <v>0</v>
      </c>
      <c r="Q25" s="70">
        <f>'zz_INPUT CY PRN'!M29</f>
        <v>0</v>
      </c>
      <c r="R25" s="70">
        <f>'zz_INPUT PY PRN'!M29</f>
        <v>0</v>
      </c>
      <c r="S25" s="70">
        <f t="shared" si="1"/>
        <v>0</v>
      </c>
      <c r="T25" s="70">
        <f t="shared" si="1"/>
        <v>0</v>
      </c>
      <c r="U25" s="2">
        <f t="shared" si="2"/>
        <v>0</v>
      </c>
    </row>
    <row r="26" spans="1:25" x14ac:dyDescent="0.25">
      <c r="A26" s="403">
        <v>650</v>
      </c>
      <c r="B26" s="403" t="s">
        <v>639</v>
      </c>
      <c r="C26" s="70">
        <f>'zz_INPUT CY PRN'!D30</f>
        <v>4383</v>
      </c>
      <c r="D26" s="70">
        <f>'zz_INPUT PY PRN'!D30</f>
        <v>3799</v>
      </c>
      <c r="E26" s="408"/>
      <c r="F26" s="408"/>
      <c r="G26" s="70">
        <f>'zz_INPUT CY PRN'!F30</f>
        <v>12447033</v>
      </c>
      <c r="H26" s="70">
        <f>'zz_INPUT PY PRN'!F30</f>
        <v>10293175</v>
      </c>
      <c r="I26" s="70">
        <f>'zz_INPUT CY PRN'!I30</f>
        <v>3961483</v>
      </c>
      <c r="J26" s="70">
        <f>'zz_INPUT PY PRN'!I30</f>
        <v>3428436</v>
      </c>
      <c r="K26" s="70">
        <f>'zz_INPUT CY PRN'!J30</f>
        <v>3554205</v>
      </c>
      <c r="L26" s="70">
        <f>'zz_INPUT PY PRN'!J30</f>
        <v>2618477</v>
      </c>
      <c r="M26" s="70">
        <f t="shared" si="0"/>
        <v>407278</v>
      </c>
      <c r="N26" s="70">
        <f t="shared" si="0"/>
        <v>809959</v>
      </c>
      <c r="O26" s="70">
        <f>'zz_INPUT CY PRN'!L30</f>
        <v>284024</v>
      </c>
      <c r="P26" s="70">
        <f>'zz_INPUT PY PRN'!L30</f>
        <v>222751</v>
      </c>
      <c r="Q26" s="70">
        <f>'zz_INPUT CY PRN'!M30</f>
        <v>867844</v>
      </c>
      <c r="R26" s="70">
        <f>'zz_INPUT PY PRN'!M30</f>
        <v>696301</v>
      </c>
      <c r="S26" s="70">
        <f t="shared" si="1"/>
        <v>-744590</v>
      </c>
      <c r="T26" s="70">
        <f t="shared" si="1"/>
        <v>-109093</v>
      </c>
      <c r="U26" s="2">
        <f t="shared" si="2"/>
        <v>6674</v>
      </c>
    </row>
    <row r="27" spans="1:25" s="901" customFormat="1" x14ac:dyDescent="0.25">
      <c r="A27" s="897">
        <v>660</v>
      </c>
      <c r="B27" s="897" t="s">
        <v>640</v>
      </c>
      <c r="C27" s="898">
        <f>'zz_INPUT CY PRN'!D31+'zz_INPUT CY PRN'!D18</f>
        <v>14494</v>
      </c>
      <c r="D27" s="898">
        <f>'zz_INPUT PY PRN'!D31+'zz_INPUT PY PRN'!D18</f>
        <v>14235</v>
      </c>
      <c r="E27" s="899"/>
      <c r="F27" s="899"/>
      <c r="G27" s="898">
        <f>'zz_INPUT CY PRN'!F31+'zz_INPUT CY PRN'!F18</f>
        <v>19257097</v>
      </c>
      <c r="H27" s="898">
        <f>'zz_INPUT PY PRN'!F31+'zz_INPUT PY PRN'!F18</f>
        <v>17509523</v>
      </c>
      <c r="I27" s="898">
        <f>'zz_INPUT CY PRN'!I31+'zz_INPUT CY PRN'!I18</f>
        <v>1648634</v>
      </c>
      <c r="J27" s="898">
        <f>'zz_INPUT PY PRN'!I31+'zz_INPUT PY PRN'!I18</f>
        <v>1759690</v>
      </c>
      <c r="K27" s="898">
        <f>'zz_INPUT CY PRN'!J31+'zz_INPUT CY PRN'!J18</f>
        <v>3824396</v>
      </c>
      <c r="L27" s="898">
        <f>'zz_INPUT PY PRN'!J31+'zz_INPUT PY PRN'!J18</f>
        <v>3677984</v>
      </c>
      <c r="M27" s="898">
        <f t="shared" si="0"/>
        <v>-2175762</v>
      </c>
      <c r="N27" s="898">
        <f t="shared" si="0"/>
        <v>-1918294</v>
      </c>
      <c r="O27" s="898">
        <f>'zz_INPUT CY PRN'!L31+'zz_INPUT CY PRN'!L18</f>
        <v>624499</v>
      </c>
      <c r="P27" s="898">
        <f>'zz_INPUT PY PRN'!L31+'zz_INPUT PY PRN'!L18</f>
        <v>629761</v>
      </c>
      <c r="Q27" s="898">
        <f>'zz_INPUT CY PRN'!M31+'zz_INPUT CY PRN'!M18</f>
        <v>1775391</v>
      </c>
      <c r="R27" s="898">
        <f>'zz_INPUT PY PRN'!M31+'zz_INPUT PY PRN'!M18</f>
        <v>1503310</v>
      </c>
      <c r="S27" s="898">
        <f t="shared" si="1"/>
        <v>-4575652</v>
      </c>
      <c r="T27" s="898">
        <f t="shared" si="1"/>
        <v>-4051365</v>
      </c>
      <c r="U27" s="900">
        <f t="shared" si="2"/>
        <v>23622</v>
      </c>
      <c r="V27" s="901" t="s">
        <v>3811</v>
      </c>
    </row>
    <row r="28" spans="1:25" s="1" customFormat="1" x14ac:dyDescent="0.25">
      <c r="A28" s="897">
        <v>690</v>
      </c>
      <c r="B28" s="897" t="s">
        <v>641</v>
      </c>
      <c r="C28" s="898">
        <f>'zz_INPUT CY PRN'!D32+'zz_INPUT CY PRN'!D10</f>
        <v>3068</v>
      </c>
      <c r="D28" s="898">
        <f>'zz_INPUT PY PRN'!D32+'zz_INPUT PY PRN'!D10</f>
        <v>2921</v>
      </c>
      <c r="E28" s="408"/>
      <c r="F28" s="408"/>
      <c r="G28" s="898">
        <f>'zz_INPUT CY PRN'!F32+'zz_INPUT CY PRN'!F10</f>
        <v>4216635</v>
      </c>
      <c r="H28" s="898">
        <f>'zz_INPUT PY PRN'!F32+'zz_INPUT PY PRN'!F10</f>
        <v>3972715</v>
      </c>
      <c r="I28" s="898">
        <f>'zz_INPUT CY PRN'!I32+'zz_INPUT CY PRN'!I10</f>
        <v>854786</v>
      </c>
      <c r="J28" s="898">
        <f>'zz_INPUT PY PRN'!I32+'zz_INPUT PY PRN'!I10</f>
        <v>1343055</v>
      </c>
      <c r="K28" s="898">
        <f>'zz_INPUT CY PRN'!J32+'zz_INPUT CY PRN'!J10</f>
        <v>942910</v>
      </c>
      <c r="L28" s="898">
        <f>'zz_INPUT PY PRN'!J32+'zz_INPUT PY PRN'!J10</f>
        <v>992463</v>
      </c>
      <c r="M28" s="898">
        <f t="shared" si="0"/>
        <v>-88124</v>
      </c>
      <c r="N28" s="898">
        <f t="shared" si="0"/>
        <v>350592</v>
      </c>
      <c r="O28" s="898">
        <f>'zz_INPUT CY PRN'!L32+'zz_INPUT CY PRN'!L10</f>
        <v>162615</v>
      </c>
      <c r="P28" s="898">
        <f>'zz_INPUT PY PRN'!L32+'zz_INPUT PY PRN'!L10</f>
        <v>158980</v>
      </c>
      <c r="Q28" s="898">
        <f>'zz_INPUT CY PRN'!M32+'zz_INPUT CY PRN'!M10</f>
        <v>462047</v>
      </c>
      <c r="R28" s="898">
        <f>'zz_INPUT PY PRN'!M32+'zz_INPUT PY PRN'!M10</f>
        <v>414680</v>
      </c>
      <c r="S28" s="898">
        <f t="shared" si="1"/>
        <v>-712786</v>
      </c>
      <c r="T28" s="898">
        <f t="shared" si="1"/>
        <v>-223068</v>
      </c>
      <c r="U28" s="900">
        <f t="shared" si="2"/>
        <v>3836</v>
      </c>
      <c r="V28" s="901" t="s">
        <v>3812</v>
      </c>
    </row>
    <row r="29" spans="1:25" x14ac:dyDescent="0.25">
      <c r="A29" s="3900" t="s">
        <v>647</v>
      </c>
      <c r="B29" s="3900"/>
      <c r="C29" s="405">
        <f>'zz_INPUT CY PRN'!D33</f>
        <v>739503</v>
      </c>
      <c r="D29" s="405">
        <f>'zz_INPUT PY PRN'!D33</f>
        <v>688242</v>
      </c>
      <c r="E29" s="409">
        <f>'zz_INPUT CY PRN'!E33</f>
        <v>17497885</v>
      </c>
      <c r="F29" s="409">
        <f>'zz_INPUT PY PRN'!E33</f>
        <v>15402943</v>
      </c>
      <c r="G29" s="405">
        <f>SUM(G7:G28)</f>
        <v>1283128793</v>
      </c>
      <c r="H29" s="405">
        <f>SUM(H7:H28)</f>
        <v>1123085876</v>
      </c>
      <c r="I29" s="405">
        <f>SUM(I7:I28)</f>
        <v>495156545</v>
      </c>
      <c r="J29" s="405">
        <f t="shared" ref="J29:T29" si="3">SUM(J7:J28)</f>
        <v>451995224</v>
      </c>
      <c r="K29" s="405">
        <f t="shared" si="3"/>
        <v>319317504</v>
      </c>
      <c r="L29" s="405">
        <f t="shared" si="3"/>
        <v>282048481</v>
      </c>
      <c r="M29" s="405">
        <f t="shared" si="3"/>
        <v>175839041</v>
      </c>
      <c r="N29" s="405">
        <f t="shared" si="3"/>
        <v>169946743</v>
      </c>
      <c r="O29" s="405">
        <f t="shared" si="3"/>
        <v>31333792</v>
      </c>
      <c r="P29" s="405">
        <f t="shared" si="3"/>
        <v>28545014</v>
      </c>
      <c r="Q29" s="405">
        <f t="shared" si="3"/>
        <v>89260117</v>
      </c>
      <c r="R29" s="405">
        <f t="shared" si="3"/>
        <v>76668477</v>
      </c>
      <c r="S29" s="405">
        <f t="shared" si="3"/>
        <v>55245132</v>
      </c>
      <c r="T29" s="405">
        <f t="shared" si="3"/>
        <v>64733252</v>
      </c>
      <c r="X29" s="2"/>
      <c r="Y29" s="2"/>
    </row>
    <row r="30" spans="1:25" s="896" customFormat="1" x14ac:dyDescent="0.25">
      <c r="A30" s="894"/>
      <c r="B30" s="894"/>
      <c r="C30" s="895">
        <f>+C29-'zz_INPUT CY PRN'!D33</f>
        <v>0</v>
      </c>
      <c r="D30" s="895">
        <f>+D29-'zz_INPUT PY PRN'!D33</f>
        <v>0</v>
      </c>
      <c r="E30" s="895"/>
      <c r="F30" s="895"/>
      <c r="G30" s="895">
        <f>+G29-'zz_INPUT CY PRN'!F33</f>
        <v>0</v>
      </c>
      <c r="H30" s="895">
        <f>+H29-'zz_INPUT PY PRN'!F33</f>
        <v>0</v>
      </c>
      <c r="I30" s="895">
        <f>+I29-'zz_INPUT CY PRN'!I33</f>
        <v>0</v>
      </c>
      <c r="J30" s="895">
        <f>+J29-'zz_INPUT PY PRN'!I33</f>
        <v>0</v>
      </c>
      <c r="K30" s="895">
        <f>+K29-'zz_INPUT CY PRN'!J33</f>
        <v>0</v>
      </c>
      <c r="L30" s="895">
        <f>+L29-'zz_INPUT PY PRN'!J33</f>
        <v>0</v>
      </c>
      <c r="M30" s="895">
        <f>+M29-'zz_INPUT CY PRN'!K33</f>
        <v>-5</v>
      </c>
      <c r="N30" s="895">
        <f>+N29-'zz_INPUT PY PRN'!K33</f>
        <v>2</v>
      </c>
      <c r="O30" s="895">
        <f>+O29-'zz_INPUT CY PRN'!L33</f>
        <v>0</v>
      </c>
      <c r="P30" s="895">
        <f>+P29-'zz_INPUT PY PRN'!L33</f>
        <v>0</v>
      </c>
      <c r="Q30" s="895">
        <f>+Q29-'zz_INPUT CY PRN'!M33</f>
        <v>0</v>
      </c>
      <c r="R30" s="895">
        <f>+R29-'zz_INPUT PY PRN'!M33</f>
        <v>0</v>
      </c>
      <c r="S30" s="895">
        <f>+S29-'zz_INPUT CY PRN'!N33</f>
        <v>-1</v>
      </c>
      <c r="T30" s="895">
        <f>+T29-'zz_INPUT PY PRN'!N33</f>
        <v>5</v>
      </c>
      <c r="U30" s="894"/>
    </row>
    <row r="31" spans="1:25" x14ac:dyDescent="0.25">
      <c r="A31" s="403">
        <v>10</v>
      </c>
      <c r="B31" s="403" t="s">
        <v>621</v>
      </c>
      <c r="C31" s="70">
        <f>'zz_INPUT CY PRN'!D36</f>
        <v>3817</v>
      </c>
      <c r="D31" s="70">
        <f>'zz_INPUT PY PRN'!D36</f>
        <v>3597</v>
      </c>
      <c r="E31" s="408"/>
      <c r="F31" s="408"/>
      <c r="G31" s="70">
        <f>'zz_INPUT CY PRN'!F36</f>
        <v>50523895</v>
      </c>
      <c r="H31" s="70">
        <f>'zz_INPUT PY PRN'!F36</f>
        <v>45319804</v>
      </c>
      <c r="I31" s="70">
        <f>'zz_INPUT CY PRN'!I36</f>
        <v>15147275</v>
      </c>
      <c r="J31" s="70">
        <f>'zz_INPUT PY PRN'!I36</f>
        <v>14551522</v>
      </c>
      <c r="K31" s="70">
        <f>'zz_INPUT CY PRN'!J36</f>
        <v>15032940</v>
      </c>
      <c r="L31" s="70">
        <f>'zz_INPUT PY PRN'!J36</f>
        <v>13757949</v>
      </c>
      <c r="M31" s="70">
        <f>I31-K31</f>
        <v>114335</v>
      </c>
      <c r="N31" s="70">
        <f t="shared" ref="N31:N49" si="4">J31-L31</f>
        <v>793573</v>
      </c>
      <c r="O31" s="70">
        <f>'zz_INPUT CY PRN'!L36</f>
        <v>819745</v>
      </c>
      <c r="P31" s="70">
        <f>'zz_INPUT PY PRN'!L36</f>
        <v>751380</v>
      </c>
      <c r="Q31" s="70">
        <f>'zz_INPUT CY PRN'!M36</f>
        <v>4141251</v>
      </c>
      <c r="R31" s="70">
        <f>'zz_INPUT PY PRN'!M36</f>
        <v>3856907</v>
      </c>
      <c r="S31" s="70">
        <f t="shared" ref="S31:T52" si="5">M31-O31-Q31</f>
        <v>-4846661</v>
      </c>
      <c r="T31" s="70">
        <f t="shared" si="5"/>
        <v>-3814714</v>
      </c>
      <c r="V31" s="453"/>
      <c r="W31" s="81"/>
    </row>
    <row r="32" spans="1:25" x14ac:dyDescent="0.25">
      <c r="A32" s="403">
        <v>120</v>
      </c>
      <c r="B32" s="403" t="s">
        <v>622</v>
      </c>
      <c r="C32" s="70">
        <f>'zz_INPUT CY PRN'!D37</f>
        <v>2196</v>
      </c>
      <c r="D32" s="70">
        <f>'zz_INPUT PY PRN'!D37</f>
        <v>2110</v>
      </c>
      <c r="E32" s="408"/>
      <c r="F32" s="408"/>
      <c r="G32" s="70">
        <f>'zz_INPUT CY PRN'!F37</f>
        <v>29474522</v>
      </c>
      <c r="H32" s="70">
        <f>'zz_INPUT PY PRN'!F37</f>
        <v>26897223</v>
      </c>
      <c r="I32" s="70">
        <f>'zz_INPUT CY PRN'!I37</f>
        <v>9807235</v>
      </c>
      <c r="J32" s="70">
        <f>'zz_INPUT PY PRN'!I37</f>
        <v>9671308</v>
      </c>
      <c r="K32" s="70">
        <f>'zz_INPUT CY PRN'!J37</f>
        <v>8693124</v>
      </c>
      <c r="L32" s="70">
        <f>'zz_INPUT PY PRN'!J37</f>
        <v>8076151</v>
      </c>
      <c r="M32" s="70">
        <f t="shared" ref="M32:N50" si="6">I32-K32</f>
        <v>1114111</v>
      </c>
      <c r="N32" s="70">
        <f t="shared" si="4"/>
        <v>1595157</v>
      </c>
      <c r="O32" s="70">
        <f>'zz_INPUT CY PRN'!L37</f>
        <v>452525</v>
      </c>
      <c r="P32" s="70">
        <f>'zz_INPUT PY PRN'!L37</f>
        <v>397519</v>
      </c>
      <c r="Q32" s="70">
        <f>'zz_INPUT CY PRN'!M37</f>
        <v>2299133</v>
      </c>
      <c r="R32" s="70">
        <f>'zz_INPUT PY PRN'!M37</f>
        <v>2126722</v>
      </c>
      <c r="S32" s="70">
        <f t="shared" si="5"/>
        <v>-1637547</v>
      </c>
      <c r="T32" s="70">
        <f t="shared" si="5"/>
        <v>-929084</v>
      </c>
      <c r="V32" s="453"/>
      <c r="W32" s="453"/>
    </row>
    <row r="33" spans="1:23" x14ac:dyDescent="0.25">
      <c r="A33" s="403">
        <v>130</v>
      </c>
      <c r="B33" s="403" t="s">
        <v>623</v>
      </c>
      <c r="C33" s="70">
        <f>'zz_INPUT CY PRN'!D38</f>
        <v>1246</v>
      </c>
      <c r="D33" s="70">
        <f>'zz_INPUT PY PRN'!D38</f>
        <v>1432</v>
      </c>
      <c r="E33" s="408"/>
      <c r="F33" s="408"/>
      <c r="G33" s="70">
        <f>'zz_INPUT CY PRN'!F38</f>
        <v>15894825</v>
      </c>
      <c r="H33" s="70">
        <f>'zz_INPUT PY PRN'!F38</f>
        <v>17540158</v>
      </c>
      <c r="I33" s="70">
        <f>'zz_INPUT CY PRN'!I38</f>
        <v>8340862</v>
      </c>
      <c r="J33" s="70">
        <f>'zz_INPUT PY PRN'!I38</f>
        <v>9393931</v>
      </c>
      <c r="K33" s="70">
        <f>'zz_INPUT CY PRN'!J38</f>
        <v>4702277</v>
      </c>
      <c r="L33" s="70">
        <f>'zz_INPUT PY PRN'!J38</f>
        <v>5270970</v>
      </c>
      <c r="M33" s="70">
        <f t="shared" si="6"/>
        <v>3638585</v>
      </c>
      <c r="N33" s="70">
        <f t="shared" si="4"/>
        <v>4122961</v>
      </c>
      <c r="O33" s="70">
        <f>'zz_INPUT CY PRN'!L38</f>
        <v>273278</v>
      </c>
      <c r="P33" s="70">
        <f>'zz_INPUT PY PRN'!L38</f>
        <v>285558</v>
      </c>
      <c r="Q33" s="70">
        <f>'zz_INPUT CY PRN'!M38</f>
        <v>1324937</v>
      </c>
      <c r="R33" s="70">
        <f>'zz_INPUT PY PRN'!M38</f>
        <v>1467034</v>
      </c>
      <c r="S33" s="70">
        <f t="shared" si="5"/>
        <v>2040370</v>
      </c>
      <c r="T33" s="70">
        <f t="shared" si="5"/>
        <v>2370369</v>
      </c>
    </row>
    <row r="34" spans="1:23" x14ac:dyDescent="0.25">
      <c r="A34" s="403">
        <v>140</v>
      </c>
      <c r="B34" s="403" t="s">
        <v>624</v>
      </c>
      <c r="C34" s="70">
        <f>'zz_INPUT CY PRN'!D39</f>
        <v>1706</v>
      </c>
      <c r="D34" s="70">
        <f>'zz_INPUT PY PRN'!D39</f>
        <v>1305</v>
      </c>
      <c r="E34" s="408"/>
      <c r="F34" s="408"/>
      <c r="G34" s="70">
        <f>'zz_INPUT CY PRN'!F39</f>
        <v>24013036</v>
      </c>
      <c r="H34" s="70">
        <f>'zz_INPUT PY PRN'!F39</f>
        <v>17639631</v>
      </c>
      <c r="I34" s="70">
        <f>'zz_INPUT CY PRN'!I39</f>
        <v>8788304</v>
      </c>
      <c r="J34" s="70">
        <f>'zz_INPUT PY PRN'!I39</f>
        <v>6672495</v>
      </c>
      <c r="K34" s="70">
        <f>'zz_INPUT CY PRN'!J39</f>
        <v>7065934</v>
      </c>
      <c r="L34" s="70">
        <f>'zz_INPUT PY PRN'!J39</f>
        <v>5267217</v>
      </c>
      <c r="M34" s="70">
        <f t="shared" si="6"/>
        <v>1722370</v>
      </c>
      <c r="N34" s="70">
        <f t="shared" si="4"/>
        <v>1405278</v>
      </c>
      <c r="O34" s="70">
        <f>'zz_INPUT CY PRN'!L39</f>
        <v>390821</v>
      </c>
      <c r="P34" s="70">
        <f>'zz_INPUT PY PRN'!L39</f>
        <v>286714</v>
      </c>
      <c r="Q34" s="70">
        <f>'zz_INPUT CY PRN'!M39</f>
        <v>1902973</v>
      </c>
      <c r="R34" s="70">
        <f>'zz_INPUT PY PRN'!M39</f>
        <v>1448119</v>
      </c>
      <c r="S34" s="70">
        <f t="shared" si="5"/>
        <v>-571424</v>
      </c>
      <c r="T34" s="70">
        <f t="shared" si="5"/>
        <v>-329555</v>
      </c>
    </row>
    <row r="35" spans="1:23" x14ac:dyDescent="0.25">
      <c r="A35" s="403">
        <v>210</v>
      </c>
      <c r="B35" s="403" t="s">
        <v>625</v>
      </c>
      <c r="C35" s="70">
        <f>'zz_INPUT CY PRN'!D40</f>
        <v>814</v>
      </c>
      <c r="D35" s="70">
        <f>'zz_INPUT PY PRN'!D40</f>
        <v>933</v>
      </c>
      <c r="E35" s="408"/>
      <c r="F35" s="408"/>
      <c r="G35" s="70">
        <f>'zz_INPUT CY PRN'!F40</f>
        <v>7049950</v>
      </c>
      <c r="H35" s="70">
        <f>'zz_INPUT PY PRN'!F40</f>
        <v>7748095</v>
      </c>
      <c r="I35" s="70">
        <f>'zz_INPUT CY PRN'!I40</f>
        <v>1393609</v>
      </c>
      <c r="J35" s="70">
        <f>'zz_INPUT PY PRN'!I40</f>
        <v>1551639</v>
      </c>
      <c r="K35" s="70">
        <f>'zz_INPUT CY PRN'!J40</f>
        <v>2194489</v>
      </c>
      <c r="L35" s="70">
        <f>'zz_INPUT PY PRN'!J40</f>
        <v>2437494</v>
      </c>
      <c r="M35" s="70">
        <f t="shared" si="6"/>
        <v>-800880</v>
      </c>
      <c r="N35" s="70">
        <f t="shared" si="4"/>
        <v>-885855</v>
      </c>
      <c r="O35" s="70">
        <f>'zz_INPUT CY PRN'!L40</f>
        <v>140020</v>
      </c>
      <c r="P35" s="70">
        <f>'zz_INPUT PY PRN'!L40</f>
        <v>150360</v>
      </c>
      <c r="Q35" s="70">
        <f>'zz_INPUT CY PRN'!M40</f>
        <v>746809</v>
      </c>
      <c r="R35" s="70">
        <f>'zz_INPUT PY PRN'!M40</f>
        <v>833528</v>
      </c>
      <c r="S35" s="70">
        <f t="shared" si="5"/>
        <v>-1687709</v>
      </c>
      <c r="T35" s="70">
        <f t="shared" si="5"/>
        <v>-1869743</v>
      </c>
      <c r="V35" s="2">
        <f>+G35</f>
        <v>7049950</v>
      </c>
      <c r="W35" s="2">
        <f>+K35+O35+Q35</f>
        <v>3081318</v>
      </c>
    </row>
    <row r="36" spans="1:23" x14ac:dyDescent="0.25">
      <c r="A36" s="403">
        <v>220</v>
      </c>
      <c r="B36" s="403" t="s">
        <v>626</v>
      </c>
      <c r="C36" s="70">
        <f>'zz_INPUT CY PRN'!D41</f>
        <v>3443</v>
      </c>
      <c r="D36" s="70">
        <f>'zz_INPUT PY PRN'!D41</f>
        <v>3326</v>
      </c>
      <c r="E36" s="408"/>
      <c r="F36" s="408"/>
      <c r="G36" s="70">
        <f>'zz_INPUT CY PRN'!F41</f>
        <v>29090337</v>
      </c>
      <c r="H36" s="70">
        <f>'zz_INPUT PY PRN'!F41</f>
        <v>27256254</v>
      </c>
      <c r="I36" s="70">
        <f>'zz_INPUT CY PRN'!I41</f>
        <v>6276540</v>
      </c>
      <c r="J36" s="70">
        <f>'zz_INPUT PY PRN'!I41</f>
        <v>6936062</v>
      </c>
      <c r="K36" s="70">
        <f>'zz_INPUT CY PRN'!J41</f>
        <v>9028110</v>
      </c>
      <c r="L36" s="70">
        <f>'zz_INPUT PY PRN'!J41</f>
        <v>8525356</v>
      </c>
      <c r="M36" s="70">
        <f t="shared" si="6"/>
        <v>-2751570</v>
      </c>
      <c r="N36" s="70">
        <f t="shared" si="4"/>
        <v>-1589294</v>
      </c>
      <c r="O36" s="70">
        <f>'zz_INPUT CY PRN'!L41</f>
        <v>586025</v>
      </c>
      <c r="P36" s="70">
        <f>'zz_INPUT PY PRN'!L41</f>
        <v>531980</v>
      </c>
      <c r="Q36" s="70">
        <f>'zz_INPUT CY PRN'!M41</f>
        <v>2915786</v>
      </c>
      <c r="R36" s="70">
        <f>'zz_INPUT PY PRN'!M41</f>
        <v>2730471</v>
      </c>
      <c r="S36" s="70">
        <f t="shared" si="5"/>
        <v>-6253381</v>
      </c>
      <c r="T36" s="70">
        <f t="shared" si="5"/>
        <v>-4851745</v>
      </c>
      <c r="V36" s="2">
        <f>+G36</f>
        <v>29090337</v>
      </c>
      <c r="W36" s="2">
        <f>+K36+O36+Q36</f>
        <v>12529921</v>
      </c>
    </row>
    <row r="37" spans="1:23" x14ac:dyDescent="0.25">
      <c r="A37" s="403">
        <v>230</v>
      </c>
      <c r="B37" s="403" t="s">
        <v>627</v>
      </c>
      <c r="C37" s="70">
        <f>'zz_INPUT CY PRN'!D42</f>
        <v>701</v>
      </c>
      <c r="D37" s="70">
        <f>'zz_INPUT PY PRN'!D42</f>
        <v>659</v>
      </c>
      <c r="E37" s="408"/>
      <c r="F37" s="408"/>
      <c r="G37" s="70">
        <f>'zz_INPUT CY PRN'!F42</f>
        <v>6045285</v>
      </c>
      <c r="H37" s="70">
        <f>'zz_INPUT PY PRN'!F42</f>
        <v>5304451</v>
      </c>
      <c r="I37" s="70">
        <f>'zz_INPUT CY PRN'!I42</f>
        <v>1975193</v>
      </c>
      <c r="J37" s="70">
        <f>'zz_INPUT PY PRN'!I42</f>
        <v>1693796</v>
      </c>
      <c r="K37" s="70">
        <f>'zz_INPUT CY PRN'!J42</f>
        <v>1876626</v>
      </c>
      <c r="L37" s="70">
        <f>'zz_INPUT PY PRN'!J42</f>
        <v>1664627</v>
      </c>
      <c r="M37" s="70">
        <f t="shared" si="6"/>
        <v>98567</v>
      </c>
      <c r="N37" s="70">
        <f t="shared" si="4"/>
        <v>29169</v>
      </c>
      <c r="O37" s="70">
        <f>'zz_INPUT CY PRN'!L42</f>
        <v>115599</v>
      </c>
      <c r="P37" s="70">
        <f>'zz_INPUT PY PRN'!L42</f>
        <v>106937</v>
      </c>
      <c r="Q37" s="70">
        <f>'zz_INPUT CY PRN'!M42</f>
        <v>590758</v>
      </c>
      <c r="R37" s="70">
        <f>'zz_INPUT PY PRN'!M42</f>
        <v>557159</v>
      </c>
      <c r="S37" s="70">
        <f t="shared" si="5"/>
        <v>-607790</v>
      </c>
      <c r="T37" s="70">
        <f t="shared" si="5"/>
        <v>-634927</v>
      </c>
      <c r="V37" s="2">
        <f>+G37</f>
        <v>6045285</v>
      </c>
      <c r="W37" s="2">
        <f>+K37+O37+Q37</f>
        <v>2582983</v>
      </c>
    </row>
    <row r="38" spans="1:23" x14ac:dyDescent="0.25">
      <c r="A38" s="403">
        <v>240</v>
      </c>
      <c r="B38" s="403" t="s">
        <v>628</v>
      </c>
      <c r="C38" s="70">
        <f>'zz_INPUT CY PRN'!D43</f>
        <v>1575</v>
      </c>
      <c r="D38" s="70">
        <f>'zz_INPUT PY PRN'!D43</f>
        <v>1393</v>
      </c>
      <c r="E38" s="408"/>
      <c r="F38" s="408"/>
      <c r="G38" s="70">
        <f>'zz_INPUT CY PRN'!F43</f>
        <v>16561061</v>
      </c>
      <c r="H38" s="70">
        <f>'zz_INPUT PY PRN'!F43</f>
        <v>13451562</v>
      </c>
      <c r="I38" s="70">
        <f>'zz_INPUT CY PRN'!I43</f>
        <v>6326637</v>
      </c>
      <c r="J38" s="70">
        <f>'zz_INPUT PY PRN'!I43</f>
        <v>5699392</v>
      </c>
      <c r="K38" s="70">
        <f>'zz_INPUT CY PRN'!J43</f>
        <v>5033604</v>
      </c>
      <c r="L38" s="70">
        <f>'zz_INPUT PY PRN'!J43</f>
        <v>4195425</v>
      </c>
      <c r="M38" s="70">
        <f t="shared" si="6"/>
        <v>1293033</v>
      </c>
      <c r="N38" s="70">
        <f t="shared" si="4"/>
        <v>1503967</v>
      </c>
      <c r="O38" s="70">
        <f>'zz_INPUT CY PRN'!L43</f>
        <v>313091</v>
      </c>
      <c r="P38" s="70">
        <f>'zz_INPUT PY PRN'!L43</f>
        <v>253581</v>
      </c>
      <c r="Q38" s="70">
        <f>'zz_INPUT CY PRN'!M43</f>
        <v>1558380</v>
      </c>
      <c r="R38" s="70">
        <f>'zz_INPUT PY PRN'!M43</f>
        <v>1327144</v>
      </c>
      <c r="S38" s="70">
        <f t="shared" si="5"/>
        <v>-578438</v>
      </c>
      <c r="T38" s="70">
        <f t="shared" si="5"/>
        <v>-76758</v>
      </c>
    </row>
    <row r="39" spans="1:23" x14ac:dyDescent="0.25">
      <c r="A39" s="403">
        <v>320</v>
      </c>
      <c r="B39" s="403" t="s">
        <v>629</v>
      </c>
      <c r="C39" s="70">
        <f>'zz_INPUT CY PRN'!D45</f>
        <v>10300</v>
      </c>
      <c r="D39" s="70">
        <f>'zz_INPUT PY PRN'!D45</f>
        <v>10230</v>
      </c>
      <c r="E39" s="408"/>
      <c r="F39" s="408"/>
      <c r="G39" s="70">
        <f>'zz_INPUT CY PRN'!F45</f>
        <v>103383014</v>
      </c>
      <c r="H39" s="70">
        <f>'zz_INPUT PY PRN'!F45</f>
        <v>96309848</v>
      </c>
      <c r="I39" s="70">
        <f>'zz_INPUT CY PRN'!I45</f>
        <v>52845922</v>
      </c>
      <c r="J39" s="70">
        <f>'zz_INPUT PY PRN'!I45</f>
        <v>49708888</v>
      </c>
      <c r="K39" s="70">
        <f>'zz_INPUT CY PRN'!J45</f>
        <v>31433400</v>
      </c>
      <c r="L39" s="70">
        <f>'zz_INPUT PY PRN'!J45</f>
        <v>30133485</v>
      </c>
      <c r="M39" s="70">
        <f t="shared" si="6"/>
        <v>21412522</v>
      </c>
      <c r="N39" s="70">
        <f t="shared" si="4"/>
        <v>19575403</v>
      </c>
      <c r="O39" s="70">
        <f>'zz_INPUT CY PRN'!L45</f>
        <v>1860595</v>
      </c>
      <c r="P39" s="70">
        <f>'zz_INPUT PY PRN'!L45</f>
        <v>1707728</v>
      </c>
      <c r="Q39" s="70">
        <f>'zz_INPUT CY PRN'!M45</f>
        <v>8769142</v>
      </c>
      <c r="R39" s="70">
        <f>'zz_INPUT PY PRN'!M45</f>
        <v>8574380</v>
      </c>
      <c r="S39" s="70">
        <f t="shared" si="5"/>
        <v>10782785</v>
      </c>
      <c r="T39" s="70">
        <f t="shared" si="5"/>
        <v>9293295</v>
      </c>
    </row>
    <row r="40" spans="1:23" x14ac:dyDescent="0.25">
      <c r="A40" s="403">
        <v>330</v>
      </c>
      <c r="B40" s="403" t="s">
        <v>630</v>
      </c>
      <c r="C40" s="70">
        <f>'zz_INPUT CY PRN'!D46</f>
        <v>1538</v>
      </c>
      <c r="D40" s="70">
        <f>'zz_INPUT PY PRN'!D46</f>
        <v>1638</v>
      </c>
      <c r="E40" s="408"/>
      <c r="F40" s="408"/>
      <c r="G40" s="70">
        <f>'zz_INPUT CY PRN'!F46</f>
        <v>15561269</v>
      </c>
      <c r="H40" s="70">
        <f>'zz_INPUT PY PRN'!F46</f>
        <v>15209048</v>
      </c>
      <c r="I40" s="70">
        <f>'zz_INPUT CY PRN'!I46</f>
        <v>9469082</v>
      </c>
      <c r="J40" s="70">
        <f>'zz_INPUT PY PRN'!I46</f>
        <v>9456541</v>
      </c>
      <c r="K40" s="70">
        <f>'zz_INPUT CY PRN'!J46</f>
        <v>4746922</v>
      </c>
      <c r="L40" s="70">
        <f>'zz_INPUT PY PRN'!J46</f>
        <v>4781103</v>
      </c>
      <c r="M40" s="70">
        <f t="shared" si="6"/>
        <v>4722160</v>
      </c>
      <c r="N40" s="70">
        <f t="shared" si="4"/>
        <v>4675438</v>
      </c>
      <c r="O40" s="70">
        <f>'zz_INPUT CY PRN'!L46</f>
        <v>287514</v>
      </c>
      <c r="P40" s="70">
        <f>'zz_INPUT PY PRN'!L46</f>
        <v>275684</v>
      </c>
      <c r="Q40" s="70">
        <f>'zz_INPUT CY PRN'!M46</f>
        <v>1354194</v>
      </c>
      <c r="R40" s="70">
        <f>'zz_INPUT PY PRN'!M46</f>
        <v>1360036</v>
      </c>
      <c r="S40" s="70">
        <f t="shared" si="5"/>
        <v>3080452</v>
      </c>
      <c r="T40" s="70">
        <f t="shared" si="5"/>
        <v>3039718</v>
      </c>
    </row>
    <row r="41" spans="1:23" x14ac:dyDescent="0.25">
      <c r="A41" s="403">
        <v>350</v>
      </c>
      <c r="B41" s="403" t="s">
        <v>631</v>
      </c>
      <c r="C41" s="70">
        <f>'zz_INPUT CY PRN'!D47</f>
        <v>0</v>
      </c>
      <c r="D41" s="70">
        <f>'zz_INPUT PY PRN'!D47</f>
        <v>0</v>
      </c>
      <c r="E41" s="408"/>
      <c r="F41" s="408"/>
      <c r="G41" s="70">
        <f>'zz_INPUT CY PRN'!F47</f>
        <v>0</v>
      </c>
      <c r="H41" s="70">
        <f>'zz_INPUT PY PRN'!F47</f>
        <v>0</v>
      </c>
      <c r="I41" s="70">
        <f>'zz_INPUT CY PRN'!I47</f>
        <v>0</v>
      </c>
      <c r="J41" s="70">
        <f>'zz_INPUT PY PRN'!I47</f>
        <v>0</v>
      </c>
      <c r="K41" s="70">
        <f>'zz_INPUT CY PRN'!J47</f>
        <v>0</v>
      </c>
      <c r="L41" s="70">
        <f>'zz_INPUT PY PRN'!J47</f>
        <v>0</v>
      </c>
      <c r="M41" s="70">
        <f t="shared" si="6"/>
        <v>0</v>
      </c>
      <c r="N41" s="70">
        <f t="shared" si="4"/>
        <v>0</v>
      </c>
      <c r="O41" s="70">
        <f>'zz_INPUT CY PRN'!L47</f>
        <v>0</v>
      </c>
      <c r="P41" s="70">
        <f>'zz_INPUT PY PRN'!L47</f>
        <v>0</v>
      </c>
      <c r="Q41" s="70">
        <f>'zz_INPUT CY PRN'!M47</f>
        <v>0</v>
      </c>
      <c r="R41" s="70">
        <f>'zz_INPUT PY PRN'!M47</f>
        <v>0</v>
      </c>
      <c r="S41" s="70">
        <f t="shared" si="5"/>
        <v>0</v>
      </c>
      <c r="T41" s="70">
        <f>N41-P41-R41</f>
        <v>0</v>
      </c>
    </row>
    <row r="42" spans="1:23" x14ac:dyDescent="0.25">
      <c r="A42" s="848">
        <v>519</v>
      </c>
      <c r="B42" s="848" t="s">
        <v>1141</v>
      </c>
      <c r="C42" s="70">
        <f>'zz_INPUT CY PRN'!D48</f>
        <v>0</v>
      </c>
      <c r="D42" s="70">
        <f>'zz_INPUT PY PRN'!D48</f>
        <v>0</v>
      </c>
      <c r="E42" s="408"/>
      <c r="F42" s="408"/>
      <c r="G42" s="70">
        <f>'zz_INPUT CY PRN'!F48</f>
        <v>0</v>
      </c>
      <c r="H42" s="70">
        <f>'zz_INPUT PY PRN'!F48</f>
        <v>0</v>
      </c>
      <c r="I42" s="70">
        <f>'zz_INPUT CY PRN'!I48</f>
        <v>0</v>
      </c>
      <c r="J42" s="70">
        <f>'zz_INPUT PY PRN'!I48</f>
        <v>0</v>
      </c>
      <c r="K42" s="70">
        <f>'zz_INPUT CY PRN'!J48</f>
        <v>0</v>
      </c>
      <c r="L42" s="70">
        <f>'zz_INPUT PY PRN'!J48</f>
        <v>0</v>
      </c>
      <c r="M42" s="70">
        <f>I42-K42</f>
        <v>0</v>
      </c>
      <c r="N42" s="70">
        <f>J42-L42</f>
        <v>0</v>
      </c>
      <c r="O42" s="70">
        <f>'zz_INPUT CY PRN'!L48</f>
        <v>0</v>
      </c>
      <c r="P42" s="70">
        <f>'zz_INPUT PY PRN'!L48</f>
        <v>0</v>
      </c>
      <c r="Q42" s="70">
        <f>'zz_INPUT CY PRN'!M48</f>
        <v>0</v>
      </c>
      <c r="R42" s="70">
        <f>'zz_INPUT PY PRN'!M48</f>
        <v>0</v>
      </c>
      <c r="S42" s="70">
        <f>M42-O42-Q42</f>
        <v>0</v>
      </c>
      <c r="T42" s="70">
        <f>N42-P42-R42</f>
        <v>0</v>
      </c>
    </row>
    <row r="43" spans="1:23" x14ac:dyDescent="0.25">
      <c r="A43" s="403">
        <v>520</v>
      </c>
      <c r="B43" s="403" t="s">
        <v>632</v>
      </c>
      <c r="C43" s="70">
        <f>'zz_INPUT CY PRN'!D49</f>
        <v>0</v>
      </c>
      <c r="D43" s="70">
        <f>'zz_INPUT PY PRN'!D49</f>
        <v>0</v>
      </c>
      <c r="E43" s="408"/>
      <c r="F43" s="408"/>
      <c r="G43" s="70">
        <f>'zz_INPUT CY PRN'!F49</f>
        <v>0</v>
      </c>
      <c r="H43" s="70">
        <f>'zz_INPUT PY PRN'!F49</f>
        <v>0</v>
      </c>
      <c r="I43" s="70">
        <f>'zz_INPUT CY PRN'!I49</f>
        <v>0</v>
      </c>
      <c r="J43" s="70">
        <f>'zz_INPUT PY PRN'!I49</f>
        <v>0</v>
      </c>
      <c r="K43" s="70">
        <f>'zz_INPUT CY PRN'!J49</f>
        <v>0</v>
      </c>
      <c r="L43" s="70">
        <f>'zz_INPUT PY PRN'!J49</f>
        <v>0</v>
      </c>
      <c r="M43" s="70">
        <f t="shared" si="6"/>
        <v>0</v>
      </c>
      <c r="N43" s="70">
        <f t="shared" si="4"/>
        <v>0</v>
      </c>
      <c r="O43" s="70">
        <f>'zz_INPUT CY PRN'!L49</f>
        <v>0</v>
      </c>
      <c r="P43" s="70">
        <f>'zz_INPUT PY PRN'!L49</f>
        <v>0</v>
      </c>
      <c r="Q43" s="70">
        <f>'zz_INPUT CY PRN'!M49</f>
        <v>0</v>
      </c>
      <c r="R43" s="70">
        <f>'zz_INPUT PY PRN'!M49</f>
        <v>0</v>
      </c>
      <c r="S43" s="70">
        <f t="shared" si="5"/>
        <v>0</v>
      </c>
      <c r="T43" s="70">
        <f t="shared" si="5"/>
        <v>0</v>
      </c>
    </row>
    <row r="44" spans="1:23" x14ac:dyDescent="0.25">
      <c r="A44" s="403">
        <v>525</v>
      </c>
      <c r="B44" s="403" t="s">
        <v>633</v>
      </c>
      <c r="C44" s="70">
        <f>'zz_INPUT CY PRN'!D50</f>
        <v>1669</v>
      </c>
      <c r="D44" s="70">
        <f>'zz_INPUT PY PRN'!D50</f>
        <v>1513</v>
      </c>
      <c r="E44" s="408"/>
      <c r="F44" s="408"/>
      <c r="G44" s="70">
        <f>'zz_INPUT CY PRN'!F50</f>
        <v>17726717</v>
      </c>
      <c r="H44" s="70">
        <f>'zz_INPUT PY PRN'!F50</f>
        <v>15187271</v>
      </c>
      <c r="I44" s="70">
        <f>'zz_INPUT CY PRN'!I50</f>
        <v>12662391</v>
      </c>
      <c r="J44" s="70">
        <f>'zz_INPUT PY PRN'!I50</f>
        <v>10734173</v>
      </c>
      <c r="K44" s="70">
        <f>'zz_INPUT CY PRN'!J50</f>
        <v>5370737</v>
      </c>
      <c r="L44" s="70">
        <f>'zz_INPUT PY PRN'!J50</f>
        <v>4661583</v>
      </c>
      <c r="M44" s="70">
        <f t="shared" si="6"/>
        <v>7291654</v>
      </c>
      <c r="N44" s="70">
        <f t="shared" si="4"/>
        <v>6072590</v>
      </c>
      <c r="O44" s="70">
        <f>'zz_INPUT CY PRN'!L50</f>
        <v>322034</v>
      </c>
      <c r="P44" s="70">
        <f>'zz_INPUT PY PRN'!L50</f>
        <v>259018</v>
      </c>
      <c r="Q44" s="70">
        <f>'zz_INPUT CY PRN'!M50</f>
        <v>1561387</v>
      </c>
      <c r="R44" s="70">
        <f>'zz_INPUT PY PRN'!M50</f>
        <v>1342445</v>
      </c>
      <c r="S44" s="70">
        <f t="shared" si="5"/>
        <v>5408233</v>
      </c>
      <c r="T44" s="70">
        <f t="shared" si="5"/>
        <v>4471127</v>
      </c>
    </row>
    <row r="45" spans="1:23" x14ac:dyDescent="0.25">
      <c r="A45" s="403">
        <v>526</v>
      </c>
      <c r="B45" s="403" t="s">
        <v>634</v>
      </c>
      <c r="C45" s="70">
        <f>'zz_INPUT CY PRN'!D51</f>
        <v>509</v>
      </c>
      <c r="D45" s="70">
        <f>'zz_INPUT PY PRN'!D51</f>
        <v>562</v>
      </c>
      <c r="E45" s="408"/>
      <c r="F45" s="408"/>
      <c r="G45" s="70">
        <f>'zz_INPUT CY PRN'!F51</f>
        <v>5811561</v>
      </c>
      <c r="H45" s="70">
        <f>'zz_INPUT PY PRN'!F51</f>
        <v>6680586</v>
      </c>
      <c r="I45" s="70">
        <f>'zz_INPUT CY PRN'!I51</f>
        <v>3669311</v>
      </c>
      <c r="J45" s="70">
        <f>'zz_INPUT PY PRN'!I51</f>
        <v>3904399</v>
      </c>
      <c r="K45" s="70">
        <f>'zz_INPUT CY PRN'!J51</f>
        <v>1677910</v>
      </c>
      <c r="L45" s="70">
        <f>'zz_INPUT PY PRN'!J51</f>
        <v>2003088</v>
      </c>
      <c r="M45" s="70">
        <f t="shared" si="6"/>
        <v>1991401</v>
      </c>
      <c r="N45" s="70">
        <f t="shared" si="4"/>
        <v>1901311</v>
      </c>
      <c r="O45" s="70">
        <f>'zz_INPUT CY PRN'!L51</f>
        <v>98883</v>
      </c>
      <c r="P45" s="70">
        <f>'zz_INPUT PY PRN'!L51</f>
        <v>117863</v>
      </c>
      <c r="Q45" s="70">
        <f>'zz_INPUT CY PRN'!M51</f>
        <v>488036</v>
      </c>
      <c r="R45" s="70">
        <f>'zz_INPUT PY PRN'!M51</f>
        <v>581290</v>
      </c>
      <c r="S45" s="70">
        <f t="shared" si="5"/>
        <v>1404482</v>
      </c>
      <c r="T45" s="70">
        <f t="shared" si="5"/>
        <v>1202158</v>
      </c>
    </row>
    <row r="46" spans="1:23" x14ac:dyDescent="0.25">
      <c r="A46" s="403">
        <v>527</v>
      </c>
      <c r="B46" s="403" t="s">
        <v>635</v>
      </c>
      <c r="C46" s="70">
        <f>'zz_INPUT CY PRN'!D52</f>
        <v>780</v>
      </c>
      <c r="D46" s="70">
        <f>'zz_INPUT PY PRN'!D52</f>
        <v>782</v>
      </c>
      <c r="E46" s="408"/>
      <c r="F46" s="408"/>
      <c r="G46" s="70">
        <f>'zz_INPUT CY PRN'!F52</f>
        <v>7709300</v>
      </c>
      <c r="H46" s="70">
        <f>'zz_INPUT PY PRN'!F52</f>
        <v>7774180</v>
      </c>
      <c r="I46" s="70">
        <f>'zz_INPUT CY PRN'!I52</f>
        <v>4683739</v>
      </c>
      <c r="J46" s="70">
        <f>'zz_INPUT PY PRN'!I52</f>
        <v>4712020</v>
      </c>
      <c r="K46" s="70">
        <f>'zz_INPUT CY PRN'!J52</f>
        <v>2369316</v>
      </c>
      <c r="L46" s="70">
        <f>'zz_INPUT PY PRN'!J52</f>
        <v>2419095</v>
      </c>
      <c r="M46" s="70">
        <f t="shared" si="6"/>
        <v>2314423</v>
      </c>
      <c r="N46" s="70">
        <f t="shared" si="4"/>
        <v>2292925</v>
      </c>
      <c r="O46" s="70">
        <f>'zz_INPUT CY PRN'!L52</f>
        <v>145110</v>
      </c>
      <c r="P46" s="70">
        <f>'zz_INPUT PY PRN'!L52</f>
        <v>125580</v>
      </c>
      <c r="Q46" s="70">
        <f>'zz_INPUT CY PRN'!M52</f>
        <v>678157</v>
      </c>
      <c r="R46" s="70">
        <f>'zz_INPUT PY PRN'!M52</f>
        <v>654551</v>
      </c>
      <c r="S46" s="70">
        <f t="shared" si="5"/>
        <v>1491156</v>
      </c>
      <c r="T46" s="70">
        <f t="shared" si="5"/>
        <v>1512794</v>
      </c>
    </row>
    <row r="47" spans="1:23" x14ac:dyDescent="0.25">
      <c r="A47" s="403">
        <v>610</v>
      </c>
      <c r="B47" s="403" t="s">
        <v>636</v>
      </c>
      <c r="C47" s="70">
        <f>'zz_INPUT CY PRN'!D53</f>
        <v>837</v>
      </c>
      <c r="D47" s="70">
        <f>'zz_INPUT PY PRN'!D53</f>
        <v>876</v>
      </c>
      <c r="E47" s="408"/>
      <c r="F47" s="408"/>
      <c r="G47" s="70">
        <f>'zz_INPUT CY PRN'!F53</f>
        <v>7733223</v>
      </c>
      <c r="H47" s="70">
        <f>'zz_INPUT PY PRN'!F53</f>
        <v>7290479</v>
      </c>
      <c r="I47" s="70">
        <f>'zz_INPUT CY PRN'!I53</f>
        <v>2766748</v>
      </c>
      <c r="J47" s="70">
        <f>'zz_INPUT PY PRN'!I53</f>
        <v>2294520</v>
      </c>
      <c r="K47" s="70">
        <f>'zz_INPUT CY PRN'!J53</f>
        <v>2793148</v>
      </c>
      <c r="L47" s="70">
        <f>'zz_INPUT PY PRN'!J53</f>
        <v>2627954</v>
      </c>
      <c r="M47" s="70">
        <f t="shared" si="6"/>
        <v>-26400</v>
      </c>
      <c r="N47" s="70">
        <f t="shared" si="4"/>
        <v>-333434</v>
      </c>
      <c r="O47" s="70">
        <f>'zz_INPUT CY PRN'!L53</f>
        <v>135612</v>
      </c>
      <c r="P47" s="70">
        <f>'zz_INPUT PY PRN'!L53</f>
        <v>136057</v>
      </c>
      <c r="Q47" s="70">
        <f>'zz_INPUT CY PRN'!M53</f>
        <v>561356</v>
      </c>
      <c r="R47" s="70">
        <f>'zz_INPUT PY PRN'!M53</f>
        <v>570782</v>
      </c>
      <c r="S47" s="70">
        <f t="shared" si="5"/>
        <v>-723368</v>
      </c>
      <c r="T47" s="70">
        <f t="shared" si="5"/>
        <v>-1040273</v>
      </c>
    </row>
    <row r="48" spans="1:23" x14ac:dyDescent="0.25">
      <c r="A48" s="403">
        <v>615</v>
      </c>
      <c r="B48" s="403" t="s">
        <v>637</v>
      </c>
      <c r="C48" s="70">
        <f>'zz_INPUT CY PRN'!D54</f>
        <v>178</v>
      </c>
      <c r="D48" s="70">
        <f>'zz_INPUT PY PRN'!D54</f>
        <v>188</v>
      </c>
      <c r="E48" s="408"/>
      <c r="F48" s="408"/>
      <c r="G48" s="70">
        <f>'zz_INPUT CY PRN'!F54</f>
        <v>1545380</v>
      </c>
      <c r="H48" s="70">
        <f>'zz_INPUT PY PRN'!F54</f>
        <v>1626299</v>
      </c>
      <c r="I48" s="70">
        <f>'zz_INPUT CY PRN'!I54</f>
        <v>499071</v>
      </c>
      <c r="J48" s="70">
        <f>'zz_INPUT PY PRN'!I54</f>
        <v>440338</v>
      </c>
      <c r="K48" s="70">
        <f>'zz_INPUT CY PRN'!J54</f>
        <v>529854</v>
      </c>
      <c r="L48" s="70">
        <f>'zz_INPUT PY PRN'!J54</f>
        <v>569905</v>
      </c>
      <c r="M48" s="70">
        <f t="shared" si="6"/>
        <v>-30783</v>
      </c>
      <c r="N48" s="70">
        <f t="shared" si="4"/>
        <v>-129567</v>
      </c>
      <c r="O48" s="70">
        <f>'zz_INPUT CY PRN'!L54</f>
        <v>29443</v>
      </c>
      <c r="P48" s="70">
        <f>'zz_INPUT PY PRN'!L54</f>
        <v>30720</v>
      </c>
      <c r="Q48" s="70">
        <f>'zz_INPUT CY PRN'!M54</f>
        <v>140773</v>
      </c>
      <c r="R48" s="70">
        <f>'zz_INPUT PY PRN'!M54</f>
        <v>153441</v>
      </c>
      <c r="S48" s="70">
        <f t="shared" si="5"/>
        <v>-200999</v>
      </c>
      <c r="T48" s="70">
        <f t="shared" si="5"/>
        <v>-313728</v>
      </c>
    </row>
    <row r="49" spans="1:23" x14ac:dyDescent="0.25">
      <c r="A49" s="403">
        <v>640</v>
      </c>
      <c r="B49" s="403" t="s">
        <v>638</v>
      </c>
      <c r="C49" s="70">
        <f>'zz_INPUT CY PRN'!D55</f>
        <v>0</v>
      </c>
      <c r="D49" s="70">
        <f>'zz_INPUT PY PRN'!D55</f>
        <v>0</v>
      </c>
      <c r="E49" s="408"/>
      <c r="F49" s="408"/>
      <c r="G49" s="70">
        <f>'zz_INPUT CY PRN'!F55</f>
        <v>0</v>
      </c>
      <c r="H49" s="70">
        <f>'zz_INPUT PY PRN'!F55</f>
        <v>0</v>
      </c>
      <c r="I49" s="70">
        <f>'zz_INPUT CY PRN'!I55</f>
        <v>0</v>
      </c>
      <c r="J49" s="70">
        <f>'zz_INPUT PY PRN'!I55</f>
        <v>0</v>
      </c>
      <c r="K49" s="70">
        <f>'zz_INPUT CY PRN'!J55</f>
        <v>0</v>
      </c>
      <c r="L49" s="70">
        <f>'zz_INPUT PY PRN'!J55</f>
        <v>0</v>
      </c>
      <c r="M49" s="70">
        <f t="shared" si="6"/>
        <v>0</v>
      </c>
      <c r="N49" s="70">
        <f t="shared" si="4"/>
        <v>0</v>
      </c>
      <c r="O49" s="70">
        <f>'zz_INPUT CY PRN'!L55</f>
        <v>0</v>
      </c>
      <c r="P49" s="70">
        <f>'zz_INPUT PY PRN'!L55</f>
        <v>0</v>
      </c>
      <c r="Q49" s="70">
        <f>'zz_INPUT CY PRN'!M55</f>
        <v>0</v>
      </c>
      <c r="R49" s="70">
        <f>'zz_INPUT PY PRN'!M55</f>
        <v>0</v>
      </c>
      <c r="S49" s="70">
        <f t="shared" si="5"/>
        <v>0</v>
      </c>
      <c r="T49" s="70">
        <f t="shared" si="5"/>
        <v>0</v>
      </c>
    </row>
    <row r="50" spans="1:23" x14ac:dyDescent="0.25">
      <c r="A50" s="403">
        <v>650</v>
      </c>
      <c r="B50" s="403" t="s">
        <v>639</v>
      </c>
      <c r="C50" s="70">
        <f>'zz_INPUT CY PRN'!D56</f>
        <v>542</v>
      </c>
      <c r="D50" s="70">
        <f>'zz_INPUT PY PRN'!D56</f>
        <v>503</v>
      </c>
      <c r="E50" s="408"/>
      <c r="F50" s="408"/>
      <c r="G50" s="70">
        <f>'zz_INPUT CY PRN'!F56</f>
        <v>4789761</v>
      </c>
      <c r="H50" s="70">
        <f>'zz_INPUT PY PRN'!F56</f>
        <v>4160802</v>
      </c>
      <c r="I50" s="70">
        <f>'zz_INPUT CY PRN'!I56</f>
        <v>1451999</v>
      </c>
      <c r="J50" s="70">
        <f>'zz_INPUT PY PRN'!I56</f>
        <v>1353291</v>
      </c>
      <c r="K50" s="70">
        <f>'zz_INPUT CY PRN'!J56</f>
        <v>1663980</v>
      </c>
      <c r="L50" s="70">
        <f>'zz_INPUT PY PRN'!J56</f>
        <v>1426179</v>
      </c>
      <c r="M50" s="70">
        <f t="shared" si="6"/>
        <v>-211981</v>
      </c>
      <c r="N50" s="70">
        <f t="shared" si="6"/>
        <v>-72888</v>
      </c>
      <c r="O50" s="70">
        <f>'zz_INPUT CY PRN'!L56</f>
        <v>80761</v>
      </c>
      <c r="P50" s="70">
        <f>'zz_INPUT PY PRN'!L56</f>
        <v>70079</v>
      </c>
      <c r="Q50" s="70">
        <f>'zz_INPUT CY PRN'!M56</f>
        <v>459953</v>
      </c>
      <c r="R50" s="70">
        <f>'zz_INPUT PY PRN'!M56</f>
        <v>424391</v>
      </c>
      <c r="S50" s="70">
        <f t="shared" si="5"/>
        <v>-752695</v>
      </c>
      <c r="T50" s="70">
        <f t="shared" si="5"/>
        <v>-567358</v>
      </c>
    </row>
    <row r="51" spans="1:23" s="901" customFormat="1" x14ac:dyDescent="0.25">
      <c r="A51" s="897">
        <v>660</v>
      </c>
      <c r="B51" s="897" t="s">
        <v>640</v>
      </c>
      <c r="C51" s="898">
        <f>'zz_INPUT CY PRN'!D57+'zz_INPUT CY PRN'!D44</f>
        <v>168</v>
      </c>
      <c r="D51" s="898">
        <f>'zz_INPUT PY PRN'!D57+'zz_INPUT PY PRN'!D44</f>
        <v>189</v>
      </c>
      <c r="E51" s="899"/>
      <c r="F51" s="899"/>
      <c r="G51" s="898">
        <f>'zz_INPUT CY PRN'!F57+'zz_INPUT CY PRN'!F44</f>
        <v>1666837</v>
      </c>
      <c r="H51" s="898">
        <f>'zz_INPUT PY PRN'!F57+'zz_INPUT PY PRN'!F44</f>
        <v>1772405</v>
      </c>
      <c r="I51" s="898">
        <f>'zz_INPUT CY PRN'!I57+'zz_INPUT CY PRN'!I44</f>
        <v>187886</v>
      </c>
      <c r="J51" s="898">
        <f>'zz_INPUT PY PRN'!I57+'zz_INPUT PY PRN'!I44</f>
        <v>124930</v>
      </c>
      <c r="K51" s="898">
        <f>'zz_INPUT CY PRN'!J57+'zz_INPUT CY PRN'!J44</f>
        <v>550031</v>
      </c>
      <c r="L51" s="898">
        <f>'zz_INPUT PY PRN'!J57+'zz_INPUT PY PRN'!J44</f>
        <v>536225</v>
      </c>
      <c r="M51" s="898">
        <f>I51-K51</f>
        <v>-362145</v>
      </c>
      <c r="N51" s="898">
        <f>J51-L51</f>
        <v>-411295</v>
      </c>
      <c r="O51" s="898">
        <f>'zz_INPUT CY PRN'!L57+'zz_INPUT CY PRN'!L44</f>
        <v>30780</v>
      </c>
      <c r="P51" s="898">
        <f>'zz_INPUT PY PRN'!L57+'zz_INPUT PY PRN'!L44</f>
        <v>33136</v>
      </c>
      <c r="Q51" s="898">
        <f>'zz_INPUT CY PRN'!M57+'zz_INPUT CY PRN'!M44</f>
        <v>164720</v>
      </c>
      <c r="R51" s="898">
        <f>'zz_INPUT PY PRN'!M57+'zz_INPUT PY PRN'!M44</f>
        <v>182015</v>
      </c>
      <c r="S51" s="898">
        <f t="shared" si="5"/>
        <v>-557645</v>
      </c>
      <c r="T51" s="898">
        <f t="shared" si="5"/>
        <v>-626446</v>
      </c>
      <c r="U51" s="900"/>
    </row>
    <row r="52" spans="1:23" s="1" customFormat="1" x14ac:dyDescent="0.25">
      <c r="A52" s="403">
        <v>690</v>
      </c>
      <c r="B52" s="403" t="s">
        <v>641</v>
      </c>
      <c r="C52" s="70">
        <f>'zz_INPUT CY PRN'!D58</f>
        <v>252</v>
      </c>
      <c r="D52" s="70">
        <f>'zz_INPUT PY PRN'!D58</f>
        <v>262</v>
      </c>
      <c r="E52" s="408"/>
      <c r="F52" s="408"/>
      <c r="G52" s="70">
        <f>'zz_INPUT CY PRN'!F58</f>
        <v>3221820</v>
      </c>
      <c r="H52" s="70">
        <f>'zz_INPUT PY PRN'!F58</f>
        <v>3331638</v>
      </c>
      <c r="I52" s="70">
        <f>'zz_INPUT CY PRN'!I58</f>
        <v>1244725</v>
      </c>
      <c r="J52" s="70">
        <f>'zz_INPUT PY PRN'!I58</f>
        <v>1153171</v>
      </c>
      <c r="K52" s="70">
        <f>'zz_INPUT CY PRN'!J58</f>
        <v>948328</v>
      </c>
      <c r="L52" s="70">
        <f>'zz_INPUT PY PRN'!J58</f>
        <v>973864</v>
      </c>
      <c r="M52" s="70">
        <f>I52-K52</f>
        <v>296397</v>
      </c>
      <c r="N52" s="70">
        <f>J52-L52</f>
        <v>179307</v>
      </c>
      <c r="O52" s="70">
        <f>'zz_INPUT CY PRN'!L58</f>
        <v>47210</v>
      </c>
      <c r="P52" s="70">
        <f>'zz_INPUT PY PRN'!L58</f>
        <v>52712</v>
      </c>
      <c r="Q52" s="70">
        <f>'zz_INPUT CY PRN'!M58</f>
        <v>269857</v>
      </c>
      <c r="R52" s="70">
        <f>'zz_INPUT PY PRN'!M58</f>
        <v>302185</v>
      </c>
      <c r="S52" s="70">
        <f t="shared" si="5"/>
        <v>-20670</v>
      </c>
      <c r="T52" s="70">
        <f t="shared" si="5"/>
        <v>-175590</v>
      </c>
      <c r="V52" s="410"/>
    </row>
    <row r="53" spans="1:23" x14ac:dyDescent="0.25">
      <c r="A53" s="3900" t="s">
        <v>648</v>
      </c>
      <c r="B53" s="3900"/>
      <c r="C53" s="405">
        <f>'zz_INPUT CY PRN'!D59</f>
        <v>32271</v>
      </c>
      <c r="D53" s="405">
        <f>'zz_INPUT PY PRN'!D59</f>
        <v>31498</v>
      </c>
      <c r="E53" s="409">
        <f>'zz_INPUT CY PRN'!E59</f>
        <v>3210015</v>
      </c>
      <c r="F53" s="409">
        <f>'zz_INPUT PY PRN'!E59</f>
        <v>1727796</v>
      </c>
      <c r="G53" s="405">
        <f t="shared" ref="G53:T53" si="7">SUM(G31:G52)</f>
        <v>347801793</v>
      </c>
      <c r="H53" s="405">
        <f t="shared" si="7"/>
        <v>320499734</v>
      </c>
      <c r="I53" s="405">
        <f t="shared" si="7"/>
        <v>147536529</v>
      </c>
      <c r="J53" s="405">
        <f t="shared" si="7"/>
        <v>140052416</v>
      </c>
      <c r="K53" s="405">
        <f t="shared" si="7"/>
        <v>105710730</v>
      </c>
      <c r="L53" s="405">
        <f t="shared" si="7"/>
        <v>99327670</v>
      </c>
      <c r="M53" s="405">
        <f t="shared" si="7"/>
        <v>41825799</v>
      </c>
      <c r="N53" s="405">
        <f t="shared" si="7"/>
        <v>40724746</v>
      </c>
      <c r="O53" s="405">
        <f t="shared" si="7"/>
        <v>6129046</v>
      </c>
      <c r="P53" s="405">
        <f t="shared" si="7"/>
        <v>5572606</v>
      </c>
      <c r="Q53" s="405">
        <f t="shared" si="7"/>
        <v>29927602</v>
      </c>
      <c r="R53" s="405">
        <f t="shared" si="7"/>
        <v>28492600</v>
      </c>
      <c r="S53" s="405">
        <f t="shared" si="7"/>
        <v>5769151</v>
      </c>
      <c r="T53" s="405">
        <f t="shared" si="7"/>
        <v>6659540</v>
      </c>
    </row>
    <row r="54" spans="1:23" s="896" customFormat="1" x14ac:dyDescent="0.25">
      <c r="A54" s="894"/>
      <c r="B54" s="894"/>
      <c r="C54" s="895">
        <f>+C53-'zz_INPUT CY PRN'!D59</f>
        <v>0</v>
      </c>
      <c r="D54" s="895">
        <f>+D53-'zz_INPUT PY PRN'!D59</f>
        <v>0</v>
      </c>
      <c r="E54" s="895"/>
      <c r="F54" s="895"/>
      <c r="G54" s="895">
        <f>+G53-'zz_INPUT CY PRN'!F59</f>
        <v>0</v>
      </c>
      <c r="H54" s="895">
        <f>+H53-'zz_INPUT PY PRN'!F59</f>
        <v>0</v>
      </c>
      <c r="I54" s="895">
        <f>+I53-'zz_INPUT CY PRN'!I59</f>
        <v>0</v>
      </c>
      <c r="J54" s="895">
        <f>+J53-'zz_INPUT PY PRN'!I59</f>
        <v>0</v>
      </c>
      <c r="K54" s="895">
        <f>+K53-'zz_INPUT CY PRN'!J59</f>
        <v>0</v>
      </c>
      <c r="L54" s="895">
        <f>+L53-'zz_INPUT PY PRN'!J59</f>
        <v>0</v>
      </c>
      <c r="M54" s="895">
        <f>+M53-'zz_INPUT CY PRN'!K59</f>
        <v>3</v>
      </c>
      <c r="N54" s="895">
        <f>+N53-'zz_INPUT PY PRN'!K59</f>
        <v>-1</v>
      </c>
      <c r="O54" s="895">
        <f>+O53-'zz_INPUT CY PRN'!L59</f>
        <v>0</v>
      </c>
      <c r="P54" s="895">
        <f>+P53-'zz_INPUT PY PRN'!L59</f>
        <v>0</v>
      </c>
      <c r="Q54" s="895">
        <f>+Q53-'zz_INPUT CY PRN'!M59</f>
        <v>0</v>
      </c>
      <c r="R54" s="895">
        <f>+R53-'zz_INPUT PY PRN'!M59</f>
        <v>0</v>
      </c>
      <c r="S54" s="895">
        <f>+S53-'zz_INPUT CY PRN'!N59</f>
        <v>4</v>
      </c>
      <c r="T54" s="895">
        <f>+T53-'zz_INPUT PY PRN'!N59</f>
        <v>-5</v>
      </c>
      <c r="U54" s="894"/>
    </row>
    <row r="55" spans="1:23" x14ac:dyDescent="0.25">
      <c r="A55" s="403">
        <v>10</v>
      </c>
      <c r="B55" s="403" t="s">
        <v>621</v>
      </c>
      <c r="C55" s="70">
        <f>'zz_INPUT CY PRN'!D62</f>
        <v>1872</v>
      </c>
      <c r="D55" s="70">
        <f>'zz_INPUT PY PRN'!D62</f>
        <v>2215</v>
      </c>
      <c r="E55" s="408"/>
      <c r="F55" s="408"/>
      <c r="G55" s="70">
        <f>'zz_INPUT CY PRN'!F62</f>
        <v>12265132</v>
      </c>
      <c r="H55" s="70">
        <f>'zz_INPUT PY PRN'!F62</f>
        <v>15285446</v>
      </c>
      <c r="I55" s="70">
        <f>'zz_INPUT CY PRN'!I62</f>
        <v>2652930</v>
      </c>
      <c r="J55" s="70">
        <f>'zz_INPUT PY PRN'!I62</f>
        <v>3186734</v>
      </c>
      <c r="K55" s="70">
        <f>'zz_INPUT CY PRN'!J62</f>
        <v>2717961</v>
      </c>
      <c r="L55" s="70">
        <f>'zz_INPUT PY PRN'!J62</f>
        <v>3559114</v>
      </c>
      <c r="M55" s="70">
        <f t="shared" ref="M55:N76" si="8">I55-K55</f>
        <v>-65031</v>
      </c>
      <c r="N55" s="70">
        <f t="shared" si="8"/>
        <v>-372380</v>
      </c>
      <c r="O55" s="70">
        <f>'zz_INPUT CY PRN'!L62</f>
        <v>349309</v>
      </c>
      <c r="P55" s="70">
        <f>'zz_INPUT PY PRN'!L62</f>
        <v>476662</v>
      </c>
      <c r="Q55" s="70">
        <f>'zz_INPUT CY PRN'!M62</f>
        <v>1482574</v>
      </c>
      <c r="R55" s="70">
        <f>'zz_INPUT PY PRN'!M62</f>
        <v>1699488</v>
      </c>
      <c r="S55" s="70">
        <f t="shared" ref="S55:T76" si="9">M55-O55-Q55</f>
        <v>-1896914</v>
      </c>
      <c r="T55" s="70">
        <f t="shared" si="9"/>
        <v>-2548530</v>
      </c>
    </row>
    <row r="56" spans="1:23" x14ac:dyDescent="0.25">
      <c r="A56" s="403">
        <v>120</v>
      </c>
      <c r="B56" s="403" t="s">
        <v>622</v>
      </c>
      <c r="C56" s="70">
        <f>'zz_INPUT CY PRN'!D63</f>
        <v>634</v>
      </c>
      <c r="D56" s="70">
        <f>'zz_INPUT PY PRN'!D63</f>
        <v>746</v>
      </c>
      <c r="E56" s="408"/>
      <c r="F56" s="408"/>
      <c r="G56" s="70">
        <f>'zz_INPUT CY PRN'!F63</f>
        <v>4744510</v>
      </c>
      <c r="H56" s="70">
        <f>'zz_INPUT PY PRN'!F63</f>
        <v>5469325</v>
      </c>
      <c r="I56" s="70">
        <f>'zz_INPUT CY PRN'!I63</f>
        <v>1198739</v>
      </c>
      <c r="J56" s="70">
        <f>'zz_INPUT PY PRN'!I63</f>
        <v>1826652</v>
      </c>
      <c r="K56" s="70">
        <f>'zz_INPUT CY PRN'!J63</f>
        <v>1000344</v>
      </c>
      <c r="L56" s="70">
        <f>'zz_INPUT PY PRN'!J63</f>
        <v>1214185</v>
      </c>
      <c r="M56" s="70">
        <f t="shared" si="8"/>
        <v>198395</v>
      </c>
      <c r="N56" s="70">
        <f t="shared" si="8"/>
        <v>612467</v>
      </c>
      <c r="O56" s="70">
        <f>'zz_INPUT CY PRN'!L63</f>
        <v>131583</v>
      </c>
      <c r="P56" s="70">
        <f>'zz_INPUT PY PRN'!L63</f>
        <v>170226</v>
      </c>
      <c r="Q56" s="70">
        <f>'zz_INPUT CY PRN'!M63</f>
        <v>568713</v>
      </c>
      <c r="R56" s="70">
        <f>'zz_INPUT PY PRN'!M63</f>
        <v>605537</v>
      </c>
      <c r="S56" s="70">
        <f t="shared" si="9"/>
        <v>-501901</v>
      </c>
      <c r="T56" s="70">
        <f t="shared" si="9"/>
        <v>-163296</v>
      </c>
    </row>
    <row r="57" spans="1:23" x14ac:dyDescent="0.25">
      <c r="A57" s="403">
        <v>130</v>
      </c>
      <c r="B57" s="403" t="s">
        <v>623</v>
      </c>
      <c r="C57" s="70">
        <f>'zz_INPUT CY PRN'!D64</f>
        <v>486</v>
      </c>
      <c r="D57" s="70">
        <f>'zz_INPUT PY PRN'!D64</f>
        <v>647</v>
      </c>
      <c r="E57" s="408"/>
      <c r="F57" s="408"/>
      <c r="G57" s="70">
        <f>'zz_INPUT CY PRN'!F64</f>
        <v>4239291</v>
      </c>
      <c r="H57" s="70">
        <f>'zz_INPUT PY PRN'!F64</f>
        <v>5114219</v>
      </c>
      <c r="I57" s="70">
        <f>'zz_INPUT CY PRN'!I64</f>
        <v>1688966</v>
      </c>
      <c r="J57" s="70">
        <f>'zz_INPUT PY PRN'!I64</f>
        <v>2151368</v>
      </c>
      <c r="K57" s="70">
        <f>'zz_INPUT CY PRN'!J64</f>
        <v>995400</v>
      </c>
      <c r="L57" s="70">
        <f>'zz_INPUT PY PRN'!J64</f>
        <v>1232190</v>
      </c>
      <c r="M57" s="70">
        <f t="shared" si="8"/>
        <v>693566</v>
      </c>
      <c r="N57" s="70">
        <f t="shared" si="8"/>
        <v>919178</v>
      </c>
      <c r="O57" s="70">
        <f>'zz_INPUT CY PRN'!L64</f>
        <v>126065</v>
      </c>
      <c r="P57" s="70">
        <f>'zz_INPUT PY PRN'!L64</f>
        <v>171821</v>
      </c>
      <c r="Q57" s="70">
        <f>'zz_INPUT CY PRN'!M64</f>
        <v>549789</v>
      </c>
      <c r="R57" s="70">
        <f>'zz_INPUT PY PRN'!M64</f>
        <v>607875</v>
      </c>
      <c r="S57" s="70">
        <f t="shared" si="9"/>
        <v>17712</v>
      </c>
      <c r="T57" s="70">
        <f t="shared" si="9"/>
        <v>139482</v>
      </c>
    </row>
    <row r="58" spans="1:23" x14ac:dyDescent="0.25">
      <c r="A58" s="403">
        <v>140</v>
      </c>
      <c r="B58" s="403" t="s">
        <v>624</v>
      </c>
      <c r="C58" s="70">
        <f>'zz_INPUT CY PRN'!D65</f>
        <v>694</v>
      </c>
      <c r="D58" s="70">
        <f>'zz_INPUT PY PRN'!D65</f>
        <v>609</v>
      </c>
      <c r="E58" s="408"/>
      <c r="F58" s="408"/>
      <c r="G58" s="70">
        <f>'zz_INPUT CY PRN'!F65</f>
        <v>5086846</v>
      </c>
      <c r="H58" s="70">
        <f>'zz_INPUT PY PRN'!F65</f>
        <v>4501398</v>
      </c>
      <c r="I58" s="70">
        <f>'zz_INPUT CY PRN'!I65</f>
        <v>1506133</v>
      </c>
      <c r="J58" s="70">
        <f>'zz_INPUT PY PRN'!I65</f>
        <v>1234796</v>
      </c>
      <c r="K58" s="70">
        <f>'zz_INPUT CY PRN'!J65</f>
        <v>1063264</v>
      </c>
      <c r="L58" s="70">
        <f>'zz_INPUT PY PRN'!J65</f>
        <v>992801</v>
      </c>
      <c r="M58" s="70">
        <f t="shared" si="8"/>
        <v>442869</v>
      </c>
      <c r="N58" s="70">
        <f t="shared" si="8"/>
        <v>241995</v>
      </c>
      <c r="O58" s="70">
        <f>'zz_INPUT CY PRN'!L65</f>
        <v>141915</v>
      </c>
      <c r="P58" s="70">
        <f>'zz_INPUT PY PRN'!L65</f>
        <v>140021</v>
      </c>
      <c r="Q58" s="70">
        <f>'zz_INPUT CY PRN'!M65</f>
        <v>596858</v>
      </c>
      <c r="R58" s="70">
        <f>'zz_INPUT PY PRN'!M65</f>
        <v>491956</v>
      </c>
      <c r="S58" s="70">
        <f t="shared" si="9"/>
        <v>-295904</v>
      </c>
      <c r="T58" s="70">
        <f t="shared" si="9"/>
        <v>-389982</v>
      </c>
    </row>
    <row r="59" spans="1:23" x14ac:dyDescent="0.25">
      <c r="A59" s="403">
        <v>210</v>
      </c>
      <c r="B59" s="403" t="s">
        <v>625</v>
      </c>
      <c r="C59" s="70">
        <f>'zz_INPUT CY PRN'!D66</f>
        <v>659</v>
      </c>
      <c r="D59" s="70">
        <f>'zz_INPUT PY PRN'!D66</f>
        <v>731</v>
      </c>
      <c r="E59" s="408"/>
      <c r="F59" s="408"/>
      <c r="G59" s="70">
        <f>'zz_INPUT CY PRN'!F66</f>
        <v>3385087</v>
      </c>
      <c r="H59" s="70">
        <f>'zz_INPUT PY PRN'!F66</f>
        <v>3751544</v>
      </c>
      <c r="I59" s="70">
        <f>'zz_INPUT CY PRN'!I66</f>
        <v>481031</v>
      </c>
      <c r="J59" s="70">
        <f>'zz_INPUT PY PRN'!I66</f>
        <v>548075</v>
      </c>
      <c r="K59" s="70">
        <f>'zz_INPUT CY PRN'!J66</f>
        <v>706060</v>
      </c>
      <c r="L59" s="70">
        <f>'zz_INPUT PY PRN'!J66</f>
        <v>829225</v>
      </c>
      <c r="M59" s="70">
        <f t="shared" si="8"/>
        <v>-225029</v>
      </c>
      <c r="N59" s="70">
        <f t="shared" si="8"/>
        <v>-281150</v>
      </c>
      <c r="O59" s="70">
        <f>'zz_INPUT CY PRN'!L66</f>
        <v>85716</v>
      </c>
      <c r="P59" s="70">
        <f>'zz_INPUT PY PRN'!L66</f>
        <v>107954</v>
      </c>
      <c r="Q59" s="70">
        <f>'zz_INPUT CY PRN'!M66</f>
        <v>382715</v>
      </c>
      <c r="R59" s="70">
        <f>'zz_INPUT PY PRN'!M66</f>
        <v>400715</v>
      </c>
      <c r="S59" s="70">
        <f t="shared" si="9"/>
        <v>-693460</v>
      </c>
      <c r="T59" s="70">
        <f t="shared" si="9"/>
        <v>-789819</v>
      </c>
      <c r="V59" s="2">
        <f>+G59</f>
        <v>3385087</v>
      </c>
      <c r="W59" s="2">
        <f>+K59+O59+Q59</f>
        <v>1174491</v>
      </c>
    </row>
    <row r="60" spans="1:23" x14ac:dyDescent="0.25">
      <c r="A60" s="403">
        <v>220</v>
      </c>
      <c r="B60" s="403" t="s">
        <v>626</v>
      </c>
      <c r="C60" s="70">
        <f>'zz_INPUT CY PRN'!D67</f>
        <v>2507</v>
      </c>
      <c r="D60" s="70">
        <f>'zz_INPUT PY PRN'!D67</f>
        <v>2505</v>
      </c>
      <c r="E60" s="408"/>
      <c r="F60" s="408"/>
      <c r="G60" s="70">
        <f>'zz_INPUT CY PRN'!F67</f>
        <v>11233074</v>
      </c>
      <c r="H60" s="70">
        <f>'zz_INPUT PY PRN'!F67</f>
        <v>11322980</v>
      </c>
      <c r="I60" s="70">
        <f>'zz_INPUT CY PRN'!I67</f>
        <v>2439355</v>
      </c>
      <c r="J60" s="70">
        <f>'zz_INPUT PY PRN'!I67</f>
        <v>2869033</v>
      </c>
      <c r="K60" s="70">
        <f>'zz_INPUT CY PRN'!J67</f>
        <v>2323003</v>
      </c>
      <c r="L60" s="70">
        <f>'zz_INPUT PY PRN'!J67</f>
        <v>2495299</v>
      </c>
      <c r="M60" s="70">
        <f t="shared" si="8"/>
        <v>116352</v>
      </c>
      <c r="N60" s="70">
        <f t="shared" si="8"/>
        <v>373734</v>
      </c>
      <c r="O60" s="70">
        <f>'zz_INPUT CY PRN'!L67</f>
        <v>270326</v>
      </c>
      <c r="P60" s="70">
        <f>'zz_INPUT PY PRN'!L67</f>
        <v>297683</v>
      </c>
      <c r="Q60" s="70">
        <f>'zz_INPUT CY PRN'!M67</f>
        <v>1256305</v>
      </c>
      <c r="R60" s="70">
        <f>'zz_INPUT PY PRN'!M67</f>
        <v>1157221</v>
      </c>
      <c r="S60" s="70">
        <f t="shared" si="9"/>
        <v>-1410279</v>
      </c>
      <c r="T60" s="70">
        <f t="shared" si="9"/>
        <v>-1081170</v>
      </c>
      <c r="V60" s="2">
        <f>+G60</f>
        <v>11233074</v>
      </c>
      <c r="W60" s="2">
        <f>+K60+O60+Q60</f>
        <v>3849634</v>
      </c>
    </row>
    <row r="61" spans="1:23" x14ac:dyDescent="0.25">
      <c r="A61" s="403">
        <v>230</v>
      </c>
      <c r="B61" s="403" t="s">
        <v>627</v>
      </c>
      <c r="C61" s="70">
        <f>'zz_INPUT CY PRN'!D68</f>
        <v>516</v>
      </c>
      <c r="D61" s="70">
        <f>'zz_INPUT PY PRN'!D68</f>
        <v>539</v>
      </c>
      <c r="E61" s="408"/>
      <c r="F61" s="408"/>
      <c r="G61" s="70">
        <f>'zz_INPUT CY PRN'!F68</f>
        <v>2429891</v>
      </c>
      <c r="H61" s="70">
        <f>'zz_INPUT PY PRN'!F68</f>
        <v>2508956</v>
      </c>
      <c r="I61" s="70">
        <f>'zz_INPUT CY PRN'!I68</f>
        <v>598413</v>
      </c>
      <c r="J61" s="70">
        <f>'zz_INPUT PY PRN'!I68</f>
        <v>717101</v>
      </c>
      <c r="K61" s="70">
        <f>'zz_INPUT CY PRN'!J68</f>
        <v>506411</v>
      </c>
      <c r="L61" s="70">
        <f>'zz_INPUT PY PRN'!J68</f>
        <v>546665</v>
      </c>
      <c r="M61" s="70">
        <f t="shared" si="8"/>
        <v>92002</v>
      </c>
      <c r="N61" s="70">
        <f t="shared" si="8"/>
        <v>170436</v>
      </c>
      <c r="O61" s="70">
        <f>'zz_INPUT CY PRN'!L68</f>
        <v>59814</v>
      </c>
      <c r="P61" s="70">
        <f>'zz_INPUT PY PRN'!L68</f>
        <v>66231</v>
      </c>
      <c r="Q61" s="70">
        <f>'zz_INPUT CY PRN'!M68</f>
        <v>270248</v>
      </c>
      <c r="R61" s="70">
        <f>'zz_INPUT PY PRN'!M68</f>
        <v>252911</v>
      </c>
      <c r="S61" s="70">
        <f t="shared" si="9"/>
        <v>-238060</v>
      </c>
      <c r="T61" s="70">
        <f t="shared" si="9"/>
        <v>-148706</v>
      </c>
      <c r="V61" s="2">
        <f>+G61</f>
        <v>2429891</v>
      </c>
      <c r="W61" s="2">
        <f>+K61+O61+Q61</f>
        <v>836473</v>
      </c>
    </row>
    <row r="62" spans="1:23" x14ac:dyDescent="0.25">
      <c r="A62" s="403">
        <v>240</v>
      </c>
      <c r="B62" s="403" t="s">
        <v>628</v>
      </c>
      <c r="C62" s="70">
        <f>'zz_INPUT CY PRN'!D69</f>
        <v>838</v>
      </c>
      <c r="D62" s="70">
        <f>'zz_INPUT PY PRN'!D69</f>
        <v>887</v>
      </c>
      <c r="E62" s="408"/>
      <c r="F62" s="408"/>
      <c r="G62" s="70">
        <f>'zz_INPUT CY PRN'!F69</f>
        <v>4396593</v>
      </c>
      <c r="H62" s="70">
        <f>'zz_INPUT PY PRN'!F69</f>
        <v>4658535</v>
      </c>
      <c r="I62" s="70">
        <f>'zz_INPUT CY PRN'!I69</f>
        <v>1205009</v>
      </c>
      <c r="J62" s="70">
        <f>'zz_INPUT PY PRN'!I69</f>
        <v>1319084</v>
      </c>
      <c r="K62" s="70">
        <f>'zz_INPUT CY PRN'!J69</f>
        <v>952286</v>
      </c>
      <c r="L62" s="70">
        <f>'zz_INPUT PY PRN'!J69</f>
        <v>1067738</v>
      </c>
      <c r="M62" s="70">
        <f t="shared" si="8"/>
        <v>252723</v>
      </c>
      <c r="N62" s="70">
        <f t="shared" si="8"/>
        <v>251346</v>
      </c>
      <c r="O62" s="70">
        <f>'zz_INPUT CY PRN'!L69</f>
        <v>119783</v>
      </c>
      <c r="P62" s="70">
        <f>'zz_INPUT PY PRN'!L69</f>
        <v>138312</v>
      </c>
      <c r="Q62" s="70">
        <f>'zz_INPUT CY PRN'!M69</f>
        <v>499617</v>
      </c>
      <c r="R62" s="70">
        <f>'zz_INPUT PY PRN'!M69</f>
        <v>499216</v>
      </c>
      <c r="S62" s="70">
        <f t="shared" si="9"/>
        <v>-366677</v>
      </c>
      <c r="T62" s="70">
        <f t="shared" si="9"/>
        <v>-386182</v>
      </c>
    </row>
    <row r="63" spans="1:23" x14ac:dyDescent="0.25">
      <c r="A63" s="403">
        <v>320</v>
      </c>
      <c r="B63" s="403" t="s">
        <v>629</v>
      </c>
      <c r="C63" s="70">
        <f>'zz_INPUT CY PRN'!D71</f>
        <v>2603</v>
      </c>
      <c r="D63" s="70">
        <f>'zz_INPUT PY PRN'!D71</f>
        <v>3066</v>
      </c>
      <c r="E63" s="408"/>
      <c r="F63" s="408"/>
      <c r="G63" s="70">
        <f>'zz_INPUT CY PRN'!F71</f>
        <v>15055554</v>
      </c>
      <c r="H63" s="70">
        <f>'zz_INPUT PY PRN'!F71</f>
        <v>16248933</v>
      </c>
      <c r="I63" s="70">
        <f>'zz_INPUT CY PRN'!I71</f>
        <v>7673521</v>
      </c>
      <c r="J63" s="70">
        <f>'zz_INPUT PY PRN'!I71</f>
        <v>8342740</v>
      </c>
      <c r="K63" s="70">
        <f>'zz_INPUT CY PRN'!J71</f>
        <v>3122324</v>
      </c>
      <c r="L63" s="70">
        <f>'zz_INPUT PY PRN'!J71</f>
        <v>3527251</v>
      </c>
      <c r="M63" s="70">
        <f t="shared" si="8"/>
        <v>4551197</v>
      </c>
      <c r="N63" s="70">
        <f t="shared" si="8"/>
        <v>4815489</v>
      </c>
      <c r="O63" s="70">
        <f>'zz_INPUT CY PRN'!L71</f>
        <v>362403</v>
      </c>
      <c r="P63" s="70">
        <f>'zz_INPUT PY PRN'!L71</f>
        <v>437297</v>
      </c>
      <c r="Q63" s="70">
        <f>'zz_INPUT CY PRN'!M71</f>
        <v>1674420</v>
      </c>
      <c r="R63" s="70">
        <f>'zz_INPUT PY PRN'!M71</f>
        <v>1673782</v>
      </c>
      <c r="S63" s="70">
        <f t="shared" si="9"/>
        <v>2514374</v>
      </c>
      <c r="T63" s="70">
        <f t="shared" si="9"/>
        <v>2704410</v>
      </c>
    </row>
    <row r="64" spans="1:23" x14ac:dyDescent="0.25">
      <c r="A64" s="403">
        <v>330</v>
      </c>
      <c r="B64" s="403" t="s">
        <v>630</v>
      </c>
      <c r="C64" s="70">
        <f>'zz_INPUT CY PRN'!D72</f>
        <v>458</v>
      </c>
      <c r="D64" s="70">
        <f>'zz_INPUT PY PRN'!D72</f>
        <v>481</v>
      </c>
      <c r="E64" s="408"/>
      <c r="F64" s="408"/>
      <c r="G64" s="70">
        <f>'zz_INPUT CY PRN'!F72</f>
        <v>2691917</v>
      </c>
      <c r="H64" s="70">
        <f>'zz_INPUT PY PRN'!F72</f>
        <v>2872703</v>
      </c>
      <c r="I64" s="70">
        <f>'zz_INPUT CY PRN'!I72</f>
        <v>1419316</v>
      </c>
      <c r="J64" s="70">
        <f>'zz_INPUT PY PRN'!I72</f>
        <v>1450330</v>
      </c>
      <c r="K64" s="70">
        <f>'zz_INPUT CY PRN'!J72</f>
        <v>542748</v>
      </c>
      <c r="L64" s="70">
        <f>'zz_INPUT PY PRN'!J72</f>
        <v>619918</v>
      </c>
      <c r="M64" s="70">
        <f t="shared" si="8"/>
        <v>876568</v>
      </c>
      <c r="N64" s="70">
        <f t="shared" si="8"/>
        <v>830412</v>
      </c>
      <c r="O64" s="70">
        <f>'zz_INPUT CY PRN'!L72</f>
        <v>59934</v>
      </c>
      <c r="P64" s="70">
        <f>'zz_INPUT PY PRN'!L72</f>
        <v>77834</v>
      </c>
      <c r="Q64" s="70">
        <f>'zz_INPUT CY PRN'!M72</f>
        <v>294341</v>
      </c>
      <c r="R64" s="70">
        <f>'zz_INPUT PY PRN'!M72</f>
        <v>292679</v>
      </c>
      <c r="S64" s="70">
        <f t="shared" si="9"/>
        <v>522293</v>
      </c>
      <c r="T64" s="70">
        <f t="shared" si="9"/>
        <v>459899</v>
      </c>
    </row>
    <row r="65" spans="1:25" x14ac:dyDescent="0.25">
      <c r="A65" s="403">
        <v>350</v>
      </c>
      <c r="B65" s="403" t="s">
        <v>631</v>
      </c>
      <c r="C65" s="70">
        <f>'zz_INPUT CY PRN'!D73</f>
        <v>0</v>
      </c>
      <c r="D65" s="70">
        <f>'zz_INPUT PY PRN'!D73</f>
        <v>0</v>
      </c>
      <c r="E65" s="408"/>
      <c r="F65" s="408"/>
      <c r="G65" s="70">
        <f>'zz_INPUT CY PRN'!F73</f>
        <v>0</v>
      </c>
      <c r="H65" s="70">
        <f>'zz_INPUT PY PRN'!F73</f>
        <v>0</v>
      </c>
      <c r="I65" s="70">
        <f>'zz_INPUT CY PRN'!I73</f>
        <v>0</v>
      </c>
      <c r="J65" s="70">
        <f>'zz_INPUT PY PRN'!I73</f>
        <v>0</v>
      </c>
      <c r="K65" s="70">
        <f>'zz_INPUT CY PRN'!J73</f>
        <v>0</v>
      </c>
      <c r="L65" s="70">
        <f>'zz_INPUT PY PRN'!J73</f>
        <v>0</v>
      </c>
      <c r="M65" s="70">
        <f t="shared" si="8"/>
        <v>0</v>
      </c>
      <c r="N65" s="70">
        <f t="shared" si="8"/>
        <v>0</v>
      </c>
      <c r="O65" s="70">
        <f>'zz_INPUT CY PRN'!L73</f>
        <v>0</v>
      </c>
      <c r="P65" s="70">
        <f>'zz_INPUT PY PRN'!L73</f>
        <v>0</v>
      </c>
      <c r="Q65" s="70">
        <f>'zz_INPUT CY PRN'!M73</f>
        <v>0</v>
      </c>
      <c r="R65" s="70">
        <f>'zz_INPUT PY PRN'!M73</f>
        <v>0</v>
      </c>
      <c r="S65" s="70">
        <f>M65-O65-Q65</f>
        <v>0</v>
      </c>
      <c r="T65" s="70">
        <f>N65-P65-R65</f>
        <v>0</v>
      </c>
    </row>
    <row r="66" spans="1:25" x14ac:dyDescent="0.25">
      <c r="A66" s="848">
        <v>519</v>
      </c>
      <c r="B66" s="848" t="s">
        <v>1141</v>
      </c>
      <c r="C66" s="70">
        <f>'zz_INPUT CY PRN'!D74</f>
        <v>0</v>
      </c>
      <c r="D66" s="70">
        <f>'zz_INPUT PY PRN'!D74</f>
        <v>0</v>
      </c>
      <c r="E66" s="408"/>
      <c r="F66" s="408"/>
      <c r="G66" s="70">
        <f>'zz_INPUT CY PRN'!F74</f>
        <v>0</v>
      </c>
      <c r="H66" s="70">
        <f>'zz_INPUT PY PRN'!F74</f>
        <v>0</v>
      </c>
      <c r="I66" s="70">
        <f>'zz_INPUT CY PRN'!I74</f>
        <v>0</v>
      </c>
      <c r="J66" s="70">
        <f>'zz_INPUT PY PRN'!I74</f>
        <v>0</v>
      </c>
      <c r="K66" s="70">
        <f>'zz_INPUT CY PRN'!J74</f>
        <v>0</v>
      </c>
      <c r="L66" s="70">
        <f>'zz_INPUT PY PRN'!J74</f>
        <v>0</v>
      </c>
      <c r="M66" s="70">
        <f>I66-K66</f>
        <v>0</v>
      </c>
      <c r="N66" s="70">
        <f>J66-L66</f>
        <v>0</v>
      </c>
      <c r="O66" s="70">
        <f>'zz_INPUT CY PRN'!L74</f>
        <v>0</v>
      </c>
      <c r="P66" s="70">
        <f>'zz_INPUT PY PRN'!L74</f>
        <v>0</v>
      </c>
      <c r="Q66" s="70">
        <f>'zz_INPUT CY PRN'!M74</f>
        <v>0</v>
      </c>
      <c r="R66" s="70">
        <f>'zz_INPUT PY PRN'!M74</f>
        <v>0</v>
      </c>
      <c r="S66" s="70">
        <f>M66-O66-Q66</f>
        <v>0</v>
      </c>
      <c r="T66" s="70">
        <f>N66-P66-R66</f>
        <v>0</v>
      </c>
    </row>
    <row r="67" spans="1:25" x14ac:dyDescent="0.25">
      <c r="A67" s="403">
        <v>520</v>
      </c>
      <c r="B67" s="403" t="s">
        <v>632</v>
      </c>
      <c r="C67" s="70">
        <f>'zz_INPUT CY PRN'!D75</f>
        <v>0</v>
      </c>
      <c r="D67" s="70">
        <f>'zz_INPUT PY PRN'!D75</f>
        <v>0</v>
      </c>
      <c r="E67" s="408"/>
      <c r="F67" s="408"/>
      <c r="G67" s="70">
        <f>'zz_INPUT CY PRN'!F75</f>
        <v>0</v>
      </c>
      <c r="H67" s="70">
        <f>'zz_INPUT PY PRN'!F75</f>
        <v>0</v>
      </c>
      <c r="I67" s="70">
        <f>'zz_INPUT CY PRN'!I75</f>
        <v>0</v>
      </c>
      <c r="J67" s="70">
        <f>'zz_INPUT PY PRN'!I75</f>
        <v>0</v>
      </c>
      <c r="K67" s="70">
        <f>'zz_INPUT CY PRN'!J75</f>
        <v>0</v>
      </c>
      <c r="L67" s="70">
        <f>'zz_INPUT PY PRN'!J75</f>
        <v>0</v>
      </c>
      <c r="M67" s="70">
        <f t="shared" si="8"/>
        <v>0</v>
      </c>
      <c r="N67" s="70">
        <f t="shared" si="8"/>
        <v>0</v>
      </c>
      <c r="O67" s="70">
        <f>'zz_INPUT CY PRN'!L75</f>
        <v>0</v>
      </c>
      <c r="P67" s="70">
        <f>'zz_INPUT PY PRN'!L75</f>
        <v>0</v>
      </c>
      <c r="Q67" s="70">
        <f>'zz_INPUT CY PRN'!M75</f>
        <v>0</v>
      </c>
      <c r="R67" s="70">
        <f>'zz_INPUT PY PRN'!M75</f>
        <v>0</v>
      </c>
      <c r="S67" s="70">
        <f t="shared" si="9"/>
        <v>0</v>
      </c>
      <c r="T67" s="70">
        <f t="shared" si="9"/>
        <v>0</v>
      </c>
    </row>
    <row r="68" spans="1:25" x14ac:dyDescent="0.25">
      <c r="A68" s="403">
        <v>525</v>
      </c>
      <c r="B68" s="403" t="s">
        <v>633</v>
      </c>
      <c r="C68" s="70">
        <f>'zz_INPUT CY PRN'!D76</f>
        <v>536</v>
      </c>
      <c r="D68" s="70">
        <f>'zz_INPUT PY PRN'!D76</f>
        <v>576</v>
      </c>
      <c r="E68" s="408"/>
      <c r="F68" s="408"/>
      <c r="G68" s="70">
        <f>'zz_INPUT CY PRN'!F76</f>
        <v>2936847</v>
      </c>
      <c r="H68" s="70">
        <f>'zz_INPUT PY PRN'!F76</f>
        <v>3046275</v>
      </c>
      <c r="I68" s="70">
        <f>'zz_INPUT CY PRN'!I76</f>
        <v>1945940</v>
      </c>
      <c r="J68" s="70">
        <f>'zz_INPUT PY PRN'!I76</f>
        <v>2011315</v>
      </c>
      <c r="K68" s="70">
        <f>'zz_INPUT CY PRN'!J76</f>
        <v>568942</v>
      </c>
      <c r="L68" s="70">
        <f>'zz_INPUT PY PRN'!J76</f>
        <v>636812</v>
      </c>
      <c r="M68" s="70">
        <f t="shared" si="8"/>
        <v>1376998</v>
      </c>
      <c r="N68" s="70">
        <f t="shared" si="8"/>
        <v>1374503</v>
      </c>
      <c r="O68" s="70">
        <f>'zz_INPUT CY PRN'!L76</f>
        <v>69661</v>
      </c>
      <c r="P68" s="70">
        <f>'zz_INPUT PY PRN'!L76</f>
        <v>78794</v>
      </c>
      <c r="Q68" s="70">
        <f>'zz_INPUT CY PRN'!M76</f>
        <v>317217</v>
      </c>
      <c r="R68" s="70">
        <f>'zz_INPUT PY PRN'!M76</f>
        <v>305398</v>
      </c>
      <c r="S68" s="70">
        <f t="shared" si="9"/>
        <v>990120</v>
      </c>
      <c r="T68" s="70">
        <f t="shared" si="9"/>
        <v>990311</v>
      </c>
    </row>
    <row r="69" spans="1:25" x14ac:dyDescent="0.25">
      <c r="A69" s="403">
        <v>526</v>
      </c>
      <c r="B69" s="403" t="s">
        <v>634</v>
      </c>
      <c r="C69" s="70">
        <f>'zz_INPUT CY PRN'!D77</f>
        <v>101</v>
      </c>
      <c r="D69" s="70">
        <f>'zz_INPUT PY PRN'!D77</f>
        <v>109</v>
      </c>
      <c r="E69" s="408"/>
      <c r="F69" s="408"/>
      <c r="G69" s="70">
        <f>'zz_INPUT CY PRN'!F77</f>
        <v>760257</v>
      </c>
      <c r="H69" s="70">
        <f>'zz_INPUT PY PRN'!F77</f>
        <v>672632</v>
      </c>
      <c r="I69" s="70">
        <f>'zz_INPUT CY PRN'!I77</f>
        <v>372083</v>
      </c>
      <c r="J69" s="70">
        <f>'zz_INPUT PY PRN'!I77</f>
        <v>312953</v>
      </c>
      <c r="K69" s="70">
        <f>'zz_INPUT CY PRN'!J77</f>
        <v>171702</v>
      </c>
      <c r="L69" s="70">
        <f>'zz_INPUT PY PRN'!J77</f>
        <v>147640</v>
      </c>
      <c r="M69" s="70">
        <f t="shared" si="8"/>
        <v>200381</v>
      </c>
      <c r="N69" s="70">
        <f t="shared" si="8"/>
        <v>165313</v>
      </c>
      <c r="O69" s="70">
        <f>'zz_INPUT CY PRN'!L77</f>
        <v>21083</v>
      </c>
      <c r="P69" s="70">
        <f>'zz_INPUT PY PRN'!L77</f>
        <v>21085</v>
      </c>
      <c r="Q69" s="70">
        <f>'zz_INPUT CY PRN'!M77</f>
        <v>89854</v>
      </c>
      <c r="R69" s="70">
        <f>'zz_INPUT PY PRN'!M77</f>
        <v>72962</v>
      </c>
      <c r="S69" s="70">
        <f t="shared" si="9"/>
        <v>89444</v>
      </c>
      <c r="T69" s="70">
        <f t="shared" si="9"/>
        <v>71266</v>
      </c>
    </row>
    <row r="70" spans="1:25" x14ac:dyDescent="0.25">
      <c r="A70" s="403">
        <v>527</v>
      </c>
      <c r="B70" s="403" t="s">
        <v>635</v>
      </c>
      <c r="C70" s="70">
        <f>'zz_INPUT CY PRN'!D78</f>
        <v>219</v>
      </c>
      <c r="D70" s="70">
        <f>'zz_INPUT PY PRN'!D78</f>
        <v>277</v>
      </c>
      <c r="E70" s="408"/>
      <c r="F70" s="408"/>
      <c r="G70" s="70">
        <f>'zz_INPUT CY PRN'!F78</f>
        <v>1339407</v>
      </c>
      <c r="H70" s="70">
        <f>'zz_INPUT PY PRN'!F78</f>
        <v>1389374</v>
      </c>
      <c r="I70" s="70">
        <f>'zz_INPUT CY PRN'!I78</f>
        <v>856781</v>
      </c>
      <c r="J70" s="70">
        <f>'zz_INPUT PY PRN'!I78</f>
        <v>930172</v>
      </c>
      <c r="K70" s="70">
        <f>'zz_INPUT CY PRN'!J78</f>
        <v>274886</v>
      </c>
      <c r="L70" s="70">
        <f>'zz_INPUT PY PRN'!J78</f>
        <v>288603</v>
      </c>
      <c r="M70" s="70">
        <f t="shared" si="8"/>
        <v>581895</v>
      </c>
      <c r="N70" s="70">
        <f t="shared" si="8"/>
        <v>641569</v>
      </c>
      <c r="O70" s="70">
        <f>'zz_INPUT CY PRN'!L78</f>
        <v>34254</v>
      </c>
      <c r="P70" s="70">
        <f>'zz_INPUT PY PRN'!L78</f>
        <v>36114</v>
      </c>
      <c r="Q70" s="70">
        <f>'zz_INPUT CY PRN'!M78</f>
        <v>147576</v>
      </c>
      <c r="R70" s="70">
        <f>'zz_INPUT PY PRN'!M78</f>
        <v>138935</v>
      </c>
      <c r="S70" s="70">
        <f t="shared" si="9"/>
        <v>400065</v>
      </c>
      <c r="T70" s="70">
        <f t="shared" si="9"/>
        <v>466520</v>
      </c>
    </row>
    <row r="71" spans="1:25" x14ac:dyDescent="0.25">
      <c r="A71" s="403">
        <v>610</v>
      </c>
      <c r="B71" s="403" t="s">
        <v>636</v>
      </c>
      <c r="C71" s="70">
        <f>'zz_INPUT CY PRN'!D79</f>
        <v>52</v>
      </c>
      <c r="D71" s="70">
        <f>'zz_INPUT PY PRN'!D79</f>
        <v>53</v>
      </c>
      <c r="E71" s="408"/>
      <c r="F71" s="408"/>
      <c r="G71" s="70">
        <f>'zz_INPUT CY PRN'!F79</f>
        <v>409403</v>
      </c>
      <c r="H71" s="70">
        <f>'zz_INPUT PY PRN'!F79</f>
        <v>339409</v>
      </c>
      <c r="I71" s="70">
        <f>'zz_INPUT CY PRN'!I79</f>
        <v>90672</v>
      </c>
      <c r="J71" s="70">
        <f>'zz_INPUT PY PRN'!I79</f>
        <v>84244</v>
      </c>
      <c r="K71" s="70">
        <f>'zz_INPUT CY PRN'!J79</f>
        <v>75117</v>
      </c>
      <c r="L71" s="70">
        <f>'zz_INPUT PY PRN'!J79</f>
        <v>62168</v>
      </c>
      <c r="M71" s="70">
        <f t="shared" si="8"/>
        <v>15555</v>
      </c>
      <c r="N71" s="70">
        <f t="shared" si="8"/>
        <v>22076</v>
      </c>
      <c r="O71" s="70">
        <f>'zz_INPUT CY PRN'!L79</f>
        <v>10715</v>
      </c>
      <c r="P71" s="70">
        <f>'zz_INPUT PY PRN'!L79</f>
        <v>8810</v>
      </c>
      <c r="Q71" s="70">
        <f>'zz_INPUT CY PRN'!M79</f>
        <v>47309</v>
      </c>
      <c r="R71" s="70">
        <f>'zz_INPUT PY PRN'!M79</f>
        <v>34528</v>
      </c>
      <c r="S71" s="70">
        <f t="shared" si="9"/>
        <v>-42469</v>
      </c>
      <c r="T71" s="70">
        <f t="shared" si="9"/>
        <v>-21262</v>
      </c>
    </row>
    <row r="72" spans="1:25" x14ac:dyDescent="0.25">
      <c r="A72" s="403">
        <v>615</v>
      </c>
      <c r="B72" s="403" t="s">
        <v>637</v>
      </c>
      <c r="C72" s="70">
        <f>'zz_INPUT CY PRN'!D80</f>
        <v>125</v>
      </c>
      <c r="D72" s="70">
        <f>'zz_INPUT PY PRN'!D80</f>
        <v>161</v>
      </c>
      <c r="E72" s="408"/>
      <c r="F72" s="408"/>
      <c r="G72" s="70">
        <f>'zz_INPUT CY PRN'!F80</f>
        <v>1201043</v>
      </c>
      <c r="H72" s="70">
        <f>'zz_INPUT PY PRN'!F80</f>
        <v>1364470</v>
      </c>
      <c r="I72" s="70">
        <f>'zz_INPUT CY PRN'!I80</f>
        <v>274549</v>
      </c>
      <c r="J72" s="70">
        <f>'zz_INPUT PY PRN'!I80</f>
        <v>319390</v>
      </c>
      <c r="K72" s="70">
        <f>'zz_INPUT CY PRN'!J80</f>
        <v>184343</v>
      </c>
      <c r="L72" s="70">
        <f>'zz_INPUT PY PRN'!J80</f>
        <v>230922</v>
      </c>
      <c r="M72" s="70">
        <f t="shared" si="8"/>
        <v>90206</v>
      </c>
      <c r="N72" s="70">
        <f t="shared" si="8"/>
        <v>88468</v>
      </c>
      <c r="O72" s="70">
        <f>'zz_INPUT CY PRN'!L80</f>
        <v>30158</v>
      </c>
      <c r="P72" s="70">
        <f>'zz_INPUT PY PRN'!L80</f>
        <v>38754</v>
      </c>
      <c r="Q72" s="70">
        <f>'zz_INPUT CY PRN'!M80</f>
        <v>117242</v>
      </c>
      <c r="R72" s="70">
        <f>'zz_INPUT PY PRN'!M80</f>
        <v>140923</v>
      </c>
      <c r="S72" s="70">
        <f t="shared" si="9"/>
        <v>-57194</v>
      </c>
      <c r="T72" s="70">
        <f t="shared" si="9"/>
        <v>-91209</v>
      </c>
    </row>
    <row r="73" spans="1:25" x14ac:dyDescent="0.25">
      <c r="A73" s="403">
        <v>640</v>
      </c>
      <c r="B73" s="403" t="s">
        <v>638</v>
      </c>
      <c r="C73" s="70">
        <f>'zz_INPUT CY PRN'!D81</f>
        <v>0</v>
      </c>
      <c r="D73" s="70">
        <f>'zz_INPUT PY PRN'!D81</f>
        <v>0</v>
      </c>
      <c r="E73" s="408"/>
      <c r="F73" s="408"/>
      <c r="G73" s="70">
        <f>'zz_INPUT CY PRN'!F81</f>
        <v>0</v>
      </c>
      <c r="H73" s="70">
        <f>'zz_INPUT PY PRN'!F81</f>
        <v>0</v>
      </c>
      <c r="I73" s="70">
        <f>'zz_INPUT CY PRN'!I81</f>
        <v>0</v>
      </c>
      <c r="J73" s="70">
        <f>'zz_INPUT PY PRN'!I81</f>
        <v>0</v>
      </c>
      <c r="K73" s="70">
        <f>'zz_INPUT CY PRN'!J81</f>
        <v>0</v>
      </c>
      <c r="L73" s="70">
        <f>'zz_INPUT PY PRN'!J81</f>
        <v>0</v>
      </c>
      <c r="M73" s="70">
        <f t="shared" si="8"/>
        <v>0</v>
      </c>
      <c r="N73" s="70">
        <f t="shared" si="8"/>
        <v>0</v>
      </c>
      <c r="O73" s="70">
        <f>'zz_INPUT CY PRN'!L81</f>
        <v>0</v>
      </c>
      <c r="P73" s="70">
        <f>'zz_INPUT PY PRN'!L81</f>
        <v>0</v>
      </c>
      <c r="Q73" s="70">
        <f>'zz_INPUT CY PRN'!M81</f>
        <v>0</v>
      </c>
      <c r="R73" s="70">
        <f>'zz_INPUT PY PRN'!M81</f>
        <v>0</v>
      </c>
      <c r="S73" s="70">
        <f>M73-O73-Q73</f>
        <v>0</v>
      </c>
      <c r="T73" s="70">
        <f>N73-P73-R73</f>
        <v>0</v>
      </c>
    </row>
    <row r="74" spans="1:25" x14ac:dyDescent="0.25">
      <c r="A74" s="403">
        <v>650</v>
      </c>
      <c r="B74" s="403" t="s">
        <v>639</v>
      </c>
      <c r="C74" s="70">
        <f>'zz_INPUT CY PRN'!D82</f>
        <v>104</v>
      </c>
      <c r="D74" s="70">
        <f>'zz_INPUT PY PRN'!D82</f>
        <v>101</v>
      </c>
      <c r="E74" s="408"/>
      <c r="F74" s="408"/>
      <c r="G74" s="70">
        <f>'zz_INPUT CY PRN'!F82</f>
        <v>653538</v>
      </c>
      <c r="H74" s="70">
        <f>'zz_INPUT PY PRN'!F82</f>
        <v>633964</v>
      </c>
      <c r="I74" s="70">
        <f>'zz_INPUT CY PRN'!I82</f>
        <v>173100</v>
      </c>
      <c r="J74" s="70">
        <f>'zz_INPUT PY PRN'!I82</f>
        <v>156061</v>
      </c>
      <c r="K74" s="70">
        <f>'zz_INPUT CY PRN'!J82</f>
        <v>139770</v>
      </c>
      <c r="L74" s="70">
        <f>'zz_INPUT PY PRN'!J82</f>
        <v>126460</v>
      </c>
      <c r="M74" s="70">
        <f t="shared" si="8"/>
        <v>33330</v>
      </c>
      <c r="N74" s="70">
        <f t="shared" si="8"/>
        <v>29601</v>
      </c>
      <c r="O74" s="70">
        <f>'zz_INPUT CY PRN'!L82</f>
        <v>16087</v>
      </c>
      <c r="P74" s="70">
        <f>'zz_INPUT PY PRN'!L82</f>
        <v>15429</v>
      </c>
      <c r="Q74" s="70">
        <f>'zz_INPUT CY PRN'!M82</f>
        <v>74944</v>
      </c>
      <c r="R74" s="70">
        <f>'zz_INPUT PY PRN'!M82</f>
        <v>61751</v>
      </c>
      <c r="S74" s="70">
        <f t="shared" si="9"/>
        <v>-57701</v>
      </c>
      <c r="T74" s="70">
        <f t="shared" si="9"/>
        <v>-47579</v>
      </c>
    </row>
    <row r="75" spans="1:25" s="901" customFormat="1" x14ac:dyDescent="0.25">
      <c r="A75" s="897">
        <v>660</v>
      </c>
      <c r="B75" s="897" t="s">
        <v>640</v>
      </c>
      <c r="C75" s="898">
        <f>'zz_INPUT CY PRN'!D83+'zz_INPUT CY PRN'!D70</f>
        <v>299</v>
      </c>
      <c r="D75" s="898">
        <f>'zz_INPUT PY PRN'!D83+'zz_INPUT PY PRN'!D70</f>
        <v>361</v>
      </c>
      <c r="E75" s="899"/>
      <c r="F75" s="899"/>
      <c r="G75" s="898">
        <f>'zz_INPUT CY PRN'!F83+'zz_INPUT CY PRN'!F70</f>
        <v>1840212</v>
      </c>
      <c r="H75" s="898">
        <f>'zz_INPUT PY PRN'!F83+'zz_INPUT PY PRN'!F70</f>
        <v>1981428</v>
      </c>
      <c r="I75" s="898">
        <f>'zz_INPUT CY PRN'!I83+'zz_INPUT CY PRN'!I70</f>
        <v>92448</v>
      </c>
      <c r="J75" s="898">
        <f>'zz_INPUT PY PRN'!I83+'zz_INPUT PY PRN'!I70</f>
        <v>105229</v>
      </c>
      <c r="K75" s="898">
        <f>'zz_INPUT CY PRN'!J83+'zz_INPUT CY PRN'!J70</f>
        <v>363171</v>
      </c>
      <c r="L75" s="898">
        <f>'zz_INPUT PY PRN'!J83+'zz_INPUT PY PRN'!J70</f>
        <v>398151</v>
      </c>
      <c r="M75" s="898">
        <f t="shared" si="8"/>
        <v>-270723</v>
      </c>
      <c r="N75" s="898">
        <f t="shared" si="8"/>
        <v>-292922</v>
      </c>
      <c r="O75" s="898">
        <f>'zz_INPUT CY PRN'!L83+'zz_INPUT CY PRN'!L70</f>
        <v>48922</v>
      </c>
      <c r="P75" s="898">
        <f>'zz_INPUT PY PRN'!L83+'zz_INPUT PY PRN'!L70</f>
        <v>53648</v>
      </c>
      <c r="Q75" s="898">
        <f>'zz_INPUT CY PRN'!M83+'zz_INPUT CY PRN'!M70</f>
        <v>211794</v>
      </c>
      <c r="R75" s="898">
        <f>'zz_INPUT PY PRN'!M83+'zz_INPUT PY PRN'!M70</f>
        <v>196562</v>
      </c>
      <c r="S75" s="898">
        <f t="shared" si="9"/>
        <v>-531439</v>
      </c>
      <c r="T75" s="898">
        <f t="shared" si="9"/>
        <v>-543132</v>
      </c>
      <c r="U75" s="900"/>
    </row>
    <row r="76" spans="1:25" s="1" customFormat="1" x14ac:dyDescent="0.25">
      <c r="A76" s="403">
        <v>690</v>
      </c>
      <c r="B76" s="403" t="s">
        <v>641</v>
      </c>
      <c r="C76" s="70">
        <f>'zz_INPUT CY PRN'!D84</f>
        <v>44</v>
      </c>
      <c r="D76" s="70">
        <f>'zz_INPUT PY PRN'!D84</f>
        <v>60</v>
      </c>
      <c r="E76" s="408"/>
      <c r="F76" s="408"/>
      <c r="G76" s="70">
        <f>'zz_INPUT CY PRN'!F84</f>
        <v>296166</v>
      </c>
      <c r="H76" s="70">
        <f>'zz_INPUT PY PRN'!F84</f>
        <v>364892</v>
      </c>
      <c r="I76" s="70">
        <f>'zz_INPUT CY PRN'!I84</f>
        <v>106213</v>
      </c>
      <c r="J76" s="70">
        <f>'zz_INPUT PY PRN'!I84</f>
        <v>103251</v>
      </c>
      <c r="K76" s="70">
        <f>'zz_INPUT CY PRN'!J84</f>
        <v>71140</v>
      </c>
      <c r="L76" s="70">
        <f>'zz_INPUT PY PRN'!J84</f>
        <v>86894</v>
      </c>
      <c r="M76" s="70">
        <f t="shared" si="8"/>
        <v>35073</v>
      </c>
      <c r="N76" s="70">
        <f t="shared" si="8"/>
        <v>16357</v>
      </c>
      <c r="O76" s="70">
        <f>'zz_INPUT CY PRN'!L84</f>
        <v>9526</v>
      </c>
      <c r="P76" s="70">
        <f>'zz_INPUT PY PRN'!L84</f>
        <v>9709</v>
      </c>
      <c r="Q76" s="70">
        <f>'zz_INPUT CY PRN'!M84</f>
        <v>38000</v>
      </c>
      <c r="R76" s="70">
        <f>'zz_INPUT PY PRN'!M84</f>
        <v>40519</v>
      </c>
      <c r="S76" s="70">
        <f t="shared" si="9"/>
        <v>-12453</v>
      </c>
      <c r="T76" s="70">
        <f t="shared" si="9"/>
        <v>-33871</v>
      </c>
    </row>
    <row r="77" spans="1:25" s="1" customFormat="1" x14ac:dyDescent="0.25">
      <c r="A77" s="3900" t="s">
        <v>649</v>
      </c>
      <c r="B77" s="3900"/>
      <c r="C77" s="405">
        <f>'zz_INPUT CY PRN'!D85</f>
        <v>12747</v>
      </c>
      <c r="D77" s="405">
        <f>'zz_INPUT PY PRN'!D85</f>
        <v>14124</v>
      </c>
      <c r="E77" s="409">
        <f>'zz_INPUT CY PRN'!E85</f>
        <v>1075126</v>
      </c>
      <c r="F77" s="409">
        <f>'zz_INPUT PY PRN'!E85</f>
        <v>1143028</v>
      </c>
      <c r="G77" s="405">
        <f>SUM(G55:G76)</f>
        <v>74964768</v>
      </c>
      <c r="H77" s="405">
        <f>SUM(H55:H76)</f>
        <v>81526483</v>
      </c>
      <c r="I77" s="405">
        <f t="shared" ref="I77:T77" si="10">SUM(I55:I76)</f>
        <v>24775199</v>
      </c>
      <c r="J77" s="405">
        <f t="shared" si="10"/>
        <v>27668528</v>
      </c>
      <c r="K77" s="405">
        <f t="shared" si="10"/>
        <v>15778872</v>
      </c>
      <c r="L77" s="405">
        <f t="shared" si="10"/>
        <v>18062036</v>
      </c>
      <c r="M77" s="405">
        <f t="shared" si="10"/>
        <v>8996327</v>
      </c>
      <c r="N77" s="405">
        <f t="shared" si="10"/>
        <v>9606492</v>
      </c>
      <c r="O77" s="405">
        <f t="shared" si="10"/>
        <v>1947254</v>
      </c>
      <c r="P77" s="405">
        <f t="shared" si="10"/>
        <v>2346384</v>
      </c>
      <c r="Q77" s="405">
        <f t="shared" si="10"/>
        <v>8619516</v>
      </c>
      <c r="R77" s="405">
        <f t="shared" si="10"/>
        <v>8672958</v>
      </c>
      <c r="S77" s="405">
        <f t="shared" si="10"/>
        <v>-1570443</v>
      </c>
      <c r="T77" s="405">
        <f t="shared" si="10"/>
        <v>-1412850</v>
      </c>
      <c r="X77" s="410"/>
      <c r="Y77" s="410"/>
    </row>
    <row r="78" spans="1:25" s="411" customFormat="1" x14ac:dyDescent="0.25">
      <c r="A78" s="894"/>
      <c r="B78" s="894"/>
      <c r="C78" s="895">
        <f>+C77-'zz_INPUT CY PRN'!D85</f>
        <v>0</v>
      </c>
      <c r="D78" s="895">
        <f>+D77-'zz_INPUT PY PRN'!D85</f>
        <v>0</v>
      </c>
      <c r="E78" s="895"/>
      <c r="F78" s="895"/>
      <c r="G78" s="895">
        <f>+G77-'zz_INPUT CY PRN'!F85</f>
        <v>0</v>
      </c>
      <c r="H78" s="895">
        <f>+H77-'zz_INPUT PY PRN'!F85</f>
        <v>0</v>
      </c>
      <c r="I78" s="895">
        <f>+I77-'zz_INPUT CY PRN'!I85</f>
        <v>0</v>
      </c>
      <c r="J78" s="895">
        <f>+J77-'zz_INPUT PY PRN'!I85</f>
        <v>0</v>
      </c>
      <c r="K78" s="895">
        <f>+K77-'zz_INPUT CY PRN'!J85</f>
        <v>0</v>
      </c>
      <c r="L78" s="895">
        <f>+L77-'zz_INPUT PY PRN'!J85</f>
        <v>0</v>
      </c>
      <c r="M78" s="895">
        <f>+M77-'zz_INPUT CY PRN'!K85</f>
        <v>-2</v>
      </c>
      <c r="N78" s="895">
        <f>+N77-'zz_INPUT PY PRN'!K85</f>
        <v>0</v>
      </c>
      <c r="O78" s="895">
        <f>+O77-'zz_INPUT CY PRN'!L85</f>
        <v>0</v>
      </c>
      <c r="P78" s="895">
        <f>+P77-'zz_INPUT PY PRN'!L85</f>
        <v>0</v>
      </c>
      <c r="Q78" s="895">
        <f>+Q77-'zz_INPUT CY PRN'!M85</f>
        <v>0</v>
      </c>
      <c r="R78" s="895">
        <f>+R77-'zz_INPUT PY PRN'!M85</f>
        <v>0</v>
      </c>
      <c r="S78" s="895">
        <f>+S77-'zz_INPUT CY PRN'!N85</f>
        <v>-3</v>
      </c>
      <c r="T78" s="895">
        <f>+T77-'zz_INPUT PY PRN'!N85</f>
        <v>-3</v>
      </c>
      <c r="U78" s="81"/>
    </row>
    <row r="79" spans="1:25" x14ac:dyDescent="0.25">
      <c r="A79" s="403">
        <v>10</v>
      </c>
      <c r="B79" s="403" t="s">
        <v>621</v>
      </c>
      <c r="C79" s="70">
        <f>'zz_INPUT CY PRN'!D88</f>
        <v>99919</v>
      </c>
      <c r="D79" s="70">
        <f>'zz_INPUT PY PRN'!D88</f>
        <v>101409</v>
      </c>
      <c r="E79" s="408"/>
      <c r="F79" s="408"/>
      <c r="G79" s="70">
        <f>'zz_INPUT CY PRN'!F88</f>
        <v>21193307</v>
      </c>
      <c r="H79" s="70">
        <f>'zz_INPUT PY PRN'!F88</f>
        <v>21431255</v>
      </c>
      <c r="I79" s="70">
        <f>'zz_INPUT CY PRN'!I88</f>
        <v>5182699</v>
      </c>
      <c r="J79" s="70">
        <f>'zz_INPUT PY PRN'!I88</f>
        <v>5445848</v>
      </c>
      <c r="K79" s="70">
        <f>'zz_INPUT CY PRN'!J88</f>
        <v>3635463</v>
      </c>
      <c r="L79" s="70">
        <f>'zz_INPUT PY PRN'!J88</f>
        <v>3683162</v>
      </c>
      <c r="M79" s="70">
        <f t="shared" ref="M79:N100" si="11">I79-K79</f>
        <v>1547236</v>
      </c>
      <c r="N79" s="70">
        <f t="shared" si="11"/>
        <v>1762686</v>
      </c>
      <c r="O79" s="70">
        <f>'zz_INPUT CY PRN'!L88</f>
        <v>1139511</v>
      </c>
      <c r="P79" s="70">
        <f>'zz_INPUT PY PRN'!L88</f>
        <v>1290488</v>
      </c>
      <c r="Q79" s="70">
        <f>'zz_INPUT CY PRN'!M88</f>
        <v>1098113</v>
      </c>
      <c r="R79" s="70">
        <f>'zz_INPUT PY PRN'!M88</f>
        <v>1113586</v>
      </c>
      <c r="S79" s="70">
        <f>M79-O79-Q79</f>
        <v>-690388</v>
      </c>
      <c r="T79" s="70">
        <f>N79-P79-R79</f>
        <v>-641388</v>
      </c>
    </row>
    <row r="80" spans="1:25" x14ac:dyDescent="0.25">
      <c r="A80" s="403">
        <v>120</v>
      </c>
      <c r="B80" s="403" t="s">
        <v>622</v>
      </c>
      <c r="C80" s="70">
        <f>'zz_INPUT CY PRN'!D90</f>
        <v>89676</v>
      </c>
      <c r="D80" s="70">
        <f>'zz_INPUT PY PRN'!D90</f>
        <v>85567</v>
      </c>
      <c r="E80" s="408"/>
      <c r="F80" s="408"/>
      <c r="G80" s="70">
        <f>'zz_INPUT CY PRN'!F90</f>
        <v>16559521</v>
      </c>
      <c r="H80" s="70">
        <f>'zz_INPUT PY PRN'!F90</f>
        <v>17111910</v>
      </c>
      <c r="I80" s="70">
        <f>'zz_INPUT CY PRN'!I90</f>
        <v>3835768</v>
      </c>
      <c r="J80" s="70">
        <f>'zz_INPUT PY PRN'!I90</f>
        <v>4609980</v>
      </c>
      <c r="K80" s="70">
        <f>'zz_INPUT CY PRN'!J90</f>
        <v>2705203</v>
      </c>
      <c r="L80" s="70">
        <f>'zz_INPUT PY PRN'!J90</f>
        <v>2813587</v>
      </c>
      <c r="M80" s="70">
        <f t="shared" si="11"/>
        <v>1130565</v>
      </c>
      <c r="N80" s="70">
        <f t="shared" si="11"/>
        <v>1796393</v>
      </c>
      <c r="O80" s="70">
        <f>'zz_INPUT CY PRN'!L90</f>
        <v>937360</v>
      </c>
      <c r="P80" s="70">
        <f>'zz_INPUT PY PRN'!L90</f>
        <v>1093881</v>
      </c>
      <c r="Q80" s="70">
        <f>'zz_INPUT CY PRN'!M90</f>
        <v>842808</v>
      </c>
      <c r="R80" s="70">
        <f>'zz_INPUT PY PRN'!M90</f>
        <v>885157</v>
      </c>
      <c r="S80" s="70">
        <f t="shared" ref="S80:T96" si="12">M80-O80-Q80</f>
        <v>-649603</v>
      </c>
      <c r="T80" s="70">
        <f t="shared" si="12"/>
        <v>-182645</v>
      </c>
    </row>
    <row r="81" spans="1:23" x14ac:dyDescent="0.25">
      <c r="A81" s="403">
        <v>130</v>
      </c>
      <c r="B81" s="403" t="s">
        <v>623</v>
      </c>
      <c r="C81" s="70">
        <f>'zz_INPUT CY PRN'!D91</f>
        <v>63228</v>
      </c>
      <c r="D81" s="70">
        <f>'zz_INPUT PY PRN'!D91</f>
        <v>69128</v>
      </c>
      <c r="E81" s="408"/>
      <c r="F81" s="408"/>
      <c r="G81" s="70">
        <f>'zz_INPUT CY PRN'!F91</f>
        <v>10760227</v>
      </c>
      <c r="H81" s="70">
        <f>'zz_INPUT PY PRN'!F91</f>
        <v>12723892</v>
      </c>
      <c r="I81" s="70">
        <f>'zz_INPUT CY PRN'!I91</f>
        <v>2713923</v>
      </c>
      <c r="J81" s="70">
        <f>'zz_INPUT PY PRN'!I91</f>
        <v>3476900</v>
      </c>
      <c r="K81" s="70">
        <f>'zz_INPUT CY PRN'!J91</f>
        <v>1834471</v>
      </c>
      <c r="L81" s="70">
        <f>'zz_INPUT PY PRN'!J91</f>
        <v>2244220</v>
      </c>
      <c r="M81" s="70">
        <f t="shared" si="11"/>
        <v>879452</v>
      </c>
      <c r="N81" s="70">
        <f t="shared" si="11"/>
        <v>1232680</v>
      </c>
      <c r="O81" s="70">
        <f>'zz_INPUT CY PRN'!L91</f>
        <v>619187</v>
      </c>
      <c r="P81" s="70">
        <f>'zz_INPUT PY PRN'!L91</f>
        <v>875230</v>
      </c>
      <c r="Q81" s="70">
        <f>'zz_INPUT CY PRN'!M91</f>
        <v>564491</v>
      </c>
      <c r="R81" s="70">
        <f>'zz_INPUT PY PRN'!M91</f>
        <v>693126</v>
      </c>
      <c r="S81" s="70">
        <f t="shared" si="12"/>
        <v>-304226</v>
      </c>
      <c r="T81" s="70">
        <f t="shared" si="12"/>
        <v>-335676</v>
      </c>
    </row>
    <row r="82" spans="1:23" x14ac:dyDescent="0.25">
      <c r="A82" s="403">
        <v>140</v>
      </c>
      <c r="B82" s="403" t="s">
        <v>624</v>
      </c>
      <c r="C82" s="70">
        <f>'zz_INPUT CY PRN'!D92</f>
        <v>52222</v>
      </c>
      <c r="D82" s="70">
        <f>'zz_INPUT PY PRN'!D92</f>
        <v>42783</v>
      </c>
      <c r="E82" s="408"/>
      <c r="F82" s="408"/>
      <c r="G82" s="70">
        <f>'zz_INPUT CY PRN'!F92</f>
        <v>11222329</v>
      </c>
      <c r="H82" s="70">
        <f>'zz_INPUT PY PRN'!F92</f>
        <v>8357248</v>
      </c>
      <c r="I82" s="70">
        <f>'zz_INPUT CY PRN'!I92</f>
        <v>2411716</v>
      </c>
      <c r="J82" s="70">
        <f>'zz_INPUT PY PRN'!I92</f>
        <v>2109453</v>
      </c>
      <c r="K82" s="70">
        <f>'zz_INPUT CY PRN'!J92</f>
        <v>1858350</v>
      </c>
      <c r="L82" s="70">
        <f>'zz_INPUT PY PRN'!J92</f>
        <v>1487926</v>
      </c>
      <c r="M82" s="70">
        <f t="shared" si="11"/>
        <v>553366</v>
      </c>
      <c r="N82" s="70">
        <f t="shared" si="11"/>
        <v>621527</v>
      </c>
      <c r="O82" s="70">
        <f>'zz_INPUT CY PRN'!L92</f>
        <v>621732</v>
      </c>
      <c r="P82" s="70">
        <f>'zz_INPUT PY PRN'!L92</f>
        <v>533792</v>
      </c>
      <c r="Q82" s="70">
        <f>'zz_INPUT CY PRN'!M92</f>
        <v>583989</v>
      </c>
      <c r="R82" s="70">
        <f>'zz_INPUT PY PRN'!M92</f>
        <v>455918</v>
      </c>
      <c r="S82" s="70">
        <f t="shared" si="12"/>
        <v>-652355</v>
      </c>
      <c r="T82" s="70">
        <f t="shared" si="12"/>
        <v>-368183</v>
      </c>
    </row>
    <row r="83" spans="1:23" x14ac:dyDescent="0.25">
      <c r="A83" s="403">
        <v>210</v>
      </c>
      <c r="B83" s="403" t="s">
        <v>625</v>
      </c>
      <c r="C83" s="70">
        <f>'zz_INPUT CY PRN'!D93</f>
        <v>10940</v>
      </c>
      <c r="D83" s="70">
        <f>'zz_INPUT PY PRN'!D93</f>
        <v>13903</v>
      </c>
      <c r="E83" s="408"/>
      <c r="F83" s="408"/>
      <c r="G83" s="70">
        <f>'zz_INPUT CY PRN'!F93</f>
        <v>3180467</v>
      </c>
      <c r="H83" s="70">
        <f>'zz_INPUT PY PRN'!F93</f>
        <v>3299648</v>
      </c>
      <c r="I83" s="70">
        <f>'zz_INPUT CY PRN'!I93</f>
        <v>309837</v>
      </c>
      <c r="J83" s="70">
        <f>'zz_INPUT PY PRN'!I93</f>
        <v>326459</v>
      </c>
      <c r="K83" s="70">
        <f>'zz_INPUT CY PRN'!J93</f>
        <v>590863</v>
      </c>
      <c r="L83" s="70">
        <f>'zz_INPUT PY PRN'!J93</f>
        <v>628297</v>
      </c>
      <c r="M83" s="70">
        <f t="shared" si="11"/>
        <v>-281026</v>
      </c>
      <c r="N83" s="70">
        <f t="shared" si="11"/>
        <v>-301838</v>
      </c>
      <c r="O83" s="70">
        <f>'zz_INPUT CY PRN'!L93</f>
        <v>174249</v>
      </c>
      <c r="P83" s="70">
        <f>'zz_INPUT PY PRN'!L93</f>
        <v>200932</v>
      </c>
      <c r="Q83" s="70">
        <f>'zz_INPUT CY PRN'!M93</f>
        <v>165592</v>
      </c>
      <c r="R83" s="70">
        <f>'zz_INPUT PY PRN'!M93</f>
        <v>181005</v>
      </c>
      <c r="S83" s="70">
        <f t="shared" si="12"/>
        <v>-620867</v>
      </c>
      <c r="T83" s="70">
        <f t="shared" si="12"/>
        <v>-683775</v>
      </c>
      <c r="V83" s="2">
        <f>+G83</f>
        <v>3180467</v>
      </c>
      <c r="W83" s="2">
        <f>+K83+O83+Q83</f>
        <v>930704</v>
      </c>
    </row>
    <row r="84" spans="1:23" x14ac:dyDescent="0.25">
      <c r="A84" s="403">
        <v>220</v>
      </c>
      <c r="B84" s="403" t="s">
        <v>626</v>
      </c>
      <c r="C84" s="70">
        <f>'zz_INPUT CY PRN'!D94</f>
        <v>77813</v>
      </c>
      <c r="D84" s="70">
        <f>'zz_INPUT PY PRN'!D94</f>
        <v>78850</v>
      </c>
      <c r="E84" s="408"/>
      <c r="F84" s="408"/>
      <c r="G84" s="70">
        <f>'zz_INPUT CY PRN'!F94</f>
        <v>22934764</v>
      </c>
      <c r="H84" s="70">
        <f>'zz_INPUT PY PRN'!F94</f>
        <v>21088751</v>
      </c>
      <c r="I84" s="70">
        <f>'zz_INPUT CY PRN'!I94</f>
        <v>4624459</v>
      </c>
      <c r="J84" s="70">
        <f>'zz_INPUT PY PRN'!I94</f>
        <v>4552514</v>
      </c>
      <c r="K84" s="70">
        <f>'zz_INPUT CY PRN'!J94</f>
        <v>4296983</v>
      </c>
      <c r="L84" s="70">
        <f>'zz_INPUT PY PRN'!J94</f>
        <v>4190935</v>
      </c>
      <c r="M84" s="70">
        <f t="shared" si="11"/>
        <v>327476</v>
      </c>
      <c r="N84" s="70">
        <f t="shared" si="11"/>
        <v>361579</v>
      </c>
      <c r="O84" s="70">
        <f>'zz_INPUT CY PRN'!L94</f>
        <v>1311886</v>
      </c>
      <c r="P84" s="70">
        <f>'zz_INPUT PY PRN'!L94</f>
        <v>1158118</v>
      </c>
      <c r="Q84" s="70">
        <f>'zz_INPUT CY PRN'!M94</f>
        <v>1211230</v>
      </c>
      <c r="R84" s="70">
        <f>'zz_INPUT PY PRN'!M94</f>
        <v>1149618</v>
      </c>
      <c r="S84" s="70">
        <f t="shared" si="12"/>
        <v>-2195640</v>
      </c>
      <c r="T84" s="70">
        <f t="shared" si="12"/>
        <v>-1946157</v>
      </c>
      <c r="V84" s="2">
        <f>+G84</f>
        <v>22934764</v>
      </c>
      <c r="W84" s="2">
        <f>+K84+O84+Q84</f>
        <v>6820099</v>
      </c>
    </row>
    <row r="85" spans="1:23" x14ac:dyDescent="0.25">
      <c r="A85" s="403">
        <v>230</v>
      </c>
      <c r="B85" s="403" t="s">
        <v>627</v>
      </c>
      <c r="C85" s="70">
        <f>'zz_INPUT CY PRN'!D95</f>
        <v>15989</v>
      </c>
      <c r="D85" s="70">
        <f>'zz_INPUT PY PRN'!D95</f>
        <v>17117</v>
      </c>
      <c r="E85" s="408"/>
      <c r="F85" s="408"/>
      <c r="G85" s="70">
        <f>'zz_INPUT CY PRN'!F95</f>
        <v>4388971</v>
      </c>
      <c r="H85" s="70">
        <f>'zz_INPUT PY PRN'!F95</f>
        <v>4523426</v>
      </c>
      <c r="I85" s="70">
        <f>'zz_INPUT CY PRN'!I95</f>
        <v>1124628</v>
      </c>
      <c r="J85" s="70">
        <f>'zz_INPUT PY PRN'!I95</f>
        <v>1287275</v>
      </c>
      <c r="K85" s="70">
        <f>'zz_INPUT CY PRN'!J95</f>
        <v>828331</v>
      </c>
      <c r="L85" s="70">
        <f>'zz_INPUT PY PRN'!J95</f>
        <v>892874</v>
      </c>
      <c r="M85" s="70">
        <f t="shared" si="11"/>
        <v>296297</v>
      </c>
      <c r="N85" s="70">
        <f t="shared" si="11"/>
        <v>394401</v>
      </c>
      <c r="O85" s="70">
        <f>'zz_INPUT CY PRN'!L95</f>
        <v>252649</v>
      </c>
      <c r="P85" s="70">
        <f>'zz_INPUT PY PRN'!L95</f>
        <v>244094</v>
      </c>
      <c r="Q85" s="70">
        <f>'zz_INPUT CY PRN'!M95</f>
        <v>233572</v>
      </c>
      <c r="R85" s="70">
        <f>'zz_INPUT PY PRN'!M95</f>
        <v>245954</v>
      </c>
      <c r="S85" s="70">
        <f t="shared" si="12"/>
        <v>-189924</v>
      </c>
      <c r="T85" s="70">
        <f t="shared" si="12"/>
        <v>-95647</v>
      </c>
      <c r="V85" s="2">
        <f>+G85</f>
        <v>4388971</v>
      </c>
      <c r="W85" s="2">
        <f>+K85+O85+Q85</f>
        <v>1314552</v>
      </c>
    </row>
    <row r="86" spans="1:23" x14ac:dyDescent="0.25">
      <c r="A86" s="403">
        <v>240</v>
      </c>
      <c r="B86" s="403" t="s">
        <v>628</v>
      </c>
      <c r="C86" s="70">
        <f>'zz_INPUT CY PRN'!D96</f>
        <v>25374</v>
      </c>
      <c r="D86" s="70">
        <f>'zz_INPUT PY PRN'!D96</f>
        <v>22593</v>
      </c>
      <c r="E86" s="408"/>
      <c r="F86" s="408"/>
      <c r="G86" s="70">
        <f>'zz_INPUT CY PRN'!F96</f>
        <v>8065585</v>
      </c>
      <c r="H86" s="70">
        <f>'zz_INPUT PY PRN'!F96</f>
        <v>6376357</v>
      </c>
      <c r="I86" s="70">
        <f>'zz_INPUT CY PRN'!I96</f>
        <v>2332412</v>
      </c>
      <c r="J86" s="70">
        <f>'zz_INPUT PY PRN'!I96</f>
        <v>2005991</v>
      </c>
      <c r="K86" s="70">
        <f>'zz_INPUT CY PRN'!J96</f>
        <v>1511280</v>
      </c>
      <c r="L86" s="70">
        <f>'zz_INPUT PY PRN'!J96</f>
        <v>1304314</v>
      </c>
      <c r="M86" s="70">
        <f t="shared" si="11"/>
        <v>821132</v>
      </c>
      <c r="N86" s="70">
        <f t="shared" si="11"/>
        <v>701677</v>
      </c>
      <c r="O86" s="70">
        <f>'zz_INPUT CY PRN'!L96</f>
        <v>435514</v>
      </c>
      <c r="P86" s="70">
        <f>'zz_INPUT PY PRN'!L96</f>
        <v>336265</v>
      </c>
      <c r="Q86" s="70">
        <f>'zz_INPUT CY PRN'!M96</f>
        <v>421168</v>
      </c>
      <c r="R86" s="70">
        <f>'zz_INPUT PY PRN'!M96</f>
        <v>348008</v>
      </c>
      <c r="S86" s="70">
        <f t="shared" si="12"/>
        <v>-35550</v>
      </c>
      <c r="T86" s="70">
        <f t="shared" si="12"/>
        <v>17404</v>
      </c>
    </row>
    <row r="87" spans="1:23" x14ac:dyDescent="0.25">
      <c r="A87" s="403">
        <v>320</v>
      </c>
      <c r="B87" s="403" t="s">
        <v>629</v>
      </c>
      <c r="C87" s="70">
        <f>'zz_INPUT CY PRN'!D98</f>
        <v>255914</v>
      </c>
      <c r="D87" s="70">
        <f>'zz_INPUT PY PRN'!D98</f>
        <v>247163</v>
      </c>
      <c r="E87" s="408"/>
      <c r="F87" s="408"/>
      <c r="G87" s="70">
        <f>'zz_INPUT CY PRN'!F98</f>
        <v>71049663</v>
      </c>
      <c r="H87" s="70">
        <f>'zz_INPUT PY PRN'!F98</f>
        <v>67749234</v>
      </c>
      <c r="I87" s="70">
        <f>'zz_INPUT CY PRN'!I98</f>
        <v>13503567</v>
      </c>
      <c r="J87" s="70">
        <f>'zz_INPUT PY PRN'!I98</f>
        <v>14472302</v>
      </c>
      <c r="K87" s="70">
        <f>'zz_INPUT CY PRN'!J98</f>
        <v>11906414</v>
      </c>
      <c r="L87" s="70">
        <f>'zz_INPUT PY PRN'!J98</f>
        <v>12255382</v>
      </c>
      <c r="M87" s="70">
        <f t="shared" si="11"/>
        <v>1597153</v>
      </c>
      <c r="N87" s="70">
        <f t="shared" si="11"/>
        <v>2216920</v>
      </c>
      <c r="O87" s="70">
        <f>'zz_INPUT CY PRN'!L98</f>
        <v>3743450</v>
      </c>
      <c r="P87" s="70">
        <f>'zz_INPUT PY PRN'!L98</f>
        <v>3521139</v>
      </c>
      <c r="Q87" s="70">
        <f>'zz_INPUT CY PRN'!M98</f>
        <v>3527071</v>
      </c>
      <c r="R87" s="70">
        <f>'zz_INPUT PY PRN'!M98</f>
        <v>3463521</v>
      </c>
      <c r="S87" s="70">
        <f t="shared" si="12"/>
        <v>-5673368</v>
      </c>
      <c r="T87" s="70">
        <f t="shared" si="12"/>
        <v>-4767740</v>
      </c>
    </row>
    <row r="88" spans="1:23" x14ac:dyDescent="0.25">
      <c r="A88" s="403">
        <v>330</v>
      </c>
      <c r="B88" s="403" t="s">
        <v>630</v>
      </c>
      <c r="C88" s="70">
        <f>'zz_INPUT CY PRN'!D99</f>
        <v>41491</v>
      </c>
      <c r="D88" s="70">
        <f>'zz_INPUT PY PRN'!D99</f>
        <v>42307</v>
      </c>
      <c r="E88" s="408"/>
      <c r="F88" s="408"/>
      <c r="G88" s="70">
        <f>'zz_INPUT CY PRN'!F99</f>
        <v>11108024</v>
      </c>
      <c r="H88" s="70">
        <f>'zz_INPUT PY PRN'!F99</f>
        <v>11169217</v>
      </c>
      <c r="I88" s="70">
        <f>'zz_INPUT CY PRN'!I99</f>
        <v>2810754</v>
      </c>
      <c r="J88" s="70">
        <f>'zz_INPUT PY PRN'!I99</f>
        <v>2936983</v>
      </c>
      <c r="K88" s="70">
        <f>'zz_INPUT CY PRN'!J99</f>
        <v>1852136</v>
      </c>
      <c r="L88" s="70">
        <f>'zz_INPUT PY PRN'!J99</f>
        <v>1954284</v>
      </c>
      <c r="M88" s="70">
        <f t="shared" si="11"/>
        <v>958618</v>
      </c>
      <c r="N88" s="70">
        <f t="shared" si="11"/>
        <v>982699</v>
      </c>
      <c r="O88" s="70">
        <f>'zz_INPUT CY PRN'!L99</f>
        <v>587950</v>
      </c>
      <c r="P88" s="70">
        <f>'zz_INPUT PY PRN'!L99</f>
        <v>601807</v>
      </c>
      <c r="Q88" s="70">
        <f>'zz_INPUT CY PRN'!M99</f>
        <v>550663</v>
      </c>
      <c r="R88" s="70">
        <f>'zz_INPUT PY PRN'!M99</f>
        <v>572568</v>
      </c>
      <c r="S88" s="70">
        <f t="shared" si="12"/>
        <v>-179995</v>
      </c>
      <c r="T88" s="70">
        <f t="shared" si="12"/>
        <v>-191676</v>
      </c>
    </row>
    <row r="89" spans="1:23" x14ac:dyDescent="0.25">
      <c r="A89" s="403">
        <v>350</v>
      </c>
      <c r="B89" s="403" t="s">
        <v>631</v>
      </c>
      <c r="C89" s="70">
        <f>'zz_INPUT CY PRN'!D100</f>
        <v>0</v>
      </c>
      <c r="D89" s="70">
        <f>'zz_INPUT PY PRN'!D100</f>
        <v>0</v>
      </c>
      <c r="E89" s="408"/>
      <c r="F89" s="408"/>
      <c r="G89" s="70">
        <f>'zz_INPUT CY PRN'!F100</f>
        <v>0</v>
      </c>
      <c r="H89" s="70">
        <f>'zz_INPUT PY PRN'!F100</f>
        <v>0</v>
      </c>
      <c r="I89" s="70">
        <f>'zz_INPUT CY PRN'!I100</f>
        <v>0</v>
      </c>
      <c r="J89" s="70">
        <f>'zz_INPUT PY PRN'!I100</f>
        <v>0</v>
      </c>
      <c r="K89" s="70">
        <f>'zz_INPUT CY PRN'!J100</f>
        <v>0</v>
      </c>
      <c r="L89" s="70">
        <f>'zz_INPUT PY PRN'!J100</f>
        <v>0</v>
      </c>
      <c r="M89" s="70">
        <f t="shared" si="11"/>
        <v>0</v>
      </c>
      <c r="N89" s="70">
        <f t="shared" si="11"/>
        <v>0</v>
      </c>
      <c r="O89" s="70">
        <f>'zz_INPUT CY PRN'!L100</f>
        <v>0</v>
      </c>
      <c r="P89" s="70">
        <f>'zz_INPUT PY PRN'!L100</f>
        <v>0</v>
      </c>
      <c r="Q89" s="70">
        <f>'zz_INPUT CY PRN'!M100</f>
        <v>0</v>
      </c>
      <c r="R89" s="70">
        <f>'zz_INPUT PY PRN'!M100</f>
        <v>0</v>
      </c>
      <c r="S89" s="70">
        <f t="shared" si="12"/>
        <v>0</v>
      </c>
      <c r="T89" s="70">
        <f t="shared" si="12"/>
        <v>0</v>
      </c>
    </row>
    <row r="90" spans="1:23" x14ac:dyDescent="0.25">
      <c r="A90" s="848">
        <v>519</v>
      </c>
      <c r="B90" s="848" t="s">
        <v>1141</v>
      </c>
      <c r="C90" s="70">
        <f>'zz_INPUT CY PRN'!D101</f>
        <v>0</v>
      </c>
      <c r="D90" s="70">
        <f>'zz_INPUT PY PRN'!D101</f>
        <v>0</v>
      </c>
      <c r="E90" s="408"/>
      <c r="F90" s="408"/>
      <c r="G90" s="70">
        <f>'zz_INPUT CY PRN'!F101</f>
        <v>0</v>
      </c>
      <c r="H90" s="70">
        <f>'zz_INPUT PY PRN'!F101</f>
        <v>0</v>
      </c>
      <c r="I90" s="70">
        <f>'zz_INPUT CY PRN'!I101</f>
        <v>0</v>
      </c>
      <c r="J90" s="70">
        <f>'zz_INPUT PY PRN'!I101</f>
        <v>0</v>
      </c>
      <c r="K90" s="70">
        <f>'zz_INPUT CY PRN'!J101</f>
        <v>0</v>
      </c>
      <c r="L90" s="70">
        <f>'zz_INPUT PY PRN'!J101</f>
        <v>0</v>
      </c>
      <c r="M90" s="70">
        <f>I90-K90</f>
        <v>0</v>
      </c>
      <c r="N90" s="70">
        <f>J90-L90</f>
        <v>0</v>
      </c>
      <c r="O90" s="70">
        <f>'zz_INPUT CY PRN'!L101</f>
        <v>0</v>
      </c>
      <c r="P90" s="70">
        <f>'zz_INPUT PY PRN'!L101</f>
        <v>0</v>
      </c>
      <c r="Q90" s="70">
        <f>'zz_INPUT CY PRN'!M101</f>
        <v>0</v>
      </c>
      <c r="R90" s="70">
        <f>'zz_INPUT PY PRN'!M101</f>
        <v>0</v>
      </c>
      <c r="S90" s="70">
        <f>M90-O90-Q90</f>
        <v>0</v>
      </c>
      <c r="T90" s="70">
        <f>N90-P90-R90</f>
        <v>0</v>
      </c>
    </row>
    <row r="91" spans="1:23" x14ac:dyDescent="0.25">
      <c r="A91" s="403">
        <v>520</v>
      </c>
      <c r="B91" s="403" t="s">
        <v>632</v>
      </c>
      <c r="C91" s="70">
        <f>'zz_INPUT CY PRN'!D102</f>
        <v>0</v>
      </c>
      <c r="D91" s="70">
        <f>'zz_INPUT PY PRN'!D102</f>
        <v>0</v>
      </c>
      <c r="E91" s="408"/>
      <c r="F91" s="408"/>
      <c r="G91" s="70">
        <f>'zz_INPUT CY PRN'!F102</f>
        <v>0</v>
      </c>
      <c r="H91" s="70">
        <f>'zz_INPUT PY PRN'!F102</f>
        <v>0</v>
      </c>
      <c r="I91" s="70">
        <f>'zz_INPUT CY PRN'!I102</f>
        <v>0</v>
      </c>
      <c r="J91" s="70">
        <f>'zz_INPUT PY PRN'!I102</f>
        <v>0</v>
      </c>
      <c r="K91" s="70">
        <f>'zz_INPUT CY PRN'!J102</f>
        <v>0</v>
      </c>
      <c r="L91" s="70">
        <f>'zz_INPUT PY PRN'!J102</f>
        <v>0</v>
      </c>
      <c r="M91" s="70">
        <f t="shared" si="11"/>
        <v>0</v>
      </c>
      <c r="N91" s="70">
        <f t="shared" si="11"/>
        <v>0</v>
      </c>
      <c r="O91" s="70">
        <f>'zz_INPUT CY PRN'!L102</f>
        <v>0</v>
      </c>
      <c r="P91" s="70">
        <f>'zz_INPUT PY PRN'!L102</f>
        <v>0</v>
      </c>
      <c r="Q91" s="70">
        <f>'zz_INPUT CY PRN'!M102</f>
        <v>0</v>
      </c>
      <c r="R91" s="70">
        <f>'zz_INPUT PY PRN'!M102</f>
        <v>0</v>
      </c>
      <c r="S91" s="70">
        <f t="shared" si="12"/>
        <v>0</v>
      </c>
      <c r="T91" s="70">
        <f t="shared" si="12"/>
        <v>0</v>
      </c>
    </row>
    <row r="92" spans="1:23" x14ac:dyDescent="0.25">
      <c r="A92" s="403">
        <v>525</v>
      </c>
      <c r="B92" s="403" t="s">
        <v>633</v>
      </c>
      <c r="C92" s="70">
        <f>'zz_INPUT CY PRN'!D103</f>
        <v>38954</v>
      </c>
      <c r="D92" s="70">
        <f>'zz_INPUT PY PRN'!D103</f>
        <v>36216</v>
      </c>
      <c r="E92" s="408"/>
      <c r="F92" s="408"/>
      <c r="G92" s="70">
        <f>'zz_INPUT CY PRN'!F103</f>
        <v>11784892</v>
      </c>
      <c r="H92" s="70">
        <f>'zz_INPUT PY PRN'!F103</f>
        <v>10456567</v>
      </c>
      <c r="I92" s="70">
        <f>'zz_INPUT CY PRN'!I103</f>
        <v>5867348</v>
      </c>
      <c r="J92" s="70">
        <f>'zz_INPUT PY PRN'!I103</f>
        <v>5351642</v>
      </c>
      <c r="K92" s="70">
        <f>'zz_INPUT CY PRN'!J103</f>
        <v>1922382</v>
      </c>
      <c r="L92" s="70">
        <f>'zz_INPUT PY PRN'!J103</f>
        <v>1877415</v>
      </c>
      <c r="M92" s="70">
        <f t="shared" si="11"/>
        <v>3944966</v>
      </c>
      <c r="N92" s="70">
        <f t="shared" si="11"/>
        <v>3474227</v>
      </c>
      <c r="O92" s="70">
        <f>'zz_INPUT CY PRN'!L103</f>
        <v>574216</v>
      </c>
      <c r="P92" s="70">
        <f>'zz_INPUT PY PRN'!L103</f>
        <v>507945</v>
      </c>
      <c r="Q92" s="70">
        <f>'zz_INPUT CY PRN'!M103</f>
        <v>579526</v>
      </c>
      <c r="R92" s="70">
        <f>'zz_INPUT PY PRN'!M103</f>
        <v>540405</v>
      </c>
      <c r="S92" s="70">
        <f t="shared" si="12"/>
        <v>2791224</v>
      </c>
      <c r="T92" s="70">
        <f t="shared" si="12"/>
        <v>2425877</v>
      </c>
    </row>
    <row r="93" spans="1:23" x14ac:dyDescent="0.25">
      <c r="A93" s="403">
        <v>526</v>
      </c>
      <c r="B93" s="403" t="s">
        <v>634</v>
      </c>
      <c r="C93" s="70">
        <f>'zz_INPUT CY PRN'!D104</f>
        <v>6008</v>
      </c>
      <c r="D93" s="70">
        <f>'zz_INPUT PY PRN'!D104</f>
        <v>5412</v>
      </c>
      <c r="E93" s="408"/>
      <c r="F93" s="408"/>
      <c r="G93" s="70">
        <f>'zz_INPUT CY PRN'!F104</f>
        <v>1899052</v>
      </c>
      <c r="H93" s="70">
        <f>'zz_INPUT PY PRN'!F104</f>
        <v>1757190</v>
      </c>
      <c r="I93" s="70">
        <f>'zz_INPUT CY PRN'!I104</f>
        <v>1149813</v>
      </c>
      <c r="J93" s="70">
        <f>'zz_INPUT PY PRN'!I104</f>
        <v>1180844</v>
      </c>
      <c r="K93" s="70">
        <f>'zz_INPUT CY PRN'!J104</f>
        <v>313371</v>
      </c>
      <c r="L93" s="70">
        <f>'zz_INPUT PY PRN'!J104</f>
        <v>327487</v>
      </c>
      <c r="M93" s="70">
        <f t="shared" si="11"/>
        <v>836442</v>
      </c>
      <c r="N93" s="70">
        <f t="shared" si="11"/>
        <v>853357</v>
      </c>
      <c r="O93" s="70">
        <f>'zz_INPUT CY PRN'!L104</f>
        <v>88853</v>
      </c>
      <c r="P93" s="70">
        <f>'zz_INPUT PY PRN'!L104</f>
        <v>78358</v>
      </c>
      <c r="Q93" s="70">
        <f>'zz_INPUT CY PRN'!M104</f>
        <v>95386</v>
      </c>
      <c r="R93" s="70">
        <f>'zz_INPUT PY PRN'!M104</f>
        <v>92713</v>
      </c>
      <c r="S93" s="70">
        <f t="shared" si="12"/>
        <v>652203</v>
      </c>
      <c r="T93" s="70">
        <f t="shared" si="12"/>
        <v>682286</v>
      </c>
    </row>
    <row r="94" spans="1:23" x14ac:dyDescent="0.25">
      <c r="A94" s="403">
        <v>527</v>
      </c>
      <c r="B94" s="403" t="s">
        <v>635</v>
      </c>
      <c r="C94" s="70">
        <f>'zz_INPUT CY PRN'!D105</f>
        <v>22738</v>
      </c>
      <c r="D94" s="70">
        <f>'zz_INPUT PY PRN'!D105</f>
        <v>22333</v>
      </c>
      <c r="E94" s="408"/>
      <c r="F94" s="408"/>
      <c r="G94" s="70">
        <f>'zz_INPUT CY PRN'!F105</f>
        <v>6076731</v>
      </c>
      <c r="H94" s="70">
        <f>'zz_INPUT PY PRN'!F105</f>
        <v>5851563</v>
      </c>
      <c r="I94" s="70">
        <f>'zz_INPUT CY PRN'!I105</f>
        <v>2793701</v>
      </c>
      <c r="J94" s="70">
        <f>'zz_INPUT PY PRN'!I105</f>
        <v>2683406</v>
      </c>
      <c r="K94" s="70">
        <f>'zz_INPUT CY PRN'!J105</f>
        <v>1003619</v>
      </c>
      <c r="L94" s="70">
        <f>'zz_INPUT PY PRN'!J105</f>
        <v>1033251</v>
      </c>
      <c r="M94" s="70">
        <f t="shared" si="11"/>
        <v>1790082</v>
      </c>
      <c r="N94" s="70">
        <f t="shared" si="11"/>
        <v>1650155</v>
      </c>
      <c r="O94" s="70">
        <f>'zz_INPUT CY PRN'!L105</f>
        <v>317774</v>
      </c>
      <c r="P94" s="70">
        <f>'zz_INPUT PY PRN'!L105</f>
        <v>310957</v>
      </c>
      <c r="Q94" s="70">
        <f>'zz_INPUT CY PRN'!M105</f>
        <v>298711</v>
      </c>
      <c r="R94" s="70">
        <f>'zz_INPUT PY PRN'!M105</f>
        <v>298828</v>
      </c>
      <c r="S94" s="70">
        <f t="shared" si="12"/>
        <v>1173597</v>
      </c>
      <c r="T94" s="70">
        <f t="shared" si="12"/>
        <v>1040370</v>
      </c>
    </row>
    <row r="95" spans="1:23" x14ac:dyDescent="0.25">
      <c r="A95" s="403">
        <v>610</v>
      </c>
      <c r="B95" s="403" t="s">
        <v>636</v>
      </c>
      <c r="C95" s="70">
        <f>'zz_INPUT CY PRN'!D106</f>
        <v>1047</v>
      </c>
      <c r="D95" s="70">
        <f>'zz_INPUT PY PRN'!D106</f>
        <v>929</v>
      </c>
      <c r="E95" s="408"/>
      <c r="F95" s="408"/>
      <c r="G95" s="70">
        <f>'zz_INPUT CY PRN'!F106</f>
        <v>297928</v>
      </c>
      <c r="H95" s="70">
        <f>'zz_INPUT PY PRN'!F106</f>
        <v>212730</v>
      </c>
      <c r="I95" s="70">
        <f>'zz_INPUT CY PRN'!I106</f>
        <v>71717</v>
      </c>
      <c r="J95" s="70">
        <f>'zz_INPUT PY PRN'!I106</f>
        <v>52141</v>
      </c>
      <c r="K95" s="70">
        <f>'zz_INPUT CY PRN'!J106</f>
        <v>41572</v>
      </c>
      <c r="L95" s="70">
        <f>'zz_INPUT PY PRN'!J106</f>
        <v>30526</v>
      </c>
      <c r="M95" s="70">
        <f t="shared" si="11"/>
        <v>30145</v>
      </c>
      <c r="N95" s="70">
        <f t="shared" si="11"/>
        <v>21615</v>
      </c>
      <c r="O95" s="70">
        <f>'zz_INPUT CY PRN'!L106</f>
        <v>20755</v>
      </c>
      <c r="P95" s="70">
        <f>'zz_INPUT PY PRN'!L106</f>
        <v>13357</v>
      </c>
      <c r="Q95" s="70">
        <f>'zz_INPUT CY PRN'!M106</f>
        <v>16144</v>
      </c>
      <c r="R95" s="70">
        <f>'zz_INPUT PY PRN'!M106</f>
        <v>11329</v>
      </c>
      <c r="S95" s="70">
        <f t="shared" si="12"/>
        <v>-6754</v>
      </c>
      <c r="T95" s="70">
        <f t="shared" si="12"/>
        <v>-3071</v>
      </c>
    </row>
    <row r="96" spans="1:23" x14ac:dyDescent="0.25">
      <c r="A96" s="403">
        <v>615</v>
      </c>
      <c r="B96" s="403" t="s">
        <v>637</v>
      </c>
      <c r="C96" s="70">
        <f>'zz_INPUT CY PRN'!D107</f>
        <v>251</v>
      </c>
      <c r="D96" s="70">
        <f>'zz_INPUT PY PRN'!D107</f>
        <v>253</v>
      </c>
      <c r="E96" s="408"/>
      <c r="F96" s="408"/>
      <c r="G96" s="70">
        <f>'zz_INPUT CY PRN'!F107</f>
        <v>49997</v>
      </c>
      <c r="H96" s="70">
        <f>'zz_INPUT PY PRN'!F107</f>
        <v>50906</v>
      </c>
      <c r="I96" s="70">
        <f>'zz_INPUT CY PRN'!I107</f>
        <v>6868</v>
      </c>
      <c r="J96" s="70">
        <f>'zz_INPUT PY PRN'!I107</f>
        <v>7022</v>
      </c>
      <c r="K96" s="70">
        <f>'zz_INPUT CY PRN'!J107</f>
        <v>7482</v>
      </c>
      <c r="L96" s="70">
        <f>'zz_INPUT PY PRN'!J107</f>
        <v>8139</v>
      </c>
      <c r="M96" s="70">
        <f t="shared" si="11"/>
        <v>-614</v>
      </c>
      <c r="N96" s="70">
        <f t="shared" si="11"/>
        <v>-1117</v>
      </c>
      <c r="O96" s="70">
        <f>'zz_INPUT CY PRN'!L107</f>
        <v>3273</v>
      </c>
      <c r="P96" s="70">
        <f>'zz_INPUT PY PRN'!L107</f>
        <v>3187</v>
      </c>
      <c r="Q96" s="70">
        <f>'zz_INPUT CY PRN'!M107</f>
        <v>2617</v>
      </c>
      <c r="R96" s="70">
        <f>'zz_INPUT PY PRN'!M107</f>
        <v>2564</v>
      </c>
      <c r="S96" s="70">
        <f t="shared" si="12"/>
        <v>-6504</v>
      </c>
      <c r="T96" s="70">
        <f t="shared" si="12"/>
        <v>-6868</v>
      </c>
    </row>
    <row r="97" spans="1:25" x14ac:dyDescent="0.25">
      <c r="A97" s="403">
        <v>640</v>
      </c>
      <c r="B97" s="403" t="s">
        <v>638</v>
      </c>
      <c r="C97" s="70">
        <f>'zz_INPUT CY PRN'!D109</f>
        <v>0</v>
      </c>
      <c r="D97" s="70">
        <f>'zz_INPUT PY PRN'!D109</f>
        <v>0</v>
      </c>
      <c r="E97" s="408"/>
      <c r="F97" s="408"/>
      <c r="G97" s="70">
        <f>'zz_INPUT CY PRN'!F109</f>
        <v>0</v>
      </c>
      <c r="H97" s="70">
        <f>'zz_INPUT PY PRN'!F109</f>
        <v>0</v>
      </c>
      <c r="I97" s="70">
        <f>'zz_INPUT CY PRN'!I109</f>
        <v>0</v>
      </c>
      <c r="J97" s="70">
        <f>'zz_INPUT PY PRN'!I109</f>
        <v>0</v>
      </c>
      <c r="K97" s="70">
        <f>'zz_INPUT CY PRN'!J109</f>
        <v>0</v>
      </c>
      <c r="L97" s="70">
        <f>'zz_INPUT PY PRN'!J109</f>
        <v>0</v>
      </c>
      <c r="M97" s="70">
        <f t="shared" si="11"/>
        <v>0</v>
      </c>
      <c r="N97" s="70">
        <f t="shared" si="11"/>
        <v>0</v>
      </c>
      <c r="O97" s="70">
        <f>'zz_INPUT CY PRN'!L109</f>
        <v>0</v>
      </c>
      <c r="P97" s="70">
        <f>'zz_INPUT PY PRN'!L109</f>
        <v>0</v>
      </c>
      <c r="Q97" s="70">
        <f>'zz_INPUT CY PRN'!M109</f>
        <v>0</v>
      </c>
      <c r="R97" s="70">
        <f>'zz_INPUT PY PRN'!M109</f>
        <v>0</v>
      </c>
      <c r="S97" s="70">
        <f t="shared" ref="S97:T100" si="13">M97-O97-Q97</f>
        <v>0</v>
      </c>
      <c r="T97" s="70">
        <f t="shared" si="13"/>
        <v>0</v>
      </c>
      <c r="U97" s="403" t="s">
        <v>625</v>
      </c>
      <c r="V97" s="2">
        <f t="shared" ref="V97:W99" si="14">+V11+V35+V59+V83</f>
        <v>47137289</v>
      </c>
      <c r="W97" s="2">
        <f t="shared" si="14"/>
        <v>18537673</v>
      </c>
    </row>
    <row r="98" spans="1:25" x14ac:dyDescent="0.25">
      <c r="A98" s="403">
        <v>650</v>
      </c>
      <c r="B98" s="403" t="s">
        <v>639</v>
      </c>
      <c r="C98" s="70">
        <f>'zz_INPUT CY PRN'!D110</f>
        <v>1645</v>
      </c>
      <c r="D98" s="70">
        <f>'zz_INPUT PY PRN'!D110</f>
        <v>1645</v>
      </c>
      <c r="E98" s="408"/>
      <c r="F98" s="408"/>
      <c r="G98" s="70">
        <f>'zz_INPUT CY PRN'!F110</f>
        <v>505588</v>
      </c>
      <c r="H98" s="70">
        <f>'zz_INPUT PY PRN'!F110</f>
        <v>464799</v>
      </c>
      <c r="I98" s="70">
        <f>'zz_INPUT CY PRN'!I110</f>
        <v>216398</v>
      </c>
      <c r="J98" s="70">
        <f>'zz_INPUT PY PRN'!I110</f>
        <v>232424</v>
      </c>
      <c r="K98" s="70">
        <f>'zz_INPUT CY PRN'!J110</f>
        <v>94921</v>
      </c>
      <c r="L98" s="70">
        <f>'zz_INPUT PY PRN'!J110</f>
        <v>85215</v>
      </c>
      <c r="M98" s="70">
        <f t="shared" si="11"/>
        <v>121477</v>
      </c>
      <c r="N98" s="70">
        <f t="shared" si="11"/>
        <v>147209</v>
      </c>
      <c r="O98" s="70">
        <f>'zz_INPUT CY PRN'!L110</f>
        <v>24533</v>
      </c>
      <c r="P98" s="70">
        <f>'zz_INPUT PY PRN'!L110</f>
        <v>20711</v>
      </c>
      <c r="Q98" s="70">
        <f>'zz_INPUT CY PRN'!M110</f>
        <v>26021</v>
      </c>
      <c r="R98" s="70">
        <f>'zz_INPUT PY PRN'!M110</f>
        <v>24294</v>
      </c>
      <c r="S98" s="70">
        <f t="shared" si="13"/>
        <v>70923</v>
      </c>
      <c r="T98" s="70">
        <f t="shared" si="13"/>
        <v>102204</v>
      </c>
      <c r="U98" s="403" t="s">
        <v>626</v>
      </c>
      <c r="V98" s="2">
        <f t="shared" si="14"/>
        <v>196775436</v>
      </c>
      <c r="W98" s="2">
        <f t="shared" si="14"/>
        <v>71784146</v>
      </c>
    </row>
    <row r="99" spans="1:25" s="1" customFormat="1" x14ac:dyDescent="0.25">
      <c r="A99" s="897">
        <v>660</v>
      </c>
      <c r="B99" s="897" t="s">
        <v>640</v>
      </c>
      <c r="C99" s="898">
        <f>'zz_INPUT CY PRN'!D111+'zz_INPUT CY PRN'!D108+'zz_INPUT CY PRN'!D97</f>
        <v>8661</v>
      </c>
      <c r="D99" s="898">
        <f>'zz_INPUT PY PRN'!D111+'zz_INPUT PY PRN'!D108+'zz_INPUT PY PRN'!D97</f>
        <v>8489</v>
      </c>
      <c r="E99" s="899"/>
      <c r="F99" s="899"/>
      <c r="G99" s="898">
        <f>'zz_INPUT CY PRN'!F111+'zz_INPUT CY PRN'!F108+'zz_INPUT CY PRN'!F97</f>
        <v>2387008</v>
      </c>
      <c r="H99" s="898">
        <f>'zz_INPUT PY PRN'!F111+'zz_INPUT PY PRN'!F108+'zz_INPUT PY PRN'!F97</f>
        <v>2205284</v>
      </c>
      <c r="I99" s="898">
        <f>'zz_INPUT CY PRN'!I111+'zz_INPUT CY PRN'!I108+'zz_INPUT CY PRN'!I97</f>
        <v>148011</v>
      </c>
      <c r="J99" s="898">
        <f>'zz_INPUT PY PRN'!I111+'zz_INPUT PY PRN'!I108+'zz_INPUT PY PRN'!I97</f>
        <v>138203</v>
      </c>
      <c r="K99" s="898">
        <f>'zz_INPUT CY PRN'!J111+'zz_INPUT CY PRN'!J108+'zz_INPUT CY PRN'!J97</f>
        <v>437793</v>
      </c>
      <c r="L99" s="898">
        <f>'zz_INPUT PY PRN'!J111+'zz_INPUT PY PRN'!J108+'zz_INPUT PY PRN'!J97</f>
        <v>424927</v>
      </c>
      <c r="M99" s="898">
        <f t="shared" si="11"/>
        <v>-289782</v>
      </c>
      <c r="N99" s="898">
        <f t="shared" si="11"/>
        <v>-286724</v>
      </c>
      <c r="O99" s="898">
        <f>'zz_INPUT CY PRN'!L111+'zz_INPUT CY PRN'!L108+'zz_INPUT CY PRN'!L97</f>
        <v>145405</v>
      </c>
      <c r="P99" s="898">
        <f>'zz_INPUT PY PRN'!L111+'zz_INPUT PY PRN'!L108+'zz_INPUT PY PRN'!L97</f>
        <v>110692</v>
      </c>
      <c r="Q99" s="898">
        <f>'zz_INPUT CY PRN'!M111+'zz_INPUT CY PRN'!M108+'zz_INPUT CY PRN'!M97</f>
        <v>130736</v>
      </c>
      <c r="R99" s="898">
        <f>'zz_INPUT PY PRN'!M111+'zz_INPUT PY PRN'!M108+'zz_INPUT PY PRN'!M97</f>
        <v>117174</v>
      </c>
      <c r="S99" s="898">
        <f t="shared" si="13"/>
        <v>-565923</v>
      </c>
      <c r="T99" s="898">
        <f t="shared" si="13"/>
        <v>-514590</v>
      </c>
      <c r="U99" s="403" t="s">
        <v>627</v>
      </c>
      <c r="V99" s="2">
        <f t="shared" si="14"/>
        <v>39772934</v>
      </c>
      <c r="W99" s="2">
        <f t="shared" si="14"/>
        <v>14688931</v>
      </c>
    </row>
    <row r="100" spans="1:25" s="1" customFormat="1" x14ac:dyDescent="0.25">
      <c r="A100" s="403">
        <v>690</v>
      </c>
      <c r="B100" s="403" t="s">
        <v>641</v>
      </c>
      <c r="C100" s="70">
        <f>'zz_INPUT CY PRN'!D112+'zz_INPUT CY PRN'!D89</f>
        <v>472</v>
      </c>
      <c r="D100" s="70">
        <f>'zz_INPUT PY PRN'!D112+'zz_INPUT PY PRN'!D89</f>
        <v>412</v>
      </c>
      <c r="E100" s="408"/>
      <c r="F100" s="408"/>
      <c r="G100" s="70">
        <f>'zz_INPUT CY PRN'!F112+'zz_INPUT CY PRN'!F89</f>
        <v>243791</v>
      </c>
      <c r="H100" s="70">
        <f>'zz_INPUT PY PRN'!F112+'zz_INPUT PY PRN'!F89</f>
        <v>221641</v>
      </c>
      <c r="I100" s="70">
        <f>'zz_INPUT CY PRN'!I112+'zz_INPUT CY PRN'!I89</f>
        <v>93177</v>
      </c>
      <c r="J100" s="70">
        <f>'zz_INPUT PY PRN'!I112+'zz_INPUT PY PRN'!I89</f>
        <v>84271</v>
      </c>
      <c r="K100" s="70">
        <f>'zz_INPUT CY PRN'!J112+'zz_INPUT CY PRN'!J89</f>
        <v>43388</v>
      </c>
      <c r="L100" s="70">
        <f>'zz_INPUT PY PRN'!J112+'zz_INPUT PY PRN'!J89</f>
        <v>49447</v>
      </c>
      <c r="M100" s="70">
        <f t="shared" si="11"/>
        <v>49789</v>
      </c>
      <c r="N100" s="70">
        <f t="shared" si="11"/>
        <v>34824</v>
      </c>
      <c r="O100" s="70">
        <f>'zz_INPUT CY PRN'!L112+'zz_INPUT CY PRN'!L89</f>
        <v>11101</v>
      </c>
      <c r="P100" s="70">
        <f>'zz_INPUT PY PRN'!L112+'zz_INPUT PY PRN'!L89</f>
        <v>8373</v>
      </c>
      <c r="Q100" s="70">
        <f>'zz_INPUT CY PRN'!M112+'zz_INPUT CY PRN'!M89</f>
        <v>12335</v>
      </c>
      <c r="R100" s="70">
        <f>'zz_INPUT PY PRN'!M112+'zz_INPUT PY PRN'!M89</f>
        <v>11815</v>
      </c>
      <c r="S100" s="70">
        <f t="shared" si="13"/>
        <v>26353</v>
      </c>
      <c r="T100" s="70">
        <f t="shared" si="13"/>
        <v>14636</v>
      </c>
    </row>
    <row r="101" spans="1:25" s="1" customFormat="1" x14ac:dyDescent="0.25">
      <c r="A101" s="3900" t="s">
        <v>650</v>
      </c>
      <c r="B101" s="3900"/>
      <c r="C101" s="405">
        <f>'zz_INPUT CY PRN'!D113</f>
        <v>812342</v>
      </c>
      <c r="D101" s="405">
        <f>'zz_INPUT PY PRN'!D113</f>
        <v>796509</v>
      </c>
      <c r="E101" s="409">
        <f>'zz_INPUT CY PRN'!E113</f>
        <v>3568790</v>
      </c>
      <c r="F101" s="409">
        <f>'zz_INPUT PY PRN'!E113</f>
        <v>3487372</v>
      </c>
      <c r="G101" s="405">
        <f t="shared" ref="G101:T101" si="15">SUM(G79:G100)</f>
        <v>203707845</v>
      </c>
      <c r="H101" s="405">
        <f>SUM(H79:H100)</f>
        <v>195051618</v>
      </c>
      <c r="I101" s="405">
        <f>SUM(I79:I100)</f>
        <v>49196796</v>
      </c>
      <c r="J101" s="405">
        <f t="shared" si="15"/>
        <v>50953658</v>
      </c>
      <c r="K101" s="405">
        <f t="shared" si="15"/>
        <v>34884022</v>
      </c>
      <c r="L101" s="405">
        <f t="shared" si="15"/>
        <v>35291388</v>
      </c>
      <c r="M101" s="405">
        <f t="shared" si="15"/>
        <v>14312774</v>
      </c>
      <c r="N101" s="405">
        <f t="shared" si="15"/>
        <v>15662270</v>
      </c>
      <c r="O101" s="405">
        <f t="shared" si="15"/>
        <v>11009398</v>
      </c>
      <c r="P101" s="405">
        <f t="shared" si="15"/>
        <v>10909326</v>
      </c>
      <c r="Q101" s="405">
        <f t="shared" si="15"/>
        <v>10360173</v>
      </c>
      <c r="R101" s="405">
        <f t="shared" si="15"/>
        <v>10207583</v>
      </c>
      <c r="S101" s="405">
        <f t="shared" si="15"/>
        <v>-7056797</v>
      </c>
      <c r="T101" s="405">
        <f t="shared" si="15"/>
        <v>-5454639</v>
      </c>
      <c r="X101" s="410"/>
      <c r="Y101" s="410"/>
    </row>
    <row r="102" spans="1:25" s="411" customFormat="1" x14ac:dyDescent="0.25">
      <c r="A102" s="894"/>
      <c r="B102" s="894"/>
      <c r="C102" s="895">
        <f>+C101-'zz_INPUT CY PRN'!D113</f>
        <v>0</v>
      </c>
      <c r="D102" s="895">
        <f>+D101-'zz_INPUT PY PRN'!D113</f>
        <v>0</v>
      </c>
      <c r="E102" s="895"/>
      <c r="F102" s="895"/>
      <c r="G102" s="895">
        <f>+G101-'zz_INPUT CY PRN'!F113</f>
        <v>0</v>
      </c>
      <c r="H102" s="895">
        <f>+H101-'zz_INPUT PY PRN'!F113</f>
        <v>0</v>
      </c>
      <c r="I102" s="895">
        <f>+I101-'zz_INPUT CY PRN'!I113</f>
        <v>0</v>
      </c>
      <c r="J102" s="895">
        <f>+J101-'zz_INPUT PY PRN'!I113</f>
        <v>0</v>
      </c>
      <c r="K102" s="895">
        <f>+K101-'zz_INPUT CY PRN'!J113</f>
        <v>0</v>
      </c>
      <c r="L102" s="895">
        <f>+L101-'zz_INPUT PY PRN'!J113</f>
        <v>0</v>
      </c>
      <c r="M102" s="895">
        <f>+M101-'zz_INPUT CY PRN'!K113</f>
        <v>-1</v>
      </c>
      <c r="N102" s="895">
        <f>+N101-'zz_INPUT PY PRN'!K113</f>
        <v>-1</v>
      </c>
      <c r="O102" s="895">
        <f>+O101-'zz_INPUT CY PRN'!L113</f>
        <v>0</v>
      </c>
      <c r="P102" s="895">
        <f>+P101-'zz_INPUT PY PRN'!L113</f>
        <v>0</v>
      </c>
      <c r="Q102" s="895">
        <f>+Q101-'zz_INPUT CY PRN'!M113</f>
        <v>0</v>
      </c>
      <c r="R102" s="895">
        <f>+R101-'zz_INPUT PY PRN'!M113</f>
        <v>0</v>
      </c>
      <c r="S102" s="895">
        <f>+S101-'zz_INPUT CY PRN'!N113</f>
        <v>-2</v>
      </c>
      <c r="T102" s="895">
        <f>+T101-'zz_INPUT PY PRN'!N113</f>
        <v>0</v>
      </c>
      <c r="U102" s="81"/>
      <c r="V102" s="412">
        <f>+M101+M77+M53+M29</f>
        <v>240973941</v>
      </c>
    </row>
    <row r="103" spans="1:25" s="1" customFormat="1" x14ac:dyDescent="0.25">
      <c r="A103" s="3902" t="s">
        <v>1936</v>
      </c>
      <c r="B103" s="3902"/>
      <c r="C103" s="1611">
        <f>C29+C53+C77+C101</f>
        <v>1596863</v>
      </c>
      <c r="D103" s="1611">
        <f>D29+D53+D77+D101</f>
        <v>1530373</v>
      </c>
      <c r="E103" s="1611">
        <f>E29+E53+E77+E101</f>
        <v>25351816</v>
      </c>
      <c r="F103" s="1611">
        <f>F29+F53+F77+F101</f>
        <v>21761139</v>
      </c>
      <c r="G103" s="1611">
        <f t="shared" ref="G103:L103" si="16">G29+G53+G77+G101</f>
        <v>1909603199</v>
      </c>
      <c r="H103" s="1611">
        <f t="shared" si="16"/>
        <v>1720163711</v>
      </c>
      <c r="I103" s="1611">
        <f t="shared" si="16"/>
        <v>716665069</v>
      </c>
      <c r="J103" s="1611">
        <f>J29+J53+J77+J101</f>
        <v>670669826</v>
      </c>
      <c r="K103" s="1611">
        <f t="shared" si="16"/>
        <v>475691128</v>
      </c>
      <c r="L103" s="1611">
        <f t="shared" si="16"/>
        <v>434729575</v>
      </c>
      <c r="M103" s="1611">
        <f>I103-K103</f>
        <v>240973941</v>
      </c>
      <c r="N103" s="1611">
        <f>J103-L103</f>
        <v>235940251</v>
      </c>
      <c r="O103" s="1611">
        <f>O29+O53+O77+O101</f>
        <v>50419490</v>
      </c>
      <c r="P103" s="1611">
        <f>P29+P53+P77+P101</f>
        <v>47373330</v>
      </c>
      <c r="Q103" s="1611">
        <f>Q29+Q53+Q77+Q101</f>
        <v>138167408</v>
      </c>
      <c r="R103" s="1611">
        <f>R29+R53+R77+R101</f>
        <v>124041618</v>
      </c>
      <c r="S103" s="1611">
        <f>M103-O103-Q103</f>
        <v>52387043</v>
      </c>
      <c r="T103" s="1611">
        <f>N103-P103-R103</f>
        <v>64525303</v>
      </c>
      <c r="V103" s="410">
        <f>+T101+T77+T53+T29</f>
        <v>64525303</v>
      </c>
      <c r="X103" s="410"/>
    </row>
    <row r="104" spans="1:25" s="1178" customFormat="1" ht="16.5" x14ac:dyDescent="0.3">
      <c r="A104" s="1179"/>
      <c r="B104" s="1179"/>
      <c r="C104" s="1180">
        <f>+C103-'17HPM_DATA_INPUT'!D707</f>
        <v>0</v>
      </c>
      <c r="D104" s="1180">
        <f>+D103-'17HPM_DATA_INPUT'!E707</f>
        <v>0</v>
      </c>
      <c r="E104" s="1180">
        <f>+E103-'17HPM_DATA_INPUT'!F707</f>
        <v>0</v>
      </c>
      <c r="F104" s="1180">
        <f>+F103-'17HPM_DATA_INPUT'!G707</f>
        <v>0</v>
      </c>
      <c r="G104" s="1180">
        <f>+G103-'17HPM_DATA_INPUT'!H707</f>
        <v>-3</v>
      </c>
      <c r="H104" s="1180">
        <f>+H103-'17HPM_DATA_INPUT'!I707</f>
        <v>2</v>
      </c>
      <c r="I104" s="1180">
        <f>+I103-'17HPM_DATA_INPUT'!J707</f>
        <v>1</v>
      </c>
      <c r="J104" s="1180">
        <f>+J103-'17HPM_DATA_INPUT'!K707</f>
        <v>2</v>
      </c>
      <c r="K104" s="1180">
        <f>+K103-'17HPM_DATA_INPUT'!L707</f>
        <v>5</v>
      </c>
      <c r="L104" s="1180">
        <f>+L103-'17HPM_DATA_INPUT'!M707</f>
        <v>4</v>
      </c>
      <c r="M104" s="1180">
        <f>+M103-'17HPM_DATA_INPUT'!N707</f>
        <v>-4</v>
      </c>
      <c r="N104" s="1180">
        <f>+N103-'17HPM_DATA_INPUT'!O707</f>
        <v>-3</v>
      </c>
      <c r="O104" s="1180">
        <f>+O103-'17HPM_DATA_INPUT'!P707</f>
        <v>0</v>
      </c>
      <c r="P104" s="1180">
        <f>+P103-'17HPM_DATA_INPUT'!Q707</f>
        <v>-2</v>
      </c>
      <c r="Q104" s="1180">
        <f>+Q103-'17HPM_DATA_INPUT'!R707</f>
        <v>0</v>
      </c>
      <c r="R104" s="1180">
        <f>+R103-'17HPM_DATA_INPUT'!S707</f>
        <v>0</v>
      </c>
      <c r="S104" s="1180">
        <f>+S103-'17HPM_DATA_INPUT'!T707</f>
        <v>-3</v>
      </c>
      <c r="T104" s="1180">
        <f>+T103-'17HPM_DATA_INPUT'!U707</f>
        <v>-1</v>
      </c>
      <c r="U104" s="1181"/>
    </row>
    <row r="105" spans="1:25" ht="15.2" customHeight="1" x14ac:dyDescent="0.25">
      <c r="A105" s="549"/>
      <c r="B105" s="1601" t="str">
        <f>'17NM_PLRecon'!B28</f>
        <v xml:space="preserve">  449 MEMORY CARE PROGRAM * - NON-TRENDSTAR BILLED</v>
      </c>
      <c r="C105" s="414">
        <f>'17NM_PLRecon'!C28</f>
        <v>0</v>
      </c>
      <c r="D105" s="414">
        <f>'17NM_PLRecon'!D28</f>
        <v>0</v>
      </c>
      <c r="E105" s="408">
        <f>'17NM_PLRecon'!E28</f>
        <v>0</v>
      </c>
      <c r="F105" s="408">
        <f>'17NM_PLRecon'!F28</f>
        <v>0</v>
      </c>
      <c r="G105" s="414">
        <f>'17NM_PLRecon'!G28</f>
        <v>791780</v>
      </c>
      <c r="H105" s="414">
        <f>'17NM_PLRecon'!H28</f>
        <v>881519.88636363647</v>
      </c>
      <c r="I105" s="414">
        <f>'17NM_PLRecon'!I28</f>
        <v>283128.46999999997</v>
      </c>
      <c r="J105" s="414">
        <f>'17NM_PLRecon'!J28</f>
        <v>310295</v>
      </c>
      <c r="K105" s="414">
        <f>'17NM_PLRecon'!K28</f>
        <v>459772.75341909862</v>
      </c>
      <c r="L105" s="414">
        <f>'17NM_PLRecon'!L28</f>
        <v>549257.7331999999</v>
      </c>
      <c r="M105" s="414">
        <f t="shared" ref="M105:M195" si="17">I105-K105</f>
        <v>-176644.28341909865</v>
      </c>
      <c r="N105" s="414">
        <f t="shared" ref="N105:N195" si="18">J105-L105</f>
        <v>-238962.7331999999</v>
      </c>
      <c r="O105" s="414">
        <f>'17NM_PLRecon'!O28</f>
        <v>14.693926442469913</v>
      </c>
      <c r="P105" s="414">
        <f>'17NM_PLRecon'!P28</f>
        <v>0.38480000000000003</v>
      </c>
      <c r="Q105" s="414">
        <f>'17NM_PLRecon'!Q28</f>
        <v>62065.201651929099</v>
      </c>
      <c r="R105" s="414">
        <f>'17NM_PLRecon'!R28</f>
        <v>65857.343399999998</v>
      </c>
      <c r="S105" s="414">
        <f>'17NM_PLRecon'!S28</f>
        <v>-238724.17899747021</v>
      </c>
      <c r="T105" s="414">
        <f>'17NM_PLRecon'!T28</f>
        <v>-304820.46139999991</v>
      </c>
      <c r="U105" s="3">
        <v>26</v>
      </c>
    </row>
    <row r="106" spans="1:25" ht="15.2" customHeight="1" x14ac:dyDescent="0.25">
      <c r="A106" s="549"/>
      <c r="B106" s="1602" t="str">
        <f>'17NM_PLRecon'!B29</f>
        <v xml:space="preserve">  447 NEURO MIGRAINE CTR  - NON-TRENDSTAR</v>
      </c>
      <c r="C106" s="414">
        <f>'17NM_PLRecon'!C29</f>
        <v>0</v>
      </c>
      <c r="D106" s="414">
        <f>'17NM_PLRecon'!D29</f>
        <v>0</v>
      </c>
      <c r="E106" s="408">
        <f>'17NM_PLRecon'!E29</f>
        <v>0</v>
      </c>
      <c r="F106" s="408">
        <f>'17NM_PLRecon'!F29</f>
        <v>0</v>
      </c>
      <c r="G106" s="414">
        <f>'17NM_PLRecon'!G29</f>
        <v>582555</v>
      </c>
      <c r="H106" s="414">
        <f>'17NM_PLRecon'!H29</f>
        <v>440811.4079132356</v>
      </c>
      <c r="I106" s="414">
        <f>'17NM_PLRecon'!I29</f>
        <v>273445.7</v>
      </c>
      <c r="J106" s="414">
        <f>'17NM_PLRecon'!J29</f>
        <v>219480</v>
      </c>
      <c r="K106" s="414">
        <f>'17NM_PLRecon'!K29</f>
        <v>232536.07689285721</v>
      </c>
      <c r="L106" s="414">
        <f>'17NM_PLRecon'!L29</f>
        <v>196185.98119999998</v>
      </c>
      <c r="M106" s="414">
        <f t="shared" ref="M106:N110" si="19">I106-K106</f>
        <v>40909.623107142805</v>
      </c>
      <c r="N106" s="414">
        <f t="shared" si="19"/>
        <v>23294.01880000002</v>
      </c>
      <c r="O106" s="414">
        <f>'17NM_PLRecon'!O29</f>
        <v>19349.282025861139</v>
      </c>
      <c r="P106" s="414">
        <f>'17NM_PLRecon'!P29</f>
        <v>15407.122499999998</v>
      </c>
      <c r="Q106" s="414">
        <f>'17NM_PLRecon'!Q29</f>
        <v>91477.710247932991</v>
      </c>
      <c r="R106" s="414">
        <f>'17NM_PLRecon'!R29</f>
        <v>57883.285899999988</v>
      </c>
      <c r="S106" s="414">
        <f>'17NM_PLRecon'!S29</f>
        <v>-69917.369166651333</v>
      </c>
      <c r="T106" s="414">
        <f>'17NM_PLRecon'!T29</f>
        <v>-49996.389599999966</v>
      </c>
      <c r="U106" s="3">
        <v>27</v>
      </c>
    </row>
    <row r="107" spans="1:25" ht="15.2" customHeight="1" x14ac:dyDescent="0.25">
      <c r="A107" s="549" t="s">
        <v>1461</v>
      </c>
      <c r="B107" s="1603" t="str">
        <f>'17NM_PLRecon'!B23</f>
        <v xml:space="preserve">  423 STRONG WEST PHARMACY</v>
      </c>
      <c r="C107" s="414">
        <f>'17NM_PLRecon'!C23</f>
        <v>0</v>
      </c>
      <c r="D107" s="414">
        <f>'17NM_PLRecon'!D23</f>
        <v>0</v>
      </c>
      <c r="E107" s="408">
        <f>'17NM_PLRecon'!E30</f>
        <v>0</v>
      </c>
      <c r="F107" s="408">
        <f>'17NM_PLRecon'!F30</f>
        <v>0</v>
      </c>
      <c r="G107" s="414">
        <f>'17NM_PLRecon'!G23</f>
        <v>528975.39</v>
      </c>
      <c r="H107" s="414">
        <f>'17NM_PLRecon'!H23</f>
        <v>435364.68</v>
      </c>
      <c r="I107" s="414">
        <f>'17NM_PLRecon'!I23</f>
        <v>528975.39</v>
      </c>
      <c r="J107" s="414">
        <f>'17NM_PLRecon'!J23</f>
        <v>435364.68</v>
      </c>
      <c r="K107" s="414">
        <f>'17NM_PLRecon'!K23</f>
        <v>554666.54</v>
      </c>
      <c r="L107" s="414">
        <f>'17NM_PLRecon'!L23</f>
        <v>583295.26</v>
      </c>
      <c r="M107" s="414">
        <f t="shared" si="19"/>
        <v>-25691.150000000023</v>
      </c>
      <c r="N107" s="414">
        <f t="shared" si="19"/>
        <v>-147930.58000000002</v>
      </c>
      <c r="O107" s="414">
        <f>'17NM_PLRecon'!O23</f>
        <v>125186.18</v>
      </c>
      <c r="P107" s="414">
        <f>'17NM_PLRecon'!P23</f>
        <v>103522.6</v>
      </c>
      <c r="Q107" s="414">
        <f>'17NM_PLRecon'!Q23</f>
        <v>110717.57</v>
      </c>
      <c r="R107" s="414">
        <f>'17NM_PLRecon'!R23</f>
        <v>87883.4</v>
      </c>
      <c r="S107" s="414">
        <f>'17NM_PLRecon'!S23</f>
        <v>-261594.90000000002</v>
      </c>
      <c r="T107" s="414">
        <f>'17NM_PLRecon'!T23</f>
        <v>-339336.58</v>
      </c>
      <c r="U107" s="3">
        <v>23</v>
      </c>
    </row>
    <row r="108" spans="1:25" ht="15.2" customHeight="1" x14ac:dyDescent="0.25">
      <c r="A108" s="549"/>
      <c r="B108" s="1798" t="str">
        <f>'17NM_PLRecon'!B24</f>
        <v>4220 PHARMACY (I/P)*</v>
      </c>
      <c r="C108" s="414">
        <f>'17NM_PLRecon'!C24</f>
        <v>0</v>
      </c>
      <c r="D108" s="414">
        <f>'17NM_PLRecon'!D24</f>
        <v>0</v>
      </c>
      <c r="E108" s="408">
        <f>'17NM_PLRecon'!E31</f>
        <v>0</v>
      </c>
      <c r="F108" s="408">
        <f>'17NM_PLRecon'!F31</f>
        <v>0</v>
      </c>
      <c r="G108" s="414">
        <f>'17NM_PLRecon'!G24</f>
        <v>-1892414.83</v>
      </c>
      <c r="H108" s="414">
        <f>'17NM_PLRecon'!H24</f>
        <v>-1554816.25</v>
      </c>
      <c r="I108" s="414">
        <f>'17NM_PLRecon'!I24</f>
        <v>-1892414.83</v>
      </c>
      <c r="J108" s="414">
        <f>'17NM_PLRecon'!J24</f>
        <v>-1554816.25</v>
      </c>
      <c r="K108" s="414">
        <f>'17NM_PLRecon'!K24</f>
        <v>0</v>
      </c>
      <c r="L108" s="414">
        <f>'17NM_PLRecon'!L24</f>
        <v>0</v>
      </c>
      <c r="M108" s="414">
        <f t="shared" ref="M108" si="20">I108-K108</f>
        <v>-1892414.83</v>
      </c>
      <c r="N108" s="414">
        <f t="shared" ref="N108" si="21">J108-L108</f>
        <v>-1554816.25</v>
      </c>
      <c r="O108" s="414">
        <f>'17NM_PLRecon'!O24</f>
        <v>0</v>
      </c>
      <c r="P108" s="414">
        <f>'17NM_PLRecon'!P24</f>
        <v>0</v>
      </c>
      <c r="Q108" s="414">
        <f>'17NM_PLRecon'!Q24</f>
        <v>0</v>
      </c>
      <c r="R108" s="414">
        <f>'17NM_PLRecon'!R24</f>
        <v>0</v>
      </c>
      <c r="S108" s="414">
        <f>'17NM_PLRecon'!S24</f>
        <v>-1892414.83</v>
      </c>
      <c r="T108" s="414">
        <f>'17NM_PLRecon'!T24</f>
        <v>-1554816.25</v>
      </c>
      <c r="U108" s="1783"/>
    </row>
    <row r="109" spans="1:25" ht="15.2" customHeight="1" x14ac:dyDescent="0.25">
      <c r="A109" s="1799"/>
      <c r="B109" s="1798" t="str">
        <f>'17NM_PLRecon'!B25</f>
        <v>4330 ASC - SAWGRASS*</v>
      </c>
      <c r="C109" s="414">
        <f>'17NM_PLRecon'!C25</f>
        <v>0</v>
      </c>
      <c r="D109" s="414">
        <f>'17NM_PLRecon'!D25</f>
        <v>0</v>
      </c>
      <c r="E109" s="408">
        <f>'17NM_PLRecon'!E31</f>
        <v>0</v>
      </c>
      <c r="F109" s="408">
        <f>'17NM_PLRecon'!F31</f>
        <v>0</v>
      </c>
      <c r="G109" s="414">
        <f>'17NM_PLRecon'!G25</f>
        <v>1363439.44</v>
      </c>
      <c r="H109" s="414">
        <f>'17NM_PLRecon'!H25</f>
        <v>1119451.57</v>
      </c>
      <c r="I109" s="414">
        <f>'17NM_PLRecon'!I25</f>
        <v>1363439.44</v>
      </c>
      <c r="J109" s="414">
        <f>'17NM_PLRecon'!J25</f>
        <v>1119451.57</v>
      </c>
      <c r="K109" s="414">
        <f>'17NM_PLRecon'!K25</f>
        <v>0</v>
      </c>
      <c r="L109" s="414">
        <f>'17NM_PLRecon'!L25</f>
        <v>0</v>
      </c>
      <c r="M109" s="414">
        <f t="shared" ref="M109" si="22">I109-K109</f>
        <v>1363439.44</v>
      </c>
      <c r="N109" s="414">
        <f t="shared" ref="N109" si="23">J109-L109</f>
        <v>1119451.57</v>
      </c>
      <c r="O109" s="414">
        <f>'17NM_PLRecon'!O25</f>
        <v>0</v>
      </c>
      <c r="P109" s="414">
        <f>'17NM_PLRecon'!P25</f>
        <v>0</v>
      </c>
      <c r="Q109" s="414">
        <f>'17NM_PLRecon'!Q25</f>
        <v>0</v>
      </c>
      <c r="R109" s="414">
        <f>'17NM_PLRecon'!R25</f>
        <v>0</v>
      </c>
      <c r="S109" s="414">
        <f>'17NM_PLRecon'!S25</f>
        <v>1363439.44</v>
      </c>
      <c r="T109" s="414">
        <f>'17NM_PLRecon'!T25</f>
        <v>1119451.57</v>
      </c>
      <c r="U109" s="1783"/>
    </row>
    <row r="110" spans="1:25" ht="15.2" customHeight="1" x14ac:dyDescent="0.25">
      <c r="A110" s="549"/>
      <c r="B110" s="1604" t="str">
        <f>'17NM_PLRecon'!B26</f>
        <v xml:space="preserve"> 180 8-1200 UNIT BMT PROCEDURES</v>
      </c>
      <c r="C110" s="414">
        <f>'17NM_PLRecon'!C26</f>
        <v>0</v>
      </c>
      <c r="D110" s="414">
        <f>'17NM_PLRecon'!D26</f>
        <v>0</v>
      </c>
      <c r="E110" s="408">
        <f>'17NM_PLRecon'!E31</f>
        <v>0</v>
      </c>
      <c r="F110" s="408">
        <f>'17NM_PLRecon'!F31</f>
        <v>0</v>
      </c>
      <c r="G110" s="414">
        <f>'17NM_PLRecon'!G26</f>
        <v>0</v>
      </c>
      <c r="H110" s="414">
        <f>'17NM_PLRecon'!H26</f>
        <v>0</v>
      </c>
      <c r="I110" s="414">
        <f>'17NM_PLRecon'!I26</f>
        <v>0</v>
      </c>
      <c r="J110" s="414">
        <f>'17NM_PLRecon'!J26</f>
        <v>0</v>
      </c>
      <c r="K110" s="414">
        <f>'17NM_PLRecon'!K26</f>
        <v>0</v>
      </c>
      <c r="L110" s="414">
        <f>'17NM_PLRecon'!L26</f>
        <v>0</v>
      </c>
      <c r="M110" s="414">
        <f t="shared" si="19"/>
        <v>0</v>
      </c>
      <c r="N110" s="414">
        <f t="shared" si="19"/>
        <v>0</v>
      </c>
      <c r="O110" s="414">
        <f>'17NM_PLRecon'!O26</f>
        <v>0</v>
      </c>
      <c r="P110" s="414">
        <f>'17NM_PLRecon'!P26</f>
        <v>0</v>
      </c>
      <c r="Q110" s="414">
        <f>'17NM_PLRecon'!Q26</f>
        <v>0</v>
      </c>
      <c r="R110" s="414">
        <f>'17NM_PLRecon'!R26</f>
        <v>0</v>
      </c>
      <c r="S110" s="414">
        <f>'17NM_PLRecon'!S26</f>
        <v>0</v>
      </c>
      <c r="T110" s="414">
        <f>'17NM_PLRecon'!T26</f>
        <v>0</v>
      </c>
      <c r="U110" s="3">
        <v>24</v>
      </c>
    </row>
    <row r="111" spans="1:25" ht="15.2" customHeight="1" x14ac:dyDescent="0.25">
      <c r="A111" s="549" t="s">
        <v>1461</v>
      </c>
      <c r="B111" s="1603" t="str">
        <f>'17NM_PLRecon'!B27</f>
        <v xml:space="preserve">1920 HIGHLAND ALT LEVEL CARE </v>
      </c>
      <c r="C111" s="414">
        <f>'17NM_PLRecon'!C27</f>
        <v>0</v>
      </c>
      <c r="D111" s="414">
        <f>'17NM_PLRecon'!D27</f>
        <v>0</v>
      </c>
      <c r="E111" s="408">
        <f>'17NM_PLRecon'!E32</f>
        <v>0</v>
      </c>
      <c r="F111" s="408">
        <f>'17NM_PLRecon'!F32</f>
        <v>0</v>
      </c>
      <c r="G111" s="414">
        <f>'17NM_PLRecon'!G27</f>
        <v>0</v>
      </c>
      <c r="H111" s="414">
        <f>'17NM_PLRecon'!H27</f>
        <v>0</v>
      </c>
      <c r="I111" s="414">
        <f>'17NM_PLRecon'!I27</f>
        <v>0</v>
      </c>
      <c r="J111" s="414">
        <f>'17NM_PLRecon'!J27</f>
        <v>0</v>
      </c>
      <c r="K111" s="414">
        <f>'17NM_PLRecon'!K27</f>
        <v>0</v>
      </c>
      <c r="L111" s="414">
        <f>'17NM_PLRecon'!L27</f>
        <v>0</v>
      </c>
      <c r="M111" s="414">
        <f>I111-K111</f>
        <v>0</v>
      </c>
      <c r="N111" s="414">
        <f>J111-L111</f>
        <v>0</v>
      </c>
      <c r="O111" s="414">
        <f>'17NM_PLRecon'!O27</f>
        <v>0</v>
      </c>
      <c r="P111" s="414">
        <f>'17NM_PLRecon'!P27</f>
        <v>0</v>
      </c>
      <c r="Q111" s="414">
        <f>'17NM_PLRecon'!Q27</f>
        <v>0</v>
      </c>
      <c r="R111" s="414">
        <f>'17NM_PLRecon'!R27</f>
        <v>0</v>
      </c>
      <c r="S111" s="414">
        <f>'17NM_PLRecon'!S27</f>
        <v>0</v>
      </c>
      <c r="T111" s="414">
        <f>'17NM_PLRecon'!T27</f>
        <v>0</v>
      </c>
      <c r="U111" s="3">
        <v>25</v>
      </c>
    </row>
    <row r="112" spans="1:25" ht="15.2" customHeight="1" x14ac:dyDescent="0.25">
      <c r="A112" s="549"/>
      <c r="B112" s="1601" t="str">
        <f>'17NM_PLRecon'!B7</f>
        <v xml:space="preserve">  462 CARDIAC REHAB PH. III - IDX BILLED</v>
      </c>
      <c r="C112" s="414">
        <f>'17NM_PLRecon'!C7</f>
        <v>0</v>
      </c>
      <c r="D112" s="414">
        <f>'17NM_PLRecon'!D7</f>
        <v>0</v>
      </c>
      <c r="E112" s="408">
        <f>'17NM_PLRecon'!E7</f>
        <v>0</v>
      </c>
      <c r="F112" s="408">
        <f>'17NM_PLRecon'!F7</f>
        <v>0</v>
      </c>
      <c r="G112" s="414">
        <f>'17NM_PLRecon'!G7</f>
        <v>0</v>
      </c>
      <c r="H112" s="414">
        <f>'17NM_PLRecon'!H7</f>
        <v>0</v>
      </c>
      <c r="I112" s="414">
        <f>'17NM_PLRecon'!I7</f>
        <v>0</v>
      </c>
      <c r="J112" s="414">
        <f>'17NM_PLRecon'!J7</f>
        <v>0</v>
      </c>
      <c r="K112" s="414">
        <f>'17NM_PLRecon'!K7</f>
        <v>0</v>
      </c>
      <c r="L112" s="414">
        <f>'17NM_PLRecon'!L7</f>
        <v>0</v>
      </c>
      <c r="M112" s="414">
        <f t="shared" si="17"/>
        <v>0</v>
      </c>
      <c r="N112" s="414">
        <f t="shared" si="18"/>
        <v>0</v>
      </c>
      <c r="O112" s="414">
        <f>'17NM_PLRecon'!O7</f>
        <v>0</v>
      </c>
      <c r="P112" s="414">
        <f>'17NM_PLRecon'!P7</f>
        <v>0</v>
      </c>
      <c r="Q112" s="414">
        <f>'17NM_PLRecon'!Q7</f>
        <v>0</v>
      </c>
      <c r="R112" s="414">
        <f>'17NM_PLRecon'!R7</f>
        <v>0</v>
      </c>
      <c r="S112" s="414">
        <f>'17NM_PLRecon'!S7</f>
        <v>0</v>
      </c>
      <c r="T112" s="414">
        <f>'17NM_PLRecon'!T7</f>
        <v>0</v>
      </c>
      <c r="U112" s="3">
        <v>7</v>
      </c>
    </row>
    <row r="113" spans="1:21" ht="13.5" customHeight="1" x14ac:dyDescent="0.25">
      <c r="A113" s="549"/>
      <c r="B113" s="1601" t="str">
        <f>'17NM_PLRecon'!B8</f>
        <v xml:space="preserve">  602 OPD-OB/GYN - NON-TRENDSTAR BILLED</v>
      </c>
      <c r="C113" s="414">
        <f>'17NM_PLRecon'!C8</f>
        <v>15516</v>
      </c>
      <c r="D113" s="414">
        <f>'17NM_PLRecon'!D8</f>
        <v>15256</v>
      </c>
      <c r="E113" s="408">
        <f>'17NM_PLRecon'!E8</f>
        <v>0</v>
      </c>
      <c r="F113" s="408">
        <f>'17NM_PLRecon'!F8</f>
        <v>0</v>
      </c>
      <c r="G113" s="414">
        <f>'17NM_PLRecon'!G8</f>
        <v>6242962.9199999999</v>
      </c>
      <c r="H113" s="414">
        <f>'17NM_PLRecon'!H8</f>
        <v>6190940.8577596545</v>
      </c>
      <c r="I113" s="414">
        <f>'17NM_PLRecon'!I8</f>
        <v>2726398.63</v>
      </c>
      <c r="J113" s="414">
        <f>'17NM_PLRecon'!J8</f>
        <v>2581612</v>
      </c>
      <c r="K113" s="414">
        <f>'17NM_PLRecon'!K8</f>
        <v>3419921.0817863145</v>
      </c>
      <c r="L113" s="414">
        <f>'17NM_PLRecon'!L8</f>
        <v>3308924.16</v>
      </c>
      <c r="M113" s="414">
        <f t="shared" si="17"/>
        <v>-693522.4517863146</v>
      </c>
      <c r="N113" s="414">
        <f t="shared" si="18"/>
        <v>-727312.16000000015</v>
      </c>
      <c r="O113" s="414">
        <f>'17NM_PLRecon'!O8</f>
        <v>1381178.4915528398</v>
      </c>
      <c r="P113" s="414">
        <f>'17NM_PLRecon'!P8</f>
        <v>1532407.9391999999</v>
      </c>
      <c r="Q113" s="414">
        <f>'17NM_PLRecon'!Q8</f>
        <v>814392.63004556636</v>
      </c>
      <c r="R113" s="414">
        <f>'17NM_PLRecon'!R8</f>
        <v>1075169.1816</v>
      </c>
      <c r="S113" s="414">
        <f>'17NM_PLRecon'!S8</f>
        <v>-2889093.5733847208</v>
      </c>
      <c r="T113" s="414">
        <f>'17NM_PLRecon'!T8</f>
        <v>-3334889.2807999998</v>
      </c>
      <c r="U113" s="3">
        <v>8</v>
      </c>
    </row>
    <row r="114" spans="1:21" ht="13.5" customHeight="1" x14ac:dyDescent="0.25">
      <c r="A114" s="563"/>
      <c r="B114" s="1605" t="str">
        <f>'17NM_PLRecon'!B9</f>
        <v xml:space="preserve">  622 OPD-PEDS - NON-TRENDSTAR</v>
      </c>
      <c r="C114" s="414">
        <f>'17NM_PLRecon'!C9</f>
        <v>25675</v>
      </c>
      <c r="D114" s="414">
        <f>'17NM_PLRecon'!D9</f>
        <v>25059</v>
      </c>
      <c r="E114" s="408">
        <f>'17NM_PLRecon'!E9</f>
        <v>0</v>
      </c>
      <c r="F114" s="408">
        <f>'17NM_PLRecon'!F9</f>
        <v>0</v>
      </c>
      <c r="G114" s="414">
        <f>'17NM_PLRecon'!G9</f>
        <v>9966018.6500000004</v>
      </c>
      <c r="H114" s="414">
        <f>'17NM_PLRecon'!H9</f>
        <v>9515596.6133298185</v>
      </c>
      <c r="I114" s="414">
        <f>'17NM_PLRecon'!I9</f>
        <v>3564890.89</v>
      </c>
      <c r="J114" s="414">
        <f>'17NM_PLRecon'!J9</f>
        <v>3497014.09</v>
      </c>
      <c r="K114" s="414">
        <f>'17NM_PLRecon'!K9</f>
        <v>4418350.3905452266</v>
      </c>
      <c r="L114" s="414">
        <f>'17NM_PLRecon'!L9</f>
        <v>4085392.1030000001</v>
      </c>
      <c r="M114" s="414">
        <f t="shared" si="17"/>
        <v>-853459.5005452265</v>
      </c>
      <c r="N114" s="414">
        <f t="shared" si="18"/>
        <v>-588378.01300000027</v>
      </c>
      <c r="O114" s="414">
        <f>'17NM_PLRecon'!O9</f>
        <v>2004546.480434349</v>
      </c>
      <c r="P114" s="414">
        <f>'17NM_PLRecon'!P9</f>
        <v>1930924.7799999998</v>
      </c>
      <c r="Q114" s="414">
        <f>'17NM_PLRecon'!Q9</f>
        <v>3997535.0569805098</v>
      </c>
      <c r="R114" s="414">
        <f>'17NM_PLRecon'!R9</f>
        <v>3379686.4554999997</v>
      </c>
      <c r="S114" s="414">
        <f>'17NM_PLRecon'!S9</f>
        <v>-6855541.037960086</v>
      </c>
      <c r="T114" s="414">
        <f>'17NM_PLRecon'!T9</f>
        <v>-5898989.2484999998</v>
      </c>
      <c r="U114" s="3">
        <v>9</v>
      </c>
    </row>
    <row r="115" spans="1:21" ht="13.5" customHeight="1" x14ac:dyDescent="0.25">
      <c r="A115" s="2551"/>
      <c r="B115" s="2552" t="str">
        <f>'17NM_PLRecon'!B10</f>
        <v xml:space="preserve">  622 OPD-PEDS - Monroe Plan Net Inc/Loss</v>
      </c>
      <c r="C115" s="2496">
        <f>'17NM_PLRecon'!C10</f>
        <v>0</v>
      </c>
      <c r="D115" s="2496">
        <f>'17NM_PLRecon'!D10</f>
        <v>0</v>
      </c>
      <c r="E115" s="2496">
        <f>'17NM_PLRecon'!E10</f>
        <v>0</v>
      </c>
      <c r="F115" s="2496">
        <f>'17NM_PLRecon'!F10</f>
        <v>0</v>
      </c>
      <c r="G115" s="2496">
        <f>'17NM_PLRecon'!G10</f>
        <v>0</v>
      </c>
      <c r="H115" s="2496">
        <f>'17NM_PLRecon'!H10</f>
        <v>0</v>
      </c>
      <c r="I115" s="2496">
        <f>'17NM_PLRecon'!I10</f>
        <v>0</v>
      </c>
      <c r="J115" s="2496">
        <f>'17NM_PLRecon'!J10</f>
        <v>0</v>
      </c>
      <c r="K115" s="2496">
        <f>'17NM_PLRecon'!K10</f>
        <v>0</v>
      </c>
      <c r="L115" s="2496">
        <f>'17NM_PLRecon'!L10</f>
        <v>0</v>
      </c>
      <c r="M115" s="2496">
        <f t="shared" si="17"/>
        <v>0</v>
      </c>
      <c r="N115" s="2496">
        <f t="shared" si="18"/>
        <v>0</v>
      </c>
      <c r="O115" s="2496">
        <f>'17NM_PLRecon'!O10</f>
        <v>0</v>
      </c>
      <c r="P115" s="2496">
        <f>'17NM_PLRecon'!P10</f>
        <v>0</v>
      </c>
      <c r="Q115" s="2496">
        <f>'17NM_PLRecon'!Q10</f>
        <v>0</v>
      </c>
      <c r="R115" s="2496">
        <f>'17NM_PLRecon'!R10</f>
        <v>0</v>
      </c>
      <c r="S115" s="2496">
        <f>'17NM_PLRecon'!S10</f>
        <v>0</v>
      </c>
      <c r="T115" s="2496">
        <f>'17NM_PLRecon'!T10</f>
        <v>0</v>
      </c>
      <c r="U115" s="2553">
        <v>10</v>
      </c>
    </row>
    <row r="116" spans="1:21" ht="13.5" customHeight="1" x14ac:dyDescent="0.25">
      <c r="A116" s="576" t="s">
        <v>766</v>
      </c>
      <c r="B116" s="1605" t="str">
        <f>'17NM_PLRecon'!B11</f>
        <v xml:space="preserve">  MED HOME/OTHER</v>
      </c>
      <c r="C116" s="414">
        <f>'17NM_PLRecon'!C11</f>
        <v>0</v>
      </c>
      <c r="D116" s="414">
        <f>'17NM_PLRecon'!D11</f>
        <v>0</v>
      </c>
      <c r="E116" s="408">
        <f>'17NM_PLRecon'!E11</f>
        <v>0</v>
      </c>
      <c r="F116" s="408">
        <f>'17NM_PLRecon'!F11</f>
        <v>0</v>
      </c>
      <c r="G116" s="414">
        <f>'17NM_PLRecon'!G11</f>
        <v>0</v>
      </c>
      <c r="H116" s="414">
        <f>'17NM_PLRecon'!H11</f>
        <v>0</v>
      </c>
      <c r="I116" s="414">
        <f>'17NM_PLRecon'!I11</f>
        <v>0</v>
      </c>
      <c r="J116" s="414">
        <f>'17NM_PLRecon'!J11</f>
        <v>0</v>
      </c>
      <c r="K116" s="414">
        <f>'17NM_PLRecon'!K11</f>
        <v>0</v>
      </c>
      <c r="L116" s="414">
        <f>'17NM_PLRecon'!L11</f>
        <v>0</v>
      </c>
      <c r="M116" s="414">
        <f t="shared" si="17"/>
        <v>0</v>
      </c>
      <c r="N116" s="414">
        <f t="shared" si="18"/>
        <v>0</v>
      </c>
      <c r="O116" s="414">
        <f>'17NM_PLRecon'!O11</f>
        <v>0</v>
      </c>
      <c r="P116" s="414">
        <f>'17NM_PLRecon'!P11</f>
        <v>0</v>
      </c>
      <c r="Q116" s="414">
        <f>'17NM_PLRecon'!Q11</f>
        <v>0</v>
      </c>
      <c r="R116" s="414">
        <f>'17NM_PLRecon'!R11</f>
        <v>0</v>
      </c>
      <c r="S116" s="414">
        <f>'17NM_PLRecon'!S11</f>
        <v>0</v>
      </c>
      <c r="T116" s="414">
        <f>'17NM_PLRecon'!T11</f>
        <v>0</v>
      </c>
      <c r="U116" s="3">
        <v>11</v>
      </c>
    </row>
    <row r="117" spans="1:21" ht="13.5" customHeight="1" x14ac:dyDescent="0.25">
      <c r="A117" s="576" t="s">
        <v>766</v>
      </c>
      <c r="B117" s="3174" t="str">
        <f>'17NM_PLRecon'!B108</f>
        <v xml:space="preserve">  466 AC CLIN CARDIOLOGY (NO CHARGE'S- ADJ'S TO COST PER J.G.)</v>
      </c>
      <c r="C117" s="414">
        <f>'17NM_PLRecon'!C108</f>
        <v>0</v>
      </c>
      <c r="D117" s="414">
        <f>'17NM_PLRecon'!D108</f>
        <v>0</v>
      </c>
      <c r="E117" s="408">
        <f>'17NM_PLRecon'!E108</f>
        <v>0</v>
      </c>
      <c r="F117" s="408">
        <f>'17NM_PLRecon'!F108</f>
        <v>0</v>
      </c>
      <c r="G117" s="414">
        <f>'17NM_PLRecon'!G108</f>
        <v>0</v>
      </c>
      <c r="H117" s="414">
        <f>'17NM_PLRecon'!H108</f>
        <v>0</v>
      </c>
      <c r="I117" s="414">
        <f>'17NM_PLRecon'!I108</f>
        <v>0</v>
      </c>
      <c r="J117" s="414">
        <f>'17NM_PLRecon'!J108</f>
        <v>0</v>
      </c>
      <c r="K117" s="414">
        <f>'17NM_PLRecon'!K108</f>
        <v>274.38999999999942</v>
      </c>
      <c r="L117" s="414">
        <f>'17NM_PLRecon'!L108</f>
        <v>15927.49</v>
      </c>
      <c r="M117" s="414">
        <f t="shared" si="17"/>
        <v>-274.38999999999942</v>
      </c>
      <c r="N117" s="414">
        <f t="shared" si="18"/>
        <v>-15927.49</v>
      </c>
      <c r="O117" s="414">
        <f>'17NM_PLRecon'!O108</f>
        <v>0.19</v>
      </c>
      <c r="P117" s="414">
        <f>'17NM_PLRecon'!P108</f>
        <v>2.39</v>
      </c>
      <c r="Q117" s="414">
        <f>'17NM_PLRecon'!Q108</f>
        <v>593171.07999999996</v>
      </c>
      <c r="R117" s="414">
        <f>'17NM_PLRecon'!R108</f>
        <v>295727.93</v>
      </c>
      <c r="S117" s="414">
        <f>'17NM_PLRecon'!S108</f>
        <v>-593445.65999999992</v>
      </c>
      <c r="T117" s="414">
        <f>'17NM_PLRecon'!T108</f>
        <v>-311657.81</v>
      </c>
      <c r="U117" s="3">
        <v>88</v>
      </c>
    </row>
    <row r="118" spans="1:21" ht="13.5" customHeight="1" x14ac:dyDescent="0.25">
      <c r="A118" s="576" t="s">
        <v>766</v>
      </c>
      <c r="B118" s="1606" t="str">
        <f>'17NM_PLRecon'!B106</f>
        <v xml:space="preserve">  623 PEDS CRANIALFACIAL CLNC (</v>
      </c>
      <c r="C118" s="414">
        <f>'17NM_PLRecon'!C106</f>
        <v>0</v>
      </c>
      <c r="D118" s="414">
        <f>'17NM_PLRecon'!D106</f>
        <v>0</v>
      </c>
      <c r="E118" s="408">
        <f>'17NM_PLRecon'!E106</f>
        <v>0</v>
      </c>
      <c r="F118" s="408">
        <f>'17NM_PLRecon'!F106</f>
        <v>0</v>
      </c>
      <c r="G118" s="414">
        <f>'17NM_PLRecon'!G106</f>
        <v>114085</v>
      </c>
      <c r="H118" s="414">
        <f>'17NM_PLRecon'!H106</f>
        <v>31334</v>
      </c>
      <c r="I118" s="414">
        <f>'17NM_PLRecon'!I106</f>
        <v>52443.5</v>
      </c>
      <c r="J118" s="414">
        <f>'17NM_PLRecon'!J106</f>
        <v>31334</v>
      </c>
      <c r="K118" s="414">
        <f>'17NM_PLRecon'!K106</f>
        <v>213768.0778284072</v>
      </c>
      <c r="L118" s="414">
        <f>'17NM_PLRecon'!L106</f>
        <v>112896.38520000002</v>
      </c>
      <c r="M118" s="414">
        <f t="shared" si="17"/>
        <v>-161324.5778284072</v>
      </c>
      <c r="N118" s="414">
        <f t="shared" si="18"/>
        <v>-81562.385200000019</v>
      </c>
      <c r="O118" s="414">
        <f>'17NM_PLRecon'!O106</f>
        <v>2572.7375676195911</v>
      </c>
      <c r="P118" s="414">
        <f>'17NM_PLRecon'!P106</f>
        <v>11.362200000000001</v>
      </c>
      <c r="Q118" s="414">
        <f>'17NM_PLRecon'!Q106</f>
        <v>32138.857415421578</v>
      </c>
      <c r="R118" s="414">
        <f>'17NM_PLRecon'!R106</f>
        <v>19754.469400000002</v>
      </c>
      <c r="S118" s="414">
        <f>'17NM_PLRecon'!S106</f>
        <v>-196036.17281144837</v>
      </c>
      <c r="T118" s="414">
        <f>'17NM_PLRecon'!T106</f>
        <v>-101328.21680000002</v>
      </c>
      <c r="U118" s="3">
        <v>86</v>
      </c>
    </row>
    <row r="119" spans="1:21" ht="13.5" customHeight="1" x14ac:dyDescent="0.25">
      <c r="A119" s="549"/>
      <c r="B119" s="1605" t="str">
        <f>'17NM_PLRecon'!B12</f>
        <v xml:space="preserve">  641 OPD-OCC MED - CONTRACTS</v>
      </c>
      <c r="C119" s="414">
        <f>'17NM_PLRecon'!C12</f>
        <v>0</v>
      </c>
      <c r="D119" s="414">
        <f>'17NM_PLRecon'!D12</f>
        <v>0</v>
      </c>
      <c r="E119" s="408">
        <f>'17NM_PLRecon'!E12</f>
        <v>0</v>
      </c>
      <c r="F119" s="408">
        <f>'17NM_PLRecon'!F12</f>
        <v>0</v>
      </c>
      <c r="G119" s="414">
        <f>'17NM_PLRecon'!G12</f>
        <v>525810.64</v>
      </c>
      <c r="H119" s="414">
        <f>'17NM_PLRecon'!H12</f>
        <v>856574</v>
      </c>
      <c r="I119" s="414">
        <f>'17NM_PLRecon'!I12</f>
        <v>935642.35</v>
      </c>
      <c r="J119" s="414">
        <f>'17NM_PLRecon'!J12</f>
        <v>856574</v>
      </c>
      <c r="K119" s="414">
        <f>'17NM_PLRecon'!K12</f>
        <v>856734.34228423319</v>
      </c>
      <c r="L119" s="414">
        <f>'17NM_PLRecon'!L12</f>
        <v>1594524.1129999999</v>
      </c>
      <c r="M119" s="414">
        <f t="shared" si="17"/>
        <v>78908.007715766784</v>
      </c>
      <c r="N119" s="414">
        <f t="shared" si="18"/>
        <v>-737950.1129999999</v>
      </c>
      <c r="O119" s="414">
        <f>'17NM_PLRecon'!O12</f>
        <v>290.75011948571972</v>
      </c>
      <c r="P119" s="414">
        <f>'17NM_PLRecon'!P12</f>
        <v>545.48899999999992</v>
      </c>
      <c r="Q119" s="414">
        <f>'17NM_PLRecon'!Q12</f>
        <v>234407.58484250691</v>
      </c>
      <c r="R119" s="414">
        <f>'17NM_PLRecon'!R12</f>
        <v>334712.67200000002</v>
      </c>
      <c r="S119" s="414">
        <f>'17NM_PLRecon'!S12</f>
        <v>-155790.32724622585</v>
      </c>
      <c r="T119" s="414">
        <f>'17NM_PLRecon'!T12</f>
        <v>-1073208.2739999997</v>
      </c>
      <c r="U119" s="3">
        <v>12</v>
      </c>
    </row>
    <row r="120" spans="1:21" ht="13.5" customHeight="1" x14ac:dyDescent="0.25">
      <c r="A120" s="413" t="s">
        <v>766</v>
      </c>
      <c r="B120" s="79" t="str">
        <f>'17NM_PLRecon'!B13</f>
        <v xml:space="preserve">  RETAIL PHARMACIES (SMH/STIES/LTC)</v>
      </c>
      <c r="C120" s="414">
        <f>'17NM_PLRecon'!C13</f>
        <v>0</v>
      </c>
      <c r="D120" s="414">
        <f>'17NM_PLRecon'!D13</f>
        <v>0</v>
      </c>
      <c r="E120" s="408">
        <f>'17NM_PLRecon'!E13</f>
        <v>0</v>
      </c>
      <c r="F120" s="408">
        <f>'17NM_PLRecon'!F13</f>
        <v>0</v>
      </c>
      <c r="G120" s="414">
        <f>'17NM_PLRecon'!G13</f>
        <v>201605323.57000002</v>
      </c>
      <c r="H120" s="414">
        <f>'17NM_PLRecon'!H13</f>
        <v>156080013.44999999</v>
      </c>
      <c r="I120" s="414">
        <f>'17NM_PLRecon'!I13</f>
        <v>201605323.57000002</v>
      </c>
      <c r="J120" s="414">
        <f>'17NM_PLRecon'!J13</f>
        <v>156080013.44999999</v>
      </c>
      <c r="K120" s="414">
        <f>'17NM_PLRecon'!K13</f>
        <v>109038497.31</v>
      </c>
      <c r="L120" s="414">
        <f>'17NM_PLRecon'!L13</f>
        <v>97107450.919999987</v>
      </c>
      <c r="M120" s="414">
        <f t="shared" si="17"/>
        <v>92566826.26000002</v>
      </c>
      <c r="N120" s="414">
        <f t="shared" si="18"/>
        <v>58972562.530000001</v>
      </c>
      <c r="O120" s="414">
        <f>'17NM_PLRecon'!O13</f>
        <v>3553187.72</v>
      </c>
      <c r="P120" s="414">
        <f>'17NM_PLRecon'!P13</f>
        <v>3030448.47</v>
      </c>
      <c r="Q120" s="414">
        <f>'17NM_PLRecon'!Q13</f>
        <v>11942023.689999999</v>
      </c>
      <c r="R120" s="414">
        <f>'17NM_PLRecon'!R13</f>
        <v>10004464.51</v>
      </c>
      <c r="S120" s="414">
        <f>'17NM_PLRecon'!S13</f>
        <v>77071614.850000024</v>
      </c>
      <c r="T120" s="414">
        <f>'17NM_PLRecon'!T13</f>
        <v>45937649.550000004</v>
      </c>
      <c r="U120" s="3">
        <v>13</v>
      </c>
    </row>
    <row r="121" spans="1:21" ht="13.5" customHeight="1" x14ac:dyDescent="0.25">
      <c r="A121" s="413" t="s">
        <v>766</v>
      </c>
      <c r="B121" s="79" t="str">
        <f>'17NM_PLRecon'!B14</f>
        <v xml:space="preserve">  INFECTIOUS DISEASE PHARMACY</v>
      </c>
      <c r="C121" s="414">
        <f>'17NM_PLRecon'!C14</f>
        <v>0</v>
      </c>
      <c r="D121" s="414">
        <f>'17NM_PLRecon'!D14</f>
        <v>0</v>
      </c>
      <c r="E121" s="408">
        <f>'17NM_PLRecon'!E14</f>
        <v>0</v>
      </c>
      <c r="F121" s="408">
        <f>'17NM_PLRecon'!F14</f>
        <v>0</v>
      </c>
      <c r="G121" s="414">
        <f>'17NM_PLRecon'!G14</f>
        <v>10371798.59</v>
      </c>
      <c r="H121" s="414">
        <f>'17NM_PLRecon'!H14</f>
        <v>11108417.26</v>
      </c>
      <c r="I121" s="414">
        <f>'17NM_PLRecon'!I14</f>
        <v>10371798.59</v>
      </c>
      <c r="J121" s="414">
        <f>'17NM_PLRecon'!J14</f>
        <v>11108417.26</v>
      </c>
      <c r="K121" s="414">
        <f>'17NM_PLRecon'!K14</f>
        <v>5074669.4399999995</v>
      </c>
      <c r="L121" s="414">
        <f>'17NM_PLRecon'!L14</f>
        <v>5488387.54</v>
      </c>
      <c r="M121" s="414">
        <f t="shared" si="17"/>
        <v>5297129.1500000004</v>
      </c>
      <c r="N121" s="414">
        <f t="shared" si="18"/>
        <v>5620029.7199999997</v>
      </c>
      <c r="O121" s="414">
        <f>'17NM_PLRecon'!O14</f>
        <v>163486.76999999999</v>
      </c>
      <c r="P121" s="414">
        <f>'17NM_PLRecon'!P14</f>
        <v>169034.53</v>
      </c>
      <c r="Q121" s="414">
        <f>'17NM_PLRecon'!Q14</f>
        <v>538039.99</v>
      </c>
      <c r="R121" s="414">
        <f>'17NM_PLRecon'!R14</f>
        <v>556362.99</v>
      </c>
      <c r="S121" s="414">
        <f>'17NM_PLRecon'!S14</f>
        <v>4595602.3900000006</v>
      </c>
      <c r="T121" s="414">
        <f>'17NM_PLRecon'!T14</f>
        <v>4894632.1999999993</v>
      </c>
      <c r="U121" s="3">
        <v>14</v>
      </c>
    </row>
    <row r="122" spans="1:21" ht="13.5" customHeight="1" x14ac:dyDescent="0.25">
      <c r="A122" s="2551"/>
      <c r="B122" s="2552" t="str">
        <f>'17NM_PLRecon'!B22</f>
        <v xml:space="preserve">  672 OPD-MEDICINE  - MONROE PLAN</v>
      </c>
      <c r="C122" s="2496">
        <f>'17NM_PLRecon'!C22</f>
        <v>0</v>
      </c>
      <c r="D122" s="2496">
        <f>'17NM_PLRecon'!D22</f>
        <v>0</v>
      </c>
      <c r="E122" s="2496">
        <f>'17NM_PLRecon'!E22</f>
        <v>0</v>
      </c>
      <c r="F122" s="2496">
        <f>'17NM_PLRecon'!F22</f>
        <v>0</v>
      </c>
      <c r="G122" s="2496">
        <f>'17NM_PLRecon'!G22</f>
        <v>0</v>
      </c>
      <c r="H122" s="2496">
        <f>'17NM_PLRecon'!H22</f>
        <v>0</v>
      </c>
      <c r="I122" s="2496">
        <f>'17NM_PLRecon'!I22</f>
        <v>0</v>
      </c>
      <c r="J122" s="2496">
        <f>'17NM_PLRecon'!J22</f>
        <v>0</v>
      </c>
      <c r="K122" s="2496">
        <f>'17NM_PLRecon'!K22</f>
        <v>0</v>
      </c>
      <c r="L122" s="2496">
        <f>'17NM_PLRecon'!L22</f>
        <v>0</v>
      </c>
      <c r="M122" s="2496">
        <f t="shared" si="17"/>
        <v>0</v>
      </c>
      <c r="N122" s="2496">
        <f t="shared" si="18"/>
        <v>0</v>
      </c>
      <c r="O122" s="2496">
        <f>'17NM_PLRecon'!O22</f>
        <v>0</v>
      </c>
      <c r="P122" s="2496">
        <f>'17NM_PLRecon'!P22</f>
        <v>0</v>
      </c>
      <c r="Q122" s="2496">
        <f>'17NM_PLRecon'!Q22</f>
        <v>0</v>
      </c>
      <c r="R122" s="2496">
        <f>'17NM_PLRecon'!R22</f>
        <v>0</v>
      </c>
      <c r="S122" s="2496">
        <f>'17NM_PLRecon'!S22</f>
        <v>0</v>
      </c>
      <c r="T122" s="2496">
        <f>'17NM_PLRecon'!T22</f>
        <v>0</v>
      </c>
      <c r="U122" s="2553">
        <v>22</v>
      </c>
    </row>
    <row r="123" spans="1:21" ht="13.5" customHeight="1" x14ac:dyDescent="0.25">
      <c r="A123" s="549"/>
      <c r="B123" s="79" t="str">
        <f>'17NM_PLRecon'!B15</f>
        <v xml:space="preserve">  550 INFECTIOUS DISEASE CLINIC - IDX Billed</v>
      </c>
      <c r="C123" s="414">
        <f>'17NM_PLRecon'!C15</f>
        <v>0</v>
      </c>
      <c r="D123" s="414">
        <f>'17NM_PLRecon'!D15</f>
        <v>0</v>
      </c>
      <c r="E123" s="408">
        <f>'17NM_PLRecon'!E15</f>
        <v>0</v>
      </c>
      <c r="F123" s="408">
        <f>'17NM_PLRecon'!F15</f>
        <v>0</v>
      </c>
      <c r="G123" s="414">
        <f>'17NM_PLRecon'!G15</f>
        <v>0</v>
      </c>
      <c r="H123" s="414">
        <f>'17NM_PLRecon'!H15</f>
        <v>0</v>
      </c>
      <c r="I123" s="414">
        <f>'17NM_PLRecon'!I15</f>
        <v>0</v>
      </c>
      <c r="J123" s="414">
        <f>'17NM_PLRecon'!J15</f>
        <v>0</v>
      </c>
      <c r="K123" s="414">
        <f>'17NM_PLRecon'!K15</f>
        <v>0</v>
      </c>
      <c r="L123" s="414">
        <f>'17NM_PLRecon'!L15</f>
        <v>0</v>
      </c>
      <c r="M123" s="414">
        <f t="shared" si="17"/>
        <v>0</v>
      </c>
      <c r="N123" s="414">
        <f t="shared" si="18"/>
        <v>0</v>
      </c>
      <c r="O123" s="414">
        <f>'17NM_PLRecon'!O15</f>
        <v>0</v>
      </c>
      <c r="P123" s="414">
        <f>'17NM_PLRecon'!P15</f>
        <v>0</v>
      </c>
      <c r="Q123" s="414">
        <f>'17NM_PLRecon'!Q15</f>
        <v>0</v>
      </c>
      <c r="R123" s="414">
        <f>'17NM_PLRecon'!R15</f>
        <v>0</v>
      </c>
      <c r="S123" s="414">
        <f>'17NM_PLRecon'!S15</f>
        <v>0</v>
      </c>
      <c r="T123" s="414">
        <f>'17NM_PLRecon'!T15</f>
        <v>0</v>
      </c>
      <c r="U123" s="3">
        <v>15</v>
      </c>
    </row>
    <row r="124" spans="1:21" ht="13.5" customHeight="1" x14ac:dyDescent="0.25">
      <c r="A124" s="549"/>
      <c r="B124" s="79" t="str">
        <f>'17NM_PLRecon'!B31</f>
        <v xml:space="preserve">  559 SPECIALTY SHOP - IDX Billed</v>
      </c>
      <c r="C124" s="414">
        <f>'17NM_PLRecon'!C31</f>
        <v>0</v>
      </c>
      <c r="D124" s="414">
        <f>'17NM_PLRecon'!D31</f>
        <v>0</v>
      </c>
      <c r="E124" s="408">
        <f>'17NM_PLRecon'!E31</f>
        <v>0</v>
      </c>
      <c r="F124" s="408">
        <f>'17NM_PLRecon'!F31</f>
        <v>0</v>
      </c>
      <c r="G124" s="2379">
        <f>'17NM_PLRecon'!G31</f>
        <v>0</v>
      </c>
      <c r="H124" s="414">
        <f>'17NM_PLRecon'!H31</f>
        <v>3841.93</v>
      </c>
      <c r="I124" s="414">
        <f>'17NM_PLRecon'!I31</f>
        <v>0</v>
      </c>
      <c r="J124" s="414">
        <f>'17NM_PLRecon'!J31</f>
        <v>3841.93</v>
      </c>
      <c r="K124" s="414">
        <f>'17NM_PLRecon'!K31</f>
        <v>-169.05</v>
      </c>
      <c r="L124" s="414">
        <f>'17NM_PLRecon'!L31</f>
        <v>-31.599999999999966</v>
      </c>
      <c r="M124" s="414">
        <f t="shared" si="17"/>
        <v>169.05</v>
      </c>
      <c r="N124" s="414">
        <f t="shared" si="18"/>
        <v>3873.5299999999997</v>
      </c>
      <c r="O124" s="414">
        <f>'17NM_PLRecon'!O31</f>
        <v>0</v>
      </c>
      <c r="P124" s="414">
        <f>'17NM_PLRecon'!P31</f>
        <v>0</v>
      </c>
      <c r="Q124" s="414">
        <f>'17NM_PLRecon'!Q31</f>
        <v>0</v>
      </c>
      <c r="R124" s="414">
        <f>'17NM_PLRecon'!R31</f>
        <v>77.150000000000006</v>
      </c>
      <c r="S124" s="414">
        <f>'17NM_PLRecon'!S31</f>
        <v>169.05</v>
      </c>
      <c r="T124" s="414">
        <f>'17NM_PLRecon'!T31</f>
        <v>3796.3799999999997</v>
      </c>
      <c r="U124" s="3">
        <v>29</v>
      </c>
    </row>
    <row r="125" spans="1:21" ht="13.5" customHeight="1" x14ac:dyDescent="0.25">
      <c r="A125" s="549"/>
      <c r="B125" s="79" t="str">
        <f>'17NM_PLRecon'!B32</f>
        <v xml:space="preserve">  648 OPS-DENTISTRY-IDX Billed**</v>
      </c>
      <c r="C125" s="414">
        <f>'17NM_PLRecon'!C32</f>
        <v>8132</v>
      </c>
      <c r="D125" s="414">
        <f>'17NM_PLRecon'!D32</f>
        <v>7121</v>
      </c>
      <c r="E125" s="408">
        <f>'17NM_PLRecon'!E32</f>
        <v>0</v>
      </c>
      <c r="F125" s="408">
        <f>'17NM_PLRecon'!F32</f>
        <v>0</v>
      </c>
      <c r="G125" s="414">
        <f>'17NM_PLRecon'!G32</f>
        <v>3097265.96</v>
      </c>
      <c r="H125" s="414">
        <f>'17NM_PLRecon'!H32</f>
        <v>2962884</v>
      </c>
      <c r="I125" s="414">
        <f>'17NM_PLRecon'!I32</f>
        <v>2496587.06</v>
      </c>
      <c r="J125" s="414">
        <f>'17NM_PLRecon'!J32</f>
        <v>2071704</v>
      </c>
      <c r="K125" s="414">
        <f>'17NM_PLRecon'!K32</f>
        <v>1790890.7857517498</v>
      </c>
      <c r="L125" s="414">
        <f>'17NM_PLRecon'!L32</f>
        <v>1355155.3467999999</v>
      </c>
      <c r="M125" s="414">
        <f t="shared" si="17"/>
        <v>705696.27424825029</v>
      </c>
      <c r="N125" s="414">
        <f t="shared" si="18"/>
        <v>716548.65320000006</v>
      </c>
      <c r="O125" s="414">
        <f>'17NM_PLRecon'!O32</f>
        <v>1546724.9926799824</v>
      </c>
      <c r="P125" s="414">
        <f>'17NM_PLRecon'!P32</f>
        <v>1505717.9071999998</v>
      </c>
      <c r="Q125" s="414">
        <f>'17NM_PLRecon'!Q32</f>
        <v>1029733.6894967854</v>
      </c>
      <c r="R125" s="414">
        <f>'17NM_PLRecon'!R32</f>
        <v>797572.77519999992</v>
      </c>
      <c r="S125" s="414">
        <f>'17NM_PLRecon'!S32</f>
        <v>-1870762.4079285176</v>
      </c>
      <c r="T125" s="414">
        <f>'17NM_PLRecon'!T32</f>
        <v>-1586742.0291999998</v>
      </c>
      <c r="U125" s="3">
        <v>30</v>
      </c>
    </row>
    <row r="126" spans="1:21" ht="13.5" customHeight="1" x14ac:dyDescent="0.25">
      <c r="A126" s="549"/>
      <c r="B126" s="79" t="str">
        <f>'17NM_PLRecon'!B33</f>
        <v xml:space="preserve">  655 SLEEP LAB - IDX</v>
      </c>
      <c r="C126" s="414">
        <f>'17NM_PLRecon'!C33</f>
        <v>0</v>
      </c>
      <c r="D126" s="414">
        <f>'17NM_PLRecon'!D33</f>
        <v>0</v>
      </c>
      <c r="E126" s="408">
        <f>'17NM_PLRecon'!E33</f>
        <v>0</v>
      </c>
      <c r="F126" s="408">
        <f>'17NM_PLRecon'!F33</f>
        <v>0</v>
      </c>
      <c r="G126" s="414">
        <f>'17NM_PLRecon'!G33</f>
        <v>222360</v>
      </c>
      <c r="H126" s="414">
        <f>'17NM_PLRecon'!H33</f>
        <v>90298</v>
      </c>
      <c r="I126" s="414">
        <f>'17NM_PLRecon'!I33</f>
        <v>103017.01</v>
      </c>
      <c r="J126" s="414">
        <f>'17NM_PLRecon'!J33</f>
        <v>90298</v>
      </c>
      <c r="K126" s="414">
        <f>'17NM_PLRecon'!K33</f>
        <v>80246.792876866937</v>
      </c>
      <c r="L126" s="414">
        <f>'17NM_PLRecon'!L33</f>
        <v>35086.404000000031</v>
      </c>
      <c r="M126" s="414">
        <f t="shared" si="17"/>
        <v>22770.217123133058</v>
      </c>
      <c r="N126" s="414">
        <f t="shared" si="18"/>
        <v>55211.595999999969</v>
      </c>
      <c r="O126" s="414">
        <f>'17NM_PLRecon'!O33</f>
        <v>178.41438761096424</v>
      </c>
      <c r="P126" s="414">
        <f>'17NM_PLRecon'!P33</f>
        <v>68.990800000000064</v>
      </c>
      <c r="Q126" s="414">
        <f>'17NM_PLRecon'!Q33</f>
        <v>15387.892916751069</v>
      </c>
      <c r="R126" s="414">
        <f>'17NM_PLRecon'!R33</f>
        <v>5734.3628000000053</v>
      </c>
      <c r="S126" s="414">
        <f>'17NM_PLRecon'!S33</f>
        <v>7203.909818771026</v>
      </c>
      <c r="T126" s="414">
        <f>'17NM_PLRecon'!T33</f>
        <v>49408.242399999966</v>
      </c>
      <c r="U126" s="3">
        <v>31</v>
      </c>
    </row>
    <row r="127" spans="1:21" ht="13.5" customHeight="1" x14ac:dyDescent="0.25">
      <c r="A127" s="2419"/>
      <c r="B127" s="2418" t="str">
        <f>'17NM_PLRecon'!B34</f>
        <v>6580 PAIN TREATMENT CENTER-- IDX BILLED*</v>
      </c>
      <c r="C127" s="1804">
        <f>'17NM_PLRecon'!C34</f>
        <v>0</v>
      </c>
      <c r="D127" s="1804">
        <f>'17NM_PLRecon'!D34</f>
        <v>0</v>
      </c>
      <c r="E127" s="1804">
        <f>'17NM_PLRecon'!E34</f>
        <v>0</v>
      </c>
      <c r="F127" s="1804">
        <f>'17NM_PLRecon'!F34</f>
        <v>0</v>
      </c>
      <c r="G127" s="1804">
        <f>'17NM_PLRecon'!G34</f>
        <v>3986120.42</v>
      </c>
      <c r="H127" s="2379">
        <f>'17NM_PLRecon'!H34</f>
        <v>0</v>
      </c>
      <c r="I127" s="1804">
        <f>'17NM_PLRecon'!I34</f>
        <v>770835.08</v>
      </c>
      <c r="J127" s="1804">
        <f>'17NM_PLRecon'!J34</f>
        <v>0</v>
      </c>
      <c r="K127" s="1804">
        <f>'17NM_PLRecon'!K34</f>
        <v>996736.0564176162</v>
      </c>
      <c r="L127" s="1804">
        <f>'17NM_PLRecon'!L34</f>
        <v>0</v>
      </c>
      <c r="M127" s="1804">
        <f t="shared" si="17"/>
        <v>-225900.97641761624</v>
      </c>
      <c r="N127" s="1804">
        <f t="shared" si="18"/>
        <v>0</v>
      </c>
      <c r="O127" s="1804">
        <f>'17NM_PLRecon'!O34</f>
        <v>141279.72045570114</v>
      </c>
      <c r="P127" s="1804">
        <f>'17NM_PLRecon'!P34</f>
        <v>0</v>
      </c>
      <c r="Q127" s="1804">
        <f>'17NM_PLRecon'!Q34</f>
        <v>198236.04156891338</v>
      </c>
      <c r="R127" s="1804">
        <f>'17NM_PLRecon'!R34</f>
        <v>0</v>
      </c>
      <c r="S127" s="1804">
        <f>'17NM_PLRecon'!S34</f>
        <v>-565416.73844223074</v>
      </c>
      <c r="T127" s="1804">
        <f>'17NM_PLRecon'!T34</f>
        <v>0</v>
      </c>
    </row>
    <row r="128" spans="1:21" ht="13.5" customHeight="1" x14ac:dyDescent="0.25">
      <c r="A128" s="413" t="s">
        <v>766</v>
      </c>
      <c r="B128" s="79" t="str">
        <f>'17NM_PLRecon'!B35</f>
        <v xml:space="preserve">  660 SPORTS MED BRIGHTON - Trainers</v>
      </c>
      <c r="C128" s="414">
        <f>'17NM_PLRecon'!C35</f>
        <v>0</v>
      </c>
      <c r="D128" s="414">
        <f>'17NM_PLRecon'!D35</f>
        <v>0</v>
      </c>
      <c r="E128" s="408">
        <f>'17NM_PLRecon'!E35</f>
        <v>0</v>
      </c>
      <c r="F128" s="408">
        <f>'17NM_PLRecon'!F35</f>
        <v>0</v>
      </c>
      <c r="G128" s="414">
        <f>'17NM_PLRecon'!G35</f>
        <v>0</v>
      </c>
      <c r="H128" s="414">
        <f>'17NM_PLRecon'!H35</f>
        <v>0</v>
      </c>
      <c r="I128" s="414">
        <f>'17NM_PLRecon'!I35</f>
        <v>0</v>
      </c>
      <c r="J128" s="414">
        <f>'17NM_PLRecon'!J35</f>
        <v>0</v>
      </c>
      <c r="K128" s="414">
        <f>'17NM_PLRecon'!K35</f>
        <v>0</v>
      </c>
      <c r="L128" s="414">
        <f>'17NM_PLRecon'!L35</f>
        <v>0</v>
      </c>
      <c r="M128" s="414">
        <f t="shared" si="17"/>
        <v>0</v>
      </c>
      <c r="N128" s="414">
        <f t="shared" si="18"/>
        <v>0</v>
      </c>
      <c r="O128" s="414">
        <f>'17NM_PLRecon'!O35</f>
        <v>0</v>
      </c>
      <c r="P128" s="414">
        <f>'17NM_PLRecon'!P35</f>
        <v>0</v>
      </c>
      <c r="Q128" s="414">
        <f>'17NM_PLRecon'!Q35</f>
        <v>0</v>
      </c>
      <c r="R128" s="414">
        <f>'17NM_PLRecon'!R35</f>
        <v>0</v>
      </c>
      <c r="S128" s="414">
        <f>'17NM_PLRecon'!S35</f>
        <v>0</v>
      </c>
      <c r="T128" s="414">
        <f>'17NM_PLRecon'!T35</f>
        <v>0</v>
      </c>
      <c r="U128" s="3">
        <v>32</v>
      </c>
    </row>
    <row r="129" spans="1:21" ht="13.5" customHeight="1" x14ac:dyDescent="0.25">
      <c r="A129" s="413" t="s">
        <v>766</v>
      </c>
      <c r="B129" s="79" t="str">
        <f>'17NM_PLRecon'!B36</f>
        <v xml:space="preserve">  661 SPORTS MED GREECE -Trainers</v>
      </c>
      <c r="C129" s="414">
        <f>'17NM_PLRecon'!C36</f>
        <v>0</v>
      </c>
      <c r="D129" s="414">
        <f>'17NM_PLRecon'!D36</f>
        <v>0</v>
      </c>
      <c r="E129" s="408">
        <f>'17NM_PLRecon'!E36</f>
        <v>0</v>
      </c>
      <c r="F129" s="408">
        <f>'17NM_PLRecon'!F36</f>
        <v>0</v>
      </c>
      <c r="G129" s="414">
        <f>'17NM_PLRecon'!G36</f>
        <v>0</v>
      </c>
      <c r="H129" s="414">
        <f>'17NM_PLRecon'!H36</f>
        <v>0</v>
      </c>
      <c r="I129" s="414">
        <f>'17NM_PLRecon'!I36</f>
        <v>0</v>
      </c>
      <c r="J129" s="414">
        <f>'17NM_PLRecon'!J36</f>
        <v>0</v>
      </c>
      <c r="K129" s="414">
        <f>'17NM_PLRecon'!K36</f>
        <v>0</v>
      </c>
      <c r="L129" s="414">
        <f>'17NM_PLRecon'!L36</f>
        <v>0</v>
      </c>
      <c r="M129" s="414">
        <f t="shared" si="17"/>
        <v>0</v>
      </c>
      <c r="N129" s="414">
        <f t="shared" si="18"/>
        <v>0</v>
      </c>
      <c r="O129" s="414">
        <f>'17NM_PLRecon'!O36</f>
        <v>0</v>
      </c>
      <c r="P129" s="414">
        <f>'17NM_PLRecon'!P36</f>
        <v>0</v>
      </c>
      <c r="Q129" s="414">
        <f>'17NM_PLRecon'!Q36</f>
        <v>0</v>
      </c>
      <c r="R129" s="414">
        <f>'17NM_PLRecon'!R36</f>
        <v>0</v>
      </c>
      <c r="S129" s="414">
        <f>'17NM_PLRecon'!S36</f>
        <v>0</v>
      </c>
      <c r="T129" s="414">
        <f>'17NM_PLRecon'!T36</f>
        <v>0</v>
      </c>
      <c r="U129" s="3">
        <v>33</v>
      </c>
    </row>
    <row r="130" spans="1:21" ht="13.5" customHeight="1" x14ac:dyDescent="0.25">
      <c r="A130" s="549"/>
      <c r="B130" s="79" t="str">
        <f>'17NM_PLRecon'!B37</f>
        <v xml:space="preserve">  674 OPD-SURGERY - IDX Billed</v>
      </c>
      <c r="C130" s="414">
        <f>'17NM_PLRecon'!C37</f>
        <v>0</v>
      </c>
      <c r="D130" s="414">
        <f>'17NM_PLRecon'!D37</f>
        <v>0</v>
      </c>
      <c r="E130" s="408">
        <f>'17NM_PLRecon'!E37</f>
        <v>0</v>
      </c>
      <c r="F130" s="408">
        <f>'17NM_PLRecon'!F37</f>
        <v>0</v>
      </c>
      <c r="G130" s="414">
        <f>'17NM_PLRecon'!G37</f>
        <v>329475</v>
      </c>
      <c r="H130" s="414">
        <f>'17NM_PLRecon'!H37</f>
        <v>14408</v>
      </c>
      <c r="I130" s="414">
        <f>'17NM_PLRecon'!I37</f>
        <v>12589.54</v>
      </c>
      <c r="J130" s="414">
        <f>'17NM_PLRecon'!J37</f>
        <v>14408</v>
      </c>
      <c r="K130" s="414">
        <f>'17NM_PLRecon'!K37</f>
        <v>146471.59175835215</v>
      </c>
      <c r="L130" s="414">
        <f>'17NM_PLRecon'!L37</f>
        <v>17827.473200000015</v>
      </c>
      <c r="M130" s="414">
        <f t="shared" si="17"/>
        <v>-133882.05175835214</v>
      </c>
      <c r="N130" s="414">
        <f t="shared" si="18"/>
        <v>-3419.4732000000149</v>
      </c>
      <c r="O130" s="414">
        <f>'17NM_PLRecon'!O37</f>
        <v>82443.203406216431</v>
      </c>
      <c r="P130" s="414">
        <f>'17NM_PLRecon'!P37</f>
        <v>10169.43660000001</v>
      </c>
      <c r="Q130" s="414">
        <f>'17NM_PLRecon'!Q37</f>
        <v>129541.89633409331</v>
      </c>
      <c r="R130" s="414">
        <f>'17NM_PLRecon'!R37</f>
        <v>14870.680200000013</v>
      </c>
      <c r="S130" s="414">
        <f>'17NM_PLRecon'!S37</f>
        <v>-345867.1514986619</v>
      </c>
      <c r="T130" s="414">
        <f>'17NM_PLRecon'!T37</f>
        <v>-28459.59000000004</v>
      </c>
      <c r="U130" s="3">
        <v>34</v>
      </c>
    </row>
    <row r="131" spans="1:21" ht="13.5" customHeight="1" x14ac:dyDescent="0.25">
      <c r="A131" s="413" t="s">
        <v>766</v>
      </c>
      <c r="B131" s="79" t="str">
        <f>'17NM_PLRecon'!B30</f>
        <v xml:space="preserve">  474 KIDNEY CONTINUUM CARE </v>
      </c>
      <c r="C131" s="414">
        <f>'17NM_PLRecon'!C30</f>
        <v>0</v>
      </c>
      <c r="D131" s="414">
        <f>'17NM_PLRecon'!D30</f>
        <v>0</v>
      </c>
      <c r="E131" s="408">
        <f>'17NM_PLRecon'!E30</f>
        <v>0</v>
      </c>
      <c r="F131" s="408">
        <f>'17NM_PLRecon'!F30</f>
        <v>0</v>
      </c>
      <c r="G131" s="414">
        <f>'17NM_PLRecon'!G30</f>
        <v>0</v>
      </c>
      <c r="H131" s="414">
        <f>'17NM_PLRecon'!H30</f>
        <v>0</v>
      </c>
      <c r="I131" s="1786">
        <f>'17NM_PLRecon'!I30</f>
        <v>0</v>
      </c>
      <c r="J131" s="1786">
        <f>'17NM_PLRecon'!J30</f>
        <v>0</v>
      </c>
      <c r="K131" s="414">
        <f>'17NM_PLRecon'!K30</f>
        <v>0</v>
      </c>
      <c r="L131" s="414">
        <f>'17NM_PLRecon'!L30</f>
        <v>2554</v>
      </c>
      <c r="M131" s="414">
        <f t="shared" si="17"/>
        <v>0</v>
      </c>
      <c r="N131" s="414">
        <f t="shared" si="18"/>
        <v>-2554</v>
      </c>
      <c r="O131" s="414">
        <f>'17NM_PLRecon'!O30</f>
        <v>0</v>
      </c>
      <c r="P131" s="414">
        <f>'17NM_PLRecon'!P30</f>
        <v>0</v>
      </c>
      <c r="Q131" s="414">
        <f>'17NM_PLRecon'!Q30</f>
        <v>0</v>
      </c>
      <c r="R131" s="414">
        <f>'17NM_PLRecon'!R30</f>
        <v>0</v>
      </c>
      <c r="S131" s="414">
        <f>'17NM_PLRecon'!S30</f>
        <v>0</v>
      </c>
      <c r="T131" s="414">
        <f>'17NM_PLRecon'!T30</f>
        <v>-2554</v>
      </c>
      <c r="U131" s="3">
        <v>28</v>
      </c>
    </row>
    <row r="132" spans="1:21" ht="13.5" customHeight="1" x14ac:dyDescent="0.25">
      <c r="A132" s="549"/>
      <c r="B132" s="79" t="str">
        <f>'17NM_PLRecon'!B38</f>
        <v xml:space="preserve">  675 WOUND TREATMENT - IDX Billed</v>
      </c>
      <c r="C132" s="414">
        <f>'17NM_PLRecon'!C38</f>
        <v>1067</v>
      </c>
      <c r="D132" s="414">
        <f>'17NM_PLRecon'!D38</f>
        <v>779</v>
      </c>
      <c r="E132" s="408">
        <f>'17NM_PLRecon'!E38</f>
        <v>0</v>
      </c>
      <c r="F132" s="408">
        <f>'17NM_PLRecon'!F38</f>
        <v>0</v>
      </c>
      <c r="G132" s="2379">
        <f>'17NM_PLRecon'!G38</f>
        <v>0</v>
      </c>
      <c r="H132" s="414">
        <f>'17NM_PLRecon'!H38</f>
        <v>-344252</v>
      </c>
      <c r="I132" s="414">
        <f>'17NM_PLRecon'!I38</f>
        <v>-207318.5</v>
      </c>
      <c r="J132" s="414">
        <f>'17NM_PLRecon'!J38</f>
        <v>-344252</v>
      </c>
      <c r="K132" s="414">
        <f>'17NM_PLRecon'!K38</f>
        <v>0</v>
      </c>
      <c r="L132" s="414">
        <f>'17NM_PLRecon'!L38</f>
        <v>0</v>
      </c>
      <c r="M132" s="414">
        <f t="shared" si="17"/>
        <v>-207318.5</v>
      </c>
      <c r="N132" s="414">
        <f t="shared" si="18"/>
        <v>-344252</v>
      </c>
      <c r="O132" s="414">
        <f>'17NM_PLRecon'!O38</f>
        <v>0</v>
      </c>
      <c r="P132" s="414">
        <f>'17NM_PLRecon'!P38</f>
        <v>0</v>
      </c>
      <c r="Q132" s="414">
        <f>'17NM_PLRecon'!Q38</f>
        <v>0</v>
      </c>
      <c r="R132" s="414">
        <f>'17NM_PLRecon'!R38</f>
        <v>0</v>
      </c>
      <c r="S132" s="414">
        <f>'17NM_PLRecon'!S38</f>
        <v>-207318.5</v>
      </c>
      <c r="T132" s="414">
        <f>'17NM_PLRecon'!T38</f>
        <v>-344252</v>
      </c>
      <c r="U132" s="3">
        <v>35</v>
      </c>
    </row>
    <row r="133" spans="1:21" ht="13.5" customHeight="1" x14ac:dyDescent="0.25">
      <c r="A133" s="559" t="s">
        <v>746</v>
      </c>
      <c r="B133" s="79" t="str">
        <f>'17NM_PLRecon'!B112</f>
        <v xml:space="preserve">  755 BLENDED CASE MANAGEMENT(variance)</v>
      </c>
      <c r="C133" s="414">
        <f>'17NM_PLRecon'!C112</f>
        <v>0</v>
      </c>
      <c r="D133" s="414">
        <f>'17NM_PLRecon'!D112</f>
        <v>0</v>
      </c>
      <c r="E133" s="408">
        <f>'17NM_PLRecon'!E112</f>
        <v>0</v>
      </c>
      <c r="F133" s="408">
        <f>'17NM_PLRecon'!F112</f>
        <v>0</v>
      </c>
      <c r="G133" s="414">
        <f>'17NM_PLRecon'!G112</f>
        <v>0</v>
      </c>
      <c r="H133" s="414">
        <f>'17NM_PLRecon'!H112</f>
        <v>0</v>
      </c>
      <c r="I133" s="414">
        <f>'17NM_PLRecon'!I112</f>
        <v>0</v>
      </c>
      <c r="J133" s="414">
        <f>'17NM_PLRecon'!J112</f>
        <v>0</v>
      </c>
      <c r="K133" s="414">
        <f>'17NM_PLRecon'!K112</f>
        <v>0</v>
      </c>
      <c r="L133" s="414">
        <f>'17NM_PLRecon'!L112</f>
        <v>0</v>
      </c>
      <c r="M133" s="414">
        <f t="shared" si="17"/>
        <v>0</v>
      </c>
      <c r="N133" s="414">
        <f t="shared" si="18"/>
        <v>0</v>
      </c>
      <c r="O133" s="414">
        <f>'17NM_PLRecon'!O112</f>
        <v>0</v>
      </c>
      <c r="P133" s="414">
        <f>'17NM_PLRecon'!P112</f>
        <v>0</v>
      </c>
      <c r="Q133" s="414">
        <f>'17NM_PLRecon'!Q112</f>
        <v>0</v>
      </c>
      <c r="R133" s="414">
        <f>'17NM_PLRecon'!R112</f>
        <v>0</v>
      </c>
      <c r="S133" s="414">
        <f>'17NM_PLRecon'!S112</f>
        <v>0</v>
      </c>
      <c r="T133" s="414">
        <f>'17NM_PLRecon'!T112</f>
        <v>0</v>
      </c>
      <c r="U133" s="3">
        <v>92</v>
      </c>
    </row>
    <row r="134" spans="1:21" ht="13.5" customHeight="1" x14ac:dyDescent="0.25">
      <c r="A134" s="2551"/>
      <c r="B134" s="2554" t="str">
        <f>'17NM_PLRecon'!B39</f>
        <v xml:space="preserve">  PSYCH STIES NON-OMEGA</v>
      </c>
      <c r="C134" s="2496">
        <f>'17NM_PLRecon'!C39</f>
        <v>0</v>
      </c>
      <c r="D134" s="2496">
        <f>'17NM_PLRecon'!D39</f>
        <v>0</v>
      </c>
      <c r="E134" s="2496">
        <f>'17NM_PLRecon'!E39</f>
        <v>0</v>
      </c>
      <c r="F134" s="2496">
        <f>'17NM_PLRecon'!F39</f>
        <v>0</v>
      </c>
      <c r="G134" s="2496">
        <f>'17NM_PLRecon'!G39</f>
        <v>0</v>
      </c>
      <c r="H134" s="2496">
        <f>'17NM_PLRecon'!H39</f>
        <v>0</v>
      </c>
      <c r="I134" s="2496">
        <f>'17NM_PLRecon'!I39</f>
        <v>0</v>
      </c>
      <c r="J134" s="2496">
        <f>'17NM_PLRecon'!J39</f>
        <v>0</v>
      </c>
      <c r="K134" s="2496">
        <f>'17NM_PLRecon'!K39</f>
        <v>236269.13999999998</v>
      </c>
      <c r="L134" s="2496">
        <f>'17NM_PLRecon'!L39</f>
        <v>398098.89</v>
      </c>
      <c r="M134" s="2496">
        <f>I134-K134</f>
        <v>-236269.13999999998</v>
      </c>
      <c r="N134" s="2496">
        <f>J134-L134</f>
        <v>-398098.89</v>
      </c>
      <c r="O134" s="2496">
        <f>'17NM_PLRecon'!O39</f>
        <v>5024.4000000000005</v>
      </c>
      <c r="P134" s="2496">
        <f>'17NM_PLRecon'!P39</f>
        <v>18682.830000000002</v>
      </c>
      <c r="Q134" s="2496">
        <f>'17NM_PLRecon'!Q39</f>
        <v>27464.63</v>
      </c>
      <c r="R134" s="2496">
        <f>'17NM_PLRecon'!R39</f>
        <v>47125.219999999994</v>
      </c>
      <c r="S134" s="2496">
        <f>'17NM_PLRecon'!S39</f>
        <v>-268758.17</v>
      </c>
      <c r="T134" s="2496">
        <f>'17NM_PLRecon'!T39</f>
        <v>-463906.94</v>
      </c>
      <c r="U134" s="2553">
        <v>36</v>
      </c>
    </row>
    <row r="135" spans="1:21" ht="13.5" customHeight="1" x14ac:dyDescent="0.25">
      <c r="A135" s="413" t="s">
        <v>766</v>
      </c>
      <c r="B135" s="1601" t="str">
        <f>'17NM_PLRecon'!B41</f>
        <v xml:space="preserve">  PSYCH DEFICIT FUNDING</v>
      </c>
      <c r="C135" s="414">
        <f>'17NM_PLRecon'!C41</f>
        <v>0</v>
      </c>
      <c r="D135" s="414">
        <f>'17NM_PLRecon'!D41</f>
        <v>0</v>
      </c>
      <c r="E135" s="408">
        <f>'17NM_PLRecon'!E41</f>
        <v>0</v>
      </c>
      <c r="F135" s="408">
        <f>'17NM_PLRecon'!F41</f>
        <v>0</v>
      </c>
      <c r="G135" s="414">
        <f>'17NM_PLRecon'!G41</f>
        <v>0</v>
      </c>
      <c r="H135" s="414">
        <f>'17NM_PLRecon'!H41</f>
        <v>0</v>
      </c>
      <c r="I135" s="414">
        <f>'17NM_PLRecon'!I41</f>
        <v>1035697</v>
      </c>
      <c r="J135" s="414">
        <f>'17NM_PLRecon'!J41</f>
        <v>1096326.75</v>
      </c>
      <c r="K135" s="414">
        <f>'17NM_PLRecon'!K41</f>
        <v>0</v>
      </c>
      <c r="L135" s="414">
        <f>'17NM_PLRecon'!L41</f>
        <v>0</v>
      </c>
      <c r="M135" s="414">
        <f t="shared" si="17"/>
        <v>1035697</v>
      </c>
      <c r="N135" s="414">
        <f t="shared" si="18"/>
        <v>1096326.75</v>
      </c>
      <c r="O135" s="414">
        <f>'17NM_PLRecon'!O41</f>
        <v>0</v>
      </c>
      <c r="P135" s="414">
        <f>'17NM_PLRecon'!P41</f>
        <v>0</v>
      </c>
      <c r="Q135" s="414">
        <f>'17NM_PLRecon'!Q41</f>
        <v>0</v>
      </c>
      <c r="R135" s="414">
        <f>'17NM_PLRecon'!R41</f>
        <v>0</v>
      </c>
      <c r="S135" s="414">
        <f>'17NM_PLRecon'!S41</f>
        <v>1035697</v>
      </c>
      <c r="T135" s="414">
        <f>'17NM_PLRecon'!T41</f>
        <v>1096326.75</v>
      </c>
      <c r="U135" s="3">
        <v>38</v>
      </c>
    </row>
    <row r="136" spans="1:21" ht="13.5" customHeight="1" x14ac:dyDescent="0.25">
      <c r="A136" s="1799"/>
      <c r="B136" s="1810" t="str">
        <f>'17NM_PLRecon'!B42</f>
        <v xml:space="preserve">  7500 ACT PROGRAM -  NON-TRENDSTAR </v>
      </c>
      <c r="C136" s="414">
        <f>'17NM_PLRecon'!C42</f>
        <v>0</v>
      </c>
      <c r="D136" s="414">
        <f>'17NM_PLRecon'!D42</f>
        <v>0</v>
      </c>
      <c r="E136" s="408">
        <f>'17NM_PLRecon'!E42</f>
        <v>0</v>
      </c>
      <c r="F136" s="408">
        <f>'17NM_PLRecon'!F42</f>
        <v>0</v>
      </c>
      <c r="G136" s="1786">
        <f>'17NM_PLRecon'!G42</f>
        <v>0</v>
      </c>
      <c r="H136" s="414">
        <f>'17NM_PLRecon'!H42</f>
        <v>-132857</v>
      </c>
      <c r="I136" s="1786">
        <f>'17NM_PLRecon'!I42</f>
        <v>0</v>
      </c>
      <c r="J136" s="414">
        <f>'17NM_PLRecon'!J42</f>
        <v>-132857</v>
      </c>
      <c r="K136" s="414">
        <f>'17NM_PLRecon'!K42</f>
        <v>0</v>
      </c>
      <c r="L136" s="414">
        <f>'17NM_PLRecon'!L42</f>
        <v>0</v>
      </c>
      <c r="M136" s="414">
        <f t="shared" ref="M136" si="24">I136-K136</f>
        <v>0</v>
      </c>
      <c r="N136" s="414">
        <f t="shared" ref="N136" si="25">J136-L136</f>
        <v>-132857</v>
      </c>
      <c r="O136" s="414">
        <f>'17NM_PLRecon'!O42</f>
        <v>0</v>
      </c>
      <c r="P136" s="414">
        <f>'17NM_PLRecon'!P42</f>
        <v>0</v>
      </c>
      <c r="Q136" s="414">
        <f>'17NM_PLRecon'!Q42</f>
        <v>0</v>
      </c>
      <c r="R136" s="414">
        <f>'17NM_PLRecon'!R42</f>
        <v>0</v>
      </c>
      <c r="S136" s="414">
        <f t="shared" ref="S136" si="26">M136-O136-Q136</f>
        <v>0</v>
      </c>
      <c r="T136" s="414">
        <f t="shared" ref="T136" si="27">N136-P136-R136</f>
        <v>-132857</v>
      </c>
      <c r="U136" s="1783"/>
    </row>
    <row r="137" spans="1:21" ht="13.5" customHeight="1" x14ac:dyDescent="0.25">
      <c r="A137" s="1608" t="s">
        <v>1461</v>
      </c>
      <c r="B137" s="1610" t="str">
        <f>'17NM_PLRecon'!B43</f>
        <v xml:space="preserve">  758 PSYCH HEALTH HOME</v>
      </c>
      <c r="C137" s="414">
        <f>'17NM_PLRecon'!C43</f>
        <v>0</v>
      </c>
      <c r="D137" s="414">
        <f>'17NM_PLRecon'!D43</f>
        <v>0</v>
      </c>
      <c r="E137" s="408">
        <f>'17NM_PLRecon'!E43</f>
        <v>0</v>
      </c>
      <c r="F137" s="408">
        <f>'17NM_PLRecon'!F43</f>
        <v>0</v>
      </c>
      <c r="G137" s="414">
        <f>'17NM_PLRecon'!G43</f>
        <v>804689.98</v>
      </c>
      <c r="H137" s="414">
        <f>'17NM_PLRecon'!H43</f>
        <v>8463.369999999999</v>
      </c>
      <c r="I137" s="414">
        <f>'17NM_PLRecon'!I43</f>
        <v>804689.98</v>
      </c>
      <c r="J137" s="414">
        <f>'17NM_PLRecon'!J43</f>
        <v>8463.369999999999</v>
      </c>
      <c r="K137" s="414">
        <f>'17NM_PLRecon'!K43</f>
        <v>527492.52505536086</v>
      </c>
      <c r="L137" s="414">
        <f>'17NM_PLRecon'!L43</f>
        <v>0</v>
      </c>
      <c r="M137" s="414">
        <f t="shared" si="17"/>
        <v>277197.45494463912</v>
      </c>
      <c r="N137" s="414">
        <f t="shared" si="18"/>
        <v>8463.369999999999</v>
      </c>
      <c r="O137" s="414">
        <f>'17NM_PLRecon'!O43</f>
        <v>36765.923475641015</v>
      </c>
      <c r="P137" s="414">
        <f>'17NM_PLRecon'!P43</f>
        <v>0</v>
      </c>
      <c r="Q137" s="414">
        <f>'17NM_PLRecon'!Q43</f>
        <v>109250.07382659439</v>
      </c>
      <c r="R137" s="414">
        <f>'17NM_PLRecon'!R43</f>
        <v>0</v>
      </c>
      <c r="S137" s="414">
        <f t="shared" ref="S137" si="28">M137-O137-Q137</f>
        <v>131181.45764240372</v>
      </c>
      <c r="T137" s="414">
        <f t="shared" ref="T137" si="29">N137-P137-R137</f>
        <v>8463.369999999999</v>
      </c>
      <c r="U137" s="3">
        <v>39</v>
      </c>
    </row>
    <row r="138" spans="1:21" ht="13.5" customHeight="1" x14ac:dyDescent="0.25">
      <c r="A138" s="1608" t="s">
        <v>1461</v>
      </c>
      <c r="B138" s="2552" t="str">
        <f>'17NM_PLRecon'!B44</f>
        <v>7550 BLENDED CASE MGMT</v>
      </c>
      <c r="C138" s="2496">
        <f>'17NM_PLRecon'!C44</f>
        <v>0</v>
      </c>
      <c r="D138" s="2496">
        <f>'17NM_PLRecon'!D44</f>
        <v>0</v>
      </c>
      <c r="E138" s="2496">
        <f>'17NM_PLRecon'!E44</f>
        <v>0</v>
      </c>
      <c r="F138" s="2496">
        <f>'17NM_PLRecon'!F44</f>
        <v>0</v>
      </c>
      <c r="G138" s="2496">
        <f>'17NM_PLRecon'!G44</f>
        <v>0</v>
      </c>
      <c r="H138" s="2496">
        <f>'17NM_PLRecon'!H44</f>
        <v>0</v>
      </c>
      <c r="I138" s="2496">
        <f>'17NM_PLRecon'!I44</f>
        <v>0</v>
      </c>
      <c r="J138" s="2496">
        <f>'17NM_PLRecon'!J44</f>
        <v>0</v>
      </c>
      <c r="K138" s="2496">
        <f>'17NM_PLRecon'!K44</f>
        <v>0</v>
      </c>
      <c r="L138" s="2496">
        <f>'17NM_PLRecon'!L44</f>
        <v>381094.94</v>
      </c>
      <c r="M138" s="2496">
        <f t="shared" si="17"/>
        <v>0</v>
      </c>
      <c r="N138" s="2496">
        <f t="shared" si="18"/>
        <v>-381094.94</v>
      </c>
      <c r="O138" s="2496">
        <f>'17NM_PLRecon'!O44</f>
        <v>0</v>
      </c>
      <c r="P138" s="2496">
        <f>'17NM_PLRecon'!P44</f>
        <v>88818.81</v>
      </c>
      <c r="Q138" s="2496">
        <f>'17NM_PLRecon'!Q44</f>
        <v>0</v>
      </c>
      <c r="R138" s="2496">
        <f>'17NM_PLRecon'!R44</f>
        <v>86996.97</v>
      </c>
      <c r="S138" s="2496">
        <f t="shared" ref="S138" si="30">M138-O138-Q138</f>
        <v>0</v>
      </c>
      <c r="T138" s="2496">
        <f t="shared" ref="T138" si="31">N138-P138-R138</f>
        <v>-556910.72</v>
      </c>
      <c r="U138" s="2553">
        <v>40</v>
      </c>
    </row>
    <row r="139" spans="1:21" ht="13.5" customHeight="1" x14ac:dyDescent="0.25">
      <c r="A139" s="768" t="s">
        <v>688</v>
      </c>
      <c r="B139" s="79" t="str">
        <f>'17NM_PLRecon'!B45</f>
        <v>2300 PC CLINTON CROSSINGS 110  - IDX Billed</v>
      </c>
      <c r="C139" s="414">
        <f>'17NM_PLRecon'!C45</f>
        <v>0</v>
      </c>
      <c r="D139" s="414">
        <f>'17NM_PLRecon'!D45</f>
        <v>0</v>
      </c>
      <c r="E139" s="408">
        <f>'17NM_PLRecon'!E45</f>
        <v>0</v>
      </c>
      <c r="F139" s="408">
        <f>'17NM_PLRecon'!F45</f>
        <v>0</v>
      </c>
      <c r="G139" s="414">
        <f>'17NM_PLRecon'!G45</f>
        <v>4244571.38</v>
      </c>
      <c r="H139" s="414">
        <f>'17NM_PLRecon'!H45</f>
        <v>4319368.4400000004</v>
      </c>
      <c r="I139" s="414">
        <f>'17NM_PLRecon'!I45</f>
        <v>2932347.9066804084</v>
      </c>
      <c r="J139" s="414">
        <f>'17NM_PLRecon'!J45</f>
        <v>2809811</v>
      </c>
      <c r="K139" s="414">
        <f>'17NM_PLRecon'!K45</f>
        <v>3235745.663101295</v>
      </c>
      <c r="L139" s="414">
        <f>'17NM_PLRecon'!L45</f>
        <v>3111070.5773999994</v>
      </c>
      <c r="M139" s="414">
        <f t="shared" si="17"/>
        <v>-303397.75642088661</v>
      </c>
      <c r="N139" s="414">
        <f t="shared" si="18"/>
        <v>-301259.57739999937</v>
      </c>
      <c r="O139" s="414">
        <f>'17NM_PLRecon'!O45</f>
        <v>466673.80253456894</v>
      </c>
      <c r="P139" s="414">
        <f>'17NM_PLRecon'!P45</f>
        <v>500010.62189999991</v>
      </c>
      <c r="Q139" s="414">
        <f>'17NM_PLRecon'!Q45</f>
        <v>462788.93368639884</v>
      </c>
      <c r="R139" s="414">
        <f>'17NM_PLRecon'!R45</f>
        <v>423722.98229999997</v>
      </c>
      <c r="S139" s="414">
        <f t="shared" ref="S139:S161" si="32">M139-O139-Q139</f>
        <v>-1232860.4926418543</v>
      </c>
      <c r="T139" s="414">
        <f t="shared" ref="T139:T161" si="33">N139-P139-R139</f>
        <v>-1224993.1815999993</v>
      </c>
      <c r="U139" s="3">
        <v>41</v>
      </c>
    </row>
    <row r="140" spans="1:21" ht="13.5" customHeight="1" x14ac:dyDescent="0.25">
      <c r="A140" s="768" t="s">
        <v>688</v>
      </c>
      <c r="B140" s="79" t="str">
        <f>'17NM_PLRecon'!B46</f>
        <v>2310 PC CLINTON MED ASSOC  * - NON-TRENDSTAR BILLED</v>
      </c>
      <c r="C140" s="414">
        <f>'17NM_PLRecon'!C46</f>
        <v>0</v>
      </c>
      <c r="D140" s="414">
        <f>'17NM_PLRecon'!D46</f>
        <v>0</v>
      </c>
      <c r="E140" s="408">
        <f>'17NM_PLRecon'!E46</f>
        <v>0</v>
      </c>
      <c r="F140" s="408">
        <f>'17NM_PLRecon'!F46</f>
        <v>0</v>
      </c>
      <c r="G140" s="414">
        <f>'17NM_PLRecon'!G46</f>
        <v>4626133.8099999996</v>
      </c>
      <c r="H140" s="414">
        <f>'17NM_PLRecon'!H46</f>
        <v>4699987.76</v>
      </c>
      <c r="I140" s="414">
        <f>'17NM_PLRecon'!I46</f>
        <v>3282149.3802846218</v>
      </c>
      <c r="J140" s="414">
        <f>'17NM_PLRecon'!J46</f>
        <v>3057133</v>
      </c>
      <c r="K140" s="414">
        <f>'17NM_PLRecon'!K46</f>
        <v>3954587.6394074396</v>
      </c>
      <c r="L140" s="414">
        <f>'17NM_PLRecon'!L46</f>
        <v>4062677.3604000001</v>
      </c>
      <c r="M140" s="414">
        <f t="shared" si="17"/>
        <v>-672438.25912281778</v>
      </c>
      <c r="N140" s="414">
        <f t="shared" si="18"/>
        <v>-1005544.3604000001</v>
      </c>
      <c r="O140" s="414">
        <f>'17NM_PLRecon'!O46</f>
        <v>508187.40272268048</v>
      </c>
      <c r="P140" s="414">
        <f>'17NM_PLRecon'!P46</f>
        <v>546587.9513999999</v>
      </c>
      <c r="Q140" s="414">
        <f>'17NM_PLRecon'!Q46</f>
        <v>558644.98944902478</v>
      </c>
      <c r="R140" s="414">
        <f>'17NM_PLRecon'!R46</f>
        <v>541952.03159999999</v>
      </c>
      <c r="S140" s="414">
        <f t="shared" si="32"/>
        <v>-1739270.6512945229</v>
      </c>
      <c r="T140" s="414">
        <f t="shared" si="33"/>
        <v>-2094084.3434000001</v>
      </c>
      <c r="U140" s="3">
        <v>42</v>
      </c>
    </row>
    <row r="141" spans="1:21" ht="13.5" customHeight="1" x14ac:dyDescent="0.25">
      <c r="A141" s="768" t="s">
        <v>688</v>
      </c>
      <c r="B141" s="79" t="str">
        <f>'17NM_PLRecon'!B47</f>
        <v>2340 PC OLSAN * - NON-TRENDSTAR BILLED</v>
      </c>
      <c r="C141" s="414">
        <f>'17NM_PLRecon'!C47</f>
        <v>0</v>
      </c>
      <c r="D141" s="414">
        <f>'17NM_PLRecon'!D47</f>
        <v>0</v>
      </c>
      <c r="E141" s="408">
        <f>'17NM_PLRecon'!E47</f>
        <v>0</v>
      </c>
      <c r="F141" s="408">
        <f>'17NM_PLRecon'!F47</f>
        <v>0</v>
      </c>
      <c r="G141" s="414">
        <f>'17NM_PLRecon'!G47</f>
        <v>7184633.1200000001</v>
      </c>
      <c r="H141" s="414">
        <f>'17NM_PLRecon'!H47</f>
        <v>7262645.9500000002</v>
      </c>
      <c r="I141" s="414">
        <f>'17NM_PLRecon'!I47</f>
        <v>4791746.5444119638</v>
      </c>
      <c r="J141" s="414">
        <f>'17NM_PLRecon'!J47</f>
        <v>4567049</v>
      </c>
      <c r="K141" s="414">
        <f>'17NM_PLRecon'!K47</f>
        <v>5162810.6234261533</v>
      </c>
      <c r="L141" s="414">
        <f>'17NM_PLRecon'!L47</f>
        <v>5070121.0801999997</v>
      </c>
      <c r="M141" s="414">
        <f t="shared" si="17"/>
        <v>-371064.07901418954</v>
      </c>
      <c r="N141" s="414">
        <f t="shared" si="18"/>
        <v>-503072.08019999973</v>
      </c>
      <c r="O141" s="414">
        <f>'17NM_PLRecon'!O47</f>
        <v>791960.56030651112</v>
      </c>
      <c r="P141" s="414">
        <f>'17NM_PLRecon'!P47</f>
        <v>848760.12199999997</v>
      </c>
      <c r="Q141" s="414">
        <f>'17NM_PLRecon'!Q47</f>
        <v>725444.89634892088</v>
      </c>
      <c r="R141" s="414">
        <f>'17NM_PLRecon'!R47</f>
        <v>685575.25719999999</v>
      </c>
      <c r="S141" s="414">
        <f t="shared" si="32"/>
        <v>-1888469.5356696215</v>
      </c>
      <c r="T141" s="414">
        <f t="shared" si="33"/>
        <v>-2037407.4593999996</v>
      </c>
      <c r="U141" s="3">
        <v>43</v>
      </c>
    </row>
    <row r="142" spans="1:21" ht="13.5" customHeight="1" x14ac:dyDescent="0.25">
      <c r="A142" s="768" t="s">
        <v>688</v>
      </c>
      <c r="B142" s="79" t="str">
        <f>'17NM_PLRecon'!B48</f>
        <v>2360 PC PULSIFER* - NON-TRENDSTAR BILLED</v>
      </c>
      <c r="C142" s="414">
        <f>'17NM_PLRecon'!C48</f>
        <v>0</v>
      </c>
      <c r="D142" s="414">
        <f>'17NM_PLRecon'!D48</f>
        <v>0</v>
      </c>
      <c r="E142" s="408">
        <f>'17NM_PLRecon'!E48</f>
        <v>0</v>
      </c>
      <c r="F142" s="408">
        <f>'17NM_PLRecon'!F48</f>
        <v>0</v>
      </c>
      <c r="G142" s="414">
        <f>'17NM_PLRecon'!G48</f>
        <v>4775597</v>
      </c>
      <c r="H142" s="414">
        <f>'17NM_PLRecon'!H48</f>
        <v>4857691</v>
      </c>
      <c r="I142" s="414">
        <f>'17NM_PLRecon'!I48</f>
        <v>3384986.3688297616</v>
      </c>
      <c r="J142" s="414">
        <f>'17NM_PLRecon'!J48</f>
        <v>3128344</v>
      </c>
      <c r="K142" s="414">
        <f>'17NM_PLRecon'!K48</f>
        <v>3653247.7297403454</v>
      </c>
      <c r="L142" s="414">
        <f>'17NM_PLRecon'!L48</f>
        <v>3586675.7875999999</v>
      </c>
      <c r="M142" s="414">
        <f t="shared" si="17"/>
        <v>-268261.36091058375</v>
      </c>
      <c r="N142" s="414">
        <f t="shared" si="18"/>
        <v>-458331.78759999992</v>
      </c>
      <c r="O142" s="414">
        <f>'17NM_PLRecon'!O48</f>
        <v>528454.00526477047</v>
      </c>
      <c r="P142" s="414">
        <f>'17NM_PLRecon'!P48</f>
        <v>566125.84759999998</v>
      </c>
      <c r="Q142" s="414">
        <f>'17NM_PLRecon'!Q48</f>
        <v>517833.23421364732</v>
      </c>
      <c r="R142" s="414">
        <f>'17NM_PLRecon'!R48</f>
        <v>481837.50459999999</v>
      </c>
      <c r="S142" s="414">
        <f t="shared" si="32"/>
        <v>-1314548.6003890014</v>
      </c>
      <c r="T142" s="414">
        <f t="shared" si="33"/>
        <v>-1506295.1398</v>
      </c>
      <c r="U142" s="3">
        <v>44</v>
      </c>
    </row>
    <row r="143" spans="1:21" ht="13.5" customHeight="1" x14ac:dyDescent="0.25">
      <c r="A143" s="768" t="s">
        <v>688</v>
      </c>
      <c r="B143" s="79" t="str">
        <f>'17NM_PLRecon'!B49</f>
        <v>2400 PC CANALSIDE * - NON-TRENDSTAR BILLED</v>
      </c>
      <c r="C143" s="414">
        <f>'17NM_PLRecon'!C49</f>
        <v>0</v>
      </c>
      <c r="D143" s="414">
        <f>'17NM_PLRecon'!D49</f>
        <v>0</v>
      </c>
      <c r="E143" s="408">
        <f>'17NM_PLRecon'!E49</f>
        <v>0</v>
      </c>
      <c r="F143" s="408">
        <f>'17NM_PLRecon'!F49</f>
        <v>0</v>
      </c>
      <c r="G143" s="414">
        <f>'17NM_PLRecon'!G49</f>
        <v>2080470</v>
      </c>
      <c r="H143" s="414">
        <f>'17NM_PLRecon'!H49</f>
        <v>2174266</v>
      </c>
      <c r="I143" s="414">
        <f>'17NM_PLRecon'!I49</f>
        <v>1375805.1399477343</v>
      </c>
      <c r="J143" s="414">
        <f>'17NM_PLRecon'!J49</f>
        <v>1360071</v>
      </c>
      <c r="K143" s="414">
        <f>'17NM_PLRecon'!K49</f>
        <v>1797518.5627987345</v>
      </c>
      <c r="L143" s="414">
        <f>'17NM_PLRecon'!L49</f>
        <v>1632627.4247999997</v>
      </c>
      <c r="M143" s="414">
        <f t="shared" si="17"/>
        <v>-421713.42285100021</v>
      </c>
      <c r="N143" s="414">
        <f t="shared" si="18"/>
        <v>-272556.42479999969</v>
      </c>
      <c r="O143" s="414">
        <f>'17NM_PLRecon'!O49</f>
        <v>228028.42640390349</v>
      </c>
      <c r="P143" s="414">
        <f>'17NM_PLRecon'!P49</f>
        <v>251722.11419999998</v>
      </c>
      <c r="Q143" s="414">
        <f>'17NM_PLRecon'!Q49</f>
        <v>266463.09702374076</v>
      </c>
      <c r="R143" s="414">
        <f>'17NM_PLRecon'!R49</f>
        <v>235449.82979999998</v>
      </c>
      <c r="S143" s="414">
        <f t="shared" si="32"/>
        <v>-916204.94627864449</v>
      </c>
      <c r="T143" s="414">
        <f t="shared" si="33"/>
        <v>-759728.36879999959</v>
      </c>
      <c r="U143" s="3">
        <v>45</v>
      </c>
    </row>
    <row r="144" spans="1:21" ht="13.5" customHeight="1" x14ac:dyDescent="0.25">
      <c r="A144" s="768" t="s">
        <v>688</v>
      </c>
      <c r="B144" s="1607" t="str">
        <f>'17NM_PLRecon'!B50</f>
        <v>2420 PC MEDICAL ASSOC OF HENRIETTA* - NON-TRENDSTAR BILLED</v>
      </c>
      <c r="C144" s="414">
        <f>'17NM_PLRecon'!C50</f>
        <v>0</v>
      </c>
      <c r="D144" s="414">
        <f>'17NM_PLRecon'!D50</f>
        <v>0</v>
      </c>
      <c r="E144" s="408">
        <f>'17NM_PLRecon'!E50</f>
        <v>0</v>
      </c>
      <c r="F144" s="408">
        <f>'17NM_PLRecon'!F50</f>
        <v>0</v>
      </c>
      <c r="G144" s="414">
        <f>'17NM_PLRecon'!G50</f>
        <v>2661098.81</v>
      </c>
      <c r="H144" s="414">
        <f>'17NM_PLRecon'!H50</f>
        <v>2448006</v>
      </c>
      <c r="I144" s="414">
        <f>'17NM_PLRecon'!I50</f>
        <v>1850946.6302235594</v>
      </c>
      <c r="J144" s="414">
        <f>'17NM_PLRecon'!J50</f>
        <v>1559442</v>
      </c>
      <c r="K144" s="414">
        <f>'17NM_PLRecon'!K50</f>
        <v>2064967.594525408</v>
      </c>
      <c r="L144" s="414">
        <f>'17NM_PLRecon'!L50</f>
        <v>1894802.0787</v>
      </c>
      <c r="M144" s="414">
        <f>I144-K144</f>
        <v>-214020.96430184855</v>
      </c>
      <c r="N144" s="414">
        <f>J144-L144</f>
        <v>-335360.07869999995</v>
      </c>
      <c r="O144" s="414">
        <f>'17NM_PLRecon'!O50</f>
        <v>293320.61376584979</v>
      </c>
      <c r="P144" s="414">
        <f>'17NM_PLRecon'!P50</f>
        <v>281763.67170000001</v>
      </c>
      <c r="Q144" s="414">
        <f>'17NM_PLRecon'!Q50</f>
        <v>339276.36490972672</v>
      </c>
      <c r="R144" s="414">
        <f>'17NM_PLRecon'!R50</f>
        <v>284514.63959999994</v>
      </c>
      <c r="S144" s="414">
        <f>M144-O144-Q144</f>
        <v>-846617.94297742506</v>
      </c>
      <c r="T144" s="414">
        <f>N144-P144-R144</f>
        <v>-901638.3899999999</v>
      </c>
      <c r="U144" s="3">
        <v>46</v>
      </c>
    </row>
    <row r="145" spans="1:21" ht="13.5" customHeight="1" x14ac:dyDescent="0.25">
      <c r="A145" s="768" t="s">
        <v>688</v>
      </c>
      <c r="B145" s="1607" t="str">
        <f>'17NM_PLRecon'!B51</f>
        <v>244 PC BROCKPORT MED  * - NON-TRENDSTAR BILLED</v>
      </c>
      <c r="C145" s="414">
        <f>'17NM_PLRecon'!C51</f>
        <v>0</v>
      </c>
      <c r="D145" s="414">
        <f>'17NM_PLRecon'!D51</f>
        <v>0</v>
      </c>
      <c r="E145" s="408">
        <f>'17NM_PLRecon'!E51</f>
        <v>0</v>
      </c>
      <c r="F145" s="408">
        <f>'17NM_PLRecon'!F51</f>
        <v>0</v>
      </c>
      <c r="G145" s="414">
        <f>'17NM_PLRecon'!G51</f>
        <v>1573763.81</v>
      </c>
      <c r="H145" s="414">
        <f>'17NM_PLRecon'!H51</f>
        <v>1169902.81</v>
      </c>
      <c r="I145" s="414">
        <f>'17NM_PLRecon'!I51</f>
        <v>1000533.218846553</v>
      </c>
      <c r="J145" s="414">
        <f>'17NM_PLRecon'!J51</f>
        <v>712127</v>
      </c>
      <c r="K145" s="414">
        <f>'17NM_PLRecon'!K51</f>
        <v>975371.34019483475</v>
      </c>
      <c r="L145" s="414">
        <f>'17NM_PLRecon'!L51</f>
        <v>904663.7023</v>
      </c>
      <c r="M145" s="414">
        <f>I145-K145</f>
        <v>25161.87865171826</v>
      </c>
      <c r="N145" s="414">
        <f>J145-L145</f>
        <v>-192536.7023</v>
      </c>
      <c r="O145" s="414">
        <f>'17NM_PLRecon'!O51</f>
        <v>359950.38743202609</v>
      </c>
      <c r="P145" s="414">
        <f>'17NM_PLRecon'!P51</f>
        <v>268296.10700000002</v>
      </c>
      <c r="Q145" s="414">
        <f>'17NM_PLRecon'!Q51</f>
        <v>192957.73016604866</v>
      </c>
      <c r="R145" s="414">
        <f>'17NM_PLRecon'!R51</f>
        <v>162920.85460000002</v>
      </c>
      <c r="S145" s="414">
        <f>M145-O145-Q145</f>
        <v>-527746.23894635646</v>
      </c>
      <c r="T145" s="414">
        <f>N145-P145-R145</f>
        <v>-623753.66390000004</v>
      </c>
      <c r="U145" s="3">
        <v>47</v>
      </c>
    </row>
    <row r="146" spans="1:21" ht="13.5" customHeight="1" x14ac:dyDescent="0.25">
      <c r="A146" s="768" t="s">
        <v>688</v>
      </c>
      <c r="B146" s="79" t="str">
        <f>'17NM_PLRecon'!B52</f>
        <v>232 PC EASTSIDE INT MED* - NON-TRENDSTAR BILLED</v>
      </c>
      <c r="C146" s="414">
        <f>'17NM_PLRecon'!C52</f>
        <v>0</v>
      </c>
      <c r="D146" s="414">
        <f>'17NM_PLRecon'!D52</f>
        <v>0</v>
      </c>
      <c r="E146" s="408">
        <f>'17NM_PLRecon'!E52</f>
        <v>0</v>
      </c>
      <c r="F146" s="408">
        <f>'17NM_PLRecon'!F52</f>
        <v>0</v>
      </c>
      <c r="G146" s="1780">
        <f>'17NM_PLRecon'!G52</f>
        <v>4636249.5599999996</v>
      </c>
      <c r="H146" s="414">
        <f>'17NM_PLRecon'!H52</f>
        <v>1940654</v>
      </c>
      <c r="I146" s="414">
        <f>'17NM_PLRecon'!I52</f>
        <v>3188723.1341184569</v>
      </c>
      <c r="J146" s="414">
        <f>'17NM_PLRecon'!J52</f>
        <v>1249189</v>
      </c>
      <c r="K146" s="414">
        <f>'17NM_PLRecon'!K52</f>
        <v>3732727.0340626407</v>
      </c>
      <c r="L146" s="414">
        <f>'17NM_PLRecon'!L52</f>
        <v>1432358.4095999999</v>
      </c>
      <c r="M146" s="414">
        <f t="shared" si="17"/>
        <v>-544003.89994418388</v>
      </c>
      <c r="N146" s="414">
        <f t="shared" si="18"/>
        <v>-183169.4095999999</v>
      </c>
      <c r="O146" s="414">
        <f>'17NM_PLRecon'!O52</f>
        <v>508432.04317498638</v>
      </c>
      <c r="P146" s="414">
        <f>'17NM_PLRecon'!P52</f>
        <v>224936.11199999999</v>
      </c>
      <c r="Q146" s="414">
        <f>'17NM_PLRecon'!Q52</f>
        <v>561651.45031081676</v>
      </c>
      <c r="R146" s="414">
        <f>'17NM_PLRecon'!R52</f>
        <v>222169.872</v>
      </c>
      <c r="S146" s="414">
        <f t="shared" si="32"/>
        <v>-1614087.3934299869</v>
      </c>
      <c r="T146" s="414">
        <f t="shared" si="33"/>
        <v>-630275.39359999984</v>
      </c>
      <c r="U146" s="3">
        <v>48</v>
      </c>
    </row>
    <row r="147" spans="1:21" ht="13.5" customHeight="1" x14ac:dyDescent="0.25">
      <c r="A147" s="768" t="s">
        <v>688</v>
      </c>
      <c r="B147" s="79" t="str">
        <f>'17NM_PLRecon'!B53</f>
        <v>233 PC GATES* - NON-TRENDSTAR BILLED</v>
      </c>
      <c r="C147" s="414">
        <f>'17NM_PLRecon'!C53</f>
        <v>0</v>
      </c>
      <c r="D147" s="414">
        <f>'17NM_PLRecon'!D53</f>
        <v>0</v>
      </c>
      <c r="E147" s="408">
        <f>'17NM_PLRecon'!E53</f>
        <v>0</v>
      </c>
      <c r="F147" s="408">
        <f>'17NM_PLRecon'!F53</f>
        <v>0</v>
      </c>
      <c r="G147" s="1780">
        <f>'17NM_PLRecon'!G53</f>
        <v>3369946</v>
      </c>
      <c r="H147" s="414">
        <f>'17NM_PLRecon'!H53</f>
        <v>1904906</v>
      </c>
      <c r="I147" s="414">
        <f>'17NM_PLRecon'!I53</f>
        <v>2204660.3246789752</v>
      </c>
      <c r="J147" s="414">
        <f>'17NM_PLRecon'!J53</f>
        <v>1197852</v>
      </c>
      <c r="K147" s="414">
        <f>'17NM_PLRecon'!K53</f>
        <v>2421203.3756384128</v>
      </c>
      <c r="L147" s="414">
        <f>'17NM_PLRecon'!L53</f>
        <v>1457219.8004000001</v>
      </c>
      <c r="M147" s="414">
        <f t="shared" si="17"/>
        <v>-216543.05095943762</v>
      </c>
      <c r="N147" s="414">
        <f t="shared" si="18"/>
        <v>-259367.80040000007</v>
      </c>
      <c r="O147" s="414">
        <f>'17NM_PLRecon'!O53</f>
        <v>369071.2601250516</v>
      </c>
      <c r="P147" s="414">
        <f>'17NM_PLRecon'!P53</f>
        <v>220152.8602</v>
      </c>
      <c r="Q147" s="414">
        <f>'17NM_PLRecon'!Q53</f>
        <v>373655.85478305828</v>
      </c>
      <c r="R147" s="414">
        <f>'17NM_PLRecon'!R53</f>
        <v>206776.01490000001</v>
      </c>
      <c r="S147" s="414">
        <f t="shared" si="32"/>
        <v>-959270.1658675475</v>
      </c>
      <c r="T147" s="414">
        <f t="shared" si="33"/>
        <v>-686296.67550000013</v>
      </c>
      <c r="U147" s="3">
        <v>49</v>
      </c>
    </row>
    <row r="148" spans="1:21" ht="13.5" customHeight="1" x14ac:dyDescent="0.25">
      <c r="A148" s="768" t="s">
        <v>688</v>
      </c>
      <c r="B148" s="79" t="str">
        <f>'17NM_PLRecon'!B54</f>
        <v>235 PC PANORAMA* - NON-TRENDSTAR BILLED</v>
      </c>
      <c r="C148" s="414">
        <f>'17NM_PLRecon'!C54</f>
        <v>0</v>
      </c>
      <c r="D148" s="414">
        <f>'17NM_PLRecon'!D54</f>
        <v>0</v>
      </c>
      <c r="E148" s="408">
        <f>'17NM_PLRecon'!E54</f>
        <v>0</v>
      </c>
      <c r="F148" s="408">
        <f>'17NM_PLRecon'!F54</f>
        <v>0</v>
      </c>
      <c r="G148" s="1780">
        <f>'17NM_PLRecon'!G54</f>
        <v>3886493.81</v>
      </c>
      <c r="H148" s="414">
        <f>'17NM_PLRecon'!H54</f>
        <v>1686262</v>
      </c>
      <c r="I148" s="414">
        <f>'17NM_PLRecon'!I54</f>
        <v>2737317.4885577993</v>
      </c>
      <c r="J148" s="414">
        <f>'17NM_PLRecon'!J54</f>
        <v>1086479</v>
      </c>
      <c r="K148" s="414">
        <f>'17NM_PLRecon'!K54</f>
        <v>2969354.2798585449</v>
      </c>
      <c r="L148" s="414">
        <f>'17NM_PLRecon'!L54</f>
        <v>1253457.4317000001</v>
      </c>
      <c r="M148" s="414">
        <f t="shared" si="17"/>
        <v>-232036.79130074568</v>
      </c>
      <c r="N148" s="414">
        <f t="shared" si="18"/>
        <v>-166978.43170000007</v>
      </c>
      <c r="O148" s="414">
        <f>'17NM_PLRecon'!O54</f>
        <v>430408.51289595821</v>
      </c>
      <c r="P148" s="414">
        <f>'17NM_PLRecon'!P54</f>
        <v>194145.2934</v>
      </c>
      <c r="Q148" s="414">
        <f>'17NM_PLRecon'!Q54</f>
        <v>427925.8834132576</v>
      </c>
      <c r="R148" s="414">
        <f>'17NM_PLRecon'!R54</f>
        <v>183972.07919999998</v>
      </c>
      <c r="S148" s="414">
        <f t="shared" si="32"/>
        <v>-1090371.1876099615</v>
      </c>
      <c r="T148" s="414">
        <f t="shared" si="33"/>
        <v>-545095.80429999996</v>
      </c>
      <c r="U148" s="3">
        <v>50</v>
      </c>
    </row>
    <row r="149" spans="1:21" ht="13.5" customHeight="1" x14ac:dyDescent="0.25">
      <c r="A149" s="768" t="s">
        <v>688</v>
      </c>
      <c r="B149" s="79" t="str">
        <f>'17NM_PLRecon'!B55</f>
        <v>237 PC RIMA* - NON-TRENDSTAR BILLED</v>
      </c>
      <c r="C149" s="414">
        <f>'17NM_PLRecon'!C55</f>
        <v>0</v>
      </c>
      <c r="D149" s="414">
        <f>'17NM_PLRecon'!D55</f>
        <v>0</v>
      </c>
      <c r="E149" s="408">
        <f>'17NM_PLRecon'!E55</f>
        <v>0</v>
      </c>
      <c r="F149" s="408">
        <f>'17NM_PLRecon'!F55</f>
        <v>0</v>
      </c>
      <c r="G149" s="1780">
        <f>'17NM_PLRecon'!G55</f>
        <v>3099341.62</v>
      </c>
      <c r="H149" s="414">
        <f>'17NM_PLRecon'!H55</f>
        <v>1302968</v>
      </c>
      <c r="I149" s="414">
        <f>'17NM_PLRecon'!I55</f>
        <v>2080696.5328315091</v>
      </c>
      <c r="J149" s="414">
        <f>'17NM_PLRecon'!J55</f>
        <v>838590</v>
      </c>
      <c r="K149" s="414">
        <f>'17NM_PLRecon'!K55</f>
        <v>2529916.6450521913</v>
      </c>
      <c r="L149" s="414">
        <f>'17NM_PLRecon'!L55</f>
        <v>1002895.3729999999</v>
      </c>
      <c r="M149" s="414">
        <f t="shared" si="17"/>
        <v>-449220.1122206822</v>
      </c>
      <c r="N149" s="414">
        <f t="shared" si="18"/>
        <v>-164305.37299999991</v>
      </c>
      <c r="O149" s="414">
        <f>'17NM_PLRecon'!O55</f>
        <v>337948.48511908733</v>
      </c>
      <c r="P149" s="414">
        <f>'17NM_PLRecon'!P55</f>
        <v>149556.92299999998</v>
      </c>
      <c r="Q149" s="414">
        <f>'17NM_PLRecon'!Q55</f>
        <v>355328.02317809005</v>
      </c>
      <c r="R149" s="414">
        <f>'17NM_PLRecon'!R55</f>
        <v>138063.24350000001</v>
      </c>
      <c r="S149" s="414">
        <f t="shared" si="32"/>
        <v>-1142496.6205178597</v>
      </c>
      <c r="T149" s="414">
        <f t="shared" si="33"/>
        <v>-451925.53949999984</v>
      </c>
      <c r="U149" s="3">
        <v>51</v>
      </c>
    </row>
    <row r="150" spans="1:21" ht="13.5" customHeight="1" x14ac:dyDescent="0.25">
      <c r="A150" s="768" t="s">
        <v>688</v>
      </c>
      <c r="B150" s="79" t="str">
        <f>'17NM_PLRecon'!B56</f>
        <v>238 PC SOUTHVIEW* - NON-TRENDSTAR BILLED</v>
      </c>
      <c r="C150" s="414">
        <f>'17NM_PLRecon'!C56</f>
        <v>0</v>
      </c>
      <c r="D150" s="414">
        <f>'17NM_PLRecon'!D56</f>
        <v>0</v>
      </c>
      <c r="E150" s="408">
        <f>'17NM_PLRecon'!E56</f>
        <v>0</v>
      </c>
      <c r="F150" s="408">
        <f>'17NM_PLRecon'!F56</f>
        <v>0</v>
      </c>
      <c r="G150" s="1780">
        <f>'17NM_PLRecon'!G56</f>
        <v>4843872</v>
      </c>
      <c r="H150" s="414">
        <f>'17NM_PLRecon'!H56</f>
        <v>2008280.81</v>
      </c>
      <c r="I150" s="414">
        <f>'17NM_PLRecon'!I56</f>
        <v>3337097.7000698545</v>
      </c>
      <c r="J150" s="414">
        <f>'17NM_PLRecon'!J56</f>
        <v>1282906</v>
      </c>
      <c r="K150" s="414">
        <f>'17NM_PLRecon'!K56</f>
        <v>3693835.2115719961</v>
      </c>
      <c r="L150" s="414">
        <f>'17NM_PLRecon'!L56</f>
        <v>1417646.5914999996</v>
      </c>
      <c r="M150" s="414">
        <f t="shared" si="17"/>
        <v>-356737.5115021416</v>
      </c>
      <c r="N150" s="414">
        <f t="shared" si="18"/>
        <v>-134740.59149999963</v>
      </c>
      <c r="O150" s="414">
        <f>'17NM_PLRecon'!O56</f>
        <v>533875.21461899311</v>
      </c>
      <c r="P150" s="414">
        <f>'17NM_PLRecon'!P56</f>
        <v>232050.07799999998</v>
      </c>
      <c r="Q150" s="414">
        <f>'17NM_PLRecon'!Q56</f>
        <v>539484.43646007357</v>
      </c>
      <c r="R150" s="414">
        <f>'17NM_PLRecon'!R56</f>
        <v>196742.72</v>
      </c>
      <c r="S150" s="414">
        <f t="shared" si="32"/>
        <v>-1430097.1625812082</v>
      </c>
      <c r="T150" s="414">
        <f t="shared" si="33"/>
        <v>-563533.38949999958</v>
      </c>
      <c r="U150" s="3">
        <v>52</v>
      </c>
    </row>
    <row r="151" spans="1:21" ht="13.5" customHeight="1" x14ac:dyDescent="0.25">
      <c r="A151" s="768" t="s">
        <v>688</v>
      </c>
      <c r="B151" s="79" t="str">
        <f>'17NM_PLRecon'!B57</f>
        <v>239 PC TWELVE CORNERS* - NON-TRENDSTAR BILLED</v>
      </c>
      <c r="C151" s="414">
        <f>'17NM_PLRecon'!C57</f>
        <v>0</v>
      </c>
      <c r="D151" s="414">
        <f>'17NM_PLRecon'!D57</f>
        <v>0</v>
      </c>
      <c r="E151" s="408">
        <f>'17NM_PLRecon'!E57</f>
        <v>0</v>
      </c>
      <c r="F151" s="408">
        <f>'17NM_PLRecon'!F57</f>
        <v>0</v>
      </c>
      <c r="G151" s="1780">
        <f>'17NM_PLRecon'!G57</f>
        <v>1630995</v>
      </c>
      <c r="H151" s="414">
        <f>'17NM_PLRecon'!H57</f>
        <v>846734</v>
      </c>
      <c r="I151" s="414">
        <f>'17NM_PLRecon'!I57</f>
        <v>1098853.9178475956</v>
      </c>
      <c r="J151" s="414">
        <f>'17NM_PLRecon'!J57</f>
        <v>539736</v>
      </c>
      <c r="K151" s="414">
        <f>'17NM_PLRecon'!K57</f>
        <v>1522052.9711131225</v>
      </c>
      <c r="L151" s="414">
        <f>'17NM_PLRecon'!L57</f>
        <v>750720.32400000002</v>
      </c>
      <c r="M151" s="414">
        <f t="shared" si="17"/>
        <v>-423199.05326552689</v>
      </c>
      <c r="N151" s="414">
        <f t="shared" si="18"/>
        <v>-210984.32400000002</v>
      </c>
      <c r="O151" s="414">
        <f>'17NM_PLRecon'!O57</f>
        <v>178254.03043004923</v>
      </c>
      <c r="P151" s="414">
        <f>'17NM_PLRecon'!P57</f>
        <v>98040.522499999992</v>
      </c>
      <c r="Q151" s="414">
        <f>'17NM_PLRecon'!Q57</f>
        <v>223940.79796434272</v>
      </c>
      <c r="R151" s="414">
        <f>'17NM_PLRecon'!R57</f>
        <v>107656.56499999999</v>
      </c>
      <c r="S151" s="414">
        <f t="shared" si="32"/>
        <v>-825393.88165991881</v>
      </c>
      <c r="T151" s="414">
        <f t="shared" si="33"/>
        <v>-416681.41149999999</v>
      </c>
      <c r="U151" s="3">
        <v>53</v>
      </c>
    </row>
    <row r="152" spans="1:21" ht="13.5" customHeight="1" x14ac:dyDescent="0.25">
      <c r="A152" s="768" t="s">
        <v>688</v>
      </c>
      <c r="B152" s="79" t="str">
        <f>'17NM_PLRecon'!B58</f>
        <v>2450 PC GENESEE FAMILY MEDICINE* - NON-TRENDSTAR BILLED</v>
      </c>
      <c r="C152" s="414">
        <f>'17NM_PLRecon'!C58</f>
        <v>0</v>
      </c>
      <c r="D152" s="414">
        <f>'17NM_PLRecon'!D58</f>
        <v>0</v>
      </c>
      <c r="E152" s="408">
        <f>'17NM_PLRecon'!E58</f>
        <v>0</v>
      </c>
      <c r="F152" s="408">
        <f>'17NM_PLRecon'!F58</f>
        <v>0</v>
      </c>
      <c r="G152" s="414">
        <f>'17NM_PLRecon'!G58</f>
        <v>2891327.81</v>
      </c>
      <c r="H152" s="414">
        <f>'17NM_PLRecon'!H58</f>
        <v>1458757.19</v>
      </c>
      <c r="I152" s="414">
        <f>'17NM_PLRecon'!I58</f>
        <v>1828742.6905319148</v>
      </c>
      <c r="J152" s="414">
        <f>'17NM_PLRecon'!J58</f>
        <v>884444</v>
      </c>
      <c r="K152" s="414">
        <f>'17NM_PLRecon'!K58</f>
        <v>1937791.6172447607</v>
      </c>
      <c r="L152" s="414">
        <f>'17NM_PLRecon'!L58</f>
        <v>1245274.9734</v>
      </c>
      <c r="M152" s="414">
        <f t="shared" si="17"/>
        <v>-109048.92671284592</v>
      </c>
      <c r="N152" s="414">
        <f t="shared" si="18"/>
        <v>-360830.97340000002</v>
      </c>
      <c r="O152" s="414">
        <f>'17NM_PLRecon'!O58</f>
        <v>314442.68315705657</v>
      </c>
      <c r="P152" s="414">
        <f>'17NM_PLRecon'!P58</f>
        <v>168080.25319999998</v>
      </c>
      <c r="Q152" s="414">
        <f>'17NM_PLRecon'!Q58</f>
        <v>325089.87578243541</v>
      </c>
      <c r="R152" s="414">
        <f>'17NM_PLRecon'!R58</f>
        <v>190890.75379999998</v>
      </c>
      <c r="S152" s="414">
        <f t="shared" si="32"/>
        <v>-748581.4856523379</v>
      </c>
      <c r="T152" s="414">
        <f t="shared" si="33"/>
        <v>-719801.98039999988</v>
      </c>
      <c r="U152" s="3">
        <v>54</v>
      </c>
    </row>
    <row r="153" spans="1:21" ht="13.5" customHeight="1" x14ac:dyDescent="0.25">
      <c r="A153" s="768" t="s">
        <v>688</v>
      </c>
      <c r="B153" s="79" t="str">
        <f>'17NM_PLRecon'!B59</f>
        <v>246 PC INTERNAL MED AT LAKESIDE* - NON-TRENDSTAR BILLED</v>
      </c>
      <c r="C153" s="414">
        <f>'17NM_PLRecon'!C59</f>
        <v>0</v>
      </c>
      <c r="D153" s="414">
        <f>'17NM_PLRecon'!D59</f>
        <v>0</v>
      </c>
      <c r="E153" s="408">
        <f>'17NM_PLRecon'!E59</f>
        <v>0</v>
      </c>
      <c r="F153" s="408">
        <f>'17NM_PLRecon'!F59</f>
        <v>0</v>
      </c>
      <c r="G153" s="414">
        <f>'17NM_PLRecon'!G59</f>
        <v>1261982</v>
      </c>
      <c r="H153" s="414">
        <f>'17NM_PLRecon'!H59</f>
        <v>594836</v>
      </c>
      <c r="I153" s="414">
        <f>'17NM_PLRecon'!I59</f>
        <v>790461.50533991307</v>
      </c>
      <c r="J153" s="414">
        <f>'17NM_PLRecon'!J59</f>
        <v>354374</v>
      </c>
      <c r="K153" s="414">
        <f>'17NM_PLRecon'!K59</f>
        <v>1125426.420064941</v>
      </c>
      <c r="L153" s="414">
        <f>'17NM_PLRecon'!L59</f>
        <v>492131.35840000003</v>
      </c>
      <c r="M153" s="414">
        <f t="shared" si="17"/>
        <v>-334964.91472502798</v>
      </c>
      <c r="N153" s="414">
        <f t="shared" si="18"/>
        <v>-137757.35840000003</v>
      </c>
      <c r="O153" s="414">
        <f>'17NM_PLRecon'!O59</f>
        <v>138257.29282693454</v>
      </c>
      <c r="P153" s="414">
        <f>'17NM_PLRecon'!P59</f>
        <v>68691.805599999992</v>
      </c>
      <c r="Q153" s="414">
        <f>'17NM_PLRecon'!Q59</f>
        <v>331776.4003026727</v>
      </c>
      <c r="R153" s="414">
        <f>'17NM_PLRecon'!R59</f>
        <v>76593.88</v>
      </c>
      <c r="S153" s="414">
        <f t="shared" si="32"/>
        <v>-804998.60785463522</v>
      </c>
      <c r="T153" s="414">
        <f t="shared" si="33"/>
        <v>-283043.04399999999</v>
      </c>
      <c r="U153" s="3">
        <v>55</v>
      </c>
    </row>
    <row r="154" spans="1:21" ht="13.5" customHeight="1" x14ac:dyDescent="0.25">
      <c r="A154" s="1608" t="s">
        <v>1461</v>
      </c>
      <c r="B154" s="1610" t="str">
        <f>'17NM_PLRecon'!B60</f>
        <v>*2470 MED ASSOC PENFIELD YMCA</v>
      </c>
      <c r="C154" s="414">
        <f>'17NM_PLRecon'!C60</f>
        <v>0</v>
      </c>
      <c r="D154" s="414">
        <f>'17NM_PLRecon'!D60</f>
        <v>0</v>
      </c>
      <c r="E154" s="408">
        <f>'17NM_PLRecon'!E60</f>
        <v>0</v>
      </c>
      <c r="F154" s="408">
        <f>'17NM_PLRecon'!F60</f>
        <v>0</v>
      </c>
      <c r="G154" s="414">
        <f>'17NM_PLRecon'!G60</f>
        <v>1028553</v>
      </c>
      <c r="H154" s="414">
        <f>'17NM_PLRecon'!H60</f>
        <v>921843</v>
      </c>
      <c r="I154" s="414">
        <f>'17NM_PLRecon'!I60</f>
        <v>691262.77488216409</v>
      </c>
      <c r="J154" s="414">
        <f>'17NM_PLRecon'!J60</f>
        <v>597631</v>
      </c>
      <c r="K154" s="414">
        <f>'17NM_PLRecon'!K60</f>
        <v>1094634.6297983595</v>
      </c>
      <c r="L154" s="414">
        <f>'17NM_PLRecon'!L60</f>
        <v>1030255.6895999999</v>
      </c>
      <c r="M154" s="414">
        <f t="shared" ref="M154:M156" si="34">I154-K154</f>
        <v>-403371.85491619539</v>
      </c>
      <c r="N154" s="414">
        <f t="shared" ref="N154:N156" si="35">J154-L154</f>
        <v>-432624.68959999993</v>
      </c>
      <c r="O154" s="414">
        <f>'17NM_PLRecon'!O60</f>
        <v>111855.17360468346</v>
      </c>
      <c r="P154" s="414">
        <f>'17NM_PLRecon'!P60</f>
        <v>106041.71519999999</v>
      </c>
      <c r="Q154" s="414">
        <f>'17NM_PLRecon'!Q60</f>
        <v>178472.05173247235</v>
      </c>
      <c r="R154" s="414">
        <f>'17NM_PLRecon'!R60</f>
        <v>137226.34559999997</v>
      </c>
      <c r="S154" s="414">
        <f t="shared" ref="S154:S156" si="36">M154-O154-Q154</f>
        <v>-693699.08025335125</v>
      </c>
      <c r="T154" s="414">
        <f t="shared" ref="T154:T156" si="37">N154-P154-R154</f>
        <v>-675892.7503999999</v>
      </c>
      <c r="U154" s="3">
        <v>56</v>
      </c>
    </row>
    <row r="155" spans="1:21" ht="13.5" customHeight="1" x14ac:dyDescent="0.25">
      <c r="A155" s="1608" t="s">
        <v>1461</v>
      </c>
      <c r="B155" s="1610" t="str">
        <f>'17NM_PLRecon'!B61</f>
        <v>*2480 PC PERINTON PEDIATRICS</v>
      </c>
      <c r="C155" s="414">
        <f>'17NM_PLRecon'!C61</f>
        <v>0</v>
      </c>
      <c r="D155" s="414">
        <f>'17NM_PLRecon'!D61</f>
        <v>0</v>
      </c>
      <c r="E155" s="408">
        <f>'17NM_PLRecon'!E61</f>
        <v>0</v>
      </c>
      <c r="F155" s="408">
        <f>'17NM_PLRecon'!F61</f>
        <v>0</v>
      </c>
      <c r="G155" s="414">
        <f>'17NM_PLRecon'!G61</f>
        <v>0</v>
      </c>
      <c r="H155" s="414">
        <f>'17NM_PLRecon'!H61</f>
        <v>0</v>
      </c>
      <c r="I155" s="414">
        <f>'17NM_PLRecon'!I61</f>
        <v>0</v>
      </c>
      <c r="J155" s="414">
        <f>'17NM_PLRecon'!J61</f>
        <v>0</v>
      </c>
      <c r="K155" s="414">
        <f>'17NM_PLRecon'!K61</f>
        <v>0</v>
      </c>
      <c r="L155" s="414">
        <f>'17NM_PLRecon'!L61</f>
        <v>92.69</v>
      </c>
      <c r="M155" s="414">
        <f t="shared" si="34"/>
        <v>0</v>
      </c>
      <c r="N155" s="414">
        <f t="shared" si="35"/>
        <v>-92.69</v>
      </c>
      <c r="O155" s="414">
        <f>'17NM_PLRecon'!O61</f>
        <v>0</v>
      </c>
      <c r="P155" s="414">
        <f>'17NM_PLRecon'!P61</f>
        <v>0</v>
      </c>
      <c r="Q155" s="414">
        <f>'17NM_PLRecon'!Q61</f>
        <v>0</v>
      </c>
      <c r="R155" s="414">
        <f>'17NM_PLRecon'!R61</f>
        <v>8.64</v>
      </c>
      <c r="S155" s="414">
        <f t="shared" si="36"/>
        <v>0</v>
      </c>
      <c r="T155" s="414">
        <f t="shared" si="37"/>
        <v>-101.33</v>
      </c>
      <c r="U155" s="3">
        <v>57</v>
      </c>
    </row>
    <row r="156" spans="1:21" ht="13.5" customHeight="1" x14ac:dyDescent="0.25">
      <c r="A156" s="1608" t="s">
        <v>1461</v>
      </c>
      <c r="B156" s="1610" t="str">
        <f>'17NM_PLRecon'!B62</f>
        <v>*2490 PC CENTER FOR NUTRITION</v>
      </c>
      <c r="C156" s="414">
        <f>'17NM_PLRecon'!C62</f>
        <v>0</v>
      </c>
      <c r="D156" s="414">
        <f>'17NM_PLRecon'!D62</f>
        <v>0</v>
      </c>
      <c r="E156" s="408">
        <f>'17NM_PLRecon'!E62</f>
        <v>0</v>
      </c>
      <c r="F156" s="408">
        <f>'17NM_PLRecon'!F62</f>
        <v>0</v>
      </c>
      <c r="G156" s="414">
        <f>'17NM_PLRecon'!G62</f>
        <v>152341.51</v>
      </c>
      <c r="H156" s="414">
        <f>'17NM_PLRecon'!H62</f>
        <v>110551</v>
      </c>
      <c r="I156" s="414">
        <f>'17NM_PLRecon'!I62</f>
        <v>152341.51</v>
      </c>
      <c r="J156" s="414">
        <f>'17NM_PLRecon'!J62</f>
        <v>110551</v>
      </c>
      <c r="K156" s="414">
        <f>'17NM_PLRecon'!K62</f>
        <v>220697.95</v>
      </c>
      <c r="L156" s="414">
        <f>'17NM_PLRecon'!L62</f>
        <v>173617.57</v>
      </c>
      <c r="M156" s="414">
        <f t="shared" si="34"/>
        <v>-68356.44</v>
      </c>
      <c r="N156" s="414">
        <f t="shared" si="35"/>
        <v>-63066.570000000007</v>
      </c>
      <c r="O156" s="414">
        <f>'17NM_PLRecon'!O62</f>
        <v>16438.82</v>
      </c>
      <c r="P156" s="414">
        <f>'17NM_PLRecon'!P62</f>
        <v>12741.27</v>
      </c>
      <c r="Q156" s="414">
        <f>'17NM_PLRecon'!Q62</f>
        <v>26529.99</v>
      </c>
      <c r="R156" s="414">
        <f>'17NM_PLRecon'!R62</f>
        <v>20016.25</v>
      </c>
      <c r="S156" s="414">
        <f t="shared" si="36"/>
        <v>-111325.25000000001</v>
      </c>
      <c r="T156" s="414">
        <f t="shared" si="37"/>
        <v>-95824.090000000011</v>
      </c>
      <c r="U156" s="3">
        <v>58</v>
      </c>
    </row>
    <row r="157" spans="1:21" ht="13.5" customHeight="1" x14ac:dyDescent="0.25">
      <c r="A157" s="768" t="s">
        <v>688</v>
      </c>
      <c r="B157" s="1607" t="str">
        <f>'17NM_PLRecon'!B63</f>
        <v>*241 PC MANHATTAN SQ FAM MED</v>
      </c>
      <c r="C157" s="414">
        <f>'17NM_PLRecon'!C63</f>
        <v>0</v>
      </c>
      <c r="D157" s="414">
        <f>'17NM_PLRecon'!D63</f>
        <v>0</v>
      </c>
      <c r="E157" s="408">
        <f>'17NM_PLRecon'!E63</f>
        <v>0</v>
      </c>
      <c r="F157" s="408">
        <f>'17NM_PLRecon'!F63</f>
        <v>0</v>
      </c>
      <c r="G157" s="414">
        <f>'17NM_PLRecon'!G63</f>
        <v>1904195</v>
      </c>
      <c r="H157" s="414">
        <f>'17NM_PLRecon'!H63</f>
        <v>605658</v>
      </c>
      <c r="I157" s="414">
        <f>'17NM_PLRecon'!I63</f>
        <v>1143350.6762278969</v>
      </c>
      <c r="J157" s="414">
        <f>'17NM_PLRecon'!J63</f>
        <v>357883</v>
      </c>
      <c r="K157" s="414">
        <f>'17NM_PLRecon'!K63</f>
        <v>1773223.715940498</v>
      </c>
      <c r="L157" s="414">
        <f>'17NM_PLRecon'!L63</f>
        <v>1183314.2867000001</v>
      </c>
      <c r="M157" s="414">
        <f>I157-K157</f>
        <v>-629873.03971260111</v>
      </c>
      <c r="N157" s="414">
        <f>J157-L157</f>
        <v>-825431.28670000006</v>
      </c>
      <c r="O157" s="414">
        <f>'17NM_PLRecon'!O63</f>
        <v>206078.65341945583</v>
      </c>
      <c r="P157" s="414">
        <f>'17NM_PLRecon'!P63</f>
        <v>69767.534199999995</v>
      </c>
      <c r="Q157" s="414">
        <f>'17NM_PLRecon'!Q63</f>
        <v>275032.27493915427</v>
      </c>
      <c r="R157" s="414">
        <f>'17NM_PLRecon'!R63</f>
        <v>159406.01950000002</v>
      </c>
      <c r="S157" s="414">
        <f>M157-O157-Q157</f>
        <v>-1110983.9680712111</v>
      </c>
      <c r="T157" s="414">
        <f>N157-P157-R157</f>
        <v>-1054604.8404000001</v>
      </c>
      <c r="U157" s="3">
        <v>59</v>
      </c>
    </row>
    <row r="158" spans="1:21" ht="13.5" customHeight="1" x14ac:dyDescent="0.25">
      <c r="A158" s="768" t="s">
        <v>688</v>
      </c>
      <c r="B158" s="1607" t="str">
        <f>'17NM_PLRecon'!B64</f>
        <v>*243 PC NORTH PONDS FAMILY MED</v>
      </c>
      <c r="C158" s="414">
        <f>'17NM_PLRecon'!C64</f>
        <v>0</v>
      </c>
      <c r="D158" s="414">
        <f>'17NM_PLRecon'!D64</f>
        <v>0</v>
      </c>
      <c r="E158" s="408">
        <f>'17NM_PLRecon'!E64</f>
        <v>0</v>
      </c>
      <c r="F158" s="408">
        <f>'17NM_PLRecon'!F64</f>
        <v>0</v>
      </c>
      <c r="G158" s="414">
        <f>'17NM_PLRecon'!G64</f>
        <v>2281865</v>
      </c>
      <c r="H158" s="414">
        <f>'17NM_PLRecon'!H64</f>
        <v>1844058</v>
      </c>
      <c r="I158" s="414">
        <f>'17NM_PLRecon'!I64</f>
        <v>1520001.8450546574</v>
      </c>
      <c r="J158" s="414">
        <f>'17NM_PLRecon'!J64</f>
        <v>1181397</v>
      </c>
      <c r="K158" s="414">
        <f>'17NM_PLRecon'!K64</f>
        <v>1914810.9497713959</v>
      </c>
      <c r="L158" s="414">
        <f>'17NM_PLRecon'!L64</f>
        <v>1675172.8512000002</v>
      </c>
      <c r="M158" s="414">
        <f>I158-K158</f>
        <v>-394809.10471673845</v>
      </c>
      <c r="N158" s="414">
        <f>J158-L158</f>
        <v>-493775.85120000015</v>
      </c>
      <c r="O158" s="414">
        <f>'17NM_PLRecon'!O64</f>
        <v>249506.79445254384</v>
      </c>
      <c r="P158" s="414">
        <f>'17NM_PLRecon'!P64</f>
        <v>213883.65119999999</v>
      </c>
      <c r="Q158" s="414">
        <f>'17NM_PLRecon'!Q64</f>
        <v>315622.48397431208</v>
      </c>
      <c r="R158" s="414">
        <f>'17NM_PLRecon'!R64</f>
        <v>251467.872</v>
      </c>
      <c r="S158" s="414">
        <f>M158-O158-Q158</f>
        <v>-959938.38314359437</v>
      </c>
      <c r="T158" s="414">
        <f>N158-P158-R158</f>
        <v>-959127.37440000009</v>
      </c>
      <c r="U158" s="3">
        <v>60</v>
      </c>
    </row>
    <row r="159" spans="1:21" ht="13.5" customHeight="1" x14ac:dyDescent="0.25">
      <c r="A159" s="768" t="s">
        <v>688</v>
      </c>
      <c r="B159" s="79" t="str">
        <f>'17NM_PLRecon'!B65</f>
        <v>254 PC PFITZNER* - NON-TRENDSTAR BILLED</v>
      </c>
      <c r="C159" s="414">
        <f>'17NM_PLRecon'!C65</f>
        <v>0</v>
      </c>
      <c r="D159" s="414">
        <f>'17NM_PLRecon'!D65</f>
        <v>0</v>
      </c>
      <c r="E159" s="408">
        <f>'17NM_PLRecon'!E65</f>
        <v>0</v>
      </c>
      <c r="F159" s="408">
        <f>'17NM_PLRecon'!F65</f>
        <v>0</v>
      </c>
      <c r="G159" s="414">
        <f>'17NM_PLRecon'!G65</f>
        <v>0</v>
      </c>
      <c r="H159" s="414">
        <f>'17NM_PLRecon'!H65</f>
        <v>0</v>
      </c>
      <c r="I159" s="414">
        <f>'17NM_PLRecon'!I65</f>
        <v>0</v>
      </c>
      <c r="J159" s="414">
        <f>'17NM_PLRecon'!J65</f>
        <v>0</v>
      </c>
      <c r="K159" s="414">
        <f>'17NM_PLRecon'!K65</f>
        <v>0</v>
      </c>
      <c r="L159" s="414">
        <f>'17NM_PLRecon'!L65</f>
        <v>0</v>
      </c>
      <c r="M159" s="414">
        <f t="shared" si="17"/>
        <v>0</v>
      </c>
      <c r="N159" s="414">
        <f t="shared" si="18"/>
        <v>0</v>
      </c>
      <c r="O159" s="414">
        <f>'17NM_PLRecon'!O65</f>
        <v>0</v>
      </c>
      <c r="P159" s="414">
        <f>'17NM_PLRecon'!P65</f>
        <v>0</v>
      </c>
      <c r="Q159" s="414">
        <f>'17NM_PLRecon'!Q65</f>
        <v>0</v>
      </c>
      <c r="R159" s="414">
        <f>'17NM_PLRecon'!R65</f>
        <v>0</v>
      </c>
      <c r="S159" s="414">
        <f t="shared" si="32"/>
        <v>0</v>
      </c>
      <c r="T159" s="414">
        <f t="shared" si="33"/>
        <v>0</v>
      </c>
      <c r="U159" s="3">
        <v>61</v>
      </c>
    </row>
    <row r="160" spans="1:21" ht="13.5" customHeight="1" x14ac:dyDescent="0.25">
      <c r="A160" s="768" t="s">
        <v>688</v>
      </c>
      <c r="B160" s="2962" t="str">
        <f>'17NM_PLRecon'!B66</f>
        <v>255 PC CULVER* - NON-TRENDSTAR BILLED</v>
      </c>
      <c r="C160" s="414">
        <f>'17NM_PLRecon'!C66</f>
        <v>0</v>
      </c>
      <c r="D160" s="414">
        <f>'17NM_PLRecon'!D66</f>
        <v>0</v>
      </c>
      <c r="E160" s="408">
        <f>'17NM_PLRecon'!E66</f>
        <v>0</v>
      </c>
      <c r="F160" s="408">
        <f>'17NM_PLRecon'!F66</f>
        <v>0</v>
      </c>
      <c r="G160" s="414">
        <f>'17NM_PLRecon'!G66</f>
        <v>0</v>
      </c>
      <c r="H160" s="414">
        <f>'17NM_PLRecon'!H66</f>
        <v>0</v>
      </c>
      <c r="I160" s="414">
        <f>'17NM_PLRecon'!I66</f>
        <v>0</v>
      </c>
      <c r="J160" s="414">
        <f>'17NM_PLRecon'!J66</f>
        <v>0</v>
      </c>
      <c r="K160" s="414">
        <f>'17NM_PLRecon'!K66</f>
        <v>0</v>
      </c>
      <c r="L160" s="414">
        <f>'17NM_PLRecon'!L66</f>
        <v>0</v>
      </c>
      <c r="M160" s="414">
        <f t="shared" si="17"/>
        <v>0</v>
      </c>
      <c r="N160" s="414">
        <f t="shared" si="18"/>
        <v>0</v>
      </c>
      <c r="O160" s="414">
        <f>'17NM_PLRecon'!O66</f>
        <v>0</v>
      </c>
      <c r="P160" s="414">
        <f>'17NM_PLRecon'!P66</f>
        <v>0</v>
      </c>
      <c r="Q160" s="414">
        <f>'17NM_PLRecon'!Q66</f>
        <v>0</v>
      </c>
      <c r="R160" s="414">
        <f>'17NM_PLRecon'!R66</f>
        <v>0</v>
      </c>
      <c r="S160" s="414">
        <f t="shared" si="32"/>
        <v>0</v>
      </c>
      <c r="T160" s="414">
        <f t="shared" si="33"/>
        <v>0</v>
      </c>
      <c r="U160" s="3">
        <v>62</v>
      </c>
    </row>
    <row r="161" spans="1:21" ht="13.5" customHeight="1" x14ac:dyDescent="0.25">
      <c r="A161" s="768" t="s">
        <v>688</v>
      </c>
      <c r="B161" s="79" t="str">
        <f>'17NM_PLRecon'!B67</f>
        <v>256 PC MEDICAL HOME* - NON-TRENDSTAR BILLED</v>
      </c>
      <c r="C161" s="414">
        <f>'17NM_PLRecon'!C67</f>
        <v>0</v>
      </c>
      <c r="D161" s="414">
        <f>'17NM_PLRecon'!D67</f>
        <v>0</v>
      </c>
      <c r="E161" s="408">
        <f>'17NM_PLRecon'!E67</f>
        <v>0</v>
      </c>
      <c r="F161" s="408">
        <f>'17NM_PLRecon'!F67</f>
        <v>0</v>
      </c>
      <c r="G161" s="414">
        <f>'17NM_PLRecon'!G67</f>
        <v>0</v>
      </c>
      <c r="H161" s="414">
        <f>'17NM_PLRecon'!H67</f>
        <v>0</v>
      </c>
      <c r="I161" s="414">
        <f>'17NM_PLRecon'!I67</f>
        <v>0</v>
      </c>
      <c r="J161" s="414">
        <f>'17NM_PLRecon'!J67</f>
        <v>0</v>
      </c>
      <c r="K161" s="414">
        <f>'17NM_PLRecon'!K67</f>
        <v>0</v>
      </c>
      <c r="L161" s="414">
        <f>'17NM_PLRecon'!L67</f>
        <v>0</v>
      </c>
      <c r="M161" s="414">
        <f t="shared" si="17"/>
        <v>0</v>
      </c>
      <c r="N161" s="414">
        <f t="shared" si="18"/>
        <v>0</v>
      </c>
      <c r="O161" s="414">
        <f>'17NM_PLRecon'!O67</f>
        <v>0</v>
      </c>
      <c r="P161" s="414">
        <f>'17NM_PLRecon'!P67</f>
        <v>0</v>
      </c>
      <c r="Q161" s="414">
        <f>'17NM_PLRecon'!Q67</f>
        <v>0</v>
      </c>
      <c r="R161" s="414">
        <f>'17NM_PLRecon'!R67</f>
        <v>0</v>
      </c>
      <c r="S161" s="414">
        <f t="shared" si="32"/>
        <v>0</v>
      </c>
      <c r="T161" s="414">
        <f t="shared" si="33"/>
        <v>0</v>
      </c>
      <c r="U161" s="3">
        <v>63</v>
      </c>
    </row>
    <row r="162" spans="1:21" ht="13.5" customHeight="1" x14ac:dyDescent="0.25">
      <c r="A162" s="413" t="s">
        <v>766</v>
      </c>
      <c r="B162" s="79" t="str">
        <f>'17NM_PLRecon'!B70</f>
        <v xml:space="preserve">  CLINICAL LAB:  NON-OMEGA</v>
      </c>
      <c r="C162" s="414">
        <f>'17NM_PLRecon'!C70</f>
        <v>64740.453033576923</v>
      </c>
      <c r="D162" s="414">
        <f>'17NM_PLRecon'!D70</f>
        <v>44602.080171038811</v>
      </c>
      <c r="E162" s="408">
        <f>'17NM_PLRecon'!E70</f>
        <v>498192</v>
      </c>
      <c r="F162" s="408">
        <f>'17NM_PLRecon'!F70</f>
        <v>326655</v>
      </c>
      <c r="G162" s="414">
        <f>'17NM_PLRecon'!G70</f>
        <v>45490163</v>
      </c>
      <c r="H162" s="414">
        <f>'17NM_PLRecon'!H70</f>
        <v>29999802</v>
      </c>
      <c r="I162" s="414">
        <f>'17NM_PLRecon'!I70</f>
        <v>6326666.8400000036</v>
      </c>
      <c r="J162" s="414">
        <f>'17NM_PLRecon'!J70</f>
        <v>5710003.5200000033</v>
      </c>
      <c r="K162" s="414">
        <f>'17NM_PLRecon'!K70</f>
        <v>8198485.4639549591</v>
      </c>
      <c r="L162" s="414">
        <f>'17NM_PLRecon'!L70</f>
        <v>4437869.497200001</v>
      </c>
      <c r="M162" s="414">
        <f t="shared" si="17"/>
        <v>-1871818.6239549555</v>
      </c>
      <c r="N162" s="414">
        <f t="shared" si="18"/>
        <v>1272134.0228000022</v>
      </c>
      <c r="O162" s="414">
        <f>'17NM_PLRecon'!O70</f>
        <v>1990751.0166506376</v>
      </c>
      <c r="P162" s="414">
        <f>'17NM_PLRecon'!P70</f>
        <v>736335.07710000034</v>
      </c>
      <c r="Q162" s="414">
        <f>'17NM_PLRecon'!Q70</f>
        <v>2633461.0859840838</v>
      </c>
      <c r="R162" s="414">
        <f>'17NM_PLRecon'!R70</f>
        <v>1425734.0406000009</v>
      </c>
      <c r="S162" s="414">
        <f>'17NM_PLRecon'!S70</f>
        <v>-6496030.7265896769</v>
      </c>
      <c r="T162" s="414">
        <f>'17NM_PLRecon'!T70</f>
        <v>-889935.09489999898</v>
      </c>
      <c r="U162" s="3">
        <v>66</v>
      </c>
    </row>
    <row r="163" spans="1:21" ht="13.5" customHeight="1" x14ac:dyDescent="0.25">
      <c r="A163" s="1608" t="s">
        <v>1461</v>
      </c>
      <c r="B163" s="1609" t="str">
        <f>'17NM_PLRecon'!B68</f>
        <v>4920 MEDICAL ONCOLOGY - IDX Billed - OUTPATIENT</v>
      </c>
      <c r="C163" s="414">
        <f>'17NM_PLRecon'!C68</f>
        <v>0</v>
      </c>
      <c r="D163" s="414">
        <f>'17NM_PLRecon'!D68</f>
        <v>0</v>
      </c>
      <c r="E163" s="408">
        <f>'17NM_PLRecon'!E68</f>
        <v>0</v>
      </c>
      <c r="F163" s="408">
        <f>'17NM_PLRecon'!F68</f>
        <v>0</v>
      </c>
      <c r="G163" s="414">
        <f>'17NM_PLRecon'!G68</f>
        <v>7141800</v>
      </c>
      <c r="H163" s="414">
        <f>'17NM_PLRecon'!H68</f>
        <v>4507417.5960346963</v>
      </c>
      <c r="I163" s="414">
        <f>'17NM_PLRecon'!I68</f>
        <v>1539725.81</v>
      </c>
      <c r="J163" s="414">
        <f>'17NM_PLRecon'!J68</f>
        <v>1818743</v>
      </c>
      <c r="K163" s="414">
        <f>'17NM_PLRecon'!K68</f>
        <v>2966159.855684475</v>
      </c>
      <c r="L163" s="414">
        <f>'17NM_PLRecon'!L68</f>
        <v>1929667.6077924115</v>
      </c>
      <c r="M163" s="414">
        <f t="shared" si="17"/>
        <v>-1426434.045684475</v>
      </c>
      <c r="N163" s="414">
        <f t="shared" si="18"/>
        <v>-110924.60779241147</v>
      </c>
      <c r="O163" s="414">
        <f>'17NM_PLRecon'!O68</f>
        <v>479.1762678347136</v>
      </c>
      <c r="P163" s="414">
        <f>'17NM_PLRecon'!P68</f>
        <v>325.61840851493935</v>
      </c>
      <c r="Q163" s="414">
        <f>'17NM_PLRecon'!Q68</f>
        <v>1107247.7832928633</v>
      </c>
      <c r="R163" s="414">
        <f>'17NM_PLRecon'!R68</f>
        <v>737495.71865682793</v>
      </c>
      <c r="S163" s="414">
        <f>'17NM_PLRecon'!S68</f>
        <v>-2534161.0052451729</v>
      </c>
      <c r="T163" s="414">
        <f>'17NM_PLRecon'!T68</f>
        <v>-848745.94485775428</v>
      </c>
      <c r="U163" s="3">
        <v>64</v>
      </c>
    </row>
    <row r="164" spans="1:21" ht="13.5" customHeight="1" x14ac:dyDescent="0.25">
      <c r="A164" s="1608" t="s">
        <v>1461</v>
      </c>
      <c r="B164" s="1609" t="str">
        <f>'17NM_PLRecon'!B69</f>
        <v>4920 MEDICAL ONCOLOGY - IDX Billed - INPATIENT</v>
      </c>
      <c r="C164" s="414">
        <f>'17NM_PLRecon'!C69</f>
        <v>0</v>
      </c>
      <c r="D164" s="414">
        <f>'17NM_PLRecon'!D69</f>
        <v>0</v>
      </c>
      <c r="E164" s="408">
        <f>'17NM_PLRecon'!E69</f>
        <v>0</v>
      </c>
      <c r="F164" s="408">
        <f>'17NM_PLRecon'!F69</f>
        <v>0</v>
      </c>
      <c r="G164" s="414">
        <f>'17NM_PLRecon'!G69</f>
        <v>3337150</v>
      </c>
      <c r="H164" s="414">
        <f>'17NM_PLRecon'!H69</f>
        <v>6143794.2998760836</v>
      </c>
      <c r="I164" s="414">
        <f>'17NM_PLRecon'!I69</f>
        <v>2756766.13</v>
      </c>
      <c r="J164" s="414">
        <f>'17NM_PLRecon'!J69</f>
        <v>2479021</v>
      </c>
      <c r="K164" s="414">
        <f>'17NM_PLRecon'!K69</f>
        <v>1385997.9784364509</v>
      </c>
      <c r="L164" s="414">
        <f>'17NM_PLRecon'!L69</f>
        <v>2630215.7714075879</v>
      </c>
      <c r="M164" s="414">
        <f t="shared" ref="M164" si="38">I164-K164</f>
        <v>1370768.1515635489</v>
      </c>
      <c r="N164" s="414">
        <f t="shared" ref="N164" si="39">J164-L164</f>
        <v>-151194.77140758792</v>
      </c>
      <c r="O164" s="414">
        <f>'17NM_PLRecon'!O69</f>
        <v>223.90476941451936</v>
      </c>
      <c r="P164" s="414">
        <f>'17NM_PLRecon'!P69</f>
        <v>443.83119148506046</v>
      </c>
      <c r="Q164" s="414">
        <f>'17NM_PLRecon'!Q69</f>
        <v>517383.84441118187</v>
      </c>
      <c r="R164" s="414">
        <f>'17NM_PLRecon'!R69</f>
        <v>1005236.7893431716</v>
      </c>
      <c r="S164" s="414">
        <f>'17NM_PLRecon'!S69</f>
        <v>853160.40238295251</v>
      </c>
      <c r="T164" s="414">
        <f>'17NM_PLRecon'!T69</f>
        <v>-1156875.3919422445</v>
      </c>
      <c r="U164" s="3">
        <v>65</v>
      </c>
    </row>
    <row r="165" spans="1:21" ht="13.5" customHeight="1" x14ac:dyDescent="0.25">
      <c r="A165" s="1608" t="s">
        <v>1461</v>
      </c>
      <c r="B165" s="1609" t="str">
        <f>'17NM_PLRecon'!B71</f>
        <v>2950 MED ONC MYERS CANCER CENTER - IDX Billed</v>
      </c>
      <c r="C165" s="414">
        <f>'17NM_PLRecon'!C71</f>
        <v>0</v>
      </c>
      <c r="D165" s="414">
        <f>'17NM_PLRecon'!D71</f>
        <v>0</v>
      </c>
      <c r="E165" s="408">
        <f>'17NM_PLRecon'!E71</f>
        <v>0</v>
      </c>
      <c r="F165" s="408">
        <f>'17NM_PLRecon'!F71</f>
        <v>0</v>
      </c>
      <c r="G165" s="414">
        <f>'17NM_PLRecon'!G71</f>
        <v>0</v>
      </c>
      <c r="H165" s="414">
        <f>'17NM_PLRecon'!H71</f>
        <v>0</v>
      </c>
      <c r="I165" s="414">
        <f>'17NM_PLRecon'!I71</f>
        <v>0</v>
      </c>
      <c r="J165" s="414">
        <f>'17NM_PLRecon'!J71</f>
        <v>0</v>
      </c>
      <c r="K165" s="414">
        <f>'17NM_PLRecon'!K71</f>
        <v>0</v>
      </c>
      <c r="L165" s="414">
        <f>'17NM_PLRecon'!L71</f>
        <v>47056.7</v>
      </c>
      <c r="M165" s="414">
        <f>'17NM_PLRecon'!M71</f>
        <v>0</v>
      </c>
      <c r="N165" s="414">
        <f>'17NM_PLRecon'!N71</f>
        <v>-47056.7</v>
      </c>
      <c r="O165" s="414">
        <f>'17NM_PLRecon'!O71</f>
        <v>0</v>
      </c>
      <c r="P165" s="414">
        <f>'17NM_PLRecon'!P71</f>
        <v>1.06</v>
      </c>
      <c r="Q165" s="414">
        <f>'17NM_PLRecon'!Q71</f>
        <v>0</v>
      </c>
      <c r="R165" s="414">
        <f>'17NM_PLRecon'!R71</f>
        <v>5093.46</v>
      </c>
      <c r="S165" s="414">
        <f>'17NM_PLRecon'!S71</f>
        <v>0</v>
      </c>
      <c r="T165" s="414">
        <f>'17NM_PLRecon'!T71</f>
        <v>-52151.219999999994</v>
      </c>
      <c r="U165" s="3">
        <v>67</v>
      </c>
    </row>
    <row r="166" spans="1:21" ht="13.5" customHeight="1" x14ac:dyDescent="0.25">
      <c r="A166" s="1608" t="s">
        <v>1461</v>
      </c>
      <c r="B166" s="1784" t="str">
        <f>'17NM_PLRecon'!B72</f>
        <v>4310 ENDO CENTER at SAWGRASS*</v>
      </c>
      <c r="C166" s="414">
        <f>'17NM_PLRecon'!C72</f>
        <v>0</v>
      </c>
      <c r="D166" s="414">
        <f>'17NM_PLRecon'!D72</f>
        <v>0</v>
      </c>
      <c r="E166" s="408">
        <f>'17NM_PLRecon'!E72</f>
        <v>0</v>
      </c>
      <c r="F166" s="408">
        <f>'17NM_PLRecon'!F72</f>
        <v>0</v>
      </c>
      <c r="G166" s="414">
        <f>'17NM_PLRecon'!G72</f>
        <v>12123000</v>
      </c>
      <c r="H166" s="414">
        <f>'17NM_PLRecon'!H72</f>
        <v>4424362.2904719952</v>
      </c>
      <c r="I166" s="414">
        <f>'17NM_PLRecon'!I72</f>
        <v>2701613.31</v>
      </c>
      <c r="J166" s="414">
        <f>'17NM_PLRecon'!J72</f>
        <v>957342</v>
      </c>
      <c r="K166" s="414">
        <f>'17NM_PLRecon'!K72</f>
        <v>2368973.1947189807</v>
      </c>
      <c r="L166" s="414">
        <f>'17NM_PLRecon'!L72</f>
        <v>787089.60090000008</v>
      </c>
      <c r="M166" s="414">
        <f>'17NM_PLRecon'!M72</f>
        <v>332640.11528101936</v>
      </c>
      <c r="N166" s="414">
        <f>'17NM_PLRecon'!N72</f>
        <v>170252.39909999992</v>
      </c>
      <c r="O166" s="414">
        <f>'17NM_PLRecon'!O72</f>
        <v>111516.00583024914</v>
      </c>
      <c r="P166" s="414">
        <f>'17NM_PLRecon'!P72</f>
        <v>33581.096100000002</v>
      </c>
      <c r="Q166" s="414">
        <f>'17NM_PLRecon'!Q72</f>
        <v>433890.90426246985</v>
      </c>
      <c r="R166" s="414">
        <f>'17NM_PLRecon'!R72</f>
        <v>156148.9191</v>
      </c>
      <c r="S166" s="414">
        <f>'17NM_PLRecon'!S72</f>
        <v>-212766.79481169963</v>
      </c>
      <c r="T166" s="414">
        <f>'17NM_PLRecon'!T72</f>
        <v>-19477.616100000072</v>
      </c>
      <c r="U166" s="1783"/>
    </row>
    <row r="167" spans="1:21" ht="13.5" customHeight="1" x14ac:dyDescent="0.25">
      <c r="A167" s="1608" t="s">
        <v>1461</v>
      </c>
      <c r="B167" s="1784" t="str">
        <f>'17NM_PLRecon'!B73</f>
        <v>4500 ENDOSCOPY*</v>
      </c>
      <c r="C167" s="414">
        <f>'17NM_PLRecon'!C73</f>
        <v>0</v>
      </c>
      <c r="D167" s="414">
        <f>'17NM_PLRecon'!D73</f>
        <v>0</v>
      </c>
      <c r="E167" s="408">
        <f>'17NM_PLRecon'!E73</f>
        <v>0</v>
      </c>
      <c r="F167" s="408">
        <f>'17NM_PLRecon'!F73</f>
        <v>0</v>
      </c>
      <c r="G167" s="414">
        <f>'17NM_PLRecon'!G73</f>
        <v>17318217.09</v>
      </c>
      <c r="H167" s="414">
        <f>'17NM_PLRecon'!H73</f>
        <v>5813933.8452451266</v>
      </c>
      <c r="I167" s="414">
        <f>'17NM_PLRecon'!I73</f>
        <v>3394973.85</v>
      </c>
      <c r="J167" s="414">
        <f>'17NM_PLRecon'!J73</f>
        <v>984299</v>
      </c>
      <c r="K167" s="414">
        <f>'17NM_PLRecon'!K73</f>
        <v>4522777.3160946285</v>
      </c>
      <c r="L167" s="414">
        <f>'17NM_PLRecon'!L73</f>
        <v>1633221.0702000004</v>
      </c>
      <c r="M167" s="414">
        <f>'17NM_PLRecon'!M73</f>
        <v>-1127803.4660946284</v>
      </c>
      <c r="N167" s="414">
        <f>'17NM_PLRecon'!N73</f>
        <v>-648922.07020000042</v>
      </c>
      <c r="O167" s="414">
        <f>'17NM_PLRecon'!O73</f>
        <v>146742.3628946041</v>
      </c>
      <c r="P167" s="414">
        <f>'17NM_PLRecon'!P73</f>
        <v>49197.587400000011</v>
      </c>
      <c r="Q167" s="414">
        <f>'17NM_PLRecon'!Q73</f>
        <v>1224493.8440847686</v>
      </c>
      <c r="R167" s="414">
        <f>'17NM_PLRecon'!R73</f>
        <v>503056.5372000002</v>
      </c>
      <c r="S167" s="414">
        <f>'17NM_PLRecon'!S73</f>
        <v>-2499039.673074001</v>
      </c>
      <c r="T167" s="414">
        <f>'17NM_PLRecon'!T73</f>
        <v>-1201176.1948000006</v>
      </c>
      <c r="U167" s="1783"/>
    </row>
    <row r="168" spans="1:21" ht="13.5" customHeight="1" x14ac:dyDescent="0.25">
      <c r="A168" s="1608" t="s">
        <v>1461</v>
      </c>
      <c r="B168" s="1784" t="str">
        <f>'17NM_PLRecon'!B74</f>
        <v>4550 PARKES ASTHMA CENTER*</v>
      </c>
      <c r="C168" s="414">
        <f>'17NM_PLRecon'!C74</f>
        <v>0</v>
      </c>
      <c r="D168" s="414">
        <f>'17NM_PLRecon'!D74</f>
        <v>0</v>
      </c>
      <c r="E168" s="408">
        <f>'17NM_PLRecon'!E74</f>
        <v>0</v>
      </c>
      <c r="F168" s="408">
        <f>'17NM_PLRecon'!F74</f>
        <v>0</v>
      </c>
      <c r="G168" s="414">
        <f>'17NM_PLRecon'!G74</f>
        <v>2017382.8</v>
      </c>
      <c r="H168" s="414">
        <f>'17NM_PLRecon'!H74</f>
        <v>1122890.8461780434</v>
      </c>
      <c r="I168" s="414">
        <f>'17NM_PLRecon'!I74</f>
        <v>774104.87</v>
      </c>
      <c r="J168" s="414">
        <f>'17NM_PLRecon'!J74</f>
        <v>356967</v>
      </c>
      <c r="K168" s="414">
        <f>'17NM_PLRecon'!K74</f>
        <v>687870.18916143081</v>
      </c>
      <c r="L168" s="414">
        <f>'17NM_PLRecon'!L74</f>
        <v>334092.62100000004</v>
      </c>
      <c r="M168" s="414">
        <f>'17NM_PLRecon'!M74</f>
        <v>86234.680838569184</v>
      </c>
      <c r="N168" s="414">
        <f>'17NM_PLRecon'!N74</f>
        <v>22874.378999999957</v>
      </c>
      <c r="O168" s="414">
        <f>'17NM_PLRecon'!O74</f>
        <v>20147.367878163503</v>
      </c>
      <c r="P168" s="414">
        <f>'17NM_PLRecon'!P74</f>
        <v>9721.9890000000014</v>
      </c>
      <c r="Q168" s="414">
        <f>'17NM_PLRecon'!Q74</f>
        <v>111990.34601441822</v>
      </c>
      <c r="R168" s="414">
        <f>'17NM_PLRecon'!R74</f>
        <v>70319.81700000001</v>
      </c>
      <c r="S168" s="414">
        <f>'17NM_PLRecon'!S74</f>
        <v>-45903.033054012529</v>
      </c>
      <c r="T168" s="414">
        <f>'17NM_PLRecon'!T74</f>
        <v>-57167.427000000054</v>
      </c>
      <c r="U168" s="1783"/>
    </row>
    <row r="169" spans="1:21" ht="13.5" customHeight="1" x14ac:dyDescent="0.25">
      <c r="A169" s="1608" t="s">
        <v>1461</v>
      </c>
      <c r="B169" s="1784" t="str">
        <f>'17NM_PLRecon'!B75</f>
        <v>4560 PULMONARY DISEASE UNIT - SMH*</v>
      </c>
      <c r="C169" s="414">
        <f>'17NM_PLRecon'!C75</f>
        <v>0</v>
      </c>
      <c r="D169" s="414">
        <f>'17NM_PLRecon'!D75</f>
        <v>0</v>
      </c>
      <c r="E169" s="408">
        <f>'17NM_PLRecon'!E75</f>
        <v>0</v>
      </c>
      <c r="F169" s="408">
        <f>'17NM_PLRecon'!F75</f>
        <v>0</v>
      </c>
      <c r="G169" s="414">
        <f>'17NM_PLRecon'!G75</f>
        <v>13494605</v>
      </c>
      <c r="H169" s="414">
        <f>'17NM_PLRecon'!H75</f>
        <v>5835981.6513761468</v>
      </c>
      <c r="I169" s="414">
        <f>'17NM_PLRecon'!I75</f>
        <v>3614727.6</v>
      </c>
      <c r="J169" s="414">
        <f>'17NM_PLRecon'!J75</f>
        <v>1272244</v>
      </c>
      <c r="K169" s="414">
        <f>'17NM_PLRecon'!K75</f>
        <v>2813778.1397904782</v>
      </c>
      <c r="L169" s="414">
        <f>'17NM_PLRecon'!L75</f>
        <v>1259290.7418000002</v>
      </c>
      <c r="M169" s="414">
        <f>'17NM_PLRecon'!M75</f>
        <v>800949.46020952193</v>
      </c>
      <c r="N169" s="414">
        <f>'17NM_PLRecon'!N75</f>
        <v>12953.258199999807</v>
      </c>
      <c r="O169" s="414">
        <f>'17NM_PLRecon'!O75</f>
        <v>124213.96752663315</v>
      </c>
      <c r="P169" s="414">
        <f>'17NM_PLRecon'!P75</f>
        <v>33295.332000000002</v>
      </c>
      <c r="Q169" s="414">
        <f>'17NM_PLRecon'!Q75</f>
        <v>900249.60754034785</v>
      </c>
      <c r="R169" s="414">
        <f>'17NM_PLRecon'!R75</f>
        <v>464370.7782</v>
      </c>
      <c r="S169" s="414">
        <f>'17NM_PLRecon'!S75</f>
        <v>-223514.11485745909</v>
      </c>
      <c r="T169" s="414">
        <f>'17NM_PLRecon'!T75</f>
        <v>-484712.85200000019</v>
      </c>
      <c r="U169" s="1783"/>
    </row>
    <row r="170" spans="1:21" ht="13.5" customHeight="1" x14ac:dyDescent="0.25">
      <c r="A170" s="1608" t="s">
        <v>1461</v>
      </c>
      <c r="B170" s="1609" t="str">
        <f>'17NM_PLRecon'!B76</f>
        <v xml:space="preserve">   4480 MOVEMENT DISORDERS* - NON-TRENDSTAR</v>
      </c>
      <c r="C170" s="414">
        <f>'17NM_PLRecon'!C76</f>
        <v>0</v>
      </c>
      <c r="D170" s="414">
        <f>'17NM_PLRecon'!D76</f>
        <v>0</v>
      </c>
      <c r="E170" s="408">
        <f>'17NM_PLRecon'!E76</f>
        <v>0</v>
      </c>
      <c r="F170" s="408">
        <f>'17NM_PLRecon'!F76</f>
        <v>0</v>
      </c>
      <c r="G170" s="414">
        <f>'17NM_PLRecon'!G76</f>
        <v>1267860</v>
      </c>
      <c r="H170" s="414">
        <f>'17NM_PLRecon'!H76</f>
        <v>1306441.1333659014</v>
      </c>
      <c r="I170" s="414">
        <f>'17NM_PLRecon'!I76</f>
        <v>504275.42</v>
      </c>
      <c r="J170" s="414">
        <f>'17NM_PLRecon'!J76</f>
        <v>534857</v>
      </c>
      <c r="K170" s="414">
        <f>'17NM_PLRecon'!K76</f>
        <v>417946.05275520281</v>
      </c>
      <c r="L170" s="414">
        <f>'17NM_PLRecon'!L76</f>
        <v>481419.08159999986</v>
      </c>
      <c r="M170" s="414">
        <f>'17NM_PLRecon'!M76</f>
        <v>86329.367244797177</v>
      </c>
      <c r="N170" s="414">
        <f>'17NM_PLRecon'!N76</f>
        <v>53437.918400000141</v>
      </c>
      <c r="O170" s="414">
        <f>'17NM_PLRecon'!O76</f>
        <v>39923.193857991115</v>
      </c>
      <c r="P170" s="414">
        <f>'17NM_PLRecon'!P76</f>
        <v>42001.377199999988</v>
      </c>
      <c r="Q170" s="414">
        <f>'17NM_PLRecon'!Q76</f>
        <v>75182.13772158786</v>
      </c>
      <c r="R170" s="414">
        <f>'17NM_PLRecon'!R76</f>
        <v>66548.077599999975</v>
      </c>
      <c r="S170" s="414">
        <f>'17NM_PLRecon'!S76</f>
        <v>-28775.964334781798</v>
      </c>
      <c r="T170" s="414">
        <f>'17NM_PLRecon'!T76</f>
        <v>-55111.536399999823</v>
      </c>
      <c r="U170" s="3">
        <v>68</v>
      </c>
    </row>
    <row r="171" spans="1:21" ht="13.5" customHeight="1" x14ac:dyDescent="0.25">
      <c r="A171" s="1608" t="s">
        <v>1461</v>
      </c>
      <c r="B171" s="1609" t="str">
        <f>'17NM_PLRecon'!B77</f>
        <v xml:space="preserve">   4400 EPILEPSY  - NON-TRENDSTAR</v>
      </c>
      <c r="C171" s="414">
        <f>'17NM_PLRecon'!C77</f>
        <v>0</v>
      </c>
      <c r="D171" s="414">
        <f>'17NM_PLRecon'!D77</f>
        <v>0</v>
      </c>
      <c r="E171" s="408">
        <f>'17NM_PLRecon'!E77</f>
        <v>0</v>
      </c>
      <c r="F171" s="408">
        <f>'17NM_PLRecon'!F77</f>
        <v>0</v>
      </c>
      <c r="G171" s="414">
        <f>'17NM_PLRecon'!G77</f>
        <v>4278784.53</v>
      </c>
      <c r="H171" s="414">
        <f>'17NM_PLRecon'!H77</f>
        <v>3720062.3441396514</v>
      </c>
      <c r="I171" s="414">
        <f>'17NM_PLRecon'!I77</f>
        <v>1393825.54</v>
      </c>
      <c r="J171" s="414">
        <f>'17NM_PLRecon'!J77</f>
        <v>1193396</v>
      </c>
      <c r="K171" s="414">
        <f>'17NM_PLRecon'!K77</f>
        <v>1086269.6192645533</v>
      </c>
      <c r="L171" s="414">
        <f>'17NM_PLRecon'!L77</f>
        <v>1882290.3791999999</v>
      </c>
      <c r="M171" s="414">
        <f>'17NM_PLRecon'!M77</f>
        <v>307555.92073544674</v>
      </c>
      <c r="N171" s="414">
        <f>'17NM_PLRecon'!N77</f>
        <v>-688894.37919999985</v>
      </c>
      <c r="O171" s="414">
        <f>'17NM_PLRecon'!O77</f>
        <v>123011.39801136394</v>
      </c>
      <c r="P171" s="414">
        <f>'17NM_PLRecon'!P77</f>
        <v>108208.75229999999</v>
      </c>
      <c r="Q171" s="414">
        <f>'17NM_PLRecon'!Q77</f>
        <v>272205.55508720106</v>
      </c>
      <c r="R171" s="414">
        <f>'17NM_PLRecon'!R77</f>
        <v>334076.86949999997</v>
      </c>
      <c r="S171" s="414">
        <f>'17NM_PLRecon'!S77</f>
        <v>-87661.032363118255</v>
      </c>
      <c r="T171" s="414">
        <f>'17NM_PLRecon'!T77</f>
        <v>-1131180.0009999999</v>
      </c>
      <c r="U171" s="3">
        <v>69</v>
      </c>
    </row>
    <row r="172" spans="1:21" ht="13.5" customHeight="1" x14ac:dyDescent="0.25">
      <c r="A172" s="1608" t="s">
        <v>1461</v>
      </c>
      <c r="B172" s="1609" t="str">
        <f>'17NM_PLRecon'!B78</f>
        <v xml:space="preserve">   4420 NEUROMUSCULAR DISEASE*  - NON-TRENDSTAR</v>
      </c>
      <c r="C172" s="414">
        <f>'17NM_PLRecon'!C78</f>
        <v>0</v>
      </c>
      <c r="D172" s="414">
        <f>'17NM_PLRecon'!D78</f>
        <v>0</v>
      </c>
      <c r="E172" s="408">
        <f>'17NM_PLRecon'!E78</f>
        <v>0</v>
      </c>
      <c r="F172" s="408">
        <f>'17NM_PLRecon'!F78</f>
        <v>0</v>
      </c>
      <c r="G172" s="414">
        <f>'17NM_PLRecon'!G78</f>
        <v>1626512.44</v>
      </c>
      <c r="H172" s="414">
        <f>'17NM_PLRecon'!H78</f>
        <v>1712472.3690533396</v>
      </c>
      <c r="I172" s="414">
        <f>'17NM_PLRecon'!I78</f>
        <v>717526.3</v>
      </c>
      <c r="J172" s="414">
        <f>'17NM_PLRecon'!J78</f>
        <v>712731</v>
      </c>
      <c r="K172" s="414">
        <f>'17NM_PLRecon'!K78</f>
        <v>309653.09296363161</v>
      </c>
      <c r="L172" s="414">
        <f>'17NM_PLRecon'!L78</f>
        <v>320331.45420000009</v>
      </c>
      <c r="M172" s="414">
        <f>'17NM_PLRecon'!M78</f>
        <v>407873.20703636843</v>
      </c>
      <c r="N172" s="414">
        <f>'17NM_PLRecon'!N78</f>
        <v>392399.54579999991</v>
      </c>
      <c r="O172" s="414">
        <f>'17NM_PLRecon'!O78</f>
        <v>62993.242370708489</v>
      </c>
      <c r="P172" s="414">
        <f>'17NM_PLRecon'!P78</f>
        <v>56868.598800000014</v>
      </c>
      <c r="Q172" s="414">
        <f>'17NM_PLRecon'!Q78</f>
        <v>94556.093565364397</v>
      </c>
      <c r="R172" s="414">
        <f>'17NM_PLRecon'!R78</f>
        <v>95271.462000000029</v>
      </c>
      <c r="S172" s="414">
        <f>'17NM_PLRecon'!S78</f>
        <v>250323.87110029554</v>
      </c>
      <c r="T172" s="414">
        <f>'17NM_PLRecon'!T78</f>
        <v>240259.48499999984</v>
      </c>
      <c r="U172" s="3">
        <v>70</v>
      </c>
    </row>
    <row r="173" spans="1:21" ht="13.5" customHeight="1" x14ac:dyDescent="0.25">
      <c r="A173" s="1608" t="s">
        <v>1461</v>
      </c>
      <c r="B173" s="1609" t="str">
        <f>'17NM_PLRecon'!B79</f>
        <v xml:space="preserve">   4410 GENERAL NEUROLOGY  - NON-TRENDSTAR</v>
      </c>
      <c r="C173" s="414">
        <f>'17NM_PLRecon'!C79</f>
        <v>0</v>
      </c>
      <c r="D173" s="414">
        <f>'17NM_PLRecon'!D79</f>
        <v>0</v>
      </c>
      <c r="E173" s="408">
        <f>'17NM_PLRecon'!E79</f>
        <v>0</v>
      </c>
      <c r="F173" s="408">
        <f>'17NM_PLRecon'!F79</f>
        <v>0</v>
      </c>
      <c r="G173" s="414">
        <f>'17NM_PLRecon'!G79</f>
        <v>2923202</v>
      </c>
      <c r="H173" s="414">
        <f>'17NM_PLRecon'!H79</f>
        <v>2424037.3454453698</v>
      </c>
      <c r="I173" s="414">
        <f>'17NM_PLRecon'!I79</f>
        <v>1190870.21</v>
      </c>
      <c r="J173" s="414">
        <f>'17NM_PLRecon'!J79</f>
        <v>960646</v>
      </c>
      <c r="K173" s="414">
        <f>'17NM_PLRecon'!K79</f>
        <v>1064267.0002857882</v>
      </c>
      <c r="L173" s="414">
        <f>'17NM_PLRecon'!L79</f>
        <v>791018.03820000007</v>
      </c>
      <c r="M173" s="414">
        <f>'17NM_PLRecon'!M79</f>
        <v>126603.20971421176</v>
      </c>
      <c r="N173" s="414">
        <f>'17NM_PLRecon'!N79</f>
        <v>169627.96179999993</v>
      </c>
      <c r="O173" s="414">
        <f>'17NM_PLRecon'!O79</f>
        <v>93029.526048432701</v>
      </c>
      <c r="P173" s="414">
        <f>'17NM_PLRecon'!P79</f>
        <v>84850.630799999999</v>
      </c>
      <c r="Q173" s="414">
        <f>'17NM_PLRecon'!Q79</f>
        <v>148860.18742445487</v>
      </c>
      <c r="R173" s="414">
        <f>'17NM_PLRecon'!R79</f>
        <v>101733.80880000001</v>
      </c>
      <c r="S173" s="414">
        <f>'17NM_PLRecon'!S79</f>
        <v>-115286.50375867581</v>
      </c>
      <c r="T173" s="414">
        <f>'17NM_PLRecon'!T79</f>
        <v>-16956.477800000081</v>
      </c>
      <c r="U173" s="3">
        <v>71</v>
      </c>
    </row>
    <row r="174" spans="1:21" ht="13.5" customHeight="1" x14ac:dyDescent="0.25">
      <c r="A174" s="1608" t="s">
        <v>1461</v>
      </c>
      <c r="B174" s="1609" t="str">
        <f>'17NM_PLRecon'!B80</f>
        <v xml:space="preserve">   4411 NEURO IMMUNOLOGY  - NON-TRENDSTAR</v>
      </c>
      <c r="C174" s="414">
        <f>'17NM_PLRecon'!C80</f>
        <v>0</v>
      </c>
      <c r="D174" s="414">
        <f>'17NM_PLRecon'!D80</f>
        <v>0</v>
      </c>
      <c r="E174" s="408">
        <f>'17NM_PLRecon'!E80</f>
        <v>0</v>
      </c>
      <c r="F174" s="408">
        <f>'17NM_PLRecon'!F80</f>
        <v>0</v>
      </c>
      <c r="G174" s="414">
        <f>'17NM_PLRecon'!G80</f>
        <v>1854968.48</v>
      </c>
      <c r="H174" s="414">
        <f>'17NM_PLRecon'!H80</f>
        <v>1979488.9826535396</v>
      </c>
      <c r="I174" s="414">
        <f>'17NM_PLRecon'!I80</f>
        <v>878463.93</v>
      </c>
      <c r="J174" s="414">
        <f>'17NM_PLRecon'!J80</f>
        <v>844450</v>
      </c>
      <c r="K174" s="414">
        <f>'17NM_PLRecon'!K80</f>
        <v>444624.99422320619</v>
      </c>
      <c r="L174" s="414">
        <f>'17NM_PLRecon'!L80</f>
        <v>502913.26679999998</v>
      </c>
      <c r="M174" s="414">
        <f>'17NM_PLRecon'!M80</f>
        <v>433838.93577679386</v>
      </c>
      <c r="N174" s="414">
        <f>'17NM_PLRecon'!N80</f>
        <v>341536.73320000002</v>
      </c>
      <c r="O174" s="414">
        <f>'17NM_PLRecon'!O80</f>
        <v>65474.655187994802</v>
      </c>
      <c r="P174" s="414">
        <f>'17NM_PLRecon'!P80</f>
        <v>264872.47080000001</v>
      </c>
      <c r="Q174" s="414">
        <f>'17NM_PLRecon'!Q80</f>
        <v>68866.889728306051</v>
      </c>
      <c r="R174" s="414">
        <f>'17NM_PLRecon'!R80</f>
        <v>90246.130799999999</v>
      </c>
      <c r="S174" s="414">
        <f>'17NM_PLRecon'!S80</f>
        <v>299497.390860493</v>
      </c>
      <c r="T174" s="414">
        <f>'17NM_PLRecon'!T80</f>
        <v>-13581.868399999992</v>
      </c>
      <c r="U174" s="3">
        <v>72</v>
      </c>
    </row>
    <row r="175" spans="1:21" ht="13.5" customHeight="1" x14ac:dyDescent="0.25">
      <c r="A175" s="1608" t="s">
        <v>1461</v>
      </c>
      <c r="B175" s="1609" t="str">
        <f>'17NM_PLRecon'!B81</f>
        <v xml:space="preserve">   4412 NEURO ONCOLOGY  - NON-TRENDSTAR</v>
      </c>
      <c r="C175" s="414">
        <f>'17NM_PLRecon'!C81</f>
        <v>0</v>
      </c>
      <c r="D175" s="414">
        <f>'17NM_PLRecon'!D81</f>
        <v>0</v>
      </c>
      <c r="E175" s="408">
        <f>'17NM_PLRecon'!E81</f>
        <v>0</v>
      </c>
      <c r="F175" s="408">
        <f>'17NM_PLRecon'!F81</f>
        <v>0</v>
      </c>
      <c r="G175" s="414">
        <f>'17NM_PLRecon'!G81</f>
        <v>630625</v>
      </c>
      <c r="H175" s="414">
        <f>'17NM_PLRecon'!H81</f>
        <v>742696.96277688968</v>
      </c>
      <c r="I175" s="414">
        <f>'17NM_PLRecon'!I81</f>
        <v>320357.39</v>
      </c>
      <c r="J175" s="414">
        <f>'17NM_PLRecon'!J81</f>
        <v>325227</v>
      </c>
      <c r="K175" s="414">
        <f>'17NM_PLRecon'!K81</f>
        <v>327538.21263627987</v>
      </c>
      <c r="L175" s="414">
        <f>'17NM_PLRecon'!L81</f>
        <v>264799.51680000004</v>
      </c>
      <c r="M175" s="414">
        <f>'17NM_PLRecon'!M81</f>
        <v>-7180.8226362798596</v>
      </c>
      <c r="N175" s="414">
        <f>'17NM_PLRecon'!N81</f>
        <v>60427.483199999959</v>
      </c>
      <c r="O175" s="414">
        <f>'17NM_PLRecon'!O81</f>
        <v>21065.175221116289</v>
      </c>
      <c r="P175" s="414">
        <f>'17NM_PLRecon'!P81</f>
        <v>90956.081000000006</v>
      </c>
      <c r="Q175" s="414">
        <f>'17NM_PLRecon'!Q81</f>
        <v>45543.019373623887</v>
      </c>
      <c r="R175" s="414">
        <f>'17NM_PLRecon'!R81</f>
        <v>41384.3914</v>
      </c>
      <c r="S175" s="414">
        <f>'17NM_PLRecon'!S81</f>
        <v>-73789.017231020029</v>
      </c>
      <c r="T175" s="414">
        <f>'17NM_PLRecon'!T81</f>
        <v>-71912.98920000004</v>
      </c>
      <c r="U175" s="3">
        <v>73</v>
      </c>
    </row>
    <row r="176" spans="1:21" ht="13.5" customHeight="1" x14ac:dyDescent="0.25">
      <c r="A176" s="1608" t="s">
        <v>1461</v>
      </c>
      <c r="B176" s="1609" t="str">
        <f>'17NM_PLRecon'!B82</f>
        <v xml:space="preserve">   4413 Neuromedicine ICU  - NON-TRENDSTAR-OUTPATIENT</v>
      </c>
      <c r="C176" s="414">
        <f>'17NM_PLRecon'!C82</f>
        <v>0</v>
      </c>
      <c r="D176" s="414">
        <f>'17NM_PLRecon'!D82</f>
        <v>0</v>
      </c>
      <c r="E176" s="408">
        <f>'17NM_PLRecon'!E82</f>
        <v>0</v>
      </c>
      <c r="F176" s="408">
        <f>'17NM_PLRecon'!F82</f>
        <v>0</v>
      </c>
      <c r="G176" s="414">
        <f>'17NM_PLRecon'!G82</f>
        <v>0</v>
      </c>
      <c r="H176" s="414">
        <f>'17NM_PLRecon'!H82</f>
        <v>0</v>
      </c>
      <c r="I176" s="414">
        <f>'17NM_PLRecon'!I82</f>
        <v>13418.66</v>
      </c>
      <c r="J176" s="414">
        <f>'17NM_PLRecon'!J82</f>
        <v>0</v>
      </c>
      <c r="K176" s="414">
        <f>'17NM_PLRecon'!K82</f>
        <v>0</v>
      </c>
      <c r="L176" s="414">
        <f>'17NM_PLRecon'!L82</f>
        <v>0</v>
      </c>
      <c r="M176" s="414">
        <f>'17NM_PLRecon'!M82</f>
        <v>13418.66</v>
      </c>
      <c r="N176" s="414">
        <f>'17NM_PLRecon'!N82</f>
        <v>0</v>
      </c>
      <c r="O176" s="414">
        <f>'17NM_PLRecon'!O82</f>
        <v>0</v>
      </c>
      <c r="P176" s="414">
        <f>'17NM_PLRecon'!P82</f>
        <v>0</v>
      </c>
      <c r="Q176" s="414">
        <f>'17NM_PLRecon'!Q82</f>
        <v>0</v>
      </c>
      <c r="R176" s="414">
        <f>'17NM_PLRecon'!R82</f>
        <v>0</v>
      </c>
      <c r="S176" s="414">
        <f>'17NM_PLRecon'!S82</f>
        <v>13418.66</v>
      </c>
      <c r="T176" s="414">
        <f>'17NM_PLRecon'!T82</f>
        <v>0</v>
      </c>
      <c r="U176" s="3">
        <v>74</v>
      </c>
    </row>
    <row r="177" spans="1:21" ht="13.5" customHeight="1" x14ac:dyDescent="0.25">
      <c r="A177" s="1608" t="s">
        <v>1461</v>
      </c>
      <c r="B177" s="1609" t="str">
        <f>'17NM_PLRecon'!B83</f>
        <v xml:space="preserve">   4413 Neuromedicine ICU  - NON-TRENDSTAR- INPATIENT</v>
      </c>
      <c r="C177" s="414">
        <f>'17NM_PLRecon'!C83</f>
        <v>0</v>
      </c>
      <c r="D177" s="414">
        <f>'17NM_PLRecon'!D83</f>
        <v>0</v>
      </c>
      <c r="E177" s="408">
        <f>'17NM_PLRecon'!E83</f>
        <v>0</v>
      </c>
      <c r="F177" s="408">
        <f>'17NM_PLRecon'!F83</f>
        <v>0</v>
      </c>
      <c r="G177" s="414">
        <f>'17NM_PLRecon'!G83</f>
        <v>2304490</v>
      </c>
      <c r="H177" s="414">
        <f>'17NM_PLRecon'!H83</f>
        <v>1848680</v>
      </c>
      <c r="I177" s="414">
        <f>'17NM_PLRecon'!I83</f>
        <v>734971.73</v>
      </c>
      <c r="J177" s="414">
        <f>'17NM_PLRecon'!J83</f>
        <v>519229</v>
      </c>
      <c r="K177" s="414">
        <f>'17NM_PLRecon'!K83</f>
        <v>509340.42</v>
      </c>
      <c r="L177" s="414">
        <f>'17NM_PLRecon'!L83</f>
        <v>839424</v>
      </c>
      <c r="M177" s="414">
        <f>'17NM_PLRecon'!M83</f>
        <v>225631.31</v>
      </c>
      <c r="N177" s="414">
        <f>'17NM_PLRecon'!N83</f>
        <v>-320195</v>
      </c>
      <c r="O177" s="414">
        <f>'17NM_PLRecon'!O83</f>
        <v>0.2</v>
      </c>
      <c r="P177" s="414">
        <f>'17NM_PLRecon'!P83</f>
        <v>0.23</v>
      </c>
      <c r="Q177" s="414">
        <f>'17NM_PLRecon'!Q83</f>
        <v>59424.46</v>
      </c>
      <c r="R177" s="414">
        <f>'17NM_PLRecon'!R83</f>
        <v>89187.69</v>
      </c>
      <c r="S177" s="414">
        <f>'17NM_PLRecon'!S83</f>
        <v>166206.65</v>
      </c>
      <c r="T177" s="414">
        <f>'17NM_PLRecon'!T83</f>
        <v>-409382.92</v>
      </c>
      <c r="U177" s="3">
        <v>75</v>
      </c>
    </row>
    <row r="178" spans="1:21" ht="13.5" customHeight="1" x14ac:dyDescent="0.25">
      <c r="A178" s="2420"/>
      <c r="B178" s="1803" t="str">
        <f>'17NM_PLRecon'!B84</f>
        <v>OP136501 Pediatric Pulmonary</v>
      </c>
      <c r="C178" s="1804">
        <f>'17NM_PLRecon'!C84</f>
        <v>0</v>
      </c>
      <c r="D178" s="1804">
        <f>'17NM_PLRecon'!D84</f>
        <v>0</v>
      </c>
      <c r="E178" s="1804">
        <f>'17NM_PLRecon'!E84</f>
        <v>0</v>
      </c>
      <c r="F178" s="1804">
        <f>'17NM_PLRecon'!F84</f>
        <v>0</v>
      </c>
      <c r="G178" s="1804">
        <f>'17NM_PLRecon'!G84</f>
        <v>903925</v>
      </c>
      <c r="H178" s="1804">
        <f>'17NM_PLRecon'!H84</f>
        <v>0</v>
      </c>
      <c r="I178" s="1804">
        <f>'17NM_PLRecon'!I84</f>
        <v>375385.69</v>
      </c>
      <c r="J178" s="1804">
        <f>'17NM_PLRecon'!J84</f>
        <v>0</v>
      </c>
      <c r="K178" s="1804">
        <f>'17NM_PLRecon'!K84</f>
        <v>571133.29459925019</v>
      </c>
      <c r="L178" s="1804">
        <f>'17NM_PLRecon'!L84</f>
        <v>0</v>
      </c>
      <c r="M178" s="1804">
        <f>'17NM_PLRecon'!M84</f>
        <v>-195747.60459925019</v>
      </c>
      <c r="N178" s="1804">
        <f>'17NM_PLRecon'!N84</f>
        <v>0</v>
      </c>
      <c r="O178" s="1804">
        <f>'17NM_PLRecon'!O84</f>
        <v>38.551107633166218</v>
      </c>
      <c r="P178" s="1804">
        <f>'17NM_PLRecon'!P84</f>
        <v>0</v>
      </c>
      <c r="Q178" s="1804">
        <f>'17NM_PLRecon'!Q84</f>
        <v>71569.838823950078</v>
      </c>
      <c r="R178" s="1804">
        <f>'17NM_PLRecon'!R84</f>
        <v>0</v>
      </c>
      <c r="S178" s="1804">
        <f>'17NM_PLRecon'!S84</f>
        <v>-267355.99453083344</v>
      </c>
      <c r="T178" s="1804">
        <f>'17NM_PLRecon'!T84</f>
        <v>0</v>
      </c>
    </row>
    <row r="179" spans="1:21" ht="13.5" customHeight="1" x14ac:dyDescent="0.25">
      <c r="A179" s="2420"/>
      <c r="B179" s="1803" t="str">
        <f>'17NM_PLRecon'!B85</f>
        <v>OP136513 Pediatric Endocrinology</v>
      </c>
      <c r="C179" s="1804">
        <f>'17NM_PLRecon'!C85</f>
        <v>0</v>
      </c>
      <c r="D179" s="1804">
        <f>'17NM_PLRecon'!D85</f>
        <v>0</v>
      </c>
      <c r="E179" s="1804">
        <f>'17NM_PLRecon'!E85</f>
        <v>0</v>
      </c>
      <c r="F179" s="1804">
        <f>'17NM_PLRecon'!F85</f>
        <v>0</v>
      </c>
      <c r="G179" s="1804">
        <f>'17NM_PLRecon'!G85</f>
        <v>1721880</v>
      </c>
      <c r="H179" s="1804">
        <f>'17NM_PLRecon'!H85</f>
        <v>0</v>
      </c>
      <c r="I179" s="1804">
        <f>'17NM_PLRecon'!I85</f>
        <v>833294.02</v>
      </c>
      <c r="J179" s="1804">
        <f>'17NM_PLRecon'!J85</f>
        <v>0</v>
      </c>
      <c r="K179" s="1804">
        <f>'17NM_PLRecon'!K85</f>
        <v>922868.8073214374</v>
      </c>
      <c r="L179" s="1804">
        <f>'17NM_PLRecon'!L85</f>
        <v>0</v>
      </c>
      <c r="M179" s="1804">
        <f>'17NM_PLRecon'!M85</f>
        <v>-89574.787321437383</v>
      </c>
      <c r="N179" s="1804">
        <f>'17NM_PLRecon'!N85</f>
        <v>0</v>
      </c>
      <c r="O179" s="1804">
        <f>'17NM_PLRecon'!O85</f>
        <v>18.729947935677185</v>
      </c>
      <c r="P179" s="1804">
        <f>'17NM_PLRecon'!P85</f>
        <v>0</v>
      </c>
      <c r="Q179" s="1804">
        <f>'17NM_PLRecon'!Q85</f>
        <v>111185.34638483687</v>
      </c>
      <c r="R179" s="1804">
        <f>'17NM_PLRecon'!R85</f>
        <v>0</v>
      </c>
      <c r="S179" s="1804">
        <f>'17NM_PLRecon'!S85</f>
        <v>-200778.86365420994</v>
      </c>
      <c r="T179" s="1804">
        <f>'17NM_PLRecon'!T85</f>
        <v>0</v>
      </c>
    </row>
    <row r="180" spans="1:21" ht="13.5" customHeight="1" x14ac:dyDescent="0.25">
      <c r="A180" s="2420"/>
      <c r="B180" s="1803" t="str">
        <f>'17NM_PLRecon'!B86</f>
        <v>OP136575 Pediatric Rheumatology</v>
      </c>
      <c r="C180" s="1804">
        <f>'17NM_PLRecon'!C86</f>
        <v>0</v>
      </c>
      <c r="D180" s="1804">
        <f>'17NM_PLRecon'!D86</f>
        <v>0</v>
      </c>
      <c r="E180" s="1804">
        <f>'17NM_PLRecon'!E86</f>
        <v>0</v>
      </c>
      <c r="F180" s="1804">
        <f>'17NM_PLRecon'!F86</f>
        <v>0</v>
      </c>
      <c r="G180" s="1804">
        <f>'17NM_PLRecon'!G86</f>
        <v>542650</v>
      </c>
      <c r="H180" s="1804">
        <f>'17NM_PLRecon'!H86</f>
        <v>0</v>
      </c>
      <c r="I180" s="1804">
        <f>'17NM_PLRecon'!I86</f>
        <v>265812.69999999995</v>
      </c>
      <c r="J180" s="1804">
        <f>'17NM_PLRecon'!J86</f>
        <v>0</v>
      </c>
      <c r="K180" s="1804">
        <f>'17NM_PLRecon'!K86</f>
        <v>340249.10480653879</v>
      </c>
      <c r="L180" s="1804">
        <f>'17NM_PLRecon'!L86</f>
        <v>0</v>
      </c>
      <c r="M180" s="1804">
        <f>'17NM_PLRecon'!M86</f>
        <v>-74436.404806538834</v>
      </c>
      <c r="N180" s="1804">
        <f>'17NM_PLRecon'!N86</f>
        <v>0</v>
      </c>
      <c r="O180" s="1804">
        <f>'17NM_PLRecon'!O86</f>
        <v>0.18797973315441527</v>
      </c>
      <c r="P180" s="1804">
        <f>'17NM_PLRecon'!P86</f>
        <v>0</v>
      </c>
      <c r="Q180" s="1804">
        <f>'17NM_PLRecon'!Q86</f>
        <v>41025.93367239034</v>
      </c>
      <c r="R180" s="1804">
        <f>'17NM_PLRecon'!R86</f>
        <v>0</v>
      </c>
      <c r="S180" s="1804">
        <f>'17NM_PLRecon'!S86</f>
        <v>-115462.52645866232</v>
      </c>
      <c r="T180" s="1804">
        <f>'17NM_PLRecon'!T86</f>
        <v>0</v>
      </c>
    </row>
    <row r="181" spans="1:21" ht="13.5" customHeight="1" x14ac:dyDescent="0.25">
      <c r="A181" s="1608" t="s">
        <v>1461</v>
      </c>
      <c r="B181" s="1803" t="str">
        <f>'17NM_PLRecon'!B87</f>
        <v xml:space="preserve">  4880 ADULTS W/ SPECIAL HEALTHCARE NEEDS (ASHCN) - NON-TRENDSTAR</v>
      </c>
      <c r="C181" s="1804">
        <f>'17NM_PLRecon'!C87</f>
        <v>0</v>
      </c>
      <c r="D181" s="1804">
        <f>'17NM_PLRecon'!D87</f>
        <v>0</v>
      </c>
      <c r="E181" s="1804">
        <f>'17NM_PLRecon'!E87</f>
        <v>0</v>
      </c>
      <c r="F181" s="1804">
        <f>'17NM_PLRecon'!F87</f>
        <v>0</v>
      </c>
      <c r="G181" s="1804">
        <f>'17NM_PLRecon'!G87</f>
        <v>584981</v>
      </c>
      <c r="H181" s="1804">
        <f>'17NM_PLRecon'!H87</f>
        <v>28036.48</v>
      </c>
      <c r="I181" s="1804">
        <f>'17NM_PLRecon'!I87</f>
        <v>262981.40000000002</v>
      </c>
      <c r="J181" s="1804">
        <f>'17NM_PLRecon'!J87</f>
        <v>28036.48</v>
      </c>
      <c r="K181" s="1804">
        <f>'17NM_PLRecon'!K87</f>
        <v>673719.18376479007</v>
      </c>
      <c r="L181" s="1804">
        <f>'17NM_PLRecon'!L87</f>
        <v>0</v>
      </c>
      <c r="M181" s="1804">
        <f>'17NM_PLRecon'!M87</f>
        <v>-410737.78376479005</v>
      </c>
      <c r="N181" s="1804">
        <f>'17NM_PLRecon'!N87</f>
        <v>28036.48</v>
      </c>
      <c r="O181" s="1804">
        <f>'17NM_PLRecon'!O87</f>
        <v>859.0038960496538</v>
      </c>
      <c r="P181" s="1804">
        <f>'17NM_PLRecon'!P87</f>
        <v>0</v>
      </c>
      <c r="Q181" s="1804">
        <f>'17NM_PLRecon'!Q87</f>
        <v>116073.56950920125</v>
      </c>
      <c r="R181" s="1804">
        <f>'17NM_PLRecon'!R87</f>
        <v>0</v>
      </c>
      <c r="S181" s="1804">
        <f>'17NM_PLRecon'!S87</f>
        <v>-527670.35717004095</v>
      </c>
      <c r="T181" s="1804">
        <f>'17NM_PLRecon'!T87</f>
        <v>28036.48</v>
      </c>
    </row>
    <row r="182" spans="1:21" ht="13.5" customHeight="1" x14ac:dyDescent="0.25">
      <c r="A182" s="1608" t="s">
        <v>1461</v>
      </c>
      <c r="B182" s="1609" t="str">
        <f>'17NM_PLRecon'!B88</f>
        <v xml:space="preserve">    6200 OPD-PED NEUROLOGY* - NON-TRENDSTAR</v>
      </c>
      <c r="C182" s="414">
        <f>'17NM_PLRecon'!C88</f>
        <v>0</v>
      </c>
      <c r="D182" s="414">
        <f>'17NM_PLRecon'!D88</f>
        <v>0</v>
      </c>
      <c r="E182" s="408">
        <f>'17NM_PLRecon'!E88</f>
        <v>0</v>
      </c>
      <c r="F182" s="408">
        <f>'17NM_PLRecon'!F88</f>
        <v>0</v>
      </c>
      <c r="G182" s="414">
        <f>'17NM_PLRecon'!G88</f>
        <v>3630935</v>
      </c>
      <c r="H182" s="414">
        <f>'17NM_PLRecon'!H88</f>
        <v>3699291.469194313</v>
      </c>
      <c r="I182" s="414">
        <f>'17NM_PLRecon'!I88</f>
        <v>1726702.91</v>
      </c>
      <c r="J182" s="414">
        <f>'17NM_PLRecon'!J88</f>
        <v>1561101</v>
      </c>
      <c r="K182" s="414">
        <f>'17NM_PLRecon'!K88</f>
        <v>1819737.2964732994</v>
      </c>
      <c r="L182" s="414">
        <f>'17NM_PLRecon'!L88</f>
        <v>2114720.1984000001</v>
      </c>
      <c r="M182" s="414">
        <f>'17NM_PLRecon'!M88</f>
        <v>-93034.38647329947</v>
      </c>
      <c r="N182" s="414">
        <f>'17NM_PLRecon'!N88</f>
        <v>-553619.19840000011</v>
      </c>
      <c r="O182" s="414">
        <f>'17NM_PLRecon'!O88</f>
        <v>90974.645589045467</v>
      </c>
      <c r="P182" s="414">
        <f>'17NM_PLRecon'!P88</f>
        <v>275000.58240000001</v>
      </c>
      <c r="Q182" s="414">
        <f>'17NM_PLRecon'!Q88</f>
        <v>241763.13225151692</v>
      </c>
      <c r="R182" s="414">
        <f>'17NM_PLRecon'!R88</f>
        <v>333724.65599999996</v>
      </c>
      <c r="S182" s="414">
        <f>'17NM_PLRecon'!S88</f>
        <v>-425772.16431386187</v>
      </c>
      <c r="T182" s="414">
        <f>'17NM_PLRecon'!T88</f>
        <v>-1162344.4368</v>
      </c>
      <c r="U182" s="3">
        <v>76</v>
      </c>
    </row>
    <row r="183" spans="1:21" ht="13.5" customHeight="1" x14ac:dyDescent="0.25">
      <c r="A183" s="1608" t="s">
        <v>1461</v>
      </c>
      <c r="B183" s="1609" t="str">
        <f>'17NM_PLRecon'!B89</f>
        <v xml:space="preserve">   6110    STROKE SERVICES  - NON-TRENDSTAR - OUTPATIENT</v>
      </c>
      <c r="C183" s="414">
        <f>'17NM_PLRecon'!C89</f>
        <v>0</v>
      </c>
      <c r="D183" s="414">
        <f>'17NM_PLRecon'!D89</f>
        <v>0</v>
      </c>
      <c r="E183" s="408">
        <f>'17NM_PLRecon'!E89</f>
        <v>0</v>
      </c>
      <c r="F183" s="408">
        <f>'17NM_PLRecon'!F89</f>
        <v>0</v>
      </c>
      <c r="G183" s="414">
        <f>'17NM_PLRecon'!G89</f>
        <v>3842480</v>
      </c>
      <c r="H183" s="414">
        <f>'17NM_PLRecon'!H89</f>
        <v>3534595.4987834552</v>
      </c>
      <c r="I183" s="414">
        <f>'17NM_PLRecon'!I89</f>
        <v>1340241.04</v>
      </c>
      <c r="J183" s="414">
        <f>'17NM_PLRecon'!J89</f>
        <v>1162175</v>
      </c>
      <c r="K183" s="414">
        <f>'17NM_PLRecon'!K89</f>
        <v>2427540.0630523278</v>
      </c>
      <c r="L183" s="414">
        <f>'17NM_PLRecon'!L89</f>
        <v>2431480.5495000002</v>
      </c>
      <c r="M183" s="414">
        <f>'17NM_PLRecon'!M89</f>
        <v>-1087299.0230523278</v>
      </c>
      <c r="N183" s="414">
        <f>'17NM_PLRecon'!N89</f>
        <v>-1269305.5495000002</v>
      </c>
      <c r="O183" s="414">
        <f>'17NM_PLRecon'!O89</f>
        <v>125208.37029520544</v>
      </c>
      <c r="P183" s="414">
        <f>'17NM_PLRecon'!P89</f>
        <v>6268.1475</v>
      </c>
      <c r="Q183" s="414">
        <f>'17NM_PLRecon'!Q89</f>
        <v>308515.02615567384</v>
      </c>
      <c r="R183" s="414">
        <f>'17NM_PLRecon'!R89</f>
        <v>318765.27049999998</v>
      </c>
      <c r="S183" s="414">
        <f>'17NM_PLRecon'!S89</f>
        <v>-1521022.4195032071</v>
      </c>
      <c r="T183" s="414">
        <f>'17NM_PLRecon'!T89</f>
        <v>-1594338.9675000003</v>
      </c>
      <c r="U183" s="3">
        <v>77</v>
      </c>
    </row>
    <row r="184" spans="1:21" ht="13.5" customHeight="1" x14ac:dyDescent="0.25">
      <c r="A184" s="1608" t="s">
        <v>1461</v>
      </c>
      <c r="B184" s="1609" t="str">
        <f>'17NM_PLRecon'!B90</f>
        <v xml:space="preserve">   6110    STROKE SERVICES  - NON-TRENDSTAR - INPATIENT</v>
      </c>
      <c r="C184" s="414">
        <f>'17NM_PLRecon'!C90</f>
        <v>0</v>
      </c>
      <c r="D184" s="414">
        <f>'17NM_PLRecon'!D90</f>
        <v>0</v>
      </c>
      <c r="E184" s="408">
        <f>'17NM_PLRecon'!E90</f>
        <v>0</v>
      </c>
      <c r="F184" s="408">
        <f>'17NM_PLRecon'!F90</f>
        <v>0</v>
      </c>
      <c r="G184" s="414">
        <f>'17NM_PLRecon'!G90</f>
        <v>0</v>
      </c>
      <c r="H184" s="414">
        <f>'17NM_PLRecon'!H90</f>
        <v>0</v>
      </c>
      <c r="I184" s="414">
        <f>'17NM_PLRecon'!I90</f>
        <v>0</v>
      </c>
      <c r="J184" s="414">
        <f>'17NM_PLRecon'!J90</f>
        <v>0</v>
      </c>
      <c r="K184" s="414">
        <f>'17NM_PLRecon'!K90</f>
        <v>0</v>
      </c>
      <c r="L184" s="414">
        <f>'17NM_PLRecon'!L90</f>
        <v>0</v>
      </c>
      <c r="M184" s="414">
        <f>'17NM_PLRecon'!M90</f>
        <v>0</v>
      </c>
      <c r="N184" s="414">
        <f>'17NM_PLRecon'!N90</f>
        <v>0</v>
      </c>
      <c r="O184" s="414">
        <f>'17NM_PLRecon'!O90</f>
        <v>0</v>
      </c>
      <c r="P184" s="414">
        <f>'17NM_PLRecon'!P90</f>
        <v>0</v>
      </c>
      <c r="Q184" s="414">
        <f>'17NM_PLRecon'!Q90</f>
        <v>0</v>
      </c>
      <c r="R184" s="414">
        <f>'17NM_PLRecon'!R90</f>
        <v>0</v>
      </c>
      <c r="S184" s="414">
        <f>'17NM_PLRecon'!S90</f>
        <v>0</v>
      </c>
      <c r="T184" s="414">
        <f>'17NM_PLRecon'!T90</f>
        <v>0</v>
      </c>
      <c r="U184" s="3">
        <v>78</v>
      </c>
    </row>
    <row r="185" spans="1:21" ht="13.5" customHeight="1" x14ac:dyDescent="0.25">
      <c r="A185" s="1809" t="s">
        <v>1461</v>
      </c>
      <c r="B185" s="1784" t="str">
        <f>'17NM_PLRecon'!B91</f>
        <v xml:space="preserve"> 6420 OPD-EYE - IDX Billed</v>
      </c>
      <c r="C185" s="414">
        <f>'17NM_PLRecon'!C91</f>
        <v>0</v>
      </c>
      <c r="D185" s="414">
        <f>'17NM_PLRecon'!D91</f>
        <v>0</v>
      </c>
      <c r="E185" s="408">
        <f>'17NM_PLRecon'!E91</f>
        <v>0</v>
      </c>
      <c r="F185" s="408">
        <f>'17NM_PLRecon'!F91</f>
        <v>0</v>
      </c>
      <c r="G185" s="414">
        <f>'17NM_PLRecon'!G91</f>
        <v>302789.94</v>
      </c>
      <c r="H185" s="414">
        <f>'17NM_PLRecon'!H91</f>
        <v>0</v>
      </c>
      <c r="I185" s="414">
        <f>'17NM_PLRecon'!I91</f>
        <v>302789.94</v>
      </c>
      <c r="J185" s="414">
        <f>'17NM_PLRecon'!J91</f>
        <v>0</v>
      </c>
      <c r="K185" s="414">
        <f>'17NM_PLRecon'!K91</f>
        <v>97665.790765848898</v>
      </c>
      <c r="L185" s="414">
        <f>'17NM_PLRecon'!L91</f>
        <v>0</v>
      </c>
      <c r="M185" s="414">
        <f>'17NM_PLRecon'!M91</f>
        <v>205124.14923415112</v>
      </c>
      <c r="N185" s="414">
        <f>'17NM_PLRecon'!N91</f>
        <v>0</v>
      </c>
      <c r="O185" s="414">
        <f>'17NM_PLRecon'!O91</f>
        <v>13554.249398984808</v>
      </c>
      <c r="P185" s="414">
        <f>'17NM_PLRecon'!P91</f>
        <v>0</v>
      </c>
      <c r="Q185" s="414">
        <f>'17NM_PLRecon'!Q91</f>
        <v>33097.146971127309</v>
      </c>
      <c r="R185" s="414">
        <f>'17NM_PLRecon'!R91</f>
        <v>0</v>
      </c>
      <c r="S185" s="414">
        <f>'17NM_PLRecon'!S91</f>
        <v>158472.75286403901</v>
      </c>
      <c r="T185" s="414">
        <f>'17NM_PLRecon'!T91</f>
        <v>0</v>
      </c>
    </row>
    <row r="186" spans="1:21" ht="13.5" customHeight="1" x14ac:dyDescent="0.25">
      <c r="A186" s="1809"/>
      <c r="B186" s="1784" t="str">
        <f>'17NM_PLRecon'!B92</f>
        <v>6630 USM - EAST SIDE*</v>
      </c>
      <c r="C186" s="414">
        <f>'17NM_PLRecon'!C92</f>
        <v>0</v>
      </c>
      <c r="D186" s="414">
        <f>'17NM_PLRecon'!D92</f>
        <v>0</v>
      </c>
      <c r="E186" s="408">
        <f>'17NM_PLRecon'!E92</f>
        <v>0</v>
      </c>
      <c r="F186" s="408">
        <f>'17NM_PLRecon'!F92</f>
        <v>0</v>
      </c>
      <c r="G186" s="414">
        <f>'17NM_PLRecon'!G92</f>
        <v>0</v>
      </c>
      <c r="H186" s="414">
        <f>'17NM_PLRecon'!H92</f>
        <v>-16676.150000000001</v>
      </c>
      <c r="I186" s="414">
        <f>'17NM_PLRecon'!I92</f>
        <v>0</v>
      </c>
      <c r="J186" s="414">
        <f>'17NM_PLRecon'!J92</f>
        <v>-16676.150000000001</v>
      </c>
      <c r="K186" s="414">
        <f>'17NM_PLRecon'!K92</f>
        <v>0</v>
      </c>
      <c r="L186" s="414">
        <f>'17NM_PLRecon'!L92</f>
        <v>0</v>
      </c>
      <c r="M186" s="414">
        <f>'17NM_PLRecon'!M92</f>
        <v>0</v>
      </c>
      <c r="N186" s="414">
        <f>'17NM_PLRecon'!N92</f>
        <v>-16676.150000000001</v>
      </c>
      <c r="O186" s="414">
        <f>'17NM_PLRecon'!O92</f>
        <v>0</v>
      </c>
      <c r="P186" s="414">
        <f>'17NM_PLRecon'!P92</f>
        <v>0</v>
      </c>
      <c r="Q186" s="414">
        <f>'17NM_PLRecon'!Q92</f>
        <v>0</v>
      </c>
      <c r="R186" s="414">
        <f>'17NM_PLRecon'!R92</f>
        <v>0</v>
      </c>
      <c r="S186" s="414">
        <f>'17NM_PLRecon'!S92</f>
        <v>0</v>
      </c>
      <c r="T186" s="414">
        <f>'17NM_PLRecon'!T92</f>
        <v>-16676.150000000001</v>
      </c>
      <c r="U186" s="1783"/>
    </row>
    <row r="187" spans="1:21" x14ac:dyDescent="0.25">
      <c r="A187" s="1947" t="s">
        <v>2270</v>
      </c>
      <c r="B187" s="1948" t="str">
        <f>'17NM_PLRecon'!B93</f>
        <v>6501 AIR RED CREEK  * - IDX BILLED</v>
      </c>
      <c r="C187" s="1949">
        <f>'17NM_PLRecon'!C93</f>
        <v>0</v>
      </c>
      <c r="D187" s="1949">
        <f>'17NM_PLRecon'!D93</f>
        <v>0</v>
      </c>
      <c r="E187" s="1949">
        <f>'17NM_PLRecon'!E93</f>
        <v>0</v>
      </c>
      <c r="F187" s="1949">
        <f>'17NM_PLRecon'!F93</f>
        <v>0</v>
      </c>
      <c r="G187" s="1949">
        <f>'17NM_PLRecon'!G93</f>
        <v>5846966.5700000003</v>
      </c>
      <c r="H187" s="1949">
        <f>'17NM_PLRecon'!H93</f>
        <v>2213646.1277557942</v>
      </c>
      <c r="I187" s="1949">
        <f>'17NM_PLRecon'!I93</f>
        <v>2936079.61</v>
      </c>
      <c r="J187" s="1949">
        <f>'17NM_PLRecon'!J93</f>
        <v>783188</v>
      </c>
      <c r="K187" s="1949">
        <f>'17NM_PLRecon'!K93</f>
        <v>3562415.1143472288</v>
      </c>
      <c r="L187" s="1949">
        <f>'17NM_PLRecon'!L93</f>
        <v>1087933.3959999999</v>
      </c>
      <c r="M187" s="1949">
        <f>'17NM_PLRecon'!M93</f>
        <v>-626335.50434722891</v>
      </c>
      <c r="N187" s="1949">
        <f>'17NM_PLRecon'!N93</f>
        <v>-304745.39599999995</v>
      </c>
      <c r="O187" s="1949">
        <f>'17NM_PLRecon'!O93</f>
        <v>16446.724465130272</v>
      </c>
      <c r="P187" s="1949">
        <f>'17NM_PLRecon'!P93</f>
        <v>45.267199999999995</v>
      </c>
      <c r="Q187" s="1949">
        <f>'17NM_PLRecon'!Q93</f>
        <v>457702.76463841955</v>
      </c>
      <c r="R187" s="1949">
        <f>'17NM_PLRecon'!R93</f>
        <v>120880.24960000001</v>
      </c>
      <c r="S187" s="1949">
        <f>'17NM_PLRecon'!S93</f>
        <v>-1100484.9934507788</v>
      </c>
      <c r="T187" s="1949">
        <f>'17NM_PLRecon'!T93</f>
        <v>-425670.91279999993</v>
      </c>
      <c r="U187" s="1783"/>
    </row>
    <row r="188" spans="1:21" ht="13.5" customHeight="1" x14ac:dyDescent="0.25">
      <c r="A188" s="1809"/>
      <c r="B188" s="1784" t="str">
        <f>'17NM_PLRecon'!B94</f>
        <v xml:space="preserve">   5000 ORTHOPEDIC SHOP - NON-TRENDSTAR*</v>
      </c>
      <c r="C188" s="414">
        <f>'17NM_PLRecon'!C94</f>
        <v>0</v>
      </c>
      <c r="D188" s="414">
        <f>'17NM_PLRecon'!D94</f>
        <v>0</v>
      </c>
      <c r="E188" s="408">
        <f>'17NM_PLRecon'!E94</f>
        <v>0</v>
      </c>
      <c r="F188" s="408">
        <f>'17NM_PLRecon'!F94</f>
        <v>0</v>
      </c>
      <c r="G188" s="414">
        <f>'17NM_PLRecon'!G94</f>
        <v>0</v>
      </c>
      <c r="H188" s="414">
        <f>'17NM_PLRecon'!H94</f>
        <v>-11114.97</v>
      </c>
      <c r="I188" s="414">
        <f>'17NM_PLRecon'!I94</f>
        <v>0</v>
      </c>
      <c r="J188" s="414">
        <f>'17NM_PLRecon'!J94</f>
        <v>-11114.97</v>
      </c>
      <c r="K188" s="414">
        <f>'17NM_PLRecon'!K94</f>
        <v>0</v>
      </c>
      <c r="L188" s="414">
        <f>'17NM_PLRecon'!L94</f>
        <v>0</v>
      </c>
      <c r="M188" s="414">
        <f>'17NM_PLRecon'!M94</f>
        <v>0</v>
      </c>
      <c r="N188" s="414">
        <f>'17NM_PLRecon'!N94</f>
        <v>-11114.97</v>
      </c>
      <c r="O188" s="414">
        <f>'17NM_PLRecon'!O94</f>
        <v>0</v>
      </c>
      <c r="P188" s="414">
        <f>'17NM_PLRecon'!P94</f>
        <v>0</v>
      </c>
      <c r="Q188" s="414">
        <f>'17NM_PLRecon'!Q94</f>
        <v>0</v>
      </c>
      <c r="R188" s="414">
        <f>'17NM_PLRecon'!R94</f>
        <v>0</v>
      </c>
      <c r="S188" s="414">
        <f>'17NM_PLRecon'!S94</f>
        <v>0</v>
      </c>
      <c r="T188" s="414">
        <f>'17NM_PLRecon'!T94</f>
        <v>-11114.97</v>
      </c>
      <c r="U188" s="1783"/>
    </row>
    <row r="189" spans="1:21" ht="13.5" customHeight="1" x14ac:dyDescent="0.25">
      <c r="A189" s="1809"/>
      <c r="B189" s="1803" t="str">
        <f>'17NM_PLRecon'!B95</f>
        <v>4180 CANCER CENTER PHARMACY</v>
      </c>
      <c r="C189" s="1804">
        <f>'17NM_PLRecon'!C95</f>
        <v>0</v>
      </c>
      <c r="D189" s="1804">
        <f>'17NM_PLRecon'!D95</f>
        <v>0</v>
      </c>
      <c r="E189" s="1804">
        <f>'17NM_PLRecon'!E95</f>
        <v>0</v>
      </c>
      <c r="F189" s="1804">
        <f>'17NM_PLRecon'!F95</f>
        <v>0</v>
      </c>
      <c r="G189" s="1804">
        <f>'17NM_PLRecon'!G95</f>
        <v>0</v>
      </c>
      <c r="H189" s="1804">
        <f>'17NM_PLRecon'!H95</f>
        <v>0</v>
      </c>
      <c r="I189" s="1804">
        <f>'17NM_PLRecon'!I95</f>
        <v>0</v>
      </c>
      <c r="J189" s="1804">
        <f>'17NM_PLRecon'!J95</f>
        <v>0</v>
      </c>
      <c r="K189" s="1804">
        <f>'17NM_PLRecon'!K95</f>
        <v>0</v>
      </c>
      <c r="L189" s="1804">
        <f>'17NM_PLRecon'!L95</f>
        <v>0</v>
      </c>
      <c r="M189" s="1804">
        <f>'17NM_PLRecon'!M95</f>
        <v>0</v>
      </c>
      <c r="N189" s="1804">
        <f>'17NM_PLRecon'!N95</f>
        <v>0</v>
      </c>
      <c r="O189" s="1804">
        <f>'17NM_PLRecon'!O95</f>
        <v>0</v>
      </c>
      <c r="P189" s="1804">
        <f>'17NM_PLRecon'!P95</f>
        <v>0</v>
      </c>
      <c r="Q189" s="1804">
        <f>'17NM_PLRecon'!Q95</f>
        <v>0</v>
      </c>
      <c r="R189" s="1804">
        <f>'17NM_PLRecon'!R95</f>
        <v>0</v>
      </c>
      <c r="S189" s="1804">
        <f>'17NM_PLRecon'!S95</f>
        <v>0</v>
      </c>
      <c r="T189" s="1804">
        <f>'17NM_PLRecon'!T95</f>
        <v>0</v>
      </c>
      <c r="U189" s="1807"/>
    </row>
    <row r="190" spans="1:21" ht="13.5" customHeight="1" x14ac:dyDescent="0.25">
      <c r="A190" s="1608" t="s">
        <v>1461</v>
      </c>
      <c r="B190" s="1803" t="str">
        <f>'17NM_PLRecon'!B96</f>
        <v xml:space="preserve"> 4820 PED TRT CTR SPEC  - NON-TRENDSTAR</v>
      </c>
      <c r="C190" s="414">
        <f>'17NM_PLRecon'!C96</f>
        <v>0</v>
      </c>
      <c r="D190" s="414">
        <f>'17NM_PLRecon'!D96</f>
        <v>0</v>
      </c>
      <c r="E190" s="408">
        <f>'17NM_PLRecon'!E96</f>
        <v>0</v>
      </c>
      <c r="F190" s="408">
        <f>'17NM_PLRecon'!F96</f>
        <v>0</v>
      </c>
      <c r="G190" s="414">
        <f>'17NM_PLRecon'!G96</f>
        <v>0</v>
      </c>
      <c r="H190" s="414">
        <f>'17NM_PLRecon'!H96</f>
        <v>-273661</v>
      </c>
      <c r="I190" s="414">
        <f>'17NM_PLRecon'!I96</f>
        <v>-305849.31</v>
      </c>
      <c r="J190" s="414">
        <f>'17NM_PLRecon'!J96</f>
        <v>-273661</v>
      </c>
      <c r="K190" s="1804">
        <f>'17NM_PLRecon'!K96</f>
        <v>0</v>
      </c>
      <c r="L190" s="414">
        <f>'17NM_PLRecon'!L96</f>
        <v>0</v>
      </c>
      <c r="M190" s="414">
        <f>'17NM_PLRecon'!M96</f>
        <v>-305849.31</v>
      </c>
      <c r="N190" s="414">
        <f>'17NM_PLRecon'!N96</f>
        <v>-273661</v>
      </c>
      <c r="O190" s="414">
        <f>'17NM_PLRecon'!O96</f>
        <v>0</v>
      </c>
      <c r="P190" s="414">
        <f>'17NM_PLRecon'!P96</f>
        <v>0</v>
      </c>
      <c r="Q190" s="414">
        <f>'17NM_PLRecon'!Q96</f>
        <v>0</v>
      </c>
      <c r="R190" s="414">
        <f>'17NM_PLRecon'!R96</f>
        <v>0</v>
      </c>
      <c r="S190" s="414">
        <f>'17NM_PLRecon'!S96</f>
        <v>-305849.31</v>
      </c>
      <c r="T190" s="414">
        <f>'17NM_PLRecon'!T96</f>
        <v>-273661</v>
      </c>
      <c r="U190" s="3">
        <v>79</v>
      </c>
    </row>
    <row r="191" spans="1:21" ht="12.75" customHeight="1" x14ac:dyDescent="0.25">
      <c r="A191" s="1608" t="s">
        <v>1461</v>
      </c>
      <c r="B191" s="79" t="str">
        <f>'17NM_PLRecon'!B109</f>
        <v xml:space="preserve"> OPHTHALMOLOGY PRECEPTING</v>
      </c>
      <c r="C191" s="414">
        <f>'17NM_PLRecon'!C109</f>
        <v>0</v>
      </c>
      <c r="D191" s="414">
        <f>'17NM_PLRecon'!D109</f>
        <v>0</v>
      </c>
      <c r="E191" s="408">
        <f>'17NM_PLRecon'!E109</f>
        <v>0</v>
      </c>
      <c r="F191" s="408">
        <f>'17NM_PLRecon'!F109</f>
        <v>0</v>
      </c>
      <c r="G191" s="414">
        <f>'17NM_PLRecon'!G109</f>
        <v>0</v>
      </c>
      <c r="H191" s="414">
        <f>'17NM_PLRecon'!H109</f>
        <v>0</v>
      </c>
      <c r="I191" s="414">
        <f>'17NM_PLRecon'!I109</f>
        <v>302789.94</v>
      </c>
      <c r="J191" s="414">
        <f>'17NM_PLRecon'!J109</f>
        <v>-333091</v>
      </c>
      <c r="K191" s="414">
        <f>'17NM_PLRecon'!K109</f>
        <v>0</v>
      </c>
      <c r="L191" s="414">
        <f>'17NM_PLRecon'!L109</f>
        <v>0</v>
      </c>
      <c r="M191" s="414">
        <f t="shared" si="17"/>
        <v>302789.94</v>
      </c>
      <c r="N191" s="414">
        <f t="shared" si="18"/>
        <v>-333091</v>
      </c>
      <c r="O191" s="414">
        <f>'17NM_PLRecon'!O109</f>
        <v>0</v>
      </c>
      <c r="P191" s="414">
        <f>'17NM_PLRecon'!P109</f>
        <v>0</v>
      </c>
      <c r="Q191" s="414">
        <f>'17NM_PLRecon'!Q109</f>
        <v>0</v>
      </c>
      <c r="R191" s="414">
        <f>'17NM_PLRecon'!R109</f>
        <v>0</v>
      </c>
      <c r="S191" s="414">
        <f>'17NM_PLRecon'!S109</f>
        <v>302789.94</v>
      </c>
      <c r="T191" s="414">
        <f>'17NM_PLRecon'!T109</f>
        <v>-333091</v>
      </c>
      <c r="U191" s="3">
        <v>89</v>
      </c>
    </row>
    <row r="192" spans="1:21" ht="13.5" customHeight="1" x14ac:dyDescent="0.25">
      <c r="A192" s="550"/>
      <c r="B192" s="79" t="str">
        <f>'17NM_PLRecon'!B18</f>
        <v xml:space="preserve">  BLUES PATHOLOGY BONUS REVENUE</v>
      </c>
      <c r="C192" s="414">
        <f>'17NM_PLRecon'!C18</f>
        <v>0</v>
      </c>
      <c r="D192" s="414">
        <f>'17NM_PLRecon'!D18</f>
        <v>0</v>
      </c>
      <c r="E192" s="408">
        <f>'17NM_PLRecon'!E18</f>
        <v>0</v>
      </c>
      <c r="F192" s="408">
        <f>'17NM_PLRecon'!F18</f>
        <v>0</v>
      </c>
      <c r="G192" s="414">
        <f>'17NM_PLRecon'!G18</f>
        <v>0</v>
      </c>
      <c r="H192" s="414">
        <f>'17NM_PLRecon'!H18</f>
        <v>0</v>
      </c>
      <c r="I192" s="1949">
        <f>'17NM_PLRecon'!I18</f>
        <v>0</v>
      </c>
      <c r="J192" s="414">
        <f>'17NM_PLRecon'!J18</f>
        <v>0</v>
      </c>
      <c r="K192" s="414">
        <f>'17NM_PLRecon'!K18</f>
        <v>0</v>
      </c>
      <c r="L192" s="414">
        <f>'17NM_PLRecon'!L18</f>
        <v>0</v>
      </c>
      <c r="M192" s="414">
        <f t="shared" si="17"/>
        <v>0</v>
      </c>
      <c r="N192" s="414">
        <f t="shared" si="18"/>
        <v>0</v>
      </c>
      <c r="O192" s="414">
        <f>'17NM_PLRecon'!O18</f>
        <v>0</v>
      </c>
      <c r="P192" s="414">
        <f>'17NM_PLRecon'!P18</f>
        <v>0</v>
      </c>
      <c r="Q192" s="414">
        <f>'17NM_PLRecon'!Q18</f>
        <v>0</v>
      </c>
      <c r="R192" s="414">
        <f>'17NM_PLRecon'!R18</f>
        <v>0</v>
      </c>
      <c r="S192" s="414">
        <f>'17NM_PLRecon'!S18</f>
        <v>0</v>
      </c>
      <c r="T192" s="414">
        <f>'17NM_PLRecon'!T18</f>
        <v>0</v>
      </c>
      <c r="U192" s="3">
        <v>18</v>
      </c>
    </row>
    <row r="193" spans="1:24" ht="13.5" customHeight="1" x14ac:dyDescent="0.25">
      <c r="A193" s="550"/>
      <c r="B193" s="79" t="str">
        <f>'17NM_PLRecon'!B17</f>
        <v xml:space="preserve">  PATHOLOGY PRAC PLAN TRANSFER</v>
      </c>
      <c r="C193" s="414">
        <f>'17NM_PLRecon'!C17</f>
        <v>0</v>
      </c>
      <c r="D193" s="414">
        <f>'17NM_PLRecon'!D17</f>
        <v>0</v>
      </c>
      <c r="E193" s="408">
        <f>'17NM_PLRecon'!E17</f>
        <v>0</v>
      </c>
      <c r="F193" s="408">
        <f>'17NM_PLRecon'!F17</f>
        <v>0</v>
      </c>
      <c r="G193" s="414">
        <f>'17NM_PLRecon'!G17</f>
        <v>0</v>
      </c>
      <c r="H193" s="414">
        <f>'17NM_PLRecon'!H17</f>
        <v>0</v>
      </c>
      <c r="I193" s="1949">
        <f>'17NM_PLRecon'!I17</f>
        <v>-8838167.0000000019</v>
      </c>
      <c r="J193" s="414">
        <f>'17NM_PLRecon'!J17</f>
        <v>-8163239</v>
      </c>
      <c r="K193" s="414">
        <f>'17NM_PLRecon'!K17</f>
        <v>0</v>
      </c>
      <c r="L193" s="414">
        <f>'17NM_PLRecon'!L17</f>
        <v>0</v>
      </c>
      <c r="M193" s="414">
        <f t="shared" si="17"/>
        <v>-8838167.0000000019</v>
      </c>
      <c r="N193" s="414">
        <f t="shared" si="18"/>
        <v>-8163239</v>
      </c>
      <c r="O193" s="414">
        <f>'17NM_PLRecon'!O17</f>
        <v>0</v>
      </c>
      <c r="P193" s="414">
        <f>'17NM_PLRecon'!P17</f>
        <v>0</v>
      </c>
      <c r="Q193" s="414">
        <f>'17NM_PLRecon'!Q17</f>
        <v>0</v>
      </c>
      <c r="R193" s="414">
        <f>'17NM_PLRecon'!R17</f>
        <v>0</v>
      </c>
      <c r="S193" s="414">
        <f>'17NM_PLRecon'!S17</f>
        <v>-8838167.0000000019</v>
      </c>
      <c r="T193" s="414">
        <f>'17NM_PLRecon'!T17</f>
        <v>-8163239</v>
      </c>
      <c r="U193" s="3">
        <v>17</v>
      </c>
    </row>
    <row r="194" spans="1:24" ht="13.5" customHeight="1" x14ac:dyDescent="0.25">
      <c r="A194" s="550"/>
      <c r="B194" s="79" t="str">
        <f>'17NM_PLRecon'!B16</f>
        <v xml:space="preserve">  DERM PATHOLOGY TRANSFER</v>
      </c>
      <c r="C194" s="414">
        <f>'17NM_PLRecon'!C16</f>
        <v>0</v>
      </c>
      <c r="D194" s="414">
        <f>'17NM_PLRecon'!D16</f>
        <v>0</v>
      </c>
      <c r="E194" s="408">
        <f>'17NM_PLRecon'!E16</f>
        <v>0</v>
      </c>
      <c r="F194" s="408">
        <f>'17NM_PLRecon'!F16</f>
        <v>0</v>
      </c>
      <c r="G194" s="414">
        <f>'17NM_PLRecon'!G16</f>
        <v>0</v>
      </c>
      <c r="H194" s="414">
        <f>'17NM_PLRecon'!H16</f>
        <v>0</v>
      </c>
      <c r="I194" s="1949">
        <f>'17NM_PLRecon'!I16</f>
        <v>-1324647</v>
      </c>
      <c r="J194" s="414">
        <f>'17NM_PLRecon'!J16</f>
        <v>-1222985</v>
      </c>
      <c r="K194" s="414">
        <f>'17NM_PLRecon'!K16</f>
        <v>0</v>
      </c>
      <c r="L194" s="414">
        <f>'17NM_PLRecon'!L16</f>
        <v>0</v>
      </c>
      <c r="M194" s="414">
        <f t="shared" si="17"/>
        <v>-1324647</v>
      </c>
      <c r="N194" s="414">
        <f t="shared" si="18"/>
        <v>-1222985</v>
      </c>
      <c r="O194" s="414">
        <f>'17NM_PLRecon'!O16</f>
        <v>0</v>
      </c>
      <c r="P194" s="414">
        <f>'17NM_PLRecon'!P16</f>
        <v>0</v>
      </c>
      <c r="Q194" s="414">
        <f>'17NM_PLRecon'!Q16</f>
        <v>0</v>
      </c>
      <c r="R194" s="414">
        <f>'17NM_PLRecon'!R16</f>
        <v>0</v>
      </c>
      <c r="S194" s="414">
        <f>'17NM_PLRecon'!S16</f>
        <v>-1324647</v>
      </c>
      <c r="T194" s="414">
        <f>'17NM_PLRecon'!T16</f>
        <v>-1222985</v>
      </c>
      <c r="U194" s="3">
        <v>16</v>
      </c>
    </row>
    <row r="195" spans="1:24" ht="13.5" customHeight="1" x14ac:dyDescent="0.25">
      <c r="A195" s="413" t="s">
        <v>766</v>
      </c>
      <c r="B195" s="79" t="str">
        <f>'17NM_PLRecon'!B107</f>
        <v xml:space="preserve"> EXCLUDED CHARGES (SON)</v>
      </c>
      <c r="C195" s="414">
        <f>'17NM_PLRecon'!C107</f>
        <v>-7751</v>
      </c>
      <c r="D195" s="414">
        <f>'17NM_PLRecon'!D107</f>
        <v>-7100</v>
      </c>
      <c r="E195" s="408">
        <f>'17NM_PLRecon'!E107</f>
        <v>-43040</v>
      </c>
      <c r="F195" s="408">
        <f>'17NM_PLRecon'!F107</f>
        <v>-31061</v>
      </c>
      <c r="G195" s="414">
        <f>'17NM_PLRecon'!G107</f>
        <v>-2265687</v>
      </c>
      <c r="H195" s="414">
        <f>'17NM_PLRecon'!H107</f>
        <v>-2084397</v>
      </c>
      <c r="I195" s="414">
        <f>'17NM_PLRecon'!I107</f>
        <v>-821355</v>
      </c>
      <c r="J195" s="414">
        <f>'17NM_PLRecon'!J107</f>
        <v>-243672</v>
      </c>
      <c r="K195" s="414">
        <f>'17NM_PLRecon'!K107</f>
        <v>0</v>
      </c>
      <c r="L195" s="414">
        <f>'17NM_PLRecon'!L107</f>
        <v>0</v>
      </c>
      <c r="M195" s="414">
        <f t="shared" si="17"/>
        <v>-821355</v>
      </c>
      <c r="N195" s="414">
        <f t="shared" si="18"/>
        <v>-243672</v>
      </c>
      <c r="O195" s="414">
        <f>'17NM_PLRecon'!O107</f>
        <v>0</v>
      </c>
      <c r="P195" s="414">
        <f>'17NM_PLRecon'!P107</f>
        <v>0</v>
      </c>
      <c r="Q195" s="414">
        <f>'17NM_PLRecon'!Q107</f>
        <v>0</v>
      </c>
      <c r="R195" s="414">
        <f>'17NM_PLRecon'!R107</f>
        <v>0</v>
      </c>
      <c r="S195" s="414">
        <f>'17NM_PLRecon'!S107</f>
        <v>-821355</v>
      </c>
      <c r="T195" s="414">
        <f>'17NM_PLRecon'!T107</f>
        <v>-243672</v>
      </c>
      <c r="U195" s="3">
        <v>87</v>
      </c>
    </row>
    <row r="196" spans="1:24" ht="13.5" customHeight="1" x14ac:dyDescent="0.25">
      <c r="A196" s="2419"/>
      <c r="B196" s="2418" t="str">
        <f>'17NM_PLRecon'!B97</f>
        <v>2000 OP138501 Emergency Department</v>
      </c>
      <c r="C196" s="1804">
        <f>'17NM_PLRecon'!C97</f>
        <v>0</v>
      </c>
      <c r="D196" s="1804">
        <f>'17NM_PLRecon'!D97</f>
        <v>0</v>
      </c>
      <c r="E196" s="1804">
        <f>'17NM_PLRecon'!E97</f>
        <v>0</v>
      </c>
      <c r="F196" s="1804">
        <f>'17NM_PLRecon'!F97</f>
        <v>0</v>
      </c>
      <c r="G196" s="1804">
        <f>'17NM_PLRecon'!G97</f>
        <v>-603.59000000357628</v>
      </c>
      <c r="H196" s="1804">
        <f>'17NM_PLRecon'!H97</f>
        <v>0</v>
      </c>
      <c r="I196" s="1804">
        <f>'17NM_PLRecon'!I97</f>
        <v>-603.58999999985099</v>
      </c>
      <c r="J196" s="1804">
        <f>'17NM_PLRecon'!J97</f>
        <v>0</v>
      </c>
      <c r="K196" s="1804">
        <f>'17NM_PLRecon'!K97</f>
        <v>0</v>
      </c>
      <c r="L196" s="1804">
        <f>'17NM_PLRecon'!L97</f>
        <v>0</v>
      </c>
      <c r="M196" s="1804">
        <f t="shared" ref="M196" si="40">I196-K196</f>
        <v>-603.58999999985099</v>
      </c>
      <c r="N196" s="1804">
        <f t="shared" ref="N196" si="41">J196-L196</f>
        <v>0</v>
      </c>
      <c r="O196" s="1804">
        <f>'17NM_PLRecon'!O97</f>
        <v>0</v>
      </c>
      <c r="P196" s="1804">
        <f>'17NM_PLRecon'!P97</f>
        <v>0</v>
      </c>
      <c r="Q196" s="1804">
        <f>'17NM_PLRecon'!Q97</f>
        <v>0</v>
      </c>
      <c r="R196" s="1804">
        <f>'17NM_PLRecon'!R97</f>
        <v>0</v>
      </c>
      <c r="S196" s="1804">
        <f>'17NM_PLRecon'!S97</f>
        <v>-603.58999999985099</v>
      </c>
      <c r="T196" s="1804">
        <f>'17NM_PLRecon'!T97</f>
        <v>0</v>
      </c>
    </row>
    <row r="197" spans="1:24" ht="13.5" customHeight="1" x14ac:dyDescent="0.25">
      <c r="A197" s="1950" t="s">
        <v>1461</v>
      </c>
      <c r="B197" s="861" t="str">
        <f>'17NM_PLRecon'!B98</f>
        <v>2500 PC Bushnell's Basin* - NON-TRENDSTAR BILLED</v>
      </c>
      <c r="C197" s="1949">
        <f>'17NM_PLRecon'!C98</f>
        <v>0</v>
      </c>
      <c r="D197" s="1949">
        <f>'17NM_PLRecon'!D98</f>
        <v>0</v>
      </c>
      <c r="E197" s="1949">
        <f>'17NM_PLRecon'!E108</f>
        <v>0</v>
      </c>
      <c r="F197" s="1949">
        <f>'17NM_PLRecon'!F108</f>
        <v>0</v>
      </c>
      <c r="G197" s="1949">
        <f>'17NM_PLRecon'!G98</f>
        <v>372370</v>
      </c>
      <c r="H197" s="1949">
        <f>'17NM_PLRecon'!H98</f>
        <v>0</v>
      </c>
      <c r="I197" s="1949">
        <f>'17NM_PLRecon'!I98</f>
        <v>260665.08160398636</v>
      </c>
      <c r="J197" s="1949">
        <f>'17NM_PLRecon'!J98</f>
        <v>0</v>
      </c>
      <c r="K197" s="1949">
        <f>'17NM_PLRecon'!K98</f>
        <v>180414.42263750813</v>
      </c>
      <c r="L197" s="1949">
        <f>'17NM_PLRecon'!L98</f>
        <v>0</v>
      </c>
      <c r="M197" s="1949">
        <f t="shared" ref="M197" si="42">I197-K197</f>
        <v>80250.658966478222</v>
      </c>
      <c r="N197" s="1949">
        <f t="shared" ref="N197" si="43">J197-L197</f>
        <v>0</v>
      </c>
      <c r="O197" s="1949">
        <f>'17NM_PLRecon'!O98</f>
        <v>40776.518999261403</v>
      </c>
      <c r="P197" s="1949">
        <f>'17NM_PLRecon'!P98</f>
        <v>0</v>
      </c>
      <c r="Q197" s="1949">
        <f>'17NM_PLRecon'!Q98</f>
        <v>30519.66823363947</v>
      </c>
      <c r="R197" s="1949">
        <f>'17NM_PLRecon'!R98</f>
        <v>0</v>
      </c>
      <c r="S197" s="1949">
        <f>'17NM_PLRecon'!S98</f>
        <v>8954.4717335773494</v>
      </c>
      <c r="T197" s="1949">
        <f>'17NM_PLRecon'!T98</f>
        <v>0</v>
      </c>
      <c r="U197" s="3">
        <v>91</v>
      </c>
      <c r="V197" s="2"/>
    </row>
    <row r="198" spans="1:24" s="81" customFormat="1" x14ac:dyDescent="0.25">
      <c r="A198" s="431"/>
      <c r="B198" s="432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3"/>
    </row>
    <row r="199" spans="1:24" x14ac:dyDescent="0.25">
      <c r="A199" s="3900" t="s">
        <v>652</v>
      </c>
      <c r="B199" s="3901"/>
      <c r="C199" s="405">
        <f>SUM(C105:C197)</f>
        <v>107379.45303357692</v>
      </c>
      <c r="D199" s="405">
        <f>SUM(D105:D197)</f>
        <v>85717.080171038804</v>
      </c>
      <c r="E199" s="409">
        <f>SUM(E105:E195)</f>
        <v>455152</v>
      </c>
      <c r="F199" s="409">
        <f>SUM(F105:F195)</f>
        <v>295594</v>
      </c>
      <c r="G199" s="405">
        <f>SUM(G105:G197)</f>
        <v>428065123.23000002</v>
      </c>
      <c r="H199" s="405">
        <f t="shared" ref="H199:L199" si="44">SUM(H105:H197)</f>
        <v>308537151.85771674</v>
      </c>
      <c r="I199" s="405">
        <f t="shared" si="44"/>
        <v>288399602.18096948</v>
      </c>
      <c r="J199" s="405">
        <f t="shared" si="44"/>
        <v>216306898.72999999</v>
      </c>
      <c r="K199" s="405">
        <f t="shared" si="44"/>
        <v>211526476.80566543</v>
      </c>
      <c r="L199" s="405">
        <f t="shared" si="44"/>
        <v>172383655.9914999</v>
      </c>
      <c r="M199" s="405">
        <f>I199-K199</f>
        <v>76873125.375304043</v>
      </c>
      <c r="N199" s="405">
        <f>J199-L199</f>
        <v>43923242.738500088</v>
      </c>
      <c r="O199" s="405">
        <f t="shared" ref="O199:T199" si="45">SUM(O105:O197)</f>
        <v>18720822.286480989</v>
      </c>
      <c r="P199" s="405">
        <f t="shared" si="45"/>
        <v>15219091.225800006</v>
      </c>
      <c r="Q199" s="405">
        <f t="shared" si="45"/>
        <v>36028310.549096629</v>
      </c>
      <c r="R199" s="405">
        <f t="shared" si="45"/>
        <v>27496117.417500008</v>
      </c>
      <c r="S199" s="405">
        <f t="shared" si="45"/>
        <v>22123992.539726321</v>
      </c>
      <c r="T199" s="405">
        <f t="shared" si="45"/>
        <v>1208034.0952000096</v>
      </c>
      <c r="U199" s="2">
        <f>+M199-O199-Q199</f>
        <v>22123992.539726421</v>
      </c>
      <c r="V199" s="2">
        <f>+N199-P199-R199</f>
        <v>1208034.095200073</v>
      </c>
      <c r="X199" s="2"/>
    </row>
    <row r="200" spans="1:24" s="740" customFormat="1" x14ac:dyDescent="0.25">
      <c r="A200" s="738"/>
      <c r="B200" s="739" t="s">
        <v>672</v>
      </c>
      <c r="C200" s="737">
        <f>C199-'17NM_PLRecon'!C104</f>
        <v>0</v>
      </c>
      <c r="D200" s="737">
        <f>D199-'17NM_PLRecon'!D104</f>
        <v>0</v>
      </c>
      <c r="E200" s="737">
        <f>E199-'17NM_PLRecon'!E104</f>
        <v>0</v>
      </c>
      <c r="F200" s="737">
        <f>F199-'17NM_PLRecon'!F104</f>
        <v>0</v>
      </c>
      <c r="G200" s="737">
        <f>G199-'17NM_PLRecon'!G104</f>
        <v>0</v>
      </c>
      <c r="H200" s="737">
        <f>H199-'17NM_PLRecon'!H104</f>
        <v>0</v>
      </c>
      <c r="I200" s="737">
        <f>I199-'17NM_PLRecon'!I104</f>
        <v>0</v>
      </c>
      <c r="J200" s="737">
        <f>J199-'17NM_PLRecon'!J104</f>
        <v>0</v>
      </c>
      <c r="K200" s="737">
        <f>K199-'17NM_PLRecon'!K104</f>
        <v>0</v>
      </c>
      <c r="L200" s="737">
        <f>L199-'17NM_PLRecon'!L104</f>
        <v>0</v>
      </c>
      <c r="M200" s="737">
        <f>M199-'17NM_PLRecon'!M104</f>
        <v>1.4901161193847656E-7</v>
      </c>
      <c r="N200" s="737">
        <f>N199-'17NM_PLRecon'!N104</f>
        <v>1.1920928955078125E-7</v>
      </c>
      <c r="O200" s="737">
        <f>O199-'17NM_PLRecon'!O104</f>
        <v>0</v>
      </c>
      <c r="P200" s="737">
        <f>P199-'17NM_PLRecon'!P104</f>
        <v>0</v>
      </c>
      <c r="Q200" s="737">
        <f>Q199-'17NM_PLRecon'!Q104</f>
        <v>0</v>
      </c>
      <c r="R200" s="737">
        <f>R199-'17NM_PLRecon'!R104</f>
        <v>0</v>
      </c>
      <c r="S200" s="737">
        <f>S199-'17NM_PLRecon'!S104</f>
        <v>3.3527612686157227E-8</v>
      </c>
      <c r="T200" s="737">
        <f>T199-'17NM_PLRecon'!T104</f>
        <v>4.0978193283081055E-8</v>
      </c>
      <c r="U200" s="2">
        <f t="shared" ref="U200:U201" si="46">+M200-O200-Q200</f>
        <v>1.4901161193847656E-7</v>
      </c>
      <c r="V200" s="2">
        <f t="shared" ref="V200:V201" si="47">+N200-P200-R200</f>
        <v>1.1920928955078125E-7</v>
      </c>
    </row>
    <row r="201" spans="1:24" ht="14.25" customHeight="1" x14ac:dyDescent="0.25">
      <c r="A201" s="3900" t="s">
        <v>455</v>
      </c>
      <c r="B201" s="3901"/>
      <c r="C201" s="405">
        <f t="shared" ref="C201:T201" si="48">+C199+C103</f>
        <v>1704242.453033577</v>
      </c>
      <c r="D201" s="405">
        <f t="shared" si="48"/>
        <v>1616090.0801710389</v>
      </c>
      <c r="E201" s="409">
        <f t="shared" si="48"/>
        <v>25806968</v>
      </c>
      <c r="F201" s="409">
        <f t="shared" si="48"/>
        <v>22056733</v>
      </c>
      <c r="G201" s="405">
        <f t="shared" si="48"/>
        <v>2337668322.23</v>
      </c>
      <c r="H201" s="405">
        <f t="shared" si="48"/>
        <v>2028700862.8577168</v>
      </c>
      <c r="I201" s="405">
        <f t="shared" si="48"/>
        <v>1005064671.1809695</v>
      </c>
      <c r="J201" s="405">
        <f t="shared" si="48"/>
        <v>886976724.73000002</v>
      </c>
      <c r="K201" s="405">
        <f t="shared" si="48"/>
        <v>687217604.80566549</v>
      </c>
      <c r="L201" s="405">
        <f t="shared" si="48"/>
        <v>607113230.9914999</v>
      </c>
      <c r="M201" s="405">
        <f t="shared" si="48"/>
        <v>317847066.37530404</v>
      </c>
      <c r="N201" s="405">
        <f t="shared" si="48"/>
        <v>279863493.73850012</v>
      </c>
      <c r="O201" s="405">
        <f t="shared" si="48"/>
        <v>69140312.286480993</v>
      </c>
      <c r="P201" s="405">
        <f t="shared" si="48"/>
        <v>62592421.225800008</v>
      </c>
      <c r="Q201" s="405">
        <f t="shared" si="48"/>
        <v>174195718.54909664</v>
      </c>
      <c r="R201" s="405">
        <f t="shared" si="48"/>
        <v>151537735.41750002</v>
      </c>
      <c r="S201" s="405">
        <f t="shared" si="48"/>
        <v>74511035.539726317</v>
      </c>
      <c r="T201" s="405">
        <f t="shared" si="48"/>
        <v>65733337.09520001</v>
      </c>
      <c r="U201" s="2">
        <f t="shared" si="46"/>
        <v>74511035.539726406</v>
      </c>
      <c r="V201" s="2">
        <f t="shared" si="47"/>
        <v>65733337.095200092</v>
      </c>
    </row>
    <row r="202" spans="1:24" x14ac:dyDescent="0.25">
      <c r="H202" s="2"/>
      <c r="I202" s="2"/>
      <c r="J202" s="2"/>
      <c r="K202" s="2"/>
      <c r="L202" s="2"/>
      <c r="M202" s="2"/>
      <c r="N202" s="2"/>
    </row>
    <row r="203" spans="1:24" ht="16.5" customHeight="1" x14ac:dyDescent="0.25"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4" ht="14.25" thickBot="1" x14ac:dyDescent="0.3">
      <c r="A204" s="415" t="s">
        <v>653</v>
      </c>
      <c r="B204" s="416"/>
      <c r="C204" s="165">
        <f>+C201+C203</f>
        <v>1704242.453033577</v>
      </c>
      <c r="D204" s="165">
        <f>+D201+D203</f>
        <v>1616090.0801710389</v>
      </c>
      <c r="E204" s="165">
        <f t="shared" ref="E204:T204" si="49">+E201+E203</f>
        <v>25806968</v>
      </c>
      <c r="F204" s="165">
        <f t="shared" si="49"/>
        <v>22056733</v>
      </c>
      <c r="G204" s="165">
        <f t="shared" si="49"/>
        <v>2337668322.23</v>
      </c>
      <c r="H204" s="165">
        <f>+H201+H203</f>
        <v>2028700862.8577168</v>
      </c>
      <c r="I204" s="165">
        <f>+I201+I203</f>
        <v>1005064671.1809695</v>
      </c>
      <c r="J204" s="165">
        <f>+J201+J203</f>
        <v>886976724.73000002</v>
      </c>
      <c r="K204" s="165">
        <f t="shared" si="49"/>
        <v>687217604.80566549</v>
      </c>
      <c r="L204" s="165">
        <f>+L201+L203</f>
        <v>607113230.9914999</v>
      </c>
      <c r="M204" s="165">
        <f t="shared" si="49"/>
        <v>317847066.37530404</v>
      </c>
      <c r="N204" s="165">
        <f t="shared" si="49"/>
        <v>279863493.73850012</v>
      </c>
      <c r="O204" s="165">
        <f t="shared" si="49"/>
        <v>69140312.286480993</v>
      </c>
      <c r="P204" s="165">
        <f t="shared" si="49"/>
        <v>62592421.225800008</v>
      </c>
      <c r="Q204" s="165">
        <f t="shared" si="49"/>
        <v>174195718.54909664</v>
      </c>
      <c r="R204" s="165">
        <f t="shared" si="49"/>
        <v>151537735.41750002</v>
      </c>
      <c r="S204" s="165">
        <f t="shared" si="49"/>
        <v>74511035.539726317</v>
      </c>
      <c r="T204" s="165">
        <f t="shared" si="49"/>
        <v>65733337.09520001</v>
      </c>
    </row>
    <row r="205" spans="1:24" ht="14.25" thickTop="1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4" x14ac:dyDescent="0.25">
      <c r="A206" s="3" t="s">
        <v>654</v>
      </c>
      <c r="C206" s="2">
        <f>C204</f>
        <v>1704242.453033577</v>
      </c>
      <c r="D206" s="2">
        <f t="shared" ref="D206:T206" si="50">D204</f>
        <v>1616090.0801710389</v>
      </c>
      <c r="E206" s="2">
        <f t="shared" si="50"/>
        <v>25806968</v>
      </c>
      <c r="F206" s="2">
        <f t="shared" si="50"/>
        <v>22056733</v>
      </c>
      <c r="G206" s="2">
        <f t="shared" si="50"/>
        <v>2337668322.23</v>
      </c>
      <c r="H206" s="2">
        <f t="shared" si="50"/>
        <v>2028700862.8577168</v>
      </c>
      <c r="I206" s="2">
        <f t="shared" si="50"/>
        <v>1005064671.1809695</v>
      </c>
      <c r="J206" s="2">
        <f t="shared" si="50"/>
        <v>886976724.73000002</v>
      </c>
      <c r="K206" s="2">
        <f t="shared" si="50"/>
        <v>687217604.80566549</v>
      </c>
      <c r="L206" s="2">
        <f t="shared" si="50"/>
        <v>607113230.9914999</v>
      </c>
      <c r="M206" s="2">
        <f t="shared" si="50"/>
        <v>317847066.37530404</v>
      </c>
      <c r="N206" s="2">
        <f t="shared" si="50"/>
        <v>279863493.73850012</v>
      </c>
      <c r="O206" s="2">
        <f t="shared" si="50"/>
        <v>69140312.286480993</v>
      </c>
      <c r="P206" s="2">
        <f t="shared" si="50"/>
        <v>62592421.225800008</v>
      </c>
      <c r="Q206" s="2">
        <f>Q204</f>
        <v>174195718.54909664</v>
      </c>
      <c r="R206" s="2">
        <f t="shared" si="50"/>
        <v>151537735.41750002</v>
      </c>
      <c r="S206" s="2">
        <f t="shared" si="50"/>
        <v>74511035.539726317</v>
      </c>
      <c r="T206" s="2">
        <f t="shared" si="50"/>
        <v>65733337.09520001</v>
      </c>
    </row>
    <row r="207" spans="1:24" x14ac:dyDescent="0.25">
      <c r="A207" s="771" t="s">
        <v>655</v>
      </c>
      <c r="B207" s="771"/>
      <c r="C207" s="772">
        <f>+'Departmental PL'!F1195</f>
        <v>1704242.453033577</v>
      </c>
      <c r="D207" s="772">
        <f>+'Departmental PL'!G1195</f>
        <v>1616090.0801710389</v>
      </c>
      <c r="E207" s="772">
        <f>+'Departmental PL'!H1195</f>
        <v>25616673</v>
      </c>
      <c r="F207" s="772">
        <f>+'Departmental PL'!I1195</f>
        <v>21884693</v>
      </c>
      <c r="G207" s="772">
        <f>+'Departmental PL'!J1195</f>
        <v>2337669529.4099998</v>
      </c>
      <c r="H207" s="772">
        <f>+'Departmental PL'!K1195</f>
        <v>2028700858.8577163</v>
      </c>
      <c r="I207" s="772">
        <f>+'Departmental PL'!L1195</f>
        <v>1005065876.3609694</v>
      </c>
      <c r="J207" s="772">
        <f>+'Departmental PL'!M1195</f>
        <v>886976723.73000002</v>
      </c>
      <c r="K207" s="772">
        <f>+'Departmental PL'!N1195</f>
        <v>687217590.80566549</v>
      </c>
      <c r="L207" s="772">
        <f>+'Departmental PL'!O1195</f>
        <v>607113222.9914999</v>
      </c>
      <c r="M207" s="772">
        <f>+'Departmental PL'!P1195</f>
        <v>317848285.55530381</v>
      </c>
      <c r="N207" s="772">
        <f>+'Departmental PL'!Q1195</f>
        <v>279863500.73850006</v>
      </c>
      <c r="O207" s="772">
        <f>+'Departmental PL'!R1195</f>
        <v>69140315.286480993</v>
      </c>
      <c r="P207" s="772">
        <f>+'Departmental PL'!S1195</f>
        <v>62592430.225800008</v>
      </c>
      <c r="Q207" s="772">
        <f>+'Departmental PL'!T1195</f>
        <v>174195716.54909664</v>
      </c>
      <c r="R207" s="772">
        <f>+'Departmental PL'!U1195</f>
        <v>151537736.41749999</v>
      </c>
      <c r="S207" s="772">
        <f>+'Departmental PL'!V1195</f>
        <v>74512253.719726235</v>
      </c>
      <c r="T207" s="772">
        <f>+'Departmental PL'!W1195</f>
        <v>65733334.095200017</v>
      </c>
    </row>
    <row r="208" spans="1:24" x14ac:dyDescent="0.25">
      <c r="A208" s="3" t="s">
        <v>275</v>
      </c>
      <c r="C208" s="2">
        <f t="shared" ref="C208:T208" si="51">+C206-C207</f>
        <v>0</v>
      </c>
      <c r="D208" s="2">
        <f t="shared" si="51"/>
        <v>0</v>
      </c>
      <c r="E208" s="2">
        <f t="shared" si="51"/>
        <v>190295</v>
      </c>
      <c r="F208" s="2">
        <f t="shared" si="51"/>
        <v>172040</v>
      </c>
      <c r="G208" s="2">
        <f t="shared" si="51"/>
        <v>-1207.1799998283386</v>
      </c>
      <c r="H208" s="2">
        <f t="shared" si="51"/>
        <v>4.0000004768371582</v>
      </c>
      <c r="I208" s="2">
        <f t="shared" si="51"/>
        <v>-1205.1799999475479</v>
      </c>
      <c r="J208" s="2">
        <f t="shared" si="51"/>
        <v>1</v>
      </c>
      <c r="K208" s="2">
        <f t="shared" si="51"/>
        <v>14</v>
      </c>
      <c r="L208" s="2">
        <f t="shared" si="51"/>
        <v>8</v>
      </c>
      <c r="M208" s="2">
        <f t="shared" si="51"/>
        <v>-1219.179999768734</v>
      </c>
      <c r="N208" s="2">
        <f t="shared" si="51"/>
        <v>-6.9999999403953552</v>
      </c>
      <c r="O208" s="2">
        <f t="shared" si="51"/>
        <v>-3</v>
      </c>
      <c r="P208" s="2">
        <f t="shared" si="51"/>
        <v>-9</v>
      </c>
      <c r="Q208" s="2">
        <f t="shared" si="51"/>
        <v>2</v>
      </c>
      <c r="R208" s="2">
        <f t="shared" si="51"/>
        <v>-0.99999997019767761</v>
      </c>
      <c r="S208" s="2">
        <f t="shared" si="51"/>
        <v>-1218.1799999177456</v>
      </c>
      <c r="T208" s="2">
        <f t="shared" si="51"/>
        <v>2.9999999925494194</v>
      </c>
    </row>
    <row r="209" spans="1:20" ht="14.25" thickBot="1" x14ac:dyDescent="0.3">
      <c r="C209" s="2">
        <f>-C208</f>
        <v>0</v>
      </c>
      <c r="D209" s="2">
        <f t="shared" ref="D209:T209" si="52">-D208</f>
        <v>0</v>
      </c>
      <c r="E209" s="2">
        <f t="shared" si="52"/>
        <v>-190295</v>
      </c>
      <c r="F209" s="2">
        <f t="shared" si="52"/>
        <v>-172040</v>
      </c>
      <c r="G209" s="2">
        <f>-G208</f>
        <v>1207.1799998283386</v>
      </c>
      <c r="H209" s="2">
        <f>-H208</f>
        <v>-4.0000004768371582</v>
      </c>
      <c r="I209" s="2">
        <f t="shared" si="52"/>
        <v>1205.1799999475479</v>
      </c>
      <c r="J209" s="2">
        <f t="shared" si="52"/>
        <v>-1</v>
      </c>
      <c r="K209" s="2">
        <f t="shared" si="52"/>
        <v>-14</v>
      </c>
      <c r="L209" s="2">
        <f t="shared" si="52"/>
        <v>-8</v>
      </c>
      <c r="M209" s="2">
        <f t="shared" si="52"/>
        <v>1219.179999768734</v>
      </c>
      <c r="N209" s="2">
        <f t="shared" si="52"/>
        <v>6.9999999403953552</v>
      </c>
      <c r="O209" s="2">
        <f t="shared" si="52"/>
        <v>3</v>
      </c>
      <c r="P209" s="2">
        <f t="shared" si="52"/>
        <v>9</v>
      </c>
      <c r="Q209" s="2">
        <f t="shared" si="52"/>
        <v>-2</v>
      </c>
      <c r="R209" s="2">
        <f t="shared" si="52"/>
        <v>0.99999997019767761</v>
      </c>
      <c r="S209" s="2">
        <f t="shared" si="52"/>
        <v>1218.1799999177456</v>
      </c>
      <c r="T209" s="2">
        <f t="shared" si="52"/>
        <v>-2.9999999925494194</v>
      </c>
    </row>
    <row r="210" spans="1:20" ht="14.25" thickBot="1" x14ac:dyDescent="0.3">
      <c r="B210" s="434" t="s">
        <v>502</v>
      </c>
      <c r="C210" s="435">
        <f>+C207-C204</f>
        <v>0</v>
      </c>
      <c r="D210" s="435">
        <f t="shared" ref="D210:T210" si="53">+D207-D204</f>
        <v>0</v>
      </c>
      <c r="E210" s="435">
        <f t="shared" si="53"/>
        <v>-190295</v>
      </c>
      <c r="F210" s="435">
        <f t="shared" si="53"/>
        <v>-172040</v>
      </c>
      <c r="G210" s="435">
        <f t="shared" si="53"/>
        <v>1207.1799998283386</v>
      </c>
      <c r="H210" s="435">
        <f t="shared" si="53"/>
        <v>-4.0000004768371582</v>
      </c>
      <c r="I210" s="435">
        <f>+I207-I204</f>
        <v>1205.1799999475479</v>
      </c>
      <c r="J210" s="435">
        <f t="shared" si="53"/>
        <v>-1</v>
      </c>
      <c r="K210" s="435">
        <f t="shared" si="53"/>
        <v>-14</v>
      </c>
      <c r="L210" s="435">
        <f t="shared" si="53"/>
        <v>-8</v>
      </c>
      <c r="M210" s="435">
        <f t="shared" si="53"/>
        <v>1219.179999768734</v>
      </c>
      <c r="N210" s="435">
        <f t="shared" si="53"/>
        <v>6.9999999403953552</v>
      </c>
      <c r="O210" s="435">
        <f t="shared" si="53"/>
        <v>3</v>
      </c>
      <c r="P210" s="435">
        <f t="shared" si="53"/>
        <v>9</v>
      </c>
      <c r="Q210" s="435">
        <f t="shared" si="53"/>
        <v>-2</v>
      </c>
      <c r="R210" s="435">
        <f t="shared" si="53"/>
        <v>0.99999997019767761</v>
      </c>
      <c r="S210" s="435">
        <f t="shared" si="53"/>
        <v>1218.1799999177456</v>
      </c>
      <c r="T210" s="436">
        <f t="shared" si="53"/>
        <v>-2.9999999925494194</v>
      </c>
    </row>
    <row r="211" spans="1:20" x14ac:dyDescent="0.25"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3.5" customHeight="1" x14ac:dyDescent="0.25">
      <c r="A212" s="413"/>
      <c r="B212" s="282" t="s">
        <v>212</v>
      </c>
      <c r="C212" s="414">
        <f t="shared" ref="C212:T212" si="54">C115</f>
        <v>0</v>
      </c>
      <c r="D212" s="414">
        <f t="shared" si="54"/>
        <v>0</v>
      </c>
      <c r="E212" s="408">
        <f t="shared" si="54"/>
        <v>0</v>
      </c>
      <c r="F212" s="408">
        <f t="shared" si="54"/>
        <v>0</v>
      </c>
      <c r="G212" s="414">
        <f t="shared" si="54"/>
        <v>0</v>
      </c>
      <c r="H212" s="414">
        <f t="shared" si="54"/>
        <v>0</v>
      </c>
      <c r="I212" s="414">
        <f t="shared" si="54"/>
        <v>0</v>
      </c>
      <c r="J212" s="414">
        <f t="shared" si="54"/>
        <v>0</v>
      </c>
      <c r="K212" s="414">
        <f t="shared" si="54"/>
        <v>0</v>
      </c>
      <c r="L212" s="414">
        <f t="shared" si="54"/>
        <v>0</v>
      </c>
      <c r="M212" s="414">
        <f t="shared" si="54"/>
        <v>0</v>
      </c>
      <c r="N212" s="414">
        <f t="shared" si="54"/>
        <v>0</v>
      </c>
      <c r="O212" s="414">
        <f t="shared" si="54"/>
        <v>0</v>
      </c>
      <c r="P212" s="414">
        <f t="shared" si="54"/>
        <v>0</v>
      </c>
      <c r="Q212" s="414">
        <f t="shared" si="54"/>
        <v>0</v>
      </c>
      <c r="R212" s="414">
        <f t="shared" si="54"/>
        <v>0</v>
      </c>
      <c r="S212" s="414">
        <f t="shared" si="54"/>
        <v>0</v>
      </c>
      <c r="T212" s="414">
        <f t="shared" si="54"/>
        <v>0</v>
      </c>
    </row>
    <row r="213" spans="1:20" ht="13.5" customHeight="1" x14ac:dyDescent="0.25">
      <c r="A213" s="413"/>
      <c r="B213" s="282" t="s">
        <v>203</v>
      </c>
      <c r="C213" s="414">
        <f t="shared" ref="C213:T213" si="55">C122</f>
        <v>0</v>
      </c>
      <c r="D213" s="414">
        <f t="shared" si="55"/>
        <v>0</v>
      </c>
      <c r="E213" s="408">
        <f t="shared" si="55"/>
        <v>0</v>
      </c>
      <c r="F213" s="408">
        <f t="shared" si="55"/>
        <v>0</v>
      </c>
      <c r="G213" s="414">
        <f t="shared" si="55"/>
        <v>0</v>
      </c>
      <c r="H213" s="414">
        <f t="shared" si="55"/>
        <v>0</v>
      </c>
      <c r="I213" s="414">
        <f t="shared" si="55"/>
        <v>0</v>
      </c>
      <c r="J213" s="414">
        <f t="shared" si="55"/>
        <v>0</v>
      </c>
      <c r="K213" s="414">
        <f t="shared" si="55"/>
        <v>0</v>
      </c>
      <c r="L213" s="414">
        <f t="shared" si="55"/>
        <v>0</v>
      </c>
      <c r="M213" s="414">
        <f t="shared" si="55"/>
        <v>0</v>
      </c>
      <c r="N213" s="414">
        <f t="shared" si="55"/>
        <v>0</v>
      </c>
      <c r="O213" s="414">
        <f t="shared" si="55"/>
        <v>0</v>
      </c>
      <c r="P213" s="414">
        <f t="shared" si="55"/>
        <v>0</v>
      </c>
      <c r="Q213" s="414">
        <f t="shared" si="55"/>
        <v>0</v>
      </c>
      <c r="R213" s="414">
        <f t="shared" si="55"/>
        <v>0</v>
      </c>
      <c r="S213" s="414">
        <f t="shared" si="55"/>
        <v>0</v>
      </c>
      <c r="T213" s="414">
        <f t="shared" si="55"/>
        <v>0</v>
      </c>
    </row>
    <row r="214" spans="1:20" ht="13.5" customHeight="1" x14ac:dyDescent="0.25">
      <c r="A214" s="413"/>
      <c r="B214" s="282" t="s">
        <v>336</v>
      </c>
      <c r="C214" s="414"/>
      <c r="D214" s="414"/>
      <c r="E214" s="408"/>
      <c r="F214" s="408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</row>
    <row r="215" spans="1:20" x14ac:dyDescent="0.25">
      <c r="I215" s="2">
        <f>SUM(I212:I214)</f>
        <v>0</v>
      </c>
      <c r="J215" s="2">
        <f>SUM(J212:J214)</f>
        <v>0</v>
      </c>
      <c r="K215" s="2">
        <f>SUM(K212:K214)</f>
        <v>0</v>
      </c>
      <c r="L215" s="2">
        <f t="shared" ref="L215:T215" si="56">SUM(L212:L214)</f>
        <v>0</v>
      </c>
      <c r="M215" s="2">
        <f t="shared" si="56"/>
        <v>0</v>
      </c>
      <c r="N215" s="2">
        <f t="shared" si="56"/>
        <v>0</v>
      </c>
      <c r="O215" s="2">
        <f t="shared" si="56"/>
        <v>0</v>
      </c>
      <c r="P215" s="2">
        <f t="shared" si="56"/>
        <v>0</v>
      </c>
      <c r="Q215" s="2">
        <f t="shared" si="56"/>
        <v>0</v>
      </c>
      <c r="R215" s="2">
        <f t="shared" si="56"/>
        <v>0</v>
      </c>
      <c r="S215" s="2">
        <f t="shared" si="56"/>
        <v>0</v>
      </c>
      <c r="T215" s="2">
        <f t="shared" si="56"/>
        <v>0</v>
      </c>
    </row>
    <row r="216" spans="1:20" x14ac:dyDescent="0.25">
      <c r="I216" s="2"/>
      <c r="M216" s="2"/>
      <c r="N216" s="2"/>
    </row>
    <row r="217" spans="1:20" s="455" customFormat="1" x14ac:dyDescent="0.25">
      <c r="I217" s="456"/>
      <c r="J217" s="456"/>
      <c r="K217" s="456"/>
      <c r="M217" s="2"/>
      <c r="N217" s="2"/>
      <c r="Q217" s="456"/>
      <c r="R217" s="456"/>
      <c r="S217" s="456"/>
      <c r="T217" s="456"/>
    </row>
    <row r="218" spans="1:20" x14ac:dyDescent="0.25">
      <c r="A218" s="768" t="s">
        <v>688</v>
      </c>
      <c r="B218" s="768" t="s">
        <v>1094</v>
      </c>
      <c r="C218" s="2">
        <f t="shared" ref="C218:T218" si="57">C139+C140+C141+C142+C143+C146+C147+C148+C149+C150+C151+C152+C153+C159+C160+C161+C157+C158+C144+C145+C154+C155+C156</f>
        <v>0</v>
      </c>
      <c r="D218" s="2">
        <f t="shared" si="57"/>
        <v>0</v>
      </c>
      <c r="E218" s="2">
        <f t="shared" si="57"/>
        <v>0</v>
      </c>
      <c r="F218" s="2">
        <f t="shared" si="57"/>
        <v>0</v>
      </c>
      <c r="G218" s="2">
        <f t="shared" si="57"/>
        <v>58133430.240000002</v>
      </c>
      <c r="H218" s="2">
        <f t="shared" si="57"/>
        <v>42157375.960000001</v>
      </c>
      <c r="I218" s="2">
        <f>I139+I140+I141+I142+I143+I146+I147+I148+I149+I150+I151+I152+I153+I159+I160+I161+I157+I158+I144+I145+I154+I155+I156</f>
        <v>39392025.289365336</v>
      </c>
      <c r="J218" s="2">
        <f t="shared" si="57"/>
        <v>26875009</v>
      </c>
      <c r="K218" s="2">
        <f t="shared" si="57"/>
        <v>45779923.953311078</v>
      </c>
      <c r="L218" s="2">
        <f t="shared" si="57"/>
        <v>33376795.360899996</v>
      </c>
      <c r="M218" s="2">
        <f t="shared" si="57"/>
        <v>-6387898.6639457364</v>
      </c>
      <c r="N218" s="2">
        <f t="shared" si="57"/>
        <v>-6501786.3608999997</v>
      </c>
      <c r="O218" s="2">
        <f t="shared" si="57"/>
        <v>6571144.1622551102</v>
      </c>
      <c r="P218" s="2">
        <f t="shared" si="57"/>
        <v>5021354.4543000003</v>
      </c>
      <c r="Q218" s="2">
        <f t="shared" si="57"/>
        <v>6997918.7686381945</v>
      </c>
      <c r="R218" s="2">
        <f t="shared" si="57"/>
        <v>4706963.3551999992</v>
      </c>
      <c r="S218" s="2">
        <f t="shared" si="57"/>
        <v>-19956961.59483904</v>
      </c>
      <c r="T218" s="2">
        <f t="shared" si="57"/>
        <v>-16230104.170399999</v>
      </c>
    </row>
    <row r="219" spans="1:20" x14ac:dyDescent="0.25">
      <c r="A219" s="577" t="s">
        <v>674</v>
      </c>
      <c r="B219" s="549" t="s">
        <v>778</v>
      </c>
      <c r="C219" s="2">
        <f>C105+C112+C113+C119+C123+C124+C125+C126+C130+C132+C106+C111</f>
        <v>24715</v>
      </c>
      <c r="D219" s="2">
        <f t="shared" ref="D219:T219" si="58">D105+D112+D113+D119+D123+D124+D125+D126+D130+D132+D106+D111</f>
        <v>23156</v>
      </c>
      <c r="E219" s="2">
        <f t="shared" si="58"/>
        <v>0</v>
      </c>
      <c r="F219" s="2">
        <f t="shared" si="58"/>
        <v>0</v>
      </c>
      <c r="G219" s="2">
        <f t="shared" si="58"/>
        <v>11792209.52</v>
      </c>
      <c r="H219" s="2">
        <f t="shared" si="58"/>
        <v>11097026.082036527</v>
      </c>
      <c r="I219" s="2">
        <f>I105+I112+I113+I119+I123+I124+I125+I126+I130+I132+I106+I111</f>
        <v>6623490.2599999998</v>
      </c>
      <c r="J219" s="2">
        <f t="shared" si="58"/>
        <v>5803960.9299999997</v>
      </c>
      <c r="K219" s="2">
        <f t="shared" si="58"/>
        <v>6986404.3747694716</v>
      </c>
      <c r="L219" s="2">
        <f t="shared" si="58"/>
        <v>7056929.6114000008</v>
      </c>
      <c r="M219" s="2">
        <f t="shared" si="58"/>
        <v>-362914.11476947245</v>
      </c>
      <c r="N219" s="2">
        <f t="shared" si="58"/>
        <v>-1252968.6813999999</v>
      </c>
      <c r="O219" s="2">
        <f t="shared" si="58"/>
        <v>3030179.8280984387</v>
      </c>
      <c r="P219" s="2">
        <f t="shared" si="58"/>
        <v>3064317.2700999998</v>
      </c>
      <c r="Q219" s="2">
        <f t="shared" si="58"/>
        <v>2377006.6055355654</v>
      </c>
      <c r="R219" s="2">
        <f t="shared" si="58"/>
        <v>2351877.4510999997</v>
      </c>
      <c r="S219" s="2">
        <f t="shared" si="58"/>
        <v>-5770100.5484034773</v>
      </c>
      <c r="T219" s="2">
        <f t="shared" si="58"/>
        <v>-6669163.4025999997</v>
      </c>
    </row>
    <row r="220" spans="1:20" x14ac:dyDescent="0.25">
      <c r="A220" s="578" t="s">
        <v>779</v>
      </c>
      <c r="B220" s="563" t="s">
        <v>773</v>
      </c>
      <c r="C220" s="2">
        <f t="shared" ref="C220:T220" si="59">C114</f>
        <v>25675</v>
      </c>
      <c r="D220" s="2">
        <f t="shared" si="59"/>
        <v>25059</v>
      </c>
      <c r="E220" s="2">
        <f t="shared" si="59"/>
        <v>0</v>
      </c>
      <c r="F220" s="2">
        <f t="shared" si="59"/>
        <v>0</v>
      </c>
      <c r="G220" s="2">
        <f t="shared" si="59"/>
        <v>9966018.6500000004</v>
      </c>
      <c r="H220" s="2">
        <f t="shared" si="59"/>
        <v>9515596.6133298185</v>
      </c>
      <c r="I220" s="2">
        <f>I114</f>
        <v>3564890.89</v>
      </c>
      <c r="J220" s="2">
        <f t="shared" si="59"/>
        <v>3497014.09</v>
      </c>
      <c r="K220" s="2">
        <f t="shared" si="59"/>
        <v>4418350.3905452266</v>
      </c>
      <c r="L220" s="2">
        <f t="shared" si="59"/>
        <v>4085392.1030000001</v>
      </c>
      <c r="M220" s="2">
        <f t="shared" si="59"/>
        <v>-853459.5005452265</v>
      </c>
      <c r="N220" s="2">
        <f t="shared" si="59"/>
        <v>-588378.01300000027</v>
      </c>
      <c r="O220" s="2">
        <f t="shared" si="59"/>
        <v>2004546.480434349</v>
      </c>
      <c r="P220" s="2">
        <f t="shared" si="59"/>
        <v>1930924.7799999998</v>
      </c>
      <c r="Q220" s="2">
        <f t="shared" si="59"/>
        <v>3997535.0569805098</v>
      </c>
      <c r="R220" s="2">
        <f t="shared" si="59"/>
        <v>3379686.4554999997</v>
      </c>
      <c r="S220" s="2">
        <f t="shared" si="59"/>
        <v>-6855541.037960086</v>
      </c>
      <c r="T220" s="2">
        <f t="shared" si="59"/>
        <v>-5898989.2484999998</v>
      </c>
    </row>
    <row r="221" spans="1:20" x14ac:dyDescent="0.25">
      <c r="A221" s="579" t="s">
        <v>761</v>
      </c>
      <c r="B221" s="551" t="s">
        <v>761</v>
      </c>
      <c r="C221" s="2">
        <f t="shared" ref="C221:S221" si="60">C115+C122</f>
        <v>0</v>
      </c>
      <c r="D221" s="2">
        <f t="shared" si="60"/>
        <v>0</v>
      </c>
      <c r="E221" s="2">
        <f t="shared" si="60"/>
        <v>0</v>
      </c>
      <c r="F221" s="2">
        <f t="shared" si="60"/>
        <v>0</v>
      </c>
      <c r="G221" s="2">
        <f t="shared" si="60"/>
        <v>0</v>
      </c>
      <c r="H221" s="2">
        <f t="shared" si="60"/>
        <v>0</v>
      </c>
      <c r="I221" s="2">
        <f t="shared" si="60"/>
        <v>0</v>
      </c>
      <c r="J221" s="2">
        <f t="shared" si="60"/>
        <v>0</v>
      </c>
      <c r="K221" s="2">
        <f t="shared" si="60"/>
        <v>0</v>
      </c>
      <c r="L221" s="2">
        <f t="shared" si="60"/>
        <v>0</v>
      </c>
      <c r="M221" s="2">
        <f t="shared" si="60"/>
        <v>0</v>
      </c>
      <c r="N221" s="2">
        <f t="shared" si="60"/>
        <v>0</v>
      </c>
      <c r="O221" s="2">
        <f t="shared" si="60"/>
        <v>0</v>
      </c>
      <c r="P221" s="2">
        <f t="shared" si="60"/>
        <v>0</v>
      </c>
      <c r="Q221" s="2">
        <f t="shared" si="60"/>
        <v>0</v>
      </c>
      <c r="R221" s="2">
        <f t="shared" si="60"/>
        <v>0</v>
      </c>
      <c r="S221" s="2">
        <f t="shared" si="60"/>
        <v>0</v>
      </c>
      <c r="T221" s="2">
        <f t="shared" ref="T221" si="61">T115+T122</f>
        <v>0</v>
      </c>
    </row>
    <row r="222" spans="1:20" x14ac:dyDescent="0.25">
      <c r="A222" s="580" t="s">
        <v>780</v>
      </c>
      <c r="B222" s="550" t="s">
        <v>684</v>
      </c>
      <c r="C222" s="2">
        <f t="shared" ref="C222:T222" si="62">C192+C193+C194</f>
        <v>0</v>
      </c>
      <c r="D222" s="2">
        <f t="shared" si="62"/>
        <v>0</v>
      </c>
      <c r="E222" s="2">
        <f t="shared" si="62"/>
        <v>0</v>
      </c>
      <c r="F222" s="2">
        <f t="shared" si="62"/>
        <v>0</v>
      </c>
      <c r="G222" s="2">
        <f t="shared" si="62"/>
        <v>0</v>
      </c>
      <c r="H222" s="2">
        <f t="shared" si="62"/>
        <v>0</v>
      </c>
      <c r="I222" s="2">
        <f>I192+I193+I194</f>
        <v>-10162814.000000002</v>
      </c>
      <c r="J222" s="2">
        <f t="shared" si="62"/>
        <v>-9386224</v>
      </c>
      <c r="K222" s="2">
        <f t="shared" si="62"/>
        <v>0</v>
      </c>
      <c r="L222" s="2">
        <f t="shared" si="62"/>
        <v>0</v>
      </c>
      <c r="M222" s="2">
        <f t="shared" si="62"/>
        <v>-10162814.000000002</v>
      </c>
      <c r="N222" s="2">
        <f t="shared" si="62"/>
        <v>-9386224</v>
      </c>
      <c r="O222" s="2">
        <f t="shared" si="62"/>
        <v>0</v>
      </c>
      <c r="P222" s="2">
        <f t="shared" si="62"/>
        <v>0</v>
      </c>
      <c r="Q222" s="2">
        <f t="shared" si="62"/>
        <v>0</v>
      </c>
      <c r="R222" s="2">
        <f t="shared" si="62"/>
        <v>0</v>
      </c>
      <c r="S222" s="2">
        <f t="shared" si="62"/>
        <v>-10162814.000000002</v>
      </c>
      <c r="T222" s="2">
        <f t="shared" si="62"/>
        <v>-9386224</v>
      </c>
    </row>
    <row r="223" spans="1:20" x14ac:dyDescent="0.25">
      <c r="A223" s="581" t="s">
        <v>764</v>
      </c>
      <c r="B223" s="559" t="s">
        <v>764</v>
      </c>
      <c r="C223" s="2">
        <f t="shared" ref="C223:T223" si="63">C133+C134</f>
        <v>0</v>
      </c>
      <c r="D223" s="2">
        <f t="shared" si="63"/>
        <v>0</v>
      </c>
      <c r="E223" s="2">
        <f t="shared" si="63"/>
        <v>0</v>
      </c>
      <c r="F223" s="2">
        <f t="shared" si="63"/>
        <v>0</v>
      </c>
      <c r="G223" s="2">
        <f t="shared" si="63"/>
        <v>0</v>
      </c>
      <c r="H223" s="2">
        <f t="shared" si="63"/>
        <v>0</v>
      </c>
      <c r="I223" s="2">
        <f t="shared" si="63"/>
        <v>0</v>
      </c>
      <c r="J223" s="2">
        <f t="shared" si="63"/>
        <v>0</v>
      </c>
      <c r="K223" s="2">
        <f t="shared" si="63"/>
        <v>236269.13999999998</v>
      </c>
      <c r="L223" s="2">
        <f t="shared" si="63"/>
        <v>398098.89</v>
      </c>
      <c r="M223" s="2">
        <f t="shared" si="63"/>
        <v>-236269.13999999998</v>
      </c>
      <c r="N223" s="2">
        <f t="shared" si="63"/>
        <v>-398098.89</v>
      </c>
      <c r="O223" s="2">
        <f t="shared" si="63"/>
        <v>5024.4000000000005</v>
      </c>
      <c r="P223" s="2">
        <f t="shared" si="63"/>
        <v>18682.830000000002</v>
      </c>
      <c r="Q223" s="2">
        <f t="shared" si="63"/>
        <v>27464.63</v>
      </c>
      <c r="R223" s="2">
        <f t="shared" si="63"/>
        <v>47125.219999999994</v>
      </c>
      <c r="S223" s="2">
        <f t="shared" si="63"/>
        <v>-268758.17</v>
      </c>
      <c r="T223" s="2">
        <f t="shared" si="63"/>
        <v>-463906.94</v>
      </c>
    </row>
    <row r="224" spans="1:20" x14ac:dyDescent="0.25">
      <c r="B224" s="3" t="s">
        <v>760</v>
      </c>
      <c r="C224" s="2">
        <f t="shared" ref="C224:T224" si="64">C219+C220+C221+C222+C223+C218</f>
        <v>50390</v>
      </c>
      <c r="D224" s="2">
        <f t="shared" si="64"/>
        <v>48215</v>
      </c>
      <c r="E224" s="2">
        <f t="shared" si="64"/>
        <v>0</v>
      </c>
      <c r="F224" s="2">
        <f t="shared" si="64"/>
        <v>0</v>
      </c>
      <c r="G224" s="2">
        <f t="shared" si="64"/>
        <v>79891658.409999996</v>
      </c>
      <c r="H224" s="2">
        <f t="shared" si="64"/>
        <v>62769998.655366346</v>
      </c>
      <c r="I224" s="2">
        <f>I219+I220+I221+I222+I223+I218</f>
        <v>39417592.439365335</v>
      </c>
      <c r="J224" s="2">
        <f t="shared" si="64"/>
        <v>26789760.02</v>
      </c>
      <c r="K224" s="2">
        <f t="shared" si="64"/>
        <v>57420947.858625777</v>
      </c>
      <c r="L224" s="2">
        <f t="shared" si="64"/>
        <v>44917215.965299994</v>
      </c>
      <c r="M224" s="2">
        <f t="shared" si="64"/>
        <v>-18003355.419260439</v>
      </c>
      <c r="N224" s="2">
        <f t="shared" si="64"/>
        <v>-18127455.945299998</v>
      </c>
      <c r="O224" s="2">
        <f t="shared" si="64"/>
        <v>11610894.870787898</v>
      </c>
      <c r="P224" s="2">
        <f t="shared" si="64"/>
        <v>10035279.3344</v>
      </c>
      <c r="Q224" s="2">
        <f t="shared" si="64"/>
        <v>13399925.061154269</v>
      </c>
      <c r="R224" s="2">
        <f t="shared" si="64"/>
        <v>10485652.481799997</v>
      </c>
      <c r="S224" s="2">
        <f t="shared" si="64"/>
        <v>-43014175.351202607</v>
      </c>
      <c r="T224" s="2">
        <f t="shared" si="64"/>
        <v>-38648387.761500001</v>
      </c>
    </row>
    <row r="225" spans="1:20" ht="13.5" customHeight="1" x14ac:dyDescent="0.25">
      <c r="A225" s="3" t="s">
        <v>777</v>
      </c>
      <c r="C225" s="2">
        <f>C199-C224</f>
        <v>56989.453033576923</v>
      </c>
      <c r="D225" s="2">
        <f t="shared" ref="D225:S225" si="65">D199-D224</f>
        <v>37502.080171038804</v>
      </c>
      <c r="E225" s="2">
        <f t="shared" si="65"/>
        <v>455152</v>
      </c>
      <c r="F225" s="2">
        <f t="shared" si="65"/>
        <v>295594</v>
      </c>
      <c r="G225" s="2">
        <f t="shared" si="65"/>
        <v>348173464.82000005</v>
      </c>
      <c r="H225" s="2">
        <f t="shared" si="65"/>
        <v>245767153.20235038</v>
      </c>
      <c r="I225" s="2">
        <f t="shared" si="65"/>
        <v>248982009.74160415</v>
      </c>
      <c r="J225" s="2">
        <f t="shared" si="65"/>
        <v>189517138.70999998</v>
      </c>
      <c r="K225" s="2">
        <f t="shared" si="65"/>
        <v>154105528.94703966</v>
      </c>
      <c r="L225" s="2">
        <f t="shared" si="65"/>
        <v>127466440.02619991</v>
      </c>
      <c r="M225" s="2">
        <f t="shared" si="65"/>
        <v>94876480.794564486</v>
      </c>
      <c r="N225" s="2">
        <f t="shared" si="65"/>
        <v>62050698.683800086</v>
      </c>
      <c r="O225" s="2">
        <f t="shared" si="65"/>
        <v>7109927.4156930912</v>
      </c>
      <c r="P225" s="2">
        <f t="shared" si="65"/>
        <v>5183811.8914000057</v>
      </c>
      <c r="Q225" s="2">
        <f t="shared" si="65"/>
        <v>22628385.48794236</v>
      </c>
      <c r="R225" s="2">
        <f t="shared" si="65"/>
        <v>17010464.935700011</v>
      </c>
      <c r="S225" s="2">
        <f t="shared" si="65"/>
        <v>65138167.890928924</v>
      </c>
      <c r="T225" s="2">
        <f>T199-T224</f>
        <v>39856421.856700011</v>
      </c>
    </row>
    <row r="227" spans="1:20" x14ac:dyDescent="0.25">
      <c r="A227" s="3" t="s">
        <v>765</v>
      </c>
      <c r="C227" s="2">
        <f>C225+C224</f>
        <v>107379.45303357692</v>
      </c>
      <c r="D227" s="2">
        <f t="shared" ref="D227:T227" si="66">D225+D224</f>
        <v>85717.080171038804</v>
      </c>
      <c r="E227" s="2">
        <f t="shared" si="66"/>
        <v>455152</v>
      </c>
      <c r="F227" s="2">
        <f t="shared" si="66"/>
        <v>295594</v>
      </c>
      <c r="G227" s="2">
        <f>G225+G224</f>
        <v>428065123.23000002</v>
      </c>
      <c r="H227" s="2">
        <f>H225+H224</f>
        <v>308537151.85771674</v>
      </c>
      <c r="I227" s="2">
        <f>I225+I224</f>
        <v>288399602.18096948</v>
      </c>
      <c r="J227" s="2">
        <f t="shared" si="66"/>
        <v>216306898.72999999</v>
      </c>
      <c r="K227" s="2">
        <f t="shared" si="66"/>
        <v>211526476.80566543</v>
      </c>
      <c r="L227" s="2">
        <f>L225+L224</f>
        <v>172383655.9914999</v>
      </c>
      <c r="M227" s="2">
        <f t="shared" si="66"/>
        <v>76873125.375304043</v>
      </c>
      <c r="N227" s="2">
        <f t="shared" si="66"/>
        <v>43923242.738500088</v>
      </c>
      <c r="O227" s="2">
        <f t="shared" si="66"/>
        <v>18720822.286480989</v>
      </c>
      <c r="P227" s="2">
        <f t="shared" si="66"/>
        <v>15219091.225800006</v>
      </c>
      <c r="Q227" s="2">
        <f t="shared" si="66"/>
        <v>36028310.549096629</v>
      </c>
      <c r="R227" s="2">
        <f t="shared" si="66"/>
        <v>27496117.417500008</v>
      </c>
      <c r="S227" s="2">
        <f t="shared" si="66"/>
        <v>22123992.539726317</v>
      </c>
      <c r="T227" s="2">
        <f t="shared" si="66"/>
        <v>1208034.0952000096</v>
      </c>
    </row>
    <row r="228" spans="1:20" x14ac:dyDescent="0.25">
      <c r="B228" s="3" t="s">
        <v>759</v>
      </c>
      <c r="C228" s="2">
        <f>C227-C199</f>
        <v>0</v>
      </c>
      <c r="D228" s="2">
        <f t="shared" ref="D228:T228" si="67">D227-D199</f>
        <v>0</v>
      </c>
      <c r="E228" s="2">
        <f t="shared" si="67"/>
        <v>0</v>
      </c>
      <c r="F228" s="2">
        <f t="shared" si="67"/>
        <v>0</v>
      </c>
      <c r="G228" s="2">
        <f>G227-G199</f>
        <v>0</v>
      </c>
      <c r="H228" s="2">
        <f t="shared" si="67"/>
        <v>0</v>
      </c>
      <c r="I228" s="2">
        <f t="shared" si="67"/>
        <v>0</v>
      </c>
      <c r="J228" s="2">
        <f t="shared" si="67"/>
        <v>0</v>
      </c>
      <c r="K228" s="2">
        <f t="shared" si="67"/>
        <v>0</v>
      </c>
      <c r="L228" s="2">
        <f>L227-L199</f>
        <v>0</v>
      </c>
      <c r="M228" s="2">
        <f t="shared" si="67"/>
        <v>0</v>
      </c>
      <c r="N228" s="2">
        <f t="shared" si="67"/>
        <v>0</v>
      </c>
      <c r="O228" s="2">
        <f t="shared" si="67"/>
        <v>0</v>
      </c>
      <c r="P228" s="2">
        <f t="shared" si="67"/>
        <v>0</v>
      </c>
      <c r="Q228" s="2">
        <f t="shared" si="67"/>
        <v>0</v>
      </c>
      <c r="R228" s="2">
        <f t="shared" si="67"/>
        <v>0</v>
      </c>
      <c r="S228" s="2">
        <f t="shared" si="67"/>
        <v>0</v>
      </c>
      <c r="T228" s="2">
        <f t="shared" si="67"/>
        <v>0</v>
      </c>
    </row>
    <row r="230" spans="1:20" x14ac:dyDescent="0.25">
      <c r="B230" s="3" t="s">
        <v>781</v>
      </c>
      <c r="C230" s="2">
        <f t="shared" ref="C230:S230" si="68">+C116+C117+C118+C120+C121+C128+C129+C131+C135+C162+C163+C191+C195+C107+C110+C137+C164+C165+C170+C171+C172+C173+C174+C175+C176+C177+C182+C183+C184+C190+C166+C167+C168+C169+C108+C109+C189+C186+C187+C188+C136+C197+C181+C196+C178+C179+C180+C127+C138+C185</f>
        <v>56989.453033576923</v>
      </c>
      <c r="D230" s="2">
        <f t="shared" si="68"/>
        <v>37502.080171038811</v>
      </c>
      <c r="E230" s="2">
        <f t="shared" si="68"/>
        <v>455152</v>
      </c>
      <c r="F230" s="2">
        <f t="shared" si="68"/>
        <v>295594</v>
      </c>
      <c r="G230" s="2">
        <f t="shared" si="68"/>
        <v>348173464.82000005</v>
      </c>
      <c r="H230" s="2">
        <f t="shared" si="68"/>
        <v>245767153.20235038</v>
      </c>
      <c r="I230" s="2">
        <f t="shared" si="68"/>
        <v>248982009.74160394</v>
      </c>
      <c r="J230" s="2">
        <f t="shared" si="68"/>
        <v>189517138.70999998</v>
      </c>
      <c r="K230" s="2">
        <f t="shared" si="68"/>
        <v>154105528.94703972</v>
      </c>
      <c r="L230" s="2">
        <f t="shared" si="68"/>
        <v>127466440.0262</v>
      </c>
      <c r="M230" s="2">
        <f t="shared" si="68"/>
        <v>94876480.794564322</v>
      </c>
      <c r="N230" s="2">
        <f t="shared" si="68"/>
        <v>62050698.683799982</v>
      </c>
      <c r="O230" s="2">
        <f t="shared" si="68"/>
        <v>7109927.4156930847</v>
      </c>
      <c r="P230" s="2">
        <f t="shared" si="68"/>
        <v>5183811.891400001</v>
      </c>
      <c r="Q230" s="2">
        <f t="shared" si="68"/>
        <v>22628385.487942364</v>
      </c>
      <c r="R230" s="2">
        <f t="shared" si="68"/>
        <v>17010464.935699999</v>
      </c>
      <c r="S230" s="2">
        <f t="shared" si="68"/>
        <v>65138167.890928879</v>
      </c>
      <c r="T230" s="2">
        <f t="shared" ref="T230" si="69">+T116+T117+T118+T120+T121+T128+T129+T131+T135+T162+T163+T191+T195+T107+T110+T137+T164+T165+T170+T171+T172+T173+T174+T175+T176+T177+T182+T183+T184+T190+T166+T167+T168+T169+T108+T109+T189+T186+T187+T188+T136+T197+T181+T196+T178+T179+T180+T127+T138+T185</f>
        <v>39856421.856700011</v>
      </c>
    </row>
    <row r="231" spans="1:20" x14ac:dyDescent="0.25">
      <c r="C231" s="2">
        <f>C230-C225</f>
        <v>0</v>
      </c>
      <c r="D231" s="2">
        <f t="shared" ref="D231:F231" si="70">D230-D225</f>
        <v>0</v>
      </c>
      <c r="E231" s="2">
        <f t="shared" si="70"/>
        <v>0</v>
      </c>
      <c r="F231" s="2">
        <f t="shared" si="70"/>
        <v>0</v>
      </c>
      <c r="G231" s="2">
        <f>G230-G225</f>
        <v>0</v>
      </c>
      <c r="H231" s="2">
        <f t="shared" ref="H231:T231" si="71">H230-H225</f>
        <v>0</v>
      </c>
      <c r="I231" s="2">
        <f t="shared" si="71"/>
        <v>0</v>
      </c>
      <c r="J231" s="2">
        <f t="shared" si="71"/>
        <v>0</v>
      </c>
      <c r="K231" s="2">
        <f t="shared" si="71"/>
        <v>0</v>
      </c>
      <c r="L231" s="2">
        <f>L230-L225</f>
        <v>0</v>
      </c>
      <c r="M231" s="2">
        <f t="shared" si="71"/>
        <v>-1.6391277313232422E-7</v>
      </c>
      <c r="N231" s="2">
        <f t="shared" si="71"/>
        <v>-1.0430812835693359E-7</v>
      </c>
      <c r="O231" s="2">
        <f t="shared" si="71"/>
        <v>0</v>
      </c>
      <c r="P231" s="2">
        <f t="shared" si="71"/>
        <v>0</v>
      </c>
      <c r="Q231" s="2">
        <f t="shared" si="71"/>
        <v>0</v>
      </c>
      <c r="R231" s="2">
        <f t="shared" si="71"/>
        <v>0</v>
      </c>
      <c r="S231" s="2">
        <f t="shared" si="71"/>
        <v>0</v>
      </c>
      <c r="T231" s="2">
        <f t="shared" si="71"/>
        <v>0</v>
      </c>
    </row>
    <row r="233" spans="1:20" x14ac:dyDescent="0.25">
      <c r="G233" s="2"/>
    </row>
    <row r="234" spans="1:20" x14ac:dyDescent="0.25">
      <c r="G234" s="2"/>
    </row>
    <row r="235" spans="1:20" x14ac:dyDescent="0.25">
      <c r="G235" s="2"/>
    </row>
    <row r="237" spans="1:20" s="1800" customFormat="1" x14ac:dyDescent="0.25">
      <c r="C237" s="1801">
        <f>+C103-'17HPM_DATA_INPUT'!D720</f>
        <v>0</v>
      </c>
      <c r="D237" s="1801">
        <f>+D103-'17HPM_DATA_INPUT'!E720</f>
        <v>0</v>
      </c>
      <c r="E237" s="1801">
        <f>+E103-'17HPM_DATA_INPUT'!F720</f>
        <v>0</v>
      </c>
      <c r="F237" s="1801">
        <f>+F103-'17HPM_DATA_INPUT'!G720</f>
        <v>0</v>
      </c>
      <c r="G237" s="1801">
        <f>+G103-'17HPM_DATA_INPUT'!H720</f>
        <v>-3</v>
      </c>
      <c r="H237" s="1801">
        <f>+H103-'17HPM_DATA_INPUT'!I720</f>
        <v>2</v>
      </c>
      <c r="I237" s="1801">
        <f>+I103-'17HPM_DATA_INPUT'!J720</f>
        <v>1</v>
      </c>
      <c r="J237" s="1801">
        <f>+J103-'17HPM_DATA_INPUT'!K720</f>
        <v>2</v>
      </c>
      <c r="K237" s="1801">
        <f>+K103-'17HPM_DATA_INPUT'!L720</f>
        <v>5</v>
      </c>
      <c r="L237" s="1801">
        <f>+L103-'17HPM_DATA_INPUT'!M720</f>
        <v>4</v>
      </c>
      <c r="M237" s="1801">
        <f>+M103-'17HPM_DATA_INPUT'!N720</f>
        <v>-4</v>
      </c>
      <c r="N237" s="1801">
        <f>+N103-'17HPM_DATA_INPUT'!O720</f>
        <v>-3</v>
      </c>
      <c r="O237" s="1801">
        <f>+O103-'17HPM_DATA_INPUT'!P720</f>
        <v>0</v>
      </c>
      <c r="P237" s="1801">
        <f>+P103-'17HPM_DATA_INPUT'!Q720</f>
        <v>-2</v>
      </c>
      <c r="Q237" s="1801">
        <f>+Q103-'17HPM_DATA_INPUT'!R720</f>
        <v>0</v>
      </c>
      <c r="R237" s="1801">
        <f>+R103-'17HPM_DATA_INPUT'!S720</f>
        <v>0</v>
      </c>
      <c r="S237" s="1801">
        <f>+S103-'17HPM_DATA_INPUT'!T720</f>
        <v>-3</v>
      </c>
      <c r="T237" s="1801">
        <f>+T103-'17HPM_DATA_INPUT'!U720</f>
        <v>-1</v>
      </c>
    </row>
    <row r="239" spans="1:20" x14ac:dyDescent="0.25">
      <c r="G239" s="1800">
        <f>+G237-G208</f>
        <v>1204.1799998283386</v>
      </c>
      <c r="H239" s="2">
        <f t="shared" ref="H239:T239" si="72">+H237-H208</f>
        <v>-2.0000004768371582</v>
      </c>
      <c r="I239" s="1800">
        <f>+I237-I208</f>
        <v>1206.1799999475479</v>
      </c>
      <c r="J239" s="2">
        <f t="shared" si="72"/>
        <v>1</v>
      </c>
      <c r="K239" s="2">
        <f t="shared" si="72"/>
        <v>-9</v>
      </c>
      <c r="L239" s="2">
        <f t="shared" si="72"/>
        <v>-4</v>
      </c>
      <c r="M239" s="2">
        <f t="shared" si="72"/>
        <v>1215.179999768734</v>
      </c>
      <c r="N239" s="2">
        <f t="shared" si="72"/>
        <v>3.9999999403953552</v>
      </c>
      <c r="O239" s="2">
        <f t="shared" si="72"/>
        <v>3</v>
      </c>
      <c r="P239" s="2">
        <f t="shared" si="72"/>
        <v>7</v>
      </c>
      <c r="Q239" s="2">
        <f t="shared" si="72"/>
        <v>-2</v>
      </c>
      <c r="R239" s="2">
        <f t="shared" si="72"/>
        <v>0.99999997019767761</v>
      </c>
      <c r="S239" s="2">
        <f t="shared" si="72"/>
        <v>1215.1799999177456</v>
      </c>
      <c r="T239" s="2">
        <f t="shared" si="72"/>
        <v>-3.9999999925494194</v>
      </c>
    </row>
  </sheetData>
  <mergeCells count="20">
    <mergeCell ref="A199:B199"/>
    <mergeCell ref="A201:B201"/>
    <mergeCell ref="O6:P6"/>
    <mergeCell ref="A29:B29"/>
    <mergeCell ref="A53:B53"/>
    <mergeCell ref="A77:B77"/>
    <mergeCell ref="A101:B101"/>
    <mergeCell ref="A103:B103"/>
    <mergeCell ref="A1:T1"/>
    <mergeCell ref="A2:T2"/>
    <mergeCell ref="A3:T3"/>
    <mergeCell ref="A4:S4"/>
    <mergeCell ref="C6:D6"/>
    <mergeCell ref="E6:F6"/>
    <mergeCell ref="G6:H6"/>
    <mergeCell ref="I6:J6"/>
    <mergeCell ref="K6:L6"/>
    <mergeCell ref="M6:N6"/>
    <mergeCell ref="Q6:R6"/>
    <mergeCell ref="S6:T6"/>
  </mergeCells>
  <printOptions horizontalCentered="1" headings="1" gridLines="1"/>
  <pageMargins left="0" right="0" top="0" bottom="0.5" header="0.15" footer="0.15"/>
  <pageSetup scale="49" firstPageNumber="15" fitToHeight="2" orientation="landscape" r:id="rId1"/>
  <headerFooter alignWithMargins="0">
    <oddFooter>&amp;L&amp;"Arial,Bold"&amp;F</oddFooter>
  </headerFooter>
  <rowBreaks count="1" manualBreakCount="1">
    <brk id="104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66FFFF"/>
  </sheetPr>
  <dimension ref="A1:Y170"/>
  <sheetViews>
    <sheetView zoomScale="70" zoomScaleNormal="70" workbookViewId="0">
      <pane xSplit="2" ySplit="6" topLeftCell="C96" activePane="bottomRight" state="frozenSplit"/>
      <selection activeCell="I681" sqref="I681"/>
      <selection pane="topRight" activeCell="I681" sqref="I681"/>
      <selection pane="bottomLeft" activeCell="I681" sqref="I681"/>
      <selection pane="bottomRight" sqref="A1:W114"/>
    </sheetView>
  </sheetViews>
  <sheetFormatPr defaultColWidth="9.140625" defaultRowHeight="15.75" x14ac:dyDescent="0.2"/>
  <cols>
    <col min="1" max="1" width="7.140625" style="3002" customWidth="1"/>
    <col min="2" max="2" width="50.28515625" style="452" customWidth="1"/>
    <col min="3" max="3" width="15.140625" style="452" customWidth="1"/>
    <col min="4" max="4" width="14.85546875" style="452" customWidth="1"/>
    <col min="5" max="5" width="7" style="452" customWidth="1"/>
    <col min="6" max="6" width="11.28515625" style="452" customWidth="1"/>
    <col min="7" max="7" width="14.85546875" style="452" customWidth="1"/>
    <col min="8" max="8" width="15.140625" style="452" customWidth="1"/>
    <col min="9" max="9" width="14.5703125" style="452" customWidth="1"/>
    <col min="10" max="10" width="18.5703125" style="452" customWidth="1"/>
    <col min="11" max="11" width="17.85546875" style="452" customWidth="1"/>
    <col min="12" max="12" width="14.85546875" style="452" bestFit="1" customWidth="1"/>
    <col min="13" max="13" width="13.7109375" style="452" customWidth="1"/>
    <col min="14" max="19" width="11.85546875" style="452" customWidth="1"/>
    <col min="20" max="20" width="16.5703125" style="452" customWidth="1"/>
    <col min="21" max="21" width="3.5703125" style="452" customWidth="1"/>
    <col min="22" max="22" width="14.85546875" style="452" customWidth="1"/>
    <col min="23" max="23" width="14.7109375" style="452" customWidth="1"/>
    <col min="24" max="24" width="6.7109375" style="192" customWidth="1"/>
    <col min="25" max="25" width="20.28515625" style="2992" customWidth="1"/>
    <col min="26" max="16384" width="9.140625" style="452"/>
  </cols>
  <sheetData>
    <row r="1" spans="1:25" x14ac:dyDescent="0.2">
      <c r="B1" s="7"/>
      <c r="C1" s="2375"/>
      <c r="S1" s="1588"/>
      <c r="T1" s="1588"/>
      <c r="X1" s="1768"/>
    </row>
    <row r="2" spans="1:25" x14ac:dyDescent="0.2">
      <c r="B2" s="7" t="str">
        <f>"GLOBAL OP PL:   "&amp;Headers!B2&amp;" "&amp;Headers!B3</f>
        <v>GLOBAL OP PL:   FY17 JUL- JUN</v>
      </c>
      <c r="X2" s="1768"/>
    </row>
    <row r="3" spans="1:25" x14ac:dyDescent="0.2">
      <c r="B3" s="7" t="s">
        <v>223</v>
      </c>
      <c r="X3" s="1768"/>
    </row>
    <row r="4" spans="1:25" ht="16.5" thickBot="1" x14ac:dyDescent="0.25">
      <c r="B4" s="823" t="s">
        <v>4199</v>
      </c>
      <c r="V4" s="2026" t="s">
        <v>269</v>
      </c>
      <c r="X4" s="1768"/>
    </row>
    <row r="5" spans="1:25" s="3" customFormat="1" ht="13.5" customHeight="1" thickTop="1" x14ac:dyDescent="0.25">
      <c r="A5" s="3003"/>
      <c r="B5" s="248" t="s">
        <v>326</v>
      </c>
      <c r="C5" s="34" t="s">
        <v>2281</v>
      </c>
      <c r="D5" s="35" t="s">
        <v>1765</v>
      </c>
      <c r="E5" s="34" t="s">
        <v>2281</v>
      </c>
      <c r="F5" s="35" t="s">
        <v>1765</v>
      </c>
      <c r="G5" s="34" t="s">
        <v>2281</v>
      </c>
      <c r="H5" s="33" t="s">
        <v>1765</v>
      </c>
      <c r="I5" s="34" t="s">
        <v>2281</v>
      </c>
      <c r="J5" s="33" t="s">
        <v>1765</v>
      </c>
      <c r="K5" s="34" t="s">
        <v>2281</v>
      </c>
      <c r="L5" s="33" t="s">
        <v>1765</v>
      </c>
      <c r="M5" s="34" t="s">
        <v>2281</v>
      </c>
      <c r="N5" s="33" t="s">
        <v>1765</v>
      </c>
      <c r="O5" s="34" t="s">
        <v>2281</v>
      </c>
      <c r="P5" s="33" t="s">
        <v>1765</v>
      </c>
      <c r="Q5" s="34" t="s">
        <v>2281</v>
      </c>
      <c r="R5" s="33" t="s">
        <v>1765</v>
      </c>
      <c r="S5" s="34" t="s">
        <v>2281</v>
      </c>
      <c r="T5" s="36" t="s">
        <v>1765</v>
      </c>
      <c r="V5" s="2027" t="s">
        <v>485</v>
      </c>
      <c r="X5" s="1769"/>
      <c r="Y5" s="2993"/>
    </row>
    <row r="6" spans="1:25" s="11" customFormat="1" ht="24" customHeight="1" thickBot="1" x14ac:dyDescent="0.25">
      <c r="A6" s="3004"/>
      <c r="B6" s="249" t="s">
        <v>327</v>
      </c>
      <c r="C6" s="3903" t="s">
        <v>32</v>
      </c>
      <c r="D6" s="3904"/>
      <c r="E6" s="3905" t="s">
        <v>123</v>
      </c>
      <c r="F6" s="3906"/>
      <c r="G6" s="3905" t="s">
        <v>33</v>
      </c>
      <c r="H6" s="3906"/>
      <c r="I6" s="3905" t="s">
        <v>34</v>
      </c>
      <c r="J6" s="3906"/>
      <c r="K6" s="3905" t="s">
        <v>36</v>
      </c>
      <c r="L6" s="3906"/>
      <c r="M6" s="3905" t="s">
        <v>124</v>
      </c>
      <c r="N6" s="3906"/>
      <c r="O6" s="3905" t="s">
        <v>38</v>
      </c>
      <c r="P6" s="3906"/>
      <c r="Q6" s="3905" t="s">
        <v>37</v>
      </c>
      <c r="R6" s="3906"/>
      <c r="S6" s="3905" t="s">
        <v>35</v>
      </c>
      <c r="T6" s="3907"/>
      <c r="V6" s="2025" t="s">
        <v>486</v>
      </c>
      <c r="X6" s="1770"/>
      <c r="Y6" s="2994"/>
    </row>
    <row r="7" spans="1:25" s="3" customFormat="1" ht="16.5" thickTop="1" x14ac:dyDescent="0.25">
      <c r="A7" s="3003">
        <v>8</v>
      </c>
      <c r="B7" s="2377" t="s">
        <v>205</v>
      </c>
      <c r="C7" s="51">
        <f>'Departmental PL'!F110</f>
        <v>0</v>
      </c>
      <c r="D7" s="52">
        <f>'Departmental PL'!G110</f>
        <v>0</v>
      </c>
      <c r="E7" s="51">
        <f>'Departmental PL'!H110</f>
        <v>0</v>
      </c>
      <c r="F7" s="52">
        <f>'Departmental PL'!I110</f>
        <v>0</v>
      </c>
      <c r="G7" s="51">
        <f>'Departmental PL'!J110</f>
        <v>0</v>
      </c>
      <c r="H7" s="104">
        <f>'Departmental PL'!K110</f>
        <v>0</v>
      </c>
      <c r="I7" s="283">
        <f>'Departmental PL'!L110</f>
        <v>0</v>
      </c>
      <c r="J7" s="38">
        <f>'Departmental PL'!M110</f>
        <v>0</v>
      </c>
      <c r="K7" s="37">
        <f>'Departmental PL'!N110</f>
        <v>0</v>
      </c>
      <c r="L7" s="38">
        <f>'Departmental PL'!O110</f>
        <v>0</v>
      </c>
      <c r="M7" s="37">
        <f>+I7-K7</f>
        <v>0</v>
      </c>
      <c r="N7" s="38">
        <f>+J7-L7</f>
        <v>0</v>
      </c>
      <c r="O7" s="37">
        <f>'Departmental PL'!R110</f>
        <v>0</v>
      </c>
      <c r="P7" s="38">
        <f>'Departmental PL'!S110</f>
        <v>0</v>
      </c>
      <c r="Q7" s="37">
        <f>'Departmental PL'!T110</f>
        <v>0</v>
      </c>
      <c r="R7" s="38">
        <f>'Departmental PL'!U110</f>
        <v>0</v>
      </c>
      <c r="S7" s="37">
        <f>+M7-O7-Q7</f>
        <v>0</v>
      </c>
      <c r="T7" s="39">
        <f>+N7-P7-R7</f>
        <v>0</v>
      </c>
      <c r="V7" s="2379">
        <f>+K7+O7+Q7</f>
        <v>0</v>
      </c>
      <c r="W7" s="3" t="s">
        <v>2644</v>
      </c>
      <c r="X7" s="1772" t="s">
        <v>2009</v>
      </c>
      <c r="Y7" s="2993"/>
    </row>
    <row r="8" spans="1:25" s="3" customFormat="1" x14ac:dyDescent="0.25">
      <c r="A8" s="3003">
        <v>12</v>
      </c>
      <c r="B8" s="775" t="s">
        <v>539</v>
      </c>
      <c r="C8" s="51">
        <f>+'Departmental PL'!F191</f>
        <v>15516</v>
      </c>
      <c r="D8" s="52">
        <f>+'Departmental PL'!G191</f>
        <v>15256</v>
      </c>
      <c r="E8" s="51">
        <f>+'Departmental PL'!H191</f>
        <v>0</v>
      </c>
      <c r="F8" s="52">
        <f>+'Departmental PL'!I191</f>
        <v>0</v>
      </c>
      <c r="G8" s="21">
        <f>+'Departmental PL'!J191</f>
        <v>6242962.9199999999</v>
      </c>
      <c r="H8" s="25">
        <f>+'Departmental PL'!K191</f>
        <v>6190940.8577596545</v>
      </c>
      <c r="I8" s="76">
        <f>+'Departmental PL'!L191</f>
        <v>2726398.63</v>
      </c>
      <c r="J8" s="6">
        <f>+'Departmental PL'!M191</f>
        <v>2581612</v>
      </c>
      <c r="K8" s="17">
        <f>+'Departmental PL'!N191</f>
        <v>3419921.0817863145</v>
      </c>
      <c r="L8" s="6">
        <f>+'Departmental PL'!O191</f>
        <v>3308924.16</v>
      </c>
      <c r="M8" s="17">
        <f t="shared" ref="M8:M18" si="0">+I8-K8</f>
        <v>-693522.4517863146</v>
      </c>
      <c r="N8" s="6">
        <f t="shared" ref="N8:N18" si="1">+J8-L8</f>
        <v>-727312.16000000015</v>
      </c>
      <c r="O8" s="17">
        <f>+'Departmental PL'!R191</f>
        <v>1381178.4915528398</v>
      </c>
      <c r="P8" s="6">
        <f>+'Departmental PL'!S191</f>
        <v>1532407.9391999999</v>
      </c>
      <c r="Q8" s="17">
        <f>+'Departmental PL'!T191</f>
        <v>814392.63004556636</v>
      </c>
      <c r="R8" s="6">
        <f>+'Departmental PL'!U191</f>
        <v>1075169.1816</v>
      </c>
      <c r="S8" s="17">
        <f t="shared" ref="S8:S18" si="2">+M8-O8-Q8</f>
        <v>-2889093.5733847208</v>
      </c>
      <c r="T8" s="27">
        <f t="shared" ref="T8:T18" si="3">+N8-P8-R8</f>
        <v>-3334889.2807999998</v>
      </c>
      <c r="V8" s="136">
        <f t="shared" ref="V8:V18" si="4">+K8+O8+Q8</f>
        <v>5615492.2033847207</v>
      </c>
      <c r="W8" s="3" t="s">
        <v>1201</v>
      </c>
      <c r="X8" s="1771" t="s">
        <v>2008</v>
      </c>
      <c r="Y8" s="2993"/>
    </row>
    <row r="9" spans="1:25" s="3" customFormat="1" x14ac:dyDescent="0.25">
      <c r="A9" s="3003">
        <v>18</v>
      </c>
      <c r="B9" s="774" t="s">
        <v>540</v>
      </c>
      <c r="C9" s="51">
        <f>+'Departmental PL'!F235</f>
        <v>25675</v>
      </c>
      <c r="D9" s="52">
        <f>+'Departmental PL'!G235</f>
        <v>25059</v>
      </c>
      <c r="E9" s="51">
        <f>+'Departmental PL'!H235</f>
        <v>0</v>
      </c>
      <c r="F9" s="52">
        <f>+'Departmental PL'!I235</f>
        <v>0</v>
      </c>
      <c r="G9" s="21">
        <f>+'Departmental PL'!J235</f>
        <v>9966018.6500000004</v>
      </c>
      <c r="H9" s="25">
        <f>+'Departmental PL'!K235</f>
        <v>9515596.6133298185</v>
      </c>
      <c r="I9" s="76">
        <f>+'Departmental PL'!L235</f>
        <v>3564890.89</v>
      </c>
      <c r="J9" s="6">
        <f>+'Departmental PL'!M235</f>
        <v>3497014.09</v>
      </c>
      <c r="K9" s="17">
        <f>+'Departmental PL'!N235</f>
        <v>4418350.3905452266</v>
      </c>
      <c r="L9" s="6">
        <f>+'Departmental PL'!O235</f>
        <v>4085392.1030000001</v>
      </c>
      <c r="M9" s="17">
        <f t="shared" si="0"/>
        <v>-853459.5005452265</v>
      </c>
      <c r="N9" s="6">
        <f t="shared" si="1"/>
        <v>-588378.01300000027</v>
      </c>
      <c r="O9" s="17">
        <f>+'Departmental PL'!R235</f>
        <v>2004546.480434349</v>
      </c>
      <c r="P9" s="6">
        <f>+'Departmental PL'!S235</f>
        <v>1930924.7799999998</v>
      </c>
      <c r="Q9" s="17">
        <f>+'Departmental PL'!T235</f>
        <v>3997535.0569805098</v>
      </c>
      <c r="R9" s="6">
        <f>+'Departmental PL'!U235</f>
        <v>3379686.4554999997</v>
      </c>
      <c r="S9" s="17">
        <f t="shared" si="2"/>
        <v>-6855541.037960086</v>
      </c>
      <c r="T9" s="27">
        <f t="shared" si="3"/>
        <v>-5898989.2484999998</v>
      </c>
      <c r="V9" s="136">
        <f t="shared" si="4"/>
        <v>10420431.927960085</v>
      </c>
      <c r="W9" s="3" t="s">
        <v>1201</v>
      </c>
      <c r="X9" s="1771" t="s">
        <v>2008</v>
      </c>
      <c r="Y9" s="2993"/>
    </row>
    <row r="10" spans="1:25" s="3" customFormat="1" x14ac:dyDescent="0.25">
      <c r="A10" s="3003" t="s">
        <v>1197</v>
      </c>
      <c r="B10" s="2378" t="s">
        <v>212</v>
      </c>
      <c r="C10" s="51">
        <f>'Departmental PL'!F236</f>
        <v>0</v>
      </c>
      <c r="D10" s="52">
        <f>'Departmental PL'!G236</f>
        <v>0</v>
      </c>
      <c r="E10" s="51">
        <f>'Departmental PL'!H236</f>
        <v>0</v>
      </c>
      <c r="F10" s="52">
        <f>'Departmental PL'!I236</f>
        <v>0</v>
      </c>
      <c r="G10" s="51">
        <f>'Departmental PL'!J236</f>
        <v>0</v>
      </c>
      <c r="H10" s="52">
        <f>'Departmental PL'!K236</f>
        <v>0</v>
      </c>
      <c r="I10" s="306">
        <f>'Departmental PL'!L236</f>
        <v>0</v>
      </c>
      <c r="J10" s="306">
        <f>'Departmental PL'!M236</f>
        <v>0</v>
      </c>
      <c r="K10" s="37">
        <f>'Departmental PL'!N236</f>
        <v>0</v>
      </c>
      <c r="L10" s="38">
        <f>'Departmental PL'!O236</f>
        <v>0</v>
      </c>
      <c r="M10" s="37">
        <f t="shared" si="0"/>
        <v>0</v>
      </c>
      <c r="N10" s="38">
        <f t="shared" si="1"/>
        <v>0</v>
      </c>
      <c r="O10" s="37">
        <f>'Departmental PL'!R236</f>
        <v>0</v>
      </c>
      <c r="P10" s="38">
        <f>'Departmental PL'!S236</f>
        <v>0</v>
      </c>
      <c r="Q10" s="37">
        <f>'Departmental PL'!T236</f>
        <v>0</v>
      </c>
      <c r="R10" s="38">
        <f>'Departmental PL'!U236</f>
        <v>0</v>
      </c>
      <c r="S10" s="37">
        <f t="shared" si="2"/>
        <v>0</v>
      </c>
      <c r="T10" s="39">
        <f t="shared" si="3"/>
        <v>0</v>
      </c>
      <c r="V10" s="2379">
        <f t="shared" si="4"/>
        <v>0</v>
      </c>
      <c r="W10" s="3" t="s">
        <v>2644</v>
      </c>
      <c r="X10" s="1772" t="s">
        <v>2009</v>
      </c>
      <c r="Y10" s="2993"/>
    </row>
    <row r="11" spans="1:25" s="3" customFormat="1" x14ac:dyDescent="0.25">
      <c r="A11" s="3003" t="s">
        <v>1197</v>
      </c>
      <c r="B11" s="2378" t="s">
        <v>772</v>
      </c>
      <c r="C11" s="568">
        <f>'Departmental PL'!F237</f>
        <v>0</v>
      </c>
      <c r="D11" s="569">
        <f>'Departmental PL'!G237</f>
        <v>0</v>
      </c>
      <c r="E11" s="568">
        <f>'Departmental PL'!H237</f>
        <v>0</v>
      </c>
      <c r="F11" s="569">
        <f>'Departmental PL'!I237</f>
        <v>0</v>
      </c>
      <c r="G11" s="568">
        <f>'Departmental PL'!J237</f>
        <v>0</v>
      </c>
      <c r="H11" s="22">
        <f>'Departmental PL'!K237</f>
        <v>0</v>
      </c>
      <c r="I11" s="491">
        <f>'Departmental PL'!L237</f>
        <v>0</v>
      </c>
      <c r="J11" s="82">
        <f>'Departmental PL'!M237</f>
        <v>0</v>
      </c>
      <c r="K11" s="570">
        <f>'Departmental PL'!N237</f>
        <v>0</v>
      </c>
      <c r="L11" s="571">
        <f>'Departmental PL'!O237</f>
        <v>0</v>
      </c>
      <c r="M11" s="570">
        <f t="shared" si="0"/>
        <v>0</v>
      </c>
      <c r="N11" s="571">
        <f t="shared" si="1"/>
        <v>0</v>
      </c>
      <c r="O11" s="570">
        <f>'Departmental PL'!R237</f>
        <v>0</v>
      </c>
      <c r="P11" s="571">
        <f>'Departmental PL'!S237</f>
        <v>0</v>
      </c>
      <c r="Q11" s="570">
        <f>'Departmental PL'!T237</f>
        <v>0</v>
      </c>
      <c r="R11" s="571">
        <f>'Departmental PL'!U237</f>
        <v>0</v>
      </c>
      <c r="S11" s="570">
        <f t="shared" si="2"/>
        <v>0</v>
      </c>
      <c r="T11" s="572">
        <f t="shared" si="3"/>
        <v>0</v>
      </c>
      <c r="V11" s="2379">
        <f t="shared" si="4"/>
        <v>0</v>
      </c>
      <c r="W11" s="3" t="s">
        <v>2644</v>
      </c>
      <c r="X11" s="1772" t="s">
        <v>2009</v>
      </c>
      <c r="Y11" s="2993"/>
    </row>
    <row r="12" spans="1:25" s="3" customFormat="1" x14ac:dyDescent="0.25">
      <c r="A12" s="3003">
        <v>52</v>
      </c>
      <c r="B12" s="774" t="s">
        <v>220</v>
      </c>
      <c r="C12" s="17">
        <f>+'Departmental PL'!F878</f>
        <v>0</v>
      </c>
      <c r="D12" s="6">
        <f>+'Departmental PL'!G878</f>
        <v>0</v>
      </c>
      <c r="E12" s="17">
        <f>+'Departmental PL'!H878</f>
        <v>0</v>
      </c>
      <c r="F12" s="6">
        <f>+'Departmental PL'!I878</f>
        <v>0</v>
      </c>
      <c r="G12" s="17">
        <f>+'Departmental PL'!J878</f>
        <v>525810.64</v>
      </c>
      <c r="H12" s="6">
        <f>+'Departmental PL'!K878</f>
        <v>856574</v>
      </c>
      <c r="I12" s="76">
        <f>+'Departmental PL'!L878</f>
        <v>935642.35</v>
      </c>
      <c r="J12" s="6">
        <f>+'Departmental PL'!M878</f>
        <v>856574</v>
      </c>
      <c r="K12" s="17">
        <f>+'Departmental PL'!N878</f>
        <v>856734.34228423319</v>
      </c>
      <c r="L12" s="6">
        <f>+'Departmental PL'!O878</f>
        <v>1594524.1129999999</v>
      </c>
      <c r="M12" s="17">
        <f t="shared" si="0"/>
        <v>78908.007715766784</v>
      </c>
      <c r="N12" s="6">
        <f t="shared" si="1"/>
        <v>-737950.1129999999</v>
      </c>
      <c r="O12" s="17">
        <f>+'Departmental PL'!R878</f>
        <v>290.75011948571972</v>
      </c>
      <c r="P12" s="6">
        <f>+'Departmental PL'!S878</f>
        <v>545.48899999999992</v>
      </c>
      <c r="Q12" s="17">
        <f>+'Departmental PL'!T878</f>
        <v>234407.58484250691</v>
      </c>
      <c r="R12" s="6">
        <f>+'Departmental PL'!U878</f>
        <v>334712.67200000002</v>
      </c>
      <c r="S12" s="17">
        <f t="shared" si="2"/>
        <v>-155790.32724622585</v>
      </c>
      <c r="T12" s="27">
        <f t="shared" si="3"/>
        <v>-1073208.2739999997</v>
      </c>
      <c r="V12" s="136">
        <f t="shared" si="4"/>
        <v>1091432.677246226</v>
      </c>
      <c r="X12" s="1771" t="s">
        <v>2008</v>
      </c>
      <c r="Y12" s="2993"/>
    </row>
    <row r="13" spans="1:25" s="3" customFormat="1" x14ac:dyDescent="0.25">
      <c r="A13" s="3003">
        <v>42</v>
      </c>
      <c r="B13" s="774" t="s">
        <v>8</v>
      </c>
      <c r="C13" s="21">
        <f>+'Departmental PL'!F603</f>
        <v>0</v>
      </c>
      <c r="D13" s="22">
        <f>+'Departmental PL'!G603</f>
        <v>0</v>
      </c>
      <c r="E13" s="21">
        <f>+'Departmental PL'!H603</f>
        <v>0</v>
      </c>
      <c r="F13" s="22">
        <f>+'Departmental PL'!I603</f>
        <v>0</v>
      </c>
      <c r="G13" s="1915">
        <f>+'Departmental PL'!J603</f>
        <v>201605323.57000002</v>
      </c>
      <c r="H13" s="1916">
        <f>+'Departmental PL'!K603</f>
        <v>156080013.44999999</v>
      </c>
      <c r="I13" s="76">
        <f>+'Departmental PL'!L603</f>
        <v>201605323.57000002</v>
      </c>
      <c r="J13" s="6">
        <f>+'Departmental PL'!M603</f>
        <v>156080013.44999999</v>
      </c>
      <c r="K13" s="17">
        <f>+'Departmental PL'!N603</f>
        <v>109038497.31</v>
      </c>
      <c r="L13" s="6">
        <f>+'Departmental PL'!O603</f>
        <v>97107450.919999987</v>
      </c>
      <c r="M13" s="17">
        <f t="shared" si="0"/>
        <v>92566826.26000002</v>
      </c>
      <c r="N13" s="6">
        <f t="shared" si="1"/>
        <v>58972562.530000001</v>
      </c>
      <c r="O13" s="17">
        <f>+'Departmental PL'!R603</f>
        <v>3553187.72</v>
      </c>
      <c r="P13" s="6">
        <f>+'Departmental PL'!S603</f>
        <v>3030448.47</v>
      </c>
      <c r="Q13" s="17">
        <f>+'Departmental PL'!T603</f>
        <v>11942023.689999999</v>
      </c>
      <c r="R13" s="6">
        <f>+'Departmental PL'!U603</f>
        <v>10004464.51</v>
      </c>
      <c r="S13" s="17">
        <f t="shared" si="2"/>
        <v>77071614.850000024</v>
      </c>
      <c r="T13" s="27">
        <f t="shared" si="3"/>
        <v>45937649.550000004</v>
      </c>
      <c r="V13" s="136">
        <f t="shared" si="4"/>
        <v>124533708.72</v>
      </c>
      <c r="X13" s="1771" t="s">
        <v>2008</v>
      </c>
      <c r="Y13" s="2993"/>
    </row>
    <row r="14" spans="1:25" s="3" customFormat="1" x14ac:dyDescent="0.25">
      <c r="A14" s="3003">
        <v>43</v>
      </c>
      <c r="B14" s="774" t="s">
        <v>328</v>
      </c>
      <c r="C14" s="21">
        <f>+'Departmental PL'!F604</f>
        <v>0</v>
      </c>
      <c r="D14" s="22">
        <f>+'Departmental PL'!G604</f>
        <v>0</v>
      </c>
      <c r="E14" s="21">
        <f>+'Departmental PL'!H604</f>
        <v>0</v>
      </c>
      <c r="F14" s="22">
        <f>+'Departmental PL'!I604</f>
        <v>0</v>
      </c>
      <c r="G14" s="1915">
        <f>+'Departmental PL'!J604</f>
        <v>10371798.59</v>
      </c>
      <c r="H14" s="1916">
        <f>+'Departmental PL'!K604</f>
        <v>11108417.26</v>
      </c>
      <c r="I14" s="76">
        <f>+'Departmental PL'!L604</f>
        <v>10371798.59</v>
      </c>
      <c r="J14" s="6">
        <f>+'Departmental PL'!M604</f>
        <v>11108417.26</v>
      </c>
      <c r="K14" s="17">
        <f>+'Departmental PL'!N604</f>
        <v>5074669.4399999995</v>
      </c>
      <c r="L14" s="6">
        <f>+'Departmental PL'!O604</f>
        <v>5488387.54</v>
      </c>
      <c r="M14" s="17">
        <f t="shared" si="0"/>
        <v>5297129.1500000004</v>
      </c>
      <c r="N14" s="6">
        <f t="shared" si="1"/>
        <v>5620029.7199999997</v>
      </c>
      <c r="O14" s="17">
        <f>+'Departmental PL'!R604</f>
        <v>163486.76999999999</v>
      </c>
      <c r="P14" s="6">
        <f>+'Departmental PL'!S604</f>
        <v>169034.53</v>
      </c>
      <c r="Q14" s="17">
        <f>+'Departmental PL'!T604</f>
        <v>538039.99</v>
      </c>
      <c r="R14" s="6">
        <f>+'Departmental PL'!U604</f>
        <v>556362.99</v>
      </c>
      <c r="S14" s="17">
        <f t="shared" si="2"/>
        <v>4595602.3900000006</v>
      </c>
      <c r="T14" s="27">
        <f t="shared" si="3"/>
        <v>4894632.1999999993</v>
      </c>
      <c r="V14" s="136">
        <f t="shared" si="4"/>
        <v>5776196.1999999993</v>
      </c>
      <c r="X14" s="1771" t="s">
        <v>2008</v>
      </c>
      <c r="Y14" s="2993"/>
    </row>
    <row r="15" spans="1:25" s="3" customFormat="1" x14ac:dyDescent="0.25">
      <c r="A15" s="3003">
        <v>6</v>
      </c>
      <c r="B15" s="2378" t="s">
        <v>426</v>
      </c>
      <c r="C15" s="51">
        <f>+'Departmental PL'!F16</f>
        <v>0</v>
      </c>
      <c r="D15" s="52">
        <f>+'Departmental PL'!G16</f>
        <v>0</v>
      </c>
      <c r="E15" s="51">
        <f>+'Departmental PL'!H16</f>
        <v>0</v>
      </c>
      <c r="F15" s="52">
        <f>+'Departmental PL'!I16</f>
        <v>0</v>
      </c>
      <c r="G15" s="51">
        <f>+'Departmental PL'!J16</f>
        <v>0</v>
      </c>
      <c r="H15" s="52">
        <f>+'Departmental PL'!K16</f>
        <v>0</v>
      </c>
      <c r="I15" s="37">
        <f>+'Departmental PL'!L16</f>
        <v>0</v>
      </c>
      <c r="J15" s="38">
        <f>+'Departmental PL'!M16</f>
        <v>0</v>
      </c>
      <c r="K15" s="37">
        <f>+'Departmental PL'!N16</f>
        <v>0</v>
      </c>
      <c r="L15" s="38">
        <f>+'Departmental PL'!O16</f>
        <v>0</v>
      </c>
      <c r="M15" s="37">
        <f t="shared" si="0"/>
        <v>0</v>
      </c>
      <c r="N15" s="38">
        <f t="shared" si="1"/>
        <v>0</v>
      </c>
      <c r="O15" s="37">
        <f>+'Departmental PL'!R16</f>
        <v>0</v>
      </c>
      <c r="P15" s="38">
        <f>+'Departmental PL'!S16</f>
        <v>0</v>
      </c>
      <c r="Q15" s="37">
        <f>+'Departmental PL'!T16</f>
        <v>0</v>
      </c>
      <c r="R15" s="38">
        <f>+'Departmental PL'!U16</f>
        <v>0</v>
      </c>
      <c r="S15" s="37">
        <f t="shared" si="2"/>
        <v>0</v>
      </c>
      <c r="T15" s="27">
        <f t="shared" si="3"/>
        <v>0</v>
      </c>
      <c r="V15" s="2379">
        <f t="shared" si="4"/>
        <v>0</v>
      </c>
      <c r="W15" s="3" t="s">
        <v>2644</v>
      </c>
      <c r="X15" s="1772" t="s">
        <v>2009</v>
      </c>
      <c r="Y15" s="2993"/>
    </row>
    <row r="16" spans="1:25" s="81" customFormat="1" x14ac:dyDescent="0.25">
      <c r="A16" s="3005">
        <v>47</v>
      </c>
      <c r="B16" s="282" t="s">
        <v>343</v>
      </c>
      <c r="C16" s="51">
        <f>'Departmental PL'!F698</f>
        <v>0</v>
      </c>
      <c r="D16" s="52">
        <f>'Departmental PL'!G698</f>
        <v>0</v>
      </c>
      <c r="E16" s="51">
        <f>'Departmental PL'!H698</f>
        <v>0</v>
      </c>
      <c r="F16" s="52">
        <f>'Departmental PL'!I698</f>
        <v>0</v>
      </c>
      <c r="G16" s="51">
        <f>'Departmental PL'!J698</f>
        <v>0</v>
      </c>
      <c r="H16" s="52">
        <f>'Departmental PL'!K698</f>
        <v>0</v>
      </c>
      <c r="I16" s="37">
        <f>'Departmental PL'!L698</f>
        <v>-1324647</v>
      </c>
      <c r="J16" s="38">
        <f>'Departmental PL'!M698</f>
        <v>-1222985</v>
      </c>
      <c r="K16" s="37">
        <f>'Departmental PL'!N698</f>
        <v>0</v>
      </c>
      <c r="L16" s="38">
        <f>'Departmental PL'!O698</f>
        <v>0</v>
      </c>
      <c r="M16" s="37">
        <f t="shared" si="0"/>
        <v>-1324647</v>
      </c>
      <c r="N16" s="38">
        <f t="shared" si="1"/>
        <v>-1222985</v>
      </c>
      <c r="O16" s="37">
        <f>'Departmental PL'!R698</f>
        <v>0</v>
      </c>
      <c r="P16" s="38">
        <f>'Departmental PL'!S698</f>
        <v>0</v>
      </c>
      <c r="Q16" s="37">
        <f>'Departmental PL'!T698</f>
        <v>0</v>
      </c>
      <c r="R16" s="38">
        <f>'Departmental PL'!U698</f>
        <v>0</v>
      </c>
      <c r="S16" s="37">
        <f t="shared" si="2"/>
        <v>-1324647</v>
      </c>
      <c r="T16" s="27">
        <f t="shared" si="3"/>
        <v>-1222985</v>
      </c>
      <c r="V16" s="136">
        <f t="shared" si="4"/>
        <v>0</v>
      </c>
      <c r="X16" s="1773" t="s">
        <v>2008</v>
      </c>
      <c r="Y16" s="2995"/>
    </row>
    <row r="17" spans="1:25" s="81" customFormat="1" x14ac:dyDescent="0.25">
      <c r="A17" s="3005">
        <v>46</v>
      </c>
      <c r="B17" s="282" t="s">
        <v>564</v>
      </c>
      <c r="C17" s="51">
        <f>'Departmental PL'!F697</f>
        <v>0</v>
      </c>
      <c r="D17" s="52">
        <f>'Departmental PL'!G697</f>
        <v>0</v>
      </c>
      <c r="E17" s="51">
        <f>'Departmental PL'!H697</f>
        <v>0</v>
      </c>
      <c r="F17" s="52">
        <f>'Departmental PL'!I697</f>
        <v>0</v>
      </c>
      <c r="G17" s="51">
        <f>'Departmental PL'!J697</f>
        <v>0</v>
      </c>
      <c r="H17" s="52">
        <f>'Departmental PL'!K697</f>
        <v>0</v>
      </c>
      <c r="I17" s="37">
        <f>'Departmental PL'!L697</f>
        <v>-8838167.0000000019</v>
      </c>
      <c r="J17" s="38">
        <f>'Departmental PL'!M697</f>
        <v>-8163239</v>
      </c>
      <c r="K17" s="37">
        <f>'Departmental PL'!N697</f>
        <v>0</v>
      </c>
      <c r="L17" s="38">
        <f>'Departmental PL'!O697</f>
        <v>0</v>
      </c>
      <c r="M17" s="37">
        <f t="shared" si="0"/>
        <v>-8838167.0000000019</v>
      </c>
      <c r="N17" s="38">
        <f t="shared" si="1"/>
        <v>-8163239</v>
      </c>
      <c r="O17" s="37">
        <f>'Departmental PL'!R697</f>
        <v>0</v>
      </c>
      <c r="P17" s="38">
        <f>'Departmental PL'!S697</f>
        <v>0</v>
      </c>
      <c r="Q17" s="37">
        <f>'Departmental PL'!T697</f>
        <v>0</v>
      </c>
      <c r="R17" s="38">
        <f>'Departmental PL'!U697</f>
        <v>0</v>
      </c>
      <c r="S17" s="37">
        <f t="shared" si="2"/>
        <v>-8838167.0000000019</v>
      </c>
      <c r="T17" s="27">
        <f t="shared" si="3"/>
        <v>-8163239</v>
      </c>
      <c r="V17" s="136">
        <f t="shared" si="4"/>
        <v>0</v>
      </c>
      <c r="X17" s="1773" t="s">
        <v>2008</v>
      </c>
      <c r="Y17" s="2995"/>
    </row>
    <row r="18" spans="1:25" s="81" customFormat="1" x14ac:dyDescent="0.25">
      <c r="A18" s="3005">
        <v>45</v>
      </c>
      <c r="B18" s="282" t="s">
        <v>476</v>
      </c>
      <c r="C18" s="51">
        <f>'Departmental PL'!F696</f>
        <v>0</v>
      </c>
      <c r="D18" s="52">
        <f>'Departmental PL'!G696</f>
        <v>0</v>
      </c>
      <c r="E18" s="51">
        <f>'Departmental PL'!H696</f>
        <v>0</v>
      </c>
      <c r="F18" s="52">
        <f>'Departmental PL'!I696</f>
        <v>0</v>
      </c>
      <c r="G18" s="51">
        <f>'Departmental PL'!J696</f>
        <v>0</v>
      </c>
      <c r="H18" s="38">
        <f>'Departmental PL'!K696</f>
        <v>0</v>
      </c>
      <c r="I18" s="37">
        <f>'Departmental PL'!L696</f>
        <v>0</v>
      </c>
      <c r="J18" s="38">
        <f>'Departmental PL'!M696</f>
        <v>0</v>
      </c>
      <c r="K18" s="37">
        <f>'Departmental PL'!N696</f>
        <v>0</v>
      </c>
      <c r="L18" s="38">
        <f>'Departmental PL'!O696</f>
        <v>0</v>
      </c>
      <c r="M18" s="37">
        <f t="shared" si="0"/>
        <v>0</v>
      </c>
      <c r="N18" s="38">
        <f t="shared" si="1"/>
        <v>0</v>
      </c>
      <c r="O18" s="37">
        <f>'Departmental PL'!R696</f>
        <v>0</v>
      </c>
      <c r="P18" s="38">
        <f>'Departmental PL'!S696</f>
        <v>0</v>
      </c>
      <c r="Q18" s="37">
        <f>'Departmental PL'!T696</f>
        <v>0</v>
      </c>
      <c r="R18" s="38">
        <f>'Departmental PL'!U696</f>
        <v>0</v>
      </c>
      <c r="S18" s="37">
        <f t="shared" si="2"/>
        <v>0</v>
      </c>
      <c r="T18" s="27">
        <f t="shared" si="3"/>
        <v>0</v>
      </c>
      <c r="V18" s="136">
        <f t="shared" si="4"/>
        <v>0</v>
      </c>
      <c r="X18" s="1773" t="s">
        <v>2008</v>
      </c>
      <c r="Y18" s="2995"/>
    </row>
    <row r="19" spans="1:25" s="3" customFormat="1" x14ac:dyDescent="0.25">
      <c r="A19" s="3003"/>
      <c r="B19" s="490"/>
      <c r="C19" s="284"/>
      <c r="D19" s="284"/>
      <c r="E19" s="284"/>
      <c r="F19" s="284"/>
      <c r="G19" s="284"/>
      <c r="H19" s="285"/>
      <c r="I19" s="491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492"/>
      <c r="V19" s="80"/>
      <c r="W19" s="492"/>
      <c r="X19" s="1771"/>
      <c r="Y19" s="2993"/>
    </row>
    <row r="20" spans="1:25" s="1" customFormat="1" x14ac:dyDescent="0.25">
      <c r="A20" s="3003"/>
      <c r="B20" s="266" t="s">
        <v>481</v>
      </c>
      <c r="C20" s="485">
        <f>SUM(C7:C18)</f>
        <v>41191</v>
      </c>
      <c r="D20" s="486">
        <f t="shared" ref="D20:T20" si="5">SUM(D7:D18)</f>
        <v>40315</v>
      </c>
      <c r="E20" s="487">
        <f>SUM(E7:E18)</f>
        <v>0</v>
      </c>
      <c r="F20" s="486">
        <f t="shared" si="5"/>
        <v>0</v>
      </c>
      <c r="G20" s="487">
        <f>SUM(G7:G18)</f>
        <v>228711914.37000003</v>
      </c>
      <c r="H20" s="486">
        <f>SUM(H7:H18)</f>
        <v>183751542.18108946</v>
      </c>
      <c r="I20" s="487">
        <f t="shared" si="5"/>
        <v>209041240.03000003</v>
      </c>
      <c r="J20" s="486">
        <f t="shared" si="5"/>
        <v>164737406.79999998</v>
      </c>
      <c r="K20" s="487">
        <f t="shared" si="5"/>
        <v>122808172.56461577</v>
      </c>
      <c r="L20" s="486">
        <f t="shared" si="5"/>
        <v>111584678.836</v>
      </c>
      <c r="M20" s="487">
        <f>+I20-K20</f>
        <v>86233067.46538426</v>
      </c>
      <c r="N20" s="486">
        <f>+J20-L20</f>
        <v>53152727.963999987</v>
      </c>
      <c r="O20" s="487">
        <f t="shared" si="5"/>
        <v>7102690.2121066749</v>
      </c>
      <c r="P20" s="486">
        <f t="shared" si="5"/>
        <v>6663361.2082000002</v>
      </c>
      <c r="Q20" s="487">
        <f t="shared" si="5"/>
        <v>17526398.951868583</v>
      </c>
      <c r="R20" s="486">
        <f t="shared" si="5"/>
        <v>15350395.8091</v>
      </c>
      <c r="S20" s="487">
        <f t="shared" si="5"/>
        <v>61603978.301408991</v>
      </c>
      <c r="T20" s="488">
        <f t="shared" si="5"/>
        <v>31138970.946700007</v>
      </c>
      <c r="U20" s="267"/>
      <c r="V20" s="489">
        <f>SUM(V7:V18)</f>
        <v>147437261.72859102</v>
      </c>
      <c r="W20" s="2456">
        <f>+K20+O20+Q20</f>
        <v>147437261.72859102</v>
      </c>
      <c r="X20" s="1774"/>
      <c r="Y20" s="2996"/>
    </row>
    <row r="21" spans="1:25" s="3" customFormat="1" x14ac:dyDescent="0.25">
      <c r="A21" s="3003"/>
      <c r="B21" s="490"/>
      <c r="C21" s="284"/>
      <c r="D21" s="284"/>
      <c r="E21" s="284"/>
      <c r="F21" s="284"/>
      <c r="G21" s="284"/>
      <c r="H21" s="284"/>
      <c r="I21" s="491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492"/>
      <c r="V21" s="80"/>
      <c r="W21" s="2459">
        <f>+V20-W20</f>
        <v>0</v>
      </c>
      <c r="X21" s="1771"/>
      <c r="Y21" s="2993"/>
    </row>
    <row r="22" spans="1:25" s="3" customFormat="1" x14ac:dyDescent="0.25">
      <c r="A22" s="3009"/>
      <c r="B22" s="2378" t="s">
        <v>203</v>
      </c>
      <c r="C22" s="51">
        <f>'Departmental PL'!F44</f>
        <v>0</v>
      </c>
      <c r="D22" s="52">
        <f>'Departmental PL'!G44</f>
        <v>0</v>
      </c>
      <c r="E22" s="51">
        <f>'Departmental PL'!H44</f>
        <v>0</v>
      </c>
      <c r="F22" s="52">
        <f>'Departmental PL'!I44</f>
        <v>0</v>
      </c>
      <c r="G22" s="51">
        <f>'Departmental PL'!J44</f>
        <v>0</v>
      </c>
      <c r="H22" s="52">
        <f>'Departmental PL'!K44</f>
        <v>0</v>
      </c>
      <c r="I22" s="283">
        <f>'Departmental PL'!L44</f>
        <v>0</v>
      </c>
      <c r="J22" s="306">
        <f>'Departmental PL'!M44</f>
        <v>0</v>
      </c>
      <c r="K22" s="37">
        <f>'Departmental PL'!N44</f>
        <v>0</v>
      </c>
      <c r="L22" s="38">
        <f>'Departmental PL'!O44</f>
        <v>0</v>
      </c>
      <c r="M22" s="37">
        <f>+I22-K22</f>
        <v>0</v>
      </c>
      <c r="N22" s="38">
        <f>+J22-L22</f>
        <v>0</v>
      </c>
      <c r="O22" s="37">
        <f>'Departmental PL'!R44</f>
        <v>0</v>
      </c>
      <c r="P22" s="38">
        <f>'Departmental PL'!S44</f>
        <v>0</v>
      </c>
      <c r="Q22" s="37">
        <f>'Departmental PL'!T44</f>
        <v>0</v>
      </c>
      <c r="R22" s="38">
        <f>'Departmental PL'!U44</f>
        <v>0</v>
      </c>
      <c r="S22" s="37">
        <f>+M22-O22-Q22</f>
        <v>0</v>
      </c>
      <c r="T22" s="27">
        <f>+N22-P22-R22</f>
        <v>0</v>
      </c>
      <c r="V22" s="2379">
        <f>+K22+O22+Q22</f>
        <v>0</v>
      </c>
      <c r="W22" s="3" t="s">
        <v>2644</v>
      </c>
      <c r="X22" s="1772" t="s">
        <v>2009</v>
      </c>
      <c r="Y22" s="2993" t="s">
        <v>1757</v>
      </c>
    </row>
    <row r="23" spans="1:25" s="3" customFormat="1" x14ac:dyDescent="0.25">
      <c r="A23" s="3003">
        <v>41</v>
      </c>
      <c r="B23" s="1785" t="s">
        <v>1474</v>
      </c>
      <c r="C23" s="51">
        <f>'Departmental PL'!F602</f>
        <v>0</v>
      </c>
      <c r="D23" s="52">
        <f>'Departmental PL'!G602</f>
        <v>0</v>
      </c>
      <c r="E23" s="51">
        <f>'Departmental PL'!H602</f>
        <v>0</v>
      </c>
      <c r="F23" s="52">
        <f>'Departmental PL'!I602</f>
        <v>0</v>
      </c>
      <c r="G23" s="51">
        <f>'Departmental PL'!J602</f>
        <v>528975.39</v>
      </c>
      <c r="H23" s="104">
        <f>'Departmental PL'!K602</f>
        <v>435364.68</v>
      </c>
      <c r="I23" s="1791">
        <f>'Departmental PL'!L602</f>
        <v>528975.39</v>
      </c>
      <c r="J23" s="1792">
        <f>'Departmental PL'!M602</f>
        <v>435364.68</v>
      </c>
      <c r="K23" s="37">
        <f>'Departmental PL'!N602</f>
        <v>554666.54</v>
      </c>
      <c r="L23" s="38">
        <f>'Departmental PL'!O602</f>
        <v>583295.26</v>
      </c>
      <c r="M23" s="37">
        <f>+I23-K23</f>
        <v>-25691.150000000023</v>
      </c>
      <c r="N23" s="38">
        <f t="shared" ref="N23:N70" si="6">+J23-L23</f>
        <v>-147930.58000000002</v>
      </c>
      <c r="O23" s="37">
        <f>'Departmental PL'!R602</f>
        <v>125186.18</v>
      </c>
      <c r="P23" s="38">
        <f>'Departmental PL'!S602</f>
        <v>103522.6</v>
      </c>
      <c r="Q23" s="37">
        <f>'Departmental PL'!T602</f>
        <v>110717.57</v>
      </c>
      <c r="R23" s="38">
        <f>'Departmental PL'!U602</f>
        <v>87883.4</v>
      </c>
      <c r="S23" s="37">
        <f t="shared" ref="S23:S70" si="7">+M23-O23-Q23</f>
        <v>-261594.90000000002</v>
      </c>
      <c r="T23" s="572">
        <f t="shared" ref="T23:T71" si="8">+N23-P23-R23</f>
        <v>-339336.58</v>
      </c>
      <c r="V23" s="136">
        <f t="shared" ref="V23:V98" si="9">+K23+O23+Q23</f>
        <v>790570.29</v>
      </c>
      <c r="X23" s="1771" t="s">
        <v>2008</v>
      </c>
      <c r="Y23" s="2993" t="s">
        <v>1944</v>
      </c>
    </row>
    <row r="24" spans="1:25" s="3" customFormat="1" x14ac:dyDescent="0.25">
      <c r="A24" s="3003">
        <v>40</v>
      </c>
      <c r="B24" s="1785" t="str">
        <f>'Departmental PL'!D622</f>
        <v>4220 PHARMACY (I/P)*</v>
      </c>
      <c r="C24" s="51">
        <f>'Departmental PL'!F622</f>
        <v>0</v>
      </c>
      <c r="D24" s="52">
        <f>'Departmental PL'!G622</f>
        <v>0</v>
      </c>
      <c r="E24" s="51">
        <f>'Departmental PL'!H622</f>
        <v>0</v>
      </c>
      <c r="F24" s="52">
        <f>'Departmental PL'!I622</f>
        <v>0</v>
      </c>
      <c r="G24" s="51">
        <f>'Departmental PL'!J622</f>
        <v>-1892414.83</v>
      </c>
      <c r="H24" s="104">
        <f>'Departmental PL'!K622</f>
        <v>-1554816.25</v>
      </c>
      <c r="I24" s="1791">
        <f>'Departmental PL'!L622</f>
        <v>-1892414.83</v>
      </c>
      <c r="J24" s="1792">
        <f>'Departmental PL'!M622</f>
        <v>-1554816.25</v>
      </c>
      <c r="K24" s="37">
        <f>'Departmental PL'!N622</f>
        <v>0</v>
      </c>
      <c r="L24" s="38">
        <f>'Departmental PL'!O622</f>
        <v>0</v>
      </c>
      <c r="M24" s="37">
        <f t="shared" ref="M24" si="10">+I24-K24</f>
        <v>-1892414.83</v>
      </c>
      <c r="N24" s="38">
        <f t="shared" ref="N24" si="11">+J24-L24</f>
        <v>-1554816.25</v>
      </c>
      <c r="O24" s="37">
        <f>'Departmental PL'!R622</f>
        <v>0</v>
      </c>
      <c r="P24" s="38">
        <f>'Departmental PL'!S622</f>
        <v>0</v>
      </c>
      <c r="Q24" s="37">
        <f>'Departmental PL'!T622</f>
        <v>0</v>
      </c>
      <c r="R24" s="38">
        <f>'Departmental PL'!U622</f>
        <v>0</v>
      </c>
      <c r="S24" s="37">
        <f t="shared" ref="S24" si="12">+M24-O24-Q24</f>
        <v>-1892414.83</v>
      </c>
      <c r="T24" s="572">
        <f t="shared" ref="T24" si="13">+N24-P24-R24</f>
        <v>-1554816.25</v>
      </c>
      <c r="V24" s="136">
        <f t="shared" si="9"/>
        <v>0</v>
      </c>
      <c r="X24" s="1797"/>
      <c r="Y24" s="2993"/>
    </row>
    <row r="25" spans="1:25" s="3" customFormat="1" x14ac:dyDescent="0.25">
      <c r="A25" s="3003">
        <v>49</v>
      </c>
      <c r="B25" s="1785" t="str">
        <f>'Departmental PL'!D819</f>
        <v>4330 ASC - SAWGRASS*</v>
      </c>
      <c r="C25" s="51">
        <f>'Departmental PL'!F819</f>
        <v>0</v>
      </c>
      <c r="D25" s="52">
        <f>'Departmental PL'!G819</f>
        <v>0</v>
      </c>
      <c r="E25" s="51">
        <f>'Departmental PL'!H819</f>
        <v>0</v>
      </c>
      <c r="F25" s="52">
        <f>'Departmental PL'!I819</f>
        <v>0</v>
      </c>
      <c r="G25" s="51">
        <f>'Departmental PL'!J819</f>
        <v>1363439.44</v>
      </c>
      <c r="H25" s="104">
        <f>'Departmental PL'!K819</f>
        <v>1119451.57</v>
      </c>
      <c r="I25" s="1791">
        <f>'Departmental PL'!L819</f>
        <v>1363439.44</v>
      </c>
      <c r="J25" s="1792">
        <f>'Departmental PL'!M819</f>
        <v>1119451.57</v>
      </c>
      <c r="K25" s="37">
        <f>'Departmental PL'!N819</f>
        <v>0</v>
      </c>
      <c r="L25" s="38">
        <f>'Departmental PL'!O819</f>
        <v>0</v>
      </c>
      <c r="M25" s="37">
        <f t="shared" ref="M25" si="14">+I25-K25</f>
        <v>1363439.44</v>
      </c>
      <c r="N25" s="38">
        <f t="shared" ref="N25" si="15">+J25-L25</f>
        <v>1119451.57</v>
      </c>
      <c r="O25" s="37">
        <f>'Departmental PL'!R819</f>
        <v>0</v>
      </c>
      <c r="P25" s="38">
        <f>'Departmental PL'!S819</f>
        <v>0</v>
      </c>
      <c r="Q25" s="37">
        <f>'Departmental PL'!T819</f>
        <v>0</v>
      </c>
      <c r="R25" s="38">
        <f>'Departmental PL'!U819</f>
        <v>0</v>
      </c>
      <c r="S25" s="37">
        <f t="shared" ref="S25" si="16">+M25-O25-Q25</f>
        <v>1363439.44</v>
      </c>
      <c r="T25" s="572">
        <f t="shared" ref="T25" si="17">+N25-P25-R25</f>
        <v>1119451.57</v>
      </c>
      <c r="V25" s="136">
        <f t="shared" si="9"/>
        <v>0</v>
      </c>
      <c r="X25" s="1797"/>
      <c r="Y25" s="2993"/>
    </row>
    <row r="26" spans="1:25" s="3" customFormat="1" x14ac:dyDescent="0.25">
      <c r="A26" s="3003">
        <v>39</v>
      </c>
      <c r="B26" s="2421" t="s">
        <v>1166</v>
      </c>
      <c r="C26" s="51">
        <f>'Departmental PL'!F523</f>
        <v>0</v>
      </c>
      <c r="D26" s="52">
        <f>'Departmental PL'!G523</f>
        <v>0</v>
      </c>
      <c r="E26" s="51">
        <f>'Departmental PL'!H523</f>
        <v>0</v>
      </c>
      <c r="F26" s="52">
        <f>'Departmental PL'!I523</f>
        <v>0</v>
      </c>
      <c r="G26" s="51">
        <f>'Departmental PL'!J523</f>
        <v>0</v>
      </c>
      <c r="H26" s="104">
        <f>'Departmental PL'!K523</f>
        <v>0</v>
      </c>
      <c r="I26" s="283">
        <f>'Departmental PL'!L523</f>
        <v>0</v>
      </c>
      <c r="J26" s="306">
        <f>'Departmental PL'!M523</f>
        <v>0</v>
      </c>
      <c r="K26" s="37">
        <f>'Departmental PL'!N523</f>
        <v>0</v>
      </c>
      <c r="L26" s="38">
        <f>'Departmental PL'!O523</f>
        <v>0</v>
      </c>
      <c r="M26" s="37">
        <f t="shared" ref="M26:M70" si="18">+I26-K26</f>
        <v>0</v>
      </c>
      <c r="N26" s="38">
        <f t="shared" si="6"/>
        <v>0</v>
      </c>
      <c r="O26" s="37">
        <f>'Departmental PL'!R523</f>
        <v>0</v>
      </c>
      <c r="P26" s="38">
        <f>'Departmental PL'!S523</f>
        <v>0</v>
      </c>
      <c r="Q26" s="37">
        <f>'Departmental PL'!T523</f>
        <v>0</v>
      </c>
      <c r="R26" s="38">
        <f>'Departmental PL'!U523</f>
        <v>0</v>
      </c>
      <c r="S26" s="37">
        <f t="shared" si="7"/>
        <v>0</v>
      </c>
      <c r="T26" s="572">
        <f t="shared" si="8"/>
        <v>0</v>
      </c>
      <c r="V26" s="136">
        <f t="shared" si="9"/>
        <v>0</v>
      </c>
      <c r="W26" s="3" t="s">
        <v>2644</v>
      </c>
      <c r="X26" s="1771" t="s">
        <v>2008</v>
      </c>
      <c r="Y26" s="2993"/>
    </row>
    <row r="27" spans="1:25" s="3" customFormat="1" x14ac:dyDescent="0.25">
      <c r="A27" s="3003">
        <v>58</v>
      </c>
      <c r="B27" s="2378" t="str">
        <f>'Departmental PL'!D1067</f>
        <v xml:space="preserve">1920 HIGHLAND ALT LEVEL CARE </v>
      </c>
      <c r="C27" s="51">
        <f>'Departmental PL'!F1067</f>
        <v>0</v>
      </c>
      <c r="D27" s="52">
        <f>'Departmental PL'!G1067</f>
        <v>0</v>
      </c>
      <c r="E27" s="51">
        <f>'Departmental PL'!H1067</f>
        <v>0</v>
      </c>
      <c r="F27" s="52">
        <f>'Departmental PL'!I1067</f>
        <v>0</v>
      </c>
      <c r="G27" s="51">
        <f>'Departmental PL'!J1067</f>
        <v>0</v>
      </c>
      <c r="H27" s="104">
        <f>'Departmental PL'!K1067</f>
        <v>0</v>
      </c>
      <c r="I27" s="283">
        <f>'Departmental PL'!L1067</f>
        <v>0</v>
      </c>
      <c r="J27" s="306">
        <f>'Departmental PL'!M1067</f>
        <v>0</v>
      </c>
      <c r="K27" s="37">
        <f>'Departmental PL'!N1067</f>
        <v>0</v>
      </c>
      <c r="L27" s="38">
        <f>'Departmental PL'!O1067</f>
        <v>0</v>
      </c>
      <c r="M27" s="37">
        <f t="shared" si="18"/>
        <v>0</v>
      </c>
      <c r="N27" s="38">
        <f t="shared" si="6"/>
        <v>0</v>
      </c>
      <c r="O27" s="37">
        <f>'Departmental PL'!R1067</f>
        <v>0</v>
      </c>
      <c r="P27" s="38">
        <f>'Departmental PL'!S1067</f>
        <v>0</v>
      </c>
      <c r="Q27" s="37">
        <f>'Departmental PL'!T1067</f>
        <v>0</v>
      </c>
      <c r="R27" s="38">
        <f>'Departmental PL'!U1067</f>
        <v>0</v>
      </c>
      <c r="S27" s="37">
        <f t="shared" si="7"/>
        <v>0</v>
      </c>
      <c r="T27" s="572">
        <f t="shared" si="8"/>
        <v>0</v>
      </c>
      <c r="V27" s="2379">
        <f t="shared" si="9"/>
        <v>0</v>
      </c>
      <c r="W27" s="3" t="s">
        <v>2644</v>
      </c>
      <c r="X27" s="1772" t="s">
        <v>2009</v>
      </c>
      <c r="Y27" s="2993"/>
    </row>
    <row r="28" spans="1:25" s="3" customFormat="1" x14ac:dyDescent="0.25">
      <c r="A28" s="3003">
        <v>55</v>
      </c>
      <c r="B28" s="775" t="s">
        <v>617</v>
      </c>
      <c r="C28" s="51">
        <f>'Departmental PL'!F951</f>
        <v>0</v>
      </c>
      <c r="D28" s="52">
        <f>'Departmental PL'!G951</f>
        <v>0</v>
      </c>
      <c r="E28" s="51">
        <f>'Departmental PL'!H951</f>
        <v>0</v>
      </c>
      <c r="F28" s="52">
        <f>'Departmental PL'!I951</f>
        <v>0</v>
      </c>
      <c r="G28" s="51">
        <f>'Departmental PL'!J951</f>
        <v>791780</v>
      </c>
      <c r="H28" s="104">
        <f>'Departmental PL'!K951</f>
        <v>881519.88636363647</v>
      </c>
      <c r="I28" s="283">
        <f>'Departmental PL'!L951</f>
        <v>283128.46999999997</v>
      </c>
      <c r="J28" s="38">
        <f>'Departmental PL'!M951</f>
        <v>310295</v>
      </c>
      <c r="K28" s="37">
        <f>'Departmental PL'!N951</f>
        <v>459772.75341909862</v>
      </c>
      <c r="L28" s="38">
        <f>'Departmental PL'!O951</f>
        <v>549257.7331999999</v>
      </c>
      <c r="M28" s="37">
        <f t="shared" si="18"/>
        <v>-176644.28341909865</v>
      </c>
      <c r="N28" s="38">
        <f t="shared" si="6"/>
        <v>-238962.7331999999</v>
      </c>
      <c r="O28" s="37">
        <f>'Departmental PL'!R951</f>
        <v>14.693926442469913</v>
      </c>
      <c r="P28" s="38">
        <f>'Departmental PL'!S951</f>
        <v>0.38480000000000003</v>
      </c>
      <c r="Q28" s="37">
        <f>'Departmental PL'!T951</f>
        <v>62065.201651929099</v>
      </c>
      <c r="R28" s="38">
        <f>'Departmental PL'!U951</f>
        <v>65857.343399999998</v>
      </c>
      <c r="S28" s="37">
        <f t="shared" si="7"/>
        <v>-238724.17899747021</v>
      </c>
      <c r="T28" s="39">
        <f t="shared" si="8"/>
        <v>-304820.46139999991</v>
      </c>
      <c r="V28" s="136">
        <f t="shared" si="9"/>
        <v>521852.64899747021</v>
      </c>
      <c r="X28" s="1771" t="s">
        <v>2008</v>
      </c>
      <c r="Y28" s="2993"/>
    </row>
    <row r="29" spans="1:25" s="3" customFormat="1" x14ac:dyDescent="0.25">
      <c r="A29" s="3003">
        <v>30</v>
      </c>
      <c r="B29" s="874" t="s">
        <v>1163</v>
      </c>
      <c r="C29" s="51">
        <f>'Departmental PL'!F335</f>
        <v>0</v>
      </c>
      <c r="D29" s="52">
        <f>'Departmental PL'!G335</f>
        <v>0</v>
      </c>
      <c r="E29" s="51">
        <f>'Departmental PL'!H952</f>
        <v>0</v>
      </c>
      <c r="F29" s="52">
        <f>'Departmental PL'!I952</f>
        <v>0</v>
      </c>
      <c r="G29" s="51">
        <f>'Departmental PL'!J335</f>
        <v>582555</v>
      </c>
      <c r="H29" s="104">
        <f>'Departmental PL'!K335</f>
        <v>440811.4079132356</v>
      </c>
      <c r="I29" s="283">
        <f>'Departmental PL'!L335</f>
        <v>273445.7</v>
      </c>
      <c r="J29" s="38">
        <f>'Departmental PL'!M335</f>
        <v>219480</v>
      </c>
      <c r="K29" s="37">
        <f>'Departmental PL'!N335</f>
        <v>232536.07689285721</v>
      </c>
      <c r="L29" s="38">
        <f>'Departmental PL'!O335</f>
        <v>196185.98119999998</v>
      </c>
      <c r="M29" s="37">
        <f t="shared" si="18"/>
        <v>40909.623107142805</v>
      </c>
      <c r="N29" s="38">
        <f t="shared" si="6"/>
        <v>23294.01880000002</v>
      </c>
      <c r="O29" s="37">
        <f>'Departmental PL'!R335</f>
        <v>19349.282025861139</v>
      </c>
      <c r="P29" s="38">
        <f>'Departmental PL'!S335</f>
        <v>15407.122499999998</v>
      </c>
      <c r="Q29" s="37">
        <f>'Departmental PL'!T335</f>
        <v>91477.710247932991</v>
      </c>
      <c r="R29" s="38">
        <f>'Departmental PL'!U335</f>
        <v>57883.285899999988</v>
      </c>
      <c r="S29" s="37">
        <f t="shared" si="7"/>
        <v>-69917.369166651333</v>
      </c>
      <c r="T29" s="572">
        <f t="shared" si="8"/>
        <v>-49996.389599999966</v>
      </c>
      <c r="V29" s="136">
        <f t="shared" si="9"/>
        <v>343363.06916665134</v>
      </c>
      <c r="X29" s="1771" t="s">
        <v>2008</v>
      </c>
      <c r="Y29" s="2993"/>
    </row>
    <row r="30" spans="1:25" s="3" customFormat="1" ht="14.25" customHeight="1" x14ac:dyDescent="0.25">
      <c r="A30" s="3003">
        <v>5</v>
      </c>
      <c r="B30" s="1793" t="s">
        <v>126</v>
      </c>
      <c r="C30" s="51">
        <v>0</v>
      </c>
      <c r="D30" s="52">
        <v>0</v>
      </c>
      <c r="E30" s="51">
        <v>0</v>
      </c>
      <c r="F30" s="52">
        <v>0</v>
      </c>
      <c r="G30" s="51">
        <v>0</v>
      </c>
      <c r="H30" s="52">
        <v>0</v>
      </c>
      <c r="I30" s="1791">
        <v>0</v>
      </c>
      <c r="J30" s="1792">
        <v>0</v>
      </c>
      <c r="K30" s="37">
        <f>+'Departmental PL'!N14</f>
        <v>0</v>
      </c>
      <c r="L30" s="38">
        <f>+'Departmental PL'!O14</f>
        <v>2554</v>
      </c>
      <c r="M30" s="37">
        <f t="shared" si="18"/>
        <v>0</v>
      </c>
      <c r="N30" s="38">
        <f t="shared" si="6"/>
        <v>-2554</v>
      </c>
      <c r="O30" s="37">
        <v>0</v>
      </c>
      <c r="P30" s="38">
        <v>0</v>
      </c>
      <c r="Q30" s="37">
        <v>0</v>
      </c>
      <c r="R30" s="38">
        <v>0</v>
      </c>
      <c r="S30" s="37">
        <f t="shared" si="7"/>
        <v>0</v>
      </c>
      <c r="T30" s="27">
        <f t="shared" si="8"/>
        <v>-2554</v>
      </c>
      <c r="V30" s="136">
        <f t="shared" si="9"/>
        <v>0</v>
      </c>
      <c r="W30" s="3" t="s">
        <v>1201</v>
      </c>
      <c r="X30" s="1879" t="s">
        <v>2010</v>
      </c>
      <c r="Y30" s="2993" t="s">
        <v>1944</v>
      </c>
    </row>
    <row r="31" spans="1:25" s="3" customFormat="1" x14ac:dyDescent="0.25">
      <c r="A31" s="3003">
        <v>56</v>
      </c>
      <c r="B31" s="775" t="s">
        <v>402</v>
      </c>
      <c r="C31" s="51">
        <f>+'Departmental PL'!F955</f>
        <v>0</v>
      </c>
      <c r="D31" s="52">
        <f>+'Departmental PL'!G955</f>
        <v>0</v>
      </c>
      <c r="E31" s="51">
        <f>+'Departmental PL'!H955</f>
        <v>0</v>
      </c>
      <c r="F31" s="52">
        <f>+'Departmental PL'!I955</f>
        <v>0</v>
      </c>
      <c r="G31" s="51">
        <f>+'Departmental PL'!J955</f>
        <v>0</v>
      </c>
      <c r="H31" s="52">
        <f>+'Departmental PL'!K955</f>
        <v>3841.93</v>
      </c>
      <c r="I31" s="37">
        <f>+'Departmental PL'!L955</f>
        <v>0</v>
      </c>
      <c r="J31" s="38">
        <f>+'Departmental PL'!M955</f>
        <v>3841.93</v>
      </c>
      <c r="K31" s="37">
        <f>+'Departmental PL'!N955</f>
        <v>-169.05</v>
      </c>
      <c r="L31" s="38">
        <f>+'Departmental PL'!O955</f>
        <v>-31.599999999999966</v>
      </c>
      <c r="M31" s="37">
        <f t="shared" si="18"/>
        <v>169.05</v>
      </c>
      <c r="N31" s="38">
        <f t="shared" si="6"/>
        <v>3873.5299999999997</v>
      </c>
      <c r="O31" s="37">
        <f>+'Departmental PL'!R955</f>
        <v>0</v>
      </c>
      <c r="P31" s="38">
        <f>+'Departmental PL'!S955</f>
        <v>0</v>
      </c>
      <c r="Q31" s="37">
        <f>+'Departmental PL'!T955</f>
        <v>0</v>
      </c>
      <c r="R31" s="38">
        <f>+'Departmental PL'!U955</f>
        <v>77.150000000000006</v>
      </c>
      <c r="S31" s="37">
        <f t="shared" si="7"/>
        <v>169.05</v>
      </c>
      <c r="T31" s="27">
        <f t="shared" si="8"/>
        <v>3796.3799999999997</v>
      </c>
      <c r="V31" s="136">
        <f t="shared" si="9"/>
        <v>-169.05</v>
      </c>
      <c r="X31" s="1771" t="s">
        <v>2008</v>
      </c>
      <c r="Y31" s="2993"/>
    </row>
    <row r="32" spans="1:25" s="3" customFormat="1" x14ac:dyDescent="0.25">
      <c r="A32" s="3003">
        <v>51</v>
      </c>
      <c r="B32" s="774" t="s">
        <v>414</v>
      </c>
      <c r="C32" s="51">
        <f>'Departmental PL'!F844</f>
        <v>8132</v>
      </c>
      <c r="D32" s="52">
        <f>'Departmental PL'!G844</f>
        <v>7121</v>
      </c>
      <c r="E32" s="1163">
        <f>'Departmental PL'!H844</f>
        <v>0</v>
      </c>
      <c r="F32" s="1164">
        <f>'Departmental PL'!I844</f>
        <v>0</v>
      </c>
      <c r="G32" s="51">
        <f>'Departmental PL'!J844</f>
        <v>3097265.96</v>
      </c>
      <c r="H32" s="52">
        <f>'Departmental PL'!K844</f>
        <v>2962884</v>
      </c>
      <c r="I32" s="37">
        <f>'Departmental PL'!L844</f>
        <v>2496587.06</v>
      </c>
      <c r="J32" s="38">
        <f>'Departmental PL'!M844</f>
        <v>2071704</v>
      </c>
      <c r="K32" s="37">
        <f>'Departmental PL'!N844</f>
        <v>1790890.7857517498</v>
      </c>
      <c r="L32" s="38">
        <f>'Departmental PL'!O844</f>
        <v>1355155.3467999999</v>
      </c>
      <c r="M32" s="37">
        <f t="shared" si="18"/>
        <v>705696.27424825029</v>
      </c>
      <c r="N32" s="38">
        <f t="shared" si="6"/>
        <v>716548.65320000006</v>
      </c>
      <c r="O32" s="37">
        <f>'Departmental PL'!R844</f>
        <v>1546724.9926799824</v>
      </c>
      <c r="P32" s="38">
        <f>'Departmental PL'!S844</f>
        <v>1505717.9071999998</v>
      </c>
      <c r="Q32" s="37">
        <f>'Departmental PL'!T844</f>
        <v>1029733.6894967854</v>
      </c>
      <c r="R32" s="38">
        <f>'Departmental PL'!U844</f>
        <v>797572.77519999992</v>
      </c>
      <c r="S32" s="37">
        <f t="shared" si="7"/>
        <v>-1870762.4079285176</v>
      </c>
      <c r="T32" s="27">
        <f t="shared" si="8"/>
        <v>-1586742.0291999998</v>
      </c>
      <c r="V32" s="136">
        <f t="shared" si="9"/>
        <v>4367349.4679285176</v>
      </c>
      <c r="X32" s="1771" t="s">
        <v>2008</v>
      </c>
      <c r="Y32" s="2993"/>
    </row>
    <row r="33" spans="1:25" s="3" customFormat="1" x14ac:dyDescent="0.25">
      <c r="A33" s="3003">
        <v>57</v>
      </c>
      <c r="B33" s="774" t="s">
        <v>384</v>
      </c>
      <c r="C33" s="51">
        <f>'Departmental PL'!F947</f>
        <v>0</v>
      </c>
      <c r="D33" s="52">
        <f>'Departmental PL'!G947</f>
        <v>0</v>
      </c>
      <c r="E33" s="51">
        <f>'Departmental PL'!H947</f>
        <v>0</v>
      </c>
      <c r="F33" s="52">
        <f>'Departmental PL'!I947</f>
        <v>0</v>
      </c>
      <c r="G33" s="51">
        <f>'Departmental PL'!J947</f>
        <v>222360</v>
      </c>
      <c r="H33" s="52">
        <f>'Departmental PL'!K947</f>
        <v>90298</v>
      </c>
      <c r="I33" s="37">
        <f>'Departmental PL'!L947</f>
        <v>103017.01</v>
      </c>
      <c r="J33" s="38">
        <f>'Departmental PL'!M947</f>
        <v>90298</v>
      </c>
      <c r="K33" s="37">
        <f>'Departmental PL'!N947</f>
        <v>80246.792876866937</v>
      </c>
      <c r="L33" s="38">
        <f>'Departmental PL'!O947</f>
        <v>35086.404000000031</v>
      </c>
      <c r="M33" s="37">
        <f t="shared" si="18"/>
        <v>22770.217123133058</v>
      </c>
      <c r="N33" s="38">
        <f t="shared" si="6"/>
        <v>55211.595999999969</v>
      </c>
      <c r="O33" s="37">
        <f>'Departmental PL'!R947</f>
        <v>178.41438761096424</v>
      </c>
      <c r="P33" s="38">
        <f>'Departmental PL'!S947</f>
        <v>68.990800000000064</v>
      </c>
      <c r="Q33" s="37">
        <f>'Departmental PL'!T947</f>
        <v>15387.892916751069</v>
      </c>
      <c r="R33" s="38">
        <f>'Departmental PL'!U947</f>
        <v>5734.3628000000053</v>
      </c>
      <c r="S33" s="37">
        <f t="shared" si="7"/>
        <v>7203.909818771026</v>
      </c>
      <c r="T33" s="27">
        <f t="shared" si="8"/>
        <v>49408.242399999966</v>
      </c>
      <c r="V33" s="136">
        <f t="shared" si="9"/>
        <v>95813.100181228961</v>
      </c>
      <c r="X33" s="1771" t="s">
        <v>2008</v>
      </c>
      <c r="Y33" s="2993"/>
    </row>
    <row r="34" spans="1:25" s="3" customFormat="1" x14ac:dyDescent="0.25">
      <c r="A34" s="3003">
        <v>50</v>
      </c>
      <c r="B34" s="1802" t="str">
        <f>'Departmental PL'!D833</f>
        <v>6580 PAIN TREATMENT CENTER-- IDX BILLED*</v>
      </c>
      <c r="C34" s="2390">
        <f>+'Departmental PL'!F833</f>
        <v>0</v>
      </c>
      <c r="D34" s="2391">
        <f>+'Departmental PL'!G833</f>
        <v>0</v>
      </c>
      <c r="E34" s="2390">
        <f>+'Departmental PL'!H833</f>
        <v>0</v>
      </c>
      <c r="F34" s="2391">
        <f>+'Departmental PL'!I833</f>
        <v>0</v>
      </c>
      <c r="G34" s="2390">
        <f>+'Departmental PL'!J833</f>
        <v>3986120.42</v>
      </c>
      <c r="H34" s="2392">
        <f>+'Departmental PL'!K833</f>
        <v>0</v>
      </c>
      <c r="I34" s="1808">
        <f>+'Departmental PL'!L833</f>
        <v>770835.08</v>
      </c>
      <c r="J34" s="2393">
        <f>+'Departmental PL'!M833</f>
        <v>0</v>
      </c>
      <c r="K34" s="1808">
        <f>+'Departmental PL'!N833</f>
        <v>996736.0564176162</v>
      </c>
      <c r="L34" s="2393">
        <f>+'Departmental PL'!O833</f>
        <v>0</v>
      </c>
      <c r="M34" s="1808">
        <f t="shared" ref="M34" si="19">+I34-K34</f>
        <v>-225900.97641761624</v>
      </c>
      <c r="N34" s="2393">
        <f t="shared" ref="N34" si="20">+J34-L34</f>
        <v>0</v>
      </c>
      <c r="O34" s="1808">
        <f>+'Departmental PL'!R833</f>
        <v>141279.72045570114</v>
      </c>
      <c r="P34" s="2393">
        <f>+'Departmental PL'!S833</f>
        <v>0</v>
      </c>
      <c r="Q34" s="1808">
        <f>+'Departmental PL'!T833</f>
        <v>198236.04156891338</v>
      </c>
      <c r="R34" s="2393">
        <f>+'Departmental PL'!U833</f>
        <v>0</v>
      </c>
      <c r="S34" s="1808">
        <f t="shared" ref="S34" si="21">+M34-O34-Q34</f>
        <v>-565416.73844223074</v>
      </c>
      <c r="T34" s="2394">
        <f t="shared" ref="T34" si="22">+N34-P34-R34</f>
        <v>0</v>
      </c>
      <c r="U34" s="1807"/>
      <c r="V34" s="1804">
        <f t="shared" si="9"/>
        <v>1336251.8184422306</v>
      </c>
      <c r="W34" s="1807"/>
      <c r="X34" s="1806"/>
      <c r="Y34" s="2997" t="s">
        <v>2647</v>
      </c>
    </row>
    <row r="35" spans="1:25" s="3" customFormat="1" x14ac:dyDescent="0.25">
      <c r="A35" s="3003">
        <v>21</v>
      </c>
      <c r="B35" s="2378" t="s">
        <v>385</v>
      </c>
      <c r="C35" s="51">
        <f>+'Departmental PL'!F293</f>
        <v>0</v>
      </c>
      <c r="D35" s="52">
        <f>+'Departmental PL'!G293</f>
        <v>0</v>
      </c>
      <c r="E35" s="51">
        <f>+'Departmental PL'!H293</f>
        <v>0</v>
      </c>
      <c r="F35" s="52">
        <f>+'Departmental PL'!I293</f>
        <v>0</v>
      </c>
      <c r="G35" s="51">
        <f>+'Departmental PL'!J293</f>
        <v>0</v>
      </c>
      <c r="H35" s="52">
        <f>+'Departmental PL'!K293</f>
        <v>0</v>
      </c>
      <c r="I35" s="37">
        <f>+'Departmental PL'!L293</f>
        <v>0</v>
      </c>
      <c r="J35" s="38">
        <f>+'Departmental PL'!M293</f>
        <v>0</v>
      </c>
      <c r="K35" s="37">
        <f>+'Departmental PL'!N293</f>
        <v>0</v>
      </c>
      <c r="L35" s="38">
        <f>+'Departmental PL'!O293</f>
        <v>0</v>
      </c>
      <c r="M35" s="37">
        <f t="shared" si="18"/>
        <v>0</v>
      </c>
      <c r="N35" s="38">
        <f t="shared" si="6"/>
        <v>0</v>
      </c>
      <c r="O35" s="37">
        <f>+'Departmental PL'!R293</f>
        <v>0</v>
      </c>
      <c r="P35" s="38">
        <f>+'Departmental PL'!S293</f>
        <v>0</v>
      </c>
      <c r="Q35" s="37">
        <f>+'Departmental PL'!T293</f>
        <v>0</v>
      </c>
      <c r="R35" s="38">
        <f>+'Departmental PL'!U293</f>
        <v>0</v>
      </c>
      <c r="S35" s="37">
        <f t="shared" si="7"/>
        <v>0</v>
      </c>
      <c r="T35" s="27">
        <f t="shared" si="8"/>
        <v>0</v>
      </c>
      <c r="V35" s="2379">
        <f t="shared" si="9"/>
        <v>0</v>
      </c>
      <c r="W35" s="3" t="s">
        <v>3943</v>
      </c>
      <c r="X35" s="1771" t="s">
        <v>2008</v>
      </c>
      <c r="Y35" s="2993"/>
    </row>
    <row r="36" spans="1:25" s="3" customFormat="1" x14ac:dyDescent="0.25">
      <c r="A36" s="3003">
        <v>22</v>
      </c>
      <c r="B36" s="2378" t="s">
        <v>386</v>
      </c>
      <c r="C36" s="51">
        <f>+'Departmental PL'!F295</f>
        <v>0</v>
      </c>
      <c r="D36" s="52">
        <f>+'Departmental PL'!G295</f>
        <v>0</v>
      </c>
      <c r="E36" s="51">
        <f>+'Departmental PL'!H295</f>
        <v>0</v>
      </c>
      <c r="F36" s="52">
        <f>+'Departmental PL'!I295</f>
        <v>0</v>
      </c>
      <c r="G36" s="51">
        <f>+'Departmental PL'!J295</f>
        <v>0</v>
      </c>
      <c r="H36" s="52">
        <f>+'Departmental PL'!K295</f>
        <v>0</v>
      </c>
      <c r="I36" s="37">
        <f>+'Departmental PL'!L295</f>
        <v>0</v>
      </c>
      <c r="J36" s="38">
        <f>+'Departmental PL'!M295</f>
        <v>0</v>
      </c>
      <c r="K36" s="37">
        <f>+'Departmental PL'!N295</f>
        <v>0</v>
      </c>
      <c r="L36" s="38">
        <f>+'Departmental PL'!O295</f>
        <v>0</v>
      </c>
      <c r="M36" s="37">
        <f t="shared" si="18"/>
        <v>0</v>
      </c>
      <c r="N36" s="38">
        <f t="shared" si="6"/>
        <v>0</v>
      </c>
      <c r="O36" s="37">
        <f>+'Departmental PL'!R295</f>
        <v>0</v>
      </c>
      <c r="P36" s="38">
        <f>+'Departmental PL'!S295</f>
        <v>0</v>
      </c>
      <c r="Q36" s="37">
        <f>+'Departmental PL'!T295</f>
        <v>0</v>
      </c>
      <c r="R36" s="38">
        <f>+'Departmental PL'!U295</f>
        <v>0</v>
      </c>
      <c r="S36" s="37">
        <f t="shared" si="7"/>
        <v>0</v>
      </c>
      <c r="T36" s="27">
        <f t="shared" si="8"/>
        <v>0</v>
      </c>
      <c r="V36" s="2379">
        <f t="shared" si="9"/>
        <v>0</v>
      </c>
      <c r="W36" s="3" t="s">
        <v>2644</v>
      </c>
      <c r="X36" s="1772" t="s">
        <v>2009</v>
      </c>
      <c r="Y36" s="2993"/>
    </row>
    <row r="37" spans="1:25" s="3" customFormat="1" x14ac:dyDescent="0.25">
      <c r="A37" s="3003">
        <v>10</v>
      </c>
      <c r="B37" s="774" t="s">
        <v>491</v>
      </c>
      <c r="C37" s="51">
        <f>'Departmental PL'!F133</f>
        <v>0</v>
      </c>
      <c r="D37" s="52">
        <f>'Departmental PL'!G133</f>
        <v>0</v>
      </c>
      <c r="E37" s="51">
        <f>'Departmental PL'!H133</f>
        <v>0</v>
      </c>
      <c r="F37" s="52">
        <f>'Departmental PL'!I133</f>
        <v>0</v>
      </c>
      <c r="G37" s="51">
        <f>'Departmental PL'!J133</f>
        <v>329475</v>
      </c>
      <c r="H37" s="52">
        <f>'Departmental PL'!K133</f>
        <v>14408</v>
      </c>
      <c r="I37" s="37">
        <f>'Departmental PL'!L133</f>
        <v>12589.54</v>
      </c>
      <c r="J37" s="38">
        <f>'Departmental PL'!M133</f>
        <v>14408</v>
      </c>
      <c r="K37" s="37">
        <f>'Departmental PL'!N133</f>
        <v>146471.59175835215</v>
      </c>
      <c r="L37" s="38">
        <f>'Departmental PL'!O133</f>
        <v>17827.473200000015</v>
      </c>
      <c r="M37" s="37">
        <f t="shared" si="18"/>
        <v>-133882.05175835214</v>
      </c>
      <c r="N37" s="38">
        <f t="shared" si="6"/>
        <v>-3419.4732000000149</v>
      </c>
      <c r="O37" s="37">
        <f>'Departmental PL'!R133</f>
        <v>82443.203406216431</v>
      </c>
      <c r="P37" s="38">
        <f>'Departmental PL'!S133</f>
        <v>10169.43660000001</v>
      </c>
      <c r="Q37" s="37">
        <f>'Departmental PL'!T133</f>
        <v>129541.89633409331</v>
      </c>
      <c r="R37" s="38">
        <f>'Departmental PL'!U133</f>
        <v>14870.680200000013</v>
      </c>
      <c r="S37" s="37">
        <f t="shared" si="7"/>
        <v>-345867.1514986619</v>
      </c>
      <c r="T37" s="27">
        <f t="shared" si="8"/>
        <v>-28459.59000000004</v>
      </c>
      <c r="V37" s="136">
        <f t="shared" si="9"/>
        <v>358456.69149866188</v>
      </c>
      <c r="X37" s="1771" t="s">
        <v>2008</v>
      </c>
      <c r="Y37" s="2993"/>
    </row>
    <row r="38" spans="1:25" s="3" customFormat="1" ht="14.25" customHeight="1" x14ac:dyDescent="0.25">
      <c r="A38" s="3003">
        <v>11</v>
      </c>
      <c r="B38" s="774" t="s">
        <v>196</v>
      </c>
      <c r="C38" s="51">
        <f>+'Departmental PL'!F135</f>
        <v>1067</v>
      </c>
      <c r="D38" s="52">
        <f>+'Departmental PL'!G135</f>
        <v>779</v>
      </c>
      <c r="E38" s="51">
        <f>+'Departmental PL'!H135</f>
        <v>0</v>
      </c>
      <c r="F38" s="52">
        <f>+'Departmental PL'!I135</f>
        <v>0</v>
      </c>
      <c r="G38" s="51">
        <f>+'Departmental PL'!J135</f>
        <v>0</v>
      </c>
      <c r="H38" s="52">
        <f>+'Departmental PL'!K135</f>
        <v>-344252</v>
      </c>
      <c r="I38" s="37">
        <f>+'Departmental PL'!L135</f>
        <v>-207318.5</v>
      </c>
      <c r="J38" s="38">
        <f>+'Departmental PL'!M135</f>
        <v>-344252</v>
      </c>
      <c r="K38" s="37">
        <f>+'Departmental PL'!N135</f>
        <v>0</v>
      </c>
      <c r="L38" s="38">
        <f>+'Departmental PL'!O135</f>
        <v>0</v>
      </c>
      <c r="M38" s="37">
        <f t="shared" si="18"/>
        <v>-207318.5</v>
      </c>
      <c r="N38" s="38">
        <f t="shared" si="6"/>
        <v>-344252</v>
      </c>
      <c r="O38" s="37">
        <f>+'Departmental PL'!R135</f>
        <v>0</v>
      </c>
      <c r="P38" s="38">
        <f>+'Departmental PL'!S135</f>
        <v>0</v>
      </c>
      <c r="Q38" s="37">
        <f>+'Departmental PL'!T135</f>
        <v>0</v>
      </c>
      <c r="R38" s="38">
        <f>+'Departmental PL'!U135</f>
        <v>0</v>
      </c>
      <c r="S38" s="37">
        <f t="shared" si="7"/>
        <v>-207318.5</v>
      </c>
      <c r="T38" s="27">
        <f t="shared" si="8"/>
        <v>-344252</v>
      </c>
      <c r="V38" s="136">
        <f t="shared" si="9"/>
        <v>0</v>
      </c>
      <c r="X38" s="1771" t="s">
        <v>2008</v>
      </c>
      <c r="Y38" s="2993"/>
    </row>
    <row r="39" spans="1:25" s="3" customFormat="1" x14ac:dyDescent="0.25">
      <c r="A39" s="3003">
        <v>37</v>
      </c>
      <c r="B39" s="1785" t="s">
        <v>4020</v>
      </c>
      <c r="C39" s="838">
        <f>+'Departmental PL'!F394</f>
        <v>0</v>
      </c>
      <c r="D39" s="839">
        <f>+'Departmental PL'!G394</f>
        <v>0</v>
      </c>
      <c r="E39" s="1593">
        <f>+'Departmental PL'!H394</f>
        <v>0</v>
      </c>
      <c r="F39" s="1594">
        <f>+'Departmental PL'!I394</f>
        <v>0</v>
      </c>
      <c r="G39" s="1593">
        <f>+'Departmental PL'!J394</f>
        <v>0</v>
      </c>
      <c r="H39" s="1594">
        <f>+'Departmental PL'!K394</f>
        <v>0</v>
      </c>
      <c r="I39" s="1589">
        <f>+'Departmental PL'!L394</f>
        <v>0</v>
      </c>
      <c r="J39" s="1590">
        <f>+'Departmental PL'!M394</f>
        <v>0</v>
      </c>
      <c r="K39" s="1591">
        <f>+'Departmental PL'!N394</f>
        <v>236269.13999999998</v>
      </c>
      <c r="L39" s="1592">
        <f>+'Departmental PL'!O394</f>
        <v>398098.89</v>
      </c>
      <c r="M39" s="283">
        <f t="shared" si="18"/>
        <v>-236269.13999999998</v>
      </c>
      <c r="N39" s="306">
        <f t="shared" si="6"/>
        <v>-398098.89</v>
      </c>
      <c r="O39" s="1591">
        <f>+'Departmental PL'!R394</f>
        <v>5024.4000000000005</v>
      </c>
      <c r="P39" s="1592">
        <f>+'Departmental PL'!S394</f>
        <v>18682.830000000002</v>
      </c>
      <c r="Q39" s="1591">
        <f>+'Departmental PL'!T394</f>
        <v>27464.63</v>
      </c>
      <c r="R39" s="1592">
        <f>+'Departmental PL'!U394</f>
        <v>47125.219999999994</v>
      </c>
      <c r="S39" s="37">
        <f t="shared" si="7"/>
        <v>-268758.17</v>
      </c>
      <c r="T39" s="27">
        <f t="shared" si="8"/>
        <v>-463906.94</v>
      </c>
      <c r="V39" s="136">
        <f t="shared" si="9"/>
        <v>268758.17</v>
      </c>
      <c r="X39" s="1771" t="s">
        <v>2008</v>
      </c>
      <c r="Y39" s="2993"/>
    </row>
    <row r="40" spans="1:25" s="3" customFormat="1" x14ac:dyDescent="0.25">
      <c r="A40" s="3003" t="s">
        <v>1197</v>
      </c>
      <c r="B40" s="2378" t="s">
        <v>587</v>
      </c>
      <c r="C40" s="51"/>
      <c r="D40" s="52"/>
      <c r="E40" s="51"/>
      <c r="F40" s="52"/>
      <c r="G40" s="51"/>
      <c r="H40" s="52"/>
      <c r="I40" s="37"/>
      <c r="J40" s="38"/>
      <c r="K40" s="37"/>
      <c r="L40" s="306"/>
      <c r="M40" s="37">
        <f t="shared" si="18"/>
        <v>0</v>
      </c>
      <c r="N40" s="38">
        <f t="shared" si="6"/>
        <v>0</v>
      </c>
      <c r="O40" s="283"/>
      <c r="P40" s="306"/>
      <c r="Q40" s="283"/>
      <c r="R40" s="306"/>
      <c r="S40" s="37">
        <f t="shared" si="7"/>
        <v>0</v>
      </c>
      <c r="T40" s="27">
        <f t="shared" si="8"/>
        <v>0</v>
      </c>
      <c r="V40" s="2379">
        <f t="shared" si="9"/>
        <v>0</v>
      </c>
      <c r="W40" s="3" t="s">
        <v>2644</v>
      </c>
      <c r="X40" s="1772" t="s">
        <v>2009</v>
      </c>
      <c r="Y40" s="2993"/>
    </row>
    <row r="41" spans="1:25" s="3" customFormat="1" x14ac:dyDescent="0.25">
      <c r="A41" s="3003">
        <v>38</v>
      </c>
      <c r="B41" s="1785" t="s">
        <v>588</v>
      </c>
      <c r="C41" s="51">
        <f>+'Departmental PL'!F395</f>
        <v>0</v>
      </c>
      <c r="D41" s="52">
        <f>+'Departmental PL'!G395</f>
        <v>0</v>
      </c>
      <c r="E41" s="51">
        <f>+'Departmental PL'!H395</f>
        <v>0</v>
      </c>
      <c r="F41" s="52">
        <f>+'Departmental PL'!I395</f>
        <v>0</v>
      </c>
      <c r="G41" s="51">
        <f>+'Departmental PL'!J395</f>
        <v>0</v>
      </c>
      <c r="H41" s="52">
        <f>+'Departmental PL'!K395</f>
        <v>0</v>
      </c>
      <c r="I41" s="836">
        <f>'zz_Input PsychCOPSDefict'!H27</f>
        <v>1035697</v>
      </c>
      <c r="J41" s="837">
        <f>'zz_Input PsychCOPSDefict'!I27</f>
        <v>1096326.75</v>
      </c>
      <c r="K41" s="37">
        <f>+'Departmental PL'!N395</f>
        <v>0</v>
      </c>
      <c r="L41" s="38">
        <f>+'Departmental PL'!O395</f>
        <v>0</v>
      </c>
      <c r="M41" s="836">
        <f t="shared" si="18"/>
        <v>1035697</v>
      </c>
      <c r="N41" s="837">
        <f t="shared" si="6"/>
        <v>1096326.75</v>
      </c>
      <c r="O41" s="37">
        <f>+'Departmental PL'!R395</f>
        <v>0</v>
      </c>
      <c r="P41" s="38">
        <f>+'Departmental PL'!S395</f>
        <v>0</v>
      </c>
      <c r="Q41" s="37">
        <f>+'Departmental PL'!T395</f>
        <v>0</v>
      </c>
      <c r="R41" s="38">
        <f>+'Departmental PL'!U395</f>
        <v>0</v>
      </c>
      <c r="S41" s="37">
        <f t="shared" si="7"/>
        <v>1035697</v>
      </c>
      <c r="T41" s="27">
        <f t="shared" si="8"/>
        <v>1096326.75</v>
      </c>
      <c r="V41" s="136">
        <f t="shared" si="9"/>
        <v>0</v>
      </c>
      <c r="X41" s="1771" t="s">
        <v>2008</v>
      </c>
      <c r="Y41" s="2993"/>
    </row>
    <row r="42" spans="1:25" s="3" customFormat="1" x14ac:dyDescent="0.25">
      <c r="A42" s="3003">
        <v>34</v>
      </c>
      <c r="B42" s="1785" t="str">
        <f>'Departmental PL'!D443</f>
        <v xml:space="preserve">  7500 ACT PROGRAM -  NON-TRENDSTAR </v>
      </c>
      <c r="C42" s="51">
        <f>'Departmental PL'!F443</f>
        <v>0</v>
      </c>
      <c r="D42" s="52">
        <f>'Departmental PL'!G443</f>
        <v>0</v>
      </c>
      <c r="E42" s="51">
        <f>'Departmental PL'!H443</f>
        <v>0</v>
      </c>
      <c r="F42" s="52">
        <f>'Departmental PL'!I443</f>
        <v>0</v>
      </c>
      <c r="G42" s="1595">
        <f>'Departmental PL'!J443</f>
        <v>0</v>
      </c>
      <c r="H42" s="52">
        <f>'Departmental PL'!K443</f>
        <v>-132857</v>
      </c>
      <c r="I42" s="1595">
        <f>'Departmental PL'!L443</f>
        <v>0</v>
      </c>
      <c r="J42" s="38">
        <f>'Departmental PL'!M443</f>
        <v>-132857</v>
      </c>
      <c r="K42" s="37">
        <f>'Departmental PL'!N443</f>
        <v>0</v>
      </c>
      <c r="L42" s="38">
        <f>'Departmental PL'!O443</f>
        <v>0</v>
      </c>
      <c r="M42" s="1595">
        <f t="shared" ref="M42" si="23">+I42-K42</f>
        <v>0</v>
      </c>
      <c r="N42" s="38">
        <f t="shared" ref="N42" si="24">+J42-L42</f>
        <v>-132857</v>
      </c>
      <c r="O42" s="37">
        <f>'Departmental PL'!R443</f>
        <v>0</v>
      </c>
      <c r="P42" s="38">
        <f>'Departmental PL'!S443</f>
        <v>0</v>
      </c>
      <c r="Q42" s="37">
        <f>'Departmental PL'!T443</f>
        <v>0</v>
      </c>
      <c r="R42" s="38">
        <f>'Departmental PL'!U443</f>
        <v>0</v>
      </c>
      <c r="S42" s="37">
        <f t="shared" ref="S42" si="25">+M42-O42-Q42</f>
        <v>0</v>
      </c>
      <c r="T42" s="27">
        <f t="shared" ref="T42" si="26">+N42-P42-R42</f>
        <v>-132857</v>
      </c>
      <c r="V42" s="136">
        <f t="shared" si="9"/>
        <v>0</v>
      </c>
      <c r="X42" s="1797"/>
      <c r="Y42" s="2993"/>
    </row>
    <row r="43" spans="1:25" s="3" customFormat="1" x14ac:dyDescent="0.25">
      <c r="A43" s="3003">
        <v>36</v>
      </c>
      <c r="B43" s="1785" t="s">
        <v>1158</v>
      </c>
      <c r="C43" s="51">
        <v>0</v>
      </c>
      <c r="D43" s="52">
        <v>0</v>
      </c>
      <c r="E43" s="51">
        <v>0</v>
      </c>
      <c r="F43" s="52">
        <v>0</v>
      </c>
      <c r="G43" s="1963">
        <f>'Departmental PL'!J445</f>
        <v>804689.98</v>
      </c>
      <c r="H43" s="52">
        <f>'Departmental PL'!K445</f>
        <v>8463.369999999999</v>
      </c>
      <c r="I43" s="1595">
        <f>'Departmental PL'!L445</f>
        <v>804689.98</v>
      </c>
      <c r="J43" s="38">
        <f>'Departmental PL'!M445</f>
        <v>8463.369999999999</v>
      </c>
      <c r="K43" s="1791">
        <f>'Departmental PL'!N445</f>
        <v>527492.52505536086</v>
      </c>
      <c r="L43" s="38">
        <f>'Departmental PL'!O445</f>
        <v>0</v>
      </c>
      <c r="M43" s="1595">
        <f>+I43-K43</f>
        <v>277197.45494463912</v>
      </c>
      <c r="N43" s="38">
        <f>+J43-L43</f>
        <v>8463.369999999999</v>
      </c>
      <c r="O43" s="37">
        <f>'Departmental PL'!R445</f>
        <v>36765.923475641015</v>
      </c>
      <c r="P43" s="38">
        <f>'Departmental PL'!S445</f>
        <v>0</v>
      </c>
      <c r="Q43" s="37">
        <f>'Departmental PL'!T445</f>
        <v>109250.07382659439</v>
      </c>
      <c r="R43" s="38">
        <f>'Departmental PL'!U445</f>
        <v>0</v>
      </c>
      <c r="S43" s="37">
        <f t="shared" ref="S43" si="27">+M43-O43-Q43</f>
        <v>131181.45764240372</v>
      </c>
      <c r="T43" s="27">
        <f t="shared" ref="T43" si="28">+N43-P43-R43</f>
        <v>8463.369999999999</v>
      </c>
      <c r="V43" s="136">
        <f t="shared" si="9"/>
        <v>673508.52235759632</v>
      </c>
      <c r="X43" s="1775" t="s">
        <v>2012</v>
      </c>
      <c r="Y43" s="2993"/>
    </row>
    <row r="44" spans="1:25" s="3" customFormat="1" x14ac:dyDescent="0.25">
      <c r="A44" s="3003">
        <v>35</v>
      </c>
      <c r="B44" s="1785" t="str">
        <f>'Departmental PL'!D389</f>
        <v>7550 BLENDED CASE MGMT</v>
      </c>
      <c r="C44" s="51">
        <f>+'Departmental PL'!F389</f>
        <v>0</v>
      </c>
      <c r="D44" s="52">
        <f>+'Departmental PL'!G389</f>
        <v>0</v>
      </c>
      <c r="E44" s="51">
        <f>+'Departmental PL'!H389</f>
        <v>0</v>
      </c>
      <c r="F44" s="52">
        <f>+'Departmental PL'!I389</f>
        <v>0</v>
      </c>
      <c r="G44" s="51">
        <f>+'Departmental PL'!J389</f>
        <v>0</v>
      </c>
      <c r="H44" s="52">
        <f>+'Departmental PL'!K389</f>
        <v>0</v>
      </c>
      <c r="I44" s="37">
        <f>+'Departmental PL'!L389</f>
        <v>0</v>
      </c>
      <c r="J44" s="38">
        <f>+'Departmental PL'!M389</f>
        <v>0</v>
      </c>
      <c r="K44" s="37">
        <f>+'Departmental PL'!N389</f>
        <v>0</v>
      </c>
      <c r="L44" s="38">
        <f>+'Departmental PL'!O389</f>
        <v>381094.94</v>
      </c>
      <c r="M44" s="37">
        <f t="shared" si="18"/>
        <v>0</v>
      </c>
      <c r="N44" s="38">
        <f t="shared" si="6"/>
        <v>-381094.94</v>
      </c>
      <c r="O44" s="37">
        <f>+'Departmental PL'!R389</f>
        <v>0</v>
      </c>
      <c r="P44" s="38">
        <f>+'Departmental PL'!S389</f>
        <v>88818.81</v>
      </c>
      <c r="Q44" s="37">
        <f>+'Departmental PL'!T389</f>
        <v>0</v>
      </c>
      <c r="R44" s="38">
        <f>+'Departmental PL'!U389</f>
        <v>86996.97</v>
      </c>
      <c r="S44" s="37">
        <f t="shared" si="7"/>
        <v>0</v>
      </c>
      <c r="T44" s="27">
        <f t="shared" si="8"/>
        <v>-556910.72</v>
      </c>
      <c r="V44" s="136">
        <f t="shared" si="9"/>
        <v>0</v>
      </c>
      <c r="W44" s="3" t="s">
        <v>2644</v>
      </c>
      <c r="X44" s="1797"/>
      <c r="Y44" s="2993"/>
    </row>
    <row r="45" spans="1:25" s="3" customFormat="1" x14ac:dyDescent="0.25">
      <c r="A45" s="3003">
        <v>59</v>
      </c>
      <c r="B45" s="1599" t="str">
        <f>'Departmental PL'!D1102</f>
        <v>2300 PC CLINTON CROSSINGS 110  - IDX Billed</v>
      </c>
      <c r="C45" s="51">
        <f>'Departmental PL'!F1102</f>
        <v>0</v>
      </c>
      <c r="D45" s="52">
        <f>'Departmental PL'!G1102</f>
        <v>0</v>
      </c>
      <c r="E45" s="51">
        <f>'Departmental PL'!H1102</f>
        <v>0</v>
      </c>
      <c r="F45" s="52">
        <f>'Departmental PL'!I1102</f>
        <v>0</v>
      </c>
      <c r="G45" s="51">
        <f>'Departmental PL'!J1102</f>
        <v>4244571.38</v>
      </c>
      <c r="H45" s="52">
        <f>'Departmental PL'!K1102</f>
        <v>4319368.4400000004</v>
      </c>
      <c r="I45" s="283">
        <f>'Departmental PL'!L1102</f>
        <v>2932347.9066804084</v>
      </c>
      <c r="J45" s="306">
        <f>'Departmental PL'!M1102</f>
        <v>2809811</v>
      </c>
      <c r="K45" s="37">
        <f>'Departmental PL'!N1102</f>
        <v>3235745.663101295</v>
      </c>
      <c r="L45" s="38">
        <f>'Departmental PL'!O1102</f>
        <v>3111070.5773999994</v>
      </c>
      <c r="M45" s="37">
        <f t="shared" si="18"/>
        <v>-303397.75642088661</v>
      </c>
      <c r="N45" s="38">
        <f t="shared" si="6"/>
        <v>-301259.57739999937</v>
      </c>
      <c r="O45" s="37">
        <f>'Departmental PL'!R1102</f>
        <v>466673.80253456894</v>
      </c>
      <c r="P45" s="38">
        <f>'Departmental PL'!S1102</f>
        <v>500010.62189999991</v>
      </c>
      <c r="Q45" s="37">
        <f>'Departmental PL'!T1102</f>
        <v>462788.93368639884</v>
      </c>
      <c r="R45" s="38">
        <f>'Departmental PL'!U1102</f>
        <v>423722.98229999997</v>
      </c>
      <c r="S45" s="37">
        <f t="shared" si="7"/>
        <v>-1232860.4926418543</v>
      </c>
      <c r="T45" s="27">
        <f t="shared" si="8"/>
        <v>-1224993.1815999993</v>
      </c>
      <c r="V45" s="136">
        <f t="shared" si="9"/>
        <v>4165208.399322263</v>
      </c>
      <c r="X45" s="1771" t="s">
        <v>2008</v>
      </c>
      <c r="Y45" s="2993"/>
    </row>
    <row r="46" spans="1:25" s="3" customFormat="1" x14ac:dyDescent="0.25">
      <c r="A46" s="3003">
        <v>60</v>
      </c>
      <c r="B46" s="1599" t="str">
        <f>'Departmental PL'!D1106</f>
        <v>2310 PC CLINTON MED ASSOC  * - NON-TRENDSTAR BILLED</v>
      </c>
      <c r="C46" s="51">
        <f>'Departmental PL'!F1106</f>
        <v>0</v>
      </c>
      <c r="D46" s="52">
        <f>'Departmental PL'!G1106</f>
        <v>0</v>
      </c>
      <c r="E46" s="51">
        <f>'Departmental PL'!H1106</f>
        <v>0</v>
      </c>
      <c r="F46" s="52">
        <v>0</v>
      </c>
      <c r="G46" s="51">
        <f>'Departmental PL'!J1106</f>
        <v>4626133.8099999996</v>
      </c>
      <c r="H46" s="52">
        <f>'Departmental PL'!K1106</f>
        <v>4699987.76</v>
      </c>
      <c r="I46" s="283">
        <f>'Departmental PL'!L1106</f>
        <v>3282149.3802846218</v>
      </c>
      <c r="J46" s="306">
        <f>'Departmental PL'!M1106</f>
        <v>3057133</v>
      </c>
      <c r="K46" s="37">
        <f>'Departmental PL'!N1106</f>
        <v>3954587.6394074396</v>
      </c>
      <c r="L46" s="38">
        <f>'Departmental PL'!O1106</f>
        <v>4062677.3604000001</v>
      </c>
      <c r="M46" s="37">
        <f t="shared" si="18"/>
        <v>-672438.25912281778</v>
      </c>
      <c r="N46" s="38">
        <f t="shared" si="6"/>
        <v>-1005544.3604000001</v>
      </c>
      <c r="O46" s="37">
        <f>'Departmental PL'!R1106</f>
        <v>508187.40272268048</v>
      </c>
      <c r="P46" s="38">
        <f>'Departmental PL'!S1106</f>
        <v>546587.9513999999</v>
      </c>
      <c r="Q46" s="37">
        <f>'Departmental PL'!T1106</f>
        <v>558644.98944902478</v>
      </c>
      <c r="R46" s="38">
        <f>'Departmental PL'!U1106</f>
        <v>541952.03159999999</v>
      </c>
      <c r="S46" s="37">
        <f t="shared" si="7"/>
        <v>-1739270.6512945229</v>
      </c>
      <c r="T46" s="27">
        <f t="shared" si="8"/>
        <v>-2094084.3434000001</v>
      </c>
      <c r="V46" s="136">
        <f t="shared" si="9"/>
        <v>5021420.0315791452</v>
      </c>
      <c r="X46" s="1771" t="s">
        <v>2008</v>
      </c>
      <c r="Y46" s="2993"/>
    </row>
    <row r="47" spans="1:25" s="3" customFormat="1" x14ac:dyDescent="0.25">
      <c r="A47" s="3003">
        <v>63</v>
      </c>
      <c r="B47" s="1599" t="str">
        <f>'Departmental PL'!D1110</f>
        <v>2340 PC OLSAN * - NON-TRENDSTAR BILLED</v>
      </c>
      <c r="C47" s="51">
        <f>'Departmental PL'!F1110</f>
        <v>0</v>
      </c>
      <c r="D47" s="52">
        <f>'Departmental PL'!G1110</f>
        <v>0</v>
      </c>
      <c r="E47" s="51">
        <f>'Departmental PL'!H1110</f>
        <v>0</v>
      </c>
      <c r="F47" s="52">
        <v>0</v>
      </c>
      <c r="G47" s="51">
        <f>'Departmental PL'!J1110</f>
        <v>7184633.1200000001</v>
      </c>
      <c r="H47" s="52">
        <f>'Departmental PL'!K1110</f>
        <v>7262645.9500000002</v>
      </c>
      <c r="I47" s="283">
        <f>'Departmental PL'!L1110</f>
        <v>4791746.5444119638</v>
      </c>
      <c r="J47" s="306">
        <f>'Departmental PL'!M1110</f>
        <v>4567049</v>
      </c>
      <c r="K47" s="37">
        <f>'Departmental PL'!N1110</f>
        <v>5162810.6234261533</v>
      </c>
      <c r="L47" s="38">
        <f>'Departmental PL'!O1110</f>
        <v>5070121.0801999997</v>
      </c>
      <c r="M47" s="37">
        <f t="shared" si="18"/>
        <v>-371064.07901418954</v>
      </c>
      <c r="N47" s="38">
        <f t="shared" si="6"/>
        <v>-503072.08019999973</v>
      </c>
      <c r="O47" s="37">
        <f>'Departmental PL'!R1110</f>
        <v>791960.56030651112</v>
      </c>
      <c r="P47" s="38">
        <f>'Departmental PL'!S1110</f>
        <v>848760.12199999997</v>
      </c>
      <c r="Q47" s="37">
        <f>'Departmental PL'!T1110</f>
        <v>725444.89634892088</v>
      </c>
      <c r="R47" s="38">
        <f>'Departmental PL'!U1110</f>
        <v>685575.25719999999</v>
      </c>
      <c r="S47" s="37">
        <f t="shared" si="7"/>
        <v>-1888469.5356696215</v>
      </c>
      <c r="T47" s="27">
        <f t="shared" si="8"/>
        <v>-2037407.4593999996</v>
      </c>
      <c r="V47" s="136">
        <f t="shared" si="9"/>
        <v>6680216.0800815849</v>
      </c>
      <c r="X47" s="1771" t="s">
        <v>2008</v>
      </c>
      <c r="Y47" s="2993"/>
    </row>
    <row r="48" spans="1:25" s="3" customFormat="1" x14ac:dyDescent="0.25">
      <c r="A48" s="3003">
        <v>65</v>
      </c>
      <c r="B48" s="1599" t="str">
        <f>'Departmental PL'!D1114</f>
        <v>2360 PC PULSIFER* - NON-TRENDSTAR BILLED</v>
      </c>
      <c r="C48" s="51">
        <f>'Departmental PL'!F1114</f>
        <v>0</v>
      </c>
      <c r="D48" s="52">
        <f>'Departmental PL'!G1114</f>
        <v>0</v>
      </c>
      <c r="E48" s="51">
        <f>'Departmental PL'!H1114</f>
        <v>0</v>
      </c>
      <c r="F48" s="52">
        <v>0</v>
      </c>
      <c r="G48" s="51">
        <f>'Departmental PL'!J1114</f>
        <v>4775597</v>
      </c>
      <c r="H48" s="52">
        <f>'Departmental PL'!K1114</f>
        <v>4857691</v>
      </c>
      <c r="I48" s="283">
        <f>'Departmental PL'!L1114</f>
        <v>3384986.3688297616</v>
      </c>
      <c r="J48" s="306">
        <f>'Departmental PL'!M1114</f>
        <v>3128344</v>
      </c>
      <c r="K48" s="37">
        <f>'Departmental PL'!N1114</f>
        <v>3653247.7297403454</v>
      </c>
      <c r="L48" s="38">
        <f>'Departmental PL'!O1114</f>
        <v>3586675.7875999999</v>
      </c>
      <c r="M48" s="37">
        <f t="shared" si="18"/>
        <v>-268261.36091058375</v>
      </c>
      <c r="N48" s="38">
        <f t="shared" si="6"/>
        <v>-458331.78759999992</v>
      </c>
      <c r="O48" s="37">
        <f>'Departmental PL'!R1114</f>
        <v>528454.00526477047</v>
      </c>
      <c r="P48" s="38">
        <f>'Departmental PL'!S1114</f>
        <v>566125.84759999998</v>
      </c>
      <c r="Q48" s="37">
        <f>'Departmental PL'!T1114</f>
        <v>517833.23421364732</v>
      </c>
      <c r="R48" s="38">
        <f>'Departmental PL'!U1114</f>
        <v>481837.50459999999</v>
      </c>
      <c r="S48" s="37">
        <f t="shared" si="7"/>
        <v>-1314548.6003890014</v>
      </c>
      <c r="T48" s="27">
        <f t="shared" si="8"/>
        <v>-1506295.1398</v>
      </c>
      <c r="V48" s="136">
        <f t="shared" si="9"/>
        <v>4699534.9692187635</v>
      </c>
      <c r="X48" s="1771" t="s">
        <v>2008</v>
      </c>
      <c r="Y48" s="2993"/>
    </row>
    <row r="49" spans="1:25" s="3" customFormat="1" x14ac:dyDescent="0.25">
      <c r="A49" s="3003">
        <v>69</v>
      </c>
      <c r="B49" s="1599" t="str">
        <f>'Departmental PL'!D1118</f>
        <v>2400 PC CANALSIDE * - NON-TRENDSTAR BILLED</v>
      </c>
      <c r="C49" s="51">
        <f>'Departmental PL'!F1118</f>
        <v>0</v>
      </c>
      <c r="D49" s="52">
        <f>'Departmental PL'!G1118</f>
        <v>0</v>
      </c>
      <c r="E49" s="51">
        <f>'Departmental PL'!H1118</f>
        <v>0</v>
      </c>
      <c r="F49" s="52">
        <v>0</v>
      </c>
      <c r="G49" s="51">
        <f>'Departmental PL'!J1118</f>
        <v>2080470</v>
      </c>
      <c r="H49" s="52">
        <f>'Departmental PL'!K1118</f>
        <v>2174266</v>
      </c>
      <c r="I49" s="283">
        <f>'Departmental PL'!L1118</f>
        <v>1375805.1399477343</v>
      </c>
      <c r="J49" s="306">
        <f>'Departmental PL'!M1118</f>
        <v>1360071</v>
      </c>
      <c r="K49" s="37">
        <f>'Departmental PL'!N1118</f>
        <v>1797518.5627987345</v>
      </c>
      <c r="L49" s="38">
        <f>'Departmental PL'!O1118</f>
        <v>1632627.4247999997</v>
      </c>
      <c r="M49" s="37">
        <f t="shared" si="18"/>
        <v>-421713.42285100021</v>
      </c>
      <c r="N49" s="38">
        <f t="shared" si="6"/>
        <v>-272556.42479999969</v>
      </c>
      <c r="O49" s="37">
        <f>'Departmental PL'!R1118</f>
        <v>228028.42640390349</v>
      </c>
      <c r="P49" s="38">
        <f>'Departmental PL'!S1118</f>
        <v>251722.11419999998</v>
      </c>
      <c r="Q49" s="37">
        <f>'Departmental PL'!T1118</f>
        <v>266463.09702374076</v>
      </c>
      <c r="R49" s="38">
        <f>'Departmental PL'!U1118</f>
        <v>235449.82979999998</v>
      </c>
      <c r="S49" s="37">
        <f t="shared" si="7"/>
        <v>-916204.94627864449</v>
      </c>
      <c r="T49" s="27">
        <f t="shared" si="8"/>
        <v>-759728.36879999959</v>
      </c>
      <c r="V49" s="136">
        <f t="shared" si="9"/>
        <v>2292010.0862263786</v>
      </c>
      <c r="X49" s="1771" t="s">
        <v>2008</v>
      </c>
      <c r="Y49" s="2993"/>
    </row>
    <row r="50" spans="1:25" s="3" customFormat="1" x14ac:dyDescent="0.25">
      <c r="A50" s="3003">
        <v>71</v>
      </c>
      <c r="B50" s="1811" t="str">
        <f>'Departmental PL'!D1122</f>
        <v>2420 PC MEDICAL ASSOC OF HENRIETTA* - NON-TRENDSTAR BILLED</v>
      </c>
      <c r="C50" s="51">
        <f>'Departmental PL'!F1122</f>
        <v>0</v>
      </c>
      <c r="D50" s="52">
        <f>'Departmental PL'!G1122</f>
        <v>0</v>
      </c>
      <c r="E50" s="51">
        <f>'Departmental PL'!H1122</f>
        <v>0</v>
      </c>
      <c r="F50" s="52">
        <v>0</v>
      </c>
      <c r="G50" s="51">
        <f>'Departmental PL'!J1122</f>
        <v>2661098.81</v>
      </c>
      <c r="H50" s="52">
        <f>'Departmental PL'!K1122</f>
        <v>2448006</v>
      </c>
      <c r="I50" s="283">
        <f>'Departmental PL'!L1122</f>
        <v>1850946.6302235594</v>
      </c>
      <c r="J50" s="306">
        <f>'Departmental PL'!M1122</f>
        <v>1559442</v>
      </c>
      <c r="K50" s="37">
        <f>'Departmental PL'!N1122</f>
        <v>2064967.594525408</v>
      </c>
      <c r="L50" s="38">
        <f>'Departmental PL'!O1122</f>
        <v>1894802.0787</v>
      </c>
      <c r="M50" s="37">
        <f t="shared" si="18"/>
        <v>-214020.96430184855</v>
      </c>
      <c r="N50" s="38">
        <f t="shared" si="6"/>
        <v>-335360.07869999995</v>
      </c>
      <c r="O50" s="37">
        <f>'Departmental PL'!R1122</f>
        <v>293320.61376584979</v>
      </c>
      <c r="P50" s="38">
        <f>'Departmental PL'!S1122</f>
        <v>281763.67170000001</v>
      </c>
      <c r="Q50" s="37">
        <f>'Departmental PL'!T1122</f>
        <v>339276.36490972672</v>
      </c>
      <c r="R50" s="38">
        <f>'Departmental PL'!U1122</f>
        <v>284514.63959999994</v>
      </c>
      <c r="S50" s="37">
        <f t="shared" si="7"/>
        <v>-846617.94297742506</v>
      </c>
      <c r="T50" s="27">
        <f t="shared" si="8"/>
        <v>-901638.3899999999</v>
      </c>
      <c r="V50" s="136">
        <f t="shared" si="9"/>
        <v>2697564.5732009844</v>
      </c>
      <c r="X50" s="1771" t="s">
        <v>2008</v>
      </c>
      <c r="Y50" s="2993"/>
    </row>
    <row r="51" spans="1:25" s="3" customFormat="1" x14ac:dyDescent="0.25">
      <c r="A51" s="3003">
        <v>73</v>
      </c>
      <c r="B51" s="1811" t="str">
        <f>'Departmental PL'!D1126</f>
        <v>244 PC BROCKPORT MED  * - NON-TRENDSTAR BILLED</v>
      </c>
      <c r="C51" s="51">
        <f>'Departmental PL'!F1126</f>
        <v>0</v>
      </c>
      <c r="D51" s="52">
        <f>'Departmental PL'!G1126</f>
        <v>0</v>
      </c>
      <c r="E51" s="51">
        <f>'Departmental PL'!H1126</f>
        <v>0</v>
      </c>
      <c r="F51" s="52">
        <v>0</v>
      </c>
      <c r="G51" s="51">
        <f>'Departmental PL'!J1126</f>
        <v>1573763.81</v>
      </c>
      <c r="H51" s="52">
        <f>'Departmental PL'!K1126</f>
        <v>1169902.81</v>
      </c>
      <c r="I51" s="283">
        <f>'Departmental PL'!L1126</f>
        <v>1000533.218846553</v>
      </c>
      <c r="J51" s="306">
        <f>'Departmental PL'!M1126</f>
        <v>712127</v>
      </c>
      <c r="K51" s="37">
        <f>'Departmental PL'!N1126</f>
        <v>975371.34019483475</v>
      </c>
      <c r="L51" s="38">
        <f>'Departmental PL'!O1126</f>
        <v>904663.7023</v>
      </c>
      <c r="M51" s="37">
        <f t="shared" si="18"/>
        <v>25161.87865171826</v>
      </c>
      <c r="N51" s="38">
        <f t="shared" si="6"/>
        <v>-192536.7023</v>
      </c>
      <c r="O51" s="37">
        <f>'Departmental PL'!R1126</f>
        <v>359950.38743202609</v>
      </c>
      <c r="P51" s="38">
        <f>'Departmental PL'!S1126</f>
        <v>268296.10700000002</v>
      </c>
      <c r="Q51" s="37">
        <f>'Departmental PL'!T1126</f>
        <v>192957.73016604866</v>
      </c>
      <c r="R51" s="38">
        <f>'Departmental PL'!U1126</f>
        <v>162920.85460000002</v>
      </c>
      <c r="S51" s="37">
        <f t="shared" si="7"/>
        <v>-527746.23894635646</v>
      </c>
      <c r="T51" s="27">
        <f t="shared" si="8"/>
        <v>-623753.66390000004</v>
      </c>
      <c r="V51" s="136">
        <f t="shared" si="9"/>
        <v>1528279.4577929096</v>
      </c>
      <c r="X51" s="1771" t="s">
        <v>2008</v>
      </c>
      <c r="Y51" s="2993"/>
    </row>
    <row r="52" spans="1:25" s="3" customFormat="1" x14ac:dyDescent="0.25">
      <c r="A52" s="3003">
        <v>61</v>
      </c>
      <c r="B52" s="1779" t="str">
        <f>'Departmental PL'!D1130</f>
        <v>232 PC EASTSIDE INT MED* - NON-TRENDSTAR BILLED</v>
      </c>
      <c r="C52" s="51">
        <f>'Departmental PL'!F1130</f>
        <v>0</v>
      </c>
      <c r="D52" s="52">
        <f>'Departmental PL'!G1130</f>
        <v>0</v>
      </c>
      <c r="E52" s="51">
        <v>0</v>
      </c>
      <c r="F52" s="52">
        <v>0</v>
      </c>
      <c r="G52" s="734">
        <f>'Departmental PL'!J1130</f>
        <v>4636249.5599999996</v>
      </c>
      <c r="H52" s="52">
        <f>'Departmental PL'!K1130</f>
        <v>1940654</v>
      </c>
      <c r="I52" s="283">
        <f>'Departmental PL'!L1130</f>
        <v>3188723.1341184569</v>
      </c>
      <c r="J52" s="306">
        <f>'Departmental PL'!M1130</f>
        <v>1249189</v>
      </c>
      <c r="K52" s="37">
        <f>'Departmental PL'!N1130</f>
        <v>3732727.0340626407</v>
      </c>
      <c r="L52" s="38">
        <f>'Departmental PL'!O1130</f>
        <v>1432358.4095999999</v>
      </c>
      <c r="M52" s="37">
        <f t="shared" si="18"/>
        <v>-544003.89994418388</v>
      </c>
      <c r="N52" s="38">
        <f t="shared" si="6"/>
        <v>-183169.4095999999</v>
      </c>
      <c r="O52" s="37">
        <f>'Departmental PL'!R1130</f>
        <v>508432.04317498638</v>
      </c>
      <c r="P52" s="38">
        <f>'Departmental PL'!S1130</f>
        <v>224936.11199999999</v>
      </c>
      <c r="Q52" s="37">
        <f>'Departmental PL'!T1130</f>
        <v>561651.45031081676</v>
      </c>
      <c r="R52" s="38">
        <f>'Departmental PL'!U1130</f>
        <v>222169.872</v>
      </c>
      <c r="S52" s="37">
        <f t="shared" si="7"/>
        <v>-1614087.3934299869</v>
      </c>
      <c r="T52" s="27">
        <f t="shared" si="8"/>
        <v>-630275.39359999984</v>
      </c>
      <c r="V52" s="136">
        <f t="shared" si="9"/>
        <v>4802810.5275484445</v>
      </c>
      <c r="X52" s="1771" t="s">
        <v>2008</v>
      </c>
      <c r="Y52" s="2993"/>
    </row>
    <row r="53" spans="1:25" s="3" customFormat="1" x14ac:dyDescent="0.25">
      <c r="A53" s="3003">
        <v>62</v>
      </c>
      <c r="B53" s="1779" t="str">
        <f>'Departmental PL'!D1134</f>
        <v>233 PC GATES* - NON-TRENDSTAR BILLED</v>
      </c>
      <c r="C53" s="51">
        <f>'Departmental PL'!F1134</f>
        <v>0</v>
      </c>
      <c r="D53" s="52">
        <f>'Departmental PL'!G1134</f>
        <v>0</v>
      </c>
      <c r="E53" s="51">
        <v>0</v>
      </c>
      <c r="F53" s="52">
        <v>0</v>
      </c>
      <c r="G53" s="734">
        <f>'Departmental PL'!J1134</f>
        <v>3369946</v>
      </c>
      <c r="H53" s="52">
        <f>'Departmental PL'!K1134</f>
        <v>1904906</v>
      </c>
      <c r="I53" s="283">
        <f>'Departmental PL'!L1134</f>
        <v>2204660.3246789752</v>
      </c>
      <c r="J53" s="306">
        <f>'Departmental PL'!M1134</f>
        <v>1197852</v>
      </c>
      <c r="K53" s="37">
        <f>'Departmental PL'!N1134</f>
        <v>2421203.3756384128</v>
      </c>
      <c r="L53" s="38">
        <f>'Departmental PL'!O1134</f>
        <v>1457219.8004000001</v>
      </c>
      <c r="M53" s="37">
        <f t="shared" si="18"/>
        <v>-216543.05095943762</v>
      </c>
      <c r="N53" s="38">
        <f t="shared" si="6"/>
        <v>-259367.80040000007</v>
      </c>
      <c r="O53" s="37">
        <f>'Departmental PL'!R1134</f>
        <v>369071.2601250516</v>
      </c>
      <c r="P53" s="38">
        <f>'Departmental PL'!S1134</f>
        <v>220152.8602</v>
      </c>
      <c r="Q53" s="37">
        <f>'Departmental PL'!T1134</f>
        <v>373655.85478305828</v>
      </c>
      <c r="R53" s="38">
        <f>'Departmental PL'!U1134</f>
        <v>206776.01490000001</v>
      </c>
      <c r="S53" s="37">
        <f t="shared" si="7"/>
        <v>-959270.1658675475</v>
      </c>
      <c r="T53" s="27">
        <f t="shared" si="8"/>
        <v>-686296.67550000013</v>
      </c>
      <c r="V53" s="136">
        <f t="shared" si="9"/>
        <v>3163930.4905465227</v>
      </c>
      <c r="X53" s="1771" t="s">
        <v>2008</v>
      </c>
      <c r="Y53" s="2993"/>
    </row>
    <row r="54" spans="1:25" s="3" customFormat="1" x14ac:dyDescent="0.25">
      <c r="A54" s="3003">
        <v>64</v>
      </c>
      <c r="B54" s="1779" t="str">
        <f>'Departmental PL'!D1138</f>
        <v>235 PC PANORAMA* - NON-TRENDSTAR BILLED</v>
      </c>
      <c r="C54" s="51">
        <f>'Departmental PL'!F1138</f>
        <v>0</v>
      </c>
      <c r="D54" s="52">
        <f>'Departmental PL'!G1138</f>
        <v>0</v>
      </c>
      <c r="E54" s="51">
        <v>0</v>
      </c>
      <c r="F54" s="52">
        <v>0</v>
      </c>
      <c r="G54" s="734">
        <f>'Departmental PL'!J1138</f>
        <v>3886493.81</v>
      </c>
      <c r="H54" s="52">
        <f>'Departmental PL'!K1138</f>
        <v>1686262</v>
      </c>
      <c r="I54" s="283">
        <f>'Departmental PL'!L1138</f>
        <v>2737317.4885577993</v>
      </c>
      <c r="J54" s="306">
        <f>'Departmental PL'!M1138</f>
        <v>1086479</v>
      </c>
      <c r="K54" s="37">
        <f>'Departmental PL'!N1138</f>
        <v>2969354.2798585449</v>
      </c>
      <c r="L54" s="38">
        <f>'Departmental PL'!O1138</f>
        <v>1253457.4317000001</v>
      </c>
      <c r="M54" s="37">
        <f t="shared" si="18"/>
        <v>-232036.79130074568</v>
      </c>
      <c r="N54" s="38">
        <f t="shared" si="6"/>
        <v>-166978.43170000007</v>
      </c>
      <c r="O54" s="37">
        <f>'Departmental PL'!R1138</f>
        <v>430408.51289595821</v>
      </c>
      <c r="P54" s="38">
        <f>'Departmental PL'!S1138</f>
        <v>194145.2934</v>
      </c>
      <c r="Q54" s="37">
        <f>'Departmental PL'!T1138</f>
        <v>427925.8834132576</v>
      </c>
      <c r="R54" s="38">
        <f>'Departmental PL'!U1138</f>
        <v>183972.07919999998</v>
      </c>
      <c r="S54" s="37">
        <f t="shared" si="7"/>
        <v>-1090371.1876099615</v>
      </c>
      <c r="T54" s="27">
        <f t="shared" si="8"/>
        <v>-545095.80429999996</v>
      </c>
      <c r="V54" s="136">
        <f t="shared" si="9"/>
        <v>3827688.6761677605</v>
      </c>
      <c r="X54" s="1771" t="s">
        <v>2008</v>
      </c>
      <c r="Y54" s="2993"/>
    </row>
    <row r="55" spans="1:25" s="3" customFormat="1" x14ac:dyDescent="0.25">
      <c r="A55" s="3003">
        <v>66</v>
      </c>
      <c r="B55" s="1779" t="str">
        <f>'Departmental PL'!D1142</f>
        <v>237 PC RIMA* - NON-TRENDSTAR BILLED</v>
      </c>
      <c r="C55" s="51">
        <f>'Departmental PL'!F1142</f>
        <v>0</v>
      </c>
      <c r="D55" s="52">
        <f>'Departmental PL'!G1142</f>
        <v>0</v>
      </c>
      <c r="E55" s="51">
        <v>0</v>
      </c>
      <c r="F55" s="52">
        <v>0</v>
      </c>
      <c r="G55" s="734">
        <f>'Departmental PL'!J1142</f>
        <v>3099341.62</v>
      </c>
      <c r="H55" s="52">
        <f>'Departmental PL'!K1142</f>
        <v>1302968</v>
      </c>
      <c r="I55" s="283">
        <f>'Departmental PL'!L1142</f>
        <v>2080696.5328315091</v>
      </c>
      <c r="J55" s="306">
        <f>'Departmental PL'!M1142</f>
        <v>838590</v>
      </c>
      <c r="K55" s="37">
        <f>'Departmental PL'!N1142</f>
        <v>2529916.6450521913</v>
      </c>
      <c r="L55" s="38">
        <f>'Departmental PL'!O1142</f>
        <v>1002895.3729999999</v>
      </c>
      <c r="M55" s="37">
        <f t="shared" si="18"/>
        <v>-449220.1122206822</v>
      </c>
      <c r="N55" s="38">
        <f t="shared" si="6"/>
        <v>-164305.37299999991</v>
      </c>
      <c r="O55" s="37">
        <f>'Departmental PL'!R1142</f>
        <v>337948.48511908733</v>
      </c>
      <c r="P55" s="38">
        <f>'Departmental PL'!S1142</f>
        <v>149556.92299999998</v>
      </c>
      <c r="Q55" s="37">
        <f>'Departmental PL'!T1142</f>
        <v>355328.02317809005</v>
      </c>
      <c r="R55" s="38">
        <f>'Departmental PL'!U1142</f>
        <v>138063.24350000001</v>
      </c>
      <c r="S55" s="37">
        <f t="shared" si="7"/>
        <v>-1142496.6205178597</v>
      </c>
      <c r="T55" s="27">
        <f t="shared" si="8"/>
        <v>-451925.53949999984</v>
      </c>
      <c r="V55" s="136">
        <f t="shared" si="9"/>
        <v>3223193.1533493684</v>
      </c>
      <c r="X55" s="1771" t="s">
        <v>2008</v>
      </c>
      <c r="Y55" s="2993"/>
    </row>
    <row r="56" spans="1:25" s="3" customFormat="1" x14ac:dyDescent="0.25">
      <c r="A56" s="3003">
        <v>67</v>
      </c>
      <c r="B56" s="1779" t="str">
        <f>'Departmental PL'!D1146</f>
        <v>238 PC SOUTHVIEW* - NON-TRENDSTAR BILLED</v>
      </c>
      <c r="C56" s="51">
        <f>'Departmental PL'!F1146</f>
        <v>0</v>
      </c>
      <c r="D56" s="52">
        <f>'Departmental PL'!G1146</f>
        <v>0</v>
      </c>
      <c r="E56" s="51">
        <v>0</v>
      </c>
      <c r="F56" s="52">
        <v>0</v>
      </c>
      <c r="G56" s="734">
        <f>'Departmental PL'!J1146</f>
        <v>4843872</v>
      </c>
      <c r="H56" s="52">
        <f>'Departmental PL'!K1146</f>
        <v>2008280.81</v>
      </c>
      <c r="I56" s="283">
        <f>'Departmental PL'!L1146</f>
        <v>3337097.7000698545</v>
      </c>
      <c r="J56" s="306">
        <f>'Departmental PL'!M1146</f>
        <v>1282906</v>
      </c>
      <c r="K56" s="37">
        <f>'Departmental PL'!N1146</f>
        <v>3693835.2115719961</v>
      </c>
      <c r="L56" s="38">
        <f>'Departmental PL'!O1146</f>
        <v>1417646.5914999996</v>
      </c>
      <c r="M56" s="37">
        <f t="shared" si="18"/>
        <v>-356737.5115021416</v>
      </c>
      <c r="N56" s="38">
        <f t="shared" si="6"/>
        <v>-134740.59149999963</v>
      </c>
      <c r="O56" s="37">
        <f>'Departmental PL'!R1146</f>
        <v>533875.21461899311</v>
      </c>
      <c r="P56" s="38">
        <f>'Departmental PL'!S1146</f>
        <v>232050.07799999998</v>
      </c>
      <c r="Q56" s="37">
        <f>'Departmental PL'!T1146</f>
        <v>539484.43646007357</v>
      </c>
      <c r="R56" s="38">
        <f>'Departmental PL'!U1146</f>
        <v>196742.72</v>
      </c>
      <c r="S56" s="37">
        <f t="shared" si="7"/>
        <v>-1430097.1625812082</v>
      </c>
      <c r="T56" s="27">
        <f t="shared" si="8"/>
        <v>-563533.38949999958</v>
      </c>
      <c r="V56" s="136">
        <f t="shared" si="9"/>
        <v>4767194.8626510631</v>
      </c>
      <c r="X56" s="1771" t="s">
        <v>2008</v>
      </c>
      <c r="Y56" s="2993"/>
    </row>
    <row r="57" spans="1:25" s="3" customFormat="1" x14ac:dyDescent="0.25">
      <c r="A57" s="3003">
        <v>68</v>
      </c>
      <c r="B57" s="1779" t="str">
        <f>'Departmental PL'!D1150</f>
        <v>239 PC TWELVE CORNERS* - NON-TRENDSTAR BILLED</v>
      </c>
      <c r="C57" s="51">
        <f>'Departmental PL'!F1150</f>
        <v>0</v>
      </c>
      <c r="D57" s="52">
        <f>'Departmental PL'!G1150</f>
        <v>0</v>
      </c>
      <c r="E57" s="51">
        <v>0</v>
      </c>
      <c r="F57" s="52">
        <v>0</v>
      </c>
      <c r="G57" s="734">
        <f>'Departmental PL'!J1150</f>
        <v>1630995</v>
      </c>
      <c r="H57" s="52">
        <f>'Departmental PL'!K1150</f>
        <v>846734</v>
      </c>
      <c r="I57" s="283">
        <f>'Departmental PL'!L1150</f>
        <v>1098853.9178475956</v>
      </c>
      <c r="J57" s="306">
        <f>'Departmental PL'!M1150</f>
        <v>539736</v>
      </c>
      <c r="K57" s="37">
        <f>'Departmental PL'!N1150</f>
        <v>1522052.9711131225</v>
      </c>
      <c r="L57" s="38">
        <f>'Departmental PL'!O1150</f>
        <v>750720.32400000002</v>
      </c>
      <c r="M57" s="37">
        <f t="shared" si="18"/>
        <v>-423199.05326552689</v>
      </c>
      <c r="N57" s="38">
        <f t="shared" si="6"/>
        <v>-210984.32400000002</v>
      </c>
      <c r="O57" s="37">
        <f>'Departmental PL'!R1150</f>
        <v>178254.03043004923</v>
      </c>
      <c r="P57" s="38">
        <f>'Departmental PL'!S1150</f>
        <v>98040.522499999992</v>
      </c>
      <c r="Q57" s="37">
        <f>'Departmental PL'!T1150</f>
        <v>223940.79796434272</v>
      </c>
      <c r="R57" s="38">
        <f>'Departmental PL'!U1150</f>
        <v>107656.56499999999</v>
      </c>
      <c r="S57" s="37">
        <f t="shared" si="7"/>
        <v>-825393.88165991881</v>
      </c>
      <c r="T57" s="27">
        <f t="shared" si="8"/>
        <v>-416681.41149999999</v>
      </c>
      <c r="V57" s="136">
        <f t="shared" si="9"/>
        <v>1924247.7995075143</v>
      </c>
      <c r="X57" s="1771" t="s">
        <v>2008</v>
      </c>
      <c r="Y57" s="2993"/>
    </row>
    <row r="58" spans="1:25" s="3" customFormat="1" x14ac:dyDescent="0.25">
      <c r="A58" s="3003">
        <v>74</v>
      </c>
      <c r="B58" s="1599" t="str">
        <f>'Departmental PL'!D1154</f>
        <v>2450 PC GENESEE FAMILY MEDICINE* - NON-TRENDSTAR BILLED</v>
      </c>
      <c r="C58" s="51">
        <f>'Departmental PL'!F1154</f>
        <v>0</v>
      </c>
      <c r="D58" s="52">
        <f>'Departmental PL'!G1154</f>
        <v>0</v>
      </c>
      <c r="E58" s="51">
        <v>0</v>
      </c>
      <c r="F58" s="52">
        <v>0</v>
      </c>
      <c r="G58" s="51">
        <f>'Departmental PL'!J1154</f>
        <v>2891327.81</v>
      </c>
      <c r="H58" s="52">
        <f>'Departmental PL'!K1154</f>
        <v>1458757.19</v>
      </c>
      <c r="I58" s="283">
        <f>'Departmental PL'!L1154</f>
        <v>1828742.6905319148</v>
      </c>
      <c r="J58" s="306">
        <f>'Departmental PL'!M1154</f>
        <v>884444</v>
      </c>
      <c r="K58" s="37">
        <f>'Departmental PL'!N1154</f>
        <v>1937791.6172447607</v>
      </c>
      <c r="L58" s="38">
        <f>'Departmental PL'!O1154</f>
        <v>1245274.9734</v>
      </c>
      <c r="M58" s="37">
        <f t="shared" si="18"/>
        <v>-109048.92671284592</v>
      </c>
      <c r="N58" s="38">
        <f t="shared" si="6"/>
        <v>-360830.97340000002</v>
      </c>
      <c r="O58" s="37">
        <f>'Departmental PL'!R1154</f>
        <v>314442.68315705657</v>
      </c>
      <c r="P58" s="38">
        <f>'Departmental PL'!S1154</f>
        <v>168080.25319999998</v>
      </c>
      <c r="Q58" s="37">
        <f>'Departmental PL'!T1154</f>
        <v>325089.87578243541</v>
      </c>
      <c r="R58" s="38">
        <f>'Departmental PL'!U1154</f>
        <v>190890.75379999998</v>
      </c>
      <c r="S58" s="37">
        <f t="shared" si="7"/>
        <v>-748581.4856523379</v>
      </c>
      <c r="T58" s="27">
        <f t="shared" si="8"/>
        <v>-719801.98039999988</v>
      </c>
      <c r="V58" s="136">
        <f t="shared" si="9"/>
        <v>2577324.1761842524</v>
      </c>
      <c r="X58" s="1771" t="s">
        <v>2008</v>
      </c>
      <c r="Y58" s="2993"/>
    </row>
    <row r="59" spans="1:25" s="3" customFormat="1" x14ac:dyDescent="0.25">
      <c r="A59" s="3003">
        <v>75</v>
      </c>
      <c r="B59" s="1599" t="str">
        <f>'Departmental PL'!D1158</f>
        <v>246 PC INTERNAL MED AT LAKESIDE* - NON-TRENDSTAR BILLED</v>
      </c>
      <c r="C59" s="51">
        <f>'Departmental PL'!F1158</f>
        <v>0</v>
      </c>
      <c r="D59" s="52">
        <f>'Departmental PL'!G1158</f>
        <v>0</v>
      </c>
      <c r="E59" s="51">
        <v>0</v>
      </c>
      <c r="F59" s="52">
        <v>0</v>
      </c>
      <c r="G59" s="51">
        <f>'Departmental PL'!J1158</f>
        <v>1261982</v>
      </c>
      <c r="H59" s="52">
        <f>'Departmental PL'!K1158</f>
        <v>594836</v>
      </c>
      <c r="I59" s="283">
        <f>'Departmental PL'!L1158</f>
        <v>790461.50533991307</v>
      </c>
      <c r="J59" s="306">
        <f>'Departmental PL'!M1158</f>
        <v>354374</v>
      </c>
      <c r="K59" s="37">
        <f>'Departmental PL'!N1158</f>
        <v>1125426.420064941</v>
      </c>
      <c r="L59" s="38">
        <f>'Departmental PL'!O1158</f>
        <v>492131.35840000003</v>
      </c>
      <c r="M59" s="37">
        <f t="shared" si="18"/>
        <v>-334964.91472502798</v>
      </c>
      <c r="N59" s="38">
        <f t="shared" si="6"/>
        <v>-137757.35840000003</v>
      </c>
      <c r="O59" s="37">
        <f>'Departmental PL'!R1158</f>
        <v>138257.29282693454</v>
      </c>
      <c r="P59" s="38">
        <f>'Departmental PL'!S1158</f>
        <v>68691.805599999992</v>
      </c>
      <c r="Q59" s="37">
        <f>'Departmental PL'!T1158</f>
        <v>331776.4003026727</v>
      </c>
      <c r="R59" s="38">
        <f>'Departmental PL'!U1158</f>
        <v>76593.88</v>
      </c>
      <c r="S59" s="37">
        <f t="shared" si="7"/>
        <v>-804998.60785463522</v>
      </c>
      <c r="T59" s="27">
        <f t="shared" si="8"/>
        <v>-283043.04399999999</v>
      </c>
      <c r="V59" s="136">
        <f t="shared" si="9"/>
        <v>1595460.1131945483</v>
      </c>
      <c r="X59" s="1771" t="s">
        <v>2008</v>
      </c>
      <c r="Y59" s="2993"/>
    </row>
    <row r="60" spans="1:25" s="3" customFormat="1" x14ac:dyDescent="0.25">
      <c r="A60" s="3003">
        <v>76</v>
      </c>
      <c r="B60" s="1600" t="str">
        <f>'Departmental PL'!D1160</f>
        <v>*2470 MED ASSOC PENFIELD YMCA</v>
      </c>
      <c r="C60" s="51">
        <f>'Departmental PL'!F1162</f>
        <v>0</v>
      </c>
      <c r="D60" s="52">
        <f>'Departmental PL'!G1162</f>
        <v>0</v>
      </c>
      <c r="E60" s="51">
        <f>'Departmental PL'!H1162</f>
        <v>0</v>
      </c>
      <c r="F60" s="52">
        <f>'Departmental PL'!I1162</f>
        <v>0</v>
      </c>
      <c r="G60" s="734">
        <f>'Departmental PL'!J1162</f>
        <v>1028553</v>
      </c>
      <c r="H60" s="52">
        <f>'Departmental PL'!K1162</f>
        <v>921843</v>
      </c>
      <c r="I60" s="283">
        <f>'Departmental PL'!L1162</f>
        <v>691262.77488216409</v>
      </c>
      <c r="J60" s="306">
        <f>'Departmental PL'!M1162</f>
        <v>597631</v>
      </c>
      <c r="K60" s="37">
        <f>'Departmental PL'!N1162</f>
        <v>1094634.6297983595</v>
      </c>
      <c r="L60" s="38">
        <f>'Departmental PL'!O1162</f>
        <v>1030255.6895999999</v>
      </c>
      <c r="M60" s="37">
        <f t="shared" ref="M60:M62" si="29">+I60-K60</f>
        <v>-403371.85491619539</v>
      </c>
      <c r="N60" s="38">
        <f t="shared" ref="N60:N62" si="30">+J60-L60</f>
        <v>-432624.68959999993</v>
      </c>
      <c r="O60" s="37">
        <f>'Departmental PL'!R1162</f>
        <v>111855.17360468346</v>
      </c>
      <c r="P60" s="38">
        <f>'Departmental PL'!S1162</f>
        <v>106041.71519999999</v>
      </c>
      <c r="Q60" s="37">
        <f>'Departmental PL'!T1162</f>
        <v>178472.05173247235</v>
      </c>
      <c r="R60" s="38">
        <f>'Departmental PL'!U1162</f>
        <v>137226.34559999997</v>
      </c>
      <c r="S60" s="37">
        <f t="shared" ref="S60:S62" si="31">+M60-O60-Q60</f>
        <v>-693699.08025335125</v>
      </c>
      <c r="T60" s="27">
        <f t="shared" ref="T60:T62" si="32">+N60-P60-R60</f>
        <v>-675892.7503999999</v>
      </c>
      <c r="V60" s="136">
        <f t="shared" si="9"/>
        <v>1384961.8551355153</v>
      </c>
      <c r="X60" s="1775" t="s">
        <v>2012</v>
      </c>
      <c r="Y60" s="2993"/>
    </row>
    <row r="61" spans="1:25" s="3" customFormat="1" x14ac:dyDescent="0.25">
      <c r="A61" s="3003">
        <v>77</v>
      </c>
      <c r="B61" s="1600" t="str">
        <f>'Departmental PL'!D1164</f>
        <v>*2480 PC PERINTON PEDIATRICS</v>
      </c>
      <c r="C61" s="51">
        <f>'Departmental PL'!F1165</f>
        <v>0</v>
      </c>
      <c r="D61" s="52">
        <f>'Departmental PL'!G1165</f>
        <v>0</v>
      </c>
      <c r="E61" s="51">
        <f>'Departmental PL'!H1165</f>
        <v>0</v>
      </c>
      <c r="F61" s="52">
        <f>'Departmental PL'!I1165</f>
        <v>0</v>
      </c>
      <c r="G61" s="734">
        <f>'Departmental PL'!J1165</f>
        <v>0</v>
      </c>
      <c r="H61" s="52">
        <f>'Departmental PL'!K1165</f>
        <v>0</v>
      </c>
      <c r="I61" s="283">
        <f>'Departmental PL'!L1165</f>
        <v>0</v>
      </c>
      <c r="J61" s="306">
        <f>'Departmental PL'!M1165</f>
        <v>0</v>
      </c>
      <c r="K61" s="37">
        <f>'Departmental PL'!N1165</f>
        <v>0</v>
      </c>
      <c r="L61" s="38">
        <f>'Departmental PL'!O1165</f>
        <v>92.69</v>
      </c>
      <c r="M61" s="37">
        <f t="shared" si="29"/>
        <v>0</v>
      </c>
      <c r="N61" s="38">
        <f t="shared" si="30"/>
        <v>-92.69</v>
      </c>
      <c r="O61" s="37">
        <f>'Departmental PL'!R1165</f>
        <v>0</v>
      </c>
      <c r="P61" s="38">
        <f>'Departmental PL'!S1165</f>
        <v>0</v>
      </c>
      <c r="Q61" s="37">
        <f>'Departmental PL'!T1165</f>
        <v>0</v>
      </c>
      <c r="R61" s="38">
        <f>'Departmental PL'!U1165</f>
        <v>8.64</v>
      </c>
      <c r="S61" s="37">
        <f t="shared" si="31"/>
        <v>0</v>
      </c>
      <c r="T61" s="27">
        <f t="shared" si="32"/>
        <v>-101.33</v>
      </c>
      <c r="V61" s="136">
        <f t="shared" si="9"/>
        <v>0</v>
      </c>
      <c r="X61" s="1775" t="s">
        <v>2012</v>
      </c>
      <c r="Y61" s="2993"/>
    </row>
    <row r="62" spans="1:25" s="3" customFormat="1" x14ac:dyDescent="0.25">
      <c r="A62" s="3003">
        <v>78</v>
      </c>
      <c r="B62" s="1600" t="str">
        <f>'Departmental PL'!D1167</f>
        <v>*2490 PC CENTER FOR NUTRITION</v>
      </c>
      <c r="C62" s="51">
        <f>'Departmental PL'!F1168</f>
        <v>0</v>
      </c>
      <c r="D62" s="52">
        <f>'Departmental PL'!G1168</f>
        <v>0</v>
      </c>
      <c r="E62" s="51">
        <f>'Departmental PL'!H1168</f>
        <v>0</v>
      </c>
      <c r="F62" s="52">
        <f>'Departmental PL'!I1168</f>
        <v>0</v>
      </c>
      <c r="G62" s="734">
        <f>'Departmental PL'!J1168</f>
        <v>152341.51</v>
      </c>
      <c r="H62" s="52">
        <f>'Departmental PL'!K1168</f>
        <v>110551</v>
      </c>
      <c r="I62" s="283">
        <f>'Departmental PL'!L1168</f>
        <v>152341.51</v>
      </c>
      <c r="J62" s="306">
        <f>'Departmental PL'!M1168</f>
        <v>110551</v>
      </c>
      <c r="K62" s="37">
        <f>'Departmental PL'!N1168</f>
        <v>220697.95</v>
      </c>
      <c r="L62" s="38">
        <f>'Departmental PL'!O1168</f>
        <v>173617.57</v>
      </c>
      <c r="M62" s="37">
        <f t="shared" si="29"/>
        <v>-68356.44</v>
      </c>
      <c r="N62" s="38">
        <f t="shared" si="30"/>
        <v>-63066.570000000007</v>
      </c>
      <c r="O62" s="37">
        <f>'Departmental PL'!R1168</f>
        <v>16438.82</v>
      </c>
      <c r="P62" s="38">
        <f>'Departmental PL'!S1168</f>
        <v>12741.27</v>
      </c>
      <c r="Q62" s="37">
        <f>'Departmental PL'!T1168</f>
        <v>26529.99</v>
      </c>
      <c r="R62" s="38">
        <f>'Departmental PL'!U1168</f>
        <v>20016.25</v>
      </c>
      <c r="S62" s="37">
        <f t="shared" si="31"/>
        <v>-111325.25000000001</v>
      </c>
      <c r="T62" s="27">
        <f t="shared" si="32"/>
        <v>-95824.090000000011</v>
      </c>
      <c r="V62" s="136">
        <f t="shared" si="9"/>
        <v>263666.76</v>
      </c>
      <c r="X62" s="1775" t="s">
        <v>2012</v>
      </c>
      <c r="Y62" s="2993"/>
    </row>
    <row r="63" spans="1:25" s="3" customFormat="1" x14ac:dyDescent="0.25">
      <c r="A63" s="3003">
        <v>70</v>
      </c>
      <c r="B63" s="1779" t="str">
        <f>'Departmental PL'!D1174</f>
        <v>*241 PC MANHATTAN SQ FAM MED</v>
      </c>
      <c r="C63" s="51">
        <f>'Departmental PL'!F1176</f>
        <v>0</v>
      </c>
      <c r="D63" s="52">
        <f>'Departmental PL'!G1176</f>
        <v>0</v>
      </c>
      <c r="E63" s="51">
        <v>0</v>
      </c>
      <c r="F63" s="52">
        <v>0</v>
      </c>
      <c r="G63" s="734">
        <f>'Departmental PL'!J1176</f>
        <v>1904195</v>
      </c>
      <c r="H63" s="52">
        <f>'Departmental PL'!K1176</f>
        <v>605658</v>
      </c>
      <c r="I63" s="283">
        <f>'Departmental PL'!L1176</f>
        <v>1143350.6762278969</v>
      </c>
      <c r="J63" s="306">
        <f>'Departmental PL'!M1176</f>
        <v>357883</v>
      </c>
      <c r="K63" s="37">
        <f>'Departmental PL'!N1176</f>
        <v>1773223.715940498</v>
      </c>
      <c r="L63" s="38">
        <f>'Departmental PL'!O1176</f>
        <v>1183314.2867000001</v>
      </c>
      <c r="M63" s="37">
        <f t="shared" si="18"/>
        <v>-629873.03971260111</v>
      </c>
      <c r="N63" s="38">
        <f t="shared" si="6"/>
        <v>-825431.28670000006</v>
      </c>
      <c r="O63" s="37">
        <f>'Departmental PL'!R1176</f>
        <v>206078.65341945583</v>
      </c>
      <c r="P63" s="38">
        <f>'Departmental PL'!S1176</f>
        <v>69767.534199999995</v>
      </c>
      <c r="Q63" s="37">
        <f>'Departmental PL'!T1176</f>
        <v>275032.27493915427</v>
      </c>
      <c r="R63" s="38">
        <f>'Departmental PL'!U1176</f>
        <v>159406.01950000002</v>
      </c>
      <c r="S63" s="37">
        <f t="shared" si="7"/>
        <v>-1110983.9680712111</v>
      </c>
      <c r="T63" s="27">
        <f t="shared" si="8"/>
        <v>-1054604.8404000001</v>
      </c>
      <c r="V63" s="136">
        <f t="shared" si="9"/>
        <v>2254334.6442991081</v>
      </c>
      <c r="X63" s="1771" t="s">
        <v>2008</v>
      </c>
      <c r="Y63" s="2993"/>
    </row>
    <row r="64" spans="1:25" s="3" customFormat="1" x14ac:dyDescent="0.25">
      <c r="A64" s="3003">
        <v>72</v>
      </c>
      <c r="B64" s="1811" t="str">
        <f>'Departmental PL'!D1178</f>
        <v>*243 PC NORTH PONDS FAMILY MED</v>
      </c>
      <c r="C64" s="51">
        <f>'Departmental PL'!F1180</f>
        <v>0</v>
      </c>
      <c r="D64" s="52">
        <f>'Departmental PL'!G1180</f>
        <v>0</v>
      </c>
      <c r="E64" s="51">
        <v>0</v>
      </c>
      <c r="F64" s="52">
        <v>0</v>
      </c>
      <c r="G64" s="734">
        <f>'Departmental PL'!J1180</f>
        <v>2281865</v>
      </c>
      <c r="H64" s="52">
        <f>'Departmental PL'!K1180</f>
        <v>1844058</v>
      </c>
      <c r="I64" s="283">
        <f>'Departmental PL'!L1180</f>
        <v>1520001.8450546574</v>
      </c>
      <c r="J64" s="306">
        <f>'Departmental PL'!M1180</f>
        <v>1181397</v>
      </c>
      <c r="K64" s="37">
        <f>'Departmental PL'!N1180</f>
        <v>1914810.9497713959</v>
      </c>
      <c r="L64" s="38">
        <f>'Departmental PL'!O1180</f>
        <v>1675172.8512000002</v>
      </c>
      <c r="M64" s="37">
        <f t="shared" si="18"/>
        <v>-394809.10471673845</v>
      </c>
      <c r="N64" s="38">
        <f t="shared" si="6"/>
        <v>-493775.85120000015</v>
      </c>
      <c r="O64" s="37">
        <f>'Departmental PL'!R1180</f>
        <v>249506.79445254384</v>
      </c>
      <c r="P64" s="38">
        <f>'Departmental PL'!S1180</f>
        <v>213883.65119999999</v>
      </c>
      <c r="Q64" s="37">
        <f>'Departmental PL'!T1180</f>
        <v>315622.48397431208</v>
      </c>
      <c r="R64" s="38">
        <f>'Departmental PL'!U1180</f>
        <v>251467.872</v>
      </c>
      <c r="S64" s="37">
        <f t="shared" si="7"/>
        <v>-959938.38314359437</v>
      </c>
      <c r="T64" s="27">
        <f t="shared" si="8"/>
        <v>-959127.37440000009</v>
      </c>
      <c r="V64" s="136">
        <f t="shared" si="9"/>
        <v>2479940.2281982517</v>
      </c>
      <c r="X64" s="1771" t="s">
        <v>2008</v>
      </c>
      <c r="Y64" s="2993"/>
    </row>
    <row r="65" spans="1:25" s="3" customFormat="1" x14ac:dyDescent="0.25">
      <c r="A65" s="3003">
        <v>79</v>
      </c>
      <c r="B65" s="1599" t="str">
        <f>'Departmental PL'!D1183</f>
        <v>254 PC PFITZNER* - NON-TRENDSTAR BILLED</v>
      </c>
      <c r="C65" s="51">
        <f>'Departmental PL'!F1183</f>
        <v>0</v>
      </c>
      <c r="D65" s="52">
        <f>'Departmental PL'!G1183</f>
        <v>0</v>
      </c>
      <c r="E65" s="51">
        <v>0</v>
      </c>
      <c r="F65" s="52">
        <v>0</v>
      </c>
      <c r="G65" s="51">
        <f>'Departmental PL'!J1183</f>
        <v>0</v>
      </c>
      <c r="H65" s="52">
        <f>'Departmental PL'!K1183</f>
        <v>0</v>
      </c>
      <c r="I65" s="283">
        <f>'Departmental PL'!L1183</f>
        <v>0</v>
      </c>
      <c r="J65" s="306">
        <f>'Departmental PL'!M1183</f>
        <v>0</v>
      </c>
      <c r="K65" s="37">
        <f>'Departmental PL'!N1183</f>
        <v>0</v>
      </c>
      <c r="L65" s="38">
        <f>'Departmental PL'!O1183</f>
        <v>0</v>
      </c>
      <c r="M65" s="37">
        <f t="shared" si="18"/>
        <v>0</v>
      </c>
      <c r="N65" s="38">
        <f t="shared" si="6"/>
        <v>0</v>
      </c>
      <c r="O65" s="37">
        <f>'Departmental PL'!R1183</f>
        <v>0</v>
      </c>
      <c r="P65" s="38">
        <f>'Departmental PL'!S1183</f>
        <v>0</v>
      </c>
      <c r="Q65" s="37">
        <f>'Departmental PL'!T1183</f>
        <v>0</v>
      </c>
      <c r="R65" s="38">
        <f>'Departmental PL'!U1183</f>
        <v>0</v>
      </c>
      <c r="S65" s="37">
        <f t="shared" si="7"/>
        <v>0</v>
      </c>
      <c r="T65" s="27">
        <f t="shared" si="8"/>
        <v>0</v>
      </c>
      <c r="V65" s="136">
        <f t="shared" si="9"/>
        <v>0</v>
      </c>
      <c r="X65" s="1771" t="s">
        <v>2008</v>
      </c>
      <c r="Y65" s="2993"/>
    </row>
    <row r="66" spans="1:25" s="3" customFormat="1" x14ac:dyDescent="0.25">
      <c r="A66" s="3003">
        <v>80</v>
      </c>
      <c r="B66" s="1599" t="str">
        <f>'Departmental PL'!D1186</f>
        <v>255 PC CULVER* - NON-TRENDSTAR BILLED</v>
      </c>
      <c r="C66" s="51">
        <f>'Departmental PL'!F1186</f>
        <v>0</v>
      </c>
      <c r="D66" s="52">
        <f>'Departmental PL'!G1186</f>
        <v>0</v>
      </c>
      <c r="E66" s="51">
        <v>0</v>
      </c>
      <c r="F66" s="52">
        <v>0</v>
      </c>
      <c r="G66" s="51">
        <f>'Departmental PL'!J1186</f>
        <v>0</v>
      </c>
      <c r="H66" s="52">
        <f>'Departmental PL'!K1186</f>
        <v>0</v>
      </c>
      <c r="I66" s="283">
        <f>'Departmental PL'!L1186</f>
        <v>0</v>
      </c>
      <c r="J66" s="306">
        <f>'Departmental PL'!M1186</f>
        <v>0</v>
      </c>
      <c r="K66" s="37">
        <f>'Departmental PL'!N1186</f>
        <v>0</v>
      </c>
      <c r="L66" s="38">
        <f>'Departmental PL'!O1186</f>
        <v>0</v>
      </c>
      <c r="M66" s="37">
        <f t="shared" si="18"/>
        <v>0</v>
      </c>
      <c r="N66" s="38">
        <f t="shared" si="6"/>
        <v>0</v>
      </c>
      <c r="O66" s="37">
        <f>'Departmental PL'!R1186</f>
        <v>0</v>
      </c>
      <c r="P66" s="38">
        <f>'Departmental PL'!S1186</f>
        <v>0</v>
      </c>
      <c r="Q66" s="37">
        <f>'Departmental PL'!T1186</f>
        <v>0</v>
      </c>
      <c r="R66" s="38">
        <f>'Departmental PL'!U1186</f>
        <v>0</v>
      </c>
      <c r="S66" s="37">
        <f t="shared" si="7"/>
        <v>0</v>
      </c>
      <c r="T66" s="27">
        <f t="shared" si="8"/>
        <v>0</v>
      </c>
      <c r="V66" s="136">
        <f t="shared" si="9"/>
        <v>0</v>
      </c>
      <c r="X66" s="1771" t="s">
        <v>2008</v>
      </c>
      <c r="Y66" s="2993"/>
    </row>
    <row r="67" spans="1:25" s="3" customFormat="1" x14ac:dyDescent="0.25">
      <c r="A67" s="3003">
        <v>81</v>
      </c>
      <c r="B67" s="1599" t="str">
        <f>'Departmental PL'!D1189</f>
        <v>256 PC MEDICAL HOME* - NON-TRENDSTAR BILLED</v>
      </c>
      <c r="C67" s="51">
        <f>'Departmental PL'!F1189</f>
        <v>0</v>
      </c>
      <c r="D67" s="52">
        <f>'Departmental PL'!G1189</f>
        <v>0</v>
      </c>
      <c r="E67" s="51">
        <v>0</v>
      </c>
      <c r="F67" s="52">
        <v>0</v>
      </c>
      <c r="G67" s="51">
        <f>'Departmental PL'!J1189</f>
        <v>0</v>
      </c>
      <c r="H67" s="52">
        <f>'Departmental PL'!K1189</f>
        <v>0</v>
      </c>
      <c r="I67" s="283">
        <f>'Departmental PL'!L1189</f>
        <v>0</v>
      </c>
      <c r="J67" s="306">
        <f>'Departmental PL'!M1189</f>
        <v>0</v>
      </c>
      <c r="K67" s="37">
        <f>'Departmental PL'!N1189</f>
        <v>0</v>
      </c>
      <c r="L67" s="38">
        <f>'Departmental PL'!O1189</f>
        <v>0</v>
      </c>
      <c r="M67" s="37">
        <f t="shared" si="18"/>
        <v>0</v>
      </c>
      <c r="N67" s="38">
        <f t="shared" si="6"/>
        <v>0</v>
      </c>
      <c r="O67" s="37">
        <f>'Departmental PL'!R1189</f>
        <v>0</v>
      </c>
      <c r="P67" s="38">
        <f>'Departmental PL'!S1189</f>
        <v>0</v>
      </c>
      <c r="Q67" s="37">
        <f>'Departmental PL'!T1189</f>
        <v>0</v>
      </c>
      <c r="R67" s="38">
        <f>'Departmental PL'!U1189</f>
        <v>0</v>
      </c>
      <c r="S67" s="37">
        <f t="shared" si="7"/>
        <v>0</v>
      </c>
      <c r="T67" s="27">
        <f t="shared" si="8"/>
        <v>0</v>
      </c>
      <c r="V67" s="136">
        <f t="shared" si="9"/>
        <v>0</v>
      </c>
      <c r="W67" s="2456">
        <f>SUM(V45:V67)+V98</f>
        <v>59600697.494074792</v>
      </c>
      <c r="X67" s="1771" t="s">
        <v>2008</v>
      </c>
      <c r="Y67" s="2993"/>
    </row>
    <row r="68" spans="1:25" s="3" customFormat="1" x14ac:dyDescent="0.25">
      <c r="A68" s="3003">
        <v>41</v>
      </c>
      <c r="B68" s="1598" t="str">
        <f>+'Departmental PL'!D570</f>
        <v>4920 MEDICAL ONCOLOGY - IDX Billed - OUTPATIENT</v>
      </c>
      <c r="C68" s="51">
        <f>+'Departmental PL'!F570</f>
        <v>0</v>
      </c>
      <c r="D68" s="52">
        <f>+'Departmental PL'!G570</f>
        <v>0</v>
      </c>
      <c r="E68" s="51">
        <f>+'Departmental PL'!H570</f>
        <v>0</v>
      </c>
      <c r="F68" s="52">
        <f>+'Departmental PL'!I570</f>
        <v>0</v>
      </c>
      <c r="G68" s="51">
        <f>+'Departmental PL'!J570</f>
        <v>7141800</v>
      </c>
      <c r="H68" s="52">
        <f>+'Departmental PL'!K570</f>
        <v>4507417.5960346963</v>
      </c>
      <c r="I68" s="37">
        <f>+'Departmental PL'!L570</f>
        <v>1539725.81</v>
      </c>
      <c r="J68" s="38">
        <f>+'Departmental PL'!M570</f>
        <v>1818743</v>
      </c>
      <c r="K68" s="37">
        <f>+'Departmental PL'!N570</f>
        <v>2966159.855684475</v>
      </c>
      <c r="L68" s="38">
        <f>+'Departmental PL'!O570</f>
        <v>1929667.6077924115</v>
      </c>
      <c r="M68" s="37">
        <f t="shared" ref="M68" si="33">+I68-K68</f>
        <v>-1426434.045684475</v>
      </c>
      <c r="N68" s="38">
        <f t="shared" ref="N68" si="34">+J68-L68</f>
        <v>-110924.60779241147</v>
      </c>
      <c r="O68" s="37">
        <f>+'Departmental PL'!R570</f>
        <v>479.1762678347136</v>
      </c>
      <c r="P68" s="38">
        <f>+'Departmental PL'!S570</f>
        <v>325.61840851493935</v>
      </c>
      <c r="Q68" s="37">
        <f>+'Departmental PL'!T570</f>
        <v>1107247.7832928633</v>
      </c>
      <c r="R68" s="38">
        <f>+'Departmental PL'!U570</f>
        <v>737495.71865682793</v>
      </c>
      <c r="S68" s="736">
        <f t="shared" ref="S68" si="35">+M68-O68-Q68</f>
        <v>-2534161.0052451729</v>
      </c>
      <c r="T68" s="27">
        <f t="shared" ref="T68" si="36">+N68-P68-R68</f>
        <v>-848745.94485775428</v>
      </c>
      <c r="V68" s="136">
        <f t="shared" si="9"/>
        <v>4073886.8152451729</v>
      </c>
      <c r="X68" s="1775" t="s">
        <v>2012</v>
      </c>
      <c r="Y68" s="2993"/>
    </row>
    <row r="69" spans="1:25" s="3" customFormat="1" x14ac:dyDescent="0.25">
      <c r="A69" s="3003">
        <v>41</v>
      </c>
      <c r="B69" s="1598" t="str">
        <f>+'Departmental PL'!D571</f>
        <v>4920 MEDICAL ONCOLOGY - IDX Billed - INPATIENT</v>
      </c>
      <c r="C69" s="51">
        <f>+'Departmental PL'!F571</f>
        <v>0</v>
      </c>
      <c r="D69" s="52">
        <f>+'Departmental PL'!G571</f>
        <v>0</v>
      </c>
      <c r="E69" s="51">
        <f>+'Departmental PL'!H571</f>
        <v>0</v>
      </c>
      <c r="F69" s="52">
        <f>+'Departmental PL'!I571</f>
        <v>0</v>
      </c>
      <c r="G69" s="51">
        <f>+'Departmental PL'!J571</f>
        <v>3337150</v>
      </c>
      <c r="H69" s="52">
        <f>+'Departmental PL'!K571</f>
        <v>6143794.2998760836</v>
      </c>
      <c r="I69" s="37">
        <f>+'Departmental PL'!L571</f>
        <v>2756766.13</v>
      </c>
      <c r="J69" s="38">
        <f>+'Departmental PL'!M571</f>
        <v>2479021</v>
      </c>
      <c r="K69" s="37">
        <f>+'Departmental PL'!N571</f>
        <v>1385997.9784364509</v>
      </c>
      <c r="L69" s="38">
        <f>+'Departmental PL'!O571</f>
        <v>2630215.7714075879</v>
      </c>
      <c r="M69" s="37">
        <f t="shared" ref="M69" si="37">+I69-K69</f>
        <v>1370768.1515635489</v>
      </c>
      <c r="N69" s="38">
        <f t="shared" ref="N69" si="38">+J69-L69</f>
        <v>-151194.77140758792</v>
      </c>
      <c r="O69" s="37">
        <f>+'Departmental PL'!R571</f>
        <v>223.90476941451936</v>
      </c>
      <c r="P69" s="38">
        <f>+'Departmental PL'!S571</f>
        <v>443.83119148506046</v>
      </c>
      <c r="Q69" s="37">
        <f>+'Departmental PL'!T571</f>
        <v>517383.84441118187</v>
      </c>
      <c r="R69" s="38">
        <f>+'Departmental PL'!U571</f>
        <v>1005236.7893431716</v>
      </c>
      <c r="S69" s="37">
        <f t="shared" ref="S69" si="39">+M69-O69-Q69</f>
        <v>853160.40238295251</v>
      </c>
      <c r="T69" s="27">
        <f t="shared" ref="T69" si="40">+N69-P69-R69</f>
        <v>-1156875.3919422445</v>
      </c>
      <c r="V69" s="136">
        <f t="shared" si="9"/>
        <v>1903605.7276170473</v>
      </c>
      <c r="X69" s="1775" t="s">
        <v>2012</v>
      </c>
      <c r="Y69" s="2993"/>
    </row>
    <row r="70" spans="1:25" s="81" customFormat="1" x14ac:dyDescent="0.25">
      <c r="A70" s="3005">
        <v>48</v>
      </c>
      <c r="B70" s="733" t="s">
        <v>337</v>
      </c>
      <c r="C70" s="21">
        <f>'17Lab_PLRecon'!AP28</f>
        <v>64740.453033576923</v>
      </c>
      <c r="D70" s="22">
        <f>'17Lab_PLRecon'!AQ28</f>
        <v>44602.080171038811</v>
      </c>
      <c r="E70" s="21">
        <f>'17Lab_PLRecon'!AR28+'17Lab_PLRecon'!BI28</f>
        <v>498192</v>
      </c>
      <c r="F70" s="22">
        <f>'17Lab_PLRecon'!AS28+'17Lab_PLRecon'!BJ28</f>
        <v>326655</v>
      </c>
      <c r="G70" s="1822">
        <f>'17Lab_PLRecon'!AT28+'17Lab_PLRecon'!BK28</f>
        <v>45490163</v>
      </c>
      <c r="H70" s="22">
        <f>'17Lab_PLRecon'!AU28+'17Lab_PLRecon'!BL28</f>
        <v>29999802</v>
      </c>
      <c r="I70" s="17">
        <f>'17Lab_PLRecon'!H50</f>
        <v>6326666.8400000036</v>
      </c>
      <c r="J70" s="6">
        <f>'17Lab_PLRecon'!I50</f>
        <v>5710003.5200000033</v>
      </c>
      <c r="K70" s="17">
        <f>'17Lab_PLRecon'!J50</f>
        <v>8198485.4639549591</v>
      </c>
      <c r="L70" s="6">
        <f>'17Lab_PLRecon'!K50</f>
        <v>4437869.497200001</v>
      </c>
      <c r="M70" s="17">
        <f t="shared" si="18"/>
        <v>-1871818.6239549555</v>
      </c>
      <c r="N70" s="6">
        <f t="shared" si="6"/>
        <v>1272134.0228000022</v>
      </c>
      <c r="O70" s="17">
        <f>'17Lab_PLRecon'!N50</f>
        <v>1990751.0166506376</v>
      </c>
      <c r="P70" s="6">
        <f>'17Lab_PLRecon'!O50</f>
        <v>736335.07710000034</v>
      </c>
      <c r="Q70" s="17">
        <f>'17Lab_PLRecon'!P50</f>
        <v>2633461.0859840838</v>
      </c>
      <c r="R70" s="6">
        <f>'17Lab_PLRecon'!Q50</f>
        <v>1425734.0406000009</v>
      </c>
      <c r="S70" s="17">
        <f t="shared" si="7"/>
        <v>-6496030.7265896769</v>
      </c>
      <c r="T70" s="27">
        <f t="shared" si="8"/>
        <v>-889935.09489999898</v>
      </c>
      <c r="V70" s="136">
        <f t="shared" si="9"/>
        <v>12822697.56658968</v>
      </c>
      <c r="X70" s="1773" t="s">
        <v>2008</v>
      </c>
      <c r="Y70" s="2995"/>
    </row>
    <row r="71" spans="1:25" s="81" customFormat="1" x14ac:dyDescent="0.25">
      <c r="A71" s="3005">
        <v>40</v>
      </c>
      <c r="B71" s="1802" t="str">
        <f>+'Departmental PL'!D567</f>
        <v>2950 MED ONC MYERS CANCER CENTER - IDX Billed</v>
      </c>
      <c r="C71" s="734">
        <f>+'Departmental PL'!F567</f>
        <v>0</v>
      </c>
      <c r="D71" s="735">
        <f>+'Departmental PL'!G567</f>
        <v>0</v>
      </c>
      <c r="E71" s="734">
        <f>+'Departmental PL'!H567</f>
        <v>0</v>
      </c>
      <c r="F71" s="735">
        <f>+'Departmental PL'!I567</f>
        <v>0</v>
      </c>
      <c r="G71" s="734">
        <f>+'Departmental PL'!J567</f>
        <v>0</v>
      </c>
      <c r="H71" s="2372">
        <f>+'Departmental PL'!K567</f>
        <v>0</v>
      </c>
      <c r="I71" s="736">
        <f>+'Departmental PL'!L567</f>
        <v>0</v>
      </c>
      <c r="J71" s="2373">
        <f>+'Departmental PL'!M567</f>
        <v>0</v>
      </c>
      <c r="K71" s="736">
        <f>+'Departmental PL'!N567</f>
        <v>0</v>
      </c>
      <c r="L71" s="2393">
        <f>+'Departmental PL'!O567</f>
        <v>47056.7</v>
      </c>
      <c r="M71" s="736">
        <f t="shared" ref="M71" si="41">+I71-K71</f>
        <v>0</v>
      </c>
      <c r="N71" s="2373">
        <f t="shared" ref="N71" si="42">+J71-L71</f>
        <v>-47056.7</v>
      </c>
      <c r="O71" s="736">
        <f>+'Departmental PL'!R567</f>
        <v>0</v>
      </c>
      <c r="P71" s="2393">
        <f>+'Departmental PL'!S567</f>
        <v>1.06</v>
      </c>
      <c r="Q71" s="736">
        <f>+'Departmental PL'!T567</f>
        <v>0</v>
      </c>
      <c r="R71" s="2393">
        <f>+'Departmental PL'!U567</f>
        <v>5093.46</v>
      </c>
      <c r="S71" s="736">
        <f>+M71-O71-Q71</f>
        <v>0</v>
      </c>
      <c r="T71" s="2374">
        <f t="shared" si="8"/>
        <v>-52151.219999999994</v>
      </c>
      <c r="U71" s="771"/>
      <c r="V71" s="1780">
        <f t="shared" si="9"/>
        <v>0</v>
      </c>
      <c r="W71" s="1807" t="s">
        <v>1944</v>
      </c>
      <c r="X71" s="1775" t="s">
        <v>2012</v>
      </c>
      <c r="Y71" s="2995"/>
    </row>
    <row r="72" spans="1:25" s="81" customFormat="1" x14ac:dyDescent="0.25">
      <c r="A72" s="3005">
        <v>1</v>
      </c>
      <c r="B72" s="1785" t="str">
        <f>'Departmental PL'!D10</f>
        <v>4310 ENDO CENTER at SAWGRASS*</v>
      </c>
      <c r="C72" s="51">
        <f>'Departmental PL'!F47</f>
        <v>0</v>
      </c>
      <c r="D72" s="52">
        <f>'Departmental PL'!G47</f>
        <v>0</v>
      </c>
      <c r="E72" s="51">
        <f>'Departmental PL'!H47</f>
        <v>0</v>
      </c>
      <c r="F72" s="52">
        <f>'Departmental PL'!I47</f>
        <v>0</v>
      </c>
      <c r="G72" s="1787">
        <f>'Departmental PL'!J47</f>
        <v>12123000</v>
      </c>
      <c r="H72" s="104">
        <f>'Departmental PL'!K47</f>
        <v>4424362.2904719952</v>
      </c>
      <c r="I72" s="283">
        <f>'Departmental PL'!L47</f>
        <v>2701613.31</v>
      </c>
      <c r="J72" s="38">
        <f>'Departmental PL'!M47</f>
        <v>957342</v>
      </c>
      <c r="K72" s="37">
        <f>'Departmental PL'!N47</f>
        <v>2368973.1947189807</v>
      </c>
      <c r="L72" s="38">
        <f>'Departmental PL'!O47</f>
        <v>787089.60090000008</v>
      </c>
      <c r="M72" s="37">
        <f t="shared" ref="M72" si="43">+I72-K72</f>
        <v>332640.11528101936</v>
      </c>
      <c r="N72" s="38">
        <f t="shared" ref="N72" si="44">+J72-L72</f>
        <v>170252.39909999992</v>
      </c>
      <c r="O72" s="37">
        <f>'Departmental PL'!R47</f>
        <v>111516.00583024914</v>
      </c>
      <c r="P72" s="38">
        <f>'Departmental PL'!S47</f>
        <v>33581.096100000002</v>
      </c>
      <c r="Q72" s="37">
        <f>'Departmental PL'!T47</f>
        <v>433890.90426246985</v>
      </c>
      <c r="R72" s="38">
        <f>'Departmental PL'!U47</f>
        <v>156148.9191</v>
      </c>
      <c r="S72" s="37">
        <f>+M72-O72-Q72</f>
        <v>-212766.79481169963</v>
      </c>
      <c r="T72" s="39">
        <f t="shared" ref="T72" si="45">+N72-P72-R72</f>
        <v>-19477.616100000072</v>
      </c>
      <c r="U72" s="3"/>
      <c r="V72" s="136">
        <f t="shared" si="9"/>
        <v>2914380.1048117001</v>
      </c>
      <c r="W72" s="3"/>
      <c r="X72" s="1795" t="s">
        <v>2012</v>
      </c>
      <c r="Y72" s="2995"/>
    </row>
    <row r="73" spans="1:25" s="81" customFormat="1" x14ac:dyDescent="0.25">
      <c r="A73" s="3005">
        <v>2</v>
      </c>
      <c r="B73" s="1785" t="str">
        <f>'Departmental PL'!D11</f>
        <v>4500 ENDOSCOPY*</v>
      </c>
      <c r="C73" s="51">
        <f>'Departmental PL'!F50</f>
        <v>0</v>
      </c>
      <c r="D73" s="52">
        <f>'Departmental PL'!G50</f>
        <v>0</v>
      </c>
      <c r="E73" s="51">
        <f>'Departmental PL'!H50</f>
        <v>0</v>
      </c>
      <c r="F73" s="52">
        <f>'Departmental PL'!I50</f>
        <v>0</v>
      </c>
      <c r="G73" s="1787">
        <f>'Departmental PL'!J50</f>
        <v>17318217.09</v>
      </c>
      <c r="H73" s="104">
        <f>'Departmental PL'!K50</f>
        <v>5813933.8452451266</v>
      </c>
      <c r="I73" s="283">
        <f>'Departmental PL'!L50</f>
        <v>3394973.85</v>
      </c>
      <c r="J73" s="38">
        <f>'Departmental PL'!M50</f>
        <v>984299</v>
      </c>
      <c r="K73" s="37">
        <f>'Departmental PL'!N50</f>
        <v>4522777.3160946285</v>
      </c>
      <c r="L73" s="38">
        <f>'Departmental PL'!O50</f>
        <v>1633221.0702000004</v>
      </c>
      <c r="M73" s="37">
        <f t="shared" ref="M73:M75" si="46">+I73-K73</f>
        <v>-1127803.4660946284</v>
      </c>
      <c r="N73" s="38">
        <f t="shared" ref="N73:N75" si="47">+J73-L73</f>
        <v>-648922.07020000042</v>
      </c>
      <c r="O73" s="37">
        <f>'Departmental PL'!R50</f>
        <v>146742.3628946041</v>
      </c>
      <c r="P73" s="38">
        <f>'Departmental PL'!S50</f>
        <v>49197.587400000011</v>
      </c>
      <c r="Q73" s="37">
        <f>'Departmental PL'!T50</f>
        <v>1224493.8440847686</v>
      </c>
      <c r="R73" s="38">
        <f>'Departmental PL'!U50</f>
        <v>503056.5372000002</v>
      </c>
      <c r="S73" s="37">
        <f t="shared" ref="S73:S75" si="48">+M73-O73-Q73</f>
        <v>-2499039.673074001</v>
      </c>
      <c r="T73" s="39">
        <f t="shared" ref="T73:T75" si="49">+N73-P73-R73</f>
        <v>-1201176.1948000006</v>
      </c>
      <c r="U73" s="3"/>
      <c r="V73" s="136">
        <f t="shared" si="9"/>
        <v>5894013.5230740011</v>
      </c>
      <c r="W73" s="3"/>
      <c r="X73" s="1795" t="s">
        <v>2012</v>
      </c>
      <c r="Y73" s="2995"/>
    </row>
    <row r="74" spans="1:25" s="81" customFormat="1" x14ac:dyDescent="0.25">
      <c r="A74" s="3005">
        <v>3</v>
      </c>
      <c r="B74" s="1785" t="str">
        <f>'Departmental PL'!D12</f>
        <v>4550 PARKES ASTHMA CENTER*</v>
      </c>
      <c r="C74" s="51">
        <f>'Departmental PL'!F53</f>
        <v>0</v>
      </c>
      <c r="D74" s="52">
        <f>'Departmental PL'!G53</f>
        <v>0</v>
      </c>
      <c r="E74" s="51">
        <f>'Departmental PL'!H53</f>
        <v>0</v>
      </c>
      <c r="F74" s="52">
        <f>'Departmental PL'!I53</f>
        <v>0</v>
      </c>
      <c r="G74" s="1787">
        <f>'Departmental PL'!J53</f>
        <v>2017382.8</v>
      </c>
      <c r="H74" s="104">
        <f>'Departmental PL'!K53</f>
        <v>1122890.8461780434</v>
      </c>
      <c r="I74" s="283">
        <f>'Departmental PL'!L53</f>
        <v>774104.87</v>
      </c>
      <c r="J74" s="38">
        <f>'Departmental PL'!M53</f>
        <v>356967</v>
      </c>
      <c r="K74" s="37">
        <f>'Departmental PL'!N53</f>
        <v>687870.18916143081</v>
      </c>
      <c r="L74" s="38">
        <f>'Departmental PL'!O53</f>
        <v>334092.62100000004</v>
      </c>
      <c r="M74" s="37">
        <f t="shared" si="46"/>
        <v>86234.680838569184</v>
      </c>
      <c r="N74" s="38">
        <f t="shared" si="47"/>
        <v>22874.378999999957</v>
      </c>
      <c r="O74" s="37">
        <f>'Departmental PL'!R53</f>
        <v>20147.367878163503</v>
      </c>
      <c r="P74" s="38">
        <f>'Departmental PL'!S53</f>
        <v>9721.9890000000014</v>
      </c>
      <c r="Q74" s="37">
        <f>'Departmental PL'!T53</f>
        <v>111990.34601441822</v>
      </c>
      <c r="R74" s="38">
        <f>'Departmental PL'!U53</f>
        <v>70319.81700000001</v>
      </c>
      <c r="S74" s="37">
        <f t="shared" si="48"/>
        <v>-45903.033054012529</v>
      </c>
      <c r="T74" s="39">
        <f t="shared" si="49"/>
        <v>-57167.427000000054</v>
      </c>
      <c r="U74" s="3"/>
      <c r="V74" s="136">
        <f t="shared" si="9"/>
        <v>820007.90305401245</v>
      </c>
      <c r="W74" s="3"/>
      <c r="X74" s="1795" t="s">
        <v>2012</v>
      </c>
      <c r="Y74" s="2995"/>
    </row>
    <row r="75" spans="1:25" s="81" customFormat="1" x14ac:dyDescent="0.25">
      <c r="A75" s="3005">
        <v>4</v>
      </c>
      <c r="B75" s="1785" t="str">
        <f>'Departmental PL'!D13</f>
        <v>4560 PULMONARY DISEASE UNIT - SMH*</v>
      </c>
      <c r="C75" s="51">
        <f>'Departmental PL'!F56</f>
        <v>0</v>
      </c>
      <c r="D75" s="52">
        <f>'Departmental PL'!G56</f>
        <v>0</v>
      </c>
      <c r="E75" s="51">
        <f>'Departmental PL'!H56</f>
        <v>0</v>
      </c>
      <c r="F75" s="52">
        <f>'Departmental PL'!I56</f>
        <v>0</v>
      </c>
      <c r="G75" s="1787">
        <f>'Departmental PL'!J56</f>
        <v>13494605</v>
      </c>
      <c r="H75" s="104">
        <f>'Departmental PL'!K56</f>
        <v>5835981.6513761468</v>
      </c>
      <c r="I75" s="283">
        <f>'Departmental PL'!L56</f>
        <v>3614727.6</v>
      </c>
      <c r="J75" s="38">
        <f>'Departmental PL'!M56</f>
        <v>1272244</v>
      </c>
      <c r="K75" s="37">
        <f>'Departmental PL'!N56</f>
        <v>2813778.1397904782</v>
      </c>
      <c r="L75" s="38">
        <f>'Departmental PL'!O56</f>
        <v>1259290.7418000002</v>
      </c>
      <c r="M75" s="37">
        <f t="shared" si="46"/>
        <v>800949.46020952193</v>
      </c>
      <c r="N75" s="38">
        <f t="shared" si="47"/>
        <v>12953.258199999807</v>
      </c>
      <c r="O75" s="37">
        <f>'Departmental PL'!R56</f>
        <v>124213.96752663315</v>
      </c>
      <c r="P75" s="38">
        <f>'Departmental PL'!S56</f>
        <v>33295.332000000002</v>
      </c>
      <c r="Q75" s="37">
        <f>'Departmental PL'!T56</f>
        <v>900249.60754034785</v>
      </c>
      <c r="R75" s="38">
        <f>'Departmental PL'!U56</f>
        <v>464370.7782</v>
      </c>
      <c r="S75" s="37">
        <f t="shared" si="48"/>
        <v>-223514.11485745909</v>
      </c>
      <c r="T75" s="39">
        <f t="shared" si="49"/>
        <v>-484712.85200000019</v>
      </c>
      <c r="U75" s="3"/>
      <c r="V75" s="136">
        <f t="shared" si="9"/>
        <v>3838241.7148574591</v>
      </c>
      <c r="W75" s="3"/>
      <c r="X75" s="1795" t="s">
        <v>2012</v>
      </c>
      <c r="Y75" s="2995"/>
    </row>
    <row r="76" spans="1:25" s="81" customFormat="1" x14ac:dyDescent="0.25">
      <c r="A76" s="3005">
        <v>31</v>
      </c>
      <c r="B76" s="1597" t="str">
        <f>'Departmental PL'!D338</f>
        <v xml:space="preserve">   4480 MOVEMENT DISORDERS* - NON-TRENDSTAR</v>
      </c>
      <c r="C76" s="51">
        <f>'Departmental PL'!F338</f>
        <v>0</v>
      </c>
      <c r="D76" s="52">
        <f>'Departmental PL'!G338</f>
        <v>0</v>
      </c>
      <c r="E76" s="51">
        <f>'Departmental PL'!H338</f>
        <v>0</v>
      </c>
      <c r="F76" s="52">
        <f>'Departmental PL'!I338</f>
        <v>0</v>
      </c>
      <c r="G76" s="51">
        <f>'Departmental PL'!J338</f>
        <v>1267860</v>
      </c>
      <c r="H76" s="104">
        <f>'Departmental PL'!K338</f>
        <v>1306441.1333659014</v>
      </c>
      <c r="I76" s="283">
        <f>'Departmental PL'!L338</f>
        <v>504275.42</v>
      </c>
      <c r="J76" s="38">
        <f>'Departmental PL'!M338</f>
        <v>534857</v>
      </c>
      <c r="K76" s="37">
        <f>'Departmental PL'!N338</f>
        <v>417946.05275520281</v>
      </c>
      <c r="L76" s="38">
        <f>'Departmental PL'!O338</f>
        <v>481419.08159999986</v>
      </c>
      <c r="M76" s="37">
        <f t="shared" ref="M76" si="50">+I76-K76</f>
        <v>86329.367244797177</v>
      </c>
      <c r="N76" s="38">
        <f t="shared" ref="N76" si="51">+J76-L76</f>
        <v>53437.918400000141</v>
      </c>
      <c r="O76" s="37">
        <f>'Departmental PL'!R338</f>
        <v>39923.193857991115</v>
      </c>
      <c r="P76" s="38">
        <f>'Departmental PL'!S338</f>
        <v>42001.377199999988</v>
      </c>
      <c r="Q76" s="37">
        <f>'Departmental PL'!T338</f>
        <v>75182.13772158786</v>
      </c>
      <c r="R76" s="38">
        <f>'Departmental PL'!U338</f>
        <v>66548.077599999975</v>
      </c>
      <c r="S76" s="37">
        <f t="shared" ref="S76" si="52">+M76-O76-Q76</f>
        <v>-28775.964334781798</v>
      </c>
      <c r="T76" s="39">
        <f t="shared" ref="T76" si="53">+N76-P76-R76</f>
        <v>-55111.536399999823</v>
      </c>
      <c r="U76" s="3"/>
      <c r="V76" s="136">
        <f t="shared" si="9"/>
        <v>533051.38433478179</v>
      </c>
      <c r="X76" s="1775" t="s">
        <v>2012</v>
      </c>
      <c r="Y76" s="2995"/>
    </row>
    <row r="77" spans="1:25" s="81" customFormat="1" x14ac:dyDescent="0.25">
      <c r="A77" s="3005">
        <v>24</v>
      </c>
      <c r="B77" s="1597" t="str">
        <f>'Departmental PL'!D341</f>
        <v xml:space="preserve">   4400 EPILEPSY  - NON-TRENDSTAR</v>
      </c>
      <c r="C77" s="51">
        <f>'Departmental PL'!F341</f>
        <v>0</v>
      </c>
      <c r="D77" s="52">
        <f>'Departmental PL'!G341</f>
        <v>0</v>
      </c>
      <c r="E77" s="51">
        <f>'Departmental PL'!H341</f>
        <v>0</v>
      </c>
      <c r="F77" s="52">
        <f>'Departmental PL'!I341</f>
        <v>0</v>
      </c>
      <c r="G77" s="51">
        <f>'Departmental PL'!J341</f>
        <v>4278784.53</v>
      </c>
      <c r="H77" s="104">
        <f>'Departmental PL'!K341</f>
        <v>3720062.3441396514</v>
      </c>
      <c r="I77" s="283">
        <f>'Departmental PL'!L341</f>
        <v>1393825.54</v>
      </c>
      <c r="J77" s="38">
        <f>'Departmental PL'!M341</f>
        <v>1193396</v>
      </c>
      <c r="K77" s="37">
        <f>'Departmental PL'!N341</f>
        <v>1086269.6192645533</v>
      </c>
      <c r="L77" s="38">
        <f>'Departmental PL'!O341</f>
        <v>1882290.3791999999</v>
      </c>
      <c r="M77" s="37">
        <f t="shared" ref="M77" si="54">+I77-K77</f>
        <v>307555.92073544674</v>
      </c>
      <c r="N77" s="38">
        <f t="shared" ref="N77" si="55">+J77-L77</f>
        <v>-688894.37919999985</v>
      </c>
      <c r="O77" s="37">
        <f>'Departmental PL'!R341</f>
        <v>123011.39801136394</v>
      </c>
      <c r="P77" s="38">
        <f>'Departmental PL'!S341</f>
        <v>108208.75229999999</v>
      </c>
      <c r="Q77" s="37">
        <f>'Departmental PL'!T341</f>
        <v>272205.55508720106</v>
      </c>
      <c r="R77" s="38">
        <f>'Departmental PL'!U341</f>
        <v>334076.86949999997</v>
      </c>
      <c r="S77" s="37">
        <f t="shared" ref="S77" si="56">+M77-O77-Q77</f>
        <v>-87661.032363118255</v>
      </c>
      <c r="T77" s="39">
        <f t="shared" ref="T77" si="57">+N77-P77-R77</f>
        <v>-1131180.0009999999</v>
      </c>
      <c r="U77" s="3"/>
      <c r="V77" s="136">
        <f t="shared" si="9"/>
        <v>1481486.5723631184</v>
      </c>
      <c r="X77" s="1775" t="s">
        <v>2012</v>
      </c>
      <c r="Y77" s="2995"/>
    </row>
    <row r="78" spans="1:25" s="81" customFormat="1" x14ac:dyDescent="0.25">
      <c r="A78" s="3005">
        <v>29</v>
      </c>
      <c r="B78" s="1785" t="str">
        <f>'Departmental PL'!D344</f>
        <v xml:space="preserve">   4420 NEUROMUSCULAR DISEASE*  - NON-TRENDSTAR</v>
      </c>
      <c r="C78" s="51">
        <f>'Departmental PL'!F344</f>
        <v>0</v>
      </c>
      <c r="D78" s="52">
        <f>'Departmental PL'!G344</f>
        <v>0</v>
      </c>
      <c r="E78" s="51">
        <f>'Departmental PL'!H344</f>
        <v>0</v>
      </c>
      <c r="F78" s="52">
        <f>'Departmental PL'!I344</f>
        <v>0</v>
      </c>
      <c r="G78" s="51">
        <f>'Departmental PL'!J344</f>
        <v>1626512.44</v>
      </c>
      <c r="H78" s="104">
        <f>'Departmental PL'!K344</f>
        <v>1712472.3690533396</v>
      </c>
      <c r="I78" s="283">
        <f>'Departmental PL'!L344</f>
        <v>717526.3</v>
      </c>
      <c r="J78" s="38">
        <f>'Departmental PL'!M344</f>
        <v>712731</v>
      </c>
      <c r="K78" s="37">
        <f>'Departmental PL'!N344</f>
        <v>309653.09296363161</v>
      </c>
      <c r="L78" s="38">
        <f>'Departmental PL'!O344</f>
        <v>320331.45420000009</v>
      </c>
      <c r="M78" s="37">
        <f t="shared" ref="M78" si="58">+I78-K78</f>
        <v>407873.20703636843</v>
      </c>
      <c r="N78" s="38">
        <f t="shared" ref="N78" si="59">+J78-L78</f>
        <v>392399.54579999991</v>
      </c>
      <c r="O78" s="37">
        <f>'Departmental PL'!R344</f>
        <v>62993.242370708489</v>
      </c>
      <c r="P78" s="38">
        <f>'Departmental PL'!S344</f>
        <v>56868.598800000014</v>
      </c>
      <c r="Q78" s="37">
        <f>'Departmental PL'!T344</f>
        <v>94556.093565364397</v>
      </c>
      <c r="R78" s="38">
        <f>'Departmental PL'!U344</f>
        <v>95271.462000000029</v>
      </c>
      <c r="S78" s="37">
        <f t="shared" ref="S78" si="60">+M78-O78-Q78</f>
        <v>250323.87110029554</v>
      </c>
      <c r="T78" s="39">
        <f t="shared" ref="T78" si="61">+N78-P78-R78</f>
        <v>240259.48499999984</v>
      </c>
      <c r="U78" s="3"/>
      <c r="V78" s="136">
        <f t="shared" si="9"/>
        <v>467202.42889970448</v>
      </c>
      <c r="X78" s="1775" t="s">
        <v>2012</v>
      </c>
      <c r="Y78" s="2995"/>
    </row>
    <row r="79" spans="1:25" s="81" customFormat="1" x14ac:dyDescent="0.25">
      <c r="A79" s="3005">
        <v>25</v>
      </c>
      <c r="B79" s="1597" t="str">
        <f>'Departmental PL'!D347</f>
        <v xml:space="preserve">   4410 GENERAL NEUROLOGY  - NON-TRENDSTAR</v>
      </c>
      <c r="C79" s="51">
        <f>'Departmental PL'!F347</f>
        <v>0</v>
      </c>
      <c r="D79" s="52">
        <f>'Departmental PL'!G347</f>
        <v>0</v>
      </c>
      <c r="E79" s="51">
        <f>'Departmental PL'!H347</f>
        <v>0</v>
      </c>
      <c r="F79" s="52">
        <f>'Departmental PL'!I347</f>
        <v>0</v>
      </c>
      <c r="G79" s="51">
        <f>'Departmental PL'!J347</f>
        <v>2923202</v>
      </c>
      <c r="H79" s="104">
        <f>'Departmental PL'!K347</f>
        <v>2424037.3454453698</v>
      </c>
      <c r="I79" s="283">
        <f>'Departmental PL'!L347</f>
        <v>1190870.21</v>
      </c>
      <c r="J79" s="38">
        <f>'Departmental PL'!M347</f>
        <v>960646</v>
      </c>
      <c r="K79" s="37">
        <f>'Departmental PL'!N347</f>
        <v>1064267.0002857882</v>
      </c>
      <c r="L79" s="38">
        <f>'Departmental PL'!O347</f>
        <v>791018.03820000007</v>
      </c>
      <c r="M79" s="37">
        <f t="shared" ref="M79" si="62">+I79-K79</f>
        <v>126603.20971421176</v>
      </c>
      <c r="N79" s="38">
        <f t="shared" ref="N79" si="63">+J79-L79</f>
        <v>169627.96179999993</v>
      </c>
      <c r="O79" s="37">
        <f>'Departmental PL'!R347</f>
        <v>93029.526048432701</v>
      </c>
      <c r="P79" s="38">
        <f>'Departmental PL'!S347</f>
        <v>84850.630799999999</v>
      </c>
      <c r="Q79" s="37">
        <f>'Departmental PL'!T347</f>
        <v>148860.18742445487</v>
      </c>
      <c r="R79" s="38">
        <f>'Departmental PL'!U347</f>
        <v>101733.80880000001</v>
      </c>
      <c r="S79" s="37">
        <f t="shared" ref="S79" si="64">+M79-O79-Q79</f>
        <v>-115286.50375867581</v>
      </c>
      <c r="T79" s="39">
        <f t="shared" ref="T79" si="65">+N79-P79-R79</f>
        <v>-16956.477800000081</v>
      </c>
      <c r="U79" s="3"/>
      <c r="V79" s="136">
        <f t="shared" si="9"/>
        <v>1306156.7137586758</v>
      </c>
      <c r="X79" s="1775" t="s">
        <v>2012</v>
      </c>
      <c r="Y79" s="2995"/>
    </row>
    <row r="80" spans="1:25" s="81" customFormat="1" x14ac:dyDescent="0.25">
      <c r="A80" s="3005">
        <v>26</v>
      </c>
      <c r="B80" s="1597" t="str">
        <f>'Departmental PL'!D350</f>
        <v xml:space="preserve">   4411 NEURO IMMUNOLOGY  - NON-TRENDSTAR</v>
      </c>
      <c r="C80" s="51">
        <f>'Departmental PL'!F350</f>
        <v>0</v>
      </c>
      <c r="D80" s="52">
        <f>'Departmental PL'!G350</f>
        <v>0</v>
      </c>
      <c r="E80" s="51">
        <f>'Departmental PL'!H350</f>
        <v>0</v>
      </c>
      <c r="F80" s="52">
        <f>'Departmental PL'!I350</f>
        <v>0</v>
      </c>
      <c r="G80" s="51">
        <f>'Departmental PL'!J350</f>
        <v>1854968.48</v>
      </c>
      <c r="H80" s="104">
        <f>'Departmental PL'!K350</f>
        <v>1979488.9826535396</v>
      </c>
      <c r="I80" s="283">
        <f>'Departmental PL'!L350</f>
        <v>878463.93</v>
      </c>
      <c r="J80" s="38">
        <f>'Departmental PL'!M350</f>
        <v>844450</v>
      </c>
      <c r="K80" s="37">
        <f>'Departmental PL'!N350</f>
        <v>444624.99422320619</v>
      </c>
      <c r="L80" s="38">
        <f>'Departmental PL'!O350</f>
        <v>502913.26679999998</v>
      </c>
      <c r="M80" s="37">
        <f t="shared" ref="M80" si="66">+I80-K80</f>
        <v>433838.93577679386</v>
      </c>
      <c r="N80" s="38">
        <f t="shared" ref="N80" si="67">+J80-L80</f>
        <v>341536.73320000002</v>
      </c>
      <c r="O80" s="37">
        <f>'Departmental PL'!R350</f>
        <v>65474.655187994802</v>
      </c>
      <c r="P80" s="38">
        <f>'Departmental PL'!S350</f>
        <v>264872.47080000001</v>
      </c>
      <c r="Q80" s="37">
        <f>'Departmental PL'!T350</f>
        <v>68866.889728306051</v>
      </c>
      <c r="R80" s="38">
        <f>'Departmental PL'!U350</f>
        <v>90246.130799999999</v>
      </c>
      <c r="S80" s="37">
        <f t="shared" ref="S80" si="68">+M80-O80-Q80</f>
        <v>299497.390860493</v>
      </c>
      <c r="T80" s="39">
        <f t="shared" ref="T80" si="69">+N80-P80-R80</f>
        <v>-13581.868399999992</v>
      </c>
      <c r="U80" s="3"/>
      <c r="V80" s="136">
        <f t="shared" si="9"/>
        <v>578966.53913950711</v>
      </c>
      <c r="X80" s="1775" t="s">
        <v>2012</v>
      </c>
      <c r="Y80" s="2995"/>
    </row>
    <row r="81" spans="1:25" s="81" customFormat="1" x14ac:dyDescent="0.25">
      <c r="A81" s="3005">
        <v>27</v>
      </c>
      <c r="B81" s="1597" t="str">
        <f>'Departmental PL'!D353</f>
        <v xml:space="preserve">   4412 NEURO ONCOLOGY  - NON-TRENDSTAR</v>
      </c>
      <c r="C81" s="51">
        <f>'Departmental PL'!F353</f>
        <v>0</v>
      </c>
      <c r="D81" s="52">
        <f>'Departmental PL'!G353</f>
        <v>0</v>
      </c>
      <c r="E81" s="51">
        <f>'Departmental PL'!H353</f>
        <v>0</v>
      </c>
      <c r="F81" s="52">
        <f>'Departmental PL'!I353</f>
        <v>0</v>
      </c>
      <c r="G81" s="51">
        <f>'Departmental PL'!J353</f>
        <v>630625</v>
      </c>
      <c r="H81" s="104">
        <f>'Departmental PL'!K353</f>
        <v>742696.96277688968</v>
      </c>
      <c r="I81" s="283">
        <f>'Departmental PL'!L353</f>
        <v>320357.39</v>
      </c>
      <c r="J81" s="38">
        <f>'Departmental PL'!M353</f>
        <v>325227</v>
      </c>
      <c r="K81" s="37">
        <f>'Departmental PL'!N353</f>
        <v>327538.21263627987</v>
      </c>
      <c r="L81" s="38">
        <f>'Departmental PL'!O353</f>
        <v>264799.51680000004</v>
      </c>
      <c r="M81" s="37">
        <f t="shared" ref="M81" si="70">+I81-K81</f>
        <v>-7180.8226362798596</v>
      </c>
      <c r="N81" s="38">
        <f t="shared" ref="N81" si="71">+J81-L81</f>
        <v>60427.483199999959</v>
      </c>
      <c r="O81" s="37">
        <f>'Departmental PL'!R353</f>
        <v>21065.175221116289</v>
      </c>
      <c r="P81" s="38">
        <f>'Departmental PL'!S353</f>
        <v>90956.081000000006</v>
      </c>
      <c r="Q81" s="37">
        <f>'Departmental PL'!T353</f>
        <v>45543.019373623887</v>
      </c>
      <c r="R81" s="38">
        <f>'Departmental PL'!U353</f>
        <v>41384.3914</v>
      </c>
      <c r="S81" s="37">
        <f t="shared" ref="S81" si="72">+M81-O81-Q81</f>
        <v>-73789.017231020029</v>
      </c>
      <c r="T81" s="39">
        <f t="shared" ref="T81" si="73">+N81-P81-R81</f>
        <v>-71912.98920000004</v>
      </c>
      <c r="U81" s="3"/>
      <c r="V81" s="136">
        <f t="shared" si="9"/>
        <v>394146.40723102004</v>
      </c>
      <c r="X81" s="1775" t="s">
        <v>2012</v>
      </c>
      <c r="Y81" s="2995"/>
    </row>
    <row r="82" spans="1:25" s="81" customFormat="1" x14ac:dyDescent="0.25">
      <c r="A82" s="3005">
        <v>28</v>
      </c>
      <c r="B82" s="1597" t="str">
        <f>'Departmental PL'!D356</f>
        <v xml:space="preserve">   4413 Neuromedicine ICU  - NON-TRENDSTAR-OUTPATIENT</v>
      </c>
      <c r="C82" s="51">
        <f>'Departmental PL'!F356</f>
        <v>0</v>
      </c>
      <c r="D82" s="52">
        <f>'Departmental PL'!G356</f>
        <v>0</v>
      </c>
      <c r="E82" s="51">
        <f>'Departmental PL'!H356</f>
        <v>0</v>
      </c>
      <c r="F82" s="52">
        <f>'Departmental PL'!I356</f>
        <v>0</v>
      </c>
      <c r="G82" s="51">
        <f>'Departmental PL'!J356</f>
        <v>0</v>
      </c>
      <c r="H82" s="104">
        <f>'Departmental PL'!K356</f>
        <v>0</v>
      </c>
      <c r="I82" s="283">
        <f>'Departmental PL'!L356</f>
        <v>13418.66</v>
      </c>
      <c r="J82" s="38">
        <f>'Departmental PL'!M356</f>
        <v>0</v>
      </c>
      <c r="K82" s="37">
        <f>'Departmental PL'!N356</f>
        <v>0</v>
      </c>
      <c r="L82" s="38">
        <f>'Departmental PL'!O356</f>
        <v>0</v>
      </c>
      <c r="M82" s="37">
        <f t="shared" ref="M82:M88" si="74">+I82-K82</f>
        <v>13418.66</v>
      </c>
      <c r="N82" s="38">
        <f t="shared" ref="N82:N88" si="75">+J82-L82</f>
        <v>0</v>
      </c>
      <c r="O82" s="37">
        <f>'Departmental PL'!R356</f>
        <v>0</v>
      </c>
      <c r="P82" s="38">
        <f>'Departmental PL'!S356</f>
        <v>0</v>
      </c>
      <c r="Q82" s="37">
        <f>'Departmental PL'!T356</f>
        <v>0</v>
      </c>
      <c r="R82" s="38">
        <f>'Departmental PL'!U356</f>
        <v>0</v>
      </c>
      <c r="S82" s="37">
        <f t="shared" ref="S82:S88" si="76">+M82-O82-Q82</f>
        <v>13418.66</v>
      </c>
      <c r="T82" s="39">
        <f t="shared" ref="T82:T88" si="77">+N82-P82-R82</f>
        <v>0</v>
      </c>
      <c r="U82" s="3"/>
      <c r="V82" s="136">
        <f t="shared" si="9"/>
        <v>0</v>
      </c>
      <c r="X82" s="1775" t="s">
        <v>2012</v>
      </c>
      <c r="Y82" s="2995"/>
    </row>
    <row r="83" spans="1:25" s="81" customFormat="1" x14ac:dyDescent="0.25">
      <c r="A83" s="3005">
        <v>28</v>
      </c>
      <c r="B83" s="1597" t="str">
        <f>'Departmental PL'!D357</f>
        <v xml:space="preserve">   4413 Neuromedicine ICU  - NON-TRENDSTAR- INPATIENT</v>
      </c>
      <c r="C83" s="51">
        <f>'Departmental PL'!F357</f>
        <v>0</v>
      </c>
      <c r="D83" s="52">
        <f>'Departmental PL'!G357</f>
        <v>0</v>
      </c>
      <c r="E83" s="51">
        <f>'Departmental PL'!H357</f>
        <v>0</v>
      </c>
      <c r="F83" s="52">
        <f>'Departmental PL'!I357</f>
        <v>0</v>
      </c>
      <c r="G83" s="51">
        <f>'Departmental PL'!J357</f>
        <v>2304490</v>
      </c>
      <c r="H83" s="104">
        <f>'Departmental PL'!K357</f>
        <v>1848680</v>
      </c>
      <c r="I83" s="283">
        <f>'Departmental PL'!L357</f>
        <v>734971.73</v>
      </c>
      <c r="J83" s="38">
        <f>'Departmental PL'!M357</f>
        <v>519229</v>
      </c>
      <c r="K83" s="37">
        <f>'Departmental PL'!N357</f>
        <v>509340.42</v>
      </c>
      <c r="L83" s="38">
        <f>'Departmental PL'!O357</f>
        <v>839424</v>
      </c>
      <c r="M83" s="37">
        <f t="shared" si="74"/>
        <v>225631.31</v>
      </c>
      <c r="N83" s="38">
        <f t="shared" si="75"/>
        <v>-320195</v>
      </c>
      <c r="O83" s="37">
        <f>'Departmental PL'!R357</f>
        <v>0.2</v>
      </c>
      <c r="P83" s="38">
        <f>'Departmental PL'!S357</f>
        <v>0.23</v>
      </c>
      <c r="Q83" s="37">
        <f>'Departmental PL'!T357</f>
        <v>59424.46</v>
      </c>
      <c r="R83" s="38">
        <f>'Departmental PL'!U357</f>
        <v>89187.69</v>
      </c>
      <c r="S83" s="37">
        <f t="shared" si="76"/>
        <v>166206.65</v>
      </c>
      <c r="T83" s="39">
        <f t="shared" si="77"/>
        <v>-409382.92</v>
      </c>
      <c r="U83" s="3"/>
      <c r="V83" s="136">
        <f t="shared" si="9"/>
        <v>568765.07999999996</v>
      </c>
      <c r="X83" s="1775" t="s">
        <v>2012</v>
      </c>
      <c r="Y83" s="2995"/>
    </row>
    <row r="84" spans="1:25" s="81" customFormat="1" x14ac:dyDescent="0.25">
      <c r="A84" s="3005">
        <v>13</v>
      </c>
      <c r="B84" s="1802" t="s">
        <v>2323</v>
      </c>
      <c r="C84" s="2390">
        <f>+'Departmental PL'!F248</f>
        <v>0</v>
      </c>
      <c r="D84" s="2391">
        <f>+'Departmental PL'!G248</f>
        <v>0</v>
      </c>
      <c r="E84" s="2390">
        <f>+'Departmental PL'!H248</f>
        <v>0</v>
      </c>
      <c r="F84" s="2391">
        <f>+'Departmental PL'!I248</f>
        <v>0</v>
      </c>
      <c r="G84" s="2390">
        <f>+'Departmental PL'!J248</f>
        <v>903925</v>
      </c>
      <c r="H84" s="2392">
        <f>+'Departmental PL'!K248</f>
        <v>0</v>
      </c>
      <c r="I84" s="1808">
        <f>+'Departmental PL'!L248</f>
        <v>375385.69</v>
      </c>
      <c r="J84" s="2393">
        <f>+'Departmental PL'!M248</f>
        <v>0</v>
      </c>
      <c r="K84" s="1808">
        <f>+'Departmental PL'!N248</f>
        <v>571133.29459925019</v>
      </c>
      <c r="L84" s="2393">
        <f>+'Departmental PL'!O248</f>
        <v>0</v>
      </c>
      <c r="M84" s="1808">
        <f t="shared" ref="M84:M86" si="78">+I84-K84</f>
        <v>-195747.60459925019</v>
      </c>
      <c r="N84" s="2393">
        <f t="shared" ref="N84:N86" si="79">+J84-L84</f>
        <v>0</v>
      </c>
      <c r="O84" s="1808">
        <f>+'Departmental PL'!R248</f>
        <v>38.551107633166218</v>
      </c>
      <c r="P84" s="2393">
        <f>+'Departmental PL'!S248</f>
        <v>0</v>
      </c>
      <c r="Q84" s="1808">
        <f>+'Departmental PL'!T248</f>
        <v>71569.838823950078</v>
      </c>
      <c r="R84" s="2393">
        <f>+'Departmental PL'!U248</f>
        <v>0</v>
      </c>
      <c r="S84" s="1808">
        <f t="shared" ref="S84:S86" si="80">+M84-O84-Q84</f>
        <v>-267355.99453083344</v>
      </c>
      <c r="T84" s="2394">
        <f t="shared" ref="T84:T86" si="81">+N84-P84-R84</f>
        <v>0</v>
      </c>
      <c r="U84" s="1807"/>
      <c r="V84" s="1804">
        <f t="shared" si="9"/>
        <v>642741.68453083339</v>
      </c>
      <c r="W84" s="1807"/>
      <c r="X84" s="1775" t="s">
        <v>2012</v>
      </c>
      <c r="Y84" s="2997" t="s">
        <v>2647</v>
      </c>
    </row>
    <row r="85" spans="1:25" s="81" customFormat="1" x14ac:dyDescent="0.25">
      <c r="A85" s="3005">
        <v>14</v>
      </c>
      <c r="B85" s="1802" t="s">
        <v>2324</v>
      </c>
      <c r="C85" s="2390">
        <f>+'Departmental PL'!F251</f>
        <v>0</v>
      </c>
      <c r="D85" s="2391">
        <f>+'Departmental PL'!G251</f>
        <v>0</v>
      </c>
      <c r="E85" s="2390">
        <f>+'Departmental PL'!H251</f>
        <v>0</v>
      </c>
      <c r="F85" s="2391">
        <f>+'Departmental PL'!I251</f>
        <v>0</v>
      </c>
      <c r="G85" s="2390">
        <f>+'Departmental PL'!J251</f>
        <v>1721880</v>
      </c>
      <c r="H85" s="2392">
        <f>+'Departmental PL'!K251</f>
        <v>0</v>
      </c>
      <c r="I85" s="1808">
        <f>+'Departmental PL'!L251</f>
        <v>833294.02</v>
      </c>
      <c r="J85" s="2393">
        <f>+'Departmental PL'!M251</f>
        <v>0</v>
      </c>
      <c r="K85" s="1808">
        <f>+'Departmental PL'!N251</f>
        <v>922868.8073214374</v>
      </c>
      <c r="L85" s="2393">
        <f>+'Departmental PL'!O251</f>
        <v>0</v>
      </c>
      <c r="M85" s="1808">
        <f t="shared" si="78"/>
        <v>-89574.787321437383</v>
      </c>
      <c r="N85" s="2393">
        <f t="shared" si="79"/>
        <v>0</v>
      </c>
      <c r="O85" s="1808">
        <f>+'Departmental PL'!R251</f>
        <v>18.729947935677185</v>
      </c>
      <c r="P85" s="2393">
        <f>+'Departmental PL'!S251</f>
        <v>0</v>
      </c>
      <c r="Q85" s="1808">
        <f>+'Departmental PL'!T251</f>
        <v>111185.34638483687</v>
      </c>
      <c r="R85" s="2393">
        <f>+'Departmental PL'!U251</f>
        <v>0</v>
      </c>
      <c r="S85" s="1808">
        <f t="shared" si="80"/>
        <v>-200778.86365420994</v>
      </c>
      <c r="T85" s="2394">
        <f t="shared" si="81"/>
        <v>0</v>
      </c>
      <c r="U85" s="1807"/>
      <c r="V85" s="1804">
        <f t="shared" si="9"/>
        <v>1034072.8836542099</v>
      </c>
      <c r="W85" s="1807"/>
      <c r="X85" s="1775" t="s">
        <v>2012</v>
      </c>
      <c r="Y85" s="2997" t="s">
        <v>2647</v>
      </c>
    </row>
    <row r="86" spans="1:25" s="81" customFormat="1" x14ac:dyDescent="0.25">
      <c r="A86" s="3005">
        <v>15</v>
      </c>
      <c r="B86" s="1802" t="s">
        <v>2325</v>
      </c>
      <c r="C86" s="2390">
        <f>+'Departmental PL'!F254</f>
        <v>0</v>
      </c>
      <c r="D86" s="2391">
        <f>+'Departmental PL'!G254</f>
        <v>0</v>
      </c>
      <c r="E86" s="2390">
        <f>+'Departmental PL'!H254</f>
        <v>0</v>
      </c>
      <c r="F86" s="2391">
        <f>+'Departmental PL'!I254</f>
        <v>0</v>
      </c>
      <c r="G86" s="2390">
        <f>+'Departmental PL'!J254</f>
        <v>542650</v>
      </c>
      <c r="H86" s="2392">
        <f>+'Departmental PL'!K254</f>
        <v>0</v>
      </c>
      <c r="I86" s="1808">
        <f>+'Departmental PL'!L254</f>
        <v>265812.69999999995</v>
      </c>
      <c r="J86" s="2393">
        <f>+'Departmental PL'!M254</f>
        <v>0</v>
      </c>
      <c r="K86" s="1808">
        <f>+'Departmental PL'!N254</f>
        <v>340249.10480653879</v>
      </c>
      <c r="L86" s="2393">
        <f>+'Departmental PL'!O254</f>
        <v>0</v>
      </c>
      <c r="M86" s="1808">
        <f t="shared" si="78"/>
        <v>-74436.404806538834</v>
      </c>
      <c r="N86" s="2393">
        <f t="shared" si="79"/>
        <v>0</v>
      </c>
      <c r="O86" s="1808">
        <f>+'Departmental PL'!R254</f>
        <v>0.18797973315441527</v>
      </c>
      <c r="P86" s="2393">
        <f>+'Departmental PL'!S254</f>
        <v>0</v>
      </c>
      <c r="Q86" s="1808">
        <f>+'Departmental PL'!T254</f>
        <v>41025.93367239034</v>
      </c>
      <c r="R86" s="2393">
        <f>+'Departmental PL'!U254</f>
        <v>0</v>
      </c>
      <c r="S86" s="1808">
        <f t="shared" si="80"/>
        <v>-115462.52645866232</v>
      </c>
      <c r="T86" s="2394">
        <f t="shared" si="81"/>
        <v>0</v>
      </c>
      <c r="U86" s="1807"/>
      <c r="V86" s="1804">
        <f t="shared" si="9"/>
        <v>381275.22645866231</v>
      </c>
      <c r="W86" s="1807"/>
      <c r="X86" s="1775" t="s">
        <v>2012</v>
      </c>
      <c r="Y86" s="2997" t="s">
        <v>2647</v>
      </c>
    </row>
    <row r="87" spans="1:25" s="81" customFormat="1" x14ac:dyDescent="0.25">
      <c r="A87" s="3005">
        <v>17</v>
      </c>
      <c r="B87" s="1946" t="str">
        <f>+'Departmental PL'!D245</f>
        <v xml:space="preserve">  4880 ADULTS W/ SPECIAL HEALTHCARE NEEDS (ASHCN) - NON-TRENDSTAR</v>
      </c>
      <c r="C87" s="1938">
        <f>'Departmental PL'!F245</f>
        <v>0</v>
      </c>
      <c r="D87" s="1939">
        <f>'Departmental PL'!G245</f>
        <v>0</v>
      </c>
      <c r="E87" s="1938">
        <f>'Departmental PL'!H245</f>
        <v>0</v>
      </c>
      <c r="F87" s="1939">
        <f>'Departmental PL'!I245</f>
        <v>0</v>
      </c>
      <c r="G87" s="1938">
        <f>'Departmental PL'!J245</f>
        <v>584981</v>
      </c>
      <c r="H87" s="1940">
        <f>'Departmental PL'!K245</f>
        <v>28036.48</v>
      </c>
      <c r="I87" s="1941">
        <f>'Departmental PL'!L245</f>
        <v>262981.40000000002</v>
      </c>
      <c r="J87" s="1942">
        <f>'Departmental PL'!M245</f>
        <v>28036.48</v>
      </c>
      <c r="K87" s="1941">
        <f>'Departmental PL'!N245</f>
        <v>673719.18376479007</v>
      </c>
      <c r="L87" s="1942">
        <f>'Departmental PL'!O245</f>
        <v>0</v>
      </c>
      <c r="M87" s="1941">
        <f t="shared" ref="M87" si="82">+I87-K87</f>
        <v>-410737.78376479005</v>
      </c>
      <c r="N87" s="1942">
        <f t="shared" ref="N87" si="83">+J87-L87</f>
        <v>28036.48</v>
      </c>
      <c r="O87" s="1941">
        <f>'Departmental PL'!R245</f>
        <v>859.0038960496538</v>
      </c>
      <c r="P87" s="1942">
        <f>'Departmental PL'!S245</f>
        <v>0</v>
      </c>
      <c r="Q87" s="1941">
        <f>'Departmental PL'!T245</f>
        <v>116073.56950920125</v>
      </c>
      <c r="R87" s="1942">
        <f>'Departmental PL'!U245</f>
        <v>0</v>
      </c>
      <c r="S87" s="1941">
        <f t="shared" ref="S87" si="84">+M87-O87-Q87</f>
        <v>-527670.35717004095</v>
      </c>
      <c r="T87" s="1943">
        <f t="shared" ref="T87" si="85">+N87-P87-R87</f>
        <v>28036.48</v>
      </c>
      <c r="U87" s="1944"/>
      <c r="V87" s="1945">
        <f t="shared" si="9"/>
        <v>790651.75717004098</v>
      </c>
      <c r="X87" s="1775"/>
      <c r="Y87" s="2995"/>
    </row>
    <row r="88" spans="1:25" s="81" customFormat="1" x14ac:dyDescent="0.25">
      <c r="A88" s="3005">
        <v>32</v>
      </c>
      <c r="B88" s="1597" t="str">
        <f>'Departmental PL'!D360</f>
        <v xml:space="preserve">    6200 OPD-PED NEUROLOGY* - NON-TRENDSTAR</v>
      </c>
      <c r="C88" s="51">
        <f>'Departmental PL'!F360</f>
        <v>0</v>
      </c>
      <c r="D88" s="52">
        <f>'Departmental PL'!G360</f>
        <v>0</v>
      </c>
      <c r="E88" s="51">
        <f>'Departmental PL'!H360</f>
        <v>0</v>
      </c>
      <c r="F88" s="52">
        <f>'Departmental PL'!I360</f>
        <v>0</v>
      </c>
      <c r="G88" s="51">
        <f>'Departmental PL'!J360</f>
        <v>3630935</v>
      </c>
      <c r="H88" s="104">
        <f>'Departmental PL'!K360</f>
        <v>3699291.469194313</v>
      </c>
      <c r="I88" s="283">
        <f>'Departmental PL'!L360</f>
        <v>1726702.91</v>
      </c>
      <c r="J88" s="38">
        <f>'Departmental PL'!M360</f>
        <v>1561101</v>
      </c>
      <c r="K88" s="37">
        <f>'Departmental PL'!N360</f>
        <v>1819737.2964732994</v>
      </c>
      <c r="L88" s="38">
        <f>'Departmental PL'!O360</f>
        <v>2114720.1984000001</v>
      </c>
      <c r="M88" s="37">
        <f t="shared" si="74"/>
        <v>-93034.38647329947</v>
      </c>
      <c r="N88" s="38">
        <f t="shared" si="75"/>
        <v>-553619.19840000011</v>
      </c>
      <c r="O88" s="37">
        <f>'Departmental PL'!R360</f>
        <v>90974.645589045467</v>
      </c>
      <c r="P88" s="38">
        <f>'Departmental PL'!S360</f>
        <v>275000.58240000001</v>
      </c>
      <c r="Q88" s="37">
        <f>'Departmental PL'!T360</f>
        <v>241763.13225151692</v>
      </c>
      <c r="R88" s="38">
        <f>'Departmental PL'!U360</f>
        <v>333724.65599999996</v>
      </c>
      <c r="S88" s="37">
        <f t="shared" si="76"/>
        <v>-425772.16431386187</v>
      </c>
      <c r="T88" s="39">
        <f t="shared" si="77"/>
        <v>-1162344.4368</v>
      </c>
      <c r="U88" s="3"/>
      <c r="V88" s="136">
        <f t="shared" si="9"/>
        <v>2152475.0743138618</v>
      </c>
      <c r="X88" s="1775" t="s">
        <v>2012</v>
      </c>
      <c r="Y88" s="2995"/>
    </row>
    <row r="89" spans="1:25" s="81" customFormat="1" x14ac:dyDescent="0.25">
      <c r="A89" s="3005">
        <v>33</v>
      </c>
      <c r="B89" s="1597" t="str">
        <f>'Departmental PL'!D368</f>
        <v xml:space="preserve">   6110    STROKE SERVICES  - NON-TRENDSTAR - OUTPATIENT</v>
      </c>
      <c r="C89" s="51">
        <f>'Departmental PL'!F368</f>
        <v>0</v>
      </c>
      <c r="D89" s="52">
        <f>'Departmental PL'!G368</f>
        <v>0</v>
      </c>
      <c r="E89" s="51">
        <f>'Departmental PL'!H368</f>
        <v>0</v>
      </c>
      <c r="F89" s="52">
        <f>'Departmental PL'!I368</f>
        <v>0</v>
      </c>
      <c r="G89" s="51">
        <f>'Departmental PL'!J368</f>
        <v>3842480</v>
      </c>
      <c r="H89" s="104">
        <f>'Departmental PL'!K368</f>
        <v>3534595.4987834552</v>
      </c>
      <c r="I89" s="283">
        <f>'Departmental PL'!L368</f>
        <v>1340241.04</v>
      </c>
      <c r="J89" s="38">
        <f>'Departmental PL'!M368</f>
        <v>1162175</v>
      </c>
      <c r="K89" s="37">
        <f>'Departmental PL'!N368</f>
        <v>2427540.0630523278</v>
      </c>
      <c r="L89" s="38">
        <f>'Departmental PL'!O368</f>
        <v>2431480.5495000002</v>
      </c>
      <c r="M89" s="37">
        <f t="shared" ref="M89:M90" si="86">+I89-K89</f>
        <v>-1087299.0230523278</v>
      </c>
      <c r="N89" s="38">
        <f t="shared" ref="N89:N90" si="87">+J89-L89</f>
        <v>-1269305.5495000002</v>
      </c>
      <c r="O89" s="37">
        <f>'Departmental PL'!R368</f>
        <v>125208.37029520544</v>
      </c>
      <c r="P89" s="38">
        <f>'Departmental PL'!S368</f>
        <v>6268.1475</v>
      </c>
      <c r="Q89" s="37">
        <f>'Departmental PL'!T368</f>
        <v>308515.02615567384</v>
      </c>
      <c r="R89" s="38">
        <f>'Departmental PL'!U368</f>
        <v>318765.27049999998</v>
      </c>
      <c r="S89" s="37">
        <f t="shared" ref="S89:S90" si="88">+M89-O89-Q89</f>
        <v>-1521022.4195032071</v>
      </c>
      <c r="T89" s="39">
        <f t="shared" ref="T89:T90" si="89">+N89-P89-R89</f>
        <v>-1594338.9675000003</v>
      </c>
      <c r="U89" s="3"/>
      <c r="V89" s="136">
        <f t="shared" si="9"/>
        <v>2861263.4595032074</v>
      </c>
      <c r="X89" s="1775" t="s">
        <v>2012</v>
      </c>
      <c r="Y89" s="2995"/>
    </row>
    <row r="90" spans="1:25" s="81" customFormat="1" x14ac:dyDescent="0.25">
      <c r="A90" s="3005">
        <v>33</v>
      </c>
      <c r="B90" s="1597" t="str">
        <f>'Departmental PL'!D369</f>
        <v xml:space="preserve">   6110    STROKE SERVICES  - NON-TRENDSTAR - INPATIENT</v>
      </c>
      <c r="C90" s="51">
        <f>'Departmental PL'!F369</f>
        <v>0</v>
      </c>
      <c r="D90" s="52">
        <f>'Departmental PL'!G369</f>
        <v>0</v>
      </c>
      <c r="E90" s="51">
        <f>'Departmental PL'!H369</f>
        <v>0</v>
      </c>
      <c r="F90" s="52">
        <f>'Departmental PL'!I369</f>
        <v>0</v>
      </c>
      <c r="G90" s="2963">
        <f>'Departmental PL'!J369</f>
        <v>0</v>
      </c>
      <c r="H90" s="104">
        <f>'Departmental PL'!K369</f>
        <v>0</v>
      </c>
      <c r="I90" s="283">
        <f>'Departmental PL'!L369</f>
        <v>0</v>
      </c>
      <c r="J90" s="38">
        <f>'Departmental PL'!M369</f>
        <v>0</v>
      </c>
      <c r="K90" s="37">
        <f>'Departmental PL'!N369</f>
        <v>0</v>
      </c>
      <c r="L90" s="38">
        <f>'Departmental PL'!O369</f>
        <v>0</v>
      </c>
      <c r="M90" s="37">
        <f t="shared" si="86"/>
        <v>0</v>
      </c>
      <c r="N90" s="38">
        <f t="shared" si="87"/>
        <v>0</v>
      </c>
      <c r="O90" s="37">
        <f>'Departmental PL'!R369</f>
        <v>0</v>
      </c>
      <c r="P90" s="38">
        <f>'Departmental PL'!S369</f>
        <v>0</v>
      </c>
      <c r="Q90" s="37">
        <f>'Departmental PL'!T369</f>
        <v>0</v>
      </c>
      <c r="R90" s="38">
        <f>'Departmental PL'!U369</f>
        <v>0</v>
      </c>
      <c r="S90" s="37">
        <f t="shared" si="88"/>
        <v>0</v>
      </c>
      <c r="T90" s="39">
        <f t="shared" si="89"/>
        <v>0</v>
      </c>
      <c r="U90" s="3"/>
      <c r="V90" s="136">
        <f t="shared" si="9"/>
        <v>0</v>
      </c>
      <c r="X90" s="1775" t="s">
        <v>2012</v>
      </c>
      <c r="Y90" s="2995"/>
    </row>
    <row r="91" spans="1:25" s="81" customFormat="1" x14ac:dyDescent="0.25">
      <c r="A91" s="3005">
        <v>53</v>
      </c>
      <c r="B91" s="1597" t="str">
        <f>'Departmental PL'!D898</f>
        <v xml:space="preserve"> 6420 OPD-EYE - IDX Billed</v>
      </c>
      <c r="C91" s="51">
        <f>'Departmental PL'!F898</f>
        <v>0</v>
      </c>
      <c r="D91" s="52">
        <f>'Departmental PL'!G898</f>
        <v>0</v>
      </c>
      <c r="E91" s="51">
        <f>'Departmental PL'!H898</f>
        <v>0</v>
      </c>
      <c r="F91" s="52">
        <f>'Departmental PL'!I898</f>
        <v>0</v>
      </c>
      <c r="G91" s="51">
        <f>'Departmental PL'!J898</f>
        <v>302789.94</v>
      </c>
      <c r="H91" s="104">
        <f>'Departmental PL'!K898</f>
        <v>0</v>
      </c>
      <c r="I91" s="283">
        <f>'Departmental PL'!L898</f>
        <v>302789.94</v>
      </c>
      <c r="J91" s="38">
        <f>'Departmental PL'!M898</f>
        <v>0</v>
      </c>
      <c r="K91" s="37">
        <f>'Departmental PL'!N898</f>
        <v>97665.790765848898</v>
      </c>
      <c r="L91" s="38">
        <f>'Departmental PL'!O898</f>
        <v>0</v>
      </c>
      <c r="M91" s="37">
        <f t="shared" ref="M91" si="90">+I91-K91</f>
        <v>205124.14923415112</v>
      </c>
      <c r="N91" s="38">
        <f t="shared" ref="N91" si="91">+J91-L91</f>
        <v>0</v>
      </c>
      <c r="O91" s="37">
        <f>'Departmental PL'!R898</f>
        <v>13554.249398984808</v>
      </c>
      <c r="P91" s="38">
        <f>'Departmental PL'!S898</f>
        <v>0</v>
      </c>
      <c r="Q91" s="37">
        <f>'Departmental PL'!T898</f>
        <v>33097.146971127309</v>
      </c>
      <c r="R91" s="38">
        <f>'Departmental PL'!U898</f>
        <v>0</v>
      </c>
      <c r="S91" s="37">
        <f t="shared" ref="S91" si="92">+M91-O91-Q91</f>
        <v>158472.75286403901</v>
      </c>
      <c r="T91" s="39">
        <f t="shared" ref="T91" si="93">+N91-P91-R91</f>
        <v>0</v>
      </c>
      <c r="U91" s="3"/>
      <c r="V91" s="136">
        <f t="shared" si="9"/>
        <v>144317.18713596102</v>
      </c>
      <c r="X91" s="1775" t="s">
        <v>2012</v>
      </c>
      <c r="Y91" s="2995"/>
    </row>
    <row r="92" spans="1:25" s="81" customFormat="1" x14ac:dyDescent="0.25">
      <c r="A92" s="3005">
        <v>23</v>
      </c>
      <c r="B92" s="1785" t="str">
        <f>'Departmental PL'!D264</f>
        <v>6630 USM - EAST SIDE*</v>
      </c>
      <c r="C92" s="51">
        <f>'Departmental PL'!F297</f>
        <v>0</v>
      </c>
      <c r="D92" s="52">
        <f>'Departmental PL'!G297</f>
        <v>0</v>
      </c>
      <c r="E92" s="51">
        <f>'Departmental PL'!H297</f>
        <v>0</v>
      </c>
      <c r="F92" s="52">
        <f>'Departmental PL'!I297</f>
        <v>0</v>
      </c>
      <c r="G92" s="1787">
        <f>'Departmental PL'!J297</f>
        <v>0</v>
      </c>
      <c r="H92" s="104">
        <f>'Departmental PL'!K297</f>
        <v>-16676.150000000001</v>
      </c>
      <c r="I92" s="1791">
        <f>'Departmental PL'!L297</f>
        <v>0</v>
      </c>
      <c r="J92" s="38">
        <f>'Departmental PL'!M297</f>
        <v>-16676.150000000001</v>
      </c>
      <c r="K92" s="37">
        <f>'Departmental PL'!N297</f>
        <v>0</v>
      </c>
      <c r="L92" s="38">
        <f>'Departmental PL'!O297</f>
        <v>0</v>
      </c>
      <c r="M92" s="37">
        <f t="shared" ref="M92" si="94">+I92-K92</f>
        <v>0</v>
      </c>
      <c r="N92" s="38">
        <f t="shared" ref="N92" si="95">+J92-L92</f>
        <v>-16676.150000000001</v>
      </c>
      <c r="O92" s="37">
        <f>'Departmental PL'!R297</f>
        <v>0</v>
      </c>
      <c r="P92" s="38">
        <f>'Departmental PL'!S297</f>
        <v>0</v>
      </c>
      <c r="Q92" s="37">
        <f>'Departmental PL'!T297</f>
        <v>0</v>
      </c>
      <c r="R92" s="38">
        <f>'Departmental PL'!U297</f>
        <v>0</v>
      </c>
      <c r="S92" s="37">
        <f t="shared" ref="S92" si="96">+M92-O92-Q92</f>
        <v>0</v>
      </c>
      <c r="T92" s="39">
        <f t="shared" ref="T92" si="97">+N92-P92-R92</f>
        <v>-16676.150000000001</v>
      </c>
      <c r="U92" s="3"/>
      <c r="V92" s="136">
        <f t="shared" si="9"/>
        <v>0</v>
      </c>
      <c r="X92" s="1795"/>
      <c r="Y92" s="2995"/>
    </row>
    <row r="93" spans="1:25" s="81" customFormat="1" x14ac:dyDescent="0.25">
      <c r="A93" s="3005">
        <v>7</v>
      </c>
      <c r="B93" s="1951" t="str">
        <f>'Departmental PL'!D59</f>
        <v>6501 AIR RED CREEK  * - IDX BILLED</v>
      </c>
      <c r="C93" s="1952">
        <f>'Departmental PL'!F59</f>
        <v>0</v>
      </c>
      <c r="D93" s="1953">
        <f>'Departmental PL'!G59</f>
        <v>0</v>
      </c>
      <c r="E93" s="1952">
        <f>'Departmental PL'!H59</f>
        <v>0</v>
      </c>
      <c r="F93" s="1953">
        <f>'Departmental PL'!I59</f>
        <v>0</v>
      </c>
      <c r="G93" s="1952">
        <f>'Departmental PL'!J59</f>
        <v>5846966.5700000003</v>
      </c>
      <c r="H93" s="1954">
        <f>'Departmental PL'!K59</f>
        <v>2213646.1277557942</v>
      </c>
      <c r="I93" s="1955">
        <f>'Departmental PL'!L59</f>
        <v>2936079.61</v>
      </c>
      <c r="J93" s="1956">
        <f>'Departmental PL'!M59</f>
        <v>783188</v>
      </c>
      <c r="K93" s="1955">
        <f>'Departmental PL'!N59</f>
        <v>3562415.1143472288</v>
      </c>
      <c r="L93" s="1956">
        <f>'Departmental PL'!O59</f>
        <v>1087933.3959999999</v>
      </c>
      <c r="M93" s="1955">
        <f t="shared" ref="M93" si="98">+I93-K93</f>
        <v>-626335.50434722891</v>
      </c>
      <c r="N93" s="1956">
        <f t="shared" ref="N93" si="99">+J93-L93</f>
        <v>-304745.39599999995</v>
      </c>
      <c r="O93" s="1955">
        <f>'Departmental PL'!R59</f>
        <v>16446.724465130272</v>
      </c>
      <c r="P93" s="1956">
        <f>'Departmental PL'!S59</f>
        <v>45.267199999999995</v>
      </c>
      <c r="Q93" s="1955">
        <f>'Departmental PL'!T59</f>
        <v>457702.76463841955</v>
      </c>
      <c r="R93" s="1956">
        <f>'Departmental PL'!U59</f>
        <v>120880.24960000001</v>
      </c>
      <c r="S93" s="1955">
        <f t="shared" ref="S93" si="100">+M93-O93-Q93</f>
        <v>-1100484.9934507788</v>
      </c>
      <c r="T93" s="1957">
        <f t="shared" ref="T93" si="101">+N93-P93-R93</f>
        <v>-425670.91279999993</v>
      </c>
      <c r="U93" s="1"/>
      <c r="V93" s="136">
        <f t="shared" si="9"/>
        <v>4036564.6034507789</v>
      </c>
      <c r="X93" s="1795"/>
      <c r="Y93" s="2995"/>
    </row>
    <row r="94" spans="1:25" s="81" customFormat="1" x14ac:dyDescent="0.25">
      <c r="A94" s="3005">
        <v>20</v>
      </c>
      <c r="B94" s="1785" t="str">
        <f>'Departmental PL'!D299</f>
        <v xml:space="preserve">   5000 ORTHOPEDIC SHOP - NON-TRENDSTAR*</v>
      </c>
      <c r="C94" s="51">
        <f>'Departmental PL'!F299</f>
        <v>0</v>
      </c>
      <c r="D94" s="52">
        <f>'Departmental PL'!G299</f>
        <v>0</v>
      </c>
      <c r="E94" s="51">
        <f>'Departmental PL'!H299</f>
        <v>0</v>
      </c>
      <c r="F94" s="52">
        <f>'Departmental PL'!I299</f>
        <v>0</v>
      </c>
      <c r="G94" s="1787">
        <f>'Departmental PL'!J299</f>
        <v>0</v>
      </c>
      <c r="H94" s="104">
        <f>'Departmental PL'!K299</f>
        <v>-11114.97</v>
      </c>
      <c r="I94" s="1791">
        <f>'Departmental PL'!L299</f>
        <v>0</v>
      </c>
      <c r="J94" s="38">
        <f>'Departmental PL'!M299</f>
        <v>-11114.97</v>
      </c>
      <c r="K94" s="37">
        <f>'Departmental PL'!N299</f>
        <v>0</v>
      </c>
      <c r="L94" s="38">
        <f>'Departmental PL'!O299</f>
        <v>0</v>
      </c>
      <c r="M94" s="37">
        <f t="shared" ref="M94" si="102">+I94-K94</f>
        <v>0</v>
      </c>
      <c r="N94" s="38">
        <f t="shared" ref="N94" si="103">+J94-L94</f>
        <v>-11114.97</v>
      </c>
      <c r="O94" s="37">
        <f>'Departmental PL'!R299</f>
        <v>0</v>
      </c>
      <c r="P94" s="38">
        <f>'Departmental PL'!S299</f>
        <v>0</v>
      </c>
      <c r="Q94" s="37">
        <f>'Departmental PL'!T299</f>
        <v>0</v>
      </c>
      <c r="R94" s="38">
        <f>'Departmental PL'!U299</f>
        <v>0</v>
      </c>
      <c r="S94" s="37">
        <f t="shared" ref="S94" si="104">+M94-O94-Q94</f>
        <v>0</v>
      </c>
      <c r="T94" s="39">
        <f t="shared" ref="T94" si="105">+N94-P94-R94</f>
        <v>-11114.97</v>
      </c>
      <c r="U94" s="3"/>
      <c r="V94" s="136">
        <f t="shared" si="9"/>
        <v>0</v>
      </c>
      <c r="X94" s="1795"/>
      <c r="Y94" s="2995"/>
    </row>
    <row r="95" spans="1:25" s="81" customFormat="1" ht="40.5" x14ac:dyDescent="0.25">
      <c r="A95" s="3009" t="s">
        <v>1458</v>
      </c>
      <c r="B95" s="1805" t="str">
        <f>'Departmental PL'!D598</f>
        <v>4180 CANCER CENTER PHARMACY</v>
      </c>
      <c r="C95" s="51">
        <v>0</v>
      </c>
      <c r="D95" s="52">
        <v>0</v>
      </c>
      <c r="E95" s="51">
        <v>0</v>
      </c>
      <c r="F95" s="52">
        <v>0</v>
      </c>
      <c r="G95" s="51">
        <v>0</v>
      </c>
      <c r="H95" s="104">
        <v>0</v>
      </c>
      <c r="I95" s="283">
        <v>0</v>
      </c>
      <c r="J95" s="38">
        <v>0</v>
      </c>
      <c r="K95" s="1808">
        <f>+'17HPM_DATA_INPUT'!AB365</f>
        <v>0</v>
      </c>
      <c r="L95" s="38">
        <v>0</v>
      </c>
      <c r="M95" s="37">
        <f t="shared" ref="M95" si="106">+I95-K95</f>
        <v>0</v>
      </c>
      <c r="N95" s="38">
        <f t="shared" ref="N95" si="107">+J95-L95</f>
        <v>0</v>
      </c>
      <c r="O95" s="37">
        <v>0</v>
      </c>
      <c r="P95" s="38">
        <v>0</v>
      </c>
      <c r="Q95" s="37">
        <v>0</v>
      </c>
      <c r="R95" s="38">
        <v>0</v>
      </c>
      <c r="S95" s="37">
        <f t="shared" ref="S95:S96" si="108">+M95-O95-Q95</f>
        <v>0</v>
      </c>
      <c r="T95" s="39">
        <f t="shared" ref="T95:T96" si="109">+N95-P95-R95</f>
        <v>0</v>
      </c>
      <c r="U95" s="3"/>
      <c r="V95" s="136">
        <f t="shared" si="9"/>
        <v>0</v>
      </c>
      <c r="X95" s="2395"/>
      <c r="Y95" s="2995" t="s">
        <v>2206</v>
      </c>
    </row>
    <row r="96" spans="1:25" s="81" customFormat="1" ht="40.5" x14ac:dyDescent="0.25">
      <c r="A96" s="3008">
        <v>16</v>
      </c>
      <c r="B96" s="1802" t="str">
        <f>'Departmental PL'!D239</f>
        <v xml:space="preserve"> 4820 PED TRT CTR SPEC  - NON-TRENDSTAR</v>
      </c>
      <c r="C96" s="568">
        <f>'Departmental PL'!F239</f>
        <v>0</v>
      </c>
      <c r="D96" s="575">
        <f>'Departmental PL'!G239</f>
        <v>0</v>
      </c>
      <c r="E96" s="568">
        <f>'Departmental PL'!H239</f>
        <v>0</v>
      </c>
      <c r="F96" s="575">
        <f>'Departmental PL'!I239</f>
        <v>0</v>
      </c>
      <c r="G96" s="2964">
        <f>'Departmental PL'!J239</f>
        <v>0</v>
      </c>
      <c r="H96" s="569">
        <f>'Departmental PL'!K239</f>
        <v>-273661</v>
      </c>
      <c r="I96" s="1918">
        <f>'Departmental PL'!L239</f>
        <v>-305849.31</v>
      </c>
      <c r="J96" s="571">
        <f>'Departmental PL'!M239</f>
        <v>-273661</v>
      </c>
      <c r="K96" s="1919">
        <f>+'17HPM_DATA_INPUT'!AB136</f>
        <v>0</v>
      </c>
      <c r="L96" s="571">
        <f>'Departmental PL'!O239</f>
        <v>0</v>
      </c>
      <c r="M96" s="570">
        <f t="shared" ref="M96" si="110">+I96-K96</f>
        <v>-305849.31</v>
      </c>
      <c r="N96" s="571">
        <f t="shared" ref="N96" si="111">+J96-L96</f>
        <v>-273661</v>
      </c>
      <c r="O96" s="570">
        <f>'Departmental PL'!R239</f>
        <v>0</v>
      </c>
      <c r="P96" s="571">
        <f>'Departmental PL'!S239</f>
        <v>0</v>
      </c>
      <c r="Q96" s="570">
        <f>'Departmental PL'!T239</f>
        <v>0</v>
      </c>
      <c r="R96" s="571">
        <f>'Departmental PL'!U239</f>
        <v>0</v>
      </c>
      <c r="S96" s="570">
        <f t="shared" si="108"/>
        <v>-305849.31</v>
      </c>
      <c r="T96" s="572">
        <f t="shared" si="109"/>
        <v>-273661</v>
      </c>
      <c r="U96" s="3"/>
      <c r="V96" s="136">
        <f t="shared" si="9"/>
        <v>0</v>
      </c>
      <c r="X96" s="2395"/>
      <c r="Y96" s="2995" t="s">
        <v>2207</v>
      </c>
    </row>
    <row r="97" spans="1:25" s="81" customFormat="1" ht="16.5" thickBot="1" x14ac:dyDescent="0.3">
      <c r="A97" s="3008">
        <v>44</v>
      </c>
      <c r="B97" s="1802" t="s">
        <v>2646</v>
      </c>
      <c r="C97" s="568"/>
      <c r="D97" s="575"/>
      <c r="E97" s="568"/>
      <c r="F97" s="575"/>
      <c r="G97" s="3749">
        <f>'17HPM_DATA_INPUT'!H383-'Departmental PL'!J649</f>
        <v>-603.59000000357628</v>
      </c>
      <c r="H97" s="3750">
        <f>'17HPM_DATA_INPUT'!I383-'Departmental PL'!K649</f>
        <v>0</v>
      </c>
      <c r="I97" s="3747">
        <f>'17HPM_DATA_INPUT'!J383-'Departmental PL'!L649</f>
        <v>-603.58999999985099</v>
      </c>
      <c r="J97" s="3748">
        <f>'17HPM_DATA_INPUT'!K383-'Departmental PL'!M649</f>
        <v>0</v>
      </c>
      <c r="K97" s="3747">
        <f>'17HPM_DATA_INPUT'!L383-'Departmental PL'!N649</f>
        <v>0</v>
      </c>
      <c r="L97" s="3748">
        <f>'17HPM_DATA_INPUT'!M383-'Departmental PL'!O649</f>
        <v>0</v>
      </c>
      <c r="M97" s="570">
        <f t="shared" ref="M97" si="112">+I97-K97</f>
        <v>-603.58999999985099</v>
      </c>
      <c r="N97" s="571">
        <f t="shared" ref="N97" si="113">+J97-L97</f>
        <v>0</v>
      </c>
      <c r="O97" s="570">
        <f>'17HPM_DATA_INPUT'!P383-'Departmental PL'!R649</f>
        <v>0</v>
      </c>
      <c r="P97" s="571">
        <f>'17HPM_DATA_INPUT'!Q383-'Departmental PL'!S649</f>
        <v>0</v>
      </c>
      <c r="Q97" s="570">
        <f>'17HPM_DATA_INPUT'!R383-'Departmental PL'!T649</f>
        <v>0</v>
      </c>
      <c r="R97" s="571">
        <f>'17HPM_DATA_INPUT'!S383-'Departmental PL'!U649</f>
        <v>0</v>
      </c>
      <c r="S97" s="570">
        <f t="shared" ref="S97" si="114">+M97-O97-Q97</f>
        <v>-603.58999999985099</v>
      </c>
      <c r="T97" s="572">
        <f t="shared" ref="T97" si="115">+N97-P97-R97</f>
        <v>0</v>
      </c>
      <c r="U97" s="3"/>
      <c r="V97" s="136">
        <f t="shared" si="9"/>
        <v>0</v>
      </c>
      <c r="X97" s="1806"/>
      <c r="Y97" s="2997" t="s">
        <v>2647</v>
      </c>
    </row>
    <row r="98" spans="1:25" s="267" customFormat="1" ht="16.5" thickBot="1" x14ac:dyDescent="0.3">
      <c r="A98" s="3009" t="s">
        <v>1461</v>
      </c>
      <c r="B98" s="1958" t="str">
        <f>'Departmental PL'!D1172</f>
        <v>2500 PC Bushnell's Basin* - NON-TRENDSTAR BILLED</v>
      </c>
      <c r="C98" s="3741">
        <f>'Departmental PL'!F1172</f>
        <v>0</v>
      </c>
      <c r="D98" s="3741">
        <f>'Departmental PL'!G1172</f>
        <v>0</v>
      </c>
      <c r="E98" s="3741">
        <f>'Departmental PL'!H1172</f>
        <v>0</v>
      </c>
      <c r="F98" s="3741">
        <f>'Departmental PL'!I1172</f>
        <v>0</v>
      </c>
      <c r="G98" s="3741">
        <f>'Departmental PL'!J1172</f>
        <v>372370</v>
      </c>
      <c r="H98" s="3741">
        <f>'Departmental PL'!K1172</f>
        <v>0</v>
      </c>
      <c r="I98" s="3742">
        <f>'Departmental PL'!L1172</f>
        <v>260665.08160398636</v>
      </c>
      <c r="J98" s="3743">
        <f>'Departmental PL'!M1172</f>
        <v>0</v>
      </c>
      <c r="K98" s="3744">
        <f>'Departmental PL'!N1172</f>
        <v>180414.42263750813</v>
      </c>
      <c r="L98" s="3743">
        <f>'Departmental PL'!O1172</f>
        <v>0</v>
      </c>
      <c r="M98" s="3745">
        <f t="shared" ref="M98" si="116">+I98-K98</f>
        <v>80250.658966478222</v>
      </c>
      <c r="N98" s="3743">
        <f t="shared" ref="N98" si="117">+J98-L98</f>
        <v>0</v>
      </c>
      <c r="O98" s="3744">
        <f>'Departmental PL'!R1172</f>
        <v>40776.518999261403</v>
      </c>
      <c r="P98" s="3743">
        <f>'Departmental PL'!S1172</f>
        <v>0</v>
      </c>
      <c r="Q98" s="3744">
        <f>'Departmental PL'!T1172</f>
        <v>30519.66823363947</v>
      </c>
      <c r="R98" s="3743">
        <f>'Departmental PL'!U1172</f>
        <v>0</v>
      </c>
      <c r="S98" s="3745">
        <f t="shared" ref="S98" si="118">+M98-O98-Q98</f>
        <v>8954.4717335773494</v>
      </c>
      <c r="T98" s="3746">
        <f t="shared" ref="T98" si="119">+N98-P98-R98</f>
        <v>0</v>
      </c>
      <c r="U98" s="1"/>
      <c r="V98" s="3751">
        <f t="shared" si="9"/>
        <v>251710.60987040901</v>
      </c>
      <c r="X98" s="2395"/>
      <c r="Y98" s="3752" t="s">
        <v>4184</v>
      </c>
    </row>
    <row r="99" spans="1:25" s="81" customFormat="1" x14ac:dyDescent="0.25">
      <c r="A99" s="3005"/>
      <c r="B99" s="23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V99" s="80"/>
      <c r="X99" s="1773"/>
      <c r="Y99" s="2995"/>
    </row>
    <row r="100" spans="1:25" s="81" customFormat="1" x14ac:dyDescent="0.25">
      <c r="A100" s="3005"/>
      <c r="B100" s="266" t="s">
        <v>483</v>
      </c>
      <c r="C100" s="485">
        <f>SUM(C22:C98)</f>
        <v>73939.453033576923</v>
      </c>
      <c r="D100" s="486">
        <f t="shared" ref="D100:L100" si="120">SUM(D22:D98)</f>
        <v>52502.080171038811</v>
      </c>
      <c r="E100" s="487">
        <f t="shared" si="120"/>
        <v>498192</v>
      </c>
      <c r="F100" s="486">
        <f t="shared" si="120"/>
        <v>326655</v>
      </c>
      <c r="G100" s="487">
        <f t="shared" si="120"/>
        <v>201504810.85999998</v>
      </c>
      <c r="H100" s="486">
        <f t="shared" si="120"/>
        <v>126838672.67662719</v>
      </c>
      <c r="I100" s="487">
        <f t="shared" si="120"/>
        <v>79824483.710969344</v>
      </c>
      <c r="J100" s="486">
        <f t="shared" si="120"/>
        <v>52114920.93</v>
      </c>
      <c r="K100" s="487">
        <f t="shared" si="120"/>
        <v>88504261.773221299</v>
      </c>
      <c r="L100" s="486">
        <f t="shared" si="120"/>
        <v>60670153.280300014</v>
      </c>
      <c r="M100" s="487">
        <f>+I100-K100</f>
        <v>-8679778.0622519553</v>
      </c>
      <c r="N100" s="486">
        <f>+J100-L100</f>
        <v>-8555232.350300014</v>
      </c>
      <c r="O100" s="487">
        <f>SUM(O22:O98)</f>
        <v>11615559.146806689</v>
      </c>
      <c r="P100" s="486">
        <f>SUM(P22:P98)</f>
        <v>8555716.2654000018</v>
      </c>
      <c r="Q100" s="487">
        <f>SUM(Q22:Q98)</f>
        <v>17876601.659812622</v>
      </c>
      <c r="R100" s="486">
        <f>SUM(R22:R98)</f>
        <v>11830239.209000001</v>
      </c>
      <c r="S100" s="487">
        <f>SUM(S22:S98)</f>
        <v>-38171938.868871234</v>
      </c>
      <c r="T100" s="488">
        <f>SUM(T22:T70)</f>
        <v>-22212866.249899991</v>
      </c>
      <c r="U100" s="381"/>
      <c r="V100" s="489">
        <f>SUM(V22:V98)</f>
        <v>117996422.57984059</v>
      </c>
      <c r="W100" s="2456">
        <f>+K100+O100+Q100</f>
        <v>117996422.5798406</v>
      </c>
      <c r="X100" s="1773"/>
      <c r="Y100" s="2995"/>
    </row>
    <row r="101" spans="1:25" x14ac:dyDescent="0.2">
      <c r="B101" s="10"/>
      <c r="W101" s="2458">
        <f>+V100-W100</f>
        <v>0</v>
      </c>
    </row>
    <row r="102" spans="1:25" s="72" customFormat="1" x14ac:dyDescent="0.25">
      <c r="A102" s="3002"/>
      <c r="B102" s="266" t="s">
        <v>482</v>
      </c>
      <c r="C102" s="485">
        <f>C20+C100</f>
        <v>115130.45303357692</v>
      </c>
      <c r="D102" s="486">
        <f t="shared" ref="D102:L102" si="121">D20+D100</f>
        <v>92817.080171038804</v>
      </c>
      <c r="E102" s="487">
        <f t="shared" si="121"/>
        <v>498192</v>
      </c>
      <c r="F102" s="486">
        <f t="shared" si="121"/>
        <v>326655</v>
      </c>
      <c r="G102" s="487">
        <f t="shared" si="121"/>
        <v>430216725.23000002</v>
      </c>
      <c r="H102" s="486">
        <f t="shared" si="121"/>
        <v>310590214.85771668</v>
      </c>
      <c r="I102" s="487">
        <f t="shared" si="121"/>
        <v>288865723.74096936</v>
      </c>
      <c r="J102" s="486">
        <f t="shared" si="121"/>
        <v>216852327.72999999</v>
      </c>
      <c r="K102" s="487">
        <f t="shared" si="121"/>
        <v>211312434.33783707</v>
      </c>
      <c r="L102" s="486">
        <f t="shared" si="121"/>
        <v>172254832.11630002</v>
      </c>
      <c r="M102" s="487">
        <f t="shared" ref="M102:N104" si="122">+I102-K102</f>
        <v>77553289.40313229</v>
      </c>
      <c r="N102" s="486">
        <f t="shared" si="122"/>
        <v>44597495.613699973</v>
      </c>
      <c r="O102" s="487">
        <f t="shared" ref="O102:T102" si="123">O20+O100</f>
        <v>18718249.358913362</v>
      </c>
      <c r="P102" s="486">
        <f t="shared" si="123"/>
        <v>15219077.473600002</v>
      </c>
      <c r="Q102" s="487">
        <f t="shared" si="123"/>
        <v>35403000.611681208</v>
      </c>
      <c r="R102" s="486">
        <f t="shared" si="123"/>
        <v>27180635.018100001</v>
      </c>
      <c r="S102" s="487">
        <f t="shared" si="123"/>
        <v>23432039.432537757</v>
      </c>
      <c r="T102" s="488">
        <f t="shared" si="123"/>
        <v>8926104.6968000159</v>
      </c>
      <c r="U102" s="381"/>
      <c r="V102" s="489">
        <f>V20+V100</f>
        <v>265433684.30843163</v>
      </c>
      <c r="W102" s="2456">
        <f>+K102+O102+Q102</f>
        <v>265433684.30843163</v>
      </c>
      <c r="X102" s="867"/>
      <c r="Y102" s="2998"/>
    </row>
    <row r="103" spans="1:25" s="81" customFormat="1" x14ac:dyDescent="0.25">
      <c r="A103" s="3005"/>
      <c r="B103" s="767" t="s">
        <v>573</v>
      </c>
      <c r="C103" s="80"/>
      <c r="D103" s="80"/>
      <c r="E103" s="80"/>
      <c r="F103" s="80"/>
      <c r="G103" s="910">
        <f>+'17HPM_DATA_INPUT'!H241</f>
        <v>0</v>
      </c>
      <c r="H103" s="910">
        <f>+'17HPM_DATA_INPUT'!I241</f>
        <v>0</v>
      </c>
      <c r="I103" s="910">
        <f>+'17HPM_DATA_INPUT'!J241</f>
        <v>0</v>
      </c>
      <c r="J103" s="910">
        <f>+'17HPM_DATA_INPUT'!K241</f>
        <v>0</v>
      </c>
      <c r="K103" s="910">
        <f>+'17HPM_DATA_INPUT'!L241</f>
        <v>0</v>
      </c>
      <c r="L103" s="910">
        <f>+'17HPM_DATA_INPUT'!M241</f>
        <v>0</v>
      </c>
      <c r="M103" s="910">
        <f>+I103-K103</f>
        <v>0</v>
      </c>
      <c r="N103" s="910">
        <f>+J103-L103</f>
        <v>0</v>
      </c>
      <c r="O103" s="910">
        <f>+'17HPM_DATA_INPUT'!P241</f>
        <v>0</v>
      </c>
      <c r="P103" s="910">
        <f>+'17HPM_DATA_INPUT'!Q241</f>
        <v>0</v>
      </c>
      <c r="Q103" s="910">
        <f>+'17HPM_DATA_INPUT'!R241</f>
        <v>0</v>
      </c>
      <c r="R103" s="910">
        <f>+'17HPM_DATA_INPUT'!S241</f>
        <v>0</v>
      </c>
      <c r="S103" s="910">
        <f>+M103-O103-Q103</f>
        <v>0</v>
      </c>
      <c r="T103" s="910">
        <f>+N103-P103-R103</f>
        <v>0</v>
      </c>
      <c r="V103" s="80"/>
      <c r="X103" s="1773"/>
      <c r="Y103" s="2995"/>
    </row>
    <row r="104" spans="1:25" s="856" customFormat="1" ht="27.75" customHeight="1" x14ac:dyDescent="0.25">
      <c r="A104" s="3006"/>
      <c r="B104" s="854" t="s">
        <v>679</v>
      </c>
      <c r="C104" s="3170">
        <f>+C102-C103+C110</f>
        <v>107379.45303357692</v>
      </c>
      <c r="D104" s="3171">
        <f>+D102-D103+D110</f>
        <v>85717.080171038804</v>
      </c>
      <c r="E104" s="3172">
        <f t="shared" ref="E104:L104" si="124">+E102-E103+E110</f>
        <v>455152</v>
      </c>
      <c r="F104" s="3171">
        <f t="shared" si="124"/>
        <v>295594</v>
      </c>
      <c r="G104" s="3172">
        <f>+G102-G103+G110</f>
        <v>428065123.23000002</v>
      </c>
      <c r="H104" s="3171">
        <f>+H102-H103+H110</f>
        <v>308537151.85771668</v>
      </c>
      <c r="I104" s="3172">
        <f t="shared" si="124"/>
        <v>288399602.18096936</v>
      </c>
      <c r="J104" s="3171">
        <f>+J102-J103+J110</f>
        <v>216306898.72999999</v>
      </c>
      <c r="K104" s="3172">
        <f>+K102-K103+K110</f>
        <v>211526476.80566546</v>
      </c>
      <c r="L104" s="3171">
        <f t="shared" si="124"/>
        <v>172383655.99150002</v>
      </c>
      <c r="M104" s="3172">
        <f t="shared" si="122"/>
        <v>76873125.375303894</v>
      </c>
      <c r="N104" s="3171">
        <f t="shared" si="122"/>
        <v>43923242.738499969</v>
      </c>
      <c r="O104" s="3172">
        <f>+O102-O103+O110</f>
        <v>18720822.286480982</v>
      </c>
      <c r="P104" s="3171">
        <f>+P102-P103+P110</f>
        <v>15219091.225800002</v>
      </c>
      <c r="Q104" s="3172">
        <f>+Q102-Q103+Q110</f>
        <v>36028310.549096629</v>
      </c>
      <c r="R104" s="3171">
        <f>+R102-R103+R110</f>
        <v>27496117.4175</v>
      </c>
      <c r="S104" s="3172">
        <f>+M104-O104-Q104</f>
        <v>22123992.539726287</v>
      </c>
      <c r="T104" s="3173">
        <f>+N104-P104-R104</f>
        <v>1208034.0951999687</v>
      </c>
      <c r="U104" s="855"/>
      <c r="V104" s="489">
        <f>+K104+O104+Q104</f>
        <v>266275609.6412431</v>
      </c>
      <c r="W104" s="2460">
        <f>+V104-V102</f>
        <v>841925.3328114748</v>
      </c>
      <c r="Y104" s="2999"/>
    </row>
    <row r="105" spans="1:25" s="853" customFormat="1" ht="14.25" customHeight="1" x14ac:dyDescent="0.25">
      <c r="A105" s="3007"/>
      <c r="B105" s="851"/>
      <c r="C105" s="852"/>
      <c r="G105" s="852">
        <f>+G104-'zz17GLOBAL OP BY PAYOR'!G199</f>
        <v>0</v>
      </c>
      <c r="H105" s="852">
        <f>+H104-'zz17GLOBAL OP BY PAYOR'!H199</f>
        <v>0</v>
      </c>
      <c r="I105" s="852">
        <f>+I104-'zz17GLOBAL OP BY PAYOR'!I199</f>
        <v>0</v>
      </c>
      <c r="J105" s="852">
        <f>+J104-'zz17GLOBAL OP BY PAYOR'!J199</f>
        <v>0</v>
      </c>
      <c r="K105" s="852">
        <f>+K104-'zz17GLOBAL OP BY PAYOR'!K199</f>
        <v>0</v>
      </c>
      <c r="L105" s="852">
        <f>+L104-'zz17GLOBAL OP BY PAYOR'!L199</f>
        <v>0</v>
      </c>
      <c r="M105" s="852">
        <f>+M104-'zz17GLOBAL OP BY PAYOR'!M199</f>
        <v>-1.4901161193847656E-7</v>
      </c>
      <c r="N105" s="852">
        <f>+N104-'zz17GLOBAL OP BY PAYOR'!N199</f>
        <v>-1.1920928955078125E-7</v>
      </c>
      <c r="O105" s="852">
        <f>+O104-'zz17GLOBAL OP BY PAYOR'!O199</f>
        <v>0</v>
      </c>
      <c r="P105" s="852">
        <f>+P104-'zz17GLOBAL OP BY PAYOR'!P199</f>
        <v>0</v>
      </c>
      <c r="Q105" s="852">
        <f>+Q104-'zz17GLOBAL OP BY PAYOR'!Q199</f>
        <v>0</v>
      </c>
      <c r="R105" s="852">
        <f>+R104-'zz17GLOBAL OP BY PAYOR'!R199</f>
        <v>0</v>
      </c>
      <c r="S105" s="852">
        <f>+S104-'zz17GLOBAL OP BY PAYOR'!S199</f>
        <v>-3.3527612686157227E-8</v>
      </c>
      <c r="T105" s="852">
        <f>+T104-'zz17GLOBAL OP BY PAYOR'!T199</f>
        <v>-4.0978193283081055E-8</v>
      </c>
      <c r="X105" s="1776"/>
      <c r="Y105" s="3000"/>
    </row>
    <row r="106" spans="1:25" x14ac:dyDescent="0.25">
      <c r="A106" s="3161">
        <v>19</v>
      </c>
      <c r="B106" s="762" t="s">
        <v>4126</v>
      </c>
      <c r="C106" s="379">
        <f>'Departmental PL'!F242</f>
        <v>0</v>
      </c>
      <c r="D106" s="52">
        <f>'Departmental PL'!G242</f>
        <v>0</v>
      </c>
      <c r="E106" s="51">
        <f>'Departmental PL'!H242</f>
        <v>0</v>
      </c>
      <c r="F106" s="52">
        <f>'Departmental PL'!I242</f>
        <v>0</v>
      </c>
      <c r="G106" s="1787">
        <f>'Departmental PL'!J242</f>
        <v>114085</v>
      </c>
      <c r="H106" s="1788">
        <f>'Departmental PL'!K242</f>
        <v>31334</v>
      </c>
      <c r="I106" s="1787">
        <f>'Departmental PL'!L242</f>
        <v>52443.5</v>
      </c>
      <c r="J106" s="1788">
        <f>'Departmental PL'!M242</f>
        <v>31334</v>
      </c>
      <c r="K106" s="734">
        <f>'Departmental PL'!N242</f>
        <v>213768.0778284072</v>
      </c>
      <c r="L106" s="735">
        <f>'Departmental PL'!O242</f>
        <v>112896.38520000002</v>
      </c>
      <c r="M106" s="734">
        <f>+I106-K106</f>
        <v>-161324.5778284072</v>
      </c>
      <c r="N106" s="735">
        <f>+J106-L106</f>
        <v>-81562.385200000019</v>
      </c>
      <c r="O106" s="734">
        <f>'Departmental PL'!R242</f>
        <v>2572.7375676195911</v>
      </c>
      <c r="P106" s="735">
        <f>'Departmental PL'!S242</f>
        <v>11.362200000000001</v>
      </c>
      <c r="Q106" s="734">
        <f>'Departmental PL'!T242</f>
        <v>32138.857415421578</v>
      </c>
      <c r="R106" s="735">
        <f>'Departmental PL'!U242</f>
        <v>19754.469400000002</v>
      </c>
      <c r="S106" s="736">
        <f t="shared" ref="S106" si="125">+M106-O106-Q106</f>
        <v>-196036.17281144837</v>
      </c>
      <c r="T106" s="588">
        <f t="shared" ref="T106" si="126">+N106-P106-R106</f>
        <v>-101328.21680000002</v>
      </c>
      <c r="V106" s="400">
        <f t="shared" ref="V106:V114" si="127">+K106+O106+Q106</f>
        <v>248479.67281144837</v>
      </c>
    </row>
    <row r="107" spans="1:25" x14ac:dyDescent="0.25">
      <c r="A107" s="3010" t="s">
        <v>4021</v>
      </c>
      <c r="B107" s="14" t="s">
        <v>894</v>
      </c>
      <c r="C107" s="379">
        <f>-'17HPM_DATA_INPUT'!D705</f>
        <v>-7751</v>
      </c>
      <c r="D107" s="52">
        <f>-'17HPM_DATA_INPUT'!E705</f>
        <v>-7100</v>
      </c>
      <c r="E107" s="51">
        <f>-'17HPM_DATA_INPUT'!F705</f>
        <v>-43040</v>
      </c>
      <c r="F107" s="52">
        <f>-'17HPM_DATA_INPUT'!G705</f>
        <v>-31061</v>
      </c>
      <c r="G107" s="51">
        <f>-'17HPM_DATA_INPUT'!H705</f>
        <v>-2265687</v>
      </c>
      <c r="H107" s="52">
        <f>-'17HPM_DATA_INPUT'!I705</f>
        <v>-2084397</v>
      </c>
      <c r="I107" s="51">
        <f>-'17HPM_DATA_INPUT'!J705</f>
        <v>-821355</v>
      </c>
      <c r="J107" s="52">
        <f>-'17HPM_DATA_INPUT'!K705</f>
        <v>-243672</v>
      </c>
      <c r="K107" s="51">
        <f>-'17HPM_DATA_INPUT'!L705</f>
        <v>0</v>
      </c>
      <c r="L107" s="52">
        <f>-'17HPM_DATA_INPUT'!M705</f>
        <v>0</v>
      </c>
      <c r="M107" s="51">
        <f>+I107-K107</f>
        <v>-821355</v>
      </c>
      <c r="N107" s="52">
        <f>+J107-L107</f>
        <v>-243672</v>
      </c>
      <c r="O107" s="51">
        <f>-'17HPM_DATA_INPUT'!P705</f>
        <v>0</v>
      </c>
      <c r="P107" s="52">
        <f>-'17HPM_DATA_INPUT'!Q705</f>
        <v>0</v>
      </c>
      <c r="Q107" s="51">
        <f>-'17HPM_DATA_INPUT'!R705</f>
        <v>0</v>
      </c>
      <c r="R107" s="52">
        <f>-'17HPM_DATA_INPUT'!S705</f>
        <v>0</v>
      </c>
      <c r="S107" s="37">
        <f t="shared" ref="S107" si="128">+M107-O107-Q107</f>
        <v>-821355</v>
      </c>
      <c r="T107" s="27">
        <f t="shared" ref="T107" si="129">+N107-P107-R107</f>
        <v>-243672</v>
      </c>
      <c r="V107" s="400">
        <f t="shared" si="127"/>
        <v>0</v>
      </c>
    </row>
    <row r="108" spans="1:25" ht="27" x14ac:dyDescent="0.25">
      <c r="A108" s="3002">
        <v>9</v>
      </c>
      <c r="B108" s="762" t="s">
        <v>776</v>
      </c>
      <c r="C108" s="574">
        <f>+'Departmental PL'!F71</f>
        <v>0</v>
      </c>
      <c r="D108" s="575">
        <f>+'Departmental PL'!G71</f>
        <v>0</v>
      </c>
      <c r="E108" s="568">
        <f>+'Departmental PL'!H71</f>
        <v>0</v>
      </c>
      <c r="F108" s="575">
        <f>+'Departmental PL'!I71</f>
        <v>0</v>
      </c>
      <c r="G108" s="1789">
        <f>+'Departmental PL'!J71</f>
        <v>0</v>
      </c>
      <c r="H108" s="1790">
        <f>+'Departmental PL'!K71</f>
        <v>0</v>
      </c>
      <c r="I108" s="1789">
        <f>+'Departmental PL'!L71</f>
        <v>0</v>
      </c>
      <c r="J108" s="1790">
        <f>+'Departmental PL'!M71</f>
        <v>0</v>
      </c>
      <c r="K108" s="734">
        <f>+'Departmental PL'!N71</f>
        <v>274.38999999999942</v>
      </c>
      <c r="L108" s="735">
        <f>+'Departmental PL'!O71</f>
        <v>15927.49</v>
      </c>
      <c r="M108" s="734">
        <f t="shared" ref="M108:M111" si="130">+I108-K108</f>
        <v>-274.38999999999942</v>
      </c>
      <c r="N108" s="735">
        <f t="shared" ref="N108:N111" si="131">+J108-L108</f>
        <v>-15927.49</v>
      </c>
      <c r="O108" s="734">
        <f>+'Departmental PL'!R71</f>
        <v>0.19</v>
      </c>
      <c r="P108" s="735">
        <f>+'Departmental PL'!S71</f>
        <v>2.39</v>
      </c>
      <c r="Q108" s="734">
        <f>+'Departmental PL'!T71</f>
        <v>593171.07999999996</v>
      </c>
      <c r="R108" s="735">
        <f>+'Departmental PL'!U71</f>
        <v>295727.93</v>
      </c>
      <c r="S108" s="736">
        <f t="shared" ref="S108:T108" si="132">+M108-O108-Q108</f>
        <v>-593445.65999999992</v>
      </c>
      <c r="T108" s="588">
        <f t="shared" si="132"/>
        <v>-311657.81</v>
      </c>
      <c r="V108" s="400">
        <f t="shared" si="127"/>
        <v>593445.65999999992</v>
      </c>
    </row>
    <row r="109" spans="1:25" x14ac:dyDescent="0.25">
      <c r="A109" s="3002">
        <v>54</v>
      </c>
      <c r="B109" s="888" t="s">
        <v>590</v>
      </c>
      <c r="C109" s="24">
        <f>'Departmental PL'!F889</f>
        <v>0</v>
      </c>
      <c r="D109" s="22">
        <f>'Departmental PL'!G889</f>
        <v>0</v>
      </c>
      <c r="E109" s="21"/>
      <c r="F109" s="22"/>
      <c r="G109" s="21">
        <f>'Departmental PL'!J889</f>
        <v>0</v>
      </c>
      <c r="H109" s="22">
        <f>'Departmental PL'!K889</f>
        <v>0</v>
      </c>
      <c r="I109" s="21">
        <f>'Departmental PL'!L889</f>
        <v>302789.94</v>
      </c>
      <c r="J109" s="22">
        <f>'Departmental PL'!M889</f>
        <v>-333091</v>
      </c>
      <c r="K109" s="21">
        <f>'Departmental PL'!N889</f>
        <v>0</v>
      </c>
      <c r="L109" s="22">
        <f>'Departmental PL'!O889</f>
        <v>0</v>
      </c>
      <c r="M109" s="21">
        <f t="shared" si="130"/>
        <v>302789.94</v>
      </c>
      <c r="N109" s="22">
        <f t="shared" si="131"/>
        <v>-333091</v>
      </c>
      <c r="O109" s="21">
        <f>'Departmental PL'!R889</f>
        <v>0</v>
      </c>
      <c r="P109" s="22">
        <f>'Departmental PL'!S889</f>
        <v>0</v>
      </c>
      <c r="Q109" s="21">
        <f>'Departmental PL'!T889</f>
        <v>0</v>
      </c>
      <c r="R109" s="22">
        <f>'Departmental PL'!U889</f>
        <v>0</v>
      </c>
      <c r="S109" s="17">
        <f t="shared" ref="S109:S111" si="133">+M109-O109-Q109</f>
        <v>302789.94</v>
      </c>
      <c r="T109" s="27">
        <f t="shared" ref="T109:T111" si="134">+N109-P109-R109</f>
        <v>-333091</v>
      </c>
      <c r="V109" s="400">
        <f>+K109+O109+Q109</f>
        <v>0</v>
      </c>
    </row>
    <row r="110" spans="1:25" x14ac:dyDescent="0.25">
      <c r="B110" s="767"/>
      <c r="C110" s="809">
        <f>C106+C107+C108+C109</f>
        <v>-7751</v>
      </c>
      <c r="D110" s="809">
        <f t="shared" ref="D110:J110" si="135">D106+D107+D108+D109</f>
        <v>-7100</v>
      </c>
      <c r="E110" s="809">
        <f t="shared" si="135"/>
        <v>-43040</v>
      </c>
      <c r="F110" s="809">
        <f t="shared" si="135"/>
        <v>-31061</v>
      </c>
      <c r="G110" s="809">
        <f>G106+G107+G108+G109</f>
        <v>-2151602</v>
      </c>
      <c r="H110" s="809">
        <f>H106+H107+H108+H109</f>
        <v>-2053063</v>
      </c>
      <c r="I110" s="809">
        <f>I106+I107+I108+I109</f>
        <v>-466121.56</v>
      </c>
      <c r="J110" s="809">
        <f t="shared" si="135"/>
        <v>-545429</v>
      </c>
      <c r="K110" s="809">
        <f>K106+K107+K108+K109+K113</f>
        <v>214042.46782840719</v>
      </c>
      <c r="L110" s="809">
        <f>L106+L107+L108+L109+L113</f>
        <v>128823.87520000002</v>
      </c>
      <c r="M110" s="809">
        <f t="shared" si="130"/>
        <v>-680164.02782840724</v>
      </c>
      <c r="N110" s="809">
        <f t="shared" si="131"/>
        <v>-674252.87520000001</v>
      </c>
      <c r="O110" s="809">
        <f>O106+O107+O108+O109+O113</f>
        <v>2572.9275676195912</v>
      </c>
      <c r="P110" s="809">
        <f>P106+P107+P108+P109+P113</f>
        <v>13.752200000000002</v>
      </c>
      <c r="Q110" s="809">
        <f>Q106+Q107+Q108+Q109+Q113</f>
        <v>625309.93741542159</v>
      </c>
      <c r="R110" s="809">
        <f>R106+R107+R108+R109+R113</f>
        <v>315482.39939999999</v>
      </c>
      <c r="S110" s="809">
        <f t="shared" si="133"/>
        <v>-1308046.8928114483</v>
      </c>
      <c r="T110" s="809">
        <f t="shared" si="134"/>
        <v>-989749.02679999999</v>
      </c>
      <c r="V110" s="2457">
        <f t="shared" si="127"/>
        <v>841925.33281144837</v>
      </c>
      <c r="W110" s="159"/>
    </row>
    <row r="111" spans="1:25" s="40" customFormat="1" x14ac:dyDescent="0.25">
      <c r="A111" s="3003"/>
      <c r="B111" s="3" t="s">
        <v>610</v>
      </c>
      <c r="C111" s="441"/>
      <c r="D111" s="441"/>
      <c r="E111" s="441"/>
      <c r="F111" s="441"/>
      <c r="G111" s="441">
        <f t="shared" ref="G111:L111" si="136">+G39+G112</f>
        <v>0</v>
      </c>
      <c r="H111" s="441">
        <f t="shared" si="136"/>
        <v>0</v>
      </c>
      <c r="I111" s="19">
        <f t="shared" si="136"/>
        <v>0</v>
      </c>
      <c r="J111" s="19">
        <f t="shared" si="136"/>
        <v>0</v>
      </c>
      <c r="K111" s="19">
        <f t="shared" si="136"/>
        <v>236269.13999999998</v>
      </c>
      <c r="L111" s="19">
        <f t="shared" si="136"/>
        <v>398098.89</v>
      </c>
      <c r="M111" s="19">
        <f t="shared" si="130"/>
        <v>-236269.13999999998</v>
      </c>
      <c r="N111" s="19">
        <f t="shared" si="131"/>
        <v>-398098.89</v>
      </c>
      <c r="O111" s="19">
        <f>+O39+O112</f>
        <v>5024.4000000000005</v>
      </c>
      <c r="P111" s="19">
        <f>+P39+P112</f>
        <v>18682.830000000002</v>
      </c>
      <c r="Q111" s="19">
        <f>+Q39+Q112</f>
        <v>27464.63</v>
      </c>
      <c r="R111" s="19">
        <f>+R39+R112</f>
        <v>47125.219999999994</v>
      </c>
      <c r="S111" s="19">
        <f t="shared" si="133"/>
        <v>-268758.17</v>
      </c>
      <c r="T111" s="19">
        <f t="shared" si="134"/>
        <v>-463906.94</v>
      </c>
      <c r="V111" s="400">
        <f t="shared" si="127"/>
        <v>268758.17</v>
      </c>
      <c r="W111" s="322"/>
      <c r="X111" s="1777"/>
      <c r="Y111" s="3001"/>
    </row>
    <row r="112" spans="1:25" s="40" customFormat="1" ht="15.2" customHeight="1" thickBot="1" x14ac:dyDescent="0.3">
      <c r="A112" s="3003"/>
      <c r="B112" s="40" t="s">
        <v>651</v>
      </c>
      <c r="C112" s="442"/>
      <c r="D112" s="442"/>
      <c r="E112" s="442"/>
      <c r="F112" s="442"/>
      <c r="G112" s="442">
        <f>-G103</f>
        <v>0</v>
      </c>
      <c r="H112" s="442">
        <f>-H103</f>
        <v>0</v>
      </c>
      <c r="I112" s="443">
        <f>-I103</f>
        <v>0</v>
      </c>
      <c r="J112" s="443">
        <f t="shared" ref="J112:S112" si="137">-J103</f>
        <v>0</v>
      </c>
      <c r="K112" s="443">
        <f>-K103</f>
        <v>0</v>
      </c>
      <c r="L112" s="443">
        <f>-L103</f>
        <v>0</v>
      </c>
      <c r="M112" s="443">
        <f t="shared" si="137"/>
        <v>0</v>
      </c>
      <c r="N112" s="443">
        <f t="shared" si="137"/>
        <v>0</v>
      </c>
      <c r="O112" s="443">
        <f t="shared" si="137"/>
        <v>0</v>
      </c>
      <c r="P112" s="443">
        <f t="shared" si="137"/>
        <v>0</v>
      </c>
      <c r="Q112" s="443">
        <f t="shared" si="137"/>
        <v>0</v>
      </c>
      <c r="R112" s="443">
        <f t="shared" si="137"/>
        <v>0</v>
      </c>
      <c r="S112" s="443">
        <f t="shared" si="137"/>
        <v>0</v>
      </c>
      <c r="T112" s="443">
        <f>-T103</f>
        <v>0</v>
      </c>
      <c r="V112" s="400">
        <f t="shared" si="127"/>
        <v>0</v>
      </c>
      <c r="X112" s="1777"/>
      <c r="Y112" s="3001"/>
    </row>
    <row r="113" spans="1:25" s="40" customFormat="1" x14ac:dyDescent="0.2">
      <c r="A113" s="3003"/>
      <c r="B113" s="364" t="s">
        <v>1156</v>
      </c>
      <c r="C113" s="366"/>
      <c r="D113" s="368"/>
      <c r="E113" s="368"/>
      <c r="F113" s="368"/>
      <c r="G113" s="860"/>
      <c r="H113" s="369"/>
      <c r="I113" s="369">
        <v>0</v>
      </c>
      <c r="J113" s="369">
        <v>0</v>
      </c>
      <c r="K113" s="860">
        <v>0</v>
      </c>
      <c r="L113" s="372">
        <v>0</v>
      </c>
      <c r="M113" s="372">
        <v>0</v>
      </c>
      <c r="N113" s="372">
        <v>0</v>
      </c>
      <c r="O113" s="372">
        <v>0</v>
      </c>
      <c r="P113" s="372">
        <v>0</v>
      </c>
      <c r="Q113" s="372">
        <v>0</v>
      </c>
      <c r="R113" s="372">
        <v>0</v>
      </c>
      <c r="S113" s="372">
        <v>0</v>
      </c>
      <c r="T113" s="373">
        <v>0</v>
      </c>
      <c r="V113" s="322">
        <f t="shared" si="127"/>
        <v>0</v>
      </c>
      <c r="X113" s="1777"/>
      <c r="Y113" s="3001"/>
    </row>
    <row r="114" spans="1:25" s="40" customFormat="1" ht="16.5" thickBot="1" x14ac:dyDescent="0.25">
      <c r="A114" s="3003"/>
      <c r="B114" s="365"/>
      <c r="C114" s="367"/>
      <c r="D114" s="371"/>
      <c r="E114" s="371"/>
      <c r="F114" s="371"/>
      <c r="G114" s="3011"/>
      <c r="H114" s="370"/>
      <c r="I114" s="370"/>
      <c r="J114" s="370"/>
      <c r="K114" s="370">
        <v>0</v>
      </c>
      <c r="L114" s="374">
        <v>0</v>
      </c>
      <c r="M114" s="374">
        <v>0</v>
      </c>
      <c r="N114" s="374">
        <f>J114-L114</f>
        <v>0</v>
      </c>
      <c r="O114" s="374">
        <v>0</v>
      </c>
      <c r="P114" s="374">
        <v>0</v>
      </c>
      <c r="Q114" s="374">
        <v>0</v>
      </c>
      <c r="R114" s="374">
        <v>0</v>
      </c>
      <c r="S114" s="374">
        <v>0</v>
      </c>
      <c r="T114" s="375">
        <f>+N114-P114-R114</f>
        <v>0</v>
      </c>
      <c r="V114" s="322">
        <f t="shared" si="127"/>
        <v>0</v>
      </c>
      <c r="W114" s="322"/>
      <c r="X114" s="1777"/>
      <c r="Y114" s="3001"/>
    </row>
    <row r="115" spans="1:25" x14ac:dyDescent="0.2">
      <c r="B115" s="290" t="s">
        <v>487</v>
      </c>
      <c r="C115" s="323"/>
      <c r="D115" s="323"/>
      <c r="E115" s="323"/>
      <c r="F115" s="242"/>
      <c r="G115" s="400"/>
      <c r="I115" s="790"/>
      <c r="J115" s="791"/>
      <c r="K115" s="778"/>
      <c r="L115" s="779"/>
      <c r="M115" s="779"/>
      <c r="N115" s="779"/>
      <c r="O115" s="779"/>
      <c r="P115" s="779"/>
      <c r="Q115" s="779"/>
      <c r="R115" s="779"/>
      <c r="S115" s="779"/>
      <c r="T115" s="779"/>
    </row>
    <row r="116" spans="1:25" ht="33.75" x14ac:dyDescent="0.2">
      <c r="B116" s="792"/>
      <c r="C116" s="279" t="s">
        <v>271</v>
      </c>
      <c r="D116" s="275" t="s">
        <v>273</v>
      </c>
      <c r="E116" s="277"/>
      <c r="F116" s="239"/>
      <c r="G116" s="400"/>
      <c r="I116" s="793"/>
      <c r="J116" s="791"/>
      <c r="K116" s="780" t="s">
        <v>1476</v>
      </c>
      <c r="L116" s="781"/>
      <c r="M116" s="780" t="s">
        <v>1477</v>
      </c>
      <c r="N116" s="781"/>
      <c r="O116" s="780" t="s">
        <v>1478</v>
      </c>
      <c r="P116" s="781"/>
      <c r="Q116" s="780" t="s">
        <v>1479</v>
      </c>
      <c r="R116" s="794"/>
      <c r="S116" s="794"/>
      <c r="T116" s="794"/>
      <c r="V116" s="322"/>
      <c r="W116" s="400"/>
    </row>
    <row r="117" spans="1:25" x14ac:dyDescent="0.2">
      <c r="B117" s="795"/>
      <c r="C117" s="280" t="s">
        <v>272</v>
      </c>
      <c r="D117" s="276" t="s">
        <v>274</v>
      </c>
      <c r="E117" s="278" t="s">
        <v>275</v>
      </c>
      <c r="F117" s="796"/>
      <c r="J117" s="630"/>
      <c r="K117" s="797">
        <f>'Departmental PL'!L1195-'17NM_PLRecon'!I104</f>
        <v>716666274.18000007</v>
      </c>
      <c r="L117" s="797"/>
      <c r="M117" s="797">
        <f>'Departmental PL'!N1195-'17NM_PLRecon'!K104</f>
        <v>475691114</v>
      </c>
      <c r="N117" s="797"/>
      <c r="O117" s="797">
        <f>'Departmental PL'!R1195-'17NM_PLRecon'!O104</f>
        <v>50419493.000000015</v>
      </c>
      <c r="P117" s="797"/>
      <c r="Q117" s="797">
        <f>'Departmental PL'!T1195-'17NM_PLRecon'!Q104</f>
        <v>138167406</v>
      </c>
      <c r="R117" s="798"/>
      <c r="S117" s="798"/>
      <c r="T117" s="798"/>
      <c r="U117" s="798"/>
      <c r="V117" s="400"/>
      <c r="W117" s="400"/>
    </row>
    <row r="118" spans="1:25" x14ac:dyDescent="0.25">
      <c r="B118" s="761" t="s">
        <v>1094</v>
      </c>
      <c r="C118" s="642">
        <f>+'17NM_Flex Cost'!I32</f>
        <v>59600697.494074784</v>
      </c>
      <c r="D118" s="273">
        <f>+'17NM_Flex Cost'!I32</f>
        <v>59600697.494074784</v>
      </c>
      <c r="E118" s="274">
        <f>+D118-C118</f>
        <v>0</v>
      </c>
      <c r="F118" s="1039">
        <f>W67</f>
        <v>59600697.494074792</v>
      </c>
      <c r="G118" s="400">
        <f>+D118-F118</f>
        <v>0</v>
      </c>
      <c r="H118" s="50" t="s">
        <v>591</v>
      </c>
      <c r="I118" s="793"/>
      <c r="J118" s="630"/>
      <c r="K118" s="799"/>
      <c r="L118" s="799"/>
      <c r="M118" s="799"/>
      <c r="N118" s="799"/>
      <c r="O118" s="799"/>
      <c r="P118" s="799"/>
      <c r="Q118" s="799"/>
      <c r="R118" s="800"/>
      <c r="S118" s="400"/>
    </row>
    <row r="119" spans="1:25" x14ac:dyDescent="0.25">
      <c r="B119" s="281" t="s">
        <v>329</v>
      </c>
      <c r="C119" s="801">
        <f>+'17NM_Flex Cost'!I51</f>
        <v>11654367.566589683</v>
      </c>
      <c r="D119" s="273">
        <f>'17Lab_PLRecon'!AX28+'17Lab_PLRecon'!BB28+'17Lab_PLRecon'!BD28</f>
        <v>11654367.566589683</v>
      </c>
      <c r="E119" s="274">
        <f>+D119-C119</f>
        <v>0</v>
      </c>
      <c r="F119" s="1039">
        <f>+V70</f>
        <v>12822697.56658968</v>
      </c>
      <c r="G119" s="400">
        <f>+F119-D119</f>
        <v>1168329.9999999963</v>
      </c>
      <c r="H119" s="793">
        <f>+'17Lab_PLRecon'!BO29</f>
        <v>1168330</v>
      </c>
      <c r="I119" s="852">
        <f>G119-H119</f>
        <v>-3.7252902984619141E-9</v>
      </c>
      <c r="J119" s="800"/>
      <c r="K119" s="800"/>
      <c r="L119" s="802"/>
      <c r="M119" s="803"/>
      <c r="N119" s="803"/>
      <c r="O119" s="456"/>
      <c r="P119" s="456"/>
      <c r="Q119" s="456"/>
      <c r="R119" s="456"/>
      <c r="S119" s="400"/>
    </row>
    <row r="120" spans="1:25" x14ac:dyDescent="0.25">
      <c r="B120" s="270" t="s">
        <v>330</v>
      </c>
      <c r="C120" s="804">
        <f>+'17NM_Flex Cost'!H76</f>
        <v>124533708.72</v>
      </c>
      <c r="D120" s="6">
        <f>+V13</f>
        <v>124533708.72</v>
      </c>
      <c r="E120" s="265">
        <f t="shared" ref="E120:E139" si="138">+D120-C120</f>
        <v>0</v>
      </c>
      <c r="F120" s="1039">
        <f>+V13</f>
        <v>124533708.72</v>
      </c>
      <c r="G120" s="400">
        <f>+D120-F120</f>
        <v>0</v>
      </c>
      <c r="I120" s="400"/>
      <c r="J120" s="800"/>
      <c r="K120" s="800"/>
      <c r="L120" s="802"/>
      <c r="M120" s="803"/>
      <c r="N120" s="803"/>
      <c r="O120" s="803"/>
      <c r="P120" s="803"/>
      <c r="Q120" s="791"/>
      <c r="R120" s="800"/>
      <c r="S120" s="400"/>
    </row>
    <row r="121" spans="1:25" x14ac:dyDescent="0.25">
      <c r="B121" s="270" t="s">
        <v>331</v>
      </c>
      <c r="C121" s="804">
        <f>+'17NM_Flex Cost'!H77</f>
        <v>5776196.1999999993</v>
      </c>
      <c r="D121" s="6">
        <f>+V14</f>
        <v>5776196.1999999993</v>
      </c>
      <c r="E121" s="265">
        <f t="shared" si="138"/>
        <v>0</v>
      </c>
      <c r="F121" s="1039">
        <f>+V14</f>
        <v>5776196.1999999993</v>
      </c>
      <c r="G121" s="400">
        <f t="shared" ref="G121:G138" si="139">+D121-F121</f>
        <v>0</v>
      </c>
      <c r="H121" s="400">
        <f>+D118-C118</f>
        <v>0</v>
      </c>
      <c r="I121" s="400"/>
      <c r="J121" s="800"/>
      <c r="K121" s="800"/>
      <c r="L121" s="802"/>
      <c r="M121" s="2455">
        <f>+K102+O102+Q102</f>
        <v>265433684.30843163</v>
      </c>
      <c r="N121" s="803"/>
      <c r="O121" s="803"/>
      <c r="P121" s="803"/>
      <c r="Q121" s="791"/>
      <c r="R121" s="800"/>
    </row>
    <row r="122" spans="1:25" x14ac:dyDescent="0.25">
      <c r="B122" s="873" t="s">
        <v>1164</v>
      </c>
      <c r="C122" s="804">
        <f>+'17NM_Flex Cost'!H87</f>
        <v>343363.06916665134</v>
      </c>
      <c r="D122" s="6">
        <f>+V29</f>
        <v>343363.06916665134</v>
      </c>
      <c r="E122" s="265">
        <f t="shared" si="138"/>
        <v>0</v>
      </c>
      <c r="F122" s="1039">
        <f>+V29</f>
        <v>343363.06916665134</v>
      </c>
      <c r="G122" s="400">
        <f t="shared" si="139"/>
        <v>0</v>
      </c>
      <c r="H122" s="384"/>
      <c r="I122" s="400"/>
      <c r="J122" s="800"/>
      <c r="K122" s="800"/>
      <c r="L122" s="802"/>
      <c r="M122" s="2453"/>
      <c r="N122" s="2453"/>
      <c r="O122" s="803"/>
      <c r="P122" s="803"/>
      <c r="Q122" s="791"/>
      <c r="R122" s="800"/>
    </row>
    <row r="123" spans="1:25" x14ac:dyDescent="0.25">
      <c r="B123" s="270" t="s">
        <v>620</v>
      </c>
      <c r="C123" s="804">
        <f>+'17NM_Flex Cost'!H89</f>
        <v>521852.64899747021</v>
      </c>
      <c r="D123" s="6">
        <f>+V28</f>
        <v>521852.64899747021</v>
      </c>
      <c r="E123" s="265">
        <f t="shared" si="138"/>
        <v>0</v>
      </c>
      <c r="F123" s="1039">
        <f>+V28</f>
        <v>521852.64899747021</v>
      </c>
      <c r="G123" s="400">
        <f t="shared" si="139"/>
        <v>0</v>
      </c>
      <c r="H123" s="805"/>
      <c r="I123" s="400"/>
      <c r="J123" s="800"/>
      <c r="K123" s="800"/>
      <c r="L123" s="802"/>
      <c r="M123" s="2455">
        <f>+K104+O104+Q104</f>
        <v>266275609.6412431</v>
      </c>
      <c r="N123" s="2454">
        <f>+M123-M121</f>
        <v>841925.3328114748</v>
      </c>
      <c r="O123" s="803"/>
      <c r="P123" s="803"/>
      <c r="Q123" s="791"/>
      <c r="R123" s="800"/>
    </row>
    <row r="124" spans="1:25" x14ac:dyDescent="0.25">
      <c r="B124" s="270" t="s">
        <v>335</v>
      </c>
      <c r="C124" s="804">
        <v>0</v>
      </c>
      <c r="D124" s="78">
        <f>+'17NM_Flex Cost'!H90</f>
        <v>0</v>
      </c>
      <c r="E124" s="265">
        <f t="shared" si="138"/>
        <v>0</v>
      </c>
      <c r="F124" s="852">
        <f>+V7</f>
        <v>0</v>
      </c>
      <c r="G124" s="400">
        <f t="shared" si="139"/>
        <v>0</v>
      </c>
      <c r="H124" s="384"/>
      <c r="I124" s="400"/>
      <c r="J124" s="800"/>
      <c r="K124" s="800"/>
      <c r="L124" s="802"/>
      <c r="M124" s="2453">
        <f>+K106+O106+Q106</f>
        <v>248479.67281144837</v>
      </c>
      <c r="N124" s="803"/>
      <c r="O124" s="803"/>
      <c r="P124" s="803"/>
      <c r="Q124" s="791"/>
      <c r="R124" s="800"/>
    </row>
    <row r="125" spans="1:25" x14ac:dyDescent="0.25">
      <c r="B125" s="1040" t="s">
        <v>1165</v>
      </c>
      <c r="C125" s="1041"/>
      <c r="D125" s="1041"/>
      <c r="E125" s="1042">
        <f t="shared" si="138"/>
        <v>0</v>
      </c>
      <c r="F125" s="852">
        <f>+V30</f>
        <v>0</v>
      </c>
      <c r="G125" s="400">
        <f t="shared" si="139"/>
        <v>0</v>
      </c>
      <c r="H125" s="810"/>
      <c r="I125" s="400"/>
      <c r="J125" s="803"/>
      <c r="K125" s="800"/>
      <c r="L125" s="802"/>
      <c r="M125" s="2453">
        <f>+K107+O107+Q107</f>
        <v>0</v>
      </c>
      <c r="N125" s="803"/>
      <c r="O125" s="803"/>
      <c r="P125" s="803"/>
      <c r="Q125" s="791"/>
      <c r="R125" s="800"/>
    </row>
    <row r="126" spans="1:25" x14ac:dyDescent="0.25">
      <c r="B126" s="760" t="s">
        <v>406</v>
      </c>
      <c r="C126" s="804">
        <v>0</v>
      </c>
      <c r="D126" s="78">
        <f>+'17NM_Flex Cost'!H102</f>
        <v>0</v>
      </c>
      <c r="E126" s="265">
        <f t="shared" si="138"/>
        <v>0</v>
      </c>
      <c r="F126" s="852">
        <f>+V15</f>
        <v>0</v>
      </c>
      <c r="G126" s="400">
        <f t="shared" si="139"/>
        <v>0</v>
      </c>
      <c r="H126" s="384"/>
      <c r="I126" s="400"/>
      <c r="J126" s="800"/>
      <c r="K126" s="800"/>
      <c r="L126" s="802"/>
      <c r="M126" s="2453">
        <f>+K108+O108+Q108</f>
        <v>593445.65999999992</v>
      </c>
      <c r="N126" s="803"/>
      <c r="O126" s="803"/>
      <c r="P126" s="803"/>
      <c r="Q126" s="791"/>
      <c r="R126" s="800"/>
    </row>
    <row r="127" spans="1:25" x14ac:dyDescent="0.25">
      <c r="B127" s="270" t="s">
        <v>400</v>
      </c>
      <c r="C127" s="804">
        <f>+'17NM_Flex Cost'!H103</f>
        <v>-169.05</v>
      </c>
      <c r="D127" s="78">
        <f>+'17NM_Flex Cost'!H103</f>
        <v>-169.05</v>
      </c>
      <c r="E127" s="265">
        <f t="shared" si="138"/>
        <v>0</v>
      </c>
      <c r="F127" s="852">
        <f>+V31</f>
        <v>-169.05</v>
      </c>
      <c r="G127" s="400">
        <f t="shared" si="139"/>
        <v>0</v>
      </c>
      <c r="H127" s="805"/>
      <c r="I127" s="400"/>
      <c r="J127" s="798"/>
      <c r="K127" s="800"/>
      <c r="L127" s="802"/>
      <c r="M127" s="2453">
        <f>+K109+O109+Q109</f>
        <v>0</v>
      </c>
      <c r="N127" s="803"/>
      <c r="O127" s="803"/>
      <c r="P127" s="803"/>
      <c r="Q127" s="791"/>
      <c r="R127" s="800"/>
    </row>
    <row r="128" spans="1:25" x14ac:dyDescent="0.25">
      <c r="B128" s="270" t="s">
        <v>332</v>
      </c>
      <c r="C128" s="804">
        <f>+'17NM_Flex Cost'!H104</f>
        <v>5615492.2033847207</v>
      </c>
      <c r="D128" s="78">
        <f>+'17NM_Flex Cost'!H104</f>
        <v>5615492.2033847207</v>
      </c>
      <c r="E128" s="265">
        <f t="shared" si="138"/>
        <v>0</v>
      </c>
      <c r="F128" s="852">
        <f>+V8</f>
        <v>5615492.2033847207</v>
      </c>
      <c r="G128" s="400">
        <f t="shared" si="139"/>
        <v>0</v>
      </c>
      <c r="H128" s="384"/>
      <c r="I128" s="400"/>
      <c r="J128" s="800"/>
      <c r="L128" s="802"/>
      <c r="M128" s="2454">
        <f>SUM(M124:M127)</f>
        <v>841925.33281144826</v>
      </c>
      <c r="O128" s="803"/>
      <c r="P128" s="803"/>
      <c r="Q128" s="791"/>
      <c r="R128" s="800"/>
    </row>
    <row r="129" spans="2:20" x14ac:dyDescent="0.25">
      <c r="B129" s="270" t="s">
        <v>333</v>
      </c>
      <c r="C129" s="804">
        <f>+'17NM_Flex Cost'!H107</f>
        <v>10420431.927960085</v>
      </c>
      <c r="D129" s="6">
        <f>+V9</f>
        <v>10420431.927960085</v>
      </c>
      <c r="E129" s="265">
        <f t="shared" si="138"/>
        <v>0</v>
      </c>
      <c r="F129" s="852">
        <f>+V9</f>
        <v>10420431.927960085</v>
      </c>
      <c r="G129" s="400">
        <f t="shared" si="139"/>
        <v>0</v>
      </c>
      <c r="H129" s="806"/>
      <c r="I129" s="400"/>
      <c r="J129" s="800"/>
      <c r="K129" s="803"/>
      <c r="L129" s="802"/>
      <c r="M129" s="803"/>
      <c r="N129" s="803"/>
      <c r="O129" s="803"/>
      <c r="P129" s="803"/>
      <c r="Q129" s="791"/>
      <c r="R129" s="800"/>
    </row>
    <row r="130" spans="2:20" x14ac:dyDescent="0.25">
      <c r="B130" s="270" t="s">
        <v>334</v>
      </c>
      <c r="C130" s="804">
        <f>+'17NM_Flex Cost'!H109</f>
        <v>1091432.677246226</v>
      </c>
      <c r="D130" s="6">
        <f>+V12</f>
        <v>1091432.677246226</v>
      </c>
      <c r="E130" s="265">
        <f t="shared" si="138"/>
        <v>0</v>
      </c>
      <c r="F130" s="852">
        <f>+V12</f>
        <v>1091432.677246226</v>
      </c>
      <c r="G130" s="400">
        <f t="shared" si="139"/>
        <v>0</v>
      </c>
      <c r="H130" s="384"/>
      <c r="I130" s="400"/>
      <c r="J130" s="800"/>
      <c r="K130" s="803"/>
      <c r="L130" s="802"/>
      <c r="M130" s="2453"/>
      <c r="N130" s="803"/>
      <c r="O130" s="803"/>
      <c r="P130" s="803"/>
      <c r="Q130" s="791"/>
      <c r="R130" s="800"/>
    </row>
    <row r="131" spans="2:20" x14ac:dyDescent="0.25">
      <c r="B131" s="270" t="s">
        <v>368</v>
      </c>
      <c r="C131" s="804">
        <f>+'17NM_Flex Cost'!H111</f>
        <v>4367349.4679285176</v>
      </c>
      <c r="D131" s="6">
        <f>+V32</f>
        <v>4367349.4679285176</v>
      </c>
      <c r="E131" s="265">
        <f t="shared" si="138"/>
        <v>0</v>
      </c>
      <c r="F131" s="852">
        <f>+V32</f>
        <v>4367349.4679285176</v>
      </c>
      <c r="G131" s="400">
        <f t="shared" si="139"/>
        <v>0</v>
      </c>
      <c r="H131" s="384"/>
      <c r="I131" s="400"/>
      <c r="J131" s="800"/>
      <c r="K131" s="803"/>
      <c r="L131" s="802"/>
      <c r="M131" s="803"/>
      <c r="N131" s="803"/>
      <c r="O131" s="803"/>
      <c r="P131" s="803"/>
      <c r="Q131" s="791"/>
      <c r="R131" s="800"/>
    </row>
    <row r="132" spans="2:20" x14ac:dyDescent="0.25">
      <c r="B132" s="270" t="s">
        <v>412</v>
      </c>
      <c r="C132" s="807">
        <f>+'17NM_Flex Cost'!H115</f>
        <v>0</v>
      </c>
      <c r="D132" s="6">
        <f>+V35</f>
        <v>0</v>
      </c>
      <c r="E132" s="265">
        <f t="shared" si="138"/>
        <v>0</v>
      </c>
      <c r="F132" s="852">
        <f>+V35</f>
        <v>0</v>
      </c>
      <c r="G132" s="400">
        <f t="shared" si="139"/>
        <v>0</v>
      </c>
      <c r="H132" s="384"/>
      <c r="I132" s="400"/>
      <c r="J132" s="800"/>
      <c r="K132" s="803"/>
      <c r="L132" s="802"/>
      <c r="M132" s="803"/>
      <c r="N132" s="803"/>
      <c r="O132" s="803"/>
      <c r="P132" s="803"/>
      <c r="Q132" s="791"/>
      <c r="R132" s="800"/>
    </row>
    <row r="133" spans="2:20" x14ac:dyDescent="0.25">
      <c r="B133" s="760" t="s">
        <v>413</v>
      </c>
      <c r="C133" s="807">
        <f>+'17NM_Flex Cost'!H116</f>
        <v>0</v>
      </c>
      <c r="D133" s="6">
        <f>+V36</f>
        <v>0</v>
      </c>
      <c r="E133" s="265">
        <f t="shared" si="138"/>
        <v>0</v>
      </c>
      <c r="F133" s="852">
        <f>+V36</f>
        <v>0</v>
      </c>
      <c r="G133" s="400">
        <f t="shared" si="139"/>
        <v>0</v>
      </c>
      <c r="H133" s="384"/>
      <c r="I133" s="400"/>
      <c r="J133" s="800"/>
      <c r="K133" s="803"/>
      <c r="L133" s="802"/>
      <c r="M133" s="803"/>
      <c r="N133" s="803"/>
      <c r="O133" s="803"/>
      <c r="P133" s="803"/>
      <c r="Q133" s="791"/>
      <c r="R133" s="800"/>
    </row>
    <row r="134" spans="2:20" x14ac:dyDescent="0.25">
      <c r="B134" s="760" t="s">
        <v>411</v>
      </c>
      <c r="C134" s="807">
        <f>+'17NM_Flex Cost'!H119</f>
        <v>0</v>
      </c>
      <c r="D134" s="6">
        <f>+V38</f>
        <v>0</v>
      </c>
      <c r="E134" s="265">
        <f t="shared" si="138"/>
        <v>0</v>
      </c>
      <c r="F134" s="852">
        <f>+V38</f>
        <v>0</v>
      </c>
      <c r="G134" s="400">
        <f t="shared" si="139"/>
        <v>0</v>
      </c>
      <c r="H134" s="384"/>
      <c r="I134" s="400"/>
      <c r="J134" s="800"/>
      <c r="K134" s="800"/>
      <c r="L134" s="800"/>
      <c r="M134" s="800"/>
      <c r="N134" s="803"/>
      <c r="O134" s="803"/>
      <c r="P134" s="803"/>
      <c r="Q134" s="791"/>
      <c r="R134" s="800"/>
    </row>
    <row r="135" spans="2:20" x14ac:dyDescent="0.25">
      <c r="B135" s="270" t="s">
        <v>775</v>
      </c>
      <c r="C135" s="807">
        <f>+'17NM_Flex Cost'!H118</f>
        <v>358456.69149866188</v>
      </c>
      <c r="D135" s="6">
        <f>V37</f>
        <v>358456.69149866188</v>
      </c>
      <c r="E135" s="265">
        <f t="shared" si="138"/>
        <v>0</v>
      </c>
      <c r="F135" s="852">
        <f>+V37</f>
        <v>358456.69149866188</v>
      </c>
      <c r="G135" s="400">
        <f t="shared" si="139"/>
        <v>0</v>
      </c>
      <c r="H135" s="384"/>
      <c r="I135" s="400"/>
      <c r="J135" s="800"/>
      <c r="K135" s="800"/>
      <c r="L135" s="800"/>
      <c r="M135" s="800"/>
      <c r="N135" s="803"/>
      <c r="O135" s="803"/>
      <c r="P135" s="803"/>
      <c r="Q135" s="791"/>
      <c r="R135" s="800"/>
    </row>
    <row r="136" spans="2:20" x14ac:dyDescent="0.25">
      <c r="B136" s="270" t="s">
        <v>582</v>
      </c>
      <c r="C136" s="807">
        <f>+'17NM_Flex Cost'!H120</f>
        <v>0</v>
      </c>
      <c r="D136" s="642">
        <f>'Departmental PL'!N143+'Departmental PL'!T143</f>
        <v>0</v>
      </c>
      <c r="E136" s="265">
        <f t="shared" si="138"/>
        <v>0</v>
      </c>
      <c r="F136" s="852">
        <f>+V41</f>
        <v>0</v>
      </c>
      <c r="G136" s="400">
        <f t="shared" si="139"/>
        <v>0</v>
      </c>
      <c r="H136" s="384"/>
      <c r="I136" s="400"/>
    </row>
    <row r="137" spans="2:20" x14ac:dyDescent="0.25">
      <c r="B137" s="270" t="s">
        <v>484</v>
      </c>
      <c r="C137" s="804">
        <f>+'17Input PSYyyC2PL'!G74</f>
        <v>268758.17</v>
      </c>
      <c r="D137" s="78">
        <f>+V39</f>
        <v>268758.17</v>
      </c>
      <c r="E137" s="265">
        <f t="shared" si="138"/>
        <v>0</v>
      </c>
      <c r="F137" s="852">
        <f>+V39</f>
        <v>268758.17</v>
      </c>
      <c r="G137" s="400">
        <f>+D137-F137</f>
        <v>0</v>
      </c>
      <c r="H137" s="805"/>
      <c r="I137" s="384"/>
    </row>
    <row r="138" spans="2:20" x14ac:dyDescent="0.25">
      <c r="B138" s="270" t="s">
        <v>369</v>
      </c>
      <c r="C138" s="804"/>
      <c r="D138" s="6">
        <f>+'17NM_Flex Cost'!E129</f>
        <v>0</v>
      </c>
      <c r="E138" s="265">
        <f t="shared" si="138"/>
        <v>0</v>
      </c>
      <c r="F138" s="852">
        <v>0</v>
      </c>
      <c r="G138" s="400">
        <f t="shared" si="139"/>
        <v>0</v>
      </c>
      <c r="H138" s="384"/>
    </row>
    <row r="139" spans="2:20" ht="16.5" thickBot="1" x14ac:dyDescent="0.3">
      <c r="B139" s="272" t="s">
        <v>270</v>
      </c>
      <c r="C139" s="271">
        <f>SUM(C118:C138)-C125</f>
        <v>224551937.78684679</v>
      </c>
      <c r="D139" s="268">
        <f>SUM(D118:D138)</f>
        <v>224551937.78684679</v>
      </c>
      <c r="E139" s="269">
        <f t="shared" si="138"/>
        <v>0</v>
      </c>
      <c r="F139" s="852">
        <f>+V102</f>
        <v>265433684.30843163</v>
      </c>
      <c r="G139" s="400">
        <f>+D139-F139</f>
        <v>-40881746.521584839</v>
      </c>
    </row>
    <row r="140" spans="2:20" ht="16.5" thickTop="1" x14ac:dyDescent="0.25">
      <c r="C140" s="400"/>
      <c r="D140" s="2"/>
      <c r="F140" s="852"/>
      <c r="G140" s="400"/>
      <c r="H140" s="400"/>
      <c r="J140" s="400"/>
      <c r="K140" s="400"/>
      <c r="L140" s="400"/>
      <c r="M140" s="400"/>
      <c r="N140" s="400"/>
      <c r="O140" s="400"/>
      <c r="P140" s="400"/>
      <c r="Q140" s="400"/>
      <c r="R140" s="400"/>
      <c r="S140" s="400"/>
      <c r="T140" s="400"/>
    </row>
    <row r="141" spans="2:20" x14ac:dyDescent="0.2">
      <c r="C141" s="400"/>
      <c r="D141" s="400"/>
      <c r="F141" s="853"/>
    </row>
    <row r="142" spans="2:20" x14ac:dyDescent="0.2">
      <c r="C142" s="852">
        <f>+C139-V102</f>
        <v>-40881746.521584839</v>
      </c>
      <c r="D142" s="400"/>
      <c r="F142" s="853"/>
    </row>
    <row r="143" spans="2:20" x14ac:dyDescent="0.2">
      <c r="C143" s="400"/>
      <c r="D143" s="400"/>
      <c r="F143" s="853"/>
    </row>
    <row r="144" spans="2:20" x14ac:dyDescent="0.2">
      <c r="C144" s="400">
        <v>113993159.28999999</v>
      </c>
      <c r="D144" s="400"/>
      <c r="F144" s="853"/>
    </row>
    <row r="145" spans="1:25" x14ac:dyDescent="0.2">
      <c r="C145" s="400"/>
      <c r="D145" s="400"/>
      <c r="F145" s="853"/>
    </row>
    <row r="146" spans="1:25" x14ac:dyDescent="0.2">
      <c r="C146" s="400">
        <f>+C144-C139</f>
        <v>-110558778.4968468</v>
      </c>
      <c r="D146" s="400"/>
      <c r="F146" s="853"/>
    </row>
    <row r="147" spans="1:25" x14ac:dyDescent="0.2">
      <c r="C147" s="400"/>
      <c r="D147" s="400"/>
      <c r="F147" s="853"/>
    </row>
    <row r="148" spans="1:25" x14ac:dyDescent="0.2">
      <c r="C148" s="400"/>
      <c r="D148" s="400"/>
      <c r="F148" s="853"/>
    </row>
    <row r="149" spans="1:25" x14ac:dyDescent="0.2">
      <c r="C149" s="400"/>
      <c r="D149" s="400"/>
      <c r="F149" s="853"/>
    </row>
    <row r="150" spans="1:25" x14ac:dyDescent="0.2">
      <c r="C150" s="400"/>
      <c r="D150" s="400"/>
      <c r="F150" s="853"/>
    </row>
    <row r="151" spans="1:25" x14ac:dyDescent="0.2">
      <c r="C151" s="400"/>
      <c r="D151" s="400"/>
      <c r="F151" s="853"/>
    </row>
    <row r="152" spans="1:25" s="30" customFormat="1" x14ac:dyDescent="0.2">
      <c r="A152" s="3002"/>
      <c r="B152" s="452"/>
      <c r="C152" s="452"/>
      <c r="D152" s="400"/>
      <c r="E152" s="452"/>
      <c r="F152" s="452"/>
      <c r="G152" s="452"/>
      <c r="H152" s="452"/>
      <c r="I152" s="400"/>
      <c r="J152" s="452"/>
      <c r="K152" s="452"/>
      <c r="L152" s="452"/>
      <c r="M152" s="400"/>
      <c r="N152" s="400"/>
      <c r="O152" s="452"/>
      <c r="P152" s="452"/>
      <c r="Q152" s="452"/>
      <c r="R152" s="452"/>
      <c r="S152" s="452"/>
      <c r="T152" s="452"/>
      <c r="X152" s="1106"/>
      <c r="Y152" s="908"/>
    </row>
    <row r="154" spans="1:25" ht="16.5" thickBot="1" x14ac:dyDescent="0.25"/>
    <row r="155" spans="1:25" x14ac:dyDescent="0.2">
      <c r="B155" s="480" t="s">
        <v>680</v>
      </c>
      <c r="C155" s="481">
        <f t="shared" ref="C155:T155" si="140">C104</f>
        <v>107379.45303357692</v>
      </c>
      <c r="D155" s="481">
        <f t="shared" si="140"/>
        <v>85717.080171038804</v>
      </c>
      <c r="E155" s="481">
        <f t="shared" si="140"/>
        <v>455152</v>
      </c>
      <c r="F155" s="481">
        <f t="shared" si="140"/>
        <v>295594</v>
      </c>
      <c r="G155" s="481">
        <f t="shared" si="140"/>
        <v>428065123.23000002</v>
      </c>
      <c r="H155" s="481">
        <f t="shared" si="140"/>
        <v>308537151.85771668</v>
      </c>
      <c r="I155" s="481">
        <f t="shared" si="140"/>
        <v>288399602.18096936</v>
      </c>
      <c r="J155" s="481">
        <f t="shared" si="140"/>
        <v>216306898.72999999</v>
      </c>
      <c r="K155" s="481">
        <f t="shared" si="140"/>
        <v>211526476.80566546</v>
      </c>
      <c r="L155" s="481">
        <f t="shared" si="140"/>
        <v>172383655.99150002</v>
      </c>
      <c r="M155" s="481">
        <f t="shared" si="140"/>
        <v>76873125.375303894</v>
      </c>
      <c r="N155" s="481">
        <f t="shared" si="140"/>
        <v>43923242.738499969</v>
      </c>
      <c r="O155" s="481">
        <f t="shared" si="140"/>
        <v>18720822.286480982</v>
      </c>
      <c r="P155" s="481">
        <f t="shared" si="140"/>
        <v>15219091.225800002</v>
      </c>
      <c r="Q155" s="481">
        <f t="shared" si="140"/>
        <v>36028310.549096629</v>
      </c>
      <c r="R155" s="481">
        <f t="shared" si="140"/>
        <v>27496117.4175</v>
      </c>
      <c r="S155" s="481">
        <f t="shared" si="140"/>
        <v>22123992.539726287</v>
      </c>
      <c r="T155" s="482">
        <f t="shared" si="140"/>
        <v>1208034.0951999687</v>
      </c>
    </row>
    <row r="156" spans="1:25" ht="16.5" thickBot="1" x14ac:dyDescent="0.25">
      <c r="B156" s="808" t="s">
        <v>681</v>
      </c>
      <c r="C156" s="483">
        <f>C155-'zz17GLOBAL OP BY PAYOR'!C199</f>
        <v>0</v>
      </c>
      <c r="D156" s="483">
        <f>D155-'zz17GLOBAL OP BY PAYOR'!D199</f>
        <v>0</v>
      </c>
      <c r="E156" s="483">
        <f>E155-'zz17GLOBAL OP BY PAYOR'!E199</f>
        <v>0</v>
      </c>
      <c r="F156" s="483">
        <f>F155-'zz17GLOBAL OP BY PAYOR'!F199</f>
        <v>0</v>
      </c>
      <c r="G156" s="483">
        <f>G155-'zz17GLOBAL OP BY PAYOR'!G199</f>
        <v>0</v>
      </c>
      <c r="H156" s="483">
        <f>H155-'zz17GLOBAL OP BY PAYOR'!H199</f>
        <v>0</v>
      </c>
      <c r="I156" s="483">
        <f>I155-'zz17GLOBAL OP BY PAYOR'!I199</f>
        <v>0</v>
      </c>
      <c r="J156" s="483">
        <f>J155-'zz17GLOBAL OP BY PAYOR'!J199</f>
        <v>0</v>
      </c>
      <c r="K156" s="483">
        <f>K155-'zz17GLOBAL OP BY PAYOR'!K199</f>
        <v>0</v>
      </c>
      <c r="L156" s="483">
        <f>L155-'zz17GLOBAL OP BY PAYOR'!L199</f>
        <v>0</v>
      </c>
      <c r="M156" s="483">
        <f>M155-'zz17GLOBAL OP BY PAYOR'!M199</f>
        <v>-1.4901161193847656E-7</v>
      </c>
      <c r="N156" s="483">
        <f>N155-'zz17GLOBAL OP BY PAYOR'!N199</f>
        <v>-1.1920928955078125E-7</v>
      </c>
      <c r="O156" s="483">
        <f>O155-'zz17GLOBAL OP BY PAYOR'!O199</f>
        <v>0</v>
      </c>
      <c r="P156" s="483">
        <f>P155-'zz17GLOBAL OP BY PAYOR'!P199</f>
        <v>0</v>
      </c>
      <c r="Q156" s="483">
        <f>Q155-'zz17GLOBAL OP BY PAYOR'!Q199</f>
        <v>0</v>
      </c>
      <c r="R156" s="483">
        <f>R155-'zz17GLOBAL OP BY PAYOR'!R199</f>
        <v>0</v>
      </c>
      <c r="S156" s="483">
        <f>S155-'zz17GLOBAL OP BY PAYOR'!S199</f>
        <v>-3.3527612686157227E-8</v>
      </c>
      <c r="T156" s="484">
        <f>T155-'zz17GLOBAL OP BY PAYOR'!T199</f>
        <v>-4.0978193283081055E-8</v>
      </c>
    </row>
    <row r="157" spans="1:25" x14ac:dyDescent="0.25">
      <c r="G157" s="776">
        <f>+G8+G9+G12+G13+G14+G15+G7+G28+G31+G32+G33+G35+G36+G37+G38+G29+G43+G68+G69+G70+G71+G76+G77+G78+G79+G80+G81+G82+G83+G88+G89+G90+G96+G23+G24+G25+G42+G72+G73+G74+G75+G92+G93+G94+G98+G16+G17++G32+G37+G39+G41+G82+G84+G85+G86+G87+G95+G97+G91+G44+G40+G30+G26+G27+G22+G10+G11+G18+G34</f>
        <v>375510035.95000005</v>
      </c>
      <c r="H157" s="776">
        <f>+H8+H9+H12+H13+H14+H15+H7+H28+H31+H32+H33+H35+H36+H37+H38+H29+H43+H68+H69+H70+H71+H76+H77+H78+H79+H80+H81+H82+H83+H88+H89+H90+H96+H23+H24+H25+H42+H72+H73+H74+H75+H92+H93+H94+H98+H16+H17++H32+H37+H39+H41+H82+H84+H85+H86+H87+H95+H97+H91+H44+H40+H30+H26+H27+H22+H10+H11+H18+H34</f>
        <v>271410130.89771676</v>
      </c>
      <c r="I157" s="776">
        <f>+I8+I9+I12+I13+I14+I15+I7+I28+I31+I32+I33+I35+I36+I37+I38+I29+I43+I68+I69+I70+I71+I76+I77+I78+I79+I80+I81+I82+I83+I88+I89+I90+I96+I23+I24+I25+I42+I72+I73+I74+I75+I92+I93+I94+I98+I16+I17++I32+I37+I39+I41+I82+I84+I85+I86+I87+I95+I97+I91+I44+I40+I30+I26+I27+I22+I10+I11+I18+I34</f>
        <v>251996293.71160391</v>
      </c>
      <c r="J157" s="776">
        <f>+J8+J9+J12+J13+J14+J15+J7+J28+J31+J32+J33+J35+J36+J37+J38+J29+J43+J68+J69+J70+J71+J76+J77+J78+J79+J80+J81+J82+J83+J88+J89+J90+J96+J23+J24+J25+J42+J72+J73+J74+J75+J92+J93+J94+J98+J16+J17++J32+J37+J39+J41+J82+J84+J85+J86+J87+J95+J97+J91+J44+J40+J30+J26+J27+J22+J10+J11+J18+J34</f>
        <v>192063430.72999999</v>
      </c>
      <c r="K157" s="454">
        <f>+J157-'17NM_Clinic Revenue'!J178</f>
        <v>-525115.72999998927</v>
      </c>
    </row>
    <row r="158" spans="1:25" x14ac:dyDescent="0.2">
      <c r="K158" s="400"/>
      <c r="L158" s="400">
        <f>+J157-K157</f>
        <v>192588546.45999998</v>
      </c>
    </row>
    <row r="159" spans="1:25" x14ac:dyDescent="0.2">
      <c r="G159" s="400">
        <f>G157-'17NM_Clinic Revenue'!G87</f>
        <v>-9331818.4599998593</v>
      </c>
      <c r="H159" s="400">
        <f>H157-'17NM_Clinic Revenue'!G172</f>
        <v>-9211615.9599999189</v>
      </c>
      <c r="I159" s="400">
        <f>I157-'17NM_Clinic Revenue'!J87</f>
        <v>-39723530.869365424</v>
      </c>
      <c r="J159" s="400">
        <f>J157-'17NM_Clinic Revenue'!J172</f>
        <v>-27400124.729999989</v>
      </c>
      <c r="L159" s="400">
        <f>+L158-K160</f>
        <v>192588546.45999998</v>
      </c>
    </row>
    <row r="160" spans="1:25" x14ac:dyDescent="0.2">
      <c r="F160" s="452" t="s">
        <v>688</v>
      </c>
      <c r="G160" s="909">
        <f>+G45+G46+G47+G48+G49+G52+G53+G54+G55+G56+G57+G58+G59+G65+G66+G67+G50+G51+G63+G64+G60+G61+G62</f>
        <v>58133430.240000002</v>
      </c>
      <c r="H160" s="909">
        <f t="shared" ref="H160:J160" si="141">+H45+H46+H47+H48+H49+H52+H53+H54+H55+H56+H57+H58+H59+H65+H66+H67+H50+H51+H63+H64+H60+H61+H62</f>
        <v>42157375.960000001</v>
      </c>
      <c r="I160" s="909">
        <f t="shared" si="141"/>
        <v>39392025.289365344</v>
      </c>
      <c r="J160" s="909">
        <f t="shared" si="141"/>
        <v>26875009</v>
      </c>
      <c r="K160" s="454">
        <f>+J160-'17NM_Clinic Revenue'!J177</f>
        <v>0</v>
      </c>
    </row>
    <row r="161" spans="7:10" x14ac:dyDescent="0.2">
      <c r="G161" s="397"/>
    </row>
    <row r="162" spans="7:10" x14ac:dyDescent="0.2">
      <c r="G162" s="2461">
        <f>+G160+G159</f>
        <v>48801611.780000143</v>
      </c>
      <c r="H162" s="400">
        <f>+H160+H159</f>
        <v>32945760.000000082</v>
      </c>
      <c r="I162" s="400">
        <f>+I160+I159</f>
        <v>-331505.58000008017</v>
      </c>
      <c r="J162" s="400">
        <f>+J160+J159</f>
        <v>-525115.72999998927</v>
      </c>
    </row>
    <row r="163" spans="7:10" x14ac:dyDescent="0.2">
      <c r="G163" s="1045"/>
    </row>
    <row r="164" spans="7:10" x14ac:dyDescent="0.2">
      <c r="G164" s="400">
        <f>+G157+G160</f>
        <v>433643466.19000006</v>
      </c>
      <c r="H164" s="400">
        <f t="shared" ref="H164:I164" si="142">+H157+H160</f>
        <v>313567506.85771674</v>
      </c>
      <c r="I164" s="400">
        <f t="shared" si="142"/>
        <v>291388319.00096923</v>
      </c>
      <c r="J164" s="400">
        <f>+J157+J160</f>
        <v>218938439.72999999</v>
      </c>
    </row>
    <row r="165" spans="7:10" x14ac:dyDescent="0.2">
      <c r="G165" s="400">
        <f>+G155-G164</f>
        <v>-5578342.9600000381</v>
      </c>
      <c r="H165" s="400">
        <f t="shared" ref="H165:I165" si="143">+H155-H164</f>
        <v>-5030355.0000000596</v>
      </c>
      <c r="I165" s="400">
        <f t="shared" si="143"/>
        <v>-2988716.8199998736</v>
      </c>
      <c r="J165" s="400">
        <f>+J155-J164</f>
        <v>-2631541</v>
      </c>
    </row>
    <row r="167" spans="7:10" x14ac:dyDescent="0.2">
      <c r="G167" s="400">
        <f>+G155-'17NM_Clinic Revenue'!G89</f>
        <v>369559322.99000001</v>
      </c>
    </row>
    <row r="168" spans="7:10" x14ac:dyDescent="0.2">
      <c r="G168" s="400">
        <f>+G167-G157</f>
        <v>-5950712.9600000381</v>
      </c>
    </row>
    <row r="169" spans="7:10" x14ac:dyDescent="0.2">
      <c r="G169" s="400"/>
    </row>
    <row r="170" spans="7:10" x14ac:dyDescent="0.2">
      <c r="G170" s="400"/>
    </row>
  </sheetData>
  <mergeCells count="9">
    <mergeCell ref="C6:D6"/>
    <mergeCell ref="E6:F6"/>
    <mergeCell ref="G6:H6"/>
    <mergeCell ref="I6:J6"/>
    <mergeCell ref="S6:T6"/>
    <mergeCell ref="K6:L6"/>
    <mergeCell ref="M6:N6"/>
    <mergeCell ref="O6:P6"/>
    <mergeCell ref="Q6:R6"/>
  </mergeCells>
  <phoneticPr fontId="0" type="noConversion"/>
  <printOptions headings="1" gridLines="1"/>
  <pageMargins left="0" right="0" top="0" bottom="0" header="0.28000000000000003" footer="0"/>
  <pageSetup scale="45" orientation="landscape" blackAndWhite="1" r:id="rId1"/>
  <headerFooter scaleWithDoc="0" alignWithMargins="0">
    <oddFooter>&amp;R&amp;5&amp;A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E1172"/>
  <sheetViews>
    <sheetView workbookViewId="0"/>
  </sheetViews>
  <sheetFormatPr defaultRowHeight="12.75" x14ac:dyDescent="0.2"/>
  <cols>
    <col min="1" max="1" width="6" bestFit="1" customWidth="1"/>
    <col min="2" max="2" width="12.7109375" style="2462" bestFit="1" customWidth="1"/>
    <col min="3" max="3" width="16.7109375" bestFit="1" customWidth="1"/>
    <col min="4" max="4" width="8.5703125" bestFit="1" customWidth="1"/>
  </cols>
  <sheetData>
    <row r="1" spans="1:5" x14ac:dyDescent="0.2">
      <c r="A1" s="647">
        <v>1</v>
      </c>
      <c r="B1" s="647" t="s">
        <v>3275</v>
      </c>
    </row>
    <row r="2" spans="1:5" ht="13.5" x14ac:dyDescent="0.25">
      <c r="A2" s="649"/>
      <c r="B2" s="649">
        <v>431</v>
      </c>
      <c r="C2" t="s">
        <v>3561</v>
      </c>
      <c r="D2">
        <v>4310</v>
      </c>
    </row>
    <row r="3" spans="1:5" ht="13.5" x14ac:dyDescent="0.25">
      <c r="A3" s="649"/>
      <c r="B3" s="649">
        <v>450</v>
      </c>
      <c r="C3" s="2462" t="s">
        <v>3562</v>
      </c>
      <c r="D3" s="2462">
        <v>4500</v>
      </c>
    </row>
    <row r="4" spans="1:5" ht="13.5" x14ac:dyDescent="0.25">
      <c r="A4" s="649"/>
      <c r="B4" s="649">
        <v>455</v>
      </c>
      <c r="C4" s="2462" t="s">
        <v>3563</v>
      </c>
      <c r="D4" s="2462">
        <v>4550</v>
      </c>
    </row>
    <row r="5" spans="1:5" ht="13.5" x14ac:dyDescent="0.25">
      <c r="A5" s="649"/>
      <c r="B5" s="649">
        <v>456</v>
      </c>
      <c r="C5" s="2462" t="s">
        <v>3564</v>
      </c>
      <c r="D5" s="2462">
        <v>4560</v>
      </c>
    </row>
    <row r="6" spans="1:5" ht="13.5" x14ac:dyDescent="0.25">
      <c r="A6" s="649"/>
      <c r="B6" s="649">
        <v>474</v>
      </c>
      <c r="C6" s="2462" t="s">
        <v>3565</v>
      </c>
      <c r="D6" s="2462">
        <v>4740</v>
      </c>
    </row>
    <row r="7" spans="1:5" ht="13.5" x14ac:dyDescent="0.25">
      <c r="A7" s="649"/>
      <c r="B7" s="649">
        <v>550</v>
      </c>
      <c r="C7" s="2462" t="s">
        <v>3566</v>
      </c>
      <c r="D7" s="2462">
        <v>5500</v>
      </c>
    </row>
    <row r="8" spans="1:5" ht="13.5" x14ac:dyDescent="0.25">
      <c r="A8" s="649"/>
      <c r="B8" s="649">
        <v>550</v>
      </c>
      <c r="C8" s="2462" t="s">
        <v>3566</v>
      </c>
      <c r="D8" s="2462">
        <v>5500</v>
      </c>
    </row>
    <row r="9" spans="1:5" ht="13.5" x14ac:dyDescent="0.25">
      <c r="A9" s="649"/>
      <c r="B9" s="649">
        <v>650</v>
      </c>
      <c r="C9" s="2462" t="s">
        <v>3567</v>
      </c>
      <c r="D9" s="2462">
        <v>6500</v>
      </c>
    </row>
    <row r="10" spans="1:5" ht="13.5" x14ac:dyDescent="0.25">
      <c r="A10" s="2424"/>
      <c r="B10" s="2424">
        <v>6501</v>
      </c>
      <c r="C10" s="2462" t="s">
        <v>3568</v>
      </c>
      <c r="D10" s="2462">
        <v>6501</v>
      </c>
      <c r="E10">
        <v>6501</v>
      </c>
    </row>
    <row r="11" spans="1:5" ht="13.5" x14ac:dyDescent="0.25">
      <c r="A11" s="649"/>
      <c r="B11" s="649">
        <v>665</v>
      </c>
      <c r="C11" s="2462" t="s">
        <v>3569</v>
      </c>
      <c r="D11" s="2462">
        <v>6650</v>
      </c>
    </row>
    <row r="12" spans="1:5" ht="13.5" x14ac:dyDescent="0.25">
      <c r="A12" s="649"/>
      <c r="B12" s="649">
        <v>672</v>
      </c>
      <c r="C12" s="2462" t="s">
        <v>3570</v>
      </c>
      <c r="D12" s="2462">
        <v>6720</v>
      </c>
    </row>
    <row r="13" spans="1:5" ht="13.5" x14ac:dyDescent="0.25">
      <c r="A13" s="659" t="s">
        <v>673</v>
      </c>
      <c r="B13" s="659">
        <v>1</v>
      </c>
      <c r="C13" s="2462" t="s">
        <v>3571</v>
      </c>
      <c r="D13" s="2462">
        <v>10</v>
      </c>
    </row>
    <row r="14" spans="1:5" ht="13.5" x14ac:dyDescent="0.25">
      <c r="A14" s="649"/>
      <c r="B14" s="649">
        <v>431</v>
      </c>
      <c r="C14" s="2462" t="s">
        <v>3561</v>
      </c>
      <c r="D14" s="2462">
        <v>4310</v>
      </c>
    </row>
    <row r="15" spans="1:5" ht="13.5" x14ac:dyDescent="0.25">
      <c r="A15" s="649"/>
      <c r="B15" s="649">
        <v>450</v>
      </c>
      <c r="C15" s="2462" t="s">
        <v>3562</v>
      </c>
      <c r="D15" s="2462">
        <v>4500</v>
      </c>
    </row>
    <row r="16" spans="1:5" ht="13.5" x14ac:dyDescent="0.25">
      <c r="A16" s="649"/>
      <c r="B16" s="649">
        <v>455</v>
      </c>
      <c r="C16" s="2462" t="s">
        <v>3563</v>
      </c>
      <c r="D16" s="2462">
        <v>4550</v>
      </c>
    </row>
    <row r="17" spans="1:4" ht="13.5" x14ac:dyDescent="0.25">
      <c r="A17" s="649"/>
      <c r="B17" s="649">
        <v>456</v>
      </c>
      <c r="C17" s="2462" t="s">
        <v>3564</v>
      </c>
      <c r="D17" s="2462">
        <v>4560</v>
      </c>
    </row>
    <row r="18" spans="1:4" ht="13.5" x14ac:dyDescent="0.25">
      <c r="A18" s="649"/>
      <c r="B18" s="649">
        <v>474</v>
      </c>
      <c r="C18" s="2462" t="s">
        <v>3565</v>
      </c>
      <c r="D18" s="2462">
        <v>4740</v>
      </c>
    </row>
    <row r="19" spans="1:4" ht="13.5" x14ac:dyDescent="0.25">
      <c r="A19" s="649"/>
      <c r="B19" s="649">
        <v>550</v>
      </c>
      <c r="C19" s="2462" t="s">
        <v>3566</v>
      </c>
      <c r="D19" s="2462">
        <v>5500</v>
      </c>
    </row>
    <row r="20" spans="1:4" ht="13.5" x14ac:dyDescent="0.25">
      <c r="A20" s="649"/>
      <c r="B20" s="649">
        <v>650</v>
      </c>
      <c r="C20" s="2462" t="s">
        <v>3567</v>
      </c>
      <c r="D20" s="2462">
        <v>6500</v>
      </c>
    </row>
    <row r="21" spans="1:4" ht="13.5" x14ac:dyDescent="0.25">
      <c r="A21" s="649"/>
      <c r="B21" s="649">
        <v>665</v>
      </c>
      <c r="C21" s="2462" t="s">
        <v>3569</v>
      </c>
      <c r="D21" s="2462">
        <v>6650</v>
      </c>
    </row>
    <row r="22" spans="1:4" ht="13.5" x14ac:dyDescent="0.25">
      <c r="A22" s="649"/>
      <c r="B22" s="649">
        <v>672</v>
      </c>
      <c r="C22" s="2462" t="s">
        <v>3570</v>
      </c>
      <c r="D22" s="2462">
        <v>6720</v>
      </c>
    </row>
    <row r="23" spans="1:4" ht="13.5" x14ac:dyDescent="0.25">
      <c r="A23" s="659" t="s">
        <v>767</v>
      </c>
      <c r="B23" s="659">
        <v>1</v>
      </c>
      <c r="C23" s="2462" t="s">
        <v>3571</v>
      </c>
      <c r="D23" s="2462">
        <v>10</v>
      </c>
    </row>
    <row r="24" spans="1:4" ht="13.5" x14ac:dyDescent="0.25">
      <c r="A24" s="649"/>
      <c r="B24" s="649">
        <v>431</v>
      </c>
      <c r="C24" s="2462" t="s">
        <v>3561</v>
      </c>
      <c r="D24" s="2462">
        <v>4310</v>
      </c>
    </row>
    <row r="25" spans="1:4" ht="13.5" x14ac:dyDescent="0.25">
      <c r="A25" s="649"/>
      <c r="B25" s="649">
        <v>450</v>
      </c>
      <c r="C25" s="2462" t="s">
        <v>3562</v>
      </c>
      <c r="D25" s="2462">
        <v>4500</v>
      </c>
    </row>
    <row r="26" spans="1:4" ht="13.5" x14ac:dyDescent="0.25">
      <c r="A26" s="649"/>
      <c r="B26" s="649">
        <v>455</v>
      </c>
      <c r="C26" s="2462" t="s">
        <v>3563</v>
      </c>
      <c r="D26" s="2462">
        <v>4550</v>
      </c>
    </row>
    <row r="27" spans="1:4" ht="13.5" x14ac:dyDescent="0.25">
      <c r="A27" s="649"/>
      <c r="B27" s="649">
        <v>456</v>
      </c>
      <c r="C27" s="2462" t="s">
        <v>3564</v>
      </c>
      <c r="D27" s="2462">
        <v>4560</v>
      </c>
    </row>
    <row r="28" spans="1:4" ht="13.5" x14ac:dyDescent="0.25">
      <c r="A28" s="649"/>
      <c r="B28" s="649">
        <v>474</v>
      </c>
      <c r="C28" s="2462" t="s">
        <v>3565</v>
      </c>
      <c r="D28" s="2462">
        <v>4740</v>
      </c>
    </row>
    <row r="29" spans="1:4" ht="13.5" x14ac:dyDescent="0.25">
      <c r="A29" s="649"/>
      <c r="B29" s="649">
        <v>550</v>
      </c>
      <c r="C29" s="2462" t="s">
        <v>3566</v>
      </c>
      <c r="D29" s="2462">
        <v>5500</v>
      </c>
    </row>
    <row r="30" spans="1:4" ht="13.5" x14ac:dyDescent="0.25">
      <c r="A30" s="649"/>
      <c r="B30" s="649">
        <v>650</v>
      </c>
      <c r="C30" s="2462" t="s">
        <v>3567</v>
      </c>
      <c r="D30" s="2462">
        <v>6500</v>
      </c>
    </row>
    <row r="31" spans="1:4" ht="13.5" x14ac:dyDescent="0.25">
      <c r="A31" s="649"/>
      <c r="B31" s="649">
        <v>665</v>
      </c>
      <c r="C31" s="2462" t="s">
        <v>3569</v>
      </c>
      <c r="D31" s="2462">
        <v>6650</v>
      </c>
    </row>
    <row r="32" spans="1:4" ht="13.5" x14ac:dyDescent="0.25">
      <c r="A32" s="649"/>
      <c r="B32" s="649">
        <v>672</v>
      </c>
      <c r="C32" s="2462" t="s">
        <v>3570</v>
      </c>
      <c r="D32" s="2462">
        <v>6720</v>
      </c>
    </row>
    <row r="33" spans="1:4" ht="13.5" x14ac:dyDescent="0.25">
      <c r="A33" s="659" t="s">
        <v>768</v>
      </c>
      <c r="B33" s="659">
        <v>1</v>
      </c>
      <c r="C33" s="2462" t="s">
        <v>3571</v>
      </c>
      <c r="D33" s="2462">
        <v>10</v>
      </c>
    </row>
    <row r="34" spans="1:4" ht="13.5" x14ac:dyDescent="0.25">
      <c r="A34" s="649"/>
      <c r="B34" s="649"/>
      <c r="C34" s="2462" t="s">
        <v>23</v>
      </c>
      <c r="D34" s="2462" t="e">
        <v>#VALUE!</v>
      </c>
    </row>
    <row r="35" spans="1:4" ht="13.5" x14ac:dyDescent="0.25">
      <c r="A35" s="659" t="s">
        <v>299</v>
      </c>
      <c r="B35" s="659">
        <v>1</v>
      </c>
      <c r="C35" s="2462" t="s">
        <v>3571</v>
      </c>
      <c r="D35" s="2462">
        <v>10</v>
      </c>
    </row>
    <row r="36" spans="1:4" ht="13.5" x14ac:dyDescent="0.25">
      <c r="A36" s="1044"/>
      <c r="B36" s="1044">
        <v>672</v>
      </c>
      <c r="C36" s="2462" t="s">
        <v>3570</v>
      </c>
      <c r="D36" s="2462">
        <v>6720</v>
      </c>
    </row>
    <row r="37" spans="1:4" ht="13.5" x14ac:dyDescent="0.25">
      <c r="A37" s="677" t="s">
        <v>766</v>
      </c>
      <c r="B37" s="677">
        <v>431</v>
      </c>
      <c r="C37" s="2462" t="s">
        <v>3561</v>
      </c>
      <c r="D37" s="2462">
        <v>4310</v>
      </c>
    </row>
    <row r="38" spans="1:4" ht="13.5" x14ac:dyDescent="0.25">
      <c r="A38" s="679"/>
      <c r="B38" s="679">
        <v>431</v>
      </c>
      <c r="C38" s="2462" t="s">
        <v>3561</v>
      </c>
      <c r="D38" s="2462">
        <v>4310</v>
      </c>
    </row>
    <row r="39" spans="1:4" ht="13.5" x14ac:dyDescent="0.25">
      <c r="A39" s="2429">
        <v>431</v>
      </c>
      <c r="B39" s="2429" t="s">
        <v>3491</v>
      </c>
      <c r="C39" s="2462" t="s">
        <v>3491</v>
      </c>
      <c r="D39" s="2462" t="e">
        <v>#VALUE!</v>
      </c>
    </row>
    <row r="40" spans="1:4" ht="13.5" x14ac:dyDescent="0.25">
      <c r="A40" s="677" t="s">
        <v>766</v>
      </c>
      <c r="B40" s="677">
        <v>450</v>
      </c>
      <c r="C40" s="2462" t="s">
        <v>3562</v>
      </c>
      <c r="D40" s="2462">
        <v>4500</v>
      </c>
    </row>
    <row r="41" spans="1:4" ht="13.5" x14ac:dyDescent="0.25">
      <c r="A41" s="679"/>
      <c r="B41" s="679">
        <v>450</v>
      </c>
      <c r="C41" s="2462" t="s">
        <v>3562</v>
      </c>
      <c r="D41" s="2462">
        <v>4500</v>
      </c>
    </row>
    <row r="42" spans="1:4" ht="13.5" x14ac:dyDescent="0.25">
      <c r="A42" s="680"/>
      <c r="B42" s="680">
        <v>450</v>
      </c>
      <c r="C42" s="2462" t="s">
        <v>3562</v>
      </c>
      <c r="D42" s="2462">
        <v>4500</v>
      </c>
    </row>
    <row r="43" spans="1:4" ht="13.5" x14ac:dyDescent="0.25">
      <c r="A43" s="677" t="s">
        <v>766</v>
      </c>
      <c r="B43" s="677">
        <v>455</v>
      </c>
      <c r="C43" s="2462" t="s">
        <v>3563</v>
      </c>
      <c r="D43" s="2462">
        <v>4550</v>
      </c>
    </row>
    <row r="44" spans="1:4" ht="13.5" x14ac:dyDescent="0.25">
      <c r="A44" s="679">
        <v>455</v>
      </c>
      <c r="B44" s="679" t="s">
        <v>3492</v>
      </c>
      <c r="C44" s="2462" t="s">
        <v>3492</v>
      </c>
      <c r="D44" s="2462" t="e">
        <v>#VALUE!</v>
      </c>
    </row>
    <row r="45" spans="1:4" ht="13.5" x14ac:dyDescent="0.25">
      <c r="A45" s="680">
        <v>455</v>
      </c>
      <c r="B45" s="680" t="s">
        <v>3492</v>
      </c>
      <c r="C45" s="2462" t="s">
        <v>3492</v>
      </c>
      <c r="D45" s="2462" t="e">
        <v>#VALUE!</v>
      </c>
    </row>
    <row r="46" spans="1:4" ht="13.5" x14ac:dyDescent="0.25">
      <c r="A46" s="677" t="s">
        <v>766</v>
      </c>
      <c r="B46" s="677">
        <v>456</v>
      </c>
      <c r="C46" s="2462" t="s">
        <v>3564</v>
      </c>
      <c r="D46" s="2462">
        <v>4560</v>
      </c>
    </row>
    <row r="47" spans="1:4" ht="13.5" x14ac:dyDescent="0.25">
      <c r="A47" s="679">
        <v>456</v>
      </c>
      <c r="B47" s="679" t="s">
        <v>3493</v>
      </c>
      <c r="C47" s="2462" t="s">
        <v>3493</v>
      </c>
      <c r="D47" s="2462" t="e">
        <v>#VALUE!</v>
      </c>
    </row>
    <row r="48" spans="1:4" ht="13.5" x14ac:dyDescent="0.25">
      <c r="A48" s="680">
        <v>456</v>
      </c>
      <c r="B48" s="680" t="s">
        <v>3493</v>
      </c>
      <c r="C48" s="2462" t="s">
        <v>3493</v>
      </c>
      <c r="D48" s="2462" t="e">
        <v>#VALUE!</v>
      </c>
    </row>
    <row r="49" spans="1:5" ht="13.5" x14ac:dyDescent="0.25">
      <c r="A49" s="677" t="s">
        <v>766</v>
      </c>
      <c r="B49" s="677">
        <v>6501</v>
      </c>
      <c r="C49" s="2462" t="s">
        <v>3568</v>
      </c>
      <c r="D49" s="2462">
        <v>6501</v>
      </c>
      <c r="E49" s="2462">
        <v>6501</v>
      </c>
    </row>
    <row r="50" spans="1:5" ht="13.5" x14ac:dyDescent="0.25">
      <c r="A50" s="679">
        <v>6501</v>
      </c>
      <c r="B50" s="679" t="s">
        <v>3495</v>
      </c>
      <c r="C50" s="2462" t="s">
        <v>3495</v>
      </c>
      <c r="D50" s="2462" t="e">
        <v>#VALUE!</v>
      </c>
    </row>
    <row r="51" spans="1:5" ht="13.5" x14ac:dyDescent="0.25">
      <c r="A51" s="680">
        <v>6501</v>
      </c>
      <c r="B51" s="680" t="s">
        <v>3495</v>
      </c>
      <c r="C51" s="2462" t="s">
        <v>3495</v>
      </c>
      <c r="D51" s="2462" t="e">
        <v>#VALUE!</v>
      </c>
    </row>
    <row r="52" spans="1:5" x14ac:dyDescent="0.2">
      <c r="A52" s="30"/>
      <c r="B52" s="30"/>
      <c r="C52" s="2462" t="s">
        <v>23</v>
      </c>
      <c r="D52" s="2462" t="e">
        <v>#VALUE!</v>
      </c>
    </row>
    <row r="53" spans="1:5" x14ac:dyDescent="0.2">
      <c r="A53" s="647">
        <v>2</v>
      </c>
      <c r="B53" s="647" t="s">
        <v>3497</v>
      </c>
      <c r="C53" s="2462" t="s">
        <v>3497</v>
      </c>
      <c r="D53" s="2462" t="e">
        <v>#VALUE!</v>
      </c>
    </row>
    <row r="54" spans="1:5" ht="13.5" x14ac:dyDescent="0.25">
      <c r="A54" s="649"/>
      <c r="B54" s="649">
        <v>457</v>
      </c>
      <c r="C54" s="2462" t="s">
        <v>3572</v>
      </c>
      <c r="D54" s="2462">
        <v>4570</v>
      </c>
    </row>
    <row r="55" spans="1:5" ht="13.5" x14ac:dyDescent="0.25">
      <c r="A55" s="649"/>
      <c r="B55" s="649">
        <v>458</v>
      </c>
      <c r="C55" s="2462" t="s">
        <v>3573</v>
      </c>
      <c r="D55" s="2462">
        <v>4580</v>
      </c>
    </row>
    <row r="56" spans="1:5" ht="13.5" x14ac:dyDescent="0.25">
      <c r="A56" s="649"/>
      <c r="B56" s="649">
        <v>459</v>
      </c>
      <c r="C56" s="2462" t="s">
        <v>3574</v>
      </c>
      <c r="D56" s="2462">
        <v>4590</v>
      </c>
    </row>
    <row r="57" spans="1:5" ht="13.5" x14ac:dyDescent="0.25">
      <c r="A57" s="649"/>
      <c r="B57" s="649">
        <v>460</v>
      </c>
      <c r="C57" s="2462" t="s">
        <v>3575</v>
      </c>
      <c r="D57" s="2462">
        <v>4600</v>
      </c>
    </row>
    <row r="58" spans="1:5" ht="13.5" x14ac:dyDescent="0.25">
      <c r="A58" s="649"/>
      <c r="B58" s="649">
        <v>461</v>
      </c>
      <c r="C58" s="2462" t="s">
        <v>3576</v>
      </c>
      <c r="D58" s="2462">
        <v>4610</v>
      </c>
    </row>
    <row r="59" spans="1:5" ht="13.5" x14ac:dyDescent="0.25">
      <c r="A59" s="649"/>
      <c r="B59" s="649">
        <v>462</v>
      </c>
      <c r="C59" s="2462" t="s">
        <v>3577</v>
      </c>
      <c r="D59" s="2462">
        <v>4620</v>
      </c>
    </row>
    <row r="60" spans="1:5" ht="13.5" x14ac:dyDescent="0.25">
      <c r="A60" s="649">
        <v>4630</v>
      </c>
      <c r="B60" s="649" t="s">
        <v>3499</v>
      </c>
      <c r="C60" s="2462" t="s">
        <v>3499</v>
      </c>
      <c r="D60" s="2462" t="e">
        <v>#VALUE!</v>
      </c>
    </row>
    <row r="61" spans="1:5" ht="13.5" x14ac:dyDescent="0.25">
      <c r="A61" s="649"/>
      <c r="B61" s="649">
        <v>464</v>
      </c>
      <c r="C61" s="2462" t="s">
        <v>3578</v>
      </c>
      <c r="D61" s="2462">
        <v>4640</v>
      </c>
    </row>
    <row r="62" spans="1:5" ht="13.5" x14ac:dyDescent="0.25">
      <c r="A62" s="649"/>
      <c r="B62" s="649">
        <v>465</v>
      </c>
      <c r="C62" s="2462" t="s">
        <v>3579</v>
      </c>
      <c r="D62" s="2462">
        <v>4650</v>
      </c>
    </row>
    <row r="63" spans="1:5" ht="13.5" x14ac:dyDescent="0.25">
      <c r="A63" s="649"/>
      <c r="B63" s="649">
        <v>466</v>
      </c>
      <c r="C63" s="2462" t="s">
        <v>3580</v>
      </c>
      <c r="D63" s="2462">
        <v>4660</v>
      </c>
    </row>
    <row r="64" spans="1:5" ht="13.5" x14ac:dyDescent="0.25">
      <c r="A64" s="649"/>
      <c r="B64" s="649">
        <v>468</v>
      </c>
      <c r="C64" s="2462" t="s">
        <v>3581</v>
      </c>
      <c r="D64" s="2462">
        <v>4680</v>
      </c>
    </row>
    <row r="65" spans="1:4" ht="13.5" x14ac:dyDescent="0.25">
      <c r="A65" s="649"/>
      <c r="B65" s="649">
        <v>469</v>
      </c>
      <c r="C65" s="2462" t="s">
        <v>3582</v>
      </c>
      <c r="D65" s="2462">
        <v>4690</v>
      </c>
    </row>
    <row r="66" spans="1:4" ht="13.5" x14ac:dyDescent="0.25">
      <c r="A66" s="649"/>
      <c r="B66" s="649">
        <v>470</v>
      </c>
      <c r="C66" s="2462" t="s">
        <v>3583</v>
      </c>
      <c r="D66" s="2462">
        <v>4700</v>
      </c>
    </row>
    <row r="67" spans="1:4" ht="13.5" x14ac:dyDescent="0.25">
      <c r="A67" s="649"/>
      <c r="B67" s="649">
        <v>494</v>
      </c>
      <c r="C67" s="2462" t="s">
        <v>3584</v>
      </c>
      <c r="D67" s="2462">
        <v>4940</v>
      </c>
    </row>
    <row r="68" spans="1:4" ht="13.5" x14ac:dyDescent="0.25">
      <c r="A68" s="659" t="s">
        <v>673</v>
      </c>
      <c r="B68" s="659">
        <v>2</v>
      </c>
      <c r="C68" s="2462" t="s">
        <v>20</v>
      </c>
      <c r="D68" s="2462">
        <v>20</v>
      </c>
    </row>
    <row r="69" spans="1:4" ht="13.5" x14ac:dyDescent="0.25">
      <c r="A69" s="649"/>
      <c r="B69" s="649">
        <v>457</v>
      </c>
      <c r="C69" s="2462" t="s">
        <v>3572</v>
      </c>
      <c r="D69" s="2462">
        <v>4570</v>
      </c>
    </row>
    <row r="70" spans="1:4" ht="13.5" x14ac:dyDescent="0.25">
      <c r="A70" s="649"/>
      <c r="B70" s="649">
        <v>458</v>
      </c>
      <c r="C70" s="2462" t="s">
        <v>3573</v>
      </c>
      <c r="D70" s="2462">
        <v>4580</v>
      </c>
    </row>
    <row r="71" spans="1:4" ht="13.5" x14ac:dyDescent="0.25">
      <c r="A71" s="649"/>
      <c r="B71" s="649">
        <v>459</v>
      </c>
      <c r="C71" s="2462" t="s">
        <v>3574</v>
      </c>
      <c r="D71" s="2462">
        <v>4590</v>
      </c>
    </row>
    <row r="72" spans="1:4" ht="13.5" x14ac:dyDescent="0.25">
      <c r="A72" s="649"/>
      <c r="B72" s="649">
        <v>460</v>
      </c>
      <c r="C72" s="2462" t="s">
        <v>3575</v>
      </c>
      <c r="D72" s="2462">
        <v>4600</v>
      </c>
    </row>
    <row r="73" spans="1:4" ht="13.5" x14ac:dyDescent="0.25">
      <c r="A73" s="649"/>
      <c r="B73" s="649">
        <v>461</v>
      </c>
      <c r="C73" s="2462" t="s">
        <v>3576</v>
      </c>
      <c r="D73" s="2462">
        <v>4610</v>
      </c>
    </row>
    <row r="74" spans="1:4" ht="13.5" x14ac:dyDescent="0.25">
      <c r="A74" s="649"/>
      <c r="B74" s="649">
        <v>462</v>
      </c>
      <c r="C74" s="2462" t="s">
        <v>3577</v>
      </c>
      <c r="D74" s="2462">
        <v>4620</v>
      </c>
    </row>
    <row r="75" spans="1:4" ht="13.5" x14ac:dyDescent="0.25">
      <c r="A75" s="649">
        <v>4630</v>
      </c>
      <c r="B75" s="649" t="s">
        <v>3499</v>
      </c>
      <c r="C75" s="2462" t="s">
        <v>3499</v>
      </c>
      <c r="D75" s="2462" t="e">
        <v>#VALUE!</v>
      </c>
    </row>
    <row r="76" spans="1:4" ht="13.5" x14ac:dyDescent="0.25">
      <c r="A76" s="649"/>
      <c r="B76" s="649">
        <v>464</v>
      </c>
      <c r="C76" s="2462" t="s">
        <v>3578</v>
      </c>
      <c r="D76" s="2462">
        <v>4640</v>
      </c>
    </row>
    <row r="77" spans="1:4" ht="13.5" x14ac:dyDescent="0.25">
      <c r="A77" s="649"/>
      <c r="B77" s="649">
        <v>465</v>
      </c>
      <c r="C77" s="2462" t="s">
        <v>3579</v>
      </c>
      <c r="D77" s="2462">
        <v>4650</v>
      </c>
    </row>
    <row r="78" spans="1:4" ht="13.5" x14ac:dyDescent="0.25">
      <c r="A78" s="649"/>
      <c r="B78" s="649">
        <v>466</v>
      </c>
      <c r="C78" s="2462" t="s">
        <v>3580</v>
      </c>
      <c r="D78" s="2462">
        <v>4660</v>
      </c>
    </row>
    <row r="79" spans="1:4" ht="13.5" x14ac:dyDescent="0.25">
      <c r="A79" s="649"/>
      <c r="B79" s="649">
        <v>468</v>
      </c>
      <c r="C79" s="2462" t="s">
        <v>3581</v>
      </c>
      <c r="D79" s="2462">
        <v>4680</v>
      </c>
    </row>
    <row r="80" spans="1:4" ht="13.5" x14ac:dyDescent="0.25">
      <c r="A80" s="649"/>
      <c r="B80" s="649">
        <v>469</v>
      </c>
      <c r="C80" s="2462" t="s">
        <v>3582</v>
      </c>
      <c r="D80" s="2462">
        <v>4690</v>
      </c>
    </row>
    <row r="81" spans="1:4" ht="13.5" x14ac:dyDescent="0.25">
      <c r="A81" s="649"/>
      <c r="B81" s="649">
        <v>470</v>
      </c>
      <c r="C81" s="2462" t="s">
        <v>3583</v>
      </c>
      <c r="D81" s="2462">
        <v>4700</v>
      </c>
    </row>
    <row r="82" spans="1:4" ht="13.5" x14ac:dyDescent="0.25">
      <c r="A82" s="659" t="s">
        <v>767</v>
      </c>
      <c r="B82" s="659">
        <v>2</v>
      </c>
      <c r="C82" s="2462" t="s">
        <v>20</v>
      </c>
      <c r="D82" s="2462">
        <v>20</v>
      </c>
    </row>
    <row r="83" spans="1:4" ht="13.5" x14ac:dyDescent="0.25">
      <c r="A83" s="649"/>
      <c r="B83" s="649">
        <v>457</v>
      </c>
      <c r="C83" s="2462" t="s">
        <v>3572</v>
      </c>
      <c r="D83" s="2462">
        <v>4570</v>
      </c>
    </row>
    <row r="84" spans="1:4" ht="13.5" x14ac:dyDescent="0.25">
      <c r="A84" s="649"/>
      <c r="B84" s="649">
        <v>458</v>
      </c>
      <c r="C84" s="2462" t="s">
        <v>3573</v>
      </c>
      <c r="D84" s="2462">
        <v>4580</v>
      </c>
    </row>
    <row r="85" spans="1:4" ht="13.5" x14ac:dyDescent="0.25">
      <c r="A85" s="649"/>
      <c r="B85" s="649">
        <v>459</v>
      </c>
      <c r="C85" s="2462" t="s">
        <v>3574</v>
      </c>
      <c r="D85" s="2462">
        <v>4590</v>
      </c>
    </row>
    <row r="86" spans="1:4" ht="13.5" x14ac:dyDescent="0.25">
      <c r="A86" s="649"/>
      <c r="B86" s="649">
        <v>460</v>
      </c>
      <c r="C86" s="2462" t="s">
        <v>3575</v>
      </c>
      <c r="D86" s="2462">
        <v>4600</v>
      </c>
    </row>
    <row r="87" spans="1:4" ht="13.5" x14ac:dyDescent="0.25">
      <c r="A87" s="649"/>
      <c r="B87" s="649">
        <v>461</v>
      </c>
      <c r="C87" s="2462" t="s">
        <v>3576</v>
      </c>
      <c r="D87" s="2462">
        <v>4610</v>
      </c>
    </row>
    <row r="88" spans="1:4" ht="13.5" x14ac:dyDescent="0.25">
      <c r="A88" s="649"/>
      <c r="B88" s="649">
        <v>462</v>
      </c>
      <c r="C88" s="2462" t="s">
        <v>3577</v>
      </c>
      <c r="D88" s="2462">
        <v>4620</v>
      </c>
    </row>
    <row r="89" spans="1:4" ht="13.5" x14ac:dyDescent="0.25">
      <c r="A89" s="649"/>
      <c r="B89" s="649">
        <v>464</v>
      </c>
      <c r="C89" s="2462" t="s">
        <v>3578</v>
      </c>
      <c r="D89" s="2462">
        <v>4640</v>
      </c>
    </row>
    <row r="90" spans="1:4" ht="13.5" x14ac:dyDescent="0.25">
      <c r="A90" s="649"/>
      <c r="B90" s="649">
        <v>465</v>
      </c>
      <c r="C90" s="2462" t="s">
        <v>3579</v>
      </c>
      <c r="D90" s="2462">
        <v>4650</v>
      </c>
    </row>
    <row r="91" spans="1:4" ht="13.5" x14ac:dyDescent="0.25">
      <c r="A91" s="649"/>
      <c r="B91" s="649">
        <v>466</v>
      </c>
      <c r="C91" s="2462" t="s">
        <v>3580</v>
      </c>
      <c r="D91" s="2462">
        <v>4660</v>
      </c>
    </row>
    <row r="92" spans="1:4" ht="13.5" x14ac:dyDescent="0.25">
      <c r="A92" s="649"/>
      <c r="B92" s="649">
        <v>468</v>
      </c>
      <c r="C92" s="2462" t="s">
        <v>3581</v>
      </c>
      <c r="D92" s="2462">
        <v>4680</v>
      </c>
    </row>
    <row r="93" spans="1:4" ht="13.5" x14ac:dyDescent="0.25">
      <c r="A93" s="649"/>
      <c r="B93" s="649">
        <v>469</v>
      </c>
      <c r="C93" s="2462" t="s">
        <v>3582</v>
      </c>
      <c r="D93" s="2462">
        <v>4690</v>
      </c>
    </row>
    <row r="94" spans="1:4" ht="13.5" x14ac:dyDescent="0.25">
      <c r="A94" s="649"/>
      <c r="B94" s="649">
        <v>470</v>
      </c>
      <c r="C94" s="2462" t="s">
        <v>3583</v>
      </c>
      <c r="D94" s="2462">
        <v>4700</v>
      </c>
    </row>
    <row r="95" spans="1:4" ht="13.5" x14ac:dyDescent="0.25">
      <c r="A95" s="659" t="s">
        <v>768</v>
      </c>
      <c r="B95" s="659">
        <v>2</v>
      </c>
      <c r="C95" s="2462" t="s">
        <v>20</v>
      </c>
      <c r="D95" s="2462">
        <v>20</v>
      </c>
    </row>
    <row r="96" spans="1:4" ht="13.5" x14ac:dyDescent="0.25">
      <c r="A96" s="649"/>
      <c r="B96" s="649"/>
      <c r="C96" s="2462" t="s">
        <v>23</v>
      </c>
      <c r="D96" s="2462" t="e">
        <v>#VALUE!</v>
      </c>
    </row>
    <row r="97" spans="1:4" ht="13.5" x14ac:dyDescent="0.25">
      <c r="A97" s="659" t="s">
        <v>299</v>
      </c>
      <c r="B97" s="659">
        <v>2</v>
      </c>
      <c r="C97" s="2462" t="s">
        <v>20</v>
      </c>
      <c r="D97" s="2462">
        <v>20</v>
      </c>
    </row>
    <row r="98" spans="1:4" ht="13.5" x14ac:dyDescent="0.25">
      <c r="A98" s="677" t="s">
        <v>766</v>
      </c>
      <c r="B98" s="677" t="s">
        <v>3498</v>
      </c>
      <c r="C98" s="2462" t="s">
        <v>3498</v>
      </c>
      <c r="D98" s="2462" t="e">
        <v>#VALUE!</v>
      </c>
    </row>
    <row r="99" spans="1:4" ht="13.5" x14ac:dyDescent="0.25">
      <c r="A99" s="679"/>
      <c r="B99" s="679">
        <v>462</v>
      </c>
      <c r="C99" s="2462" t="s">
        <v>3577</v>
      </c>
      <c r="D99" s="2462">
        <v>4620</v>
      </c>
    </row>
    <row r="100" spans="1:4" ht="13.5" x14ac:dyDescent="0.25">
      <c r="A100" s="679"/>
      <c r="B100" s="679">
        <v>462</v>
      </c>
      <c r="C100" s="2462" t="s">
        <v>3577</v>
      </c>
      <c r="D100" s="2462">
        <v>4620</v>
      </c>
    </row>
    <row r="101" spans="1:4" x14ac:dyDescent="0.2">
      <c r="A101" s="30"/>
      <c r="B101" s="30"/>
      <c r="C101" s="2462" t="s">
        <v>23</v>
      </c>
      <c r="D101" s="2462" t="e">
        <v>#VALUE!</v>
      </c>
    </row>
    <row r="102" spans="1:4" x14ac:dyDescent="0.2">
      <c r="A102" s="647" t="s">
        <v>3500</v>
      </c>
      <c r="B102" s="647" t="s">
        <v>3141</v>
      </c>
      <c r="C102" s="2462" t="s">
        <v>3141</v>
      </c>
      <c r="D102" s="2462" t="e">
        <v>#VALUE!</v>
      </c>
    </row>
    <row r="103" spans="1:4" ht="13.5" x14ac:dyDescent="0.25">
      <c r="A103" s="649"/>
      <c r="B103" s="649">
        <v>674</v>
      </c>
      <c r="C103" s="2462" t="s">
        <v>3585</v>
      </c>
      <c r="D103" s="2462">
        <v>6740</v>
      </c>
    </row>
    <row r="104" spans="1:4" ht="13.5" x14ac:dyDescent="0.25">
      <c r="A104" s="649"/>
      <c r="B104" s="649">
        <v>675</v>
      </c>
      <c r="C104" s="2462" t="s">
        <v>3586</v>
      </c>
      <c r="D104" s="2462">
        <v>6750</v>
      </c>
    </row>
    <row r="105" spans="1:4" ht="13.5" x14ac:dyDescent="0.25">
      <c r="A105" s="649"/>
      <c r="B105" s="649">
        <v>676</v>
      </c>
      <c r="C105" s="2462" t="s">
        <v>3587</v>
      </c>
      <c r="D105" s="2462">
        <v>6760</v>
      </c>
    </row>
    <row r="106" spans="1:4" ht="13.5" x14ac:dyDescent="0.25">
      <c r="A106" s="649"/>
      <c r="B106" s="649">
        <v>678</v>
      </c>
      <c r="C106" s="2462" t="s">
        <v>3588</v>
      </c>
      <c r="D106" s="2462">
        <v>6780</v>
      </c>
    </row>
    <row r="107" spans="1:4" ht="13.5" x14ac:dyDescent="0.25">
      <c r="A107" s="659" t="s">
        <v>673</v>
      </c>
      <c r="B107" s="659" t="s">
        <v>3500</v>
      </c>
      <c r="C107" s="2462" t="s">
        <v>3500</v>
      </c>
      <c r="D107" s="2462" t="e">
        <v>#VALUE!</v>
      </c>
    </row>
    <row r="108" spans="1:4" ht="13.5" x14ac:dyDescent="0.25">
      <c r="A108" s="649"/>
      <c r="B108" s="649">
        <v>674</v>
      </c>
      <c r="C108" s="2462" t="s">
        <v>3585</v>
      </c>
      <c r="D108" s="2462">
        <v>6740</v>
      </c>
    </row>
    <row r="109" spans="1:4" ht="13.5" x14ac:dyDescent="0.25">
      <c r="A109" s="649"/>
      <c r="B109" s="649">
        <v>675</v>
      </c>
      <c r="C109" s="2462" t="s">
        <v>3586</v>
      </c>
      <c r="D109" s="2462">
        <v>6750</v>
      </c>
    </row>
    <row r="110" spans="1:4" ht="13.5" x14ac:dyDescent="0.25">
      <c r="A110" s="649"/>
      <c r="B110" s="649">
        <v>676</v>
      </c>
      <c r="C110" s="2462" t="s">
        <v>3587</v>
      </c>
      <c r="D110" s="2462">
        <v>6760</v>
      </c>
    </row>
    <row r="111" spans="1:4" ht="13.5" x14ac:dyDescent="0.25">
      <c r="A111" s="649"/>
      <c r="B111" s="649">
        <v>678</v>
      </c>
      <c r="C111" s="2462" t="s">
        <v>3588</v>
      </c>
      <c r="D111" s="2462">
        <v>6780</v>
      </c>
    </row>
    <row r="112" spans="1:4" ht="13.5" x14ac:dyDescent="0.25">
      <c r="A112" s="659" t="s">
        <v>767</v>
      </c>
      <c r="B112" s="659" t="s">
        <v>3500</v>
      </c>
      <c r="C112" s="2462" t="s">
        <v>3500</v>
      </c>
      <c r="D112" s="2462" t="e">
        <v>#VALUE!</v>
      </c>
    </row>
    <row r="113" spans="1:4" ht="13.5" x14ac:dyDescent="0.25">
      <c r="A113" s="649"/>
      <c r="B113" s="649">
        <v>674</v>
      </c>
      <c r="C113" s="2462" t="s">
        <v>3585</v>
      </c>
      <c r="D113" s="2462">
        <v>6740</v>
      </c>
    </row>
    <row r="114" spans="1:4" ht="13.5" x14ac:dyDescent="0.25">
      <c r="A114" s="649"/>
      <c r="B114" s="649">
        <v>675</v>
      </c>
      <c r="C114" s="2462" t="s">
        <v>3586</v>
      </c>
      <c r="D114" s="2462">
        <v>6750</v>
      </c>
    </row>
    <row r="115" spans="1:4" ht="13.5" x14ac:dyDescent="0.25">
      <c r="A115" s="649"/>
      <c r="B115" s="649">
        <v>676</v>
      </c>
      <c r="C115" s="2462" t="s">
        <v>3587</v>
      </c>
      <c r="D115" s="2462">
        <v>6760</v>
      </c>
    </row>
    <row r="116" spans="1:4" ht="13.5" x14ac:dyDescent="0.25">
      <c r="A116" s="649"/>
      <c r="B116" s="649">
        <v>678</v>
      </c>
      <c r="C116" s="2462" t="s">
        <v>3588</v>
      </c>
      <c r="D116" s="2462">
        <v>6780</v>
      </c>
    </row>
    <row r="117" spans="1:4" ht="13.5" x14ac:dyDescent="0.25">
      <c r="A117" s="659" t="s">
        <v>768</v>
      </c>
      <c r="B117" s="659" t="s">
        <v>3500</v>
      </c>
      <c r="C117" s="2462" t="s">
        <v>3500</v>
      </c>
      <c r="D117" s="2462" t="e">
        <v>#VALUE!</v>
      </c>
    </row>
    <row r="118" spans="1:4" ht="13.5" x14ac:dyDescent="0.25">
      <c r="A118" s="649"/>
      <c r="B118" s="649"/>
      <c r="C118" s="2462" t="s">
        <v>23</v>
      </c>
      <c r="D118" s="2462" t="e">
        <v>#VALUE!</v>
      </c>
    </row>
    <row r="119" spans="1:4" ht="13.5" x14ac:dyDescent="0.25">
      <c r="A119" s="659" t="s">
        <v>299</v>
      </c>
      <c r="B119" s="659" t="s">
        <v>3500</v>
      </c>
      <c r="C119" s="2462" t="s">
        <v>3500</v>
      </c>
      <c r="D119" s="2462" t="e">
        <v>#VALUE!</v>
      </c>
    </row>
    <row r="120" spans="1:4" ht="13.5" x14ac:dyDescent="0.25">
      <c r="A120" s="677" t="s">
        <v>766</v>
      </c>
      <c r="B120" s="677" t="s">
        <v>2177</v>
      </c>
      <c r="C120" s="2462" t="s">
        <v>2177</v>
      </c>
      <c r="D120" s="2462" t="e">
        <v>#VALUE!</v>
      </c>
    </row>
    <row r="121" spans="1:4" ht="13.5" x14ac:dyDescent="0.25">
      <c r="A121" s="679"/>
      <c r="B121" s="679">
        <v>674</v>
      </c>
      <c r="C121" s="2462" t="s">
        <v>3585</v>
      </c>
      <c r="D121" s="2462">
        <v>6740</v>
      </c>
    </row>
    <row r="122" spans="1:4" ht="13.5" x14ac:dyDescent="0.25">
      <c r="A122" s="679"/>
      <c r="B122" s="679">
        <v>674</v>
      </c>
      <c r="C122" s="2462" t="s">
        <v>3585</v>
      </c>
      <c r="D122" s="2462">
        <v>6740</v>
      </c>
    </row>
    <row r="123" spans="1:4" ht="13.5" x14ac:dyDescent="0.25">
      <c r="A123" s="679"/>
      <c r="B123" s="679">
        <v>675</v>
      </c>
      <c r="C123" s="2462" t="s">
        <v>3586</v>
      </c>
      <c r="D123" s="2462">
        <v>6750</v>
      </c>
    </row>
    <row r="124" spans="1:4" ht="13.5" x14ac:dyDescent="0.25">
      <c r="A124" s="2428"/>
      <c r="B124" s="2428">
        <v>675</v>
      </c>
      <c r="C124" s="2462" t="s">
        <v>3586</v>
      </c>
      <c r="D124" s="2462">
        <v>6750</v>
      </c>
    </row>
    <row r="125" spans="1:4" x14ac:dyDescent="0.2">
      <c r="A125" s="30"/>
      <c r="B125" s="30"/>
      <c r="C125" s="2462" t="s">
        <v>23</v>
      </c>
      <c r="D125" s="2462" t="e">
        <v>#VALUE!</v>
      </c>
    </row>
    <row r="126" spans="1:4" x14ac:dyDescent="0.2">
      <c r="A126" s="647" t="s">
        <v>3502</v>
      </c>
      <c r="B126" s="647" t="s">
        <v>3146</v>
      </c>
      <c r="C126" s="2462" t="s">
        <v>3146</v>
      </c>
      <c r="D126" s="2462" t="e">
        <v>#VALUE!</v>
      </c>
    </row>
    <row r="127" spans="1:4" ht="13.5" x14ac:dyDescent="0.25">
      <c r="A127" s="649"/>
      <c r="B127" s="649">
        <v>677</v>
      </c>
      <c r="C127" s="2462" t="s">
        <v>3589</v>
      </c>
      <c r="D127" s="2462">
        <v>6770</v>
      </c>
    </row>
    <row r="128" spans="1:4" ht="13.5" x14ac:dyDescent="0.25">
      <c r="A128" s="649"/>
      <c r="B128" s="649">
        <v>679</v>
      </c>
      <c r="C128" s="2462" t="s">
        <v>3590</v>
      </c>
      <c r="D128" s="2462">
        <v>6790</v>
      </c>
    </row>
    <row r="129" spans="1:4" ht="13.5" x14ac:dyDescent="0.25">
      <c r="A129" s="649"/>
      <c r="B129" s="649">
        <v>681</v>
      </c>
      <c r="C129" s="2462" t="s">
        <v>3591</v>
      </c>
      <c r="D129" s="2462">
        <v>6810</v>
      </c>
    </row>
    <row r="130" spans="1:4" ht="13.5" x14ac:dyDescent="0.25">
      <c r="A130" s="659" t="s">
        <v>673</v>
      </c>
      <c r="B130" s="659" t="s">
        <v>3502</v>
      </c>
      <c r="C130" s="2462" t="s">
        <v>3502</v>
      </c>
      <c r="D130" s="2462" t="e">
        <v>#VALUE!</v>
      </c>
    </row>
    <row r="131" spans="1:4" ht="13.5" x14ac:dyDescent="0.25">
      <c r="A131" s="649"/>
      <c r="B131" s="649">
        <v>677</v>
      </c>
      <c r="C131" s="2462" t="s">
        <v>3589</v>
      </c>
      <c r="D131" s="2462">
        <v>6770</v>
      </c>
    </row>
    <row r="132" spans="1:4" ht="13.5" x14ac:dyDescent="0.25">
      <c r="A132" s="649"/>
      <c r="B132" s="649">
        <v>679</v>
      </c>
      <c r="C132" s="2462" t="s">
        <v>3590</v>
      </c>
      <c r="D132" s="2462">
        <v>6790</v>
      </c>
    </row>
    <row r="133" spans="1:4" ht="13.5" x14ac:dyDescent="0.25">
      <c r="A133" s="649"/>
      <c r="B133" s="649">
        <v>681</v>
      </c>
      <c r="C133" s="2462" t="s">
        <v>3591</v>
      </c>
      <c r="D133" s="2462">
        <v>6810</v>
      </c>
    </row>
    <row r="134" spans="1:4" ht="13.5" x14ac:dyDescent="0.25">
      <c r="A134" s="659" t="s">
        <v>767</v>
      </c>
      <c r="B134" s="659" t="s">
        <v>3502</v>
      </c>
      <c r="C134" s="2462" t="s">
        <v>3502</v>
      </c>
      <c r="D134" s="2462" t="e">
        <v>#VALUE!</v>
      </c>
    </row>
    <row r="135" spans="1:4" ht="13.5" x14ac:dyDescent="0.25">
      <c r="A135" s="649"/>
      <c r="B135" s="649">
        <v>677</v>
      </c>
      <c r="C135" s="2462" t="s">
        <v>3589</v>
      </c>
      <c r="D135" s="2462">
        <v>6770</v>
      </c>
    </row>
    <row r="136" spans="1:4" ht="13.5" x14ac:dyDescent="0.25">
      <c r="A136" s="649"/>
      <c r="B136" s="649">
        <v>679</v>
      </c>
      <c r="C136" s="2462" t="s">
        <v>3590</v>
      </c>
      <c r="D136" s="2462">
        <v>6790</v>
      </c>
    </row>
    <row r="137" spans="1:4" ht="13.5" x14ac:dyDescent="0.25">
      <c r="A137" s="649"/>
      <c r="B137" s="649">
        <v>681</v>
      </c>
      <c r="C137" s="2462" t="s">
        <v>3591</v>
      </c>
      <c r="D137" s="2462">
        <v>6810</v>
      </c>
    </row>
    <row r="138" spans="1:4" ht="13.5" x14ac:dyDescent="0.25">
      <c r="A138" s="659" t="s">
        <v>768</v>
      </c>
      <c r="B138" s="659" t="s">
        <v>3502</v>
      </c>
      <c r="C138" s="2462" t="s">
        <v>3502</v>
      </c>
      <c r="D138" s="2462" t="e">
        <v>#VALUE!</v>
      </c>
    </row>
    <row r="139" spans="1:4" ht="13.5" x14ac:dyDescent="0.25">
      <c r="A139" s="649"/>
      <c r="B139" s="649"/>
      <c r="C139" s="2462" t="s">
        <v>23</v>
      </c>
      <c r="D139" s="2462" t="e">
        <v>#VALUE!</v>
      </c>
    </row>
    <row r="140" spans="1:4" ht="13.5" x14ac:dyDescent="0.25">
      <c r="A140" s="659" t="s">
        <v>299</v>
      </c>
      <c r="B140" s="659" t="s">
        <v>3502</v>
      </c>
      <c r="C140" s="2462" t="s">
        <v>3502</v>
      </c>
      <c r="D140" s="2462" t="e">
        <v>#VALUE!</v>
      </c>
    </row>
    <row r="141" spans="1:4" x14ac:dyDescent="0.2">
      <c r="A141" s="30"/>
      <c r="B141" s="30"/>
      <c r="C141" s="2462" t="s">
        <v>23</v>
      </c>
      <c r="D141" s="2462" t="e">
        <v>#VALUE!</v>
      </c>
    </row>
    <row r="142" spans="1:4" x14ac:dyDescent="0.2">
      <c r="A142" s="647" t="s">
        <v>3503</v>
      </c>
      <c r="B142" s="647" t="s">
        <v>3149</v>
      </c>
      <c r="C142" s="2462" t="s">
        <v>3149</v>
      </c>
      <c r="D142" s="2462" t="e">
        <v>#VALUE!</v>
      </c>
    </row>
    <row r="143" spans="1:4" ht="13.5" x14ac:dyDescent="0.25">
      <c r="A143" s="649"/>
      <c r="B143" s="649"/>
      <c r="C143" s="2462" t="s">
        <v>23</v>
      </c>
      <c r="D143" s="2462" t="e">
        <v>#VALUE!</v>
      </c>
    </row>
    <row r="144" spans="1:4" ht="13.5" x14ac:dyDescent="0.25">
      <c r="A144" s="649"/>
      <c r="B144" s="649">
        <v>638</v>
      </c>
      <c r="C144" s="2462" t="s">
        <v>3592</v>
      </c>
      <c r="D144" s="2462">
        <v>6380</v>
      </c>
    </row>
    <row r="145" spans="1:4" ht="13.5" x14ac:dyDescent="0.25">
      <c r="A145" s="649"/>
      <c r="B145" s="649">
        <v>639</v>
      </c>
      <c r="C145" s="2462" t="s">
        <v>3593</v>
      </c>
      <c r="D145" s="2462">
        <v>6390</v>
      </c>
    </row>
    <row r="146" spans="1:4" ht="13.5" x14ac:dyDescent="0.25">
      <c r="A146" s="649"/>
      <c r="B146" s="649">
        <v>640</v>
      </c>
      <c r="C146" s="2462" t="s">
        <v>3594</v>
      </c>
      <c r="D146" s="2462">
        <v>6400</v>
      </c>
    </row>
    <row r="147" spans="1:4" ht="13.5" x14ac:dyDescent="0.25">
      <c r="A147" s="649"/>
      <c r="B147" s="649">
        <v>644</v>
      </c>
      <c r="C147" s="2462" t="s">
        <v>3595</v>
      </c>
      <c r="D147" s="2462">
        <v>6440</v>
      </c>
    </row>
    <row r="148" spans="1:4" ht="13.5" x14ac:dyDescent="0.25">
      <c r="A148" s="659" t="s">
        <v>673</v>
      </c>
      <c r="B148" s="659" t="s">
        <v>3503</v>
      </c>
      <c r="C148" s="2462" t="s">
        <v>3503</v>
      </c>
      <c r="D148" s="2462" t="e">
        <v>#VALUE!</v>
      </c>
    </row>
    <row r="149" spans="1:4" ht="13.5" x14ac:dyDescent="0.25">
      <c r="A149" s="649"/>
      <c r="B149" s="649"/>
      <c r="C149" s="2462" t="s">
        <v>23</v>
      </c>
      <c r="D149" s="2462" t="e">
        <v>#VALUE!</v>
      </c>
    </row>
    <row r="150" spans="1:4" ht="13.5" x14ac:dyDescent="0.25">
      <c r="A150" s="649"/>
      <c r="B150" s="649">
        <v>638</v>
      </c>
      <c r="C150" s="2462" t="s">
        <v>3592</v>
      </c>
      <c r="D150" s="2462">
        <v>6380</v>
      </c>
    </row>
    <row r="151" spans="1:4" ht="13.5" x14ac:dyDescent="0.25">
      <c r="A151" s="649"/>
      <c r="B151" s="649">
        <v>639</v>
      </c>
      <c r="C151" s="2462" t="s">
        <v>3593</v>
      </c>
      <c r="D151" s="2462">
        <v>6390</v>
      </c>
    </row>
    <row r="152" spans="1:4" ht="13.5" x14ac:dyDescent="0.25">
      <c r="A152" s="649"/>
      <c r="B152" s="649">
        <v>640</v>
      </c>
      <c r="C152" s="2462" t="s">
        <v>3594</v>
      </c>
      <c r="D152" s="2462">
        <v>6400</v>
      </c>
    </row>
    <row r="153" spans="1:4" ht="13.5" x14ac:dyDescent="0.25">
      <c r="A153" s="649"/>
      <c r="B153" s="649">
        <v>644</v>
      </c>
      <c r="C153" s="2462" t="s">
        <v>3595</v>
      </c>
      <c r="D153" s="2462">
        <v>6440</v>
      </c>
    </row>
    <row r="154" spans="1:4" ht="13.5" x14ac:dyDescent="0.25">
      <c r="A154" s="659" t="s">
        <v>767</v>
      </c>
      <c r="B154" s="659" t="s">
        <v>3503</v>
      </c>
      <c r="C154" s="2462" t="s">
        <v>3503</v>
      </c>
      <c r="D154" s="2462" t="e">
        <v>#VALUE!</v>
      </c>
    </row>
    <row r="155" spans="1:4" ht="13.5" x14ac:dyDescent="0.25">
      <c r="A155" s="649"/>
      <c r="B155" s="649"/>
      <c r="C155" s="2462" t="s">
        <v>23</v>
      </c>
      <c r="D155" s="2462" t="e">
        <v>#VALUE!</v>
      </c>
    </row>
    <row r="156" spans="1:4" ht="13.5" x14ac:dyDescent="0.25">
      <c r="A156" s="649"/>
      <c r="B156" s="649">
        <v>638</v>
      </c>
      <c r="C156" s="2462" t="s">
        <v>3592</v>
      </c>
      <c r="D156" s="2462">
        <v>6380</v>
      </c>
    </row>
    <row r="157" spans="1:4" ht="13.5" x14ac:dyDescent="0.25">
      <c r="A157" s="649"/>
      <c r="B157" s="649">
        <v>639</v>
      </c>
      <c r="C157" s="2462" t="s">
        <v>3593</v>
      </c>
      <c r="D157" s="2462">
        <v>6390</v>
      </c>
    </row>
    <row r="158" spans="1:4" ht="13.5" x14ac:dyDescent="0.25">
      <c r="A158" s="649"/>
      <c r="B158" s="649">
        <v>640</v>
      </c>
      <c r="C158" s="2462" t="s">
        <v>3594</v>
      </c>
      <c r="D158" s="2462">
        <v>6400</v>
      </c>
    </row>
    <row r="159" spans="1:4" ht="13.5" x14ac:dyDescent="0.25">
      <c r="A159" s="649"/>
      <c r="B159" s="649">
        <v>644</v>
      </c>
      <c r="C159" s="2462" t="s">
        <v>3595</v>
      </c>
      <c r="D159" s="2462">
        <v>6440</v>
      </c>
    </row>
    <row r="160" spans="1:4" ht="13.5" x14ac:dyDescent="0.25">
      <c r="A160" s="659" t="s">
        <v>768</v>
      </c>
      <c r="B160" s="659" t="s">
        <v>3503</v>
      </c>
      <c r="C160" s="2462" t="s">
        <v>3503</v>
      </c>
      <c r="D160" s="2462" t="e">
        <v>#VALUE!</v>
      </c>
    </row>
    <row r="161" spans="1:4" ht="13.5" x14ac:dyDescent="0.25">
      <c r="A161" s="649"/>
      <c r="B161" s="649"/>
      <c r="C161" s="2462" t="s">
        <v>23</v>
      </c>
      <c r="D161" s="2462" t="e">
        <v>#VALUE!</v>
      </c>
    </row>
    <row r="162" spans="1:4" ht="13.5" x14ac:dyDescent="0.25">
      <c r="A162" s="659" t="s">
        <v>299</v>
      </c>
      <c r="B162" s="659" t="s">
        <v>3503</v>
      </c>
      <c r="C162" s="2462" t="s">
        <v>3503</v>
      </c>
      <c r="D162" s="2462" t="e">
        <v>#VALUE!</v>
      </c>
    </row>
    <row r="163" spans="1:4" ht="13.5" x14ac:dyDescent="0.25">
      <c r="A163" s="649"/>
      <c r="B163" s="649"/>
      <c r="C163" s="2462" t="s">
        <v>23</v>
      </c>
      <c r="D163" s="2462" t="e">
        <v>#VALUE!</v>
      </c>
    </row>
    <row r="164" spans="1:4" ht="13.5" x14ac:dyDescent="0.25">
      <c r="A164" s="1057" t="s">
        <v>1036</v>
      </c>
      <c r="B164" s="1057" t="s">
        <v>3504</v>
      </c>
      <c r="C164" s="2462" t="s">
        <v>3504</v>
      </c>
      <c r="D164" s="2462" t="e">
        <v>#VALUE!</v>
      </c>
    </row>
    <row r="165" spans="1:4" ht="13.5" x14ac:dyDescent="0.25">
      <c r="A165" s="1614"/>
      <c r="B165" s="1614"/>
      <c r="C165" s="2462" t="s">
        <v>23</v>
      </c>
      <c r="D165" s="2462" t="e">
        <v>#VALUE!</v>
      </c>
    </row>
    <row r="166" spans="1:4" x14ac:dyDescent="0.2">
      <c r="A166" s="647">
        <v>4</v>
      </c>
      <c r="B166" s="647" t="s">
        <v>2685</v>
      </c>
      <c r="C166" s="2462" t="s">
        <v>2685</v>
      </c>
      <c r="D166" s="2462" t="e">
        <v>#VALUE!</v>
      </c>
    </row>
    <row r="167" spans="1:4" ht="13.5" x14ac:dyDescent="0.25">
      <c r="A167" s="649"/>
      <c r="B167" s="649">
        <v>602</v>
      </c>
      <c r="C167" s="2462" t="s">
        <v>3596</v>
      </c>
      <c r="D167" s="2462">
        <v>6020</v>
      </c>
    </row>
    <row r="168" spans="1:4" ht="13.5" x14ac:dyDescent="0.25">
      <c r="A168" s="649"/>
      <c r="B168" s="649">
        <v>604</v>
      </c>
      <c r="C168" s="2462" t="s">
        <v>3597</v>
      </c>
      <c r="D168" s="2462">
        <v>6040</v>
      </c>
    </row>
    <row r="169" spans="1:4" ht="13.5" x14ac:dyDescent="0.25">
      <c r="A169" s="659" t="s">
        <v>673</v>
      </c>
      <c r="B169" s="659">
        <v>4</v>
      </c>
      <c r="C169" s="2462" t="s">
        <v>3598</v>
      </c>
      <c r="D169" s="2462">
        <v>40</v>
      </c>
    </row>
    <row r="170" spans="1:4" ht="13.5" x14ac:dyDescent="0.25">
      <c r="A170" s="649"/>
      <c r="B170" s="649">
        <v>602</v>
      </c>
      <c r="C170" s="2462" t="s">
        <v>3596</v>
      </c>
      <c r="D170" s="2462">
        <v>6020</v>
      </c>
    </row>
    <row r="171" spans="1:4" ht="13.5" x14ac:dyDescent="0.25">
      <c r="A171" s="649"/>
      <c r="B171" s="649">
        <v>604</v>
      </c>
      <c r="C171" s="2462" t="s">
        <v>3597</v>
      </c>
      <c r="D171" s="2462">
        <v>6040</v>
      </c>
    </row>
    <row r="172" spans="1:4" ht="13.5" x14ac:dyDescent="0.25">
      <c r="A172" s="659" t="s">
        <v>767</v>
      </c>
      <c r="B172" s="659">
        <v>4</v>
      </c>
      <c r="C172" s="2462" t="s">
        <v>3598</v>
      </c>
      <c r="D172" s="2462">
        <v>40</v>
      </c>
    </row>
    <row r="173" spans="1:4" ht="13.5" x14ac:dyDescent="0.25">
      <c r="A173" s="649"/>
      <c r="B173" s="649">
        <v>602</v>
      </c>
      <c r="C173" s="2462" t="s">
        <v>3596</v>
      </c>
      <c r="D173" s="2462">
        <v>6020</v>
      </c>
    </row>
    <row r="174" spans="1:4" ht="13.5" x14ac:dyDescent="0.25">
      <c r="A174" s="649"/>
      <c r="B174" s="649">
        <v>604</v>
      </c>
      <c r="C174" s="2462" t="s">
        <v>3597</v>
      </c>
      <c r="D174" s="2462">
        <v>6040</v>
      </c>
    </row>
    <row r="175" spans="1:4" ht="13.5" x14ac:dyDescent="0.25">
      <c r="A175" s="659" t="s">
        <v>768</v>
      </c>
      <c r="B175" s="659">
        <v>4</v>
      </c>
      <c r="C175" s="2462" t="s">
        <v>3598</v>
      </c>
      <c r="D175" s="2462">
        <v>40</v>
      </c>
    </row>
    <row r="176" spans="1:4" ht="13.5" x14ac:dyDescent="0.25">
      <c r="A176" s="649"/>
      <c r="B176" s="649"/>
      <c r="C176" s="2462" t="s">
        <v>23</v>
      </c>
      <c r="D176" s="2462" t="e">
        <v>#VALUE!</v>
      </c>
    </row>
    <row r="177" spans="1:5" ht="13.5" x14ac:dyDescent="0.25">
      <c r="A177" s="659" t="s">
        <v>299</v>
      </c>
      <c r="B177" s="659">
        <v>4</v>
      </c>
      <c r="C177" s="2462" t="s">
        <v>3598</v>
      </c>
      <c r="D177" s="2462">
        <v>40</v>
      </c>
    </row>
    <row r="178" spans="1:5" ht="13.5" x14ac:dyDescent="0.25">
      <c r="A178" s="677" t="s">
        <v>766</v>
      </c>
      <c r="B178" s="677" t="s">
        <v>3501</v>
      </c>
      <c r="C178" s="2462" t="s">
        <v>3501</v>
      </c>
      <c r="D178" s="2462" t="e">
        <v>#VALUE!</v>
      </c>
    </row>
    <row r="179" spans="1:5" ht="13.5" x14ac:dyDescent="0.25">
      <c r="A179" s="679"/>
      <c r="B179" s="679">
        <v>602</v>
      </c>
      <c r="C179" s="2462" t="s">
        <v>3596</v>
      </c>
      <c r="D179" s="2462">
        <v>6020</v>
      </c>
    </row>
    <row r="180" spans="1:5" ht="13.5" x14ac:dyDescent="0.25">
      <c r="A180" s="679"/>
      <c r="B180" s="679">
        <v>602</v>
      </c>
      <c r="C180" s="2462" t="s">
        <v>3596</v>
      </c>
      <c r="D180" s="2462">
        <v>6020</v>
      </c>
    </row>
    <row r="181" spans="1:5" ht="13.5" x14ac:dyDescent="0.25">
      <c r="A181" s="688"/>
      <c r="B181" s="688"/>
      <c r="C181" s="2462" t="s">
        <v>23</v>
      </c>
      <c r="D181" s="2462" t="e">
        <v>#VALUE!</v>
      </c>
    </row>
    <row r="182" spans="1:5" x14ac:dyDescent="0.2">
      <c r="A182" s="647">
        <v>5</v>
      </c>
      <c r="B182" s="647" t="s">
        <v>3153</v>
      </c>
      <c r="C182" s="2462" t="s">
        <v>3153</v>
      </c>
      <c r="D182" s="2462" t="e">
        <v>#VALUE!</v>
      </c>
    </row>
    <row r="183" spans="1:5" ht="13.5" x14ac:dyDescent="0.25">
      <c r="A183" s="649"/>
      <c r="B183" s="649">
        <v>480</v>
      </c>
      <c r="C183" s="2462" t="s">
        <v>3599</v>
      </c>
      <c r="D183" s="2462">
        <v>4800</v>
      </c>
    </row>
    <row r="184" spans="1:5" ht="13.5" x14ac:dyDescent="0.25">
      <c r="A184" s="2424"/>
      <c r="B184" s="2424">
        <v>4810</v>
      </c>
      <c r="C184" s="2462" t="s">
        <v>3600</v>
      </c>
      <c r="D184" s="2462">
        <v>4810</v>
      </c>
      <c r="E184" s="2462">
        <v>4810</v>
      </c>
    </row>
    <row r="185" spans="1:5" ht="13.5" x14ac:dyDescent="0.25">
      <c r="A185" s="2424"/>
      <c r="B185" s="2424">
        <v>4811</v>
      </c>
      <c r="C185" s="2462" t="s">
        <v>3601</v>
      </c>
      <c r="D185" s="2462">
        <v>4811</v>
      </c>
      <c r="E185" s="2462">
        <v>4811</v>
      </c>
    </row>
    <row r="186" spans="1:5" ht="13.5" x14ac:dyDescent="0.25">
      <c r="A186" s="2424"/>
      <c r="B186" s="2424">
        <v>4812</v>
      </c>
      <c r="C186" s="2462" t="s">
        <v>3602</v>
      </c>
      <c r="D186" s="2462">
        <v>4812</v>
      </c>
      <c r="E186" s="2462">
        <v>4812</v>
      </c>
    </row>
    <row r="187" spans="1:5" ht="13.5" x14ac:dyDescent="0.25">
      <c r="A187" s="649"/>
      <c r="B187" s="649">
        <v>482</v>
      </c>
      <c r="C187" s="2462" t="s">
        <v>3603</v>
      </c>
      <c r="D187" s="2462">
        <v>4820</v>
      </c>
    </row>
    <row r="188" spans="1:5" ht="13.5" x14ac:dyDescent="0.25">
      <c r="A188" s="649"/>
      <c r="B188" s="649">
        <v>484</v>
      </c>
      <c r="C188" s="2462" t="s">
        <v>3604</v>
      </c>
      <c r="D188" s="2462">
        <v>4840</v>
      </c>
    </row>
    <row r="189" spans="1:5" ht="13.5" x14ac:dyDescent="0.25">
      <c r="A189" s="649"/>
      <c r="B189" s="649">
        <v>486</v>
      </c>
      <c r="C189" s="2462" t="s">
        <v>3605</v>
      </c>
      <c r="D189" s="2462">
        <v>4860</v>
      </c>
    </row>
    <row r="190" spans="1:5" ht="13.5" x14ac:dyDescent="0.25">
      <c r="A190" s="2424"/>
      <c r="B190" s="2424">
        <v>4880</v>
      </c>
      <c r="C190" s="2462" t="s">
        <v>3606</v>
      </c>
      <c r="D190" s="2462">
        <v>4880</v>
      </c>
      <c r="E190" s="2462">
        <v>4880</v>
      </c>
    </row>
    <row r="191" spans="1:5" ht="13.5" x14ac:dyDescent="0.25">
      <c r="A191" s="649"/>
      <c r="B191" s="649">
        <v>621</v>
      </c>
      <c r="C191" s="2462" t="s">
        <v>3607</v>
      </c>
      <c r="D191" s="2462">
        <v>6210</v>
      </c>
    </row>
    <row r="192" spans="1:5" ht="13.5" x14ac:dyDescent="0.25">
      <c r="A192" s="649"/>
      <c r="B192" s="649">
        <v>622</v>
      </c>
      <c r="C192" s="2462" t="s">
        <v>3608</v>
      </c>
      <c r="D192" s="2462">
        <v>6220</v>
      </c>
    </row>
    <row r="193" spans="1:5" ht="13.5" x14ac:dyDescent="0.25">
      <c r="A193" s="649"/>
      <c r="B193" s="649" t="s">
        <v>3507</v>
      </c>
      <c r="C193" s="2462" t="s">
        <v>3507</v>
      </c>
      <c r="D193" s="2462" t="e">
        <v>#VALUE!</v>
      </c>
    </row>
    <row r="194" spans="1:5" ht="13.5" x14ac:dyDescent="0.25">
      <c r="A194" s="2424"/>
      <c r="B194" s="2424">
        <v>623</v>
      </c>
      <c r="C194" s="2462" t="s">
        <v>3609</v>
      </c>
      <c r="D194" s="2462">
        <v>6230</v>
      </c>
    </row>
    <row r="195" spans="1:5" ht="13.5" x14ac:dyDescent="0.25">
      <c r="A195" s="659" t="s">
        <v>673</v>
      </c>
      <c r="B195" s="659">
        <v>5</v>
      </c>
      <c r="C195" s="2462" t="s">
        <v>3610</v>
      </c>
      <c r="D195" s="2462">
        <v>50</v>
      </c>
    </row>
    <row r="196" spans="1:5" ht="13.5" x14ac:dyDescent="0.25">
      <c r="A196" s="649"/>
      <c r="B196" s="649">
        <v>1971</v>
      </c>
      <c r="C196" s="2462" t="s">
        <v>3611</v>
      </c>
      <c r="D196" s="2462">
        <v>1971</v>
      </c>
      <c r="E196" s="2462">
        <v>1971</v>
      </c>
    </row>
    <row r="197" spans="1:5" ht="13.5" x14ac:dyDescent="0.25">
      <c r="A197" s="649"/>
      <c r="B197" s="649">
        <v>1972</v>
      </c>
      <c r="C197" s="2462" t="s">
        <v>3612</v>
      </c>
      <c r="D197" s="2462">
        <v>1972</v>
      </c>
      <c r="E197" s="2462">
        <v>1972</v>
      </c>
    </row>
    <row r="198" spans="1:5" ht="13.5" x14ac:dyDescent="0.25">
      <c r="A198" s="649"/>
      <c r="B198" s="649">
        <v>1981</v>
      </c>
      <c r="C198" s="2462" t="s">
        <v>3613</v>
      </c>
      <c r="D198" s="2462">
        <v>1981</v>
      </c>
      <c r="E198" s="2462">
        <v>1981</v>
      </c>
    </row>
    <row r="199" spans="1:5" ht="13.5" x14ac:dyDescent="0.25">
      <c r="A199" s="649"/>
      <c r="B199" s="649">
        <v>1982</v>
      </c>
      <c r="C199" s="2462" t="s">
        <v>3614</v>
      </c>
      <c r="D199" s="2462">
        <v>1982</v>
      </c>
      <c r="E199" s="2462">
        <v>1982</v>
      </c>
    </row>
    <row r="200" spans="1:5" ht="13.5" x14ac:dyDescent="0.25">
      <c r="A200" s="649"/>
      <c r="B200" s="649">
        <v>480</v>
      </c>
      <c r="C200" s="2462" t="s">
        <v>3599</v>
      </c>
      <c r="D200" s="2462">
        <v>4800</v>
      </c>
    </row>
    <row r="201" spans="1:5" ht="13.5" x14ac:dyDescent="0.25">
      <c r="A201" s="649"/>
      <c r="B201" s="649">
        <v>482</v>
      </c>
      <c r="C201" s="2462" t="s">
        <v>3603</v>
      </c>
      <c r="D201" s="2462">
        <v>4820</v>
      </c>
    </row>
    <row r="202" spans="1:5" ht="13.5" x14ac:dyDescent="0.25">
      <c r="A202" s="649"/>
      <c r="B202" s="649">
        <v>484</v>
      </c>
      <c r="C202" s="2462" t="s">
        <v>3604</v>
      </c>
      <c r="D202" s="2462">
        <v>4840</v>
      </c>
    </row>
    <row r="203" spans="1:5" ht="13.5" x14ac:dyDescent="0.25">
      <c r="A203" s="649"/>
      <c r="B203" s="649">
        <v>486</v>
      </c>
      <c r="C203" s="2462" t="s">
        <v>3605</v>
      </c>
      <c r="D203" s="2462">
        <v>4860</v>
      </c>
    </row>
    <row r="204" spans="1:5" ht="13.5" x14ac:dyDescent="0.25">
      <c r="A204" s="649"/>
      <c r="B204" s="649">
        <v>621</v>
      </c>
      <c r="C204" s="2462" t="s">
        <v>3607</v>
      </c>
      <c r="D204" s="2462">
        <v>6210</v>
      </c>
    </row>
    <row r="205" spans="1:5" ht="13.5" x14ac:dyDescent="0.25">
      <c r="A205" s="649"/>
      <c r="B205" s="649">
        <v>622</v>
      </c>
      <c r="C205" s="2462" t="s">
        <v>3608</v>
      </c>
      <c r="D205" s="2462">
        <v>6220</v>
      </c>
    </row>
    <row r="206" spans="1:5" ht="13.5" x14ac:dyDescent="0.25">
      <c r="A206" s="649"/>
      <c r="B206" s="649">
        <v>623</v>
      </c>
      <c r="C206" s="2462" t="s">
        <v>3609</v>
      </c>
      <c r="D206" s="2462">
        <v>6230</v>
      </c>
    </row>
    <row r="207" spans="1:5" ht="13.5" x14ac:dyDescent="0.25">
      <c r="A207" s="659" t="s">
        <v>767</v>
      </c>
      <c r="B207" s="659">
        <v>5</v>
      </c>
      <c r="C207" s="2462" t="s">
        <v>3610</v>
      </c>
      <c r="D207" s="2462">
        <v>50</v>
      </c>
    </row>
    <row r="208" spans="1:5" ht="13.5" x14ac:dyDescent="0.25">
      <c r="A208" s="649"/>
      <c r="B208" s="649">
        <v>1971</v>
      </c>
      <c r="C208" s="2462" t="s">
        <v>3611</v>
      </c>
      <c r="D208" s="2462">
        <v>1971</v>
      </c>
      <c r="E208" s="2462">
        <v>1971</v>
      </c>
    </row>
    <row r="209" spans="1:5" ht="13.5" x14ac:dyDescent="0.25">
      <c r="A209" s="649"/>
      <c r="B209" s="649">
        <v>1972</v>
      </c>
      <c r="C209" s="2462" t="s">
        <v>3612</v>
      </c>
      <c r="D209" s="2462">
        <v>1972</v>
      </c>
      <c r="E209" s="2462">
        <v>1972</v>
      </c>
    </row>
    <row r="210" spans="1:5" ht="13.5" x14ac:dyDescent="0.25">
      <c r="A210" s="649"/>
      <c r="B210" s="649">
        <v>1981</v>
      </c>
      <c r="C210" s="2462" t="s">
        <v>3613</v>
      </c>
      <c r="D210" s="2462">
        <v>1981</v>
      </c>
      <c r="E210" s="2462">
        <v>1981</v>
      </c>
    </row>
    <row r="211" spans="1:5" ht="13.5" x14ac:dyDescent="0.25">
      <c r="A211" s="649"/>
      <c r="B211" s="649">
        <v>1982</v>
      </c>
      <c r="C211" s="2462" t="s">
        <v>3614</v>
      </c>
      <c r="D211" s="2462">
        <v>1982</v>
      </c>
      <c r="E211" s="2462">
        <v>1982</v>
      </c>
    </row>
    <row r="212" spans="1:5" ht="13.5" x14ac:dyDescent="0.25">
      <c r="A212" s="649"/>
      <c r="B212" s="649">
        <v>480</v>
      </c>
      <c r="C212" s="2462" t="s">
        <v>3599</v>
      </c>
      <c r="D212" s="2462">
        <v>4800</v>
      </c>
    </row>
    <row r="213" spans="1:5" ht="13.5" x14ac:dyDescent="0.25">
      <c r="A213" s="649"/>
      <c r="B213" s="649">
        <v>482</v>
      </c>
      <c r="C213" s="2462" t="s">
        <v>3603</v>
      </c>
      <c r="D213" s="2462">
        <v>4820</v>
      </c>
    </row>
    <row r="214" spans="1:5" ht="13.5" x14ac:dyDescent="0.25">
      <c r="A214" s="649"/>
      <c r="B214" s="649">
        <v>484</v>
      </c>
      <c r="C214" s="2462" t="s">
        <v>3604</v>
      </c>
      <c r="D214" s="2462">
        <v>4840</v>
      </c>
    </row>
    <row r="215" spans="1:5" ht="13.5" x14ac:dyDescent="0.25">
      <c r="A215" s="649"/>
      <c r="B215" s="649">
        <v>486</v>
      </c>
      <c r="C215" s="2462" t="s">
        <v>3605</v>
      </c>
      <c r="D215" s="2462">
        <v>4860</v>
      </c>
    </row>
    <row r="216" spans="1:5" ht="13.5" x14ac:dyDescent="0.25">
      <c r="A216" s="649"/>
      <c r="B216" s="649">
        <v>621</v>
      </c>
      <c r="C216" s="2462" t="s">
        <v>3607</v>
      </c>
      <c r="D216" s="2462">
        <v>6210</v>
      </c>
    </row>
    <row r="217" spans="1:5" ht="13.5" x14ac:dyDescent="0.25">
      <c r="A217" s="649"/>
      <c r="B217" s="649">
        <v>622</v>
      </c>
      <c r="C217" s="2462" t="s">
        <v>3608</v>
      </c>
      <c r="D217" s="2462">
        <v>6220</v>
      </c>
    </row>
    <row r="218" spans="1:5" ht="13.5" x14ac:dyDescent="0.25">
      <c r="A218" s="649"/>
      <c r="B218" s="649">
        <v>623</v>
      </c>
      <c r="C218" s="2462" t="s">
        <v>3609</v>
      </c>
      <c r="D218" s="2462">
        <v>6230</v>
      </c>
    </row>
    <row r="219" spans="1:5" ht="13.5" x14ac:dyDescent="0.25">
      <c r="A219" s="659" t="s">
        <v>768</v>
      </c>
      <c r="B219" s="659">
        <v>5</v>
      </c>
      <c r="C219" s="2462" t="s">
        <v>3610</v>
      </c>
      <c r="D219" s="2462">
        <v>50</v>
      </c>
    </row>
    <row r="220" spans="1:5" ht="13.5" x14ac:dyDescent="0.25">
      <c r="A220" s="649"/>
      <c r="B220" s="649"/>
      <c r="C220" s="2462" t="s">
        <v>23</v>
      </c>
      <c r="D220" s="2462" t="e">
        <v>#VALUE!</v>
      </c>
    </row>
    <row r="221" spans="1:5" ht="13.5" x14ac:dyDescent="0.25">
      <c r="A221" s="659" t="s">
        <v>299</v>
      </c>
      <c r="B221" s="659">
        <v>5</v>
      </c>
      <c r="C221" s="2462" t="s">
        <v>3610</v>
      </c>
      <c r="D221" s="2462">
        <v>50</v>
      </c>
    </row>
    <row r="222" spans="1:5" ht="13.5" x14ac:dyDescent="0.25">
      <c r="A222" s="677" t="s">
        <v>3501</v>
      </c>
      <c r="B222" s="677" t="s">
        <v>779</v>
      </c>
      <c r="C222" s="2462" t="s">
        <v>779</v>
      </c>
      <c r="D222" s="2462" t="e">
        <v>#VALUE!</v>
      </c>
    </row>
    <row r="223" spans="1:5" ht="13.5" x14ac:dyDescent="0.25">
      <c r="A223" s="679"/>
      <c r="B223" s="679">
        <v>622</v>
      </c>
      <c r="C223" s="2462" t="s">
        <v>3608</v>
      </c>
      <c r="D223" s="2462">
        <v>6220</v>
      </c>
    </row>
    <row r="224" spans="1:5" ht="13.5" x14ac:dyDescent="0.25">
      <c r="A224" s="679"/>
      <c r="B224" s="679">
        <v>622</v>
      </c>
      <c r="C224" s="2462" t="s">
        <v>3608</v>
      </c>
      <c r="D224" s="2462">
        <v>6220</v>
      </c>
    </row>
    <row r="225" spans="1:5" ht="13.5" x14ac:dyDescent="0.25">
      <c r="A225" s="679"/>
      <c r="B225" s="679">
        <v>622</v>
      </c>
      <c r="C225" s="2462" t="s">
        <v>3608</v>
      </c>
      <c r="D225" s="2462">
        <v>6220</v>
      </c>
    </row>
    <row r="226" spans="1:5" ht="13.5" x14ac:dyDescent="0.25">
      <c r="A226" s="679"/>
      <c r="B226" s="679" t="s">
        <v>3507</v>
      </c>
      <c r="C226" s="2462" t="s">
        <v>3507</v>
      </c>
      <c r="D226" s="2462" t="e">
        <v>#VALUE!</v>
      </c>
    </row>
    <row r="227" spans="1:5" ht="13.5" x14ac:dyDescent="0.25">
      <c r="A227" s="679"/>
      <c r="B227" s="679">
        <v>482</v>
      </c>
      <c r="C227" s="2462" t="s">
        <v>3603</v>
      </c>
      <c r="D227" s="2462">
        <v>4820</v>
      </c>
    </row>
    <row r="228" spans="1:5" ht="13.5" x14ac:dyDescent="0.25">
      <c r="A228" s="680"/>
      <c r="B228" s="680">
        <v>482</v>
      </c>
      <c r="C228" s="2462" t="s">
        <v>3603</v>
      </c>
      <c r="D228" s="2462">
        <v>4820</v>
      </c>
    </row>
    <row r="229" spans="1:5" ht="13.5" x14ac:dyDescent="0.25">
      <c r="A229" s="677"/>
      <c r="B229" s="677">
        <v>623</v>
      </c>
      <c r="C229" s="2462" t="s">
        <v>3609</v>
      </c>
      <c r="D229" s="2462">
        <v>6230</v>
      </c>
    </row>
    <row r="230" spans="1:5" ht="13.5" x14ac:dyDescent="0.25">
      <c r="A230" s="679"/>
      <c r="B230" s="679">
        <v>623</v>
      </c>
      <c r="C230" s="2462" t="s">
        <v>3609</v>
      </c>
      <c r="D230" s="2462">
        <v>6230</v>
      </c>
    </row>
    <row r="231" spans="1:5" ht="13.5" x14ac:dyDescent="0.25">
      <c r="A231" s="680"/>
      <c r="B231" s="680">
        <v>623</v>
      </c>
      <c r="C231" s="2462" t="s">
        <v>3609</v>
      </c>
      <c r="D231" s="2462">
        <v>6230</v>
      </c>
    </row>
    <row r="232" spans="1:5" ht="13.5" x14ac:dyDescent="0.25">
      <c r="A232" s="677">
        <v>4880</v>
      </c>
      <c r="B232" s="677" t="s">
        <v>3505</v>
      </c>
      <c r="C232" s="2462" t="s">
        <v>3505</v>
      </c>
      <c r="D232" s="2462" t="e">
        <v>#VALUE!</v>
      </c>
    </row>
    <row r="233" spans="1:5" ht="13.5" x14ac:dyDescent="0.25">
      <c r="A233" s="679"/>
      <c r="B233" s="679">
        <v>4880</v>
      </c>
      <c r="C233" s="2462" t="s">
        <v>3606</v>
      </c>
      <c r="D233" s="2462">
        <v>4880</v>
      </c>
      <c r="E233" s="2462">
        <v>4880</v>
      </c>
    </row>
    <row r="234" spans="1:5" ht="13.5" x14ac:dyDescent="0.25">
      <c r="A234" s="680"/>
      <c r="B234" s="680">
        <v>4880</v>
      </c>
      <c r="C234" s="2462" t="s">
        <v>3606</v>
      </c>
      <c r="D234" s="2462">
        <v>4880</v>
      </c>
      <c r="E234" s="2462">
        <v>4880</v>
      </c>
    </row>
    <row r="235" spans="1:5" ht="13.5" x14ac:dyDescent="0.25">
      <c r="A235" s="677">
        <v>4810</v>
      </c>
      <c r="B235" s="677" t="s">
        <v>779</v>
      </c>
      <c r="C235" s="2462" t="s">
        <v>779</v>
      </c>
      <c r="D235" s="2462" t="e">
        <v>#VALUE!</v>
      </c>
    </row>
    <row r="236" spans="1:5" ht="13.5" x14ac:dyDescent="0.25">
      <c r="A236" s="679"/>
      <c r="B236" s="679">
        <v>4810</v>
      </c>
      <c r="C236" s="2462" t="s">
        <v>3600</v>
      </c>
      <c r="D236" s="2462">
        <v>4810</v>
      </c>
      <c r="E236" s="2462">
        <v>4810</v>
      </c>
    </row>
    <row r="237" spans="1:5" ht="13.5" x14ac:dyDescent="0.25">
      <c r="A237" s="679">
        <v>4810</v>
      </c>
      <c r="B237" s="679" t="s">
        <v>779</v>
      </c>
      <c r="C237" s="2462" t="s">
        <v>779</v>
      </c>
      <c r="D237" s="2462" t="e">
        <v>#VALUE!</v>
      </c>
    </row>
    <row r="238" spans="1:5" ht="13.5" x14ac:dyDescent="0.25">
      <c r="A238" s="679"/>
      <c r="B238" s="679">
        <v>4811</v>
      </c>
      <c r="C238" s="2462" t="s">
        <v>3601</v>
      </c>
      <c r="D238" s="2462">
        <v>4811</v>
      </c>
      <c r="E238" s="2462">
        <v>4811</v>
      </c>
    </row>
    <row r="239" spans="1:5" ht="13.5" x14ac:dyDescent="0.25">
      <c r="A239" s="679"/>
      <c r="B239" s="679">
        <v>4811</v>
      </c>
      <c r="C239" s="2462" t="s">
        <v>3601</v>
      </c>
      <c r="D239" s="2462">
        <v>4811</v>
      </c>
      <c r="E239" s="2462">
        <v>4811</v>
      </c>
    </row>
    <row r="240" spans="1:5" ht="13.5" x14ac:dyDescent="0.25">
      <c r="A240" s="679"/>
      <c r="B240" s="679">
        <v>4811</v>
      </c>
      <c r="C240" s="2462" t="s">
        <v>3601</v>
      </c>
      <c r="D240" s="2462">
        <v>4811</v>
      </c>
      <c r="E240" s="2462">
        <v>4811</v>
      </c>
    </row>
    <row r="241" spans="1:5" ht="13.5" x14ac:dyDescent="0.25">
      <c r="A241" s="679">
        <v>4812</v>
      </c>
      <c r="B241" s="679" t="s">
        <v>779</v>
      </c>
      <c r="C241" s="2462" t="s">
        <v>779</v>
      </c>
      <c r="D241" s="2462" t="e">
        <v>#VALUE!</v>
      </c>
    </row>
    <row r="242" spans="1:5" ht="13.5" x14ac:dyDescent="0.25">
      <c r="A242" s="679"/>
      <c r="B242" s="679">
        <v>4812</v>
      </c>
      <c r="C242" s="2462" t="s">
        <v>3602</v>
      </c>
      <c r="D242" s="2462">
        <v>4812</v>
      </c>
      <c r="E242" s="2462">
        <v>4812</v>
      </c>
    </row>
    <row r="243" spans="1:5" ht="13.5" x14ac:dyDescent="0.25">
      <c r="A243" s="679"/>
      <c r="B243" s="679">
        <v>4812</v>
      </c>
      <c r="C243" s="2462" t="s">
        <v>3602</v>
      </c>
      <c r="D243" s="2462">
        <v>4812</v>
      </c>
      <c r="E243" s="2462">
        <v>4812</v>
      </c>
    </row>
    <row r="244" spans="1:5" x14ac:dyDescent="0.2">
      <c r="A244" s="159"/>
      <c r="B244" s="159"/>
      <c r="C244" s="2462" t="s">
        <v>23</v>
      </c>
      <c r="D244" s="2462" t="e">
        <v>#VALUE!</v>
      </c>
    </row>
    <row r="245" spans="1:5" x14ac:dyDescent="0.2">
      <c r="A245" s="647">
        <v>6</v>
      </c>
      <c r="B245" s="647" t="s">
        <v>3160</v>
      </c>
      <c r="C245" s="2462" t="s">
        <v>3160</v>
      </c>
      <c r="D245" s="2462" t="e">
        <v>#VALUE!</v>
      </c>
    </row>
    <row r="246" spans="1:5" ht="13.5" x14ac:dyDescent="0.25">
      <c r="A246" s="649"/>
      <c r="B246" s="649">
        <v>500</v>
      </c>
      <c r="C246" s="2462" t="s">
        <v>3615</v>
      </c>
      <c r="D246" s="2462">
        <v>5000</v>
      </c>
    </row>
    <row r="247" spans="1:5" ht="13.5" x14ac:dyDescent="0.25">
      <c r="A247" s="649"/>
      <c r="B247" s="649">
        <v>502</v>
      </c>
      <c r="C247" s="2462" t="s">
        <v>3616</v>
      </c>
      <c r="D247" s="2462">
        <v>5020</v>
      </c>
    </row>
    <row r="248" spans="1:5" ht="13.5" x14ac:dyDescent="0.25">
      <c r="A248" s="649"/>
      <c r="B248" s="649">
        <v>503</v>
      </c>
      <c r="C248" s="2462" t="s">
        <v>3617</v>
      </c>
      <c r="D248" s="2462">
        <v>5030</v>
      </c>
    </row>
    <row r="249" spans="1:5" ht="13.5" x14ac:dyDescent="0.25">
      <c r="A249" s="649"/>
      <c r="B249" s="649">
        <v>656</v>
      </c>
      <c r="C249" s="2462" t="s">
        <v>3618</v>
      </c>
      <c r="D249" s="2462">
        <v>6560</v>
      </c>
    </row>
    <row r="250" spans="1:5" ht="13.5" x14ac:dyDescent="0.25">
      <c r="A250" s="649"/>
      <c r="B250" s="649">
        <v>657</v>
      </c>
      <c r="C250" s="2462" t="s">
        <v>3619</v>
      </c>
      <c r="D250" s="2462">
        <v>6570</v>
      </c>
    </row>
    <row r="251" spans="1:5" ht="13.5" x14ac:dyDescent="0.25">
      <c r="A251" s="649"/>
      <c r="B251" s="649">
        <v>660</v>
      </c>
      <c r="C251" s="2462" t="s">
        <v>3620</v>
      </c>
      <c r="D251" s="2462">
        <v>6600</v>
      </c>
    </row>
    <row r="252" spans="1:5" ht="13.5" x14ac:dyDescent="0.25">
      <c r="A252" s="649"/>
      <c r="B252" s="649">
        <v>661</v>
      </c>
      <c r="C252" s="2462" t="s">
        <v>3621</v>
      </c>
      <c r="D252" s="2462">
        <v>6610</v>
      </c>
    </row>
    <row r="253" spans="1:5" ht="13.5" x14ac:dyDescent="0.25">
      <c r="A253" s="649"/>
      <c r="B253" s="649">
        <v>663</v>
      </c>
      <c r="C253" s="2462" t="s">
        <v>3622</v>
      </c>
      <c r="D253" s="2462">
        <v>6630</v>
      </c>
    </row>
    <row r="254" spans="1:5" ht="13.5" x14ac:dyDescent="0.25">
      <c r="A254" s="649"/>
      <c r="B254" s="649">
        <v>666</v>
      </c>
      <c r="C254" s="2462" t="s">
        <v>3623</v>
      </c>
      <c r="D254" s="2462">
        <v>6660</v>
      </c>
    </row>
    <row r="255" spans="1:5" ht="13.5" x14ac:dyDescent="0.25">
      <c r="A255" s="649"/>
      <c r="B255" s="649">
        <v>667</v>
      </c>
      <c r="C255" s="2462" t="s">
        <v>3624</v>
      </c>
      <c r="D255" s="2462">
        <v>6670</v>
      </c>
    </row>
    <row r="256" spans="1:5" ht="13.5" x14ac:dyDescent="0.25">
      <c r="A256" s="649"/>
      <c r="B256" s="649">
        <v>6680</v>
      </c>
      <c r="C256" s="2462" t="s">
        <v>3625</v>
      </c>
      <c r="D256" s="2462">
        <v>6680</v>
      </c>
      <c r="E256" s="2462">
        <v>6680</v>
      </c>
    </row>
    <row r="257" spans="1:4" ht="13.5" x14ac:dyDescent="0.25">
      <c r="A257" s="659" t="s">
        <v>673</v>
      </c>
      <c r="B257" s="659">
        <v>6</v>
      </c>
      <c r="C257" s="2462" t="s">
        <v>3626</v>
      </c>
      <c r="D257" s="2462">
        <v>60</v>
      </c>
    </row>
    <row r="258" spans="1:4" ht="13.5" x14ac:dyDescent="0.25">
      <c r="A258" s="649"/>
      <c r="B258" s="649">
        <v>500</v>
      </c>
      <c r="C258" s="2462" t="s">
        <v>3615</v>
      </c>
      <c r="D258" s="2462">
        <v>5000</v>
      </c>
    </row>
    <row r="259" spans="1:4" ht="13.5" x14ac:dyDescent="0.25">
      <c r="A259" s="649"/>
      <c r="B259" s="649">
        <v>502</v>
      </c>
      <c r="C259" s="2462" t="s">
        <v>3616</v>
      </c>
      <c r="D259" s="2462">
        <v>5020</v>
      </c>
    </row>
    <row r="260" spans="1:4" ht="13.5" x14ac:dyDescent="0.25">
      <c r="A260" s="649"/>
      <c r="B260" s="649">
        <v>503</v>
      </c>
      <c r="C260" s="2462" t="s">
        <v>3617</v>
      </c>
      <c r="D260" s="2462">
        <v>5030</v>
      </c>
    </row>
    <row r="261" spans="1:4" ht="13.5" x14ac:dyDescent="0.25">
      <c r="A261" s="649"/>
      <c r="B261" s="649">
        <v>656</v>
      </c>
      <c r="C261" s="2462" t="s">
        <v>3618</v>
      </c>
      <c r="D261" s="2462">
        <v>6560</v>
      </c>
    </row>
    <row r="262" spans="1:4" ht="13.5" x14ac:dyDescent="0.25">
      <c r="A262" s="649"/>
      <c r="B262" s="649">
        <v>657</v>
      </c>
      <c r="C262" s="2462" t="s">
        <v>3619</v>
      </c>
      <c r="D262" s="2462">
        <v>6570</v>
      </c>
    </row>
    <row r="263" spans="1:4" ht="13.5" x14ac:dyDescent="0.25">
      <c r="A263" s="649"/>
      <c r="B263" s="649">
        <v>660</v>
      </c>
      <c r="C263" s="2462" t="s">
        <v>3620</v>
      </c>
      <c r="D263" s="2462">
        <v>6600</v>
      </c>
    </row>
    <row r="264" spans="1:4" ht="13.5" x14ac:dyDescent="0.25">
      <c r="A264" s="649"/>
      <c r="B264" s="649">
        <v>661</v>
      </c>
      <c r="C264" s="2462" t="s">
        <v>3621</v>
      </c>
      <c r="D264" s="2462">
        <v>6610</v>
      </c>
    </row>
    <row r="265" spans="1:4" ht="13.5" x14ac:dyDescent="0.25">
      <c r="A265" s="649"/>
      <c r="B265" s="649">
        <v>663</v>
      </c>
      <c r="C265" s="2462" t="s">
        <v>3622</v>
      </c>
      <c r="D265" s="2462">
        <v>6630</v>
      </c>
    </row>
    <row r="266" spans="1:4" ht="13.5" x14ac:dyDescent="0.25">
      <c r="A266" s="649"/>
      <c r="B266" s="649">
        <v>667</v>
      </c>
      <c r="C266" s="2462" t="s">
        <v>3624</v>
      </c>
      <c r="D266" s="2462">
        <v>6670</v>
      </c>
    </row>
    <row r="267" spans="1:4" ht="13.5" x14ac:dyDescent="0.25">
      <c r="A267" s="659" t="s">
        <v>767</v>
      </c>
      <c r="B267" s="659">
        <v>6</v>
      </c>
      <c r="C267" s="2462" t="s">
        <v>3626</v>
      </c>
      <c r="D267" s="2462">
        <v>60</v>
      </c>
    </row>
    <row r="268" spans="1:4" ht="13.5" x14ac:dyDescent="0.25">
      <c r="A268" s="649"/>
      <c r="B268" s="649">
        <v>500</v>
      </c>
      <c r="C268" s="2462" t="s">
        <v>3615</v>
      </c>
      <c r="D268" s="2462">
        <v>5000</v>
      </c>
    </row>
    <row r="269" spans="1:4" ht="13.5" x14ac:dyDescent="0.25">
      <c r="A269" s="649"/>
      <c r="B269" s="649">
        <v>502</v>
      </c>
      <c r="C269" s="2462" t="s">
        <v>3616</v>
      </c>
      <c r="D269" s="2462">
        <v>5020</v>
      </c>
    </row>
    <row r="270" spans="1:4" ht="13.5" x14ac:dyDescent="0.25">
      <c r="A270" s="649"/>
      <c r="B270" s="649">
        <v>503</v>
      </c>
      <c r="C270" s="2462" t="s">
        <v>3617</v>
      </c>
      <c r="D270" s="2462">
        <v>5030</v>
      </c>
    </row>
    <row r="271" spans="1:4" ht="13.5" x14ac:dyDescent="0.25">
      <c r="A271" s="649"/>
      <c r="B271" s="649">
        <v>656</v>
      </c>
      <c r="C271" s="2462" t="s">
        <v>3618</v>
      </c>
      <c r="D271" s="2462">
        <v>6560</v>
      </c>
    </row>
    <row r="272" spans="1:4" ht="13.5" x14ac:dyDescent="0.25">
      <c r="A272" s="649"/>
      <c r="B272" s="649">
        <v>657</v>
      </c>
      <c r="C272" s="2462" t="s">
        <v>3619</v>
      </c>
      <c r="D272" s="2462">
        <v>6570</v>
      </c>
    </row>
    <row r="273" spans="1:4" ht="13.5" x14ac:dyDescent="0.25">
      <c r="A273" s="649"/>
      <c r="B273" s="649">
        <v>660</v>
      </c>
      <c r="C273" s="2462" t="s">
        <v>3620</v>
      </c>
      <c r="D273" s="2462">
        <v>6600</v>
      </c>
    </row>
    <row r="274" spans="1:4" ht="13.5" x14ac:dyDescent="0.25">
      <c r="A274" s="649"/>
      <c r="B274" s="649">
        <v>661</v>
      </c>
      <c r="C274" s="2462" t="s">
        <v>3621</v>
      </c>
      <c r="D274" s="2462">
        <v>6610</v>
      </c>
    </row>
    <row r="275" spans="1:4" ht="13.5" x14ac:dyDescent="0.25">
      <c r="A275" s="649"/>
      <c r="B275" s="649">
        <v>663</v>
      </c>
      <c r="C275" s="2462" t="s">
        <v>3622</v>
      </c>
      <c r="D275" s="2462">
        <v>6630</v>
      </c>
    </row>
    <row r="276" spans="1:4" ht="13.5" x14ac:dyDescent="0.25">
      <c r="A276" s="649"/>
      <c r="B276" s="649">
        <v>667</v>
      </c>
      <c r="C276" s="2462" t="s">
        <v>3624</v>
      </c>
      <c r="D276" s="2462">
        <v>6670</v>
      </c>
    </row>
    <row r="277" spans="1:4" ht="13.5" x14ac:dyDescent="0.25">
      <c r="A277" s="659" t="s">
        <v>768</v>
      </c>
      <c r="B277" s="659">
        <v>6</v>
      </c>
      <c r="C277" s="2462" t="s">
        <v>3626</v>
      </c>
      <c r="D277" s="2462">
        <v>60</v>
      </c>
    </row>
    <row r="278" spans="1:4" ht="13.5" x14ac:dyDescent="0.25">
      <c r="A278" s="649"/>
      <c r="B278" s="649"/>
      <c r="C278" s="2462" t="s">
        <v>23</v>
      </c>
      <c r="D278" s="2462" t="e">
        <v>#VALUE!</v>
      </c>
    </row>
    <row r="279" spans="1:4" ht="13.5" x14ac:dyDescent="0.25">
      <c r="A279" s="659" t="s">
        <v>299</v>
      </c>
      <c r="B279" s="659">
        <v>6</v>
      </c>
      <c r="C279" s="2462" t="s">
        <v>3626</v>
      </c>
      <c r="D279" s="2462">
        <v>60</v>
      </c>
    </row>
    <row r="280" spans="1:4" ht="13.5" x14ac:dyDescent="0.25">
      <c r="A280" s="677" t="s">
        <v>766</v>
      </c>
      <c r="B280" s="677" t="s">
        <v>3508</v>
      </c>
      <c r="C280" s="2462" t="s">
        <v>3508</v>
      </c>
      <c r="D280" s="2462" t="e">
        <v>#VALUE!</v>
      </c>
    </row>
    <row r="281" spans="1:4" ht="13.5" x14ac:dyDescent="0.25">
      <c r="A281" s="679"/>
      <c r="B281" s="679">
        <v>660</v>
      </c>
      <c r="C281" s="2462" t="s">
        <v>3620</v>
      </c>
      <c r="D281" s="2462">
        <v>6600</v>
      </c>
    </row>
    <row r="282" spans="1:4" ht="13.5" x14ac:dyDescent="0.25">
      <c r="A282" s="680"/>
      <c r="B282" s="680">
        <v>660</v>
      </c>
      <c r="C282" s="2462" t="s">
        <v>3620</v>
      </c>
      <c r="D282" s="2462">
        <v>6600</v>
      </c>
    </row>
    <row r="283" spans="1:4" ht="13.5" x14ac:dyDescent="0.25">
      <c r="A283" s="679"/>
      <c r="B283" s="679">
        <v>661</v>
      </c>
      <c r="C283" s="2462" t="s">
        <v>3621</v>
      </c>
      <c r="D283" s="2462">
        <v>6610</v>
      </c>
    </row>
    <row r="284" spans="1:4" ht="13.5" x14ac:dyDescent="0.25">
      <c r="A284" s="680"/>
      <c r="B284" s="680">
        <v>661</v>
      </c>
      <c r="C284" s="2462" t="s">
        <v>3621</v>
      </c>
      <c r="D284" s="2462">
        <v>6610</v>
      </c>
    </row>
    <row r="285" spans="1:4" ht="13.5" x14ac:dyDescent="0.25">
      <c r="A285" s="679"/>
      <c r="B285" s="679">
        <v>663</v>
      </c>
      <c r="C285" s="2462" t="s">
        <v>3622</v>
      </c>
      <c r="D285" s="2462">
        <v>6630</v>
      </c>
    </row>
    <row r="286" spans="1:4" ht="13.5" x14ac:dyDescent="0.25">
      <c r="A286" s="679"/>
      <c r="B286" s="679">
        <v>663</v>
      </c>
      <c r="C286" s="2462" t="s">
        <v>3622</v>
      </c>
      <c r="D286" s="2462">
        <v>6630</v>
      </c>
    </row>
    <row r="287" spans="1:4" ht="13.5" x14ac:dyDescent="0.25">
      <c r="A287" s="679"/>
      <c r="B287" s="679">
        <v>500</v>
      </c>
      <c r="C287" s="2462" t="s">
        <v>3615</v>
      </c>
      <c r="D287" s="2462">
        <v>5000</v>
      </c>
    </row>
    <row r="288" spans="1:4" ht="13.5" x14ac:dyDescent="0.25">
      <c r="A288" s="679"/>
      <c r="B288" s="679">
        <v>500</v>
      </c>
      <c r="C288" s="2462" t="s">
        <v>3615</v>
      </c>
      <c r="D288" s="2462">
        <v>5000</v>
      </c>
    </row>
    <row r="289" spans="1:5" x14ac:dyDescent="0.2">
      <c r="A289" s="30"/>
      <c r="B289" s="30"/>
      <c r="C289" s="2462" t="s">
        <v>23</v>
      </c>
      <c r="D289" s="2462" t="e">
        <v>#VALUE!</v>
      </c>
    </row>
    <row r="290" spans="1:5" x14ac:dyDescent="0.2">
      <c r="A290" s="647">
        <v>7</v>
      </c>
      <c r="B290" s="647" t="s">
        <v>3168</v>
      </c>
      <c r="C290" s="2462" t="s">
        <v>3168</v>
      </c>
      <c r="D290" s="2462" t="e">
        <v>#VALUE!</v>
      </c>
    </row>
    <row r="291" spans="1:5" ht="13.5" x14ac:dyDescent="0.25">
      <c r="A291" s="649"/>
      <c r="B291" s="649">
        <v>4400</v>
      </c>
      <c r="C291" s="2462" t="s">
        <v>3627</v>
      </c>
      <c r="D291" s="2462">
        <v>4400</v>
      </c>
      <c r="E291" s="2462">
        <v>4400</v>
      </c>
    </row>
    <row r="292" spans="1:5" ht="13.5" x14ac:dyDescent="0.25">
      <c r="A292" s="649"/>
      <c r="B292" s="649">
        <v>4410</v>
      </c>
      <c r="C292" s="2462" t="s">
        <v>3628</v>
      </c>
      <c r="D292" s="2462">
        <v>4410</v>
      </c>
      <c r="E292" s="2462">
        <v>4410</v>
      </c>
    </row>
    <row r="293" spans="1:5" ht="13.5" x14ac:dyDescent="0.25">
      <c r="A293" s="649"/>
      <c r="B293" s="649">
        <v>4411</v>
      </c>
      <c r="C293" s="2462" t="s">
        <v>3629</v>
      </c>
      <c r="D293" s="2462">
        <v>4411</v>
      </c>
      <c r="E293" s="2462">
        <v>4411</v>
      </c>
    </row>
    <row r="294" spans="1:5" ht="13.5" x14ac:dyDescent="0.25">
      <c r="A294" s="649"/>
      <c r="B294" s="649">
        <v>4412</v>
      </c>
      <c r="C294" s="2462" t="s">
        <v>3630</v>
      </c>
      <c r="D294" s="2462">
        <v>4412</v>
      </c>
      <c r="E294" s="2462">
        <v>4412</v>
      </c>
    </row>
    <row r="295" spans="1:5" ht="13.5" x14ac:dyDescent="0.25">
      <c r="A295" s="2365"/>
      <c r="B295" s="2365">
        <v>4413</v>
      </c>
      <c r="C295" s="2462" t="s">
        <v>3631</v>
      </c>
      <c r="D295" s="2462">
        <v>4413</v>
      </c>
      <c r="E295" s="2462">
        <v>4413</v>
      </c>
    </row>
    <row r="296" spans="1:5" ht="13.5" x14ac:dyDescent="0.25">
      <c r="A296" s="649"/>
      <c r="B296" s="649">
        <v>4420</v>
      </c>
      <c r="C296" s="2462" t="s">
        <v>3632</v>
      </c>
      <c r="D296" s="2462">
        <v>4420</v>
      </c>
      <c r="E296" s="2462">
        <v>4420</v>
      </c>
    </row>
    <row r="297" spans="1:5" ht="13.5" x14ac:dyDescent="0.25">
      <c r="A297" s="649"/>
      <c r="B297" s="649">
        <v>444</v>
      </c>
      <c r="C297" s="2462" t="s">
        <v>3633</v>
      </c>
      <c r="D297" s="2462">
        <v>4440</v>
      </c>
    </row>
    <row r="298" spans="1:5" ht="13.5" x14ac:dyDescent="0.25">
      <c r="A298" s="649"/>
      <c r="B298" s="649">
        <v>446</v>
      </c>
      <c r="C298" s="2462" t="s">
        <v>3634</v>
      </c>
      <c r="D298" s="2462">
        <v>4460</v>
      </c>
    </row>
    <row r="299" spans="1:5" ht="13.5" x14ac:dyDescent="0.25">
      <c r="A299" s="649"/>
      <c r="B299" s="649">
        <v>447</v>
      </c>
      <c r="C299" s="2462" t="s">
        <v>3635</v>
      </c>
      <c r="D299" s="2462">
        <v>4470</v>
      </c>
    </row>
    <row r="300" spans="1:5" ht="13.5" x14ac:dyDescent="0.25">
      <c r="A300" s="649"/>
      <c r="B300" s="649">
        <v>448</v>
      </c>
      <c r="C300" s="2462" t="s">
        <v>3636</v>
      </c>
      <c r="D300" s="2462">
        <v>4480</v>
      </c>
    </row>
    <row r="301" spans="1:5" ht="13.5" x14ac:dyDescent="0.25">
      <c r="A301" s="649"/>
      <c r="B301" s="649">
        <v>6100</v>
      </c>
      <c r="C301" s="2462" t="s">
        <v>3637</v>
      </c>
      <c r="D301" s="2462">
        <v>6100</v>
      </c>
      <c r="E301" s="2462">
        <v>6100</v>
      </c>
    </row>
    <row r="302" spans="1:5" ht="13.5" x14ac:dyDescent="0.25">
      <c r="A302" s="649"/>
      <c r="B302" s="649">
        <v>612</v>
      </c>
      <c r="C302" s="2462" t="s">
        <v>3638</v>
      </c>
      <c r="D302" s="2462">
        <v>6120</v>
      </c>
    </row>
    <row r="303" spans="1:5" ht="13.5" x14ac:dyDescent="0.25">
      <c r="A303" s="649"/>
      <c r="B303" s="649">
        <v>620</v>
      </c>
      <c r="C303" s="2462" t="s">
        <v>3639</v>
      </c>
      <c r="D303" s="2462">
        <v>6200</v>
      </c>
    </row>
    <row r="304" spans="1:5" ht="13.5" x14ac:dyDescent="0.25">
      <c r="A304" s="659" t="s">
        <v>673</v>
      </c>
      <c r="B304" s="659">
        <v>7</v>
      </c>
      <c r="C304" s="2462" t="s">
        <v>3640</v>
      </c>
      <c r="D304" s="2462">
        <v>70</v>
      </c>
    </row>
    <row r="305" spans="1:5" ht="13.5" x14ac:dyDescent="0.25">
      <c r="A305" s="649"/>
      <c r="B305" s="649">
        <v>4400</v>
      </c>
      <c r="C305" s="2462" t="s">
        <v>3627</v>
      </c>
      <c r="D305" s="2462">
        <v>4400</v>
      </c>
      <c r="E305" s="2462">
        <v>4400</v>
      </c>
    </row>
    <row r="306" spans="1:5" ht="13.5" x14ac:dyDescent="0.25">
      <c r="A306" s="649"/>
      <c r="B306" s="649">
        <v>442</v>
      </c>
      <c r="C306" s="2462" t="s">
        <v>3641</v>
      </c>
      <c r="D306" s="2462">
        <v>4420</v>
      </c>
    </row>
    <row r="307" spans="1:5" ht="13.5" x14ac:dyDescent="0.25">
      <c r="A307" s="649"/>
      <c r="B307" s="649">
        <v>444</v>
      </c>
      <c r="C307" s="2462" t="s">
        <v>3633</v>
      </c>
      <c r="D307" s="2462">
        <v>4440</v>
      </c>
    </row>
    <row r="308" spans="1:5" ht="13.5" x14ac:dyDescent="0.25">
      <c r="A308" s="649"/>
      <c r="B308" s="649">
        <v>446</v>
      </c>
      <c r="C308" s="2462" t="s">
        <v>3634</v>
      </c>
      <c r="D308" s="2462">
        <v>4460</v>
      </c>
    </row>
    <row r="309" spans="1:5" ht="13.5" x14ac:dyDescent="0.25">
      <c r="A309" s="649"/>
      <c r="B309" s="649">
        <v>448</v>
      </c>
      <c r="C309" s="2462" t="s">
        <v>3636</v>
      </c>
      <c r="D309" s="2462">
        <v>4480</v>
      </c>
    </row>
    <row r="310" spans="1:5" ht="13.5" x14ac:dyDescent="0.25">
      <c r="A310" s="649"/>
      <c r="B310" s="649">
        <v>612</v>
      </c>
      <c r="C310" s="2462" t="s">
        <v>3638</v>
      </c>
      <c r="D310" s="2462">
        <v>6120</v>
      </c>
    </row>
    <row r="311" spans="1:5" ht="13.5" x14ac:dyDescent="0.25">
      <c r="A311" s="649"/>
      <c r="B311" s="649">
        <v>620</v>
      </c>
      <c r="C311" s="2462" t="s">
        <v>3639</v>
      </c>
      <c r="D311" s="2462">
        <v>6200</v>
      </c>
    </row>
    <row r="312" spans="1:5" ht="13.5" x14ac:dyDescent="0.25">
      <c r="A312" s="659" t="s">
        <v>767</v>
      </c>
      <c r="B312" s="659">
        <v>7</v>
      </c>
      <c r="C312" s="2462" t="s">
        <v>3640</v>
      </c>
      <c r="D312" s="2462">
        <v>70</v>
      </c>
    </row>
    <row r="313" spans="1:5" ht="13.5" x14ac:dyDescent="0.25">
      <c r="A313" s="649"/>
      <c r="B313" s="649">
        <v>4400</v>
      </c>
      <c r="C313" s="2462" t="s">
        <v>3627</v>
      </c>
      <c r="D313" s="2462">
        <v>4400</v>
      </c>
      <c r="E313" s="2462">
        <v>4400</v>
      </c>
    </row>
    <row r="314" spans="1:5" ht="13.5" x14ac:dyDescent="0.25">
      <c r="A314" s="649"/>
      <c r="B314" s="649">
        <v>4420</v>
      </c>
      <c r="C314" s="2462" t="s">
        <v>3632</v>
      </c>
      <c r="D314" s="2462">
        <v>4420</v>
      </c>
      <c r="E314" s="2462">
        <v>4420</v>
      </c>
    </row>
    <row r="315" spans="1:5" ht="13.5" x14ac:dyDescent="0.25">
      <c r="A315" s="649"/>
      <c r="B315" s="649">
        <v>444</v>
      </c>
      <c r="C315" s="2462" t="s">
        <v>3633</v>
      </c>
      <c r="D315" s="2462">
        <v>4440</v>
      </c>
    </row>
    <row r="316" spans="1:5" ht="13.5" x14ac:dyDescent="0.25">
      <c r="A316" s="649"/>
      <c r="B316" s="649">
        <v>446</v>
      </c>
      <c r="C316" s="2462" t="s">
        <v>3634</v>
      </c>
      <c r="D316" s="2462">
        <v>4460</v>
      </c>
    </row>
    <row r="317" spans="1:5" ht="13.5" x14ac:dyDescent="0.25">
      <c r="A317" s="649"/>
      <c r="B317" s="649">
        <v>448</v>
      </c>
      <c r="C317" s="2462" t="s">
        <v>3636</v>
      </c>
      <c r="D317" s="2462">
        <v>4480</v>
      </c>
    </row>
    <row r="318" spans="1:5" ht="13.5" x14ac:dyDescent="0.25">
      <c r="A318" s="649"/>
      <c r="B318" s="649">
        <v>612</v>
      </c>
      <c r="C318" s="2462" t="s">
        <v>3638</v>
      </c>
      <c r="D318" s="2462">
        <v>6120</v>
      </c>
    </row>
    <row r="319" spans="1:5" ht="13.5" x14ac:dyDescent="0.25">
      <c r="A319" s="649"/>
      <c r="B319" s="649">
        <v>620</v>
      </c>
      <c r="C319" s="2462" t="s">
        <v>3639</v>
      </c>
      <c r="D319" s="2462">
        <v>6200</v>
      </c>
    </row>
    <row r="320" spans="1:5" ht="13.5" x14ac:dyDescent="0.25">
      <c r="A320" s="659" t="s">
        <v>768</v>
      </c>
      <c r="B320" s="659">
        <v>7</v>
      </c>
      <c r="C320" s="2462" t="s">
        <v>3640</v>
      </c>
      <c r="D320" s="2462">
        <v>70</v>
      </c>
    </row>
    <row r="321" spans="1:5" ht="13.5" x14ac:dyDescent="0.25">
      <c r="A321" s="649"/>
      <c r="B321" s="649"/>
      <c r="C321" s="2462" t="s">
        <v>23</v>
      </c>
      <c r="D321" s="2462" t="e">
        <v>#VALUE!</v>
      </c>
    </row>
    <row r="322" spans="1:5" ht="13.5" x14ac:dyDescent="0.25">
      <c r="A322" s="659" t="s">
        <v>299</v>
      </c>
      <c r="B322" s="659">
        <v>7</v>
      </c>
      <c r="C322" s="2462" t="s">
        <v>3640</v>
      </c>
      <c r="D322" s="2462">
        <v>70</v>
      </c>
    </row>
    <row r="323" spans="1:5" ht="13.5" x14ac:dyDescent="0.25">
      <c r="A323" s="679"/>
      <c r="B323" s="679">
        <v>447</v>
      </c>
      <c r="C323" s="2462" t="s">
        <v>3635</v>
      </c>
      <c r="D323" s="2462">
        <v>4470</v>
      </c>
    </row>
    <row r="324" spans="1:5" ht="13.5" x14ac:dyDescent="0.25">
      <c r="A324" s="680"/>
      <c r="B324" s="680">
        <v>447</v>
      </c>
      <c r="C324" s="2462" t="s">
        <v>3635</v>
      </c>
      <c r="D324" s="2462">
        <v>4470</v>
      </c>
    </row>
    <row r="325" spans="1:5" x14ac:dyDescent="0.2">
      <c r="A325" s="30"/>
      <c r="B325" s="30"/>
      <c r="C325" s="2462" t="s">
        <v>23</v>
      </c>
      <c r="D325" s="2462" t="e">
        <v>#VALUE!</v>
      </c>
    </row>
    <row r="326" spans="1:5" ht="13.5" x14ac:dyDescent="0.25">
      <c r="A326" s="679"/>
      <c r="B326" s="679">
        <v>448</v>
      </c>
      <c r="C326" s="2462" t="s">
        <v>3636</v>
      </c>
      <c r="D326" s="2462">
        <v>4480</v>
      </c>
    </row>
    <row r="327" spans="1:5" ht="13.5" x14ac:dyDescent="0.25">
      <c r="A327" s="679"/>
      <c r="B327" s="679">
        <v>448</v>
      </c>
      <c r="C327" s="2462" t="s">
        <v>3636</v>
      </c>
      <c r="D327" s="2462">
        <v>4480</v>
      </c>
    </row>
    <row r="328" spans="1:5" x14ac:dyDescent="0.2">
      <c r="A328" s="30"/>
      <c r="B328" s="30"/>
      <c r="C328" s="2462" t="s">
        <v>23</v>
      </c>
      <c r="D328" s="2462" t="e">
        <v>#VALUE!</v>
      </c>
    </row>
    <row r="329" spans="1:5" ht="13.5" x14ac:dyDescent="0.25">
      <c r="A329" s="679"/>
      <c r="B329" s="679">
        <v>4400</v>
      </c>
      <c r="C329" s="2462" t="s">
        <v>3627</v>
      </c>
      <c r="D329" s="2462">
        <v>4400</v>
      </c>
      <c r="E329" s="2462">
        <v>4400</v>
      </c>
    </row>
    <row r="330" spans="1:5" ht="13.5" x14ac:dyDescent="0.25">
      <c r="A330" s="679"/>
      <c r="B330" s="679">
        <v>4400</v>
      </c>
      <c r="C330" s="2462" t="s">
        <v>3627</v>
      </c>
      <c r="D330" s="2462">
        <v>4400</v>
      </c>
      <c r="E330" s="2462">
        <v>4400</v>
      </c>
    </row>
    <row r="331" spans="1:5" x14ac:dyDescent="0.2">
      <c r="A331" s="30"/>
      <c r="B331" s="30"/>
      <c r="C331" s="2462" t="s">
        <v>23</v>
      </c>
      <c r="D331" s="2462" t="e">
        <v>#VALUE!</v>
      </c>
    </row>
    <row r="332" spans="1:5" ht="13.5" x14ac:dyDescent="0.25">
      <c r="A332" s="679"/>
      <c r="B332" s="679">
        <v>4420</v>
      </c>
      <c r="C332" s="2462" t="s">
        <v>3632</v>
      </c>
      <c r="D332" s="2462">
        <v>4420</v>
      </c>
      <c r="E332" s="2462">
        <v>4420</v>
      </c>
    </row>
    <row r="333" spans="1:5" ht="13.5" x14ac:dyDescent="0.25">
      <c r="A333" s="679"/>
      <c r="B333" s="679">
        <v>4420</v>
      </c>
      <c r="C333" s="2462" t="s">
        <v>3632</v>
      </c>
      <c r="D333" s="2462">
        <v>4420</v>
      </c>
      <c r="E333" s="2462">
        <v>4420</v>
      </c>
    </row>
    <row r="334" spans="1:5" x14ac:dyDescent="0.2">
      <c r="A334" s="30"/>
      <c r="B334" s="30"/>
      <c r="C334" s="2462" t="s">
        <v>23</v>
      </c>
      <c r="D334" s="2462" t="e">
        <v>#VALUE!</v>
      </c>
    </row>
    <row r="335" spans="1:5" ht="13.5" x14ac:dyDescent="0.25">
      <c r="A335" s="679"/>
      <c r="B335" s="679">
        <v>4410</v>
      </c>
      <c r="C335" s="2462" t="s">
        <v>3628</v>
      </c>
      <c r="D335" s="2462">
        <v>4410</v>
      </c>
      <c r="E335" s="2462">
        <v>4410</v>
      </c>
    </row>
    <row r="336" spans="1:5" ht="13.5" x14ac:dyDescent="0.25">
      <c r="A336" s="679"/>
      <c r="B336" s="679">
        <v>4410</v>
      </c>
      <c r="C336" s="2462" t="s">
        <v>3628</v>
      </c>
      <c r="D336" s="2462">
        <v>4410</v>
      </c>
      <c r="E336" s="2462">
        <v>4410</v>
      </c>
    </row>
    <row r="337" spans="1:5" x14ac:dyDescent="0.2">
      <c r="A337" s="30"/>
      <c r="B337" s="30"/>
      <c r="C337" s="2462" t="s">
        <v>23</v>
      </c>
      <c r="D337" s="2462" t="e">
        <v>#VALUE!</v>
      </c>
    </row>
    <row r="338" spans="1:5" ht="13.5" x14ac:dyDescent="0.25">
      <c r="A338" s="679"/>
      <c r="B338" s="679">
        <v>4411</v>
      </c>
      <c r="C338" s="2462" t="s">
        <v>3629</v>
      </c>
      <c r="D338" s="2462">
        <v>4411</v>
      </c>
      <c r="E338" s="2462">
        <v>4411</v>
      </c>
    </row>
    <row r="339" spans="1:5" ht="13.5" x14ac:dyDescent="0.25">
      <c r="A339" s="679"/>
      <c r="B339" s="679">
        <v>4411</v>
      </c>
      <c r="C339" s="2462" t="s">
        <v>3629</v>
      </c>
      <c r="D339" s="2462">
        <v>4411</v>
      </c>
      <c r="E339" s="2462">
        <v>4411</v>
      </c>
    </row>
    <row r="340" spans="1:5" x14ac:dyDescent="0.2">
      <c r="A340" s="30"/>
      <c r="B340" s="30"/>
      <c r="C340" s="2462" t="s">
        <v>23</v>
      </c>
      <c r="D340" s="2462" t="e">
        <v>#VALUE!</v>
      </c>
    </row>
    <row r="341" spans="1:5" ht="13.5" x14ac:dyDescent="0.25">
      <c r="A341" s="679"/>
      <c r="B341" s="679">
        <v>4412</v>
      </c>
      <c r="C341" s="2462" t="s">
        <v>3630</v>
      </c>
      <c r="D341" s="2462">
        <v>4412</v>
      </c>
      <c r="E341" s="2462">
        <v>4412</v>
      </c>
    </row>
    <row r="342" spans="1:5" ht="13.5" x14ac:dyDescent="0.25">
      <c r="A342" s="679"/>
      <c r="B342" s="679">
        <v>4412</v>
      </c>
      <c r="C342" s="2462" t="s">
        <v>3630</v>
      </c>
      <c r="D342" s="2462">
        <v>4412</v>
      </c>
      <c r="E342" s="2462">
        <v>4412</v>
      </c>
    </row>
    <row r="343" spans="1:5" x14ac:dyDescent="0.2">
      <c r="A343" s="30"/>
      <c r="B343" s="30"/>
      <c r="C343" s="2462" t="s">
        <v>23</v>
      </c>
      <c r="D343" s="2462" t="e">
        <v>#VALUE!</v>
      </c>
    </row>
    <row r="344" spans="1:5" ht="13.5" x14ac:dyDescent="0.25">
      <c r="A344" s="679"/>
      <c r="B344" s="679">
        <v>4413</v>
      </c>
      <c r="C344" s="2462" t="s">
        <v>3631</v>
      </c>
      <c r="D344" s="2462">
        <v>4413</v>
      </c>
      <c r="E344" s="2462">
        <v>4413</v>
      </c>
    </row>
    <row r="345" spans="1:5" ht="13.5" x14ac:dyDescent="0.25">
      <c r="A345" s="680"/>
      <c r="B345" s="680">
        <v>4413</v>
      </c>
      <c r="C345" s="2462" t="s">
        <v>3631</v>
      </c>
      <c r="D345" s="2462">
        <v>4413</v>
      </c>
      <c r="E345" s="2462">
        <v>4413</v>
      </c>
    </row>
    <row r="346" spans="1:5" ht="13.5" x14ac:dyDescent="0.25">
      <c r="A346" s="2429"/>
      <c r="B346" s="2429">
        <v>4413</v>
      </c>
      <c r="C346" s="2462" t="s">
        <v>3631</v>
      </c>
      <c r="D346" s="2462">
        <v>4413</v>
      </c>
      <c r="E346" s="2462">
        <v>4413</v>
      </c>
    </row>
    <row r="347" spans="1:5" x14ac:dyDescent="0.2">
      <c r="A347" s="30"/>
      <c r="B347" s="30"/>
      <c r="C347" s="2462" t="s">
        <v>23</v>
      </c>
      <c r="D347" s="2462" t="e">
        <v>#VALUE!</v>
      </c>
    </row>
    <row r="348" spans="1:5" ht="13.5" x14ac:dyDescent="0.25">
      <c r="A348" s="679"/>
      <c r="B348" s="679">
        <v>620</v>
      </c>
      <c r="C348" s="2462" t="s">
        <v>3639</v>
      </c>
      <c r="D348" s="2462">
        <v>6200</v>
      </c>
    </row>
    <row r="349" spans="1:5" ht="13.5" x14ac:dyDescent="0.25">
      <c r="A349" s="679"/>
      <c r="B349" s="679">
        <v>620</v>
      </c>
      <c r="C349" s="2462" t="s">
        <v>3639</v>
      </c>
      <c r="D349" s="2462">
        <v>6200</v>
      </c>
    </row>
    <row r="350" spans="1:5" x14ac:dyDescent="0.2">
      <c r="A350" s="30"/>
      <c r="B350" s="30"/>
      <c r="C350" s="2462" t="s">
        <v>23</v>
      </c>
      <c r="D350" s="2462" t="e">
        <v>#VALUE!</v>
      </c>
    </row>
    <row r="351" spans="1:5" x14ac:dyDescent="0.2">
      <c r="A351" s="647" t="s">
        <v>3510</v>
      </c>
      <c r="B351" s="647" t="s">
        <v>3511</v>
      </c>
      <c r="C351" s="2462" t="s">
        <v>3511</v>
      </c>
      <c r="D351" s="2462" t="e">
        <v>#VALUE!</v>
      </c>
    </row>
    <row r="352" spans="1:5" ht="13.5" x14ac:dyDescent="0.25">
      <c r="A352" s="649"/>
      <c r="B352" s="649">
        <v>6110</v>
      </c>
      <c r="C352" s="2462" t="s">
        <v>3642</v>
      </c>
      <c r="D352" s="2462">
        <v>6110</v>
      </c>
      <c r="E352" s="2462">
        <v>6110</v>
      </c>
    </row>
    <row r="353" spans="1:5" ht="13.5" x14ac:dyDescent="0.25">
      <c r="A353" s="659" t="s">
        <v>673</v>
      </c>
      <c r="B353" s="659" t="s">
        <v>3510</v>
      </c>
      <c r="C353" s="2462" t="s">
        <v>3510</v>
      </c>
      <c r="D353" s="2462" t="e">
        <v>#VALUE!</v>
      </c>
    </row>
    <row r="354" spans="1:5" ht="13.5" x14ac:dyDescent="0.25">
      <c r="A354" s="649"/>
      <c r="B354" s="649"/>
      <c r="C354" s="2462" t="s">
        <v>23</v>
      </c>
      <c r="D354" s="2462" t="e">
        <v>#VALUE!</v>
      </c>
    </row>
    <row r="355" spans="1:5" ht="13.5" x14ac:dyDescent="0.25">
      <c r="A355" s="659" t="s">
        <v>299</v>
      </c>
      <c r="B355" s="659" t="s">
        <v>3510</v>
      </c>
      <c r="C355" s="2462" t="s">
        <v>3510</v>
      </c>
      <c r="D355" s="2462" t="e">
        <v>#VALUE!</v>
      </c>
    </row>
    <row r="356" spans="1:5" ht="13.5" x14ac:dyDescent="0.25">
      <c r="A356" s="679"/>
      <c r="B356" s="679">
        <v>6110</v>
      </c>
      <c r="C356" s="2462" t="s">
        <v>3642</v>
      </c>
      <c r="D356" s="2462">
        <v>6110</v>
      </c>
      <c r="E356" s="2462">
        <v>6110</v>
      </c>
    </row>
    <row r="357" spans="1:5" ht="13.5" x14ac:dyDescent="0.25">
      <c r="A357" s="679"/>
      <c r="B357" s="679">
        <v>6110</v>
      </c>
      <c r="C357" s="2462" t="s">
        <v>3642</v>
      </c>
      <c r="D357" s="2462">
        <v>6110</v>
      </c>
      <c r="E357" s="2462">
        <v>6110</v>
      </c>
    </row>
    <row r="358" spans="1:5" ht="13.5" x14ac:dyDescent="0.25">
      <c r="A358" s="2428"/>
      <c r="B358" s="2428">
        <v>6110</v>
      </c>
      <c r="C358" s="2462" t="s">
        <v>3642</v>
      </c>
      <c r="D358" s="2462">
        <v>6110</v>
      </c>
      <c r="E358" s="2462">
        <v>6110</v>
      </c>
    </row>
    <row r="359" spans="1:5" ht="13.5" x14ac:dyDescent="0.25">
      <c r="A359" s="705"/>
      <c r="B359" s="705"/>
      <c r="C359" s="2462" t="s">
        <v>23</v>
      </c>
      <c r="D359" s="2462" t="e">
        <v>#VALUE!</v>
      </c>
    </row>
    <row r="360" spans="1:5" x14ac:dyDescent="0.2">
      <c r="A360" s="647">
        <v>8</v>
      </c>
      <c r="B360" s="647" t="s">
        <v>3174</v>
      </c>
      <c r="C360" s="2462" t="s">
        <v>3174</v>
      </c>
      <c r="D360" s="2462" t="e">
        <v>#VALUE!</v>
      </c>
    </row>
    <row r="361" spans="1:5" ht="13.5" x14ac:dyDescent="0.25">
      <c r="A361" s="649"/>
      <c r="B361" s="649">
        <v>700</v>
      </c>
      <c r="C361" s="2462" t="s">
        <v>544</v>
      </c>
      <c r="D361" s="2462">
        <v>7000</v>
      </c>
    </row>
    <row r="362" spans="1:5" ht="13.5" x14ac:dyDescent="0.25">
      <c r="A362" s="649"/>
      <c r="B362" s="649">
        <v>701</v>
      </c>
      <c r="C362" s="2462" t="s">
        <v>545</v>
      </c>
      <c r="D362" s="2462">
        <v>7010</v>
      </c>
    </row>
    <row r="363" spans="1:5" ht="13.5" x14ac:dyDescent="0.25">
      <c r="A363" s="649"/>
      <c r="B363" s="649">
        <v>703</v>
      </c>
      <c r="C363" s="2462" t="s">
        <v>546</v>
      </c>
      <c r="D363" s="2462">
        <v>7030</v>
      </c>
    </row>
    <row r="364" spans="1:5" ht="13.5" x14ac:dyDescent="0.25">
      <c r="A364" s="649"/>
      <c r="B364" s="649">
        <v>704</v>
      </c>
      <c r="C364" s="2462" t="s">
        <v>547</v>
      </c>
      <c r="D364" s="2462">
        <v>7040</v>
      </c>
    </row>
    <row r="365" spans="1:5" ht="13.5" x14ac:dyDescent="0.25">
      <c r="A365" s="649"/>
      <c r="B365" s="649">
        <v>705</v>
      </c>
      <c r="C365" s="2462" t="s">
        <v>548</v>
      </c>
      <c r="D365" s="2462">
        <v>7050</v>
      </c>
    </row>
    <row r="366" spans="1:5" ht="13.5" x14ac:dyDescent="0.25">
      <c r="A366" s="649"/>
      <c r="B366" s="649">
        <v>723</v>
      </c>
      <c r="C366" s="2462" t="s">
        <v>549</v>
      </c>
      <c r="D366" s="2462">
        <v>7230</v>
      </c>
    </row>
    <row r="367" spans="1:5" ht="13.5" x14ac:dyDescent="0.25">
      <c r="A367" s="649"/>
      <c r="B367" s="649">
        <v>726</v>
      </c>
      <c r="C367" s="2462" t="s">
        <v>550</v>
      </c>
      <c r="D367" s="2462">
        <v>7260</v>
      </c>
    </row>
    <row r="368" spans="1:5" ht="13.5" x14ac:dyDescent="0.25">
      <c r="A368" s="649"/>
      <c r="B368" s="649">
        <v>727</v>
      </c>
      <c r="C368" s="2462" t="s">
        <v>551</v>
      </c>
      <c r="D368" s="2462">
        <v>7270</v>
      </c>
    </row>
    <row r="369" spans="1:5" ht="13.5" x14ac:dyDescent="0.25">
      <c r="A369" s="649"/>
      <c r="B369" s="649">
        <v>732</v>
      </c>
      <c r="C369" s="2462" t="s">
        <v>552</v>
      </c>
      <c r="D369" s="2462">
        <v>7320</v>
      </c>
    </row>
    <row r="370" spans="1:5" ht="13.5" x14ac:dyDescent="0.25">
      <c r="A370" s="649"/>
      <c r="B370" s="649">
        <v>734</v>
      </c>
      <c r="C370" s="2462" t="s">
        <v>553</v>
      </c>
      <c r="D370" s="2462">
        <v>7340</v>
      </c>
    </row>
    <row r="371" spans="1:5" ht="13.5" x14ac:dyDescent="0.25">
      <c r="A371" s="649"/>
      <c r="B371" s="649">
        <v>740</v>
      </c>
      <c r="C371" s="2462" t="s">
        <v>554</v>
      </c>
      <c r="D371" s="2462">
        <v>7400</v>
      </c>
    </row>
    <row r="372" spans="1:5" ht="13.5" x14ac:dyDescent="0.25">
      <c r="A372" s="649"/>
      <c r="B372" s="649">
        <v>742</v>
      </c>
      <c r="C372" s="2462" t="s">
        <v>555</v>
      </c>
      <c r="D372" s="2462">
        <v>7420</v>
      </c>
    </row>
    <row r="373" spans="1:5" ht="13.5" x14ac:dyDescent="0.25">
      <c r="A373" s="649"/>
      <c r="B373" s="649">
        <v>743</v>
      </c>
      <c r="C373" s="2462" t="s">
        <v>556</v>
      </c>
      <c r="D373" s="2462">
        <v>7430</v>
      </c>
    </row>
    <row r="374" spans="1:5" ht="13.5" x14ac:dyDescent="0.25">
      <c r="A374" s="674"/>
      <c r="B374" s="674">
        <v>7450</v>
      </c>
      <c r="C374" s="2462" t="s">
        <v>3011</v>
      </c>
      <c r="D374" s="2462">
        <v>7450</v>
      </c>
      <c r="E374" s="2462">
        <v>7450</v>
      </c>
    </row>
    <row r="375" spans="1:5" ht="13.5" x14ac:dyDescent="0.25">
      <c r="A375" s="649"/>
      <c r="B375" s="649">
        <v>750</v>
      </c>
      <c r="C375" s="2462" t="s">
        <v>562</v>
      </c>
      <c r="D375" s="2462">
        <v>7500</v>
      </c>
    </row>
    <row r="376" spans="1:5" ht="13.5" x14ac:dyDescent="0.25">
      <c r="A376" s="649"/>
      <c r="B376" s="649">
        <v>751</v>
      </c>
      <c r="C376" s="2462" t="s">
        <v>3643</v>
      </c>
      <c r="D376" s="2462">
        <v>7510</v>
      </c>
    </row>
    <row r="377" spans="1:5" ht="13.5" x14ac:dyDescent="0.25">
      <c r="A377" s="1352"/>
      <c r="B377" s="1352">
        <v>755</v>
      </c>
      <c r="C377" s="2462" t="s">
        <v>563</v>
      </c>
      <c r="D377" s="2462">
        <v>7550</v>
      </c>
    </row>
    <row r="378" spans="1:5" ht="13.5" x14ac:dyDescent="0.25">
      <c r="A378" s="649"/>
      <c r="B378" s="649">
        <v>758</v>
      </c>
      <c r="C378" s="2462" t="s">
        <v>3644</v>
      </c>
      <c r="D378" s="2462">
        <v>7580</v>
      </c>
    </row>
    <row r="379" spans="1:5" ht="13.5" x14ac:dyDescent="0.25">
      <c r="A379" s="649"/>
      <c r="B379" s="649">
        <v>780</v>
      </c>
      <c r="C379" s="2462" t="s">
        <v>557</v>
      </c>
      <c r="D379" s="2462">
        <v>7800</v>
      </c>
    </row>
    <row r="380" spans="1:5" ht="13.5" x14ac:dyDescent="0.25">
      <c r="A380" s="649"/>
      <c r="B380" s="649">
        <v>783</v>
      </c>
      <c r="C380" s="2462" t="s">
        <v>558</v>
      </c>
      <c r="D380" s="2462">
        <v>7830</v>
      </c>
    </row>
    <row r="381" spans="1:5" ht="13.5" x14ac:dyDescent="0.25">
      <c r="A381" s="649"/>
      <c r="B381" s="649">
        <v>785</v>
      </c>
      <c r="C381" s="2462" t="s">
        <v>559</v>
      </c>
      <c r="D381" s="2462">
        <v>7850</v>
      </c>
    </row>
    <row r="382" spans="1:5" ht="13.5" x14ac:dyDescent="0.25">
      <c r="A382" s="887"/>
      <c r="B382" s="887" t="s">
        <v>3512</v>
      </c>
      <c r="C382" s="2462" t="s">
        <v>3512</v>
      </c>
      <c r="D382" s="2462" t="e">
        <v>#VALUE!</v>
      </c>
    </row>
    <row r="383" spans="1:5" ht="13.5" x14ac:dyDescent="0.25">
      <c r="A383" s="887"/>
      <c r="B383" s="887" t="s">
        <v>764</v>
      </c>
      <c r="C383" s="2462" t="s">
        <v>764</v>
      </c>
      <c r="D383" s="2462" t="e">
        <v>#VALUE!</v>
      </c>
    </row>
    <row r="384" spans="1:5" ht="13.5" x14ac:dyDescent="0.25">
      <c r="A384" s="659" t="s">
        <v>673</v>
      </c>
      <c r="B384" s="659">
        <v>8</v>
      </c>
      <c r="C384" s="2462" t="s">
        <v>3645</v>
      </c>
      <c r="D384" s="2462">
        <v>80</v>
      </c>
    </row>
    <row r="385" spans="1:4" ht="13.5" x14ac:dyDescent="0.25">
      <c r="A385" s="649"/>
      <c r="B385" s="649">
        <v>700</v>
      </c>
      <c r="C385" s="2462" t="s">
        <v>544</v>
      </c>
      <c r="D385" s="2462">
        <v>7000</v>
      </c>
    </row>
    <row r="386" spans="1:4" ht="13.5" x14ac:dyDescent="0.25">
      <c r="A386" s="649"/>
      <c r="B386" s="649">
        <v>701</v>
      </c>
      <c r="C386" s="2462" t="s">
        <v>545</v>
      </c>
      <c r="D386" s="2462">
        <v>7010</v>
      </c>
    </row>
    <row r="387" spans="1:4" ht="13.5" x14ac:dyDescent="0.25">
      <c r="A387" s="649"/>
      <c r="B387" s="649">
        <v>703</v>
      </c>
      <c r="C387" s="2462" t="s">
        <v>546</v>
      </c>
      <c r="D387" s="2462">
        <v>7030</v>
      </c>
    </row>
    <row r="388" spans="1:4" ht="13.5" x14ac:dyDescent="0.25">
      <c r="A388" s="649"/>
      <c r="B388" s="649">
        <v>704</v>
      </c>
      <c r="C388" s="2462" t="s">
        <v>547</v>
      </c>
      <c r="D388" s="2462">
        <v>7040</v>
      </c>
    </row>
    <row r="389" spans="1:4" ht="13.5" x14ac:dyDescent="0.25">
      <c r="A389" s="649"/>
      <c r="B389" s="649">
        <v>705</v>
      </c>
      <c r="C389" s="2462" t="s">
        <v>548</v>
      </c>
      <c r="D389" s="2462">
        <v>7050</v>
      </c>
    </row>
    <row r="390" spans="1:4" ht="13.5" x14ac:dyDescent="0.25">
      <c r="A390" s="649"/>
      <c r="B390" s="649">
        <v>723</v>
      </c>
      <c r="C390" s="2462" t="s">
        <v>549</v>
      </c>
      <c r="D390" s="2462">
        <v>7230</v>
      </c>
    </row>
    <row r="391" spans="1:4" ht="13.5" x14ac:dyDescent="0.25">
      <c r="A391" s="649"/>
      <c r="B391" s="649">
        <v>726</v>
      </c>
      <c r="C391" s="2462" t="s">
        <v>550</v>
      </c>
      <c r="D391" s="2462">
        <v>7260</v>
      </c>
    </row>
    <row r="392" spans="1:4" ht="13.5" x14ac:dyDescent="0.25">
      <c r="A392" s="649"/>
      <c r="B392" s="649">
        <v>727</v>
      </c>
      <c r="C392" s="2462" t="s">
        <v>551</v>
      </c>
      <c r="D392" s="2462">
        <v>7270</v>
      </c>
    </row>
    <row r="393" spans="1:4" ht="13.5" x14ac:dyDescent="0.25">
      <c r="A393" s="649"/>
      <c r="B393" s="649">
        <v>732</v>
      </c>
      <c r="C393" s="2462" t="s">
        <v>552</v>
      </c>
      <c r="D393" s="2462">
        <v>7320</v>
      </c>
    </row>
    <row r="394" spans="1:4" ht="13.5" x14ac:dyDescent="0.25">
      <c r="A394" s="649"/>
      <c r="B394" s="649">
        <v>734</v>
      </c>
      <c r="C394" s="2462" t="s">
        <v>553</v>
      </c>
      <c r="D394" s="2462">
        <v>7340</v>
      </c>
    </row>
    <row r="395" spans="1:4" ht="13.5" x14ac:dyDescent="0.25">
      <c r="A395" s="649"/>
      <c r="B395" s="649">
        <v>740</v>
      </c>
      <c r="C395" s="2462" t="s">
        <v>554</v>
      </c>
      <c r="D395" s="2462">
        <v>7400</v>
      </c>
    </row>
    <row r="396" spans="1:4" ht="13.5" x14ac:dyDescent="0.25">
      <c r="A396" s="649"/>
      <c r="B396" s="649">
        <v>742</v>
      </c>
      <c r="C396" s="2462" t="s">
        <v>555</v>
      </c>
      <c r="D396" s="2462">
        <v>7420</v>
      </c>
    </row>
    <row r="397" spans="1:4" ht="13.5" x14ac:dyDescent="0.25">
      <c r="A397" s="649"/>
      <c r="B397" s="649">
        <v>743</v>
      </c>
      <c r="C397" s="2462" t="s">
        <v>556</v>
      </c>
      <c r="D397" s="2462">
        <v>7430</v>
      </c>
    </row>
    <row r="398" spans="1:4" ht="13.5" x14ac:dyDescent="0.25">
      <c r="A398" s="649"/>
      <c r="B398" s="649">
        <v>750</v>
      </c>
      <c r="C398" s="2462" t="s">
        <v>562</v>
      </c>
      <c r="D398" s="2462">
        <v>7500</v>
      </c>
    </row>
    <row r="399" spans="1:4" ht="13.5" x14ac:dyDescent="0.25">
      <c r="A399" s="649"/>
      <c r="B399" s="649">
        <v>751</v>
      </c>
      <c r="C399" s="2462" t="s">
        <v>3643</v>
      </c>
      <c r="D399" s="2462">
        <v>7510</v>
      </c>
    </row>
    <row r="400" spans="1:4" ht="13.5" x14ac:dyDescent="0.25">
      <c r="A400" s="649"/>
      <c r="B400" s="649">
        <v>755</v>
      </c>
      <c r="C400" s="2462" t="s">
        <v>563</v>
      </c>
      <c r="D400" s="2462">
        <v>7550</v>
      </c>
    </row>
    <row r="401" spans="1:4" ht="13.5" x14ac:dyDescent="0.25">
      <c r="A401" s="649"/>
      <c r="B401" s="649">
        <v>758</v>
      </c>
      <c r="C401" s="2462" t="s">
        <v>3644</v>
      </c>
      <c r="D401" s="2462">
        <v>7580</v>
      </c>
    </row>
    <row r="402" spans="1:4" ht="13.5" x14ac:dyDescent="0.25">
      <c r="A402" s="649"/>
      <c r="B402" s="649">
        <v>780</v>
      </c>
      <c r="C402" s="2462" t="s">
        <v>557</v>
      </c>
      <c r="D402" s="2462">
        <v>7800</v>
      </c>
    </row>
    <row r="403" spans="1:4" ht="13.5" x14ac:dyDescent="0.25">
      <c r="A403" s="649"/>
      <c r="B403" s="649">
        <v>783</v>
      </c>
      <c r="C403" s="2462" t="s">
        <v>558</v>
      </c>
      <c r="D403" s="2462">
        <v>7830</v>
      </c>
    </row>
    <row r="404" spans="1:4" ht="13.5" x14ac:dyDescent="0.25">
      <c r="A404" s="649"/>
      <c r="B404" s="649">
        <v>785</v>
      </c>
      <c r="C404" s="2462" t="s">
        <v>559</v>
      </c>
      <c r="D404" s="2462">
        <v>7850</v>
      </c>
    </row>
    <row r="405" spans="1:4" ht="13.5" x14ac:dyDescent="0.25">
      <c r="A405" s="659" t="s">
        <v>767</v>
      </c>
      <c r="B405" s="659">
        <v>8</v>
      </c>
      <c r="C405" s="2462" t="s">
        <v>3645</v>
      </c>
      <c r="D405" s="2462">
        <v>80</v>
      </c>
    </row>
    <row r="406" spans="1:4" ht="13.5" x14ac:dyDescent="0.25">
      <c r="A406" s="649"/>
      <c r="B406" s="649">
        <v>700</v>
      </c>
      <c r="C406" s="2462" t="s">
        <v>544</v>
      </c>
      <c r="D406" s="2462">
        <v>7000</v>
      </c>
    </row>
    <row r="407" spans="1:4" ht="13.5" x14ac:dyDescent="0.25">
      <c r="A407" s="649"/>
      <c r="B407" s="649">
        <v>701</v>
      </c>
      <c r="C407" s="2462" t="s">
        <v>545</v>
      </c>
      <c r="D407" s="2462">
        <v>7010</v>
      </c>
    </row>
    <row r="408" spans="1:4" ht="13.5" x14ac:dyDescent="0.25">
      <c r="A408" s="649"/>
      <c r="B408" s="649">
        <v>703</v>
      </c>
      <c r="C408" s="2462" t="s">
        <v>546</v>
      </c>
      <c r="D408" s="2462">
        <v>7030</v>
      </c>
    </row>
    <row r="409" spans="1:4" ht="13.5" x14ac:dyDescent="0.25">
      <c r="A409" s="649"/>
      <c r="B409" s="649">
        <v>704</v>
      </c>
      <c r="C409" s="2462" t="s">
        <v>547</v>
      </c>
      <c r="D409" s="2462">
        <v>7040</v>
      </c>
    </row>
    <row r="410" spans="1:4" ht="13.5" x14ac:dyDescent="0.25">
      <c r="A410" s="649"/>
      <c r="B410" s="649">
        <v>705</v>
      </c>
      <c r="C410" s="2462" t="s">
        <v>548</v>
      </c>
      <c r="D410" s="2462">
        <v>7050</v>
      </c>
    </row>
    <row r="411" spans="1:4" ht="13.5" x14ac:dyDescent="0.25">
      <c r="A411" s="649"/>
      <c r="B411" s="649">
        <v>723</v>
      </c>
      <c r="C411" s="2462" t="s">
        <v>549</v>
      </c>
      <c r="D411" s="2462">
        <v>7230</v>
      </c>
    </row>
    <row r="412" spans="1:4" ht="13.5" x14ac:dyDescent="0.25">
      <c r="A412" s="649"/>
      <c r="B412" s="649">
        <v>726</v>
      </c>
      <c r="C412" s="2462" t="s">
        <v>550</v>
      </c>
      <c r="D412" s="2462">
        <v>7260</v>
      </c>
    </row>
    <row r="413" spans="1:4" ht="13.5" x14ac:dyDescent="0.25">
      <c r="A413" s="649"/>
      <c r="B413" s="649">
        <v>727</v>
      </c>
      <c r="C413" s="2462" t="s">
        <v>551</v>
      </c>
      <c r="D413" s="2462">
        <v>7270</v>
      </c>
    </row>
    <row r="414" spans="1:4" ht="13.5" x14ac:dyDescent="0.25">
      <c r="A414" s="649"/>
      <c r="B414" s="649">
        <v>732</v>
      </c>
      <c r="C414" s="2462" t="s">
        <v>552</v>
      </c>
      <c r="D414" s="2462">
        <v>7320</v>
      </c>
    </row>
    <row r="415" spans="1:4" ht="13.5" x14ac:dyDescent="0.25">
      <c r="A415" s="649"/>
      <c r="B415" s="649">
        <v>734</v>
      </c>
      <c r="C415" s="2462" t="s">
        <v>553</v>
      </c>
      <c r="D415" s="2462">
        <v>7340</v>
      </c>
    </row>
    <row r="416" spans="1:4" ht="13.5" x14ac:dyDescent="0.25">
      <c r="A416" s="649"/>
      <c r="B416" s="649">
        <v>740</v>
      </c>
      <c r="C416" s="2462" t="s">
        <v>554</v>
      </c>
      <c r="D416" s="2462">
        <v>7400</v>
      </c>
    </row>
    <row r="417" spans="1:4" ht="13.5" x14ac:dyDescent="0.25">
      <c r="A417" s="649"/>
      <c r="B417" s="649">
        <v>742</v>
      </c>
      <c r="C417" s="2462" t="s">
        <v>555</v>
      </c>
      <c r="D417" s="2462">
        <v>7420</v>
      </c>
    </row>
    <row r="418" spans="1:4" ht="13.5" x14ac:dyDescent="0.25">
      <c r="A418" s="649"/>
      <c r="B418" s="649">
        <v>743</v>
      </c>
      <c r="C418" s="2462" t="s">
        <v>556</v>
      </c>
      <c r="D418" s="2462">
        <v>7430</v>
      </c>
    </row>
    <row r="419" spans="1:4" ht="13.5" x14ac:dyDescent="0.25">
      <c r="A419" s="649"/>
      <c r="B419" s="649">
        <v>750</v>
      </c>
      <c r="C419" s="2462" t="s">
        <v>562</v>
      </c>
      <c r="D419" s="2462">
        <v>7500</v>
      </c>
    </row>
    <row r="420" spans="1:4" ht="13.5" x14ac:dyDescent="0.25">
      <c r="A420" s="649"/>
      <c r="B420" s="649">
        <v>751</v>
      </c>
      <c r="C420" s="2462" t="s">
        <v>3643</v>
      </c>
      <c r="D420" s="2462">
        <v>7510</v>
      </c>
    </row>
    <row r="421" spans="1:4" ht="13.5" x14ac:dyDescent="0.25">
      <c r="A421" s="649"/>
      <c r="B421" s="649">
        <v>755</v>
      </c>
      <c r="C421" s="2462" t="s">
        <v>563</v>
      </c>
      <c r="D421" s="2462">
        <v>7550</v>
      </c>
    </row>
    <row r="422" spans="1:4" ht="13.5" x14ac:dyDescent="0.25">
      <c r="A422" s="649"/>
      <c r="B422" s="649">
        <v>758</v>
      </c>
      <c r="C422" s="2462" t="s">
        <v>3644</v>
      </c>
      <c r="D422" s="2462">
        <v>7580</v>
      </c>
    </row>
    <row r="423" spans="1:4" ht="13.5" x14ac:dyDescent="0.25">
      <c r="A423" s="649"/>
      <c r="B423" s="649">
        <v>780</v>
      </c>
      <c r="C423" s="2462" t="s">
        <v>557</v>
      </c>
      <c r="D423" s="2462">
        <v>7800</v>
      </c>
    </row>
    <row r="424" spans="1:4" ht="13.5" x14ac:dyDescent="0.25">
      <c r="A424" s="649"/>
      <c r="B424" s="649">
        <v>783</v>
      </c>
      <c r="C424" s="2462" t="s">
        <v>558</v>
      </c>
      <c r="D424" s="2462">
        <v>7830</v>
      </c>
    </row>
    <row r="425" spans="1:4" ht="13.5" x14ac:dyDescent="0.25">
      <c r="A425" s="649"/>
      <c r="B425" s="649">
        <v>785</v>
      </c>
      <c r="C425" s="2462" t="s">
        <v>559</v>
      </c>
      <c r="D425" s="2462">
        <v>7850</v>
      </c>
    </row>
    <row r="426" spans="1:4" ht="13.5" x14ac:dyDescent="0.25">
      <c r="A426" s="659" t="s">
        <v>768</v>
      </c>
      <c r="B426" s="659">
        <v>8</v>
      </c>
      <c r="C426" s="2462" t="s">
        <v>3645</v>
      </c>
      <c r="D426" s="2462">
        <v>80</v>
      </c>
    </row>
    <row r="427" spans="1:4" ht="13.5" x14ac:dyDescent="0.25">
      <c r="A427" s="649"/>
      <c r="B427" s="649"/>
      <c r="C427" s="2462" t="s">
        <v>23</v>
      </c>
      <c r="D427" s="2462" t="e">
        <v>#VALUE!</v>
      </c>
    </row>
    <row r="428" spans="1:4" ht="13.5" x14ac:dyDescent="0.25">
      <c r="A428" s="659" t="s">
        <v>299</v>
      </c>
      <c r="B428" s="659">
        <v>8</v>
      </c>
      <c r="C428" s="2462" t="s">
        <v>3645</v>
      </c>
      <c r="D428" s="2462">
        <v>80</v>
      </c>
    </row>
    <row r="429" spans="1:4" ht="13.5" x14ac:dyDescent="0.25">
      <c r="A429" s="712"/>
      <c r="B429" s="712"/>
      <c r="C429" s="2462" t="s">
        <v>23</v>
      </c>
      <c r="D429" s="2462" t="e">
        <v>#VALUE!</v>
      </c>
    </row>
    <row r="430" spans="1:4" ht="13.5" x14ac:dyDescent="0.25">
      <c r="A430" s="1044"/>
      <c r="B430" s="1044">
        <v>750</v>
      </c>
      <c r="C430" s="2462" t="s">
        <v>562</v>
      </c>
      <c r="D430" s="2462">
        <v>7500</v>
      </c>
    </row>
    <row r="431" spans="1:4" ht="13.5" x14ac:dyDescent="0.25">
      <c r="A431" s="1044"/>
      <c r="B431" s="1044">
        <v>750</v>
      </c>
      <c r="C431" s="2462" t="s">
        <v>562</v>
      </c>
      <c r="D431" s="2462">
        <v>7500</v>
      </c>
    </row>
    <row r="432" spans="1:4" ht="13.5" x14ac:dyDescent="0.25">
      <c r="A432" s="1044"/>
      <c r="B432" s="1044" t="s">
        <v>3513</v>
      </c>
      <c r="C432" s="2462" t="s">
        <v>3513</v>
      </c>
      <c r="D432" s="2462" t="e">
        <v>#VALUE!</v>
      </c>
    </row>
    <row r="433" spans="1:4" ht="13.5" x14ac:dyDescent="0.25">
      <c r="A433" s="2429"/>
      <c r="B433" s="2429" t="s">
        <v>561</v>
      </c>
      <c r="C433" s="2462" t="s">
        <v>561</v>
      </c>
      <c r="D433" s="2462" t="e">
        <v>#VALUE!</v>
      </c>
    </row>
    <row r="434" spans="1:4" x14ac:dyDescent="0.2">
      <c r="A434" s="30"/>
      <c r="B434" s="30"/>
      <c r="C434" s="2462" t="s">
        <v>23</v>
      </c>
      <c r="D434" s="2462" t="e">
        <v>#VALUE!</v>
      </c>
    </row>
    <row r="435" spans="1:4" x14ac:dyDescent="0.2">
      <c r="A435" s="647">
        <v>9</v>
      </c>
      <c r="B435" s="647" t="s">
        <v>3181</v>
      </c>
      <c r="C435" s="2462" t="s">
        <v>3181</v>
      </c>
      <c r="D435" s="2462" t="e">
        <v>#VALUE!</v>
      </c>
    </row>
    <row r="436" spans="1:4" ht="13.5" x14ac:dyDescent="0.25">
      <c r="A436" s="649"/>
      <c r="B436" s="649">
        <v>504</v>
      </c>
      <c r="C436" s="2462" t="s">
        <v>3646</v>
      </c>
      <c r="D436" s="2462">
        <v>5040</v>
      </c>
    </row>
    <row r="437" spans="1:4" ht="13.5" x14ac:dyDescent="0.25">
      <c r="A437" s="649"/>
      <c r="B437" s="649">
        <v>506</v>
      </c>
      <c r="C437" s="2462" t="s">
        <v>3647</v>
      </c>
      <c r="D437" s="2462">
        <v>5060</v>
      </c>
    </row>
    <row r="438" spans="1:4" ht="13.5" x14ac:dyDescent="0.25">
      <c r="A438" s="649"/>
      <c r="B438" s="649">
        <v>508</v>
      </c>
      <c r="C438" s="2462" t="s">
        <v>3648</v>
      </c>
      <c r="D438" s="2462">
        <v>5080</v>
      </c>
    </row>
    <row r="439" spans="1:4" ht="13.5" x14ac:dyDescent="0.25">
      <c r="A439" s="649"/>
      <c r="B439" s="649">
        <v>510</v>
      </c>
      <c r="C439" s="2462" t="s">
        <v>3649</v>
      </c>
      <c r="D439" s="2462">
        <v>5100</v>
      </c>
    </row>
    <row r="440" spans="1:4" ht="13.5" x14ac:dyDescent="0.25">
      <c r="A440" s="649"/>
      <c r="B440" s="649">
        <v>511</v>
      </c>
      <c r="C440" s="2462" t="s">
        <v>3650</v>
      </c>
      <c r="D440" s="2462">
        <v>5110</v>
      </c>
    </row>
    <row r="441" spans="1:4" ht="13.5" x14ac:dyDescent="0.25">
      <c r="A441" s="649"/>
      <c r="B441" s="649">
        <v>624</v>
      </c>
      <c r="C441" s="2462" t="s">
        <v>3651</v>
      </c>
      <c r="D441" s="2462">
        <v>6240</v>
      </c>
    </row>
    <row r="442" spans="1:4" ht="13.5" x14ac:dyDescent="0.25">
      <c r="A442" s="649"/>
      <c r="B442" s="649">
        <v>625</v>
      </c>
      <c r="C442" s="2462" t="s">
        <v>3652</v>
      </c>
      <c r="D442" s="2462">
        <v>6250</v>
      </c>
    </row>
    <row r="443" spans="1:4" ht="13.5" x14ac:dyDescent="0.25">
      <c r="A443" s="649"/>
      <c r="B443" s="649">
        <v>626</v>
      </c>
      <c r="C443" s="2462" t="s">
        <v>3653</v>
      </c>
      <c r="D443" s="2462">
        <v>6260</v>
      </c>
    </row>
    <row r="444" spans="1:4" ht="13.5" x14ac:dyDescent="0.25">
      <c r="A444" s="649"/>
      <c r="B444" s="649">
        <v>630</v>
      </c>
      <c r="C444" s="2462" t="s">
        <v>3654</v>
      </c>
      <c r="D444" s="2462">
        <v>6300</v>
      </c>
    </row>
    <row r="445" spans="1:4" ht="13.5" x14ac:dyDescent="0.25">
      <c r="A445" s="659" t="s">
        <v>673</v>
      </c>
      <c r="B445" s="659">
        <v>9</v>
      </c>
      <c r="C445" s="2462" t="s">
        <v>3655</v>
      </c>
      <c r="D445" s="2462">
        <v>90</v>
      </c>
    </row>
    <row r="446" spans="1:4" ht="13.5" x14ac:dyDescent="0.25">
      <c r="A446" s="649"/>
      <c r="B446" s="649">
        <v>504</v>
      </c>
      <c r="C446" s="2462" t="s">
        <v>3646</v>
      </c>
      <c r="D446" s="2462">
        <v>5040</v>
      </c>
    </row>
    <row r="447" spans="1:4" ht="13.5" x14ac:dyDescent="0.25">
      <c r="A447" s="649"/>
      <c r="B447" s="649">
        <v>506</v>
      </c>
      <c r="C447" s="2462" t="s">
        <v>3647</v>
      </c>
      <c r="D447" s="2462">
        <v>5060</v>
      </c>
    </row>
    <row r="448" spans="1:4" ht="13.5" x14ac:dyDescent="0.25">
      <c r="A448" s="649"/>
      <c r="B448" s="649">
        <v>508</v>
      </c>
      <c r="C448" s="2462" t="s">
        <v>3648</v>
      </c>
      <c r="D448" s="2462">
        <v>5080</v>
      </c>
    </row>
    <row r="449" spans="1:4" ht="13.5" x14ac:dyDescent="0.25">
      <c r="A449" s="649"/>
      <c r="B449" s="649">
        <v>510</v>
      </c>
      <c r="C449" s="2462" t="s">
        <v>3649</v>
      </c>
      <c r="D449" s="2462">
        <v>5100</v>
      </c>
    </row>
    <row r="450" spans="1:4" ht="13.5" x14ac:dyDescent="0.25">
      <c r="A450" s="649"/>
      <c r="B450" s="649">
        <v>511</v>
      </c>
      <c r="C450" s="2462" t="s">
        <v>3650</v>
      </c>
      <c r="D450" s="2462">
        <v>5110</v>
      </c>
    </row>
    <row r="451" spans="1:4" ht="13.5" x14ac:dyDescent="0.25">
      <c r="A451" s="649"/>
      <c r="B451" s="649">
        <v>624</v>
      </c>
      <c r="C451" s="2462" t="s">
        <v>3651</v>
      </c>
      <c r="D451" s="2462">
        <v>6240</v>
      </c>
    </row>
    <row r="452" spans="1:4" ht="13.5" x14ac:dyDescent="0.25">
      <c r="A452" s="649"/>
      <c r="B452" s="649">
        <v>625</v>
      </c>
      <c r="C452" s="2462" t="s">
        <v>3652</v>
      </c>
      <c r="D452" s="2462">
        <v>6250</v>
      </c>
    </row>
    <row r="453" spans="1:4" ht="13.5" x14ac:dyDescent="0.25">
      <c r="A453" s="649"/>
      <c r="B453" s="649">
        <v>630</v>
      </c>
      <c r="C453" s="2462" t="s">
        <v>3654</v>
      </c>
      <c r="D453" s="2462">
        <v>6300</v>
      </c>
    </row>
    <row r="454" spans="1:4" ht="13.5" x14ac:dyDescent="0.25">
      <c r="A454" s="659" t="s">
        <v>767</v>
      </c>
      <c r="B454" s="659">
        <v>9</v>
      </c>
      <c r="C454" s="2462" t="s">
        <v>3655</v>
      </c>
      <c r="D454" s="2462">
        <v>90</v>
      </c>
    </row>
    <row r="455" spans="1:4" ht="13.5" x14ac:dyDescent="0.25">
      <c r="A455" s="649"/>
      <c r="B455" s="649">
        <v>504</v>
      </c>
      <c r="C455" s="2462" t="s">
        <v>3646</v>
      </c>
      <c r="D455" s="2462">
        <v>5040</v>
      </c>
    </row>
    <row r="456" spans="1:4" ht="13.5" x14ac:dyDescent="0.25">
      <c r="A456" s="649"/>
      <c r="B456" s="649">
        <v>506</v>
      </c>
      <c r="C456" s="2462" t="s">
        <v>3647</v>
      </c>
      <c r="D456" s="2462">
        <v>5060</v>
      </c>
    </row>
    <row r="457" spans="1:4" ht="13.5" x14ac:dyDescent="0.25">
      <c r="A457" s="649"/>
      <c r="B457" s="649">
        <v>508</v>
      </c>
      <c r="C457" s="2462" t="s">
        <v>3648</v>
      </c>
      <c r="D457" s="2462">
        <v>5080</v>
      </c>
    </row>
    <row r="458" spans="1:4" ht="13.5" x14ac:dyDescent="0.25">
      <c r="A458" s="649"/>
      <c r="B458" s="649">
        <v>510</v>
      </c>
      <c r="C458" s="2462" t="s">
        <v>3649</v>
      </c>
      <c r="D458" s="2462">
        <v>5100</v>
      </c>
    </row>
    <row r="459" spans="1:4" ht="13.5" x14ac:dyDescent="0.25">
      <c r="A459" s="649"/>
      <c r="B459" s="649">
        <v>511</v>
      </c>
      <c r="C459" s="2462" t="s">
        <v>3650</v>
      </c>
      <c r="D459" s="2462">
        <v>5110</v>
      </c>
    </row>
    <row r="460" spans="1:4" ht="13.5" x14ac:dyDescent="0.25">
      <c r="A460" s="649"/>
      <c r="B460" s="649">
        <v>624</v>
      </c>
      <c r="C460" s="2462" t="s">
        <v>3651</v>
      </c>
      <c r="D460" s="2462">
        <v>6240</v>
      </c>
    </row>
    <row r="461" spans="1:4" ht="13.5" x14ac:dyDescent="0.25">
      <c r="A461" s="649"/>
      <c r="B461" s="649">
        <v>625</v>
      </c>
      <c r="C461" s="2462" t="s">
        <v>3652</v>
      </c>
      <c r="D461" s="2462">
        <v>6250</v>
      </c>
    </row>
    <row r="462" spans="1:4" ht="13.5" x14ac:dyDescent="0.25">
      <c r="A462" s="649"/>
      <c r="B462" s="649">
        <v>626</v>
      </c>
      <c r="C462" s="2462" t="s">
        <v>3653</v>
      </c>
      <c r="D462" s="2462">
        <v>6260</v>
      </c>
    </row>
    <row r="463" spans="1:4" ht="13.5" x14ac:dyDescent="0.25">
      <c r="A463" s="649"/>
      <c r="B463" s="649">
        <v>630</v>
      </c>
      <c r="C463" s="2462" t="s">
        <v>3654</v>
      </c>
      <c r="D463" s="2462">
        <v>6300</v>
      </c>
    </row>
    <row r="464" spans="1:4" ht="13.5" x14ac:dyDescent="0.25">
      <c r="A464" s="659" t="s">
        <v>768</v>
      </c>
      <c r="B464" s="659">
        <v>9</v>
      </c>
      <c r="C464" s="2462" t="s">
        <v>3655</v>
      </c>
      <c r="D464" s="2462">
        <v>90</v>
      </c>
    </row>
    <row r="465" spans="1:4" ht="13.5" x14ac:dyDescent="0.25">
      <c r="A465" s="649"/>
      <c r="B465" s="649"/>
      <c r="C465" s="2462" t="s">
        <v>23</v>
      </c>
      <c r="D465" s="2462" t="e">
        <v>#VALUE!</v>
      </c>
    </row>
    <row r="466" spans="1:4" ht="13.5" x14ac:dyDescent="0.25">
      <c r="A466" s="659" t="s">
        <v>299</v>
      </c>
      <c r="B466" s="659">
        <v>9</v>
      </c>
      <c r="C466" s="2462" t="s">
        <v>3655</v>
      </c>
      <c r="D466" s="2462">
        <v>90</v>
      </c>
    </row>
    <row r="467" spans="1:4" x14ac:dyDescent="0.2">
      <c r="A467" s="30"/>
      <c r="B467" s="30"/>
      <c r="C467" s="2462" t="s">
        <v>23</v>
      </c>
      <c r="D467" s="2462" t="e">
        <v>#VALUE!</v>
      </c>
    </row>
    <row r="468" spans="1:4" x14ac:dyDescent="0.2">
      <c r="A468" s="647">
        <v>10</v>
      </c>
      <c r="B468" s="647" t="s">
        <v>3188</v>
      </c>
      <c r="C468" s="2462" t="s">
        <v>3188</v>
      </c>
      <c r="D468" s="2462" t="e">
        <v>#VALUE!</v>
      </c>
    </row>
    <row r="469" spans="1:4" ht="13.5" x14ac:dyDescent="0.25">
      <c r="A469" s="649"/>
      <c r="B469" s="649">
        <v>400</v>
      </c>
      <c r="C469" s="2462" t="s">
        <v>3656</v>
      </c>
      <c r="D469" s="2462">
        <v>4000</v>
      </c>
    </row>
    <row r="470" spans="1:4" ht="13.5" x14ac:dyDescent="0.25">
      <c r="A470" s="649"/>
      <c r="B470" s="649">
        <v>402</v>
      </c>
      <c r="C470" s="2462" t="s">
        <v>3657</v>
      </c>
      <c r="D470" s="2462">
        <v>4020</v>
      </c>
    </row>
    <row r="471" spans="1:4" ht="13.5" x14ac:dyDescent="0.25">
      <c r="A471" s="649"/>
      <c r="B471" s="649">
        <v>404</v>
      </c>
      <c r="C471" s="2462" t="s">
        <v>3658</v>
      </c>
      <c r="D471" s="2462">
        <v>4040</v>
      </c>
    </row>
    <row r="472" spans="1:4" ht="13.5" x14ac:dyDescent="0.25">
      <c r="A472" s="649"/>
      <c r="B472" s="649">
        <v>405</v>
      </c>
      <c r="C472" s="2462" t="s">
        <v>3659</v>
      </c>
      <c r="D472" s="2462">
        <v>4050</v>
      </c>
    </row>
    <row r="473" spans="1:4" ht="13.5" x14ac:dyDescent="0.25">
      <c r="A473" s="649"/>
      <c r="B473" s="649">
        <v>406</v>
      </c>
      <c r="C473" s="2462" t="s">
        <v>3660</v>
      </c>
      <c r="D473" s="2462">
        <v>4060</v>
      </c>
    </row>
    <row r="474" spans="1:4" ht="13.5" x14ac:dyDescent="0.25">
      <c r="A474" s="649"/>
      <c r="B474" s="649">
        <v>407</v>
      </c>
      <c r="C474" s="2462" t="s">
        <v>3661</v>
      </c>
      <c r="D474" s="2462">
        <v>4070</v>
      </c>
    </row>
    <row r="475" spans="1:4" ht="13.5" x14ac:dyDescent="0.25">
      <c r="A475" s="649"/>
      <c r="B475" s="649">
        <v>408</v>
      </c>
      <c r="C475" s="2462" t="s">
        <v>3662</v>
      </c>
      <c r="D475" s="2462">
        <v>4080</v>
      </c>
    </row>
    <row r="476" spans="1:4" ht="13.5" x14ac:dyDescent="0.25">
      <c r="A476" s="649"/>
      <c r="B476" s="649">
        <v>410</v>
      </c>
      <c r="C476" s="2462" t="s">
        <v>3663</v>
      </c>
      <c r="D476" s="2462">
        <v>4100</v>
      </c>
    </row>
    <row r="477" spans="1:4" ht="13.5" x14ac:dyDescent="0.25">
      <c r="A477" s="649"/>
      <c r="B477" s="649">
        <v>411</v>
      </c>
      <c r="C477" s="2462" t="s">
        <v>3664</v>
      </c>
      <c r="D477" s="2462">
        <v>4110</v>
      </c>
    </row>
    <row r="478" spans="1:4" ht="13.5" x14ac:dyDescent="0.25">
      <c r="A478" s="649"/>
      <c r="B478" s="649">
        <v>412</v>
      </c>
      <c r="C478" s="2462" t="s">
        <v>3665</v>
      </c>
      <c r="D478" s="2462">
        <v>4120</v>
      </c>
    </row>
    <row r="479" spans="1:4" ht="13.5" x14ac:dyDescent="0.25">
      <c r="A479" s="659" t="s">
        <v>673</v>
      </c>
      <c r="B479" s="659">
        <v>10</v>
      </c>
      <c r="C479" s="2462" t="s">
        <v>565</v>
      </c>
      <c r="D479" s="2462">
        <v>100</v>
      </c>
    </row>
    <row r="480" spans="1:4" ht="13.5" x14ac:dyDescent="0.25">
      <c r="A480" s="649"/>
      <c r="B480" s="649">
        <v>400</v>
      </c>
      <c r="C480" s="2462" t="s">
        <v>3656</v>
      </c>
      <c r="D480" s="2462">
        <v>4000</v>
      </c>
    </row>
    <row r="481" spans="1:4" ht="13.5" x14ac:dyDescent="0.25">
      <c r="A481" s="649"/>
      <c r="B481" s="649">
        <v>402</v>
      </c>
      <c r="C481" s="2462" t="s">
        <v>3657</v>
      </c>
      <c r="D481" s="2462">
        <v>4020</v>
      </c>
    </row>
    <row r="482" spans="1:4" ht="13.5" x14ac:dyDescent="0.25">
      <c r="A482" s="649"/>
      <c r="B482" s="649">
        <v>404</v>
      </c>
      <c r="C482" s="2462" t="s">
        <v>3658</v>
      </c>
      <c r="D482" s="2462">
        <v>4040</v>
      </c>
    </row>
    <row r="483" spans="1:4" ht="13.5" x14ac:dyDescent="0.25">
      <c r="A483" s="649"/>
      <c r="B483" s="649">
        <v>405</v>
      </c>
      <c r="C483" s="2462" t="s">
        <v>3659</v>
      </c>
      <c r="D483" s="2462">
        <v>4050</v>
      </c>
    </row>
    <row r="484" spans="1:4" ht="13.5" x14ac:dyDescent="0.25">
      <c r="A484" s="649"/>
      <c r="B484" s="649">
        <v>406</v>
      </c>
      <c r="C484" s="2462" t="s">
        <v>3660</v>
      </c>
      <c r="D484" s="2462">
        <v>4060</v>
      </c>
    </row>
    <row r="485" spans="1:4" ht="13.5" x14ac:dyDescent="0.25">
      <c r="A485" s="649"/>
      <c r="B485" s="649">
        <v>407</v>
      </c>
      <c r="C485" s="2462" t="s">
        <v>3661</v>
      </c>
      <c r="D485" s="2462">
        <v>4070</v>
      </c>
    </row>
    <row r="486" spans="1:4" ht="13.5" x14ac:dyDescent="0.25">
      <c r="A486" s="649"/>
      <c r="B486" s="649">
        <v>408</v>
      </c>
      <c r="C486" s="2462" t="s">
        <v>3662</v>
      </c>
      <c r="D486" s="2462">
        <v>4080</v>
      </c>
    </row>
    <row r="487" spans="1:4" ht="13.5" x14ac:dyDescent="0.25">
      <c r="A487" s="649"/>
      <c r="B487" s="649">
        <v>410</v>
      </c>
      <c r="C487" s="2462" t="s">
        <v>3663</v>
      </c>
      <c r="D487" s="2462">
        <v>4100</v>
      </c>
    </row>
    <row r="488" spans="1:4" ht="13.5" x14ac:dyDescent="0.25">
      <c r="A488" s="649"/>
      <c r="B488" s="649">
        <v>411</v>
      </c>
      <c r="C488" s="2462" t="s">
        <v>3664</v>
      </c>
      <c r="D488" s="2462">
        <v>4110</v>
      </c>
    </row>
    <row r="489" spans="1:4" ht="13.5" x14ac:dyDescent="0.25">
      <c r="A489" s="649"/>
      <c r="B489" s="649">
        <v>412</v>
      </c>
      <c r="C489" s="2462" t="s">
        <v>3665</v>
      </c>
      <c r="D489" s="2462">
        <v>4120</v>
      </c>
    </row>
    <row r="490" spans="1:4" ht="13.5" x14ac:dyDescent="0.25">
      <c r="A490" s="659" t="s">
        <v>767</v>
      </c>
      <c r="B490" s="659">
        <v>10</v>
      </c>
      <c r="C490" s="2462" t="s">
        <v>565</v>
      </c>
      <c r="D490" s="2462">
        <v>100</v>
      </c>
    </row>
    <row r="491" spans="1:4" ht="13.5" x14ac:dyDescent="0.25">
      <c r="A491" s="649"/>
      <c r="B491" s="649">
        <v>400</v>
      </c>
      <c r="C491" s="2462" t="s">
        <v>3656</v>
      </c>
      <c r="D491" s="2462">
        <v>4000</v>
      </c>
    </row>
    <row r="492" spans="1:4" ht="13.5" x14ac:dyDescent="0.25">
      <c r="A492" s="649"/>
      <c r="B492" s="649">
        <v>402</v>
      </c>
      <c r="C492" s="2462" t="s">
        <v>3657</v>
      </c>
      <c r="D492" s="2462">
        <v>4020</v>
      </c>
    </row>
    <row r="493" spans="1:4" ht="13.5" x14ac:dyDescent="0.25">
      <c r="A493" s="649"/>
      <c r="B493" s="649">
        <v>404</v>
      </c>
      <c r="C493" s="2462" t="s">
        <v>3658</v>
      </c>
      <c r="D493" s="2462">
        <v>4040</v>
      </c>
    </row>
    <row r="494" spans="1:4" ht="13.5" x14ac:dyDescent="0.25">
      <c r="A494" s="649"/>
      <c r="B494" s="649">
        <v>405</v>
      </c>
      <c r="C494" s="2462" t="s">
        <v>3659</v>
      </c>
      <c r="D494" s="2462">
        <v>4050</v>
      </c>
    </row>
    <row r="495" spans="1:4" ht="13.5" x14ac:dyDescent="0.25">
      <c r="A495" s="649"/>
      <c r="B495" s="649">
        <v>406</v>
      </c>
      <c r="C495" s="2462" t="s">
        <v>3660</v>
      </c>
      <c r="D495" s="2462">
        <v>4060</v>
      </c>
    </row>
    <row r="496" spans="1:4" ht="13.5" x14ac:dyDescent="0.25">
      <c r="A496" s="649"/>
      <c r="B496" s="649">
        <v>407</v>
      </c>
      <c r="C496" s="2462" t="s">
        <v>3661</v>
      </c>
      <c r="D496" s="2462">
        <v>4070</v>
      </c>
    </row>
    <row r="497" spans="1:5" ht="13.5" x14ac:dyDescent="0.25">
      <c r="A497" s="649"/>
      <c r="B497" s="649">
        <v>408</v>
      </c>
      <c r="C497" s="2462" t="s">
        <v>3662</v>
      </c>
      <c r="D497" s="2462">
        <v>4080</v>
      </c>
    </row>
    <row r="498" spans="1:5" ht="13.5" x14ac:dyDescent="0.25">
      <c r="A498" s="649"/>
      <c r="B498" s="649">
        <v>410</v>
      </c>
      <c r="C498" s="2462" t="s">
        <v>3663</v>
      </c>
      <c r="D498" s="2462">
        <v>4100</v>
      </c>
    </row>
    <row r="499" spans="1:5" ht="13.5" x14ac:dyDescent="0.25">
      <c r="A499" s="649"/>
      <c r="B499" s="649">
        <v>411</v>
      </c>
      <c r="C499" s="2462" t="s">
        <v>3664</v>
      </c>
      <c r="D499" s="2462">
        <v>4110</v>
      </c>
    </row>
    <row r="500" spans="1:5" ht="13.5" x14ac:dyDescent="0.25">
      <c r="A500" s="649"/>
      <c r="B500" s="649">
        <v>412</v>
      </c>
      <c r="C500" s="2462" t="s">
        <v>3665</v>
      </c>
      <c r="D500" s="2462">
        <v>4120</v>
      </c>
    </row>
    <row r="501" spans="1:5" ht="13.5" x14ac:dyDescent="0.25">
      <c r="A501" s="659" t="s">
        <v>768</v>
      </c>
      <c r="B501" s="659">
        <v>10</v>
      </c>
      <c r="C501" s="2462" t="s">
        <v>565</v>
      </c>
      <c r="D501" s="2462">
        <v>100</v>
      </c>
    </row>
    <row r="502" spans="1:5" ht="13.5" x14ac:dyDescent="0.25">
      <c r="A502" s="649"/>
      <c r="B502" s="649"/>
      <c r="C502" s="2462" t="s">
        <v>23</v>
      </c>
      <c r="D502" s="2462" t="e">
        <v>#VALUE!</v>
      </c>
    </row>
    <row r="503" spans="1:5" ht="13.5" x14ac:dyDescent="0.25">
      <c r="A503" s="659" t="s">
        <v>299</v>
      </c>
      <c r="B503" s="659">
        <v>10</v>
      </c>
      <c r="C503" s="2462" t="s">
        <v>565</v>
      </c>
      <c r="D503" s="2462">
        <v>100</v>
      </c>
    </row>
    <row r="504" spans="1:5" x14ac:dyDescent="0.2">
      <c r="A504" s="30"/>
      <c r="B504" s="30"/>
      <c r="C504" s="2462" t="s">
        <v>23</v>
      </c>
      <c r="D504" s="2462" t="e">
        <v>#VALUE!</v>
      </c>
    </row>
    <row r="505" spans="1:5" x14ac:dyDescent="0.2">
      <c r="A505" s="647">
        <v>11</v>
      </c>
      <c r="B505" s="647" t="s">
        <v>3514</v>
      </c>
      <c r="C505" s="2462" t="s">
        <v>3514</v>
      </c>
      <c r="D505" s="2462" t="e">
        <v>#VALUE!</v>
      </c>
    </row>
    <row r="506" spans="1:5" ht="13.5" x14ac:dyDescent="0.25">
      <c r="A506" s="1976"/>
      <c r="B506" s="1976">
        <v>180</v>
      </c>
      <c r="C506" s="2462" t="s">
        <v>3666</v>
      </c>
      <c r="D506" s="2462">
        <v>1800</v>
      </c>
    </row>
    <row r="507" spans="1:5" ht="13.5" x14ac:dyDescent="0.25">
      <c r="A507" s="649"/>
      <c r="B507" s="649">
        <v>196</v>
      </c>
      <c r="C507" s="2462" t="s">
        <v>3667</v>
      </c>
      <c r="D507" s="2462">
        <v>1960</v>
      </c>
    </row>
    <row r="508" spans="1:5" ht="13.5" x14ac:dyDescent="0.25">
      <c r="A508" s="649"/>
      <c r="B508" s="649">
        <v>197</v>
      </c>
      <c r="C508" s="2462" t="s">
        <v>3668</v>
      </c>
      <c r="D508" s="2462">
        <v>1970</v>
      </c>
    </row>
    <row r="509" spans="1:5" ht="13.5" x14ac:dyDescent="0.25">
      <c r="A509" s="649"/>
      <c r="B509" s="649">
        <v>2950</v>
      </c>
      <c r="C509" s="2462" t="s">
        <v>3669</v>
      </c>
      <c r="D509" s="2462">
        <v>2950</v>
      </c>
      <c r="E509" s="2462">
        <v>2950</v>
      </c>
    </row>
    <row r="510" spans="1:5" ht="13.5" x14ac:dyDescent="0.25">
      <c r="A510" s="649"/>
      <c r="B510" s="649">
        <v>490</v>
      </c>
      <c r="C510" s="2462" t="s">
        <v>3670</v>
      </c>
      <c r="D510" s="2462">
        <v>4900</v>
      </c>
    </row>
    <row r="511" spans="1:5" ht="13.5" x14ac:dyDescent="0.25">
      <c r="A511" s="649"/>
      <c r="B511" s="649">
        <v>491</v>
      </c>
      <c r="C511" s="2462" t="s">
        <v>3671</v>
      </c>
      <c r="D511" s="2462">
        <v>4910</v>
      </c>
    </row>
    <row r="512" spans="1:5" ht="13.5" x14ac:dyDescent="0.25">
      <c r="A512" s="649"/>
      <c r="B512" s="649">
        <v>492</v>
      </c>
      <c r="C512" s="2462" t="s">
        <v>3672</v>
      </c>
      <c r="D512" s="2462">
        <v>4920</v>
      </c>
    </row>
    <row r="513" spans="1:4" ht="13.5" x14ac:dyDescent="0.25">
      <c r="A513" s="649"/>
      <c r="B513" s="649">
        <v>495</v>
      </c>
      <c r="C513" s="2462" t="s">
        <v>3673</v>
      </c>
      <c r="D513" s="2462">
        <v>4950</v>
      </c>
    </row>
    <row r="514" spans="1:4" ht="13.5" x14ac:dyDescent="0.25">
      <c r="A514" s="649"/>
      <c r="B514" s="649">
        <v>496</v>
      </c>
      <c r="C514" s="2462" t="s">
        <v>3674</v>
      </c>
      <c r="D514" s="2462">
        <v>4960</v>
      </c>
    </row>
    <row r="515" spans="1:4" ht="13.5" x14ac:dyDescent="0.25">
      <c r="A515" s="649"/>
      <c r="B515" s="649">
        <v>497</v>
      </c>
      <c r="C515" s="2462" t="s">
        <v>3675</v>
      </c>
      <c r="D515" s="2462">
        <v>4970</v>
      </c>
    </row>
    <row r="516" spans="1:4" ht="13.5" x14ac:dyDescent="0.25">
      <c r="A516" s="649"/>
      <c r="B516" s="649">
        <v>498</v>
      </c>
      <c r="C516" s="2462" t="s">
        <v>3676</v>
      </c>
      <c r="D516" s="2462">
        <v>4980</v>
      </c>
    </row>
    <row r="517" spans="1:4" ht="13.5" x14ac:dyDescent="0.25">
      <c r="A517" s="649"/>
      <c r="B517" s="649">
        <v>499</v>
      </c>
      <c r="C517" s="2462" t="s">
        <v>3677</v>
      </c>
      <c r="D517" s="2462">
        <v>4990</v>
      </c>
    </row>
    <row r="518" spans="1:4" ht="13.5" x14ac:dyDescent="0.25">
      <c r="A518" s="659" t="s">
        <v>673</v>
      </c>
      <c r="B518" s="659">
        <v>11</v>
      </c>
      <c r="C518" s="2462" t="s">
        <v>3678</v>
      </c>
      <c r="D518" s="2462">
        <v>110</v>
      </c>
    </row>
    <row r="519" spans="1:4" ht="13.5" x14ac:dyDescent="0.25">
      <c r="A519" s="649"/>
      <c r="B519" s="649">
        <v>180</v>
      </c>
      <c r="C519" s="2462" t="s">
        <v>3666</v>
      </c>
      <c r="D519" s="2462">
        <v>1800</v>
      </c>
    </row>
    <row r="520" spans="1:4" ht="13.5" x14ac:dyDescent="0.25">
      <c r="A520" s="649"/>
      <c r="B520" s="649">
        <v>195</v>
      </c>
      <c r="C520" s="2462" t="s">
        <v>3679</v>
      </c>
      <c r="D520" s="2462">
        <v>1950</v>
      </c>
    </row>
    <row r="521" spans="1:4" ht="13.5" x14ac:dyDescent="0.25">
      <c r="A521" s="649"/>
      <c r="B521" s="649">
        <v>196</v>
      </c>
      <c r="C521" s="2462" t="s">
        <v>3667</v>
      </c>
      <c r="D521" s="2462">
        <v>1960</v>
      </c>
    </row>
    <row r="522" spans="1:4" ht="13.5" x14ac:dyDescent="0.25">
      <c r="A522" s="649"/>
      <c r="B522" s="649">
        <v>197</v>
      </c>
      <c r="C522" s="2462" t="s">
        <v>3668</v>
      </c>
      <c r="D522" s="2462">
        <v>1970</v>
      </c>
    </row>
    <row r="523" spans="1:4" ht="13.5" x14ac:dyDescent="0.25">
      <c r="A523" s="649"/>
      <c r="B523" s="649">
        <v>490</v>
      </c>
      <c r="C523" s="2462" t="s">
        <v>3670</v>
      </c>
      <c r="D523" s="2462">
        <v>4900</v>
      </c>
    </row>
    <row r="524" spans="1:4" ht="13.5" x14ac:dyDescent="0.25">
      <c r="A524" s="649"/>
      <c r="B524" s="649">
        <v>491</v>
      </c>
      <c r="C524" s="2462" t="s">
        <v>3671</v>
      </c>
      <c r="D524" s="2462">
        <v>4910</v>
      </c>
    </row>
    <row r="525" spans="1:4" ht="13.5" x14ac:dyDescent="0.25">
      <c r="A525" s="649"/>
      <c r="B525" s="649">
        <v>492</v>
      </c>
      <c r="C525" s="2462" t="s">
        <v>3672</v>
      </c>
      <c r="D525" s="2462">
        <v>4920</v>
      </c>
    </row>
    <row r="526" spans="1:4" ht="13.5" x14ac:dyDescent="0.25">
      <c r="A526" s="649"/>
      <c r="B526" s="649">
        <v>495</v>
      </c>
      <c r="C526" s="2462" t="s">
        <v>3673</v>
      </c>
      <c r="D526" s="2462">
        <v>4950</v>
      </c>
    </row>
    <row r="527" spans="1:4" ht="13.5" x14ac:dyDescent="0.25">
      <c r="A527" s="649"/>
      <c r="B527" s="649">
        <v>496</v>
      </c>
      <c r="C527" s="2462" t="s">
        <v>3674</v>
      </c>
      <c r="D527" s="2462">
        <v>4960</v>
      </c>
    </row>
    <row r="528" spans="1:4" ht="13.5" x14ac:dyDescent="0.25">
      <c r="A528" s="649"/>
      <c r="B528" s="649">
        <v>497</v>
      </c>
      <c r="C528" s="2462" t="s">
        <v>3675</v>
      </c>
      <c r="D528" s="2462">
        <v>4970</v>
      </c>
    </row>
    <row r="529" spans="1:4" ht="13.5" x14ac:dyDescent="0.25">
      <c r="A529" s="649"/>
      <c r="B529" s="649">
        <v>499</v>
      </c>
      <c r="C529" s="2462" t="s">
        <v>3677</v>
      </c>
      <c r="D529" s="2462">
        <v>4990</v>
      </c>
    </row>
    <row r="530" spans="1:4" ht="13.5" x14ac:dyDescent="0.25">
      <c r="A530" s="659" t="s">
        <v>767</v>
      </c>
      <c r="B530" s="659">
        <v>11</v>
      </c>
      <c r="C530" s="2462" t="s">
        <v>3678</v>
      </c>
      <c r="D530" s="2462">
        <v>110</v>
      </c>
    </row>
    <row r="531" spans="1:4" ht="13.5" x14ac:dyDescent="0.25">
      <c r="A531" s="649"/>
      <c r="B531" s="649">
        <v>180</v>
      </c>
      <c r="C531" s="2462" t="s">
        <v>3666</v>
      </c>
      <c r="D531" s="2462">
        <v>1800</v>
      </c>
    </row>
    <row r="532" spans="1:4" ht="13.5" x14ac:dyDescent="0.25">
      <c r="A532" s="649"/>
      <c r="B532" s="649">
        <v>195</v>
      </c>
      <c r="C532" s="2462" t="s">
        <v>3679</v>
      </c>
      <c r="D532" s="2462">
        <v>1950</v>
      </c>
    </row>
    <row r="533" spans="1:4" ht="13.5" x14ac:dyDescent="0.25">
      <c r="A533" s="649"/>
      <c r="B533" s="649">
        <v>196</v>
      </c>
      <c r="C533" s="2462" t="s">
        <v>3667</v>
      </c>
      <c r="D533" s="2462">
        <v>1960</v>
      </c>
    </row>
    <row r="534" spans="1:4" ht="13.5" x14ac:dyDescent="0.25">
      <c r="A534" s="649"/>
      <c r="B534" s="649">
        <v>197</v>
      </c>
      <c r="C534" s="2462" t="s">
        <v>3668</v>
      </c>
      <c r="D534" s="2462">
        <v>1970</v>
      </c>
    </row>
    <row r="535" spans="1:4" ht="13.5" x14ac:dyDescent="0.25">
      <c r="A535" s="649"/>
      <c r="B535" s="649">
        <v>490</v>
      </c>
      <c r="C535" s="2462" t="s">
        <v>3670</v>
      </c>
      <c r="D535" s="2462">
        <v>4900</v>
      </c>
    </row>
    <row r="536" spans="1:4" ht="13.5" x14ac:dyDescent="0.25">
      <c r="A536" s="649"/>
      <c r="B536" s="649">
        <v>491</v>
      </c>
      <c r="C536" s="2462" t="s">
        <v>3671</v>
      </c>
      <c r="D536" s="2462">
        <v>4910</v>
      </c>
    </row>
    <row r="537" spans="1:4" ht="13.5" x14ac:dyDescent="0.25">
      <c r="A537" s="649"/>
      <c r="B537" s="649">
        <v>492</v>
      </c>
      <c r="C537" s="2462" t="s">
        <v>3672</v>
      </c>
      <c r="D537" s="2462">
        <v>4920</v>
      </c>
    </row>
    <row r="538" spans="1:4" ht="13.5" x14ac:dyDescent="0.25">
      <c r="A538" s="649"/>
      <c r="B538" s="649">
        <v>495</v>
      </c>
      <c r="C538" s="2462" t="s">
        <v>3673</v>
      </c>
      <c r="D538" s="2462">
        <v>4950</v>
      </c>
    </row>
    <row r="539" spans="1:4" ht="13.5" x14ac:dyDescent="0.25">
      <c r="A539" s="649"/>
      <c r="B539" s="649">
        <v>496</v>
      </c>
      <c r="C539" s="2462" t="s">
        <v>3674</v>
      </c>
      <c r="D539" s="2462">
        <v>4960</v>
      </c>
    </row>
    <row r="540" spans="1:4" ht="13.5" x14ac:dyDescent="0.25">
      <c r="A540" s="649"/>
      <c r="B540" s="649">
        <v>497</v>
      </c>
      <c r="C540" s="2462" t="s">
        <v>3675</v>
      </c>
      <c r="D540" s="2462">
        <v>4970</v>
      </c>
    </row>
    <row r="541" spans="1:4" ht="13.5" x14ac:dyDescent="0.25">
      <c r="A541" s="649"/>
      <c r="B541" s="649">
        <v>499</v>
      </c>
      <c r="C541" s="2462" t="s">
        <v>3677</v>
      </c>
      <c r="D541" s="2462">
        <v>4990</v>
      </c>
    </row>
    <row r="542" spans="1:4" ht="13.5" x14ac:dyDescent="0.25">
      <c r="A542" s="659" t="s">
        <v>768</v>
      </c>
      <c r="B542" s="659">
        <v>11</v>
      </c>
      <c r="C542" s="2462" t="s">
        <v>3678</v>
      </c>
      <c r="D542" s="2462">
        <v>110</v>
      </c>
    </row>
    <row r="543" spans="1:4" ht="13.5" x14ac:dyDescent="0.25">
      <c r="A543" s="649"/>
      <c r="B543" s="649">
        <v>490</v>
      </c>
      <c r="C543" s="2462" t="s">
        <v>3670</v>
      </c>
      <c r="D543" s="2462">
        <v>4900</v>
      </c>
    </row>
    <row r="544" spans="1:4" ht="13.5" x14ac:dyDescent="0.25">
      <c r="A544" s="649"/>
      <c r="B544" s="649">
        <v>492</v>
      </c>
      <c r="C544" s="2462" t="s">
        <v>3672</v>
      </c>
      <c r="D544" s="2462">
        <v>4920</v>
      </c>
    </row>
    <row r="545" spans="1:4" ht="13.5" x14ac:dyDescent="0.25">
      <c r="A545" s="659" t="s">
        <v>769</v>
      </c>
      <c r="B545" s="659">
        <v>11</v>
      </c>
      <c r="C545" s="2462" t="s">
        <v>3678</v>
      </c>
      <c r="D545" s="2462">
        <v>110</v>
      </c>
    </row>
    <row r="546" spans="1:4" ht="13.5" x14ac:dyDescent="0.25">
      <c r="A546" s="649"/>
      <c r="B546" s="649"/>
      <c r="C546" s="2462" t="s">
        <v>23</v>
      </c>
      <c r="D546" s="2462" t="e">
        <v>#VALUE!</v>
      </c>
    </row>
    <row r="547" spans="1:4" ht="13.5" x14ac:dyDescent="0.25">
      <c r="A547" s="659" t="s">
        <v>299</v>
      </c>
      <c r="B547" s="659">
        <v>11</v>
      </c>
      <c r="C547" s="2462" t="s">
        <v>3678</v>
      </c>
      <c r="D547" s="2462">
        <v>110</v>
      </c>
    </row>
    <row r="548" spans="1:4" ht="13.5" x14ac:dyDescent="0.25">
      <c r="A548" s="677" t="s">
        <v>3516</v>
      </c>
      <c r="B548" s="677" t="s">
        <v>3507</v>
      </c>
      <c r="C548" s="2462" t="s">
        <v>3507</v>
      </c>
      <c r="D548" s="2462" t="e">
        <v>#VALUE!</v>
      </c>
    </row>
    <row r="549" spans="1:4" ht="13.5" x14ac:dyDescent="0.25">
      <c r="A549" s="680">
        <v>2950</v>
      </c>
      <c r="B549" s="680" t="s">
        <v>3507</v>
      </c>
      <c r="C549" s="2462" t="s">
        <v>3507</v>
      </c>
      <c r="D549" s="2462" t="e">
        <v>#VALUE!</v>
      </c>
    </row>
    <row r="550" spans="1:4" ht="13.5" x14ac:dyDescent="0.25">
      <c r="A550" s="680">
        <v>2950</v>
      </c>
      <c r="B550" s="680" t="s">
        <v>3507</v>
      </c>
      <c r="C550" s="2462" t="s">
        <v>3507</v>
      </c>
      <c r="D550" s="2462" t="e">
        <v>#VALUE!</v>
      </c>
    </row>
    <row r="551" spans="1:4" ht="13.5" x14ac:dyDescent="0.25">
      <c r="A551" s="677" t="s">
        <v>766</v>
      </c>
      <c r="B551" s="677">
        <v>492</v>
      </c>
      <c r="C551" s="2462" t="s">
        <v>3672</v>
      </c>
      <c r="D551" s="2462">
        <v>4920</v>
      </c>
    </row>
    <row r="552" spans="1:4" ht="13.5" x14ac:dyDescent="0.25">
      <c r="A552" s="680">
        <v>492</v>
      </c>
      <c r="B552" s="680" t="s">
        <v>3515</v>
      </c>
      <c r="C552" s="2462" t="s">
        <v>3515</v>
      </c>
      <c r="D552" s="2462" t="e">
        <v>#VALUE!</v>
      </c>
    </row>
    <row r="553" spans="1:4" ht="13.5" x14ac:dyDescent="0.25">
      <c r="A553" s="680">
        <v>492</v>
      </c>
      <c r="B553" s="680" t="s">
        <v>3515</v>
      </c>
      <c r="C553" s="2462" t="s">
        <v>3515</v>
      </c>
      <c r="D553" s="2462" t="e">
        <v>#VALUE!</v>
      </c>
    </row>
    <row r="554" spans="1:4" ht="13.5" x14ac:dyDescent="0.25">
      <c r="A554" s="680">
        <v>492</v>
      </c>
      <c r="B554" s="680" t="s">
        <v>3515</v>
      </c>
      <c r="C554" s="2462" t="s">
        <v>3515</v>
      </c>
      <c r="D554" s="2462" t="e">
        <v>#VALUE!</v>
      </c>
    </row>
    <row r="555" spans="1:4" x14ac:dyDescent="0.2">
      <c r="A555" s="30"/>
      <c r="B555" s="30"/>
      <c r="C555" s="2462" t="s">
        <v>23</v>
      </c>
      <c r="D555" s="2462" t="e">
        <v>#VALUE!</v>
      </c>
    </row>
    <row r="556" spans="1:4" x14ac:dyDescent="0.2">
      <c r="A556" s="647" t="s">
        <v>3517</v>
      </c>
      <c r="B556" s="647" t="s">
        <v>3514</v>
      </c>
      <c r="C556" s="2462" t="s">
        <v>3514</v>
      </c>
      <c r="D556" s="2462" t="e">
        <v>#VALUE!</v>
      </c>
    </row>
    <row r="557" spans="1:4" ht="13.5" x14ac:dyDescent="0.25">
      <c r="A557" s="649">
        <v>290</v>
      </c>
      <c r="B557" s="649" t="s">
        <v>3507</v>
      </c>
      <c r="C557" s="2462" t="s">
        <v>3507</v>
      </c>
      <c r="D557" s="2462" t="e">
        <v>#VALUE!</v>
      </c>
    </row>
    <row r="558" spans="1:4" ht="13.5" x14ac:dyDescent="0.25">
      <c r="A558" s="649">
        <v>291</v>
      </c>
      <c r="B558" s="649" t="s">
        <v>3507</v>
      </c>
      <c r="C558" s="2462" t="s">
        <v>3507</v>
      </c>
      <c r="D558" s="2462" t="e">
        <v>#VALUE!</v>
      </c>
    </row>
    <row r="559" spans="1:4" ht="13.5" x14ac:dyDescent="0.25">
      <c r="A559" s="649">
        <v>2920</v>
      </c>
      <c r="B559" s="649" t="s">
        <v>3507</v>
      </c>
      <c r="C559" s="2462" t="s">
        <v>3507</v>
      </c>
      <c r="D559" s="2462" t="e">
        <v>#VALUE!</v>
      </c>
    </row>
    <row r="560" spans="1:4" ht="13.5" x14ac:dyDescent="0.25">
      <c r="A560" s="649">
        <v>293</v>
      </c>
      <c r="B560" s="649" t="s">
        <v>3507</v>
      </c>
      <c r="C560" s="2462" t="s">
        <v>3507</v>
      </c>
      <c r="D560" s="2462" t="e">
        <v>#VALUE!</v>
      </c>
    </row>
    <row r="561" spans="1:4" ht="13.5" x14ac:dyDescent="0.25">
      <c r="A561" s="649">
        <v>294</v>
      </c>
      <c r="B561" s="649" t="s">
        <v>3507</v>
      </c>
      <c r="C561" s="2462" t="s">
        <v>3507</v>
      </c>
      <c r="D561" s="2462" t="e">
        <v>#VALUE!</v>
      </c>
    </row>
    <row r="562" spans="1:4" ht="13.5" x14ac:dyDescent="0.25">
      <c r="A562" s="659" t="s">
        <v>673</v>
      </c>
      <c r="B562" s="659" t="s">
        <v>3517</v>
      </c>
      <c r="C562" s="2462" t="s">
        <v>3517</v>
      </c>
      <c r="D562" s="2462" t="e">
        <v>#VALUE!</v>
      </c>
    </row>
    <row r="563" spans="1:4" ht="13.5" x14ac:dyDescent="0.25">
      <c r="A563" s="649">
        <v>290</v>
      </c>
      <c r="B563" s="649" t="s">
        <v>3507</v>
      </c>
      <c r="C563" s="2462" t="s">
        <v>3507</v>
      </c>
      <c r="D563" s="2462" t="e">
        <v>#VALUE!</v>
      </c>
    </row>
    <row r="564" spans="1:4" ht="13.5" x14ac:dyDescent="0.25">
      <c r="A564" s="649">
        <v>291</v>
      </c>
      <c r="B564" s="649" t="s">
        <v>3507</v>
      </c>
      <c r="C564" s="2462" t="s">
        <v>3507</v>
      </c>
      <c r="D564" s="2462" t="e">
        <v>#VALUE!</v>
      </c>
    </row>
    <row r="565" spans="1:4" ht="13.5" x14ac:dyDescent="0.25">
      <c r="A565" s="649">
        <v>292</v>
      </c>
      <c r="B565" s="649" t="s">
        <v>3507</v>
      </c>
      <c r="C565" s="2462" t="s">
        <v>3507</v>
      </c>
      <c r="D565" s="2462" t="e">
        <v>#VALUE!</v>
      </c>
    </row>
    <row r="566" spans="1:4" ht="13.5" x14ac:dyDescent="0.25">
      <c r="A566" s="649">
        <v>293</v>
      </c>
      <c r="B566" s="649" t="s">
        <v>3507</v>
      </c>
      <c r="C566" s="2462" t="s">
        <v>3507</v>
      </c>
      <c r="D566" s="2462" t="e">
        <v>#VALUE!</v>
      </c>
    </row>
    <row r="567" spans="1:4" ht="13.5" x14ac:dyDescent="0.25">
      <c r="A567" s="649">
        <v>294</v>
      </c>
      <c r="B567" s="649" t="s">
        <v>3507</v>
      </c>
      <c r="C567" s="2462" t="s">
        <v>3507</v>
      </c>
      <c r="D567" s="2462" t="e">
        <v>#VALUE!</v>
      </c>
    </row>
    <row r="568" spans="1:4" ht="13.5" x14ac:dyDescent="0.25">
      <c r="A568" s="659" t="s">
        <v>767</v>
      </c>
      <c r="B568" s="659" t="s">
        <v>3517</v>
      </c>
      <c r="C568" s="2462" t="s">
        <v>3517</v>
      </c>
      <c r="D568" s="2462" t="e">
        <v>#VALUE!</v>
      </c>
    </row>
    <row r="569" spans="1:4" ht="13.5" x14ac:dyDescent="0.25">
      <c r="A569" s="649">
        <v>290</v>
      </c>
      <c r="B569" s="649" t="s">
        <v>3507</v>
      </c>
      <c r="C569" s="2462" t="s">
        <v>3507</v>
      </c>
      <c r="D569" s="2462" t="e">
        <v>#VALUE!</v>
      </c>
    </row>
    <row r="570" spans="1:4" ht="13.5" x14ac:dyDescent="0.25">
      <c r="A570" s="649">
        <v>291</v>
      </c>
      <c r="B570" s="649" t="s">
        <v>3507</v>
      </c>
      <c r="C570" s="2462" t="s">
        <v>3507</v>
      </c>
      <c r="D570" s="2462" t="e">
        <v>#VALUE!</v>
      </c>
    </row>
    <row r="571" spans="1:4" ht="13.5" x14ac:dyDescent="0.25">
      <c r="A571" s="649">
        <v>292</v>
      </c>
      <c r="B571" s="649" t="s">
        <v>3507</v>
      </c>
      <c r="C571" s="2462" t="s">
        <v>3507</v>
      </c>
      <c r="D571" s="2462" t="e">
        <v>#VALUE!</v>
      </c>
    </row>
    <row r="572" spans="1:4" ht="13.5" x14ac:dyDescent="0.25">
      <c r="A572" s="649">
        <v>293</v>
      </c>
      <c r="B572" s="649" t="s">
        <v>3507</v>
      </c>
      <c r="C572" s="2462" t="s">
        <v>3507</v>
      </c>
      <c r="D572" s="2462" t="e">
        <v>#VALUE!</v>
      </c>
    </row>
    <row r="573" spans="1:4" ht="13.5" x14ac:dyDescent="0.25">
      <c r="A573" s="649">
        <v>294</v>
      </c>
      <c r="B573" s="649" t="s">
        <v>3507</v>
      </c>
      <c r="C573" s="2462" t="s">
        <v>3507</v>
      </c>
      <c r="D573" s="2462" t="e">
        <v>#VALUE!</v>
      </c>
    </row>
    <row r="574" spans="1:4" ht="13.5" x14ac:dyDescent="0.25">
      <c r="A574" s="659" t="s">
        <v>768</v>
      </c>
      <c r="B574" s="659" t="s">
        <v>3517</v>
      </c>
      <c r="C574" s="2462" t="s">
        <v>3517</v>
      </c>
      <c r="D574" s="2462" t="e">
        <v>#VALUE!</v>
      </c>
    </row>
    <row r="575" spans="1:4" x14ac:dyDescent="0.2">
      <c r="A575" s="30"/>
      <c r="B575" s="30"/>
      <c r="C575" s="2462" t="s">
        <v>23</v>
      </c>
      <c r="D575" s="2462" t="e">
        <v>#VALUE!</v>
      </c>
    </row>
    <row r="576" spans="1:4" ht="13.5" x14ac:dyDescent="0.25">
      <c r="A576" s="659" t="s">
        <v>299</v>
      </c>
      <c r="B576" s="659" t="s">
        <v>3517</v>
      </c>
      <c r="C576" s="2462" t="s">
        <v>3517</v>
      </c>
      <c r="D576" s="2462" t="e">
        <v>#VALUE!</v>
      </c>
    </row>
    <row r="577" spans="1:4" x14ac:dyDescent="0.2">
      <c r="A577" s="30"/>
      <c r="B577" s="30"/>
      <c r="C577" s="2462" t="s">
        <v>23</v>
      </c>
      <c r="D577" s="2462" t="e">
        <v>#VALUE!</v>
      </c>
    </row>
    <row r="578" spans="1:4" x14ac:dyDescent="0.2">
      <c r="A578" s="713">
        <v>12</v>
      </c>
      <c r="B578" s="713" t="s">
        <v>3206</v>
      </c>
      <c r="C578" s="2462" t="s">
        <v>3206</v>
      </c>
      <c r="D578" s="2462" t="e">
        <v>#VALUE!</v>
      </c>
    </row>
    <row r="579" spans="1:4" ht="13.5" x14ac:dyDescent="0.25">
      <c r="A579" s="649"/>
      <c r="B579" s="649">
        <v>416</v>
      </c>
      <c r="C579" s="2462" t="s">
        <v>3680</v>
      </c>
      <c r="D579" s="2462">
        <v>4160</v>
      </c>
    </row>
    <row r="580" spans="1:4" ht="13.5" x14ac:dyDescent="0.25">
      <c r="A580" s="649"/>
      <c r="B580" s="649">
        <v>417</v>
      </c>
      <c r="C580" s="2462" t="s">
        <v>3681</v>
      </c>
      <c r="D580" s="2462">
        <v>4170</v>
      </c>
    </row>
    <row r="581" spans="1:4" ht="13.5" x14ac:dyDescent="0.25">
      <c r="A581" s="649"/>
      <c r="B581" s="649">
        <v>418</v>
      </c>
      <c r="C581" s="2462" t="s">
        <v>3682</v>
      </c>
      <c r="D581" s="2462">
        <v>4180</v>
      </c>
    </row>
    <row r="582" spans="1:4" ht="13.5" x14ac:dyDescent="0.25">
      <c r="A582" s="649"/>
      <c r="B582" s="649">
        <v>419</v>
      </c>
      <c r="C582" s="2462" t="s">
        <v>3683</v>
      </c>
      <c r="D582" s="2462">
        <v>4190</v>
      </c>
    </row>
    <row r="583" spans="1:4" ht="13.5" x14ac:dyDescent="0.25">
      <c r="A583" s="649"/>
      <c r="B583" s="649">
        <v>420</v>
      </c>
      <c r="C583" s="2462" t="s">
        <v>3684</v>
      </c>
      <c r="D583" s="2462">
        <v>4200</v>
      </c>
    </row>
    <row r="584" spans="1:4" ht="13.5" x14ac:dyDescent="0.25">
      <c r="A584" s="649"/>
      <c r="B584" s="649">
        <v>422</v>
      </c>
      <c r="C584" s="2462" t="s">
        <v>3685</v>
      </c>
      <c r="D584" s="2462">
        <v>4220</v>
      </c>
    </row>
    <row r="585" spans="1:4" ht="13.5" x14ac:dyDescent="0.25">
      <c r="A585" s="2365"/>
      <c r="B585" s="2365">
        <v>423</v>
      </c>
      <c r="C585" s="2462" t="s">
        <v>3686</v>
      </c>
      <c r="D585" s="2462">
        <v>4230</v>
      </c>
    </row>
    <row r="586" spans="1:4" ht="13.5" x14ac:dyDescent="0.25">
      <c r="A586" s="649"/>
      <c r="B586" s="649" t="s">
        <v>3520</v>
      </c>
      <c r="C586" s="2462" t="s">
        <v>3520</v>
      </c>
      <c r="D586" s="2462" t="e">
        <v>#VALUE!</v>
      </c>
    </row>
    <row r="587" spans="1:4" ht="13.5" x14ac:dyDescent="0.25">
      <c r="A587" s="649"/>
      <c r="B587" s="649" t="s">
        <v>3494</v>
      </c>
      <c r="C587" s="2462" t="s">
        <v>3494</v>
      </c>
      <c r="D587" s="2462" t="e">
        <v>#VALUE!</v>
      </c>
    </row>
    <row r="588" spans="1:4" ht="13.5" x14ac:dyDescent="0.25">
      <c r="A588" s="659" t="s">
        <v>673</v>
      </c>
      <c r="B588" s="659">
        <v>12</v>
      </c>
      <c r="C588" s="2462" t="s">
        <v>3687</v>
      </c>
      <c r="D588" s="2462">
        <v>120</v>
      </c>
    </row>
    <row r="589" spans="1:4" ht="13.5" x14ac:dyDescent="0.25">
      <c r="A589" s="649"/>
      <c r="B589" s="649">
        <v>416</v>
      </c>
      <c r="C589" s="2462" t="s">
        <v>3680</v>
      </c>
      <c r="D589" s="2462">
        <v>4160</v>
      </c>
    </row>
    <row r="590" spans="1:4" ht="13.5" x14ac:dyDescent="0.25">
      <c r="A590" s="649"/>
      <c r="B590" s="649">
        <v>417</v>
      </c>
      <c r="C590" s="2462" t="s">
        <v>3681</v>
      </c>
      <c r="D590" s="2462">
        <v>4170</v>
      </c>
    </row>
    <row r="591" spans="1:4" ht="13.5" x14ac:dyDescent="0.25">
      <c r="A591" s="649"/>
      <c r="B591" s="649">
        <v>418</v>
      </c>
      <c r="C591" s="2462" t="s">
        <v>3682</v>
      </c>
      <c r="D591" s="2462">
        <v>4180</v>
      </c>
    </row>
    <row r="592" spans="1:4" ht="13.5" x14ac:dyDescent="0.25">
      <c r="A592" s="649"/>
      <c r="B592" s="649">
        <v>419</v>
      </c>
      <c r="C592" s="2462" t="s">
        <v>3683</v>
      </c>
      <c r="D592" s="2462">
        <v>4190</v>
      </c>
    </row>
    <row r="593" spans="1:4" ht="13.5" x14ac:dyDescent="0.25">
      <c r="A593" s="649"/>
      <c r="B593" s="649">
        <v>420</v>
      </c>
      <c r="C593" s="2462" t="s">
        <v>3684</v>
      </c>
      <c r="D593" s="2462">
        <v>4200</v>
      </c>
    </row>
    <row r="594" spans="1:4" ht="13.5" x14ac:dyDescent="0.25">
      <c r="A594" s="649"/>
      <c r="B594" s="649">
        <v>422</v>
      </c>
      <c r="C594" s="2462" t="s">
        <v>3685</v>
      </c>
      <c r="D594" s="2462">
        <v>4220</v>
      </c>
    </row>
    <row r="595" spans="1:4" ht="13.5" x14ac:dyDescent="0.25">
      <c r="A595" s="659" t="s">
        <v>767</v>
      </c>
      <c r="B595" s="659">
        <v>12</v>
      </c>
      <c r="C595" s="2462" t="s">
        <v>3687</v>
      </c>
      <c r="D595" s="2462">
        <v>120</v>
      </c>
    </row>
    <row r="596" spans="1:4" ht="13.5" x14ac:dyDescent="0.25">
      <c r="A596" s="649"/>
      <c r="B596" s="649">
        <v>416</v>
      </c>
      <c r="C596" s="2462" t="s">
        <v>3680</v>
      </c>
      <c r="D596" s="2462">
        <v>4160</v>
      </c>
    </row>
    <row r="597" spans="1:4" ht="13.5" x14ac:dyDescent="0.25">
      <c r="A597" s="649"/>
      <c r="B597" s="649">
        <v>417</v>
      </c>
      <c r="C597" s="2462" t="s">
        <v>3681</v>
      </c>
      <c r="D597" s="2462">
        <v>4170</v>
      </c>
    </row>
    <row r="598" spans="1:4" ht="13.5" x14ac:dyDescent="0.25">
      <c r="A598" s="649"/>
      <c r="B598" s="649">
        <v>418</v>
      </c>
      <c r="C598" s="2462" t="s">
        <v>3682</v>
      </c>
      <c r="D598" s="2462">
        <v>4180</v>
      </c>
    </row>
    <row r="599" spans="1:4" ht="13.5" x14ac:dyDescent="0.25">
      <c r="A599" s="649"/>
      <c r="B599" s="649">
        <v>419</v>
      </c>
      <c r="C599" s="2462" t="s">
        <v>3683</v>
      </c>
      <c r="D599" s="2462">
        <v>4190</v>
      </c>
    </row>
    <row r="600" spans="1:4" ht="13.5" x14ac:dyDescent="0.25">
      <c r="A600" s="649"/>
      <c r="B600" s="649">
        <v>420</v>
      </c>
      <c r="C600" s="2462" t="s">
        <v>3684</v>
      </c>
      <c r="D600" s="2462">
        <v>4200</v>
      </c>
    </row>
    <row r="601" spans="1:4" ht="13.5" x14ac:dyDescent="0.25">
      <c r="A601" s="649"/>
      <c r="B601" s="649">
        <v>422</v>
      </c>
      <c r="C601" s="2462" t="s">
        <v>3685</v>
      </c>
      <c r="D601" s="2462">
        <v>4220</v>
      </c>
    </row>
    <row r="602" spans="1:4" ht="13.5" x14ac:dyDescent="0.25">
      <c r="A602" s="659" t="s">
        <v>768</v>
      </c>
      <c r="B602" s="659">
        <v>12</v>
      </c>
      <c r="C602" s="2462" t="s">
        <v>3687</v>
      </c>
      <c r="D602" s="2462">
        <v>120</v>
      </c>
    </row>
    <row r="603" spans="1:4" ht="13.5" x14ac:dyDescent="0.25">
      <c r="A603" s="649"/>
      <c r="B603" s="649"/>
      <c r="C603" s="2462" t="s">
        <v>23</v>
      </c>
      <c r="D603" s="2462" t="e">
        <v>#VALUE!</v>
      </c>
    </row>
    <row r="604" spans="1:4" ht="13.5" x14ac:dyDescent="0.25">
      <c r="A604" s="659" t="s">
        <v>299</v>
      </c>
      <c r="B604" s="659">
        <v>12</v>
      </c>
      <c r="C604" s="2462" t="s">
        <v>3687</v>
      </c>
      <c r="D604" s="2462">
        <v>120</v>
      </c>
    </row>
    <row r="605" spans="1:4" ht="13.5" x14ac:dyDescent="0.25">
      <c r="A605" s="1044">
        <v>422</v>
      </c>
      <c r="B605" s="1044" t="s">
        <v>3518</v>
      </c>
      <c r="C605" s="2462" t="s">
        <v>3518</v>
      </c>
      <c r="D605" s="2462" t="e">
        <v>#VALUE!</v>
      </c>
    </row>
    <row r="606" spans="1:4" ht="13.5" x14ac:dyDescent="0.25">
      <c r="A606" s="1044">
        <v>423</v>
      </c>
      <c r="B606" s="1044" t="s">
        <v>3509</v>
      </c>
      <c r="C606" s="2462" t="s">
        <v>3509</v>
      </c>
      <c r="D606" s="2462" t="e">
        <v>#VALUE!</v>
      </c>
    </row>
    <row r="607" spans="1:4" x14ac:dyDescent="0.2">
      <c r="A607" s="30"/>
      <c r="B607" s="30"/>
      <c r="C607" s="2462" t="s">
        <v>23</v>
      </c>
      <c r="D607" s="2462" t="e">
        <v>#VALUE!</v>
      </c>
    </row>
    <row r="608" spans="1:4" x14ac:dyDescent="0.2">
      <c r="A608" s="30"/>
      <c r="B608" s="30"/>
      <c r="C608" s="2462" t="s">
        <v>23</v>
      </c>
      <c r="D608" s="2462" t="e">
        <v>#VALUE!</v>
      </c>
    </row>
    <row r="609" spans="1:4" x14ac:dyDescent="0.2">
      <c r="A609" s="713" t="s">
        <v>3521</v>
      </c>
      <c r="B609" s="713" t="s">
        <v>3206</v>
      </c>
      <c r="C609" s="2462" t="s">
        <v>3206</v>
      </c>
      <c r="D609" s="2462" t="e">
        <v>#VALUE!</v>
      </c>
    </row>
    <row r="610" spans="1:4" ht="13.5" x14ac:dyDescent="0.25">
      <c r="A610" s="649">
        <v>280</v>
      </c>
      <c r="B610" s="649" t="s">
        <v>3519</v>
      </c>
      <c r="C610" s="2462" t="s">
        <v>3519</v>
      </c>
      <c r="D610" s="2462" t="e">
        <v>#VALUE!</v>
      </c>
    </row>
    <row r="611" spans="1:4" ht="13.5" x14ac:dyDescent="0.25">
      <c r="A611" s="649">
        <v>281</v>
      </c>
      <c r="B611" s="649" t="s">
        <v>3519</v>
      </c>
      <c r="C611" s="2462" t="s">
        <v>3519</v>
      </c>
      <c r="D611" s="2462" t="e">
        <v>#VALUE!</v>
      </c>
    </row>
    <row r="612" spans="1:4" ht="13.5" x14ac:dyDescent="0.25">
      <c r="A612" s="649">
        <v>2820</v>
      </c>
      <c r="B612" s="649" t="s">
        <v>3518</v>
      </c>
      <c r="C612" s="2462" t="s">
        <v>3518</v>
      </c>
      <c r="D612" s="2462" t="e">
        <v>#VALUE!</v>
      </c>
    </row>
    <row r="613" spans="1:4" ht="13.5" x14ac:dyDescent="0.25">
      <c r="A613" s="649">
        <v>283</v>
      </c>
      <c r="B613" s="649" t="s">
        <v>3519</v>
      </c>
      <c r="C613" s="2462" t="s">
        <v>3519</v>
      </c>
      <c r="D613" s="2462" t="e">
        <v>#VALUE!</v>
      </c>
    </row>
    <row r="614" spans="1:4" ht="13.5" x14ac:dyDescent="0.25">
      <c r="A614" s="649">
        <v>284</v>
      </c>
      <c r="B614" s="649" t="s">
        <v>3519</v>
      </c>
      <c r="C614" s="2462" t="s">
        <v>3519</v>
      </c>
      <c r="D614" s="2462" t="e">
        <v>#VALUE!</v>
      </c>
    </row>
    <row r="615" spans="1:4" ht="13.5" x14ac:dyDescent="0.25">
      <c r="A615" s="659" t="s">
        <v>673</v>
      </c>
      <c r="B615" s="659" t="s">
        <v>3521</v>
      </c>
      <c r="C615" s="2462" t="s">
        <v>3521</v>
      </c>
      <c r="D615" s="2462" t="e">
        <v>#VALUE!</v>
      </c>
    </row>
    <row r="616" spans="1:4" ht="13.5" x14ac:dyDescent="0.25">
      <c r="A616" s="649">
        <v>280</v>
      </c>
      <c r="B616" s="649" t="s">
        <v>3519</v>
      </c>
      <c r="C616" s="2462" t="s">
        <v>3519</v>
      </c>
      <c r="D616" s="2462" t="e">
        <v>#VALUE!</v>
      </c>
    </row>
    <row r="617" spans="1:4" ht="13.5" x14ac:dyDescent="0.25">
      <c r="A617" s="649">
        <v>281</v>
      </c>
      <c r="B617" s="649" t="s">
        <v>3519</v>
      </c>
      <c r="C617" s="2462" t="s">
        <v>3519</v>
      </c>
      <c r="D617" s="2462" t="e">
        <v>#VALUE!</v>
      </c>
    </row>
    <row r="618" spans="1:4" ht="13.5" x14ac:dyDescent="0.25">
      <c r="A618" s="649">
        <v>282</v>
      </c>
      <c r="B618" s="649" t="s">
        <v>3519</v>
      </c>
      <c r="C618" s="2462" t="s">
        <v>3519</v>
      </c>
      <c r="D618" s="2462" t="e">
        <v>#VALUE!</v>
      </c>
    </row>
    <row r="619" spans="1:4" ht="13.5" x14ac:dyDescent="0.25">
      <c r="A619" s="649">
        <v>283</v>
      </c>
      <c r="B619" s="649" t="s">
        <v>3519</v>
      </c>
      <c r="C619" s="2462" t="s">
        <v>3519</v>
      </c>
      <c r="D619" s="2462" t="e">
        <v>#VALUE!</v>
      </c>
    </row>
    <row r="620" spans="1:4" ht="13.5" x14ac:dyDescent="0.25">
      <c r="A620" s="649">
        <v>284</v>
      </c>
      <c r="B620" s="649" t="s">
        <v>3519</v>
      </c>
      <c r="C620" s="2462" t="s">
        <v>3519</v>
      </c>
      <c r="D620" s="2462" t="e">
        <v>#VALUE!</v>
      </c>
    </row>
    <row r="621" spans="1:4" ht="13.5" x14ac:dyDescent="0.25">
      <c r="A621" s="659" t="s">
        <v>767</v>
      </c>
      <c r="B621" s="659" t="s">
        <v>3521</v>
      </c>
      <c r="C621" s="2462" t="s">
        <v>3521</v>
      </c>
      <c r="D621" s="2462" t="e">
        <v>#VALUE!</v>
      </c>
    </row>
    <row r="622" spans="1:4" ht="13.5" x14ac:dyDescent="0.25">
      <c r="A622" s="649">
        <v>280</v>
      </c>
      <c r="B622" s="649" t="s">
        <v>3519</v>
      </c>
      <c r="C622" s="2462" t="s">
        <v>3519</v>
      </c>
      <c r="D622" s="2462" t="e">
        <v>#VALUE!</v>
      </c>
    </row>
    <row r="623" spans="1:4" ht="13.5" x14ac:dyDescent="0.25">
      <c r="A623" s="649">
        <v>281</v>
      </c>
      <c r="B623" s="649" t="s">
        <v>3519</v>
      </c>
      <c r="C623" s="2462" t="s">
        <v>3519</v>
      </c>
      <c r="D623" s="2462" t="e">
        <v>#VALUE!</v>
      </c>
    </row>
    <row r="624" spans="1:4" ht="13.5" x14ac:dyDescent="0.25">
      <c r="A624" s="649">
        <v>282</v>
      </c>
      <c r="B624" s="649" t="s">
        <v>3519</v>
      </c>
      <c r="C624" s="2462" t="s">
        <v>3519</v>
      </c>
      <c r="D624" s="2462" t="e">
        <v>#VALUE!</v>
      </c>
    </row>
    <row r="625" spans="1:4" ht="13.5" x14ac:dyDescent="0.25">
      <c r="A625" s="649">
        <v>283</v>
      </c>
      <c r="B625" s="649" t="s">
        <v>3519</v>
      </c>
      <c r="C625" s="2462" t="s">
        <v>3519</v>
      </c>
      <c r="D625" s="2462" t="e">
        <v>#VALUE!</v>
      </c>
    </row>
    <row r="626" spans="1:4" ht="13.5" x14ac:dyDescent="0.25">
      <c r="A626" s="649">
        <v>284</v>
      </c>
      <c r="B626" s="649" t="s">
        <v>3519</v>
      </c>
      <c r="C626" s="2462" t="s">
        <v>3519</v>
      </c>
      <c r="D626" s="2462" t="e">
        <v>#VALUE!</v>
      </c>
    </row>
    <row r="627" spans="1:4" ht="13.5" x14ac:dyDescent="0.25">
      <c r="A627" s="659" t="s">
        <v>768</v>
      </c>
      <c r="B627" s="659" t="s">
        <v>3521</v>
      </c>
      <c r="C627" s="2462" t="s">
        <v>3521</v>
      </c>
      <c r="D627" s="2462" t="e">
        <v>#VALUE!</v>
      </c>
    </row>
    <row r="628" spans="1:4" x14ac:dyDescent="0.2">
      <c r="A628" s="30"/>
      <c r="B628" s="30"/>
      <c r="C628" s="2462" t="s">
        <v>23</v>
      </c>
      <c r="D628" s="2462" t="e">
        <v>#VALUE!</v>
      </c>
    </row>
    <row r="629" spans="1:4" ht="13.5" x14ac:dyDescent="0.25">
      <c r="A629" s="659" t="s">
        <v>299</v>
      </c>
      <c r="B629" s="659" t="s">
        <v>3521</v>
      </c>
      <c r="C629" s="2462" t="s">
        <v>3521</v>
      </c>
      <c r="D629" s="2462" t="e">
        <v>#VALUE!</v>
      </c>
    </row>
    <row r="630" spans="1:4" x14ac:dyDescent="0.2">
      <c r="A630" s="30"/>
      <c r="B630" s="30"/>
      <c r="C630" s="2462" t="s">
        <v>23</v>
      </c>
      <c r="D630" s="2462" t="e">
        <v>#VALUE!</v>
      </c>
    </row>
    <row r="631" spans="1:4" x14ac:dyDescent="0.2">
      <c r="A631" s="713">
        <v>13</v>
      </c>
      <c r="B631" s="713" t="s">
        <v>3522</v>
      </c>
      <c r="C631" s="2462" t="s">
        <v>3522</v>
      </c>
      <c r="D631" s="2462" t="e">
        <v>#VALUE!</v>
      </c>
    </row>
    <row r="632" spans="1:4" ht="13.5" x14ac:dyDescent="0.25">
      <c r="A632" s="649"/>
      <c r="B632" s="649">
        <v>200</v>
      </c>
      <c r="C632" s="2462" t="s">
        <v>3688</v>
      </c>
      <c r="D632" s="2462">
        <v>2000</v>
      </c>
    </row>
    <row r="633" spans="1:4" ht="13.5" x14ac:dyDescent="0.25">
      <c r="A633" s="649"/>
      <c r="B633" s="649">
        <v>201</v>
      </c>
      <c r="C633" s="2462" t="s">
        <v>3689</v>
      </c>
      <c r="D633" s="2462">
        <v>2010</v>
      </c>
    </row>
    <row r="634" spans="1:4" ht="13.5" x14ac:dyDescent="0.25">
      <c r="A634" s="659" t="s">
        <v>673</v>
      </c>
      <c r="B634" s="659">
        <v>13</v>
      </c>
      <c r="C634" s="2462" t="s">
        <v>3690</v>
      </c>
      <c r="D634" s="2462">
        <v>130</v>
      </c>
    </row>
    <row r="635" spans="1:4" ht="13.5" x14ac:dyDescent="0.25">
      <c r="A635" s="649"/>
      <c r="B635" s="649">
        <v>200</v>
      </c>
      <c r="C635" s="2462" t="s">
        <v>3688</v>
      </c>
      <c r="D635" s="2462">
        <v>2000</v>
      </c>
    </row>
    <row r="636" spans="1:4" ht="13.5" x14ac:dyDescent="0.25">
      <c r="A636" s="649"/>
      <c r="B636" s="649">
        <v>201</v>
      </c>
      <c r="C636" s="2462" t="s">
        <v>3689</v>
      </c>
      <c r="D636" s="2462">
        <v>2010</v>
      </c>
    </row>
    <row r="637" spans="1:4" ht="13.5" x14ac:dyDescent="0.25">
      <c r="A637" s="649"/>
      <c r="B637" s="649">
        <v>209</v>
      </c>
      <c r="C637" s="2462" t="s">
        <v>3691</v>
      </c>
      <c r="D637" s="2462">
        <v>2090</v>
      </c>
    </row>
    <row r="638" spans="1:4" ht="13.5" x14ac:dyDescent="0.25">
      <c r="A638" s="659" t="s">
        <v>767</v>
      </c>
      <c r="B638" s="659">
        <v>13</v>
      </c>
      <c r="C638" s="2462" t="s">
        <v>3690</v>
      </c>
      <c r="D638" s="2462">
        <v>130</v>
      </c>
    </row>
    <row r="639" spans="1:4" ht="13.5" x14ac:dyDescent="0.25">
      <c r="A639" s="649"/>
      <c r="B639" s="649">
        <v>200</v>
      </c>
      <c r="C639" s="2462" t="s">
        <v>3688</v>
      </c>
      <c r="D639" s="2462">
        <v>2000</v>
      </c>
    </row>
    <row r="640" spans="1:4" ht="13.5" x14ac:dyDescent="0.25">
      <c r="A640" s="649"/>
      <c r="B640" s="649">
        <v>201</v>
      </c>
      <c r="C640" s="2462" t="s">
        <v>3689</v>
      </c>
      <c r="D640" s="2462">
        <v>2010</v>
      </c>
    </row>
    <row r="641" spans="1:4" ht="13.5" x14ac:dyDescent="0.25">
      <c r="A641" s="649"/>
      <c r="B641" s="649">
        <v>209</v>
      </c>
      <c r="C641" s="2462" t="s">
        <v>3691</v>
      </c>
      <c r="D641" s="2462">
        <v>2090</v>
      </c>
    </row>
    <row r="642" spans="1:4" ht="13.5" x14ac:dyDescent="0.25">
      <c r="A642" s="659" t="s">
        <v>768</v>
      </c>
      <c r="B642" s="659">
        <v>13</v>
      </c>
      <c r="C642" s="2462" t="s">
        <v>3690</v>
      </c>
      <c r="D642" s="2462">
        <v>130</v>
      </c>
    </row>
    <row r="643" spans="1:4" ht="13.5" x14ac:dyDescent="0.25">
      <c r="A643" s="649"/>
      <c r="B643" s="649"/>
      <c r="C643" s="2462" t="s">
        <v>23</v>
      </c>
      <c r="D643" s="2462" t="e">
        <v>#VALUE!</v>
      </c>
    </row>
    <row r="644" spans="1:4" ht="13.5" x14ac:dyDescent="0.25">
      <c r="A644" s="659" t="s">
        <v>299</v>
      </c>
      <c r="B644" s="659">
        <v>13</v>
      </c>
      <c r="C644" s="2462" t="s">
        <v>3690</v>
      </c>
      <c r="D644" s="2462">
        <v>130</v>
      </c>
    </row>
    <row r="645" spans="1:4" x14ac:dyDescent="0.2">
      <c r="A645" s="30"/>
      <c r="B645" s="30"/>
      <c r="C645" s="2462" t="s">
        <v>23</v>
      </c>
      <c r="D645" s="2462" t="e">
        <v>#VALUE!</v>
      </c>
    </row>
    <row r="646" spans="1:4" x14ac:dyDescent="0.2">
      <c r="A646" s="713" t="s">
        <v>3523</v>
      </c>
      <c r="B646" s="713" t="s">
        <v>3524</v>
      </c>
      <c r="C646" s="2462" t="s">
        <v>3524</v>
      </c>
      <c r="D646" s="2462" t="e">
        <v>#VALUE!</v>
      </c>
    </row>
    <row r="647" spans="1:4" ht="13.5" x14ac:dyDescent="0.25">
      <c r="A647" s="649"/>
      <c r="B647" s="649">
        <v>220</v>
      </c>
      <c r="C647" s="2462" t="s">
        <v>3692</v>
      </c>
      <c r="D647" s="2462">
        <v>2200</v>
      </c>
    </row>
    <row r="648" spans="1:4" ht="13.5" x14ac:dyDescent="0.25">
      <c r="A648" s="649"/>
      <c r="B648" s="649">
        <v>221</v>
      </c>
      <c r="C648" s="2462" t="s">
        <v>3693</v>
      </c>
      <c r="D648" s="2462">
        <v>2210</v>
      </c>
    </row>
    <row r="649" spans="1:4" ht="13.5" x14ac:dyDescent="0.25">
      <c r="A649" s="659" t="s">
        <v>673</v>
      </c>
      <c r="B649" s="659" t="s">
        <v>3523</v>
      </c>
      <c r="C649" s="2462" t="s">
        <v>3523</v>
      </c>
      <c r="D649" s="2462" t="e">
        <v>#VALUE!</v>
      </c>
    </row>
    <row r="650" spans="1:4" ht="13.5" x14ac:dyDescent="0.25">
      <c r="A650" s="649"/>
      <c r="B650" s="649">
        <v>220</v>
      </c>
      <c r="C650" s="2462" t="s">
        <v>3692</v>
      </c>
      <c r="D650" s="2462">
        <v>2200</v>
      </c>
    </row>
    <row r="651" spans="1:4" ht="13.5" x14ac:dyDescent="0.25">
      <c r="A651" s="649"/>
      <c r="B651" s="649">
        <v>221</v>
      </c>
      <c r="C651" s="2462" t="s">
        <v>3693</v>
      </c>
      <c r="D651" s="2462">
        <v>2210</v>
      </c>
    </row>
    <row r="652" spans="1:4" ht="13.5" x14ac:dyDescent="0.25">
      <c r="A652" s="659" t="s">
        <v>767</v>
      </c>
      <c r="B652" s="659" t="s">
        <v>3523</v>
      </c>
      <c r="C652" s="2462" t="s">
        <v>3523</v>
      </c>
      <c r="D652" s="2462" t="e">
        <v>#VALUE!</v>
      </c>
    </row>
    <row r="653" spans="1:4" ht="13.5" x14ac:dyDescent="0.25">
      <c r="A653" s="649"/>
      <c r="B653" s="649">
        <v>220</v>
      </c>
      <c r="C653" s="2462" t="s">
        <v>3692</v>
      </c>
      <c r="D653" s="2462">
        <v>2200</v>
      </c>
    </row>
    <row r="654" spans="1:4" ht="13.5" x14ac:dyDescent="0.25">
      <c r="A654" s="649"/>
      <c r="B654" s="649">
        <v>221</v>
      </c>
      <c r="C654" s="2462" t="s">
        <v>3693</v>
      </c>
      <c r="D654" s="2462">
        <v>2210</v>
      </c>
    </row>
    <row r="655" spans="1:4" ht="13.5" x14ac:dyDescent="0.25">
      <c r="A655" s="659" t="s">
        <v>768</v>
      </c>
      <c r="B655" s="659" t="s">
        <v>3523</v>
      </c>
      <c r="C655" s="2462" t="s">
        <v>3523</v>
      </c>
      <c r="D655" s="2462" t="e">
        <v>#VALUE!</v>
      </c>
    </row>
    <row r="656" spans="1:4" ht="13.5" x14ac:dyDescent="0.25">
      <c r="A656" s="649"/>
      <c r="B656" s="649"/>
      <c r="C656" s="2462" t="s">
        <v>23</v>
      </c>
      <c r="D656" s="2462" t="e">
        <v>#VALUE!</v>
      </c>
    </row>
    <row r="657" spans="1:4" ht="13.5" x14ac:dyDescent="0.25">
      <c r="A657" s="659" t="s">
        <v>299</v>
      </c>
      <c r="B657" s="659" t="s">
        <v>3523</v>
      </c>
      <c r="C657" s="2462" t="s">
        <v>3523</v>
      </c>
      <c r="D657" s="2462" t="e">
        <v>#VALUE!</v>
      </c>
    </row>
    <row r="658" spans="1:4" x14ac:dyDescent="0.2">
      <c r="A658" s="30"/>
      <c r="B658" s="30"/>
      <c r="C658" s="2462" t="s">
        <v>23</v>
      </c>
      <c r="D658" s="2462" t="e">
        <v>#VALUE!</v>
      </c>
    </row>
    <row r="659" spans="1:4" x14ac:dyDescent="0.2">
      <c r="A659" s="713">
        <v>14</v>
      </c>
      <c r="B659" s="713" t="s">
        <v>3525</v>
      </c>
      <c r="C659" s="2462" t="s">
        <v>3525</v>
      </c>
      <c r="D659" s="2462" t="e">
        <v>#VALUE!</v>
      </c>
    </row>
    <row r="660" spans="1:4" ht="13.5" x14ac:dyDescent="0.25">
      <c r="A660" s="655"/>
      <c r="B660" s="655">
        <v>300</v>
      </c>
      <c r="C660" s="2462" t="s">
        <v>3694</v>
      </c>
      <c r="D660" s="2462">
        <v>3000</v>
      </c>
    </row>
    <row r="661" spans="1:4" ht="13.5" x14ac:dyDescent="0.25">
      <c r="A661" s="655"/>
      <c r="B661" s="655">
        <v>303</v>
      </c>
      <c r="C661" s="2462" t="s">
        <v>3695</v>
      </c>
      <c r="D661" s="2462">
        <v>3030</v>
      </c>
    </row>
    <row r="662" spans="1:4" ht="13.5" x14ac:dyDescent="0.25">
      <c r="A662" s="655"/>
      <c r="B662" s="655">
        <v>304</v>
      </c>
      <c r="C662" s="2462" t="s">
        <v>3696</v>
      </c>
      <c r="D662" s="2462">
        <v>3040</v>
      </c>
    </row>
    <row r="663" spans="1:4" ht="13.5" x14ac:dyDescent="0.25">
      <c r="A663" s="655"/>
      <c r="B663" s="655">
        <v>306</v>
      </c>
      <c r="C663" s="2462" t="s">
        <v>3697</v>
      </c>
      <c r="D663" s="2462">
        <v>3060</v>
      </c>
    </row>
    <row r="664" spans="1:4" ht="13.5" x14ac:dyDescent="0.25">
      <c r="A664" s="655"/>
      <c r="B664" s="655">
        <v>307</v>
      </c>
      <c r="C664" s="2462" t="s">
        <v>3698</v>
      </c>
      <c r="D664" s="2462">
        <v>3070</v>
      </c>
    </row>
    <row r="665" spans="1:4" ht="13.5" x14ac:dyDescent="0.25">
      <c r="A665" s="655"/>
      <c r="B665" s="655">
        <v>315</v>
      </c>
      <c r="C665" s="2462" t="s">
        <v>3699</v>
      </c>
      <c r="D665" s="2462">
        <v>3150</v>
      </c>
    </row>
    <row r="666" spans="1:4" ht="13.5" x14ac:dyDescent="0.25">
      <c r="A666" s="655"/>
      <c r="B666" s="655">
        <v>316</v>
      </c>
      <c r="C666" s="2462" t="s">
        <v>3700</v>
      </c>
      <c r="D666" s="2462">
        <v>3160</v>
      </c>
    </row>
    <row r="667" spans="1:4" ht="13.5" x14ac:dyDescent="0.25">
      <c r="A667" s="655"/>
      <c r="B667" s="655">
        <v>318</v>
      </c>
      <c r="C667" s="2462" t="s">
        <v>3701</v>
      </c>
      <c r="D667" s="2462">
        <v>3180</v>
      </c>
    </row>
    <row r="668" spans="1:4" ht="13.5" x14ac:dyDescent="0.25">
      <c r="A668" s="655"/>
      <c r="B668" s="655">
        <v>320</v>
      </c>
      <c r="C668" s="2462" t="s">
        <v>3702</v>
      </c>
      <c r="D668" s="2462">
        <v>3200</v>
      </c>
    </row>
    <row r="669" spans="1:4" ht="13.5" x14ac:dyDescent="0.25">
      <c r="A669" s="655"/>
      <c r="B669" s="655">
        <v>322</v>
      </c>
      <c r="C669" s="2462" t="s">
        <v>3703</v>
      </c>
      <c r="D669" s="2462">
        <v>3220</v>
      </c>
    </row>
    <row r="670" spans="1:4" ht="13.5" x14ac:dyDescent="0.25">
      <c r="A670" s="655"/>
      <c r="B670" s="655">
        <v>324</v>
      </c>
      <c r="C670" s="2462" t="s">
        <v>3704</v>
      </c>
      <c r="D670" s="2462">
        <v>3240</v>
      </c>
    </row>
    <row r="671" spans="1:4" ht="13.5" x14ac:dyDescent="0.25">
      <c r="A671" s="655"/>
      <c r="B671" s="655">
        <v>326</v>
      </c>
      <c r="C671" s="2462" t="s">
        <v>3705</v>
      </c>
      <c r="D671" s="2462">
        <v>3260</v>
      </c>
    </row>
    <row r="672" spans="1:4" ht="13.5" x14ac:dyDescent="0.25">
      <c r="A672" s="655"/>
      <c r="B672" s="655">
        <v>328</v>
      </c>
      <c r="C672" s="2462" t="s">
        <v>3706</v>
      </c>
      <c r="D672" s="2462">
        <v>3280</v>
      </c>
    </row>
    <row r="673" spans="1:4" ht="13.5" x14ac:dyDescent="0.25">
      <c r="A673" s="655"/>
      <c r="B673" s="655">
        <v>330</v>
      </c>
      <c r="C673" s="2462" t="s">
        <v>3707</v>
      </c>
      <c r="D673" s="2462">
        <v>3300</v>
      </c>
    </row>
    <row r="674" spans="1:4" ht="13.5" x14ac:dyDescent="0.25">
      <c r="A674" s="655"/>
      <c r="B674" s="655">
        <v>332</v>
      </c>
      <c r="C674" s="2462" t="s">
        <v>3708</v>
      </c>
      <c r="D674" s="2462">
        <v>3320</v>
      </c>
    </row>
    <row r="675" spans="1:4" ht="13.5" x14ac:dyDescent="0.25">
      <c r="A675" s="655"/>
      <c r="B675" s="655">
        <v>333</v>
      </c>
      <c r="C675" s="2462" t="s">
        <v>3709</v>
      </c>
      <c r="D675" s="2462">
        <v>3330</v>
      </c>
    </row>
    <row r="676" spans="1:4" ht="13.5" x14ac:dyDescent="0.25">
      <c r="A676" s="655"/>
      <c r="B676" s="655">
        <v>336</v>
      </c>
      <c r="C676" s="2462" t="s">
        <v>3710</v>
      </c>
      <c r="D676" s="2462">
        <v>3360</v>
      </c>
    </row>
    <row r="677" spans="1:4" ht="13.5" x14ac:dyDescent="0.25">
      <c r="A677" s="655"/>
      <c r="B677" s="655">
        <v>338</v>
      </c>
      <c r="C677" s="2462" t="s">
        <v>3711</v>
      </c>
      <c r="D677" s="2462">
        <v>3380</v>
      </c>
    </row>
    <row r="678" spans="1:4" ht="13.5" x14ac:dyDescent="0.25">
      <c r="A678" s="655"/>
      <c r="B678" s="655">
        <v>342</v>
      </c>
      <c r="C678" s="2462" t="s">
        <v>3712</v>
      </c>
      <c r="D678" s="2462">
        <v>3420</v>
      </c>
    </row>
    <row r="679" spans="1:4" ht="13.5" x14ac:dyDescent="0.25">
      <c r="A679" s="887"/>
      <c r="B679" s="887" t="s">
        <v>3526</v>
      </c>
      <c r="C679" s="2462" t="s">
        <v>3526</v>
      </c>
      <c r="D679" s="2462" t="e">
        <v>#VALUE!</v>
      </c>
    </row>
    <row r="680" spans="1:4" ht="13.5" x14ac:dyDescent="0.25">
      <c r="A680" s="887"/>
      <c r="B680" s="887" t="s">
        <v>3527</v>
      </c>
      <c r="C680" s="2462" t="s">
        <v>3527</v>
      </c>
      <c r="D680" s="2462" t="e">
        <v>#VALUE!</v>
      </c>
    </row>
    <row r="681" spans="1:4" ht="13.5" x14ac:dyDescent="0.25">
      <c r="A681" s="887"/>
      <c r="B681" s="887" t="s">
        <v>3528</v>
      </c>
      <c r="C681" s="2462" t="s">
        <v>3528</v>
      </c>
      <c r="D681" s="2462" t="e">
        <v>#VALUE!</v>
      </c>
    </row>
    <row r="682" spans="1:4" ht="13.5" x14ac:dyDescent="0.25">
      <c r="A682" s="714" t="s">
        <v>673</v>
      </c>
      <c r="B682" s="714">
        <v>14</v>
      </c>
      <c r="C682" s="2462" t="s">
        <v>3713</v>
      </c>
      <c r="D682" s="2462">
        <v>140</v>
      </c>
    </row>
    <row r="683" spans="1:4" ht="13.5" x14ac:dyDescent="0.25">
      <c r="A683" s="655"/>
      <c r="B683" s="655">
        <v>300</v>
      </c>
      <c r="C683" s="2462" t="s">
        <v>3694</v>
      </c>
      <c r="D683" s="2462">
        <v>3000</v>
      </c>
    </row>
    <row r="684" spans="1:4" ht="13.5" x14ac:dyDescent="0.25">
      <c r="A684" s="655"/>
      <c r="B684" s="655">
        <v>303</v>
      </c>
      <c r="C684" s="2462" t="s">
        <v>3695</v>
      </c>
      <c r="D684" s="2462">
        <v>3030</v>
      </c>
    </row>
    <row r="685" spans="1:4" ht="13.5" x14ac:dyDescent="0.25">
      <c r="A685" s="655"/>
      <c r="B685" s="655">
        <v>304</v>
      </c>
      <c r="C685" s="2462" t="s">
        <v>3696</v>
      </c>
      <c r="D685" s="2462">
        <v>3040</v>
      </c>
    </row>
    <row r="686" spans="1:4" ht="13.5" x14ac:dyDescent="0.25">
      <c r="A686" s="655"/>
      <c r="B686" s="655">
        <v>306</v>
      </c>
      <c r="C686" s="2462" t="s">
        <v>3697</v>
      </c>
      <c r="D686" s="2462">
        <v>3060</v>
      </c>
    </row>
    <row r="687" spans="1:4" ht="13.5" x14ac:dyDescent="0.25">
      <c r="A687" s="655"/>
      <c r="B687" s="655">
        <v>307</v>
      </c>
      <c r="C687" s="2462" t="s">
        <v>3698</v>
      </c>
      <c r="D687" s="2462">
        <v>3070</v>
      </c>
    </row>
    <row r="688" spans="1:4" ht="13.5" x14ac:dyDescent="0.25">
      <c r="A688" s="655"/>
      <c r="B688" s="655">
        <v>315</v>
      </c>
      <c r="C688" s="2462" t="s">
        <v>3699</v>
      </c>
      <c r="D688" s="2462">
        <v>3150</v>
      </c>
    </row>
    <row r="689" spans="1:4" ht="13.5" x14ac:dyDescent="0.25">
      <c r="A689" s="655"/>
      <c r="B689" s="655">
        <v>316</v>
      </c>
      <c r="C689" s="2462" t="s">
        <v>3700</v>
      </c>
      <c r="D689" s="2462">
        <v>3160</v>
      </c>
    </row>
    <row r="690" spans="1:4" ht="13.5" x14ac:dyDescent="0.25">
      <c r="A690" s="655"/>
      <c r="B690" s="655">
        <v>318</v>
      </c>
      <c r="C690" s="2462" t="s">
        <v>3701</v>
      </c>
      <c r="D690" s="2462">
        <v>3180</v>
      </c>
    </row>
    <row r="691" spans="1:4" ht="13.5" x14ac:dyDescent="0.25">
      <c r="A691" s="655"/>
      <c r="B691" s="655">
        <v>320</v>
      </c>
      <c r="C691" s="2462" t="s">
        <v>3702</v>
      </c>
      <c r="D691" s="2462">
        <v>3200</v>
      </c>
    </row>
    <row r="692" spans="1:4" ht="13.5" x14ac:dyDescent="0.25">
      <c r="A692" s="655"/>
      <c r="B692" s="655">
        <v>322</v>
      </c>
      <c r="C692" s="2462" t="s">
        <v>3703</v>
      </c>
      <c r="D692" s="2462">
        <v>3220</v>
      </c>
    </row>
    <row r="693" spans="1:4" ht="13.5" x14ac:dyDescent="0.25">
      <c r="A693" s="655"/>
      <c r="B693" s="655">
        <v>324</v>
      </c>
      <c r="C693" s="2462" t="s">
        <v>3704</v>
      </c>
      <c r="D693" s="2462">
        <v>3240</v>
      </c>
    </row>
    <row r="694" spans="1:4" ht="13.5" x14ac:dyDescent="0.25">
      <c r="A694" s="655"/>
      <c r="B694" s="655">
        <v>326</v>
      </c>
      <c r="C694" s="2462" t="s">
        <v>3705</v>
      </c>
      <c r="D694" s="2462">
        <v>3260</v>
      </c>
    </row>
    <row r="695" spans="1:4" ht="13.5" x14ac:dyDescent="0.25">
      <c r="A695" s="655"/>
      <c r="B695" s="655">
        <v>328</v>
      </c>
      <c r="C695" s="2462" t="s">
        <v>3706</v>
      </c>
      <c r="D695" s="2462">
        <v>3280</v>
      </c>
    </row>
    <row r="696" spans="1:4" ht="13.5" x14ac:dyDescent="0.25">
      <c r="A696" s="655"/>
      <c r="B696" s="655">
        <v>330</v>
      </c>
      <c r="C696" s="2462" t="s">
        <v>3707</v>
      </c>
      <c r="D696" s="2462">
        <v>3300</v>
      </c>
    </row>
    <row r="697" spans="1:4" ht="13.5" x14ac:dyDescent="0.25">
      <c r="A697" s="655"/>
      <c r="B697" s="655">
        <v>332</v>
      </c>
      <c r="C697" s="2462" t="s">
        <v>3708</v>
      </c>
      <c r="D697" s="2462">
        <v>3320</v>
      </c>
    </row>
    <row r="698" spans="1:4" ht="13.5" x14ac:dyDescent="0.25">
      <c r="A698" s="655"/>
      <c r="B698" s="655">
        <v>333</v>
      </c>
      <c r="C698" s="2462" t="s">
        <v>3709</v>
      </c>
      <c r="D698" s="2462">
        <v>3330</v>
      </c>
    </row>
    <row r="699" spans="1:4" ht="13.5" x14ac:dyDescent="0.25">
      <c r="A699" s="655"/>
      <c r="B699" s="655">
        <v>336</v>
      </c>
      <c r="C699" s="2462" t="s">
        <v>3710</v>
      </c>
      <c r="D699" s="2462">
        <v>3360</v>
      </c>
    </row>
    <row r="700" spans="1:4" ht="13.5" x14ac:dyDescent="0.25">
      <c r="A700" s="655"/>
      <c r="B700" s="655">
        <v>338</v>
      </c>
      <c r="C700" s="2462" t="s">
        <v>3711</v>
      </c>
      <c r="D700" s="2462">
        <v>3380</v>
      </c>
    </row>
    <row r="701" spans="1:4" ht="13.5" x14ac:dyDescent="0.25">
      <c r="A701" s="655"/>
      <c r="B701" s="655">
        <v>342</v>
      </c>
      <c r="C701" s="2462" t="s">
        <v>3712</v>
      </c>
      <c r="D701" s="2462">
        <v>3420</v>
      </c>
    </row>
    <row r="702" spans="1:4" ht="13.5" x14ac:dyDescent="0.25">
      <c r="A702" s="714" t="s">
        <v>767</v>
      </c>
      <c r="B702" s="714">
        <v>14</v>
      </c>
      <c r="C702" s="2462" t="s">
        <v>3713</v>
      </c>
      <c r="D702" s="2462">
        <v>140</v>
      </c>
    </row>
    <row r="703" spans="1:4" ht="13.5" x14ac:dyDescent="0.25">
      <c r="A703" s="655"/>
      <c r="B703" s="655">
        <v>300</v>
      </c>
      <c r="C703" s="2462" t="s">
        <v>3694</v>
      </c>
      <c r="D703" s="2462">
        <v>3000</v>
      </c>
    </row>
    <row r="704" spans="1:4" ht="13.5" x14ac:dyDescent="0.25">
      <c r="A704" s="655"/>
      <c r="B704" s="655">
        <v>303</v>
      </c>
      <c r="C704" s="2462" t="s">
        <v>3695</v>
      </c>
      <c r="D704" s="2462">
        <v>3030</v>
      </c>
    </row>
    <row r="705" spans="1:4" ht="13.5" x14ac:dyDescent="0.25">
      <c r="A705" s="655"/>
      <c r="B705" s="655">
        <v>304</v>
      </c>
      <c r="C705" s="2462" t="s">
        <v>3696</v>
      </c>
      <c r="D705" s="2462">
        <v>3040</v>
      </c>
    </row>
    <row r="706" spans="1:4" ht="13.5" x14ac:dyDescent="0.25">
      <c r="A706" s="655"/>
      <c r="B706" s="655">
        <v>306</v>
      </c>
      <c r="C706" s="2462" t="s">
        <v>3697</v>
      </c>
      <c r="D706" s="2462">
        <v>3060</v>
      </c>
    </row>
    <row r="707" spans="1:4" ht="13.5" x14ac:dyDescent="0.25">
      <c r="A707" s="655"/>
      <c r="B707" s="655">
        <v>307</v>
      </c>
      <c r="C707" s="2462" t="s">
        <v>3698</v>
      </c>
      <c r="D707" s="2462">
        <v>3070</v>
      </c>
    </row>
    <row r="708" spans="1:4" ht="13.5" x14ac:dyDescent="0.25">
      <c r="A708" s="655"/>
      <c r="B708" s="655">
        <v>315</v>
      </c>
      <c r="C708" s="2462" t="s">
        <v>3699</v>
      </c>
      <c r="D708" s="2462">
        <v>3150</v>
      </c>
    </row>
    <row r="709" spans="1:4" ht="13.5" x14ac:dyDescent="0.25">
      <c r="A709" s="655"/>
      <c r="B709" s="655">
        <v>316</v>
      </c>
      <c r="C709" s="2462" t="s">
        <v>3700</v>
      </c>
      <c r="D709" s="2462">
        <v>3160</v>
      </c>
    </row>
    <row r="710" spans="1:4" ht="13.5" x14ac:dyDescent="0.25">
      <c r="A710" s="655"/>
      <c r="B710" s="655">
        <v>318</v>
      </c>
      <c r="C710" s="2462" t="s">
        <v>3701</v>
      </c>
      <c r="D710" s="2462">
        <v>3180</v>
      </c>
    </row>
    <row r="711" spans="1:4" ht="13.5" x14ac:dyDescent="0.25">
      <c r="A711" s="655"/>
      <c r="B711" s="655">
        <v>320</v>
      </c>
      <c r="C711" s="2462" t="s">
        <v>3702</v>
      </c>
      <c r="D711" s="2462">
        <v>3200</v>
      </c>
    </row>
    <row r="712" spans="1:4" ht="13.5" x14ac:dyDescent="0.25">
      <c r="A712" s="655"/>
      <c r="B712" s="655">
        <v>322</v>
      </c>
      <c r="C712" s="2462" t="s">
        <v>3703</v>
      </c>
      <c r="D712" s="2462">
        <v>3220</v>
      </c>
    </row>
    <row r="713" spans="1:4" ht="13.5" x14ac:dyDescent="0.25">
      <c r="A713" s="655"/>
      <c r="B713" s="655">
        <v>324</v>
      </c>
      <c r="C713" s="2462" t="s">
        <v>3704</v>
      </c>
      <c r="D713" s="2462">
        <v>3240</v>
      </c>
    </row>
    <row r="714" spans="1:4" ht="13.5" x14ac:dyDescent="0.25">
      <c r="A714" s="655"/>
      <c r="B714" s="655">
        <v>326</v>
      </c>
      <c r="C714" s="2462" t="s">
        <v>3705</v>
      </c>
      <c r="D714" s="2462">
        <v>3260</v>
      </c>
    </row>
    <row r="715" spans="1:4" ht="13.5" x14ac:dyDescent="0.25">
      <c r="A715" s="655"/>
      <c r="B715" s="655">
        <v>328</v>
      </c>
      <c r="C715" s="2462" t="s">
        <v>3706</v>
      </c>
      <c r="D715" s="2462">
        <v>3280</v>
      </c>
    </row>
    <row r="716" spans="1:4" ht="13.5" x14ac:dyDescent="0.25">
      <c r="A716" s="655"/>
      <c r="B716" s="655">
        <v>330</v>
      </c>
      <c r="C716" s="2462" t="s">
        <v>3707</v>
      </c>
      <c r="D716" s="2462">
        <v>3300</v>
      </c>
    </row>
    <row r="717" spans="1:4" ht="13.5" x14ac:dyDescent="0.25">
      <c r="A717" s="655"/>
      <c r="B717" s="655">
        <v>332</v>
      </c>
      <c r="C717" s="2462" t="s">
        <v>3708</v>
      </c>
      <c r="D717" s="2462">
        <v>3320</v>
      </c>
    </row>
    <row r="718" spans="1:4" ht="13.5" x14ac:dyDescent="0.25">
      <c r="A718" s="655"/>
      <c r="B718" s="655">
        <v>333</v>
      </c>
      <c r="C718" s="2462" t="s">
        <v>3709</v>
      </c>
      <c r="D718" s="2462">
        <v>3330</v>
      </c>
    </row>
    <row r="719" spans="1:4" ht="13.5" x14ac:dyDescent="0.25">
      <c r="A719" s="655"/>
      <c r="B719" s="655">
        <v>336</v>
      </c>
      <c r="C719" s="2462" t="s">
        <v>3710</v>
      </c>
      <c r="D719" s="2462">
        <v>3360</v>
      </c>
    </row>
    <row r="720" spans="1:4" ht="13.5" x14ac:dyDescent="0.25">
      <c r="A720" s="655"/>
      <c r="B720" s="655">
        <v>338</v>
      </c>
      <c r="C720" s="2462" t="s">
        <v>3711</v>
      </c>
      <c r="D720" s="2462">
        <v>3380</v>
      </c>
    </row>
    <row r="721" spans="1:4" ht="13.5" x14ac:dyDescent="0.25">
      <c r="A721" s="655"/>
      <c r="B721" s="655">
        <v>342</v>
      </c>
      <c r="C721" s="2462" t="s">
        <v>3712</v>
      </c>
      <c r="D721" s="2462">
        <v>3420</v>
      </c>
    </row>
    <row r="722" spans="1:4" ht="13.5" x14ac:dyDescent="0.25">
      <c r="A722" s="714" t="s">
        <v>768</v>
      </c>
      <c r="B722" s="714">
        <v>14</v>
      </c>
      <c r="C722" s="2462" t="s">
        <v>3713</v>
      </c>
      <c r="D722" s="2462">
        <v>140</v>
      </c>
    </row>
    <row r="723" spans="1:4" ht="13.5" x14ac:dyDescent="0.25">
      <c r="A723" s="655"/>
      <c r="B723" s="655">
        <v>300</v>
      </c>
      <c r="C723" s="2462" t="s">
        <v>3694</v>
      </c>
      <c r="D723" s="2462">
        <v>3000</v>
      </c>
    </row>
    <row r="724" spans="1:4" ht="13.5" x14ac:dyDescent="0.25">
      <c r="A724" s="655"/>
      <c r="B724" s="655">
        <v>303</v>
      </c>
      <c r="C724" s="2462" t="s">
        <v>3695</v>
      </c>
      <c r="D724" s="2462">
        <v>3030</v>
      </c>
    </row>
    <row r="725" spans="1:4" ht="13.5" x14ac:dyDescent="0.25">
      <c r="A725" s="655"/>
      <c r="B725" s="655">
        <v>304</v>
      </c>
      <c r="C725" s="2462" t="s">
        <v>3696</v>
      </c>
      <c r="D725" s="2462">
        <v>3040</v>
      </c>
    </row>
    <row r="726" spans="1:4" ht="13.5" x14ac:dyDescent="0.25">
      <c r="A726" s="655"/>
      <c r="B726" s="655">
        <v>306</v>
      </c>
      <c r="C726" s="2462" t="s">
        <v>3697</v>
      </c>
      <c r="D726" s="2462">
        <v>3060</v>
      </c>
    </row>
    <row r="727" spans="1:4" ht="13.5" x14ac:dyDescent="0.25">
      <c r="A727" s="655"/>
      <c r="B727" s="655">
        <v>307</v>
      </c>
      <c r="C727" s="2462" t="s">
        <v>3698</v>
      </c>
      <c r="D727" s="2462">
        <v>3070</v>
      </c>
    </row>
    <row r="728" spans="1:4" ht="13.5" x14ac:dyDescent="0.25">
      <c r="A728" s="655"/>
      <c r="B728" s="655">
        <v>315</v>
      </c>
      <c r="C728" s="2462" t="s">
        <v>3699</v>
      </c>
      <c r="D728" s="2462">
        <v>3150</v>
      </c>
    </row>
    <row r="729" spans="1:4" ht="13.5" x14ac:dyDescent="0.25">
      <c r="A729" s="655"/>
      <c r="B729" s="655">
        <v>316</v>
      </c>
      <c r="C729" s="2462" t="s">
        <v>3700</v>
      </c>
      <c r="D729" s="2462">
        <v>3160</v>
      </c>
    </row>
    <row r="730" spans="1:4" ht="13.5" x14ac:dyDescent="0.25">
      <c r="A730" s="655"/>
      <c r="B730" s="655">
        <v>318</v>
      </c>
      <c r="C730" s="2462" t="s">
        <v>3701</v>
      </c>
      <c r="D730" s="2462">
        <v>3180</v>
      </c>
    </row>
    <row r="731" spans="1:4" ht="13.5" x14ac:dyDescent="0.25">
      <c r="A731" s="655"/>
      <c r="B731" s="655">
        <v>320</v>
      </c>
      <c r="C731" s="2462" t="s">
        <v>3702</v>
      </c>
      <c r="D731" s="2462">
        <v>3200</v>
      </c>
    </row>
    <row r="732" spans="1:4" ht="13.5" x14ac:dyDescent="0.25">
      <c r="A732" s="655"/>
      <c r="B732" s="655">
        <v>322</v>
      </c>
      <c r="C732" s="2462" t="s">
        <v>3703</v>
      </c>
      <c r="D732" s="2462">
        <v>3220</v>
      </c>
    </row>
    <row r="733" spans="1:4" ht="13.5" x14ac:dyDescent="0.25">
      <c r="A733" s="655"/>
      <c r="B733" s="655">
        <v>324</v>
      </c>
      <c r="C733" s="2462" t="s">
        <v>3704</v>
      </c>
      <c r="D733" s="2462">
        <v>3240</v>
      </c>
    </row>
    <row r="734" spans="1:4" ht="13.5" x14ac:dyDescent="0.25">
      <c r="A734" s="655"/>
      <c r="B734" s="655">
        <v>326</v>
      </c>
      <c r="C734" s="2462" t="s">
        <v>3705</v>
      </c>
      <c r="D734" s="2462">
        <v>3260</v>
      </c>
    </row>
    <row r="735" spans="1:4" ht="13.5" x14ac:dyDescent="0.25">
      <c r="A735" s="655"/>
      <c r="B735" s="655">
        <v>328</v>
      </c>
      <c r="C735" s="2462" t="s">
        <v>3706</v>
      </c>
      <c r="D735" s="2462">
        <v>3280</v>
      </c>
    </row>
    <row r="736" spans="1:4" ht="13.5" x14ac:dyDescent="0.25">
      <c r="A736" s="655"/>
      <c r="B736" s="655">
        <v>330</v>
      </c>
      <c r="C736" s="2462" t="s">
        <v>3707</v>
      </c>
      <c r="D736" s="2462">
        <v>3300</v>
      </c>
    </row>
    <row r="737" spans="1:4" ht="13.5" x14ac:dyDescent="0.25">
      <c r="A737" s="655"/>
      <c r="B737" s="655">
        <v>332</v>
      </c>
      <c r="C737" s="2462" t="s">
        <v>3708</v>
      </c>
      <c r="D737" s="2462">
        <v>3320</v>
      </c>
    </row>
    <row r="738" spans="1:4" ht="13.5" x14ac:dyDescent="0.25">
      <c r="A738" s="655"/>
      <c r="B738" s="655">
        <v>333</v>
      </c>
      <c r="C738" s="2462" t="s">
        <v>3709</v>
      </c>
      <c r="D738" s="2462">
        <v>3330</v>
      </c>
    </row>
    <row r="739" spans="1:4" ht="13.5" x14ac:dyDescent="0.25">
      <c r="A739" s="655"/>
      <c r="B739" s="655">
        <v>336</v>
      </c>
      <c r="C739" s="2462" t="s">
        <v>3710</v>
      </c>
      <c r="D739" s="2462">
        <v>3360</v>
      </c>
    </row>
    <row r="740" spans="1:4" ht="13.5" x14ac:dyDescent="0.25">
      <c r="A740" s="655"/>
      <c r="B740" s="655">
        <v>338</v>
      </c>
      <c r="C740" s="2462" t="s">
        <v>3711</v>
      </c>
      <c r="D740" s="2462">
        <v>3380</v>
      </c>
    </row>
    <row r="741" spans="1:4" ht="13.5" x14ac:dyDescent="0.25">
      <c r="A741" s="655"/>
      <c r="B741" s="655">
        <v>342</v>
      </c>
      <c r="C741" s="2462" t="s">
        <v>3712</v>
      </c>
      <c r="D741" s="2462">
        <v>3420</v>
      </c>
    </row>
    <row r="742" spans="1:4" ht="13.5" x14ac:dyDescent="0.25">
      <c r="A742" s="649"/>
      <c r="B742" s="649" t="s">
        <v>3529</v>
      </c>
      <c r="C742" s="2462" t="s">
        <v>3529</v>
      </c>
      <c r="D742" s="2462" t="e">
        <v>#VALUE!</v>
      </c>
    </row>
    <row r="743" spans="1:4" ht="13.5" x14ac:dyDescent="0.25">
      <c r="A743" s="714" t="s">
        <v>769</v>
      </c>
      <c r="B743" s="714">
        <v>14</v>
      </c>
      <c r="C743" s="2462" t="s">
        <v>3713</v>
      </c>
      <c r="D743" s="2462">
        <v>140</v>
      </c>
    </row>
    <row r="744" spans="1:4" ht="13.5" x14ac:dyDescent="0.25">
      <c r="A744" s="649"/>
      <c r="B744" s="649"/>
      <c r="C744" s="2462" t="s">
        <v>23</v>
      </c>
      <c r="D744" s="2462" t="e">
        <v>#VALUE!</v>
      </c>
    </row>
    <row r="745" spans="1:4" ht="13.5" x14ac:dyDescent="0.25">
      <c r="A745" s="649"/>
      <c r="B745" s="649">
        <v>300</v>
      </c>
      <c r="C745" s="2462" t="s">
        <v>3694</v>
      </c>
      <c r="D745" s="2462">
        <v>3000</v>
      </c>
    </row>
    <row r="746" spans="1:4" ht="13.5" x14ac:dyDescent="0.25">
      <c r="A746" s="649"/>
      <c r="B746" s="649">
        <v>303</v>
      </c>
      <c r="C746" s="2462" t="s">
        <v>3695</v>
      </c>
      <c r="D746" s="2462">
        <v>3030</v>
      </c>
    </row>
    <row r="747" spans="1:4" ht="13.5" x14ac:dyDescent="0.25">
      <c r="A747" s="649"/>
      <c r="B747" s="649">
        <v>304</v>
      </c>
      <c r="C747" s="2462" t="s">
        <v>3696</v>
      </c>
      <c r="D747" s="2462">
        <v>3040</v>
      </c>
    </row>
    <row r="748" spans="1:4" ht="13.5" x14ac:dyDescent="0.25">
      <c r="A748" s="649"/>
      <c r="B748" s="649">
        <v>306</v>
      </c>
      <c r="C748" s="2462" t="s">
        <v>3697</v>
      </c>
      <c r="D748" s="2462">
        <v>3060</v>
      </c>
    </row>
    <row r="749" spans="1:4" ht="13.5" x14ac:dyDescent="0.25">
      <c r="A749" s="649"/>
      <c r="B749" s="649">
        <v>307</v>
      </c>
      <c r="C749" s="2462" t="s">
        <v>3698</v>
      </c>
      <c r="D749" s="2462">
        <v>3070</v>
      </c>
    </row>
    <row r="750" spans="1:4" ht="13.5" x14ac:dyDescent="0.25">
      <c r="A750" s="649"/>
      <c r="B750" s="649">
        <v>315</v>
      </c>
      <c r="C750" s="2462" t="s">
        <v>3699</v>
      </c>
      <c r="D750" s="2462">
        <v>3150</v>
      </c>
    </row>
    <row r="751" spans="1:4" ht="13.5" x14ac:dyDescent="0.25">
      <c r="A751" s="649"/>
      <c r="B751" s="649">
        <v>316</v>
      </c>
      <c r="C751" s="2462" t="s">
        <v>3700</v>
      </c>
      <c r="D751" s="2462">
        <v>3160</v>
      </c>
    </row>
    <row r="752" spans="1:4" ht="13.5" x14ac:dyDescent="0.25">
      <c r="A752" s="649"/>
      <c r="B752" s="649">
        <v>318</v>
      </c>
      <c r="C752" s="2462" t="s">
        <v>3701</v>
      </c>
      <c r="D752" s="2462">
        <v>3180</v>
      </c>
    </row>
    <row r="753" spans="1:4" ht="13.5" x14ac:dyDescent="0.25">
      <c r="A753" s="649"/>
      <c r="B753" s="649">
        <v>320</v>
      </c>
      <c r="C753" s="2462" t="s">
        <v>3702</v>
      </c>
      <c r="D753" s="2462">
        <v>3200</v>
      </c>
    </row>
    <row r="754" spans="1:4" ht="13.5" x14ac:dyDescent="0.25">
      <c r="A754" s="649"/>
      <c r="B754" s="649">
        <v>322</v>
      </c>
      <c r="C754" s="2462" t="s">
        <v>3703</v>
      </c>
      <c r="D754" s="2462">
        <v>3220</v>
      </c>
    </row>
    <row r="755" spans="1:4" ht="13.5" x14ac:dyDescent="0.25">
      <c r="A755" s="649"/>
      <c r="B755" s="649">
        <v>324</v>
      </c>
      <c r="C755" s="2462" t="s">
        <v>3704</v>
      </c>
      <c r="D755" s="2462">
        <v>3240</v>
      </c>
    </row>
    <row r="756" spans="1:4" ht="13.5" x14ac:dyDescent="0.25">
      <c r="A756" s="649"/>
      <c r="B756" s="649">
        <v>326</v>
      </c>
      <c r="C756" s="2462" t="s">
        <v>3705</v>
      </c>
      <c r="D756" s="2462">
        <v>3260</v>
      </c>
    </row>
    <row r="757" spans="1:4" ht="13.5" x14ac:dyDescent="0.25">
      <c r="A757" s="649"/>
      <c r="B757" s="649">
        <v>328</v>
      </c>
      <c r="C757" s="2462" t="s">
        <v>3706</v>
      </c>
      <c r="D757" s="2462">
        <v>3280</v>
      </c>
    </row>
    <row r="758" spans="1:4" ht="13.5" x14ac:dyDescent="0.25">
      <c r="A758" s="649"/>
      <c r="B758" s="649">
        <v>330</v>
      </c>
      <c r="C758" s="2462" t="s">
        <v>3707</v>
      </c>
      <c r="D758" s="2462">
        <v>3300</v>
      </c>
    </row>
    <row r="759" spans="1:4" ht="13.5" x14ac:dyDescent="0.25">
      <c r="A759" s="649"/>
      <c r="B759" s="649">
        <v>332</v>
      </c>
      <c r="C759" s="2462" t="s">
        <v>3708</v>
      </c>
      <c r="D759" s="2462">
        <v>3320</v>
      </c>
    </row>
    <row r="760" spans="1:4" ht="13.5" x14ac:dyDescent="0.25">
      <c r="A760" s="649"/>
      <c r="B760" s="649">
        <v>333</v>
      </c>
      <c r="C760" s="2462" t="s">
        <v>3709</v>
      </c>
      <c r="D760" s="2462">
        <v>3330</v>
      </c>
    </row>
    <row r="761" spans="1:4" ht="13.5" x14ac:dyDescent="0.25">
      <c r="A761" s="649"/>
      <c r="B761" s="649">
        <v>336</v>
      </c>
      <c r="C761" s="2462" t="s">
        <v>3710</v>
      </c>
      <c r="D761" s="2462">
        <v>3360</v>
      </c>
    </row>
    <row r="762" spans="1:4" ht="13.5" x14ac:dyDescent="0.25">
      <c r="A762" s="649"/>
      <c r="B762" s="649">
        <v>338</v>
      </c>
      <c r="C762" s="2462" t="s">
        <v>3711</v>
      </c>
      <c r="D762" s="2462">
        <v>3380</v>
      </c>
    </row>
    <row r="763" spans="1:4" ht="13.5" x14ac:dyDescent="0.25">
      <c r="A763" s="649"/>
      <c r="B763" s="649">
        <v>342</v>
      </c>
      <c r="C763" s="2462" t="s">
        <v>3712</v>
      </c>
      <c r="D763" s="2462">
        <v>3420</v>
      </c>
    </row>
    <row r="764" spans="1:4" ht="13.5" x14ac:dyDescent="0.25">
      <c r="A764" s="649"/>
      <c r="B764" s="649" t="s">
        <v>3526</v>
      </c>
      <c r="C764" s="2462" t="s">
        <v>3526</v>
      </c>
      <c r="D764" s="2462" t="e">
        <v>#VALUE!</v>
      </c>
    </row>
    <row r="765" spans="1:4" ht="13.5" x14ac:dyDescent="0.25">
      <c r="A765" s="649"/>
      <c r="B765" s="649" t="s">
        <v>3527</v>
      </c>
      <c r="C765" s="2462" t="s">
        <v>3527</v>
      </c>
      <c r="D765" s="2462" t="e">
        <v>#VALUE!</v>
      </c>
    </row>
    <row r="766" spans="1:4" ht="13.5" x14ac:dyDescent="0.25">
      <c r="A766" s="649"/>
      <c r="B766" s="649" t="s">
        <v>3528</v>
      </c>
      <c r="C766" s="2462" t="s">
        <v>3528</v>
      </c>
      <c r="D766" s="2462" t="e">
        <v>#VALUE!</v>
      </c>
    </row>
    <row r="767" spans="1:4" ht="13.5" x14ac:dyDescent="0.25">
      <c r="A767" s="649"/>
      <c r="B767" s="649" t="s">
        <v>3529</v>
      </c>
      <c r="C767" s="2462" t="s">
        <v>3529</v>
      </c>
      <c r="D767" s="2462" t="e">
        <v>#VALUE!</v>
      </c>
    </row>
    <row r="768" spans="1:4" ht="13.5" x14ac:dyDescent="0.25">
      <c r="A768" s="649"/>
      <c r="B768" s="649"/>
      <c r="C768" s="2462" t="s">
        <v>23</v>
      </c>
      <c r="D768" s="2462" t="e">
        <v>#VALUE!</v>
      </c>
    </row>
    <row r="769" spans="1:4" ht="13.5" x14ac:dyDescent="0.25">
      <c r="A769" s="659" t="s">
        <v>299</v>
      </c>
      <c r="B769" s="659">
        <v>14</v>
      </c>
      <c r="C769" s="2462" t="s">
        <v>3713</v>
      </c>
      <c r="D769" s="2462">
        <v>140</v>
      </c>
    </row>
    <row r="770" spans="1:4" x14ac:dyDescent="0.2">
      <c r="A770" s="30"/>
      <c r="B770" s="30"/>
      <c r="C770" s="2462" t="s">
        <v>23</v>
      </c>
      <c r="D770" s="2462" t="e">
        <v>#VALUE!</v>
      </c>
    </row>
    <row r="771" spans="1:4" x14ac:dyDescent="0.2">
      <c r="A771" s="713">
        <v>15</v>
      </c>
      <c r="B771" s="713" t="s">
        <v>3530</v>
      </c>
      <c r="C771" s="2462" t="s">
        <v>3530</v>
      </c>
      <c r="D771" s="2462" t="e">
        <v>#VALUE!</v>
      </c>
    </row>
    <row r="772" spans="1:4" ht="13.5" x14ac:dyDescent="0.25">
      <c r="A772" s="649"/>
      <c r="B772" s="649">
        <v>425</v>
      </c>
      <c r="C772" s="2462" t="s">
        <v>3714</v>
      </c>
      <c r="D772" s="2462">
        <v>4250</v>
      </c>
    </row>
    <row r="773" spans="1:4" ht="13.5" x14ac:dyDescent="0.25">
      <c r="A773" s="649"/>
      <c r="B773" s="649">
        <v>426</v>
      </c>
      <c r="C773" s="2462" t="s">
        <v>3715</v>
      </c>
      <c r="D773" s="2462">
        <v>4260</v>
      </c>
    </row>
    <row r="774" spans="1:4" ht="13.5" x14ac:dyDescent="0.25">
      <c r="A774" s="649"/>
      <c r="B774" s="649">
        <v>430</v>
      </c>
      <c r="C774" s="2462" t="s">
        <v>3716</v>
      </c>
      <c r="D774" s="2462">
        <v>4300</v>
      </c>
    </row>
    <row r="775" spans="1:4" ht="13.5" x14ac:dyDescent="0.25">
      <c r="A775" s="649"/>
      <c r="B775" s="649">
        <v>432</v>
      </c>
      <c r="C775" s="2462" t="s">
        <v>3717</v>
      </c>
      <c r="D775" s="2462">
        <v>4320</v>
      </c>
    </row>
    <row r="776" spans="1:4" ht="13.5" x14ac:dyDescent="0.25">
      <c r="A776" s="649"/>
      <c r="B776" s="649">
        <v>434</v>
      </c>
      <c r="C776" s="2462" t="s">
        <v>3718</v>
      </c>
      <c r="D776" s="2462">
        <v>4340</v>
      </c>
    </row>
    <row r="777" spans="1:4" ht="13.5" x14ac:dyDescent="0.25">
      <c r="A777" s="659" t="s">
        <v>673</v>
      </c>
      <c r="B777" s="659">
        <v>15</v>
      </c>
      <c r="C777" s="2462" t="s">
        <v>3719</v>
      </c>
      <c r="D777" s="2462">
        <v>150</v>
      </c>
    </row>
    <row r="778" spans="1:4" ht="13.5" x14ac:dyDescent="0.25">
      <c r="A778" s="649"/>
      <c r="B778" s="649">
        <v>425</v>
      </c>
      <c r="C778" s="2462" t="s">
        <v>3714</v>
      </c>
      <c r="D778" s="2462">
        <v>4250</v>
      </c>
    </row>
    <row r="779" spans="1:4" ht="13.5" x14ac:dyDescent="0.25">
      <c r="A779" s="649"/>
      <c r="B779" s="649">
        <v>426</v>
      </c>
      <c r="C779" s="2462" t="s">
        <v>3715</v>
      </c>
      <c r="D779" s="2462">
        <v>4260</v>
      </c>
    </row>
    <row r="780" spans="1:4" ht="13.5" x14ac:dyDescent="0.25">
      <c r="A780" s="649"/>
      <c r="B780" s="649">
        <v>430</v>
      </c>
      <c r="C780" s="2462" t="s">
        <v>3716</v>
      </c>
      <c r="D780" s="2462">
        <v>4300</v>
      </c>
    </row>
    <row r="781" spans="1:4" ht="13.5" x14ac:dyDescent="0.25">
      <c r="A781" s="649"/>
      <c r="B781" s="649">
        <v>432</v>
      </c>
      <c r="C781" s="2462" t="s">
        <v>3717</v>
      </c>
      <c r="D781" s="2462">
        <v>4320</v>
      </c>
    </row>
    <row r="782" spans="1:4" ht="13.5" x14ac:dyDescent="0.25">
      <c r="A782" s="649"/>
      <c r="B782" s="649">
        <v>434</v>
      </c>
      <c r="C782" s="2462" t="s">
        <v>3718</v>
      </c>
      <c r="D782" s="2462">
        <v>4340</v>
      </c>
    </row>
    <row r="783" spans="1:4" ht="13.5" x14ac:dyDescent="0.25">
      <c r="A783" s="659" t="s">
        <v>767</v>
      </c>
      <c r="B783" s="659">
        <v>15</v>
      </c>
      <c r="C783" s="2462" t="s">
        <v>3719</v>
      </c>
      <c r="D783" s="2462">
        <v>150</v>
      </c>
    </row>
    <row r="784" spans="1:4" ht="13.5" x14ac:dyDescent="0.25">
      <c r="A784" s="649"/>
      <c r="B784" s="649">
        <v>425</v>
      </c>
      <c r="C784" s="2462" t="s">
        <v>3714</v>
      </c>
      <c r="D784" s="2462">
        <v>4250</v>
      </c>
    </row>
    <row r="785" spans="1:4" ht="13.5" x14ac:dyDescent="0.25">
      <c r="A785" s="649"/>
      <c r="B785" s="649">
        <v>426</v>
      </c>
      <c r="C785" s="2462" t="s">
        <v>3715</v>
      </c>
      <c r="D785" s="2462">
        <v>4260</v>
      </c>
    </row>
    <row r="786" spans="1:4" ht="13.5" x14ac:dyDescent="0.25">
      <c r="A786" s="649"/>
      <c r="B786" s="649">
        <v>430</v>
      </c>
      <c r="C786" s="2462" t="s">
        <v>3716</v>
      </c>
      <c r="D786" s="2462">
        <v>4300</v>
      </c>
    </row>
    <row r="787" spans="1:4" ht="13.5" x14ac:dyDescent="0.25">
      <c r="A787" s="649"/>
      <c r="B787" s="649">
        <v>432</v>
      </c>
      <c r="C787" s="2462" t="s">
        <v>3717</v>
      </c>
      <c r="D787" s="2462">
        <v>4320</v>
      </c>
    </row>
    <row r="788" spans="1:4" ht="13.5" x14ac:dyDescent="0.25">
      <c r="A788" s="649"/>
      <c r="B788" s="649">
        <v>434</v>
      </c>
      <c r="C788" s="2462" t="s">
        <v>3718</v>
      </c>
      <c r="D788" s="2462">
        <v>4340</v>
      </c>
    </row>
    <row r="789" spans="1:4" ht="13.5" x14ac:dyDescent="0.25">
      <c r="A789" s="659" t="s">
        <v>768</v>
      </c>
      <c r="B789" s="659">
        <v>15</v>
      </c>
      <c r="C789" s="2462" t="s">
        <v>3719</v>
      </c>
      <c r="D789" s="2462">
        <v>150</v>
      </c>
    </row>
    <row r="790" spans="1:4" ht="13.5" x14ac:dyDescent="0.25">
      <c r="A790" s="649"/>
      <c r="B790" s="649"/>
      <c r="C790" s="2462" t="s">
        <v>23</v>
      </c>
      <c r="D790" s="2462" t="e">
        <v>#VALUE!</v>
      </c>
    </row>
    <row r="791" spans="1:4" ht="13.5" x14ac:dyDescent="0.25">
      <c r="A791" s="659" t="s">
        <v>299</v>
      </c>
      <c r="B791" s="659">
        <v>15</v>
      </c>
      <c r="C791" s="2462" t="s">
        <v>3719</v>
      </c>
      <c r="D791" s="2462">
        <v>150</v>
      </c>
    </row>
    <row r="792" spans="1:4" x14ac:dyDescent="0.2">
      <c r="A792" s="30"/>
      <c r="B792" s="30"/>
      <c r="C792" s="2462" t="s">
        <v>23</v>
      </c>
      <c r="D792" s="2462" t="e">
        <v>#VALUE!</v>
      </c>
    </row>
    <row r="793" spans="1:4" x14ac:dyDescent="0.2">
      <c r="A793" s="713" t="s">
        <v>3531</v>
      </c>
      <c r="B793" s="713" t="s">
        <v>767</v>
      </c>
      <c r="C793" s="2462" t="s">
        <v>767</v>
      </c>
      <c r="D793" s="2462" t="e">
        <v>#VALUE!</v>
      </c>
    </row>
    <row r="794" spans="1:4" ht="13.5" x14ac:dyDescent="0.25">
      <c r="A794" s="649"/>
      <c r="B794" s="649">
        <v>433</v>
      </c>
      <c r="C794" s="2462" t="s">
        <v>3720</v>
      </c>
      <c r="D794" s="2462">
        <v>4330</v>
      </c>
    </row>
    <row r="795" spans="1:4" ht="13.5" x14ac:dyDescent="0.25">
      <c r="A795" s="659" t="s">
        <v>673</v>
      </c>
      <c r="B795" s="659" t="s">
        <v>3531</v>
      </c>
      <c r="C795" s="2462" t="s">
        <v>3531</v>
      </c>
      <c r="D795" s="2462" t="e">
        <v>#VALUE!</v>
      </c>
    </row>
    <row r="796" spans="1:4" ht="13.5" x14ac:dyDescent="0.25">
      <c r="A796" s="649"/>
      <c r="B796" s="649">
        <v>433</v>
      </c>
      <c r="C796" s="2462" t="s">
        <v>3720</v>
      </c>
      <c r="D796" s="2462">
        <v>4330</v>
      </c>
    </row>
    <row r="797" spans="1:4" ht="13.5" x14ac:dyDescent="0.25">
      <c r="A797" s="659" t="s">
        <v>767</v>
      </c>
      <c r="B797" s="659" t="s">
        <v>3531</v>
      </c>
      <c r="C797" s="2462" t="s">
        <v>3531</v>
      </c>
      <c r="D797" s="2462" t="e">
        <v>#VALUE!</v>
      </c>
    </row>
    <row r="798" spans="1:4" ht="13.5" x14ac:dyDescent="0.25">
      <c r="A798" s="649"/>
      <c r="B798" s="649">
        <v>433</v>
      </c>
      <c r="C798" s="2462" t="s">
        <v>3720</v>
      </c>
      <c r="D798" s="2462">
        <v>4330</v>
      </c>
    </row>
    <row r="799" spans="1:4" ht="13.5" x14ac:dyDescent="0.25">
      <c r="A799" s="659" t="s">
        <v>768</v>
      </c>
      <c r="B799" s="659" t="s">
        <v>3531</v>
      </c>
      <c r="C799" s="2462" t="s">
        <v>3531</v>
      </c>
      <c r="D799" s="2462" t="e">
        <v>#VALUE!</v>
      </c>
    </row>
    <row r="800" spans="1:4" ht="13.5" x14ac:dyDescent="0.25">
      <c r="A800" s="649"/>
      <c r="B800" s="649"/>
      <c r="C800" s="2462" t="s">
        <v>23</v>
      </c>
      <c r="D800" s="2462" t="e">
        <v>#VALUE!</v>
      </c>
    </row>
    <row r="801" spans="1:4" ht="13.5" x14ac:dyDescent="0.25">
      <c r="A801" s="659" t="s">
        <v>299</v>
      </c>
      <c r="B801" s="659" t="s">
        <v>3531</v>
      </c>
      <c r="C801" s="2462" t="s">
        <v>3531</v>
      </c>
      <c r="D801" s="2462" t="e">
        <v>#VALUE!</v>
      </c>
    </row>
    <row r="802" spans="1:4" ht="13.5" x14ac:dyDescent="0.25">
      <c r="A802" s="1044">
        <v>4330</v>
      </c>
      <c r="B802" s="1044" t="s">
        <v>767</v>
      </c>
      <c r="C802" s="2462" t="s">
        <v>767</v>
      </c>
      <c r="D802" s="2462" t="e">
        <v>#VALUE!</v>
      </c>
    </row>
    <row r="803" spans="1:4" x14ac:dyDescent="0.2">
      <c r="A803" s="30"/>
      <c r="B803" s="30"/>
      <c r="C803" s="2462" t="s">
        <v>23</v>
      </c>
      <c r="D803" s="2462" t="e">
        <v>#VALUE!</v>
      </c>
    </row>
    <row r="804" spans="1:4" x14ac:dyDescent="0.2">
      <c r="A804" s="713" t="s">
        <v>3532</v>
      </c>
      <c r="B804" s="713" t="s">
        <v>767</v>
      </c>
      <c r="C804" s="2462" t="s">
        <v>767</v>
      </c>
      <c r="D804" s="2462" t="e">
        <v>#VALUE!</v>
      </c>
    </row>
    <row r="805" spans="1:4" ht="13.5" x14ac:dyDescent="0.25">
      <c r="A805" s="649"/>
      <c r="B805" s="649">
        <v>435</v>
      </c>
      <c r="C805" s="2462" t="s">
        <v>3721</v>
      </c>
      <c r="D805" s="2462">
        <v>4350</v>
      </c>
    </row>
    <row r="806" spans="1:4" ht="13.5" x14ac:dyDescent="0.25">
      <c r="A806" s="659" t="s">
        <v>673</v>
      </c>
      <c r="B806" s="659" t="s">
        <v>3532</v>
      </c>
      <c r="C806" s="2462" t="s">
        <v>3532</v>
      </c>
      <c r="D806" s="2462" t="e">
        <v>#VALUE!</v>
      </c>
    </row>
    <row r="807" spans="1:4" ht="13.5" x14ac:dyDescent="0.25">
      <c r="A807" s="649"/>
      <c r="B807" s="649">
        <v>435</v>
      </c>
      <c r="C807" s="2462" t="s">
        <v>3721</v>
      </c>
      <c r="D807" s="2462">
        <v>4350</v>
      </c>
    </row>
    <row r="808" spans="1:4" ht="13.5" x14ac:dyDescent="0.25">
      <c r="A808" s="659" t="s">
        <v>767</v>
      </c>
      <c r="B808" s="659" t="s">
        <v>3532</v>
      </c>
      <c r="C808" s="2462" t="s">
        <v>3532</v>
      </c>
      <c r="D808" s="2462" t="e">
        <v>#VALUE!</v>
      </c>
    </row>
    <row r="809" spans="1:4" ht="13.5" x14ac:dyDescent="0.25">
      <c r="A809" s="649"/>
      <c r="B809" s="649">
        <v>435</v>
      </c>
      <c r="C809" s="2462" t="s">
        <v>3721</v>
      </c>
      <c r="D809" s="2462">
        <v>4350</v>
      </c>
    </row>
    <row r="810" spans="1:4" ht="13.5" x14ac:dyDescent="0.25">
      <c r="A810" s="659" t="s">
        <v>768</v>
      </c>
      <c r="B810" s="659" t="s">
        <v>3532</v>
      </c>
      <c r="C810" s="2462" t="s">
        <v>3532</v>
      </c>
      <c r="D810" s="2462" t="e">
        <v>#VALUE!</v>
      </c>
    </row>
    <row r="811" spans="1:4" ht="13.5" x14ac:dyDescent="0.25">
      <c r="A811" s="649"/>
      <c r="B811" s="649"/>
      <c r="C811" s="2462" t="s">
        <v>23</v>
      </c>
      <c r="D811" s="2462" t="e">
        <v>#VALUE!</v>
      </c>
    </row>
    <row r="812" spans="1:4" ht="13.5" x14ac:dyDescent="0.25">
      <c r="A812" s="659" t="s">
        <v>299</v>
      </c>
      <c r="B812" s="659" t="s">
        <v>3532</v>
      </c>
      <c r="C812" s="2462" t="s">
        <v>3532</v>
      </c>
      <c r="D812" s="2462" t="e">
        <v>#VALUE!</v>
      </c>
    </row>
    <row r="813" spans="1:4" x14ac:dyDescent="0.2">
      <c r="A813" s="30"/>
      <c r="B813" s="30"/>
      <c r="C813" s="2462" t="s">
        <v>23</v>
      </c>
      <c r="D813" s="2462" t="e">
        <v>#VALUE!</v>
      </c>
    </row>
    <row r="814" spans="1:4" x14ac:dyDescent="0.2">
      <c r="A814" s="713">
        <v>17</v>
      </c>
      <c r="B814" s="713" t="s">
        <v>3230</v>
      </c>
      <c r="C814" s="2462" t="s">
        <v>3230</v>
      </c>
      <c r="D814" s="2462" t="e">
        <v>#VALUE!</v>
      </c>
    </row>
    <row r="815" spans="1:4" ht="13.5" x14ac:dyDescent="0.25">
      <c r="A815" s="649"/>
      <c r="B815" s="649">
        <v>658</v>
      </c>
      <c r="C815" s="2462" t="s">
        <v>3722</v>
      </c>
      <c r="D815" s="2462">
        <v>6580</v>
      </c>
    </row>
    <row r="816" spans="1:4" ht="13.5" x14ac:dyDescent="0.25">
      <c r="A816" s="2424"/>
      <c r="B816" s="2424">
        <v>658</v>
      </c>
      <c r="C816" s="2462" t="s">
        <v>3722</v>
      </c>
      <c r="D816" s="2462">
        <v>6580</v>
      </c>
    </row>
    <row r="817" spans="1:4" ht="13.5" x14ac:dyDescent="0.25">
      <c r="A817" s="659" t="s">
        <v>673</v>
      </c>
      <c r="B817" s="659">
        <v>17</v>
      </c>
      <c r="C817" s="2462" t="s">
        <v>2280</v>
      </c>
      <c r="D817" s="2462">
        <v>170</v>
      </c>
    </row>
    <row r="818" spans="1:4" ht="13.5" x14ac:dyDescent="0.25">
      <c r="A818" s="649"/>
      <c r="B818" s="649">
        <v>658</v>
      </c>
      <c r="C818" s="2462" t="s">
        <v>3722</v>
      </c>
      <c r="D818" s="2462">
        <v>6580</v>
      </c>
    </row>
    <row r="819" spans="1:4" ht="13.5" x14ac:dyDescent="0.25">
      <c r="A819" s="659" t="s">
        <v>767</v>
      </c>
      <c r="B819" s="659">
        <v>17</v>
      </c>
      <c r="C819" s="2462" t="s">
        <v>2280</v>
      </c>
      <c r="D819" s="2462">
        <v>170</v>
      </c>
    </row>
    <row r="820" spans="1:4" ht="13.5" x14ac:dyDescent="0.25">
      <c r="A820" s="670"/>
      <c r="B820" s="670">
        <v>658</v>
      </c>
      <c r="C820" s="2462" t="s">
        <v>3722</v>
      </c>
      <c r="D820" s="2462">
        <v>6580</v>
      </c>
    </row>
    <row r="821" spans="1:4" ht="13.5" x14ac:dyDescent="0.25">
      <c r="A821" s="659" t="s">
        <v>768</v>
      </c>
      <c r="B821" s="659">
        <v>17</v>
      </c>
      <c r="C821" s="2462" t="s">
        <v>2280</v>
      </c>
      <c r="D821" s="2462">
        <v>170</v>
      </c>
    </row>
    <row r="822" spans="1:4" ht="13.5" x14ac:dyDescent="0.25">
      <c r="A822" s="649"/>
      <c r="B822" s="649"/>
      <c r="C822" s="2462" t="s">
        <v>23</v>
      </c>
      <c r="D822" s="2462" t="e">
        <v>#VALUE!</v>
      </c>
    </row>
    <row r="823" spans="1:4" ht="13.5" x14ac:dyDescent="0.25">
      <c r="A823" s="659" t="s">
        <v>299</v>
      </c>
      <c r="B823" s="659">
        <v>17</v>
      </c>
      <c r="C823" s="2462" t="s">
        <v>2280</v>
      </c>
      <c r="D823" s="2462">
        <v>170</v>
      </c>
    </row>
    <row r="824" spans="1:4" x14ac:dyDescent="0.2">
      <c r="A824" s="30"/>
      <c r="B824" s="30"/>
      <c r="C824" s="2462" t="s">
        <v>23</v>
      </c>
      <c r="D824" s="2462" t="e">
        <v>#VALUE!</v>
      </c>
    </row>
    <row r="825" spans="1:4" x14ac:dyDescent="0.2">
      <c r="A825" s="713">
        <v>18</v>
      </c>
      <c r="B825" s="713" t="s">
        <v>3232</v>
      </c>
      <c r="C825" s="2462" t="s">
        <v>3232</v>
      </c>
      <c r="D825" s="2462" t="e">
        <v>#VALUE!</v>
      </c>
    </row>
    <row r="826" spans="1:4" ht="13.5" x14ac:dyDescent="0.25">
      <c r="A826" s="649"/>
      <c r="B826" s="649">
        <v>648</v>
      </c>
      <c r="C826" s="2462" t="s">
        <v>3723</v>
      </c>
      <c r="D826" s="2462">
        <v>6480</v>
      </c>
    </row>
    <row r="827" spans="1:4" ht="13.5" x14ac:dyDescent="0.25">
      <c r="A827" s="649"/>
      <c r="B827" s="649">
        <v>648</v>
      </c>
      <c r="C827" s="2462" t="s">
        <v>3723</v>
      </c>
      <c r="D827" s="2462">
        <v>6480</v>
      </c>
    </row>
    <row r="828" spans="1:4" ht="13.5" x14ac:dyDescent="0.25">
      <c r="A828" s="659" t="s">
        <v>673</v>
      </c>
      <c r="B828" s="659">
        <v>18</v>
      </c>
      <c r="C828" s="2462" t="s">
        <v>3724</v>
      </c>
      <c r="D828" s="2462">
        <v>180</v>
      </c>
    </row>
    <row r="829" spans="1:4" ht="13.5" x14ac:dyDescent="0.25">
      <c r="A829" s="649"/>
      <c r="B829" s="649">
        <v>648</v>
      </c>
      <c r="C829" s="2462" t="s">
        <v>3723</v>
      </c>
      <c r="D829" s="2462">
        <v>6480</v>
      </c>
    </row>
    <row r="830" spans="1:4" ht="13.5" x14ac:dyDescent="0.25">
      <c r="A830" s="659" t="s">
        <v>767</v>
      </c>
      <c r="B830" s="659">
        <v>18</v>
      </c>
      <c r="C830" s="2462" t="s">
        <v>3724</v>
      </c>
      <c r="D830" s="2462">
        <v>180</v>
      </c>
    </row>
    <row r="831" spans="1:4" ht="13.5" x14ac:dyDescent="0.25">
      <c r="A831" s="649"/>
      <c r="B831" s="649">
        <v>648</v>
      </c>
      <c r="C831" s="2462" t="s">
        <v>3723</v>
      </c>
      <c r="D831" s="2462">
        <v>6480</v>
      </c>
    </row>
    <row r="832" spans="1:4" ht="13.5" x14ac:dyDescent="0.25">
      <c r="A832" s="659" t="s">
        <v>768</v>
      </c>
      <c r="B832" s="659">
        <v>18</v>
      </c>
      <c r="C832" s="2462" t="s">
        <v>3724</v>
      </c>
      <c r="D832" s="2462">
        <v>180</v>
      </c>
    </row>
    <row r="833" spans="1:5" ht="13.5" x14ac:dyDescent="0.25">
      <c r="A833" s="649"/>
      <c r="B833" s="649"/>
      <c r="C833" s="2462" t="s">
        <v>23</v>
      </c>
      <c r="D833" s="2462" t="e">
        <v>#VALUE!</v>
      </c>
    </row>
    <row r="834" spans="1:5" ht="13.5" x14ac:dyDescent="0.25">
      <c r="A834" s="659" t="s">
        <v>299</v>
      </c>
      <c r="B834" s="659">
        <v>18</v>
      </c>
      <c r="C834" s="2462" t="s">
        <v>3724</v>
      </c>
      <c r="D834" s="2462">
        <v>180</v>
      </c>
    </row>
    <row r="835" spans="1:5" x14ac:dyDescent="0.2">
      <c r="A835" s="30"/>
      <c r="B835" s="30"/>
      <c r="C835" s="2462" t="s">
        <v>23</v>
      </c>
      <c r="D835" s="2462" t="e">
        <v>#VALUE!</v>
      </c>
    </row>
    <row r="836" spans="1:5" x14ac:dyDescent="0.2">
      <c r="A836" s="713">
        <v>19</v>
      </c>
      <c r="B836" s="713" t="s">
        <v>3234</v>
      </c>
      <c r="C836" s="2462" t="s">
        <v>3234</v>
      </c>
      <c r="D836" s="2462" t="e">
        <v>#VALUE!</v>
      </c>
    </row>
    <row r="837" spans="1:5" ht="13.5" x14ac:dyDescent="0.25">
      <c r="A837" s="649"/>
      <c r="B837" s="649">
        <v>652</v>
      </c>
      <c r="C837" s="2462" t="s">
        <v>3725</v>
      </c>
      <c r="D837" s="2462">
        <v>6520</v>
      </c>
    </row>
    <row r="838" spans="1:5" ht="13.5" x14ac:dyDescent="0.25">
      <c r="A838" s="659" t="s">
        <v>673</v>
      </c>
      <c r="B838" s="659">
        <v>19</v>
      </c>
      <c r="C838" s="2462" t="s">
        <v>3726</v>
      </c>
      <c r="D838" s="2462">
        <v>190</v>
      </c>
    </row>
    <row r="839" spans="1:5" ht="13.5" x14ac:dyDescent="0.25">
      <c r="A839" s="649"/>
      <c r="B839" s="649">
        <v>652</v>
      </c>
      <c r="C839" s="2462" t="s">
        <v>3725</v>
      </c>
      <c r="D839" s="2462">
        <v>6520</v>
      </c>
    </row>
    <row r="840" spans="1:5" ht="13.5" x14ac:dyDescent="0.25">
      <c r="A840" s="659" t="s">
        <v>767</v>
      </c>
      <c r="B840" s="659">
        <v>19</v>
      </c>
      <c r="C840" s="2462" t="s">
        <v>3726</v>
      </c>
      <c r="D840" s="2462">
        <v>190</v>
      </c>
    </row>
    <row r="841" spans="1:5" ht="13.5" x14ac:dyDescent="0.25">
      <c r="A841" s="649"/>
      <c r="B841" s="649">
        <v>652</v>
      </c>
      <c r="C841" s="2462" t="s">
        <v>3725</v>
      </c>
      <c r="D841" s="2462">
        <v>6520</v>
      </c>
    </row>
    <row r="842" spans="1:5" ht="13.5" x14ac:dyDescent="0.25">
      <c r="A842" s="659" t="s">
        <v>768</v>
      </c>
      <c r="B842" s="659">
        <v>19</v>
      </c>
      <c r="C842" s="2462" t="s">
        <v>3726</v>
      </c>
      <c r="D842" s="2462">
        <v>190</v>
      </c>
    </row>
    <row r="843" spans="1:5" ht="13.5" x14ac:dyDescent="0.25">
      <c r="A843" s="649"/>
      <c r="B843" s="649"/>
      <c r="C843" s="2462" t="s">
        <v>23</v>
      </c>
      <c r="D843" s="2462" t="e">
        <v>#VALUE!</v>
      </c>
    </row>
    <row r="844" spans="1:5" ht="13.5" x14ac:dyDescent="0.25">
      <c r="A844" s="659" t="s">
        <v>299</v>
      </c>
      <c r="B844" s="659">
        <v>19</v>
      </c>
      <c r="C844" s="2462" t="s">
        <v>3726</v>
      </c>
      <c r="D844" s="2462">
        <v>190</v>
      </c>
    </row>
    <row r="845" spans="1:5" x14ac:dyDescent="0.2">
      <c r="A845" s="30"/>
      <c r="B845" s="30"/>
      <c r="C845" s="2462" t="s">
        <v>23</v>
      </c>
      <c r="D845" s="2462" t="e">
        <v>#VALUE!</v>
      </c>
    </row>
    <row r="846" spans="1:5" x14ac:dyDescent="0.2">
      <c r="A846" s="713">
        <v>20</v>
      </c>
      <c r="B846" s="713" t="s">
        <v>3235</v>
      </c>
      <c r="C846" s="2462" t="s">
        <v>3235</v>
      </c>
      <c r="D846" s="2462" t="e">
        <v>#VALUE!</v>
      </c>
    </row>
    <row r="847" spans="1:5" ht="13.5" x14ac:dyDescent="0.25">
      <c r="A847" s="649"/>
      <c r="B847" s="649">
        <v>1821</v>
      </c>
      <c r="C847" s="2462" t="s">
        <v>3727</v>
      </c>
      <c r="D847" s="2462">
        <v>1821</v>
      </c>
      <c r="E847" s="2462">
        <v>1821</v>
      </c>
    </row>
    <row r="848" spans="1:5" ht="13.5" x14ac:dyDescent="0.25">
      <c r="A848" s="649"/>
      <c r="B848" s="649">
        <v>452</v>
      </c>
      <c r="C848" s="2462" t="s">
        <v>3728</v>
      </c>
      <c r="D848" s="2462">
        <v>4520</v>
      </c>
    </row>
    <row r="849" spans="1:5" ht="13.5" x14ac:dyDescent="0.25">
      <c r="A849" s="659" t="s">
        <v>673</v>
      </c>
      <c r="B849" s="659">
        <v>20</v>
      </c>
      <c r="C849" s="2462" t="s">
        <v>1480</v>
      </c>
      <c r="D849" s="2462">
        <v>200</v>
      </c>
    </row>
    <row r="850" spans="1:5" ht="13.5" x14ac:dyDescent="0.25">
      <c r="A850" s="649"/>
      <c r="B850" s="649">
        <v>1821</v>
      </c>
      <c r="C850" s="2462" t="s">
        <v>3727</v>
      </c>
      <c r="D850" s="2462">
        <v>1821</v>
      </c>
      <c r="E850" s="2462">
        <v>1821</v>
      </c>
    </row>
    <row r="851" spans="1:5" ht="13.5" x14ac:dyDescent="0.25">
      <c r="A851" s="649"/>
      <c r="B851" s="649">
        <v>452</v>
      </c>
      <c r="C851" s="2462" t="s">
        <v>3728</v>
      </c>
      <c r="D851" s="2462">
        <v>4520</v>
      </c>
    </row>
    <row r="852" spans="1:5" ht="13.5" x14ac:dyDescent="0.25">
      <c r="A852" s="659" t="s">
        <v>767</v>
      </c>
      <c r="B852" s="659">
        <v>20</v>
      </c>
      <c r="C852" s="2462" t="s">
        <v>1480</v>
      </c>
      <c r="D852" s="2462">
        <v>200</v>
      </c>
    </row>
    <row r="853" spans="1:5" ht="13.5" x14ac:dyDescent="0.25">
      <c r="A853" s="649"/>
      <c r="B853" s="649">
        <v>1821</v>
      </c>
      <c r="C853" s="2462" t="s">
        <v>3727</v>
      </c>
      <c r="D853" s="2462">
        <v>1821</v>
      </c>
      <c r="E853" s="2462">
        <v>1821</v>
      </c>
    </row>
    <row r="854" spans="1:5" ht="13.5" x14ac:dyDescent="0.25">
      <c r="A854" s="649"/>
      <c r="B854" s="649">
        <v>452</v>
      </c>
      <c r="C854" s="2462" t="s">
        <v>3728</v>
      </c>
      <c r="D854" s="2462">
        <v>4520</v>
      </c>
    </row>
    <row r="855" spans="1:5" ht="13.5" x14ac:dyDescent="0.25">
      <c r="A855" s="659" t="s">
        <v>768</v>
      </c>
      <c r="B855" s="659">
        <v>20</v>
      </c>
      <c r="C855" s="2462" t="s">
        <v>1480</v>
      </c>
      <c r="D855" s="2462">
        <v>200</v>
      </c>
    </row>
    <row r="856" spans="1:5" ht="13.5" x14ac:dyDescent="0.25">
      <c r="A856" s="649"/>
      <c r="B856" s="649"/>
      <c r="C856" s="2462" t="s">
        <v>23</v>
      </c>
      <c r="D856" s="2462" t="e">
        <v>#VALUE!</v>
      </c>
    </row>
    <row r="857" spans="1:5" ht="13.5" x14ac:dyDescent="0.25">
      <c r="A857" s="659" t="s">
        <v>299</v>
      </c>
      <c r="B857" s="659">
        <v>20</v>
      </c>
      <c r="C857" s="2462" t="s">
        <v>1480</v>
      </c>
      <c r="D857" s="2462">
        <v>200</v>
      </c>
    </row>
    <row r="858" spans="1:5" x14ac:dyDescent="0.2">
      <c r="A858" s="30"/>
      <c r="B858" s="30"/>
      <c r="C858" s="2462" t="s">
        <v>23</v>
      </c>
      <c r="D858" s="2462" t="e">
        <v>#VALUE!</v>
      </c>
    </row>
    <row r="859" spans="1:5" x14ac:dyDescent="0.2">
      <c r="A859" s="718">
        <v>21</v>
      </c>
      <c r="B859" s="718" t="s">
        <v>3533</v>
      </c>
      <c r="C859" s="2462" t="s">
        <v>3533</v>
      </c>
      <c r="D859" s="2462" t="e">
        <v>#VALUE!</v>
      </c>
    </row>
    <row r="860" spans="1:5" ht="13.5" x14ac:dyDescent="0.25">
      <c r="A860" s="649"/>
      <c r="B860" s="649">
        <v>641</v>
      </c>
      <c r="C860" s="2462" t="s">
        <v>3729</v>
      </c>
      <c r="D860" s="2462">
        <v>6410</v>
      </c>
    </row>
    <row r="861" spans="1:5" ht="13.5" x14ac:dyDescent="0.25">
      <c r="A861" s="649"/>
      <c r="B861" s="649">
        <v>641</v>
      </c>
      <c r="C861" s="2462" t="s">
        <v>3729</v>
      </c>
      <c r="D861" s="2462">
        <v>6410</v>
      </c>
    </row>
    <row r="862" spans="1:5" ht="13.5" x14ac:dyDescent="0.25">
      <c r="A862" s="659" t="s">
        <v>673</v>
      </c>
      <c r="B862" s="659">
        <v>21</v>
      </c>
      <c r="C862" s="2462" t="s">
        <v>3730</v>
      </c>
      <c r="D862" s="2462">
        <v>210</v>
      </c>
    </row>
    <row r="863" spans="1:5" ht="13.5" x14ac:dyDescent="0.25">
      <c r="A863" s="649"/>
      <c r="B863" s="649">
        <v>641</v>
      </c>
      <c r="C863" s="2462" t="s">
        <v>3729</v>
      </c>
      <c r="D863" s="2462">
        <v>6410</v>
      </c>
    </row>
    <row r="864" spans="1:5" ht="13.5" x14ac:dyDescent="0.25">
      <c r="A864" s="659" t="s">
        <v>767</v>
      </c>
      <c r="B864" s="659">
        <v>21</v>
      </c>
      <c r="C864" s="2462" t="s">
        <v>3730</v>
      </c>
      <c r="D864" s="2462">
        <v>210</v>
      </c>
    </row>
    <row r="865" spans="1:4" ht="13.5" x14ac:dyDescent="0.25">
      <c r="A865" s="649"/>
      <c r="B865" s="649">
        <v>641</v>
      </c>
      <c r="C865" s="2462" t="s">
        <v>3729</v>
      </c>
      <c r="D865" s="2462">
        <v>6410</v>
      </c>
    </row>
    <row r="866" spans="1:4" ht="13.5" x14ac:dyDescent="0.25">
      <c r="A866" s="659" t="s">
        <v>768</v>
      </c>
      <c r="B866" s="659">
        <v>21</v>
      </c>
      <c r="C866" s="2462" t="s">
        <v>3730</v>
      </c>
      <c r="D866" s="2462">
        <v>210</v>
      </c>
    </row>
    <row r="867" spans="1:4" ht="13.5" x14ac:dyDescent="0.25">
      <c r="A867" s="649"/>
      <c r="B867" s="649"/>
      <c r="C867" s="2462" t="s">
        <v>23</v>
      </c>
      <c r="D867" s="2462" t="e">
        <v>#VALUE!</v>
      </c>
    </row>
    <row r="868" spans="1:4" ht="13.5" x14ac:dyDescent="0.25">
      <c r="A868" s="659" t="s">
        <v>299</v>
      </c>
      <c r="B868" s="659">
        <v>21</v>
      </c>
      <c r="C868" s="2462" t="s">
        <v>3730</v>
      </c>
      <c r="D868" s="2462">
        <v>210</v>
      </c>
    </row>
    <row r="869" spans="1:4" x14ac:dyDescent="0.2">
      <c r="A869" s="30"/>
      <c r="B869" s="30"/>
      <c r="C869" s="2462" t="s">
        <v>23</v>
      </c>
      <c r="D869" s="2462" t="e">
        <v>#VALUE!</v>
      </c>
    </row>
    <row r="870" spans="1:4" x14ac:dyDescent="0.2">
      <c r="A870" s="713">
        <v>22</v>
      </c>
      <c r="B870" s="713" t="s">
        <v>3237</v>
      </c>
      <c r="C870" s="2462" t="s">
        <v>3237</v>
      </c>
      <c r="D870" s="2462" t="e">
        <v>#VALUE!</v>
      </c>
    </row>
    <row r="871" spans="1:4" ht="13.5" x14ac:dyDescent="0.25">
      <c r="A871" s="649"/>
      <c r="B871" s="649">
        <v>642</v>
      </c>
      <c r="C871" s="2462" t="s">
        <v>3731</v>
      </c>
      <c r="D871" s="2462">
        <v>6420</v>
      </c>
    </row>
    <row r="872" spans="1:4" ht="13.5" x14ac:dyDescent="0.25">
      <c r="A872" s="649"/>
      <c r="B872" s="649" t="s">
        <v>3534</v>
      </c>
      <c r="C872" s="2462" t="s">
        <v>3534</v>
      </c>
      <c r="D872" s="2462" t="e">
        <v>#VALUE!</v>
      </c>
    </row>
    <row r="873" spans="1:4" ht="13.5" x14ac:dyDescent="0.25">
      <c r="A873" s="659" t="s">
        <v>673</v>
      </c>
      <c r="B873" s="659">
        <v>22</v>
      </c>
      <c r="C873" s="2462" t="s">
        <v>3732</v>
      </c>
      <c r="D873" s="2462">
        <v>220</v>
      </c>
    </row>
    <row r="874" spans="1:4" ht="13.5" x14ac:dyDescent="0.25">
      <c r="A874" s="649"/>
      <c r="B874" s="649">
        <v>642</v>
      </c>
      <c r="C874" s="2462" t="s">
        <v>3731</v>
      </c>
      <c r="D874" s="2462">
        <v>6420</v>
      </c>
    </row>
    <row r="875" spans="1:4" ht="13.5" x14ac:dyDescent="0.25">
      <c r="A875" s="659" t="s">
        <v>767</v>
      </c>
      <c r="B875" s="659">
        <v>22</v>
      </c>
      <c r="C875" s="2462" t="s">
        <v>3732</v>
      </c>
      <c r="D875" s="2462">
        <v>220</v>
      </c>
    </row>
    <row r="876" spans="1:4" ht="13.5" x14ac:dyDescent="0.25">
      <c r="A876" s="649"/>
      <c r="B876" s="649">
        <v>642</v>
      </c>
      <c r="C876" s="2462" t="s">
        <v>3731</v>
      </c>
      <c r="D876" s="2462">
        <v>6420</v>
      </c>
    </row>
    <row r="877" spans="1:4" ht="13.5" x14ac:dyDescent="0.25">
      <c r="A877" s="659" t="s">
        <v>768</v>
      </c>
      <c r="B877" s="659">
        <v>22</v>
      </c>
      <c r="C877" s="2462" t="s">
        <v>3732</v>
      </c>
      <c r="D877" s="2462">
        <v>220</v>
      </c>
    </row>
    <row r="878" spans="1:4" ht="13.5" x14ac:dyDescent="0.25">
      <c r="A878" s="649"/>
      <c r="B878" s="649"/>
      <c r="C878" s="2462" t="s">
        <v>23</v>
      </c>
      <c r="D878" s="2462" t="e">
        <v>#VALUE!</v>
      </c>
    </row>
    <row r="879" spans="1:4" ht="13.5" x14ac:dyDescent="0.25">
      <c r="A879" s="659" t="s">
        <v>299</v>
      </c>
      <c r="B879" s="659">
        <v>22</v>
      </c>
      <c r="C879" s="2462" t="s">
        <v>3732</v>
      </c>
      <c r="D879" s="2462">
        <v>220</v>
      </c>
    </row>
    <row r="880" spans="1:4" x14ac:dyDescent="0.2">
      <c r="A880" s="30"/>
      <c r="B880" s="30"/>
      <c r="C880" s="2462" t="s">
        <v>23</v>
      </c>
      <c r="D880" s="2462" t="e">
        <v>#VALUE!</v>
      </c>
    </row>
    <row r="881" spans="1:4" x14ac:dyDescent="0.2">
      <c r="A881" s="713">
        <v>23</v>
      </c>
      <c r="B881" s="713" t="s">
        <v>3535</v>
      </c>
      <c r="C881" s="2462" t="s">
        <v>3535</v>
      </c>
      <c r="D881" s="2462" t="e">
        <v>#VALUE!</v>
      </c>
    </row>
    <row r="882" spans="1:4" ht="13.5" x14ac:dyDescent="0.25">
      <c r="A882" s="649"/>
      <c r="B882" s="649">
        <v>438</v>
      </c>
      <c r="C882" s="2462" t="s">
        <v>3733</v>
      </c>
      <c r="D882" s="2462">
        <v>4380</v>
      </c>
    </row>
    <row r="883" spans="1:4" ht="13.5" x14ac:dyDescent="0.25">
      <c r="A883" s="659" t="s">
        <v>673</v>
      </c>
      <c r="B883" s="659">
        <v>23</v>
      </c>
      <c r="C883" s="2462" t="s">
        <v>3734</v>
      </c>
      <c r="D883" s="2462">
        <v>230</v>
      </c>
    </row>
    <row r="884" spans="1:4" ht="13.5" x14ac:dyDescent="0.25">
      <c r="A884" s="649"/>
      <c r="B884" s="649">
        <v>438</v>
      </c>
      <c r="C884" s="2462" t="s">
        <v>3733</v>
      </c>
      <c r="D884" s="2462">
        <v>4380</v>
      </c>
    </row>
    <row r="885" spans="1:4" ht="13.5" x14ac:dyDescent="0.25">
      <c r="A885" s="659" t="s">
        <v>767</v>
      </c>
      <c r="B885" s="659">
        <v>23</v>
      </c>
      <c r="C885" s="2462" t="s">
        <v>3734</v>
      </c>
      <c r="D885" s="2462">
        <v>230</v>
      </c>
    </row>
    <row r="886" spans="1:4" ht="13.5" x14ac:dyDescent="0.25">
      <c r="A886" s="649"/>
      <c r="B886" s="649">
        <v>438</v>
      </c>
      <c r="C886" s="2462" t="s">
        <v>3733</v>
      </c>
      <c r="D886" s="2462">
        <v>4380</v>
      </c>
    </row>
    <row r="887" spans="1:4" ht="13.5" x14ac:dyDescent="0.25">
      <c r="A887" s="659" t="s">
        <v>768</v>
      </c>
      <c r="B887" s="659">
        <v>23</v>
      </c>
      <c r="C887" s="2462" t="s">
        <v>3734</v>
      </c>
      <c r="D887" s="2462">
        <v>230</v>
      </c>
    </row>
    <row r="888" spans="1:4" ht="13.5" x14ac:dyDescent="0.25">
      <c r="A888" s="649"/>
      <c r="B888" s="649"/>
      <c r="C888" s="2462" t="s">
        <v>23</v>
      </c>
      <c r="D888" s="2462" t="e">
        <v>#VALUE!</v>
      </c>
    </row>
    <row r="889" spans="1:4" ht="13.5" x14ac:dyDescent="0.25">
      <c r="A889" s="659" t="s">
        <v>299</v>
      </c>
      <c r="B889" s="659">
        <v>23</v>
      </c>
      <c r="C889" s="2462" t="s">
        <v>3734</v>
      </c>
      <c r="D889" s="2462">
        <v>230</v>
      </c>
    </row>
    <row r="890" spans="1:4" x14ac:dyDescent="0.2">
      <c r="A890" s="30"/>
      <c r="B890" s="30"/>
      <c r="C890" s="2462" t="s">
        <v>23</v>
      </c>
      <c r="D890" s="2462" t="e">
        <v>#VALUE!</v>
      </c>
    </row>
    <row r="891" spans="1:4" x14ac:dyDescent="0.2">
      <c r="A891" s="713">
        <v>24</v>
      </c>
      <c r="B891" s="713" t="s">
        <v>3239</v>
      </c>
      <c r="C891" s="2462" t="s">
        <v>3239</v>
      </c>
      <c r="D891" s="2462" t="e">
        <v>#VALUE!</v>
      </c>
    </row>
    <row r="892" spans="1:4" ht="13.5" x14ac:dyDescent="0.25">
      <c r="A892" s="649"/>
      <c r="B892" s="649">
        <v>436</v>
      </c>
      <c r="C892" s="2462" t="s">
        <v>3735</v>
      </c>
      <c r="D892" s="2462">
        <v>4360</v>
      </c>
    </row>
    <row r="893" spans="1:4" ht="13.5" x14ac:dyDescent="0.25">
      <c r="A893" s="649"/>
      <c r="B893" s="649">
        <v>646</v>
      </c>
      <c r="C893" s="2462" t="s">
        <v>3736</v>
      </c>
      <c r="D893" s="2462">
        <v>6460</v>
      </c>
    </row>
    <row r="894" spans="1:4" ht="13.5" x14ac:dyDescent="0.25">
      <c r="A894" s="659" t="s">
        <v>673</v>
      </c>
      <c r="B894" s="659">
        <v>24</v>
      </c>
      <c r="C894" s="2462" t="s">
        <v>3737</v>
      </c>
      <c r="D894" s="2462">
        <v>240</v>
      </c>
    </row>
    <row r="895" spans="1:4" ht="13.5" x14ac:dyDescent="0.25">
      <c r="A895" s="649"/>
      <c r="B895" s="649">
        <v>436</v>
      </c>
      <c r="C895" s="2462" t="s">
        <v>3735</v>
      </c>
      <c r="D895" s="2462">
        <v>4360</v>
      </c>
    </row>
    <row r="896" spans="1:4" ht="13.5" x14ac:dyDescent="0.25">
      <c r="A896" s="649"/>
      <c r="B896" s="649">
        <v>646</v>
      </c>
      <c r="C896" s="2462" t="s">
        <v>3736</v>
      </c>
      <c r="D896" s="2462">
        <v>6460</v>
      </c>
    </row>
    <row r="897" spans="1:4" ht="13.5" x14ac:dyDescent="0.25">
      <c r="A897" s="659" t="s">
        <v>767</v>
      </c>
      <c r="B897" s="659">
        <v>24</v>
      </c>
      <c r="C897" s="2462" t="s">
        <v>3737</v>
      </c>
      <c r="D897" s="2462">
        <v>240</v>
      </c>
    </row>
    <row r="898" spans="1:4" ht="13.5" x14ac:dyDescent="0.25">
      <c r="A898" s="649"/>
      <c r="B898" s="649">
        <v>436</v>
      </c>
      <c r="C898" s="2462" t="s">
        <v>3735</v>
      </c>
      <c r="D898" s="2462">
        <v>4360</v>
      </c>
    </row>
    <row r="899" spans="1:4" ht="13.5" x14ac:dyDescent="0.25">
      <c r="A899" s="649"/>
      <c r="B899" s="649">
        <v>646</v>
      </c>
      <c r="C899" s="2462" t="s">
        <v>3736</v>
      </c>
      <c r="D899" s="2462">
        <v>6460</v>
      </c>
    </row>
    <row r="900" spans="1:4" ht="13.5" x14ac:dyDescent="0.25">
      <c r="A900" s="659" t="s">
        <v>768</v>
      </c>
      <c r="B900" s="659">
        <v>24</v>
      </c>
      <c r="C900" s="2462" t="s">
        <v>3737</v>
      </c>
      <c r="D900" s="2462">
        <v>240</v>
      </c>
    </row>
    <row r="901" spans="1:4" ht="13.5" x14ac:dyDescent="0.25">
      <c r="A901" s="649"/>
      <c r="B901" s="649"/>
      <c r="C901" s="2462" t="s">
        <v>23</v>
      </c>
      <c r="D901" s="2462" t="e">
        <v>#VALUE!</v>
      </c>
    </row>
    <row r="902" spans="1:4" ht="13.5" x14ac:dyDescent="0.25">
      <c r="A902" s="659" t="s">
        <v>299</v>
      </c>
      <c r="B902" s="659">
        <v>24</v>
      </c>
      <c r="C902" s="2462" t="s">
        <v>3737</v>
      </c>
      <c r="D902" s="2462">
        <v>240</v>
      </c>
    </row>
    <row r="903" spans="1:4" x14ac:dyDescent="0.2">
      <c r="A903" s="30"/>
      <c r="B903" s="30"/>
      <c r="C903" s="2462" t="s">
        <v>23</v>
      </c>
      <c r="D903" s="2462" t="e">
        <v>#VALUE!</v>
      </c>
    </row>
    <row r="904" spans="1:4" x14ac:dyDescent="0.2">
      <c r="A904" s="713">
        <v>25</v>
      </c>
      <c r="B904" s="713" t="s">
        <v>704</v>
      </c>
      <c r="C904" s="2462" t="s">
        <v>704</v>
      </c>
      <c r="D904" s="2462" t="e">
        <v>#VALUE!</v>
      </c>
    </row>
    <row r="905" spans="1:4" ht="13.5" x14ac:dyDescent="0.25">
      <c r="A905" s="649"/>
      <c r="B905" s="649">
        <v>439</v>
      </c>
      <c r="C905" s="2462" t="s">
        <v>3738</v>
      </c>
      <c r="D905" s="2462">
        <v>4390</v>
      </c>
    </row>
    <row r="906" spans="1:4" ht="13.5" x14ac:dyDescent="0.25">
      <c r="A906" s="2424"/>
      <c r="B906" s="2424">
        <v>449</v>
      </c>
      <c r="C906" s="2462" t="s">
        <v>3739</v>
      </c>
      <c r="D906" s="2462">
        <v>4490</v>
      </c>
    </row>
    <row r="907" spans="1:4" ht="13.5" x14ac:dyDescent="0.25">
      <c r="A907" s="2424"/>
      <c r="B907" s="2424">
        <v>559</v>
      </c>
      <c r="C907" s="2462" t="s">
        <v>3740</v>
      </c>
      <c r="D907" s="2462">
        <v>5590</v>
      </c>
    </row>
    <row r="908" spans="1:4" ht="13.5" x14ac:dyDescent="0.25">
      <c r="A908" s="2424"/>
      <c r="B908" s="2424">
        <v>655</v>
      </c>
      <c r="C908" s="2462" t="s">
        <v>3741</v>
      </c>
      <c r="D908" s="2462">
        <v>6550</v>
      </c>
    </row>
    <row r="909" spans="1:4" ht="13.5" x14ac:dyDescent="0.25">
      <c r="A909" s="2424"/>
      <c r="B909" s="2424">
        <v>662</v>
      </c>
      <c r="C909" s="2462" t="s">
        <v>3742</v>
      </c>
      <c r="D909" s="2462">
        <v>6620</v>
      </c>
    </row>
    <row r="910" spans="1:4" ht="13.5" x14ac:dyDescent="0.25">
      <c r="A910" s="649"/>
      <c r="B910" s="649">
        <v>664</v>
      </c>
      <c r="C910" s="2462" t="s">
        <v>3743</v>
      </c>
      <c r="D910" s="2462">
        <v>6640</v>
      </c>
    </row>
    <row r="911" spans="1:4" ht="13.5" x14ac:dyDescent="0.25">
      <c r="A911" s="659" t="s">
        <v>673</v>
      </c>
      <c r="B911" s="659">
        <v>25</v>
      </c>
      <c r="C911" s="2462" t="s">
        <v>3744</v>
      </c>
      <c r="D911" s="2462">
        <v>250</v>
      </c>
    </row>
    <row r="912" spans="1:4" ht="13.5" x14ac:dyDescent="0.25">
      <c r="A912" s="649"/>
      <c r="B912" s="649">
        <v>439</v>
      </c>
      <c r="C912" s="2462" t="s">
        <v>3738</v>
      </c>
      <c r="D912" s="2462">
        <v>4390</v>
      </c>
    </row>
    <row r="913" spans="1:4" ht="13.5" x14ac:dyDescent="0.25">
      <c r="A913" s="649"/>
      <c r="B913" s="649">
        <v>559</v>
      </c>
      <c r="C913" s="2462" t="s">
        <v>3740</v>
      </c>
      <c r="D913" s="2462">
        <v>5590</v>
      </c>
    </row>
    <row r="914" spans="1:4" ht="13.5" x14ac:dyDescent="0.25">
      <c r="A914" s="719"/>
      <c r="B914" s="719">
        <v>655</v>
      </c>
      <c r="C914" s="2462" t="s">
        <v>3741</v>
      </c>
      <c r="D914" s="2462">
        <v>6550</v>
      </c>
    </row>
    <row r="915" spans="1:4" ht="13.5" x14ac:dyDescent="0.25">
      <c r="A915" s="649"/>
      <c r="B915" s="649">
        <v>662</v>
      </c>
      <c r="C915" s="2462" t="s">
        <v>3742</v>
      </c>
      <c r="D915" s="2462">
        <v>6620</v>
      </c>
    </row>
    <row r="916" spans="1:4" ht="13.5" x14ac:dyDescent="0.25">
      <c r="A916" s="649"/>
      <c r="B916" s="649">
        <v>664</v>
      </c>
      <c r="C916" s="2462" t="s">
        <v>3743</v>
      </c>
      <c r="D916" s="2462">
        <v>6640</v>
      </c>
    </row>
    <row r="917" spans="1:4" ht="13.5" x14ac:dyDescent="0.25">
      <c r="A917" s="659" t="s">
        <v>767</v>
      </c>
      <c r="B917" s="659">
        <v>25</v>
      </c>
      <c r="C917" s="2462" t="s">
        <v>3744</v>
      </c>
      <c r="D917" s="2462">
        <v>250</v>
      </c>
    </row>
    <row r="918" spans="1:4" ht="13.5" x14ac:dyDescent="0.25">
      <c r="A918" s="649"/>
      <c r="B918" s="649">
        <v>439</v>
      </c>
      <c r="C918" s="2462" t="s">
        <v>3738</v>
      </c>
      <c r="D918" s="2462">
        <v>4390</v>
      </c>
    </row>
    <row r="919" spans="1:4" ht="13.5" x14ac:dyDescent="0.25">
      <c r="A919" s="649"/>
      <c r="B919" s="649">
        <v>559</v>
      </c>
      <c r="C919" s="2462" t="s">
        <v>3740</v>
      </c>
      <c r="D919" s="2462">
        <v>5590</v>
      </c>
    </row>
    <row r="920" spans="1:4" ht="13.5" x14ac:dyDescent="0.25">
      <c r="A920" s="719"/>
      <c r="B920" s="719">
        <v>655</v>
      </c>
      <c r="C920" s="2462" t="s">
        <v>3741</v>
      </c>
      <c r="D920" s="2462">
        <v>6550</v>
      </c>
    </row>
    <row r="921" spans="1:4" ht="13.5" x14ac:dyDescent="0.25">
      <c r="A921" s="649"/>
      <c r="B921" s="649">
        <v>662</v>
      </c>
      <c r="C921" s="2462" t="s">
        <v>3742</v>
      </c>
      <c r="D921" s="2462">
        <v>6620</v>
      </c>
    </row>
    <row r="922" spans="1:4" ht="13.5" x14ac:dyDescent="0.25">
      <c r="A922" s="649"/>
      <c r="B922" s="649">
        <v>664</v>
      </c>
      <c r="C922" s="2462" t="s">
        <v>3743</v>
      </c>
      <c r="D922" s="2462">
        <v>6640</v>
      </c>
    </row>
    <row r="923" spans="1:4" ht="13.5" x14ac:dyDescent="0.25">
      <c r="A923" s="659" t="s">
        <v>768</v>
      </c>
      <c r="B923" s="659">
        <v>25</v>
      </c>
      <c r="C923" s="2462" t="s">
        <v>3744</v>
      </c>
      <c r="D923" s="2462">
        <v>250</v>
      </c>
    </row>
    <row r="924" spans="1:4" ht="13.5" x14ac:dyDescent="0.25">
      <c r="A924" s="649"/>
      <c r="B924" s="649"/>
      <c r="C924" s="2462" t="s">
        <v>23</v>
      </c>
      <c r="D924" s="2462" t="e">
        <v>#VALUE!</v>
      </c>
    </row>
    <row r="925" spans="1:4" ht="13.5" x14ac:dyDescent="0.25">
      <c r="A925" s="659" t="s">
        <v>299</v>
      </c>
      <c r="B925" s="659">
        <v>25</v>
      </c>
      <c r="C925" s="2462" t="s">
        <v>3744</v>
      </c>
      <c r="D925" s="2462">
        <v>250</v>
      </c>
    </row>
    <row r="926" spans="1:4" ht="13.5" x14ac:dyDescent="0.25">
      <c r="A926" s="677" t="s">
        <v>766</v>
      </c>
      <c r="B926" s="677" t="s">
        <v>3506</v>
      </c>
      <c r="C926" s="2462" t="s">
        <v>3506</v>
      </c>
      <c r="D926" s="2462" t="e">
        <v>#VALUE!</v>
      </c>
    </row>
    <row r="927" spans="1:4" ht="13.5" x14ac:dyDescent="0.25">
      <c r="A927" s="679"/>
      <c r="B927" s="679">
        <v>655</v>
      </c>
      <c r="C927" s="2462" t="s">
        <v>3741</v>
      </c>
      <c r="D927" s="2462">
        <v>6550</v>
      </c>
    </row>
    <row r="928" spans="1:4" ht="13.5" x14ac:dyDescent="0.25">
      <c r="A928" s="679"/>
      <c r="B928" s="679">
        <v>655</v>
      </c>
      <c r="C928" s="2462" t="s">
        <v>3741</v>
      </c>
      <c r="D928" s="2462">
        <v>6550</v>
      </c>
    </row>
    <row r="929" spans="1:4" x14ac:dyDescent="0.2">
      <c r="A929" s="30"/>
      <c r="B929" s="30"/>
      <c r="C929" s="2462" t="s">
        <v>23</v>
      </c>
      <c r="D929" s="2462" t="e">
        <v>#VALUE!</v>
      </c>
    </row>
    <row r="930" spans="1:4" ht="13.5" x14ac:dyDescent="0.25">
      <c r="A930" s="677" t="s">
        <v>766</v>
      </c>
      <c r="B930" s="677">
        <v>449</v>
      </c>
      <c r="C930" s="2462" t="s">
        <v>3739</v>
      </c>
      <c r="D930" s="2462">
        <v>4490</v>
      </c>
    </row>
    <row r="931" spans="1:4" ht="13.5" x14ac:dyDescent="0.25">
      <c r="A931" s="679"/>
      <c r="B931" s="679">
        <v>449</v>
      </c>
      <c r="C931" s="2462" t="s">
        <v>3739</v>
      </c>
      <c r="D931" s="2462">
        <v>4490</v>
      </c>
    </row>
    <row r="932" spans="1:4" ht="13.5" x14ac:dyDescent="0.25">
      <c r="A932" s="679"/>
      <c r="B932" s="679">
        <v>449</v>
      </c>
      <c r="C932" s="2462" t="s">
        <v>3739</v>
      </c>
      <c r="D932" s="2462">
        <v>4490</v>
      </c>
    </row>
    <row r="933" spans="1:4" x14ac:dyDescent="0.2">
      <c r="A933" s="30"/>
      <c r="B933" s="30"/>
      <c r="C933" s="2462" t="s">
        <v>23</v>
      </c>
      <c r="D933" s="2462" t="e">
        <v>#VALUE!</v>
      </c>
    </row>
    <row r="934" spans="1:4" ht="13.5" x14ac:dyDescent="0.25">
      <c r="A934" s="677" t="s">
        <v>766</v>
      </c>
      <c r="B934" s="677" t="s">
        <v>3536</v>
      </c>
      <c r="C934" s="2462" t="s">
        <v>3536</v>
      </c>
      <c r="D934" s="2462" t="e">
        <v>#VALUE!</v>
      </c>
    </row>
    <row r="935" spans="1:4" ht="13.5" x14ac:dyDescent="0.25">
      <c r="A935" s="679"/>
      <c r="B935" s="679">
        <v>559</v>
      </c>
      <c r="C935" s="2462" t="s">
        <v>3740</v>
      </c>
      <c r="D935" s="2462">
        <v>5590</v>
      </c>
    </row>
    <row r="936" spans="1:4" ht="13.5" x14ac:dyDescent="0.25">
      <c r="A936" s="679"/>
      <c r="B936" s="679">
        <v>559</v>
      </c>
      <c r="C936" s="2462" t="s">
        <v>3740</v>
      </c>
      <c r="D936" s="2462">
        <v>5590</v>
      </c>
    </row>
    <row r="937" spans="1:4" x14ac:dyDescent="0.2">
      <c r="A937" s="30"/>
      <c r="B937" s="30"/>
      <c r="C937" s="2462" t="s">
        <v>23</v>
      </c>
      <c r="D937" s="2462" t="e">
        <v>#VALUE!</v>
      </c>
    </row>
    <row r="938" spans="1:4" x14ac:dyDescent="0.2">
      <c r="A938" s="713">
        <v>26</v>
      </c>
      <c r="B938" s="713" t="s">
        <v>3537</v>
      </c>
      <c r="C938" s="2462" t="s">
        <v>3537</v>
      </c>
      <c r="D938" s="2462" t="e">
        <v>#VALUE!</v>
      </c>
    </row>
    <row r="939" spans="1:4" ht="13.5" x14ac:dyDescent="0.25">
      <c r="A939" s="655"/>
      <c r="B939" s="655">
        <v>110</v>
      </c>
      <c r="C939" s="2462" t="s">
        <v>3745</v>
      </c>
      <c r="D939" s="2462">
        <v>1100</v>
      </c>
    </row>
    <row r="940" spans="1:4" ht="13.5" x14ac:dyDescent="0.25">
      <c r="A940" s="655"/>
      <c r="B940" s="655">
        <v>130</v>
      </c>
      <c r="C940" s="2462" t="s">
        <v>3746</v>
      </c>
      <c r="D940" s="2462">
        <v>1300</v>
      </c>
    </row>
    <row r="941" spans="1:4" ht="13.5" x14ac:dyDescent="0.25">
      <c r="A941" s="655"/>
      <c r="B941" s="655">
        <v>131</v>
      </c>
      <c r="C941" s="2462" t="s">
        <v>3747</v>
      </c>
      <c r="D941" s="2462">
        <v>1310</v>
      </c>
    </row>
    <row r="942" spans="1:4" ht="13.5" x14ac:dyDescent="0.25">
      <c r="A942" s="655"/>
      <c r="B942" s="655">
        <v>132</v>
      </c>
      <c r="C942" s="2462" t="s">
        <v>3748</v>
      </c>
      <c r="D942" s="2462">
        <v>1320</v>
      </c>
    </row>
    <row r="943" spans="1:4" ht="13.5" x14ac:dyDescent="0.25">
      <c r="A943" s="655"/>
      <c r="B943" s="655">
        <v>135</v>
      </c>
      <c r="C943" s="2462" t="s">
        <v>3749</v>
      </c>
      <c r="D943" s="2462">
        <v>1350</v>
      </c>
    </row>
    <row r="944" spans="1:4" ht="13.5" x14ac:dyDescent="0.25">
      <c r="A944" s="655"/>
      <c r="B944" s="655">
        <v>141</v>
      </c>
      <c r="C944" s="2462" t="s">
        <v>3750</v>
      </c>
      <c r="D944" s="2462">
        <v>1410</v>
      </c>
    </row>
    <row r="945" spans="1:4" ht="13.5" x14ac:dyDescent="0.25">
      <c r="A945" s="655"/>
      <c r="B945" s="655">
        <v>142</v>
      </c>
      <c r="C945" s="2462" t="s">
        <v>3751</v>
      </c>
      <c r="D945" s="2462">
        <v>1420</v>
      </c>
    </row>
    <row r="946" spans="1:4" ht="13.5" x14ac:dyDescent="0.25">
      <c r="A946" s="655"/>
      <c r="B946" s="655">
        <v>143</v>
      </c>
      <c r="C946" s="2462" t="s">
        <v>3752</v>
      </c>
      <c r="D946" s="2462">
        <v>1430</v>
      </c>
    </row>
    <row r="947" spans="1:4" ht="13.5" x14ac:dyDescent="0.25">
      <c r="A947" s="655"/>
      <c r="B947" s="655">
        <v>144</v>
      </c>
      <c r="C947" s="2462" t="s">
        <v>3753</v>
      </c>
      <c r="D947" s="2462">
        <v>1440</v>
      </c>
    </row>
    <row r="948" spans="1:4" ht="13.5" x14ac:dyDescent="0.25">
      <c r="A948" s="655"/>
      <c r="B948" s="655">
        <v>145</v>
      </c>
      <c r="C948" s="2462" t="s">
        <v>3754</v>
      </c>
      <c r="D948" s="2462">
        <v>1450</v>
      </c>
    </row>
    <row r="949" spans="1:4" ht="13.5" x14ac:dyDescent="0.25">
      <c r="A949" s="655"/>
      <c r="B949" s="655">
        <v>146</v>
      </c>
      <c r="C949" s="2462" t="s">
        <v>3755</v>
      </c>
      <c r="D949" s="2462">
        <v>1460</v>
      </c>
    </row>
    <row r="950" spans="1:4" ht="13.5" x14ac:dyDescent="0.25">
      <c r="A950" s="655"/>
      <c r="B950" s="655">
        <v>147</v>
      </c>
      <c r="C950" s="2462" t="s">
        <v>3756</v>
      </c>
      <c r="D950" s="2462">
        <v>1470</v>
      </c>
    </row>
    <row r="951" spans="1:4" ht="13.5" x14ac:dyDescent="0.25">
      <c r="A951" s="655"/>
      <c r="B951" s="655">
        <v>150</v>
      </c>
      <c r="C951" s="2462" t="s">
        <v>3757</v>
      </c>
      <c r="D951" s="2462">
        <v>1500</v>
      </c>
    </row>
    <row r="952" spans="1:4" ht="13.5" x14ac:dyDescent="0.25">
      <c r="A952" s="655"/>
      <c r="B952" s="655">
        <v>151</v>
      </c>
      <c r="C952" s="2462" t="s">
        <v>3758</v>
      </c>
      <c r="D952" s="2462">
        <v>1510</v>
      </c>
    </row>
    <row r="953" spans="1:4" ht="13.5" x14ac:dyDescent="0.25">
      <c r="A953" s="655"/>
      <c r="B953" s="655">
        <v>153</v>
      </c>
      <c r="C953" s="2462" t="s">
        <v>3759</v>
      </c>
      <c r="D953" s="2462">
        <v>1530</v>
      </c>
    </row>
    <row r="954" spans="1:4" ht="13.5" x14ac:dyDescent="0.25">
      <c r="A954" s="655"/>
      <c r="B954" s="655">
        <v>154</v>
      </c>
      <c r="C954" s="2462" t="s">
        <v>3760</v>
      </c>
      <c r="D954" s="2462">
        <v>1540</v>
      </c>
    </row>
    <row r="955" spans="1:4" ht="13.5" x14ac:dyDescent="0.25">
      <c r="A955" s="655"/>
      <c r="B955" s="655">
        <v>155</v>
      </c>
      <c r="C955" s="2462" t="s">
        <v>3761</v>
      </c>
      <c r="D955" s="2462">
        <v>1550</v>
      </c>
    </row>
    <row r="956" spans="1:4" ht="13.5" x14ac:dyDescent="0.25">
      <c r="A956" s="655"/>
      <c r="B956" s="655">
        <v>156</v>
      </c>
      <c r="C956" s="2462" t="s">
        <v>3762</v>
      </c>
      <c r="D956" s="2462">
        <v>1560</v>
      </c>
    </row>
    <row r="957" spans="1:4" ht="13.5" x14ac:dyDescent="0.25">
      <c r="A957" s="655"/>
      <c r="B957" s="655">
        <v>160</v>
      </c>
      <c r="C957" s="2462" t="s">
        <v>3763</v>
      </c>
      <c r="D957" s="2462">
        <v>1600</v>
      </c>
    </row>
    <row r="958" spans="1:4" ht="13.5" x14ac:dyDescent="0.25">
      <c r="A958" s="655"/>
      <c r="B958" s="655">
        <v>161</v>
      </c>
      <c r="C958" s="2462" t="s">
        <v>3764</v>
      </c>
      <c r="D958" s="2462">
        <v>1610</v>
      </c>
    </row>
    <row r="959" spans="1:4" ht="13.5" x14ac:dyDescent="0.25">
      <c r="A959" s="655"/>
      <c r="B959" s="655">
        <v>162</v>
      </c>
      <c r="C959" s="2462" t="s">
        <v>3765</v>
      </c>
      <c r="D959" s="2462">
        <v>1620</v>
      </c>
    </row>
    <row r="960" spans="1:4" ht="13.5" x14ac:dyDescent="0.25">
      <c r="A960" s="655"/>
      <c r="B960" s="655">
        <v>163</v>
      </c>
      <c r="C960" s="2462" t="s">
        <v>3766</v>
      </c>
      <c r="D960" s="2462">
        <v>1630</v>
      </c>
    </row>
    <row r="961" spans="1:4" ht="13.5" x14ac:dyDescent="0.25">
      <c r="A961" s="655"/>
      <c r="B961" s="655">
        <v>164</v>
      </c>
      <c r="C961" s="2462" t="s">
        <v>3767</v>
      </c>
      <c r="D961" s="2462">
        <v>1640</v>
      </c>
    </row>
    <row r="962" spans="1:4" ht="13.5" x14ac:dyDescent="0.25">
      <c r="A962" s="655"/>
      <c r="B962" s="655">
        <v>170</v>
      </c>
      <c r="C962" s="2462" t="s">
        <v>3768</v>
      </c>
      <c r="D962" s="2462">
        <v>1700</v>
      </c>
    </row>
    <row r="963" spans="1:4" ht="13.5" x14ac:dyDescent="0.25">
      <c r="A963" s="655"/>
      <c r="B963" s="655">
        <v>171</v>
      </c>
      <c r="C963" s="2462" t="s">
        <v>3769</v>
      </c>
      <c r="D963" s="2462">
        <v>1710</v>
      </c>
    </row>
    <row r="964" spans="1:4" ht="13.5" x14ac:dyDescent="0.25">
      <c r="A964" s="655"/>
      <c r="B964" s="655">
        <v>172</v>
      </c>
      <c r="C964" s="2462" t="s">
        <v>3770</v>
      </c>
      <c r="D964" s="2462">
        <v>1720</v>
      </c>
    </row>
    <row r="965" spans="1:4" ht="13.5" x14ac:dyDescent="0.25">
      <c r="A965" s="655"/>
      <c r="B965" s="655">
        <v>173</v>
      </c>
      <c r="C965" s="2462" t="s">
        <v>3771</v>
      </c>
      <c r="D965" s="2462">
        <v>1730</v>
      </c>
    </row>
    <row r="966" spans="1:4" ht="13.5" x14ac:dyDescent="0.25">
      <c r="A966" s="655"/>
      <c r="B966" s="655">
        <v>174</v>
      </c>
      <c r="C966" s="2462" t="s">
        <v>3772</v>
      </c>
      <c r="D966" s="2462">
        <v>1740</v>
      </c>
    </row>
    <row r="967" spans="1:4" ht="13.5" x14ac:dyDescent="0.25">
      <c r="A967" s="655">
        <v>1821</v>
      </c>
      <c r="B967" s="655" t="s">
        <v>560</v>
      </c>
      <c r="C967" s="2462" t="s">
        <v>560</v>
      </c>
      <c r="D967" s="2462" t="e">
        <v>#VALUE!</v>
      </c>
    </row>
    <row r="968" spans="1:4" ht="13.5" x14ac:dyDescent="0.25">
      <c r="A968" s="655"/>
      <c r="B968" s="655">
        <v>182</v>
      </c>
      <c r="C968" s="2462" t="s">
        <v>3773</v>
      </c>
      <c r="D968" s="2462">
        <v>1820</v>
      </c>
    </row>
    <row r="969" spans="1:4" ht="13.5" x14ac:dyDescent="0.25">
      <c r="A969" s="655"/>
      <c r="B969" s="655">
        <v>183</v>
      </c>
      <c r="C969" s="2462" t="s">
        <v>3774</v>
      </c>
      <c r="D969" s="2462">
        <v>1830</v>
      </c>
    </row>
    <row r="970" spans="1:4" ht="13.5" x14ac:dyDescent="0.25">
      <c r="A970" s="655"/>
      <c r="B970" s="655">
        <v>185</v>
      </c>
      <c r="C970" s="2462" t="s">
        <v>3775</v>
      </c>
      <c r="D970" s="2462">
        <v>1850</v>
      </c>
    </row>
    <row r="971" spans="1:4" ht="13.5" x14ac:dyDescent="0.25">
      <c r="A971" s="655"/>
      <c r="B971" s="655">
        <v>188</v>
      </c>
      <c r="C971" s="2462" t="s">
        <v>3776</v>
      </c>
      <c r="D971" s="2462">
        <v>1880</v>
      </c>
    </row>
    <row r="972" spans="1:4" ht="13.5" x14ac:dyDescent="0.25">
      <c r="A972" s="655"/>
      <c r="B972" s="655">
        <v>190</v>
      </c>
      <c r="C972" s="2462" t="s">
        <v>3777</v>
      </c>
      <c r="D972" s="2462">
        <v>1900</v>
      </c>
    </row>
    <row r="973" spans="1:4" ht="13.5" x14ac:dyDescent="0.25">
      <c r="A973" s="659" t="s">
        <v>673</v>
      </c>
      <c r="B973" s="659">
        <v>26</v>
      </c>
      <c r="C973" s="2462" t="s">
        <v>3778</v>
      </c>
      <c r="D973" s="2462">
        <v>260</v>
      </c>
    </row>
    <row r="974" spans="1:4" ht="13.5" x14ac:dyDescent="0.25">
      <c r="A974" s="649"/>
      <c r="B974" s="649">
        <v>110</v>
      </c>
      <c r="C974" s="2462" t="s">
        <v>3745</v>
      </c>
      <c r="D974" s="2462">
        <v>1100</v>
      </c>
    </row>
    <row r="975" spans="1:4" ht="13.5" x14ac:dyDescent="0.25">
      <c r="A975" s="649"/>
      <c r="B975" s="649">
        <v>130</v>
      </c>
      <c r="C975" s="2462" t="s">
        <v>3746</v>
      </c>
      <c r="D975" s="2462">
        <v>1300</v>
      </c>
    </row>
    <row r="976" spans="1:4" ht="13.5" x14ac:dyDescent="0.25">
      <c r="A976" s="649"/>
      <c r="B976" s="649">
        <v>131</v>
      </c>
      <c r="C976" s="2462" t="s">
        <v>3747</v>
      </c>
      <c r="D976" s="2462">
        <v>1310</v>
      </c>
    </row>
    <row r="977" spans="1:4" ht="13.5" x14ac:dyDescent="0.25">
      <c r="A977" s="649"/>
      <c r="B977" s="649">
        <v>132</v>
      </c>
      <c r="C977" s="2462" t="s">
        <v>3748</v>
      </c>
      <c r="D977" s="2462">
        <v>1320</v>
      </c>
    </row>
    <row r="978" spans="1:4" ht="13.5" x14ac:dyDescent="0.25">
      <c r="A978" s="649"/>
      <c r="B978" s="649">
        <v>135</v>
      </c>
      <c r="C978" s="2462" t="s">
        <v>3749</v>
      </c>
      <c r="D978" s="2462">
        <v>1350</v>
      </c>
    </row>
    <row r="979" spans="1:4" ht="13.5" x14ac:dyDescent="0.25">
      <c r="A979" s="649"/>
      <c r="B979" s="649">
        <v>141</v>
      </c>
      <c r="C979" s="2462" t="s">
        <v>3750</v>
      </c>
      <c r="D979" s="2462">
        <v>1410</v>
      </c>
    </row>
    <row r="980" spans="1:4" ht="13.5" x14ac:dyDescent="0.25">
      <c r="A980" s="649"/>
      <c r="B980" s="649">
        <v>142</v>
      </c>
      <c r="C980" s="2462" t="s">
        <v>3751</v>
      </c>
      <c r="D980" s="2462">
        <v>1420</v>
      </c>
    </row>
    <row r="981" spans="1:4" ht="13.5" x14ac:dyDescent="0.25">
      <c r="A981" s="649"/>
      <c r="B981" s="649">
        <v>143</v>
      </c>
      <c r="C981" s="2462" t="s">
        <v>3752</v>
      </c>
      <c r="D981" s="2462">
        <v>1430</v>
      </c>
    </row>
    <row r="982" spans="1:4" ht="13.5" x14ac:dyDescent="0.25">
      <c r="A982" s="649"/>
      <c r="B982" s="649">
        <v>144</v>
      </c>
      <c r="C982" s="2462" t="s">
        <v>3753</v>
      </c>
      <c r="D982" s="2462">
        <v>1440</v>
      </c>
    </row>
    <row r="983" spans="1:4" ht="13.5" x14ac:dyDescent="0.25">
      <c r="A983" s="649"/>
      <c r="B983" s="649">
        <v>145</v>
      </c>
      <c r="C983" s="2462" t="s">
        <v>3754</v>
      </c>
      <c r="D983" s="2462">
        <v>1450</v>
      </c>
    </row>
    <row r="984" spans="1:4" ht="13.5" x14ac:dyDescent="0.25">
      <c r="A984" s="649"/>
      <c r="B984" s="649">
        <v>146</v>
      </c>
      <c r="C984" s="2462" t="s">
        <v>3755</v>
      </c>
      <c r="D984" s="2462">
        <v>1460</v>
      </c>
    </row>
    <row r="985" spans="1:4" ht="13.5" x14ac:dyDescent="0.25">
      <c r="A985" s="649"/>
      <c r="B985" s="649">
        <v>147</v>
      </c>
      <c r="C985" s="2462" t="s">
        <v>3756</v>
      </c>
      <c r="D985" s="2462">
        <v>1470</v>
      </c>
    </row>
    <row r="986" spans="1:4" ht="13.5" x14ac:dyDescent="0.25">
      <c r="A986" s="649"/>
      <c r="B986" s="649">
        <v>150</v>
      </c>
      <c r="C986" s="2462" t="s">
        <v>3757</v>
      </c>
      <c r="D986" s="2462">
        <v>1500</v>
      </c>
    </row>
    <row r="987" spans="1:4" ht="13.5" x14ac:dyDescent="0.25">
      <c r="A987" s="649"/>
      <c r="B987" s="649">
        <v>151</v>
      </c>
      <c r="C987" s="2462" t="s">
        <v>3758</v>
      </c>
      <c r="D987" s="2462">
        <v>1510</v>
      </c>
    </row>
    <row r="988" spans="1:4" ht="13.5" x14ac:dyDescent="0.25">
      <c r="A988" s="649"/>
      <c r="B988" s="649">
        <v>153</v>
      </c>
      <c r="C988" s="2462" t="s">
        <v>3759</v>
      </c>
      <c r="D988" s="2462">
        <v>1530</v>
      </c>
    </row>
    <row r="989" spans="1:4" ht="13.5" x14ac:dyDescent="0.25">
      <c r="A989" s="649"/>
      <c r="B989" s="649">
        <v>154</v>
      </c>
      <c r="C989" s="2462" t="s">
        <v>3760</v>
      </c>
      <c r="D989" s="2462">
        <v>1540</v>
      </c>
    </row>
    <row r="990" spans="1:4" ht="13.5" x14ac:dyDescent="0.25">
      <c r="A990" s="649"/>
      <c r="B990" s="649">
        <v>155</v>
      </c>
      <c r="C990" s="2462" t="s">
        <v>3761</v>
      </c>
      <c r="D990" s="2462">
        <v>1550</v>
      </c>
    </row>
    <row r="991" spans="1:4" ht="13.5" x14ac:dyDescent="0.25">
      <c r="A991" s="649"/>
      <c r="B991" s="649">
        <v>156</v>
      </c>
      <c r="C991" s="2462" t="s">
        <v>3762</v>
      </c>
      <c r="D991" s="2462">
        <v>1560</v>
      </c>
    </row>
    <row r="992" spans="1:4" ht="13.5" x14ac:dyDescent="0.25">
      <c r="A992" s="649"/>
      <c r="B992" s="649">
        <v>160</v>
      </c>
      <c r="C992" s="2462" t="s">
        <v>3763</v>
      </c>
      <c r="D992" s="2462">
        <v>1600</v>
      </c>
    </row>
    <row r="993" spans="1:5" ht="13.5" x14ac:dyDescent="0.25">
      <c r="A993" s="649"/>
      <c r="B993" s="649">
        <v>161</v>
      </c>
      <c r="C993" s="2462" t="s">
        <v>3764</v>
      </c>
      <c r="D993" s="2462">
        <v>1610</v>
      </c>
    </row>
    <row r="994" spans="1:5" ht="13.5" x14ac:dyDescent="0.25">
      <c r="A994" s="649"/>
      <c r="B994" s="649">
        <v>162</v>
      </c>
      <c r="C994" s="2462" t="s">
        <v>3765</v>
      </c>
      <c r="D994" s="2462">
        <v>1620</v>
      </c>
    </row>
    <row r="995" spans="1:5" ht="13.5" x14ac:dyDescent="0.25">
      <c r="A995" s="649"/>
      <c r="B995" s="649">
        <v>163</v>
      </c>
      <c r="C995" s="2462" t="s">
        <v>3766</v>
      </c>
      <c r="D995" s="2462">
        <v>1630</v>
      </c>
    </row>
    <row r="996" spans="1:5" ht="13.5" x14ac:dyDescent="0.25">
      <c r="A996" s="649"/>
      <c r="B996" s="649">
        <v>164</v>
      </c>
      <c r="C996" s="2462" t="s">
        <v>3767</v>
      </c>
      <c r="D996" s="2462">
        <v>1640</v>
      </c>
    </row>
    <row r="997" spans="1:5" ht="13.5" x14ac:dyDescent="0.25">
      <c r="A997" s="649"/>
      <c r="B997" s="649">
        <v>170</v>
      </c>
      <c r="C997" s="2462" t="s">
        <v>3768</v>
      </c>
      <c r="D997" s="2462">
        <v>1700</v>
      </c>
    </row>
    <row r="998" spans="1:5" ht="13.5" x14ac:dyDescent="0.25">
      <c r="A998" s="649"/>
      <c r="B998" s="649">
        <v>171</v>
      </c>
      <c r="C998" s="2462" t="s">
        <v>3769</v>
      </c>
      <c r="D998" s="2462">
        <v>1710</v>
      </c>
    </row>
    <row r="999" spans="1:5" ht="13.5" x14ac:dyDescent="0.25">
      <c r="A999" s="649"/>
      <c r="B999" s="649">
        <v>172</v>
      </c>
      <c r="C999" s="2462" t="s">
        <v>3770</v>
      </c>
      <c r="D999" s="2462">
        <v>1720</v>
      </c>
    </row>
    <row r="1000" spans="1:5" ht="13.5" x14ac:dyDescent="0.25">
      <c r="A1000" s="649"/>
      <c r="B1000" s="649">
        <v>173</v>
      </c>
      <c r="C1000" s="2462" t="s">
        <v>3771</v>
      </c>
      <c r="D1000" s="2462">
        <v>1730</v>
      </c>
    </row>
    <row r="1001" spans="1:5" ht="13.5" x14ac:dyDescent="0.25">
      <c r="A1001" s="649"/>
      <c r="B1001" s="649">
        <v>174</v>
      </c>
      <c r="C1001" s="2462" t="s">
        <v>3772</v>
      </c>
      <c r="D1001" s="2462">
        <v>1740</v>
      </c>
    </row>
    <row r="1002" spans="1:5" ht="13.5" x14ac:dyDescent="0.25">
      <c r="A1002" s="649"/>
      <c r="B1002" s="649">
        <v>1820</v>
      </c>
      <c r="C1002" s="2462" t="s">
        <v>3779</v>
      </c>
      <c r="D1002" s="2462">
        <v>1820</v>
      </c>
      <c r="E1002" s="2462">
        <v>1820</v>
      </c>
    </row>
    <row r="1003" spans="1:5" ht="13.5" x14ac:dyDescent="0.25">
      <c r="A1003" s="649"/>
      <c r="B1003" s="649">
        <v>183</v>
      </c>
      <c r="C1003" s="2462" t="s">
        <v>3774</v>
      </c>
      <c r="D1003" s="2462">
        <v>1830</v>
      </c>
    </row>
    <row r="1004" spans="1:5" ht="13.5" x14ac:dyDescent="0.25">
      <c r="A1004" s="649"/>
      <c r="B1004" s="649">
        <v>184</v>
      </c>
      <c r="C1004" s="2462" t="s">
        <v>3780</v>
      </c>
      <c r="D1004" s="2462">
        <v>1840</v>
      </c>
    </row>
    <row r="1005" spans="1:5" ht="13.5" x14ac:dyDescent="0.25">
      <c r="A1005" s="649"/>
      <c r="B1005" s="649">
        <v>185</v>
      </c>
      <c r="C1005" s="2462" t="s">
        <v>3775</v>
      </c>
      <c r="D1005" s="2462">
        <v>1850</v>
      </c>
    </row>
    <row r="1006" spans="1:5" ht="13.5" x14ac:dyDescent="0.25">
      <c r="A1006" s="649"/>
      <c r="B1006" s="649">
        <v>186</v>
      </c>
      <c r="C1006" s="2462" t="s">
        <v>3781</v>
      </c>
      <c r="D1006" s="2462">
        <v>1860</v>
      </c>
    </row>
    <row r="1007" spans="1:5" ht="13.5" x14ac:dyDescent="0.25">
      <c r="A1007" s="649"/>
      <c r="B1007" s="649">
        <v>188</v>
      </c>
      <c r="C1007" s="2462" t="s">
        <v>3776</v>
      </c>
      <c r="D1007" s="2462">
        <v>1880</v>
      </c>
    </row>
    <row r="1008" spans="1:5" ht="13.5" x14ac:dyDescent="0.25">
      <c r="A1008" s="649"/>
      <c r="B1008" s="649">
        <v>190</v>
      </c>
      <c r="C1008" s="2462" t="s">
        <v>3777</v>
      </c>
      <c r="D1008" s="2462">
        <v>1900</v>
      </c>
    </row>
    <row r="1009" spans="1:5" ht="13.5" x14ac:dyDescent="0.25">
      <c r="A1009" s="659" t="s">
        <v>767</v>
      </c>
      <c r="B1009" s="659">
        <v>26</v>
      </c>
      <c r="C1009" s="2462" t="s">
        <v>3778</v>
      </c>
      <c r="D1009" s="2462">
        <v>260</v>
      </c>
    </row>
    <row r="1010" spans="1:5" ht="13.5" x14ac:dyDescent="0.25">
      <c r="A1010" s="649"/>
      <c r="B1010" s="649">
        <v>100</v>
      </c>
      <c r="C1010" s="2462" t="s">
        <v>3782</v>
      </c>
      <c r="D1010" s="2462">
        <v>1000</v>
      </c>
    </row>
    <row r="1011" spans="1:5" ht="13.5" x14ac:dyDescent="0.25">
      <c r="A1011" s="649"/>
      <c r="B1011" s="649">
        <v>110</v>
      </c>
      <c r="C1011" s="2462" t="s">
        <v>3745</v>
      </c>
      <c r="D1011" s="2462">
        <v>1100</v>
      </c>
    </row>
    <row r="1012" spans="1:5" ht="13.5" x14ac:dyDescent="0.25">
      <c r="A1012" s="649"/>
      <c r="B1012" s="649">
        <v>130</v>
      </c>
      <c r="C1012" s="2462" t="s">
        <v>3746</v>
      </c>
      <c r="D1012" s="2462">
        <v>1300</v>
      </c>
    </row>
    <row r="1013" spans="1:5" ht="13.5" x14ac:dyDescent="0.25">
      <c r="A1013" s="649"/>
      <c r="B1013" s="649">
        <v>131</v>
      </c>
      <c r="C1013" s="2462" t="s">
        <v>3747</v>
      </c>
      <c r="D1013" s="2462">
        <v>1310</v>
      </c>
    </row>
    <row r="1014" spans="1:5" ht="13.5" x14ac:dyDescent="0.25">
      <c r="A1014" s="649"/>
      <c r="B1014" s="649">
        <v>132</v>
      </c>
      <c r="C1014" s="2462" t="s">
        <v>3748</v>
      </c>
      <c r="D1014" s="2462">
        <v>1320</v>
      </c>
    </row>
    <row r="1015" spans="1:5" ht="13.5" x14ac:dyDescent="0.25">
      <c r="A1015" s="649"/>
      <c r="B1015" s="649">
        <v>135</v>
      </c>
      <c r="C1015" s="2462" t="s">
        <v>3749</v>
      </c>
      <c r="D1015" s="2462">
        <v>1350</v>
      </c>
    </row>
    <row r="1016" spans="1:5" ht="13.5" x14ac:dyDescent="0.25">
      <c r="A1016" s="649"/>
      <c r="B1016" s="649">
        <v>1351</v>
      </c>
      <c r="C1016" s="2462" t="s">
        <v>3783</v>
      </c>
      <c r="D1016" s="2462">
        <v>1351</v>
      </c>
      <c r="E1016" s="2462">
        <v>1351</v>
      </c>
    </row>
    <row r="1017" spans="1:5" ht="13.5" x14ac:dyDescent="0.25">
      <c r="A1017" s="649"/>
      <c r="B1017" s="649">
        <v>141</v>
      </c>
      <c r="C1017" s="2462" t="s">
        <v>3750</v>
      </c>
      <c r="D1017" s="2462">
        <v>1410</v>
      </c>
    </row>
    <row r="1018" spans="1:5" ht="13.5" x14ac:dyDescent="0.25">
      <c r="A1018" s="649"/>
      <c r="B1018" s="649">
        <v>142</v>
      </c>
      <c r="C1018" s="2462" t="s">
        <v>3751</v>
      </c>
      <c r="D1018" s="2462">
        <v>1420</v>
      </c>
    </row>
    <row r="1019" spans="1:5" ht="13.5" x14ac:dyDescent="0.25">
      <c r="A1019" s="649"/>
      <c r="B1019" s="649">
        <v>143</v>
      </c>
      <c r="C1019" s="2462" t="s">
        <v>3752</v>
      </c>
      <c r="D1019" s="2462">
        <v>1430</v>
      </c>
    </row>
    <row r="1020" spans="1:5" ht="13.5" x14ac:dyDescent="0.25">
      <c r="A1020" s="649"/>
      <c r="B1020" s="649">
        <v>144</v>
      </c>
      <c r="C1020" s="2462" t="s">
        <v>3753</v>
      </c>
      <c r="D1020" s="2462">
        <v>1440</v>
      </c>
    </row>
    <row r="1021" spans="1:5" ht="13.5" x14ac:dyDescent="0.25">
      <c r="A1021" s="649"/>
      <c r="B1021" s="649">
        <v>145</v>
      </c>
      <c r="C1021" s="2462" t="s">
        <v>3754</v>
      </c>
      <c r="D1021" s="2462">
        <v>1450</v>
      </c>
    </row>
    <row r="1022" spans="1:5" ht="13.5" x14ac:dyDescent="0.25">
      <c r="A1022" s="649"/>
      <c r="B1022" s="649">
        <v>146</v>
      </c>
      <c r="C1022" s="2462" t="s">
        <v>3755</v>
      </c>
      <c r="D1022" s="2462">
        <v>1460</v>
      </c>
    </row>
    <row r="1023" spans="1:5" ht="13.5" x14ac:dyDescent="0.25">
      <c r="A1023" s="649"/>
      <c r="B1023" s="649">
        <v>147</v>
      </c>
      <c r="C1023" s="2462" t="s">
        <v>3756</v>
      </c>
      <c r="D1023" s="2462">
        <v>1470</v>
      </c>
    </row>
    <row r="1024" spans="1:5" ht="13.5" x14ac:dyDescent="0.25">
      <c r="A1024" s="649"/>
      <c r="B1024" s="649">
        <v>150</v>
      </c>
      <c r="C1024" s="2462" t="s">
        <v>3757</v>
      </c>
      <c r="D1024" s="2462">
        <v>1500</v>
      </c>
    </row>
    <row r="1025" spans="1:4" ht="13.5" x14ac:dyDescent="0.25">
      <c r="A1025" s="649"/>
      <c r="B1025" s="649">
        <v>151</v>
      </c>
      <c r="C1025" s="2462" t="s">
        <v>3758</v>
      </c>
      <c r="D1025" s="2462">
        <v>1510</v>
      </c>
    </row>
    <row r="1026" spans="1:4" ht="13.5" x14ac:dyDescent="0.25">
      <c r="A1026" s="649"/>
      <c r="B1026" s="649">
        <v>153</v>
      </c>
      <c r="C1026" s="2462" t="s">
        <v>3759</v>
      </c>
      <c r="D1026" s="2462">
        <v>1530</v>
      </c>
    </row>
    <row r="1027" spans="1:4" ht="13.5" x14ac:dyDescent="0.25">
      <c r="A1027" s="649"/>
      <c r="B1027" s="649">
        <v>154</v>
      </c>
      <c r="C1027" s="2462" t="s">
        <v>3760</v>
      </c>
      <c r="D1027" s="2462">
        <v>1540</v>
      </c>
    </row>
    <row r="1028" spans="1:4" ht="13.5" x14ac:dyDescent="0.25">
      <c r="A1028" s="649"/>
      <c r="B1028" s="649">
        <v>155</v>
      </c>
      <c r="C1028" s="2462" t="s">
        <v>3761</v>
      </c>
      <c r="D1028" s="2462">
        <v>1550</v>
      </c>
    </row>
    <row r="1029" spans="1:4" ht="13.5" x14ac:dyDescent="0.25">
      <c r="A1029" s="649"/>
      <c r="B1029" s="649">
        <v>156</v>
      </c>
      <c r="C1029" s="2462" t="s">
        <v>3762</v>
      </c>
      <c r="D1029" s="2462">
        <v>1560</v>
      </c>
    </row>
    <row r="1030" spans="1:4" ht="13.5" x14ac:dyDescent="0.25">
      <c r="A1030" s="649"/>
      <c r="B1030" s="649">
        <v>160</v>
      </c>
      <c r="C1030" s="2462" t="s">
        <v>3763</v>
      </c>
      <c r="D1030" s="2462">
        <v>1600</v>
      </c>
    </row>
    <row r="1031" spans="1:4" ht="13.5" x14ac:dyDescent="0.25">
      <c r="A1031" s="649"/>
      <c r="B1031" s="649">
        <v>161</v>
      </c>
      <c r="C1031" s="2462" t="s">
        <v>3764</v>
      </c>
      <c r="D1031" s="2462">
        <v>1610</v>
      </c>
    </row>
    <row r="1032" spans="1:4" ht="13.5" x14ac:dyDescent="0.25">
      <c r="A1032" s="649"/>
      <c r="B1032" s="649">
        <v>162</v>
      </c>
      <c r="C1032" s="2462" t="s">
        <v>3765</v>
      </c>
      <c r="D1032" s="2462">
        <v>1620</v>
      </c>
    </row>
    <row r="1033" spans="1:4" ht="13.5" x14ac:dyDescent="0.25">
      <c r="A1033" s="649"/>
      <c r="B1033" s="649">
        <v>163</v>
      </c>
      <c r="C1033" s="2462" t="s">
        <v>3766</v>
      </c>
      <c r="D1033" s="2462">
        <v>1630</v>
      </c>
    </row>
    <row r="1034" spans="1:4" ht="13.5" x14ac:dyDescent="0.25">
      <c r="A1034" s="649"/>
      <c r="B1034" s="649">
        <v>164</v>
      </c>
      <c r="C1034" s="2462" t="s">
        <v>3767</v>
      </c>
      <c r="D1034" s="2462">
        <v>1640</v>
      </c>
    </row>
    <row r="1035" spans="1:4" ht="13.5" x14ac:dyDescent="0.25">
      <c r="A1035" s="649"/>
      <c r="B1035" s="649">
        <v>170</v>
      </c>
      <c r="C1035" s="2462" t="s">
        <v>3768</v>
      </c>
      <c r="D1035" s="2462">
        <v>1700</v>
      </c>
    </row>
    <row r="1036" spans="1:4" ht="13.5" x14ac:dyDescent="0.25">
      <c r="A1036" s="649"/>
      <c r="B1036" s="649">
        <v>171</v>
      </c>
      <c r="C1036" s="2462" t="s">
        <v>3769</v>
      </c>
      <c r="D1036" s="2462">
        <v>1710</v>
      </c>
    </row>
    <row r="1037" spans="1:4" ht="13.5" x14ac:dyDescent="0.25">
      <c r="A1037" s="649"/>
      <c r="B1037" s="649">
        <v>172</v>
      </c>
      <c r="C1037" s="2462" t="s">
        <v>3770</v>
      </c>
      <c r="D1037" s="2462">
        <v>1720</v>
      </c>
    </row>
    <row r="1038" spans="1:4" ht="13.5" x14ac:dyDescent="0.25">
      <c r="A1038" s="649"/>
      <c r="B1038" s="649">
        <v>173</v>
      </c>
      <c r="C1038" s="2462" t="s">
        <v>3771</v>
      </c>
      <c r="D1038" s="2462">
        <v>1730</v>
      </c>
    </row>
    <row r="1039" spans="1:4" ht="13.5" x14ac:dyDescent="0.25">
      <c r="A1039" s="649"/>
      <c r="B1039" s="649">
        <v>174</v>
      </c>
      <c r="C1039" s="2462" t="s">
        <v>3772</v>
      </c>
      <c r="D1039" s="2462">
        <v>1740</v>
      </c>
    </row>
    <row r="1040" spans="1:4" ht="13.5" x14ac:dyDescent="0.25">
      <c r="A1040" s="649"/>
      <c r="B1040" s="649">
        <v>182</v>
      </c>
      <c r="C1040" s="2462" t="s">
        <v>3773</v>
      </c>
      <c r="D1040" s="2462">
        <v>1820</v>
      </c>
    </row>
    <row r="1041" spans="1:5" ht="13.5" x14ac:dyDescent="0.25">
      <c r="A1041" s="649"/>
      <c r="B1041" s="649">
        <v>183</v>
      </c>
      <c r="C1041" s="2462" t="s">
        <v>3774</v>
      </c>
      <c r="D1041" s="2462">
        <v>1830</v>
      </c>
    </row>
    <row r="1042" spans="1:5" ht="13.5" x14ac:dyDescent="0.25">
      <c r="A1042" s="649"/>
      <c r="B1042" s="649">
        <v>184</v>
      </c>
      <c r="C1042" s="2462" t="s">
        <v>3780</v>
      </c>
      <c r="D1042" s="2462">
        <v>1840</v>
      </c>
    </row>
    <row r="1043" spans="1:5" ht="13.5" x14ac:dyDescent="0.25">
      <c r="A1043" s="649"/>
      <c r="B1043" s="649">
        <v>185</v>
      </c>
      <c r="C1043" s="2462" t="s">
        <v>3775</v>
      </c>
      <c r="D1043" s="2462">
        <v>1850</v>
      </c>
    </row>
    <row r="1044" spans="1:5" ht="13.5" x14ac:dyDescent="0.25">
      <c r="A1044" s="649"/>
      <c r="B1044" s="649">
        <v>186</v>
      </c>
      <c r="C1044" s="2462" t="s">
        <v>3781</v>
      </c>
      <c r="D1044" s="2462">
        <v>1860</v>
      </c>
    </row>
    <row r="1045" spans="1:5" ht="13.5" x14ac:dyDescent="0.25">
      <c r="A1045" s="649">
        <v>1880</v>
      </c>
      <c r="B1045" s="649">
        <v>1880</v>
      </c>
      <c r="C1045" s="2462">
        <v>1880</v>
      </c>
      <c r="D1045" s="2462">
        <v>1880</v>
      </c>
      <c r="E1045" s="2462">
        <v>1880</v>
      </c>
    </row>
    <row r="1046" spans="1:5" ht="13.5" x14ac:dyDescent="0.25">
      <c r="A1046" s="649"/>
      <c r="B1046" s="649">
        <v>190</v>
      </c>
      <c r="C1046" s="2462" t="s">
        <v>3777</v>
      </c>
      <c r="D1046" s="2462">
        <v>1900</v>
      </c>
    </row>
    <row r="1047" spans="1:5" ht="13.5" x14ac:dyDescent="0.25">
      <c r="A1047" s="1207"/>
      <c r="B1047" s="1207">
        <v>192</v>
      </c>
      <c r="C1047" s="2462" t="s">
        <v>3784</v>
      </c>
      <c r="D1047" s="2462">
        <v>1920</v>
      </c>
    </row>
    <row r="1048" spans="1:5" ht="13.5" x14ac:dyDescent="0.25">
      <c r="A1048" s="659" t="s">
        <v>768</v>
      </c>
      <c r="B1048" s="659">
        <v>26</v>
      </c>
      <c r="C1048" s="2462" t="s">
        <v>3778</v>
      </c>
      <c r="D1048" s="2462">
        <v>260</v>
      </c>
    </row>
    <row r="1049" spans="1:5" ht="13.5" x14ac:dyDescent="0.25">
      <c r="A1049" s="649"/>
      <c r="B1049" s="649"/>
      <c r="C1049" s="2462" t="s">
        <v>23</v>
      </c>
      <c r="D1049" s="2462" t="e">
        <v>#VALUE!</v>
      </c>
    </row>
    <row r="1050" spans="1:5" ht="13.5" x14ac:dyDescent="0.25">
      <c r="A1050" s="659" t="s">
        <v>299</v>
      </c>
      <c r="B1050" s="659">
        <v>26</v>
      </c>
      <c r="C1050" s="2462" t="s">
        <v>3778</v>
      </c>
      <c r="D1050" s="2462">
        <v>260</v>
      </c>
    </row>
    <row r="1051" spans="1:5" x14ac:dyDescent="0.2">
      <c r="A1051" s="30"/>
      <c r="B1051" s="30"/>
      <c r="C1051" s="2462" t="s">
        <v>23</v>
      </c>
      <c r="D1051" s="2462" t="e">
        <v>#VALUE!</v>
      </c>
    </row>
    <row r="1052" spans="1:5" x14ac:dyDescent="0.2">
      <c r="A1052" s="713">
        <v>27</v>
      </c>
      <c r="B1052" s="713" t="s">
        <v>3538</v>
      </c>
      <c r="C1052" s="2462" t="s">
        <v>3538</v>
      </c>
      <c r="D1052" s="2462" t="e">
        <v>#VALUE!</v>
      </c>
    </row>
    <row r="1053" spans="1:5" ht="13.5" x14ac:dyDescent="0.25">
      <c r="A1053" s="649"/>
      <c r="B1053" s="649">
        <v>230</v>
      </c>
      <c r="C1053" s="2462" t="s">
        <v>3785</v>
      </c>
      <c r="D1053" s="2462">
        <v>2300</v>
      </c>
    </row>
    <row r="1054" spans="1:5" ht="13.5" x14ac:dyDescent="0.25">
      <c r="A1054" s="649"/>
      <c r="B1054" s="649">
        <v>231</v>
      </c>
      <c r="C1054" s="2462" t="s">
        <v>3786</v>
      </c>
      <c r="D1054" s="2462">
        <v>2310</v>
      </c>
    </row>
    <row r="1055" spans="1:5" ht="13.5" x14ac:dyDescent="0.25">
      <c r="A1055" s="649"/>
      <c r="B1055" s="649">
        <v>232</v>
      </c>
      <c r="C1055" s="2462" t="s">
        <v>3787</v>
      </c>
      <c r="D1055" s="2462">
        <v>2320</v>
      </c>
    </row>
    <row r="1056" spans="1:5" ht="13.5" x14ac:dyDescent="0.25">
      <c r="A1056" s="649"/>
      <c r="B1056" s="649">
        <v>233</v>
      </c>
      <c r="C1056" s="2462" t="s">
        <v>3788</v>
      </c>
      <c r="D1056" s="2462">
        <v>2330</v>
      </c>
    </row>
    <row r="1057" spans="1:5" ht="13.5" x14ac:dyDescent="0.25">
      <c r="A1057" s="649"/>
      <c r="B1057" s="649">
        <v>234</v>
      </c>
      <c r="C1057" s="2462" t="s">
        <v>3789</v>
      </c>
      <c r="D1057" s="2462">
        <v>2340</v>
      </c>
    </row>
    <row r="1058" spans="1:5" ht="13.5" x14ac:dyDescent="0.25">
      <c r="A1058" s="649"/>
      <c r="B1058" s="649">
        <v>235</v>
      </c>
      <c r="C1058" s="2462" t="s">
        <v>3790</v>
      </c>
      <c r="D1058" s="2462">
        <v>2350</v>
      </c>
    </row>
    <row r="1059" spans="1:5" ht="13.5" x14ac:dyDescent="0.25">
      <c r="A1059" s="649"/>
      <c r="B1059" s="649">
        <v>236</v>
      </c>
      <c r="C1059" s="2462" t="s">
        <v>3791</v>
      </c>
      <c r="D1059" s="2462">
        <v>2360</v>
      </c>
    </row>
    <row r="1060" spans="1:5" ht="13.5" x14ac:dyDescent="0.25">
      <c r="A1060" s="649"/>
      <c r="B1060" s="649">
        <v>237</v>
      </c>
      <c r="C1060" s="2462" t="s">
        <v>3792</v>
      </c>
      <c r="D1060" s="2462">
        <v>2370</v>
      </c>
    </row>
    <row r="1061" spans="1:5" ht="13.5" x14ac:dyDescent="0.25">
      <c r="A1061" s="649"/>
      <c r="B1061" s="649">
        <v>238</v>
      </c>
      <c r="C1061" s="2462" t="s">
        <v>3793</v>
      </c>
      <c r="D1061" s="2462">
        <v>2380</v>
      </c>
    </row>
    <row r="1062" spans="1:5" ht="13.5" x14ac:dyDescent="0.25">
      <c r="A1062" s="649"/>
      <c r="B1062" s="649">
        <v>239</v>
      </c>
      <c r="C1062" s="2462" t="s">
        <v>3794</v>
      </c>
      <c r="D1062" s="2462">
        <v>2390</v>
      </c>
    </row>
    <row r="1063" spans="1:5" ht="13.5" x14ac:dyDescent="0.25">
      <c r="A1063" s="649"/>
      <c r="B1063" s="649">
        <v>240</v>
      </c>
      <c r="C1063" s="2462" t="s">
        <v>3795</v>
      </c>
      <c r="D1063" s="2462">
        <v>2400</v>
      </c>
    </row>
    <row r="1064" spans="1:5" ht="13.5" x14ac:dyDescent="0.25">
      <c r="A1064" s="649"/>
      <c r="B1064" s="649">
        <v>241</v>
      </c>
      <c r="C1064" s="2462" t="s">
        <v>3796</v>
      </c>
      <c r="D1064" s="2462">
        <v>2410</v>
      </c>
    </row>
    <row r="1065" spans="1:5" ht="13.5" x14ac:dyDescent="0.25">
      <c r="A1065" s="649"/>
      <c r="B1065" s="649">
        <v>242</v>
      </c>
      <c r="C1065" s="2462" t="s">
        <v>3797</v>
      </c>
      <c r="D1065" s="2462">
        <v>2420</v>
      </c>
    </row>
    <row r="1066" spans="1:5" ht="13.5" x14ac:dyDescent="0.25">
      <c r="A1066" s="649"/>
      <c r="B1066" s="649">
        <v>243</v>
      </c>
      <c r="C1066" s="2462" t="s">
        <v>3798</v>
      </c>
      <c r="D1066" s="2462">
        <v>2430</v>
      </c>
    </row>
    <row r="1067" spans="1:5" ht="13.5" x14ac:dyDescent="0.25">
      <c r="A1067" s="649"/>
      <c r="B1067" s="649">
        <v>244</v>
      </c>
      <c r="C1067" s="2462" t="s">
        <v>3799</v>
      </c>
      <c r="D1067" s="2462">
        <v>2440</v>
      </c>
    </row>
    <row r="1068" spans="1:5" ht="13.5" x14ac:dyDescent="0.25">
      <c r="A1068" s="649"/>
      <c r="B1068" s="649">
        <v>245</v>
      </c>
      <c r="C1068" s="2462" t="s">
        <v>3800</v>
      </c>
      <c r="D1068" s="2462">
        <v>2450</v>
      </c>
    </row>
    <row r="1069" spans="1:5" ht="13.5" x14ac:dyDescent="0.25">
      <c r="A1069" s="649"/>
      <c r="B1069" s="649">
        <v>246</v>
      </c>
      <c r="C1069" s="2462" t="s">
        <v>3801</v>
      </c>
      <c r="D1069" s="2462">
        <v>2460</v>
      </c>
    </row>
    <row r="1070" spans="1:5" ht="13.5" x14ac:dyDescent="0.25">
      <c r="A1070" s="649"/>
      <c r="B1070" s="649">
        <v>2470</v>
      </c>
      <c r="C1070" s="2462" t="s">
        <v>3802</v>
      </c>
      <c r="D1070" s="2462">
        <v>2470</v>
      </c>
      <c r="E1070" s="2462">
        <v>2470</v>
      </c>
    </row>
    <row r="1071" spans="1:5" ht="13.5" x14ac:dyDescent="0.25">
      <c r="A1071" s="649"/>
      <c r="B1071" s="649">
        <v>2480</v>
      </c>
      <c r="C1071" s="2462" t="s">
        <v>3803</v>
      </c>
      <c r="D1071" s="2462">
        <v>2480</v>
      </c>
      <c r="E1071" s="2462">
        <v>2480</v>
      </c>
    </row>
    <row r="1072" spans="1:5" ht="13.5" x14ac:dyDescent="0.25">
      <c r="A1072" s="649"/>
      <c r="B1072" s="649">
        <v>2490</v>
      </c>
      <c r="C1072" s="2462" t="s">
        <v>3804</v>
      </c>
      <c r="D1072" s="2462">
        <v>2490</v>
      </c>
      <c r="E1072" s="2462">
        <v>2490</v>
      </c>
    </row>
    <row r="1073" spans="1:4" ht="13.5" x14ac:dyDescent="0.25">
      <c r="A1073" s="649"/>
      <c r="B1073" s="649">
        <v>254</v>
      </c>
      <c r="C1073" s="2462" t="s">
        <v>3805</v>
      </c>
      <c r="D1073" s="2462">
        <v>2540</v>
      </c>
    </row>
    <row r="1074" spans="1:4" ht="13.5" x14ac:dyDescent="0.25">
      <c r="A1074" s="649"/>
      <c r="B1074" s="649">
        <v>255</v>
      </c>
      <c r="C1074" s="2462" t="s">
        <v>3806</v>
      </c>
      <c r="D1074" s="2462">
        <v>2550</v>
      </c>
    </row>
    <row r="1075" spans="1:4" ht="13.5" x14ac:dyDescent="0.25">
      <c r="A1075" s="649"/>
      <c r="B1075" s="649">
        <v>256</v>
      </c>
      <c r="C1075" s="2462" t="s">
        <v>3807</v>
      </c>
      <c r="D1075" s="2462">
        <v>2560</v>
      </c>
    </row>
    <row r="1076" spans="1:4" ht="13.5" x14ac:dyDescent="0.25">
      <c r="A1076" s="659" t="s">
        <v>673</v>
      </c>
      <c r="B1076" s="659">
        <v>27</v>
      </c>
      <c r="C1076" s="2462" t="s">
        <v>3808</v>
      </c>
      <c r="D1076" s="2462">
        <v>270</v>
      </c>
    </row>
    <row r="1077" spans="1:4" ht="13.5" x14ac:dyDescent="0.25">
      <c r="A1077" s="649"/>
      <c r="B1077" s="649"/>
      <c r="C1077" s="2462" t="s">
        <v>23</v>
      </c>
      <c r="D1077" s="2462" t="e">
        <v>#VALUE!</v>
      </c>
    </row>
    <row r="1078" spans="1:4" ht="13.5" x14ac:dyDescent="0.25">
      <c r="A1078" s="659" t="s">
        <v>299</v>
      </c>
      <c r="B1078" s="659">
        <v>27</v>
      </c>
      <c r="C1078" s="2462" t="s">
        <v>3808</v>
      </c>
      <c r="D1078" s="2462">
        <v>270</v>
      </c>
    </row>
    <row r="1079" spans="1:4" ht="13.5" x14ac:dyDescent="0.25">
      <c r="A1079" s="1596" t="s">
        <v>766</v>
      </c>
      <c r="B1079" s="1596">
        <v>230</v>
      </c>
      <c r="C1079" s="2462" t="s">
        <v>3785</v>
      </c>
      <c r="D1079" s="2462">
        <v>2300</v>
      </c>
    </row>
    <row r="1080" spans="1:4" ht="13.5" x14ac:dyDescent="0.25">
      <c r="A1080" s="679">
        <v>230</v>
      </c>
      <c r="B1080" s="679" t="s">
        <v>688</v>
      </c>
      <c r="C1080" s="2462" t="s">
        <v>688</v>
      </c>
      <c r="D1080" s="2462" t="e">
        <v>#VALUE!</v>
      </c>
    </row>
    <row r="1081" spans="1:4" ht="13.5" x14ac:dyDescent="0.25">
      <c r="A1081" s="679">
        <v>230</v>
      </c>
      <c r="B1081" s="679" t="s">
        <v>688</v>
      </c>
      <c r="C1081" s="2462" t="s">
        <v>688</v>
      </c>
      <c r="D1081" s="2462" t="e">
        <v>#VALUE!</v>
      </c>
    </row>
    <row r="1082" spans="1:4" x14ac:dyDescent="0.2">
      <c r="A1082" s="30"/>
      <c r="B1082" s="30"/>
      <c r="C1082" s="2462" t="s">
        <v>23</v>
      </c>
      <c r="D1082" s="2462" t="e">
        <v>#VALUE!</v>
      </c>
    </row>
    <row r="1083" spans="1:4" ht="13.5" x14ac:dyDescent="0.25">
      <c r="A1083" s="1596" t="s">
        <v>3539</v>
      </c>
      <c r="B1083" s="1596" t="s">
        <v>688</v>
      </c>
      <c r="C1083" s="2462" t="s">
        <v>688</v>
      </c>
      <c r="D1083" s="2462" t="e">
        <v>#VALUE!</v>
      </c>
    </row>
    <row r="1084" spans="1:4" ht="13.5" x14ac:dyDescent="0.25">
      <c r="A1084" s="679">
        <v>231</v>
      </c>
      <c r="B1084" s="679" t="s">
        <v>688</v>
      </c>
      <c r="C1084" s="2462" t="s">
        <v>688</v>
      </c>
      <c r="D1084" s="2462" t="e">
        <v>#VALUE!</v>
      </c>
    </row>
    <row r="1085" spans="1:4" ht="13.5" x14ac:dyDescent="0.25">
      <c r="A1085" s="679">
        <v>231</v>
      </c>
      <c r="B1085" s="679" t="s">
        <v>688</v>
      </c>
      <c r="C1085" s="2462" t="s">
        <v>688</v>
      </c>
      <c r="D1085" s="2462" t="e">
        <v>#VALUE!</v>
      </c>
    </row>
    <row r="1086" spans="1:4" x14ac:dyDescent="0.2">
      <c r="A1086" s="30"/>
      <c r="B1086" s="30"/>
      <c r="C1086" s="2462" t="s">
        <v>23</v>
      </c>
      <c r="D1086" s="2462" t="e">
        <v>#VALUE!</v>
      </c>
    </row>
    <row r="1087" spans="1:4" ht="13.5" x14ac:dyDescent="0.25">
      <c r="A1087" s="1596" t="s">
        <v>3540</v>
      </c>
      <c r="B1087" s="1596" t="s">
        <v>688</v>
      </c>
      <c r="C1087" s="2462" t="s">
        <v>688</v>
      </c>
      <c r="D1087" s="2462" t="e">
        <v>#VALUE!</v>
      </c>
    </row>
    <row r="1088" spans="1:4" ht="13.5" x14ac:dyDescent="0.25">
      <c r="A1088" s="679">
        <v>234</v>
      </c>
      <c r="B1088" s="679" t="s">
        <v>688</v>
      </c>
      <c r="C1088" s="2462" t="s">
        <v>688</v>
      </c>
      <c r="D1088" s="2462" t="e">
        <v>#VALUE!</v>
      </c>
    </row>
    <row r="1089" spans="1:4" ht="13.5" x14ac:dyDescent="0.25">
      <c r="A1089" s="679">
        <v>234</v>
      </c>
      <c r="B1089" s="679" t="s">
        <v>688</v>
      </c>
      <c r="C1089" s="2462" t="s">
        <v>688</v>
      </c>
      <c r="D1089" s="2462" t="e">
        <v>#VALUE!</v>
      </c>
    </row>
    <row r="1090" spans="1:4" x14ac:dyDescent="0.2">
      <c r="A1090" s="30"/>
      <c r="B1090" s="30"/>
      <c r="C1090" s="2462" t="s">
        <v>23</v>
      </c>
      <c r="D1090" s="2462" t="e">
        <v>#VALUE!</v>
      </c>
    </row>
    <row r="1091" spans="1:4" ht="13.5" x14ac:dyDescent="0.25">
      <c r="A1091" s="1596" t="s">
        <v>3541</v>
      </c>
      <c r="B1091" s="1596" t="s">
        <v>688</v>
      </c>
      <c r="C1091" s="2462" t="s">
        <v>688</v>
      </c>
      <c r="D1091" s="2462" t="e">
        <v>#VALUE!</v>
      </c>
    </row>
    <row r="1092" spans="1:4" ht="13.5" x14ac:dyDescent="0.25">
      <c r="A1092" s="679">
        <v>236</v>
      </c>
      <c r="B1092" s="679" t="s">
        <v>688</v>
      </c>
      <c r="C1092" s="2462" t="s">
        <v>688</v>
      </c>
      <c r="D1092" s="2462" t="e">
        <v>#VALUE!</v>
      </c>
    </row>
    <row r="1093" spans="1:4" ht="13.5" x14ac:dyDescent="0.25">
      <c r="A1093" s="679">
        <v>236</v>
      </c>
      <c r="B1093" s="679" t="s">
        <v>688</v>
      </c>
      <c r="C1093" s="2462" t="s">
        <v>688</v>
      </c>
      <c r="D1093" s="2462" t="e">
        <v>#VALUE!</v>
      </c>
    </row>
    <row r="1094" spans="1:4" x14ac:dyDescent="0.2">
      <c r="A1094" s="30"/>
      <c r="B1094" s="30"/>
      <c r="C1094" s="2462" t="s">
        <v>23</v>
      </c>
      <c r="D1094" s="2462" t="e">
        <v>#VALUE!</v>
      </c>
    </row>
    <row r="1095" spans="1:4" ht="13.5" x14ac:dyDescent="0.25">
      <c r="A1095" s="1596" t="s">
        <v>3542</v>
      </c>
      <c r="B1095" s="1596" t="s">
        <v>688</v>
      </c>
      <c r="C1095" s="2462" t="s">
        <v>688</v>
      </c>
      <c r="D1095" s="2462" t="e">
        <v>#VALUE!</v>
      </c>
    </row>
    <row r="1096" spans="1:4" ht="13.5" x14ac:dyDescent="0.25">
      <c r="A1096" s="679">
        <v>240</v>
      </c>
      <c r="B1096" s="679" t="s">
        <v>688</v>
      </c>
      <c r="C1096" s="2462" t="s">
        <v>688</v>
      </c>
      <c r="D1096" s="2462" t="e">
        <v>#VALUE!</v>
      </c>
    </row>
    <row r="1097" spans="1:4" ht="13.5" x14ac:dyDescent="0.25">
      <c r="A1097" s="679">
        <v>240</v>
      </c>
      <c r="B1097" s="679" t="s">
        <v>688</v>
      </c>
      <c r="C1097" s="2462" t="s">
        <v>688</v>
      </c>
      <c r="D1097" s="2462" t="e">
        <v>#VALUE!</v>
      </c>
    </row>
    <row r="1098" spans="1:4" x14ac:dyDescent="0.2">
      <c r="A1098" s="30"/>
      <c r="B1098" s="30"/>
      <c r="C1098" s="2462" t="s">
        <v>23</v>
      </c>
      <c r="D1098" s="2462" t="e">
        <v>#VALUE!</v>
      </c>
    </row>
    <row r="1099" spans="1:4" ht="13.5" x14ac:dyDescent="0.25">
      <c r="A1099" s="1596" t="s">
        <v>3543</v>
      </c>
      <c r="B1099" s="1596" t="s">
        <v>688</v>
      </c>
      <c r="C1099" s="2462" t="s">
        <v>688</v>
      </c>
      <c r="D1099" s="2462" t="e">
        <v>#VALUE!</v>
      </c>
    </row>
    <row r="1100" spans="1:4" ht="13.5" x14ac:dyDescent="0.25">
      <c r="A1100" s="679"/>
      <c r="B1100" s="679">
        <v>242</v>
      </c>
      <c r="C1100" s="2462" t="s">
        <v>3797</v>
      </c>
      <c r="D1100" s="2462">
        <v>2420</v>
      </c>
    </row>
    <row r="1101" spans="1:4" ht="13.5" x14ac:dyDescent="0.25">
      <c r="A1101" s="679">
        <v>242</v>
      </c>
      <c r="B1101" s="679" t="s">
        <v>688</v>
      </c>
      <c r="C1101" s="2462" t="s">
        <v>688</v>
      </c>
      <c r="D1101" s="2462" t="e">
        <v>#VALUE!</v>
      </c>
    </row>
    <row r="1102" spans="1:4" x14ac:dyDescent="0.2">
      <c r="A1102" s="30"/>
      <c r="B1102" s="30"/>
      <c r="C1102" s="2462" t="s">
        <v>23</v>
      </c>
      <c r="D1102" s="2462" t="e">
        <v>#VALUE!</v>
      </c>
    </row>
    <row r="1103" spans="1:4" ht="13.5" x14ac:dyDescent="0.25">
      <c r="A1103" s="1596" t="s">
        <v>3544</v>
      </c>
      <c r="B1103" s="1596" t="s">
        <v>688</v>
      </c>
      <c r="C1103" s="2462" t="s">
        <v>688</v>
      </c>
      <c r="D1103" s="2462" t="e">
        <v>#VALUE!</v>
      </c>
    </row>
    <row r="1104" spans="1:4" ht="13.5" x14ac:dyDescent="0.25">
      <c r="A1104" s="679">
        <v>244</v>
      </c>
      <c r="B1104" s="679" t="s">
        <v>688</v>
      </c>
      <c r="C1104" s="2462" t="s">
        <v>688</v>
      </c>
      <c r="D1104" s="2462" t="e">
        <v>#VALUE!</v>
      </c>
    </row>
    <row r="1105" spans="1:4" ht="13.5" x14ac:dyDescent="0.25">
      <c r="A1105" s="679">
        <v>244</v>
      </c>
      <c r="B1105" s="679" t="s">
        <v>688</v>
      </c>
      <c r="C1105" s="2462" t="s">
        <v>688</v>
      </c>
      <c r="D1105" s="2462" t="e">
        <v>#VALUE!</v>
      </c>
    </row>
    <row r="1106" spans="1:4" x14ac:dyDescent="0.2">
      <c r="A1106" s="30"/>
      <c r="B1106" s="30"/>
      <c r="C1106" s="2462" t="s">
        <v>23</v>
      </c>
      <c r="D1106" s="2462" t="e">
        <v>#VALUE!</v>
      </c>
    </row>
    <row r="1107" spans="1:4" ht="13.5" x14ac:dyDescent="0.25">
      <c r="A1107" s="1596" t="s">
        <v>3545</v>
      </c>
      <c r="B1107" s="1596" t="s">
        <v>688</v>
      </c>
      <c r="C1107" s="2462" t="s">
        <v>688</v>
      </c>
      <c r="D1107" s="2462" t="e">
        <v>#VALUE!</v>
      </c>
    </row>
    <row r="1108" spans="1:4" ht="13.5" x14ac:dyDescent="0.25">
      <c r="A1108" s="679">
        <v>232</v>
      </c>
      <c r="B1108" s="679" t="s">
        <v>688</v>
      </c>
      <c r="C1108" s="2462" t="s">
        <v>688</v>
      </c>
      <c r="D1108" s="2462" t="e">
        <v>#VALUE!</v>
      </c>
    </row>
    <row r="1109" spans="1:4" ht="13.5" x14ac:dyDescent="0.25">
      <c r="A1109" s="679">
        <v>232</v>
      </c>
      <c r="B1109" s="679" t="s">
        <v>688</v>
      </c>
      <c r="C1109" s="2462" t="s">
        <v>688</v>
      </c>
      <c r="D1109" s="2462" t="e">
        <v>#VALUE!</v>
      </c>
    </row>
    <row r="1110" spans="1:4" x14ac:dyDescent="0.2">
      <c r="A1110" s="30"/>
      <c r="B1110" s="30"/>
      <c r="C1110" s="2462" t="s">
        <v>23</v>
      </c>
      <c r="D1110" s="2462" t="e">
        <v>#VALUE!</v>
      </c>
    </row>
    <row r="1111" spans="1:4" ht="13.5" x14ac:dyDescent="0.25">
      <c r="A1111" s="1596" t="s">
        <v>3546</v>
      </c>
      <c r="B1111" s="1596" t="s">
        <v>688</v>
      </c>
      <c r="C1111" s="2462" t="s">
        <v>688</v>
      </c>
      <c r="D1111" s="2462" t="e">
        <v>#VALUE!</v>
      </c>
    </row>
    <row r="1112" spans="1:4" ht="13.5" x14ac:dyDescent="0.25">
      <c r="A1112" s="679">
        <v>233</v>
      </c>
      <c r="B1112" s="679" t="s">
        <v>688</v>
      </c>
      <c r="C1112" s="2462" t="s">
        <v>688</v>
      </c>
      <c r="D1112" s="2462" t="e">
        <v>#VALUE!</v>
      </c>
    </row>
    <row r="1113" spans="1:4" ht="13.5" x14ac:dyDescent="0.25">
      <c r="A1113" s="679">
        <v>233</v>
      </c>
      <c r="B1113" s="679" t="s">
        <v>688</v>
      </c>
      <c r="C1113" s="2462" t="s">
        <v>688</v>
      </c>
      <c r="D1113" s="2462" t="e">
        <v>#VALUE!</v>
      </c>
    </row>
    <row r="1114" spans="1:4" x14ac:dyDescent="0.2">
      <c r="A1114" s="30"/>
      <c r="B1114" s="30"/>
      <c r="C1114" s="2462" t="s">
        <v>23</v>
      </c>
      <c r="D1114" s="2462" t="e">
        <v>#VALUE!</v>
      </c>
    </row>
    <row r="1115" spans="1:4" ht="13.5" x14ac:dyDescent="0.25">
      <c r="A1115" s="1596" t="s">
        <v>3547</v>
      </c>
      <c r="B1115" s="1596" t="s">
        <v>688</v>
      </c>
      <c r="C1115" s="2462" t="s">
        <v>688</v>
      </c>
      <c r="D1115" s="2462" t="e">
        <v>#VALUE!</v>
      </c>
    </row>
    <row r="1116" spans="1:4" ht="13.5" x14ac:dyDescent="0.25">
      <c r="A1116" s="679">
        <v>235</v>
      </c>
      <c r="B1116" s="679" t="s">
        <v>688</v>
      </c>
      <c r="C1116" s="2462" t="s">
        <v>688</v>
      </c>
      <c r="D1116" s="2462" t="e">
        <v>#VALUE!</v>
      </c>
    </row>
    <row r="1117" spans="1:4" ht="13.5" x14ac:dyDescent="0.25">
      <c r="A1117" s="679">
        <v>235</v>
      </c>
      <c r="B1117" s="679" t="s">
        <v>688</v>
      </c>
      <c r="C1117" s="2462" t="s">
        <v>688</v>
      </c>
      <c r="D1117" s="2462" t="e">
        <v>#VALUE!</v>
      </c>
    </row>
    <row r="1118" spans="1:4" x14ac:dyDescent="0.2">
      <c r="A1118" s="30"/>
      <c r="B1118" s="30"/>
      <c r="C1118" s="2462" t="s">
        <v>23</v>
      </c>
      <c r="D1118" s="2462" t="e">
        <v>#VALUE!</v>
      </c>
    </row>
    <row r="1119" spans="1:4" ht="13.5" x14ac:dyDescent="0.25">
      <c r="A1119" s="1596" t="s">
        <v>3548</v>
      </c>
      <c r="B1119" s="1596" t="s">
        <v>688</v>
      </c>
      <c r="C1119" s="2462" t="s">
        <v>688</v>
      </c>
      <c r="D1119" s="2462" t="e">
        <v>#VALUE!</v>
      </c>
    </row>
    <row r="1120" spans="1:4" ht="13.5" x14ac:dyDescent="0.25">
      <c r="A1120" s="679">
        <v>237</v>
      </c>
      <c r="B1120" s="679" t="s">
        <v>688</v>
      </c>
      <c r="C1120" s="2462" t="s">
        <v>688</v>
      </c>
      <c r="D1120" s="2462" t="e">
        <v>#VALUE!</v>
      </c>
    </row>
    <row r="1121" spans="1:4" ht="13.5" x14ac:dyDescent="0.25">
      <c r="A1121" s="679">
        <v>237</v>
      </c>
      <c r="B1121" s="679" t="s">
        <v>688</v>
      </c>
      <c r="C1121" s="2462" t="s">
        <v>688</v>
      </c>
      <c r="D1121" s="2462" t="e">
        <v>#VALUE!</v>
      </c>
    </row>
    <row r="1122" spans="1:4" x14ac:dyDescent="0.2">
      <c r="A1122" s="30"/>
      <c r="B1122" s="30"/>
      <c r="C1122" s="2462" t="s">
        <v>23</v>
      </c>
      <c r="D1122" s="2462" t="e">
        <v>#VALUE!</v>
      </c>
    </row>
    <row r="1123" spans="1:4" ht="13.5" x14ac:dyDescent="0.25">
      <c r="A1123" s="1596" t="s">
        <v>3549</v>
      </c>
      <c r="B1123" s="1596" t="s">
        <v>688</v>
      </c>
      <c r="C1123" s="2462" t="s">
        <v>688</v>
      </c>
      <c r="D1123" s="2462" t="e">
        <v>#VALUE!</v>
      </c>
    </row>
    <row r="1124" spans="1:4" ht="13.5" x14ac:dyDescent="0.25">
      <c r="A1124" s="679">
        <v>238</v>
      </c>
      <c r="B1124" s="679" t="s">
        <v>688</v>
      </c>
      <c r="C1124" s="2462" t="s">
        <v>688</v>
      </c>
      <c r="D1124" s="2462" t="e">
        <v>#VALUE!</v>
      </c>
    </row>
    <row r="1125" spans="1:4" ht="13.5" x14ac:dyDescent="0.25">
      <c r="A1125" s="679">
        <v>238</v>
      </c>
      <c r="B1125" s="679" t="s">
        <v>688</v>
      </c>
      <c r="C1125" s="2462" t="s">
        <v>688</v>
      </c>
      <c r="D1125" s="2462" t="e">
        <v>#VALUE!</v>
      </c>
    </row>
    <row r="1126" spans="1:4" x14ac:dyDescent="0.2">
      <c r="A1126" s="30"/>
      <c r="B1126" s="30"/>
      <c r="C1126" s="2462" t="s">
        <v>23</v>
      </c>
      <c r="D1126" s="2462" t="e">
        <v>#VALUE!</v>
      </c>
    </row>
    <row r="1127" spans="1:4" ht="13.5" x14ac:dyDescent="0.25">
      <c r="A1127" s="1596" t="s">
        <v>3550</v>
      </c>
      <c r="B1127" s="1596" t="s">
        <v>688</v>
      </c>
      <c r="C1127" s="2462" t="s">
        <v>688</v>
      </c>
      <c r="D1127" s="2462" t="e">
        <v>#VALUE!</v>
      </c>
    </row>
    <row r="1128" spans="1:4" ht="13.5" x14ac:dyDescent="0.25">
      <c r="A1128" s="679">
        <v>239</v>
      </c>
      <c r="B1128" s="679" t="s">
        <v>688</v>
      </c>
      <c r="C1128" s="2462" t="s">
        <v>688</v>
      </c>
      <c r="D1128" s="2462" t="e">
        <v>#VALUE!</v>
      </c>
    </row>
    <row r="1129" spans="1:4" ht="13.5" x14ac:dyDescent="0.25">
      <c r="A1129" s="679">
        <v>239</v>
      </c>
      <c r="B1129" s="679" t="s">
        <v>688</v>
      </c>
      <c r="C1129" s="2462" t="s">
        <v>688</v>
      </c>
      <c r="D1129" s="2462" t="e">
        <v>#VALUE!</v>
      </c>
    </row>
    <row r="1130" spans="1:4" x14ac:dyDescent="0.2">
      <c r="A1130" s="30"/>
      <c r="B1130" s="30"/>
      <c r="C1130" s="2462" t="s">
        <v>23</v>
      </c>
      <c r="D1130" s="2462" t="e">
        <v>#VALUE!</v>
      </c>
    </row>
    <row r="1131" spans="1:4" ht="13.5" x14ac:dyDescent="0.25">
      <c r="A1131" s="1596" t="s">
        <v>3551</v>
      </c>
      <c r="B1131" s="1596" t="s">
        <v>688</v>
      </c>
      <c r="C1131" s="2462" t="s">
        <v>688</v>
      </c>
      <c r="D1131" s="2462" t="e">
        <v>#VALUE!</v>
      </c>
    </row>
    <row r="1132" spans="1:4" ht="13.5" x14ac:dyDescent="0.25">
      <c r="A1132" s="679">
        <v>245</v>
      </c>
      <c r="B1132" s="679" t="s">
        <v>688</v>
      </c>
      <c r="C1132" s="2462" t="s">
        <v>688</v>
      </c>
      <c r="D1132" s="2462" t="e">
        <v>#VALUE!</v>
      </c>
    </row>
    <row r="1133" spans="1:4" ht="13.5" x14ac:dyDescent="0.25">
      <c r="A1133" s="679">
        <v>245</v>
      </c>
      <c r="B1133" s="679" t="s">
        <v>688</v>
      </c>
      <c r="C1133" s="2462" t="s">
        <v>688</v>
      </c>
      <c r="D1133" s="2462" t="e">
        <v>#VALUE!</v>
      </c>
    </row>
    <row r="1134" spans="1:4" x14ac:dyDescent="0.2">
      <c r="A1134" s="30"/>
      <c r="B1134" s="30"/>
      <c r="C1134" s="2462" t="s">
        <v>23</v>
      </c>
      <c r="D1134" s="2462" t="e">
        <v>#VALUE!</v>
      </c>
    </row>
    <row r="1135" spans="1:4" ht="13.5" x14ac:dyDescent="0.25">
      <c r="A1135" s="1596" t="s">
        <v>3552</v>
      </c>
      <c r="B1135" s="1596" t="s">
        <v>688</v>
      </c>
      <c r="C1135" s="2462" t="s">
        <v>688</v>
      </c>
      <c r="D1135" s="2462" t="e">
        <v>#VALUE!</v>
      </c>
    </row>
    <row r="1136" spans="1:4" ht="13.5" x14ac:dyDescent="0.25">
      <c r="A1136" s="679">
        <v>246</v>
      </c>
      <c r="B1136" s="679" t="s">
        <v>688</v>
      </c>
      <c r="C1136" s="2462" t="s">
        <v>688</v>
      </c>
      <c r="D1136" s="2462" t="e">
        <v>#VALUE!</v>
      </c>
    </row>
    <row r="1137" spans="1:4" ht="13.5" x14ac:dyDescent="0.25">
      <c r="A1137" s="679">
        <v>246</v>
      </c>
      <c r="B1137" s="679" t="s">
        <v>688</v>
      </c>
      <c r="C1137" s="2462" t="s">
        <v>688</v>
      </c>
      <c r="D1137" s="2462" t="e">
        <v>#VALUE!</v>
      </c>
    </row>
    <row r="1138" spans="1:4" x14ac:dyDescent="0.2">
      <c r="A1138" s="30"/>
      <c r="B1138" s="30"/>
      <c r="C1138" s="2462" t="s">
        <v>23</v>
      </c>
      <c r="D1138" s="2462" t="e">
        <v>#VALUE!</v>
      </c>
    </row>
    <row r="1139" spans="1:4" ht="13.5" x14ac:dyDescent="0.25">
      <c r="A1139" s="1596" t="s">
        <v>3553</v>
      </c>
      <c r="B1139" s="1596" t="s">
        <v>3507</v>
      </c>
      <c r="C1139" s="2462" t="s">
        <v>3507</v>
      </c>
      <c r="D1139" s="2462" t="e">
        <v>#VALUE!</v>
      </c>
    </row>
    <row r="1140" spans="1:4" ht="13.5" x14ac:dyDescent="0.25">
      <c r="A1140" s="679">
        <v>2470</v>
      </c>
      <c r="B1140" s="679" t="s">
        <v>3507</v>
      </c>
      <c r="C1140" s="2462" t="s">
        <v>3507</v>
      </c>
      <c r="D1140" s="2462" t="e">
        <v>#VALUE!</v>
      </c>
    </row>
    <row r="1141" spans="1:4" ht="13.5" x14ac:dyDescent="0.25">
      <c r="A1141" s="2428">
        <v>2470</v>
      </c>
      <c r="B1141" s="2428" t="s">
        <v>3507</v>
      </c>
      <c r="C1141" s="2462" t="s">
        <v>3507</v>
      </c>
      <c r="D1141" s="2462" t="e">
        <v>#VALUE!</v>
      </c>
    </row>
    <row r="1142" spans="1:4" x14ac:dyDescent="0.2">
      <c r="A1142" s="30"/>
      <c r="B1142" s="30"/>
      <c r="C1142" s="2462" t="s">
        <v>23</v>
      </c>
      <c r="D1142" s="2462" t="e">
        <v>#VALUE!</v>
      </c>
    </row>
    <row r="1143" spans="1:4" ht="13.5" x14ac:dyDescent="0.25">
      <c r="A1143" s="1596" t="s">
        <v>3554</v>
      </c>
      <c r="B1143" s="1596" t="s">
        <v>688</v>
      </c>
      <c r="C1143" s="2462" t="s">
        <v>688</v>
      </c>
      <c r="D1143" s="2462" t="e">
        <v>#VALUE!</v>
      </c>
    </row>
    <row r="1144" spans="1:4" ht="13.5" x14ac:dyDescent="0.25">
      <c r="A1144" s="679">
        <v>2480</v>
      </c>
      <c r="B1144" s="679" t="s">
        <v>688</v>
      </c>
      <c r="C1144" s="2462" t="s">
        <v>688</v>
      </c>
      <c r="D1144" s="2462" t="e">
        <v>#VALUE!</v>
      </c>
    </row>
    <row r="1145" spans="1:4" x14ac:dyDescent="0.2">
      <c r="A1145" s="30"/>
      <c r="B1145" s="30"/>
      <c r="C1145" s="2462" t="s">
        <v>23</v>
      </c>
      <c r="D1145" s="2462" t="e">
        <v>#VALUE!</v>
      </c>
    </row>
    <row r="1146" spans="1:4" ht="13.5" x14ac:dyDescent="0.25">
      <c r="A1146" s="1596" t="s">
        <v>3555</v>
      </c>
      <c r="B1146" s="1596" t="s">
        <v>688</v>
      </c>
      <c r="C1146" s="2462" t="s">
        <v>688</v>
      </c>
      <c r="D1146" s="2462" t="e">
        <v>#VALUE!</v>
      </c>
    </row>
    <row r="1147" spans="1:4" ht="13.5" x14ac:dyDescent="0.25">
      <c r="A1147" s="679">
        <v>2490</v>
      </c>
      <c r="B1147" s="679" t="s">
        <v>688</v>
      </c>
      <c r="C1147" s="2462" t="s">
        <v>688</v>
      </c>
      <c r="D1147" s="2462" t="e">
        <v>#VALUE!</v>
      </c>
    </row>
    <row r="1148" spans="1:4" x14ac:dyDescent="0.2">
      <c r="A1148" s="30"/>
      <c r="B1148" s="30"/>
      <c r="C1148" s="2462" t="s">
        <v>23</v>
      </c>
      <c r="D1148" s="2462" t="e">
        <v>#VALUE!</v>
      </c>
    </row>
    <row r="1149" spans="1:4" ht="13.5" x14ac:dyDescent="0.25">
      <c r="A1149" s="1596" t="s">
        <v>3556</v>
      </c>
      <c r="B1149" s="1596" t="s">
        <v>688</v>
      </c>
      <c r="C1149" s="2462" t="s">
        <v>688</v>
      </c>
      <c r="D1149" s="2462" t="e">
        <v>#VALUE!</v>
      </c>
    </row>
    <row r="1150" spans="1:4" ht="13.5" x14ac:dyDescent="0.25">
      <c r="A1150" s="679">
        <v>241</v>
      </c>
      <c r="B1150" s="679" t="s">
        <v>688</v>
      </c>
      <c r="C1150" s="2462" t="s">
        <v>688</v>
      </c>
      <c r="D1150" s="2462" t="e">
        <v>#VALUE!</v>
      </c>
    </row>
    <row r="1151" spans="1:4" ht="13.5" x14ac:dyDescent="0.25">
      <c r="A1151" s="679">
        <v>241</v>
      </c>
      <c r="B1151" s="679" t="s">
        <v>688</v>
      </c>
      <c r="C1151" s="2462" t="s">
        <v>688</v>
      </c>
      <c r="D1151" s="2462" t="e">
        <v>#VALUE!</v>
      </c>
    </row>
    <row r="1152" spans="1:4" x14ac:dyDescent="0.2">
      <c r="A1152" s="30"/>
      <c r="B1152" s="30"/>
      <c r="C1152" s="2462" t="s">
        <v>23</v>
      </c>
      <c r="D1152" s="2462" t="e">
        <v>#VALUE!</v>
      </c>
    </row>
    <row r="1153" spans="1:4" ht="13.5" x14ac:dyDescent="0.25">
      <c r="A1153" s="1596" t="s">
        <v>3557</v>
      </c>
      <c r="B1153" s="1596" t="s">
        <v>688</v>
      </c>
      <c r="C1153" s="2462" t="s">
        <v>688</v>
      </c>
      <c r="D1153" s="2462" t="e">
        <v>#VALUE!</v>
      </c>
    </row>
    <row r="1154" spans="1:4" ht="13.5" x14ac:dyDescent="0.25">
      <c r="A1154" s="679">
        <v>243</v>
      </c>
      <c r="B1154" s="679" t="s">
        <v>688</v>
      </c>
      <c r="C1154" s="2462" t="s">
        <v>688</v>
      </c>
      <c r="D1154" s="2462" t="e">
        <v>#VALUE!</v>
      </c>
    </row>
    <row r="1155" spans="1:4" ht="13.5" x14ac:dyDescent="0.25">
      <c r="A1155" s="679">
        <v>243</v>
      </c>
      <c r="B1155" s="679" t="s">
        <v>688</v>
      </c>
      <c r="C1155" s="2462" t="s">
        <v>688</v>
      </c>
      <c r="D1155" s="2462" t="e">
        <v>#VALUE!</v>
      </c>
    </row>
    <row r="1156" spans="1:4" x14ac:dyDescent="0.2">
      <c r="A1156" s="30"/>
      <c r="B1156" s="30"/>
      <c r="C1156" s="2462" t="s">
        <v>23</v>
      </c>
      <c r="D1156" s="2462" t="e">
        <v>#VALUE!</v>
      </c>
    </row>
    <row r="1157" spans="1:4" ht="13.5" x14ac:dyDescent="0.25">
      <c r="A1157" s="1596" t="s">
        <v>3558</v>
      </c>
      <c r="B1157" s="1596" t="s">
        <v>688</v>
      </c>
      <c r="C1157" s="2462" t="s">
        <v>688</v>
      </c>
      <c r="D1157" s="2462" t="e">
        <v>#VALUE!</v>
      </c>
    </row>
    <row r="1158" spans="1:4" ht="13.5" x14ac:dyDescent="0.25">
      <c r="A1158" s="679">
        <v>254</v>
      </c>
      <c r="B1158" s="679" t="s">
        <v>688</v>
      </c>
      <c r="C1158" s="2462" t="s">
        <v>688</v>
      </c>
      <c r="D1158" s="2462" t="e">
        <v>#VALUE!</v>
      </c>
    </row>
    <row r="1159" spans="1:4" x14ac:dyDescent="0.2">
      <c r="A1159" s="30"/>
      <c r="B1159" s="30"/>
      <c r="C1159" s="2462" t="s">
        <v>23</v>
      </c>
      <c r="D1159" s="2462" t="e">
        <v>#VALUE!</v>
      </c>
    </row>
    <row r="1160" spans="1:4" ht="13.5" x14ac:dyDescent="0.25">
      <c r="A1160" s="1596" t="s">
        <v>3559</v>
      </c>
      <c r="B1160" s="1596" t="s">
        <v>688</v>
      </c>
      <c r="C1160" s="2462" t="s">
        <v>688</v>
      </c>
      <c r="D1160" s="2462" t="e">
        <v>#VALUE!</v>
      </c>
    </row>
    <row r="1161" spans="1:4" ht="13.5" x14ac:dyDescent="0.25">
      <c r="A1161" s="679">
        <v>255</v>
      </c>
      <c r="B1161" s="679" t="s">
        <v>688</v>
      </c>
      <c r="C1161" s="2462" t="s">
        <v>688</v>
      </c>
      <c r="D1161" s="2462" t="e">
        <v>#VALUE!</v>
      </c>
    </row>
    <row r="1162" spans="1:4" x14ac:dyDescent="0.2">
      <c r="A1162" s="30"/>
      <c r="B1162" s="30"/>
      <c r="C1162" s="2462" t="s">
        <v>23</v>
      </c>
      <c r="D1162" s="2462" t="e">
        <v>#VALUE!</v>
      </c>
    </row>
    <row r="1163" spans="1:4" ht="13.5" x14ac:dyDescent="0.25">
      <c r="A1163" s="1596" t="s">
        <v>3560</v>
      </c>
      <c r="B1163" s="1596" t="s">
        <v>688</v>
      </c>
      <c r="C1163" s="2462" t="s">
        <v>688</v>
      </c>
      <c r="D1163" s="2462" t="e">
        <v>#VALUE!</v>
      </c>
    </row>
    <row r="1164" spans="1:4" ht="13.5" x14ac:dyDescent="0.25">
      <c r="A1164" s="679">
        <v>256</v>
      </c>
      <c r="B1164" s="679" t="s">
        <v>688</v>
      </c>
      <c r="C1164" s="2462" t="s">
        <v>688</v>
      </c>
      <c r="D1164" s="2462" t="e">
        <v>#VALUE!</v>
      </c>
    </row>
    <row r="1165" spans="1:4" ht="13.5" thickBot="1" x14ac:dyDescent="0.25">
      <c r="A1165" s="30"/>
      <c r="B1165" s="30"/>
      <c r="C1165" s="2462" t="s">
        <v>23</v>
      </c>
      <c r="D1165" s="2462" t="e">
        <v>#VALUE!</v>
      </c>
    </row>
    <row r="1166" spans="1:4" ht="15" thickTop="1" thickBot="1" x14ac:dyDescent="0.3">
      <c r="A1166" s="720" t="s">
        <v>299</v>
      </c>
      <c r="B1166" s="720" t="s">
        <v>1281</v>
      </c>
      <c r="C1166" s="2462" t="s">
        <v>1281</v>
      </c>
      <c r="D1166" s="2462" t="e">
        <v>#VALUE!</v>
      </c>
    </row>
    <row r="1167" spans="1:4" ht="15" thickTop="1" thickBot="1" x14ac:dyDescent="0.3">
      <c r="A1167" s="720" t="s">
        <v>299</v>
      </c>
      <c r="B1167" s="720" t="s">
        <v>767</v>
      </c>
      <c r="C1167" s="2462" t="s">
        <v>767</v>
      </c>
      <c r="D1167" s="2462" t="e">
        <v>#VALUE!</v>
      </c>
    </row>
    <row r="1168" spans="1:4" ht="15" thickTop="1" thickBot="1" x14ac:dyDescent="0.3">
      <c r="A1168" s="720" t="s">
        <v>299</v>
      </c>
      <c r="B1168" s="720" t="s">
        <v>768</v>
      </c>
      <c r="C1168" s="2462" t="s">
        <v>768</v>
      </c>
      <c r="D1168" s="2462" t="e">
        <v>#VALUE!</v>
      </c>
    </row>
    <row r="1169" spans="1:4" ht="15" thickTop="1" thickBot="1" x14ac:dyDescent="0.3">
      <c r="A1169" s="1209" t="s">
        <v>299</v>
      </c>
      <c r="B1169" s="1209" t="s">
        <v>3496</v>
      </c>
      <c r="C1169" s="2462" t="s">
        <v>3496</v>
      </c>
      <c r="D1169" s="2462" t="e">
        <v>#VALUE!</v>
      </c>
    </row>
    <row r="1170" spans="1:4" ht="15" thickTop="1" thickBot="1" x14ac:dyDescent="0.3">
      <c r="A1170" s="720" t="s">
        <v>711</v>
      </c>
      <c r="B1170" s="720" t="s">
        <v>299</v>
      </c>
      <c r="C1170" s="2462" t="s">
        <v>299</v>
      </c>
      <c r="D1170" s="2462" t="e">
        <v>#VALUE!</v>
      </c>
    </row>
    <row r="1171" spans="1:4" ht="14.25" thickTop="1" x14ac:dyDescent="0.25">
      <c r="A1171" s="705"/>
      <c r="B1171" s="705"/>
      <c r="C1171" s="2462" t="s">
        <v>23</v>
      </c>
      <c r="D1171" s="2462" t="e">
        <v>#VALUE!</v>
      </c>
    </row>
    <row r="1172" spans="1:4" ht="13.5" x14ac:dyDescent="0.25">
      <c r="A1172" s="721"/>
      <c r="B1172" s="721"/>
      <c r="C1172" s="2462" t="s">
        <v>23</v>
      </c>
      <c r="D1172" s="2462" t="e">
        <v>#VALUE!</v>
      </c>
    </row>
  </sheetData>
  <autoFilter ref="A1:E1172"/>
  <conditionalFormatting sqref="A77:B77">
    <cfRule type="expression" dxfId="106" priority="1" stopIfTrue="1">
      <formula>0</formula>
    </cfRule>
  </conditionalFormatting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filterMode="1">
    <tabColor rgb="FFFFC000"/>
  </sheetPr>
  <dimension ref="A1:L226"/>
  <sheetViews>
    <sheetView workbookViewId="0">
      <pane ySplit="1" topLeftCell="A174" activePane="bottomLeft" state="frozen"/>
      <selection pane="bottomLeft" activeCell="K2" sqref="K2:K226"/>
    </sheetView>
  </sheetViews>
  <sheetFormatPr defaultRowHeight="12.75" x14ac:dyDescent="0.2"/>
  <cols>
    <col min="1" max="1" width="9.140625" style="2462"/>
    <col min="2" max="2" width="18.5703125" style="10" bestFit="1" customWidth="1"/>
    <col min="3" max="4" width="37" style="323" bestFit="1" customWidth="1"/>
    <col min="5" max="5" width="3.5703125" style="323" bestFit="1" customWidth="1"/>
    <col min="6" max="6" width="2.5703125" style="323" bestFit="1" customWidth="1"/>
    <col min="7" max="7" width="33.85546875" style="323" bestFit="1" customWidth="1"/>
    <col min="8" max="8" width="7.140625" style="323" customWidth="1"/>
    <col min="9" max="9" width="11.85546875" customWidth="1"/>
    <col min="10" max="10" width="40.42578125" bestFit="1" customWidth="1"/>
  </cols>
  <sheetData>
    <row r="1" spans="2:12" x14ac:dyDescent="0.2">
      <c r="B1" s="2491" t="s">
        <v>3490</v>
      </c>
      <c r="C1" s="743" t="s">
        <v>128</v>
      </c>
      <c r="D1" s="743" t="s">
        <v>2939</v>
      </c>
      <c r="E1" s="743" t="s">
        <v>3125</v>
      </c>
      <c r="F1" s="743"/>
      <c r="G1" s="743" t="s">
        <v>3275</v>
      </c>
      <c r="H1" s="743" t="s">
        <v>3274</v>
      </c>
      <c r="I1" t="e">
        <v>#N/A</v>
      </c>
      <c r="J1" t="e">
        <v>#N/A</v>
      </c>
    </row>
    <row r="2" spans="2:12" x14ac:dyDescent="0.2">
      <c r="C2" s="748" t="s">
        <v>581</v>
      </c>
      <c r="D2" s="748" t="s">
        <v>2940</v>
      </c>
      <c r="E2" s="748">
        <v>431</v>
      </c>
      <c r="F2" s="748"/>
      <c r="G2" s="748" t="s">
        <v>3126</v>
      </c>
      <c r="H2" s="748">
        <v>4310</v>
      </c>
      <c r="I2">
        <v>4310</v>
      </c>
      <c r="J2" s="2462" t="s">
        <v>2813</v>
      </c>
      <c r="K2">
        <v>4310</v>
      </c>
      <c r="L2" s="2462" t="s">
        <v>2813</v>
      </c>
    </row>
    <row r="3" spans="2:12" x14ac:dyDescent="0.2">
      <c r="C3" s="748" t="s">
        <v>39</v>
      </c>
      <c r="D3" s="748" t="s">
        <v>2941</v>
      </c>
      <c r="E3" s="748">
        <v>450</v>
      </c>
      <c r="F3" s="748"/>
      <c r="G3" s="748" t="s">
        <v>2826</v>
      </c>
      <c r="H3" s="748">
        <v>4500</v>
      </c>
      <c r="I3" s="2462">
        <v>4500</v>
      </c>
      <c r="J3" s="2462" t="s">
        <v>2826</v>
      </c>
      <c r="K3" s="2462">
        <v>4500</v>
      </c>
      <c r="L3" s="2462" t="s">
        <v>2826</v>
      </c>
    </row>
    <row r="4" spans="2:12" x14ac:dyDescent="0.2">
      <c r="C4" s="748" t="s">
        <v>356</v>
      </c>
      <c r="D4" s="748" t="s">
        <v>2942</v>
      </c>
      <c r="E4" s="748">
        <v>455</v>
      </c>
      <c r="F4" s="748"/>
      <c r="G4" s="748" t="s">
        <v>3127</v>
      </c>
      <c r="H4" s="748">
        <v>4550</v>
      </c>
      <c r="I4" s="2462">
        <v>4550</v>
      </c>
      <c r="J4" s="2462" t="s">
        <v>2829</v>
      </c>
      <c r="K4" s="2462">
        <v>4550</v>
      </c>
      <c r="L4" s="2462" t="s">
        <v>2829</v>
      </c>
    </row>
    <row r="5" spans="2:12" x14ac:dyDescent="0.2">
      <c r="C5" s="748" t="s">
        <v>197</v>
      </c>
      <c r="D5" s="748" t="s">
        <v>2943</v>
      </c>
      <c r="E5" s="748">
        <v>456</v>
      </c>
      <c r="F5" s="748"/>
      <c r="G5" s="748" t="s">
        <v>3128</v>
      </c>
      <c r="H5" s="748">
        <v>4560</v>
      </c>
      <c r="I5" s="2462">
        <v>4560</v>
      </c>
      <c r="J5" s="2462" t="s">
        <v>2830</v>
      </c>
      <c r="K5" s="2462">
        <v>4560</v>
      </c>
      <c r="L5" s="2462" t="s">
        <v>2830</v>
      </c>
    </row>
    <row r="6" spans="2:12" x14ac:dyDescent="0.2">
      <c r="C6" s="748" t="s">
        <v>126</v>
      </c>
      <c r="D6" s="748" t="s">
        <v>2944</v>
      </c>
      <c r="E6" s="748">
        <v>474</v>
      </c>
      <c r="F6" s="748"/>
      <c r="G6" s="748" t="s">
        <v>3129</v>
      </c>
      <c r="H6" s="748">
        <v>4740</v>
      </c>
      <c r="I6" s="2462">
        <v>4740</v>
      </c>
      <c r="J6" s="2462" t="s">
        <v>2845</v>
      </c>
      <c r="K6" s="2462">
        <v>4740</v>
      </c>
      <c r="L6" s="2462" t="s">
        <v>2845</v>
      </c>
    </row>
    <row r="7" spans="2:12" x14ac:dyDescent="0.2">
      <c r="C7" s="748" t="s">
        <v>419</v>
      </c>
      <c r="D7" s="748" t="s">
        <v>2945</v>
      </c>
      <c r="E7" s="748">
        <v>550</v>
      </c>
      <c r="F7" s="748"/>
      <c r="G7" s="748" t="s">
        <v>3130</v>
      </c>
      <c r="H7" s="748">
        <v>5500</v>
      </c>
      <c r="I7" s="2462">
        <v>5500</v>
      </c>
      <c r="J7" s="2462" t="s">
        <v>405</v>
      </c>
      <c r="K7" s="2462">
        <v>5500</v>
      </c>
      <c r="L7" s="2462" t="s">
        <v>405</v>
      </c>
    </row>
    <row r="8" spans="2:12" x14ac:dyDescent="0.2">
      <c r="C8" s="748" t="s">
        <v>543</v>
      </c>
      <c r="D8" s="748" t="s">
        <v>2946</v>
      </c>
      <c r="E8" s="748">
        <v>650</v>
      </c>
      <c r="F8" s="748"/>
      <c r="G8" s="748" t="s">
        <v>3131</v>
      </c>
      <c r="H8" s="748">
        <v>6500</v>
      </c>
      <c r="I8" s="2462">
        <v>6500</v>
      </c>
      <c r="J8" s="2462" t="s">
        <v>2885</v>
      </c>
      <c r="K8" s="2462">
        <v>6500</v>
      </c>
      <c r="L8" s="2462" t="s">
        <v>2885</v>
      </c>
    </row>
    <row r="9" spans="2:12" x14ac:dyDescent="0.2">
      <c r="C9" s="748" t="s">
        <v>312</v>
      </c>
      <c r="D9" s="748" t="s">
        <v>2947</v>
      </c>
      <c r="E9" s="748">
        <v>665</v>
      </c>
      <c r="F9" s="748"/>
      <c r="G9" s="748" t="s">
        <v>2895</v>
      </c>
      <c r="H9" s="748">
        <v>6650</v>
      </c>
      <c r="I9" s="2462">
        <v>6650</v>
      </c>
      <c r="J9" s="2462" t="s">
        <v>2895</v>
      </c>
      <c r="K9" s="2462">
        <v>6650</v>
      </c>
      <c r="L9" s="2462" t="s">
        <v>2895</v>
      </c>
    </row>
    <row r="10" spans="2:12" x14ac:dyDescent="0.2">
      <c r="C10" s="748" t="s">
        <v>416</v>
      </c>
      <c r="D10" s="748" t="s">
        <v>2948</v>
      </c>
      <c r="E10" s="748">
        <v>672</v>
      </c>
      <c r="F10" s="748"/>
      <c r="G10" s="748" t="s">
        <v>2900</v>
      </c>
      <c r="H10" s="748">
        <v>6720</v>
      </c>
      <c r="I10" s="2462">
        <v>6720</v>
      </c>
      <c r="J10" s="2462" t="s">
        <v>2900</v>
      </c>
      <c r="K10" s="2462">
        <v>6720</v>
      </c>
      <c r="L10" s="2462" t="s">
        <v>2900</v>
      </c>
    </row>
    <row r="11" spans="2:12" hidden="1" x14ac:dyDescent="0.2">
      <c r="B11" s="10" t="s">
        <v>1483</v>
      </c>
      <c r="C11" s="744" t="s">
        <v>859</v>
      </c>
      <c r="D11" s="744" t="s">
        <v>1515</v>
      </c>
      <c r="E11" s="744">
        <v>2</v>
      </c>
      <c r="F11" s="744"/>
      <c r="G11" s="744" t="s">
        <v>3132</v>
      </c>
      <c r="H11" s="744">
        <v>20</v>
      </c>
      <c r="I11" s="2462" t="e">
        <v>#N/A</v>
      </c>
      <c r="J11" s="2462" t="e">
        <v>#N/A</v>
      </c>
      <c r="K11" s="2462" t="e">
        <v>#N/A</v>
      </c>
      <c r="L11" s="2462" t="e">
        <v>#N/A</v>
      </c>
    </row>
    <row r="12" spans="2:12" x14ac:dyDescent="0.2">
      <c r="C12" s="748" t="s">
        <v>244</v>
      </c>
      <c r="D12" s="748" t="s">
        <v>2949</v>
      </c>
      <c r="E12" s="748">
        <v>457</v>
      </c>
      <c r="F12" s="748"/>
      <c r="G12" s="748" t="s">
        <v>2831</v>
      </c>
      <c r="H12" s="748">
        <v>4570</v>
      </c>
      <c r="I12" s="2462">
        <v>4570</v>
      </c>
      <c r="J12" s="2462" t="s">
        <v>2831</v>
      </c>
      <c r="K12" s="2462">
        <v>4570</v>
      </c>
      <c r="L12" s="2462" t="s">
        <v>2831</v>
      </c>
    </row>
    <row r="13" spans="2:12" x14ac:dyDescent="0.2">
      <c r="C13" s="748" t="s">
        <v>40</v>
      </c>
      <c r="D13" s="748" t="s">
        <v>2950</v>
      </c>
      <c r="E13" s="748">
        <v>458</v>
      </c>
      <c r="F13" s="748"/>
      <c r="G13" s="748" t="s">
        <v>2832</v>
      </c>
      <c r="H13" s="748">
        <v>4580</v>
      </c>
      <c r="I13" s="2462">
        <v>4580</v>
      </c>
      <c r="J13" s="2462" t="s">
        <v>2832</v>
      </c>
      <c r="K13" s="2462">
        <v>4580</v>
      </c>
      <c r="L13" s="2462" t="s">
        <v>2832</v>
      </c>
    </row>
    <row r="14" spans="2:12" x14ac:dyDescent="0.2">
      <c r="C14" s="748" t="s">
        <v>847</v>
      </c>
      <c r="D14" s="748" t="s">
        <v>2951</v>
      </c>
      <c r="E14" s="748">
        <v>459</v>
      </c>
      <c r="F14" s="748"/>
      <c r="G14" s="748" t="s">
        <v>3133</v>
      </c>
      <c r="H14" s="748">
        <v>4590</v>
      </c>
      <c r="I14" s="2462">
        <v>4590</v>
      </c>
      <c r="J14" s="2462" t="s">
        <v>2833</v>
      </c>
      <c r="K14" s="2462">
        <v>4590</v>
      </c>
      <c r="L14" s="2462" t="s">
        <v>2833</v>
      </c>
    </row>
    <row r="15" spans="2:12" x14ac:dyDescent="0.2">
      <c r="C15" s="748" t="s">
        <v>441</v>
      </c>
      <c r="D15" s="748" t="s">
        <v>2952</v>
      </c>
      <c r="E15" s="748">
        <v>460</v>
      </c>
      <c r="F15" s="748"/>
      <c r="G15" s="748" t="s">
        <v>3134</v>
      </c>
      <c r="H15" s="748">
        <v>4600</v>
      </c>
      <c r="I15" s="2462">
        <v>4600</v>
      </c>
      <c r="J15" s="2462" t="s">
        <v>2834</v>
      </c>
      <c r="K15" s="2462">
        <v>4600</v>
      </c>
      <c r="L15" s="2462" t="s">
        <v>2834</v>
      </c>
    </row>
    <row r="16" spans="2:12" x14ac:dyDescent="0.2">
      <c r="C16" s="748" t="s">
        <v>477</v>
      </c>
      <c r="D16" s="748" t="s">
        <v>2953</v>
      </c>
      <c r="E16" s="748">
        <v>461</v>
      </c>
      <c r="F16" s="748"/>
      <c r="G16" s="748" t="s">
        <v>3135</v>
      </c>
      <c r="H16" s="748">
        <v>4610</v>
      </c>
      <c r="I16" s="2462">
        <v>4610</v>
      </c>
      <c r="J16" s="2462" t="s">
        <v>2835</v>
      </c>
      <c r="K16" s="2462">
        <v>4610</v>
      </c>
      <c r="L16" s="2462" t="s">
        <v>2835</v>
      </c>
    </row>
    <row r="17" spans="2:12" x14ac:dyDescent="0.2">
      <c r="C17" s="748" t="s">
        <v>443</v>
      </c>
      <c r="D17" s="748" t="s">
        <v>2954</v>
      </c>
      <c r="E17" s="748">
        <v>462</v>
      </c>
      <c r="F17" s="748"/>
      <c r="G17" s="748" t="s">
        <v>3136</v>
      </c>
      <c r="H17" s="748">
        <v>4620</v>
      </c>
      <c r="I17" s="2462">
        <v>4620</v>
      </c>
      <c r="J17" s="2462" t="s">
        <v>217</v>
      </c>
      <c r="K17" s="2462">
        <v>4620</v>
      </c>
      <c r="L17" s="2462" t="s">
        <v>217</v>
      </c>
    </row>
    <row r="18" spans="2:12" x14ac:dyDescent="0.2">
      <c r="C18" s="748" t="s">
        <v>41</v>
      </c>
      <c r="D18" s="748" t="s">
        <v>2955</v>
      </c>
      <c r="E18" s="748">
        <v>464</v>
      </c>
      <c r="F18" s="748"/>
      <c r="G18" s="748" t="s">
        <v>2837</v>
      </c>
      <c r="H18" s="748">
        <v>4640</v>
      </c>
      <c r="I18" s="2462">
        <v>4640</v>
      </c>
      <c r="J18" s="2462" t="s">
        <v>2837</v>
      </c>
      <c r="K18" s="2462">
        <v>4640</v>
      </c>
      <c r="L18" s="2462" t="s">
        <v>2837</v>
      </c>
    </row>
    <row r="19" spans="2:12" hidden="1" x14ac:dyDescent="0.2">
      <c r="B19" s="2491" t="s">
        <v>1483</v>
      </c>
      <c r="C19" s="2492" t="s">
        <v>42</v>
      </c>
      <c r="D19" s="2492" t="s">
        <v>2956</v>
      </c>
      <c r="E19" s="2492">
        <v>465</v>
      </c>
      <c r="F19" s="2492"/>
      <c r="G19" s="2492" t="s">
        <v>3137</v>
      </c>
      <c r="H19" s="2492">
        <v>4650</v>
      </c>
      <c r="I19" s="2493">
        <v>4650</v>
      </c>
      <c r="J19" s="2493" t="s">
        <v>2838</v>
      </c>
      <c r="K19" s="2493" t="e">
        <v>#N/A</v>
      </c>
      <c r="L19" s="2493" t="e">
        <v>#N/A</v>
      </c>
    </row>
    <row r="20" spans="2:12" x14ac:dyDescent="0.2">
      <c r="C20" s="748" t="s">
        <v>43</v>
      </c>
      <c r="D20" s="748" t="s">
        <v>2957</v>
      </c>
      <c r="E20" s="748">
        <v>466</v>
      </c>
      <c r="F20" s="748"/>
      <c r="G20" s="748" t="s">
        <v>3138</v>
      </c>
      <c r="H20" s="748">
        <v>4660</v>
      </c>
      <c r="I20" s="2462">
        <v>4660</v>
      </c>
      <c r="J20" s="2462" t="s">
        <v>1954</v>
      </c>
      <c r="K20" s="2462">
        <v>4660</v>
      </c>
      <c r="L20" s="2462" t="s">
        <v>3449</v>
      </c>
    </row>
    <row r="21" spans="2:12" x14ac:dyDescent="0.2">
      <c r="C21" s="748" t="s">
        <v>44</v>
      </c>
      <c r="D21" s="748" t="s">
        <v>2958</v>
      </c>
      <c r="E21" s="748">
        <v>468</v>
      </c>
      <c r="F21" s="748"/>
      <c r="G21" s="748" t="s">
        <v>2840</v>
      </c>
      <c r="H21" s="748">
        <v>4680</v>
      </c>
      <c r="I21" s="2462">
        <v>4680</v>
      </c>
      <c r="J21" s="2462" t="s">
        <v>2840</v>
      </c>
      <c r="K21" s="2462">
        <v>4680</v>
      </c>
      <c r="L21" s="2462" t="s">
        <v>2840</v>
      </c>
    </row>
    <row r="22" spans="2:12" x14ac:dyDescent="0.2">
      <c r="C22" s="748" t="s">
        <v>749</v>
      </c>
      <c r="D22" s="748" t="s">
        <v>2959</v>
      </c>
      <c r="E22" s="748">
        <v>469</v>
      </c>
      <c r="F22" s="748"/>
      <c r="G22" s="748" t="s">
        <v>2841</v>
      </c>
      <c r="H22" s="748">
        <v>4690</v>
      </c>
      <c r="I22" s="2462">
        <v>4690</v>
      </c>
      <c r="J22" s="2462" t="s">
        <v>2841</v>
      </c>
      <c r="K22" s="2462">
        <v>4690</v>
      </c>
      <c r="L22" s="2462" t="s">
        <v>2841</v>
      </c>
    </row>
    <row r="23" spans="2:12" x14ac:dyDescent="0.2">
      <c r="C23" s="748" t="s">
        <v>45</v>
      </c>
      <c r="D23" s="748" t="s">
        <v>2960</v>
      </c>
      <c r="E23" s="748">
        <v>470</v>
      </c>
      <c r="F23" s="748"/>
      <c r="G23" s="748" t="s">
        <v>2842</v>
      </c>
      <c r="H23" s="748">
        <v>4700</v>
      </c>
      <c r="I23" s="2462">
        <v>4700</v>
      </c>
      <c r="J23" s="2462" t="s">
        <v>2842</v>
      </c>
      <c r="K23" s="2462">
        <v>4700</v>
      </c>
      <c r="L23" s="2462" t="s">
        <v>2842</v>
      </c>
    </row>
    <row r="24" spans="2:12" x14ac:dyDescent="0.2">
      <c r="C24" s="748" t="s">
        <v>615</v>
      </c>
      <c r="D24" s="748" t="s">
        <v>2961</v>
      </c>
      <c r="E24" s="748">
        <v>494</v>
      </c>
      <c r="F24" s="748"/>
      <c r="G24" s="748" t="s">
        <v>3139</v>
      </c>
      <c r="H24" s="748">
        <v>4940</v>
      </c>
      <c r="I24" s="2462">
        <v>4940</v>
      </c>
      <c r="J24" s="2462" t="s">
        <v>2857</v>
      </c>
      <c r="K24" s="2462">
        <v>4940</v>
      </c>
      <c r="L24" s="2462" t="s">
        <v>2857</v>
      </c>
    </row>
    <row r="25" spans="2:12" hidden="1" x14ac:dyDescent="0.2">
      <c r="B25" s="10" t="s">
        <v>1483</v>
      </c>
      <c r="C25" s="744" t="s">
        <v>325</v>
      </c>
      <c r="D25" s="744" t="s">
        <v>1522</v>
      </c>
      <c r="E25" s="744">
        <v>3</v>
      </c>
      <c r="F25" s="744" t="s">
        <v>3140</v>
      </c>
      <c r="G25" s="744" t="s">
        <v>3141</v>
      </c>
      <c r="H25" s="744">
        <v>30</v>
      </c>
      <c r="I25" s="2462" t="e">
        <v>#N/A</v>
      </c>
      <c r="J25" s="2462" t="e">
        <v>#N/A</v>
      </c>
      <c r="K25" s="2462" t="e">
        <v>#N/A</v>
      </c>
      <c r="L25" s="2462" t="e">
        <v>#N/A</v>
      </c>
    </row>
    <row r="26" spans="2:12" x14ac:dyDescent="0.2">
      <c r="C26" s="748" t="s">
        <v>492</v>
      </c>
      <c r="D26" s="748" t="s">
        <v>2962</v>
      </c>
      <c r="E26" s="748">
        <v>674</v>
      </c>
      <c r="F26" s="748"/>
      <c r="G26" s="748" t="s">
        <v>3142</v>
      </c>
      <c r="H26" s="748">
        <v>6740</v>
      </c>
      <c r="I26" s="2462">
        <v>6740</v>
      </c>
      <c r="J26" s="2462" t="s">
        <v>489</v>
      </c>
      <c r="K26" s="2462">
        <v>6740</v>
      </c>
      <c r="L26" s="2462" t="s">
        <v>489</v>
      </c>
    </row>
    <row r="27" spans="2:12" x14ac:dyDescent="0.2">
      <c r="C27" s="748" t="s">
        <v>670</v>
      </c>
      <c r="D27" s="748" t="s">
        <v>2963</v>
      </c>
      <c r="E27" s="748">
        <v>675</v>
      </c>
      <c r="F27" s="748"/>
      <c r="G27" s="748" t="s">
        <v>3143</v>
      </c>
      <c r="H27" s="748">
        <v>6750</v>
      </c>
      <c r="I27" s="2462">
        <v>6750</v>
      </c>
      <c r="J27" s="2462" t="s">
        <v>789</v>
      </c>
      <c r="K27" s="2462">
        <v>6750</v>
      </c>
      <c r="L27" s="2462" t="s">
        <v>789</v>
      </c>
    </row>
    <row r="28" spans="2:12" hidden="1" x14ac:dyDescent="0.2">
      <c r="B28" s="2491" t="s">
        <v>1483</v>
      </c>
      <c r="C28" s="2492" t="s">
        <v>191</v>
      </c>
      <c r="D28" s="2492" t="s">
        <v>2964</v>
      </c>
      <c r="E28" s="2492">
        <v>676</v>
      </c>
      <c r="F28" s="2492"/>
      <c r="G28" s="2492" t="s">
        <v>3144</v>
      </c>
      <c r="H28" s="2492">
        <v>6760</v>
      </c>
      <c r="I28" s="2493">
        <v>6760</v>
      </c>
      <c r="J28" s="2493" t="s">
        <v>2902</v>
      </c>
      <c r="K28" s="2493" t="e">
        <v>#N/A</v>
      </c>
      <c r="L28" s="2493" t="e">
        <v>#N/A</v>
      </c>
    </row>
    <row r="29" spans="2:12" x14ac:dyDescent="0.2">
      <c r="C29" s="748" t="s">
        <v>29</v>
      </c>
      <c r="D29" s="748" t="s">
        <v>2965</v>
      </c>
      <c r="E29" s="748">
        <v>678</v>
      </c>
      <c r="F29" s="748"/>
      <c r="G29" s="748" t="s">
        <v>2904</v>
      </c>
      <c r="H29" s="748">
        <v>6780</v>
      </c>
      <c r="I29" s="2462">
        <v>6780</v>
      </c>
      <c r="J29" s="2462" t="s">
        <v>2904</v>
      </c>
      <c r="K29" s="2462">
        <v>6780</v>
      </c>
      <c r="L29" s="2462" t="s">
        <v>2904</v>
      </c>
    </row>
    <row r="30" spans="2:12" hidden="1" x14ac:dyDescent="0.2">
      <c r="B30" s="10" t="s">
        <v>1483</v>
      </c>
      <c r="C30" s="744" t="s">
        <v>363</v>
      </c>
      <c r="D30" s="744" t="s">
        <v>1526</v>
      </c>
      <c r="E30" s="744">
        <v>3</v>
      </c>
      <c r="F30" s="744" t="s">
        <v>3145</v>
      </c>
      <c r="G30" s="744" t="s">
        <v>3146</v>
      </c>
      <c r="H30" s="744">
        <v>30</v>
      </c>
      <c r="I30" s="2462" t="e">
        <v>#N/A</v>
      </c>
      <c r="J30" s="2462" t="e">
        <v>#N/A</v>
      </c>
      <c r="K30" s="2462" t="e">
        <v>#N/A</v>
      </c>
      <c r="L30" s="2462" t="e">
        <v>#N/A</v>
      </c>
    </row>
    <row r="31" spans="2:12" x14ac:dyDescent="0.2">
      <c r="C31" s="748" t="s">
        <v>357</v>
      </c>
      <c r="D31" s="748" t="s">
        <v>2966</v>
      </c>
      <c r="E31" s="748">
        <v>677</v>
      </c>
      <c r="F31" s="748"/>
      <c r="G31" s="748" t="s">
        <v>3147</v>
      </c>
      <c r="H31" s="748">
        <v>6770</v>
      </c>
      <c r="I31" s="2462">
        <v>6770</v>
      </c>
      <c r="J31" s="2462" t="s">
        <v>2903</v>
      </c>
      <c r="K31" s="2462">
        <v>6770</v>
      </c>
      <c r="L31" s="2462" t="s">
        <v>2903</v>
      </c>
    </row>
    <row r="32" spans="2:12" hidden="1" x14ac:dyDescent="0.2">
      <c r="B32" s="2491" t="s">
        <v>1483</v>
      </c>
      <c r="C32" s="2492" t="s">
        <v>409</v>
      </c>
      <c r="D32" s="2492" t="s">
        <v>2967</v>
      </c>
      <c r="E32" s="2492">
        <v>679</v>
      </c>
      <c r="F32" s="2492"/>
      <c r="G32" s="2492" t="s">
        <v>2905</v>
      </c>
      <c r="H32" s="2492">
        <v>6790</v>
      </c>
      <c r="I32" s="2493">
        <v>6790</v>
      </c>
      <c r="J32" s="2493" t="s">
        <v>2905</v>
      </c>
      <c r="K32" s="2493" t="e">
        <v>#N/A</v>
      </c>
      <c r="L32" s="2493" t="e">
        <v>#N/A</v>
      </c>
    </row>
    <row r="33" spans="2:12" x14ac:dyDescent="0.2">
      <c r="C33" s="748" t="s">
        <v>570</v>
      </c>
      <c r="D33" s="748" t="s">
        <v>2968</v>
      </c>
      <c r="E33" s="748">
        <v>681</v>
      </c>
      <c r="F33" s="748"/>
      <c r="G33" s="748" t="s">
        <v>2906</v>
      </c>
      <c r="H33" s="748">
        <v>6810</v>
      </c>
      <c r="I33" s="2462">
        <v>6810</v>
      </c>
      <c r="J33" s="2462" t="s">
        <v>2906</v>
      </c>
      <c r="K33" s="2462">
        <v>6810</v>
      </c>
      <c r="L33" s="2462" t="s">
        <v>2906</v>
      </c>
    </row>
    <row r="34" spans="2:12" hidden="1" x14ac:dyDescent="0.2">
      <c r="B34" s="10" t="s">
        <v>1483</v>
      </c>
      <c r="C34" s="744" t="s">
        <v>362</v>
      </c>
      <c r="D34" s="744" t="s">
        <v>1532</v>
      </c>
      <c r="E34" s="744">
        <v>3</v>
      </c>
      <c r="F34" s="744" t="s">
        <v>3148</v>
      </c>
      <c r="G34" s="744" t="s">
        <v>3149</v>
      </c>
      <c r="H34" s="744">
        <v>30</v>
      </c>
      <c r="I34" s="2462" t="e">
        <v>#N/A</v>
      </c>
      <c r="J34" s="2462" t="e">
        <v>#N/A</v>
      </c>
      <c r="K34" s="2462" t="e">
        <v>#N/A</v>
      </c>
      <c r="L34" s="2462" t="e">
        <v>#N/A</v>
      </c>
    </row>
    <row r="35" spans="2:12" x14ac:dyDescent="0.2">
      <c r="C35" s="748" t="s">
        <v>671</v>
      </c>
      <c r="D35" s="748" t="s">
        <v>2969</v>
      </c>
      <c r="E35" s="748">
        <v>610</v>
      </c>
      <c r="F35" s="748"/>
      <c r="G35" s="748" t="s">
        <v>2873</v>
      </c>
      <c r="H35" s="748">
        <v>6100</v>
      </c>
      <c r="I35" s="2462">
        <v>6100</v>
      </c>
      <c r="J35" s="2462" t="s">
        <v>2873</v>
      </c>
      <c r="K35" s="2462">
        <v>6100</v>
      </c>
      <c r="L35" s="2462" t="s">
        <v>2873</v>
      </c>
    </row>
    <row r="36" spans="2:12" x14ac:dyDescent="0.2">
      <c r="C36" s="748" t="s">
        <v>378</v>
      </c>
      <c r="D36" s="748" t="s">
        <v>2970</v>
      </c>
      <c r="E36" s="748">
        <v>638</v>
      </c>
      <c r="F36" s="748"/>
      <c r="G36" s="748" t="s">
        <v>3150</v>
      </c>
      <c r="H36" s="748">
        <v>6380</v>
      </c>
      <c r="I36" s="2462">
        <v>6380</v>
      </c>
      <c r="J36" s="2462" t="s">
        <v>2879</v>
      </c>
      <c r="K36" s="2462">
        <v>6380</v>
      </c>
      <c r="L36" s="2462" t="s">
        <v>2879</v>
      </c>
    </row>
    <row r="37" spans="2:12" x14ac:dyDescent="0.2">
      <c r="C37" s="748" t="s">
        <v>379</v>
      </c>
      <c r="D37" s="748" t="s">
        <v>2971</v>
      </c>
      <c r="E37" s="748">
        <v>639</v>
      </c>
      <c r="F37" s="748"/>
      <c r="G37" s="748" t="s">
        <v>2880</v>
      </c>
      <c r="H37" s="748">
        <v>6390</v>
      </c>
      <c r="I37" s="2462">
        <v>6390</v>
      </c>
      <c r="J37" s="2462" t="s">
        <v>2880</v>
      </c>
      <c r="K37" s="2462">
        <v>6390</v>
      </c>
      <c r="L37" s="2462" t="s">
        <v>2880</v>
      </c>
    </row>
    <row r="38" spans="2:12" x14ac:dyDescent="0.2">
      <c r="C38" s="748" t="s">
        <v>382</v>
      </c>
      <c r="D38" s="748" t="s">
        <v>2972</v>
      </c>
      <c r="E38" s="748">
        <v>640</v>
      </c>
      <c r="F38" s="748"/>
      <c r="G38" s="748" t="s">
        <v>2881</v>
      </c>
      <c r="H38" s="748">
        <v>6400</v>
      </c>
      <c r="I38" s="2462">
        <v>6400</v>
      </c>
      <c r="J38" s="2462" t="s">
        <v>2881</v>
      </c>
      <c r="K38" s="2462">
        <v>6400</v>
      </c>
      <c r="L38" s="2462" t="s">
        <v>2881</v>
      </c>
    </row>
    <row r="39" spans="2:12" x14ac:dyDescent="0.2">
      <c r="C39" s="748" t="s">
        <v>47</v>
      </c>
      <c r="D39" s="748" t="s">
        <v>2973</v>
      </c>
      <c r="E39" s="748">
        <v>644</v>
      </c>
      <c r="F39" s="748"/>
      <c r="G39" s="748" t="s">
        <v>3151</v>
      </c>
      <c r="H39" s="748">
        <v>6440</v>
      </c>
      <c r="I39" s="2462">
        <v>6440</v>
      </c>
      <c r="J39" s="2462" t="s">
        <v>2883</v>
      </c>
      <c r="K39" s="2462">
        <v>6440</v>
      </c>
      <c r="L39" s="2462" t="s">
        <v>2883</v>
      </c>
    </row>
    <row r="40" spans="2:12" hidden="1" x14ac:dyDescent="0.2">
      <c r="B40" s="10" t="s">
        <v>1483</v>
      </c>
      <c r="C40" s="744" t="s">
        <v>130</v>
      </c>
      <c r="D40" s="744" t="s">
        <v>1535</v>
      </c>
      <c r="E40" s="744">
        <v>4</v>
      </c>
      <c r="F40" s="744"/>
      <c r="G40" s="744" t="s">
        <v>2685</v>
      </c>
      <c r="H40" s="744">
        <v>40</v>
      </c>
      <c r="I40" s="2462" t="e">
        <v>#N/A</v>
      </c>
      <c r="J40" s="2462" t="e">
        <v>#N/A</v>
      </c>
      <c r="K40" s="2462" t="e">
        <v>#N/A</v>
      </c>
      <c r="L40" s="2462" t="e">
        <v>#N/A</v>
      </c>
    </row>
    <row r="41" spans="2:12" x14ac:dyDescent="0.2">
      <c r="C41" s="748" t="s">
        <v>444</v>
      </c>
      <c r="D41" s="748" t="s">
        <v>2974</v>
      </c>
      <c r="E41" s="748">
        <v>602</v>
      </c>
      <c r="F41" s="748"/>
      <c r="G41" s="748" t="s">
        <v>3152</v>
      </c>
      <c r="H41" s="748">
        <v>6020</v>
      </c>
      <c r="I41" s="2462">
        <v>6020</v>
      </c>
      <c r="J41" s="2462" t="s">
        <v>218</v>
      </c>
      <c r="K41" s="2462">
        <v>6020</v>
      </c>
      <c r="L41" s="2462" t="s">
        <v>218</v>
      </c>
    </row>
    <row r="42" spans="2:12" x14ac:dyDescent="0.2">
      <c r="C42" s="748" t="s">
        <v>49</v>
      </c>
      <c r="D42" s="748" t="s">
        <v>2975</v>
      </c>
      <c r="E42" s="748">
        <v>604</v>
      </c>
      <c r="F42" s="748"/>
      <c r="G42" s="748" t="s">
        <v>2872</v>
      </c>
      <c r="H42" s="748">
        <v>6040</v>
      </c>
      <c r="I42" s="2462">
        <v>6040</v>
      </c>
      <c r="J42" s="2462" t="s">
        <v>2872</v>
      </c>
      <c r="K42" s="2462">
        <v>6040</v>
      </c>
      <c r="L42" s="2462" t="s">
        <v>2872</v>
      </c>
    </row>
    <row r="43" spans="2:12" hidden="1" x14ac:dyDescent="0.2">
      <c r="B43" s="10" t="s">
        <v>1483</v>
      </c>
      <c r="C43" s="744" t="s">
        <v>133</v>
      </c>
      <c r="D43" s="744" t="s">
        <v>1543</v>
      </c>
      <c r="E43" s="744">
        <v>5</v>
      </c>
      <c r="F43" s="744"/>
      <c r="G43" s="744" t="s">
        <v>3153</v>
      </c>
      <c r="H43" s="744">
        <v>50</v>
      </c>
      <c r="I43" s="2462" t="e">
        <v>#N/A</v>
      </c>
      <c r="J43" s="2462" t="e">
        <v>#N/A</v>
      </c>
      <c r="K43" s="2462" t="e">
        <v>#N/A</v>
      </c>
      <c r="L43" s="2462" t="e">
        <v>#N/A</v>
      </c>
    </row>
    <row r="44" spans="2:12" x14ac:dyDescent="0.2">
      <c r="C44" s="748" t="s">
        <v>50</v>
      </c>
      <c r="D44" s="748" t="s">
        <v>2976</v>
      </c>
      <c r="E44" s="748">
        <v>480</v>
      </c>
      <c r="F44" s="748"/>
      <c r="G44" s="748" t="s">
        <v>3154</v>
      </c>
      <c r="H44" s="748">
        <v>4800</v>
      </c>
      <c r="I44" s="2462">
        <v>4800</v>
      </c>
      <c r="J44" s="2462" t="s">
        <v>2848</v>
      </c>
      <c r="K44" s="2462">
        <v>4800</v>
      </c>
      <c r="L44" s="2462" t="s">
        <v>2848</v>
      </c>
    </row>
    <row r="45" spans="2:12" x14ac:dyDescent="0.2">
      <c r="C45" s="748" t="s">
        <v>771</v>
      </c>
      <c r="D45" s="748" t="s">
        <v>2977</v>
      </c>
      <c r="E45" s="748">
        <v>482</v>
      </c>
      <c r="F45" s="748"/>
      <c r="G45" s="748" t="s">
        <v>3155</v>
      </c>
      <c r="H45" s="748">
        <v>4820</v>
      </c>
      <c r="I45" s="2462">
        <v>4820</v>
      </c>
      <c r="J45" s="2462" t="s">
        <v>1955</v>
      </c>
      <c r="K45" s="2462">
        <v>4820</v>
      </c>
      <c r="L45" s="2462" t="s">
        <v>1955</v>
      </c>
    </row>
    <row r="46" spans="2:12" x14ac:dyDescent="0.2">
      <c r="C46" s="748" t="s">
        <v>51</v>
      </c>
      <c r="D46" s="748" t="s">
        <v>2978</v>
      </c>
      <c r="E46" s="748">
        <v>484</v>
      </c>
      <c r="F46" s="748"/>
      <c r="G46" s="748" t="s">
        <v>3156</v>
      </c>
      <c r="H46" s="748">
        <v>4840</v>
      </c>
      <c r="I46" s="2462">
        <v>4840</v>
      </c>
      <c r="J46" s="2462" t="s">
        <v>2852</v>
      </c>
      <c r="K46" s="2462">
        <v>4840</v>
      </c>
      <c r="L46" s="2462" t="s">
        <v>2852</v>
      </c>
    </row>
    <row r="47" spans="2:12" x14ac:dyDescent="0.2">
      <c r="C47" s="748" t="s">
        <v>569</v>
      </c>
      <c r="D47" s="748" t="s">
        <v>2979</v>
      </c>
      <c r="E47" s="748">
        <v>486</v>
      </c>
      <c r="F47" s="748"/>
      <c r="G47" s="748" t="s">
        <v>2853</v>
      </c>
      <c r="H47" s="748">
        <v>4860</v>
      </c>
      <c r="I47" s="2462">
        <v>4860</v>
      </c>
      <c r="J47" s="2462" t="s">
        <v>2853</v>
      </c>
      <c r="K47" s="2462">
        <v>4860</v>
      </c>
      <c r="L47" s="2462" t="s">
        <v>2853</v>
      </c>
    </row>
    <row r="48" spans="2:12" x14ac:dyDescent="0.2">
      <c r="C48" s="748" t="s">
        <v>420</v>
      </c>
      <c r="D48" s="748" t="s">
        <v>2980</v>
      </c>
      <c r="E48" s="748">
        <v>621</v>
      </c>
      <c r="F48" s="748"/>
      <c r="G48" s="748" t="s">
        <v>3157</v>
      </c>
      <c r="H48" s="748">
        <v>6210</v>
      </c>
      <c r="I48" s="2462">
        <v>6210</v>
      </c>
      <c r="J48" s="2462" t="s">
        <v>2875</v>
      </c>
      <c r="K48" s="2462">
        <v>6210</v>
      </c>
      <c r="L48" s="2462" t="s">
        <v>2875</v>
      </c>
    </row>
    <row r="49" spans="2:12" x14ac:dyDescent="0.2">
      <c r="C49" s="748" t="s">
        <v>445</v>
      </c>
      <c r="D49" s="748" t="s">
        <v>2981</v>
      </c>
      <c r="E49" s="748">
        <v>622</v>
      </c>
      <c r="F49" s="748"/>
      <c r="G49" s="748" t="s">
        <v>3158</v>
      </c>
      <c r="H49" s="748">
        <v>6220</v>
      </c>
      <c r="I49" s="2462">
        <v>6220</v>
      </c>
      <c r="J49" s="2462" t="s">
        <v>214</v>
      </c>
      <c r="K49" s="2462">
        <v>6220</v>
      </c>
      <c r="L49" s="2462" t="s">
        <v>214</v>
      </c>
    </row>
    <row r="50" spans="2:12" x14ac:dyDescent="0.2">
      <c r="C50" s="748" t="s">
        <v>408</v>
      </c>
      <c r="D50" s="748" t="s">
        <v>1542</v>
      </c>
      <c r="E50" s="748">
        <v>623</v>
      </c>
      <c r="F50" s="748"/>
      <c r="G50" s="748" t="s">
        <v>3159</v>
      </c>
      <c r="H50" s="748">
        <v>6230</v>
      </c>
      <c r="I50" s="2462">
        <v>6230</v>
      </c>
      <c r="J50" s="2462" t="s">
        <v>1959</v>
      </c>
      <c r="K50" s="2462">
        <v>6230</v>
      </c>
      <c r="L50" s="2462" t="s">
        <v>1959</v>
      </c>
    </row>
    <row r="51" spans="2:12" hidden="1" x14ac:dyDescent="0.2">
      <c r="B51" s="10" t="s">
        <v>1483</v>
      </c>
      <c r="C51" s="745" t="s">
        <v>136</v>
      </c>
      <c r="D51" s="745" t="s">
        <v>1554</v>
      </c>
      <c r="E51" s="745">
        <v>6</v>
      </c>
      <c r="F51" s="745"/>
      <c r="G51" s="745" t="s">
        <v>3160</v>
      </c>
      <c r="H51" s="745">
        <v>60</v>
      </c>
      <c r="I51" s="2462" t="e">
        <v>#N/A</v>
      </c>
      <c r="J51" s="2462" t="e">
        <v>#N/A</v>
      </c>
      <c r="K51" s="2462" t="e">
        <v>#N/A</v>
      </c>
      <c r="L51" s="2462" t="e">
        <v>#N/A</v>
      </c>
    </row>
    <row r="52" spans="2:12" x14ac:dyDescent="0.2">
      <c r="C52" s="748" t="s">
        <v>58</v>
      </c>
      <c r="D52" s="748" t="s">
        <v>2982</v>
      </c>
      <c r="E52" s="748">
        <v>500</v>
      </c>
      <c r="F52" s="748"/>
      <c r="G52" s="748" t="s">
        <v>2863</v>
      </c>
      <c r="H52" s="748">
        <v>5000</v>
      </c>
      <c r="I52" s="2462">
        <v>5000</v>
      </c>
      <c r="J52" s="2462" t="s">
        <v>2863</v>
      </c>
      <c r="K52" s="2462">
        <v>5000</v>
      </c>
      <c r="L52" s="2462" t="s">
        <v>2863</v>
      </c>
    </row>
    <row r="53" spans="2:12" x14ac:dyDescent="0.2">
      <c r="C53" s="748" t="s">
        <v>59</v>
      </c>
      <c r="D53" s="748" t="s">
        <v>2983</v>
      </c>
      <c r="E53" s="748">
        <v>502</v>
      </c>
      <c r="F53" s="748"/>
      <c r="G53" s="748" t="s">
        <v>2864</v>
      </c>
      <c r="H53" s="748">
        <v>5020</v>
      </c>
      <c r="I53" s="2462">
        <v>5020</v>
      </c>
      <c r="J53" s="2462" t="s">
        <v>2864</v>
      </c>
      <c r="K53" s="2462">
        <v>5020</v>
      </c>
      <c r="L53" s="2462" t="s">
        <v>2864</v>
      </c>
    </row>
    <row r="54" spans="2:12" x14ac:dyDescent="0.2">
      <c r="C54" s="748" t="s">
        <v>192</v>
      </c>
      <c r="D54" s="748" t="s">
        <v>2984</v>
      </c>
      <c r="E54" s="748">
        <v>503</v>
      </c>
      <c r="F54" s="748"/>
      <c r="G54" s="748" t="s">
        <v>3161</v>
      </c>
      <c r="H54" s="748">
        <v>5030</v>
      </c>
      <c r="I54" s="2462">
        <v>5030</v>
      </c>
      <c r="J54" s="2462" t="s">
        <v>2865</v>
      </c>
      <c r="K54" s="2462">
        <v>5030</v>
      </c>
      <c r="L54" s="2462" t="s">
        <v>2865</v>
      </c>
    </row>
    <row r="55" spans="2:12" x14ac:dyDescent="0.2">
      <c r="C55" s="748" t="s">
        <v>358</v>
      </c>
      <c r="D55" s="748" t="s">
        <v>2985</v>
      </c>
      <c r="E55" s="748">
        <v>656</v>
      </c>
      <c r="F55" s="748"/>
      <c r="G55" s="748" t="s">
        <v>3162</v>
      </c>
      <c r="H55" s="748">
        <v>6560</v>
      </c>
      <c r="I55" s="2462">
        <v>6560</v>
      </c>
      <c r="J55" s="2462" t="s">
        <v>2889</v>
      </c>
      <c r="K55" s="2462">
        <v>6560</v>
      </c>
      <c r="L55" s="2462" t="s">
        <v>2889</v>
      </c>
    </row>
    <row r="56" spans="2:12" x14ac:dyDescent="0.2">
      <c r="C56" s="748" t="s">
        <v>359</v>
      </c>
      <c r="D56" s="748" t="s">
        <v>2986</v>
      </c>
      <c r="E56" s="748">
        <v>657</v>
      </c>
      <c r="F56" s="748"/>
      <c r="G56" s="748" t="s">
        <v>3163</v>
      </c>
      <c r="H56" s="748">
        <v>6570</v>
      </c>
      <c r="I56" s="2462">
        <v>6570</v>
      </c>
      <c r="J56" s="2462" t="s">
        <v>2890</v>
      </c>
      <c r="K56" s="2462">
        <v>6570</v>
      </c>
      <c r="L56" s="2462" t="s">
        <v>2890</v>
      </c>
    </row>
    <row r="57" spans="2:12" x14ac:dyDescent="0.2">
      <c r="C57" s="748" t="s">
        <v>422</v>
      </c>
      <c r="D57" s="748" t="s">
        <v>2987</v>
      </c>
      <c r="E57" s="748">
        <v>660</v>
      </c>
      <c r="F57" s="748"/>
      <c r="G57" s="748" t="s">
        <v>3164</v>
      </c>
      <c r="H57" s="748">
        <v>6600</v>
      </c>
      <c r="I57" s="2462">
        <v>6600</v>
      </c>
      <c r="J57" s="2462" t="s">
        <v>366</v>
      </c>
      <c r="K57" s="2462">
        <v>6600</v>
      </c>
      <c r="L57" s="2462" t="s">
        <v>366</v>
      </c>
    </row>
    <row r="58" spans="2:12" x14ac:dyDescent="0.2">
      <c r="C58" s="748" t="s">
        <v>423</v>
      </c>
      <c r="D58" s="748" t="s">
        <v>2988</v>
      </c>
      <c r="E58" s="748">
        <v>661</v>
      </c>
      <c r="F58" s="748"/>
      <c r="G58" s="748" t="s">
        <v>3165</v>
      </c>
      <c r="H58" s="748">
        <v>6610</v>
      </c>
      <c r="I58" s="2462">
        <v>6610</v>
      </c>
      <c r="J58" s="2462" t="s">
        <v>377</v>
      </c>
      <c r="K58" s="2462">
        <v>6610</v>
      </c>
      <c r="L58" s="2462" t="s">
        <v>377</v>
      </c>
    </row>
    <row r="59" spans="2:12" x14ac:dyDescent="0.2">
      <c r="C59" s="748" t="s">
        <v>750</v>
      </c>
      <c r="D59" s="748" t="s">
        <v>2989</v>
      </c>
      <c r="E59" s="748">
        <v>663</v>
      </c>
      <c r="F59" s="748"/>
      <c r="G59" s="748" t="s">
        <v>3166</v>
      </c>
      <c r="H59" s="748">
        <v>6630</v>
      </c>
      <c r="I59" s="2462">
        <v>6630</v>
      </c>
      <c r="J59" s="2462" t="s">
        <v>2893</v>
      </c>
      <c r="K59" s="2462">
        <v>6630</v>
      </c>
      <c r="L59" s="2462" t="s">
        <v>2893</v>
      </c>
    </row>
    <row r="60" spans="2:12" x14ac:dyDescent="0.2">
      <c r="C60" s="748" t="s">
        <v>751</v>
      </c>
      <c r="D60" s="748" t="s">
        <v>2990</v>
      </c>
      <c r="E60" s="748">
        <v>667</v>
      </c>
      <c r="F60" s="748"/>
      <c r="G60" s="748" t="s">
        <v>3167</v>
      </c>
      <c r="H60" s="748">
        <v>6670</v>
      </c>
      <c r="I60" s="2462">
        <v>6670</v>
      </c>
      <c r="J60" s="2462" t="s">
        <v>2897</v>
      </c>
      <c r="K60" s="2462">
        <v>6670</v>
      </c>
      <c r="L60" s="2462" t="s">
        <v>2897</v>
      </c>
    </row>
    <row r="61" spans="2:12" hidden="1" x14ac:dyDescent="0.2">
      <c r="B61" s="10" t="s">
        <v>1483</v>
      </c>
      <c r="C61" s="744" t="s">
        <v>138</v>
      </c>
      <c r="D61" s="744" t="s">
        <v>1563</v>
      </c>
      <c r="E61" s="744">
        <v>7</v>
      </c>
      <c r="F61" s="744"/>
      <c r="G61" s="744" t="s">
        <v>3168</v>
      </c>
      <c r="H61" s="744">
        <v>70</v>
      </c>
      <c r="I61" s="2462" t="e">
        <v>#N/A</v>
      </c>
      <c r="J61" s="2462" t="e">
        <v>#N/A</v>
      </c>
      <c r="K61" s="2462" t="e">
        <v>#N/A</v>
      </c>
      <c r="L61" s="2462" t="e">
        <v>#N/A</v>
      </c>
    </row>
    <row r="62" spans="2:12" x14ac:dyDescent="0.2">
      <c r="C62" s="748" t="s">
        <v>60</v>
      </c>
      <c r="D62" s="748" t="s">
        <v>2991</v>
      </c>
      <c r="E62" s="748">
        <v>440</v>
      </c>
      <c r="F62" s="748"/>
      <c r="G62" s="748" t="s">
        <v>3169</v>
      </c>
      <c r="H62" s="748">
        <v>4400</v>
      </c>
      <c r="I62" s="2462">
        <v>4400</v>
      </c>
      <c r="J62" s="2462" t="s">
        <v>1948</v>
      </c>
      <c r="K62" s="2462">
        <v>4400</v>
      </c>
      <c r="L62" s="2462" t="s">
        <v>1948</v>
      </c>
    </row>
    <row r="63" spans="2:12" x14ac:dyDescent="0.2">
      <c r="C63" s="748" t="s">
        <v>61</v>
      </c>
      <c r="D63" s="748" t="s">
        <v>2992</v>
      </c>
      <c r="E63" s="748">
        <v>442</v>
      </c>
      <c r="F63" s="748"/>
      <c r="G63" s="748" t="s">
        <v>3170</v>
      </c>
      <c r="H63" s="748">
        <v>4420</v>
      </c>
      <c r="I63" s="2462">
        <v>4420</v>
      </c>
      <c r="J63" s="2462" t="s">
        <v>1952</v>
      </c>
      <c r="K63" s="2462">
        <v>4420</v>
      </c>
      <c r="L63" s="2462" t="s">
        <v>1952</v>
      </c>
    </row>
    <row r="64" spans="2:12" x14ac:dyDescent="0.2">
      <c r="C64" s="748" t="s">
        <v>62</v>
      </c>
      <c r="D64" s="748" t="s">
        <v>2993</v>
      </c>
      <c r="E64" s="748">
        <v>444</v>
      </c>
      <c r="F64" s="748"/>
      <c r="G64" s="748" t="s">
        <v>3171</v>
      </c>
      <c r="H64" s="748">
        <v>4440</v>
      </c>
      <c r="I64" s="2462">
        <v>4440</v>
      </c>
      <c r="J64" s="2462" t="s">
        <v>2824</v>
      </c>
      <c r="K64" s="2462">
        <v>4440</v>
      </c>
      <c r="L64" s="2462" t="s">
        <v>2824</v>
      </c>
    </row>
    <row r="65" spans="2:12" x14ac:dyDescent="0.2">
      <c r="C65" s="748" t="s">
        <v>127</v>
      </c>
      <c r="D65" s="748" t="s">
        <v>2994</v>
      </c>
      <c r="E65" s="748">
        <v>446</v>
      </c>
      <c r="F65" s="748"/>
      <c r="G65" s="748" t="s">
        <v>3172</v>
      </c>
      <c r="H65" s="748">
        <v>4460</v>
      </c>
      <c r="I65" s="2462">
        <v>4460</v>
      </c>
      <c r="J65" s="2462" t="s">
        <v>2825</v>
      </c>
      <c r="K65" s="2462">
        <v>4460</v>
      </c>
      <c r="L65" s="2462" t="s">
        <v>2825</v>
      </c>
    </row>
    <row r="66" spans="2:12" x14ac:dyDescent="0.2">
      <c r="C66" s="748" t="s">
        <v>480</v>
      </c>
      <c r="D66" s="748" t="s">
        <v>2995</v>
      </c>
      <c r="E66" s="748">
        <v>448</v>
      </c>
      <c r="F66" s="748"/>
      <c r="G66" s="748" t="s">
        <v>3173</v>
      </c>
      <c r="H66" s="748">
        <v>4480</v>
      </c>
      <c r="I66" s="2462">
        <v>4480</v>
      </c>
      <c r="J66" s="2462" t="s">
        <v>1953</v>
      </c>
      <c r="K66" s="2462">
        <v>4480</v>
      </c>
      <c r="L66" s="2462" t="s">
        <v>1953</v>
      </c>
    </row>
    <row r="67" spans="2:12" x14ac:dyDescent="0.2">
      <c r="C67" s="748" t="s">
        <v>63</v>
      </c>
      <c r="D67" s="748" t="s">
        <v>2996</v>
      </c>
      <c r="E67" s="748">
        <v>612</v>
      </c>
      <c r="F67" s="748"/>
      <c r="G67" s="748" t="s">
        <v>2874</v>
      </c>
      <c r="H67" s="748">
        <v>6120</v>
      </c>
      <c r="I67" s="2462">
        <v>6120</v>
      </c>
      <c r="J67" s="2462" t="s">
        <v>2874</v>
      </c>
      <c r="K67" s="2462">
        <v>6120</v>
      </c>
      <c r="L67" s="2462" t="s">
        <v>2874</v>
      </c>
    </row>
    <row r="68" spans="2:12" x14ac:dyDescent="0.2">
      <c r="C68" s="748" t="s">
        <v>64</v>
      </c>
      <c r="D68" s="748" t="s">
        <v>2997</v>
      </c>
      <c r="E68" s="748">
        <v>620</v>
      </c>
      <c r="F68" s="748"/>
      <c r="G68" s="748" t="s">
        <v>1958</v>
      </c>
      <c r="H68" s="748">
        <v>6200</v>
      </c>
      <c r="I68" s="2462">
        <v>6200</v>
      </c>
      <c r="J68" s="2462" t="s">
        <v>1958</v>
      </c>
      <c r="K68" s="2462">
        <v>6200</v>
      </c>
      <c r="L68" s="2462" t="s">
        <v>1958</v>
      </c>
    </row>
    <row r="69" spans="2:12" hidden="1" x14ac:dyDescent="0.2">
      <c r="B69" s="10" t="s">
        <v>1483</v>
      </c>
      <c r="C69" s="744" t="s">
        <v>283</v>
      </c>
      <c r="D69" s="744" t="s">
        <v>283</v>
      </c>
      <c r="E69" s="744">
        <v>8</v>
      </c>
      <c r="F69" s="744"/>
      <c r="G69" s="744" t="s">
        <v>3174</v>
      </c>
      <c r="H69" s="744">
        <v>80</v>
      </c>
      <c r="I69" s="2462" t="e">
        <v>#N/A</v>
      </c>
      <c r="J69" s="2462" t="e">
        <v>#N/A</v>
      </c>
      <c r="K69" s="2462" t="e">
        <v>#N/A</v>
      </c>
      <c r="L69" s="2462" t="e">
        <v>#N/A</v>
      </c>
    </row>
    <row r="70" spans="2:12" x14ac:dyDescent="0.2">
      <c r="C70" s="748" t="s">
        <v>1</v>
      </c>
      <c r="D70" s="748" t="s">
        <v>2998</v>
      </c>
      <c r="E70" s="748">
        <v>700</v>
      </c>
      <c r="F70" s="748"/>
      <c r="G70" s="748" t="s">
        <v>2907</v>
      </c>
      <c r="H70" s="748">
        <v>7000</v>
      </c>
      <c r="I70" s="2462">
        <v>7000</v>
      </c>
      <c r="J70" s="2462" t="s">
        <v>2907</v>
      </c>
      <c r="K70" s="2462">
        <v>7000</v>
      </c>
      <c r="L70" s="2462" t="s">
        <v>2907</v>
      </c>
    </row>
    <row r="71" spans="2:12" x14ac:dyDescent="0.2">
      <c r="C71" s="748" t="s">
        <v>316</v>
      </c>
      <c r="D71" s="748" t="s">
        <v>2999</v>
      </c>
      <c r="E71" s="748">
        <v>701</v>
      </c>
      <c r="F71" s="748"/>
      <c r="G71" s="748" t="s">
        <v>2908</v>
      </c>
      <c r="H71" s="748">
        <v>7010</v>
      </c>
      <c r="I71" s="2462">
        <v>7010</v>
      </c>
      <c r="J71" s="2462" t="s">
        <v>2908</v>
      </c>
      <c r="K71" s="2462">
        <v>7010</v>
      </c>
      <c r="L71" s="2462" t="s">
        <v>2908</v>
      </c>
    </row>
    <row r="72" spans="2:12" x14ac:dyDescent="0.2">
      <c r="C72" s="748" t="s">
        <v>317</v>
      </c>
      <c r="D72" s="748" t="s">
        <v>3000</v>
      </c>
      <c r="E72" s="748">
        <v>703</v>
      </c>
      <c r="F72" s="748"/>
      <c r="G72" s="748" t="s">
        <v>3175</v>
      </c>
      <c r="H72" s="748">
        <v>7030</v>
      </c>
      <c r="I72" s="2462">
        <v>7030</v>
      </c>
      <c r="J72" s="2462" t="s">
        <v>2911</v>
      </c>
      <c r="K72" s="2462">
        <v>7030</v>
      </c>
      <c r="L72" s="2462" t="s">
        <v>2911</v>
      </c>
    </row>
    <row r="73" spans="2:12" x14ac:dyDescent="0.2">
      <c r="C73" s="748" t="s">
        <v>2</v>
      </c>
      <c r="D73" s="748" t="s">
        <v>3001</v>
      </c>
      <c r="E73" s="748">
        <v>704</v>
      </c>
      <c r="F73" s="748"/>
      <c r="G73" s="748" t="s">
        <v>2912</v>
      </c>
      <c r="H73" s="748">
        <v>7040</v>
      </c>
      <c r="I73" s="2462">
        <v>7040</v>
      </c>
      <c r="J73" s="2462" t="s">
        <v>2912</v>
      </c>
      <c r="K73" s="2462">
        <v>7040</v>
      </c>
      <c r="L73" s="2462" t="s">
        <v>2912</v>
      </c>
    </row>
    <row r="74" spans="2:12" x14ac:dyDescent="0.2">
      <c r="C74" s="748" t="s">
        <v>3</v>
      </c>
      <c r="D74" s="748" t="s">
        <v>3002</v>
      </c>
      <c r="E74" s="748">
        <v>705</v>
      </c>
      <c r="F74" s="748"/>
      <c r="G74" s="748" t="s">
        <v>2913</v>
      </c>
      <c r="H74" s="748">
        <v>7050</v>
      </c>
      <c r="I74" s="2462">
        <v>7050</v>
      </c>
      <c r="J74" s="2462" t="s">
        <v>2913</v>
      </c>
      <c r="K74" s="2462">
        <v>7050</v>
      </c>
      <c r="L74" s="2462" t="s">
        <v>2913</v>
      </c>
    </row>
    <row r="75" spans="2:12" x14ac:dyDescent="0.2">
      <c r="C75" s="748" t="s">
        <v>52</v>
      </c>
      <c r="D75" s="748" t="s">
        <v>3003</v>
      </c>
      <c r="E75" s="748">
        <v>723</v>
      </c>
      <c r="F75" s="748"/>
      <c r="G75" s="748" t="s">
        <v>227</v>
      </c>
      <c r="H75" s="748">
        <v>7230</v>
      </c>
      <c r="I75" s="2462">
        <v>7230</v>
      </c>
      <c r="J75" s="2462" t="s">
        <v>2916</v>
      </c>
      <c r="K75" s="2462">
        <v>7230</v>
      </c>
      <c r="L75" s="2462" t="s">
        <v>2916</v>
      </c>
    </row>
    <row r="76" spans="2:12" x14ac:dyDescent="0.2">
      <c r="C76" s="748" t="s">
        <v>53</v>
      </c>
      <c r="D76" s="748" t="s">
        <v>3004</v>
      </c>
      <c r="E76" s="748">
        <v>726</v>
      </c>
      <c r="F76" s="748"/>
      <c r="G76" s="748" t="s">
        <v>228</v>
      </c>
      <c r="H76" s="748">
        <v>7260</v>
      </c>
      <c r="I76" s="2462">
        <v>7260</v>
      </c>
      <c r="J76" s="2462" t="s">
        <v>2917</v>
      </c>
      <c r="K76" s="2462">
        <v>7260</v>
      </c>
      <c r="L76" s="2462" t="s">
        <v>2917</v>
      </c>
    </row>
    <row r="77" spans="2:12" x14ac:dyDescent="0.2">
      <c r="C77" s="748" t="s">
        <v>54</v>
      </c>
      <c r="D77" s="748" t="s">
        <v>3005</v>
      </c>
      <c r="E77" s="748">
        <v>727</v>
      </c>
      <c r="F77" s="748"/>
      <c r="G77" s="748" t="s">
        <v>229</v>
      </c>
      <c r="H77" s="748">
        <v>7270</v>
      </c>
      <c r="I77" s="2462">
        <v>7270</v>
      </c>
      <c r="J77" s="2462" t="s">
        <v>229</v>
      </c>
      <c r="K77" s="2462">
        <v>7270</v>
      </c>
      <c r="L77" s="2462" t="s">
        <v>229</v>
      </c>
    </row>
    <row r="78" spans="2:12" x14ac:dyDescent="0.2">
      <c r="C78" s="748" t="s">
        <v>222</v>
      </c>
      <c r="D78" s="748" t="s">
        <v>3006</v>
      </c>
      <c r="E78" s="748">
        <v>732</v>
      </c>
      <c r="F78" s="748"/>
      <c r="G78" s="748" t="s">
        <v>2919</v>
      </c>
      <c r="H78" s="748">
        <v>7320</v>
      </c>
      <c r="I78" s="2462">
        <v>7320</v>
      </c>
      <c r="J78" s="2462" t="s">
        <v>2919</v>
      </c>
      <c r="K78" s="2462">
        <v>7320</v>
      </c>
      <c r="L78" s="2462" t="s">
        <v>2919</v>
      </c>
    </row>
    <row r="79" spans="2:12" x14ac:dyDescent="0.2">
      <c r="C79" s="748" t="s">
        <v>55</v>
      </c>
      <c r="D79" s="748" t="s">
        <v>3007</v>
      </c>
      <c r="E79" s="748">
        <v>734</v>
      </c>
      <c r="F79" s="748"/>
      <c r="G79" s="748" t="s">
        <v>230</v>
      </c>
      <c r="H79" s="748">
        <v>7340</v>
      </c>
      <c r="I79" s="2462">
        <v>7340</v>
      </c>
      <c r="J79" s="2462" t="s">
        <v>2920</v>
      </c>
      <c r="K79" s="2462">
        <v>7340</v>
      </c>
      <c r="L79" s="2462" t="s">
        <v>2920</v>
      </c>
    </row>
    <row r="80" spans="2:12" x14ac:dyDescent="0.2">
      <c r="C80" s="748" t="s">
        <v>56</v>
      </c>
      <c r="D80" s="748" t="s">
        <v>3008</v>
      </c>
      <c r="E80" s="748">
        <v>740</v>
      </c>
      <c r="F80" s="748"/>
      <c r="G80" s="748" t="s">
        <v>231</v>
      </c>
      <c r="H80" s="748">
        <v>7400</v>
      </c>
      <c r="I80" s="2462">
        <v>7400</v>
      </c>
      <c r="J80" s="2462" t="s">
        <v>231</v>
      </c>
      <c r="K80" s="2462">
        <v>7400</v>
      </c>
      <c r="L80" s="2462" t="s">
        <v>231</v>
      </c>
    </row>
    <row r="81" spans="1:12" hidden="1" x14ac:dyDescent="0.2">
      <c r="B81" s="2491" t="s">
        <v>1483</v>
      </c>
      <c r="C81" s="2492" t="s">
        <v>57</v>
      </c>
      <c r="D81" s="2492" t="s">
        <v>3009</v>
      </c>
      <c r="E81" s="2492">
        <v>742</v>
      </c>
      <c r="F81" s="2492"/>
      <c r="G81" s="2492" t="s">
        <v>232</v>
      </c>
      <c r="H81" s="2492">
        <v>7420</v>
      </c>
      <c r="I81" s="2493">
        <v>7420</v>
      </c>
      <c r="J81" s="2493" t="s">
        <v>232</v>
      </c>
      <c r="K81" s="2493" t="e">
        <v>#N/A</v>
      </c>
      <c r="L81" s="2493" t="e">
        <v>#N/A</v>
      </c>
    </row>
    <row r="82" spans="1:12" x14ac:dyDescent="0.2">
      <c r="C82" s="748" t="s">
        <v>295</v>
      </c>
      <c r="D82" s="748" t="s">
        <v>3010</v>
      </c>
      <c r="E82" s="748">
        <v>743</v>
      </c>
      <c r="F82" s="748"/>
      <c r="G82" s="748" t="s">
        <v>2922</v>
      </c>
      <c r="H82" s="748">
        <v>7430</v>
      </c>
      <c r="I82" s="2462">
        <v>7430</v>
      </c>
      <c r="J82" s="2462" t="s">
        <v>2922</v>
      </c>
      <c r="K82" s="2462">
        <v>7430</v>
      </c>
      <c r="L82" s="2462" t="s">
        <v>2922</v>
      </c>
    </row>
    <row r="83" spans="1:12" s="1316" customFormat="1" hidden="1" x14ac:dyDescent="0.2">
      <c r="A83" s="2462"/>
      <c r="B83" s="10" t="s">
        <v>1898</v>
      </c>
      <c r="C83" s="1341">
        <v>7450</v>
      </c>
      <c r="D83" s="1341" t="s">
        <v>3011</v>
      </c>
      <c r="E83" s="1341">
        <v>745</v>
      </c>
      <c r="F83" s="1341">
        <v>0</v>
      </c>
      <c r="G83" s="1341"/>
      <c r="H83" s="1341">
        <v>7450</v>
      </c>
      <c r="I83" s="2462">
        <v>7450</v>
      </c>
      <c r="J83" s="2462" t="s">
        <v>2923</v>
      </c>
      <c r="K83" s="2462">
        <v>7450</v>
      </c>
      <c r="L83" s="2462" t="s">
        <v>2923</v>
      </c>
    </row>
    <row r="84" spans="1:12" x14ac:dyDescent="0.2">
      <c r="C84" s="748" t="s">
        <v>500</v>
      </c>
      <c r="D84" s="748" t="s">
        <v>3012</v>
      </c>
      <c r="E84" s="748">
        <v>750</v>
      </c>
      <c r="F84" s="748"/>
      <c r="G84" s="748" t="s">
        <v>3176</v>
      </c>
      <c r="H84" s="748">
        <v>7500</v>
      </c>
      <c r="I84" s="2462">
        <v>7500</v>
      </c>
      <c r="J84" s="2462" t="s">
        <v>1888</v>
      </c>
      <c r="K84" s="2462">
        <v>7500</v>
      </c>
      <c r="L84" s="2462" t="s">
        <v>1888</v>
      </c>
    </row>
    <row r="85" spans="1:12" x14ac:dyDescent="0.2">
      <c r="C85" s="748" t="s">
        <v>524</v>
      </c>
      <c r="D85" s="748" t="s">
        <v>3013</v>
      </c>
      <c r="E85" s="748">
        <v>751</v>
      </c>
      <c r="F85" s="748"/>
      <c r="G85" s="748" t="s">
        <v>2924</v>
      </c>
      <c r="H85" s="748">
        <v>7510</v>
      </c>
      <c r="I85" s="2462">
        <v>7510</v>
      </c>
      <c r="J85" s="2462" t="s">
        <v>2924</v>
      </c>
      <c r="K85" s="2462">
        <v>7510</v>
      </c>
      <c r="L85" s="2462" t="s">
        <v>2924</v>
      </c>
    </row>
    <row r="86" spans="1:12" x14ac:dyDescent="0.2">
      <c r="C86" s="748" t="s">
        <v>371</v>
      </c>
      <c r="D86" s="748" t="s">
        <v>3014</v>
      </c>
      <c r="E86" s="748">
        <v>755</v>
      </c>
      <c r="F86" s="748"/>
      <c r="G86" s="748" t="s">
        <v>3177</v>
      </c>
      <c r="H86" s="748">
        <v>7550</v>
      </c>
      <c r="I86" s="2462">
        <v>7550</v>
      </c>
      <c r="J86" s="2462" t="s">
        <v>2928</v>
      </c>
      <c r="K86" s="2462">
        <v>7550</v>
      </c>
      <c r="L86" s="2462" t="s">
        <v>3483</v>
      </c>
    </row>
    <row r="87" spans="1:12" x14ac:dyDescent="0.2">
      <c r="C87" s="748" t="s">
        <v>867</v>
      </c>
      <c r="D87" s="748" t="s">
        <v>3015</v>
      </c>
      <c r="E87" s="748">
        <v>758</v>
      </c>
      <c r="F87" s="748"/>
      <c r="G87" s="748" t="s">
        <v>3178</v>
      </c>
      <c r="H87" s="748">
        <v>7580</v>
      </c>
      <c r="I87" s="2462">
        <v>7580</v>
      </c>
      <c r="J87" s="2462" t="s">
        <v>2931</v>
      </c>
      <c r="K87" s="2462">
        <v>7580</v>
      </c>
      <c r="L87" s="2462" t="s">
        <v>2931</v>
      </c>
    </row>
    <row r="88" spans="1:12" x14ac:dyDescent="0.2">
      <c r="C88" s="748" t="s">
        <v>376</v>
      </c>
      <c r="D88" s="748" t="s">
        <v>3016</v>
      </c>
      <c r="E88" s="748">
        <v>780</v>
      </c>
      <c r="F88" s="748"/>
      <c r="G88" s="748" t="s">
        <v>3179</v>
      </c>
      <c r="H88" s="748">
        <v>7800</v>
      </c>
      <c r="I88" s="2462">
        <v>7800</v>
      </c>
      <c r="J88" s="2462" t="s">
        <v>2932</v>
      </c>
      <c r="K88" s="2462">
        <v>7800</v>
      </c>
      <c r="L88" s="2462" t="s">
        <v>2932</v>
      </c>
    </row>
    <row r="89" spans="1:12" x14ac:dyDescent="0.2">
      <c r="C89" s="748" t="s">
        <v>198</v>
      </c>
      <c r="D89" s="748" t="s">
        <v>3017</v>
      </c>
      <c r="E89" s="748">
        <v>783</v>
      </c>
      <c r="F89" s="748"/>
      <c r="G89" s="748" t="s">
        <v>3180</v>
      </c>
      <c r="H89" s="748">
        <v>7830</v>
      </c>
      <c r="I89" s="2462">
        <v>7830</v>
      </c>
      <c r="J89" s="2462" t="s">
        <v>2934</v>
      </c>
      <c r="K89" s="2462">
        <v>7830</v>
      </c>
      <c r="L89" s="2462" t="s">
        <v>2934</v>
      </c>
    </row>
    <row r="90" spans="1:12" x14ac:dyDescent="0.2">
      <c r="C90" s="748" t="s">
        <v>418</v>
      </c>
      <c r="D90" s="748" t="s">
        <v>3018</v>
      </c>
      <c r="E90" s="748">
        <v>785</v>
      </c>
      <c r="F90" s="748"/>
      <c r="G90" s="748" t="s">
        <v>233</v>
      </c>
      <c r="H90" s="748">
        <v>7850</v>
      </c>
      <c r="I90" s="2462">
        <v>7850</v>
      </c>
      <c r="J90" s="2462" t="s">
        <v>233</v>
      </c>
      <c r="K90" s="2462">
        <v>7850</v>
      </c>
      <c r="L90" s="2462" t="s">
        <v>233</v>
      </c>
    </row>
    <row r="91" spans="1:12" hidden="1" x14ac:dyDescent="0.2">
      <c r="B91" s="10" t="s">
        <v>1483</v>
      </c>
      <c r="C91" s="744" t="s">
        <v>141</v>
      </c>
      <c r="D91" s="744" t="s">
        <v>1576</v>
      </c>
      <c r="E91" s="744">
        <v>9</v>
      </c>
      <c r="F91" s="744"/>
      <c r="G91" s="744" t="s">
        <v>3181</v>
      </c>
      <c r="H91" s="744">
        <v>90</v>
      </c>
      <c r="I91" s="2462" t="e">
        <v>#N/A</v>
      </c>
      <c r="J91" s="2462" t="e">
        <v>#N/A</v>
      </c>
      <c r="K91" s="2462" t="e">
        <v>#N/A</v>
      </c>
      <c r="L91" s="2462" t="e">
        <v>#N/A</v>
      </c>
    </row>
    <row r="92" spans="1:12" x14ac:dyDescent="0.2">
      <c r="C92" s="748" t="s">
        <v>65</v>
      </c>
      <c r="D92" s="748" t="s">
        <v>3019</v>
      </c>
      <c r="E92" s="748">
        <v>504</v>
      </c>
      <c r="F92" s="748"/>
      <c r="G92" s="748" t="s">
        <v>2866</v>
      </c>
      <c r="H92" s="748">
        <v>5040</v>
      </c>
      <c r="I92" s="2462">
        <v>5040</v>
      </c>
      <c r="J92" s="2462" t="s">
        <v>2866</v>
      </c>
      <c r="K92" s="2462">
        <v>5040</v>
      </c>
      <c r="L92" s="2462" t="s">
        <v>2866</v>
      </c>
    </row>
    <row r="93" spans="1:12" x14ac:dyDescent="0.2">
      <c r="C93" s="748" t="s">
        <v>318</v>
      </c>
      <c r="D93" s="748" t="s">
        <v>3020</v>
      </c>
      <c r="E93" s="748">
        <v>506</v>
      </c>
      <c r="F93" s="748"/>
      <c r="G93" s="748" t="s">
        <v>2867</v>
      </c>
      <c r="H93" s="748">
        <v>5060</v>
      </c>
      <c r="I93" s="2462">
        <v>5060</v>
      </c>
      <c r="J93" s="2462" t="s">
        <v>2867</v>
      </c>
      <c r="K93" s="2462">
        <v>5060</v>
      </c>
      <c r="L93" s="2462" t="s">
        <v>2867</v>
      </c>
    </row>
    <row r="94" spans="1:12" x14ac:dyDescent="0.2">
      <c r="C94" s="748" t="s">
        <v>66</v>
      </c>
      <c r="D94" s="748" t="s">
        <v>3021</v>
      </c>
      <c r="E94" s="748">
        <v>508</v>
      </c>
      <c r="F94" s="748"/>
      <c r="G94" s="748" t="s">
        <v>2868</v>
      </c>
      <c r="H94" s="748">
        <v>5080</v>
      </c>
      <c r="I94" s="2462">
        <v>5080</v>
      </c>
      <c r="J94" s="2462" t="s">
        <v>2868</v>
      </c>
      <c r="K94" s="2462">
        <v>5080</v>
      </c>
      <c r="L94" s="2462" t="s">
        <v>2868</v>
      </c>
    </row>
    <row r="95" spans="1:12" x14ac:dyDescent="0.2">
      <c r="C95" s="748" t="s">
        <v>193</v>
      </c>
      <c r="D95" s="748" t="s">
        <v>3022</v>
      </c>
      <c r="E95" s="748">
        <v>510</v>
      </c>
      <c r="F95" s="748"/>
      <c r="G95" s="748" t="s">
        <v>3182</v>
      </c>
      <c r="H95" s="748">
        <v>5100</v>
      </c>
      <c r="I95" s="2462">
        <v>5100</v>
      </c>
      <c r="J95" s="2462" t="s">
        <v>2869</v>
      </c>
      <c r="K95" s="2462">
        <v>5100</v>
      </c>
      <c r="L95" s="2462" t="s">
        <v>2869</v>
      </c>
    </row>
    <row r="96" spans="1:12" x14ac:dyDescent="0.2">
      <c r="C96" s="748" t="s">
        <v>194</v>
      </c>
      <c r="D96" s="748" t="s">
        <v>3023</v>
      </c>
      <c r="E96" s="748">
        <v>511</v>
      </c>
      <c r="F96" s="748"/>
      <c r="G96" s="748" t="s">
        <v>3183</v>
      </c>
      <c r="H96" s="748">
        <v>5110</v>
      </c>
      <c r="I96" s="2462">
        <v>5110</v>
      </c>
      <c r="J96" s="2462" t="s">
        <v>2870</v>
      </c>
      <c r="K96" s="2462">
        <v>5110</v>
      </c>
      <c r="L96" s="2462" t="s">
        <v>2870</v>
      </c>
    </row>
    <row r="97" spans="2:12" x14ac:dyDescent="0.2">
      <c r="C97" s="748" t="s">
        <v>280</v>
      </c>
      <c r="D97" s="748" t="s">
        <v>3024</v>
      </c>
      <c r="E97" s="748">
        <v>624</v>
      </c>
      <c r="F97" s="748"/>
      <c r="G97" s="748" t="s">
        <v>3184</v>
      </c>
      <c r="H97" s="748">
        <v>6240</v>
      </c>
      <c r="I97" s="2462">
        <v>6240</v>
      </c>
      <c r="J97" s="2462" t="s">
        <v>2866</v>
      </c>
      <c r="K97" s="2462">
        <v>6240</v>
      </c>
      <c r="L97" s="2462" t="s">
        <v>2866</v>
      </c>
    </row>
    <row r="98" spans="2:12" x14ac:dyDescent="0.2">
      <c r="C98" s="748" t="s">
        <v>142</v>
      </c>
      <c r="D98" s="748" t="s">
        <v>3025</v>
      </c>
      <c r="E98" s="748">
        <v>625</v>
      </c>
      <c r="F98" s="748"/>
      <c r="G98" s="748" t="s">
        <v>3185</v>
      </c>
      <c r="H98" s="748">
        <v>6250</v>
      </c>
      <c r="I98" s="2462">
        <v>6250</v>
      </c>
      <c r="J98" s="2462" t="s">
        <v>2876</v>
      </c>
      <c r="K98" s="2462">
        <v>6250</v>
      </c>
      <c r="L98" s="2462" t="s">
        <v>2876</v>
      </c>
    </row>
    <row r="99" spans="2:12" hidden="1" x14ac:dyDescent="0.2">
      <c r="B99" s="2491" t="s">
        <v>1483</v>
      </c>
      <c r="C99" s="2492" t="s">
        <v>608</v>
      </c>
      <c r="D99" s="2492" t="s">
        <v>3026</v>
      </c>
      <c r="E99" s="2492">
        <v>626</v>
      </c>
      <c r="F99" s="2492"/>
      <c r="G99" s="2492" t="s">
        <v>3186</v>
      </c>
      <c r="H99" s="2492">
        <v>6260</v>
      </c>
      <c r="I99" s="2493">
        <v>6260</v>
      </c>
      <c r="J99" s="2493" t="s">
        <v>2877</v>
      </c>
      <c r="K99" s="2493" t="e">
        <v>#N/A</v>
      </c>
      <c r="L99" s="2493" t="e">
        <v>#N/A</v>
      </c>
    </row>
    <row r="100" spans="2:12" x14ac:dyDescent="0.2">
      <c r="C100" s="748" t="s">
        <v>67</v>
      </c>
      <c r="D100" s="748" t="s">
        <v>3027</v>
      </c>
      <c r="E100" s="748">
        <v>630</v>
      </c>
      <c r="F100" s="748"/>
      <c r="G100" s="748" t="s">
        <v>3187</v>
      </c>
      <c r="H100" s="748">
        <v>6300</v>
      </c>
      <c r="I100" s="2462">
        <v>6300</v>
      </c>
      <c r="J100" s="2462" t="s">
        <v>2878</v>
      </c>
      <c r="K100" s="2462">
        <v>6300</v>
      </c>
      <c r="L100" s="2462" t="s">
        <v>2878</v>
      </c>
    </row>
    <row r="101" spans="2:12" hidden="1" x14ac:dyDescent="0.2">
      <c r="B101" s="10" t="s">
        <v>1483</v>
      </c>
      <c r="C101" s="744" t="s">
        <v>144</v>
      </c>
      <c r="D101" s="744" t="s">
        <v>1587</v>
      </c>
      <c r="E101" s="744">
        <v>10</v>
      </c>
      <c r="F101" s="744"/>
      <c r="G101" s="744" t="s">
        <v>3188</v>
      </c>
      <c r="H101" s="744">
        <v>100</v>
      </c>
      <c r="I101" s="2462" t="e">
        <v>#N/A</v>
      </c>
      <c r="J101" s="2462" t="e">
        <v>#N/A</v>
      </c>
      <c r="K101" s="2462" t="e">
        <v>#N/A</v>
      </c>
      <c r="L101" s="2462" t="e">
        <v>#N/A</v>
      </c>
    </row>
    <row r="102" spans="2:12" x14ac:dyDescent="0.2">
      <c r="C102" s="748" t="s">
        <v>68</v>
      </c>
      <c r="D102" s="748" t="s">
        <v>3028</v>
      </c>
      <c r="E102" s="748">
        <v>400</v>
      </c>
      <c r="F102" s="748"/>
      <c r="G102" s="748" t="s">
        <v>2794</v>
      </c>
      <c r="H102" s="748">
        <v>4000</v>
      </c>
      <c r="I102" s="2462">
        <v>4000</v>
      </c>
      <c r="J102" s="2462" t="s">
        <v>2794</v>
      </c>
      <c r="K102" s="2462">
        <v>4000</v>
      </c>
      <c r="L102" s="2462" t="s">
        <v>2794</v>
      </c>
    </row>
    <row r="103" spans="2:12" x14ac:dyDescent="0.2">
      <c r="C103" s="748" t="s">
        <v>69</v>
      </c>
      <c r="D103" s="748" t="s">
        <v>3029</v>
      </c>
      <c r="E103" s="748">
        <v>402</v>
      </c>
      <c r="F103" s="748"/>
      <c r="G103" s="748" t="s">
        <v>2795</v>
      </c>
      <c r="H103" s="748">
        <v>4020</v>
      </c>
      <c r="I103" s="2462">
        <v>4020</v>
      </c>
      <c r="J103" s="2462" t="s">
        <v>2795</v>
      </c>
      <c r="K103" s="2462">
        <v>4020</v>
      </c>
      <c r="L103" s="2462" t="s">
        <v>2795</v>
      </c>
    </row>
    <row r="104" spans="2:12" x14ac:dyDescent="0.2">
      <c r="C104" s="748" t="s">
        <v>70</v>
      </c>
      <c r="D104" s="748" t="s">
        <v>3030</v>
      </c>
      <c r="E104" s="748">
        <v>404</v>
      </c>
      <c r="F104" s="748"/>
      <c r="G104" s="748" t="s">
        <v>2796</v>
      </c>
      <c r="H104" s="748">
        <v>4040</v>
      </c>
      <c r="I104" s="2462">
        <v>4040</v>
      </c>
      <c r="J104" s="2462" t="s">
        <v>2796</v>
      </c>
      <c r="K104" s="2462">
        <v>4040</v>
      </c>
      <c r="L104" s="2462" t="s">
        <v>2796</v>
      </c>
    </row>
    <row r="105" spans="2:12" x14ac:dyDescent="0.2">
      <c r="C105" s="748" t="s">
        <v>71</v>
      </c>
      <c r="D105" s="748" t="s">
        <v>3031</v>
      </c>
      <c r="E105" s="748">
        <v>405</v>
      </c>
      <c r="F105" s="748"/>
      <c r="G105" s="748" t="s">
        <v>2797</v>
      </c>
      <c r="H105" s="748">
        <v>4050</v>
      </c>
      <c r="I105" s="2462">
        <v>4050</v>
      </c>
      <c r="J105" s="2462" t="s">
        <v>2797</v>
      </c>
      <c r="K105" s="2462">
        <v>4050</v>
      </c>
      <c r="L105" s="2462" t="s">
        <v>2797</v>
      </c>
    </row>
    <row r="106" spans="2:12" x14ac:dyDescent="0.2">
      <c r="C106" s="748" t="s">
        <v>72</v>
      </c>
      <c r="D106" s="748" t="s">
        <v>3032</v>
      </c>
      <c r="E106" s="748">
        <v>406</v>
      </c>
      <c r="F106" s="748"/>
      <c r="G106" s="748" t="s">
        <v>2798</v>
      </c>
      <c r="H106" s="748">
        <v>4060</v>
      </c>
      <c r="I106" s="2462">
        <v>4060</v>
      </c>
      <c r="J106" s="2462" t="s">
        <v>2798</v>
      </c>
      <c r="K106" s="2462">
        <v>4060</v>
      </c>
      <c r="L106" s="2462" t="s">
        <v>2798</v>
      </c>
    </row>
    <row r="107" spans="2:12" x14ac:dyDescent="0.2">
      <c r="C107" s="748" t="s">
        <v>73</v>
      </c>
      <c r="D107" s="748" t="s">
        <v>3033</v>
      </c>
      <c r="E107" s="748">
        <v>408</v>
      </c>
      <c r="F107" s="748"/>
      <c r="G107" s="748" t="s">
        <v>2799</v>
      </c>
      <c r="H107" s="748">
        <v>4080</v>
      </c>
      <c r="I107" s="2462">
        <v>4080</v>
      </c>
      <c r="J107" s="2462" t="s">
        <v>2799</v>
      </c>
      <c r="K107" s="2462">
        <v>4080</v>
      </c>
      <c r="L107" s="2462" t="s">
        <v>2799</v>
      </c>
    </row>
    <row r="108" spans="2:12" x14ac:dyDescent="0.2">
      <c r="C108" s="748" t="s">
        <v>145</v>
      </c>
      <c r="D108" s="748" t="s">
        <v>3034</v>
      </c>
      <c r="E108" s="748">
        <v>410</v>
      </c>
      <c r="F108" s="748"/>
      <c r="G108" s="748" t="s">
        <v>3189</v>
      </c>
      <c r="H108" s="748">
        <v>4100</v>
      </c>
      <c r="I108" s="2462">
        <v>4100</v>
      </c>
      <c r="J108" s="2462" t="s">
        <v>2801</v>
      </c>
      <c r="K108" s="2462">
        <v>4100</v>
      </c>
      <c r="L108" s="2462" t="s">
        <v>2801</v>
      </c>
    </row>
    <row r="109" spans="2:12" x14ac:dyDescent="0.2">
      <c r="C109" s="748" t="s">
        <v>478</v>
      </c>
      <c r="D109" s="748" t="s">
        <v>3035</v>
      </c>
      <c r="E109" s="748">
        <v>411</v>
      </c>
      <c r="F109" s="748"/>
      <c r="G109" s="748" t="s">
        <v>3190</v>
      </c>
      <c r="H109" s="748">
        <v>4110</v>
      </c>
      <c r="I109" s="2462">
        <v>4110</v>
      </c>
      <c r="J109" s="2462" t="s">
        <v>2802</v>
      </c>
      <c r="K109" s="2462">
        <v>4110</v>
      </c>
      <c r="L109" s="2462" t="s">
        <v>2802</v>
      </c>
    </row>
    <row r="110" spans="2:12" hidden="1" x14ac:dyDescent="0.2">
      <c r="B110" s="747" t="s">
        <v>1032</v>
      </c>
      <c r="C110" s="750" t="s">
        <v>868</v>
      </c>
      <c r="D110" s="750" t="s">
        <v>3036</v>
      </c>
      <c r="E110" s="750">
        <v>412</v>
      </c>
      <c r="F110" s="750"/>
      <c r="G110" s="750" t="s">
        <v>3191</v>
      </c>
      <c r="H110" s="750">
        <v>4120</v>
      </c>
      <c r="I110" s="2462">
        <v>4120</v>
      </c>
      <c r="J110" s="2462" t="s">
        <v>2803</v>
      </c>
      <c r="K110" s="2462">
        <v>4120</v>
      </c>
      <c r="L110" s="2462" t="s">
        <v>2803</v>
      </c>
    </row>
    <row r="111" spans="2:12" hidden="1" x14ac:dyDescent="0.2">
      <c r="B111" s="10" t="s">
        <v>1483</v>
      </c>
      <c r="C111" s="744" t="s">
        <v>147</v>
      </c>
      <c r="D111" s="744" t="s">
        <v>1598</v>
      </c>
      <c r="E111" s="744">
        <v>11</v>
      </c>
      <c r="F111" s="744"/>
      <c r="G111" s="744" t="s">
        <v>3192</v>
      </c>
      <c r="H111" s="744">
        <v>110</v>
      </c>
      <c r="I111" s="2462" t="e">
        <v>#N/A</v>
      </c>
      <c r="J111" s="2462" t="e">
        <v>#N/A</v>
      </c>
      <c r="K111" s="2462" t="e">
        <v>#N/A</v>
      </c>
      <c r="L111" s="2462" t="e">
        <v>#N/A</v>
      </c>
    </row>
    <row r="112" spans="2:12" hidden="1" x14ac:dyDescent="0.2">
      <c r="B112" s="2491" t="s">
        <v>1483</v>
      </c>
      <c r="C112" s="2492" t="s">
        <v>245</v>
      </c>
      <c r="D112" s="2492" t="s">
        <v>3037</v>
      </c>
      <c r="E112" s="2492">
        <v>180</v>
      </c>
      <c r="F112" s="2492"/>
      <c r="G112" s="2492" t="s">
        <v>3193</v>
      </c>
      <c r="H112" s="2492">
        <v>1800</v>
      </c>
      <c r="I112" s="2493">
        <v>1800</v>
      </c>
      <c r="J112" s="2493" t="s">
        <v>2713</v>
      </c>
      <c r="K112" s="2493" t="e">
        <v>#N/A</v>
      </c>
      <c r="L112" s="2493" t="e">
        <v>#N/A</v>
      </c>
    </row>
    <row r="113" spans="2:12" x14ac:dyDescent="0.2">
      <c r="C113" s="748" t="s">
        <v>752</v>
      </c>
      <c r="D113" s="748" t="s">
        <v>3038</v>
      </c>
      <c r="E113" s="748">
        <v>196</v>
      </c>
      <c r="F113" s="748"/>
      <c r="G113" s="748" t="s">
        <v>3194</v>
      </c>
      <c r="H113" s="748">
        <v>1960</v>
      </c>
      <c r="I113" s="2462">
        <v>1960</v>
      </c>
      <c r="J113" s="2462" t="s">
        <v>2724</v>
      </c>
      <c r="K113" s="2462">
        <v>1960</v>
      </c>
      <c r="L113" s="2462" t="s">
        <v>2724</v>
      </c>
    </row>
    <row r="114" spans="2:12" x14ac:dyDescent="0.2">
      <c r="C114" s="748" t="s">
        <v>787</v>
      </c>
      <c r="D114" s="748" t="s">
        <v>3039</v>
      </c>
      <c r="E114" s="748">
        <v>197</v>
      </c>
      <c r="F114" s="748"/>
      <c r="G114" s="748" t="s">
        <v>3195</v>
      </c>
      <c r="H114" s="748">
        <v>1970</v>
      </c>
      <c r="I114" s="2462">
        <v>1970</v>
      </c>
      <c r="J114" s="2462" t="s">
        <v>2725</v>
      </c>
      <c r="K114" s="2462">
        <v>1970</v>
      </c>
      <c r="L114" s="2462" t="s">
        <v>2725</v>
      </c>
    </row>
    <row r="115" spans="2:12" x14ac:dyDescent="0.2">
      <c r="C115" s="748" t="s">
        <v>74</v>
      </c>
      <c r="D115" s="748" t="s">
        <v>3040</v>
      </c>
      <c r="E115" s="748">
        <v>490</v>
      </c>
      <c r="F115" s="748"/>
      <c r="G115" s="748" t="s">
        <v>2855</v>
      </c>
      <c r="H115" s="748">
        <v>4900</v>
      </c>
      <c r="I115" s="2462">
        <v>4900</v>
      </c>
      <c r="J115" s="2462" t="s">
        <v>2855</v>
      </c>
      <c r="K115" s="2462">
        <v>4900</v>
      </c>
      <c r="L115" s="2462" t="s">
        <v>2855</v>
      </c>
    </row>
    <row r="116" spans="2:12" x14ac:dyDescent="0.2">
      <c r="C116" s="748" t="s">
        <v>593</v>
      </c>
      <c r="D116" s="748" t="s">
        <v>3041</v>
      </c>
      <c r="E116" s="748">
        <v>491</v>
      </c>
      <c r="F116" s="748"/>
      <c r="G116" s="748" t="s">
        <v>3196</v>
      </c>
      <c r="H116" s="748">
        <v>4910</v>
      </c>
      <c r="I116" s="2462">
        <v>4910</v>
      </c>
      <c r="J116" s="2462" t="s">
        <v>2856</v>
      </c>
      <c r="K116" s="2462">
        <v>4910</v>
      </c>
      <c r="L116" s="2462" t="s">
        <v>2856</v>
      </c>
    </row>
    <row r="117" spans="2:12" x14ac:dyDescent="0.2">
      <c r="C117" s="748" t="s">
        <v>148</v>
      </c>
      <c r="D117" s="748" t="s">
        <v>3042</v>
      </c>
      <c r="E117" s="748">
        <v>492</v>
      </c>
      <c r="F117" s="748"/>
      <c r="G117" s="748" t="s">
        <v>1956</v>
      </c>
      <c r="H117" s="748">
        <v>4920</v>
      </c>
      <c r="I117" s="2462">
        <v>4920</v>
      </c>
      <c r="J117" s="2462" t="s">
        <v>1956</v>
      </c>
      <c r="K117" s="2462">
        <v>4920</v>
      </c>
      <c r="L117" s="2462" t="s">
        <v>1956</v>
      </c>
    </row>
    <row r="118" spans="2:12" x14ac:dyDescent="0.2">
      <c r="C118" s="748" t="s">
        <v>479</v>
      </c>
      <c r="D118" s="748" t="s">
        <v>3043</v>
      </c>
      <c r="E118" s="748">
        <v>495</v>
      </c>
      <c r="F118" s="748"/>
      <c r="G118" s="748" t="s">
        <v>3197</v>
      </c>
      <c r="H118" s="748">
        <v>4950</v>
      </c>
      <c r="I118" s="2462">
        <v>4950</v>
      </c>
      <c r="J118" s="2462" t="s">
        <v>2858</v>
      </c>
      <c r="K118" s="2462">
        <v>4950</v>
      </c>
      <c r="L118" s="2462" t="s">
        <v>2858</v>
      </c>
    </row>
    <row r="119" spans="2:12" x14ac:dyDescent="0.2">
      <c r="C119" s="748" t="s">
        <v>753</v>
      </c>
      <c r="D119" s="748" t="s">
        <v>3044</v>
      </c>
      <c r="E119" s="748">
        <v>496</v>
      </c>
      <c r="F119" s="748"/>
      <c r="G119" s="748" t="s">
        <v>3198</v>
      </c>
      <c r="H119" s="748">
        <v>4960</v>
      </c>
      <c r="I119" s="2462">
        <v>4960</v>
      </c>
      <c r="J119" s="2462" t="s">
        <v>2859</v>
      </c>
      <c r="K119" s="2462">
        <v>4960</v>
      </c>
      <c r="L119" s="2462" t="s">
        <v>2859</v>
      </c>
    </row>
    <row r="120" spans="2:12" x14ac:dyDescent="0.2">
      <c r="C120" s="748" t="s">
        <v>754</v>
      </c>
      <c r="D120" s="748" t="s">
        <v>3045</v>
      </c>
      <c r="E120" s="748">
        <v>497</v>
      </c>
      <c r="F120" s="748"/>
      <c r="G120" s="748" t="s">
        <v>3199</v>
      </c>
      <c r="H120" s="748">
        <v>4970</v>
      </c>
      <c r="I120" s="2462">
        <v>4970</v>
      </c>
      <c r="J120" s="2462" t="s">
        <v>2860</v>
      </c>
      <c r="K120" s="2462">
        <v>4970</v>
      </c>
      <c r="L120" s="2462" t="s">
        <v>2860</v>
      </c>
    </row>
    <row r="121" spans="2:12" x14ac:dyDescent="0.2">
      <c r="C121" s="748" t="s">
        <v>296</v>
      </c>
      <c r="D121" s="748" t="s">
        <v>3046</v>
      </c>
      <c r="E121" s="748">
        <v>499</v>
      </c>
      <c r="F121" s="748"/>
      <c r="G121" s="748" t="s">
        <v>2862</v>
      </c>
      <c r="H121" s="748">
        <v>4990</v>
      </c>
      <c r="I121" s="2462">
        <v>4990</v>
      </c>
      <c r="J121" s="2462" t="s">
        <v>2862</v>
      </c>
      <c r="K121" s="2462">
        <v>4990</v>
      </c>
      <c r="L121" s="2462" t="s">
        <v>2862</v>
      </c>
    </row>
    <row r="122" spans="2:12" hidden="1" x14ac:dyDescent="0.2">
      <c r="B122" s="10" t="s">
        <v>1483</v>
      </c>
      <c r="C122" s="744" t="s">
        <v>860</v>
      </c>
      <c r="D122" s="744" t="s">
        <v>860</v>
      </c>
      <c r="E122" s="744">
        <v>11</v>
      </c>
      <c r="F122" s="744" t="s">
        <v>3140</v>
      </c>
      <c r="G122" s="744" t="s">
        <v>3200</v>
      </c>
      <c r="H122" s="744">
        <v>110</v>
      </c>
      <c r="I122" s="2462" t="e">
        <v>#N/A</v>
      </c>
      <c r="J122" s="2462" t="e">
        <v>#N/A</v>
      </c>
      <c r="K122" s="2462" t="e">
        <v>#N/A</v>
      </c>
      <c r="L122" s="2462" t="e">
        <v>#N/A</v>
      </c>
    </row>
    <row r="123" spans="2:12" hidden="1" x14ac:dyDescent="0.2">
      <c r="B123" s="2491" t="s">
        <v>1483</v>
      </c>
      <c r="C123" s="2492" t="s">
        <v>1022</v>
      </c>
      <c r="D123" s="2492" t="s">
        <v>881</v>
      </c>
      <c r="E123" s="2492">
        <v>290</v>
      </c>
      <c r="F123" s="2492"/>
      <c r="G123" s="2492" t="s">
        <v>3201</v>
      </c>
      <c r="H123" s="2492">
        <v>2900</v>
      </c>
      <c r="I123" s="2493">
        <v>2900</v>
      </c>
      <c r="J123" s="2493" t="s">
        <v>1148</v>
      </c>
      <c r="K123" s="2493" t="e">
        <v>#N/A</v>
      </c>
      <c r="L123" s="2493" t="e">
        <v>#N/A</v>
      </c>
    </row>
    <row r="124" spans="2:12" hidden="1" x14ac:dyDescent="0.2">
      <c r="B124" s="2491" t="s">
        <v>1483</v>
      </c>
      <c r="C124" s="2492" t="s">
        <v>1023</v>
      </c>
      <c r="D124" s="2492" t="s">
        <v>882</v>
      </c>
      <c r="E124" s="2492">
        <v>291</v>
      </c>
      <c r="F124" s="2492"/>
      <c r="G124" s="2492" t="s">
        <v>3202</v>
      </c>
      <c r="H124" s="2492">
        <v>2910</v>
      </c>
      <c r="I124" s="2493">
        <v>2910</v>
      </c>
      <c r="J124" s="2493" t="s">
        <v>1149</v>
      </c>
      <c r="K124" s="2493" t="e">
        <v>#N/A</v>
      </c>
      <c r="L124" s="2493" t="e">
        <v>#N/A</v>
      </c>
    </row>
    <row r="125" spans="2:12" x14ac:dyDescent="0.2">
      <c r="C125" s="748" t="s">
        <v>1024</v>
      </c>
      <c r="D125" s="748" t="s">
        <v>3047</v>
      </c>
      <c r="E125" s="748">
        <v>292</v>
      </c>
      <c r="F125" s="748"/>
      <c r="G125" s="748" t="s">
        <v>3203</v>
      </c>
      <c r="H125" s="748">
        <v>2920</v>
      </c>
      <c r="I125" s="2462">
        <v>2920</v>
      </c>
      <c r="J125" s="2462" t="s">
        <v>2753</v>
      </c>
      <c r="K125" s="2462">
        <v>2920</v>
      </c>
      <c r="L125" s="2462" t="s">
        <v>2753</v>
      </c>
    </row>
    <row r="126" spans="2:12" hidden="1" x14ac:dyDescent="0.2">
      <c r="B126" s="2491" t="s">
        <v>1483</v>
      </c>
      <c r="C126" s="2492" t="s">
        <v>1025</v>
      </c>
      <c r="D126" s="2492" t="s">
        <v>884</v>
      </c>
      <c r="E126" s="2492">
        <v>293</v>
      </c>
      <c r="F126" s="2492"/>
      <c r="G126" s="2492" t="s">
        <v>3204</v>
      </c>
      <c r="H126" s="2492">
        <v>2930</v>
      </c>
      <c r="I126" s="2493">
        <v>2930</v>
      </c>
      <c r="J126" s="2493" t="s">
        <v>1150</v>
      </c>
      <c r="K126" s="2493" t="e">
        <v>#N/A</v>
      </c>
      <c r="L126" s="2493" t="e">
        <v>#N/A</v>
      </c>
    </row>
    <row r="127" spans="2:12" hidden="1" x14ac:dyDescent="0.2">
      <c r="B127" s="2491" t="s">
        <v>1483</v>
      </c>
      <c r="C127" s="2492" t="s">
        <v>1026</v>
      </c>
      <c r="D127" s="2492" t="s">
        <v>885</v>
      </c>
      <c r="E127" s="2492">
        <v>294</v>
      </c>
      <c r="F127" s="2492"/>
      <c r="G127" s="2492" t="s">
        <v>3205</v>
      </c>
      <c r="H127" s="2492">
        <v>2940</v>
      </c>
      <c r="I127" s="2493">
        <v>2940</v>
      </c>
      <c r="J127" s="2493" t="s">
        <v>1151</v>
      </c>
      <c r="K127" s="2493" t="e">
        <v>#N/A</v>
      </c>
      <c r="L127" s="2493" t="e">
        <v>#N/A</v>
      </c>
    </row>
    <row r="128" spans="2:12" hidden="1" x14ac:dyDescent="0.2">
      <c r="B128" s="10" t="s">
        <v>1483</v>
      </c>
      <c r="C128" s="744" t="s">
        <v>150</v>
      </c>
      <c r="D128" s="744" t="s">
        <v>1609</v>
      </c>
      <c r="E128" s="744">
        <v>12</v>
      </c>
      <c r="F128" s="744"/>
      <c r="G128" s="744" t="s">
        <v>3206</v>
      </c>
      <c r="H128" s="744">
        <v>120</v>
      </c>
      <c r="I128" s="2462" t="e">
        <v>#N/A</v>
      </c>
      <c r="J128" s="2462" t="e">
        <v>#N/A</v>
      </c>
      <c r="K128" s="2462" t="e">
        <v>#N/A</v>
      </c>
      <c r="L128" s="2462" t="e">
        <v>#N/A</v>
      </c>
    </row>
    <row r="129" spans="2:12" x14ac:dyDescent="0.2">
      <c r="C129" s="748" t="s">
        <v>755</v>
      </c>
      <c r="D129" s="748" t="s">
        <v>3048</v>
      </c>
      <c r="E129" s="748">
        <v>416</v>
      </c>
      <c r="F129" s="748"/>
      <c r="G129" s="748" t="s">
        <v>3207</v>
      </c>
      <c r="H129" s="748">
        <v>4160</v>
      </c>
      <c r="I129" s="2462">
        <v>4160</v>
      </c>
      <c r="J129" s="2462" t="s">
        <v>2804</v>
      </c>
      <c r="K129" s="2462">
        <v>4160</v>
      </c>
      <c r="L129" s="2462" t="s">
        <v>2804</v>
      </c>
    </row>
    <row r="130" spans="2:12" x14ac:dyDescent="0.2">
      <c r="C130" s="748" t="s">
        <v>594</v>
      </c>
      <c r="D130" s="748" t="s">
        <v>3049</v>
      </c>
      <c r="E130" s="748">
        <v>417</v>
      </c>
      <c r="F130" s="748"/>
      <c r="G130" s="748" t="s">
        <v>3208</v>
      </c>
      <c r="H130" s="748">
        <v>4170</v>
      </c>
      <c r="I130" s="2462">
        <v>4170</v>
      </c>
      <c r="J130" s="2462" t="s">
        <v>2805</v>
      </c>
      <c r="K130" s="2462">
        <v>4170</v>
      </c>
      <c r="L130" s="2462" t="s">
        <v>2805</v>
      </c>
    </row>
    <row r="131" spans="2:12" x14ac:dyDescent="0.2">
      <c r="C131" s="748" t="s">
        <v>75</v>
      </c>
      <c r="D131" s="748" t="s">
        <v>3050</v>
      </c>
      <c r="E131" s="748">
        <v>418</v>
      </c>
      <c r="F131" s="748"/>
      <c r="G131" s="748" t="s">
        <v>3209</v>
      </c>
      <c r="H131" s="748">
        <v>4180</v>
      </c>
      <c r="I131" s="2462">
        <v>4180</v>
      </c>
      <c r="J131" s="2462" t="s">
        <v>2806</v>
      </c>
      <c r="K131" s="2462">
        <v>4180</v>
      </c>
      <c r="L131" s="2462" t="s">
        <v>2806</v>
      </c>
    </row>
    <row r="132" spans="2:12" hidden="1" x14ac:dyDescent="0.2">
      <c r="B132" s="2491" t="s">
        <v>1483</v>
      </c>
      <c r="C132" s="2492" t="s">
        <v>199</v>
      </c>
      <c r="D132" s="2492" t="s">
        <v>3051</v>
      </c>
      <c r="E132" s="2492">
        <v>419</v>
      </c>
      <c r="F132" s="2492"/>
      <c r="G132" s="2492" t="s">
        <v>2807</v>
      </c>
      <c r="H132" s="2492">
        <v>4190</v>
      </c>
      <c r="I132" s="2493">
        <v>4190</v>
      </c>
      <c r="J132" s="2493" t="s">
        <v>2807</v>
      </c>
      <c r="K132" s="2493" t="e">
        <v>#N/A</v>
      </c>
      <c r="L132" s="2493" t="e">
        <v>#N/A</v>
      </c>
    </row>
    <row r="133" spans="2:12" x14ac:dyDescent="0.2">
      <c r="C133" s="748" t="s">
        <v>187</v>
      </c>
      <c r="D133" s="748" t="s">
        <v>3052</v>
      </c>
      <c r="E133" s="748">
        <v>420</v>
      </c>
      <c r="F133" s="748"/>
      <c r="G133" s="748" t="s">
        <v>3210</v>
      </c>
      <c r="H133" s="748">
        <v>4200</v>
      </c>
      <c r="I133" s="2462">
        <v>4200</v>
      </c>
      <c r="J133" s="2462" t="s">
        <v>5</v>
      </c>
      <c r="K133" s="2462">
        <v>4200</v>
      </c>
      <c r="L133" s="2462" t="s">
        <v>3430</v>
      </c>
    </row>
    <row r="134" spans="2:12" x14ac:dyDescent="0.2">
      <c r="C134" s="748" t="s">
        <v>76</v>
      </c>
      <c r="D134" s="748" t="s">
        <v>3053</v>
      </c>
      <c r="E134" s="748">
        <v>422</v>
      </c>
      <c r="F134" s="748"/>
      <c r="G134" s="748" t="s">
        <v>3211</v>
      </c>
      <c r="H134" s="748">
        <v>4220</v>
      </c>
      <c r="I134" s="2462">
        <v>4220</v>
      </c>
      <c r="J134" s="2462" t="s">
        <v>1947</v>
      </c>
      <c r="K134" s="2462">
        <v>4220</v>
      </c>
      <c r="L134" s="2462" t="s">
        <v>1947</v>
      </c>
    </row>
    <row r="135" spans="2:12" hidden="1" x14ac:dyDescent="0.2">
      <c r="B135" s="10" t="s">
        <v>1483</v>
      </c>
      <c r="C135" s="744" t="s">
        <v>861</v>
      </c>
      <c r="D135" s="744" t="s">
        <v>861</v>
      </c>
      <c r="E135" s="744">
        <v>12</v>
      </c>
      <c r="F135" s="744" t="s">
        <v>3140</v>
      </c>
      <c r="G135" s="744" t="s">
        <v>3212</v>
      </c>
      <c r="H135" s="744">
        <v>120</v>
      </c>
      <c r="I135" s="2462" t="e">
        <v>#N/A</v>
      </c>
      <c r="J135" s="2462" t="e">
        <v>#N/A</v>
      </c>
      <c r="K135" s="2462" t="e">
        <v>#N/A</v>
      </c>
      <c r="L135" s="2462" t="e">
        <v>#N/A</v>
      </c>
    </row>
    <row r="136" spans="2:12" hidden="1" x14ac:dyDescent="0.2">
      <c r="B136" s="2491" t="s">
        <v>1483</v>
      </c>
      <c r="C136" s="2492" t="s">
        <v>1027</v>
      </c>
      <c r="D136" s="2492" t="s">
        <v>888</v>
      </c>
      <c r="E136" s="2492">
        <v>280</v>
      </c>
      <c r="F136" s="2492"/>
      <c r="G136" s="2492" t="s">
        <v>3213</v>
      </c>
      <c r="H136" s="2492">
        <v>2800</v>
      </c>
      <c r="I136" s="2493">
        <v>2800</v>
      </c>
      <c r="J136" s="2493" t="s">
        <v>2747</v>
      </c>
      <c r="K136" s="2493" t="e">
        <v>#N/A</v>
      </c>
      <c r="L136" s="2493" t="e">
        <v>#N/A</v>
      </c>
    </row>
    <row r="137" spans="2:12" hidden="1" x14ac:dyDescent="0.2">
      <c r="B137" s="2491" t="s">
        <v>1483</v>
      </c>
      <c r="C137" s="2492" t="s">
        <v>1028</v>
      </c>
      <c r="D137" s="2492" t="s">
        <v>889</v>
      </c>
      <c r="E137" s="2492">
        <v>281</v>
      </c>
      <c r="F137" s="2492"/>
      <c r="G137" s="2492" t="s">
        <v>3214</v>
      </c>
      <c r="H137" s="2492">
        <v>2810</v>
      </c>
      <c r="I137" s="2493">
        <v>2810</v>
      </c>
      <c r="J137" s="2493" t="s">
        <v>2748</v>
      </c>
      <c r="K137" s="2493" t="e">
        <v>#N/A</v>
      </c>
      <c r="L137" s="2493" t="e">
        <v>#N/A</v>
      </c>
    </row>
    <row r="138" spans="2:12" x14ac:dyDescent="0.2">
      <c r="C138" s="748" t="s">
        <v>1029</v>
      </c>
      <c r="D138" s="748" t="s">
        <v>890</v>
      </c>
      <c r="E138" s="748">
        <v>282</v>
      </c>
      <c r="F138" s="748"/>
      <c r="G138" s="748" t="s">
        <v>3215</v>
      </c>
      <c r="H138" s="748">
        <v>2820</v>
      </c>
      <c r="I138" s="2462">
        <v>2820</v>
      </c>
      <c r="J138" s="2462" t="s">
        <v>2749</v>
      </c>
      <c r="K138" s="2462">
        <v>2820</v>
      </c>
      <c r="L138" s="2462" t="s">
        <v>2749</v>
      </c>
    </row>
    <row r="139" spans="2:12" hidden="1" x14ac:dyDescent="0.2">
      <c r="B139" s="2491" t="s">
        <v>1483</v>
      </c>
      <c r="C139" s="2492" t="s">
        <v>1030</v>
      </c>
      <c r="D139" s="2492" t="s">
        <v>891</v>
      </c>
      <c r="E139" s="2492">
        <v>283</v>
      </c>
      <c r="F139" s="2492"/>
      <c r="G139" s="2492" t="s">
        <v>3216</v>
      </c>
      <c r="H139" s="2492">
        <v>2830</v>
      </c>
      <c r="I139" s="2493">
        <v>2830</v>
      </c>
      <c r="J139" s="2493" t="s">
        <v>2750</v>
      </c>
      <c r="K139" s="2493" t="e">
        <v>#N/A</v>
      </c>
      <c r="L139" s="2493" t="e">
        <v>#N/A</v>
      </c>
    </row>
    <row r="140" spans="2:12" hidden="1" x14ac:dyDescent="0.2">
      <c r="B140" s="2491" t="s">
        <v>1483</v>
      </c>
      <c r="C140" s="2492" t="s">
        <v>1031</v>
      </c>
      <c r="D140" s="2492" t="s">
        <v>892</v>
      </c>
      <c r="E140" s="2492">
        <v>284</v>
      </c>
      <c r="F140" s="2492"/>
      <c r="G140" s="2492" t="s">
        <v>3217</v>
      </c>
      <c r="H140" s="2492">
        <v>2840</v>
      </c>
      <c r="I140" s="2493">
        <v>2840</v>
      </c>
      <c r="J140" s="2493" t="s">
        <v>2751</v>
      </c>
      <c r="K140" s="2493" t="e">
        <v>#N/A</v>
      </c>
      <c r="L140" s="2493" t="e">
        <v>#N/A</v>
      </c>
    </row>
    <row r="141" spans="2:12" hidden="1" x14ac:dyDescent="0.2">
      <c r="B141" s="10" t="s">
        <v>1483</v>
      </c>
      <c r="C141" s="744" t="s">
        <v>395</v>
      </c>
      <c r="D141" s="744" t="s">
        <v>395</v>
      </c>
      <c r="E141" s="744">
        <v>13</v>
      </c>
      <c r="F141" s="744"/>
      <c r="G141" s="744" t="s">
        <v>3218</v>
      </c>
      <c r="H141" s="744">
        <v>130</v>
      </c>
      <c r="I141" s="2462" t="e">
        <v>#N/A</v>
      </c>
      <c r="J141" s="2462" t="e">
        <v>#N/A</v>
      </c>
      <c r="K141" s="2462" t="e">
        <v>#N/A</v>
      </c>
      <c r="L141" s="2462" t="e">
        <v>#N/A</v>
      </c>
    </row>
    <row r="142" spans="2:12" x14ac:dyDescent="0.2">
      <c r="C142" s="748" t="s">
        <v>246</v>
      </c>
      <c r="D142" s="748" t="s">
        <v>3054</v>
      </c>
      <c r="E142" s="748">
        <v>200</v>
      </c>
      <c r="F142" s="748"/>
      <c r="G142" s="748" t="s">
        <v>3219</v>
      </c>
      <c r="H142" s="748">
        <v>2000</v>
      </c>
      <c r="I142" s="2462">
        <v>2000</v>
      </c>
      <c r="J142" s="2462" t="s">
        <v>2731</v>
      </c>
      <c r="K142" s="2462">
        <v>2000</v>
      </c>
      <c r="L142" s="2462" t="s">
        <v>2731</v>
      </c>
    </row>
    <row r="143" spans="2:12" x14ac:dyDescent="0.2">
      <c r="C143" s="748" t="s">
        <v>360</v>
      </c>
      <c r="D143" s="748" t="s">
        <v>3055</v>
      </c>
      <c r="E143" s="748">
        <v>201</v>
      </c>
      <c r="F143" s="748"/>
      <c r="G143" s="748" t="s">
        <v>3220</v>
      </c>
      <c r="H143" s="748">
        <v>2010</v>
      </c>
      <c r="I143" s="2462">
        <v>2010</v>
      </c>
      <c r="J143" s="2462" t="s">
        <v>2732</v>
      </c>
      <c r="K143" s="2462">
        <v>2010</v>
      </c>
      <c r="L143" s="2462" t="s">
        <v>2732</v>
      </c>
    </row>
    <row r="144" spans="2:12" hidden="1" x14ac:dyDescent="0.2">
      <c r="B144" s="2491" t="s">
        <v>1483</v>
      </c>
      <c r="C144" s="2492" t="s">
        <v>595</v>
      </c>
      <c r="D144" s="2492" t="s">
        <v>3056</v>
      </c>
      <c r="E144" s="2492">
        <v>209</v>
      </c>
      <c r="F144" s="2492"/>
      <c r="G144" s="2492" t="s">
        <v>2733</v>
      </c>
      <c r="H144" s="2492">
        <v>2090</v>
      </c>
      <c r="I144" s="2493">
        <v>2090</v>
      </c>
      <c r="J144" s="2493" t="s">
        <v>2733</v>
      </c>
      <c r="K144" s="2493" t="e">
        <v>#N/A</v>
      </c>
      <c r="L144" s="2493" t="e">
        <v>#N/A</v>
      </c>
    </row>
    <row r="145" spans="2:12" hidden="1" x14ac:dyDescent="0.2">
      <c r="B145" s="10" t="s">
        <v>1483</v>
      </c>
      <c r="C145" s="744" t="s">
        <v>862</v>
      </c>
      <c r="D145" s="744" t="s">
        <v>1618</v>
      </c>
      <c r="E145" s="744">
        <v>13</v>
      </c>
      <c r="F145" s="744" t="s">
        <v>3140</v>
      </c>
      <c r="G145" s="744" t="s">
        <v>3221</v>
      </c>
      <c r="H145" s="744">
        <v>130</v>
      </c>
      <c r="I145" s="2462" t="e">
        <v>#N/A</v>
      </c>
      <c r="J145" s="2462" t="e">
        <v>#N/A</v>
      </c>
      <c r="K145" s="2462" t="e">
        <v>#N/A</v>
      </c>
      <c r="L145" s="2462" t="e">
        <v>#N/A</v>
      </c>
    </row>
    <row r="146" spans="2:12" hidden="1" x14ac:dyDescent="0.2">
      <c r="B146" s="747" t="s">
        <v>1021</v>
      </c>
      <c r="C146" s="750" t="s">
        <v>869</v>
      </c>
      <c r="D146" s="750" t="s">
        <v>3057</v>
      </c>
      <c r="E146" s="750">
        <v>220</v>
      </c>
      <c r="F146" s="750"/>
      <c r="G146" s="750" t="s">
        <v>3222</v>
      </c>
      <c r="H146" s="750">
        <v>2200</v>
      </c>
      <c r="I146" s="2462">
        <v>2200</v>
      </c>
      <c r="J146" s="2462" t="s">
        <v>2734</v>
      </c>
      <c r="K146" s="2462">
        <v>2200</v>
      </c>
      <c r="L146" s="2462" t="s">
        <v>2734</v>
      </c>
    </row>
    <row r="147" spans="2:12" hidden="1" x14ac:dyDescent="0.2">
      <c r="B147" s="747" t="s">
        <v>1021</v>
      </c>
      <c r="C147" s="750" t="s">
        <v>870</v>
      </c>
      <c r="D147" s="750" t="s">
        <v>3058</v>
      </c>
      <c r="E147" s="750">
        <v>221</v>
      </c>
      <c r="F147" s="750"/>
      <c r="G147" s="750" t="s">
        <v>3223</v>
      </c>
      <c r="H147" s="750">
        <v>2210</v>
      </c>
      <c r="I147" s="2462">
        <v>2210</v>
      </c>
      <c r="J147" s="2462" t="s">
        <v>2735</v>
      </c>
      <c r="K147" s="2462">
        <v>2210</v>
      </c>
      <c r="L147" s="2462" t="s">
        <v>2735</v>
      </c>
    </row>
    <row r="148" spans="2:12" hidden="1" x14ac:dyDescent="0.2">
      <c r="B148" s="10" t="s">
        <v>1483</v>
      </c>
      <c r="C148" s="744" t="s">
        <v>154</v>
      </c>
      <c r="D148" s="744" t="s">
        <v>1642</v>
      </c>
      <c r="E148" s="744">
        <v>15</v>
      </c>
      <c r="F148" s="744"/>
      <c r="G148" s="744" t="s">
        <v>3224</v>
      </c>
      <c r="H148" s="744">
        <v>150</v>
      </c>
      <c r="I148" s="2462" t="e">
        <v>#N/A</v>
      </c>
      <c r="J148" s="2462" t="e">
        <v>#N/A</v>
      </c>
      <c r="K148" s="2462" t="e">
        <v>#N/A</v>
      </c>
      <c r="L148" s="2462" t="e">
        <v>#N/A</v>
      </c>
    </row>
    <row r="149" spans="2:12" x14ac:dyDescent="0.2">
      <c r="C149" s="748" t="s">
        <v>155</v>
      </c>
      <c r="D149" s="748" t="s">
        <v>3059</v>
      </c>
      <c r="E149" s="748">
        <v>425</v>
      </c>
      <c r="F149" s="748"/>
      <c r="G149" s="748" t="s">
        <v>3225</v>
      </c>
      <c r="H149" s="748">
        <v>4250</v>
      </c>
      <c r="I149" s="2462">
        <v>4250</v>
      </c>
      <c r="J149" s="2462" t="s">
        <v>2808</v>
      </c>
      <c r="K149" s="2462">
        <v>4250</v>
      </c>
      <c r="L149" s="2462" t="s">
        <v>2808</v>
      </c>
    </row>
    <row r="150" spans="2:12" x14ac:dyDescent="0.2">
      <c r="C150" s="748" t="s">
        <v>91</v>
      </c>
      <c r="D150" s="748" t="s">
        <v>3060</v>
      </c>
      <c r="E150" s="748">
        <v>426</v>
      </c>
      <c r="F150" s="748"/>
      <c r="G150" s="748" t="s">
        <v>3226</v>
      </c>
      <c r="H150" s="748">
        <v>4260</v>
      </c>
      <c r="I150" s="2462">
        <v>4260</v>
      </c>
      <c r="J150" s="2462" t="s">
        <v>2810</v>
      </c>
      <c r="K150" s="2462">
        <v>4260</v>
      </c>
      <c r="L150" s="2462" t="s">
        <v>2810</v>
      </c>
    </row>
    <row r="151" spans="2:12" hidden="1" x14ac:dyDescent="0.2">
      <c r="B151" s="2491" t="s">
        <v>1483</v>
      </c>
      <c r="C151" s="2492" t="s">
        <v>92</v>
      </c>
      <c r="D151" s="2492" t="s">
        <v>3061</v>
      </c>
      <c r="E151" s="2492">
        <v>430</v>
      </c>
      <c r="F151" s="2492"/>
      <c r="G151" s="2492" t="s">
        <v>2812</v>
      </c>
      <c r="H151" s="2492">
        <v>4300</v>
      </c>
      <c r="I151" s="2493">
        <v>4300</v>
      </c>
      <c r="J151" s="2493" t="s">
        <v>2812</v>
      </c>
      <c r="K151" s="2493" t="e">
        <v>#N/A</v>
      </c>
      <c r="L151" s="2493" t="e">
        <v>#N/A</v>
      </c>
    </row>
    <row r="152" spans="2:12" x14ac:dyDescent="0.2">
      <c r="C152" s="748" t="s">
        <v>93</v>
      </c>
      <c r="D152" s="748" t="s">
        <v>3062</v>
      </c>
      <c r="E152" s="748">
        <v>432</v>
      </c>
      <c r="F152" s="748"/>
      <c r="G152" s="748" t="s">
        <v>2814</v>
      </c>
      <c r="H152" s="748">
        <v>4320</v>
      </c>
      <c r="I152" s="2462">
        <v>4320</v>
      </c>
      <c r="J152" s="2462" t="s">
        <v>2814</v>
      </c>
      <c r="K152" s="2462">
        <v>4320</v>
      </c>
      <c r="L152" s="2462" t="s">
        <v>2814</v>
      </c>
    </row>
    <row r="153" spans="2:12" x14ac:dyDescent="0.2">
      <c r="C153" s="748" t="s">
        <v>94</v>
      </c>
      <c r="D153" s="748" t="s">
        <v>3063</v>
      </c>
      <c r="E153" s="748">
        <v>434</v>
      </c>
      <c r="F153" s="748"/>
      <c r="G153" s="748" t="s">
        <v>2818</v>
      </c>
      <c r="H153" s="748">
        <v>4340</v>
      </c>
      <c r="I153" s="2462">
        <v>4340</v>
      </c>
      <c r="J153" s="2462" t="s">
        <v>2818</v>
      </c>
      <c r="K153" s="2462">
        <v>4340</v>
      </c>
      <c r="L153" s="2462" t="s">
        <v>2818</v>
      </c>
    </row>
    <row r="154" spans="2:12" hidden="1" x14ac:dyDescent="0.2">
      <c r="B154" s="10" t="s">
        <v>1483</v>
      </c>
      <c r="C154" s="744" t="s">
        <v>576</v>
      </c>
      <c r="D154" s="744" t="s">
        <v>576</v>
      </c>
      <c r="E154" s="744">
        <v>15</v>
      </c>
      <c r="F154" s="744" t="s">
        <v>3140</v>
      </c>
      <c r="G154" s="744" t="s">
        <v>3227</v>
      </c>
      <c r="H154" s="744">
        <v>150</v>
      </c>
      <c r="I154" s="2462" t="e">
        <v>#N/A</v>
      </c>
      <c r="J154" s="2462" t="e">
        <v>#N/A</v>
      </c>
      <c r="K154" s="2462" t="e">
        <v>#N/A</v>
      </c>
      <c r="L154" s="2462" t="e">
        <v>#N/A</v>
      </c>
    </row>
    <row r="155" spans="2:12" x14ac:dyDescent="0.2">
      <c r="C155" s="748" t="s">
        <v>871</v>
      </c>
      <c r="D155" s="748" t="s">
        <v>3064</v>
      </c>
      <c r="E155" s="748">
        <v>433</v>
      </c>
      <c r="F155" s="748"/>
      <c r="G155" s="748" t="s">
        <v>2816</v>
      </c>
      <c r="H155" s="748">
        <v>4330</v>
      </c>
      <c r="I155" s="2462">
        <v>4330</v>
      </c>
      <c r="J155" s="2462" t="s">
        <v>2816</v>
      </c>
      <c r="K155" s="2462">
        <v>4330</v>
      </c>
      <c r="L155" s="2462" t="s">
        <v>2816</v>
      </c>
    </row>
    <row r="156" spans="2:12" hidden="1" x14ac:dyDescent="0.2">
      <c r="B156" s="10" t="s">
        <v>1483</v>
      </c>
      <c r="C156" s="744" t="s">
        <v>863</v>
      </c>
      <c r="D156" s="744" t="s">
        <v>863</v>
      </c>
      <c r="E156" s="744">
        <v>15</v>
      </c>
      <c r="F156" s="744" t="s">
        <v>3145</v>
      </c>
      <c r="G156" s="744" t="s">
        <v>3228</v>
      </c>
      <c r="H156" s="744">
        <v>150</v>
      </c>
      <c r="I156" s="2462" t="e">
        <v>#N/A</v>
      </c>
      <c r="J156" s="2462" t="e">
        <v>#N/A</v>
      </c>
      <c r="K156" s="2462" t="e">
        <v>#N/A</v>
      </c>
      <c r="L156" s="2462" t="e">
        <v>#N/A</v>
      </c>
    </row>
    <row r="157" spans="2:12" x14ac:dyDescent="0.2">
      <c r="B157" s="10" t="s">
        <v>677</v>
      </c>
      <c r="C157" s="748" t="s">
        <v>1033</v>
      </c>
      <c r="D157" s="748" t="s">
        <v>3065</v>
      </c>
      <c r="E157" s="748">
        <v>435</v>
      </c>
      <c r="F157" s="748"/>
      <c r="G157" s="748" t="s">
        <v>3229</v>
      </c>
      <c r="H157" s="748">
        <v>4350</v>
      </c>
      <c r="I157" s="2462">
        <v>4350</v>
      </c>
      <c r="J157" s="2462" t="s">
        <v>2819</v>
      </c>
      <c r="K157" s="2462">
        <v>4350</v>
      </c>
      <c r="L157" s="2462" t="s">
        <v>2819</v>
      </c>
    </row>
    <row r="158" spans="2:12" hidden="1" x14ac:dyDescent="0.2">
      <c r="B158" s="10" t="s">
        <v>1483</v>
      </c>
      <c r="C158" s="744" t="s">
        <v>157</v>
      </c>
      <c r="D158" s="744" t="s">
        <v>1648</v>
      </c>
      <c r="E158" s="744">
        <v>17</v>
      </c>
      <c r="F158" s="744"/>
      <c r="G158" s="744" t="s">
        <v>3230</v>
      </c>
      <c r="H158" s="744">
        <v>170</v>
      </c>
      <c r="I158" s="2462" t="e">
        <v>#N/A</v>
      </c>
      <c r="J158" s="2462" t="e">
        <v>#N/A</v>
      </c>
      <c r="K158" s="2462" t="e">
        <v>#N/A</v>
      </c>
      <c r="L158" s="2462" t="e">
        <v>#N/A</v>
      </c>
    </row>
    <row r="159" spans="2:12" x14ac:dyDescent="0.2">
      <c r="C159" s="748" t="s">
        <v>872</v>
      </c>
      <c r="D159" s="748" t="s">
        <v>3066</v>
      </c>
      <c r="E159" s="748">
        <v>658</v>
      </c>
      <c r="F159" s="748"/>
      <c r="G159" s="748" t="s">
        <v>3231</v>
      </c>
      <c r="H159" s="748">
        <v>6580</v>
      </c>
      <c r="I159" s="2462">
        <v>6580</v>
      </c>
      <c r="J159" s="2462" t="s">
        <v>2891</v>
      </c>
      <c r="K159" s="2462">
        <v>6580</v>
      </c>
      <c r="L159" s="2462" t="s">
        <v>2891</v>
      </c>
    </row>
    <row r="160" spans="2:12" hidden="1" x14ac:dyDescent="0.2">
      <c r="B160" s="10" t="s">
        <v>1483</v>
      </c>
      <c r="C160" s="744" t="s">
        <v>159</v>
      </c>
      <c r="D160" s="744" t="s">
        <v>1650</v>
      </c>
      <c r="E160" s="744">
        <v>18</v>
      </c>
      <c r="F160" s="744"/>
      <c r="G160" s="744" t="s">
        <v>3232</v>
      </c>
      <c r="H160" s="744">
        <v>180</v>
      </c>
      <c r="I160" s="2462" t="e">
        <v>#N/A</v>
      </c>
      <c r="J160" s="2462" t="e">
        <v>#N/A</v>
      </c>
      <c r="K160" s="2462" t="e">
        <v>#N/A</v>
      </c>
      <c r="L160" s="2462" t="e">
        <v>#N/A</v>
      </c>
    </row>
    <row r="161" spans="2:12" x14ac:dyDescent="0.2">
      <c r="C161" s="748" t="s">
        <v>448</v>
      </c>
      <c r="D161" s="748" t="s">
        <v>3067</v>
      </c>
      <c r="E161" s="748">
        <v>648</v>
      </c>
      <c r="F161" s="748"/>
      <c r="G161" s="748" t="s">
        <v>3233</v>
      </c>
      <c r="H161" s="748">
        <v>6480</v>
      </c>
      <c r="I161" s="2462">
        <v>6480</v>
      </c>
      <c r="J161" s="2462" t="s">
        <v>319</v>
      </c>
      <c r="K161" s="2462">
        <v>6480</v>
      </c>
      <c r="L161" s="2462" t="s">
        <v>319</v>
      </c>
    </row>
    <row r="162" spans="2:12" hidden="1" x14ac:dyDescent="0.2">
      <c r="B162" s="10" t="s">
        <v>1483</v>
      </c>
      <c r="C162" s="744" t="s">
        <v>161</v>
      </c>
      <c r="D162" s="744" t="s">
        <v>1652</v>
      </c>
      <c r="E162" s="744">
        <v>19</v>
      </c>
      <c r="F162" s="744"/>
      <c r="G162" s="744" t="s">
        <v>3234</v>
      </c>
      <c r="H162" s="744">
        <v>190</v>
      </c>
      <c r="I162" s="2462" t="e">
        <v>#N/A</v>
      </c>
      <c r="J162" s="2462" t="e">
        <v>#N/A</v>
      </c>
      <c r="K162" s="2462" t="e">
        <v>#N/A</v>
      </c>
      <c r="L162" s="2462" t="e">
        <v>#N/A</v>
      </c>
    </row>
    <row r="163" spans="2:12" x14ac:dyDescent="0.2">
      <c r="C163" s="748" t="s">
        <v>95</v>
      </c>
      <c r="D163" s="748" t="s">
        <v>3068</v>
      </c>
      <c r="E163" s="748">
        <v>652</v>
      </c>
      <c r="F163" s="748"/>
      <c r="G163" s="748" t="s">
        <v>2887</v>
      </c>
      <c r="H163" s="748">
        <v>6520</v>
      </c>
      <c r="I163" s="2462">
        <v>6520</v>
      </c>
      <c r="J163" s="2462" t="s">
        <v>2887</v>
      </c>
      <c r="K163" s="2462">
        <v>6520</v>
      </c>
      <c r="L163" s="2462" t="s">
        <v>2887</v>
      </c>
    </row>
    <row r="164" spans="2:12" hidden="1" x14ac:dyDescent="0.2">
      <c r="B164" s="10" t="s">
        <v>1483</v>
      </c>
      <c r="C164" s="744" t="s">
        <v>163</v>
      </c>
      <c r="D164" s="744" t="s">
        <v>1654</v>
      </c>
      <c r="E164" s="744">
        <v>20</v>
      </c>
      <c r="F164" s="744"/>
      <c r="G164" s="744" t="s">
        <v>3235</v>
      </c>
      <c r="H164" s="744">
        <v>200</v>
      </c>
      <c r="I164" s="2462" t="e">
        <v>#N/A</v>
      </c>
      <c r="J164" s="2462" t="e">
        <v>#N/A</v>
      </c>
      <c r="K164" s="2462" t="e">
        <v>#N/A</v>
      </c>
      <c r="L164" s="2462" t="e">
        <v>#N/A</v>
      </c>
    </row>
    <row r="165" spans="2:12" x14ac:dyDescent="0.2">
      <c r="C165" s="748" t="s">
        <v>297</v>
      </c>
      <c r="D165" s="748" t="s">
        <v>3069</v>
      </c>
      <c r="E165" s="748">
        <v>452</v>
      </c>
      <c r="F165" s="748"/>
      <c r="G165" s="748" t="s">
        <v>2827</v>
      </c>
      <c r="H165" s="748">
        <v>4520</v>
      </c>
      <c r="I165" s="2462">
        <v>4520</v>
      </c>
      <c r="J165" s="2462" t="s">
        <v>2827</v>
      </c>
      <c r="K165" s="2462">
        <v>4520</v>
      </c>
      <c r="L165" s="2462" t="s">
        <v>2827</v>
      </c>
    </row>
    <row r="166" spans="2:12" ht="25.5" hidden="1" x14ac:dyDescent="0.2">
      <c r="B166" s="10" t="s">
        <v>1483</v>
      </c>
      <c r="C166" s="746" t="s">
        <v>866</v>
      </c>
      <c r="D166" s="746" t="s">
        <v>3070</v>
      </c>
      <c r="E166" s="746">
        <v>21</v>
      </c>
      <c r="F166" s="746"/>
      <c r="G166" s="746" t="s">
        <v>3236</v>
      </c>
      <c r="H166" s="746">
        <v>210</v>
      </c>
      <c r="I166" s="2462" t="e">
        <v>#N/A</v>
      </c>
      <c r="J166" s="2462" t="e">
        <v>#N/A</v>
      </c>
      <c r="K166" s="2462" t="e">
        <v>#N/A</v>
      </c>
      <c r="L166" s="2462" t="e">
        <v>#N/A</v>
      </c>
    </row>
    <row r="167" spans="2:12" x14ac:dyDescent="0.2">
      <c r="C167" s="748" t="s">
        <v>449</v>
      </c>
      <c r="D167" s="748" t="s">
        <v>3071</v>
      </c>
      <c r="E167" s="748">
        <v>641</v>
      </c>
      <c r="F167" s="748"/>
      <c r="G167" s="748" t="s">
        <v>219</v>
      </c>
      <c r="H167" s="748">
        <v>6410</v>
      </c>
      <c r="I167" s="2462">
        <v>6410</v>
      </c>
      <c r="J167" s="2462" t="s">
        <v>219</v>
      </c>
      <c r="K167" s="2462">
        <v>6410</v>
      </c>
      <c r="L167" s="2462" t="s">
        <v>219</v>
      </c>
    </row>
    <row r="168" spans="2:12" hidden="1" x14ac:dyDescent="0.2">
      <c r="B168" s="10" t="s">
        <v>1483</v>
      </c>
      <c r="C168" s="744" t="s">
        <v>166</v>
      </c>
      <c r="D168" s="744" t="s">
        <v>1658</v>
      </c>
      <c r="E168" s="744">
        <v>22</v>
      </c>
      <c r="F168" s="744"/>
      <c r="G168" s="744" t="s">
        <v>3237</v>
      </c>
      <c r="H168" s="744">
        <v>220</v>
      </c>
      <c r="I168" s="2462" t="e">
        <v>#N/A</v>
      </c>
      <c r="J168" s="2462" t="e">
        <v>#N/A</v>
      </c>
      <c r="K168" s="2462" t="e">
        <v>#N/A</v>
      </c>
      <c r="L168" s="2462" t="e">
        <v>#N/A</v>
      </c>
    </row>
    <row r="169" spans="2:12" x14ac:dyDescent="0.2">
      <c r="C169" s="748" t="s">
        <v>96</v>
      </c>
      <c r="D169" s="748" t="s">
        <v>3072</v>
      </c>
      <c r="E169" s="748">
        <v>642</v>
      </c>
      <c r="F169" s="748"/>
      <c r="G169" s="748" t="s">
        <v>2882</v>
      </c>
      <c r="H169" s="748">
        <v>6420</v>
      </c>
      <c r="I169" s="2462">
        <v>6420</v>
      </c>
      <c r="J169" s="2462" t="s">
        <v>2882</v>
      </c>
      <c r="K169" s="2462">
        <v>6420</v>
      </c>
      <c r="L169" s="2462" t="s">
        <v>2882</v>
      </c>
    </row>
    <row r="170" spans="2:12" hidden="1" x14ac:dyDescent="0.2">
      <c r="B170" s="10" t="s">
        <v>1483</v>
      </c>
      <c r="C170" s="744" t="s">
        <v>168</v>
      </c>
      <c r="D170" s="744" t="s">
        <v>1660</v>
      </c>
      <c r="E170" s="744">
        <v>23</v>
      </c>
      <c r="F170" s="744"/>
      <c r="G170" s="744" t="s">
        <v>3238</v>
      </c>
      <c r="H170" s="744">
        <v>230</v>
      </c>
      <c r="I170" s="2462" t="e">
        <v>#N/A</v>
      </c>
      <c r="J170" s="2462" t="e">
        <v>#N/A</v>
      </c>
      <c r="K170" s="2462" t="e">
        <v>#N/A</v>
      </c>
      <c r="L170" s="2462" t="e">
        <v>#N/A</v>
      </c>
    </row>
    <row r="171" spans="2:12" x14ac:dyDescent="0.2">
      <c r="C171" s="748" t="s">
        <v>97</v>
      </c>
      <c r="D171" s="748" t="s">
        <v>3073</v>
      </c>
      <c r="E171" s="748">
        <v>438</v>
      </c>
      <c r="F171" s="748"/>
      <c r="G171" s="748" t="s">
        <v>2821</v>
      </c>
      <c r="H171" s="748">
        <v>4380</v>
      </c>
      <c r="I171" s="2462">
        <v>4380</v>
      </c>
      <c r="J171" s="2462" t="s">
        <v>2821</v>
      </c>
      <c r="K171" s="2462">
        <v>4380</v>
      </c>
      <c r="L171" s="2462" t="s">
        <v>2821</v>
      </c>
    </row>
    <row r="172" spans="2:12" hidden="1" x14ac:dyDescent="0.2">
      <c r="B172" s="10" t="s">
        <v>1483</v>
      </c>
      <c r="C172" s="744" t="s">
        <v>170</v>
      </c>
      <c r="D172" s="744" t="s">
        <v>1662</v>
      </c>
      <c r="E172" s="744">
        <v>24</v>
      </c>
      <c r="F172" s="744"/>
      <c r="G172" s="744" t="s">
        <v>3239</v>
      </c>
      <c r="H172" s="744">
        <v>240</v>
      </c>
      <c r="I172" s="2462" t="e">
        <v>#N/A</v>
      </c>
      <c r="J172" s="2462" t="e">
        <v>#N/A</v>
      </c>
      <c r="K172" s="2462" t="e">
        <v>#N/A</v>
      </c>
      <c r="L172" s="2462" t="e">
        <v>#N/A</v>
      </c>
    </row>
    <row r="173" spans="2:12" x14ac:dyDescent="0.2">
      <c r="C173" s="748" t="s">
        <v>98</v>
      </c>
      <c r="D173" s="748" t="s">
        <v>3074</v>
      </c>
      <c r="E173" s="748">
        <v>436</v>
      </c>
      <c r="F173" s="748"/>
      <c r="G173" s="748" t="s">
        <v>3240</v>
      </c>
      <c r="H173" s="748">
        <v>4360</v>
      </c>
      <c r="I173" s="2462">
        <v>4360</v>
      </c>
      <c r="J173" s="2462" t="s">
        <v>2820</v>
      </c>
      <c r="K173" s="2462">
        <v>4360</v>
      </c>
      <c r="L173" s="2462" t="s">
        <v>2820</v>
      </c>
    </row>
    <row r="174" spans="2:12" x14ac:dyDescent="0.2">
      <c r="C174" s="748" t="s">
        <v>99</v>
      </c>
      <c r="D174" s="748" t="s">
        <v>3075</v>
      </c>
      <c r="E174" s="748">
        <v>646</v>
      </c>
      <c r="F174" s="748"/>
      <c r="G174" s="748" t="s">
        <v>2884</v>
      </c>
      <c r="H174" s="748">
        <v>6460</v>
      </c>
      <c r="I174" s="2462">
        <v>6460</v>
      </c>
      <c r="J174" s="2462" t="s">
        <v>2884</v>
      </c>
      <c r="K174" s="2462">
        <v>6460</v>
      </c>
      <c r="L174" s="2462" t="s">
        <v>2884</v>
      </c>
    </row>
    <row r="175" spans="2:12" hidden="1" x14ac:dyDescent="0.2">
      <c r="B175" s="10" t="s">
        <v>1483</v>
      </c>
      <c r="C175" s="744" t="s">
        <v>172</v>
      </c>
      <c r="D175" s="744" t="s">
        <v>1668</v>
      </c>
      <c r="E175" s="744">
        <v>25</v>
      </c>
      <c r="F175" s="744"/>
      <c r="G175" s="744" t="s">
        <v>704</v>
      </c>
      <c r="H175" s="744">
        <v>250</v>
      </c>
      <c r="I175" s="2462" t="e">
        <v>#N/A</v>
      </c>
      <c r="J175" s="2462" t="e">
        <v>#N/A</v>
      </c>
      <c r="K175" s="2462" t="e">
        <v>#N/A</v>
      </c>
      <c r="L175" s="2462" t="e">
        <v>#N/A</v>
      </c>
    </row>
    <row r="176" spans="2:12" hidden="1" x14ac:dyDescent="0.2">
      <c r="B176" s="2491" t="s">
        <v>1483</v>
      </c>
      <c r="C176" s="2492" t="s">
        <v>125</v>
      </c>
      <c r="D176" s="2492" t="s">
        <v>3076</v>
      </c>
      <c r="E176" s="2492">
        <v>439</v>
      </c>
      <c r="F176" s="2492"/>
      <c r="G176" s="2492" t="s">
        <v>3241</v>
      </c>
      <c r="H176" s="2492">
        <v>4390</v>
      </c>
      <c r="I176" s="2493">
        <v>4390</v>
      </c>
      <c r="J176" s="2493" t="s">
        <v>2822</v>
      </c>
      <c r="K176" s="2493" t="e">
        <v>#N/A</v>
      </c>
      <c r="L176" s="2493" t="e">
        <v>#N/A</v>
      </c>
    </row>
    <row r="177" spans="2:12" x14ac:dyDescent="0.2">
      <c r="C177" s="748" t="s">
        <v>616</v>
      </c>
      <c r="D177" s="748" t="s">
        <v>3077</v>
      </c>
      <c r="E177" s="748">
        <v>449</v>
      </c>
      <c r="F177" s="748"/>
      <c r="G177" s="748" t="s">
        <v>3242</v>
      </c>
      <c r="H177" s="748">
        <v>4490</v>
      </c>
      <c r="I177" s="2462">
        <v>4490</v>
      </c>
      <c r="J177" s="2462" t="s">
        <v>614</v>
      </c>
      <c r="K177" s="2462">
        <v>4490</v>
      </c>
      <c r="L177" s="2462" t="s">
        <v>614</v>
      </c>
    </row>
    <row r="178" spans="2:12" x14ac:dyDescent="0.2">
      <c r="C178" s="748" t="s">
        <v>424</v>
      </c>
      <c r="D178" s="748" t="s">
        <v>3078</v>
      </c>
      <c r="E178" s="748">
        <v>559</v>
      </c>
      <c r="F178" s="748"/>
      <c r="G178" s="748" t="s">
        <v>3243</v>
      </c>
      <c r="H178" s="748">
        <v>5590</v>
      </c>
      <c r="I178" s="2462">
        <v>5590</v>
      </c>
      <c r="J178" s="2462" t="s">
        <v>4</v>
      </c>
      <c r="K178" s="2462">
        <v>5590</v>
      </c>
      <c r="L178" s="2462" t="s">
        <v>3459</v>
      </c>
    </row>
    <row r="179" spans="2:12" x14ac:dyDescent="0.2">
      <c r="C179" s="749" t="s">
        <v>425</v>
      </c>
      <c r="D179" s="749" t="s">
        <v>3079</v>
      </c>
      <c r="E179" s="749">
        <v>655</v>
      </c>
      <c r="F179" s="749"/>
      <c r="G179" s="749" t="s">
        <v>3244</v>
      </c>
      <c r="H179" s="749">
        <v>6550</v>
      </c>
      <c r="I179" s="2462">
        <v>6550</v>
      </c>
      <c r="J179" s="2462" t="s">
        <v>320</v>
      </c>
      <c r="K179" s="2462">
        <v>6550</v>
      </c>
      <c r="L179" s="2462" t="s">
        <v>320</v>
      </c>
    </row>
    <row r="180" spans="2:12" hidden="1" x14ac:dyDescent="0.2">
      <c r="B180" s="2491" t="s">
        <v>1483</v>
      </c>
      <c r="C180" s="2494" t="s">
        <v>100</v>
      </c>
      <c r="D180" s="2494" t="s">
        <v>3080</v>
      </c>
      <c r="E180" s="2494">
        <v>662</v>
      </c>
      <c r="F180" s="2494"/>
      <c r="G180" s="2494" t="s">
        <v>3245</v>
      </c>
      <c r="H180" s="2494">
        <v>6620</v>
      </c>
      <c r="I180" s="2493">
        <v>6620</v>
      </c>
      <c r="J180" s="2493" t="s">
        <v>2892</v>
      </c>
      <c r="K180" s="2493" t="e">
        <v>#N/A</v>
      </c>
      <c r="L180" s="2493" t="e">
        <v>#N/A</v>
      </c>
    </row>
    <row r="181" spans="2:12" x14ac:dyDescent="0.2">
      <c r="C181" s="749" t="s">
        <v>101</v>
      </c>
      <c r="D181" s="749" t="s">
        <v>3081</v>
      </c>
      <c r="E181" s="749">
        <v>664</v>
      </c>
      <c r="F181" s="749"/>
      <c r="G181" s="749" t="s">
        <v>2894</v>
      </c>
      <c r="H181" s="749">
        <v>6640</v>
      </c>
      <c r="I181" s="2462">
        <v>6640</v>
      </c>
      <c r="J181" s="2462" t="s">
        <v>2894</v>
      </c>
      <c r="K181" s="2462">
        <v>6640</v>
      </c>
      <c r="L181" s="2462" t="s">
        <v>2894</v>
      </c>
    </row>
    <row r="182" spans="2:12" x14ac:dyDescent="0.2">
      <c r="C182" s="749" t="s">
        <v>451</v>
      </c>
      <c r="D182" s="749" t="s">
        <v>3082</v>
      </c>
      <c r="E182" s="749">
        <v>559</v>
      </c>
      <c r="F182" s="749"/>
      <c r="G182" s="749" t="s">
        <v>4</v>
      </c>
      <c r="H182" s="749">
        <v>5590</v>
      </c>
      <c r="I182" s="2462">
        <v>5590</v>
      </c>
      <c r="J182" s="2462" t="s">
        <v>4</v>
      </c>
      <c r="K182" s="2462">
        <v>5590</v>
      </c>
      <c r="L182" s="2462" t="s">
        <v>3459</v>
      </c>
    </row>
    <row r="183" spans="2:12" hidden="1" x14ac:dyDescent="0.2">
      <c r="B183" s="10" t="s">
        <v>1483</v>
      </c>
      <c r="C183" s="744" t="s">
        <v>174</v>
      </c>
      <c r="D183" s="744" t="s">
        <v>1706</v>
      </c>
      <c r="E183" s="744">
        <v>26</v>
      </c>
      <c r="F183" s="744"/>
      <c r="G183" s="744" t="s">
        <v>3246</v>
      </c>
      <c r="H183" s="744">
        <v>260</v>
      </c>
      <c r="I183" s="2462" t="e">
        <v>#N/A</v>
      </c>
      <c r="J183" s="2462" t="e">
        <v>#N/A</v>
      </c>
      <c r="K183" s="2462" t="e">
        <v>#N/A</v>
      </c>
      <c r="L183" s="2462" t="e">
        <v>#N/A</v>
      </c>
    </row>
    <row r="184" spans="2:12" hidden="1" x14ac:dyDescent="0.2">
      <c r="C184" s="841" t="s">
        <v>452</v>
      </c>
      <c r="D184" s="841" t="s">
        <v>3083</v>
      </c>
      <c r="E184" s="841">
        <v>110</v>
      </c>
      <c r="F184" s="841"/>
      <c r="G184" s="841" t="s">
        <v>3247</v>
      </c>
      <c r="H184" s="841">
        <v>1100</v>
      </c>
      <c r="I184" s="2462">
        <v>1100</v>
      </c>
      <c r="J184" s="2462" t="s">
        <v>2682</v>
      </c>
      <c r="K184" s="2462">
        <v>1100</v>
      </c>
      <c r="L184" s="2462" t="s">
        <v>2682</v>
      </c>
    </row>
    <row r="185" spans="2:12" x14ac:dyDescent="0.2">
      <c r="C185" s="748" t="s">
        <v>102</v>
      </c>
      <c r="D185" s="748" t="s">
        <v>3084</v>
      </c>
      <c r="E185" s="748">
        <v>130</v>
      </c>
      <c r="F185" s="748"/>
      <c r="G185" s="748" t="s">
        <v>3248</v>
      </c>
      <c r="H185" s="748">
        <v>1300</v>
      </c>
      <c r="I185" s="2462">
        <v>1300</v>
      </c>
      <c r="J185" s="2462" t="s">
        <v>2683</v>
      </c>
      <c r="K185" s="2462">
        <v>1300</v>
      </c>
      <c r="L185" s="2462" t="s">
        <v>2683</v>
      </c>
    </row>
    <row r="186" spans="2:12" x14ac:dyDescent="0.2">
      <c r="C186" s="748" t="s">
        <v>175</v>
      </c>
      <c r="D186" s="748" t="s">
        <v>3085</v>
      </c>
      <c r="E186" s="748">
        <v>131</v>
      </c>
      <c r="F186" s="748"/>
      <c r="G186" s="748" t="s">
        <v>3249</v>
      </c>
      <c r="H186" s="748">
        <v>1310</v>
      </c>
      <c r="I186" s="2462">
        <v>1310</v>
      </c>
      <c r="J186" s="2462" t="s">
        <v>2684</v>
      </c>
      <c r="K186" s="2462">
        <v>1310</v>
      </c>
      <c r="L186" s="2462" t="s">
        <v>2684</v>
      </c>
    </row>
    <row r="187" spans="2:12" x14ac:dyDescent="0.2">
      <c r="C187" s="748" t="s">
        <v>103</v>
      </c>
      <c r="D187" s="748" t="s">
        <v>3086</v>
      </c>
      <c r="E187" s="748">
        <v>132</v>
      </c>
      <c r="F187" s="748"/>
      <c r="G187" s="748" t="s">
        <v>3250</v>
      </c>
      <c r="H187" s="748">
        <v>1320</v>
      </c>
      <c r="I187" s="2462">
        <v>1320</v>
      </c>
      <c r="J187" s="2462" t="s">
        <v>2685</v>
      </c>
      <c r="K187" s="2462">
        <v>1320</v>
      </c>
      <c r="L187" s="2462" t="s">
        <v>2685</v>
      </c>
    </row>
    <row r="188" spans="2:12" hidden="1" x14ac:dyDescent="0.2">
      <c r="B188" s="2491" t="s">
        <v>1483</v>
      </c>
      <c r="C188" s="2492" t="s">
        <v>195</v>
      </c>
      <c r="D188" s="2492" t="s">
        <v>3087</v>
      </c>
      <c r="E188" s="2492">
        <v>135</v>
      </c>
      <c r="F188" s="2492"/>
      <c r="G188" s="2492" t="s">
        <v>3251</v>
      </c>
      <c r="H188" s="2492">
        <v>1350</v>
      </c>
      <c r="I188" s="2493">
        <v>1350</v>
      </c>
      <c r="J188" s="2493" t="s">
        <v>2686</v>
      </c>
      <c r="K188" s="2493" t="e">
        <v>#N/A</v>
      </c>
      <c r="L188" s="2493" t="e">
        <v>#N/A</v>
      </c>
    </row>
    <row r="189" spans="2:12" x14ac:dyDescent="0.2">
      <c r="C189" s="748" t="s">
        <v>104</v>
      </c>
      <c r="D189" s="748" t="s">
        <v>3088</v>
      </c>
      <c r="E189" s="748">
        <v>141</v>
      </c>
      <c r="F189" s="748"/>
      <c r="G189" s="748" t="s">
        <v>2689</v>
      </c>
      <c r="H189" s="748">
        <v>1410</v>
      </c>
      <c r="I189" s="2462">
        <v>1410</v>
      </c>
      <c r="J189" s="2462" t="s">
        <v>2689</v>
      </c>
      <c r="K189" s="2462">
        <v>1410</v>
      </c>
      <c r="L189" s="2462" t="s">
        <v>2689</v>
      </c>
    </row>
    <row r="190" spans="2:12" x14ac:dyDescent="0.2">
      <c r="C190" s="748" t="s">
        <v>596</v>
      </c>
      <c r="D190" s="748" t="s">
        <v>3089</v>
      </c>
      <c r="E190" s="748">
        <v>142</v>
      </c>
      <c r="F190" s="748"/>
      <c r="G190" s="748" t="s">
        <v>2691</v>
      </c>
      <c r="H190" s="748">
        <v>1420</v>
      </c>
      <c r="I190" s="2462">
        <v>1420</v>
      </c>
      <c r="J190" s="2462" t="s">
        <v>2691</v>
      </c>
      <c r="K190" s="2462">
        <v>1420</v>
      </c>
      <c r="L190" s="2462" t="s">
        <v>2691</v>
      </c>
    </row>
    <row r="191" spans="2:12" x14ac:dyDescent="0.2">
      <c r="C191" s="748" t="s">
        <v>105</v>
      </c>
      <c r="D191" s="748" t="s">
        <v>3090</v>
      </c>
      <c r="E191" s="748">
        <v>143</v>
      </c>
      <c r="F191" s="748"/>
      <c r="G191" s="748" t="s">
        <v>2692</v>
      </c>
      <c r="H191" s="748">
        <v>1430</v>
      </c>
      <c r="I191" s="2462">
        <v>1430</v>
      </c>
      <c r="J191" s="2462" t="s">
        <v>2692</v>
      </c>
      <c r="K191" s="2462">
        <v>1430</v>
      </c>
      <c r="L191" s="2462" t="s">
        <v>2692</v>
      </c>
    </row>
    <row r="192" spans="2:12" x14ac:dyDescent="0.2">
      <c r="C192" s="748" t="s">
        <v>106</v>
      </c>
      <c r="D192" s="748" t="s">
        <v>3091</v>
      </c>
      <c r="E192" s="748">
        <v>144</v>
      </c>
      <c r="F192" s="748"/>
      <c r="G192" s="748" t="s">
        <v>2693</v>
      </c>
      <c r="H192" s="748">
        <v>1440</v>
      </c>
      <c r="I192" s="2462">
        <v>1440</v>
      </c>
      <c r="J192" s="2462" t="s">
        <v>2693</v>
      </c>
      <c r="K192" s="2462">
        <v>1440</v>
      </c>
      <c r="L192" s="2462" t="s">
        <v>2693</v>
      </c>
    </row>
    <row r="193" spans="3:12" x14ac:dyDescent="0.2">
      <c r="C193" s="748" t="s">
        <v>597</v>
      </c>
      <c r="D193" s="748" t="s">
        <v>3092</v>
      </c>
      <c r="E193" s="748">
        <v>145</v>
      </c>
      <c r="F193" s="748"/>
      <c r="G193" s="748" t="s">
        <v>3252</v>
      </c>
      <c r="H193" s="748">
        <v>1450</v>
      </c>
      <c r="I193" s="2462">
        <v>1450</v>
      </c>
      <c r="J193" s="2462" t="s">
        <v>2694</v>
      </c>
      <c r="K193" s="2462">
        <v>1450</v>
      </c>
      <c r="L193" s="2462" t="s">
        <v>2694</v>
      </c>
    </row>
    <row r="194" spans="3:12" x14ac:dyDescent="0.2">
      <c r="C194" s="748" t="s">
        <v>577</v>
      </c>
      <c r="D194" s="748" t="s">
        <v>3093</v>
      </c>
      <c r="E194" s="748">
        <v>146</v>
      </c>
      <c r="F194" s="748"/>
      <c r="G194" s="748" t="s">
        <v>2695</v>
      </c>
      <c r="H194" s="748">
        <v>1460</v>
      </c>
      <c r="I194" s="2462">
        <v>1460</v>
      </c>
      <c r="J194" s="2462" t="s">
        <v>2695</v>
      </c>
      <c r="K194" s="2462">
        <v>1460</v>
      </c>
      <c r="L194" s="2462" t="s">
        <v>2695</v>
      </c>
    </row>
    <row r="195" spans="3:12" x14ac:dyDescent="0.2">
      <c r="C195" s="748" t="s">
        <v>453</v>
      </c>
      <c r="D195" s="748" t="s">
        <v>3094</v>
      </c>
      <c r="E195" s="748">
        <v>147</v>
      </c>
      <c r="F195" s="748"/>
      <c r="G195" s="748" t="s">
        <v>3253</v>
      </c>
      <c r="H195" s="748">
        <v>1470</v>
      </c>
      <c r="I195" s="2462">
        <v>1470</v>
      </c>
      <c r="J195" s="2462" t="s">
        <v>2696</v>
      </c>
      <c r="K195" s="2462">
        <v>1470</v>
      </c>
      <c r="L195" s="2462" t="s">
        <v>2696</v>
      </c>
    </row>
    <row r="196" spans="3:12" x14ac:dyDescent="0.2">
      <c r="C196" s="748" t="s">
        <v>107</v>
      </c>
      <c r="D196" s="748" t="s">
        <v>3095</v>
      </c>
      <c r="E196" s="748">
        <v>150</v>
      </c>
      <c r="F196" s="748"/>
      <c r="G196" s="748" t="s">
        <v>2697</v>
      </c>
      <c r="H196" s="748">
        <v>1500</v>
      </c>
      <c r="I196" s="2462">
        <v>1500</v>
      </c>
      <c r="J196" s="2462" t="s">
        <v>2697</v>
      </c>
      <c r="K196" s="2462">
        <v>1500</v>
      </c>
      <c r="L196" s="2462" t="s">
        <v>2697</v>
      </c>
    </row>
    <row r="197" spans="3:12" x14ac:dyDescent="0.2">
      <c r="C197" s="748" t="s">
        <v>108</v>
      </c>
      <c r="D197" s="748" t="s">
        <v>3096</v>
      </c>
      <c r="E197" s="748">
        <v>151</v>
      </c>
      <c r="F197" s="748"/>
      <c r="G197" s="748" t="s">
        <v>2698</v>
      </c>
      <c r="H197" s="748">
        <v>1510</v>
      </c>
      <c r="I197" s="2462">
        <v>1510</v>
      </c>
      <c r="J197" s="2462" t="s">
        <v>2698</v>
      </c>
      <c r="K197" s="2462">
        <v>1510</v>
      </c>
      <c r="L197" s="2462" t="s">
        <v>2698</v>
      </c>
    </row>
    <row r="198" spans="3:12" x14ac:dyDescent="0.2">
      <c r="C198" s="748" t="s">
        <v>109</v>
      </c>
      <c r="D198" s="748" t="s">
        <v>3097</v>
      </c>
      <c r="E198" s="748">
        <v>153</v>
      </c>
      <c r="F198" s="748"/>
      <c r="G198" s="748" t="s">
        <v>3254</v>
      </c>
      <c r="H198" s="748">
        <v>1530</v>
      </c>
      <c r="I198" s="2462">
        <v>1530</v>
      </c>
      <c r="J198" s="2462" t="s">
        <v>2699</v>
      </c>
      <c r="K198" s="2462">
        <v>1530</v>
      </c>
      <c r="L198" s="2462" t="s">
        <v>2699</v>
      </c>
    </row>
    <row r="199" spans="3:12" x14ac:dyDescent="0.2">
      <c r="C199" s="748" t="s">
        <v>110</v>
      </c>
      <c r="D199" s="748" t="s">
        <v>3098</v>
      </c>
      <c r="E199" s="748">
        <v>154</v>
      </c>
      <c r="F199" s="748"/>
      <c r="G199" s="748" t="s">
        <v>2700</v>
      </c>
      <c r="H199" s="748">
        <v>1540</v>
      </c>
      <c r="I199" s="2462">
        <v>1540</v>
      </c>
      <c r="J199" s="2462" t="s">
        <v>2700</v>
      </c>
      <c r="K199" s="2462">
        <v>1540</v>
      </c>
      <c r="L199" s="2462" t="s">
        <v>2700</v>
      </c>
    </row>
    <row r="200" spans="3:12" x14ac:dyDescent="0.2">
      <c r="C200" s="748" t="s">
        <v>111</v>
      </c>
      <c r="D200" s="748" t="s">
        <v>3099</v>
      </c>
      <c r="E200" s="748">
        <v>155</v>
      </c>
      <c r="F200" s="748"/>
      <c r="G200" s="748" t="s">
        <v>2701</v>
      </c>
      <c r="H200" s="748">
        <v>1550</v>
      </c>
      <c r="I200" s="2462">
        <v>1550</v>
      </c>
      <c r="J200" s="2462" t="s">
        <v>2701</v>
      </c>
      <c r="K200" s="2462">
        <v>1550</v>
      </c>
      <c r="L200" s="2462" t="s">
        <v>2701</v>
      </c>
    </row>
    <row r="201" spans="3:12" x14ac:dyDescent="0.2">
      <c r="C201" s="748" t="s">
        <v>112</v>
      </c>
      <c r="D201" s="748" t="s">
        <v>3100</v>
      </c>
      <c r="E201" s="748">
        <v>156</v>
      </c>
      <c r="F201" s="748"/>
      <c r="G201" s="748" t="s">
        <v>3255</v>
      </c>
      <c r="H201" s="748">
        <v>1560</v>
      </c>
      <c r="I201" s="2462">
        <v>1560</v>
      </c>
      <c r="J201" s="2462" t="s">
        <v>2702</v>
      </c>
      <c r="K201" s="2462">
        <v>1560</v>
      </c>
      <c r="L201" s="2462" t="s">
        <v>2702</v>
      </c>
    </row>
    <row r="202" spans="3:12" x14ac:dyDescent="0.2">
      <c r="C202" s="748" t="s">
        <v>113</v>
      </c>
      <c r="D202" s="748" t="s">
        <v>3101</v>
      </c>
      <c r="E202" s="748">
        <v>160</v>
      </c>
      <c r="F202" s="748"/>
      <c r="G202" s="748" t="s">
        <v>3256</v>
      </c>
      <c r="H202" s="748">
        <v>1600</v>
      </c>
      <c r="I202" s="2462">
        <v>1600</v>
      </c>
      <c r="J202" s="2462" t="s">
        <v>2703</v>
      </c>
      <c r="K202" s="2462">
        <v>1600</v>
      </c>
      <c r="L202" s="2462" t="s">
        <v>2703</v>
      </c>
    </row>
    <row r="203" spans="3:12" x14ac:dyDescent="0.2">
      <c r="C203" s="748" t="s">
        <v>114</v>
      </c>
      <c r="D203" s="748" t="s">
        <v>3102</v>
      </c>
      <c r="E203" s="748">
        <v>161</v>
      </c>
      <c r="F203" s="748"/>
      <c r="G203" s="748" t="s">
        <v>3257</v>
      </c>
      <c r="H203" s="748">
        <v>1610</v>
      </c>
      <c r="I203" s="2462">
        <v>1610</v>
      </c>
      <c r="J203" s="2462" t="s">
        <v>2704</v>
      </c>
      <c r="K203" s="2462">
        <v>1610</v>
      </c>
      <c r="L203" s="2462" t="s">
        <v>2704</v>
      </c>
    </row>
    <row r="204" spans="3:12" x14ac:dyDescent="0.2">
      <c r="C204" s="748" t="s">
        <v>115</v>
      </c>
      <c r="D204" s="748" t="s">
        <v>3103</v>
      </c>
      <c r="E204" s="748">
        <v>162</v>
      </c>
      <c r="F204" s="748"/>
      <c r="G204" s="748" t="s">
        <v>3258</v>
      </c>
      <c r="H204" s="748">
        <v>1620</v>
      </c>
      <c r="I204" s="2462">
        <v>1620</v>
      </c>
      <c r="J204" s="2462" t="s">
        <v>2705</v>
      </c>
      <c r="K204" s="2462">
        <v>1620</v>
      </c>
      <c r="L204" s="2462" t="s">
        <v>2705</v>
      </c>
    </row>
    <row r="205" spans="3:12" x14ac:dyDescent="0.2">
      <c r="C205" s="748" t="s">
        <v>116</v>
      </c>
      <c r="D205" s="748" t="s">
        <v>3104</v>
      </c>
      <c r="E205" s="748">
        <v>163</v>
      </c>
      <c r="F205" s="748"/>
      <c r="G205" s="748" t="s">
        <v>3259</v>
      </c>
      <c r="H205" s="748">
        <v>1630</v>
      </c>
      <c r="I205" s="2462">
        <v>1630</v>
      </c>
      <c r="J205" s="2462" t="s">
        <v>2706</v>
      </c>
      <c r="K205" s="2462">
        <v>1630</v>
      </c>
      <c r="L205" s="2462" t="s">
        <v>2706</v>
      </c>
    </row>
    <row r="206" spans="3:12" x14ac:dyDescent="0.2">
      <c r="C206" s="748" t="s">
        <v>117</v>
      </c>
      <c r="D206" s="748" t="s">
        <v>3105</v>
      </c>
      <c r="E206" s="748">
        <v>164</v>
      </c>
      <c r="F206" s="748"/>
      <c r="G206" s="748" t="s">
        <v>3260</v>
      </c>
      <c r="H206" s="748">
        <v>1640</v>
      </c>
      <c r="I206" s="2462">
        <v>1640</v>
      </c>
      <c r="J206" s="2462" t="s">
        <v>2707</v>
      </c>
      <c r="K206" s="2462">
        <v>1640</v>
      </c>
      <c r="L206" s="2462" t="s">
        <v>2707</v>
      </c>
    </row>
    <row r="207" spans="3:12" x14ac:dyDescent="0.2">
      <c r="C207" s="748" t="s">
        <v>118</v>
      </c>
      <c r="D207" s="748" t="s">
        <v>3106</v>
      </c>
      <c r="E207" s="748">
        <v>170</v>
      </c>
      <c r="F207" s="748"/>
      <c r="G207" s="748" t="s">
        <v>3261</v>
      </c>
      <c r="H207" s="748">
        <v>1700</v>
      </c>
      <c r="I207" s="2462">
        <v>1700</v>
      </c>
      <c r="J207" s="2462" t="s">
        <v>2708</v>
      </c>
      <c r="K207" s="2462">
        <v>1700</v>
      </c>
      <c r="L207" s="2462" t="s">
        <v>2708</v>
      </c>
    </row>
    <row r="208" spans="3:12" x14ac:dyDescent="0.2">
      <c r="C208" s="748" t="s">
        <v>119</v>
      </c>
      <c r="D208" s="748" t="s">
        <v>3107</v>
      </c>
      <c r="E208" s="748">
        <v>171</v>
      </c>
      <c r="F208" s="748"/>
      <c r="G208" s="748" t="s">
        <v>3262</v>
      </c>
      <c r="H208" s="748">
        <v>1710</v>
      </c>
      <c r="I208" s="2462">
        <v>1710</v>
      </c>
      <c r="J208" s="2462" t="s">
        <v>2709</v>
      </c>
      <c r="K208" s="2462">
        <v>1710</v>
      </c>
      <c r="L208" s="2462" t="s">
        <v>2709</v>
      </c>
    </row>
    <row r="209" spans="2:12" x14ac:dyDescent="0.2">
      <c r="C209" s="748" t="s">
        <v>410</v>
      </c>
      <c r="D209" s="748" t="s">
        <v>3108</v>
      </c>
      <c r="E209" s="748">
        <v>172</v>
      </c>
      <c r="F209" s="748"/>
      <c r="G209" s="748" t="s">
        <v>3263</v>
      </c>
      <c r="H209" s="748">
        <v>1720</v>
      </c>
      <c r="I209" s="2462">
        <v>1720</v>
      </c>
      <c r="J209" s="2462" t="s">
        <v>2710</v>
      </c>
      <c r="K209" s="2462">
        <v>1720</v>
      </c>
      <c r="L209" s="2462" t="s">
        <v>2710</v>
      </c>
    </row>
    <row r="210" spans="2:12" x14ac:dyDescent="0.2">
      <c r="C210" s="748" t="s">
        <v>120</v>
      </c>
      <c r="D210" s="748" t="s">
        <v>3109</v>
      </c>
      <c r="E210" s="748">
        <v>173</v>
      </c>
      <c r="F210" s="748"/>
      <c r="G210" s="748" t="s">
        <v>3264</v>
      </c>
      <c r="H210" s="748">
        <v>1730</v>
      </c>
      <c r="I210" s="2462">
        <v>1730</v>
      </c>
      <c r="J210" s="2462" t="s">
        <v>2711</v>
      </c>
      <c r="K210" s="2462">
        <v>1730</v>
      </c>
      <c r="L210" s="2462" t="s">
        <v>2711</v>
      </c>
    </row>
    <row r="211" spans="2:12" x14ac:dyDescent="0.2">
      <c r="C211" s="748" t="s">
        <v>121</v>
      </c>
      <c r="D211" s="748" t="s">
        <v>3110</v>
      </c>
      <c r="E211" s="748">
        <v>174</v>
      </c>
      <c r="F211" s="748"/>
      <c r="G211" s="748" t="s">
        <v>3265</v>
      </c>
      <c r="H211" s="748">
        <v>1740</v>
      </c>
      <c r="I211" s="2462">
        <v>1740</v>
      </c>
      <c r="J211" s="2462" t="s">
        <v>2712</v>
      </c>
      <c r="K211" s="2462">
        <v>1740</v>
      </c>
      <c r="L211" s="2462" t="s">
        <v>2712</v>
      </c>
    </row>
    <row r="212" spans="2:12" x14ac:dyDescent="0.2">
      <c r="C212" s="748" t="s">
        <v>421</v>
      </c>
      <c r="D212" s="748" t="s">
        <v>3111</v>
      </c>
      <c r="E212" s="748">
        <v>182</v>
      </c>
      <c r="F212" s="748"/>
      <c r="G212" s="748" t="s">
        <v>3266</v>
      </c>
      <c r="H212" s="748">
        <v>1820</v>
      </c>
      <c r="I212" s="2462">
        <v>1820</v>
      </c>
      <c r="J212" s="2462" t="s">
        <v>2714</v>
      </c>
      <c r="K212" s="2462">
        <v>1820</v>
      </c>
      <c r="L212" s="2462" t="s">
        <v>2714</v>
      </c>
    </row>
    <row r="213" spans="2:12" x14ac:dyDescent="0.2">
      <c r="C213" s="748" t="s">
        <v>380</v>
      </c>
      <c r="D213" s="748" t="s">
        <v>3112</v>
      </c>
      <c r="E213" s="748">
        <v>183</v>
      </c>
      <c r="F213" s="748"/>
      <c r="G213" s="748" t="s">
        <v>3267</v>
      </c>
      <c r="H213" s="748">
        <v>1830</v>
      </c>
      <c r="I213" s="2462">
        <v>1830</v>
      </c>
      <c r="J213" s="2462" t="s">
        <v>2716</v>
      </c>
      <c r="K213" s="2462">
        <v>1830</v>
      </c>
      <c r="L213" s="2462" t="s">
        <v>2716</v>
      </c>
    </row>
    <row r="214" spans="2:12" x14ac:dyDescent="0.2">
      <c r="C214" s="748" t="s">
        <v>609</v>
      </c>
      <c r="D214" s="748" t="s">
        <v>3113</v>
      </c>
      <c r="E214" s="748">
        <v>185</v>
      </c>
      <c r="F214" s="748"/>
      <c r="G214" s="748" t="s">
        <v>3268</v>
      </c>
      <c r="H214" s="748">
        <v>1850</v>
      </c>
      <c r="I214" s="2462">
        <v>1850</v>
      </c>
      <c r="J214" s="2462" t="s">
        <v>2718</v>
      </c>
      <c r="K214" s="2462">
        <v>1850</v>
      </c>
      <c r="L214" s="2462" t="s">
        <v>2718</v>
      </c>
    </row>
    <row r="215" spans="2:12" x14ac:dyDescent="0.2">
      <c r="C215" s="748" t="s">
        <v>404</v>
      </c>
      <c r="D215" s="748" t="s">
        <v>3114</v>
      </c>
      <c r="E215" s="748">
        <v>188</v>
      </c>
      <c r="F215" s="748"/>
      <c r="G215" s="748" t="s">
        <v>2720</v>
      </c>
      <c r="H215" s="748">
        <v>1880</v>
      </c>
      <c r="I215" s="2462">
        <v>1880</v>
      </c>
      <c r="J215" s="2462" t="s">
        <v>2720</v>
      </c>
      <c r="K215" s="2462">
        <v>1880</v>
      </c>
      <c r="L215" s="2462" t="s">
        <v>2720</v>
      </c>
    </row>
    <row r="216" spans="2:12" hidden="1" x14ac:dyDescent="0.2">
      <c r="B216" s="2491" t="s">
        <v>1483</v>
      </c>
      <c r="C216" s="2492" t="s">
        <v>122</v>
      </c>
      <c r="D216" s="2492" t="s">
        <v>3115</v>
      </c>
      <c r="E216" s="2492">
        <v>190</v>
      </c>
      <c r="F216" s="2492"/>
      <c r="G216" s="2492" t="s">
        <v>3269</v>
      </c>
      <c r="H216" s="2492">
        <v>1900</v>
      </c>
      <c r="I216" s="2493">
        <v>1900</v>
      </c>
      <c r="J216" s="2493" t="s">
        <v>2721</v>
      </c>
      <c r="K216" s="2493" t="e">
        <v>#N/A</v>
      </c>
      <c r="L216" s="2493" t="e">
        <v>#N/A</v>
      </c>
    </row>
    <row r="217" spans="2:12" x14ac:dyDescent="0.2">
      <c r="C217" s="748" t="s">
        <v>598</v>
      </c>
      <c r="D217" s="748" t="s">
        <v>3116</v>
      </c>
      <c r="E217" s="748">
        <v>184</v>
      </c>
      <c r="F217" s="748"/>
      <c r="G217" s="748" t="s">
        <v>3270</v>
      </c>
      <c r="H217" s="748">
        <v>1840</v>
      </c>
      <c r="I217" s="2462">
        <v>1840</v>
      </c>
      <c r="J217" s="2462" t="s">
        <v>2717</v>
      </c>
      <c r="K217" s="2462">
        <v>1840</v>
      </c>
      <c r="L217" s="2462" t="s">
        <v>2717</v>
      </c>
    </row>
    <row r="218" spans="2:12" hidden="1" x14ac:dyDescent="0.2">
      <c r="B218" s="2491" t="s">
        <v>1483</v>
      </c>
      <c r="C218" s="2492" t="s">
        <v>572</v>
      </c>
      <c r="D218" s="2492" t="s">
        <v>3117</v>
      </c>
      <c r="E218" s="2492">
        <v>186</v>
      </c>
      <c r="F218" s="2492"/>
      <c r="G218" s="2492" t="s">
        <v>2719</v>
      </c>
      <c r="H218" s="2492">
        <v>1860</v>
      </c>
      <c r="I218" s="2493">
        <v>1860</v>
      </c>
      <c r="J218" s="2493" t="s">
        <v>2719</v>
      </c>
      <c r="K218" s="2493" t="e">
        <v>#N/A</v>
      </c>
      <c r="L218" s="2493" t="e">
        <v>#N/A</v>
      </c>
    </row>
    <row r="219" spans="2:12" x14ac:dyDescent="0.2">
      <c r="C219" s="748" t="s">
        <v>606</v>
      </c>
      <c r="D219" s="748" t="s">
        <v>3118</v>
      </c>
      <c r="E219" s="748">
        <v>110</v>
      </c>
      <c r="F219" s="748"/>
      <c r="G219" s="748" t="s">
        <v>3271</v>
      </c>
      <c r="H219" s="748">
        <v>1100</v>
      </c>
      <c r="I219" s="2462">
        <v>1100</v>
      </c>
      <c r="J219" s="2462" t="s">
        <v>2682</v>
      </c>
      <c r="K219" s="2462">
        <v>1100</v>
      </c>
      <c r="L219" s="2462" t="s">
        <v>2682</v>
      </c>
    </row>
    <row r="220" spans="2:12" hidden="1" x14ac:dyDescent="0.2">
      <c r="B220" s="2491" t="s">
        <v>1483</v>
      </c>
      <c r="C220" s="2492" t="s">
        <v>571</v>
      </c>
      <c r="D220" s="2492" t="s">
        <v>3119</v>
      </c>
      <c r="E220" s="2492">
        <v>192</v>
      </c>
      <c r="F220" s="2492"/>
      <c r="G220" s="2492" t="s">
        <v>3272</v>
      </c>
      <c r="H220" s="2492">
        <v>1920</v>
      </c>
      <c r="I220" s="2493">
        <v>1920</v>
      </c>
      <c r="J220" s="2493" t="s">
        <v>2722</v>
      </c>
      <c r="K220" s="2493" t="e">
        <v>#N/A</v>
      </c>
      <c r="L220" s="2493" t="e">
        <v>#N/A</v>
      </c>
    </row>
    <row r="221" spans="2:12" hidden="1" x14ac:dyDescent="0.2">
      <c r="B221" s="10" t="s">
        <v>1483</v>
      </c>
      <c r="C221" s="744" t="s">
        <v>865</v>
      </c>
      <c r="D221" s="744" t="s">
        <v>1678</v>
      </c>
      <c r="E221" s="744">
        <v>27</v>
      </c>
      <c r="F221" s="744"/>
      <c r="G221" s="744" t="s">
        <v>3273</v>
      </c>
      <c r="H221" s="744">
        <v>270</v>
      </c>
      <c r="I221" s="2462" t="e">
        <v>#N/A</v>
      </c>
      <c r="J221" s="2462" t="e">
        <v>#N/A</v>
      </c>
      <c r="K221" s="2462" t="e">
        <v>#N/A</v>
      </c>
      <c r="L221" s="2462" t="e">
        <v>#N/A</v>
      </c>
    </row>
    <row r="222" spans="2:12" x14ac:dyDescent="0.2">
      <c r="C222" s="748" t="s">
        <v>873</v>
      </c>
      <c r="D222" s="748" t="s">
        <v>3120</v>
      </c>
      <c r="E222" s="748">
        <v>230</v>
      </c>
      <c r="F222" s="748"/>
      <c r="G222" s="748" t="s">
        <v>1039</v>
      </c>
      <c r="H222" s="748">
        <v>2300</v>
      </c>
      <c r="I222" s="2462">
        <v>2300</v>
      </c>
      <c r="J222" s="2462" t="s">
        <v>2739</v>
      </c>
      <c r="K222" s="2462">
        <v>2300</v>
      </c>
      <c r="L222" s="2462" t="s">
        <v>2739</v>
      </c>
    </row>
    <row r="223" spans="2:12" x14ac:dyDescent="0.2">
      <c r="C223" s="748" t="s">
        <v>874</v>
      </c>
      <c r="D223" s="748" t="s">
        <v>3121</v>
      </c>
      <c r="E223" s="748">
        <v>231</v>
      </c>
      <c r="F223" s="748"/>
      <c r="G223" s="748" t="s">
        <v>1040</v>
      </c>
      <c r="H223" s="748">
        <v>2310</v>
      </c>
      <c r="I223" s="2462">
        <v>2310</v>
      </c>
      <c r="J223" s="2462" t="s">
        <v>1040</v>
      </c>
      <c r="K223" s="2462">
        <v>2310</v>
      </c>
      <c r="L223" s="2462" t="s">
        <v>1040</v>
      </c>
    </row>
    <row r="224" spans="2:12" x14ac:dyDescent="0.2">
      <c r="C224" s="748" t="s">
        <v>875</v>
      </c>
      <c r="D224" s="748" t="s">
        <v>3122</v>
      </c>
      <c r="E224" s="748">
        <v>234</v>
      </c>
      <c r="F224" s="748"/>
      <c r="G224" s="748" t="s">
        <v>1041</v>
      </c>
      <c r="H224" s="748">
        <v>2340</v>
      </c>
      <c r="I224" s="2462">
        <v>2340</v>
      </c>
      <c r="J224" s="2462" t="s">
        <v>1041</v>
      </c>
      <c r="K224" s="2462">
        <v>2340</v>
      </c>
      <c r="L224" s="2462" t="s">
        <v>1041</v>
      </c>
    </row>
    <row r="225" spans="3:12" x14ac:dyDescent="0.2">
      <c r="C225" s="748" t="s">
        <v>876</v>
      </c>
      <c r="D225" s="748" t="s">
        <v>3123</v>
      </c>
      <c r="E225" s="748">
        <v>236</v>
      </c>
      <c r="F225" s="748"/>
      <c r="G225" s="748" t="s">
        <v>1042</v>
      </c>
      <c r="H225" s="748">
        <v>2360</v>
      </c>
      <c r="I225" s="2462">
        <v>2360</v>
      </c>
      <c r="J225" s="2462" t="s">
        <v>1042</v>
      </c>
      <c r="K225" s="2462">
        <v>2360</v>
      </c>
      <c r="L225" s="2462" t="s">
        <v>1042</v>
      </c>
    </row>
    <row r="226" spans="3:12" x14ac:dyDescent="0.2">
      <c r="C226" s="748" t="s">
        <v>877</v>
      </c>
      <c r="D226" s="748" t="s">
        <v>3124</v>
      </c>
      <c r="E226" s="748">
        <v>240</v>
      </c>
      <c r="F226" s="748"/>
      <c r="G226" s="748" t="s">
        <v>1043</v>
      </c>
      <c r="H226" s="748">
        <v>2400</v>
      </c>
      <c r="I226" s="2462">
        <v>2400</v>
      </c>
      <c r="J226" s="2462" t="s">
        <v>1043</v>
      </c>
      <c r="K226" s="2462">
        <v>2400</v>
      </c>
      <c r="L226" s="2462" t="s">
        <v>1043</v>
      </c>
    </row>
  </sheetData>
  <autoFilter ref="A1:L226">
    <filterColumn colId="5">
      <colorFilter dxfId="105"/>
    </filterColumn>
  </autoFilter>
  <conditionalFormatting sqref="C32">
    <cfRule type="expression" dxfId="104" priority="6" stopIfTrue="1">
      <formula>0</formula>
    </cfRule>
  </conditionalFormatting>
  <conditionalFormatting sqref="D32">
    <cfRule type="expression" dxfId="103" priority="5" stopIfTrue="1">
      <formula>0</formula>
    </cfRule>
  </conditionalFormatting>
  <conditionalFormatting sqref="E32">
    <cfRule type="expression" dxfId="102" priority="4" stopIfTrue="1">
      <formula>0</formula>
    </cfRule>
  </conditionalFormatting>
  <conditionalFormatting sqref="G32">
    <cfRule type="expression" dxfId="101" priority="3" stopIfTrue="1">
      <formula>0</formula>
    </cfRule>
  </conditionalFormatting>
  <conditionalFormatting sqref="F32">
    <cfRule type="expression" dxfId="100" priority="2" stopIfTrue="1">
      <formula>0</formula>
    </cfRule>
  </conditionalFormatting>
  <conditionalFormatting sqref="H32">
    <cfRule type="expression" dxfId="99" priority="1" stopIfTrue="1">
      <formula>0</formula>
    </cfRule>
  </conditionalFormatting>
  <pageMargins left="0.7" right="0.7" top="0" bottom="0.75" header="0.3" footer="0.3"/>
  <pageSetup orientation="portrait" r:id="rId1"/>
  <headerFooter>
    <oddFooter>&amp;L&amp;9&amp;Z&amp;F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>
    <tabColor rgb="FFFF00FF"/>
  </sheetPr>
  <dimension ref="A1:N327"/>
  <sheetViews>
    <sheetView workbookViewId="0">
      <pane ySplit="1" topLeftCell="A263" activePane="bottomLeft" state="frozen"/>
      <selection pane="bottomLeft" activeCell="C8" sqref="C8:E11 C13:E13 C15:E15 C17:E38 C40:E44 C46:E46 C49:E55 C57:E58 C60:E61 C65:E84 C89:E89 C92:E92 C98:E98 C101:E106 C108:E118 C120:E121 C123:E123 C147:E153 C155:E160 C162:E166 C168:E168 C171:E172 C174:E174 C176:E179 C181:E193 C195:E204 C206:E206 C208:E210 C213:E213 C216:E240 C242:E254 C256:E267 C269:E274 C276:E281 C283:E285 C288:E289 C291:E293 C296:E298 C301:E303 C305:E307 C310:E313 C317:E317 C320:E321 C323:E323 C325:E325"/>
    </sheetView>
  </sheetViews>
  <sheetFormatPr defaultColWidth="9.140625" defaultRowHeight="12" x14ac:dyDescent="0.2"/>
  <cols>
    <col min="1" max="1" width="10.5703125" style="10" bestFit="1" customWidth="1"/>
    <col min="2" max="2" width="54.7109375" style="10" bestFit="1" customWidth="1"/>
    <col min="3" max="3" width="9.140625" style="10"/>
    <col min="4" max="4" width="44.7109375" style="10" bestFit="1" customWidth="1"/>
    <col min="5" max="5" width="28.140625" style="10" bestFit="1" customWidth="1"/>
    <col min="6" max="6" width="9.140625" style="10"/>
    <col min="7" max="7" width="5" style="10" bestFit="1" customWidth="1"/>
    <col min="8" max="8" width="40.42578125" style="10" bestFit="1" customWidth="1"/>
    <col min="9" max="9" width="9.140625" style="10"/>
    <col min="10" max="10" width="24.140625" style="10" bestFit="1" customWidth="1"/>
    <col min="11" max="12" width="2.7109375" style="10" customWidth="1"/>
    <col min="13" max="13" width="46.28515625" style="10" customWidth="1"/>
    <col min="14" max="16384" width="9.140625" style="10"/>
  </cols>
  <sheetData>
    <row r="1" spans="1:14" s="2489" customFormat="1" x14ac:dyDescent="0.2">
      <c r="A1" s="2489" t="s">
        <v>215</v>
      </c>
      <c r="B1" s="2489" t="s">
        <v>216</v>
      </c>
      <c r="C1" s="2489" t="s">
        <v>2938</v>
      </c>
      <c r="H1" s="2489">
        <v>194</v>
      </c>
      <c r="J1" s="2489">
        <v>34</v>
      </c>
      <c r="M1" s="2489">
        <v>96</v>
      </c>
      <c r="N1" s="2489">
        <f>326-M1</f>
        <v>230</v>
      </c>
    </row>
    <row r="2" spans="1:14" ht="13.5" hidden="1" x14ac:dyDescent="0.25">
      <c r="A2" s="10">
        <v>1000</v>
      </c>
      <c r="B2" s="10" t="s">
        <v>2676</v>
      </c>
      <c r="C2" s="10" t="e">
        <v>#N/A</v>
      </c>
      <c r="D2" s="10" t="e">
        <v>#N/A</v>
      </c>
      <c r="E2" s="10" t="e">
        <v>#N/A</v>
      </c>
      <c r="G2" s="10">
        <v>1100</v>
      </c>
      <c r="H2" s="10" t="s">
        <v>2682</v>
      </c>
      <c r="J2" s="75" t="s">
        <v>252</v>
      </c>
      <c r="M2" s="10" t="s">
        <v>3275</v>
      </c>
    </row>
    <row r="3" spans="1:14" ht="13.5" hidden="1" x14ac:dyDescent="0.25">
      <c r="A3" s="10">
        <v>1020</v>
      </c>
      <c r="B3" s="10" t="s">
        <v>2677</v>
      </c>
      <c r="C3" s="10" t="e">
        <v>#N/A</v>
      </c>
      <c r="D3" s="10" t="e">
        <v>#N/A</v>
      </c>
      <c r="E3" s="10" t="e">
        <v>#N/A</v>
      </c>
      <c r="G3" s="10">
        <v>1100</v>
      </c>
      <c r="H3" s="10" t="s">
        <v>2682</v>
      </c>
      <c r="J3" s="75" t="s">
        <v>895</v>
      </c>
      <c r="M3" s="10" t="s">
        <v>3132</v>
      </c>
    </row>
    <row r="4" spans="1:14" ht="13.5" hidden="1" x14ac:dyDescent="0.25">
      <c r="A4" s="10">
        <v>1023</v>
      </c>
      <c r="B4" s="10" t="s">
        <v>2678</v>
      </c>
      <c r="C4" s="10" t="e">
        <v>#N/A</v>
      </c>
      <c r="D4" s="10" t="e">
        <v>#N/A</v>
      </c>
      <c r="E4" s="10" t="e">
        <v>#N/A</v>
      </c>
      <c r="G4" s="10">
        <v>1300</v>
      </c>
      <c r="H4" s="10" t="s">
        <v>2683</v>
      </c>
      <c r="J4" s="75" t="s">
        <v>340</v>
      </c>
      <c r="M4" s="10" t="s">
        <v>3141</v>
      </c>
    </row>
    <row r="5" spans="1:14" ht="13.5" hidden="1" x14ac:dyDescent="0.25">
      <c r="A5" s="10">
        <v>1030</v>
      </c>
      <c r="B5" s="10" t="s">
        <v>2679</v>
      </c>
      <c r="C5" s="10" t="e">
        <v>#N/A</v>
      </c>
      <c r="D5" s="10" t="e">
        <v>#N/A</v>
      </c>
      <c r="E5" s="10" t="e">
        <v>#N/A</v>
      </c>
      <c r="G5" s="10">
        <v>1310</v>
      </c>
      <c r="H5" s="10" t="s">
        <v>2684</v>
      </c>
      <c r="J5" s="75" t="s">
        <v>896</v>
      </c>
      <c r="M5" s="10" t="s">
        <v>3146</v>
      </c>
    </row>
    <row r="6" spans="1:14" ht="13.5" hidden="1" x14ac:dyDescent="0.25">
      <c r="A6" s="10">
        <v>1040</v>
      </c>
      <c r="B6" s="10" t="s">
        <v>2680</v>
      </c>
      <c r="C6" s="10" t="e">
        <v>#N/A</v>
      </c>
      <c r="D6" s="10" t="e">
        <v>#N/A</v>
      </c>
      <c r="E6" s="10" t="e">
        <v>#N/A</v>
      </c>
      <c r="G6" s="10">
        <v>1320</v>
      </c>
      <c r="H6" s="10" t="s">
        <v>2685</v>
      </c>
      <c r="J6" s="75" t="s">
        <v>897</v>
      </c>
      <c r="M6" s="10" t="s">
        <v>3149</v>
      </c>
    </row>
    <row r="7" spans="1:14" ht="13.5" hidden="1" x14ac:dyDescent="0.25">
      <c r="A7" s="10">
        <v>1001</v>
      </c>
      <c r="B7" s="10" t="s">
        <v>2681</v>
      </c>
      <c r="C7" s="10" t="e">
        <v>#N/A</v>
      </c>
      <c r="D7" s="10" t="e">
        <v>#N/A</v>
      </c>
      <c r="E7" s="10" t="e">
        <v>#N/A</v>
      </c>
      <c r="G7" s="10">
        <v>1350</v>
      </c>
      <c r="H7" s="10" t="s">
        <v>2686</v>
      </c>
      <c r="J7" s="75" t="s">
        <v>262</v>
      </c>
      <c r="M7" s="10" t="s">
        <v>2685</v>
      </c>
    </row>
    <row r="8" spans="1:14" ht="13.5" x14ac:dyDescent="0.25">
      <c r="A8" s="10">
        <v>1100</v>
      </c>
      <c r="B8" s="10" t="s">
        <v>2682</v>
      </c>
      <c r="C8" s="10">
        <v>1100</v>
      </c>
      <c r="D8" s="10" t="s">
        <v>2682</v>
      </c>
      <c r="E8" s="10" t="s">
        <v>1706</v>
      </c>
      <c r="G8" s="10">
        <v>1410</v>
      </c>
      <c r="H8" s="10" t="s">
        <v>2689</v>
      </c>
      <c r="J8" s="75" t="s">
        <v>251</v>
      </c>
      <c r="M8" s="10" t="s">
        <v>3153</v>
      </c>
    </row>
    <row r="9" spans="1:14" ht="13.5" x14ac:dyDescent="0.25">
      <c r="A9" s="10">
        <v>1300</v>
      </c>
      <c r="B9" s="10" t="s">
        <v>2683</v>
      </c>
      <c r="C9" s="10">
        <v>1300</v>
      </c>
      <c r="D9" s="10" t="s">
        <v>2683</v>
      </c>
      <c r="E9" s="10" t="s">
        <v>1706</v>
      </c>
      <c r="G9" s="10">
        <v>1420</v>
      </c>
      <c r="H9" s="10" t="s">
        <v>2691</v>
      </c>
      <c r="J9" s="75" t="s">
        <v>249</v>
      </c>
      <c r="M9" s="10" t="s">
        <v>3160</v>
      </c>
    </row>
    <row r="10" spans="1:14" ht="13.5" x14ac:dyDescent="0.25">
      <c r="A10" s="10">
        <v>1310</v>
      </c>
      <c r="B10" s="10" t="s">
        <v>2684</v>
      </c>
      <c r="C10" s="10">
        <v>1310</v>
      </c>
      <c r="D10" s="10" t="s">
        <v>2684</v>
      </c>
      <c r="E10" s="10" t="s">
        <v>1706</v>
      </c>
      <c r="G10" s="10">
        <v>1430</v>
      </c>
      <c r="H10" s="10" t="s">
        <v>2692</v>
      </c>
      <c r="J10" s="75" t="s">
        <v>256</v>
      </c>
      <c r="M10" s="10" t="s">
        <v>3168</v>
      </c>
    </row>
    <row r="11" spans="1:14" ht="13.5" x14ac:dyDescent="0.25">
      <c r="A11" s="10">
        <v>1320</v>
      </c>
      <c r="B11" s="10" t="s">
        <v>2685</v>
      </c>
      <c r="C11" s="10">
        <v>1320</v>
      </c>
      <c r="D11" s="10" t="s">
        <v>2685</v>
      </c>
      <c r="E11" s="10" t="s">
        <v>1706</v>
      </c>
      <c r="G11" s="10">
        <v>1440</v>
      </c>
      <c r="H11" s="10" t="s">
        <v>2693</v>
      </c>
      <c r="J11" s="2488" t="s">
        <v>1321</v>
      </c>
      <c r="M11" s="747"/>
    </row>
    <row r="12" spans="1:14" ht="13.5" hidden="1" x14ac:dyDescent="0.25">
      <c r="A12" s="10">
        <v>1350</v>
      </c>
      <c r="B12" s="10" t="s">
        <v>2686</v>
      </c>
      <c r="C12" s="10" t="e">
        <v>#N/A</v>
      </c>
      <c r="D12" s="10" t="e">
        <v>#N/A</v>
      </c>
      <c r="E12" s="10" t="e">
        <v>#N/A</v>
      </c>
      <c r="G12" s="10">
        <v>1450</v>
      </c>
      <c r="H12" s="10" t="s">
        <v>2694</v>
      </c>
      <c r="J12" s="75" t="s">
        <v>255</v>
      </c>
      <c r="M12" s="10" t="s">
        <v>3174</v>
      </c>
    </row>
    <row r="13" spans="1:14" ht="13.5" x14ac:dyDescent="0.25">
      <c r="A13" s="10">
        <v>1351</v>
      </c>
      <c r="B13" s="10" t="s">
        <v>2687</v>
      </c>
      <c r="C13" s="10">
        <v>1351</v>
      </c>
      <c r="D13" s="10" t="s">
        <v>2687</v>
      </c>
      <c r="E13" s="10" t="s">
        <v>1706</v>
      </c>
      <c r="G13" s="10">
        <v>1460</v>
      </c>
      <c r="H13" s="10" t="s">
        <v>2695</v>
      </c>
      <c r="J13" s="75" t="s">
        <v>263</v>
      </c>
      <c r="M13" s="10" t="s">
        <v>3181</v>
      </c>
    </row>
    <row r="14" spans="1:14" ht="13.5" hidden="1" x14ac:dyDescent="0.25">
      <c r="A14" s="10">
        <v>1400</v>
      </c>
      <c r="B14" s="10" t="s">
        <v>2688</v>
      </c>
      <c r="C14" s="10" t="e">
        <v>#N/A</v>
      </c>
      <c r="D14" s="10" t="e">
        <v>#N/A</v>
      </c>
      <c r="E14" s="10" t="e">
        <v>#N/A</v>
      </c>
      <c r="G14" s="10">
        <v>1470</v>
      </c>
      <c r="H14" s="10" t="s">
        <v>2696</v>
      </c>
      <c r="J14" s="75" t="s">
        <v>247</v>
      </c>
      <c r="M14" s="10" t="s">
        <v>3188</v>
      </c>
    </row>
    <row r="15" spans="1:14" ht="13.5" x14ac:dyDescent="0.25">
      <c r="A15" s="10">
        <v>1410</v>
      </c>
      <c r="B15" s="10" t="s">
        <v>2689</v>
      </c>
      <c r="C15" s="10">
        <v>1410</v>
      </c>
      <c r="D15" s="10" t="s">
        <v>2689</v>
      </c>
      <c r="E15" s="10" t="s">
        <v>1706</v>
      </c>
      <c r="G15" s="10">
        <v>1500</v>
      </c>
      <c r="H15" s="10" t="s">
        <v>2697</v>
      </c>
      <c r="J15" s="75" t="s">
        <v>254</v>
      </c>
      <c r="M15" s="10" t="s">
        <v>3192</v>
      </c>
    </row>
    <row r="16" spans="1:14" ht="13.5" hidden="1" x14ac:dyDescent="0.25">
      <c r="A16" s="10">
        <v>1411</v>
      </c>
      <c r="B16" s="10" t="s">
        <v>2690</v>
      </c>
      <c r="C16" s="10" t="e">
        <v>#N/A</v>
      </c>
      <c r="D16" s="10" t="e">
        <v>#N/A</v>
      </c>
      <c r="E16" s="10" t="e">
        <v>#N/A</v>
      </c>
      <c r="G16" s="10">
        <v>1510</v>
      </c>
      <c r="H16" s="10" t="s">
        <v>2698</v>
      </c>
      <c r="J16" s="75" t="s">
        <v>898</v>
      </c>
      <c r="M16" s="10" t="s">
        <v>3200</v>
      </c>
    </row>
    <row r="17" spans="1:13" ht="13.5" x14ac:dyDescent="0.25">
      <c r="A17" s="10">
        <v>1420</v>
      </c>
      <c r="B17" s="10" t="s">
        <v>2691</v>
      </c>
      <c r="C17" s="10">
        <v>1420</v>
      </c>
      <c r="D17" s="10" t="s">
        <v>2691</v>
      </c>
      <c r="E17" s="10" t="s">
        <v>1706</v>
      </c>
      <c r="G17" s="10">
        <v>1530</v>
      </c>
      <c r="H17" s="10" t="s">
        <v>2699</v>
      </c>
      <c r="J17" s="74" t="s">
        <v>253</v>
      </c>
      <c r="M17" s="10" t="s">
        <v>3206</v>
      </c>
    </row>
    <row r="18" spans="1:13" ht="13.5" x14ac:dyDescent="0.25">
      <c r="A18" s="10">
        <v>1430</v>
      </c>
      <c r="B18" s="10" t="s">
        <v>2692</v>
      </c>
      <c r="C18" s="10">
        <v>1430</v>
      </c>
      <c r="D18" s="10" t="s">
        <v>2692</v>
      </c>
      <c r="E18" s="10" t="s">
        <v>1706</v>
      </c>
      <c r="G18" s="10">
        <v>1540</v>
      </c>
      <c r="H18" s="10" t="s">
        <v>2700</v>
      </c>
      <c r="J18" s="75" t="s">
        <v>899</v>
      </c>
      <c r="M18" s="10" t="s">
        <v>3212</v>
      </c>
    </row>
    <row r="19" spans="1:13" ht="13.5" x14ac:dyDescent="0.25">
      <c r="A19" s="10">
        <v>1440</v>
      </c>
      <c r="B19" s="10" t="s">
        <v>2693</v>
      </c>
      <c r="C19" s="10">
        <v>1440</v>
      </c>
      <c r="D19" s="10" t="s">
        <v>2693</v>
      </c>
      <c r="E19" s="10" t="s">
        <v>1706</v>
      </c>
      <c r="G19" s="10">
        <v>1550</v>
      </c>
      <c r="H19" s="10" t="s">
        <v>2701</v>
      </c>
      <c r="J19" s="75" t="s">
        <v>397</v>
      </c>
      <c r="M19" s="10" t="s">
        <v>3218</v>
      </c>
    </row>
    <row r="20" spans="1:13" ht="13.5" x14ac:dyDescent="0.25">
      <c r="A20" s="10">
        <v>1450</v>
      </c>
      <c r="B20" s="10" t="s">
        <v>2694</v>
      </c>
      <c r="C20" s="10">
        <v>1450</v>
      </c>
      <c r="D20" s="10" t="s">
        <v>2694</v>
      </c>
      <c r="E20" s="10" t="s">
        <v>1706</v>
      </c>
      <c r="G20" s="10">
        <v>1560</v>
      </c>
      <c r="H20" s="10" t="s">
        <v>2702</v>
      </c>
      <c r="J20" s="75" t="s">
        <v>900</v>
      </c>
      <c r="M20" s="10" t="s">
        <v>3221</v>
      </c>
    </row>
    <row r="21" spans="1:13" ht="13.5" x14ac:dyDescent="0.25">
      <c r="A21" s="10">
        <v>1460</v>
      </c>
      <c r="B21" s="10" t="s">
        <v>2695</v>
      </c>
      <c r="C21" s="10">
        <v>1460</v>
      </c>
      <c r="D21" s="10" t="s">
        <v>2695</v>
      </c>
      <c r="E21" s="10" t="s">
        <v>1706</v>
      </c>
      <c r="G21" s="10">
        <v>1600</v>
      </c>
      <c r="H21" s="10" t="s">
        <v>2703</v>
      </c>
      <c r="J21" s="2488" t="s">
        <v>250</v>
      </c>
      <c r="M21" s="747"/>
    </row>
    <row r="22" spans="1:13" ht="13.5" x14ac:dyDescent="0.25">
      <c r="A22" s="10">
        <v>1470</v>
      </c>
      <c r="B22" s="10" t="s">
        <v>2696</v>
      </c>
      <c r="C22" s="10">
        <v>1470</v>
      </c>
      <c r="D22" s="10" t="s">
        <v>2696</v>
      </c>
      <c r="E22" s="10" t="s">
        <v>1706</v>
      </c>
      <c r="G22" s="10">
        <v>1610</v>
      </c>
      <c r="H22" s="10" t="s">
        <v>2704</v>
      </c>
      <c r="J22" s="75" t="s">
        <v>248</v>
      </c>
      <c r="M22" s="10" t="s">
        <v>3224</v>
      </c>
    </row>
    <row r="23" spans="1:13" ht="13.5" x14ac:dyDescent="0.25">
      <c r="A23" s="10">
        <v>1500</v>
      </c>
      <c r="B23" s="10" t="s">
        <v>2697</v>
      </c>
      <c r="C23" s="10">
        <v>1500</v>
      </c>
      <c r="D23" s="10" t="s">
        <v>2697</v>
      </c>
      <c r="E23" s="10" t="s">
        <v>1706</v>
      </c>
      <c r="G23" s="10">
        <v>1620</v>
      </c>
      <c r="H23" s="10" t="s">
        <v>2705</v>
      </c>
      <c r="J23" s="75" t="s">
        <v>901</v>
      </c>
      <c r="M23" s="10" t="s">
        <v>3227</v>
      </c>
    </row>
    <row r="24" spans="1:13" ht="13.5" x14ac:dyDescent="0.25">
      <c r="A24" s="10">
        <v>1510</v>
      </c>
      <c r="B24" s="10" t="s">
        <v>2698</v>
      </c>
      <c r="C24" s="10">
        <v>1510</v>
      </c>
      <c r="D24" s="10" t="s">
        <v>2698</v>
      </c>
      <c r="E24" s="10" t="s">
        <v>1706</v>
      </c>
      <c r="G24" s="10">
        <v>1630</v>
      </c>
      <c r="H24" s="10" t="s">
        <v>2706</v>
      </c>
      <c r="J24" s="75" t="s">
        <v>902</v>
      </c>
      <c r="M24" s="10" t="s">
        <v>3228</v>
      </c>
    </row>
    <row r="25" spans="1:13" ht="13.5" x14ac:dyDescent="0.25">
      <c r="A25" s="10">
        <v>1530</v>
      </c>
      <c r="B25" s="10" t="s">
        <v>2699</v>
      </c>
      <c r="C25" s="10">
        <v>1530</v>
      </c>
      <c r="D25" s="10" t="s">
        <v>2699</v>
      </c>
      <c r="E25" s="10" t="s">
        <v>1706</v>
      </c>
      <c r="G25" s="10">
        <v>1640</v>
      </c>
      <c r="H25" s="10" t="s">
        <v>2707</v>
      </c>
      <c r="J25" s="75" t="s">
        <v>261</v>
      </c>
      <c r="M25" s="10" t="s">
        <v>3230</v>
      </c>
    </row>
    <row r="26" spans="1:13" ht="13.5" x14ac:dyDescent="0.25">
      <c r="A26" s="10">
        <v>1540</v>
      </c>
      <c r="B26" s="10" t="s">
        <v>2700</v>
      </c>
      <c r="C26" s="10">
        <v>1540</v>
      </c>
      <c r="D26" s="10" t="s">
        <v>2700</v>
      </c>
      <c r="E26" s="10" t="s">
        <v>1706</v>
      </c>
      <c r="G26" s="10">
        <v>1700</v>
      </c>
      <c r="H26" s="10" t="s">
        <v>2708</v>
      </c>
      <c r="J26" s="75" t="s">
        <v>267</v>
      </c>
      <c r="M26" s="10" t="s">
        <v>3232</v>
      </c>
    </row>
    <row r="27" spans="1:13" ht="13.5" x14ac:dyDescent="0.25">
      <c r="A27" s="10">
        <v>1550</v>
      </c>
      <c r="B27" s="10" t="s">
        <v>2701</v>
      </c>
      <c r="C27" s="10">
        <v>1550</v>
      </c>
      <c r="D27" s="10" t="s">
        <v>2701</v>
      </c>
      <c r="E27" s="10" t="s">
        <v>1706</v>
      </c>
      <c r="G27" s="10">
        <v>1710</v>
      </c>
      <c r="H27" s="10" t="s">
        <v>2709</v>
      </c>
      <c r="J27" s="75" t="s">
        <v>260</v>
      </c>
      <c r="M27" s="10" t="s">
        <v>3234</v>
      </c>
    </row>
    <row r="28" spans="1:13" ht="13.5" x14ac:dyDescent="0.25">
      <c r="A28" s="10">
        <v>1560</v>
      </c>
      <c r="B28" s="10" t="s">
        <v>2702</v>
      </c>
      <c r="C28" s="10">
        <v>1560</v>
      </c>
      <c r="D28" s="10" t="s">
        <v>2702</v>
      </c>
      <c r="E28" s="10" t="s">
        <v>1706</v>
      </c>
      <c r="G28" s="10">
        <v>1720</v>
      </c>
      <c r="H28" s="10" t="s">
        <v>2710</v>
      </c>
      <c r="J28" s="75" t="s">
        <v>268</v>
      </c>
      <c r="M28" s="10" t="s">
        <v>3235</v>
      </c>
    </row>
    <row r="29" spans="1:13" ht="13.5" x14ac:dyDescent="0.25">
      <c r="A29" s="10">
        <v>1600</v>
      </c>
      <c r="B29" s="10" t="s">
        <v>2703</v>
      </c>
      <c r="C29" s="10">
        <v>1600</v>
      </c>
      <c r="D29" s="10" t="s">
        <v>2703</v>
      </c>
      <c r="E29" s="10" t="s">
        <v>1706</v>
      </c>
      <c r="G29" s="10">
        <v>1730</v>
      </c>
      <c r="H29" s="10" t="s">
        <v>2711</v>
      </c>
      <c r="J29" s="75" t="s">
        <v>257</v>
      </c>
      <c r="M29" s="10" t="s">
        <v>3236</v>
      </c>
    </row>
    <row r="30" spans="1:13" ht="13.5" x14ac:dyDescent="0.25">
      <c r="A30" s="10">
        <v>1610</v>
      </c>
      <c r="B30" s="10" t="s">
        <v>2704</v>
      </c>
      <c r="C30" s="10">
        <v>1610</v>
      </c>
      <c r="D30" s="10" t="s">
        <v>2704</v>
      </c>
      <c r="E30" s="10" t="s">
        <v>1706</v>
      </c>
      <c r="G30" s="10">
        <v>1740</v>
      </c>
      <c r="H30" s="10" t="s">
        <v>2712</v>
      </c>
      <c r="J30" s="75" t="s">
        <v>265</v>
      </c>
      <c r="M30" s="10" t="s">
        <v>3237</v>
      </c>
    </row>
    <row r="31" spans="1:13" ht="13.5" x14ac:dyDescent="0.25">
      <c r="A31" s="10">
        <v>1620</v>
      </c>
      <c r="B31" s="10" t="s">
        <v>2705</v>
      </c>
      <c r="C31" s="10">
        <v>1620</v>
      </c>
      <c r="D31" s="10" t="s">
        <v>2705</v>
      </c>
      <c r="E31" s="10" t="s">
        <v>1706</v>
      </c>
      <c r="G31" s="10">
        <v>1800</v>
      </c>
      <c r="H31" s="10" t="s">
        <v>2713</v>
      </c>
      <c r="J31" s="75" t="s">
        <v>266</v>
      </c>
      <c r="M31" s="10" t="s">
        <v>3238</v>
      </c>
    </row>
    <row r="32" spans="1:13" ht="13.5" x14ac:dyDescent="0.25">
      <c r="A32" s="10">
        <v>1630</v>
      </c>
      <c r="B32" s="10" t="s">
        <v>2706</v>
      </c>
      <c r="C32" s="10">
        <v>1630</v>
      </c>
      <c r="D32" s="10" t="s">
        <v>2706</v>
      </c>
      <c r="E32" s="10" t="s">
        <v>1706</v>
      </c>
      <c r="G32" s="10">
        <v>1820</v>
      </c>
      <c r="H32" s="10" t="s">
        <v>2714</v>
      </c>
      <c r="J32" s="75" t="s">
        <v>264</v>
      </c>
      <c r="M32" s="10" t="s">
        <v>3239</v>
      </c>
    </row>
    <row r="33" spans="1:13" ht="13.5" x14ac:dyDescent="0.25">
      <c r="A33" s="10">
        <v>1640</v>
      </c>
      <c r="B33" s="10" t="s">
        <v>2707</v>
      </c>
      <c r="C33" s="10">
        <v>1640</v>
      </c>
      <c r="D33" s="10" t="s">
        <v>2707</v>
      </c>
      <c r="E33" s="10" t="s">
        <v>1706</v>
      </c>
      <c r="G33" s="10">
        <v>1830</v>
      </c>
      <c r="H33" s="10" t="s">
        <v>2716</v>
      </c>
      <c r="J33" s="75" t="s">
        <v>259</v>
      </c>
      <c r="M33" s="10" t="s">
        <v>704</v>
      </c>
    </row>
    <row r="34" spans="1:13" ht="13.5" x14ac:dyDescent="0.25">
      <c r="A34" s="10">
        <v>1700</v>
      </c>
      <c r="B34" s="10" t="s">
        <v>2708</v>
      </c>
      <c r="C34" s="10">
        <v>1700</v>
      </c>
      <c r="D34" s="10" t="s">
        <v>2708</v>
      </c>
      <c r="E34" s="10" t="s">
        <v>1706</v>
      </c>
      <c r="G34" s="10">
        <v>1840</v>
      </c>
      <c r="H34" s="10" t="s">
        <v>2717</v>
      </c>
      <c r="J34" s="75" t="s">
        <v>258</v>
      </c>
      <c r="M34" s="10" t="s">
        <v>3246</v>
      </c>
    </row>
    <row r="35" spans="1:13" ht="13.5" x14ac:dyDescent="0.25">
      <c r="A35" s="10">
        <v>1710</v>
      </c>
      <c r="B35" s="10" t="s">
        <v>2709</v>
      </c>
      <c r="C35" s="10">
        <v>1710</v>
      </c>
      <c r="D35" s="10" t="s">
        <v>2709</v>
      </c>
      <c r="E35" s="10" t="s">
        <v>1706</v>
      </c>
      <c r="G35" s="10">
        <v>1850</v>
      </c>
      <c r="H35" s="10" t="s">
        <v>2718</v>
      </c>
      <c r="J35" s="75" t="s">
        <v>903</v>
      </c>
      <c r="M35" s="10" t="s">
        <v>3273</v>
      </c>
    </row>
    <row r="36" spans="1:13" x14ac:dyDescent="0.2">
      <c r="A36" s="10">
        <v>1720</v>
      </c>
      <c r="B36" s="10" t="s">
        <v>2710</v>
      </c>
      <c r="C36" s="10">
        <v>1720</v>
      </c>
      <c r="D36" s="10" t="s">
        <v>2710</v>
      </c>
      <c r="E36" s="10" t="s">
        <v>1706</v>
      </c>
      <c r="G36" s="10">
        <v>1860</v>
      </c>
      <c r="H36" s="10" t="s">
        <v>2719</v>
      </c>
    </row>
    <row r="37" spans="1:13" x14ac:dyDescent="0.2">
      <c r="A37" s="10">
        <v>1730</v>
      </c>
      <c r="B37" s="10" t="s">
        <v>2711</v>
      </c>
      <c r="C37" s="10">
        <v>1730</v>
      </c>
      <c r="D37" s="10" t="s">
        <v>2711</v>
      </c>
      <c r="E37" s="10" t="s">
        <v>1706</v>
      </c>
      <c r="G37" s="10">
        <v>1880</v>
      </c>
      <c r="H37" s="10" t="s">
        <v>2720</v>
      </c>
    </row>
    <row r="38" spans="1:13" x14ac:dyDescent="0.2">
      <c r="A38" s="10">
        <v>1740</v>
      </c>
      <c r="B38" s="10" t="s">
        <v>2712</v>
      </c>
      <c r="C38" s="10">
        <v>1740</v>
      </c>
      <c r="D38" s="10" t="s">
        <v>2712</v>
      </c>
      <c r="E38" s="10" t="s">
        <v>1706</v>
      </c>
      <c r="G38" s="10">
        <v>1900</v>
      </c>
      <c r="H38" s="10" t="s">
        <v>2721</v>
      </c>
    </row>
    <row r="39" spans="1:13" hidden="1" x14ac:dyDescent="0.2">
      <c r="A39" s="10">
        <v>1800</v>
      </c>
      <c r="B39" s="10" t="s">
        <v>2713</v>
      </c>
      <c r="C39" s="10" t="e">
        <v>#N/A</v>
      </c>
      <c r="D39" s="10" t="e">
        <v>#N/A</v>
      </c>
      <c r="E39" s="10" t="e">
        <v>#N/A</v>
      </c>
      <c r="G39" s="10">
        <v>1920</v>
      </c>
      <c r="H39" s="10" t="s">
        <v>2722</v>
      </c>
    </row>
    <row r="40" spans="1:13" x14ac:dyDescent="0.2">
      <c r="A40" s="10">
        <v>1820</v>
      </c>
      <c r="B40" s="10" t="s">
        <v>2714</v>
      </c>
      <c r="C40" s="10">
        <v>1820</v>
      </c>
      <c r="D40" s="10" t="s">
        <v>2714</v>
      </c>
      <c r="E40" s="10" t="s">
        <v>1706</v>
      </c>
      <c r="G40" s="10">
        <v>1960</v>
      </c>
      <c r="H40" s="10" t="s">
        <v>2724</v>
      </c>
    </row>
    <row r="41" spans="1:13" x14ac:dyDescent="0.2">
      <c r="A41" s="10">
        <v>1821</v>
      </c>
      <c r="B41" s="10" t="s">
        <v>2715</v>
      </c>
      <c r="C41" s="10">
        <v>1821</v>
      </c>
      <c r="D41" s="10" t="s">
        <v>2715</v>
      </c>
      <c r="E41" s="10" t="s">
        <v>1654</v>
      </c>
      <c r="G41" s="10">
        <v>1970</v>
      </c>
      <c r="H41" s="10" t="s">
        <v>2725</v>
      </c>
    </row>
    <row r="42" spans="1:13" x14ac:dyDescent="0.2">
      <c r="A42" s="10">
        <v>1830</v>
      </c>
      <c r="B42" s="10" t="s">
        <v>2716</v>
      </c>
      <c r="C42" s="10">
        <v>1830</v>
      </c>
      <c r="D42" s="10" t="s">
        <v>2716</v>
      </c>
      <c r="E42" s="10" t="s">
        <v>1706</v>
      </c>
      <c r="G42" s="10">
        <v>2000</v>
      </c>
      <c r="H42" s="10" t="s">
        <v>2731</v>
      </c>
    </row>
    <row r="43" spans="1:13" x14ac:dyDescent="0.2">
      <c r="A43" s="10">
        <v>1840</v>
      </c>
      <c r="B43" s="10" t="s">
        <v>2717</v>
      </c>
      <c r="C43" s="10">
        <v>1840</v>
      </c>
      <c r="D43" s="10" t="s">
        <v>2717</v>
      </c>
      <c r="E43" s="10" t="s">
        <v>1706</v>
      </c>
      <c r="G43" s="10">
        <v>2010</v>
      </c>
      <c r="H43" s="10" t="s">
        <v>2732</v>
      </c>
    </row>
    <row r="44" spans="1:13" x14ac:dyDescent="0.2">
      <c r="A44" s="10">
        <v>1850</v>
      </c>
      <c r="B44" s="10" t="s">
        <v>2718</v>
      </c>
      <c r="C44" s="10">
        <v>1850</v>
      </c>
      <c r="D44" s="10" t="s">
        <v>2718</v>
      </c>
      <c r="E44" s="10" t="s">
        <v>1706</v>
      </c>
      <c r="G44" s="10">
        <v>2090</v>
      </c>
      <c r="H44" s="10" t="s">
        <v>2733</v>
      </c>
    </row>
    <row r="45" spans="1:13" hidden="1" x14ac:dyDescent="0.2">
      <c r="A45" s="10">
        <v>1860</v>
      </c>
      <c r="B45" s="10" t="s">
        <v>2719</v>
      </c>
      <c r="C45" s="10" t="e">
        <v>#N/A</v>
      </c>
      <c r="D45" s="10" t="e">
        <v>#N/A</v>
      </c>
      <c r="E45" s="10" t="e">
        <v>#N/A</v>
      </c>
      <c r="G45" s="10">
        <v>2200</v>
      </c>
      <c r="H45" s="10" t="s">
        <v>2734</v>
      </c>
    </row>
    <row r="46" spans="1:13" x14ac:dyDescent="0.2">
      <c r="A46" s="10">
        <v>1880</v>
      </c>
      <c r="B46" s="10" t="s">
        <v>2720</v>
      </c>
      <c r="C46" s="10">
        <v>1880</v>
      </c>
      <c r="D46" s="10" t="s">
        <v>2720</v>
      </c>
      <c r="E46" s="10" t="s">
        <v>1706</v>
      </c>
      <c r="G46" s="10">
        <v>2210</v>
      </c>
      <c r="H46" s="10" t="s">
        <v>2735</v>
      </c>
    </row>
    <row r="47" spans="1:13" hidden="1" x14ac:dyDescent="0.2">
      <c r="A47" s="10">
        <v>1900</v>
      </c>
      <c r="B47" s="10" t="s">
        <v>2721</v>
      </c>
      <c r="C47" s="10" t="e">
        <v>#N/A</v>
      </c>
      <c r="D47" s="10" t="e">
        <v>#N/A</v>
      </c>
      <c r="E47" s="10" t="e">
        <v>#N/A</v>
      </c>
      <c r="G47" s="10">
        <v>2300</v>
      </c>
      <c r="H47" s="10" t="s">
        <v>2739</v>
      </c>
    </row>
    <row r="48" spans="1:13" hidden="1" x14ac:dyDescent="0.2">
      <c r="A48" s="10">
        <v>1920</v>
      </c>
      <c r="B48" s="10" t="s">
        <v>2722</v>
      </c>
      <c r="C48" s="10" t="e">
        <v>#N/A</v>
      </c>
      <c r="D48" s="10" t="e">
        <v>#N/A</v>
      </c>
      <c r="E48" s="10" t="e">
        <v>#N/A</v>
      </c>
      <c r="G48" s="10">
        <v>2310</v>
      </c>
      <c r="H48" s="10" t="s">
        <v>1040</v>
      </c>
    </row>
    <row r="49" spans="1:8" x14ac:dyDescent="0.2">
      <c r="A49" s="10">
        <v>1950</v>
      </c>
      <c r="B49" s="10" t="s">
        <v>2723</v>
      </c>
      <c r="C49" s="10">
        <v>1950</v>
      </c>
      <c r="D49" s="10" t="s">
        <v>2723</v>
      </c>
      <c r="E49" s="10" t="s">
        <v>1598</v>
      </c>
      <c r="G49" s="10">
        <v>2340</v>
      </c>
      <c r="H49" s="10" t="s">
        <v>1041</v>
      </c>
    </row>
    <row r="50" spans="1:8" x14ac:dyDescent="0.2">
      <c r="A50" s="10">
        <v>1960</v>
      </c>
      <c r="B50" s="10" t="s">
        <v>2724</v>
      </c>
      <c r="C50" s="10">
        <v>1960</v>
      </c>
      <c r="D50" s="10" t="s">
        <v>2724</v>
      </c>
      <c r="E50" s="10" t="s">
        <v>1598</v>
      </c>
      <c r="G50" s="10">
        <v>2360</v>
      </c>
      <c r="H50" s="10" t="s">
        <v>1042</v>
      </c>
    </row>
    <row r="51" spans="1:8" x14ac:dyDescent="0.2">
      <c r="A51" s="10">
        <v>1970</v>
      </c>
      <c r="B51" s="10" t="s">
        <v>2725</v>
      </c>
      <c r="C51" s="10">
        <v>1970</v>
      </c>
      <c r="D51" s="10" t="s">
        <v>2725</v>
      </c>
      <c r="E51" s="10" t="s">
        <v>1598</v>
      </c>
      <c r="G51" s="10">
        <v>2400</v>
      </c>
      <c r="H51" s="10" t="s">
        <v>1043</v>
      </c>
    </row>
    <row r="52" spans="1:8" x14ac:dyDescent="0.2">
      <c r="A52" s="10">
        <v>1971</v>
      </c>
      <c r="B52" s="10" t="s">
        <v>2726</v>
      </c>
      <c r="C52" s="10">
        <v>1971</v>
      </c>
      <c r="D52" s="10" t="s">
        <v>2726</v>
      </c>
      <c r="E52" s="10" t="s">
        <v>1543</v>
      </c>
      <c r="G52" s="10">
        <v>2800</v>
      </c>
      <c r="H52" s="10" t="s">
        <v>2747</v>
      </c>
    </row>
    <row r="53" spans="1:8" x14ac:dyDescent="0.2">
      <c r="A53" s="10">
        <v>1972</v>
      </c>
      <c r="B53" s="10" t="s">
        <v>2727</v>
      </c>
      <c r="C53" s="10">
        <v>1972</v>
      </c>
      <c r="D53" s="10" t="s">
        <v>2727</v>
      </c>
      <c r="E53" s="10" t="s">
        <v>1543</v>
      </c>
      <c r="G53" s="10">
        <v>2810</v>
      </c>
      <c r="H53" s="10" t="s">
        <v>2748</v>
      </c>
    </row>
    <row r="54" spans="1:8" x14ac:dyDescent="0.2">
      <c r="A54" s="10">
        <v>1981</v>
      </c>
      <c r="B54" s="10" t="s">
        <v>2728</v>
      </c>
      <c r="C54" s="10">
        <v>1981</v>
      </c>
      <c r="D54" s="10" t="s">
        <v>2728</v>
      </c>
      <c r="E54" s="10" t="s">
        <v>1543</v>
      </c>
      <c r="G54" s="10">
        <v>2820</v>
      </c>
      <c r="H54" s="10" t="s">
        <v>2749</v>
      </c>
    </row>
    <row r="55" spans="1:8" x14ac:dyDescent="0.2">
      <c r="A55" s="10">
        <v>1982</v>
      </c>
      <c r="B55" s="10" t="s">
        <v>2729</v>
      </c>
      <c r="C55" s="10">
        <v>1982</v>
      </c>
      <c r="D55" s="10" t="s">
        <v>2729</v>
      </c>
      <c r="E55" s="10" t="s">
        <v>1543</v>
      </c>
      <c r="G55" s="10">
        <v>2830</v>
      </c>
      <c r="H55" s="10" t="s">
        <v>2750</v>
      </c>
    </row>
    <row r="56" spans="1:8" hidden="1" x14ac:dyDescent="0.2">
      <c r="A56" s="10">
        <v>1990</v>
      </c>
      <c r="B56" s="10" t="s">
        <v>2730</v>
      </c>
      <c r="C56" s="10" t="e">
        <v>#N/A</v>
      </c>
      <c r="D56" s="10" t="e">
        <v>#N/A</v>
      </c>
      <c r="E56" s="10" t="e">
        <v>#N/A</v>
      </c>
      <c r="G56" s="10">
        <v>2840</v>
      </c>
      <c r="H56" s="10" t="s">
        <v>2751</v>
      </c>
    </row>
    <row r="57" spans="1:8" x14ac:dyDescent="0.2">
      <c r="A57" s="10">
        <v>2000</v>
      </c>
      <c r="B57" s="10" t="s">
        <v>2731</v>
      </c>
      <c r="C57" s="10">
        <v>2000</v>
      </c>
      <c r="D57" s="10" t="s">
        <v>2731</v>
      </c>
      <c r="E57" s="10" t="s">
        <v>395</v>
      </c>
      <c r="G57" s="10">
        <v>2900</v>
      </c>
      <c r="H57" s="10" t="s">
        <v>1148</v>
      </c>
    </row>
    <row r="58" spans="1:8" x14ac:dyDescent="0.2">
      <c r="A58" s="10">
        <v>2010</v>
      </c>
      <c r="B58" s="10" t="s">
        <v>2732</v>
      </c>
      <c r="C58" s="10">
        <v>2010</v>
      </c>
      <c r="D58" s="10" t="s">
        <v>2732</v>
      </c>
      <c r="E58" s="10" t="s">
        <v>395</v>
      </c>
      <c r="G58" s="10">
        <v>2910</v>
      </c>
      <c r="H58" s="10" t="s">
        <v>1149</v>
      </c>
    </row>
    <row r="59" spans="1:8" hidden="1" x14ac:dyDescent="0.2">
      <c r="A59" s="10">
        <v>2090</v>
      </c>
      <c r="B59" s="10" t="s">
        <v>2733</v>
      </c>
      <c r="C59" s="10" t="e">
        <v>#N/A</v>
      </c>
      <c r="D59" s="10" t="e">
        <v>#N/A</v>
      </c>
      <c r="E59" s="10" t="e">
        <v>#N/A</v>
      </c>
      <c r="G59" s="10">
        <v>2920</v>
      </c>
      <c r="H59" s="10" t="s">
        <v>2753</v>
      </c>
    </row>
    <row r="60" spans="1:8" x14ac:dyDescent="0.2">
      <c r="A60" s="10">
        <v>2200</v>
      </c>
      <c r="B60" s="10" t="s">
        <v>2734</v>
      </c>
      <c r="C60" s="10">
        <v>2200</v>
      </c>
      <c r="D60" s="10" t="s">
        <v>2734</v>
      </c>
      <c r="E60" s="10" t="s">
        <v>1618</v>
      </c>
      <c r="G60" s="10">
        <v>2930</v>
      </c>
      <c r="H60" s="10" t="s">
        <v>1150</v>
      </c>
    </row>
    <row r="61" spans="1:8" x14ac:dyDescent="0.2">
      <c r="A61" s="10">
        <v>2210</v>
      </c>
      <c r="B61" s="10" t="s">
        <v>2735</v>
      </c>
      <c r="C61" s="10">
        <v>2210</v>
      </c>
      <c r="D61" s="10" t="s">
        <v>2735</v>
      </c>
      <c r="E61" s="10" t="s">
        <v>1618</v>
      </c>
      <c r="G61" s="10">
        <v>2940</v>
      </c>
      <c r="H61" s="10" t="s">
        <v>1151</v>
      </c>
    </row>
    <row r="62" spans="1:8" hidden="1" x14ac:dyDescent="0.2">
      <c r="A62" s="10">
        <v>2220</v>
      </c>
      <c r="B62" s="10" t="s">
        <v>2736</v>
      </c>
      <c r="C62" s="10" t="e">
        <v>#N/A</v>
      </c>
      <c r="D62" s="10" t="e">
        <v>#N/A</v>
      </c>
      <c r="E62" s="10" t="e">
        <v>#N/A</v>
      </c>
      <c r="G62" s="10">
        <v>4000</v>
      </c>
      <c r="H62" s="10" t="s">
        <v>2794</v>
      </c>
    </row>
    <row r="63" spans="1:8" hidden="1" x14ac:dyDescent="0.2">
      <c r="A63" s="10">
        <v>2230</v>
      </c>
      <c r="B63" s="10" t="s">
        <v>2737</v>
      </c>
      <c r="C63" s="10" t="e">
        <v>#N/A</v>
      </c>
      <c r="D63" s="10" t="e">
        <v>#N/A</v>
      </c>
      <c r="E63" s="10" t="e">
        <v>#N/A</v>
      </c>
      <c r="G63" s="10">
        <v>4020</v>
      </c>
      <c r="H63" s="10" t="s">
        <v>2795</v>
      </c>
    </row>
    <row r="64" spans="1:8" hidden="1" x14ac:dyDescent="0.2">
      <c r="A64" s="10">
        <v>2240</v>
      </c>
      <c r="B64" s="10" t="s">
        <v>2738</v>
      </c>
      <c r="C64" s="10" t="e">
        <v>#N/A</v>
      </c>
      <c r="D64" s="10" t="e">
        <v>#N/A</v>
      </c>
      <c r="E64" s="10" t="e">
        <v>#N/A</v>
      </c>
      <c r="G64" s="10">
        <v>4040</v>
      </c>
      <c r="H64" s="10" t="s">
        <v>2796</v>
      </c>
    </row>
    <row r="65" spans="1:8" x14ac:dyDescent="0.2">
      <c r="A65" s="10">
        <v>2300</v>
      </c>
      <c r="B65" s="10" t="s">
        <v>2739</v>
      </c>
      <c r="C65" s="10">
        <v>2300</v>
      </c>
      <c r="D65" s="10" t="s">
        <v>2739</v>
      </c>
      <c r="E65" s="10" t="s">
        <v>1678</v>
      </c>
      <c r="G65" s="10">
        <v>4050</v>
      </c>
      <c r="H65" s="10" t="s">
        <v>2797</v>
      </c>
    </row>
    <row r="66" spans="1:8" x14ac:dyDescent="0.2">
      <c r="A66" s="10">
        <v>2310</v>
      </c>
      <c r="B66" s="10" t="s">
        <v>1040</v>
      </c>
      <c r="C66" s="10">
        <v>2310</v>
      </c>
      <c r="D66" s="10" t="s">
        <v>1040</v>
      </c>
      <c r="E66" s="10" t="s">
        <v>1678</v>
      </c>
      <c r="G66" s="10">
        <v>4060</v>
      </c>
      <c r="H66" s="10" t="s">
        <v>2798</v>
      </c>
    </row>
    <row r="67" spans="1:8" x14ac:dyDescent="0.2">
      <c r="A67" s="10">
        <v>2320</v>
      </c>
      <c r="B67" s="10" t="s">
        <v>1051</v>
      </c>
      <c r="C67" s="10">
        <v>2320</v>
      </c>
      <c r="D67" s="10" t="s">
        <v>1051</v>
      </c>
      <c r="E67" s="10" t="s">
        <v>1678</v>
      </c>
      <c r="G67" s="10">
        <v>4080</v>
      </c>
      <c r="H67" s="10" t="s">
        <v>2799</v>
      </c>
    </row>
    <row r="68" spans="1:8" x14ac:dyDescent="0.2">
      <c r="A68" s="10">
        <v>2330</v>
      </c>
      <c r="B68" s="10" t="s">
        <v>1052</v>
      </c>
      <c r="C68" s="10">
        <v>2330</v>
      </c>
      <c r="D68" s="10" t="s">
        <v>1052</v>
      </c>
      <c r="E68" s="10" t="s">
        <v>1678</v>
      </c>
      <c r="G68" s="10">
        <v>4100</v>
      </c>
      <c r="H68" s="10" t="s">
        <v>2801</v>
      </c>
    </row>
    <row r="69" spans="1:8" x14ac:dyDescent="0.2">
      <c r="A69" s="10">
        <v>2340</v>
      </c>
      <c r="B69" s="10" t="s">
        <v>1041</v>
      </c>
      <c r="C69" s="10">
        <v>2340</v>
      </c>
      <c r="D69" s="10" t="s">
        <v>1041</v>
      </c>
      <c r="E69" s="10" t="s">
        <v>1678</v>
      </c>
      <c r="G69" s="10">
        <v>4110</v>
      </c>
      <c r="H69" s="10" t="s">
        <v>2802</v>
      </c>
    </row>
    <row r="70" spans="1:8" x14ac:dyDescent="0.2">
      <c r="A70" s="10">
        <v>2350</v>
      </c>
      <c r="B70" s="10" t="s">
        <v>1053</v>
      </c>
      <c r="C70" s="10">
        <v>2350</v>
      </c>
      <c r="D70" s="10" t="s">
        <v>1053</v>
      </c>
      <c r="E70" s="10" t="s">
        <v>1678</v>
      </c>
      <c r="G70" s="10">
        <v>4120</v>
      </c>
      <c r="H70" s="10" t="s">
        <v>2803</v>
      </c>
    </row>
    <row r="71" spans="1:8" x14ac:dyDescent="0.2">
      <c r="A71" s="10">
        <v>2360</v>
      </c>
      <c r="B71" s="10" t="s">
        <v>1042</v>
      </c>
      <c r="C71" s="10">
        <v>2360</v>
      </c>
      <c r="D71" s="10" t="s">
        <v>1042</v>
      </c>
      <c r="E71" s="10" t="s">
        <v>1678</v>
      </c>
      <c r="G71" s="10">
        <v>4160</v>
      </c>
      <c r="H71" s="10" t="s">
        <v>2804</v>
      </c>
    </row>
    <row r="72" spans="1:8" x14ac:dyDescent="0.2">
      <c r="A72" s="10">
        <v>2370</v>
      </c>
      <c r="B72" s="10" t="s">
        <v>1054</v>
      </c>
      <c r="C72" s="10">
        <v>2370</v>
      </c>
      <c r="D72" s="10" t="s">
        <v>1054</v>
      </c>
      <c r="E72" s="10" t="s">
        <v>1678</v>
      </c>
      <c r="G72" s="10">
        <v>4170</v>
      </c>
      <c r="H72" s="10" t="s">
        <v>2805</v>
      </c>
    </row>
    <row r="73" spans="1:8" x14ac:dyDescent="0.2">
      <c r="A73" s="10">
        <v>2380</v>
      </c>
      <c r="B73" s="10" t="s">
        <v>1055</v>
      </c>
      <c r="C73" s="10">
        <v>2380</v>
      </c>
      <c r="D73" s="10" t="s">
        <v>1055</v>
      </c>
      <c r="E73" s="10" t="s">
        <v>1678</v>
      </c>
      <c r="G73" s="10">
        <v>4180</v>
      </c>
      <c r="H73" s="10" t="s">
        <v>2806</v>
      </c>
    </row>
    <row r="74" spans="1:8" x14ac:dyDescent="0.2">
      <c r="A74" s="10">
        <v>2390</v>
      </c>
      <c r="B74" s="10" t="s">
        <v>1056</v>
      </c>
      <c r="C74" s="10">
        <v>2390</v>
      </c>
      <c r="D74" s="10" t="s">
        <v>1056</v>
      </c>
      <c r="E74" s="10" t="s">
        <v>1678</v>
      </c>
      <c r="G74" s="10">
        <v>4190</v>
      </c>
      <c r="H74" s="10" t="s">
        <v>2807</v>
      </c>
    </row>
    <row r="75" spans="1:8" x14ac:dyDescent="0.2">
      <c r="A75" s="10">
        <v>2400</v>
      </c>
      <c r="B75" s="10" t="s">
        <v>1043</v>
      </c>
      <c r="C75" s="10">
        <v>2400</v>
      </c>
      <c r="D75" s="10" t="s">
        <v>1043</v>
      </c>
      <c r="E75" s="10" t="s">
        <v>1678</v>
      </c>
      <c r="G75" s="10">
        <v>4200</v>
      </c>
      <c r="H75" s="10" t="s">
        <v>5</v>
      </c>
    </row>
    <row r="76" spans="1:8" x14ac:dyDescent="0.2">
      <c r="A76" s="10">
        <v>2410</v>
      </c>
      <c r="B76" s="10" t="s">
        <v>1460</v>
      </c>
      <c r="C76" s="10">
        <v>2410</v>
      </c>
      <c r="D76" s="10" t="s">
        <v>1460</v>
      </c>
      <c r="E76" s="10" t="s">
        <v>1678</v>
      </c>
      <c r="G76" s="10">
        <v>4220</v>
      </c>
      <c r="H76" s="10" t="s">
        <v>1947</v>
      </c>
    </row>
    <row r="77" spans="1:8" x14ac:dyDescent="0.2">
      <c r="A77" s="10">
        <v>2420</v>
      </c>
      <c r="B77" s="10" t="s">
        <v>2740</v>
      </c>
      <c r="C77" s="10">
        <v>2420</v>
      </c>
      <c r="D77" s="10" t="s">
        <v>2740</v>
      </c>
      <c r="E77" s="10" t="s">
        <v>1678</v>
      </c>
      <c r="G77" s="10">
        <v>4250</v>
      </c>
      <c r="H77" s="10" t="s">
        <v>2808</v>
      </c>
    </row>
    <row r="78" spans="1:8" x14ac:dyDescent="0.2">
      <c r="A78" s="10">
        <v>2430</v>
      </c>
      <c r="B78" s="10" t="s">
        <v>2741</v>
      </c>
      <c r="C78" s="10">
        <v>2430</v>
      </c>
      <c r="D78" s="10" t="s">
        <v>2741</v>
      </c>
      <c r="E78" s="10" t="s">
        <v>1678</v>
      </c>
      <c r="G78" s="10">
        <v>4260</v>
      </c>
      <c r="H78" s="10" t="s">
        <v>2810</v>
      </c>
    </row>
    <row r="79" spans="1:8" x14ac:dyDescent="0.2">
      <c r="A79" s="10">
        <v>2440</v>
      </c>
      <c r="B79" s="10" t="s">
        <v>2742</v>
      </c>
      <c r="C79" s="10">
        <v>2440</v>
      </c>
      <c r="D79" s="10" t="s">
        <v>2742</v>
      </c>
      <c r="E79" s="10" t="s">
        <v>1678</v>
      </c>
      <c r="G79" s="10">
        <v>4300</v>
      </c>
      <c r="H79" s="10" t="s">
        <v>2812</v>
      </c>
    </row>
    <row r="80" spans="1:8" x14ac:dyDescent="0.2">
      <c r="A80" s="10">
        <v>2450</v>
      </c>
      <c r="B80" s="10" t="s">
        <v>1044</v>
      </c>
      <c r="C80" s="10">
        <v>2450</v>
      </c>
      <c r="D80" s="10" t="s">
        <v>1044</v>
      </c>
      <c r="E80" s="10" t="s">
        <v>1678</v>
      </c>
      <c r="G80" s="10">
        <v>4310</v>
      </c>
      <c r="H80" s="10" t="s">
        <v>2813</v>
      </c>
    </row>
    <row r="81" spans="1:8" x14ac:dyDescent="0.2">
      <c r="A81" s="10">
        <v>2460</v>
      </c>
      <c r="B81" s="10" t="s">
        <v>2743</v>
      </c>
      <c r="C81" s="10">
        <v>2460</v>
      </c>
      <c r="D81" s="10" t="s">
        <v>2743</v>
      </c>
      <c r="E81" s="10" t="s">
        <v>1678</v>
      </c>
      <c r="G81" s="10">
        <v>4320</v>
      </c>
      <c r="H81" s="10" t="s">
        <v>2814</v>
      </c>
    </row>
    <row r="82" spans="1:8" x14ac:dyDescent="0.2">
      <c r="A82" s="10">
        <v>2470</v>
      </c>
      <c r="B82" s="10" t="s">
        <v>1930</v>
      </c>
      <c r="C82" s="10">
        <v>2470</v>
      </c>
      <c r="D82" s="10" t="s">
        <v>1930</v>
      </c>
      <c r="E82" s="10" t="s">
        <v>1678</v>
      </c>
      <c r="G82" s="10">
        <v>4330</v>
      </c>
      <c r="H82" s="10" t="s">
        <v>2816</v>
      </c>
    </row>
    <row r="83" spans="1:8" x14ac:dyDescent="0.2">
      <c r="A83" s="10">
        <v>2480</v>
      </c>
      <c r="B83" s="10" t="s">
        <v>1939</v>
      </c>
      <c r="C83" s="10">
        <v>2480</v>
      </c>
      <c r="D83" s="10" t="s">
        <v>3404</v>
      </c>
      <c r="E83" s="10" t="s">
        <v>1678</v>
      </c>
      <c r="G83" s="10">
        <v>4340</v>
      </c>
      <c r="H83" s="10" t="s">
        <v>2818</v>
      </c>
    </row>
    <row r="84" spans="1:8" x14ac:dyDescent="0.2">
      <c r="A84" s="10">
        <v>2490</v>
      </c>
      <c r="B84" s="10" t="s">
        <v>2744</v>
      </c>
      <c r="C84" s="10">
        <v>2490</v>
      </c>
      <c r="D84" s="10" t="s">
        <v>3405</v>
      </c>
      <c r="E84" s="10" t="s">
        <v>1678</v>
      </c>
      <c r="G84" s="10">
        <v>4350</v>
      </c>
      <c r="H84" s="10" t="s">
        <v>2819</v>
      </c>
    </row>
    <row r="85" spans="1:8" hidden="1" x14ac:dyDescent="0.2">
      <c r="A85" s="10">
        <v>2500</v>
      </c>
      <c r="B85" s="10" t="s">
        <v>2745</v>
      </c>
      <c r="C85" s="10" t="e">
        <v>#N/A</v>
      </c>
      <c r="D85" s="10" t="e">
        <v>#N/A</v>
      </c>
      <c r="E85" s="10" t="e">
        <v>#N/A</v>
      </c>
      <c r="G85" s="10">
        <v>4360</v>
      </c>
      <c r="H85" s="10" t="s">
        <v>2820</v>
      </c>
    </row>
    <row r="86" spans="1:8" hidden="1" x14ac:dyDescent="0.2">
      <c r="A86" s="10">
        <v>2510</v>
      </c>
      <c r="B86" s="10" t="s">
        <v>2746</v>
      </c>
      <c r="C86" s="10" t="e">
        <v>#N/A</v>
      </c>
      <c r="D86" s="10" t="e">
        <v>#N/A</v>
      </c>
      <c r="E86" s="10" t="e">
        <v>#N/A</v>
      </c>
      <c r="G86" s="10">
        <v>4380</v>
      </c>
      <c r="H86" s="10" t="s">
        <v>2821</v>
      </c>
    </row>
    <row r="87" spans="1:8" hidden="1" x14ac:dyDescent="0.2">
      <c r="A87" s="10">
        <v>2540</v>
      </c>
      <c r="B87" s="10" t="s">
        <v>1046</v>
      </c>
      <c r="C87" s="10" t="e">
        <v>#N/A</v>
      </c>
      <c r="D87" s="10" t="e">
        <v>#N/A</v>
      </c>
      <c r="E87" s="10" t="e">
        <v>#N/A</v>
      </c>
      <c r="G87" s="10">
        <v>4390</v>
      </c>
      <c r="H87" s="10" t="s">
        <v>2822</v>
      </c>
    </row>
    <row r="88" spans="1:8" hidden="1" x14ac:dyDescent="0.2">
      <c r="A88" s="10">
        <v>2550</v>
      </c>
      <c r="B88" s="10" t="s">
        <v>1057</v>
      </c>
      <c r="C88" s="10" t="e">
        <v>#N/A</v>
      </c>
      <c r="D88" s="10" t="e">
        <v>#N/A</v>
      </c>
      <c r="E88" s="10" t="e">
        <v>#N/A</v>
      </c>
      <c r="G88" s="10">
        <v>4400</v>
      </c>
      <c r="H88" s="10" t="s">
        <v>1948</v>
      </c>
    </row>
    <row r="89" spans="1:8" x14ac:dyDescent="0.2">
      <c r="A89" s="10">
        <v>2560</v>
      </c>
      <c r="B89" s="10" t="s">
        <v>1047</v>
      </c>
      <c r="C89" s="10">
        <v>2560</v>
      </c>
      <c r="D89" s="10" t="s">
        <v>3406</v>
      </c>
      <c r="E89" s="10" t="s">
        <v>1678</v>
      </c>
      <c r="G89" s="10">
        <v>4420</v>
      </c>
      <c r="H89" s="10" t="s">
        <v>1952</v>
      </c>
    </row>
    <row r="90" spans="1:8" hidden="1" x14ac:dyDescent="0.2">
      <c r="A90" s="10">
        <v>2800</v>
      </c>
      <c r="B90" s="10" t="s">
        <v>2747</v>
      </c>
      <c r="C90" s="10" t="e">
        <v>#N/A</v>
      </c>
      <c r="D90" s="10" t="e">
        <v>#N/A</v>
      </c>
      <c r="E90" s="10" t="e">
        <v>#N/A</v>
      </c>
      <c r="G90" s="10">
        <v>4440</v>
      </c>
      <c r="H90" s="10" t="s">
        <v>2824</v>
      </c>
    </row>
    <row r="91" spans="1:8" hidden="1" x14ac:dyDescent="0.2">
      <c r="A91" s="10">
        <v>2810</v>
      </c>
      <c r="B91" s="10" t="s">
        <v>2748</v>
      </c>
      <c r="C91" s="10" t="e">
        <v>#N/A</v>
      </c>
      <c r="D91" s="10" t="e">
        <v>#N/A</v>
      </c>
      <c r="E91" s="10" t="e">
        <v>#N/A</v>
      </c>
      <c r="G91" s="10">
        <v>4460</v>
      </c>
      <c r="H91" s="10" t="s">
        <v>2825</v>
      </c>
    </row>
    <row r="92" spans="1:8" x14ac:dyDescent="0.2">
      <c r="A92" s="10">
        <v>2820</v>
      </c>
      <c r="B92" s="10" t="s">
        <v>2749</v>
      </c>
      <c r="C92" s="10">
        <v>2820</v>
      </c>
      <c r="D92" s="10" t="s">
        <v>2749</v>
      </c>
      <c r="E92" s="10" t="s">
        <v>861</v>
      </c>
      <c r="G92" s="10">
        <v>4480</v>
      </c>
      <c r="H92" s="10" t="s">
        <v>1953</v>
      </c>
    </row>
    <row r="93" spans="1:8" hidden="1" x14ac:dyDescent="0.2">
      <c r="A93" s="10">
        <v>2830</v>
      </c>
      <c r="B93" s="10" t="s">
        <v>2750</v>
      </c>
      <c r="C93" s="10" t="e">
        <v>#N/A</v>
      </c>
      <c r="D93" s="10" t="e">
        <v>#N/A</v>
      </c>
      <c r="E93" s="10" t="e">
        <v>#N/A</v>
      </c>
      <c r="G93" s="10">
        <v>4490</v>
      </c>
      <c r="H93" s="10" t="s">
        <v>614</v>
      </c>
    </row>
    <row r="94" spans="1:8" hidden="1" x14ac:dyDescent="0.2">
      <c r="A94" s="10">
        <v>2840</v>
      </c>
      <c r="B94" s="10" t="s">
        <v>2751</v>
      </c>
      <c r="C94" s="10" t="e">
        <v>#N/A</v>
      </c>
      <c r="D94" s="10" t="e">
        <v>#N/A</v>
      </c>
      <c r="E94" s="10" t="e">
        <v>#N/A</v>
      </c>
      <c r="G94" s="10">
        <v>4500</v>
      </c>
      <c r="H94" s="10" t="s">
        <v>2826</v>
      </c>
    </row>
    <row r="95" spans="1:8" hidden="1" x14ac:dyDescent="0.2">
      <c r="A95" s="10">
        <v>2850</v>
      </c>
      <c r="B95" s="10" t="s">
        <v>2752</v>
      </c>
      <c r="C95" s="10" t="e">
        <v>#N/A</v>
      </c>
      <c r="D95" s="10" t="e">
        <v>#N/A</v>
      </c>
      <c r="E95" s="10" t="e">
        <v>#N/A</v>
      </c>
      <c r="G95" s="10">
        <v>4520</v>
      </c>
      <c r="H95" s="10" t="s">
        <v>2827</v>
      </c>
    </row>
    <row r="96" spans="1:8" hidden="1" x14ac:dyDescent="0.2">
      <c r="A96" s="10">
        <v>2900</v>
      </c>
      <c r="B96" s="10" t="s">
        <v>1148</v>
      </c>
      <c r="C96" s="10" t="e">
        <v>#N/A</v>
      </c>
      <c r="D96" s="10" t="e">
        <v>#N/A</v>
      </c>
      <c r="E96" s="10" t="e">
        <v>#N/A</v>
      </c>
      <c r="G96" s="10">
        <v>4550</v>
      </c>
      <c r="H96" s="10" t="s">
        <v>2829</v>
      </c>
    </row>
    <row r="97" spans="1:8" hidden="1" x14ac:dyDescent="0.2">
      <c r="A97" s="10">
        <v>2910</v>
      </c>
      <c r="B97" s="10" t="s">
        <v>1149</v>
      </c>
      <c r="C97" s="10" t="e">
        <v>#N/A</v>
      </c>
      <c r="D97" s="10" t="e">
        <v>#N/A</v>
      </c>
      <c r="E97" s="10" t="e">
        <v>#N/A</v>
      </c>
      <c r="G97" s="10">
        <v>4560</v>
      </c>
      <c r="H97" s="10" t="s">
        <v>2830</v>
      </c>
    </row>
    <row r="98" spans="1:8" x14ac:dyDescent="0.2">
      <c r="A98" s="10">
        <v>2920</v>
      </c>
      <c r="B98" s="10" t="s">
        <v>2753</v>
      </c>
      <c r="C98" s="10">
        <v>2920</v>
      </c>
      <c r="D98" s="10" t="s">
        <v>2753</v>
      </c>
      <c r="E98" s="10" t="s">
        <v>860</v>
      </c>
      <c r="G98" s="10">
        <v>4570</v>
      </c>
      <c r="H98" s="10" t="s">
        <v>2831</v>
      </c>
    </row>
    <row r="99" spans="1:8" hidden="1" x14ac:dyDescent="0.2">
      <c r="A99" s="10">
        <v>2930</v>
      </c>
      <c r="B99" s="10" t="s">
        <v>1150</v>
      </c>
      <c r="C99" s="10" t="e">
        <v>#N/A</v>
      </c>
      <c r="D99" s="10" t="e">
        <v>#N/A</v>
      </c>
      <c r="E99" s="10" t="e">
        <v>#N/A</v>
      </c>
      <c r="G99" s="10">
        <v>4580</v>
      </c>
      <c r="H99" s="10" t="s">
        <v>2832</v>
      </c>
    </row>
    <row r="100" spans="1:8" hidden="1" x14ac:dyDescent="0.2">
      <c r="A100" s="10">
        <v>2940</v>
      </c>
      <c r="B100" s="10" t="s">
        <v>1151</v>
      </c>
      <c r="C100" s="10" t="e">
        <v>#N/A</v>
      </c>
      <c r="D100" s="10" t="e">
        <v>#N/A</v>
      </c>
      <c r="E100" s="10" t="e">
        <v>#N/A</v>
      </c>
      <c r="G100" s="10">
        <v>4590</v>
      </c>
      <c r="H100" s="10" t="s">
        <v>2833</v>
      </c>
    </row>
    <row r="101" spans="1:8" x14ac:dyDescent="0.2">
      <c r="A101" s="10">
        <v>2950</v>
      </c>
      <c r="B101" s="10" t="s">
        <v>2754</v>
      </c>
      <c r="C101" s="10">
        <v>2950</v>
      </c>
      <c r="D101" s="10" t="s">
        <v>2754</v>
      </c>
      <c r="E101" s="10" t="s">
        <v>1598</v>
      </c>
      <c r="G101" s="10">
        <v>4600</v>
      </c>
      <c r="H101" s="10" t="s">
        <v>2834</v>
      </c>
    </row>
    <row r="102" spans="1:8" x14ac:dyDescent="0.2">
      <c r="A102" s="10">
        <v>3000</v>
      </c>
      <c r="B102" s="10" t="s">
        <v>2755</v>
      </c>
      <c r="C102" s="10">
        <v>3000</v>
      </c>
      <c r="D102" s="10" t="s">
        <v>2755</v>
      </c>
      <c r="E102" s="10" t="s">
        <v>1638</v>
      </c>
      <c r="G102" s="10">
        <v>4610</v>
      </c>
      <c r="H102" s="10" t="s">
        <v>2835</v>
      </c>
    </row>
    <row r="103" spans="1:8" x14ac:dyDescent="0.2">
      <c r="A103" s="10">
        <v>3030</v>
      </c>
      <c r="B103" s="10" t="s">
        <v>2756</v>
      </c>
      <c r="C103" s="10">
        <v>3030</v>
      </c>
      <c r="D103" s="10" t="s">
        <v>2756</v>
      </c>
      <c r="E103" s="10" t="s">
        <v>1638</v>
      </c>
      <c r="G103" s="10">
        <v>4620</v>
      </c>
      <c r="H103" s="10" t="s">
        <v>217</v>
      </c>
    </row>
    <row r="104" spans="1:8" x14ac:dyDescent="0.2">
      <c r="A104" s="10">
        <v>3040</v>
      </c>
      <c r="B104" s="10" t="s">
        <v>2757</v>
      </c>
      <c r="C104" s="10">
        <v>3040</v>
      </c>
      <c r="D104" s="10" t="s">
        <v>2757</v>
      </c>
      <c r="E104" s="10" t="s">
        <v>1638</v>
      </c>
      <c r="G104" s="10">
        <v>4640</v>
      </c>
      <c r="H104" s="10" t="s">
        <v>2837</v>
      </c>
    </row>
    <row r="105" spans="1:8" x14ac:dyDescent="0.2">
      <c r="A105" s="10">
        <v>3060</v>
      </c>
      <c r="B105" s="10" t="s">
        <v>2758</v>
      </c>
      <c r="C105" s="10">
        <v>3060</v>
      </c>
      <c r="D105" s="10" t="s">
        <v>2758</v>
      </c>
      <c r="E105" s="10" t="s">
        <v>1638</v>
      </c>
      <c r="G105" s="10">
        <v>4650</v>
      </c>
      <c r="H105" s="10" t="s">
        <v>2838</v>
      </c>
    </row>
    <row r="106" spans="1:8" x14ac:dyDescent="0.2">
      <c r="A106" s="10">
        <v>3070</v>
      </c>
      <c r="B106" s="10" t="s">
        <v>1048</v>
      </c>
      <c r="C106" s="10">
        <v>3070</v>
      </c>
      <c r="D106" s="10" t="s">
        <v>1048</v>
      </c>
      <c r="E106" s="10" t="s">
        <v>1638</v>
      </c>
      <c r="G106" s="10">
        <v>4660</v>
      </c>
      <c r="H106" s="10" t="s">
        <v>1954</v>
      </c>
    </row>
    <row r="107" spans="1:8" hidden="1" x14ac:dyDescent="0.2">
      <c r="A107" s="10">
        <v>3080</v>
      </c>
      <c r="B107" s="10" t="s">
        <v>2759</v>
      </c>
      <c r="C107" s="10" t="e">
        <v>#N/A</v>
      </c>
      <c r="D107" s="10" t="e">
        <v>#N/A</v>
      </c>
      <c r="E107" s="10" t="e">
        <v>#N/A</v>
      </c>
      <c r="G107" s="10">
        <v>4680</v>
      </c>
      <c r="H107" s="10" t="s">
        <v>2840</v>
      </c>
    </row>
    <row r="108" spans="1:8" x14ac:dyDescent="0.2">
      <c r="A108" s="10">
        <v>3150</v>
      </c>
      <c r="B108" s="10" t="s">
        <v>1861</v>
      </c>
      <c r="C108" s="10">
        <v>3150</v>
      </c>
      <c r="D108" s="10" t="s">
        <v>1861</v>
      </c>
      <c r="E108" s="10" t="s">
        <v>1638</v>
      </c>
      <c r="G108" s="10">
        <v>4690</v>
      </c>
      <c r="H108" s="10" t="s">
        <v>2841</v>
      </c>
    </row>
    <row r="109" spans="1:8" x14ac:dyDescent="0.2">
      <c r="A109" s="10">
        <v>3160</v>
      </c>
      <c r="B109" s="10" t="s">
        <v>2760</v>
      </c>
      <c r="C109" s="10">
        <v>3160</v>
      </c>
      <c r="D109" s="10" t="s">
        <v>2760</v>
      </c>
      <c r="E109" s="10" t="s">
        <v>1638</v>
      </c>
      <c r="G109" s="10">
        <v>4700</v>
      </c>
      <c r="H109" s="10" t="s">
        <v>2842</v>
      </c>
    </row>
    <row r="110" spans="1:8" x14ac:dyDescent="0.2">
      <c r="A110" s="10">
        <v>3180</v>
      </c>
      <c r="B110" s="10" t="s">
        <v>2761</v>
      </c>
      <c r="C110" s="10">
        <v>3180</v>
      </c>
      <c r="D110" s="10" t="s">
        <v>2761</v>
      </c>
      <c r="E110" s="10" t="s">
        <v>1638</v>
      </c>
      <c r="G110" s="10">
        <v>4740</v>
      </c>
      <c r="H110" s="10" t="s">
        <v>2845</v>
      </c>
    </row>
    <row r="111" spans="1:8" x14ac:dyDescent="0.2">
      <c r="A111" s="10">
        <v>3200</v>
      </c>
      <c r="B111" s="10" t="s">
        <v>1005</v>
      </c>
      <c r="C111" s="10">
        <v>3200</v>
      </c>
      <c r="D111" s="10" t="s">
        <v>1005</v>
      </c>
      <c r="E111" s="10" t="s">
        <v>1638</v>
      </c>
      <c r="G111" s="10">
        <v>4800</v>
      </c>
      <c r="H111" s="10" t="s">
        <v>2848</v>
      </c>
    </row>
    <row r="112" spans="1:8" x14ac:dyDescent="0.2">
      <c r="A112" s="10">
        <v>3220</v>
      </c>
      <c r="B112" s="10" t="s">
        <v>2762</v>
      </c>
      <c r="C112" s="10">
        <v>3220</v>
      </c>
      <c r="D112" s="10" t="s">
        <v>2762</v>
      </c>
      <c r="E112" s="10" t="s">
        <v>1638</v>
      </c>
      <c r="G112" s="10">
        <v>4820</v>
      </c>
      <c r="H112" s="10" t="s">
        <v>1955</v>
      </c>
    </row>
    <row r="113" spans="1:8" x14ac:dyDescent="0.2">
      <c r="A113" s="10">
        <v>3240</v>
      </c>
      <c r="B113" s="10" t="s">
        <v>2763</v>
      </c>
      <c r="C113" s="10">
        <v>3240</v>
      </c>
      <c r="D113" s="10" t="s">
        <v>2763</v>
      </c>
      <c r="E113" s="10" t="s">
        <v>1638</v>
      </c>
      <c r="G113" s="10">
        <v>4840</v>
      </c>
      <c r="H113" s="10" t="s">
        <v>2852</v>
      </c>
    </row>
    <row r="114" spans="1:8" x14ac:dyDescent="0.2">
      <c r="A114" s="10">
        <v>3260</v>
      </c>
      <c r="B114" s="10" t="s">
        <v>2764</v>
      </c>
      <c r="C114" s="10">
        <v>3260</v>
      </c>
      <c r="D114" s="10" t="s">
        <v>2764</v>
      </c>
      <c r="E114" s="10" t="s">
        <v>1638</v>
      </c>
      <c r="G114" s="10">
        <v>4860</v>
      </c>
      <c r="H114" s="10" t="s">
        <v>2853</v>
      </c>
    </row>
    <row r="115" spans="1:8" x14ac:dyDescent="0.2">
      <c r="A115" s="10">
        <v>3280</v>
      </c>
      <c r="B115" s="10" t="s">
        <v>2765</v>
      </c>
      <c r="C115" s="10">
        <v>3280</v>
      </c>
      <c r="D115" s="10" t="s">
        <v>2765</v>
      </c>
      <c r="E115" s="10" t="s">
        <v>1638</v>
      </c>
      <c r="G115" s="10">
        <v>4900</v>
      </c>
      <c r="H115" s="10" t="s">
        <v>2855</v>
      </c>
    </row>
    <row r="116" spans="1:8" x14ac:dyDescent="0.2">
      <c r="A116" s="10">
        <v>3300</v>
      </c>
      <c r="B116" s="10" t="s">
        <v>2766</v>
      </c>
      <c r="C116" s="10">
        <v>3300</v>
      </c>
      <c r="D116" s="10" t="s">
        <v>2766</v>
      </c>
      <c r="E116" s="10" t="s">
        <v>1638</v>
      </c>
      <c r="G116" s="10">
        <v>4910</v>
      </c>
      <c r="H116" s="10" t="s">
        <v>2856</v>
      </c>
    </row>
    <row r="117" spans="1:8" x14ac:dyDescent="0.2">
      <c r="A117" s="10">
        <v>3320</v>
      </c>
      <c r="B117" s="10" t="s">
        <v>1011</v>
      </c>
      <c r="C117" s="10">
        <v>3320</v>
      </c>
      <c r="D117" s="10" t="s">
        <v>1011</v>
      </c>
      <c r="E117" s="10" t="s">
        <v>1638</v>
      </c>
      <c r="G117" s="10">
        <v>4920</v>
      </c>
      <c r="H117" s="10" t="s">
        <v>1956</v>
      </c>
    </row>
    <row r="118" spans="1:8" x14ac:dyDescent="0.2">
      <c r="A118" s="10">
        <v>3330</v>
      </c>
      <c r="B118" s="10" t="s">
        <v>1012</v>
      </c>
      <c r="C118" s="10">
        <v>3330</v>
      </c>
      <c r="D118" s="10" t="s">
        <v>1012</v>
      </c>
      <c r="E118" s="10" t="s">
        <v>1638</v>
      </c>
      <c r="G118" s="10">
        <v>4940</v>
      </c>
      <c r="H118" s="10" t="s">
        <v>2857</v>
      </c>
    </row>
    <row r="119" spans="1:8" hidden="1" x14ac:dyDescent="0.2">
      <c r="A119" s="10">
        <v>3340</v>
      </c>
      <c r="B119" s="10" t="s">
        <v>1945</v>
      </c>
      <c r="C119" s="10" t="e">
        <v>#N/A</v>
      </c>
      <c r="D119" s="10" t="e">
        <v>#N/A</v>
      </c>
      <c r="E119" s="10" t="e">
        <v>#N/A</v>
      </c>
      <c r="G119" s="10">
        <v>4950</v>
      </c>
      <c r="H119" s="10" t="s">
        <v>2858</v>
      </c>
    </row>
    <row r="120" spans="1:8" x14ac:dyDescent="0.2">
      <c r="A120" s="10">
        <v>3360</v>
      </c>
      <c r="B120" s="10" t="s">
        <v>2767</v>
      </c>
      <c r="C120" s="10">
        <v>3360</v>
      </c>
      <c r="D120" s="10" t="s">
        <v>2767</v>
      </c>
      <c r="E120" s="10" t="s">
        <v>1638</v>
      </c>
      <c r="G120" s="10">
        <v>4960</v>
      </c>
      <c r="H120" s="10" t="s">
        <v>2859</v>
      </c>
    </row>
    <row r="121" spans="1:8" x14ac:dyDescent="0.2">
      <c r="A121" s="10">
        <v>3380</v>
      </c>
      <c r="B121" s="10" t="s">
        <v>2768</v>
      </c>
      <c r="C121" s="10">
        <v>3380</v>
      </c>
      <c r="D121" s="10" t="s">
        <v>2768</v>
      </c>
      <c r="E121" s="10" t="s">
        <v>1638</v>
      </c>
      <c r="G121" s="10">
        <v>4970</v>
      </c>
      <c r="H121" s="10" t="s">
        <v>2860</v>
      </c>
    </row>
    <row r="122" spans="1:8" hidden="1" x14ac:dyDescent="0.2">
      <c r="A122" s="10">
        <v>3400</v>
      </c>
      <c r="B122" s="10" t="s">
        <v>2769</v>
      </c>
      <c r="C122" s="10" t="e">
        <v>#N/A</v>
      </c>
      <c r="D122" s="10" t="e">
        <v>#N/A</v>
      </c>
      <c r="E122" s="10" t="e">
        <v>#N/A</v>
      </c>
      <c r="G122" s="10">
        <v>4990</v>
      </c>
      <c r="H122" s="10" t="s">
        <v>2862</v>
      </c>
    </row>
    <row r="123" spans="1:8" x14ac:dyDescent="0.2">
      <c r="A123" s="10">
        <v>3420</v>
      </c>
      <c r="B123" s="10" t="s">
        <v>2770</v>
      </c>
      <c r="C123" s="10">
        <v>3420</v>
      </c>
      <c r="D123" s="10" t="s">
        <v>2770</v>
      </c>
      <c r="E123" s="10" t="s">
        <v>1638</v>
      </c>
      <c r="G123" s="10">
        <v>5000</v>
      </c>
      <c r="H123" s="10" t="s">
        <v>2863</v>
      </c>
    </row>
    <row r="124" spans="1:8" hidden="1" x14ac:dyDescent="0.2">
      <c r="A124" s="10">
        <v>3440</v>
      </c>
      <c r="B124" s="10" t="s">
        <v>2771</v>
      </c>
      <c r="C124" s="10" t="e">
        <v>#N/A</v>
      </c>
      <c r="D124" s="10" t="e">
        <v>#N/A</v>
      </c>
      <c r="E124" s="10" t="e">
        <v>#N/A</v>
      </c>
      <c r="G124" s="10">
        <v>5020</v>
      </c>
      <c r="H124" s="10" t="s">
        <v>2864</v>
      </c>
    </row>
    <row r="125" spans="1:8" hidden="1" x14ac:dyDescent="0.2">
      <c r="A125" s="10">
        <v>3520</v>
      </c>
      <c r="B125" s="10" t="s">
        <v>2772</v>
      </c>
      <c r="C125" s="10" t="e">
        <v>#N/A</v>
      </c>
      <c r="D125" s="10" t="e">
        <v>#N/A</v>
      </c>
      <c r="E125" s="10" t="e">
        <v>#N/A</v>
      </c>
      <c r="G125" s="10">
        <v>5030</v>
      </c>
      <c r="H125" s="10" t="s">
        <v>2865</v>
      </c>
    </row>
    <row r="126" spans="1:8" hidden="1" x14ac:dyDescent="0.2">
      <c r="A126" s="10">
        <v>3530</v>
      </c>
      <c r="B126" s="10" t="s">
        <v>2773</v>
      </c>
      <c r="C126" s="10" t="e">
        <v>#N/A</v>
      </c>
      <c r="D126" s="10" t="e">
        <v>#N/A</v>
      </c>
      <c r="E126" s="10" t="e">
        <v>#N/A</v>
      </c>
      <c r="G126" s="10">
        <v>5040</v>
      </c>
      <c r="H126" s="10" t="s">
        <v>2866</v>
      </c>
    </row>
    <row r="127" spans="1:8" hidden="1" x14ac:dyDescent="0.2">
      <c r="A127" s="10">
        <v>3540</v>
      </c>
      <c r="B127" s="10" t="s">
        <v>2774</v>
      </c>
      <c r="C127" s="10" t="e">
        <v>#N/A</v>
      </c>
      <c r="D127" s="10" t="e">
        <v>#N/A</v>
      </c>
      <c r="E127" s="10" t="e">
        <v>#N/A</v>
      </c>
      <c r="G127" s="10">
        <v>5060</v>
      </c>
      <c r="H127" s="10" t="s">
        <v>2867</v>
      </c>
    </row>
    <row r="128" spans="1:8" hidden="1" x14ac:dyDescent="0.2">
      <c r="A128" s="10">
        <v>3550</v>
      </c>
      <c r="B128" s="10" t="s">
        <v>2775</v>
      </c>
      <c r="C128" s="10" t="e">
        <v>#N/A</v>
      </c>
      <c r="D128" s="10" t="e">
        <v>#N/A</v>
      </c>
      <c r="E128" s="10" t="e">
        <v>#N/A</v>
      </c>
      <c r="G128" s="10">
        <v>5080</v>
      </c>
      <c r="H128" s="10" t="s">
        <v>2868</v>
      </c>
    </row>
    <row r="129" spans="1:8" hidden="1" x14ac:dyDescent="0.2">
      <c r="A129" s="10">
        <v>3560</v>
      </c>
      <c r="B129" s="10" t="s">
        <v>2776</v>
      </c>
      <c r="C129" s="10" t="e">
        <v>#N/A</v>
      </c>
      <c r="D129" s="10" t="e">
        <v>#N/A</v>
      </c>
      <c r="E129" s="10" t="e">
        <v>#N/A</v>
      </c>
      <c r="G129" s="10">
        <v>5100</v>
      </c>
      <c r="H129" s="10" t="s">
        <v>2869</v>
      </c>
    </row>
    <row r="130" spans="1:8" hidden="1" x14ac:dyDescent="0.2">
      <c r="A130" s="10">
        <v>3570</v>
      </c>
      <c r="B130" s="10" t="s">
        <v>2777</v>
      </c>
      <c r="C130" s="10" t="e">
        <v>#N/A</v>
      </c>
      <c r="D130" s="10" t="e">
        <v>#N/A</v>
      </c>
      <c r="E130" s="10" t="e">
        <v>#N/A</v>
      </c>
      <c r="G130" s="10">
        <v>5110</v>
      </c>
      <c r="H130" s="10" t="s">
        <v>2870</v>
      </c>
    </row>
    <row r="131" spans="1:8" hidden="1" x14ac:dyDescent="0.2">
      <c r="A131" s="10">
        <v>3580</v>
      </c>
      <c r="B131" s="10" t="s">
        <v>2778</v>
      </c>
      <c r="C131" s="10" t="e">
        <v>#N/A</v>
      </c>
      <c r="D131" s="10" t="e">
        <v>#N/A</v>
      </c>
      <c r="E131" s="10" t="e">
        <v>#N/A</v>
      </c>
      <c r="G131" s="10">
        <v>5500</v>
      </c>
      <c r="H131" s="10" t="s">
        <v>405</v>
      </c>
    </row>
    <row r="132" spans="1:8" hidden="1" x14ac:dyDescent="0.2">
      <c r="A132" s="10">
        <v>3590</v>
      </c>
      <c r="B132" s="10" t="s">
        <v>2779</v>
      </c>
      <c r="C132" s="10" t="e">
        <v>#N/A</v>
      </c>
      <c r="D132" s="10" t="e">
        <v>#N/A</v>
      </c>
      <c r="E132" s="10" t="e">
        <v>#N/A</v>
      </c>
      <c r="G132" s="10">
        <v>5590</v>
      </c>
      <c r="H132" s="10" t="s">
        <v>4</v>
      </c>
    </row>
    <row r="133" spans="1:8" hidden="1" x14ac:dyDescent="0.2">
      <c r="A133" s="10">
        <v>3600</v>
      </c>
      <c r="B133" s="10" t="s">
        <v>2780</v>
      </c>
      <c r="C133" s="10" t="e">
        <v>#N/A</v>
      </c>
      <c r="D133" s="10" t="e">
        <v>#N/A</v>
      </c>
      <c r="E133" s="10" t="e">
        <v>#N/A</v>
      </c>
      <c r="G133" s="10">
        <v>5590</v>
      </c>
      <c r="H133" s="10" t="s">
        <v>4</v>
      </c>
    </row>
    <row r="134" spans="1:8" hidden="1" x14ac:dyDescent="0.2">
      <c r="A134" s="10">
        <v>3610</v>
      </c>
      <c r="B134" s="10" t="s">
        <v>2781</v>
      </c>
      <c r="C134" s="10" t="e">
        <v>#N/A</v>
      </c>
      <c r="D134" s="10" t="e">
        <v>#N/A</v>
      </c>
      <c r="E134" s="10" t="e">
        <v>#N/A</v>
      </c>
      <c r="G134" s="10">
        <v>6020</v>
      </c>
      <c r="H134" s="10" t="s">
        <v>218</v>
      </c>
    </row>
    <row r="135" spans="1:8" hidden="1" x14ac:dyDescent="0.2">
      <c r="A135" s="10">
        <v>3620</v>
      </c>
      <c r="B135" s="10" t="s">
        <v>2782</v>
      </c>
      <c r="C135" s="10" t="e">
        <v>#N/A</v>
      </c>
      <c r="D135" s="10" t="e">
        <v>#N/A</v>
      </c>
      <c r="E135" s="10" t="e">
        <v>#N/A</v>
      </c>
      <c r="G135" s="10">
        <v>6040</v>
      </c>
      <c r="H135" s="10" t="s">
        <v>2872</v>
      </c>
    </row>
    <row r="136" spans="1:8" hidden="1" x14ac:dyDescent="0.2">
      <c r="A136" s="10">
        <v>3630</v>
      </c>
      <c r="B136" s="10" t="s">
        <v>2783</v>
      </c>
      <c r="C136" s="10" t="e">
        <v>#N/A</v>
      </c>
      <c r="D136" s="10" t="e">
        <v>#N/A</v>
      </c>
      <c r="E136" s="10" t="e">
        <v>#N/A</v>
      </c>
      <c r="G136" s="10">
        <v>6100</v>
      </c>
      <c r="H136" s="10" t="s">
        <v>2873</v>
      </c>
    </row>
    <row r="137" spans="1:8" hidden="1" x14ac:dyDescent="0.2">
      <c r="A137" s="10">
        <v>3640</v>
      </c>
      <c r="B137" s="10" t="s">
        <v>2784</v>
      </c>
      <c r="C137" s="10" t="e">
        <v>#N/A</v>
      </c>
      <c r="D137" s="10" t="e">
        <v>#N/A</v>
      </c>
      <c r="E137" s="10" t="e">
        <v>#N/A</v>
      </c>
      <c r="G137" s="10">
        <v>6120</v>
      </c>
      <c r="H137" s="10" t="s">
        <v>2874</v>
      </c>
    </row>
    <row r="138" spans="1:8" hidden="1" x14ac:dyDescent="0.2">
      <c r="A138" s="10">
        <v>3650</v>
      </c>
      <c r="B138" s="10" t="s">
        <v>2785</v>
      </c>
      <c r="C138" s="10" t="e">
        <v>#N/A</v>
      </c>
      <c r="D138" s="10" t="e">
        <v>#N/A</v>
      </c>
      <c r="E138" s="10" t="e">
        <v>#N/A</v>
      </c>
      <c r="G138" s="10">
        <v>6200</v>
      </c>
      <c r="H138" s="10" t="s">
        <v>1958</v>
      </c>
    </row>
    <row r="139" spans="1:8" hidden="1" x14ac:dyDescent="0.2">
      <c r="A139" s="10">
        <v>3660</v>
      </c>
      <c r="B139" s="10" t="s">
        <v>2786</v>
      </c>
      <c r="C139" s="10" t="e">
        <v>#N/A</v>
      </c>
      <c r="D139" s="10" t="e">
        <v>#N/A</v>
      </c>
      <c r="E139" s="10" t="e">
        <v>#N/A</v>
      </c>
      <c r="G139" s="10">
        <v>6210</v>
      </c>
      <c r="H139" s="10" t="s">
        <v>2875</v>
      </c>
    </row>
    <row r="140" spans="1:8" hidden="1" x14ac:dyDescent="0.2">
      <c r="A140" s="10">
        <v>3670</v>
      </c>
      <c r="B140" s="10" t="s">
        <v>2787</v>
      </c>
      <c r="C140" s="10" t="e">
        <v>#N/A</v>
      </c>
      <c r="D140" s="10" t="e">
        <v>#N/A</v>
      </c>
      <c r="E140" s="10" t="e">
        <v>#N/A</v>
      </c>
      <c r="G140" s="10">
        <v>6220</v>
      </c>
      <c r="H140" s="10" t="s">
        <v>214</v>
      </c>
    </row>
    <row r="141" spans="1:8" hidden="1" x14ac:dyDescent="0.2">
      <c r="A141" s="10">
        <v>3680</v>
      </c>
      <c r="B141" s="10" t="s">
        <v>2788</v>
      </c>
      <c r="C141" s="10" t="e">
        <v>#N/A</v>
      </c>
      <c r="D141" s="10" t="e">
        <v>#N/A</v>
      </c>
      <c r="E141" s="10" t="e">
        <v>#N/A</v>
      </c>
      <c r="G141" s="10">
        <v>6230</v>
      </c>
      <c r="H141" s="10" t="s">
        <v>1959</v>
      </c>
    </row>
    <row r="142" spans="1:8" hidden="1" x14ac:dyDescent="0.2">
      <c r="A142" s="10">
        <v>3690</v>
      </c>
      <c r="B142" s="10" t="s">
        <v>2789</v>
      </c>
      <c r="C142" s="10" t="e">
        <v>#N/A</v>
      </c>
      <c r="D142" s="10" t="e">
        <v>#N/A</v>
      </c>
      <c r="E142" s="10" t="e">
        <v>#N/A</v>
      </c>
      <c r="G142" s="10">
        <v>6240</v>
      </c>
      <c r="H142" s="10" t="s">
        <v>2866</v>
      </c>
    </row>
    <row r="143" spans="1:8" hidden="1" x14ac:dyDescent="0.2">
      <c r="A143" s="10">
        <v>3700</v>
      </c>
      <c r="B143" s="10" t="s">
        <v>2790</v>
      </c>
      <c r="C143" s="10" t="e">
        <v>#N/A</v>
      </c>
      <c r="D143" s="10" t="e">
        <v>#N/A</v>
      </c>
      <c r="E143" s="10" t="e">
        <v>#N/A</v>
      </c>
      <c r="G143" s="10">
        <v>6250</v>
      </c>
      <c r="H143" s="10" t="s">
        <v>2876</v>
      </c>
    </row>
    <row r="144" spans="1:8" hidden="1" x14ac:dyDescent="0.2">
      <c r="A144" s="10">
        <v>3710</v>
      </c>
      <c r="B144" s="10" t="s">
        <v>2791</v>
      </c>
      <c r="C144" s="10" t="e">
        <v>#N/A</v>
      </c>
      <c r="D144" s="10" t="e">
        <v>#N/A</v>
      </c>
      <c r="E144" s="10" t="e">
        <v>#N/A</v>
      </c>
      <c r="G144" s="10">
        <v>6260</v>
      </c>
      <c r="H144" s="10" t="s">
        <v>2877</v>
      </c>
    </row>
    <row r="145" spans="1:8" hidden="1" x14ac:dyDescent="0.2">
      <c r="A145" s="10">
        <v>3720</v>
      </c>
      <c r="B145" s="10" t="s">
        <v>2792</v>
      </c>
      <c r="C145" s="10" t="e">
        <v>#N/A</v>
      </c>
      <c r="D145" s="10" t="e">
        <v>#N/A</v>
      </c>
      <c r="E145" s="10" t="e">
        <v>#N/A</v>
      </c>
      <c r="G145" s="10">
        <v>6300</v>
      </c>
      <c r="H145" s="10" t="s">
        <v>2878</v>
      </c>
    </row>
    <row r="146" spans="1:8" hidden="1" x14ac:dyDescent="0.2">
      <c r="A146" s="10">
        <v>3730</v>
      </c>
      <c r="B146" s="10" t="s">
        <v>2793</v>
      </c>
      <c r="C146" s="10" t="e">
        <v>#N/A</v>
      </c>
      <c r="D146" s="10" t="e">
        <v>#N/A</v>
      </c>
      <c r="E146" s="10" t="e">
        <v>#N/A</v>
      </c>
      <c r="G146" s="10">
        <v>6380</v>
      </c>
      <c r="H146" s="10" t="s">
        <v>2879</v>
      </c>
    </row>
    <row r="147" spans="1:8" x14ac:dyDescent="0.2">
      <c r="A147" s="10">
        <v>4000</v>
      </c>
      <c r="B147" s="10" t="s">
        <v>2794</v>
      </c>
      <c r="C147" s="10">
        <v>4000</v>
      </c>
      <c r="D147" s="10" t="s">
        <v>2794</v>
      </c>
      <c r="E147" s="10" t="s">
        <v>1587</v>
      </c>
      <c r="G147" s="10">
        <v>6390</v>
      </c>
      <c r="H147" s="10" t="s">
        <v>2880</v>
      </c>
    </row>
    <row r="148" spans="1:8" x14ac:dyDescent="0.2">
      <c r="A148" s="10">
        <v>4020</v>
      </c>
      <c r="B148" s="10" t="s">
        <v>2795</v>
      </c>
      <c r="C148" s="10">
        <v>4020</v>
      </c>
      <c r="D148" s="10" t="s">
        <v>2795</v>
      </c>
      <c r="E148" s="10" t="s">
        <v>1587</v>
      </c>
      <c r="G148" s="10">
        <v>6400</v>
      </c>
      <c r="H148" s="10" t="s">
        <v>2881</v>
      </c>
    </row>
    <row r="149" spans="1:8" x14ac:dyDescent="0.2">
      <c r="A149" s="10">
        <v>4040</v>
      </c>
      <c r="B149" s="10" t="s">
        <v>2796</v>
      </c>
      <c r="C149" s="10">
        <v>4040</v>
      </c>
      <c r="D149" s="10" t="s">
        <v>2796</v>
      </c>
      <c r="E149" s="10" t="s">
        <v>1587</v>
      </c>
      <c r="G149" s="10">
        <v>6410</v>
      </c>
      <c r="H149" s="10" t="s">
        <v>219</v>
      </c>
    </row>
    <row r="150" spans="1:8" x14ac:dyDescent="0.2">
      <c r="A150" s="10">
        <v>4050</v>
      </c>
      <c r="B150" s="10" t="s">
        <v>2797</v>
      </c>
      <c r="C150" s="10">
        <v>4050</v>
      </c>
      <c r="D150" s="10" t="s">
        <v>2797</v>
      </c>
      <c r="E150" s="10" t="s">
        <v>1587</v>
      </c>
      <c r="G150" s="10">
        <v>6420</v>
      </c>
      <c r="H150" s="10" t="s">
        <v>2882</v>
      </c>
    </row>
    <row r="151" spans="1:8" x14ac:dyDescent="0.2">
      <c r="A151" s="10">
        <v>4060</v>
      </c>
      <c r="B151" s="10" t="s">
        <v>2798</v>
      </c>
      <c r="C151" s="10">
        <v>4060</v>
      </c>
      <c r="D151" s="10" t="s">
        <v>2798</v>
      </c>
      <c r="E151" s="10" t="s">
        <v>1587</v>
      </c>
      <c r="G151" s="10">
        <v>6440</v>
      </c>
      <c r="H151" s="10" t="s">
        <v>2883</v>
      </c>
    </row>
    <row r="152" spans="1:8" x14ac:dyDescent="0.2">
      <c r="A152" s="10">
        <v>4070</v>
      </c>
      <c r="B152" s="10" t="s">
        <v>1946</v>
      </c>
      <c r="C152" s="10">
        <v>4070</v>
      </c>
      <c r="D152" s="10" t="s">
        <v>1946</v>
      </c>
      <c r="E152" s="10" t="s">
        <v>1587</v>
      </c>
      <c r="G152" s="10">
        <v>6460</v>
      </c>
      <c r="H152" s="10" t="s">
        <v>2884</v>
      </c>
    </row>
    <row r="153" spans="1:8" x14ac:dyDescent="0.2">
      <c r="A153" s="10">
        <v>4080</v>
      </c>
      <c r="B153" s="10" t="s">
        <v>2799</v>
      </c>
      <c r="C153" s="10">
        <v>4080</v>
      </c>
      <c r="D153" s="10" t="s">
        <v>2799</v>
      </c>
      <c r="E153" s="10" t="s">
        <v>1587</v>
      </c>
      <c r="G153" s="10">
        <v>6480</v>
      </c>
      <c r="H153" s="10" t="s">
        <v>319</v>
      </c>
    </row>
    <row r="154" spans="1:8" hidden="1" x14ac:dyDescent="0.2">
      <c r="A154" s="10">
        <v>4090</v>
      </c>
      <c r="B154" s="10" t="s">
        <v>2800</v>
      </c>
      <c r="C154" s="10" t="e">
        <v>#N/A</v>
      </c>
      <c r="D154" s="10" t="e">
        <v>#N/A</v>
      </c>
      <c r="E154" s="10" t="e">
        <v>#N/A</v>
      </c>
      <c r="G154" s="10">
        <v>6500</v>
      </c>
      <c r="H154" s="10" t="s">
        <v>2885</v>
      </c>
    </row>
    <row r="155" spans="1:8" x14ac:dyDescent="0.2">
      <c r="A155" s="10">
        <v>4100</v>
      </c>
      <c r="B155" s="10" t="s">
        <v>2801</v>
      </c>
      <c r="C155" s="10">
        <v>4100</v>
      </c>
      <c r="D155" s="10" t="s">
        <v>2801</v>
      </c>
      <c r="E155" s="10" t="s">
        <v>1587</v>
      </c>
      <c r="G155" s="10">
        <v>6520</v>
      </c>
      <c r="H155" s="10" t="s">
        <v>2887</v>
      </c>
    </row>
    <row r="156" spans="1:8" x14ac:dyDescent="0.2">
      <c r="A156" s="10">
        <v>4110</v>
      </c>
      <c r="B156" s="10" t="s">
        <v>2802</v>
      </c>
      <c r="C156" s="10">
        <v>4110</v>
      </c>
      <c r="D156" s="10" t="s">
        <v>2802</v>
      </c>
      <c r="E156" s="10" t="s">
        <v>1587</v>
      </c>
      <c r="G156" s="10">
        <v>6550</v>
      </c>
      <c r="H156" s="10" t="s">
        <v>320</v>
      </c>
    </row>
    <row r="157" spans="1:8" x14ac:dyDescent="0.2">
      <c r="A157" s="10">
        <v>4120</v>
      </c>
      <c r="B157" s="10" t="s">
        <v>2803</v>
      </c>
      <c r="C157" s="10">
        <v>4120</v>
      </c>
      <c r="D157" s="10" t="s">
        <v>2803</v>
      </c>
      <c r="E157" s="10" t="s">
        <v>1587</v>
      </c>
      <c r="G157" s="10">
        <v>6560</v>
      </c>
      <c r="H157" s="10" t="s">
        <v>2889</v>
      </c>
    </row>
    <row r="158" spans="1:8" x14ac:dyDescent="0.2">
      <c r="A158" s="10">
        <v>4160</v>
      </c>
      <c r="B158" s="10" t="s">
        <v>2804</v>
      </c>
      <c r="C158" s="10">
        <v>4160</v>
      </c>
      <c r="D158" s="10" t="s">
        <v>2804</v>
      </c>
      <c r="E158" s="10" t="s">
        <v>1609</v>
      </c>
      <c r="G158" s="10">
        <v>6570</v>
      </c>
      <c r="H158" s="10" t="s">
        <v>2890</v>
      </c>
    </row>
    <row r="159" spans="1:8" x14ac:dyDescent="0.2">
      <c r="A159" s="10">
        <v>4170</v>
      </c>
      <c r="B159" s="10" t="s">
        <v>2805</v>
      </c>
      <c r="C159" s="10">
        <v>4170</v>
      </c>
      <c r="D159" s="10" t="s">
        <v>2805</v>
      </c>
      <c r="E159" s="10" t="s">
        <v>1609</v>
      </c>
      <c r="G159" s="10">
        <v>6580</v>
      </c>
      <c r="H159" s="10" t="s">
        <v>2891</v>
      </c>
    </row>
    <row r="160" spans="1:8" x14ac:dyDescent="0.2">
      <c r="A160" s="10">
        <v>4180</v>
      </c>
      <c r="B160" s="10" t="s">
        <v>2806</v>
      </c>
      <c r="C160" s="10">
        <v>4180</v>
      </c>
      <c r="D160" s="10" t="s">
        <v>2806</v>
      </c>
      <c r="E160" s="10" t="s">
        <v>1609</v>
      </c>
      <c r="G160" s="10">
        <v>6600</v>
      </c>
      <c r="H160" s="10" t="s">
        <v>366</v>
      </c>
    </row>
    <row r="161" spans="1:8" hidden="1" x14ac:dyDescent="0.2">
      <c r="A161" s="10">
        <v>4190</v>
      </c>
      <c r="B161" s="10" t="s">
        <v>2807</v>
      </c>
      <c r="C161" s="10" t="e">
        <v>#N/A</v>
      </c>
      <c r="D161" s="10" t="e">
        <v>#N/A</v>
      </c>
      <c r="E161" s="10" t="e">
        <v>#N/A</v>
      </c>
      <c r="G161" s="10">
        <v>6610</v>
      </c>
      <c r="H161" s="10" t="s">
        <v>377</v>
      </c>
    </row>
    <row r="162" spans="1:8" x14ac:dyDescent="0.2">
      <c r="A162" s="10">
        <v>4200</v>
      </c>
      <c r="B162" s="10" t="s">
        <v>5</v>
      </c>
      <c r="C162" s="10">
        <v>4200</v>
      </c>
      <c r="D162" s="10" t="s">
        <v>3430</v>
      </c>
      <c r="E162" s="10" t="s">
        <v>1609</v>
      </c>
      <c r="G162" s="10">
        <v>6620</v>
      </c>
      <c r="H162" s="10" t="s">
        <v>2892</v>
      </c>
    </row>
    <row r="163" spans="1:8" x14ac:dyDescent="0.2">
      <c r="A163" s="10">
        <v>4210</v>
      </c>
      <c r="B163" s="10" t="s">
        <v>1016</v>
      </c>
      <c r="C163" s="10">
        <v>4210</v>
      </c>
      <c r="D163" s="10" t="s">
        <v>3431</v>
      </c>
      <c r="E163" s="10" t="s">
        <v>1609</v>
      </c>
      <c r="G163" s="10">
        <v>6630</v>
      </c>
      <c r="H163" s="10" t="s">
        <v>2893</v>
      </c>
    </row>
    <row r="164" spans="1:8" x14ac:dyDescent="0.2">
      <c r="A164" s="10">
        <v>4220</v>
      </c>
      <c r="B164" s="10" t="s">
        <v>1947</v>
      </c>
      <c r="C164" s="10">
        <v>4220</v>
      </c>
      <c r="D164" s="10" t="s">
        <v>1947</v>
      </c>
      <c r="E164" s="10" t="s">
        <v>1609</v>
      </c>
      <c r="G164" s="10">
        <v>6640</v>
      </c>
      <c r="H164" s="10" t="s">
        <v>2894</v>
      </c>
    </row>
    <row r="165" spans="1:8" x14ac:dyDescent="0.2">
      <c r="A165" s="10">
        <v>4230</v>
      </c>
      <c r="B165" s="10" t="s">
        <v>1752</v>
      </c>
      <c r="C165" s="10">
        <v>4230</v>
      </c>
      <c r="D165" s="10" t="s">
        <v>3433</v>
      </c>
      <c r="E165" s="10" t="s">
        <v>1609</v>
      </c>
      <c r="G165" s="10">
        <v>6650</v>
      </c>
      <c r="H165" s="10" t="s">
        <v>2895</v>
      </c>
    </row>
    <row r="166" spans="1:8" x14ac:dyDescent="0.2">
      <c r="A166" s="10">
        <v>4250</v>
      </c>
      <c r="B166" s="10" t="s">
        <v>2808</v>
      </c>
      <c r="C166" s="10">
        <v>4250</v>
      </c>
      <c r="D166" s="10" t="s">
        <v>2808</v>
      </c>
      <c r="E166" s="10" t="s">
        <v>1642</v>
      </c>
      <c r="G166" s="10">
        <v>6670</v>
      </c>
      <c r="H166" s="10" t="s">
        <v>2897</v>
      </c>
    </row>
    <row r="167" spans="1:8" hidden="1" x14ac:dyDescent="0.2">
      <c r="A167" s="10">
        <v>4251</v>
      </c>
      <c r="B167" s="10" t="s">
        <v>2809</v>
      </c>
      <c r="C167" s="10" t="e">
        <v>#N/A</v>
      </c>
      <c r="D167" s="10" t="e">
        <v>#N/A</v>
      </c>
      <c r="E167" s="10" t="e">
        <v>#N/A</v>
      </c>
      <c r="G167" s="10">
        <v>6720</v>
      </c>
      <c r="H167" s="10" t="s">
        <v>2900</v>
      </c>
    </row>
    <row r="168" spans="1:8" x14ac:dyDescent="0.2">
      <c r="A168" s="10">
        <v>4260</v>
      </c>
      <c r="B168" s="10" t="s">
        <v>2810</v>
      </c>
      <c r="C168" s="10">
        <v>4260</v>
      </c>
      <c r="D168" s="10" t="s">
        <v>2810</v>
      </c>
      <c r="E168" s="10" t="s">
        <v>1642</v>
      </c>
      <c r="G168" s="10">
        <v>6740</v>
      </c>
      <c r="H168" s="10" t="s">
        <v>489</v>
      </c>
    </row>
    <row r="169" spans="1:8" hidden="1" x14ac:dyDescent="0.2">
      <c r="A169" s="10">
        <v>4270</v>
      </c>
      <c r="B169" s="10" t="s">
        <v>2811</v>
      </c>
      <c r="C169" s="10" t="e">
        <v>#N/A</v>
      </c>
      <c r="D169" s="10" t="e">
        <v>#N/A</v>
      </c>
      <c r="E169" s="10" t="e">
        <v>#N/A</v>
      </c>
      <c r="G169" s="10">
        <v>6750</v>
      </c>
      <c r="H169" s="10" t="s">
        <v>789</v>
      </c>
    </row>
    <row r="170" spans="1:8" hidden="1" x14ac:dyDescent="0.2">
      <c r="A170" s="10">
        <v>4300</v>
      </c>
      <c r="B170" s="10" t="s">
        <v>2812</v>
      </c>
      <c r="C170" s="10" t="e">
        <v>#N/A</v>
      </c>
      <c r="D170" s="10" t="e">
        <v>#N/A</v>
      </c>
      <c r="E170" s="10" t="e">
        <v>#N/A</v>
      </c>
      <c r="G170" s="10">
        <v>6760</v>
      </c>
      <c r="H170" s="10" t="s">
        <v>2902</v>
      </c>
    </row>
    <row r="171" spans="1:8" x14ac:dyDescent="0.2">
      <c r="A171" s="10">
        <v>4310</v>
      </c>
      <c r="B171" s="10" t="s">
        <v>2813</v>
      </c>
      <c r="C171" s="10">
        <v>4310</v>
      </c>
      <c r="D171" s="10" t="s">
        <v>2813</v>
      </c>
      <c r="E171" s="10" t="s">
        <v>1504</v>
      </c>
      <c r="G171" s="10">
        <v>6770</v>
      </c>
      <c r="H171" s="10" t="s">
        <v>2903</v>
      </c>
    </row>
    <row r="172" spans="1:8" x14ac:dyDescent="0.2">
      <c r="A172" s="10">
        <v>4320</v>
      </c>
      <c r="B172" s="10" t="s">
        <v>2814</v>
      </c>
      <c r="C172" s="10">
        <v>4320</v>
      </c>
      <c r="D172" s="10" t="s">
        <v>2814</v>
      </c>
      <c r="E172" s="10" t="s">
        <v>1642</v>
      </c>
      <c r="G172" s="10">
        <v>6780</v>
      </c>
      <c r="H172" s="10" t="s">
        <v>2904</v>
      </c>
    </row>
    <row r="173" spans="1:8" hidden="1" x14ac:dyDescent="0.2">
      <c r="A173" s="10">
        <v>4321</v>
      </c>
      <c r="B173" s="10" t="s">
        <v>2815</v>
      </c>
      <c r="C173" s="10" t="e">
        <v>#N/A</v>
      </c>
      <c r="D173" s="10" t="e">
        <v>#N/A</v>
      </c>
      <c r="E173" s="10" t="e">
        <v>#N/A</v>
      </c>
      <c r="G173" s="10">
        <v>6790</v>
      </c>
      <c r="H173" s="10" t="s">
        <v>2905</v>
      </c>
    </row>
    <row r="174" spans="1:8" x14ac:dyDescent="0.2">
      <c r="A174" s="10">
        <v>4330</v>
      </c>
      <c r="B174" s="10" t="s">
        <v>2816</v>
      </c>
      <c r="C174" s="10">
        <v>4330</v>
      </c>
      <c r="D174" s="10" t="s">
        <v>2816</v>
      </c>
      <c r="E174" s="10" t="s">
        <v>576</v>
      </c>
      <c r="G174" s="10">
        <v>6810</v>
      </c>
      <c r="H174" s="10" t="s">
        <v>2906</v>
      </c>
    </row>
    <row r="175" spans="1:8" hidden="1" x14ac:dyDescent="0.2">
      <c r="A175" s="10">
        <v>4331</v>
      </c>
      <c r="B175" s="10" t="s">
        <v>2817</v>
      </c>
      <c r="C175" s="10" t="e">
        <v>#N/A</v>
      </c>
      <c r="D175" s="10" t="e">
        <v>#N/A</v>
      </c>
      <c r="E175" s="10" t="e">
        <v>#N/A</v>
      </c>
      <c r="G175" s="10">
        <v>7000</v>
      </c>
      <c r="H175" s="10" t="s">
        <v>2907</v>
      </c>
    </row>
    <row r="176" spans="1:8" x14ac:dyDescent="0.2">
      <c r="A176" s="10">
        <v>4340</v>
      </c>
      <c r="B176" s="10" t="s">
        <v>2818</v>
      </c>
      <c r="C176" s="10">
        <v>4340</v>
      </c>
      <c r="D176" s="10" t="s">
        <v>2818</v>
      </c>
      <c r="E176" s="10" t="s">
        <v>1642</v>
      </c>
      <c r="G176" s="10">
        <v>7010</v>
      </c>
      <c r="H176" s="10" t="s">
        <v>2908</v>
      </c>
    </row>
    <row r="177" spans="1:8" x14ac:dyDescent="0.2">
      <c r="A177" s="10">
        <v>4350</v>
      </c>
      <c r="B177" s="10" t="s">
        <v>2819</v>
      </c>
      <c r="C177" s="10">
        <v>4350</v>
      </c>
      <c r="D177" s="10" t="s">
        <v>2819</v>
      </c>
      <c r="E177" s="10" t="s">
        <v>863</v>
      </c>
      <c r="G177" s="10">
        <v>7030</v>
      </c>
      <c r="H177" s="10" t="s">
        <v>2911</v>
      </c>
    </row>
    <row r="178" spans="1:8" x14ac:dyDescent="0.2">
      <c r="A178" s="10">
        <v>4360</v>
      </c>
      <c r="B178" s="10" t="s">
        <v>2820</v>
      </c>
      <c r="C178" s="10">
        <v>4360</v>
      </c>
      <c r="D178" s="10" t="s">
        <v>2820</v>
      </c>
      <c r="E178" s="10" t="s">
        <v>1662</v>
      </c>
      <c r="G178" s="10">
        <v>7040</v>
      </c>
      <c r="H178" s="10" t="s">
        <v>2912</v>
      </c>
    </row>
    <row r="179" spans="1:8" x14ac:dyDescent="0.2">
      <c r="A179" s="10">
        <v>4380</v>
      </c>
      <c r="B179" s="10" t="s">
        <v>2821</v>
      </c>
      <c r="C179" s="10">
        <v>4380</v>
      </c>
      <c r="D179" s="10" t="s">
        <v>2821</v>
      </c>
      <c r="E179" s="10" t="s">
        <v>1660</v>
      </c>
      <c r="G179" s="10">
        <v>7050</v>
      </c>
      <c r="H179" s="10" t="s">
        <v>2913</v>
      </c>
    </row>
    <row r="180" spans="1:8" hidden="1" x14ac:dyDescent="0.2">
      <c r="A180" s="10">
        <v>4390</v>
      </c>
      <c r="B180" s="10" t="s">
        <v>2822</v>
      </c>
      <c r="C180" s="10" t="e">
        <v>#N/A</v>
      </c>
      <c r="D180" s="10" t="e">
        <v>#N/A</v>
      </c>
      <c r="E180" s="10" t="e">
        <v>#N/A</v>
      </c>
      <c r="G180" s="10">
        <v>7230</v>
      </c>
      <c r="H180" s="10" t="s">
        <v>2916</v>
      </c>
    </row>
    <row r="181" spans="1:8" x14ac:dyDescent="0.2">
      <c r="A181" s="10">
        <v>4400</v>
      </c>
      <c r="B181" s="10" t="s">
        <v>1948</v>
      </c>
      <c r="C181" s="10">
        <v>4400</v>
      </c>
      <c r="D181" s="10" t="s">
        <v>1948</v>
      </c>
      <c r="E181" s="10" t="s">
        <v>1563</v>
      </c>
      <c r="G181" s="10">
        <v>7260</v>
      </c>
      <c r="H181" s="10" t="s">
        <v>2917</v>
      </c>
    </row>
    <row r="182" spans="1:8" x14ac:dyDescent="0.2">
      <c r="A182" s="10">
        <v>4410</v>
      </c>
      <c r="B182" s="10" t="s">
        <v>1950</v>
      </c>
      <c r="C182" s="10">
        <v>4410</v>
      </c>
      <c r="D182" s="10" t="s">
        <v>1950</v>
      </c>
      <c r="E182" s="10" t="s">
        <v>1563</v>
      </c>
      <c r="G182" s="10">
        <v>7270</v>
      </c>
      <c r="H182" s="10" t="s">
        <v>229</v>
      </c>
    </row>
    <row r="183" spans="1:8" x14ac:dyDescent="0.2">
      <c r="A183" s="10">
        <v>4411</v>
      </c>
      <c r="B183" s="10" t="s">
        <v>1949</v>
      </c>
      <c r="C183" s="10">
        <v>4411</v>
      </c>
      <c r="D183" s="10" t="s">
        <v>1949</v>
      </c>
      <c r="E183" s="10" t="s">
        <v>1563</v>
      </c>
      <c r="G183" s="10">
        <v>7320</v>
      </c>
      <c r="H183" s="10" t="s">
        <v>2919</v>
      </c>
    </row>
    <row r="184" spans="1:8" x14ac:dyDescent="0.2">
      <c r="A184" s="10">
        <v>4412</v>
      </c>
      <c r="B184" s="10" t="s">
        <v>1951</v>
      </c>
      <c r="C184" s="10">
        <v>4412</v>
      </c>
      <c r="D184" s="10" t="s">
        <v>1951</v>
      </c>
      <c r="E184" s="10" t="s">
        <v>1563</v>
      </c>
      <c r="G184" s="10">
        <v>7340</v>
      </c>
      <c r="H184" s="10" t="s">
        <v>2920</v>
      </c>
    </row>
    <row r="185" spans="1:8" x14ac:dyDescent="0.2">
      <c r="A185" s="10">
        <v>4413</v>
      </c>
      <c r="B185" s="10" t="s">
        <v>2823</v>
      </c>
      <c r="C185" s="10">
        <v>4413</v>
      </c>
      <c r="D185" s="10" t="s">
        <v>3440</v>
      </c>
      <c r="E185" s="10" t="s">
        <v>1563</v>
      </c>
      <c r="G185" s="10">
        <v>7400</v>
      </c>
      <c r="H185" s="10" t="s">
        <v>231</v>
      </c>
    </row>
    <row r="186" spans="1:8" x14ac:dyDescent="0.2">
      <c r="A186" s="10">
        <v>4420</v>
      </c>
      <c r="B186" s="10" t="s">
        <v>1952</v>
      </c>
      <c r="C186" s="10">
        <v>4420</v>
      </c>
      <c r="D186" s="10" t="s">
        <v>1952</v>
      </c>
      <c r="E186" s="10" t="s">
        <v>1563</v>
      </c>
      <c r="G186" s="10">
        <v>7420</v>
      </c>
      <c r="H186" s="10" t="s">
        <v>232</v>
      </c>
    </row>
    <row r="187" spans="1:8" x14ac:dyDescent="0.2">
      <c r="A187" s="10">
        <v>4440</v>
      </c>
      <c r="B187" s="10" t="s">
        <v>2824</v>
      </c>
      <c r="C187" s="10">
        <v>4440</v>
      </c>
      <c r="D187" s="10" t="s">
        <v>2824</v>
      </c>
      <c r="E187" s="10" t="s">
        <v>1563</v>
      </c>
      <c r="G187" s="10">
        <v>7430</v>
      </c>
      <c r="H187" s="10" t="s">
        <v>2922</v>
      </c>
    </row>
    <row r="188" spans="1:8" x14ac:dyDescent="0.2">
      <c r="A188" s="10">
        <v>4460</v>
      </c>
      <c r="B188" s="10" t="s">
        <v>2825</v>
      </c>
      <c r="C188" s="10">
        <v>4460</v>
      </c>
      <c r="D188" s="10" t="s">
        <v>2825</v>
      </c>
      <c r="E188" s="10" t="s">
        <v>1563</v>
      </c>
      <c r="G188" s="10">
        <v>7450</v>
      </c>
      <c r="H188" s="10" t="s">
        <v>2923</v>
      </c>
    </row>
    <row r="189" spans="1:8" x14ac:dyDescent="0.2">
      <c r="A189" s="10">
        <v>4470</v>
      </c>
      <c r="B189" s="10" t="s">
        <v>1159</v>
      </c>
      <c r="C189" s="10">
        <v>4470</v>
      </c>
      <c r="D189" s="10" t="s">
        <v>1159</v>
      </c>
      <c r="E189" s="10" t="s">
        <v>1563</v>
      </c>
      <c r="G189" s="10">
        <v>7500</v>
      </c>
      <c r="H189" s="10" t="s">
        <v>1888</v>
      </c>
    </row>
    <row r="190" spans="1:8" x14ac:dyDescent="0.2">
      <c r="A190" s="10">
        <v>4480</v>
      </c>
      <c r="B190" s="10" t="s">
        <v>1953</v>
      </c>
      <c r="C190" s="10">
        <v>4480</v>
      </c>
      <c r="D190" s="10" t="s">
        <v>1953</v>
      </c>
      <c r="E190" s="10" t="s">
        <v>1563</v>
      </c>
      <c r="G190" s="10">
        <v>7510</v>
      </c>
      <c r="H190" s="10" t="s">
        <v>2924</v>
      </c>
    </row>
    <row r="191" spans="1:8" x14ac:dyDescent="0.2">
      <c r="A191" s="10">
        <v>4490</v>
      </c>
      <c r="B191" s="10" t="s">
        <v>614</v>
      </c>
      <c r="C191" s="10">
        <v>4490</v>
      </c>
      <c r="D191" s="10" t="s">
        <v>614</v>
      </c>
      <c r="E191" s="10" t="s">
        <v>1668</v>
      </c>
      <c r="G191" s="10">
        <v>7550</v>
      </c>
      <c r="H191" s="10" t="s">
        <v>2928</v>
      </c>
    </row>
    <row r="192" spans="1:8" x14ac:dyDescent="0.2">
      <c r="A192" s="10">
        <v>4500</v>
      </c>
      <c r="B192" s="10" t="s">
        <v>2826</v>
      </c>
      <c r="C192" s="10">
        <v>4500</v>
      </c>
      <c r="D192" s="10" t="s">
        <v>2826</v>
      </c>
      <c r="E192" s="10" t="s">
        <v>1504</v>
      </c>
      <c r="G192" s="10">
        <v>7580</v>
      </c>
      <c r="H192" s="10" t="s">
        <v>2931</v>
      </c>
    </row>
    <row r="193" spans="1:8" x14ac:dyDescent="0.2">
      <c r="A193" s="10">
        <v>4520</v>
      </c>
      <c r="B193" s="10" t="s">
        <v>2827</v>
      </c>
      <c r="C193" s="10">
        <v>4520</v>
      </c>
      <c r="D193" s="10" t="s">
        <v>2827</v>
      </c>
      <c r="E193" s="10" t="s">
        <v>1654</v>
      </c>
      <c r="G193" s="10">
        <v>7800</v>
      </c>
      <c r="H193" s="10" t="s">
        <v>2932</v>
      </c>
    </row>
    <row r="194" spans="1:8" hidden="1" x14ac:dyDescent="0.2">
      <c r="A194" s="10">
        <v>4540</v>
      </c>
      <c r="B194" s="10" t="s">
        <v>2828</v>
      </c>
      <c r="C194" s="10" t="e">
        <v>#N/A</v>
      </c>
      <c r="D194" s="10" t="e">
        <v>#N/A</v>
      </c>
      <c r="E194" s="10" t="e">
        <v>#N/A</v>
      </c>
      <c r="G194" s="10">
        <v>7830</v>
      </c>
      <c r="H194" s="10" t="s">
        <v>2934</v>
      </c>
    </row>
    <row r="195" spans="1:8" x14ac:dyDescent="0.2">
      <c r="A195" s="10">
        <v>4550</v>
      </c>
      <c r="B195" s="10" t="s">
        <v>2829</v>
      </c>
      <c r="C195" s="10">
        <v>4550</v>
      </c>
      <c r="D195" s="10" t="s">
        <v>2829</v>
      </c>
      <c r="E195" s="10" t="s">
        <v>1504</v>
      </c>
      <c r="G195" s="10">
        <v>7850</v>
      </c>
      <c r="H195" s="10" t="s">
        <v>233</v>
      </c>
    </row>
    <row r="196" spans="1:8" x14ac:dyDescent="0.2">
      <c r="A196" s="10">
        <v>4560</v>
      </c>
      <c r="B196" s="10" t="s">
        <v>2830</v>
      </c>
      <c r="C196" s="10">
        <v>4560</v>
      </c>
      <c r="D196" s="10" t="s">
        <v>2830</v>
      </c>
      <c r="E196" s="10" t="s">
        <v>1504</v>
      </c>
    </row>
    <row r="197" spans="1:8" x14ac:dyDescent="0.2">
      <c r="A197" s="10">
        <v>4570</v>
      </c>
      <c r="B197" s="10" t="s">
        <v>2831</v>
      </c>
      <c r="C197" s="10">
        <v>4570</v>
      </c>
      <c r="D197" s="10" t="s">
        <v>2831</v>
      </c>
      <c r="E197" s="10" t="s">
        <v>1515</v>
      </c>
    </row>
    <row r="198" spans="1:8" x14ac:dyDescent="0.2">
      <c r="A198" s="10">
        <v>4580</v>
      </c>
      <c r="B198" s="10" t="s">
        <v>2832</v>
      </c>
      <c r="C198" s="10">
        <v>4580</v>
      </c>
      <c r="D198" s="10" t="s">
        <v>2832</v>
      </c>
      <c r="E198" s="10" t="s">
        <v>1515</v>
      </c>
    </row>
    <row r="199" spans="1:8" x14ac:dyDescent="0.2">
      <c r="A199" s="10">
        <v>4590</v>
      </c>
      <c r="B199" s="10" t="s">
        <v>2833</v>
      </c>
      <c r="C199" s="10">
        <v>4590</v>
      </c>
      <c r="D199" s="10" t="s">
        <v>2833</v>
      </c>
      <c r="E199" s="10" t="s">
        <v>1515</v>
      </c>
    </row>
    <row r="200" spans="1:8" x14ac:dyDescent="0.2">
      <c r="A200" s="10">
        <v>4600</v>
      </c>
      <c r="B200" s="10" t="s">
        <v>2834</v>
      </c>
      <c r="C200" s="10">
        <v>4600</v>
      </c>
      <c r="D200" s="10" t="s">
        <v>2834</v>
      </c>
      <c r="E200" s="10" t="s">
        <v>1515</v>
      </c>
    </row>
    <row r="201" spans="1:8" x14ac:dyDescent="0.2">
      <c r="A201" s="10">
        <v>4610</v>
      </c>
      <c r="B201" s="10" t="s">
        <v>2835</v>
      </c>
      <c r="C201" s="10">
        <v>4610</v>
      </c>
      <c r="D201" s="10" t="s">
        <v>2835</v>
      </c>
      <c r="E201" s="10" t="s">
        <v>1515</v>
      </c>
    </row>
    <row r="202" spans="1:8" x14ac:dyDescent="0.2">
      <c r="A202" s="10">
        <v>4620</v>
      </c>
      <c r="B202" s="10" t="s">
        <v>217</v>
      </c>
      <c r="C202" s="10">
        <v>4620</v>
      </c>
      <c r="D202" s="10" t="s">
        <v>217</v>
      </c>
      <c r="E202" s="10" t="s">
        <v>1515</v>
      </c>
    </row>
    <row r="203" spans="1:8" x14ac:dyDescent="0.2">
      <c r="A203" s="10">
        <v>4630</v>
      </c>
      <c r="B203" s="10" t="s">
        <v>2836</v>
      </c>
      <c r="C203" s="10">
        <v>4630</v>
      </c>
      <c r="D203" s="10" t="s">
        <v>2836</v>
      </c>
      <c r="E203" s="10" t="s">
        <v>1515</v>
      </c>
    </row>
    <row r="204" spans="1:8" x14ac:dyDescent="0.2">
      <c r="A204" s="10">
        <v>4640</v>
      </c>
      <c r="B204" s="10" t="s">
        <v>2837</v>
      </c>
      <c r="C204" s="10">
        <v>4640</v>
      </c>
      <c r="D204" s="10" t="s">
        <v>2837</v>
      </c>
      <c r="E204" s="10" t="s">
        <v>1515</v>
      </c>
    </row>
    <row r="205" spans="1:8" hidden="1" x14ac:dyDescent="0.2">
      <c r="A205" s="10">
        <v>4650</v>
      </c>
      <c r="B205" s="10" t="s">
        <v>2838</v>
      </c>
      <c r="C205" s="10" t="e">
        <v>#N/A</v>
      </c>
      <c r="D205" s="10" t="e">
        <v>#N/A</v>
      </c>
      <c r="E205" s="10" t="e">
        <v>#N/A</v>
      </c>
    </row>
    <row r="206" spans="1:8" x14ac:dyDescent="0.2">
      <c r="A206" s="10">
        <v>4660</v>
      </c>
      <c r="B206" s="10" t="s">
        <v>1954</v>
      </c>
      <c r="C206" s="10">
        <v>4660</v>
      </c>
      <c r="D206" s="10" t="s">
        <v>3449</v>
      </c>
      <c r="E206" s="10" t="s">
        <v>1515</v>
      </c>
    </row>
    <row r="207" spans="1:8" hidden="1" x14ac:dyDescent="0.2">
      <c r="A207" s="10">
        <v>4670</v>
      </c>
      <c r="B207" s="10" t="s">
        <v>2839</v>
      </c>
      <c r="C207" s="10" t="e">
        <v>#N/A</v>
      </c>
      <c r="D207" s="10" t="e">
        <v>#N/A</v>
      </c>
      <c r="E207" s="10" t="e">
        <v>#N/A</v>
      </c>
    </row>
    <row r="208" spans="1:8" x14ac:dyDescent="0.2">
      <c r="A208" s="10">
        <v>4680</v>
      </c>
      <c r="B208" s="10" t="s">
        <v>2840</v>
      </c>
      <c r="C208" s="10">
        <v>4680</v>
      </c>
      <c r="D208" s="10" t="s">
        <v>2840</v>
      </c>
      <c r="E208" s="10" t="s">
        <v>1515</v>
      </c>
    </row>
    <row r="209" spans="1:5" x14ac:dyDescent="0.2">
      <c r="A209" s="10">
        <v>4690</v>
      </c>
      <c r="B209" s="10" t="s">
        <v>2841</v>
      </c>
      <c r="C209" s="10">
        <v>4690</v>
      </c>
      <c r="D209" s="10" t="s">
        <v>2841</v>
      </c>
      <c r="E209" s="10" t="s">
        <v>1515</v>
      </c>
    </row>
    <row r="210" spans="1:5" x14ac:dyDescent="0.2">
      <c r="A210" s="10">
        <v>4700</v>
      </c>
      <c r="B210" s="10" t="s">
        <v>2842</v>
      </c>
      <c r="C210" s="10">
        <v>4700</v>
      </c>
      <c r="D210" s="10" t="s">
        <v>2842</v>
      </c>
      <c r="E210" s="10" t="s">
        <v>1515</v>
      </c>
    </row>
    <row r="211" spans="1:5" hidden="1" x14ac:dyDescent="0.2">
      <c r="A211" s="10">
        <v>4720</v>
      </c>
      <c r="B211" s="10" t="s">
        <v>2843</v>
      </c>
      <c r="C211" s="10" t="e">
        <v>#N/A</v>
      </c>
      <c r="D211" s="10" t="e">
        <v>#N/A</v>
      </c>
      <c r="E211" s="10" t="e">
        <v>#N/A</v>
      </c>
    </row>
    <row r="212" spans="1:5" hidden="1" x14ac:dyDescent="0.2">
      <c r="A212" s="10">
        <v>4730</v>
      </c>
      <c r="B212" s="10" t="s">
        <v>2844</v>
      </c>
      <c r="C212" s="10" t="e">
        <v>#N/A</v>
      </c>
      <c r="D212" s="10" t="e">
        <v>#N/A</v>
      </c>
      <c r="E212" s="10" t="e">
        <v>#N/A</v>
      </c>
    </row>
    <row r="213" spans="1:5" x14ac:dyDescent="0.2">
      <c r="A213" s="10">
        <v>4740</v>
      </c>
      <c r="B213" s="10" t="s">
        <v>2845</v>
      </c>
      <c r="C213" s="10">
        <v>4740</v>
      </c>
      <c r="D213" s="10" t="s">
        <v>2845</v>
      </c>
      <c r="E213" s="10" t="s">
        <v>1504</v>
      </c>
    </row>
    <row r="214" spans="1:5" hidden="1" x14ac:dyDescent="0.2">
      <c r="A214" s="10">
        <v>4750</v>
      </c>
      <c r="B214" s="10" t="s">
        <v>2846</v>
      </c>
      <c r="C214" s="10" t="e">
        <v>#N/A</v>
      </c>
      <c r="D214" s="10" t="e">
        <v>#N/A</v>
      </c>
      <c r="E214" s="10" t="e">
        <v>#N/A</v>
      </c>
    </row>
    <row r="215" spans="1:5" hidden="1" x14ac:dyDescent="0.2">
      <c r="A215" s="10">
        <v>4760</v>
      </c>
      <c r="B215" s="10" t="s">
        <v>2847</v>
      </c>
      <c r="C215" s="10" t="e">
        <v>#N/A</v>
      </c>
      <c r="D215" s="10" t="e">
        <v>#N/A</v>
      </c>
      <c r="E215" s="10" t="e">
        <v>#N/A</v>
      </c>
    </row>
    <row r="216" spans="1:5" x14ac:dyDescent="0.2">
      <c r="A216" s="10">
        <v>4800</v>
      </c>
      <c r="B216" s="10" t="s">
        <v>2848</v>
      </c>
      <c r="C216" s="10">
        <v>4800</v>
      </c>
      <c r="D216" s="10" t="s">
        <v>2848</v>
      </c>
      <c r="E216" s="10" t="s">
        <v>1543</v>
      </c>
    </row>
    <row r="217" spans="1:5" x14ac:dyDescent="0.2">
      <c r="A217" s="10">
        <v>4810</v>
      </c>
      <c r="B217" s="10" t="s">
        <v>2849</v>
      </c>
      <c r="C217" s="10">
        <v>4810</v>
      </c>
      <c r="D217" s="10" t="s">
        <v>2849</v>
      </c>
      <c r="E217" s="10" t="s">
        <v>1543</v>
      </c>
    </row>
    <row r="218" spans="1:5" x14ac:dyDescent="0.2">
      <c r="A218" s="10">
        <v>4811</v>
      </c>
      <c r="B218" s="10" t="s">
        <v>2850</v>
      </c>
      <c r="C218" s="10">
        <v>4811</v>
      </c>
      <c r="D218" s="10" t="s">
        <v>2850</v>
      </c>
      <c r="E218" s="10" t="s">
        <v>1543</v>
      </c>
    </row>
    <row r="219" spans="1:5" x14ac:dyDescent="0.2">
      <c r="A219" s="10">
        <v>4812</v>
      </c>
      <c r="B219" s="10" t="s">
        <v>2851</v>
      </c>
      <c r="C219" s="10">
        <v>4812</v>
      </c>
      <c r="D219" s="10" t="s">
        <v>2851</v>
      </c>
      <c r="E219" s="10" t="s">
        <v>1543</v>
      </c>
    </row>
    <row r="220" spans="1:5" x14ac:dyDescent="0.2">
      <c r="A220" s="10">
        <v>4820</v>
      </c>
      <c r="B220" s="10" t="s">
        <v>1955</v>
      </c>
      <c r="C220" s="10">
        <v>4820</v>
      </c>
      <c r="D220" s="10" t="s">
        <v>1955</v>
      </c>
      <c r="E220" s="10" t="s">
        <v>1543</v>
      </c>
    </row>
    <row r="221" spans="1:5" x14ac:dyDescent="0.2">
      <c r="A221" s="10">
        <v>4840</v>
      </c>
      <c r="B221" s="10" t="s">
        <v>2852</v>
      </c>
      <c r="C221" s="10">
        <v>4840</v>
      </c>
      <c r="D221" s="10" t="s">
        <v>2852</v>
      </c>
      <c r="E221" s="10" t="s">
        <v>1543</v>
      </c>
    </row>
    <row r="222" spans="1:5" x14ac:dyDescent="0.2">
      <c r="A222" s="10">
        <v>4860</v>
      </c>
      <c r="B222" s="10" t="s">
        <v>2853</v>
      </c>
      <c r="C222" s="10">
        <v>4860</v>
      </c>
      <c r="D222" s="10" t="s">
        <v>2853</v>
      </c>
      <c r="E222" s="10" t="s">
        <v>1543</v>
      </c>
    </row>
    <row r="223" spans="1:5" x14ac:dyDescent="0.2">
      <c r="A223" s="10">
        <v>4880</v>
      </c>
      <c r="B223" s="10" t="s">
        <v>2854</v>
      </c>
      <c r="C223" s="10">
        <v>4880</v>
      </c>
      <c r="D223" s="10" t="s">
        <v>2854</v>
      </c>
      <c r="E223" s="10" t="s">
        <v>1543</v>
      </c>
    </row>
    <row r="224" spans="1:5" x14ac:dyDescent="0.2">
      <c r="A224" s="10">
        <v>4900</v>
      </c>
      <c r="B224" s="10" t="s">
        <v>2855</v>
      </c>
      <c r="C224" s="10">
        <v>4900</v>
      </c>
      <c r="D224" s="10" t="s">
        <v>2855</v>
      </c>
      <c r="E224" s="10" t="s">
        <v>1598</v>
      </c>
    </row>
    <row r="225" spans="1:5" x14ac:dyDescent="0.2">
      <c r="A225" s="10">
        <v>4910</v>
      </c>
      <c r="B225" s="10" t="s">
        <v>2856</v>
      </c>
      <c r="C225" s="10">
        <v>4910</v>
      </c>
      <c r="D225" s="10" t="s">
        <v>2856</v>
      </c>
      <c r="E225" s="10" t="s">
        <v>1598</v>
      </c>
    </row>
    <row r="226" spans="1:5" x14ac:dyDescent="0.2">
      <c r="A226" s="10">
        <v>4920</v>
      </c>
      <c r="B226" s="10" t="s">
        <v>1956</v>
      </c>
      <c r="C226" s="10">
        <v>4920</v>
      </c>
      <c r="D226" s="10" t="s">
        <v>1956</v>
      </c>
      <c r="E226" s="10" t="s">
        <v>1598</v>
      </c>
    </row>
    <row r="227" spans="1:5" x14ac:dyDescent="0.2">
      <c r="A227" s="10">
        <v>4940</v>
      </c>
      <c r="B227" s="10" t="s">
        <v>2857</v>
      </c>
      <c r="C227" s="10">
        <v>4940</v>
      </c>
      <c r="D227" s="10" t="s">
        <v>2857</v>
      </c>
      <c r="E227" s="10" t="s">
        <v>1515</v>
      </c>
    </row>
    <row r="228" spans="1:5" x14ac:dyDescent="0.2">
      <c r="A228" s="10">
        <v>4950</v>
      </c>
      <c r="B228" s="10" t="s">
        <v>2858</v>
      </c>
      <c r="C228" s="10">
        <v>4950</v>
      </c>
      <c r="D228" s="10" t="s">
        <v>2858</v>
      </c>
      <c r="E228" s="10" t="s">
        <v>1598</v>
      </c>
    </row>
    <row r="229" spans="1:5" x14ac:dyDescent="0.2">
      <c r="A229" s="10">
        <v>4960</v>
      </c>
      <c r="B229" s="10" t="s">
        <v>2859</v>
      </c>
      <c r="C229" s="10">
        <v>4960</v>
      </c>
      <c r="D229" s="10" t="s">
        <v>2859</v>
      </c>
      <c r="E229" s="10" t="s">
        <v>1598</v>
      </c>
    </row>
    <row r="230" spans="1:5" x14ac:dyDescent="0.2">
      <c r="A230" s="10">
        <v>4970</v>
      </c>
      <c r="B230" s="10" t="s">
        <v>2860</v>
      </c>
      <c r="C230" s="10">
        <v>4970</v>
      </c>
      <c r="D230" s="10" t="s">
        <v>2860</v>
      </c>
      <c r="E230" s="10" t="s">
        <v>1598</v>
      </c>
    </row>
    <row r="231" spans="1:5" x14ac:dyDescent="0.2">
      <c r="A231" s="10">
        <v>4980</v>
      </c>
      <c r="B231" s="10" t="s">
        <v>2861</v>
      </c>
      <c r="C231" s="10">
        <v>4980</v>
      </c>
      <c r="D231" s="10" t="s">
        <v>2861</v>
      </c>
      <c r="E231" s="10" t="s">
        <v>1598</v>
      </c>
    </row>
    <row r="232" spans="1:5" x14ac:dyDescent="0.2">
      <c r="A232" s="10">
        <v>4990</v>
      </c>
      <c r="B232" s="10" t="s">
        <v>2862</v>
      </c>
      <c r="C232" s="10">
        <v>4990</v>
      </c>
      <c r="D232" s="10" t="s">
        <v>2862</v>
      </c>
      <c r="E232" s="10" t="s">
        <v>1598</v>
      </c>
    </row>
    <row r="233" spans="1:5" x14ac:dyDescent="0.2">
      <c r="A233" s="10">
        <v>5000</v>
      </c>
      <c r="B233" s="10" t="s">
        <v>2863</v>
      </c>
      <c r="C233" s="10">
        <v>5000</v>
      </c>
      <c r="D233" s="10" t="s">
        <v>2863</v>
      </c>
      <c r="E233" s="10" t="s">
        <v>1554</v>
      </c>
    </row>
    <row r="234" spans="1:5" x14ac:dyDescent="0.2">
      <c r="A234" s="10">
        <v>5020</v>
      </c>
      <c r="B234" s="10" t="s">
        <v>2864</v>
      </c>
      <c r="C234" s="10">
        <v>5020</v>
      </c>
      <c r="D234" s="10" t="s">
        <v>2864</v>
      </c>
      <c r="E234" s="10" t="s">
        <v>1554</v>
      </c>
    </row>
    <row r="235" spans="1:5" x14ac:dyDescent="0.2">
      <c r="A235" s="10">
        <v>5030</v>
      </c>
      <c r="B235" s="10" t="s">
        <v>2865</v>
      </c>
      <c r="C235" s="10">
        <v>5030</v>
      </c>
      <c r="D235" s="10" t="s">
        <v>2865</v>
      </c>
      <c r="E235" s="10" t="s">
        <v>1554</v>
      </c>
    </row>
    <row r="236" spans="1:5" x14ac:dyDescent="0.2">
      <c r="A236" s="10">
        <v>5040</v>
      </c>
      <c r="B236" s="10" t="s">
        <v>2866</v>
      </c>
      <c r="C236" s="10">
        <v>5040</v>
      </c>
      <c r="D236" s="10" t="s">
        <v>2866</v>
      </c>
      <c r="E236" s="10" t="s">
        <v>1576</v>
      </c>
    </row>
    <row r="237" spans="1:5" x14ac:dyDescent="0.2">
      <c r="A237" s="10">
        <v>5060</v>
      </c>
      <c r="B237" s="10" t="s">
        <v>2867</v>
      </c>
      <c r="C237" s="10">
        <v>5060</v>
      </c>
      <c r="D237" s="10" t="s">
        <v>2867</v>
      </c>
      <c r="E237" s="10" t="s">
        <v>1576</v>
      </c>
    </row>
    <row r="238" spans="1:5" x14ac:dyDescent="0.2">
      <c r="A238" s="10">
        <v>5080</v>
      </c>
      <c r="B238" s="10" t="s">
        <v>2868</v>
      </c>
      <c r="C238" s="10">
        <v>5080</v>
      </c>
      <c r="D238" s="10" t="s">
        <v>2868</v>
      </c>
      <c r="E238" s="10" t="s">
        <v>1576</v>
      </c>
    </row>
    <row r="239" spans="1:5" x14ac:dyDescent="0.2">
      <c r="A239" s="10">
        <v>5100</v>
      </c>
      <c r="B239" s="10" t="s">
        <v>2869</v>
      </c>
      <c r="C239" s="10">
        <v>5100</v>
      </c>
      <c r="D239" s="10" t="s">
        <v>2869</v>
      </c>
      <c r="E239" s="10" t="s">
        <v>1576</v>
      </c>
    </row>
    <row r="240" spans="1:5" x14ac:dyDescent="0.2">
      <c r="A240" s="10">
        <v>5110</v>
      </c>
      <c r="B240" s="10" t="s">
        <v>2870</v>
      </c>
      <c r="C240" s="10">
        <v>5110</v>
      </c>
      <c r="D240" s="10" t="s">
        <v>2870</v>
      </c>
      <c r="E240" s="10" t="s">
        <v>1576</v>
      </c>
    </row>
    <row r="241" spans="1:5" hidden="1" x14ac:dyDescent="0.2">
      <c r="A241" s="10">
        <v>5130</v>
      </c>
      <c r="B241" s="10" t="s">
        <v>2871</v>
      </c>
      <c r="C241" s="10" t="e">
        <v>#N/A</v>
      </c>
      <c r="D241" s="10" t="e">
        <v>#N/A</v>
      </c>
      <c r="E241" s="10" t="e">
        <v>#N/A</v>
      </c>
    </row>
    <row r="242" spans="1:5" x14ac:dyDescent="0.2">
      <c r="A242" s="10">
        <v>5500</v>
      </c>
      <c r="B242" s="10" t="s">
        <v>405</v>
      </c>
      <c r="C242" s="10">
        <v>5500</v>
      </c>
      <c r="D242" s="10" t="s">
        <v>405</v>
      </c>
      <c r="E242" s="10" t="s">
        <v>1504</v>
      </c>
    </row>
    <row r="243" spans="1:5" x14ac:dyDescent="0.2">
      <c r="A243" s="10">
        <v>5590</v>
      </c>
      <c r="B243" s="10" t="s">
        <v>4</v>
      </c>
      <c r="C243" s="10">
        <v>5590</v>
      </c>
      <c r="D243" s="10" t="s">
        <v>3459</v>
      </c>
      <c r="E243" s="10" t="s">
        <v>1668</v>
      </c>
    </row>
    <row r="244" spans="1:5" x14ac:dyDescent="0.2">
      <c r="A244" s="10">
        <v>6020</v>
      </c>
      <c r="B244" s="10" t="s">
        <v>218</v>
      </c>
      <c r="C244" s="10">
        <v>6020</v>
      </c>
      <c r="D244" s="10" t="s">
        <v>218</v>
      </c>
      <c r="E244" s="10" t="s">
        <v>1535</v>
      </c>
    </row>
    <row r="245" spans="1:5" x14ac:dyDescent="0.2">
      <c r="A245" s="10">
        <v>6040</v>
      </c>
      <c r="B245" s="10" t="s">
        <v>2872</v>
      </c>
      <c r="C245" s="10">
        <v>6040</v>
      </c>
      <c r="D245" s="10" t="s">
        <v>2872</v>
      </c>
      <c r="E245" s="10" t="s">
        <v>1535</v>
      </c>
    </row>
    <row r="246" spans="1:5" x14ac:dyDescent="0.2">
      <c r="A246" s="10">
        <v>6100</v>
      </c>
      <c r="B246" s="10" t="s">
        <v>2873</v>
      </c>
      <c r="C246" s="10">
        <v>6100</v>
      </c>
      <c r="D246" s="10" t="s">
        <v>2873</v>
      </c>
      <c r="E246" s="10" t="s">
        <v>1563</v>
      </c>
    </row>
    <row r="247" spans="1:5" x14ac:dyDescent="0.2">
      <c r="A247" s="10">
        <v>6110</v>
      </c>
      <c r="B247" s="10" t="s">
        <v>1957</v>
      </c>
      <c r="C247" s="10">
        <v>6110</v>
      </c>
      <c r="D247" s="10" t="s">
        <v>1957</v>
      </c>
      <c r="E247" s="10" t="s">
        <v>1309</v>
      </c>
    </row>
    <row r="248" spans="1:5" x14ac:dyDescent="0.2">
      <c r="A248" s="10">
        <v>6120</v>
      </c>
      <c r="B248" s="10" t="s">
        <v>2874</v>
      </c>
      <c r="C248" s="10">
        <v>6120</v>
      </c>
      <c r="D248" s="10" t="s">
        <v>2874</v>
      </c>
      <c r="E248" s="10" t="s">
        <v>1563</v>
      </c>
    </row>
    <row r="249" spans="1:5" x14ac:dyDescent="0.2">
      <c r="A249" s="10">
        <v>6200</v>
      </c>
      <c r="B249" s="10" t="s">
        <v>1958</v>
      </c>
      <c r="C249" s="10">
        <v>6200</v>
      </c>
      <c r="D249" s="10" t="s">
        <v>1958</v>
      </c>
      <c r="E249" s="10" t="s">
        <v>1563</v>
      </c>
    </row>
    <row r="250" spans="1:5" x14ac:dyDescent="0.2">
      <c r="A250" s="10">
        <v>6210</v>
      </c>
      <c r="B250" s="10" t="s">
        <v>2875</v>
      </c>
      <c r="C250" s="10">
        <v>6210</v>
      </c>
      <c r="D250" s="10" t="s">
        <v>2875</v>
      </c>
      <c r="E250" s="10" t="s">
        <v>1543</v>
      </c>
    </row>
    <row r="251" spans="1:5" x14ac:dyDescent="0.2">
      <c r="A251" s="10">
        <v>6220</v>
      </c>
      <c r="B251" s="10" t="s">
        <v>214</v>
      </c>
      <c r="C251" s="10">
        <v>6220</v>
      </c>
      <c r="D251" s="10" t="s">
        <v>214</v>
      </c>
      <c r="E251" s="10" t="s">
        <v>1543</v>
      </c>
    </row>
    <row r="252" spans="1:5" x14ac:dyDescent="0.2">
      <c r="A252" s="10">
        <v>6230</v>
      </c>
      <c r="B252" s="10" t="s">
        <v>1959</v>
      </c>
      <c r="C252" s="10">
        <v>6230</v>
      </c>
      <c r="D252" s="10" t="s">
        <v>1959</v>
      </c>
      <c r="E252" s="10" t="s">
        <v>1543</v>
      </c>
    </row>
    <row r="253" spans="1:5" x14ac:dyDescent="0.2">
      <c r="A253" s="10">
        <v>6240</v>
      </c>
      <c r="B253" s="10" t="s">
        <v>2866</v>
      </c>
      <c r="C253" s="10">
        <v>6240</v>
      </c>
      <c r="D253" s="10" t="s">
        <v>2866</v>
      </c>
      <c r="E253" s="10" t="s">
        <v>1576</v>
      </c>
    </row>
    <row r="254" spans="1:5" x14ac:dyDescent="0.2">
      <c r="A254" s="10">
        <v>6250</v>
      </c>
      <c r="B254" s="10" t="s">
        <v>2876</v>
      </c>
      <c r="C254" s="10">
        <v>6250</v>
      </c>
      <c r="D254" s="10" t="s">
        <v>2876</v>
      </c>
      <c r="E254" s="10" t="s">
        <v>1576</v>
      </c>
    </row>
    <row r="255" spans="1:5" hidden="1" x14ac:dyDescent="0.2">
      <c r="A255" s="10">
        <v>6260</v>
      </c>
      <c r="B255" s="10" t="s">
        <v>2877</v>
      </c>
      <c r="C255" s="10" t="e">
        <v>#N/A</v>
      </c>
      <c r="D255" s="10" t="e">
        <v>#N/A</v>
      </c>
      <c r="E255" s="10" t="e">
        <v>#N/A</v>
      </c>
    </row>
    <row r="256" spans="1:5" x14ac:dyDescent="0.2">
      <c r="A256" s="10">
        <v>6300</v>
      </c>
      <c r="B256" s="10" t="s">
        <v>2878</v>
      </c>
      <c r="C256" s="10">
        <v>6300</v>
      </c>
      <c r="D256" s="10" t="s">
        <v>2878</v>
      </c>
      <c r="E256" s="10" t="s">
        <v>1576</v>
      </c>
    </row>
    <row r="257" spans="1:5" x14ac:dyDescent="0.2">
      <c r="A257" s="10">
        <v>6380</v>
      </c>
      <c r="B257" s="10" t="s">
        <v>2879</v>
      </c>
      <c r="C257" s="10">
        <v>6380</v>
      </c>
      <c r="D257" s="10" t="s">
        <v>2879</v>
      </c>
      <c r="E257" s="10" t="s">
        <v>1532</v>
      </c>
    </row>
    <row r="258" spans="1:5" x14ac:dyDescent="0.2">
      <c r="A258" s="10">
        <v>6390</v>
      </c>
      <c r="B258" s="10" t="s">
        <v>2880</v>
      </c>
      <c r="C258" s="10">
        <v>6390</v>
      </c>
      <c r="D258" s="10" t="s">
        <v>2880</v>
      </c>
      <c r="E258" s="10" t="s">
        <v>1532</v>
      </c>
    </row>
    <row r="259" spans="1:5" x14ac:dyDescent="0.2">
      <c r="A259" s="10">
        <v>6400</v>
      </c>
      <c r="B259" s="10" t="s">
        <v>2881</v>
      </c>
      <c r="C259" s="10">
        <v>6400</v>
      </c>
      <c r="D259" s="10" t="s">
        <v>2881</v>
      </c>
      <c r="E259" s="10" t="s">
        <v>1532</v>
      </c>
    </row>
    <row r="260" spans="1:5" x14ac:dyDescent="0.2">
      <c r="A260" s="10">
        <v>6410</v>
      </c>
      <c r="B260" s="10" t="s">
        <v>219</v>
      </c>
      <c r="C260" s="10">
        <v>6410</v>
      </c>
      <c r="D260" s="10" t="s">
        <v>219</v>
      </c>
      <c r="E260" s="10" t="s">
        <v>1656</v>
      </c>
    </row>
    <row r="261" spans="1:5" x14ac:dyDescent="0.2">
      <c r="A261" s="10">
        <v>6420</v>
      </c>
      <c r="B261" s="10" t="s">
        <v>2882</v>
      </c>
      <c r="C261" s="10">
        <v>6420</v>
      </c>
      <c r="D261" s="10" t="s">
        <v>2882</v>
      </c>
      <c r="E261" s="10" t="s">
        <v>1658</v>
      </c>
    </row>
    <row r="262" spans="1:5" x14ac:dyDescent="0.2">
      <c r="A262" s="10">
        <v>6440</v>
      </c>
      <c r="B262" s="10" t="s">
        <v>2883</v>
      </c>
      <c r="C262" s="10">
        <v>6440</v>
      </c>
      <c r="D262" s="10" t="s">
        <v>2883</v>
      </c>
      <c r="E262" s="10" t="s">
        <v>1532</v>
      </c>
    </row>
    <row r="263" spans="1:5" x14ac:dyDescent="0.2">
      <c r="A263" s="10">
        <v>6460</v>
      </c>
      <c r="B263" s="10" t="s">
        <v>2884</v>
      </c>
      <c r="C263" s="10">
        <v>6460</v>
      </c>
      <c r="D263" s="10" t="s">
        <v>2884</v>
      </c>
      <c r="E263" s="10" t="s">
        <v>1662</v>
      </c>
    </row>
    <row r="264" spans="1:5" x14ac:dyDescent="0.2">
      <c r="A264" s="10">
        <v>6480</v>
      </c>
      <c r="B264" s="10" t="s">
        <v>319</v>
      </c>
      <c r="C264" s="10">
        <v>6480</v>
      </c>
      <c r="D264" s="10" t="s">
        <v>319</v>
      </c>
      <c r="E264" s="10" t="s">
        <v>1650</v>
      </c>
    </row>
    <row r="265" spans="1:5" x14ac:dyDescent="0.2">
      <c r="A265" s="10">
        <v>6500</v>
      </c>
      <c r="B265" s="10" t="s">
        <v>2885</v>
      </c>
      <c r="C265" s="10">
        <v>6500</v>
      </c>
      <c r="D265" s="10" t="s">
        <v>2885</v>
      </c>
      <c r="E265" s="10" t="s">
        <v>1504</v>
      </c>
    </row>
    <row r="266" spans="1:5" x14ac:dyDescent="0.2">
      <c r="A266" s="10">
        <v>6501</v>
      </c>
      <c r="B266" s="10" t="s">
        <v>2886</v>
      </c>
      <c r="C266" s="10">
        <v>6501</v>
      </c>
      <c r="D266" s="10" t="s">
        <v>2886</v>
      </c>
      <c r="E266" s="10" t="s">
        <v>1504</v>
      </c>
    </row>
    <row r="267" spans="1:5" x14ac:dyDescent="0.2">
      <c r="A267" s="10">
        <v>6520</v>
      </c>
      <c r="B267" s="10" t="s">
        <v>2887</v>
      </c>
      <c r="C267" s="10">
        <v>6520</v>
      </c>
      <c r="D267" s="10" t="s">
        <v>2887</v>
      </c>
      <c r="E267" s="10" t="s">
        <v>1652</v>
      </c>
    </row>
    <row r="268" spans="1:5" hidden="1" x14ac:dyDescent="0.2">
      <c r="A268" s="10">
        <v>6540</v>
      </c>
      <c r="B268" s="10" t="s">
        <v>2888</v>
      </c>
      <c r="C268" s="10" t="e">
        <v>#N/A</v>
      </c>
      <c r="D268" s="10" t="e">
        <v>#N/A</v>
      </c>
      <c r="E268" s="10" t="e">
        <v>#N/A</v>
      </c>
    </row>
    <row r="269" spans="1:5" x14ac:dyDescent="0.2">
      <c r="A269" s="10">
        <v>6550</v>
      </c>
      <c r="B269" s="10" t="s">
        <v>320</v>
      </c>
      <c r="C269" s="10">
        <v>6550</v>
      </c>
      <c r="D269" s="10" t="s">
        <v>320</v>
      </c>
      <c r="E269" s="10" t="s">
        <v>1668</v>
      </c>
    </row>
    <row r="270" spans="1:5" x14ac:dyDescent="0.2">
      <c r="A270" s="10">
        <v>6560</v>
      </c>
      <c r="B270" s="10" t="s">
        <v>2889</v>
      </c>
      <c r="C270" s="10">
        <v>6560</v>
      </c>
      <c r="D270" s="10" t="s">
        <v>2889</v>
      </c>
      <c r="E270" s="10" t="s">
        <v>1554</v>
      </c>
    </row>
    <row r="271" spans="1:5" x14ac:dyDescent="0.2">
      <c r="A271" s="10">
        <v>6570</v>
      </c>
      <c r="B271" s="10" t="s">
        <v>2890</v>
      </c>
      <c r="C271" s="10">
        <v>6570</v>
      </c>
      <c r="D271" s="10" t="s">
        <v>2890</v>
      </c>
      <c r="E271" s="10" t="s">
        <v>1554</v>
      </c>
    </row>
    <row r="272" spans="1:5" x14ac:dyDescent="0.2">
      <c r="A272" s="10">
        <v>6580</v>
      </c>
      <c r="B272" s="10" t="s">
        <v>2891</v>
      </c>
      <c r="C272" s="10">
        <v>6580</v>
      </c>
      <c r="D272" s="10" t="s">
        <v>2891</v>
      </c>
      <c r="E272" s="10" t="s">
        <v>1648</v>
      </c>
    </row>
    <row r="273" spans="1:5" x14ac:dyDescent="0.2">
      <c r="A273" s="10">
        <v>6600</v>
      </c>
      <c r="B273" s="10" t="s">
        <v>366</v>
      </c>
      <c r="C273" s="10">
        <v>6600</v>
      </c>
      <c r="D273" s="10" t="s">
        <v>366</v>
      </c>
      <c r="E273" s="10" t="s">
        <v>1554</v>
      </c>
    </row>
    <row r="274" spans="1:5" x14ac:dyDescent="0.2">
      <c r="A274" s="10">
        <v>6610</v>
      </c>
      <c r="B274" s="10" t="s">
        <v>377</v>
      </c>
      <c r="C274" s="10">
        <v>6610</v>
      </c>
      <c r="D274" s="10" t="s">
        <v>377</v>
      </c>
      <c r="E274" s="10" t="s">
        <v>1554</v>
      </c>
    </row>
    <row r="275" spans="1:5" hidden="1" x14ac:dyDescent="0.2">
      <c r="A275" s="10">
        <v>6620</v>
      </c>
      <c r="B275" s="10" t="s">
        <v>2892</v>
      </c>
      <c r="C275" s="10" t="e">
        <v>#N/A</v>
      </c>
      <c r="D275" s="10" t="e">
        <v>#N/A</v>
      </c>
      <c r="E275" s="10" t="e">
        <v>#N/A</v>
      </c>
    </row>
    <row r="276" spans="1:5" x14ac:dyDescent="0.2">
      <c r="A276" s="10">
        <v>6630</v>
      </c>
      <c r="B276" s="10" t="s">
        <v>2893</v>
      </c>
      <c r="C276" s="10">
        <v>6630</v>
      </c>
      <c r="D276" s="10" t="s">
        <v>2893</v>
      </c>
      <c r="E276" s="10" t="s">
        <v>1554</v>
      </c>
    </row>
    <row r="277" spans="1:5" x14ac:dyDescent="0.2">
      <c r="A277" s="10">
        <v>6640</v>
      </c>
      <c r="B277" s="10" t="s">
        <v>2894</v>
      </c>
      <c r="C277" s="10">
        <v>6640</v>
      </c>
      <c r="D277" s="10" t="s">
        <v>2894</v>
      </c>
      <c r="E277" s="10" t="s">
        <v>1668</v>
      </c>
    </row>
    <row r="278" spans="1:5" x14ac:dyDescent="0.2">
      <c r="A278" s="10">
        <v>6650</v>
      </c>
      <c r="B278" s="10" t="s">
        <v>2895</v>
      </c>
      <c r="C278" s="10">
        <v>6650</v>
      </c>
      <c r="D278" s="10" t="s">
        <v>2895</v>
      </c>
      <c r="E278" s="10" t="s">
        <v>1504</v>
      </c>
    </row>
    <row r="279" spans="1:5" x14ac:dyDescent="0.2">
      <c r="A279" s="10">
        <v>6660</v>
      </c>
      <c r="B279" s="10" t="s">
        <v>2896</v>
      </c>
      <c r="C279" s="10">
        <v>6660</v>
      </c>
      <c r="D279" s="10" t="s">
        <v>2896</v>
      </c>
      <c r="E279" s="10" t="s">
        <v>1554</v>
      </c>
    </row>
    <row r="280" spans="1:5" x14ac:dyDescent="0.2">
      <c r="A280" s="10">
        <v>6670</v>
      </c>
      <c r="B280" s="10" t="s">
        <v>2897</v>
      </c>
      <c r="C280" s="10">
        <v>6670</v>
      </c>
      <c r="D280" s="10" t="s">
        <v>2897</v>
      </c>
      <c r="E280" s="10" t="s">
        <v>1554</v>
      </c>
    </row>
    <row r="281" spans="1:5" x14ac:dyDescent="0.2">
      <c r="A281" s="10">
        <v>6680</v>
      </c>
      <c r="B281" s="10" t="s">
        <v>2898</v>
      </c>
      <c r="C281" s="10">
        <v>6680</v>
      </c>
      <c r="D281" s="10" t="s">
        <v>2898</v>
      </c>
      <c r="E281" s="10" t="s">
        <v>1554</v>
      </c>
    </row>
    <row r="282" spans="1:5" hidden="1" x14ac:dyDescent="0.2">
      <c r="A282" s="10">
        <v>6700</v>
      </c>
      <c r="B282" s="10" t="s">
        <v>2899</v>
      </c>
      <c r="C282" s="10" t="e">
        <v>#N/A</v>
      </c>
      <c r="D282" s="10" t="e">
        <v>#N/A</v>
      </c>
      <c r="E282" s="10" t="e">
        <v>#N/A</v>
      </c>
    </row>
    <row r="283" spans="1:5" x14ac:dyDescent="0.2">
      <c r="A283" s="10">
        <v>6720</v>
      </c>
      <c r="B283" s="10" t="s">
        <v>2900</v>
      </c>
      <c r="C283" s="10">
        <v>6720</v>
      </c>
      <c r="D283" s="10" t="s">
        <v>2900</v>
      </c>
      <c r="E283" s="10" t="s">
        <v>1504</v>
      </c>
    </row>
    <row r="284" spans="1:5" x14ac:dyDescent="0.2">
      <c r="A284" s="10">
        <v>6740</v>
      </c>
      <c r="B284" s="10" t="s">
        <v>489</v>
      </c>
      <c r="C284" s="10">
        <v>6740</v>
      </c>
      <c r="D284" s="10" t="s">
        <v>489</v>
      </c>
      <c r="E284" s="10" t="s">
        <v>1522</v>
      </c>
    </row>
    <row r="285" spans="1:5" x14ac:dyDescent="0.2">
      <c r="A285" s="10">
        <v>6750</v>
      </c>
      <c r="B285" s="10" t="s">
        <v>789</v>
      </c>
      <c r="C285" s="10">
        <v>6750</v>
      </c>
      <c r="D285" s="10" t="s">
        <v>789</v>
      </c>
      <c r="E285" s="10" t="s">
        <v>1522</v>
      </c>
    </row>
    <row r="286" spans="1:5" hidden="1" x14ac:dyDescent="0.2">
      <c r="A286" s="10">
        <v>6751</v>
      </c>
      <c r="B286" s="10" t="s">
        <v>2901</v>
      </c>
      <c r="C286" s="10" t="e">
        <v>#N/A</v>
      </c>
      <c r="D286" s="10" t="e">
        <v>#N/A</v>
      </c>
      <c r="E286" s="10" t="e">
        <v>#N/A</v>
      </c>
    </row>
    <row r="287" spans="1:5" hidden="1" x14ac:dyDescent="0.2">
      <c r="A287" s="10">
        <v>6760</v>
      </c>
      <c r="B287" s="10" t="s">
        <v>2902</v>
      </c>
      <c r="C287" s="10" t="e">
        <v>#N/A</v>
      </c>
      <c r="D287" s="10" t="e">
        <v>#N/A</v>
      </c>
      <c r="E287" s="10" t="e">
        <v>#N/A</v>
      </c>
    </row>
    <row r="288" spans="1:5" x14ac:dyDescent="0.2">
      <c r="A288" s="10">
        <v>6770</v>
      </c>
      <c r="B288" s="10" t="s">
        <v>2903</v>
      </c>
      <c r="C288" s="10">
        <v>6770</v>
      </c>
      <c r="D288" s="10" t="s">
        <v>2903</v>
      </c>
      <c r="E288" s="10" t="s">
        <v>1526</v>
      </c>
    </row>
    <row r="289" spans="1:5" x14ac:dyDescent="0.2">
      <c r="A289" s="10">
        <v>6780</v>
      </c>
      <c r="B289" s="10" t="s">
        <v>2904</v>
      </c>
      <c r="C289" s="10">
        <v>6780</v>
      </c>
      <c r="D289" s="10" t="s">
        <v>2904</v>
      </c>
      <c r="E289" s="10" t="s">
        <v>1522</v>
      </c>
    </row>
    <row r="290" spans="1:5" hidden="1" x14ac:dyDescent="0.2">
      <c r="A290" s="10">
        <v>6790</v>
      </c>
      <c r="B290" s="10" t="s">
        <v>2905</v>
      </c>
      <c r="C290" s="10" t="e">
        <v>#N/A</v>
      </c>
      <c r="D290" s="10" t="e">
        <v>#N/A</v>
      </c>
      <c r="E290" s="10" t="e">
        <v>#N/A</v>
      </c>
    </row>
    <row r="291" spans="1:5" x14ac:dyDescent="0.2">
      <c r="A291" s="10">
        <v>6810</v>
      </c>
      <c r="B291" s="10" t="s">
        <v>2906</v>
      </c>
      <c r="C291" s="10">
        <v>6810</v>
      </c>
      <c r="D291" s="10" t="s">
        <v>2906</v>
      </c>
      <c r="E291" s="10" t="s">
        <v>1526</v>
      </c>
    </row>
    <row r="292" spans="1:5" x14ac:dyDescent="0.2">
      <c r="A292" s="10">
        <v>7000</v>
      </c>
      <c r="B292" s="10" t="s">
        <v>2907</v>
      </c>
      <c r="C292" s="10">
        <v>7000</v>
      </c>
      <c r="D292" s="10" t="s">
        <v>2907</v>
      </c>
      <c r="E292" s="10" t="s">
        <v>283</v>
      </c>
    </row>
    <row r="293" spans="1:5" x14ac:dyDescent="0.2">
      <c r="A293" s="10">
        <v>7010</v>
      </c>
      <c r="B293" s="10" t="s">
        <v>2908</v>
      </c>
      <c r="C293" s="10">
        <v>7010</v>
      </c>
      <c r="D293" s="10" t="s">
        <v>2908</v>
      </c>
      <c r="E293" s="10" t="s">
        <v>283</v>
      </c>
    </row>
    <row r="294" spans="1:5" hidden="1" x14ac:dyDescent="0.2">
      <c r="A294" s="10">
        <v>7011</v>
      </c>
      <c r="B294" s="10" t="s">
        <v>2909</v>
      </c>
      <c r="C294" s="10" t="e">
        <v>#N/A</v>
      </c>
      <c r="D294" s="10" t="e">
        <v>#N/A</v>
      </c>
      <c r="E294" s="10" t="e">
        <v>#N/A</v>
      </c>
    </row>
    <row r="295" spans="1:5" hidden="1" x14ac:dyDescent="0.2">
      <c r="A295" s="10">
        <v>7020</v>
      </c>
      <c r="B295" s="10" t="s">
        <v>2910</v>
      </c>
      <c r="C295" s="10" t="e">
        <v>#N/A</v>
      </c>
      <c r="D295" s="10" t="e">
        <v>#N/A</v>
      </c>
      <c r="E295" s="10" t="e">
        <v>#N/A</v>
      </c>
    </row>
    <row r="296" spans="1:5" x14ac:dyDescent="0.2">
      <c r="A296" s="10">
        <v>7030</v>
      </c>
      <c r="B296" s="10" t="s">
        <v>2911</v>
      </c>
      <c r="C296" s="10">
        <v>7030</v>
      </c>
      <c r="D296" s="10" t="s">
        <v>2911</v>
      </c>
      <c r="E296" s="10" t="s">
        <v>283</v>
      </c>
    </row>
    <row r="297" spans="1:5" x14ac:dyDescent="0.2">
      <c r="A297" s="10">
        <v>7040</v>
      </c>
      <c r="B297" s="10" t="s">
        <v>2912</v>
      </c>
      <c r="C297" s="10">
        <v>7040</v>
      </c>
      <c r="D297" s="10" t="s">
        <v>2912</v>
      </c>
      <c r="E297" s="10" t="s">
        <v>283</v>
      </c>
    </row>
    <row r="298" spans="1:5" x14ac:dyDescent="0.2">
      <c r="A298" s="10">
        <v>7050</v>
      </c>
      <c r="B298" s="10" t="s">
        <v>2913</v>
      </c>
      <c r="C298" s="10">
        <v>7050</v>
      </c>
      <c r="D298" s="10" t="s">
        <v>2913</v>
      </c>
      <c r="E298" s="10" t="s">
        <v>283</v>
      </c>
    </row>
    <row r="299" spans="1:5" hidden="1" x14ac:dyDescent="0.2">
      <c r="A299" s="10">
        <v>7200</v>
      </c>
      <c r="B299" s="10" t="s">
        <v>2914</v>
      </c>
      <c r="C299" s="10" t="e">
        <v>#N/A</v>
      </c>
      <c r="D299" s="10" t="e">
        <v>#N/A</v>
      </c>
      <c r="E299" s="10" t="e">
        <v>#N/A</v>
      </c>
    </row>
    <row r="300" spans="1:5" hidden="1" x14ac:dyDescent="0.2">
      <c r="A300" s="10">
        <v>7220</v>
      </c>
      <c r="B300" s="10" t="s">
        <v>2915</v>
      </c>
      <c r="C300" s="10" t="e">
        <v>#N/A</v>
      </c>
      <c r="D300" s="10" t="e">
        <v>#N/A</v>
      </c>
      <c r="E300" s="10" t="e">
        <v>#N/A</v>
      </c>
    </row>
    <row r="301" spans="1:5" x14ac:dyDescent="0.2">
      <c r="A301" s="10">
        <v>7230</v>
      </c>
      <c r="B301" s="10" t="s">
        <v>2916</v>
      </c>
      <c r="C301" s="10">
        <v>7230</v>
      </c>
      <c r="D301" s="10" t="s">
        <v>2916</v>
      </c>
      <c r="E301" s="10" t="s">
        <v>283</v>
      </c>
    </row>
    <row r="302" spans="1:5" x14ac:dyDescent="0.2">
      <c r="A302" s="10">
        <v>7260</v>
      </c>
      <c r="B302" s="10" t="s">
        <v>2917</v>
      </c>
      <c r="C302" s="10">
        <v>7260</v>
      </c>
      <c r="D302" s="10" t="s">
        <v>2917</v>
      </c>
      <c r="E302" s="10" t="s">
        <v>283</v>
      </c>
    </row>
    <row r="303" spans="1:5" x14ac:dyDescent="0.2">
      <c r="A303" s="10">
        <v>7270</v>
      </c>
      <c r="B303" s="10" t="s">
        <v>229</v>
      </c>
      <c r="C303" s="10">
        <v>7270</v>
      </c>
      <c r="D303" s="10" t="s">
        <v>229</v>
      </c>
      <c r="E303" s="10" t="s">
        <v>283</v>
      </c>
    </row>
    <row r="304" spans="1:5" hidden="1" x14ac:dyDescent="0.2">
      <c r="A304" s="10">
        <v>7300</v>
      </c>
      <c r="B304" s="10" t="s">
        <v>2918</v>
      </c>
      <c r="C304" s="10" t="e">
        <v>#N/A</v>
      </c>
      <c r="D304" s="10" t="e">
        <v>#N/A</v>
      </c>
      <c r="E304" s="10" t="e">
        <v>#N/A</v>
      </c>
    </row>
    <row r="305" spans="1:5" x14ac:dyDescent="0.2">
      <c r="A305" s="10">
        <v>7320</v>
      </c>
      <c r="B305" s="10" t="s">
        <v>2919</v>
      </c>
      <c r="C305" s="10">
        <v>7320</v>
      </c>
      <c r="D305" s="10" t="s">
        <v>2919</v>
      </c>
      <c r="E305" s="10" t="s">
        <v>283</v>
      </c>
    </row>
    <row r="306" spans="1:5" x14ac:dyDescent="0.2">
      <c r="A306" s="10">
        <v>7340</v>
      </c>
      <c r="B306" s="10" t="s">
        <v>2920</v>
      </c>
      <c r="C306" s="10">
        <v>7340</v>
      </c>
      <c r="D306" s="10" t="s">
        <v>2920</v>
      </c>
      <c r="E306" s="10" t="s">
        <v>283</v>
      </c>
    </row>
    <row r="307" spans="1:5" x14ac:dyDescent="0.2">
      <c r="A307" s="10">
        <v>7400</v>
      </c>
      <c r="B307" s="10" t="s">
        <v>231</v>
      </c>
      <c r="C307" s="10">
        <v>7400</v>
      </c>
      <c r="D307" s="10" t="s">
        <v>231</v>
      </c>
      <c r="E307" s="10" t="s">
        <v>283</v>
      </c>
    </row>
    <row r="308" spans="1:5" hidden="1" x14ac:dyDescent="0.2">
      <c r="A308" s="10">
        <v>7410</v>
      </c>
      <c r="B308" s="10" t="s">
        <v>2921</v>
      </c>
      <c r="C308" s="10" t="e">
        <v>#N/A</v>
      </c>
      <c r="D308" s="10" t="e">
        <v>#N/A</v>
      </c>
      <c r="E308" s="10" t="e">
        <v>#N/A</v>
      </c>
    </row>
    <row r="309" spans="1:5" hidden="1" x14ac:dyDescent="0.2">
      <c r="A309" s="10">
        <v>7420</v>
      </c>
      <c r="B309" s="10" t="s">
        <v>232</v>
      </c>
      <c r="C309" s="10" t="e">
        <v>#N/A</v>
      </c>
      <c r="D309" s="10" t="e">
        <v>#N/A</v>
      </c>
      <c r="E309" s="10" t="e">
        <v>#N/A</v>
      </c>
    </row>
    <row r="310" spans="1:5" x14ac:dyDescent="0.2">
      <c r="A310" s="10">
        <v>7430</v>
      </c>
      <c r="B310" s="10" t="s">
        <v>2922</v>
      </c>
      <c r="C310" s="10">
        <v>7430</v>
      </c>
      <c r="D310" s="10" t="s">
        <v>2922</v>
      </c>
      <c r="E310" s="10" t="s">
        <v>283</v>
      </c>
    </row>
    <row r="311" spans="1:5" x14ac:dyDescent="0.2">
      <c r="A311" s="10">
        <v>7450</v>
      </c>
      <c r="B311" s="10" t="s">
        <v>2923</v>
      </c>
      <c r="C311" s="10">
        <v>7450</v>
      </c>
      <c r="D311" s="10" t="s">
        <v>2923</v>
      </c>
      <c r="E311" s="10" t="s">
        <v>283</v>
      </c>
    </row>
    <row r="312" spans="1:5" x14ac:dyDescent="0.2">
      <c r="A312" s="10">
        <v>7500</v>
      </c>
      <c r="B312" s="10" t="s">
        <v>1888</v>
      </c>
      <c r="C312" s="10">
        <v>7500</v>
      </c>
      <c r="D312" s="10" t="s">
        <v>1888</v>
      </c>
      <c r="E312" s="10" t="s">
        <v>283</v>
      </c>
    </row>
    <row r="313" spans="1:5" x14ac:dyDescent="0.2">
      <c r="A313" s="10">
        <v>7510</v>
      </c>
      <c r="B313" s="10" t="s">
        <v>2924</v>
      </c>
      <c r="C313" s="10">
        <v>7510</v>
      </c>
      <c r="D313" s="10" t="s">
        <v>2924</v>
      </c>
      <c r="E313" s="10" t="s">
        <v>283</v>
      </c>
    </row>
    <row r="314" spans="1:5" hidden="1" x14ac:dyDescent="0.2">
      <c r="A314" s="10">
        <v>7520</v>
      </c>
      <c r="B314" s="10" t="s">
        <v>2925</v>
      </c>
      <c r="C314" s="10" t="e">
        <v>#N/A</v>
      </c>
      <c r="D314" s="10" t="e">
        <v>#N/A</v>
      </c>
      <c r="E314" s="10" t="e">
        <v>#N/A</v>
      </c>
    </row>
    <row r="315" spans="1:5" hidden="1" x14ac:dyDescent="0.2">
      <c r="A315" s="10">
        <v>7530</v>
      </c>
      <c r="B315" s="10" t="s">
        <v>2926</v>
      </c>
      <c r="C315" s="10" t="e">
        <v>#N/A</v>
      </c>
      <c r="D315" s="10" t="e">
        <v>#N/A</v>
      </c>
      <c r="E315" s="10" t="e">
        <v>#N/A</v>
      </c>
    </row>
    <row r="316" spans="1:5" hidden="1" x14ac:dyDescent="0.2">
      <c r="A316" s="10">
        <v>7540</v>
      </c>
      <c r="B316" s="10" t="s">
        <v>2927</v>
      </c>
      <c r="C316" s="10" t="e">
        <v>#N/A</v>
      </c>
      <c r="D316" s="10" t="e">
        <v>#N/A</v>
      </c>
      <c r="E316" s="10" t="e">
        <v>#N/A</v>
      </c>
    </row>
    <row r="317" spans="1:5" x14ac:dyDescent="0.2">
      <c r="A317" s="10">
        <v>7550</v>
      </c>
      <c r="B317" s="10" t="s">
        <v>2928</v>
      </c>
      <c r="C317" s="10">
        <v>7550</v>
      </c>
      <c r="D317" s="10" t="s">
        <v>3483</v>
      </c>
      <c r="E317" s="10" t="s">
        <v>283</v>
      </c>
    </row>
    <row r="318" spans="1:5" hidden="1" x14ac:dyDescent="0.2">
      <c r="A318" s="10">
        <v>7560</v>
      </c>
      <c r="B318" s="10" t="s">
        <v>2929</v>
      </c>
      <c r="C318" s="10" t="e">
        <v>#N/A</v>
      </c>
      <c r="D318" s="10" t="e">
        <v>#N/A</v>
      </c>
      <c r="E318" s="10" t="e">
        <v>#N/A</v>
      </c>
    </row>
    <row r="319" spans="1:5" hidden="1" x14ac:dyDescent="0.2">
      <c r="A319" s="10">
        <v>7570</v>
      </c>
      <c r="B319" s="10" t="s">
        <v>2930</v>
      </c>
      <c r="C319" s="10" t="e">
        <v>#N/A</v>
      </c>
      <c r="D319" s="10" t="e">
        <v>#N/A</v>
      </c>
      <c r="E319" s="10" t="e">
        <v>#N/A</v>
      </c>
    </row>
    <row r="320" spans="1:5" x14ac:dyDescent="0.2">
      <c r="A320" s="10">
        <v>7580</v>
      </c>
      <c r="B320" s="10" t="s">
        <v>2931</v>
      </c>
      <c r="C320" s="10">
        <v>7580</v>
      </c>
      <c r="D320" s="10" t="s">
        <v>2931</v>
      </c>
      <c r="E320" s="10" t="s">
        <v>283</v>
      </c>
    </row>
    <row r="321" spans="1:5" x14ac:dyDescent="0.2">
      <c r="A321" s="10">
        <v>7800</v>
      </c>
      <c r="B321" s="10" t="s">
        <v>2932</v>
      </c>
      <c r="C321" s="10">
        <v>7800</v>
      </c>
      <c r="D321" s="10" t="s">
        <v>2932</v>
      </c>
      <c r="E321" s="10" t="s">
        <v>283</v>
      </c>
    </row>
    <row r="322" spans="1:5" hidden="1" x14ac:dyDescent="0.2">
      <c r="A322" s="10">
        <v>7810</v>
      </c>
      <c r="B322" s="10" t="s">
        <v>2933</v>
      </c>
      <c r="C322" s="10" t="e">
        <v>#N/A</v>
      </c>
      <c r="D322" s="10" t="e">
        <v>#N/A</v>
      </c>
      <c r="E322" s="10" t="e">
        <v>#N/A</v>
      </c>
    </row>
    <row r="323" spans="1:5" x14ac:dyDescent="0.2">
      <c r="A323" s="10">
        <v>7830</v>
      </c>
      <c r="B323" s="10" t="s">
        <v>2934</v>
      </c>
      <c r="C323" s="10">
        <v>7830</v>
      </c>
      <c r="D323" s="10" t="s">
        <v>2934</v>
      </c>
      <c r="E323" s="10" t="s">
        <v>283</v>
      </c>
    </row>
    <row r="324" spans="1:5" hidden="1" x14ac:dyDescent="0.2">
      <c r="A324" s="10">
        <v>7840</v>
      </c>
      <c r="B324" s="10" t="s">
        <v>2935</v>
      </c>
      <c r="C324" s="10" t="e">
        <v>#N/A</v>
      </c>
      <c r="D324" s="10" t="e">
        <v>#N/A</v>
      </c>
      <c r="E324" s="10" t="e">
        <v>#N/A</v>
      </c>
    </row>
    <row r="325" spans="1:5" x14ac:dyDescent="0.2">
      <c r="A325" s="10">
        <v>7850</v>
      </c>
      <c r="B325" s="10" t="s">
        <v>233</v>
      </c>
      <c r="C325" s="10">
        <v>7850</v>
      </c>
      <c r="D325" s="10" t="s">
        <v>233</v>
      </c>
      <c r="E325" s="10" t="s">
        <v>283</v>
      </c>
    </row>
    <row r="326" spans="1:5" hidden="1" x14ac:dyDescent="0.2">
      <c r="A326" s="10">
        <v>8990</v>
      </c>
      <c r="B326" s="10" t="s">
        <v>2936</v>
      </c>
      <c r="C326" s="10" t="e">
        <v>#N/A</v>
      </c>
      <c r="D326" s="10" t="e">
        <v>#N/A</v>
      </c>
      <c r="E326" s="10" t="e">
        <v>#N/A</v>
      </c>
    </row>
    <row r="327" spans="1:5" hidden="1" x14ac:dyDescent="0.2">
      <c r="A327" s="10">
        <v>9900</v>
      </c>
      <c r="B327" s="10" t="s">
        <v>2937</v>
      </c>
      <c r="C327" s="10" t="e">
        <v>#N/A</v>
      </c>
      <c r="D327" s="10" t="e">
        <v>#N/A</v>
      </c>
      <c r="E327" s="10" t="e">
        <v>#N/A</v>
      </c>
    </row>
  </sheetData>
  <autoFilter ref="A1:H327">
    <filterColumn colId="4">
      <filters>
        <filter val="001 Medicine"/>
        <filter val="002 Cardio-Vascular Services"/>
        <filter val="003a Surgery"/>
        <filter val="003b NeuroSurgery"/>
        <filter val="003c ENT"/>
        <filter val="004 OB/GYN"/>
        <filter val="005 Pediatrics"/>
        <filter val="006 Orthopedics"/>
        <filter val="007 Neurology"/>
        <filter val="007a Stroke Services"/>
        <filter val="008 Psychiatry"/>
        <filter val="009 Rehabilitation"/>
        <filter val="010 Radiology"/>
        <filter val="011 Cancer Center"/>
        <filter val="011a Cancer Center Interlakes"/>
        <filter val="012 Pharmacy"/>
        <filter val="012a Pharmacy Interlakes"/>
        <filter val="013 Emergency Medicine"/>
        <filter val="013a Urgent Care Satellite Offices"/>
        <filter val="014 Clinical Lab &amp; Path"/>
        <filter val="015 O.R./PeriOp Svcs"/>
        <filter val="015a ASC - Sawgrass"/>
        <filter val="015b ASC - Strong West"/>
        <filter val="017 Anesthesiology"/>
        <filter val="018 Dentistry"/>
        <filter val="019 Dermatology"/>
        <filter val="020 Dialysis"/>
        <filter val="021 Occ Med"/>
        <filter val="022 Ophthalmology"/>
        <filter val="023 Respiratory Care"/>
        <filter val="024 Urology"/>
        <filter val="025 Other"/>
        <filter val="026 Nursing Units"/>
        <filter val="027 Primary Care"/>
      </filters>
    </filterColumn>
  </autoFilter>
  <sortState ref="G2:H195">
    <sortCondition ref="G2:G195"/>
  </sortState>
  <conditionalFormatting sqref="C1 C328:C1048576">
    <cfRule type="containsText" dxfId="98" priority="1" operator="containsText" text="false">
      <formula>NOT(ISERROR(SEARCH("false",C1)))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328"/>
  <sheetViews>
    <sheetView workbookViewId="0">
      <pane ySplit="2" topLeftCell="A286" activePane="bottomLeft" state="frozen"/>
      <selection pane="bottomLeft" activeCell="C3" sqref="C3:E327"/>
    </sheetView>
  </sheetViews>
  <sheetFormatPr defaultRowHeight="12.75" x14ac:dyDescent="0.2"/>
  <cols>
    <col min="1" max="1" width="47.85546875" style="2462" bestFit="1" customWidth="1"/>
    <col min="2" max="2" width="27.5703125" style="2462" bestFit="1" customWidth="1"/>
    <col min="3" max="3" width="9.28515625" style="2462" customWidth="1"/>
    <col min="4" max="4" width="42.85546875" style="2462" bestFit="1" customWidth="1"/>
    <col min="5" max="5" width="27.5703125" style="2462" bestFit="1" customWidth="1"/>
  </cols>
  <sheetData>
    <row r="1" spans="1:5" x14ac:dyDescent="0.2">
      <c r="A1" s="2490" t="s">
        <v>3277</v>
      </c>
      <c r="B1" s="2490" t="s">
        <v>3276</v>
      </c>
      <c r="C1" s="2490" t="s">
        <v>3383</v>
      </c>
      <c r="D1" s="2490" t="s">
        <v>3384</v>
      </c>
      <c r="E1" s="2490" t="s">
        <v>3276</v>
      </c>
    </row>
    <row r="2" spans="1:5" x14ac:dyDescent="0.2">
      <c r="A2" s="2490" t="s">
        <v>3277</v>
      </c>
      <c r="B2" s="2490" t="s">
        <v>3276</v>
      </c>
      <c r="C2" s="2490" t="s">
        <v>3383</v>
      </c>
      <c r="D2" s="2490" t="s">
        <v>3384</v>
      </c>
      <c r="E2" s="2490" t="s">
        <v>3276</v>
      </c>
    </row>
    <row r="3" spans="1:5" x14ac:dyDescent="0.2">
      <c r="A3" s="2490" t="s">
        <v>1679</v>
      </c>
      <c r="B3" s="2490" t="s">
        <v>1706</v>
      </c>
      <c r="C3" s="2490">
        <v>1100</v>
      </c>
      <c r="D3" s="2490" t="s">
        <v>2682</v>
      </c>
      <c r="E3" s="2490" t="s">
        <v>1706</v>
      </c>
    </row>
    <row r="4" spans="1:5" x14ac:dyDescent="0.2">
      <c r="A4" s="2490" t="s">
        <v>1707</v>
      </c>
      <c r="B4" s="2490" t="s">
        <v>1706</v>
      </c>
      <c r="C4" s="2490">
        <v>1300</v>
      </c>
      <c r="D4" s="2490" t="s">
        <v>2683</v>
      </c>
      <c r="E4" s="2490" t="s">
        <v>1706</v>
      </c>
    </row>
    <row r="5" spans="1:5" x14ac:dyDescent="0.2">
      <c r="A5" s="2490" t="s">
        <v>1708</v>
      </c>
      <c r="B5" s="2490" t="s">
        <v>1706</v>
      </c>
      <c r="C5" s="2490">
        <v>1310</v>
      </c>
      <c r="D5" s="2490" t="s">
        <v>2684</v>
      </c>
      <c r="E5" s="2490" t="s">
        <v>1706</v>
      </c>
    </row>
    <row r="6" spans="1:5" x14ac:dyDescent="0.2">
      <c r="A6" s="2490" t="s">
        <v>1709</v>
      </c>
      <c r="B6" s="2490" t="s">
        <v>1706</v>
      </c>
      <c r="C6" s="2490">
        <v>1320</v>
      </c>
      <c r="D6" s="2490" t="s">
        <v>2685</v>
      </c>
      <c r="E6" s="2490" t="s">
        <v>1706</v>
      </c>
    </row>
    <row r="7" spans="1:5" x14ac:dyDescent="0.2">
      <c r="A7" s="2490" t="s">
        <v>3360</v>
      </c>
      <c r="B7" s="2490" t="s">
        <v>1706</v>
      </c>
      <c r="C7" s="2490">
        <v>1351</v>
      </c>
      <c r="D7" s="2490" t="s">
        <v>2687</v>
      </c>
      <c r="E7" s="2490" t="s">
        <v>1706</v>
      </c>
    </row>
    <row r="8" spans="1:5" x14ac:dyDescent="0.2">
      <c r="A8" s="2490" t="s">
        <v>1681</v>
      </c>
      <c r="B8" s="2490" t="s">
        <v>1706</v>
      </c>
      <c r="C8" s="2490">
        <v>1410</v>
      </c>
      <c r="D8" s="2490" t="s">
        <v>2689</v>
      </c>
      <c r="E8" s="2490" t="s">
        <v>1706</v>
      </c>
    </row>
    <row r="9" spans="1:5" x14ac:dyDescent="0.2">
      <c r="A9" s="2490" t="s">
        <v>1682</v>
      </c>
      <c r="B9" s="2490" t="s">
        <v>1706</v>
      </c>
      <c r="C9" s="2490">
        <v>1420</v>
      </c>
      <c r="D9" s="2490" t="s">
        <v>2691</v>
      </c>
      <c r="E9" s="2490" t="s">
        <v>1706</v>
      </c>
    </row>
    <row r="10" spans="1:5" x14ac:dyDescent="0.2">
      <c r="A10" s="2490" t="s">
        <v>1683</v>
      </c>
      <c r="B10" s="2490" t="s">
        <v>1706</v>
      </c>
      <c r="C10" s="2490">
        <v>1430</v>
      </c>
      <c r="D10" s="2490" t="s">
        <v>2692</v>
      </c>
      <c r="E10" s="2490" t="s">
        <v>1706</v>
      </c>
    </row>
    <row r="11" spans="1:5" x14ac:dyDescent="0.2">
      <c r="A11" s="2490" t="s">
        <v>1684</v>
      </c>
      <c r="B11" s="2490" t="s">
        <v>1706</v>
      </c>
      <c r="C11" s="2490">
        <v>1440</v>
      </c>
      <c r="D11" s="2490" t="s">
        <v>2693</v>
      </c>
      <c r="E11" s="2490" t="s">
        <v>1706</v>
      </c>
    </row>
    <row r="12" spans="1:5" x14ac:dyDescent="0.2">
      <c r="A12" s="2490" t="s">
        <v>1685</v>
      </c>
      <c r="B12" s="2490" t="s">
        <v>1706</v>
      </c>
      <c r="C12" s="2490">
        <v>1450</v>
      </c>
      <c r="D12" s="2490" t="s">
        <v>2694</v>
      </c>
      <c r="E12" s="2490" t="s">
        <v>1706</v>
      </c>
    </row>
    <row r="13" spans="1:5" x14ac:dyDescent="0.2">
      <c r="A13" s="2490" t="s">
        <v>1686</v>
      </c>
      <c r="B13" s="2490" t="s">
        <v>1706</v>
      </c>
      <c r="C13" s="2490">
        <v>1460</v>
      </c>
      <c r="D13" s="2490" t="s">
        <v>2695</v>
      </c>
      <c r="E13" s="2490" t="s">
        <v>1706</v>
      </c>
    </row>
    <row r="14" spans="1:5" x14ac:dyDescent="0.2">
      <c r="A14" s="2490" t="s">
        <v>1687</v>
      </c>
      <c r="B14" s="2490" t="s">
        <v>1706</v>
      </c>
      <c r="C14" s="2490">
        <v>1470</v>
      </c>
      <c r="D14" s="2490" t="s">
        <v>2696</v>
      </c>
      <c r="E14" s="2490" t="s">
        <v>1706</v>
      </c>
    </row>
    <row r="15" spans="1:5" x14ac:dyDescent="0.2">
      <c r="A15" s="2490" t="s">
        <v>1710</v>
      </c>
      <c r="B15" s="2490" t="s">
        <v>1706</v>
      </c>
      <c r="C15" s="2490">
        <v>1500</v>
      </c>
      <c r="D15" s="2490" t="s">
        <v>2697</v>
      </c>
      <c r="E15" s="2490" t="s">
        <v>1706</v>
      </c>
    </row>
    <row r="16" spans="1:5" x14ac:dyDescent="0.2">
      <c r="A16" s="2490" t="s">
        <v>1688</v>
      </c>
      <c r="B16" s="2490" t="s">
        <v>1706</v>
      </c>
      <c r="C16" s="2490">
        <v>1510</v>
      </c>
      <c r="D16" s="2490" t="s">
        <v>2698</v>
      </c>
      <c r="E16" s="2490" t="s">
        <v>1706</v>
      </c>
    </row>
    <row r="17" spans="1:5" x14ac:dyDescent="0.2">
      <c r="A17" s="2490" t="s">
        <v>1689</v>
      </c>
      <c r="B17" s="2490" t="s">
        <v>1706</v>
      </c>
      <c r="C17" s="2490">
        <v>1530</v>
      </c>
      <c r="D17" s="2490" t="s">
        <v>2699</v>
      </c>
      <c r="E17" s="2490" t="s">
        <v>1706</v>
      </c>
    </row>
    <row r="18" spans="1:5" x14ac:dyDescent="0.2">
      <c r="A18" s="2490" t="s">
        <v>1690</v>
      </c>
      <c r="B18" s="2490" t="s">
        <v>1706</v>
      </c>
      <c r="C18" s="2490">
        <v>1540</v>
      </c>
      <c r="D18" s="2490" t="s">
        <v>2700</v>
      </c>
      <c r="E18" s="2490" t="s">
        <v>1706</v>
      </c>
    </row>
    <row r="19" spans="1:5" x14ac:dyDescent="0.2">
      <c r="A19" s="2490" t="s">
        <v>1691</v>
      </c>
      <c r="B19" s="2490" t="s">
        <v>1706</v>
      </c>
      <c r="C19" s="2490">
        <v>1550</v>
      </c>
      <c r="D19" s="2490" t="s">
        <v>2701</v>
      </c>
      <c r="E19" s="2490" t="s">
        <v>1706</v>
      </c>
    </row>
    <row r="20" spans="1:5" x14ac:dyDescent="0.2">
      <c r="A20" s="2490" t="s">
        <v>1692</v>
      </c>
      <c r="B20" s="2490" t="s">
        <v>1706</v>
      </c>
      <c r="C20" s="2490">
        <v>1560</v>
      </c>
      <c r="D20" s="2490" t="s">
        <v>2702</v>
      </c>
      <c r="E20" s="2490" t="s">
        <v>1706</v>
      </c>
    </row>
    <row r="21" spans="1:5" x14ac:dyDescent="0.2">
      <c r="A21" s="2490" t="s">
        <v>1711</v>
      </c>
      <c r="B21" s="2490" t="s">
        <v>1706</v>
      </c>
      <c r="C21" s="2490">
        <v>1600</v>
      </c>
      <c r="D21" s="2490" t="s">
        <v>2703</v>
      </c>
      <c r="E21" s="2490" t="s">
        <v>1706</v>
      </c>
    </row>
    <row r="22" spans="1:5" x14ac:dyDescent="0.2">
      <c r="A22" s="2490" t="s">
        <v>1693</v>
      </c>
      <c r="B22" s="2490" t="s">
        <v>1706</v>
      </c>
      <c r="C22" s="2490">
        <v>1610</v>
      </c>
      <c r="D22" s="2490" t="s">
        <v>2704</v>
      </c>
      <c r="E22" s="2490" t="s">
        <v>1706</v>
      </c>
    </row>
    <row r="23" spans="1:5" x14ac:dyDescent="0.2">
      <c r="A23" s="2490" t="s">
        <v>1694</v>
      </c>
      <c r="B23" s="2490" t="s">
        <v>1706</v>
      </c>
      <c r="C23" s="2490">
        <v>1620</v>
      </c>
      <c r="D23" s="2490" t="s">
        <v>2705</v>
      </c>
      <c r="E23" s="2490" t="s">
        <v>1706</v>
      </c>
    </row>
    <row r="24" spans="1:5" x14ac:dyDescent="0.2">
      <c r="A24" s="2490" t="s">
        <v>1695</v>
      </c>
      <c r="B24" s="2490" t="s">
        <v>1706</v>
      </c>
      <c r="C24" s="2490">
        <v>1630</v>
      </c>
      <c r="D24" s="2490" t="s">
        <v>2706</v>
      </c>
      <c r="E24" s="2490" t="s">
        <v>1706</v>
      </c>
    </row>
    <row r="25" spans="1:5" x14ac:dyDescent="0.2">
      <c r="A25" s="2490" t="s">
        <v>1696</v>
      </c>
      <c r="B25" s="2490" t="s">
        <v>1706</v>
      </c>
      <c r="C25" s="2490">
        <v>1640</v>
      </c>
      <c r="D25" s="2490" t="s">
        <v>2707</v>
      </c>
      <c r="E25" s="2490" t="s">
        <v>1706</v>
      </c>
    </row>
    <row r="26" spans="1:5" x14ac:dyDescent="0.2">
      <c r="A26" s="2490" t="s">
        <v>1697</v>
      </c>
      <c r="B26" s="2490" t="s">
        <v>1706</v>
      </c>
      <c r="C26" s="2490">
        <v>1700</v>
      </c>
      <c r="D26" s="2490" t="s">
        <v>2708</v>
      </c>
      <c r="E26" s="2490" t="s">
        <v>1706</v>
      </c>
    </row>
    <row r="27" spans="1:5" x14ac:dyDescent="0.2">
      <c r="A27" s="2490" t="s">
        <v>1698</v>
      </c>
      <c r="B27" s="2490" t="s">
        <v>1706</v>
      </c>
      <c r="C27" s="2490">
        <v>1710</v>
      </c>
      <c r="D27" s="2490" t="s">
        <v>2709</v>
      </c>
      <c r="E27" s="2490" t="s">
        <v>1706</v>
      </c>
    </row>
    <row r="28" spans="1:5" x14ac:dyDescent="0.2">
      <c r="A28" s="2490" t="s">
        <v>1699</v>
      </c>
      <c r="B28" s="2490" t="s">
        <v>1706</v>
      </c>
      <c r="C28" s="2490">
        <v>1720</v>
      </c>
      <c r="D28" s="2490" t="s">
        <v>2710</v>
      </c>
      <c r="E28" s="2490" t="s">
        <v>1706</v>
      </c>
    </row>
    <row r="29" spans="1:5" x14ac:dyDescent="0.2">
      <c r="A29" s="2490" t="s">
        <v>1700</v>
      </c>
      <c r="B29" s="2490" t="s">
        <v>1706</v>
      </c>
      <c r="C29" s="2490">
        <v>1730</v>
      </c>
      <c r="D29" s="2490" t="s">
        <v>2711</v>
      </c>
      <c r="E29" s="2490" t="s">
        <v>1706</v>
      </c>
    </row>
    <row r="30" spans="1:5" x14ac:dyDescent="0.2">
      <c r="A30" s="2490" t="s">
        <v>1701</v>
      </c>
      <c r="B30" s="2490" t="s">
        <v>1706</v>
      </c>
      <c r="C30" s="2490">
        <v>1740</v>
      </c>
      <c r="D30" s="2490" t="s">
        <v>2712</v>
      </c>
      <c r="E30" s="2490" t="s">
        <v>1706</v>
      </c>
    </row>
    <row r="31" spans="1:5" x14ac:dyDescent="0.2">
      <c r="A31" s="2490" t="s">
        <v>1712</v>
      </c>
      <c r="B31" s="2490" t="s">
        <v>1706</v>
      </c>
      <c r="C31" s="2490">
        <v>1820</v>
      </c>
      <c r="D31" s="2490" t="s">
        <v>2714</v>
      </c>
      <c r="E31" s="2490" t="s">
        <v>1706</v>
      </c>
    </row>
    <row r="32" spans="1:5" x14ac:dyDescent="0.2">
      <c r="A32" s="2490" t="s">
        <v>1792</v>
      </c>
      <c r="B32" s="2490" t="s">
        <v>1654</v>
      </c>
      <c r="C32" s="2490">
        <v>1821</v>
      </c>
      <c r="D32" s="2490" t="s">
        <v>2715</v>
      </c>
      <c r="E32" s="2490" t="s">
        <v>1654</v>
      </c>
    </row>
    <row r="33" spans="1:5" x14ac:dyDescent="0.2">
      <c r="A33" s="2490" t="s">
        <v>1702</v>
      </c>
      <c r="B33" s="2490" t="s">
        <v>1706</v>
      </c>
      <c r="C33" s="2490">
        <v>1830</v>
      </c>
      <c r="D33" s="2490" t="s">
        <v>2716</v>
      </c>
      <c r="E33" s="2490" t="s">
        <v>1706</v>
      </c>
    </row>
    <row r="34" spans="1:5" x14ac:dyDescent="0.2">
      <c r="A34" s="2490" t="s">
        <v>1806</v>
      </c>
      <c r="B34" s="2490" t="s">
        <v>1706</v>
      </c>
      <c r="C34" s="2490">
        <v>1840</v>
      </c>
      <c r="D34" s="2490" t="s">
        <v>2717</v>
      </c>
      <c r="E34" s="2490" t="s">
        <v>1706</v>
      </c>
    </row>
    <row r="35" spans="1:5" x14ac:dyDescent="0.2">
      <c r="A35" s="2490" t="s">
        <v>1807</v>
      </c>
      <c r="B35" s="2490" t="s">
        <v>1706</v>
      </c>
      <c r="C35" s="2490">
        <v>1850</v>
      </c>
      <c r="D35" s="2490" t="s">
        <v>2718</v>
      </c>
      <c r="E35" s="2490" t="s">
        <v>1706</v>
      </c>
    </row>
    <row r="36" spans="1:5" x14ac:dyDescent="0.2">
      <c r="A36" s="2490" t="s">
        <v>1705</v>
      </c>
      <c r="B36" s="2490" t="s">
        <v>1706</v>
      </c>
      <c r="C36" s="2490">
        <v>1880</v>
      </c>
      <c r="D36" s="2490" t="s">
        <v>2720</v>
      </c>
      <c r="E36" s="2490" t="s">
        <v>1706</v>
      </c>
    </row>
    <row r="37" spans="1:5" x14ac:dyDescent="0.2">
      <c r="A37" s="2490" t="s">
        <v>1599</v>
      </c>
      <c r="B37" s="2490" t="s">
        <v>1598</v>
      </c>
      <c r="C37" s="2490">
        <v>1950</v>
      </c>
      <c r="D37" s="2490" t="s">
        <v>2723</v>
      </c>
      <c r="E37" s="2490" t="s">
        <v>1598</v>
      </c>
    </row>
    <row r="38" spans="1:5" x14ac:dyDescent="0.2">
      <c r="A38" s="2490" t="s">
        <v>1588</v>
      </c>
      <c r="B38" s="2490" t="s">
        <v>1598</v>
      </c>
      <c r="C38" s="2490">
        <v>1960</v>
      </c>
      <c r="D38" s="2490" t="s">
        <v>2724</v>
      </c>
      <c r="E38" s="2490" t="s">
        <v>1598</v>
      </c>
    </row>
    <row r="39" spans="1:5" x14ac:dyDescent="0.2">
      <c r="A39" s="2490" t="s">
        <v>1589</v>
      </c>
      <c r="B39" s="2490" t="s">
        <v>1598</v>
      </c>
      <c r="C39" s="2490">
        <v>1970</v>
      </c>
      <c r="D39" s="2490" t="s">
        <v>2725</v>
      </c>
      <c r="E39" s="2490" t="s">
        <v>1598</v>
      </c>
    </row>
    <row r="40" spans="1:5" x14ac:dyDescent="0.2">
      <c r="A40" s="2490" t="s">
        <v>1788</v>
      </c>
      <c r="B40" s="2490" t="s">
        <v>1543</v>
      </c>
      <c r="C40" s="2490">
        <v>1971</v>
      </c>
      <c r="D40" s="2490" t="s">
        <v>2726</v>
      </c>
      <c r="E40" s="2490" t="s">
        <v>1543</v>
      </c>
    </row>
    <row r="41" spans="1:5" x14ac:dyDescent="0.2">
      <c r="A41" s="2490" t="s">
        <v>1789</v>
      </c>
      <c r="B41" s="2490" t="s">
        <v>1543</v>
      </c>
      <c r="C41" s="2490">
        <v>1972</v>
      </c>
      <c r="D41" s="2490" t="s">
        <v>2727</v>
      </c>
      <c r="E41" s="2490" t="s">
        <v>1543</v>
      </c>
    </row>
    <row r="42" spans="1:5" x14ac:dyDescent="0.2">
      <c r="A42" s="2490" t="s">
        <v>1790</v>
      </c>
      <c r="B42" s="2490" t="s">
        <v>1543</v>
      </c>
      <c r="C42" s="2490">
        <v>1981</v>
      </c>
      <c r="D42" s="2490" t="s">
        <v>2728</v>
      </c>
      <c r="E42" s="2490" t="s">
        <v>1543</v>
      </c>
    </row>
    <row r="43" spans="1:5" x14ac:dyDescent="0.2">
      <c r="A43" s="2490" t="s">
        <v>1791</v>
      </c>
      <c r="B43" s="2490" t="s">
        <v>1543</v>
      </c>
      <c r="C43" s="2490">
        <v>1982</v>
      </c>
      <c r="D43" s="2490" t="s">
        <v>2729</v>
      </c>
      <c r="E43" s="2490" t="s">
        <v>1543</v>
      </c>
    </row>
    <row r="44" spans="1:5" x14ac:dyDescent="0.2">
      <c r="A44" s="2490" t="s">
        <v>1614</v>
      </c>
      <c r="B44" s="2490" t="s">
        <v>395</v>
      </c>
      <c r="C44" s="2490">
        <v>2000</v>
      </c>
      <c r="D44" s="2490" t="s">
        <v>2731</v>
      </c>
      <c r="E44" s="2490" t="s">
        <v>395</v>
      </c>
    </row>
    <row r="45" spans="1:5" x14ac:dyDescent="0.2">
      <c r="A45" s="2490" t="s">
        <v>3329</v>
      </c>
      <c r="B45" s="2490" t="s">
        <v>395</v>
      </c>
      <c r="C45" s="2490">
        <v>2000</v>
      </c>
      <c r="D45" s="2490" t="s">
        <v>3385</v>
      </c>
      <c r="E45" s="2490" t="s">
        <v>395</v>
      </c>
    </row>
    <row r="46" spans="1:5" x14ac:dyDescent="0.2">
      <c r="A46" s="2490" t="s">
        <v>1615</v>
      </c>
      <c r="B46" s="2490" t="s">
        <v>395</v>
      </c>
      <c r="C46" s="2490">
        <v>2010</v>
      </c>
      <c r="D46" s="2490" t="s">
        <v>2732</v>
      </c>
      <c r="E46" s="2490" t="s">
        <v>395</v>
      </c>
    </row>
    <row r="47" spans="1:5" x14ac:dyDescent="0.2">
      <c r="A47" s="2490" t="s">
        <v>1797</v>
      </c>
      <c r="B47" s="2490" t="s">
        <v>1618</v>
      </c>
      <c r="C47" s="2490">
        <v>2200</v>
      </c>
      <c r="D47" s="2490" t="s">
        <v>2734</v>
      </c>
      <c r="E47" s="2490" t="s">
        <v>1618</v>
      </c>
    </row>
    <row r="48" spans="1:5" x14ac:dyDescent="0.2">
      <c r="A48" s="2490" t="s">
        <v>1617</v>
      </c>
      <c r="B48" s="2490" t="s">
        <v>1618</v>
      </c>
      <c r="C48" s="2490">
        <v>2210</v>
      </c>
      <c r="D48" s="2490" t="s">
        <v>2735</v>
      </c>
      <c r="E48" s="2490" t="s">
        <v>1618</v>
      </c>
    </row>
    <row r="49" spans="1:5" x14ac:dyDescent="0.2">
      <c r="A49" s="2490" t="s">
        <v>1669</v>
      </c>
      <c r="B49" s="2490" t="s">
        <v>1678</v>
      </c>
      <c r="C49" s="2490">
        <v>2300</v>
      </c>
      <c r="D49" s="2490" t="s">
        <v>2739</v>
      </c>
      <c r="E49" s="2490" t="s">
        <v>1678</v>
      </c>
    </row>
    <row r="50" spans="1:5" x14ac:dyDescent="0.2">
      <c r="A50" s="2490" t="s">
        <v>3361</v>
      </c>
      <c r="B50" s="2490" t="s">
        <v>1678</v>
      </c>
      <c r="C50" s="2490">
        <v>2300</v>
      </c>
      <c r="D50" s="2490" t="s">
        <v>3386</v>
      </c>
      <c r="E50" s="2490" t="s">
        <v>1678</v>
      </c>
    </row>
    <row r="51" spans="1:5" x14ac:dyDescent="0.2">
      <c r="A51" s="2490" t="s">
        <v>1670</v>
      </c>
      <c r="B51" s="2490" t="s">
        <v>1678</v>
      </c>
      <c r="C51" s="2490">
        <v>2310</v>
      </c>
      <c r="D51" s="2490" t="s">
        <v>1040</v>
      </c>
      <c r="E51" s="2490" t="s">
        <v>1678</v>
      </c>
    </row>
    <row r="52" spans="1:5" x14ac:dyDescent="0.2">
      <c r="A52" s="2490" t="s">
        <v>3362</v>
      </c>
      <c r="B52" s="2490" t="s">
        <v>1678</v>
      </c>
      <c r="C52" s="2490">
        <v>2310</v>
      </c>
      <c r="D52" s="2490" t="s">
        <v>3387</v>
      </c>
      <c r="E52" s="2490" t="s">
        <v>1678</v>
      </c>
    </row>
    <row r="53" spans="1:5" x14ac:dyDescent="0.2">
      <c r="A53" s="2490" t="s">
        <v>1785</v>
      </c>
      <c r="B53" s="2490" t="s">
        <v>1678</v>
      </c>
      <c r="C53" s="2490">
        <v>2320</v>
      </c>
      <c r="D53" s="2490" t="s">
        <v>1051</v>
      </c>
      <c r="E53" s="2490" t="s">
        <v>1678</v>
      </c>
    </row>
    <row r="54" spans="1:5" x14ac:dyDescent="0.2">
      <c r="A54" s="2490" t="s">
        <v>3363</v>
      </c>
      <c r="B54" s="2490" t="s">
        <v>1678</v>
      </c>
      <c r="C54" s="2490">
        <v>2320</v>
      </c>
      <c r="D54" s="2490" t="s">
        <v>3388</v>
      </c>
      <c r="E54" s="2490" t="s">
        <v>1678</v>
      </c>
    </row>
    <row r="55" spans="1:5" x14ac:dyDescent="0.2">
      <c r="A55" s="2490" t="s">
        <v>1786</v>
      </c>
      <c r="B55" s="2490" t="s">
        <v>1678</v>
      </c>
      <c r="C55" s="2490">
        <v>2330</v>
      </c>
      <c r="D55" s="2490" t="s">
        <v>1052</v>
      </c>
      <c r="E55" s="2490" t="s">
        <v>1678</v>
      </c>
    </row>
    <row r="56" spans="1:5" x14ac:dyDescent="0.2">
      <c r="A56" s="2490" t="s">
        <v>3364</v>
      </c>
      <c r="B56" s="2490" t="s">
        <v>1678</v>
      </c>
      <c r="C56" s="2490">
        <v>2330</v>
      </c>
      <c r="D56" s="2490" t="s">
        <v>3389</v>
      </c>
      <c r="E56" s="2490" t="s">
        <v>1678</v>
      </c>
    </row>
    <row r="57" spans="1:5" x14ac:dyDescent="0.2">
      <c r="A57" s="2490" t="s">
        <v>1671</v>
      </c>
      <c r="B57" s="2490" t="s">
        <v>1678</v>
      </c>
      <c r="C57" s="2490">
        <v>2340</v>
      </c>
      <c r="D57" s="2490" t="s">
        <v>1041</v>
      </c>
      <c r="E57" s="2490" t="s">
        <v>1678</v>
      </c>
    </row>
    <row r="58" spans="1:5" x14ac:dyDescent="0.2">
      <c r="A58" s="2490" t="s">
        <v>3365</v>
      </c>
      <c r="B58" s="2490" t="s">
        <v>1678</v>
      </c>
      <c r="C58" s="2490">
        <v>2340</v>
      </c>
      <c r="D58" s="2490" t="s">
        <v>3390</v>
      </c>
      <c r="E58" s="2490" t="s">
        <v>1678</v>
      </c>
    </row>
    <row r="59" spans="1:5" x14ac:dyDescent="0.2">
      <c r="A59" s="2490" t="s">
        <v>2035</v>
      </c>
      <c r="B59" s="2490" t="s">
        <v>1678</v>
      </c>
      <c r="C59" s="2490">
        <v>2350</v>
      </c>
      <c r="D59" s="2490" t="s">
        <v>1053</v>
      </c>
      <c r="E59" s="2490" t="s">
        <v>1678</v>
      </c>
    </row>
    <row r="60" spans="1:5" x14ac:dyDescent="0.2">
      <c r="A60" s="2490" t="s">
        <v>3366</v>
      </c>
      <c r="B60" s="2490" t="s">
        <v>1678</v>
      </c>
      <c r="C60" s="2490">
        <v>2350</v>
      </c>
      <c r="D60" s="2490" t="s">
        <v>3391</v>
      </c>
      <c r="E60" s="2490" t="s">
        <v>1678</v>
      </c>
    </row>
    <row r="61" spans="1:5" x14ac:dyDescent="0.2">
      <c r="A61" s="2490" t="s">
        <v>1672</v>
      </c>
      <c r="B61" s="2490" t="s">
        <v>1678</v>
      </c>
      <c r="C61" s="2490">
        <v>2360</v>
      </c>
      <c r="D61" s="2490" t="s">
        <v>1042</v>
      </c>
      <c r="E61" s="2490" t="s">
        <v>1678</v>
      </c>
    </row>
    <row r="62" spans="1:5" x14ac:dyDescent="0.2">
      <c r="A62" s="2490" t="s">
        <v>3367</v>
      </c>
      <c r="B62" s="2490" t="s">
        <v>1678</v>
      </c>
      <c r="C62" s="2490">
        <v>2360</v>
      </c>
      <c r="D62" s="2490" t="s">
        <v>3392</v>
      </c>
      <c r="E62" s="2490" t="s">
        <v>1678</v>
      </c>
    </row>
    <row r="63" spans="1:5" x14ac:dyDescent="0.2">
      <c r="A63" s="2490" t="s">
        <v>2036</v>
      </c>
      <c r="B63" s="2490" t="s">
        <v>1678</v>
      </c>
      <c r="C63" s="2490">
        <v>2370</v>
      </c>
      <c r="D63" s="2490" t="s">
        <v>1054</v>
      </c>
      <c r="E63" s="2490" t="s">
        <v>1678</v>
      </c>
    </row>
    <row r="64" spans="1:5" x14ac:dyDescent="0.2">
      <c r="A64" s="2490" t="s">
        <v>3368</v>
      </c>
      <c r="B64" s="2490" t="s">
        <v>1678</v>
      </c>
      <c r="C64" s="2490">
        <v>2370</v>
      </c>
      <c r="D64" s="2490" t="s">
        <v>3393</v>
      </c>
      <c r="E64" s="2490" t="s">
        <v>1678</v>
      </c>
    </row>
    <row r="65" spans="1:5" x14ac:dyDescent="0.2">
      <c r="A65" s="2490" t="s">
        <v>2037</v>
      </c>
      <c r="B65" s="2490" t="s">
        <v>1678</v>
      </c>
      <c r="C65" s="2490">
        <v>2380</v>
      </c>
      <c r="D65" s="2490" t="s">
        <v>1055</v>
      </c>
      <c r="E65" s="2490" t="s">
        <v>1678</v>
      </c>
    </row>
    <row r="66" spans="1:5" x14ac:dyDescent="0.2">
      <c r="A66" s="2490" t="s">
        <v>3369</v>
      </c>
      <c r="B66" s="2490" t="s">
        <v>1678</v>
      </c>
      <c r="C66" s="2490">
        <v>2380</v>
      </c>
      <c r="D66" s="2490" t="s">
        <v>3394</v>
      </c>
      <c r="E66" s="2490" t="s">
        <v>1678</v>
      </c>
    </row>
    <row r="67" spans="1:5" x14ac:dyDescent="0.2">
      <c r="A67" s="2490" t="s">
        <v>2038</v>
      </c>
      <c r="B67" s="2490" t="s">
        <v>1678</v>
      </c>
      <c r="C67" s="2490">
        <v>2390</v>
      </c>
      <c r="D67" s="2490" t="s">
        <v>1056</v>
      </c>
      <c r="E67" s="2490" t="s">
        <v>1678</v>
      </c>
    </row>
    <row r="68" spans="1:5" x14ac:dyDescent="0.2">
      <c r="A68" s="2490" t="s">
        <v>3370</v>
      </c>
      <c r="B68" s="2490" t="s">
        <v>1678</v>
      </c>
      <c r="C68" s="2490">
        <v>2390</v>
      </c>
      <c r="D68" s="2490" t="s">
        <v>3395</v>
      </c>
      <c r="E68" s="2490" t="s">
        <v>1678</v>
      </c>
    </row>
    <row r="69" spans="1:5" x14ac:dyDescent="0.2">
      <c r="A69" s="2490" t="s">
        <v>1673</v>
      </c>
      <c r="B69" s="2490" t="s">
        <v>1678</v>
      </c>
      <c r="C69" s="2490">
        <v>2400</v>
      </c>
      <c r="D69" s="2490" t="s">
        <v>1043</v>
      </c>
      <c r="E69" s="2490" t="s">
        <v>1678</v>
      </c>
    </row>
    <row r="70" spans="1:5" x14ac:dyDescent="0.2">
      <c r="A70" s="2490" t="s">
        <v>3371</v>
      </c>
      <c r="B70" s="2490" t="s">
        <v>1678</v>
      </c>
      <c r="C70" s="2490">
        <v>2400</v>
      </c>
      <c r="D70" s="2490" t="s">
        <v>3396</v>
      </c>
      <c r="E70" s="2490" t="s">
        <v>1678</v>
      </c>
    </row>
    <row r="71" spans="1:5" x14ac:dyDescent="0.2">
      <c r="A71" s="2490" t="s">
        <v>2039</v>
      </c>
      <c r="B71" s="2490" t="s">
        <v>1678</v>
      </c>
      <c r="C71" s="2490">
        <v>2410</v>
      </c>
      <c r="D71" s="2490" t="s">
        <v>1460</v>
      </c>
      <c r="E71" s="2490" t="s">
        <v>1678</v>
      </c>
    </row>
    <row r="72" spans="1:5" x14ac:dyDescent="0.2">
      <c r="A72" s="2490" t="s">
        <v>3372</v>
      </c>
      <c r="B72" s="2490" t="s">
        <v>1678</v>
      </c>
      <c r="C72" s="2490">
        <v>2410</v>
      </c>
      <c r="D72" s="2490" t="s">
        <v>3397</v>
      </c>
      <c r="E72" s="2490" t="s">
        <v>1678</v>
      </c>
    </row>
    <row r="73" spans="1:5" x14ac:dyDescent="0.2">
      <c r="A73" s="2490" t="s">
        <v>1674</v>
      </c>
      <c r="B73" s="2490" t="s">
        <v>1678</v>
      </c>
      <c r="C73" s="2490">
        <v>2420</v>
      </c>
      <c r="D73" s="2490" t="s">
        <v>2740</v>
      </c>
      <c r="E73" s="2490" t="s">
        <v>1678</v>
      </c>
    </row>
    <row r="74" spans="1:5" x14ac:dyDescent="0.2">
      <c r="A74" s="2490" t="s">
        <v>3373</v>
      </c>
      <c r="B74" s="2490" t="s">
        <v>1678</v>
      </c>
      <c r="C74" s="2490">
        <v>2420</v>
      </c>
      <c r="D74" s="2490" t="s">
        <v>3398</v>
      </c>
      <c r="E74" s="2490" t="s">
        <v>1678</v>
      </c>
    </row>
    <row r="75" spans="1:5" x14ac:dyDescent="0.2">
      <c r="A75" s="2490" t="s">
        <v>1717</v>
      </c>
      <c r="B75" s="2490" t="s">
        <v>1678</v>
      </c>
      <c r="C75" s="2490">
        <v>2430</v>
      </c>
      <c r="D75" s="2490" t="s">
        <v>2741</v>
      </c>
      <c r="E75" s="2490" t="s">
        <v>1678</v>
      </c>
    </row>
    <row r="76" spans="1:5" x14ac:dyDescent="0.2">
      <c r="A76" s="2490" t="s">
        <v>3374</v>
      </c>
      <c r="B76" s="2490" t="s">
        <v>1678</v>
      </c>
      <c r="C76" s="2490">
        <v>2430</v>
      </c>
      <c r="D76" s="2490" t="s">
        <v>3399</v>
      </c>
      <c r="E76" s="2490" t="s">
        <v>1678</v>
      </c>
    </row>
    <row r="77" spans="1:5" x14ac:dyDescent="0.2">
      <c r="A77" s="2490" t="s">
        <v>1675</v>
      </c>
      <c r="B77" s="2490" t="s">
        <v>1678</v>
      </c>
      <c r="C77" s="2490">
        <v>2440</v>
      </c>
      <c r="D77" s="2490" t="s">
        <v>2742</v>
      </c>
      <c r="E77" s="2490" t="s">
        <v>1678</v>
      </c>
    </row>
    <row r="78" spans="1:5" x14ac:dyDescent="0.2">
      <c r="A78" s="2490" t="s">
        <v>3375</v>
      </c>
      <c r="B78" s="2490" t="s">
        <v>1678</v>
      </c>
      <c r="C78" s="2490">
        <v>2440</v>
      </c>
      <c r="D78" s="2490" t="s">
        <v>3400</v>
      </c>
      <c r="E78" s="2490" t="s">
        <v>1678</v>
      </c>
    </row>
    <row r="79" spans="1:5" x14ac:dyDescent="0.2">
      <c r="A79" s="2490" t="s">
        <v>1676</v>
      </c>
      <c r="B79" s="2490" t="s">
        <v>1678</v>
      </c>
      <c r="C79" s="2490">
        <v>2450</v>
      </c>
      <c r="D79" s="2490" t="s">
        <v>1044</v>
      </c>
      <c r="E79" s="2490" t="s">
        <v>1678</v>
      </c>
    </row>
    <row r="80" spans="1:5" x14ac:dyDescent="0.2">
      <c r="A80" s="2490" t="s">
        <v>3376</v>
      </c>
      <c r="B80" s="2490" t="s">
        <v>1678</v>
      </c>
      <c r="C80" s="2490">
        <v>2450</v>
      </c>
      <c r="D80" s="2490" t="s">
        <v>3401</v>
      </c>
      <c r="E80" s="2490" t="s">
        <v>1678</v>
      </c>
    </row>
    <row r="81" spans="1:5" x14ac:dyDescent="0.2">
      <c r="A81" s="2490" t="s">
        <v>1677</v>
      </c>
      <c r="B81" s="2490" t="s">
        <v>1678</v>
      </c>
      <c r="C81" s="2490">
        <v>2460</v>
      </c>
      <c r="D81" s="2490" t="s">
        <v>2743</v>
      </c>
      <c r="E81" s="2490" t="s">
        <v>1678</v>
      </c>
    </row>
    <row r="82" spans="1:5" x14ac:dyDescent="0.2">
      <c r="A82" s="2490" t="s">
        <v>3377</v>
      </c>
      <c r="B82" s="2490" t="s">
        <v>1678</v>
      </c>
      <c r="C82" s="2490">
        <v>2460</v>
      </c>
      <c r="D82" s="2490" t="s">
        <v>3402</v>
      </c>
      <c r="E82" s="2490" t="s">
        <v>1678</v>
      </c>
    </row>
    <row r="83" spans="1:5" x14ac:dyDescent="0.2">
      <c r="A83" s="2490" t="s">
        <v>1787</v>
      </c>
      <c r="B83" s="2490" t="s">
        <v>1678</v>
      </c>
      <c r="C83" s="2490">
        <v>2470</v>
      </c>
      <c r="D83" s="2490" t="s">
        <v>1930</v>
      </c>
      <c r="E83" s="2490" t="s">
        <v>1678</v>
      </c>
    </row>
    <row r="84" spans="1:5" x14ac:dyDescent="0.2">
      <c r="A84" s="2490" t="s">
        <v>3378</v>
      </c>
      <c r="B84" s="2490" t="s">
        <v>1678</v>
      </c>
      <c r="C84" s="2490">
        <v>2470</v>
      </c>
      <c r="D84" s="2490" t="s">
        <v>3403</v>
      </c>
      <c r="E84" s="2490" t="s">
        <v>1678</v>
      </c>
    </row>
    <row r="85" spans="1:5" x14ac:dyDescent="0.2">
      <c r="A85" s="2490" t="s">
        <v>3379</v>
      </c>
      <c r="B85" s="2490" t="s">
        <v>1678</v>
      </c>
      <c r="C85" s="2490">
        <v>2480</v>
      </c>
      <c r="D85" s="2490" t="s">
        <v>3404</v>
      </c>
      <c r="E85" s="2490" t="s">
        <v>1678</v>
      </c>
    </row>
    <row r="86" spans="1:5" x14ac:dyDescent="0.2">
      <c r="A86" s="2490" t="s">
        <v>3380</v>
      </c>
      <c r="B86" s="2490" t="s">
        <v>1678</v>
      </c>
      <c r="C86" s="2490">
        <v>2490</v>
      </c>
      <c r="D86" s="2490" t="s">
        <v>3405</v>
      </c>
      <c r="E86" s="2490" t="s">
        <v>1678</v>
      </c>
    </row>
    <row r="87" spans="1:5" x14ac:dyDescent="0.2">
      <c r="A87" s="2490" t="s">
        <v>3381</v>
      </c>
      <c r="B87" s="2490" t="s">
        <v>1678</v>
      </c>
      <c r="C87" s="2490">
        <v>2560</v>
      </c>
      <c r="D87" s="2490" t="s">
        <v>3406</v>
      </c>
      <c r="E87" s="2490" t="s">
        <v>1678</v>
      </c>
    </row>
    <row r="88" spans="1:5" x14ac:dyDescent="0.2">
      <c r="A88" s="2490" t="s">
        <v>2488</v>
      </c>
      <c r="B88" s="2490" t="s">
        <v>861</v>
      </c>
      <c r="C88" s="2490">
        <v>2820</v>
      </c>
      <c r="D88" s="2490" t="s">
        <v>2749</v>
      </c>
      <c r="E88" s="2490" t="s">
        <v>861</v>
      </c>
    </row>
    <row r="89" spans="1:5" x14ac:dyDescent="0.2">
      <c r="A89" s="2490" t="s">
        <v>2479</v>
      </c>
      <c r="B89" s="2490" t="s">
        <v>860</v>
      </c>
      <c r="C89" s="2490">
        <v>2920</v>
      </c>
      <c r="D89" s="2490" t="s">
        <v>2753</v>
      </c>
      <c r="E89" s="2490" t="s">
        <v>860</v>
      </c>
    </row>
    <row r="90" spans="1:5" x14ac:dyDescent="0.2">
      <c r="A90" s="2490" t="s">
        <v>2468</v>
      </c>
      <c r="B90" s="2490" t="s">
        <v>1598</v>
      </c>
      <c r="C90" s="2490">
        <v>2950</v>
      </c>
      <c r="D90" s="2490" t="s">
        <v>2754</v>
      </c>
      <c r="E90" s="2490" t="s">
        <v>1598</v>
      </c>
    </row>
    <row r="91" spans="1:5" x14ac:dyDescent="0.2">
      <c r="A91" s="2490" t="s">
        <v>3323</v>
      </c>
      <c r="B91" s="2490" t="s">
        <v>860</v>
      </c>
      <c r="C91" s="2490">
        <v>2950</v>
      </c>
      <c r="D91" s="2490" t="s">
        <v>3407</v>
      </c>
      <c r="E91" s="2490" t="s">
        <v>860</v>
      </c>
    </row>
    <row r="92" spans="1:5" x14ac:dyDescent="0.2">
      <c r="A92" s="2490" t="s">
        <v>1619</v>
      </c>
      <c r="B92" s="2490" t="s">
        <v>1638</v>
      </c>
      <c r="C92" s="2490">
        <v>3000</v>
      </c>
      <c r="D92" s="2490" t="s">
        <v>2755</v>
      </c>
      <c r="E92" s="2490" t="s">
        <v>1638</v>
      </c>
    </row>
    <row r="93" spans="1:5" x14ac:dyDescent="0.2">
      <c r="A93" s="2490" t="s">
        <v>3330</v>
      </c>
      <c r="B93" s="2490" t="s">
        <v>1638</v>
      </c>
      <c r="C93" s="2490">
        <v>3000</v>
      </c>
      <c r="D93" s="2490" t="s">
        <v>3408</v>
      </c>
      <c r="E93" s="2490" t="s">
        <v>1638</v>
      </c>
    </row>
    <row r="94" spans="1:5" x14ac:dyDescent="0.2">
      <c r="A94" s="2490" t="s">
        <v>1620</v>
      </c>
      <c r="B94" s="2490" t="s">
        <v>1638</v>
      </c>
      <c r="C94" s="2490">
        <v>3030</v>
      </c>
      <c r="D94" s="2490" t="s">
        <v>2756</v>
      </c>
      <c r="E94" s="2490" t="s">
        <v>1638</v>
      </c>
    </row>
    <row r="95" spans="1:5" x14ac:dyDescent="0.2">
      <c r="A95" s="2490" t="s">
        <v>3331</v>
      </c>
      <c r="B95" s="2490" t="s">
        <v>1638</v>
      </c>
      <c r="C95" s="2490">
        <v>3030</v>
      </c>
      <c r="D95" s="2490" t="s">
        <v>3409</v>
      </c>
      <c r="E95" s="2490" t="s">
        <v>1638</v>
      </c>
    </row>
    <row r="96" spans="1:5" x14ac:dyDescent="0.2">
      <c r="A96" s="2490" t="s">
        <v>1798</v>
      </c>
      <c r="B96" s="2490" t="s">
        <v>1638</v>
      </c>
      <c r="C96" s="2490">
        <v>3040</v>
      </c>
      <c r="D96" s="2490" t="s">
        <v>2757</v>
      </c>
      <c r="E96" s="2490" t="s">
        <v>1638</v>
      </c>
    </row>
    <row r="97" spans="1:5" x14ac:dyDescent="0.2">
      <c r="A97" s="2490" t="s">
        <v>3332</v>
      </c>
      <c r="B97" s="2490" t="s">
        <v>1638</v>
      </c>
      <c r="C97" s="2490">
        <v>3040</v>
      </c>
      <c r="D97" s="2490" t="s">
        <v>3410</v>
      </c>
      <c r="E97" s="2490" t="s">
        <v>1638</v>
      </c>
    </row>
    <row r="98" spans="1:5" x14ac:dyDescent="0.2">
      <c r="A98" s="2490" t="s">
        <v>1622</v>
      </c>
      <c r="B98" s="2490" t="s">
        <v>1638</v>
      </c>
      <c r="C98" s="2490">
        <v>3060</v>
      </c>
      <c r="D98" s="2490" t="s">
        <v>2758</v>
      </c>
      <c r="E98" s="2490" t="s">
        <v>1638</v>
      </c>
    </row>
    <row r="99" spans="1:5" x14ac:dyDescent="0.2">
      <c r="A99" s="2490" t="s">
        <v>3333</v>
      </c>
      <c r="B99" s="2490" t="s">
        <v>1638</v>
      </c>
      <c r="C99" s="2490">
        <v>3060</v>
      </c>
      <c r="D99" s="2490" t="s">
        <v>3411</v>
      </c>
      <c r="E99" s="2490" t="s">
        <v>1638</v>
      </c>
    </row>
    <row r="100" spans="1:5" x14ac:dyDescent="0.2">
      <c r="A100" s="2490" t="s">
        <v>1623</v>
      </c>
      <c r="B100" s="2490" t="s">
        <v>1638</v>
      </c>
      <c r="C100" s="2490">
        <v>3070</v>
      </c>
      <c r="D100" s="2490" t="s">
        <v>1048</v>
      </c>
      <c r="E100" s="2490" t="s">
        <v>1638</v>
      </c>
    </row>
    <row r="101" spans="1:5" x14ac:dyDescent="0.2">
      <c r="A101" s="2490" t="s">
        <v>3334</v>
      </c>
      <c r="B101" s="2490" t="s">
        <v>1638</v>
      </c>
      <c r="C101" s="2490">
        <v>3070</v>
      </c>
      <c r="D101" s="2490" t="s">
        <v>3412</v>
      </c>
      <c r="E101" s="2490" t="s">
        <v>1638</v>
      </c>
    </row>
    <row r="102" spans="1:5" x14ac:dyDescent="0.2">
      <c r="A102" s="2490" t="s">
        <v>1624</v>
      </c>
      <c r="B102" s="2490" t="s">
        <v>1638</v>
      </c>
      <c r="C102" s="2490">
        <v>3150</v>
      </c>
      <c r="D102" s="2490" t="s">
        <v>1861</v>
      </c>
      <c r="E102" s="2490" t="s">
        <v>1638</v>
      </c>
    </row>
    <row r="103" spans="1:5" x14ac:dyDescent="0.2">
      <c r="A103" s="2490" t="s">
        <v>3335</v>
      </c>
      <c r="B103" s="2490" t="s">
        <v>1638</v>
      </c>
      <c r="C103" s="2490">
        <v>3150</v>
      </c>
      <c r="D103" s="2490" t="s">
        <v>3413</v>
      </c>
      <c r="E103" s="2490" t="s">
        <v>1638</v>
      </c>
    </row>
    <row r="104" spans="1:5" x14ac:dyDescent="0.2">
      <c r="A104" s="2490" t="s">
        <v>1625</v>
      </c>
      <c r="B104" s="2490" t="s">
        <v>1638</v>
      </c>
      <c r="C104" s="2490">
        <v>3160</v>
      </c>
      <c r="D104" s="2490" t="s">
        <v>2760</v>
      </c>
      <c r="E104" s="2490" t="s">
        <v>1638</v>
      </c>
    </row>
    <row r="105" spans="1:5" x14ac:dyDescent="0.2">
      <c r="A105" s="2490" t="s">
        <v>3336</v>
      </c>
      <c r="B105" s="2490" t="s">
        <v>1638</v>
      </c>
      <c r="C105" s="2490">
        <v>3160</v>
      </c>
      <c r="D105" s="2490" t="s">
        <v>3414</v>
      </c>
      <c r="E105" s="2490" t="s">
        <v>1638</v>
      </c>
    </row>
    <row r="106" spans="1:5" x14ac:dyDescent="0.2">
      <c r="A106" s="2490" t="s">
        <v>1626</v>
      </c>
      <c r="B106" s="2490" t="s">
        <v>1638</v>
      </c>
      <c r="C106" s="2490">
        <v>3180</v>
      </c>
      <c r="D106" s="2490" t="s">
        <v>2761</v>
      </c>
      <c r="E106" s="2490" t="s">
        <v>1638</v>
      </c>
    </row>
    <row r="107" spans="1:5" x14ac:dyDescent="0.2">
      <c r="A107" s="2490" t="s">
        <v>3337</v>
      </c>
      <c r="B107" s="2490" t="s">
        <v>1638</v>
      </c>
      <c r="C107" s="2490">
        <v>3180</v>
      </c>
      <c r="D107" s="2490" t="s">
        <v>3415</v>
      </c>
      <c r="E107" s="2490" t="s">
        <v>1638</v>
      </c>
    </row>
    <row r="108" spans="1:5" x14ac:dyDescent="0.2">
      <c r="A108" s="2490" t="s">
        <v>1627</v>
      </c>
      <c r="B108" s="2490" t="s">
        <v>1638</v>
      </c>
      <c r="C108" s="2490">
        <v>3200</v>
      </c>
      <c r="D108" s="2490" t="s">
        <v>1005</v>
      </c>
      <c r="E108" s="2490" t="s">
        <v>1638</v>
      </c>
    </row>
    <row r="109" spans="1:5" x14ac:dyDescent="0.2">
      <c r="A109" s="2490" t="s">
        <v>3338</v>
      </c>
      <c r="B109" s="2490" t="s">
        <v>1638</v>
      </c>
      <c r="C109" s="2490">
        <v>3200</v>
      </c>
      <c r="D109" s="2490" t="s">
        <v>3416</v>
      </c>
      <c r="E109" s="2490" t="s">
        <v>1638</v>
      </c>
    </row>
    <row r="110" spans="1:5" x14ac:dyDescent="0.2">
      <c r="A110" s="2490" t="s">
        <v>1628</v>
      </c>
      <c r="B110" s="2490" t="s">
        <v>1638</v>
      </c>
      <c r="C110" s="2490">
        <v>3220</v>
      </c>
      <c r="D110" s="2490" t="s">
        <v>2762</v>
      </c>
      <c r="E110" s="2490" t="s">
        <v>1638</v>
      </c>
    </row>
    <row r="111" spans="1:5" x14ac:dyDescent="0.2">
      <c r="A111" s="2490" t="s">
        <v>3339</v>
      </c>
      <c r="B111" s="2490" t="s">
        <v>1638</v>
      </c>
      <c r="C111" s="2490">
        <v>3220</v>
      </c>
      <c r="D111" s="2490" t="s">
        <v>3417</v>
      </c>
      <c r="E111" s="2490" t="s">
        <v>1638</v>
      </c>
    </row>
    <row r="112" spans="1:5" x14ac:dyDescent="0.2">
      <c r="A112" s="2490" t="s">
        <v>1629</v>
      </c>
      <c r="B112" s="2490" t="s">
        <v>1638</v>
      </c>
      <c r="C112" s="2490">
        <v>3240</v>
      </c>
      <c r="D112" s="2490" t="s">
        <v>2763</v>
      </c>
      <c r="E112" s="2490" t="s">
        <v>1638</v>
      </c>
    </row>
    <row r="113" spans="1:5" x14ac:dyDescent="0.2">
      <c r="A113" s="2490" t="s">
        <v>3340</v>
      </c>
      <c r="B113" s="2490" t="s">
        <v>1638</v>
      </c>
      <c r="C113" s="2490">
        <v>3240</v>
      </c>
      <c r="D113" s="2490" t="s">
        <v>3418</v>
      </c>
      <c r="E113" s="2490" t="s">
        <v>1638</v>
      </c>
    </row>
    <row r="114" spans="1:5" x14ac:dyDescent="0.2">
      <c r="A114" s="2490" t="s">
        <v>1630</v>
      </c>
      <c r="B114" s="2490" t="s">
        <v>1638</v>
      </c>
      <c r="C114" s="2490">
        <v>3260</v>
      </c>
      <c r="D114" s="2490" t="s">
        <v>2764</v>
      </c>
      <c r="E114" s="2490" t="s">
        <v>1638</v>
      </c>
    </row>
    <row r="115" spans="1:5" x14ac:dyDescent="0.2">
      <c r="A115" s="2490" t="s">
        <v>3341</v>
      </c>
      <c r="B115" s="2490" t="s">
        <v>1638</v>
      </c>
      <c r="C115" s="2490">
        <v>3260</v>
      </c>
      <c r="D115" s="2490" t="s">
        <v>3419</v>
      </c>
      <c r="E115" s="2490" t="s">
        <v>1638</v>
      </c>
    </row>
    <row r="116" spans="1:5" x14ac:dyDescent="0.2">
      <c r="A116" s="2490" t="s">
        <v>1631</v>
      </c>
      <c r="B116" s="2490" t="s">
        <v>1638</v>
      </c>
      <c r="C116" s="2490">
        <v>3280</v>
      </c>
      <c r="D116" s="2490" t="s">
        <v>2765</v>
      </c>
      <c r="E116" s="2490" t="s">
        <v>1638</v>
      </c>
    </row>
    <row r="117" spans="1:5" x14ac:dyDescent="0.2">
      <c r="A117" s="2490" t="s">
        <v>3342</v>
      </c>
      <c r="B117" s="2490" t="s">
        <v>1638</v>
      </c>
      <c r="C117" s="2490">
        <v>3280</v>
      </c>
      <c r="D117" s="2490" t="s">
        <v>3420</v>
      </c>
      <c r="E117" s="2490" t="s">
        <v>1638</v>
      </c>
    </row>
    <row r="118" spans="1:5" x14ac:dyDescent="0.2">
      <c r="A118" s="2490" t="s">
        <v>1632</v>
      </c>
      <c r="B118" s="2490" t="s">
        <v>1638</v>
      </c>
      <c r="C118" s="2490">
        <v>3300</v>
      </c>
      <c r="D118" s="2490" t="s">
        <v>2766</v>
      </c>
      <c r="E118" s="2490" t="s">
        <v>1638</v>
      </c>
    </row>
    <row r="119" spans="1:5" x14ac:dyDescent="0.2">
      <c r="A119" s="2490" t="s">
        <v>3343</v>
      </c>
      <c r="B119" s="2490" t="s">
        <v>1638</v>
      </c>
      <c r="C119" s="2490">
        <v>3300</v>
      </c>
      <c r="D119" s="2490" t="s">
        <v>3421</v>
      </c>
      <c r="E119" s="2490" t="s">
        <v>1638</v>
      </c>
    </row>
    <row r="120" spans="1:5" x14ac:dyDescent="0.2">
      <c r="A120" s="2490" t="s">
        <v>1633</v>
      </c>
      <c r="B120" s="2490" t="s">
        <v>1638</v>
      </c>
      <c r="C120" s="2490">
        <v>3320</v>
      </c>
      <c r="D120" s="2490" t="s">
        <v>1011</v>
      </c>
      <c r="E120" s="2490" t="s">
        <v>1638</v>
      </c>
    </row>
    <row r="121" spans="1:5" x14ac:dyDescent="0.2">
      <c r="A121" s="2490" t="s">
        <v>3344</v>
      </c>
      <c r="B121" s="2490" t="s">
        <v>1638</v>
      </c>
      <c r="C121" s="2490">
        <v>3320</v>
      </c>
      <c r="D121" s="2490" t="s">
        <v>3422</v>
      </c>
      <c r="E121" s="2490" t="s">
        <v>1638</v>
      </c>
    </row>
    <row r="122" spans="1:5" x14ac:dyDescent="0.2">
      <c r="A122" s="2490" t="s">
        <v>1634</v>
      </c>
      <c r="B122" s="2490" t="s">
        <v>1638</v>
      </c>
      <c r="C122" s="2490">
        <v>3330</v>
      </c>
      <c r="D122" s="2490" t="s">
        <v>1012</v>
      </c>
      <c r="E122" s="2490" t="s">
        <v>1638</v>
      </c>
    </row>
    <row r="123" spans="1:5" x14ac:dyDescent="0.2">
      <c r="A123" s="2490" t="s">
        <v>3345</v>
      </c>
      <c r="B123" s="2490" t="s">
        <v>1638</v>
      </c>
      <c r="C123" s="2490">
        <v>3330</v>
      </c>
      <c r="D123" s="2490" t="s">
        <v>3423</v>
      </c>
      <c r="E123" s="2490" t="s">
        <v>1638</v>
      </c>
    </row>
    <row r="124" spans="1:5" x14ac:dyDescent="0.2">
      <c r="A124" s="2490" t="s">
        <v>1635</v>
      </c>
      <c r="B124" s="2490" t="s">
        <v>1638</v>
      </c>
      <c r="C124" s="2490">
        <v>3360</v>
      </c>
      <c r="D124" s="2490" t="s">
        <v>2767</v>
      </c>
      <c r="E124" s="2490" t="s">
        <v>1638</v>
      </c>
    </row>
    <row r="125" spans="1:5" x14ac:dyDescent="0.2">
      <c r="A125" s="2490" t="s">
        <v>3346</v>
      </c>
      <c r="B125" s="2490" t="s">
        <v>1638</v>
      </c>
      <c r="C125" s="2490">
        <v>3360</v>
      </c>
      <c r="D125" s="2490" t="s">
        <v>3424</v>
      </c>
      <c r="E125" s="2490" t="s">
        <v>1638</v>
      </c>
    </row>
    <row r="126" spans="1:5" x14ac:dyDescent="0.2">
      <c r="A126" s="2490" t="s">
        <v>1636</v>
      </c>
      <c r="B126" s="2490" t="s">
        <v>1638</v>
      </c>
      <c r="C126" s="2490">
        <v>3380</v>
      </c>
      <c r="D126" s="2490" t="s">
        <v>2768</v>
      </c>
      <c r="E126" s="2490" t="s">
        <v>1638</v>
      </c>
    </row>
    <row r="127" spans="1:5" x14ac:dyDescent="0.2">
      <c r="A127" s="2490" t="s">
        <v>3347</v>
      </c>
      <c r="B127" s="2490" t="s">
        <v>1638</v>
      </c>
      <c r="C127" s="2490">
        <v>3380</v>
      </c>
      <c r="D127" s="2490" t="s">
        <v>3425</v>
      </c>
      <c r="E127" s="2490" t="s">
        <v>1638</v>
      </c>
    </row>
    <row r="128" spans="1:5" x14ac:dyDescent="0.2">
      <c r="A128" s="2490" t="s">
        <v>1637</v>
      </c>
      <c r="B128" s="2490" t="s">
        <v>1638</v>
      </c>
      <c r="C128" s="2490">
        <v>3420</v>
      </c>
      <c r="D128" s="2490" t="s">
        <v>2770</v>
      </c>
      <c r="E128" s="2490" t="s">
        <v>1638</v>
      </c>
    </row>
    <row r="129" spans="1:5" x14ac:dyDescent="0.2">
      <c r="A129" s="2490" t="s">
        <v>3348</v>
      </c>
      <c r="B129" s="2490" t="s">
        <v>1638</v>
      </c>
      <c r="C129" s="2490">
        <v>3420</v>
      </c>
      <c r="D129" s="2490" t="s">
        <v>3426</v>
      </c>
      <c r="E129" s="2490" t="s">
        <v>1638</v>
      </c>
    </row>
    <row r="130" spans="1:5" x14ac:dyDescent="0.2">
      <c r="A130" s="2490" t="s">
        <v>3349</v>
      </c>
      <c r="B130" s="2490" t="s">
        <v>1638</v>
      </c>
      <c r="C130" s="2490">
        <v>3998</v>
      </c>
      <c r="D130" s="2490" t="s">
        <v>3427</v>
      </c>
      <c r="E130" s="2490" t="s">
        <v>1638</v>
      </c>
    </row>
    <row r="131" spans="1:5" x14ac:dyDescent="0.2">
      <c r="A131" s="2490" t="s">
        <v>3350</v>
      </c>
      <c r="B131" s="2490" t="s">
        <v>1638</v>
      </c>
      <c r="C131" s="2490">
        <v>3999</v>
      </c>
      <c r="D131" s="2490" t="s">
        <v>3428</v>
      </c>
      <c r="E131" s="2490" t="s">
        <v>1638</v>
      </c>
    </row>
    <row r="132" spans="1:5" x14ac:dyDescent="0.2">
      <c r="A132" s="2490" t="s">
        <v>1577</v>
      </c>
      <c r="B132" s="2490" t="s">
        <v>1587</v>
      </c>
      <c r="C132" s="2490">
        <v>4000</v>
      </c>
      <c r="D132" s="2490" t="s">
        <v>2794</v>
      </c>
      <c r="E132" s="2490" t="s">
        <v>1587</v>
      </c>
    </row>
    <row r="133" spans="1:5" x14ac:dyDescent="0.2">
      <c r="A133" s="2490" t="s">
        <v>1578</v>
      </c>
      <c r="B133" s="2490" t="s">
        <v>1587</v>
      </c>
      <c r="C133" s="2490">
        <v>4020</v>
      </c>
      <c r="D133" s="2490" t="s">
        <v>2795</v>
      </c>
      <c r="E133" s="2490" t="s">
        <v>1587</v>
      </c>
    </row>
    <row r="134" spans="1:5" x14ac:dyDescent="0.2">
      <c r="A134" s="2490" t="s">
        <v>1579</v>
      </c>
      <c r="B134" s="2490" t="s">
        <v>1587</v>
      </c>
      <c r="C134" s="2490">
        <v>4040</v>
      </c>
      <c r="D134" s="2490" t="s">
        <v>2796</v>
      </c>
      <c r="E134" s="2490" t="s">
        <v>1587</v>
      </c>
    </row>
    <row r="135" spans="1:5" x14ac:dyDescent="0.2">
      <c r="A135" s="2490" t="s">
        <v>1580</v>
      </c>
      <c r="B135" s="2490" t="s">
        <v>1587</v>
      </c>
      <c r="C135" s="2490">
        <v>4050</v>
      </c>
      <c r="D135" s="2490" t="s">
        <v>2797</v>
      </c>
      <c r="E135" s="2490" t="s">
        <v>1587</v>
      </c>
    </row>
    <row r="136" spans="1:5" x14ac:dyDescent="0.2">
      <c r="A136" s="2490" t="s">
        <v>1581</v>
      </c>
      <c r="B136" s="2490" t="s">
        <v>1587</v>
      </c>
      <c r="C136" s="2490">
        <v>4060</v>
      </c>
      <c r="D136" s="2490" t="s">
        <v>2798</v>
      </c>
      <c r="E136" s="2490" t="s">
        <v>1587</v>
      </c>
    </row>
    <row r="137" spans="1:5" x14ac:dyDescent="0.2">
      <c r="A137" s="2490" t="s">
        <v>1582</v>
      </c>
      <c r="B137" s="2490" t="s">
        <v>1587</v>
      </c>
      <c r="C137" s="2490">
        <v>4070</v>
      </c>
      <c r="D137" s="2490" t="s">
        <v>1946</v>
      </c>
      <c r="E137" s="2490" t="s">
        <v>1587</v>
      </c>
    </row>
    <row r="138" spans="1:5" x14ac:dyDescent="0.2">
      <c r="A138" s="2490" t="s">
        <v>1583</v>
      </c>
      <c r="B138" s="2490" t="s">
        <v>1587</v>
      </c>
      <c r="C138" s="2490">
        <v>4080</v>
      </c>
      <c r="D138" s="2490" t="s">
        <v>2799</v>
      </c>
      <c r="E138" s="2490" t="s">
        <v>1587</v>
      </c>
    </row>
    <row r="139" spans="1:5" x14ac:dyDescent="0.2">
      <c r="A139" s="2490" t="s">
        <v>1584</v>
      </c>
      <c r="B139" s="2490" t="s">
        <v>1587</v>
      </c>
      <c r="C139" s="2490">
        <v>4100</v>
      </c>
      <c r="D139" s="2490" t="s">
        <v>2801</v>
      </c>
      <c r="E139" s="2490" t="s">
        <v>1587</v>
      </c>
    </row>
    <row r="140" spans="1:5" x14ac:dyDescent="0.2">
      <c r="A140" s="2490" t="s">
        <v>1585</v>
      </c>
      <c r="B140" s="2490" t="s">
        <v>1587</v>
      </c>
      <c r="C140" s="2490">
        <v>4110</v>
      </c>
      <c r="D140" s="2490" t="s">
        <v>2802</v>
      </c>
      <c r="E140" s="2490" t="s">
        <v>1587</v>
      </c>
    </row>
    <row r="141" spans="1:5" x14ac:dyDescent="0.2">
      <c r="A141" s="2490" t="s">
        <v>1586</v>
      </c>
      <c r="B141" s="2490" t="s">
        <v>1587</v>
      </c>
      <c r="C141" s="2490">
        <v>4120</v>
      </c>
      <c r="D141" s="2490" t="s">
        <v>2803</v>
      </c>
      <c r="E141" s="2490" t="s">
        <v>1587</v>
      </c>
    </row>
    <row r="142" spans="1:5" x14ac:dyDescent="0.2">
      <c r="A142" s="2490" t="s">
        <v>1605</v>
      </c>
      <c r="B142" s="2490" t="s">
        <v>1609</v>
      </c>
      <c r="C142" s="2490">
        <v>4160</v>
      </c>
      <c r="D142" s="2490" t="s">
        <v>2804</v>
      </c>
      <c r="E142" s="2490" t="s">
        <v>1609</v>
      </c>
    </row>
    <row r="143" spans="1:5" x14ac:dyDescent="0.2">
      <c r="A143" s="2490" t="s">
        <v>1606</v>
      </c>
      <c r="B143" s="2490" t="s">
        <v>1609</v>
      </c>
      <c r="C143" s="2490">
        <v>4170</v>
      </c>
      <c r="D143" s="2490" t="s">
        <v>2805</v>
      </c>
      <c r="E143" s="2490" t="s">
        <v>1609</v>
      </c>
    </row>
    <row r="144" spans="1:5" x14ac:dyDescent="0.2">
      <c r="A144" s="2490" t="s">
        <v>1607</v>
      </c>
      <c r="B144" s="2490" t="s">
        <v>1609</v>
      </c>
      <c r="C144" s="2490">
        <v>4180</v>
      </c>
      <c r="D144" s="2490" t="s">
        <v>2806</v>
      </c>
      <c r="E144" s="2490" t="s">
        <v>1609</v>
      </c>
    </row>
    <row r="145" spans="1:5" x14ac:dyDescent="0.2">
      <c r="A145" s="2490" t="s">
        <v>3324</v>
      </c>
      <c r="B145" s="2490" t="s">
        <v>1609</v>
      </c>
      <c r="C145" s="2490">
        <v>4180</v>
      </c>
      <c r="D145" s="2490" t="s">
        <v>3429</v>
      </c>
      <c r="E145" s="2490" t="s">
        <v>1609</v>
      </c>
    </row>
    <row r="146" spans="1:5" x14ac:dyDescent="0.2">
      <c r="A146" s="2490" t="s">
        <v>3325</v>
      </c>
      <c r="B146" s="2490" t="s">
        <v>1609</v>
      </c>
      <c r="C146" s="2490">
        <v>4200</v>
      </c>
      <c r="D146" s="2490" t="s">
        <v>3430</v>
      </c>
      <c r="E146" s="2490" t="s">
        <v>1609</v>
      </c>
    </row>
    <row r="147" spans="1:5" x14ac:dyDescent="0.2">
      <c r="A147" s="2490" t="s">
        <v>3326</v>
      </c>
      <c r="B147" s="2490" t="s">
        <v>1609</v>
      </c>
      <c r="C147" s="2490">
        <v>4210</v>
      </c>
      <c r="D147" s="2490" t="s">
        <v>3431</v>
      </c>
      <c r="E147" s="2490" t="s">
        <v>1609</v>
      </c>
    </row>
    <row r="148" spans="1:5" x14ac:dyDescent="0.2">
      <c r="A148" s="2490" t="s">
        <v>1608</v>
      </c>
      <c r="B148" s="2490" t="s">
        <v>1609</v>
      </c>
      <c r="C148" s="2490">
        <v>4220</v>
      </c>
      <c r="D148" s="2490" t="s">
        <v>1947</v>
      </c>
      <c r="E148" s="2490" t="s">
        <v>1609</v>
      </c>
    </row>
    <row r="149" spans="1:5" x14ac:dyDescent="0.2">
      <c r="A149" s="2490" t="s">
        <v>3327</v>
      </c>
      <c r="B149" s="2490" t="s">
        <v>1609</v>
      </c>
      <c r="C149" s="2490">
        <v>4220</v>
      </c>
      <c r="D149" s="2490" t="s">
        <v>3432</v>
      </c>
      <c r="E149" s="2490" t="s">
        <v>1609</v>
      </c>
    </row>
    <row r="150" spans="1:5" x14ac:dyDescent="0.2">
      <c r="A150" s="2490" t="s">
        <v>3328</v>
      </c>
      <c r="B150" s="2490" t="s">
        <v>1609</v>
      </c>
      <c r="C150" s="2490">
        <v>4230</v>
      </c>
      <c r="D150" s="2490" t="s">
        <v>3433</v>
      </c>
      <c r="E150" s="2490" t="s">
        <v>1609</v>
      </c>
    </row>
    <row r="151" spans="1:5" x14ac:dyDescent="0.2">
      <c r="A151" s="2490" t="s">
        <v>1639</v>
      </c>
      <c r="B151" s="2490" t="s">
        <v>1642</v>
      </c>
      <c r="C151" s="2490">
        <v>4250</v>
      </c>
      <c r="D151" s="2490" t="s">
        <v>2808</v>
      </c>
      <c r="E151" s="2490" t="s">
        <v>1642</v>
      </c>
    </row>
    <row r="152" spans="1:5" x14ac:dyDescent="0.2">
      <c r="A152" s="2490" t="s">
        <v>1640</v>
      </c>
      <c r="B152" s="2490" t="s">
        <v>1642</v>
      </c>
      <c r="C152" s="2490">
        <v>4260</v>
      </c>
      <c r="D152" s="2490" t="s">
        <v>2810</v>
      </c>
      <c r="E152" s="2490" t="s">
        <v>1642</v>
      </c>
    </row>
    <row r="153" spans="1:5" x14ac:dyDescent="0.2">
      <c r="A153" s="2490" t="s">
        <v>1495</v>
      </c>
      <c r="B153" s="2490" t="s">
        <v>1504</v>
      </c>
      <c r="C153" s="2490">
        <v>4310</v>
      </c>
      <c r="D153" s="2490" t="s">
        <v>2813</v>
      </c>
      <c r="E153" s="2490" t="s">
        <v>1504</v>
      </c>
    </row>
    <row r="154" spans="1:5" x14ac:dyDescent="0.2">
      <c r="A154" s="2490" t="s">
        <v>3278</v>
      </c>
      <c r="B154" s="2490" t="s">
        <v>1504</v>
      </c>
      <c r="C154" s="2490">
        <v>4310</v>
      </c>
      <c r="D154" s="2490" t="s">
        <v>3434</v>
      </c>
      <c r="E154" s="2490" t="s">
        <v>1504</v>
      </c>
    </row>
    <row r="155" spans="1:5" x14ac:dyDescent="0.2">
      <c r="A155" s="2490" t="s">
        <v>1643</v>
      </c>
      <c r="B155" s="2490" t="s">
        <v>1642</v>
      </c>
      <c r="C155" s="2490">
        <v>4320</v>
      </c>
      <c r="D155" s="2490" t="s">
        <v>2814</v>
      </c>
      <c r="E155" s="2490" t="s">
        <v>1642</v>
      </c>
    </row>
    <row r="156" spans="1:5" x14ac:dyDescent="0.2">
      <c r="A156" s="2490" t="s">
        <v>1645</v>
      </c>
      <c r="B156" s="2490" t="s">
        <v>576</v>
      </c>
      <c r="C156" s="2490">
        <v>4330</v>
      </c>
      <c r="D156" s="2490" t="s">
        <v>2816</v>
      </c>
      <c r="E156" s="2490" t="s">
        <v>576</v>
      </c>
    </row>
    <row r="157" spans="1:5" x14ac:dyDescent="0.2">
      <c r="A157" s="2490" t="s">
        <v>3351</v>
      </c>
      <c r="B157" s="2490" t="s">
        <v>576</v>
      </c>
      <c r="C157" s="2490">
        <v>4330</v>
      </c>
      <c r="D157" s="2490" t="s">
        <v>3435</v>
      </c>
      <c r="E157" s="2490" t="s">
        <v>576</v>
      </c>
    </row>
    <row r="158" spans="1:5" x14ac:dyDescent="0.2">
      <c r="A158" s="2490" t="s">
        <v>1644</v>
      </c>
      <c r="B158" s="2490" t="s">
        <v>1642</v>
      </c>
      <c r="C158" s="2490">
        <v>4340</v>
      </c>
      <c r="D158" s="2490" t="s">
        <v>2818</v>
      </c>
      <c r="E158" s="2490" t="s">
        <v>1642</v>
      </c>
    </row>
    <row r="159" spans="1:5" x14ac:dyDescent="0.2">
      <c r="A159" s="2490" t="s">
        <v>1646</v>
      </c>
      <c r="B159" s="2490" t="s">
        <v>863</v>
      </c>
      <c r="C159" s="2490">
        <v>4350</v>
      </c>
      <c r="D159" s="2490" t="s">
        <v>2819</v>
      </c>
      <c r="E159" s="2490" t="s">
        <v>863</v>
      </c>
    </row>
    <row r="160" spans="1:5" x14ac:dyDescent="0.2">
      <c r="A160" s="2490" t="s">
        <v>1663</v>
      </c>
      <c r="B160" s="2490" t="s">
        <v>1662</v>
      </c>
      <c r="C160" s="2490">
        <v>4360</v>
      </c>
      <c r="D160" s="2490" t="s">
        <v>2820</v>
      </c>
      <c r="E160" s="2490" t="s">
        <v>1662</v>
      </c>
    </row>
    <row r="161" spans="1:5" x14ac:dyDescent="0.2">
      <c r="A161" s="2490" t="s">
        <v>1659</v>
      </c>
      <c r="B161" s="2490" t="s">
        <v>1660</v>
      </c>
      <c r="C161" s="2490">
        <v>4380</v>
      </c>
      <c r="D161" s="2490" t="s">
        <v>2821</v>
      </c>
      <c r="E161" s="2490" t="s">
        <v>1660</v>
      </c>
    </row>
    <row r="162" spans="1:5" x14ac:dyDescent="0.2">
      <c r="A162" s="2490" t="s">
        <v>1794</v>
      </c>
      <c r="B162" s="2490" t="s">
        <v>1563</v>
      </c>
      <c r="C162" s="2490">
        <v>4400</v>
      </c>
      <c r="D162" s="2490" t="s">
        <v>1948</v>
      </c>
      <c r="E162" s="2490" t="s">
        <v>1563</v>
      </c>
    </row>
    <row r="163" spans="1:5" x14ac:dyDescent="0.2">
      <c r="A163" s="2490" t="s">
        <v>3299</v>
      </c>
      <c r="B163" s="2490" t="s">
        <v>1563</v>
      </c>
      <c r="C163" s="2490">
        <v>4400</v>
      </c>
      <c r="D163" s="2490" t="s">
        <v>3436</v>
      </c>
      <c r="E163" s="2490" t="s">
        <v>1563</v>
      </c>
    </row>
    <row r="164" spans="1:5" x14ac:dyDescent="0.2">
      <c r="A164" s="2490" t="s">
        <v>1782</v>
      </c>
      <c r="B164" s="2490" t="s">
        <v>1563</v>
      </c>
      <c r="C164" s="2490">
        <v>4410</v>
      </c>
      <c r="D164" s="2490" t="s">
        <v>1950</v>
      </c>
      <c r="E164" s="2490" t="s">
        <v>1563</v>
      </c>
    </row>
    <row r="165" spans="1:5" x14ac:dyDescent="0.2">
      <c r="A165" s="2490" t="s">
        <v>3300</v>
      </c>
      <c r="B165" s="2490" t="s">
        <v>1563</v>
      </c>
      <c r="C165" s="2490">
        <v>4410</v>
      </c>
      <c r="D165" s="2490" t="s">
        <v>3437</v>
      </c>
      <c r="E165" s="2490" t="s">
        <v>1563</v>
      </c>
    </row>
    <row r="166" spans="1:5" x14ac:dyDescent="0.2">
      <c r="A166" s="2490" t="s">
        <v>1783</v>
      </c>
      <c r="B166" s="2490" t="s">
        <v>1563</v>
      </c>
      <c r="C166" s="2490">
        <v>4411</v>
      </c>
      <c r="D166" s="2490" t="s">
        <v>1949</v>
      </c>
      <c r="E166" s="2490" t="s">
        <v>1563</v>
      </c>
    </row>
    <row r="167" spans="1:5" x14ac:dyDescent="0.2">
      <c r="A167" s="2490" t="s">
        <v>3301</v>
      </c>
      <c r="B167" s="2490" t="s">
        <v>1563</v>
      </c>
      <c r="C167" s="2490">
        <v>4411</v>
      </c>
      <c r="D167" s="2490" t="s">
        <v>3438</v>
      </c>
      <c r="E167" s="2490" t="s">
        <v>1563</v>
      </c>
    </row>
    <row r="168" spans="1:5" x14ac:dyDescent="0.2">
      <c r="A168" s="2490" t="s">
        <v>1784</v>
      </c>
      <c r="B168" s="2490" t="s">
        <v>1563</v>
      </c>
      <c r="C168" s="2490">
        <v>4412</v>
      </c>
      <c r="D168" s="2490" t="s">
        <v>1951</v>
      </c>
      <c r="E168" s="2490" t="s">
        <v>1563</v>
      </c>
    </row>
    <row r="169" spans="1:5" x14ac:dyDescent="0.2">
      <c r="A169" s="2490" t="s">
        <v>3302</v>
      </c>
      <c r="B169" s="2490" t="s">
        <v>1563</v>
      </c>
      <c r="C169" s="2490">
        <v>4412</v>
      </c>
      <c r="D169" s="2490" t="s">
        <v>3439</v>
      </c>
      <c r="E169" s="2490" t="s">
        <v>1563</v>
      </c>
    </row>
    <row r="170" spans="1:5" x14ac:dyDescent="0.2">
      <c r="A170" s="2490" t="s">
        <v>3303</v>
      </c>
      <c r="B170" s="2490" t="s">
        <v>1563</v>
      </c>
      <c r="C170" s="2490">
        <v>4413</v>
      </c>
      <c r="D170" s="2490" t="s">
        <v>3440</v>
      </c>
      <c r="E170" s="2490" t="s">
        <v>1563</v>
      </c>
    </row>
    <row r="171" spans="1:5" x14ac:dyDescent="0.2">
      <c r="A171" s="2490" t="s">
        <v>3304</v>
      </c>
      <c r="B171" s="2490" t="s">
        <v>1563</v>
      </c>
      <c r="C171" s="2490">
        <v>4413</v>
      </c>
      <c r="D171" s="2490" t="s">
        <v>3441</v>
      </c>
      <c r="E171" s="2490" t="s">
        <v>1563</v>
      </c>
    </row>
    <row r="172" spans="1:5" x14ac:dyDescent="0.2">
      <c r="A172" s="2490" t="s">
        <v>1795</v>
      </c>
      <c r="B172" s="2490" t="s">
        <v>1563</v>
      </c>
      <c r="C172" s="2490">
        <v>4420</v>
      </c>
      <c r="D172" s="2490" t="s">
        <v>1952</v>
      </c>
      <c r="E172" s="2490" t="s">
        <v>1563</v>
      </c>
    </row>
    <row r="173" spans="1:5" x14ac:dyDescent="0.2">
      <c r="A173" s="2490" t="s">
        <v>3305</v>
      </c>
      <c r="B173" s="2490" t="s">
        <v>1563</v>
      </c>
      <c r="C173" s="2490">
        <v>4420</v>
      </c>
      <c r="D173" s="2490" t="s">
        <v>3442</v>
      </c>
      <c r="E173" s="2490" t="s">
        <v>1563</v>
      </c>
    </row>
    <row r="174" spans="1:5" x14ac:dyDescent="0.2">
      <c r="A174" s="2490" t="s">
        <v>1557</v>
      </c>
      <c r="B174" s="2490" t="s">
        <v>1563</v>
      </c>
      <c r="C174" s="2490">
        <v>4440</v>
      </c>
      <c r="D174" s="2490" t="s">
        <v>2824</v>
      </c>
      <c r="E174" s="2490" t="s">
        <v>1563</v>
      </c>
    </row>
    <row r="175" spans="1:5" x14ac:dyDescent="0.2">
      <c r="A175" s="2490" t="s">
        <v>1558</v>
      </c>
      <c r="B175" s="2490" t="s">
        <v>1563</v>
      </c>
      <c r="C175" s="2490">
        <v>4460</v>
      </c>
      <c r="D175" s="2490" t="s">
        <v>2825</v>
      </c>
      <c r="E175" s="2490" t="s">
        <v>1563</v>
      </c>
    </row>
    <row r="176" spans="1:5" x14ac:dyDescent="0.2">
      <c r="A176" s="2490" t="s">
        <v>1559</v>
      </c>
      <c r="B176" s="2490" t="s">
        <v>1563</v>
      </c>
      <c r="C176" s="2490">
        <v>4470</v>
      </c>
      <c r="D176" s="2490" t="s">
        <v>1159</v>
      </c>
      <c r="E176" s="2490" t="s">
        <v>1563</v>
      </c>
    </row>
    <row r="177" spans="1:5" x14ac:dyDescent="0.2">
      <c r="A177" s="2490" t="s">
        <v>3306</v>
      </c>
      <c r="B177" s="2490" t="s">
        <v>1563</v>
      </c>
      <c r="C177" s="2490">
        <v>4470</v>
      </c>
      <c r="D177" s="2490" t="s">
        <v>3443</v>
      </c>
      <c r="E177" s="2490" t="s">
        <v>1563</v>
      </c>
    </row>
    <row r="178" spans="1:5" x14ac:dyDescent="0.2">
      <c r="A178" s="2490" t="s">
        <v>1796</v>
      </c>
      <c r="B178" s="2490" t="s">
        <v>1563</v>
      </c>
      <c r="C178" s="2490">
        <v>4480</v>
      </c>
      <c r="D178" s="2490" t="s">
        <v>1953</v>
      </c>
      <c r="E178" s="2490" t="s">
        <v>1563</v>
      </c>
    </row>
    <row r="179" spans="1:5" x14ac:dyDescent="0.2">
      <c r="A179" s="2490" t="s">
        <v>3307</v>
      </c>
      <c r="B179" s="2490" t="s">
        <v>1563</v>
      </c>
      <c r="C179" s="2490">
        <v>4480</v>
      </c>
      <c r="D179" s="2490" t="s">
        <v>3444</v>
      </c>
      <c r="E179" s="2490" t="s">
        <v>1563</v>
      </c>
    </row>
    <row r="180" spans="1:5" x14ac:dyDescent="0.2">
      <c r="A180" s="2490" t="s">
        <v>1664</v>
      </c>
      <c r="B180" s="2490" t="s">
        <v>1668</v>
      </c>
      <c r="C180" s="2490">
        <v>4490</v>
      </c>
      <c r="D180" s="2490" t="s">
        <v>614</v>
      </c>
      <c r="E180" s="2490" t="s">
        <v>1668</v>
      </c>
    </row>
    <row r="181" spans="1:5" x14ac:dyDescent="0.2">
      <c r="A181" s="2490" t="s">
        <v>3357</v>
      </c>
      <c r="B181" s="2490" t="s">
        <v>1668</v>
      </c>
      <c r="C181" s="2490">
        <v>4490</v>
      </c>
      <c r="D181" s="2490" t="s">
        <v>3445</v>
      </c>
      <c r="E181" s="2490" t="s">
        <v>1668</v>
      </c>
    </row>
    <row r="182" spans="1:5" x14ac:dyDescent="0.2">
      <c r="A182" s="2490" t="s">
        <v>1496</v>
      </c>
      <c r="B182" s="2490" t="s">
        <v>1504</v>
      </c>
      <c r="C182" s="2490">
        <v>4500</v>
      </c>
      <c r="D182" s="2490" t="s">
        <v>2826</v>
      </c>
      <c r="E182" s="2490" t="s">
        <v>1504</v>
      </c>
    </row>
    <row r="183" spans="1:5" x14ac:dyDescent="0.2">
      <c r="A183" s="2490" t="s">
        <v>3279</v>
      </c>
      <c r="B183" s="2490" t="s">
        <v>1504</v>
      </c>
      <c r="C183" s="2490">
        <v>4500</v>
      </c>
      <c r="D183" s="2490" t="s">
        <v>3446</v>
      </c>
      <c r="E183" s="2490" t="s">
        <v>1504</v>
      </c>
    </row>
    <row r="184" spans="1:5" x14ac:dyDescent="0.2">
      <c r="A184" s="2490" t="s">
        <v>1653</v>
      </c>
      <c r="B184" s="2490" t="s">
        <v>1654</v>
      </c>
      <c r="C184" s="2490">
        <v>4520</v>
      </c>
      <c r="D184" s="2490" t="s">
        <v>2827</v>
      </c>
      <c r="E184" s="2490" t="s">
        <v>1654</v>
      </c>
    </row>
    <row r="185" spans="1:5" x14ac:dyDescent="0.2">
      <c r="A185" s="2490" t="s">
        <v>1497</v>
      </c>
      <c r="B185" s="2490" t="s">
        <v>1504</v>
      </c>
      <c r="C185" s="2490">
        <v>4550</v>
      </c>
      <c r="D185" s="2490" t="s">
        <v>2829</v>
      </c>
      <c r="E185" s="2490" t="s">
        <v>1504</v>
      </c>
    </row>
    <row r="186" spans="1:5" x14ac:dyDescent="0.2">
      <c r="A186" s="2490" t="s">
        <v>3280</v>
      </c>
      <c r="B186" s="2490" t="s">
        <v>1504</v>
      </c>
      <c r="C186" s="2490">
        <v>4550</v>
      </c>
      <c r="D186" s="2490" t="s">
        <v>3447</v>
      </c>
      <c r="E186" s="2490" t="s">
        <v>1504</v>
      </c>
    </row>
    <row r="187" spans="1:5" x14ac:dyDescent="0.2">
      <c r="A187" s="2490" t="s">
        <v>1498</v>
      </c>
      <c r="B187" s="2490" t="s">
        <v>1504</v>
      </c>
      <c r="C187" s="2490">
        <v>4560</v>
      </c>
      <c r="D187" s="2490" t="s">
        <v>2830</v>
      </c>
      <c r="E187" s="2490" t="s">
        <v>1504</v>
      </c>
    </row>
    <row r="188" spans="1:5" x14ac:dyDescent="0.2">
      <c r="A188" s="2490" t="s">
        <v>3281</v>
      </c>
      <c r="B188" s="2490" t="s">
        <v>1504</v>
      </c>
      <c r="C188" s="2490">
        <v>4560</v>
      </c>
      <c r="D188" s="2490" t="s">
        <v>3448</v>
      </c>
      <c r="E188" s="2490" t="s">
        <v>1504</v>
      </c>
    </row>
    <row r="189" spans="1:5" x14ac:dyDescent="0.2">
      <c r="A189" s="2490" t="s">
        <v>1505</v>
      </c>
      <c r="B189" s="2490" t="s">
        <v>1515</v>
      </c>
      <c r="C189" s="2490">
        <v>4570</v>
      </c>
      <c r="D189" s="2490" t="s">
        <v>2831</v>
      </c>
      <c r="E189" s="2490" t="s">
        <v>1515</v>
      </c>
    </row>
    <row r="190" spans="1:5" x14ac:dyDescent="0.2">
      <c r="A190" s="2490" t="s">
        <v>1516</v>
      </c>
      <c r="B190" s="2490" t="s">
        <v>1515</v>
      </c>
      <c r="C190" s="2490">
        <v>4580</v>
      </c>
      <c r="D190" s="2490" t="s">
        <v>2832</v>
      </c>
      <c r="E190" s="2490" t="s">
        <v>1515</v>
      </c>
    </row>
    <row r="191" spans="1:5" x14ac:dyDescent="0.2">
      <c r="A191" s="2490" t="s">
        <v>1506</v>
      </c>
      <c r="B191" s="2490" t="s">
        <v>1515</v>
      </c>
      <c r="C191" s="2490">
        <v>4590</v>
      </c>
      <c r="D191" s="2490" t="s">
        <v>2833</v>
      </c>
      <c r="E191" s="2490" t="s">
        <v>1515</v>
      </c>
    </row>
    <row r="192" spans="1:5" x14ac:dyDescent="0.2">
      <c r="A192" s="2490" t="s">
        <v>1507</v>
      </c>
      <c r="B192" s="2490" t="s">
        <v>1515</v>
      </c>
      <c r="C192" s="2490">
        <v>4600</v>
      </c>
      <c r="D192" s="2490" t="s">
        <v>2834</v>
      </c>
      <c r="E192" s="2490" t="s">
        <v>1515</v>
      </c>
    </row>
    <row r="193" spans="1:5" x14ac:dyDescent="0.2">
      <c r="A193" s="2490" t="s">
        <v>1508</v>
      </c>
      <c r="B193" s="2490" t="s">
        <v>1515</v>
      </c>
      <c r="C193" s="2490">
        <v>4610</v>
      </c>
      <c r="D193" s="2490" t="s">
        <v>2835</v>
      </c>
      <c r="E193" s="2490" t="s">
        <v>1515</v>
      </c>
    </row>
    <row r="194" spans="1:5" x14ac:dyDescent="0.2">
      <c r="A194" s="2490" t="s">
        <v>1509</v>
      </c>
      <c r="B194" s="2490" t="s">
        <v>1515</v>
      </c>
      <c r="C194" s="2490">
        <v>4620</v>
      </c>
      <c r="D194" s="2490" t="s">
        <v>217</v>
      </c>
      <c r="E194" s="2490" t="s">
        <v>1515</v>
      </c>
    </row>
    <row r="195" spans="1:5" x14ac:dyDescent="0.2">
      <c r="A195" s="2490" t="s">
        <v>1779</v>
      </c>
      <c r="B195" s="2490" t="s">
        <v>1515</v>
      </c>
      <c r="C195" s="2490">
        <v>4630</v>
      </c>
      <c r="D195" s="2490" t="s">
        <v>2836</v>
      </c>
      <c r="E195" s="2490" t="s">
        <v>1515</v>
      </c>
    </row>
    <row r="196" spans="1:5" x14ac:dyDescent="0.2">
      <c r="A196" s="2490" t="s">
        <v>1510</v>
      </c>
      <c r="B196" s="2490" t="s">
        <v>1515</v>
      </c>
      <c r="C196" s="2490">
        <v>4640</v>
      </c>
      <c r="D196" s="2490" t="s">
        <v>2837</v>
      </c>
      <c r="E196" s="2490" t="s">
        <v>1515</v>
      </c>
    </row>
    <row r="197" spans="1:5" x14ac:dyDescent="0.2">
      <c r="A197" s="2490" t="s">
        <v>3284</v>
      </c>
      <c r="B197" s="2490" t="s">
        <v>1515</v>
      </c>
      <c r="C197" s="2490">
        <v>4660</v>
      </c>
      <c r="D197" s="2490" t="s">
        <v>3449</v>
      </c>
      <c r="E197" s="2490" t="s">
        <v>1515</v>
      </c>
    </row>
    <row r="198" spans="1:5" x14ac:dyDescent="0.2">
      <c r="A198" s="2490" t="s">
        <v>1512</v>
      </c>
      <c r="B198" s="2490" t="s">
        <v>1515</v>
      </c>
      <c r="C198" s="2490">
        <v>4680</v>
      </c>
      <c r="D198" s="2490" t="s">
        <v>2840</v>
      </c>
      <c r="E198" s="2490" t="s">
        <v>1515</v>
      </c>
    </row>
    <row r="199" spans="1:5" x14ac:dyDescent="0.2">
      <c r="A199" s="2490" t="s">
        <v>1513</v>
      </c>
      <c r="B199" s="2490" t="s">
        <v>1515</v>
      </c>
      <c r="C199" s="2490">
        <v>4690</v>
      </c>
      <c r="D199" s="2490" t="s">
        <v>2841</v>
      </c>
      <c r="E199" s="2490" t="s">
        <v>1515</v>
      </c>
    </row>
    <row r="200" spans="1:5" x14ac:dyDescent="0.2">
      <c r="A200" s="2490" t="s">
        <v>1517</v>
      </c>
      <c r="B200" s="2490" t="s">
        <v>1515</v>
      </c>
      <c r="C200" s="2490">
        <v>4700</v>
      </c>
      <c r="D200" s="2490" t="s">
        <v>2842</v>
      </c>
      <c r="E200" s="2490" t="s">
        <v>1515</v>
      </c>
    </row>
    <row r="201" spans="1:5" x14ac:dyDescent="0.2">
      <c r="A201" s="2490" t="s">
        <v>1499</v>
      </c>
      <c r="B201" s="2490" t="s">
        <v>1504</v>
      </c>
      <c r="C201" s="2490">
        <v>4740</v>
      </c>
      <c r="D201" s="2490" t="s">
        <v>2845</v>
      </c>
      <c r="E201" s="2490" t="s">
        <v>1504</v>
      </c>
    </row>
    <row r="202" spans="1:5" x14ac:dyDescent="0.2">
      <c r="A202" s="2490" t="s">
        <v>3282</v>
      </c>
      <c r="B202" s="2490" t="s">
        <v>1504</v>
      </c>
      <c r="C202" s="2490">
        <v>4740</v>
      </c>
      <c r="D202" s="2490" t="s">
        <v>3450</v>
      </c>
      <c r="E202" s="2490" t="s">
        <v>1504</v>
      </c>
    </row>
    <row r="203" spans="1:5" x14ac:dyDescent="0.2">
      <c r="A203" s="2490" t="s">
        <v>1536</v>
      </c>
      <c r="B203" s="2490" t="s">
        <v>1543</v>
      </c>
      <c r="C203" s="2490">
        <v>4800</v>
      </c>
      <c r="D203" s="2490" t="s">
        <v>2848</v>
      </c>
      <c r="E203" s="2490" t="s">
        <v>1543</v>
      </c>
    </row>
    <row r="204" spans="1:5" x14ac:dyDescent="0.2">
      <c r="A204" s="2490" t="s">
        <v>2381</v>
      </c>
      <c r="B204" s="2490" t="s">
        <v>1543</v>
      </c>
      <c r="C204" s="2490">
        <v>4810</v>
      </c>
      <c r="D204" s="2490" t="s">
        <v>2849</v>
      </c>
      <c r="E204" s="2490" t="s">
        <v>1543</v>
      </c>
    </row>
    <row r="205" spans="1:5" x14ac:dyDescent="0.2">
      <c r="A205" s="2490" t="s">
        <v>3288</v>
      </c>
      <c r="B205" s="2490" t="s">
        <v>1543</v>
      </c>
      <c r="C205" s="2490">
        <v>4810</v>
      </c>
      <c r="D205" s="2490" t="s">
        <v>3451</v>
      </c>
      <c r="E205" s="2490" t="s">
        <v>1543</v>
      </c>
    </row>
    <row r="206" spans="1:5" x14ac:dyDescent="0.2">
      <c r="A206" s="2490" t="s">
        <v>2382</v>
      </c>
      <c r="B206" s="2490" t="s">
        <v>1543</v>
      </c>
      <c r="C206" s="2490">
        <v>4811</v>
      </c>
      <c r="D206" s="2490" t="s">
        <v>2850</v>
      </c>
      <c r="E206" s="2490" t="s">
        <v>1543</v>
      </c>
    </row>
    <row r="207" spans="1:5" x14ac:dyDescent="0.2">
      <c r="A207" s="2490" t="s">
        <v>3289</v>
      </c>
      <c r="B207" s="2490" t="s">
        <v>1543</v>
      </c>
      <c r="C207" s="2490">
        <v>4811</v>
      </c>
      <c r="D207" s="2490" t="s">
        <v>3452</v>
      </c>
      <c r="E207" s="2490" t="s">
        <v>1543</v>
      </c>
    </row>
    <row r="208" spans="1:5" x14ac:dyDescent="0.2">
      <c r="A208" s="2490" t="s">
        <v>2383</v>
      </c>
      <c r="B208" s="2490" t="s">
        <v>1543</v>
      </c>
      <c r="C208" s="2490">
        <v>4812</v>
      </c>
      <c r="D208" s="2490" t="s">
        <v>2851</v>
      </c>
      <c r="E208" s="2490" t="s">
        <v>1543</v>
      </c>
    </row>
    <row r="209" spans="1:5" x14ac:dyDescent="0.2">
      <c r="A209" s="2490" t="s">
        <v>3290</v>
      </c>
      <c r="B209" s="2490" t="s">
        <v>1543</v>
      </c>
      <c r="C209" s="2490">
        <v>4812</v>
      </c>
      <c r="D209" s="2490" t="s">
        <v>3453</v>
      </c>
      <c r="E209" s="2490" t="s">
        <v>1543</v>
      </c>
    </row>
    <row r="210" spans="1:5" x14ac:dyDescent="0.2">
      <c r="A210" s="2490" t="s">
        <v>1537</v>
      </c>
      <c r="B210" s="2490" t="s">
        <v>1543</v>
      </c>
      <c r="C210" s="2490">
        <v>4820</v>
      </c>
      <c r="D210" s="2490" t="s">
        <v>1955</v>
      </c>
      <c r="E210" s="2490" t="s">
        <v>1543</v>
      </c>
    </row>
    <row r="211" spans="1:5" x14ac:dyDescent="0.2">
      <c r="A211" s="2490" t="s">
        <v>3291</v>
      </c>
      <c r="B211" s="2490" t="s">
        <v>1543</v>
      </c>
      <c r="C211" s="2490">
        <v>4820</v>
      </c>
      <c r="D211" s="2490" t="s">
        <v>3454</v>
      </c>
      <c r="E211" s="2490" t="s">
        <v>1543</v>
      </c>
    </row>
    <row r="212" spans="1:5" x14ac:dyDescent="0.2">
      <c r="A212" s="2490" t="s">
        <v>1538</v>
      </c>
      <c r="B212" s="2490" t="s">
        <v>1543</v>
      </c>
      <c r="C212" s="2490">
        <v>4840</v>
      </c>
      <c r="D212" s="2490" t="s">
        <v>2852</v>
      </c>
      <c r="E212" s="2490" t="s">
        <v>1543</v>
      </c>
    </row>
    <row r="213" spans="1:5" x14ac:dyDescent="0.2">
      <c r="A213" s="2490" t="s">
        <v>1539</v>
      </c>
      <c r="B213" s="2490" t="s">
        <v>1543</v>
      </c>
      <c r="C213" s="2490">
        <v>4860</v>
      </c>
      <c r="D213" s="2490" t="s">
        <v>2853</v>
      </c>
      <c r="E213" s="2490" t="s">
        <v>1543</v>
      </c>
    </row>
    <row r="214" spans="1:5" x14ac:dyDescent="0.2">
      <c r="A214" s="2490" t="s">
        <v>2033</v>
      </c>
      <c r="B214" s="2490" t="s">
        <v>1543</v>
      </c>
      <c r="C214" s="2490">
        <v>4880</v>
      </c>
      <c r="D214" s="2490" t="s">
        <v>2854</v>
      </c>
      <c r="E214" s="2490" t="s">
        <v>1543</v>
      </c>
    </row>
    <row r="215" spans="1:5" x14ac:dyDescent="0.2">
      <c r="A215" s="2490" t="s">
        <v>3292</v>
      </c>
      <c r="B215" s="2490" t="s">
        <v>1543</v>
      </c>
      <c r="C215" s="2490">
        <v>4880</v>
      </c>
      <c r="D215" s="2490" t="s">
        <v>3455</v>
      </c>
      <c r="E215" s="2490" t="s">
        <v>1543</v>
      </c>
    </row>
    <row r="216" spans="1:5" x14ac:dyDescent="0.2">
      <c r="A216" s="2490" t="s">
        <v>1590</v>
      </c>
      <c r="B216" s="2490" t="s">
        <v>1598</v>
      </c>
      <c r="C216" s="2490">
        <v>4900</v>
      </c>
      <c r="D216" s="2490" t="s">
        <v>2855</v>
      </c>
      <c r="E216" s="2490" t="s">
        <v>1598</v>
      </c>
    </row>
    <row r="217" spans="1:5" x14ac:dyDescent="0.2">
      <c r="A217" s="2490" t="s">
        <v>1591</v>
      </c>
      <c r="B217" s="2490" t="s">
        <v>1598</v>
      </c>
      <c r="C217" s="2490">
        <v>4910</v>
      </c>
      <c r="D217" s="2490" t="s">
        <v>2856</v>
      </c>
      <c r="E217" s="2490" t="s">
        <v>1598</v>
      </c>
    </row>
    <row r="218" spans="1:5" x14ac:dyDescent="0.2">
      <c r="A218" s="2490" t="s">
        <v>1592</v>
      </c>
      <c r="B218" s="2490" t="s">
        <v>1598</v>
      </c>
      <c r="C218" s="2490">
        <v>4920</v>
      </c>
      <c r="D218" s="2490" t="s">
        <v>1956</v>
      </c>
      <c r="E218" s="2490" t="s">
        <v>1598</v>
      </c>
    </row>
    <row r="219" spans="1:5" x14ac:dyDescent="0.2">
      <c r="A219" s="2490" t="s">
        <v>3321</v>
      </c>
      <c r="B219" s="2490" t="s">
        <v>1598</v>
      </c>
      <c r="C219" s="2490">
        <v>4920</v>
      </c>
      <c r="D219" s="2490" t="s">
        <v>3456</v>
      </c>
      <c r="E219" s="2490" t="s">
        <v>1598</v>
      </c>
    </row>
    <row r="220" spans="1:5" x14ac:dyDescent="0.2">
      <c r="A220" s="2490" t="s">
        <v>3322</v>
      </c>
      <c r="B220" s="2490" t="s">
        <v>1598</v>
      </c>
      <c r="C220" s="2490">
        <v>4920</v>
      </c>
      <c r="D220" s="2490" t="s">
        <v>3457</v>
      </c>
      <c r="E220" s="2490" t="s">
        <v>1598</v>
      </c>
    </row>
    <row r="221" spans="1:5" x14ac:dyDescent="0.2">
      <c r="A221" s="2490" t="s">
        <v>1514</v>
      </c>
      <c r="B221" s="2490" t="s">
        <v>1515</v>
      </c>
      <c r="C221" s="2490">
        <v>4940</v>
      </c>
      <c r="D221" s="2490" t="s">
        <v>2857</v>
      </c>
      <c r="E221" s="2490" t="s">
        <v>1515</v>
      </c>
    </row>
    <row r="222" spans="1:5" x14ac:dyDescent="0.2">
      <c r="A222" s="2490" t="s">
        <v>1593</v>
      </c>
      <c r="B222" s="2490" t="s">
        <v>1598</v>
      </c>
      <c r="C222" s="2490">
        <v>4950</v>
      </c>
      <c r="D222" s="2490" t="s">
        <v>2858</v>
      </c>
      <c r="E222" s="2490" t="s">
        <v>1598</v>
      </c>
    </row>
    <row r="223" spans="1:5" x14ac:dyDescent="0.2">
      <c r="A223" s="2490" t="s">
        <v>1594</v>
      </c>
      <c r="B223" s="2490" t="s">
        <v>1598</v>
      </c>
      <c r="C223" s="2490">
        <v>4960</v>
      </c>
      <c r="D223" s="2490" t="s">
        <v>2859</v>
      </c>
      <c r="E223" s="2490" t="s">
        <v>1598</v>
      </c>
    </row>
    <row r="224" spans="1:5" x14ac:dyDescent="0.2">
      <c r="A224" s="2490" t="s">
        <v>1595</v>
      </c>
      <c r="B224" s="2490" t="s">
        <v>1598</v>
      </c>
      <c r="C224" s="2490">
        <v>4970</v>
      </c>
      <c r="D224" s="2490" t="s">
        <v>2860</v>
      </c>
      <c r="E224" s="2490" t="s">
        <v>1598</v>
      </c>
    </row>
    <row r="225" spans="1:5" x14ac:dyDescent="0.2">
      <c r="A225" s="2490" t="s">
        <v>1596</v>
      </c>
      <c r="B225" s="2490" t="s">
        <v>1598</v>
      </c>
      <c r="C225" s="2490">
        <v>4980</v>
      </c>
      <c r="D225" s="2490" t="s">
        <v>2861</v>
      </c>
      <c r="E225" s="2490" t="s">
        <v>1598</v>
      </c>
    </row>
    <row r="226" spans="1:5" x14ac:dyDescent="0.2">
      <c r="A226" s="2490" t="s">
        <v>1597</v>
      </c>
      <c r="B226" s="2490" t="s">
        <v>1598</v>
      </c>
      <c r="C226" s="2490">
        <v>4990</v>
      </c>
      <c r="D226" s="2490" t="s">
        <v>2862</v>
      </c>
      <c r="E226" s="2490" t="s">
        <v>1598</v>
      </c>
    </row>
    <row r="227" spans="1:5" x14ac:dyDescent="0.2">
      <c r="A227" s="2490" t="s">
        <v>1544</v>
      </c>
      <c r="B227" s="2490" t="s">
        <v>1554</v>
      </c>
      <c r="C227" s="2490">
        <v>5000</v>
      </c>
      <c r="D227" s="2490" t="s">
        <v>2863</v>
      </c>
      <c r="E227" s="2490" t="s">
        <v>1554</v>
      </c>
    </row>
    <row r="228" spans="1:5" x14ac:dyDescent="0.2">
      <c r="A228" s="2490" t="s">
        <v>3295</v>
      </c>
      <c r="B228" s="2490" t="s">
        <v>1554</v>
      </c>
      <c r="C228" s="2490">
        <v>5000</v>
      </c>
      <c r="D228" s="2490" t="s">
        <v>3458</v>
      </c>
      <c r="E228" s="2490" t="s">
        <v>1554</v>
      </c>
    </row>
    <row r="229" spans="1:5" x14ac:dyDescent="0.2">
      <c r="A229" s="2490" t="s">
        <v>1545</v>
      </c>
      <c r="B229" s="2490" t="s">
        <v>1554</v>
      </c>
      <c r="C229" s="2490">
        <v>5020</v>
      </c>
      <c r="D229" s="2490" t="s">
        <v>2864</v>
      </c>
      <c r="E229" s="2490" t="s">
        <v>1554</v>
      </c>
    </row>
    <row r="230" spans="1:5" x14ac:dyDescent="0.2">
      <c r="A230" s="2490" t="s">
        <v>1546</v>
      </c>
      <c r="B230" s="2490" t="s">
        <v>1554</v>
      </c>
      <c r="C230" s="2490">
        <v>5030</v>
      </c>
      <c r="D230" s="2490" t="s">
        <v>2865</v>
      </c>
      <c r="E230" s="2490" t="s">
        <v>1554</v>
      </c>
    </row>
    <row r="231" spans="1:5" x14ac:dyDescent="0.2">
      <c r="A231" s="2490" t="s">
        <v>1567</v>
      </c>
      <c r="B231" s="2490" t="s">
        <v>1576</v>
      </c>
      <c r="C231" s="2490">
        <v>5040</v>
      </c>
      <c r="D231" s="2490" t="s">
        <v>2866</v>
      </c>
      <c r="E231" s="2490" t="s">
        <v>1576</v>
      </c>
    </row>
    <row r="232" spans="1:5" x14ac:dyDescent="0.2">
      <c r="A232" s="2490" t="s">
        <v>1568</v>
      </c>
      <c r="B232" s="2490" t="s">
        <v>1576</v>
      </c>
      <c r="C232" s="2490">
        <v>5060</v>
      </c>
      <c r="D232" s="2490" t="s">
        <v>2867</v>
      </c>
      <c r="E232" s="2490" t="s">
        <v>1576</v>
      </c>
    </row>
    <row r="233" spans="1:5" x14ac:dyDescent="0.2">
      <c r="A233" s="2490" t="s">
        <v>1569</v>
      </c>
      <c r="B233" s="2490" t="s">
        <v>1576</v>
      </c>
      <c r="C233" s="2490">
        <v>5080</v>
      </c>
      <c r="D233" s="2490" t="s">
        <v>2868</v>
      </c>
      <c r="E233" s="2490" t="s">
        <v>1576</v>
      </c>
    </row>
    <row r="234" spans="1:5" x14ac:dyDescent="0.2">
      <c r="A234" s="2490" t="s">
        <v>1570</v>
      </c>
      <c r="B234" s="2490" t="s">
        <v>1576</v>
      </c>
      <c r="C234" s="2490">
        <v>5100</v>
      </c>
      <c r="D234" s="2490" t="s">
        <v>2869</v>
      </c>
      <c r="E234" s="2490" t="s">
        <v>1576</v>
      </c>
    </row>
    <row r="235" spans="1:5" x14ac:dyDescent="0.2">
      <c r="A235" s="2490" t="s">
        <v>1571</v>
      </c>
      <c r="B235" s="2490" t="s">
        <v>1576</v>
      </c>
      <c r="C235" s="2490">
        <v>5110</v>
      </c>
      <c r="D235" s="2490" t="s">
        <v>2870</v>
      </c>
      <c r="E235" s="2490" t="s">
        <v>1576</v>
      </c>
    </row>
    <row r="236" spans="1:5" x14ac:dyDescent="0.2">
      <c r="A236" s="2490" t="s">
        <v>1500</v>
      </c>
      <c r="B236" s="2490" t="s">
        <v>1504</v>
      </c>
      <c r="C236" s="2490">
        <v>5500</v>
      </c>
      <c r="D236" s="2490" t="s">
        <v>405</v>
      </c>
      <c r="E236" s="2490" t="s">
        <v>1504</v>
      </c>
    </row>
    <row r="237" spans="1:5" x14ac:dyDescent="0.2">
      <c r="A237" s="2490" t="s">
        <v>3358</v>
      </c>
      <c r="B237" s="2490" t="s">
        <v>1668</v>
      </c>
      <c r="C237" s="2490">
        <v>5590</v>
      </c>
      <c r="D237" s="2490" t="s">
        <v>3459</v>
      </c>
      <c r="E237" s="2490" t="s">
        <v>1668</v>
      </c>
    </row>
    <row r="238" spans="1:5" x14ac:dyDescent="0.2">
      <c r="A238" s="2490" t="s">
        <v>1533</v>
      </c>
      <c r="B238" s="2490" t="s">
        <v>1535</v>
      </c>
      <c r="C238" s="2490">
        <v>6020</v>
      </c>
      <c r="D238" s="2490" t="s">
        <v>218</v>
      </c>
      <c r="E238" s="2490" t="s">
        <v>1535</v>
      </c>
    </row>
    <row r="239" spans="1:5" x14ac:dyDescent="0.2">
      <c r="A239" s="2490" t="s">
        <v>3287</v>
      </c>
      <c r="B239" s="2490" t="s">
        <v>1535</v>
      </c>
      <c r="C239" s="2490">
        <v>6020</v>
      </c>
      <c r="D239" s="2490" t="s">
        <v>3460</v>
      </c>
      <c r="E239" s="2490" t="s">
        <v>1535</v>
      </c>
    </row>
    <row r="240" spans="1:5" x14ac:dyDescent="0.2">
      <c r="A240" s="2490" t="s">
        <v>1534</v>
      </c>
      <c r="B240" s="2490" t="s">
        <v>1535</v>
      </c>
      <c r="C240" s="2490">
        <v>6040</v>
      </c>
      <c r="D240" s="2490" t="s">
        <v>2872</v>
      </c>
      <c r="E240" s="2490" t="s">
        <v>1535</v>
      </c>
    </row>
    <row r="241" spans="1:5" x14ac:dyDescent="0.2">
      <c r="A241" s="2490" t="s">
        <v>1527</v>
      </c>
      <c r="B241" s="2490" t="s">
        <v>1563</v>
      </c>
      <c r="C241" s="2490">
        <v>6100</v>
      </c>
      <c r="D241" s="2490" t="s">
        <v>2873</v>
      </c>
      <c r="E241" s="2490" t="s">
        <v>1563</v>
      </c>
    </row>
    <row r="242" spans="1:5" x14ac:dyDescent="0.2">
      <c r="A242" s="2490" t="s">
        <v>1564</v>
      </c>
      <c r="B242" s="2490" t="s">
        <v>1309</v>
      </c>
      <c r="C242" s="2490">
        <v>6110</v>
      </c>
      <c r="D242" s="2490" t="s">
        <v>1957</v>
      </c>
      <c r="E242" s="2490" t="s">
        <v>1309</v>
      </c>
    </row>
    <row r="243" spans="1:5" x14ac:dyDescent="0.2">
      <c r="A243" s="2490" t="s">
        <v>3309</v>
      </c>
      <c r="B243" s="2490" t="s">
        <v>1309</v>
      </c>
      <c r="C243" s="2490">
        <v>6110</v>
      </c>
      <c r="D243" s="2490" t="s">
        <v>3461</v>
      </c>
      <c r="E243" s="2490" t="s">
        <v>1309</v>
      </c>
    </row>
    <row r="244" spans="1:5" x14ac:dyDescent="0.2">
      <c r="A244" s="2490" t="s">
        <v>3310</v>
      </c>
      <c r="B244" s="2490" t="s">
        <v>1309</v>
      </c>
      <c r="C244" s="2490">
        <v>6110</v>
      </c>
      <c r="D244" s="2490" t="s">
        <v>3462</v>
      </c>
      <c r="E244" s="2490" t="s">
        <v>1309</v>
      </c>
    </row>
    <row r="245" spans="1:5" x14ac:dyDescent="0.2">
      <c r="A245" s="2490" t="s">
        <v>1561</v>
      </c>
      <c r="B245" s="2490" t="s">
        <v>1563</v>
      </c>
      <c r="C245" s="2490">
        <v>6120</v>
      </c>
      <c r="D245" s="2490" t="s">
        <v>2874</v>
      </c>
      <c r="E245" s="2490" t="s">
        <v>1563</v>
      </c>
    </row>
    <row r="246" spans="1:5" x14ac:dyDescent="0.2">
      <c r="A246" s="2490" t="s">
        <v>1562</v>
      </c>
      <c r="B246" s="2490" t="s">
        <v>1563</v>
      </c>
      <c r="C246" s="2490">
        <v>6200</v>
      </c>
      <c r="D246" s="2490" t="s">
        <v>1958</v>
      </c>
      <c r="E246" s="2490" t="s">
        <v>1563</v>
      </c>
    </row>
    <row r="247" spans="1:5" x14ac:dyDescent="0.2">
      <c r="A247" s="2490" t="s">
        <v>3308</v>
      </c>
      <c r="B247" s="2490" t="s">
        <v>1563</v>
      </c>
      <c r="C247" s="2490">
        <v>6200</v>
      </c>
      <c r="D247" s="2490" t="s">
        <v>3463</v>
      </c>
      <c r="E247" s="2490" t="s">
        <v>1563</v>
      </c>
    </row>
    <row r="248" spans="1:5" x14ac:dyDescent="0.2">
      <c r="A248" s="2490" t="s">
        <v>1540</v>
      </c>
      <c r="B248" s="2490" t="s">
        <v>1543</v>
      </c>
      <c r="C248" s="2490">
        <v>6210</v>
      </c>
      <c r="D248" s="2490" t="s">
        <v>2875</v>
      </c>
      <c r="E248" s="2490" t="s">
        <v>1543</v>
      </c>
    </row>
    <row r="249" spans="1:5" x14ac:dyDescent="0.2">
      <c r="A249" s="2490" t="s">
        <v>1541</v>
      </c>
      <c r="B249" s="2490" t="s">
        <v>1543</v>
      </c>
      <c r="C249" s="2490">
        <v>6220</v>
      </c>
      <c r="D249" s="2490" t="s">
        <v>214</v>
      </c>
      <c r="E249" s="2490" t="s">
        <v>1543</v>
      </c>
    </row>
    <row r="250" spans="1:5" x14ac:dyDescent="0.2">
      <c r="A250" s="2490" t="s">
        <v>3293</v>
      </c>
      <c r="B250" s="2490" t="s">
        <v>1543</v>
      </c>
      <c r="C250" s="2490">
        <v>6220</v>
      </c>
      <c r="D250" s="2490" t="s">
        <v>3464</v>
      </c>
      <c r="E250" s="2490" t="s">
        <v>1543</v>
      </c>
    </row>
    <row r="251" spans="1:5" x14ac:dyDescent="0.2">
      <c r="A251" s="2490" t="s">
        <v>1780</v>
      </c>
      <c r="B251" s="2490" t="s">
        <v>1543</v>
      </c>
      <c r="C251" s="2490">
        <v>6230</v>
      </c>
      <c r="D251" s="2490" t="s">
        <v>1959</v>
      </c>
      <c r="E251" s="2490" t="s">
        <v>1543</v>
      </c>
    </row>
    <row r="252" spans="1:5" x14ac:dyDescent="0.2">
      <c r="A252" s="2490" t="s">
        <v>3294</v>
      </c>
      <c r="B252" s="2490" t="s">
        <v>1543</v>
      </c>
      <c r="C252" s="2490">
        <v>6230</v>
      </c>
      <c r="D252" s="2490" t="s">
        <v>3465</v>
      </c>
      <c r="E252" s="2490" t="s">
        <v>1543</v>
      </c>
    </row>
    <row r="253" spans="1:5" x14ac:dyDescent="0.2">
      <c r="A253" s="2490" t="s">
        <v>1572</v>
      </c>
      <c r="B253" s="2490" t="s">
        <v>1576</v>
      </c>
      <c r="C253" s="2490">
        <v>6240</v>
      </c>
      <c r="D253" s="2490" t="s">
        <v>2866</v>
      </c>
      <c r="E253" s="2490" t="s">
        <v>1576</v>
      </c>
    </row>
    <row r="254" spans="1:5" x14ac:dyDescent="0.2">
      <c r="A254" s="2490" t="s">
        <v>1573</v>
      </c>
      <c r="B254" s="2490" t="s">
        <v>1576</v>
      </c>
      <c r="C254" s="2490">
        <v>6250</v>
      </c>
      <c r="D254" s="2490" t="s">
        <v>2876</v>
      </c>
      <c r="E254" s="2490" t="s">
        <v>1576</v>
      </c>
    </row>
    <row r="255" spans="1:5" x14ac:dyDescent="0.2">
      <c r="A255" s="2490" t="s">
        <v>1575</v>
      </c>
      <c r="B255" s="2490" t="s">
        <v>1576</v>
      </c>
      <c r="C255" s="2490">
        <v>6300</v>
      </c>
      <c r="D255" s="2490" t="s">
        <v>2878</v>
      </c>
      <c r="E255" s="2490" t="s">
        <v>1576</v>
      </c>
    </row>
    <row r="256" spans="1:5" x14ac:dyDescent="0.2">
      <c r="A256" s="2490" t="s">
        <v>1528</v>
      </c>
      <c r="B256" s="2490" t="s">
        <v>1532</v>
      </c>
      <c r="C256" s="2490">
        <v>6380</v>
      </c>
      <c r="D256" s="2490" t="s">
        <v>2879</v>
      </c>
      <c r="E256" s="2490" t="s">
        <v>1532</v>
      </c>
    </row>
    <row r="257" spans="1:5" x14ac:dyDescent="0.2">
      <c r="A257" s="2490" t="s">
        <v>1529</v>
      </c>
      <c r="B257" s="2490" t="s">
        <v>1532</v>
      </c>
      <c r="C257" s="2490">
        <v>6390</v>
      </c>
      <c r="D257" s="2490" t="s">
        <v>2880</v>
      </c>
      <c r="E257" s="2490" t="s">
        <v>1532</v>
      </c>
    </row>
    <row r="258" spans="1:5" x14ac:dyDescent="0.2">
      <c r="A258" s="2490" t="s">
        <v>1530</v>
      </c>
      <c r="B258" s="2490" t="s">
        <v>1532</v>
      </c>
      <c r="C258" s="2490">
        <v>6400</v>
      </c>
      <c r="D258" s="2490" t="s">
        <v>2881</v>
      </c>
      <c r="E258" s="2490" t="s">
        <v>1532</v>
      </c>
    </row>
    <row r="259" spans="1:5" x14ac:dyDescent="0.2">
      <c r="A259" s="2490" t="s">
        <v>1655</v>
      </c>
      <c r="B259" s="2490" t="s">
        <v>1656</v>
      </c>
      <c r="C259" s="2490">
        <v>6410</v>
      </c>
      <c r="D259" s="2490" t="s">
        <v>219</v>
      </c>
      <c r="E259" s="2490" t="s">
        <v>1656</v>
      </c>
    </row>
    <row r="260" spans="1:5" x14ac:dyDescent="0.2">
      <c r="A260" s="2490" t="s">
        <v>3355</v>
      </c>
      <c r="B260" s="2490" t="s">
        <v>3354</v>
      </c>
      <c r="C260" s="2490">
        <v>6410</v>
      </c>
      <c r="D260" s="2490" t="s">
        <v>3466</v>
      </c>
      <c r="E260" s="2490" t="s">
        <v>3354</v>
      </c>
    </row>
    <row r="261" spans="1:5" x14ac:dyDescent="0.2">
      <c r="A261" s="2490" t="s">
        <v>1657</v>
      </c>
      <c r="B261" s="2490" t="s">
        <v>1658</v>
      </c>
      <c r="C261" s="2490">
        <v>6420</v>
      </c>
      <c r="D261" s="2490" t="s">
        <v>2882</v>
      </c>
      <c r="E261" s="2490" t="s">
        <v>1658</v>
      </c>
    </row>
    <row r="262" spans="1:5" x14ac:dyDescent="0.2">
      <c r="A262" s="2490" t="s">
        <v>1531</v>
      </c>
      <c r="B262" s="2490" t="s">
        <v>1532</v>
      </c>
      <c r="C262" s="2490">
        <v>6440</v>
      </c>
      <c r="D262" s="2490" t="s">
        <v>2883</v>
      </c>
      <c r="E262" s="2490" t="s">
        <v>1532</v>
      </c>
    </row>
    <row r="263" spans="1:5" x14ac:dyDescent="0.2">
      <c r="A263" s="2490" t="s">
        <v>1661</v>
      </c>
      <c r="B263" s="2490" t="s">
        <v>1662</v>
      </c>
      <c r="C263" s="2490">
        <v>6460</v>
      </c>
      <c r="D263" s="2490" t="s">
        <v>2884</v>
      </c>
      <c r="E263" s="2490" t="s">
        <v>1662</v>
      </c>
    </row>
    <row r="264" spans="1:5" x14ac:dyDescent="0.2">
      <c r="A264" s="2490" t="s">
        <v>1649</v>
      </c>
      <c r="B264" s="2490" t="s">
        <v>1650</v>
      </c>
      <c r="C264" s="2490">
        <v>6480</v>
      </c>
      <c r="D264" s="2490" t="s">
        <v>319</v>
      </c>
      <c r="E264" s="2490" t="s">
        <v>1650</v>
      </c>
    </row>
    <row r="265" spans="1:5" x14ac:dyDescent="0.2">
      <c r="A265" s="2490" t="s">
        <v>3353</v>
      </c>
      <c r="B265" s="2490" t="s">
        <v>1650</v>
      </c>
      <c r="C265" s="2490">
        <v>6480</v>
      </c>
      <c r="D265" s="2490" t="s">
        <v>3467</v>
      </c>
      <c r="E265" s="2490" t="s">
        <v>1650</v>
      </c>
    </row>
    <row r="266" spans="1:5" x14ac:dyDescent="0.2">
      <c r="A266" s="2490" t="s">
        <v>1501</v>
      </c>
      <c r="B266" s="2490" t="s">
        <v>1504</v>
      </c>
      <c r="C266" s="2490">
        <v>6500</v>
      </c>
      <c r="D266" s="2490" t="s">
        <v>2885</v>
      </c>
      <c r="E266" s="2490" t="s">
        <v>1504</v>
      </c>
    </row>
    <row r="267" spans="1:5" x14ac:dyDescent="0.2">
      <c r="A267" s="2490" t="s">
        <v>2032</v>
      </c>
      <c r="B267" s="2490" t="s">
        <v>1504</v>
      </c>
      <c r="C267" s="2490">
        <v>6501</v>
      </c>
      <c r="D267" s="2490" t="s">
        <v>2886</v>
      </c>
      <c r="E267" s="2490" t="s">
        <v>1504</v>
      </c>
    </row>
    <row r="268" spans="1:5" x14ac:dyDescent="0.2">
      <c r="A268" s="2490" t="s">
        <v>3283</v>
      </c>
      <c r="B268" s="2490" t="s">
        <v>1504</v>
      </c>
      <c r="C268" s="2490">
        <v>6501</v>
      </c>
      <c r="D268" s="2490" t="s">
        <v>3468</v>
      </c>
      <c r="E268" s="2490" t="s">
        <v>1504</v>
      </c>
    </row>
    <row r="269" spans="1:5" x14ac:dyDescent="0.2">
      <c r="A269" s="2490" t="s">
        <v>1651</v>
      </c>
      <c r="B269" s="2490" t="s">
        <v>1652</v>
      </c>
      <c r="C269" s="2490">
        <v>6520</v>
      </c>
      <c r="D269" s="2490" t="s">
        <v>2887</v>
      </c>
      <c r="E269" s="2490" t="s">
        <v>1652</v>
      </c>
    </row>
    <row r="270" spans="1:5" x14ac:dyDescent="0.2">
      <c r="A270" s="2490" t="s">
        <v>1666</v>
      </c>
      <c r="B270" s="2490" t="s">
        <v>1668</v>
      </c>
      <c r="C270" s="2490">
        <v>6550</v>
      </c>
      <c r="D270" s="2490" t="s">
        <v>320</v>
      </c>
      <c r="E270" s="2490" t="s">
        <v>1668</v>
      </c>
    </row>
    <row r="271" spans="1:5" x14ac:dyDescent="0.2">
      <c r="A271" s="2490" t="s">
        <v>3359</v>
      </c>
      <c r="B271" s="2490" t="s">
        <v>1668</v>
      </c>
      <c r="C271" s="2490">
        <v>6550</v>
      </c>
      <c r="D271" s="2490" t="s">
        <v>3469</v>
      </c>
      <c r="E271" s="2490" t="s">
        <v>1668</v>
      </c>
    </row>
    <row r="272" spans="1:5" x14ac:dyDescent="0.2">
      <c r="A272" s="2490" t="s">
        <v>1547</v>
      </c>
      <c r="B272" s="2490" t="s">
        <v>1554</v>
      </c>
      <c r="C272" s="2490">
        <v>6560</v>
      </c>
      <c r="D272" s="2490" t="s">
        <v>2889</v>
      </c>
      <c r="E272" s="2490" t="s">
        <v>1554</v>
      </c>
    </row>
    <row r="273" spans="1:5" x14ac:dyDescent="0.2">
      <c r="A273" s="2490" t="s">
        <v>1548</v>
      </c>
      <c r="B273" s="2490" t="s">
        <v>1554</v>
      </c>
      <c r="C273" s="2490">
        <v>6570</v>
      </c>
      <c r="D273" s="2490" t="s">
        <v>2890</v>
      </c>
      <c r="E273" s="2490" t="s">
        <v>1554</v>
      </c>
    </row>
    <row r="274" spans="1:5" x14ac:dyDescent="0.2">
      <c r="A274" s="2490" t="s">
        <v>1647</v>
      </c>
      <c r="B274" s="2490" t="s">
        <v>1648</v>
      </c>
      <c r="C274" s="2490">
        <v>6580</v>
      </c>
      <c r="D274" s="2490" t="s">
        <v>2891</v>
      </c>
      <c r="E274" s="2490" t="s">
        <v>1648</v>
      </c>
    </row>
    <row r="275" spans="1:5" x14ac:dyDescent="0.2">
      <c r="A275" s="2490" t="s">
        <v>3352</v>
      </c>
      <c r="B275" s="2490" t="s">
        <v>1648</v>
      </c>
      <c r="C275" s="2490">
        <v>6580</v>
      </c>
      <c r="D275" s="2490" t="s">
        <v>3470</v>
      </c>
      <c r="E275" s="2490" t="s">
        <v>1648</v>
      </c>
    </row>
    <row r="276" spans="1:5" x14ac:dyDescent="0.2">
      <c r="A276" s="2490" t="s">
        <v>1549</v>
      </c>
      <c r="B276" s="2490" t="s">
        <v>1554</v>
      </c>
      <c r="C276" s="2490">
        <v>6600</v>
      </c>
      <c r="D276" s="2490" t="s">
        <v>366</v>
      </c>
      <c r="E276" s="2490" t="s">
        <v>1554</v>
      </c>
    </row>
    <row r="277" spans="1:5" x14ac:dyDescent="0.2">
      <c r="A277" s="2490" t="s">
        <v>3296</v>
      </c>
      <c r="B277" s="2490" t="s">
        <v>1554</v>
      </c>
      <c r="C277" s="2490">
        <v>6600</v>
      </c>
      <c r="D277" s="2490" t="s">
        <v>3471</v>
      </c>
      <c r="E277" s="2490" t="s">
        <v>1554</v>
      </c>
    </row>
    <row r="278" spans="1:5" x14ac:dyDescent="0.2">
      <c r="A278" s="2490" t="s">
        <v>1550</v>
      </c>
      <c r="B278" s="2490" t="s">
        <v>1554</v>
      </c>
      <c r="C278" s="2490">
        <v>6610</v>
      </c>
      <c r="D278" s="2490" t="s">
        <v>377</v>
      </c>
      <c r="E278" s="2490" t="s">
        <v>1554</v>
      </c>
    </row>
    <row r="279" spans="1:5" x14ac:dyDescent="0.2">
      <c r="A279" s="2490" t="s">
        <v>3297</v>
      </c>
      <c r="B279" s="2490" t="s">
        <v>1554</v>
      </c>
      <c r="C279" s="2490">
        <v>6610</v>
      </c>
      <c r="D279" s="2490" t="s">
        <v>3472</v>
      </c>
      <c r="E279" s="2490" t="s">
        <v>1554</v>
      </c>
    </row>
    <row r="280" spans="1:5" x14ac:dyDescent="0.2">
      <c r="A280" s="2490" t="s">
        <v>1551</v>
      </c>
      <c r="B280" s="2490" t="s">
        <v>1554</v>
      </c>
      <c r="C280" s="2490">
        <v>6630</v>
      </c>
      <c r="D280" s="2490" t="s">
        <v>2893</v>
      </c>
      <c r="E280" s="2490" t="s">
        <v>1554</v>
      </c>
    </row>
    <row r="281" spans="1:5" x14ac:dyDescent="0.2">
      <c r="A281" s="2490" t="s">
        <v>3298</v>
      </c>
      <c r="B281" s="2490" t="s">
        <v>1554</v>
      </c>
      <c r="C281" s="2490">
        <v>6630</v>
      </c>
      <c r="D281" s="2490" t="s">
        <v>3473</v>
      </c>
      <c r="E281" s="2490" t="s">
        <v>1554</v>
      </c>
    </row>
    <row r="282" spans="1:5" x14ac:dyDescent="0.2">
      <c r="A282" s="2490" t="s">
        <v>1667</v>
      </c>
      <c r="B282" s="2490" t="s">
        <v>1668</v>
      </c>
      <c r="C282" s="2490">
        <v>6640</v>
      </c>
      <c r="D282" s="2490" t="s">
        <v>2894</v>
      </c>
      <c r="E282" s="2490" t="s">
        <v>1668</v>
      </c>
    </row>
    <row r="283" spans="1:5" x14ac:dyDescent="0.2">
      <c r="A283" s="2490" t="s">
        <v>1502</v>
      </c>
      <c r="B283" s="2490" t="s">
        <v>1504</v>
      </c>
      <c r="C283" s="2490">
        <v>6650</v>
      </c>
      <c r="D283" s="2490" t="s">
        <v>2895</v>
      </c>
      <c r="E283" s="2490" t="s">
        <v>1504</v>
      </c>
    </row>
    <row r="284" spans="1:5" x14ac:dyDescent="0.2">
      <c r="A284" s="2490" t="s">
        <v>1552</v>
      </c>
      <c r="B284" s="2490" t="s">
        <v>1554</v>
      </c>
      <c r="C284" s="2490">
        <v>6660</v>
      </c>
      <c r="D284" s="2490" t="s">
        <v>2896</v>
      </c>
      <c r="E284" s="2490" t="s">
        <v>1554</v>
      </c>
    </row>
    <row r="285" spans="1:5" x14ac:dyDescent="0.2">
      <c r="A285" s="2490" t="s">
        <v>1553</v>
      </c>
      <c r="B285" s="2490" t="s">
        <v>1554</v>
      </c>
      <c r="C285" s="2490">
        <v>6670</v>
      </c>
      <c r="D285" s="2490" t="s">
        <v>2897</v>
      </c>
      <c r="E285" s="2490" t="s">
        <v>1554</v>
      </c>
    </row>
    <row r="286" spans="1:5" x14ac:dyDescent="0.2">
      <c r="A286" s="2490" t="s">
        <v>1781</v>
      </c>
      <c r="B286" s="2490" t="s">
        <v>1554</v>
      </c>
      <c r="C286" s="2490">
        <v>6680</v>
      </c>
      <c r="D286" s="2490" t="s">
        <v>2898</v>
      </c>
      <c r="E286" s="2490" t="s">
        <v>1554</v>
      </c>
    </row>
    <row r="287" spans="1:5" x14ac:dyDescent="0.2">
      <c r="A287" s="2490" t="s">
        <v>1503</v>
      </c>
      <c r="B287" s="2490" t="s">
        <v>1504</v>
      </c>
      <c r="C287" s="2490">
        <v>6720</v>
      </c>
      <c r="D287" s="2490" t="s">
        <v>2900</v>
      </c>
      <c r="E287" s="2490" t="s">
        <v>1504</v>
      </c>
    </row>
    <row r="288" spans="1:5" x14ac:dyDescent="0.2">
      <c r="A288" s="2490" t="s">
        <v>1518</v>
      </c>
      <c r="B288" s="2490" t="s">
        <v>1522</v>
      </c>
      <c r="C288" s="2490">
        <v>6740</v>
      </c>
      <c r="D288" s="2490" t="s">
        <v>489</v>
      </c>
      <c r="E288" s="2490" t="s">
        <v>1522</v>
      </c>
    </row>
    <row r="289" spans="1:5" x14ac:dyDescent="0.2">
      <c r="A289" s="2490" t="s">
        <v>3285</v>
      </c>
      <c r="B289" s="2490" t="s">
        <v>1522</v>
      </c>
      <c r="C289" s="2490">
        <v>6740</v>
      </c>
      <c r="D289" s="2490" t="s">
        <v>3474</v>
      </c>
      <c r="E289" s="2490" t="s">
        <v>1522</v>
      </c>
    </row>
    <row r="290" spans="1:5" x14ac:dyDescent="0.2">
      <c r="A290" s="2490" t="s">
        <v>1519</v>
      </c>
      <c r="B290" s="2490" t="s">
        <v>1522</v>
      </c>
      <c r="C290" s="2490">
        <v>6750</v>
      </c>
      <c r="D290" s="2490" t="s">
        <v>789</v>
      </c>
      <c r="E290" s="2490" t="s">
        <v>1522</v>
      </c>
    </row>
    <row r="291" spans="1:5" x14ac:dyDescent="0.2">
      <c r="A291" s="2490" t="s">
        <v>3286</v>
      </c>
      <c r="B291" s="2490" t="s">
        <v>1522</v>
      </c>
      <c r="C291" s="2490">
        <v>6750</v>
      </c>
      <c r="D291" s="2490" t="s">
        <v>3475</v>
      </c>
      <c r="E291" s="2490" t="s">
        <v>1522</v>
      </c>
    </row>
    <row r="292" spans="1:5" x14ac:dyDescent="0.2">
      <c r="A292" s="2490" t="s">
        <v>1523</v>
      </c>
      <c r="B292" s="2490" t="s">
        <v>1526</v>
      </c>
      <c r="C292" s="2490">
        <v>6770</v>
      </c>
      <c r="D292" s="2490" t="s">
        <v>2903</v>
      </c>
      <c r="E292" s="2490" t="s">
        <v>1526</v>
      </c>
    </row>
    <row r="293" spans="1:5" x14ac:dyDescent="0.2">
      <c r="A293" s="2490" t="s">
        <v>1521</v>
      </c>
      <c r="B293" s="2490" t="s">
        <v>1522</v>
      </c>
      <c r="C293" s="2490">
        <v>6780</v>
      </c>
      <c r="D293" s="2490" t="s">
        <v>2904</v>
      </c>
      <c r="E293" s="2490" t="s">
        <v>1522</v>
      </c>
    </row>
    <row r="294" spans="1:5" x14ac:dyDescent="0.2">
      <c r="A294" s="2490" t="s">
        <v>1525</v>
      </c>
      <c r="B294" s="2490" t="s">
        <v>1526</v>
      </c>
      <c r="C294" s="2490">
        <v>6810</v>
      </c>
      <c r="D294" s="2490" t="s">
        <v>2906</v>
      </c>
      <c r="E294" s="2490" t="s">
        <v>1526</v>
      </c>
    </row>
    <row r="295" spans="1:5" x14ac:dyDescent="0.2">
      <c r="A295" s="2490" t="s">
        <v>3356</v>
      </c>
      <c r="B295" s="2490" t="s">
        <v>1658</v>
      </c>
      <c r="C295" s="2490">
        <v>6999</v>
      </c>
      <c r="D295" s="2490" t="s">
        <v>3476</v>
      </c>
      <c r="E295" s="2490" t="s">
        <v>1658</v>
      </c>
    </row>
    <row r="296" spans="1:5" x14ac:dyDescent="0.2">
      <c r="A296" s="2490" t="s">
        <v>1225</v>
      </c>
      <c r="B296" s="2490" t="s">
        <v>283</v>
      </c>
      <c r="C296" s="2490">
        <v>7000</v>
      </c>
      <c r="D296" s="2490" t="s">
        <v>2907</v>
      </c>
      <c r="E296" s="2490" t="s">
        <v>283</v>
      </c>
    </row>
    <row r="297" spans="1:5" x14ac:dyDescent="0.2">
      <c r="A297" s="2490" t="s">
        <v>3311</v>
      </c>
      <c r="B297" s="2490" t="s">
        <v>283</v>
      </c>
      <c r="C297" s="2490">
        <v>7000</v>
      </c>
      <c r="D297" s="2490" t="s">
        <v>3477</v>
      </c>
      <c r="E297" s="2490" t="s">
        <v>283</v>
      </c>
    </row>
    <row r="298" spans="1:5" x14ac:dyDescent="0.2">
      <c r="A298" s="2490" t="s">
        <v>1227</v>
      </c>
      <c r="B298" s="2490" t="s">
        <v>283</v>
      </c>
      <c r="C298" s="2490">
        <v>7010</v>
      </c>
      <c r="D298" s="2490" t="s">
        <v>2908</v>
      </c>
      <c r="E298" s="2490" t="s">
        <v>283</v>
      </c>
    </row>
    <row r="299" spans="1:5" x14ac:dyDescent="0.2">
      <c r="A299" s="2490" t="s">
        <v>3312</v>
      </c>
      <c r="B299" s="2490" t="s">
        <v>283</v>
      </c>
      <c r="C299" s="2490">
        <v>7010</v>
      </c>
      <c r="D299" s="2490" t="s">
        <v>3478</v>
      </c>
      <c r="E299" s="2490" t="s">
        <v>283</v>
      </c>
    </row>
    <row r="300" spans="1:5" x14ac:dyDescent="0.2">
      <c r="A300" s="2490" t="s">
        <v>1229</v>
      </c>
      <c r="B300" s="2490" t="s">
        <v>283</v>
      </c>
      <c r="C300" s="2490">
        <v>7030</v>
      </c>
      <c r="D300" s="2490" t="s">
        <v>2911</v>
      </c>
      <c r="E300" s="2490" t="s">
        <v>283</v>
      </c>
    </row>
    <row r="301" spans="1:5" x14ac:dyDescent="0.2">
      <c r="A301" s="2490" t="s">
        <v>1231</v>
      </c>
      <c r="B301" s="2490" t="s">
        <v>283</v>
      </c>
      <c r="C301" s="2490">
        <v>7040</v>
      </c>
      <c r="D301" s="2490" t="s">
        <v>2912</v>
      </c>
      <c r="E301" s="2490" t="s">
        <v>283</v>
      </c>
    </row>
    <row r="302" spans="1:5" x14ac:dyDescent="0.2">
      <c r="A302" s="2490" t="s">
        <v>1233</v>
      </c>
      <c r="B302" s="2490" t="s">
        <v>283</v>
      </c>
      <c r="C302" s="2490">
        <v>7050</v>
      </c>
      <c r="D302" s="2490" t="s">
        <v>2913</v>
      </c>
      <c r="E302" s="2490" t="s">
        <v>283</v>
      </c>
    </row>
    <row r="303" spans="1:5" x14ac:dyDescent="0.2">
      <c r="A303" s="2490" t="s">
        <v>1235</v>
      </c>
      <c r="B303" s="2490" t="s">
        <v>283</v>
      </c>
      <c r="C303" s="2490">
        <v>7230</v>
      </c>
      <c r="D303" s="2490" t="s">
        <v>2916</v>
      </c>
      <c r="E303" s="2490" t="s">
        <v>283</v>
      </c>
    </row>
    <row r="304" spans="1:5" x14ac:dyDescent="0.2">
      <c r="A304" s="2490" t="s">
        <v>1237</v>
      </c>
      <c r="B304" s="2490" t="s">
        <v>283</v>
      </c>
      <c r="C304" s="2490">
        <v>7260</v>
      </c>
      <c r="D304" s="2490" t="s">
        <v>2917</v>
      </c>
      <c r="E304" s="2490" t="s">
        <v>283</v>
      </c>
    </row>
    <row r="305" spans="1:5" x14ac:dyDescent="0.2">
      <c r="A305" s="2490" t="s">
        <v>3313</v>
      </c>
      <c r="B305" s="2490" t="s">
        <v>283</v>
      </c>
      <c r="C305" s="2490">
        <v>7260</v>
      </c>
      <c r="D305" s="2490" t="s">
        <v>3479</v>
      </c>
      <c r="E305" s="2490" t="s">
        <v>283</v>
      </c>
    </row>
    <row r="306" spans="1:5" x14ac:dyDescent="0.2">
      <c r="A306" s="2490" t="s">
        <v>1239</v>
      </c>
      <c r="B306" s="2490" t="s">
        <v>283</v>
      </c>
      <c r="C306" s="2490">
        <v>7270</v>
      </c>
      <c r="D306" s="2490" t="s">
        <v>229</v>
      </c>
      <c r="E306" s="2490" t="s">
        <v>283</v>
      </c>
    </row>
    <row r="307" spans="1:5" x14ac:dyDescent="0.2">
      <c r="A307" s="2490" t="s">
        <v>1243</v>
      </c>
      <c r="B307" s="2490" t="s">
        <v>283</v>
      </c>
      <c r="C307" s="2490">
        <v>7320</v>
      </c>
      <c r="D307" s="2490" t="s">
        <v>2919</v>
      </c>
      <c r="E307" s="2490" t="s">
        <v>283</v>
      </c>
    </row>
    <row r="308" spans="1:5" x14ac:dyDescent="0.2">
      <c r="A308" s="2490" t="s">
        <v>1245</v>
      </c>
      <c r="B308" s="2490" t="s">
        <v>283</v>
      </c>
      <c r="C308" s="2490">
        <v>7340</v>
      </c>
      <c r="D308" s="2490" t="s">
        <v>2920</v>
      </c>
      <c r="E308" s="2490" t="s">
        <v>283</v>
      </c>
    </row>
    <row r="309" spans="1:5" x14ac:dyDescent="0.2">
      <c r="A309" s="2490" t="s">
        <v>1247</v>
      </c>
      <c r="B309" s="2490" t="s">
        <v>283</v>
      </c>
      <c r="C309" s="2490">
        <v>7400</v>
      </c>
      <c r="D309" s="2490" t="s">
        <v>231</v>
      </c>
      <c r="E309" s="2490" t="s">
        <v>283</v>
      </c>
    </row>
    <row r="310" spans="1:5" x14ac:dyDescent="0.2">
      <c r="A310" s="2490" t="s">
        <v>1251</v>
      </c>
      <c r="B310" s="2490" t="s">
        <v>283</v>
      </c>
      <c r="C310" s="2490">
        <v>7430</v>
      </c>
      <c r="D310" s="2490" t="s">
        <v>2922</v>
      </c>
      <c r="E310" s="2490" t="s">
        <v>283</v>
      </c>
    </row>
    <row r="311" spans="1:5" x14ac:dyDescent="0.2">
      <c r="A311" s="2490" t="s">
        <v>2034</v>
      </c>
      <c r="B311" s="2490" t="s">
        <v>283</v>
      </c>
      <c r="C311" s="2490">
        <v>7450</v>
      </c>
      <c r="D311" s="2490" t="s">
        <v>2923</v>
      </c>
      <c r="E311" s="2490" t="s">
        <v>283</v>
      </c>
    </row>
    <row r="312" spans="1:5" x14ac:dyDescent="0.2">
      <c r="A312" s="2490" t="s">
        <v>3314</v>
      </c>
      <c r="B312" s="2490" t="s">
        <v>283</v>
      </c>
      <c r="C312" s="2490">
        <v>7450</v>
      </c>
      <c r="D312" s="2490" t="s">
        <v>3480</v>
      </c>
      <c r="E312" s="2490" t="s">
        <v>283</v>
      </c>
    </row>
    <row r="313" spans="1:5" x14ac:dyDescent="0.2">
      <c r="A313" s="2490" t="s">
        <v>1261</v>
      </c>
      <c r="B313" s="2490" t="s">
        <v>283</v>
      </c>
      <c r="C313" s="2490">
        <v>7500</v>
      </c>
      <c r="D313" s="2490" t="s">
        <v>1888</v>
      </c>
      <c r="E313" s="2490" t="s">
        <v>283</v>
      </c>
    </row>
    <row r="314" spans="1:5" x14ac:dyDescent="0.2">
      <c r="A314" s="2490" t="s">
        <v>3315</v>
      </c>
      <c r="B314" s="2490" t="s">
        <v>283</v>
      </c>
      <c r="C314" s="2490">
        <v>7500</v>
      </c>
      <c r="D314" s="2490" t="s">
        <v>3481</v>
      </c>
      <c r="E314" s="2490" t="s">
        <v>283</v>
      </c>
    </row>
    <row r="315" spans="1:5" x14ac:dyDescent="0.2">
      <c r="A315" s="2490" t="s">
        <v>1263</v>
      </c>
      <c r="B315" s="2490" t="s">
        <v>283</v>
      </c>
      <c r="C315" s="2490">
        <v>7510</v>
      </c>
      <c r="D315" s="2490" t="s">
        <v>2924</v>
      </c>
      <c r="E315" s="2490" t="s">
        <v>283</v>
      </c>
    </row>
    <row r="316" spans="1:5" x14ac:dyDescent="0.2">
      <c r="A316" s="2490" t="s">
        <v>3316</v>
      </c>
      <c r="B316" s="2490" t="s">
        <v>283</v>
      </c>
      <c r="C316" s="2490">
        <v>7510</v>
      </c>
      <c r="D316" s="2490" t="s">
        <v>3482</v>
      </c>
      <c r="E316" s="2490" t="s">
        <v>283</v>
      </c>
    </row>
    <row r="317" spans="1:5" x14ac:dyDescent="0.2">
      <c r="A317" s="2490" t="s">
        <v>3317</v>
      </c>
      <c r="B317" s="2490" t="s">
        <v>283</v>
      </c>
      <c r="C317" s="2490">
        <v>7550</v>
      </c>
      <c r="D317" s="2490" t="s">
        <v>3483</v>
      </c>
      <c r="E317" s="2490" t="s">
        <v>283</v>
      </c>
    </row>
    <row r="318" spans="1:5" x14ac:dyDescent="0.2">
      <c r="A318" s="2490" t="s">
        <v>1566</v>
      </c>
      <c r="B318" s="2490" t="s">
        <v>283</v>
      </c>
      <c r="C318" s="2490">
        <v>7580</v>
      </c>
      <c r="D318" s="2490" t="s">
        <v>2931</v>
      </c>
      <c r="E318" s="2490" t="s">
        <v>283</v>
      </c>
    </row>
    <row r="319" spans="1:5" x14ac:dyDescent="0.2">
      <c r="A319" s="2490" t="s">
        <v>3318</v>
      </c>
      <c r="B319" s="2490" t="s">
        <v>283</v>
      </c>
      <c r="C319" s="2490">
        <v>7580</v>
      </c>
      <c r="D319" s="2490" t="s">
        <v>3484</v>
      </c>
      <c r="E319" s="2490" t="s">
        <v>283</v>
      </c>
    </row>
    <row r="320" spans="1:5" x14ac:dyDescent="0.2">
      <c r="A320" s="2490" t="s">
        <v>1256</v>
      </c>
      <c r="B320" s="2490" t="s">
        <v>283</v>
      </c>
      <c r="C320" s="2490">
        <v>7800</v>
      </c>
      <c r="D320" s="2490" t="s">
        <v>2932</v>
      </c>
      <c r="E320" s="2490" t="s">
        <v>283</v>
      </c>
    </row>
    <row r="321" spans="1:5" x14ac:dyDescent="0.2">
      <c r="A321" s="2490" t="s">
        <v>1258</v>
      </c>
      <c r="B321" s="2490" t="s">
        <v>283</v>
      </c>
      <c r="C321" s="2490">
        <v>7830</v>
      </c>
      <c r="D321" s="2490" t="s">
        <v>2934</v>
      </c>
      <c r="E321" s="2490" t="s">
        <v>283</v>
      </c>
    </row>
    <row r="322" spans="1:5" x14ac:dyDescent="0.2">
      <c r="A322" s="2490" t="s">
        <v>3319</v>
      </c>
      <c r="B322" s="2490" t="s">
        <v>283</v>
      </c>
      <c r="C322" s="2490">
        <v>7830</v>
      </c>
      <c r="D322" s="2490" t="s">
        <v>3485</v>
      </c>
      <c r="E322" s="2490" t="s">
        <v>283</v>
      </c>
    </row>
    <row r="323" spans="1:5" x14ac:dyDescent="0.2">
      <c r="A323" s="2490" t="s">
        <v>1253</v>
      </c>
      <c r="B323" s="2490" t="s">
        <v>283</v>
      </c>
      <c r="C323" s="2490">
        <v>7850</v>
      </c>
      <c r="D323" s="2490" t="s">
        <v>233</v>
      </c>
      <c r="E323" s="2490" t="s">
        <v>283</v>
      </c>
    </row>
    <row r="324" spans="1:5" x14ac:dyDescent="0.2">
      <c r="A324" s="2490" t="s">
        <v>3320</v>
      </c>
      <c r="B324" s="2490" t="s">
        <v>283</v>
      </c>
      <c r="C324" s="2490">
        <v>7999</v>
      </c>
      <c r="D324" s="2490" t="s">
        <v>3486</v>
      </c>
      <c r="E324" s="2490" t="s">
        <v>283</v>
      </c>
    </row>
    <row r="325" spans="1:5" x14ac:dyDescent="0.2">
      <c r="A325" s="2490" t="s">
        <v>2607</v>
      </c>
      <c r="B325" s="2490" t="s">
        <v>1715</v>
      </c>
      <c r="C325" s="2490">
        <v>9960</v>
      </c>
      <c r="D325" s="2490" t="s">
        <v>3487</v>
      </c>
      <c r="E325" s="2490" t="s">
        <v>1715</v>
      </c>
    </row>
    <row r="326" spans="1:5" x14ac:dyDescent="0.2">
      <c r="A326" s="2490" t="s">
        <v>1714</v>
      </c>
      <c r="B326" s="2490" t="s">
        <v>1715</v>
      </c>
      <c r="C326" s="2490">
        <v>9980</v>
      </c>
      <c r="D326" s="2490" t="s">
        <v>3488</v>
      </c>
      <c r="E326" s="2490" t="s">
        <v>1715</v>
      </c>
    </row>
    <row r="327" spans="1:5" x14ac:dyDescent="0.2">
      <c r="A327" s="2490" t="s">
        <v>3382</v>
      </c>
      <c r="B327" s="2490" t="s">
        <v>1715</v>
      </c>
      <c r="C327" s="2490">
        <v>9980</v>
      </c>
      <c r="D327" s="2490" t="s">
        <v>3489</v>
      </c>
      <c r="E327" s="2490" t="s">
        <v>1715</v>
      </c>
    </row>
    <row r="328" spans="1:5" x14ac:dyDescent="0.2">
      <c r="A328" s="2490"/>
      <c r="B328" s="2490"/>
      <c r="C328" s="2490"/>
      <c r="D328" s="2490"/>
      <c r="E328" s="2490"/>
    </row>
  </sheetData>
  <autoFilter ref="A2:D2"/>
  <sortState ref="A3:E327">
    <sortCondition ref="C3:C327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230"/>
  <sheetViews>
    <sheetView workbookViewId="0">
      <selection activeCell="C8" sqref="C8"/>
    </sheetView>
  </sheetViews>
  <sheetFormatPr defaultRowHeight="12.75" x14ac:dyDescent="0.2"/>
  <cols>
    <col min="1" max="1" width="5" bestFit="1" customWidth="1"/>
    <col min="2" max="2" width="44.7109375" bestFit="1" customWidth="1"/>
    <col min="3" max="3" width="28.140625" bestFit="1" customWidth="1"/>
  </cols>
  <sheetData>
    <row r="1" spans="1:3" x14ac:dyDescent="0.2">
      <c r="A1" s="10">
        <v>1100</v>
      </c>
      <c r="B1" s="10" t="s">
        <v>2682</v>
      </c>
      <c r="C1" s="10" t="s">
        <v>1706</v>
      </c>
    </row>
    <row r="2" spans="1:3" x14ac:dyDescent="0.2">
      <c r="A2" s="10">
        <v>1300</v>
      </c>
      <c r="B2" s="10" t="s">
        <v>2683</v>
      </c>
      <c r="C2" s="10" t="s">
        <v>1706</v>
      </c>
    </row>
    <row r="3" spans="1:3" x14ac:dyDescent="0.2">
      <c r="A3" s="10">
        <v>1310</v>
      </c>
      <c r="B3" s="10" t="s">
        <v>2684</v>
      </c>
      <c r="C3" s="10" t="s">
        <v>1706</v>
      </c>
    </row>
    <row r="4" spans="1:3" x14ac:dyDescent="0.2">
      <c r="A4" s="10">
        <v>1320</v>
      </c>
      <c r="B4" s="10" t="s">
        <v>2685</v>
      </c>
      <c r="C4" s="10" t="s">
        <v>1706</v>
      </c>
    </row>
    <row r="5" spans="1:3" x14ac:dyDescent="0.2">
      <c r="A5" s="10">
        <v>1351</v>
      </c>
      <c r="B5" s="10" t="s">
        <v>2687</v>
      </c>
      <c r="C5" s="10" t="s">
        <v>1706</v>
      </c>
    </row>
    <row r="6" spans="1:3" x14ac:dyDescent="0.2">
      <c r="A6" s="10">
        <v>1410</v>
      </c>
      <c r="B6" s="10" t="s">
        <v>2689</v>
      </c>
      <c r="C6" s="10" t="s">
        <v>1706</v>
      </c>
    </row>
    <row r="7" spans="1:3" x14ac:dyDescent="0.2">
      <c r="A7" s="10">
        <v>1420</v>
      </c>
      <c r="B7" s="10" t="s">
        <v>2691</v>
      </c>
      <c r="C7" s="10" t="s">
        <v>1706</v>
      </c>
    </row>
    <row r="8" spans="1:3" x14ac:dyDescent="0.2">
      <c r="A8" s="10">
        <v>1430</v>
      </c>
      <c r="B8" s="10" t="s">
        <v>2692</v>
      </c>
      <c r="C8" s="10" t="s">
        <v>1706</v>
      </c>
    </row>
    <row r="9" spans="1:3" x14ac:dyDescent="0.2">
      <c r="A9" s="10">
        <v>1440</v>
      </c>
      <c r="B9" s="10" t="s">
        <v>2693</v>
      </c>
      <c r="C9" s="10" t="s">
        <v>1706</v>
      </c>
    </row>
    <row r="10" spans="1:3" x14ac:dyDescent="0.2">
      <c r="A10" s="10">
        <v>1450</v>
      </c>
      <c r="B10" s="10" t="s">
        <v>2694</v>
      </c>
      <c r="C10" s="10" t="s">
        <v>1706</v>
      </c>
    </row>
    <row r="11" spans="1:3" x14ac:dyDescent="0.2">
      <c r="A11" s="10">
        <v>1460</v>
      </c>
      <c r="B11" s="10" t="s">
        <v>2695</v>
      </c>
      <c r="C11" s="10" t="s">
        <v>1706</v>
      </c>
    </row>
    <row r="12" spans="1:3" x14ac:dyDescent="0.2">
      <c r="A12" s="10">
        <v>1470</v>
      </c>
      <c r="B12" s="10" t="s">
        <v>2696</v>
      </c>
      <c r="C12" s="10" t="s">
        <v>1706</v>
      </c>
    </row>
    <row r="13" spans="1:3" x14ac:dyDescent="0.2">
      <c r="A13" s="10">
        <v>1500</v>
      </c>
      <c r="B13" s="10" t="s">
        <v>2697</v>
      </c>
      <c r="C13" s="10" t="s">
        <v>1706</v>
      </c>
    </row>
    <row r="14" spans="1:3" x14ac:dyDescent="0.2">
      <c r="A14" s="10">
        <v>1510</v>
      </c>
      <c r="B14" s="10" t="s">
        <v>2698</v>
      </c>
      <c r="C14" s="10" t="s">
        <v>1706</v>
      </c>
    </row>
    <row r="15" spans="1:3" x14ac:dyDescent="0.2">
      <c r="A15" s="10">
        <v>1530</v>
      </c>
      <c r="B15" s="10" t="s">
        <v>2699</v>
      </c>
      <c r="C15" s="10" t="s">
        <v>1706</v>
      </c>
    </row>
    <row r="16" spans="1:3" x14ac:dyDescent="0.2">
      <c r="A16" s="10">
        <v>1540</v>
      </c>
      <c r="B16" s="10" t="s">
        <v>2700</v>
      </c>
      <c r="C16" s="10" t="s">
        <v>1706</v>
      </c>
    </row>
    <row r="17" spans="1:3" x14ac:dyDescent="0.2">
      <c r="A17" s="10">
        <v>1550</v>
      </c>
      <c r="B17" s="10" t="s">
        <v>2701</v>
      </c>
      <c r="C17" s="10" t="s">
        <v>1706</v>
      </c>
    </row>
    <row r="18" spans="1:3" x14ac:dyDescent="0.2">
      <c r="A18" s="10">
        <v>1560</v>
      </c>
      <c r="B18" s="10" t="s">
        <v>2702</v>
      </c>
      <c r="C18" s="10" t="s">
        <v>1706</v>
      </c>
    </row>
    <row r="19" spans="1:3" x14ac:dyDescent="0.2">
      <c r="A19" s="10">
        <v>1600</v>
      </c>
      <c r="B19" s="10" t="s">
        <v>2703</v>
      </c>
      <c r="C19" s="10" t="s">
        <v>1706</v>
      </c>
    </row>
    <row r="20" spans="1:3" x14ac:dyDescent="0.2">
      <c r="A20" s="10">
        <v>1610</v>
      </c>
      <c r="B20" s="10" t="s">
        <v>2704</v>
      </c>
      <c r="C20" s="10" t="s">
        <v>1706</v>
      </c>
    </row>
    <row r="21" spans="1:3" x14ac:dyDescent="0.2">
      <c r="A21" s="10">
        <v>1620</v>
      </c>
      <c r="B21" s="10" t="s">
        <v>2705</v>
      </c>
      <c r="C21" s="10" t="s">
        <v>1706</v>
      </c>
    </row>
    <row r="22" spans="1:3" x14ac:dyDescent="0.2">
      <c r="A22" s="10">
        <v>1630</v>
      </c>
      <c r="B22" s="10" t="s">
        <v>2706</v>
      </c>
      <c r="C22" s="10" t="s">
        <v>1706</v>
      </c>
    </row>
    <row r="23" spans="1:3" x14ac:dyDescent="0.2">
      <c r="A23" s="10">
        <v>1640</v>
      </c>
      <c r="B23" s="10" t="s">
        <v>2707</v>
      </c>
      <c r="C23" s="10" t="s">
        <v>1706</v>
      </c>
    </row>
    <row r="24" spans="1:3" x14ac:dyDescent="0.2">
      <c r="A24" s="10">
        <v>1700</v>
      </c>
      <c r="B24" s="10" t="s">
        <v>2708</v>
      </c>
      <c r="C24" s="10" t="s">
        <v>1706</v>
      </c>
    </row>
    <row r="25" spans="1:3" x14ac:dyDescent="0.2">
      <c r="A25" s="10">
        <v>1710</v>
      </c>
      <c r="B25" s="10" t="s">
        <v>2709</v>
      </c>
      <c r="C25" s="10" t="s">
        <v>1706</v>
      </c>
    </row>
    <row r="26" spans="1:3" x14ac:dyDescent="0.2">
      <c r="A26" s="10">
        <v>1720</v>
      </c>
      <c r="B26" s="10" t="s">
        <v>2710</v>
      </c>
      <c r="C26" s="10" t="s">
        <v>1706</v>
      </c>
    </row>
    <row r="27" spans="1:3" x14ac:dyDescent="0.2">
      <c r="A27" s="10">
        <v>1730</v>
      </c>
      <c r="B27" s="10" t="s">
        <v>2711</v>
      </c>
      <c r="C27" s="10" t="s">
        <v>1706</v>
      </c>
    </row>
    <row r="28" spans="1:3" x14ac:dyDescent="0.2">
      <c r="A28" s="10">
        <v>1740</v>
      </c>
      <c r="B28" s="10" t="s">
        <v>2712</v>
      </c>
      <c r="C28" s="10" t="s">
        <v>1706</v>
      </c>
    </row>
    <row r="29" spans="1:3" x14ac:dyDescent="0.2">
      <c r="A29" s="10">
        <v>1820</v>
      </c>
      <c r="B29" s="10" t="s">
        <v>2714</v>
      </c>
      <c r="C29" s="10" t="s">
        <v>1706</v>
      </c>
    </row>
    <row r="30" spans="1:3" x14ac:dyDescent="0.2">
      <c r="A30" s="10">
        <v>1821</v>
      </c>
      <c r="B30" s="10" t="s">
        <v>2715</v>
      </c>
      <c r="C30" s="10" t="s">
        <v>1654</v>
      </c>
    </row>
    <row r="31" spans="1:3" x14ac:dyDescent="0.2">
      <c r="A31" s="10">
        <v>1830</v>
      </c>
      <c r="B31" s="10" t="s">
        <v>2716</v>
      </c>
      <c r="C31" s="10" t="s">
        <v>1706</v>
      </c>
    </row>
    <row r="32" spans="1:3" x14ac:dyDescent="0.2">
      <c r="A32" s="10">
        <v>1840</v>
      </c>
      <c r="B32" s="10" t="s">
        <v>2717</v>
      </c>
      <c r="C32" s="10" t="s">
        <v>1706</v>
      </c>
    </row>
    <row r="33" spans="1:3" x14ac:dyDescent="0.2">
      <c r="A33" s="10">
        <v>1850</v>
      </c>
      <c r="B33" s="10" t="s">
        <v>2718</v>
      </c>
      <c r="C33" s="10" t="s">
        <v>1706</v>
      </c>
    </row>
    <row r="34" spans="1:3" x14ac:dyDescent="0.2">
      <c r="A34" s="10">
        <v>1880</v>
      </c>
      <c r="B34" s="10" t="s">
        <v>2720</v>
      </c>
      <c r="C34" s="10" t="s">
        <v>1706</v>
      </c>
    </row>
    <row r="35" spans="1:3" x14ac:dyDescent="0.2">
      <c r="A35" s="10">
        <v>1950</v>
      </c>
      <c r="B35" s="10" t="s">
        <v>2723</v>
      </c>
      <c r="C35" s="10" t="s">
        <v>1598</v>
      </c>
    </row>
    <row r="36" spans="1:3" x14ac:dyDescent="0.2">
      <c r="A36" s="10">
        <v>1960</v>
      </c>
      <c r="B36" s="10" t="s">
        <v>2724</v>
      </c>
      <c r="C36" s="10" t="s">
        <v>1598</v>
      </c>
    </row>
    <row r="37" spans="1:3" x14ac:dyDescent="0.2">
      <c r="A37" s="10">
        <v>1970</v>
      </c>
      <c r="B37" s="10" t="s">
        <v>2725</v>
      </c>
      <c r="C37" s="10" t="s">
        <v>1598</v>
      </c>
    </row>
    <row r="38" spans="1:3" x14ac:dyDescent="0.2">
      <c r="A38" s="10">
        <v>1971</v>
      </c>
      <c r="B38" s="10" t="s">
        <v>2726</v>
      </c>
      <c r="C38" s="10" t="s">
        <v>1543</v>
      </c>
    </row>
    <row r="39" spans="1:3" x14ac:dyDescent="0.2">
      <c r="A39" s="10">
        <v>1972</v>
      </c>
      <c r="B39" s="10" t="s">
        <v>2727</v>
      </c>
      <c r="C39" s="10" t="s">
        <v>1543</v>
      </c>
    </row>
    <row r="40" spans="1:3" x14ac:dyDescent="0.2">
      <c r="A40" s="10">
        <v>1981</v>
      </c>
      <c r="B40" s="10" t="s">
        <v>2728</v>
      </c>
      <c r="C40" s="10" t="s">
        <v>1543</v>
      </c>
    </row>
    <row r="41" spans="1:3" x14ac:dyDescent="0.2">
      <c r="A41" s="10">
        <v>1982</v>
      </c>
      <c r="B41" s="10" t="s">
        <v>2729</v>
      </c>
      <c r="C41" s="10" t="s">
        <v>1543</v>
      </c>
    </row>
    <row r="42" spans="1:3" x14ac:dyDescent="0.2">
      <c r="A42" s="10">
        <v>2000</v>
      </c>
      <c r="B42" s="10" t="s">
        <v>2731</v>
      </c>
      <c r="C42" s="10" t="s">
        <v>395</v>
      </c>
    </row>
    <row r="43" spans="1:3" x14ac:dyDescent="0.2">
      <c r="A43" s="10">
        <v>2010</v>
      </c>
      <c r="B43" s="10" t="s">
        <v>2732</v>
      </c>
      <c r="C43" s="10" t="s">
        <v>395</v>
      </c>
    </row>
    <row r="44" spans="1:3" x14ac:dyDescent="0.2">
      <c r="A44" s="10">
        <v>2200</v>
      </c>
      <c r="B44" s="10" t="s">
        <v>2734</v>
      </c>
      <c r="C44" s="10" t="s">
        <v>1618</v>
      </c>
    </row>
    <row r="45" spans="1:3" x14ac:dyDescent="0.2">
      <c r="A45" s="10">
        <v>2210</v>
      </c>
      <c r="B45" s="10" t="s">
        <v>2735</v>
      </c>
      <c r="C45" s="10" t="s">
        <v>1618</v>
      </c>
    </row>
    <row r="46" spans="1:3" x14ac:dyDescent="0.2">
      <c r="A46" s="10">
        <v>2300</v>
      </c>
      <c r="B46" s="10" t="s">
        <v>2739</v>
      </c>
      <c r="C46" s="10" t="s">
        <v>1678</v>
      </c>
    </row>
    <row r="47" spans="1:3" x14ac:dyDescent="0.2">
      <c r="A47" s="10">
        <v>2310</v>
      </c>
      <c r="B47" s="10" t="s">
        <v>1040</v>
      </c>
      <c r="C47" s="10" t="s">
        <v>1678</v>
      </c>
    </row>
    <row r="48" spans="1:3" x14ac:dyDescent="0.2">
      <c r="A48" s="10">
        <v>2320</v>
      </c>
      <c r="B48" s="10" t="s">
        <v>1051</v>
      </c>
      <c r="C48" s="10" t="s">
        <v>1678</v>
      </c>
    </row>
    <row r="49" spans="1:3" x14ac:dyDescent="0.2">
      <c r="A49" s="10">
        <v>2330</v>
      </c>
      <c r="B49" s="10" t="s">
        <v>1052</v>
      </c>
      <c r="C49" s="10" t="s">
        <v>1678</v>
      </c>
    </row>
    <row r="50" spans="1:3" x14ac:dyDescent="0.2">
      <c r="A50" s="10">
        <v>2340</v>
      </c>
      <c r="B50" s="10" t="s">
        <v>1041</v>
      </c>
      <c r="C50" s="10" t="s">
        <v>1678</v>
      </c>
    </row>
    <row r="51" spans="1:3" x14ac:dyDescent="0.2">
      <c r="A51" s="10">
        <v>2350</v>
      </c>
      <c r="B51" s="10" t="s">
        <v>1053</v>
      </c>
      <c r="C51" s="10" t="s">
        <v>1678</v>
      </c>
    </row>
    <row r="52" spans="1:3" x14ac:dyDescent="0.2">
      <c r="A52" s="10">
        <v>2360</v>
      </c>
      <c r="B52" s="10" t="s">
        <v>1042</v>
      </c>
      <c r="C52" s="10" t="s">
        <v>1678</v>
      </c>
    </row>
    <row r="53" spans="1:3" x14ac:dyDescent="0.2">
      <c r="A53" s="10">
        <v>2370</v>
      </c>
      <c r="B53" s="10" t="s">
        <v>1054</v>
      </c>
      <c r="C53" s="10" t="s">
        <v>1678</v>
      </c>
    </row>
    <row r="54" spans="1:3" x14ac:dyDescent="0.2">
      <c r="A54" s="10">
        <v>2380</v>
      </c>
      <c r="B54" s="10" t="s">
        <v>1055</v>
      </c>
      <c r="C54" s="10" t="s">
        <v>1678</v>
      </c>
    </row>
    <row r="55" spans="1:3" x14ac:dyDescent="0.2">
      <c r="A55" s="10">
        <v>2390</v>
      </c>
      <c r="B55" s="10" t="s">
        <v>1056</v>
      </c>
      <c r="C55" s="10" t="s">
        <v>1678</v>
      </c>
    </row>
    <row r="56" spans="1:3" x14ac:dyDescent="0.2">
      <c r="A56" s="10">
        <v>2400</v>
      </c>
      <c r="B56" s="10" t="s">
        <v>1043</v>
      </c>
      <c r="C56" s="10" t="s">
        <v>1678</v>
      </c>
    </row>
    <row r="57" spans="1:3" x14ac:dyDescent="0.2">
      <c r="A57" s="10">
        <v>2410</v>
      </c>
      <c r="B57" s="10" t="s">
        <v>1460</v>
      </c>
      <c r="C57" s="10" t="s">
        <v>1678</v>
      </c>
    </row>
    <row r="58" spans="1:3" x14ac:dyDescent="0.2">
      <c r="A58" s="10">
        <v>2420</v>
      </c>
      <c r="B58" s="10" t="s">
        <v>2740</v>
      </c>
      <c r="C58" s="10" t="s">
        <v>1678</v>
      </c>
    </row>
    <row r="59" spans="1:3" x14ac:dyDescent="0.2">
      <c r="A59" s="10">
        <v>2430</v>
      </c>
      <c r="B59" s="10" t="s">
        <v>2741</v>
      </c>
      <c r="C59" s="10" t="s">
        <v>1678</v>
      </c>
    </row>
    <row r="60" spans="1:3" x14ac:dyDescent="0.2">
      <c r="A60" s="10">
        <v>2440</v>
      </c>
      <c r="B60" s="10" t="s">
        <v>2742</v>
      </c>
      <c r="C60" s="10" t="s">
        <v>1678</v>
      </c>
    </row>
    <row r="61" spans="1:3" x14ac:dyDescent="0.2">
      <c r="A61" s="10">
        <v>2450</v>
      </c>
      <c r="B61" s="10" t="s">
        <v>1044</v>
      </c>
      <c r="C61" s="10" t="s">
        <v>1678</v>
      </c>
    </row>
    <row r="62" spans="1:3" x14ac:dyDescent="0.2">
      <c r="A62" s="10">
        <v>2460</v>
      </c>
      <c r="B62" s="10" t="s">
        <v>2743</v>
      </c>
      <c r="C62" s="10" t="s">
        <v>1678</v>
      </c>
    </row>
    <row r="63" spans="1:3" x14ac:dyDescent="0.2">
      <c r="A63" s="10">
        <v>2470</v>
      </c>
      <c r="B63" s="10" t="s">
        <v>1930</v>
      </c>
      <c r="C63" s="10" t="s">
        <v>1678</v>
      </c>
    </row>
    <row r="64" spans="1:3" x14ac:dyDescent="0.2">
      <c r="A64" s="10">
        <v>2480</v>
      </c>
      <c r="B64" s="10" t="s">
        <v>3404</v>
      </c>
      <c r="C64" s="10" t="s">
        <v>1678</v>
      </c>
    </row>
    <row r="65" spans="1:3" x14ac:dyDescent="0.2">
      <c r="A65" s="10">
        <v>2490</v>
      </c>
      <c r="B65" s="10" t="s">
        <v>3405</v>
      </c>
      <c r="C65" s="10" t="s">
        <v>1678</v>
      </c>
    </row>
    <row r="66" spans="1:3" x14ac:dyDescent="0.2">
      <c r="A66" s="10">
        <v>2560</v>
      </c>
      <c r="B66" s="10" t="s">
        <v>3406</v>
      </c>
      <c r="C66" s="10" t="s">
        <v>1678</v>
      </c>
    </row>
    <row r="67" spans="1:3" x14ac:dyDescent="0.2">
      <c r="A67" s="10">
        <v>2820</v>
      </c>
      <c r="B67" s="10" t="s">
        <v>2749</v>
      </c>
      <c r="C67" s="10" t="s">
        <v>861</v>
      </c>
    </row>
    <row r="68" spans="1:3" x14ac:dyDescent="0.2">
      <c r="A68" s="10">
        <v>2920</v>
      </c>
      <c r="B68" s="10" t="s">
        <v>2753</v>
      </c>
      <c r="C68" s="10" t="s">
        <v>860</v>
      </c>
    </row>
    <row r="69" spans="1:3" x14ac:dyDescent="0.2">
      <c r="A69" s="10">
        <v>2950</v>
      </c>
      <c r="B69" s="10" t="s">
        <v>2754</v>
      </c>
      <c r="C69" s="10" t="s">
        <v>1598</v>
      </c>
    </row>
    <row r="70" spans="1:3" x14ac:dyDescent="0.2">
      <c r="A70" s="10">
        <v>3000</v>
      </c>
      <c r="B70" s="10" t="s">
        <v>2755</v>
      </c>
      <c r="C70" s="10" t="s">
        <v>1638</v>
      </c>
    </row>
    <row r="71" spans="1:3" x14ac:dyDescent="0.2">
      <c r="A71" s="10">
        <v>3030</v>
      </c>
      <c r="B71" s="10" t="s">
        <v>2756</v>
      </c>
      <c r="C71" s="10" t="s">
        <v>1638</v>
      </c>
    </row>
    <row r="72" spans="1:3" x14ac:dyDescent="0.2">
      <c r="A72" s="10">
        <v>3040</v>
      </c>
      <c r="B72" s="10" t="s">
        <v>2757</v>
      </c>
      <c r="C72" s="10" t="s">
        <v>1638</v>
      </c>
    </row>
    <row r="73" spans="1:3" x14ac:dyDescent="0.2">
      <c r="A73" s="10">
        <v>3060</v>
      </c>
      <c r="B73" s="10" t="s">
        <v>2758</v>
      </c>
      <c r="C73" s="10" t="s">
        <v>1638</v>
      </c>
    </row>
    <row r="74" spans="1:3" x14ac:dyDescent="0.2">
      <c r="A74" s="10">
        <v>3070</v>
      </c>
      <c r="B74" s="10" t="s">
        <v>1048</v>
      </c>
      <c r="C74" s="10" t="s">
        <v>1638</v>
      </c>
    </row>
    <row r="75" spans="1:3" x14ac:dyDescent="0.2">
      <c r="A75" s="10">
        <v>3150</v>
      </c>
      <c r="B75" s="10" t="s">
        <v>1861</v>
      </c>
      <c r="C75" s="10" t="s">
        <v>1638</v>
      </c>
    </row>
    <row r="76" spans="1:3" x14ac:dyDescent="0.2">
      <c r="A76" s="10">
        <v>3160</v>
      </c>
      <c r="B76" s="10" t="s">
        <v>2760</v>
      </c>
      <c r="C76" s="10" t="s">
        <v>1638</v>
      </c>
    </row>
    <row r="77" spans="1:3" x14ac:dyDescent="0.2">
      <c r="A77" s="10">
        <v>3180</v>
      </c>
      <c r="B77" s="10" t="s">
        <v>2761</v>
      </c>
      <c r="C77" s="10" t="s">
        <v>1638</v>
      </c>
    </row>
    <row r="78" spans="1:3" x14ac:dyDescent="0.2">
      <c r="A78" s="10">
        <v>3200</v>
      </c>
      <c r="B78" s="10" t="s">
        <v>1005</v>
      </c>
      <c r="C78" s="10" t="s">
        <v>1638</v>
      </c>
    </row>
    <row r="79" spans="1:3" x14ac:dyDescent="0.2">
      <c r="A79" s="10">
        <v>3220</v>
      </c>
      <c r="B79" s="10" t="s">
        <v>2762</v>
      </c>
      <c r="C79" s="10" t="s">
        <v>1638</v>
      </c>
    </row>
    <row r="80" spans="1:3" x14ac:dyDescent="0.2">
      <c r="A80" s="10">
        <v>3240</v>
      </c>
      <c r="B80" s="10" t="s">
        <v>2763</v>
      </c>
      <c r="C80" s="10" t="s">
        <v>1638</v>
      </c>
    </row>
    <row r="81" spans="1:3" x14ac:dyDescent="0.2">
      <c r="A81" s="10">
        <v>3260</v>
      </c>
      <c r="B81" s="10" t="s">
        <v>2764</v>
      </c>
      <c r="C81" s="10" t="s">
        <v>1638</v>
      </c>
    </row>
    <row r="82" spans="1:3" x14ac:dyDescent="0.2">
      <c r="A82" s="10">
        <v>3280</v>
      </c>
      <c r="B82" s="10" t="s">
        <v>2765</v>
      </c>
      <c r="C82" s="10" t="s">
        <v>1638</v>
      </c>
    </row>
    <row r="83" spans="1:3" x14ac:dyDescent="0.2">
      <c r="A83" s="10">
        <v>3300</v>
      </c>
      <c r="B83" s="10" t="s">
        <v>2766</v>
      </c>
      <c r="C83" s="10" t="s">
        <v>1638</v>
      </c>
    </row>
    <row r="84" spans="1:3" x14ac:dyDescent="0.2">
      <c r="A84" s="10">
        <v>3320</v>
      </c>
      <c r="B84" s="10" t="s">
        <v>1011</v>
      </c>
      <c r="C84" s="10" t="s">
        <v>1638</v>
      </c>
    </row>
    <row r="85" spans="1:3" x14ac:dyDescent="0.2">
      <c r="A85" s="10">
        <v>3330</v>
      </c>
      <c r="B85" s="10" t="s">
        <v>1012</v>
      </c>
      <c r="C85" s="10" t="s">
        <v>1638</v>
      </c>
    </row>
    <row r="86" spans="1:3" x14ac:dyDescent="0.2">
      <c r="A86" s="10">
        <v>3360</v>
      </c>
      <c r="B86" s="10" t="s">
        <v>2767</v>
      </c>
      <c r="C86" s="10" t="s">
        <v>1638</v>
      </c>
    </row>
    <row r="87" spans="1:3" x14ac:dyDescent="0.2">
      <c r="A87" s="10">
        <v>3380</v>
      </c>
      <c r="B87" s="10" t="s">
        <v>2768</v>
      </c>
      <c r="C87" s="10" t="s">
        <v>1638</v>
      </c>
    </row>
    <row r="88" spans="1:3" x14ac:dyDescent="0.2">
      <c r="A88" s="10">
        <v>3420</v>
      </c>
      <c r="B88" s="10" t="s">
        <v>2770</v>
      </c>
      <c r="C88" s="10" t="s">
        <v>1638</v>
      </c>
    </row>
    <row r="89" spans="1:3" x14ac:dyDescent="0.2">
      <c r="A89" s="10">
        <v>4000</v>
      </c>
      <c r="B89" s="10" t="s">
        <v>2794</v>
      </c>
      <c r="C89" s="10" t="s">
        <v>1587</v>
      </c>
    </row>
    <row r="90" spans="1:3" x14ac:dyDescent="0.2">
      <c r="A90" s="10">
        <v>4020</v>
      </c>
      <c r="B90" s="10" t="s">
        <v>2795</v>
      </c>
      <c r="C90" s="10" t="s">
        <v>1587</v>
      </c>
    </row>
    <row r="91" spans="1:3" x14ac:dyDescent="0.2">
      <c r="A91" s="10">
        <v>4040</v>
      </c>
      <c r="B91" s="10" t="s">
        <v>2796</v>
      </c>
      <c r="C91" s="10" t="s">
        <v>1587</v>
      </c>
    </row>
    <row r="92" spans="1:3" x14ac:dyDescent="0.2">
      <c r="A92" s="10">
        <v>4050</v>
      </c>
      <c r="B92" s="10" t="s">
        <v>2797</v>
      </c>
      <c r="C92" s="10" t="s">
        <v>1587</v>
      </c>
    </row>
    <row r="93" spans="1:3" x14ac:dyDescent="0.2">
      <c r="A93" s="10">
        <v>4060</v>
      </c>
      <c r="B93" s="10" t="s">
        <v>2798</v>
      </c>
      <c r="C93" s="10" t="s">
        <v>1587</v>
      </c>
    </row>
    <row r="94" spans="1:3" x14ac:dyDescent="0.2">
      <c r="A94" s="10">
        <v>4070</v>
      </c>
      <c r="B94" s="10" t="s">
        <v>1946</v>
      </c>
      <c r="C94" s="10" t="s">
        <v>1587</v>
      </c>
    </row>
    <row r="95" spans="1:3" x14ac:dyDescent="0.2">
      <c r="A95" s="10">
        <v>4080</v>
      </c>
      <c r="B95" s="10" t="s">
        <v>2799</v>
      </c>
      <c r="C95" s="10" t="s">
        <v>1587</v>
      </c>
    </row>
    <row r="96" spans="1:3" x14ac:dyDescent="0.2">
      <c r="A96" s="10">
        <v>4100</v>
      </c>
      <c r="B96" s="10" t="s">
        <v>2801</v>
      </c>
      <c r="C96" s="10" t="s">
        <v>1587</v>
      </c>
    </row>
    <row r="97" spans="1:3" x14ac:dyDescent="0.2">
      <c r="A97" s="10">
        <v>4110</v>
      </c>
      <c r="B97" s="10" t="s">
        <v>2802</v>
      </c>
      <c r="C97" s="10" t="s">
        <v>1587</v>
      </c>
    </row>
    <row r="98" spans="1:3" x14ac:dyDescent="0.2">
      <c r="A98" s="10">
        <v>4120</v>
      </c>
      <c r="B98" s="10" t="s">
        <v>2803</v>
      </c>
      <c r="C98" s="10" t="s">
        <v>1587</v>
      </c>
    </row>
    <row r="99" spans="1:3" x14ac:dyDescent="0.2">
      <c r="A99" s="10">
        <v>4160</v>
      </c>
      <c r="B99" s="10" t="s">
        <v>2804</v>
      </c>
      <c r="C99" s="10" t="s">
        <v>1609</v>
      </c>
    </row>
    <row r="100" spans="1:3" x14ac:dyDescent="0.2">
      <c r="A100" s="10">
        <v>4170</v>
      </c>
      <c r="B100" s="10" t="s">
        <v>2805</v>
      </c>
      <c r="C100" s="10" t="s">
        <v>1609</v>
      </c>
    </row>
    <row r="101" spans="1:3" x14ac:dyDescent="0.2">
      <c r="A101" s="10">
        <v>4180</v>
      </c>
      <c r="B101" s="10" t="s">
        <v>2806</v>
      </c>
      <c r="C101" s="10" t="s">
        <v>1609</v>
      </c>
    </row>
    <row r="102" spans="1:3" x14ac:dyDescent="0.2">
      <c r="A102" s="10">
        <v>4200</v>
      </c>
      <c r="B102" s="10" t="s">
        <v>3430</v>
      </c>
      <c r="C102" s="10" t="s">
        <v>1609</v>
      </c>
    </row>
    <row r="103" spans="1:3" x14ac:dyDescent="0.2">
      <c r="A103" s="10">
        <v>4210</v>
      </c>
      <c r="B103" s="10" t="s">
        <v>3431</v>
      </c>
      <c r="C103" s="10" t="s">
        <v>1609</v>
      </c>
    </row>
    <row r="104" spans="1:3" x14ac:dyDescent="0.2">
      <c r="A104" s="10">
        <v>4220</v>
      </c>
      <c r="B104" s="10" t="s">
        <v>1947</v>
      </c>
      <c r="C104" s="10" t="s">
        <v>1609</v>
      </c>
    </row>
    <row r="105" spans="1:3" x14ac:dyDescent="0.2">
      <c r="A105" s="10">
        <v>4230</v>
      </c>
      <c r="B105" s="10" t="s">
        <v>3433</v>
      </c>
      <c r="C105" s="10" t="s">
        <v>1609</v>
      </c>
    </row>
    <row r="106" spans="1:3" x14ac:dyDescent="0.2">
      <c r="A106" s="10">
        <v>4250</v>
      </c>
      <c r="B106" s="10" t="s">
        <v>2808</v>
      </c>
      <c r="C106" s="10" t="s">
        <v>1642</v>
      </c>
    </row>
    <row r="107" spans="1:3" x14ac:dyDescent="0.2">
      <c r="A107" s="10">
        <v>4260</v>
      </c>
      <c r="B107" s="10" t="s">
        <v>2810</v>
      </c>
      <c r="C107" s="10" t="s">
        <v>1642</v>
      </c>
    </row>
    <row r="108" spans="1:3" x14ac:dyDescent="0.2">
      <c r="A108" s="10">
        <v>4310</v>
      </c>
      <c r="B108" s="10" t="s">
        <v>2813</v>
      </c>
      <c r="C108" s="10" t="s">
        <v>1504</v>
      </c>
    </row>
    <row r="109" spans="1:3" x14ac:dyDescent="0.2">
      <c r="A109" s="10">
        <v>4320</v>
      </c>
      <c r="B109" s="10" t="s">
        <v>2814</v>
      </c>
      <c r="C109" s="10" t="s">
        <v>1642</v>
      </c>
    </row>
    <row r="110" spans="1:3" x14ac:dyDescent="0.2">
      <c r="A110" s="10">
        <v>4330</v>
      </c>
      <c r="B110" s="10" t="s">
        <v>2816</v>
      </c>
      <c r="C110" s="10" t="s">
        <v>576</v>
      </c>
    </row>
    <row r="111" spans="1:3" x14ac:dyDescent="0.2">
      <c r="A111" s="10">
        <v>4340</v>
      </c>
      <c r="B111" s="10" t="s">
        <v>2818</v>
      </c>
      <c r="C111" s="10" t="s">
        <v>1642</v>
      </c>
    </row>
    <row r="112" spans="1:3" x14ac:dyDescent="0.2">
      <c r="A112" s="10">
        <v>4350</v>
      </c>
      <c r="B112" s="10" t="s">
        <v>2819</v>
      </c>
      <c r="C112" s="10" t="s">
        <v>863</v>
      </c>
    </row>
    <row r="113" spans="1:3" x14ac:dyDescent="0.2">
      <c r="A113" s="10">
        <v>4360</v>
      </c>
      <c r="B113" s="10" t="s">
        <v>2820</v>
      </c>
      <c r="C113" s="10" t="s">
        <v>1662</v>
      </c>
    </row>
    <row r="114" spans="1:3" x14ac:dyDescent="0.2">
      <c r="A114" s="10">
        <v>4380</v>
      </c>
      <c r="B114" s="10" t="s">
        <v>2821</v>
      </c>
      <c r="C114" s="10" t="s">
        <v>1660</v>
      </c>
    </row>
    <row r="115" spans="1:3" x14ac:dyDescent="0.2">
      <c r="A115" s="10">
        <v>4400</v>
      </c>
      <c r="B115" s="10" t="s">
        <v>1948</v>
      </c>
      <c r="C115" s="10" t="s">
        <v>1563</v>
      </c>
    </row>
    <row r="116" spans="1:3" x14ac:dyDescent="0.2">
      <c r="A116" s="10">
        <v>4410</v>
      </c>
      <c r="B116" s="10" t="s">
        <v>1950</v>
      </c>
      <c r="C116" s="10" t="s">
        <v>1563</v>
      </c>
    </row>
    <row r="117" spans="1:3" x14ac:dyDescent="0.2">
      <c r="A117" s="10">
        <v>4411</v>
      </c>
      <c r="B117" s="10" t="s">
        <v>1949</v>
      </c>
      <c r="C117" s="10" t="s">
        <v>1563</v>
      </c>
    </row>
    <row r="118" spans="1:3" x14ac:dyDescent="0.2">
      <c r="A118" s="10">
        <v>4412</v>
      </c>
      <c r="B118" s="10" t="s">
        <v>1951</v>
      </c>
      <c r="C118" s="10" t="s">
        <v>1563</v>
      </c>
    </row>
    <row r="119" spans="1:3" x14ac:dyDescent="0.2">
      <c r="A119" s="10">
        <v>4413</v>
      </c>
      <c r="B119" s="10" t="s">
        <v>3440</v>
      </c>
      <c r="C119" s="10" t="s">
        <v>1563</v>
      </c>
    </row>
    <row r="120" spans="1:3" x14ac:dyDescent="0.2">
      <c r="A120" s="10">
        <v>4420</v>
      </c>
      <c r="B120" s="10" t="s">
        <v>1952</v>
      </c>
      <c r="C120" s="10" t="s">
        <v>1563</v>
      </c>
    </row>
    <row r="121" spans="1:3" x14ac:dyDescent="0.2">
      <c r="A121" s="10">
        <v>4440</v>
      </c>
      <c r="B121" s="10" t="s">
        <v>2824</v>
      </c>
      <c r="C121" s="10" t="s">
        <v>1563</v>
      </c>
    </row>
    <row r="122" spans="1:3" x14ac:dyDescent="0.2">
      <c r="A122" s="10">
        <v>4460</v>
      </c>
      <c r="B122" s="10" t="s">
        <v>2825</v>
      </c>
      <c r="C122" s="10" t="s">
        <v>1563</v>
      </c>
    </row>
    <row r="123" spans="1:3" x14ac:dyDescent="0.2">
      <c r="A123" s="10">
        <v>4470</v>
      </c>
      <c r="B123" s="10" t="s">
        <v>1159</v>
      </c>
      <c r="C123" s="10" t="s">
        <v>1563</v>
      </c>
    </row>
    <row r="124" spans="1:3" x14ac:dyDescent="0.2">
      <c r="A124" s="10">
        <v>4480</v>
      </c>
      <c r="B124" s="10" t="s">
        <v>1953</v>
      </c>
      <c r="C124" s="10" t="s">
        <v>1563</v>
      </c>
    </row>
    <row r="125" spans="1:3" x14ac:dyDescent="0.2">
      <c r="A125" s="10">
        <v>4490</v>
      </c>
      <c r="B125" s="10" t="s">
        <v>614</v>
      </c>
      <c r="C125" s="10" t="s">
        <v>1668</v>
      </c>
    </row>
    <row r="126" spans="1:3" x14ac:dyDescent="0.2">
      <c r="A126" s="10">
        <v>4500</v>
      </c>
      <c r="B126" s="10" t="s">
        <v>2826</v>
      </c>
      <c r="C126" s="10" t="s">
        <v>1504</v>
      </c>
    </row>
    <row r="127" spans="1:3" x14ac:dyDescent="0.2">
      <c r="A127" s="10">
        <v>4520</v>
      </c>
      <c r="B127" s="10" t="s">
        <v>2827</v>
      </c>
      <c r="C127" s="10" t="s">
        <v>1654</v>
      </c>
    </row>
    <row r="128" spans="1:3" x14ac:dyDescent="0.2">
      <c r="A128" s="10">
        <v>4550</v>
      </c>
      <c r="B128" s="10" t="s">
        <v>2829</v>
      </c>
      <c r="C128" s="10" t="s">
        <v>1504</v>
      </c>
    </row>
    <row r="129" spans="1:3" x14ac:dyDescent="0.2">
      <c r="A129" s="10">
        <v>4560</v>
      </c>
      <c r="B129" s="10" t="s">
        <v>2830</v>
      </c>
      <c r="C129" s="10" t="s">
        <v>1504</v>
      </c>
    </row>
    <row r="130" spans="1:3" x14ac:dyDescent="0.2">
      <c r="A130" s="10">
        <v>4570</v>
      </c>
      <c r="B130" s="10" t="s">
        <v>2831</v>
      </c>
      <c r="C130" s="10" t="s">
        <v>1515</v>
      </c>
    </row>
    <row r="131" spans="1:3" x14ac:dyDescent="0.2">
      <c r="A131" s="10">
        <v>4580</v>
      </c>
      <c r="B131" s="10" t="s">
        <v>2832</v>
      </c>
      <c r="C131" s="10" t="s">
        <v>1515</v>
      </c>
    </row>
    <row r="132" spans="1:3" x14ac:dyDescent="0.2">
      <c r="A132" s="10">
        <v>4590</v>
      </c>
      <c r="B132" s="10" t="s">
        <v>2833</v>
      </c>
      <c r="C132" s="10" t="s">
        <v>1515</v>
      </c>
    </row>
    <row r="133" spans="1:3" x14ac:dyDescent="0.2">
      <c r="A133" s="10">
        <v>4600</v>
      </c>
      <c r="B133" s="10" t="s">
        <v>2834</v>
      </c>
      <c r="C133" s="10" t="s">
        <v>1515</v>
      </c>
    </row>
    <row r="134" spans="1:3" x14ac:dyDescent="0.2">
      <c r="A134" s="10">
        <v>4610</v>
      </c>
      <c r="B134" s="10" t="s">
        <v>2835</v>
      </c>
      <c r="C134" s="10" t="s">
        <v>1515</v>
      </c>
    </row>
    <row r="135" spans="1:3" x14ac:dyDescent="0.2">
      <c r="A135" s="10">
        <v>4620</v>
      </c>
      <c r="B135" s="10" t="s">
        <v>217</v>
      </c>
      <c r="C135" s="10" t="s">
        <v>1515</v>
      </c>
    </row>
    <row r="136" spans="1:3" x14ac:dyDescent="0.2">
      <c r="A136" s="10">
        <v>4630</v>
      </c>
      <c r="B136" s="10" t="s">
        <v>2836</v>
      </c>
      <c r="C136" s="10" t="s">
        <v>1515</v>
      </c>
    </row>
    <row r="137" spans="1:3" x14ac:dyDescent="0.2">
      <c r="A137" s="10">
        <v>4640</v>
      </c>
      <c r="B137" s="10" t="s">
        <v>2837</v>
      </c>
      <c r="C137" s="10" t="s">
        <v>1515</v>
      </c>
    </row>
    <row r="138" spans="1:3" x14ac:dyDescent="0.2">
      <c r="A138" s="10">
        <v>4660</v>
      </c>
      <c r="B138" s="10" t="s">
        <v>3449</v>
      </c>
      <c r="C138" s="10" t="s">
        <v>1515</v>
      </c>
    </row>
    <row r="139" spans="1:3" x14ac:dyDescent="0.2">
      <c r="A139" s="10">
        <v>4680</v>
      </c>
      <c r="B139" s="10" t="s">
        <v>2840</v>
      </c>
      <c r="C139" s="10" t="s">
        <v>1515</v>
      </c>
    </row>
    <row r="140" spans="1:3" x14ac:dyDescent="0.2">
      <c r="A140" s="10">
        <v>4690</v>
      </c>
      <c r="B140" s="10" t="s">
        <v>2841</v>
      </c>
      <c r="C140" s="10" t="s">
        <v>1515</v>
      </c>
    </row>
    <row r="141" spans="1:3" x14ac:dyDescent="0.2">
      <c r="A141" s="10">
        <v>4700</v>
      </c>
      <c r="B141" s="10" t="s">
        <v>2842</v>
      </c>
      <c r="C141" s="10" t="s">
        <v>1515</v>
      </c>
    </row>
    <row r="142" spans="1:3" x14ac:dyDescent="0.2">
      <c r="A142" s="10">
        <v>4740</v>
      </c>
      <c r="B142" s="10" t="s">
        <v>2845</v>
      </c>
      <c r="C142" s="10" t="s">
        <v>1504</v>
      </c>
    </row>
    <row r="143" spans="1:3" x14ac:dyDescent="0.2">
      <c r="A143" s="10">
        <v>4800</v>
      </c>
      <c r="B143" s="10" t="s">
        <v>2848</v>
      </c>
      <c r="C143" s="10" t="s">
        <v>1543</v>
      </c>
    </row>
    <row r="144" spans="1:3" x14ac:dyDescent="0.2">
      <c r="A144" s="10">
        <v>4810</v>
      </c>
      <c r="B144" s="10" t="s">
        <v>2849</v>
      </c>
      <c r="C144" s="10" t="s">
        <v>1543</v>
      </c>
    </row>
    <row r="145" spans="1:3" x14ac:dyDescent="0.2">
      <c r="A145" s="10">
        <v>4811</v>
      </c>
      <c r="B145" s="10" t="s">
        <v>2850</v>
      </c>
      <c r="C145" s="10" t="s">
        <v>1543</v>
      </c>
    </row>
    <row r="146" spans="1:3" x14ac:dyDescent="0.2">
      <c r="A146" s="10">
        <v>4812</v>
      </c>
      <c r="B146" s="10" t="s">
        <v>2851</v>
      </c>
      <c r="C146" s="10" t="s">
        <v>1543</v>
      </c>
    </row>
    <row r="147" spans="1:3" x14ac:dyDescent="0.2">
      <c r="A147" s="10">
        <v>4820</v>
      </c>
      <c r="B147" s="10" t="s">
        <v>1955</v>
      </c>
      <c r="C147" s="10" t="s">
        <v>1543</v>
      </c>
    </row>
    <row r="148" spans="1:3" x14ac:dyDescent="0.2">
      <c r="A148" s="10">
        <v>4840</v>
      </c>
      <c r="B148" s="10" t="s">
        <v>2852</v>
      </c>
      <c r="C148" s="10" t="s">
        <v>1543</v>
      </c>
    </row>
    <row r="149" spans="1:3" x14ac:dyDescent="0.2">
      <c r="A149" s="10">
        <v>4860</v>
      </c>
      <c r="B149" s="10" t="s">
        <v>2853</v>
      </c>
      <c r="C149" s="10" t="s">
        <v>1543</v>
      </c>
    </row>
    <row r="150" spans="1:3" x14ac:dyDescent="0.2">
      <c r="A150" s="10">
        <v>4880</v>
      </c>
      <c r="B150" s="10" t="s">
        <v>2854</v>
      </c>
      <c r="C150" s="10" t="s">
        <v>1543</v>
      </c>
    </row>
    <row r="151" spans="1:3" x14ac:dyDescent="0.2">
      <c r="A151" s="10">
        <v>4900</v>
      </c>
      <c r="B151" s="10" t="s">
        <v>2855</v>
      </c>
      <c r="C151" s="10" t="s">
        <v>1598</v>
      </c>
    </row>
    <row r="152" spans="1:3" x14ac:dyDescent="0.2">
      <c r="A152" s="10">
        <v>4910</v>
      </c>
      <c r="B152" s="10" t="s">
        <v>2856</v>
      </c>
      <c r="C152" s="10" t="s">
        <v>1598</v>
      </c>
    </row>
    <row r="153" spans="1:3" x14ac:dyDescent="0.2">
      <c r="A153" s="10">
        <v>4920</v>
      </c>
      <c r="B153" s="10" t="s">
        <v>1956</v>
      </c>
      <c r="C153" s="10" t="s">
        <v>1598</v>
      </c>
    </row>
    <row r="154" spans="1:3" x14ac:dyDescent="0.2">
      <c r="A154" s="10">
        <v>4940</v>
      </c>
      <c r="B154" s="10" t="s">
        <v>2857</v>
      </c>
      <c r="C154" s="10" t="s">
        <v>1515</v>
      </c>
    </row>
    <row r="155" spans="1:3" x14ac:dyDescent="0.2">
      <c r="A155" s="10">
        <v>4950</v>
      </c>
      <c r="B155" s="10" t="s">
        <v>2858</v>
      </c>
      <c r="C155" s="10" t="s">
        <v>1598</v>
      </c>
    </row>
    <row r="156" spans="1:3" x14ac:dyDescent="0.2">
      <c r="A156" s="10">
        <v>4960</v>
      </c>
      <c r="B156" s="10" t="s">
        <v>2859</v>
      </c>
      <c r="C156" s="10" t="s">
        <v>1598</v>
      </c>
    </row>
    <row r="157" spans="1:3" x14ac:dyDescent="0.2">
      <c r="A157" s="10">
        <v>4970</v>
      </c>
      <c r="B157" s="10" t="s">
        <v>2860</v>
      </c>
      <c r="C157" s="10" t="s">
        <v>1598</v>
      </c>
    </row>
    <row r="158" spans="1:3" x14ac:dyDescent="0.2">
      <c r="A158" s="10">
        <v>4980</v>
      </c>
      <c r="B158" s="10" t="s">
        <v>2861</v>
      </c>
      <c r="C158" s="10" t="s">
        <v>1598</v>
      </c>
    </row>
    <row r="159" spans="1:3" x14ac:dyDescent="0.2">
      <c r="A159" s="10">
        <v>4990</v>
      </c>
      <c r="B159" s="10" t="s">
        <v>2862</v>
      </c>
      <c r="C159" s="10" t="s">
        <v>1598</v>
      </c>
    </row>
    <row r="160" spans="1:3" x14ac:dyDescent="0.2">
      <c r="A160" s="10">
        <v>5000</v>
      </c>
      <c r="B160" s="10" t="s">
        <v>2863</v>
      </c>
      <c r="C160" s="10" t="s">
        <v>1554</v>
      </c>
    </row>
    <row r="161" spans="1:3" x14ac:dyDescent="0.2">
      <c r="A161" s="10">
        <v>5020</v>
      </c>
      <c r="B161" s="10" t="s">
        <v>2864</v>
      </c>
      <c r="C161" s="10" t="s">
        <v>1554</v>
      </c>
    </row>
    <row r="162" spans="1:3" x14ac:dyDescent="0.2">
      <c r="A162" s="10">
        <v>5030</v>
      </c>
      <c r="B162" s="10" t="s">
        <v>2865</v>
      </c>
      <c r="C162" s="10" t="s">
        <v>1554</v>
      </c>
    </row>
    <row r="163" spans="1:3" x14ac:dyDescent="0.2">
      <c r="A163" s="10">
        <v>5040</v>
      </c>
      <c r="B163" s="10" t="s">
        <v>2866</v>
      </c>
      <c r="C163" s="10" t="s">
        <v>1576</v>
      </c>
    </row>
    <row r="164" spans="1:3" x14ac:dyDescent="0.2">
      <c r="A164" s="10">
        <v>5060</v>
      </c>
      <c r="B164" s="10" t="s">
        <v>2867</v>
      </c>
      <c r="C164" s="10" t="s">
        <v>1576</v>
      </c>
    </row>
    <row r="165" spans="1:3" x14ac:dyDescent="0.2">
      <c r="A165" s="10">
        <v>5080</v>
      </c>
      <c r="B165" s="10" t="s">
        <v>2868</v>
      </c>
      <c r="C165" s="10" t="s">
        <v>1576</v>
      </c>
    </row>
    <row r="166" spans="1:3" x14ac:dyDescent="0.2">
      <c r="A166" s="10">
        <v>5100</v>
      </c>
      <c r="B166" s="10" t="s">
        <v>2869</v>
      </c>
      <c r="C166" s="10" t="s">
        <v>1576</v>
      </c>
    </row>
    <row r="167" spans="1:3" x14ac:dyDescent="0.2">
      <c r="A167" s="10">
        <v>5110</v>
      </c>
      <c r="B167" s="10" t="s">
        <v>2870</v>
      </c>
      <c r="C167" s="10" t="s">
        <v>1576</v>
      </c>
    </row>
    <row r="168" spans="1:3" x14ac:dyDescent="0.2">
      <c r="A168" s="10">
        <v>5500</v>
      </c>
      <c r="B168" s="10" t="s">
        <v>405</v>
      </c>
      <c r="C168" s="10" t="s">
        <v>1504</v>
      </c>
    </row>
    <row r="169" spans="1:3" x14ac:dyDescent="0.2">
      <c r="A169" s="10">
        <v>5590</v>
      </c>
      <c r="B169" s="10" t="s">
        <v>3459</v>
      </c>
      <c r="C169" s="10" t="s">
        <v>1668</v>
      </c>
    </row>
    <row r="170" spans="1:3" x14ac:dyDescent="0.2">
      <c r="A170" s="10">
        <v>6020</v>
      </c>
      <c r="B170" s="10" t="s">
        <v>218</v>
      </c>
      <c r="C170" s="10" t="s">
        <v>1535</v>
      </c>
    </row>
    <row r="171" spans="1:3" x14ac:dyDescent="0.2">
      <c r="A171" s="10">
        <v>6040</v>
      </c>
      <c r="B171" s="10" t="s">
        <v>2872</v>
      </c>
      <c r="C171" s="10" t="s">
        <v>1535</v>
      </c>
    </row>
    <row r="172" spans="1:3" x14ac:dyDescent="0.2">
      <c r="A172" s="10">
        <v>6100</v>
      </c>
      <c r="B172" s="10" t="s">
        <v>2873</v>
      </c>
      <c r="C172" s="10" t="s">
        <v>1563</v>
      </c>
    </row>
    <row r="173" spans="1:3" x14ac:dyDescent="0.2">
      <c r="A173" s="10">
        <v>6110</v>
      </c>
      <c r="B173" s="10" t="s">
        <v>1957</v>
      </c>
      <c r="C173" s="10" t="s">
        <v>1309</v>
      </c>
    </row>
    <row r="174" spans="1:3" x14ac:dyDescent="0.2">
      <c r="A174" s="10">
        <v>6120</v>
      </c>
      <c r="B174" s="10" t="s">
        <v>2874</v>
      </c>
      <c r="C174" s="10" t="s">
        <v>1563</v>
      </c>
    </row>
    <row r="175" spans="1:3" x14ac:dyDescent="0.2">
      <c r="A175" s="10">
        <v>6200</v>
      </c>
      <c r="B175" s="10" t="s">
        <v>1958</v>
      </c>
      <c r="C175" s="10" t="s">
        <v>1563</v>
      </c>
    </row>
    <row r="176" spans="1:3" x14ac:dyDescent="0.2">
      <c r="A176" s="10">
        <v>6210</v>
      </c>
      <c r="B176" s="10" t="s">
        <v>2875</v>
      </c>
      <c r="C176" s="10" t="s">
        <v>1543</v>
      </c>
    </row>
    <row r="177" spans="1:3" x14ac:dyDescent="0.2">
      <c r="A177" s="10">
        <v>6220</v>
      </c>
      <c r="B177" s="10" t="s">
        <v>214</v>
      </c>
      <c r="C177" s="10" t="s">
        <v>1543</v>
      </c>
    </row>
    <row r="178" spans="1:3" x14ac:dyDescent="0.2">
      <c r="A178" s="10">
        <v>6230</v>
      </c>
      <c r="B178" s="10" t="s">
        <v>1959</v>
      </c>
      <c r="C178" s="10" t="s">
        <v>1543</v>
      </c>
    </row>
    <row r="179" spans="1:3" x14ac:dyDescent="0.2">
      <c r="A179" s="10">
        <v>6240</v>
      </c>
      <c r="B179" s="10" t="s">
        <v>2866</v>
      </c>
      <c r="C179" s="10" t="s">
        <v>1576</v>
      </c>
    </row>
    <row r="180" spans="1:3" x14ac:dyDescent="0.2">
      <c r="A180" s="10">
        <v>6250</v>
      </c>
      <c r="B180" s="10" t="s">
        <v>2876</v>
      </c>
      <c r="C180" s="10" t="s">
        <v>1576</v>
      </c>
    </row>
    <row r="181" spans="1:3" x14ac:dyDescent="0.2">
      <c r="A181" s="10">
        <v>6300</v>
      </c>
      <c r="B181" s="10" t="s">
        <v>2878</v>
      </c>
      <c r="C181" s="10" t="s">
        <v>1576</v>
      </c>
    </row>
    <row r="182" spans="1:3" x14ac:dyDescent="0.2">
      <c r="A182" s="10">
        <v>6380</v>
      </c>
      <c r="B182" s="10" t="s">
        <v>2879</v>
      </c>
      <c r="C182" s="10" t="s">
        <v>1532</v>
      </c>
    </row>
    <row r="183" spans="1:3" x14ac:dyDescent="0.2">
      <c r="A183" s="10">
        <v>6390</v>
      </c>
      <c r="B183" s="10" t="s">
        <v>2880</v>
      </c>
      <c r="C183" s="10" t="s">
        <v>1532</v>
      </c>
    </row>
    <row r="184" spans="1:3" x14ac:dyDescent="0.2">
      <c r="A184" s="10">
        <v>6400</v>
      </c>
      <c r="B184" s="10" t="s">
        <v>2881</v>
      </c>
      <c r="C184" s="10" t="s">
        <v>1532</v>
      </c>
    </row>
    <row r="185" spans="1:3" x14ac:dyDescent="0.2">
      <c r="A185" s="10">
        <v>6410</v>
      </c>
      <c r="B185" s="10" t="s">
        <v>219</v>
      </c>
      <c r="C185" s="10" t="s">
        <v>1656</v>
      </c>
    </row>
    <row r="186" spans="1:3" x14ac:dyDescent="0.2">
      <c r="A186" s="10">
        <v>6420</v>
      </c>
      <c r="B186" s="10" t="s">
        <v>2882</v>
      </c>
      <c r="C186" s="10" t="s">
        <v>1658</v>
      </c>
    </row>
    <row r="187" spans="1:3" x14ac:dyDescent="0.2">
      <c r="A187" s="10">
        <v>6440</v>
      </c>
      <c r="B187" s="10" t="s">
        <v>2883</v>
      </c>
      <c r="C187" s="10" t="s">
        <v>1532</v>
      </c>
    </row>
    <row r="188" spans="1:3" x14ac:dyDescent="0.2">
      <c r="A188" s="10">
        <v>6460</v>
      </c>
      <c r="B188" s="10" t="s">
        <v>2884</v>
      </c>
      <c r="C188" s="10" t="s">
        <v>1662</v>
      </c>
    </row>
    <row r="189" spans="1:3" x14ac:dyDescent="0.2">
      <c r="A189" s="10">
        <v>6480</v>
      </c>
      <c r="B189" s="10" t="s">
        <v>319</v>
      </c>
      <c r="C189" s="10" t="s">
        <v>1650</v>
      </c>
    </row>
    <row r="190" spans="1:3" x14ac:dyDescent="0.2">
      <c r="A190" s="10">
        <v>6500</v>
      </c>
      <c r="B190" s="10" t="s">
        <v>2885</v>
      </c>
      <c r="C190" s="10" t="s">
        <v>1504</v>
      </c>
    </row>
    <row r="191" spans="1:3" x14ac:dyDescent="0.2">
      <c r="A191" s="10">
        <v>6501</v>
      </c>
      <c r="B191" s="10" t="s">
        <v>2886</v>
      </c>
      <c r="C191" s="10" t="s">
        <v>1504</v>
      </c>
    </row>
    <row r="192" spans="1:3" x14ac:dyDescent="0.2">
      <c r="A192" s="10">
        <v>6520</v>
      </c>
      <c r="B192" s="10" t="s">
        <v>2887</v>
      </c>
      <c r="C192" s="10" t="s">
        <v>1652</v>
      </c>
    </row>
    <row r="193" spans="1:3" x14ac:dyDescent="0.2">
      <c r="A193" s="10">
        <v>6550</v>
      </c>
      <c r="B193" s="10" t="s">
        <v>320</v>
      </c>
      <c r="C193" s="10" t="s">
        <v>1668</v>
      </c>
    </row>
    <row r="194" spans="1:3" x14ac:dyDescent="0.2">
      <c r="A194" s="10">
        <v>6560</v>
      </c>
      <c r="B194" s="10" t="s">
        <v>2889</v>
      </c>
      <c r="C194" s="10" t="s">
        <v>1554</v>
      </c>
    </row>
    <row r="195" spans="1:3" x14ac:dyDescent="0.2">
      <c r="A195" s="10">
        <v>6570</v>
      </c>
      <c r="B195" s="10" t="s">
        <v>2890</v>
      </c>
      <c r="C195" s="10" t="s">
        <v>1554</v>
      </c>
    </row>
    <row r="196" spans="1:3" x14ac:dyDescent="0.2">
      <c r="A196" s="10">
        <v>6580</v>
      </c>
      <c r="B196" s="10" t="s">
        <v>2891</v>
      </c>
      <c r="C196" s="10" t="s">
        <v>1648</v>
      </c>
    </row>
    <row r="197" spans="1:3" x14ac:dyDescent="0.2">
      <c r="A197" s="10">
        <v>6600</v>
      </c>
      <c r="B197" s="10" t="s">
        <v>366</v>
      </c>
      <c r="C197" s="10" t="s">
        <v>1554</v>
      </c>
    </row>
    <row r="198" spans="1:3" x14ac:dyDescent="0.2">
      <c r="A198" s="10">
        <v>6610</v>
      </c>
      <c r="B198" s="10" t="s">
        <v>377</v>
      </c>
      <c r="C198" s="10" t="s">
        <v>1554</v>
      </c>
    </row>
    <row r="199" spans="1:3" x14ac:dyDescent="0.2">
      <c r="A199" s="10">
        <v>6630</v>
      </c>
      <c r="B199" s="10" t="s">
        <v>2893</v>
      </c>
      <c r="C199" s="10" t="s">
        <v>1554</v>
      </c>
    </row>
    <row r="200" spans="1:3" x14ac:dyDescent="0.2">
      <c r="A200" s="10">
        <v>6640</v>
      </c>
      <c r="B200" s="10" t="s">
        <v>2894</v>
      </c>
      <c r="C200" s="10" t="s">
        <v>1668</v>
      </c>
    </row>
    <row r="201" spans="1:3" x14ac:dyDescent="0.2">
      <c r="A201" s="10">
        <v>6650</v>
      </c>
      <c r="B201" s="10" t="s">
        <v>2895</v>
      </c>
      <c r="C201" s="10" t="s">
        <v>1504</v>
      </c>
    </row>
    <row r="202" spans="1:3" x14ac:dyDescent="0.2">
      <c r="A202" s="10">
        <v>6660</v>
      </c>
      <c r="B202" s="10" t="s">
        <v>2896</v>
      </c>
      <c r="C202" s="10" t="s">
        <v>1554</v>
      </c>
    </row>
    <row r="203" spans="1:3" x14ac:dyDescent="0.2">
      <c r="A203" s="10">
        <v>6670</v>
      </c>
      <c r="B203" s="10" t="s">
        <v>2897</v>
      </c>
      <c r="C203" s="10" t="s">
        <v>1554</v>
      </c>
    </row>
    <row r="204" spans="1:3" x14ac:dyDescent="0.2">
      <c r="A204" s="10">
        <v>6680</v>
      </c>
      <c r="B204" s="10" t="s">
        <v>2898</v>
      </c>
      <c r="C204" s="10" t="s">
        <v>1554</v>
      </c>
    </row>
    <row r="205" spans="1:3" x14ac:dyDescent="0.2">
      <c r="A205" s="10">
        <v>6720</v>
      </c>
      <c r="B205" s="10" t="s">
        <v>2900</v>
      </c>
      <c r="C205" s="10" t="s">
        <v>1504</v>
      </c>
    </row>
    <row r="206" spans="1:3" x14ac:dyDescent="0.2">
      <c r="A206" s="10">
        <v>6740</v>
      </c>
      <c r="B206" s="10" t="s">
        <v>489</v>
      </c>
      <c r="C206" s="10" t="s">
        <v>1522</v>
      </c>
    </row>
    <row r="207" spans="1:3" x14ac:dyDescent="0.2">
      <c r="A207" s="10">
        <v>6750</v>
      </c>
      <c r="B207" s="10" t="s">
        <v>789</v>
      </c>
      <c r="C207" s="10" t="s">
        <v>1522</v>
      </c>
    </row>
    <row r="208" spans="1:3" x14ac:dyDescent="0.2">
      <c r="A208" s="10">
        <v>6770</v>
      </c>
      <c r="B208" s="10" t="s">
        <v>2903</v>
      </c>
      <c r="C208" s="10" t="s">
        <v>1526</v>
      </c>
    </row>
    <row r="209" spans="1:3" x14ac:dyDescent="0.2">
      <c r="A209" s="10">
        <v>6780</v>
      </c>
      <c r="B209" s="10" t="s">
        <v>2904</v>
      </c>
      <c r="C209" s="10" t="s">
        <v>1522</v>
      </c>
    </row>
    <row r="210" spans="1:3" x14ac:dyDescent="0.2">
      <c r="A210" s="10">
        <v>6810</v>
      </c>
      <c r="B210" s="10" t="s">
        <v>2906</v>
      </c>
      <c r="C210" s="10" t="s">
        <v>1526</v>
      </c>
    </row>
    <row r="211" spans="1:3" x14ac:dyDescent="0.2">
      <c r="A211" s="10">
        <v>7000</v>
      </c>
      <c r="B211" s="10" t="s">
        <v>2907</v>
      </c>
      <c r="C211" s="10" t="s">
        <v>283</v>
      </c>
    </row>
    <row r="212" spans="1:3" x14ac:dyDescent="0.2">
      <c r="A212" s="10">
        <v>7010</v>
      </c>
      <c r="B212" s="10" t="s">
        <v>2908</v>
      </c>
      <c r="C212" s="10" t="s">
        <v>283</v>
      </c>
    </row>
    <row r="213" spans="1:3" x14ac:dyDescent="0.2">
      <c r="A213" s="10">
        <v>7030</v>
      </c>
      <c r="B213" s="10" t="s">
        <v>2911</v>
      </c>
      <c r="C213" s="10" t="s">
        <v>283</v>
      </c>
    </row>
    <row r="214" spans="1:3" x14ac:dyDescent="0.2">
      <c r="A214" s="10">
        <v>7040</v>
      </c>
      <c r="B214" s="10" t="s">
        <v>2912</v>
      </c>
      <c r="C214" s="10" t="s">
        <v>283</v>
      </c>
    </row>
    <row r="215" spans="1:3" x14ac:dyDescent="0.2">
      <c r="A215" s="10">
        <v>7050</v>
      </c>
      <c r="B215" s="10" t="s">
        <v>2913</v>
      </c>
      <c r="C215" s="10" t="s">
        <v>283</v>
      </c>
    </row>
    <row r="216" spans="1:3" x14ac:dyDescent="0.2">
      <c r="A216" s="10">
        <v>7230</v>
      </c>
      <c r="B216" s="10" t="s">
        <v>2916</v>
      </c>
      <c r="C216" s="10" t="s">
        <v>283</v>
      </c>
    </row>
    <row r="217" spans="1:3" x14ac:dyDescent="0.2">
      <c r="A217" s="10">
        <v>7260</v>
      </c>
      <c r="B217" s="10" t="s">
        <v>2917</v>
      </c>
      <c r="C217" s="10" t="s">
        <v>283</v>
      </c>
    </row>
    <row r="218" spans="1:3" x14ac:dyDescent="0.2">
      <c r="A218" s="10">
        <v>7270</v>
      </c>
      <c r="B218" s="10" t="s">
        <v>229</v>
      </c>
      <c r="C218" s="10" t="s">
        <v>283</v>
      </c>
    </row>
    <row r="219" spans="1:3" x14ac:dyDescent="0.2">
      <c r="A219" s="10">
        <v>7320</v>
      </c>
      <c r="B219" s="10" t="s">
        <v>2919</v>
      </c>
      <c r="C219" s="10" t="s">
        <v>283</v>
      </c>
    </row>
    <row r="220" spans="1:3" x14ac:dyDescent="0.2">
      <c r="A220" s="10">
        <v>7340</v>
      </c>
      <c r="B220" s="10" t="s">
        <v>2920</v>
      </c>
      <c r="C220" s="10" t="s">
        <v>283</v>
      </c>
    </row>
    <row r="221" spans="1:3" x14ac:dyDescent="0.2">
      <c r="A221" s="10">
        <v>7400</v>
      </c>
      <c r="B221" s="10" t="s">
        <v>231</v>
      </c>
      <c r="C221" s="10" t="s">
        <v>283</v>
      </c>
    </row>
    <row r="222" spans="1:3" x14ac:dyDescent="0.2">
      <c r="A222" s="10">
        <v>7430</v>
      </c>
      <c r="B222" s="10" t="s">
        <v>2922</v>
      </c>
      <c r="C222" s="10" t="s">
        <v>283</v>
      </c>
    </row>
    <row r="223" spans="1:3" x14ac:dyDescent="0.2">
      <c r="A223" s="10">
        <v>7450</v>
      </c>
      <c r="B223" s="10" t="s">
        <v>2923</v>
      </c>
      <c r="C223" s="10" t="s">
        <v>283</v>
      </c>
    </row>
    <row r="224" spans="1:3" x14ac:dyDescent="0.2">
      <c r="A224" s="10">
        <v>7500</v>
      </c>
      <c r="B224" s="10" t="s">
        <v>1888</v>
      </c>
      <c r="C224" s="10" t="s">
        <v>283</v>
      </c>
    </row>
    <row r="225" spans="1:3" x14ac:dyDescent="0.2">
      <c r="A225" s="10">
        <v>7510</v>
      </c>
      <c r="B225" s="10" t="s">
        <v>2924</v>
      </c>
      <c r="C225" s="10" t="s">
        <v>283</v>
      </c>
    </row>
    <row r="226" spans="1:3" x14ac:dyDescent="0.2">
      <c r="A226" s="10">
        <v>7550</v>
      </c>
      <c r="B226" s="10" t="s">
        <v>3483</v>
      </c>
      <c r="C226" s="10" t="s">
        <v>283</v>
      </c>
    </row>
    <row r="227" spans="1:3" x14ac:dyDescent="0.2">
      <c r="A227" s="10">
        <v>7580</v>
      </c>
      <c r="B227" s="10" t="s">
        <v>2931</v>
      </c>
      <c r="C227" s="10" t="s">
        <v>283</v>
      </c>
    </row>
    <row r="228" spans="1:3" x14ac:dyDescent="0.2">
      <c r="A228" s="10">
        <v>7800</v>
      </c>
      <c r="B228" s="10" t="s">
        <v>2932</v>
      </c>
      <c r="C228" s="10" t="s">
        <v>283</v>
      </c>
    </row>
    <row r="229" spans="1:3" x14ac:dyDescent="0.2">
      <c r="A229" s="10">
        <v>7830</v>
      </c>
      <c r="B229" s="10" t="s">
        <v>2934</v>
      </c>
      <c r="C229" s="10" t="s">
        <v>283</v>
      </c>
    </row>
    <row r="230" spans="1:3" x14ac:dyDescent="0.2">
      <c r="A230" s="10">
        <v>7850</v>
      </c>
      <c r="B230" s="10" t="s">
        <v>233</v>
      </c>
      <c r="C230" s="10" t="s">
        <v>283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FF99"/>
    <pageSetUpPr fitToPage="1"/>
  </sheetPr>
  <dimension ref="A1:XFD552"/>
  <sheetViews>
    <sheetView zoomScale="90" zoomScaleNormal="90" zoomScaleSheetLayoutView="30" workbookViewId="0">
      <pane xSplit="1" ySplit="2" topLeftCell="B450" activePane="bottomRight" state="frozen"/>
      <selection activeCell="W69" sqref="W69"/>
      <selection pane="topRight" activeCell="W69" sqref="W69"/>
      <selection pane="bottomLeft" activeCell="W69" sqref="W69"/>
      <selection pane="bottomRight" activeCell="H460" sqref="H460"/>
    </sheetView>
  </sheetViews>
  <sheetFormatPr defaultColWidth="9.140625" defaultRowHeight="15" x14ac:dyDescent="0.25"/>
  <cols>
    <col min="1" max="1" width="41.140625" style="913" bestFit="1" customWidth="1"/>
    <col min="2" max="4" width="4.5703125" style="920" customWidth="1"/>
    <col min="5" max="5" width="16.28515625" style="914" bestFit="1" customWidth="1"/>
    <col min="6" max="6" width="22.42578125" style="914" customWidth="1"/>
    <col min="7" max="7" width="17.7109375" style="914" bestFit="1" customWidth="1"/>
    <col min="8" max="8" width="15.28515625" style="914" bestFit="1" customWidth="1"/>
    <col min="9" max="10" width="15.28515625" style="913" bestFit="1" customWidth="1"/>
    <col min="11" max="11" width="16.28515625" style="913" bestFit="1" customWidth="1"/>
    <col min="12" max="12" width="17.85546875" style="913" customWidth="1"/>
    <col min="13" max="13" width="17.5703125" style="913" customWidth="1"/>
    <col min="14" max="14" width="7.42578125" style="913" customWidth="1"/>
    <col min="15" max="15" width="7.42578125" style="913" bestFit="1" customWidth="1"/>
    <col min="16" max="16" width="8.7109375" style="913" bestFit="1" customWidth="1"/>
    <col min="17" max="17" width="7.85546875" style="913" customWidth="1"/>
    <col min="18" max="18" width="9.140625" style="913"/>
    <col min="19" max="19" width="41" style="1316" hidden="1" customWidth="1"/>
    <col min="20" max="20" width="41" style="1618" hidden="1" customWidth="1"/>
    <col min="21" max="21" width="41.140625" style="913" bestFit="1" customWidth="1"/>
    <col min="22" max="16384" width="9.140625" style="913"/>
  </cols>
  <sheetData>
    <row r="1" spans="1:21" x14ac:dyDescent="0.25">
      <c r="A1" s="986" t="s">
        <v>1322</v>
      </c>
      <c r="B1" s="3908">
        <v>1</v>
      </c>
      <c r="C1" s="3910" t="s">
        <v>1421</v>
      </c>
      <c r="D1" s="3912" t="s">
        <v>1422</v>
      </c>
      <c r="E1" s="987" t="s">
        <v>1210</v>
      </c>
      <c r="F1" s="987" t="s">
        <v>1211</v>
      </c>
      <c r="G1" s="988" t="s">
        <v>579</v>
      </c>
      <c r="H1" s="930" t="s">
        <v>1423</v>
      </c>
      <c r="I1" s="931" t="s">
        <v>1425</v>
      </c>
      <c r="J1" s="932" t="s">
        <v>1426</v>
      </c>
      <c r="K1" s="968" t="s">
        <v>1423</v>
      </c>
      <c r="L1" s="969" t="s">
        <v>1425</v>
      </c>
      <c r="M1" s="970" t="s">
        <v>1426</v>
      </c>
      <c r="N1" s="992" t="s">
        <v>1423</v>
      </c>
      <c r="O1" s="976" t="s">
        <v>1425</v>
      </c>
      <c r="P1" s="977" t="s">
        <v>1426</v>
      </c>
      <c r="S1" s="986" t="s">
        <v>1322</v>
      </c>
      <c r="T1" s="986" t="s">
        <v>1322</v>
      </c>
      <c r="U1" s="986" t="s">
        <v>1322</v>
      </c>
    </row>
    <row r="2" spans="1:21" ht="15.75" thickBot="1" x14ac:dyDescent="0.3">
      <c r="A2" s="989" t="s">
        <v>1323</v>
      </c>
      <c r="B2" s="3909"/>
      <c r="C2" s="3911"/>
      <c r="D2" s="3913"/>
      <c r="E2" s="990" t="s">
        <v>646</v>
      </c>
      <c r="F2" s="990" t="s">
        <v>646</v>
      </c>
      <c r="G2" s="991" t="s">
        <v>646</v>
      </c>
      <c r="H2" s="978" t="s">
        <v>1424</v>
      </c>
      <c r="I2" s="979" t="s">
        <v>1424</v>
      </c>
      <c r="J2" s="980" t="s">
        <v>1424</v>
      </c>
      <c r="K2" s="981" t="s">
        <v>1427</v>
      </c>
      <c r="L2" s="982" t="s">
        <v>1427</v>
      </c>
      <c r="M2" s="983" t="s">
        <v>1427</v>
      </c>
      <c r="N2" s="993" t="s">
        <v>759</v>
      </c>
      <c r="O2" s="984" t="s">
        <v>759</v>
      </c>
      <c r="P2" s="985" t="s">
        <v>759</v>
      </c>
      <c r="S2" s="989" t="s">
        <v>1323</v>
      </c>
      <c r="T2" s="989" t="s">
        <v>1323</v>
      </c>
      <c r="U2" s="989" t="s">
        <v>1323</v>
      </c>
    </row>
    <row r="3" spans="1:21" ht="18.75" hidden="1" x14ac:dyDescent="0.3">
      <c r="A3" s="917" t="s">
        <v>1324</v>
      </c>
      <c r="B3" s="998"/>
      <c r="C3" s="999"/>
      <c r="D3" s="1000"/>
      <c r="E3" s="918"/>
      <c r="F3" s="918"/>
      <c r="G3" s="918"/>
      <c r="H3" s="933"/>
      <c r="I3" s="934"/>
      <c r="J3" s="935"/>
      <c r="K3" s="971"/>
      <c r="L3" s="934"/>
      <c r="M3" s="935"/>
      <c r="N3" s="971"/>
      <c r="O3" s="934"/>
      <c r="P3" s="935"/>
      <c r="Q3" s="2056" t="s">
        <v>2622</v>
      </c>
      <c r="R3" s="913" t="b">
        <f>A3=T3</f>
        <v>1</v>
      </c>
      <c r="S3" s="917" t="s">
        <v>1324</v>
      </c>
      <c r="T3" s="917" t="s">
        <v>1324</v>
      </c>
      <c r="U3" s="917" t="s">
        <v>1324</v>
      </c>
    </row>
    <row r="4" spans="1:21" ht="18.75" hidden="1" x14ac:dyDescent="0.3">
      <c r="A4" s="913" t="s">
        <v>1325</v>
      </c>
      <c r="B4" s="975"/>
      <c r="C4" s="952"/>
      <c r="D4" s="953"/>
      <c r="H4" s="936"/>
      <c r="I4" s="937"/>
      <c r="J4" s="938"/>
      <c r="K4" s="936"/>
      <c r="L4" s="937"/>
      <c r="M4" s="938"/>
      <c r="N4" s="936"/>
      <c r="O4" s="937"/>
      <c r="P4" s="938"/>
      <c r="Q4" s="2056" t="s">
        <v>2622</v>
      </c>
      <c r="R4" s="913" t="b">
        <f t="shared" ref="R4:R8" si="0">A4=T4</f>
        <v>1</v>
      </c>
      <c r="S4" s="913" t="s">
        <v>1325</v>
      </c>
      <c r="T4" s="913" t="s">
        <v>1325</v>
      </c>
      <c r="U4" s="1356" t="s">
        <v>1325</v>
      </c>
    </row>
    <row r="5" spans="1:21" ht="18.75" hidden="1" x14ac:dyDescent="0.3">
      <c r="A5" s="913" t="s">
        <v>1326</v>
      </c>
      <c r="B5" s="975"/>
      <c r="C5" s="952"/>
      <c r="D5" s="953"/>
      <c r="H5" s="936"/>
      <c r="I5" s="937"/>
      <c r="J5" s="938"/>
      <c r="K5" s="936"/>
      <c r="L5" s="937"/>
      <c r="M5" s="938"/>
      <c r="N5" s="936"/>
      <c r="O5" s="937"/>
      <c r="P5" s="938"/>
      <c r="Q5" s="2056" t="s">
        <v>2622</v>
      </c>
      <c r="R5" s="913" t="b">
        <f t="shared" si="0"/>
        <v>1</v>
      </c>
      <c r="S5" s="913" t="s">
        <v>1326</v>
      </c>
      <c r="T5" s="913" t="s">
        <v>1326</v>
      </c>
      <c r="U5" s="1356" t="s">
        <v>1326</v>
      </c>
    </row>
    <row r="6" spans="1:21" ht="18.75" hidden="1" x14ac:dyDescent="0.3">
      <c r="A6" s="913" t="s">
        <v>1327</v>
      </c>
      <c r="B6" s="975"/>
      <c r="C6" s="952"/>
      <c r="D6" s="953"/>
      <c r="H6" s="936"/>
      <c r="I6" s="937"/>
      <c r="J6" s="938"/>
      <c r="K6" s="936"/>
      <c r="L6" s="937"/>
      <c r="M6" s="938"/>
      <c r="N6" s="936"/>
      <c r="O6" s="937"/>
      <c r="P6" s="938"/>
      <c r="Q6" s="2056" t="s">
        <v>2622</v>
      </c>
      <c r="R6" s="913" t="b">
        <f t="shared" si="0"/>
        <v>1</v>
      </c>
      <c r="S6" s="913" t="s">
        <v>1327</v>
      </c>
      <c r="T6" s="913" t="s">
        <v>1327</v>
      </c>
      <c r="U6" s="913" t="s">
        <v>1327</v>
      </c>
    </row>
    <row r="7" spans="1:21" ht="18.75" hidden="1" x14ac:dyDescent="0.3">
      <c r="A7" s="913" t="s">
        <v>1328</v>
      </c>
      <c r="B7" s="975"/>
      <c r="C7" s="952"/>
      <c r="D7" s="953"/>
      <c r="H7" s="936"/>
      <c r="I7" s="937"/>
      <c r="J7" s="938"/>
      <c r="K7" s="936"/>
      <c r="L7" s="937"/>
      <c r="M7" s="938"/>
      <c r="N7" s="936"/>
      <c r="O7" s="937"/>
      <c r="P7" s="938"/>
      <c r="Q7" s="2056" t="s">
        <v>2622</v>
      </c>
      <c r="R7" s="913" t="b">
        <f t="shared" si="0"/>
        <v>1</v>
      </c>
      <c r="S7" s="913" t="s">
        <v>1328</v>
      </c>
      <c r="T7" s="913" t="s">
        <v>1328</v>
      </c>
      <c r="U7" s="913" t="s">
        <v>1328</v>
      </c>
    </row>
    <row r="8" spans="1:21" ht="18.75" hidden="1" x14ac:dyDescent="0.3">
      <c r="A8" s="924" t="s">
        <v>1324</v>
      </c>
      <c r="B8" s="1001">
        <v>1</v>
      </c>
      <c r="C8" s="1002">
        <v>0</v>
      </c>
      <c r="D8" s="1003">
        <v>1</v>
      </c>
      <c r="E8" s="925"/>
      <c r="F8" s="925"/>
      <c r="G8" s="925"/>
      <c r="H8" s="939"/>
      <c r="I8" s="940"/>
      <c r="J8" s="941"/>
      <c r="K8" s="972"/>
      <c r="L8" s="973"/>
      <c r="M8" s="974"/>
      <c r="N8" s="972"/>
      <c r="O8" s="973"/>
      <c r="P8" s="974"/>
      <c r="Q8" s="2056" t="s">
        <v>2622</v>
      </c>
      <c r="R8" s="913" t="b">
        <f t="shared" si="0"/>
        <v>1</v>
      </c>
      <c r="S8" s="924" t="s">
        <v>1324</v>
      </c>
      <c r="T8" s="924" t="s">
        <v>1324</v>
      </c>
      <c r="U8" s="924" t="s">
        <v>1324</v>
      </c>
    </row>
    <row r="9" spans="1:21" x14ac:dyDescent="0.25">
      <c r="A9" s="917" t="s">
        <v>1329</v>
      </c>
      <c r="B9" s="998"/>
      <c r="C9" s="999"/>
      <c r="D9" s="1000"/>
      <c r="E9" s="918"/>
      <c r="F9" s="918"/>
      <c r="G9" s="918"/>
      <c r="H9" s="933"/>
      <c r="I9" s="934"/>
      <c r="J9" s="935"/>
      <c r="K9" s="971"/>
      <c r="L9" s="934"/>
      <c r="M9" s="935"/>
      <c r="N9" s="971"/>
      <c r="O9" s="934"/>
      <c r="P9" s="935"/>
      <c r="R9" s="913" t="b">
        <f>A9=U9</f>
        <v>1</v>
      </c>
      <c r="S9" s="917" t="s">
        <v>1329</v>
      </c>
      <c r="T9" s="917" t="s">
        <v>1329</v>
      </c>
      <c r="U9" s="917" t="s">
        <v>1329</v>
      </c>
    </row>
    <row r="10" spans="1:21" x14ac:dyDescent="0.25">
      <c r="A10" s="913" t="s">
        <v>1325</v>
      </c>
      <c r="B10" s="975"/>
      <c r="C10" s="952"/>
      <c r="D10" s="953"/>
      <c r="E10" s="914">
        <v>0</v>
      </c>
      <c r="F10" s="914">
        <v>1321005.6359999999</v>
      </c>
      <c r="G10" s="914">
        <v>1321005.6359999999</v>
      </c>
      <c r="H10" s="942">
        <f>E10*$D$14</f>
        <v>0</v>
      </c>
      <c r="I10" s="943">
        <f>F10*$D$14</f>
        <v>1215325.18512</v>
      </c>
      <c r="J10" s="944">
        <f>+H10+I10</f>
        <v>1215325.18512</v>
      </c>
      <c r="K10" s="942">
        <f t="shared" ref="K10:L14" si="1">+E10*$C$14</f>
        <v>0</v>
      </c>
      <c r="L10" s="943">
        <f t="shared" si="1"/>
        <v>105680.45088</v>
      </c>
      <c r="M10" s="944">
        <f>+K10+L10</f>
        <v>105680.45088</v>
      </c>
      <c r="N10" s="942">
        <f t="shared" ref="N10:P14" si="2">+E10-(H10+K10)</f>
        <v>0</v>
      </c>
      <c r="O10" s="943">
        <f t="shared" si="2"/>
        <v>0</v>
      </c>
      <c r="P10" s="944">
        <f t="shared" si="2"/>
        <v>0</v>
      </c>
      <c r="R10" s="913" t="b">
        <f t="shared" ref="R10:R73" si="3">A10=U10</f>
        <v>1</v>
      </c>
      <c r="S10" s="913" t="s">
        <v>1325</v>
      </c>
      <c r="T10" s="913" t="s">
        <v>1325</v>
      </c>
      <c r="U10" s="913" t="s">
        <v>1325</v>
      </c>
    </row>
    <row r="11" spans="1:21" x14ac:dyDescent="0.25">
      <c r="A11" s="913" t="s">
        <v>1326</v>
      </c>
      <c r="B11" s="975"/>
      <c r="C11" s="952"/>
      <c r="D11" s="953"/>
      <c r="E11" s="914">
        <v>0</v>
      </c>
      <c r="F11" s="914">
        <v>389277.10800000001</v>
      </c>
      <c r="G11" s="914">
        <v>389277.10800000001</v>
      </c>
      <c r="H11" s="942">
        <f t="shared" ref="H11:I14" si="4">E11*$D$14</f>
        <v>0</v>
      </c>
      <c r="I11" s="943">
        <f t="shared" si="4"/>
        <v>358134.93936000002</v>
      </c>
      <c r="J11" s="944">
        <f>+H11+I11</f>
        <v>358134.93936000002</v>
      </c>
      <c r="K11" s="942">
        <f t="shared" si="1"/>
        <v>0</v>
      </c>
      <c r="L11" s="943">
        <f t="shared" si="1"/>
        <v>31142.16864</v>
      </c>
      <c r="M11" s="944">
        <f>+K11+L11</f>
        <v>31142.16864</v>
      </c>
      <c r="N11" s="942">
        <f t="shared" si="2"/>
        <v>0</v>
      </c>
      <c r="O11" s="943">
        <f t="shared" si="2"/>
        <v>0</v>
      </c>
      <c r="P11" s="944">
        <f t="shared" si="2"/>
        <v>0</v>
      </c>
      <c r="R11" s="913" t="b">
        <f t="shared" si="3"/>
        <v>1</v>
      </c>
      <c r="S11" s="913" t="s">
        <v>1326</v>
      </c>
      <c r="T11" s="913" t="s">
        <v>1326</v>
      </c>
      <c r="U11" s="913" t="s">
        <v>1326</v>
      </c>
    </row>
    <row r="12" spans="1:21" x14ac:dyDescent="0.25">
      <c r="A12" s="913" t="s">
        <v>1327</v>
      </c>
      <c r="B12" s="975"/>
      <c r="C12" s="952"/>
      <c r="D12" s="953"/>
      <c r="E12" s="914">
        <v>321021.62400000007</v>
      </c>
      <c r="F12" s="914">
        <v>0</v>
      </c>
      <c r="G12" s="914">
        <v>321021.62400000007</v>
      </c>
      <c r="H12" s="942">
        <f t="shared" si="4"/>
        <v>295339.89408000006</v>
      </c>
      <c r="I12" s="943">
        <f t="shared" si="4"/>
        <v>0</v>
      </c>
      <c r="J12" s="944">
        <f>+H12+I12</f>
        <v>295339.89408000006</v>
      </c>
      <c r="K12" s="942">
        <f t="shared" si="1"/>
        <v>25681.729920000005</v>
      </c>
      <c r="L12" s="943">
        <f t="shared" si="1"/>
        <v>0</v>
      </c>
      <c r="M12" s="944">
        <f>+K12+L12</f>
        <v>25681.729920000005</v>
      </c>
      <c r="N12" s="942">
        <f t="shared" si="2"/>
        <v>0</v>
      </c>
      <c r="O12" s="943">
        <f t="shared" si="2"/>
        <v>0</v>
      </c>
      <c r="P12" s="944">
        <f t="shared" si="2"/>
        <v>0</v>
      </c>
      <c r="R12" s="913" t="b">
        <f t="shared" si="3"/>
        <v>1</v>
      </c>
      <c r="S12" s="913" t="s">
        <v>1327</v>
      </c>
      <c r="T12" s="913" t="s">
        <v>1327</v>
      </c>
      <c r="U12" s="913" t="s">
        <v>1327</v>
      </c>
    </row>
    <row r="13" spans="1:21" x14ac:dyDescent="0.25">
      <c r="A13" s="913" t="s">
        <v>1328</v>
      </c>
      <c r="B13" s="975"/>
      <c r="C13" s="952"/>
      <c r="D13" s="953"/>
      <c r="E13" s="914">
        <v>271227.39600000001</v>
      </c>
      <c r="F13" s="914">
        <v>0</v>
      </c>
      <c r="G13" s="914">
        <v>271227.39600000001</v>
      </c>
      <c r="H13" s="942">
        <f t="shared" si="4"/>
        <v>249529.20432000002</v>
      </c>
      <c r="I13" s="943">
        <f t="shared" si="4"/>
        <v>0</v>
      </c>
      <c r="J13" s="944">
        <f>+H13+I13</f>
        <v>249529.20432000002</v>
      </c>
      <c r="K13" s="942">
        <f t="shared" si="1"/>
        <v>21698.19168</v>
      </c>
      <c r="L13" s="943">
        <f t="shared" si="1"/>
        <v>0</v>
      </c>
      <c r="M13" s="944">
        <f>+K13+L13</f>
        <v>21698.19168</v>
      </c>
      <c r="N13" s="942">
        <f t="shared" si="2"/>
        <v>0</v>
      </c>
      <c r="O13" s="943">
        <f t="shared" si="2"/>
        <v>0</v>
      </c>
      <c r="P13" s="944">
        <f t="shared" si="2"/>
        <v>0</v>
      </c>
      <c r="R13" s="913" t="b">
        <f t="shared" si="3"/>
        <v>1</v>
      </c>
      <c r="S13" s="913" t="s">
        <v>1328</v>
      </c>
      <c r="T13" s="913" t="s">
        <v>1328</v>
      </c>
      <c r="U13" s="913" t="s">
        <v>1328</v>
      </c>
    </row>
    <row r="14" spans="1:21" x14ac:dyDescent="0.25">
      <c r="A14" s="915" t="s">
        <v>1329</v>
      </c>
      <c r="B14" s="1004">
        <v>1</v>
      </c>
      <c r="C14" s="1005">
        <v>0.08</v>
      </c>
      <c r="D14" s="1006">
        <f>+B14-C14</f>
        <v>0.92</v>
      </c>
      <c r="E14" s="916">
        <v>592249.02</v>
      </c>
      <c r="F14" s="916">
        <v>1710282.7439999999</v>
      </c>
      <c r="G14" s="916">
        <v>2302531.764</v>
      </c>
      <c r="H14" s="945">
        <f t="shared" si="4"/>
        <v>544869.09840000002</v>
      </c>
      <c r="I14" s="946">
        <f t="shared" si="4"/>
        <v>1573460.12448</v>
      </c>
      <c r="J14" s="947">
        <f>+H14+I14</f>
        <v>2118329.2228800002</v>
      </c>
      <c r="K14" s="948">
        <f t="shared" si="1"/>
        <v>47379.921600000001</v>
      </c>
      <c r="L14" s="949">
        <f t="shared" si="1"/>
        <v>136822.61952000001</v>
      </c>
      <c r="M14" s="950">
        <f>+K14+L14</f>
        <v>184202.54112000001</v>
      </c>
      <c r="N14" s="948">
        <f t="shared" si="2"/>
        <v>0</v>
      </c>
      <c r="O14" s="949">
        <f t="shared" si="2"/>
        <v>0</v>
      </c>
      <c r="P14" s="950">
        <f t="shared" si="2"/>
        <v>0</v>
      </c>
      <c r="Q14" s="1489">
        <f>+J14-'17NM_Flex Cost'!R7</f>
        <v>-1916474.9587199991</v>
      </c>
      <c r="R14" s="913" t="b">
        <f t="shared" si="3"/>
        <v>1</v>
      </c>
      <c r="S14" s="915" t="s">
        <v>1329</v>
      </c>
      <c r="T14" s="915" t="s">
        <v>1329</v>
      </c>
      <c r="U14" s="915" t="s">
        <v>1329</v>
      </c>
    </row>
    <row r="15" spans="1:21" x14ac:dyDescent="0.25">
      <c r="A15" s="917" t="s">
        <v>1330</v>
      </c>
      <c r="B15" s="998"/>
      <c r="C15" s="999"/>
      <c r="D15" s="1000"/>
      <c r="E15" s="918"/>
      <c r="F15" s="918"/>
      <c r="G15" s="918"/>
      <c r="H15" s="933"/>
      <c r="I15" s="934"/>
      <c r="J15" s="935"/>
      <c r="K15" s="971"/>
      <c r="L15" s="934"/>
      <c r="M15" s="935"/>
      <c r="N15" s="971"/>
      <c r="O15" s="934"/>
      <c r="P15" s="935"/>
      <c r="R15" s="913" t="b">
        <f t="shared" si="3"/>
        <v>1</v>
      </c>
      <c r="S15" s="917" t="s">
        <v>1330</v>
      </c>
      <c r="T15" s="917" t="s">
        <v>1330</v>
      </c>
      <c r="U15" s="917" t="s">
        <v>1330</v>
      </c>
    </row>
    <row r="16" spans="1:21" x14ac:dyDescent="0.25">
      <c r="A16" s="913" t="s">
        <v>1325</v>
      </c>
      <c r="B16" s="975"/>
      <c r="C16" s="952"/>
      <c r="D16" s="953"/>
      <c r="E16" s="914">
        <v>0</v>
      </c>
      <c r="F16" s="914">
        <v>1671303.72</v>
      </c>
      <c r="G16" s="914">
        <v>1671303.72</v>
      </c>
      <c r="H16" s="942">
        <f t="shared" ref="H16:I20" si="5">E16*$D$20</f>
        <v>0</v>
      </c>
      <c r="I16" s="943">
        <f t="shared" si="5"/>
        <v>1537599.4224</v>
      </c>
      <c r="J16" s="944">
        <f>+H16+I16</f>
        <v>1537599.4224</v>
      </c>
      <c r="K16" s="942">
        <f t="shared" ref="K16:L20" si="6">+E16*$C$20</f>
        <v>0</v>
      </c>
      <c r="L16" s="943">
        <f t="shared" si="6"/>
        <v>133704.29759999993</v>
      </c>
      <c r="M16" s="944">
        <f>+K16+L16</f>
        <v>133704.29759999993</v>
      </c>
      <c r="N16" s="942">
        <f t="shared" ref="N16:P20" si="7">+E16-(H16+K16)</f>
        <v>0</v>
      </c>
      <c r="O16" s="943">
        <f t="shared" si="7"/>
        <v>0</v>
      </c>
      <c r="P16" s="944">
        <f t="shared" si="7"/>
        <v>0</v>
      </c>
      <c r="R16" s="913" t="b">
        <f t="shared" si="3"/>
        <v>1</v>
      </c>
      <c r="S16" s="913" t="s">
        <v>1325</v>
      </c>
      <c r="T16" s="913" t="s">
        <v>1325</v>
      </c>
      <c r="U16" s="913" t="s">
        <v>1325</v>
      </c>
    </row>
    <row r="17" spans="1:21" x14ac:dyDescent="0.25">
      <c r="A17" s="913" t="s">
        <v>1326</v>
      </c>
      <c r="B17" s="975"/>
      <c r="C17" s="952"/>
      <c r="D17" s="953"/>
      <c r="E17" s="914">
        <v>0</v>
      </c>
      <c r="F17" s="914">
        <v>683720.89199999999</v>
      </c>
      <c r="G17" s="914">
        <v>683720.89199999999</v>
      </c>
      <c r="H17" s="942">
        <f t="shared" si="5"/>
        <v>0</v>
      </c>
      <c r="I17" s="943">
        <f t="shared" si="5"/>
        <v>629023.22064000007</v>
      </c>
      <c r="J17" s="944">
        <f>+H17+I17</f>
        <v>629023.22064000007</v>
      </c>
      <c r="K17" s="942">
        <f t="shared" si="6"/>
        <v>0</v>
      </c>
      <c r="L17" s="943">
        <f t="shared" si="6"/>
        <v>54697.671359999971</v>
      </c>
      <c r="M17" s="944">
        <f>+K17+L17</f>
        <v>54697.671359999971</v>
      </c>
      <c r="N17" s="942">
        <f t="shared" si="7"/>
        <v>0</v>
      </c>
      <c r="O17" s="943">
        <f t="shared" si="7"/>
        <v>0</v>
      </c>
      <c r="P17" s="944">
        <f t="shared" si="7"/>
        <v>0</v>
      </c>
      <c r="R17" s="913" t="b">
        <f t="shared" si="3"/>
        <v>1</v>
      </c>
      <c r="S17" s="913" t="s">
        <v>1326</v>
      </c>
      <c r="T17" s="913" t="s">
        <v>1326</v>
      </c>
      <c r="U17" s="913" t="s">
        <v>1326</v>
      </c>
    </row>
    <row r="18" spans="1:21" x14ac:dyDescent="0.25">
      <c r="A18" s="913" t="s">
        <v>1327</v>
      </c>
      <c r="B18" s="975"/>
      <c r="C18" s="952"/>
      <c r="D18" s="953"/>
      <c r="E18" s="914">
        <v>356892.73199999996</v>
      </c>
      <c r="F18" s="914">
        <v>0</v>
      </c>
      <c r="G18" s="914">
        <v>356892.73199999996</v>
      </c>
      <c r="H18" s="942">
        <f t="shared" si="5"/>
        <v>328341.31344</v>
      </c>
      <c r="I18" s="943">
        <f t="shared" si="5"/>
        <v>0</v>
      </c>
      <c r="J18" s="944">
        <f>+H18+I18</f>
        <v>328341.31344</v>
      </c>
      <c r="K18" s="942">
        <f t="shared" si="6"/>
        <v>28551.418559999984</v>
      </c>
      <c r="L18" s="943">
        <f t="shared" si="6"/>
        <v>0</v>
      </c>
      <c r="M18" s="944">
        <f>+K18+L18</f>
        <v>28551.418559999984</v>
      </c>
      <c r="N18" s="942">
        <f t="shared" si="7"/>
        <v>0</v>
      </c>
      <c r="O18" s="943">
        <f t="shared" si="7"/>
        <v>0</v>
      </c>
      <c r="P18" s="944">
        <f t="shared" si="7"/>
        <v>0</v>
      </c>
      <c r="R18" s="913" t="b">
        <f t="shared" si="3"/>
        <v>1</v>
      </c>
      <c r="S18" s="913" t="s">
        <v>1327</v>
      </c>
      <c r="T18" s="913" t="s">
        <v>1327</v>
      </c>
      <c r="U18" s="913" t="s">
        <v>1327</v>
      </c>
    </row>
    <row r="19" spans="1:21" x14ac:dyDescent="0.25">
      <c r="A19" s="913" t="s">
        <v>1328</v>
      </c>
      <c r="B19" s="975"/>
      <c r="C19" s="952"/>
      <c r="D19" s="953"/>
      <c r="E19" s="914">
        <v>357109.78799999994</v>
      </c>
      <c r="F19" s="914">
        <v>0</v>
      </c>
      <c r="G19" s="914">
        <v>357109.78799999994</v>
      </c>
      <c r="H19" s="942">
        <f t="shared" si="5"/>
        <v>328541.00495999993</v>
      </c>
      <c r="I19" s="943">
        <f t="shared" si="5"/>
        <v>0</v>
      </c>
      <c r="J19" s="944">
        <f>+H19+I19</f>
        <v>328541.00495999993</v>
      </c>
      <c r="K19" s="942">
        <f t="shared" si="6"/>
        <v>28568.78303999998</v>
      </c>
      <c r="L19" s="943">
        <f t="shared" si="6"/>
        <v>0</v>
      </c>
      <c r="M19" s="944">
        <f>+K19+L19</f>
        <v>28568.78303999998</v>
      </c>
      <c r="N19" s="942">
        <f t="shared" si="7"/>
        <v>0</v>
      </c>
      <c r="O19" s="943">
        <f t="shared" si="7"/>
        <v>0</v>
      </c>
      <c r="P19" s="944">
        <f t="shared" si="7"/>
        <v>0</v>
      </c>
      <c r="R19" s="913" t="b">
        <f t="shared" si="3"/>
        <v>1</v>
      </c>
      <c r="S19" s="913" t="s">
        <v>1328</v>
      </c>
      <c r="T19" s="913" t="s">
        <v>1328</v>
      </c>
      <c r="U19" s="913" t="s">
        <v>1328</v>
      </c>
    </row>
    <row r="20" spans="1:21" x14ac:dyDescent="0.25">
      <c r="A20" s="915" t="s">
        <v>1330</v>
      </c>
      <c r="B20" s="1004">
        <v>1</v>
      </c>
      <c r="C20" s="1005">
        <v>7.999999999999996E-2</v>
      </c>
      <c r="D20" s="1006">
        <f>+B20-C20</f>
        <v>0.92</v>
      </c>
      <c r="E20" s="916">
        <v>714002.5199999999</v>
      </c>
      <c r="F20" s="916">
        <v>2355024.6119999997</v>
      </c>
      <c r="G20" s="916">
        <v>3069027.1319999993</v>
      </c>
      <c r="H20" s="948">
        <f t="shared" si="5"/>
        <v>656882.31839999999</v>
      </c>
      <c r="I20" s="949">
        <f t="shared" si="5"/>
        <v>2166622.64304</v>
      </c>
      <c r="J20" s="947">
        <f>+H20+I20</f>
        <v>2823504.9614399998</v>
      </c>
      <c r="K20" s="948">
        <f t="shared" si="6"/>
        <v>57120.201599999964</v>
      </c>
      <c r="L20" s="949">
        <f t="shared" si="6"/>
        <v>188401.96895999988</v>
      </c>
      <c r="M20" s="950">
        <f>+K20+L20</f>
        <v>245522.17055999985</v>
      </c>
      <c r="N20" s="948">
        <f t="shared" si="7"/>
        <v>0</v>
      </c>
      <c r="O20" s="949">
        <f t="shared" si="7"/>
        <v>0</v>
      </c>
      <c r="P20" s="950">
        <f t="shared" si="7"/>
        <v>0</v>
      </c>
      <c r="Q20" s="1489">
        <f>+J20-'17NM_Flex Cost'!R8</f>
        <v>-2327712.3819600008</v>
      </c>
      <c r="R20" s="913" t="b">
        <f t="shared" si="3"/>
        <v>1</v>
      </c>
      <c r="S20" s="915" t="s">
        <v>1330</v>
      </c>
      <c r="T20" s="915" t="s">
        <v>1330</v>
      </c>
      <c r="U20" s="915" t="s">
        <v>1330</v>
      </c>
    </row>
    <row r="21" spans="1:21" x14ac:dyDescent="0.25">
      <c r="A21" s="917" t="s">
        <v>1331</v>
      </c>
      <c r="B21" s="998"/>
      <c r="C21" s="999"/>
      <c r="D21" s="1000"/>
      <c r="E21" s="918"/>
      <c r="F21" s="918"/>
      <c r="G21" s="918"/>
      <c r="H21" s="933"/>
      <c r="I21" s="934"/>
      <c r="J21" s="935"/>
      <c r="K21" s="971"/>
      <c r="L21" s="934"/>
      <c r="M21" s="935"/>
      <c r="N21" s="971"/>
      <c r="O21" s="934"/>
      <c r="P21" s="935"/>
      <c r="R21" s="913" t="b">
        <f t="shared" si="3"/>
        <v>1</v>
      </c>
      <c r="S21" s="917" t="s">
        <v>1331</v>
      </c>
      <c r="T21" s="917" t="s">
        <v>1331</v>
      </c>
      <c r="U21" s="917" t="s">
        <v>1331</v>
      </c>
    </row>
    <row r="22" spans="1:21" x14ac:dyDescent="0.25">
      <c r="A22" s="913" t="s">
        <v>1325</v>
      </c>
      <c r="B22" s="975"/>
      <c r="C22" s="952"/>
      <c r="D22" s="953"/>
      <c r="H22" s="942">
        <f t="shared" ref="H22:I26" si="8">E22*$D$26</f>
        <v>0</v>
      </c>
      <c r="I22" s="943">
        <f t="shared" si="8"/>
        <v>0</v>
      </c>
      <c r="J22" s="944">
        <f>+H22+I22</f>
        <v>0</v>
      </c>
      <c r="K22" s="942">
        <f t="shared" ref="K22:L26" si="9">+E22*$C$26</f>
        <v>0</v>
      </c>
      <c r="L22" s="943">
        <f t="shared" si="9"/>
        <v>0</v>
      </c>
      <c r="M22" s="944">
        <f>+K22+L22</f>
        <v>0</v>
      </c>
      <c r="N22" s="942">
        <f t="shared" ref="N22" si="10">+E22-(H22+K22)</f>
        <v>0</v>
      </c>
      <c r="O22" s="943">
        <f t="shared" ref="O22" si="11">+F22-(I22+L22)</f>
        <v>0</v>
      </c>
      <c r="P22" s="944">
        <f t="shared" ref="P22" si="12">+G22-(J22+M22)</f>
        <v>0</v>
      </c>
      <c r="R22" s="913" t="b">
        <f t="shared" si="3"/>
        <v>1</v>
      </c>
      <c r="S22" s="913" t="s">
        <v>1326</v>
      </c>
      <c r="T22" s="913" t="s">
        <v>1326</v>
      </c>
      <c r="U22" s="1632" t="s">
        <v>1325</v>
      </c>
    </row>
    <row r="23" spans="1:21" x14ac:dyDescent="0.25">
      <c r="A23" s="913" t="s">
        <v>1326</v>
      </c>
      <c r="B23" s="975"/>
      <c r="C23" s="952"/>
      <c r="D23" s="953"/>
      <c r="E23" s="914">
        <v>0</v>
      </c>
      <c r="F23" s="914">
        <v>1087.1399999999999</v>
      </c>
      <c r="G23" s="914">
        <v>1087.1399999999999</v>
      </c>
      <c r="H23" s="942">
        <f t="shared" si="8"/>
        <v>0</v>
      </c>
      <c r="I23" s="943">
        <f t="shared" si="8"/>
        <v>1087.1399999999999</v>
      </c>
      <c r="J23" s="944">
        <f>+H23+I23</f>
        <v>1087.1399999999999</v>
      </c>
      <c r="K23" s="942">
        <f t="shared" si="9"/>
        <v>0</v>
      </c>
      <c r="L23" s="943">
        <f t="shared" si="9"/>
        <v>0</v>
      </c>
      <c r="M23" s="944">
        <f>+K23+L23</f>
        <v>0</v>
      </c>
      <c r="N23" s="942">
        <f t="shared" ref="N23:P26" si="13">+E23-(H23+K23)</f>
        <v>0</v>
      </c>
      <c r="O23" s="943">
        <f t="shared" si="13"/>
        <v>0</v>
      </c>
      <c r="P23" s="944">
        <f t="shared" si="13"/>
        <v>0</v>
      </c>
      <c r="R23" s="913" t="b">
        <f t="shared" si="3"/>
        <v>1</v>
      </c>
      <c r="S23" s="913" t="s">
        <v>1327</v>
      </c>
      <c r="T23" s="913" t="s">
        <v>1327</v>
      </c>
      <c r="U23" s="913" t="s">
        <v>1326</v>
      </c>
    </row>
    <row r="24" spans="1:21" x14ac:dyDescent="0.25">
      <c r="A24" s="913" t="s">
        <v>1327</v>
      </c>
      <c r="B24" s="975"/>
      <c r="C24" s="952"/>
      <c r="D24" s="953"/>
      <c r="E24" s="914">
        <v>6.3360000000000003</v>
      </c>
      <c r="F24" s="914">
        <v>0</v>
      </c>
      <c r="G24" s="914">
        <v>6.3360000000000003</v>
      </c>
      <c r="H24" s="942">
        <f t="shared" si="8"/>
        <v>6.3360000000000003</v>
      </c>
      <c r="I24" s="943">
        <f t="shared" si="8"/>
        <v>0</v>
      </c>
      <c r="J24" s="944">
        <f>+H24+I24</f>
        <v>6.3360000000000003</v>
      </c>
      <c r="K24" s="942">
        <f t="shared" si="9"/>
        <v>0</v>
      </c>
      <c r="L24" s="943">
        <f t="shared" si="9"/>
        <v>0</v>
      </c>
      <c r="M24" s="944">
        <f>+K24+L24</f>
        <v>0</v>
      </c>
      <c r="N24" s="942">
        <f t="shared" si="13"/>
        <v>0</v>
      </c>
      <c r="O24" s="943">
        <f t="shared" si="13"/>
        <v>0</v>
      </c>
      <c r="P24" s="944">
        <f t="shared" si="13"/>
        <v>0</v>
      </c>
      <c r="R24" s="913" t="b">
        <f t="shared" si="3"/>
        <v>1</v>
      </c>
      <c r="S24" s="913" t="s">
        <v>1328</v>
      </c>
      <c r="T24" s="913" t="s">
        <v>1328</v>
      </c>
      <c r="U24" s="913" t="s">
        <v>1327</v>
      </c>
    </row>
    <row r="25" spans="1:21" x14ac:dyDescent="0.25">
      <c r="A25" s="913" t="s">
        <v>1328</v>
      </c>
      <c r="B25" s="975"/>
      <c r="C25" s="952"/>
      <c r="D25" s="953"/>
      <c r="E25" s="914">
        <v>8622.5640000000003</v>
      </c>
      <c r="F25" s="914">
        <v>0</v>
      </c>
      <c r="G25" s="914">
        <v>8622.5640000000003</v>
      </c>
      <c r="H25" s="942">
        <f t="shared" si="8"/>
        <v>8622.5640000000003</v>
      </c>
      <c r="I25" s="943">
        <f t="shared" si="8"/>
        <v>0</v>
      </c>
      <c r="J25" s="944">
        <f>+H25+I25</f>
        <v>8622.5640000000003</v>
      </c>
      <c r="K25" s="942">
        <f t="shared" si="9"/>
        <v>0</v>
      </c>
      <c r="L25" s="943">
        <f t="shared" si="9"/>
        <v>0</v>
      </c>
      <c r="M25" s="944">
        <f>+K25+L25</f>
        <v>0</v>
      </c>
      <c r="N25" s="942">
        <f t="shared" si="13"/>
        <v>0</v>
      </c>
      <c r="O25" s="943">
        <f t="shared" si="13"/>
        <v>0</v>
      </c>
      <c r="P25" s="944">
        <f t="shared" si="13"/>
        <v>0</v>
      </c>
      <c r="R25" s="913" t="b">
        <f t="shared" si="3"/>
        <v>1</v>
      </c>
      <c r="S25" s="915" t="s">
        <v>1331</v>
      </c>
      <c r="T25" s="915" t="s">
        <v>1331</v>
      </c>
      <c r="U25" s="913" t="s">
        <v>1328</v>
      </c>
    </row>
    <row r="26" spans="1:21" x14ac:dyDescent="0.25">
      <c r="A26" s="915" t="s">
        <v>1331</v>
      </c>
      <c r="B26" s="1004">
        <v>1</v>
      </c>
      <c r="C26" s="1002">
        <v>0</v>
      </c>
      <c r="D26" s="1003">
        <f>+B26-C26</f>
        <v>1</v>
      </c>
      <c r="E26" s="916">
        <v>8628.9</v>
      </c>
      <c r="F26" s="916">
        <v>1087.1399999999999</v>
      </c>
      <c r="G26" s="916">
        <v>9716.0400000000009</v>
      </c>
      <c r="H26" s="948">
        <f t="shared" si="8"/>
        <v>8628.9</v>
      </c>
      <c r="I26" s="949">
        <f t="shared" si="8"/>
        <v>1087.1399999999999</v>
      </c>
      <c r="J26" s="947">
        <f>+H26+I26</f>
        <v>9716.0399999999991</v>
      </c>
      <c r="K26" s="948">
        <f t="shared" si="9"/>
        <v>0</v>
      </c>
      <c r="L26" s="949">
        <f t="shared" si="9"/>
        <v>0</v>
      </c>
      <c r="M26" s="950">
        <f>+K26+L26</f>
        <v>0</v>
      </c>
      <c r="N26" s="948">
        <f t="shared" si="13"/>
        <v>0</v>
      </c>
      <c r="O26" s="949">
        <f t="shared" si="13"/>
        <v>0</v>
      </c>
      <c r="P26" s="950">
        <f t="shared" si="13"/>
        <v>0</v>
      </c>
      <c r="Q26" s="1489">
        <f>+J26-'17NM_Flex Cost'!R9</f>
        <v>-1869748.3535999998</v>
      </c>
      <c r="R26" s="913" t="b">
        <f t="shared" si="3"/>
        <v>1</v>
      </c>
      <c r="S26" s="917" t="s">
        <v>1332</v>
      </c>
      <c r="T26" s="917" t="s">
        <v>1332</v>
      </c>
      <c r="U26" s="915" t="s">
        <v>1331</v>
      </c>
    </row>
    <row r="27" spans="1:21" x14ac:dyDescent="0.25">
      <c r="A27" s="917" t="s">
        <v>1332</v>
      </c>
      <c r="B27" s="998"/>
      <c r="C27" s="999"/>
      <c r="D27" s="1000"/>
      <c r="E27" s="918"/>
      <c r="F27" s="918"/>
      <c r="G27" s="918"/>
      <c r="H27" s="933"/>
      <c r="I27" s="934"/>
      <c r="J27" s="935"/>
      <c r="K27" s="971"/>
      <c r="L27" s="934"/>
      <c r="M27" s="935"/>
      <c r="N27" s="971"/>
      <c r="O27" s="934"/>
      <c r="P27" s="935"/>
      <c r="R27" s="913" t="b">
        <f t="shared" si="3"/>
        <v>1</v>
      </c>
      <c r="S27" s="1356" t="s">
        <v>1326</v>
      </c>
      <c r="T27" s="1356" t="s">
        <v>1326</v>
      </c>
      <c r="U27" s="917" t="s">
        <v>1332</v>
      </c>
    </row>
    <row r="28" spans="1:21" x14ac:dyDescent="0.25">
      <c r="A28" s="913" t="s">
        <v>1325</v>
      </c>
      <c r="B28" s="975"/>
      <c r="C28" s="952"/>
      <c r="D28" s="953"/>
      <c r="H28" s="942">
        <f t="shared" ref="H28:I32" si="14">E28*$D$32</f>
        <v>0</v>
      </c>
      <c r="I28" s="943">
        <f t="shared" si="14"/>
        <v>0</v>
      </c>
      <c r="J28" s="944">
        <f>+H28+I28</f>
        <v>0</v>
      </c>
      <c r="K28" s="942">
        <f t="shared" ref="K28:L32" si="15">+E28*$C$32</f>
        <v>0</v>
      </c>
      <c r="L28" s="943">
        <f t="shared" si="15"/>
        <v>0</v>
      </c>
      <c r="M28" s="944">
        <f>+K28+L28</f>
        <v>0</v>
      </c>
      <c r="N28" s="942">
        <f t="shared" ref="N28" si="16">+E28-(H28+K28)</f>
        <v>0</v>
      </c>
      <c r="O28" s="943">
        <f t="shared" ref="O28" si="17">+F28-(I28+L28)</f>
        <v>0</v>
      </c>
      <c r="P28" s="944">
        <f t="shared" ref="P28" si="18">+G28-(J28+M28)</f>
        <v>0</v>
      </c>
      <c r="R28" s="913" t="b">
        <f t="shared" si="3"/>
        <v>1</v>
      </c>
      <c r="S28" s="913" t="s">
        <v>1327</v>
      </c>
      <c r="T28" s="913" t="s">
        <v>1327</v>
      </c>
      <c r="U28" s="1632" t="s">
        <v>1325</v>
      </c>
    </row>
    <row r="29" spans="1:21" x14ac:dyDescent="0.25">
      <c r="A29" s="1356" t="s">
        <v>1326</v>
      </c>
      <c r="B29" s="975"/>
      <c r="C29" s="952"/>
      <c r="D29" s="953"/>
      <c r="E29" s="914">
        <v>0</v>
      </c>
      <c r="F29" s="914">
        <v>11396.892</v>
      </c>
      <c r="G29" s="914">
        <v>11396.892</v>
      </c>
      <c r="H29" s="942">
        <f t="shared" si="14"/>
        <v>0</v>
      </c>
      <c r="I29" s="943">
        <f t="shared" si="14"/>
        <v>10599.109559999999</v>
      </c>
      <c r="J29" s="944">
        <f>+H29+I29</f>
        <v>10599.109559999999</v>
      </c>
      <c r="K29" s="942">
        <f t="shared" si="15"/>
        <v>0</v>
      </c>
      <c r="L29" s="943">
        <f t="shared" si="15"/>
        <v>797.78244000000007</v>
      </c>
      <c r="M29" s="944">
        <f>+K29+L29</f>
        <v>797.78244000000007</v>
      </c>
      <c r="N29" s="942">
        <f t="shared" ref="N29" si="19">+E29-(H29+K29)</f>
        <v>0</v>
      </c>
      <c r="O29" s="943">
        <f t="shared" ref="O29" si="20">+F29-(I29+L29)</f>
        <v>0</v>
      </c>
      <c r="P29" s="944">
        <f t="shared" ref="P29" si="21">+G29-(J29+M29)</f>
        <v>0</v>
      </c>
      <c r="R29" s="913" t="b">
        <f t="shared" si="3"/>
        <v>1</v>
      </c>
      <c r="S29" s="913" t="s">
        <v>1328</v>
      </c>
      <c r="T29" s="913" t="s">
        <v>1328</v>
      </c>
      <c r="U29" s="1356" t="s">
        <v>1326</v>
      </c>
    </row>
    <row r="30" spans="1:21" x14ac:dyDescent="0.25">
      <c r="A30" s="913" t="s">
        <v>1327</v>
      </c>
      <c r="B30" s="975"/>
      <c r="C30" s="952"/>
      <c r="D30" s="953"/>
      <c r="E30" s="914">
        <v>0</v>
      </c>
      <c r="F30" s="914">
        <v>0</v>
      </c>
      <c r="G30" s="914">
        <v>0</v>
      </c>
      <c r="H30" s="942">
        <f t="shared" si="14"/>
        <v>0</v>
      </c>
      <c r="I30" s="943">
        <f t="shared" si="14"/>
        <v>0</v>
      </c>
      <c r="J30" s="944">
        <f>+H30+I30</f>
        <v>0</v>
      </c>
      <c r="K30" s="942">
        <f t="shared" si="15"/>
        <v>0</v>
      </c>
      <c r="L30" s="943">
        <f t="shared" si="15"/>
        <v>0</v>
      </c>
      <c r="M30" s="944">
        <f>+K30+L30</f>
        <v>0</v>
      </c>
      <c r="N30" s="942">
        <f t="shared" ref="N30:P32" si="22">+E30-(H30+K30)</f>
        <v>0</v>
      </c>
      <c r="O30" s="943">
        <f t="shared" si="22"/>
        <v>0</v>
      </c>
      <c r="P30" s="944">
        <f t="shared" si="22"/>
        <v>0</v>
      </c>
      <c r="R30" s="913" t="b">
        <f t="shared" si="3"/>
        <v>1</v>
      </c>
      <c r="S30" s="915" t="s">
        <v>1332</v>
      </c>
      <c r="T30" s="915" t="s">
        <v>1332</v>
      </c>
      <c r="U30" s="913" t="s">
        <v>1327</v>
      </c>
    </row>
    <row r="31" spans="1:21" x14ac:dyDescent="0.25">
      <c r="A31" s="913" t="s">
        <v>1328</v>
      </c>
      <c r="B31" s="975"/>
      <c r="C31" s="952"/>
      <c r="D31" s="953"/>
      <c r="E31" s="914">
        <v>1672.992</v>
      </c>
      <c r="F31" s="914">
        <v>0</v>
      </c>
      <c r="G31" s="914">
        <v>1672.992</v>
      </c>
      <c r="H31" s="942">
        <f t="shared" si="14"/>
        <v>1555.8825599999998</v>
      </c>
      <c r="I31" s="943">
        <f t="shared" si="14"/>
        <v>0</v>
      </c>
      <c r="J31" s="944">
        <f>+H31+I31</f>
        <v>1555.8825599999998</v>
      </c>
      <c r="K31" s="942">
        <f t="shared" si="15"/>
        <v>117.10944000000001</v>
      </c>
      <c r="L31" s="943">
        <f t="shared" si="15"/>
        <v>0</v>
      </c>
      <c r="M31" s="944">
        <f>+K31+L31</f>
        <v>117.10944000000001</v>
      </c>
      <c r="N31" s="942">
        <f t="shared" si="22"/>
        <v>0</v>
      </c>
      <c r="O31" s="943">
        <f t="shared" si="22"/>
        <v>0</v>
      </c>
      <c r="P31" s="944">
        <f t="shared" si="22"/>
        <v>0</v>
      </c>
      <c r="R31" s="913" t="b">
        <f t="shared" si="3"/>
        <v>1</v>
      </c>
      <c r="S31" s="917" t="s">
        <v>1333</v>
      </c>
      <c r="T31" s="917" t="s">
        <v>1333</v>
      </c>
      <c r="U31" s="913" t="s">
        <v>1328</v>
      </c>
    </row>
    <row r="32" spans="1:21" x14ac:dyDescent="0.25">
      <c r="A32" s="915" t="s">
        <v>1332</v>
      </c>
      <c r="B32" s="1004">
        <v>1</v>
      </c>
      <c r="C32" s="1002">
        <v>7.0000000000000007E-2</v>
      </c>
      <c r="D32" s="1003">
        <f>+B32-C32</f>
        <v>0.92999999999999994</v>
      </c>
      <c r="E32" s="916">
        <v>1672.992</v>
      </c>
      <c r="F32" s="916">
        <v>11396.892</v>
      </c>
      <c r="G32" s="916">
        <v>13069.884</v>
      </c>
      <c r="H32" s="948">
        <f t="shared" si="14"/>
        <v>1555.8825599999998</v>
      </c>
      <c r="I32" s="949">
        <f t="shared" si="14"/>
        <v>10599.109559999999</v>
      </c>
      <c r="J32" s="950">
        <f>+H32+I32</f>
        <v>12154.992119999999</v>
      </c>
      <c r="K32" s="948">
        <f t="shared" si="15"/>
        <v>117.10944000000001</v>
      </c>
      <c r="L32" s="949">
        <f t="shared" si="15"/>
        <v>797.78244000000007</v>
      </c>
      <c r="M32" s="950">
        <f>+K32+L32</f>
        <v>914.89188000000013</v>
      </c>
      <c r="N32" s="948">
        <f t="shared" si="22"/>
        <v>0</v>
      </c>
      <c r="O32" s="949">
        <f t="shared" si="22"/>
        <v>0</v>
      </c>
      <c r="P32" s="950">
        <f t="shared" si="22"/>
        <v>0</v>
      </c>
      <c r="Q32" s="1489">
        <f>+J32-'17NM_Flex Cost'!R10</f>
        <v>-1871993.6833800001</v>
      </c>
      <c r="R32" s="913" t="b">
        <f t="shared" si="3"/>
        <v>1</v>
      </c>
      <c r="S32" s="913" t="s">
        <v>1325</v>
      </c>
      <c r="T32" s="913" t="s">
        <v>1325</v>
      </c>
      <c r="U32" s="915" t="s">
        <v>1332</v>
      </c>
    </row>
    <row r="33" spans="1:21" x14ac:dyDescent="0.25">
      <c r="A33" s="917" t="s">
        <v>1333</v>
      </c>
      <c r="B33" s="998"/>
      <c r="C33" s="999"/>
      <c r="D33" s="1000"/>
      <c r="E33" s="918"/>
      <c r="F33" s="918"/>
      <c r="G33" s="918"/>
      <c r="H33" s="933"/>
      <c r="I33" s="934"/>
      <c r="J33" s="935"/>
      <c r="K33" s="971"/>
      <c r="L33" s="934"/>
      <c r="M33" s="935"/>
      <c r="N33" s="971"/>
      <c r="O33" s="934"/>
      <c r="P33" s="935"/>
      <c r="R33" s="913" t="b">
        <f t="shared" si="3"/>
        <v>1</v>
      </c>
      <c r="S33" s="913" t="s">
        <v>1326</v>
      </c>
      <c r="T33" s="913" t="s">
        <v>1326</v>
      </c>
      <c r="U33" s="917" t="s">
        <v>1333</v>
      </c>
    </row>
    <row r="34" spans="1:21" x14ac:dyDescent="0.25">
      <c r="A34" s="913" t="s">
        <v>1325</v>
      </c>
      <c r="B34" s="975"/>
      <c r="C34" s="952"/>
      <c r="D34" s="953"/>
      <c r="E34" s="914">
        <v>0</v>
      </c>
      <c r="F34" s="914">
        <v>2187451.236</v>
      </c>
      <c r="G34" s="914">
        <v>2187451.236</v>
      </c>
      <c r="H34" s="942">
        <f t="shared" ref="H34:I38" si="23">E34*$D$38</f>
        <v>0</v>
      </c>
      <c r="I34" s="943">
        <f t="shared" si="23"/>
        <v>2034329.6494799999</v>
      </c>
      <c r="J34" s="944">
        <f>+H34+I34</f>
        <v>2034329.6494799999</v>
      </c>
      <c r="K34" s="942">
        <f t="shared" ref="K34:L38" si="24">+E34*$C$38</f>
        <v>0</v>
      </c>
      <c r="L34" s="943">
        <f t="shared" si="24"/>
        <v>153121.58652000013</v>
      </c>
      <c r="M34" s="944">
        <f>+K34+L34</f>
        <v>153121.58652000013</v>
      </c>
      <c r="N34" s="942">
        <f t="shared" ref="N34:P38" si="25">+E34-(H34+K34)</f>
        <v>0</v>
      </c>
      <c r="O34" s="943">
        <f t="shared" si="25"/>
        <v>0</v>
      </c>
      <c r="P34" s="944">
        <f t="shared" si="25"/>
        <v>0</v>
      </c>
      <c r="R34" s="913" t="b">
        <f t="shared" si="3"/>
        <v>1</v>
      </c>
      <c r="S34" s="913" t="s">
        <v>1327</v>
      </c>
      <c r="T34" s="913" t="s">
        <v>1327</v>
      </c>
      <c r="U34" s="913" t="s">
        <v>1325</v>
      </c>
    </row>
    <row r="35" spans="1:21" x14ac:dyDescent="0.25">
      <c r="A35" s="913" t="s">
        <v>1326</v>
      </c>
      <c r="B35" s="975"/>
      <c r="C35" s="952"/>
      <c r="D35" s="953"/>
      <c r="E35" s="914">
        <v>0</v>
      </c>
      <c r="F35" s="914">
        <v>598863.68400000001</v>
      </c>
      <c r="G35" s="914">
        <v>598863.68400000001</v>
      </c>
      <c r="H35" s="942">
        <f t="shared" si="23"/>
        <v>0</v>
      </c>
      <c r="I35" s="943">
        <f t="shared" si="23"/>
        <v>556943.22612000001</v>
      </c>
      <c r="J35" s="944">
        <f>+H35+I35</f>
        <v>556943.22612000001</v>
      </c>
      <c r="K35" s="942">
        <f t="shared" si="24"/>
        <v>0</v>
      </c>
      <c r="L35" s="943">
        <f t="shared" si="24"/>
        <v>41920.457880000038</v>
      </c>
      <c r="M35" s="944">
        <f>+K35+L35</f>
        <v>41920.457880000038</v>
      </c>
      <c r="N35" s="942">
        <f t="shared" si="25"/>
        <v>0</v>
      </c>
      <c r="O35" s="943">
        <f t="shared" si="25"/>
        <v>0</v>
      </c>
      <c r="P35" s="944">
        <f t="shared" si="25"/>
        <v>0</v>
      </c>
      <c r="R35" s="913" t="b">
        <f t="shared" si="3"/>
        <v>1</v>
      </c>
      <c r="S35" s="913" t="s">
        <v>1328</v>
      </c>
      <c r="T35" s="913" t="s">
        <v>1328</v>
      </c>
      <c r="U35" s="913" t="s">
        <v>1326</v>
      </c>
    </row>
    <row r="36" spans="1:21" x14ac:dyDescent="0.25">
      <c r="A36" s="913" t="s">
        <v>1327</v>
      </c>
      <c r="B36" s="975"/>
      <c r="C36" s="952"/>
      <c r="D36" s="953"/>
      <c r="E36" s="914">
        <v>529041.348</v>
      </c>
      <c r="F36" s="914">
        <v>0</v>
      </c>
      <c r="G36" s="914">
        <v>529041.348</v>
      </c>
      <c r="H36" s="942">
        <f t="shared" si="23"/>
        <v>492008.45363999996</v>
      </c>
      <c r="I36" s="943">
        <f t="shared" si="23"/>
        <v>0</v>
      </c>
      <c r="J36" s="944">
        <f>+H36+I36</f>
        <v>492008.45363999996</v>
      </c>
      <c r="K36" s="942">
        <f t="shared" si="24"/>
        <v>37032.894360000035</v>
      </c>
      <c r="L36" s="943">
        <f t="shared" si="24"/>
        <v>0</v>
      </c>
      <c r="M36" s="944">
        <f>+K36+L36</f>
        <v>37032.894360000035</v>
      </c>
      <c r="N36" s="942">
        <f t="shared" si="25"/>
        <v>0</v>
      </c>
      <c r="O36" s="943">
        <f t="shared" si="25"/>
        <v>0</v>
      </c>
      <c r="P36" s="944">
        <f t="shared" si="25"/>
        <v>0</v>
      </c>
      <c r="R36" s="913" t="b">
        <f t="shared" si="3"/>
        <v>1</v>
      </c>
      <c r="S36" s="915" t="s">
        <v>1333</v>
      </c>
      <c r="T36" s="915" t="s">
        <v>1333</v>
      </c>
      <c r="U36" s="913" t="s">
        <v>1327</v>
      </c>
    </row>
    <row r="37" spans="1:21" x14ac:dyDescent="0.25">
      <c r="A37" s="913" t="s">
        <v>1328</v>
      </c>
      <c r="B37" s="975"/>
      <c r="C37" s="952"/>
      <c r="D37" s="953"/>
      <c r="E37" s="914">
        <v>435206.18400000001</v>
      </c>
      <c r="F37" s="914">
        <v>0</v>
      </c>
      <c r="G37" s="914">
        <v>435206.18400000001</v>
      </c>
      <c r="H37" s="942">
        <f t="shared" si="23"/>
        <v>404741.75111999997</v>
      </c>
      <c r="I37" s="943">
        <f t="shared" si="23"/>
        <v>0</v>
      </c>
      <c r="J37" s="944">
        <f>+H37+I37</f>
        <v>404741.75111999997</v>
      </c>
      <c r="K37" s="942">
        <f t="shared" si="24"/>
        <v>30464.432880000029</v>
      </c>
      <c r="L37" s="943">
        <f t="shared" si="24"/>
        <v>0</v>
      </c>
      <c r="M37" s="944">
        <f>+K37+L37</f>
        <v>30464.432880000029</v>
      </c>
      <c r="N37" s="942">
        <f t="shared" si="25"/>
        <v>0</v>
      </c>
      <c r="O37" s="943">
        <f t="shared" si="25"/>
        <v>0</v>
      </c>
      <c r="P37" s="944">
        <f t="shared" si="25"/>
        <v>0</v>
      </c>
      <c r="R37" s="913" t="b">
        <f t="shared" si="3"/>
        <v>1</v>
      </c>
      <c r="S37" s="917" t="s">
        <v>1334</v>
      </c>
      <c r="T37" s="917" t="s">
        <v>1334</v>
      </c>
      <c r="U37" s="913" t="s">
        <v>1328</v>
      </c>
    </row>
    <row r="38" spans="1:21" x14ac:dyDescent="0.25">
      <c r="A38" s="915" t="s">
        <v>1333</v>
      </c>
      <c r="B38" s="1004">
        <v>1</v>
      </c>
      <c r="C38" s="1005">
        <v>7.0000000000000062E-2</v>
      </c>
      <c r="D38" s="1006">
        <f>+B38-C38</f>
        <v>0.92999999999999994</v>
      </c>
      <c r="E38" s="916">
        <v>964247.53200000001</v>
      </c>
      <c r="F38" s="916">
        <v>2786314.92</v>
      </c>
      <c r="G38" s="916">
        <v>3750562.452</v>
      </c>
      <c r="H38" s="948">
        <f t="shared" si="23"/>
        <v>896750.20475999999</v>
      </c>
      <c r="I38" s="949">
        <f t="shared" si="23"/>
        <v>2591272.8755999999</v>
      </c>
      <c r="J38" s="947">
        <f>+H38+I38</f>
        <v>3488023.08036</v>
      </c>
      <c r="K38" s="948">
        <f t="shared" si="24"/>
        <v>67497.327240000057</v>
      </c>
      <c r="L38" s="949">
        <f t="shared" si="24"/>
        <v>195042.04440000016</v>
      </c>
      <c r="M38" s="950">
        <f>+K38+L38</f>
        <v>262539.3716400002</v>
      </c>
      <c r="N38" s="948">
        <f t="shared" si="25"/>
        <v>0</v>
      </c>
      <c r="O38" s="949">
        <f t="shared" si="25"/>
        <v>0</v>
      </c>
      <c r="P38" s="950">
        <f t="shared" si="25"/>
        <v>0</v>
      </c>
      <c r="Q38" s="1489">
        <f>+J38-'17NM_Flex Cost'!R11</f>
        <v>-3116433.3790399991</v>
      </c>
      <c r="R38" s="913" t="b">
        <f t="shared" si="3"/>
        <v>1</v>
      </c>
      <c r="S38" s="913" t="s">
        <v>1326</v>
      </c>
      <c r="T38" s="913" t="s">
        <v>1326</v>
      </c>
      <c r="U38" s="915" t="s">
        <v>1333</v>
      </c>
    </row>
    <row r="39" spans="1:21" x14ac:dyDescent="0.25">
      <c r="A39" s="917" t="s">
        <v>1334</v>
      </c>
      <c r="B39" s="998"/>
      <c r="C39" s="999"/>
      <c r="D39" s="1000"/>
      <c r="E39" s="918"/>
      <c r="F39" s="918"/>
      <c r="G39" s="918"/>
      <c r="H39" s="933"/>
      <c r="I39" s="934"/>
      <c r="J39" s="935"/>
      <c r="K39" s="971"/>
      <c r="L39" s="934"/>
      <c r="M39" s="935"/>
      <c r="N39" s="971"/>
      <c r="O39" s="934"/>
      <c r="P39" s="935"/>
      <c r="R39" s="913" t="b">
        <f t="shared" si="3"/>
        <v>1</v>
      </c>
      <c r="S39" s="913" t="s">
        <v>1327</v>
      </c>
      <c r="T39" s="913" t="s">
        <v>1327</v>
      </c>
      <c r="U39" s="917" t="s">
        <v>1334</v>
      </c>
    </row>
    <row r="40" spans="1:21" x14ac:dyDescent="0.25">
      <c r="A40" s="913" t="s">
        <v>1325</v>
      </c>
      <c r="B40" s="975"/>
      <c r="C40" s="952"/>
      <c r="D40" s="953"/>
      <c r="H40" s="942">
        <f t="shared" ref="H40:I44" si="26">E40*$D$44</f>
        <v>0</v>
      </c>
      <c r="I40" s="943">
        <f t="shared" si="26"/>
        <v>0</v>
      </c>
      <c r="J40" s="944">
        <f>+H40+I40</f>
        <v>0</v>
      </c>
      <c r="K40" s="942">
        <f t="shared" ref="K40:L44" si="27">+E40*$C$44</f>
        <v>0</v>
      </c>
      <c r="L40" s="943">
        <f t="shared" si="27"/>
        <v>0</v>
      </c>
      <c r="M40" s="944">
        <f>+K40+L40</f>
        <v>0</v>
      </c>
      <c r="N40" s="942">
        <f t="shared" ref="N40" si="28">+E40-(H40+K40)</f>
        <v>0</v>
      </c>
      <c r="O40" s="943">
        <f t="shared" ref="O40" si="29">+F40-(I40+L40)</f>
        <v>0</v>
      </c>
      <c r="P40" s="944">
        <f t="shared" ref="P40" si="30">+G40-(J40+M40)</f>
        <v>0</v>
      </c>
      <c r="R40" s="913" t="b">
        <f t="shared" si="3"/>
        <v>1</v>
      </c>
      <c r="S40" s="913" t="s">
        <v>1328</v>
      </c>
      <c r="T40" s="913" t="s">
        <v>1328</v>
      </c>
      <c r="U40" s="1632" t="s">
        <v>1325</v>
      </c>
    </row>
    <row r="41" spans="1:21" x14ac:dyDescent="0.25">
      <c r="A41" s="2052" t="s">
        <v>1326</v>
      </c>
      <c r="B41" s="975"/>
      <c r="C41" s="952"/>
      <c r="D41" s="953"/>
      <c r="H41" s="942">
        <f t="shared" si="26"/>
        <v>0</v>
      </c>
      <c r="I41" s="943">
        <f t="shared" si="26"/>
        <v>0</v>
      </c>
      <c r="J41" s="944">
        <f>+H41+I41</f>
        <v>0</v>
      </c>
      <c r="K41" s="942">
        <f t="shared" si="27"/>
        <v>0</v>
      </c>
      <c r="L41" s="943">
        <f t="shared" si="27"/>
        <v>0</v>
      </c>
      <c r="M41" s="944">
        <f>+K41+L41</f>
        <v>0</v>
      </c>
      <c r="N41" s="942">
        <f t="shared" ref="N41:P44" si="31">+E41-(H41+K41)</f>
        <v>0</v>
      </c>
      <c r="O41" s="943">
        <f t="shared" si="31"/>
        <v>0</v>
      </c>
      <c r="P41" s="944">
        <f t="shared" si="31"/>
        <v>0</v>
      </c>
      <c r="R41" s="913" t="b">
        <f t="shared" si="3"/>
        <v>1</v>
      </c>
      <c r="S41" s="915" t="s">
        <v>1334</v>
      </c>
      <c r="T41" s="915" t="s">
        <v>1334</v>
      </c>
      <c r="U41" s="1356" t="s">
        <v>1326</v>
      </c>
    </row>
    <row r="42" spans="1:21" x14ac:dyDescent="0.25">
      <c r="A42" s="913" t="s">
        <v>1327</v>
      </c>
      <c r="B42" s="975"/>
      <c r="C42" s="952"/>
      <c r="D42" s="953"/>
      <c r="E42" s="914">
        <v>0</v>
      </c>
      <c r="F42" s="914">
        <v>0</v>
      </c>
      <c r="G42" s="914">
        <v>0</v>
      </c>
      <c r="H42" s="942">
        <f t="shared" si="26"/>
        <v>0</v>
      </c>
      <c r="I42" s="943">
        <f t="shared" si="26"/>
        <v>0</v>
      </c>
      <c r="J42" s="944">
        <f>+H42+I42</f>
        <v>0</v>
      </c>
      <c r="K42" s="942">
        <f t="shared" si="27"/>
        <v>0</v>
      </c>
      <c r="L42" s="943">
        <f t="shared" si="27"/>
        <v>0</v>
      </c>
      <c r="M42" s="944">
        <f>+K42+L42</f>
        <v>0</v>
      </c>
      <c r="N42" s="942">
        <f t="shared" si="31"/>
        <v>0</v>
      </c>
      <c r="O42" s="943">
        <f t="shared" si="31"/>
        <v>0</v>
      </c>
      <c r="P42" s="944">
        <f t="shared" si="31"/>
        <v>0</v>
      </c>
      <c r="R42" s="913" t="b">
        <f t="shared" si="3"/>
        <v>1</v>
      </c>
      <c r="S42" s="917" t="s">
        <v>1335</v>
      </c>
      <c r="T42" s="917" t="s">
        <v>1335</v>
      </c>
      <c r="U42" s="913" t="s">
        <v>1327</v>
      </c>
    </row>
    <row r="43" spans="1:21" x14ac:dyDescent="0.25">
      <c r="A43" s="913" t="s">
        <v>1328</v>
      </c>
      <c r="B43" s="975"/>
      <c r="C43" s="952"/>
      <c r="D43" s="953"/>
      <c r="E43" s="914">
        <v>6163.7160000000003</v>
      </c>
      <c r="F43" s="914">
        <v>0</v>
      </c>
      <c r="G43" s="914">
        <v>6163.7160000000003</v>
      </c>
      <c r="H43" s="942">
        <f t="shared" si="26"/>
        <v>6163.7160000000003</v>
      </c>
      <c r="I43" s="943">
        <f t="shared" si="26"/>
        <v>0</v>
      </c>
      <c r="J43" s="944">
        <f>+H43+I43</f>
        <v>6163.7160000000003</v>
      </c>
      <c r="K43" s="942">
        <f t="shared" si="27"/>
        <v>0</v>
      </c>
      <c r="L43" s="943">
        <f t="shared" si="27"/>
        <v>0</v>
      </c>
      <c r="M43" s="944">
        <f>+K43+L43</f>
        <v>0</v>
      </c>
      <c r="N43" s="942">
        <f t="shared" si="31"/>
        <v>0</v>
      </c>
      <c r="O43" s="943">
        <f t="shared" si="31"/>
        <v>0</v>
      </c>
      <c r="P43" s="944">
        <f t="shared" si="31"/>
        <v>0</v>
      </c>
      <c r="R43" s="913" t="b">
        <f t="shared" si="3"/>
        <v>1</v>
      </c>
      <c r="S43" s="913" t="s">
        <v>1325</v>
      </c>
      <c r="T43" s="913" t="s">
        <v>1325</v>
      </c>
      <c r="U43" s="913" t="s">
        <v>1328</v>
      </c>
    </row>
    <row r="44" spans="1:21" x14ac:dyDescent="0.25">
      <c r="A44" s="915" t="s">
        <v>1334</v>
      </c>
      <c r="B44" s="1004">
        <v>1</v>
      </c>
      <c r="C44" s="1002">
        <v>0</v>
      </c>
      <c r="D44" s="1003">
        <v>1</v>
      </c>
      <c r="E44" s="916">
        <v>6163.7160000000003</v>
      </c>
      <c r="F44" s="916">
        <v>0</v>
      </c>
      <c r="G44" s="916">
        <v>6163.7160000000003</v>
      </c>
      <c r="H44" s="948">
        <f t="shared" si="26"/>
        <v>6163.7160000000003</v>
      </c>
      <c r="I44" s="949">
        <f t="shared" si="26"/>
        <v>0</v>
      </c>
      <c r="J44" s="947">
        <f>+H44+I44</f>
        <v>6163.7160000000003</v>
      </c>
      <c r="K44" s="948">
        <f t="shared" si="27"/>
        <v>0</v>
      </c>
      <c r="L44" s="949">
        <f t="shared" si="27"/>
        <v>0</v>
      </c>
      <c r="M44" s="950">
        <f>+K44+L44</f>
        <v>0</v>
      </c>
      <c r="N44" s="948">
        <f t="shared" si="31"/>
        <v>0</v>
      </c>
      <c r="O44" s="949">
        <f t="shared" si="31"/>
        <v>0</v>
      </c>
      <c r="P44" s="950">
        <f t="shared" si="31"/>
        <v>0</v>
      </c>
      <c r="Q44" s="1489">
        <f>+J44-'17NM_Flex Cost'!R12</f>
        <v>-1625411.0883000002</v>
      </c>
      <c r="R44" s="913" t="b">
        <f t="shared" si="3"/>
        <v>1</v>
      </c>
      <c r="S44" s="913" t="s">
        <v>1326</v>
      </c>
      <c r="T44" s="913" t="s">
        <v>1326</v>
      </c>
      <c r="U44" s="915" t="s">
        <v>1334</v>
      </c>
    </row>
    <row r="45" spans="1:21" x14ac:dyDescent="0.25">
      <c r="A45" s="917" t="s">
        <v>1335</v>
      </c>
      <c r="B45" s="998"/>
      <c r="C45" s="999"/>
      <c r="D45" s="1000"/>
      <c r="E45" s="918"/>
      <c r="F45" s="918"/>
      <c r="G45" s="918"/>
      <c r="H45" s="933"/>
      <c r="I45" s="934"/>
      <c r="J45" s="935"/>
      <c r="K45" s="971"/>
      <c r="L45" s="934"/>
      <c r="M45" s="935"/>
      <c r="N45" s="971"/>
      <c r="O45" s="934"/>
      <c r="P45" s="935"/>
      <c r="R45" s="913" t="b">
        <f t="shared" si="3"/>
        <v>1</v>
      </c>
      <c r="S45" s="913" t="s">
        <v>1327</v>
      </c>
      <c r="T45" s="913" t="s">
        <v>1327</v>
      </c>
      <c r="U45" s="917" t="s">
        <v>1335</v>
      </c>
    </row>
    <row r="46" spans="1:21" x14ac:dyDescent="0.25">
      <c r="A46" s="913" t="s">
        <v>1325</v>
      </c>
      <c r="B46" s="975"/>
      <c r="C46" s="952"/>
      <c r="D46" s="953"/>
      <c r="E46" s="914">
        <v>0</v>
      </c>
      <c r="F46" s="914">
        <v>1583215.56</v>
      </c>
      <c r="G46" s="914">
        <v>1583215.56</v>
      </c>
      <c r="H46" s="942">
        <f t="shared" ref="H46:I50" si="32">E46*$D$50</f>
        <v>0</v>
      </c>
      <c r="I46" s="943">
        <f t="shared" si="32"/>
        <v>1472390.4708</v>
      </c>
      <c r="J46" s="944">
        <f>+H46+I46</f>
        <v>1472390.4708</v>
      </c>
      <c r="K46" s="942">
        <f t="shared" ref="K46:L50" si="33">+E46*$C$50</f>
        <v>0</v>
      </c>
      <c r="L46" s="943">
        <f t="shared" si="33"/>
        <v>110825.08920000002</v>
      </c>
      <c r="M46" s="944">
        <f>+K46+L46</f>
        <v>110825.08920000002</v>
      </c>
      <c r="N46" s="942">
        <f t="shared" ref="N46:P50" si="34">+E46-(H46+K46)</f>
        <v>0</v>
      </c>
      <c r="O46" s="943">
        <f t="shared" si="34"/>
        <v>0</v>
      </c>
      <c r="P46" s="944">
        <f t="shared" si="34"/>
        <v>0</v>
      </c>
      <c r="R46" s="913" t="b">
        <f t="shared" si="3"/>
        <v>1</v>
      </c>
      <c r="S46" s="913" t="s">
        <v>1328</v>
      </c>
      <c r="T46" s="913" t="s">
        <v>1328</v>
      </c>
      <c r="U46" s="913" t="s">
        <v>1325</v>
      </c>
    </row>
    <row r="47" spans="1:21" x14ac:dyDescent="0.25">
      <c r="A47" s="913" t="s">
        <v>1326</v>
      </c>
      <c r="B47" s="975"/>
      <c r="C47" s="952"/>
      <c r="D47" s="953"/>
      <c r="E47" s="914">
        <v>0</v>
      </c>
      <c r="F47" s="914">
        <v>492259.25999999995</v>
      </c>
      <c r="G47" s="914">
        <v>492259.25999999995</v>
      </c>
      <c r="H47" s="942">
        <f t="shared" si="32"/>
        <v>0</v>
      </c>
      <c r="I47" s="943">
        <f t="shared" si="32"/>
        <v>457801.1117999999</v>
      </c>
      <c r="J47" s="944">
        <f>+H47+I47</f>
        <v>457801.1117999999</v>
      </c>
      <c r="K47" s="942">
        <f t="shared" si="33"/>
        <v>0</v>
      </c>
      <c r="L47" s="943">
        <f t="shared" si="33"/>
        <v>34458.148200000003</v>
      </c>
      <c r="M47" s="944">
        <f>+K47+L47</f>
        <v>34458.148200000003</v>
      </c>
      <c r="N47" s="942">
        <f t="shared" si="34"/>
        <v>0</v>
      </c>
      <c r="O47" s="943">
        <f t="shared" si="34"/>
        <v>0</v>
      </c>
      <c r="P47" s="944">
        <f t="shared" si="34"/>
        <v>0</v>
      </c>
      <c r="R47" s="913" t="b">
        <f t="shared" si="3"/>
        <v>1</v>
      </c>
      <c r="S47" s="915" t="s">
        <v>1335</v>
      </c>
      <c r="T47" s="915" t="s">
        <v>1335</v>
      </c>
      <c r="U47" s="913" t="s">
        <v>1326</v>
      </c>
    </row>
    <row r="48" spans="1:21" x14ac:dyDescent="0.25">
      <c r="A48" s="913" t="s">
        <v>1327</v>
      </c>
      <c r="B48" s="975"/>
      <c r="C48" s="952"/>
      <c r="D48" s="953"/>
      <c r="E48" s="914">
        <v>368161.52399999998</v>
      </c>
      <c r="F48" s="914">
        <v>0</v>
      </c>
      <c r="G48" s="914">
        <v>368161.52399999998</v>
      </c>
      <c r="H48" s="942">
        <f t="shared" si="32"/>
        <v>342390.21731999994</v>
      </c>
      <c r="I48" s="943">
        <f t="shared" si="32"/>
        <v>0</v>
      </c>
      <c r="J48" s="944">
        <f>+H48+I48</f>
        <v>342390.21731999994</v>
      </c>
      <c r="K48" s="942">
        <f t="shared" si="33"/>
        <v>25771.306680000002</v>
      </c>
      <c r="L48" s="943">
        <f t="shared" si="33"/>
        <v>0</v>
      </c>
      <c r="M48" s="944">
        <f>+K48+L48</f>
        <v>25771.306680000002</v>
      </c>
      <c r="N48" s="942">
        <f t="shared" si="34"/>
        <v>0</v>
      </c>
      <c r="O48" s="943">
        <f t="shared" si="34"/>
        <v>0</v>
      </c>
      <c r="P48" s="944">
        <f t="shared" si="34"/>
        <v>0</v>
      </c>
      <c r="R48" s="913" t="b">
        <f t="shared" si="3"/>
        <v>1</v>
      </c>
      <c r="S48" s="917" t="s">
        <v>1336</v>
      </c>
      <c r="T48" s="917" t="s">
        <v>1336</v>
      </c>
      <c r="U48" s="913" t="s">
        <v>1327</v>
      </c>
    </row>
    <row r="49" spans="1:21" x14ac:dyDescent="0.25">
      <c r="A49" s="913" t="s">
        <v>1328</v>
      </c>
      <c r="B49" s="975"/>
      <c r="C49" s="952"/>
      <c r="D49" s="953"/>
      <c r="E49" s="914">
        <v>318288.94799999997</v>
      </c>
      <c r="F49" s="914">
        <v>0</v>
      </c>
      <c r="G49" s="914">
        <v>318288.94799999997</v>
      </c>
      <c r="H49" s="942">
        <f t="shared" si="32"/>
        <v>296008.72163999995</v>
      </c>
      <c r="I49" s="943">
        <f t="shared" si="32"/>
        <v>0</v>
      </c>
      <c r="J49" s="944">
        <f>+H49+I49</f>
        <v>296008.72163999995</v>
      </c>
      <c r="K49" s="942">
        <f t="shared" si="33"/>
        <v>22280.226360000001</v>
      </c>
      <c r="L49" s="943">
        <f t="shared" si="33"/>
        <v>0</v>
      </c>
      <c r="M49" s="944">
        <f>+K49+L49</f>
        <v>22280.226360000001</v>
      </c>
      <c r="N49" s="942">
        <f t="shared" si="34"/>
        <v>0</v>
      </c>
      <c r="O49" s="943">
        <f t="shared" si="34"/>
        <v>0</v>
      </c>
      <c r="P49" s="944">
        <f t="shared" si="34"/>
        <v>0</v>
      </c>
      <c r="R49" s="913" t="b">
        <f t="shared" si="3"/>
        <v>1</v>
      </c>
      <c r="S49" s="913" t="s">
        <v>1326</v>
      </c>
      <c r="T49" s="913" t="s">
        <v>1326</v>
      </c>
      <c r="U49" s="913" t="s">
        <v>1328</v>
      </c>
    </row>
    <row r="50" spans="1:21" x14ac:dyDescent="0.25">
      <c r="A50" s="915" t="s">
        <v>1335</v>
      </c>
      <c r="B50" s="1004">
        <v>1</v>
      </c>
      <c r="C50" s="1005">
        <v>7.0000000000000007E-2</v>
      </c>
      <c r="D50" s="1006">
        <f>+B50-C50</f>
        <v>0.92999999999999994</v>
      </c>
      <c r="E50" s="916">
        <v>686450.47199999995</v>
      </c>
      <c r="F50" s="916">
        <v>2075474.82</v>
      </c>
      <c r="G50" s="916">
        <v>2761925.2919999999</v>
      </c>
      <c r="H50" s="948">
        <f t="shared" si="32"/>
        <v>638398.93895999994</v>
      </c>
      <c r="I50" s="949">
        <f t="shared" si="32"/>
        <v>1930191.5825999998</v>
      </c>
      <c r="J50" s="947">
        <f>+H50+I50</f>
        <v>2568590.5215599998</v>
      </c>
      <c r="K50" s="948">
        <f t="shared" si="33"/>
        <v>48051.533040000002</v>
      </c>
      <c r="L50" s="949">
        <f t="shared" si="33"/>
        <v>145283.23740000001</v>
      </c>
      <c r="M50" s="950">
        <f>+K50+L50</f>
        <v>193334.77044000002</v>
      </c>
      <c r="N50" s="948">
        <f t="shared" si="34"/>
        <v>0</v>
      </c>
      <c r="O50" s="949">
        <f t="shared" si="34"/>
        <v>0</v>
      </c>
      <c r="P50" s="950">
        <f t="shared" si="34"/>
        <v>0</v>
      </c>
      <c r="Q50" s="1489">
        <f>+J50-'17NM_Flex Cost'!R13</f>
        <v>-2066048.6182400002</v>
      </c>
      <c r="R50" s="913" t="b">
        <f t="shared" si="3"/>
        <v>1</v>
      </c>
      <c r="S50" s="913" t="s">
        <v>1327</v>
      </c>
      <c r="T50" s="913" t="s">
        <v>1327</v>
      </c>
      <c r="U50" s="915" t="s">
        <v>1335</v>
      </c>
    </row>
    <row r="51" spans="1:21" x14ac:dyDescent="0.25">
      <c r="A51" s="917" t="s">
        <v>1336</v>
      </c>
      <c r="B51" s="998"/>
      <c r="C51" s="999"/>
      <c r="D51" s="1000"/>
      <c r="E51" s="918"/>
      <c r="F51" s="918"/>
      <c r="G51" s="918"/>
      <c r="H51" s="933"/>
      <c r="I51" s="934"/>
      <c r="J51" s="935"/>
      <c r="K51" s="971"/>
      <c r="L51" s="934"/>
      <c r="M51" s="935"/>
      <c r="N51" s="971"/>
      <c r="O51" s="934"/>
      <c r="P51" s="935"/>
      <c r="R51" s="913" t="b">
        <f t="shared" si="3"/>
        <v>1</v>
      </c>
      <c r="S51" s="913" t="s">
        <v>1328</v>
      </c>
      <c r="T51" s="913" t="s">
        <v>1328</v>
      </c>
      <c r="U51" s="917" t="s">
        <v>1336</v>
      </c>
    </row>
    <row r="52" spans="1:21" x14ac:dyDescent="0.25">
      <c r="A52" s="913" t="s">
        <v>1325</v>
      </c>
      <c r="B52" s="975"/>
      <c r="C52" s="952"/>
      <c r="D52" s="953"/>
      <c r="E52" s="914">
        <v>0</v>
      </c>
      <c r="F52" s="914">
        <v>1583215.56</v>
      </c>
      <c r="G52" s="914">
        <v>1583215.56</v>
      </c>
      <c r="H52" s="942">
        <f t="shared" ref="H52:I56" si="35">E52*$D$56</f>
        <v>0</v>
      </c>
      <c r="I52" s="943">
        <f t="shared" si="35"/>
        <v>1583215.56</v>
      </c>
      <c r="J52" s="944">
        <f>+H52+I52</f>
        <v>1583215.56</v>
      </c>
      <c r="K52" s="942">
        <f t="shared" ref="K52:L56" si="36">+E52*$C$56</f>
        <v>0</v>
      </c>
      <c r="L52" s="943">
        <f t="shared" si="36"/>
        <v>0</v>
      </c>
      <c r="M52" s="944">
        <f>+K52+L52</f>
        <v>0</v>
      </c>
      <c r="N52" s="942">
        <f t="shared" ref="N52" si="37">+E52-(H52+K52)</f>
        <v>0</v>
      </c>
      <c r="O52" s="943">
        <f t="shared" ref="O52" si="38">+F52-(I52+L52)</f>
        <v>0</v>
      </c>
      <c r="P52" s="944">
        <f t="shared" ref="P52" si="39">+G52-(J52+M52)</f>
        <v>0</v>
      </c>
      <c r="R52" s="913" t="b">
        <f t="shared" si="3"/>
        <v>1</v>
      </c>
      <c r="S52" s="915" t="s">
        <v>1336</v>
      </c>
      <c r="T52" s="915" t="s">
        <v>1336</v>
      </c>
      <c r="U52" s="1632" t="s">
        <v>1325</v>
      </c>
    </row>
    <row r="53" spans="1:21" x14ac:dyDescent="0.25">
      <c r="A53" s="2052" t="s">
        <v>1326</v>
      </c>
      <c r="B53" s="975"/>
      <c r="C53" s="952"/>
      <c r="D53" s="953"/>
      <c r="H53" s="942">
        <f t="shared" si="35"/>
        <v>0</v>
      </c>
      <c r="I53" s="943">
        <f t="shared" si="35"/>
        <v>0</v>
      </c>
      <c r="J53" s="944">
        <f>+H53+I53</f>
        <v>0</v>
      </c>
      <c r="K53" s="942">
        <f t="shared" si="36"/>
        <v>0</v>
      </c>
      <c r="L53" s="943">
        <f t="shared" si="36"/>
        <v>0</v>
      </c>
      <c r="M53" s="944">
        <f>+K53+L53</f>
        <v>0</v>
      </c>
      <c r="N53" s="942">
        <f t="shared" ref="N53:P56" si="40">+E53-(H53+K53)</f>
        <v>0</v>
      </c>
      <c r="O53" s="943">
        <f t="shared" si="40"/>
        <v>0</v>
      </c>
      <c r="P53" s="944">
        <f t="shared" si="40"/>
        <v>0</v>
      </c>
      <c r="R53" s="913" t="b">
        <f t="shared" si="3"/>
        <v>1</v>
      </c>
      <c r="S53" s="917" t="s">
        <v>1337</v>
      </c>
      <c r="T53" s="917" t="s">
        <v>1337</v>
      </c>
      <c r="U53" s="1356" t="s">
        <v>1326</v>
      </c>
    </row>
    <row r="54" spans="1:21" x14ac:dyDescent="0.25">
      <c r="A54" s="913" t="s">
        <v>1327</v>
      </c>
      <c r="B54" s="975"/>
      <c r="C54" s="952"/>
      <c r="D54" s="953"/>
      <c r="E54" s="914">
        <v>0</v>
      </c>
      <c r="F54" s="914">
        <v>0</v>
      </c>
      <c r="G54" s="914">
        <v>0</v>
      </c>
      <c r="H54" s="942">
        <f t="shared" si="35"/>
        <v>0</v>
      </c>
      <c r="I54" s="943">
        <f t="shared" si="35"/>
        <v>0</v>
      </c>
      <c r="J54" s="944">
        <f>+H54+I54</f>
        <v>0</v>
      </c>
      <c r="K54" s="942">
        <f t="shared" si="36"/>
        <v>0</v>
      </c>
      <c r="L54" s="943">
        <f t="shared" si="36"/>
        <v>0</v>
      </c>
      <c r="M54" s="944">
        <f>+K54+L54</f>
        <v>0</v>
      </c>
      <c r="N54" s="942">
        <f t="shared" si="40"/>
        <v>0</v>
      </c>
      <c r="O54" s="943">
        <f t="shared" si="40"/>
        <v>0</v>
      </c>
      <c r="P54" s="944">
        <f t="shared" si="40"/>
        <v>0</v>
      </c>
      <c r="R54" s="913" t="b">
        <f t="shared" si="3"/>
        <v>1</v>
      </c>
      <c r="S54" s="913" t="s">
        <v>1326</v>
      </c>
      <c r="T54" s="913" t="s">
        <v>1326</v>
      </c>
      <c r="U54" s="913" t="s">
        <v>1327</v>
      </c>
    </row>
    <row r="55" spans="1:21" x14ac:dyDescent="0.25">
      <c r="A55" s="913" t="s">
        <v>1328</v>
      </c>
      <c r="B55" s="975"/>
      <c r="C55" s="952"/>
      <c r="D55" s="953"/>
      <c r="E55" s="914">
        <v>1346.6759999999999</v>
      </c>
      <c r="F55" s="914">
        <v>0</v>
      </c>
      <c r="G55" s="914">
        <v>1346.6759999999999</v>
      </c>
      <c r="H55" s="942">
        <f t="shared" si="35"/>
        <v>1346.6759999999999</v>
      </c>
      <c r="I55" s="943">
        <f t="shared" si="35"/>
        <v>0</v>
      </c>
      <c r="J55" s="944">
        <f>+H55+I55</f>
        <v>1346.6759999999999</v>
      </c>
      <c r="K55" s="942">
        <f t="shared" si="36"/>
        <v>0</v>
      </c>
      <c r="L55" s="943">
        <f t="shared" si="36"/>
        <v>0</v>
      </c>
      <c r="M55" s="944">
        <f>+K55+L55</f>
        <v>0</v>
      </c>
      <c r="N55" s="942">
        <f t="shared" si="40"/>
        <v>0</v>
      </c>
      <c r="O55" s="943">
        <f t="shared" si="40"/>
        <v>0</v>
      </c>
      <c r="P55" s="944">
        <f t="shared" si="40"/>
        <v>0</v>
      </c>
      <c r="R55" s="913" t="b">
        <f t="shared" si="3"/>
        <v>1</v>
      </c>
      <c r="S55" s="913" t="s">
        <v>1327</v>
      </c>
      <c r="T55" s="913" t="s">
        <v>1327</v>
      </c>
      <c r="U55" s="913" t="s">
        <v>1328</v>
      </c>
    </row>
    <row r="56" spans="1:21" x14ac:dyDescent="0.25">
      <c r="A56" s="915" t="s">
        <v>1336</v>
      </c>
      <c r="B56" s="1004">
        <v>1</v>
      </c>
      <c r="C56" s="1002">
        <v>0</v>
      </c>
      <c r="D56" s="1003">
        <v>1</v>
      </c>
      <c r="E56" s="916">
        <v>1346.6759999999999</v>
      </c>
      <c r="F56" s="916">
        <v>0</v>
      </c>
      <c r="G56" s="916">
        <v>1346.6759999999999</v>
      </c>
      <c r="H56" s="948">
        <f t="shared" si="35"/>
        <v>1346.6759999999999</v>
      </c>
      <c r="I56" s="949">
        <f t="shared" si="35"/>
        <v>0</v>
      </c>
      <c r="J56" s="947">
        <f>+H56+I56</f>
        <v>1346.6759999999999</v>
      </c>
      <c r="K56" s="948">
        <f t="shared" si="36"/>
        <v>0</v>
      </c>
      <c r="L56" s="949">
        <f t="shared" si="36"/>
        <v>0</v>
      </c>
      <c r="M56" s="950">
        <f>+K56+L56</f>
        <v>0</v>
      </c>
      <c r="N56" s="948">
        <f t="shared" si="40"/>
        <v>0</v>
      </c>
      <c r="O56" s="949">
        <f t="shared" si="40"/>
        <v>0</v>
      </c>
      <c r="P56" s="950">
        <f t="shared" si="40"/>
        <v>0</v>
      </c>
      <c r="Q56" s="1489">
        <f>+J56-'17NM_Flex Cost'!R14</f>
        <v>-1289168.8635</v>
      </c>
      <c r="R56" s="913" t="b">
        <f t="shared" si="3"/>
        <v>1</v>
      </c>
      <c r="S56" s="913" t="s">
        <v>1328</v>
      </c>
      <c r="T56" s="913" t="s">
        <v>1328</v>
      </c>
      <c r="U56" s="915" t="s">
        <v>1336</v>
      </c>
    </row>
    <row r="57" spans="1:21" x14ac:dyDescent="0.25">
      <c r="A57" s="917" t="s">
        <v>1337</v>
      </c>
      <c r="B57" s="998"/>
      <c r="C57" s="999"/>
      <c r="D57" s="1000"/>
      <c r="E57" s="918"/>
      <c r="F57" s="918"/>
      <c r="G57" s="918"/>
      <c r="H57" s="933"/>
      <c r="I57" s="934"/>
      <c r="J57" s="935"/>
      <c r="K57" s="971"/>
      <c r="L57" s="934"/>
      <c r="M57" s="935"/>
      <c r="N57" s="971"/>
      <c r="O57" s="934"/>
      <c r="P57" s="935"/>
      <c r="R57" s="913" t="b">
        <f t="shared" si="3"/>
        <v>1</v>
      </c>
      <c r="S57" s="915" t="s">
        <v>1337</v>
      </c>
      <c r="T57" s="915" t="s">
        <v>1337</v>
      </c>
      <c r="U57" s="917" t="s">
        <v>1337</v>
      </c>
    </row>
    <row r="58" spans="1:21" x14ac:dyDescent="0.25">
      <c r="A58" s="913" t="s">
        <v>1325</v>
      </c>
      <c r="B58" s="975"/>
      <c r="C58" s="952"/>
      <c r="D58" s="953"/>
      <c r="E58" s="914">
        <v>0</v>
      </c>
      <c r="F58" s="914">
        <v>1583215.56</v>
      </c>
      <c r="G58" s="914">
        <v>1583215.56</v>
      </c>
      <c r="H58" s="942">
        <f t="shared" ref="H58:I62" si="41">E58*$D$62</f>
        <v>0</v>
      </c>
      <c r="I58" s="943">
        <f t="shared" si="41"/>
        <v>1583215.56</v>
      </c>
      <c r="J58" s="944">
        <f>+H58+I58</f>
        <v>1583215.56</v>
      </c>
      <c r="K58" s="942">
        <f t="shared" ref="K58:L62" si="42">+E58*$C$62</f>
        <v>0</v>
      </c>
      <c r="L58" s="943">
        <f t="shared" si="42"/>
        <v>0</v>
      </c>
      <c r="M58" s="944">
        <f>+K58+L58</f>
        <v>0</v>
      </c>
      <c r="N58" s="942">
        <f t="shared" ref="N58" si="43">+E58-(H58+K58)</f>
        <v>0</v>
      </c>
      <c r="O58" s="943">
        <f t="shared" ref="O58" si="44">+F58-(I58+L58)</f>
        <v>0</v>
      </c>
      <c r="P58" s="944">
        <f t="shared" ref="P58" si="45">+G58-(J58+M58)</f>
        <v>0</v>
      </c>
      <c r="R58" s="913" t="b">
        <f t="shared" si="3"/>
        <v>1</v>
      </c>
      <c r="S58" s="917" t="s">
        <v>1338</v>
      </c>
      <c r="T58" s="917" t="s">
        <v>1338</v>
      </c>
      <c r="U58" s="1632" t="s">
        <v>1325</v>
      </c>
    </row>
    <row r="59" spans="1:21" x14ac:dyDescent="0.25">
      <c r="A59" s="2052" t="s">
        <v>1326</v>
      </c>
      <c r="B59" s="975"/>
      <c r="C59" s="952"/>
      <c r="D59" s="953"/>
      <c r="H59" s="942">
        <f t="shared" si="41"/>
        <v>0</v>
      </c>
      <c r="I59" s="943">
        <f t="shared" si="41"/>
        <v>0</v>
      </c>
      <c r="J59" s="944">
        <f>+H59+I59</f>
        <v>0</v>
      </c>
      <c r="K59" s="942">
        <f t="shared" si="42"/>
        <v>0</v>
      </c>
      <c r="L59" s="943">
        <f t="shared" si="42"/>
        <v>0</v>
      </c>
      <c r="M59" s="944">
        <f>+K59+L59</f>
        <v>0</v>
      </c>
      <c r="N59" s="942">
        <f t="shared" ref="N59:P62" si="46">+E59-(H59+K59)</f>
        <v>0</v>
      </c>
      <c r="O59" s="943">
        <f t="shared" si="46"/>
        <v>0</v>
      </c>
      <c r="P59" s="944">
        <f t="shared" si="46"/>
        <v>0</v>
      </c>
      <c r="R59" s="913" t="b">
        <f t="shared" si="3"/>
        <v>1</v>
      </c>
      <c r="S59" s="1225" t="s">
        <v>1326</v>
      </c>
      <c r="T59" s="1225" t="s">
        <v>1326</v>
      </c>
      <c r="U59" s="1356" t="s">
        <v>1326</v>
      </c>
    </row>
    <row r="60" spans="1:21" x14ac:dyDescent="0.25">
      <c r="A60" s="913" t="s">
        <v>1327</v>
      </c>
      <c r="B60" s="975"/>
      <c r="C60" s="952"/>
      <c r="D60" s="953"/>
      <c r="E60" s="914">
        <v>0</v>
      </c>
      <c r="F60" s="914">
        <v>0</v>
      </c>
      <c r="G60" s="914">
        <v>0</v>
      </c>
      <c r="H60" s="942">
        <f t="shared" si="41"/>
        <v>0</v>
      </c>
      <c r="I60" s="943">
        <f t="shared" si="41"/>
        <v>0</v>
      </c>
      <c r="J60" s="944">
        <f>+H60+I60</f>
        <v>0</v>
      </c>
      <c r="K60" s="942">
        <f t="shared" si="42"/>
        <v>0</v>
      </c>
      <c r="L60" s="943">
        <f t="shared" si="42"/>
        <v>0</v>
      </c>
      <c r="M60" s="944">
        <f>+K60+L60</f>
        <v>0</v>
      </c>
      <c r="N60" s="942">
        <f t="shared" si="46"/>
        <v>0</v>
      </c>
      <c r="O60" s="943">
        <f t="shared" si="46"/>
        <v>0</v>
      </c>
      <c r="P60" s="944">
        <f t="shared" si="46"/>
        <v>0</v>
      </c>
      <c r="R60" s="913" t="b">
        <f t="shared" si="3"/>
        <v>1</v>
      </c>
      <c r="S60" s="913" t="s">
        <v>1327</v>
      </c>
      <c r="T60" s="913" t="s">
        <v>1327</v>
      </c>
      <c r="U60" s="913" t="s">
        <v>1327</v>
      </c>
    </row>
    <row r="61" spans="1:21" x14ac:dyDescent="0.25">
      <c r="A61" s="913" t="s">
        <v>1328</v>
      </c>
      <c r="B61" s="975"/>
      <c r="C61" s="952"/>
      <c r="D61" s="953"/>
      <c r="E61" s="914">
        <v>1236.8879999999999</v>
      </c>
      <c r="F61" s="914">
        <v>0</v>
      </c>
      <c r="G61" s="914">
        <v>1236.8879999999999</v>
      </c>
      <c r="H61" s="942">
        <f t="shared" si="41"/>
        <v>1236.8879999999999</v>
      </c>
      <c r="I61" s="943">
        <f t="shared" si="41"/>
        <v>0</v>
      </c>
      <c r="J61" s="944">
        <f>+H61+I61</f>
        <v>1236.8879999999999</v>
      </c>
      <c r="K61" s="942">
        <f t="shared" si="42"/>
        <v>0</v>
      </c>
      <c r="L61" s="943">
        <f t="shared" si="42"/>
        <v>0</v>
      </c>
      <c r="M61" s="944">
        <f>+K61+L61</f>
        <v>0</v>
      </c>
      <c r="N61" s="942">
        <f t="shared" si="46"/>
        <v>0</v>
      </c>
      <c r="O61" s="943">
        <f t="shared" si="46"/>
        <v>0</v>
      </c>
      <c r="P61" s="944">
        <f t="shared" si="46"/>
        <v>0</v>
      </c>
      <c r="R61" s="913" t="b">
        <f t="shared" si="3"/>
        <v>1</v>
      </c>
      <c r="S61" s="913" t="s">
        <v>1328</v>
      </c>
      <c r="T61" s="913" t="s">
        <v>1328</v>
      </c>
      <c r="U61" s="913" t="s">
        <v>1328</v>
      </c>
    </row>
    <row r="62" spans="1:21" x14ac:dyDescent="0.25">
      <c r="A62" s="915" t="s">
        <v>1337</v>
      </c>
      <c r="B62" s="1004">
        <v>1</v>
      </c>
      <c r="C62" s="1002">
        <v>0</v>
      </c>
      <c r="D62" s="1003">
        <v>1</v>
      </c>
      <c r="E62" s="916">
        <v>1236.8879999999999</v>
      </c>
      <c r="F62" s="916">
        <v>0</v>
      </c>
      <c r="G62" s="916">
        <v>1236.8879999999999</v>
      </c>
      <c r="H62" s="948">
        <f t="shared" si="41"/>
        <v>1236.8879999999999</v>
      </c>
      <c r="I62" s="949">
        <f t="shared" si="41"/>
        <v>0</v>
      </c>
      <c r="J62" s="947">
        <f>+H62+I62</f>
        <v>1236.8879999999999</v>
      </c>
      <c r="K62" s="948">
        <f t="shared" si="42"/>
        <v>0</v>
      </c>
      <c r="L62" s="949">
        <f t="shared" si="42"/>
        <v>0</v>
      </c>
      <c r="M62" s="950">
        <f>+K62+L62</f>
        <v>0</v>
      </c>
      <c r="N62" s="948">
        <f t="shared" si="46"/>
        <v>0</v>
      </c>
      <c r="O62" s="949">
        <f t="shared" si="46"/>
        <v>0</v>
      </c>
      <c r="P62" s="950">
        <f t="shared" si="46"/>
        <v>0</v>
      </c>
      <c r="Q62" s="1489">
        <f>+J62-'17NM_Flex Cost'!R15</f>
        <v>-1845202.5014999995</v>
      </c>
      <c r="R62" s="913" t="b">
        <f t="shared" si="3"/>
        <v>1</v>
      </c>
      <c r="S62" s="915" t="s">
        <v>1338</v>
      </c>
      <c r="T62" s="915" t="s">
        <v>1338</v>
      </c>
      <c r="U62" s="915" t="s">
        <v>1337</v>
      </c>
    </row>
    <row r="63" spans="1:21" x14ac:dyDescent="0.25">
      <c r="A63" s="917" t="s">
        <v>1338</v>
      </c>
      <c r="B63" s="998"/>
      <c r="C63" s="999"/>
      <c r="D63" s="1000"/>
      <c r="E63" s="918"/>
      <c r="F63" s="918"/>
      <c r="G63" s="918"/>
      <c r="H63" s="933"/>
      <c r="I63" s="934"/>
      <c r="J63" s="935"/>
      <c r="K63" s="971"/>
      <c r="L63" s="934"/>
      <c r="M63" s="935"/>
      <c r="N63" s="971"/>
      <c r="O63" s="934"/>
      <c r="P63" s="935"/>
      <c r="R63" s="913" t="b">
        <f t="shared" si="3"/>
        <v>1</v>
      </c>
      <c r="S63" s="917" t="s">
        <v>1339</v>
      </c>
      <c r="T63" s="917" t="s">
        <v>1339</v>
      </c>
      <c r="U63" s="917" t="s">
        <v>1338</v>
      </c>
    </row>
    <row r="64" spans="1:21" x14ac:dyDescent="0.25">
      <c r="A64" s="913" t="s">
        <v>1325</v>
      </c>
      <c r="B64" s="975"/>
      <c r="C64" s="952"/>
      <c r="D64" s="953"/>
      <c r="E64" s="914">
        <v>0</v>
      </c>
      <c r="F64" s="914">
        <v>1583215.56</v>
      </c>
      <c r="G64" s="914">
        <v>1583215.56</v>
      </c>
      <c r="H64" s="942">
        <f t="shared" ref="H64:H65" si="47">E64*$D$68</f>
        <v>0</v>
      </c>
      <c r="I64" s="943">
        <f t="shared" ref="I64:I65" si="48">F64*$D$68</f>
        <v>1583215.56</v>
      </c>
      <c r="J64" s="944">
        <f t="shared" ref="J64:J65" si="49">+H64+I64</f>
        <v>1583215.56</v>
      </c>
      <c r="K64" s="942">
        <f t="shared" ref="K64:K65" si="50">+E64*$C$68</f>
        <v>0</v>
      </c>
      <c r="L64" s="943">
        <f t="shared" ref="L64:L65" si="51">+F64*$C$68</f>
        <v>0</v>
      </c>
      <c r="M64" s="944">
        <f t="shared" ref="M64:M65" si="52">+K64+L64</f>
        <v>0</v>
      </c>
      <c r="N64" s="942">
        <f t="shared" ref="N64:N65" si="53">+E64-(H64+K64)</f>
        <v>0</v>
      </c>
      <c r="O64" s="943">
        <f t="shared" ref="O64:O65" si="54">+F64-(I64+L64)</f>
        <v>0</v>
      </c>
      <c r="P64" s="944">
        <f t="shared" ref="P64:P65" si="55">+G64-(J64+M64)</f>
        <v>0</v>
      </c>
      <c r="R64" s="913" t="b">
        <f t="shared" si="3"/>
        <v>1</v>
      </c>
      <c r="S64" s="913" t="s">
        <v>1325</v>
      </c>
      <c r="T64" s="913" t="s">
        <v>1325</v>
      </c>
      <c r="U64" s="1632" t="s">
        <v>1325</v>
      </c>
    </row>
    <row r="65" spans="1:21" x14ac:dyDescent="0.25">
      <c r="A65" s="1225" t="s">
        <v>1326</v>
      </c>
      <c r="B65" s="1119"/>
      <c r="C65" s="1120"/>
      <c r="D65" s="1121"/>
      <c r="E65" s="1122">
        <v>0</v>
      </c>
      <c r="F65" s="1122">
        <v>76.944000000000017</v>
      </c>
      <c r="G65" s="1122">
        <v>76.944000000000017</v>
      </c>
      <c r="H65" s="942">
        <f t="shared" si="47"/>
        <v>0</v>
      </c>
      <c r="I65" s="943">
        <f t="shared" si="48"/>
        <v>76.944000000000017</v>
      </c>
      <c r="J65" s="944">
        <f t="shared" si="49"/>
        <v>76.944000000000017</v>
      </c>
      <c r="K65" s="942">
        <f t="shared" si="50"/>
        <v>0</v>
      </c>
      <c r="L65" s="943">
        <f t="shared" si="51"/>
        <v>0</v>
      </c>
      <c r="M65" s="944">
        <f t="shared" si="52"/>
        <v>0</v>
      </c>
      <c r="N65" s="942">
        <f t="shared" si="53"/>
        <v>0</v>
      </c>
      <c r="O65" s="943">
        <f t="shared" si="54"/>
        <v>0</v>
      </c>
      <c r="P65" s="944">
        <f t="shared" si="55"/>
        <v>0</v>
      </c>
      <c r="R65" s="913" t="b">
        <f t="shared" si="3"/>
        <v>1</v>
      </c>
      <c r="S65" s="913" t="s">
        <v>1326</v>
      </c>
      <c r="T65" s="913" t="s">
        <v>1326</v>
      </c>
      <c r="U65" s="913" t="s">
        <v>1326</v>
      </c>
    </row>
    <row r="66" spans="1:21" x14ac:dyDescent="0.25">
      <c r="A66" s="913" t="s">
        <v>1327</v>
      </c>
      <c r="B66" s="975"/>
      <c r="C66" s="952"/>
      <c r="D66" s="953"/>
      <c r="E66" s="914">
        <v>0</v>
      </c>
      <c r="F66" s="914">
        <v>0</v>
      </c>
      <c r="G66" s="914">
        <v>0</v>
      </c>
      <c r="H66" s="942">
        <f t="shared" ref="H66:I68" si="56">E66*$D$68</f>
        <v>0</v>
      </c>
      <c r="I66" s="943">
        <f t="shared" si="56"/>
        <v>0</v>
      </c>
      <c r="J66" s="944">
        <f>+H66+I66</f>
        <v>0</v>
      </c>
      <c r="K66" s="942">
        <f t="shared" ref="K66:L68" si="57">+E66*$C$68</f>
        <v>0</v>
      </c>
      <c r="L66" s="943">
        <f t="shared" si="57"/>
        <v>0</v>
      </c>
      <c r="M66" s="944">
        <f>+K66+L66</f>
        <v>0</v>
      </c>
      <c r="N66" s="942">
        <f t="shared" ref="N66:P68" si="58">+E66-(H66+K66)</f>
        <v>0</v>
      </c>
      <c r="O66" s="943">
        <f t="shared" si="58"/>
        <v>0</v>
      </c>
      <c r="P66" s="944">
        <f t="shared" si="58"/>
        <v>0</v>
      </c>
      <c r="R66" s="913" t="b">
        <f t="shared" si="3"/>
        <v>1</v>
      </c>
      <c r="S66" s="913" t="s">
        <v>1327</v>
      </c>
      <c r="T66" s="913" t="s">
        <v>1327</v>
      </c>
      <c r="U66" s="913" t="s">
        <v>1327</v>
      </c>
    </row>
    <row r="67" spans="1:21" x14ac:dyDescent="0.25">
      <c r="A67" s="913" t="s">
        <v>1328</v>
      </c>
      <c r="B67" s="975"/>
      <c r="C67" s="952"/>
      <c r="D67" s="953"/>
      <c r="E67" s="914">
        <v>2233.6440000000002</v>
      </c>
      <c r="F67" s="914">
        <v>0</v>
      </c>
      <c r="G67" s="914">
        <v>2233.6440000000002</v>
      </c>
      <c r="H67" s="942">
        <f t="shared" si="56"/>
        <v>2233.6440000000002</v>
      </c>
      <c r="I67" s="943">
        <f t="shared" si="56"/>
        <v>0</v>
      </c>
      <c r="J67" s="944">
        <f>+H67+I67</f>
        <v>2233.6440000000002</v>
      </c>
      <c r="K67" s="942">
        <f t="shared" si="57"/>
        <v>0</v>
      </c>
      <c r="L67" s="943">
        <f t="shared" si="57"/>
        <v>0</v>
      </c>
      <c r="M67" s="944">
        <f>+K67+L67</f>
        <v>0</v>
      </c>
      <c r="N67" s="942">
        <f t="shared" si="58"/>
        <v>0</v>
      </c>
      <c r="O67" s="943">
        <f t="shared" si="58"/>
        <v>0</v>
      </c>
      <c r="P67" s="944">
        <f t="shared" si="58"/>
        <v>0</v>
      </c>
      <c r="R67" s="913" t="b">
        <f t="shared" si="3"/>
        <v>1</v>
      </c>
      <c r="S67" s="913" t="s">
        <v>1328</v>
      </c>
      <c r="T67" s="913" t="s">
        <v>1328</v>
      </c>
      <c r="U67" s="913" t="s">
        <v>1328</v>
      </c>
    </row>
    <row r="68" spans="1:21" x14ac:dyDescent="0.25">
      <c r="A68" s="915" t="s">
        <v>1338</v>
      </c>
      <c r="B68" s="1004">
        <v>1</v>
      </c>
      <c r="C68" s="1002">
        <v>0</v>
      </c>
      <c r="D68" s="1003">
        <v>1</v>
      </c>
      <c r="E68" s="916">
        <v>2233.6440000000002</v>
      </c>
      <c r="F68" s="916">
        <v>76.944000000000017</v>
      </c>
      <c r="G68" s="916">
        <v>2310.5880000000002</v>
      </c>
      <c r="H68" s="948">
        <f t="shared" si="56"/>
        <v>2233.6440000000002</v>
      </c>
      <c r="I68" s="949">
        <f t="shared" si="56"/>
        <v>76.944000000000017</v>
      </c>
      <c r="J68" s="947">
        <f>+H68+I68</f>
        <v>2310.5880000000002</v>
      </c>
      <c r="K68" s="948">
        <f t="shared" si="57"/>
        <v>0</v>
      </c>
      <c r="L68" s="949">
        <f t="shared" si="57"/>
        <v>0</v>
      </c>
      <c r="M68" s="950">
        <f>+K68+L68</f>
        <v>0</v>
      </c>
      <c r="N68" s="948">
        <f t="shared" si="58"/>
        <v>0</v>
      </c>
      <c r="O68" s="949">
        <f t="shared" si="58"/>
        <v>0</v>
      </c>
      <c r="P68" s="950">
        <f t="shared" si="58"/>
        <v>0</v>
      </c>
      <c r="Q68" s="1489">
        <f>+J68-'17NM_Flex Cost'!R16</f>
        <v>-954106.82349999994</v>
      </c>
      <c r="R68" s="913" t="b">
        <f t="shared" si="3"/>
        <v>1</v>
      </c>
      <c r="S68" s="915" t="s">
        <v>1339</v>
      </c>
      <c r="T68" s="915" t="s">
        <v>1339</v>
      </c>
      <c r="U68" s="915" t="s">
        <v>1338</v>
      </c>
    </row>
    <row r="69" spans="1:21" x14ac:dyDescent="0.25">
      <c r="A69" s="917" t="s">
        <v>1339</v>
      </c>
      <c r="B69" s="998"/>
      <c r="C69" s="999"/>
      <c r="D69" s="1000"/>
      <c r="E69" s="918"/>
      <c r="F69" s="918"/>
      <c r="G69" s="918"/>
      <c r="H69" s="933"/>
      <c r="I69" s="934"/>
      <c r="J69" s="935"/>
      <c r="K69" s="971"/>
      <c r="L69" s="934"/>
      <c r="M69" s="935"/>
      <c r="N69" s="971"/>
      <c r="O69" s="934"/>
      <c r="P69" s="935"/>
      <c r="R69" s="913" t="b">
        <f t="shared" si="3"/>
        <v>1</v>
      </c>
      <c r="S69" s="1014" t="s">
        <v>1340</v>
      </c>
      <c r="T69" s="1014" t="s">
        <v>1340</v>
      </c>
      <c r="U69" s="917" t="s">
        <v>1339</v>
      </c>
    </row>
    <row r="70" spans="1:21" x14ac:dyDescent="0.25">
      <c r="A70" s="913" t="s">
        <v>1325</v>
      </c>
      <c r="B70" s="975"/>
      <c r="C70" s="952"/>
      <c r="D70" s="953"/>
      <c r="E70" s="914">
        <v>0</v>
      </c>
      <c r="F70" s="914">
        <v>664131.94800000009</v>
      </c>
      <c r="G70" s="914">
        <v>664131.94800000009</v>
      </c>
      <c r="H70" s="942">
        <f t="shared" ref="H70:I74" si="59">E70*$D$74</f>
        <v>0</v>
      </c>
      <c r="I70" s="943">
        <f t="shared" si="59"/>
        <v>624284.03112000006</v>
      </c>
      <c r="J70" s="944">
        <f>+H70+I70</f>
        <v>624284.03112000006</v>
      </c>
      <c r="K70" s="942">
        <f t="shared" ref="K70:L74" si="60">+E70*$C$74</f>
        <v>0</v>
      </c>
      <c r="L70" s="943">
        <f t="shared" si="60"/>
        <v>39847.916880000004</v>
      </c>
      <c r="M70" s="944">
        <f>+K70+L70</f>
        <v>39847.916880000004</v>
      </c>
      <c r="N70" s="942">
        <f t="shared" ref="N70:P74" si="61">+E70-(H70+K70)</f>
        <v>0</v>
      </c>
      <c r="O70" s="943">
        <f t="shared" si="61"/>
        <v>0</v>
      </c>
      <c r="P70" s="994">
        <f t="shared" si="61"/>
        <v>0</v>
      </c>
      <c r="R70" s="913" t="b">
        <f t="shared" si="3"/>
        <v>1</v>
      </c>
      <c r="S70" s="913" t="s">
        <v>1325</v>
      </c>
      <c r="T70" s="913" t="s">
        <v>1325</v>
      </c>
      <c r="U70" s="913" t="s">
        <v>1325</v>
      </c>
    </row>
    <row r="71" spans="1:21" x14ac:dyDescent="0.25">
      <c r="A71" s="913" t="s">
        <v>1326</v>
      </c>
      <c r="B71" s="975"/>
      <c r="C71" s="952"/>
      <c r="D71" s="953"/>
      <c r="E71" s="914">
        <v>0</v>
      </c>
      <c r="F71" s="914">
        <v>274798.52399999998</v>
      </c>
      <c r="G71" s="914">
        <v>274798.52399999998</v>
      </c>
      <c r="H71" s="942">
        <f t="shared" si="59"/>
        <v>0</v>
      </c>
      <c r="I71" s="943">
        <f t="shared" si="59"/>
        <v>258310.61255999995</v>
      </c>
      <c r="J71" s="944">
        <f>+H71+I71</f>
        <v>258310.61255999995</v>
      </c>
      <c r="K71" s="942">
        <f t="shared" si="60"/>
        <v>0</v>
      </c>
      <c r="L71" s="943">
        <f t="shared" si="60"/>
        <v>16487.911439999996</v>
      </c>
      <c r="M71" s="944">
        <f>+K71+L71</f>
        <v>16487.911439999996</v>
      </c>
      <c r="N71" s="942">
        <f t="shared" si="61"/>
        <v>0</v>
      </c>
      <c r="O71" s="943">
        <f t="shared" si="61"/>
        <v>0</v>
      </c>
      <c r="P71" s="944">
        <f t="shared" si="61"/>
        <v>0</v>
      </c>
      <c r="R71" s="913" t="b">
        <f t="shared" si="3"/>
        <v>1</v>
      </c>
      <c r="S71" s="913" t="s">
        <v>1326</v>
      </c>
      <c r="T71" s="913" t="s">
        <v>1326</v>
      </c>
      <c r="U71" s="913" t="s">
        <v>1326</v>
      </c>
    </row>
    <row r="72" spans="1:21" x14ac:dyDescent="0.25">
      <c r="A72" s="913" t="s">
        <v>1327</v>
      </c>
      <c r="B72" s="975"/>
      <c r="C72" s="952"/>
      <c r="D72" s="953"/>
      <c r="E72" s="914">
        <v>164069.66399999999</v>
      </c>
      <c r="F72" s="914">
        <v>0</v>
      </c>
      <c r="G72" s="914">
        <v>164069.66399999999</v>
      </c>
      <c r="H72" s="942">
        <f t="shared" si="59"/>
        <v>154225.48415999999</v>
      </c>
      <c r="I72" s="943">
        <f t="shared" si="59"/>
        <v>0</v>
      </c>
      <c r="J72" s="944">
        <f>+H72+I72</f>
        <v>154225.48415999999</v>
      </c>
      <c r="K72" s="942">
        <f t="shared" si="60"/>
        <v>9844.1798399999989</v>
      </c>
      <c r="L72" s="943">
        <f t="shared" si="60"/>
        <v>0</v>
      </c>
      <c r="M72" s="944">
        <f>+K72+L72</f>
        <v>9844.1798399999989</v>
      </c>
      <c r="N72" s="942">
        <f t="shared" si="61"/>
        <v>0</v>
      </c>
      <c r="O72" s="943">
        <f t="shared" si="61"/>
        <v>0</v>
      </c>
      <c r="P72" s="944">
        <f t="shared" si="61"/>
        <v>0</v>
      </c>
      <c r="R72" s="913" t="b">
        <f t="shared" si="3"/>
        <v>1</v>
      </c>
      <c r="S72" s="913" t="s">
        <v>1327</v>
      </c>
      <c r="T72" s="913" t="s">
        <v>1327</v>
      </c>
      <c r="U72" s="913" t="s">
        <v>1327</v>
      </c>
    </row>
    <row r="73" spans="1:21" x14ac:dyDescent="0.25">
      <c r="A73" s="913" t="s">
        <v>1328</v>
      </c>
      <c r="B73" s="975"/>
      <c r="C73" s="952"/>
      <c r="D73" s="953"/>
      <c r="E73" s="914">
        <v>152157.636</v>
      </c>
      <c r="F73" s="914">
        <v>0</v>
      </c>
      <c r="G73" s="914">
        <v>152157.636</v>
      </c>
      <c r="H73" s="942">
        <f t="shared" si="59"/>
        <v>143028.17783999999</v>
      </c>
      <c r="I73" s="943">
        <f t="shared" si="59"/>
        <v>0</v>
      </c>
      <c r="J73" s="944">
        <f>+H73+I73</f>
        <v>143028.17783999999</v>
      </c>
      <c r="K73" s="942">
        <f t="shared" si="60"/>
        <v>9129.4581600000001</v>
      </c>
      <c r="L73" s="943">
        <f t="shared" si="60"/>
        <v>0</v>
      </c>
      <c r="M73" s="944">
        <f>+K73+L73</f>
        <v>9129.4581600000001</v>
      </c>
      <c r="N73" s="942">
        <f t="shared" si="61"/>
        <v>0</v>
      </c>
      <c r="O73" s="943">
        <f t="shared" si="61"/>
        <v>0</v>
      </c>
      <c r="P73" s="944">
        <f t="shared" si="61"/>
        <v>0</v>
      </c>
      <c r="R73" s="913" t="b">
        <f t="shared" si="3"/>
        <v>1</v>
      </c>
      <c r="S73" s="913" t="s">
        <v>1328</v>
      </c>
      <c r="T73" s="913" t="s">
        <v>1328</v>
      </c>
      <c r="U73" s="913" t="s">
        <v>1328</v>
      </c>
    </row>
    <row r="74" spans="1:21" x14ac:dyDescent="0.25">
      <c r="A74" s="915" t="s">
        <v>1339</v>
      </c>
      <c r="B74" s="1004">
        <v>1</v>
      </c>
      <c r="C74" s="1005">
        <v>0.06</v>
      </c>
      <c r="D74" s="1006">
        <f>+B74-C74</f>
        <v>0.94</v>
      </c>
      <c r="E74" s="916">
        <v>316227.3</v>
      </c>
      <c r="F74" s="916">
        <v>938930.47200000007</v>
      </c>
      <c r="G74" s="916">
        <v>1255157.7719999999</v>
      </c>
      <c r="H74" s="948">
        <f t="shared" si="59"/>
        <v>297253.66199999995</v>
      </c>
      <c r="I74" s="949">
        <f t="shared" si="59"/>
        <v>882594.64367999998</v>
      </c>
      <c r="J74" s="947">
        <f>+H74+I74</f>
        <v>1179848.30568</v>
      </c>
      <c r="K74" s="948">
        <f t="shared" si="60"/>
        <v>18973.637999999999</v>
      </c>
      <c r="L74" s="949">
        <f t="shared" si="60"/>
        <v>56335.828320000001</v>
      </c>
      <c r="M74" s="950">
        <f>+K74+L74</f>
        <v>75309.466320000007</v>
      </c>
      <c r="N74" s="948">
        <f t="shared" si="61"/>
        <v>0</v>
      </c>
      <c r="O74" s="949">
        <f t="shared" si="61"/>
        <v>0</v>
      </c>
      <c r="P74" s="950">
        <f t="shared" si="61"/>
        <v>0</v>
      </c>
      <c r="Q74" s="1489">
        <f>+J74-'17NM_Flex Cost'!R17</f>
        <v>-939951.06311999983</v>
      </c>
      <c r="R74" s="913" t="b">
        <f t="shared" ref="R74:R137" si="62">A74=U74</f>
        <v>1</v>
      </c>
      <c r="S74" s="915" t="s">
        <v>1340</v>
      </c>
      <c r="T74" s="915" t="s">
        <v>1340</v>
      </c>
      <c r="U74" s="915" t="s">
        <v>1339</v>
      </c>
    </row>
    <row r="75" spans="1:21" x14ac:dyDescent="0.25">
      <c r="A75" s="1014" t="s">
        <v>1340</v>
      </c>
      <c r="B75" s="998"/>
      <c r="C75" s="999"/>
      <c r="D75" s="1000"/>
      <c r="E75" s="918"/>
      <c r="F75" s="918"/>
      <c r="G75" s="918"/>
      <c r="H75" s="933"/>
      <c r="I75" s="934"/>
      <c r="J75" s="935"/>
      <c r="K75" s="971"/>
      <c r="L75" s="934"/>
      <c r="M75" s="935"/>
      <c r="N75" s="971"/>
      <c r="O75" s="934"/>
      <c r="P75" s="935"/>
      <c r="R75" s="913" t="b">
        <f t="shared" si="62"/>
        <v>1</v>
      </c>
      <c r="S75" s="1014" t="s">
        <v>1341</v>
      </c>
      <c r="T75" s="1014" t="s">
        <v>1341</v>
      </c>
      <c r="U75" s="1014" t="s">
        <v>1340</v>
      </c>
    </row>
    <row r="76" spans="1:21" x14ac:dyDescent="0.25">
      <c r="A76" s="913" t="s">
        <v>1325</v>
      </c>
      <c r="B76" s="975"/>
      <c r="C76" s="952"/>
      <c r="D76" s="953"/>
      <c r="E76" s="914">
        <v>0</v>
      </c>
      <c r="F76" s="914">
        <v>341627.48400000005</v>
      </c>
      <c r="G76" s="914">
        <v>341627.48400000005</v>
      </c>
      <c r="H76" s="942">
        <f t="shared" ref="H76:I80" si="63">E76*$D$80</f>
        <v>0</v>
      </c>
      <c r="I76" s="943">
        <f t="shared" si="63"/>
        <v>341627.48400000005</v>
      </c>
      <c r="J76" s="944">
        <f>+H76+I76</f>
        <v>341627.48400000005</v>
      </c>
      <c r="K76" s="942">
        <f t="shared" ref="K76:L80" si="64">+E76*$C$80</f>
        <v>0</v>
      </c>
      <c r="L76" s="943">
        <f t="shared" si="64"/>
        <v>0</v>
      </c>
      <c r="M76" s="944">
        <f>+K76+L76</f>
        <v>0</v>
      </c>
      <c r="N76" s="942">
        <f t="shared" ref="N76:P80" si="65">+E76-(H76+K76)</f>
        <v>0</v>
      </c>
      <c r="O76" s="943">
        <f t="shared" si="65"/>
        <v>0</v>
      </c>
      <c r="P76" s="994">
        <f t="shared" si="65"/>
        <v>0</v>
      </c>
      <c r="R76" s="913" t="b">
        <f t="shared" si="62"/>
        <v>1</v>
      </c>
      <c r="S76" s="913" t="s">
        <v>1325</v>
      </c>
      <c r="T76" s="913" t="s">
        <v>1325</v>
      </c>
      <c r="U76" s="913" t="s">
        <v>1325</v>
      </c>
    </row>
    <row r="77" spans="1:21" x14ac:dyDescent="0.25">
      <c r="A77" s="913" t="s">
        <v>1326</v>
      </c>
      <c r="B77" s="975"/>
      <c r="C77" s="952"/>
      <c r="D77" s="953"/>
      <c r="E77" s="914">
        <v>0</v>
      </c>
      <c r="F77" s="914">
        <v>5631.3600000000006</v>
      </c>
      <c r="G77" s="914">
        <v>5631.3600000000006</v>
      </c>
      <c r="H77" s="942">
        <f t="shared" si="63"/>
        <v>0</v>
      </c>
      <c r="I77" s="943">
        <f t="shared" si="63"/>
        <v>5631.3600000000006</v>
      </c>
      <c r="J77" s="944">
        <f>+H77+I77</f>
        <v>5631.3600000000006</v>
      </c>
      <c r="K77" s="942">
        <f t="shared" si="64"/>
        <v>0</v>
      </c>
      <c r="L77" s="943">
        <f t="shared" si="64"/>
        <v>0</v>
      </c>
      <c r="M77" s="944">
        <f>+K77+L77</f>
        <v>0</v>
      </c>
      <c r="N77" s="942">
        <f t="shared" si="65"/>
        <v>0</v>
      </c>
      <c r="O77" s="943">
        <f t="shared" si="65"/>
        <v>0</v>
      </c>
      <c r="P77" s="944">
        <f t="shared" si="65"/>
        <v>0</v>
      </c>
      <c r="R77" s="913" t="b">
        <f t="shared" si="62"/>
        <v>1</v>
      </c>
      <c r="S77" s="913" t="s">
        <v>1326</v>
      </c>
      <c r="T77" s="913" t="s">
        <v>1326</v>
      </c>
      <c r="U77" s="913" t="s">
        <v>1326</v>
      </c>
    </row>
    <row r="78" spans="1:21" x14ac:dyDescent="0.25">
      <c r="A78" s="913" t="s">
        <v>1327</v>
      </c>
      <c r="B78" s="975"/>
      <c r="C78" s="952"/>
      <c r="D78" s="953"/>
      <c r="E78" s="914">
        <v>60.240000000000009</v>
      </c>
      <c r="F78" s="914">
        <v>0</v>
      </c>
      <c r="G78" s="914">
        <v>60.240000000000009</v>
      </c>
      <c r="H78" s="942">
        <f t="shared" si="63"/>
        <v>60.240000000000009</v>
      </c>
      <c r="I78" s="943">
        <f t="shared" si="63"/>
        <v>0</v>
      </c>
      <c r="J78" s="944">
        <f>+H78+I78</f>
        <v>60.240000000000009</v>
      </c>
      <c r="K78" s="942">
        <f t="shared" si="64"/>
        <v>0</v>
      </c>
      <c r="L78" s="943">
        <f t="shared" si="64"/>
        <v>0</v>
      </c>
      <c r="M78" s="944">
        <f>+K78+L78</f>
        <v>0</v>
      </c>
      <c r="N78" s="942">
        <f t="shared" si="65"/>
        <v>0</v>
      </c>
      <c r="O78" s="943">
        <f t="shared" si="65"/>
        <v>0</v>
      </c>
      <c r="P78" s="944">
        <f t="shared" si="65"/>
        <v>0</v>
      </c>
      <c r="R78" s="913" t="b">
        <f t="shared" si="62"/>
        <v>1</v>
      </c>
      <c r="S78" s="913" t="s">
        <v>1327</v>
      </c>
      <c r="T78" s="913" t="s">
        <v>1327</v>
      </c>
      <c r="U78" s="913" t="s">
        <v>1327</v>
      </c>
    </row>
    <row r="79" spans="1:21" x14ac:dyDescent="0.25">
      <c r="A79" s="913" t="s">
        <v>1328</v>
      </c>
      <c r="B79" s="975"/>
      <c r="C79" s="952"/>
      <c r="D79" s="953"/>
      <c r="E79" s="914">
        <v>45679.08</v>
      </c>
      <c r="F79" s="914">
        <v>0</v>
      </c>
      <c r="G79" s="914">
        <v>45679.08</v>
      </c>
      <c r="H79" s="942">
        <f t="shared" si="63"/>
        <v>45679.08</v>
      </c>
      <c r="I79" s="943">
        <f t="shared" si="63"/>
        <v>0</v>
      </c>
      <c r="J79" s="944">
        <f>+H79+I79</f>
        <v>45679.08</v>
      </c>
      <c r="K79" s="942">
        <f t="shared" si="64"/>
        <v>0</v>
      </c>
      <c r="L79" s="943">
        <f t="shared" si="64"/>
        <v>0</v>
      </c>
      <c r="M79" s="944">
        <f>+K79+L79</f>
        <v>0</v>
      </c>
      <c r="N79" s="942">
        <f t="shared" si="65"/>
        <v>0</v>
      </c>
      <c r="O79" s="943">
        <f t="shared" si="65"/>
        <v>0</v>
      </c>
      <c r="P79" s="944">
        <f t="shared" si="65"/>
        <v>0</v>
      </c>
      <c r="R79" s="913" t="b">
        <f t="shared" si="62"/>
        <v>1</v>
      </c>
      <c r="S79" s="913" t="s">
        <v>1328</v>
      </c>
      <c r="T79" s="913" t="s">
        <v>1328</v>
      </c>
      <c r="U79" s="913" t="s">
        <v>1328</v>
      </c>
    </row>
    <row r="80" spans="1:21" x14ac:dyDescent="0.25">
      <c r="A80" s="915" t="s">
        <v>1340</v>
      </c>
      <c r="B80" s="1004">
        <v>1</v>
      </c>
      <c r="C80" s="1002">
        <v>0</v>
      </c>
      <c r="D80" s="1003">
        <v>1</v>
      </c>
      <c r="E80" s="916">
        <v>45739.32</v>
      </c>
      <c r="F80" s="916">
        <v>347258.84400000004</v>
      </c>
      <c r="G80" s="916">
        <v>392998.16400000005</v>
      </c>
      <c r="H80" s="948">
        <f t="shared" si="63"/>
        <v>45739.32</v>
      </c>
      <c r="I80" s="949">
        <f t="shared" si="63"/>
        <v>347258.84400000004</v>
      </c>
      <c r="J80" s="947">
        <f>+H80+I80</f>
        <v>392998.16400000005</v>
      </c>
      <c r="K80" s="948">
        <f t="shared" si="64"/>
        <v>0</v>
      </c>
      <c r="L80" s="949">
        <f t="shared" si="64"/>
        <v>0</v>
      </c>
      <c r="M80" s="950">
        <f>+K80+L80</f>
        <v>0</v>
      </c>
      <c r="N80" s="948">
        <f t="shared" si="65"/>
        <v>0</v>
      </c>
      <c r="O80" s="949">
        <f t="shared" si="65"/>
        <v>0</v>
      </c>
      <c r="P80" s="950">
        <f t="shared" si="65"/>
        <v>0</v>
      </c>
      <c r="Q80" s="1489">
        <f>+J80-'17NM_Flex Cost'!R18</f>
        <v>-1019489.6764</v>
      </c>
      <c r="R80" s="913" t="b">
        <f t="shared" si="62"/>
        <v>1</v>
      </c>
      <c r="S80" s="915" t="s">
        <v>1341</v>
      </c>
      <c r="T80" s="915" t="s">
        <v>1341</v>
      </c>
      <c r="U80" s="915" t="s">
        <v>1340</v>
      </c>
    </row>
    <row r="81" spans="1:21" x14ac:dyDescent="0.25">
      <c r="A81" s="1224" t="s">
        <v>1341</v>
      </c>
      <c r="B81" s="998"/>
      <c r="C81" s="999"/>
      <c r="D81" s="1000"/>
      <c r="E81" s="918"/>
      <c r="F81" s="918"/>
      <c r="G81" s="918"/>
      <c r="H81" s="933"/>
      <c r="I81" s="934"/>
      <c r="J81" s="935"/>
      <c r="K81" s="971"/>
      <c r="L81" s="934"/>
      <c r="M81" s="935"/>
      <c r="N81" s="971"/>
      <c r="O81" s="934"/>
      <c r="P81" s="935"/>
      <c r="R81" s="913" t="b">
        <f t="shared" si="62"/>
        <v>1</v>
      </c>
      <c r="S81" s="1014" t="s">
        <v>1342</v>
      </c>
      <c r="T81" s="1014" t="s">
        <v>1342</v>
      </c>
      <c r="U81" s="1014" t="s">
        <v>1341</v>
      </c>
    </row>
    <row r="82" spans="1:21" x14ac:dyDescent="0.25">
      <c r="A82" s="913" t="s">
        <v>1325</v>
      </c>
      <c r="B82" s="975"/>
      <c r="C82" s="952"/>
      <c r="D82" s="953"/>
      <c r="E82" s="914">
        <v>0</v>
      </c>
      <c r="F82" s="914">
        <v>654307.66800000006</v>
      </c>
      <c r="G82" s="914">
        <v>654307.66800000006</v>
      </c>
      <c r="H82" s="942">
        <f t="shared" ref="H82:I86" si="66">E82*$D$86</f>
        <v>0</v>
      </c>
      <c r="I82" s="943">
        <f t="shared" si="66"/>
        <v>601963.05456000008</v>
      </c>
      <c r="J82" s="944">
        <f>+H82+I82</f>
        <v>601963.05456000008</v>
      </c>
      <c r="K82" s="942">
        <f t="shared" ref="K82:L86" si="67">+E82*$C$86</f>
        <v>0</v>
      </c>
      <c r="L82" s="943">
        <f t="shared" si="67"/>
        <v>52344.613440000008</v>
      </c>
      <c r="M82" s="944">
        <f>+K82+L82</f>
        <v>52344.613440000008</v>
      </c>
      <c r="N82" s="942">
        <f t="shared" ref="N82:P86" si="68">+E82-(H82+K82)</f>
        <v>0</v>
      </c>
      <c r="O82" s="943">
        <f t="shared" si="68"/>
        <v>0</v>
      </c>
      <c r="P82" s="994">
        <f t="shared" si="68"/>
        <v>0</v>
      </c>
      <c r="R82" s="913" t="b">
        <f t="shared" si="62"/>
        <v>1</v>
      </c>
      <c r="S82" s="913" t="s">
        <v>1325</v>
      </c>
      <c r="T82" s="913" t="s">
        <v>1325</v>
      </c>
      <c r="U82" s="913" t="s">
        <v>1325</v>
      </c>
    </row>
    <row r="83" spans="1:21" x14ac:dyDescent="0.25">
      <c r="A83" s="913" t="s">
        <v>1326</v>
      </c>
      <c r="B83" s="975"/>
      <c r="C83" s="952"/>
      <c r="D83" s="953"/>
      <c r="E83" s="914">
        <v>0</v>
      </c>
      <c r="F83" s="914">
        <v>307722.09599999996</v>
      </c>
      <c r="G83" s="914">
        <v>307722.09599999996</v>
      </c>
      <c r="H83" s="942">
        <f t="shared" si="66"/>
        <v>0</v>
      </c>
      <c r="I83" s="943">
        <f t="shared" si="66"/>
        <v>283104.32831999997</v>
      </c>
      <c r="J83" s="944">
        <f>+H83+I83</f>
        <v>283104.32831999997</v>
      </c>
      <c r="K83" s="942">
        <f t="shared" si="67"/>
        <v>0</v>
      </c>
      <c r="L83" s="943">
        <f t="shared" si="67"/>
        <v>24617.767679999997</v>
      </c>
      <c r="M83" s="944">
        <f>+K83+L83</f>
        <v>24617.767679999997</v>
      </c>
      <c r="N83" s="942">
        <f t="shared" si="68"/>
        <v>0</v>
      </c>
      <c r="O83" s="943">
        <f t="shared" si="68"/>
        <v>0</v>
      </c>
      <c r="P83" s="944">
        <f t="shared" si="68"/>
        <v>0</v>
      </c>
      <c r="R83" s="913" t="b">
        <f t="shared" si="62"/>
        <v>1</v>
      </c>
      <c r="S83" s="913" t="s">
        <v>1326</v>
      </c>
      <c r="T83" s="913" t="s">
        <v>1326</v>
      </c>
      <c r="U83" s="913" t="s">
        <v>1326</v>
      </c>
    </row>
    <row r="84" spans="1:21" x14ac:dyDescent="0.25">
      <c r="A84" s="913" t="s">
        <v>1327</v>
      </c>
      <c r="B84" s="975"/>
      <c r="C84" s="952"/>
      <c r="D84" s="953"/>
      <c r="E84" s="914">
        <v>161954.95199999999</v>
      </c>
      <c r="F84" s="914">
        <v>0</v>
      </c>
      <c r="G84" s="914">
        <v>161954.95199999999</v>
      </c>
      <c r="H84" s="942">
        <f t="shared" si="66"/>
        <v>148998.55583999999</v>
      </c>
      <c r="I84" s="943">
        <f t="shared" si="66"/>
        <v>0</v>
      </c>
      <c r="J84" s="944">
        <f>+H84+I84</f>
        <v>148998.55583999999</v>
      </c>
      <c r="K84" s="942">
        <f t="shared" si="67"/>
        <v>12956.39616</v>
      </c>
      <c r="L84" s="943">
        <f t="shared" si="67"/>
        <v>0</v>
      </c>
      <c r="M84" s="944">
        <f>+K84+L84</f>
        <v>12956.39616</v>
      </c>
      <c r="N84" s="942">
        <f t="shared" si="68"/>
        <v>0</v>
      </c>
      <c r="O84" s="943">
        <f t="shared" si="68"/>
        <v>0</v>
      </c>
      <c r="P84" s="944">
        <f t="shared" si="68"/>
        <v>0</v>
      </c>
      <c r="R84" s="913" t="b">
        <f t="shared" si="62"/>
        <v>1</v>
      </c>
      <c r="S84" s="913" t="s">
        <v>1327</v>
      </c>
      <c r="T84" s="913" t="s">
        <v>1327</v>
      </c>
      <c r="U84" s="913" t="s">
        <v>1327</v>
      </c>
    </row>
    <row r="85" spans="1:21" x14ac:dyDescent="0.25">
      <c r="A85" s="913" t="s">
        <v>1328</v>
      </c>
      <c r="B85" s="975"/>
      <c r="C85" s="952"/>
      <c r="D85" s="953"/>
      <c r="E85" s="914">
        <v>157092.97200000001</v>
      </c>
      <c r="F85" s="914">
        <v>0</v>
      </c>
      <c r="G85" s="914">
        <v>157092.97200000001</v>
      </c>
      <c r="H85" s="942">
        <f t="shared" si="66"/>
        <v>144525.53424000001</v>
      </c>
      <c r="I85" s="943">
        <f t="shared" si="66"/>
        <v>0</v>
      </c>
      <c r="J85" s="944">
        <f>+H85+I85</f>
        <v>144525.53424000001</v>
      </c>
      <c r="K85" s="942">
        <f t="shared" si="67"/>
        <v>12567.437760000001</v>
      </c>
      <c r="L85" s="943">
        <f t="shared" si="67"/>
        <v>0</v>
      </c>
      <c r="M85" s="944">
        <f>+K85+L85</f>
        <v>12567.437760000001</v>
      </c>
      <c r="N85" s="942">
        <f t="shared" si="68"/>
        <v>0</v>
      </c>
      <c r="O85" s="943">
        <f t="shared" si="68"/>
        <v>0</v>
      </c>
      <c r="P85" s="944">
        <f t="shared" si="68"/>
        <v>0</v>
      </c>
      <c r="R85" s="913" t="b">
        <f t="shared" si="62"/>
        <v>1</v>
      </c>
      <c r="S85" s="913" t="s">
        <v>1328</v>
      </c>
      <c r="T85" s="913" t="s">
        <v>1328</v>
      </c>
      <c r="U85" s="913" t="s">
        <v>1328</v>
      </c>
    </row>
    <row r="86" spans="1:21" x14ac:dyDescent="0.25">
      <c r="A86" s="915" t="s">
        <v>1341</v>
      </c>
      <c r="B86" s="1004">
        <v>1</v>
      </c>
      <c r="C86" s="1005">
        <v>0.08</v>
      </c>
      <c r="D86" s="1006">
        <f>+B86-C86</f>
        <v>0.92</v>
      </c>
      <c r="E86" s="916">
        <v>319047.924</v>
      </c>
      <c r="F86" s="916">
        <v>962029.76399999997</v>
      </c>
      <c r="G86" s="916">
        <v>1281077.6880000001</v>
      </c>
      <c r="H86" s="948">
        <f t="shared" si="66"/>
        <v>293524.09007999999</v>
      </c>
      <c r="I86" s="949">
        <f t="shared" si="66"/>
        <v>885067.38288000005</v>
      </c>
      <c r="J86" s="947">
        <f>+H86+I86</f>
        <v>1178591.4729599999</v>
      </c>
      <c r="K86" s="948">
        <f t="shared" si="67"/>
        <v>25523.833920000001</v>
      </c>
      <c r="L86" s="949">
        <f t="shared" si="67"/>
        <v>76962.381120000005</v>
      </c>
      <c r="M86" s="950">
        <f>+K86+L86</f>
        <v>102486.21504000001</v>
      </c>
      <c r="N86" s="948">
        <f t="shared" si="68"/>
        <v>0</v>
      </c>
      <c r="O86" s="949">
        <f t="shared" si="68"/>
        <v>0</v>
      </c>
      <c r="P86" s="950">
        <f t="shared" si="68"/>
        <v>0</v>
      </c>
      <c r="Q86" s="1489">
        <f>+J86-'17NM_Flex Cost'!R19</f>
        <v>-1282488.9170399997</v>
      </c>
      <c r="R86" s="913" t="b">
        <f t="shared" si="62"/>
        <v>1</v>
      </c>
      <c r="S86" s="915" t="s">
        <v>1342</v>
      </c>
      <c r="T86" s="915" t="s">
        <v>1342</v>
      </c>
      <c r="U86" s="915" t="s">
        <v>1341</v>
      </c>
    </row>
    <row r="87" spans="1:21" x14ac:dyDescent="0.25">
      <c r="A87" s="1224" t="s">
        <v>1342</v>
      </c>
      <c r="B87" s="998"/>
      <c r="C87" s="999"/>
      <c r="D87" s="1000"/>
      <c r="E87" s="918"/>
      <c r="F87" s="918"/>
      <c r="G87" s="918"/>
      <c r="H87" s="933"/>
      <c r="I87" s="934"/>
      <c r="J87" s="935"/>
      <c r="K87" s="971"/>
      <c r="L87" s="934"/>
      <c r="M87" s="935"/>
      <c r="N87" s="971"/>
      <c r="O87" s="934"/>
      <c r="P87" s="935"/>
      <c r="R87" s="913" t="b">
        <f t="shared" si="62"/>
        <v>1</v>
      </c>
      <c r="S87" s="1014" t="s">
        <v>1343</v>
      </c>
      <c r="T87" s="1014" t="s">
        <v>1343</v>
      </c>
      <c r="U87" s="1014" t="s">
        <v>1342</v>
      </c>
    </row>
    <row r="88" spans="1:21" x14ac:dyDescent="0.25">
      <c r="A88" s="913" t="s">
        <v>1325</v>
      </c>
      <c r="B88" s="975"/>
      <c r="C88" s="952"/>
      <c r="D88" s="953"/>
      <c r="E88" s="914">
        <v>0</v>
      </c>
      <c r="F88" s="914">
        <v>554881.09199999995</v>
      </c>
      <c r="G88" s="914">
        <v>554881.09199999995</v>
      </c>
      <c r="H88" s="936">
        <f t="shared" ref="H88:I92" si="69">E88*$D$92</f>
        <v>0</v>
      </c>
      <c r="I88" s="937">
        <f t="shared" si="69"/>
        <v>532685.84831999987</v>
      </c>
      <c r="J88" s="938">
        <f>+H88+I88</f>
        <v>532685.84831999987</v>
      </c>
      <c r="K88" s="936">
        <f t="shared" ref="K88:L92" si="70">+E88*$C$92</f>
        <v>0</v>
      </c>
      <c r="L88" s="937">
        <f t="shared" si="70"/>
        <v>22195.24368</v>
      </c>
      <c r="M88" s="938">
        <f>+K88+L88</f>
        <v>22195.24368</v>
      </c>
      <c r="N88" s="975">
        <f t="shared" ref="N88:N92" si="71">+E88-(H88+K88)</f>
        <v>0</v>
      </c>
      <c r="O88" s="952">
        <f t="shared" ref="O88:O92" si="72">+F88-(I88+L88)</f>
        <v>0</v>
      </c>
      <c r="P88" s="953">
        <f t="shared" ref="P88:P92" si="73">+G88-(J88+M88)</f>
        <v>0</v>
      </c>
      <c r="R88" s="913" t="b">
        <f t="shared" si="62"/>
        <v>1</v>
      </c>
      <c r="S88" s="913" t="s">
        <v>1325</v>
      </c>
      <c r="T88" s="913" t="s">
        <v>1325</v>
      </c>
      <c r="U88" s="913" t="s">
        <v>1325</v>
      </c>
    </row>
    <row r="89" spans="1:21" x14ac:dyDescent="0.25">
      <c r="A89" s="913" t="s">
        <v>1326</v>
      </c>
      <c r="B89" s="975"/>
      <c r="C89" s="952"/>
      <c r="D89" s="953"/>
      <c r="E89" s="914">
        <v>0</v>
      </c>
      <c r="F89" s="914">
        <v>290949.45600000001</v>
      </c>
      <c r="G89" s="914">
        <v>290949.45600000001</v>
      </c>
      <c r="H89" s="936">
        <f t="shared" si="69"/>
        <v>0</v>
      </c>
      <c r="I89" s="937">
        <f t="shared" si="69"/>
        <v>279311.47775999998</v>
      </c>
      <c r="J89" s="938">
        <f>+H89+I89</f>
        <v>279311.47775999998</v>
      </c>
      <c r="K89" s="936">
        <f t="shared" si="70"/>
        <v>0</v>
      </c>
      <c r="L89" s="937">
        <f t="shared" si="70"/>
        <v>11637.97824</v>
      </c>
      <c r="M89" s="938">
        <f>+K89+L89</f>
        <v>11637.97824</v>
      </c>
      <c r="N89" s="975">
        <f t="shared" si="71"/>
        <v>0</v>
      </c>
      <c r="O89" s="952">
        <f t="shared" si="72"/>
        <v>0</v>
      </c>
      <c r="P89" s="953">
        <f t="shared" si="73"/>
        <v>0</v>
      </c>
      <c r="R89" s="913" t="b">
        <f t="shared" si="62"/>
        <v>1</v>
      </c>
      <c r="S89" s="913" t="s">
        <v>1326</v>
      </c>
      <c r="T89" s="913" t="s">
        <v>1326</v>
      </c>
      <c r="U89" s="913" t="s">
        <v>1326</v>
      </c>
    </row>
    <row r="90" spans="1:21" x14ac:dyDescent="0.25">
      <c r="A90" s="913" t="s">
        <v>1327</v>
      </c>
      <c r="B90" s="975"/>
      <c r="C90" s="952"/>
      <c r="D90" s="953"/>
      <c r="E90" s="914">
        <v>112242.92400000001</v>
      </c>
      <c r="F90" s="914">
        <v>0</v>
      </c>
      <c r="G90" s="914">
        <v>112242.92400000001</v>
      </c>
      <c r="H90" s="936">
        <f t="shared" si="69"/>
        <v>107753.20704000001</v>
      </c>
      <c r="I90" s="937">
        <f t="shared" si="69"/>
        <v>0</v>
      </c>
      <c r="J90" s="938">
        <f>+H90+I90</f>
        <v>107753.20704000001</v>
      </c>
      <c r="K90" s="936">
        <f t="shared" si="70"/>
        <v>4489.7169600000007</v>
      </c>
      <c r="L90" s="937">
        <f t="shared" si="70"/>
        <v>0</v>
      </c>
      <c r="M90" s="938">
        <f>+K90+L90</f>
        <v>4489.7169600000007</v>
      </c>
      <c r="N90" s="975">
        <f t="shared" si="71"/>
        <v>0</v>
      </c>
      <c r="O90" s="952">
        <f t="shared" si="72"/>
        <v>0</v>
      </c>
      <c r="P90" s="953">
        <f t="shared" si="73"/>
        <v>0</v>
      </c>
      <c r="R90" s="913" t="b">
        <f t="shared" si="62"/>
        <v>1</v>
      </c>
      <c r="S90" s="913" t="s">
        <v>1327</v>
      </c>
      <c r="T90" s="913" t="s">
        <v>1327</v>
      </c>
      <c r="U90" s="913" t="s">
        <v>1327</v>
      </c>
    </row>
    <row r="91" spans="1:21" x14ac:dyDescent="0.25">
      <c r="A91" s="913" t="s">
        <v>1328</v>
      </c>
      <c r="B91" s="975"/>
      <c r="C91" s="952"/>
      <c r="D91" s="953"/>
      <c r="E91" s="914">
        <v>132366.50399999999</v>
      </c>
      <c r="F91" s="914">
        <v>0</v>
      </c>
      <c r="G91" s="914">
        <v>132366.50399999999</v>
      </c>
      <c r="H91" s="936">
        <f t="shared" si="69"/>
        <v>127071.84383999999</v>
      </c>
      <c r="I91" s="937">
        <f t="shared" si="69"/>
        <v>0</v>
      </c>
      <c r="J91" s="938">
        <f>+H91+I91</f>
        <v>127071.84383999999</v>
      </c>
      <c r="K91" s="936">
        <f t="shared" si="70"/>
        <v>5294.6601599999995</v>
      </c>
      <c r="L91" s="937">
        <f t="shared" si="70"/>
        <v>0</v>
      </c>
      <c r="M91" s="938">
        <f>+K91+L91</f>
        <v>5294.6601599999995</v>
      </c>
      <c r="N91" s="975">
        <f t="shared" si="71"/>
        <v>0</v>
      </c>
      <c r="O91" s="952">
        <f t="shared" si="72"/>
        <v>0</v>
      </c>
      <c r="P91" s="953">
        <f t="shared" si="73"/>
        <v>0</v>
      </c>
      <c r="R91" s="913" t="b">
        <f t="shared" si="62"/>
        <v>1</v>
      </c>
      <c r="S91" s="913" t="s">
        <v>1328</v>
      </c>
      <c r="T91" s="913" t="s">
        <v>1328</v>
      </c>
      <c r="U91" s="913" t="s">
        <v>1328</v>
      </c>
    </row>
    <row r="92" spans="1:21" x14ac:dyDescent="0.25">
      <c r="A92" s="915" t="s">
        <v>1342</v>
      </c>
      <c r="B92" s="1004">
        <v>1</v>
      </c>
      <c r="C92" s="1002">
        <v>0.04</v>
      </c>
      <c r="D92" s="1003">
        <f>+B92-C92</f>
        <v>0.96</v>
      </c>
      <c r="E92" s="916">
        <v>244609.42800000001</v>
      </c>
      <c r="F92" s="916">
        <v>845830.54799999995</v>
      </c>
      <c r="G92" s="916">
        <v>1090439.976</v>
      </c>
      <c r="H92" s="962">
        <f t="shared" si="69"/>
        <v>234825.05088</v>
      </c>
      <c r="I92" s="963">
        <f t="shared" si="69"/>
        <v>811997.32607999991</v>
      </c>
      <c r="J92" s="964">
        <f>+H92+I92</f>
        <v>1046822.3769599999</v>
      </c>
      <c r="K92" s="962">
        <f t="shared" si="70"/>
        <v>9784.377120000001</v>
      </c>
      <c r="L92" s="963">
        <f t="shared" si="70"/>
        <v>33833.221919999996</v>
      </c>
      <c r="M92" s="964">
        <f>+K92+L92</f>
        <v>43617.599040000001</v>
      </c>
      <c r="N92" s="948">
        <f t="shared" si="71"/>
        <v>0</v>
      </c>
      <c r="O92" s="949">
        <f t="shared" si="72"/>
        <v>0</v>
      </c>
      <c r="P92" s="950">
        <f t="shared" si="73"/>
        <v>0</v>
      </c>
      <c r="Q92" s="1489">
        <f>+J92-'17NM_Flex Cost'!R20</f>
        <v>-1093701.9974400001</v>
      </c>
      <c r="R92" s="913" t="b">
        <f t="shared" si="62"/>
        <v>1</v>
      </c>
      <c r="S92" s="915" t="s">
        <v>1343</v>
      </c>
      <c r="T92" s="915" t="s">
        <v>1343</v>
      </c>
      <c r="U92" s="1357" t="s">
        <v>1342</v>
      </c>
    </row>
    <row r="93" spans="1:21" x14ac:dyDescent="0.25">
      <c r="A93" s="1224" t="s">
        <v>1343</v>
      </c>
      <c r="B93" s="998"/>
      <c r="C93" s="999"/>
      <c r="D93" s="1000"/>
      <c r="E93" s="918"/>
      <c r="F93" s="918"/>
      <c r="G93" s="918"/>
      <c r="H93" s="2396"/>
      <c r="I93" s="2397"/>
      <c r="J93" s="2398"/>
      <c r="K93" s="2399"/>
      <c r="L93" s="2397"/>
      <c r="M93" s="2398"/>
      <c r="N93" s="971"/>
      <c r="O93" s="934"/>
      <c r="P93" s="935"/>
      <c r="R93" s="913" t="b">
        <f t="shared" si="62"/>
        <v>1</v>
      </c>
      <c r="S93" s="917" t="s">
        <v>1344</v>
      </c>
      <c r="T93" s="917" t="s">
        <v>1344</v>
      </c>
      <c r="U93" s="1014" t="s">
        <v>1343</v>
      </c>
    </row>
    <row r="94" spans="1:21" x14ac:dyDescent="0.25">
      <c r="A94" s="913" t="s">
        <v>1325</v>
      </c>
      <c r="B94" s="975"/>
      <c r="C94" s="952"/>
      <c r="D94" s="953"/>
      <c r="E94" s="914">
        <v>0</v>
      </c>
      <c r="F94" s="914">
        <v>428574.19199999992</v>
      </c>
      <c r="G94" s="914">
        <v>428574.19199999992</v>
      </c>
      <c r="H94" s="936">
        <f t="shared" ref="H94:I98" si="74">E94*$D$98</f>
        <v>0</v>
      </c>
      <c r="I94" s="937">
        <f t="shared" si="74"/>
        <v>0</v>
      </c>
      <c r="J94" s="938">
        <f>+H94+I94</f>
        <v>0</v>
      </c>
      <c r="K94" s="936">
        <f t="shared" ref="K94:L98" si="75">+E94*$C$98</f>
        <v>0</v>
      </c>
      <c r="L94" s="937">
        <f t="shared" si="75"/>
        <v>428574.19199999992</v>
      </c>
      <c r="M94" s="938">
        <f>+K94+L94</f>
        <v>428574.19199999992</v>
      </c>
      <c r="N94" s="975">
        <f t="shared" ref="N94:N98" si="76">+E94-(H94+K94)</f>
        <v>0</v>
      </c>
      <c r="O94" s="952">
        <f t="shared" ref="O94:O98" si="77">+F94-(I94+L94)</f>
        <v>0</v>
      </c>
      <c r="P94" s="953">
        <f t="shared" ref="P94:P98" si="78">+G94-(J94+M94)</f>
        <v>0</v>
      </c>
      <c r="R94" s="913" t="b">
        <f t="shared" si="62"/>
        <v>1</v>
      </c>
      <c r="S94" s="913" t="s">
        <v>1325</v>
      </c>
      <c r="T94" s="913" t="s">
        <v>1325</v>
      </c>
      <c r="U94" s="913" t="s">
        <v>1325</v>
      </c>
    </row>
    <row r="95" spans="1:21" x14ac:dyDescent="0.25">
      <c r="A95" s="913" t="s">
        <v>1326</v>
      </c>
      <c r="B95" s="975"/>
      <c r="C95" s="952"/>
      <c r="D95" s="953"/>
      <c r="E95" s="914">
        <v>0</v>
      </c>
      <c r="F95" s="914">
        <v>67663.103999999992</v>
      </c>
      <c r="G95" s="914">
        <v>67663.103999999992</v>
      </c>
      <c r="H95" s="936">
        <f t="shared" si="74"/>
        <v>0</v>
      </c>
      <c r="I95" s="937">
        <f t="shared" si="74"/>
        <v>0</v>
      </c>
      <c r="J95" s="938">
        <f>+H95+I95</f>
        <v>0</v>
      </c>
      <c r="K95" s="936">
        <f t="shared" si="75"/>
        <v>0</v>
      </c>
      <c r="L95" s="937">
        <f t="shared" si="75"/>
        <v>67663.103999999992</v>
      </c>
      <c r="M95" s="938">
        <f>+K95+L95</f>
        <v>67663.103999999992</v>
      </c>
      <c r="N95" s="975">
        <f t="shared" si="76"/>
        <v>0</v>
      </c>
      <c r="O95" s="952">
        <f t="shared" si="77"/>
        <v>0</v>
      </c>
      <c r="P95" s="953">
        <f t="shared" si="78"/>
        <v>0</v>
      </c>
      <c r="R95" s="913" t="b">
        <f t="shared" si="62"/>
        <v>1</v>
      </c>
      <c r="S95" s="913" t="s">
        <v>1326</v>
      </c>
      <c r="T95" s="913" t="s">
        <v>1326</v>
      </c>
      <c r="U95" s="913" t="s">
        <v>1326</v>
      </c>
    </row>
    <row r="96" spans="1:21" x14ac:dyDescent="0.25">
      <c r="A96" s="913" t="s">
        <v>1327</v>
      </c>
      <c r="B96" s="975"/>
      <c r="C96" s="952"/>
      <c r="D96" s="953"/>
      <c r="E96" s="914">
        <v>165522.33600000001</v>
      </c>
      <c r="F96" s="914">
        <v>0</v>
      </c>
      <c r="G96" s="914">
        <v>165522.33600000001</v>
      </c>
      <c r="H96" s="936">
        <f t="shared" si="74"/>
        <v>0</v>
      </c>
      <c r="I96" s="937">
        <f t="shared" si="74"/>
        <v>0</v>
      </c>
      <c r="J96" s="938">
        <f>+H96+I96</f>
        <v>0</v>
      </c>
      <c r="K96" s="936">
        <f t="shared" si="75"/>
        <v>165522.33600000001</v>
      </c>
      <c r="L96" s="937">
        <f t="shared" si="75"/>
        <v>0</v>
      </c>
      <c r="M96" s="938">
        <f>+K96+L96</f>
        <v>165522.33600000001</v>
      </c>
      <c r="N96" s="975">
        <f t="shared" si="76"/>
        <v>0</v>
      </c>
      <c r="O96" s="952">
        <f t="shared" si="77"/>
        <v>0</v>
      </c>
      <c r="P96" s="953">
        <f t="shared" si="78"/>
        <v>0</v>
      </c>
      <c r="R96" s="913" t="b">
        <f t="shared" si="62"/>
        <v>1</v>
      </c>
      <c r="S96" s="913" t="s">
        <v>1327</v>
      </c>
      <c r="T96" s="913" t="s">
        <v>1327</v>
      </c>
      <c r="U96" s="913" t="s">
        <v>1327</v>
      </c>
    </row>
    <row r="97" spans="1:21" x14ac:dyDescent="0.25">
      <c r="A97" s="913" t="s">
        <v>1328</v>
      </c>
      <c r="B97" s="975"/>
      <c r="C97" s="952"/>
      <c r="D97" s="953"/>
      <c r="E97" s="914">
        <v>98645.808000000005</v>
      </c>
      <c r="F97" s="914">
        <v>0</v>
      </c>
      <c r="G97" s="914">
        <v>98645.808000000005</v>
      </c>
      <c r="H97" s="936">
        <f t="shared" si="74"/>
        <v>0</v>
      </c>
      <c r="I97" s="937">
        <f t="shared" si="74"/>
        <v>0</v>
      </c>
      <c r="J97" s="938">
        <f>+H97+I97</f>
        <v>0</v>
      </c>
      <c r="K97" s="936">
        <f t="shared" si="75"/>
        <v>98645.808000000005</v>
      </c>
      <c r="L97" s="937">
        <f t="shared" si="75"/>
        <v>0</v>
      </c>
      <c r="M97" s="938">
        <f>+K97+L97</f>
        <v>98645.808000000005</v>
      </c>
      <c r="N97" s="975">
        <f t="shared" si="76"/>
        <v>0</v>
      </c>
      <c r="O97" s="952">
        <f t="shared" si="77"/>
        <v>0</v>
      </c>
      <c r="P97" s="953">
        <f t="shared" si="78"/>
        <v>0</v>
      </c>
      <c r="R97" s="913" t="b">
        <f t="shared" si="62"/>
        <v>1</v>
      </c>
      <c r="S97" s="913" t="s">
        <v>1328</v>
      </c>
      <c r="T97" s="913" t="s">
        <v>1328</v>
      </c>
      <c r="U97" s="913" t="s">
        <v>1328</v>
      </c>
    </row>
    <row r="98" spans="1:21" x14ac:dyDescent="0.25">
      <c r="A98" s="915" t="s">
        <v>1343</v>
      </c>
      <c r="B98" s="1004">
        <v>1</v>
      </c>
      <c r="C98" s="1002">
        <v>1</v>
      </c>
      <c r="D98" s="1003">
        <v>0</v>
      </c>
      <c r="E98" s="916">
        <v>264168.14400000003</v>
      </c>
      <c r="F98" s="916">
        <v>496237.29599999991</v>
      </c>
      <c r="G98" s="916">
        <v>760405.44</v>
      </c>
      <c r="H98" s="962">
        <f t="shared" si="74"/>
        <v>0</v>
      </c>
      <c r="I98" s="963">
        <f t="shared" si="74"/>
        <v>0</v>
      </c>
      <c r="J98" s="964">
        <f>+H98+I98</f>
        <v>0</v>
      </c>
      <c r="K98" s="962">
        <f t="shared" si="75"/>
        <v>264168.14400000003</v>
      </c>
      <c r="L98" s="963">
        <f t="shared" si="75"/>
        <v>496237.29599999991</v>
      </c>
      <c r="M98" s="964">
        <f>+K98+L98</f>
        <v>760405.44</v>
      </c>
      <c r="N98" s="948">
        <f t="shared" si="76"/>
        <v>0</v>
      </c>
      <c r="O98" s="949">
        <f t="shared" si="77"/>
        <v>0</v>
      </c>
      <c r="P98" s="950">
        <f t="shared" si="78"/>
        <v>0</v>
      </c>
      <c r="Q98" s="1489">
        <f>+J98-'17NM_Flex Cost'!R21</f>
        <v>-1335880.6639</v>
      </c>
      <c r="R98" s="913" t="b">
        <f t="shared" si="62"/>
        <v>1</v>
      </c>
      <c r="S98" s="915" t="s">
        <v>1344</v>
      </c>
      <c r="T98" s="915" t="s">
        <v>1344</v>
      </c>
      <c r="U98" s="1357" t="s">
        <v>1343</v>
      </c>
    </row>
    <row r="99" spans="1:21" x14ac:dyDescent="0.25">
      <c r="A99" s="917" t="s">
        <v>1344</v>
      </c>
      <c r="B99" s="998"/>
      <c r="C99" s="999"/>
      <c r="D99" s="1000"/>
      <c r="E99" s="918"/>
      <c r="F99" s="918"/>
      <c r="G99" s="918"/>
      <c r="H99" s="2396"/>
      <c r="I99" s="2397"/>
      <c r="J99" s="2398"/>
      <c r="K99" s="2399"/>
      <c r="L99" s="2397"/>
      <c r="M99" s="2398"/>
      <c r="N99" s="971"/>
      <c r="O99" s="934"/>
      <c r="P99" s="935"/>
      <c r="R99" s="913" t="b">
        <f t="shared" si="62"/>
        <v>1</v>
      </c>
      <c r="S99" s="917" t="s">
        <v>1345</v>
      </c>
      <c r="T99" s="917" t="s">
        <v>1345</v>
      </c>
      <c r="U99" s="917" t="s">
        <v>1344</v>
      </c>
    </row>
    <row r="100" spans="1:21" x14ac:dyDescent="0.25">
      <c r="A100" s="913" t="s">
        <v>1325</v>
      </c>
      <c r="B100" s="975"/>
      <c r="C100" s="952"/>
      <c r="D100" s="953"/>
      <c r="E100" s="914">
        <v>0</v>
      </c>
      <c r="F100" s="914">
        <v>415338.13199999998</v>
      </c>
      <c r="G100" s="914">
        <v>415338.13199999998</v>
      </c>
      <c r="H100" s="942">
        <f t="shared" ref="H100:I104" si="79">E100*$D$104</f>
        <v>0</v>
      </c>
      <c r="I100" s="943">
        <f t="shared" si="79"/>
        <v>386264.46275999997</v>
      </c>
      <c r="J100" s="944">
        <f>+H100+I100</f>
        <v>386264.46275999997</v>
      </c>
      <c r="K100" s="942">
        <f t="shared" ref="K100:L104" si="80">+E100*$C$104</f>
        <v>0</v>
      </c>
      <c r="L100" s="943">
        <f t="shared" si="80"/>
        <v>29073.669240000003</v>
      </c>
      <c r="M100" s="944">
        <f>+K100+L100</f>
        <v>29073.669240000003</v>
      </c>
      <c r="N100" s="942">
        <f t="shared" ref="N100:P104" si="81">+E100-(H100+K100)</f>
        <v>0</v>
      </c>
      <c r="O100" s="943">
        <f t="shared" si="81"/>
        <v>0</v>
      </c>
      <c r="P100" s="994">
        <f t="shared" si="81"/>
        <v>0</v>
      </c>
      <c r="R100" s="913" t="b">
        <f t="shared" si="62"/>
        <v>1</v>
      </c>
      <c r="S100" s="913" t="s">
        <v>1325</v>
      </c>
      <c r="T100" s="913" t="s">
        <v>1325</v>
      </c>
      <c r="U100" s="913" t="s">
        <v>1325</v>
      </c>
    </row>
    <row r="101" spans="1:21" x14ac:dyDescent="0.25">
      <c r="A101" s="913" t="s">
        <v>1326</v>
      </c>
      <c r="B101" s="975"/>
      <c r="C101" s="952"/>
      <c r="D101" s="953"/>
      <c r="E101" s="914">
        <v>0</v>
      </c>
      <c r="F101" s="914">
        <v>119312.124</v>
      </c>
      <c r="G101" s="914">
        <v>119312.124</v>
      </c>
      <c r="H101" s="942">
        <f t="shared" si="79"/>
        <v>0</v>
      </c>
      <c r="I101" s="943">
        <f t="shared" si="79"/>
        <v>110960.27531999999</v>
      </c>
      <c r="J101" s="944">
        <f>+H101+I101</f>
        <v>110960.27531999999</v>
      </c>
      <c r="K101" s="942">
        <f t="shared" si="80"/>
        <v>0</v>
      </c>
      <c r="L101" s="943">
        <f t="shared" si="80"/>
        <v>8351.848680000001</v>
      </c>
      <c r="M101" s="944">
        <f>+K101+L101</f>
        <v>8351.848680000001</v>
      </c>
      <c r="N101" s="942">
        <f t="shared" si="81"/>
        <v>0</v>
      </c>
      <c r="O101" s="943">
        <f t="shared" si="81"/>
        <v>0</v>
      </c>
      <c r="P101" s="944">
        <f t="shared" si="81"/>
        <v>0</v>
      </c>
      <c r="R101" s="913" t="b">
        <f t="shared" si="62"/>
        <v>1</v>
      </c>
      <c r="S101" s="913" t="s">
        <v>1326</v>
      </c>
      <c r="T101" s="913" t="s">
        <v>1326</v>
      </c>
      <c r="U101" s="913" t="s">
        <v>1326</v>
      </c>
    </row>
    <row r="102" spans="1:21" x14ac:dyDescent="0.25">
      <c r="A102" s="913" t="s">
        <v>1327</v>
      </c>
      <c r="B102" s="975"/>
      <c r="C102" s="952"/>
      <c r="D102" s="953"/>
      <c r="E102" s="914">
        <v>85066.343999999983</v>
      </c>
      <c r="F102" s="914">
        <v>0</v>
      </c>
      <c r="G102" s="914">
        <v>85066.343999999983</v>
      </c>
      <c r="H102" s="942">
        <f t="shared" si="79"/>
        <v>79111.699919999985</v>
      </c>
      <c r="I102" s="943">
        <f t="shared" si="79"/>
        <v>0</v>
      </c>
      <c r="J102" s="944">
        <f>+H102+I102</f>
        <v>79111.699919999985</v>
      </c>
      <c r="K102" s="942">
        <f t="shared" si="80"/>
        <v>5954.6440799999991</v>
      </c>
      <c r="L102" s="943">
        <f t="shared" si="80"/>
        <v>0</v>
      </c>
      <c r="M102" s="944">
        <f>+K102+L102</f>
        <v>5954.6440799999991</v>
      </c>
      <c r="N102" s="942">
        <f t="shared" si="81"/>
        <v>0</v>
      </c>
      <c r="O102" s="943">
        <f t="shared" si="81"/>
        <v>0</v>
      </c>
      <c r="P102" s="944">
        <f t="shared" si="81"/>
        <v>0</v>
      </c>
      <c r="R102" s="913" t="b">
        <f t="shared" si="62"/>
        <v>1</v>
      </c>
      <c r="S102" s="913" t="s">
        <v>1327</v>
      </c>
      <c r="T102" s="913" t="s">
        <v>1327</v>
      </c>
      <c r="U102" s="913" t="s">
        <v>1327</v>
      </c>
    </row>
    <row r="103" spans="1:21" x14ac:dyDescent="0.25">
      <c r="A103" s="913" t="s">
        <v>1328</v>
      </c>
      <c r="B103" s="975"/>
      <c r="C103" s="952"/>
      <c r="D103" s="953"/>
      <c r="E103" s="914">
        <v>86313.864000000001</v>
      </c>
      <c r="F103" s="914">
        <v>0</v>
      </c>
      <c r="G103" s="914">
        <v>86313.864000000001</v>
      </c>
      <c r="H103" s="942">
        <f t="shared" si="79"/>
        <v>80271.893519999998</v>
      </c>
      <c r="I103" s="943">
        <f t="shared" si="79"/>
        <v>0</v>
      </c>
      <c r="J103" s="944">
        <f>+H103+I103</f>
        <v>80271.893519999998</v>
      </c>
      <c r="K103" s="942">
        <f t="shared" si="80"/>
        <v>6041.9704800000009</v>
      </c>
      <c r="L103" s="943">
        <f t="shared" si="80"/>
        <v>0</v>
      </c>
      <c r="M103" s="944">
        <f>+K103+L103</f>
        <v>6041.9704800000009</v>
      </c>
      <c r="N103" s="942">
        <f t="shared" si="81"/>
        <v>0</v>
      </c>
      <c r="O103" s="943">
        <f t="shared" si="81"/>
        <v>0</v>
      </c>
      <c r="P103" s="944">
        <f t="shared" si="81"/>
        <v>0</v>
      </c>
      <c r="R103" s="913" t="b">
        <f t="shared" si="62"/>
        <v>1</v>
      </c>
      <c r="S103" s="913" t="s">
        <v>1328</v>
      </c>
      <c r="T103" s="913" t="s">
        <v>1328</v>
      </c>
      <c r="U103" s="913" t="s">
        <v>1328</v>
      </c>
    </row>
    <row r="104" spans="1:21" x14ac:dyDescent="0.25">
      <c r="A104" s="915" t="s">
        <v>1344</v>
      </c>
      <c r="B104" s="1004">
        <v>1</v>
      </c>
      <c r="C104" s="1005">
        <v>7.0000000000000007E-2</v>
      </c>
      <c r="D104" s="1006">
        <f>+B104-C104</f>
        <v>0.92999999999999994</v>
      </c>
      <c r="E104" s="916">
        <v>171380.20799999998</v>
      </c>
      <c r="F104" s="916">
        <v>534650.25599999994</v>
      </c>
      <c r="G104" s="916">
        <v>706030.46399999992</v>
      </c>
      <c r="H104" s="948">
        <f t="shared" si="79"/>
        <v>159383.59343999997</v>
      </c>
      <c r="I104" s="949">
        <f t="shared" si="79"/>
        <v>497224.73807999992</v>
      </c>
      <c r="J104" s="947">
        <f>+H104+I104</f>
        <v>656608.33151999989</v>
      </c>
      <c r="K104" s="948">
        <f t="shared" si="80"/>
        <v>11996.61456</v>
      </c>
      <c r="L104" s="949">
        <f t="shared" si="80"/>
        <v>37425.517919999998</v>
      </c>
      <c r="M104" s="950">
        <f>+K104+L104</f>
        <v>49422.13248</v>
      </c>
      <c r="N104" s="948">
        <f t="shared" si="81"/>
        <v>0</v>
      </c>
      <c r="O104" s="949">
        <f t="shared" si="81"/>
        <v>0</v>
      </c>
      <c r="P104" s="950">
        <f t="shared" si="81"/>
        <v>0</v>
      </c>
      <c r="Q104" s="1489">
        <f>+J104-'17NM_Flex Cost'!R22</f>
        <v>-947637.64888000011</v>
      </c>
      <c r="R104" s="913" t="b">
        <f t="shared" si="62"/>
        <v>1</v>
      </c>
      <c r="S104" s="915" t="s">
        <v>1345</v>
      </c>
      <c r="T104" s="915" t="s">
        <v>1345</v>
      </c>
      <c r="U104" s="915" t="s">
        <v>1344</v>
      </c>
    </row>
    <row r="105" spans="1:21" x14ac:dyDescent="0.25">
      <c r="A105" s="917" t="s">
        <v>1345</v>
      </c>
      <c r="B105" s="998"/>
      <c r="C105" s="999"/>
      <c r="D105" s="1000"/>
      <c r="E105" s="918"/>
      <c r="F105" s="918"/>
      <c r="G105" s="918"/>
      <c r="H105" s="933"/>
      <c r="I105" s="934"/>
      <c r="J105" s="935"/>
      <c r="K105" s="971"/>
      <c r="L105" s="934"/>
      <c r="M105" s="935"/>
      <c r="N105" s="971"/>
      <c r="O105" s="934"/>
      <c r="P105" s="935"/>
      <c r="R105" s="913" t="b">
        <f t="shared" si="62"/>
        <v>1</v>
      </c>
      <c r="S105" s="1364" t="s">
        <v>1494</v>
      </c>
      <c r="T105" s="1364" t="s">
        <v>1494</v>
      </c>
      <c r="U105" s="917" t="s">
        <v>1345</v>
      </c>
    </row>
    <row r="106" spans="1:21" x14ac:dyDescent="0.25">
      <c r="A106" s="913" t="s">
        <v>1325</v>
      </c>
      <c r="B106" s="975"/>
      <c r="C106" s="952"/>
      <c r="D106" s="953"/>
      <c r="E106" s="914">
        <v>0</v>
      </c>
      <c r="F106" s="914">
        <v>199556.04000000004</v>
      </c>
      <c r="G106" s="914">
        <v>199556.04000000004</v>
      </c>
      <c r="H106" s="942">
        <f t="shared" ref="H106:I110" si="82">E106*$D$110</f>
        <v>0</v>
      </c>
      <c r="I106" s="943">
        <f t="shared" si="82"/>
        <v>173613.75480000002</v>
      </c>
      <c r="J106" s="944">
        <f>+H106+I106</f>
        <v>173613.75480000002</v>
      </c>
      <c r="K106" s="942">
        <f t="shared" ref="K106:L110" si="83">+E106*$C$110</f>
        <v>0</v>
      </c>
      <c r="L106" s="943">
        <f t="shared" si="83"/>
        <v>25942.285200000006</v>
      </c>
      <c r="M106" s="944">
        <f>+K106+L106</f>
        <v>25942.285200000006</v>
      </c>
      <c r="N106" s="942">
        <f t="shared" ref="N106:P110" si="84">+E106-(H106+K106)</f>
        <v>0</v>
      </c>
      <c r="O106" s="943">
        <f t="shared" si="84"/>
        <v>0</v>
      </c>
      <c r="P106" s="994">
        <f t="shared" si="84"/>
        <v>0</v>
      </c>
      <c r="R106" s="913" t="b">
        <f t="shared" si="62"/>
        <v>1</v>
      </c>
      <c r="S106" s="1356" t="s">
        <v>1325</v>
      </c>
      <c r="T106" s="1356" t="s">
        <v>1325</v>
      </c>
      <c r="U106" s="913" t="s">
        <v>1325</v>
      </c>
    </row>
    <row r="107" spans="1:21" x14ac:dyDescent="0.25">
      <c r="A107" s="913" t="s">
        <v>1326</v>
      </c>
      <c r="B107" s="975"/>
      <c r="C107" s="952"/>
      <c r="D107" s="953"/>
      <c r="E107" s="914">
        <v>0</v>
      </c>
      <c r="F107" s="914">
        <v>72402.288</v>
      </c>
      <c r="G107" s="914">
        <v>72402.288</v>
      </c>
      <c r="H107" s="942">
        <f t="shared" si="82"/>
        <v>0</v>
      </c>
      <c r="I107" s="943">
        <f t="shared" si="82"/>
        <v>62989.990559999998</v>
      </c>
      <c r="J107" s="944">
        <f>+H107+I107</f>
        <v>62989.990559999998</v>
      </c>
      <c r="K107" s="942">
        <f t="shared" si="83"/>
        <v>0</v>
      </c>
      <c r="L107" s="943">
        <f t="shared" si="83"/>
        <v>9412.2974400000003</v>
      </c>
      <c r="M107" s="944">
        <f>+K107+L107</f>
        <v>9412.2974400000003</v>
      </c>
      <c r="N107" s="942">
        <f t="shared" si="84"/>
        <v>0</v>
      </c>
      <c r="O107" s="943">
        <f t="shared" si="84"/>
        <v>0</v>
      </c>
      <c r="P107" s="944">
        <f t="shared" si="84"/>
        <v>0</v>
      </c>
      <c r="R107" s="913" t="b">
        <f t="shared" si="62"/>
        <v>1</v>
      </c>
      <c r="S107" s="1356" t="s">
        <v>1326</v>
      </c>
      <c r="T107" s="1356" t="s">
        <v>1326</v>
      </c>
      <c r="U107" s="913" t="s">
        <v>1326</v>
      </c>
    </row>
    <row r="108" spans="1:21" x14ac:dyDescent="0.25">
      <c r="A108" s="913" t="s">
        <v>1327</v>
      </c>
      <c r="B108" s="975"/>
      <c r="C108" s="952"/>
      <c r="D108" s="953"/>
      <c r="E108" s="914">
        <v>40368.612000000008</v>
      </c>
      <c r="F108" s="914">
        <v>0</v>
      </c>
      <c r="G108" s="914">
        <v>40368.612000000008</v>
      </c>
      <c r="H108" s="942">
        <f t="shared" si="82"/>
        <v>35120.692440000006</v>
      </c>
      <c r="I108" s="943">
        <f t="shared" si="82"/>
        <v>0</v>
      </c>
      <c r="J108" s="944">
        <f>+H108+I108</f>
        <v>35120.692440000006</v>
      </c>
      <c r="K108" s="942">
        <f t="shared" si="83"/>
        <v>5247.9195600000012</v>
      </c>
      <c r="L108" s="943">
        <f t="shared" si="83"/>
        <v>0</v>
      </c>
      <c r="M108" s="944">
        <f>+K108+L108</f>
        <v>5247.9195600000012</v>
      </c>
      <c r="N108" s="942">
        <f t="shared" si="84"/>
        <v>0</v>
      </c>
      <c r="O108" s="943">
        <f t="shared" si="84"/>
        <v>0</v>
      </c>
      <c r="P108" s="944">
        <f t="shared" si="84"/>
        <v>0</v>
      </c>
      <c r="R108" s="913" t="b">
        <f t="shared" si="62"/>
        <v>1</v>
      </c>
      <c r="S108" s="1365" t="s">
        <v>1327</v>
      </c>
      <c r="T108" s="1365" t="s">
        <v>1327</v>
      </c>
      <c r="U108" s="913" t="s">
        <v>1327</v>
      </c>
    </row>
    <row r="109" spans="1:21" x14ac:dyDescent="0.25">
      <c r="A109" s="913" t="s">
        <v>1328</v>
      </c>
      <c r="B109" s="975"/>
      <c r="C109" s="952"/>
      <c r="D109" s="953"/>
      <c r="E109" s="914">
        <v>43784.148000000001</v>
      </c>
      <c r="F109" s="914">
        <v>0</v>
      </c>
      <c r="G109" s="914">
        <v>43784.148000000001</v>
      </c>
      <c r="H109" s="942">
        <f t="shared" si="82"/>
        <v>38092.208760000001</v>
      </c>
      <c r="I109" s="943">
        <f t="shared" si="82"/>
        <v>0</v>
      </c>
      <c r="J109" s="944">
        <f>+H109+I109</f>
        <v>38092.208760000001</v>
      </c>
      <c r="K109" s="942">
        <f t="shared" si="83"/>
        <v>5691.9392400000006</v>
      </c>
      <c r="L109" s="943">
        <f t="shared" si="83"/>
        <v>0</v>
      </c>
      <c r="M109" s="944">
        <f>+K109+L109</f>
        <v>5691.9392400000006</v>
      </c>
      <c r="N109" s="942">
        <f t="shared" si="84"/>
        <v>0</v>
      </c>
      <c r="O109" s="943">
        <f t="shared" si="84"/>
        <v>0</v>
      </c>
      <c r="P109" s="944">
        <f t="shared" si="84"/>
        <v>0</v>
      </c>
      <c r="R109" s="913" t="b">
        <f t="shared" si="62"/>
        <v>1</v>
      </c>
      <c r="S109" s="1365" t="s">
        <v>1328</v>
      </c>
      <c r="T109" s="1365" t="s">
        <v>1328</v>
      </c>
      <c r="U109" s="2914" t="s">
        <v>1328</v>
      </c>
    </row>
    <row r="110" spans="1:21" x14ac:dyDescent="0.25">
      <c r="A110" s="915" t="s">
        <v>1345</v>
      </c>
      <c r="B110" s="1004">
        <v>1</v>
      </c>
      <c r="C110" s="1005">
        <v>0.13</v>
      </c>
      <c r="D110" s="1006">
        <f>+B110-C110</f>
        <v>0.87</v>
      </c>
      <c r="E110" s="916">
        <v>84152.760000000009</v>
      </c>
      <c r="F110" s="916">
        <v>271958.32800000004</v>
      </c>
      <c r="G110" s="916">
        <v>356111.08800000005</v>
      </c>
      <c r="H110" s="948">
        <f t="shared" si="82"/>
        <v>73212.901200000008</v>
      </c>
      <c r="I110" s="949">
        <f t="shared" si="82"/>
        <v>236603.74536000003</v>
      </c>
      <c r="J110" s="947">
        <f>+H110+I110</f>
        <v>309816.64656000002</v>
      </c>
      <c r="K110" s="948">
        <f t="shared" si="83"/>
        <v>10939.858800000002</v>
      </c>
      <c r="L110" s="949">
        <f t="shared" si="83"/>
        <v>35354.582640000008</v>
      </c>
      <c r="M110" s="950">
        <f>+K110+L110</f>
        <v>46294.44144000001</v>
      </c>
      <c r="N110" s="948">
        <f t="shared" si="84"/>
        <v>0</v>
      </c>
      <c r="O110" s="949">
        <f t="shared" si="84"/>
        <v>0</v>
      </c>
      <c r="P110" s="950">
        <f t="shared" si="84"/>
        <v>0</v>
      </c>
      <c r="Q110" s="1489">
        <f>+J110-'17NM_Flex Cost'!R23</f>
        <v>-327600.39743999997</v>
      </c>
      <c r="R110" s="913" t="b">
        <f t="shared" si="62"/>
        <v>1</v>
      </c>
      <c r="S110" s="1366" t="s">
        <v>1494</v>
      </c>
      <c r="T110" s="1366" t="s">
        <v>1494</v>
      </c>
      <c r="U110" s="915" t="s">
        <v>1345</v>
      </c>
    </row>
    <row r="111" spans="1:21" x14ac:dyDescent="0.25">
      <c r="A111" s="1118" t="s">
        <v>1494</v>
      </c>
      <c r="B111" s="1481"/>
      <c r="C111" s="1482"/>
      <c r="D111" s="1483"/>
      <c r="E111" s="1484"/>
      <c r="F111" s="1484"/>
      <c r="G111" s="1484"/>
      <c r="H111" s="1485"/>
      <c r="I111" s="1486"/>
      <c r="J111" s="1487"/>
      <c r="K111" s="1488"/>
      <c r="L111" s="1486"/>
      <c r="M111" s="1487"/>
      <c r="N111" s="1488"/>
      <c r="O111" s="1486"/>
      <c r="P111" s="1487"/>
      <c r="R111" s="913" t="b">
        <f t="shared" si="62"/>
        <v>1</v>
      </c>
      <c r="S111" s="1366"/>
      <c r="T111" s="1366"/>
      <c r="U111" s="1118" t="s">
        <v>1494</v>
      </c>
    </row>
    <row r="112" spans="1:21" x14ac:dyDescent="0.25">
      <c r="A112" s="913" t="s">
        <v>1325</v>
      </c>
      <c r="B112" s="975"/>
      <c r="C112" s="952"/>
      <c r="D112" s="953"/>
      <c r="E112" s="914">
        <v>0</v>
      </c>
      <c r="F112" s="914">
        <v>174911.424</v>
      </c>
      <c r="G112" s="914">
        <v>174911.424</v>
      </c>
      <c r="H112" s="942">
        <f t="shared" ref="H112:I116" si="85">E112*$D$116</f>
        <v>0</v>
      </c>
      <c r="I112" s="943">
        <f t="shared" si="85"/>
        <v>174911.424</v>
      </c>
      <c r="J112" s="944">
        <f>+H112+I112</f>
        <v>174911.424</v>
      </c>
      <c r="K112" s="942">
        <f t="shared" ref="K112:L116" si="86">+E112*$C$116</f>
        <v>0</v>
      </c>
      <c r="L112" s="943">
        <f t="shared" si="86"/>
        <v>0</v>
      </c>
      <c r="M112" s="944">
        <f>+K112+L112</f>
        <v>0</v>
      </c>
      <c r="N112" s="942">
        <f t="shared" ref="N112:N116" si="87">+E112-(H112+K112)</f>
        <v>0</v>
      </c>
      <c r="O112" s="943">
        <f t="shared" ref="O112:O116" si="88">+F112-(I112+L112)</f>
        <v>0</v>
      </c>
      <c r="P112" s="994">
        <f t="shared" ref="P112:P116" si="89">+G112-(J112+M112)</f>
        <v>0</v>
      </c>
      <c r="Q112" s="1366" t="s">
        <v>1461</v>
      </c>
      <c r="R112" s="913" t="b">
        <f t="shared" si="62"/>
        <v>1</v>
      </c>
      <c r="S112" s="1366"/>
      <c r="T112" s="1366"/>
      <c r="U112" s="913" t="s">
        <v>1325</v>
      </c>
    </row>
    <row r="113" spans="1:21" x14ac:dyDescent="0.25">
      <c r="A113" s="913" t="s">
        <v>1326</v>
      </c>
      <c r="B113" s="975"/>
      <c r="C113" s="952"/>
      <c r="D113" s="953"/>
      <c r="E113" s="914">
        <v>0</v>
      </c>
      <c r="F113" s="914">
        <v>201903.25200000001</v>
      </c>
      <c r="G113" s="914">
        <v>201903.25200000001</v>
      </c>
      <c r="H113" s="942">
        <f t="shared" si="85"/>
        <v>0</v>
      </c>
      <c r="I113" s="943">
        <f t="shared" si="85"/>
        <v>201903.25200000001</v>
      </c>
      <c r="J113" s="944">
        <f>+H113+I113</f>
        <v>201903.25200000001</v>
      </c>
      <c r="K113" s="942">
        <f t="shared" si="86"/>
        <v>0</v>
      </c>
      <c r="L113" s="943">
        <f t="shared" si="86"/>
        <v>0</v>
      </c>
      <c r="M113" s="944">
        <f>+K113+L113</f>
        <v>0</v>
      </c>
      <c r="N113" s="942">
        <f t="shared" si="87"/>
        <v>0</v>
      </c>
      <c r="O113" s="943">
        <f t="shared" si="88"/>
        <v>0</v>
      </c>
      <c r="P113" s="944">
        <f t="shared" si="89"/>
        <v>0</v>
      </c>
      <c r="R113" s="913" t="b">
        <f t="shared" si="62"/>
        <v>1</v>
      </c>
      <c r="S113" s="1366"/>
      <c r="T113" s="1366"/>
      <c r="U113" s="913" t="s">
        <v>1326</v>
      </c>
    </row>
    <row r="114" spans="1:21" x14ac:dyDescent="0.25">
      <c r="A114" s="913" t="s">
        <v>1327</v>
      </c>
      <c r="B114" s="975"/>
      <c r="C114" s="952"/>
      <c r="D114" s="953"/>
      <c r="E114" s="914">
        <v>0.34799999999999998</v>
      </c>
      <c r="F114" s="914">
        <v>0</v>
      </c>
      <c r="G114" s="914">
        <v>0.34799999999999998</v>
      </c>
      <c r="H114" s="942">
        <f t="shared" si="85"/>
        <v>0.34799999999999998</v>
      </c>
      <c r="I114" s="943">
        <f t="shared" si="85"/>
        <v>0</v>
      </c>
      <c r="J114" s="944">
        <f>+H114+I114</f>
        <v>0.34799999999999998</v>
      </c>
      <c r="K114" s="942">
        <f t="shared" si="86"/>
        <v>0</v>
      </c>
      <c r="L114" s="943">
        <f t="shared" si="86"/>
        <v>0</v>
      </c>
      <c r="M114" s="944">
        <f>+K114+L114</f>
        <v>0</v>
      </c>
      <c r="N114" s="942">
        <f t="shared" si="87"/>
        <v>0</v>
      </c>
      <c r="O114" s="943">
        <f t="shared" si="88"/>
        <v>0</v>
      </c>
      <c r="P114" s="944">
        <f t="shared" si="89"/>
        <v>0</v>
      </c>
      <c r="R114" s="913" t="b">
        <f t="shared" si="62"/>
        <v>1</v>
      </c>
      <c r="S114" s="1366"/>
      <c r="T114" s="1366"/>
      <c r="U114" s="913" t="s">
        <v>1327</v>
      </c>
    </row>
    <row r="115" spans="1:21" x14ac:dyDescent="0.25">
      <c r="A115" s="913" t="s">
        <v>1328</v>
      </c>
      <c r="B115" s="975"/>
      <c r="C115" s="952"/>
      <c r="D115" s="953"/>
      <c r="E115" s="914">
        <v>42428.784</v>
      </c>
      <c r="F115" s="914">
        <v>0</v>
      </c>
      <c r="G115" s="914">
        <v>42428.784</v>
      </c>
      <c r="H115" s="942">
        <f t="shared" si="85"/>
        <v>42428.784</v>
      </c>
      <c r="I115" s="943">
        <f t="shared" si="85"/>
        <v>0</v>
      </c>
      <c r="J115" s="944">
        <f>+H115+I115</f>
        <v>42428.784</v>
      </c>
      <c r="K115" s="942">
        <f t="shared" si="86"/>
        <v>0</v>
      </c>
      <c r="L115" s="943">
        <f t="shared" si="86"/>
        <v>0</v>
      </c>
      <c r="M115" s="944">
        <f>+K115+L115</f>
        <v>0</v>
      </c>
      <c r="N115" s="942">
        <f t="shared" si="87"/>
        <v>0</v>
      </c>
      <c r="O115" s="943">
        <f t="shared" si="88"/>
        <v>0</v>
      </c>
      <c r="P115" s="944">
        <f t="shared" si="89"/>
        <v>0</v>
      </c>
      <c r="R115" s="913" t="b">
        <f t="shared" si="62"/>
        <v>1</v>
      </c>
      <c r="S115" s="1366"/>
      <c r="T115" s="1366"/>
      <c r="U115" s="913" t="s">
        <v>1328</v>
      </c>
    </row>
    <row r="116" spans="1:21" x14ac:dyDescent="0.25">
      <c r="A116" s="1366" t="s">
        <v>1494</v>
      </c>
      <c r="B116" s="1007">
        <v>1</v>
      </c>
      <c r="C116" s="1471">
        <v>0</v>
      </c>
      <c r="D116" s="1003">
        <f>B116-C116</f>
        <v>1</v>
      </c>
      <c r="E116" s="1037">
        <v>42429.131999999998</v>
      </c>
      <c r="F116" s="1037">
        <v>376814.67599999998</v>
      </c>
      <c r="G116" s="1037">
        <v>419243.80799999996</v>
      </c>
      <c r="H116" s="948">
        <f t="shared" si="85"/>
        <v>42429.131999999998</v>
      </c>
      <c r="I116" s="949">
        <f t="shared" si="85"/>
        <v>376814.67599999998</v>
      </c>
      <c r="J116" s="947">
        <f>+H116+I116</f>
        <v>419243.80799999996</v>
      </c>
      <c r="K116" s="948">
        <f t="shared" si="86"/>
        <v>0</v>
      </c>
      <c r="L116" s="949">
        <f t="shared" si="86"/>
        <v>0</v>
      </c>
      <c r="M116" s="950">
        <f>+K116+L116</f>
        <v>0</v>
      </c>
      <c r="N116" s="948">
        <f t="shared" si="87"/>
        <v>0</v>
      </c>
      <c r="O116" s="949">
        <f t="shared" si="88"/>
        <v>0</v>
      </c>
      <c r="P116" s="950">
        <f t="shared" si="89"/>
        <v>0</v>
      </c>
      <c r="Q116" s="1489">
        <f>+J116-'17NM_Flex Cost'!R24</f>
        <v>-854279.94239999983</v>
      </c>
      <c r="R116" s="913" t="b">
        <f t="shared" si="62"/>
        <v>1</v>
      </c>
      <c r="S116" s="1366"/>
      <c r="T116" s="1366"/>
      <c r="U116" s="1033" t="s">
        <v>1494</v>
      </c>
    </row>
    <row r="117" spans="1:21" x14ac:dyDescent="0.25">
      <c r="A117" s="1576" t="s">
        <v>2618</v>
      </c>
      <c r="B117" s="998"/>
      <c r="C117" s="999"/>
      <c r="D117" s="1000"/>
      <c r="E117" s="918"/>
      <c r="F117" s="918"/>
      <c r="G117" s="918"/>
      <c r="H117" s="933"/>
      <c r="I117" s="934"/>
      <c r="J117" s="935"/>
      <c r="K117" s="971"/>
      <c r="L117" s="934"/>
      <c r="M117" s="935"/>
      <c r="N117" s="971"/>
      <c r="O117" s="934"/>
      <c r="P117" s="935"/>
      <c r="Q117" s="2055" t="s">
        <v>2288</v>
      </c>
      <c r="R117" s="913" t="b">
        <f t="shared" si="62"/>
        <v>0</v>
      </c>
      <c r="S117" s="1366"/>
      <c r="T117" s="1366"/>
      <c r="U117" s="1508" t="s">
        <v>1940</v>
      </c>
    </row>
    <row r="118" spans="1:21" x14ac:dyDescent="0.25">
      <c r="A118" s="913" t="s">
        <v>1325</v>
      </c>
      <c r="B118" s="975"/>
      <c r="C118" s="952"/>
      <c r="D118" s="953"/>
      <c r="E118" s="914">
        <v>0</v>
      </c>
      <c r="F118" s="914">
        <v>772.19999999999993</v>
      </c>
      <c r="G118" s="914">
        <v>772.19999999999993</v>
      </c>
      <c r="H118" s="942">
        <f t="shared" ref="H118:J122" si="90">E118*$D$122</f>
        <v>0</v>
      </c>
      <c r="I118" s="943">
        <f t="shared" si="90"/>
        <v>772.19999999999993</v>
      </c>
      <c r="J118" s="944">
        <f t="shared" si="90"/>
        <v>772.19999999999993</v>
      </c>
      <c r="K118" s="942">
        <f t="shared" ref="K118:M122" si="91">+E118*$C$122</f>
        <v>0</v>
      </c>
      <c r="L118" s="943">
        <f t="shared" si="91"/>
        <v>0</v>
      </c>
      <c r="M118" s="944">
        <f t="shared" si="91"/>
        <v>0</v>
      </c>
      <c r="N118" s="942">
        <f t="shared" ref="N118:N122" si="92">+E118-(H118+K118)</f>
        <v>0</v>
      </c>
      <c r="O118" s="943">
        <f t="shared" ref="O118:O122" si="93">+F118-(I118+L118)</f>
        <v>0</v>
      </c>
      <c r="P118" s="994">
        <f t="shared" ref="P118:P122" si="94">+G118-(J118+M118)</f>
        <v>0</v>
      </c>
      <c r="Q118" s="2055" t="s">
        <v>2288</v>
      </c>
      <c r="R118" s="913" t="b">
        <f t="shared" si="62"/>
        <v>1</v>
      </c>
      <c r="S118" s="1366"/>
      <c r="T118" s="1366"/>
      <c r="U118" s="913" t="s">
        <v>1325</v>
      </c>
    </row>
    <row r="119" spans="1:21" x14ac:dyDescent="0.25">
      <c r="A119" s="913" t="s">
        <v>1326</v>
      </c>
      <c r="B119" s="975"/>
      <c r="C119" s="952"/>
      <c r="D119" s="953"/>
      <c r="E119" s="914">
        <v>0</v>
      </c>
      <c r="F119" s="914">
        <v>52.212000000000003</v>
      </c>
      <c r="G119" s="914">
        <v>52.212000000000003</v>
      </c>
      <c r="H119" s="942">
        <f t="shared" si="90"/>
        <v>0</v>
      </c>
      <c r="I119" s="943">
        <f t="shared" si="90"/>
        <v>52.212000000000003</v>
      </c>
      <c r="J119" s="944">
        <f t="shared" si="90"/>
        <v>52.212000000000003</v>
      </c>
      <c r="K119" s="942">
        <f t="shared" si="91"/>
        <v>0</v>
      </c>
      <c r="L119" s="943">
        <f t="shared" si="91"/>
        <v>0</v>
      </c>
      <c r="M119" s="944">
        <f t="shared" si="91"/>
        <v>0</v>
      </c>
      <c r="N119" s="942">
        <f t="shared" si="92"/>
        <v>0</v>
      </c>
      <c r="O119" s="943">
        <f t="shared" si="93"/>
        <v>0</v>
      </c>
      <c r="P119" s="944">
        <f t="shared" si="94"/>
        <v>0</v>
      </c>
      <c r="Q119" s="2055" t="s">
        <v>2288</v>
      </c>
      <c r="R119" s="913" t="b">
        <f t="shared" si="62"/>
        <v>1</v>
      </c>
      <c r="S119" s="1366"/>
      <c r="T119" s="1366"/>
      <c r="U119" s="913" t="s">
        <v>1326</v>
      </c>
    </row>
    <row r="120" spans="1:21" x14ac:dyDescent="0.25">
      <c r="A120" s="913" t="s">
        <v>1327</v>
      </c>
      <c r="B120" s="975"/>
      <c r="C120" s="952"/>
      <c r="D120" s="953"/>
      <c r="E120" s="914">
        <v>0</v>
      </c>
      <c r="F120" s="914">
        <v>0</v>
      </c>
      <c r="G120" s="914">
        <v>0</v>
      </c>
      <c r="H120" s="942">
        <f t="shared" si="90"/>
        <v>0</v>
      </c>
      <c r="I120" s="943">
        <f t="shared" si="90"/>
        <v>0</v>
      </c>
      <c r="J120" s="944">
        <f t="shared" si="90"/>
        <v>0</v>
      </c>
      <c r="K120" s="942">
        <f t="shared" si="91"/>
        <v>0</v>
      </c>
      <c r="L120" s="943">
        <f t="shared" si="91"/>
        <v>0</v>
      </c>
      <c r="M120" s="944">
        <f t="shared" si="91"/>
        <v>0</v>
      </c>
      <c r="N120" s="942">
        <f t="shared" si="92"/>
        <v>0</v>
      </c>
      <c r="O120" s="943">
        <f t="shared" si="93"/>
        <v>0</v>
      </c>
      <c r="P120" s="944">
        <f t="shared" si="94"/>
        <v>0</v>
      </c>
      <c r="Q120" s="2055" t="s">
        <v>2288</v>
      </c>
      <c r="R120" s="913" t="b">
        <f t="shared" si="62"/>
        <v>1</v>
      </c>
      <c r="S120" s="1366"/>
      <c r="T120" s="1366"/>
      <c r="U120" s="913" t="s">
        <v>1327</v>
      </c>
    </row>
    <row r="121" spans="1:21" x14ac:dyDescent="0.25">
      <c r="A121" s="913" t="s">
        <v>1328</v>
      </c>
      <c r="B121" s="975"/>
      <c r="C121" s="952"/>
      <c r="D121" s="953"/>
      <c r="E121" s="914">
        <v>80.16</v>
      </c>
      <c r="F121" s="914">
        <v>0</v>
      </c>
      <c r="G121" s="914">
        <v>80.16</v>
      </c>
      <c r="H121" s="942">
        <f t="shared" si="90"/>
        <v>80.16</v>
      </c>
      <c r="I121" s="943">
        <f t="shared" si="90"/>
        <v>0</v>
      </c>
      <c r="J121" s="944">
        <f t="shared" si="90"/>
        <v>80.16</v>
      </c>
      <c r="K121" s="942">
        <f t="shared" si="91"/>
        <v>0</v>
      </c>
      <c r="L121" s="943">
        <f t="shared" si="91"/>
        <v>0</v>
      </c>
      <c r="M121" s="944">
        <f t="shared" si="91"/>
        <v>0</v>
      </c>
      <c r="N121" s="942">
        <f t="shared" si="92"/>
        <v>0</v>
      </c>
      <c r="O121" s="943">
        <f t="shared" si="93"/>
        <v>0</v>
      </c>
      <c r="P121" s="944">
        <f t="shared" si="94"/>
        <v>0</v>
      </c>
      <c r="Q121" s="2055" t="s">
        <v>2288</v>
      </c>
      <c r="R121" s="913" t="b">
        <f t="shared" si="62"/>
        <v>1</v>
      </c>
      <c r="S121" s="1366"/>
      <c r="T121" s="1366"/>
      <c r="U121" s="913" t="s">
        <v>1328</v>
      </c>
    </row>
    <row r="122" spans="1:21" x14ac:dyDescent="0.25">
      <c r="A122" s="1577" t="s">
        <v>2619</v>
      </c>
      <c r="B122" s="1007">
        <v>1</v>
      </c>
      <c r="C122" s="1002">
        <v>0</v>
      </c>
      <c r="D122" s="1003">
        <v>1</v>
      </c>
      <c r="E122" s="921">
        <v>80.16</v>
      </c>
      <c r="F122" s="921">
        <v>824.41199999999992</v>
      </c>
      <c r="G122" s="921">
        <v>904.57199999999989</v>
      </c>
      <c r="H122" s="948">
        <f t="shared" si="90"/>
        <v>80.16</v>
      </c>
      <c r="I122" s="949">
        <f t="shared" si="90"/>
        <v>824.41199999999992</v>
      </c>
      <c r="J122" s="947">
        <f t="shared" si="90"/>
        <v>904.57199999999989</v>
      </c>
      <c r="K122" s="948">
        <f t="shared" si="91"/>
        <v>0</v>
      </c>
      <c r="L122" s="949">
        <f t="shared" si="91"/>
        <v>0</v>
      </c>
      <c r="M122" s="950">
        <f t="shared" si="91"/>
        <v>0</v>
      </c>
      <c r="N122" s="948">
        <f t="shared" si="92"/>
        <v>0</v>
      </c>
      <c r="O122" s="949">
        <f t="shared" si="93"/>
        <v>0</v>
      </c>
      <c r="P122" s="950">
        <f t="shared" si="94"/>
        <v>0</v>
      </c>
      <c r="Q122" s="1489">
        <f>+J122-'17NM_Flex Cost'!R25</f>
        <v>803.24199999999985</v>
      </c>
      <c r="R122" s="913" t="b">
        <f t="shared" si="62"/>
        <v>0</v>
      </c>
      <c r="S122" s="1366"/>
      <c r="T122" s="1366"/>
      <c r="U122" s="1509" t="s">
        <v>1940</v>
      </c>
    </row>
    <row r="123" spans="1:21" hidden="1" x14ac:dyDescent="0.25">
      <c r="A123" s="1576" t="s">
        <v>2620</v>
      </c>
      <c r="B123" s="998"/>
      <c r="C123" s="999"/>
      <c r="D123" s="1000"/>
      <c r="E123" s="918"/>
      <c r="F123" s="918"/>
      <c r="G123" s="918"/>
      <c r="H123" s="933"/>
      <c r="I123" s="934"/>
      <c r="J123" s="935"/>
      <c r="K123" s="971"/>
      <c r="L123" s="934"/>
      <c r="M123" s="935"/>
      <c r="N123" s="971"/>
      <c r="O123" s="934"/>
      <c r="P123" s="935"/>
      <c r="Q123" s="2055" t="s">
        <v>2288</v>
      </c>
      <c r="R123" s="913" t="b">
        <f t="shared" si="62"/>
        <v>0</v>
      </c>
      <c r="S123" s="1014" t="s">
        <v>1346</v>
      </c>
      <c r="T123" s="1014" t="s">
        <v>1346</v>
      </c>
      <c r="U123" s="1508" t="s">
        <v>1941</v>
      </c>
    </row>
    <row r="124" spans="1:21" hidden="1" x14ac:dyDescent="0.25">
      <c r="A124" s="913" t="s">
        <v>1325</v>
      </c>
      <c r="B124" s="975"/>
      <c r="C124" s="952"/>
      <c r="D124" s="953"/>
      <c r="E124" s="914">
        <v>0</v>
      </c>
      <c r="F124" s="914">
        <v>65738.639999999985</v>
      </c>
      <c r="G124" s="914">
        <v>65738.639999999985</v>
      </c>
      <c r="H124" s="942">
        <f t="shared" ref="H124:I128" si="95">E124*$D$128</f>
        <v>0</v>
      </c>
      <c r="I124" s="943">
        <f t="shared" si="95"/>
        <v>65738.639999999985</v>
      </c>
      <c r="J124" s="944">
        <f>+H124+I124</f>
        <v>65738.639999999985</v>
      </c>
      <c r="K124" s="942">
        <f t="shared" ref="K124:L128" si="96">+E124*$C$128</f>
        <v>0</v>
      </c>
      <c r="L124" s="943">
        <f t="shared" si="96"/>
        <v>0</v>
      </c>
      <c r="M124" s="944">
        <f>+K124+L124</f>
        <v>0</v>
      </c>
      <c r="N124" s="942">
        <f t="shared" ref="N124:N128" si="97">+E124-(H124+K124)</f>
        <v>0</v>
      </c>
      <c r="O124" s="943">
        <f t="shared" ref="O124:O128" si="98">+F124-(I124+L124)</f>
        <v>0</v>
      </c>
      <c r="P124" s="994">
        <f t="shared" ref="P124:P128" si="99">+G124-(J124+M124)</f>
        <v>0</v>
      </c>
      <c r="Q124" s="2055" t="s">
        <v>2288</v>
      </c>
      <c r="R124" s="913" t="b">
        <f t="shared" si="62"/>
        <v>1</v>
      </c>
      <c r="S124" s="913" t="s">
        <v>1325</v>
      </c>
      <c r="T124" s="913" t="s">
        <v>1325</v>
      </c>
      <c r="U124" s="913" t="s">
        <v>1325</v>
      </c>
    </row>
    <row r="125" spans="1:21" hidden="1" x14ac:dyDescent="0.25">
      <c r="A125" s="913" t="s">
        <v>1326</v>
      </c>
      <c r="B125" s="975"/>
      <c r="C125" s="952"/>
      <c r="D125" s="953"/>
      <c r="E125" s="914">
        <v>0</v>
      </c>
      <c r="F125" s="914">
        <v>9714.8520000000008</v>
      </c>
      <c r="G125" s="914">
        <v>9714.8520000000008</v>
      </c>
      <c r="H125" s="942">
        <f t="shared" si="95"/>
        <v>0</v>
      </c>
      <c r="I125" s="943">
        <f t="shared" si="95"/>
        <v>9714.8520000000008</v>
      </c>
      <c r="J125" s="944">
        <f>+H125+I125</f>
        <v>9714.8520000000008</v>
      </c>
      <c r="K125" s="942">
        <f t="shared" si="96"/>
        <v>0</v>
      </c>
      <c r="L125" s="943">
        <f t="shared" si="96"/>
        <v>0</v>
      </c>
      <c r="M125" s="944">
        <f>+K125+L125</f>
        <v>0</v>
      </c>
      <c r="N125" s="942">
        <f t="shared" si="97"/>
        <v>0</v>
      </c>
      <c r="O125" s="943">
        <f t="shared" si="98"/>
        <v>0</v>
      </c>
      <c r="P125" s="944">
        <f t="shared" si="99"/>
        <v>0</v>
      </c>
      <c r="Q125" s="2055" t="s">
        <v>2288</v>
      </c>
      <c r="R125" s="913" t="b">
        <f t="shared" si="62"/>
        <v>1</v>
      </c>
      <c r="S125" s="913" t="s">
        <v>1326</v>
      </c>
      <c r="T125" s="913" t="s">
        <v>1326</v>
      </c>
      <c r="U125" s="913" t="s">
        <v>1326</v>
      </c>
    </row>
    <row r="126" spans="1:21" hidden="1" x14ac:dyDescent="0.25">
      <c r="A126" s="913" t="s">
        <v>1327</v>
      </c>
      <c r="B126" s="975"/>
      <c r="C126" s="952"/>
      <c r="D126" s="953"/>
      <c r="E126" s="914">
        <v>4.8000000000000001E-2</v>
      </c>
      <c r="F126" s="914">
        <v>0</v>
      </c>
      <c r="G126" s="914">
        <v>4.8000000000000001E-2</v>
      </c>
      <c r="H126" s="942">
        <f t="shared" si="95"/>
        <v>4.8000000000000001E-2</v>
      </c>
      <c r="I126" s="943">
        <f t="shared" si="95"/>
        <v>0</v>
      </c>
      <c r="J126" s="944">
        <f>+H126+I126</f>
        <v>4.8000000000000001E-2</v>
      </c>
      <c r="K126" s="942">
        <f t="shared" si="96"/>
        <v>0</v>
      </c>
      <c r="L126" s="943">
        <f t="shared" si="96"/>
        <v>0</v>
      </c>
      <c r="M126" s="944">
        <f>+K126+L126</f>
        <v>0</v>
      </c>
      <c r="N126" s="942">
        <f t="shared" si="97"/>
        <v>0</v>
      </c>
      <c r="O126" s="943">
        <f t="shared" si="98"/>
        <v>0</v>
      </c>
      <c r="P126" s="944">
        <f t="shared" si="99"/>
        <v>0</v>
      </c>
      <c r="Q126" s="2055" t="s">
        <v>2288</v>
      </c>
      <c r="R126" s="913" t="b">
        <f t="shared" si="62"/>
        <v>1</v>
      </c>
      <c r="S126" s="913" t="s">
        <v>1327</v>
      </c>
      <c r="T126" s="913" t="s">
        <v>1327</v>
      </c>
      <c r="U126" s="913" t="s">
        <v>1327</v>
      </c>
    </row>
    <row r="127" spans="1:21" hidden="1" x14ac:dyDescent="0.25">
      <c r="A127" s="913" t="s">
        <v>1328</v>
      </c>
      <c r="B127" s="975"/>
      <c r="C127" s="952"/>
      <c r="D127" s="953"/>
      <c r="E127" s="914">
        <v>8473.0799999999981</v>
      </c>
      <c r="F127" s="914">
        <v>0</v>
      </c>
      <c r="G127" s="914">
        <v>8473.0799999999981</v>
      </c>
      <c r="H127" s="942">
        <f t="shared" si="95"/>
        <v>8473.0799999999981</v>
      </c>
      <c r="I127" s="943">
        <f t="shared" si="95"/>
        <v>0</v>
      </c>
      <c r="J127" s="944">
        <f>+H127+I127</f>
        <v>8473.0799999999981</v>
      </c>
      <c r="K127" s="942">
        <f t="shared" si="96"/>
        <v>0</v>
      </c>
      <c r="L127" s="943">
        <f t="shared" si="96"/>
        <v>0</v>
      </c>
      <c r="M127" s="944">
        <f>+K127+L127</f>
        <v>0</v>
      </c>
      <c r="N127" s="942">
        <f t="shared" si="97"/>
        <v>0</v>
      </c>
      <c r="O127" s="943">
        <f t="shared" si="98"/>
        <v>0</v>
      </c>
      <c r="P127" s="944">
        <f t="shared" si="99"/>
        <v>0</v>
      </c>
      <c r="Q127" s="2055" t="s">
        <v>2288</v>
      </c>
      <c r="R127" s="913" t="b">
        <f t="shared" si="62"/>
        <v>1</v>
      </c>
      <c r="S127" s="913" t="s">
        <v>1328</v>
      </c>
      <c r="T127" s="913" t="s">
        <v>1328</v>
      </c>
      <c r="U127" s="913" t="s">
        <v>1328</v>
      </c>
    </row>
    <row r="128" spans="1:21" hidden="1" x14ac:dyDescent="0.25">
      <c r="A128" s="1577" t="s">
        <v>2621</v>
      </c>
      <c r="B128" s="1007">
        <v>1</v>
      </c>
      <c r="C128" s="1002">
        <v>0</v>
      </c>
      <c r="D128" s="1003">
        <v>1</v>
      </c>
      <c r="E128" s="921">
        <v>8473.1279999999988</v>
      </c>
      <c r="F128" s="921">
        <v>75453.491999999984</v>
      </c>
      <c r="G128" s="921">
        <v>83926.619999999981</v>
      </c>
      <c r="H128" s="948">
        <f t="shared" si="95"/>
        <v>8473.1279999999988</v>
      </c>
      <c r="I128" s="949">
        <f t="shared" si="95"/>
        <v>75453.491999999984</v>
      </c>
      <c r="J128" s="947">
        <f>+H128+I128</f>
        <v>83926.619999999981</v>
      </c>
      <c r="K128" s="948">
        <f t="shared" si="96"/>
        <v>0</v>
      </c>
      <c r="L128" s="949">
        <f t="shared" si="96"/>
        <v>0</v>
      </c>
      <c r="M128" s="950">
        <f>+K128+L128</f>
        <v>0</v>
      </c>
      <c r="N128" s="948">
        <f t="shared" si="97"/>
        <v>0</v>
      </c>
      <c r="O128" s="949">
        <f t="shared" si="98"/>
        <v>0</v>
      </c>
      <c r="P128" s="950">
        <f t="shared" si="99"/>
        <v>0</v>
      </c>
      <c r="Q128" s="1489">
        <f>+J128-'17NM_Flex Cost'!R26</f>
        <v>-122448.47000000002</v>
      </c>
      <c r="R128" s="913" t="b">
        <f t="shared" si="62"/>
        <v>0</v>
      </c>
      <c r="S128" s="915" t="s">
        <v>1346</v>
      </c>
      <c r="T128" s="915" t="s">
        <v>1346</v>
      </c>
      <c r="U128" s="1509" t="s">
        <v>1941</v>
      </c>
    </row>
    <row r="129" spans="1:21" hidden="1" x14ac:dyDescent="0.25">
      <c r="A129" s="917" t="s">
        <v>1346</v>
      </c>
      <c r="B129" s="998"/>
      <c r="C129" s="999"/>
      <c r="D129" s="1000"/>
      <c r="E129" s="918"/>
      <c r="F129" s="918"/>
      <c r="G129" s="918"/>
      <c r="H129" s="933"/>
      <c r="I129" s="934"/>
      <c r="J129" s="935"/>
      <c r="K129" s="971"/>
      <c r="L129" s="934"/>
      <c r="M129" s="935"/>
      <c r="N129" s="971"/>
      <c r="O129" s="934"/>
      <c r="P129" s="935"/>
      <c r="R129" s="913" t="b">
        <f t="shared" si="62"/>
        <v>1</v>
      </c>
      <c r="S129" s="1014" t="s">
        <v>1347</v>
      </c>
      <c r="T129" s="1014" t="s">
        <v>1347</v>
      </c>
      <c r="U129" s="1224" t="s">
        <v>1346</v>
      </c>
    </row>
    <row r="130" spans="1:21" hidden="1" x14ac:dyDescent="0.25">
      <c r="A130" s="913" t="s">
        <v>1325</v>
      </c>
      <c r="B130" s="975"/>
      <c r="C130" s="952"/>
      <c r="D130" s="953"/>
      <c r="H130" s="951"/>
      <c r="I130" s="952"/>
      <c r="J130" s="953"/>
      <c r="K130" s="975"/>
      <c r="L130" s="952"/>
      <c r="M130" s="953"/>
      <c r="N130" s="975"/>
      <c r="O130" s="952"/>
      <c r="P130" s="953"/>
      <c r="R130" s="913" t="b">
        <f t="shared" si="62"/>
        <v>1</v>
      </c>
      <c r="S130" s="1356" t="s">
        <v>1326</v>
      </c>
      <c r="T130" s="1356" t="s">
        <v>1326</v>
      </c>
      <c r="U130" s="913" t="s">
        <v>1325</v>
      </c>
    </row>
    <row r="131" spans="1:21" hidden="1" x14ac:dyDescent="0.25">
      <c r="A131" s="913" t="s">
        <v>1326</v>
      </c>
      <c r="B131" s="975"/>
      <c r="C131" s="952"/>
      <c r="D131" s="953"/>
      <c r="H131" s="951"/>
      <c r="I131" s="952"/>
      <c r="J131" s="953"/>
      <c r="K131" s="975"/>
      <c r="L131" s="952"/>
      <c r="M131" s="953"/>
      <c r="N131" s="975"/>
      <c r="O131" s="952"/>
      <c r="P131" s="953"/>
      <c r="R131" s="913" t="b">
        <f t="shared" si="62"/>
        <v>1</v>
      </c>
      <c r="S131" s="913" t="s">
        <v>1327</v>
      </c>
      <c r="T131" s="913" t="s">
        <v>1327</v>
      </c>
      <c r="U131" s="913" t="s">
        <v>1326</v>
      </c>
    </row>
    <row r="132" spans="1:21" hidden="1" x14ac:dyDescent="0.25">
      <c r="A132" s="913" t="s">
        <v>1327</v>
      </c>
      <c r="B132" s="975"/>
      <c r="C132" s="952"/>
      <c r="D132" s="953"/>
      <c r="H132" s="951"/>
      <c r="I132" s="952"/>
      <c r="J132" s="953"/>
      <c r="K132" s="975"/>
      <c r="L132" s="952"/>
      <c r="M132" s="953"/>
      <c r="N132" s="975"/>
      <c r="O132" s="952"/>
      <c r="P132" s="953"/>
      <c r="R132" s="913" t="b">
        <f t="shared" si="62"/>
        <v>1</v>
      </c>
      <c r="S132" s="913" t="s">
        <v>1328</v>
      </c>
      <c r="T132" s="913" t="s">
        <v>1328</v>
      </c>
      <c r="U132" s="913" t="s">
        <v>1327</v>
      </c>
    </row>
    <row r="133" spans="1:21" hidden="1" x14ac:dyDescent="0.25">
      <c r="A133" s="913" t="s">
        <v>1328</v>
      </c>
      <c r="B133" s="975"/>
      <c r="C133" s="952"/>
      <c r="D133" s="953"/>
      <c r="H133" s="951"/>
      <c r="I133" s="952"/>
      <c r="J133" s="953"/>
      <c r="K133" s="975"/>
      <c r="L133" s="952"/>
      <c r="M133" s="953"/>
      <c r="N133" s="975"/>
      <c r="O133" s="952"/>
      <c r="P133" s="953"/>
      <c r="R133" s="913" t="b">
        <f t="shared" si="62"/>
        <v>1</v>
      </c>
      <c r="S133" s="915" t="s">
        <v>1347</v>
      </c>
      <c r="T133" s="915" t="s">
        <v>1347</v>
      </c>
      <c r="U133" s="913" t="s">
        <v>1328</v>
      </c>
    </row>
    <row r="134" spans="1:21" x14ac:dyDescent="0.25">
      <c r="A134" s="1369" t="s">
        <v>1346</v>
      </c>
      <c r="B134" s="1007">
        <v>1</v>
      </c>
      <c r="C134" s="1002">
        <v>0</v>
      </c>
      <c r="D134" s="1003">
        <v>1</v>
      </c>
      <c r="E134" s="921"/>
      <c r="F134" s="921"/>
      <c r="G134" s="921"/>
      <c r="H134" s="959"/>
      <c r="I134" s="960"/>
      <c r="J134" s="961"/>
      <c r="K134" s="959"/>
      <c r="L134" s="960"/>
      <c r="M134" s="961"/>
      <c r="N134" s="959"/>
      <c r="O134" s="960"/>
      <c r="P134" s="961"/>
      <c r="Q134" s="1489">
        <f>+J134-'17NM_Flex Cost'!R28</f>
        <v>0</v>
      </c>
      <c r="R134" s="913" t="b">
        <f t="shared" si="62"/>
        <v>1</v>
      </c>
      <c r="S134" s="1014" t="s">
        <v>1348</v>
      </c>
      <c r="T134" s="1014" t="s">
        <v>1348</v>
      </c>
      <c r="U134" s="915" t="s">
        <v>1346</v>
      </c>
    </row>
    <row r="135" spans="1:21" x14ac:dyDescent="0.25">
      <c r="A135" s="917" t="s">
        <v>1347</v>
      </c>
      <c r="B135" s="998"/>
      <c r="C135" s="999"/>
      <c r="D135" s="1000"/>
      <c r="E135" s="918"/>
      <c r="F135" s="918"/>
      <c r="G135" s="918"/>
      <c r="H135" s="933"/>
      <c r="I135" s="934"/>
      <c r="J135" s="935"/>
      <c r="K135" s="971"/>
      <c r="L135" s="934"/>
      <c r="M135" s="935"/>
      <c r="N135" s="971"/>
      <c r="O135" s="934"/>
      <c r="P135" s="935"/>
      <c r="R135" s="913" t="b">
        <f t="shared" si="62"/>
        <v>1</v>
      </c>
      <c r="S135" s="1225" t="s">
        <v>1325</v>
      </c>
      <c r="T135" s="1225" t="s">
        <v>1325</v>
      </c>
      <c r="U135" s="1224" t="s">
        <v>1347</v>
      </c>
    </row>
    <row r="136" spans="1:21" x14ac:dyDescent="0.25">
      <c r="A136" s="913" t="s">
        <v>1326</v>
      </c>
      <c r="B136" s="1119"/>
      <c r="C136" s="1120"/>
      <c r="D136" s="1121"/>
      <c r="E136" s="1122"/>
      <c r="F136" s="1122"/>
      <c r="G136" s="1122"/>
      <c r="H136" s="1123"/>
      <c r="I136" s="1124"/>
      <c r="J136" s="1125"/>
      <c r="K136" s="1123"/>
      <c r="L136" s="1124"/>
      <c r="M136" s="1125"/>
      <c r="N136" s="1123"/>
      <c r="O136" s="1124"/>
      <c r="P136" s="1126"/>
      <c r="R136" s="913" t="b">
        <f t="shared" si="62"/>
        <v>1</v>
      </c>
      <c r="S136" s="1225" t="s">
        <v>1326</v>
      </c>
      <c r="T136" s="1225" t="s">
        <v>1326</v>
      </c>
      <c r="U136" s="913" t="s">
        <v>1326</v>
      </c>
    </row>
    <row r="137" spans="1:21" x14ac:dyDescent="0.25">
      <c r="A137" s="913" t="s">
        <v>1327</v>
      </c>
      <c r="B137" s="975"/>
      <c r="C137" s="952"/>
      <c r="D137" s="953"/>
      <c r="H137" s="951"/>
      <c r="I137" s="952"/>
      <c r="J137" s="953"/>
      <c r="K137" s="975"/>
      <c r="L137" s="952"/>
      <c r="M137" s="953"/>
      <c r="N137" s="975"/>
      <c r="O137" s="952"/>
      <c r="P137" s="953"/>
      <c r="R137" s="913" t="b">
        <f t="shared" si="62"/>
        <v>1</v>
      </c>
      <c r="S137" s="913" t="s">
        <v>1327</v>
      </c>
      <c r="T137" s="913" t="s">
        <v>1327</v>
      </c>
      <c r="U137" s="913" t="s">
        <v>1327</v>
      </c>
    </row>
    <row r="138" spans="1:21" x14ac:dyDescent="0.25">
      <c r="A138" s="913" t="s">
        <v>1328</v>
      </c>
      <c r="B138" s="975"/>
      <c r="C138" s="952"/>
      <c r="D138" s="953"/>
      <c r="H138" s="951"/>
      <c r="I138" s="952"/>
      <c r="J138" s="953"/>
      <c r="K138" s="975"/>
      <c r="L138" s="952"/>
      <c r="M138" s="953"/>
      <c r="N138" s="975"/>
      <c r="O138" s="952"/>
      <c r="P138" s="953"/>
      <c r="R138" s="913" t="b">
        <f t="shared" ref="R138:R201" si="100">A138=U138</f>
        <v>1</v>
      </c>
      <c r="S138" s="913" t="s">
        <v>1328</v>
      </c>
      <c r="T138" s="913" t="s">
        <v>1328</v>
      </c>
      <c r="U138" s="913" t="s">
        <v>1328</v>
      </c>
    </row>
    <row r="139" spans="1:21" x14ac:dyDescent="0.25">
      <c r="A139" s="1369" t="s">
        <v>1347</v>
      </c>
      <c r="B139" s="1007">
        <v>1</v>
      </c>
      <c r="C139" s="1002">
        <v>0</v>
      </c>
      <c r="D139" s="1003">
        <v>1</v>
      </c>
      <c r="E139" s="921"/>
      <c r="F139" s="921"/>
      <c r="G139" s="921"/>
      <c r="H139" s="959"/>
      <c r="I139" s="960"/>
      <c r="J139" s="961"/>
      <c r="K139" s="959"/>
      <c r="L139" s="960"/>
      <c r="M139" s="961"/>
      <c r="N139" s="959"/>
      <c r="O139" s="960"/>
      <c r="P139" s="961"/>
      <c r="Q139" s="1489">
        <f>+J139-'17NM_Flex Cost'!R29</f>
        <v>0</v>
      </c>
      <c r="R139" s="913" t="b">
        <f t="shared" si="100"/>
        <v>1</v>
      </c>
      <c r="S139" s="915" t="s">
        <v>1348</v>
      </c>
      <c r="T139" s="915" t="s">
        <v>1348</v>
      </c>
      <c r="U139" s="915" t="s">
        <v>1347</v>
      </c>
    </row>
    <row r="140" spans="1:21" x14ac:dyDescent="0.25">
      <c r="A140" s="1014" t="s">
        <v>1348</v>
      </c>
      <c r="B140" s="998"/>
      <c r="C140" s="999"/>
      <c r="D140" s="1000"/>
      <c r="E140" s="918"/>
      <c r="F140" s="918"/>
      <c r="G140" s="918"/>
      <c r="H140" s="933"/>
      <c r="I140" s="934"/>
      <c r="J140" s="935"/>
      <c r="K140" s="971"/>
      <c r="L140" s="934"/>
      <c r="M140" s="935"/>
      <c r="N140" s="971"/>
      <c r="O140" s="934"/>
      <c r="P140" s="935"/>
      <c r="R140" s="913" t="b">
        <f t="shared" si="100"/>
        <v>1</v>
      </c>
      <c r="S140" s="915"/>
      <c r="T140" s="915"/>
      <c r="U140" s="1014" t="s">
        <v>1348</v>
      </c>
    </row>
    <row r="141" spans="1:21" x14ac:dyDescent="0.25">
      <c r="A141" s="913" t="s">
        <v>1325</v>
      </c>
      <c r="B141" s="1119"/>
      <c r="C141" s="1120"/>
      <c r="D141" s="1121"/>
      <c r="E141" s="1122">
        <v>0</v>
      </c>
      <c r="F141" s="1122">
        <v>950282.18400000001</v>
      </c>
      <c r="G141" s="1122">
        <v>950282.18400000001</v>
      </c>
      <c r="H141" s="1123">
        <f t="shared" ref="H141:I145" si="101">E141*$D$145</f>
        <v>0</v>
      </c>
      <c r="I141" s="1124">
        <f t="shared" si="101"/>
        <v>950282.18400000001</v>
      </c>
      <c r="J141" s="1125">
        <f>+H141+I141</f>
        <v>950282.18400000001</v>
      </c>
      <c r="K141" s="1123">
        <f t="shared" ref="K141:L145" si="102">+E141*$C$145</f>
        <v>0</v>
      </c>
      <c r="L141" s="1124">
        <f t="shared" si="102"/>
        <v>0</v>
      </c>
      <c r="M141" s="1125">
        <f>+K141+L141</f>
        <v>0</v>
      </c>
      <c r="N141" s="1123">
        <f t="shared" ref="N141:N145" si="103">+E141-(H141+K141)</f>
        <v>0</v>
      </c>
      <c r="O141" s="1124">
        <f t="shared" ref="O141:O145" si="104">+F141-(I141+L141)</f>
        <v>0</v>
      </c>
      <c r="P141" s="1126">
        <f t="shared" ref="P141:P145" si="105">+G141-(J141+M141)</f>
        <v>0</v>
      </c>
      <c r="R141" s="913" t="b">
        <f t="shared" si="100"/>
        <v>1</v>
      </c>
      <c r="S141" s="915"/>
      <c r="T141" s="915"/>
      <c r="U141" s="913" t="s">
        <v>1325</v>
      </c>
    </row>
    <row r="142" spans="1:21" x14ac:dyDescent="0.25">
      <c r="A142" s="913" t="s">
        <v>1326</v>
      </c>
      <c r="B142" s="1119"/>
      <c r="C142" s="1120"/>
      <c r="D142" s="1121"/>
      <c r="E142" s="1122">
        <v>0</v>
      </c>
      <c r="F142" s="1122">
        <v>15364.199999999999</v>
      </c>
      <c r="G142" s="1122">
        <v>15364.199999999999</v>
      </c>
      <c r="H142" s="1123">
        <f t="shared" si="101"/>
        <v>0</v>
      </c>
      <c r="I142" s="1124">
        <f t="shared" si="101"/>
        <v>15364.199999999999</v>
      </c>
      <c r="J142" s="1125">
        <f>+H142+I142</f>
        <v>15364.199999999999</v>
      </c>
      <c r="K142" s="1123">
        <f t="shared" si="102"/>
        <v>0</v>
      </c>
      <c r="L142" s="1124">
        <f t="shared" si="102"/>
        <v>0</v>
      </c>
      <c r="M142" s="1125">
        <f>+K142+L142</f>
        <v>0</v>
      </c>
      <c r="N142" s="1123">
        <f t="shared" si="103"/>
        <v>0</v>
      </c>
      <c r="O142" s="1124">
        <f t="shared" si="104"/>
        <v>0</v>
      </c>
      <c r="P142" s="1126">
        <f t="shared" si="105"/>
        <v>0</v>
      </c>
      <c r="R142" s="913" t="b">
        <f t="shared" si="100"/>
        <v>1</v>
      </c>
      <c r="S142" s="915"/>
      <c r="T142" s="915"/>
      <c r="U142" s="913" t="s">
        <v>1326</v>
      </c>
    </row>
    <row r="143" spans="1:21" x14ac:dyDescent="0.25">
      <c r="A143" s="913" t="s">
        <v>1327</v>
      </c>
      <c r="B143" s="975"/>
      <c r="C143" s="952"/>
      <c r="D143" s="953"/>
      <c r="E143" s="914">
        <v>489.26400000000007</v>
      </c>
      <c r="F143" s="914">
        <v>0</v>
      </c>
      <c r="G143" s="914">
        <v>489.26400000000007</v>
      </c>
      <c r="H143" s="951">
        <f t="shared" si="101"/>
        <v>489.26400000000007</v>
      </c>
      <c r="I143" s="952">
        <f t="shared" si="101"/>
        <v>0</v>
      </c>
      <c r="J143" s="953">
        <f>+H143+I143</f>
        <v>489.26400000000007</v>
      </c>
      <c r="K143" s="975">
        <f t="shared" si="102"/>
        <v>0</v>
      </c>
      <c r="L143" s="952">
        <f t="shared" si="102"/>
        <v>0</v>
      </c>
      <c r="M143" s="953">
        <f>+K143+L143</f>
        <v>0</v>
      </c>
      <c r="N143" s="975">
        <f t="shared" si="103"/>
        <v>0</v>
      </c>
      <c r="O143" s="952">
        <f t="shared" si="104"/>
        <v>0</v>
      </c>
      <c r="P143" s="953">
        <f t="shared" si="105"/>
        <v>0</v>
      </c>
      <c r="R143" s="913" t="b">
        <f t="shared" si="100"/>
        <v>1</v>
      </c>
      <c r="S143" s="915"/>
      <c r="T143" s="915"/>
      <c r="U143" s="913" t="s">
        <v>1327</v>
      </c>
    </row>
    <row r="144" spans="1:21" x14ac:dyDescent="0.25">
      <c r="A144" s="913" t="s">
        <v>1328</v>
      </c>
      <c r="B144" s="975"/>
      <c r="C144" s="952"/>
      <c r="D144" s="953"/>
      <c r="E144" s="914">
        <v>163249.87199999997</v>
      </c>
      <c r="F144" s="914">
        <v>0</v>
      </c>
      <c r="G144" s="914">
        <v>163249.87199999997</v>
      </c>
      <c r="H144" s="951">
        <f t="shared" si="101"/>
        <v>163249.87199999997</v>
      </c>
      <c r="I144" s="952">
        <f t="shared" si="101"/>
        <v>0</v>
      </c>
      <c r="J144" s="953">
        <f>+H144+I144</f>
        <v>163249.87199999997</v>
      </c>
      <c r="K144" s="975">
        <f t="shared" si="102"/>
        <v>0</v>
      </c>
      <c r="L144" s="952">
        <f t="shared" si="102"/>
        <v>0</v>
      </c>
      <c r="M144" s="953">
        <f>+K144+L144</f>
        <v>0</v>
      </c>
      <c r="N144" s="975">
        <f t="shared" si="103"/>
        <v>0</v>
      </c>
      <c r="O144" s="952">
        <f t="shared" si="104"/>
        <v>0</v>
      </c>
      <c r="P144" s="953">
        <f t="shared" si="105"/>
        <v>0</v>
      </c>
      <c r="R144" s="913" t="b">
        <f t="shared" si="100"/>
        <v>1</v>
      </c>
      <c r="S144" s="915"/>
      <c r="T144" s="915"/>
      <c r="U144" s="913" t="s">
        <v>1328</v>
      </c>
    </row>
    <row r="145" spans="1:21" x14ac:dyDescent="0.25">
      <c r="A145" s="915" t="s">
        <v>1348</v>
      </c>
      <c r="B145" s="1007">
        <v>1</v>
      </c>
      <c r="C145" s="1002">
        <v>0</v>
      </c>
      <c r="D145" s="1003">
        <v>1</v>
      </c>
      <c r="E145" s="916">
        <v>163739.13599999997</v>
      </c>
      <c r="F145" s="916">
        <v>965646.38399999996</v>
      </c>
      <c r="G145" s="916">
        <v>1129385.52</v>
      </c>
      <c r="H145" s="948">
        <f t="shared" si="101"/>
        <v>163739.13599999997</v>
      </c>
      <c r="I145" s="949">
        <f t="shared" si="101"/>
        <v>965646.38399999996</v>
      </c>
      <c r="J145" s="947">
        <f>+H145+I145</f>
        <v>1129385.52</v>
      </c>
      <c r="K145" s="948">
        <f t="shared" si="102"/>
        <v>0</v>
      </c>
      <c r="L145" s="949">
        <f t="shared" si="102"/>
        <v>0</v>
      </c>
      <c r="M145" s="950">
        <f>+K145+L145</f>
        <v>0</v>
      </c>
      <c r="N145" s="948">
        <f t="shared" si="103"/>
        <v>0</v>
      </c>
      <c r="O145" s="949">
        <f t="shared" si="104"/>
        <v>0</v>
      </c>
      <c r="P145" s="950">
        <f t="shared" si="105"/>
        <v>0</v>
      </c>
      <c r="Q145" s="1489">
        <f>+J145-'17NM_Flex Cost'!R30</f>
        <v>1129385.52</v>
      </c>
      <c r="R145" s="913" t="b">
        <f t="shared" si="100"/>
        <v>1</v>
      </c>
      <c r="S145" s="915"/>
      <c r="T145" s="915"/>
      <c r="U145" s="1731" t="s">
        <v>1348</v>
      </c>
    </row>
    <row r="146" spans="1:21" x14ac:dyDescent="0.25">
      <c r="A146" s="2054" t="s">
        <v>2616</v>
      </c>
      <c r="B146" s="998"/>
      <c r="C146" s="999"/>
      <c r="D146" s="1000"/>
      <c r="E146" s="918"/>
      <c r="F146" s="918"/>
      <c r="G146" s="918"/>
      <c r="H146" s="933"/>
      <c r="I146" s="934"/>
      <c r="J146" s="935"/>
      <c r="K146" s="971"/>
      <c r="L146" s="934"/>
      <c r="M146" s="935"/>
      <c r="N146" s="971"/>
      <c r="O146" s="934"/>
      <c r="P146" s="935"/>
      <c r="Q146" s="2055" t="s">
        <v>2288</v>
      </c>
      <c r="R146" s="913" t="b">
        <f t="shared" si="100"/>
        <v>0</v>
      </c>
      <c r="S146" s="917" t="s">
        <v>1349</v>
      </c>
      <c r="T146" s="917" t="s">
        <v>1349</v>
      </c>
      <c r="U146" s="1508" t="s">
        <v>1943</v>
      </c>
    </row>
    <row r="147" spans="1:21" x14ac:dyDescent="0.25">
      <c r="A147" s="913" t="s">
        <v>1325</v>
      </c>
      <c r="B147" s="1119"/>
      <c r="C147" s="1120"/>
      <c r="D147" s="1121"/>
      <c r="E147" s="1122">
        <v>0</v>
      </c>
      <c r="F147" s="1122">
        <v>9516.5280000000002</v>
      </c>
      <c r="G147" s="1122">
        <v>9516.5280000000002</v>
      </c>
      <c r="H147" s="1123">
        <f t="shared" ref="H147:I151" si="106">E147*$D$151</f>
        <v>0</v>
      </c>
      <c r="I147" s="1124">
        <f t="shared" si="106"/>
        <v>9516.5280000000002</v>
      </c>
      <c r="J147" s="1125">
        <f>+H147+I147</f>
        <v>9516.5280000000002</v>
      </c>
      <c r="K147" s="1123">
        <f t="shared" ref="K147:M151" si="107">+E147*$C$151</f>
        <v>0</v>
      </c>
      <c r="L147" s="1124">
        <f t="shared" si="107"/>
        <v>0</v>
      </c>
      <c r="M147" s="1125">
        <f t="shared" si="107"/>
        <v>0</v>
      </c>
      <c r="N147" s="1123">
        <f t="shared" ref="N147:N151" si="108">+E147-(H147+K147)</f>
        <v>0</v>
      </c>
      <c r="O147" s="1124">
        <f t="shared" ref="O147:O151" si="109">+F147-(I147+L147)</f>
        <v>0</v>
      </c>
      <c r="P147" s="1126">
        <f t="shared" ref="P147:P151" si="110">+G147-(J147+M147)</f>
        <v>0</v>
      </c>
      <c r="Q147" s="2055" t="s">
        <v>2288</v>
      </c>
      <c r="R147" s="913" t="b">
        <f t="shared" si="100"/>
        <v>1</v>
      </c>
      <c r="S147" s="913" t="s">
        <v>1325</v>
      </c>
      <c r="T147" s="913" t="s">
        <v>1325</v>
      </c>
      <c r="U147" s="913" t="s">
        <v>1325</v>
      </c>
    </row>
    <row r="148" spans="1:21" x14ac:dyDescent="0.25">
      <c r="A148" s="913" t="s">
        <v>1326</v>
      </c>
      <c r="B148" s="1119"/>
      <c r="C148" s="1120"/>
      <c r="D148" s="1121"/>
      <c r="E148" s="1122">
        <v>0</v>
      </c>
      <c r="F148" s="1122">
        <v>61.800000000000004</v>
      </c>
      <c r="G148" s="1122">
        <v>61.800000000000004</v>
      </c>
      <c r="H148" s="1123">
        <f t="shared" si="106"/>
        <v>0</v>
      </c>
      <c r="I148" s="1124">
        <f t="shared" si="106"/>
        <v>61.800000000000004</v>
      </c>
      <c r="J148" s="1125">
        <f t="shared" ref="J148:J151" si="111">+H148+I148</f>
        <v>61.800000000000004</v>
      </c>
      <c r="K148" s="1123">
        <f t="shared" si="107"/>
        <v>0</v>
      </c>
      <c r="L148" s="1124">
        <f t="shared" si="107"/>
        <v>0</v>
      </c>
      <c r="M148" s="1125">
        <f t="shared" si="107"/>
        <v>0</v>
      </c>
      <c r="N148" s="1123">
        <f t="shared" si="108"/>
        <v>0</v>
      </c>
      <c r="O148" s="1124">
        <f t="shared" si="109"/>
        <v>0</v>
      </c>
      <c r="P148" s="1126">
        <f t="shared" si="110"/>
        <v>0</v>
      </c>
      <c r="Q148" s="2055" t="s">
        <v>2288</v>
      </c>
      <c r="R148" s="913" t="b">
        <f t="shared" si="100"/>
        <v>1</v>
      </c>
      <c r="S148" s="913" t="s">
        <v>1326</v>
      </c>
      <c r="T148" s="913" t="s">
        <v>1326</v>
      </c>
      <c r="U148" s="913" t="s">
        <v>1326</v>
      </c>
    </row>
    <row r="149" spans="1:21" x14ac:dyDescent="0.25">
      <c r="A149" s="913" t="s">
        <v>1327</v>
      </c>
      <c r="B149" s="975"/>
      <c r="C149" s="952"/>
      <c r="D149" s="953"/>
      <c r="E149" s="914">
        <v>0</v>
      </c>
      <c r="F149" s="914">
        <v>0</v>
      </c>
      <c r="G149" s="914">
        <v>0</v>
      </c>
      <c r="H149" s="951">
        <f t="shared" si="106"/>
        <v>0</v>
      </c>
      <c r="I149" s="952">
        <f t="shared" si="106"/>
        <v>0</v>
      </c>
      <c r="J149" s="953">
        <f t="shared" si="111"/>
        <v>0</v>
      </c>
      <c r="K149" s="975">
        <f t="shared" si="107"/>
        <v>0</v>
      </c>
      <c r="L149" s="952">
        <f t="shared" si="107"/>
        <v>0</v>
      </c>
      <c r="M149" s="953">
        <f t="shared" si="107"/>
        <v>0</v>
      </c>
      <c r="N149" s="975">
        <f t="shared" si="108"/>
        <v>0</v>
      </c>
      <c r="O149" s="952">
        <f t="shared" si="109"/>
        <v>0</v>
      </c>
      <c r="P149" s="953">
        <f t="shared" si="110"/>
        <v>0</v>
      </c>
      <c r="Q149" s="2055" t="s">
        <v>2288</v>
      </c>
      <c r="R149" s="913" t="b">
        <f t="shared" si="100"/>
        <v>1</v>
      </c>
      <c r="S149" s="913" t="s">
        <v>1327</v>
      </c>
      <c r="T149" s="913" t="s">
        <v>1327</v>
      </c>
      <c r="U149" s="913" t="s">
        <v>1327</v>
      </c>
    </row>
    <row r="150" spans="1:21" x14ac:dyDescent="0.25">
      <c r="A150" s="913" t="s">
        <v>1328</v>
      </c>
      <c r="B150" s="975"/>
      <c r="C150" s="952"/>
      <c r="D150" s="953"/>
      <c r="E150" s="914">
        <v>1114.4520000000002</v>
      </c>
      <c r="F150" s="914">
        <v>0</v>
      </c>
      <c r="G150" s="914">
        <v>1114.4520000000002</v>
      </c>
      <c r="H150" s="951">
        <f t="shared" si="106"/>
        <v>1114.4520000000002</v>
      </c>
      <c r="I150" s="952">
        <f t="shared" si="106"/>
        <v>0</v>
      </c>
      <c r="J150" s="953">
        <f t="shared" si="111"/>
        <v>1114.4520000000002</v>
      </c>
      <c r="K150" s="975">
        <f t="shared" si="107"/>
        <v>0</v>
      </c>
      <c r="L150" s="952">
        <f t="shared" si="107"/>
        <v>0</v>
      </c>
      <c r="M150" s="953">
        <f t="shared" si="107"/>
        <v>0</v>
      </c>
      <c r="N150" s="975">
        <f t="shared" si="108"/>
        <v>0</v>
      </c>
      <c r="O150" s="952">
        <f t="shared" si="109"/>
        <v>0</v>
      </c>
      <c r="P150" s="953">
        <f t="shared" si="110"/>
        <v>0</v>
      </c>
      <c r="Q150" s="2055" t="s">
        <v>2288</v>
      </c>
      <c r="R150" s="913" t="b">
        <f t="shared" si="100"/>
        <v>1</v>
      </c>
      <c r="S150" s="913" t="s">
        <v>1328</v>
      </c>
      <c r="T150" s="913" t="s">
        <v>1328</v>
      </c>
      <c r="U150" s="913" t="s">
        <v>1328</v>
      </c>
    </row>
    <row r="151" spans="1:21" x14ac:dyDescent="0.25">
      <c r="A151" s="1366" t="s">
        <v>2617</v>
      </c>
      <c r="B151" s="1007">
        <v>1</v>
      </c>
      <c r="C151" s="1471">
        <v>0</v>
      </c>
      <c r="D151" s="1003">
        <v>1</v>
      </c>
      <c r="E151" s="916">
        <v>1114.4520000000002</v>
      </c>
      <c r="F151" s="916">
        <v>9578.3279999999995</v>
      </c>
      <c r="G151" s="916">
        <v>10692.779999999999</v>
      </c>
      <c r="H151" s="948">
        <f t="shared" si="106"/>
        <v>1114.4520000000002</v>
      </c>
      <c r="I151" s="949">
        <f t="shared" si="106"/>
        <v>9578.3279999999995</v>
      </c>
      <c r="J151" s="947">
        <f t="shared" si="111"/>
        <v>10692.779999999999</v>
      </c>
      <c r="K151" s="948">
        <f t="shared" si="107"/>
        <v>0</v>
      </c>
      <c r="L151" s="949">
        <f t="shared" si="107"/>
        <v>0</v>
      </c>
      <c r="M151" s="950">
        <f t="shared" si="107"/>
        <v>0</v>
      </c>
      <c r="N151" s="948">
        <f t="shared" si="108"/>
        <v>0</v>
      </c>
      <c r="O151" s="949">
        <f t="shared" si="109"/>
        <v>0</v>
      </c>
      <c r="P151" s="950">
        <f t="shared" si="110"/>
        <v>0</v>
      </c>
      <c r="Q151" s="1489">
        <f>+J151-'17NM_Flex Cost'!R31</f>
        <v>-41458.439999999995</v>
      </c>
      <c r="R151" s="913" t="b">
        <f t="shared" si="100"/>
        <v>0</v>
      </c>
      <c r="S151" s="922" t="s">
        <v>1349</v>
      </c>
      <c r="T151" s="922" t="s">
        <v>1349</v>
      </c>
      <c r="U151" s="1732" t="s">
        <v>1943</v>
      </c>
    </row>
    <row r="152" spans="1:21" x14ac:dyDescent="0.25">
      <c r="A152" s="917" t="s">
        <v>1349</v>
      </c>
      <c r="B152" s="998"/>
      <c r="C152" s="999"/>
      <c r="D152" s="1000"/>
      <c r="E152" s="918"/>
      <c r="F152" s="918"/>
      <c r="G152" s="918"/>
      <c r="H152" s="933"/>
      <c r="I152" s="934"/>
      <c r="J152" s="935"/>
      <c r="K152" s="971"/>
      <c r="L152" s="934"/>
      <c r="M152" s="935"/>
      <c r="N152" s="971"/>
      <c r="O152" s="934"/>
      <c r="P152" s="935"/>
      <c r="R152" s="913" t="b">
        <f t="shared" si="100"/>
        <v>1</v>
      </c>
      <c r="S152" s="917" t="s">
        <v>1350</v>
      </c>
      <c r="T152" s="917" t="s">
        <v>1350</v>
      </c>
      <c r="U152" s="917" t="s">
        <v>1349</v>
      </c>
    </row>
    <row r="153" spans="1:21" x14ac:dyDescent="0.25">
      <c r="A153" s="913" t="s">
        <v>1325</v>
      </c>
      <c r="B153" s="975"/>
      <c r="C153" s="952"/>
      <c r="D153" s="953"/>
      <c r="E153" s="914">
        <v>0</v>
      </c>
      <c r="F153" s="914">
        <v>1640969.736</v>
      </c>
      <c r="G153" s="914">
        <v>1640969.736</v>
      </c>
      <c r="H153" s="942">
        <f t="shared" ref="H153:I157" si="112">E153*$D$157</f>
        <v>0</v>
      </c>
      <c r="I153" s="943">
        <f t="shared" si="112"/>
        <v>98458.184160000092</v>
      </c>
      <c r="J153" s="944">
        <f>+H153+I153</f>
        <v>98458.184160000092</v>
      </c>
      <c r="K153" s="942">
        <f t="shared" ref="K153:L157" si="113">+E153*$C$157</f>
        <v>0</v>
      </c>
      <c r="L153" s="943">
        <f t="shared" si="113"/>
        <v>1542511.5518399999</v>
      </c>
      <c r="M153" s="944">
        <f>+K153+L153</f>
        <v>1542511.5518399999</v>
      </c>
      <c r="N153" s="942">
        <f t="shared" ref="N153:P157" si="114">+E153-(H153+K153)</f>
        <v>0</v>
      </c>
      <c r="O153" s="943">
        <f t="shared" si="114"/>
        <v>0</v>
      </c>
      <c r="P153" s="994">
        <f t="shared" si="114"/>
        <v>0</v>
      </c>
      <c r="R153" s="913" t="b">
        <f t="shared" si="100"/>
        <v>1</v>
      </c>
      <c r="S153" s="913" t="s">
        <v>1325</v>
      </c>
      <c r="T153" s="913" t="s">
        <v>1325</v>
      </c>
      <c r="U153" s="913" t="s">
        <v>1325</v>
      </c>
    </row>
    <row r="154" spans="1:21" x14ac:dyDescent="0.25">
      <c r="A154" s="913" t="s">
        <v>1326</v>
      </c>
      <c r="B154" s="975"/>
      <c r="C154" s="952"/>
      <c r="D154" s="953"/>
      <c r="E154" s="914">
        <v>0</v>
      </c>
      <c r="F154" s="914">
        <v>3222328.5480000004</v>
      </c>
      <c r="G154" s="914">
        <v>3222328.5480000004</v>
      </c>
      <c r="H154" s="942">
        <f t="shared" si="112"/>
        <v>0</v>
      </c>
      <c r="I154" s="943">
        <f t="shared" si="112"/>
        <v>193339.71288000021</v>
      </c>
      <c r="J154" s="944">
        <f>+H154+I154</f>
        <v>193339.71288000021</v>
      </c>
      <c r="K154" s="942">
        <f t="shared" si="113"/>
        <v>0</v>
      </c>
      <c r="L154" s="943">
        <f t="shared" si="113"/>
        <v>3028988.8351200004</v>
      </c>
      <c r="M154" s="944">
        <f>+K154+L154</f>
        <v>3028988.8351200004</v>
      </c>
      <c r="N154" s="942">
        <f t="shared" si="114"/>
        <v>0</v>
      </c>
      <c r="O154" s="943">
        <f t="shared" si="114"/>
        <v>0</v>
      </c>
      <c r="P154" s="944">
        <f t="shared" si="114"/>
        <v>0</v>
      </c>
      <c r="R154" s="913" t="b">
        <f t="shared" si="100"/>
        <v>1</v>
      </c>
      <c r="S154" s="913" t="s">
        <v>1326</v>
      </c>
      <c r="T154" s="913" t="s">
        <v>1326</v>
      </c>
      <c r="U154" s="913" t="s">
        <v>1326</v>
      </c>
    </row>
    <row r="155" spans="1:21" x14ac:dyDescent="0.25">
      <c r="A155" s="913" t="s">
        <v>1327</v>
      </c>
      <c r="B155" s="975"/>
      <c r="C155" s="952"/>
      <c r="D155" s="953"/>
      <c r="E155" s="914">
        <v>383725.45200000005</v>
      </c>
      <c r="F155" s="914">
        <v>0</v>
      </c>
      <c r="G155" s="914">
        <v>383725.45200000005</v>
      </c>
      <c r="H155" s="942">
        <f t="shared" si="112"/>
        <v>23023.527120000024</v>
      </c>
      <c r="I155" s="943">
        <f t="shared" si="112"/>
        <v>0</v>
      </c>
      <c r="J155" s="944">
        <f>+H155+I155</f>
        <v>23023.527120000024</v>
      </c>
      <c r="K155" s="942">
        <f t="shared" si="113"/>
        <v>360701.92488000001</v>
      </c>
      <c r="L155" s="943">
        <f t="shared" si="113"/>
        <v>0</v>
      </c>
      <c r="M155" s="944">
        <f>+K155+L155</f>
        <v>360701.92488000001</v>
      </c>
      <c r="N155" s="942">
        <f t="shared" si="114"/>
        <v>0</v>
      </c>
      <c r="O155" s="943">
        <f t="shared" si="114"/>
        <v>0</v>
      </c>
      <c r="P155" s="944">
        <f t="shared" si="114"/>
        <v>0</v>
      </c>
      <c r="R155" s="913" t="b">
        <f t="shared" si="100"/>
        <v>1</v>
      </c>
      <c r="S155" s="913" t="s">
        <v>1327</v>
      </c>
      <c r="T155" s="913" t="s">
        <v>1327</v>
      </c>
      <c r="U155" s="913" t="s">
        <v>1327</v>
      </c>
    </row>
    <row r="156" spans="1:21" x14ac:dyDescent="0.25">
      <c r="A156" s="913" t="s">
        <v>1328</v>
      </c>
      <c r="B156" s="975"/>
      <c r="C156" s="952"/>
      <c r="D156" s="953"/>
      <c r="E156" s="914">
        <v>932882.97599999991</v>
      </c>
      <c r="F156" s="914">
        <v>0</v>
      </c>
      <c r="G156" s="914">
        <v>932882.97599999991</v>
      </c>
      <c r="H156" s="942">
        <f t="shared" si="112"/>
        <v>55972.978560000047</v>
      </c>
      <c r="I156" s="943">
        <f t="shared" si="112"/>
        <v>0</v>
      </c>
      <c r="J156" s="944">
        <f>+H156+I156</f>
        <v>55972.978560000047</v>
      </c>
      <c r="K156" s="942">
        <f t="shared" si="113"/>
        <v>876909.99743999983</v>
      </c>
      <c r="L156" s="943">
        <f t="shared" si="113"/>
        <v>0</v>
      </c>
      <c r="M156" s="944">
        <f>+K156+L156</f>
        <v>876909.99743999983</v>
      </c>
      <c r="N156" s="942">
        <f t="shared" si="114"/>
        <v>0</v>
      </c>
      <c r="O156" s="943">
        <f t="shared" si="114"/>
        <v>0</v>
      </c>
      <c r="P156" s="944">
        <f t="shared" si="114"/>
        <v>0</v>
      </c>
      <c r="R156" s="913" t="b">
        <f t="shared" si="100"/>
        <v>1</v>
      </c>
      <c r="S156" s="913" t="s">
        <v>1328</v>
      </c>
      <c r="T156" s="913" t="s">
        <v>1328</v>
      </c>
      <c r="U156" s="913" t="s">
        <v>1328</v>
      </c>
    </row>
    <row r="157" spans="1:21" x14ac:dyDescent="0.25">
      <c r="A157" s="922" t="s">
        <v>1349</v>
      </c>
      <c r="B157" s="1008">
        <v>1</v>
      </c>
      <c r="C157" s="1009">
        <v>0.94</v>
      </c>
      <c r="D157" s="1010">
        <v>6.0000000000000053E-2</v>
      </c>
      <c r="E157" s="923">
        <v>1316608.4279999998</v>
      </c>
      <c r="F157" s="923">
        <v>4863298.284</v>
      </c>
      <c r="G157" s="923">
        <v>6179906.7119999994</v>
      </c>
      <c r="H157" s="954">
        <f t="shared" si="112"/>
        <v>78996.50568000006</v>
      </c>
      <c r="I157" s="955">
        <f t="shared" si="112"/>
        <v>291797.89704000024</v>
      </c>
      <c r="J157" s="956">
        <f>+H157+I157</f>
        <v>370794.4027200003</v>
      </c>
      <c r="K157" s="954">
        <f t="shared" si="113"/>
        <v>1237611.9223199997</v>
      </c>
      <c r="L157" s="955">
        <f t="shared" si="113"/>
        <v>4571500.3869599998</v>
      </c>
      <c r="M157" s="956">
        <f>+K157+L157</f>
        <v>5809112.3092799997</v>
      </c>
      <c r="N157" s="995">
        <f t="shared" si="114"/>
        <v>0</v>
      </c>
      <c r="O157" s="996">
        <f t="shared" si="114"/>
        <v>0</v>
      </c>
      <c r="P157" s="997">
        <f t="shared" si="114"/>
        <v>0</v>
      </c>
      <c r="Q157" s="1489">
        <f>+J157-'17NM_Flex Cost'!R32</f>
        <v>-771686.80577999935</v>
      </c>
      <c r="R157" s="913" t="b">
        <f t="shared" si="100"/>
        <v>1</v>
      </c>
      <c r="S157" s="922" t="s">
        <v>1350</v>
      </c>
      <c r="T157" s="922" t="s">
        <v>1350</v>
      </c>
      <c r="U157" s="922" t="s">
        <v>1349</v>
      </c>
    </row>
    <row r="158" spans="1:21" x14ac:dyDescent="0.25">
      <c r="A158" s="917" t="s">
        <v>1350</v>
      </c>
      <c r="B158" s="998"/>
      <c r="C158" s="999"/>
      <c r="D158" s="1000"/>
      <c r="E158" s="918"/>
      <c r="F158" s="918"/>
      <c r="G158" s="918"/>
      <c r="H158" s="933"/>
      <c r="I158" s="934"/>
      <c r="J158" s="935"/>
      <c r="K158" s="971"/>
      <c r="L158" s="934"/>
      <c r="M158" s="935"/>
      <c r="N158" s="971"/>
      <c r="O158" s="934"/>
      <c r="P158" s="935"/>
      <c r="R158" s="913" t="b">
        <f t="shared" si="100"/>
        <v>1</v>
      </c>
      <c r="S158" s="917" t="s">
        <v>1844</v>
      </c>
      <c r="T158" s="917" t="s">
        <v>1844</v>
      </c>
      <c r="U158" s="917" t="s">
        <v>1350</v>
      </c>
    </row>
    <row r="159" spans="1:21" x14ac:dyDescent="0.25">
      <c r="A159" s="913" t="s">
        <v>1325</v>
      </c>
      <c r="B159" s="975"/>
      <c r="C159" s="952"/>
      <c r="D159" s="953"/>
      <c r="E159" s="914">
        <v>0</v>
      </c>
      <c r="F159" s="914">
        <v>397974.08399999997</v>
      </c>
      <c r="G159" s="914">
        <v>397974.08399999997</v>
      </c>
      <c r="H159" s="942">
        <f t="shared" ref="H159:I163" si="115">E159*$D$163</f>
        <v>0</v>
      </c>
      <c r="I159" s="943">
        <f t="shared" si="115"/>
        <v>23878.445040000021</v>
      </c>
      <c r="J159" s="944">
        <f>+H159+I159</f>
        <v>23878.445040000021</v>
      </c>
      <c r="K159" s="942">
        <f t="shared" ref="K159:L163" si="116">+E159*$C$163</f>
        <v>0</v>
      </c>
      <c r="L159" s="943">
        <f t="shared" si="116"/>
        <v>374095.63895999995</v>
      </c>
      <c r="M159" s="944">
        <f>+K159+L159</f>
        <v>374095.63895999995</v>
      </c>
      <c r="N159" s="942">
        <f t="shared" ref="N159:P163" si="117">+E159-(H159+K159)</f>
        <v>0</v>
      </c>
      <c r="O159" s="943">
        <f t="shared" si="117"/>
        <v>0</v>
      </c>
      <c r="P159" s="994">
        <f t="shared" si="117"/>
        <v>0</v>
      </c>
      <c r="R159" s="913" t="b">
        <f t="shared" si="100"/>
        <v>1</v>
      </c>
      <c r="S159" s="913" t="s">
        <v>1325</v>
      </c>
      <c r="T159" s="913" t="s">
        <v>1325</v>
      </c>
      <c r="U159" s="913" t="s">
        <v>1325</v>
      </c>
    </row>
    <row r="160" spans="1:21" x14ac:dyDescent="0.25">
      <c r="A160" s="913" t="s">
        <v>1326</v>
      </c>
      <c r="B160" s="975"/>
      <c r="C160" s="952"/>
      <c r="D160" s="953"/>
      <c r="E160" s="914">
        <v>0</v>
      </c>
      <c r="F160" s="914">
        <v>222025.55999999997</v>
      </c>
      <c r="G160" s="914">
        <v>222025.55999999997</v>
      </c>
      <c r="H160" s="942">
        <f t="shared" si="115"/>
        <v>0</v>
      </c>
      <c r="I160" s="943">
        <f t="shared" si="115"/>
        <v>13321.53360000001</v>
      </c>
      <c r="J160" s="944">
        <f>+H160+I160</f>
        <v>13321.53360000001</v>
      </c>
      <c r="K160" s="942">
        <f t="shared" si="116"/>
        <v>0</v>
      </c>
      <c r="L160" s="943">
        <f t="shared" si="116"/>
        <v>208704.02639999994</v>
      </c>
      <c r="M160" s="944">
        <f>+K160+L160</f>
        <v>208704.02639999994</v>
      </c>
      <c r="N160" s="942">
        <f t="shared" si="117"/>
        <v>0</v>
      </c>
      <c r="O160" s="943">
        <f t="shared" si="117"/>
        <v>0</v>
      </c>
      <c r="P160" s="944">
        <f t="shared" si="117"/>
        <v>0</v>
      </c>
      <c r="R160" s="913" t="b">
        <f t="shared" si="100"/>
        <v>1</v>
      </c>
      <c r="S160" s="913" t="s">
        <v>1326</v>
      </c>
      <c r="T160" s="913" t="s">
        <v>1326</v>
      </c>
      <c r="U160" s="913" t="s">
        <v>1326</v>
      </c>
    </row>
    <row r="161" spans="1:21" x14ac:dyDescent="0.25">
      <c r="A161" s="913" t="s">
        <v>1327</v>
      </c>
      <c r="B161" s="975"/>
      <c r="C161" s="952"/>
      <c r="D161" s="953"/>
      <c r="E161" s="914">
        <v>82414.247999999992</v>
      </c>
      <c r="F161" s="914">
        <v>0</v>
      </c>
      <c r="G161" s="914">
        <v>82414.247999999992</v>
      </c>
      <c r="H161" s="942">
        <f t="shared" si="115"/>
        <v>4944.8548800000035</v>
      </c>
      <c r="I161" s="943">
        <f t="shared" si="115"/>
        <v>0</v>
      </c>
      <c r="J161" s="944">
        <f>+H161+I161</f>
        <v>4944.8548800000035</v>
      </c>
      <c r="K161" s="942">
        <f t="shared" si="116"/>
        <v>77469.393119999993</v>
      </c>
      <c r="L161" s="943">
        <f t="shared" si="116"/>
        <v>0</v>
      </c>
      <c r="M161" s="944">
        <f>+K161+L161</f>
        <v>77469.393119999993</v>
      </c>
      <c r="N161" s="942">
        <f t="shared" si="117"/>
        <v>0</v>
      </c>
      <c r="O161" s="943">
        <f t="shared" si="117"/>
        <v>0</v>
      </c>
      <c r="P161" s="944">
        <f t="shared" si="117"/>
        <v>0</v>
      </c>
      <c r="R161" s="913" t="b">
        <f t="shared" si="100"/>
        <v>1</v>
      </c>
      <c r="S161" s="913" t="s">
        <v>1327</v>
      </c>
      <c r="T161" s="913" t="s">
        <v>1327</v>
      </c>
      <c r="U161" s="913" t="s">
        <v>1327</v>
      </c>
    </row>
    <row r="162" spans="1:21" x14ac:dyDescent="0.25">
      <c r="A162" s="913" t="s">
        <v>1328</v>
      </c>
      <c r="B162" s="975"/>
      <c r="C162" s="952"/>
      <c r="D162" s="953"/>
      <c r="E162" s="914">
        <v>174587.88</v>
      </c>
      <c r="F162" s="914">
        <v>0</v>
      </c>
      <c r="G162" s="914">
        <v>174587.88</v>
      </c>
      <c r="H162" s="942">
        <f t="shared" si="115"/>
        <v>10475.27280000001</v>
      </c>
      <c r="I162" s="943">
        <f t="shared" si="115"/>
        <v>0</v>
      </c>
      <c r="J162" s="944">
        <f>+H162+I162</f>
        <v>10475.27280000001</v>
      </c>
      <c r="K162" s="942">
        <f t="shared" si="116"/>
        <v>164112.6072</v>
      </c>
      <c r="L162" s="943">
        <f t="shared" si="116"/>
        <v>0</v>
      </c>
      <c r="M162" s="944">
        <f>+K162+L162</f>
        <v>164112.6072</v>
      </c>
      <c r="N162" s="942">
        <f t="shared" si="117"/>
        <v>0</v>
      </c>
      <c r="O162" s="943">
        <f t="shared" si="117"/>
        <v>0</v>
      </c>
      <c r="P162" s="944">
        <f t="shared" si="117"/>
        <v>0</v>
      </c>
      <c r="R162" s="913" t="b">
        <f t="shared" si="100"/>
        <v>1</v>
      </c>
      <c r="S162" s="913" t="s">
        <v>1328</v>
      </c>
      <c r="T162" s="913" t="s">
        <v>1328</v>
      </c>
      <c r="U162" s="913" t="s">
        <v>1328</v>
      </c>
    </row>
    <row r="163" spans="1:21" x14ac:dyDescent="0.25">
      <c r="A163" s="922" t="s">
        <v>1350</v>
      </c>
      <c r="B163" s="1008">
        <v>1</v>
      </c>
      <c r="C163" s="1009">
        <v>0.94</v>
      </c>
      <c r="D163" s="1010">
        <f>+B163-C163</f>
        <v>6.0000000000000053E-2</v>
      </c>
      <c r="E163" s="923">
        <v>257002.128</v>
      </c>
      <c r="F163" s="923">
        <v>619999.64399999997</v>
      </c>
      <c r="G163" s="923">
        <v>877001.772</v>
      </c>
      <c r="H163" s="957">
        <f t="shared" si="115"/>
        <v>15420.127680000014</v>
      </c>
      <c r="I163" s="958">
        <f t="shared" si="115"/>
        <v>37199.97864000003</v>
      </c>
      <c r="J163" s="956">
        <f>+H163+I163</f>
        <v>52620.106320000043</v>
      </c>
      <c r="K163" s="957">
        <f t="shared" si="116"/>
        <v>241582.00031999999</v>
      </c>
      <c r="L163" s="958">
        <f t="shared" si="116"/>
        <v>582799.66535999998</v>
      </c>
      <c r="M163" s="956">
        <f>+K163+L163</f>
        <v>824381.66567999998</v>
      </c>
      <c r="N163" s="995">
        <f t="shared" si="117"/>
        <v>0</v>
      </c>
      <c r="O163" s="996">
        <f t="shared" si="117"/>
        <v>0</v>
      </c>
      <c r="P163" s="997">
        <f t="shared" si="117"/>
        <v>0</v>
      </c>
      <c r="Q163" s="1489">
        <f>+J163-'17NM_Flex Cost'!R33</f>
        <v>-113178.94757999989</v>
      </c>
      <c r="R163" s="913" t="b">
        <f t="shared" si="100"/>
        <v>1</v>
      </c>
      <c r="S163" s="922" t="s">
        <v>1844</v>
      </c>
      <c r="T163" s="922" t="s">
        <v>1844</v>
      </c>
      <c r="U163" s="922" t="s">
        <v>1350</v>
      </c>
    </row>
    <row r="164" spans="1:21" x14ac:dyDescent="0.25">
      <c r="A164" s="917" t="s">
        <v>1844</v>
      </c>
      <c r="B164" s="998"/>
      <c r="C164" s="999"/>
      <c r="D164" s="1000"/>
      <c r="E164" s="918"/>
      <c r="F164" s="918"/>
      <c r="G164" s="918"/>
      <c r="H164" s="933"/>
      <c r="I164" s="934"/>
      <c r="J164" s="935"/>
      <c r="K164" s="971"/>
      <c r="L164" s="934"/>
      <c r="M164" s="935"/>
      <c r="N164" s="971"/>
      <c r="O164" s="934"/>
      <c r="P164" s="935"/>
      <c r="R164" s="913" t="b">
        <f t="shared" si="100"/>
        <v>1</v>
      </c>
      <c r="S164" s="917" t="s">
        <v>1351</v>
      </c>
      <c r="T164" s="917" t="s">
        <v>1351</v>
      </c>
      <c r="U164" s="917" t="s">
        <v>1844</v>
      </c>
    </row>
    <row r="165" spans="1:21" x14ac:dyDescent="0.25">
      <c r="A165" s="913" t="s">
        <v>1325</v>
      </c>
      <c r="B165" s="975"/>
      <c r="C165" s="952"/>
      <c r="D165" s="953"/>
      <c r="E165" s="914">
        <v>0</v>
      </c>
      <c r="F165" s="914">
        <v>351794.196</v>
      </c>
      <c r="G165" s="914">
        <v>351794.196</v>
      </c>
      <c r="H165" s="942">
        <f t="shared" ref="H165:I169" si="118">E165*$D$169</f>
        <v>0</v>
      </c>
      <c r="I165" s="943">
        <f t="shared" si="118"/>
        <v>84430.607040000003</v>
      </c>
      <c r="J165" s="944">
        <f>+H165+I165</f>
        <v>84430.607040000003</v>
      </c>
      <c r="K165" s="942">
        <f t="shared" ref="K165:L169" si="119">+E165*$C$169</f>
        <v>0</v>
      </c>
      <c r="L165" s="943">
        <f t="shared" si="119"/>
        <v>267363.58896000002</v>
      </c>
      <c r="M165" s="944">
        <f>+K165+L165</f>
        <v>267363.58896000002</v>
      </c>
      <c r="N165" s="942">
        <f t="shared" ref="N165:P169" si="120">+E165-(H165+K165)</f>
        <v>0</v>
      </c>
      <c r="O165" s="943">
        <f t="shared" si="120"/>
        <v>0</v>
      </c>
      <c r="P165" s="994">
        <f t="shared" si="120"/>
        <v>0</v>
      </c>
      <c r="R165" s="913" t="b">
        <f t="shared" si="100"/>
        <v>1</v>
      </c>
      <c r="S165" s="913" t="s">
        <v>1325</v>
      </c>
      <c r="T165" s="913" t="s">
        <v>1325</v>
      </c>
      <c r="U165" s="913" t="s">
        <v>1325</v>
      </c>
    </row>
    <row r="166" spans="1:21" x14ac:dyDescent="0.25">
      <c r="A166" s="913" t="s">
        <v>1326</v>
      </c>
      <c r="B166" s="975"/>
      <c r="C166" s="952"/>
      <c r="D166" s="953"/>
      <c r="E166" s="914">
        <v>0</v>
      </c>
      <c r="F166" s="914">
        <v>147915.09599999999</v>
      </c>
      <c r="G166" s="914">
        <v>147915.09599999999</v>
      </c>
      <c r="H166" s="942">
        <f t="shared" si="118"/>
        <v>0</v>
      </c>
      <c r="I166" s="943">
        <f t="shared" si="118"/>
        <v>35499.623039999999</v>
      </c>
      <c r="J166" s="944">
        <f>+H166+I166</f>
        <v>35499.623039999999</v>
      </c>
      <c r="K166" s="942">
        <f t="shared" si="119"/>
        <v>0</v>
      </c>
      <c r="L166" s="943">
        <f t="shared" si="119"/>
        <v>112415.47296</v>
      </c>
      <c r="M166" s="944">
        <f>+K166+L166</f>
        <v>112415.47296</v>
      </c>
      <c r="N166" s="942">
        <f t="shared" si="120"/>
        <v>0</v>
      </c>
      <c r="O166" s="943">
        <f t="shared" si="120"/>
        <v>0</v>
      </c>
      <c r="P166" s="944">
        <f t="shared" si="120"/>
        <v>0</v>
      </c>
      <c r="R166" s="913" t="b">
        <f t="shared" si="100"/>
        <v>1</v>
      </c>
      <c r="S166" s="913" t="s">
        <v>1326</v>
      </c>
      <c r="T166" s="913" t="s">
        <v>1326</v>
      </c>
      <c r="U166" s="913" t="s">
        <v>1326</v>
      </c>
    </row>
    <row r="167" spans="1:21" x14ac:dyDescent="0.25">
      <c r="A167" s="913" t="s">
        <v>1327</v>
      </c>
      <c r="B167" s="975"/>
      <c r="C167" s="952"/>
      <c r="D167" s="953"/>
      <c r="E167" s="914">
        <v>7464.5280000000002</v>
      </c>
      <c r="F167" s="914">
        <v>0</v>
      </c>
      <c r="G167" s="914">
        <v>7464.5280000000002</v>
      </c>
      <c r="H167" s="942">
        <f t="shared" si="118"/>
        <v>1791.4867200000001</v>
      </c>
      <c r="I167" s="943">
        <f t="shared" si="118"/>
        <v>0</v>
      </c>
      <c r="J167" s="944">
        <f>+H167+I167</f>
        <v>1791.4867200000001</v>
      </c>
      <c r="K167" s="942">
        <f t="shared" si="119"/>
        <v>5673.0412800000004</v>
      </c>
      <c r="L167" s="943">
        <f t="shared" si="119"/>
        <v>0</v>
      </c>
      <c r="M167" s="944">
        <f>+K167+L167</f>
        <v>5673.0412800000004</v>
      </c>
      <c r="N167" s="942">
        <f t="shared" si="120"/>
        <v>0</v>
      </c>
      <c r="O167" s="943">
        <f t="shared" si="120"/>
        <v>0</v>
      </c>
      <c r="P167" s="944">
        <f t="shared" si="120"/>
        <v>0</v>
      </c>
      <c r="R167" s="913" t="b">
        <f t="shared" si="100"/>
        <v>1</v>
      </c>
      <c r="S167" s="913" t="s">
        <v>1327</v>
      </c>
      <c r="T167" s="913" t="s">
        <v>1327</v>
      </c>
      <c r="U167" s="913" t="s">
        <v>1327</v>
      </c>
    </row>
    <row r="168" spans="1:21" x14ac:dyDescent="0.25">
      <c r="A168" s="913" t="s">
        <v>1328</v>
      </c>
      <c r="B168" s="975"/>
      <c r="C168" s="952"/>
      <c r="D168" s="953"/>
      <c r="E168" s="914">
        <v>180778.35600000003</v>
      </c>
      <c r="F168" s="914">
        <v>0</v>
      </c>
      <c r="G168" s="914">
        <v>180778.35600000003</v>
      </c>
      <c r="H168" s="942">
        <f t="shared" si="118"/>
        <v>43386.805440000004</v>
      </c>
      <c r="I168" s="943">
        <f t="shared" si="118"/>
        <v>0</v>
      </c>
      <c r="J168" s="944">
        <f>+H168+I168</f>
        <v>43386.805440000004</v>
      </c>
      <c r="K168" s="942">
        <f t="shared" si="119"/>
        <v>137391.55056000003</v>
      </c>
      <c r="L168" s="943">
        <f t="shared" si="119"/>
        <v>0</v>
      </c>
      <c r="M168" s="944">
        <f>+K168+L168</f>
        <v>137391.55056000003</v>
      </c>
      <c r="N168" s="942">
        <f t="shared" si="120"/>
        <v>0</v>
      </c>
      <c r="O168" s="943">
        <f t="shared" si="120"/>
        <v>0</v>
      </c>
      <c r="P168" s="944">
        <f t="shared" si="120"/>
        <v>0</v>
      </c>
      <c r="R168" s="913" t="b">
        <f t="shared" si="100"/>
        <v>1</v>
      </c>
      <c r="S168" s="913" t="s">
        <v>1328</v>
      </c>
      <c r="T168" s="913" t="s">
        <v>1328</v>
      </c>
      <c r="U168" s="913" t="s">
        <v>1328</v>
      </c>
    </row>
    <row r="169" spans="1:21" x14ac:dyDescent="0.25">
      <c r="A169" s="922" t="s">
        <v>1844</v>
      </c>
      <c r="B169" s="1008">
        <v>1</v>
      </c>
      <c r="C169" s="1009">
        <v>0.76</v>
      </c>
      <c r="D169" s="1010">
        <f>+B169-C169</f>
        <v>0.24</v>
      </c>
      <c r="E169" s="923">
        <v>188242.88400000002</v>
      </c>
      <c r="F169" s="923">
        <v>499709.29200000002</v>
      </c>
      <c r="G169" s="923">
        <v>687952.17599999998</v>
      </c>
      <c r="H169" s="957">
        <f t="shared" si="118"/>
        <v>45178.292160000005</v>
      </c>
      <c r="I169" s="958">
        <f t="shared" si="118"/>
        <v>119930.23007999999</v>
      </c>
      <c r="J169" s="956">
        <f>+H169+I169</f>
        <v>165108.52223999999</v>
      </c>
      <c r="K169" s="957">
        <f t="shared" si="119"/>
        <v>143064.59184000001</v>
      </c>
      <c r="L169" s="958">
        <f t="shared" si="119"/>
        <v>379779.06192000001</v>
      </c>
      <c r="M169" s="956">
        <f>+K169+L169</f>
        <v>522843.65376000002</v>
      </c>
      <c r="N169" s="995">
        <f t="shared" si="120"/>
        <v>0</v>
      </c>
      <c r="O169" s="996">
        <f t="shared" si="120"/>
        <v>0</v>
      </c>
      <c r="P169" s="997">
        <f t="shared" si="120"/>
        <v>0</v>
      </c>
      <c r="Q169" s="1489">
        <f>+J169-'17NM_Flex Cost'!R34</f>
        <v>-133787.95325999995</v>
      </c>
      <c r="R169" s="913" t="b">
        <f t="shared" si="100"/>
        <v>1</v>
      </c>
      <c r="S169" s="922" t="s">
        <v>1351</v>
      </c>
      <c r="T169" s="922" t="s">
        <v>1351</v>
      </c>
      <c r="U169" s="922" t="s">
        <v>1844</v>
      </c>
    </row>
    <row r="170" spans="1:21" x14ac:dyDescent="0.25">
      <c r="A170" s="917" t="s">
        <v>1351</v>
      </c>
      <c r="B170" s="998"/>
      <c r="C170" s="999"/>
      <c r="D170" s="1000"/>
      <c r="E170" s="918"/>
      <c r="F170" s="918"/>
      <c r="G170" s="918"/>
      <c r="H170" s="933"/>
      <c r="I170" s="934"/>
      <c r="J170" s="935"/>
      <c r="K170" s="971"/>
      <c r="L170" s="934"/>
      <c r="M170" s="935"/>
      <c r="N170" s="971"/>
      <c r="O170" s="934"/>
      <c r="P170" s="935"/>
      <c r="R170" s="913" t="b">
        <f t="shared" si="100"/>
        <v>1</v>
      </c>
      <c r="S170" s="917" t="s">
        <v>1352</v>
      </c>
      <c r="T170" s="917" t="s">
        <v>1352</v>
      </c>
      <c r="U170" s="917" t="s">
        <v>1351</v>
      </c>
    </row>
    <row r="171" spans="1:21" x14ac:dyDescent="0.25">
      <c r="A171" s="913" t="s">
        <v>1325</v>
      </c>
      <c r="B171" s="975"/>
      <c r="C171" s="952"/>
      <c r="D171" s="953"/>
      <c r="E171" s="914">
        <v>0</v>
      </c>
      <c r="F171" s="914">
        <v>3628402.7160000005</v>
      </c>
      <c r="G171" s="914">
        <v>3628402.7160000005</v>
      </c>
      <c r="H171" s="942">
        <f t="shared" ref="H171:I175" si="121">E171*$D$175</f>
        <v>0</v>
      </c>
      <c r="I171" s="943">
        <f t="shared" si="121"/>
        <v>108852.08148000011</v>
      </c>
      <c r="J171" s="944">
        <f>+H171+I171</f>
        <v>108852.08148000011</v>
      </c>
      <c r="K171" s="942">
        <f t="shared" ref="K171:L175" si="122">+E171*$C$175</f>
        <v>0</v>
      </c>
      <c r="L171" s="943">
        <f t="shared" si="122"/>
        <v>3519550.6345200003</v>
      </c>
      <c r="M171" s="944">
        <f>+K171+L171</f>
        <v>3519550.6345200003</v>
      </c>
      <c r="N171" s="942">
        <f t="shared" ref="N171:P175" si="123">+E171-(H171+K171)</f>
        <v>0</v>
      </c>
      <c r="O171" s="943">
        <f t="shared" si="123"/>
        <v>0</v>
      </c>
      <c r="P171" s="994">
        <f t="shared" si="123"/>
        <v>0</v>
      </c>
      <c r="R171" s="913" t="b">
        <f t="shared" si="100"/>
        <v>1</v>
      </c>
      <c r="S171" s="913" t="s">
        <v>1325</v>
      </c>
      <c r="T171" s="913" t="s">
        <v>1325</v>
      </c>
      <c r="U171" s="913" t="s">
        <v>1325</v>
      </c>
    </row>
    <row r="172" spans="1:21" x14ac:dyDescent="0.25">
      <c r="A172" s="913" t="s">
        <v>1326</v>
      </c>
      <c r="B172" s="975"/>
      <c r="C172" s="952"/>
      <c r="D172" s="953"/>
      <c r="E172" s="914">
        <v>0</v>
      </c>
      <c r="F172" s="914">
        <v>2296207.824</v>
      </c>
      <c r="G172" s="914">
        <v>2296207.824</v>
      </c>
      <c r="H172" s="942">
        <f t="shared" si="121"/>
        <v>0</v>
      </c>
      <c r="I172" s="943">
        <f t="shared" si="121"/>
        <v>68886.234720000066</v>
      </c>
      <c r="J172" s="944">
        <f>+H172+I172</f>
        <v>68886.234720000066</v>
      </c>
      <c r="K172" s="942">
        <f t="shared" si="122"/>
        <v>0</v>
      </c>
      <c r="L172" s="943">
        <f t="shared" si="122"/>
        <v>2227321.58928</v>
      </c>
      <c r="M172" s="944">
        <f>+K172+L172</f>
        <v>2227321.58928</v>
      </c>
      <c r="N172" s="942">
        <f t="shared" si="123"/>
        <v>0</v>
      </c>
      <c r="O172" s="943">
        <f t="shared" si="123"/>
        <v>0</v>
      </c>
      <c r="P172" s="944">
        <f t="shared" si="123"/>
        <v>0</v>
      </c>
      <c r="R172" s="913" t="b">
        <f t="shared" si="100"/>
        <v>1</v>
      </c>
      <c r="S172" s="913" t="s">
        <v>1326</v>
      </c>
      <c r="T172" s="913" t="s">
        <v>1326</v>
      </c>
      <c r="U172" s="913" t="s">
        <v>1326</v>
      </c>
    </row>
    <row r="173" spans="1:21" x14ac:dyDescent="0.25">
      <c r="A173" s="913" t="s">
        <v>1327</v>
      </c>
      <c r="B173" s="975"/>
      <c r="C173" s="952"/>
      <c r="D173" s="953"/>
      <c r="E173" s="914">
        <v>4634300.148</v>
      </c>
      <c r="F173" s="914">
        <v>0</v>
      </c>
      <c r="G173" s="914">
        <v>4634300.148</v>
      </c>
      <c r="H173" s="942">
        <f t="shared" si="121"/>
        <v>139029.00444000014</v>
      </c>
      <c r="I173" s="943">
        <f t="shared" si="121"/>
        <v>0</v>
      </c>
      <c r="J173" s="944">
        <f>+H173+I173</f>
        <v>139029.00444000014</v>
      </c>
      <c r="K173" s="942">
        <f t="shared" si="122"/>
        <v>4495271.1435599998</v>
      </c>
      <c r="L173" s="943">
        <f t="shared" si="122"/>
        <v>0</v>
      </c>
      <c r="M173" s="944">
        <f>+K173+L173</f>
        <v>4495271.1435599998</v>
      </c>
      <c r="N173" s="942">
        <f t="shared" si="123"/>
        <v>0</v>
      </c>
      <c r="O173" s="943">
        <f t="shared" si="123"/>
        <v>0</v>
      </c>
      <c r="P173" s="944">
        <f t="shared" si="123"/>
        <v>0</v>
      </c>
      <c r="R173" s="913" t="b">
        <f t="shared" si="100"/>
        <v>1</v>
      </c>
      <c r="S173" s="913" t="s">
        <v>1327</v>
      </c>
      <c r="T173" s="913" t="s">
        <v>1327</v>
      </c>
      <c r="U173" s="913" t="s">
        <v>1327</v>
      </c>
    </row>
    <row r="174" spans="1:21" x14ac:dyDescent="0.25">
      <c r="A174" s="913" t="s">
        <v>1328</v>
      </c>
      <c r="B174" s="975"/>
      <c r="C174" s="952"/>
      <c r="D174" s="953"/>
      <c r="E174" s="914">
        <v>2569229.1119999997</v>
      </c>
      <c r="F174" s="914">
        <v>781.48799999999994</v>
      </c>
      <c r="G174" s="914">
        <v>2570010.5999999996</v>
      </c>
      <c r="H174" s="942">
        <f t="shared" si="121"/>
        <v>77076.873360000056</v>
      </c>
      <c r="I174" s="1566">
        <f t="shared" si="121"/>
        <v>23.444640000000017</v>
      </c>
      <c r="J174" s="1567">
        <f>+H174+I174</f>
        <v>77100.318000000058</v>
      </c>
      <c r="K174" s="942">
        <f t="shared" si="122"/>
        <v>2492152.2386399996</v>
      </c>
      <c r="L174" s="943">
        <f t="shared" si="122"/>
        <v>758.04335999999989</v>
      </c>
      <c r="M174" s="944">
        <f>+K174+L174</f>
        <v>2492910.2819999997</v>
      </c>
      <c r="N174" s="942">
        <f t="shared" si="123"/>
        <v>0</v>
      </c>
      <c r="O174" s="943">
        <f t="shared" si="123"/>
        <v>0</v>
      </c>
      <c r="P174" s="944">
        <f t="shared" si="123"/>
        <v>0</v>
      </c>
      <c r="R174" s="913" t="b">
        <f t="shared" si="100"/>
        <v>1</v>
      </c>
      <c r="S174" s="913" t="s">
        <v>1328</v>
      </c>
      <c r="T174" s="913" t="s">
        <v>1328</v>
      </c>
      <c r="U174" s="913" t="s">
        <v>1328</v>
      </c>
    </row>
    <row r="175" spans="1:21" x14ac:dyDescent="0.25">
      <c r="A175" s="922" t="s">
        <v>1351</v>
      </c>
      <c r="B175" s="1008">
        <v>1</v>
      </c>
      <c r="C175" s="1009">
        <v>0.97</v>
      </c>
      <c r="D175" s="1010">
        <f>+B175-C175</f>
        <v>3.0000000000000027E-2</v>
      </c>
      <c r="E175" s="923">
        <v>7203529.2599999998</v>
      </c>
      <c r="F175" s="923">
        <v>5925392.0280000009</v>
      </c>
      <c r="G175" s="923">
        <v>13128921.288000001</v>
      </c>
      <c r="H175" s="957">
        <f t="shared" si="121"/>
        <v>216105.87780000019</v>
      </c>
      <c r="I175" s="958">
        <f t="shared" si="121"/>
        <v>177761.76084000018</v>
      </c>
      <c r="J175" s="956">
        <f>+H175+I175</f>
        <v>393867.63864000037</v>
      </c>
      <c r="K175" s="957">
        <f t="shared" si="122"/>
        <v>6987423.3821999999</v>
      </c>
      <c r="L175" s="958">
        <f t="shared" si="122"/>
        <v>5747630.2671600003</v>
      </c>
      <c r="M175" s="956">
        <f>+K175+L175</f>
        <v>12735053.649360001</v>
      </c>
      <c r="N175" s="995">
        <f t="shared" si="123"/>
        <v>0</v>
      </c>
      <c r="O175" s="996">
        <f t="shared" si="123"/>
        <v>0</v>
      </c>
      <c r="P175" s="997">
        <f t="shared" si="123"/>
        <v>0</v>
      </c>
      <c r="Q175" s="1489">
        <f>+J175-'17NM_Flex Cost'!R35</f>
        <v>-398066.71086000034</v>
      </c>
      <c r="R175" s="913" t="b">
        <f t="shared" si="100"/>
        <v>1</v>
      </c>
      <c r="S175" s="922" t="s">
        <v>1352</v>
      </c>
      <c r="T175" s="922" t="s">
        <v>1352</v>
      </c>
      <c r="U175" s="922" t="s">
        <v>1351</v>
      </c>
    </row>
    <row r="176" spans="1:21" x14ac:dyDescent="0.25">
      <c r="A176" s="917" t="s">
        <v>1352</v>
      </c>
      <c r="B176" s="998"/>
      <c r="C176" s="999"/>
      <c r="D176" s="1000"/>
      <c r="E176" s="918"/>
      <c r="F176" s="918"/>
      <c r="G176" s="918"/>
      <c r="H176" s="933"/>
      <c r="I176" s="934"/>
      <c r="J176" s="935"/>
      <c r="K176" s="971"/>
      <c r="L176" s="934"/>
      <c r="M176" s="935"/>
      <c r="N176" s="971"/>
      <c r="O176" s="934"/>
      <c r="P176" s="935"/>
      <c r="R176" s="913" t="b">
        <f t="shared" si="100"/>
        <v>1</v>
      </c>
      <c r="S176" s="1014" t="s">
        <v>1353</v>
      </c>
      <c r="T176" s="1014" t="s">
        <v>1353</v>
      </c>
      <c r="U176" s="917" t="s">
        <v>1352</v>
      </c>
    </row>
    <row r="177" spans="1:21" x14ac:dyDescent="0.25">
      <c r="A177" s="913" t="s">
        <v>1325</v>
      </c>
      <c r="B177" s="975"/>
      <c r="C177" s="952"/>
      <c r="D177" s="953"/>
      <c r="E177" s="914">
        <v>0</v>
      </c>
      <c r="F177" s="914">
        <v>619257.85200000007</v>
      </c>
      <c r="G177" s="914">
        <v>619257.85200000007</v>
      </c>
      <c r="H177" s="942">
        <f t="shared" ref="H177:I181" si="124">E177*$D$181</f>
        <v>0</v>
      </c>
      <c r="I177" s="943">
        <f t="shared" si="124"/>
        <v>6192.5785200000064</v>
      </c>
      <c r="J177" s="944">
        <f>+H177+I177</f>
        <v>6192.5785200000064</v>
      </c>
      <c r="K177" s="942">
        <f t="shared" ref="K177:L181" si="125">+E177*$C$181</f>
        <v>0</v>
      </c>
      <c r="L177" s="943">
        <f t="shared" si="125"/>
        <v>613065.27348000009</v>
      </c>
      <c r="M177" s="944">
        <f>+K177+L177</f>
        <v>613065.27348000009</v>
      </c>
      <c r="N177" s="942">
        <f t="shared" ref="N177:P181" si="126">+E177-(H177+K177)</f>
        <v>0</v>
      </c>
      <c r="O177" s="943">
        <f t="shared" si="126"/>
        <v>0</v>
      </c>
      <c r="P177" s="994">
        <f t="shared" si="126"/>
        <v>0</v>
      </c>
      <c r="R177" s="913" t="b">
        <f t="shared" si="100"/>
        <v>1</v>
      </c>
      <c r="S177" s="913" t="s">
        <v>1325</v>
      </c>
      <c r="T177" s="913" t="s">
        <v>1325</v>
      </c>
      <c r="U177" s="913" t="s">
        <v>1325</v>
      </c>
    </row>
    <row r="178" spans="1:21" x14ac:dyDescent="0.25">
      <c r="A178" s="913" t="s">
        <v>1326</v>
      </c>
      <c r="B178" s="975"/>
      <c r="C178" s="952"/>
      <c r="D178" s="953"/>
      <c r="E178" s="914">
        <v>0</v>
      </c>
      <c r="F178" s="914">
        <v>990646.9800000001</v>
      </c>
      <c r="G178" s="914">
        <v>990646.9800000001</v>
      </c>
      <c r="H178" s="942">
        <f t="shared" si="124"/>
        <v>0</v>
      </c>
      <c r="I178" s="943">
        <f t="shared" si="124"/>
        <v>9906.4698000000099</v>
      </c>
      <c r="J178" s="944">
        <f>+H178+I178</f>
        <v>9906.4698000000099</v>
      </c>
      <c r="K178" s="942">
        <f t="shared" si="125"/>
        <v>0</v>
      </c>
      <c r="L178" s="943">
        <f t="shared" si="125"/>
        <v>980740.51020000014</v>
      </c>
      <c r="M178" s="944">
        <f>+K178+L178</f>
        <v>980740.51020000014</v>
      </c>
      <c r="N178" s="942">
        <f t="shared" si="126"/>
        <v>0</v>
      </c>
      <c r="O178" s="943">
        <f t="shared" si="126"/>
        <v>0</v>
      </c>
      <c r="P178" s="944">
        <f t="shared" si="126"/>
        <v>0</v>
      </c>
      <c r="R178" s="913" t="b">
        <f t="shared" si="100"/>
        <v>1</v>
      </c>
      <c r="S178" s="913" t="s">
        <v>1326</v>
      </c>
      <c r="T178" s="913" t="s">
        <v>1326</v>
      </c>
      <c r="U178" s="913" t="s">
        <v>1326</v>
      </c>
    </row>
    <row r="179" spans="1:21" x14ac:dyDescent="0.25">
      <c r="A179" s="913" t="s">
        <v>1327</v>
      </c>
      <c r="B179" s="975"/>
      <c r="C179" s="952"/>
      <c r="D179" s="953"/>
      <c r="E179" s="914">
        <v>1307339.844</v>
      </c>
      <c r="F179" s="914">
        <v>0</v>
      </c>
      <c r="G179" s="914">
        <v>1307339.844</v>
      </c>
      <c r="H179" s="942">
        <f t="shared" si="124"/>
        <v>13073.398440000012</v>
      </c>
      <c r="I179" s="943">
        <f t="shared" si="124"/>
        <v>0</v>
      </c>
      <c r="J179" s="944">
        <f>+H179+I179</f>
        <v>13073.398440000012</v>
      </c>
      <c r="K179" s="942">
        <f t="shared" si="125"/>
        <v>1294266.4455600001</v>
      </c>
      <c r="L179" s="943">
        <f t="shared" si="125"/>
        <v>0</v>
      </c>
      <c r="M179" s="944">
        <f>+K179+L179</f>
        <v>1294266.4455600001</v>
      </c>
      <c r="N179" s="942">
        <f t="shared" si="126"/>
        <v>0</v>
      </c>
      <c r="O179" s="943">
        <f t="shared" si="126"/>
        <v>0</v>
      </c>
      <c r="P179" s="944">
        <f t="shared" si="126"/>
        <v>0</v>
      </c>
      <c r="R179" s="913" t="b">
        <f t="shared" si="100"/>
        <v>1</v>
      </c>
      <c r="S179" s="913" t="s">
        <v>1327</v>
      </c>
      <c r="T179" s="913" t="s">
        <v>1327</v>
      </c>
      <c r="U179" s="913" t="s">
        <v>1327</v>
      </c>
    </row>
    <row r="180" spans="1:21" x14ac:dyDescent="0.25">
      <c r="A180" s="913" t="s">
        <v>1328</v>
      </c>
      <c r="B180" s="975"/>
      <c r="C180" s="952"/>
      <c r="D180" s="953"/>
      <c r="E180" s="914">
        <v>677953.95600000001</v>
      </c>
      <c r="F180" s="914">
        <v>0</v>
      </c>
      <c r="G180" s="914">
        <v>677953.95600000001</v>
      </c>
      <c r="H180" s="942">
        <f t="shared" si="124"/>
        <v>6779.5395600000065</v>
      </c>
      <c r="I180" s="943">
        <f t="shared" si="124"/>
        <v>0</v>
      </c>
      <c r="J180" s="944">
        <f>+H180+I180</f>
        <v>6779.5395600000065</v>
      </c>
      <c r="K180" s="942">
        <f t="shared" si="125"/>
        <v>671174.41643999994</v>
      </c>
      <c r="L180" s="943">
        <f t="shared" si="125"/>
        <v>0</v>
      </c>
      <c r="M180" s="944">
        <f>+K180+L180</f>
        <v>671174.41643999994</v>
      </c>
      <c r="N180" s="942">
        <f t="shared" si="126"/>
        <v>0</v>
      </c>
      <c r="O180" s="943">
        <f t="shared" si="126"/>
        <v>0</v>
      </c>
      <c r="P180" s="944">
        <f t="shared" si="126"/>
        <v>0</v>
      </c>
      <c r="R180" s="913" t="b">
        <f t="shared" si="100"/>
        <v>1</v>
      </c>
      <c r="S180" s="913" t="s">
        <v>1328</v>
      </c>
      <c r="T180" s="913" t="s">
        <v>1328</v>
      </c>
      <c r="U180" s="913" t="s">
        <v>1328</v>
      </c>
    </row>
    <row r="181" spans="1:21" x14ac:dyDescent="0.25">
      <c r="A181" s="922" t="s">
        <v>1352</v>
      </c>
      <c r="B181" s="1008">
        <v>1</v>
      </c>
      <c r="C181" s="1009">
        <v>0.99</v>
      </c>
      <c r="D181" s="1010">
        <f>+B181-C181</f>
        <v>1.0000000000000009E-2</v>
      </c>
      <c r="E181" s="923">
        <v>1985293.8</v>
      </c>
      <c r="F181" s="923">
        <v>1609904.8320000002</v>
      </c>
      <c r="G181" s="923">
        <v>3595198.6320000002</v>
      </c>
      <c r="H181" s="957">
        <f t="shared" si="124"/>
        <v>19852.938000000016</v>
      </c>
      <c r="I181" s="958">
        <f t="shared" si="124"/>
        <v>16099.048320000016</v>
      </c>
      <c r="J181" s="956">
        <f>+H181+I181</f>
        <v>35951.986320000033</v>
      </c>
      <c r="K181" s="957">
        <f t="shared" si="125"/>
        <v>1965440.862</v>
      </c>
      <c r="L181" s="958">
        <f t="shared" si="125"/>
        <v>1593805.7836800001</v>
      </c>
      <c r="M181" s="956">
        <f>+K181+L181</f>
        <v>3559246.6456800001</v>
      </c>
      <c r="N181" s="995">
        <f t="shared" si="126"/>
        <v>0</v>
      </c>
      <c r="O181" s="996">
        <f t="shared" si="126"/>
        <v>0</v>
      </c>
      <c r="P181" s="997">
        <f t="shared" si="126"/>
        <v>0</v>
      </c>
      <c r="Q181" s="1489">
        <f>+J181-'17NM_Flex Cost'!R36</f>
        <v>-33873.130280000034</v>
      </c>
      <c r="R181" s="913" t="b">
        <f t="shared" si="100"/>
        <v>1</v>
      </c>
      <c r="S181" s="1033" t="s">
        <v>1353</v>
      </c>
      <c r="T181" s="1033" t="s">
        <v>1353</v>
      </c>
      <c r="U181" s="922" t="s">
        <v>1352</v>
      </c>
    </row>
    <row r="182" spans="1:21" x14ac:dyDescent="0.25">
      <c r="A182" s="1014" t="s">
        <v>1353</v>
      </c>
      <c r="B182" s="998"/>
      <c r="C182" s="999"/>
      <c r="D182" s="1000"/>
      <c r="E182" s="918"/>
      <c r="F182" s="918"/>
      <c r="G182" s="918"/>
      <c r="H182" s="933"/>
      <c r="I182" s="934"/>
      <c r="J182" s="935"/>
      <c r="K182" s="971"/>
      <c r="L182" s="934"/>
      <c r="M182" s="935"/>
      <c r="N182" s="971"/>
      <c r="O182" s="934"/>
      <c r="P182" s="935"/>
      <c r="R182" s="913" t="b">
        <f t="shared" si="100"/>
        <v>1</v>
      </c>
      <c r="S182" s="917" t="s">
        <v>1354</v>
      </c>
      <c r="T182" s="917" t="s">
        <v>1354</v>
      </c>
      <c r="U182" s="1014" t="s">
        <v>1353</v>
      </c>
    </row>
    <row r="183" spans="1:21" x14ac:dyDescent="0.25">
      <c r="A183" s="913" t="s">
        <v>1325</v>
      </c>
      <c r="B183" s="975"/>
      <c r="C183" s="952"/>
      <c r="D183" s="953"/>
      <c r="E183" s="914">
        <v>0</v>
      </c>
      <c r="F183" s="914">
        <v>250011.45600000001</v>
      </c>
      <c r="G183" s="914">
        <v>250011.45600000001</v>
      </c>
      <c r="H183" s="942">
        <f t="shared" ref="H183:I187" si="127">E183*$D$187</f>
        <v>0</v>
      </c>
      <c r="I183" s="943">
        <f t="shared" si="127"/>
        <v>0</v>
      </c>
      <c r="J183" s="944">
        <f>+H183+I183</f>
        <v>0</v>
      </c>
      <c r="K183" s="942">
        <f t="shared" ref="K183:L187" si="128">+E183*$C$187</f>
        <v>0</v>
      </c>
      <c r="L183" s="943">
        <f t="shared" si="128"/>
        <v>250011.45600000001</v>
      </c>
      <c r="M183" s="944">
        <f>+K183+L183</f>
        <v>250011.45600000001</v>
      </c>
      <c r="N183" s="942">
        <f t="shared" ref="N183:P187" si="129">+E183-(H183+K183)</f>
        <v>0</v>
      </c>
      <c r="O183" s="943">
        <f t="shared" si="129"/>
        <v>0</v>
      </c>
      <c r="P183" s="994">
        <f t="shared" si="129"/>
        <v>0</v>
      </c>
      <c r="R183" s="913" t="b">
        <f t="shared" si="100"/>
        <v>1</v>
      </c>
      <c r="S183" s="913" t="s">
        <v>1325</v>
      </c>
      <c r="T183" s="913" t="s">
        <v>1325</v>
      </c>
      <c r="U183" s="913" t="s">
        <v>1325</v>
      </c>
    </row>
    <row r="184" spans="1:21" x14ac:dyDescent="0.25">
      <c r="A184" s="913" t="s">
        <v>1326</v>
      </c>
      <c r="B184" s="975"/>
      <c r="C184" s="952"/>
      <c r="D184" s="953"/>
      <c r="E184" s="914">
        <v>0</v>
      </c>
      <c r="F184" s="914">
        <v>93329.328000000009</v>
      </c>
      <c r="G184" s="914">
        <v>93329.328000000009</v>
      </c>
      <c r="H184" s="942">
        <f t="shared" si="127"/>
        <v>0</v>
      </c>
      <c r="I184" s="943">
        <f t="shared" si="127"/>
        <v>0</v>
      </c>
      <c r="J184" s="944">
        <f>+H184+I184</f>
        <v>0</v>
      </c>
      <c r="K184" s="942">
        <f t="shared" si="128"/>
        <v>0</v>
      </c>
      <c r="L184" s="943">
        <f t="shared" si="128"/>
        <v>93329.328000000009</v>
      </c>
      <c r="M184" s="944">
        <f>+K184+L184</f>
        <v>93329.328000000009</v>
      </c>
      <c r="N184" s="942">
        <f t="shared" si="129"/>
        <v>0</v>
      </c>
      <c r="O184" s="943">
        <f t="shared" si="129"/>
        <v>0</v>
      </c>
      <c r="P184" s="944">
        <f t="shared" si="129"/>
        <v>0</v>
      </c>
      <c r="Q184" s="1038" t="s">
        <v>1458</v>
      </c>
      <c r="R184" s="913" t="b">
        <f t="shared" si="100"/>
        <v>1</v>
      </c>
      <c r="S184" s="913" t="s">
        <v>1326</v>
      </c>
      <c r="T184" s="913" t="s">
        <v>1326</v>
      </c>
      <c r="U184" s="913" t="s">
        <v>1326</v>
      </c>
    </row>
    <row r="185" spans="1:21" x14ac:dyDescent="0.25">
      <c r="A185" s="913" t="s">
        <v>1327</v>
      </c>
      <c r="B185" s="975"/>
      <c r="C185" s="952"/>
      <c r="D185" s="953"/>
      <c r="E185" s="914">
        <v>0.34799999999999998</v>
      </c>
      <c r="F185" s="914">
        <v>0</v>
      </c>
      <c r="G185" s="914">
        <v>0.34799999999999998</v>
      </c>
      <c r="H185" s="942">
        <f t="shared" si="127"/>
        <v>0</v>
      </c>
      <c r="I185" s="943">
        <f t="shared" si="127"/>
        <v>0</v>
      </c>
      <c r="J185" s="944">
        <f>+H185+I185</f>
        <v>0</v>
      </c>
      <c r="K185" s="942">
        <f t="shared" si="128"/>
        <v>0.34799999999999998</v>
      </c>
      <c r="L185" s="943">
        <f t="shared" si="128"/>
        <v>0</v>
      </c>
      <c r="M185" s="944">
        <f>+K185+L185</f>
        <v>0.34799999999999998</v>
      </c>
      <c r="N185" s="942">
        <f t="shared" si="129"/>
        <v>0</v>
      </c>
      <c r="O185" s="943">
        <f t="shared" si="129"/>
        <v>0</v>
      </c>
      <c r="P185" s="944">
        <f t="shared" si="129"/>
        <v>0</v>
      </c>
      <c r="R185" s="913" t="b">
        <f t="shared" si="100"/>
        <v>1</v>
      </c>
      <c r="S185" s="913" t="s">
        <v>1327</v>
      </c>
      <c r="T185" s="913" t="s">
        <v>1327</v>
      </c>
      <c r="U185" s="913" t="s">
        <v>1327</v>
      </c>
    </row>
    <row r="186" spans="1:21" x14ac:dyDescent="0.25">
      <c r="A186" s="913" t="s">
        <v>1328</v>
      </c>
      <c r="B186" s="975"/>
      <c r="C186" s="952"/>
      <c r="D186" s="953"/>
      <c r="E186" s="914">
        <v>102824.02799999999</v>
      </c>
      <c r="F186" s="914">
        <v>0</v>
      </c>
      <c r="G186" s="914">
        <v>102824.02799999999</v>
      </c>
      <c r="H186" s="942">
        <f t="shared" si="127"/>
        <v>0</v>
      </c>
      <c r="I186" s="943">
        <f t="shared" si="127"/>
        <v>0</v>
      </c>
      <c r="J186" s="944">
        <f>+H186+I186</f>
        <v>0</v>
      </c>
      <c r="K186" s="942">
        <f t="shared" si="128"/>
        <v>102824.02799999999</v>
      </c>
      <c r="L186" s="943">
        <f t="shared" si="128"/>
        <v>0</v>
      </c>
      <c r="M186" s="944">
        <f>+K186+L186</f>
        <v>102824.02799999999</v>
      </c>
      <c r="N186" s="942">
        <f t="shared" si="129"/>
        <v>0</v>
      </c>
      <c r="O186" s="943">
        <f t="shared" si="129"/>
        <v>0</v>
      </c>
      <c r="P186" s="944">
        <f t="shared" si="129"/>
        <v>0</v>
      </c>
      <c r="R186" s="913" t="b">
        <f t="shared" si="100"/>
        <v>1</v>
      </c>
      <c r="S186" s="913" t="s">
        <v>1328</v>
      </c>
      <c r="T186" s="913" t="s">
        <v>1328</v>
      </c>
      <c r="U186" s="913" t="s">
        <v>1328</v>
      </c>
    </row>
    <row r="187" spans="1:21" x14ac:dyDescent="0.25">
      <c r="A187" s="1033" t="s">
        <v>1353</v>
      </c>
      <c r="B187" s="1034">
        <v>1</v>
      </c>
      <c r="C187" s="1035">
        <v>1</v>
      </c>
      <c r="D187" s="1036">
        <v>0</v>
      </c>
      <c r="E187" s="1037">
        <v>102824.37599999999</v>
      </c>
      <c r="F187" s="1037">
        <v>343340.78399999999</v>
      </c>
      <c r="G187" s="1037">
        <v>446165.16</v>
      </c>
      <c r="H187" s="957">
        <f t="shared" si="127"/>
        <v>0</v>
      </c>
      <c r="I187" s="958">
        <f t="shared" si="127"/>
        <v>0</v>
      </c>
      <c r="J187" s="956">
        <f>+H187+I187</f>
        <v>0</v>
      </c>
      <c r="K187" s="957">
        <f t="shared" si="128"/>
        <v>102824.37599999999</v>
      </c>
      <c r="L187" s="958">
        <f t="shared" si="128"/>
        <v>343340.78399999999</v>
      </c>
      <c r="M187" s="956">
        <f>+K187+L187</f>
        <v>446165.16</v>
      </c>
      <c r="N187" s="995">
        <f t="shared" si="129"/>
        <v>0</v>
      </c>
      <c r="O187" s="996">
        <f t="shared" si="129"/>
        <v>0</v>
      </c>
      <c r="P187" s="997">
        <f t="shared" si="129"/>
        <v>0</v>
      </c>
      <c r="Q187" s="1489">
        <f>+J187-'17NM_Flex Cost'!R37</f>
        <v>0</v>
      </c>
      <c r="R187" s="913" t="b">
        <f t="shared" si="100"/>
        <v>1</v>
      </c>
      <c r="S187" s="922" t="s">
        <v>1354</v>
      </c>
      <c r="T187" s="922" t="s">
        <v>1354</v>
      </c>
      <c r="U187" s="1033" t="s">
        <v>1353</v>
      </c>
    </row>
    <row r="188" spans="1:21" x14ac:dyDescent="0.25">
      <c r="A188" s="917" t="s">
        <v>1354</v>
      </c>
      <c r="B188" s="998"/>
      <c r="C188" s="999"/>
      <c r="D188" s="1000"/>
      <c r="E188" s="918"/>
      <c r="F188" s="918"/>
      <c r="G188" s="918"/>
      <c r="H188" s="933"/>
      <c r="I188" s="934"/>
      <c r="J188" s="935"/>
      <c r="K188" s="971"/>
      <c r="L188" s="934"/>
      <c r="M188" s="935"/>
      <c r="N188" s="971"/>
      <c r="O188" s="934"/>
      <c r="P188" s="935"/>
      <c r="R188" s="913" t="b">
        <f t="shared" si="100"/>
        <v>1</v>
      </c>
      <c r="S188" s="917" t="s">
        <v>1355</v>
      </c>
      <c r="T188" s="917" t="s">
        <v>1355</v>
      </c>
      <c r="U188" s="917" t="s">
        <v>1354</v>
      </c>
    </row>
    <row r="189" spans="1:21" x14ac:dyDescent="0.25">
      <c r="A189" s="913" t="s">
        <v>1325</v>
      </c>
      <c r="B189" s="975"/>
      <c r="C189" s="952"/>
      <c r="D189" s="953"/>
      <c r="E189" s="914">
        <v>0</v>
      </c>
      <c r="F189" s="914">
        <v>172422.95999999996</v>
      </c>
      <c r="G189" s="914">
        <v>172422.95999999996</v>
      </c>
      <c r="H189" s="942">
        <f t="shared" ref="H189:I193" si="130">E189*$D$193</f>
        <v>0</v>
      </c>
      <c r="I189" s="943">
        <f t="shared" si="130"/>
        <v>24139.214399999997</v>
      </c>
      <c r="J189" s="944">
        <f>+H189+I189</f>
        <v>24139.214399999997</v>
      </c>
      <c r="K189" s="942">
        <f t="shared" ref="K189:L193" si="131">+E189*$C$193</f>
        <v>0</v>
      </c>
      <c r="L189" s="943">
        <f t="shared" si="131"/>
        <v>148283.74559999997</v>
      </c>
      <c r="M189" s="944">
        <f>+K189+L189</f>
        <v>148283.74559999997</v>
      </c>
      <c r="N189" s="942">
        <f t="shared" ref="N189:P193" si="132">+E189-(H189+K189)</f>
        <v>0</v>
      </c>
      <c r="O189" s="943">
        <f t="shared" si="132"/>
        <v>0</v>
      </c>
      <c r="P189" s="994">
        <f t="shared" si="132"/>
        <v>0</v>
      </c>
      <c r="R189" s="913" t="b">
        <f t="shared" si="100"/>
        <v>1</v>
      </c>
      <c r="S189" s="913" t="s">
        <v>1325</v>
      </c>
      <c r="T189" s="913" t="s">
        <v>1325</v>
      </c>
      <c r="U189" s="913" t="s">
        <v>1325</v>
      </c>
    </row>
    <row r="190" spans="1:21" x14ac:dyDescent="0.25">
      <c r="A190" s="913" t="s">
        <v>1326</v>
      </c>
      <c r="B190" s="975"/>
      <c r="C190" s="952"/>
      <c r="D190" s="953"/>
      <c r="E190" s="914">
        <v>0</v>
      </c>
      <c r="F190" s="914">
        <v>3760285.2240000004</v>
      </c>
      <c r="G190" s="914">
        <v>3760285.2240000004</v>
      </c>
      <c r="H190" s="942">
        <f t="shared" si="130"/>
        <v>0</v>
      </c>
      <c r="I190" s="943">
        <f t="shared" si="130"/>
        <v>526439.93136000016</v>
      </c>
      <c r="J190" s="944">
        <f>+H190+I190</f>
        <v>526439.93136000016</v>
      </c>
      <c r="K190" s="942">
        <f t="shared" si="131"/>
        <v>0</v>
      </c>
      <c r="L190" s="943">
        <f t="shared" si="131"/>
        <v>3233845.2926400001</v>
      </c>
      <c r="M190" s="944">
        <f>+K190+L190</f>
        <v>3233845.2926400001</v>
      </c>
      <c r="N190" s="942">
        <f t="shared" si="132"/>
        <v>0</v>
      </c>
      <c r="O190" s="943">
        <f t="shared" si="132"/>
        <v>0</v>
      </c>
      <c r="P190" s="944">
        <f t="shared" si="132"/>
        <v>0</v>
      </c>
      <c r="R190" s="913" t="b">
        <f t="shared" si="100"/>
        <v>1</v>
      </c>
      <c r="S190" s="913" t="s">
        <v>1326</v>
      </c>
      <c r="T190" s="913" t="s">
        <v>1326</v>
      </c>
      <c r="U190" s="913" t="s">
        <v>1326</v>
      </c>
    </row>
    <row r="191" spans="1:21" x14ac:dyDescent="0.25">
      <c r="A191" s="913" t="s">
        <v>1327</v>
      </c>
      <c r="B191" s="975"/>
      <c r="C191" s="952"/>
      <c r="D191" s="953"/>
      <c r="E191" s="914">
        <v>158476.46399999998</v>
      </c>
      <c r="F191" s="914">
        <v>0</v>
      </c>
      <c r="G191" s="914">
        <v>158476.46399999998</v>
      </c>
      <c r="H191" s="942">
        <f t="shared" si="130"/>
        <v>22186.704959999999</v>
      </c>
      <c r="I191" s="943">
        <f t="shared" si="130"/>
        <v>0</v>
      </c>
      <c r="J191" s="944">
        <f>+H191+I191</f>
        <v>22186.704959999999</v>
      </c>
      <c r="K191" s="942">
        <f t="shared" si="131"/>
        <v>136289.75903999998</v>
      </c>
      <c r="L191" s="943">
        <f t="shared" si="131"/>
        <v>0</v>
      </c>
      <c r="M191" s="944">
        <f>+K191+L191</f>
        <v>136289.75903999998</v>
      </c>
      <c r="N191" s="942">
        <f t="shared" si="132"/>
        <v>0</v>
      </c>
      <c r="O191" s="943">
        <f t="shared" si="132"/>
        <v>0</v>
      </c>
      <c r="P191" s="944">
        <f t="shared" si="132"/>
        <v>0</v>
      </c>
      <c r="R191" s="913" t="b">
        <f t="shared" si="100"/>
        <v>1</v>
      </c>
      <c r="S191" s="913" t="s">
        <v>1327</v>
      </c>
      <c r="T191" s="913" t="s">
        <v>1327</v>
      </c>
      <c r="U191" s="913" t="s">
        <v>1327</v>
      </c>
    </row>
    <row r="192" spans="1:21" x14ac:dyDescent="0.25">
      <c r="A192" s="913" t="s">
        <v>1328</v>
      </c>
      <c r="B192" s="975"/>
      <c r="C192" s="952"/>
      <c r="D192" s="953"/>
      <c r="E192" s="914">
        <v>497938.47600000002</v>
      </c>
      <c r="F192" s="914">
        <v>0</v>
      </c>
      <c r="G192" s="914">
        <v>497938.47600000002</v>
      </c>
      <c r="H192" s="942">
        <f t="shared" si="130"/>
        <v>69711.386640000012</v>
      </c>
      <c r="I192" s="943">
        <f t="shared" si="130"/>
        <v>0</v>
      </c>
      <c r="J192" s="944">
        <f>+H192+I192</f>
        <v>69711.386640000012</v>
      </c>
      <c r="K192" s="942">
        <f t="shared" si="131"/>
        <v>428227.08936000004</v>
      </c>
      <c r="L192" s="943">
        <f t="shared" si="131"/>
        <v>0</v>
      </c>
      <c r="M192" s="944">
        <f>+K192+L192</f>
        <v>428227.08936000004</v>
      </c>
      <c r="N192" s="942">
        <f t="shared" si="132"/>
        <v>0</v>
      </c>
      <c r="O192" s="943">
        <f t="shared" si="132"/>
        <v>0</v>
      </c>
      <c r="P192" s="944">
        <f t="shared" si="132"/>
        <v>0</v>
      </c>
      <c r="R192" s="913" t="b">
        <f t="shared" si="100"/>
        <v>1</v>
      </c>
      <c r="S192" s="913" t="s">
        <v>1328</v>
      </c>
      <c r="T192" s="913" t="s">
        <v>1328</v>
      </c>
      <c r="U192" s="913" t="s">
        <v>1328</v>
      </c>
    </row>
    <row r="193" spans="1:21" x14ac:dyDescent="0.25">
      <c r="A193" s="922" t="s">
        <v>1354</v>
      </c>
      <c r="B193" s="1008">
        <v>1</v>
      </c>
      <c r="C193" s="1009">
        <v>0.86</v>
      </c>
      <c r="D193" s="1010">
        <f>+B193-C193</f>
        <v>0.14000000000000001</v>
      </c>
      <c r="E193" s="923">
        <v>656414.93999999994</v>
      </c>
      <c r="F193" s="923">
        <v>3932708.1840000004</v>
      </c>
      <c r="G193" s="923">
        <v>4589123.1240000008</v>
      </c>
      <c r="H193" s="957">
        <f t="shared" si="130"/>
        <v>91898.0916</v>
      </c>
      <c r="I193" s="958">
        <f t="shared" si="130"/>
        <v>550579.1457600001</v>
      </c>
      <c r="J193" s="956">
        <f>+H193+I193</f>
        <v>642477.23736000014</v>
      </c>
      <c r="K193" s="957">
        <f t="shared" si="131"/>
        <v>564516.8483999999</v>
      </c>
      <c r="L193" s="958">
        <f t="shared" si="131"/>
        <v>3382129.0382400001</v>
      </c>
      <c r="M193" s="956">
        <f>+K193+L193</f>
        <v>3946645.8866400002</v>
      </c>
      <c r="N193" s="995">
        <f t="shared" si="132"/>
        <v>0</v>
      </c>
      <c r="O193" s="996">
        <f t="shared" si="132"/>
        <v>0</v>
      </c>
      <c r="P193" s="997">
        <f t="shared" si="132"/>
        <v>0</v>
      </c>
      <c r="Q193" s="1489">
        <f>+J193-'17NM_Flex Cost'!R38</f>
        <v>-352960.6658399998</v>
      </c>
      <c r="R193" s="913" t="b">
        <f t="shared" si="100"/>
        <v>1</v>
      </c>
      <c r="S193" s="922" t="s">
        <v>1355</v>
      </c>
      <c r="T193" s="922" t="s">
        <v>1355</v>
      </c>
      <c r="U193" s="922" t="s">
        <v>1354</v>
      </c>
    </row>
    <row r="194" spans="1:21" x14ac:dyDescent="0.25">
      <c r="A194" s="917" t="s">
        <v>1355</v>
      </c>
      <c r="B194" s="998"/>
      <c r="C194" s="999"/>
      <c r="D194" s="1000"/>
      <c r="E194" s="918"/>
      <c r="F194" s="918"/>
      <c r="G194" s="918"/>
      <c r="H194" s="933"/>
      <c r="I194" s="934"/>
      <c r="J194" s="935"/>
      <c r="K194" s="971"/>
      <c r="L194" s="934"/>
      <c r="M194" s="935"/>
      <c r="N194" s="971"/>
      <c r="O194" s="934"/>
      <c r="P194" s="935"/>
      <c r="R194" s="913" t="b">
        <f t="shared" si="100"/>
        <v>1</v>
      </c>
      <c r="S194" s="917" t="s">
        <v>1356</v>
      </c>
      <c r="T194" s="917" t="s">
        <v>1356</v>
      </c>
      <c r="U194" s="917" t="s">
        <v>1355</v>
      </c>
    </row>
    <row r="195" spans="1:21" x14ac:dyDescent="0.25">
      <c r="A195" s="913" t="s">
        <v>1325</v>
      </c>
      <c r="B195" s="975"/>
      <c r="C195" s="952"/>
      <c r="D195" s="953"/>
      <c r="E195" s="914">
        <v>0</v>
      </c>
      <c r="F195" s="914">
        <v>2972814.54</v>
      </c>
      <c r="G195" s="914">
        <v>2972814.54</v>
      </c>
      <c r="H195" s="942">
        <f t="shared" ref="H195:I199" si="133">E195*$D$199</f>
        <v>0</v>
      </c>
      <c r="I195" s="943">
        <f t="shared" si="133"/>
        <v>59456.290800000053</v>
      </c>
      <c r="J195" s="944">
        <f>+H195+I195</f>
        <v>59456.290800000053</v>
      </c>
      <c r="K195" s="942">
        <f t="shared" ref="K195:L199" si="134">+E195*$C$199</f>
        <v>0</v>
      </c>
      <c r="L195" s="943">
        <f t="shared" si="134"/>
        <v>2913358.2492</v>
      </c>
      <c r="M195" s="944">
        <f>+K195+L195</f>
        <v>2913358.2492</v>
      </c>
      <c r="N195" s="942">
        <f t="shared" ref="N195:P199" si="135">+E195-(H195+K195)</f>
        <v>0</v>
      </c>
      <c r="O195" s="943">
        <f t="shared" si="135"/>
        <v>0</v>
      </c>
      <c r="P195" s="994">
        <f t="shared" si="135"/>
        <v>0</v>
      </c>
      <c r="R195" s="913" t="b">
        <f t="shared" si="100"/>
        <v>1</v>
      </c>
      <c r="S195" s="913" t="s">
        <v>1325</v>
      </c>
      <c r="T195" s="913" t="s">
        <v>1325</v>
      </c>
      <c r="U195" s="913" t="s">
        <v>1325</v>
      </c>
    </row>
    <row r="196" spans="1:21" x14ac:dyDescent="0.25">
      <c r="A196" s="913" t="s">
        <v>1326</v>
      </c>
      <c r="B196" s="975"/>
      <c r="C196" s="952"/>
      <c r="D196" s="953"/>
      <c r="E196" s="914">
        <v>0</v>
      </c>
      <c r="F196" s="914">
        <v>999836.67599999998</v>
      </c>
      <c r="G196" s="914">
        <v>999836.67599999998</v>
      </c>
      <c r="H196" s="942">
        <f t="shared" si="133"/>
        <v>0</v>
      </c>
      <c r="I196" s="943">
        <f t="shared" si="133"/>
        <v>19996.733520000016</v>
      </c>
      <c r="J196" s="944">
        <f>+H196+I196</f>
        <v>19996.733520000016</v>
      </c>
      <c r="K196" s="942">
        <f t="shared" si="134"/>
        <v>0</v>
      </c>
      <c r="L196" s="943">
        <f t="shared" si="134"/>
        <v>979839.94247999997</v>
      </c>
      <c r="M196" s="944">
        <f>+K196+L196</f>
        <v>979839.94247999997</v>
      </c>
      <c r="N196" s="942">
        <f t="shared" si="135"/>
        <v>0</v>
      </c>
      <c r="O196" s="943">
        <f t="shared" si="135"/>
        <v>0</v>
      </c>
      <c r="P196" s="944">
        <f t="shared" si="135"/>
        <v>0</v>
      </c>
      <c r="R196" s="913" t="b">
        <f t="shared" si="100"/>
        <v>1</v>
      </c>
      <c r="S196" s="913" t="s">
        <v>1326</v>
      </c>
      <c r="T196" s="913" t="s">
        <v>1326</v>
      </c>
      <c r="U196" s="913" t="s">
        <v>1326</v>
      </c>
    </row>
    <row r="197" spans="1:21" x14ac:dyDescent="0.25">
      <c r="A197" s="913" t="s">
        <v>1327</v>
      </c>
      <c r="B197" s="975"/>
      <c r="C197" s="952"/>
      <c r="D197" s="953"/>
      <c r="E197" s="914">
        <v>1112182.68</v>
      </c>
      <c r="F197" s="914">
        <v>0</v>
      </c>
      <c r="G197" s="914">
        <v>1112182.68</v>
      </c>
      <c r="H197" s="942">
        <f t="shared" si="133"/>
        <v>22243.65360000002</v>
      </c>
      <c r="I197" s="943">
        <f t="shared" si="133"/>
        <v>0</v>
      </c>
      <c r="J197" s="944">
        <f>+H197+I197</f>
        <v>22243.65360000002</v>
      </c>
      <c r="K197" s="942">
        <f t="shared" si="134"/>
        <v>1089939.0263999999</v>
      </c>
      <c r="L197" s="943">
        <f t="shared" si="134"/>
        <v>0</v>
      </c>
      <c r="M197" s="944">
        <f>+K197+L197</f>
        <v>1089939.0263999999</v>
      </c>
      <c r="N197" s="942">
        <f t="shared" si="135"/>
        <v>0</v>
      </c>
      <c r="O197" s="943">
        <f t="shared" si="135"/>
        <v>0</v>
      </c>
      <c r="P197" s="944">
        <f t="shared" si="135"/>
        <v>0</v>
      </c>
      <c r="R197" s="913" t="b">
        <f t="shared" si="100"/>
        <v>1</v>
      </c>
      <c r="S197" s="913" t="s">
        <v>1327</v>
      </c>
      <c r="T197" s="913" t="s">
        <v>1327</v>
      </c>
      <c r="U197" s="913" t="s">
        <v>1327</v>
      </c>
    </row>
    <row r="198" spans="1:21" x14ac:dyDescent="0.25">
      <c r="A198" s="913" t="s">
        <v>1328</v>
      </c>
      <c r="B198" s="975"/>
      <c r="C198" s="952"/>
      <c r="D198" s="953"/>
      <c r="E198" s="914">
        <v>960494.94</v>
      </c>
      <c r="F198" s="914">
        <v>0</v>
      </c>
      <c r="G198" s="914">
        <v>960494.94</v>
      </c>
      <c r="H198" s="942">
        <f t="shared" si="133"/>
        <v>19209.898800000017</v>
      </c>
      <c r="I198" s="943">
        <f t="shared" si="133"/>
        <v>0</v>
      </c>
      <c r="J198" s="944">
        <f>+H198+I198</f>
        <v>19209.898800000017</v>
      </c>
      <c r="K198" s="942">
        <f t="shared" si="134"/>
        <v>941285.04119999998</v>
      </c>
      <c r="L198" s="943">
        <f t="shared" si="134"/>
        <v>0</v>
      </c>
      <c r="M198" s="944">
        <f>+K198+L198</f>
        <v>941285.04119999998</v>
      </c>
      <c r="N198" s="942">
        <f t="shared" si="135"/>
        <v>0</v>
      </c>
      <c r="O198" s="943">
        <f t="shared" si="135"/>
        <v>0</v>
      </c>
      <c r="P198" s="944">
        <f t="shared" si="135"/>
        <v>0</v>
      </c>
      <c r="R198" s="913" t="b">
        <f t="shared" si="100"/>
        <v>1</v>
      </c>
      <c r="S198" s="913" t="s">
        <v>1328</v>
      </c>
      <c r="T198" s="913" t="s">
        <v>1328</v>
      </c>
      <c r="U198" s="913" t="s">
        <v>1328</v>
      </c>
    </row>
    <row r="199" spans="1:21" x14ac:dyDescent="0.25">
      <c r="A199" s="922" t="s">
        <v>1355</v>
      </c>
      <c r="B199" s="1008">
        <v>1</v>
      </c>
      <c r="C199" s="1009">
        <v>0.98</v>
      </c>
      <c r="D199" s="1010">
        <f>+B199-C199</f>
        <v>2.0000000000000018E-2</v>
      </c>
      <c r="E199" s="922">
        <v>2072677.6199999999</v>
      </c>
      <c r="F199" s="922">
        <v>3972651.216</v>
      </c>
      <c r="G199" s="922">
        <v>6045328.8359999992</v>
      </c>
      <c r="H199" s="957">
        <f t="shared" si="133"/>
        <v>41453.552400000037</v>
      </c>
      <c r="I199" s="958">
        <f t="shared" si="133"/>
        <v>79453.02432000007</v>
      </c>
      <c r="J199" s="956">
        <f>+H199+I199</f>
        <v>120906.5767200001</v>
      </c>
      <c r="K199" s="957">
        <f t="shared" si="134"/>
        <v>2031224.0676</v>
      </c>
      <c r="L199" s="958">
        <f t="shared" si="134"/>
        <v>3893198.1916800002</v>
      </c>
      <c r="M199" s="956">
        <f>+K199+L199</f>
        <v>5924422.2592799999</v>
      </c>
      <c r="N199" s="995">
        <f t="shared" si="135"/>
        <v>0</v>
      </c>
      <c r="O199" s="996">
        <f t="shared" si="135"/>
        <v>0</v>
      </c>
      <c r="P199" s="997">
        <f t="shared" si="135"/>
        <v>0</v>
      </c>
      <c r="Q199" s="1489">
        <f>+J199-'17NM_Flex Cost'!R39</f>
        <v>-134351.82988000012</v>
      </c>
      <c r="R199" s="913" t="b">
        <f t="shared" si="100"/>
        <v>1</v>
      </c>
      <c r="S199" s="922" t="s">
        <v>1356</v>
      </c>
      <c r="T199" s="922" t="s">
        <v>1356</v>
      </c>
      <c r="U199" s="922" t="s">
        <v>1355</v>
      </c>
    </row>
    <row r="200" spans="1:21" x14ac:dyDescent="0.25">
      <c r="A200" s="917" t="s">
        <v>1356</v>
      </c>
      <c r="B200" s="998"/>
      <c r="C200" s="999"/>
      <c r="D200" s="1000"/>
      <c r="E200" s="918"/>
      <c r="F200" s="918"/>
      <c r="G200" s="918"/>
      <c r="H200" s="933"/>
      <c r="I200" s="934"/>
      <c r="J200" s="935"/>
      <c r="K200" s="971"/>
      <c r="L200" s="934"/>
      <c r="M200" s="935"/>
      <c r="N200" s="971"/>
      <c r="O200" s="934"/>
      <c r="P200" s="935"/>
      <c r="R200" s="913" t="b">
        <f t="shared" si="100"/>
        <v>1</v>
      </c>
      <c r="S200" s="917" t="s">
        <v>1357</v>
      </c>
      <c r="T200" s="917" t="s">
        <v>1357</v>
      </c>
      <c r="U200" s="917" t="s">
        <v>1356</v>
      </c>
    </row>
    <row r="201" spans="1:21" x14ac:dyDescent="0.25">
      <c r="A201" s="913" t="s">
        <v>1325</v>
      </c>
      <c r="B201" s="975"/>
      <c r="C201" s="952"/>
      <c r="D201" s="953"/>
      <c r="E201" s="914">
        <v>0</v>
      </c>
      <c r="F201" s="914">
        <v>574721.72399999993</v>
      </c>
      <c r="G201" s="914">
        <v>574721.72399999993</v>
      </c>
      <c r="H201" s="942">
        <f t="shared" ref="H201:I205" si="136">E201*$D$205</f>
        <v>0</v>
      </c>
      <c r="I201" s="943">
        <f t="shared" si="136"/>
        <v>63219.389639999987</v>
      </c>
      <c r="J201" s="944">
        <f>+H201+I201</f>
        <v>63219.389639999987</v>
      </c>
      <c r="K201" s="942">
        <f t="shared" ref="K201:L205" si="137">+E201*$C$205</f>
        <v>0</v>
      </c>
      <c r="L201" s="943">
        <f t="shared" si="137"/>
        <v>511502.33435999992</v>
      </c>
      <c r="M201" s="944">
        <f>+K201+L201</f>
        <v>511502.33435999992</v>
      </c>
      <c r="N201" s="942">
        <f t="shared" ref="N201:P205" si="138">+E201-(H201+K201)</f>
        <v>0</v>
      </c>
      <c r="O201" s="943">
        <f t="shared" si="138"/>
        <v>0</v>
      </c>
      <c r="P201" s="994">
        <f t="shared" si="138"/>
        <v>0</v>
      </c>
      <c r="R201" s="913" t="b">
        <f t="shared" si="100"/>
        <v>1</v>
      </c>
      <c r="S201" s="913" t="s">
        <v>1325</v>
      </c>
      <c r="T201" s="913" t="s">
        <v>1325</v>
      </c>
      <c r="U201" s="913" t="s">
        <v>1325</v>
      </c>
    </row>
    <row r="202" spans="1:21" x14ac:dyDescent="0.25">
      <c r="A202" s="913" t="s">
        <v>1326</v>
      </c>
      <c r="B202" s="975"/>
      <c r="C202" s="952"/>
      <c r="D202" s="953"/>
      <c r="E202" s="914">
        <v>0</v>
      </c>
      <c r="F202" s="914">
        <v>194349.10800000001</v>
      </c>
      <c r="G202" s="914">
        <v>194349.10800000001</v>
      </c>
      <c r="H202" s="942">
        <f t="shared" si="136"/>
        <v>0</v>
      </c>
      <c r="I202" s="943">
        <f t="shared" si="136"/>
        <v>21378.401879999998</v>
      </c>
      <c r="J202" s="944">
        <f>+H202+I202</f>
        <v>21378.401879999998</v>
      </c>
      <c r="K202" s="942">
        <f t="shared" si="137"/>
        <v>0</v>
      </c>
      <c r="L202" s="943">
        <f t="shared" si="137"/>
        <v>172970.70612000002</v>
      </c>
      <c r="M202" s="944">
        <f>+K202+L202</f>
        <v>172970.70612000002</v>
      </c>
      <c r="N202" s="942">
        <f t="shared" si="138"/>
        <v>0</v>
      </c>
      <c r="O202" s="943">
        <f t="shared" si="138"/>
        <v>0</v>
      </c>
      <c r="P202" s="944">
        <f t="shared" si="138"/>
        <v>0</v>
      </c>
      <c r="R202" s="913" t="b">
        <f t="shared" ref="R202:R265" si="139">A202=U202</f>
        <v>1</v>
      </c>
      <c r="S202" s="913" t="s">
        <v>1326</v>
      </c>
      <c r="T202" s="913" t="s">
        <v>1326</v>
      </c>
      <c r="U202" s="913" t="s">
        <v>1326</v>
      </c>
    </row>
    <row r="203" spans="1:21" x14ac:dyDescent="0.25">
      <c r="A203" s="913" t="s">
        <v>1327</v>
      </c>
      <c r="B203" s="975"/>
      <c r="C203" s="952"/>
      <c r="D203" s="953"/>
      <c r="E203" s="914">
        <v>263450.136</v>
      </c>
      <c r="F203" s="914">
        <v>0</v>
      </c>
      <c r="G203" s="914">
        <v>263450.136</v>
      </c>
      <c r="H203" s="942">
        <f t="shared" si="136"/>
        <v>28979.514959999997</v>
      </c>
      <c r="I203" s="943">
        <f t="shared" si="136"/>
        <v>0</v>
      </c>
      <c r="J203" s="944">
        <f>+H203+I203</f>
        <v>28979.514959999997</v>
      </c>
      <c r="K203" s="942">
        <f t="shared" si="137"/>
        <v>234470.62104</v>
      </c>
      <c r="L203" s="943">
        <f t="shared" si="137"/>
        <v>0</v>
      </c>
      <c r="M203" s="944">
        <f>+K203+L203</f>
        <v>234470.62104</v>
      </c>
      <c r="N203" s="942">
        <f t="shared" si="138"/>
        <v>0</v>
      </c>
      <c r="O203" s="943">
        <f t="shared" si="138"/>
        <v>0</v>
      </c>
      <c r="P203" s="944">
        <f t="shared" si="138"/>
        <v>0</v>
      </c>
      <c r="R203" s="913" t="b">
        <f t="shared" si="139"/>
        <v>1</v>
      </c>
      <c r="S203" s="913" t="s">
        <v>1327</v>
      </c>
      <c r="T203" s="913" t="s">
        <v>1327</v>
      </c>
      <c r="U203" s="913" t="s">
        <v>1327</v>
      </c>
    </row>
    <row r="204" spans="1:21" x14ac:dyDescent="0.25">
      <c r="A204" s="913" t="s">
        <v>1328</v>
      </c>
      <c r="B204" s="975"/>
      <c r="C204" s="952"/>
      <c r="D204" s="953"/>
      <c r="E204" s="914">
        <v>389123.95200000005</v>
      </c>
      <c r="F204" s="914">
        <v>161.68799999999999</v>
      </c>
      <c r="G204" s="914">
        <v>389285.64</v>
      </c>
      <c r="H204" s="942">
        <f t="shared" si="136"/>
        <v>42803.634720000002</v>
      </c>
      <c r="I204" s="1568">
        <f t="shared" si="136"/>
        <v>17.785679999999996</v>
      </c>
      <c r="J204" s="1569">
        <f>+H204+I204</f>
        <v>42821.420400000003</v>
      </c>
      <c r="K204" s="942">
        <f t="shared" si="137"/>
        <v>346320.31728000008</v>
      </c>
      <c r="L204" s="943">
        <f t="shared" si="137"/>
        <v>143.90232</v>
      </c>
      <c r="M204" s="944">
        <f>+K204+L204</f>
        <v>346464.21960000007</v>
      </c>
      <c r="N204" s="942">
        <f t="shared" si="138"/>
        <v>0</v>
      </c>
      <c r="O204" s="943">
        <f t="shared" si="138"/>
        <v>0</v>
      </c>
      <c r="P204" s="944">
        <f t="shared" si="138"/>
        <v>0</v>
      </c>
      <c r="R204" s="913" t="b">
        <f t="shared" si="139"/>
        <v>1</v>
      </c>
      <c r="S204" s="913" t="s">
        <v>1328</v>
      </c>
      <c r="T204" s="913" t="s">
        <v>1328</v>
      </c>
      <c r="U204" s="913" t="s">
        <v>1328</v>
      </c>
    </row>
    <row r="205" spans="1:21" x14ac:dyDescent="0.25">
      <c r="A205" s="922" t="s">
        <v>1356</v>
      </c>
      <c r="B205" s="1008">
        <v>1</v>
      </c>
      <c r="C205" s="1009">
        <v>0.89</v>
      </c>
      <c r="D205" s="1010">
        <f>+B205-C205</f>
        <v>0.10999999999999999</v>
      </c>
      <c r="E205" s="923">
        <v>652574.08799999999</v>
      </c>
      <c r="F205" s="923">
        <v>769232.5199999999</v>
      </c>
      <c r="G205" s="923">
        <v>1421806.608</v>
      </c>
      <c r="H205" s="957">
        <f t="shared" si="136"/>
        <v>71783.149679999988</v>
      </c>
      <c r="I205" s="958">
        <f t="shared" si="136"/>
        <v>84615.577199999985</v>
      </c>
      <c r="J205" s="956">
        <f>+H205+I205</f>
        <v>156398.72687999997</v>
      </c>
      <c r="K205" s="957">
        <f t="shared" si="137"/>
        <v>580790.93831999996</v>
      </c>
      <c r="L205" s="958">
        <f t="shared" si="137"/>
        <v>684616.94279999996</v>
      </c>
      <c r="M205" s="956">
        <f>+K205+L205</f>
        <v>1265407.88112</v>
      </c>
      <c r="N205" s="995">
        <f t="shared" si="138"/>
        <v>0</v>
      </c>
      <c r="O205" s="996">
        <f t="shared" si="138"/>
        <v>0</v>
      </c>
      <c r="P205" s="997">
        <f t="shared" si="138"/>
        <v>0</v>
      </c>
      <c r="Q205" s="1489">
        <f>+J205-'17NM_Flex Cost'!R40</f>
        <v>-222137.39892000012</v>
      </c>
      <c r="R205" s="913" t="b">
        <f t="shared" si="139"/>
        <v>1</v>
      </c>
      <c r="S205" s="922" t="s">
        <v>1357</v>
      </c>
      <c r="T205" s="922" t="s">
        <v>1357</v>
      </c>
      <c r="U205" s="922" t="s">
        <v>1356</v>
      </c>
    </row>
    <row r="206" spans="1:21" x14ac:dyDescent="0.25">
      <c r="A206" s="917" t="s">
        <v>1357</v>
      </c>
      <c r="B206" s="998"/>
      <c r="C206" s="999"/>
      <c r="D206" s="1000"/>
      <c r="E206" s="918"/>
      <c r="F206" s="918"/>
      <c r="G206" s="918"/>
      <c r="H206" s="933"/>
      <c r="I206" s="934"/>
      <c r="J206" s="935"/>
      <c r="K206" s="971"/>
      <c r="L206" s="934"/>
      <c r="M206" s="935"/>
      <c r="N206" s="971"/>
      <c r="O206" s="934"/>
      <c r="P206" s="935"/>
      <c r="R206" s="913" t="b">
        <f t="shared" si="139"/>
        <v>1</v>
      </c>
      <c r="S206" s="917" t="s">
        <v>1358</v>
      </c>
      <c r="T206" s="917" t="s">
        <v>1358</v>
      </c>
      <c r="U206" s="917" t="s">
        <v>1357</v>
      </c>
    </row>
    <row r="207" spans="1:21" x14ac:dyDescent="0.25">
      <c r="A207" s="913" t="s">
        <v>1325</v>
      </c>
      <c r="B207" s="975"/>
      <c r="C207" s="952"/>
      <c r="D207" s="953"/>
      <c r="E207" s="914">
        <v>0</v>
      </c>
      <c r="F207" s="914">
        <v>237635.31599999999</v>
      </c>
      <c r="G207" s="914">
        <v>237635.31599999999</v>
      </c>
      <c r="H207" s="942">
        <f t="shared" ref="H207:I211" si="140">E207*$D$211</f>
        <v>0</v>
      </c>
      <c r="I207" s="943">
        <f t="shared" si="140"/>
        <v>223377.19703999997</v>
      </c>
      <c r="J207" s="944">
        <f>+H207+I207</f>
        <v>223377.19703999997</v>
      </c>
      <c r="K207" s="942">
        <f t="shared" ref="K207:L211" si="141">+E207*$C$211</f>
        <v>0</v>
      </c>
      <c r="L207" s="943">
        <f t="shared" si="141"/>
        <v>14258.11896</v>
      </c>
      <c r="M207" s="944">
        <f>+K207+L207</f>
        <v>14258.11896</v>
      </c>
      <c r="N207" s="942">
        <f t="shared" ref="N207:P211" si="142">+E207-(H207+K207)</f>
        <v>0</v>
      </c>
      <c r="O207" s="943">
        <f t="shared" si="142"/>
        <v>0</v>
      </c>
      <c r="P207" s="994">
        <f t="shared" si="142"/>
        <v>0</v>
      </c>
      <c r="R207" s="913" t="b">
        <f t="shared" si="139"/>
        <v>1</v>
      </c>
      <c r="S207" s="913" t="s">
        <v>1325</v>
      </c>
      <c r="T207" s="913" t="s">
        <v>1325</v>
      </c>
      <c r="U207" s="913" t="s">
        <v>1325</v>
      </c>
    </row>
    <row r="208" spans="1:21" x14ac:dyDescent="0.25">
      <c r="A208" s="913" t="s">
        <v>1326</v>
      </c>
      <c r="B208" s="975"/>
      <c r="C208" s="952"/>
      <c r="D208" s="953"/>
      <c r="E208" s="914">
        <v>0</v>
      </c>
      <c r="F208" s="914">
        <v>24854.736000000001</v>
      </c>
      <c r="G208" s="914">
        <v>24854.736000000001</v>
      </c>
      <c r="H208" s="942">
        <f t="shared" si="140"/>
        <v>0</v>
      </c>
      <c r="I208" s="943">
        <f t="shared" si="140"/>
        <v>23363.451839999998</v>
      </c>
      <c r="J208" s="944">
        <f>+H208+I208</f>
        <v>23363.451839999998</v>
      </c>
      <c r="K208" s="942">
        <f t="shared" si="141"/>
        <v>0</v>
      </c>
      <c r="L208" s="943">
        <f t="shared" si="141"/>
        <v>1491.2841599999999</v>
      </c>
      <c r="M208" s="944">
        <f>+K208+L208</f>
        <v>1491.2841599999999</v>
      </c>
      <c r="N208" s="942">
        <f t="shared" si="142"/>
        <v>0</v>
      </c>
      <c r="O208" s="943">
        <f t="shared" si="142"/>
        <v>0</v>
      </c>
      <c r="P208" s="944">
        <f t="shared" si="142"/>
        <v>0</v>
      </c>
      <c r="R208" s="913" t="b">
        <f t="shared" si="139"/>
        <v>1</v>
      </c>
      <c r="S208" s="913" t="s">
        <v>1326</v>
      </c>
      <c r="T208" s="913" t="s">
        <v>1326</v>
      </c>
      <c r="U208" s="913" t="s">
        <v>1326</v>
      </c>
    </row>
    <row r="209" spans="1:21" x14ac:dyDescent="0.25">
      <c r="A209" s="913" t="s">
        <v>1327</v>
      </c>
      <c r="B209" s="975"/>
      <c r="C209" s="952"/>
      <c r="D209" s="953"/>
      <c r="E209" s="914">
        <v>7539.5040000000008</v>
      </c>
      <c r="F209" s="914">
        <v>0</v>
      </c>
      <c r="G209" s="914">
        <v>7539.5040000000008</v>
      </c>
      <c r="H209" s="942">
        <f t="shared" si="140"/>
        <v>7087.1337600000006</v>
      </c>
      <c r="I209" s="943">
        <f t="shared" si="140"/>
        <v>0</v>
      </c>
      <c r="J209" s="944">
        <f>+H209+I209</f>
        <v>7087.1337600000006</v>
      </c>
      <c r="K209" s="942">
        <f t="shared" si="141"/>
        <v>452.37024000000002</v>
      </c>
      <c r="L209" s="943">
        <f t="shared" si="141"/>
        <v>0</v>
      </c>
      <c r="M209" s="944">
        <f>+K209+L209</f>
        <v>452.37024000000002</v>
      </c>
      <c r="N209" s="942">
        <f t="shared" si="142"/>
        <v>0</v>
      </c>
      <c r="O209" s="943">
        <f t="shared" si="142"/>
        <v>0</v>
      </c>
      <c r="P209" s="944">
        <f t="shared" si="142"/>
        <v>0</v>
      </c>
      <c r="R209" s="913" t="b">
        <f t="shared" si="139"/>
        <v>1</v>
      </c>
      <c r="S209" s="913" t="s">
        <v>1327</v>
      </c>
      <c r="T209" s="913" t="s">
        <v>1327</v>
      </c>
      <c r="U209" s="913" t="s">
        <v>1327</v>
      </c>
    </row>
    <row r="210" spans="1:21" x14ac:dyDescent="0.25">
      <c r="A210" s="913" t="s">
        <v>1328</v>
      </c>
      <c r="B210" s="975"/>
      <c r="C210" s="952"/>
      <c r="D210" s="953"/>
      <c r="E210" s="914">
        <v>190797.33600000001</v>
      </c>
      <c r="F210" s="914">
        <v>0</v>
      </c>
      <c r="G210" s="914">
        <v>190797.33600000001</v>
      </c>
      <c r="H210" s="942">
        <f t="shared" si="140"/>
        <v>179349.49583999999</v>
      </c>
      <c r="I210" s="1568">
        <f t="shared" si="140"/>
        <v>0</v>
      </c>
      <c r="J210" s="1569">
        <f>+H210+I210</f>
        <v>179349.49583999999</v>
      </c>
      <c r="K210" s="942">
        <f t="shared" si="141"/>
        <v>11447.84016</v>
      </c>
      <c r="L210" s="943">
        <f t="shared" si="141"/>
        <v>0</v>
      </c>
      <c r="M210" s="944">
        <f>+K210+L210</f>
        <v>11447.84016</v>
      </c>
      <c r="N210" s="942">
        <f t="shared" si="142"/>
        <v>0</v>
      </c>
      <c r="O210" s="943">
        <f t="shared" si="142"/>
        <v>0</v>
      </c>
      <c r="P210" s="944">
        <f t="shared" si="142"/>
        <v>0</v>
      </c>
      <c r="R210" s="913" t="b">
        <f t="shared" si="139"/>
        <v>1</v>
      </c>
      <c r="S210" s="913" t="s">
        <v>1328</v>
      </c>
      <c r="T210" s="913" t="s">
        <v>1328</v>
      </c>
      <c r="U210" s="913" t="s">
        <v>1328</v>
      </c>
    </row>
    <row r="211" spans="1:21" x14ac:dyDescent="0.25">
      <c r="A211" s="922" t="s">
        <v>1357</v>
      </c>
      <c r="B211" s="1008">
        <v>1</v>
      </c>
      <c r="C211" s="1009">
        <v>0.06</v>
      </c>
      <c r="D211" s="1010">
        <f>+B211-C211</f>
        <v>0.94</v>
      </c>
      <c r="E211" s="923">
        <v>198336.84000000003</v>
      </c>
      <c r="F211" s="923">
        <v>262490.05199999997</v>
      </c>
      <c r="G211" s="923">
        <v>460826.89199999999</v>
      </c>
      <c r="H211" s="957">
        <f t="shared" si="140"/>
        <v>186436.62960000001</v>
      </c>
      <c r="I211" s="958">
        <f t="shared" si="140"/>
        <v>246740.64887999996</v>
      </c>
      <c r="J211" s="956">
        <f>+H211+I211</f>
        <v>433177.27847999998</v>
      </c>
      <c r="K211" s="957">
        <f t="shared" si="141"/>
        <v>11900.210400000002</v>
      </c>
      <c r="L211" s="958">
        <f t="shared" si="141"/>
        <v>15749.403119999997</v>
      </c>
      <c r="M211" s="956">
        <f>+K211+L211</f>
        <v>27649.613519999999</v>
      </c>
      <c r="N211" s="995">
        <f t="shared" si="142"/>
        <v>0</v>
      </c>
      <c r="O211" s="996">
        <f t="shared" si="142"/>
        <v>0</v>
      </c>
      <c r="P211" s="997">
        <f t="shared" si="142"/>
        <v>0</v>
      </c>
      <c r="Q211" s="1489">
        <f>+J211-'17NM_Flex Cost'!R41</f>
        <v>-389608.05851999985</v>
      </c>
      <c r="R211" s="913" t="b">
        <f t="shared" si="139"/>
        <v>1</v>
      </c>
      <c r="S211" s="922" t="s">
        <v>1358</v>
      </c>
      <c r="T211" s="922" t="s">
        <v>1358</v>
      </c>
      <c r="U211" s="922" t="s">
        <v>1357</v>
      </c>
    </row>
    <row r="212" spans="1:21" x14ac:dyDescent="0.25">
      <c r="A212" s="917" t="s">
        <v>1358</v>
      </c>
      <c r="B212" s="998"/>
      <c r="C212" s="999"/>
      <c r="D212" s="1000"/>
      <c r="E212" s="918"/>
      <c r="F212" s="918"/>
      <c r="G212" s="918"/>
      <c r="H212" s="933"/>
      <c r="I212" s="934"/>
      <c r="J212" s="935"/>
      <c r="K212" s="971"/>
      <c r="L212" s="934"/>
      <c r="M212" s="935"/>
      <c r="N212" s="971"/>
      <c r="O212" s="934"/>
      <c r="P212" s="935"/>
      <c r="R212" s="913" t="b">
        <f t="shared" si="139"/>
        <v>1</v>
      </c>
      <c r="S212" s="917" t="s">
        <v>1359</v>
      </c>
      <c r="T212" s="917" t="s">
        <v>1359</v>
      </c>
      <c r="U212" s="917" t="s">
        <v>1358</v>
      </c>
    </row>
    <row r="213" spans="1:21" x14ac:dyDescent="0.25">
      <c r="A213" s="913" t="s">
        <v>1325</v>
      </c>
      <c r="B213" s="975"/>
      <c r="C213" s="952"/>
      <c r="D213" s="953"/>
      <c r="E213" s="914">
        <v>0</v>
      </c>
      <c r="F213" s="914">
        <v>1369893.9</v>
      </c>
      <c r="G213" s="914">
        <v>1369893.9</v>
      </c>
      <c r="H213" s="942">
        <f t="shared" ref="H213:I217" si="143">E213*$D$217</f>
        <v>0</v>
      </c>
      <c r="I213" s="943">
        <f t="shared" si="143"/>
        <v>54795.756000000045</v>
      </c>
      <c r="J213" s="944">
        <f>+H213+I213</f>
        <v>54795.756000000045</v>
      </c>
      <c r="K213" s="942">
        <f t="shared" ref="K213:L217" si="144">+E213*$C$217</f>
        <v>0</v>
      </c>
      <c r="L213" s="943">
        <f t="shared" si="144"/>
        <v>1315098.1439999999</v>
      </c>
      <c r="M213" s="944">
        <f>+K213+L213</f>
        <v>1315098.1439999999</v>
      </c>
      <c r="N213" s="942">
        <f t="shared" ref="N213:P217" si="145">+E213-(H213+K213)</f>
        <v>0</v>
      </c>
      <c r="O213" s="943">
        <f t="shared" si="145"/>
        <v>0</v>
      </c>
      <c r="P213" s="994">
        <f t="shared" si="145"/>
        <v>0</v>
      </c>
      <c r="R213" s="913" t="b">
        <f t="shared" si="139"/>
        <v>1</v>
      </c>
      <c r="S213" s="913" t="s">
        <v>1325</v>
      </c>
      <c r="T213" s="913" t="s">
        <v>1325</v>
      </c>
      <c r="U213" s="913" t="s">
        <v>1325</v>
      </c>
    </row>
    <row r="214" spans="1:21" x14ac:dyDescent="0.25">
      <c r="A214" s="913" t="s">
        <v>1326</v>
      </c>
      <c r="B214" s="975"/>
      <c r="C214" s="952"/>
      <c r="D214" s="953"/>
      <c r="E214" s="914">
        <v>0</v>
      </c>
      <c r="F214" s="914">
        <v>303422.85600000003</v>
      </c>
      <c r="G214" s="914">
        <v>303422.85600000003</v>
      </c>
      <c r="H214" s="942">
        <f t="shared" si="143"/>
        <v>0</v>
      </c>
      <c r="I214" s="943">
        <f t="shared" si="143"/>
        <v>12136.914240000013</v>
      </c>
      <c r="J214" s="944">
        <f>+H214+I214</f>
        <v>12136.914240000013</v>
      </c>
      <c r="K214" s="942">
        <f t="shared" si="144"/>
        <v>0</v>
      </c>
      <c r="L214" s="943">
        <f t="shared" si="144"/>
        <v>291285.94176000002</v>
      </c>
      <c r="M214" s="944">
        <f>+K214+L214</f>
        <v>291285.94176000002</v>
      </c>
      <c r="N214" s="942">
        <f t="shared" si="145"/>
        <v>0</v>
      </c>
      <c r="O214" s="943">
        <f t="shared" si="145"/>
        <v>0</v>
      </c>
      <c r="P214" s="944">
        <f t="shared" si="145"/>
        <v>0</v>
      </c>
      <c r="R214" s="913" t="b">
        <f t="shared" si="139"/>
        <v>1</v>
      </c>
      <c r="S214" s="913" t="s">
        <v>1326</v>
      </c>
      <c r="T214" s="913" t="s">
        <v>1326</v>
      </c>
      <c r="U214" s="913" t="s">
        <v>1326</v>
      </c>
    </row>
    <row r="215" spans="1:21" x14ac:dyDescent="0.25">
      <c r="A215" s="913" t="s">
        <v>1327</v>
      </c>
      <c r="B215" s="975"/>
      <c r="C215" s="952"/>
      <c r="D215" s="953"/>
      <c r="E215" s="914">
        <v>154068.26400000002</v>
      </c>
      <c r="F215" s="914">
        <v>0</v>
      </c>
      <c r="G215" s="914">
        <v>154068.26400000002</v>
      </c>
      <c r="H215" s="942">
        <f t="shared" si="143"/>
        <v>6162.7305600000063</v>
      </c>
      <c r="I215" s="943">
        <f t="shared" si="143"/>
        <v>0</v>
      </c>
      <c r="J215" s="944">
        <f>+H215+I215</f>
        <v>6162.7305600000063</v>
      </c>
      <c r="K215" s="942">
        <f t="shared" si="144"/>
        <v>147905.53344000003</v>
      </c>
      <c r="L215" s="943">
        <f t="shared" si="144"/>
        <v>0</v>
      </c>
      <c r="M215" s="944">
        <f>+K215+L215</f>
        <v>147905.53344000003</v>
      </c>
      <c r="N215" s="942">
        <f t="shared" si="145"/>
        <v>0</v>
      </c>
      <c r="O215" s="943">
        <f t="shared" si="145"/>
        <v>0</v>
      </c>
      <c r="P215" s="944">
        <f t="shared" si="145"/>
        <v>0</v>
      </c>
      <c r="R215" s="913" t="b">
        <f t="shared" si="139"/>
        <v>1</v>
      </c>
      <c r="S215" s="913" t="s">
        <v>1327</v>
      </c>
      <c r="T215" s="913" t="s">
        <v>1327</v>
      </c>
      <c r="U215" s="913" t="s">
        <v>1327</v>
      </c>
    </row>
    <row r="216" spans="1:21" x14ac:dyDescent="0.25">
      <c r="A216" s="913" t="s">
        <v>1328</v>
      </c>
      <c r="B216" s="975"/>
      <c r="C216" s="952"/>
      <c r="D216" s="953"/>
      <c r="E216" s="914">
        <v>867854.66399999987</v>
      </c>
      <c r="F216" s="914">
        <v>0</v>
      </c>
      <c r="G216" s="914">
        <v>867854.66399999987</v>
      </c>
      <c r="H216" s="942">
        <f t="shared" si="143"/>
        <v>34714.186560000024</v>
      </c>
      <c r="I216" s="943">
        <f t="shared" si="143"/>
        <v>0</v>
      </c>
      <c r="J216" s="944">
        <f>+H216+I216</f>
        <v>34714.186560000024</v>
      </c>
      <c r="K216" s="942">
        <f t="shared" si="144"/>
        <v>833140.47743999981</v>
      </c>
      <c r="L216" s="943">
        <f t="shared" si="144"/>
        <v>0</v>
      </c>
      <c r="M216" s="944">
        <f>+K216+L216</f>
        <v>833140.47743999981</v>
      </c>
      <c r="N216" s="942">
        <f t="shared" si="145"/>
        <v>0</v>
      </c>
      <c r="O216" s="943">
        <f t="shared" si="145"/>
        <v>0</v>
      </c>
      <c r="P216" s="944">
        <f t="shared" si="145"/>
        <v>0</v>
      </c>
      <c r="R216" s="913" t="b">
        <f t="shared" si="139"/>
        <v>1</v>
      </c>
      <c r="S216" s="913" t="s">
        <v>1328</v>
      </c>
      <c r="T216" s="913" t="s">
        <v>1328</v>
      </c>
      <c r="U216" s="913" t="s">
        <v>1328</v>
      </c>
    </row>
    <row r="217" spans="1:21" x14ac:dyDescent="0.25">
      <c r="A217" s="922" t="s">
        <v>1358</v>
      </c>
      <c r="B217" s="1008">
        <v>1</v>
      </c>
      <c r="C217" s="1009">
        <v>0.96</v>
      </c>
      <c r="D217" s="1010">
        <f>+B217-C217</f>
        <v>4.0000000000000036E-2</v>
      </c>
      <c r="E217" s="923">
        <v>1021922.9279999998</v>
      </c>
      <c r="F217" s="923">
        <v>1673316.7560000001</v>
      </c>
      <c r="G217" s="923">
        <v>2695239.6839999999</v>
      </c>
      <c r="H217" s="957">
        <f t="shared" si="143"/>
        <v>40876.917120000027</v>
      </c>
      <c r="I217" s="958">
        <f t="shared" si="143"/>
        <v>66932.670240000065</v>
      </c>
      <c r="J217" s="956">
        <f>+H217+I217</f>
        <v>107809.58736000009</v>
      </c>
      <c r="K217" s="957">
        <f t="shared" si="144"/>
        <v>981046.01087999984</v>
      </c>
      <c r="L217" s="958">
        <f t="shared" si="144"/>
        <v>1606384.0857599999</v>
      </c>
      <c r="M217" s="956">
        <f>+K217+L217</f>
        <v>2587430.0966399997</v>
      </c>
      <c r="N217" s="995">
        <f t="shared" si="145"/>
        <v>0</v>
      </c>
      <c r="O217" s="996">
        <f t="shared" si="145"/>
        <v>0</v>
      </c>
      <c r="P217" s="997">
        <f t="shared" si="145"/>
        <v>0</v>
      </c>
      <c r="Q217" s="1489">
        <f>+J217-'17NM_Flex Cost'!R42</f>
        <v>-111349.65424000012</v>
      </c>
      <c r="R217" s="913" t="b">
        <f t="shared" si="139"/>
        <v>1</v>
      </c>
      <c r="S217" s="922" t="s">
        <v>1359</v>
      </c>
      <c r="T217" s="922" t="s">
        <v>1359</v>
      </c>
      <c r="U217" s="922" t="s">
        <v>1358</v>
      </c>
    </row>
    <row r="218" spans="1:21" x14ac:dyDescent="0.25">
      <c r="A218" s="917" t="s">
        <v>1359</v>
      </c>
      <c r="B218" s="998"/>
      <c r="C218" s="999"/>
      <c r="D218" s="1000"/>
      <c r="E218" s="918"/>
      <c r="F218" s="918"/>
      <c r="G218" s="918"/>
      <c r="H218" s="933"/>
      <c r="I218" s="934"/>
      <c r="J218" s="935"/>
      <c r="K218" s="971"/>
      <c r="L218" s="934"/>
      <c r="M218" s="935"/>
      <c r="N218" s="971"/>
      <c r="O218" s="934"/>
      <c r="P218" s="935"/>
      <c r="R218" s="913" t="b">
        <f t="shared" si="139"/>
        <v>1</v>
      </c>
      <c r="S218" s="917" t="s">
        <v>1360</v>
      </c>
      <c r="T218" s="917" t="s">
        <v>1360</v>
      </c>
      <c r="U218" s="917" t="s">
        <v>1359</v>
      </c>
    </row>
    <row r="219" spans="1:21" x14ac:dyDescent="0.25">
      <c r="A219" s="913" t="s">
        <v>1325</v>
      </c>
      <c r="B219" s="975"/>
      <c r="C219" s="952"/>
      <c r="D219" s="953"/>
      <c r="E219" s="914">
        <v>0</v>
      </c>
      <c r="F219" s="914">
        <v>583833.26399999997</v>
      </c>
      <c r="G219" s="914">
        <v>583833.26399999997</v>
      </c>
      <c r="H219" s="942">
        <f t="shared" ref="H219:I223" si="146">E219*$D$223</f>
        <v>0</v>
      </c>
      <c r="I219" s="943">
        <f t="shared" si="146"/>
        <v>87574.989600000001</v>
      </c>
      <c r="J219" s="944">
        <f>+H219+I219</f>
        <v>87574.989600000001</v>
      </c>
      <c r="K219" s="942">
        <f t="shared" ref="K219:L223" si="147">+E219*$C$223</f>
        <v>0</v>
      </c>
      <c r="L219" s="943">
        <f t="shared" si="147"/>
        <v>496258.27439999994</v>
      </c>
      <c r="M219" s="944">
        <f>+K219+L219</f>
        <v>496258.27439999994</v>
      </c>
      <c r="N219" s="942">
        <f t="shared" ref="N219:P223" si="148">+E219-(H219+K219)</f>
        <v>0</v>
      </c>
      <c r="O219" s="943">
        <f t="shared" si="148"/>
        <v>0</v>
      </c>
      <c r="P219" s="994">
        <f t="shared" si="148"/>
        <v>0</v>
      </c>
      <c r="R219" s="913" t="b">
        <f t="shared" si="139"/>
        <v>1</v>
      </c>
      <c r="S219" s="913" t="s">
        <v>1325</v>
      </c>
      <c r="T219" s="913" t="s">
        <v>1325</v>
      </c>
      <c r="U219" s="913" t="s">
        <v>1325</v>
      </c>
    </row>
    <row r="220" spans="1:21" x14ac:dyDescent="0.25">
      <c r="A220" s="913" t="s">
        <v>1326</v>
      </c>
      <c r="B220" s="975"/>
      <c r="C220" s="952"/>
      <c r="D220" s="953"/>
      <c r="E220" s="914">
        <v>0</v>
      </c>
      <c r="F220" s="914">
        <v>240364.068</v>
      </c>
      <c r="G220" s="914">
        <v>240364.068</v>
      </c>
      <c r="H220" s="942">
        <f t="shared" si="146"/>
        <v>0</v>
      </c>
      <c r="I220" s="943">
        <f t="shared" si="146"/>
        <v>36054.610200000003</v>
      </c>
      <c r="J220" s="944">
        <f>+H220+I220</f>
        <v>36054.610200000003</v>
      </c>
      <c r="K220" s="942">
        <f t="shared" si="147"/>
        <v>0</v>
      </c>
      <c r="L220" s="943">
        <f t="shared" si="147"/>
        <v>204309.4578</v>
      </c>
      <c r="M220" s="944">
        <f>+K220+L220</f>
        <v>204309.4578</v>
      </c>
      <c r="N220" s="942">
        <f t="shared" si="148"/>
        <v>0</v>
      </c>
      <c r="O220" s="943">
        <f t="shared" si="148"/>
        <v>0</v>
      </c>
      <c r="P220" s="944">
        <f t="shared" si="148"/>
        <v>0</v>
      </c>
      <c r="R220" s="913" t="b">
        <f t="shared" si="139"/>
        <v>1</v>
      </c>
      <c r="S220" s="913" t="s">
        <v>1326</v>
      </c>
      <c r="T220" s="913" t="s">
        <v>1326</v>
      </c>
      <c r="U220" s="913" t="s">
        <v>1326</v>
      </c>
    </row>
    <row r="221" spans="1:21" x14ac:dyDescent="0.25">
      <c r="A221" s="913" t="s">
        <v>1327</v>
      </c>
      <c r="B221" s="975"/>
      <c r="C221" s="952"/>
      <c r="D221" s="953"/>
      <c r="E221" s="914">
        <v>86337.804000000004</v>
      </c>
      <c r="F221" s="914">
        <v>0</v>
      </c>
      <c r="G221" s="914">
        <v>86337.804000000004</v>
      </c>
      <c r="H221" s="942">
        <f t="shared" si="146"/>
        <v>12950.670600000003</v>
      </c>
      <c r="I221" s="943">
        <f t="shared" si="146"/>
        <v>0</v>
      </c>
      <c r="J221" s="944">
        <f>+H221+I221</f>
        <v>12950.670600000003</v>
      </c>
      <c r="K221" s="942">
        <f t="shared" si="147"/>
        <v>73387.133400000006</v>
      </c>
      <c r="L221" s="943">
        <f t="shared" si="147"/>
        <v>0</v>
      </c>
      <c r="M221" s="944">
        <f>+K221+L221</f>
        <v>73387.133400000006</v>
      </c>
      <c r="N221" s="942">
        <f t="shared" si="148"/>
        <v>0</v>
      </c>
      <c r="O221" s="943">
        <f t="shared" si="148"/>
        <v>0</v>
      </c>
      <c r="P221" s="944">
        <f t="shared" si="148"/>
        <v>0</v>
      </c>
      <c r="R221" s="913" t="b">
        <f t="shared" si="139"/>
        <v>1</v>
      </c>
      <c r="S221" s="913" t="s">
        <v>1327</v>
      </c>
      <c r="T221" s="913" t="s">
        <v>1327</v>
      </c>
      <c r="U221" s="913" t="s">
        <v>1327</v>
      </c>
    </row>
    <row r="222" spans="1:21" x14ac:dyDescent="0.25">
      <c r="A222" s="913" t="s">
        <v>1328</v>
      </c>
      <c r="B222" s="975"/>
      <c r="C222" s="952"/>
      <c r="D222" s="953"/>
      <c r="E222" s="914">
        <v>259734.73199999996</v>
      </c>
      <c r="F222" s="914">
        <v>0</v>
      </c>
      <c r="G222" s="914">
        <v>259734.73199999996</v>
      </c>
      <c r="H222" s="942">
        <f t="shared" si="146"/>
        <v>38960.209799999997</v>
      </c>
      <c r="I222" s="943">
        <f t="shared" si="146"/>
        <v>0</v>
      </c>
      <c r="J222" s="944">
        <f>+H222+I222</f>
        <v>38960.209799999997</v>
      </c>
      <c r="K222" s="942">
        <f t="shared" si="147"/>
        <v>220774.52219999995</v>
      </c>
      <c r="L222" s="943">
        <f t="shared" si="147"/>
        <v>0</v>
      </c>
      <c r="M222" s="944">
        <f>+K222+L222</f>
        <v>220774.52219999995</v>
      </c>
      <c r="N222" s="942">
        <f t="shared" si="148"/>
        <v>0</v>
      </c>
      <c r="O222" s="943">
        <f t="shared" si="148"/>
        <v>0</v>
      </c>
      <c r="P222" s="944">
        <f t="shared" si="148"/>
        <v>0</v>
      </c>
      <c r="R222" s="913" t="b">
        <f t="shared" si="139"/>
        <v>1</v>
      </c>
      <c r="S222" s="913" t="s">
        <v>1328</v>
      </c>
      <c r="T222" s="913" t="s">
        <v>1328</v>
      </c>
      <c r="U222" s="913" t="s">
        <v>1328</v>
      </c>
    </row>
    <row r="223" spans="1:21" x14ac:dyDescent="0.25">
      <c r="A223" s="922" t="s">
        <v>1359</v>
      </c>
      <c r="B223" s="1008">
        <v>1</v>
      </c>
      <c r="C223" s="1009">
        <v>0.85</v>
      </c>
      <c r="D223" s="1010">
        <f>+B223-C223</f>
        <v>0.15000000000000002</v>
      </c>
      <c r="E223" s="923">
        <v>346072.53599999996</v>
      </c>
      <c r="F223" s="923">
        <v>824197.33199999994</v>
      </c>
      <c r="G223" s="923">
        <v>1170269.8679999998</v>
      </c>
      <c r="H223" s="957">
        <f t="shared" si="146"/>
        <v>51910.880400000002</v>
      </c>
      <c r="I223" s="958">
        <f t="shared" si="146"/>
        <v>123629.59980000001</v>
      </c>
      <c r="J223" s="956">
        <f>+H223+I223</f>
        <v>175540.48020000002</v>
      </c>
      <c r="K223" s="957">
        <f t="shared" si="147"/>
        <v>294161.65559999994</v>
      </c>
      <c r="L223" s="958">
        <f t="shared" si="147"/>
        <v>700567.73219999997</v>
      </c>
      <c r="M223" s="956">
        <f>+K223+L223</f>
        <v>994729.38779999991</v>
      </c>
      <c r="N223" s="995">
        <f t="shared" si="148"/>
        <v>0</v>
      </c>
      <c r="O223" s="996">
        <f t="shared" si="148"/>
        <v>0</v>
      </c>
      <c r="P223" s="997">
        <f t="shared" si="148"/>
        <v>0</v>
      </c>
      <c r="Q223" s="1489">
        <f>+J223-'17NM_Flex Cost'!R43</f>
        <v>-164618.05530000004</v>
      </c>
      <c r="R223" s="913" t="b">
        <f t="shared" si="139"/>
        <v>1</v>
      </c>
      <c r="S223" s="922" t="s">
        <v>1360</v>
      </c>
      <c r="T223" s="922" t="s">
        <v>1360</v>
      </c>
      <c r="U223" s="922" t="s">
        <v>1359</v>
      </c>
    </row>
    <row r="224" spans="1:21" x14ac:dyDescent="0.25">
      <c r="A224" s="917" t="s">
        <v>1360</v>
      </c>
      <c r="B224" s="998"/>
      <c r="C224" s="999"/>
      <c r="D224" s="1000"/>
      <c r="E224" s="918"/>
      <c r="F224" s="918"/>
      <c r="G224" s="918"/>
      <c r="H224" s="933"/>
      <c r="I224" s="934"/>
      <c r="J224" s="935"/>
      <c r="K224" s="971"/>
      <c r="L224" s="934"/>
      <c r="M224" s="935"/>
      <c r="N224" s="971"/>
      <c r="O224" s="934"/>
      <c r="P224" s="935"/>
      <c r="R224" s="913" t="b">
        <f t="shared" si="139"/>
        <v>1</v>
      </c>
      <c r="S224" s="917" t="s">
        <v>1361</v>
      </c>
      <c r="T224" s="917" t="s">
        <v>1361</v>
      </c>
      <c r="U224" s="917" t="s">
        <v>1360</v>
      </c>
    </row>
    <row r="225" spans="1:21" x14ac:dyDescent="0.25">
      <c r="A225" s="913" t="s">
        <v>1325</v>
      </c>
      <c r="B225" s="975"/>
      <c r="C225" s="952"/>
      <c r="D225" s="953"/>
      <c r="E225" s="914">
        <v>0</v>
      </c>
      <c r="F225" s="914">
        <v>196657.60799999998</v>
      </c>
      <c r="G225" s="914">
        <v>196657.60799999998</v>
      </c>
      <c r="H225" s="942">
        <f t="shared" ref="H225:I229" si="149">E225*$D$229</f>
        <v>0</v>
      </c>
      <c r="I225" s="943">
        <f t="shared" si="149"/>
        <v>5899.7282400000049</v>
      </c>
      <c r="J225" s="944">
        <f>+H225+I225</f>
        <v>5899.7282400000049</v>
      </c>
      <c r="K225" s="942">
        <f t="shared" ref="K225:L229" si="150">+E225*$C$229</f>
        <v>0</v>
      </c>
      <c r="L225" s="943">
        <f t="shared" si="150"/>
        <v>190757.87975999998</v>
      </c>
      <c r="M225" s="944">
        <f>+K225+L225</f>
        <v>190757.87975999998</v>
      </c>
      <c r="N225" s="942">
        <f t="shared" ref="N225:P229" si="151">+E225-(H225+K225)</f>
        <v>0</v>
      </c>
      <c r="O225" s="943">
        <f t="shared" si="151"/>
        <v>0</v>
      </c>
      <c r="P225" s="994">
        <f t="shared" si="151"/>
        <v>0</v>
      </c>
      <c r="R225" s="913" t="b">
        <f t="shared" si="139"/>
        <v>1</v>
      </c>
      <c r="S225" s="913" t="s">
        <v>1325</v>
      </c>
      <c r="T225" s="913" t="s">
        <v>1325</v>
      </c>
      <c r="U225" s="913" t="s">
        <v>1325</v>
      </c>
    </row>
    <row r="226" spans="1:21" x14ac:dyDescent="0.25">
      <c r="A226" s="913" t="s">
        <v>1326</v>
      </c>
      <c r="B226" s="975"/>
      <c r="C226" s="952"/>
      <c r="D226" s="953"/>
      <c r="E226" s="914">
        <v>0</v>
      </c>
      <c r="F226" s="914">
        <v>291948.77999999997</v>
      </c>
      <c r="G226" s="914">
        <v>291948.77999999997</v>
      </c>
      <c r="H226" s="942">
        <f t="shared" si="149"/>
        <v>0</v>
      </c>
      <c r="I226" s="943">
        <f t="shared" si="149"/>
        <v>8758.463400000006</v>
      </c>
      <c r="J226" s="944">
        <f>+H226+I226</f>
        <v>8758.463400000006</v>
      </c>
      <c r="K226" s="942">
        <f t="shared" si="150"/>
        <v>0</v>
      </c>
      <c r="L226" s="943">
        <f t="shared" si="150"/>
        <v>283190.31659999996</v>
      </c>
      <c r="M226" s="944">
        <f>+K226+L226</f>
        <v>283190.31659999996</v>
      </c>
      <c r="N226" s="942">
        <f t="shared" si="151"/>
        <v>0</v>
      </c>
      <c r="O226" s="943">
        <f t="shared" si="151"/>
        <v>0</v>
      </c>
      <c r="P226" s="944">
        <f t="shared" si="151"/>
        <v>0</v>
      </c>
      <c r="R226" s="913" t="b">
        <f t="shared" si="139"/>
        <v>1</v>
      </c>
      <c r="S226" s="913" t="s">
        <v>1326</v>
      </c>
      <c r="T226" s="913" t="s">
        <v>1326</v>
      </c>
      <c r="U226" s="913" t="s">
        <v>1326</v>
      </c>
    </row>
    <row r="227" spans="1:21" x14ac:dyDescent="0.25">
      <c r="A227" s="913" t="s">
        <v>1327</v>
      </c>
      <c r="B227" s="975"/>
      <c r="C227" s="952"/>
      <c r="D227" s="953"/>
      <c r="E227" s="914">
        <v>45597.948000000004</v>
      </c>
      <c r="F227" s="914">
        <v>0</v>
      </c>
      <c r="G227" s="914">
        <v>45597.948000000004</v>
      </c>
      <c r="H227" s="942">
        <f t="shared" si="149"/>
        <v>1367.9384400000013</v>
      </c>
      <c r="I227" s="943">
        <f t="shared" si="149"/>
        <v>0</v>
      </c>
      <c r="J227" s="944">
        <f>+H227+I227</f>
        <v>1367.9384400000013</v>
      </c>
      <c r="K227" s="942">
        <f t="shared" si="150"/>
        <v>44230.009560000006</v>
      </c>
      <c r="L227" s="943">
        <f t="shared" si="150"/>
        <v>0</v>
      </c>
      <c r="M227" s="944">
        <f>+K227+L227</f>
        <v>44230.009560000006</v>
      </c>
      <c r="N227" s="942">
        <f t="shared" si="151"/>
        <v>0</v>
      </c>
      <c r="O227" s="943">
        <f t="shared" si="151"/>
        <v>0</v>
      </c>
      <c r="P227" s="944">
        <f t="shared" si="151"/>
        <v>0</v>
      </c>
      <c r="R227" s="913" t="b">
        <f t="shared" si="139"/>
        <v>1</v>
      </c>
      <c r="S227" s="913" t="s">
        <v>1327</v>
      </c>
      <c r="T227" s="913" t="s">
        <v>1327</v>
      </c>
      <c r="U227" s="913" t="s">
        <v>1327</v>
      </c>
    </row>
    <row r="228" spans="1:21" x14ac:dyDescent="0.25">
      <c r="A228" s="913" t="s">
        <v>1328</v>
      </c>
      <c r="B228" s="975"/>
      <c r="C228" s="952"/>
      <c r="D228" s="953"/>
      <c r="E228" s="914">
        <v>108403.77599999998</v>
      </c>
      <c r="F228" s="914">
        <v>0</v>
      </c>
      <c r="G228" s="914">
        <v>108403.77599999998</v>
      </c>
      <c r="H228" s="942">
        <f t="shared" si="149"/>
        <v>3252.1132800000023</v>
      </c>
      <c r="I228" s="943">
        <f t="shared" si="149"/>
        <v>0</v>
      </c>
      <c r="J228" s="944">
        <f>+H228+I228</f>
        <v>3252.1132800000023</v>
      </c>
      <c r="K228" s="942">
        <f t="shared" si="150"/>
        <v>105151.66271999998</v>
      </c>
      <c r="L228" s="943">
        <f t="shared" si="150"/>
        <v>0</v>
      </c>
      <c r="M228" s="944">
        <f>+K228+L228</f>
        <v>105151.66271999998</v>
      </c>
      <c r="N228" s="942">
        <f t="shared" si="151"/>
        <v>0</v>
      </c>
      <c r="O228" s="943">
        <f t="shared" si="151"/>
        <v>0</v>
      </c>
      <c r="P228" s="944">
        <f t="shared" si="151"/>
        <v>0</v>
      </c>
      <c r="R228" s="913" t="b">
        <f t="shared" si="139"/>
        <v>1</v>
      </c>
      <c r="S228" s="913" t="s">
        <v>1328</v>
      </c>
      <c r="T228" s="913" t="s">
        <v>1328</v>
      </c>
      <c r="U228" s="913" t="s">
        <v>1328</v>
      </c>
    </row>
    <row r="229" spans="1:21" x14ac:dyDescent="0.25">
      <c r="A229" s="922" t="s">
        <v>1360</v>
      </c>
      <c r="B229" s="1008">
        <v>1</v>
      </c>
      <c r="C229" s="1009">
        <v>0.97</v>
      </c>
      <c r="D229" s="1010">
        <f>+B229-C229</f>
        <v>3.0000000000000027E-2</v>
      </c>
      <c r="E229" s="923">
        <v>154001.72399999999</v>
      </c>
      <c r="F229" s="923">
        <v>488606.38799999992</v>
      </c>
      <c r="G229" s="923">
        <v>642608.11199999985</v>
      </c>
      <c r="H229" s="957">
        <f t="shared" si="149"/>
        <v>4620.051720000004</v>
      </c>
      <c r="I229" s="958">
        <f t="shared" si="149"/>
        <v>14658.19164000001</v>
      </c>
      <c r="J229" s="956">
        <f>+H229+I229</f>
        <v>19278.243360000015</v>
      </c>
      <c r="K229" s="957">
        <f t="shared" si="150"/>
        <v>149381.67227999997</v>
      </c>
      <c r="L229" s="958">
        <f t="shared" si="150"/>
        <v>473948.19635999989</v>
      </c>
      <c r="M229" s="956">
        <f>+K229+L229</f>
        <v>623329.86863999988</v>
      </c>
      <c r="N229" s="995">
        <f t="shared" si="151"/>
        <v>0</v>
      </c>
      <c r="O229" s="996">
        <f t="shared" si="151"/>
        <v>0</v>
      </c>
      <c r="P229" s="997">
        <f t="shared" si="151"/>
        <v>0</v>
      </c>
      <c r="Q229" s="1489">
        <f>+J229-'17NM_Flex Cost'!R44</f>
        <v>-128933.35073999994</v>
      </c>
      <c r="R229" s="913" t="b">
        <f t="shared" si="139"/>
        <v>1</v>
      </c>
      <c r="S229" s="922" t="s">
        <v>1361</v>
      </c>
      <c r="T229" s="922" t="s">
        <v>1361</v>
      </c>
      <c r="U229" s="922" t="s">
        <v>1360</v>
      </c>
    </row>
    <row r="230" spans="1:21" x14ac:dyDescent="0.25">
      <c r="A230" s="917" t="s">
        <v>1361</v>
      </c>
      <c r="B230" s="998"/>
      <c r="C230" s="999"/>
      <c r="D230" s="1000"/>
      <c r="E230" s="918"/>
      <c r="F230" s="918"/>
      <c r="G230" s="918"/>
      <c r="H230" s="933"/>
      <c r="I230" s="934"/>
      <c r="J230" s="935"/>
      <c r="K230" s="971"/>
      <c r="L230" s="934"/>
      <c r="M230" s="935"/>
      <c r="N230" s="971"/>
      <c r="O230" s="934"/>
      <c r="P230" s="935"/>
      <c r="R230" s="913" t="b">
        <f t="shared" si="139"/>
        <v>1</v>
      </c>
      <c r="S230" s="917" t="s">
        <v>1362</v>
      </c>
      <c r="T230" s="917" t="s">
        <v>1362</v>
      </c>
      <c r="U230" s="917" t="s">
        <v>1361</v>
      </c>
    </row>
    <row r="231" spans="1:21" x14ac:dyDescent="0.25">
      <c r="A231" s="913" t="s">
        <v>1325</v>
      </c>
      <c r="B231" s="975"/>
      <c r="C231" s="952"/>
      <c r="D231" s="953"/>
      <c r="E231" s="914">
        <v>0</v>
      </c>
      <c r="F231" s="914">
        <v>101531.796</v>
      </c>
      <c r="G231" s="914">
        <v>101531.796</v>
      </c>
      <c r="H231" s="942">
        <f t="shared" ref="H231:I235" si="152">E231*$D$235</f>
        <v>0</v>
      </c>
      <c r="I231" s="943">
        <f t="shared" si="152"/>
        <v>10153.179599999998</v>
      </c>
      <c r="J231" s="944">
        <f>+H231+I231</f>
        <v>10153.179599999998</v>
      </c>
      <c r="K231" s="942">
        <f t="shared" ref="K231:L235" si="153">+E231*$C$235</f>
        <v>0</v>
      </c>
      <c r="L231" s="943">
        <f t="shared" si="153"/>
        <v>91378.616399999999</v>
      </c>
      <c r="M231" s="944">
        <f>+K231+L231</f>
        <v>91378.616399999999</v>
      </c>
      <c r="N231" s="942">
        <f t="shared" ref="N231:P235" si="154">+E231-(H231+K231)</f>
        <v>0</v>
      </c>
      <c r="O231" s="943">
        <f t="shared" si="154"/>
        <v>0</v>
      </c>
      <c r="P231" s="994">
        <f t="shared" si="154"/>
        <v>0</v>
      </c>
      <c r="R231" s="913" t="b">
        <f t="shared" si="139"/>
        <v>1</v>
      </c>
      <c r="S231" s="913" t="s">
        <v>1325</v>
      </c>
      <c r="T231" s="913" t="s">
        <v>1325</v>
      </c>
      <c r="U231" s="913" t="s">
        <v>1325</v>
      </c>
    </row>
    <row r="232" spans="1:21" x14ac:dyDescent="0.25">
      <c r="A232" s="913" t="s">
        <v>1326</v>
      </c>
      <c r="B232" s="975"/>
      <c r="C232" s="952"/>
      <c r="D232" s="953"/>
      <c r="E232" s="914">
        <v>0</v>
      </c>
      <c r="F232" s="914">
        <v>20560.536</v>
      </c>
      <c r="G232" s="914">
        <v>20560.536</v>
      </c>
      <c r="H232" s="942">
        <f t="shared" si="152"/>
        <v>0</v>
      </c>
      <c r="I232" s="943">
        <f t="shared" si="152"/>
        <v>2056.0535999999997</v>
      </c>
      <c r="J232" s="944">
        <f>+H232+I232</f>
        <v>2056.0535999999997</v>
      </c>
      <c r="K232" s="942">
        <f t="shared" si="153"/>
        <v>0</v>
      </c>
      <c r="L232" s="943">
        <f t="shared" si="153"/>
        <v>18504.482400000001</v>
      </c>
      <c r="M232" s="944">
        <f>+K232+L232</f>
        <v>18504.482400000001</v>
      </c>
      <c r="N232" s="942">
        <f t="shared" si="154"/>
        <v>0</v>
      </c>
      <c r="O232" s="943">
        <f t="shared" si="154"/>
        <v>0</v>
      </c>
      <c r="P232" s="944">
        <f t="shared" si="154"/>
        <v>0</v>
      </c>
      <c r="R232" s="913" t="b">
        <f t="shared" si="139"/>
        <v>1</v>
      </c>
      <c r="S232" s="913" t="s">
        <v>1326</v>
      </c>
      <c r="T232" s="913" t="s">
        <v>1326</v>
      </c>
      <c r="U232" s="913" t="s">
        <v>1326</v>
      </c>
    </row>
    <row r="233" spans="1:21" x14ac:dyDescent="0.25">
      <c r="A233" s="913" t="s">
        <v>1327</v>
      </c>
      <c r="B233" s="975"/>
      <c r="C233" s="952"/>
      <c r="D233" s="953"/>
      <c r="E233" s="914">
        <v>8556.7079999999987</v>
      </c>
      <c r="F233" s="914">
        <v>0</v>
      </c>
      <c r="G233" s="914">
        <v>8556.7079999999987</v>
      </c>
      <c r="H233" s="942">
        <f t="shared" si="152"/>
        <v>855.67079999999964</v>
      </c>
      <c r="I233" s="943">
        <f t="shared" si="152"/>
        <v>0</v>
      </c>
      <c r="J233" s="944">
        <f>+H233+I233</f>
        <v>855.67079999999964</v>
      </c>
      <c r="K233" s="942">
        <f t="shared" si="153"/>
        <v>7701.0371999999988</v>
      </c>
      <c r="L233" s="943">
        <f t="shared" si="153"/>
        <v>0</v>
      </c>
      <c r="M233" s="944">
        <f>+K233+L233</f>
        <v>7701.0371999999988</v>
      </c>
      <c r="N233" s="942">
        <f t="shared" si="154"/>
        <v>0</v>
      </c>
      <c r="O233" s="943">
        <f t="shared" si="154"/>
        <v>0</v>
      </c>
      <c r="P233" s="944">
        <f t="shared" si="154"/>
        <v>0</v>
      </c>
      <c r="R233" s="913" t="b">
        <f t="shared" si="139"/>
        <v>1</v>
      </c>
      <c r="S233" s="913" t="s">
        <v>1327</v>
      </c>
      <c r="T233" s="913" t="s">
        <v>1327</v>
      </c>
      <c r="U233" s="913" t="s">
        <v>1327</v>
      </c>
    </row>
    <row r="234" spans="1:21" x14ac:dyDescent="0.25">
      <c r="A234" s="913" t="s">
        <v>1328</v>
      </c>
      <c r="B234" s="975"/>
      <c r="C234" s="952"/>
      <c r="D234" s="953"/>
      <c r="E234" s="914">
        <v>59823.851999999999</v>
      </c>
      <c r="F234" s="914">
        <v>0</v>
      </c>
      <c r="G234" s="914">
        <v>59823.851999999999</v>
      </c>
      <c r="H234" s="942">
        <f t="shared" si="152"/>
        <v>5982.3851999999988</v>
      </c>
      <c r="I234" s="943">
        <f t="shared" si="152"/>
        <v>0</v>
      </c>
      <c r="J234" s="944">
        <f>+H234+I234</f>
        <v>5982.3851999999988</v>
      </c>
      <c r="K234" s="942">
        <f t="shared" si="153"/>
        <v>53841.466800000002</v>
      </c>
      <c r="L234" s="943">
        <f t="shared" si="153"/>
        <v>0</v>
      </c>
      <c r="M234" s="944">
        <f>+K234+L234</f>
        <v>53841.466800000002</v>
      </c>
      <c r="N234" s="942">
        <f t="shared" si="154"/>
        <v>0</v>
      </c>
      <c r="O234" s="943">
        <f t="shared" si="154"/>
        <v>0</v>
      </c>
      <c r="P234" s="944">
        <f t="shared" si="154"/>
        <v>0</v>
      </c>
      <c r="R234" s="913" t="b">
        <f t="shared" si="139"/>
        <v>1</v>
      </c>
      <c r="S234" s="913" t="s">
        <v>1328</v>
      </c>
      <c r="T234" s="913" t="s">
        <v>1328</v>
      </c>
      <c r="U234" s="913" t="s">
        <v>1328</v>
      </c>
    </row>
    <row r="235" spans="1:21" x14ac:dyDescent="0.25">
      <c r="A235" s="922" t="s">
        <v>1361</v>
      </c>
      <c r="B235" s="1008">
        <v>1</v>
      </c>
      <c r="C235" s="1009">
        <v>0.9</v>
      </c>
      <c r="D235" s="1010">
        <f>+B235-C235</f>
        <v>9.9999999999999978E-2</v>
      </c>
      <c r="E235" s="923">
        <v>68380.56</v>
      </c>
      <c r="F235" s="923">
        <v>122092.33199999999</v>
      </c>
      <c r="G235" s="923">
        <v>190472.89199999999</v>
      </c>
      <c r="H235" s="957">
        <f t="shared" si="152"/>
        <v>6838.0559999999987</v>
      </c>
      <c r="I235" s="958">
        <f t="shared" si="152"/>
        <v>12209.233199999997</v>
      </c>
      <c r="J235" s="956">
        <f>+H235+I235</f>
        <v>19047.289199999996</v>
      </c>
      <c r="K235" s="957">
        <f t="shared" si="153"/>
        <v>61542.504000000001</v>
      </c>
      <c r="L235" s="958">
        <f t="shared" si="153"/>
        <v>109883.09879999999</v>
      </c>
      <c r="M235" s="956">
        <f>+K235+L235</f>
        <v>171425.60279999999</v>
      </c>
      <c r="N235" s="995">
        <f t="shared" si="154"/>
        <v>0</v>
      </c>
      <c r="O235" s="996">
        <f t="shared" si="154"/>
        <v>0</v>
      </c>
      <c r="P235" s="997">
        <f t="shared" si="154"/>
        <v>0</v>
      </c>
      <c r="Q235" s="1489">
        <f>+J235-'17NM_Flex Cost'!R45</f>
        <v>-18407.339799999991</v>
      </c>
      <c r="R235" s="913" t="b">
        <f t="shared" si="139"/>
        <v>1</v>
      </c>
      <c r="S235" s="922" t="s">
        <v>1362</v>
      </c>
      <c r="T235" s="922" t="s">
        <v>1362</v>
      </c>
      <c r="U235" s="922" t="s">
        <v>1361</v>
      </c>
    </row>
    <row r="236" spans="1:21" x14ac:dyDescent="0.25">
      <c r="A236" s="917" t="s">
        <v>1362</v>
      </c>
      <c r="B236" s="998"/>
      <c r="C236" s="999"/>
      <c r="D236" s="1000"/>
      <c r="E236" s="918"/>
      <c r="F236" s="918"/>
      <c r="G236" s="918"/>
      <c r="H236" s="933"/>
      <c r="I236" s="934"/>
      <c r="J236" s="935"/>
      <c r="K236" s="971"/>
      <c r="L236" s="934"/>
      <c r="M236" s="935"/>
      <c r="N236" s="971"/>
      <c r="O236" s="934"/>
      <c r="P236" s="935"/>
      <c r="R236" s="913" t="b">
        <f t="shared" si="139"/>
        <v>1</v>
      </c>
      <c r="S236" s="917" t="s">
        <v>1363</v>
      </c>
      <c r="T236" s="917" t="s">
        <v>1363</v>
      </c>
      <c r="U236" s="917" t="s">
        <v>1362</v>
      </c>
    </row>
    <row r="237" spans="1:21" x14ac:dyDescent="0.25">
      <c r="A237" s="913" t="s">
        <v>1325</v>
      </c>
      <c r="B237" s="975"/>
      <c r="C237" s="952"/>
      <c r="D237" s="953"/>
      <c r="E237" s="914">
        <v>0</v>
      </c>
      <c r="F237" s="914">
        <v>208372.908</v>
      </c>
      <c r="G237" s="914">
        <v>208372.908</v>
      </c>
      <c r="H237" s="942">
        <f t="shared" ref="H237:I241" si="155">E237*$D$241</f>
        <v>0</v>
      </c>
      <c r="I237" s="943">
        <f t="shared" si="155"/>
        <v>77097.975959999996</v>
      </c>
      <c r="J237" s="944">
        <f>+H237+I237</f>
        <v>77097.975959999996</v>
      </c>
      <c r="K237" s="942">
        <f t="shared" ref="K237:L241" si="156">+E237*$C$241</f>
        <v>0</v>
      </c>
      <c r="L237" s="943">
        <f t="shared" si="156"/>
        <v>131274.93203999999</v>
      </c>
      <c r="M237" s="944">
        <f>+K237+L237</f>
        <v>131274.93203999999</v>
      </c>
      <c r="N237" s="942">
        <f t="shared" ref="N237:P241" si="157">+E237-(H237+K237)</f>
        <v>0</v>
      </c>
      <c r="O237" s="943">
        <f t="shared" si="157"/>
        <v>0</v>
      </c>
      <c r="P237" s="994">
        <f t="shared" si="157"/>
        <v>0</v>
      </c>
      <c r="R237" s="913" t="b">
        <f t="shared" si="139"/>
        <v>1</v>
      </c>
      <c r="S237" s="913" t="s">
        <v>1325</v>
      </c>
      <c r="T237" s="913" t="s">
        <v>1325</v>
      </c>
      <c r="U237" s="913" t="s">
        <v>1325</v>
      </c>
    </row>
    <row r="238" spans="1:21" x14ac:dyDescent="0.25">
      <c r="A238" s="913" t="s">
        <v>1326</v>
      </c>
      <c r="B238" s="975"/>
      <c r="C238" s="952"/>
      <c r="D238" s="953"/>
      <c r="E238" s="914">
        <v>0</v>
      </c>
      <c r="F238" s="914">
        <v>87145.56</v>
      </c>
      <c r="G238" s="914">
        <v>87145.56</v>
      </c>
      <c r="H238" s="942">
        <f t="shared" si="155"/>
        <v>0</v>
      </c>
      <c r="I238" s="943">
        <f t="shared" si="155"/>
        <v>32243.857199999999</v>
      </c>
      <c r="J238" s="944">
        <f>+H238+I238</f>
        <v>32243.857199999999</v>
      </c>
      <c r="K238" s="942">
        <f t="shared" si="156"/>
        <v>0</v>
      </c>
      <c r="L238" s="943">
        <f t="shared" si="156"/>
        <v>54901.702799999999</v>
      </c>
      <c r="M238" s="944">
        <f>+K238+L238</f>
        <v>54901.702799999999</v>
      </c>
      <c r="N238" s="942">
        <f t="shared" si="157"/>
        <v>0</v>
      </c>
      <c r="O238" s="943">
        <f t="shared" si="157"/>
        <v>0</v>
      </c>
      <c r="P238" s="944">
        <f t="shared" si="157"/>
        <v>0</v>
      </c>
      <c r="R238" s="913" t="b">
        <f t="shared" si="139"/>
        <v>1</v>
      </c>
      <c r="S238" s="913" t="s">
        <v>1326</v>
      </c>
      <c r="T238" s="913" t="s">
        <v>1326</v>
      </c>
      <c r="U238" s="913" t="s">
        <v>1326</v>
      </c>
    </row>
    <row r="239" spans="1:21" x14ac:dyDescent="0.25">
      <c r="A239" s="913" t="s">
        <v>1327</v>
      </c>
      <c r="B239" s="975"/>
      <c r="C239" s="952"/>
      <c r="D239" s="953"/>
      <c r="E239" s="914">
        <v>24629.748000000003</v>
      </c>
      <c r="F239" s="914">
        <v>0</v>
      </c>
      <c r="G239" s="914">
        <v>24629.748000000003</v>
      </c>
      <c r="H239" s="942">
        <f t="shared" si="155"/>
        <v>9113.0067600000002</v>
      </c>
      <c r="I239" s="943">
        <f t="shared" si="155"/>
        <v>0</v>
      </c>
      <c r="J239" s="944">
        <f>+H239+I239</f>
        <v>9113.0067600000002</v>
      </c>
      <c r="K239" s="942">
        <f t="shared" si="156"/>
        <v>15516.741240000003</v>
      </c>
      <c r="L239" s="943">
        <f t="shared" si="156"/>
        <v>0</v>
      </c>
      <c r="M239" s="944">
        <f>+K239+L239</f>
        <v>15516.741240000003</v>
      </c>
      <c r="N239" s="942">
        <f t="shared" si="157"/>
        <v>0</v>
      </c>
      <c r="O239" s="943">
        <f t="shared" si="157"/>
        <v>0</v>
      </c>
      <c r="P239" s="944">
        <f t="shared" si="157"/>
        <v>0</v>
      </c>
      <c r="R239" s="913" t="b">
        <f t="shared" si="139"/>
        <v>1</v>
      </c>
      <c r="S239" s="913" t="s">
        <v>1327</v>
      </c>
      <c r="T239" s="913" t="s">
        <v>1327</v>
      </c>
      <c r="U239" s="913" t="s">
        <v>1327</v>
      </c>
    </row>
    <row r="240" spans="1:21" x14ac:dyDescent="0.25">
      <c r="A240" s="913" t="s">
        <v>1328</v>
      </c>
      <c r="B240" s="975"/>
      <c r="C240" s="952"/>
      <c r="D240" s="953"/>
      <c r="E240" s="914">
        <v>87057.527999999991</v>
      </c>
      <c r="F240" s="914">
        <v>0</v>
      </c>
      <c r="G240" s="914">
        <v>87057.527999999991</v>
      </c>
      <c r="H240" s="942">
        <f t="shared" si="155"/>
        <v>32211.285359999998</v>
      </c>
      <c r="I240" s="943">
        <f t="shared" si="155"/>
        <v>0</v>
      </c>
      <c r="J240" s="944">
        <f>+H240+I240</f>
        <v>32211.285359999998</v>
      </c>
      <c r="K240" s="942">
        <f t="shared" si="156"/>
        <v>54846.242639999997</v>
      </c>
      <c r="L240" s="943">
        <f t="shared" si="156"/>
        <v>0</v>
      </c>
      <c r="M240" s="944">
        <f>+K240+L240</f>
        <v>54846.242639999997</v>
      </c>
      <c r="N240" s="942">
        <f t="shared" si="157"/>
        <v>0</v>
      </c>
      <c r="O240" s="943">
        <f t="shared" si="157"/>
        <v>0</v>
      </c>
      <c r="P240" s="944">
        <f t="shared" si="157"/>
        <v>0</v>
      </c>
      <c r="R240" s="913" t="b">
        <f t="shared" si="139"/>
        <v>1</v>
      </c>
      <c r="S240" s="913" t="s">
        <v>1328</v>
      </c>
      <c r="T240" s="913" t="s">
        <v>1328</v>
      </c>
      <c r="U240" s="913" t="s">
        <v>1328</v>
      </c>
    </row>
    <row r="241" spans="1:21" x14ac:dyDescent="0.25">
      <c r="A241" s="922" t="s">
        <v>1362</v>
      </c>
      <c r="B241" s="1008">
        <v>1</v>
      </c>
      <c r="C241" s="1009">
        <v>0.63</v>
      </c>
      <c r="D241" s="1010">
        <f>B241-C241</f>
        <v>0.37</v>
      </c>
      <c r="E241" s="923">
        <v>111687.276</v>
      </c>
      <c r="F241" s="923">
        <v>295518.46799999999</v>
      </c>
      <c r="G241" s="923">
        <v>407205.74400000001</v>
      </c>
      <c r="H241" s="957">
        <f t="shared" si="155"/>
        <v>41324.292119999998</v>
      </c>
      <c r="I241" s="958">
        <f t="shared" si="155"/>
        <v>109341.83315999999</v>
      </c>
      <c r="J241" s="956">
        <f>+H241+I241</f>
        <v>150666.12527999998</v>
      </c>
      <c r="K241" s="957">
        <f t="shared" si="156"/>
        <v>70362.98388</v>
      </c>
      <c r="L241" s="958">
        <f t="shared" si="156"/>
        <v>186176.63483999998</v>
      </c>
      <c r="M241" s="956">
        <f>+K241+L241</f>
        <v>256539.61871999997</v>
      </c>
      <c r="N241" s="995">
        <f t="shared" si="157"/>
        <v>0</v>
      </c>
      <c r="O241" s="996">
        <f t="shared" si="157"/>
        <v>0</v>
      </c>
      <c r="P241" s="997">
        <f t="shared" si="157"/>
        <v>0</v>
      </c>
      <c r="Q241" s="1489">
        <f>+J241-'17NM_Flex Cost'!R46</f>
        <v>150666.12527999998</v>
      </c>
      <c r="R241" s="913" t="b">
        <f t="shared" si="139"/>
        <v>1</v>
      </c>
      <c r="S241" s="922" t="s">
        <v>1363</v>
      </c>
      <c r="T241" s="922" t="s">
        <v>1363</v>
      </c>
      <c r="U241" s="1366" t="s">
        <v>1362</v>
      </c>
    </row>
    <row r="242" spans="1:21" x14ac:dyDescent="0.25">
      <c r="A242" s="917" t="s">
        <v>1363</v>
      </c>
      <c r="B242" s="998"/>
      <c r="C242" s="999"/>
      <c r="D242" s="1000"/>
      <c r="E242" s="918"/>
      <c r="F242" s="918"/>
      <c r="G242" s="918"/>
      <c r="H242" s="933"/>
      <c r="I242" s="934"/>
      <c r="J242" s="935"/>
      <c r="K242" s="971"/>
      <c r="L242" s="934"/>
      <c r="M242" s="935"/>
      <c r="N242" s="971"/>
      <c r="O242" s="934"/>
      <c r="P242" s="935"/>
      <c r="R242" s="913" t="b">
        <f t="shared" si="139"/>
        <v>1</v>
      </c>
      <c r="S242" s="1014" t="s">
        <v>1364</v>
      </c>
      <c r="T242" s="1014" t="s">
        <v>1364</v>
      </c>
      <c r="U242" s="917" t="s">
        <v>1363</v>
      </c>
    </row>
    <row r="243" spans="1:21" hidden="1" x14ac:dyDescent="0.25">
      <c r="A243" s="913" t="s">
        <v>1325</v>
      </c>
      <c r="B243" s="975"/>
      <c r="C243" s="952"/>
      <c r="D243" s="953"/>
      <c r="E243" s="914">
        <v>0</v>
      </c>
      <c r="F243" s="914">
        <v>843096.19200000004</v>
      </c>
      <c r="G243" s="914">
        <v>843096.19200000004</v>
      </c>
      <c r="H243" s="942">
        <f t="shared" ref="H243:I247" si="158">E243*$D$247</f>
        <v>0</v>
      </c>
      <c r="I243" s="943">
        <f t="shared" si="158"/>
        <v>92740.581119999988</v>
      </c>
      <c r="J243" s="944">
        <f>+H243+I243</f>
        <v>92740.581119999988</v>
      </c>
      <c r="K243" s="942">
        <f t="shared" ref="K243:L247" si="159">+E243*$C$247</f>
        <v>0</v>
      </c>
      <c r="L243" s="943">
        <f t="shared" si="159"/>
        <v>750355.61088000005</v>
      </c>
      <c r="M243" s="944">
        <f>+K243+L243</f>
        <v>750355.61088000005</v>
      </c>
      <c r="N243" s="942">
        <f t="shared" ref="N243:P247" si="160">+E243-(H243+K243)</f>
        <v>0</v>
      </c>
      <c r="O243" s="943">
        <f t="shared" si="160"/>
        <v>0</v>
      </c>
      <c r="P243" s="994">
        <f t="shared" si="160"/>
        <v>0</v>
      </c>
      <c r="R243" s="913" t="b">
        <f t="shared" si="139"/>
        <v>1</v>
      </c>
      <c r="S243" s="913" t="s">
        <v>1327</v>
      </c>
      <c r="T243" s="913" t="s">
        <v>1327</v>
      </c>
      <c r="U243" s="913" t="s">
        <v>1325</v>
      </c>
    </row>
    <row r="244" spans="1:21" hidden="1" x14ac:dyDescent="0.25">
      <c r="A244" s="913" t="s">
        <v>1326</v>
      </c>
      <c r="B244" s="975"/>
      <c r="C244" s="952"/>
      <c r="D244" s="953"/>
      <c r="E244" s="914">
        <v>0</v>
      </c>
      <c r="F244" s="914">
        <v>580855.98</v>
      </c>
      <c r="G244" s="914">
        <v>580855.98</v>
      </c>
      <c r="H244" s="942">
        <f t="shared" si="158"/>
        <v>0</v>
      </c>
      <c r="I244" s="943">
        <f t="shared" si="158"/>
        <v>63894.157799999994</v>
      </c>
      <c r="J244" s="944">
        <f>+H244+I244</f>
        <v>63894.157799999994</v>
      </c>
      <c r="K244" s="942">
        <f t="shared" si="159"/>
        <v>0</v>
      </c>
      <c r="L244" s="943">
        <f t="shared" si="159"/>
        <v>516961.8222</v>
      </c>
      <c r="M244" s="944">
        <f>+K244+L244</f>
        <v>516961.8222</v>
      </c>
      <c r="N244" s="942">
        <f t="shared" si="160"/>
        <v>0</v>
      </c>
      <c r="O244" s="943">
        <f t="shared" si="160"/>
        <v>0</v>
      </c>
      <c r="P244" s="944">
        <f t="shared" si="160"/>
        <v>0</v>
      </c>
      <c r="R244" s="913" t="b">
        <f t="shared" si="139"/>
        <v>1</v>
      </c>
      <c r="S244" s="913" t="s">
        <v>1328</v>
      </c>
      <c r="T244" s="913" t="s">
        <v>1328</v>
      </c>
      <c r="U244" s="913" t="s">
        <v>1326</v>
      </c>
    </row>
    <row r="245" spans="1:21" hidden="1" x14ac:dyDescent="0.25">
      <c r="A245" s="913" t="s">
        <v>1327</v>
      </c>
      <c r="B245" s="975"/>
      <c r="C245" s="952"/>
      <c r="D245" s="953"/>
      <c r="E245" s="914">
        <v>29900.063999999998</v>
      </c>
      <c r="F245" s="914">
        <v>0</v>
      </c>
      <c r="G245" s="914">
        <v>29900.063999999998</v>
      </c>
      <c r="H245" s="942">
        <f t="shared" si="158"/>
        <v>3289.0070399999995</v>
      </c>
      <c r="I245" s="943">
        <f t="shared" si="158"/>
        <v>0</v>
      </c>
      <c r="J245" s="944">
        <f>+H245+I245</f>
        <v>3289.0070399999995</v>
      </c>
      <c r="K245" s="942">
        <f t="shared" si="159"/>
        <v>26611.056959999998</v>
      </c>
      <c r="L245" s="943">
        <f t="shared" si="159"/>
        <v>0</v>
      </c>
      <c r="M245" s="944">
        <f>+K245+L245</f>
        <v>26611.056959999998</v>
      </c>
      <c r="N245" s="942">
        <f t="shared" si="160"/>
        <v>0</v>
      </c>
      <c r="O245" s="943">
        <f t="shared" si="160"/>
        <v>0</v>
      </c>
      <c r="P245" s="944">
        <f t="shared" si="160"/>
        <v>0</v>
      </c>
      <c r="R245" s="913" t="b">
        <f t="shared" si="139"/>
        <v>1</v>
      </c>
      <c r="S245" s="922" t="s">
        <v>1364</v>
      </c>
      <c r="T245" s="922" t="s">
        <v>1364</v>
      </c>
      <c r="U245" s="913" t="s">
        <v>1327</v>
      </c>
    </row>
    <row r="246" spans="1:21" x14ac:dyDescent="0.25">
      <c r="A246" s="913" t="s">
        <v>1328</v>
      </c>
      <c r="B246" s="975"/>
      <c r="C246" s="952"/>
      <c r="D246" s="953"/>
      <c r="E246" s="914">
        <v>331158.37199999997</v>
      </c>
      <c r="F246" s="914">
        <v>0</v>
      </c>
      <c r="G246" s="914">
        <v>331158.37199999997</v>
      </c>
      <c r="H246" s="942">
        <f t="shared" si="158"/>
        <v>36427.42091999999</v>
      </c>
      <c r="I246" s="943">
        <f t="shared" si="158"/>
        <v>0</v>
      </c>
      <c r="J246" s="944">
        <f>+H246+I246</f>
        <v>36427.42091999999</v>
      </c>
      <c r="K246" s="942">
        <f t="shared" si="159"/>
        <v>294730.95107999997</v>
      </c>
      <c r="L246" s="943">
        <f t="shared" si="159"/>
        <v>0</v>
      </c>
      <c r="M246" s="944">
        <f>+K246+L246</f>
        <v>294730.95107999997</v>
      </c>
      <c r="N246" s="942">
        <f t="shared" si="160"/>
        <v>0</v>
      </c>
      <c r="O246" s="943">
        <f t="shared" si="160"/>
        <v>0</v>
      </c>
      <c r="P246" s="944">
        <f t="shared" si="160"/>
        <v>0</v>
      </c>
      <c r="R246" s="913" t="b">
        <f t="shared" si="139"/>
        <v>1</v>
      </c>
      <c r="S246" s="917" t="s">
        <v>1365</v>
      </c>
      <c r="T246" s="917" t="s">
        <v>1365</v>
      </c>
      <c r="U246" s="913" t="s">
        <v>1328</v>
      </c>
    </row>
    <row r="247" spans="1:21" x14ac:dyDescent="0.25">
      <c r="A247" s="922" t="s">
        <v>1363</v>
      </c>
      <c r="B247" s="1008">
        <v>1</v>
      </c>
      <c r="C247" s="1009">
        <v>0.89</v>
      </c>
      <c r="D247" s="1010">
        <f>+B247-C247</f>
        <v>0.10999999999999999</v>
      </c>
      <c r="E247" s="923">
        <v>361058.43599999999</v>
      </c>
      <c r="F247" s="923">
        <v>1423952.172</v>
      </c>
      <c r="G247" s="923">
        <v>1785010.608</v>
      </c>
      <c r="H247" s="957">
        <f t="shared" si="158"/>
        <v>39716.427959999994</v>
      </c>
      <c r="I247" s="958">
        <f t="shared" si="158"/>
        <v>156634.73891999997</v>
      </c>
      <c r="J247" s="956">
        <f>+H247+I247</f>
        <v>196351.16687999998</v>
      </c>
      <c r="K247" s="957">
        <f t="shared" si="159"/>
        <v>321342.00803999999</v>
      </c>
      <c r="L247" s="958">
        <f t="shared" si="159"/>
        <v>1267317.4330800001</v>
      </c>
      <c r="M247" s="956">
        <f>+K247+L247</f>
        <v>1588659.4411200001</v>
      </c>
      <c r="N247" s="995">
        <f t="shared" si="160"/>
        <v>0</v>
      </c>
      <c r="O247" s="996">
        <f t="shared" si="160"/>
        <v>0</v>
      </c>
      <c r="P247" s="997">
        <f t="shared" si="160"/>
        <v>0</v>
      </c>
      <c r="Q247" s="1489">
        <f>+J247-'17NM_Flex Cost'!R47</f>
        <v>-154921.05711999995</v>
      </c>
      <c r="R247" s="913" t="b">
        <f t="shared" si="139"/>
        <v>1</v>
      </c>
      <c r="S247" s="913" t="s">
        <v>1326</v>
      </c>
      <c r="T247" s="913" t="s">
        <v>1326</v>
      </c>
      <c r="U247" s="922" t="s">
        <v>1363</v>
      </c>
    </row>
    <row r="248" spans="1:21" x14ac:dyDescent="0.25">
      <c r="A248" s="1014" t="s">
        <v>1364</v>
      </c>
      <c r="B248" s="998"/>
      <c r="C248" s="999"/>
      <c r="D248" s="1000"/>
      <c r="E248" s="918"/>
      <c r="F248" s="918"/>
      <c r="G248" s="918"/>
      <c r="H248" s="933"/>
      <c r="I248" s="934"/>
      <c r="J248" s="935"/>
      <c r="K248" s="971"/>
      <c r="L248" s="934"/>
      <c r="M248" s="935"/>
      <c r="N248" s="971"/>
      <c r="O248" s="934"/>
      <c r="P248" s="935"/>
      <c r="R248" s="913" t="b">
        <f t="shared" si="139"/>
        <v>1</v>
      </c>
      <c r="S248" s="913" t="s">
        <v>1327</v>
      </c>
      <c r="T248" s="913" t="s">
        <v>1327</v>
      </c>
      <c r="U248" s="1014" t="s">
        <v>1364</v>
      </c>
    </row>
    <row r="249" spans="1:21" x14ac:dyDescent="0.25">
      <c r="A249" s="913" t="s">
        <v>1327</v>
      </c>
      <c r="B249" s="975"/>
      <c r="C249" s="952"/>
      <c r="D249" s="953"/>
      <c r="E249" s="914">
        <v>0</v>
      </c>
      <c r="F249" s="914">
        <v>0</v>
      </c>
      <c r="G249" s="914">
        <v>0</v>
      </c>
      <c r="H249" s="951"/>
      <c r="I249" s="952"/>
      <c r="J249" s="953"/>
      <c r="K249" s="975"/>
      <c r="L249" s="952"/>
      <c r="M249" s="953"/>
      <c r="N249" s="975"/>
      <c r="O249" s="952"/>
      <c r="P249" s="953"/>
      <c r="R249" s="913" t="b">
        <f t="shared" si="139"/>
        <v>1</v>
      </c>
      <c r="S249" s="913" t="s">
        <v>1328</v>
      </c>
      <c r="T249" s="913" t="s">
        <v>1328</v>
      </c>
      <c r="U249" s="913" t="s">
        <v>1327</v>
      </c>
    </row>
    <row r="250" spans="1:21" x14ac:dyDescent="0.25">
      <c r="A250" s="913" t="s">
        <v>1328</v>
      </c>
      <c r="B250" s="975"/>
      <c r="C250" s="952"/>
      <c r="D250" s="953"/>
      <c r="E250" s="914">
        <v>0</v>
      </c>
      <c r="F250" s="914">
        <v>0</v>
      </c>
      <c r="G250" s="914">
        <v>0</v>
      </c>
      <c r="H250" s="951"/>
      <c r="I250" s="952"/>
      <c r="J250" s="953"/>
      <c r="K250" s="975"/>
      <c r="L250" s="952"/>
      <c r="M250" s="953"/>
      <c r="N250" s="975"/>
      <c r="O250" s="952"/>
      <c r="P250" s="953"/>
      <c r="R250" s="913" t="b">
        <f t="shared" si="139"/>
        <v>1</v>
      </c>
      <c r="S250" s="922" t="s">
        <v>1365</v>
      </c>
      <c r="T250" s="922" t="s">
        <v>1365</v>
      </c>
      <c r="U250" s="913" t="s">
        <v>1328</v>
      </c>
    </row>
    <row r="251" spans="1:21" x14ac:dyDescent="0.25">
      <c r="A251" s="922" t="s">
        <v>1364</v>
      </c>
      <c r="B251" s="1008">
        <v>1</v>
      </c>
      <c r="C251" s="1002">
        <v>0</v>
      </c>
      <c r="D251" s="1003">
        <v>1</v>
      </c>
      <c r="E251" s="923">
        <v>0</v>
      </c>
      <c r="F251" s="923">
        <v>0</v>
      </c>
      <c r="G251" s="923">
        <v>0</v>
      </c>
      <c r="H251" s="959"/>
      <c r="I251" s="960"/>
      <c r="J251" s="961"/>
      <c r="K251" s="959"/>
      <c r="L251" s="960"/>
      <c r="M251" s="961"/>
      <c r="N251" s="959"/>
      <c r="O251" s="960"/>
      <c r="P251" s="961"/>
      <c r="Q251" s="1489">
        <f>+J251-'17NM_Flex Cost'!R48</f>
        <v>0</v>
      </c>
      <c r="R251" s="913" t="b">
        <f t="shared" si="139"/>
        <v>1</v>
      </c>
      <c r="S251" s="917" t="s">
        <v>1366</v>
      </c>
      <c r="T251" s="917" t="s">
        <v>1366</v>
      </c>
      <c r="U251" s="1033" t="s">
        <v>1364</v>
      </c>
    </row>
    <row r="252" spans="1:21" x14ac:dyDescent="0.25">
      <c r="A252" s="917" t="s">
        <v>1365</v>
      </c>
      <c r="B252" s="998"/>
      <c r="C252" s="999"/>
      <c r="D252" s="1000"/>
      <c r="E252" s="918"/>
      <c r="F252" s="918"/>
      <c r="G252" s="918"/>
      <c r="H252" s="933"/>
      <c r="I252" s="934"/>
      <c r="J252" s="935"/>
      <c r="K252" s="971"/>
      <c r="L252" s="934"/>
      <c r="M252" s="935"/>
      <c r="N252" s="971"/>
      <c r="O252" s="934"/>
      <c r="P252" s="935"/>
      <c r="R252" s="913" t="b">
        <f t="shared" si="139"/>
        <v>1</v>
      </c>
      <c r="S252" s="913" t="s">
        <v>1325</v>
      </c>
      <c r="T252" s="913" t="s">
        <v>1325</v>
      </c>
      <c r="U252" s="917" t="s">
        <v>1365</v>
      </c>
    </row>
    <row r="253" spans="1:21" x14ac:dyDescent="0.25">
      <c r="A253" s="913" t="s">
        <v>1326</v>
      </c>
      <c r="B253" s="975"/>
      <c r="C253" s="952"/>
      <c r="D253" s="953"/>
      <c r="H253" s="942">
        <f t="shared" ref="H253:I256" si="161">E253*$D$256</f>
        <v>0</v>
      </c>
      <c r="I253" s="943">
        <f t="shared" si="161"/>
        <v>0</v>
      </c>
      <c r="J253" s="944">
        <f>+H253+I253</f>
        <v>0</v>
      </c>
      <c r="K253" s="942">
        <f t="shared" ref="K253:L256" si="162">+E253*$C$256</f>
        <v>0</v>
      </c>
      <c r="L253" s="943">
        <f t="shared" si="162"/>
        <v>0</v>
      </c>
      <c r="M253" s="944">
        <f>+K253+L253</f>
        <v>0</v>
      </c>
      <c r="N253" s="942">
        <f t="shared" ref="N253:P256" si="163">+E253-(H253+K253)</f>
        <v>0</v>
      </c>
      <c r="O253" s="943">
        <f t="shared" si="163"/>
        <v>0</v>
      </c>
      <c r="P253" s="944">
        <f t="shared" si="163"/>
        <v>0</v>
      </c>
      <c r="R253" s="913" t="b">
        <f t="shared" si="139"/>
        <v>1</v>
      </c>
      <c r="S253" s="913" t="s">
        <v>1326</v>
      </c>
      <c r="T253" s="913" t="s">
        <v>1326</v>
      </c>
      <c r="U253" s="913" t="s">
        <v>1326</v>
      </c>
    </row>
    <row r="254" spans="1:21" x14ac:dyDescent="0.25">
      <c r="A254" s="913" t="s">
        <v>1327</v>
      </c>
      <c r="B254" s="975"/>
      <c r="C254" s="952"/>
      <c r="D254" s="953"/>
      <c r="E254" s="914">
        <v>3.6000000000000004E-2</v>
      </c>
      <c r="F254" s="914">
        <v>0</v>
      </c>
      <c r="G254" s="914">
        <v>3.6000000000000004E-2</v>
      </c>
      <c r="H254" s="942">
        <f t="shared" si="161"/>
        <v>0</v>
      </c>
      <c r="I254" s="943">
        <f t="shared" si="161"/>
        <v>0</v>
      </c>
      <c r="J254" s="944">
        <f>+H254+I254</f>
        <v>0</v>
      </c>
      <c r="K254" s="942">
        <f t="shared" si="162"/>
        <v>3.6000000000000004E-2</v>
      </c>
      <c r="L254" s="943">
        <f t="shared" si="162"/>
        <v>0</v>
      </c>
      <c r="M254" s="944">
        <f>+K254+L254</f>
        <v>3.6000000000000004E-2</v>
      </c>
      <c r="N254" s="942">
        <f t="shared" si="163"/>
        <v>0</v>
      </c>
      <c r="O254" s="943">
        <f t="shared" si="163"/>
        <v>0</v>
      </c>
      <c r="P254" s="944">
        <f t="shared" si="163"/>
        <v>0</v>
      </c>
      <c r="R254" s="913" t="b">
        <f t="shared" si="139"/>
        <v>1</v>
      </c>
      <c r="S254" s="913" t="s">
        <v>1327</v>
      </c>
      <c r="T254" s="913" t="s">
        <v>1327</v>
      </c>
      <c r="U254" s="913" t="s">
        <v>1327</v>
      </c>
    </row>
    <row r="255" spans="1:21" x14ac:dyDescent="0.25">
      <c r="A255" s="913" t="s">
        <v>1328</v>
      </c>
      <c r="B255" s="975"/>
      <c r="C255" s="952"/>
      <c r="D255" s="953"/>
      <c r="E255" s="914">
        <v>59380.47600000001</v>
      </c>
      <c r="F255" s="914">
        <v>0</v>
      </c>
      <c r="G255" s="914">
        <v>59380.47600000001</v>
      </c>
      <c r="H255" s="942">
        <f t="shared" si="161"/>
        <v>0</v>
      </c>
      <c r="I255" s="943">
        <f t="shared" si="161"/>
        <v>0</v>
      </c>
      <c r="J255" s="944">
        <f>+H255+I255</f>
        <v>0</v>
      </c>
      <c r="K255" s="942">
        <f t="shared" si="162"/>
        <v>59380.47600000001</v>
      </c>
      <c r="L255" s="943">
        <f t="shared" si="162"/>
        <v>0</v>
      </c>
      <c r="M255" s="944">
        <f>+K255+L255</f>
        <v>59380.47600000001</v>
      </c>
      <c r="N255" s="942">
        <f t="shared" si="163"/>
        <v>0</v>
      </c>
      <c r="O255" s="943">
        <f t="shared" si="163"/>
        <v>0</v>
      </c>
      <c r="P255" s="944">
        <f t="shared" si="163"/>
        <v>0</v>
      </c>
      <c r="R255" s="913" t="b">
        <f t="shared" si="139"/>
        <v>1</v>
      </c>
      <c r="S255" s="913" t="s">
        <v>1328</v>
      </c>
      <c r="T255" s="913" t="s">
        <v>1328</v>
      </c>
      <c r="U255" s="913" t="s">
        <v>1328</v>
      </c>
    </row>
    <row r="256" spans="1:21" x14ac:dyDescent="0.25">
      <c r="A256" s="922" t="s">
        <v>1365</v>
      </c>
      <c r="B256" s="1008">
        <v>1</v>
      </c>
      <c r="C256" s="1009">
        <v>1</v>
      </c>
      <c r="D256" s="1010">
        <f>B256-C256</f>
        <v>0</v>
      </c>
      <c r="E256" s="923">
        <v>59380.51200000001</v>
      </c>
      <c r="F256" s="923">
        <v>0</v>
      </c>
      <c r="G256" s="923">
        <v>59380.51200000001</v>
      </c>
      <c r="H256" s="957">
        <f t="shared" si="161"/>
        <v>0</v>
      </c>
      <c r="I256" s="958">
        <f t="shared" si="161"/>
        <v>0</v>
      </c>
      <c r="J256" s="958">
        <f>+H256+I256</f>
        <v>0</v>
      </c>
      <c r="K256" s="957">
        <f t="shared" si="162"/>
        <v>59380.51200000001</v>
      </c>
      <c r="L256" s="958">
        <f t="shared" si="162"/>
        <v>0</v>
      </c>
      <c r="M256" s="956">
        <f>+K256+L256</f>
        <v>59380.51200000001</v>
      </c>
      <c r="N256" s="995">
        <f t="shared" si="163"/>
        <v>0</v>
      </c>
      <c r="O256" s="996">
        <f t="shared" si="163"/>
        <v>0</v>
      </c>
      <c r="P256" s="997">
        <f t="shared" si="163"/>
        <v>0</v>
      </c>
      <c r="Q256" s="1489">
        <f>+J256-'17NM_Flex Cost'!R49</f>
        <v>0</v>
      </c>
      <c r="R256" s="913" t="b">
        <f t="shared" si="139"/>
        <v>1</v>
      </c>
      <c r="S256" s="922" t="s">
        <v>1366</v>
      </c>
      <c r="T256" s="922" t="s">
        <v>1366</v>
      </c>
      <c r="U256" s="922" t="s">
        <v>1365</v>
      </c>
    </row>
    <row r="257" spans="1:21" x14ac:dyDescent="0.25">
      <c r="A257" s="917" t="s">
        <v>1366</v>
      </c>
      <c r="B257" s="998"/>
      <c r="C257" s="999"/>
      <c r="D257" s="1000"/>
      <c r="E257" s="918"/>
      <c r="F257" s="918"/>
      <c r="G257" s="918"/>
      <c r="H257" s="933"/>
      <c r="I257" s="934"/>
      <c r="J257" s="935"/>
      <c r="K257" s="971"/>
      <c r="L257" s="934"/>
      <c r="M257" s="935"/>
      <c r="N257" s="971"/>
      <c r="O257" s="934"/>
      <c r="P257" s="935"/>
      <c r="R257" s="913" t="b">
        <f t="shared" si="139"/>
        <v>1</v>
      </c>
      <c r="S257" s="917" t="s">
        <v>1367</v>
      </c>
      <c r="T257" s="917" t="s">
        <v>1367</v>
      </c>
      <c r="U257" s="917" t="s">
        <v>1366</v>
      </c>
    </row>
    <row r="258" spans="1:21" x14ac:dyDescent="0.25">
      <c r="A258" s="913" t="s">
        <v>1325</v>
      </c>
      <c r="B258" s="975"/>
      <c r="C258" s="952"/>
      <c r="D258" s="953"/>
      <c r="E258" s="914">
        <v>0</v>
      </c>
      <c r="F258" s="914">
        <v>3267355.176</v>
      </c>
      <c r="G258" s="914">
        <v>3267355.176</v>
      </c>
      <c r="H258" s="942">
        <f t="shared" ref="H258:I262" si="164">E258*$D$262</f>
        <v>0</v>
      </c>
      <c r="I258" s="943">
        <f t="shared" si="164"/>
        <v>392082.62111999997</v>
      </c>
      <c r="J258" s="944">
        <f>+H258+I258</f>
        <v>392082.62111999997</v>
      </c>
      <c r="K258" s="942">
        <f t="shared" ref="K258:L262" si="165">+E258*$C$262</f>
        <v>0</v>
      </c>
      <c r="L258" s="943">
        <f t="shared" si="165"/>
        <v>2875272.5548800002</v>
      </c>
      <c r="M258" s="944">
        <f>+K258+L258</f>
        <v>2875272.5548800002</v>
      </c>
      <c r="N258" s="942">
        <f t="shared" ref="N258:P262" si="166">+E258-(H258+K258)</f>
        <v>0</v>
      </c>
      <c r="O258" s="943">
        <f t="shared" si="166"/>
        <v>0</v>
      </c>
      <c r="P258" s="994">
        <f t="shared" si="166"/>
        <v>0</v>
      </c>
      <c r="R258" s="913" t="b">
        <f t="shared" si="139"/>
        <v>1</v>
      </c>
      <c r="S258" s="913" t="s">
        <v>1325</v>
      </c>
      <c r="T258" s="913" t="s">
        <v>1325</v>
      </c>
      <c r="U258" s="913" t="s">
        <v>1325</v>
      </c>
    </row>
    <row r="259" spans="1:21" x14ac:dyDescent="0.25">
      <c r="A259" s="913" t="s">
        <v>1326</v>
      </c>
      <c r="B259" s="975"/>
      <c r="C259" s="952"/>
      <c r="D259" s="953"/>
      <c r="E259" s="914">
        <v>0</v>
      </c>
      <c r="F259" s="914">
        <v>3381205.8840000001</v>
      </c>
      <c r="G259" s="914">
        <v>3381205.8840000001</v>
      </c>
      <c r="H259" s="942">
        <f t="shared" si="164"/>
        <v>0</v>
      </c>
      <c r="I259" s="943">
        <f t="shared" si="164"/>
        <v>405744.70607999997</v>
      </c>
      <c r="J259" s="944">
        <f>+H259+I259</f>
        <v>405744.70607999997</v>
      </c>
      <c r="K259" s="942">
        <f t="shared" si="165"/>
        <v>0</v>
      </c>
      <c r="L259" s="943">
        <f t="shared" si="165"/>
        <v>2975461.1779200002</v>
      </c>
      <c r="M259" s="944">
        <f>+K259+L259</f>
        <v>2975461.1779200002</v>
      </c>
      <c r="N259" s="942">
        <f t="shared" si="166"/>
        <v>0</v>
      </c>
      <c r="O259" s="943">
        <f t="shared" si="166"/>
        <v>0</v>
      </c>
      <c r="P259" s="944">
        <f t="shared" si="166"/>
        <v>0</v>
      </c>
      <c r="R259" s="913" t="b">
        <f t="shared" si="139"/>
        <v>1</v>
      </c>
      <c r="S259" s="913" t="s">
        <v>1326</v>
      </c>
      <c r="T259" s="913" t="s">
        <v>1326</v>
      </c>
      <c r="U259" s="913" t="s">
        <v>1326</v>
      </c>
    </row>
    <row r="260" spans="1:21" x14ac:dyDescent="0.25">
      <c r="A260" s="913" t="s">
        <v>1327</v>
      </c>
      <c r="B260" s="975"/>
      <c r="C260" s="952"/>
      <c r="D260" s="953"/>
      <c r="E260" s="914">
        <v>1342995.5159999998</v>
      </c>
      <c r="F260" s="914">
        <v>0</v>
      </c>
      <c r="G260" s="914">
        <v>1342995.5159999998</v>
      </c>
      <c r="H260" s="942">
        <f t="shared" si="164"/>
        <v>161159.46191999997</v>
      </c>
      <c r="I260" s="943">
        <f t="shared" si="164"/>
        <v>0</v>
      </c>
      <c r="J260" s="944">
        <f>+H260+I260</f>
        <v>161159.46191999997</v>
      </c>
      <c r="K260" s="942">
        <f t="shared" si="165"/>
        <v>1181836.0540799999</v>
      </c>
      <c r="L260" s="943">
        <f t="shared" si="165"/>
        <v>0</v>
      </c>
      <c r="M260" s="944">
        <f>+K260+L260</f>
        <v>1181836.0540799999</v>
      </c>
      <c r="N260" s="942">
        <f t="shared" si="166"/>
        <v>0</v>
      </c>
      <c r="O260" s="943">
        <f t="shared" si="166"/>
        <v>0</v>
      </c>
      <c r="P260" s="944">
        <f t="shared" si="166"/>
        <v>0</v>
      </c>
      <c r="R260" s="913" t="b">
        <f t="shared" si="139"/>
        <v>1</v>
      </c>
      <c r="S260" s="913" t="s">
        <v>1327</v>
      </c>
      <c r="T260" s="913" t="s">
        <v>1327</v>
      </c>
      <c r="U260" s="913" t="s">
        <v>1327</v>
      </c>
    </row>
    <row r="261" spans="1:21" x14ac:dyDescent="0.25">
      <c r="A261" s="913" t="s">
        <v>1328</v>
      </c>
      <c r="B261" s="975"/>
      <c r="C261" s="952"/>
      <c r="D261" s="953"/>
      <c r="E261" s="914">
        <v>1670321.5919999997</v>
      </c>
      <c r="F261" s="914">
        <v>0</v>
      </c>
      <c r="G261" s="914">
        <v>1670321.5919999997</v>
      </c>
      <c r="H261" s="942">
        <f t="shared" si="164"/>
        <v>200438.59103999997</v>
      </c>
      <c r="I261" s="1568">
        <f t="shared" si="164"/>
        <v>0</v>
      </c>
      <c r="J261" s="1569">
        <f>+H261+I261</f>
        <v>200438.59103999997</v>
      </c>
      <c r="K261" s="942">
        <f t="shared" si="165"/>
        <v>1469883.0009599999</v>
      </c>
      <c r="L261" s="943">
        <f t="shared" si="165"/>
        <v>0</v>
      </c>
      <c r="M261" s="944">
        <f>+K261+L261</f>
        <v>1469883.0009599999</v>
      </c>
      <c r="N261" s="942">
        <f t="shared" si="166"/>
        <v>0</v>
      </c>
      <c r="O261" s="943">
        <f t="shared" si="166"/>
        <v>0</v>
      </c>
      <c r="P261" s="944">
        <f t="shared" si="166"/>
        <v>0</v>
      </c>
      <c r="R261" s="913" t="b">
        <f t="shared" si="139"/>
        <v>1</v>
      </c>
      <c r="S261" s="913" t="s">
        <v>1328</v>
      </c>
      <c r="T261" s="913" t="s">
        <v>1328</v>
      </c>
      <c r="U261" s="913" t="s">
        <v>1328</v>
      </c>
    </row>
    <row r="262" spans="1:21" x14ac:dyDescent="0.25">
      <c r="A262" s="922" t="s">
        <v>1366</v>
      </c>
      <c r="B262" s="1008">
        <v>1</v>
      </c>
      <c r="C262" s="1009">
        <v>0.88</v>
      </c>
      <c r="D262" s="1010">
        <f>+B262-C262</f>
        <v>0.12</v>
      </c>
      <c r="E262" s="923">
        <v>3013317.1079999995</v>
      </c>
      <c r="F262" s="923">
        <v>6648561.0600000005</v>
      </c>
      <c r="G262" s="923">
        <v>9661878.1679999996</v>
      </c>
      <c r="H262" s="957">
        <f t="shared" si="164"/>
        <v>361598.05295999994</v>
      </c>
      <c r="I262" s="958">
        <f t="shared" si="164"/>
        <v>797827.32720000006</v>
      </c>
      <c r="J262" s="956">
        <f>+H262+I262</f>
        <v>1159425.3801599999</v>
      </c>
      <c r="K262" s="957">
        <f t="shared" si="165"/>
        <v>2651719.0550399995</v>
      </c>
      <c r="L262" s="958">
        <f t="shared" si="165"/>
        <v>5850733.7328000003</v>
      </c>
      <c r="M262" s="956">
        <f>+K262+L262</f>
        <v>8502452.7878399994</v>
      </c>
      <c r="N262" s="995">
        <f t="shared" si="166"/>
        <v>0</v>
      </c>
      <c r="O262" s="996">
        <f t="shared" si="166"/>
        <v>0</v>
      </c>
      <c r="P262" s="997">
        <f t="shared" si="166"/>
        <v>0</v>
      </c>
      <c r="Q262" s="1489">
        <f>+J262-'17NM_Flex Cost'!R50</f>
        <v>1159425.3801599999</v>
      </c>
      <c r="R262" s="913" t="b">
        <f t="shared" si="139"/>
        <v>1</v>
      </c>
      <c r="S262" s="922" t="s">
        <v>1367</v>
      </c>
      <c r="T262" s="922" t="s">
        <v>1367</v>
      </c>
      <c r="U262" s="922" t="s">
        <v>1366</v>
      </c>
    </row>
    <row r="263" spans="1:21" x14ac:dyDescent="0.25">
      <c r="A263" s="917" t="s">
        <v>1367</v>
      </c>
      <c r="B263" s="998"/>
      <c r="C263" s="999"/>
      <c r="D263" s="1000"/>
      <c r="E263" s="918"/>
      <c r="F263" s="918"/>
      <c r="G263" s="918"/>
      <c r="H263" s="933"/>
      <c r="I263" s="934"/>
      <c r="J263" s="935"/>
      <c r="K263" s="971"/>
      <c r="L263" s="934"/>
      <c r="M263" s="935"/>
      <c r="N263" s="971"/>
      <c r="O263" s="934"/>
      <c r="P263" s="935"/>
      <c r="R263" s="913" t="b">
        <f t="shared" si="139"/>
        <v>1</v>
      </c>
      <c r="S263" s="917" t="s">
        <v>1368</v>
      </c>
      <c r="T263" s="917" t="s">
        <v>1368</v>
      </c>
      <c r="U263" s="917" t="s">
        <v>1367</v>
      </c>
    </row>
    <row r="264" spans="1:21" x14ac:dyDescent="0.25">
      <c r="A264" s="913" t="s">
        <v>1325</v>
      </c>
      <c r="B264" s="975"/>
      <c r="C264" s="952"/>
      <c r="D264" s="953"/>
      <c r="E264" s="914">
        <v>0</v>
      </c>
      <c r="F264" s="914">
        <v>340514.41200000001</v>
      </c>
      <c r="G264" s="914">
        <v>340514.41200000001</v>
      </c>
      <c r="H264" s="942">
        <f t="shared" ref="H264:I268" si="167">E264*$D$268</f>
        <v>0</v>
      </c>
      <c r="I264" s="943">
        <f t="shared" si="167"/>
        <v>0</v>
      </c>
      <c r="J264" s="944">
        <f>+H264+I264</f>
        <v>0</v>
      </c>
      <c r="K264" s="942">
        <f t="shared" ref="K264:L268" si="168">+E264*$C$268</f>
        <v>0</v>
      </c>
      <c r="L264" s="943">
        <f t="shared" si="168"/>
        <v>340514.41200000001</v>
      </c>
      <c r="M264" s="944">
        <f>+K264+L264</f>
        <v>340514.41200000001</v>
      </c>
      <c r="N264" s="942">
        <f t="shared" ref="N264:P268" si="169">+E264-(H264+K264)</f>
        <v>0</v>
      </c>
      <c r="O264" s="943">
        <f t="shared" si="169"/>
        <v>0</v>
      </c>
      <c r="P264" s="994">
        <f t="shared" si="169"/>
        <v>0</v>
      </c>
      <c r="R264" s="913" t="b">
        <f t="shared" si="139"/>
        <v>1</v>
      </c>
      <c r="S264" s="913" t="s">
        <v>1325</v>
      </c>
      <c r="T264" s="913" t="s">
        <v>1325</v>
      </c>
      <c r="U264" s="913" t="s">
        <v>1325</v>
      </c>
    </row>
    <row r="265" spans="1:21" x14ac:dyDescent="0.25">
      <c r="A265" s="913" t="s">
        <v>1326</v>
      </c>
      <c r="B265" s="975"/>
      <c r="C265" s="952"/>
      <c r="D265" s="953"/>
      <c r="E265" s="914">
        <v>0</v>
      </c>
      <c r="F265" s="914">
        <v>407835.82800000004</v>
      </c>
      <c r="G265" s="914">
        <v>407835.82800000004</v>
      </c>
      <c r="H265" s="942">
        <f t="shared" si="167"/>
        <v>0</v>
      </c>
      <c r="I265" s="943">
        <f t="shared" si="167"/>
        <v>0</v>
      </c>
      <c r="J265" s="944">
        <f>+H265+I265</f>
        <v>0</v>
      </c>
      <c r="K265" s="942">
        <f t="shared" si="168"/>
        <v>0</v>
      </c>
      <c r="L265" s="943">
        <f t="shared" si="168"/>
        <v>407835.82800000004</v>
      </c>
      <c r="M265" s="944">
        <f>+K265+L265</f>
        <v>407835.82800000004</v>
      </c>
      <c r="N265" s="942">
        <f t="shared" si="169"/>
        <v>0</v>
      </c>
      <c r="O265" s="943">
        <f t="shared" si="169"/>
        <v>0</v>
      </c>
      <c r="P265" s="944">
        <f t="shared" si="169"/>
        <v>0</v>
      </c>
      <c r="R265" s="913" t="b">
        <f t="shared" si="139"/>
        <v>1</v>
      </c>
      <c r="S265" s="913" t="s">
        <v>1326</v>
      </c>
      <c r="T265" s="913" t="s">
        <v>1326</v>
      </c>
      <c r="U265" s="913" t="s">
        <v>1326</v>
      </c>
    </row>
    <row r="266" spans="1:21" x14ac:dyDescent="0.25">
      <c r="A266" s="913" t="s">
        <v>1327</v>
      </c>
      <c r="B266" s="975"/>
      <c r="C266" s="952"/>
      <c r="D266" s="953"/>
      <c r="E266" s="914">
        <v>10602.995999999999</v>
      </c>
      <c r="F266" s="914">
        <v>0</v>
      </c>
      <c r="G266" s="914">
        <v>10602.995999999999</v>
      </c>
      <c r="H266" s="942">
        <f t="shared" si="167"/>
        <v>0</v>
      </c>
      <c r="I266" s="943">
        <f t="shared" si="167"/>
        <v>0</v>
      </c>
      <c r="J266" s="944">
        <f>+H266+I266</f>
        <v>0</v>
      </c>
      <c r="K266" s="942">
        <f t="shared" si="168"/>
        <v>10602.995999999999</v>
      </c>
      <c r="L266" s="943">
        <f t="shared" si="168"/>
        <v>0</v>
      </c>
      <c r="M266" s="944">
        <f>+K266+L266</f>
        <v>10602.995999999999</v>
      </c>
      <c r="N266" s="942">
        <f t="shared" si="169"/>
        <v>0</v>
      </c>
      <c r="O266" s="943">
        <f t="shared" si="169"/>
        <v>0</v>
      </c>
      <c r="P266" s="944">
        <f t="shared" si="169"/>
        <v>0</v>
      </c>
      <c r="R266" s="913" t="b">
        <f t="shared" ref="R266:R329" si="170">A266=U266</f>
        <v>1</v>
      </c>
      <c r="S266" s="913" t="s">
        <v>1327</v>
      </c>
      <c r="T266" s="913" t="s">
        <v>1327</v>
      </c>
      <c r="U266" s="913" t="s">
        <v>1327</v>
      </c>
    </row>
    <row r="267" spans="1:21" x14ac:dyDescent="0.25">
      <c r="A267" s="913" t="s">
        <v>1328</v>
      </c>
      <c r="B267" s="975"/>
      <c r="C267" s="952"/>
      <c r="D267" s="953"/>
      <c r="E267" s="914">
        <v>191262.07199999999</v>
      </c>
      <c r="F267" s="914">
        <v>0</v>
      </c>
      <c r="G267" s="914">
        <v>191262.07199999999</v>
      </c>
      <c r="H267" s="942">
        <f t="shared" si="167"/>
        <v>0</v>
      </c>
      <c r="I267" s="943">
        <f t="shared" si="167"/>
        <v>0</v>
      </c>
      <c r="J267" s="944">
        <f>+H267+I267</f>
        <v>0</v>
      </c>
      <c r="K267" s="942">
        <f t="shared" si="168"/>
        <v>191262.07199999999</v>
      </c>
      <c r="L267" s="943">
        <f t="shared" si="168"/>
        <v>0</v>
      </c>
      <c r="M267" s="944">
        <f>+K267+L267</f>
        <v>191262.07199999999</v>
      </c>
      <c r="N267" s="942">
        <f t="shared" si="169"/>
        <v>0</v>
      </c>
      <c r="O267" s="943">
        <f t="shared" si="169"/>
        <v>0</v>
      </c>
      <c r="P267" s="944">
        <f t="shared" si="169"/>
        <v>0</v>
      </c>
      <c r="R267" s="913" t="b">
        <f t="shared" si="170"/>
        <v>1</v>
      </c>
      <c r="S267" s="913" t="s">
        <v>1328</v>
      </c>
      <c r="T267" s="913" t="s">
        <v>1328</v>
      </c>
      <c r="U267" s="913" t="s">
        <v>1328</v>
      </c>
    </row>
    <row r="268" spans="1:21" x14ac:dyDescent="0.25">
      <c r="A268" s="922" t="s">
        <v>1367</v>
      </c>
      <c r="B268" s="1008">
        <v>1</v>
      </c>
      <c r="C268" s="1009">
        <v>1</v>
      </c>
      <c r="D268" s="1010">
        <f>+B268-C268</f>
        <v>0</v>
      </c>
      <c r="E268" s="923">
        <v>201865.06799999997</v>
      </c>
      <c r="F268" s="923">
        <v>748350.24</v>
      </c>
      <c r="G268" s="923">
        <v>950215.30799999996</v>
      </c>
      <c r="H268" s="957">
        <f t="shared" si="167"/>
        <v>0</v>
      </c>
      <c r="I268" s="958">
        <f t="shared" si="167"/>
        <v>0</v>
      </c>
      <c r="J268" s="958">
        <f>+H268+I268</f>
        <v>0</v>
      </c>
      <c r="K268" s="957">
        <f t="shared" si="168"/>
        <v>201865.06799999997</v>
      </c>
      <c r="L268" s="958">
        <f t="shared" si="168"/>
        <v>748350.24</v>
      </c>
      <c r="M268" s="956">
        <f>+K268+L268</f>
        <v>950215.30799999996</v>
      </c>
      <c r="N268" s="995">
        <f t="shared" si="169"/>
        <v>0</v>
      </c>
      <c r="O268" s="996">
        <f t="shared" si="169"/>
        <v>0</v>
      </c>
      <c r="P268" s="997">
        <f t="shared" si="169"/>
        <v>0</v>
      </c>
      <c r="Q268" s="1489">
        <f>+J268-'17NM_Flex Cost'!R51</f>
        <v>-19021.414100000016</v>
      </c>
      <c r="R268" s="913" t="b">
        <f t="shared" si="170"/>
        <v>1</v>
      </c>
      <c r="S268" s="1027" t="s">
        <v>1368</v>
      </c>
      <c r="T268" s="1027" t="s">
        <v>1368</v>
      </c>
      <c r="U268" s="922" t="s">
        <v>1367</v>
      </c>
    </row>
    <row r="269" spans="1:21" x14ac:dyDescent="0.25">
      <c r="A269" s="1576" t="s">
        <v>1368</v>
      </c>
      <c r="B269" s="998"/>
      <c r="C269" s="999"/>
      <c r="D269" s="1000"/>
      <c r="E269" s="918"/>
      <c r="F269" s="918"/>
      <c r="G269" s="918"/>
      <c r="H269" s="933"/>
      <c r="I269" s="934"/>
      <c r="J269" s="935"/>
      <c r="K269" s="971"/>
      <c r="L269" s="934"/>
      <c r="M269" s="935"/>
      <c r="N269" s="971"/>
      <c r="O269" s="934"/>
      <c r="P269" s="935"/>
      <c r="Q269" s="2376">
        <f>+J268+J262+J256+J247+J241+J235+J229+J223+J217+J211+J205+J199+J193+J187+J175+J181+J169+J163+J157-'17NM_Flex Cost'!S51</f>
        <v>-1836810.8667799998</v>
      </c>
      <c r="R269" s="913" t="b">
        <f t="shared" si="170"/>
        <v>1</v>
      </c>
      <c r="S269" s="917" t="s">
        <v>1369</v>
      </c>
      <c r="T269" s="917" t="s">
        <v>1369</v>
      </c>
      <c r="U269" s="1367" t="s">
        <v>1368</v>
      </c>
    </row>
    <row r="270" spans="1:21" ht="15.75" customHeight="1" x14ac:dyDescent="0.25">
      <c r="A270" s="913" t="s">
        <v>1325</v>
      </c>
      <c r="B270" s="975"/>
      <c r="C270" s="952"/>
      <c r="D270" s="953"/>
      <c r="E270" s="914">
        <v>0</v>
      </c>
      <c r="F270" s="914">
        <v>186049.17600000004</v>
      </c>
      <c r="G270" s="914">
        <v>186049.17600000004</v>
      </c>
      <c r="H270" s="942">
        <f t="shared" ref="H270:I274" si="171">E270*$D$274</f>
        <v>0</v>
      </c>
      <c r="I270" s="943">
        <f t="shared" si="171"/>
        <v>186049.17600000004</v>
      </c>
      <c r="J270" s="944">
        <f>+H270+I270</f>
        <v>186049.17600000004</v>
      </c>
      <c r="K270" s="942">
        <f t="shared" ref="K270:L274" si="172">+E270*$C$274</f>
        <v>0</v>
      </c>
      <c r="L270" s="943">
        <f t="shared" si="172"/>
        <v>0</v>
      </c>
      <c r="M270" s="944">
        <f>+K270+L270</f>
        <v>0</v>
      </c>
      <c r="N270" s="942">
        <f t="shared" ref="N270" si="173">+E270-(H270+K270)</f>
        <v>0</v>
      </c>
      <c r="O270" s="943">
        <f t="shared" ref="O270" si="174">+F270-(I270+L270)</f>
        <v>0</v>
      </c>
      <c r="P270" s="994">
        <f t="shared" ref="P270" si="175">+G270-(J270+M270)</f>
        <v>0</v>
      </c>
      <c r="Q270" s="1032" t="s">
        <v>1456</v>
      </c>
      <c r="R270" s="913" t="b">
        <f t="shared" si="170"/>
        <v>1</v>
      </c>
      <c r="S270" s="913" t="s">
        <v>1325</v>
      </c>
      <c r="T270" s="913" t="s">
        <v>1325</v>
      </c>
      <c r="U270" s="1365" t="s">
        <v>1325</v>
      </c>
    </row>
    <row r="271" spans="1:21" x14ac:dyDescent="0.25">
      <c r="A271" s="913" t="s">
        <v>1326</v>
      </c>
      <c r="B271" s="975"/>
      <c r="C271" s="952"/>
      <c r="D271" s="953"/>
      <c r="E271" s="914">
        <v>0</v>
      </c>
      <c r="F271" s="914">
        <v>1040373.0240000001</v>
      </c>
      <c r="G271" s="914">
        <v>1040373.0240000001</v>
      </c>
      <c r="H271" s="942">
        <f t="shared" si="171"/>
        <v>0</v>
      </c>
      <c r="I271" s="943">
        <f t="shared" si="171"/>
        <v>1040373.0240000001</v>
      </c>
      <c r="J271" s="944">
        <f t="shared" ref="J271:J274" si="176">+H271+I271</f>
        <v>1040373.0240000001</v>
      </c>
      <c r="K271" s="942">
        <f t="shared" si="172"/>
        <v>0</v>
      </c>
      <c r="L271" s="943">
        <f t="shared" si="172"/>
        <v>0</v>
      </c>
      <c r="M271" s="944">
        <f t="shared" ref="M271:M274" si="177">+K271+L271</f>
        <v>0</v>
      </c>
      <c r="N271" s="942">
        <f t="shared" ref="N271:N274" si="178">+E271-(H271+K271)</f>
        <v>0</v>
      </c>
      <c r="O271" s="943">
        <f t="shared" ref="O271:O274" si="179">+F271-(I271+L271)</f>
        <v>0</v>
      </c>
      <c r="P271" s="944">
        <f t="shared" ref="P271:P274" si="180">+G271-(J271+M271)</f>
        <v>0</v>
      </c>
      <c r="R271" s="913" t="b">
        <f t="shared" si="170"/>
        <v>1</v>
      </c>
      <c r="S271" s="913" t="s">
        <v>1326</v>
      </c>
      <c r="T271" s="913" t="s">
        <v>1326</v>
      </c>
      <c r="U271" s="1365" t="s">
        <v>1326</v>
      </c>
    </row>
    <row r="272" spans="1:21" x14ac:dyDescent="0.25">
      <c r="A272" s="913" t="s">
        <v>1327</v>
      </c>
      <c r="B272" s="975"/>
      <c r="C272" s="952"/>
      <c r="D272" s="953"/>
      <c r="E272" s="914">
        <v>319416.59999999998</v>
      </c>
      <c r="F272" s="914">
        <v>0</v>
      </c>
      <c r="G272" s="914">
        <v>319416.59999999998</v>
      </c>
      <c r="H272" s="942">
        <f t="shared" si="171"/>
        <v>319416.59999999998</v>
      </c>
      <c r="I272" s="943">
        <f t="shared" si="171"/>
        <v>0</v>
      </c>
      <c r="J272" s="944">
        <f t="shared" si="176"/>
        <v>319416.59999999998</v>
      </c>
      <c r="K272" s="942">
        <f t="shared" si="172"/>
        <v>0</v>
      </c>
      <c r="L272" s="943">
        <f t="shared" si="172"/>
        <v>0</v>
      </c>
      <c r="M272" s="944">
        <f t="shared" si="177"/>
        <v>0</v>
      </c>
      <c r="N272" s="942">
        <f t="shared" si="178"/>
        <v>0</v>
      </c>
      <c r="O272" s="943">
        <f t="shared" si="179"/>
        <v>0</v>
      </c>
      <c r="P272" s="944">
        <f t="shared" si="180"/>
        <v>0</v>
      </c>
      <c r="R272" s="913" t="b">
        <f t="shared" si="170"/>
        <v>1</v>
      </c>
      <c r="S272" s="913" t="s">
        <v>1327</v>
      </c>
      <c r="T272" s="913" t="s">
        <v>1327</v>
      </c>
      <c r="U272" s="1365" t="s">
        <v>1327</v>
      </c>
    </row>
    <row r="273" spans="1:21" x14ac:dyDescent="0.25">
      <c r="A273" s="913" t="s">
        <v>1328</v>
      </c>
      <c r="B273" s="975"/>
      <c r="C273" s="952"/>
      <c r="D273" s="953"/>
      <c r="E273" s="914">
        <v>250083.25200000001</v>
      </c>
      <c r="F273" s="914">
        <v>0</v>
      </c>
      <c r="G273" s="914">
        <v>250083.25200000001</v>
      </c>
      <c r="H273" s="942">
        <f t="shared" si="171"/>
        <v>250083.25200000001</v>
      </c>
      <c r="I273" s="943">
        <f t="shared" si="171"/>
        <v>0</v>
      </c>
      <c r="J273" s="944">
        <f t="shared" si="176"/>
        <v>250083.25200000001</v>
      </c>
      <c r="K273" s="942">
        <f t="shared" si="172"/>
        <v>0</v>
      </c>
      <c r="L273" s="943">
        <f t="shared" si="172"/>
        <v>0</v>
      </c>
      <c r="M273" s="944">
        <f t="shared" si="177"/>
        <v>0</v>
      </c>
      <c r="N273" s="942">
        <f t="shared" si="178"/>
        <v>0</v>
      </c>
      <c r="O273" s="943">
        <f t="shared" si="179"/>
        <v>0</v>
      </c>
      <c r="P273" s="944">
        <f t="shared" si="180"/>
        <v>0</v>
      </c>
      <c r="R273" s="913" t="b">
        <f t="shared" si="170"/>
        <v>1</v>
      </c>
      <c r="S273" s="913" t="s">
        <v>1328</v>
      </c>
      <c r="T273" s="913" t="s">
        <v>1328</v>
      </c>
      <c r="U273" s="1365" t="s">
        <v>1328</v>
      </c>
    </row>
    <row r="274" spans="1:21" x14ac:dyDescent="0.25">
      <c r="A274" s="1027" t="s">
        <v>1368</v>
      </c>
      <c r="B274" s="1028">
        <v>1</v>
      </c>
      <c r="C274" s="1029">
        <v>0</v>
      </c>
      <c r="D274" s="1030">
        <v>1</v>
      </c>
      <c r="E274" s="1031">
        <v>569499.85199999996</v>
      </c>
      <c r="F274" s="1031">
        <v>1226422.2000000002</v>
      </c>
      <c r="G274" s="1031">
        <v>1795922.0520000004</v>
      </c>
      <c r="H274" s="959">
        <f t="shared" si="171"/>
        <v>569499.85199999996</v>
      </c>
      <c r="I274" s="960">
        <f t="shared" si="171"/>
        <v>1226422.2000000002</v>
      </c>
      <c r="J274" s="961">
        <f t="shared" si="176"/>
        <v>1795922.0520000001</v>
      </c>
      <c r="K274" s="959">
        <f t="shared" si="172"/>
        <v>0</v>
      </c>
      <c r="L274" s="960">
        <f t="shared" si="172"/>
        <v>0</v>
      </c>
      <c r="M274" s="961">
        <f t="shared" si="177"/>
        <v>0</v>
      </c>
      <c r="N274" s="959">
        <f t="shared" si="178"/>
        <v>0</v>
      </c>
      <c r="O274" s="960">
        <f t="shared" si="179"/>
        <v>0</v>
      </c>
      <c r="P274" s="961">
        <f t="shared" si="180"/>
        <v>0</v>
      </c>
      <c r="Q274" s="1489">
        <f>+J274-'17NM_Flex Cost'!R75</f>
        <v>1795922.0520000001</v>
      </c>
      <c r="R274" s="913" t="b">
        <f t="shared" si="170"/>
        <v>1</v>
      </c>
      <c r="S274" s="924" t="s">
        <v>1369</v>
      </c>
      <c r="T274" s="924" t="s">
        <v>1369</v>
      </c>
      <c r="U274" s="1027" t="s">
        <v>1368</v>
      </c>
    </row>
    <row r="275" spans="1:21" x14ac:dyDescent="0.25">
      <c r="A275" s="1576" t="s">
        <v>1369</v>
      </c>
      <c r="B275" s="998"/>
      <c r="C275" s="999"/>
      <c r="D275" s="1000"/>
      <c r="E275" s="918"/>
      <c r="F275" s="918"/>
      <c r="G275" s="918"/>
      <c r="H275" s="933"/>
      <c r="I275" s="934"/>
      <c r="J275" s="935"/>
      <c r="K275" s="971"/>
      <c r="L275" s="934"/>
      <c r="M275" s="935"/>
      <c r="N275" s="971"/>
      <c r="O275" s="934"/>
      <c r="P275" s="935"/>
      <c r="R275" s="913" t="b">
        <f t="shared" si="170"/>
        <v>1</v>
      </c>
      <c r="S275" s="917" t="s">
        <v>1370</v>
      </c>
      <c r="T275" s="917" t="s">
        <v>1370</v>
      </c>
      <c r="U275" s="917" t="s">
        <v>1369</v>
      </c>
    </row>
    <row r="276" spans="1:21" x14ac:dyDescent="0.25">
      <c r="A276" s="913" t="s">
        <v>1325</v>
      </c>
      <c r="B276" s="975"/>
      <c r="C276" s="952"/>
      <c r="D276" s="953"/>
      <c r="E276" s="914">
        <v>0</v>
      </c>
      <c r="F276" s="914">
        <v>3357593.676</v>
      </c>
      <c r="G276" s="914">
        <v>3357593.676</v>
      </c>
      <c r="H276" s="951">
        <f t="shared" ref="H276:I280" si="181">E276*$D$280</f>
        <v>0</v>
      </c>
      <c r="I276" s="952">
        <f t="shared" si="181"/>
        <v>3357593.676</v>
      </c>
      <c r="J276" s="953">
        <f>+H276+I276</f>
        <v>3357593.676</v>
      </c>
      <c r="K276" s="975">
        <f t="shared" ref="K276:L280" si="182">+E276*$C$280</f>
        <v>0</v>
      </c>
      <c r="L276" s="952">
        <f t="shared" si="182"/>
        <v>0</v>
      </c>
      <c r="M276" s="953">
        <f>+K276+L276</f>
        <v>0</v>
      </c>
      <c r="N276" s="975">
        <f t="shared" ref="N276" si="183">+E276-(H276+K276)</f>
        <v>0</v>
      </c>
      <c r="O276" s="952">
        <f t="shared" ref="O276" si="184">+F276-(I276+L276)</f>
        <v>0</v>
      </c>
      <c r="P276" s="953">
        <f t="shared" ref="P276" si="185">+G276-(J276+M276)</f>
        <v>0</v>
      </c>
      <c r="R276" s="913" t="b">
        <f t="shared" si="170"/>
        <v>1</v>
      </c>
      <c r="S276" s="913" t="s">
        <v>1325</v>
      </c>
      <c r="T276" s="913" t="s">
        <v>1325</v>
      </c>
      <c r="U276" s="913" t="s">
        <v>1325</v>
      </c>
    </row>
    <row r="277" spans="1:21" x14ac:dyDescent="0.25">
      <c r="A277" s="913" t="s">
        <v>1326</v>
      </c>
      <c r="B277" s="975"/>
      <c r="C277" s="952"/>
      <c r="D277" s="953"/>
      <c r="E277" s="914">
        <v>0</v>
      </c>
      <c r="F277" s="914">
        <v>46600738.788000003</v>
      </c>
      <c r="G277" s="914">
        <v>46600738.788000003</v>
      </c>
      <c r="H277" s="951">
        <f t="shared" si="181"/>
        <v>0</v>
      </c>
      <c r="I277" s="952">
        <f t="shared" si="181"/>
        <v>46600738.788000003</v>
      </c>
      <c r="J277" s="953">
        <f t="shared" ref="J277:J282" si="186">+H277+I277</f>
        <v>46600738.788000003</v>
      </c>
      <c r="K277" s="975">
        <f t="shared" si="182"/>
        <v>0</v>
      </c>
      <c r="L277" s="952">
        <f t="shared" si="182"/>
        <v>0</v>
      </c>
      <c r="M277" s="953">
        <f t="shared" ref="M277:M282" si="187">+K277+L277</f>
        <v>0</v>
      </c>
      <c r="N277" s="975">
        <f t="shared" ref="N277:N282" si="188">+E277-(H277+K277)</f>
        <v>0</v>
      </c>
      <c r="O277" s="952">
        <f t="shared" ref="O277:O282" si="189">+F277-(I277+L277)</f>
        <v>0</v>
      </c>
      <c r="P277" s="953">
        <f t="shared" ref="P277:P282" si="190">+G277-(J277+M277)</f>
        <v>0</v>
      </c>
      <c r="R277" s="913" t="b">
        <f t="shared" si="170"/>
        <v>1</v>
      </c>
      <c r="S277" s="913" t="s">
        <v>1326</v>
      </c>
      <c r="T277" s="913" t="s">
        <v>1326</v>
      </c>
      <c r="U277" s="913" t="s">
        <v>1326</v>
      </c>
    </row>
    <row r="278" spans="1:21" x14ac:dyDescent="0.25">
      <c r="A278" s="913" t="s">
        <v>1327</v>
      </c>
      <c r="B278" s="975"/>
      <c r="C278" s="952"/>
      <c r="D278" s="953"/>
      <c r="E278" s="914">
        <v>1451953.4159999997</v>
      </c>
      <c r="F278" s="914">
        <v>0</v>
      </c>
      <c r="G278" s="914">
        <v>1451953.4159999997</v>
      </c>
      <c r="H278" s="951">
        <f t="shared" si="181"/>
        <v>1451953.4159999997</v>
      </c>
      <c r="I278" s="952">
        <f t="shared" si="181"/>
        <v>0</v>
      </c>
      <c r="J278" s="953">
        <f t="shared" si="186"/>
        <v>1451953.4159999997</v>
      </c>
      <c r="K278" s="975">
        <f t="shared" si="182"/>
        <v>0</v>
      </c>
      <c r="L278" s="952">
        <f t="shared" si="182"/>
        <v>0</v>
      </c>
      <c r="M278" s="953">
        <f t="shared" si="187"/>
        <v>0</v>
      </c>
      <c r="N278" s="975">
        <f t="shared" si="188"/>
        <v>0</v>
      </c>
      <c r="O278" s="952">
        <f t="shared" si="189"/>
        <v>0</v>
      </c>
      <c r="P278" s="953">
        <f t="shared" si="190"/>
        <v>0</v>
      </c>
      <c r="R278" s="913" t="b">
        <f t="shared" si="170"/>
        <v>1</v>
      </c>
      <c r="S278" s="913" t="s">
        <v>1327</v>
      </c>
      <c r="T278" s="913" t="s">
        <v>1327</v>
      </c>
      <c r="U278" s="913" t="s">
        <v>1327</v>
      </c>
    </row>
    <row r="279" spans="1:21" x14ac:dyDescent="0.25">
      <c r="A279" s="913" t="s">
        <v>1328</v>
      </c>
      <c r="B279" s="975"/>
      <c r="C279" s="952"/>
      <c r="D279" s="953"/>
      <c r="E279" s="914">
        <v>5315156.6400000006</v>
      </c>
      <c r="F279" s="914">
        <v>22665.599999999999</v>
      </c>
      <c r="G279" s="914">
        <v>5337822.24</v>
      </c>
      <c r="H279" s="951">
        <f t="shared" si="181"/>
        <v>5315156.6400000006</v>
      </c>
      <c r="I279" s="1573">
        <f t="shared" si="181"/>
        <v>22665.599999999999</v>
      </c>
      <c r="J279" s="1574">
        <f t="shared" si="186"/>
        <v>5337822.24</v>
      </c>
      <c r="K279" s="975">
        <f t="shared" si="182"/>
        <v>0</v>
      </c>
      <c r="L279" s="952">
        <f t="shared" si="182"/>
        <v>0</v>
      </c>
      <c r="M279" s="953">
        <f t="shared" si="187"/>
        <v>0</v>
      </c>
      <c r="N279" s="975">
        <f t="shared" si="188"/>
        <v>0</v>
      </c>
      <c r="O279" s="952">
        <f t="shared" si="189"/>
        <v>0</v>
      </c>
      <c r="P279" s="953">
        <f t="shared" si="190"/>
        <v>0</v>
      </c>
      <c r="R279" s="913" t="b">
        <f t="shared" si="170"/>
        <v>1</v>
      </c>
      <c r="S279" s="913" t="s">
        <v>1328</v>
      </c>
      <c r="T279" s="913" t="s">
        <v>1328</v>
      </c>
      <c r="U279" s="913" t="s">
        <v>1328</v>
      </c>
    </row>
    <row r="280" spans="1:21" x14ac:dyDescent="0.25">
      <c r="A280" s="924" t="s">
        <v>1369</v>
      </c>
      <c r="B280" s="1001">
        <v>1</v>
      </c>
      <c r="C280" s="1002">
        <v>0</v>
      </c>
      <c r="D280" s="1003">
        <v>1</v>
      </c>
      <c r="E280" s="925">
        <v>6767110.0559999999</v>
      </c>
      <c r="F280" s="925">
        <v>49980998.064000003</v>
      </c>
      <c r="G280" s="925">
        <v>56748108.120000005</v>
      </c>
      <c r="H280" s="959">
        <f t="shared" si="181"/>
        <v>6767110.0559999999</v>
      </c>
      <c r="I280" s="960">
        <f t="shared" si="181"/>
        <v>49980998.064000003</v>
      </c>
      <c r="J280" s="961">
        <f t="shared" si="186"/>
        <v>56748108.120000005</v>
      </c>
      <c r="K280" s="959">
        <f t="shared" si="182"/>
        <v>0</v>
      </c>
      <c r="L280" s="960">
        <f t="shared" si="182"/>
        <v>0</v>
      </c>
      <c r="M280" s="961">
        <f t="shared" si="187"/>
        <v>0</v>
      </c>
      <c r="N280" s="959">
        <f t="shared" si="188"/>
        <v>0</v>
      </c>
      <c r="O280" s="960">
        <f t="shared" si="189"/>
        <v>0</v>
      </c>
      <c r="P280" s="961">
        <f t="shared" si="190"/>
        <v>0</v>
      </c>
      <c r="Q280" s="1489">
        <f>+J280-'17NM_Flex Cost'!R76</f>
        <v>-53394255.779999986</v>
      </c>
      <c r="R280" s="913" t="b">
        <f t="shared" si="170"/>
        <v>1</v>
      </c>
      <c r="S280" s="924" t="s">
        <v>1370</v>
      </c>
      <c r="T280" s="924" t="s">
        <v>1370</v>
      </c>
      <c r="U280" s="924" t="s">
        <v>1369</v>
      </c>
    </row>
    <row r="281" spans="1:21" x14ac:dyDescent="0.25">
      <c r="A281" s="1576" t="s">
        <v>1370</v>
      </c>
      <c r="B281" s="998"/>
      <c r="C281" s="999"/>
      <c r="D281" s="1000"/>
      <c r="E281" s="918"/>
      <c r="F281" s="918"/>
      <c r="G281" s="918"/>
      <c r="H281" s="933"/>
      <c r="I281" s="934"/>
      <c r="J281" s="935"/>
      <c r="K281" s="971"/>
      <c r="L281" s="934"/>
      <c r="M281" s="935"/>
      <c r="N281" s="971"/>
      <c r="O281" s="934"/>
      <c r="P281" s="935"/>
      <c r="R281" s="913" t="b">
        <f t="shared" si="170"/>
        <v>1</v>
      </c>
      <c r="S281" s="917" t="s">
        <v>1371</v>
      </c>
      <c r="T281" s="917" t="s">
        <v>1371</v>
      </c>
      <c r="U281" s="917" t="s">
        <v>1370</v>
      </c>
    </row>
    <row r="282" spans="1:21" x14ac:dyDescent="0.25">
      <c r="A282" s="913" t="s">
        <v>1325</v>
      </c>
      <c r="B282" s="975"/>
      <c r="C282" s="952"/>
      <c r="D282" s="953"/>
      <c r="E282" s="914">
        <v>0</v>
      </c>
      <c r="F282" s="914">
        <v>195100.5</v>
      </c>
      <c r="G282" s="914">
        <v>195100.5</v>
      </c>
      <c r="H282" s="951">
        <f t="shared" ref="H282:I286" si="191">E282*$D$286</f>
        <v>0</v>
      </c>
      <c r="I282" s="952">
        <f t="shared" si="191"/>
        <v>195100.5</v>
      </c>
      <c r="J282" s="953">
        <f t="shared" si="186"/>
        <v>195100.5</v>
      </c>
      <c r="K282" s="975">
        <f t="shared" ref="K282:L286" si="192">+E282*$C$286</f>
        <v>0</v>
      </c>
      <c r="L282" s="952">
        <f t="shared" si="192"/>
        <v>0</v>
      </c>
      <c r="M282" s="953">
        <f t="shared" si="187"/>
        <v>0</v>
      </c>
      <c r="N282" s="975">
        <f t="shared" si="188"/>
        <v>0</v>
      </c>
      <c r="O282" s="952">
        <f t="shared" si="189"/>
        <v>0</v>
      </c>
      <c r="P282" s="953">
        <f t="shared" si="190"/>
        <v>0</v>
      </c>
      <c r="R282" s="913" t="b">
        <f t="shared" si="170"/>
        <v>1</v>
      </c>
      <c r="S282" s="913" t="s">
        <v>1325</v>
      </c>
      <c r="T282" s="913" t="s">
        <v>1325</v>
      </c>
      <c r="U282" s="913" t="s">
        <v>1325</v>
      </c>
    </row>
    <row r="283" spans="1:21" x14ac:dyDescent="0.25">
      <c r="A283" s="913" t="s">
        <v>1326</v>
      </c>
      <c r="B283" s="975"/>
      <c r="C283" s="952"/>
      <c r="D283" s="953"/>
      <c r="E283" s="914">
        <v>0</v>
      </c>
      <c r="F283" s="914">
        <v>2733268.8360000001</v>
      </c>
      <c r="G283" s="914">
        <v>2733268.8360000001</v>
      </c>
      <c r="H283" s="951">
        <f t="shared" si="191"/>
        <v>0</v>
      </c>
      <c r="I283" s="952">
        <f t="shared" si="191"/>
        <v>2733268.8360000001</v>
      </c>
      <c r="J283" s="953">
        <f t="shared" ref="J283:J288" si="193">+H283+I283</f>
        <v>2733268.8360000001</v>
      </c>
      <c r="K283" s="975">
        <f t="shared" si="192"/>
        <v>0</v>
      </c>
      <c r="L283" s="952">
        <f t="shared" si="192"/>
        <v>0</v>
      </c>
      <c r="M283" s="953">
        <f t="shared" ref="M283:M288" si="194">+K283+L283</f>
        <v>0</v>
      </c>
      <c r="N283" s="975">
        <f t="shared" ref="N283:N288" si="195">+E283-(H283+K283)</f>
        <v>0</v>
      </c>
      <c r="O283" s="952">
        <f t="shared" ref="O283:O288" si="196">+F283-(I283+L283)</f>
        <v>0</v>
      </c>
      <c r="P283" s="953">
        <f t="shared" ref="P283:P288" si="197">+G283-(J283+M283)</f>
        <v>0</v>
      </c>
      <c r="R283" s="913" t="b">
        <f t="shared" si="170"/>
        <v>1</v>
      </c>
      <c r="S283" s="913" t="s">
        <v>1326</v>
      </c>
      <c r="T283" s="913" t="s">
        <v>1326</v>
      </c>
      <c r="U283" s="913" t="s">
        <v>1326</v>
      </c>
    </row>
    <row r="284" spans="1:21" x14ac:dyDescent="0.25">
      <c r="A284" s="913" t="s">
        <v>1327</v>
      </c>
      <c r="B284" s="975"/>
      <c r="C284" s="952"/>
      <c r="D284" s="953"/>
      <c r="E284" s="914">
        <v>83874.323999999993</v>
      </c>
      <c r="F284" s="914">
        <v>0</v>
      </c>
      <c r="G284" s="914">
        <v>83874.323999999993</v>
      </c>
      <c r="H284" s="951">
        <f t="shared" si="191"/>
        <v>83874.323999999993</v>
      </c>
      <c r="I284" s="952">
        <f t="shared" si="191"/>
        <v>0</v>
      </c>
      <c r="J284" s="953">
        <f t="shared" si="193"/>
        <v>83874.323999999993</v>
      </c>
      <c r="K284" s="975">
        <f t="shared" si="192"/>
        <v>0</v>
      </c>
      <c r="L284" s="952">
        <f t="shared" si="192"/>
        <v>0</v>
      </c>
      <c r="M284" s="953">
        <f t="shared" si="194"/>
        <v>0</v>
      </c>
      <c r="N284" s="975">
        <f t="shared" si="195"/>
        <v>0</v>
      </c>
      <c r="O284" s="952">
        <f t="shared" si="196"/>
        <v>0</v>
      </c>
      <c r="P284" s="953">
        <f t="shared" si="197"/>
        <v>0</v>
      </c>
      <c r="R284" s="913" t="b">
        <f t="shared" si="170"/>
        <v>1</v>
      </c>
      <c r="S284" s="913" t="s">
        <v>1327</v>
      </c>
      <c r="T284" s="913" t="s">
        <v>1327</v>
      </c>
      <c r="U284" s="913" t="s">
        <v>1327</v>
      </c>
    </row>
    <row r="285" spans="1:21" x14ac:dyDescent="0.25">
      <c r="A285" s="913" t="s">
        <v>1328</v>
      </c>
      <c r="B285" s="975"/>
      <c r="C285" s="952"/>
      <c r="D285" s="953"/>
      <c r="E285" s="914">
        <v>306306.72000000003</v>
      </c>
      <c r="F285" s="914">
        <v>0</v>
      </c>
      <c r="G285" s="914">
        <v>306306.72000000003</v>
      </c>
      <c r="H285" s="951">
        <f t="shared" si="191"/>
        <v>306306.72000000003</v>
      </c>
      <c r="I285" s="952">
        <f t="shared" si="191"/>
        <v>0</v>
      </c>
      <c r="J285" s="953">
        <f t="shared" si="193"/>
        <v>306306.72000000003</v>
      </c>
      <c r="K285" s="975">
        <f t="shared" si="192"/>
        <v>0</v>
      </c>
      <c r="L285" s="952">
        <f t="shared" si="192"/>
        <v>0</v>
      </c>
      <c r="M285" s="953">
        <f t="shared" si="194"/>
        <v>0</v>
      </c>
      <c r="N285" s="975">
        <f t="shared" si="195"/>
        <v>0</v>
      </c>
      <c r="O285" s="952">
        <f t="shared" si="196"/>
        <v>0</v>
      </c>
      <c r="P285" s="953">
        <f t="shared" si="197"/>
        <v>0</v>
      </c>
      <c r="R285" s="913" t="b">
        <f t="shared" si="170"/>
        <v>1</v>
      </c>
      <c r="S285" s="913" t="s">
        <v>1328</v>
      </c>
      <c r="T285" s="913" t="s">
        <v>1328</v>
      </c>
      <c r="U285" s="913" t="s">
        <v>1328</v>
      </c>
    </row>
    <row r="286" spans="1:21" x14ac:dyDescent="0.25">
      <c r="A286" s="924" t="s">
        <v>1370</v>
      </c>
      <c r="B286" s="1001">
        <v>1</v>
      </c>
      <c r="C286" s="1002">
        <v>0</v>
      </c>
      <c r="D286" s="1003">
        <v>1</v>
      </c>
      <c r="E286" s="925">
        <v>390181.04399999999</v>
      </c>
      <c r="F286" s="925">
        <v>2928369.3360000001</v>
      </c>
      <c r="G286" s="925">
        <v>3318550.3800000004</v>
      </c>
      <c r="H286" s="959">
        <f t="shared" si="191"/>
        <v>390181.04399999999</v>
      </c>
      <c r="I286" s="960">
        <f t="shared" si="191"/>
        <v>2928369.3360000001</v>
      </c>
      <c r="J286" s="961">
        <f t="shared" si="193"/>
        <v>3318550.38</v>
      </c>
      <c r="K286" s="959">
        <f t="shared" si="192"/>
        <v>0</v>
      </c>
      <c r="L286" s="960">
        <f t="shared" si="192"/>
        <v>0</v>
      </c>
      <c r="M286" s="961">
        <f t="shared" si="194"/>
        <v>0</v>
      </c>
      <c r="N286" s="959">
        <f t="shared" si="195"/>
        <v>0</v>
      </c>
      <c r="O286" s="960">
        <f t="shared" si="196"/>
        <v>0</v>
      </c>
      <c r="P286" s="961">
        <f t="shared" si="197"/>
        <v>0</v>
      </c>
      <c r="Q286" s="1489">
        <f>+J286-'17NM_Flex Cost'!R77</f>
        <v>-2895234.6800000006</v>
      </c>
      <c r="R286" s="913" t="b">
        <f t="shared" si="170"/>
        <v>1</v>
      </c>
      <c r="S286" s="1027" t="s">
        <v>1371</v>
      </c>
      <c r="T286" s="1027" t="s">
        <v>1371</v>
      </c>
      <c r="U286" s="924" t="s">
        <v>1370</v>
      </c>
    </row>
    <row r="287" spans="1:21" x14ac:dyDescent="0.25">
      <c r="A287" s="1576" t="s">
        <v>1371</v>
      </c>
      <c r="B287" s="998"/>
      <c r="C287" s="999"/>
      <c r="D287" s="1000"/>
      <c r="E287" s="918"/>
      <c r="F287" s="918"/>
      <c r="G287" s="918"/>
      <c r="H287" s="933"/>
      <c r="I287" s="934"/>
      <c r="J287" s="935"/>
      <c r="K287" s="971"/>
      <c r="L287" s="934"/>
      <c r="M287" s="935"/>
      <c r="N287" s="971"/>
      <c r="O287" s="934"/>
      <c r="P287" s="935"/>
      <c r="R287" s="913" t="b">
        <f t="shared" si="170"/>
        <v>1</v>
      </c>
      <c r="S287" s="917" t="s">
        <v>1372</v>
      </c>
      <c r="T287" s="917" t="s">
        <v>1372</v>
      </c>
      <c r="U287" s="917" t="s">
        <v>1371</v>
      </c>
    </row>
    <row r="288" spans="1:21" x14ac:dyDescent="0.25">
      <c r="A288" s="913" t="s">
        <v>1325</v>
      </c>
      <c r="B288" s="975"/>
      <c r="C288" s="952"/>
      <c r="D288" s="953"/>
      <c r="E288" s="914">
        <v>0</v>
      </c>
      <c r="F288" s="914">
        <v>6286117.716</v>
      </c>
      <c r="G288" s="914">
        <v>6286117.716</v>
      </c>
      <c r="H288" s="951">
        <f t="shared" ref="H288:I292" si="198">E288*$D$292</f>
        <v>0</v>
      </c>
      <c r="I288" s="952">
        <f t="shared" si="198"/>
        <v>6286117.716</v>
      </c>
      <c r="J288" s="953">
        <f t="shared" si="193"/>
        <v>6286117.716</v>
      </c>
      <c r="K288" s="975">
        <f t="shared" ref="K288:L292" si="199">+E288*$C$292</f>
        <v>0</v>
      </c>
      <c r="L288" s="952">
        <f t="shared" si="199"/>
        <v>0</v>
      </c>
      <c r="M288" s="953">
        <f t="shared" si="194"/>
        <v>0</v>
      </c>
      <c r="N288" s="975">
        <f t="shared" si="195"/>
        <v>0</v>
      </c>
      <c r="O288" s="952">
        <f t="shared" si="196"/>
        <v>0</v>
      </c>
      <c r="P288" s="953">
        <f t="shared" si="197"/>
        <v>0</v>
      </c>
      <c r="Q288" s="1032" t="s">
        <v>1456</v>
      </c>
      <c r="R288" s="913" t="b">
        <f t="shared" si="170"/>
        <v>1</v>
      </c>
      <c r="S288" s="913" t="s">
        <v>1325</v>
      </c>
      <c r="T288" s="913" t="s">
        <v>1325</v>
      </c>
      <c r="U288" s="913" t="s">
        <v>1325</v>
      </c>
    </row>
    <row r="289" spans="1:21" x14ac:dyDescent="0.25">
      <c r="A289" s="913" t="s">
        <v>1326</v>
      </c>
      <c r="B289" s="975"/>
      <c r="C289" s="952"/>
      <c r="D289" s="953"/>
      <c r="E289" s="914">
        <v>0</v>
      </c>
      <c r="F289" s="914">
        <v>1311899.1239999998</v>
      </c>
      <c r="G289" s="914">
        <v>1311899.1239999998</v>
      </c>
      <c r="H289" s="951">
        <f t="shared" si="198"/>
        <v>0</v>
      </c>
      <c r="I289" s="952">
        <f t="shared" si="198"/>
        <v>1311899.1239999998</v>
      </c>
      <c r="J289" s="953">
        <f t="shared" ref="J289:J294" si="200">+H289+I289</f>
        <v>1311899.1239999998</v>
      </c>
      <c r="K289" s="975">
        <f t="shared" si="199"/>
        <v>0</v>
      </c>
      <c r="L289" s="952">
        <f t="shared" si="199"/>
        <v>0</v>
      </c>
      <c r="M289" s="953">
        <f t="shared" ref="M289:M294" si="201">+K289+L289</f>
        <v>0</v>
      </c>
      <c r="N289" s="975">
        <f t="shared" ref="N289:N294" si="202">+E289-(H289+K289)</f>
        <v>0</v>
      </c>
      <c r="O289" s="952">
        <f t="shared" ref="O289:O294" si="203">+F289-(I289+L289)</f>
        <v>0</v>
      </c>
      <c r="P289" s="953">
        <f t="shared" ref="P289:P294" si="204">+G289-(J289+M289)</f>
        <v>0</v>
      </c>
      <c r="R289" s="913" t="b">
        <f t="shared" si="170"/>
        <v>1</v>
      </c>
      <c r="S289" s="913" t="s">
        <v>1326</v>
      </c>
      <c r="T289" s="913" t="s">
        <v>1326</v>
      </c>
      <c r="U289" s="913" t="s">
        <v>1326</v>
      </c>
    </row>
    <row r="290" spans="1:21" x14ac:dyDescent="0.25">
      <c r="A290" s="913" t="s">
        <v>1327</v>
      </c>
      <c r="B290" s="975"/>
      <c r="C290" s="952"/>
      <c r="D290" s="953"/>
      <c r="E290" s="914">
        <v>584831.20799999998</v>
      </c>
      <c r="F290" s="914">
        <v>0</v>
      </c>
      <c r="G290" s="914">
        <v>584831.20799999998</v>
      </c>
      <c r="H290" s="951">
        <f t="shared" si="198"/>
        <v>584831.20799999998</v>
      </c>
      <c r="I290" s="952">
        <f t="shared" si="198"/>
        <v>0</v>
      </c>
      <c r="J290" s="953">
        <f t="shared" si="200"/>
        <v>584831.20799999998</v>
      </c>
      <c r="K290" s="975">
        <f t="shared" si="199"/>
        <v>0</v>
      </c>
      <c r="L290" s="952">
        <f t="shared" si="199"/>
        <v>0</v>
      </c>
      <c r="M290" s="953">
        <f t="shared" si="201"/>
        <v>0</v>
      </c>
      <c r="N290" s="975">
        <f t="shared" si="202"/>
        <v>0</v>
      </c>
      <c r="O290" s="952">
        <f t="shared" si="203"/>
        <v>0</v>
      </c>
      <c r="P290" s="953">
        <f t="shared" si="204"/>
        <v>0</v>
      </c>
      <c r="R290" s="913" t="b">
        <f t="shared" si="170"/>
        <v>1</v>
      </c>
      <c r="S290" s="913" t="s">
        <v>1327</v>
      </c>
      <c r="T290" s="913" t="s">
        <v>1327</v>
      </c>
      <c r="U290" s="913" t="s">
        <v>1327</v>
      </c>
    </row>
    <row r="291" spans="1:21" x14ac:dyDescent="0.25">
      <c r="A291" s="913" t="s">
        <v>1328</v>
      </c>
      <c r="B291" s="975"/>
      <c r="C291" s="952"/>
      <c r="D291" s="953"/>
      <c r="E291" s="914">
        <v>2230979.892</v>
      </c>
      <c r="F291" s="914">
        <v>0</v>
      </c>
      <c r="G291" s="914">
        <v>2230979.892</v>
      </c>
      <c r="H291" s="951">
        <f t="shared" si="198"/>
        <v>2230979.892</v>
      </c>
      <c r="I291" s="952">
        <f t="shared" si="198"/>
        <v>0</v>
      </c>
      <c r="J291" s="953">
        <f t="shared" si="200"/>
        <v>2230979.892</v>
      </c>
      <c r="K291" s="975">
        <f t="shared" si="199"/>
        <v>0</v>
      </c>
      <c r="L291" s="952">
        <f t="shared" si="199"/>
        <v>0</v>
      </c>
      <c r="M291" s="953">
        <f t="shared" si="201"/>
        <v>0</v>
      </c>
      <c r="N291" s="975">
        <f t="shared" si="202"/>
        <v>0</v>
      </c>
      <c r="O291" s="952">
        <f t="shared" si="203"/>
        <v>0</v>
      </c>
      <c r="P291" s="953">
        <f t="shared" si="204"/>
        <v>0</v>
      </c>
      <c r="R291" s="913" t="b">
        <f t="shared" si="170"/>
        <v>1</v>
      </c>
      <c r="S291" s="913" t="s">
        <v>1328</v>
      </c>
      <c r="T291" s="913" t="s">
        <v>1328</v>
      </c>
      <c r="U291" s="913" t="s">
        <v>1328</v>
      </c>
    </row>
    <row r="292" spans="1:21" x14ac:dyDescent="0.25">
      <c r="A292" s="1027" t="s">
        <v>1371</v>
      </c>
      <c r="B292" s="1028">
        <v>1</v>
      </c>
      <c r="C292" s="1029">
        <v>0</v>
      </c>
      <c r="D292" s="1030">
        <v>1</v>
      </c>
      <c r="E292" s="1031">
        <v>2815811.1</v>
      </c>
      <c r="F292" s="1031">
        <v>7598016.8399999999</v>
      </c>
      <c r="G292" s="1031">
        <v>10413827.939999999</v>
      </c>
      <c r="H292" s="959">
        <f t="shared" si="198"/>
        <v>2815811.1</v>
      </c>
      <c r="I292" s="960">
        <f t="shared" si="198"/>
        <v>7598016.8399999999</v>
      </c>
      <c r="J292" s="961">
        <f t="shared" si="200"/>
        <v>10413827.939999999</v>
      </c>
      <c r="K292" s="959">
        <f t="shared" si="199"/>
        <v>0</v>
      </c>
      <c r="L292" s="960">
        <f t="shared" si="199"/>
        <v>0</v>
      </c>
      <c r="M292" s="961">
        <f t="shared" si="201"/>
        <v>0</v>
      </c>
      <c r="N292" s="959">
        <f t="shared" si="202"/>
        <v>0</v>
      </c>
      <c r="O292" s="960">
        <f t="shared" si="203"/>
        <v>0</v>
      </c>
      <c r="P292" s="961">
        <f t="shared" si="204"/>
        <v>0</v>
      </c>
      <c r="Q292" s="1489">
        <f>+J292-'17NM_Flex Cost'!R78</f>
        <v>10413827.939999999</v>
      </c>
      <c r="R292" s="913" t="b">
        <f t="shared" si="170"/>
        <v>1</v>
      </c>
      <c r="S292" s="924" t="s">
        <v>1372</v>
      </c>
      <c r="T292" s="924" t="s">
        <v>1372</v>
      </c>
      <c r="U292" s="1027" t="s">
        <v>1371</v>
      </c>
    </row>
    <row r="293" spans="1:21" x14ac:dyDescent="0.25">
      <c r="A293" s="1576" t="s">
        <v>1372</v>
      </c>
      <c r="B293" s="998"/>
      <c r="C293" s="999"/>
      <c r="D293" s="1000"/>
      <c r="E293" s="918"/>
      <c r="F293" s="918"/>
      <c r="G293" s="918"/>
      <c r="H293" s="933"/>
      <c r="I293" s="934"/>
      <c r="J293" s="935"/>
      <c r="K293" s="971"/>
      <c r="L293" s="934"/>
      <c r="M293" s="935"/>
      <c r="N293" s="971"/>
      <c r="O293" s="934"/>
      <c r="P293" s="935"/>
      <c r="R293" s="913" t="b">
        <f t="shared" si="170"/>
        <v>1</v>
      </c>
      <c r="S293" s="1367" t="s">
        <v>1845</v>
      </c>
      <c r="T293" s="1367" t="s">
        <v>1845</v>
      </c>
      <c r="U293" s="917" t="s">
        <v>1372</v>
      </c>
    </row>
    <row r="294" spans="1:21" x14ac:dyDescent="0.25">
      <c r="A294" s="913" t="s">
        <v>1325</v>
      </c>
      <c r="B294" s="975"/>
      <c r="C294" s="952"/>
      <c r="D294" s="953"/>
      <c r="E294" s="914">
        <v>0</v>
      </c>
      <c r="F294" s="914">
        <v>206710.57200000001</v>
      </c>
      <c r="G294" s="914">
        <v>206710.57200000001</v>
      </c>
      <c r="H294" s="951">
        <f t="shared" ref="H294:I298" si="205">E294*$D$298</f>
        <v>0</v>
      </c>
      <c r="I294" s="952">
        <f t="shared" si="205"/>
        <v>206710.57200000001</v>
      </c>
      <c r="J294" s="953">
        <f t="shared" si="200"/>
        <v>206710.57200000001</v>
      </c>
      <c r="K294" s="975">
        <f t="shared" ref="K294:L298" si="206">+E294*$C$298</f>
        <v>0</v>
      </c>
      <c r="L294" s="952">
        <f t="shared" si="206"/>
        <v>0</v>
      </c>
      <c r="M294" s="953">
        <f t="shared" si="201"/>
        <v>0</v>
      </c>
      <c r="N294" s="975">
        <f t="shared" si="202"/>
        <v>0</v>
      </c>
      <c r="O294" s="952">
        <f t="shared" si="203"/>
        <v>0</v>
      </c>
      <c r="P294" s="953">
        <f t="shared" si="204"/>
        <v>0</v>
      </c>
      <c r="R294" s="913" t="b">
        <f t="shared" si="170"/>
        <v>1</v>
      </c>
      <c r="S294" s="1365" t="s">
        <v>1325</v>
      </c>
      <c r="T294" s="1365" t="s">
        <v>1325</v>
      </c>
      <c r="U294" s="913" t="s">
        <v>1325</v>
      </c>
    </row>
    <row r="295" spans="1:21" x14ac:dyDescent="0.25">
      <c r="A295" s="913" t="s">
        <v>1326</v>
      </c>
      <c r="B295" s="975"/>
      <c r="C295" s="952"/>
      <c r="D295" s="953"/>
      <c r="E295" s="914">
        <v>0</v>
      </c>
      <c r="F295" s="914">
        <v>81290.760000000009</v>
      </c>
      <c r="G295" s="914">
        <v>81290.760000000009</v>
      </c>
      <c r="H295" s="951">
        <f t="shared" si="205"/>
        <v>0</v>
      </c>
      <c r="I295" s="952">
        <f t="shared" si="205"/>
        <v>81290.760000000009</v>
      </c>
      <c r="J295" s="953">
        <f t="shared" ref="J295:J298" si="207">+H295+I295</f>
        <v>81290.760000000009</v>
      </c>
      <c r="K295" s="975">
        <f t="shared" si="206"/>
        <v>0</v>
      </c>
      <c r="L295" s="952">
        <f t="shared" si="206"/>
        <v>0</v>
      </c>
      <c r="M295" s="953">
        <f t="shared" ref="M295:M298" si="208">+K295+L295</f>
        <v>0</v>
      </c>
      <c r="N295" s="975">
        <f t="shared" ref="N295:N298" si="209">+E295-(H295+K295)</f>
        <v>0</v>
      </c>
      <c r="O295" s="952">
        <f t="shared" ref="O295:O298" si="210">+F295-(I295+L295)</f>
        <v>0</v>
      </c>
      <c r="P295" s="953">
        <f t="shared" ref="P295:P298" si="211">+G295-(J295+M295)</f>
        <v>0</v>
      </c>
      <c r="Q295" s="1032"/>
      <c r="R295" s="913" t="b">
        <f t="shared" si="170"/>
        <v>1</v>
      </c>
      <c r="S295" s="1365" t="s">
        <v>1326</v>
      </c>
      <c r="T295" s="1365" t="s">
        <v>1326</v>
      </c>
      <c r="U295" s="913" t="s">
        <v>1326</v>
      </c>
    </row>
    <row r="296" spans="1:21" x14ac:dyDescent="0.25">
      <c r="A296" s="913" t="s">
        <v>1327</v>
      </c>
      <c r="B296" s="975"/>
      <c r="C296" s="952"/>
      <c r="D296" s="953"/>
      <c r="E296" s="914">
        <v>56786.987999999998</v>
      </c>
      <c r="F296" s="914">
        <v>0</v>
      </c>
      <c r="G296" s="914">
        <v>56786.987999999998</v>
      </c>
      <c r="H296" s="951">
        <f t="shared" si="205"/>
        <v>56786.987999999998</v>
      </c>
      <c r="I296" s="952">
        <f t="shared" si="205"/>
        <v>0</v>
      </c>
      <c r="J296" s="953">
        <f t="shared" si="207"/>
        <v>56786.987999999998</v>
      </c>
      <c r="K296" s="975">
        <f t="shared" si="206"/>
        <v>0</v>
      </c>
      <c r="L296" s="952">
        <f t="shared" si="206"/>
        <v>0</v>
      </c>
      <c r="M296" s="953">
        <f t="shared" si="208"/>
        <v>0</v>
      </c>
      <c r="N296" s="975">
        <f t="shared" si="209"/>
        <v>0</v>
      </c>
      <c r="O296" s="952">
        <f t="shared" si="210"/>
        <v>0</v>
      </c>
      <c r="P296" s="953">
        <f t="shared" si="211"/>
        <v>0</v>
      </c>
      <c r="R296" s="913" t="b">
        <f t="shared" si="170"/>
        <v>1</v>
      </c>
      <c r="S296" s="1365" t="s">
        <v>1327</v>
      </c>
      <c r="T296" s="1365" t="s">
        <v>1327</v>
      </c>
      <c r="U296" s="913" t="s">
        <v>1327</v>
      </c>
    </row>
    <row r="297" spans="1:21" x14ac:dyDescent="0.25">
      <c r="A297" s="913" t="s">
        <v>1328</v>
      </c>
      <c r="B297" s="975"/>
      <c r="C297" s="952"/>
      <c r="D297" s="953"/>
      <c r="E297" s="914">
        <v>47034.239999999991</v>
      </c>
      <c r="F297" s="914">
        <v>0</v>
      </c>
      <c r="G297" s="914">
        <v>47034.239999999991</v>
      </c>
      <c r="H297" s="951">
        <f t="shared" si="205"/>
        <v>47034.239999999991</v>
      </c>
      <c r="I297" s="952">
        <f t="shared" si="205"/>
        <v>0</v>
      </c>
      <c r="J297" s="953">
        <f t="shared" si="207"/>
        <v>47034.239999999991</v>
      </c>
      <c r="K297" s="975">
        <f t="shared" si="206"/>
        <v>0</v>
      </c>
      <c r="L297" s="952">
        <f t="shared" si="206"/>
        <v>0</v>
      </c>
      <c r="M297" s="953">
        <f t="shared" si="208"/>
        <v>0</v>
      </c>
      <c r="N297" s="975">
        <f t="shared" si="209"/>
        <v>0</v>
      </c>
      <c r="O297" s="952">
        <f t="shared" si="210"/>
        <v>0</v>
      </c>
      <c r="P297" s="953">
        <f t="shared" si="211"/>
        <v>0</v>
      </c>
      <c r="R297" s="913" t="b">
        <f t="shared" si="170"/>
        <v>1</v>
      </c>
      <c r="S297" s="1365" t="s">
        <v>1328</v>
      </c>
      <c r="T297" s="1365" t="s">
        <v>1328</v>
      </c>
      <c r="U297" s="913" t="s">
        <v>1328</v>
      </c>
    </row>
    <row r="298" spans="1:21" x14ac:dyDescent="0.25">
      <c r="A298" s="924" t="s">
        <v>1372</v>
      </c>
      <c r="B298" s="1001">
        <v>1</v>
      </c>
      <c r="C298" s="1002">
        <v>0</v>
      </c>
      <c r="D298" s="1003">
        <v>1</v>
      </c>
      <c r="E298" s="925">
        <v>103821.22799999999</v>
      </c>
      <c r="F298" s="925">
        <v>288001.33200000005</v>
      </c>
      <c r="G298" s="925">
        <v>391822.56000000006</v>
      </c>
      <c r="H298" s="959">
        <f t="shared" si="205"/>
        <v>103821.22799999999</v>
      </c>
      <c r="I298" s="960">
        <f t="shared" si="205"/>
        <v>288001.33200000005</v>
      </c>
      <c r="J298" s="961">
        <f t="shared" si="207"/>
        <v>391822.56000000006</v>
      </c>
      <c r="K298" s="959">
        <f t="shared" si="206"/>
        <v>0</v>
      </c>
      <c r="L298" s="960">
        <f t="shared" si="206"/>
        <v>0</v>
      </c>
      <c r="M298" s="961">
        <f t="shared" si="208"/>
        <v>0</v>
      </c>
      <c r="N298" s="959">
        <f t="shared" si="209"/>
        <v>0</v>
      </c>
      <c r="O298" s="960">
        <f t="shared" si="210"/>
        <v>0</v>
      </c>
      <c r="P298" s="961">
        <f t="shared" si="211"/>
        <v>0</v>
      </c>
      <c r="Q298" s="1489">
        <f>+J298-'17NM_Flex Cost'!R79</f>
        <v>-382878.69999999995</v>
      </c>
      <c r="R298" s="913" t="b">
        <f t="shared" si="170"/>
        <v>1</v>
      </c>
      <c r="S298" s="1368" t="s">
        <v>1845</v>
      </c>
      <c r="T298" s="1368" t="s">
        <v>1845</v>
      </c>
      <c r="U298" s="924" t="s">
        <v>1372</v>
      </c>
    </row>
    <row r="299" spans="1:21" x14ac:dyDescent="0.25">
      <c r="A299" s="1634" t="s">
        <v>2048</v>
      </c>
      <c r="B299" s="998"/>
      <c r="C299" s="999"/>
      <c r="D299" s="1000"/>
      <c r="E299" s="918"/>
      <c r="F299" s="918"/>
      <c r="G299" s="918"/>
      <c r="H299" s="933"/>
      <c r="I299" s="934"/>
      <c r="J299" s="935"/>
      <c r="K299" s="971"/>
      <c r="L299" s="934"/>
      <c r="M299" s="935"/>
      <c r="N299" s="971"/>
      <c r="O299" s="934"/>
      <c r="P299" s="935"/>
      <c r="R299" s="913" t="b">
        <f t="shared" si="170"/>
        <v>1</v>
      </c>
      <c r="S299" s="1367" t="s">
        <v>1846</v>
      </c>
      <c r="T299" s="1367" t="s">
        <v>1846</v>
      </c>
      <c r="U299" s="1634" t="s">
        <v>2048</v>
      </c>
    </row>
    <row r="300" spans="1:21" x14ac:dyDescent="0.25">
      <c r="A300" s="1629" t="s">
        <v>1325</v>
      </c>
      <c r="B300" s="975"/>
      <c r="C300" s="952"/>
      <c r="D300" s="953"/>
      <c r="E300" s="914">
        <v>0</v>
      </c>
      <c r="F300" s="914">
        <v>2606003.6639999999</v>
      </c>
      <c r="G300" s="914">
        <v>2606003.6639999999</v>
      </c>
      <c r="H300" s="942">
        <f>E300*$D$304</f>
        <v>0</v>
      </c>
      <c r="I300" s="943">
        <f>F300*$D$304</f>
        <v>755741.06256000011</v>
      </c>
      <c r="J300" s="944">
        <f>+H300+I300</f>
        <v>755741.06256000011</v>
      </c>
      <c r="K300" s="942">
        <f>+E300*$C$304</f>
        <v>0</v>
      </c>
      <c r="L300" s="943">
        <f>+F300*$C$304</f>
        <v>1850262.6014399999</v>
      </c>
      <c r="M300" s="944">
        <f>+K300+L300</f>
        <v>1850262.6014399999</v>
      </c>
      <c r="N300" s="942">
        <f t="shared" ref="N300:N304" si="212">+E300-(H300+K300)</f>
        <v>0</v>
      </c>
      <c r="O300" s="943">
        <f t="shared" ref="O300:O304" si="213">+F300-(I300+L300)</f>
        <v>0</v>
      </c>
      <c r="P300" s="994">
        <f t="shared" ref="P300:P304" si="214">+G300-(J300+M300)</f>
        <v>0</v>
      </c>
      <c r="Q300" s="2055" t="s">
        <v>1455</v>
      </c>
      <c r="R300" s="913" t="b">
        <f t="shared" si="170"/>
        <v>1</v>
      </c>
      <c r="S300" s="1356" t="s">
        <v>1325</v>
      </c>
      <c r="T300" s="1356" t="s">
        <v>1325</v>
      </c>
      <c r="U300" s="1629" t="s">
        <v>1325</v>
      </c>
    </row>
    <row r="301" spans="1:21" x14ac:dyDescent="0.25">
      <c r="A301" s="1629" t="s">
        <v>1326</v>
      </c>
      <c r="B301" s="975"/>
      <c r="C301" s="952"/>
      <c r="D301" s="953"/>
      <c r="E301" s="914">
        <v>0</v>
      </c>
      <c r="F301" s="914">
        <v>190262.80800000002</v>
      </c>
      <c r="G301" s="914">
        <v>190262.80800000002</v>
      </c>
      <c r="H301" s="942">
        <f t="shared" ref="H301:H303" si="215">E301*$D$304</f>
        <v>0</v>
      </c>
      <c r="I301" s="943">
        <f t="shared" ref="I301:I303" si="216">F301*$D$304</f>
        <v>55176.214320000014</v>
      </c>
      <c r="J301" s="944">
        <f t="shared" ref="J301:J303" si="217">+H301+I301</f>
        <v>55176.214320000014</v>
      </c>
      <c r="K301" s="942">
        <f t="shared" ref="K301:K304" si="218">+E301*$C$304</f>
        <v>0</v>
      </c>
      <c r="L301" s="943">
        <f t="shared" ref="L301:L304" si="219">+F301*$C$304</f>
        <v>135086.59368000002</v>
      </c>
      <c r="M301" s="944">
        <f t="shared" ref="M301:M304" si="220">+K301+L301</f>
        <v>135086.59368000002</v>
      </c>
      <c r="N301" s="942">
        <f t="shared" si="212"/>
        <v>0</v>
      </c>
      <c r="O301" s="943">
        <f t="shared" si="213"/>
        <v>0</v>
      </c>
      <c r="P301" s="944">
        <f t="shared" si="214"/>
        <v>0</v>
      </c>
      <c r="Q301" s="2055" t="s">
        <v>1455</v>
      </c>
      <c r="R301" s="913" t="b">
        <f t="shared" si="170"/>
        <v>1</v>
      </c>
      <c r="S301" s="1356" t="s">
        <v>1326</v>
      </c>
      <c r="T301" s="1356" t="s">
        <v>1326</v>
      </c>
      <c r="U301" s="1629" t="s">
        <v>1326</v>
      </c>
    </row>
    <row r="302" spans="1:21" x14ac:dyDescent="0.25">
      <c r="A302" s="1629" t="s">
        <v>1327</v>
      </c>
      <c r="B302" s="975"/>
      <c r="C302" s="952"/>
      <c r="D302" s="953"/>
      <c r="E302" s="914">
        <v>148081.71600000001</v>
      </c>
      <c r="F302" s="914">
        <v>0</v>
      </c>
      <c r="G302" s="914">
        <v>148081.71600000001</v>
      </c>
      <c r="H302" s="942">
        <f t="shared" si="215"/>
        <v>42943.697640000013</v>
      </c>
      <c r="I302" s="943">
        <f t="shared" si="216"/>
        <v>0</v>
      </c>
      <c r="J302" s="944">
        <f t="shared" si="217"/>
        <v>42943.697640000013</v>
      </c>
      <c r="K302" s="942">
        <f t="shared" si="218"/>
        <v>105138.01836</v>
      </c>
      <c r="L302" s="943">
        <f t="shared" si="219"/>
        <v>0</v>
      </c>
      <c r="M302" s="944">
        <f t="shared" si="220"/>
        <v>105138.01836</v>
      </c>
      <c r="N302" s="942">
        <f t="shared" si="212"/>
        <v>0</v>
      </c>
      <c r="O302" s="943">
        <f t="shared" si="213"/>
        <v>0</v>
      </c>
      <c r="P302" s="944">
        <f t="shared" si="214"/>
        <v>0</v>
      </c>
      <c r="Q302" s="2055" t="s">
        <v>1455</v>
      </c>
      <c r="R302" s="913" t="b">
        <f t="shared" si="170"/>
        <v>1</v>
      </c>
      <c r="S302" s="1365" t="s">
        <v>1327</v>
      </c>
      <c r="T302" s="1365" t="s">
        <v>1327</v>
      </c>
      <c r="U302" s="1629" t="s">
        <v>1327</v>
      </c>
    </row>
    <row r="303" spans="1:21" x14ac:dyDescent="0.25">
      <c r="A303" s="1629" t="s">
        <v>1328</v>
      </c>
      <c r="B303" s="975"/>
      <c r="C303" s="952"/>
      <c r="D303" s="953"/>
      <c r="E303" s="914">
        <v>488068.80000000005</v>
      </c>
      <c r="F303" s="914">
        <v>0</v>
      </c>
      <c r="G303" s="914">
        <v>488068.80000000005</v>
      </c>
      <c r="H303" s="942">
        <f t="shared" si="215"/>
        <v>141539.95200000002</v>
      </c>
      <c r="I303" s="943">
        <f t="shared" si="216"/>
        <v>0</v>
      </c>
      <c r="J303" s="944">
        <f t="shared" si="217"/>
        <v>141539.95200000002</v>
      </c>
      <c r="K303" s="942">
        <f t="shared" si="218"/>
        <v>346528.848</v>
      </c>
      <c r="L303" s="943">
        <f t="shared" si="219"/>
        <v>0</v>
      </c>
      <c r="M303" s="944">
        <f t="shared" si="220"/>
        <v>346528.848</v>
      </c>
      <c r="N303" s="942">
        <f t="shared" si="212"/>
        <v>0</v>
      </c>
      <c r="O303" s="943">
        <f t="shared" si="213"/>
        <v>0</v>
      </c>
      <c r="P303" s="944">
        <f t="shared" si="214"/>
        <v>0</v>
      </c>
      <c r="Q303" s="2055" t="s">
        <v>1455</v>
      </c>
      <c r="R303" s="913" t="b">
        <f t="shared" si="170"/>
        <v>1</v>
      </c>
      <c r="S303" s="1365" t="s">
        <v>1328</v>
      </c>
      <c r="T303" s="1365" t="s">
        <v>1328</v>
      </c>
      <c r="U303" s="1629" t="s">
        <v>1328</v>
      </c>
    </row>
    <row r="304" spans="1:21" x14ac:dyDescent="0.25">
      <c r="A304" s="1634" t="s">
        <v>2048</v>
      </c>
      <c r="B304" s="1578">
        <v>1</v>
      </c>
      <c r="C304" s="1579">
        <v>0.71</v>
      </c>
      <c r="D304" s="2916">
        <f>+B304-C304</f>
        <v>0.29000000000000004</v>
      </c>
      <c r="E304" s="916">
        <v>636150.51600000006</v>
      </c>
      <c r="F304" s="916">
        <v>2796266.4720000001</v>
      </c>
      <c r="G304" s="916">
        <v>3432416.9879999999</v>
      </c>
      <c r="H304" s="962">
        <f>E304*$D$304</f>
        <v>184483.64964000005</v>
      </c>
      <c r="I304" s="963">
        <f>F304*$D$304</f>
        <v>810917.27688000014</v>
      </c>
      <c r="J304" s="964">
        <f>+H304+I304</f>
        <v>995400.92652000021</v>
      </c>
      <c r="K304" s="962">
        <f t="shared" si="218"/>
        <v>451666.86636000004</v>
      </c>
      <c r="L304" s="963">
        <f t="shared" si="219"/>
        <v>1985349.19512</v>
      </c>
      <c r="M304" s="964">
        <f t="shared" si="220"/>
        <v>2437016.0614800001</v>
      </c>
      <c r="N304" s="962">
        <f t="shared" si="212"/>
        <v>0</v>
      </c>
      <c r="O304" s="963">
        <f t="shared" si="213"/>
        <v>0</v>
      </c>
      <c r="P304" s="964">
        <f t="shared" si="214"/>
        <v>0</v>
      </c>
      <c r="Q304" s="1489">
        <f>+J304-'17NM_Flex Cost'!R74</f>
        <v>995400.92652000021</v>
      </c>
      <c r="R304" s="913" t="b">
        <f t="shared" si="170"/>
        <v>1</v>
      </c>
      <c r="S304" s="1368" t="s">
        <v>1846</v>
      </c>
      <c r="T304" s="1368" t="s">
        <v>1846</v>
      </c>
      <c r="U304" s="1634" t="s">
        <v>2048</v>
      </c>
    </row>
    <row r="305" spans="1:21" x14ac:dyDescent="0.25">
      <c r="A305" s="1367" t="s">
        <v>1845</v>
      </c>
      <c r="B305" s="998"/>
      <c r="C305" s="999"/>
      <c r="D305" s="1000"/>
      <c r="E305" s="918"/>
      <c r="F305" s="918"/>
      <c r="G305" s="918"/>
      <c r="H305" s="933"/>
      <c r="I305" s="934"/>
      <c r="J305" s="935"/>
      <c r="K305" s="971"/>
      <c r="L305" s="934"/>
      <c r="M305" s="935"/>
      <c r="N305" s="971"/>
      <c r="O305" s="934"/>
      <c r="P305" s="935"/>
      <c r="R305" s="913" t="b">
        <f t="shared" si="170"/>
        <v>1</v>
      </c>
      <c r="S305" s="1367" t="s">
        <v>1847</v>
      </c>
      <c r="T305" s="1367" t="s">
        <v>1847</v>
      </c>
      <c r="U305" s="917" t="s">
        <v>1845</v>
      </c>
    </row>
    <row r="306" spans="1:21" x14ac:dyDescent="0.25">
      <c r="A306" s="2401" t="s">
        <v>1325</v>
      </c>
      <c r="B306" s="975"/>
      <c r="C306" s="952"/>
      <c r="D306" s="953"/>
      <c r="E306" s="914">
        <v>0</v>
      </c>
      <c r="F306" s="914">
        <v>2606003.6639999999</v>
      </c>
      <c r="G306" s="914">
        <v>2606003.6639999999</v>
      </c>
      <c r="H306" s="942">
        <f t="shared" ref="H306:I310" si="221">E306*$D$310</f>
        <v>0</v>
      </c>
      <c r="I306" s="943">
        <f t="shared" si="221"/>
        <v>755741.06256000011</v>
      </c>
      <c r="J306" s="944">
        <f>+H306+I306</f>
        <v>755741.06256000011</v>
      </c>
      <c r="K306" s="942">
        <f t="shared" ref="K306:L310" si="222">+E306*$C$310</f>
        <v>0</v>
      </c>
      <c r="L306" s="943">
        <f t="shared" si="222"/>
        <v>1850262.6014399999</v>
      </c>
      <c r="M306" s="944">
        <f>+K306+L306</f>
        <v>1850262.6014399999</v>
      </c>
      <c r="N306" s="942">
        <f t="shared" ref="N306:P310" si="223">+E306-(H306+K306)</f>
        <v>0</v>
      </c>
      <c r="O306" s="943">
        <f t="shared" si="223"/>
        <v>0</v>
      </c>
      <c r="P306" s="994">
        <f t="shared" si="223"/>
        <v>0</v>
      </c>
      <c r="R306" s="913" t="b">
        <f t="shared" si="170"/>
        <v>1</v>
      </c>
      <c r="S306" s="1356" t="s">
        <v>1325</v>
      </c>
      <c r="T306" s="1356" t="s">
        <v>1325</v>
      </c>
      <c r="U306" s="913" t="s">
        <v>1325</v>
      </c>
    </row>
    <row r="307" spans="1:21" x14ac:dyDescent="0.25">
      <c r="A307" s="2401" t="s">
        <v>1326</v>
      </c>
      <c r="B307" s="975"/>
      <c r="C307" s="952"/>
      <c r="D307" s="953"/>
      <c r="E307" s="914">
        <v>0</v>
      </c>
      <c r="F307" s="914">
        <v>190262.80800000002</v>
      </c>
      <c r="G307" s="914">
        <v>190262.80800000002</v>
      </c>
      <c r="H307" s="942">
        <f t="shared" si="221"/>
        <v>0</v>
      </c>
      <c r="I307" s="943">
        <f t="shared" si="221"/>
        <v>55176.214320000014</v>
      </c>
      <c r="J307" s="944">
        <f>+H307+I307</f>
        <v>55176.214320000014</v>
      </c>
      <c r="K307" s="942">
        <f t="shared" si="222"/>
        <v>0</v>
      </c>
      <c r="L307" s="943">
        <f t="shared" si="222"/>
        <v>135086.59368000002</v>
      </c>
      <c r="M307" s="944">
        <f>+K307+L307</f>
        <v>135086.59368000002</v>
      </c>
      <c r="N307" s="942">
        <f t="shared" si="223"/>
        <v>0</v>
      </c>
      <c r="O307" s="943">
        <f t="shared" si="223"/>
        <v>0</v>
      </c>
      <c r="P307" s="944">
        <f t="shared" si="223"/>
        <v>0</v>
      </c>
      <c r="R307" s="913" t="b">
        <f t="shared" si="170"/>
        <v>1</v>
      </c>
      <c r="S307" s="1356" t="s">
        <v>1326</v>
      </c>
      <c r="T307" s="1356" t="s">
        <v>1326</v>
      </c>
      <c r="U307" s="913" t="s">
        <v>1326</v>
      </c>
    </row>
    <row r="308" spans="1:21" x14ac:dyDescent="0.25">
      <c r="A308" s="2401" t="s">
        <v>1327</v>
      </c>
      <c r="B308" s="975"/>
      <c r="C308" s="952"/>
      <c r="D308" s="953"/>
      <c r="E308" s="914">
        <v>148081.71600000001</v>
      </c>
      <c r="F308" s="914">
        <v>0</v>
      </c>
      <c r="G308" s="914">
        <v>148081.71600000001</v>
      </c>
      <c r="H308" s="942">
        <f t="shared" si="221"/>
        <v>42943.697640000013</v>
      </c>
      <c r="I308" s="943">
        <f t="shared" si="221"/>
        <v>0</v>
      </c>
      <c r="J308" s="944">
        <f>+H308+I308</f>
        <v>42943.697640000013</v>
      </c>
      <c r="K308" s="942">
        <f t="shared" si="222"/>
        <v>105138.01836</v>
      </c>
      <c r="L308" s="943">
        <f t="shared" si="222"/>
        <v>0</v>
      </c>
      <c r="M308" s="944">
        <f>+K308+L308</f>
        <v>105138.01836</v>
      </c>
      <c r="N308" s="942">
        <f t="shared" si="223"/>
        <v>0</v>
      </c>
      <c r="O308" s="943">
        <f t="shared" si="223"/>
        <v>0</v>
      </c>
      <c r="P308" s="944">
        <f t="shared" si="223"/>
        <v>0</v>
      </c>
      <c r="R308" s="913" t="b">
        <f t="shared" si="170"/>
        <v>1</v>
      </c>
      <c r="S308" s="1365" t="s">
        <v>1327</v>
      </c>
      <c r="T308" s="1365" t="s">
        <v>1327</v>
      </c>
      <c r="U308" s="913" t="s">
        <v>1327</v>
      </c>
    </row>
    <row r="309" spans="1:21" x14ac:dyDescent="0.25">
      <c r="A309" s="2401" t="s">
        <v>1328</v>
      </c>
      <c r="B309" s="975"/>
      <c r="C309" s="952"/>
      <c r="D309" s="953"/>
      <c r="E309" s="914">
        <v>488068.80000000005</v>
      </c>
      <c r="F309" s="914">
        <v>0</v>
      </c>
      <c r="G309" s="914">
        <v>488068.80000000005</v>
      </c>
      <c r="H309" s="942">
        <f t="shared" si="221"/>
        <v>141539.95200000002</v>
      </c>
      <c r="I309" s="943">
        <f t="shared" si="221"/>
        <v>0</v>
      </c>
      <c r="J309" s="944">
        <f>+H309+I309</f>
        <v>141539.95200000002</v>
      </c>
      <c r="K309" s="942">
        <f t="shared" si="222"/>
        <v>346528.848</v>
      </c>
      <c r="L309" s="943">
        <f t="shared" si="222"/>
        <v>0</v>
      </c>
      <c r="M309" s="944">
        <f>+K309+L309</f>
        <v>346528.848</v>
      </c>
      <c r="N309" s="942">
        <f t="shared" si="223"/>
        <v>0</v>
      </c>
      <c r="O309" s="943">
        <f t="shared" si="223"/>
        <v>0</v>
      </c>
      <c r="P309" s="944">
        <f t="shared" si="223"/>
        <v>0</v>
      </c>
      <c r="R309" s="913" t="b">
        <f t="shared" si="170"/>
        <v>1</v>
      </c>
      <c r="S309" s="1365" t="s">
        <v>1328</v>
      </c>
      <c r="T309" s="1365" t="s">
        <v>1328</v>
      </c>
      <c r="U309" s="913" t="s">
        <v>1328</v>
      </c>
    </row>
    <row r="310" spans="1:21" x14ac:dyDescent="0.25">
      <c r="A310" s="1368" t="s">
        <v>1845</v>
      </c>
      <c r="B310" s="1358">
        <v>1</v>
      </c>
      <c r="C310" s="1359">
        <v>0.71</v>
      </c>
      <c r="D310" s="1360">
        <f>+B310-C310</f>
        <v>0.29000000000000004</v>
      </c>
      <c r="E310" s="916">
        <v>636150.51600000006</v>
      </c>
      <c r="F310" s="916">
        <v>2796266.4720000001</v>
      </c>
      <c r="G310" s="916">
        <v>3432416.9879999999</v>
      </c>
      <c r="H310" s="962">
        <f t="shared" si="221"/>
        <v>184483.64964000005</v>
      </c>
      <c r="I310" s="963">
        <f t="shared" si="221"/>
        <v>810917.27688000014</v>
      </c>
      <c r="J310" s="964">
        <f>+H310+I310</f>
        <v>995400.92652000021</v>
      </c>
      <c r="K310" s="962">
        <f t="shared" si="222"/>
        <v>451666.86636000004</v>
      </c>
      <c r="L310" s="963">
        <f t="shared" si="222"/>
        <v>1985349.19512</v>
      </c>
      <c r="M310" s="964">
        <f>+K310+L310</f>
        <v>2437016.0614800001</v>
      </c>
      <c r="N310" s="962">
        <f t="shared" si="223"/>
        <v>0</v>
      </c>
      <c r="O310" s="963">
        <f t="shared" si="223"/>
        <v>0</v>
      </c>
      <c r="P310" s="964">
        <f t="shared" si="223"/>
        <v>0</v>
      </c>
      <c r="Q310" s="1489">
        <f>+J310-'17NM_Flex Cost'!R81</f>
        <v>-1329175.0744799995</v>
      </c>
      <c r="R310" s="913" t="b">
        <f t="shared" si="170"/>
        <v>1</v>
      </c>
      <c r="S310" s="1368" t="s">
        <v>1847</v>
      </c>
      <c r="T310" s="1368" t="s">
        <v>1847</v>
      </c>
      <c r="U310" s="1356" t="s">
        <v>1845</v>
      </c>
    </row>
    <row r="311" spans="1:21" x14ac:dyDescent="0.25">
      <c r="A311" s="1367" t="s">
        <v>1846</v>
      </c>
      <c r="B311" s="998"/>
      <c r="C311" s="999"/>
      <c r="D311" s="1000"/>
      <c r="E311" s="918"/>
      <c r="F311" s="918"/>
      <c r="G311" s="918"/>
      <c r="H311" s="933"/>
      <c r="I311" s="934"/>
      <c r="J311" s="935"/>
      <c r="K311" s="971"/>
      <c r="L311" s="934"/>
      <c r="M311" s="935"/>
      <c r="N311" s="971"/>
      <c r="O311" s="934"/>
      <c r="P311" s="935"/>
      <c r="R311" s="913" t="b">
        <f t="shared" si="170"/>
        <v>1</v>
      </c>
      <c r="S311" s="1367" t="s">
        <v>1848</v>
      </c>
      <c r="T311" s="1367" t="s">
        <v>1848</v>
      </c>
      <c r="U311" s="917" t="s">
        <v>1846</v>
      </c>
    </row>
    <row r="312" spans="1:21" x14ac:dyDescent="0.25">
      <c r="A312" s="2400" t="s">
        <v>1325</v>
      </c>
      <c r="B312" s="975"/>
      <c r="C312" s="952"/>
      <c r="D312" s="953"/>
      <c r="E312" s="914">
        <v>0</v>
      </c>
      <c r="F312" s="914">
        <v>372630.44400000002</v>
      </c>
      <c r="G312" s="914">
        <v>372630.44400000002</v>
      </c>
      <c r="H312" s="942">
        <f t="shared" ref="H312:I316" si="224">E312*$D$316</f>
        <v>0</v>
      </c>
      <c r="I312" s="943">
        <f t="shared" si="224"/>
        <v>294378.05076000001</v>
      </c>
      <c r="J312" s="944">
        <f>+H312+I312</f>
        <v>294378.05076000001</v>
      </c>
      <c r="K312" s="942">
        <f t="shared" ref="K312:L316" si="225">+E312*$C$316</f>
        <v>0</v>
      </c>
      <c r="L312" s="943">
        <f t="shared" si="225"/>
        <v>78252.393240000005</v>
      </c>
      <c r="M312" s="944">
        <f>+K312+L312</f>
        <v>78252.393240000005</v>
      </c>
      <c r="N312" s="942">
        <f t="shared" ref="N312:P316" si="226">+E312-(H312+K312)</f>
        <v>0</v>
      </c>
      <c r="O312" s="943">
        <f t="shared" si="226"/>
        <v>0</v>
      </c>
      <c r="P312" s="994">
        <f t="shared" si="226"/>
        <v>0</v>
      </c>
      <c r="R312" s="913" t="b">
        <f t="shared" si="170"/>
        <v>1</v>
      </c>
      <c r="S312" s="1356" t="s">
        <v>1325</v>
      </c>
      <c r="T312" s="1356" t="s">
        <v>1325</v>
      </c>
      <c r="U312" s="913" t="s">
        <v>1325</v>
      </c>
    </row>
    <row r="313" spans="1:21" x14ac:dyDescent="0.25">
      <c r="A313" s="2400" t="s">
        <v>1326</v>
      </c>
      <c r="B313" s="975"/>
      <c r="C313" s="952"/>
      <c r="D313" s="953"/>
      <c r="E313" s="914">
        <v>0</v>
      </c>
      <c r="F313" s="914">
        <v>60487.787999999993</v>
      </c>
      <c r="G313" s="914">
        <v>60487.787999999993</v>
      </c>
      <c r="H313" s="942">
        <f t="shared" si="224"/>
        <v>0</v>
      </c>
      <c r="I313" s="943">
        <f t="shared" si="224"/>
        <v>47785.35252</v>
      </c>
      <c r="J313" s="944">
        <f>+H313+I313</f>
        <v>47785.35252</v>
      </c>
      <c r="K313" s="942">
        <f t="shared" si="225"/>
        <v>0</v>
      </c>
      <c r="L313" s="943">
        <f t="shared" si="225"/>
        <v>12702.435479999998</v>
      </c>
      <c r="M313" s="944">
        <f>+K313+L313</f>
        <v>12702.435479999998</v>
      </c>
      <c r="N313" s="942">
        <f t="shared" si="226"/>
        <v>0</v>
      </c>
      <c r="O313" s="943">
        <f t="shared" si="226"/>
        <v>0</v>
      </c>
      <c r="P313" s="944">
        <f t="shared" si="226"/>
        <v>0</v>
      </c>
      <c r="R313" s="913" t="b">
        <f t="shared" si="170"/>
        <v>1</v>
      </c>
      <c r="S313" s="1356" t="s">
        <v>1326</v>
      </c>
      <c r="T313" s="1356" t="s">
        <v>1326</v>
      </c>
      <c r="U313" s="913" t="s">
        <v>1326</v>
      </c>
    </row>
    <row r="314" spans="1:21" x14ac:dyDescent="0.25">
      <c r="A314" s="2401" t="s">
        <v>1327</v>
      </c>
      <c r="B314" s="975"/>
      <c r="C314" s="952"/>
      <c r="D314" s="953"/>
      <c r="E314" s="914">
        <v>48625.331999999995</v>
      </c>
      <c r="F314" s="914">
        <v>0</v>
      </c>
      <c r="G314" s="914">
        <v>48625.331999999995</v>
      </c>
      <c r="H314" s="942">
        <f t="shared" si="224"/>
        <v>38414.012279999995</v>
      </c>
      <c r="I314" s="943">
        <f t="shared" si="224"/>
        <v>0</v>
      </c>
      <c r="J314" s="944">
        <f>+H314+I314</f>
        <v>38414.012279999995</v>
      </c>
      <c r="K314" s="942">
        <f t="shared" si="225"/>
        <v>10211.319719999998</v>
      </c>
      <c r="L314" s="943">
        <f t="shared" si="225"/>
        <v>0</v>
      </c>
      <c r="M314" s="944">
        <f>+K314+L314</f>
        <v>10211.319719999998</v>
      </c>
      <c r="N314" s="942">
        <f t="shared" si="226"/>
        <v>0</v>
      </c>
      <c r="O314" s="943">
        <f t="shared" si="226"/>
        <v>0</v>
      </c>
      <c r="P314" s="944">
        <f t="shared" si="226"/>
        <v>0</v>
      </c>
      <c r="R314" s="913" t="b">
        <f t="shared" si="170"/>
        <v>1</v>
      </c>
      <c r="S314" s="1365" t="s">
        <v>1327</v>
      </c>
      <c r="T314" s="1365" t="s">
        <v>1327</v>
      </c>
      <c r="U314" s="913" t="s">
        <v>1327</v>
      </c>
    </row>
    <row r="315" spans="1:21" x14ac:dyDescent="0.25">
      <c r="A315" s="2401" t="s">
        <v>1328</v>
      </c>
      <c r="B315" s="975"/>
      <c r="C315" s="952"/>
      <c r="D315" s="953"/>
      <c r="E315" s="914">
        <v>57792.935999999994</v>
      </c>
      <c r="F315" s="914">
        <v>0</v>
      </c>
      <c r="G315" s="914">
        <v>57792.935999999994</v>
      </c>
      <c r="H315" s="942">
        <f t="shared" si="224"/>
        <v>45656.419439999998</v>
      </c>
      <c r="I315" s="943">
        <f t="shared" si="224"/>
        <v>0</v>
      </c>
      <c r="J315" s="944">
        <f>+H315+I315</f>
        <v>45656.419439999998</v>
      </c>
      <c r="K315" s="942">
        <f t="shared" si="225"/>
        <v>12136.516559999998</v>
      </c>
      <c r="L315" s="943">
        <f t="shared" si="225"/>
        <v>0</v>
      </c>
      <c r="M315" s="944">
        <f>+K315+L315</f>
        <v>12136.516559999998</v>
      </c>
      <c r="N315" s="942">
        <f t="shared" si="226"/>
        <v>0</v>
      </c>
      <c r="O315" s="943">
        <f t="shared" si="226"/>
        <v>0</v>
      </c>
      <c r="P315" s="944">
        <f t="shared" si="226"/>
        <v>0</v>
      </c>
      <c r="R315" s="913" t="b">
        <f t="shared" si="170"/>
        <v>1</v>
      </c>
      <c r="S315" s="1365" t="s">
        <v>1328</v>
      </c>
      <c r="T315" s="1365" t="s">
        <v>1328</v>
      </c>
      <c r="U315" s="913" t="s">
        <v>1328</v>
      </c>
    </row>
    <row r="316" spans="1:21" x14ac:dyDescent="0.25">
      <c r="A316" s="1368" t="s">
        <v>1846</v>
      </c>
      <c r="B316" s="1358">
        <v>1</v>
      </c>
      <c r="C316" s="1359">
        <v>0.21</v>
      </c>
      <c r="D316" s="1360">
        <f>+B316-C316</f>
        <v>0.79</v>
      </c>
      <c r="E316" s="916">
        <v>106418.26799999998</v>
      </c>
      <c r="F316" s="916">
        <v>433118.23200000002</v>
      </c>
      <c r="G316" s="916">
        <v>539536.5</v>
      </c>
      <c r="H316" s="962">
        <f t="shared" si="224"/>
        <v>84070.431719999993</v>
      </c>
      <c r="I316" s="963">
        <f t="shared" si="224"/>
        <v>342163.40328000003</v>
      </c>
      <c r="J316" s="964">
        <f>+H316+I316</f>
        <v>426233.83500000002</v>
      </c>
      <c r="K316" s="962">
        <f t="shared" si="225"/>
        <v>22347.836279999996</v>
      </c>
      <c r="L316" s="963">
        <f t="shared" si="225"/>
        <v>90954.828720000005</v>
      </c>
      <c r="M316" s="964">
        <f>+K316+L316</f>
        <v>113302.66500000001</v>
      </c>
      <c r="N316" s="962">
        <f t="shared" si="226"/>
        <v>0</v>
      </c>
      <c r="O316" s="963">
        <f t="shared" si="226"/>
        <v>0</v>
      </c>
      <c r="P316" s="964">
        <f t="shared" si="226"/>
        <v>0</v>
      </c>
      <c r="Q316" s="1489">
        <f>+J316-'17NM_Flex Cost'!R82</f>
        <v>-551368.64280000003</v>
      </c>
      <c r="R316" s="913" t="b">
        <f t="shared" si="170"/>
        <v>1</v>
      </c>
      <c r="S316" s="1368" t="s">
        <v>1848</v>
      </c>
      <c r="T316" s="1368" t="s">
        <v>1848</v>
      </c>
      <c r="U316" s="1356" t="s">
        <v>1846</v>
      </c>
    </row>
    <row r="317" spans="1:21" x14ac:dyDescent="0.25">
      <c r="A317" s="1367" t="s">
        <v>1847</v>
      </c>
      <c r="B317" s="998"/>
      <c r="C317" s="999"/>
      <c r="D317" s="1000"/>
      <c r="E317" s="918"/>
      <c r="F317" s="918"/>
      <c r="G317" s="918"/>
      <c r="H317" s="933"/>
      <c r="I317" s="934"/>
      <c r="J317" s="935"/>
      <c r="K317" s="971"/>
      <c r="L317" s="934"/>
      <c r="M317" s="935"/>
      <c r="N317" s="971"/>
      <c r="O317" s="934"/>
      <c r="P317" s="935"/>
      <c r="R317" s="913" t="b">
        <f t="shared" si="170"/>
        <v>1</v>
      </c>
      <c r="S317" s="1367" t="s">
        <v>1849</v>
      </c>
      <c r="T317" s="1367" t="s">
        <v>1849</v>
      </c>
      <c r="U317" s="917" t="s">
        <v>1847</v>
      </c>
    </row>
    <row r="318" spans="1:21" x14ac:dyDescent="0.25">
      <c r="A318" s="2400" t="s">
        <v>1325</v>
      </c>
      <c r="B318" s="975"/>
      <c r="C318" s="952"/>
      <c r="D318" s="953"/>
      <c r="E318" s="914">
        <v>0</v>
      </c>
      <c r="F318" s="914">
        <v>131003.148</v>
      </c>
      <c r="G318" s="914">
        <v>131003.148</v>
      </c>
      <c r="H318" s="942">
        <f t="shared" ref="H318:I322" si="227">E318*$D$322</f>
        <v>0</v>
      </c>
      <c r="I318" s="943">
        <f t="shared" si="227"/>
        <v>113972.73876000001</v>
      </c>
      <c r="J318" s="944">
        <f t="shared" ref="J318:J321" si="228">+H318+I318</f>
        <v>113972.73876000001</v>
      </c>
      <c r="K318" s="942">
        <f t="shared" ref="K318:L322" si="229">+E318*$C$322</f>
        <v>0</v>
      </c>
      <c r="L318" s="943">
        <f t="shared" si="229"/>
        <v>17030.409240000001</v>
      </c>
      <c r="M318" s="944">
        <f t="shared" ref="M318:M321" si="230">+K318+L318</f>
        <v>17030.409240000001</v>
      </c>
      <c r="N318" s="942">
        <f t="shared" ref="N318:N321" si="231">+E318-(H318+K318)</f>
        <v>0</v>
      </c>
      <c r="O318" s="943">
        <f t="shared" ref="O318:O321" si="232">+F318-(I318+L318)</f>
        <v>0</v>
      </c>
      <c r="P318" s="994">
        <f t="shared" ref="P318:P321" si="233">+G318-(J318+M318)</f>
        <v>0</v>
      </c>
      <c r="R318" s="913" t="b">
        <f t="shared" si="170"/>
        <v>1</v>
      </c>
      <c r="S318" s="1365" t="s">
        <v>1325</v>
      </c>
      <c r="T318" s="1365" t="s">
        <v>1325</v>
      </c>
      <c r="U318" s="913" t="s">
        <v>1325</v>
      </c>
    </row>
    <row r="319" spans="1:21" x14ac:dyDescent="0.25">
      <c r="A319" s="2400" t="s">
        <v>1326</v>
      </c>
      <c r="B319" s="975"/>
      <c r="C319" s="952"/>
      <c r="D319" s="953"/>
      <c r="E319" s="914">
        <v>0</v>
      </c>
      <c r="F319" s="914">
        <v>60563.94</v>
      </c>
      <c r="G319" s="914">
        <v>60563.94</v>
      </c>
      <c r="H319" s="942">
        <f t="shared" si="227"/>
        <v>0</v>
      </c>
      <c r="I319" s="943">
        <f t="shared" si="227"/>
        <v>52690.627800000002</v>
      </c>
      <c r="J319" s="944">
        <f t="shared" si="228"/>
        <v>52690.627800000002</v>
      </c>
      <c r="K319" s="942">
        <f t="shared" si="229"/>
        <v>0</v>
      </c>
      <c r="L319" s="943">
        <f t="shared" si="229"/>
        <v>7873.3122000000003</v>
      </c>
      <c r="M319" s="944">
        <f t="shared" si="230"/>
        <v>7873.3122000000003</v>
      </c>
      <c r="N319" s="942">
        <f t="shared" si="231"/>
        <v>0</v>
      </c>
      <c r="O319" s="943">
        <f t="shared" si="232"/>
        <v>0</v>
      </c>
      <c r="P319" s="944">
        <f t="shared" si="233"/>
        <v>0</v>
      </c>
      <c r="R319" s="913" t="b">
        <f t="shared" si="170"/>
        <v>1</v>
      </c>
      <c r="S319" s="1365" t="s">
        <v>1326</v>
      </c>
      <c r="T319" s="1365" t="s">
        <v>1326</v>
      </c>
      <c r="U319" s="913" t="s">
        <v>1326</v>
      </c>
    </row>
    <row r="320" spans="1:21" x14ac:dyDescent="0.25">
      <c r="A320" s="2401" t="s">
        <v>1327</v>
      </c>
      <c r="B320" s="975"/>
      <c r="C320" s="952"/>
      <c r="D320" s="953"/>
      <c r="E320" s="914">
        <v>140948.364</v>
      </c>
      <c r="F320" s="914">
        <v>0</v>
      </c>
      <c r="G320" s="914">
        <v>140948.364</v>
      </c>
      <c r="H320" s="942">
        <f t="shared" si="227"/>
        <v>122625.07668</v>
      </c>
      <c r="I320" s="943">
        <f t="shared" si="227"/>
        <v>0</v>
      </c>
      <c r="J320" s="944">
        <f t="shared" si="228"/>
        <v>122625.07668</v>
      </c>
      <c r="K320" s="942">
        <f t="shared" si="229"/>
        <v>18323.287319999999</v>
      </c>
      <c r="L320" s="943">
        <f t="shared" si="229"/>
        <v>0</v>
      </c>
      <c r="M320" s="944">
        <f t="shared" si="230"/>
        <v>18323.287319999999</v>
      </c>
      <c r="N320" s="942">
        <f t="shared" si="231"/>
        <v>0</v>
      </c>
      <c r="O320" s="943">
        <f t="shared" si="232"/>
        <v>0</v>
      </c>
      <c r="P320" s="944">
        <f t="shared" si="233"/>
        <v>0</v>
      </c>
      <c r="R320" s="913" t="b">
        <f t="shared" si="170"/>
        <v>1</v>
      </c>
      <c r="S320" s="1365" t="s">
        <v>1327</v>
      </c>
      <c r="T320" s="1365" t="s">
        <v>1327</v>
      </c>
      <c r="U320" s="913" t="s">
        <v>1327</v>
      </c>
    </row>
    <row r="321" spans="1:21" x14ac:dyDescent="0.25">
      <c r="A321" s="2401" t="s">
        <v>1328</v>
      </c>
      <c r="B321" s="975"/>
      <c r="C321" s="952"/>
      <c r="D321" s="953"/>
      <c r="E321" s="914">
        <v>40154.520000000004</v>
      </c>
      <c r="F321" s="914">
        <v>0</v>
      </c>
      <c r="G321" s="914">
        <v>40154.520000000004</v>
      </c>
      <c r="H321" s="942">
        <f t="shared" si="227"/>
        <v>34934.432400000005</v>
      </c>
      <c r="I321" s="943">
        <f t="shared" si="227"/>
        <v>0</v>
      </c>
      <c r="J321" s="944">
        <f t="shared" si="228"/>
        <v>34934.432400000005</v>
      </c>
      <c r="K321" s="942">
        <f t="shared" si="229"/>
        <v>5220.0876000000007</v>
      </c>
      <c r="L321" s="943">
        <f t="shared" si="229"/>
        <v>0</v>
      </c>
      <c r="M321" s="944">
        <f t="shared" si="230"/>
        <v>5220.0876000000007</v>
      </c>
      <c r="N321" s="942">
        <f t="shared" si="231"/>
        <v>0</v>
      </c>
      <c r="O321" s="943">
        <f t="shared" si="232"/>
        <v>0</v>
      </c>
      <c r="P321" s="944">
        <f t="shared" si="233"/>
        <v>0</v>
      </c>
      <c r="R321" s="913" t="b">
        <f t="shared" si="170"/>
        <v>1</v>
      </c>
      <c r="S321" s="1365" t="s">
        <v>1328</v>
      </c>
      <c r="T321" s="1365" t="s">
        <v>1328</v>
      </c>
      <c r="U321" s="913" t="s">
        <v>1328</v>
      </c>
    </row>
    <row r="322" spans="1:21" x14ac:dyDescent="0.25">
      <c r="A322" s="1368" t="s">
        <v>1847</v>
      </c>
      <c r="B322" s="1358">
        <v>1</v>
      </c>
      <c r="C322" s="1359">
        <v>0.13</v>
      </c>
      <c r="D322" s="1360">
        <f>+B322-C322</f>
        <v>0.87</v>
      </c>
      <c r="E322" s="916">
        <v>181102.88400000002</v>
      </c>
      <c r="F322" s="916">
        <v>191567.08799999999</v>
      </c>
      <c r="G322" s="916">
        <v>372669.97200000001</v>
      </c>
      <c r="H322" s="962">
        <f t="shared" si="227"/>
        <v>157559.50908000002</v>
      </c>
      <c r="I322" s="963">
        <f t="shared" si="227"/>
        <v>166663.36655999999</v>
      </c>
      <c r="J322" s="964">
        <f>+H322+I322</f>
        <v>324222.87563999998</v>
      </c>
      <c r="K322" s="962">
        <f t="shared" si="229"/>
        <v>23543.374920000002</v>
      </c>
      <c r="L322" s="963">
        <f t="shared" si="229"/>
        <v>24903.721440000001</v>
      </c>
      <c r="M322" s="964">
        <f>+K322+L322</f>
        <v>48447.096360000003</v>
      </c>
      <c r="N322" s="962">
        <f t="shared" ref="N322:P322" si="234">+E322-(H322+K322)</f>
        <v>0</v>
      </c>
      <c r="O322" s="963">
        <f t="shared" si="234"/>
        <v>0</v>
      </c>
      <c r="P322" s="964">
        <f t="shared" si="234"/>
        <v>0</v>
      </c>
      <c r="Q322" s="1489">
        <f>+J322-'17NM_Flex Cost'!R83</f>
        <v>-533808.99276000005</v>
      </c>
      <c r="R322" s="913" t="b">
        <f t="shared" si="170"/>
        <v>1</v>
      </c>
      <c r="S322" s="1368" t="s">
        <v>1849</v>
      </c>
      <c r="T322" s="1368" t="s">
        <v>1849</v>
      </c>
      <c r="U322" s="1356" t="s">
        <v>1847</v>
      </c>
    </row>
    <row r="323" spans="1:21" x14ac:dyDescent="0.25">
      <c r="A323" s="1367" t="s">
        <v>1848</v>
      </c>
      <c r="B323" s="998"/>
      <c r="C323" s="999"/>
      <c r="D323" s="1000"/>
      <c r="E323" s="918"/>
      <c r="F323" s="918"/>
      <c r="G323" s="918"/>
      <c r="H323" s="933"/>
      <c r="I323" s="934"/>
      <c r="J323" s="935"/>
      <c r="K323" s="971"/>
      <c r="L323" s="934"/>
      <c r="M323" s="935"/>
      <c r="N323" s="971"/>
      <c r="O323" s="934"/>
      <c r="P323" s="935"/>
      <c r="R323" s="913" t="b">
        <f t="shared" si="170"/>
        <v>1</v>
      </c>
      <c r="S323" s="917" t="s">
        <v>1373</v>
      </c>
      <c r="T323" s="917" t="s">
        <v>1373</v>
      </c>
      <c r="U323" s="917" t="s">
        <v>1848</v>
      </c>
    </row>
    <row r="324" spans="1:21" x14ac:dyDescent="0.25">
      <c r="A324" s="2400" t="s">
        <v>1325</v>
      </c>
      <c r="B324" s="975"/>
      <c r="C324" s="952"/>
      <c r="D324" s="953"/>
      <c r="E324" s="914">
        <v>0</v>
      </c>
      <c r="F324" s="914">
        <v>137035.22400000002</v>
      </c>
      <c r="G324" s="914">
        <v>137035.22400000002</v>
      </c>
      <c r="H324" s="942">
        <f t="shared" ref="H324:I328" si="235">E324*$D$328</f>
        <v>0</v>
      </c>
      <c r="I324" s="943">
        <f t="shared" si="235"/>
        <v>126072.40608000002</v>
      </c>
      <c r="J324" s="944">
        <f t="shared" ref="J324:J327" si="236">+H324+I324</f>
        <v>126072.40608000002</v>
      </c>
      <c r="K324" s="942">
        <f t="shared" ref="K324:L328" si="237">+E324*$C$328</f>
        <v>0</v>
      </c>
      <c r="L324" s="943">
        <f t="shared" si="237"/>
        <v>10962.817920000001</v>
      </c>
      <c r="M324" s="944">
        <f t="shared" ref="M324:M327" si="238">+K324+L324</f>
        <v>10962.817920000001</v>
      </c>
      <c r="N324" s="942">
        <f t="shared" ref="N324:N327" si="239">+E324-(H324+K324)</f>
        <v>0</v>
      </c>
      <c r="O324" s="943">
        <f t="shared" ref="O324:O327" si="240">+F324-(I324+L324)</f>
        <v>0</v>
      </c>
      <c r="P324" s="994">
        <f t="shared" ref="P324:P327" si="241">+G324-(J324+M324)</f>
        <v>0</v>
      </c>
      <c r="R324" s="913" t="b">
        <f t="shared" si="170"/>
        <v>1</v>
      </c>
      <c r="S324" s="913" t="s">
        <v>1325</v>
      </c>
      <c r="T324" s="913" t="s">
        <v>1325</v>
      </c>
      <c r="U324" s="913" t="s">
        <v>1325</v>
      </c>
    </row>
    <row r="325" spans="1:21" x14ac:dyDescent="0.25">
      <c r="A325" s="2400" t="s">
        <v>1326</v>
      </c>
      <c r="B325" s="975"/>
      <c r="C325" s="952"/>
      <c r="D325" s="953"/>
      <c r="E325" s="914">
        <v>0</v>
      </c>
      <c r="F325" s="914">
        <v>23054.988000000005</v>
      </c>
      <c r="G325" s="914">
        <v>23054.988000000005</v>
      </c>
      <c r="H325" s="942">
        <f t="shared" si="235"/>
        <v>0</v>
      </c>
      <c r="I325" s="943">
        <f t="shared" si="235"/>
        <v>21210.588960000005</v>
      </c>
      <c r="J325" s="944">
        <f t="shared" si="236"/>
        <v>21210.588960000005</v>
      </c>
      <c r="K325" s="942">
        <f t="shared" si="237"/>
        <v>0</v>
      </c>
      <c r="L325" s="943">
        <f t="shared" si="237"/>
        <v>1844.3990400000005</v>
      </c>
      <c r="M325" s="944">
        <f t="shared" si="238"/>
        <v>1844.3990400000005</v>
      </c>
      <c r="N325" s="942">
        <f t="shared" si="239"/>
        <v>0</v>
      </c>
      <c r="O325" s="943">
        <f t="shared" si="240"/>
        <v>0</v>
      </c>
      <c r="P325" s="944">
        <f t="shared" si="241"/>
        <v>0</v>
      </c>
      <c r="R325" s="913" t="b">
        <f t="shared" si="170"/>
        <v>1</v>
      </c>
      <c r="S325" s="913" t="s">
        <v>1326</v>
      </c>
      <c r="T325" s="913" t="s">
        <v>1326</v>
      </c>
      <c r="U325" s="913" t="s">
        <v>1326</v>
      </c>
    </row>
    <row r="326" spans="1:21" x14ac:dyDescent="0.25">
      <c r="A326" s="2401" t="s">
        <v>1327</v>
      </c>
      <c r="B326" s="975"/>
      <c r="C326" s="952"/>
      <c r="D326" s="953"/>
      <c r="E326" s="914">
        <v>49581.491999999998</v>
      </c>
      <c r="F326" s="914">
        <v>0</v>
      </c>
      <c r="G326" s="914">
        <v>49581.491999999998</v>
      </c>
      <c r="H326" s="942">
        <f t="shared" si="235"/>
        <v>45614.97264</v>
      </c>
      <c r="I326" s="943">
        <f t="shared" si="235"/>
        <v>0</v>
      </c>
      <c r="J326" s="944">
        <f t="shared" si="236"/>
        <v>45614.97264</v>
      </c>
      <c r="K326" s="942">
        <f t="shared" si="237"/>
        <v>3966.5193599999998</v>
      </c>
      <c r="L326" s="943">
        <f t="shared" si="237"/>
        <v>0</v>
      </c>
      <c r="M326" s="944">
        <f t="shared" si="238"/>
        <v>3966.5193599999998</v>
      </c>
      <c r="N326" s="942">
        <f t="shared" si="239"/>
        <v>0</v>
      </c>
      <c r="O326" s="943">
        <f t="shared" si="240"/>
        <v>0</v>
      </c>
      <c r="P326" s="944">
        <f t="shared" si="241"/>
        <v>0</v>
      </c>
      <c r="R326" s="913" t="b">
        <f t="shared" si="170"/>
        <v>1</v>
      </c>
      <c r="S326" s="913" t="s">
        <v>1327</v>
      </c>
      <c r="T326" s="913" t="s">
        <v>1327</v>
      </c>
      <c r="U326" s="913" t="s">
        <v>1327</v>
      </c>
    </row>
    <row r="327" spans="1:21" x14ac:dyDescent="0.25">
      <c r="A327" s="2401" t="s">
        <v>1328</v>
      </c>
      <c r="B327" s="975"/>
      <c r="C327" s="952"/>
      <c r="D327" s="953"/>
      <c r="E327" s="914">
        <v>24367.224000000002</v>
      </c>
      <c r="F327" s="914">
        <v>0</v>
      </c>
      <c r="G327" s="914">
        <v>24367.224000000002</v>
      </c>
      <c r="H327" s="942">
        <f t="shared" si="235"/>
        <v>22417.846080000003</v>
      </c>
      <c r="I327" s="943">
        <f t="shared" si="235"/>
        <v>0</v>
      </c>
      <c r="J327" s="944">
        <f t="shared" si="236"/>
        <v>22417.846080000003</v>
      </c>
      <c r="K327" s="942">
        <f t="shared" si="237"/>
        <v>1949.3779200000001</v>
      </c>
      <c r="L327" s="943">
        <f t="shared" si="237"/>
        <v>0</v>
      </c>
      <c r="M327" s="944">
        <f t="shared" si="238"/>
        <v>1949.3779200000001</v>
      </c>
      <c r="N327" s="942">
        <f t="shared" si="239"/>
        <v>0</v>
      </c>
      <c r="O327" s="943">
        <f t="shared" si="240"/>
        <v>0</v>
      </c>
      <c r="P327" s="944">
        <f t="shared" si="241"/>
        <v>0</v>
      </c>
      <c r="R327" s="913" t="b">
        <f t="shared" si="170"/>
        <v>1</v>
      </c>
      <c r="S327" s="913" t="s">
        <v>1328</v>
      </c>
      <c r="T327" s="913" t="s">
        <v>1328</v>
      </c>
      <c r="U327" s="913" t="s">
        <v>1328</v>
      </c>
    </row>
    <row r="328" spans="1:21" x14ac:dyDescent="0.25">
      <c r="A328" s="1368" t="s">
        <v>1848</v>
      </c>
      <c r="B328" s="1358">
        <v>1</v>
      </c>
      <c r="C328" s="1359">
        <v>0.08</v>
      </c>
      <c r="D328" s="1360">
        <f>+B328-C328</f>
        <v>0.92</v>
      </c>
      <c r="E328" s="916">
        <v>73948.716</v>
      </c>
      <c r="F328" s="916">
        <v>160090.21200000003</v>
      </c>
      <c r="G328" s="916">
        <v>234038.92800000001</v>
      </c>
      <c r="H328" s="962">
        <f t="shared" si="235"/>
        <v>68032.81872000001</v>
      </c>
      <c r="I328" s="963">
        <f t="shared" si="235"/>
        <v>147282.99504000004</v>
      </c>
      <c r="J328" s="964">
        <f>+H328+I328</f>
        <v>215315.81376000005</v>
      </c>
      <c r="K328" s="962">
        <f t="shared" si="237"/>
        <v>5915.8972800000001</v>
      </c>
      <c r="L328" s="963">
        <f t="shared" si="237"/>
        <v>12807.216960000003</v>
      </c>
      <c r="M328" s="964">
        <f>+K328+L328</f>
        <v>18723.114240000003</v>
      </c>
      <c r="N328" s="962">
        <f t="shared" ref="N328:P328" si="242">+E328-(H328+K328)</f>
        <v>0</v>
      </c>
      <c r="O328" s="963">
        <f t="shared" si="242"/>
        <v>0</v>
      </c>
      <c r="P328" s="964">
        <f t="shared" si="242"/>
        <v>0</v>
      </c>
      <c r="Q328" s="1489">
        <f>+J328-'17NM_Flex Cost'!R84</f>
        <v>-181824.17544000002</v>
      </c>
      <c r="R328" s="913" t="b">
        <f t="shared" si="170"/>
        <v>1</v>
      </c>
      <c r="S328" s="915" t="s">
        <v>1373</v>
      </c>
      <c r="T328" s="915" t="s">
        <v>1373</v>
      </c>
      <c r="U328" s="1356" t="s">
        <v>1848</v>
      </c>
    </row>
    <row r="329" spans="1:21" x14ac:dyDescent="0.25">
      <c r="A329" s="1367" t="s">
        <v>1849</v>
      </c>
      <c r="B329" s="998"/>
      <c r="C329" s="999"/>
      <c r="D329" s="1000"/>
      <c r="E329" s="918"/>
      <c r="F329" s="918"/>
      <c r="G329" s="918"/>
      <c r="H329" s="933"/>
      <c r="I329" s="934"/>
      <c r="J329" s="935"/>
      <c r="K329" s="971"/>
      <c r="L329" s="934"/>
      <c r="M329" s="935"/>
      <c r="N329" s="971"/>
      <c r="O329" s="934"/>
      <c r="P329" s="935"/>
      <c r="R329" s="913" t="b">
        <f t="shared" si="170"/>
        <v>1</v>
      </c>
      <c r="S329" s="1367" t="s">
        <v>1850</v>
      </c>
      <c r="T329" s="1367" t="s">
        <v>1850</v>
      </c>
      <c r="U329" s="917" t="s">
        <v>1849</v>
      </c>
    </row>
    <row r="330" spans="1:21" x14ac:dyDescent="0.25">
      <c r="A330" s="2401" t="s">
        <v>1325</v>
      </c>
      <c r="B330" s="975"/>
      <c r="C330" s="952"/>
      <c r="D330" s="953"/>
      <c r="E330" s="914">
        <v>0</v>
      </c>
      <c r="F330" s="914">
        <v>752858.86800000002</v>
      </c>
      <c r="G330" s="914">
        <v>752858.86800000002</v>
      </c>
      <c r="H330" s="942">
        <f t="shared" ref="H330:I334" si="243">E330*$D$334</f>
        <v>0</v>
      </c>
      <c r="I330" s="943">
        <f t="shared" si="243"/>
        <v>165628.95095999999</v>
      </c>
      <c r="J330" s="944">
        <f t="shared" ref="J330:J333" si="244">+H330+I330</f>
        <v>165628.95095999999</v>
      </c>
      <c r="K330" s="942">
        <f t="shared" ref="K330:L334" si="245">+E330*$C$334</f>
        <v>0</v>
      </c>
      <c r="L330" s="943">
        <f t="shared" si="245"/>
        <v>587229.91704000009</v>
      </c>
      <c r="M330" s="944">
        <f t="shared" ref="M330:M333" si="246">+K330+L330</f>
        <v>587229.91704000009</v>
      </c>
      <c r="N330" s="942">
        <f t="shared" ref="N330:N333" si="247">+E330-(H330+K330)</f>
        <v>0</v>
      </c>
      <c r="O330" s="943">
        <f t="shared" ref="O330:O333" si="248">+F330-(I330+L330)</f>
        <v>0</v>
      </c>
      <c r="P330" s="994">
        <f t="shared" ref="P330:P333" si="249">+G330-(J330+M330)</f>
        <v>0</v>
      </c>
      <c r="R330" s="913" t="b">
        <f t="shared" ref="R330:R393" si="250">A330=U330</f>
        <v>1</v>
      </c>
      <c r="S330" s="1365" t="s">
        <v>1325</v>
      </c>
      <c r="T330" s="1365" t="s">
        <v>1325</v>
      </c>
      <c r="U330" s="913" t="s">
        <v>1325</v>
      </c>
    </row>
    <row r="331" spans="1:21" x14ac:dyDescent="0.25">
      <c r="A331" s="2401" t="s">
        <v>1326</v>
      </c>
      <c r="B331" s="975"/>
      <c r="C331" s="952"/>
      <c r="D331" s="953"/>
      <c r="E331" s="914">
        <v>0</v>
      </c>
      <c r="F331" s="914">
        <v>84746.124000000011</v>
      </c>
      <c r="G331" s="914">
        <v>84746.124000000011</v>
      </c>
      <c r="H331" s="942">
        <f t="shared" si="243"/>
        <v>0</v>
      </c>
      <c r="I331" s="943">
        <f t="shared" si="243"/>
        <v>18644.147280000001</v>
      </c>
      <c r="J331" s="944">
        <f t="shared" si="244"/>
        <v>18644.147280000001</v>
      </c>
      <c r="K331" s="942">
        <f t="shared" si="245"/>
        <v>0</v>
      </c>
      <c r="L331" s="943">
        <f t="shared" si="245"/>
        <v>66101.976720000006</v>
      </c>
      <c r="M331" s="944">
        <f t="shared" si="246"/>
        <v>66101.976720000006</v>
      </c>
      <c r="N331" s="942">
        <f t="shared" si="247"/>
        <v>0</v>
      </c>
      <c r="O331" s="943">
        <f t="shared" si="248"/>
        <v>0</v>
      </c>
      <c r="P331" s="944">
        <f t="shared" si="249"/>
        <v>0</v>
      </c>
      <c r="R331" s="913" t="b">
        <f t="shared" si="250"/>
        <v>1</v>
      </c>
      <c r="S331" s="1365" t="s">
        <v>1326</v>
      </c>
      <c r="T331" s="1365" t="s">
        <v>1326</v>
      </c>
      <c r="U331" s="913" t="s">
        <v>1326</v>
      </c>
    </row>
    <row r="332" spans="1:21" x14ac:dyDescent="0.25">
      <c r="A332" s="2401" t="s">
        <v>1327</v>
      </c>
      <c r="B332" s="975"/>
      <c r="C332" s="952"/>
      <c r="D332" s="953"/>
      <c r="E332" s="914">
        <v>142894.23599999998</v>
      </c>
      <c r="F332" s="914">
        <v>0</v>
      </c>
      <c r="G332" s="914">
        <v>142894.23599999998</v>
      </c>
      <c r="H332" s="942">
        <f t="shared" si="243"/>
        <v>31436.731919999991</v>
      </c>
      <c r="I332" s="943">
        <f t="shared" si="243"/>
        <v>0</v>
      </c>
      <c r="J332" s="944">
        <f t="shared" si="244"/>
        <v>31436.731919999991</v>
      </c>
      <c r="K332" s="942">
        <f t="shared" si="245"/>
        <v>111457.50407999998</v>
      </c>
      <c r="L332" s="943">
        <f t="shared" si="245"/>
        <v>0</v>
      </c>
      <c r="M332" s="944">
        <f t="shared" si="246"/>
        <v>111457.50407999998</v>
      </c>
      <c r="N332" s="942">
        <f t="shared" si="247"/>
        <v>0</v>
      </c>
      <c r="O332" s="943">
        <f t="shared" si="248"/>
        <v>0</v>
      </c>
      <c r="P332" s="944">
        <f t="shared" si="249"/>
        <v>0</v>
      </c>
      <c r="R332" s="913" t="b">
        <f t="shared" si="250"/>
        <v>1</v>
      </c>
      <c r="S332" s="1365" t="s">
        <v>1327</v>
      </c>
      <c r="T332" s="1365" t="s">
        <v>1327</v>
      </c>
      <c r="U332" s="913" t="s">
        <v>1327</v>
      </c>
    </row>
    <row r="333" spans="1:21" x14ac:dyDescent="0.25">
      <c r="A333" s="2401" t="s">
        <v>1328</v>
      </c>
      <c r="B333" s="975"/>
      <c r="C333" s="952"/>
      <c r="D333" s="953"/>
      <c r="E333" s="914">
        <v>250441.98</v>
      </c>
      <c r="F333" s="914">
        <v>0</v>
      </c>
      <c r="G333" s="914">
        <v>250441.98</v>
      </c>
      <c r="H333" s="942">
        <f t="shared" si="243"/>
        <v>55097.235599999993</v>
      </c>
      <c r="I333" s="943">
        <f t="shared" si="243"/>
        <v>0</v>
      </c>
      <c r="J333" s="944">
        <f t="shared" si="244"/>
        <v>55097.235599999993</v>
      </c>
      <c r="K333" s="942">
        <f t="shared" si="245"/>
        <v>195344.74440000003</v>
      </c>
      <c r="L333" s="943">
        <f t="shared" si="245"/>
        <v>0</v>
      </c>
      <c r="M333" s="944">
        <f t="shared" si="246"/>
        <v>195344.74440000003</v>
      </c>
      <c r="N333" s="942">
        <f t="shared" si="247"/>
        <v>0</v>
      </c>
      <c r="O333" s="943">
        <f t="shared" si="248"/>
        <v>0</v>
      </c>
      <c r="P333" s="944">
        <f t="shared" si="249"/>
        <v>0</v>
      </c>
      <c r="R333" s="913" t="b">
        <f t="shared" si="250"/>
        <v>1</v>
      </c>
      <c r="S333" s="1365" t="s">
        <v>1328</v>
      </c>
      <c r="T333" s="1365" t="s">
        <v>1328</v>
      </c>
      <c r="U333" s="913" t="s">
        <v>1328</v>
      </c>
    </row>
    <row r="334" spans="1:21" x14ac:dyDescent="0.25">
      <c r="A334" s="1368" t="s">
        <v>1849</v>
      </c>
      <c r="B334" s="1358">
        <v>1</v>
      </c>
      <c r="C334" s="1359">
        <v>0.78</v>
      </c>
      <c r="D334" s="1360">
        <f>+B334-C334</f>
        <v>0.21999999999999997</v>
      </c>
      <c r="E334" s="916">
        <v>393336.21600000001</v>
      </c>
      <c r="F334" s="916">
        <v>837604.99200000009</v>
      </c>
      <c r="G334" s="916">
        <v>1230941.2080000001</v>
      </c>
      <c r="H334" s="962">
        <f t="shared" si="243"/>
        <v>86533.967519999991</v>
      </c>
      <c r="I334" s="963">
        <f t="shared" si="243"/>
        <v>184273.09823999999</v>
      </c>
      <c r="J334" s="964">
        <f>+H334+I334</f>
        <v>270807.06575999997</v>
      </c>
      <c r="K334" s="962">
        <f t="shared" si="245"/>
        <v>306802.24848000001</v>
      </c>
      <c r="L334" s="963">
        <f t="shared" si="245"/>
        <v>653331.89376000012</v>
      </c>
      <c r="M334" s="964">
        <f>+K334+L334</f>
        <v>960134.14224000019</v>
      </c>
      <c r="N334" s="962">
        <f t="shared" ref="N334:P334" si="251">+E334-(H334+K334)</f>
        <v>0</v>
      </c>
      <c r="O334" s="963">
        <f t="shared" si="251"/>
        <v>0</v>
      </c>
      <c r="P334" s="964">
        <f t="shared" si="251"/>
        <v>0</v>
      </c>
      <c r="Q334" s="1489">
        <f>+J334-'17NM_Flex Cost'!R86</f>
        <v>-201664.44924000016</v>
      </c>
      <c r="R334" s="913" t="b">
        <f t="shared" si="250"/>
        <v>1</v>
      </c>
      <c r="S334" s="1368" t="s">
        <v>1850</v>
      </c>
      <c r="T334" s="1368" t="s">
        <v>1850</v>
      </c>
      <c r="U334" s="1356" t="s">
        <v>1849</v>
      </c>
    </row>
    <row r="335" spans="1:21" x14ac:dyDescent="0.25">
      <c r="A335" s="917" t="s">
        <v>1373</v>
      </c>
      <c r="B335" s="998"/>
      <c r="C335" s="999"/>
      <c r="D335" s="1000"/>
      <c r="E335" s="918"/>
      <c r="F335" s="918"/>
      <c r="G335" s="918"/>
      <c r="H335" s="933"/>
      <c r="I335" s="934"/>
      <c r="J335" s="935"/>
      <c r="K335" s="971"/>
      <c r="L335" s="934"/>
      <c r="M335" s="935"/>
      <c r="N335" s="971"/>
      <c r="O335" s="934"/>
      <c r="P335" s="935"/>
      <c r="R335" s="913" t="b">
        <f t="shared" si="250"/>
        <v>1</v>
      </c>
      <c r="S335" s="917" t="s">
        <v>1374</v>
      </c>
      <c r="T335" s="917" t="s">
        <v>1374</v>
      </c>
      <c r="U335" s="917" t="s">
        <v>1373</v>
      </c>
    </row>
    <row r="336" spans="1:21" x14ac:dyDescent="0.25">
      <c r="A336" s="913" t="s">
        <v>1325</v>
      </c>
      <c r="B336" s="975"/>
      <c r="C336" s="952"/>
      <c r="D336" s="953"/>
      <c r="E336" s="914">
        <v>0</v>
      </c>
      <c r="F336" s="914">
        <v>380232.99600000004</v>
      </c>
      <c r="G336" s="914">
        <v>380232.99600000004</v>
      </c>
      <c r="H336" s="942">
        <f t="shared" ref="H336:I340" si="252">E336*$D$340</f>
        <v>0</v>
      </c>
      <c r="I336" s="943">
        <f t="shared" si="252"/>
        <v>41825.629560000001</v>
      </c>
      <c r="J336" s="944">
        <f>+H336+I336</f>
        <v>41825.629560000001</v>
      </c>
      <c r="K336" s="942">
        <f t="shared" ref="K336:L340" si="253">+E336*$C$340</f>
        <v>0</v>
      </c>
      <c r="L336" s="943">
        <f t="shared" si="253"/>
        <v>338407.36644000007</v>
      </c>
      <c r="M336" s="944">
        <f>+K336+L336</f>
        <v>338407.36644000007</v>
      </c>
      <c r="N336" s="942">
        <f t="shared" ref="N336:P340" si="254">+E336-(H336+K336)</f>
        <v>0</v>
      </c>
      <c r="O336" s="943">
        <f t="shared" si="254"/>
        <v>0</v>
      </c>
      <c r="P336" s="994">
        <f t="shared" si="254"/>
        <v>0</v>
      </c>
      <c r="R336" s="913" t="b">
        <f t="shared" si="250"/>
        <v>1</v>
      </c>
      <c r="S336" s="913" t="s">
        <v>1325</v>
      </c>
      <c r="T336" s="913" t="s">
        <v>1325</v>
      </c>
      <c r="U336" s="913" t="s">
        <v>1325</v>
      </c>
    </row>
    <row r="337" spans="1:21" x14ac:dyDescent="0.25">
      <c r="A337" s="913" t="s">
        <v>1326</v>
      </c>
      <c r="B337" s="975"/>
      <c r="C337" s="952"/>
      <c r="D337" s="953"/>
      <c r="E337" s="914">
        <v>0</v>
      </c>
      <c r="F337" s="914">
        <v>448587.62400000007</v>
      </c>
      <c r="G337" s="914">
        <v>448587.62400000007</v>
      </c>
      <c r="H337" s="942">
        <f t="shared" si="252"/>
        <v>0</v>
      </c>
      <c r="I337" s="943">
        <f t="shared" si="252"/>
        <v>49344.638640000005</v>
      </c>
      <c r="J337" s="944">
        <f>+H337+I337</f>
        <v>49344.638640000005</v>
      </c>
      <c r="K337" s="942">
        <f t="shared" si="253"/>
        <v>0</v>
      </c>
      <c r="L337" s="943">
        <f t="shared" si="253"/>
        <v>399242.98536000005</v>
      </c>
      <c r="M337" s="944">
        <f>+K337+L337</f>
        <v>399242.98536000005</v>
      </c>
      <c r="N337" s="942">
        <f t="shared" si="254"/>
        <v>0</v>
      </c>
      <c r="O337" s="943">
        <f t="shared" si="254"/>
        <v>0</v>
      </c>
      <c r="P337" s="944">
        <f t="shared" si="254"/>
        <v>0</v>
      </c>
      <c r="R337" s="913" t="b">
        <f t="shared" si="250"/>
        <v>1</v>
      </c>
      <c r="S337" s="913" t="s">
        <v>1326</v>
      </c>
      <c r="T337" s="913" t="s">
        <v>1326</v>
      </c>
      <c r="U337" s="913" t="s">
        <v>1326</v>
      </c>
    </row>
    <row r="338" spans="1:21" x14ac:dyDescent="0.25">
      <c r="A338" s="913" t="s">
        <v>1327</v>
      </c>
      <c r="B338" s="975"/>
      <c r="C338" s="952"/>
      <c r="D338" s="953"/>
      <c r="E338" s="914">
        <v>62591.472000000002</v>
      </c>
      <c r="F338" s="914">
        <v>0</v>
      </c>
      <c r="G338" s="914">
        <v>62591.472000000002</v>
      </c>
      <c r="H338" s="942">
        <f t="shared" si="252"/>
        <v>6885.0619199999992</v>
      </c>
      <c r="I338" s="943">
        <f t="shared" si="252"/>
        <v>0</v>
      </c>
      <c r="J338" s="944">
        <f>+H338+I338</f>
        <v>6885.0619199999992</v>
      </c>
      <c r="K338" s="942">
        <f t="shared" si="253"/>
        <v>55706.410080000001</v>
      </c>
      <c r="L338" s="943">
        <f t="shared" si="253"/>
        <v>0</v>
      </c>
      <c r="M338" s="944">
        <f>+K338+L338</f>
        <v>55706.410080000001</v>
      </c>
      <c r="N338" s="942">
        <f t="shared" si="254"/>
        <v>0</v>
      </c>
      <c r="O338" s="943">
        <f t="shared" si="254"/>
        <v>0</v>
      </c>
      <c r="P338" s="944">
        <f t="shared" si="254"/>
        <v>0</v>
      </c>
      <c r="R338" s="913" t="b">
        <f t="shared" si="250"/>
        <v>1</v>
      </c>
      <c r="S338" s="913" t="s">
        <v>1327</v>
      </c>
      <c r="T338" s="913" t="s">
        <v>1327</v>
      </c>
      <c r="U338" s="913" t="s">
        <v>1327</v>
      </c>
    </row>
    <row r="339" spans="1:21" x14ac:dyDescent="0.25">
      <c r="A339" s="913" t="s">
        <v>1328</v>
      </c>
      <c r="B339" s="975"/>
      <c r="C339" s="952"/>
      <c r="D339" s="953"/>
      <c r="E339" s="914">
        <v>256789.19999999998</v>
      </c>
      <c r="F339" s="914">
        <v>0</v>
      </c>
      <c r="G339" s="914">
        <v>256789.19999999998</v>
      </c>
      <c r="H339" s="942">
        <f t="shared" si="252"/>
        <v>28246.811999999994</v>
      </c>
      <c r="I339" s="943">
        <f t="shared" si="252"/>
        <v>0</v>
      </c>
      <c r="J339" s="944">
        <f>+H339+I339</f>
        <v>28246.811999999994</v>
      </c>
      <c r="K339" s="942">
        <f t="shared" si="253"/>
        <v>228542.38799999998</v>
      </c>
      <c r="L339" s="943">
        <f t="shared" si="253"/>
        <v>0</v>
      </c>
      <c r="M339" s="944">
        <f>+K339+L339</f>
        <v>228542.38799999998</v>
      </c>
      <c r="N339" s="942">
        <f t="shared" si="254"/>
        <v>0</v>
      </c>
      <c r="O339" s="943">
        <f t="shared" si="254"/>
        <v>0</v>
      </c>
      <c r="P339" s="944">
        <f t="shared" si="254"/>
        <v>0</v>
      </c>
      <c r="R339" s="913" t="b">
        <f t="shared" si="250"/>
        <v>1</v>
      </c>
      <c r="S339" s="913" t="s">
        <v>1328</v>
      </c>
      <c r="T339" s="913" t="s">
        <v>1328</v>
      </c>
      <c r="U339" s="913" t="s">
        <v>1328</v>
      </c>
    </row>
    <row r="340" spans="1:21" x14ac:dyDescent="0.25">
      <c r="A340" s="915" t="s">
        <v>1373</v>
      </c>
      <c r="B340" s="1004">
        <v>1</v>
      </c>
      <c r="C340" s="1005">
        <v>0.89</v>
      </c>
      <c r="D340" s="1006">
        <f>+B340-C340</f>
        <v>0.10999999999999999</v>
      </c>
      <c r="E340" s="916">
        <v>319380.67199999996</v>
      </c>
      <c r="F340" s="916">
        <v>828820.62000000011</v>
      </c>
      <c r="G340" s="916">
        <v>1148201.2920000001</v>
      </c>
      <c r="H340" s="962">
        <f t="shared" si="252"/>
        <v>35131.873919999991</v>
      </c>
      <c r="I340" s="963">
        <f t="shared" si="252"/>
        <v>91170.268200000006</v>
      </c>
      <c r="J340" s="964">
        <f>+H340+I340</f>
        <v>126302.14212</v>
      </c>
      <c r="K340" s="962">
        <f t="shared" si="253"/>
        <v>284248.79807999998</v>
      </c>
      <c r="L340" s="963">
        <f t="shared" si="253"/>
        <v>737650.35180000006</v>
      </c>
      <c r="M340" s="964">
        <f>+K340+L340</f>
        <v>1021899.14988</v>
      </c>
      <c r="N340" s="962">
        <f t="shared" si="254"/>
        <v>0</v>
      </c>
      <c r="O340" s="963">
        <f t="shared" si="254"/>
        <v>0</v>
      </c>
      <c r="P340" s="964">
        <f t="shared" si="254"/>
        <v>0</v>
      </c>
      <c r="Q340" s="1489">
        <f>+J340-'17NM_Flex Cost'!R87</f>
        <v>-143174.24747999999</v>
      </c>
      <c r="R340" s="913" t="b">
        <f t="shared" si="250"/>
        <v>1</v>
      </c>
      <c r="S340" s="915" t="s">
        <v>1374</v>
      </c>
      <c r="T340" s="915" t="s">
        <v>1374</v>
      </c>
      <c r="U340" s="915" t="s">
        <v>1373</v>
      </c>
    </row>
    <row r="341" spans="1:21" x14ac:dyDescent="0.25">
      <c r="A341" s="1367" t="s">
        <v>1850</v>
      </c>
      <c r="B341" s="998"/>
      <c r="C341" s="999"/>
      <c r="D341" s="1000"/>
      <c r="E341" s="918"/>
      <c r="F341" s="918"/>
      <c r="G341" s="918"/>
      <c r="H341" s="933"/>
      <c r="I341" s="934"/>
      <c r="J341" s="935"/>
      <c r="K341" s="971"/>
      <c r="L341" s="934"/>
      <c r="M341" s="935"/>
      <c r="N341" s="971"/>
      <c r="O341" s="934"/>
      <c r="P341" s="935"/>
      <c r="R341" s="913" t="b">
        <f t="shared" si="250"/>
        <v>1</v>
      </c>
      <c r="S341" s="917" t="s">
        <v>1375</v>
      </c>
      <c r="T341" s="917" t="s">
        <v>1375</v>
      </c>
      <c r="U341" s="917" t="s">
        <v>1850</v>
      </c>
    </row>
    <row r="342" spans="1:21" x14ac:dyDescent="0.25">
      <c r="A342" s="2401" t="s">
        <v>1325</v>
      </c>
      <c r="B342" s="975"/>
      <c r="C342" s="952"/>
      <c r="D342" s="953"/>
      <c r="E342" s="914">
        <v>0</v>
      </c>
      <c r="F342" s="914">
        <v>697486.0560000001</v>
      </c>
      <c r="G342" s="914">
        <v>697486.0560000001</v>
      </c>
      <c r="H342" s="942">
        <f t="shared" ref="H342:I346" si="255">E342*$D$346</f>
        <v>0</v>
      </c>
      <c r="I342" s="943">
        <f t="shared" si="255"/>
        <v>188321.23512000003</v>
      </c>
      <c r="J342" s="944">
        <f t="shared" ref="J342:J345" si="256">+H342+I342</f>
        <v>188321.23512000003</v>
      </c>
      <c r="K342" s="942">
        <f t="shared" ref="K342:L346" si="257">+E342*$C$346</f>
        <v>0</v>
      </c>
      <c r="L342" s="943">
        <f t="shared" si="257"/>
        <v>509164.82088000007</v>
      </c>
      <c r="M342" s="944">
        <f t="shared" ref="M342:M345" si="258">+K342+L342</f>
        <v>509164.82088000007</v>
      </c>
      <c r="N342" s="942">
        <f t="shared" ref="N342:N345" si="259">+E342-(H342+K342)</f>
        <v>0</v>
      </c>
      <c r="O342" s="943">
        <f t="shared" ref="O342:O345" si="260">+F342-(I342+L342)</f>
        <v>0</v>
      </c>
      <c r="P342" s="994">
        <f t="shared" ref="P342:P345" si="261">+G342-(J342+M342)</f>
        <v>0</v>
      </c>
      <c r="R342" s="913" t="b">
        <f t="shared" si="250"/>
        <v>1</v>
      </c>
      <c r="S342" s="1356" t="s">
        <v>1325</v>
      </c>
      <c r="T342" s="1356" t="s">
        <v>1325</v>
      </c>
      <c r="U342" s="913" t="s">
        <v>1325</v>
      </c>
    </row>
    <row r="343" spans="1:21" x14ac:dyDescent="0.25">
      <c r="A343" s="2401" t="s">
        <v>1326</v>
      </c>
      <c r="B343" s="975"/>
      <c r="C343" s="952"/>
      <c r="D343" s="953"/>
      <c r="E343" s="914">
        <v>0</v>
      </c>
      <c r="F343" s="914">
        <v>595880.46</v>
      </c>
      <c r="G343" s="914">
        <v>595880.46</v>
      </c>
      <c r="H343" s="942">
        <f t="shared" si="255"/>
        <v>0</v>
      </c>
      <c r="I343" s="943">
        <f t="shared" si="255"/>
        <v>160887.7242</v>
      </c>
      <c r="J343" s="944">
        <f t="shared" si="256"/>
        <v>160887.7242</v>
      </c>
      <c r="K343" s="942">
        <f t="shared" si="257"/>
        <v>0</v>
      </c>
      <c r="L343" s="943">
        <f t="shared" si="257"/>
        <v>434992.73579999997</v>
      </c>
      <c r="M343" s="944">
        <f t="shared" si="258"/>
        <v>434992.73579999997</v>
      </c>
      <c r="N343" s="942">
        <f t="shared" si="259"/>
        <v>0</v>
      </c>
      <c r="O343" s="943">
        <f t="shared" si="260"/>
        <v>0</v>
      </c>
      <c r="P343" s="944">
        <f t="shared" si="261"/>
        <v>0</v>
      </c>
      <c r="R343" s="913" t="b">
        <f t="shared" si="250"/>
        <v>1</v>
      </c>
      <c r="S343" s="913" t="s">
        <v>1326</v>
      </c>
      <c r="T343" s="913" t="s">
        <v>1326</v>
      </c>
      <c r="U343" s="913" t="s">
        <v>1326</v>
      </c>
    </row>
    <row r="344" spans="1:21" x14ac:dyDescent="0.25">
      <c r="A344" s="2401" t="s">
        <v>1327</v>
      </c>
      <c r="B344" s="975"/>
      <c r="C344" s="952"/>
      <c r="D344" s="953"/>
      <c r="E344" s="914">
        <v>98815.547999999981</v>
      </c>
      <c r="F344" s="914">
        <v>0</v>
      </c>
      <c r="G344" s="914">
        <v>98815.547999999981</v>
      </c>
      <c r="H344" s="942">
        <f t="shared" si="255"/>
        <v>26680.197959999998</v>
      </c>
      <c r="I344" s="943">
        <f t="shared" si="255"/>
        <v>0</v>
      </c>
      <c r="J344" s="944">
        <f t="shared" si="256"/>
        <v>26680.197959999998</v>
      </c>
      <c r="K344" s="942">
        <f t="shared" si="257"/>
        <v>72135.35003999999</v>
      </c>
      <c r="L344" s="943">
        <f t="shared" si="257"/>
        <v>0</v>
      </c>
      <c r="M344" s="944">
        <f t="shared" si="258"/>
        <v>72135.35003999999</v>
      </c>
      <c r="N344" s="942">
        <f t="shared" si="259"/>
        <v>0</v>
      </c>
      <c r="O344" s="943">
        <f t="shared" si="260"/>
        <v>0</v>
      </c>
      <c r="P344" s="944">
        <f t="shared" si="261"/>
        <v>0</v>
      </c>
      <c r="R344" s="913" t="b">
        <f t="shared" si="250"/>
        <v>1</v>
      </c>
      <c r="S344" s="913" t="s">
        <v>1327</v>
      </c>
      <c r="T344" s="913" t="s">
        <v>1327</v>
      </c>
      <c r="U344" s="913" t="s">
        <v>1327</v>
      </c>
    </row>
    <row r="345" spans="1:21" x14ac:dyDescent="0.25">
      <c r="A345" s="2401" t="s">
        <v>1328</v>
      </c>
      <c r="B345" s="975"/>
      <c r="C345" s="952"/>
      <c r="D345" s="953"/>
      <c r="E345" s="914">
        <v>174090.19199999998</v>
      </c>
      <c r="F345" s="914">
        <v>0</v>
      </c>
      <c r="G345" s="914">
        <v>174090.19199999998</v>
      </c>
      <c r="H345" s="942">
        <f t="shared" si="255"/>
        <v>47004.351839999996</v>
      </c>
      <c r="I345" s="943">
        <f t="shared" si="255"/>
        <v>0</v>
      </c>
      <c r="J345" s="944">
        <f t="shared" si="256"/>
        <v>47004.351839999996</v>
      </c>
      <c r="K345" s="942">
        <f t="shared" si="257"/>
        <v>127085.84015999998</v>
      </c>
      <c r="L345" s="943">
        <f t="shared" si="257"/>
        <v>0</v>
      </c>
      <c r="M345" s="944">
        <f t="shared" si="258"/>
        <v>127085.84015999998</v>
      </c>
      <c r="N345" s="942">
        <f t="shared" si="259"/>
        <v>0</v>
      </c>
      <c r="O345" s="943">
        <f t="shared" si="260"/>
        <v>0</v>
      </c>
      <c r="P345" s="944">
        <f t="shared" si="261"/>
        <v>0</v>
      </c>
      <c r="R345" s="913" t="b">
        <f t="shared" si="250"/>
        <v>1</v>
      </c>
      <c r="S345" s="913" t="s">
        <v>1328</v>
      </c>
      <c r="T345" s="913" t="s">
        <v>1328</v>
      </c>
      <c r="U345" s="913" t="s">
        <v>1328</v>
      </c>
    </row>
    <row r="346" spans="1:21" x14ac:dyDescent="0.25">
      <c r="A346" s="1368" t="s">
        <v>1850</v>
      </c>
      <c r="B346" s="1358">
        <v>1</v>
      </c>
      <c r="C346" s="1359">
        <v>0.73</v>
      </c>
      <c r="D346" s="1360">
        <f>+B346-C346</f>
        <v>0.27</v>
      </c>
      <c r="E346" s="916">
        <v>272905.74</v>
      </c>
      <c r="F346" s="916">
        <v>1293366.5160000001</v>
      </c>
      <c r="G346" s="916">
        <v>1566272.2560000001</v>
      </c>
      <c r="H346" s="962">
        <f t="shared" si="255"/>
        <v>73684.549800000008</v>
      </c>
      <c r="I346" s="963">
        <f t="shared" si="255"/>
        <v>349208.95932000002</v>
      </c>
      <c r="J346" s="964">
        <f>+H346+I346</f>
        <v>422893.50912000006</v>
      </c>
      <c r="K346" s="962">
        <f t="shared" si="257"/>
        <v>199221.19019999998</v>
      </c>
      <c r="L346" s="963">
        <f t="shared" si="257"/>
        <v>944157.55668000004</v>
      </c>
      <c r="M346" s="964">
        <f>+K346+L346</f>
        <v>1143378.74688</v>
      </c>
      <c r="N346" s="962">
        <f t="shared" ref="N346:P346" si="262">+E346-(H346+K346)</f>
        <v>0</v>
      </c>
      <c r="O346" s="963">
        <f t="shared" si="262"/>
        <v>0</v>
      </c>
      <c r="P346" s="964">
        <f t="shared" si="262"/>
        <v>0</v>
      </c>
      <c r="Q346" s="1489">
        <f>+J346-'17NM_Flex Cost'!R88</f>
        <v>-167075.02727999981</v>
      </c>
      <c r="R346" s="913" t="b">
        <f t="shared" si="250"/>
        <v>1</v>
      </c>
      <c r="S346" s="924" t="s">
        <v>1375</v>
      </c>
      <c r="T346" s="924" t="s">
        <v>1375</v>
      </c>
      <c r="U346" s="1356" t="s">
        <v>1850</v>
      </c>
    </row>
    <row r="347" spans="1:21" x14ac:dyDescent="0.25">
      <c r="A347" s="917" t="s">
        <v>1374</v>
      </c>
      <c r="B347" s="998"/>
      <c r="C347" s="999"/>
      <c r="D347" s="1000"/>
      <c r="E347" s="918"/>
      <c r="F347" s="918"/>
      <c r="G347" s="918"/>
      <c r="H347" s="933"/>
      <c r="I347" s="934"/>
      <c r="J347" s="935"/>
      <c r="K347" s="971"/>
      <c r="L347" s="934"/>
      <c r="M347" s="935"/>
      <c r="N347" s="971"/>
      <c r="O347" s="934"/>
      <c r="P347" s="935"/>
      <c r="R347" s="913" t="b">
        <f t="shared" si="250"/>
        <v>1</v>
      </c>
      <c r="S347" s="1367" t="s">
        <v>1851</v>
      </c>
      <c r="T347" s="1367" t="s">
        <v>1851</v>
      </c>
      <c r="U347" s="917" t="s">
        <v>1374</v>
      </c>
    </row>
    <row r="348" spans="1:21" x14ac:dyDescent="0.25">
      <c r="A348" s="913" t="s">
        <v>1325</v>
      </c>
      <c r="B348" s="975"/>
      <c r="C348" s="952"/>
      <c r="D348" s="953"/>
      <c r="E348" s="914">
        <v>0</v>
      </c>
      <c r="F348" s="914">
        <v>307784.74800000002</v>
      </c>
      <c r="G348" s="914">
        <v>307784.74800000002</v>
      </c>
      <c r="H348" s="942">
        <f t="shared" ref="H348:I352" si="263">E348*$D$352</f>
        <v>0</v>
      </c>
      <c r="I348" s="943">
        <f t="shared" si="263"/>
        <v>233916.40848000001</v>
      </c>
      <c r="J348" s="944">
        <f>+H348+I348</f>
        <v>233916.40848000001</v>
      </c>
      <c r="K348" s="942">
        <f t="shared" ref="K348:L352" si="264">+E348*$C$352</f>
        <v>0</v>
      </c>
      <c r="L348" s="943">
        <f t="shared" si="264"/>
        <v>73868.339520000009</v>
      </c>
      <c r="M348" s="944">
        <f>+K348+L348</f>
        <v>73868.339520000009</v>
      </c>
      <c r="N348" s="942">
        <f t="shared" ref="N348:P352" si="265">+E348-(H348+K348)</f>
        <v>0</v>
      </c>
      <c r="O348" s="943">
        <f t="shared" si="265"/>
        <v>0</v>
      </c>
      <c r="P348" s="994">
        <f t="shared" si="265"/>
        <v>0</v>
      </c>
      <c r="R348" s="913" t="b">
        <f t="shared" si="250"/>
        <v>1</v>
      </c>
      <c r="S348" s="1365" t="s">
        <v>1325</v>
      </c>
      <c r="T348" s="1365" t="s">
        <v>1325</v>
      </c>
      <c r="U348" s="913" t="s">
        <v>1325</v>
      </c>
    </row>
    <row r="349" spans="1:21" x14ac:dyDescent="0.25">
      <c r="A349" s="913" t="s">
        <v>1326</v>
      </c>
      <c r="B349" s="975"/>
      <c r="C349" s="952"/>
      <c r="D349" s="953"/>
      <c r="E349" s="914">
        <v>0</v>
      </c>
      <c r="F349" s="914">
        <v>56765.964000000007</v>
      </c>
      <c r="G349" s="914">
        <v>56765.964000000007</v>
      </c>
      <c r="H349" s="942">
        <f t="shared" si="263"/>
        <v>0</v>
      </c>
      <c r="I349" s="943">
        <f t="shared" si="263"/>
        <v>43142.132640000003</v>
      </c>
      <c r="J349" s="944">
        <f>+H349+I349</f>
        <v>43142.132640000003</v>
      </c>
      <c r="K349" s="942">
        <f t="shared" si="264"/>
        <v>0</v>
      </c>
      <c r="L349" s="943">
        <f t="shared" si="264"/>
        <v>13623.831360000002</v>
      </c>
      <c r="M349" s="944">
        <f>+K349+L349</f>
        <v>13623.831360000002</v>
      </c>
      <c r="N349" s="942">
        <f t="shared" si="265"/>
        <v>0</v>
      </c>
      <c r="O349" s="943">
        <f t="shared" si="265"/>
        <v>0</v>
      </c>
      <c r="P349" s="944">
        <f t="shared" si="265"/>
        <v>0</v>
      </c>
      <c r="R349" s="913" t="b">
        <f t="shared" si="250"/>
        <v>1</v>
      </c>
      <c r="S349" s="1365" t="s">
        <v>1326</v>
      </c>
      <c r="T349" s="1365" t="s">
        <v>1326</v>
      </c>
      <c r="U349" s="913" t="s">
        <v>1326</v>
      </c>
    </row>
    <row r="350" spans="1:21" x14ac:dyDescent="0.25">
      <c r="A350" s="913" t="s">
        <v>1327</v>
      </c>
      <c r="B350" s="975"/>
      <c r="C350" s="952"/>
      <c r="D350" s="953"/>
      <c r="E350" s="914">
        <v>0.24</v>
      </c>
      <c r="F350" s="914">
        <v>0</v>
      </c>
      <c r="G350" s="914">
        <v>0.24</v>
      </c>
      <c r="H350" s="942">
        <f t="shared" si="263"/>
        <v>0.18240000000000001</v>
      </c>
      <c r="I350" s="943">
        <f t="shared" si="263"/>
        <v>0</v>
      </c>
      <c r="J350" s="944">
        <f>+H350+I350</f>
        <v>0.18240000000000001</v>
      </c>
      <c r="K350" s="942">
        <f t="shared" si="264"/>
        <v>5.7599999999999998E-2</v>
      </c>
      <c r="L350" s="943">
        <f t="shared" si="264"/>
        <v>0</v>
      </c>
      <c r="M350" s="944">
        <f>+K350+L350</f>
        <v>5.7599999999999998E-2</v>
      </c>
      <c r="N350" s="942">
        <f t="shared" si="265"/>
        <v>0</v>
      </c>
      <c r="O350" s="943">
        <f t="shared" si="265"/>
        <v>0</v>
      </c>
      <c r="P350" s="944">
        <f t="shared" si="265"/>
        <v>0</v>
      </c>
      <c r="R350" s="913" t="b">
        <f t="shared" si="250"/>
        <v>1</v>
      </c>
      <c r="S350" s="1365" t="s">
        <v>1327</v>
      </c>
      <c r="T350" s="1365" t="s">
        <v>1327</v>
      </c>
      <c r="U350" s="913" t="s">
        <v>1327</v>
      </c>
    </row>
    <row r="351" spans="1:21" x14ac:dyDescent="0.25">
      <c r="A351" s="913" t="s">
        <v>1328</v>
      </c>
      <c r="B351" s="975"/>
      <c r="C351" s="952"/>
      <c r="D351" s="953"/>
      <c r="E351" s="914">
        <v>50337.156000000003</v>
      </c>
      <c r="F351" s="914">
        <v>0</v>
      </c>
      <c r="G351" s="914">
        <v>50337.156000000003</v>
      </c>
      <c r="H351" s="942">
        <f t="shared" si="263"/>
        <v>38256.238560000005</v>
      </c>
      <c r="I351" s="943">
        <f t="shared" si="263"/>
        <v>0</v>
      </c>
      <c r="J351" s="944">
        <f>+H351+I351</f>
        <v>38256.238560000005</v>
      </c>
      <c r="K351" s="942">
        <f t="shared" si="264"/>
        <v>12080.917440000001</v>
      </c>
      <c r="L351" s="943">
        <f t="shared" si="264"/>
        <v>0</v>
      </c>
      <c r="M351" s="944">
        <f>+K351+L351</f>
        <v>12080.917440000001</v>
      </c>
      <c r="N351" s="942">
        <f t="shared" si="265"/>
        <v>0</v>
      </c>
      <c r="O351" s="943">
        <f t="shared" si="265"/>
        <v>0</v>
      </c>
      <c r="P351" s="944">
        <f t="shared" si="265"/>
        <v>0</v>
      </c>
      <c r="R351" s="913" t="b">
        <f t="shared" si="250"/>
        <v>1</v>
      </c>
      <c r="S351" s="1365" t="s">
        <v>1328</v>
      </c>
      <c r="T351" s="1365" t="s">
        <v>1328</v>
      </c>
      <c r="U351" s="913" t="s">
        <v>1328</v>
      </c>
    </row>
    <row r="352" spans="1:21" x14ac:dyDescent="0.25">
      <c r="A352" s="915" t="s">
        <v>1374</v>
      </c>
      <c r="B352" s="1004">
        <v>1</v>
      </c>
      <c r="C352" s="1005">
        <v>0.24</v>
      </c>
      <c r="D352" s="1006">
        <f>+B352-C352</f>
        <v>0.76</v>
      </c>
      <c r="E352" s="916">
        <v>50337.396000000001</v>
      </c>
      <c r="F352" s="916">
        <v>364550.71200000006</v>
      </c>
      <c r="G352" s="916">
        <v>414888.10800000007</v>
      </c>
      <c r="H352" s="962">
        <f t="shared" si="263"/>
        <v>38256.420960000003</v>
      </c>
      <c r="I352" s="963">
        <f t="shared" si="263"/>
        <v>277058.54112000007</v>
      </c>
      <c r="J352" s="964">
        <f>+H352+I352</f>
        <v>315314.96208000008</v>
      </c>
      <c r="K352" s="962">
        <f t="shared" si="264"/>
        <v>12080.975039999999</v>
      </c>
      <c r="L352" s="963">
        <f t="shared" si="264"/>
        <v>87492.170880000005</v>
      </c>
      <c r="M352" s="964">
        <f>+K352+L352</f>
        <v>99573.14592000001</v>
      </c>
      <c r="N352" s="962">
        <f t="shared" si="265"/>
        <v>0</v>
      </c>
      <c r="O352" s="963">
        <f t="shared" si="265"/>
        <v>0</v>
      </c>
      <c r="P352" s="964">
        <f t="shared" si="265"/>
        <v>0</v>
      </c>
      <c r="Q352" s="1489">
        <f>+J352-'17NM_Flex Cost'!R89</f>
        <v>-299800.49931999983</v>
      </c>
      <c r="R352" s="913" t="b">
        <f t="shared" si="250"/>
        <v>1</v>
      </c>
      <c r="S352" s="1368" t="s">
        <v>1851</v>
      </c>
      <c r="T352" s="1368" t="s">
        <v>1851</v>
      </c>
      <c r="U352" s="915" t="s">
        <v>1374</v>
      </c>
    </row>
    <row r="353" spans="1:21" x14ac:dyDescent="0.25">
      <c r="A353" s="917" t="s">
        <v>2050</v>
      </c>
      <c r="B353" s="1004"/>
      <c r="C353" s="1005"/>
      <c r="D353" s="1006"/>
      <c r="E353" s="916"/>
      <c r="F353" s="916"/>
      <c r="G353" s="916"/>
      <c r="H353" s="962"/>
      <c r="I353" s="963"/>
      <c r="J353" s="964"/>
      <c r="K353" s="962"/>
      <c r="L353" s="963"/>
      <c r="M353" s="964"/>
      <c r="N353" s="962"/>
      <c r="O353" s="963"/>
      <c r="P353" s="964"/>
      <c r="Q353" s="1489"/>
      <c r="R353" s="913" t="b">
        <f t="shared" si="250"/>
        <v>1</v>
      </c>
      <c r="S353" s="1367" t="s">
        <v>1852</v>
      </c>
      <c r="T353" s="1367" t="s">
        <v>1852</v>
      </c>
      <c r="U353" s="917" t="s">
        <v>2050</v>
      </c>
    </row>
    <row r="354" spans="1:21" x14ac:dyDescent="0.25">
      <c r="A354" s="2401" t="s">
        <v>1325</v>
      </c>
      <c r="B354" s="975"/>
      <c r="C354" s="952"/>
      <c r="D354" s="953"/>
      <c r="E354" s="914">
        <v>0</v>
      </c>
      <c r="F354" s="914">
        <v>697486.0560000001</v>
      </c>
      <c r="G354" s="914">
        <v>697486.0560000001</v>
      </c>
      <c r="H354" s="942">
        <f t="shared" ref="H354:I357" si="266">E354*$D$346</f>
        <v>0</v>
      </c>
      <c r="I354" s="943">
        <f t="shared" si="266"/>
        <v>188321.23512000003</v>
      </c>
      <c r="J354" s="944">
        <f t="shared" ref="J354:J357" si="267">+H354+I354</f>
        <v>188321.23512000003</v>
      </c>
      <c r="K354" s="942">
        <f t="shared" ref="K354:L357" si="268">+E354*$C$346</f>
        <v>0</v>
      </c>
      <c r="L354" s="943">
        <f t="shared" si="268"/>
        <v>509164.82088000007</v>
      </c>
      <c r="M354" s="944">
        <f t="shared" ref="M354:M357" si="269">+K354+L354</f>
        <v>509164.82088000007</v>
      </c>
      <c r="N354" s="942">
        <f t="shared" ref="N354:N358" si="270">+E354-(H354+K354)</f>
        <v>0</v>
      </c>
      <c r="O354" s="943">
        <f t="shared" ref="O354:O358" si="271">+F354-(I354+L354)</f>
        <v>0</v>
      </c>
      <c r="P354" s="994">
        <f t="shared" ref="P354:P358" si="272">+G354-(J354+M354)</f>
        <v>0</v>
      </c>
      <c r="Q354" s="2052"/>
      <c r="R354" s="913" t="b">
        <f t="shared" si="250"/>
        <v>1</v>
      </c>
      <c r="S354" s="1365" t="s">
        <v>1325</v>
      </c>
      <c r="T354" s="1365" t="s">
        <v>1325</v>
      </c>
      <c r="U354" s="1629" t="s">
        <v>1325</v>
      </c>
    </row>
    <row r="355" spans="1:21" x14ac:dyDescent="0.25">
      <c r="A355" s="2401" t="s">
        <v>1326</v>
      </c>
      <c r="B355" s="975"/>
      <c r="C355" s="952"/>
      <c r="D355" s="953"/>
      <c r="E355" s="914">
        <v>0</v>
      </c>
      <c r="F355" s="914">
        <v>595880.46</v>
      </c>
      <c r="G355" s="914">
        <v>595880.46</v>
      </c>
      <c r="H355" s="942">
        <f t="shared" si="266"/>
        <v>0</v>
      </c>
      <c r="I355" s="943">
        <f t="shared" si="266"/>
        <v>160887.7242</v>
      </c>
      <c r="J355" s="944">
        <f t="shared" si="267"/>
        <v>160887.7242</v>
      </c>
      <c r="K355" s="942">
        <f t="shared" si="268"/>
        <v>0</v>
      </c>
      <c r="L355" s="943">
        <f t="shared" si="268"/>
        <v>434992.73579999997</v>
      </c>
      <c r="M355" s="944">
        <f t="shared" si="269"/>
        <v>434992.73579999997</v>
      </c>
      <c r="N355" s="942">
        <f t="shared" si="270"/>
        <v>0</v>
      </c>
      <c r="O355" s="943">
        <f t="shared" si="271"/>
        <v>0</v>
      </c>
      <c r="P355" s="944">
        <f t="shared" si="272"/>
        <v>0</v>
      </c>
      <c r="Q355" s="2052"/>
      <c r="R355" s="913" t="b">
        <f t="shared" si="250"/>
        <v>1</v>
      </c>
      <c r="S355" s="1365" t="s">
        <v>1326</v>
      </c>
      <c r="T355" s="1365" t="s">
        <v>1326</v>
      </c>
      <c r="U355" s="1629" t="s">
        <v>1326</v>
      </c>
    </row>
    <row r="356" spans="1:21" x14ac:dyDescent="0.25">
      <c r="A356" s="2401" t="s">
        <v>1327</v>
      </c>
      <c r="B356" s="975"/>
      <c r="C356" s="952"/>
      <c r="D356" s="953"/>
      <c r="E356" s="914">
        <v>98815.547999999981</v>
      </c>
      <c r="F356" s="914">
        <v>0</v>
      </c>
      <c r="G356" s="914">
        <v>98815.547999999981</v>
      </c>
      <c r="H356" s="942">
        <f t="shared" si="266"/>
        <v>26680.197959999998</v>
      </c>
      <c r="I356" s="943">
        <f t="shared" si="266"/>
        <v>0</v>
      </c>
      <c r="J356" s="944">
        <f t="shared" si="267"/>
        <v>26680.197959999998</v>
      </c>
      <c r="K356" s="942">
        <f t="shared" si="268"/>
        <v>72135.35003999999</v>
      </c>
      <c r="L356" s="943">
        <f t="shared" si="268"/>
        <v>0</v>
      </c>
      <c r="M356" s="944">
        <f t="shared" si="269"/>
        <v>72135.35003999999</v>
      </c>
      <c r="N356" s="942">
        <f t="shared" si="270"/>
        <v>0</v>
      </c>
      <c r="O356" s="943">
        <f t="shared" si="271"/>
        <v>0</v>
      </c>
      <c r="P356" s="944">
        <f t="shared" si="272"/>
        <v>0</v>
      </c>
      <c r="Q356" s="2052"/>
      <c r="R356" s="913" t="b">
        <f t="shared" si="250"/>
        <v>1</v>
      </c>
      <c r="S356" s="1365" t="s">
        <v>1327</v>
      </c>
      <c r="T356" s="1365" t="s">
        <v>1327</v>
      </c>
      <c r="U356" s="1629" t="s">
        <v>1327</v>
      </c>
    </row>
    <row r="357" spans="1:21" x14ac:dyDescent="0.25">
      <c r="A357" s="2401" t="s">
        <v>1328</v>
      </c>
      <c r="B357" s="975"/>
      <c r="C357" s="952"/>
      <c r="D357" s="953"/>
      <c r="E357" s="914">
        <v>174090.19199999998</v>
      </c>
      <c r="F357" s="914">
        <v>0</v>
      </c>
      <c r="G357" s="914">
        <v>174090.19199999998</v>
      </c>
      <c r="H357" s="942">
        <f t="shared" si="266"/>
        <v>47004.351839999996</v>
      </c>
      <c r="I357" s="943">
        <f t="shared" si="266"/>
        <v>0</v>
      </c>
      <c r="J357" s="944">
        <f t="shared" si="267"/>
        <v>47004.351839999996</v>
      </c>
      <c r="K357" s="942">
        <f t="shared" si="268"/>
        <v>127085.84015999998</v>
      </c>
      <c r="L357" s="943">
        <f t="shared" si="268"/>
        <v>0</v>
      </c>
      <c r="M357" s="944">
        <f t="shared" si="269"/>
        <v>127085.84015999998</v>
      </c>
      <c r="N357" s="942">
        <f t="shared" si="270"/>
        <v>0</v>
      </c>
      <c r="O357" s="943">
        <f t="shared" si="271"/>
        <v>0</v>
      </c>
      <c r="P357" s="944">
        <f t="shared" si="272"/>
        <v>0</v>
      </c>
      <c r="Q357" s="2052"/>
      <c r="R357" s="913" t="b">
        <f t="shared" si="250"/>
        <v>1</v>
      </c>
      <c r="S357" s="1365" t="s">
        <v>1328</v>
      </c>
      <c r="T357" s="1365" t="s">
        <v>1328</v>
      </c>
      <c r="U357" s="1629" t="s">
        <v>1328</v>
      </c>
    </row>
    <row r="358" spans="1:21" x14ac:dyDescent="0.25">
      <c r="A358" s="2917" t="s">
        <v>2050</v>
      </c>
      <c r="B358" s="1578">
        <v>1</v>
      </c>
      <c r="C358" s="1579">
        <v>0.24</v>
      </c>
      <c r="D358" s="2916">
        <f>+B358-C358</f>
        <v>0.76</v>
      </c>
      <c r="E358" s="916">
        <v>50337.396000000001</v>
      </c>
      <c r="F358" s="916">
        <v>364550.71200000006</v>
      </c>
      <c r="G358" s="916">
        <v>414888.10800000007</v>
      </c>
      <c r="H358" s="962">
        <f>E358*$D$352</f>
        <v>38256.420960000003</v>
      </c>
      <c r="I358" s="963">
        <f>F358*$D$352</f>
        <v>277058.54112000007</v>
      </c>
      <c r="J358" s="964">
        <f>+H358+I358</f>
        <v>315314.96208000008</v>
      </c>
      <c r="K358" s="962">
        <f>+E358*$C$352</f>
        <v>12080.975039999999</v>
      </c>
      <c r="L358" s="963">
        <f>+F358*$C$352</f>
        <v>87492.170880000005</v>
      </c>
      <c r="M358" s="964">
        <f>+K358+L358</f>
        <v>99573.14592000001</v>
      </c>
      <c r="N358" s="962">
        <f t="shared" si="270"/>
        <v>0</v>
      </c>
      <c r="O358" s="963">
        <f t="shared" si="271"/>
        <v>0</v>
      </c>
      <c r="P358" s="964">
        <f t="shared" si="272"/>
        <v>0</v>
      </c>
      <c r="Q358" s="2918">
        <f>+J358-'17NM_Flex Cost'!R95</f>
        <v>315314.96208000008</v>
      </c>
      <c r="R358" s="913" t="b">
        <f t="shared" si="250"/>
        <v>1</v>
      </c>
      <c r="S358" s="1368" t="s">
        <v>1852</v>
      </c>
      <c r="T358" s="1368" t="s">
        <v>1852</v>
      </c>
      <c r="U358" s="1633" t="s">
        <v>2050</v>
      </c>
    </row>
    <row r="359" spans="1:21" x14ac:dyDescent="0.25">
      <c r="A359" s="917" t="s">
        <v>2051</v>
      </c>
      <c r="B359" s="1004"/>
      <c r="C359" s="1005"/>
      <c r="D359" s="1006"/>
      <c r="E359" s="916"/>
      <c r="F359" s="916"/>
      <c r="G359" s="916"/>
      <c r="H359" s="962"/>
      <c r="I359" s="963"/>
      <c r="J359" s="964"/>
      <c r="K359" s="962"/>
      <c r="L359" s="963"/>
      <c r="M359" s="964"/>
      <c r="N359" s="962"/>
      <c r="O359" s="963"/>
      <c r="P359" s="964"/>
      <c r="Q359" s="1489"/>
      <c r="R359" s="913" t="b">
        <f t="shared" si="250"/>
        <v>1</v>
      </c>
      <c r="S359" s="917" t="s">
        <v>1376</v>
      </c>
      <c r="T359" s="917" t="s">
        <v>1376</v>
      </c>
      <c r="U359" s="917" t="s">
        <v>2051</v>
      </c>
    </row>
    <row r="360" spans="1:21" x14ac:dyDescent="0.25">
      <c r="A360" s="2401" t="s">
        <v>1325</v>
      </c>
      <c r="B360" s="975"/>
      <c r="C360" s="952"/>
      <c r="D360" s="953"/>
      <c r="E360" s="914">
        <v>0</v>
      </c>
      <c r="F360" s="914">
        <v>697486.0560000001</v>
      </c>
      <c r="G360" s="914">
        <v>697486.0560000001</v>
      </c>
      <c r="H360" s="942">
        <f t="shared" ref="H360:I363" si="273">E360*$D$346</f>
        <v>0</v>
      </c>
      <c r="I360" s="943">
        <f t="shared" si="273"/>
        <v>188321.23512000003</v>
      </c>
      <c r="J360" s="944">
        <f t="shared" ref="J360:J363" si="274">+H360+I360</f>
        <v>188321.23512000003</v>
      </c>
      <c r="K360" s="942">
        <f t="shared" ref="K360:L363" si="275">+E360*$C$346</f>
        <v>0</v>
      </c>
      <c r="L360" s="943">
        <f t="shared" si="275"/>
        <v>509164.82088000007</v>
      </c>
      <c r="M360" s="944">
        <f t="shared" ref="M360:M363" si="276">+K360+L360</f>
        <v>509164.82088000007</v>
      </c>
      <c r="N360" s="942">
        <f t="shared" ref="N360:N364" si="277">+E360-(H360+K360)</f>
        <v>0</v>
      </c>
      <c r="O360" s="943">
        <f t="shared" ref="O360:O364" si="278">+F360-(I360+L360)</f>
        <v>0</v>
      </c>
      <c r="P360" s="994">
        <f t="shared" ref="P360:P364" si="279">+G360-(J360+M360)</f>
        <v>0</v>
      </c>
      <c r="Q360" s="2052"/>
      <c r="R360" s="913" t="b">
        <f t="shared" si="250"/>
        <v>1</v>
      </c>
      <c r="S360" s="913" t="s">
        <v>1325</v>
      </c>
      <c r="T360" s="913" t="s">
        <v>1325</v>
      </c>
      <c r="U360" s="1629" t="s">
        <v>1325</v>
      </c>
    </row>
    <row r="361" spans="1:21" x14ac:dyDescent="0.25">
      <c r="A361" s="2401" t="s">
        <v>1326</v>
      </c>
      <c r="B361" s="975"/>
      <c r="C361" s="952"/>
      <c r="D361" s="953"/>
      <c r="E361" s="914">
        <v>0</v>
      </c>
      <c r="F361" s="914">
        <v>595880.46</v>
      </c>
      <c r="G361" s="914">
        <v>595880.46</v>
      </c>
      <c r="H361" s="942">
        <f t="shared" si="273"/>
        <v>0</v>
      </c>
      <c r="I361" s="943">
        <f t="shared" si="273"/>
        <v>160887.7242</v>
      </c>
      <c r="J361" s="944">
        <f t="shared" si="274"/>
        <v>160887.7242</v>
      </c>
      <c r="K361" s="942">
        <f t="shared" si="275"/>
        <v>0</v>
      </c>
      <c r="L361" s="943">
        <f t="shared" si="275"/>
        <v>434992.73579999997</v>
      </c>
      <c r="M361" s="944">
        <f t="shared" si="276"/>
        <v>434992.73579999997</v>
      </c>
      <c r="N361" s="942">
        <f t="shared" si="277"/>
        <v>0</v>
      </c>
      <c r="O361" s="943">
        <f t="shared" si="278"/>
        <v>0</v>
      </c>
      <c r="P361" s="944">
        <f t="shared" si="279"/>
        <v>0</v>
      </c>
      <c r="Q361" s="2052"/>
      <c r="R361" s="913" t="b">
        <f t="shared" si="250"/>
        <v>1</v>
      </c>
      <c r="S361" s="913" t="s">
        <v>1326</v>
      </c>
      <c r="T361" s="913" t="s">
        <v>1326</v>
      </c>
      <c r="U361" s="1629" t="s">
        <v>1326</v>
      </c>
    </row>
    <row r="362" spans="1:21" x14ac:dyDescent="0.25">
      <c r="A362" s="2401" t="s">
        <v>1327</v>
      </c>
      <c r="B362" s="975"/>
      <c r="C362" s="952"/>
      <c r="D362" s="953"/>
      <c r="E362" s="914">
        <v>98815.547999999981</v>
      </c>
      <c r="F362" s="914">
        <v>0</v>
      </c>
      <c r="G362" s="914">
        <v>98815.547999999981</v>
      </c>
      <c r="H362" s="942">
        <f t="shared" si="273"/>
        <v>26680.197959999998</v>
      </c>
      <c r="I362" s="943">
        <f t="shared" si="273"/>
        <v>0</v>
      </c>
      <c r="J362" s="944">
        <f t="shared" si="274"/>
        <v>26680.197959999998</v>
      </c>
      <c r="K362" s="942">
        <f t="shared" si="275"/>
        <v>72135.35003999999</v>
      </c>
      <c r="L362" s="943">
        <f t="shared" si="275"/>
        <v>0</v>
      </c>
      <c r="M362" s="944">
        <f t="shared" si="276"/>
        <v>72135.35003999999</v>
      </c>
      <c r="N362" s="942">
        <f t="shared" si="277"/>
        <v>0</v>
      </c>
      <c r="O362" s="943">
        <f t="shared" si="278"/>
        <v>0</v>
      </c>
      <c r="P362" s="944">
        <f t="shared" si="279"/>
        <v>0</v>
      </c>
      <c r="Q362" s="2052"/>
      <c r="R362" s="913" t="b">
        <f t="shared" si="250"/>
        <v>1</v>
      </c>
      <c r="S362" s="913" t="s">
        <v>1327</v>
      </c>
      <c r="T362" s="913" t="s">
        <v>1327</v>
      </c>
      <c r="U362" s="1629" t="s">
        <v>1327</v>
      </c>
    </row>
    <row r="363" spans="1:21" x14ac:dyDescent="0.25">
      <c r="A363" s="2401" t="s">
        <v>1328</v>
      </c>
      <c r="B363" s="975"/>
      <c r="C363" s="952"/>
      <c r="D363" s="953"/>
      <c r="E363" s="914">
        <v>174090.19199999998</v>
      </c>
      <c r="F363" s="914">
        <v>0</v>
      </c>
      <c r="G363" s="914">
        <v>174090.19199999998</v>
      </c>
      <c r="H363" s="942">
        <f t="shared" si="273"/>
        <v>47004.351839999996</v>
      </c>
      <c r="I363" s="943">
        <f t="shared" si="273"/>
        <v>0</v>
      </c>
      <c r="J363" s="944">
        <f t="shared" si="274"/>
        <v>47004.351839999996</v>
      </c>
      <c r="K363" s="942">
        <f t="shared" si="275"/>
        <v>127085.84015999998</v>
      </c>
      <c r="L363" s="943">
        <f t="shared" si="275"/>
        <v>0</v>
      </c>
      <c r="M363" s="944">
        <f t="shared" si="276"/>
        <v>127085.84015999998</v>
      </c>
      <c r="N363" s="942">
        <f t="shared" si="277"/>
        <v>0</v>
      </c>
      <c r="O363" s="943">
        <f t="shared" si="278"/>
        <v>0</v>
      </c>
      <c r="P363" s="944">
        <f t="shared" si="279"/>
        <v>0</v>
      </c>
      <c r="Q363" s="2052"/>
      <c r="R363" s="913" t="b">
        <f t="shared" si="250"/>
        <v>1</v>
      </c>
      <c r="S363" s="913" t="s">
        <v>1328</v>
      </c>
      <c r="T363" s="913" t="s">
        <v>1328</v>
      </c>
      <c r="U363" s="1629" t="s">
        <v>1328</v>
      </c>
    </row>
    <row r="364" spans="1:21" x14ac:dyDescent="0.25">
      <c r="A364" s="2917" t="s">
        <v>2051</v>
      </c>
      <c r="B364" s="1578">
        <v>1</v>
      </c>
      <c r="C364" s="1579">
        <v>0.24</v>
      </c>
      <c r="D364" s="2916">
        <f>+B364-C364</f>
        <v>0.76</v>
      </c>
      <c r="E364" s="916">
        <v>50337.396000000001</v>
      </c>
      <c r="F364" s="916">
        <v>364550.71200000006</v>
      </c>
      <c r="G364" s="916">
        <v>414888.10800000007</v>
      </c>
      <c r="H364" s="962">
        <f>E364*$D$352</f>
        <v>38256.420960000003</v>
      </c>
      <c r="I364" s="963">
        <f>F364*$D$352</f>
        <v>277058.54112000007</v>
      </c>
      <c r="J364" s="964">
        <f>+H364+I364</f>
        <v>315314.96208000008</v>
      </c>
      <c r="K364" s="962">
        <f>+E364*$C$352</f>
        <v>12080.975039999999</v>
      </c>
      <c r="L364" s="963">
        <f>+F364*$C$352</f>
        <v>87492.170880000005</v>
      </c>
      <c r="M364" s="964">
        <f>+K364+L364</f>
        <v>99573.14592000001</v>
      </c>
      <c r="N364" s="962">
        <f t="shared" si="277"/>
        <v>0</v>
      </c>
      <c r="O364" s="963">
        <f t="shared" si="278"/>
        <v>0</v>
      </c>
      <c r="P364" s="964">
        <f t="shared" si="279"/>
        <v>0</v>
      </c>
      <c r="Q364" s="2918">
        <f>+J364-'17NM_Flex Cost'!R101</f>
        <v>315314.96208000008</v>
      </c>
      <c r="R364" s="913" t="b">
        <f t="shared" si="250"/>
        <v>1</v>
      </c>
      <c r="S364" s="915" t="s">
        <v>1376</v>
      </c>
      <c r="T364" s="915" t="s">
        <v>1376</v>
      </c>
      <c r="U364" s="1633" t="s">
        <v>2051</v>
      </c>
    </row>
    <row r="365" spans="1:21" x14ac:dyDescent="0.25">
      <c r="A365" s="917" t="s">
        <v>2052</v>
      </c>
      <c r="B365" s="1004"/>
      <c r="C365" s="1005"/>
      <c r="D365" s="1006"/>
      <c r="E365" s="916"/>
      <c r="F365" s="916"/>
      <c r="G365" s="916"/>
      <c r="H365" s="962"/>
      <c r="I365" s="963"/>
      <c r="J365" s="964"/>
      <c r="K365" s="962"/>
      <c r="L365" s="963"/>
      <c r="M365" s="964"/>
      <c r="N365" s="962"/>
      <c r="O365" s="963"/>
      <c r="P365" s="964"/>
      <c r="Q365" s="1489"/>
      <c r="R365" s="913" t="b">
        <f t="shared" si="250"/>
        <v>1</v>
      </c>
      <c r="S365" s="917" t="s">
        <v>1377</v>
      </c>
      <c r="T365" s="917" t="s">
        <v>1377</v>
      </c>
      <c r="U365" s="917" t="s">
        <v>2052</v>
      </c>
    </row>
    <row r="366" spans="1:21" x14ac:dyDescent="0.25">
      <c r="A366" s="2401" t="s">
        <v>1325</v>
      </c>
      <c r="B366" s="975"/>
      <c r="C366" s="952"/>
      <c r="D366" s="953"/>
      <c r="E366" s="914">
        <v>0</v>
      </c>
      <c r="F366" s="914">
        <v>697486.0560000001</v>
      </c>
      <c r="G366" s="914">
        <v>697486.0560000001</v>
      </c>
      <c r="H366" s="942">
        <f t="shared" ref="H366:I369" si="280">E366*$D$346</f>
        <v>0</v>
      </c>
      <c r="I366" s="943">
        <f t="shared" si="280"/>
        <v>188321.23512000003</v>
      </c>
      <c r="J366" s="944">
        <f t="shared" ref="J366:J369" si="281">+H366+I366</f>
        <v>188321.23512000003</v>
      </c>
      <c r="K366" s="942">
        <f t="shared" ref="K366:L369" si="282">+E366*$C$346</f>
        <v>0</v>
      </c>
      <c r="L366" s="943">
        <f t="shared" si="282"/>
        <v>509164.82088000007</v>
      </c>
      <c r="M366" s="944">
        <f t="shared" ref="M366:M369" si="283">+K366+L366</f>
        <v>509164.82088000007</v>
      </c>
      <c r="N366" s="942">
        <f t="shared" ref="N366:N370" si="284">+E366-(H366+K366)</f>
        <v>0</v>
      </c>
      <c r="O366" s="943">
        <f t="shared" ref="O366:O370" si="285">+F366-(I366+L366)</f>
        <v>0</v>
      </c>
      <c r="P366" s="994">
        <f t="shared" ref="P366:P370" si="286">+G366-(J366+M366)</f>
        <v>0</v>
      </c>
      <c r="Q366" s="2052"/>
      <c r="R366" s="913" t="b">
        <f t="shared" si="250"/>
        <v>1</v>
      </c>
      <c r="S366" s="913" t="s">
        <v>1325</v>
      </c>
      <c r="T366" s="913" t="s">
        <v>1325</v>
      </c>
      <c r="U366" s="1629" t="s">
        <v>1325</v>
      </c>
    </row>
    <row r="367" spans="1:21" x14ac:dyDescent="0.25">
      <c r="A367" s="2401" t="s">
        <v>1326</v>
      </c>
      <c r="B367" s="975"/>
      <c r="C367" s="952"/>
      <c r="D367" s="953"/>
      <c r="E367" s="914">
        <v>0</v>
      </c>
      <c r="F367" s="914">
        <v>595880.46</v>
      </c>
      <c r="G367" s="914">
        <v>595880.46</v>
      </c>
      <c r="H367" s="942">
        <f t="shared" si="280"/>
        <v>0</v>
      </c>
      <c r="I367" s="943">
        <f t="shared" si="280"/>
        <v>160887.7242</v>
      </c>
      <c r="J367" s="944">
        <f t="shared" si="281"/>
        <v>160887.7242</v>
      </c>
      <c r="K367" s="942">
        <f t="shared" si="282"/>
        <v>0</v>
      </c>
      <c r="L367" s="943">
        <f t="shared" si="282"/>
        <v>434992.73579999997</v>
      </c>
      <c r="M367" s="944">
        <f t="shared" si="283"/>
        <v>434992.73579999997</v>
      </c>
      <c r="N367" s="942">
        <f t="shared" si="284"/>
        <v>0</v>
      </c>
      <c r="O367" s="943">
        <f t="shared" si="285"/>
        <v>0</v>
      </c>
      <c r="P367" s="944">
        <f t="shared" si="286"/>
        <v>0</v>
      </c>
      <c r="Q367" s="2052"/>
      <c r="R367" s="913" t="b">
        <f t="shared" si="250"/>
        <v>1</v>
      </c>
      <c r="S367" s="913" t="s">
        <v>1326</v>
      </c>
      <c r="T367" s="913" t="s">
        <v>1326</v>
      </c>
      <c r="U367" s="1629" t="s">
        <v>1326</v>
      </c>
    </row>
    <row r="368" spans="1:21" x14ac:dyDescent="0.25">
      <c r="A368" s="2401" t="s">
        <v>1327</v>
      </c>
      <c r="B368" s="975"/>
      <c r="C368" s="952"/>
      <c r="D368" s="953"/>
      <c r="E368" s="914">
        <v>98815.547999999981</v>
      </c>
      <c r="F368" s="914">
        <v>0</v>
      </c>
      <c r="G368" s="914">
        <v>98815.547999999981</v>
      </c>
      <c r="H368" s="942">
        <f t="shared" si="280"/>
        <v>26680.197959999998</v>
      </c>
      <c r="I368" s="943">
        <f t="shared" si="280"/>
        <v>0</v>
      </c>
      <c r="J368" s="944">
        <f t="shared" si="281"/>
        <v>26680.197959999998</v>
      </c>
      <c r="K368" s="942">
        <f t="shared" si="282"/>
        <v>72135.35003999999</v>
      </c>
      <c r="L368" s="943">
        <f t="shared" si="282"/>
        <v>0</v>
      </c>
      <c r="M368" s="944">
        <f t="shared" si="283"/>
        <v>72135.35003999999</v>
      </c>
      <c r="N368" s="942">
        <f t="shared" si="284"/>
        <v>0</v>
      </c>
      <c r="O368" s="943">
        <f t="shared" si="285"/>
        <v>0</v>
      </c>
      <c r="P368" s="944">
        <f t="shared" si="286"/>
        <v>0</v>
      </c>
      <c r="Q368" s="2052"/>
      <c r="R368" s="913" t="b">
        <f t="shared" si="250"/>
        <v>1</v>
      </c>
      <c r="S368" s="913" t="s">
        <v>1327</v>
      </c>
      <c r="T368" s="913" t="s">
        <v>1327</v>
      </c>
      <c r="U368" s="1629" t="s">
        <v>1327</v>
      </c>
    </row>
    <row r="369" spans="1:21" x14ac:dyDescent="0.25">
      <c r="A369" s="2401" t="s">
        <v>1328</v>
      </c>
      <c r="B369" s="975"/>
      <c r="C369" s="952"/>
      <c r="D369" s="953"/>
      <c r="E369" s="914">
        <v>174090.19199999998</v>
      </c>
      <c r="F369" s="914">
        <v>0</v>
      </c>
      <c r="G369" s="914">
        <v>174090.19199999998</v>
      </c>
      <c r="H369" s="942">
        <f t="shared" si="280"/>
        <v>47004.351839999996</v>
      </c>
      <c r="I369" s="943">
        <f t="shared" si="280"/>
        <v>0</v>
      </c>
      <c r="J369" s="944">
        <f t="shared" si="281"/>
        <v>47004.351839999996</v>
      </c>
      <c r="K369" s="942">
        <f t="shared" si="282"/>
        <v>127085.84015999998</v>
      </c>
      <c r="L369" s="943">
        <f t="shared" si="282"/>
        <v>0</v>
      </c>
      <c r="M369" s="944">
        <f t="shared" si="283"/>
        <v>127085.84015999998</v>
      </c>
      <c r="N369" s="942">
        <f t="shared" si="284"/>
        <v>0</v>
      </c>
      <c r="O369" s="943">
        <f t="shared" si="285"/>
        <v>0</v>
      </c>
      <c r="P369" s="944">
        <f t="shared" si="286"/>
        <v>0</v>
      </c>
      <c r="Q369" s="2052"/>
      <c r="R369" s="913" t="b">
        <f t="shared" si="250"/>
        <v>1</v>
      </c>
      <c r="S369" s="913" t="s">
        <v>1328</v>
      </c>
      <c r="T369" s="913" t="s">
        <v>1328</v>
      </c>
      <c r="U369" s="1629" t="s">
        <v>1328</v>
      </c>
    </row>
    <row r="370" spans="1:21" x14ac:dyDescent="0.25">
      <c r="A370" s="2917" t="s">
        <v>2052</v>
      </c>
      <c r="B370" s="1578">
        <v>1</v>
      </c>
      <c r="C370" s="1579">
        <v>0.24</v>
      </c>
      <c r="D370" s="2916">
        <f>+B370-C370</f>
        <v>0.76</v>
      </c>
      <c r="E370" s="916">
        <v>50337.396000000001</v>
      </c>
      <c r="F370" s="916">
        <v>364550.71200000006</v>
      </c>
      <c r="G370" s="916">
        <v>414888.10800000007</v>
      </c>
      <c r="H370" s="962">
        <f>E370*$D$352</f>
        <v>38256.420960000003</v>
      </c>
      <c r="I370" s="963">
        <f>F370*$D$352</f>
        <v>277058.54112000007</v>
      </c>
      <c r="J370" s="964">
        <f>+H370+I370</f>
        <v>315314.96208000008</v>
      </c>
      <c r="K370" s="962">
        <f>+E370*$C$352</f>
        <v>12080.975039999999</v>
      </c>
      <c r="L370" s="963">
        <f>+F370*$C$352</f>
        <v>87492.170880000005</v>
      </c>
      <c r="M370" s="964">
        <f>+K370+L370</f>
        <v>99573.14592000001</v>
      </c>
      <c r="N370" s="962">
        <f t="shared" si="284"/>
        <v>0</v>
      </c>
      <c r="O370" s="963">
        <f t="shared" si="285"/>
        <v>0</v>
      </c>
      <c r="P370" s="964">
        <f t="shared" si="286"/>
        <v>0</v>
      </c>
      <c r="Q370" s="2918">
        <f>+J370-'17NM_Flex Cost'!R107</f>
        <v>-9080688.3764199987</v>
      </c>
      <c r="R370" s="913" t="b">
        <f t="shared" si="250"/>
        <v>1</v>
      </c>
      <c r="S370" s="915" t="s">
        <v>1377</v>
      </c>
      <c r="T370" s="915" t="s">
        <v>1377</v>
      </c>
      <c r="U370" s="1633" t="s">
        <v>2052</v>
      </c>
    </row>
    <row r="371" spans="1:21" x14ac:dyDescent="0.25">
      <c r="A371" s="1576" t="s">
        <v>1375</v>
      </c>
      <c r="B371" s="998"/>
      <c r="C371" s="999"/>
      <c r="D371" s="1000"/>
      <c r="E371" s="918"/>
      <c r="F371" s="918"/>
      <c r="G371" s="918"/>
      <c r="H371" s="933"/>
      <c r="I371" s="934"/>
      <c r="J371" s="935"/>
      <c r="K371" s="971"/>
      <c r="L371" s="934"/>
      <c r="M371" s="935"/>
      <c r="N371" s="971"/>
      <c r="O371" s="934"/>
      <c r="P371" s="935"/>
      <c r="R371" s="913" t="b">
        <f t="shared" si="250"/>
        <v>1</v>
      </c>
      <c r="S371" s="1367" t="s">
        <v>1853</v>
      </c>
      <c r="T371" s="1367" t="s">
        <v>1853</v>
      </c>
      <c r="U371" s="917" t="s">
        <v>1375</v>
      </c>
    </row>
    <row r="372" spans="1:21" x14ac:dyDescent="0.25">
      <c r="A372" s="1356" t="s">
        <v>1325</v>
      </c>
      <c r="B372" s="975"/>
      <c r="C372" s="952"/>
      <c r="D372" s="953"/>
      <c r="E372" s="914">
        <v>0</v>
      </c>
      <c r="F372" s="914">
        <v>5289.9719999999998</v>
      </c>
      <c r="G372" s="914">
        <v>5289.9719999999998</v>
      </c>
      <c r="H372" s="942">
        <f t="shared" ref="H372:I376" si="287">E372*$D$376</f>
        <v>0</v>
      </c>
      <c r="I372" s="943">
        <f t="shared" si="287"/>
        <v>5289.9719999999998</v>
      </c>
      <c r="J372" s="944">
        <f>+H372+I372</f>
        <v>5289.9719999999998</v>
      </c>
      <c r="K372" s="942">
        <f t="shared" ref="K372:L376" si="288">+E372*$C$376</f>
        <v>0</v>
      </c>
      <c r="L372" s="943">
        <f t="shared" si="288"/>
        <v>0</v>
      </c>
      <c r="M372" s="944">
        <f>+K372+L372</f>
        <v>0</v>
      </c>
      <c r="N372" s="942">
        <f t="shared" ref="N372:N376" si="289">+E372-(H372+K372)</f>
        <v>0</v>
      </c>
      <c r="O372" s="943">
        <f t="shared" ref="O372:O376" si="290">+F372-(I372+L372)</f>
        <v>0</v>
      </c>
      <c r="P372" s="994">
        <f t="shared" ref="P372:P376" si="291">+G372-(J372+M372)</f>
        <v>0</v>
      </c>
      <c r="R372" s="913" t="b">
        <f t="shared" si="250"/>
        <v>1</v>
      </c>
      <c r="S372" s="1365" t="s">
        <v>1325</v>
      </c>
      <c r="T372" s="1365" t="s">
        <v>1325</v>
      </c>
      <c r="U372" s="1356" t="s">
        <v>1325</v>
      </c>
    </row>
    <row r="373" spans="1:21" x14ac:dyDescent="0.25">
      <c r="A373" s="913" t="s">
        <v>1326</v>
      </c>
      <c r="B373" s="975"/>
      <c r="C373" s="952"/>
      <c r="D373" s="953"/>
      <c r="E373" s="914">
        <v>0</v>
      </c>
      <c r="F373" s="914">
        <v>5991.9120000000003</v>
      </c>
      <c r="G373" s="914">
        <v>5991.9120000000003</v>
      </c>
      <c r="H373" s="951">
        <f t="shared" si="287"/>
        <v>0</v>
      </c>
      <c r="I373" s="952">
        <f t="shared" si="287"/>
        <v>5991.9120000000003</v>
      </c>
      <c r="J373" s="953">
        <f>+H373+I373</f>
        <v>5991.9120000000003</v>
      </c>
      <c r="K373" s="975">
        <f t="shared" si="288"/>
        <v>0</v>
      </c>
      <c r="L373" s="952">
        <f t="shared" si="288"/>
        <v>0</v>
      </c>
      <c r="M373" s="953">
        <f>+K373+L373</f>
        <v>0</v>
      </c>
      <c r="N373" s="975">
        <f t="shared" si="289"/>
        <v>0</v>
      </c>
      <c r="O373" s="952">
        <f t="shared" si="290"/>
        <v>0</v>
      </c>
      <c r="P373" s="953">
        <f t="shared" si="291"/>
        <v>0</v>
      </c>
      <c r="R373" s="913" t="b">
        <f t="shared" si="250"/>
        <v>1</v>
      </c>
      <c r="S373" s="1365" t="s">
        <v>1326</v>
      </c>
      <c r="T373" s="1365" t="s">
        <v>1326</v>
      </c>
      <c r="U373" s="913" t="s">
        <v>1326</v>
      </c>
    </row>
    <row r="374" spans="1:21" x14ac:dyDescent="0.25">
      <c r="A374" s="913" t="s">
        <v>1327</v>
      </c>
      <c r="B374" s="975"/>
      <c r="C374" s="952"/>
      <c r="D374" s="953"/>
      <c r="E374" s="914">
        <v>2.9640000000000004</v>
      </c>
      <c r="F374" s="914">
        <v>0</v>
      </c>
      <c r="G374" s="914">
        <v>2.9640000000000004</v>
      </c>
      <c r="H374" s="951">
        <f t="shared" si="287"/>
        <v>2.9640000000000004</v>
      </c>
      <c r="I374" s="952">
        <f t="shared" si="287"/>
        <v>0</v>
      </c>
      <c r="J374" s="953">
        <f>+H374+I374</f>
        <v>2.9640000000000004</v>
      </c>
      <c r="K374" s="975">
        <f t="shared" si="288"/>
        <v>0</v>
      </c>
      <c r="L374" s="952">
        <f t="shared" si="288"/>
        <v>0</v>
      </c>
      <c r="M374" s="953">
        <f>+K374+L374</f>
        <v>0</v>
      </c>
      <c r="N374" s="975">
        <f t="shared" si="289"/>
        <v>0</v>
      </c>
      <c r="O374" s="952">
        <f t="shared" si="290"/>
        <v>0</v>
      </c>
      <c r="P374" s="953">
        <f t="shared" si="291"/>
        <v>0</v>
      </c>
      <c r="R374" s="913" t="b">
        <f t="shared" si="250"/>
        <v>1</v>
      </c>
      <c r="S374" s="1365" t="s">
        <v>1327</v>
      </c>
      <c r="T374" s="1365" t="s">
        <v>1327</v>
      </c>
      <c r="U374" s="913" t="s">
        <v>1327</v>
      </c>
    </row>
    <row r="375" spans="1:21" x14ac:dyDescent="0.25">
      <c r="A375" s="913" t="s">
        <v>1328</v>
      </c>
      <c r="B375" s="975"/>
      <c r="C375" s="952"/>
      <c r="D375" s="953"/>
      <c r="E375" s="914">
        <v>222331.86</v>
      </c>
      <c r="F375" s="914">
        <v>-75810</v>
      </c>
      <c r="G375" s="914">
        <v>146521.86000000002</v>
      </c>
      <c r="H375" s="951">
        <f t="shared" si="287"/>
        <v>222331.86</v>
      </c>
      <c r="I375" s="1568">
        <f t="shared" si="287"/>
        <v>-75810</v>
      </c>
      <c r="J375" s="1569">
        <f>+H375+I375</f>
        <v>146521.85999999999</v>
      </c>
      <c r="K375" s="975">
        <f t="shared" si="288"/>
        <v>0</v>
      </c>
      <c r="L375" s="952">
        <f t="shared" si="288"/>
        <v>0</v>
      </c>
      <c r="M375" s="953">
        <f>+K375+L375</f>
        <v>0</v>
      </c>
      <c r="N375" s="975">
        <f t="shared" si="289"/>
        <v>0</v>
      </c>
      <c r="O375" s="952">
        <f t="shared" si="290"/>
        <v>0</v>
      </c>
      <c r="P375" s="953">
        <f t="shared" si="291"/>
        <v>0</v>
      </c>
      <c r="R375" s="913" t="b">
        <f t="shared" si="250"/>
        <v>1</v>
      </c>
      <c r="S375" s="1365" t="s">
        <v>1328</v>
      </c>
      <c r="T375" s="1365" t="s">
        <v>1328</v>
      </c>
      <c r="U375" s="913" t="s">
        <v>1328</v>
      </c>
    </row>
    <row r="376" spans="1:21" x14ac:dyDescent="0.25">
      <c r="A376" s="2404" t="s">
        <v>1375</v>
      </c>
      <c r="B376" s="1001">
        <v>1</v>
      </c>
      <c r="C376" s="2403">
        <v>0</v>
      </c>
      <c r="D376" s="1003">
        <f>+B376-C376</f>
        <v>1</v>
      </c>
      <c r="E376" s="925">
        <v>222334.82399999999</v>
      </c>
      <c r="F376" s="925">
        <v>-64528.116000000002</v>
      </c>
      <c r="G376" s="925">
        <v>157806.70800000001</v>
      </c>
      <c r="H376" s="959">
        <f t="shared" si="287"/>
        <v>222334.82399999999</v>
      </c>
      <c r="I376" s="960">
        <f t="shared" si="287"/>
        <v>-64528.116000000002</v>
      </c>
      <c r="J376" s="961">
        <f>+H376+I376</f>
        <v>157806.70799999998</v>
      </c>
      <c r="K376" s="959">
        <f t="shared" si="288"/>
        <v>0</v>
      </c>
      <c r="L376" s="960">
        <f t="shared" si="288"/>
        <v>0</v>
      </c>
      <c r="M376" s="961">
        <f>+K376+L376</f>
        <v>0</v>
      </c>
      <c r="N376" s="959">
        <f t="shared" si="289"/>
        <v>0</v>
      </c>
      <c r="O376" s="960">
        <f t="shared" si="290"/>
        <v>0</v>
      </c>
      <c r="P376" s="961">
        <f t="shared" si="291"/>
        <v>0</v>
      </c>
      <c r="Q376" s="1489">
        <f>+J376-'17NM_Flex Cost'!R94</f>
        <v>-153851.10200000001</v>
      </c>
      <c r="R376" s="913" t="b">
        <f t="shared" si="250"/>
        <v>1</v>
      </c>
      <c r="S376" s="1368" t="s">
        <v>1853</v>
      </c>
      <c r="T376" s="1368" t="s">
        <v>1853</v>
      </c>
      <c r="U376" s="924" t="s">
        <v>1375</v>
      </c>
    </row>
    <row r="377" spans="1:21" x14ac:dyDescent="0.25">
      <c r="A377" s="1367" t="s">
        <v>1851</v>
      </c>
      <c r="B377" s="998"/>
      <c r="C377" s="999"/>
      <c r="D377" s="1000"/>
      <c r="E377" s="918"/>
      <c r="F377" s="918"/>
      <c r="G377" s="918"/>
      <c r="H377" s="933"/>
      <c r="I377" s="934"/>
      <c r="J377" s="935"/>
      <c r="K377" s="971"/>
      <c r="L377" s="934"/>
      <c r="M377" s="935"/>
      <c r="N377" s="971"/>
      <c r="O377" s="934"/>
      <c r="P377" s="935"/>
      <c r="R377" s="913" t="b">
        <f t="shared" si="250"/>
        <v>1</v>
      </c>
      <c r="S377" s="1367" t="s">
        <v>1854</v>
      </c>
      <c r="T377" s="1367" t="s">
        <v>1854</v>
      </c>
      <c r="U377" s="917" t="s">
        <v>1851</v>
      </c>
    </row>
    <row r="378" spans="1:21" x14ac:dyDescent="0.25">
      <c r="A378" s="1365" t="s">
        <v>1325</v>
      </c>
      <c r="B378" s="975"/>
      <c r="C378" s="952"/>
      <c r="D378" s="953"/>
      <c r="E378" s="914">
        <v>0</v>
      </c>
      <c r="F378" s="914">
        <v>878638.52400000009</v>
      </c>
      <c r="G378" s="914">
        <v>878638.52400000009</v>
      </c>
      <c r="H378" s="942">
        <f t="shared" ref="H378:I382" si="292">E378*$D$382</f>
        <v>0</v>
      </c>
      <c r="I378" s="943">
        <f t="shared" si="292"/>
        <v>0</v>
      </c>
      <c r="J378" s="944">
        <f t="shared" ref="J378:J381" si="293">+H378+I378</f>
        <v>0</v>
      </c>
      <c r="K378" s="942">
        <f t="shared" ref="K378:L382" si="294">+E378*$C$382</f>
        <v>0</v>
      </c>
      <c r="L378" s="943">
        <f t="shared" si="294"/>
        <v>878638.52400000009</v>
      </c>
      <c r="M378" s="944">
        <f t="shared" ref="M378:M381" si="295">+K378+L378</f>
        <v>878638.52400000009</v>
      </c>
      <c r="N378" s="942">
        <f t="shared" ref="N378:N381" si="296">+E378-(H378+K378)</f>
        <v>0</v>
      </c>
      <c r="O378" s="943">
        <f t="shared" ref="O378:O381" si="297">+F378-(I378+L378)</f>
        <v>0</v>
      </c>
      <c r="P378" s="994">
        <f t="shared" ref="P378:P381" si="298">+G378-(J378+M378)</f>
        <v>0</v>
      </c>
      <c r="R378" s="913" t="b">
        <f t="shared" si="250"/>
        <v>1</v>
      </c>
      <c r="S378" s="1365" t="s">
        <v>1325</v>
      </c>
      <c r="T378" s="1365" t="s">
        <v>1325</v>
      </c>
      <c r="U378" s="913" t="s">
        <v>1325</v>
      </c>
    </row>
    <row r="379" spans="1:21" x14ac:dyDescent="0.25">
      <c r="A379" s="1365" t="s">
        <v>1326</v>
      </c>
      <c r="B379" s="975"/>
      <c r="C379" s="952"/>
      <c r="D379" s="953"/>
      <c r="E379" s="914">
        <v>0</v>
      </c>
      <c r="F379" s="914">
        <v>163848.65999999997</v>
      </c>
      <c r="G379" s="914">
        <v>163848.65999999997</v>
      </c>
      <c r="H379" s="942">
        <f t="shared" si="292"/>
        <v>0</v>
      </c>
      <c r="I379" s="943">
        <f t="shared" si="292"/>
        <v>0</v>
      </c>
      <c r="J379" s="944">
        <f t="shared" si="293"/>
        <v>0</v>
      </c>
      <c r="K379" s="942">
        <f t="shared" si="294"/>
        <v>0</v>
      </c>
      <c r="L379" s="943">
        <f t="shared" si="294"/>
        <v>163848.65999999997</v>
      </c>
      <c r="M379" s="944">
        <f t="shared" si="295"/>
        <v>163848.65999999997</v>
      </c>
      <c r="N379" s="942">
        <f t="shared" si="296"/>
        <v>0</v>
      </c>
      <c r="O379" s="943">
        <f t="shared" si="297"/>
        <v>0</v>
      </c>
      <c r="P379" s="944">
        <f t="shared" si="298"/>
        <v>0</v>
      </c>
      <c r="R379" s="913" t="b">
        <f t="shared" si="250"/>
        <v>1</v>
      </c>
      <c r="S379" s="1365" t="s">
        <v>1326</v>
      </c>
      <c r="T379" s="1365" t="s">
        <v>1326</v>
      </c>
      <c r="U379" s="913" t="s">
        <v>1326</v>
      </c>
    </row>
    <row r="380" spans="1:21" x14ac:dyDescent="0.25">
      <c r="A380" s="1365" t="s">
        <v>1327</v>
      </c>
      <c r="B380" s="975"/>
      <c r="C380" s="952"/>
      <c r="D380" s="953"/>
      <c r="E380" s="914">
        <v>106767.948</v>
      </c>
      <c r="F380" s="914">
        <v>0</v>
      </c>
      <c r="G380" s="914">
        <v>106767.948</v>
      </c>
      <c r="H380" s="942">
        <f t="shared" si="292"/>
        <v>0</v>
      </c>
      <c r="I380" s="943">
        <f t="shared" si="292"/>
        <v>0</v>
      </c>
      <c r="J380" s="944">
        <f t="shared" si="293"/>
        <v>0</v>
      </c>
      <c r="K380" s="942">
        <f t="shared" si="294"/>
        <v>106767.948</v>
      </c>
      <c r="L380" s="943">
        <f t="shared" si="294"/>
        <v>0</v>
      </c>
      <c r="M380" s="944">
        <f t="shared" si="295"/>
        <v>106767.948</v>
      </c>
      <c r="N380" s="942">
        <f t="shared" si="296"/>
        <v>0</v>
      </c>
      <c r="O380" s="943">
        <f t="shared" si="297"/>
        <v>0</v>
      </c>
      <c r="P380" s="944">
        <f t="shared" si="298"/>
        <v>0</v>
      </c>
      <c r="R380" s="913" t="b">
        <f t="shared" si="250"/>
        <v>1</v>
      </c>
      <c r="S380" s="1365" t="s">
        <v>1327</v>
      </c>
      <c r="T380" s="1365" t="s">
        <v>1327</v>
      </c>
      <c r="U380" s="913" t="s">
        <v>1327</v>
      </c>
    </row>
    <row r="381" spans="1:21" x14ac:dyDescent="0.25">
      <c r="A381" s="1365" t="s">
        <v>1328</v>
      </c>
      <c r="B381" s="975"/>
      <c r="C381" s="952"/>
      <c r="D381" s="953"/>
      <c r="E381" s="914">
        <v>364692.41999999993</v>
      </c>
      <c r="F381" s="914">
        <v>-295633.80000000005</v>
      </c>
      <c r="G381" s="914">
        <v>69058.62</v>
      </c>
      <c r="H381" s="942">
        <f t="shared" si="292"/>
        <v>0</v>
      </c>
      <c r="I381" s="1568">
        <f t="shared" si="292"/>
        <v>0</v>
      </c>
      <c r="J381" s="1569">
        <f t="shared" si="293"/>
        <v>0</v>
      </c>
      <c r="K381" s="942">
        <f t="shared" si="294"/>
        <v>364692.41999999993</v>
      </c>
      <c r="L381" s="943">
        <f t="shared" si="294"/>
        <v>-295633.80000000005</v>
      </c>
      <c r="M381" s="944">
        <f t="shared" si="295"/>
        <v>69058.619999999879</v>
      </c>
      <c r="N381" s="942">
        <f t="shared" si="296"/>
        <v>0</v>
      </c>
      <c r="O381" s="943">
        <f t="shared" si="297"/>
        <v>0</v>
      </c>
      <c r="P381" s="944">
        <f t="shared" si="298"/>
        <v>1.1641532182693481E-10</v>
      </c>
      <c r="R381" s="913" t="b">
        <f t="shared" si="250"/>
        <v>1</v>
      </c>
      <c r="S381" s="1365" t="s">
        <v>1328</v>
      </c>
      <c r="T381" s="1365" t="s">
        <v>1328</v>
      </c>
      <c r="U381" s="913" t="s">
        <v>1328</v>
      </c>
    </row>
    <row r="382" spans="1:21" x14ac:dyDescent="0.25">
      <c r="A382" s="1368" t="s">
        <v>1851</v>
      </c>
      <c r="B382" s="1358">
        <v>1</v>
      </c>
      <c r="C382" s="1359">
        <v>1</v>
      </c>
      <c r="D382" s="1360">
        <v>0</v>
      </c>
      <c r="E382" s="916">
        <v>471460.3679999999</v>
      </c>
      <c r="F382" s="916">
        <v>746853.38400000008</v>
      </c>
      <c r="G382" s="916">
        <v>1218313.7520000003</v>
      </c>
      <c r="H382" s="962">
        <f t="shared" si="292"/>
        <v>0</v>
      </c>
      <c r="I382" s="963">
        <f t="shared" si="292"/>
        <v>0</v>
      </c>
      <c r="J382" s="964">
        <f>+H382+I382</f>
        <v>0</v>
      </c>
      <c r="K382" s="962">
        <f t="shared" si="294"/>
        <v>471460.3679999999</v>
      </c>
      <c r="L382" s="963">
        <f t="shared" si="294"/>
        <v>746853.38400000008</v>
      </c>
      <c r="M382" s="964">
        <f>+K382+L382</f>
        <v>1218313.7519999999</v>
      </c>
      <c r="N382" s="962">
        <f t="shared" ref="N382:P382" si="299">+E382-(H382+K382)</f>
        <v>0</v>
      </c>
      <c r="O382" s="963">
        <f t="shared" si="299"/>
        <v>0</v>
      </c>
      <c r="P382" s="964">
        <f t="shared" si="299"/>
        <v>0</v>
      </c>
      <c r="Q382" s="1489">
        <f>+J382-'17NM_Flex Cost'!R99</f>
        <v>0</v>
      </c>
      <c r="R382" s="913" t="b">
        <f t="shared" si="250"/>
        <v>1</v>
      </c>
      <c r="S382" s="1368" t="s">
        <v>1854</v>
      </c>
      <c r="T382" s="1368" t="s">
        <v>1854</v>
      </c>
      <c r="U382" s="1356" t="s">
        <v>1851</v>
      </c>
    </row>
    <row r="383" spans="1:21" x14ac:dyDescent="0.25">
      <c r="A383" s="1998" t="s">
        <v>1852</v>
      </c>
      <c r="B383" s="998"/>
      <c r="C383" s="999"/>
      <c r="D383" s="1000"/>
      <c r="E383" s="918"/>
      <c r="F383" s="918"/>
      <c r="G383" s="918"/>
      <c r="H383" s="933"/>
      <c r="I383" s="934"/>
      <c r="J383" s="935"/>
      <c r="K383" s="971"/>
      <c r="L383" s="934"/>
      <c r="M383" s="935"/>
      <c r="N383" s="971"/>
      <c r="O383" s="934"/>
      <c r="P383" s="935"/>
      <c r="R383" s="913" t="b">
        <f t="shared" si="250"/>
        <v>1</v>
      </c>
      <c r="S383" s="917" t="s">
        <v>1378</v>
      </c>
      <c r="T383" s="917" t="s">
        <v>1378</v>
      </c>
      <c r="U383" s="917" t="s">
        <v>1852</v>
      </c>
    </row>
    <row r="384" spans="1:21" x14ac:dyDescent="0.25">
      <c r="A384" s="1999" t="s">
        <v>1325</v>
      </c>
      <c r="B384" s="975"/>
      <c r="C384" s="952"/>
      <c r="D384" s="953"/>
      <c r="E384" s="914">
        <v>0</v>
      </c>
      <c r="F384" s="914">
        <v>7958023.4039999992</v>
      </c>
      <c r="G384" s="914">
        <v>7958023.4039999992</v>
      </c>
      <c r="H384" s="942">
        <f t="shared" ref="H384:I388" si="300">E384*$D$388</f>
        <v>0</v>
      </c>
      <c r="I384" s="943">
        <f t="shared" si="300"/>
        <v>1830345.3829199998</v>
      </c>
      <c r="J384" s="944">
        <f t="shared" ref="J384:J387" si="301">+H384+I384</f>
        <v>1830345.3829199998</v>
      </c>
      <c r="K384" s="942">
        <f t="shared" ref="K384:L388" si="302">+E384*$C$388</f>
        <v>0</v>
      </c>
      <c r="L384" s="943">
        <f t="shared" si="302"/>
        <v>6127678.0210799994</v>
      </c>
      <c r="M384" s="944">
        <f t="shared" ref="M384:M387" si="303">+K384+L384</f>
        <v>6127678.0210799994</v>
      </c>
      <c r="N384" s="942">
        <f t="shared" ref="N384:N387" si="304">+E384-(H384+K384)</f>
        <v>0</v>
      </c>
      <c r="O384" s="943">
        <f t="shared" ref="O384:O387" si="305">+F384-(I384+L384)</f>
        <v>0</v>
      </c>
      <c r="P384" s="994">
        <f t="shared" ref="P384:P387" si="306">+G384-(J384+M384)</f>
        <v>0</v>
      </c>
      <c r="R384" s="913" t="b">
        <f t="shared" si="250"/>
        <v>1</v>
      </c>
      <c r="S384" s="913" t="s">
        <v>1325</v>
      </c>
      <c r="T384" s="913" t="s">
        <v>1325</v>
      </c>
      <c r="U384" s="913" t="s">
        <v>1325</v>
      </c>
    </row>
    <row r="385" spans="1:21" x14ac:dyDescent="0.25">
      <c r="A385" s="1999" t="s">
        <v>1326</v>
      </c>
      <c r="B385" s="975"/>
      <c r="C385" s="952"/>
      <c r="D385" s="953"/>
      <c r="E385" s="914">
        <v>0</v>
      </c>
      <c r="F385" s="914">
        <v>1316708.2439999999</v>
      </c>
      <c r="G385" s="914">
        <v>1316708.2439999999</v>
      </c>
      <c r="H385" s="942">
        <f t="shared" si="300"/>
        <v>0</v>
      </c>
      <c r="I385" s="943">
        <f t="shared" si="300"/>
        <v>302842.89611999999</v>
      </c>
      <c r="J385" s="944">
        <f t="shared" si="301"/>
        <v>302842.89611999999</v>
      </c>
      <c r="K385" s="942">
        <f t="shared" si="302"/>
        <v>0</v>
      </c>
      <c r="L385" s="943">
        <f t="shared" si="302"/>
        <v>1013865.34788</v>
      </c>
      <c r="M385" s="944">
        <f t="shared" si="303"/>
        <v>1013865.34788</v>
      </c>
      <c r="N385" s="942">
        <f t="shared" si="304"/>
        <v>0</v>
      </c>
      <c r="O385" s="943">
        <f t="shared" si="305"/>
        <v>0</v>
      </c>
      <c r="P385" s="944">
        <f t="shared" si="306"/>
        <v>0</v>
      </c>
      <c r="R385" s="913" t="b">
        <f t="shared" si="250"/>
        <v>1</v>
      </c>
      <c r="S385" s="913" t="s">
        <v>1326</v>
      </c>
      <c r="T385" s="913" t="s">
        <v>1326</v>
      </c>
      <c r="U385" s="913" t="s">
        <v>1326</v>
      </c>
    </row>
    <row r="386" spans="1:21" x14ac:dyDescent="0.25">
      <c r="A386" s="1999" t="s">
        <v>1327</v>
      </c>
      <c r="B386" s="975"/>
      <c r="C386" s="952"/>
      <c r="D386" s="953"/>
      <c r="E386" s="914">
        <v>1618.56</v>
      </c>
      <c r="F386" s="914">
        <v>0</v>
      </c>
      <c r="G386" s="914">
        <v>1618.56</v>
      </c>
      <c r="H386" s="942">
        <f t="shared" si="300"/>
        <v>372.26879999999994</v>
      </c>
      <c r="I386" s="943">
        <f t="shared" si="300"/>
        <v>0</v>
      </c>
      <c r="J386" s="944">
        <f t="shared" si="301"/>
        <v>372.26879999999994</v>
      </c>
      <c r="K386" s="942">
        <f t="shared" si="302"/>
        <v>1246.2911999999999</v>
      </c>
      <c r="L386" s="943">
        <f t="shared" si="302"/>
        <v>0</v>
      </c>
      <c r="M386" s="944">
        <f t="shared" si="303"/>
        <v>1246.2911999999999</v>
      </c>
      <c r="N386" s="942">
        <f t="shared" si="304"/>
        <v>0</v>
      </c>
      <c r="O386" s="943">
        <f t="shared" si="305"/>
        <v>0</v>
      </c>
      <c r="P386" s="944">
        <f t="shared" si="306"/>
        <v>0</v>
      </c>
      <c r="R386" s="913" t="b">
        <f t="shared" si="250"/>
        <v>1</v>
      </c>
      <c r="S386" s="913" t="s">
        <v>1327</v>
      </c>
      <c r="T386" s="913" t="s">
        <v>1327</v>
      </c>
      <c r="U386" s="913" t="s">
        <v>1327</v>
      </c>
    </row>
    <row r="387" spans="1:21" x14ac:dyDescent="0.25">
      <c r="A387" s="1999" t="s">
        <v>1328</v>
      </c>
      <c r="B387" s="975"/>
      <c r="C387" s="952"/>
      <c r="D387" s="953"/>
      <c r="E387" s="914">
        <v>3620042.4480000003</v>
      </c>
      <c r="F387" s="914">
        <v>-19407.96</v>
      </c>
      <c r="G387" s="914">
        <v>3600634.4879999999</v>
      </c>
      <c r="H387" s="942">
        <f t="shared" si="300"/>
        <v>832609.76303999999</v>
      </c>
      <c r="I387" s="1568">
        <f t="shared" si="300"/>
        <v>-4463.8307999999997</v>
      </c>
      <c r="J387" s="1569">
        <f t="shared" si="301"/>
        <v>828145.93223999999</v>
      </c>
      <c r="K387" s="942">
        <f t="shared" si="302"/>
        <v>2787432.6849600002</v>
      </c>
      <c r="L387" s="943">
        <f t="shared" si="302"/>
        <v>-14944.129199999999</v>
      </c>
      <c r="M387" s="944">
        <f t="shared" si="303"/>
        <v>2772488.5557600004</v>
      </c>
      <c r="N387" s="942">
        <f t="shared" si="304"/>
        <v>0</v>
      </c>
      <c r="O387" s="943">
        <f t="shared" si="305"/>
        <v>0</v>
      </c>
      <c r="P387" s="944">
        <f t="shared" si="306"/>
        <v>0</v>
      </c>
      <c r="R387" s="913" t="b">
        <f t="shared" si="250"/>
        <v>1</v>
      </c>
      <c r="S387" s="913" t="s">
        <v>1328</v>
      </c>
      <c r="T387" s="913" t="s">
        <v>1328</v>
      </c>
      <c r="U387" s="913" t="s">
        <v>1328</v>
      </c>
    </row>
    <row r="388" spans="1:21" x14ac:dyDescent="0.25">
      <c r="A388" s="2000" t="s">
        <v>1852</v>
      </c>
      <c r="B388" s="1358">
        <v>1</v>
      </c>
      <c r="C388" s="1359">
        <v>0.77</v>
      </c>
      <c r="D388" s="1360">
        <f>+B388-C388</f>
        <v>0.22999999999999998</v>
      </c>
      <c r="E388" s="916">
        <v>3621661.0080000004</v>
      </c>
      <c r="F388" s="916">
        <v>9255323.6879999973</v>
      </c>
      <c r="G388" s="916">
        <v>12876984.695999999</v>
      </c>
      <c r="H388" s="962">
        <f t="shared" si="300"/>
        <v>832982.03184000007</v>
      </c>
      <c r="I388" s="963">
        <f t="shared" si="300"/>
        <v>2128724.4482399994</v>
      </c>
      <c r="J388" s="964">
        <f>+H388+I388</f>
        <v>2961706.4800799992</v>
      </c>
      <c r="K388" s="962">
        <f t="shared" si="302"/>
        <v>2788678.9761600005</v>
      </c>
      <c r="L388" s="963">
        <f t="shared" si="302"/>
        <v>7126599.2397599984</v>
      </c>
      <c r="M388" s="964">
        <f>+K388+L388</f>
        <v>9915278.2159199994</v>
      </c>
      <c r="N388" s="962">
        <f t="shared" ref="N388:P388" si="307">+E388-(H388+K388)</f>
        <v>0</v>
      </c>
      <c r="O388" s="963">
        <f t="shared" si="307"/>
        <v>0</v>
      </c>
      <c r="P388" s="964">
        <f t="shared" si="307"/>
        <v>0</v>
      </c>
      <c r="Q388" s="1489">
        <f>+J388-'17NM_Flex Cost'!R100</f>
        <v>-3341678.8567200005</v>
      </c>
      <c r="R388" s="913" t="b">
        <f t="shared" si="250"/>
        <v>1</v>
      </c>
      <c r="S388" s="915" t="s">
        <v>1378</v>
      </c>
      <c r="T388" s="915" t="s">
        <v>1378</v>
      </c>
      <c r="U388" s="1356" t="s">
        <v>1852</v>
      </c>
    </row>
    <row r="389" spans="1:21" x14ac:dyDescent="0.25">
      <c r="A389" s="1630" t="s">
        <v>2054</v>
      </c>
      <c r="B389" s="1358"/>
      <c r="C389" s="1359"/>
      <c r="D389" s="1360"/>
      <c r="E389" s="916"/>
      <c r="F389" s="916"/>
      <c r="G389" s="916"/>
      <c r="H389" s="962"/>
      <c r="I389" s="963"/>
      <c r="J389" s="964"/>
      <c r="K389" s="962"/>
      <c r="L389" s="963"/>
      <c r="M389" s="964"/>
      <c r="N389" s="962"/>
      <c r="O389" s="963"/>
      <c r="P389" s="964"/>
      <c r="Q389" s="1489"/>
      <c r="R389" s="913" t="b">
        <f t="shared" si="250"/>
        <v>1</v>
      </c>
      <c r="S389" s="917" t="s">
        <v>1379</v>
      </c>
      <c r="T389" s="917" t="s">
        <v>1379</v>
      </c>
      <c r="U389" s="1630" t="s">
        <v>2054</v>
      </c>
    </row>
    <row r="390" spans="1:21" x14ac:dyDescent="0.25">
      <c r="A390" s="913" t="s">
        <v>1325</v>
      </c>
      <c r="B390" s="975"/>
      <c r="C390" s="952"/>
      <c r="D390" s="953"/>
      <c r="E390" s="914">
        <v>0</v>
      </c>
      <c r="F390" s="914">
        <v>1611553.3559999997</v>
      </c>
      <c r="G390" s="914">
        <v>1611553.3559999997</v>
      </c>
      <c r="H390" s="942">
        <f>E390*$D$394</f>
        <v>0</v>
      </c>
      <c r="I390" s="943">
        <f>F390*$D$394</f>
        <v>1176433.9498799997</v>
      </c>
      <c r="J390" s="944">
        <f>+H390+I390</f>
        <v>1176433.9498799997</v>
      </c>
      <c r="K390" s="942">
        <f>+E390*$C$394</f>
        <v>0</v>
      </c>
      <c r="L390" s="943">
        <f>+F390*$C$394</f>
        <v>435119.40611999994</v>
      </c>
      <c r="M390" s="944">
        <f>+K390+L390</f>
        <v>435119.40611999994</v>
      </c>
      <c r="N390" s="942">
        <f t="shared" ref="N390:N394" si="308">+E390-(H390+K390)</f>
        <v>0</v>
      </c>
      <c r="O390" s="943">
        <f t="shared" ref="O390:O394" si="309">+F390-(I390+L390)</f>
        <v>0</v>
      </c>
      <c r="P390" s="994">
        <f t="shared" ref="P390:P394" si="310">+G390-(J390+M390)</f>
        <v>0</v>
      </c>
      <c r="R390" s="913" t="b">
        <f t="shared" si="250"/>
        <v>1</v>
      </c>
      <c r="S390" s="913" t="s">
        <v>1325</v>
      </c>
      <c r="T390" s="913" t="s">
        <v>1325</v>
      </c>
      <c r="U390" s="1629" t="s">
        <v>1325</v>
      </c>
    </row>
    <row r="391" spans="1:21" x14ac:dyDescent="0.25">
      <c r="A391" s="913" t="s">
        <v>1326</v>
      </c>
      <c r="B391" s="975"/>
      <c r="C391" s="952"/>
      <c r="D391" s="953"/>
      <c r="E391" s="914">
        <v>0</v>
      </c>
      <c r="F391" s="914">
        <v>636813.48</v>
      </c>
      <c r="G391" s="914">
        <v>636813.48</v>
      </c>
      <c r="H391" s="942">
        <f t="shared" ref="H391:H394" si="311">E391*$D$394</f>
        <v>0</v>
      </c>
      <c r="I391" s="943">
        <f t="shared" ref="I391:I394" si="312">F391*$D$394</f>
        <v>464873.84039999999</v>
      </c>
      <c r="J391" s="944">
        <f t="shared" ref="J391:J394" si="313">+H391+I391</f>
        <v>464873.84039999999</v>
      </c>
      <c r="K391" s="942">
        <f t="shared" ref="K391:K394" si="314">+E391*$C$394</f>
        <v>0</v>
      </c>
      <c r="L391" s="943">
        <f t="shared" ref="L391:L394" si="315">+F391*$C$394</f>
        <v>171939.63959999999</v>
      </c>
      <c r="M391" s="944">
        <f t="shared" ref="M391:M394" si="316">+K391+L391</f>
        <v>171939.63959999999</v>
      </c>
      <c r="N391" s="942">
        <f t="shared" si="308"/>
        <v>0</v>
      </c>
      <c r="O391" s="943">
        <f t="shared" si="309"/>
        <v>0</v>
      </c>
      <c r="P391" s="944">
        <f t="shared" si="310"/>
        <v>0</v>
      </c>
      <c r="R391" s="913" t="b">
        <f t="shared" si="250"/>
        <v>1</v>
      </c>
      <c r="S391" s="913" t="s">
        <v>1326</v>
      </c>
      <c r="T391" s="913" t="s">
        <v>1326</v>
      </c>
      <c r="U391" s="1629" t="s">
        <v>1326</v>
      </c>
    </row>
    <row r="392" spans="1:21" x14ac:dyDescent="0.25">
      <c r="A392" s="913" t="s">
        <v>1327</v>
      </c>
      <c r="B392" s="975"/>
      <c r="C392" s="952"/>
      <c r="D392" s="953"/>
      <c r="E392" s="914">
        <v>1064237.4720000001</v>
      </c>
      <c r="F392" s="914">
        <v>0</v>
      </c>
      <c r="G392" s="914">
        <v>1064237.4720000001</v>
      </c>
      <c r="H392" s="942">
        <f t="shared" si="311"/>
        <v>776893.35456000001</v>
      </c>
      <c r="I392" s="943">
        <f t="shared" si="312"/>
        <v>0</v>
      </c>
      <c r="J392" s="944">
        <f t="shared" si="313"/>
        <v>776893.35456000001</v>
      </c>
      <c r="K392" s="942">
        <f t="shared" si="314"/>
        <v>287344.11744000006</v>
      </c>
      <c r="L392" s="943">
        <f t="shared" si="315"/>
        <v>0</v>
      </c>
      <c r="M392" s="944">
        <f t="shared" si="316"/>
        <v>287344.11744000006</v>
      </c>
      <c r="N392" s="942">
        <f t="shared" si="308"/>
        <v>0</v>
      </c>
      <c r="O392" s="943">
        <f t="shared" si="309"/>
        <v>0</v>
      </c>
      <c r="P392" s="944">
        <f t="shared" si="310"/>
        <v>0</v>
      </c>
      <c r="R392" s="913" t="b">
        <f t="shared" si="250"/>
        <v>1</v>
      </c>
      <c r="S392" s="913" t="s">
        <v>1327</v>
      </c>
      <c r="T392" s="913" t="s">
        <v>1327</v>
      </c>
      <c r="U392" s="1629" t="s">
        <v>1327</v>
      </c>
    </row>
    <row r="393" spans="1:21" x14ac:dyDescent="0.25">
      <c r="A393" s="913" t="s">
        <v>1328</v>
      </c>
      <c r="B393" s="975"/>
      <c r="C393" s="952"/>
      <c r="D393" s="953"/>
      <c r="E393" s="914">
        <v>749445.50399999996</v>
      </c>
      <c r="F393" s="914">
        <v>0</v>
      </c>
      <c r="G393" s="914">
        <v>749445.50399999996</v>
      </c>
      <c r="H393" s="942">
        <f t="shared" si="311"/>
        <v>547095.21791999997</v>
      </c>
      <c r="I393" s="943">
        <f t="shared" si="312"/>
        <v>0</v>
      </c>
      <c r="J393" s="944">
        <f t="shared" si="313"/>
        <v>547095.21791999997</v>
      </c>
      <c r="K393" s="942">
        <f t="shared" si="314"/>
        <v>202350.28607999999</v>
      </c>
      <c r="L393" s="943">
        <f t="shared" si="315"/>
        <v>0</v>
      </c>
      <c r="M393" s="944">
        <f t="shared" si="316"/>
        <v>202350.28607999999</v>
      </c>
      <c r="N393" s="942">
        <f t="shared" si="308"/>
        <v>0</v>
      </c>
      <c r="O393" s="943">
        <f t="shared" si="309"/>
        <v>0</v>
      </c>
      <c r="P393" s="944">
        <f t="shared" si="310"/>
        <v>0</v>
      </c>
      <c r="R393" s="913" t="b">
        <f t="shared" si="250"/>
        <v>1</v>
      </c>
      <c r="S393" s="913" t="s">
        <v>1328</v>
      </c>
      <c r="T393" s="913" t="s">
        <v>1328</v>
      </c>
      <c r="U393" s="1629" t="s">
        <v>1328</v>
      </c>
    </row>
    <row r="394" spans="1:21" x14ac:dyDescent="0.25">
      <c r="A394" s="2917" t="s">
        <v>2054</v>
      </c>
      <c r="B394" s="1578">
        <v>1</v>
      </c>
      <c r="C394" s="1579">
        <v>0.27</v>
      </c>
      <c r="D394" s="2916">
        <f>+B394-C394</f>
        <v>0.73</v>
      </c>
      <c r="E394" s="916">
        <v>1813682.976</v>
      </c>
      <c r="F394" s="916">
        <v>2248366.8359999997</v>
      </c>
      <c r="G394" s="916">
        <v>4062049.8119999999</v>
      </c>
      <c r="H394" s="962">
        <f t="shared" si="311"/>
        <v>1323988.5724800001</v>
      </c>
      <c r="I394" s="963">
        <f t="shared" si="312"/>
        <v>1641307.7902799996</v>
      </c>
      <c r="J394" s="964">
        <f t="shared" si="313"/>
        <v>2965296.3627599999</v>
      </c>
      <c r="K394" s="962">
        <f t="shared" si="314"/>
        <v>489694.40352000005</v>
      </c>
      <c r="L394" s="963">
        <f t="shared" si="315"/>
        <v>607059.04571999994</v>
      </c>
      <c r="M394" s="964">
        <f t="shared" si="316"/>
        <v>1096753.44924</v>
      </c>
      <c r="N394" s="962">
        <f t="shared" si="308"/>
        <v>0</v>
      </c>
      <c r="O394" s="963">
        <f t="shared" si="309"/>
        <v>0</v>
      </c>
      <c r="P394" s="964">
        <f t="shared" si="310"/>
        <v>0</v>
      </c>
      <c r="Q394" s="1489">
        <f>+J394-'17NM_Flex Cost'!R92</f>
        <v>2551161.9357599998</v>
      </c>
      <c r="R394" s="913" t="b">
        <f t="shared" ref="R394:R459" si="317">A394=U394</f>
        <v>1</v>
      </c>
      <c r="S394" s="924" t="s">
        <v>1379</v>
      </c>
      <c r="T394" s="924" t="s">
        <v>1379</v>
      </c>
      <c r="U394" s="1633" t="s">
        <v>2054</v>
      </c>
    </row>
    <row r="395" spans="1:21" x14ac:dyDescent="0.25">
      <c r="A395" s="917" t="s">
        <v>1376</v>
      </c>
      <c r="B395" s="998"/>
      <c r="C395" s="999"/>
      <c r="D395" s="1000"/>
      <c r="E395" s="918"/>
      <c r="F395" s="918"/>
      <c r="G395" s="918"/>
      <c r="H395" s="933"/>
      <c r="I395" s="934"/>
      <c r="J395" s="935"/>
      <c r="K395" s="971"/>
      <c r="L395" s="934"/>
      <c r="M395" s="935"/>
      <c r="N395" s="971"/>
      <c r="O395" s="934"/>
      <c r="P395" s="935"/>
      <c r="R395" s="913" t="b">
        <f t="shared" si="317"/>
        <v>1</v>
      </c>
      <c r="S395" s="917" t="s">
        <v>1380</v>
      </c>
      <c r="T395" s="917" t="s">
        <v>1380</v>
      </c>
      <c r="U395" s="917" t="s">
        <v>1376</v>
      </c>
    </row>
    <row r="396" spans="1:21" x14ac:dyDescent="0.25">
      <c r="A396" s="913" t="s">
        <v>1325</v>
      </c>
      <c r="B396" s="975"/>
      <c r="C396" s="952"/>
      <c r="D396" s="953"/>
      <c r="E396" s="914">
        <v>0</v>
      </c>
      <c r="F396" s="914">
        <v>5461.98</v>
      </c>
      <c r="G396" s="914">
        <v>5461.98</v>
      </c>
      <c r="H396" s="942">
        <f t="shared" ref="H396:I400" si="318">E396*$D$400</f>
        <v>0</v>
      </c>
      <c r="I396" s="943">
        <f t="shared" si="318"/>
        <v>3604.9067999999993</v>
      </c>
      <c r="J396" s="944">
        <f>+H396+I396</f>
        <v>3604.9067999999993</v>
      </c>
      <c r="K396" s="942">
        <f t="shared" ref="K396:L400" si="319">+E396*$C$400</f>
        <v>0</v>
      </c>
      <c r="L396" s="943">
        <f t="shared" si="319"/>
        <v>1857.0732000000003</v>
      </c>
      <c r="M396" s="944">
        <f>+K396+L396</f>
        <v>1857.0732000000003</v>
      </c>
      <c r="N396" s="942">
        <f t="shared" ref="N396:P400" si="320">+E396-(H396+K396)</f>
        <v>0</v>
      </c>
      <c r="O396" s="943">
        <f t="shared" si="320"/>
        <v>0</v>
      </c>
      <c r="P396" s="994">
        <f t="shared" si="320"/>
        <v>0</v>
      </c>
      <c r="R396" s="913" t="b">
        <f t="shared" si="317"/>
        <v>1</v>
      </c>
      <c r="S396" s="913" t="s">
        <v>1325</v>
      </c>
      <c r="T396" s="913" t="s">
        <v>1325</v>
      </c>
      <c r="U396" s="913" t="s">
        <v>1325</v>
      </c>
    </row>
    <row r="397" spans="1:21" x14ac:dyDescent="0.25">
      <c r="A397" s="913" t="s">
        <v>1326</v>
      </c>
      <c r="B397" s="975"/>
      <c r="C397" s="952"/>
      <c r="D397" s="953"/>
      <c r="E397" s="914">
        <v>0</v>
      </c>
      <c r="F397" s="914">
        <v>2858.3519999999999</v>
      </c>
      <c r="G397" s="914">
        <v>2858.3519999999999</v>
      </c>
      <c r="H397" s="942">
        <f t="shared" si="318"/>
        <v>0</v>
      </c>
      <c r="I397" s="943">
        <f t="shared" si="318"/>
        <v>1886.5123199999996</v>
      </c>
      <c r="J397" s="944">
        <f>+H397+I397</f>
        <v>1886.5123199999996</v>
      </c>
      <c r="K397" s="942">
        <f t="shared" si="319"/>
        <v>0</v>
      </c>
      <c r="L397" s="943">
        <f t="shared" si="319"/>
        <v>971.83968000000016</v>
      </c>
      <c r="M397" s="944">
        <f>+K397+L397</f>
        <v>971.83968000000016</v>
      </c>
      <c r="N397" s="942">
        <f t="shared" si="320"/>
        <v>0</v>
      </c>
      <c r="O397" s="943">
        <f t="shared" si="320"/>
        <v>0</v>
      </c>
      <c r="P397" s="944">
        <f t="shared" si="320"/>
        <v>0</v>
      </c>
      <c r="R397" s="913" t="b">
        <f t="shared" si="317"/>
        <v>1</v>
      </c>
      <c r="S397" s="913" t="s">
        <v>1326</v>
      </c>
      <c r="T397" s="913" t="s">
        <v>1326</v>
      </c>
      <c r="U397" s="913" t="s">
        <v>1326</v>
      </c>
    </row>
    <row r="398" spans="1:21" x14ac:dyDescent="0.25">
      <c r="A398" s="913" t="s">
        <v>1327</v>
      </c>
      <c r="B398" s="975"/>
      <c r="C398" s="952"/>
      <c r="D398" s="953"/>
      <c r="E398" s="914">
        <v>1.2E-2</v>
      </c>
      <c r="F398" s="914">
        <v>0</v>
      </c>
      <c r="G398" s="914">
        <v>1.2E-2</v>
      </c>
      <c r="H398" s="942">
        <f t="shared" si="318"/>
        <v>7.92E-3</v>
      </c>
      <c r="I398" s="943">
        <f t="shared" si="318"/>
        <v>0</v>
      </c>
      <c r="J398" s="944">
        <f>+H398+I398</f>
        <v>7.92E-3</v>
      </c>
      <c r="K398" s="942">
        <f t="shared" si="319"/>
        <v>4.0800000000000012E-3</v>
      </c>
      <c r="L398" s="943">
        <f t="shared" si="319"/>
        <v>0</v>
      </c>
      <c r="M398" s="944">
        <f>+K398+L398</f>
        <v>4.0800000000000012E-3</v>
      </c>
      <c r="N398" s="942">
        <f t="shared" si="320"/>
        <v>0</v>
      </c>
      <c r="O398" s="943">
        <f t="shared" si="320"/>
        <v>0</v>
      </c>
      <c r="P398" s="944">
        <f t="shared" si="320"/>
        <v>0</v>
      </c>
      <c r="R398" s="913" t="b">
        <f t="shared" si="317"/>
        <v>1</v>
      </c>
      <c r="S398" s="913" t="s">
        <v>1327</v>
      </c>
      <c r="T398" s="913" t="s">
        <v>1327</v>
      </c>
      <c r="U398" s="913" t="s">
        <v>1327</v>
      </c>
    </row>
    <row r="399" spans="1:21" x14ac:dyDescent="0.25">
      <c r="A399" s="913" t="s">
        <v>1328</v>
      </c>
      <c r="B399" s="975"/>
      <c r="C399" s="952"/>
      <c r="D399" s="953"/>
      <c r="E399" s="914">
        <v>2460.2159999999994</v>
      </c>
      <c r="F399" s="914">
        <v>0</v>
      </c>
      <c r="G399" s="914">
        <v>2460.2159999999994</v>
      </c>
      <c r="H399" s="942">
        <f t="shared" si="318"/>
        <v>1623.7425599999995</v>
      </c>
      <c r="I399" s="943">
        <f t="shared" si="318"/>
        <v>0</v>
      </c>
      <c r="J399" s="944">
        <f>+H399+I399</f>
        <v>1623.7425599999995</v>
      </c>
      <c r="K399" s="942">
        <f t="shared" si="319"/>
        <v>836.47343999999998</v>
      </c>
      <c r="L399" s="943">
        <f t="shared" si="319"/>
        <v>0</v>
      </c>
      <c r="M399" s="944">
        <f>+K399+L399</f>
        <v>836.47343999999998</v>
      </c>
      <c r="N399" s="942">
        <f t="shared" si="320"/>
        <v>0</v>
      </c>
      <c r="O399" s="943">
        <f t="shared" si="320"/>
        <v>0</v>
      </c>
      <c r="P399" s="944">
        <f t="shared" si="320"/>
        <v>0</v>
      </c>
      <c r="R399" s="913" t="b">
        <f t="shared" si="317"/>
        <v>1</v>
      </c>
      <c r="S399" s="913" t="s">
        <v>1328</v>
      </c>
      <c r="T399" s="913" t="s">
        <v>1328</v>
      </c>
      <c r="U399" s="913" t="s">
        <v>1328</v>
      </c>
    </row>
    <row r="400" spans="1:21" x14ac:dyDescent="0.25">
      <c r="A400" s="915" t="s">
        <v>1376</v>
      </c>
      <c r="B400" s="1004">
        <v>1</v>
      </c>
      <c r="C400" s="1005">
        <v>0.34000000000000008</v>
      </c>
      <c r="D400" s="1006">
        <v>0.65999999999999992</v>
      </c>
      <c r="E400" s="916">
        <v>2460.2279999999996</v>
      </c>
      <c r="F400" s="916">
        <v>8320.3319999999985</v>
      </c>
      <c r="G400" s="916">
        <v>10780.559999999998</v>
      </c>
      <c r="H400" s="962">
        <f t="shared" si="318"/>
        <v>1623.7504799999995</v>
      </c>
      <c r="I400" s="963">
        <f t="shared" si="318"/>
        <v>5491.4191199999987</v>
      </c>
      <c r="J400" s="964">
        <f>+H400+I400</f>
        <v>7115.1695999999984</v>
      </c>
      <c r="K400" s="962">
        <f t="shared" si="319"/>
        <v>836.47752000000003</v>
      </c>
      <c r="L400" s="963">
        <f t="shared" si="319"/>
        <v>2828.9128800000003</v>
      </c>
      <c r="M400" s="964">
        <f>+K400+L400</f>
        <v>3665.3904000000002</v>
      </c>
      <c r="N400" s="962">
        <f t="shared" si="320"/>
        <v>0</v>
      </c>
      <c r="O400" s="963">
        <f t="shared" si="320"/>
        <v>0</v>
      </c>
      <c r="P400" s="964">
        <f t="shared" si="320"/>
        <v>0</v>
      </c>
      <c r="Q400" s="1489">
        <f>+J400-'17NM_Flex Cost'!R103</f>
        <v>7069.6195999999982</v>
      </c>
      <c r="R400" s="913" t="b">
        <f t="shared" si="317"/>
        <v>1</v>
      </c>
      <c r="S400" s="915" t="s">
        <v>1380</v>
      </c>
      <c r="T400" s="915" t="s">
        <v>1380</v>
      </c>
      <c r="U400" s="915" t="s">
        <v>1376</v>
      </c>
    </row>
    <row r="401" spans="1:21" x14ac:dyDescent="0.25">
      <c r="A401" s="917" t="s">
        <v>1377</v>
      </c>
      <c r="B401" s="998"/>
      <c r="C401" s="999"/>
      <c r="D401" s="1000"/>
      <c r="E401" s="918"/>
      <c r="F401" s="918"/>
      <c r="G401" s="918"/>
      <c r="H401" s="933"/>
      <c r="I401" s="934"/>
      <c r="J401" s="935"/>
      <c r="K401" s="971"/>
      <c r="L401" s="934"/>
      <c r="M401" s="935"/>
      <c r="N401" s="971"/>
      <c r="O401" s="934"/>
      <c r="P401" s="935"/>
      <c r="R401" s="913" t="b">
        <f t="shared" si="317"/>
        <v>1</v>
      </c>
      <c r="S401" s="917" t="s">
        <v>1381</v>
      </c>
      <c r="T401" s="917" t="s">
        <v>1381</v>
      </c>
      <c r="U401" s="917" t="s">
        <v>1377</v>
      </c>
    </row>
    <row r="402" spans="1:21" x14ac:dyDescent="0.25">
      <c r="A402" s="913" t="s">
        <v>1325</v>
      </c>
      <c r="B402" s="975"/>
      <c r="C402" s="952"/>
      <c r="D402" s="953"/>
      <c r="E402" s="914">
        <v>0</v>
      </c>
      <c r="F402" s="914">
        <v>1611553.3559999997</v>
      </c>
      <c r="G402" s="914">
        <v>1611553.3559999997</v>
      </c>
      <c r="H402" s="942">
        <f t="shared" ref="H402:I406" si="321">E402*$D$406</f>
        <v>0</v>
      </c>
      <c r="I402" s="943">
        <f t="shared" si="321"/>
        <v>1176433.9498799997</v>
      </c>
      <c r="J402" s="944">
        <f>+H402+I402</f>
        <v>1176433.9498799997</v>
      </c>
      <c r="K402" s="942">
        <f t="shared" ref="K402:L406" si="322">+E402*$C$406</f>
        <v>0</v>
      </c>
      <c r="L402" s="943">
        <f t="shared" si="322"/>
        <v>435119.40611999994</v>
      </c>
      <c r="M402" s="944">
        <f>+K402+L402</f>
        <v>435119.40611999994</v>
      </c>
      <c r="N402" s="942">
        <f t="shared" ref="N402:P406" si="323">+E402-(H402+K402)</f>
        <v>0</v>
      </c>
      <c r="O402" s="943">
        <f t="shared" si="323"/>
        <v>0</v>
      </c>
      <c r="P402" s="994">
        <f t="shared" si="323"/>
        <v>0</v>
      </c>
      <c r="R402" s="913" t="b">
        <f t="shared" si="317"/>
        <v>1</v>
      </c>
      <c r="S402" s="913" t="s">
        <v>1325</v>
      </c>
      <c r="T402" s="913" t="s">
        <v>1325</v>
      </c>
      <c r="U402" s="913" t="s">
        <v>1325</v>
      </c>
    </row>
    <row r="403" spans="1:21" x14ac:dyDescent="0.25">
      <c r="A403" s="913" t="s">
        <v>1326</v>
      </c>
      <c r="B403" s="975"/>
      <c r="C403" s="952"/>
      <c r="D403" s="953"/>
      <c r="E403" s="914">
        <v>0</v>
      </c>
      <c r="F403" s="914">
        <v>636813.48</v>
      </c>
      <c r="G403" s="914">
        <v>636813.48</v>
      </c>
      <c r="H403" s="942">
        <f t="shared" si="321"/>
        <v>0</v>
      </c>
      <c r="I403" s="943">
        <f t="shared" si="321"/>
        <v>464873.84039999999</v>
      </c>
      <c r="J403" s="944">
        <f>+H403+I403</f>
        <v>464873.84039999999</v>
      </c>
      <c r="K403" s="942">
        <f t="shared" si="322"/>
        <v>0</v>
      </c>
      <c r="L403" s="943">
        <f t="shared" si="322"/>
        <v>171939.63959999999</v>
      </c>
      <c r="M403" s="944">
        <f>+K403+L403</f>
        <v>171939.63959999999</v>
      </c>
      <c r="N403" s="942">
        <f t="shared" si="323"/>
        <v>0</v>
      </c>
      <c r="O403" s="943">
        <f t="shared" si="323"/>
        <v>0</v>
      </c>
      <c r="P403" s="944">
        <f t="shared" si="323"/>
        <v>0</v>
      </c>
      <c r="R403" s="913" t="b">
        <f t="shared" si="317"/>
        <v>1</v>
      </c>
      <c r="S403" s="913" t="s">
        <v>1326</v>
      </c>
      <c r="T403" s="913" t="s">
        <v>1326</v>
      </c>
      <c r="U403" s="913" t="s">
        <v>1326</v>
      </c>
    </row>
    <row r="404" spans="1:21" s="1127" customFormat="1" x14ac:dyDescent="0.25">
      <c r="A404" s="913" t="s">
        <v>1327</v>
      </c>
      <c r="B404" s="975"/>
      <c r="C404" s="952"/>
      <c r="D404" s="953"/>
      <c r="E404" s="914">
        <v>1064237.4720000001</v>
      </c>
      <c r="F404" s="914">
        <v>0</v>
      </c>
      <c r="G404" s="914">
        <v>1064237.4720000001</v>
      </c>
      <c r="H404" s="942">
        <f t="shared" si="321"/>
        <v>776893.35456000001</v>
      </c>
      <c r="I404" s="943">
        <f t="shared" si="321"/>
        <v>0</v>
      </c>
      <c r="J404" s="944">
        <f>+H404+I404</f>
        <v>776893.35456000001</v>
      </c>
      <c r="K404" s="942">
        <f t="shared" si="322"/>
        <v>287344.11744000006</v>
      </c>
      <c r="L404" s="943">
        <f t="shared" si="322"/>
        <v>0</v>
      </c>
      <c r="M404" s="944">
        <f>+K404+L404</f>
        <v>287344.11744000006</v>
      </c>
      <c r="N404" s="942">
        <f t="shared" si="323"/>
        <v>0</v>
      </c>
      <c r="O404" s="943">
        <f t="shared" si="323"/>
        <v>0</v>
      </c>
      <c r="P404" s="944">
        <f t="shared" si="323"/>
        <v>0</v>
      </c>
      <c r="Q404" s="913"/>
      <c r="R404" s="913" t="b">
        <f t="shared" si="317"/>
        <v>1</v>
      </c>
      <c r="S404" s="913" t="s">
        <v>1327</v>
      </c>
      <c r="T404" s="913" t="s">
        <v>1327</v>
      </c>
      <c r="U404" s="913" t="s">
        <v>1327</v>
      </c>
    </row>
    <row r="405" spans="1:21" x14ac:dyDescent="0.25">
      <c r="A405" s="913" t="s">
        <v>1328</v>
      </c>
      <c r="B405" s="975"/>
      <c r="C405" s="952"/>
      <c r="D405" s="953"/>
      <c r="E405" s="914">
        <v>749445.50399999996</v>
      </c>
      <c r="F405" s="914">
        <v>0</v>
      </c>
      <c r="G405" s="914">
        <v>749445.50399999996</v>
      </c>
      <c r="H405" s="942">
        <f t="shared" si="321"/>
        <v>547095.21791999997</v>
      </c>
      <c r="I405" s="943">
        <f t="shared" si="321"/>
        <v>0</v>
      </c>
      <c r="J405" s="944">
        <f>+H405+I405</f>
        <v>547095.21791999997</v>
      </c>
      <c r="K405" s="942">
        <f t="shared" si="322"/>
        <v>202350.28607999999</v>
      </c>
      <c r="L405" s="943">
        <f t="shared" si="322"/>
        <v>0</v>
      </c>
      <c r="M405" s="944">
        <f>+K405+L405</f>
        <v>202350.28607999999</v>
      </c>
      <c r="N405" s="942">
        <f t="shared" si="323"/>
        <v>0</v>
      </c>
      <c r="O405" s="943">
        <f t="shared" si="323"/>
        <v>0</v>
      </c>
      <c r="P405" s="944">
        <f t="shared" si="323"/>
        <v>0</v>
      </c>
      <c r="R405" s="913" t="b">
        <f t="shared" si="317"/>
        <v>1</v>
      </c>
      <c r="S405" s="913" t="s">
        <v>1328</v>
      </c>
      <c r="T405" s="913" t="s">
        <v>1328</v>
      </c>
      <c r="U405" s="913" t="s">
        <v>1328</v>
      </c>
    </row>
    <row r="406" spans="1:21" x14ac:dyDescent="0.25">
      <c r="A406" s="915" t="s">
        <v>1377</v>
      </c>
      <c r="B406" s="1004">
        <v>1</v>
      </c>
      <c r="C406" s="1005">
        <v>0.27</v>
      </c>
      <c r="D406" s="1006">
        <f>+B406-C406</f>
        <v>0.73</v>
      </c>
      <c r="E406" s="916">
        <v>1813682.976</v>
      </c>
      <c r="F406" s="916">
        <v>2248366.8359999997</v>
      </c>
      <c r="G406" s="916">
        <v>4062049.8119999999</v>
      </c>
      <c r="H406" s="962">
        <f t="shared" si="321"/>
        <v>1323988.5724800001</v>
      </c>
      <c r="I406" s="963">
        <f t="shared" si="321"/>
        <v>1641307.7902799996</v>
      </c>
      <c r="J406" s="964">
        <f>+H406+I406</f>
        <v>2965296.3627599999</v>
      </c>
      <c r="K406" s="962">
        <f t="shared" si="322"/>
        <v>489694.40352000005</v>
      </c>
      <c r="L406" s="963">
        <f t="shared" si="322"/>
        <v>607059.04571999994</v>
      </c>
      <c r="M406" s="964">
        <f>+K406+L406</f>
        <v>1096753.44924</v>
      </c>
      <c r="N406" s="962">
        <f t="shared" si="323"/>
        <v>0</v>
      </c>
      <c r="O406" s="963">
        <f t="shared" si="323"/>
        <v>0</v>
      </c>
      <c r="P406" s="964">
        <f t="shared" si="323"/>
        <v>0</v>
      </c>
      <c r="Q406" s="1489">
        <f>+J406-'17NM_Flex Cost'!R104</f>
        <v>-2951204.9180399999</v>
      </c>
      <c r="R406" s="913" t="b">
        <f t="shared" si="317"/>
        <v>1</v>
      </c>
      <c r="S406" s="915" t="s">
        <v>1381</v>
      </c>
      <c r="T406" s="915" t="s">
        <v>1381</v>
      </c>
      <c r="U406" s="915" t="s">
        <v>1377</v>
      </c>
    </row>
    <row r="407" spans="1:21" x14ac:dyDescent="0.25">
      <c r="A407" s="1367" t="s">
        <v>1853</v>
      </c>
      <c r="B407" s="998"/>
      <c r="C407" s="999"/>
      <c r="D407" s="1000"/>
      <c r="E407" s="918"/>
      <c r="F407" s="918"/>
      <c r="G407" s="918"/>
      <c r="H407" s="933"/>
      <c r="I407" s="934"/>
      <c r="J407" s="935"/>
      <c r="K407" s="971"/>
      <c r="L407" s="934"/>
      <c r="M407" s="935"/>
      <c r="N407" s="971"/>
      <c r="O407" s="934"/>
      <c r="P407" s="935"/>
      <c r="R407" s="913" t="b">
        <f t="shared" si="317"/>
        <v>1</v>
      </c>
      <c r="S407" s="1367" t="s">
        <v>1855</v>
      </c>
      <c r="T407" s="1367" t="s">
        <v>1855</v>
      </c>
      <c r="U407" s="917" t="s">
        <v>1853</v>
      </c>
    </row>
    <row r="408" spans="1:21" x14ac:dyDescent="0.25">
      <c r="A408" s="1365" t="s">
        <v>1325</v>
      </c>
      <c r="B408" s="975"/>
      <c r="C408" s="952"/>
      <c r="D408" s="953"/>
      <c r="E408" s="914">
        <v>0</v>
      </c>
      <c r="F408" s="914">
        <v>1137413.736</v>
      </c>
      <c r="G408" s="914">
        <v>1137413.736</v>
      </c>
      <c r="H408" s="942">
        <f t="shared" ref="H408:I412" si="324">E408*$D$412</f>
        <v>0</v>
      </c>
      <c r="I408" s="943">
        <f t="shared" si="324"/>
        <v>0</v>
      </c>
      <c r="J408" s="944">
        <f t="shared" ref="J408:J411" si="325">+H408+I408</f>
        <v>0</v>
      </c>
      <c r="K408" s="942">
        <f t="shared" ref="K408:L412" si="326">+E408*$C$412</f>
        <v>0</v>
      </c>
      <c r="L408" s="943">
        <f t="shared" si="326"/>
        <v>1137413.736</v>
      </c>
      <c r="M408" s="944">
        <f t="shared" ref="M408:M411" si="327">+K408+L408</f>
        <v>1137413.736</v>
      </c>
      <c r="N408" s="942">
        <f t="shared" ref="N408:N411" si="328">+E408-(H408+K408)</f>
        <v>0</v>
      </c>
      <c r="O408" s="943">
        <f t="shared" ref="O408:O411" si="329">+F408-(I408+L408)</f>
        <v>0</v>
      </c>
      <c r="P408" s="994">
        <f t="shared" ref="P408:P411" si="330">+G408-(J408+M408)</f>
        <v>0</v>
      </c>
      <c r="R408" s="913" t="b">
        <f t="shared" si="317"/>
        <v>1</v>
      </c>
      <c r="S408" s="1365" t="s">
        <v>1325</v>
      </c>
      <c r="T408" s="1365" t="s">
        <v>1325</v>
      </c>
      <c r="U408" s="913" t="s">
        <v>1325</v>
      </c>
    </row>
    <row r="409" spans="1:21" x14ac:dyDescent="0.25">
      <c r="A409" s="1365" t="s">
        <v>1326</v>
      </c>
      <c r="B409" s="975"/>
      <c r="C409" s="952"/>
      <c r="D409" s="953"/>
      <c r="E409" s="914">
        <v>0</v>
      </c>
      <c r="F409" s="914">
        <v>94820.771999999997</v>
      </c>
      <c r="G409" s="914">
        <v>94820.771999999997</v>
      </c>
      <c r="H409" s="942">
        <f t="shared" si="324"/>
        <v>0</v>
      </c>
      <c r="I409" s="943">
        <f t="shared" si="324"/>
        <v>0</v>
      </c>
      <c r="J409" s="944">
        <f t="shared" si="325"/>
        <v>0</v>
      </c>
      <c r="K409" s="942">
        <f t="shared" si="326"/>
        <v>0</v>
      </c>
      <c r="L409" s="943">
        <f t="shared" si="326"/>
        <v>94820.771999999997</v>
      </c>
      <c r="M409" s="944">
        <f t="shared" si="327"/>
        <v>94820.771999999997</v>
      </c>
      <c r="N409" s="942">
        <f t="shared" si="328"/>
        <v>0</v>
      </c>
      <c r="O409" s="943">
        <f t="shared" si="329"/>
        <v>0</v>
      </c>
      <c r="P409" s="944">
        <f t="shared" si="330"/>
        <v>0</v>
      </c>
      <c r="R409" s="913" t="b">
        <f t="shared" si="317"/>
        <v>1</v>
      </c>
      <c r="S409" s="1365" t="s">
        <v>1326</v>
      </c>
      <c r="T409" s="1365" t="s">
        <v>1326</v>
      </c>
      <c r="U409" s="913" t="s">
        <v>1326</v>
      </c>
    </row>
    <row r="410" spans="1:21" x14ac:dyDescent="0.25">
      <c r="A410" s="1365" t="s">
        <v>1327</v>
      </c>
      <c r="B410" s="975"/>
      <c r="C410" s="952"/>
      <c r="D410" s="953"/>
      <c r="E410" s="914">
        <v>2947.848</v>
      </c>
      <c r="F410" s="914">
        <v>0</v>
      </c>
      <c r="G410" s="914">
        <v>2947.848</v>
      </c>
      <c r="H410" s="942">
        <f t="shared" si="324"/>
        <v>0</v>
      </c>
      <c r="I410" s="943">
        <f t="shared" si="324"/>
        <v>0</v>
      </c>
      <c r="J410" s="944">
        <f t="shared" si="325"/>
        <v>0</v>
      </c>
      <c r="K410" s="942">
        <f t="shared" si="326"/>
        <v>2947.848</v>
      </c>
      <c r="L410" s="943">
        <f t="shared" si="326"/>
        <v>0</v>
      </c>
      <c r="M410" s="944">
        <f t="shared" si="327"/>
        <v>2947.848</v>
      </c>
      <c r="N410" s="942">
        <f t="shared" si="328"/>
        <v>0</v>
      </c>
      <c r="O410" s="943">
        <f t="shared" si="329"/>
        <v>0</v>
      </c>
      <c r="P410" s="944">
        <f t="shared" si="330"/>
        <v>0</v>
      </c>
      <c r="R410" s="913" t="b">
        <f t="shared" si="317"/>
        <v>1</v>
      </c>
      <c r="S410" s="1365" t="s">
        <v>1327</v>
      </c>
      <c r="T410" s="1365" t="s">
        <v>1327</v>
      </c>
      <c r="U410" s="913" t="s">
        <v>1327</v>
      </c>
    </row>
    <row r="411" spans="1:21" x14ac:dyDescent="0.25">
      <c r="A411" s="1365" t="s">
        <v>1328</v>
      </c>
      <c r="B411" s="975"/>
      <c r="C411" s="952"/>
      <c r="D411" s="953"/>
      <c r="E411" s="914">
        <v>164556.81599999999</v>
      </c>
      <c r="F411" s="914">
        <v>0</v>
      </c>
      <c r="G411" s="914">
        <v>164556.81599999999</v>
      </c>
      <c r="H411" s="942">
        <f t="shared" si="324"/>
        <v>0</v>
      </c>
      <c r="I411" s="943">
        <f t="shared" si="324"/>
        <v>0</v>
      </c>
      <c r="J411" s="944">
        <f t="shared" si="325"/>
        <v>0</v>
      </c>
      <c r="K411" s="942">
        <f t="shared" si="326"/>
        <v>164556.81599999999</v>
      </c>
      <c r="L411" s="943">
        <f t="shared" si="326"/>
        <v>0</v>
      </c>
      <c r="M411" s="944">
        <f t="shared" si="327"/>
        <v>164556.81599999999</v>
      </c>
      <c r="N411" s="942">
        <f t="shared" si="328"/>
        <v>0</v>
      </c>
      <c r="O411" s="943">
        <f t="shared" si="329"/>
        <v>0</v>
      </c>
      <c r="P411" s="944">
        <f t="shared" si="330"/>
        <v>0</v>
      </c>
      <c r="R411" s="913" t="b">
        <f t="shared" si="317"/>
        <v>1</v>
      </c>
      <c r="S411" s="1365" t="s">
        <v>1328</v>
      </c>
      <c r="T411" s="1365" t="s">
        <v>1328</v>
      </c>
      <c r="U411" s="913" t="s">
        <v>1328</v>
      </c>
    </row>
    <row r="412" spans="1:21" x14ac:dyDescent="0.25">
      <c r="A412" s="1368" t="s">
        <v>1853</v>
      </c>
      <c r="B412" s="1358">
        <v>1</v>
      </c>
      <c r="C412" s="1359">
        <v>1</v>
      </c>
      <c r="D412" s="1360">
        <v>0</v>
      </c>
      <c r="E412" s="916">
        <v>167504.66399999999</v>
      </c>
      <c r="F412" s="916">
        <v>1232234.5079999999</v>
      </c>
      <c r="G412" s="916">
        <v>1399739.1719999998</v>
      </c>
      <c r="H412" s="962">
        <f t="shared" si="324"/>
        <v>0</v>
      </c>
      <c r="I412" s="963">
        <f t="shared" si="324"/>
        <v>0</v>
      </c>
      <c r="J412" s="964">
        <f>+H412+I412</f>
        <v>0</v>
      </c>
      <c r="K412" s="962">
        <f t="shared" si="326"/>
        <v>167504.66399999999</v>
      </c>
      <c r="L412" s="963">
        <f t="shared" si="326"/>
        <v>1232234.5079999999</v>
      </c>
      <c r="M412" s="964">
        <f>+K412+L412</f>
        <v>1399739.1719999998</v>
      </c>
      <c r="N412" s="962">
        <f t="shared" ref="N412:P412" si="331">+E412-(H412+K412)</f>
        <v>0</v>
      </c>
      <c r="O412" s="963">
        <f t="shared" si="331"/>
        <v>0</v>
      </c>
      <c r="P412" s="964">
        <f t="shared" si="331"/>
        <v>0</v>
      </c>
      <c r="Q412" s="1489">
        <f>+J412-'17NM_Flex Cost'!R105</f>
        <v>-2756513.9675000003</v>
      </c>
      <c r="R412" s="913" t="b">
        <f t="shared" si="317"/>
        <v>1</v>
      </c>
      <c r="S412" s="1368" t="s">
        <v>1855</v>
      </c>
      <c r="T412" s="1368" t="s">
        <v>1855</v>
      </c>
      <c r="U412" s="1356" t="s">
        <v>1853</v>
      </c>
    </row>
    <row r="413" spans="1:21" x14ac:dyDescent="0.25">
      <c r="A413" s="1367" t="s">
        <v>1854</v>
      </c>
      <c r="B413" s="998"/>
      <c r="C413" s="999"/>
      <c r="D413" s="1000"/>
      <c r="E413" s="918"/>
      <c r="F413" s="918"/>
      <c r="G413" s="918"/>
      <c r="H413" s="933"/>
      <c r="I413" s="934"/>
      <c r="J413" s="935"/>
      <c r="K413" s="971"/>
      <c r="L413" s="934"/>
      <c r="M413" s="935"/>
      <c r="N413" s="971"/>
      <c r="O413" s="934"/>
      <c r="P413" s="935"/>
      <c r="R413" s="913" t="b">
        <f t="shared" si="317"/>
        <v>1</v>
      </c>
      <c r="S413" s="917" t="s">
        <v>1382</v>
      </c>
      <c r="T413" s="917" t="s">
        <v>1382</v>
      </c>
      <c r="U413" s="917" t="s">
        <v>1854</v>
      </c>
    </row>
    <row r="414" spans="1:21" x14ac:dyDescent="0.25">
      <c r="A414" s="1365" t="s">
        <v>1325</v>
      </c>
      <c r="B414" s="975"/>
      <c r="C414" s="952"/>
      <c r="D414" s="953"/>
      <c r="E414" s="914">
        <v>0</v>
      </c>
      <c r="F414" s="914">
        <v>901392.37199999997</v>
      </c>
      <c r="G414" s="914">
        <v>901392.37199999997</v>
      </c>
      <c r="H414" s="942">
        <f t="shared" ref="H414:I418" si="332">E414*$D$418</f>
        <v>0</v>
      </c>
      <c r="I414" s="943">
        <f t="shared" si="332"/>
        <v>865336.67711999989</v>
      </c>
      <c r="J414" s="944">
        <f t="shared" ref="J414:J417" si="333">+H414+I414</f>
        <v>865336.67711999989</v>
      </c>
      <c r="K414" s="942">
        <f t="shared" ref="K414:L418" si="334">+E414*$C$418</f>
        <v>0</v>
      </c>
      <c r="L414" s="943">
        <f t="shared" si="334"/>
        <v>36055.694880000003</v>
      </c>
      <c r="M414" s="944">
        <f t="shared" ref="M414:M417" si="335">+K414+L414</f>
        <v>36055.694880000003</v>
      </c>
      <c r="N414" s="942">
        <f t="shared" ref="N414:N417" si="336">+E414-(H414+K414)</f>
        <v>0</v>
      </c>
      <c r="O414" s="943">
        <f t="shared" ref="O414:O417" si="337">+F414-(I414+L414)</f>
        <v>0</v>
      </c>
      <c r="P414" s="994">
        <f t="shared" ref="P414:P417" si="338">+G414-(J414+M414)</f>
        <v>0</v>
      </c>
      <c r="R414" s="913" t="b">
        <f t="shared" si="317"/>
        <v>1</v>
      </c>
      <c r="S414" s="913" t="s">
        <v>1325</v>
      </c>
      <c r="T414" s="913" t="s">
        <v>1325</v>
      </c>
      <c r="U414" s="913" t="s">
        <v>1325</v>
      </c>
    </row>
    <row r="415" spans="1:21" x14ac:dyDescent="0.25">
      <c r="A415" s="1365" t="s">
        <v>1326</v>
      </c>
      <c r="B415" s="975"/>
      <c r="C415" s="952"/>
      <c r="D415" s="953"/>
      <c r="E415" s="914">
        <v>0</v>
      </c>
      <c r="F415" s="914">
        <v>117147.18</v>
      </c>
      <c r="G415" s="914">
        <v>117147.18</v>
      </c>
      <c r="H415" s="942">
        <f t="shared" si="332"/>
        <v>0</v>
      </c>
      <c r="I415" s="943">
        <f t="shared" si="332"/>
        <v>112461.2928</v>
      </c>
      <c r="J415" s="944">
        <f t="shared" si="333"/>
        <v>112461.2928</v>
      </c>
      <c r="K415" s="942">
        <f t="shared" si="334"/>
        <v>0</v>
      </c>
      <c r="L415" s="943">
        <f t="shared" si="334"/>
        <v>4685.8872000000001</v>
      </c>
      <c r="M415" s="944">
        <f t="shared" si="335"/>
        <v>4685.8872000000001</v>
      </c>
      <c r="N415" s="942">
        <f t="shared" si="336"/>
        <v>0</v>
      </c>
      <c r="O415" s="943">
        <f t="shared" si="337"/>
        <v>0</v>
      </c>
      <c r="P415" s="944">
        <f t="shared" si="338"/>
        <v>0</v>
      </c>
      <c r="R415" s="913" t="b">
        <f t="shared" si="317"/>
        <v>1</v>
      </c>
      <c r="S415" s="913" t="s">
        <v>1326</v>
      </c>
      <c r="T415" s="913" t="s">
        <v>1326</v>
      </c>
      <c r="U415" s="913" t="s">
        <v>1326</v>
      </c>
    </row>
    <row r="416" spans="1:21" x14ac:dyDescent="0.25">
      <c r="A416" s="1365" t="s">
        <v>1327</v>
      </c>
      <c r="B416" s="975"/>
      <c r="C416" s="952"/>
      <c r="D416" s="953"/>
      <c r="E416" s="914">
        <v>136015.48800000001</v>
      </c>
      <c r="F416" s="914">
        <v>0</v>
      </c>
      <c r="G416" s="914">
        <v>136015.48800000001</v>
      </c>
      <c r="H416" s="942">
        <f t="shared" si="332"/>
        <v>130574.86848</v>
      </c>
      <c r="I416" s="943">
        <f t="shared" si="332"/>
        <v>0</v>
      </c>
      <c r="J416" s="944">
        <f t="shared" si="333"/>
        <v>130574.86848</v>
      </c>
      <c r="K416" s="942">
        <f t="shared" si="334"/>
        <v>5440.6195200000002</v>
      </c>
      <c r="L416" s="943">
        <f t="shared" si="334"/>
        <v>0</v>
      </c>
      <c r="M416" s="944">
        <f t="shared" si="335"/>
        <v>5440.6195200000002</v>
      </c>
      <c r="N416" s="942">
        <f t="shared" si="336"/>
        <v>0</v>
      </c>
      <c r="O416" s="943">
        <f t="shared" si="337"/>
        <v>0</v>
      </c>
      <c r="P416" s="944">
        <f t="shared" si="338"/>
        <v>0</v>
      </c>
      <c r="R416" s="913" t="b">
        <f t="shared" si="317"/>
        <v>1</v>
      </c>
      <c r="S416" s="913" t="s">
        <v>1327</v>
      </c>
      <c r="T416" s="913" t="s">
        <v>1327</v>
      </c>
      <c r="U416" s="913" t="s">
        <v>1327</v>
      </c>
    </row>
    <row r="417" spans="1:21" x14ac:dyDescent="0.25">
      <c r="A417" s="1365" t="s">
        <v>1328</v>
      </c>
      <c r="B417" s="975"/>
      <c r="C417" s="952"/>
      <c r="D417" s="953"/>
      <c r="E417" s="914">
        <v>164805.79200000002</v>
      </c>
      <c r="F417" s="914">
        <v>0</v>
      </c>
      <c r="G417" s="914">
        <v>164805.79200000002</v>
      </c>
      <c r="H417" s="942">
        <f t="shared" si="332"/>
        <v>158213.56032000002</v>
      </c>
      <c r="I417" s="943">
        <f t="shared" si="332"/>
        <v>0</v>
      </c>
      <c r="J417" s="944">
        <f t="shared" si="333"/>
        <v>158213.56032000002</v>
      </c>
      <c r="K417" s="942">
        <f t="shared" si="334"/>
        <v>6592.2316800000008</v>
      </c>
      <c r="L417" s="943">
        <f t="shared" si="334"/>
        <v>0</v>
      </c>
      <c r="M417" s="944">
        <f t="shared" si="335"/>
        <v>6592.2316800000008</v>
      </c>
      <c r="N417" s="942">
        <f t="shared" si="336"/>
        <v>0</v>
      </c>
      <c r="O417" s="943">
        <f t="shared" si="337"/>
        <v>0</v>
      </c>
      <c r="P417" s="944">
        <f t="shared" si="338"/>
        <v>0</v>
      </c>
      <c r="R417" s="913" t="b">
        <f t="shared" si="317"/>
        <v>1</v>
      </c>
      <c r="S417" s="913" t="s">
        <v>1328</v>
      </c>
      <c r="T417" s="913" t="s">
        <v>1328</v>
      </c>
      <c r="U417" s="913" t="s">
        <v>1328</v>
      </c>
    </row>
    <row r="418" spans="1:21" x14ac:dyDescent="0.25">
      <c r="A418" s="1368" t="s">
        <v>1854</v>
      </c>
      <c r="B418" s="1358">
        <v>1</v>
      </c>
      <c r="C418" s="1359">
        <v>0.04</v>
      </c>
      <c r="D418" s="1360">
        <f>+B418-C418</f>
        <v>0.96</v>
      </c>
      <c r="E418" s="916">
        <v>300821.28000000003</v>
      </c>
      <c r="F418" s="916">
        <v>1018539.5519999999</v>
      </c>
      <c r="G418" s="916">
        <v>1319360.8319999999</v>
      </c>
      <c r="H418" s="962">
        <f t="shared" si="332"/>
        <v>288788.42879999999</v>
      </c>
      <c r="I418" s="963">
        <f t="shared" si="332"/>
        <v>977797.96991999983</v>
      </c>
      <c r="J418" s="964">
        <f>+H418+I418</f>
        <v>1266586.3987199999</v>
      </c>
      <c r="K418" s="962">
        <f t="shared" si="334"/>
        <v>12032.851200000001</v>
      </c>
      <c r="L418" s="963">
        <f t="shared" si="334"/>
        <v>40741.58208</v>
      </c>
      <c r="M418" s="964">
        <f>+K418+L418</f>
        <v>52774.433279999997</v>
      </c>
      <c r="N418" s="962">
        <f t="shared" ref="N418:P418" si="339">+E418-(H418+K418)</f>
        <v>0</v>
      </c>
      <c r="O418" s="963">
        <f t="shared" si="339"/>
        <v>0</v>
      </c>
      <c r="P418" s="964">
        <f t="shared" si="339"/>
        <v>0</v>
      </c>
      <c r="Q418" s="1489">
        <f>+J418-'17NM_Flex Cost'!R106</f>
        <v>-1456859.0380800003</v>
      </c>
      <c r="R418" s="913" t="b">
        <f t="shared" si="317"/>
        <v>1</v>
      </c>
      <c r="S418" s="915" t="s">
        <v>1382</v>
      </c>
      <c r="T418" s="915" t="s">
        <v>1382</v>
      </c>
      <c r="U418" s="1356" t="s">
        <v>1854</v>
      </c>
    </row>
    <row r="419" spans="1:21" x14ac:dyDescent="0.25">
      <c r="A419" s="917" t="s">
        <v>1378</v>
      </c>
      <c r="B419" s="998"/>
      <c r="C419" s="999"/>
      <c r="D419" s="1000"/>
      <c r="E419" s="918"/>
      <c r="F419" s="918"/>
      <c r="G419" s="918"/>
      <c r="H419" s="933"/>
      <c r="I419" s="934"/>
      <c r="J419" s="935"/>
      <c r="K419" s="971"/>
      <c r="L419" s="934"/>
      <c r="M419" s="935"/>
      <c r="N419" s="971"/>
      <c r="O419" s="934"/>
      <c r="P419" s="935"/>
      <c r="R419" s="913" t="b">
        <f t="shared" si="317"/>
        <v>1</v>
      </c>
      <c r="S419" s="1367" t="s">
        <v>1856</v>
      </c>
      <c r="T419" s="1367" t="s">
        <v>1856</v>
      </c>
      <c r="U419" s="917" t="s">
        <v>1378</v>
      </c>
    </row>
    <row r="420" spans="1:21" x14ac:dyDescent="0.25">
      <c r="A420" s="913" t="s">
        <v>1325</v>
      </c>
      <c r="B420" s="975"/>
      <c r="C420" s="952"/>
      <c r="D420" s="953"/>
      <c r="E420" s="914">
        <v>0</v>
      </c>
      <c r="F420" s="914">
        <v>1860733.38</v>
      </c>
      <c r="G420" s="914">
        <v>1860733.38</v>
      </c>
      <c r="H420" s="942">
        <f t="shared" ref="H420:I424" si="340">E420*$D$424</f>
        <v>0</v>
      </c>
      <c r="I420" s="943">
        <f t="shared" si="340"/>
        <v>1786304.0447999998</v>
      </c>
      <c r="J420" s="944">
        <f>+H420+I420</f>
        <v>1786304.0447999998</v>
      </c>
      <c r="K420" s="942">
        <f t="shared" ref="K420:L424" si="341">+E420*$C$424</f>
        <v>0</v>
      </c>
      <c r="L420" s="943">
        <f t="shared" si="341"/>
        <v>74429.335200000001</v>
      </c>
      <c r="M420" s="944">
        <f>+K420+L420</f>
        <v>74429.335200000001</v>
      </c>
      <c r="N420" s="942">
        <f t="shared" ref="N420:P424" si="342">+E420-(H420+K420)</f>
        <v>0</v>
      </c>
      <c r="O420" s="943">
        <f t="shared" si="342"/>
        <v>0</v>
      </c>
      <c r="P420" s="994">
        <f t="shared" si="342"/>
        <v>0</v>
      </c>
      <c r="R420" s="913" t="b">
        <f t="shared" si="317"/>
        <v>1</v>
      </c>
      <c r="S420" s="1365" t="s">
        <v>1325</v>
      </c>
      <c r="T420" s="1365" t="s">
        <v>1325</v>
      </c>
      <c r="U420" s="913" t="s">
        <v>1325</v>
      </c>
    </row>
    <row r="421" spans="1:21" x14ac:dyDescent="0.25">
      <c r="A421" s="913" t="s">
        <v>1326</v>
      </c>
      <c r="B421" s="975"/>
      <c r="C421" s="952"/>
      <c r="D421" s="953"/>
      <c r="E421" s="914">
        <v>0</v>
      </c>
      <c r="F421" s="914">
        <v>283677.228</v>
      </c>
      <c r="G421" s="914">
        <v>283677.228</v>
      </c>
      <c r="H421" s="942">
        <f t="shared" si="340"/>
        <v>0</v>
      </c>
      <c r="I421" s="943">
        <f t="shared" si="340"/>
        <v>272330.13887999998</v>
      </c>
      <c r="J421" s="944">
        <f>+H421+I421</f>
        <v>272330.13887999998</v>
      </c>
      <c r="K421" s="942">
        <f t="shared" si="341"/>
        <v>0</v>
      </c>
      <c r="L421" s="943">
        <f t="shared" si="341"/>
        <v>11347.089120000001</v>
      </c>
      <c r="M421" s="944">
        <f>+K421+L421</f>
        <v>11347.089120000001</v>
      </c>
      <c r="N421" s="942">
        <f t="shared" si="342"/>
        <v>0</v>
      </c>
      <c r="O421" s="943">
        <f t="shared" si="342"/>
        <v>0</v>
      </c>
      <c r="P421" s="944">
        <f t="shared" si="342"/>
        <v>0</v>
      </c>
      <c r="R421" s="913" t="b">
        <f t="shared" si="317"/>
        <v>1</v>
      </c>
      <c r="S421" s="1365" t="s">
        <v>1326</v>
      </c>
      <c r="T421" s="1365" t="s">
        <v>1326</v>
      </c>
      <c r="U421" s="913" t="s">
        <v>1326</v>
      </c>
    </row>
    <row r="422" spans="1:21" x14ac:dyDescent="0.25">
      <c r="A422" s="913" t="s">
        <v>1327</v>
      </c>
      <c r="B422" s="975"/>
      <c r="C422" s="952"/>
      <c r="D422" s="953"/>
      <c r="E422" s="914">
        <v>1022307.7320000001</v>
      </c>
      <c r="F422" s="914">
        <v>0</v>
      </c>
      <c r="G422" s="914">
        <v>1022307.7320000001</v>
      </c>
      <c r="H422" s="942">
        <f t="shared" si="340"/>
        <v>981415.42272000003</v>
      </c>
      <c r="I422" s="943">
        <f t="shared" si="340"/>
        <v>0</v>
      </c>
      <c r="J422" s="944">
        <f>+H422+I422</f>
        <v>981415.42272000003</v>
      </c>
      <c r="K422" s="942">
        <f t="shared" si="341"/>
        <v>40892.309280000001</v>
      </c>
      <c r="L422" s="943">
        <f t="shared" si="341"/>
        <v>0</v>
      </c>
      <c r="M422" s="944">
        <f>+K422+L422</f>
        <v>40892.309280000001</v>
      </c>
      <c r="N422" s="942">
        <f t="shared" si="342"/>
        <v>0</v>
      </c>
      <c r="O422" s="943">
        <f t="shared" si="342"/>
        <v>0</v>
      </c>
      <c r="P422" s="944">
        <f t="shared" si="342"/>
        <v>0</v>
      </c>
      <c r="R422" s="913" t="b">
        <f t="shared" si="317"/>
        <v>1</v>
      </c>
      <c r="S422" s="1365" t="s">
        <v>1327</v>
      </c>
      <c r="T422" s="1365" t="s">
        <v>1327</v>
      </c>
      <c r="U422" s="913" t="s">
        <v>1327</v>
      </c>
    </row>
    <row r="423" spans="1:21" x14ac:dyDescent="0.25">
      <c r="A423" s="913" t="s">
        <v>1328</v>
      </c>
      <c r="B423" s="975"/>
      <c r="C423" s="952"/>
      <c r="D423" s="953"/>
      <c r="E423" s="914">
        <v>1769989.3319999999</v>
      </c>
      <c r="F423" s="914">
        <v>0</v>
      </c>
      <c r="G423" s="914">
        <v>1769989.3319999999</v>
      </c>
      <c r="H423" s="942">
        <f t="shared" si="340"/>
        <v>1699189.7587199998</v>
      </c>
      <c r="I423" s="943">
        <f t="shared" si="340"/>
        <v>0</v>
      </c>
      <c r="J423" s="944">
        <f>+H423+I423</f>
        <v>1699189.7587199998</v>
      </c>
      <c r="K423" s="942">
        <f t="shared" si="341"/>
        <v>70799.573279999997</v>
      </c>
      <c r="L423" s="943">
        <f t="shared" si="341"/>
        <v>0</v>
      </c>
      <c r="M423" s="944">
        <f>+K423+L423</f>
        <v>70799.573279999997</v>
      </c>
      <c r="N423" s="942">
        <f t="shared" si="342"/>
        <v>0</v>
      </c>
      <c r="O423" s="943">
        <f t="shared" si="342"/>
        <v>0</v>
      </c>
      <c r="P423" s="944">
        <f t="shared" si="342"/>
        <v>0</v>
      </c>
      <c r="R423" s="913" t="b">
        <f t="shared" si="317"/>
        <v>1</v>
      </c>
      <c r="S423" s="1365" t="s">
        <v>1328</v>
      </c>
      <c r="T423" s="1365" t="s">
        <v>1328</v>
      </c>
      <c r="U423" s="913" t="s">
        <v>1328</v>
      </c>
    </row>
    <row r="424" spans="1:21" x14ac:dyDescent="0.25">
      <c r="A424" s="915" t="s">
        <v>1378</v>
      </c>
      <c r="B424" s="1004">
        <v>1</v>
      </c>
      <c r="C424" s="1005">
        <v>0.04</v>
      </c>
      <c r="D424" s="1006">
        <f>+B424-C424</f>
        <v>0.96</v>
      </c>
      <c r="E424" s="916">
        <v>2792297.0640000002</v>
      </c>
      <c r="F424" s="916">
        <v>2144410.608</v>
      </c>
      <c r="G424" s="916">
        <v>4936707.6720000003</v>
      </c>
      <c r="H424" s="962">
        <f t="shared" si="340"/>
        <v>2680605.18144</v>
      </c>
      <c r="I424" s="963">
        <f t="shared" si="340"/>
        <v>2058634.18368</v>
      </c>
      <c r="J424" s="964">
        <f>+H424+I424</f>
        <v>4739239.3651200002</v>
      </c>
      <c r="K424" s="962">
        <f t="shared" si="341"/>
        <v>111691.88256000001</v>
      </c>
      <c r="L424" s="963">
        <f t="shared" si="341"/>
        <v>85776.424320000006</v>
      </c>
      <c r="M424" s="964">
        <f>+K424+L424</f>
        <v>197468.30688000002</v>
      </c>
      <c r="N424" s="962">
        <f t="shared" si="342"/>
        <v>0</v>
      </c>
      <c r="O424" s="963">
        <f t="shared" si="342"/>
        <v>0</v>
      </c>
      <c r="P424" s="964">
        <f t="shared" si="342"/>
        <v>0</v>
      </c>
      <c r="Q424" s="1489">
        <f>+J424-'17NM_Flex Cost'!R107</f>
        <v>-4656763.9733799985</v>
      </c>
      <c r="R424" s="913" t="b">
        <f t="shared" si="317"/>
        <v>1</v>
      </c>
      <c r="S424" s="1368" t="s">
        <v>1856</v>
      </c>
      <c r="T424" s="1368" t="s">
        <v>1856</v>
      </c>
      <c r="U424" s="915" t="s">
        <v>1378</v>
      </c>
    </row>
    <row r="425" spans="1:21" x14ac:dyDescent="0.25">
      <c r="A425" s="917" t="s">
        <v>1379</v>
      </c>
      <c r="B425" s="998"/>
      <c r="C425" s="999"/>
      <c r="D425" s="1000"/>
      <c r="E425" s="918"/>
      <c r="F425" s="918"/>
      <c r="G425" s="918"/>
      <c r="H425" s="933"/>
      <c r="I425" s="934"/>
      <c r="J425" s="935"/>
      <c r="K425" s="971"/>
      <c r="L425" s="934"/>
      <c r="M425" s="935"/>
      <c r="N425" s="971"/>
      <c r="O425" s="934"/>
      <c r="P425" s="935"/>
      <c r="R425" s="913" t="b">
        <f t="shared" si="317"/>
        <v>1</v>
      </c>
      <c r="S425" s="1367" t="s">
        <v>1857</v>
      </c>
      <c r="T425" s="1367" t="s">
        <v>1857</v>
      </c>
      <c r="U425" s="917" t="s">
        <v>1379</v>
      </c>
    </row>
    <row r="426" spans="1:21" x14ac:dyDescent="0.25">
      <c r="A426" s="913" t="s">
        <v>1325</v>
      </c>
      <c r="B426" s="975"/>
      <c r="C426" s="952"/>
      <c r="D426" s="953"/>
      <c r="E426" s="914">
        <v>0</v>
      </c>
      <c r="F426" s="914">
        <v>31403.135999999999</v>
      </c>
      <c r="G426" s="914">
        <v>31403.135999999999</v>
      </c>
      <c r="H426" s="951">
        <f t="shared" ref="H426:I430" si="343">E426*$D$430</f>
        <v>0</v>
      </c>
      <c r="I426" s="952">
        <f t="shared" si="343"/>
        <v>31403.135999999999</v>
      </c>
      <c r="J426" s="953">
        <f>+H426+I426</f>
        <v>31403.135999999999</v>
      </c>
      <c r="K426" s="975">
        <f t="shared" ref="K426:L430" si="344">+E426*$C$430</f>
        <v>0</v>
      </c>
      <c r="L426" s="952">
        <f t="shared" si="344"/>
        <v>0</v>
      </c>
      <c r="M426" s="953">
        <f>+K426+L426</f>
        <v>0</v>
      </c>
      <c r="N426" s="975">
        <f t="shared" ref="N426:N430" si="345">+E426-(H426+K426)</f>
        <v>0</v>
      </c>
      <c r="O426" s="952">
        <f t="shared" ref="O426:O430" si="346">+F426-(I426+L426)</f>
        <v>0</v>
      </c>
      <c r="P426" s="953">
        <f t="shared" ref="P426:P430" si="347">+G426-(J426+M426)</f>
        <v>0</v>
      </c>
      <c r="R426" s="913" t="b">
        <f t="shared" si="317"/>
        <v>1</v>
      </c>
      <c r="S426" s="1365" t="s">
        <v>1325</v>
      </c>
      <c r="T426" s="1365" t="s">
        <v>1325</v>
      </c>
      <c r="U426" s="913" t="s">
        <v>1325</v>
      </c>
    </row>
    <row r="427" spans="1:21" x14ac:dyDescent="0.25">
      <c r="A427" s="913" t="s">
        <v>1326</v>
      </c>
      <c r="B427" s="975"/>
      <c r="C427" s="952"/>
      <c r="D427" s="953"/>
      <c r="E427" s="914">
        <v>0</v>
      </c>
      <c r="F427" s="914">
        <v>281.39999999999998</v>
      </c>
      <c r="G427" s="914">
        <v>281.39999999999998</v>
      </c>
      <c r="H427" s="951">
        <f t="shared" si="343"/>
        <v>0</v>
      </c>
      <c r="I427" s="952">
        <f t="shared" si="343"/>
        <v>281.39999999999998</v>
      </c>
      <c r="J427" s="953">
        <f>+H427+I427</f>
        <v>281.39999999999998</v>
      </c>
      <c r="K427" s="975">
        <f t="shared" si="344"/>
        <v>0</v>
      </c>
      <c r="L427" s="952">
        <f t="shared" si="344"/>
        <v>0</v>
      </c>
      <c r="M427" s="953">
        <f>+K427+L427</f>
        <v>0</v>
      </c>
      <c r="N427" s="975">
        <f t="shared" si="345"/>
        <v>0</v>
      </c>
      <c r="O427" s="952">
        <f t="shared" si="346"/>
        <v>0</v>
      </c>
      <c r="P427" s="953">
        <f t="shared" si="347"/>
        <v>0</v>
      </c>
      <c r="R427" s="913" t="b">
        <f t="shared" si="317"/>
        <v>1</v>
      </c>
      <c r="S427" s="1365" t="s">
        <v>1326</v>
      </c>
      <c r="T427" s="1365" t="s">
        <v>1326</v>
      </c>
      <c r="U427" s="913" t="s">
        <v>1326</v>
      </c>
    </row>
    <row r="428" spans="1:21" x14ac:dyDescent="0.25">
      <c r="A428" s="913" t="s">
        <v>1327</v>
      </c>
      <c r="B428" s="975"/>
      <c r="C428" s="952"/>
      <c r="D428" s="953"/>
      <c r="E428" s="914">
        <v>1.2E-2</v>
      </c>
      <c r="F428" s="914">
        <v>0</v>
      </c>
      <c r="G428" s="914">
        <v>1.2E-2</v>
      </c>
      <c r="H428" s="951">
        <f t="shared" si="343"/>
        <v>1.2E-2</v>
      </c>
      <c r="I428" s="952">
        <f t="shared" si="343"/>
        <v>0</v>
      </c>
      <c r="J428" s="953">
        <f>+H428+I428</f>
        <v>1.2E-2</v>
      </c>
      <c r="K428" s="975">
        <f t="shared" si="344"/>
        <v>0</v>
      </c>
      <c r="L428" s="952">
        <f t="shared" si="344"/>
        <v>0</v>
      </c>
      <c r="M428" s="953">
        <f>+K428+L428</f>
        <v>0</v>
      </c>
      <c r="N428" s="975">
        <f t="shared" si="345"/>
        <v>0</v>
      </c>
      <c r="O428" s="952">
        <f t="shared" si="346"/>
        <v>0</v>
      </c>
      <c r="P428" s="953">
        <f t="shared" si="347"/>
        <v>0</v>
      </c>
      <c r="R428" s="913" t="b">
        <f t="shared" si="317"/>
        <v>1</v>
      </c>
      <c r="S428" s="1365" t="s">
        <v>1327</v>
      </c>
      <c r="T428" s="1365" t="s">
        <v>1327</v>
      </c>
      <c r="U428" s="913" t="s">
        <v>1327</v>
      </c>
    </row>
    <row r="429" spans="1:21" x14ac:dyDescent="0.25">
      <c r="A429" s="913" t="s">
        <v>1328</v>
      </c>
      <c r="B429" s="975"/>
      <c r="C429" s="952"/>
      <c r="D429" s="953"/>
      <c r="E429" s="914">
        <v>9232.3320000000003</v>
      </c>
      <c r="F429" s="914">
        <v>0</v>
      </c>
      <c r="G429" s="914">
        <v>9232.3320000000003</v>
      </c>
      <c r="H429" s="951">
        <f t="shared" si="343"/>
        <v>9232.3320000000003</v>
      </c>
      <c r="I429" s="952">
        <f t="shared" si="343"/>
        <v>0</v>
      </c>
      <c r="J429" s="953">
        <f>+H429+I429</f>
        <v>9232.3320000000003</v>
      </c>
      <c r="K429" s="975">
        <f t="shared" si="344"/>
        <v>0</v>
      </c>
      <c r="L429" s="952">
        <f t="shared" si="344"/>
        <v>0</v>
      </c>
      <c r="M429" s="953">
        <f>+K429+L429</f>
        <v>0</v>
      </c>
      <c r="N429" s="975">
        <f t="shared" si="345"/>
        <v>0</v>
      </c>
      <c r="O429" s="952">
        <f t="shared" si="346"/>
        <v>0</v>
      </c>
      <c r="P429" s="953">
        <f t="shared" si="347"/>
        <v>0</v>
      </c>
      <c r="R429" s="913" t="b">
        <f t="shared" si="317"/>
        <v>1</v>
      </c>
      <c r="S429" s="1365" t="s">
        <v>1328</v>
      </c>
      <c r="T429" s="1365" t="s">
        <v>1328</v>
      </c>
      <c r="U429" s="913" t="s">
        <v>1328</v>
      </c>
    </row>
    <row r="430" spans="1:21" x14ac:dyDescent="0.25">
      <c r="A430" s="924" t="s">
        <v>1379</v>
      </c>
      <c r="B430" s="1001">
        <v>1</v>
      </c>
      <c r="C430" s="1002">
        <v>0</v>
      </c>
      <c r="D430" s="1003">
        <f>+B430-C430</f>
        <v>1</v>
      </c>
      <c r="E430" s="925">
        <v>9232.344000000001</v>
      </c>
      <c r="F430" s="925">
        <v>31684.536</v>
      </c>
      <c r="G430" s="925">
        <v>40916.879999999997</v>
      </c>
      <c r="H430" s="959">
        <f t="shared" si="343"/>
        <v>9232.344000000001</v>
      </c>
      <c r="I430" s="960">
        <f t="shared" si="343"/>
        <v>31684.536</v>
      </c>
      <c r="J430" s="961">
        <f>+H430+I430</f>
        <v>40916.880000000005</v>
      </c>
      <c r="K430" s="959">
        <f t="shared" si="344"/>
        <v>0</v>
      </c>
      <c r="L430" s="960">
        <f t="shared" si="344"/>
        <v>0</v>
      </c>
      <c r="M430" s="961">
        <f>+K430+L430</f>
        <v>0</v>
      </c>
      <c r="N430" s="959">
        <f t="shared" si="345"/>
        <v>0</v>
      </c>
      <c r="O430" s="960">
        <f t="shared" si="346"/>
        <v>0</v>
      </c>
      <c r="P430" s="961">
        <f t="shared" si="347"/>
        <v>0</v>
      </c>
      <c r="Q430" s="1489">
        <f>+J430-'17NM_Flex Cost'!R108</f>
        <v>-91745.336800000019</v>
      </c>
      <c r="R430" s="913" t="b">
        <f t="shared" si="317"/>
        <v>1</v>
      </c>
      <c r="S430" s="1368" t="s">
        <v>1857</v>
      </c>
      <c r="T430" s="1368" t="s">
        <v>1857</v>
      </c>
      <c r="U430" s="924" t="s">
        <v>1379</v>
      </c>
    </row>
    <row r="431" spans="1:21" x14ac:dyDescent="0.25">
      <c r="A431" s="917" t="s">
        <v>1380</v>
      </c>
      <c r="B431" s="998"/>
      <c r="C431" s="999"/>
      <c r="D431" s="1000"/>
      <c r="E431" s="918"/>
      <c r="F431" s="918"/>
      <c r="G431" s="918"/>
      <c r="H431" s="933"/>
      <c r="I431" s="934"/>
      <c r="J431" s="935"/>
      <c r="K431" s="971"/>
      <c r="L431" s="934"/>
      <c r="M431" s="935"/>
      <c r="N431" s="971"/>
      <c r="O431" s="934"/>
      <c r="P431" s="935"/>
      <c r="R431" s="913" t="b">
        <f t="shared" si="317"/>
        <v>1</v>
      </c>
      <c r="S431" s="1367" t="s">
        <v>1858</v>
      </c>
      <c r="T431" s="1367" t="s">
        <v>1858</v>
      </c>
      <c r="U431" s="917" t="s">
        <v>1380</v>
      </c>
    </row>
    <row r="432" spans="1:21" x14ac:dyDescent="0.25">
      <c r="A432" s="913" t="s">
        <v>1325</v>
      </c>
      <c r="B432" s="975"/>
      <c r="C432" s="952"/>
      <c r="D432" s="953"/>
      <c r="E432" s="914">
        <v>0</v>
      </c>
      <c r="F432" s="914">
        <v>860470.87199999997</v>
      </c>
      <c r="G432" s="914">
        <v>860470.87199999997</v>
      </c>
      <c r="H432" s="942">
        <f t="shared" ref="H432:I436" si="348">E432*$D$436</f>
        <v>0</v>
      </c>
      <c r="I432" s="943">
        <f t="shared" si="348"/>
        <v>610934.31912</v>
      </c>
      <c r="J432" s="944">
        <f>+H432+I432</f>
        <v>610934.31912</v>
      </c>
      <c r="K432" s="942">
        <f t="shared" ref="K432:L436" si="349">+E432*$C$436</f>
        <v>0</v>
      </c>
      <c r="L432" s="943">
        <f t="shared" si="349"/>
        <v>249536.55287999997</v>
      </c>
      <c r="M432" s="944">
        <f>+K432+L432</f>
        <v>249536.55287999997</v>
      </c>
      <c r="N432" s="942">
        <f t="shared" ref="N432:P436" si="350">+E432-(H432+K432)</f>
        <v>0</v>
      </c>
      <c r="O432" s="943">
        <f t="shared" si="350"/>
        <v>0</v>
      </c>
      <c r="P432" s="994">
        <f t="shared" si="350"/>
        <v>0</v>
      </c>
      <c r="R432" s="913" t="b">
        <f t="shared" si="317"/>
        <v>1</v>
      </c>
      <c r="S432" s="1365" t="s">
        <v>1325</v>
      </c>
      <c r="T432" s="1365" t="s">
        <v>1325</v>
      </c>
      <c r="U432" s="913" t="s">
        <v>1325</v>
      </c>
    </row>
    <row r="433" spans="1:21" x14ac:dyDescent="0.25">
      <c r="A433" s="913" t="s">
        <v>1326</v>
      </c>
      <c r="B433" s="975"/>
      <c r="C433" s="952"/>
      <c r="D433" s="953"/>
      <c r="E433" s="914">
        <v>0</v>
      </c>
      <c r="F433" s="914">
        <v>275337.30000000005</v>
      </c>
      <c r="G433" s="914">
        <v>275337.30000000005</v>
      </c>
      <c r="H433" s="942">
        <f t="shared" si="348"/>
        <v>0</v>
      </c>
      <c r="I433" s="943">
        <f t="shared" si="348"/>
        <v>195489.48300000004</v>
      </c>
      <c r="J433" s="944">
        <f>+H433+I433</f>
        <v>195489.48300000004</v>
      </c>
      <c r="K433" s="942">
        <f t="shared" si="349"/>
        <v>0</v>
      </c>
      <c r="L433" s="943">
        <f t="shared" si="349"/>
        <v>79847.81700000001</v>
      </c>
      <c r="M433" s="944">
        <f>+K433+L433</f>
        <v>79847.81700000001</v>
      </c>
      <c r="N433" s="942">
        <f t="shared" si="350"/>
        <v>0</v>
      </c>
      <c r="O433" s="943">
        <f t="shared" si="350"/>
        <v>0</v>
      </c>
      <c r="P433" s="944">
        <f t="shared" si="350"/>
        <v>0</v>
      </c>
      <c r="R433" s="913" t="b">
        <f t="shared" si="317"/>
        <v>1</v>
      </c>
      <c r="S433" s="1365" t="s">
        <v>1326</v>
      </c>
      <c r="T433" s="1365" t="s">
        <v>1326</v>
      </c>
      <c r="U433" s="913" t="s">
        <v>1326</v>
      </c>
    </row>
    <row r="434" spans="1:21" x14ac:dyDescent="0.25">
      <c r="A434" s="913" t="s">
        <v>1327</v>
      </c>
      <c r="B434" s="975"/>
      <c r="C434" s="952"/>
      <c r="D434" s="953"/>
      <c r="E434" s="914">
        <v>355.404</v>
      </c>
      <c r="F434" s="914">
        <v>0</v>
      </c>
      <c r="G434" s="914">
        <v>355.404</v>
      </c>
      <c r="H434" s="942">
        <f t="shared" si="348"/>
        <v>252.33684</v>
      </c>
      <c r="I434" s="943">
        <f t="shared" si="348"/>
        <v>0</v>
      </c>
      <c r="J434" s="944">
        <f>+H434+I434</f>
        <v>252.33684</v>
      </c>
      <c r="K434" s="942">
        <f t="shared" si="349"/>
        <v>103.06715999999999</v>
      </c>
      <c r="L434" s="943">
        <f t="shared" si="349"/>
        <v>0</v>
      </c>
      <c r="M434" s="944">
        <f>+K434+L434</f>
        <v>103.06715999999999</v>
      </c>
      <c r="N434" s="942">
        <f t="shared" si="350"/>
        <v>0</v>
      </c>
      <c r="O434" s="943">
        <f t="shared" si="350"/>
        <v>0</v>
      </c>
      <c r="P434" s="944">
        <f t="shared" si="350"/>
        <v>0</v>
      </c>
      <c r="R434" s="913" t="b">
        <f t="shared" si="317"/>
        <v>1</v>
      </c>
      <c r="S434" s="1365" t="s">
        <v>1327</v>
      </c>
      <c r="T434" s="1365" t="s">
        <v>1327</v>
      </c>
      <c r="U434" s="913" t="s">
        <v>1327</v>
      </c>
    </row>
    <row r="435" spans="1:21" x14ac:dyDescent="0.25">
      <c r="A435" s="913" t="s">
        <v>1328</v>
      </c>
      <c r="B435" s="975"/>
      <c r="C435" s="952"/>
      <c r="D435" s="953"/>
      <c r="E435" s="914">
        <v>245326.296</v>
      </c>
      <c r="F435" s="914">
        <v>0</v>
      </c>
      <c r="G435" s="914">
        <v>245326.296</v>
      </c>
      <c r="H435" s="942">
        <f t="shared" si="348"/>
        <v>174181.67015999998</v>
      </c>
      <c r="I435" s="943">
        <f t="shared" si="348"/>
        <v>0</v>
      </c>
      <c r="J435" s="944">
        <f>+H435+I435</f>
        <v>174181.67015999998</v>
      </c>
      <c r="K435" s="942">
        <f t="shared" si="349"/>
        <v>71144.625839999993</v>
      </c>
      <c r="L435" s="943">
        <f t="shared" si="349"/>
        <v>0</v>
      </c>
      <c r="M435" s="944">
        <f>+K435+L435</f>
        <v>71144.625839999993</v>
      </c>
      <c r="N435" s="942">
        <f t="shared" si="350"/>
        <v>0</v>
      </c>
      <c r="O435" s="943">
        <f t="shared" si="350"/>
        <v>0</v>
      </c>
      <c r="P435" s="944">
        <f t="shared" si="350"/>
        <v>0</v>
      </c>
      <c r="R435" s="913" t="b">
        <f t="shared" si="317"/>
        <v>1</v>
      </c>
      <c r="S435" s="1365" t="s">
        <v>1328</v>
      </c>
      <c r="T435" s="1365" t="s">
        <v>1328</v>
      </c>
      <c r="U435" s="913" t="s">
        <v>1328</v>
      </c>
    </row>
    <row r="436" spans="1:21" x14ac:dyDescent="0.25">
      <c r="A436" s="915" t="s">
        <v>1380</v>
      </c>
      <c r="B436" s="1004">
        <v>1</v>
      </c>
      <c r="C436" s="1005">
        <v>0.28999999999999998</v>
      </c>
      <c r="D436" s="1006">
        <f>+B436-C436</f>
        <v>0.71</v>
      </c>
      <c r="E436" s="916">
        <v>245681.7</v>
      </c>
      <c r="F436" s="916">
        <v>1135808.172</v>
      </c>
      <c r="G436" s="916">
        <v>1381489.8720000002</v>
      </c>
      <c r="H436" s="962">
        <f t="shared" si="348"/>
        <v>174434.00700000001</v>
      </c>
      <c r="I436" s="963">
        <f t="shared" si="348"/>
        <v>806423.80212000001</v>
      </c>
      <c r="J436" s="964">
        <f>+H436+I436</f>
        <v>980857.80911999999</v>
      </c>
      <c r="K436" s="962">
        <f t="shared" si="349"/>
        <v>71247.692999999999</v>
      </c>
      <c r="L436" s="963">
        <f t="shared" si="349"/>
        <v>329384.36987999995</v>
      </c>
      <c r="M436" s="964">
        <f>+K436+L436</f>
        <v>400632.06287999998</v>
      </c>
      <c r="N436" s="962">
        <f t="shared" si="350"/>
        <v>0</v>
      </c>
      <c r="O436" s="963">
        <f t="shared" si="350"/>
        <v>0</v>
      </c>
      <c r="P436" s="964">
        <f t="shared" si="350"/>
        <v>0</v>
      </c>
      <c r="Q436" s="1489">
        <f>+J436-'17NM_Flex Cost'!R109</f>
        <v>-948924.46487999998</v>
      </c>
      <c r="R436" s="913" t="b">
        <f t="shared" si="317"/>
        <v>1</v>
      </c>
      <c r="S436" s="1368" t="s">
        <v>1858</v>
      </c>
      <c r="T436" s="1368" t="s">
        <v>1858</v>
      </c>
      <c r="U436" s="915" t="s">
        <v>1380</v>
      </c>
    </row>
    <row r="437" spans="1:21" x14ac:dyDescent="0.25">
      <c r="A437" s="917" t="s">
        <v>1381</v>
      </c>
      <c r="B437" s="998"/>
      <c r="C437" s="999"/>
      <c r="D437" s="1000"/>
      <c r="E437" s="918"/>
      <c r="F437" s="918"/>
      <c r="G437" s="918"/>
      <c r="H437" s="933"/>
      <c r="I437" s="934"/>
      <c r="J437" s="935"/>
      <c r="K437" s="971"/>
      <c r="L437" s="934"/>
      <c r="M437" s="935"/>
      <c r="N437" s="971"/>
      <c r="O437" s="934"/>
      <c r="P437" s="935"/>
      <c r="R437" s="913" t="b">
        <f t="shared" si="317"/>
        <v>1</v>
      </c>
      <c r="S437" s="917" t="s">
        <v>1383</v>
      </c>
      <c r="T437" s="917" t="s">
        <v>1383</v>
      </c>
      <c r="U437" s="917" t="s">
        <v>1381</v>
      </c>
    </row>
    <row r="438" spans="1:21" x14ac:dyDescent="0.25">
      <c r="A438" s="913" t="s">
        <v>1325</v>
      </c>
      <c r="B438" s="975"/>
      <c r="C438" s="952"/>
      <c r="D438" s="953"/>
      <c r="E438" s="914">
        <v>0</v>
      </c>
      <c r="F438" s="914">
        <v>840335.41200000001</v>
      </c>
      <c r="G438" s="914">
        <v>840335.41200000001</v>
      </c>
      <c r="H438" s="942">
        <f t="shared" ref="H438:I442" si="351">E438*$D$442</f>
        <v>0</v>
      </c>
      <c r="I438" s="943">
        <f t="shared" si="351"/>
        <v>554621.37191999995</v>
      </c>
      <c r="J438" s="944">
        <f>+H438+I438</f>
        <v>554621.37191999995</v>
      </c>
      <c r="K438" s="942">
        <f t="shared" ref="K438:L442" si="352">+E438*$C$442</f>
        <v>0</v>
      </c>
      <c r="L438" s="943">
        <f t="shared" si="352"/>
        <v>285714.04008000001</v>
      </c>
      <c r="M438" s="944">
        <f>+K438+L438</f>
        <v>285714.04008000001</v>
      </c>
      <c r="N438" s="942">
        <f t="shared" ref="N438:P442" si="353">+E438-(H438+K438)</f>
        <v>0</v>
      </c>
      <c r="O438" s="943">
        <f t="shared" si="353"/>
        <v>0</v>
      </c>
      <c r="P438" s="994">
        <f t="shared" si="353"/>
        <v>0</v>
      </c>
      <c r="R438" s="913" t="b">
        <f t="shared" si="317"/>
        <v>1</v>
      </c>
      <c r="S438" s="913" t="s">
        <v>1326</v>
      </c>
      <c r="T438" s="913" t="s">
        <v>1326</v>
      </c>
      <c r="U438" s="913" t="s">
        <v>1325</v>
      </c>
    </row>
    <row r="439" spans="1:21" x14ac:dyDescent="0.25">
      <c r="A439" s="913" t="s">
        <v>1326</v>
      </c>
      <c r="B439" s="975"/>
      <c r="C439" s="952"/>
      <c r="D439" s="953"/>
      <c r="E439" s="914">
        <v>0</v>
      </c>
      <c r="F439" s="914">
        <v>125820.56400000001</v>
      </c>
      <c r="G439" s="914">
        <v>125820.56400000001</v>
      </c>
      <c r="H439" s="942">
        <f t="shared" si="351"/>
        <v>0</v>
      </c>
      <c r="I439" s="943">
        <f t="shared" si="351"/>
        <v>83041.572239999994</v>
      </c>
      <c r="J439" s="944">
        <f>+H439+I439</f>
        <v>83041.572239999994</v>
      </c>
      <c r="K439" s="942">
        <f t="shared" si="352"/>
        <v>0</v>
      </c>
      <c r="L439" s="943">
        <f t="shared" si="352"/>
        <v>42778.991760000004</v>
      </c>
      <c r="M439" s="944">
        <f>+K439+L439</f>
        <v>42778.991760000004</v>
      </c>
      <c r="N439" s="942">
        <f t="shared" si="353"/>
        <v>0</v>
      </c>
      <c r="O439" s="943">
        <f t="shared" si="353"/>
        <v>0</v>
      </c>
      <c r="P439" s="944">
        <f t="shared" si="353"/>
        <v>0</v>
      </c>
      <c r="R439" s="913" t="b">
        <f t="shared" si="317"/>
        <v>1</v>
      </c>
      <c r="S439" s="913" t="s">
        <v>1327</v>
      </c>
      <c r="T439" s="913" t="s">
        <v>1327</v>
      </c>
      <c r="U439" s="913" t="s">
        <v>1326</v>
      </c>
    </row>
    <row r="440" spans="1:21" x14ac:dyDescent="0.25">
      <c r="A440" s="913" t="s">
        <v>1327</v>
      </c>
      <c r="B440" s="975"/>
      <c r="C440" s="952"/>
      <c r="D440" s="953"/>
      <c r="E440" s="914">
        <v>1109399.0759999999</v>
      </c>
      <c r="F440" s="914">
        <v>0</v>
      </c>
      <c r="G440" s="914">
        <v>1109399.0759999999</v>
      </c>
      <c r="H440" s="942">
        <f t="shared" si="351"/>
        <v>732203.39015999984</v>
      </c>
      <c r="I440" s="943">
        <f t="shared" si="351"/>
        <v>0</v>
      </c>
      <c r="J440" s="944">
        <f>+H440+I440</f>
        <v>732203.39015999984</v>
      </c>
      <c r="K440" s="942">
        <f t="shared" si="352"/>
        <v>377195.68583999999</v>
      </c>
      <c r="L440" s="943">
        <f t="shared" si="352"/>
        <v>0</v>
      </c>
      <c r="M440" s="944">
        <f>+K440+L440</f>
        <v>377195.68583999999</v>
      </c>
      <c r="N440" s="942">
        <f t="shared" si="353"/>
        <v>0</v>
      </c>
      <c r="O440" s="943">
        <f t="shared" si="353"/>
        <v>0</v>
      </c>
      <c r="P440" s="944">
        <f t="shared" si="353"/>
        <v>0</v>
      </c>
      <c r="R440" s="913" t="b">
        <f t="shared" si="317"/>
        <v>1</v>
      </c>
      <c r="S440" s="913" t="s">
        <v>1328</v>
      </c>
      <c r="T440" s="913" t="s">
        <v>1328</v>
      </c>
      <c r="U440" s="913" t="s">
        <v>1327</v>
      </c>
    </row>
    <row r="441" spans="1:21" x14ac:dyDescent="0.25">
      <c r="A441" s="913" t="s">
        <v>1328</v>
      </c>
      <c r="B441" s="975"/>
      <c r="C441" s="952"/>
      <c r="D441" s="953"/>
      <c r="E441" s="914">
        <v>590027.12400000007</v>
      </c>
      <c r="F441" s="914">
        <v>-1670.3999999999999</v>
      </c>
      <c r="G441" s="914">
        <v>588356.72399999993</v>
      </c>
      <c r="H441" s="942">
        <f t="shared" si="351"/>
        <v>389417.90184000001</v>
      </c>
      <c r="I441" s="1568">
        <f t="shared" si="351"/>
        <v>-1102.4639999999997</v>
      </c>
      <c r="J441" s="1569">
        <f>+H441+I441</f>
        <v>388315.43784000003</v>
      </c>
      <c r="K441" s="942">
        <f t="shared" si="352"/>
        <v>200609.22216000003</v>
      </c>
      <c r="L441" s="943">
        <f t="shared" si="352"/>
        <v>-567.93600000000004</v>
      </c>
      <c r="M441" s="944">
        <f>+K441+L441</f>
        <v>200041.28616000005</v>
      </c>
      <c r="N441" s="942">
        <f t="shared" si="353"/>
        <v>0</v>
      </c>
      <c r="O441" s="943">
        <f t="shared" si="353"/>
        <v>0</v>
      </c>
      <c r="P441" s="944">
        <f t="shared" si="353"/>
        <v>0</v>
      </c>
      <c r="R441" s="913" t="b">
        <f t="shared" si="317"/>
        <v>1</v>
      </c>
      <c r="S441" s="926" t="s">
        <v>1383</v>
      </c>
      <c r="T441" s="926" t="s">
        <v>1383</v>
      </c>
      <c r="U441" s="913" t="s">
        <v>1328</v>
      </c>
    </row>
    <row r="442" spans="1:21" x14ac:dyDescent="0.25">
      <c r="A442" s="915" t="s">
        <v>1381</v>
      </c>
      <c r="B442" s="1004">
        <v>1</v>
      </c>
      <c r="C442" s="1005">
        <v>0.34</v>
      </c>
      <c r="D442" s="1006">
        <f>+B442-C442</f>
        <v>0.65999999999999992</v>
      </c>
      <c r="E442" s="916">
        <v>1699426.2</v>
      </c>
      <c r="F442" s="916">
        <v>964485.576</v>
      </c>
      <c r="G442" s="916">
        <v>2663911.7759999996</v>
      </c>
      <c r="H442" s="962">
        <f t="shared" si="351"/>
        <v>1121621.2919999999</v>
      </c>
      <c r="I442" s="963">
        <f t="shared" si="351"/>
        <v>636560.48015999992</v>
      </c>
      <c r="J442" s="964">
        <f>+H442+I442</f>
        <v>1758181.7721599997</v>
      </c>
      <c r="K442" s="962">
        <f t="shared" si="352"/>
        <v>577804.90800000005</v>
      </c>
      <c r="L442" s="963">
        <f t="shared" si="352"/>
        <v>327925.09584000002</v>
      </c>
      <c r="M442" s="964">
        <f>+K442+L442</f>
        <v>905730.00384000014</v>
      </c>
      <c r="N442" s="962">
        <f t="shared" si="353"/>
        <v>0</v>
      </c>
      <c r="O442" s="963">
        <f t="shared" si="353"/>
        <v>0</v>
      </c>
      <c r="P442" s="964">
        <f t="shared" si="353"/>
        <v>0</v>
      </c>
      <c r="Q442" s="1489">
        <f>+J442-'17NM_Flex Cost'!R111</f>
        <v>-1900264.2570400001</v>
      </c>
      <c r="R442" s="913" t="b">
        <f t="shared" si="317"/>
        <v>1</v>
      </c>
      <c r="S442" s="917" t="s">
        <v>1384</v>
      </c>
      <c r="T442" s="917" t="s">
        <v>1384</v>
      </c>
      <c r="U442" s="915" t="s">
        <v>1381</v>
      </c>
    </row>
    <row r="443" spans="1:21" x14ac:dyDescent="0.25">
      <c r="A443" s="917" t="s">
        <v>2055</v>
      </c>
      <c r="B443" s="1004"/>
      <c r="C443" s="1005"/>
      <c r="D443" s="1006"/>
      <c r="E443" s="916"/>
      <c r="F443" s="916"/>
      <c r="G443" s="916"/>
      <c r="H443" s="962"/>
      <c r="I443" s="963"/>
      <c r="J443" s="964"/>
      <c r="K443" s="962"/>
      <c r="L443" s="963"/>
      <c r="M443" s="964"/>
      <c r="N443" s="962"/>
      <c r="O443" s="963"/>
      <c r="P443" s="964"/>
      <c r="Q443" s="1489"/>
      <c r="R443" s="913" t="b">
        <f t="shared" si="317"/>
        <v>1</v>
      </c>
      <c r="S443" s="913" t="s">
        <v>1326</v>
      </c>
      <c r="T443" s="913" t="s">
        <v>1326</v>
      </c>
      <c r="U443" s="917" t="s">
        <v>2055</v>
      </c>
    </row>
    <row r="444" spans="1:21" x14ac:dyDescent="0.25">
      <c r="A444" s="913" t="s">
        <v>1325</v>
      </c>
      <c r="B444" s="975"/>
      <c r="C444" s="952"/>
      <c r="D444" s="953"/>
      <c r="E444" s="914">
        <v>0</v>
      </c>
      <c r="F444" s="914">
        <v>840335.41200000001</v>
      </c>
      <c r="G444" s="914">
        <v>840335.41200000001</v>
      </c>
      <c r="H444" s="942">
        <f>E444*$D$448</f>
        <v>0</v>
      </c>
      <c r="I444" s="943">
        <f>F444*$D$448</f>
        <v>554621.37191999995</v>
      </c>
      <c r="J444" s="944">
        <f>+H444+I444</f>
        <v>554621.37191999995</v>
      </c>
      <c r="K444" s="942">
        <f>+E444*$C$448</f>
        <v>0</v>
      </c>
      <c r="L444" s="943">
        <f>+F444*$C$448</f>
        <v>285714.04008000001</v>
      </c>
      <c r="M444" s="944">
        <f>+K444+L444</f>
        <v>285714.04008000001</v>
      </c>
      <c r="N444" s="942">
        <f t="shared" ref="N444:N448" si="354">+E444-(H444+K444)</f>
        <v>0</v>
      </c>
      <c r="O444" s="943">
        <f t="shared" ref="O444:O448" si="355">+F444-(I444+L444)</f>
        <v>0</v>
      </c>
      <c r="P444" s="994">
        <f t="shared" ref="P444:P448" si="356">+G444-(J444+M444)</f>
        <v>0</v>
      </c>
      <c r="Q444" s="2052"/>
      <c r="R444" s="913" t="b">
        <f t="shared" si="317"/>
        <v>1</v>
      </c>
      <c r="S444" s="913" t="s">
        <v>1327</v>
      </c>
      <c r="T444" s="913" t="s">
        <v>1327</v>
      </c>
      <c r="U444" s="913" t="s">
        <v>1325</v>
      </c>
    </row>
    <row r="445" spans="1:21" x14ac:dyDescent="0.25">
      <c r="A445" s="913" t="s">
        <v>1326</v>
      </c>
      <c r="B445" s="975"/>
      <c r="C445" s="952"/>
      <c r="D445" s="953"/>
      <c r="E445" s="914">
        <v>0</v>
      </c>
      <c r="F445" s="914">
        <v>125820.56400000001</v>
      </c>
      <c r="G445" s="914">
        <v>125820.56400000001</v>
      </c>
      <c r="H445" s="942">
        <f t="shared" ref="H445:H448" si="357">E445*$D$448</f>
        <v>0</v>
      </c>
      <c r="I445" s="943">
        <f t="shared" ref="I445:I448" si="358">F445*$D$448</f>
        <v>83041.572239999994</v>
      </c>
      <c r="J445" s="944">
        <f t="shared" ref="J445:J448" si="359">+H445+I445</f>
        <v>83041.572239999994</v>
      </c>
      <c r="K445" s="942">
        <f t="shared" ref="K445:K448" si="360">+E445*$C$448</f>
        <v>0</v>
      </c>
      <c r="L445" s="943">
        <f t="shared" ref="L445:L448" si="361">+F445*$C$448</f>
        <v>42778.991760000004</v>
      </c>
      <c r="M445" s="944">
        <f t="shared" ref="M445:M448" si="362">+K445+L445</f>
        <v>42778.991760000004</v>
      </c>
      <c r="N445" s="942">
        <f t="shared" si="354"/>
        <v>0</v>
      </c>
      <c r="O445" s="943">
        <f t="shared" si="355"/>
        <v>0</v>
      </c>
      <c r="P445" s="944">
        <f t="shared" si="356"/>
        <v>0</v>
      </c>
      <c r="Q445" s="2052"/>
      <c r="R445" s="913" t="b">
        <f t="shared" si="317"/>
        <v>1</v>
      </c>
      <c r="S445" s="913" t="s">
        <v>1328</v>
      </c>
      <c r="T445" s="913" t="s">
        <v>1328</v>
      </c>
      <c r="U445" s="913" t="s">
        <v>1326</v>
      </c>
    </row>
    <row r="446" spans="1:21" x14ac:dyDescent="0.25">
      <c r="A446" s="913" t="s">
        <v>1327</v>
      </c>
      <c r="B446" s="975"/>
      <c r="C446" s="952"/>
      <c r="D446" s="953"/>
      <c r="E446" s="914">
        <v>1109399.0759999999</v>
      </c>
      <c r="F446" s="914">
        <v>0</v>
      </c>
      <c r="G446" s="914">
        <v>1109399.0759999999</v>
      </c>
      <c r="H446" s="942">
        <f t="shared" si="357"/>
        <v>732203.39015999984</v>
      </c>
      <c r="I446" s="943">
        <f t="shared" si="358"/>
        <v>0</v>
      </c>
      <c r="J446" s="944">
        <f t="shared" si="359"/>
        <v>732203.39015999984</v>
      </c>
      <c r="K446" s="942">
        <f t="shared" si="360"/>
        <v>377195.68583999999</v>
      </c>
      <c r="L446" s="943">
        <f t="shared" si="361"/>
        <v>0</v>
      </c>
      <c r="M446" s="944">
        <f t="shared" si="362"/>
        <v>377195.68583999999</v>
      </c>
      <c r="N446" s="942">
        <f t="shared" si="354"/>
        <v>0</v>
      </c>
      <c r="O446" s="943">
        <f t="shared" si="355"/>
        <v>0</v>
      </c>
      <c r="P446" s="944">
        <f t="shared" si="356"/>
        <v>0</v>
      </c>
      <c r="Q446" s="2052"/>
      <c r="R446" s="913" t="b">
        <f t="shared" si="317"/>
        <v>1</v>
      </c>
      <c r="S446" s="926" t="s">
        <v>1384</v>
      </c>
      <c r="T446" s="926" t="s">
        <v>1384</v>
      </c>
      <c r="U446" s="913" t="s">
        <v>1327</v>
      </c>
    </row>
    <row r="447" spans="1:21" x14ac:dyDescent="0.25">
      <c r="A447" s="913" t="s">
        <v>1328</v>
      </c>
      <c r="B447" s="975"/>
      <c r="C447" s="952"/>
      <c r="D447" s="953"/>
      <c r="E447" s="914">
        <v>590027.12400000007</v>
      </c>
      <c r="F447" s="914">
        <v>-1670.3999999999999</v>
      </c>
      <c r="G447" s="914">
        <v>588356.72399999993</v>
      </c>
      <c r="H447" s="942">
        <f t="shared" si="357"/>
        <v>389417.90184000001</v>
      </c>
      <c r="I447" s="1568">
        <f t="shared" si="358"/>
        <v>-1102.4639999999997</v>
      </c>
      <c r="J447" s="1569">
        <f t="shared" si="359"/>
        <v>388315.43784000003</v>
      </c>
      <c r="K447" s="942">
        <f t="shared" si="360"/>
        <v>200609.22216000003</v>
      </c>
      <c r="L447" s="943">
        <f t="shared" si="361"/>
        <v>-567.93600000000004</v>
      </c>
      <c r="M447" s="944">
        <f t="shared" si="362"/>
        <v>200041.28616000005</v>
      </c>
      <c r="N447" s="942">
        <f t="shared" si="354"/>
        <v>0</v>
      </c>
      <c r="O447" s="943">
        <f t="shared" si="355"/>
        <v>0</v>
      </c>
      <c r="P447" s="944">
        <f t="shared" si="356"/>
        <v>0</v>
      </c>
      <c r="Q447" s="2052"/>
      <c r="R447" s="913" t="b">
        <f t="shared" si="317"/>
        <v>1</v>
      </c>
      <c r="S447" s="917" t="s">
        <v>1385</v>
      </c>
      <c r="T447" s="917" t="s">
        <v>1385</v>
      </c>
      <c r="U447" s="913" t="s">
        <v>1328</v>
      </c>
    </row>
    <row r="448" spans="1:21" x14ac:dyDescent="0.25">
      <c r="A448" s="1356" t="s">
        <v>2055</v>
      </c>
      <c r="B448" s="1578">
        <v>1</v>
      </c>
      <c r="C448" s="1579">
        <v>0.34</v>
      </c>
      <c r="D448" s="2916">
        <f>+B448-C448</f>
        <v>0.65999999999999992</v>
      </c>
      <c r="E448" s="916">
        <v>1699426.2</v>
      </c>
      <c r="F448" s="916">
        <v>964485.576</v>
      </c>
      <c r="G448" s="916">
        <v>2663911.7759999996</v>
      </c>
      <c r="H448" s="962">
        <f t="shared" si="357"/>
        <v>1121621.2919999999</v>
      </c>
      <c r="I448" s="963">
        <f t="shared" si="358"/>
        <v>636560.48015999992</v>
      </c>
      <c r="J448" s="964">
        <f t="shared" si="359"/>
        <v>1758181.7721599997</v>
      </c>
      <c r="K448" s="962">
        <f t="shared" si="360"/>
        <v>577804.90800000005</v>
      </c>
      <c r="L448" s="963">
        <f t="shared" si="361"/>
        <v>327925.09584000002</v>
      </c>
      <c r="M448" s="964">
        <f t="shared" si="362"/>
        <v>905730.00384000014</v>
      </c>
      <c r="N448" s="962">
        <f t="shared" si="354"/>
        <v>0</v>
      </c>
      <c r="O448" s="963">
        <f t="shared" si="355"/>
        <v>0</v>
      </c>
      <c r="P448" s="964">
        <f t="shared" si="356"/>
        <v>0</v>
      </c>
      <c r="Q448" s="1489">
        <f>+J448-'17NM_Flex Cost'!R117</f>
        <v>1758181.7721599997</v>
      </c>
      <c r="R448" s="913" t="b">
        <f t="shared" si="317"/>
        <v>1</v>
      </c>
      <c r="S448" s="913" t="s">
        <v>1327</v>
      </c>
      <c r="T448" s="913" t="s">
        <v>1327</v>
      </c>
      <c r="U448" s="1356" t="s">
        <v>2055</v>
      </c>
    </row>
    <row r="449" spans="1:21" x14ac:dyDescent="0.25">
      <c r="A449" s="1367" t="s">
        <v>1855</v>
      </c>
      <c r="B449" s="998"/>
      <c r="C449" s="999"/>
      <c r="D449" s="1000"/>
      <c r="E449" s="918"/>
      <c r="F449" s="918"/>
      <c r="G449" s="918"/>
      <c r="H449" s="933"/>
      <c r="I449" s="934"/>
      <c r="J449" s="935"/>
      <c r="K449" s="971"/>
      <c r="L449" s="934"/>
      <c r="M449" s="935"/>
      <c r="N449" s="971"/>
      <c r="O449" s="934"/>
      <c r="P449" s="935"/>
      <c r="R449" s="913" t="b">
        <f t="shared" si="317"/>
        <v>1</v>
      </c>
      <c r="S449" s="913" t="s">
        <v>1328</v>
      </c>
      <c r="T449" s="913" t="s">
        <v>1328</v>
      </c>
      <c r="U449" s="917" t="s">
        <v>1855</v>
      </c>
    </row>
    <row r="450" spans="1:21" x14ac:dyDescent="0.25">
      <c r="A450" s="1365" t="s">
        <v>1325</v>
      </c>
      <c r="B450" s="975"/>
      <c r="C450" s="952"/>
      <c r="D450" s="953"/>
      <c r="E450" s="914">
        <v>0</v>
      </c>
      <c r="F450" s="914">
        <v>1425463.7399999998</v>
      </c>
      <c r="G450" s="914">
        <v>1425463.7399999998</v>
      </c>
      <c r="H450" s="942">
        <f t="shared" ref="H450:I454" si="363">E450*$D$454</f>
        <v>0</v>
      </c>
      <c r="I450" s="943">
        <f t="shared" si="363"/>
        <v>14254.637400000011</v>
      </c>
      <c r="J450" s="944">
        <f t="shared" ref="J450:J453" si="364">+H450+I450</f>
        <v>14254.637400000011</v>
      </c>
      <c r="K450" s="942">
        <f t="shared" ref="K450:L454" si="365">+E450*$C$454</f>
        <v>0</v>
      </c>
      <c r="L450" s="943">
        <f t="shared" si="365"/>
        <v>1411209.1025999996</v>
      </c>
      <c r="M450" s="944">
        <f t="shared" ref="M450:M453" si="366">+K450+L450</f>
        <v>1411209.1025999996</v>
      </c>
      <c r="N450" s="942">
        <f t="shared" ref="N450:N453" si="367">+E450-(H450+K450)</f>
        <v>0</v>
      </c>
      <c r="O450" s="943">
        <f t="shared" ref="O450:O453" si="368">+F450-(I450+L450)</f>
        <v>0</v>
      </c>
      <c r="P450" s="994">
        <f t="shared" ref="P450:P453" si="369">+G450-(J450+M450)</f>
        <v>0</v>
      </c>
      <c r="R450" s="913" t="b">
        <f t="shared" si="317"/>
        <v>1</v>
      </c>
      <c r="S450" s="926" t="s">
        <v>1385</v>
      </c>
      <c r="T450" s="926" t="s">
        <v>1385</v>
      </c>
      <c r="U450" s="913" t="s">
        <v>1325</v>
      </c>
    </row>
    <row r="451" spans="1:21" x14ac:dyDescent="0.25">
      <c r="A451" s="1365" t="s">
        <v>1326</v>
      </c>
      <c r="B451" s="975"/>
      <c r="C451" s="952"/>
      <c r="D451" s="953"/>
      <c r="E451" s="914">
        <v>0</v>
      </c>
      <c r="F451" s="914">
        <v>247677.30000000002</v>
      </c>
      <c r="G451" s="914">
        <v>247677.30000000002</v>
      </c>
      <c r="H451" s="942">
        <f t="shared" si="363"/>
        <v>0</v>
      </c>
      <c r="I451" s="943">
        <f t="shared" si="363"/>
        <v>2476.7730000000024</v>
      </c>
      <c r="J451" s="944">
        <f t="shared" si="364"/>
        <v>2476.7730000000024</v>
      </c>
      <c r="K451" s="942">
        <f t="shared" si="365"/>
        <v>0</v>
      </c>
      <c r="L451" s="943">
        <f t="shared" si="365"/>
        <v>245200.527</v>
      </c>
      <c r="M451" s="944">
        <f t="shared" si="366"/>
        <v>245200.527</v>
      </c>
      <c r="N451" s="942">
        <f t="shared" si="367"/>
        <v>0</v>
      </c>
      <c r="O451" s="943">
        <f t="shared" si="368"/>
        <v>0</v>
      </c>
      <c r="P451" s="944">
        <f t="shared" si="369"/>
        <v>0</v>
      </c>
      <c r="R451" s="913" t="b">
        <f t="shared" si="317"/>
        <v>1</v>
      </c>
      <c r="S451" s="917" t="s">
        <v>1386</v>
      </c>
      <c r="T451" s="917" t="s">
        <v>1386</v>
      </c>
      <c r="U451" s="913" t="s">
        <v>1326</v>
      </c>
    </row>
    <row r="452" spans="1:21" x14ac:dyDescent="0.25">
      <c r="A452" s="1365" t="s">
        <v>1327</v>
      </c>
      <c r="B452" s="975"/>
      <c r="C452" s="952"/>
      <c r="D452" s="953"/>
      <c r="E452" s="914">
        <v>3374.8559999999998</v>
      </c>
      <c r="F452" s="914">
        <v>0</v>
      </c>
      <c r="G452" s="914">
        <v>3374.8559999999998</v>
      </c>
      <c r="H452" s="942">
        <f t="shared" si="363"/>
        <v>33.748560000000026</v>
      </c>
      <c r="I452" s="943">
        <f t="shared" si="363"/>
        <v>0</v>
      </c>
      <c r="J452" s="944">
        <f t="shared" si="364"/>
        <v>33.748560000000026</v>
      </c>
      <c r="K452" s="942">
        <f t="shared" si="365"/>
        <v>3341.1074399999998</v>
      </c>
      <c r="L452" s="943">
        <f t="shared" si="365"/>
        <v>0</v>
      </c>
      <c r="M452" s="944">
        <f t="shared" si="366"/>
        <v>3341.1074399999998</v>
      </c>
      <c r="N452" s="942">
        <f t="shared" si="367"/>
        <v>0</v>
      </c>
      <c r="O452" s="943">
        <f t="shared" si="368"/>
        <v>0</v>
      </c>
      <c r="P452" s="944">
        <f t="shared" si="369"/>
        <v>0</v>
      </c>
      <c r="R452" s="913" t="b">
        <f t="shared" si="317"/>
        <v>1</v>
      </c>
      <c r="S452" s="913" t="s">
        <v>1325</v>
      </c>
      <c r="T452" s="913" t="s">
        <v>1325</v>
      </c>
      <c r="U452" s="913" t="s">
        <v>1327</v>
      </c>
    </row>
    <row r="453" spans="1:21" x14ac:dyDescent="0.25">
      <c r="A453" s="1365" t="s">
        <v>1328</v>
      </c>
      <c r="B453" s="975"/>
      <c r="C453" s="952"/>
      <c r="D453" s="953"/>
      <c r="E453" s="914">
        <v>288396.83999999997</v>
      </c>
      <c r="F453" s="914">
        <v>0</v>
      </c>
      <c r="G453" s="914">
        <v>288396.83999999997</v>
      </c>
      <c r="H453" s="942">
        <f t="shared" si="363"/>
        <v>2883.968400000002</v>
      </c>
      <c r="I453" s="943">
        <f t="shared" si="363"/>
        <v>0</v>
      </c>
      <c r="J453" s="944">
        <f t="shared" si="364"/>
        <v>2883.968400000002</v>
      </c>
      <c r="K453" s="942">
        <f t="shared" si="365"/>
        <v>285512.87159999995</v>
      </c>
      <c r="L453" s="943">
        <f t="shared" si="365"/>
        <v>0</v>
      </c>
      <c r="M453" s="944">
        <f t="shared" si="366"/>
        <v>285512.87159999995</v>
      </c>
      <c r="N453" s="942">
        <f t="shared" si="367"/>
        <v>0</v>
      </c>
      <c r="O453" s="943">
        <f t="shared" si="368"/>
        <v>0</v>
      </c>
      <c r="P453" s="944">
        <f t="shared" si="369"/>
        <v>0</v>
      </c>
      <c r="R453" s="913" t="b">
        <f t="shared" si="317"/>
        <v>1</v>
      </c>
      <c r="S453" s="913" t="s">
        <v>1326</v>
      </c>
      <c r="T453" s="913" t="s">
        <v>1326</v>
      </c>
      <c r="U453" s="913" t="s">
        <v>1328</v>
      </c>
    </row>
    <row r="454" spans="1:21" x14ac:dyDescent="0.25">
      <c r="A454" s="1368" t="s">
        <v>1855</v>
      </c>
      <c r="B454" s="1358">
        <v>1</v>
      </c>
      <c r="C454" s="1359">
        <v>0.99</v>
      </c>
      <c r="D454" s="1360">
        <f>+B454-C454</f>
        <v>1.0000000000000009E-2</v>
      </c>
      <c r="E454" s="916">
        <v>291771.696</v>
      </c>
      <c r="F454" s="916">
        <v>1673141.0399999998</v>
      </c>
      <c r="G454" s="916">
        <v>1964912.7359999996</v>
      </c>
      <c r="H454" s="962">
        <f t="shared" si="363"/>
        <v>2917.7169600000025</v>
      </c>
      <c r="I454" s="963">
        <f t="shared" si="363"/>
        <v>16731.410400000012</v>
      </c>
      <c r="J454" s="964">
        <f>+H454+I454</f>
        <v>19649.127360000013</v>
      </c>
      <c r="K454" s="962">
        <f t="shared" si="365"/>
        <v>288853.97904000001</v>
      </c>
      <c r="L454" s="963">
        <f t="shared" si="365"/>
        <v>1656409.6295999999</v>
      </c>
      <c r="M454" s="964">
        <f>+K454+L454</f>
        <v>1945263.6086399998</v>
      </c>
      <c r="N454" s="962">
        <f t="shared" ref="N454:P454" si="370">+E454-(H454+K454)</f>
        <v>0</v>
      </c>
      <c r="O454" s="963">
        <f t="shared" si="370"/>
        <v>0</v>
      </c>
      <c r="P454" s="964">
        <f t="shared" si="370"/>
        <v>0</v>
      </c>
      <c r="Q454" s="1489">
        <f>+J454-'17NM_Flex Cost'!R113</f>
        <v>-21240.63024000002</v>
      </c>
      <c r="R454" s="913" t="b">
        <f t="shared" si="317"/>
        <v>1</v>
      </c>
      <c r="S454" s="913" t="s">
        <v>1327</v>
      </c>
      <c r="T454" s="913" t="s">
        <v>1327</v>
      </c>
      <c r="U454" s="1356" t="s">
        <v>1855</v>
      </c>
    </row>
    <row r="455" spans="1:21" x14ac:dyDescent="0.25">
      <c r="A455" s="917" t="s">
        <v>1382</v>
      </c>
      <c r="B455" s="998"/>
      <c r="C455" s="999"/>
      <c r="D455" s="1000"/>
      <c r="E455" s="918"/>
      <c r="F455" s="918"/>
      <c r="G455" s="918"/>
      <c r="H455" s="933"/>
      <c r="I455" s="934"/>
      <c r="J455" s="935"/>
      <c r="K455" s="971"/>
      <c r="L455" s="934"/>
      <c r="M455" s="935"/>
      <c r="N455" s="971"/>
      <c r="O455" s="934"/>
      <c r="P455" s="935"/>
      <c r="R455" s="913" t="b">
        <f t="shared" si="317"/>
        <v>1</v>
      </c>
      <c r="S455" s="913" t="s">
        <v>1328</v>
      </c>
      <c r="T455" s="913" t="s">
        <v>1328</v>
      </c>
      <c r="U455" s="917" t="s">
        <v>1382</v>
      </c>
    </row>
    <row r="456" spans="1:21" x14ac:dyDescent="0.25">
      <c r="A456" s="913" t="s">
        <v>1325</v>
      </c>
      <c r="B456" s="975"/>
      <c r="C456" s="952"/>
      <c r="D456" s="953"/>
      <c r="E456" s="914">
        <v>0</v>
      </c>
      <c r="F456" s="914">
        <v>1257079.764</v>
      </c>
      <c r="G456" s="914">
        <v>1257079.764</v>
      </c>
      <c r="H456" s="942">
        <f t="shared" ref="H456:I460" si="371">E456*$D$460</f>
        <v>0</v>
      </c>
      <c r="I456" s="943">
        <f t="shared" si="371"/>
        <v>0</v>
      </c>
      <c r="J456" s="944">
        <f>+H456+I456</f>
        <v>0</v>
      </c>
      <c r="K456" s="942">
        <f t="shared" ref="K456:L460" si="372">+E456*$C$460</f>
        <v>0</v>
      </c>
      <c r="L456" s="943">
        <f t="shared" si="372"/>
        <v>1257079.764</v>
      </c>
      <c r="M456" s="944">
        <f>+K456+L456</f>
        <v>1257079.764</v>
      </c>
      <c r="N456" s="942">
        <f t="shared" ref="N456:P460" si="373">+E456-(H456+K456)</f>
        <v>0</v>
      </c>
      <c r="O456" s="943">
        <f t="shared" si="373"/>
        <v>0</v>
      </c>
      <c r="P456" s="994">
        <f t="shared" si="373"/>
        <v>0</v>
      </c>
      <c r="R456" s="913" t="b">
        <f t="shared" si="317"/>
        <v>1</v>
      </c>
      <c r="S456" s="926" t="s">
        <v>1386</v>
      </c>
      <c r="T456" s="926" t="s">
        <v>1386</v>
      </c>
      <c r="U456" s="913" t="s">
        <v>1325</v>
      </c>
    </row>
    <row r="457" spans="1:21" x14ac:dyDescent="0.25">
      <c r="A457" s="913" t="s">
        <v>1326</v>
      </c>
      <c r="B457" s="975"/>
      <c r="C457" s="952"/>
      <c r="D457" s="953"/>
      <c r="E457" s="914">
        <v>0</v>
      </c>
      <c r="F457" s="914">
        <v>259557.64799999999</v>
      </c>
      <c r="G457" s="914">
        <v>259557.64799999999</v>
      </c>
      <c r="H457" s="942">
        <f t="shared" si="371"/>
        <v>0</v>
      </c>
      <c r="I457" s="943">
        <f t="shared" si="371"/>
        <v>0</v>
      </c>
      <c r="J457" s="944">
        <f>+H457+I457</f>
        <v>0</v>
      </c>
      <c r="K457" s="942">
        <f t="shared" si="372"/>
        <v>0</v>
      </c>
      <c r="L457" s="943">
        <f t="shared" si="372"/>
        <v>259557.64799999999</v>
      </c>
      <c r="M457" s="944">
        <f>+K457+L457</f>
        <v>259557.64799999999</v>
      </c>
      <c r="N457" s="942">
        <f t="shared" si="373"/>
        <v>0</v>
      </c>
      <c r="O457" s="943">
        <f t="shared" si="373"/>
        <v>0</v>
      </c>
      <c r="P457" s="944">
        <f t="shared" si="373"/>
        <v>0</v>
      </c>
      <c r="R457" s="913" t="b">
        <f t="shared" si="317"/>
        <v>1</v>
      </c>
      <c r="S457" s="917" t="s">
        <v>1387</v>
      </c>
      <c r="T457" s="917" t="s">
        <v>1387</v>
      </c>
      <c r="U457" s="913" t="s">
        <v>1326</v>
      </c>
    </row>
    <row r="458" spans="1:21" x14ac:dyDescent="0.25">
      <c r="A458" s="913" t="s">
        <v>1327</v>
      </c>
      <c r="B458" s="975"/>
      <c r="C458" s="952"/>
      <c r="D458" s="953"/>
      <c r="E458" s="914">
        <v>101549.17200000001</v>
      </c>
      <c r="F458" s="914">
        <v>0</v>
      </c>
      <c r="G458" s="914">
        <v>101549.17200000001</v>
      </c>
      <c r="H458" s="942">
        <f t="shared" si="371"/>
        <v>0</v>
      </c>
      <c r="I458" s="943">
        <f t="shared" si="371"/>
        <v>0</v>
      </c>
      <c r="J458" s="944">
        <f>+H458+I458</f>
        <v>0</v>
      </c>
      <c r="K458" s="942">
        <f t="shared" si="372"/>
        <v>101549.17200000001</v>
      </c>
      <c r="L458" s="943">
        <f t="shared" si="372"/>
        <v>0</v>
      </c>
      <c r="M458" s="944">
        <f>+K458+L458</f>
        <v>101549.17200000001</v>
      </c>
      <c r="N458" s="942">
        <f t="shared" si="373"/>
        <v>0</v>
      </c>
      <c r="O458" s="943">
        <f t="shared" si="373"/>
        <v>0</v>
      </c>
      <c r="P458" s="944">
        <f t="shared" si="373"/>
        <v>0</v>
      </c>
      <c r="R458" s="913" t="b">
        <f t="shared" si="317"/>
        <v>1</v>
      </c>
      <c r="S458" s="913" t="s">
        <v>1325</v>
      </c>
      <c r="T458" s="913" t="s">
        <v>1325</v>
      </c>
      <c r="U458" s="913" t="s">
        <v>1327</v>
      </c>
    </row>
    <row r="459" spans="1:21" x14ac:dyDescent="0.25">
      <c r="A459" s="913" t="s">
        <v>1328</v>
      </c>
      <c r="B459" s="975"/>
      <c r="C459" s="952"/>
      <c r="D459" s="953"/>
      <c r="E459" s="914">
        <v>351887.29200000002</v>
      </c>
      <c r="F459" s="914">
        <v>0</v>
      </c>
      <c r="G459" s="914">
        <v>351887.29200000002</v>
      </c>
      <c r="H459" s="942">
        <f t="shared" si="371"/>
        <v>0</v>
      </c>
      <c r="I459" s="943">
        <f t="shared" si="371"/>
        <v>0</v>
      </c>
      <c r="J459" s="944">
        <f>+H459+I459</f>
        <v>0</v>
      </c>
      <c r="K459" s="942">
        <f t="shared" si="372"/>
        <v>351887.29200000002</v>
      </c>
      <c r="L459" s="943">
        <f t="shared" si="372"/>
        <v>0</v>
      </c>
      <c r="M459" s="944">
        <f>+K459+L459</f>
        <v>351887.29200000002</v>
      </c>
      <c r="N459" s="942">
        <f t="shared" si="373"/>
        <v>0</v>
      </c>
      <c r="O459" s="943">
        <f t="shared" si="373"/>
        <v>0</v>
      </c>
      <c r="P459" s="944">
        <f t="shared" si="373"/>
        <v>0</v>
      </c>
      <c r="R459" s="913" t="b">
        <f t="shared" si="317"/>
        <v>1</v>
      </c>
      <c r="S459" s="913"/>
      <c r="T459" s="913"/>
      <c r="U459" s="913" t="s">
        <v>1328</v>
      </c>
    </row>
    <row r="460" spans="1:21" ht="15.75" thickBot="1" x14ac:dyDescent="0.3">
      <c r="A460" s="915" t="s">
        <v>1382</v>
      </c>
      <c r="B460" s="1011">
        <v>1</v>
      </c>
      <c r="C460" s="1759">
        <v>1</v>
      </c>
      <c r="D460" s="1012">
        <f>+B460-C460</f>
        <v>0</v>
      </c>
      <c r="E460" s="916">
        <v>453436.46400000004</v>
      </c>
      <c r="F460" s="916">
        <v>1516637.412</v>
      </c>
      <c r="G460" s="916">
        <v>1970073.8760000002</v>
      </c>
      <c r="H460" s="965">
        <f t="shared" si="371"/>
        <v>0</v>
      </c>
      <c r="I460" s="966">
        <f t="shared" si="371"/>
        <v>0</v>
      </c>
      <c r="J460" s="967">
        <f>+H460+I460</f>
        <v>0</v>
      </c>
      <c r="K460" s="965">
        <f t="shared" si="372"/>
        <v>453436.46400000004</v>
      </c>
      <c r="L460" s="966">
        <f t="shared" si="372"/>
        <v>1516637.412</v>
      </c>
      <c r="M460" s="967">
        <f>+K460+L460</f>
        <v>1970073.8760000002</v>
      </c>
      <c r="N460" s="965">
        <f t="shared" si="373"/>
        <v>0</v>
      </c>
      <c r="O460" s="966">
        <f t="shared" si="373"/>
        <v>0</v>
      </c>
      <c r="P460" s="967">
        <f t="shared" si="373"/>
        <v>0</v>
      </c>
      <c r="Q460" s="1489">
        <f>+J460-'17NM_Flex Cost'!R115</f>
        <v>0</v>
      </c>
      <c r="R460" s="913" t="b">
        <f t="shared" ref="R460:R466" si="374">A460=U460</f>
        <v>1</v>
      </c>
      <c r="S460" s="913" t="s">
        <v>1327</v>
      </c>
      <c r="T460" s="913" t="s">
        <v>1327</v>
      </c>
      <c r="U460" s="1577" t="s">
        <v>1382</v>
      </c>
    </row>
    <row r="461" spans="1:21" x14ac:dyDescent="0.25">
      <c r="A461" s="1367" t="s">
        <v>1856</v>
      </c>
      <c r="B461" s="998"/>
      <c r="C461" s="999"/>
      <c r="D461" s="1000"/>
      <c r="E461" s="918"/>
      <c r="F461" s="918"/>
      <c r="G461" s="918"/>
      <c r="H461" s="933"/>
      <c r="I461" s="934"/>
      <c r="J461" s="935"/>
      <c r="K461" s="971"/>
      <c r="L461" s="934"/>
      <c r="M461" s="935"/>
      <c r="N461" s="971"/>
      <c r="O461" s="934"/>
      <c r="P461" s="935"/>
      <c r="R461" s="913" t="b">
        <f t="shared" si="374"/>
        <v>1</v>
      </c>
      <c r="S461" s="913" t="s">
        <v>1328</v>
      </c>
      <c r="T461" s="913" t="s">
        <v>1328</v>
      </c>
      <c r="U461" s="917" t="s">
        <v>1856</v>
      </c>
    </row>
    <row r="462" spans="1:21" x14ac:dyDescent="0.25">
      <c r="A462" s="1365" t="s">
        <v>1325</v>
      </c>
      <c r="B462" s="975"/>
      <c r="C462" s="952"/>
      <c r="D462" s="953"/>
      <c r="E462" s="914">
        <v>0</v>
      </c>
      <c r="F462" s="914">
        <v>308586.32399999996</v>
      </c>
      <c r="G462" s="914">
        <v>308586.32399999996</v>
      </c>
      <c r="H462" s="942">
        <f t="shared" ref="H462:I466" si="375">E462*$D$466</f>
        <v>0</v>
      </c>
      <c r="I462" s="943">
        <f t="shared" si="375"/>
        <v>0</v>
      </c>
      <c r="J462" s="944">
        <f t="shared" ref="J462:J465" si="376">+H462+I462</f>
        <v>0</v>
      </c>
      <c r="K462" s="942">
        <f t="shared" ref="K462:L466" si="377">+E462*$C$466</f>
        <v>0</v>
      </c>
      <c r="L462" s="943">
        <f t="shared" si="377"/>
        <v>308586.32399999996</v>
      </c>
      <c r="M462" s="944">
        <f t="shared" ref="M462:M465" si="378">+K462+L462</f>
        <v>308586.32399999996</v>
      </c>
      <c r="N462" s="942">
        <f t="shared" ref="N462:N465" si="379">+E462-(H462+K462)</f>
        <v>0</v>
      </c>
      <c r="O462" s="943">
        <f t="shared" ref="O462:O465" si="380">+F462-(I462+L462)</f>
        <v>0</v>
      </c>
      <c r="P462" s="994">
        <f t="shared" ref="P462:P465" si="381">+G462-(J462+M462)</f>
        <v>0</v>
      </c>
      <c r="R462" s="913" t="b">
        <f t="shared" si="374"/>
        <v>1</v>
      </c>
      <c r="S462" s="926" t="s">
        <v>1387</v>
      </c>
      <c r="T462" s="926" t="s">
        <v>1387</v>
      </c>
      <c r="U462" s="913" t="s">
        <v>1325</v>
      </c>
    </row>
    <row r="463" spans="1:21" x14ac:dyDescent="0.25">
      <c r="A463" s="1365" t="s">
        <v>1326</v>
      </c>
      <c r="B463" s="975"/>
      <c r="C463" s="952"/>
      <c r="D463" s="953"/>
      <c r="E463" s="914">
        <v>0</v>
      </c>
      <c r="F463" s="914">
        <v>124833.69600000001</v>
      </c>
      <c r="G463" s="914">
        <v>124833.69600000001</v>
      </c>
      <c r="H463" s="942">
        <f t="shared" si="375"/>
        <v>0</v>
      </c>
      <c r="I463" s="943">
        <f t="shared" si="375"/>
        <v>0</v>
      </c>
      <c r="J463" s="944">
        <f t="shared" si="376"/>
        <v>0</v>
      </c>
      <c r="K463" s="942">
        <f t="shared" si="377"/>
        <v>0</v>
      </c>
      <c r="L463" s="943">
        <f t="shared" si="377"/>
        <v>124833.69600000001</v>
      </c>
      <c r="M463" s="944">
        <f t="shared" si="378"/>
        <v>124833.69600000001</v>
      </c>
      <c r="N463" s="942">
        <f t="shared" si="379"/>
        <v>0</v>
      </c>
      <c r="O463" s="943">
        <f t="shared" si="380"/>
        <v>0</v>
      </c>
      <c r="P463" s="944">
        <f t="shared" si="381"/>
        <v>0</v>
      </c>
      <c r="R463" s="913" t="b">
        <f t="shared" si="374"/>
        <v>1</v>
      </c>
      <c r="S463" s="917" t="s">
        <v>1388</v>
      </c>
      <c r="T463" s="917" t="s">
        <v>1388</v>
      </c>
      <c r="U463" s="913" t="s">
        <v>1326</v>
      </c>
    </row>
    <row r="464" spans="1:21" x14ac:dyDescent="0.25">
      <c r="A464" s="1365" t="s">
        <v>1327</v>
      </c>
      <c r="B464" s="975"/>
      <c r="C464" s="952"/>
      <c r="D464" s="953"/>
      <c r="E464" s="914">
        <v>38627.063999999998</v>
      </c>
      <c r="F464" s="914">
        <v>0</v>
      </c>
      <c r="G464" s="914">
        <v>38627.063999999998</v>
      </c>
      <c r="H464" s="942">
        <f t="shared" si="375"/>
        <v>0</v>
      </c>
      <c r="I464" s="943">
        <f t="shared" si="375"/>
        <v>0</v>
      </c>
      <c r="J464" s="944">
        <f t="shared" si="376"/>
        <v>0</v>
      </c>
      <c r="K464" s="942">
        <f t="shared" si="377"/>
        <v>38627.063999999998</v>
      </c>
      <c r="L464" s="943">
        <f t="shared" si="377"/>
        <v>0</v>
      </c>
      <c r="M464" s="944">
        <f t="shared" si="378"/>
        <v>38627.063999999998</v>
      </c>
      <c r="N464" s="942">
        <f t="shared" si="379"/>
        <v>0</v>
      </c>
      <c r="O464" s="943">
        <f t="shared" si="380"/>
        <v>0</v>
      </c>
      <c r="P464" s="944">
        <f t="shared" si="381"/>
        <v>0</v>
      </c>
      <c r="R464" s="913" t="b">
        <f t="shared" si="374"/>
        <v>1</v>
      </c>
      <c r="S464" s="913" t="s">
        <v>1325</v>
      </c>
      <c r="T464" s="913" t="s">
        <v>1325</v>
      </c>
      <c r="U464" s="913" t="s">
        <v>1327</v>
      </c>
    </row>
    <row r="465" spans="1:21" x14ac:dyDescent="0.25">
      <c r="A465" s="1365" t="s">
        <v>1328</v>
      </c>
      <c r="B465" s="975"/>
      <c r="C465" s="952"/>
      <c r="D465" s="953"/>
      <c r="E465" s="914">
        <v>94234.571999999986</v>
      </c>
      <c r="F465" s="914">
        <v>0</v>
      </c>
      <c r="G465" s="914">
        <v>94234.571999999986</v>
      </c>
      <c r="H465" s="942">
        <f t="shared" si="375"/>
        <v>0</v>
      </c>
      <c r="I465" s="943">
        <f t="shared" si="375"/>
        <v>0</v>
      </c>
      <c r="J465" s="944">
        <f t="shared" si="376"/>
        <v>0</v>
      </c>
      <c r="K465" s="942">
        <f t="shared" si="377"/>
        <v>94234.571999999986</v>
      </c>
      <c r="L465" s="943">
        <f t="shared" si="377"/>
        <v>0</v>
      </c>
      <c r="M465" s="944">
        <f t="shared" si="378"/>
        <v>94234.571999999986</v>
      </c>
      <c r="N465" s="942">
        <f t="shared" si="379"/>
        <v>0</v>
      </c>
      <c r="O465" s="943">
        <f t="shared" si="380"/>
        <v>0</v>
      </c>
      <c r="P465" s="944">
        <f t="shared" si="381"/>
        <v>0</v>
      </c>
      <c r="R465" s="913" t="b">
        <f t="shared" si="374"/>
        <v>1</v>
      </c>
      <c r="S465" s="913" t="s">
        <v>1326</v>
      </c>
      <c r="T465" s="913" t="s">
        <v>1326</v>
      </c>
      <c r="U465" s="913" t="s">
        <v>1328</v>
      </c>
    </row>
    <row r="466" spans="1:21" x14ac:dyDescent="0.25">
      <c r="A466" s="1368" t="s">
        <v>1856</v>
      </c>
      <c r="B466" s="1358">
        <v>1</v>
      </c>
      <c r="C466" s="1359">
        <v>1</v>
      </c>
      <c r="D466" s="1360">
        <v>0</v>
      </c>
      <c r="E466" s="916">
        <v>132861.636</v>
      </c>
      <c r="F466" s="916">
        <v>433420.01999999996</v>
      </c>
      <c r="G466" s="916">
        <v>566281.65599999996</v>
      </c>
      <c r="H466" s="962">
        <f t="shared" si="375"/>
        <v>0</v>
      </c>
      <c r="I466" s="963">
        <f t="shared" si="375"/>
        <v>0</v>
      </c>
      <c r="J466" s="964">
        <f>+H466+I466</f>
        <v>0</v>
      </c>
      <c r="K466" s="962">
        <f t="shared" si="377"/>
        <v>132861.636</v>
      </c>
      <c r="L466" s="963">
        <f t="shared" si="377"/>
        <v>433420.01999999996</v>
      </c>
      <c r="M466" s="964">
        <f>+K466+L466</f>
        <v>566281.65599999996</v>
      </c>
      <c r="N466" s="962">
        <f t="shared" ref="N466:P466" si="382">+E466-(H466+K466)</f>
        <v>0</v>
      </c>
      <c r="O466" s="963">
        <f t="shared" si="382"/>
        <v>0</v>
      </c>
      <c r="P466" s="964">
        <f t="shared" si="382"/>
        <v>0</v>
      </c>
      <c r="Q466" s="1489">
        <f>+J466-'17NM_Flex Cost'!R116</f>
        <v>0</v>
      </c>
      <c r="R466" s="913" t="b">
        <f t="shared" si="374"/>
        <v>1</v>
      </c>
      <c r="S466" s="913" t="s">
        <v>1327</v>
      </c>
      <c r="T466" s="913" t="s">
        <v>1327</v>
      </c>
      <c r="U466" s="1356" t="s">
        <v>1856</v>
      </c>
    </row>
    <row r="467" spans="1:21" x14ac:dyDescent="0.25">
      <c r="A467" s="1368"/>
      <c r="B467" s="1358"/>
      <c r="C467" s="1359"/>
      <c r="D467" s="1360"/>
      <c r="E467" s="916"/>
      <c r="F467" s="916"/>
      <c r="G467" s="916"/>
      <c r="H467" s="962"/>
      <c r="I467" s="963"/>
      <c r="J467" s="964"/>
      <c r="K467" s="962"/>
      <c r="L467" s="963"/>
      <c r="M467" s="964"/>
      <c r="N467" s="962"/>
      <c r="O467" s="963"/>
      <c r="P467" s="964"/>
      <c r="Q467" s="1489"/>
      <c r="R467" s="913" t="b">
        <f t="shared" ref="R467:R492" si="383">A472=U467</f>
        <v>0</v>
      </c>
      <c r="S467" s="913" t="s">
        <v>1328</v>
      </c>
      <c r="T467" s="913" t="s">
        <v>1328</v>
      </c>
      <c r="U467" s="917" t="s">
        <v>2056</v>
      </c>
    </row>
    <row r="468" spans="1:21" x14ac:dyDescent="0.25">
      <c r="A468" s="1368"/>
      <c r="B468" s="1358"/>
      <c r="C468" s="1359"/>
      <c r="D468" s="1360"/>
      <c r="E468" s="916"/>
      <c r="F468" s="916"/>
      <c r="G468" s="916"/>
      <c r="H468" s="962"/>
      <c r="I468" s="963"/>
      <c r="J468" s="964"/>
      <c r="K468" s="962"/>
      <c r="L468" s="963"/>
      <c r="M468" s="964"/>
      <c r="N468" s="962"/>
      <c r="O468" s="963"/>
      <c r="P468" s="964"/>
      <c r="Q468" s="1489"/>
      <c r="R468" s="913" t="b">
        <f t="shared" si="383"/>
        <v>1</v>
      </c>
      <c r="S468" s="926" t="s">
        <v>1388</v>
      </c>
      <c r="T468" s="926" t="s">
        <v>1388</v>
      </c>
      <c r="U468" s="1629" t="s">
        <v>1325</v>
      </c>
    </row>
    <row r="469" spans="1:21" x14ac:dyDescent="0.25">
      <c r="A469" s="1368"/>
      <c r="B469" s="1358"/>
      <c r="C469" s="1359"/>
      <c r="D469" s="1360"/>
      <c r="E469" s="916"/>
      <c r="F469" s="916"/>
      <c r="G469" s="916"/>
      <c r="H469" s="962"/>
      <c r="I469" s="963"/>
      <c r="J469" s="964"/>
      <c r="K469" s="962"/>
      <c r="L469" s="963"/>
      <c r="M469" s="964"/>
      <c r="N469" s="962"/>
      <c r="O469" s="963"/>
      <c r="P469" s="964"/>
      <c r="Q469" s="1489"/>
      <c r="R469" s="913" t="b">
        <f t="shared" si="383"/>
        <v>1</v>
      </c>
      <c r="S469" s="917" t="s">
        <v>1389</v>
      </c>
      <c r="T469" s="917" t="s">
        <v>1389</v>
      </c>
      <c r="U469" s="1629" t="s">
        <v>1326</v>
      </c>
    </row>
    <row r="470" spans="1:21" x14ac:dyDescent="0.25">
      <c r="A470" s="1368"/>
      <c r="B470" s="1358"/>
      <c r="C470" s="1359"/>
      <c r="D470" s="1360"/>
      <c r="E470" s="916"/>
      <c r="F470" s="916"/>
      <c r="G470" s="916"/>
      <c r="H470" s="962"/>
      <c r="I470" s="963"/>
      <c r="J470" s="964"/>
      <c r="K470" s="962"/>
      <c r="L470" s="963"/>
      <c r="M470" s="964"/>
      <c r="N470" s="962"/>
      <c r="O470" s="963"/>
      <c r="P470" s="964"/>
      <c r="Q470" s="1489"/>
      <c r="R470" s="913" t="b">
        <f t="shared" si="383"/>
        <v>1</v>
      </c>
      <c r="S470" s="913" t="s">
        <v>1325</v>
      </c>
      <c r="T470" s="913" t="s">
        <v>1325</v>
      </c>
      <c r="U470" s="1629" t="s">
        <v>1327</v>
      </c>
    </row>
    <row r="471" spans="1:21" x14ac:dyDescent="0.25">
      <c r="A471" s="1368"/>
      <c r="B471" s="1358"/>
      <c r="C471" s="1359"/>
      <c r="D471" s="1360"/>
      <c r="E471" s="916"/>
      <c r="F471" s="916"/>
      <c r="G471" s="916"/>
      <c r="H471" s="962"/>
      <c r="I471" s="963"/>
      <c r="J471" s="964"/>
      <c r="K471" s="962"/>
      <c r="L471" s="963"/>
      <c r="M471" s="964"/>
      <c r="N471" s="962"/>
      <c r="O471" s="963"/>
      <c r="P471" s="964"/>
      <c r="Q471" s="1489"/>
      <c r="R471" s="913" t="b">
        <f t="shared" si="383"/>
        <v>1</v>
      </c>
      <c r="S471" s="913" t="s">
        <v>1326</v>
      </c>
      <c r="T471" s="913" t="s">
        <v>1326</v>
      </c>
      <c r="U471" s="1629" t="s">
        <v>1328</v>
      </c>
    </row>
    <row r="472" spans="1:21" x14ac:dyDescent="0.25">
      <c r="A472" s="1367" t="s">
        <v>1857</v>
      </c>
      <c r="B472" s="998"/>
      <c r="C472" s="999"/>
      <c r="D472" s="1000"/>
      <c r="E472" s="918"/>
      <c r="F472" s="918"/>
      <c r="G472" s="918"/>
      <c r="H472" s="933"/>
      <c r="I472" s="934"/>
      <c r="J472" s="935"/>
      <c r="K472" s="971"/>
      <c r="L472" s="934"/>
      <c r="M472" s="935"/>
      <c r="N472" s="971"/>
      <c r="O472" s="934"/>
      <c r="P472" s="935"/>
      <c r="R472" s="913" t="b">
        <f t="shared" si="383"/>
        <v>0</v>
      </c>
      <c r="S472" s="913" t="s">
        <v>1327</v>
      </c>
      <c r="T472" s="913" t="s">
        <v>1327</v>
      </c>
      <c r="U472" s="1633" t="s">
        <v>2056</v>
      </c>
    </row>
    <row r="473" spans="1:21" x14ac:dyDescent="0.25">
      <c r="A473" s="1365" t="s">
        <v>1325</v>
      </c>
      <c r="B473" s="975"/>
      <c r="C473" s="952"/>
      <c r="D473" s="953"/>
      <c r="E473" s="914">
        <v>0</v>
      </c>
      <c r="F473" s="914">
        <v>364761.51599999995</v>
      </c>
      <c r="G473" s="914">
        <v>364761.51599999995</v>
      </c>
      <c r="H473" s="942">
        <f t="shared" ref="H473:I477" si="384">E473*$D$477</f>
        <v>0</v>
      </c>
      <c r="I473" s="943">
        <f t="shared" si="384"/>
        <v>7295.2303200000051</v>
      </c>
      <c r="J473" s="944">
        <f t="shared" ref="J473:J476" si="385">+H473+I473</f>
        <v>7295.2303200000051</v>
      </c>
      <c r="K473" s="942">
        <f t="shared" ref="K473:L477" si="386">+E473*$C$477</f>
        <v>0</v>
      </c>
      <c r="L473" s="943">
        <f t="shared" si="386"/>
        <v>357466.28567999991</v>
      </c>
      <c r="M473" s="944">
        <f t="shared" ref="M473:M476" si="387">+K473+L473</f>
        <v>357466.28567999991</v>
      </c>
      <c r="N473" s="942">
        <f t="shared" ref="N473:N476" si="388">+E473-(H473+K473)</f>
        <v>0</v>
      </c>
      <c r="O473" s="943">
        <f t="shared" ref="O473:O476" si="389">+F473-(I473+L473)</f>
        <v>0</v>
      </c>
      <c r="P473" s="994">
        <f t="shared" ref="P473:P476" si="390">+G473-(J473+M473)</f>
        <v>0</v>
      </c>
      <c r="R473" s="913" t="b">
        <f t="shared" si="383"/>
        <v>0</v>
      </c>
      <c r="S473" s="913" t="s">
        <v>1328</v>
      </c>
      <c r="T473" s="913" t="s">
        <v>1328</v>
      </c>
      <c r="U473" s="917" t="s">
        <v>1857</v>
      </c>
    </row>
    <row r="474" spans="1:21" x14ac:dyDescent="0.25">
      <c r="A474" s="1365" t="s">
        <v>1326</v>
      </c>
      <c r="B474" s="975"/>
      <c r="C474" s="952"/>
      <c r="D474" s="953"/>
      <c r="E474" s="914">
        <v>0</v>
      </c>
      <c r="F474" s="914">
        <v>80499.035999999993</v>
      </c>
      <c r="G474" s="914">
        <v>80499.035999999993</v>
      </c>
      <c r="H474" s="942">
        <f t="shared" si="384"/>
        <v>0</v>
      </c>
      <c r="I474" s="943">
        <f t="shared" si="384"/>
        <v>1609.9807200000014</v>
      </c>
      <c r="J474" s="944">
        <f t="shared" si="385"/>
        <v>1609.9807200000014</v>
      </c>
      <c r="K474" s="942">
        <f t="shared" si="386"/>
        <v>0</v>
      </c>
      <c r="L474" s="943">
        <f t="shared" si="386"/>
        <v>78889.055279999986</v>
      </c>
      <c r="M474" s="944">
        <f t="shared" si="387"/>
        <v>78889.055279999986</v>
      </c>
      <c r="N474" s="942">
        <f t="shared" si="388"/>
        <v>0</v>
      </c>
      <c r="O474" s="943">
        <f t="shared" si="389"/>
        <v>0</v>
      </c>
      <c r="P474" s="944">
        <f t="shared" si="390"/>
        <v>0</v>
      </c>
      <c r="R474" s="913" t="b">
        <f t="shared" si="383"/>
        <v>1</v>
      </c>
      <c r="S474" s="926" t="s">
        <v>1389</v>
      </c>
      <c r="T474" s="926" t="s">
        <v>1389</v>
      </c>
      <c r="U474" s="913" t="s">
        <v>1325</v>
      </c>
    </row>
    <row r="475" spans="1:21" x14ac:dyDescent="0.25">
      <c r="A475" s="1365" t="s">
        <v>1327</v>
      </c>
      <c r="B475" s="975"/>
      <c r="C475" s="952"/>
      <c r="D475" s="953"/>
      <c r="E475" s="914">
        <v>254721.90000000002</v>
      </c>
      <c r="F475" s="914">
        <v>0</v>
      </c>
      <c r="G475" s="914">
        <v>254721.90000000002</v>
      </c>
      <c r="H475" s="942">
        <f t="shared" si="384"/>
        <v>5094.4380000000046</v>
      </c>
      <c r="I475" s="943">
        <f t="shared" si="384"/>
        <v>0</v>
      </c>
      <c r="J475" s="944">
        <f t="shared" si="385"/>
        <v>5094.4380000000046</v>
      </c>
      <c r="K475" s="942">
        <f t="shared" si="386"/>
        <v>249627.46200000003</v>
      </c>
      <c r="L475" s="943">
        <f t="shared" si="386"/>
        <v>0</v>
      </c>
      <c r="M475" s="944">
        <f t="shared" si="387"/>
        <v>249627.46200000003</v>
      </c>
      <c r="N475" s="942">
        <f t="shared" si="388"/>
        <v>0</v>
      </c>
      <c r="O475" s="943">
        <f t="shared" si="389"/>
        <v>0</v>
      </c>
      <c r="P475" s="944">
        <f t="shared" si="390"/>
        <v>0</v>
      </c>
      <c r="R475" s="913" t="b">
        <f t="shared" si="383"/>
        <v>1</v>
      </c>
      <c r="S475" s="917" t="s">
        <v>1390</v>
      </c>
      <c r="T475" s="917" t="s">
        <v>1390</v>
      </c>
      <c r="U475" s="913" t="s">
        <v>1326</v>
      </c>
    </row>
    <row r="476" spans="1:21" x14ac:dyDescent="0.25">
      <c r="A476" s="1365" t="s">
        <v>1328</v>
      </c>
      <c r="B476" s="975"/>
      <c r="C476" s="952"/>
      <c r="D476" s="953"/>
      <c r="E476" s="914">
        <v>432329.90399999998</v>
      </c>
      <c r="F476" s="914">
        <v>-59149.08</v>
      </c>
      <c r="G476" s="914">
        <v>373180.82400000002</v>
      </c>
      <c r="H476" s="942">
        <f t="shared" si="384"/>
        <v>8646.598080000007</v>
      </c>
      <c r="I476" s="1568">
        <f t="shared" si="384"/>
        <v>-1182.981600000001</v>
      </c>
      <c r="J476" s="1569">
        <f t="shared" si="385"/>
        <v>7463.616480000006</v>
      </c>
      <c r="K476" s="942">
        <f t="shared" si="386"/>
        <v>423683.30591999996</v>
      </c>
      <c r="L476" s="943">
        <f t="shared" si="386"/>
        <v>-57966.098400000003</v>
      </c>
      <c r="M476" s="944">
        <f t="shared" si="387"/>
        <v>365717.20751999994</v>
      </c>
      <c r="N476" s="942">
        <f t="shared" si="388"/>
        <v>0</v>
      </c>
      <c r="O476" s="943">
        <f t="shared" si="389"/>
        <v>0</v>
      </c>
      <c r="P476" s="944">
        <f t="shared" si="390"/>
        <v>0</v>
      </c>
      <c r="R476" s="913" t="b">
        <f t="shared" si="383"/>
        <v>1</v>
      </c>
      <c r="S476" s="913" t="s">
        <v>1325</v>
      </c>
      <c r="T476" s="913" t="s">
        <v>1325</v>
      </c>
      <c r="U476" s="913" t="s">
        <v>1327</v>
      </c>
    </row>
    <row r="477" spans="1:21" x14ac:dyDescent="0.25">
      <c r="A477" s="1368" t="s">
        <v>1857</v>
      </c>
      <c r="B477" s="1358">
        <v>1</v>
      </c>
      <c r="C477" s="1359">
        <v>0.98</v>
      </c>
      <c r="D477" s="1360">
        <f>+B477-C477</f>
        <v>2.0000000000000018E-2</v>
      </c>
      <c r="E477" s="916">
        <v>687051.804</v>
      </c>
      <c r="F477" s="916">
        <v>386111.47199999989</v>
      </c>
      <c r="G477" s="916">
        <v>1073163.2760000001</v>
      </c>
      <c r="H477" s="962">
        <f t="shared" si="384"/>
        <v>13741.036080000013</v>
      </c>
      <c r="I477" s="963">
        <f t="shared" si="384"/>
        <v>7722.2294400000046</v>
      </c>
      <c r="J477" s="964">
        <f>+H477+I477</f>
        <v>21463.265520000015</v>
      </c>
      <c r="K477" s="962">
        <f t="shared" si="386"/>
        <v>673310.76792000001</v>
      </c>
      <c r="L477" s="963">
        <f t="shared" si="386"/>
        <v>378389.24255999987</v>
      </c>
      <c r="M477" s="964">
        <f>+K477+L477</f>
        <v>1051700.0104799999</v>
      </c>
      <c r="N477" s="962">
        <f t="shared" ref="N477:P477" si="391">+E477-(H477+K477)</f>
        <v>0</v>
      </c>
      <c r="O477" s="963">
        <f t="shared" si="391"/>
        <v>0</v>
      </c>
      <c r="P477" s="964">
        <f t="shared" si="391"/>
        <v>0</v>
      </c>
      <c r="Q477" s="1489">
        <f>+J477-'17NM_Flex Cost'!R118</f>
        <v>-21404.324480000025</v>
      </c>
      <c r="R477" s="913" t="b">
        <f t="shared" si="383"/>
        <v>1</v>
      </c>
      <c r="S477" s="913" t="s">
        <v>1326</v>
      </c>
      <c r="T477" s="913" t="s">
        <v>1326</v>
      </c>
      <c r="U477" s="913" t="s">
        <v>1328</v>
      </c>
    </row>
    <row r="478" spans="1:21" x14ac:dyDescent="0.25">
      <c r="A478" s="1367" t="s">
        <v>1858</v>
      </c>
      <c r="B478" s="998"/>
      <c r="C478" s="999"/>
      <c r="D478" s="1000"/>
      <c r="E478" s="918"/>
      <c r="F478" s="918"/>
      <c r="G478" s="918"/>
      <c r="H478" s="933"/>
      <c r="I478" s="934"/>
      <c r="J478" s="935"/>
      <c r="K478" s="971"/>
      <c r="L478" s="934"/>
      <c r="M478" s="935"/>
      <c r="N478" s="971"/>
      <c r="O478" s="934"/>
      <c r="P478" s="935"/>
      <c r="R478" s="913" t="b">
        <f t="shared" si="383"/>
        <v>0</v>
      </c>
      <c r="S478" s="913" t="s">
        <v>1327</v>
      </c>
      <c r="T478" s="913" t="s">
        <v>1327</v>
      </c>
      <c r="U478" s="1356" t="s">
        <v>1857</v>
      </c>
    </row>
    <row r="479" spans="1:21" x14ac:dyDescent="0.25">
      <c r="A479" s="1365" t="s">
        <v>1325</v>
      </c>
      <c r="B479" s="975"/>
      <c r="C479" s="952"/>
      <c r="D479" s="953"/>
      <c r="E479" s="914">
        <v>0</v>
      </c>
      <c r="F479" s="914">
        <v>425028.10800000007</v>
      </c>
      <c r="G479" s="914">
        <v>425028.10800000007</v>
      </c>
      <c r="H479" s="942">
        <f t="shared" ref="H479:I483" si="392">E479*$D$483</f>
        <v>0</v>
      </c>
      <c r="I479" s="943">
        <f t="shared" si="392"/>
        <v>0</v>
      </c>
      <c r="J479" s="944">
        <f t="shared" ref="J479:J482" si="393">+H479+I479</f>
        <v>0</v>
      </c>
      <c r="K479" s="942">
        <f t="shared" ref="K479:L483" si="394">+E479*$C$483</f>
        <v>0</v>
      </c>
      <c r="L479" s="943">
        <f t="shared" si="394"/>
        <v>425028.10800000007</v>
      </c>
      <c r="M479" s="944">
        <f t="shared" ref="M479:M482" si="395">+K479+L479</f>
        <v>425028.10800000007</v>
      </c>
      <c r="N479" s="942">
        <f t="shared" ref="N479:N482" si="396">+E479-(H479+K479)</f>
        <v>0</v>
      </c>
      <c r="O479" s="943">
        <f t="shared" ref="O479:O482" si="397">+F479-(I479+L479)</f>
        <v>0</v>
      </c>
      <c r="P479" s="994">
        <f t="shared" ref="P479:P482" si="398">+G479-(J479+M479)</f>
        <v>0</v>
      </c>
      <c r="R479" s="913" t="b">
        <f t="shared" si="383"/>
        <v>0</v>
      </c>
      <c r="S479" s="913" t="s">
        <v>1328</v>
      </c>
      <c r="T479" s="913" t="s">
        <v>1328</v>
      </c>
      <c r="U479" s="917" t="s">
        <v>1858</v>
      </c>
    </row>
    <row r="480" spans="1:21" x14ac:dyDescent="0.25">
      <c r="A480" s="1365" t="s">
        <v>1326</v>
      </c>
      <c r="B480" s="975"/>
      <c r="C480" s="952"/>
      <c r="D480" s="953"/>
      <c r="E480" s="914">
        <v>0</v>
      </c>
      <c r="F480" s="914">
        <v>433357.08000000007</v>
      </c>
      <c r="G480" s="914">
        <v>433357.08000000007</v>
      </c>
      <c r="H480" s="942">
        <f t="shared" si="392"/>
        <v>0</v>
      </c>
      <c r="I480" s="943">
        <f t="shared" si="392"/>
        <v>0</v>
      </c>
      <c r="J480" s="944">
        <f t="shared" si="393"/>
        <v>0</v>
      </c>
      <c r="K480" s="942">
        <f t="shared" si="394"/>
        <v>0</v>
      </c>
      <c r="L480" s="943">
        <f t="shared" si="394"/>
        <v>433357.08000000007</v>
      </c>
      <c r="M480" s="944">
        <f t="shared" si="395"/>
        <v>433357.08000000007</v>
      </c>
      <c r="N480" s="942">
        <f t="shared" si="396"/>
        <v>0</v>
      </c>
      <c r="O480" s="943">
        <f t="shared" si="397"/>
        <v>0</v>
      </c>
      <c r="P480" s="944">
        <f t="shared" si="398"/>
        <v>0</v>
      </c>
      <c r="R480" s="913" t="b">
        <f t="shared" si="383"/>
        <v>0</v>
      </c>
      <c r="S480" s="926" t="s">
        <v>1390</v>
      </c>
      <c r="T480" s="926" t="s">
        <v>1390</v>
      </c>
      <c r="U480" s="913" t="s">
        <v>1325</v>
      </c>
    </row>
    <row r="481" spans="1:21" x14ac:dyDescent="0.25">
      <c r="A481" s="1365" t="s">
        <v>1327</v>
      </c>
      <c r="B481" s="975"/>
      <c r="C481" s="952"/>
      <c r="D481" s="953"/>
      <c r="E481" s="914">
        <v>178357.63199999998</v>
      </c>
      <c r="F481" s="914">
        <v>0</v>
      </c>
      <c r="G481" s="914">
        <v>178357.63199999998</v>
      </c>
      <c r="H481" s="942">
        <f t="shared" si="392"/>
        <v>0</v>
      </c>
      <c r="I481" s="943">
        <f t="shared" si="392"/>
        <v>0</v>
      </c>
      <c r="J481" s="944">
        <f t="shared" si="393"/>
        <v>0</v>
      </c>
      <c r="K481" s="942">
        <f t="shared" si="394"/>
        <v>178357.63199999998</v>
      </c>
      <c r="L481" s="943">
        <f t="shared" si="394"/>
        <v>0</v>
      </c>
      <c r="M481" s="944">
        <f t="shared" si="395"/>
        <v>178357.63199999998</v>
      </c>
      <c r="N481" s="942">
        <f t="shared" si="396"/>
        <v>0</v>
      </c>
      <c r="O481" s="943">
        <f t="shared" si="397"/>
        <v>0</v>
      </c>
      <c r="P481" s="944">
        <f t="shared" si="398"/>
        <v>0</v>
      </c>
      <c r="R481" s="913" t="b">
        <f t="shared" si="383"/>
        <v>0</v>
      </c>
      <c r="S481" s="917" t="s">
        <v>1391</v>
      </c>
      <c r="T481" s="917" t="s">
        <v>1391</v>
      </c>
      <c r="U481" s="913" t="s">
        <v>1326</v>
      </c>
    </row>
    <row r="482" spans="1:21" x14ac:dyDescent="0.25">
      <c r="A482" s="1365" t="s">
        <v>1328</v>
      </c>
      <c r="B482" s="975"/>
      <c r="C482" s="952"/>
      <c r="D482" s="953"/>
      <c r="E482" s="914">
        <v>182651.44800000003</v>
      </c>
      <c r="F482" s="914">
        <v>0</v>
      </c>
      <c r="G482" s="914">
        <v>182651.44800000003</v>
      </c>
      <c r="H482" s="942">
        <f t="shared" si="392"/>
        <v>0</v>
      </c>
      <c r="I482" s="943">
        <f t="shared" si="392"/>
        <v>0</v>
      </c>
      <c r="J482" s="944">
        <f t="shared" si="393"/>
        <v>0</v>
      </c>
      <c r="K482" s="942">
        <f t="shared" si="394"/>
        <v>182651.44800000003</v>
      </c>
      <c r="L482" s="943">
        <f t="shared" si="394"/>
        <v>0</v>
      </c>
      <c r="M482" s="944">
        <f t="shared" si="395"/>
        <v>182651.44800000003</v>
      </c>
      <c r="N482" s="942">
        <f t="shared" si="396"/>
        <v>0</v>
      </c>
      <c r="O482" s="943">
        <f t="shared" si="397"/>
        <v>0</v>
      </c>
      <c r="P482" s="944">
        <f t="shared" si="398"/>
        <v>0</v>
      </c>
      <c r="R482" s="913" t="b">
        <f t="shared" si="383"/>
        <v>0</v>
      </c>
      <c r="S482" s="913" t="s">
        <v>1325</v>
      </c>
      <c r="T482" s="913" t="s">
        <v>1325</v>
      </c>
      <c r="U482" s="913" t="s">
        <v>1327</v>
      </c>
    </row>
    <row r="483" spans="1:21" x14ac:dyDescent="0.25">
      <c r="A483" s="1368" t="s">
        <v>1858</v>
      </c>
      <c r="B483" s="1358">
        <v>1</v>
      </c>
      <c r="C483" s="1359">
        <v>1</v>
      </c>
      <c r="D483" s="1360">
        <f>+B483-C483</f>
        <v>0</v>
      </c>
      <c r="E483" s="916">
        <v>361009.08</v>
      </c>
      <c r="F483" s="916">
        <v>858385.18800000008</v>
      </c>
      <c r="G483" s="916">
        <v>1219394.2680000002</v>
      </c>
      <c r="H483" s="962">
        <f t="shared" si="392"/>
        <v>0</v>
      </c>
      <c r="I483" s="963">
        <f t="shared" si="392"/>
        <v>0</v>
      </c>
      <c r="J483" s="964">
        <f>+H483+I483</f>
        <v>0</v>
      </c>
      <c r="K483" s="962">
        <f t="shared" si="394"/>
        <v>361009.08</v>
      </c>
      <c r="L483" s="963">
        <f t="shared" si="394"/>
        <v>858385.18800000008</v>
      </c>
      <c r="M483" s="964">
        <f>+K483+L483</f>
        <v>1219394.2680000002</v>
      </c>
      <c r="N483" s="962">
        <f t="shared" ref="N483:P483" si="399">+E483-(H483+K483)</f>
        <v>0</v>
      </c>
      <c r="O483" s="963">
        <f t="shared" si="399"/>
        <v>0</v>
      </c>
      <c r="P483" s="964">
        <f t="shared" si="399"/>
        <v>0</v>
      </c>
      <c r="Q483" s="1489">
        <f>+J483-'17NM_Flex Cost'!R119</f>
        <v>0</v>
      </c>
      <c r="R483" s="913" t="b">
        <f t="shared" si="383"/>
        <v>0</v>
      </c>
      <c r="S483" s="913" t="s">
        <v>1326</v>
      </c>
      <c r="T483" s="913" t="s">
        <v>1326</v>
      </c>
      <c r="U483" s="913" t="s">
        <v>1328</v>
      </c>
    </row>
    <row r="484" spans="1:21" x14ac:dyDescent="0.25">
      <c r="A484" s="917" t="s">
        <v>1383</v>
      </c>
      <c r="B484" s="917"/>
      <c r="C484" s="917"/>
      <c r="D484" s="917"/>
      <c r="E484" s="918"/>
      <c r="F484" s="918"/>
      <c r="G484" s="918"/>
      <c r="H484" s="918"/>
      <c r="I484" s="919"/>
      <c r="J484" s="919"/>
      <c r="K484" s="919"/>
      <c r="L484" s="919"/>
      <c r="M484" s="919"/>
      <c r="N484" s="919"/>
      <c r="O484" s="919"/>
      <c r="P484" s="919"/>
      <c r="R484" s="913" t="b">
        <f t="shared" si="383"/>
        <v>0</v>
      </c>
      <c r="S484" s="913" t="s">
        <v>1327</v>
      </c>
      <c r="T484" s="913" t="s">
        <v>1327</v>
      </c>
      <c r="U484" s="1356" t="s">
        <v>1858</v>
      </c>
    </row>
    <row r="485" spans="1:21" x14ac:dyDescent="0.25">
      <c r="A485" s="913" t="s">
        <v>1326</v>
      </c>
      <c r="B485" s="913"/>
      <c r="C485" s="913"/>
      <c r="D485" s="913"/>
      <c r="E485" s="914">
        <v>0</v>
      </c>
      <c r="F485" s="914">
        <v>119169.54000000001</v>
      </c>
      <c r="G485" s="914">
        <v>119169.54000000001</v>
      </c>
      <c r="R485" s="913" t="b">
        <f t="shared" si="383"/>
        <v>0</v>
      </c>
      <c r="S485" s="913" t="s">
        <v>1328</v>
      </c>
      <c r="T485" s="913" t="s">
        <v>1328</v>
      </c>
      <c r="U485" s="1630" t="s">
        <v>2058</v>
      </c>
    </row>
    <row r="486" spans="1:21" x14ac:dyDescent="0.25">
      <c r="A486" s="913" t="s">
        <v>1327</v>
      </c>
      <c r="B486" s="913"/>
      <c r="C486" s="913"/>
      <c r="D486" s="913"/>
      <c r="E486" s="914">
        <v>1.2E-2</v>
      </c>
      <c r="F486" s="914">
        <v>0</v>
      </c>
      <c r="G486" s="914">
        <v>1.2E-2</v>
      </c>
      <c r="R486" s="913" t="b">
        <f t="shared" si="383"/>
        <v>0</v>
      </c>
      <c r="S486" s="926" t="s">
        <v>1391</v>
      </c>
      <c r="T486" s="926" t="s">
        <v>1391</v>
      </c>
      <c r="U486" s="1631" t="s">
        <v>1325</v>
      </c>
    </row>
    <row r="487" spans="1:21" x14ac:dyDescent="0.25">
      <c r="A487" s="913" t="s">
        <v>1328</v>
      </c>
      <c r="B487" s="913"/>
      <c r="C487" s="913"/>
      <c r="D487" s="913"/>
      <c r="E487" s="914">
        <v>11587.932000000001</v>
      </c>
      <c r="F487" s="914">
        <v>0</v>
      </c>
      <c r="G487" s="914">
        <v>11587.932000000001</v>
      </c>
      <c r="R487" s="913" t="b">
        <f t="shared" si="383"/>
        <v>0</v>
      </c>
      <c r="S487" s="917" t="s">
        <v>1392</v>
      </c>
      <c r="T487" s="917" t="s">
        <v>1392</v>
      </c>
      <c r="U487" s="1631" t="s">
        <v>1326</v>
      </c>
    </row>
    <row r="488" spans="1:21" x14ac:dyDescent="0.25">
      <c r="A488" s="926" t="s">
        <v>1383</v>
      </c>
      <c r="B488" s="927">
        <v>1</v>
      </c>
      <c r="C488" s="927">
        <v>0</v>
      </c>
      <c r="D488" s="927">
        <v>1</v>
      </c>
      <c r="E488" s="928">
        <v>11587.944000000001</v>
      </c>
      <c r="F488" s="928">
        <v>119169.54000000001</v>
      </c>
      <c r="G488" s="928">
        <v>130757.48400000001</v>
      </c>
      <c r="H488" s="928"/>
      <c r="I488" s="929"/>
      <c r="R488" s="913" t="b">
        <f t="shared" si="383"/>
        <v>0</v>
      </c>
      <c r="S488" s="913" t="s">
        <v>1325</v>
      </c>
      <c r="T488" s="913" t="s">
        <v>1325</v>
      </c>
      <c r="U488" s="1631" t="s">
        <v>1327</v>
      </c>
    </row>
    <row r="489" spans="1:21" x14ac:dyDescent="0.25">
      <c r="A489" s="917" t="s">
        <v>1384</v>
      </c>
      <c r="B489" s="917"/>
      <c r="C489" s="917"/>
      <c r="D489" s="917"/>
      <c r="E489" s="918"/>
      <c r="F489" s="918"/>
      <c r="G489" s="918"/>
      <c r="H489" s="918"/>
      <c r="I489" s="919"/>
      <c r="J489" s="919"/>
      <c r="K489" s="919"/>
      <c r="L489" s="919"/>
      <c r="M489" s="919"/>
      <c r="N489" s="919"/>
      <c r="O489" s="919"/>
      <c r="P489" s="919"/>
      <c r="R489" s="913" t="b">
        <f t="shared" si="383"/>
        <v>0</v>
      </c>
      <c r="S489" s="913" t="s">
        <v>1326</v>
      </c>
      <c r="T489" s="913" t="s">
        <v>1326</v>
      </c>
      <c r="U489" s="1631" t="s">
        <v>1328</v>
      </c>
    </row>
    <row r="490" spans="1:21" x14ac:dyDescent="0.25">
      <c r="A490" s="2057" t="s">
        <v>1326</v>
      </c>
      <c r="B490" s="913"/>
      <c r="C490" s="913"/>
      <c r="D490" s="913"/>
      <c r="R490" s="913" t="b">
        <f t="shared" si="383"/>
        <v>0</v>
      </c>
      <c r="S490" s="913" t="s">
        <v>1327</v>
      </c>
      <c r="T490" s="913" t="s">
        <v>1327</v>
      </c>
      <c r="U490" s="1736" t="s">
        <v>2058</v>
      </c>
    </row>
    <row r="491" spans="1:21" x14ac:dyDescent="0.25">
      <c r="A491" s="913" t="s">
        <v>1327</v>
      </c>
      <c r="B491" s="913"/>
      <c r="C491" s="913"/>
      <c r="D491" s="913"/>
      <c r="E491" s="914">
        <v>0</v>
      </c>
      <c r="F491" s="914">
        <v>0</v>
      </c>
      <c r="G491" s="914">
        <v>0</v>
      </c>
      <c r="R491" s="913" t="b">
        <f t="shared" si="383"/>
        <v>0</v>
      </c>
      <c r="S491" s="913" t="s">
        <v>1328</v>
      </c>
      <c r="T491" s="913" t="s">
        <v>1328</v>
      </c>
      <c r="U491" s="917" t="s">
        <v>1383</v>
      </c>
    </row>
    <row r="492" spans="1:21" x14ac:dyDescent="0.25">
      <c r="A492" s="913" t="s">
        <v>1328</v>
      </c>
      <c r="B492" s="913"/>
      <c r="C492" s="913"/>
      <c r="D492" s="913"/>
      <c r="E492" s="914">
        <v>0</v>
      </c>
      <c r="F492" s="914">
        <v>0</v>
      </c>
      <c r="G492" s="914">
        <v>0</v>
      </c>
      <c r="R492" s="913" t="b">
        <f t="shared" si="383"/>
        <v>0</v>
      </c>
      <c r="S492" s="926" t="s">
        <v>1392</v>
      </c>
      <c r="T492" s="926" t="s">
        <v>1392</v>
      </c>
      <c r="U492" s="913" t="s">
        <v>1326</v>
      </c>
    </row>
    <row r="493" spans="1:21" x14ac:dyDescent="0.25">
      <c r="A493" s="926" t="s">
        <v>1384</v>
      </c>
      <c r="B493" s="927">
        <v>1</v>
      </c>
      <c r="C493" s="927">
        <v>0</v>
      </c>
      <c r="D493" s="927">
        <v>1</v>
      </c>
      <c r="E493" s="928">
        <v>0</v>
      </c>
      <c r="F493" s="928">
        <v>0</v>
      </c>
      <c r="G493" s="928">
        <v>0</v>
      </c>
      <c r="H493" s="928"/>
      <c r="I493" s="929"/>
      <c r="S493" s="926"/>
      <c r="T493" s="926"/>
      <c r="U493" s="913" t="s">
        <v>1327</v>
      </c>
    </row>
    <row r="494" spans="1:21" s="2470" customFormat="1" x14ac:dyDescent="0.25">
      <c r="A494" s="917" t="s">
        <v>1385</v>
      </c>
      <c r="B494" s="917"/>
      <c r="C494" s="917"/>
      <c r="D494" s="917"/>
      <c r="E494" s="918"/>
      <c r="F494" s="918"/>
      <c r="G494" s="918"/>
      <c r="H494" s="918"/>
      <c r="I494" s="919"/>
      <c r="J494" s="919"/>
      <c r="K494" s="919"/>
      <c r="L494" s="919"/>
      <c r="M494" s="919"/>
      <c r="N494" s="919"/>
      <c r="O494" s="919"/>
      <c r="P494" s="919"/>
      <c r="Q494" s="913"/>
      <c r="S494" s="2471"/>
      <c r="T494" s="2471"/>
      <c r="U494" s="913" t="s">
        <v>1328</v>
      </c>
    </row>
    <row r="495" spans="1:21" s="2475" customFormat="1" x14ac:dyDescent="0.25">
      <c r="A495" s="913" t="s">
        <v>1327</v>
      </c>
      <c r="B495" s="913"/>
      <c r="C495" s="913"/>
      <c r="D495" s="913"/>
      <c r="E495" s="914">
        <v>0</v>
      </c>
      <c r="F495" s="914">
        <v>0</v>
      </c>
      <c r="G495" s="914">
        <v>0</v>
      </c>
      <c r="H495" s="914"/>
      <c r="I495" s="913"/>
      <c r="J495" s="913"/>
      <c r="K495" s="913"/>
      <c r="L495" s="913"/>
      <c r="M495" s="913"/>
      <c r="N495" s="913"/>
      <c r="O495" s="913"/>
      <c r="P495" s="913"/>
      <c r="Q495" s="913"/>
      <c r="S495" s="452"/>
      <c r="T495" s="452"/>
      <c r="U495" s="926" t="s">
        <v>1383</v>
      </c>
    </row>
    <row r="496" spans="1:21" s="2470" customFormat="1" x14ac:dyDescent="0.25">
      <c r="A496" s="913" t="s">
        <v>1328</v>
      </c>
      <c r="B496" s="913"/>
      <c r="C496" s="913"/>
      <c r="D496" s="913"/>
      <c r="E496" s="914">
        <v>0</v>
      </c>
      <c r="F496" s="914">
        <v>0</v>
      </c>
      <c r="G496" s="914">
        <v>0</v>
      </c>
      <c r="H496" s="914"/>
      <c r="I496" s="913"/>
      <c r="J496" s="913"/>
      <c r="K496" s="913"/>
      <c r="L496" s="913"/>
      <c r="M496" s="913"/>
      <c r="N496" s="913"/>
      <c r="O496" s="913"/>
      <c r="P496" s="913"/>
      <c r="Q496" s="913"/>
      <c r="S496" s="452"/>
      <c r="T496" s="452"/>
      <c r="U496" s="917" t="s">
        <v>1384</v>
      </c>
    </row>
    <row r="497" spans="1:1020 1025:8192 8197:9215 9220:10238 10243:11261 11266:12284 12289:16384" s="2470" customFormat="1" x14ac:dyDescent="0.25">
      <c r="A497" s="926" t="s">
        <v>1385</v>
      </c>
      <c r="B497" s="927">
        <v>1</v>
      </c>
      <c r="C497" s="927">
        <v>0</v>
      </c>
      <c r="D497" s="927">
        <v>1</v>
      </c>
      <c r="E497" s="928">
        <v>0</v>
      </c>
      <c r="F497" s="928">
        <v>0</v>
      </c>
      <c r="G497" s="928">
        <v>0</v>
      </c>
      <c r="H497" s="928"/>
      <c r="I497" s="929"/>
      <c r="J497" s="913"/>
      <c r="K497" s="913"/>
      <c r="L497" s="913"/>
      <c r="M497" s="913"/>
      <c r="N497" s="913"/>
      <c r="O497" s="913"/>
      <c r="P497" s="913"/>
      <c r="Q497" s="913"/>
      <c r="S497" s="452"/>
      <c r="T497" s="452"/>
      <c r="U497" s="1356" t="s">
        <v>1326</v>
      </c>
    </row>
    <row r="498" spans="1:1020 1025:8192 8197:9215 9220:10238 10243:11261 11266:12284 12289:16384" s="2470" customFormat="1" x14ac:dyDescent="0.25">
      <c r="A498" s="917" t="s">
        <v>1386</v>
      </c>
      <c r="B498" s="917"/>
      <c r="C498" s="917"/>
      <c r="D498" s="917"/>
      <c r="E498" s="918"/>
      <c r="F498" s="918"/>
      <c r="G498" s="918"/>
      <c r="H498" s="918"/>
      <c r="I498" s="919"/>
      <c r="J498" s="919"/>
      <c r="K498" s="919"/>
      <c r="L498" s="919"/>
      <c r="M498" s="919"/>
      <c r="N498" s="919"/>
      <c r="O498" s="919"/>
      <c r="P498" s="919"/>
      <c r="Q498" s="913"/>
      <c r="S498" s="452"/>
      <c r="T498" s="452"/>
      <c r="U498" s="913" t="s">
        <v>1327</v>
      </c>
    </row>
    <row r="499" spans="1:1020 1025:8192 8197:9215 9220:10238 10243:11261 11266:12284 12289:16384" s="2470" customFormat="1" x14ac:dyDescent="0.25">
      <c r="A499" s="913" t="s">
        <v>1325</v>
      </c>
      <c r="B499" s="913"/>
      <c r="C499" s="913"/>
      <c r="D499" s="913"/>
      <c r="E499" s="914">
        <v>0</v>
      </c>
      <c r="F499" s="914">
        <v>324469.52399999998</v>
      </c>
      <c r="G499" s="914">
        <v>324469.52399999998</v>
      </c>
      <c r="H499" s="914"/>
      <c r="I499" s="913"/>
      <c r="J499" s="913"/>
      <c r="K499" s="913"/>
      <c r="L499" s="913"/>
      <c r="M499" s="913"/>
      <c r="N499" s="913"/>
      <c r="O499" s="913"/>
      <c r="P499" s="913"/>
      <c r="Q499" s="913"/>
      <c r="R499" s="2479"/>
      <c r="S499" s="2479"/>
      <c r="U499" s="913" t="s">
        <v>1328</v>
      </c>
      <c r="X499" s="2476"/>
      <c r="Y499" s="2476"/>
      <c r="Z499" s="2476"/>
      <c r="AA499" s="2479"/>
      <c r="AB499" s="2479"/>
      <c r="AC499" s="2479"/>
      <c r="AD499" s="2479"/>
      <c r="AI499" s="2476"/>
      <c r="AJ499" s="2476"/>
      <c r="AK499" s="2476"/>
      <c r="AL499" s="2479"/>
      <c r="AM499" s="2479"/>
      <c r="AN499" s="2479"/>
      <c r="AO499" s="2479"/>
      <c r="AT499" s="2476"/>
      <c r="AU499" s="2476"/>
      <c r="AV499" s="2476"/>
      <c r="AW499" s="2479"/>
      <c r="AX499" s="2479"/>
      <c r="AY499" s="2479"/>
      <c r="AZ499" s="2479"/>
      <c r="BE499" s="2476"/>
      <c r="BF499" s="2476"/>
      <c r="BG499" s="2476"/>
      <c r="BH499" s="2479"/>
      <c r="BI499" s="2479"/>
      <c r="BJ499" s="2479"/>
      <c r="BK499" s="2479"/>
      <c r="BP499" s="2476"/>
      <c r="BQ499" s="2476"/>
      <c r="BR499" s="2476"/>
      <c r="BS499" s="2479"/>
      <c r="BT499" s="2479"/>
      <c r="BU499" s="2479"/>
      <c r="BV499" s="2479"/>
      <c r="CA499" s="2476"/>
      <c r="CB499" s="2476"/>
      <c r="CC499" s="2476"/>
      <c r="CD499" s="2479"/>
      <c r="CE499" s="2479"/>
      <c r="CF499" s="2479"/>
      <c r="CG499" s="2479"/>
      <c r="CL499" s="2476"/>
      <c r="CM499" s="2476"/>
      <c r="CN499" s="2476"/>
      <c r="CO499" s="2479"/>
      <c r="CP499" s="2479"/>
      <c r="CQ499" s="2479"/>
      <c r="CR499" s="2479"/>
      <c r="CW499" s="2476"/>
      <c r="CX499" s="2476"/>
      <c r="CY499" s="2476"/>
      <c r="CZ499" s="2479"/>
      <c r="DA499" s="2479"/>
      <c r="DB499" s="2479"/>
      <c r="DC499" s="2479"/>
      <c r="DH499" s="2476"/>
      <c r="DI499" s="2476"/>
      <c r="DJ499" s="2476"/>
      <c r="DK499" s="2479"/>
      <c r="DL499" s="2479"/>
      <c r="DM499" s="2479"/>
      <c r="DN499" s="2479"/>
      <c r="DS499" s="2476"/>
      <c r="DT499" s="2476"/>
      <c r="DU499" s="2476"/>
      <c r="DV499" s="2479"/>
      <c r="DW499" s="2479"/>
      <c r="DX499" s="2479"/>
      <c r="DY499" s="2479"/>
      <c r="ED499" s="2476"/>
      <c r="EE499" s="2476"/>
      <c r="EF499" s="2476"/>
      <c r="EG499" s="2479"/>
      <c r="EH499" s="2479"/>
      <c r="EI499" s="2479"/>
      <c r="EJ499" s="2479"/>
      <c r="EO499" s="2476"/>
      <c r="EP499" s="2476"/>
      <c r="EQ499" s="2476"/>
      <c r="ER499" s="2479"/>
      <c r="ES499" s="2479"/>
      <c r="ET499" s="2479"/>
      <c r="EU499" s="2479"/>
      <c r="EZ499" s="2476"/>
      <c r="FA499" s="2476"/>
      <c r="FB499" s="2476"/>
      <c r="FC499" s="2479"/>
      <c r="FD499" s="2479"/>
      <c r="FE499" s="2479"/>
      <c r="FF499" s="2479"/>
      <c r="FK499" s="2476"/>
      <c r="FL499" s="2476"/>
      <c r="FM499" s="2476"/>
      <c r="FN499" s="2479"/>
      <c r="FO499" s="2479"/>
      <c r="FP499" s="2479"/>
      <c r="FQ499" s="2479"/>
      <c r="FV499" s="2476"/>
      <c r="FW499" s="2476"/>
      <c r="FX499" s="2476"/>
      <c r="FY499" s="2479"/>
      <c r="FZ499" s="2479"/>
      <c r="GA499" s="2479"/>
      <c r="GB499" s="2479"/>
      <c r="GG499" s="2476"/>
      <c r="GH499" s="2476"/>
      <c r="GI499" s="2476"/>
      <c r="GJ499" s="2479"/>
      <c r="GK499" s="2479"/>
      <c r="GL499" s="2479"/>
      <c r="GM499" s="2479"/>
      <c r="GR499" s="2476"/>
      <c r="GS499" s="2476"/>
      <c r="GT499" s="2476"/>
      <c r="GU499" s="2479"/>
      <c r="GV499" s="2479"/>
      <c r="GW499" s="2479"/>
      <c r="GX499" s="2479"/>
      <c r="HC499" s="2476"/>
      <c r="HD499" s="2476"/>
      <c r="HE499" s="2476"/>
      <c r="HF499" s="2479"/>
      <c r="HG499" s="2479"/>
      <c r="HH499" s="2479"/>
      <c r="HI499" s="2479"/>
      <c r="HN499" s="2476"/>
      <c r="HO499" s="2476"/>
      <c r="HP499" s="2476"/>
      <c r="HQ499" s="2479"/>
      <c r="HR499" s="2479"/>
      <c r="HS499" s="2479"/>
      <c r="HT499" s="2479"/>
      <c r="HY499" s="2476"/>
      <c r="HZ499" s="2476"/>
      <c r="IA499" s="2476"/>
      <c r="IB499" s="2479"/>
      <c r="IC499" s="2479"/>
      <c r="ID499" s="2479"/>
      <c r="IE499" s="2479"/>
      <c r="IJ499" s="2476"/>
      <c r="IK499" s="2476"/>
      <c r="IL499" s="2476"/>
      <c r="IM499" s="2479"/>
      <c r="IN499" s="2479"/>
      <c r="IO499" s="2479"/>
      <c r="IP499" s="2479"/>
      <c r="IU499" s="2476"/>
      <c r="IV499" s="2476"/>
      <c r="IW499" s="2476"/>
      <c r="IX499" s="2479"/>
      <c r="IY499" s="2479"/>
      <c r="IZ499" s="2479"/>
      <c r="JA499" s="2479"/>
      <c r="JF499" s="2476"/>
      <c r="JG499" s="2476"/>
      <c r="JH499" s="2476"/>
      <c r="JI499" s="2479"/>
      <c r="JJ499" s="2479"/>
      <c r="JK499" s="2479"/>
      <c r="JL499" s="2479"/>
      <c r="JQ499" s="2476"/>
      <c r="JR499" s="2476"/>
      <c r="JS499" s="2476"/>
      <c r="JT499" s="2479"/>
      <c r="JU499" s="2479"/>
      <c r="JV499" s="2479"/>
      <c r="JW499" s="2479"/>
      <c r="KB499" s="2476"/>
      <c r="KC499" s="2476"/>
      <c r="KD499" s="2476"/>
      <c r="KE499" s="2479"/>
      <c r="KF499" s="2479"/>
      <c r="KG499" s="2479"/>
      <c r="KH499" s="2479"/>
      <c r="KM499" s="2476"/>
      <c r="KN499" s="2476"/>
      <c r="KO499" s="2476"/>
      <c r="KP499" s="2479"/>
      <c r="KQ499" s="2479"/>
      <c r="KR499" s="2479"/>
      <c r="KS499" s="2479"/>
      <c r="KX499" s="2476"/>
      <c r="KY499" s="2476"/>
      <c r="KZ499" s="2476"/>
      <c r="LA499" s="2479"/>
      <c r="LB499" s="2479"/>
      <c r="LC499" s="2479"/>
      <c r="LD499" s="2479"/>
      <c r="LI499" s="2476"/>
      <c r="LJ499" s="2476"/>
      <c r="LK499" s="2476"/>
      <c r="LL499" s="2479"/>
      <c r="LM499" s="2479"/>
      <c r="LN499" s="2479"/>
      <c r="LO499" s="2479"/>
      <c r="LT499" s="2476"/>
      <c r="LU499" s="2476"/>
      <c r="LV499" s="2476"/>
      <c r="LW499" s="2479"/>
      <c r="LX499" s="2479"/>
      <c r="LY499" s="2479"/>
      <c r="LZ499" s="2479"/>
      <c r="ME499" s="2476"/>
      <c r="MF499" s="2476"/>
      <c r="MG499" s="2476"/>
      <c r="MH499" s="2479"/>
      <c r="MI499" s="2479"/>
      <c r="MJ499" s="2479"/>
      <c r="MK499" s="2479"/>
      <c r="MP499" s="2476"/>
      <c r="MQ499" s="2476"/>
      <c r="MR499" s="2476"/>
      <c r="MS499" s="2479"/>
      <c r="MT499" s="2479"/>
      <c r="MU499" s="2479"/>
      <c r="MV499" s="2479"/>
      <c r="NA499" s="2476"/>
      <c r="NB499" s="2476"/>
      <c r="NC499" s="2476"/>
      <c r="ND499" s="2479"/>
      <c r="NE499" s="2479"/>
      <c r="NF499" s="2479"/>
      <c r="NG499" s="2479"/>
      <c r="NL499" s="2476"/>
      <c r="NM499" s="2476"/>
      <c r="NN499" s="2476"/>
      <c r="NO499" s="2479"/>
      <c r="NP499" s="2479"/>
      <c r="NQ499" s="2479"/>
      <c r="NR499" s="2479"/>
      <c r="NW499" s="2476"/>
      <c r="NX499" s="2476"/>
      <c r="NY499" s="2476"/>
      <c r="NZ499" s="2479"/>
      <c r="OA499" s="2479"/>
      <c r="OB499" s="2479"/>
      <c r="OC499" s="2479"/>
      <c r="OH499" s="2476"/>
      <c r="OI499" s="2476"/>
      <c r="OJ499" s="2476"/>
      <c r="OK499" s="2479"/>
      <c r="OL499" s="2479"/>
      <c r="OM499" s="2479"/>
      <c r="ON499" s="2479"/>
      <c r="OS499" s="2476"/>
      <c r="OT499" s="2476"/>
      <c r="OU499" s="2476"/>
      <c r="OV499" s="2479"/>
      <c r="OW499" s="2479"/>
      <c r="OX499" s="2479"/>
      <c r="OY499" s="2479"/>
      <c r="PD499" s="2476"/>
      <c r="PE499" s="2476"/>
      <c r="PF499" s="2476"/>
      <c r="PG499" s="2479"/>
      <c r="PH499" s="2479"/>
      <c r="PI499" s="2479"/>
      <c r="PJ499" s="2479"/>
      <c r="PO499" s="2476"/>
      <c r="PP499" s="2476"/>
      <c r="PQ499" s="2476"/>
      <c r="PR499" s="2479"/>
      <c r="PS499" s="2479"/>
      <c r="PT499" s="2479"/>
      <c r="PU499" s="2479"/>
      <c r="PZ499" s="2476"/>
      <c r="QA499" s="2476"/>
      <c r="QB499" s="2476"/>
      <c r="QC499" s="2479"/>
      <c r="QD499" s="2479"/>
      <c r="QE499" s="2479"/>
      <c r="QF499" s="2479"/>
      <c r="QK499" s="2476"/>
      <c r="QL499" s="2476"/>
      <c r="QM499" s="2476"/>
      <c r="QN499" s="2479"/>
      <c r="QO499" s="2479"/>
      <c r="QP499" s="2479"/>
      <c r="QQ499" s="2479"/>
      <c r="QV499" s="2476"/>
      <c r="QW499" s="2476"/>
      <c r="QX499" s="2476"/>
      <c r="QY499" s="2479"/>
      <c r="QZ499" s="2479"/>
      <c r="RA499" s="2479"/>
      <c r="RB499" s="2479"/>
      <c r="RG499" s="2476"/>
      <c r="RH499" s="2476"/>
      <c r="RI499" s="2476"/>
      <c r="RJ499" s="2479"/>
      <c r="RK499" s="2479"/>
      <c r="RL499" s="2479"/>
      <c r="RM499" s="2479"/>
      <c r="RR499" s="2476"/>
      <c r="RS499" s="2476"/>
      <c r="RT499" s="2476"/>
      <c r="RU499" s="2479"/>
      <c r="RV499" s="2479"/>
      <c r="RW499" s="2479"/>
      <c r="RX499" s="2479"/>
      <c r="SC499" s="2476"/>
      <c r="SD499" s="2476"/>
      <c r="SE499" s="2476"/>
      <c r="SF499" s="2479"/>
      <c r="SG499" s="2479"/>
      <c r="SH499" s="2479"/>
      <c r="SI499" s="2479"/>
      <c r="SN499" s="2476"/>
      <c r="SO499" s="2476"/>
      <c r="SP499" s="2476"/>
      <c r="SQ499" s="2479"/>
      <c r="SR499" s="2479"/>
      <c r="SS499" s="2479"/>
      <c r="ST499" s="2479"/>
      <c r="SY499" s="2476"/>
      <c r="SZ499" s="2476"/>
      <c r="TA499" s="2476"/>
      <c r="TB499" s="2479"/>
      <c r="TC499" s="2479"/>
      <c r="TD499" s="2479"/>
      <c r="TE499" s="2479"/>
      <c r="TJ499" s="2476"/>
      <c r="TK499" s="2476"/>
      <c r="TL499" s="2476"/>
      <c r="TM499" s="2479"/>
      <c r="TN499" s="2479"/>
      <c r="TO499" s="2479"/>
      <c r="TP499" s="2479"/>
      <c r="TU499" s="2476"/>
      <c r="TV499" s="2476"/>
      <c r="TW499" s="2476"/>
      <c r="TX499" s="2479"/>
      <c r="TY499" s="2479"/>
      <c r="TZ499" s="2479"/>
      <c r="UA499" s="2479"/>
      <c r="UF499" s="2476"/>
      <c r="UG499" s="2476"/>
      <c r="UH499" s="2476"/>
      <c r="UI499" s="2479"/>
      <c r="UJ499" s="2479"/>
      <c r="UK499" s="2479"/>
      <c r="UL499" s="2479"/>
      <c r="UQ499" s="2476"/>
      <c r="UR499" s="2476"/>
      <c r="US499" s="2476"/>
      <c r="UT499" s="2479"/>
      <c r="UU499" s="2479"/>
      <c r="UV499" s="2479"/>
      <c r="UW499" s="2479"/>
      <c r="VB499" s="2476"/>
      <c r="VC499" s="2476"/>
      <c r="VD499" s="2476"/>
      <c r="VE499" s="2479"/>
      <c r="VF499" s="2479"/>
      <c r="VG499" s="2479"/>
      <c r="VH499" s="2479"/>
      <c r="VM499" s="2476"/>
      <c r="VN499" s="2476"/>
      <c r="VO499" s="2476"/>
      <c r="VP499" s="2479"/>
      <c r="VQ499" s="2479"/>
      <c r="VR499" s="2479"/>
      <c r="VS499" s="2479"/>
      <c r="VX499" s="2476"/>
      <c r="VY499" s="2476"/>
      <c r="VZ499" s="2476"/>
      <c r="WA499" s="2479"/>
      <c r="WB499" s="2479"/>
      <c r="WC499" s="2479"/>
      <c r="WD499" s="2479"/>
      <c r="WI499" s="2476"/>
      <c r="WJ499" s="2476"/>
      <c r="WK499" s="2476"/>
      <c r="WL499" s="2479"/>
      <c r="WM499" s="2479"/>
      <c r="WN499" s="2479"/>
      <c r="WO499" s="2479"/>
      <c r="WT499" s="2476"/>
      <c r="WU499" s="2476"/>
      <c r="WV499" s="2476"/>
      <c r="WW499" s="2479"/>
      <c r="WX499" s="2479"/>
      <c r="WY499" s="2479"/>
      <c r="WZ499" s="2479"/>
      <c r="XE499" s="2476"/>
      <c r="XF499" s="2476"/>
      <c r="XG499" s="2476"/>
      <c r="XH499" s="2479"/>
      <c r="XI499" s="2479"/>
      <c r="XJ499" s="2479"/>
      <c r="XK499" s="2479"/>
      <c r="XP499" s="2476"/>
      <c r="XQ499" s="2476"/>
      <c r="XR499" s="2476"/>
      <c r="XS499" s="2479"/>
      <c r="XT499" s="2479"/>
      <c r="XU499" s="2479"/>
      <c r="XV499" s="2479"/>
      <c r="YA499" s="2476"/>
      <c r="YB499" s="2476"/>
      <c r="YC499" s="2476"/>
      <c r="YD499" s="2479"/>
      <c r="YE499" s="2479"/>
      <c r="YF499" s="2479"/>
      <c r="YG499" s="2479"/>
      <c r="YL499" s="2476"/>
      <c r="YM499" s="2476"/>
      <c r="YN499" s="2476"/>
      <c r="YO499" s="2479"/>
      <c r="YP499" s="2479"/>
      <c r="YQ499" s="2479"/>
      <c r="YR499" s="2479"/>
      <c r="YW499" s="2476"/>
      <c r="YX499" s="2476"/>
      <c r="YY499" s="2476"/>
      <c r="YZ499" s="2479"/>
      <c r="ZA499" s="2479"/>
      <c r="ZB499" s="2479"/>
      <c r="ZC499" s="2479"/>
      <c r="ZH499" s="2476"/>
      <c r="ZI499" s="2476"/>
      <c r="ZJ499" s="2476"/>
      <c r="ZK499" s="2479"/>
      <c r="ZL499" s="2479"/>
      <c r="ZM499" s="2479"/>
      <c r="ZN499" s="2479"/>
      <c r="ZS499" s="2476"/>
      <c r="ZT499" s="2476"/>
      <c r="ZU499" s="2476"/>
      <c r="ZV499" s="2479"/>
      <c r="ZW499" s="2479"/>
      <c r="ZX499" s="2479"/>
      <c r="ZY499" s="2479"/>
      <c r="AAD499" s="2476"/>
      <c r="AAE499" s="2476"/>
      <c r="AAF499" s="2476"/>
      <c r="AAG499" s="2479"/>
      <c r="AAH499" s="2479"/>
      <c r="AAI499" s="2479"/>
      <c r="AAJ499" s="2479"/>
      <c r="AAO499" s="2476"/>
      <c r="AAP499" s="2476"/>
      <c r="AAQ499" s="2476"/>
      <c r="AAR499" s="2479"/>
      <c r="AAS499" s="2479"/>
      <c r="AAT499" s="2479"/>
      <c r="AAU499" s="2479"/>
      <c r="AAZ499" s="2476"/>
      <c r="ABA499" s="2476"/>
      <c r="ABB499" s="2476"/>
      <c r="ABC499" s="2479"/>
      <c r="ABD499" s="2479"/>
      <c r="ABE499" s="2479"/>
      <c r="ABF499" s="2479"/>
      <c r="ABK499" s="2476"/>
      <c r="ABL499" s="2476"/>
      <c r="ABM499" s="2476"/>
      <c r="ABN499" s="2479"/>
      <c r="ABO499" s="2479"/>
      <c r="ABP499" s="2479"/>
      <c r="ABQ499" s="2479"/>
      <c r="ABV499" s="2476"/>
      <c r="ABW499" s="2476"/>
      <c r="ABX499" s="2476"/>
      <c r="ABY499" s="2479"/>
      <c r="ABZ499" s="2479"/>
      <c r="ACA499" s="2479"/>
      <c r="ACB499" s="2479"/>
      <c r="ACG499" s="2476"/>
      <c r="ACH499" s="2476"/>
      <c r="ACI499" s="2476"/>
      <c r="ACJ499" s="2479"/>
      <c r="ACK499" s="2479"/>
      <c r="ACL499" s="2479"/>
      <c r="ACM499" s="2479"/>
      <c r="ACR499" s="2476"/>
      <c r="ACS499" s="2476"/>
      <c r="ACT499" s="2476"/>
      <c r="ACU499" s="2479"/>
      <c r="ACV499" s="2479"/>
      <c r="ACW499" s="2479"/>
      <c r="ACX499" s="2479"/>
      <c r="ADC499" s="2476"/>
      <c r="ADD499" s="2476"/>
      <c r="ADE499" s="2476"/>
      <c r="ADF499" s="2479"/>
      <c r="ADG499" s="2479"/>
      <c r="ADH499" s="2479"/>
      <c r="ADI499" s="2479"/>
      <c r="ADN499" s="2476"/>
      <c r="ADO499" s="2476"/>
      <c r="ADP499" s="2476"/>
      <c r="ADQ499" s="2479"/>
      <c r="ADR499" s="2479"/>
      <c r="ADS499" s="2479"/>
      <c r="ADT499" s="2479"/>
      <c r="ADY499" s="2476"/>
      <c r="ADZ499" s="2476"/>
      <c r="AEA499" s="2476"/>
      <c r="AEB499" s="2479"/>
      <c r="AEC499" s="2479"/>
      <c r="AED499" s="2479"/>
      <c r="AEE499" s="2479"/>
      <c r="AEJ499" s="2476"/>
      <c r="AEK499" s="2476"/>
      <c r="AEL499" s="2476"/>
      <c r="AEM499" s="2479"/>
      <c r="AEN499" s="2479"/>
      <c r="AEO499" s="2479"/>
      <c r="AEP499" s="2479"/>
      <c r="AEU499" s="2476"/>
      <c r="AEV499" s="2476"/>
      <c r="AEW499" s="2476"/>
      <c r="AEX499" s="2479"/>
      <c r="AEY499" s="2479"/>
      <c r="AEZ499" s="2479"/>
      <c r="AFA499" s="2479"/>
      <c r="AFF499" s="2476"/>
      <c r="AFG499" s="2476"/>
      <c r="AFH499" s="2476"/>
      <c r="AFI499" s="2479"/>
      <c r="AFJ499" s="2479"/>
      <c r="AFK499" s="2479"/>
      <c r="AFL499" s="2479"/>
      <c r="AFQ499" s="2476"/>
      <c r="AFR499" s="2476"/>
      <c r="AFS499" s="2476"/>
      <c r="AFT499" s="2479"/>
      <c r="AFU499" s="2479"/>
      <c r="AFV499" s="2479"/>
      <c r="AFW499" s="2479"/>
      <c r="AGB499" s="2476"/>
      <c r="AGC499" s="2476"/>
      <c r="AGD499" s="2476"/>
      <c r="AGE499" s="2479"/>
      <c r="AGF499" s="2479"/>
      <c r="AGG499" s="2479"/>
      <c r="AGH499" s="2479"/>
      <c r="AGM499" s="2476"/>
      <c r="AGN499" s="2476"/>
      <c r="AGO499" s="2476"/>
      <c r="AGP499" s="2479"/>
      <c r="AGQ499" s="2479"/>
      <c r="AGR499" s="2479"/>
      <c r="AGS499" s="2479"/>
      <c r="AGX499" s="2476"/>
      <c r="AGY499" s="2476"/>
      <c r="AGZ499" s="2476"/>
      <c r="AHA499" s="2479"/>
      <c r="AHB499" s="2479"/>
      <c r="AHC499" s="2479"/>
      <c r="AHD499" s="2479"/>
      <c r="AHI499" s="2476"/>
      <c r="AHJ499" s="2476"/>
      <c r="AHK499" s="2476"/>
      <c r="AHL499" s="2479"/>
      <c r="AHM499" s="2479"/>
      <c r="AHN499" s="2479"/>
      <c r="AHO499" s="2479"/>
      <c r="AHT499" s="2476"/>
      <c r="AHU499" s="2476"/>
      <c r="AHV499" s="2476"/>
      <c r="AHW499" s="2479"/>
      <c r="AHX499" s="2479"/>
      <c r="AHY499" s="2479"/>
      <c r="AHZ499" s="2479"/>
      <c r="AIE499" s="2476"/>
      <c r="AIF499" s="2476"/>
      <c r="AIG499" s="2476"/>
      <c r="AIH499" s="2479"/>
      <c r="AII499" s="2479"/>
      <c r="AIJ499" s="2479"/>
      <c r="AIK499" s="2479"/>
      <c r="AIP499" s="2476"/>
      <c r="AIQ499" s="2476"/>
      <c r="AIR499" s="2476"/>
      <c r="AIS499" s="2479"/>
      <c r="AIT499" s="2479"/>
      <c r="AIU499" s="2479"/>
      <c r="AIV499" s="2479"/>
      <c r="AJA499" s="2476"/>
      <c r="AJB499" s="2476"/>
      <c r="AJC499" s="2476"/>
      <c r="AJD499" s="2479"/>
      <c r="AJE499" s="2479"/>
      <c r="AJF499" s="2479"/>
      <c r="AJG499" s="2479"/>
      <c r="AJL499" s="2476"/>
      <c r="AJM499" s="2476"/>
      <c r="AJN499" s="2476"/>
      <c r="AJO499" s="2479"/>
      <c r="AJP499" s="2479"/>
      <c r="AJQ499" s="2479"/>
      <c r="AJR499" s="2479"/>
      <c r="AJW499" s="2476"/>
      <c r="AJX499" s="2476"/>
      <c r="AJY499" s="2476"/>
      <c r="AJZ499" s="2479"/>
      <c r="AKA499" s="2479"/>
      <c r="AKB499" s="2479"/>
      <c r="AKC499" s="2479"/>
      <c r="AKH499" s="2476"/>
      <c r="AKI499" s="2476"/>
      <c r="AKJ499" s="2476"/>
      <c r="AKK499" s="2479"/>
      <c r="AKL499" s="2479"/>
      <c r="AKM499" s="2479"/>
      <c r="AKN499" s="2479"/>
      <c r="AKS499" s="2476"/>
      <c r="AKT499" s="2476"/>
      <c r="AKU499" s="2476"/>
      <c r="AKV499" s="2479"/>
      <c r="AKW499" s="2479"/>
      <c r="AKX499" s="2479"/>
      <c r="AKY499" s="2479"/>
      <c r="ALD499" s="2476"/>
      <c r="ALE499" s="2476"/>
      <c r="ALF499" s="2476"/>
      <c r="ALG499" s="2479"/>
      <c r="ALH499" s="2479"/>
      <c r="ALI499" s="2479"/>
      <c r="ALJ499" s="2479"/>
      <c r="ALO499" s="2476"/>
      <c r="ALP499" s="2476"/>
      <c r="ALQ499" s="2476"/>
      <c r="ALR499" s="2479"/>
      <c r="ALS499" s="2479"/>
      <c r="ALT499" s="2479"/>
      <c r="ALU499" s="2479"/>
      <c r="ALZ499" s="2476"/>
      <c r="AMA499" s="2476"/>
      <c r="AMB499" s="2476"/>
      <c r="AMC499" s="2479"/>
      <c r="AMD499" s="2479"/>
      <c r="AME499" s="2479"/>
      <c r="AMF499" s="2479"/>
      <c r="AMK499" s="2476"/>
      <c r="AML499" s="2476"/>
      <c r="AMM499" s="2476"/>
      <c r="AMN499" s="2479"/>
      <c r="AMO499" s="2479"/>
      <c r="AMP499" s="2479"/>
      <c r="AMQ499" s="2479"/>
      <c r="AMV499" s="2476"/>
      <c r="AMW499" s="2476"/>
      <c r="AMX499" s="2476"/>
      <c r="AMY499" s="2479"/>
      <c r="AMZ499" s="2479"/>
      <c r="ANA499" s="2479"/>
      <c r="ANB499" s="2479"/>
      <c r="ANG499" s="2476"/>
      <c r="ANH499" s="2476"/>
      <c r="ANI499" s="2476"/>
      <c r="ANJ499" s="2479"/>
      <c r="ANK499" s="2479"/>
      <c r="ANL499" s="2479"/>
      <c r="ANM499" s="2479"/>
      <c r="ANR499" s="2476"/>
      <c r="ANS499" s="2476"/>
      <c r="ANT499" s="2476"/>
      <c r="ANU499" s="2479"/>
      <c r="ANV499" s="2479"/>
      <c r="ANW499" s="2479"/>
      <c r="ANX499" s="2479"/>
      <c r="AOC499" s="2476"/>
      <c r="AOD499" s="2476"/>
      <c r="AOE499" s="2476"/>
      <c r="AOF499" s="2479"/>
      <c r="AOG499" s="2479"/>
      <c r="AOH499" s="2479"/>
      <c r="AOI499" s="2479"/>
      <c r="AON499" s="2476"/>
      <c r="AOO499" s="2476"/>
      <c r="AOP499" s="2476"/>
      <c r="AOQ499" s="2479"/>
      <c r="AOR499" s="2479"/>
      <c r="AOS499" s="2479"/>
      <c r="AOT499" s="2479"/>
      <c r="AOY499" s="2476"/>
      <c r="AOZ499" s="2476"/>
      <c r="APA499" s="2476"/>
      <c r="APB499" s="2479"/>
      <c r="APC499" s="2479"/>
      <c r="APD499" s="2479"/>
      <c r="APE499" s="2479"/>
      <c r="APJ499" s="2476"/>
      <c r="APK499" s="2476"/>
      <c r="APL499" s="2476"/>
      <c r="APM499" s="2479"/>
      <c r="APN499" s="2479"/>
      <c r="APO499" s="2479"/>
      <c r="APP499" s="2479"/>
      <c r="APU499" s="2476"/>
      <c r="APV499" s="2476"/>
      <c r="APW499" s="2476"/>
      <c r="APX499" s="2479"/>
      <c r="APY499" s="2479"/>
      <c r="APZ499" s="2479"/>
      <c r="AQA499" s="2479"/>
      <c r="AQF499" s="2476"/>
      <c r="AQG499" s="2476"/>
      <c r="AQH499" s="2476"/>
      <c r="AQI499" s="2479"/>
      <c r="AQJ499" s="2479"/>
      <c r="AQK499" s="2479"/>
      <c r="AQL499" s="2479"/>
      <c r="AQQ499" s="2476"/>
      <c r="AQR499" s="2476"/>
      <c r="AQS499" s="2476"/>
      <c r="AQT499" s="2479"/>
      <c r="AQU499" s="2479"/>
      <c r="AQV499" s="2479"/>
      <c r="AQW499" s="2479"/>
      <c r="ARB499" s="2476"/>
      <c r="ARC499" s="2476"/>
      <c r="ARD499" s="2476"/>
      <c r="ARE499" s="2479"/>
      <c r="ARF499" s="2479"/>
      <c r="ARG499" s="2479"/>
      <c r="ARH499" s="2479"/>
      <c r="ARM499" s="2476"/>
      <c r="ARN499" s="2476"/>
      <c r="ARO499" s="2476"/>
      <c r="ARP499" s="2479"/>
      <c r="ARQ499" s="2479"/>
      <c r="ARR499" s="2479"/>
      <c r="ARS499" s="2479"/>
      <c r="ARX499" s="2476"/>
      <c r="ARY499" s="2476"/>
      <c r="ARZ499" s="2476"/>
      <c r="ASA499" s="2479"/>
      <c r="ASB499" s="2479"/>
      <c r="ASC499" s="2479"/>
      <c r="ASD499" s="2479"/>
      <c r="ASI499" s="2476"/>
      <c r="ASJ499" s="2476"/>
      <c r="ASK499" s="2476"/>
      <c r="ASL499" s="2479"/>
      <c r="ASM499" s="2479"/>
      <c r="ASN499" s="2479"/>
      <c r="ASO499" s="2479"/>
      <c r="AST499" s="2476"/>
      <c r="ASU499" s="2476"/>
      <c r="ASV499" s="2476"/>
      <c r="ASW499" s="2479"/>
      <c r="ASX499" s="2479"/>
      <c r="ASY499" s="2479"/>
      <c r="ASZ499" s="2479"/>
      <c r="ATE499" s="2476"/>
      <c r="ATF499" s="2476"/>
      <c r="ATG499" s="2476"/>
      <c r="ATH499" s="2479"/>
      <c r="ATI499" s="2479"/>
      <c r="ATJ499" s="2479"/>
      <c r="ATK499" s="2479"/>
      <c r="ATP499" s="2476"/>
      <c r="ATQ499" s="2476"/>
      <c r="ATR499" s="2476"/>
      <c r="ATS499" s="2479"/>
      <c r="ATT499" s="2479"/>
      <c r="ATU499" s="2479"/>
      <c r="ATV499" s="2479"/>
      <c r="AUA499" s="2476"/>
      <c r="AUB499" s="2476"/>
      <c r="AUC499" s="2476"/>
      <c r="AUD499" s="2479"/>
      <c r="AUE499" s="2479"/>
      <c r="AUF499" s="2479"/>
      <c r="AUG499" s="2479"/>
      <c r="AUL499" s="2476"/>
      <c r="AUM499" s="2476"/>
      <c r="AUN499" s="2476"/>
      <c r="AUO499" s="2479"/>
      <c r="AUP499" s="2479"/>
      <c r="AUQ499" s="2479"/>
      <c r="AUR499" s="2479"/>
      <c r="AUW499" s="2476"/>
      <c r="AUX499" s="2476"/>
      <c r="AUY499" s="2476"/>
      <c r="AUZ499" s="2479"/>
      <c r="AVA499" s="2479"/>
      <c r="AVB499" s="2479"/>
      <c r="AVC499" s="2479"/>
      <c r="AVH499" s="2476"/>
      <c r="AVI499" s="2476"/>
      <c r="AVJ499" s="2476"/>
      <c r="AVK499" s="2479"/>
      <c r="AVL499" s="2479"/>
      <c r="AVM499" s="2479"/>
      <c r="AVN499" s="2479"/>
      <c r="AVS499" s="2476"/>
      <c r="AVT499" s="2476"/>
      <c r="AVU499" s="2476"/>
      <c r="AVV499" s="2479"/>
      <c r="AVW499" s="2479"/>
      <c r="AVX499" s="2479"/>
      <c r="AVY499" s="2479"/>
      <c r="AWD499" s="2476"/>
      <c r="AWE499" s="2476"/>
      <c r="AWF499" s="2476"/>
      <c r="AWG499" s="2479"/>
      <c r="AWH499" s="2479"/>
      <c r="AWI499" s="2479"/>
      <c r="AWJ499" s="2479"/>
      <c r="AWO499" s="2476"/>
      <c r="AWP499" s="2476"/>
      <c r="AWQ499" s="2476"/>
      <c r="AWR499" s="2479"/>
      <c r="AWS499" s="2479"/>
      <c r="AWT499" s="2479"/>
      <c r="AWU499" s="2479"/>
      <c r="AWZ499" s="2476"/>
      <c r="AXA499" s="2476"/>
      <c r="AXB499" s="2476"/>
      <c r="AXC499" s="2479"/>
      <c r="AXD499" s="2479"/>
      <c r="AXE499" s="2479"/>
      <c r="AXF499" s="2479"/>
      <c r="AXK499" s="2476"/>
      <c r="AXL499" s="2476"/>
      <c r="AXM499" s="2476"/>
      <c r="AXN499" s="2479"/>
      <c r="AXO499" s="2479"/>
      <c r="AXP499" s="2479"/>
      <c r="AXQ499" s="2479"/>
      <c r="AXV499" s="2476"/>
      <c r="AXW499" s="2476"/>
      <c r="AXX499" s="2476"/>
      <c r="AXY499" s="2479"/>
      <c r="AXZ499" s="2479"/>
      <c r="AYA499" s="2479"/>
      <c r="AYB499" s="2479"/>
      <c r="AYG499" s="2476"/>
      <c r="AYH499" s="2476"/>
      <c r="AYI499" s="2476"/>
      <c r="AYJ499" s="2479"/>
      <c r="AYK499" s="2479"/>
      <c r="AYL499" s="2479"/>
      <c r="AYM499" s="2479"/>
      <c r="AYR499" s="2476"/>
      <c r="AYS499" s="2476"/>
      <c r="AYT499" s="2476"/>
      <c r="AYU499" s="2479"/>
      <c r="AYV499" s="2479"/>
      <c r="AYW499" s="2479"/>
      <c r="AYX499" s="2479"/>
      <c r="AZC499" s="2476"/>
      <c r="AZD499" s="2476"/>
      <c r="AZE499" s="2476"/>
      <c r="AZF499" s="2479"/>
      <c r="AZG499" s="2479"/>
      <c r="AZH499" s="2479"/>
      <c r="AZI499" s="2479"/>
      <c r="AZN499" s="2476"/>
      <c r="AZO499" s="2476"/>
      <c r="AZP499" s="2476"/>
      <c r="AZQ499" s="2479"/>
      <c r="AZR499" s="2479"/>
      <c r="AZS499" s="2479"/>
      <c r="AZT499" s="2479"/>
      <c r="AZY499" s="2476"/>
      <c r="AZZ499" s="2476"/>
      <c r="BAA499" s="2476"/>
      <c r="BAB499" s="2479"/>
      <c r="BAC499" s="2479"/>
      <c r="BAD499" s="2479"/>
      <c r="BAE499" s="2479"/>
      <c r="BAJ499" s="2476"/>
      <c r="BAK499" s="2476"/>
      <c r="BAL499" s="2476"/>
      <c r="BAM499" s="2479"/>
      <c r="BAN499" s="2479"/>
      <c r="BAO499" s="2479"/>
      <c r="BAP499" s="2479"/>
      <c r="BAU499" s="2476"/>
      <c r="BAV499" s="2476"/>
      <c r="BAW499" s="2476"/>
      <c r="BAX499" s="2479"/>
      <c r="BAY499" s="2479"/>
      <c r="BAZ499" s="2479"/>
      <c r="BBA499" s="2479"/>
      <c r="BBF499" s="2476"/>
      <c r="BBG499" s="2476"/>
      <c r="BBH499" s="2476"/>
      <c r="BBI499" s="2479"/>
      <c r="BBJ499" s="2479"/>
      <c r="BBK499" s="2479"/>
      <c r="BBL499" s="2479"/>
      <c r="BBQ499" s="2476"/>
      <c r="BBR499" s="2476"/>
      <c r="BBS499" s="2476"/>
      <c r="BBT499" s="2479"/>
      <c r="BBU499" s="2479"/>
      <c r="BBV499" s="2479"/>
      <c r="BBW499" s="2479"/>
      <c r="BCB499" s="2476"/>
      <c r="BCC499" s="2476"/>
      <c r="BCD499" s="2476"/>
      <c r="BCE499" s="2479"/>
      <c r="BCF499" s="2479"/>
      <c r="BCG499" s="2479"/>
      <c r="BCH499" s="2479"/>
      <c r="BCM499" s="2476"/>
      <c r="BCN499" s="2476"/>
      <c r="BCO499" s="2476"/>
      <c r="BCP499" s="2479"/>
      <c r="BCQ499" s="2479"/>
      <c r="BCR499" s="2479"/>
      <c r="BCS499" s="2479"/>
      <c r="BCX499" s="2476"/>
      <c r="BCY499" s="2476"/>
      <c r="BCZ499" s="2476"/>
      <c r="BDA499" s="2479"/>
      <c r="BDB499" s="2479"/>
      <c r="BDC499" s="2479"/>
      <c r="BDD499" s="2479"/>
      <c r="BDI499" s="2476"/>
      <c r="BDJ499" s="2476"/>
      <c r="BDK499" s="2476"/>
      <c r="BDL499" s="2479"/>
      <c r="BDM499" s="2479"/>
      <c r="BDN499" s="2479"/>
      <c r="BDO499" s="2479"/>
      <c r="BDT499" s="2476"/>
      <c r="BDU499" s="2476"/>
      <c r="BDV499" s="2476"/>
      <c r="BDW499" s="2479"/>
      <c r="BDX499" s="2479"/>
      <c r="BDY499" s="2479"/>
      <c r="BDZ499" s="2479"/>
      <c r="BEE499" s="2476"/>
      <c r="BEF499" s="2476"/>
      <c r="BEG499" s="2476"/>
      <c r="BEH499" s="2479"/>
      <c r="BEI499" s="2479"/>
      <c r="BEJ499" s="2479"/>
      <c r="BEK499" s="2479"/>
      <c r="BEP499" s="2476"/>
      <c r="BEQ499" s="2476"/>
      <c r="BER499" s="2476"/>
      <c r="BES499" s="2479"/>
      <c r="BET499" s="2479"/>
      <c r="BEU499" s="2479"/>
      <c r="BEV499" s="2479"/>
      <c r="BFA499" s="2476"/>
      <c r="BFB499" s="2476"/>
      <c r="BFC499" s="2476"/>
      <c r="BFD499" s="2479"/>
      <c r="BFE499" s="2479"/>
      <c r="BFF499" s="2479"/>
      <c r="BFG499" s="2479"/>
      <c r="BFL499" s="2476"/>
      <c r="BFM499" s="2476"/>
      <c r="BFN499" s="2476"/>
      <c r="BFO499" s="2479"/>
      <c r="BFP499" s="2479"/>
      <c r="BFQ499" s="2479"/>
      <c r="BFR499" s="2479"/>
      <c r="BFW499" s="2476"/>
      <c r="BFX499" s="2476"/>
      <c r="BFY499" s="2476"/>
      <c r="BFZ499" s="2479"/>
      <c r="BGA499" s="2479"/>
      <c r="BGB499" s="2479"/>
      <c r="BGC499" s="2479"/>
      <c r="BGH499" s="2476"/>
      <c r="BGI499" s="2476"/>
      <c r="BGJ499" s="2476"/>
      <c r="BGK499" s="2479"/>
      <c r="BGL499" s="2479"/>
      <c r="BGM499" s="2479"/>
      <c r="BGN499" s="2479"/>
      <c r="BGS499" s="2476"/>
      <c r="BGT499" s="2476"/>
      <c r="BGU499" s="2476"/>
      <c r="BGV499" s="2479"/>
      <c r="BGW499" s="2479"/>
      <c r="BGX499" s="2479"/>
      <c r="BGY499" s="2479"/>
      <c r="BHD499" s="2476"/>
      <c r="BHE499" s="2476"/>
      <c r="BHF499" s="2476"/>
      <c r="BHG499" s="2479"/>
      <c r="BHH499" s="2479"/>
      <c r="BHI499" s="2479"/>
      <c r="BHJ499" s="2479"/>
      <c r="BHO499" s="2476"/>
      <c r="BHP499" s="2476"/>
      <c r="BHQ499" s="2476"/>
      <c r="BHR499" s="2479"/>
      <c r="BHS499" s="2479"/>
      <c r="BHT499" s="2479"/>
      <c r="BHU499" s="2479"/>
      <c r="BHZ499" s="2476"/>
      <c r="BIA499" s="2476"/>
      <c r="BIB499" s="2476"/>
      <c r="BIC499" s="2479"/>
      <c r="BID499" s="2479"/>
      <c r="BIE499" s="2479"/>
      <c r="BIF499" s="2479"/>
      <c r="BIK499" s="2476"/>
      <c r="BIL499" s="2476"/>
      <c r="BIM499" s="2476"/>
      <c r="BIN499" s="2479"/>
      <c r="BIO499" s="2479"/>
      <c r="BIP499" s="2479"/>
      <c r="BIQ499" s="2479"/>
      <c r="BIV499" s="2476"/>
      <c r="BIW499" s="2476"/>
      <c r="BIX499" s="2476"/>
      <c r="BIY499" s="2479"/>
      <c r="BIZ499" s="2479"/>
      <c r="BJA499" s="2479"/>
      <c r="BJB499" s="2479"/>
      <c r="BJG499" s="2476"/>
      <c r="BJH499" s="2476"/>
      <c r="BJI499" s="2476"/>
      <c r="BJJ499" s="2479"/>
      <c r="BJK499" s="2479"/>
      <c r="BJL499" s="2479"/>
      <c r="BJM499" s="2479"/>
      <c r="BJR499" s="2476"/>
      <c r="BJS499" s="2476"/>
      <c r="BJT499" s="2476"/>
      <c r="BJU499" s="2479"/>
      <c r="BJV499" s="2479"/>
      <c r="BJW499" s="2479"/>
      <c r="BJX499" s="2479"/>
      <c r="BKC499" s="2476"/>
      <c r="BKD499" s="2476"/>
      <c r="BKE499" s="2476"/>
      <c r="BKF499" s="2479"/>
      <c r="BKG499" s="2479"/>
      <c r="BKH499" s="2479"/>
      <c r="BKI499" s="2479"/>
      <c r="BKN499" s="2476"/>
      <c r="BKO499" s="2476"/>
      <c r="BKP499" s="2476"/>
      <c r="BKQ499" s="2479"/>
      <c r="BKR499" s="2479"/>
      <c r="BKS499" s="2479"/>
      <c r="BKT499" s="2479"/>
      <c r="BKY499" s="2476"/>
      <c r="BKZ499" s="2476"/>
      <c r="BLA499" s="2476"/>
      <c r="BLB499" s="2479"/>
      <c r="BLC499" s="2479"/>
      <c r="BLD499" s="2479"/>
      <c r="BLE499" s="2479"/>
      <c r="BLJ499" s="2476"/>
      <c r="BLK499" s="2476"/>
      <c r="BLL499" s="2476"/>
      <c r="BLM499" s="2479"/>
      <c r="BLN499" s="2479"/>
      <c r="BLO499" s="2479"/>
      <c r="BLP499" s="2479"/>
      <c r="BLU499" s="2476"/>
      <c r="BLV499" s="2476"/>
      <c r="BLW499" s="2476"/>
      <c r="BLX499" s="2479"/>
      <c r="BLY499" s="2479"/>
      <c r="BLZ499" s="2479"/>
      <c r="BMA499" s="2479"/>
      <c r="BMF499" s="2476"/>
      <c r="BMG499" s="2476"/>
      <c r="BMH499" s="2476"/>
      <c r="BMI499" s="2479"/>
      <c r="BMJ499" s="2479"/>
      <c r="BMK499" s="2479"/>
      <c r="BML499" s="2479"/>
      <c r="BMQ499" s="2476"/>
      <c r="BMR499" s="2476"/>
      <c r="BMS499" s="2476"/>
      <c r="BMT499" s="2479"/>
      <c r="BMU499" s="2479"/>
      <c r="BMV499" s="2479"/>
      <c r="BMW499" s="2479"/>
      <c r="BNB499" s="2476"/>
      <c r="BNC499" s="2476"/>
      <c r="BND499" s="2476"/>
      <c r="BNE499" s="2479"/>
      <c r="BNF499" s="2479"/>
      <c r="BNG499" s="2479"/>
      <c r="BNH499" s="2479"/>
      <c r="BNM499" s="2476"/>
      <c r="BNN499" s="2476"/>
      <c r="BNO499" s="2476"/>
      <c r="BNP499" s="2479"/>
      <c r="BNQ499" s="2479"/>
      <c r="BNR499" s="2479"/>
      <c r="BNS499" s="2479"/>
      <c r="BNX499" s="2476"/>
      <c r="BNY499" s="2476"/>
      <c r="BNZ499" s="2476"/>
      <c r="BOA499" s="2479"/>
      <c r="BOB499" s="2479"/>
      <c r="BOC499" s="2479"/>
      <c r="BOD499" s="2479"/>
      <c r="BOI499" s="2476"/>
      <c r="BOJ499" s="2476"/>
      <c r="BOK499" s="2476"/>
      <c r="BOL499" s="2479"/>
      <c r="BOM499" s="2479"/>
      <c r="BON499" s="2479"/>
      <c r="BOO499" s="2479"/>
      <c r="BOT499" s="2476"/>
      <c r="BOU499" s="2476"/>
      <c r="BOV499" s="2476"/>
      <c r="BOW499" s="2479"/>
      <c r="BOX499" s="2479"/>
      <c r="BOY499" s="2479"/>
      <c r="BOZ499" s="2479"/>
      <c r="BPE499" s="2476"/>
      <c r="BPF499" s="2476"/>
      <c r="BPG499" s="2476"/>
      <c r="BPH499" s="2479"/>
      <c r="BPI499" s="2479"/>
      <c r="BPJ499" s="2479"/>
      <c r="BPK499" s="2479"/>
      <c r="BPP499" s="2476"/>
      <c r="BPQ499" s="2476"/>
      <c r="BPR499" s="2476"/>
      <c r="BPS499" s="2479"/>
      <c r="BPT499" s="2479"/>
      <c r="BPU499" s="2479"/>
      <c r="BPV499" s="2479"/>
      <c r="BQA499" s="2476"/>
      <c r="BQB499" s="2476"/>
      <c r="BQC499" s="2476"/>
      <c r="BQD499" s="2479"/>
      <c r="BQE499" s="2479"/>
      <c r="BQF499" s="2479"/>
      <c r="BQG499" s="2479"/>
      <c r="BQL499" s="2476"/>
      <c r="BQM499" s="2476"/>
      <c r="BQN499" s="2476"/>
      <c r="BQO499" s="2479"/>
      <c r="BQP499" s="2479"/>
      <c r="BQQ499" s="2479"/>
      <c r="BQR499" s="2479"/>
      <c r="BQW499" s="2476"/>
      <c r="BQX499" s="2476"/>
      <c r="BQY499" s="2476"/>
      <c r="BQZ499" s="2479"/>
      <c r="BRA499" s="2479"/>
      <c r="BRB499" s="2479"/>
      <c r="BRC499" s="2479"/>
      <c r="BRH499" s="2476"/>
      <c r="BRI499" s="2476"/>
      <c r="BRJ499" s="2476"/>
      <c r="BRK499" s="2479"/>
      <c r="BRL499" s="2479"/>
      <c r="BRM499" s="2479"/>
      <c r="BRN499" s="2479"/>
      <c r="BRS499" s="2476"/>
      <c r="BRT499" s="2476"/>
      <c r="BRU499" s="2476"/>
      <c r="BRV499" s="2479"/>
      <c r="BRW499" s="2479"/>
      <c r="BRX499" s="2479"/>
      <c r="BRY499" s="2479"/>
      <c r="BSD499" s="2476"/>
      <c r="BSE499" s="2476"/>
      <c r="BSF499" s="2476"/>
      <c r="BSG499" s="2479"/>
      <c r="BSH499" s="2479"/>
      <c r="BSI499" s="2479"/>
      <c r="BSJ499" s="2479"/>
      <c r="BSO499" s="2476"/>
      <c r="BSP499" s="2476"/>
      <c r="BSQ499" s="2476"/>
      <c r="BSR499" s="2479"/>
      <c r="BSS499" s="2479"/>
      <c r="BST499" s="2479"/>
      <c r="BSU499" s="2479"/>
      <c r="BSZ499" s="2476"/>
      <c r="BTA499" s="2476"/>
      <c r="BTB499" s="2476"/>
      <c r="BTC499" s="2479"/>
      <c r="BTD499" s="2479"/>
      <c r="BTE499" s="2479"/>
      <c r="BTF499" s="2479"/>
      <c r="BTK499" s="2476"/>
      <c r="BTL499" s="2476"/>
      <c r="BTM499" s="2476"/>
      <c r="BTN499" s="2479"/>
      <c r="BTO499" s="2479"/>
      <c r="BTP499" s="2479"/>
      <c r="BTQ499" s="2479"/>
      <c r="BTV499" s="2476"/>
      <c r="BTW499" s="2476"/>
      <c r="BTX499" s="2476"/>
      <c r="BTY499" s="2479"/>
      <c r="BTZ499" s="2479"/>
      <c r="BUA499" s="2479"/>
      <c r="BUB499" s="2479"/>
      <c r="BUG499" s="2476"/>
      <c r="BUH499" s="2476"/>
      <c r="BUI499" s="2476"/>
      <c r="BUJ499" s="2479"/>
      <c r="BUK499" s="2479"/>
      <c r="BUL499" s="2479"/>
      <c r="BUM499" s="2479"/>
      <c r="BUR499" s="2476"/>
      <c r="BUS499" s="2476"/>
      <c r="BUT499" s="2476"/>
      <c r="BUU499" s="2479"/>
      <c r="BUV499" s="2479"/>
      <c r="BUW499" s="2479"/>
      <c r="BUX499" s="2479"/>
      <c r="BVC499" s="2476"/>
      <c r="BVD499" s="2476"/>
      <c r="BVE499" s="2476"/>
      <c r="BVF499" s="2479"/>
      <c r="BVG499" s="2479"/>
      <c r="BVH499" s="2479"/>
      <c r="BVI499" s="2479"/>
      <c r="BVN499" s="2476"/>
      <c r="BVO499" s="2476"/>
      <c r="BVP499" s="2476"/>
      <c r="BVQ499" s="2479"/>
      <c r="BVR499" s="2479"/>
      <c r="BVS499" s="2479"/>
      <c r="BVT499" s="2479"/>
      <c r="BVY499" s="2476"/>
      <c r="BVZ499" s="2476"/>
      <c r="BWA499" s="2476"/>
      <c r="BWB499" s="2479"/>
      <c r="BWC499" s="2479"/>
      <c r="BWD499" s="2479"/>
      <c r="BWE499" s="2479"/>
      <c r="BWJ499" s="2476"/>
      <c r="BWK499" s="2476"/>
      <c r="BWL499" s="2476"/>
      <c r="BWM499" s="2479"/>
      <c r="BWN499" s="2479"/>
      <c r="BWO499" s="2479"/>
      <c r="BWP499" s="2479"/>
      <c r="BWU499" s="2476"/>
      <c r="BWV499" s="2476"/>
      <c r="BWW499" s="2476"/>
      <c r="BWX499" s="2479"/>
      <c r="BWY499" s="2479"/>
      <c r="BWZ499" s="2479"/>
      <c r="BXA499" s="2479"/>
      <c r="BXF499" s="2476"/>
      <c r="BXG499" s="2476"/>
      <c r="BXH499" s="2476"/>
      <c r="BXI499" s="2479"/>
      <c r="BXJ499" s="2479"/>
      <c r="BXK499" s="2479"/>
      <c r="BXL499" s="2479"/>
      <c r="BXQ499" s="2476"/>
      <c r="BXR499" s="2476"/>
      <c r="BXS499" s="2476"/>
      <c r="BXT499" s="2479"/>
      <c r="BXU499" s="2479"/>
      <c r="BXV499" s="2479"/>
      <c r="BXW499" s="2479"/>
      <c r="BYB499" s="2476"/>
      <c r="BYC499" s="2476"/>
      <c r="BYD499" s="2476"/>
      <c r="BYE499" s="2479"/>
      <c r="BYF499" s="2479"/>
      <c r="BYG499" s="2479"/>
      <c r="BYH499" s="2479"/>
      <c r="BYM499" s="2476"/>
      <c r="BYN499" s="2476"/>
      <c r="BYO499" s="2476"/>
      <c r="BYP499" s="2479"/>
      <c r="BYQ499" s="2479"/>
      <c r="BYR499" s="2479"/>
      <c r="BYS499" s="2479"/>
      <c r="BYX499" s="2476"/>
      <c r="BYY499" s="2476"/>
      <c r="BYZ499" s="2476"/>
      <c r="BZA499" s="2479"/>
      <c r="BZB499" s="2479"/>
      <c r="BZC499" s="2479"/>
      <c r="BZD499" s="2479"/>
      <c r="BZI499" s="2476"/>
      <c r="BZJ499" s="2476"/>
      <c r="BZK499" s="2476"/>
      <c r="BZL499" s="2479"/>
      <c r="BZM499" s="2479"/>
      <c r="BZN499" s="2479"/>
      <c r="BZO499" s="2479"/>
      <c r="BZT499" s="2476"/>
      <c r="BZU499" s="2476"/>
      <c r="BZV499" s="2476"/>
      <c r="BZW499" s="2479"/>
      <c r="BZX499" s="2479"/>
      <c r="BZY499" s="2479"/>
      <c r="BZZ499" s="2479"/>
      <c r="CAE499" s="2476"/>
      <c r="CAF499" s="2476"/>
      <c r="CAG499" s="2476"/>
      <c r="CAH499" s="2479"/>
      <c r="CAI499" s="2479"/>
      <c r="CAJ499" s="2479"/>
      <c r="CAK499" s="2479"/>
      <c r="CAP499" s="2476"/>
      <c r="CAQ499" s="2476"/>
      <c r="CAR499" s="2476"/>
      <c r="CAS499" s="2479"/>
      <c r="CAT499" s="2479"/>
      <c r="CAU499" s="2479"/>
      <c r="CAV499" s="2479"/>
      <c r="CBA499" s="2476"/>
      <c r="CBB499" s="2476"/>
      <c r="CBC499" s="2476"/>
      <c r="CBD499" s="2479"/>
      <c r="CBE499" s="2479"/>
      <c r="CBF499" s="2479"/>
      <c r="CBG499" s="2479"/>
      <c r="CBL499" s="2476"/>
      <c r="CBM499" s="2476"/>
      <c r="CBN499" s="2476"/>
      <c r="CBO499" s="2479"/>
      <c r="CBP499" s="2479"/>
      <c r="CBQ499" s="2479"/>
      <c r="CBR499" s="2479"/>
      <c r="CBW499" s="2476"/>
      <c r="CBX499" s="2476"/>
      <c r="CBY499" s="2476"/>
      <c r="CBZ499" s="2479"/>
      <c r="CCA499" s="2479"/>
      <c r="CCB499" s="2479"/>
      <c r="CCC499" s="2479"/>
      <c r="CCH499" s="2476"/>
      <c r="CCI499" s="2476"/>
      <c r="CCJ499" s="2476"/>
      <c r="CCK499" s="2479"/>
      <c r="CCL499" s="2479"/>
      <c r="CCM499" s="2479"/>
      <c r="CCN499" s="2479"/>
      <c r="CCS499" s="2476"/>
      <c r="CCT499" s="2476"/>
      <c r="CCU499" s="2476"/>
      <c r="CCV499" s="2479"/>
      <c r="CCW499" s="2479"/>
      <c r="CCX499" s="2479"/>
      <c r="CCY499" s="2479"/>
      <c r="CDD499" s="2476"/>
      <c r="CDE499" s="2476"/>
      <c r="CDF499" s="2476"/>
      <c r="CDG499" s="2479"/>
      <c r="CDH499" s="2479"/>
      <c r="CDI499" s="2479"/>
      <c r="CDJ499" s="2479"/>
      <c r="CDO499" s="2476"/>
      <c r="CDP499" s="2476"/>
      <c r="CDQ499" s="2476"/>
      <c r="CDR499" s="2479"/>
      <c r="CDS499" s="2479"/>
      <c r="CDT499" s="2479"/>
      <c r="CDU499" s="2479"/>
      <c r="CDZ499" s="2476"/>
      <c r="CEA499" s="2476"/>
      <c r="CEB499" s="2476"/>
      <c r="CEC499" s="2479"/>
      <c r="CED499" s="2479"/>
      <c r="CEE499" s="2479"/>
      <c r="CEF499" s="2479"/>
      <c r="CEK499" s="2476"/>
      <c r="CEL499" s="2476"/>
      <c r="CEM499" s="2476"/>
      <c r="CEN499" s="2479"/>
      <c r="CEO499" s="2479"/>
      <c r="CEP499" s="2479"/>
      <c r="CEQ499" s="2479"/>
      <c r="CEV499" s="2476"/>
      <c r="CEW499" s="2476"/>
      <c r="CEX499" s="2476"/>
      <c r="CEY499" s="2479"/>
      <c r="CEZ499" s="2479"/>
      <c r="CFA499" s="2479"/>
      <c r="CFB499" s="2479"/>
      <c r="CFG499" s="2476"/>
      <c r="CFH499" s="2476"/>
      <c r="CFI499" s="2476"/>
      <c r="CFJ499" s="2479"/>
      <c r="CFK499" s="2479"/>
      <c r="CFL499" s="2479"/>
      <c r="CFM499" s="2479"/>
      <c r="CFR499" s="2476"/>
      <c r="CFS499" s="2476"/>
      <c r="CFT499" s="2476"/>
      <c r="CFU499" s="2479"/>
      <c r="CFV499" s="2479"/>
      <c r="CFW499" s="2479"/>
      <c r="CFX499" s="2479"/>
      <c r="CGC499" s="2476"/>
      <c r="CGD499" s="2476"/>
      <c r="CGE499" s="2476"/>
      <c r="CGF499" s="2479"/>
      <c r="CGG499" s="2479"/>
      <c r="CGH499" s="2479"/>
      <c r="CGI499" s="2479"/>
      <c r="CGN499" s="2476"/>
      <c r="CGO499" s="2476"/>
      <c r="CGP499" s="2476"/>
      <c r="CGQ499" s="2479"/>
      <c r="CGR499" s="2479"/>
      <c r="CGS499" s="2479"/>
      <c r="CGT499" s="2479"/>
      <c r="CGY499" s="2476"/>
      <c r="CGZ499" s="2476"/>
      <c r="CHA499" s="2476"/>
      <c r="CHB499" s="2479"/>
      <c r="CHC499" s="2479"/>
      <c r="CHD499" s="2479"/>
      <c r="CHE499" s="2479"/>
      <c r="CHJ499" s="2476"/>
      <c r="CHK499" s="2476"/>
      <c r="CHL499" s="2476"/>
      <c r="CHM499" s="2479"/>
      <c r="CHN499" s="2479"/>
      <c r="CHO499" s="2479"/>
      <c r="CHP499" s="2479"/>
      <c r="CHU499" s="2476"/>
      <c r="CHV499" s="2476"/>
      <c r="CHW499" s="2476"/>
      <c r="CHX499" s="2479"/>
      <c r="CHY499" s="2479"/>
      <c r="CHZ499" s="2479"/>
      <c r="CIA499" s="2479"/>
      <c r="CIF499" s="2476"/>
      <c r="CIG499" s="2476"/>
      <c r="CIH499" s="2476"/>
      <c r="CII499" s="2479"/>
      <c r="CIJ499" s="2479"/>
      <c r="CIK499" s="2479"/>
      <c r="CIL499" s="2479"/>
      <c r="CIQ499" s="2476"/>
      <c r="CIR499" s="2476"/>
      <c r="CIS499" s="2476"/>
      <c r="CIT499" s="2479"/>
      <c r="CIU499" s="2479"/>
      <c r="CIV499" s="2479"/>
      <c r="CIW499" s="2479"/>
      <c r="CJB499" s="2476"/>
      <c r="CJC499" s="2476"/>
      <c r="CJD499" s="2476"/>
      <c r="CJE499" s="2479"/>
      <c r="CJF499" s="2479"/>
      <c r="CJG499" s="2479"/>
      <c r="CJH499" s="2479"/>
      <c r="CJM499" s="2476"/>
      <c r="CJN499" s="2476"/>
      <c r="CJO499" s="2476"/>
      <c r="CJP499" s="2479"/>
      <c r="CJQ499" s="2479"/>
      <c r="CJR499" s="2479"/>
      <c r="CJS499" s="2479"/>
      <c r="CJX499" s="2476"/>
      <c r="CJY499" s="2476"/>
      <c r="CJZ499" s="2476"/>
      <c r="CKA499" s="2479"/>
      <c r="CKB499" s="2479"/>
      <c r="CKC499" s="2479"/>
      <c r="CKD499" s="2479"/>
      <c r="CKI499" s="2476"/>
      <c r="CKJ499" s="2476"/>
      <c r="CKK499" s="2476"/>
      <c r="CKL499" s="2479"/>
      <c r="CKM499" s="2479"/>
      <c r="CKN499" s="2479"/>
      <c r="CKO499" s="2479"/>
      <c r="CKT499" s="2476"/>
      <c r="CKU499" s="2476"/>
      <c r="CKV499" s="2476"/>
      <c r="CKW499" s="2479"/>
      <c r="CKX499" s="2479"/>
      <c r="CKY499" s="2479"/>
      <c r="CKZ499" s="2479"/>
      <c r="CLE499" s="2476"/>
      <c r="CLF499" s="2476"/>
      <c r="CLG499" s="2476"/>
      <c r="CLH499" s="2479"/>
      <c r="CLI499" s="2479"/>
      <c r="CLJ499" s="2479"/>
      <c r="CLK499" s="2479"/>
      <c r="CLP499" s="2476"/>
      <c r="CLQ499" s="2476"/>
      <c r="CLR499" s="2476"/>
      <c r="CLS499" s="2479"/>
      <c r="CLT499" s="2479"/>
      <c r="CLU499" s="2479"/>
      <c r="CLV499" s="2479"/>
      <c r="CMA499" s="2476"/>
      <c r="CMB499" s="2476"/>
      <c r="CMC499" s="2476"/>
      <c r="CMD499" s="2479"/>
      <c r="CME499" s="2479"/>
      <c r="CMF499" s="2479"/>
      <c r="CMG499" s="2479"/>
      <c r="CML499" s="2476"/>
      <c r="CMM499" s="2476"/>
      <c r="CMN499" s="2476"/>
      <c r="CMO499" s="2479"/>
      <c r="CMP499" s="2479"/>
      <c r="CMQ499" s="2479"/>
      <c r="CMR499" s="2479"/>
      <c r="CMW499" s="2476"/>
      <c r="CMX499" s="2476"/>
      <c r="CMY499" s="2476"/>
      <c r="CMZ499" s="2479"/>
      <c r="CNA499" s="2479"/>
      <c r="CNB499" s="2479"/>
      <c r="CNC499" s="2479"/>
      <c r="CNH499" s="2476"/>
      <c r="CNI499" s="2476"/>
      <c r="CNJ499" s="2476"/>
      <c r="CNK499" s="2479"/>
      <c r="CNL499" s="2479"/>
      <c r="CNM499" s="2479"/>
      <c r="CNN499" s="2479"/>
      <c r="CNS499" s="2476"/>
      <c r="CNT499" s="2476"/>
      <c r="CNU499" s="2476"/>
      <c r="CNV499" s="2479"/>
      <c r="CNW499" s="2479"/>
      <c r="CNX499" s="2479"/>
      <c r="CNY499" s="2479"/>
      <c r="COD499" s="2476"/>
      <c r="COE499" s="2476"/>
      <c r="COF499" s="2476"/>
      <c r="COG499" s="2479"/>
      <c r="COH499" s="2479"/>
      <c r="COI499" s="2479"/>
      <c r="COJ499" s="2479"/>
      <c r="COO499" s="2476"/>
      <c r="COP499" s="2476"/>
      <c r="COQ499" s="2476"/>
      <c r="COR499" s="2479"/>
      <c r="COS499" s="2479"/>
      <c r="COT499" s="2479"/>
      <c r="COU499" s="2479"/>
      <c r="COZ499" s="2476"/>
      <c r="CPA499" s="2476"/>
      <c r="CPB499" s="2476"/>
      <c r="CPC499" s="2479"/>
      <c r="CPD499" s="2479"/>
      <c r="CPE499" s="2479"/>
      <c r="CPF499" s="2479"/>
      <c r="CPK499" s="2476"/>
      <c r="CPL499" s="2476"/>
      <c r="CPM499" s="2476"/>
      <c r="CPN499" s="2479"/>
      <c r="CPO499" s="2479"/>
      <c r="CPP499" s="2479"/>
      <c r="CPQ499" s="2479"/>
      <c r="CPV499" s="2476"/>
      <c r="CPW499" s="2476"/>
      <c r="CPX499" s="2476"/>
      <c r="CPY499" s="2479"/>
      <c r="CPZ499" s="2479"/>
      <c r="CQA499" s="2479"/>
      <c r="CQB499" s="2479"/>
      <c r="CQG499" s="2476"/>
      <c r="CQH499" s="2476"/>
      <c r="CQI499" s="2476"/>
      <c r="CQJ499" s="2479"/>
      <c r="CQK499" s="2479"/>
      <c r="CQL499" s="2479"/>
      <c r="CQM499" s="2479"/>
      <c r="CQR499" s="2476"/>
      <c r="CQS499" s="2476"/>
      <c r="CQT499" s="2476"/>
      <c r="CQU499" s="2479"/>
      <c r="CQV499" s="2479"/>
      <c r="CQW499" s="2479"/>
      <c r="CQX499" s="2479"/>
      <c r="CRC499" s="2476"/>
      <c r="CRD499" s="2476"/>
      <c r="CRE499" s="2476"/>
      <c r="CRF499" s="2479"/>
      <c r="CRG499" s="2479"/>
      <c r="CRH499" s="2479"/>
      <c r="CRI499" s="2479"/>
      <c r="CRN499" s="2476"/>
      <c r="CRO499" s="2476"/>
      <c r="CRP499" s="2476"/>
      <c r="CRQ499" s="2479"/>
      <c r="CRR499" s="2479"/>
      <c r="CRS499" s="2479"/>
      <c r="CRT499" s="2479"/>
      <c r="CRY499" s="2476"/>
      <c r="CRZ499" s="2476"/>
      <c r="CSA499" s="2476"/>
      <c r="CSB499" s="2479"/>
      <c r="CSC499" s="2479"/>
      <c r="CSD499" s="2479"/>
      <c r="CSE499" s="2479"/>
      <c r="CSJ499" s="2476"/>
      <c r="CSK499" s="2476"/>
      <c r="CSL499" s="2476"/>
      <c r="CSM499" s="2479"/>
      <c r="CSN499" s="2479"/>
      <c r="CSO499" s="2479"/>
      <c r="CSP499" s="2479"/>
      <c r="CSU499" s="2476"/>
      <c r="CSV499" s="2476"/>
      <c r="CSW499" s="2476"/>
      <c r="CSX499" s="2479"/>
      <c r="CSY499" s="2479"/>
      <c r="CSZ499" s="2479"/>
      <c r="CTA499" s="2479"/>
      <c r="CTF499" s="2476"/>
      <c r="CTG499" s="2476"/>
      <c r="CTH499" s="2476"/>
      <c r="CTI499" s="2479"/>
      <c r="CTJ499" s="2479"/>
      <c r="CTK499" s="2479"/>
      <c r="CTL499" s="2479"/>
      <c r="CTQ499" s="2476"/>
      <c r="CTR499" s="2476"/>
      <c r="CTS499" s="2476"/>
      <c r="CTT499" s="2479"/>
      <c r="CTU499" s="2479"/>
      <c r="CTV499" s="2479"/>
      <c r="CTW499" s="2479"/>
      <c r="CUB499" s="2476"/>
      <c r="CUC499" s="2476"/>
      <c r="CUD499" s="2476"/>
      <c r="CUE499" s="2479"/>
      <c r="CUF499" s="2479"/>
      <c r="CUG499" s="2479"/>
      <c r="CUH499" s="2479"/>
      <c r="CUM499" s="2476"/>
      <c r="CUN499" s="2476"/>
      <c r="CUO499" s="2476"/>
      <c r="CUP499" s="2479"/>
      <c r="CUQ499" s="2479"/>
      <c r="CUR499" s="2479"/>
      <c r="CUS499" s="2479"/>
      <c r="CUX499" s="2476"/>
      <c r="CUY499" s="2476"/>
      <c r="CUZ499" s="2476"/>
      <c r="CVA499" s="2479"/>
      <c r="CVB499" s="2479"/>
      <c r="CVC499" s="2479"/>
      <c r="CVD499" s="2479"/>
      <c r="CVI499" s="2476"/>
      <c r="CVJ499" s="2476"/>
      <c r="CVK499" s="2476"/>
      <c r="CVL499" s="2479"/>
      <c r="CVM499" s="2479"/>
      <c r="CVN499" s="2479"/>
      <c r="CVO499" s="2479"/>
      <c r="CVT499" s="2476"/>
      <c r="CVU499" s="2476"/>
      <c r="CVV499" s="2476"/>
      <c r="CVW499" s="2479"/>
      <c r="CVX499" s="2479"/>
      <c r="CVY499" s="2479"/>
      <c r="CVZ499" s="2479"/>
      <c r="CWE499" s="2476"/>
      <c r="CWF499" s="2476"/>
      <c r="CWG499" s="2476"/>
      <c r="CWH499" s="2479"/>
      <c r="CWI499" s="2479"/>
      <c r="CWJ499" s="2479"/>
      <c r="CWK499" s="2479"/>
      <c r="CWP499" s="2476"/>
      <c r="CWQ499" s="2476"/>
      <c r="CWR499" s="2476"/>
      <c r="CWS499" s="2479"/>
      <c r="CWT499" s="2479"/>
      <c r="CWU499" s="2479"/>
      <c r="CWV499" s="2479"/>
      <c r="CXA499" s="2476"/>
      <c r="CXB499" s="2476"/>
      <c r="CXC499" s="2476"/>
      <c r="CXD499" s="2479"/>
      <c r="CXE499" s="2479"/>
      <c r="CXF499" s="2479"/>
      <c r="CXG499" s="2479"/>
      <c r="CXL499" s="2476"/>
      <c r="CXM499" s="2476"/>
      <c r="CXN499" s="2476"/>
      <c r="CXO499" s="2479"/>
      <c r="CXP499" s="2479"/>
      <c r="CXQ499" s="2479"/>
      <c r="CXR499" s="2479"/>
      <c r="CXW499" s="2476"/>
      <c r="CXX499" s="2476"/>
      <c r="CXY499" s="2476"/>
      <c r="CXZ499" s="2479"/>
      <c r="CYA499" s="2479"/>
      <c r="CYB499" s="2479"/>
      <c r="CYC499" s="2479"/>
      <c r="CYH499" s="2476"/>
      <c r="CYI499" s="2476"/>
      <c r="CYJ499" s="2476"/>
      <c r="CYK499" s="2479"/>
      <c r="CYL499" s="2479"/>
      <c r="CYM499" s="2479"/>
      <c r="CYN499" s="2479"/>
      <c r="CYS499" s="2476"/>
      <c r="CYT499" s="2476"/>
      <c r="CYU499" s="2476"/>
      <c r="CYV499" s="2479"/>
      <c r="CYW499" s="2479"/>
      <c r="CYX499" s="2479"/>
      <c r="CYY499" s="2479"/>
      <c r="CZD499" s="2476"/>
      <c r="CZE499" s="2476"/>
      <c r="CZF499" s="2476"/>
      <c r="CZG499" s="2479"/>
      <c r="CZH499" s="2479"/>
      <c r="CZI499" s="2479"/>
      <c r="CZJ499" s="2479"/>
      <c r="CZO499" s="2476"/>
      <c r="CZP499" s="2476"/>
      <c r="CZQ499" s="2476"/>
      <c r="CZR499" s="2479"/>
      <c r="CZS499" s="2479"/>
      <c r="CZT499" s="2479"/>
      <c r="CZU499" s="2479"/>
      <c r="CZZ499" s="2476"/>
      <c r="DAA499" s="2476"/>
      <c r="DAB499" s="2476"/>
      <c r="DAC499" s="2479"/>
      <c r="DAD499" s="2479"/>
      <c r="DAE499" s="2479"/>
      <c r="DAF499" s="2479"/>
      <c r="DAK499" s="2476"/>
      <c r="DAL499" s="2476"/>
      <c r="DAM499" s="2476"/>
      <c r="DAN499" s="2479"/>
      <c r="DAO499" s="2479"/>
      <c r="DAP499" s="2479"/>
      <c r="DAQ499" s="2479"/>
      <c r="DAV499" s="2476"/>
      <c r="DAW499" s="2476"/>
      <c r="DAX499" s="2476"/>
      <c r="DAY499" s="2479"/>
      <c r="DAZ499" s="2479"/>
      <c r="DBA499" s="2479"/>
      <c r="DBB499" s="2479"/>
      <c r="DBG499" s="2476"/>
      <c r="DBH499" s="2476"/>
      <c r="DBI499" s="2476"/>
      <c r="DBJ499" s="2479"/>
      <c r="DBK499" s="2479"/>
      <c r="DBL499" s="2479"/>
      <c r="DBM499" s="2479"/>
      <c r="DBR499" s="2476"/>
      <c r="DBS499" s="2476"/>
      <c r="DBT499" s="2476"/>
      <c r="DBU499" s="2479"/>
      <c r="DBV499" s="2479"/>
      <c r="DBW499" s="2479"/>
      <c r="DBX499" s="2479"/>
      <c r="DCC499" s="2476"/>
      <c r="DCD499" s="2476"/>
      <c r="DCE499" s="2476"/>
      <c r="DCF499" s="2479"/>
      <c r="DCG499" s="2479"/>
      <c r="DCH499" s="2479"/>
      <c r="DCI499" s="2479"/>
      <c r="DCN499" s="2476"/>
      <c r="DCO499" s="2476"/>
      <c r="DCP499" s="2476"/>
      <c r="DCQ499" s="2479"/>
      <c r="DCR499" s="2479"/>
      <c r="DCS499" s="2479"/>
      <c r="DCT499" s="2479"/>
      <c r="DCY499" s="2476"/>
      <c r="DCZ499" s="2476"/>
      <c r="DDA499" s="2476"/>
      <c r="DDB499" s="2479"/>
      <c r="DDC499" s="2479"/>
      <c r="DDD499" s="2479"/>
      <c r="DDE499" s="2479"/>
      <c r="DDJ499" s="2476"/>
      <c r="DDK499" s="2476"/>
      <c r="DDL499" s="2476"/>
      <c r="DDM499" s="2479"/>
      <c r="DDN499" s="2479"/>
      <c r="DDO499" s="2479"/>
      <c r="DDP499" s="2479"/>
      <c r="DDU499" s="2476"/>
      <c r="DDV499" s="2476"/>
      <c r="DDW499" s="2476"/>
      <c r="DDX499" s="2479"/>
      <c r="DDY499" s="2479"/>
      <c r="DDZ499" s="2479"/>
      <c r="DEA499" s="2479"/>
      <c r="DEF499" s="2476"/>
      <c r="DEG499" s="2476"/>
      <c r="DEH499" s="2476"/>
      <c r="DEI499" s="2479"/>
      <c r="DEJ499" s="2479"/>
      <c r="DEK499" s="2479"/>
      <c r="DEL499" s="2479"/>
      <c r="DEQ499" s="2476"/>
      <c r="DER499" s="2476"/>
      <c r="DES499" s="2476"/>
      <c r="DET499" s="2479"/>
      <c r="DEU499" s="2479"/>
      <c r="DEV499" s="2479"/>
      <c r="DEW499" s="2479"/>
      <c r="DFB499" s="2476"/>
      <c r="DFC499" s="2476"/>
      <c r="DFD499" s="2476"/>
      <c r="DFE499" s="2479"/>
      <c r="DFF499" s="2479"/>
      <c r="DFG499" s="2479"/>
      <c r="DFH499" s="2479"/>
      <c r="DFM499" s="2476"/>
      <c r="DFN499" s="2476"/>
      <c r="DFO499" s="2476"/>
      <c r="DFP499" s="2479"/>
      <c r="DFQ499" s="2479"/>
      <c r="DFR499" s="2479"/>
      <c r="DFS499" s="2479"/>
      <c r="DFX499" s="2476"/>
      <c r="DFY499" s="2476"/>
      <c r="DFZ499" s="2476"/>
      <c r="DGA499" s="2479"/>
      <c r="DGB499" s="2479"/>
      <c r="DGC499" s="2479"/>
      <c r="DGD499" s="2479"/>
      <c r="DGI499" s="2476"/>
      <c r="DGJ499" s="2476"/>
      <c r="DGK499" s="2476"/>
      <c r="DGL499" s="2479"/>
      <c r="DGM499" s="2479"/>
      <c r="DGN499" s="2479"/>
      <c r="DGO499" s="2479"/>
      <c r="DGT499" s="2476"/>
      <c r="DGU499" s="2476"/>
      <c r="DGV499" s="2476"/>
      <c r="DGW499" s="2479"/>
      <c r="DGX499" s="2479"/>
      <c r="DGY499" s="2479"/>
      <c r="DGZ499" s="2479"/>
      <c r="DHE499" s="2476"/>
      <c r="DHF499" s="2476"/>
      <c r="DHG499" s="2476"/>
      <c r="DHH499" s="2479"/>
      <c r="DHI499" s="2479"/>
      <c r="DHJ499" s="2479"/>
      <c r="DHK499" s="2479"/>
      <c r="DHP499" s="2476"/>
      <c r="DHQ499" s="2476"/>
      <c r="DHR499" s="2476"/>
      <c r="DHS499" s="2479"/>
      <c r="DHT499" s="2479"/>
      <c r="DHU499" s="2479"/>
      <c r="DHV499" s="2479"/>
      <c r="DIA499" s="2476"/>
      <c r="DIB499" s="2476"/>
      <c r="DIC499" s="2476"/>
      <c r="DID499" s="2479"/>
      <c r="DIE499" s="2479"/>
      <c r="DIF499" s="2479"/>
      <c r="DIG499" s="2479"/>
      <c r="DIL499" s="2476"/>
      <c r="DIM499" s="2476"/>
      <c r="DIN499" s="2476"/>
      <c r="DIO499" s="2479"/>
      <c r="DIP499" s="2479"/>
      <c r="DIQ499" s="2479"/>
      <c r="DIR499" s="2479"/>
      <c r="DIW499" s="2476"/>
      <c r="DIX499" s="2476"/>
      <c r="DIY499" s="2476"/>
      <c r="DIZ499" s="2479"/>
      <c r="DJA499" s="2479"/>
      <c r="DJB499" s="2479"/>
      <c r="DJC499" s="2479"/>
      <c r="DJH499" s="2476"/>
      <c r="DJI499" s="2476"/>
      <c r="DJJ499" s="2476"/>
      <c r="DJK499" s="2479"/>
      <c r="DJL499" s="2479"/>
      <c r="DJM499" s="2479"/>
      <c r="DJN499" s="2479"/>
      <c r="DJS499" s="2476"/>
      <c r="DJT499" s="2476"/>
      <c r="DJU499" s="2476"/>
      <c r="DJV499" s="2479"/>
      <c r="DJW499" s="2479"/>
      <c r="DJX499" s="2479"/>
      <c r="DJY499" s="2479"/>
      <c r="DKD499" s="2476"/>
      <c r="DKE499" s="2476"/>
      <c r="DKF499" s="2476"/>
      <c r="DKG499" s="2479"/>
      <c r="DKH499" s="2479"/>
      <c r="DKI499" s="2479"/>
      <c r="DKJ499" s="2479"/>
      <c r="DKO499" s="2476"/>
      <c r="DKP499" s="2476"/>
      <c r="DKQ499" s="2476"/>
      <c r="DKR499" s="2479"/>
      <c r="DKS499" s="2479"/>
      <c r="DKT499" s="2479"/>
      <c r="DKU499" s="2479"/>
      <c r="DKZ499" s="2476"/>
      <c r="DLA499" s="2476"/>
      <c r="DLB499" s="2476"/>
      <c r="DLC499" s="2479"/>
      <c r="DLD499" s="2479"/>
      <c r="DLE499" s="2479"/>
      <c r="DLF499" s="2479"/>
      <c r="DLK499" s="2476"/>
      <c r="DLL499" s="2476"/>
      <c r="DLM499" s="2476"/>
      <c r="DLN499" s="2479"/>
      <c r="DLO499" s="2479"/>
      <c r="DLP499" s="2479"/>
      <c r="DLQ499" s="2479"/>
      <c r="DLV499" s="2476"/>
      <c r="DLW499" s="2476"/>
      <c r="DLX499" s="2476"/>
      <c r="DLY499" s="2479"/>
      <c r="DLZ499" s="2479"/>
      <c r="DMA499" s="2479"/>
      <c r="DMB499" s="2479"/>
      <c r="DMG499" s="2476"/>
      <c r="DMH499" s="2476"/>
      <c r="DMI499" s="2476"/>
      <c r="DMJ499" s="2479"/>
      <c r="DMK499" s="2479"/>
      <c r="DML499" s="2479"/>
      <c r="DMM499" s="2479"/>
      <c r="DMR499" s="2476"/>
      <c r="DMS499" s="2476"/>
      <c r="DMT499" s="2476"/>
      <c r="DMU499" s="2479"/>
      <c r="DMV499" s="2479"/>
      <c r="DMW499" s="2479"/>
      <c r="DMX499" s="2479"/>
      <c r="DNC499" s="2476"/>
      <c r="DND499" s="2476"/>
      <c r="DNE499" s="2476"/>
      <c r="DNF499" s="2479"/>
      <c r="DNG499" s="2479"/>
      <c r="DNH499" s="2479"/>
      <c r="DNI499" s="2479"/>
      <c r="DNN499" s="2476"/>
      <c r="DNO499" s="2476"/>
      <c r="DNP499" s="2476"/>
      <c r="DNQ499" s="2479"/>
      <c r="DNR499" s="2479"/>
      <c r="DNS499" s="2479"/>
      <c r="DNT499" s="2479"/>
      <c r="DNY499" s="2476"/>
      <c r="DNZ499" s="2476"/>
      <c r="DOA499" s="2476"/>
      <c r="DOB499" s="2479"/>
      <c r="DOC499" s="2479"/>
      <c r="DOD499" s="2479"/>
      <c r="DOE499" s="2479"/>
      <c r="DOJ499" s="2476"/>
      <c r="DOK499" s="2476"/>
      <c r="DOL499" s="2476"/>
      <c r="DOM499" s="2479"/>
      <c r="DON499" s="2479"/>
      <c r="DOO499" s="2479"/>
      <c r="DOP499" s="2479"/>
      <c r="DOU499" s="2476"/>
      <c r="DOV499" s="2476"/>
      <c r="DOW499" s="2476"/>
      <c r="DOX499" s="2479"/>
      <c r="DOY499" s="2479"/>
      <c r="DOZ499" s="2479"/>
      <c r="DPA499" s="2479"/>
      <c r="DPF499" s="2476"/>
      <c r="DPG499" s="2476"/>
      <c r="DPH499" s="2476"/>
      <c r="DPI499" s="2479"/>
      <c r="DPJ499" s="2479"/>
      <c r="DPK499" s="2479"/>
      <c r="DPL499" s="2479"/>
      <c r="DPQ499" s="2476"/>
      <c r="DPR499" s="2476"/>
      <c r="DPS499" s="2476"/>
      <c r="DPT499" s="2479"/>
      <c r="DPU499" s="2479"/>
      <c r="DPV499" s="2479"/>
      <c r="DPW499" s="2479"/>
      <c r="DQB499" s="2476"/>
      <c r="DQC499" s="2476"/>
      <c r="DQD499" s="2476"/>
      <c r="DQE499" s="2479"/>
      <c r="DQF499" s="2479"/>
      <c r="DQG499" s="2479"/>
      <c r="DQH499" s="2479"/>
      <c r="DQM499" s="2476"/>
      <c r="DQN499" s="2476"/>
      <c r="DQO499" s="2476"/>
      <c r="DQP499" s="2479"/>
      <c r="DQQ499" s="2479"/>
      <c r="DQR499" s="2479"/>
      <c r="DQS499" s="2479"/>
      <c r="DQX499" s="2476"/>
      <c r="DQY499" s="2476"/>
      <c r="DQZ499" s="2476"/>
      <c r="DRA499" s="2479"/>
      <c r="DRB499" s="2479"/>
      <c r="DRC499" s="2479"/>
      <c r="DRD499" s="2479"/>
      <c r="DRI499" s="2476"/>
      <c r="DRJ499" s="2476"/>
      <c r="DRK499" s="2476"/>
      <c r="DRL499" s="2479"/>
      <c r="DRM499" s="2479"/>
      <c r="DRN499" s="2479"/>
      <c r="DRO499" s="2479"/>
      <c r="DRT499" s="2476"/>
      <c r="DRU499" s="2476"/>
      <c r="DRV499" s="2476"/>
      <c r="DRW499" s="2479"/>
      <c r="DRX499" s="2479"/>
      <c r="DRY499" s="2479"/>
      <c r="DRZ499" s="2479"/>
      <c r="DSE499" s="2476"/>
      <c r="DSF499" s="2476"/>
      <c r="DSG499" s="2476"/>
      <c r="DSH499" s="2479"/>
      <c r="DSI499" s="2479"/>
      <c r="DSJ499" s="2479"/>
      <c r="DSK499" s="2479"/>
      <c r="DSP499" s="2476"/>
      <c r="DSQ499" s="2476"/>
      <c r="DSR499" s="2476"/>
      <c r="DSS499" s="2479"/>
      <c r="DST499" s="2479"/>
      <c r="DSU499" s="2479"/>
      <c r="DSV499" s="2479"/>
      <c r="DTA499" s="2476"/>
      <c r="DTB499" s="2476"/>
      <c r="DTC499" s="2476"/>
      <c r="DTD499" s="2479"/>
      <c r="DTE499" s="2479"/>
      <c r="DTF499" s="2479"/>
      <c r="DTG499" s="2479"/>
      <c r="DTL499" s="2476"/>
      <c r="DTM499" s="2476"/>
      <c r="DTN499" s="2476"/>
      <c r="DTO499" s="2479"/>
      <c r="DTP499" s="2479"/>
      <c r="DTQ499" s="2479"/>
      <c r="DTR499" s="2479"/>
      <c r="DTW499" s="2476"/>
      <c r="DTX499" s="2476"/>
      <c r="DTY499" s="2476"/>
      <c r="DTZ499" s="2479"/>
      <c r="DUA499" s="2479"/>
      <c r="DUB499" s="2479"/>
      <c r="DUC499" s="2479"/>
      <c r="DUH499" s="2476"/>
      <c r="DUI499" s="2476"/>
      <c r="DUJ499" s="2476"/>
      <c r="DUK499" s="2479"/>
      <c r="DUL499" s="2479"/>
      <c r="DUM499" s="2479"/>
      <c r="DUN499" s="2479"/>
      <c r="DUS499" s="2476"/>
      <c r="DUT499" s="2476"/>
      <c r="DUU499" s="2476"/>
      <c r="DUV499" s="2479"/>
      <c r="DUW499" s="2479"/>
      <c r="DUX499" s="2479"/>
      <c r="DUY499" s="2479"/>
      <c r="DVD499" s="2476"/>
      <c r="DVE499" s="2476"/>
      <c r="DVF499" s="2476"/>
      <c r="DVG499" s="2479"/>
      <c r="DVH499" s="2479"/>
      <c r="DVI499" s="2479"/>
      <c r="DVJ499" s="2479"/>
      <c r="DVO499" s="2476"/>
      <c r="DVP499" s="2476"/>
      <c r="DVQ499" s="2476"/>
      <c r="DVR499" s="2479"/>
      <c r="DVS499" s="2479"/>
      <c r="DVT499" s="2479"/>
      <c r="DVU499" s="2479"/>
      <c r="DVZ499" s="2476"/>
      <c r="DWA499" s="2476"/>
      <c r="DWB499" s="2476"/>
      <c r="DWC499" s="2479"/>
      <c r="DWD499" s="2479"/>
      <c r="DWE499" s="2479"/>
      <c r="DWF499" s="2479"/>
      <c r="DWK499" s="2476"/>
      <c r="DWL499" s="2476"/>
      <c r="DWM499" s="2476"/>
      <c r="DWN499" s="2479"/>
      <c r="DWO499" s="2479"/>
      <c r="DWP499" s="2479"/>
      <c r="DWQ499" s="2479"/>
      <c r="DWV499" s="2476"/>
      <c r="DWW499" s="2476"/>
      <c r="DWX499" s="2476"/>
      <c r="DWY499" s="2479"/>
      <c r="DWZ499" s="2479"/>
      <c r="DXA499" s="2479"/>
      <c r="DXB499" s="2479"/>
      <c r="DXG499" s="2476"/>
      <c r="DXH499" s="2476"/>
      <c r="DXI499" s="2476"/>
      <c r="DXJ499" s="2479"/>
      <c r="DXK499" s="2479"/>
      <c r="DXL499" s="2479"/>
      <c r="DXM499" s="2479"/>
      <c r="DXR499" s="2476"/>
      <c r="DXS499" s="2476"/>
      <c r="DXT499" s="2476"/>
      <c r="DXU499" s="2479"/>
      <c r="DXV499" s="2479"/>
      <c r="DXW499" s="2479"/>
      <c r="DXX499" s="2479"/>
      <c r="DYC499" s="2476"/>
      <c r="DYD499" s="2476"/>
      <c r="DYE499" s="2476"/>
      <c r="DYF499" s="2479"/>
      <c r="DYG499" s="2479"/>
      <c r="DYH499" s="2479"/>
      <c r="DYI499" s="2479"/>
      <c r="DYN499" s="2476"/>
      <c r="DYO499" s="2476"/>
      <c r="DYP499" s="2476"/>
      <c r="DYQ499" s="2479"/>
      <c r="DYR499" s="2479"/>
      <c r="DYS499" s="2479"/>
      <c r="DYT499" s="2479"/>
      <c r="DYY499" s="2476"/>
      <c r="DYZ499" s="2476"/>
      <c r="DZA499" s="2476"/>
      <c r="DZB499" s="2479"/>
      <c r="DZC499" s="2479"/>
      <c r="DZD499" s="2479"/>
      <c r="DZE499" s="2479"/>
      <c r="DZJ499" s="2476"/>
      <c r="DZK499" s="2476"/>
      <c r="DZL499" s="2476"/>
      <c r="DZM499" s="2479"/>
      <c r="DZN499" s="2479"/>
      <c r="DZO499" s="2479"/>
      <c r="DZP499" s="2479"/>
      <c r="DZU499" s="2476"/>
      <c r="DZV499" s="2476"/>
      <c r="DZW499" s="2476"/>
      <c r="DZX499" s="2479"/>
      <c r="DZY499" s="2479"/>
      <c r="DZZ499" s="2479"/>
      <c r="EAA499" s="2479"/>
      <c r="EAF499" s="2476"/>
      <c r="EAG499" s="2476"/>
      <c r="EAH499" s="2476"/>
      <c r="EAI499" s="2479"/>
      <c r="EAJ499" s="2479"/>
      <c r="EAK499" s="2479"/>
      <c r="EAL499" s="2479"/>
      <c r="EAQ499" s="2476"/>
      <c r="EAR499" s="2476"/>
      <c r="EAS499" s="2476"/>
      <c r="EAT499" s="2479"/>
      <c r="EAU499" s="2479"/>
      <c r="EAV499" s="2479"/>
      <c r="EAW499" s="2479"/>
      <c r="EBB499" s="2476"/>
      <c r="EBC499" s="2476"/>
      <c r="EBD499" s="2476"/>
      <c r="EBE499" s="2479"/>
      <c r="EBF499" s="2479"/>
      <c r="EBG499" s="2479"/>
      <c r="EBH499" s="2479"/>
      <c r="EBM499" s="2476"/>
      <c r="EBN499" s="2476"/>
      <c r="EBO499" s="2476"/>
      <c r="EBP499" s="2479"/>
      <c r="EBQ499" s="2479"/>
      <c r="EBR499" s="2479"/>
      <c r="EBS499" s="2479"/>
      <c r="EBX499" s="2476"/>
      <c r="EBY499" s="2476"/>
      <c r="EBZ499" s="2476"/>
      <c r="ECA499" s="2479"/>
      <c r="ECB499" s="2479"/>
      <c r="ECC499" s="2479"/>
      <c r="ECD499" s="2479"/>
      <c r="ECI499" s="2476"/>
      <c r="ECJ499" s="2476"/>
      <c r="ECK499" s="2476"/>
      <c r="ECL499" s="2479"/>
      <c r="ECM499" s="2479"/>
      <c r="ECN499" s="2479"/>
      <c r="ECO499" s="2479"/>
      <c r="ECT499" s="2476"/>
      <c r="ECU499" s="2476"/>
      <c r="ECV499" s="2476"/>
      <c r="ECW499" s="2479"/>
      <c r="ECX499" s="2479"/>
      <c r="ECY499" s="2479"/>
      <c r="ECZ499" s="2479"/>
      <c r="EDE499" s="2476"/>
      <c r="EDF499" s="2476"/>
      <c r="EDG499" s="2476"/>
      <c r="EDH499" s="2479"/>
      <c r="EDI499" s="2479"/>
      <c r="EDJ499" s="2479"/>
      <c r="EDK499" s="2479"/>
      <c r="EDP499" s="2476"/>
      <c r="EDQ499" s="2476"/>
      <c r="EDR499" s="2476"/>
      <c r="EDS499" s="2479"/>
      <c r="EDT499" s="2479"/>
      <c r="EDU499" s="2479"/>
      <c r="EDV499" s="2479"/>
      <c r="EEA499" s="2476"/>
      <c r="EEB499" s="2476"/>
      <c r="EEC499" s="2476"/>
      <c r="EED499" s="2479"/>
      <c r="EEE499" s="2479"/>
      <c r="EEF499" s="2479"/>
      <c r="EEG499" s="2479"/>
      <c r="EEL499" s="2476"/>
      <c r="EEM499" s="2476"/>
      <c r="EEN499" s="2476"/>
      <c r="EEO499" s="2479"/>
      <c r="EEP499" s="2479"/>
      <c r="EEQ499" s="2479"/>
      <c r="EER499" s="2479"/>
      <c r="EEW499" s="2476"/>
      <c r="EEX499" s="2476"/>
      <c r="EEY499" s="2476"/>
      <c r="EEZ499" s="2479"/>
      <c r="EFA499" s="2479"/>
      <c r="EFB499" s="2479"/>
      <c r="EFC499" s="2479"/>
      <c r="EFH499" s="2476"/>
      <c r="EFI499" s="2476"/>
      <c r="EFJ499" s="2476"/>
      <c r="EFK499" s="2479"/>
      <c r="EFL499" s="2479"/>
      <c r="EFM499" s="2479"/>
      <c r="EFN499" s="2479"/>
      <c r="EFS499" s="2476"/>
      <c r="EFT499" s="2476"/>
      <c r="EFU499" s="2476"/>
      <c r="EFV499" s="2479"/>
      <c r="EFW499" s="2479"/>
      <c r="EFX499" s="2479"/>
      <c r="EFY499" s="2479"/>
      <c r="EGD499" s="2476"/>
      <c r="EGE499" s="2476"/>
      <c r="EGF499" s="2476"/>
      <c r="EGG499" s="2479"/>
      <c r="EGH499" s="2479"/>
      <c r="EGI499" s="2479"/>
      <c r="EGJ499" s="2479"/>
      <c r="EGO499" s="2476"/>
      <c r="EGP499" s="2476"/>
      <c r="EGQ499" s="2476"/>
      <c r="EGR499" s="2479"/>
      <c r="EGS499" s="2479"/>
      <c r="EGT499" s="2479"/>
      <c r="EGU499" s="2479"/>
      <c r="EGZ499" s="2476"/>
      <c r="EHA499" s="2476"/>
      <c r="EHB499" s="2476"/>
      <c r="EHC499" s="2479"/>
      <c r="EHD499" s="2479"/>
      <c r="EHE499" s="2479"/>
      <c r="EHF499" s="2479"/>
      <c r="EHK499" s="2476"/>
      <c r="EHL499" s="2476"/>
      <c r="EHM499" s="2476"/>
      <c r="EHN499" s="2479"/>
      <c r="EHO499" s="2479"/>
      <c r="EHP499" s="2479"/>
      <c r="EHQ499" s="2479"/>
      <c r="EHV499" s="2476"/>
      <c r="EHW499" s="2476"/>
      <c r="EHX499" s="2476"/>
      <c r="EHY499" s="2479"/>
      <c r="EHZ499" s="2479"/>
      <c r="EIA499" s="2479"/>
      <c r="EIB499" s="2479"/>
      <c r="EIG499" s="2476"/>
      <c r="EIH499" s="2476"/>
      <c r="EII499" s="2476"/>
      <c r="EIJ499" s="2479"/>
      <c r="EIK499" s="2479"/>
      <c r="EIL499" s="2479"/>
      <c r="EIM499" s="2479"/>
      <c r="EIR499" s="2476"/>
      <c r="EIS499" s="2476"/>
      <c r="EIT499" s="2476"/>
      <c r="EIU499" s="2479"/>
      <c r="EIV499" s="2479"/>
      <c r="EIW499" s="2479"/>
      <c r="EIX499" s="2479"/>
      <c r="EJC499" s="2476"/>
      <c r="EJD499" s="2476"/>
      <c r="EJE499" s="2476"/>
      <c r="EJF499" s="2479"/>
      <c r="EJG499" s="2479"/>
      <c r="EJH499" s="2479"/>
      <c r="EJI499" s="2479"/>
      <c r="EJN499" s="2476"/>
      <c r="EJO499" s="2476"/>
      <c r="EJP499" s="2476"/>
      <c r="EJQ499" s="2479"/>
      <c r="EJR499" s="2479"/>
      <c r="EJS499" s="2479"/>
      <c r="EJT499" s="2479"/>
      <c r="EJY499" s="2476"/>
      <c r="EJZ499" s="2476"/>
      <c r="EKA499" s="2476"/>
      <c r="EKB499" s="2479"/>
      <c r="EKC499" s="2479"/>
      <c r="EKD499" s="2479"/>
      <c r="EKE499" s="2479"/>
      <c r="EKJ499" s="2476"/>
      <c r="EKK499" s="2476"/>
      <c r="EKL499" s="2476"/>
      <c r="EKM499" s="2479"/>
      <c r="EKN499" s="2479"/>
      <c r="EKO499" s="2479"/>
      <c r="EKP499" s="2479"/>
      <c r="EKU499" s="2476"/>
      <c r="EKV499" s="2476"/>
      <c r="EKW499" s="2476"/>
      <c r="EKX499" s="2479"/>
      <c r="EKY499" s="2479"/>
      <c r="EKZ499" s="2479"/>
      <c r="ELA499" s="2479"/>
      <c r="ELF499" s="2476"/>
      <c r="ELG499" s="2476"/>
      <c r="ELH499" s="2476"/>
      <c r="ELI499" s="2479"/>
      <c r="ELJ499" s="2479"/>
      <c r="ELK499" s="2479"/>
      <c r="ELL499" s="2479"/>
      <c r="ELQ499" s="2476"/>
      <c r="ELR499" s="2476"/>
      <c r="ELS499" s="2476"/>
      <c r="ELT499" s="2479"/>
      <c r="ELU499" s="2479"/>
      <c r="ELV499" s="2479"/>
      <c r="ELW499" s="2479"/>
      <c r="EMB499" s="2476"/>
      <c r="EMC499" s="2476"/>
      <c r="EMD499" s="2476"/>
      <c r="EME499" s="2479"/>
      <c r="EMF499" s="2479"/>
      <c r="EMG499" s="2479"/>
      <c r="EMH499" s="2479"/>
      <c r="EMM499" s="2476"/>
      <c r="EMN499" s="2476"/>
      <c r="EMO499" s="2476"/>
      <c r="EMP499" s="2479"/>
      <c r="EMQ499" s="2479"/>
      <c r="EMR499" s="2479"/>
      <c r="EMS499" s="2479"/>
      <c r="EMX499" s="2476"/>
      <c r="EMY499" s="2476"/>
      <c r="EMZ499" s="2476"/>
      <c r="ENA499" s="2479"/>
      <c r="ENB499" s="2479"/>
      <c r="ENC499" s="2479"/>
      <c r="END499" s="2479"/>
      <c r="ENI499" s="2476"/>
      <c r="ENJ499" s="2476"/>
      <c r="ENK499" s="2476"/>
      <c r="ENL499" s="2479"/>
      <c r="ENM499" s="2479"/>
      <c r="ENN499" s="2479"/>
      <c r="ENO499" s="2479"/>
      <c r="ENT499" s="2476"/>
      <c r="ENU499" s="2476"/>
      <c r="ENV499" s="2476"/>
      <c r="ENW499" s="2479"/>
      <c r="ENX499" s="2479"/>
      <c r="ENY499" s="2479"/>
      <c r="ENZ499" s="2479"/>
      <c r="EOE499" s="2476"/>
      <c r="EOF499" s="2476"/>
      <c r="EOG499" s="2476"/>
      <c r="EOH499" s="2479"/>
      <c r="EOI499" s="2479"/>
      <c r="EOJ499" s="2479"/>
      <c r="EOK499" s="2479"/>
      <c r="EOP499" s="2476"/>
      <c r="EOQ499" s="2476"/>
      <c r="EOR499" s="2476"/>
      <c r="EOS499" s="2479"/>
      <c r="EOT499" s="2479"/>
      <c r="EOU499" s="2479"/>
      <c r="EOV499" s="2479"/>
      <c r="EPA499" s="2476"/>
      <c r="EPB499" s="2476"/>
      <c r="EPC499" s="2476"/>
      <c r="EPD499" s="2479"/>
      <c r="EPE499" s="2479"/>
      <c r="EPF499" s="2479"/>
      <c r="EPG499" s="2479"/>
      <c r="EPL499" s="2476"/>
      <c r="EPM499" s="2476"/>
      <c r="EPN499" s="2476"/>
      <c r="EPO499" s="2479"/>
      <c r="EPP499" s="2479"/>
      <c r="EPQ499" s="2479"/>
      <c r="EPR499" s="2479"/>
      <c r="EPW499" s="2476"/>
      <c r="EPX499" s="2476"/>
      <c r="EPY499" s="2476"/>
      <c r="EPZ499" s="2479"/>
      <c r="EQA499" s="2479"/>
      <c r="EQB499" s="2479"/>
      <c r="EQC499" s="2479"/>
      <c r="EQH499" s="2476"/>
      <c r="EQI499" s="2476"/>
      <c r="EQJ499" s="2476"/>
      <c r="EQK499" s="2479"/>
      <c r="EQL499" s="2479"/>
      <c r="EQM499" s="2479"/>
      <c r="EQN499" s="2479"/>
      <c r="EQS499" s="2476"/>
      <c r="EQT499" s="2476"/>
      <c r="EQU499" s="2476"/>
      <c r="EQV499" s="2479"/>
      <c r="EQW499" s="2479"/>
      <c r="EQX499" s="2479"/>
      <c r="EQY499" s="2479"/>
      <c r="ERD499" s="2476"/>
      <c r="ERE499" s="2476"/>
      <c r="ERF499" s="2476"/>
      <c r="ERG499" s="2479"/>
      <c r="ERH499" s="2479"/>
      <c r="ERI499" s="2479"/>
      <c r="ERJ499" s="2479"/>
      <c r="ERO499" s="2476"/>
      <c r="ERP499" s="2476"/>
      <c r="ERQ499" s="2476"/>
      <c r="ERR499" s="2479"/>
      <c r="ERS499" s="2479"/>
      <c r="ERT499" s="2479"/>
      <c r="ERU499" s="2479"/>
      <c r="ERZ499" s="2476"/>
      <c r="ESA499" s="2476"/>
      <c r="ESB499" s="2476"/>
      <c r="ESC499" s="2479"/>
      <c r="ESD499" s="2479"/>
      <c r="ESE499" s="2479"/>
      <c r="ESF499" s="2479"/>
      <c r="ESK499" s="2476"/>
      <c r="ESL499" s="2476"/>
      <c r="ESM499" s="2476"/>
      <c r="ESN499" s="2479"/>
      <c r="ESO499" s="2479"/>
      <c r="ESP499" s="2479"/>
      <c r="ESQ499" s="2479"/>
      <c r="ESV499" s="2476"/>
      <c r="ESW499" s="2476"/>
      <c r="ESX499" s="2476"/>
      <c r="ESY499" s="2479"/>
      <c r="ESZ499" s="2479"/>
      <c r="ETA499" s="2479"/>
      <c r="ETB499" s="2479"/>
      <c r="ETG499" s="2476"/>
      <c r="ETH499" s="2476"/>
      <c r="ETI499" s="2476"/>
      <c r="ETJ499" s="2479"/>
      <c r="ETK499" s="2479"/>
      <c r="ETL499" s="2479"/>
      <c r="ETM499" s="2479"/>
      <c r="ETR499" s="2476"/>
      <c r="ETS499" s="2476"/>
      <c r="ETT499" s="2476"/>
      <c r="ETU499" s="2479"/>
      <c r="ETV499" s="2479"/>
      <c r="ETW499" s="2479"/>
      <c r="ETX499" s="2479"/>
      <c r="EUC499" s="2476"/>
      <c r="EUD499" s="2476"/>
      <c r="EUE499" s="2476"/>
      <c r="EUF499" s="2479"/>
      <c r="EUG499" s="2479"/>
      <c r="EUH499" s="2479"/>
      <c r="EUI499" s="2479"/>
      <c r="EUN499" s="2476"/>
      <c r="EUO499" s="2476"/>
      <c r="EUP499" s="2476"/>
      <c r="EUQ499" s="2479"/>
      <c r="EUR499" s="2479"/>
      <c r="EUS499" s="2479"/>
      <c r="EUT499" s="2479"/>
      <c r="EUY499" s="2476"/>
      <c r="EUZ499" s="2476"/>
      <c r="EVA499" s="2476"/>
      <c r="EVB499" s="2479"/>
      <c r="EVC499" s="2479"/>
      <c r="EVD499" s="2479"/>
      <c r="EVE499" s="2479"/>
      <c r="EVJ499" s="2476"/>
      <c r="EVK499" s="2476"/>
      <c r="EVL499" s="2476"/>
      <c r="EVM499" s="2479"/>
      <c r="EVN499" s="2479"/>
      <c r="EVO499" s="2479"/>
      <c r="EVP499" s="2479"/>
      <c r="EVU499" s="2476"/>
      <c r="EVV499" s="2476"/>
      <c r="EVW499" s="2476"/>
      <c r="EVX499" s="2479"/>
      <c r="EVY499" s="2479"/>
      <c r="EVZ499" s="2479"/>
      <c r="EWA499" s="2479"/>
      <c r="EWF499" s="2476"/>
      <c r="EWG499" s="2476"/>
      <c r="EWH499" s="2476"/>
      <c r="EWI499" s="2479"/>
      <c r="EWJ499" s="2479"/>
      <c r="EWK499" s="2479"/>
      <c r="EWL499" s="2479"/>
      <c r="EWQ499" s="2476"/>
      <c r="EWR499" s="2476"/>
      <c r="EWS499" s="2476"/>
      <c r="EWT499" s="2479"/>
      <c r="EWU499" s="2479"/>
      <c r="EWV499" s="2479"/>
      <c r="EWW499" s="2479"/>
      <c r="EXB499" s="2476"/>
      <c r="EXC499" s="2476"/>
      <c r="EXD499" s="2476"/>
      <c r="EXE499" s="2479"/>
      <c r="EXF499" s="2479"/>
      <c r="EXG499" s="2479"/>
      <c r="EXH499" s="2479"/>
      <c r="EXM499" s="2476"/>
      <c r="EXN499" s="2476"/>
      <c r="EXO499" s="2476"/>
      <c r="EXP499" s="2479"/>
      <c r="EXQ499" s="2479"/>
      <c r="EXR499" s="2479"/>
      <c r="EXS499" s="2479"/>
      <c r="EXX499" s="2476"/>
      <c r="EXY499" s="2476"/>
      <c r="EXZ499" s="2476"/>
      <c r="EYA499" s="2479"/>
      <c r="EYB499" s="2479"/>
      <c r="EYC499" s="2479"/>
      <c r="EYD499" s="2479"/>
      <c r="EYI499" s="2476"/>
      <c r="EYJ499" s="2476"/>
      <c r="EYK499" s="2476"/>
      <c r="EYL499" s="2479"/>
      <c r="EYM499" s="2479"/>
      <c r="EYN499" s="2479"/>
      <c r="EYO499" s="2479"/>
      <c r="EYT499" s="2476"/>
      <c r="EYU499" s="2476"/>
      <c r="EYV499" s="2476"/>
      <c r="EYW499" s="2479"/>
      <c r="EYX499" s="2479"/>
      <c r="EYY499" s="2479"/>
      <c r="EYZ499" s="2479"/>
      <c r="EZE499" s="2476"/>
      <c r="EZF499" s="2476"/>
      <c r="EZG499" s="2476"/>
      <c r="EZH499" s="2479"/>
      <c r="EZI499" s="2479"/>
      <c r="EZJ499" s="2479"/>
      <c r="EZK499" s="2479"/>
      <c r="EZP499" s="2476"/>
      <c r="EZQ499" s="2476"/>
      <c r="EZR499" s="2476"/>
      <c r="EZS499" s="2479"/>
      <c r="EZT499" s="2479"/>
      <c r="EZU499" s="2479"/>
      <c r="EZV499" s="2479"/>
      <c r="FAA499" s="2476"/>
      <c r="FAB499" s="2476"/>
      <c r="FAC499" s="2476"/>
      <c r="FAD499" s="2479"/>
      <c r="FAE499" s="2479"/>
      <c r="FAF499" s="2479"/>
      <c r="FAG499" s="2479"/>
      <c r="FAL499" s="2476"/>
      <c r="FAM499" s="2476"/>
      <c r="FAN499" s="2476"/>
      <c r="FAO499" s="2479"/>
      <c r="FAP499" s="2479"/>
      <c r="FAQ499" s="2479"/>
      <c r="FAR499" s="2479"/>
      <c r="FAW499" s="2476"/>
      <c r="FAX499" s="2476"/>
      <c r="FAY499" s="2476"/>
      <c r="FAZ499" s="2479"/>
      <c r="FBA499" s="2479"/>
      <c r="FBB499" s="2479"/>
      <c r="FBC499" s="2479"/>
      <c r="FBH499" s="2476"/>
      <c r="FBI499" s="2476"/>
      <c r="FBJ499" s="2476"/>
      <c r="FBK499" s="2479"/>
      <c r="FBL499" s="2479"/>
      <c r="FBM499" s="2479"/>
      <c r="FBN499" s="2479"/>
      <c r="FBS499" s="2476"/>
      <c r="FBT499" s="2476"/>
      <c r="FBU499" s="2476"/>
      <c r="FBV499" s="2479"/>
      <c r="FBW499" s="2479"/>
      <c r="FBX499" s="2479"/>
      <c r="FBY499" s="2479"/>
      <c r="FCD499" s="2476"/>
      <c r="FCE499" s="2476"/>
      <c r="FCF499" s="2476"/>
      <c r="FCG499" s="2479"/>
      <c r="FCH499" s="2479"/>
      <c r="FCI499" s="2479"/>
      <c r="FCJ499" s="2479"/>
      <c r="FCO499" s="2476"/>
      <c r="FCP499" s="2476"/>
      <c r="FCQ499" s="2476"/>
      <c r="FCR499" s="2479"/>
      <c r="FCS499" s="2479"/>
      <c r="FCT499" s="2479"/>
      <c r="FCU499" s="2479"/>
      <c r="FCZ499" s="2476"/>
      <c r="FDA499" s="2476"/>
      <c r="FDB499" s="2476"/>
      <c r="FDC499" s="2479"/>
      <c r="FDD499" s="2479"/>
      <c r="FDE499" s="2479"/>
      <c r="FDF499" s="2479"/>
      <c r="FDK499" s="2476"/>
      <c r="FDL499" s="2476"/>
      <c r="FDM499" s="2476"/>
      <c r="FDN499" s="2479"/>
      <c r="FDO499" s="2479"/>
      <c r="FDP499" s="2479"/>
      <c r="FDQ499" s="2479"/>
      <c r="FDV499" s="2476"/>
      <c r="FDW499" s="2476"/>
      <c r="FDX499" s="2476"/>
      <c r="FDY499" s="2479"/>
      <c r="FDZ499" s="2479"/>
      <c r="FEA499" s="2479"/>
      <c r="FEB499" s="2479"/>
      <c r="FEG499" s="2476"/>
      <c r="FEH499" s="2476"/>
      <c r="FEI499" s="2476"/>
      <c r="FEJ499" s="2479"/>
      <c r="FEK499" s="2479"/>
      <c r="FEL499" s="2479"/>
      <c r="FEM499" s="2479"/>
      <c r="FER499" s="2476"/>
      <c r="FES499" s="2476"/>
      <c r="FET499" s="2476"/>
      <c r="FEU499" s="2479"/>
      <c r="FEV499" s="2479"/>
      <c r="FEW499" s="2479"/>
      <c r="FEX499" s="2479"/>
      <c r="FFC499" s="2476"/>
      <c r="FFD499" s="2476"/>
      <c r="FFE499" s="2476"/>
      <c r="FFF499" s="2479"/>
      <c r="FFG499" s="2479"/>
      <c r="FFH499" s="2479"/>
      <c r="FFI499" s="2479"/>
      <c r="FFN499" s="2476"/>
      <c r="FFO499" s="2476"/>
      <c r="FFP499" s="2476"/>
      <c r="FFQ499" s="2479"/>
      <c r="FFR499" s="2479"/>
      <c r="FFS499" s="2479"/>
      <c r="FFT499" s="2479"/>
      <c r="FFY499" s="2476"/>
      <c r="FFZ499" s="2476"/>
      <c r="FGA499" s="2476"/>
      <c r="FGB499" s="2479"/>
      <c r="FGC499" s="2479"/>
      <c r="FGD499" s="2479"/>
      <c r="FGE499" s="2479"/>
      <c r="FGJ499" s="2476"/>
      <c r="FGK499" s="2476"/>
      <c r="FGL499" s="2476"/>
      <c r="FGM499" s="2479"/>
      <c r="FGN499" s="2479"/>
      <c r="FGO499" s="2479"/>
      <c r="FGP499" s="2479"/>
      <c r="FGU499" s="2476"/>
      <c r="FGV499" s="2476"/>
      <c r="FGW499" s="2476"/>
      <c r="FGX499" s="2479"/>
      <c r="FGY499" s="2479"/>
      <c r="FGZ499" s="2479"/>
      <c r="FHA499" s="2479"/>
      <c r="FHF499" s="2476"/>
      <c r="FHG499" s="2476"/>
      <c r="FHH499" s="2476"/>
      <c r="FHI499" s="2479"/>
      <c r="FHJ499" s="2479"/>
      <c r="FHK499" s="2479"/>
      <c r="FHL499" s="2479"/>
      <c r="FHQ499" s="2476"/>
      <c r="FHR499" s="2476"/>
      <c r="FHS499" s="2476"/>
      <c r="FHT499" s="2479"/>
      <c r="FHU499" s="2479"/>
      <c r="FHV499" s="2479"/>
      <c r="FHW499" s="2479"/>
      <c r="FIB499" s="2476"/>
      <c r="FIC499" s="2476"/>
      <c r="FID499" s="2476"/>
      <c r="FIE499" s="2479"/>
      <c r="FIF499" s="2479"/>
      <c r="FIG499" s="2479"/>
      <c r="FIH499" s="2479"/>
      <c r="FIM499" s="2476"/>
      <c r="FIN499" s="2476"/>
      <c r="FIO499" s="2476"/>
      <c r="FIP499" s="2479"/>
      <c r="FIQ499" s="2479"/>
      <c r="FIR499" s="2479"/>
      <c r="FIS499" s="2479"/>
      <c r="FIX499" s="2476"/>
      <c r="FIY499" s="2476"/>
      <c r="FIZ499" s="2476"/>
      <c r="FJA499" s="2479"/>
      <c r="FJB499" s="2479"/>
      <c r="FJC499" s="2479"/>
      <c r="FJD499" s="2479"/>
      <c r="FJI499" s="2476"/>
      <c r="FJJ499" s="2476"/>
      <c r="FJK499" s="2476"/>
      <c r="FJL499" s="2479"/>
      <c r="FJM499" s="2479"/>
      <c r="FJN499" s="2479"/>
      <c r="FJO499" s="2479"/>
      <c r="FJT499" s="2476"/>
      <c r="FJU499" s="2476"/>
      <c r="FJV499" s="2476"/>
      <c r="FJW499" s="2479"/>
      <c r="FJX499" s="2479"/>
      <c r="FJY499" s="2479"/>
      <c r="FJZ499" s="2479"/>
      <c r="FKE499" s="2476"/>
      <c r="FKF499" s="2476"/>
      <c r="FKG499" s="2476"/>
      <c r="FKH499" s="2479"/>
      <c r="FKI499" s="2479"/>
      <c r="FKJ499" s="2479"/>
      <c r="FKK499" s="2479"/>
      <c r="FKP499" s="2476"/>
      <c r="FKQ499" s="2476"/>
      <c r="FKR499" s="2476"/>
      <c r="FKS499" s="2479"/>
      <c r="FKT499" s="2479"/>
      <c r="FKU499" s="2479"/>
      <c r="FKV499" s="2479"/>
      <c r="FLA499" s="2476"/>
      <c r="FLB499" s="2476"/>
      <c r="FLC499" s="2476"/>
      <c r="FLD499" s="2479"/>
      <c r="FLE499" s="2479"/>
      <c r="FLF499" s="2479"/>
      <c r="FLG499" s="2479"/>
      <c r="FLL499" s="2476"/>
      <c r="FLM499" s="2476"/>
      <c r="FLN499" s="2476"/>
      <c r="FLO499" s="2479"/>
      <c r="FLP499" s="2479"/>
      <c r="FLQ499" s="2479"/>
      <c r="FLR499" s="2479"/>
      <c r="FLW499" s="2476"/>
      <c r="FLX499" s="2476"/>
      <c r="FLY499" s="2476"/>
      <c r="FLZ499" s="2479"/>
      <c r="FMA499" s="2479"/>
      <c r="FMB499" s="2479"/>
      <c r="FMC499" s="2479"/>
      <c r="FMH499" s="2476"/>
      <c r="FMI499" s="2476"/>
      <c r="FMJ499" s="2476"/>
      <c r="FMK499" s="2479"/>
      <c r="FML499" s="2479"/>
      <c r="FMM499" s="2479"/>
      <c r="FMN499" s="2479"/>
      <c r="FMS499" s="2476"/>
      <c r="FMT499" s="2476"/>
      <c r="FMU499" s="2476"/>
      <c r="FMV499" s="2479"/>
      <c r="FMW499" s="2479"/>
      <c r="FMX499" s="2479"/>
      <c r="FMY499" s="2479"/>
      <c r="FND499" s="2476"/>
      <c r="FNE499" s="2476"/>
      <c r="FNF499" s="2476"/>
      <c r="FNG499" s="2479"/>
      <c r="FNH499" s="2479"/>
      <c r="FNI499" s="2479"/>
      <c r="FNJ499" s="2479"/>
      <c r="FNO499" s="2476"/>
      <c r="FNP499" s="2476"/>
      <c r="FNQ499" s="2476"/>
      <c r="FNR499" s="2479"/>
      <c r="FNS499" s="2479"/>
      <c r="FNT499" s="2479"/>
      <c r="FNU499" s="2479"/>
      <c r="FNZ499" s="2476"/>
      <c r="FOA499" s="2476"/>
      <c r="FOB499" s="2476"/>
      <c r="FOC499" s="2479"/>
      <c r="FOD499" s="2479"/>
      <c r="FOE499" s="2479"/>
      <c r="FOF499" s="2479"/>
      <c r="FOK499" s="2476"/>
      <c r="FOL499" s="2476"/>
      <c r="FOM499" s="2476"/>
      <c r="FON499" s="2479"/>
      <c r="FOO499" s="2479"/>
      <c r="FOP499" s="2479"/>
      <c r="FOQ499" s="2479"/>
      <c r="FOV499" s="2476"/>
      <c r="FOW499" s="2476"/>
      <c r="FOX499" s="2476"/>
      <c r="FOY499" s="2479"/>
      <c r="FOZ499" s="2479"/>
      <c r="FPA499" s="2479"/>
      <c r="FPB499" s="2479"/>
      <c r="FPG499" s="2476"/>
      <c r="FPH499" s="2476"/>
      <c r="FPI499" s="2476"/>
      <c r="FPJ499" s="2479"/>
      <c r="FPK499" s="2479"/>
      <c r="FPL499" s="2479"/>
      <c r="FPM499" s="2479"/>
      <c r="FPR499" s="2476"/>
      <c r="FPS499" s="2476"/>
      <c r="FPT499" s="2476"/>
      <c r="FPU499" s="2479"/>
      <c r="FPV499" s="2479"/>
      <c r="FPW499" s="2479"/>
      <c r="FPX499" s="2479"/>
      <c r="FQC499" s="2476"/>
      <c r="FQD499" s="2476"/>
      <c r="FQE499" s="2476"/>
      <c r="FQF499" s="2479"/>
      <c r="FQG499" s="2479"/>
      <c r="FQH499" s="2479"/>
      <c r="FQI499" s="2479"/>
      <c r="FQN499" s="2476"/>
      <c r="FQO499" s="2476"/>
      <c r="FQP499" s="2476"/>
      <c r="FQQ499" s="2479"/>
      <c r="FQR499" s="2479"/>
      <c r="FQS499" s="2479"/>
      <c r="FQT499" s="2479"/>
      <c r="FQY499" s="2476"/>
      <c r="FQZ499" s="2476"/>
      <c r="FRA499" s="2476"/>
      <c r="FRB499" s="2479"/>
      <c r="FRC499" s="2479"/>
      <c r="FRD499" s="2479"/>
      <c r="FRE499" s="2479"/>
      <c r="FRJ499" s="2476"/>
      <c r="FRK499" s="2476"/>
      <c r="FRL499" s="2476"/>
      <c r="FRM499" s="2479"/>
      <c r="FRN499" s="2479"/>
      <c r="FRO499" s="2479"/>
      <c r="FRP499" s="2479"/>
      <c r="FRU499" s="2476"/>
      <c r="FRV499" s="2476"/>
      <c r="FRW499" s="2476"/>
      <c r="FRX499" s="2479"/>
      <c r="FRY499" s="2479"/>
      <c r="FRZ499" s="2479"/>
      <c r="FSA499" s="2479"/>
      <c r="FSF499" s="2476"/>
      <c r="FSG499" s="2476"/>
      <c r="FSH499" s="2476"/>
      <c r="FSI499" s="2479"/>
      <c r="FSJ499" s="2479"/>
      <c r="FSK499" s="2479"/>
      <c r="FSL499" s="2479"/>
      <c r="FSQ499" s="2476"/>
      <c r="FSR499" s="2476"/>
      <c r="FSS499" s="2476"/>
      <c r="FST499" s="2479"/>
      <c r="FSU499" s="2479"/>
      <c r="FSV499" s="2479"/>
      <c r="FSW499" s="2479"/>
      <c r="FTB499" s="2476"/>
      <c r="FTC499" s="2476"/>
      <c r="FTD499" s="2476"/>
      <c r="FTE499" s="2479"/>
      <c r="FTF499" s="2479"/>
      <c r="FTG499" s="2479"/>
      <c r="FTH499" s="2479"/>
      <c r="FTM499" s="2476"/>
      <c r="FTN499" s="2476"/>
      <c r="FTO499" s="2476"/>
      <c r="FTP499" s="2479"/>
      <c r="FTQ499" s="2479"/>
      <c r="FTR499" s="2479"/>
      <c r="FTS499" s="2479"/>
      <c r="FTX499" s="2476"/>
      <c r="FTY499" s="2476"/>
      <c r="FTZ499" s="2476"/>
      <c r="FUA499" s="2479"/>
      <c r="FUB499" s="2479"/>
      <c r="FUC499" s="2479"/>
      <c r="FUD499" s="2479"/>
      <c r="FUI499" s="2476"/>
      <c r="FUJ499" s="2476"/>
      <c r="FUK499" s="2476"/>
      <c r="FUL499" s="2479"/>
      <c r="FUM499" s="2479"/>
      <c r="FUN499" s="2479"/>
      <c r="FUO499" s="2479"/>
      <c r="FUT499" s="2476"/>
      <c r="FUU499" s="2476"/>
      <c r="FUV499" s="2476"/>
      <c r="FUW499" s="2479"/>
      <c r="FUX499" s="2479"/>
      <c r="FUY499" s="2479"/>
      <c r="FUZ499" s="2479"/>
      <c r="FVE499" s="2476"/>
      <c r="FVF499" s="2476"/>
      <c r="FVG499" s="2476"/>
      <c r="FVH499" s="2479"/>
      <c r="FVI499" s="2479"/>
      <c r="FVJ499" s="2479"/>
      <c r="FVK499" s="2479"/>
      <c r="FVP499" s="2476"/>
      <c r="FVQ499" s="2476"/>
      <c r="FVR499" s="2476"/>
      <c r="FVS499" s="2479"/>
      <c r="FVT499" s="2479"/>
      <c r="FVU499" s="2479"/>
      <c r="FVV499" s="2479"/>
      <c r="FWA499" s="2476"/>
      <c r="FWB499" s="2476"/>
      <c r="FWC499" s="2476"/>
      <c r="FWD499" s="2479"/>
      <c r="FWE499" s="2479"/>
      <c r="FWF499" s="2479"/>
      <c r="FWG499" s="2479"/>
      <c r="FWL499" s="2476"/>
      <c r="FWM499" s="2476"/>
      <c r="FWN499" s="2476"/>
      <c r="FWO499" s="2479"/>
      <c r="FWP499" s="2479"/>
      <c r="FWQ499" s="2479"/>
      <c r="FWR499" s="2479"/>
      <c r="FWW499" s="2476"/>
      <c r="FWX499" s="2476"/>
      <c r="FWY499" s="2476"/>
      <c r="FWZ499" s="2479"/>
      <c r="FXA499" s="2479"/>
      <c r="FXB499" s="2479"/>
      <c r="FXC499" s="2479"/>
      <c r="FXH499" s="2476"/>
      <c r="FXI499" s="2476"/>
      <c r="FXJ499" s="2476"/>
      <c r="FXK499" s="2479"/>
      <c r="FXL499" s="2479"/>
      <c r="FXM499" s="2479"/>
      <c r="FXN499" s="2479"/>
      <c r="FXS499" s="2476"/>
      <c r="FXT499" s="2476"/>
      <c r="FXU499" s="2476"/>
      <c r="FXV499" s="2479"/>
      <c r="FXW499" s="2479"/>
      <c r="FXX499" s="2479"/>
      <c r="FXY499" s="2479"/>
      <c r="FYD499" s="2476"/>
      <c r="FYE499" s="2476"/>
      <c r="FYF499" s="2476"/>
      <c r="FYG499" s="2479"/>
      <c r="FYH499" s="2479"/>
      <c r="FYI499" s="2479"/>
      <c r="FYJ499" s="2479"/>
      <c r="FYO499" s="2476"/>
      <c r="FYP499" s="2476"/>
      <c r="FYQ499" s="2476"/>
      <c r="FYR499" s="2479"/>
      <c r="FYS499" s="2479"/>
      <c r="FYT499" s="2479"/>
      <c r="FYU499" s="2479"/>
      <c r="FYZ499" s="2476"/>
      <c r="FZA499" s="2476"/>
      <c r="FZB499" s="2476"/>
      <c r="FZC499" s="2479"/>
      <c r="FZD499" s="2479"/>
      <c r="FZE499" s="2479"/>
      <c r="FZF499" s="2479"/>
      <c r="FZK499" s="2476"/>
      <c r="FZL499" s="2476"/>
      <c r="FZM499" s="2476"/>
      <c r="FZN499" s="2479"/>
      <c r="FZO499" s="2479"/>
      <c r="FZP499" s="2479"/>
      <c r="FZQ499" s="2479"/>
      <c r="FZV499" s="2476"/>
      <c r="FZW499" s="2476"/>
      <c r="FZX499" s="2476"/>
      <c r="FZY499" s="2479"/>
      <c r="FZZ499" s="2479"/>
      <c r="GAA499" s="2479"/>
      <c r="GAB499" s="2479"/>
      <c r="GAG499" s="2476"/>
      <c r="GAH499" s="2476"/>
      <c r="GAI499" s="2476"/>
      <c r="GAJ499" s="2479"/>
      <c r="GAK499" s="2479"/>
      <c r="GAL499" s="2479"/>
      <c r="GAM499" s="2479"/>
      <c r="GAR499" s="2476"/>
      <c r="GAS499" s="2476"/>
      <c r="GAT499" s="2476"/>
      <c r="GAU499" s="2479"/>
      <c r="GAV499" s="2479"/>
      <c r="GAW499" s="2479"/>
      <c r="GAX499" s="2479"/>
      <c r="GBC499" s="2476"/>
      <c r="GBD499" s="2476"/>
      <c r="GBE499" s="2476"/>
      <c r="GBF499" s="2479"/>
      <c r="GBG499" s="2479"/>
      <c r="GBH499" s="2479"/>
      <c r="GBI499" s="2479"/>
      <c r="GBN499" s="2476"/>
      <c r="GBO499" s="2476"/>
      <c r="GBP499" s="2476"/>
      <c r="GBQ499" s="2479"/>
      <c r="GBR499" s="2479"/>
      <c r="GBS499" s="2479"/>
      <c r="GBT499" s="2479"/>
      <c r="GBY499" s="2476"/>
      <c r="GBZ499" s="2476"/>
      <c r="GCA499" s="2476"/>
      <c r="GCB499" s="2479"/>
      <c r="GCC499" s="2479"/>
      <c r="GCD499" s="2479"/>
      <c r="GCE499" s="2479"/>
      <c r="GCJ499" s="2476"/>
      <c r="GCK499" s="2476"/>
      <c r="GCL499" s="2476"/>
      <c r="GCM499" s="2479"/>
      <c r="GCN499" s="2479"/>
      <c r="GCO499" s="2479"/>
      <c r="GCP499" s="2479"/>
      <c r="GCU499" s="2476"/>
      <c r="GCV499" s="2476"/>
      <c r="GCW499" s="2476"/>
      <c r="GCX499" s="2479"/>
      <c r="GCY499" s="2479"/>
      <c r="GCZ499" s="2479"/>
      <c r="GDA499" s="2479"/>
      <c r="GDF499" s="2476"/>
      <c r="GDG499" s="2476"/>
      <c r="GDH499" s="2476"/>
      <c r="GDI499" s="2479"/>
      <c r="GDJ499" s="2479"/>
      <c r="GDK499" s="2479"/>
      <c r="GDL499" s="2479"/>
      <c r="GDQ499" s="2476"/>
      <c r="GDR499" s="2476"/>
      <c r="GDS499" s="2476"/>
      <c r="GDT499" s="2479"/>
      <c r="GDU499" s="2479"/>
      <c r="GDV499" s="2479"/>
      <c r="GDW499" s="2479"/>
      <c r="GEB499" s="2476"/>
      <c r="GEC499" s="2476"/>
      <c r="GED499" s="2476"/>
      <c r="GEE499" s="2479"/>
      <c r="GEF499" s="2479"/>
      <c r="GEG499" s="2479"/>
      <c r="GEH499" s="2479"/>
      <c r="GEM499" s="2476"/>
      <c r="GEN499" s="2476"/>
      <c r="GEO499" s="2476"/>
      <c r="GEP499" s="2479"/>
      <c r="GEQ499" s="2479"/>
      <c r="GER499" s="2479"/>
      <c r="GES499" s="2479"/>
      <c r="GEX499" s="2476"/>
      <c r="GEY499" s="2476"/>
      <c r="GEZ499" s="2476"/>
      <c r="GFA499" s="2479"/>
      <c r="GFB499" s="2479"/>
      <c r="GFC499" s="2479"/>
      <c r="GFD499" s="2479"/>
      <c r="GFI499" s="2476"/>
      <c r="GFJ499" s="2476"/>
      <c r="GFK499" s="2476"/>
      <c r="GFL499" s="2479"/>
      <c r="GFM499" s="2479"/>
      <c r="GFN499" s="2479"/>
      <c r="GFO499" s="2479"/>
      <c r="GFT499" s="2476"/>
      <c r="GFU499" s="2476"/>
      <c r="GFV499" s="2476"/>
      <c r="GFW499" s="2479"/>
      <c r="GFX499" s="2479"/>
      <c r="GFY499" s="2479"/>
      <c r="GFZ499" s="2479"/>
      <c r="GGE499" s="2476"/>
      <c r="GGF499" s="2476"/>
      <c r="GGG499" s="2476"/>
      <c r="GGH499" s="2479"/>
      <c r="GGI499" s="2479"/>
      <c r="GGJ499" s="2479"/>
      <c r="GGK499" s="2479"/>
      <c r="GGP499" s="2476"/>
      <c r="GGQ499" s="2476"/>
      <c r="GGR499" s="2476"/>
      <c r="GGS499" s="2479"/>
      <c r="GGT499" s="2479"/>
      <c r="GGU499" s="2479"/>
      <c r="GGV499" s="2479"/>
      <c r="GHA499" s="2476"/>
      <c r="GHB499" s="2476"/>
      <c r="GHC499" s="2476"/>
      <c r="GHD499" s="2479"/>
      <c r="GHE499" s="2479"/>
      <c r="GHF499" s="2479"/>
      <c r="GHG499" s="2479"/>
      <c r="GHL499" s="2476"/>
      <c r="GHM499" s="2476"/>
      <c r="GHN499" s="2476"/>
      <c r="GHO499" s="2479"/>
      <c r="GHP499" s="2479"/>
      <c r="GHQ499" s="2479"/>
      <c r="GHR499" s="2479"/>
      <c r="GHW499" s="2476"/>
      <c r="GHX499" s="2476"/>
      <c r="GHY499" s="2476"/>
      <c r="GHZ499" s="2479"/>
      <c r="GIA499" s="2479"/>
      <c r="GIB499" s="2479"/>
      <c r="GIC499" s="2479"/>
      <c r="GIH499" s="2476"/>
      <c r="GII499" s="2476"/>
      <c r="GIJ499" s="2476"/>
      <c r="GIK499" s="2479"/>
      <c r="GIL499" s="2479"/>
      <c r="GIM499" s="2479"/>
      <c r="GIN499" s="2479"/>
      <c r="GIS499" s="2476"/>
      <c r="GIT499" s="2476"/>
      <c r="GIU499" s="2476"/>
      <c r="GIV499" s="2479"/>
      <c r="GIW499" s="2479"/>
      <c r="GIX499" s="2479"/>
      <c r="GIY499" s="2479"/>
      <c r="GJD499" s="2476"/>
      <c r="GJE499" s="2476"/>
      <c r="GJF499" s="2476"/>
      <c r="GJG499" s="2479"/>
      <c r="GJH499" s="2479"/>
      <c r="GJI499" s="2479"/>
      <c r="GJJ499" s="2479"/>
      <c r="GJO499" s="2476"/>
      <c r="GJP499" s="2476"/>
      <c r="GJQ499" s="2476"/>
      <c r="GJR499" s="2479"/>
      <c r="GJS499" s="2479"/>
      <c r="GJT499" s="2479"/>
      <c r="GJU499" s="2479"/>
      <c r="GJZ499" s="2476"/>
      <c r="GKA499" s="2476"/>
      <c r="GKB499" s="2476"/>
      <c r="GKC499" s="2479"/>
      <c r="GKD499" s="2479"/>
      <c r="GKE499" s="2479"/>
      <c r="GKF499" s="2479"/>
      <c r="GKK499" s="2476"/>
      <c r="GKL499" s="2476"/>
      <c r="GKM499" s="2476"/>
      <c r="GKN499" s="2479"/>
      <c r="GKO499" s="2479"/>
      <c r="GKP499" s="2479"/>
      <c r="GKQ499" s="2479"/>
      <c r="GKV499" s="2476"/>
      <c r="GKW499" s="2476"/>
      <c r="GKX499" s="2476"/>
      <c r="GKY499" s="2479"/>
      <c r="GKZ499" s="2479"/>
      <c r="GLA499" s="2479"/>
      <c r="GLB499" s="2479"/>
      <c r="GLG499" s="2476"/>
      <c r="GLH499" s="2476"/>
      <c r="GLI499" s="2476"/>
      <c r="GLJ499" s="2479"/>
      <c r="GLK499" s="2479"/>
      <c r="GLL499" s="2479"/>
      <c r="GLM499" s="2479"/>
      <c r="GLR499" s="2476"/>
      <c r="GLS499" s="2476"/>
      <c r="GLT499" s="2476"/>
      <c r="GLU499" s="2479"/>
      <c r="GLV499" s="2479"/>
      <c r="GLW499" s="2479"/>
      <c r="GLX499" s="2479"/>
      <c r="GMC499" s="2476"/>
      <c r="GMD499" s="2476"/>
      <c r="GME499" s="2476"/>
      <c r="GMF499" s="2479"/>
      <c r="GMG499" s="2479"/>
      <c r="GMH499" s="2479"/>
      <c r="GMI499" s="2479"/>
      <c r="GMN499" s="2476"/>
      <c r="GMO499" s="2476"/>
      <c r="GMP499" s="2476"/>
      <c r="GMQ499" s="2479"/>
      <c r="GMR499" s="2479"/>
      <c r="GMS499" s="2479"/>
      <c r="GMT499" s="2479"/>
      <c r="GMY499" s="2476"/>
      <c r="GMZ499" s="2476"/>
      <c r="GNA499" s="2476"/>
      <c r="GNB499" s="2479"/>
      <c r="GNC499" s="2479"/>
      <c r="GND499" s="2479"/>
      <c r="GNE499" s="2479"/>
      <c r="GNJ499" s="2476"/>
      <c r="GNK499" s="2476"/>
      <c r="GNL499" s="2476"/>
      <c r="GNM499" s="2479"/>
      <c r="GNN499" s="2479"/>
      <c r="GNO499" s="2479"/>
      <c r="GNP499" s="2479"/>
      <c r="GNU499" s="2476"/>
      <c r="GNV499" s="2476"/>
      <c r="GNW499" s="2476"/>
      <c r="GNX499" s="2479"/>
      <c r="GNY499" s="2479"/>
      <c r="GNZ499" s="2479"/>
      <c r="GOA499" s="2479"/>
      <c r="GOF499" s="2476"/>
      <c r="GOG499" s="2476"/>
      <c r="GOH499" s="2476"/>
      <c r="GOI499" s="2479"/>
      <c r="GOJ499" s="2479"/>
      <c r="GOK499" s="2479"/>
      <c r="GOL499" s="2479"/>
      <c r="GOQ499" s="2476"/>
      <c r="GOR499" s="2476"/>
      <c r="GOS499" s="2476"/>
      <c r="GOT499" s="2479"/>
      <c r="GOU499" s="2479"/>
      <c r="GOV499" s="2479"/>
      <c r="GOW499" s="2479"/>
      <c r="GPB499" s="2476"/>
      <c r="GPC499" s="2476"/>
      <c r="GPD499" s="2476"/>
      <c r="GPE499" s="2479"/>
      <c r="GPF499" s="2479"/>
      <c r="GPG499" s="2479"/>
      <c r="GPH499" s="2479"/>
      <c r="GPM499" s="2476"/>
      <c r="GPN499" s="2476"/>
      <c r="GPO499" s="2476"/>
      <c r="GPP499" s="2479"/>
      <c r="GPQ499" s="2479"/>
      <c r="GPR499" s="2479"/>
      <c r="GPS499" s="2479"/>
      <c r="GPX499" s="2476"/>
      <c r="GPY499" s="2476"/>
      <c r="GPZ499" s="2476"/>
      <c r="GQA499" s="2479"/>
      <c r="GQB499" s="2479"/>
      <c r="GQC499" s="2479"/>
      <c r="GQD499" s="2479"/>
      <c r="GQI499" s="2476"/>
      <c r="GQJ499" s="2476"/>
      <c r="GQK499" s="2476"/>
      <c r="GQL499" s="2479"/>
      <c r="GQM499" s="2479"/>
      <c r="GQN499" s="2479"/>
      <c r="GQO499" s="2479"/>
      <c r="GQT499" s="2476"/>
      <c r="GQU499" s="2476"/>
      <c r="GQV499" s="2476"/>
      <c r="GQW499" s="2479"/>
      <c r="GQX499" s="2479"/>
      <c r="GQY499" s="2479"/>
      <c r="GQZ499" s="2479"/>
      <c r="GRE499" s="2476"/>
      <c r="GRF499" s="2476"/>
      <c r="GRG499" s="2476"/>
      <c r="GRH499" s="2479"/>
      <c r="GRI499" s="2479"/>
      <c r="GRJ499" s="2479"/>
      <c r="GRK499" s="2479"/>
      <c r="GRP499" s="2476"/>
      <c r="GRQ499" s="2476"/>
      <c r="GRR499" s="2476"/>
      <c r="GRS499" s="2479"/>
      <c r="GRT499" s="2479"/>
      <c r="GRU499" s="2479"/>
      <c r="GRV499" s="2479"/>
      <c r="GSA499" s="2476"/>
      <c r="GSB499" s="2476"/>
      <c r="GSC499" s="2476"/>
      <c r="GSD499" s="2479"/>
      <c r="GSE499" s="2479"/>
      <c r="GSF499" s="2479"/>
      <c r="GSG499" s="2479"/>
      <c r="GSL499" s="2476"/>
      <c r="GSM499" s="2476"/>
      <c r="GSN499" s="2476"/>
      <c r="GSO499" s="2479"/>
      <c r="GSP499" s="2479"/>
      <c r="GSQ499" s="2479"/>
      <c r="GSR499" s="2479"/>
      <c r="GSW499" s="2476"/>
      <c r="GSX499" s="2476"/>
      <c r="GSY499" s="2476"/>
      <c r="GSZ499" s="2479"/>
      <c r="GTA499" s="2479"/>
      <c r="GTB499" s="2479"/>
      <c r="GTC499" s="2479"/>
      <c r="GTH499" s="2476"/>
      <c r="GTI499" s="2476"/>
      <c r="GTJ499" s="2476"/>
      <c r="GTK499" s="2479"/>
      <c r="GTL499" s="2479"/>
      <c r="GTM499" s="2479"/>
      <c r="GTN499" s="2479"/>
      <c r="GTS499" s="2476"/>
      <c r="GTT499" s="2476"/>
      <c r="GTU499" s="2476"/>
      <c r="GTV499" s="2479"/>
      <c r="GTW499" s="2479"/>
      <c r="GTX499" s="2479"/>
      <c r="GTY499" s="2479"/>
      <c r="GUD499" s="2476"/>
      <c r="GUE499" s="2476"/>
      <c r="GUF499" s="2476"/>
      <c r="GUG499" s="2479"/>
      <c r="GUH499" s="2479"/>
      <c r="GUI499" s="2479"/>
      <c r="GUJ499" s="2479"/>
      <c r="GUO499" s="2476"/>
      <c r="GUP499" s="2476"/>
      <c r="GUQ499" s="2476"/>
      <c r="GUR499" s="2479"/>
      <c r="GUS499" s="2479"/>
      <c r="GUT499" s="2479"/>
      <c r="GUU499" s="2479"/>
      <c r="GUZ499" s="2476"/>
      <c r="GVA499" s="2476"/>
      <c r="GVB499" s="2476"/>
      <c r="GVC499" s="2479"/>
      <c r="GVD499" s="2479"/>
      <c r="GVE499" s="2479"/>
      <c r="GVF499" s="2479"/>
      <c r="GVK499" s="2476"/>
      <c r="GVL499" s="2476"/>
      <c r="GVM499" s="2476"/>
      <c r="GVN499" s="2479"/>
      <c r="GVO499" s="2479"/>
      <c r="GVP499" s="2479"/>
      <c r="GVQ499" s="2479"/>
      <c r="GVV499" s="2476"/>
      <c r="GVW499" s="2476"/>
      <c r="GVX499" s="2476"/>
      <c r="GVY499" s="2479"/>
      <c r="GVZ499" s="2479"/>
      <c r="GWA499" s="2479"/>
      <c r="GWB499" s="2479"/>
      <c r="GWG499" s="2476"/>
      <c r="GWH499" s="2476"/>
      <c r="GWI499" s="2476"/>
      <c r="GWJ499" s="2479"/>
      <c r="GWK499" s="2479"/>
      <c r="GWL499" s="2479"/>
      <c r="GWM499" s="2479"/>
      <c r="GWR499" s="2476"/>
      <c r="GWS499" s="2476"/>
      <c r="GWT499" s="2476"/>
      <c r="GWU499" s="2479"/>
      <c r="GWV499" s="2479"/>
      <c r="GWW499" s="2479"/>
      <c r="GWX499" s="2479"/>
      <c r="GXC499" s="2476"/>
      <c r="GXD499" s="2476"/>
      <c r="GXE499" s="2476"/>
      <c r="GXF499" s="2479"/>
      <c r="GXG499" s="2479"/>
      <c r="GXH499" s="2479"/>
      <c r="GXI499" s="2479"/>
      <c r="GXN499" s="2476"/>
      <c r="GXO499" s="2476"/>
      <c r="GXP499" s="2476"/>
      <c r="GXQ499" s="2479"/>
      <c r="GXR499" s="2479"/>
      <c r="GXS499" s="2479"/>
      <c r="GXT499" s="2479"/>
      <c r="GXY499" s="2476"/>
      <c r="GXZ499" s="2476"/>
      <c r="GYA499" s="2476"/>
      <c r="GYB499" s="2479"/>
      <c r="GYC499" s="2479"/>
      <c r="GYD499" s="2479"/>
      <c r="GYE499" s="2479"/>
      <c r="GYJ499" s="2476"/>
      <c r="GYK499" s="2476"/>
      <c r="GYL499" s="2476"/>
      <c r="GYM499" s="2479"/>
      <c r="GYN499" s="2479"/>
      <c r="GYO499" s="2479"/>
      <c r="GYP499" s="2479"/>
      <c r="GYU499" s="2476"/>
      <c r="GYV499" s="2476"/>
      <c r="GYW499" s="2476"/>
      <c r="GYX499" s="2479"/>
      <c r="GYY499" s="2479"/>
      <c r="GYZ499" s="2479"/>
      <c r="GZA499" s="2479"/>
      <c r="GZF499" s="2476"/>
      <c r="GZG499" s="2476"/>
      <c r="GZH499" s="2476"/>
      <c r="GZI499" s="2479"/>
      <c r="GZJ499" s="2479"/>
      <c r="GZK499" s="2479"/>
      <c r="GZL499" s="2479"/>
      <c r="GZQ499" s="2476"/>
      <c r="GZR499" s="2476"/>
      <c r="GZS499" s="2476"/>
      <c r="GZT499" s="2479"/>
      <c r="GZU499" s="2479"/>
      <c r="GZV499" s="2479"/>
      <c r="GZW499" s="2479"/>
      <c r="HAB499" s="2476"/>
      <c r="HAC499" s="2476"/>
      <c r="HAD499" s="2476"/>
      <c r="HAE499" s="2479"/>
      <c r="HAF499" s="2479"/>
      <c r="HAG499" s="2479"/>
      <c r="HAH499" s="2479"/>
      <c r="HAM499" s="2476"/>
      <c r="HAN499" s="2476"/>
      <c r="HAO499" s="2476"/>
      <c r="HAP499" s="2479"/>
      <c r="HAQ499" s="2479"/>
      <c r="HAR499" s="2479"/>
      <c r="HAS499" s="2479"/>
      <c r="HAX499" s="2476"/>
      <c r="HAY499" s="2476"/>
      <c r="HAZ499" s="2476"/>
      <c r="HBA499" s="2479"/>
      <c r="HBB499" s="2479"/>
      <c r="HBC499" s="2479"/>
      <c r="HBD499" s="2479"/>
      <c r="HBI499" s="2476"/>
      <c r="HBJ499" s="2476"/>
      <c r="HBK499" s="2476"/>
      <c r="HBL499" s="2479"/>
      <c r="HBM499" s="2479"/>
      <c r="HBN499" s="2479"/>
      <c r="HBO499" s="2479"/>
      <c r="HBT499" s="2476"/>
      <c r="HBU499" s="2476"/>
      <c r="HBV499" s="2476"/>
      <c r="HBW499" s="2479"/>
      <c r="HBX499" s="2479"/>
      <c r="HBY499" s="2479"/>
      <c r="HBZ499" s="2479"/>
      <c r="HCE499" s="2476"/>
      <c r="HCF499" s="2476"/>
      <c r="HCG499" s="2476"/>
      <c r="HCH499" s="2479"/>
      <c r="HCI499" s="2479"/>
      <c r="HCJ499" s="2479"/>
      <c r="HCK499" s="2479"/>
      <c r="HCP499" s="2476"/>
      <c r="HCQ499" s="2476"/>
      <c r="HCR499" s="2476"/>
      <c r="HCS499" s="2479"/>
      <c r="HCT499" s="2479"/>
      <c r="HCU499" s="2479"/>
      <c r="HCV499" s="2479"/>
      <c r="HDA499" s="2476"/>
      <c r="HDB499" s="2476"/>
      <c r="HDC499" s="2476"/>
      <c r="HDD499" s="2479"/>
      <c r="HDE499" s="2479"/>
      <c r="HDF499" s="2479"/>
      <c r="HDG499" s="2479"/>
      <c r="HDL499" s="2476"/>
      <c r="HDM499" s="2476"/>
      <c r="HDN499" s="2476"/>
      <c r="HDO499" s="2479"/>
      <c r="HDP499" s="2479"/>
      <c r="HDQ499" s="2479"/>
      <c r="HDR499" s="2479"/>
      <c r="HDW499" s="2476"/>
      <c r="HDX499" s="2476"/>
      <c r="HDY499" s="2476"/>
      <c r="HDZ499" s="2479"/>
      <c r="HEA499" s="2479"/>
      <c r="HEB499" s="2479"/>
      <c r="HEC499" s="2479"/>
      <c r="HEH499" s="2476"/>
      <c r="HEI499" s="2476"/>
      <c r="HEJ499" s="2476"/>
      <c r="HEK499" s="2479"/>
      <c r="HEL499" s="2479"/>
      <c r="HEM499" s="2479"/>
      <c r="HEN499" s="2479"/>
      <c r="HES499" s="2476"/>
      <c r="HET499" s="2476"/>
      <c r="HEU499" s="2476"/>
      <c r="HEV499" s="2479"/>
      <c r="HEW499" s="2479"/>
      <c r="HEX499" s="2479"/>
      <c r="HEY499" s="2479"/>
      <c r="HFD499" s="2476"/>
      <c r="HFE499" s="2476"/>
      <c r="HFF499" s="2476"/>
      <c r="HFG499" s="2479"/>
      <c r="HFH499" s="2479"/>
      <c r="HFI499" s="2479"/>
      <c r="HFJ499" s="2479"/>
      <c r="HFO499" s="2476"/>
      <c r="HFP499" s="2476"/>
      <c r="HFQ499" s="2476"/>
      <c r="HFR499" s="2479"/>
      <c r="HFS499" s="2479"/>
      <c r="HFT499" s="2479"/>
      <c r="HFU499" s="2479"/>
      <c r="HFZ499" s="2476"/>
      <c r="HGA499" s="2476"/>
      <c r="HGB499" s="2476"/>
      <c r="HGC499" s="2479"/>
      <c r="HGD499" s="2479"/>
      <c r="HGE499" s="2479"/>
      <c r="HGF499" s="2479"/>
      <c r="HGK499" s="2476"/>
      <c r="HGL499" s="2476"/>
      <c r="HGM499" s="2476"/>
      <c r="HGN499" s="2479"/>
      <c r="HGO499" s="2479"/>
      <c r="HGP499" s="2479"/>
      <c r="HGQ499" s="2479"/>
      <c r="HGV499" s="2476"/>
      <c r="HGW499" s="2476"/>
      <c r="HGX499" s="2476"/>
      <c r="HGY499" s="2479"/>
      <c r="HGZ499" s="2479"/>
      <c r="HHA499" s="2479"/>
      <c r="HHB499" s="2479"/>
      <c r="HHG499" s="2476"/>
      <c r="HHH499" s="2476"/>
      <c r="HHI499" s="2476"/>
      <c r="HHJ499" s="2479"/>
      <c r="HHK499" s="2479"/>
      <c r="HHL499" s="2479"/>
      <c r="HHM499" s="2479"/>
      <c r="HHR499" s="2476"/>
      <c r="HHS499" s="2476"/>
      <c r="HHT499" s="2476"/>
      <c r="HHU499" s="2479"/>
      <c r="HHV499" s="2479"/>
      <c r="HHW499" s="2479"/>
      <c r="HHX499" s="2479"/>
      <c r="HIC499" s="2476"/>
      <c r="HID499" s="2476"/>
      <c r="HIE499" s="2476"/>
      <c r="HIF499" s="2479"/>
      <c r="HIG499" s="2479"/>
      <c r="HIH499" s="2479"/>
      <c r="HII499" s="2479"/>
      <c r="HIN499" s="2476"/>
      <c r="HIO499" s="2476"/>
      <c r="HIP499" s="2476"/>
      <c r="HIQ499" s="2479"/>
      <c r="HIR499" s="2479"/>
      <c r="HIS499" s="2479"/>
      <c r="HIT499" s="2479"/>
      <c r="HIY499" s="2476"/>
      <c r="HIZ499" s="2476"/>
      <c r="HJA499" s="2476"/>
      <c r="HJB499" s="2479"/>
      <c r="HJC499" s="2479"/>
      <c r="HJD499" s="2479"/>
      <c r="HJE499" s="2479"/>
      <c r="HJJ499" s="2476"/>
      <c r="HJK499" s="2476"/>
      <c r="HJL499" s="2476"/>
      <c r="HJM499" s="2479"/>
      <c r="HJN499" s="2479"/>
      <c r="HJO499" s="2479"/>
      <c r="HJP499" s="2479"/>
      <c r="HJU499" s="2476"/>
      <c r="HJV499" s="2476"/>
      <c r="HJW499" s="2476"/>
      <c r="HJX499" s="2479"/>
      <c r="HJY499" s="2479"/>
      <c r="HJZ499" s="2479"/>
      <c r="HKA499" s="2479"/>
      <c r="HKF499" s="2476"/>
      <c r="HKG499" s="2476"/>
      <c r="HKH499" s="2476"/>
      <c r="HKI499" s="2479"/>
      <c r="HKJ499" s="2479"/>
      <c r="HKK499" s="2479"/>
      <c r="HKL499" s="2479"/>
      <c r="HKQ499" s="2476"/>
      <c r="HKR499" s="2476"/>
      <c r="HKS499" s="2476"/>
      <c r="HKT499" s="2479"/>
      <c r="HKU499" s="2479"/>
      <c r="HKV499" s="2479"/>
      <c r="HKW499" s="2479"/>
      <c r="HLB499" s="2476"/>
      <c r="HLC499" s="2476"/>
      <c r="HLD499" s="2476"/>
      <c r="HLE499" s="2479"/>
      <c r="HLF499" s="2479"/>
      <c r="HLG499" s="2479"/>
      <c r="HLH499" s="2479"/>
      <c r="HLM499" s="2476"/>
      <c r="HLN499" s="2476"/>
      <c r="HLO499" s="2476"/>
      <c r="HLP499" s="2479"/>
      <c r="HLQ499" s="2479"/>
      <c r="HLR499" s="2479"/>
      <c r="HLS499" s="2479"/>
      <c r="HLX499" s="2476"/>
      <c r="HLY499" s="2476"/>
      <c r="HLZ499" s="2476"/>
      <c r="HMA499" s="2479"/>
      <c r="HMB499" s="2479"/>
      <c r="HMC499" s="2479"/>
      <c r="HMD499" s="2479"/>
      <c r="HMI499" s="2476"/>
      <c r="HMJ499" s="2476"/>
      <c r="HMK499" s="2476"/>
      <c r="HML499" s="2479"/>
      <c r="HMM499" s="2479"/>
      <c r="HMN499" s="2479"/>
      <c r="HMO499" s="2479"/>
      <c r="HMT499" s="2476"/>
      <c r="HMU499" s="2476"/>
      <c r="HMV499" s="2476"/>
      <c r="HMW499" s="2479"/>
      <c r="HMX499" s="2479"/>
      <c r="HMY499" s="2479"/>
      <c r="HMZ499" s="2479"/>
      <c r="HNE499" s="2476"/>
      <c r="HNF499" s="2476"/>
      <c r="HNG499" s="2476"/>
      <c r="HNH499" s="2479"/>
      <c r="HNI499" s="2479"/>
      <c r="HNJ499" s="2479"/>
      <c r="HNK499" s="2479"/>
      <c r="HNP499" s="2476"/>
      <c r="HNQ499" s="2476"/>
      <c r="HNR499" s="2476"/>
      <c r="HNS499" s="2479"/>
      <c r="HNT499" s="2479"/>
      <c r="HNU499" s="2479"/>
      <c r="HNV499" s="2479"/>
      <c r="HOA499" s="2476"/>
      <c r="HOB499" s="2476"/>
      <c r="HOC499" s="2476"/>
      <c r="HOD499" s="2479"/>
      <c r="HOE499" s="2479"/>
      <c r="HOF499" s="2479"/>
      <c r="HOG499" s="2479"/>
      <c r="HOL499" s="2476"/>
      <c r="HOM499" s="2476"/>
      <c r="HON499" s="2476"/>
      <c r="HOO499" s="2479"/>
      <c r="HOP499" s="2479"/>
      <c r="HOQ499" s="2479"/>
      <c r="HOR499" s="2479"/>
      <c r="HOW499" s="2476"/>
      <c r="HOX499" s="2476"/>
      <c r="HOY499" s="2476"/>
      <c r="HOZ499" s="2479"/>
      <c r="HPA499" s="2479"/>
      <c r="HPB499" s="2479"/>
      <c r="HPC499" s="2479"/>
      <c r="HPH499" s="2476"/>
      <c r="HPI499" s="2476"/>
      <c r="HPJ499" s="2476"/>
      <c r="HPK499" s="2479"/>
      <c r="HPL499" s="2479"/>
      <c r="HPM499" s="2479"/>
      <c r="HPN499" s="2479"/>
      <c r="HPS499" s="2476"/>
      <c r="HPT499" s="2476"/>
      <c r="HPU499" s="2476"/>
      <c r="HPV499" s="2479"/>
      <c r="HPW499" s="2479"/>
      <c r="HPX499" s="2479"/>
      <c r="HPY499" s="2479"/>
      <c r="HQD499" s="2476"/>
      <c r="HQE499" s="2476"/>
      <c r="HQF499" s="2476"/>
      <c r="HQG499" s="2479"/>
      <c r="HQH499" s="2479"/>
      <c r="HQI499" s="2479"/>
      <c r="HQJ499" s="2479"/>
      <c r="HQO499" s="2476"/>
      <c r="HQP499" s="2476"/>
      <c r="HQQ499" s="2476"/>
      <c r="HQR499" s="2479"/>
      <c r="HQS499" s="2479"/>
      <c r="HQT499" s="2479"/>
      <c r="HQU499" s="2479"/>
      <c r="HQZ499" s="2476"/>
      <c r="HRA499" s="2476"/>
      <c r="HRB499" s="2476"/>
      <c r="HRC499" s="2479"/>
      <c r="HRD499" s="2479"/>
      <c r="HRE499" s="2479"/>
      <c r="HRF499" s="2479"/>
      <c r="HRK499" s="2476"/>
      <c r="HRL499" s="2476"/>
      <c r="HRM499" s="2476"/>
      <c r="HRN499" s="2479"/>
      <c r="HRO499" s="2479"/>
      <c r="HRP499" s="2479"/>
      <c r="HRQ499" s="2479"/>
      <c r="HRV499" s="2476"/>
      <c r="HRW499" s="2476"/>
      <c r="HRX499" s="2476"/>
      <c r="HRY499" s="2479"/>
      <c r="HRZ499" s="2479"/>
      <c r="HSA499" s="2479"/>
      <c r="HSB499" s="2479"/>
      <c r="HSG499" s="2476"/>
      <c r="HSH499" s="2476"/>
      <c r="HSI499" s="2476"/>
      <c r="HSJ499" s="2479"/>
      <c r="HSK499" s="2479"/>
      <c r="HSL499" s="2479"/>
      <c r="HSM499" s="2479"/>
      <c r="HSR499" s="2476"/>
      <c r="HSS499" s="2476"/>
      <c r="HST499" s="2476"/>
      <c r="HSU499" s="2479"/>
      <c r="HSV499" s="2479"/>
      <c r="HSW499" s="2479"/>
      <c r="HSX499" s="2479"/>
      <c r="HTC499" s="2476"/>
      <c r="HTD499" s="2476"/>
      <c r="HTE499" s="2476"/>
      <c r="HTF499" s="2479"/>
      <c r="HTG499" s="2479"/>
      <c r="HTH499" s="2479"/>
      <c r="HTI499" s="2479"/>
      <c r="HTN499" s="2476"/>
      <c r="HTO499" s="2476"/>
      <c r="HTP499" s="2476"/>
      <c r="HTQ499" s="2479"/>
      <c r="HTR499" s="2479"/>
      <c r="HTS499" s="2479"/>
      <c r="HTT499" s="2479"/>
      <c r="HTY499" s="2476"/>
      <c r="HTZ499" s="2476"/>
      <c r="HUA499" s="2476"/>
      <c r="HUB499" s="2479"/>
      <c r="HUC499" s="2479"/>
      <c r="HUD499" s="2479"/>
      <c r="HUE499" s="2479"/>
      <c r="HUJ499" s="2476"/>
      <c r="HUK499" s="2476"/>
      <c r="HUL499" s="2476"/>
      <c r="HUM499" s="2479"/>
      <c r="HUN499" s="2479"/>
      <c r="HUO499" s="2479"/>
      <c r="HUP499" s="2479"/>
      <c r="HUU499" s="2476"/>
      <c r="HUV499" s="2476"/>
      <c r="HUW499" s="2476"/>
      <c r="HUX499" s="2479"/>
      <c r="HUY499" s="2479"/>
      <c r="HUZ499" s="2479"/>
      <c r="HVA499" s="2479"/>
      <c r="HVF499" s="2476"/>
      <c r="HVG499" s="2476"/>
      <c r="HVH499" s="2476"/>
      <c r="HVI499" s="2479"/>
      <c r="HVJ499" s="2479"/>
      <c r="HVK499" s="2479"/>
      <c r="HVL499" s="2479"/>
      <c r="HVQ499" s="2476"/>
      <c r="HVR499" s="2476"/>
      <c r="HVS499" s="2476"/>
      <c r="HVT499" s="2479"/>
      <c r="HVU499" s="2479"/>
      <c r="HVV499" s="2479"/>
      <c r="HVW499" s="2479"/>
      <c r="HWB499" s="2476"/>
      <c r="HWC499" s="2476"/>
      <c r="HWD499" s="2476"/>
      <c r="HWE499" s="2479"/>
      <c r="HWF499" s="2479"/>
      <c r="HWG499" s="2479"/>
      <c r="HWH499" s="2479"/>
      <c r="HWM499" s="2476"/>
      <c r="HWN499" s="2476"/>
      <c r="HWO499" s="2476"/>
      <c r="HWP499" s="2479"/>
      <c r="HWQ499" s="2479"/>
      <c r="HWR499" s="2479"/>
      <c r="HWS499" s="2479"/>
      <c r="HWX499" s="2476"/>
      <c r="HWY499" s="2476"/>
      <c r="HWZ499" s="2476"/>
      <c r="HXA499" s="2479"/>
      <c r="HXB499" s="2479"/>
      <c r="HXC499" s="2479"/>
      <c r="HXD499" s="2479"/>
      <c r="HXI499" s="2476"/>
      <c r="HXJ499" s="2476"/>
      <c r="HXK499" s="2476"/>
      <c r="HXL499" s="2479"/>
      <c r="HXM499" s="2479"/>
      <c r="HXN499" s="2479"/>
      <c r="HXO499" s="2479"/>
      <c r="HXT499" s="2476"/>
      <c r="HXU499" s="2476"/>
      <c r="HXV499" s="2476"/>
      <c r="HXW499" s="2479"/>
      <c r="HXX499" s="2479"/>
      <c r="HXY499" s="2479"/>
      <c r="HXZ499" s="2479"/>
      <c r="HYE499" s="2476"/>
      <c r="HYF499" s="2476"/>
      <c r="HYG499" s="2476"/>
      <c r="HYH499" s="2479"/>
      <c r="HYI499" s="2479"/>
      <c r="HYJ499" s="2479"/>
      <c r="HYK499" s="2479"/>
      <c r="HYP499" s="2476"/>
      <c r="HYQ499" s="2476"/>
      <c r="HYR499" s="2476"/>
      <c r="HYS499" s="2479"/>
      <c r="HYT499" s="2479"/>
      <c r="HYU499" s="2479"/>
      <c r="HYV499" s="2479"/>
      <c r="HZA499" s="2476"/>
      <c r="HZB499" s="2476"/>
      <c r="HZC499" s="2476"/>
      <c r="HZD499" s="2479"/>
      <c r="HZE499" s="2479"/>
      <c r="HZF499" s="2479"/>
      <c r="HZG499" s="2479"/>
      <c r="HZL499" s="2476"/>
      <c r="HZM499" s="2476"/>
      <c r="HZN499" s="2476"/>
      <c r="HZO499" s="2479"/>
      <c r="HZP499" s="2479"/>
      <c r="HZQ499" s="2479"/>
      <c r="HZR499" s="2479"/>
      <c r="HZW499" s="2476"/>
      <c r="HZX499" s="2476"/>
      <c r="HZY499" s="2476"/>
      <c r="HZZ499" s="2479"/>
      <c r="IAA499" s="2479"/>
      <c r="IAB499" s="2479"/>
      <c r="IAC499" s="2479"/>
      <c r="IAH499" s="2476"/>
      <c r="IAI499" s="2476"/>
      <c r="IAJ499" s="2476"/>
      <c r="IAK499" s="2479"/>
      <c r="IAL499" s="2479"/>
      <c r="IAM499" s="2479"/>
      <c r="IAN499" s="2479"/>
      <c r="IAS499" s="2476"/>
      <c r="IAT499" s="2476"/>
      <c r="IAU499" s="2476"/>
      <c r="IAV499" s="2479"/>
      <c r="IAW499" s="2479"/>
      <c r="IAX499" s="2479"/>
      <c r="IAY499" s="2479"/>
      <c r="IBD499" s="2476"/>
      <c r="IBE499" s="2476"/>
      <c r="IBF499" s="2476"/>
      <c r="IBG499" s="2479"/>
      <c r="IBH499" s="2479"/>
      <c r="IBI499" s="2479"/>
      <c r="IBJ499" s="2479"/>
      <c r="IBO499" s="2476"/>
      <c r="IBP499" s="2476"/>
      <c r="IBQ499" s="2476"/>
      <c r="IBR499" s="2479"/>
      <c r="IBS499" s="2479"/>
      <c r="IBT499" s="2479"/>
      <c r="IBU499" s="2479"/>
      <c r="IBZ499" s="2476"/>
      <c r="ICA499" s="2476"/>
      <c r="ICB499" s="2476"/>
      <c r="ICC499" s="2479"/>
      <c r="ICD499" s="2479"/>
      <c r="ICE499" s="2479"/>
      <c r="ICF499" s="2479"/>
      <c r="ICK499" s="2476"/>
      <c r="ICL499" s="2476"/>
      <c r="ICM499" s="2476"/>
      <c r="ICN499" s="2479"/>
      <c r="ICO499" s="2479"/>
      <c r="ICP499" s="2479"/>
      <c r="ICQ499" s="2479"/>
      <c r="ICV499" s="2476"/>
      <c r="ICW499" s="2476"/>
      <c r="ICX499" s="2476"/>
      <c r="ICY499" s="2479"/>
      <c r="ICZ499" s="2479"/>
      <c r="IDA499" s="2479"/>
      <c r="IDB499" s="2479"/>
      <c r="IDG499" s="2476"/>
      <c r="IDH499" s="2476"/>
      <c r="IDI499" s="2476"/>
      <c r="IDJ499" s="2479"/>
      <c r="IDK499" s="2479"/>
      <c r="IDL499" s="2479"/>
      <c r="IDM499" s="2479"/>
      <c r="IDR499" s="2476"/>
      <c r="IDS499" s="2476"/>
      <c r="IDT499" s="2476"/>
      <c r="IDU499" s="2479"/>
      <c r="IDV499" s="2479"/>
      <c r="IDW499" s="2479"/>
      <c r="IDX499" s="2479"/>
      <c r="IEC499" s="2476"/>
      <c r="IED499" s="2476"/>
      <c r="IEE499" s="2476"/>
      <c r="IEF499" s="2479"/>
      <c r="IEG499" s="2479"/>
      <c r="IEH499" s="2479"/>
      <c r="IEI499" s="2479"/>
      <c r="IEN499" s="2476"/>
      <c r="IEO499" s="2476"/>
      <c r="IEP499" s="2476"/>
      <c r="IEQ499" s="2479"/>
      <c r="IER499" s="2479"/>
      <c r="IES499" s="2479"/>
      <c r="IET499" s="2479"/>
      <c r="IEY499" s="2476"/>
      <c r="IEZ499" s="2476"/>
      <c r="IFA499" s="2476"/>
      <c r="IFB499" s="2479"/>
      <c r="IFC499" s="2479"/>
      <c r="IFD499" s="2479"/>
      <c r="IFE499" s="2479"/>
      <c r="IFJ499" s="2476"/>
      <c r="IFK499" s="2476"/>
      <c r="IFL499" s="2476"/>
      <c r="IFM499" s="2479"/>
      <c r="IFN499" s="2479"/>
      <c r="IFO499" s="2479"/>
      <c r="IFP499" s="2479"/>
      <c r="IFU499" s="2476"/>
      <c r="IFV499" s="2476"/>
      <c r="IFW499" s="2476"/>
      <c r="IFX499" s="2479"/>
      <c r="IFY499" s="2479"/>
      <c r="IFZ499" s="2479"/>
      <c r="IGA499" s="2479"/>
      <c r="IGF499" s="2476"/>
      <c r="IGG499" s="2476"/>
      <c r="IGH499" s="2476"/>
      <c r="IGI499" s="2479"/>
      <c r="IGJ499" s="2479"/>
      <c r="IGK499" s="2479"/>
      <c r="IGL499" s="2479"/>
      <c r="IGQ499" s="2476"/>
      <c r="IGR499" s="2476"/>
      <c r="IGS499" s="2476"/>
      <c r="IGT499" s="2479"/>
      <c r="IGU499" s="2479"/>
      <c r="IGV499" s="2479"/>
      <c r="IGW499" s="2479"/>
      <c r="IHB499" s="2476"/>
      <c r="IHC499" s="2476"/>
      <c r="IHD499" s="2476"/>
      <c r="IHE499" s="2479"/>
      <c r="IHF499" s="2479"/>
      <c r="IHG499" s="2479"/>
      <c r="IHH499" s="2479"/>
      <c r="IHM499" s="2476"/>
      <c r="IHN499" s="2476"/>
      <c r="IHO499" s="2476"/>
      <c r="IHP499" s="2479"/>
      <c r="IHQ499" s="2479"/>
      <c r="IHR499" s="2479"/>
      <c r="IHS499" s="2479"/>
      <c r="IHX499" s="2476"/>
      <c r="IHY499" s="2476"/>
      <c r="IHZ499" s="2476"/>
      <c r="IIA499" s="2479"/>
      <c r="IIB499" s="2479"/>
      <c r="IIC499" s="2479"/>
      <c r="IID499" s="2479"/>
      <c r="III499" s="2476"/>
      <c r="IIJ499" s="2476"/>
      <c r="IIK499" s="2476"/>
      <c r="IIL499" s="2479"/>
      <c r="IIM499" s="2479"/>
      <c r="IIN499" s="2479"/>
      <c r="IIO499" s="2479"/>
      <c r="IIT499" s="2476"/>
      <c r="IIU499" s="2476"/>
      <c r="IIV499" s="2476"/>
      <c r="IIW499" s="2479"/>
      <c r="IIX499" s="2479"/>
      <c r="IIY499" s="2479"/>
      <c r="IIZ499" s="2479"/>
      <c r="IJE499" s="2476"/>
      <c r="IJF499" s="2476"/>
      <c r="IJG499" s="2476"/>
      <c r="IJH499" s="2479"/>
      <c r="IJI499" s="2479"/>
      <c r="IJJ499" s="2479"/>
      <c r="IJK499" s="2479"/>
      <c r="IJP499" s="2476"/>
      <c r="IJQ499" s="2476"/>
      <c r="IJR499" s="2476"/>
      <c r="IJS499" s="2479"/>
      <c r="IJT499" s="2479"/>
      <c r="IJU499" s="2479"/>
      <c r="IJV499" s="2479"/>
      <c r="IKA499" s="2476"/>
      <c r="IKB499" s="2476"/>
      <c r="IKC499" s="2476"/>
      <c r="IKD499" s="2479"/>
      <c r="IKE499" s="2479"/>
      <c r="IKF499" s="2479"/>
      <c r="IKG499" s="2479"/>
      <c r="IKL499" s="2476"/>
      <c r="IKM499" s="2476"/>
      <c r="IKN499" s="2476"/>
      <c r="IKO499" s="2479"/>
      <c r="IKP499" s="2479"/>
      <c r="IKQ499" s="2479"/>
      <c r="IKR499" s="2479"/>
      <c r="IKW499" s="2476"/>
      <c r="IKX499" s="2476"/>
      <c r="IKY499" s="2476"/>
      <c r="IKZ499" s="2479"/>
      <c r="ILA499" s="2479"/>
      <c r="ILB499" s="2479"/>
      <c r="ILC499" s="2479"/>
      <c r="ILH499" s="2476"/>
      <c r="ILI499" s="2476"/>
      <c r="ILJ499" s="2476"/>
      <c r="ILK499" s="2479"/>
      <c r="ILL499" s="2479"/>
      <c r="ILM499" s="2479"/>
      <c r="ILN499" s="2479"/>
      <c r="ILS499" s="2476"/>
      <c r="ILT499" s="2476"/>
      <c r="ILU499" s="2476"/>
      <c r="ILV499" s="2479"/>
      <c r="ILW499" s="2479"/>
      <c r="ILX499" s="2479"/>
      <c r="ILY499" s="2479"/>
      <c r="IMD499" s="2476"/>
      <c r="IME499" s="2476"/>
      <c r="IMF499" s="2476"/>
      <c r="IMG499" s="2479"/>
      <c r="IMH499" s="2479"/>
      <c r="IMI499" s="2479"/>
      <c r="IMJ499" s="2479"/>
      <c r="IMO499" s="2476"/>
      <c r="IMP499" s="2476"/>
      <c r="IMQ499" s="2476"/>
      <c r="IMR499" s="2479"/>
      <c r="IMS499" s="2479"/>
      <c r="IMT499" s="2479"/>
      <c r="IMU499" s="2479"/>
      <c r="IMZ499" s="2476"/>
      <c r="INA499" s="2476"/>
      <c r="INB499" s="2476"/>
      <c r="INC499" s="2479"/>
      <c r="IND499" s="2479"/>
      <c r="INE499" s="2479"/>
      <c r="INF499" s="2479"/>
      <c r="INK499" s="2476"/>
      <c r="INL499" s="2476"/>
      <c r="INM499" s="2476"/>
      <c r="INN499" s="2479"/>
      <c r="INO499" s="2479"/>
      <c r="INP499" s="2479"/>
      <c r="INQ499" s="2479"/>
      <c r="INV499" s="2476"/>
      <c r="INW499" s="2476"/>
      <c r="INX499" s="2476"/>
      <c r="INY499" s="2479"/>
      <c r="INZ499" s="2479"/>
      <c r="IOA499" s="2479"/>
      <c r="IOB499" s="2479"/>
      <c r="IOG499" s="2476"/>
      <c r="IOH499" s="2476"/>
      <c r="IOI499" s="2476"/>
      <c r="IOJ499" s="2479"/>
      <c r="IOK499" s="2479"/>
      <c r="IOL499" s="2479"/>
      <c r="IOM499" s="2479"/>
      <c r="IOR499" s="2476"/>
      <c r="IOS499" s="2476"/>
      <c r="IOT499" s="2476"/>
      <c r="IOU499" s="2479"/>
      <c r="IOV499" s="2479"/>
      <c r="IOW499" s="2479"/>
      <c r="IOX499" s="2479"/>
      <c r="IPC499" s="2476"/>
      <c r="IPD499" s="2476"/>
      <c r="IPE499" s="2476"/>
      <c r="IPF499" s="2479"/>
      <c r="IPG499" s="2479"/>
      <c r="IPH499" s="2479"/>
      <c r="IPI499" s="2479"/>
      <c r="IPN499" s="2476"/>
      <c r="IPO499" s="2476"/>
      <c r="IPP499" s="2476"/>
      <c r="IPQ499" s="2479"/>
      <c r="IPR499" s="2479"/>
      <c r="IPS499" s="2479"/>
      <c r="IPT499" s="2479"/>
      <c r="IPY499" s="2476"/>
      <c r="IPZ499" s="2476"/>
      <c r="IQA499" s="2476"/>
      <c r="IQB499" s="2479"/>
      <c r="IQC499" s="2479"/>
      <c r="IQD499" s="2479"/>
      <c r="IQE499" s="2479"/>
      <c r="IQJ499" s="2476"/>
      <c r="IQK499" s="2476"/>
      <c r="IQL499" s="2476"/>
      <c r="IQM499" s="2479"/>
      <c r="IQN499" s="2479"/>
      <c r="IQO499" s="2479"/>
      <c r="IQP499" s="2479"/>
      <c r="IQU499" s="2476"/>
      <c r="IQV499" s="2476"/>
      <c r="IQW499" s="2476"/>
      <c r="IQX499" s="2479"/>
      <c r="IQY499" s="2479"/>
      <c r="IQZ499" s="2479"/>
      <c r="IRA499" s="2479"/>
      <c r="IRF499" s="2476"/>
      <c r="IRG499" s="2476"/>
      <c r="IRH499" s="2476"/>
      <c r="IRI499" s="2479"/>
      <c r="IRJ499" s="2479"/>
      <c r="IRK499" s="2479"/>
      <c r="IRL499" s="2479"/>
      <c r="IRQ499" s="2476"/>
      <c r="IRR499" s="2476"/>
      <c r="IRS499" s="2476"/>
      <c r="IRT499" s="2479"/>
      <c r="IRU499" s="2479"/>
      <c r="IRV499" s="2479"/>
      <c r="IRW499" s="2479"/>
      <c r="ISB499" s="2476"/>
      <c r="ISC499" s="2476"/>
      <c r="ISD499" s="2476"/>
      <c r="ISE499" s="2479"/>
      <c r="ISF499" s="2479"/>
      <c r="ISG499" s="2479"/>
      <c r="ISH499" s="2479"/>
      <c r="ISM499" s="2476"/>
      <c r="ISN499" s="2476"/>
      <c r="ISO499" s="2476"/>
      <c r="ISP499" s="2479"/>
      <c r="ISQ499" s="2479"/>
      <c r="ISR499" s="2479"/>
      <c r="ISS499" s="2479"/>
      <c r="ISX499" s="2476"/>
      <c r="ISY499" s="2476"/>
      <c r="ISZ499" s="2476"/>
      <c r="ITA499" s="2479"/>
      <c r="ITB499" s="2479"/>
      <c r="ITC499" s="2479"/>
      <c r="ITD499" s="2479"/>
      <c r="ITI499" s="2476"/>
      <c r="ITJ499" s="2476"/>
      <c r="ITK499" s="2476"/>
      <c r="ITL499" s="2479"/>
      <c r="ITM499" s="2479"/>
      <c r="ITN499" s="2479"/>
      <c r="ITO499" s="2479"/>
      <c r="ITT499" s="2476"/>
      <c r="ITU499" s="2476"/>
      <c r="ITV499" s="2476"/>
      <c r="ITW499" s="2479"/>
      <c r="ITX499" s="2479"/>
      <c r="ITY499" s="2479"/>
      <c r="ITZ499" s="2479"/>
      <c r="IUE499" s="2476"/>
      <c r="IUF499" s="2476"/>
      <c r="IUG499" s="2476"/>
      <c r="IUH499" s="2479"/>
      <c r="IUI499" s="2479"/>
      <c r="IUJ499" s="2479"/>
      <c r="IUK499" s="2479"/>
      <c r="IUP499" s="2476"/>
      <c r="IUQ499" s="2476"/>
      <c r="IUR499" s="2476"/>
      <c r="IUS499" s="2479"/>
      <c r="IUT499" s="2479"/>
      <c r="IUU499" s="2479"/>
      <c r="IUV499" s="2479"/>
      <c r="IVA499" s="2476"/>
      <c r="IVB499" s="2476"/>
      <c r="IVC499" s="2476"/>
      <c r="IVD499" s="2479"/>
      <c r="IVE499" s="2479"/>
      <c r="IVF499" s="2479"/>
      <c r="IVG499" s="2479"/>
      <c r="IVL499" s="2476"/>
      <c r="IVM499" s="2476"/>
      <c r="IVN499" s="2476"/>
      <c r="IVO499" s="2479"/>
      <c r="IVP499" s="2479"/>
      <c r="IVQ499" s="2479"/>
      <c r="IVR499" s="2479"/>
      <c r="IVW499" s="2476"/>
      <c r="IVX499" s="2476"/>
      <c r="IVY499" s="2476"/>
      <c r="IVZ499" s="2479"/>
      <c r="IWA499" s="2479"/>
      <c r="IWB499" s="2479"/>
      <c r="IWC499" s="2479"/>
      <c r="IWH499" s="2476"/>
      <c r="IWI499" s="2476"/>
      <c r="IWJ499" s="2476"/>
      <c r="IWK499" s="2479"/>
      <c r="IWL499" s="2479"/>
      <c r="IWM499" s="2479"/>
      <c r="IWN499" s="2479"/>
      <c r="IWS499" s="2476"/>
      <c r="IWT499" s="2476"/>
      <c r="IWU499" s="2476"/>
      <c r="IWV499" s="2479"/>
      <c r="IWW499" s="2479"/>
      <c r="IWX499" s="2479"/>
      <c r="IWY499" s="2479"/>
      <c r="IXD499" s="2476"/>
      <c r="IXE499" s="2476"/>
      <c r="IXF499" s="2476"/>
      <c r="IXG499" s="2479"/>
      <c r="IXH499" s="2479"/>
      <c r="IXI499" s="2479"/>
      <c r="IXJ499" s="2479"/>
      <c r="IXO499" s="2476"/>
      <c r="IXP499" s="2476"/>
      <c r="IXQ499" s="2476"/>
      <c r="IXR499" s="2479"/>
      <c r="IXS499" s="2479"/>
      <c r="IXT499" s="2479"/>
      <c r="IXU499" s="2479"/>
      <c r="IXZ499" s="2476"/>
      <c r="IYA499" s="2476"/>
      <c r="IYB499" s="2476"/>
      <c r="IYC499" s="2479"/>
      <c r="IYD499" s="2479"/>
      <c r="IYE499" s="2479"/>
      <c r="IYF499" s="2479"/>
      <c r="IYK499" s="2476"/>
      <c r="IYL499" s="2476"/>
      <c r="IYM499" s="2476"/>
      <c r="IYN499" s="2479"/>
      <c r="IYO499" s="2479"/>
      <c r="IYP499" s="2479"/>
      <c r="IYQ499" s="2479"/>
      <c r="IYV499" s="2476"/>
      <c r="IYW499" s="2476"/>
      <c r="IYX499" s="2476"/>
      <c r="IYY499" s="2479"/>
      <c r="IYZ499" s="2479"/>
      <c r="IZA499" s="2479"/>
      <c r="IZB499" s="2479"/>
      <c r="IZG499" s="2476"/>
      <c r="IZH499" s="2476"/>
      <c r="IZI499" s="2476"/>
      <c r="IZJ499" s="2479"/>
      <c r="IZK499" s="2479"/>
      <c r="IZL499" s="2479"/>
      <c r="IZM499" s="2479"/>
      <c r="IZR499" s="2476"/>
      <c r="IZS499" s="2476"/>
      <c r="IZT499" s="2476"/>
      <c r="IZU499" s="2479"/>
      <c r="IZV499" s="2479"/>
      <c r="IZW499" s="2479"/>
      <c r="IZX499" s="2479"/>
      <c r="JAC499" s="2476"/>
      <c r="JAD499" s="2476"/>
      <c r="JAE499" s="2476"/>
      <c r="JAF499" s="2479"/>
      <c r="JAG499" s="2479"/>
      <c r="JAH499" s="2479"/>
      <c r="JAI499" s="2479"/>
      <c r="JAN499" s="2476"/>
      <c r="JAO499" s="2476"/>
      <c r="JAP499" s="2476"/>
      <c r="JAQ499" s="2479"/>
      <c r="JAR499" s="2479"/>
      <c r="JAS499" s="2479"/>
      <c r="JAT499" s="2479"/>
      <c r="JAY499" s="2476"/>
      <c r="JAZ499" s="2476"/>
      <c r="JBA499" s="2476"/>
      <c r="JBB499" s="2479"/>
      <c r="JBC499" s="2479"/>
      <c r="JBD499" s="2479"/>
      <c r="JBE499" s="2479"/>
      <c r="JBJ499" s="2476"/>
      <c r="JBK499" s="2476"/>
      <c r="JBL499" s="2476"/>
      <c r="JBM499" s="2479"/>
      <c r="JBN499" s="2479"/>
      <c r="JBO499" s="2479"/>
      <c r="JBP499" s="2479"/>
      <c r="JBU499" s="2476"/>
      <c r="JBV499" s="2476"/>
      <c r="JBW499" s="2476"/>
      <c r="JBX499" s="2479"/>
      <c r="JBY499" s="2479"/>
      <c r="JBZ499" s="2479"/>
      <c r="JCA499" s="2479"/>
      <c r="JCF499" s="2476"/>
      <c r="JCG499" s="2476"/>
      <c r="JCH499" s="2476"/>
      <c r="JCI499" s="2479"/>
      <c r="JCJ499" s="2479"/>
      <c r="JCK499" s="2479"/>
      <c r="JCL499" s="2479"/>
      <c r="JCQ499" s="2476"/>
      <c r="JCR499" s="2476"/>
      <c r="JCS499" s="2476"/>
      <c r="JCT499" s="2479"/>
      <c r="JCU499" s="2479"/>
      <c r="JCV499" s="2479"/>
      <c r="JCW499" s="2479"/>
      <c r="JDB499" s="2476"/>
      <c r="JDC499" s="2476"/>
      <c r="JDD499" s="2476"/>
      <c r="JDE499" s="2479"/>
      <c r="JDF499" s="2479"/>
      <c r="JDG499" s="2479"/>
      <c r="JDH499" s="2479"/>
      <c r="JDM499" s="2476"/>
      <c r="JDN499" s="2476"/>
      <c r="JDO499" s="2476"/>
      <c r="JDP499" s="2479"/>
      <c r="JDQ499" s="2479"/>
      <c r="JDR499" s="2479"/>
      <c r="JDS499" s="2479"/>
      <c r="JDX499" s="2476"/>
      <c r="JDY499" s="2476"/>
      <c r="JDZ499" s="2476"/>
      <c r="JEA499" s="2479"/>
      <c r="JEB499" s="2479"/>
      <c r="JEC499" s="2479"/>
      <c r="JED499" s="2479"/>
      <c r="JEI499" s="2476"/>
      <c r="JEJ499" s="2476"/>
      <c r="JEK499" s="2476"/>
      <c r="JEL499" s="2479"/>
      <c r="JEM499" s="2479"/>
      <c r="JEN499" s="2479"/>
      <c r="JEO499" s="2479"/>
      <c r="JET499" s="2476"/>
      <c r="JEU499" s="2476"/>
      <c r="JEV499" s="2476"/>
      <c r="JEW499" s="2479"/>
      <c r="JEX499" s="2479"/>
      <c r="JEY499" s="2479"/>
      <c r="JEZ499" s="2479"/>
      <c r="JFE499" s="2476"/>
      <c r="JFF499" s="2476"/>
      <c r="JFG499" s="2476"/>
      <c r="JFH499" s="2479"/>
      <c r="JFI499" s="2479"/>
      <c r="JFJ499" s="2479"/>
      <c r="JFK499" s="2479"/>
      <c r="JFP499" s="2476"/>
      <c r="JFQ499" s="2476"/>
      <c r="JFR499" s="2476"/>
      <c r="JFS499" s="2479"/>
      <c r="JFT499" s="2479"/>
      <c r="JFU499" s="2479"/>
      <c r="JFV499" s="2479"/>
      <c r="JGA499" s="2476"/>
      <c r="JGB499" s="2476"/>
      <c r="JGC499" s="2476"/>
      <c r="JGD499" s="2479"/>
      <c r="JGE499" s="2479"/>
      <c r="JGF499" s="2479"/>
      <c r="JGG499" s="2479"/>
      <c r="JGL499" s="2476"/>
      <c r="JGM499" s="2476"/>
      <c r="JGN499" s="2476"/>
      <c r="JGO499" s="2479"/>
      <c r="JGP499" s="2479"/>
      <c r="JGQ499" s="2479"/>
      <c r="JGR499" s="2479"/>
      <c r="JGW499" s="2476"/>
      <c r="JGX499" s="2476"/>
      <c r="JGY499" s="2476"/>
      <c r="JGZ499" s="2479"/>
      <c r="JHA499" s="2479"/>
      <c r="JHB499" s="2479"/>
      <c r="JHC499" s="2479"/>
      <c r="JHH499" s="2476"/>
      <c r="JHI499" s="2476"/>
      <c r="JHJ499" s="2476"/>
      <c r="JHK499" s="2479"/>
      <c r="JHL499" s="2479"/>
      <c r="JHM499" s="2479"/>
      <c r="JHN499" s="2479"/>
      <c r="JHS499" s="2476"/>
      <c r="JHT499" s="2476"/>
      <c r="JHU499" s="2476"/>
      <c r="JHV499" s="2479"/>
      <c r="JHW499" s="2479"/>
      <c r="JHX499" s="2479"/>
      <c r="JHY499" s="2479"/>
      <c r="JID499" s="2476"/>
      <c r="JIE499" s="2476"/>
      <c r="JIF499" s="2476"/>
      <c r="JIG499" s="2479"/>
      <c r="JIH499" s="2479"/>
      <c r="JII499" s="2479"/>
      <c r="JIJ499" s="2479"/>
      <c r="JIO499" s="2476"/>
      <c r="JIP499" s="2476"/>
      <c r="JIQ499" s="2476"/>
      <c r="JIR499" s="2479"/>
      <c r="JIS499" s="2479"/>
      <c r="JIT499" s="2479"/>
      <c r="JIU499" s="2479"/>
      <c r="JIZ499" s="2476"/>
      <c r="JJA499" s="2476"/>
      <c r="JJB499" s="2476"/>
      <c r="JJC499" s="2479"/>
      <c r="JJD499" s="2479"/>
      <c r="JJE499" s="2479"/>
      <c r="JJF499" s="2479"/>
      <c r="JJK499" s="2476"/>
      <c r="JJL499" s="2476"/>
      <c r="JJM499" s="2476"/>
      <c r="JJN499" s="2479"/>
      <c r="JJO499" s="2479"/>
      <c r="JJP499" s="2479"/>
      <c r="JJQ499" s="2479"/>
      <c r="JJV499" s="2476"/>
      <c r="JJW499" s="2476"/>
      <c r="JJX499" s="2476"/>
      <c r="JJY499" s="2479"/>
      <c r="JJZ499" s="2479"/>
      <c r="JKA499" s="2479"/>
      <c r="JKB499" s="2479"/>
      <c r="JKG499" s="2476"/>
      <c r="JKH499" s="2476"/>
      <c r="JKI499" s="2476"/>
      <c r="JKJ499" s="2479"/>
      <c r="JKK499" s="2479"/>
      <c r="JKL499" s="2479"/>
      <c r="JKM499" s="2479"/>
      <c r="JKR499" s="2476"/>
      <c r="JKS499" s="2476"/>
      <c r="JKT499" s="2476"/>
      <c r="JKU499" s="2479"/>
      <c r="JKV499" s="2479"/>
      <c r="JKW499" s="2479"/>
      <c r="JKX499" s="2479"/>
      <c r="JLC499" s="2476"/>
      <c r="JLD499" s="2476"/>
      <c r="JLE499" s="2476"/>
      <c r="JLF499" s="2479"/>
      <c r="JLG499" s="2479"/>
      <c r="JLH499" s="2479"/>
      <c r="JLI499" s="2479"/>
      <c r="JLN499" s="2476"/>
      <c r="JLO499" s="2476"/>
      <c r="JLP499" s="2476"/>
      <c r="JLQ499" s="2479"/>
      <c r="JLR499" s="2479"/>
      <c r="JLS499" s="2479"/>
      <c r="JLT499" s="2479"/>
      <c r="JLY499" s="2476"/>
      <c r="JLZ499" s="2476"/>
      <c r="JMA499" s="2476"/>
      <c r="JMB499" s="2479"/>
      <c r="JMC499" s="2479"/>
      <c r="JMD499" s="2479"/>
      <c r="JME499" s="2479"/>
      <c r="JMJ499" s="2476"/>
      <c r="JMK499" s="2476"/>
      <c r="JML499" s="2476"/>
      <c r="JMM499" s="2479"/>
      <c r="JMN499" s="2479"/>
      <c r="JMO499" s="2479"/>
      <c r="JMP499" s="2479"/>
      <c r="JMU499" s="2476"/>
      <c r="JMV499" s="2476"/>
      <c r="JMW499" s="2476"/>
      <c r="JMX499" s="2479"/>
      <c r="JMY499" s="2479"/>
      <c r="JMZ499" s="2479"/>
      <c r="JNA499" s="2479"/>
      <c r="JNF499" s="2476"/>
      <c r="JNG499" s="2476"/>
      <c r="JNH499" s="2476"/>
      <c r="JNI499" s="2479"/>
      <c r="JNJ499" s="2479"/>
      <c r="JNK499" s="2479"/>
      <c r="JNL499" s="2479"/>
      <c r="JNQ499" s="2476"/>
      <c r="JNR499" s="2476"/>
      <c r="JNS499" s="2476"/>
      <c r="JNT499" s="2479"/>
      <c r="JNU499" s="2479"/>
      <c r="JNV499" s="2479"/>
      <c r="JNW499" s="2479"/>
      <c r="JOB499" s="2476"/>
      <c r="JOC499" s="2476"/>
      <c r="JOD499" s="2476"/>
      <c r="JOE499" s="2479"/>
      <c r="JOF499" s="2479"/>
      <c r="JOG499" s="2479"/>
      <c r="JOH499" s="2479"/>
      <c r="JOM499" s="2476"/>
      <c r="JON499" s="2476"/>
      <c r="JOO499" s="2476"/>
      <c r="JOP499" s="2479"/>
      <c r="JOQ499" s="2479"/>
      <c r="JOR499" s="2479"/>
      <c r="JOS499" s="2479"/>
      <c r="JOX499" s="2476"/>
      <c r="JOY499" s="2476"/>
      <c r="JOZ499" s="2476"/>
      <c r="JPA499" s="2479"/>
      <c r="JPB499" s="2479"/>
      <c r="JPC499" s="2479"/>
      <c r="JPD499" s="2479"/>
      <c r="JPI499" s="2476"/>
      <c r="JPJ499" s="2476"/>
      <c r="JPK499" s="2476"/>
      <c r="JPL499" s="2479"/>
      <c r="JPM499" s="2479"/>
      <c r="JPN499" s="2479"/>
      <c r="JPO499" s="2479"/>
      <c r="JPT499" s="2476"/>
      <c r="JPU499" s="2476"/>
      <c r="JPV499" s="2476"/>
      <c r="JPW499" s="2479"/>
      <c r="JPX499" s="2479"/>
      <c r="JPY499" s="2479"/>
      <c r="JPZ499" s="2479"/>
      <c r="JQE499" s="2476"/>
      <c r="JQF499" s="2476"/>
      <c r="JQG499" s="2476"/>
      <c r="JQH499" s="2479"/>
      <c r="JQI499" s="2479"/>
      <c r="JQJ499" s="2479"/>
      <c r="JQK499" s="2479"/>
      <c r="JQP499" s="2476"/>
      <c r="JQQ499" s="2476"/>
      <c r="JQR499" s="2476"/>
      <c r="JQS499" s="2479"/>
      <c r="JQT499" s="2479"/>
      <c r="JQU499" s="2479"/>
      <c r="JQV499" s="2479"/>
      <c r="JRA499" s="2476"/>
      <c r="JRB499" s="2476"/>
      <c r="JRC499" s="2476"/>
      <c r="JRD499" s="2479"/>
      <c r="JRE499" s="2479"/>
      <c r="JRF499" s="2479"/>
      <c r="JRG499" s="2479"/>
      <c r="JRL499" s="2476"/>
      <c r="JRM499" s="2476"/>
      <c r="JRN499" s="2476"/>
      <c r="JRO499" s="2479"/>
      <c r="JRP499" s="2479"/>
      <c r="JRQ499" s="2479"/>
      <c r="JRR499" s="2479"/>
      <c r="JRW499" s="2476"/>
      <c r="JRX499" s="2476"/>
      <c r="JRY499" s="2476"/>
      <c r="JRZ499" s="2479"/>
      <c r="JSA499" s="2479"/>
      <c r="JSB499" s="2479"/>
      <c r="JSC499" s="2479"/>
      <c r="JSH499" s="2476"/>
      <c r="JSI499" s="2476"/>
      <c r="JSJ499" s="2476"/>
      <c r="JSK499" s="2479"/>
      <c r="JSL499" s="2479"/>
      <c r="JSM499" s="2479"/>
      <c r="JSN499" s="2479"/>
      <c r="JSS499" s="2476"/>
      <c r="JST499" s="2476"/>
      <c r="JSU499" s="2476"/>
      <c r="JSV499" s="2479"/>
      <c r="JSW499" s="2479"/>
      <c r="JSX499" s="2479"/>
      <c r="JSY499" s="2479"/>
      <c r="JTD499" s="2476"/>
      <c r="JTE499" s="2476"/>
      <c r="JTF499" s="2476"/>
      <c r="JTG499" s="2479"/>
      <c r="JTH499" s="2479"/>
      <c r="JTI499" s="2479"/>
      <c r="JTJ499" s="2479"/>
      <c r="JTO499" s="2476"/>
      <c r="JTP499" s="2476"/>
      <c r="JTQ499" s="2476"/>
      <c r="JTR499" s="2479"/>
      <c r="JTS499" s="2479"/>
      <c r="JTT499" s="2479"/>
      <c r="JTU499" s="2479"/>
      <c r="JTZ499" s="2476"/>
      <c r="JUA499" s="2476"/>
      <c r="JUB499" s="2476"/>
      <c r="JUC499" s="2479"/>
      <c r="JUD499" s="2479"/>
      <c r="JUE499" s="2479"/>
      <c r="JUF499" s="2479"/>
      <c r="JUK499" s="2476"/>
      <c r="JUL499" s="2476"/>
      <c r="JUM499" s="2476"/>
      <c r="JUN499" s="2479"/>
      <c r="JUO499" s="2479"/>
      <c r="JUP499" s="2479"/>
      <c r="JUQ499" s="2479"/>
      <c r="JUV499" s="2476"/>
      <c r="JUW499" s="2476"/>
      <c r="JUX499" s="2476"/>
      <c r="JUY499" s="2479"/>
      <c r="JUZ499" s="2479"/>
      <c r="JVA499" s="2479"/>
      <c r="JVB499" s="2479"/>
      <c r="JVG499" s="2476"/>
      <c r="JVH499" s="2476"/>
      <c r="JVI499" s="2476"/>
      <c r="JVJ499" s="2479"/>
      <c r="JVK499" s="2479"/>
      <c r="JVL499" s="2479"/>
      <c r="JVM499" s="2479"/>
      <c r="JVR499" s="2476"/>
      <c r="JVS499" s="2476"/>
      <c r="JVT499" s="2476"/>
      <c r="JVU499" s="2479"/>
      <c r="JVV499" s="2479"/>
      <c r="JVW499" s="2479"/>
      <c r="JVX499" s="2479"/>
      <c r="JWC499" s="2476"/>
      <c r="JWD499" s="2476"/>
      <c r="JWE499" s="2476"/>
      <c r="JWF499" s="2479"/>
      <c r="JWG499" s="2479"/>
      <c r="JWH499" s="2479"/>
      <c r="JWI499" s="2479"/>
      <c r="JWN499" s="2476"/>
      <c r="JWO499" s="2476"/>
      <c r="JWP499" s="2476"/>
      <c r="JWQ499" s="2479"/>
      <c r="JWR499" s="2479"/>
      <c r="JWS499" s="2479"/>
      <c r="JWT499" s="2479"/>
      <c r="JWY499" s="2476"/>
      <c r="JWZ499" s="2476"/>
      <c r="JXA499" s="2476"/>
      <c r="JXB499" s="2479"/>
      <c r="JXC499" s="2479"/>
      <c r="JXD499" s="2479"/>
      <c r="JXE499" s="2479"/>
      <c r="JXJ499" s="2476"/>
      <c r="JXK499" s="2476"/>
      <c r="JXL499" s="2476"/>
      <c r="JXM499" s="2479"/>
      <c r="JXN499" s="2479"/>
      <c r="JXO499" s="2479"/>
      <c r="JXP499" s="2479"/>
      <c r="JXU499" s="2476"/>
      <c r="JXV499" s="2476"/>
      <c r="JXW499" s="2476"/>
      <c r="JXX499" s="2479"/>
      <c r="JXY499" s="2479"/>
      <c r="JXZ499" s="2479"/>
      <c r="JYA499" s="2479"/>
      <c r="JYF499" s="2476"/>
      <c r="JYG499" s="2476"/>
      <c r="JYH499" s="2476"/>
      <c r="JYI499" s="2479"/>
      <c r="JYJ499" s="2479"/>
      <c r="JYK499" s="2479"/>
      <c r="JYL499" s="2479"/>
      <c r="JYQ499" s="2476"/>
      <c r="JYR499" s="2476"/>
      <c r="JYS499" s="2476"/>
      <c r="JYT499" s="2479"/>
      <c r="JYU499" s="2479"/>
      <c r="JYV499" s="2479"/>
      <c r="JYW499" s="2479"/>
      <c r="JZB499" s="2476"/>
      <c r="JZC499" s="2476"/>
      <c r="JZD499" s="2476"/>
      <c r="JZE499" s="2479"/>
      <c r="JZF499" s="2479"/>
      <c r="JZG499" s="2479"/>
      <c r="JZH499" s="2479"/>
      <c r="JZM499" s="2476"/>
      <c r="JZN499" s="2476"/>
      <c r="JZO499" s="2476"/>
      <c r="JZP499" s="2479"/>
      <c r="JZQ499" s="2479"/>
      <c r="JZR499" s="2479"/>
      <c r="JZS499" s="2479"/>
      <c r="JZX499" s="2476"/>
      <c r="JZY499" s="2476"/>
      <c r="JZZ499" s="2476"/>
      <c r="KAA499" s="2479"/>
      <c r="KAB499" s="2479"/>
      <c r="KAC499" s="2479"/>
      <c r="KAD499" s="2479"/>
      <c r="KAI499" s="2476"/>
      <c r="KAJ499" s="2476"/>
      <c r="KAK499" s="2476"/>
      <c r="KAL499" s="2479"/>
      <c r="KAM499" s="2479"/>
      <c r="KAN499" s="2479"/>
      <c r="KAO499" s="2479"/>
      <c r="KAT499" s="2476"/>
      <c r="KAU499" s="2476"/>
      <c r="KAV499" s="2476"/>
      <c r="KAW499" s="2479"/>
      <c r="KAX499" s="2479"/>
      <c r="KAY499" s="2479"/>
      <c r="KAZ499" s="2479"/>
      <c r="KBE499" s="2476"/>
      <c r="KBF499" s="2476"/>
      <c r="KBG499" s="2476"/>
      <c r="KBH499" s="2479"/>
      <c r="KBI499" s="2479"/>
      <c r="KBJ499" s="2479"/>
      <c r="KBK499" s="2479"/>
      <c r="KBP499" s="2476"/>
      <c r="KBQ499" s="2476"/>
      <c r="KBR499" s="2476"/>
      <c r="KBS499" s="2479"/>
      <c r="KBT499" s="2479"/>
      <c r="KBU499" s="2479"/>
      <c r="KBV499" s="2479"/>
      <c r="KCA499" s="2476"/>
      <c r="KCB499" s="2476"/>
      <c r="KCC499" s="2476"/>
      <c r="KCD499" s="2479"/>
      <c r="KCE499" s="2479"/>
      <c r="KCF499" s="2479"/>
      <c r="KCG499" s="2479"/>
      <c r="KCL499" s="2476"/>
      <c r="KCM499" s="2476"/>
      <c r="KCN499" s="2476"/>
      <c r="KCO499" s="2479"/>
      <c r="KCP499" s="2479"/>
      <c r="KCQ499" s="2479"/>
      <c r="KCR499" s="2479"/>
      <c r="KCW499" s="2476"/>
      <c r="KCX499" s="2476"/>
      <c r="KCY499" s="2476"/>
      <c r="KCZ499" s="2479"/>
      <c r="KDA499" s="2479"/>
      <c r="KDB499" s="2479"/>
      <c r="KDC499" s="2479"/>
      <c r="KDH499" s="2476"/>
      <c r="KDI499" s="2476"/>
      <c r="KDJ499" s="2476"/>
      <c r="KDK499" s="2479"/>
      <c r="KDL499" s="2479"/>
      <c r="KDM499" s="2479"/>
      <c r="KDN499" s="2479"/>
      <c r="KDS499" s="2476"/>
      <c r="KDT499" s="2476"/>
      <c r="KDU499" s="2476"/>
      <c r="KDV499" s="2479"/>
      <c r="KDW499" s="2479"/>
      <c r="KDX499" s="2479"/>
      <c r="KDY499" s="2479"/>
      <c r="KED499" s="2476"/>
      <c r="KEE499" s="2476"/>
      <c r="KEF499" s="2476"/>
      <c r="KEG499" s="2479"/>
      <c r="KEH499" s="2479"/>
      <c r="KEI499" s="2479"/>
      <c r="KEJ499" s="2479"/>
      <c r="KEO499" s="2476"/>
      <c r="KEP499" s="2476"/>
      <c r="KEQ499" s="2476"/>
      <c r="KER499" s="2479"/>
      <c r="KES499" s="2479"/>
      <c r="KET499" s="2479"/>
      <c r="KEU499" s="2479"/>
      <c r="KEZ499" s="2476"/>
      <c r="KFA499" s="2476"/>
      <c r="KFB499" s="2476"/>
      <c r="KFC499" s="2479"/>
      <c r="KFD499" s="2479"/>
      <c r="KFE499" s="2479"/>
      <c r="KFF499" s="2479"/>
      <c r="KFK499" s="2476"/>
      <c r="KFL499" s="2476"/>
      <c r="KFM499" s="2476"/>
      <c r="KFN499" s="2479"/>
      <c r="KFO499" s="2479"/>
      <c r="KFP499" s="2479"/>
      <c r="KFQ499" s="2479"/>
      <c r="KFV499" s="2476"/>
      <c r="KFW499" s="2476"/>
      <c r="KFX499" s="2476"/>
      <c r="KFY499" s="2479"/>
      <c r="KFZ499" s="2479"/>
      <c r="KGA499" s="2479"/>
      <c r="KGB499" s="2479"/>
      <c r="KGG499" s="2476"/>
      <c r="KGH499" s="2476"/>
      <c r="KGI499" s="2476"/>
      <c r="KGJ499" s="2479"/>
      <c r="KGK499" s="2479"/>
      <c r="KGL499" s="2479"/>
      <c r="KGM499" s="2479"/>
      <c r="KGR499" s="2476"/>
      <c r="KGS499" s="2476"/>
      <c r="KGT499" s="2476"/>
      <c r="KGU499" s="2479"/>
      <c r="KGV499" s="2479"/>
      <c r="KGW499" s="2479"/>
      <c r="KGX499" s="2479"/>
      <c r="KHC499" s="2476"/>
      <c r="KHD499" s="2476"/>
      <c r="KHE499" s="2476"/>
      <c r="KHF499" s="2479"/>
      <c r="KHG499" s="2479"/>
      <c r="KHH499" s="2479"/>
      <c r="KHI499" s="2479"/>
      <c r="KHN499" s="2476"/>
      <c r="KHO499" s="2476"/>
      <c r="KHP499" s="2476"/>
      <c r="KHQ499" s="2479"/>
      <c r="KHR499" s="2479"/>
      <c r="KHS499" s="2479"/>
      <c r="KHT499" s="2479"/>
      <c r="KHY499" s="2476"/>
      <c r="KHZ499" s="2476"/>
      <c r="KIA499" s="2476"/>
      <c r="KIB499" s="2479"/>
      <c r="KIC499" s="2479"/>
      <c r="KID499" s="2479"/>
      <c r="KIE499" s="2479"/>
      <c r="KIJ499" s="2476"/>
      <c r="KIK499" s="2476"/>
      <c r="KIL499" s="2476"/>
      <c r="KIM499" s="2479"/>
      <c r="KIN499" s="2479"/>
      <c r="KIO499" s="2479"/>
      <c r="KIP499" s="2479"/>
      <c r="KIU499" s="2476"/>
      <c r="KIV499" s="2476"/>
      <c r="KIW499" s="2476"/>
      <c r="KIX499" s="2479"/>
      <c r="KIY499" s="2479"/>
      <c r="KIZ499" s="2479"/>
      <c r="KJA499" s="2479"/>
      <c r="KJF499" s="2476"/>
      <c r="KJG499" s="2476"/>
      <c r="KJH499" s="2476"/>
      <c r="KJI499" s="2479"/>
      <c r="KJJ499" s="2479"/>
      <c r="KJK499" s="2479"/>
      <c r="KJL499" s="2479"/>
      <c r="KJQ499" s="2476"/>
      <c r="KJR499" s="2476"/>
      <c r="KJS499" s="2476"/>
      <c r="KJT499" s="2479"/>
      <c r="KJU499" s="2479"/>
      <c r="KJV499" s="2479"/>
      <c r="KJW499" s="2479"/>
      <c r="KKB499" s="2476"/>
      <c r="KKC499" s="2476"/>
      <c r="KKD499" s="2476"/>
      <c r="KKE499" s="2479"/>
      <c r="KKF499" s="2479"/>
      <c r="KKG499" s="2479"/>
      <c r="KKH499" s="2479"/>
      <c r="KKM499" s="2476"/>
      <c r="KKN499" s="2476"/>
      <c r="KKO499" s="2476"/>
      <c r="KKP499" s="2479"/>
      <c r="KKQ499" s="2479"/>
      <c r="KKR499" s="2479"/>
      <c r="KKS499" s="2479"/>
      <c r="KKX499" s="2476"/>
      <c r="KKY499" s="2476"/>
      <c r="KKZ499" s="2476"/>
      <c r="KLA499" s="2479"/>
      <c r="KLB499" s="2479"/>
      <c r="KLC499" s="2479"/>
      <c r="KLD499" s="2479"/>
      <c r="KLI499" s="2476"/>
      <c r="KLJ499" s="2476"/>
      <c r="KLK499" s="2476"/>
      <c r="KLL499" s="2479"/>
      <c r="KLM499" s="2479"/>
      <c r="KLN499" s="2479"/>
      <c r="KLO499" s="2479"/>
      <c r="KLT499" s="2476"/>
      <c r="KLU499" s="2476"/>
      <c r="KLV499" s="2476"/>
      <c r="KLW499" s="2479"/>
      <c r="KLX499" s="2479"/>
      <c r="KLY499" s="2479"/>
      <c r="KLZ499" s="2479"/>
      <c r="KME499" s="2476"/>
      <c r="KMF499" s="2476"/>
      <c r="KMG499" s="2476"/>
      <c r="KMH499" s="2479"/>
      <c r="KMI499" s="2479"/>
      <c r="KMJ499" s="2479"/>
      <c r="KMK499" s="2479"/>
      <c r="KMP499" s="2476"/>
      <c r="KMQ499" s="2476"/>
      <c r="KMR499" s="2476"/>
      <c r="KMS499" s="2479"/>
      <c r="KMT499" s="2479"/>
      <c r="KMU499" s="2479"/>
      <c r="KMV499" s="2479"/>
      <c r="KNA499" s="2476"/>
      <c r="KNB499" s="2476"/>
      <c r="KNC499" s="2476"/>
      <c r="KND499" s="2479"/>
      <c r="KNE499" s="2479"/>
      <c r="KNF499" s="2479"/>
      <c r="KNG499" s="2479"/>
      <c r="KNL499" s="2476"/>
      <c r="KNM499" s="2476"/>
      <c r="KNN499" s="2476"/>
      <c r="KNO499" s="2479"/>
      <c r="KNP499" s="2479"/>
      <c r="KNQ499" s="2479"/>
      <c r="KNR499" s="2479"/>
      <c r="KNW499" s="2476"/>
      <c r="KNX499" s="2476"/>
      <c r="KNY499" s="2476"/>
      <c r="KNZ499" s="2479"/>
      <c r="KOA499" s="2479"/>
      <c r="KOB499" s="2479"/>
      <c r="KOC499" s="2479"/>
      <c r="KOH499" s="2476"/>
      <c r="KOI499" s="2476"/>
      <c r="KOJ499" s="2476"/>
      <c r="KOK499" s="2479"/>
      <c r="KOL499" s="2479"/>
      <c r="KOM499" s="2479"/>
      <c r="KON499" s="2479"/>
      <c r="KOS499" s="2476"/>
      <c r="KOT499" s="2476"/>
      <c r="KOU499" s="2476"/>
      <c r="KOV499" s="2479"/>
      <c r="KOW499" s="2479"/>
      <c r="KOX499" s="2479"/>
      <c r="KOY499" s="2479"/>
      <c r="KPD499" s="2476"/>
      <c r="KPE499" s="2476"/>
      <c r="KPF499" s="2476"/>
      <c r="KPG499" s="2479"/>
      <c r="KPH499" s="2479"/>
      <c r="KPI499" s="2479"/>
      <c r="KPJ499" s="2479"/>
      <c r="KPO499" s="2476"/>
      <c r="KPP499" s="2476"/>
      <c r="KPQ499" s="2476"/>
      <c r="KPR499" s="2479"/>
      <c r="KPS499" s="2479"/>
      <c r="KPT499" s="2479"/>
      <c r="KPU499" s="2479"/>
      <c r="KPZ499" s="2476"/>
      <c r="KQA499" s="2476"/>
      <c r="KQB499" s="2476"/>
      <c r="KQC499" s="2479"/>
      <c r="KQD499" s="2479"/>
      <c r="KQE499" s="2479"/>
      <c r="KQF499" s="2479"/>
      <c r="KQK499" s="2476"/>
      <c r="KQL499" s="2476"/>
      <c r="KQM499" s="2476"/>
      <c r="KQN499" s="2479"/>
      <c r="KQO499" s="2479"/>
      <c r="KQP499" s="2479"/>
      <c r="KQQ499" s="2479"/>
      <c r="KQV499" s="2476"/>
      <c r="KQW499" s="2476"/>
      <c r="KQX499" s="2476"/>
      <c r="KQY499" s="2479"/>
      <c r="KQZ499" s="2479"/>
      <c r="KRA499" s="2479"/>
      <c r="KRB499" s="2479"/>
      <c r="KRG499" s="2476"/>
      <c r="KRH499" s="2476"/>
      <c r="KRI499" s="2476"/>
      <c r="KRJ499" s="2479"/>
      <c r="KRK499" s="2479"/>
      <c r="KRL499" s="2479"/>
      <c r="KRM499" s="2479"/>
      <c r="KRR499" s="2476"/>
      <c r="KRS499" s="2476"/>
      <c r="KRT499" s="2476"/>
      <c r="KRU499" s="2479"/>
      <c r="KRV499" s="2479"/>
      <c r="KRW499" s="2479"/>
      <c r="KRX499" s="2479"/>
      <c r="KSC499" s="2476"/>
      <c r="KSD499" s="2476"/>
      <c r="KSE499" s="2476"/>
      <c r="KSF499" s="2479"/>
      <c r="KSG499" s="2479"/>
      <c r="KSH499" s="2479"/>
      <c r="KSI499" s="2479"/>
      <c r="KSN499" s="2476"/>
      <c r="KSO499" s="2476"/>
      <c r="KSP499" s="2476"/>
      <c r="KSQ499" s="2479"/>
      <c r="KSR499" s="2479"/>
      <c r="KSS499" s="2479"/>
      <c r="KST499" s="2479"/>
      <c r="KSY499" s="2476"/>
      <c r="KSZ499" s="2476"/>
      <c r="KTA499" s="2476"/>
      <c r="KTB499" s="2479"/>
      <c r="KTC499" s="2479"/>
      <c r="KTD499" s="2479"/>
      <c r="KTE499" s="2479"/>
      <c r="KTJ499" s="2476"/>
      <c r="KTK499" s="2476"/>
      <c r="KTL499" s="2476"/>
      <c r="KTM499" s="2479"/>
      <c r="KTN499" s="2479"/>
      <c r="KTO499" s="2479"/>
      <c r="KTP499" s="2479"/>
      <c r="KTU499" s="2476"/>
      <c r="KTV499" s="2476"/>
      <c r="KTW499" s="2476"/>
      <c r="KTX499" s="2479"/>
      <c r="KTY499" s="2479"/>
      <c r="KTZ499" s="2479"/>
      <c r="KUA499" s="2479"/>
      <c r="KUF499" s="2476"/>
      <c r="KUG499" s="2476"/>
      <c r="KUH499" s="2476"/>
      <c r="KUI499" s="2479"/>
      <c r="KUJ499" s="2479"/>
      <c r="KUK499" s="2479"/>
      <c r="KUL499" s="2479"/>
      <c r="KUQ499" s="2476"/>
      <c r="KUR499" s="2476"/>
      <c r="KUS499" s="2476"/>
      <c r="KUT499" s="2479"/>
      <c r="KUU499" s="2479"/>
      <c r="KUV499" s="2479"/>
      <c r="KUW499" s="2479"/>
      <c r="KVB499" s="2476"/>
      <c r="KVC499" s="2476"/>
      <c r="KVD499" s="2476"/>
      <c r="KVE499" s="2479"/>
      <c r="KVF499" s="2479"/>
      <c r="KVG499" s="2479"/>
      <c r="KVH499" s="2479"/>
      <c r="KVM499" s="2476"/>
      <c r="KVN499" s="2476"/>
      <c r="KVO499" s="2476"/>
      <c r="KVP499" s="2479"/>
      <c r="KVQ499" s="2479"/>
      <c r="KVR499" s="2479"/>
      <c r="KVS499" s="2479"/>
      <c r="KVX499" s="2476"/>
      <c r="KVY499" s="2476"/>
      <c r="KVZ499" s="2476"/>
      <c r="KWA499" s="2479"/>
      <c r="KWB499" s="2479"/>
      <c r="KWC499" s="2479"/>
      <c r="KWD499" s="2479"/>
      <c r="KWI499" s="2476"/>
      <c r="KWJ499" s="2476"/>
      <c r="KWK499" s="2476"/>
      <c r="KWL499" s="2479"/>
      <c r="KWM499" s="2479"/>
      <c r="KWN499" s="2479"/>
      <c r="KWO499" s="2479"/>
      <c r="KWT499" s="2476"/>
      <c r="KWU499" s="2476"/>
      <c r="KWV499" s="2476"/>
      <c r="KWW499" s="2479"/>
      <c r="KWX499" s="2479"/>
      <c r="KWY499" s="2479"/>
      <c r="KWZ499" s="2479"/>
      <c r="KXE499" s="2476"/>
      <c r="KXF499" s="2476"/>
      <c r="KXG499" s="2476"/>
      <c r="KXH499" s="2479"/>
      <c r="KXI499" s="2479"/>
      <c r="KXJ499" s="2479"/>
      <c r="KXK499" s="2479"/>
      <c r="KXP499" s="2476"/>
      <c r="KXQ499" s="2476"/>
      <c r="KXR499" s="2476"/>
      <c r="KXS499" s="2479"/>
      <c r="KXT499" s="2479"/>
      <c r="KXU499" s="2479"/>
      <c r="KXV499" s="2479"/>
      <c r="KYA499" s="2476"/>
      <c r="KYB499" s="2476"/>
      <c r="KYC499" s="2476"/>
      <c r="KYD499" s="2479"/>
      <c r="KYE499" s="2479"/>
      <c r="KYF499" s="2479"/>
      <c r="KYG499" s="2479"/>
      <c r="KYL499" s="2476"/>
      <c r="KYM499" s="2476"/>
      <c r="KYN499" s="2476"/>
      <c r="KYO499" s="2479"/>
      <c r="KYP499" s="2479"/>
      <c r="KYQ499" s="2479"/>
      <c r="KYR499" s="2479"/>
      <c r="KYW499" s="2476"/>
      <c r="KYX499" s="2476"/>
      <c r="KYY499" s="2476"/>
      <c r="KYZ499" s="2479"/>
      <c r="KZA499" s="2479"/>
      <c r="KZB499" s="2479"/>
      <c r="KZC499" s="2479"/>
      <c r="KZH499" s="2476"/>
      <c r="KZI499" s="2476"/>
      <c r="KZJ499" s="2476"/>
      <c r="KZK499" s="2479"/>
      <c r="KZL499" s="2479"/>
      <c r="KZM499" s="2479"/>
      <c r="KZN499" s="2479"/>
      <c r="KZS499" s="2476"/>
      <c r="KZT499" s="2476"/>
      <c r="KZU499" s="2476"/>
      <c r="KZV499" s="2479"/>
      <c r="KZW499" s="2479"/>
      <c r="KZX499" s="2479"/>
      <c r="KZY499" s="2479"/>
      <c r="LAD499" s="2476"/>
      <c r="LAE499" s="2476"/>
      <c r="LAF499" s="2476"/>
      <c r="LAG499" s="2479"/>
      <c r="LAH499" s="2479"/>
      <c r="LAI499" s="2479"/>
      <c r="LAJ499" s="2479"/>
      <c r="LAO499" s="2476"/>
      <c r="LAP499" s="2476"/>
      <c r="LAQ499" s="2476"/>
      <c r="LAR499" s="2479"/>
      <c r="LAS499" s="2479"/>
      <c r="LAT499" s="2479"/>
      <c r="LAU499" s="2479"/>
      <c r="LAZ499" s="2476"/>
      <c r="LBA499" s="2476"/>
      <c r="LBB499" s="2476"/>
      <c r="LBC499" s="2479"/>
      <c r="LBD499" s="2479"/>
      <c r="LBE499" s="2479"/>
      <c r="LBF499" s="2479"/>
      <c r="LBK499" s="2476"/>
      <c r="LBL499" s="2476"/>
      <c r="LBM499" s="2476"/>
      <c r="LBN499" s="2479"/>
      <c r="LBO499" s="2479"/>
      <c r="LBP499" s="2479"/>
      <c r="LBQ499" s="2479"/>
      <c r="LBV499" s="2476"/>
      <c r="LBW499" s="2476"/>
      <c r="LBX499" s="2476"/>
      <c r="LBY499" s="2479"/>
      <c r="LBZ499" s="2479"/>
      <c r="LCA499" s="2479"/>
      <c r="LCB499" s="2479"/>
      <c r="LCG499" s="2476"/>
      <c r="LCH499" s="2476"/>
      <c r="LCI499" s="2476"/>
      <c r="LCJ499" s="2479"/>
      <c r="LCK499" s="2479"/>
      <c r="LCL499" s="2479"/>
      <c r="LCM499" s="2479"/>
      <c r="LCR499" s="2476"/>
      <c r="LCS499" s="2476"/>
      <c r="LCT499" s="2476"/>
      <c r="LCU499" s="2479"/>
      <c r="LCV499" s="2479"/>
      <c r="LCW499" s="2479"/>
      <c r="LCX499" s="2479"/>
      <c r="LDC499" s="2476"/>
      <c r="LDD499" s="2476"/>
      <c r="LDE499" s="2476"/>
      <c r="LDF499" s="2479"/>
      <c r="LDG499" s="2479"/>
      <c r="LDH499" s="2479"/>
      <c r="LDI499" s="2479"/>
      <c r="LDN499" s="2476"/>
      <c r="LDO499" s="2476"/>
      <c r="LDP499" s="2476"/>
      <c r="LDQ499" s="2479"/>
      <c r="LDR499" s="2479"/>
      <c r="LDS499" s="2479"/>
      <c r="LDT499" s="2479"/>
      <c r="LDY499" s="2476"/>
      <c r="LDZ499" s="2476"/>
      <c r="LEA499" s="2476"/>
      <c r="LEB499" s="2479"/>
      <c r="LEC499" s="2479"/>
      <c r="LED499" s="2479"/>
      <c r="LEE499" s="2479"/>
      <c r="LEJ499" s="2476"/>
      <c r="LEK499" s="2476"/>
      <c r="LEL499" s="2476"/>
      <c r="LEM499" s="2479"/>
      <c r="LEN499" s="2479"/>
      <c r="LEO499" s="2479"/>
      <c r="LEP499" s="2479"/>
      <c r="LEU499" s="2476"/>
      <c r="LEV499" s="2476"/>
      <c r="LEW499" s="2476"/>
      <c r="LEX499" s="2479"/>
      <c r="LEY499" s="2479"/>
      <c r="LEZ499" s="2479"/>
      <c r="LFA499" s="2479"/>
      <c r="LFF499" s="2476"/>
      <c r="LFG499" s="2476"/>
      <c r="LFH499" s="2476"/>
      <c r="LFI499" s="2479"/>
      <c r="LFJ499" s="2479"/>
      <c r="LFK499" s="2479"/>
      <c r="LFL499" s="2479"/>
      <c r="LFQ499" s="2476"/>
      <c r="LFR499" s="2476"/>
      <c r="LFS499" s="2476"/>
      <c r="LFT499" s="2479"/>
      <c r="LFU499" s="2479"/>
      <c r="LFV499" s="2479"/>
      <c r="LFW499" s="2479"/>
      <c r="LGB499" s="2476"/>
      <c r="LGC499" s="2476"/>
      <c r="LGD499" s="2476"/>
      <c r="LGE499" s="2479"/>
      <c r="LGF499" s="2479"/>
      <c r="LGG499" s="2479"/>
      <c r="LGH499" s="2479"/>
      <c r="LGM499" s="2476"/>
      <c r="LGN499" s="2476"/>
      <c r="LGO499" s="2476"/>
      <c r="LGP499" s="2479"/>
      <c r="LGQ499" s="2479"/>
      <c r="LGR499" s="2479"/>
      <c r="LGS499" s="2479"/>
      <c r="LGX499" s="2476"/>
      <c r="LGY499" s="2476"/>
      <c r="LGZ499" s="2476"/>
      <c r="LHA499" s="2479"/>
      <c r="LHB499" s="2479"/>
      <c r="LHC499" s="2479"/>
      <c r="LHD499" s="2479"/>
      <c r="LHI499" s="2476"/>
      <c r="LHJ499" s="2476"/>
      <c r="LHK499" s="2476"/>
      <c r="LHL499" s="2479"/>
      <c r="LHM499" s="2479"/>
      <c r="LHN499" s="2479"/>
      <c r="LHO499" s="2479"/>
      <c r="LHT499" s="2476"/>
      <c r="LHU499" s="2476"/>
      <c r="LHV499" s="2476"/>
      <c r="LHW499" s="2479"/>
      <c r="LHX499" s="2479"/>
      <c r="LHY499" s="2479"/>
      <c r="LHZ499" s="2479"/>
      <c r="LIE499" s="2476"/>
      <c r="LIF499" s="2476"/>
      <c r="LIG499" s="2476"/>
      <c r="LIH499" s="2479"/>
      <c r="LII499" s="2479"/>
      <c r="LIJ499" s="2479"/>
      <c r="LIK499" s="2479"/>
      <c r="LIP499" s="2476"/>
      <c r="LIQ499" s="2476"/>
      <c r="LIR499" s="2476"/>
      <c r="LIS499" s="2479"/>
      <c r="LIT499" s="2479"/>
      <c r="LIU499" s="2479"/>
      <c r="LIV499" s="2479"/>
      <c r="LJA499" s="2476"/>
      <c r="LJB499" s="2476"/>
      <c r="LJC499" s="2476"/>
      <c r="LJD499" s="2479"/>
      <c r="LJE499" s="2479"/>
      <c r="LJF499" s="2479"/>
      <c r="LJG499" s="2479"/>
      <c r="LJL499" s="2476"/>
      <c r="LJM499" s="2476"/>
      <c r="LJN499" s="2476"/>
      <c r="LJO499" s="2479"/>
      <c r="LJP499" s="2479"/>
      <c r="LJQ499" s="2479"/>
      <c r="LJR499" s="2479"/>
      <c r="LJW499" s="2476"/>
      <c r="LJX499" s="2476"/>
      <c r="LJY499" s="2476"/>
      <c r="LJZ499" s="2479"/>
      <c r="LKA499" s="2479"/>
      <c r="LKB499" s="2479"/>
      <c r="LKC499" s="2479"/>
      <c r="LKH499" s="2476"/>
      <c r="LKI499" s="2476"/>
      <c r="LKJ499" s="2476"/>
      <c r="LKK499" s="2479"/>
      <c r="LKL499" s="2479"/>
      <c r="LKM499" s="2479"/>
      <c r="LKN499" s="2479"/>
      <c r="LKS499" s="2476"/>
      <c r="LKT499" s="2476"/>
      <c r="LKU499" s="2476"/>
      <c r="LKV499" s="2479"/>
      <c r="LKW499" s="2479"/>
      <c r="LKX499" s="2479"/>
      <c r="LKY499" s="2479"/>
      <c r="LLD499" s="2476"/>
      <c r="LLE499" s="2476"/>
      <c r="LLF499" s="2476"/>
      <c r="LLG499" s="2479"/>
      <c r="LLH499" s="2479"/>
      <c r="LLI499" s="2479"/>
      <c r="LLJ499" s="2479"/>
      <c r="LLO499" s="2476"/>
      <c r="LLP499" s="2476"/>
      <c r="LLQ499" s="2476"/>
      <c r="LLR499" s="2479"/>
      <c r="LLS499" s="2479"/>
      <c r="LLT499" s="2479"/>
      <c r="LLU499" s="2479"/>
      <c r="LLZ499" s="2476"/>
      <c r="LMA499" s="2476"/>
      <c r="LMB499" s="2476"/>
      <c r="LMC499" s="2479"/>
      <c r="LMD499" s="2479"/>
      <c r="LME499" s="2479"/>
      <c r="LMF499" s="2479"/>
      <c r="LMK499" s="2476"/>
      <c r="LML499" s="2476"/>
      <c r="LMM499" s="2476"/>
      <c r="LMN499" s="2479"/>
      <c r="LMO499" s="2479"/>
      <c r="LMP499" s="2479"/>
      <c r="LMQ499" s="2479"/>
      <c r="LMV499" s="2476"/>
      <c r="LMW499" s="2476"/>
      <c r="LMX499" s="2476"/>
      <c r="LMY499" s="2479"/>
      <c r="LMZ499" s="2479"/>
      <c r="LNA499" s="2479"/>
      <c r="LNB499" s="2479"/>
      <c r="LNG499" s="2476"/>
      <c r="LNH499" s="2476"/>
      <c r="LNI499" s="2476"/>
      <c r="LNJ499" s="2479"/>
      <c r="LNK499" s="2479"/>
      <c r="LNL499" s="2479"/>
      <c r="LNM499" s="2479"/>
      <c r="LNR499" s="2476"/>
      <c r="LNS499" s="2476"/>
      <c r="LNT499" s="2476"/>
      <c r="LNU499" s="2479"/>
      <c r="LNV499" s="2479"/>
      <c r="LNW499" s="2479"/>
      <c r="LNX499" s="2479"/>
      <c r="LOC499" s="2476"/>
      <c r="LOD499" s="2476"/>
      <c r="LOE499" s="2476"/>
      <c r="LOF499" s="2479"/>
      <c r="LOG499" s="2479"/>
      <c r="LOH499" s="2479"/>
      <c r="LOI499" s="2479"/>
      <c r="LON499" s="2476"/>
      <c r="LOO499" s="2476"/>
      <c r="LOP499" s="2476"/>
      <c r="LOQ499" s="2479"/>
      <c r="LOR499" s="2479"/>
      <c r="LOS499" s="2479"/>
      <c r="LOT499" s="2479"/>
      <c r="LOY499" s="2476"/>
      <c r="LOZ499" s="2476"/>
      <c r="LPA499" s="2476"/>
      <c r="LPB499" s="2479"/>
      <c r="LPC499" s="2479"/>
      <c r="LPD499" s="2479"/>
      <c r="LPE499" s="2479"/>
      <c r="LPJ499" s="2476"/>
      <c r="LPK499" s="2476"/>
      <c r="LPL499" s="2476"/>
      <c r="LPM499" s="2479"/>
      <c r="LPN499" s="2479"/>
      <c r="LPO499" s="2479"/>
      <c r="LPP499" s="2479"/>
      <c r="LPU499" s="2476"/>
      <c r="LPV499" s="2476"/>
      <c r="LPW499" s="2476"/>
      <c r="LPX499" s="2479"/>
      <c r="LPY499" s="2479"/>
      <c r="LPZ499" s="2479"/>
      <c r="LQA499" s="2479"/>
      <c r="LQF499" s="2476"/>
      <c r="LQG499" s="2476"/>
      <c r="LQH499" s="2476"/>
      <c r="LQI499" s="2479"/>
      <c r="LQJ499" s="2479"/>
      <c r="LQK499" s="2479"/>
      <c r="LQL499" s="2479"/>
      <c r="LQQ499" s="2476"/>
      <c r="LQR499" s="2476"/>
      <c r="LQS499" s="2476"/>
      <c r="LQT499" s="2479"/>
      <c r="LQU499" s="2479"/>
      <c r="LQV499" s="2479"/>
      <c r="LQW499" s="2479"/>
      <c r="LRB499" s="2476"/>
      <c r="LRC499" s="2476"/>
      <c r="LRD499" s="2476"/>
      <c r="LRE499" s="2479"/>
      <c r="LRF499" s="2479"/>
      <c r="LRG499" s="2479"/>
      <c r="LRH499" s="2479"/>
      <c r="LRM499" s="2476"/>
      <c r="LRN499" s="2476"/>
      <c r="LRO499" s="2476"/>
      <c r="LRP499" s="2479"/>
      <c r="LRQ499" s="2479"/>
      <c r="LRR499" s="2479"/>
      <c r="LRS499" s="2479"/>
      <c r="LRX499" s="2476"/>
      <c r="LRY499" s="2476"/>
      <c r="LRZ499" s="2476"/>
      <c r="LSA499" s="2479"/>
      <c r="LSB499" s="2479"/>
      <c r="LSC499" s="2479"/>
      <c r="LSD499" s="2479"/>
      <c r="LSI499" s="2476"/>
      <c r="LSJ499" s="2476"/>
      <c r="LSK499" s="2476"/>
      <c r="LSL499" s="2479"/>
      <c r="LSM499" s="2479"/>
      <c r="LSN499" s="2479"/>
      <c r="LSO499" s="2479"/>
      <c r="LST499" s="2476"/>
      <c r="LSU499" s="2476"/>
      <c r="LSV499" s="2476"/>
      <c r="LSW499" s="2479"/>
      <c r="LSX499" s="2479"/>
      <c r="LSY499" s="2479"/>
      <c r="LSZ499" s="2479"/>
      <c r="LTE499" s="2476"/>
      <c r="LTF499" s="2476"/>
      <c r="LTG499" s="2476"/>
      <c r="LTH499" s="2479"/>
      <c r="LTI499" s="2479"/>
      <c r="LTJ499" s="2479"/>
      <c r="LTK499" s="2479"/>
      <c r="LTP499" s="2476"/>
      <c r="LTQ499" s="2476"/>
      <c r="LTR499" s="2476"/>
      <c r="LTS499" s="2479"/>
      <c r="LTT499" s="2479"/>
      <c r="LTU499" s="2479"/>
      <c r="LTV499" s="2479"/>
      <c r="LUA499" s="2476"/>
      <c r="LUB499" s="2476"/>
      <c r="LUC499" s="2476"/>
      <c r="LUD499" s="2479"/>
      <c r="LUE499" s="2479"/>
      <c r="LUF499" s="2479"/>
      <c r="LUG499" s="2479"/>
      <c r="LUL499" s="2476"/>
      <c r="LUM499" s="2476"/>
      <c r="LUN499" s="2476"/>
      <c r="LUO499" s="2479"/>
      <c r="LUP499" s="2479"/>
      <c r="LUQ499" s="2479"/>
      <c r="LUR499" s="2479"/>
      <c r="LUW499" s="2476"/>
      <c r="LUX499" s="2476"/>
      <c r="LUY499" s="2476"/>
      <c r="LUZ499" s="2479"/>
      <c r="LVA499" s="2479"/>
      <c r="LVB499" s="2479"/>
      <c r="LVC499" s="2479"/>
      <c r="LVH499" s="2476"/>
      <c r="LVI499" s="2476"/>
      <c r="LVJ499" s="2476"/>
      <c r="LVK499" s="2479"/>
      <c r="LVL499" s="2479"/>
      <c r="LVM499" s="2479"/>
      <c r="LVN499" s="2479"/>
      <c r="LVS499" s="2476"/>
      <c r="LVT499" s="2476"/>
      <c r="LVU499" s="2476"/>
      <c r="LVV499" s="2479"/>
      <c r="LVW499" s="2479"/>
      <c r="LVX499" s="2479"/>
      <c r="LVY499" s="2479"/>
      <c r="LWD499" s="2476"/>
      <c r="LWE499" s="2476"/>
      <c r="LWF499" s="2476"/>
      <c r="LWG499" s="2479"/>
      <c r="LWH499" s="2479"/>
      <c r="LWI499" s="2479"/>
      <c r="LWJ499" s="2479"/>
      <c r="LWO499" s="2476"/>
      <c r="LWP499" s="2476"/>
      <c r="LWQ499" s="2476"/>
      <c r="LWR499" s="2479"/>
      <c r="LWS499" s="2479"/>
      <c r="LWT499" s="2479"/>
      <c r="LWU499" s="2479"/>
      <c r="LWZ499" s="2476"/>
      <c r="LXA499" s="2476"/>
      <c r="LXB499" s="2476"/>
      <c r="LXC499" s="2479"/>
      <c r="LXD499" s="2479"/>
      <c r="LXE499" s="2479"/>
      <c r="LXF499" s="2479"/>
      <c r="LXK499" s="2476"/>
      <c r="LXL499" s="2476"/>
      <c r="LXM499" s="2476"/>
      <c r="LXN499" s="2479"/>
      <c r="LXO499" s="2479"/>
      <c r="LXP499" s="2479"/>
      <c r="LXQ499" s="2479"/>
      <c r="LXV499" s="2476"/>
      <c r="LXW499" s="2476"/>
      <c r="LXX499" s="2476"/>
      <c r="LXY499" s="2479"/>
      <c r="LXZ499" s="2479"/>
      <c r="LYA499" s="2479"/>
      <c r="LYB499" s="2479"/>
      <c r="LYG499" s="2476"/>
      <c r="LYH499" s="2476"/>
      <c r="LYI499" s="2476"/>
      <c r="LYJ499" s="2479"/>
      <c r="LYK499" s="2479"/>
      <c r="LYL499" s="2479"/>
      <c r="LYM499" s="2479"/>
      <c r="LYR499" s="2476"/>
      <c r="LYS499" s="2476"/>
      <c r="LYT499" s="2476"/>
      <c r="LYU499" s="2479"/>
      <c r="LYV499" s="2479"/>
      <c r="LYW499" s="2479"/>
      <c r="LYX499" s="2479"/>
      <c r="LZC499" s="2476"/>
      <c r="LZD499" s="2476"/>
      <c r="LZE499" s="2476"/>
      <c r="LZF499" s="2479"/>
      <c r="LZG499" s="2479"/>
      <c r="LZH499" s="2479"/>
      <c r="LZI499" s="2479"/>
      <c r="LZN499" s="2476"/>
      <c r="LZO499" s="2476"/>
      <c r="LZP499" s="2476"/>
      <c r="LZQ499" s="2479"/>
      <c r="LZR499" s="2479"/>
      <c r="LZS499" s="2479"/>
      <c r="LZT499" s="2479"/>
      <c r="LZY499" s="2476"/>
      <c r="LZZ499" s="2476"/>
      <c r="MAA499" s="2476"/>
      <c r="MAB499" s="2479"/>
      <c r="MAC499" s="2479"/>
      <c r="MAD499" s="2479"/>
      <c r="MAE499" s="2479"/>
      <c r="MAJ499" s="2476"/>
      <c r="MAK499" s="2476"/>
      <c r="MAL499" s="2476"/>
      <c r="MAM499" s="2479"/>
      <c r="MAN499" s="2479"/>
      <c r="MAO499" s="2479"/>
      <c r="MAP499" s="2479"/>
      <c r="MAU499" s="2476"/>
      <c r="MAV499" s="2476"/>
      <c r="MAW499" s="2476"/>
      <c r="MAX499" s="2479"/>
      <c r="MAY499" s="2479"/>
      <c r="MAZ499" s="2479"/>
      <c r="MBA499" s="2479"/>
      <c r="MBF499" s="2476"/>
      <c r="MBG499" s="2476"/>
      <c r="MBH499" s="2476"/>
      <c r="MBI499" s="2479"/>
      <c r="MBJ499" s="2479"/>
      <c r="MBK499" s="2479"/>
      <c r="MBL499" s="2479"/>
      <c r="MBQ499" s="2476"/>
      <c r="MBR499" s="2476"/>
      <c r="MBS499" s="2476"/>
      <c r="MBT499" s="2479"/>
      <c r="MBU499" s="2479"/>
      <c r="MBV499" s="2479"/>
      <c r="MBW499" s="2479"/>
      <c r="MCB499" s="2476"/>
      <c r="MCC499" s="2476"/>
      <c r="MCD499" s="2476"/>
      <c r="MCE499" s="2479"/>
      <c r="MCF499" s="2479"/>
      <c r="MCG499" s="2479"/>
      <c r="MCH499" s="2479"/>
      <c r="MCM499" s="2476"/>
      <c r="MCN499" s="2476"/>
      <c r="MCO499" s="2476"/>
      <c r="MCP499" s="2479"/>
      <c r="MCQ499" s="2479"/>
      <c r="MCR499" s="2479"/>
      <c r="MCS499" s="2479"/>
      <c r="MCX499" s="2476"/>
      <c r="MCY499" s="2476"/>
      <c r="MCZ499" s="2476"/>
      <c r="MDA499" s="2479"/>
      <c r="MDB499" s="2479"/>
      <c r="MDC499" s="2479"/>
      <c r="MDD499" s="2479"/>
      <c r="MDI499" s="2476"/>
      <c r="MDJ499" s="2476"/>
      <c r="MDK499" s="2476"/>
      <c r="MDL499" s="2479"/>
      <c r="MDM499" s="2479"/>
      <c r="MDN499" s="2479"/>
      <c r="MDO499" s="2479"/>
      <c r="MDT499" s="2476"/>
      <c r="MDU499" s="2476"/>
      <c r="MDV499" s="2476"/>
      <c r="MDW499" s="2479"/>
      <c r="MDX499" s="2479"/>
      <c r="MDY499" s="2479"/>
      <c r="MDZ499" s="2479"/>
      <c r="MEE499" s="2476"/>
      <c r="MEF499" s="2476"/>
      <c r="MEG499" s="2476"/>
      <c r="MEH499" s="2479"/>
      <c r="MEI499" s="2479"/>
      <c r="MEJ499" s="2479"/>
      <c r="MEK499" s="2479"/>
      <c r="MEP499" s="2476"/>
      <c r="MEQ499" s="2476"/>
      <c r="MER499" s="2476"/>
      <c r="MES499" s="2479"/>
      <c r="MET499" s="2479"/>
      <c r="MEU499" s="2479"/>
      <c r="MEV499" s="2479"/>
      <c r="MFA499" s="2476"/>
      <c r="MFB499" s="2476"/>
      <c r="MFC499" s="2476"/>
      <c r="MFD499" s="2479"/>
      <c r="MFE499" s="2479"/>
      <c r="MFF499" s="2479"/>
      <c r="MFG499" s="2479"/>
      <c r="MFL499" s="2476"/>
      <c r="MFM499" s="2476"/>
      <c r="MFN499" s="2476"/>
      <c r="MFO499" s="2479"/>
      <c r="MFP499" s="2479"/>
      <c r="MFQ499" s="2479"/>
      <c r="MFR499" s="2479"/>
      <c r="MFW499" s="2476"/>
      <c r="MFX499" s="2476"/>
      <c r="MFY499" s="2476"/>
      <c r="MFZ499" s="2479"/>
      <c r="MGA499" s="2479"/>
      <c r="MGB499" s="2479"/>
      <c r="MGC499" s="2479"/>
      <c r="MGH499" s="2476"/>
      <c r="MGI499" s="2476"/>
      <c r="MGJ499" s="2476"/>
      <c r="MGK499" s="2479"/>
      <c r="MGL499" s="2479"/>
      <c r="MGM499" s="2479"/>
      <c r="MGN499" s="2479"/>
      <c r="MGS499" s="2476"/>
      <c r="MGT499" s="2476"/>
      <c r="MGU499" s="2476"/>
      <c r="MGV499" s="2479"/>
      <c r="MGW499" s="2479"/>
      <c r="MGX499" s="2479"/>
      <c r="MGY499" s="2479"/>
      <c r="MHD499" s="2476"/>
      <c r="MHE499" s="2476"/>
      <c r="MHF499" s="2476"/>
      <c r="MHG499" s="2479"/>
      <c r="MHH499" s="2479"/>
      <c r="MHI499" s="2479"/>
      <c r="MHJ499" s="2479"/>
      <c r="MHO499" s="2476"/>
      <c r="MHP499" s="2476"/>
      <c r="MHQ499" s="2476"/>
      <c r="MHR499" s="2479"/>
      <c r="MHS499" s="2479"/>
      <c r="MHT499" s="2479"/>
      <c r="MHU499" s="2479"/>
      <c r="MHZ499" s="2476"/>
      <c r="MIA499" s="2476"/>
      <c r="MIB499" s="2476"/>
      <c r="MIC499" s="2479"/>
      <c r="MID499" s="2479"/>
      <c r="MIE499" s="2479"/>
      <c r="MIF499" s="2479"/>
      <c r="MIK499" s="2476"/>
      <c r="MIL499" s="2476"/>
      <c r="MIM499" s="2476"/>
      <c r="MIN499" s="2479"/>
      <c r="MIO499" s="2479"/>
      <c r="MIP499" s="2479"/>
      <c r="MIQ499" s="2479"/>
      <c r="MIV499" s="2476"/>
      <c r="MIW499" s="2476"/>
      <c r="MIX499" s="2476"/>
      <c r="MIY499" s="2479"/>
      <c r="MIZ499" s="2479"/>
      <c r="MJA499" s="2479"/>
      <c r="MJB499" s="2479"/>
      <c r="MJG499" s="2476"/>
      <c r="MJH499" s="2476"/>
      <c r="MJI499" s="2476"/>
      <c r="MJJ499" s="2479"/>
      <c r="MJK499" s="2479"/>
      <c r="MJL499" s="2479"/>
      <c r="MJM499" s="2479"/>
      <c r="MJR499" s="2476"/>
      <c r="MJS499" s="2476"/>
      <c r="MJT499" s="2476"/>
      <c r="MJU499" s="2479"/>
      <c r="MJV499" s="2479"/>
      <c r="MJW499" s="2479"/>
      <c r="MJX499" s="2479"/>
      <c r="MKC499" s="2476"/>
      <c r="MKD499" s="2476"/>
      <c r="MKE499" s="2476"/>
      <c r="MKF499" s="2479"/>
      <c r="MKG499" s="2479"/>
      <c r="MKH499" s="2479"/>
      <c r="MKI499" s="2479"/>
      <c r="MKN499" s="2476"/>
      <c r="MKO499" s="2476"/>
      <c r="MKP499" s="2476"/>
      <c r="MKQ499" s="2479"/>
      <c r="MKR499" s="2479"/>
      <c r="MKS499" s="2479"/>
      <c r="MKT499" s="2479"/>
      <c r="MKY499" s="2476"/>
      <c r="MKZ499" s="2476"/>
      <c r="MLA499" s="2476"/>
      <c r="MLB499" s="2479"/>
      <c r="MLC499" s="2479"/>
      <c r="MLD499" s="2479"/>
      <c r="MLE499" s="2479"/>
      <c r="MLJ499" s="2476"/>
      <c r="MLK499" s="2476"/>
      <c r="MLL499" s="2476"/>
      <c r="MLM499" s="2479"/>
      <c r="MLN499" s="2479"/>
      <c r="MLO499" s="2479"/>
      <c r="MLP499" s="2479"/>
      <c r="MLU499" s="2476"/>
      <c r="MLV499" s="2476"/>
      <c r="MLW499" s="2476"/>
      <c r="MLX499" s="2479"/>
      <c r="MLY499" s="2479"/>
      <c r="MLZ499" s="2479"/>
      <c r="MMA499" s="2479"/>
      <c r="MMF499" s="2476"/>
      <c r="MMG499" s="2476"/>
      <c r="MMH499" s="2476"/>
      <c r="MMI499" s="2479"/>
      <c r="MMJ499" s="2479"/>
      <c r="MMK499" s="2479"/>
      <c r="MML499" s="2479"/>
      <c r="MMQ499" s="2476"/>
      <c r="MMR499" s="2476"/>
      <c r="MMS499" s="2476"/>
      <c r="MMT499" s="2479"/>
      <c r="MMU499" s="2479"/>
      <c r="MMV499" s="2479"/>
      <c r="MMW499" s="2479"/>
      <c r="MNB499" s="2476"/>
      <c r="MNC499" s="2476"/>
      <c r="MND499" s="2476"/>
      <c r="MNE499" s="2479"/>
      <c r="MNF499" s="2479"/>
      <c r="MNG499" s="2479"/>
      <c r="MNH499" s="2479"/>
      <c r="MNM499" s="2476"/>
      <c r="MNN499" s="2476"/>
      <c r="MNO499" s="2476"/>
      <c r="MNP499" s="2479"/>
      <c r="MNQ499" s="2479"/>
      <c r="MNR499" s="2479"/>
      <c r="MNS499" s="2479"/>
      <c r="MNX499" s="2476"/>
      <c r="MNY499" s="2476"/>
      <c r="MNZ499" s="2476"/>
      <c r="MOA499" s="2479"/>
      <c r="MOB499" s="2479"/>
      <c r="MOC499" s="2479"/>
      <c r="MOD499" s="2479"/>
      <c r="MOI499" s="2476"/>
      <c r="MOJ499" s="2476"/>
      <c r="MOK499" s="2476"/>
      <c r="MOL499" s="2479"/>
      <c r="MOM499" s="2479"/>
      <c r="MON499" s="2479"/>
      <c r="MOO499" s="2479"/>
      <c r="MOT499" s="2476"/>
      <c r="MOU499" s="2476"/>
      <c r="MOV499" s="2476"/>
      <c r="MOW499" s="2479"/>
      <c r="MOX499" s="2479"/>
      <c r="MOY499" s="2479"/>
      <c r="MOZ499" s="2479"/>
      <c r="MPE499" s="2476"/>
      <c r="MPF499" s="2476"/>
      <c r="MPG499" s="2476"/>
      <c r="MPH499" s="2479"/>
      <c r="MPI499" s="2479"/>
      <c r="MPJ499" s="2479"/>
      <c r="MPK499" s="2479"/>
      <c r="MPP499" s="2476"/>
      <c r="MPQ499" s="2476"/>
      <c r="MPR499" s="2476"/>
      <c r="MPS499" s="2479"/>
      <c r="MPT499" s="2479"/>
      <c r="MPU499" s="2479"/>
      <c r="MPV499" s="2479"/>
      <c r="MQA499" s="2476"/>
      <c r="MQB499" s="2476"/>
      <c r="MQC499" s="2476"/>
      <c r="MQD499" s="2479"/>
      <c r="MQE499" s="2479"/>
      <c r="MQF499" s="2479"/>
      <c r="MQG499" s="2479"/>
      <c r="MQL499" s="2476"/>
      <c r="MQM499" s="2476"/>
      <c r="MQN499" s="2476"/>
      <c r="MQO499" s="2479"/>
      <c r="MQP499" s="2479"/>
      <c r="MQQ499" s="2479"/>
      <c r="MQR499" s="2479"/>
      <c r="MQW499" s="2476"/>
      <c r="MQX499" s="2476"/>
      <c r="MQY499" s="2476"/>
      <c r="MQZ499" s="2479"/>
      <c r="MRA499" s="2479"/>
      <c r="MRB499" s="2479"/>
      <c r="MRC499" s="2479"/>
      <c r="MRH499" s="2476"/>
      <c r="MRI499" s="2476"/>
      <c r="MRJ499" s="2476"/>
      <c r="MRK499" s="2479"/>
      <c r="MRL499" s="2479"/>
      <c r="MRM499" s="2479"/>
      <c r="MRN499" s="2479"/>
      <c r="MRS499" s="2476"/>
      <c r="MRT499" s="2476"/>
      <c r="MRU499" s="2476"/>
      <c r="MRV499" s="2479"/>
      <c r="MRW499" s="2479"/>
      <c r="MRX499" s="2479"/>
      <c r="MRY499" s="2479"/>
      <c r="MSD499" s="2476"/>
      <c r="MSE499" s="2476"/>
      <c r="MSF499" s="2476"/>
      <c r="MSG499" s="2479"/>
      <c r="MSH499" s="2479"/>
      <c r="MSI499" s="2479"/>
      <c r="MSJ499" s="2479"/>
      <c r="MSO499" s="2476"/>
      <c r="MSP499" s="2476"/>
      <c r="MSQ499" s="2476"/>
      <c r="MSR499" s="2479"/>
      <c r="MSS499" s="2479"/>
      <c r="MST499" s="2479"/>
      <c r="MSU499" s="2479"/>
      <c r="MSZ499" s="2476"/>
      <c r="MTA499" s="2476"/>
      <c r="MTB499" s="2476"/>
      <c r="MTC499" s="2479"/>
      <c r="MTD499" s="2479"/>
      <c r="MTE499" s="2479"/>
      <c r="MTF499" s="2479"/>
      <c r="MTK499" s="2476"/>
      <c r="MTL499" s="2476"/>
      <c r="MTM499" s="2476"/>
      <c r="MTN499" s="2479"/>
      <c r="MTO499" s="2479"/>
      <c r="MTP499" s="2479"/>
      <c r="MTQ499" s="2479"/>
      <c r="MTV499" s="2476"/>
      <c r="MTW499" s="2476"/>
      <c r="MTX499" s="2476"/>
      <c r="MTY499" s="2479"/>
      <c r="MTZ499" s="2479"/>
      <c r="MUA499" s="2479"/>
      <c r="MUB499" s="2479"/>
      <c r="MUG499" s="2476"/>
      <c r="MUH499" s="2476"/>
      <c r="MUI499" s="2476"/>
      <c r="MUJ499" s="2479"/>
      <c r="MUK499" s="2479"/>
      <c r="MUL499" s="2479"/>
      <c r="MUM499" s="2479"/>
      <c r="MUR499" s="2476"/>
      <c r="MUS499" s="2476"/>
      <c r="MUT499" s="2476"/>
      <c r="MUU499" s="2479"/>
      <c r="MUV499" s="2479"/>
      <c r="MUW499" s="2479"/>
      <c r="MUX499" s="2479"/>
      <c r="MVC499" s="2476"/>
      <c r="MVD499" s="2476"/>
      <c r="MVE499" s="2476"/>
      <c r="MVF499" s="2479"/>
      <c r="MVG499" s="2479"/>
      <c r="MVH499" s="2479"/>
      <c r="MVI499" s="2479"/>
      <c r="MVN499" s="2476"/>
      <c r="MVO499" s="2476"/>
      <c r="MVP499" s="2476"/>
      <c r="MVQ499" s="2479"/>
      <c r="MVR499" s="2479"/>
      <c r="MVS499" s="2479"/>
      <c r="MVT499" s="2479"/>
      <c r="MVY499" s="2476"/>
      <c r="MVZ499" s="2476"/>
      <c r="MWA499" s="2476"/>
      <c r="MWB499" s="2479"/>
      <c r="MWC499" s="2479"/>
      <c r="MWD499" s="2479"/>
      <c r="MWE499" s="2479"/>
      <c r="MWJ499" s="2476"/>
      <c r="MWK499" s="2476"/>
      <c r="MWL499" s="2476"/>
      <c r="MWM499" s="2479"/>
      <c r="MWN499" s="2479"/>
      <c r="MWO499" s="2479"/>
      <c r="MWP499" s="2479"/>
      <c r="MWU499" s="2476"/>
      <c r="MWV499" s="2476"/>
      <c r="MWW499" s="2476"/>
      <c r="MWX499" s="2479"/>
      <c r="MWY499" s="2479"/>
      <c r="MWZ499" s="2479"/>
      <c r="MXA499" s="2479"/>
      <c r="MXF499" s="2476"/>
      <c r="MXG499" s="2476"/>
      <c r="MXH499" s="2476"/>
      <c r="MXI499" s="2479"/>
      <c r="MXJ499" s="2479"/>
      <c r="MXK499" s="2479"/>
      <c r="MXL499" s="2479"/>
      <c r="MXQ499" s="2476"/>
      <c r="MXR499" s="2476"/>
      <c r="MXS499" s="2476"/>
      <c r="MXT499" s="2479"/>
      <c r="MXU499" s="2479"/>
      <c r="MXV499" s="2479"/>
      <c r="MXW499" s="2479"/>
      <c r="MYB499" s="2476"/>
      <c r="MYC499" s="2476"/>
      <c r="MYD499" s="2476"/>
      <c r="MYE499" s="2479"/>
      <c r="MYF499" s="2479"/>
      <c r="MYG499" s="2479"/>
      <c r="MYH499" s="2479"/>
      <c r="MYM499" s="2476"/>
      <c r="MYN499" s="2476"/>
      <c r="MYO499" s="2476"/>
      <c r="MYP499" s="2479"/>
      <c r="MYQ499" s="2479"/>
      <c r="MYR499" s="2479"/>
      <c r="MYS499" s="2479"/>
      <c r="MYX499" s="2476"/>
      <c r="MYY499" s="2476"/>
      <c r="MYZ499" s="2476"/>
      <c r="MZA499" s="2479"/>
      <c r="MZB499" s="2479"/>
      <c r="MZC499" s="2479"/>
      <c r="MZD499" s="2479"/>
      <c r="MZI499" s="2476"/>
      <c r="MZJ499" s="2476"/>
      <c r="MZK499" s="2476"/>
      <c r="MZL499" s="2479"/>
      <c r="MZM499" s="2479"/>
      <c r="MZN499" s="2479"/>
      <c r="MZO499" s="2479"/>
      <c r="MZT499" s="2476"/>
      <c r="MZU499" s="2476"/>
      <c r="MZV499" s="2476"/>
      <c r="MZW499" s="2479"/>
      <c r="MZX499" s="2479"/>
      <c r="MZY499" s="2479"/>
      <c r="MZZ499" s="2479"/>
      <c r="NAE499" s="2476"/>
      <c r="NAF499" s="2476"/>
      <c r="NAG499" s="2476"/>
      <c r="NAH499" s="2479"/>
      <c r="NAI499" s="2479"/>
      <c r="NAJ499" s="2479"/>
      <c r="NAK499" s="2479"/>
      <c r="NAP499" s="2476"/>
      <c r="NAQ499" s="2476"/>
      <c r="NAR499" s="2476"/>
      <c r="NAS499" s="2479"/>
      <c r="NAT499" s="2479"/>
      <c r="NAU499" s="2479"/>
      <c r="NAV499" s="2479"/>
      <c r="NBA499" s="2476"/>
      <c r="NBB499" s="2476"/>
      <c r="NBC499" s="2476"/>
      <c r="NBD499" s="2479"/>
      <c r="NBE499" s="2479"/>
      <c r="NBF499" s="2479"/>
      <c r="NBG499" s="2479"/>
      <c r="NBL499" s="2476"/>
      <c r="NBM499" s="2476"/>
      <c r="NBN499" s="2476"/>
      <c r="NBO499" s="2479"/>
      <c r="NBP499" s="2479"/>
      <c r="NBQ499" s="2479"/>
      <c r="NBR499" s="2479"/>
      <c r="NBW499" s="2476"/>
      <c r="NBX499" s="2476"/>
      <c r="NBY499" s="2476"/>
      <c r="NBZ499" s="2479"/>
      <c r="NCA499" s="2479"/>
      <c r="NCB499" s="2479"/>
      <c r="NCC499" s="2479"/>
      <c r="NCH499" s="2476"/>
      <c r="NCI499" s="2476"/>
      <c r="NCJ499" s="2476"/>
      <c r="NCK499" s="2479"/>
      <c r="NCL499" s="2479"/>
      <c r="NCM499" s="2479"/>
      <c r="NCN499" s="2479"/>
      <c r="NCS499" s="2476"/>
      <c r="NCT499" s="2476"/>
      <c r="NCU499" s="2476"/>
      <c r="NCV499" s="2479"/>
      <c r="NCW499" s="2479"/>
      <c r="NCX499" s="2479"/>
      <c r="NCY499" s="2479"/>
      <c r="NDD499" s="2476"/>
      <c r="NDE499" s="2476"/>
      <c r="NDF499" s="2476"/>
      <c r="NDG499" s="2479"/>
      <c r="NDH499" s="2479"/>
      <c r="NDI499" s="2479"/>
      <c r="NDJ499" s="2479"/>
      <c r="NDO499" s="2476"/>
      <c r="NDP499" s="2476"/>
      <c r="NDQ499" s="2476"/>
      <c r="NDR499" s="2479"/>
      <c r="NDS499" s="2479"/>
      <c r="NDT499" s="2479"/>
      <c r="NDU499" s="2479"/>
      <c r="NDZ499" s="2476"/>
      <c r="NEA499" s="2476"/>
      <c r="NEB499" s="2476"/>
      <c r="NEC499" s="2479"/>
      <c r="NED499" s="2479"/>
      <c r="NEE499" s="2479"/>
      <c r="NEF499" s="2479"/>
      <c r="NEK499" s="2476"/>
      <c r="NEL499" s="2476"/>
      <c r="NEM499" s="2476"/>
      <c r="NEN499" s="2479"/>
      <c r="NEO499" s="2479"/>
      <c r="NEP499" s="2479"/>
      <c r="NEQ499" s="2479"/>
      <c r="NEV499" s="2476"/>
      <c r="NEW499" s="2476"/>
      <c r="NEX499" s="2476"/>
      <c r="NEY499" s="2479"/>
      <c r="NEZ499" s="2479"/>
      <c r="NFA499" s="2479"/>
      <c r="NFB499" s="2479"/>
      <c r="NFG499" s="2476"/>
      <c r="NFH499" s="2476"/>
      <c r="NFI499" s="2476"/>
      <c r="NFJ499" s="2479"/>
      <c r="NFK499" s="2479"/>
      <c r="NFL499" s="2479"/>
      <c r="NFM499" s="2479"/>
      <c r="NFR499" s="2476"/>
      <c r="NFS499" s="2476"/>
      <c r="NFT499" s="2476"/>
      <c r="NFU499" s="2479"/>
      <c r="NFV499" s="2479"/>
      <c r="NFW499" s="2479"/>
      <c r="NFX499" s="2479"/>
      <c r="NGC499" s="2476"/>
      <c r="NGD499" s="2476"/>
      <c r="NGE499" s="2476"/>
      <c r="NGF499" s="2479"/>
      <c r="NGG499" s="2479"/>
      <c r="NGH499" s="2479"/>
      <c r="NGI499" s="2479"/>
      <c r="NGN499" s="2476"/>
      <c r="NGO499" s="2476"/>
      <c r="NGP499" s="2476"/>
      <c r="NGQ499" s="2479"/>
      <c r="NGR499" s="2479"/>
      <c r="NGS499" s="2479"/>
      <c r="NGT499" s="2479"/>
      <c r="NGY499" s="2476"/>
      <c r="NGZ499" s="2476"/>
      <c r="NHA499" s="2476"/>
      <c r="NHB499" s="2479"/>
      <c r="NHC499" s="2479"/>
      <c r="NHD499" s="2479"/>
      <c r="NHE499" s="2479"/>
      <c r="NHJ499" s="2476"/>
      <c r="NHK499" s="2476"/>
      <c r="NHL499" s="2476"/>
      <c r="NHM499" s="2479"/>
      <c r="NHN499" s="2479"/>
      <c r="NHO499" s="2479"/>
      <c r="NHP499" s="2479"/>
      <c r="NHU499" s="2476"/>
      <c r="NHV499" s="2476"/>
      <c r="NHW499" s="2476"/>
      <c r="NHX499" s="2479"/>
      <c r="NHY499" s="2479"/>
      <c r="NHZ499" s="2479"/>
      <c r="NIA499" s="2479"/>
      <c r="NIF499" s="2476"/>
      <c r="NIG499" s="2476"/>
      <c r="NIH499" s="2476"/>
      <c r="NII499" s="2479"/>
      <c r="NIJ499" s="2479"/>
      <c r="NIK499" s="2479"/>
      <c r="NIL499" s="2479"/>
      <c r="NIQ499" s="2476"/>
      <c r="NIR499" s="2476"/>
      <c r="NIS499" s="2476"/>
      <c r="NIT499" s="2479"/>
      <c r="NIU499" s="2479"/>
      <c r="NIV499" s="2479"/>
      <c r="NIW499" s="2479"/>
      <c r="NJB499" s="2476"/>
      <c r="NJC499" s="2476"/>
      <c r="NJD499" s="2476"/>
      <c r="NJE499" s="2479"/>
      <c r="NJF499" s="2479"/>
      <c r="NJG499" s="2479"/>
      <c r="NJH499" s="2479"/>
      <c r="NJM499" s="2476"/>
      <c r="NJN499" s="2476"/>
      <c r="NJO499" s="2476"/>
      <c r="NJP499" s="2479"/>
      <c r="NJQ499" s="2479"/>
      <c r="NJR499" s="2479"/>
      <c r="NJS499" s="2479"/>
      <c r="NJX499" s="2476"/>
      <c r="NJY499" s="2476"/>
      <c r="NJZ499" s="2476"/>
      <c r="NKA499" s="2479"/>
      <c r="NKB499" s="2479"/>
      <c r="NKC499" s="2479"/>
      <c r="NKD499" s="2479"/>
      <c r="NKI499" s="2476"/>
      <c r="NKJ499" s="2476"/>
      <c r="NKK499" s="2476"/>
      <c r="NKL499" s="2479"/>
      <c r="NKM499" s="2479"/>
      <c r="NKN499" s="2479"/>
      <c r="NKO499" s="2479"/>
      <c r="NKT499" s="2476"/>
      <c r="NKU499" s="2476"/>
      <c r="NKV499" s="2476"/>
      <c r="NKW499" s="2479"/>
      <c r="NKX499" s="2479"/>
      <c r="NKY499" s="2479"/>
      <c r="NKZ499" s="2479"/>
      <c r="NLE499" s="2476"/>
      <c r="NLF499" s="2476"/>
      <c r="NLG499" s="2476"/>
      <c r="NLH499" s="2479"/>
      <c r="NLI499" s="2479"/>
      <c r="NLJ499" s="2479"/>
      <c r="NLK499" s="2479"/>
      <c r="NLP499" s="2476"/>
      <c r="NLQ499" s="2476"/>
      <c r="NLR499" s="2476"/>
      <c r="NLS499" s="2479"/>
      <c r="NLT499" s="2479"/>
      <c r="NLU499" s="2479"/>
      <c r="NLV499" s="2479"/>
      <c r="NMA499" s="2476"/>
      <c r="NMB499" s="2476"/>
      <c r="NMC499" s="2476"/>
      <c r="NMD499" s="2479"/>
      <c r="NME499" s="2479"/>
      <c r="NMF499" s="2479"/>
      <c r="NMG499" s="2479"/>
      <c r="NML499" s="2476"/>
      <c r="NMM499" s="2476"/>
      <c r="NMN499" s="2476"/>
      <c r="NMO499" s="2479"/>
      <c r="NMP499" s="2479"/>
      <c r="NMQ499" s="2479"/>
      <c r="NMR499" s="2479"/>
      <c r="NMW499" s="2476"/>
      <c r="NMX499" s="2476"/>
      <c r="NMY499" s="2476"/>
      <c r="NMZ499" s="2479"/>
      <c r="NNA499" s="2479"/>
      <c r="NNB499" s="2479"/>
      <c r="NNC499" s="2479"/>
      <c r="NNH499" s="2476"/>
      <c r="NNI499" s="2476"/>
      <c r="NNJ499" s="2476"/>
      <c r="NNK499" s="2479"/>
      <c r="NNL499" s="2479"/>
      <c r="NNM499" s="2479"/>
      <c r="NNN499" s="2479"/>
      <c r="NNS499" s="2476"/>
      <c r="NNT499" s="2476"/>
      <c r="NNU499" s="2476"/>
      <c r="NNV499" s="2479"/>
      <c r="NNW499" s="2479"/>
      <c r="NNX499" s="2479"/>
      <c r="NNY499" s="2479"/>
      <c r="NOD499" s="2476"/>
      <c r="NOE499" s="2476"/>
      <c r="NOF499" s="2476"/>
      <c r="NOG499" s="2479"/>
      <c r="NOH499" s="2479"/>
      <c r="NOI499" s="2479"/>
      <c r="NOJ499" s="2479"/>
      <c r="NOO499" s="2476"/>
      <c r="NOP499" s="2476"/>
      <c r="NOQ499" s="2476"/>
      <c r="NOR499" s="2479"/>
      <c r="NOS499" s="2479"/>
      <c r="NOT499" s="2479"/>
      <c r="NOU499" s="2479"/>
      <c r="NOZ499" s="2476"/>
      <c r="NPA499" s="2476"/>
      <c r="NPB499" s="2476"/>
      <c r="NPC499" s="2479"/>
      <c r="NPD499" s="2479"/>
      <c r="NPE499" s="2479"/>
      <c r="NPF499" s="2479"/>
      <c r="NPK499" s="2476"/>
      <c r="NPL499" s="2476"/>
      <c r="NPM499" s="2476"/>
      <c r="NPN499" s="2479"/>
      <c r="NPO499" s="2479"/>
      <c r="NPP499" s="2479"/>
      <c r="NPQ499" s="2479"/>
      <c r="NPV499" s="2476"/>
      <c r="NPW499" s="2476"/>
      <c r="NPX499" s="2476"/>
      <c r="NPY499" s="2479"/>
      <c r="NPZ499" s="2479"/>
      <c r="NQA499" s="2479"/>
      <c r="NQB499" s="2479"/>
      <c r="NQG499" s="2476"/>
      <c r="NQH499" s="2476"/>
      <c r="NQI499" s="2476"/>
      <c r="NQJ499" s="2479"/>
      <c r="NQK499" s="2479"/>
      <c r="NQL499" s="2479"/>
      <c r="NQM499" s="2479"/>
      <c r="NQR499" s="2476"/>
      <c r="NQS499" s="2476"/>
      <c r="NQT499" s="2476"/>
      <c r="NQU499" s="2479"/>
      <c r="NQV499" s="2479"/>
      <c r="NQW499" s="2479"/>
      <c r="NQX499" s="2479"/>
      <c r="NRC499" s="2476"/>
      <c r="NRD499" s="2476"/>
      <c r="NRE499" s="2476"/>
      <c r="NRF499" s="2479"/>
      <c r="NRG499" s="2479"/>
      <c r="NRH499" s="2479"/>
      <c r="NRI499" s="2479"/>
      <c r="NRN499" s="2476"/>
      <c r="NRO499" s="2476"/>
      <c r="NRP499" s="2476"/>
      <c r="NRQ499" s="2479"/>
      <c r="NRR499" s="2479"/>
      <c r="NRS499" s="2479"/>
      <c r="NRT499" s="2479"/>
      <c r="NRY499" s="2476"/>
      <c r="NRZ499" s="2476"/>
      <c r="NSA499" s="2476"/>
      <c r="NSB499" s="2479"/>
      <c r="NSC499" s="2479"/>
      <c r="NSD499" s="2479"/>
      <c r="NSE499" s="2479"/>
      <c r="NSJ499" s="2476"/>
      <c r="NSK499" s="2476"/>
      <c r="NSL499" s="2476"/>
      <c r="NSM499" s="2479"/>
      <c r="NSN499" s="2479"/>
      <c r="NSO499" s="2479"/>
      <c r="NSP499" s="2479"/>
      <c r="NSU499" s="2476"/>
      <c r="NSV499" s="2476"/>
      <c r="NSW499" s="2476"/>
      <c r="NSX499" s="2479"/>
      <c r="NSY499" s="2479"/>
      <c r="NSZ499" s="2479"/>
      <c r="NTA499" s="2479"/>
      <c r="NTF499" s="2476"/>
      <c r="NTG499" s="2476"/>
      <c r="NTH499" s="2476"/>
      <c r="NTI499" s="2479"/>
      <c r="NTJ499" s="2479"/>
      <c r="NTK499" s="2479"/>
      <c r="NTL499" s="2479"/>
      <c r="NTQ499" s="2476"/>
      <c r="NTR499" s="2476"/>
      <c r="NTS499" s="2476"/>
      <c r="NTT499" s="2479"/>
      <c r="NTU499" s="2479"/>
      <c r="NTV499" s="2479"/>
      <c r="NTW499" s="2479"/>
      <c r="NUB499" s="2476"/>
      <c r="NUC499" s="2476"/>
      <c r="NUD499" s="2476"/>
      <c r="NUE499" s="2479"/>
      <c r="NUF499" s="2479"/>
      <c r="NUG499" s="2479"/>
      <c r="NUH499" s="2479"/>
      <c r="NUM499" s="2476"/>
      <c r="NUN499" s="2476"/>
      <c r="NUO499" s="2476"/>
      <c r="NUP499" s="2479"/>
      <c r="NUQ499" s="2479"/>
      <c r="NUR499" s="2479"/>
      <c r="NUS499" s="2479"/>
      <c r="NUX499" s="2476"/>
      <c r="NUY499" s="2476"/>
      <c r="NUZ499" s="2476"/>
      <c r="NVA499" s="2479"/>
      <c r="NVB499" s="2479"/>
      <c r="NVC499" s="2479"/>
      <c r="NVD499" s="2479"/>
      <c r="NVI499" s="2476"/>
      <c r="NVJ499" s="2476"/>
      <c r="NVK499" s="2476"/>
      <c r="NVL499" s="2479"/>
      <c r="NVM499" s="2479"/>
      <c r="NVN499" s="2479"/>
      <c r="NVO499" s="2479"/>
      <c r="NVT499" s="2476"/>
      <c r="NVU499" s="2476"/>
      <c r="NVV499" s="2476"/>
      <c r="NVW499" s="2479"/>
      <c r="NVX499" s="2479"/>
      <c r="NVY499" s="2479"/>
      <c r="NVZ499" s="2479"/>
      <c r="NWE499" s="2476"/>
      <c r="NWF499" s="2476"/>
      <c r="NWG499" s="2476"/>
      <c r="NWH499" s="2479"/>
      <c r="NWI499" s="2479"/>
      <c r="NWJ499" s="2479"/>
      <c r="NWK499" s="2479"/>
      <c r="NWP499" s="2476"/>
      <c r="NWQ499" s="2476"/>
      <c r="NWR499" s="2476"/>
      <c r="NWS499" s="2479"/>
      <c r="NWT499" s="2479"/>
      <c r="NWU499" s="2479"/>
      <c r="NWV499" s="2479"/>
      <c r="NXA499" s="2476"/>
      <c r="NXB499" s="2476"/>
      <c r="NXC499" s="2476"/>
      <c r="NXD499" s="2479"/>
      <c r="NXE499" s="2479"/>
      <c r="NXF499" s="2479"/>
      <c r="NXG499" s="2479"/>
      <c r="NXL499" s="2476"/>
      <c r="NXM499" s="2476"/>
      <c r="NXN499" s="2476"/>
      <c r="NXO499" s="2479"/>
      <c r="NXP499" s="2479"/>
      <c r="NXQ499" s="2479"/>
      <c r="NXR499" s="2479"/>
      <c r="NXW499" s="2476"/>
      <c r="NXX499" s="2476"/>
      <c r="NXY499" s="2476"/>
      <c r="NXZ499" s="2479"/>
      <c r="NYA499" s="2479"/>
      <c r="NYB499" s="2479"/>
      <c r="NYC499" s="2479"/>
      <c r="NYH499" s="2476"/>
      <c r="NYI499" s="2476"/>
      <c r="NYJ499" s="2476"/>
      <c r="NYK499" s="2479"/>
      <c r="NYL499" s="2479"/>
      <c r="NYM499" s="2479"/>
      <c r="NYN499" s="2479"/>
      <c r="NYS499" s="2476"/>
      <c r="NYT499" s="2476"/>
      <c r="NYU499" s="2476"/>
      <c r="NYV499" s="2479"/>
      <c r="NYW499" s="2479"/>
      <c r="NYX499" s="2479"/>
      <c r="NYY499" s="2479"/>
      <c r="NZD499" s="2476"/>
      <c r="NZE499" s="2476"/>
      <c r="NZF499" s="2476"/>
      <c r="NZG499" s="2479"/>
      <c r="NZH499" s="2479"/>
      <c r="NZI499" s="2479"/>
      <c r="NZJ499" s="2479"/>
      <c r="NZO499" s="2476"/>
      <c r="NZP499" s="2476"/>
      <c r="NZQ499" s="2476"/>
      <c r="NZR499" s="2479"/>
      <c r="NZS499" s="2479"/>
      <c r="NZT499" s="2479"/>
      <c r="NZU499" s="2479"/>
      <c r="NZZ499" s="2476"/>
      <c r="OAA499" s="2476"/>
      <c r="OAB499" s="2476"/>
      <c r="OAC499" s="2479"/>
      <c r="OAD499" s="2479"/>
      <c r="OAE499" s="2479"/>
      <c r="OAF499" s="2479"/>
      <c r="OAK499" s="2476"/>
      <c r="OAL499" s="2476"/>
      <c r="OAM499" s="2476"/>
      <c r="OAN499" s="2479"/>
      <c r="OAO499" s="2479"/>
      <c r="OAP499" s="2479"/>
      <c r="OAQ499" s="2479"/>
      <c r="OAV499" s="2476"/>
      <c r="OAW499" s="2476"/>
      <c r="OAX499" s="2476"/>
      <c r="OAY499" s="2479"/>
      <c r="OAZ499" s="2479"/>
      <c r="OBA499" s="2479"/>
      <c r="OBB499" s="2479"/>
      <c r="OBG499" s="2476"/>
      <c r="OBH499" s="2476"/>
      <c r="OBI499" s="2476"/>
      <c r="OBJ499" s="2479"/>
      <c r="OBK499" s="2479"/>
      <c r="OBL499" s="2479"/>
      <c r="OBM499" s="2479"/>
      <c r="OBR499" s="2476"/>
      <c r="OBS499" s="2476"/>
      <c r="OBT499" s="2476"/>
      <c r="OBU499" s="2479"/>
      <c r="OBV499" s="2479"/>
      <c r="OBW499" s="2479"/>
      <c r="OBX499" s="2479"/>
      <c r="OCC499" s="2476"/>
      <c r="OCD499" s="2476"/>
      <c r="OCE499" s="2476"/>
      <c r="OCF499" s="2479"/>
      <c r="OCG499" s="2479"/>
      <c r="OCH499" s="2479"/>
      <c r="OCI499" s="2479"/>
      <c r="OCN499" s="2476"/>
      <c r="OCO499" s="2476"/>
      <c r="OCP499" s="2476"/>
      <c r="OCQ499" s="2479"/>
      <c r="OCR499" s="2479"/>
      <c r="OCS499" s="2479"/>
      <c r="OCT499" s="2479"/>
      <c r="OCY499" s="2476"/>
      <c r="OCZ499" s="2476"/>
      <c r="ODA499" s="2476"/>
      <c r="ODB499" s="2479"/>
      <c r="ODC499" s="2479"/>
      <c r="ODD499" s="2479"/>
      <c r="ODE499" s="2479"/>
      <c r="ODJ499" s="2476"/>
      <c r="ODK499" s="2476"/>
      <c r="ODL499" s="2476"/>
      <c r="ODM499" s="2479"/>
      <c r="ODN499" s="2479"/>
      <c r="ODO499" s="2479"/>
      <c r="ODP499" s="2479"/>
      <c r="ODU499" s="2476"/>
      <c r="ODV499" s="2476"/>
      <c r="ODW499" s="2476"/>
      <c r="ODX499" s="2479"/>
      <c r="ODY499" s="2479"/>
      <c r="ODZ499" s="2479"/>
      <c r="OEA499" s="2479"/>
      <c r="OEF499" s="2476"/>
      <c r="OEG499" s="2476"/>
      <c r="OEH499" s="2476"/>
      <c r="OEI499" s="2479"/>
      <c r="OEJ499" s="2479"/>
      <c r="OEK499" s="2479"/>
      <c r="OEL499" s="2479"/>
      <c r="OEQ499" s="2476"/>
      <c r="OER499" s="2476"/>
      <c r="OES499" s="2476"/>
      <c r="OET499" s="2479"/>
      <c r="OEU499" s="2479"/>
      <c r="OEV499" s="2479"/>
      <c r="OEW499" s="2479"/>
      <c r="OFB499" s="2476"/>
      <c r="OFC499" s="2476"/>
      <c r="OFD499" s="2476"/>
      <c r="OFE499" s="2479"/>
      <c r="OFF499" s="2479"/>
      <c r="OFG499" s="2479"/>
      <c r="OFH499" s="2479"/>
      <c r="OFM499" s="2476"/>
      <c r="OFN499" s="2476"/>
      <c r="OFO499" s="2476"/>
      <c r="OFP499" s="2479"/>
      <c r="OFQ499" s="2479"/>
      <c r="OFR499" s="2479"/>
      <c r="OFS499" s="2479"/>
      <c r="OFX499" s="2476"/>
      <c r="OFY499" s="2476"/>
      <c r="OFZ499" s="2476"/>
      <c r="OGA499" s="2479"/>
      <c r="OGB499" s="2479"/>
      <c r="OGC499" s="2479"/>
      <c r="OGD499" s="2479"/>
      <c r="OGI499" s="2476"/>
      <c r="OGJ499" s="2476"/>
      <c r="OGK499" s="2476"/>
      <c r="OGL499" s="2479"/>
      <c r="OGM499" s="2479"/>
      <c r="OGN499" s="2479"/>
      <c r="OGO499" s="2479"/>
      <c r="OGT499" s="2476"/>
      <c r="OGU499" s="2476"/>
      <c r="OGV499" s="2476"/>
      <c r="OGW499" s="2479"/>
      <c r="OGX499" s="2479"/>
      <c r="OGY499" s="2479"/>
      <c r="OGZ499" s="2479"/>
      <c r="OHE499" s="2476"/>
      <c r="OHF499" s="2476"/>
      <c r="OHG499" s="2476"/>
      <c r="OHH499" s="2479"/>
      <c r="OHI499" s="2479"/>
      <c r="OHJ499" s="2479"/>
      <c r="OHK499" s="2479"/>
      <c r="OHP499" s="2476"/>
      <c r="OHQ499" s="2476"/>
      <c r="OHR499" s="2476"/>
      <c r="OHS499" s="2479"/>
      <c r="OHT499" s="2479"/>
      <c r="OHU499" s="2479"/>
      <c r="OHV499" s="2479"/>
      <c r="OIA499" s="2476"/>
      <c r="OIB499" s="2476"/>
      <c r="OIC499" s="2476"/>
      <c r="OID499" s="2479"/>
      <c r="OIE499" s="2479"/>
      <c r="OIF499" s="2479"/>
      <c r="OIG499" s="2479"/>
      <c r="OIL499" s="2476"/>
      <c r="OIM499" s="2476"/>
      <c r="OIN499" s="2476"/>
      <c r="OIO499" s="2479"/>
      <c r="OIP499" s="2479"/>
      <c r="OIQ499" s="2479"/>
      <c r="OIR499" s="2479"/>
      <c r="OIW499" s="2476"/>
      <c r="OIX499" s="2476"/>
      <c r="OIY499" s="2476"/>
      <c r="OIZ499" s="2479"/>
      <c r="OJA499" s="2479"/>
      <c r="OJB499" s="2479"/>
      <c r="OJC499" s="2479"/>
      <c r="OJH499" s="2476"/>
      <c r="OJI499" s="2476"/>
      <c r="OJJ499" s="2476"/>
      <c r="OJK499" s="2479"/>
      <c r="OJL499" s="2479"/>
      <c r="OJM499" s="2479"/>
      <c r="OJN499" s="2479"/>
      <c r="OJS499" s="2476"/>
      <c r="OJT499" s="2476"/>
      <c r="OJU499" s="2476"/>
      <c r="OJV499" s="2479"/>
      <c r="OJW499" s="2479"/>
      <c r="OJX499" s="2479"/>
      <c r="OJY499" s="2479"/>
      <c r="OKD499" s="2476"/>
      <c r="OKE499" s="2476"/>
      <c r="OKF499" s="2476"/>
      <c r="OKG499" s="2479"/>
      <c r="OKH499" s="2479"/>
      <c r="OKI499" s="2479"/>
      <c r="OKJ499" s="2479"/>
      <c r="OKO499" s="2476"/>
      <c r="OKP499" s="2476"/>
      <c r="OKQ499" s="2476"/>
      <c r="OKR499" s="2479"/>
      <c r="OKS499" s="2479"/>
      <c r="OKT499" s="2479"/>
      <c r="OKU499" s="2479"/>
      <c r="OKZ499" s="2476"/>
      <c r="OLA499" s="2476"/>
      <c r="OLB499" s="2476"/>
      <c r="OLC499" s="2479"/>
      <c r="OLD499" s="2479"/>
      <c r="OLE499" s="2479"/>
      <c r="OLF499" s="2479"/>
      <c r="OLK499" s="2476"/>
      <c r="OLL499" s="2476"/>
      <c r="OLM499" s="2476"/>
      <c r="OLN499" s="2479"/>
      <c r="OLO499" s="2479"/>
      <c r="OLP499" s="2479"/>
      <c r="OLQ499" s="2479"/>
      <c r="OLV499" s="2476"/>
      <c r="OLW499" s="2476"/>
      <c r="OLX499" s="2476"/>
      <c r="OLY499" s="2479"/>
      <c r="OLZ499" s="2479"/>
      <c r="OMA499" s="2479"/>
      <c r="OMB499" s="2479"/>
      <c r="OMG499" s="2476"/>
      <c r="OMH499" s="2476"/>
      <c r="OMI499" s="2476"/>
      <c r="OMJ499" s="2479"/>
      <c r="OMK499" s="2479"/>
      <c r="OML499" s="2479"/>
      <c r="OMM499" s="2479"/>
      <c r="OMR499" s="2476"/>
      <c r="OMS499" s="2476"/>
      <c r="OMT499" s="2476"/>
      <c r="OMU499" s="2479"/>
      <c r="OMV499" s="2479"/>
      <c r="OMW499" s="2479"/>
      <c r="OMX499" s="2479"/>
      <c r="ONC499" s="2476"/>
      <c r="OND499" s="2476"/>
      <c r="ONE499" s="2476"/>
      <c r="ONF499" s="2479"/>
      <c r="ONG499" s="2479"/>
      <c r="ONH499" s="2479"/>
      <c r="ONI499" s="2479"/>
      <c r="ONN499" s="2476"/>
      <c r="ONO499" s="2476"/>
      <c r="ONP499" s="2476"/>
      <c r="ONQ499" s="2479"/>
      <c r="ONR499" s="2479"/>
      <c r="ONS499" s="2479"/>
      <c r="ONT499" s="2479"/>
      <c r="ONY499" s="2476"/>
      <c r="ONZ499" s="2476"/>
      <c r="OOA499" s="2476"/>
      <c r="OOB499" s="2479"/>
      <c r="OOC499" s="2479"/>
      <c r="OOD499" s="2479"/>
      <c r="OOE499" s="2479"/>
      <c r="OOJ499" s="2476"/>
      <c r="OOK499" s="2476"/>
      <c r="OOL499" s="2476"/>
      <c r="OOM499" s="2479"/>
      <c r="OON499" s="2479"/>
      <c r="OOO499" s="2479"/>
      <c r="OOP499" s="2479"/>
      <c r="OOU499" s="2476"/>
      <c r="OOV499" s="2476"/>
      <c r="OOW499" s="2476"/>
      <c r="OOX499" s="2479"/>
      <c r="OOY499" s="2479"/>
      <c r="OOZ499" s="2479"/>
      <c r="OPA499" s="2479"/>
      <c r="OPF499" s="2476"/>
      <c r="OPG499" s="2476"/>
      <c r="OPH499" s="2476"/>
      <c r="OPI499" s="2479"/>
      <c r="OPJ499" s="2479"/>
      <c r="OPK499" s="2479"/>
      <c r="OPL499" s="2479"/>
      <c r="OPQ499" s="2476"/>
      <c r="OPR499" s="2476"/>
      <c r="OPS499" s="2476"/>
      <c r="OPT499" s="2479"/>
      <c r="OPU499" s="2479"/>
      <c r="OPV499" s="2479"/>
      <c r="OPW499" s="2479"/>
      <c r="OQB499" s="2476"/>
      <c r="OQC499" s="2476"/>
      <c r="OQD499" s="2476"/>
      <c r="OQE499" s="2479"/>
      <c r="OQF499" s="2479"/>
      <c r="OQG499" s="2479"/>
      <c r="OQH499" s="2479"/>
      <c r="OQM499" s="2476"/>
      <c r="OQN499" s="2476"/>
      <c r="OQO499" s="2476"/>
      <c r="OQP499" s="2479"/>
      <c r="OQQ499" s="2479"/>
      <c r="OQR499" s="2479"/>
      <c r="OQS499" s="2479"/>
      <c r="OQX499" s="2476"/>
      <c r="OQY499" s="2476"/>
      <c r="OQZ499" s="2476"/>
      <c r="ORA499" s="2479"/>
      <c r="ORB499" s="2479"/>
      <c r="ORC499" s="2479"/>
      <c r="ORD499" s="2479"/>
      <c r="ORI499" s="2476"/>
      <c r="ORJ499" s="2476"/>
      <c r="ORK499" s="2476"/>
      <c r="ORL499" s="2479"/>
      <c r="ORM499" s="2479"/>
      <c r="ORN499" s="2479"/>
      <c r="ORO499" s="2479"/>
      <c r="ORT499" s="2476"/>
      <c r="ORU499" s="2476"/>
      <c r="ORV499" s="2476"/>
      <c r="ORW499" s="2479"/>
      <c r="ORX499" s="2479"/>
      <c r="ORY499" s="2479"/>
      <c r="ORZ499" s="2479"/>
      <c r="OSE499" s="2476"/>
      <c r="OSF499" s="2476"/>
      <c r="OSG499" s="2476"/>
      <c r="OSH499" s="2479"/>
      <c r="OSI499" s="2479"/>
      <c r="OSJ499" s="2479"/>
      <c r="OSK499" s="2479"/>
      <c r="OSP499" s="2476"/>
      <c r="OSQ499" s="2476"/>
      <c r="OSR499" s="2476"/>
      <c r="OSS499" s="2479"/>
      <c r="OST499" s="2479"/>
      <c r="OSU499" s="2479"/>
      <c r="OSV499" s="2479"/>
      <c r="OTA499" s="2476"/>
      <c r="OTB499" s="2476"/>
      <c r="OTC499" s="2476"/>
      <c r="OTD499" s="2479"/>
      <c r="OTE499" s="2479"/>
      <c r="OTF499" s="2479"/>
      <c r="OTG499" s="2479"/>
      <c r="OTL499" s="2476"/>
      <c r="OTM499" s="2476"/>
      <c r="OTN499" s="2476"/>
      <c r="OTO499" s="2479"/>
      <c r="OTP499" s="2479"/>
      <c r="OTQ499" s="2479"/>
      <c r="OTR499" s="2479"/>
      <c r="OTW499" s="2476"/>
      <c r="OTX499" s="2476"/>
      <c r="OTY499" s="2476"/>
      <c r="OTZ499" s="2479"/>
      <c r="OUA499" s="2479"/>
      <c r="OUB499" s="2479"/>
      <c r="OUC499" s="2479"/>
      <c r="OUH499" s="2476"/>
      <c r="OUI499" s="2476"/>
      <c r="OUJ499" s="2476"/>
      <c r="OUK499" s="2479"/>
      <c r="OUL499" s="2479"/>
      <c r="OUM499" s="2479"/>
      <c r="OUN499" s="2479"/>
      <c r="OUS499" s="2476"/>
      <c r="OUT499" s="2476"/>
      <c r="OUU499" s="2476"/>
      <c r="OUV499" s="2479"/>
      <c r="OUW499" s="2479"/>
      <c r="OUX499" s="2479"/>
      <c r="OUY499" s="2479"/>
      <c r="OVD499" s="2476"/>
      <c r="OVE499" s="2476"/>
      <c r="OVF499" s="2476"/>
      <c r="OVG499" s="2479"/>
      <c r="OVH499" s="2479"/>
      <c r="OVI499" s="2479"/>
      <c r="OVJ499" s="2479"/>
      <c r="OVO499" s="2476"/>
      <c r="OVP499" s="2476"/>
      <c r="OVQ499" s="2476"/>
      <c r="OVR499" s="2479"/>
      <c r="OVS499" s="2479"/>
      <c r="OVT499" s="2479"/>
      <c r="OVU499" s="2479"/>
      <c r="OVZ499" s="2476"/>
      <c r="OWA499" s="2476"/>
      <c r="OWB499" s="2476"/>
      <c r="OWC499" s="2479"/>
      <c r="OWD499" s="2479"/>
      <c r="OWE499" s="2479"/>
      <c r="OWF499" s="2479"/>
      <c r="OWK499" s="2476"/>
      <c r="OWL499" s="2476"/>
      <c r="OWM499" s="2476"/>
      <c r="OWN499" s="2479"/>
      <c r="OWO499" s="2479"/>
      <c r="OWP499" s="2479"/>
      <c r="OWQ499" s="2479"/>
      <c r="OWV499" s="2476"/>
      <c r="OWW499" s="2476"/>
      <c r="OWX499" s="2476"/>
      <c r="OWY499" s="2479"/>
      <c r="OWZ499" s="2479"/>
      <c r="OXA499" s="2479"/>
      <c r="OXB499" s="2479"/>
      <c r="OXG499" s="2476"/>
      <c r="OXH499" s="2476"/>
      <c r="OXI499" s="2476"/>
      <c r="OXJ499" s="2479"/>
      <c r="OXK499" s="2479"/>
      <c r="OXL499" s="2479"/>
      <c r="OXM499" s="2479"/>
      <c r="OXR499" s="2476"/>
      <c r="OXS499" s="2476"/>
      <c r="OXT499" s="2476"/>
      <c r="OXU499" s="2479"/>
      <c r="OXV499" s="2479"/>
      <c r="OXW499" s="2479"/>
      <c r="OXX499" s="2479"/>
      <c r="OYC499" s="2476"/>
      <c r="OYD499" s="2476"/>
      <c r="OYE499" s="2476"/>
      <c r="OYF499" s="2479"/>
      <c r="OYG499" s="2479"/>
      <c r="OYH499" s="2479"/>
      <c r="OYI499" s="2479"/>
      <c r="OYN499" s="2476"/>
      <c r="OYO499" s="2476"/>
      <c r="OYP499" s="2476"/>
      <c r="OYQ499" s="2479"/>
      <c r="OYR499" s="2479"/>
      <c r="OYS499" s="2479"/>
      <c r="OYT499" s="2479"/>
      <c r="OYY499" s="2476"/>
      <c r="OYZ499" s="2476"/>
      <c r="OZA499" s="2476"/>
      <c r="OZB499" s="2479"/>
      <c r="OZC499" s="2479"/>
      <c r="OZD499" s="2479"/>
      <c r="OZE499" s="2479"/>
      <c r="OZJ499" s="2476"/>
      <c r="OZK499" s="2476"/>
      <c r="OZL499" s="2476"/>
      <c r="OZM499" s="2479"/>
      <c r="OZN499" s="2479"/>
      <c r="OZO499" s="2479"/>
      <c r="OZP499" s="2479"/>
      <c r="OZU499" s="2476"/>
      <c r="OZV499" s="2476"/>
      <c r="OZW499" s="2476"/>
      <c r="OZX499" s="2479"/>
      <c r="OZY499" s="2479"/>
      <c r="OZZ499" s="2479"/>
      <c r="PAA499" s="2479"/>
      <c r="PAF499" s="2476"/>
      <c r="PAG499" s="2476"/>
      <c r="PAH499" s="2476"/>
      <c r="PAI499" s="2479"/>
      <c r="PAJ499" s="2479"/>
      <c r="PAK499" s="2479"/>
      <c r="PAL499" s="2479"/>
      <c r="PAQ499" s="2476"/>
      <c r="PAR499" s="2476"/>
      <c r="PAS499" s="2476"/>
      <c r="PAT499" s="2479"/>
      <c r="PAU499" s="2479"/>
      <c r="PAV499" s="2479"/>
      <c r="PAW499" s="2479"/>
      <c r="PBB499" s="2476"/>
      <c r="PBC499" s="2476"/>
      <c r="PBD499" s="2476"/>
      <c r="PBE499" s="2479"/>
      <c r="PBF499" s="2479"/>
      <c r="PBG499" s="2479"/>
      <c r="PBH499" s="2479"/>
      <c r="PBM499" s="2476"/>
      <c r="PBN499" s="2476"/>
      <c r="PBO499" s="2476"/>
      <c r="PBP499" s="2479"/>
      <c r="PBQ499" s="2479"/>
      <c r="PBR499" s="2479"/>
      <c r="PBS499" s="2479"/>
      <c r="PBX499" s="2476"/>
      <c r="PBY499" s="2476"/>
      <c r="PBZ499" s="2476"/>
      <c r="PCA499" s="2479"/>
      <c r="PCB499" s="2479"/>
      <c r="PCC499" s="2479"/>
      <c r="PCD499" s="2479"/>
      <c r="PCI499" s="2476"/>
      <c r="PCJ499" s="2476"/>
      <c r="PCK499" s="2476"/>
      <c r="PCL499" s="2479"/>
      <c r="PCM499" s="2479"/>
      <c r="PCN499" s="2479"/>
      <c r="PCO499" s="2479"/>
      <c r="PCT499" s="2476"/>
      <c r="PCU499" s="2476"/>
      <c r="PCV499" s="2476"/>
      <c r="PCW499" s="2479"/>
      <c r="PCX499" s="2479"/>
      <c r="PCY499" s="2479"/>
      <c r="PCZ499" s="2479"/>
      <c r="PDE499" s="2476"/>
      <c r="PDF499" s="2476"/>
      <c r="PDG499" s="2476"/>
      <c r="PDH499" s="2479"/>
      <c r="PDI499" s="2479"/>
      <c r="PDJ499" s="2479"/>
      <c r="PDK499" s="2479"/>
      <c r="PDP499" s="2476"/>
      <c r="PDQ499" s="2476"/>
      <c r="PDR499" s="2476"/>
      <c r="PDS499" s="2479"/>
      <c r="PDT499" s="2479"/>
      <c r="PDU499" s="2479"/>
      <c r="PDV499" s="2479"/>
      <c r="PEA499" s="2476"/>
      <c r="PEB499" s="2476"/>
      <c r="PEC499" s="2476"/>
      <c r="PED499" s="2479"/>
      <c r="PEE499" s="2479"/>
      <c r="PEF499" s="2479"/>
      <c r="PEG499" s="2479"/>
      <c r="PEL499" s="2476"/>
      <c r="PEM499" s="2476"/>
      <c r="PEN499" s="2476"/>
      <c r="PEO499" s="2479"/>
      <c r="PEP499" s="2479"/>
      <c r="PEQ499" s="2479"/>
      <c r="PER499" s="2479"/>
      <c r="PEW499" s="2476"/>
      <c r="PEX499" s="2476"/>
      <c r="PEY499" s="2476"/>
      <c r="PEZ499" s="2479"/>
      <c r="PFA499" s="2479"/>
      <c r="PFB499" s="2479"/>
      <c r="PFC499" s="2479"/>
      <c r="PFH499" s="2476"/>
      <c r="PFI499" s="2476"/>
      <c r="PFJ499" s="2476"/>
      <c r="PFK499" s="2479"/>
      <c r="PFL499" s="2479"/>
      <c r="PFM499" s="2479"/>
      <c r="PFN499" s="2479"/>
      <c r="PFS499" s="2476"/>
      <c r="PFT499" s="2476"/>
      <c r="PFU499" s="2476"/>
      <c r="PFV499" s="2479"/>
      <c r="PFW499" s="2479"/>
      <c r="PFX499" s="2479"/>
      <c r="PFY499" s="2479"/>
      <c r="PGD499" s="2476"/>
      <c r="PGE499" s="2476"/>
      <c r="PGF499" s="2476"/>
      <c r="PGG499" s="2479"/>
      <c r="PGH499" s="2479"/>
      <c r="PGI499" s="2479"/>
      <c r="PGJ499" s="2479"/>
      <c r="PGO499" s="2476"/>
      <c r="PGP499" s="2476"/>
      <c r="PGQ499" s="2476"/>
      <c r="PGR499" s="2479"/>
      <c r="PGS499" s="2479"/>
      <c r="PGT499" s="2479"/>
      <c r="PGU499" s="2479"/>
      <c r="PGZ499" s="2476"/>
      <c r="PHA499" s="2476"/>
      <c r="PHB499" s="2476"/>
      <c r="PHC499" s="2479"/>
      <c r="PHD499" s="2479"/>
      <c r="PHE499" s="2479"/>
      <c r="PHF499" s="2479"/>
      <c r="PHK499" s="2476"/>
      <c r="PHL499" s="2476"/>
      <c r="PHM499" s="2476"/>
      <c r="PHN499" s="2479"/>
      <c r="PHO499" s="2479"/>
      <c r="PHP499" s="2479"/>
      <c r="PHQ499" s="2479"/>
      <c r="PHV499" s="2476"/>
      <c r="PHW499" s="2476"/>
      <c r="PHX499" s="2476"/>
      <c r="PHY499" s="2479"/>
      <c r="PHZ499" s="2479"/>
      <c r="PIA499" s="2479"/>
      <c r="PIB499" s="2479"/>
      <c r="PIG499" s="2476"/>
      <c r="PIH499" s="2476"/>
      <c r="PII499" s="2476"/>
      <c r="PIJ499" s="2479"/>
      <c r="PIK499" s="2479"/>
      <c r="PIL499" s="2479"/>
      <c r="PIM499" s="2479"/>
      <c r="PIR499" s="2476"/>
      <c r="PIS499" s="2476"/>
      <c r="PIT499" s="2476"/>
      <c r="PIU499" s="2479"/>
      <c r="PIV499" s="2479"/>
      <c r="PIW499" s="2479"/>
      <c r="PIX499" s="2479"/>
      <c r="PJC499" s="2476"/>
      <c r="PJD499" s="2476"/>
      <c r="PJE499" s="2476"/>
      <c r="PJF499" s="2479"/>
      <c r="PJG499" s="2479"/>
      <c r="PJH499" s="2479"/>
      <c r="PJI499" s="2479"/>
      <c r="PJN499" s="2476"/>
      <c r="PJO499" s="2476"/>
      <c r="PJP499" s="2476"/>
      <c r="PJQ499" s="2479"/>
      <c r="PJR499" s="2479"/>
      <c r="PJS499" s="2479"/>
      <c r="PJT499" s="2479"/>
      <c r="PJY499" s="2476"/>
      <c r="PJZ499" s="2476"/>
      <c r="PKA499" s="2476"/>
      <c r="PKB499" s="2479"/>
      <c r="PKC499" s="2479"/>
      <c r="PKD499" s="2479"/>
      <c r="PKE499" s="2479"/>
      <c r="PKJ499" s="2476"/>
      <c r="PKK499" s="2476"/>
      <c r="PKL499" s="2476"/>
      <c r="PKM499" s="2479"/>
      <c r="PKN499" s="2479"/>
      <c r="PKO499" s="2479"/>
      <c r="PKP499" s="2479"/>
      <c r="PKU499" s="2476"/>
      <c r="PKV499" s="2476"/>
      <c r="PKW499" s="2476"/>
      <c r="PKX499" s="2479"/>
      <c r="PKY499" s="2479"/>
      <c r="PKZ499" s="2479"/>
      <c r="PLA499" s="2479"/>
      <c r="PLF499" s="2476"/>
      <c r="PLG499" s="2476"/>
      <c r="PLH499" s="2476"/>
      <c r="PLI499" s="2479"/>
      <c r="PLJ499" s="2479"/>
      <c r="PLK499" s="2479"/>
      <c r="PLL499" s="2479"/>
      <c r="PLQ499" s="2476"/>
      <c r="PLR499" s="2476"/>
      <c r="PLS499" s="2476"/>
      <c r="PLT499" s="2479"/>
      <c r="PLU499" s="2479"/>
      <c r="PLV499" s="2479"/>
      <c r="PLW499" s="2479"/>
      <c r="PMB499" s="2476"/>
      <c r="PMC499" s="2476"/>
      <c r="PMD499" s="2476"/>
      <c r="PME499" s="2479"/>
      <c r="PMF499" s="2479"/>
      <c r="PMG499" s="2479"/>
      <c r="PMH499" s="2479"/>
      <c r="PMM499" s="2476"/>
      <c r="PMN499" s="2476"/>
      <c r="PMO499" s="2476"/>
      <c r="PMP499" s="2479"/>
      <c r="PMQ499" s="2479"/>
      <c r="PMR499" s="2479"/>
      <c r="PMS499" s="2479"/>
      <c r="PMX499" s="2476"/>
      <c r="PMY499" s="2476"/>
      <c r="PMZ499" s="2476"/>
      <c r="PNA499" s="2479"/>
      <c r="PNB499" s="2479"/>
      <c r="PNC499" s="2479"/>
      <c r="PND499" s="2479"/>
      <c r="PNI499" s="2476"/>
      <c r="PNJ499" s="2476"/>
      <c r="PNK499" s="2476"/>
      <c r="PNL499" s="2479"/>
      <c r="PNM499" s="2479"/>
      <c r="PNN499" s="2479"/>
      <c r="PNO499" s="2479"/>
      <c r="PNT499" s="2476"/>
      <c r="PNU499" s="2476"/>
      <c r="PNV499" s="2476"/>
      <c r="PNW499" s="2479"/>
      <c r="PNX499" s="2479"/>
      <c r="PNY499" s="2479"/>
      <c r="PNZ499" s="2479"/>
      <c r="POE499" s="2476"/>
      <c r="POF499" s="2476"/>
      <c r="POG499" s="2476"/>
      <c r="POH499" s="2479"/>
      <c r="POI499" s="2479"/>
      <c r="POJ499" s="2479"/>
      <c r="POK499" s="2479"/>
      <c r="POP499" s="2476"/>
      <c r="POQ499" s="2476"/>
      <c r="POR499" s="2476"/>
      <c r="POS499" s="2479"/>
      <c r="POT499" s="2479"/>
      <c r="POU499" s="2479"/>
      <c r="POV499" s="2479"/>
      <c r="PPA499" s="2476"/>
      <c r="PPB499" s="2476"/>
      <c r="PPC499" s="2476"/>
      <c r="PPD499" s="2479"/>
      <c r="PPE499" s="2479"/>
      <c r="PPF499" s="2479"/>
      <c r="PPG499" s="2479"/>
      <c r="PPL499" s="2476"/>
      <c r="PPM499" s="2476"/>
      <c r="PPN499" s="2476"/>
      <c r="PPO499" s="2479"/>
      <c r="PPP499" s="2479"/>
      <c r="PPQ499" s="2479"/>
      <c r="PPR499" s="2479"/>
      <c r="PPW499" s="2476"/>
      <c r="PPX499" s="2476"/>
      <c r="PPY499" s="2476"/>
      <c r="PPZ499" s="2479"/>
      <c r="PQA499" s="2479"/>
      <c r="PQB499" s="2479"/>
      <c r="PQC499" s="2479"/>
      <c r="PQH499" s="2476"/>
      <c r="PQI499" s="2476"/>
      <c r="PQJ499" s="2476"/>
      <c r="PQK499" s="2479"/>
      <c r="PQL499" s="2479"/>
      <c r="PQM499" s="2479"/>
      <c r="PQN499" s="2479"/>
      <c r="PQS499" s="2476"/>
      <c r="PQT499" s="2476"/>
      <c r="PQU499" s="2476"/>
      <c r="PQV499" s="2479"/>
      <c r="PQW499" s="2479"/>
      <c r="PQX499" s="2479"/>
      <c r="PQY499" s="2479"/>
      <c r="PRD499" s="2476"/>
      <c r="PRE499" s="2476"/>
      <c r="PRF499" s="2476"/>
      <c r="PRG499" s="2479"/>
      <c r="PRH499" s="2479"/>
      <c r="PRI499" s="2479"/>
      <c r="PRJ499" s="2479"/>
      <c r="PRO499" s="2476"/>
      <c r="PRP499" s="2476"/>
      <c r="PRQ499" s="2476"/>
      <c r="PRR499" s="2479"/>
      <c r="PRS499" s="2479"/>
      <c r="PRT499" s="2479"/>
      <c r="PRU499" s="2479"/>
      <c r="PRZ499" s="2476"/>
      <c r="PSA499" s="2476"/>
      <c r="PSB499" s="2476"/>
      <c r="PSC499" s="2479"/>
      <c r="PSD499" s="2479"/>
      <c r="PSE499" s="2479"/>
      <c r="PSF499" s="2479"/>
      <c r="PSK499" s="2476"/>
      <c r="PSL499" s="2476"/>
      <c r="PSM499" s="2476"/>
      <c r="PSN499" s="2479"/>
      <c r="PSO499" s="2479"/>
      <c r="PSP499" s="2479"/>
      <c r="PSQ499" s="2479"/>
      <c r="PSV499" s="2476"/>
      <c r="PSW499" s="2476"/>
      <c r="PSX499" s="2476"/>
      <c r="PSY499" s="2479"/>
      <c r="PSZ499" s="2479"/>
      <c r="PTA499" s="2479"/>
      <c r="PTB499" s="2479"/>
      <c r="PTG499" s="2476"/>
      <c r="PTH499" s="2476"/>
      <c r="PTI499" s="2476"/>
      <c r="PTJ499" s="2479"/>
      <c r="PTK499" s="2479"/>
      <c r="PTL499" s="2479"/>
      <c r="PTM499" s="2479"/>
      <c r="PTR499" s="2476"/>
      <c r="PTS499" s="2476"/>
      <c r="PTT499" s="2476"/>
      <c r="PTU499" s="2479"/>
      <c r="PTV499" s="2479"/>
      <c r="PTW499" s="2479"/>
      <c r="PTX499" s="2479"/>
      <c r="PUC499" s="2476"/>
      <c r="PUD499" s="2476"/>
      <c r="PUE499" s="2476"/>
      <c r="PUF499" s="2479"/>
      <c r="PUG499" s="2479"/>
      <c r="PUH499" s="2479"/>
      <c r="PUI499" s="2479"/>
      <c r="PUN499" s="2476"/>
      <c r="PUO499" s="2476"/>
      <c r="PUP499" s="2476"/>
      <c r="PUQ499" s="2479"/>
      <c r="PUR499" s="2479"/>
      <c r="PUS499" s="2479"/>
      <c r="PUT499" s="2479"/>
      <c r="PUY499" s="2476"/>
      <c r="PUZ499" s="2476"/>
      <c r="PVA499" s="2476"/>
      <c r="PVB499" s="2479"/>
      <c r="PVC499" s="2479"/>
      <c r="PVD499" s="2479"/>
      <c r="PVE499" s="2479"/>
      <c r="PVJ499" s="2476"/>
      <c r="PVK499" s="2476"/>
      <c r="PVL499" s="2476"/>
      <c r="PVM499" s="2479"/>
      <c r="PVN499" s="2479"/>
      <c r="PVO499" s="2479"/>
      <c r="PVP499" s="2479"/>
      <c r="PVU499" s="2476"/>
      <c r="PVV499" s="2476"/>
      <c r="PVW499" s="2476"/>
      <c r="PVX499" s="2479"/>
      <c r="PVY499" s="2479"/>
      <c r="PVZ499" s="2479"/>
      <c r="PWA499" s="2479"/>
      <c r="PWF499" s="2476"/>
      <c r="PWG499" s="2476"/>
      <c r="PWH499" s="2476"/>
      <c r="PWI499" s="2479"/>
      <c r="PWJ499" s="2479"/>
      <c r="PWK499" s="2479"/>
      <c r="PWL499" s="2479"/>
      <c r="PWQ499" s="2476"/>
      <c r="PWR499" s="2476"/>
      <c r="PWS499" s="2476"/>
      <c r="PWT499" s="2479"/>
      <c r="PWU499" s="2479"/>
      <c r="PWV499" s="2479"/>
      <c r="PWW499" s="2479"/>
      <c r="PXB499" s="2476"/>
      <c r="PXC499" s="2476"/>
      <c r="PXD499" s="2476"/>
      <c r="PXE499" s="2479"/>
      <c r="PXF499" s="2479"/>
      <c r="PXG499" s="2479"/>
      <c r="PXH499" s="2479"/>
      <c r="PXM499" s="2476"/>
      <c r="PXN499" s="2476"/>
      <c r="PXO499" s="2476"/>
      <c r="PXP499" s="2479"/>
      <c r="PXQ499" s="2479"/>
      <c r="PXR499" s="2479"/>
      <c r="PXS499" s="2479"/>
      <c r="PXX499" s="2476"/>
      <c r="PXY499" s="2476"/>
      <c r="PXZ499" s="2476"/>
      <c r="PYA499" s="2479"/>
      <c r="PYB499" s="2479"/>
      <c r="PYC499" s="2479"/>
      <c r="PYD499" s="2479"/>
      <c r="PYI499" s="2476"/>
      <c r="PYJ499" s="2476"/>
      <c r="PYK499" s="2476"/>
      <c r="PYL499" s="2479"/>
      <c r="PYM499" s="2479"/>
      <c r="PYN499" s="2479"/>
      <c r="PYO499" s="2479"/>
      <c r="PYT499" s="2476"/>
      <c r="PYU499" s="2476"/>
      <c r="PYV499" s="2476"/>
      <c r="PYW499" s="2479"/>
      <c r="PYX499" s="2479"/>
      <c r="PYY499" s="2479"/>
      <c r="PYZ499" s="2479"/>
      <c r="PZE499" s="2476"/>
      <c r="PZF499" s="2476"/>
      <c r="PZG499" s="2476"/>
      <c r="PZH499" s="2479"/>
      <c r="PZI499" s="2479"/>
      <c r="PZJ499" s="2479"/>
      <c r="PZK499" s="2479"/>
      <c r="PZP499" s="2476"/>
      <c r="PZQ499" s="2476"/>
      <c r="PZR499" s="2476"/>
      <c r="PZS499" s="2479"/>
      <c r="PZT499" s="2479"/>
      <c r="PZU499" s="2479"/>
      <c r="PZV499" s="2479"/>
      <c r="QAA499" s="2476"/>
      <c r="QAB499" s="2476"/>
      <c r="QAC499" s="2476"/>
      <c r="QAD499" s="2479"/>
      <c r="QAE499" s="2479"/>
      <c r="QAF499" s="2479"/>
      <c r="QAG499" s="2479"/>
      <c r="QAL499" s="2476"/>
      <c r="QAM499" s="2476"/>
      <c r="QAN499" s="2476"/>
      <c r="QAO499" s="2479"/>
      <c r="QAP499" s="2479"/>
      <c r="QAQ499" s="2479"/>
      <c r="QAR499" s="2479"/>
      <c r="QAW499" s="2476"/>
      <c r="QAX499" s="2476"/>
      <c r="QAY499" s="2476"/>
      <c r="QAZ499" s="2479"/>
      <c r="QBA499" s="2479"/>
      <c r="QBB499" s="2479"/>
      <c r="QBC499" s="2479"/>
      <c r="QBH499" s="2476"/>
      <c r="QBI499" s="2476"/>
      <c r="QBJ499" s="2476"/>
      <c r="QBK499" s="2479"/>
      <c r="QBL499" s="2479"/>
      <c r="QBM499" s="2479"/>
      <c r="QBN499" s="2479"/>
      <c r="QBS499" s="2476"/>
      <c r="QBT499" s="2476"/>
      <c r="QBU499" s="2476"/>
      <c r="QBV499" s="2479"/>
      <c r="QBW499" s="2479"/>
      <c r="QBX499" s="2479"/>
      <c r="QBY499" s="2479"/>
      <c r="QCD499" s="2476"/>
      <c r="QCE499" s="2476"/>
      <c r="QCF499" s="2476"/>
      <c r="QCG499" s="2479"/>
      <c r="QCH499" s="2479"/>
      <c r="QCI499" s="2479"/>
      <c r="QCJ499" s="2479"/>
      <c r="QCO499" s="2476"/>
      <c r="QCP499" s="2476"/>
      <c r="QCQ499" s="2476"/>
      <c r="QCR499" s="2479"/>
      <c r="QCS499" s="2479"/>
      <c r="QCT499" s="2479"/>
      <c r="QCU499" s="2479"/>
      <c r="QCZ499" s="2476"/>
      <c r="QDA499" s="2476"/>
      <c r="QDB499" s="2476"/>
      <c r="QDC499" s="2479"/>
      <c r="QDD499" s="2479"/>
      <c r="QDE499" s="2479"/>
      <c r="QDF499" s="2479"/>
      <c r="QDK499" s="2476"/>
      <c r="QDL499" s="2476"/>
      <c r="QDM499" s="2476"/>
      <c r="QDN499" s="2479"/>
      <c r="QDO499" s="2479"/>
      <c r="QDP499" s="2479"/>
      <c r="QDQ499" s="2479"/>
      <c r="QDV499" s="2476"/>
      <c r="QDW499" s="2476"/>
      <c r="QDX499" s="2476"/>
      <c r="QDY499" s="2479"/>
      <c r="QDZ499" s="2479"/>
      <c r="QEA499" s="2479"/>
      <c r="QEB499" s="2479"/>
      <c r="QEG499" s="2476"/>
      <c r="QEH499" s="2476"/>
      <c r="QEI499" s="2476"/>
      <c r="QEJ499" s="2479"/>
      <c r="QEK499" s="2479"/>
      <c r="QEL499" s="2479"/>
      <c r="QEM499" s="2479"/>
      <c r="QER499" s="2476"/>
      <c r="QES499" s="2476"/>
      <c r="QET499" s="2476"/>
      <c r="QEU499" s="2479"/>
      <c r="QEV499" s="2479"/>
      <c r="QEW499" s="2479"/>
      <c r="QEX499" s="2479"/>
      <c r="QFC499" s="2476"/>
      <c r="QFD499" s="2476"/>
      <c r="QFE499" s="2476"/>
      <c r="QFF499" s="2479"/>
      <c r="QFG499" s="2479"/>
      <c r="QFH499" s="2479"/>
      <c r="QFI499" s="2479"/>
      <c r="QFN499" s="2476"/>
      <c r="QFO499" s="2476"/>
      <c r="QFP499" s="2476"/>
      <c r="QFQ499" s="2479"/>
      <c r="QFR499" s="2479"/>
      <c r="QFS499" s="2479"/>
      <c r="QFT499" s="2479"/>
      <c r="QFY499" s="2476"/>
      <c r="QFZ499" s="2476"/>
      <c r="QGA499" s="2476"/>
      <c r="QGB499" s="2479"/>
      <c r="QGC499" s="2479"/>
      <c r="QGD499" s="2479"/>
      <c r="QGE499" s="2479"/>
      <c r="QGJ499" s="2476"/>
      <c r="QGK499" s="2476"/>
      <c r="QGL499" s="2476"/>
      <c r="QGM499" s="2479"/>
      <c r="QGN499" s="2479"/>
      <c r="QGO499" s="2479"/>
      <c r="QGP499" s="2479"/>
      <c r="QGU499" s="2476"/>
      <c r="QGV499" s="2476"/>
      <c r="QGW499" s="2476"/>
      <c r="QGX499" s="2479"/>
      <c r="QGY499" s="2479"/>
      <c r="QGZ499" s="2479"/>
      <c r="QHA499" s="2479"/>
      <c r="QHF499" s="2476"/>
      <c r="QHG499" s="2476"/>
      <c r="QHH499" s="2476"/>
      <c r="QHI499" s="2479"/>
      <c r="QHJ499" s="2479"/>
      <c r="QHK499" s="2479"/>
      <c r="QHL499" s="2479"/>
      <c r="QHQ499" s="2476"/>
      <c r="QHR499" s="2476"/>
      <c r="QHS499" s="2476"/>
      <c r="QHT499" s="2479"/>
      <c r="QHU499" s="2479"/>
      <c r="QHV499" s="2479"/>
      <c r="QHW499" s="2479"/>
      <c r="QIB499" s="2476"/>
      <c r="QIC499" s="2476"/>
      <c r="QID499" s="2476"/>
      <c r="QIE499" s="2479"/>
      <c r="QIF499" s="2479"/>
      <c r="QIG499" s="2479"/>
      <c r="QIH499" s="2479"/>
      <c r="QIM499" s="2476"/>
      <c r="QIN499" s="2476"/>
      <c r="QIO499" s="2476"/>
      <c r="QIP499" s="2479"/>
      <c r="QIQ499" s="2479"/>
      <c r="QIR499" s="2479"/>
      <c r="QIS499" s="2479"/>
      <c r="QIX499" s="2476"/>
      <c r="QIY499" s="2476"/>
      <c r="QIZ499" s="2476"/>
      <c r="QJA499" s="2479"/>
      <c r="QJB499" s="2479"/>
      <c r="QJC499" s="2479"/>
      <c r="QJD499" s="2479"/>
      <c r="QJI499" s="2476"/>
      <c r="QJJ499" s="2476"/>
      <c r="QJK499" s="2476"/>
      <c r="QJL499" s="2479"/>
      <c r="QJM499" s="2479"/>
      <c r="QJN499" s="2479"/>
      <c r="QJO499" s="2479"/>
      <c r="QJT499" s="2476"/>
      <c r="QJU499" s="2476"/>
      <c r="QJV499" s="2476"/>
      <c r="QJW499" s="2479"/>
      <c r="QJX499" s="2479"/>
      <c r="QJY499" s="2479"/>
      <c r="QJZ499" s="2479"/>
      <c r="QKE499" s="2476"/>
      <c r="QKF499" s="2476"/>
      <c r="QKG499" s="2476"/>
      <c r="QKH499" s="2479"/>
      <c r="QKI499" s="2479"/>
      <c r="QKJ499" s="2479"/>
      <c r="QKK499" s="2479"/>
      <c r="QKP499" s="2476"/>
      <c r="QKQ499" s="2476"/>
      <c r="QKR499" s="2476"/>
      <c r="QKS499" s="2479"/>
      <c r="QKT499" s="2479"/>
      <c r="QKU499" s="2479"/>
      <c r="QKV499" s="2479"/>
      <c r="QLA499" s="2476"/>
      <c r="QLB499" s="2476"/>
      <c r="QLC499" s="2476"/>
      <c r="QLD499" s="2479"/>
      <c r="QLE499" s="2479"/>
      <c r="QLF499" s="2479"/>
      <c r="QLG499" s="2479"/>
      <c r="QLL499" s="2476"/>
      <c r="QLM499" s="2476"/>
      <c r="QLN499" s="2476"/>
      <c r="QLO499" s="2479"/>
      <c r="QLP499" s="2479"/>
      <c r="QLQ499" s="2479"/>
      <c r="QLR499" s="2479"/>
      <c r="QLW499" s="2476"/>
      <c r="QLX499" s="2476"/>
      <c r="QLY499" s="2476"/>
      <c r="QLZ499" s="2479"/>
      <c r="QMA499" s="2479"/>
      <c r="QMB499" s="2479"/>
      <c r="QMC499" s="2479"/>
      <c r="QMH499" s="2476"/>
      <c r="QMI499" s="2476"/>
      <c r="QMJ499" s="2476"/>
      <c r="QMK499" s="2479"/>
      <c r="QML499" s="2479"/>
      <c r="QMM499" s="2479"/>
      <c r="QMN499" s="2479"/>
      <c r="QMS499" s="2476"/>
      <c r="QMT499" s="2476"/>
      <c r="QMU499" s="2476"/>
      <c r="QMV499" s="2479"/>
      <c r="QMW499" s="2479"/>
      <c r="QMX499" s="2479"/>
      <c r="QMY499" s="2479"/>
      <c r="QND499" s="2476"/>
      <c r="QNE499" s="2476"/>
      <c r="QNF499" s="2476"/>
      <c r="QNG499" s="2479"/>
      <c r="QNH499" s="2479"/>
      <c r="QNI499" s="2479"/>
      <c r="QNJ499" s="2479"/>
      <c r="QNO499" s="2476"/>
      <c r="QNP499" s="2476"/>
      <c r="QNQ499" s="2476"/>
      <c r="QNR499" s="2479"/>
      <c r="QNS499" s="2479"/>
      <c r="QNT499" s="2479"/>
      <c r="QNU499" s="2479"/>
      <c r="QNZ499" s="2476"/>
      <c r="QOA499" s="2476"/>
      <c r="QOB499" s="2476"/>
      <c r="QOC499" s="2479"/>
      <c r="QOD499" s="2479"/>
      <c r="QOE499" s="2479"/>
      <c r="QOF499" s="2479"/>
      <c r="QOK499" s="2476"/>
      <c r="QOL499" s="2476"/>
      <c r="QOM499" s="2476"/>
      <c r="QON499" s="2479"/>
      <c r="QOO499" s="2479"/>
      <c r="QOP499" s="2479"/>
      <c r="QOQ499" s="2479"/>
      <c r="QOV499" s="2476"/>
      <c r="QOW499" s="2476"/>
      <c r="QOX499" s="2476"/>
      <c r="QOY499" s="2479"/>
      <c r="QOZ499" s="2479"/>
      <c r="QPA499" s="2479"/>
      <c r="QPB499" s="2479"/>
      <c r="QPG499" s="2476"/>
      <c r="QPH499" s="2476"/>
      <c r="QPI499" s="2476"/>
      <c r="QPJ499" s="2479"/>
      <c r="QPK499" s="2479"/>
      <c r="QPL499" s="2479"/>
      <c r="QPM499" s="2479"/>
      <c r="QPR499" s="2476"/>
      <c r="QPS499" s="2476"/>
      <c r="QPT499" s="2476"/>
      <c r="QPU499" s="2479"/>
      <c r="QPV499" s="2479"/>
      <c r="QPW499" s="2479"/>
      <c r="QPX499" s="2479"/>
      <c r="QQC499" s="2476"/>
      <c r="QQD499" s="2476"/>
      <c r="QQE499" s="2476"/>
      <c r="QQF499" s="2479"/>
      <c r="QQG499" s="2479"/>
      <c r="QQH499" s="2479"/>
      <c r="QQI499" s="2479"/>
      <c r="QQN499" s="2476"/>
      <c r="QQO499" s="2476"/>
      <c r="QQP499" s="2476"/>
      <c r="QQQ499" s="2479"/>
      <c r="QQR499" s="2479"/>
      <c r="QQS499" s="2479"/>
      <c r="QQT499" s="2479"/>
      <c r="QQY499" s="2476"/>
      <c r="QQZ499" s="2476"/>
      <c r="QRA499" s="2476"/>
      <c r="QRB499" s="2479"/>
      <c r="QRC499" s="2479"/>
      <c r="QRD499" s="2479"/>
      <c r="QRE499" s="2479"/>
      <c r="QRJ499" s="2476"/>
      <c r="QRK499" s="2476"/>
      <c r="QRL499" s="2476"/>
      <c r="QRM499" s="2479"/>
      <c r="QRN499" s="2479"/>
      <c r="QRO499" s="2479"/>
      <c r="QRP499" s="2479"/>
      <c r="QRU499" s="2476"/>
      <c r="QRV499" s="2476"/>
      <c r="QRW499" s="2476"/>
      <c r="QRX499" s="2479"/>
      <c r="QRY499" s="2479"/>
      <c r="QRZ499" s="2479"/>
      <c r="QSA499" s="2479"/>
      <c r="QSF499" s="2476"/>
      <c r="QSG499" s="2476"/>
      <c r="QSH499" s="2476"/>
      <c r="QSI499" s="2479"/>
      <c r="QSJ499" s="2479"/>
      <c r="QSK499" s="2479"/>
      <c r="QSL499" s="2479"/>
      <c r="QSQ499" s="2476"/>
      <c r="QSR499" s="2476"/>
      <c r="QSS499" s="2476"/>
      <c r="QST499" s="2479"/>
      <c r="QSU499" s="2479"/>
      <c r="QSV499" s="2479"/>
      <c r="QSW499" s="2479"/>
      <c r="QTB499" s="2476"/>
      <c r="QTC499" s="2476"/>
      <c r="QTD499" s="2476"/>
      <c r="QTE499" s="2479"/>
      <c r="QTF499" s="2479"/>
      <c r="QTG499" s="2479"/>
      <c r="QTH499" s="2479"/>
      <c r="QTM499" s="2476"/>
      <c r="QTN499" s="2476"/>
      <c r="QTO499" s="2476"/>
      <c r="QTP499" s="2479"/>
      <c r="QTQ499" s="2479"/>
      <c r="QTR499" s="2479"/>
      <c r="QTS499" s="2479"/>
      <c r="QTX499" s="2476"/>
      <c r="QTY499" s="2476"/>
      <c r="QTZ499" s="2476"/>
      <c r="QUA499" s="2479"/>
      <c r="QUB499" s="2479"/>
      <c r="QUC499" s="2479"/>
      <c r="QUD499" s="2479"/>
      <c r="QUI499" s="2476"/>
      <c r="QUJ499" s="2476"/>
      <c r="QUK499" s="2476"/>
      <c r="QUL499" s="2479"/>
      <c r="QUM499" s="2479"/>
      <c r="QUN499" s="2479"/>
      <c r="QUO499" s="2479"/>
      <c r="QUT499" s="2476"/>
      <c r="QUU499" s="2476"/>
      <c r="QUV499" s="2476"/>
      <c r="QUW499" s="2479"/>
      <c r="QUX499" s="2479"/>
      <c r="QUY499" s="2479"/>
      <c r="QUZ499" s="2479"/>
      <c r="QVE499" s="2476"/>
      <c r="QVF499" s="2476"/>
      <c r="QVG499" s="2476"/>
      <c r="QVH499" s="2479"/>
      <c r="QVI499" s="2479"/>
      <c r="QVJ499" s="2479"/>
      <c r="QVK499" s="2479"/>
      <c r="QVP499" s="2476"/>
      <c r="QVQ499" s="2476"/>
      <c r="QVR499" s="2476"/>
      <c r="QVS499" s="2479"/>
      <c r="QVT499" s="2479"/>
      <c r="QVU499" s="2479"/>
      <c r="QVV499" s="2479"/>
      <c r="QWA499" s="2476"/>
      <c r="QWB499" s="2476"/>
      <c r="QWC499" s="2476"/>
      <c r="QWD499" s="2479"/>
      <c r="QWE499" s="2479"/>
      <c r="QWF499" s="2479"/>
      <c r="QWG499" s="2479"/>
      <c r="QWL499" s="2476"/>
      <c r="QWM499" s="2476"/>
      <c r="QWN499" s="2476"/>
      <c r="QWO499" s="2479"/>
      <c r="QWP499" s="2479"/>
      <c r="QWQ499" s="2479"/>
      <c r="QWR499" s="2479"/>
      <c r="QWW499" s="2476"/>
      <c r="QWX499" s="2476"/>
      <c r="QWY499" s="2476"/>
      <c r="QWZ499" s="2479"/>
      <c r="QXA499" s="2479"/>
      <c r="QXB499" s="2479"/>
      <c r="QXC499" s="2479"/>
      <c r="QXH499" s="2476"/>
      <c r="QXI499" s="2476"/>
      <c r="QXJ499" s="2476"/>
      <c r="QXK499" s="2479"/>
      <c r="QXL499" s="2479"/>
      <c r="QXM499" s="2479"/>
      <c r="QXN499" s="2479"/>
      <c r="QXS499" s="2476"/>
      <c r="QXT499" s="2476"/>
      <c r="QXU499" s="2476"/>
      <c r="QXV499" s="2479"/>
      <c r="QXW499" s="2479"/>
      <c r="QXX499" s="2479"/>
      <c r="QXY499" s="2479"/>
      <c r="QYD499" s="2476"/>
      <c r="QYE499" s="2476"/>
      <c r="QYF499" s="2476"/>
      <c r="QYG499" s="2479"/>
      <c r="QYH499" s="2479"/>
      <c r="QYI499" s="2479"/>
      <c r="QYJ499" s="2479"/>
      <c r="QYO499" s="2476"/>
      <c r="QYP499" s="2476"/>
      <c r="QYQ499" s="2476"/>
      <c r="QYR499" s="2479"/>
      <c r="QYS499" s="2479"/>
      <c r="QYT499" s="2479"/>
      <c r="QYU499" s="2479"/>
      <c r="QYZ499" s="2476"/>
      <c r="QZA499" s="2476"/>
      <c r="QZB499" s="2476"/>
      <c r="QZC499" s="2479"/>
      <c r="QZD499" s="2479"/>
      <c r="QZE499" s="2479"/>
      <c r="QZF499" s="2479"/>
      <c r="QZK499" s="2476"/>
      <c r="QZL499" s="2476"/>
      <c r="QZM499" s="2476"/>
      <c r="QZN499" s="2479"/>
      <c r="QZO499" s="2479"/>
      <c r="QZP499" s="2479"/>
      <c r="QZQ499" s="2479"/>
      <c r="QZV499" s="2476"/>
      <c r="QZW499" s="2476"/>
      <c r="QZX499" s="2476"/>
      <c r="QZY499" s="2479"/>
      <c r="QZZ499" s="2479"/>
      <c r="RAA499" s="2479"/>
      <c r="RAB499" s="2479"/>
      <c r="RAG499" s="2476"/>
      <c r="RAH499" s="2476"/>
      <c r="RAI499" s="2476"/>
      <c r="RAJ499" s="2479"/>
      <c r="RAK499" s="2479"/>
      <c r="RAL499" s="2479"/>
      <c r="RAM499" s="2479"/>
      <c r="RAR499" s="2476"/>
      <c r="RAS499" s="2476"/>
      <c r="RAT499" s="2476"/>
      <c r="RAU499" s="2479"/>
      <c r="RAV499" s="2479"/>
      <c r="RAW499" s="2479"/>
      <c r="RAX499" s="2479"/>
      <c r="RBC499" s="2476"/>
      <c r="RBD499" s="2476"/>
      <c r="RBE499" s="2476"/>
      <c r="RBF499" s="2479"/>
      <c r="RBG499" s="2479"/>
      <c r="RBH499" s="2479"/>
      <c r="RBI499" s="2479"/>
      <c r="RBN499" s="2476"/>
      <c r="RBO499" s="2476"/>
      <c r="RBP499" s="2476"/>
      <c r="RBQ499" s="2479"/>
      <c r="RBR499" s="2479"/>
      <c r="RBS499" s="2479"/>
      <c r="RBT499" s="2479"/>
      <c r="RBY499" s="2476"/>
      <c r="RBZ499" s="2476"/>
      <c r="RCA499" s="2476"/>
      <c r="RCB499" s="2479"/>
      <c r="RCC499" s="2479"/>
      <c r="RCD499" s="2479"/>
      <c r="RCE499" s="2479"/>
      <c r="RCJ499" s="2476"/>
      <c r="RCK499" s="2476"/>
      <c r="RCL499" s="2476"/>
      <c r="RCM499" s="2479"/>
      <c r="RCN499" s="2479"/>
      <c r="RCO499" s="2479"/>
      <c r="RCP499" s="2479"/>
      <c r="RCU499" s="2476"/>
      <c r="RCV499" s="2476"/>
      <c r="RCW499" s="2476"/>
      <c r="RCX499" s="2479"/>
      <c r="RCY499" s="2479"/>
      <c r="RCZ499" s="2479"/>
      <c r="RDA499" s="2479"/>
      <c r="RDF499" s="2476"/>
      <c r="RDG499" s="2476"/>
      <c r="RDH499" s="2476"/>
      <c r="RDI499" s="2479"/>
      <c r="RDJ499" s="2479"/>
      <c r="RDK499" s="2479"/>
      <c r="RDL499" s="2479"/>
      <c r="RDQ499" s="2476"/>
      <c r="RDR499" s="2476"/>
      <c r="RDS499" s="2476"/>
      <c r="RDT499" s="2479"/>
      <c r="RDU499" s="2479"/>
      <c r="RDV499" s="2479"/>
      <c r="RDW499" s="2479"/>
      <c r="REB499" s="2476"/>
      <c r="REC499" s="2476"/>
      <c r="RED499" s="2476"/>
      <c r="REE499" s="2479"/>
      <c r="REF499" s="2479"/>
      <c r="REG499" s="2479"/>
      <c r="REH499" s="2479"/>
      <c r="REM499" s="2476"/>
      <c r="REN499" s="2476"/>
      <c r="REO499" s="2476"/>
      <c r="REP499" s="2479"/>
      <c r="REQ499" s="2479"/>
      <c r="RER499" s="2479"/>
      <c r="RES499" s="2479"/>
      <c r="REX499" s="2476"/>
      <c r="REY499" s="2476"/>
      <c r="REZ499" s="2476"/>
      <c r="RFA499" s="2479"/>
      <c r="RFB499" s="2479"/>
      <c r="RFC499" s="2479"/>
      <c r="RFD499" s="2479"/>
      <c r="RFI499" s="2476"/>
      <c r="RFJ499" s="2476"/>
      <c r="RFK499" s="2476"/>
      <c r="RFL499" s="2479"/>
      <c r="RFM499" s="2479"/>
      <c r="RFN499" s="2479"/>
      <c r="RFO499" s="2479"/>
      <c r="RFT499" s="2476"/>
      <c r="RFU499" s="2476"/>
      <c r="RFV499" s="2476"/>
      <c r="RFW499" s="2479"/>
      <c r="RFX499" s="2479"/>
      <c r="RFY499" s="2479"/>
      <c r="RFZ499" s="2479"/>
      <c r="RGE499" s="2476"/>
      <c r="RGF499" s="2476"/>
      <c r="RGG499" s="2476"/>
      <c r="RGH499" s="2479"/>
      <c r="RGI499" s="2479"/>
      <c r="RGJ499" s="2479"/>
      <c r="RGK499" s="2479"/>
      <c r="RGP499" s="2476"/>
      <c r="RGQ499" s="2476"/>
      <c r="RGR499" s="2476"/>
      <c r="RGS499" s="2479"/>
      <c r="RGT499" s="2479"/>
      <c r="RGU499" s="2479"/>
      <c r="RGV499" s="2479"/>
      <c r="RHA499" s="2476"/>
      <c r="RHB499" s="2476"/>
      <c r="RHC499" s="2476"/>
      <c r="RHD499" s="2479"/>
      <c r="RHE499" s="2479"/>
      <c r="RHF499" s="2479"/>
      <c r="RHG499" s="2479"/>
      <c r="RHL499" s="2476"/>
      <c r="RHM499" s="2476"/>
      <c r="RHN499" s="2476"/>
      <c r="RHO499" s="2479"/>
      <c r="RHP499" s="2479"/>
      <c r="RHQ499" s="2479"/>
      <c r="RHR499" s="2479"/>
      <c r="RHW499" s="2476"/>
      <c r="RHX499" s="2476"/>
      <c r="RHY499" s="2476"/>
      <c r="RHZ499" s="2479"/>
      <c r="RIA499" s="2479"/>
      <c r="RIB499" s="2479"/>
      <c r="RIC499" s="2479"/>
      <c r="RIH499" s="2476"/>
      <c r="RII499" s="2476"/>
      <c r="RIJ499" s="2476"/>
      <c r="RIK499" s="2479"/>
      <c r="RIL499" s="2479"/>
      <c r="RIM499" s="2479"/>
      <c r="RIN499" s="2479"/>
      <c r="RIS499" s="2476"/>
      <c r="RIT499" s="2476"/>
      <c r="RIU499" s="2476"/>
      <c r="RIV499" s="2479"/>
      <c r="RIW499" s="2479"/>
      <c r="RIX499" s="2479"/>
      <c r="RIY499" s="2479"/>
      <c r="RJD499" s="2476"/>
      <c r="RJE499" s="2476"/>
      <c r="RJF499" s="2476"/>
      <c r="RJG499" s="2479"/>
      <c r="RJH499" s="2479"/>
      <c r="RJI499" s="2479"/>
      <c r="RJJ499" s="2479"/>
      <c r="RJO499" s="2476"/>
      <c r="RJP499" s="2476"/>
      <c r="RJQ499" s="2476"/>
      <c r="RJR499" s="2479"/>
      <c r="RJS499" s="2479"/>
      <c r="RJT499" s="2479"/>
      <c r="RJU499" s="2479"/>
      <c r="RJZ499" s="2476"/>
      <c r="RKA499" s="2476"/>
      <c r="RKB499" s="2476"/>
      <c r="RKC499" s="2479"/>
      <c r="RKD499" s="2479"/>
      <c r="RKE499" s="2479"/>
      <c r="RKF499" s="2479"/>
      <c r="RKK499" s="2476"/>
      <c r="RKL499" s="2476"/>
      <c r="RKM499" s="2476"/>
      <c r="RKN499" s="2479"/>
      <c r="RKO499" s="2479"/>
      <c r="RKP499" s="2479"/>
      <c r="RKQ499" s="2479"/>
      <c r="RKV499" s="2476"/>
      <c r="RKW499" s="2476"/>
      <c r="RKX499" s="2476"/>
      <c r="RKY499" s="2479"/>
      <c r="RKZ499" s="2479"/>
      <c r="RLA499" s="2479"/>
      <c r="RLB499" s="2479"/>
      <c r="RLG499" s="2476"/>
      <c r="RLH499" s="2476"/>
      <c r="RLI499" s="2476"/>
      <c r="RLJ499" s="2479"/>
      <c r="RLK499" s="2479"/>
      <c r="RLL499" s="2479"/>
      <c r="RLM499" s="2479"/>
      <c r="RLR499" s="2476"/>
      <c r="RLS499" s="2476"/>
      <c r="RLT499" s="2476"/>
      <c r="RLU499" s="2479"/>
      <c r="RLV499" s="2479"/>
      <c r="RLW499" s="2479"/>
      <c r="RLX499" s="2479"/>
      <c r="RMC499" s="2476"/>
      <c r="RMD499" s="2476"/>
      <c r="RME499" s="2476"/>
      <c r="RMF499" s="2479"/>
      <c r="RMG499" s="2479"/>
      <c r="RMH499" s="2479"/>
      <c r="RMI499" s="2479"/>
      <c r="RMN499" s="2476"/>
      <c r="RMO499" s="2476"/>
      <c r="RMP499" s="2476"/>
      <c r="RMQ499" s="2479"/>
      <c r="RMR499" s="2479"/>
      <c r="RMS499" s="2479"/>
      <c r="RMT499" s="2479"/>
      <c r="RMY499" s="2476"/>
      <c r="RMZ499" s="2476"/>
      <c r="RNA499" s="2476"/>
      <c r="RNB499" s="2479"/>
      <c r="RNC499" s="2479"/>
      <c r="RND499" s="2479"/>
      <c r="RNE499" s="2479"/>
      <c r="RNJ499" s="2476"/>
      <c r="RNK499" s="2476"/>
      <c r="RNL499" s="2476"/>
      <c r="RNM499" s="2479"/>
      <c r="RNN499" s="2479"/>
      <c r="RNO499" s="2479"/>
      <c r="RNP499" s="2479"/>
      <c r="RNU499" s="2476"/>
      <c r="RNV499" s="2476"/>
      <c r="RNW499" s="2476"/>
      <c r="RNX499" s="2479"/>
      <c r="RNY499" s="2479"/>
      <c r="RNZ499" s="2479"/>
      <c r="ROA499" s="2479"/>
      <c r="ROF499" s="2476"/>
      <c r="ROG499" s="2476"/>
      <c r="ROH499" s="2476"/>
      <c r="ROI499" s="2479"/>
      <c r="ROJ499" s="2479"/>
      <c r="ROK499" s="2479"/>
      <c r="ROL499" s="2479"/>
      <c r="ROQ499" s="2476"/>
      <c r="ROR499" s="2476"/>
      <c r="ROS499" s="2476"/>
      <c r="ROT499" s="2479"/>
      <c r="ROU499" s="2479"/>
      <c r="ROV499" s="2479"/>
      <c r="ROW499" s="2479"/>
      <c r="RPB499" s="2476"/>
      <c r="RPC499" s="2476"/>
      <c r="RPD499" s="2476"/>
      <c r="RPE499" s="2479"/>
      <c r="RPF499" s="2479"/>
      <c r="RPG499" s="2479"/>
      <c r="RPH499" s="2479"/>
      <c r="RPM499" s="2476"/>
      <c r="RPN499" s="2476"/>
      <c r="RPO499" s="2476"/>
      <c r="RPP499" s="2479"/>
      <c r="RPQ499" s="2479"/>
      <c r="RPR499" s="2479"/>
      <c r="RPS499" s="2479"/>
      <c r="RPX499" s="2476"/>
      <c r="RPY499" s="2476"/>
      <c r="RPZ499" s="2476"/>
      <c r="RQA499" s="2479"/>
      <c r="RQB499" s="2479"/>
      <c r="RQC499" s="2479"/>
      <c r="RQD499" s="2479"/>
      <c r="RQI499" s="2476"/>
      <c r="RQJ499" s="2476"/>
      <c r="RQK499" s="2476"/>
      <c r="RQL499" s="2479"/>
      <c r="RQM499" s="2479"/>
      <c r="RQN499" s="2479"/>
      <c r="RQO499" s="2479"/>
      <c r="RQT499" s="2476"/>
      <c r="RQU499" s="2476"/>
      <c r="RQV499" s="2476"/>
      <c r="RQW499" s="2479"/>
      <c r="RQX499" s="2479"/>
      <c r="RQY499" s="2479"/>
      <c r="RQZ499" s="2479"/>
      <c r="RRE499" s="2476"/>
      <c r="RRF499" s="2476"/>
      <c r="RRG499" s="2476"/>
      <c r="RRH499" s="2479"/>
      <c r="RRI499" s="2479"/>
      <c r="RRJ499" s="2479"/>
      <c r="RRK499" s="2479"/>
      <c r="RRP499" s="2476"/>
      <c r="RRQ499" s="2476"/>
      <c r="RRR499" s="2476"/>
      <c r="RRS499" s="2479"/>
      <c r="RRT499" s="2479"/>
      <c r="RRU499" s="2479"/>
      <c r="RRV499" s="2479"/>
      <c r="RSA499" s="2476"/>
      <c r="RSB499" s="2476"/>
      <c r="RSC499" s="2476"/>
      <c r="RSD499" s="2479"/>
      <c r="RSE499" s="2479"/>
      <c r="RSF499" s="2479"/>
      <c r="RSG499" s="2479"/>
      <c r="RSL499" s="2476"/>
      <c r="RSM499" s="2476"/>
      <c r="RSN499" s="2476"/>
      <c r="RSO499" s="2479"/>
      <c r="RSP499" s="2479"/>
      <c r="RSQ499" s="2479"/>
      <c r="RSR499" s="2479"/>
      <c r="RSW499" s="2476"/>
      <c r="RSX499" s="2476"/>
      <c r="RSY499" s="2476"/>
      <c r="RSZ499" s="2479"/>
      <c r="RTA499" s="2479"/>
      <c r="RTB499" s="2479"/>
      <c r="RTC499" s="2479"/>
      <c r="RTH499" s="2476"/>
      <c r="RTI499" s="2476"/>
      <c r="RTJ499" s="2476"/>
      <c r="RTK499" s="2479"/>
      <c r="RTL499" s="2479"/>
      <c r="RTM499" s="2479"/>
      <c r="RTN499" s="2479"/>
      <c r="RTS499" s="2476"/>
      <c r="RTT499" s="2476"/>
      <c r="RTU499" s="2476"/>
      <c r="RTV499" s="2479"/>
      <c r="RTW499" s="2479"/>
      <c r="RTX499" s="2479"/>
      <c r="RTY499" s="2479"/>
      <c r="RUD499" s="2476"/>
      <c r="RUE499" s="2476"/>
      <c r="RUF499" s="2476"/>
      <c r="RUG499" s="2479"/>
      <c r="RUH499" s="2479"/>
      <c r="RUI499" s="2479"/>
      <c r="RUJ499" s="2479"/>
      <c r="RUO499" s="2476"/>
      <c r="RUP499" s="2476"/>
      <c r="RUQ499" s="2476"/>
      <c r="RUR499" s="2479"/>
      <c r="RUS499" s="2479"/>
      <c r="RUT499" s="2479"/>
      <c r="RUU499" s="2479"/>
      <c r="RUZ499" s="2476"/>
      <c r="RVA499" s="2476"/>
      <c r="RVB499" s="2476"/>
      <c r="RVC499" s="2479"/>
      <c r="RVD499" s="2479"/>
      <c r="RVE499" s="2479"/>
      <c r="RVF499" s="2479"/>
      <c r="RVK499" s="2476"/>
      <c r="RVL499" s="2476"/>
      <c r="RVM499" s="2476"/>
      <c r="RVN499" s="2479"/>
      <c r="RVO499" s="2479"/>
      <c r="RVP499" s="2479"/>
      <c r="RVQ499" s="2479"/>
      <c r="RVV499" s="2476"/>
      <c r="RVW499" s="2476"/>
      <c r="RVX499" s="2476"/>
      <c r="RVY499" s="2479"/>
      <c r="RVZ499" s="2479"/>
      <c r="RWA499" s="2479"/>
      <c r="RWB499" s="2479"/>
      <c r="RWG499" s="2476"/>
      <c r="RWH499" s="2476"/>
      <c r="RWI499" s="2476"/>
      <c r="RWJ499" s="2479"/>
      <c r="RWK499" s="2479"/>
      <c r="RWL499" s="2479"/>
      <c r="RWM499" s="2479"/>
      <c r="RWR499" s="2476"/>
      <c r="RWS499" s="2476"/>
      <c r="RWT499" s="2476"/>
      <c r="RWU499" s="2479"/>
      <c r="RWV499" s="2479"/>
      <c r="RWW499" s="2479"/>
      <c r="RWX499" s="2479"/>
      <c r="RXC499" s="2476"/>
      <c r="RXD499" s="2476"/>
      <c r="RXE499" s="2476"/>
      <c r="RXF499" s="2479"/>
      <c r="RXG499" s="2479"/>
      <c r="RXH499" s="2479"/>
      <c r="RXI499" s="2479"/>
      <c r="RXN499" s="2476"/>
      <c r="RXO499" s="2476"/>
      <c r="RXP499" s="2476"/>
      <c r="RXQ499" s="2479"/>
      <c r="RXR499" s="2479"/>
      <c r="RXS499" s="2479"/>
      <c r="RXT499" s="2479"/>
      <c r="RXY499" s="2476"/>
      <c r="RXZ499" s="2476"/>
      <c r="RYA499" s="2476"/>
      <c r="RYB499" s="2479"/>
      <c r="RYC499" s="2479"/>
      <c r="RYD499" s="2479"/>
      <c r="RYE499" s="2479"/>
      <c r="RYJ499" s="2476"/>
      <c r="RYK499" s="2476"/>
      <c r="RYL499" s="2476"/>
      <c r="RYM499" s="2479"/>
      <c r="RYN499" s="2479"/>
      <c r="RYO499" s="2479"/>
      <c r="RYP499" s="2479"/>
      <c r="RYU499" s="2476"/>
      <c r="RYV499" s="2476"/>
      <c r="RYW499" s="2476"/>
      <c r="RYX499" s="2479"/>
      <c r="RYY499" s="2479"/>
      <c r="RYZ499" s="2479"/>
      <c r="RZA499" s="2479"/>
      <c r="RZF499" s="2476"/>
      <c r="RZG499" s="2476"/>
      <c r="RZH499" s="2476"/>
      <c r="RZI499" s="2479"/>
      <c r="RZJ499" s="2479"/>
      <c r="RZK499" s="2479"/>
      <c r="RZL499" s="2479"/>
      <c r="RZQ499" s="2476"/>
      <c r="RZR499" s="2476"/>
      <c r="RZS499" s="2476"/>
      <c r="RZT499" s="2479"/>
      <c r="RZU499" s="2479"/>
      <c r="RZV499" s="2479"/>
      <c r="RZW499" s="2479"/>
      <c r="SAB499" s="2476"/>
      <c r="SAC499" s="2476"/>
      <c r="SAD499" s="2476"/>
      <c r="SAE499" s="2479"/>
      <c r="SAF499" s="2479"/>
      <c r="SAG499" s="2479"/>
      <c r="SAH499" s="2479"/>
      <c r="SAM499" s="2476"/>
      <c r="SAN499" s="2476"/>
      <c r="SAO499" s="2476"/>
      <c r="SAP499" s="2479"/>
      <c r="SAQ499" s="2479"/>
      <c r="SAR499" s="2479"/>
      <c r="SAS499" s="2479"/>
      <c r="SAX499" s="2476"/>
      <c r="SAY499" s="2476"/>
      <c r="SAZ499" s="2476"/>
      <c r="SBA499" s="2479"/>
      <c r="SBB499" s="2479"/>
      <c r="SBC499" s="2479"/>
      <c r="SBD499" s="2479"/>
      <c r="SBI499" s="2476"/>
      <c r="SBJ499" s="2476"/>
      <c r="SBK499" s="2476"/>
      <c r="SBL499" s="2479"/>
      <c r="SBM499" s="2479"/>
      <c r="SBN499" s="2479"/>
      <c r="SBO499" s="2479"/>
      <c r="SBT499" s="2476"/>
      <c r="SBU499" s="2476"/>
      <c r="SBV499" s="2476"/>
      <c r="SBW499" s="2479"/>
      <c r="SBX499" s="2479"/>
      <c r="SBY499" s="2479"/>
      <c r="SBZ499" s="2479"/>
      <c r="SCE499" s="2476"/>
      <c r="SCF499" s="2476"/>
      <c r="SCG499" s="2476"/>
      <c r="SCH499" s="2479"/>
      <c r="SCI499" s="2479"/>
      <c r="SCJ499" s="2479"/>
      <c r="SCK499" s="2479"/>
      <c r="SCP499" s="2476"/>
      <c r="SCQ499" s="2476"/>
      <c r="SCR499" s="2476"/>
      <c r="SCS499" s="2479"/>
      <c r="SCT499" s="2479"/>
      <c r="SCU499" s="2479"/>
      <c r="SCV499" s="2479"/>
      <c r="SDA499" s="2476"/>
      <c r="SDB499" s="2476"/>
      <c r="SDC499" s="2476"/>
      <c r="SDD499" s="2479"/>
      <c r="SDE499" s="2479"/>
      <c r="SDF499" s="2479"/>
      <c r="SDG499" s="2479"/>
      <c r="SDL499" s="2476"/>
      <c r="SDM499" s="2476"/>
      <c r="SDN499" s="2476"/>
      <c r="SDO499" s="2479"/>
      <c r="SDP499" s="2479"/>
      <c r="SDQ499" s="2479"/>
      <c r="SDR499" s="2479"/>
      <c r="SDW499" s="2476"/>
      <c r="SDX499" s="2476"/>
      <c r="SDY499" s="2476"/>
      <c r="SDZ499" s="2479"/>
      <c r="SEA499" s="2479"/>
      <c r="SEB499" s="2479"/>
      <c r="SEC499" s="2479"/>
      <c r="SEH499" s="2476"/>
      <c r="SEI499" s="2476"/>
      <c r="SEJ499" s="2476"/>
      <c r="SEK499" s="2479"/>
      <c r="SEL499" s="2479"/>
      <c r="SEM499" s="2479"/>
      <c r="SEN499" s="2479"/>
      <c r="SES499" s="2476"/>
      <c r="SET499" s="2476"/>
      <c r="SEU499" s="2476"/>
      <c r="SEV499" s="2479"/>
      <c r="SEW499" s="2479"/>
      <c r="SEX499" s="2479"/>
      <c r="SEY499" s="2479"/>
      <c r="SFD499" s="2476"/>
      <c r="SFE499" s="2476"/>
      <c r="SFF499" s="2476"/>
      <c r="SFG499" s="2479"/>
      <c r="SFH499" s="2479"/>
      <c r="SFI499" s="2479"/>
      <c r="SFJ499" s="2479"/>
      <c r="SFO499" s="2476"/>
      <c r="SFP499" s="2476"/>
      <c r="SFQ499" s="2476"/>
      <c r="SFR499" s="2479"/>
      <c r="SFS499" s="2479"/>
      <c r="SFT499" s="2479"/>
      <c r="SFU499" s="2479"/>
      <c r="SFZ499" s="2476"/>
      <c r="SGA499" s="2476"/>
      <c r="SGB499" s="2476"/>
      <c r="SGC499" s="2479"/>
      <c r="SGD499" s="2479"/>
      <c r="SGE499" s="2479"/>
      <c r="SGF499" s="2479"/>
      <c r="SGK499" s="2476"/>
      <c r="SGL499" s="2476"/>
      <c r="SGM499" s="2476"/>
      <c r="SGN499" s="2479"/>
      <c r="SGO499" s="2479"/>
      <c r="SGP499" s="2479"/>
      <c r="SGQ499" s="2479"/>
      <c r="SGV499" s="2476"/>
      <c r="SGW499" s="2476"/>
      <c r="SGX499" s="2476"/>
      <c r="SGY499" s="2479"/>
      <c r="SGZ499" s="2479"/>
      <c r="SHA499" s="2479"/>
      <c r="SHB499" s="2479"/>
      <c r="SHG499" s="2476"/>
      <c r="SHH499" s="2476"/>
      <c r="SHI499" s="2476"/>
      <c r="SHJ499" s="2479"/>
      <c r="SHK499" s="2479"/>
      <c r="SHL499" s="2479"/>
      <c r="SHM499" s="2479"/>
      <c r="SHR499" s="2476"/>
      <c r="SHS499" s="2476"/>
      <c r="SHT499" s="2476"/>
      <c r="SHU499" s="2479"/>
      <c r="SHV499" s="2479"/>
      <c r="SHW499" s="2479"/>
      <c r="SHX499" s="2479"/>
      <c r="SIC499" s="2476"/>
      <c r="SID499" s="2476"/>
      <c r="SIE499" s="2476"/>
      <c r="SIF499" s="2479"/>
      <c r="SIG499" s="2479"/>
      <c r="SIH499" s="2479"/>
      <c r="SII499" s="2479"/>
      <c r="SIN499" s="2476"/>
      <c r="SIO499" s="2476"/>
      <c r="SIP499" s="2476"/>
      <c r="SIQ499" s="2479"/>
      <c r="SIR499" s="2479"/>
      <c r="SIS499" s="2479"/>
      <c r="SIT499" s="2479"/>
      <c r="SIY499" s="2476"/>
      <c r="SIZ499" s="2476"/>
      <c r="SJA499" s="2476"/>
      <c r="SJB499" s="2479"/>
      <c r="SJC499" s="2479"/>
      <c r="SJD499" s="2479"/>
      <c r="SJE499" s="2479"/>
      <c r="SJJ499" s="2476"/>
      <c r="SJK499" s="2476"/>
      <c r="SJL499" s="2476"/>
      <c r="SJM499" s="2479"/>
      <c r="SJN499" s="2479"/>
      <c r="SJO499" s="2479"/>
      <c r="SJP499" s="2479"/>
      <c r="SJU499" s="2476"/>
      <c r="SJV499" s="2476"/>
      <c r="SJW499" s="2476"/>
      <c r="SJX499" s="2479"/>
      <c r="SJY499" s="2479"/>
      <c r="SJZ499" s="2479"/>
      <c r="SKA499" s="2479"/>
      <c r="SKF499" s="2476"/>
      <c r="SKG499" s="2476"/>
      <c r="SKH499" s="2476"/>
      <c r="SKI499" s="2479"/>
      <c r="SKJ499" s="2479"/>
      <c r="SKK499" s="2479"/>
      <c r="SKL499" s="2479"/>
      <c r="SKQ499" s="2476"/>
      <c r="SKR499" s="2476"/>
      <c r="SKS499" s="2476"/>
      <c r="SKT499" s="2479"/>
      <c r="SKU499" s="2479"/>
      <c r="SKV499" s="2479"/>
      <c r="SKW499" s="2479"/>
      <c r="SLB499" s="2476"/>
      <c r="SLC499" s="2476"/>
      <c r="SLD499" s="2476"/>
      <c r="SLE499" s="2479"/>
      <c r="SLF499" s="2479"/>
      <c r="SLG499" s="2479"/>
      <c r="SLH499" s="2479"/>
      <c r="SLM499" s="2476"/>
      <c r="SLN499" s="2476"/>
      <c r="SLO499" s="2476"/>
      <c r="SLP499" s="2479"/>
      <c r="SLQ499" s="2479"/>
      <c r="SLR499" s="2479"/>
      <c r="SLS499" s="2479"/>
      <c r="SLX499" s="2476"/>
      <c r="SLY499" s="2476"/>
      <c r="SLZ499" s="2476"/>
      <c r="SMA499" s="2479"/>
      <c r="SMB499" s="2479"/>
      <c r="SMC499" s="2479"/>
      <c r="SMD499" s="2479"/>
      <c r="SMI499" s="2476"/>
      <c r="SMJ499" s="2476"/>
      <c r="SMK499" s="2476"/>
      <c r="SML499" s="2479"/>
      <c r="SMM499" s="2479"/>
      <c r="SMN499" s="2479"/>
      <c r="SMO499" s="2479"/>
      <c r="SMT499" s="2476"/>
      <c r="SMU499" s="2476"/>
      <c r="SMV499" s="2476"/>
      <c r="SMW499" s="2479"/>
      <c r="SMX499" s="2479"/>
      <c r="SMY499" s="2479"/>
      <c r="SMZ499" s="2479"/>
      <c r="SNE499" s="2476"/>
      <c r="SNF499" s="2476"/>
      <c r="SNG499" s="2476"/>
      <c r="SNH499" s="2479"/>
      <c r="SNI499" s="2479"/>
      <c r="SNJ499" s="2479"/>
      <c r="SNK499" s="2479"/>
      <c r="SNP499" s="2476"/>
      <c r="SNQ499" s="2476"/>
      <c r="SNR499" s="2476"/>
      <c r="SNS499" s="2479"/>
      <c r="SNT499" s="2479"/>
      <c r="SNU499" s="2479"/>
      <c r="SNV499" s="2479"/>
      <c r="SOA499" s="2476"/>
      <c r="SOB499" s="2476"/>
      <c r="SOC499" s="2476"/>
      <c r="SOD499" s="2479"/>
      <c r="SOE499" s="2479"/>
      <c r="SOF499" s="2479"/>
      <c r="SOG499" s="2479"/>
      <c r="SOL499" s="2476"/>
      <c r="SOM499" s="2476"/>
      <c r="SON499" s="2476"/>
      <c r="SOO499" s="2479"/>
      <c r="SOP499" s="2479"/>
      <c r="SOQ499" s="2479"/>
      <c r="SOR499" s="2479"/>
      <c r="SOW499" s="2476"/>
      <c r="SOX499" s="2476"/>
      <c r="SOY499" s="2476"/>
      <c r="SOZ499" s="2479"/>
      <c r="SPA499" s="2479"/>
      <c r="SPB499" s="2479"/>
      <c r="SPC499" s="2479"/>
      <c r="SPH499" s="2476"/>
      <c r="SPI499" s="2476"/>
      <c r="SPJ499" s="2476"/>
      <c r="SPK499" s="2479"/>
      <c r="SPL499" s="2479"/>
      <c r="SPM499" s="2479"/>
      <c r="SPN499" s="2479"/>
      <c r="SPS499" s="2476"/>
      <c r="SPT499" s="2476"/>
      <c r="SPU499" s="2476"/>
      <c r="SPV499" s="2479"/>
      <c r="SPW499" s="2479"/>
      <c r="SPX499" s="2479"/>
      <c r="SPY499" s="2479"/>
      <c r="SQD499" s="2476"/>
      <c r="SQE499" s="2476"/>
      <c r="SQF499" s="2476"/>
      <c r="SQG499" s="2479"/>
      <c r="SQH499" s="2479"/>
      <c r="SQI499" s="2479"/>
      <c r="SQJ499" s="2479"/>
      <c r="SQO499" s="2476"/>
      <c r="SQP499" s="2476"/>
      <c r="SQQ499" s="2476"/>
      <c r="SQR499" s="2479"/>
      <c r="SQS499" s="2479"/>
      <c r="SQT499" s="2479"/>
      <c r="SQU499" s="2479"/>
      <c r="SQZ499" s="2476"/>
      <c r="SRA499" s="2476"/>
      <c r="SRB499" s="2476"/>
      <c r="SRC499" s="2479"/>
      <c r="SRD499" s="2479"/>
      <c r="SRE499" s="2479"/>
      <c r="SRF499" s="2479"/>
      <c r="SRK499" s="2476"/>
      <c r="SRL499" s="2476"/>
      <c r="SRM499" s="2476"/>
      <c r="SRN499" s="2479"/>
      <c r="SRO499" s="2479"/>
      <c r="SRP499" s="2479"/>
      <c r="SRQ499" s="2479"/>
      <c r="SRV499" s="2476"/>
      <c r="SRW499" s="2476"/>
      <c r="SRX499" s="2476"/>
      <c r="SRY499" s="2479"/>
      <c r="SRZ499" s="2479"/>
      <c r="SSA499" s="2479"/>
      <c r="SSB499" s="2479"/>
      <c r="SSG499" s="2476"/>
      <c r="SSH499" s="2476"/>
      <c r="SSI499" s="2476"/>
      <c r="SSJ499" s="2479"/>
      <c r="SSK499" s="2479"/>
      <c r="SSL499" s="2479"/>
      <c r="SSM499" s="2479"/>
      <c r="SSR499" s="2476"/>
      <c r="SSS499" s="2476"/>
      <c r="SST499" s="2476"/>
      <c r="SSU499" s="2479"/>
      <c r="SSV499" s="2479"/>
      <c r="SSW499" s="2479"/>
      <c r="SSX499" s="2479"/>
      <c r="STC499" s="2476"/>
      <c r="STD499" s="2476"/>
      <c r="STE499" s="2476"/>
      <c r="STF499" s="2479"/>
      <c r="STG499" s="2479"/>
      <c r="STH499" s="2479"/>
      <c r="STI499" s="2479"/>
      <c r="STN499" s="2476"/>
      <c r="STO499" s="2476"/>
      <c r="STP499" s="2476"/>
      <c r="STQ499" s="2479"/>
      <c r="STR499" s="2479"/>
      <c r="STS499" s="2479"/>
      <c r="STT499" s="2479"/>
      <c r="STY499" s="2476"/>
      <c r="STZ499" s="2476"/>
      <c r="SUA499" s="2476"/>
      <c r="SUB499" s="2479"/>
      <c r="SUC499" s="2479"/>
      <c r="SUD499" s="2479"/>
      <c r="SUE499" s="2479"/>
      <c r="SUJ499" s="2476"/>
      <c r="SUK499" s="2476"/>
      <c r="SUL499" s="2476"/>
      <c r="SUM499" s="2479"/>
      <c r="SUN499" s="2479"/>
      <c r="SUO499" s="2479"/>
      <c r="SUP499" s="2479"/>
      <c r="SUU499" s="2476"/>
      <c r="SUV499" s="2476"/>
      <c r="SUW499" s="2476"/>
      <c r="SUX499" s="2479"/>
      <c r="SUY499" s="2479"/>
      <c r="SUZ499" s="2479"/>
      <c r="SVA499" s="2479"/>
      <c r="SVF499" s="2476"/>
      <c r="SVG499" s="2476"/>
      <c r="SVH499" s="2476"/>
      <c r="SVI499" s="2479"/>
      <c r="SVJ499" s="2479"/>
      <c r="SVK499" s="2479"/>
      <c r="SVL499" s="2479"/>
      <c r="SVQ499" s="2476"/>
      <c r="SVR499" s="2476"/>
      <c r="SVS499" s="2476"/>
      <c r="SVT499" s="2479"/>
      <c r="SVU499" s="2479"/>
      <c r="SVV499" s="2479"/>
      <c r="SVW499" s="2479"/>
      <c r="SWB499" s="2476"/>
      <c r="SWC499" s="2476"/>
      <c r="SWD499" s="2476"/>
      <c r="SWE499" s="2479"/>
      <c r="SWF499" s="2479"/>
      <c r="SWG499" s="2479"/>
      <c r="SWH499" s="2479"/>
      <c r="SWM499" s="2476"/>
      <c r="SWN499" s="2476"/>
      <c r="SWO499" s="2476"/>
      <c r="SWP499" s="2479"/>
      <c r="SWQ499" s="2479"/>
      <c r="SWR499" s="2479"/>
      <c r="SWS499" s="2479"/>
      <c r="SWX499" s="2476"/>
      <c r="SWY499" s="2476"/>
      <c r="SWZ499" s="2476"/>
      <c r="SXA499" s="2479"/>
      <c r="SXB499" s="2479"/>
      <c r="SXC499" s="2479"/>
      <c r="SXD499" s="2479"/>
      <c r="SXI499" s="2476"/>
      <c r="SXJ499" s="2476"/>
      <c r="SXK499" s="2476"/>
      <c r="SXL499" s="2479"/>
      <c r="SXM499" s="2479"/>
      <c r="SXN499" s="2479"/>
      <c r="SXO499" s="2479"/>
      <c r="SXT499" s="2476"/>
      <c r="SXU499" s="2476"/>
      <c r="SXV499" s="2476"/>
      <c r="SXW499" s="2479"/>
      <c r="SXX499" s="2479"/>
      <c r="SXY499" s="2479"/>
      <c r="SXZ499" s="2479"/>
      <c r="SYE499" s="2476"/>
      <c r="SYF499" s="2476"/>
      <c r="SYG499" s="2476"/>
      <c r="SYH499" s="2479"/>
      <c r="SYI499" s="2479"/>
      <c r="SYJ499" s="2479"/>
      <c r="SYK499" s="2479"/>
      <c r="SYP499" s="2476"/>
      <c r="SYQ499" s="2476"/>
      <c r="SYR499" s="2476"/>
      <c r="SYS499" s="2479"/>
      <c r="SYT499" s="2479"/>
      <c r="SYU499" s="2479"/>
      <c r="SYV499" s="2479"/>
      <c r="SZA499" s="2476"/>
      <c r="SZB499" s="2476"/>
      <c r="SZC499" s="2476"/>
      <c r="SZD499" s="2479"/>
      <c r="SZE499" s="2479"/>
      <c r="SZF499" s="2479"/>
      <c r="SZG499" s="2479"/>
      <c r="SZL499" s="2476"/>
      <c r="SZM499" s="2476"/>
      <c r="SZN499" s="2476"/>
      <c r="SZO499" s="2479"/>
      <c r="SZP499" s="2479"/>
      <c r="SZQ499" s="2479"/>
      <c r="SZR499" s="2479"/>
      <c r="SZW499" s="2476"/>
      <c r="SZX499" s="2476"/>
      <c r="SZY499" s="2476"/>
      <c r="SZZ499" s="2479"/>
      <c r="TAA499" s="2479"/>
      <c r="TAB499" s="2479"/>
      <c r="TAC499" s="2479"/>
      <c r="TAH499" s="2476"/>
      <c r="TAI499" s="2476"/>
      <c r="TAJ499" s="2476"/>
      <c r="TAK499" s="2479"/>
      <c r="TAL499" s="2479"/>
      <c r="TAM499" s="2479"/>
      <c r="TAN499" s="2479"/>
      <c r="TAS499" s="2476"/>
      <c r="TAT499" s="2476"/>
      <c r="TAU499" s="2476"/>
      <c r="TAV499" s="2479"/>
      <c r="TAW499" s="2479"/>
      <c r="TAX499" s="2479"/>
      <c r="TAY499" s="2479"/>
      <c r="TBD499" s="2476"/>
      <c r="TBE499" s="2476"/>
      <c r="TBF499" s="2476"/>
      <c r="TBG499" s="2479"/>
      <c r="TBH499" s="2479"/>
      <c r="TBI499" s="2479"/>
      <c r="TBJ499" s="2479"/>
      <c r="TBO499" s="2476"/>
      <c r="TBP499" s="2476"/>
      <c r="TBQ499" s="2476"/>
      <c r="TBR499" s="2479"/>
      <c r="TBS499" s="2479"/>
      <c r="TBT499" s="2479"/>
      <c r="TBU499" s="2479"/>
      <c r="TBZ499" s="2476"/>
      <c r="TCA499" s="2476"/>
      <c r="TCB499" s="2476"/>
      <c r="TCC499" s="2479"/>
      <c r="TCD499" s="2479"/>
      <c r="TCE499" s="2479"/>
      <c r="TCF499" s="2479"/>
      <c r="TCK499" s="2476"/>
      <c r="TCL499" s="2476"/>
      <c r="TCM499" s="2476"/>
      <c r="TCN499" s="2479"/>
      <c r="TCO499" s="2479"/>
      <c r="TCP499" s="2479"/>
      <c r="TCQ499" s="2479"/>
      <c r="TCV499" s="2476"/>
      <c r="TCW499" s="2476"/>
      <c r="TCX499" s="2476"/>
      <c r="TCY499" s="2479"/>
      <c r="TCZ499" s="2479"/>
      <c r="TDA499" s="2479"/>
      <c r="TDB499" s="2479"/>
      <c r="TDG499" s="2476"/>
      <c r="TDH499" s="2476"/>
      <c r="TDI499" s="2476"/>
      <c r="TDJ499" s="2479"/>
      <c r="TDK499" s="2479"/>
      <c r="TDL499" s="2479"/>
      <c r="TDM499" s="2479"/>
      <c r="TDR499" s="2476"/>
      <c r="TDS499" s="2476"/>
      <c r="TDT499" s="2476"/>
      <c r="TDU499" s="2479"/>
      <c r="TDV499" s="2479"/>
      <c r="TDW499" s="2479"/>
      <c r="TDX499" s="2479"/>
      <c r="TEC499" s="2476"/>
      <c r="TED499" s="2476"/>
      <c r="TEE499" s="2476"/>
      <c r="TEF499" s="2479"/>
      <c r="TEG499" s="2479"/>
      <c r="TEH499" s="2479"/>
      <c r="TEI499" s="2479"/>
      <c r="TEN499" s="2476"/>
      <c r="TEO499" s="2476"/>
      <c r="TEP499" s="2476"/>
      <c r="TEQ499" s="2479"/>
      <c r="TER499" s="2479"/>
      <c r="TES499" s="2479"/>
      <c r="TET499" s="2479"/>
      <c r="TEY499" s="2476"/>
      <c r="TEZ499" s="2476"/>
      <c r="TFA499" s="2476"/>
      <c r="TFB499" s="2479"/>
      <c r="TFC499" s="2479"/>
      <c r="TFD499" s="2479"/>
      <c r="TFE499" s="2479"/>
      <c r="TFJ499" s="2476"/>
      <c r="TFK499" s="2476"/>
      <c r="TFL499" s="2476"/>
      <c r="TFM499" s="2479"/>
      <c r="TFN499" s="2479"/>
      <c r="TFO499" s="2479"/>
      <c r="TFP499" s="2479"/>
      <c r="TFU499" s="2476"/>
      <c r="TFV499" s="2476"/>
      <c r="TFW499" s="2476"/>
      <c r="TFX499" s="2479"/>
      <c r="TFY499" s="2479"/>
      <c r="TFZ499" s="2479"/>
      <c r="TGA499" s="2479"/>
      <c r="TGF499" s="2476"/>
      <c r="TGG499" s="2476"/>
      <c r="TGH499" s="2476"/>
      <c r="TGI499" s="2479"/>
      <c r="TGJ499" s="2479"/>
      <c r="TGK499" s="2479"/>
      <c r="TGL499" s="2479"/>
      <c r="TGQ499" s="2476"/>
      <c r="TGR499" s="2476"/>
      <c r="TGS499" s="2476"/>
      <c r="TGT499" s="2479"/>
      <c r="TGU499" s="2479"/>
      <c r="TGV499" s="2479"/>
      <c r="TGW499" s="2479"/>
      <c r="THB499" s="2476"/>
      <c r="THC499" s="2476"/>
      <c r="THD499" s="2476"/>
      <c r="THE499" s="2479"/>
      <c r="THF499" s="2479"/>
      <c r="THG499" s="2479"/>
      <c r="THH499" s="2479"/>
      <c r="THM499" s="2476"/>
      <c r="THN499" s="2476"/>
      <c r="THO499" s="2476"/>
      <c r="THP499" s="2479"/>
      <c r="THQ499" s="2479"/>
      <c r="THR499" s="2479"/>
      <c r="THS499" s="2479"/>
      <c r="THX499" s="2476"/>
      <c r="THY499" s="2476"/>
      <c r="THZ499" s="2476"/>
      <c r="TIA499" s="2479"/>
      <c r="TIB499" s="2479"/>
      <c r="TIC499" s="2479"/>
      <c r="TID499" s="2479"/>
      <c r="TII499" s="2476"/>
      <c r="TIJ499" s="2476"/>
      <c r="TIK499" s="2476"/>
      <c r="TIL499" s="2479"/>
      <c r="TIM499" s="2479"/>
      <c r="TIN499" s="2479"/>
      <c r="TIO499" s="2479"/>
      <c r="TIT499" s="2476"/>
      <c r="TIU499" s="2476"/>
      <c r="TIV499" s="2476"/>
      <c r="TIW499" s="2479"/>
      <c r="TIX499" s="2479"/>
      <c r="TIY499" s="2479"/>
      <c r="TIZ499" s="2479"/>
      <c r="TJE499" s="2476"/>
      <c r="TJF499" s="2476"/>
      <c r="TJG499" s="2476"/>
      <c r="TJH499" s="2479"/>
      <c r="TJI499" s="2479"/>
      <c r="TJJ499" s="2479"/>
      <c r="TJK499" s="2479"/>
      <c r="TJP499" s="2476"/>
      <c r="TJQ499" s="2476"/>
      <c r="TJR499" s="2476"/>
      <c r="TJS499" s="2479"/>
      <c r="TJT499" s="2479"/>
      <c r="TJU499" s="2479"/>
      <c r="TJV499" s="2479"/>
      <c r="TKA499" s="2476"/>
      <c r="TKB499" s="2476"/>
      <c r="TKC499" s="2476"/>
      <c r="TKD499" s="2479"/>
      <c r="TKE499" s="2479"/>
      <c r="TKF499" s="2479"/>
      <c r="TKG499" s="2479"/>
      <c r="TKL499" s="2476"/>
      <c r="TKM499" s="2476"/>
      <c r="TKN499" s="2476"/>
      <c r="TKO499" s="2479"/>
      <c r="TKP499" s="2479"/>
      <c r="TKQ499" s="2479"/>
      <c r="TKR499" s="2479"/>
      <c r="TKW499" s="2476"/>
      <c r="TKX499" s="2476"/>
      <c r="TKY499" s="2476"/>
      <c r="TKZ499" s="2479"/>
      <c r="TLA499" s="2479"/>
      <c r="TLB499" s="2479"/>
      <c r="TLC499" s="2479"/>
      <c r="TLH499" s="2476"/>
      <c r="TLI499" s="2476"/>
      <c r="TLJ499" s="2476"/>
      <c r="TLK499" s="2479"/>
      <c r="TLL499" s="2479"/>
      <c r="TLM499" s="2479"/>
      <c r="TLN499" s="2479"/>
      <c r="TLS499" s="2476"/>
      <c r="TLT499" s="2476"/>
      <c r="TLU499" s="2476"/>
      <c r="TLV499" s="2479"/>
      <c r="TLW499" s="2479"/>
      <c r="TLX499" s="2479"/>
      <c r="TLY499" s="2479"/>
      <c r="TMD499" s="2476"/>
      <c r="TME499" s="2476"/>
      <c r="TMF499" s="2476"/>
      <c r="TMG499" s="2479"/>
      <c r="TMH499" s="2479"/>
      <c r="TMI499" s="2479"/>
      <c r="TMJ499" s="2479"/>
      <c r="TMO499" s="2476"/>
      <c r="TMP499" s="2476"/>
      <c r="TMQ499" s="2476"/>
      <c r="TMR499" s="2479"/>
      <c r="TMS499" s="2479"/>
      <c r="TMT499" s="2479"/>
      <c r="TMU499" s="2479"/>
      <c r="TMZ499" s="2476"/>
      <c r="TNA499" s="2476"/>
      <c r="TNB499" s="2476"/>
      <c r="TNC499" s="2479"/>
      <c r="TND499" s="2479"/>
      <c r="TNE499" s="2479"/>
      <c r="TNF499" s="2479"/>
      <c r="TNK499" s="2476"/>
      <c r="TNL499" s="2476"/>
      <c r="TNM499" s="2476"/>
      <c r="TNN499" s="2479"/>
      <c r="TNO499" s="2479"/>
      <c r="TNP499" s="2479"/>
      <c r="TNQ499" s="2479"/>
      <c r="TNV499" s="2476"/>
      <c r="TNW499" s="2476"/>
      <c r="TNX499" s="2476"/>
      <c r="TNY499" s="2479"/>
      <c r="TNZ499" s="2479"/>
      <c r="TOA499" s="2479"/>
      <c r="TOB499" s="2479"/>
      <c r="TOG499" s="2476"/>
      <c r="TOH499" s="2476"/>
      <c r="TOI499" s="2476"/>
      <c r="TOJ499" s="2479"/>
      <c r="TOK499" s="2479"/>
      <c r="TOL499" s="2479"/>
      <c r="TOM499" s="2479"/>
      <c r="TOR499" s="2476"/>
      <c r="TOS499" s="2476"/>
      <c r="TOT499" s="2476"/>
      <c r="TOU499" s="2479"/>
      <c r="TOV499" s="2479"/>
      <c r="TOW499" s="2479"/>
      <c r="TOX499" s="2479"/>
      <c r="TPC499" s="2476"/>
      <c r="TPD499" s="2476"/>
      <c r="TPE499" s="2476"/>
      <c r="TPF499" s="2479"/>
      <c r="TPG499" s="2479"/>
      <c r="TPH499" s="2479"/>
      <c r="TPI499" s="2479"/>
      <c r="TPN499" s="2476"/>
      <c r="TPO499" s="2476"/>
      <c r="TPP499" s="2476"/>
      <c r="TPQ499" s="2479"/>
      <c r="TPR499" s="2479"/>
      <c r="TPS499" s="2479"/>
      <c r="TPT499" s="2479"/>
      <c r="TPY499" s="2476"/>
      <c r="TPZ499" s="2476"/>
      <c r="TQA499" s="2476"/>
      <c r="TQB499" s="2479"/>
      <c r="TQC499" s="2479"/>
      <c r="TQD499" s="2479"/>
      <c r="TQE499" s="2479"/>
      <c r="TQJ499" s="2476"/>
      <c r="TQK499" s="2476"/>
      <c r="TQL499" s="2476"/>
      <c r="TQM499" s="2479"/>
      <c r="TQN499" s="2479"/>
      <c r="TQO499" s="2479"/>
      <c r="TQP499" s="2479"/>
      <c r="TQU499" s="2476"/>
      <c r="TQV499" s="2476"/>
      <c r="TQW499" s="2476"/>
      <c r="TQX499" s="2479"/>
      <c r="TQY499" s="2479"/>
      <c r="TQZ499" s="2479"/>
      <c r="TRA499" s="2479"/>
      <c r="TRF499" s="2476"/>
      <c r="TRG499" s="2476"/>
      <c r="TRH499" s="2476"/>
      <c r="TRI499" s="2479"/>
      <c r="TRJ499" s="2479"/>
      <c r="TRK499" s="2479"/>
      <c r="TRL499" s="2479"/>
      <c r="TRQ499" s="2476"/>
      <c r="TRR499" s="2476"/>
      <c r="TRS499" s="2476"/>
      <c r="TRT499" s="2479"/>
      <c r="TRU499" s="2479"/>
      <c r="TRV499" s="2479"/>
      <c r="TRW499" s="2479"/>
      <c r="TSB499" s="2476"/>
      <c r="TSC499" s="2476"/>
      <c r="TSD499" s="2476"/>
      <c r="TSE499" s="2479"/>
      <c r="TSF499" s="2479"/>
      <c r="TSG499" s="2479"/>
      <c r="TSH499" s="2479"/>
      <c r="TSM499" s="2476"/>
      <c r="TSN499" s="2476"/>
      <c r="TSO499" s="2476"/>
      <c r="TSP499" s="2479"/>
      <c r="TSQ499" s="2479"/>
      <c r="TSR499" s="2479"/>
      <c r="TSS499" s="2479"/>
      <c r="TSX499" s="2476"/>
      <c r="TSY499" s="2476"/>
      <c r="TSZ499" s="2476"/>
      <c r="TTA499" s="2479"/>
      <c r="TTB499" s="2479"/>
      <c r="TTC499" s="2479"/>
      <c r="TTD499" s="2479"/>
      <c r="TTI499" s="2476"/>
      <c r="TTJ499" s="2476"/>
      <c r="TTK499" s="2476"/>
      <c r="TTL499" s="2479"/>
      <c r="TTM499" s="2479"/>
      <c r="TTN499" s="2479"/>
      <c r="TTO499" s="2479"/>
      <c r="TTT499" s="2476"/>
      <c r="TTU499" s="2476"/>
      <c r="TTV499" s="2476"/>
      <c r="TTW499" s="2479"/>
      <c r="TTX499" s="2479"/>
      <c r="TTY499" s="2479"/>
      <c r="TTZ499" s="2479"/>
      <c r="TUE499" s="2476"/>
      <c r="TUF499" s="2476"/>
      <c r="TUG499" s="2476"/>
      <c r="TUH499" s="2479"/>
      <c r="TUI499" s="2479"/>
      <c r="TUJ499" s="2479"/>
      <c r="TUK499" s="2479"/>
      <c r="TUP499" s="2476"/>
      <c r="TUQ499" s="2476"/>
      <c r="TUR499" s="2476"/>
      <c r="TUS499" s="2479"/>
      <c r="TUT499" s="2479"/>
      <c r="TUU499" s="2479"/>
      <c r="TUV499" s="2479"/>
      <c r="TVA499" s="2476"/>
      <c r="TVB499" s="2476"/>
      <c r="TVC499" s="2476"/>
      <c r="TVD499" s="2479"/>
      <c r="TVE499" s="2479"/>
      <c r="TVF499" s="2479"/>
      <c r="TVG499" s="2479"/>
      <c r="TVL499" s="2476"/>
      <c r="TVM499" s="2476"/>
      <c r="TVN499" s="2476"/>
      <c r="TVO499" s="2479"/>
      <c r="TVP499" s="2479"/>
      <c r="TVQ499" s="2479"/>
      <c r="TVR499" s="2479"/>
      <c r="TVW499" s="2476"/>
      <c r="TVX499" s="2476"/>
      <c r="TVY499" s="2476"/>
      <c r="TVZ499" s="2479"/>
      <c r="TWA499" s="2479"/>
      <c r="TWB499" s="2479"/>
      <c r="TWC499" s="2479"/>
      <c r="TWH499" s="2476"/>
      <c r="TWI499" s="2476"/>
      <c r="TWJ499" s="2476"/>
      <c r="TWK499" s="2479"/>
      <c r="TWL499" s="2479"/>
      <c r="TWM499" s="2479"/>
      <c r="TWN499" s="2479"/>
      <c r="TWS499" s="2476"/>
      <c r="TWT499" s="2476"/>
      <c r="TWU499" s="2476"/>
      <c r="TWV499" s="2479"/>
      <c r="TWW499" s="2479"/>
      <c r="TWX499" s="2479"/>
      <c r="TWY499" s="2479"/>
      <c r="TXD499" s="2476"/>
      <c r="TXE499" s="2476"/>
      <c r="TXF499" s="2476"/>
      <c r="TXG499" s="2479"/>
      <c r="TXH499" s="2479"/>
      <c r="TXI499" s="2479"/>
      <c r="TXJ499" s="2479"/>
      <c r="TXO499" s="2476"/>
      <c r="TXP499" s="2476"/>
      <c r="TXQ499" s="2476"/>
      <c r="TXR499" s="2479"/>
      <c r="TXS499" s="2479"/>
      <c r="TXT499" s="2479"/>
      <c r="TXU499" s="2479"/>
      <c r="TXZ499" s="2476"/>
      <c r="TYA499" s="2476"/>
      <c r="TYB499" s="2476"/>
      <c r="TYC499" s="2479"/>
      <c r="TYD499" s="2479"/>
      <c r="TYE499" s="2479"/>
      <c r="TYF499" s="2479"/>
      <c r="TYK499" s="2476"/>
      <c r="TYL499" s="2476"/>
      <c r="TYM499" s="2476"/>
      <c r="TYN499" s="2479"/>
      <c r="TYO499" s="2479"/>
      <c r="TYP499" s="2479"/>
      <c r="TYQ499" s="2479"/>
      <c r="TYV499" s="2476"/>
      <c r="TYW499" s="2476"/>
      <c r="TYX499" s="2476"/>
      <c r="TYY499" s="2479"/>
      <c r="TYZ499" s="2479"/>
      <c r="TZA499" s="2479"/>
      <c r="TZB499" s="2479"/>
      <c r="TZG499" s="2476"/>
      <c r="TZH499" s="2476"/>
      <c r="TZI499" s="2476"/>
      <c r="TZJ499" s="2479"/>
      <c r="TZK499" s="2479"/>
      <c r="TZL499" s="2479"/>
      <c r="TZM499" s="2479"/>
      <c r="TZR499" s="2476"/>
      <c r="TZS499" s="2476"/>
      <c r="TZT499" s="2476"/>
      <c r="TZU499" s="2479"/>
      <c r="TZV499" s="2479"/>
      <c r="TZW499" s="2479"/>
      <c r="TZX499" s="2479"/>
      <c r="UAC499" s="2476"/>
      <c r="UAD499" s="2476"/>
      <c r="UAE499" s="2476"/>
      <c r="UAF499" s="2479"/>
      <c r="UAG499" s="2479"/>
      <c r="UAH499" s="2479"/>
      <c r="UAI499" s="2479"/>
      <c r="UAN499" s="2476"/>
      <c r="UAO499" s="2476"/>
      <c r="UAP499" s="2476"/>
      <c r="UAQ499" s="2479"/>
      <c r="UAR499" s="2479"/>
      <c r="UAS499" s="2479"/>
      <c r="UAT499" s="2479"/>
      <c r="UAY499" s="2476"/>
      <c r="UAZ499" s="2476"/>
      <c r="UBA499" s="2476"/>
      <c r="UBB499" s="2479"/>
      <c r="UBC499" s="2479"/>
      <c r="UBD499" s="2479"/>
      <c r="UBE499" s="2479"/>
      <c r="UBJ499" s="2476"/>
      <c r="UBK499" s="2476"/>
      <c r="UBL499" s="2476"/>
      <c r="UBM499" s="2479"/>
      <c r="UBN499" s="2479"/>
      <c r="UBO499" s="2479"/>
      <c r="UBP499" s="2479"/>
      <c r="UBU499" s="2476"/>
      <c r="UBV499" s="2476"/>
      <c r="UBW499" s="2476"/>
      <c r="UBX499" s="2479"/>
      <c r="UBY499" s="2479"/>
      <c r="UBZ499" s="2479"/>
      <c r="UCA499" s="2479"/>
      <c r="UCF499" s="2476"/>
      <c r="UCG499" s="2476"/>
      <c r="UCH499" s="2476"/>
      <c r="UCI499" s="2479"/>
      <c r="UCJ499" s="2479"/>
      <c r="UCK499" s="2479"/>
      <c r="UCL499" s="2479"/>
      <c r="UCQ499" s="2476"/>
      <c r="UCR499" s="2476"/>
      <c r="UCS499" s="2476"/>
      <c r="UCT499" s="2479"/>
      <c r="UCU499" s="2479"/>
      <c r="UCV499" s="2479"/>
      <c r="UCW499" s="2479"/>
      <c r="UDB499" s="2476"/>
      <c r="UDC499" s="2476"/>
      <c r="UDD499" s="2476"/>
      <c r="UDE499" s="2479"/>
      <c r="UDF499" s="2479"/>
      <c r="UDG499" s="2479"/>
      <c r="UDH499" s="2479"/>
      <c r="UDM499" s="2476"/>
      <c r="UDN499" s="2476"/>
      <c r="UDO499" s="2476"/>
      <c r="UDP499" s="2479"/>
      <c r="UDQ499" s="2479"/>
      <c r="UDR499" s="2479"/>
      <c r="UDS499" s="2479"/>
      <c r="UDX499" s="2476"/>
      <c r="UDY499" s="2476"/>
      <c r="UDZ499" s="2476"/>
      <c r="UEA499" s="2479"/>
      <c r="UEB499" s="2479"/>
      <c r="UEC499" s="2479"/>
      <c r="UED499" s="2479"/>
      <c r="UEI499" s="2476"/>
      <c r="UEJ499" s="2476"/>
      <c r="UEK499" s="2476"/>
      <c r="UEL499" s="2479"/>
      <c r="UEM499" s="2479"/>
      <c r="UEN499" s="2479"/>
      <c r="UEO499" s="2479"/>
      <c r="UET499" s="2476"/>
      <c r="UEU499" s="2476"/>
      <c r="UEV499" s="2476"/>
      <c r="UEW499" s="2479"/>
      <c r="UEX499" s="2479"/>
      <c r="UEY499" s="2479"/>
      <c r="UEZ499" s="2479"/>
      <c r="UFE499" s="2476"/>
      <c r="UFF499" s="2476"/>
      <c r="UFG499" s="2476"/>
      <c r="UFH499" s="2479"/>
      <c r="UFI499" s="2479"/>
      <c r="UFJ499" s="2479"/>
      <c r="UFK499" s="2479"/>
      <c r="UFP499" s="2476"/>
      <c r="UFQ499" s="2476"/>
      <c r="UFR499" s="2476"/>
      <c r="UFS499" s="2479"/>
      <c r="UFT499" s="2479"/>
      <c r="UFU499" s="2479"/>
      <c r="UFV499" s="2479"/>
      <c r="UGA499" s="2476"/>
      <c r="UGB499" s="2476"/>
      <c r="UGC499" s="2476"/>
      <c r="UGD499" s="2479"/>
      <c r="UGE499" s="2479"/>
      <c r="UGF499" s="2479"/>
      <c r="UGG499" s="2479"/>
      <c r="UGL499" s="2476"/>
      <c r="UGM499" s="2476"/>
      <c r="UGN499" s="2476"/>
      <c r="UGO499" s="2479"/>
      <c r="UGP499" s="2479"/>
      <c r="UGQ499" s="2479"/>
      <c r="UGR499" s="2479"/>
      <c r="UGW499" s="2476"/>
      <c r="UGX499" s="2476"/>
      <c r="UGY499" s="2476"/>
      <c r="UGZ499" s="2479"/>
      <c r="UHA499" s="2479"/>
      <c r="UHB499" s="2479"/>
      <c r="UHC499" s="2479"/>
      <c r="UHH499" s="2476"/>
      <c r="UHI499" s="2476"/>
      <c r="UHJ499" s="2476"/>
      <c r="UHK499" s="2479"/>
      <c r="UHL499" s="2479"/>
      <c r="UHM499" s="2479"/>
      <c r="UHN499" s="2479"/>
      <c r="UHS499" s="2476"/>
      <c r="UHT499" s="2476"/>
      <c r="UHU499" s="2476"/>
      <c r="UHV499" s="2479"/>
      <c r="UHW499" s="2479"/>
      <c r="UHX499" s="2479"/>
      <c r="UHY499" s="2479"/>
      <c r="UID499" s="2476"/>
      <c r="UIE499" s="2476"/>
      <c r="UIF499" s="2476"/>
      <c r="UIG499" s="2479"/>
      <c r="UIH499" s="2479"/>
      <c r="UII499" s="2479"/>
      <c r="UIJ499" s="2479"/>
      <c r="UIO499" s="2476"/>
      <c r="UIP499" s="2476"/>
      <c r="UIQ499" s="2476"/>
      <c r="UIR499" s="2479"/>
      <c r="UIS499" s="2479"/>
      <c r="UIT499" s="2479"/>
      <c r="UIU499" s="2479"/>
      <c r="UIZ499" s="2476"/>
      <c r="UJA499" s="2476"/>
      <c r="UJB499" s="2476"/>
      <c r="UJC499" s="2479"/>
      <c r="UJD499" s="2479"/>
      <c r="UJE499" s="2479"/>
      <c r="UJF499" s="2479"/>
      <c r="UJK499" s="2476"/>
      <c r="UJL499" s="2476"/>
      <c r="UJM499" s="2476"/>
      <c r="UJN499" s="2479"/>
      <c r="UJO499" s="2479"/>
      <c r="UJP499" s="2479"/>
      <c r="UJQ499" s="2479"/>
      <c r="UJV499" s="2476"/>
      <c r="UJW499" s="2476"/>
      <c r="UJX499" s="2476"/>
      <c r="UJY499" s="2479"/>
      <c r="UJZ499" s="2479"/>
      <c r="UKA499" s="2479"/>
      <c r="UKB499" s="2479"/>
      <c r="UKG499" s="2476"/>
      <c r="UKH499" s="2476"/>
      <c r="UKI499" s="2476"/>
      <c r="UKJ499" s="2479"/>
      <c r="UKK499" s="2479"/>
      <c r="UKL499" s="2479"/>
      <c r="UKM499" s="2479"/>
      <c r="UKR499" s="2476"/>
      <c r="UKS499" s="2476"/>
      <c r="UKT499" s="2476"/>
      <c r="UKU499" s="2479"/>
      <c r="UKV499" s="2479"/>
      <c r="UKW499" s="2479"/>
      <c r="UKX499" s="2479"/>
      <c r="ULC499" s="2476"/>
      <c r="ULD499" s="2476"/>
      <c r="ULE499" s="2476"/>
      <c r="ULF499" s="2479"/>
      <c r="ULG499" s="2479"/>
      <c r="ULH499" s="2479"/>
      <c r="ULI499" s="2479"/>
      <c r="ULN499" s="2476"/>
      <c r="ULO499" s="2476"/>
      <c r="ULP499" s="2476"/>
      <c r="ULQ499" s="2479"/>
      <c r="ULR499" s="2479"/>
      <c r="ULS499" s="2479"/>
      <c r="ULT499" s="2479"/>
      <c r="ULY499" s="2476"/>
      <c r="ULZ499" s="2476"/>
      <c r="UMA499" s="2476"/>
      <c r="UMB499" s="2479"/>
      <c r="UMC499" s="2479"/>
      <c r="UMD499" s="2479"/>
      <c r="UME499" s="2479"/>
      <c r="UMJ499" s="2476"/>
      <c r="UMK499" s="2476"/>
      <c r="UML499" s="2476"/>
      <c r="UMM499" s="2479"/>
      <c r="UMN499" s="2479"/>
      <c r="UMO499" s="2479"/>
      <c r="UMP499" s="2479"/>
      <c r="UMU499" s="2476"/>
      <c r="UMV499" s="2476"/>
      <c r="UMW499" s="2476"/>
      <c r="UMX499" s="2479"/>
      <c r="UMY499" s="2479"/>
      <c r="UMZ499" s="2479"/>
      <c r="UNA499" s="2479"/>
      <c r="UNF499" s="2476"/>
      <c r="UNG499" s="2476"/>
      <c r="UNH499" s="2476"/>
      <c r="UNI499" s="2479"/>
      <c r="UNJ499" s="2479"/>
      <c r="UNK499" s="2479"/>
      <c r="UNL499" s="2479"/>
      <c r="UNQ499" s="2476"/>
      <c r="UNR499" s="2476"/>
      <c r="UNS499" s="2476"/>
      <c r="UNT499" s="2479"/>
      <c r="UNU499" s="2479"/>
      <c r="UNV499" s="2479"/>
      <c r="UNW499" s="2479"/>
      <c r="UOB499" s="2476"/>
      <c r="UOC499" s="2476"/>
      <c r="UOD499" s="2476"/>
      <c r="UOE499" s="2479"/>
      <c r="UOF499" s="2479"/>
      <c r="UOG499" s="2479"/>
      <c r="UOH499" s="2479"/>
      <c r="UOM499" s="2476"/>
      <c r="UON499" s="2476"/>
      <c r="UOO499" s="2476"/>
      <c r="UOP499" s="2479"/>
      <c r="UOQ499" s="2479"/>
      <c r="UOR499" s="2479"/>
      <c r="UOS499" s="2479"/>
      <c r="UOX499" s="2476"/>
      <c r="UOY499" s="2476"/>
      <c r="UOZ499" s="2476"/>
      <c r="UPA499" s="2479"/>
      <c r="UPB499" s="2479"/>
      <c r="UPC499" s="2479"/>
      <c r="UPD499" s="2479"/>
      <c r="UPI499" s="2476"/>
      <c r="UPJ499" s="2476"/>
      <c r="UPK499" s="2476"/>
      <c r="UPL499" s="2479"/>
      <c r="UPM499" s="2479"/>
      <c r="UPN499" s="2479"/>
      <c r="UPO499" s="2479"/>
      <c r="UPT499" s="2476"/>
      <c r="UPU499" s="2476"/>
      <c r="UPV499" s="2476"/>
      <c r="UPW499" s="2479"/>
      <c r="UPX499" s="2479"/>
      <c r="UPY499" s="2479"/>
      <c r="UPZ499" s="2479"/>
      <c r="UQE499" s="2476"/>
      <c r="UQF499" s="2476"/>
      <c r="UQG499" s="2476"/>
      <c r="UQH499" s="2479"/>
      <c r="UQI499" s="2479"/>
      <c r="UQJ499" s="2479"/>
      <c r="UQK499" s="2479"/>
      <c r="UQP499" s="2476"/>
      <c r="UQQ499" s="2476"/>
      <c r="UQR499" s="2476"/>
      <c r="UQS499" s="2479"/>
      <c r="UQT499" s="2479"/>
      <c r="UQU499" s="2479"/>
      <c r="UQV499" s="2479"/>
      <c r="URA499" s="2476"/>
      <c r="URB499" s="2476"/>
      <c r="URC499" s="2476"/>
      <c r="URD499" s="2479"/>
      <c r="URE499" s="2479"/>
      <c r="URF499" s="2479"/>
      <c r="URG499" s="2479"/>
      <c r="URL499" s="2476"/>
      <c r="URM499" s="2476"/>
      <c r="URN499" s="2476"/>
      <c r="URO499" s="2479"/>
      <c r="URP499" s="2479"/>
      <c r="URQ499" s="2479"/>
      <c r="URR499" s="2479"/>
      <c r="URW499" s="2476"/>
      <c r="URX499" s="2476"/>
      <c r="URY499" s="2476"/>
      <c r="URZ499" s="2479"/>
      <c r="USA499" s="2479"/>
      <c r="USB499" s="2479"/>
      <c r="USC499" s="2479"/>
      <c r="USH499" s="2476"/>
      <c r="USI499" s="2476"/>
      <c r="USJ499" s="2476"/>
      <c r="USK499" s="2479"/>
      <c r="USL499" s="2479"/>
      <c r="USM499" s="2479"/>
      <c r="USN499" s="2479"/>
      <c r="USS499" s="2476"/>
      <c r="UST499" s="2476"/>
      <c r="USU499" s="2476"/>
      <c r="USV499" s="2479"/>
      <c r="USW499" s="2479"/>
      <c r="USX499" s="2479"/>
      <c r="USY499" s="2479"/>
      <c r="UTD499" s="2476"/>
      <c r="UTE499" s="2476"/>
      <c r="UTF499" s="2476"/>
      <c r="UTG499" s="2479"/>
      <c r="UTH499" s="2479"/>
      <c r="UTI499" s="2479"/>
      <c r="UTJ499" s="2479"/>
      <c r="UTO499" s="2476"/>
      <c r="UTP499" s="2476"/>
      <c r="UTQ499" s="2476"/>
      <c r="UTR499" s="2479"/>
      <c r="UTS499" s="2479"/>
      <c r="UTT499" s="2479"/>
      <c r="UTU499" s="2479"/>
      <c r="UTZ499" s="2476"/>
      <c r="UUA499" s="2476"/>
      <c r="UUB499" s="2476"/>
      <c r="UUC499" s="2479"/>
      <c r="UUD499" s="2479"/>
      <c r="UUE499" s="2479"/>
      <c r="UUF499" s="2479"/>
      <c r="UUK499" s="2476"/>
      <c r="UUL499" s="2476"/>
      <c r="UUM499" s="2476"/>
      <c r="UUN499" s="2479"/>
      <c r="UUO499" s="2479"/>
      <c r="UUP499" s="2479"/>
      <c r="UUQ499" s="2479"/>
      <c r="UUV499" s="2476"/>
      <c r="UUW499" s="2476"/>
      <c r="UUX499" s="2476"/>
      <c r="UUY499" s="2479"/>
      <c r="UUZ499" s="2479"/>
      <c r="UVA499" s="2479"/>
      <c r="UVB499" s="2479"/>
      <c r="UVG499" s="2476"/>
      <c r="UVH499" s="2476"/>
      <c r="UVI499" s="2476"/>
      <c r="UVJ499" s="2479"/>
      <c r="UVK499" s="2479"/>
      <c r="UVL499" s="2479"/>
      <c r="UVM499" s="2479"/>
      <c r="UVR499" s="2476"/>
      <c r="UVS499" s="2476"/>
      <c r="UVT499" s="2476"/>
      <c r="UVU499" s="2479"/>
      <c r="UVV499" s="2479"/>
      <c r="UVW499" s="2479"/>
      <c r="UVX499" s="2479"/>
      <c r="UWC499" s="2476"/>
      <c r="UWD499" s="2476"/>
      <c r="UWE499" s="2476"/>
      <c r="UWF499" s="2479"/>
      <c r="UWG499" s="2479"/>
      <c r="UWH499" s="2479"/>
      <c r="UWI499" s="2479"/>
      <c r="UWN499" s="2476"/>
      <c r="UWO499" s="2476"/>
      <c r="UWP499" s="2476"/>
      <c r="UWQ499" s="2479"/>
      <c r="UWR499" s="2479"/>
      <c r="UWS499" s="2479"/>
      <c r="UWT499" s="2479"/>
      <c r="UWY499" s="2476"/>
      <c r="UWZ499" s="2476"/>
      <c r="UXA499" s="2476"/>
      <c r="UXB499" s="2479"/>
      <c r="UXC499" s="2479"/>
      <c r="UXD499" s="2479"/>
      <c r="UXE499" s="2479"/>
      <c r="UXJ499" s="2476"/>
      <c r="UXK499" s="2476"/>
      <c r="UXL499" s="2476"/>
      <c r="UXM499" s="2479"/>
      <c r="UXN499" s="2479"/>
      <c r="UXO499" s="2479"/>
      <c r="UXP499" s="2479"/>
      <c r="UXU499" s="2476"/>
      <c r="UXV499" s="2476"/>
      <c r="UXW499" s="2476"/>
      <c r="UXX499" s="2479"/>
      <c r="UXY499" s="2479"/>
      <c r="UXZ499" s="2479"/>
      <c r="UYA499" s="2479"/>
      <c r="UYF499" s="2476"/>
      <c r="UYG499" s="2476"/>
      <c r="UYH499" s="2476"/>
      <c r="UYI499" s="2479"/>
      <c r="UYJ499" s="2479"/>
      <c r="UYK499" s="2479"/>
      <c r="UYL499" s="2479"/>
      <c r="UYQ499" s="2476"/>
      <c r="UYR499" s="2476"/>
      <c r="UYS499" s="2476"/>
      <c r="UYT499" s="2479"/>
      <c r="UYU499" s="2479"/>
      <c r="UYV499" s="2479"/>
      <c r="UYW499" s="2479"/>
      <c r="UZB499" s="2476"/>
      <c r="UZC499" s="2476"/>
      <c r="UZD499" s="2476"/>
      <c r="UZE499" s="2479"/>
      <c r="UZF499" s="2479"/>
      <c r="UZG499" s="2479"/>
      <c r="UZH499" s="2479"/>
      <c r="UZM499" s="2476"/>
      <c r="UZN499" s="2476"/>
      <c r="UZO499" s="2476"/>
      <c r="UZP499" s="2479"/>
      <c r="UZQ499" s="2479"/>
      <c r="UZR499" s="2479"/>
      <c r="UZS499" s="2479"/>
      <c r="UZX499" s="2476"/>
      <c r="UZY499" s="2476"/>
      <c r="UZZ499" s="2476"/>
      <c r="VAA499" s="2479"/>
      <c r="VAB499" s="2479"/>
      <c r="VAC499" s="2479"/>
      <c r="VAD499" s="2479"/>
      <c r="VAI499" s="2476"/>
      <c r="VAJ499" s="2476"/>
      <c r="VAK499" s="2476"/>
      <c r="VAL499" s="2479"/>
      <c r="VAM499" s="2479"/>
      <c r="VAN499" s="2479"/>
      <c r="VAO499" s="2479"/>
      <c r="VAT499" s="2476"/>
      <c r="VAU499" s="2476"/>
      <c r="VAV499" s="2476"/>
      <c r="VAW499" s="2479"/>
      <c r="VAX499" s="2479"/>
      <c r="VAY499" s="2479"/>
      <c r="VAZ499" s="2479"/>
      <c r="VBE499" s="2476"/>
      <c r="VBF499" s="2476"/>
      <c r="VBG499" s="2476"/>
      <c r="VBH499" s="2479"/>
      <c r="VBI499" s="2479"/>
      <c r="VBJ499" s="2479"/>
      <c r="VBK499" s="2479"/>
      <c r="VBP499" s="2476"/>
      <c r="VBQ499" s="2476"/>
      <c r="VBR499" s="2476"/>
      <c r="VBS499" s="2479"/>
      <c r="VBT499" s="2479"/>
      <c r="VBU499" s="2479"/>
      <c r="VBV499" s="2479"/>
      <c r="VCA499" s="2476"/>
      <c r="VCB499" s="2476"/>
      <c r="VCC499" s="2476"/>
      <c r="VCD499" s="2479"/>
      <c r="VCE499" s="2479"/>
      <c r="VCF499" s="2479"/>
      <c r="VCG499" s="2479"/>
      <c r="VCL499" s="2476"/>
      <c r="VCM499" s="2476"/>
      <c r="VCN499" s="2476"/>
      <c r="VCO499" s="2479"/>
      <c r="VCP499" s="2479"/>
      <c r="VCQ499" s="2479"/>
      <c r="VCR499" s="2479"/>
      <c r="VCW499" s="2476"/>
      <c r="VCX499" s="2476"/>
      <c r="VCY499" s="2476"/>
      <c r="VCZ499" s="2479"/>
      <c r="VDA499" s="2479"/>
      <c r="VDB499" s="2479"/>
      <c r="VDC499" s="2479"/>
      <c r="VDH499" s="2476"/>
      <c r="VDI499" s="2476"/>
      <c r="VDJ499" s="2476"/>
      <c r="VDK499" s="2479"/>
      <c r="VDL499" s="2479"/>
      <c r="VDM499" s="2479"/>
      <c r="VDN499" s="2479"/>
      <c r="VDS499" s="2476"/>
      <c r="VDT499" s="2476"/>
      <c r="VDU499" s="2476"/>
      <c r="VDV499" s="2479"/>
      <c r="VDW499" s="2479"/>
      <c r="VDX499" s="2479"/>
      <c r="VDY499" s="2479"/>
      <c r="VED499" s="2476"/>
      <c r="VEE499" s="2476"/>
      <c r="VEF499" s="2476"/>
      <c r="VEG499" s="2479"/>
      <c r="VEH499" s="2479"/>
      <c r="VEI499" s="2479"/>
      <c r="VEJ499" s="2479"/>
      <c r="VEO499" s="2476"/>
      <c r="VEP499" s="2476"/>
      <c r="VEQ499" s="2476"/>
      <c r="VER499" s="2479"/>
      <c r="VES499" s="2479"/>
      <c r="VET499" s="2479"/>
      <c r="VEU499" s="2479"/>
      <c r="VEZ499" s="2476"/>
      <c r="VFA499" s="2476"/>
      <c r="VFB499" s="2476"/>
      <c r="VFC499" s="2479"/>
      <c r="VFD499" s="2479"/>
      <c r="VFE499" s="2479"/>
      <c r="VFF499" s="2479"/>
      <c r="VFK499" s="2476"/>
      <c r="VFL499" s="2476"/>
      <c r="VFM499" s="2476"/>
      <c r="VFN499" s="2479"/>
      <c r="VFO499" s="2479"/>
      <c r="VFP499" s="2479"/>
      <c r="VFQ499" s="2479"/>
      <c r="VFV499" s="2476"/>
      <c r="VFW499" s="2476"/>
      <c r="VFX499" s="2476"/>
      <c r="VFY499" s="2479"/>
      <c r="VFZ499" s="2479"/>
      <c r="VGA499" s="2479"/>
      <c r="VGB499" s="2479"/>
      <c r="VGG499" s="2476"/>
      <c r="VGH499" s="2476"/>
      <c r="VGI499" s="2476"/>
      <c r="VGJ499" s="2479"/>
      <c r="VGK499" s="2479"/>
      <c r="VGL499" s="2479"/>
      <c r="VGM499" s="2479"/>
      <c r="VGR499" s="2476"/>
      <c r="VGS499" s="2476"/>
      <c r="VGT499" s="2476"/>
      <c r="VGU499" s="2479"/>
      <c r="VGV499" s="2479"/>
      <c r="VGW499" s="2479"/>
      <c r="VGX499" s="2479"/>
      <c r="VHC499" s="2476"/>
      <c r="VHD499" s="2476"/>
      <c r="VHE499" s="2476"/>
      <c r="VHF499" s="2479"/>
      <c r="VHG499" s="2479"/>
      <c r="VHH499" s="2479"/>
      <c r="VHI499" s="2479"/>
      <c r="VHN499" s="2476"/>
      <c r="VHO499" s="2476"/>
      <c r="VHP499" s="2476"/>
      <c r="VHQ499" s="2479"/>
      <c r="VHR499" s="2479"/>
      <c r="VHS499" s="2479"/>
      <c r="VHT499" s="2479"/>
      <c r="VHY499" s="2476"/>
      <c r="VHZ499" s="2476"/>
      <c r="VIA499" s="2476"/>
      <c r="VIB499" s="2479"/>
      <c r="VIC499" s="2479"/>
      <c r="VID499" s="2479"/>
      <c r="VIE499" s="2479"/>
      <c r="VIJ499" s="2476"/>
      <c r="VIK499" s="2476"/>
      <c r="VIL499" s="2476"/>
      <c r="VIM499" s="2479"/>
      <c r="VIN499" s="2479"/>
      <c r="VIO499" s="2479"/>
      <c r="VIP499" s="2479"/>
      <c r="VIU499" s="2476"/>
      <c r="VIV499" s="2476"/>
      <c r="VIW499" s="2476"/>
      <c r="VIX499" s="2479"/>
      <c r="VIY499" s="2479"/>
      <c r="VIZ499" s="2479"/>
      <c r="VJA499" s="2479"/>
      <c r="VJF499" s="2476"/>
      <c r="VJG499" s="2476"/>
      <c r="VJH499" s="2476"/>
      <c r="VJI499" s="2479"/>
      <c r="VJJ499" s="2479"/>
      <c r="VJK499" s="2479"/>
      <c r="VJL499" s="2479"/>
      <c r="VJQ499" s="2476"/>
      <c r="VJR499" s="2476"/>
      <c r="VJS499" s="2476"/>
      <c r="VJT499" s="2479"/>
      <c r="VJU499" s="2479"/>
      <c r="VJV499" s="2479"/>
      <c r="VJW499" s="2479"/>
      <c r="VKB499" s="2476"/>
      <c r="VKC499" s="2476"/>
      <c r="VKD499" s="2476"/>
      <c r="VKE499" s="2479"/>
      <c r="VKF499" s="2479"/>
      <c r="VKG499" s="2479"/>
      <c r="VKH499" s="2479"/>
      <c r="VKM499" s="2476"/>
      <c r="VKN499" s="2476"/>
      <c r="VKO499" s="2476"/>
      <c r="VKP499" s="2479"/>
      <c r="VKQ499" s="2479"/>
      <c r="VKR499" s="2479"/>
      <c r="VKS499" s="2479"/>
      <c r="VKX499" s="2476"/>
      <c r="VKY499" s="2476"/>
      <c r="VKZ499" s="2476"/>
      <c r="VLA499" s="2479"/>
      <c r="VLB499" s="2479"/>
      <c r="VLC499" s="2479"/>
      <c r="VLD499" s="2479"/>
      <c r="VLI499" s="2476"/>
      <c r="VLJ499" s="2476"/>
      <c r="VLK499" s="2476"/>
      <c r="VLL499" s="2479"/>
      <c r="VLM499" s="2479"/>
      <c r="VLN499" s="2479"/>
      <c r="VLO499" s="2479"/>
      <c r="VLT499" s="2476"/>
      <c r="VLU499" s="2476"/>
      <c r="VLV499" s="2476"/>
      <c r="VLW499" s="2479"/>
      <c r="VLX499" s="2479"/>
      <c r="VLY499" s="2479"/>
      <c r="VLZ499" s="2479"/>
      <c r="VME499" s="2476"/>
      <c r="VMF499" s="2476"/>
      <c r="VMG499" s="2476"/>
      <c r="VMH499" s="2479"/>
      <c r="VMI499" s="2479"/>
      <c r="VMJ499" s="2479"/>
      <c r="VMK499" s="2479"/>
      <c r="VMP499" s="2476"/>
      <c r="VMQ499" s="2476"/>
      <c r="VMR499" s="2476"/>
      <c r="VMS499" s="2479"/>
      <c r="VMT499" s="2479"/>
      <c r="VMU499" s="2479"/>
      <c r="VMV499" s="2479"/>
      <c r="VNA499" s="2476"/>
      <c r="VNB499" s="2476"/>
      <c r="VNC499" s="2476"/>
      <c r="VND499" s="2479"/>
      <c r="VNE499" s="2479"/>
      <c r="VNF499" s="2479"/>
      <c r="VNG499" s="2479"/>
      <c r="VNL499" s="2476"/>
      <c r="VNM499" s="2476"/>
      <c r="VNN499" s="2476"/>
      <c r="VNO499" s="2479"/>
      <c r="VNP499" s="2479"/>
      <c r="VNQ499" s="2479"/>
      <c r="VNR499" s="2479"/>
      <c r="VNW499" s="2476"/>
      <c r="VNX499" s="2476"/>
      <c r="VNY499" s="2476"/>
      <c r="VNZ499" s="2479"/>
      <c r="VOA499" s="2479"/>
      <c r="VOB499" s="2479"/>
      <c r="VOC499" s="2479"/>
      <c r="VOH499" s="2476"/>
      <c r="VOI499" s="2476"/>
      <c r="VOJ499" s="2476"/>
      <c r="VOK499" s="2479"/>
      <c r="VOL499" s="2479"/>
      <c r="VOM499" s="2479"/>
      <c r="VON499" s="2479"/>
      <c r="VOS499" s="2476"/>
      <c r="VOT499" s="2476"/>
      <c r="VOU499" s="2476"/>
      <c r="VOV499" s="2479"/>
      <c r="VOW499" s="2479"/>
      <c r="VOX499" s="2479"/>
      <c r="VOY499" s="2479"/>
      <c r="VPD499" s="2476"/>
      <c r="VPE499" s="2476"/>
      <c r="VPF499" s="2476"/>
      <c r="VPG499" s="2479"/>
      <c r="VPH499" s="2479"/>
      <c r="VPI499" s="2479"/>
      <c r="VPJ499" s="2479"/>
      <c r="VPO499" s="2476"/>
      <c r="VPP499" s="2476"/>
      <c r="VPQ499" s="2476"/>
      <c r="VPR499" s="2479"/>
      <c r="VPS499" s="2479"/>
      <c r="VPT499" s="2479"/>
      <c r="VPU499" s="2479"/>
      <c r="VPZ499" s="2476"/>
      <c r="VQA499" s="2476"/>
      <c r="VQB499" s="2476"/>
      <c r="VQC499" s="2479"/>
      <c r="VQD499" s="2479"/>
      <c r="VQE499" s="2479"/>
      <c r="VQF499" s="2479"/>
      <c r="VQK499" s="2476"/>
      <c r="VQL499" s="2476"/>
      <c r="VQM499" s="2476"/>
      <c r="VQN499" s="2479"/>
      <c r="VQO499" s="2479"/>
      <c r="VQP499" s="2479"/>
      <c r="VQQ499" s="2479"/>
      <c r="VQV499" s="2476"/>
      <c r="VQW499" s="2476"/>
      <c r="VQX499" s="2476"/>
      <c r="VQY499" s="2479"/>
      <c r="VQZ499" s="2479"/>
      <c r="VRA499" s="2479"/>
      <c r="VRB499" s="2479"/>
      <c r="VRG499" s="2476"/>
      <c r="VRH499" s="2476"/>
      <c r="VRI499" s="2476"/>
      <c r="VRJ499" s="2479"/>
      <c r="VRK499" s="2479"/>
      <c r="VRL499" s="2479"/>
      <c r="VRM499" s="2479"/>
      <c r="VRR499" s="2476"/>
      <c r="VRS499" s="2476"/>
      <c r="VRT499" s="2476"/>
      <c r="VRU499" s="2479"/>
      <c r="VRV499" s="2479"/>
      <c r="VRW499" s="2479"/>
      <c r="VRX499" s="2479"/>
      <c r="VSC499" s="2476"/>
      <c r="VSD499" s="2476"/>
      <c r="VSE499" s="2476"/>
      <c r="VSF499" s="2479"/>
      <c r="VSG499" s="2479"/>
      <c r="VSH499" s="2479"/>
      <c r="VSI499" s="2479"/>
      <c r="VSN499" s="2476"/>
      <c r="VSO499" s="2476"/>
      <c r="VSP499" s="2476"/>
      <c r="VSQ499" s="2479"/>
      <c r="VSR499" s="2479"/>
      <c r="VSS499" s="2479"/>
      <c r="VST499" s="2479"/>
      <c r="VSY499" s="2476"/>
      <c r="VSZ499" s="2476"/>
      <c r="VTA499" s="2476"/>
      <c r="VTB499" s="2479"/>
      <c r="VTC499" s="2479"/>
      <c r="VTD499" s="2479"/>
      <c r="VTE499" s="2479"/>
      <c r="VTJ499" s="2476"/>
      <c r="VTK499" s="2476"/>
      <c r="VTL499" s="2476"/>
      <c r="VTM499" s="2479"/>
      <c r="VTN499" s="2479"/>
      <c r="VTO499" s="2479"/>
      <c r="VTP499" s="2479"/>
      <c r="VTU499" s="2476"/>
      <c r="VTV499" s="2476"/>
      <c r="VTW499" s="2476"/>
      <c r="VTX499" s="2479"/>
      <c r="VTY499" s="2479"/>
      <c r="VTZ499" s="2479"/>
      <c r="VUA499" s="2479"/>
      <c r="VUF499" s="2476"/>
      <c r="VUG499" s="2476"/>
      <c r="VUH499" s="2476"/>
      <c r="VUI499" s="2479"/>
      <c r="VUJ499" s="2479"/>
      <c r="VUK499" s="2479"/>
      <c r="VUL499" s="2479"/>
      <c r="VUQ499" s="2476"/>
      <c r="VUR499" s="2476"/>
      <c r="VUS499" s="2476"/>
      <c r="VUT499" s="2479"/>
      <c r="VUU499" s="2479"/>
      <c r="VUV499" s="2479"/>
      <c r="VUW499" s="2479"/>
      <c r="VVB499" s="2476"/>
      <c r="VVC499" s="2476"/>
      <c r="VVD499" s="2476"/>
      <c r="VVE499" s="2479"/>
      <c r="VVF499" s="2479"/>
      <c r="VVG499" s="2479"/>
      <c r="VVH499" s="2479"/>
      <c r="VVM499" s="2476"/>
      <c r="VVN499" s="2476"/>
      <c r="VVO499" s="2476"/>
      <c r="VVP499" s="2479"/>
      <c r="VVQ499" s="2479"/>
      <c r="VVR499" s="2479"/>
      <c r="VVS499" s="2479"/>
      <c r="VVX499" s="2476"/>
      <c r="VVY499" s="2476"/>
      <c r="VVZ499" s="2476"/>
      <c r="VWA499" s="2479"/>
      <c r="VWB499" s="2479"/>
      <c r="VWC499" s="2479"/>
      <c r="VWD499" s="2479"/>
      <c r="VWI499" s="2476"/>
      <c r="VWJ499" s="2476"/>
      <c r="VWK499" s="2476"/>
      <c r="VWL499" s="2479"/>
      <c r="VWM499" s="2479"/>
      <c r="VWN499" s="2479"/>
      <c r="VWO499" s="2479"/>
      <c r="VWT499" s="2476"/>
      <c r="VWU499" s="2476"/>
      <c r="VWV499" s="2476"/>
      <c r="VWW499" s="2479"/>
      <c r="VWX499" s="2479"/>
      <c r="VWY499" s="2479"/>
      <c r="VWZ499" s="2479"/>
      <c r="VXE499" s="2476"/>
      <c r="VXF499" s="2476"/>
      <c r="VXG499" s="2476"/>
      <c r="VXH499" s="2479"/>
      <c r="VXI499" s="2479"/>
      <c r="VXJ499" s="2479"/>
      <c r="VXK499" s="2479"/>
      <c r="VXP499" s="2476"/>
      <c r="VXQ499" s="2476"/>
      <c r="VXR499" s="2476"/>
      <c r="VXS499" s="2479"/>
      <c r="VXT499" s="2479"/>
      <c r="VXU499" s="2479"/>
      <c r="VXV499" s="2479"/>
      <c r="VYA499" s="2476"/>
      <c r="VYB499" s="2476"/>
      <c r="VYC499" s="2476"/>
      <c r="VYD499" s="2479"/>
      <c r="VYE499" s="2479"/>
      <c r="VYF499" s="2479"/>
      <c r="VYG499" s="2479"/>
      <c r="VYL499" s="2476"/>
      <c r="VYM499" s="2476"/>
      <c r="VYN499" s="2476"/>
      <c r="VYO499" s="2479"/>
      <c r="VYP499" s="2479"/>
      <c r="VYQ499" s="2479"/>
      <c r="VYR499" s="2479"/>
      <c r="VYW499" s="2476"/>
      <c r="VYX499" s="2476"/>
      <c r="VYY499" s="2476"/>
      <c r="VYZ499" s="2479"/>
      <c r="VZA499" s="2479"/>
      <c r="VZB499" s="2479"/>
      <c r="VZC499" s="2479"/>
      <c r="VZH499" s="2476"/>
      <c r="VZI499" s="2476"/>
      <c r="VZJ499" s="2476"/>
      <c r="VZK499" s="2479"/>
      <c r="VZL499" s="2479"/>
      <c r="VZM499" s="2479"/>
      <c r="VZN499" s="2479"/>
      <c r="VZS499" s="2476"/>
      <c r="VZT499" s="2476"/>
      <c r="VZU499" s="2476"/>
      <c r="VZV499" s="2479"/>
      <c r="VZW499" s="2479"/>
      <c r="VZX499" s="2479"/>
      <c r="VZY499" s="2479"/>
      <c r="WAD499" s="2476"/>
      <c r="WAE499" s="2476"/>
      <c r="WAF499" s="2476"/>
      <c r="WAG499" s="2479"/>
      <c r="WAH499" s="2479"/>
      <c r="WAI499" s="2479"/>
      <c r="WAJ499" s="2479"/>
      <c r="WAO499" s="2476"/>
      <c r="WAP499" s="2476"/>
      <c r="WAQ499" s="2476"/>
      <c r="WAR499" s="2479"/>
      <c r="WAS499" s="2479"/>
      <c r="WAT499" s="2479"/>
      <c r="WAU499" s="2479"/>
      <c r="WAZ499" s="2476"/>
      <c r="WBA499" s="2476"/>
      <c r="WBB499" s="2476"/>
      <c r="WBC499" s="2479"/>
      <c r="WBD499" s="2479"/>
      <c r="WBE499" s="2479"/>
      <c r="WBF499" s="2479"/>
      <c r="WBK499" s="2476"/>
      <c r="WBL499" s="2476"/>
      <c r="WBM499" s="2476"/>
      <c r="WBN499" s="2479"/>
      <c r="WBO499" s="2479"/>
      <c r="WBP499" s="2479"/>
      <c r="WBQ499" s="2479"/>
      <c r="WBV499" s="2476"/>
      <c r="WBW499" s="2476"/>
      <c r="WBX499" s="2476"/>
      <c r="WBY499" s="2479"/>
      <c r="WBZ499" s="2479"/>
      <c r="WCA499" s="2479"/>
      <c r="WCB499" s="2479"/>
      <c r="WCG499" s="2476"/>
      <c r="WCH499" s="2476"/>
      <c r="WCI499" s="2476"/>
      <c r="WCJ499" s="2479"/>
      <c r="WCK499" s="2479"/>
      <c r="WCL499" s="2479"/>
      <c r="WCM499" s="2479"/>
      <c r="WCR499" s="2476"/>
      <c r="WCS499" s="2476"/>
      <c r="WCT499" s="2476"/>
      <c r="WCU499" s="2479"/>
      <c r="WCV499" s="2479"/>
      <c r="WCW499" s="2479"/>
      <c r="WCX499" s="2479"/>
      <c r="WDC499" s="2476"/>
      <c r="WDD499" s="2476"/>
      <c r="WDE499" s="2476"/>
      <c r="WDF499" s="2479"/>
      <c r="WDG499" s="2479"/>
      <c r="WDH499" s="2479"/>
      <c r="WDI499" s="2479"/>
      <c r="WDN499" s="2476"/>
      <c r="WDO499" s="2476"/>
      <c r="WDP499" s="2476"/>
      <c r="WDQ499" s="2479"/>
      <c r="WDR499" s="2479"/>
      <c r="WDS499" s="2479"/>
      <c r="WDT499" s="2479"/>
      <c r="WDY499" s="2476"/>
      <c r="WDZ499" s="2476"/>
      <c r="WEA499" s="2476"/>
      <c r="WEB499" s="2479"/>
      <c r="WEC499" s="2479"/>
      <c r="WED499" s="2479"/>
      <c r="WEE499" s="2479"/>
      <c r="WEJ499" s="2476"/>
      <c r="WEK499" s="2476"/>
      <c r="WEL499" s="2476"/>
      <c r="WEM499" s="2479"/>
      <c r="WEN499" s="2479"/>
      <c r="WEO499" s="2479"/>
      <c r="WEP499" s="2479"/>
      <c r="WEU499" s="2476"/>
      <c r="WEV499" s="2476"/>
      <c r="WEW499" s="2476"/>
      <c r="WEX499" s="2479"/>
      <c r="WEY499" s="2479"/>
      <c r="WEZ499" s="2479"/>
      <c r="WFA499" s="2479"/>
      <c r="WFF499" s="2476"/>
      <c r="WFG499" s="2476"/>
      <c r="WFH499" s="2476"/>
      <c r="WFI499" s="2479"/>
      <c r="WFJ499" s="2479"/>
      <c r="WFK499" s="2479"/>
      <c r="WFL499" s="2479"/>
      <c r="WFQ499" s="2476"/>
      <c r="WFR499" s="2476"/>
      <c r="WFS499" s="2476"/>
      <c r="WFT499" s="2479"/>
      <c r="WFU499" s="2479"/>
      <c r="WFV499" s="2479"/>
      <c r="WFW499" s="2479"/>
      <c r="WGB499" s="2476"/>
      <c r="WGC499" s="2476"/>
      <c r="WGD499" s="2476"/>
      <c r="WGE499" s="2479"/>
      <c r="WGF499" s="2479"/>
      <c r="WGG499" s="2479"/>
      <c r="WGH499" s="2479"/>
      <c r="WGM499" s="2476"/>
      <c r="WGN499" s="2476"/>
      <c r="WGO499" s="2476"/>
      <c r="WGP499" s="2479"/>
      <c r="WGQ499" s="2479"/>
      <c r="WGR499" s="2479"/>
      <c r="WGS499" s="2479"/>
      <c r="WGX499" s="2476"/>
      <c r="WGY499" s="2476"/>
      <c r="WGZ499" s="2476"/>
      <c r="WHA499" s="2479"/>
      <c r="WHB499" s="2479"/>
      <c r="WHC499" s="2479"/>
      <c r="WHD499" s="2479"/>
      <c r="WHI499" s="2476"/>
      <c r="WHJ499" s="2476"/>
      <c r="WHK499" s="2476"/>
      <c r="WHL499" s="2479"/>
      <c r="WHM499" s="2479"/>
      <c r="WHN499" s="2479"/>
      <c r="WHO499" s="2479"/>
      <c r="WHT499" s="2476"/>
      <c r="WHU499" s="2476"/>
      <c r="WHV499" s="2476"/>
      <c r="WHW499" s="2479"/>
      <c r="WHX499" s="2479"/>
      <c r="WHY499" s="2479"/>
      <c r="WHZ499" s="2479"/>
      <c r="WIE499" s="2476"/>
      <c r="WIF499" s="2476"/>
      <c r="WIG499" s="2476"/>
      <c r="WIH499" s="2479"/>
      <c r="WII499" s="2479"/>
      <c r="WIJ499" s="2479"/>
      <c r="WIK499" s="2479"/>
      <c r="WIP499" s="2476"/>
      <c r="WIQ499" s="2476"/>
      <c r="WIR499" s="2476"/>
      <c r="WIS499" s="2479"/>
      <c r="WIT499" s="2479"/>
      <c r="WIU499" s="2479"/>
      <c r="WIV499" s="2479"/>
      <c r="WJA499" s="2476"/>
      <c r="WJB499" s="2476"/>
      <c r="WJC499" s="2476"/>
      <c r="WJD499" s="2479"/>
      <c r="WJE499" s="2479"/>
      <c r="WJF499" s="2479"/>
      <c r="WJG499" s="2479"/>
      <c r="WJL499" s="2476"/>
      <c r="WJM499" s="2476"/>
      <c r="WJN499" s="2476"/>
      <c r="WJO499" s="2479"/>
      <c r="WJP499" s="2479"/>
      <c r="WJQ499" s="2479"/>
      <c r="WJR499" s="2479"/>
      <c r="WJW499" s="2476"/>
      <c r="WJX499" s="2476"/>
      <c r="WJY499" s="2476"/>
      <c r="WJZ499" s="2479"/>
      <c r="WKA499" s="2479"/>
      <c r="WKB499" s="2479"/>
      <c r="WKC499" s="2479"/>
      <c r="WKH499" s="2476"/>
      <c r="WKI499" s="2476"/>
      <c r="WKJ499" s="2476"/>
      <c r="WKK499" s="2479"/>
      <c r="WKL499" s="2479"/>
      <c r="WKM499" s="2479"/>
      <c r="WKN499" s="2479"/>
      <c r="WKS499" s="2476"/>
      <c r="WKT499" s="2476"/>
      <c r="WKU499" s="2476"/>
      <c r="WKV499" s="2479"/>
      <c r="WKW499" s="2479"/>
      <c r="WKX499" s="2479"/>
      <c r="WKY499" s="2479"/>
      <c r="WLD499" s="2476"/>
      <c r="WLE499" s="2476"/>
      <c r="WLF499" s="2476"/>
      <c r="WLG499" s="2479"/>
      <c r="WLH499" s="2479"/>
      <c r="WLI499" s="2479"/>
      <c r="WLJ499" s="2479"/>
      <c r="WLO499" s="2476"/>
      <c r="WLP499" s="2476"/>
      <c r="WLQ499" s="2476"/>
      <c r="WLR499" s="2479"/>
      <c r="WLS499" s="2479"/>
      <c r="WLT499" s="2479"/>
      <c r="WLU499" s="2479"/>
      <c r="WLZ499" s="2476"/>
      <c r="WMA499" s="2476"/>
      <c r="WMB499" s="2476"/>
      <c r="WMC499" s="2479"/>
      <c r="WMD499" s="2479"/>
      <c r="WME499" s="2479"/>
      <c r="WMF499" s="2479"/>
      <c r="WMK499" s="2476"/>
      <c r="WML499" s="2476"/>
      <c r="WMM499" s="2476"/>
      <c r="WMN499" s="2479"/>
      <c r="WMO499" s="2479"/>
      <c r="WMP499" s="2479"/>
      <c r="WMQ499" s="2479"/>
      <c r="WMV499" s="2476"/>
      <c r="WMW499" s="2476"/>
      <c r="WMX499" s="2476"/>
      <c r="WMY499" s="2479"/>
      <c r="WMZ499" s="2479"/>
      <c r="WNA499" s="2479"/>
      <c r="WNB499" s="2479"/>
      <c r="WNG499" s="2476"/>
      <c r="WNH499" s="2476"/>
      <c r="WNI499" s="2476"/>
      <c r="WNJ499" s="2479"/>
      <c r="WNK499" s="2479"/>
      <c r="WNL499" s="2479"/>
      <c r="WNM499" s="2479"/>
      <c r="WNR499" s="2476"/>
      <c r="WNS499" s="2476"/>
      <c r="WNT499" s="2476"/>
      <c r="WNU499" s="2479"/>
      <c r="WNV499" s="2479"/>
      <c r="WNW499" s="2479"/>
      <c r="WNX499" s="2479"/>
      <c r="WOC499" s="2476"/>
      <c r="WOD499" s="2476"/>
      <c r="WOE499" s="2476"/>
      <c r="WOF499" s="2479"/>
      <c r="WOG499" s="2479"/>
      <c r="WOH499" s="2479"/>
      <c r="WOI499" s="2479"/>
      <c r="WON499" s="2476"/>
      <c r="WOO499" s="2476"/>
      <c r="WOP499" s="2476"/>
      <c r="WOQ499" s="2479"/>
      <c r="WOR499" s="2479"/>
      <c r="WOS499" s="2479"/>
      <c r="WOT499" s="2479"/>
      <c r="WOY499" s="2476"/>
      <c r="WOZ499" s="2476"/>
      <c r="WPA499" s="2476"/>
      <c r="WPB499" s="2479"/>
      <c r="WPC499" s="2479"/>
      <c r="WPD499" s="2479"/>
      <c r="WPE499" s="2479"/>
      <c r="WPJ499" s="2476"/>
      <c r="WPK499" s="2476"/>
      <c r="WPL499" s="2476"/>
      <c r="WPM499" s="2479"/>
      <c r="WPN499" s="2479"/>
      <c r="WPO499" s="2479"/>
      <c r="WPP499" s="2479"/>
      <c r="WPU499" s="2476"/>
      <c r="WPV499" s="2476"/>
      <c r="WPW499" s="2476"/>
      <c r="WPX499" s="2479"/>
      <c r="WPY499" s="2479"/>
      <c r="WPZ499" s="2479"/>
      <c r="WQA499" s="2479"/>
      <c r="WQF499" s="2476"/>
      <c r="WQG499" s="2476"/>
      <c r="WQH499" s="2476"/>
      <c r="WQI499" s="2479"/>
      <c r="WQJ499" s="2479"/>
      <c r="WQK499" s="2479"/>
      <c r="WQL499" s="2479"/>
      <c r="WQQ499" s="2476"/>
      <c r="WQR499" s="2476"/>
      <c r="WQS499" s="2476"/>
      <c r="WQT499" s="2479"/>
      <c r="WQU499" s="2479"/>
      <c r="WQV499" s="2479"/>
      <c r="WQW499" s="2479"/>
      <c r="WRB499" s="2476"/>
      <c r="WRC499" s="2476"/>
      <c r="WRD499" s="2476"/>
      <c r="WRE499" s="2479"/>
      <c r="WRF499" s="2479"/>
      <c r="WRG499" s="2479"/>
      <c r="WRH499" s="2479"/>
      <c r="WRM499" s="2476"/>
      <c r="WRN499" s="2476"/>
      <c r="WRO499" s="2476"/>
      <c r="WRP499" s="2479"/>
      <c r="WRQ499" s="2479"/>
      <c r="WRR499" s="2479"/>
      <c r="WRS499" s="2479"/>
      <c r="WRX499" s="2476"/>
      <c r="WRY499" s="2476"/>
      <c r="WRZ499" s="2476"/>
      <c r="WSA499" s="2479"/>
      <c r="WSB499" s="2479"/>
      <c r="WSC499" s="2479"/>
      <c r="WSD499" s="2479"/>
      <c r="WSI499" s="2476"/>
      <c r="WSJ499" s="2476"/>
      <c r="WSK499" s="2476"/>
      <c r="WSL499" s="2479"/>
      <c r="WSM499" s="2479"/>
      <c r="WSN499" s="2479"/>
      <c r="WSO499" s="2479"/>
      <c r="WST499" s="2476"/>
      <c r="WSU499" s="2476"/>
      <c r="WSV499" s="2476"/>
      <c r="WSW499" s="2479"/>
      <c r="WSX499" s="2479"/>
      <c r="WSY499" s="2479"/>
      <c r="WSZ499" s="2479"/>
      <c r="WTE499" s="2476"/>
      <c r="WTF499" s="2476"/>
      <c r="WTG499" s="2476"/>
      <c r="WTH499" s="2479"/>
      <c r="WTI499" s="2479"/>
      <c r="WTJ499" s="2479"/>
      <c r="WTK499" s="2479"/>
      <c r="WTP499" s="2476"/>
      <c r="WTQ499" s="2476"/>
      <c r="WTR499" s="2476"/>
      <c r="WTS499" s="2479"/>
      <c r="WTT499" s="2479"/>
      <c r="WTU499" s="2479"/>
      <c r="WTV499" s="2479"/>
      <c r="WUA499" s="2476"/>
      <c r="WUB499" s="2476"/>
      <c r="WUC499" s="2476"/>
      <c r="WUD499" s="2479"/>
      <c r="WUE499" s="2479"/>
      <c r="WUF499" s="2479"/>
      <c r="WUG499" s="2479"/>
      <c r="WUL499" s="2476"/>
      <c r="WUM499" s="2476"/>
      <c r="WUN499" s="2476"/>
      <c r="WUO499" s="2479"/>
      <c r="WUP499" s="2479"/>
      <c r="WUQ499" s="2479"/>
      <c r="WUR499" s="2479"/>
      <c r="WUW499" s="2476"/>
      <c r="WUX499" s="2476"/>
      <c r="WUY499" s="2476"/>
      <c r="WUZ499" s="2479"/>
      <c r="WVA499" s="2479"/>
      <c r="WVB499" s="2479"/>
      <c r="WVC499" s="2479"/>
      <c r="WVH499" s="2476"/>
      <c r="WVI499" s="2476"/>
      <c r="WVJ499" s="2476"/>
      <c r="WVK499" s="2479"/>
      <c r="WVL499" s="2479"/>
      <c r="WVM499" s="2479"/>
      <c r="WVN499" s="2479"/>
      <c r="WVS499" s="2476"/>
      <c r="WVT499" s="2476"/>
      <c r="WVU499" s="2476"/>
      <c r="WVV499" s="2479"/>
      <c r="WVW499" s="2479"/>
      <c r="WVX499" s="2479"/>
      <c r="WVY499" s="2479"/>
      <c r="WWD499" s="2476"/>
      <c r="WWE499" s="2476"/>
      <c r="WWF499" s="2476"/>
      <c r="WWG499" s="2479"/>
      <c r="WWH499" s="2479"/>
      <c r="WWI499" s="2479"/>
      <c r="WWJ499" s="2479"/>
      <c r="WWO499" s="2476"/>
      <c r="WWP499" s="2476"/>
      <c r="WWQ499" s="2476"/>
      <c r="WWR499" s="2479"/>
      <c r="WWS499" s="2479"/>
      <c r="WWT499" s="2479"/>
      <c r="WWU499" s="2479"/>
      <c r="WWZ499" s="2476"/>
      <c r="WXA499" s="2476"/>
      <c r="WXB499" s="2476"/>
      <c r="WXC499" s="2479"/>
      <c r="WXD499" s="2479"/>
      <c r="WXE499" s="2479"/>
      <c r="WXF499" s="2479"/>
      <c r="WXK499" s="2476"/>
      <c r="WXL499" s="2476"/>
      <c r="WXM499" s="2476"/>
      <c r="WXN499" s="2479"/>
      <c r="WXO499" s="2479"/>
      <c r="WXP499" s="2479"/>
      <c r="WXQ499" s="2479"/>
      <c r="WXV499" s="2476"/>
      <c r="WXW499" s="2476"/>
      <c r="WXX499" s="2476"/>
      <c r="WXY499" s="2479"/>
      <c r="WXZ499" s="2479"/>
      <c r="WYA499" s="2479"/>
      <c r="WYB499" s="2479"/>
      <c r="WYG499" s="2476"/>
      <c r="WYH499" s="2476"/>
      <c r="WYI499" s="2476"/>
      <c r="WYJ499" s="2479"/>
      <c r="WYK499" s="2479"/>
      <c r="WYL499" s="2479"/>
      <c r="WYM499" s="2479"/>
      <c r="WYR499" s="2476"/>
      <c r="WYS499" s="2476"/>
      <c r="WYT499" s="2476"/>
      <c r="WYU499" s="2479"/>
      <c r="WYV499" s="2479"/>
      <c r="WYW499" s="2479"/>
      <c r="WYX499" s="2479"/>
      <c r="WZC499" s="2476"/>
      <c r="WZD499" s="2476"/>
      <c r="WZE499" s="2476"/>
      <c r="WZF499" s="2479"/>
      <c r="WZG499" s="2479"/>
      <c r="WZH499" s="2479"/>
      <c r="WZI499" s="2479"/>
      <c r="WZN499" s="2476"/>
      <c r="WZO499" s="2476"/>
      <c r="WZP499" s="2476"/>
      <c r="WZQ499" s="2479"/>
      <c r="WZR499" s="2479"/>
      <c r="WZS499" s="2479"/>
      <c r="WZT499" s="2479"/>
      <c r="WZY499" s="2476"/>
      <c r="WZZ499" s="2476"/>
      <c r="XAA499" s="2476"/>
      <c r="XAB499" s="2479"/>
      <c r="XAC499" s="2479"/>
      <c r="XAD499" s="2479"/>
      <c r="XAE499" s="2479"/>
      <c r="XAJ499" s="2476"/>
      <c r="XAK499" s="2476"/>
      <c r="XAL499" s="2476"/>
      <c r="XAM499" s="2479"/>
      <c r="XAN499" s="2479"/>
      <c r="XAO499" s="2479"/>
      <c r="XAP499" s="2479"/>
      <c r="XAU499" s="2476"/>
      <c r="XAV499" s="2476"/>
      <c r="XAW499" s="2476"/>
      <c r="XAX499" s="2479"/>
      <c r="XAY499" s="2479"/>
      <c r="XAZ499" s="2479"/>
      <c r="XBA499" s="2479"/>
      <c r="XBF499" s="2476"/>
      <c r="XBG499" s="2476"/>
      <c r="XBH499" s="2476"/>
      <c r="XBI499" s="2479"/>
      <c r="XBJ499" s="2479"/>
      <c r="XBK499" s="2479"/>
      <c r="XBL499" s="2479"/>
      <c r="XBQ499" s="2476"/>
      <c r="XBR499" s="2476"/>
      <c r="XBS499" s="2476"/>
      <c r="XBT499" s="2479"/>
      <c r="XBU499" s="2479"/>
      <c r="XBV499" s="2479"/>
      <c r="XBW499" s="2479"/>
      <c r="XCB499" s="2476"/>
      <c r="XCC499" s="2476"/>
      <c r="XCD499" s="2476"/>
      <c r="XCE499" s="2479"/>
      <c r="XCF499" s="2479"/>
      <c r="XCG499" s="2479"/>
      <c r="XCH499" s="2479"/>
      <c r="XCM499" s="2476"/>
      <c r="XCN499" s="2476"/>
      <c r="XCO499" s="2476"/>
      <c r="XCP499" s="2479"/>
      <c r="XCQ499" s="2479"/>
      <c r="XCR499" s="2479"/>
      <c r="XCS499" s="2479"/>
      <c r="XCX499" s="2476"/>
      <c r="XCY499" s="2476"/>
      <c r="XCZ499" s="2476"/>
      <c r="XDA499" s="2479"/>
      <c r="XDB499" s="2479"/>
      <c r="XDC499" s="2479"/>
      <c r="XDD499" s="2479"/>
      <c r="XDI499" s="2476"/>
      <c r="XDJ499" s="2476"/>
      <c r="XDK499" s="2476"/>
      <c r="XDL499" s="2479"/>
      <c r="XDM499" s="2479"/>
      <c r="XDN499" s="2479"/>
      <c r="XDO499" s="2479"/>
      <c r="XDT499" s="2476"/>
      <c r="XDU499" s="2476"/>
      <c r="XDV499" s="2476"/>
      <c r="XDW499" s="2479"/>
      <c r="XDX499" s="2479"/>
      <c r="XDY499" s="2479"/>
      <c r="XDZ499" s="2479"/>
      <c r="XEE499" s="2476"/>
      <c r="XEF499" s="2476"/>
      <c r="XEG499" s="2476"/>
      <c r="XEH499" s="2479"/>
      <c r="XEI499" s="2479"/>
      <c r="XEJ499" s="2479"/>
      <c r="XEK499" s="2479"/>
      <c r="XEP499" s="2476"/>
      <c r="XEQ499" s="2476"/>
      <c r="XER499" s="2476"/>
      <c r="XES499" s="2479"/>
      <c r="XET499" s="2479"/>
      <c r="XEU499" s="2479"/>
      <c r="XEV499" s="2479"/>
      <c r="XFA499" s="2476"/>
      <c r="XFB499" s="2476"/>
      <c r="XFC499" s="2476"/>
      <c r="XFD499" s="2479"/>
    </row>
    <row r="500" spans="1:1020 1025:8192 8197:9215 9220:10238 10243:11261 11266:12284 12289:16384" s="2470" customFormat="1" x14ac:dyDescent="0.25">
      <c r="A500" s="913" t="s">
        <v>1326</v>
      </c>
      <c r="B500" s="913"/>
      <c r="C500" s="913"/>
      <c r="D500" s="913"/>
      <c r="E500" s="914">
        <v>0</v>
      </c>
      <c r="F500" s="914">
        <v>24222.588000000003</v>
      </c>
      <c r="G500" s="914">
        <v>24222.588000000003</v>
      </c>
      <c r="H500" s="914"/>
      <c r="I500" s="913"/>
      <c r="J500" s="913"/>
      <c r="K500" s="913"/>
      <c r="L500" s="913"/>
      <c r="M500" s="913"/>
      <c r="N500" s="913"/>
      <c r="O500" s="913"/>
      <c r="P500" s="913"/>
      <c r="Q500" s="913"/>
      <c r="R500" s="2479"/>
      <c r="S500" s="2479"/>
      <c r="U500" s="926" t="s">
        <v>1384</v>
      </c>
      <c r="X500" s="2476"/>
      <c r="Y500" s="2476"/>
      <c r="Z500" s="2476"/>
      <c r="AA500" s="2479"/>
      <c r="AB500" s="2479"/>
      <c r="AC500" s="2479"/>
      <c r="AD500" s="2479"/>
      <c r="AI500" s="2476"/>
      <c r="AJ500" s="2476"/>
      <c r="AK500" s="2476"/>
      <c r="AL500" s="2479"/>
      <c r="AM500" s="2479"/>
      <c r="AN500" s="2479"/>
      <c r="AO500" s="2479"/>
      <c r="AT500" s="2476"/>
      <c r="AU500" s="2476"/>
      <c r="AV500" s="2476"/>
      <c r="AW500" s="2479"/>
      <c r="AX500" s="2479"/>
      <c r="AY500" s="2479"/>
      <c r="AZ500" s="2479"/>
      <c r="BE500" s="2476"/>
      <c r="BF500" s="2476"/>
      <c r="BG500" s="2476"/>
      <c r="BH500" s="2479"/>
      <c r="BI500" s="2479"/>
      <c r="BJ500" s="2479"/>
      <c r="BK500" s="2479"/>
      <c r="BP500" s="2476"/>
      <c r="BQ500" s="2476"/>
      <c r="BR500" s="2476"/>
      <c r="BS500" s="2479"/>
      <c r="BT500" s="2479"/>
      <c r="BU500" s="2479"/>
      <c r="BV500" s="2479"/>
      <c r="CA500" s="2476"/>
      <c r="CB500" s="2476"/>
      <c r="CC500" s="2476"/>
      <c r="CD500" s="2479"/>
      <c r="CE500" s="2479"/>
      <c r="CF500" s="2479"/>
      <c r="CG500" s="2479"/>
      <c r="CL500" s="2476"/>
      <c r="CM500" s="2476"/>
      <c r="CN500" s="2476"/>
      <c r="CO500" s="2479"/>
      <c r="CP500" s="2479"/>
      <c r="CQ500" s="2479"/>
      <c r="CR500" s="2479"/>
      <c r="CW500" s="2476"/>
      <c r="CX500" s="2476"/>
      <c r="CY500" s="2476"/>
      <c r="CZ500" s="2479"/>
      <c r="DA500" s="2479"/>
      <c r="DB500" s="2479"/>
      <c r="DC500" s="2479"/>
      <c r="DH500" s="2476"/>
      <c r="DI500" s="2476"/>
      <c r="DJ500" s="2476"/>
      <c r="DK500" s="2479"/>
      <c r="DL500" s="2479"/>
      <c r="DM500" s="2479"/>
      <c r="DN500" s="2479"/>
      <c r="DS500" s="2476"/>
      <c r="DT500" s="2476"/>
      <c r="DU500" s="2476"/>
      <c r="DV500" s="2479"/>
      <c r="DW500" s="2479"/>
      <c r="DX500" s="2479"/>
      <c r="DY500" s="2479"/>
      <c r="ED500" s="2476"/>
      <c r="EE500" s="2476"/>
      <c r="EF500" s="2476"/>
      <c r="EG500" s="2479"/>
      <c r="EH500" s="2479"/>
      <c r="EI500" s="2479"/>
      <c r="EJ500" s="2479"/>
      <c r="EO500" s="2476"/>
      <c r="EP500" s="2476"/>
      <c r="EQ500" s="2476"/>
      <c r="ER500" s="2479"/>
      <c r="ES500" s="2479"/>
      <c r="ET500" s="2479"/>
      <c r="EU500" s="2479"/>
      <c r="EZ500" s="2476"/>
      <c r="FA500" s="2476"/>
      <c r="FB500" s="2476"/>
      <c r="FC500" s="2479"/>
      <c r="FD500" s="2479"/>
      <c r="FE500" s="2479"/>
      <c r="FF500" s="2479"/>
      <c r="FK500" s="2476"/>
      <c r="FL500" s="2476"/>
      <c r="FM500" s="2476"/>
      <c r="FN500" s="2479"/>
      <c r="FO500" s="2479"/>
      <c r="FP500" s="2479"/>
      <c r="FQ500" s="2479"/>
      <c r="FV500" s="2476"/>
      <c r="FW500" s="2476"/>
      <c r="FX500" s="2476"/>
      <c r="FY500" s="2479"/>
      <c r="FZ500" s="2479"/>
      <c r="GA500" s="2479"/>
      <c r="GB500" s="2479"/>
      <c r="GG500" s="2476"/>
      <c r="GH500" s="2476"/>
      <c r="GI500" s="2476"/>
      <c r="GJ500" s="2479"/>
      <c r="GK500" s="2479"/>
      <c r="GL500" s="2479"/>
      <c r="GM500" s="2479"/>
      <c r="GR500" s="2476"/>
      <c r="GS500" s="2476"/>
      <c r="GT500" s="2476"/>
      <c r="GU500" s="2479"/>
      <c r="GV500" s="2479"/>
      <c r="GW500" s="2479"/>
      <c r="GX500" s="2479"/>
      <c r="HC500" s="2476"/>
      <c r="HD500" s="2476"/>
      <c r="HE500" s="2476"/>
      <c r="HF500" s="2479"/>
      <c r="HG500" s="2479"/>
      <c r="HH500" s="2479"/>
      <c r="HI500" s="2479"/>
      <c r="HN500" s="2476"/>
      <c r="HO500" s="2476"/>
      <c r="HP500" s="2476"/>
      <c r="HQ500" s="2479"/>
      <c r="HR500" s="2479"/>
      <c r="HS500" s="2479"/>
      <c r="HT500" s="2479"/>
      <c r="HY500" s="2476"/>
      <c r="HZ500" s="2476"/>
      <c r="IA500" s="2476"/>
      <c r="IB500" s="2479"/>
      <c r="IC500" s="2479"/>
      <c r="ID500" s="2479"/>
      <c r="IE500" s="2479"/>
      <c r="IJ500" s="2476"/>
      <c r="IK500" s="2476"/>
      <c r="IL500" s="2476"/>
      <c r="IM500" s="2479"/>
      <c r="IN500" s="2479"/>
      <c r="IO500" s="2479"/>
      <c r="IP500" s="2479"/>
      <c r="IU500" s="2476"/>
      <c r="IV500" s="2476"/>
      <c r="IW500" s="2476"/>
      <c r="IX500" s="2479"/>
      <c r="IY500" s="2479"/>
      <c r="IZ500" s="2479"/>
      <c r="JA500" s="2479"/>
      <c r="JF500" s="2476"/>
      <c r="JG500" s="2476"/>
      <c r="JH500" s="2476"/>
      <c r="JI500" s="2479"/>
      <c r="JJ500" s="2479"/>
      <c r="JK500" s="2479"/>
      <c r="JL500" s="2479"/>
      <c r="JQ500" s="2476"/>
      <c r="JR500" s="2476"/>
      <c r="JS500" s="2476"/>
      <c r="JT500" s="2479"/>
      <c r="JU500" s="2479"/>
      <c r="JV500" s="2479"/>
      <c r="JW500" s="2479"/>
      <c r="KB500" s="2476"/>
      <c r="KC500" s="2476"/>
      <c r="KD500" s="2476"/>
      <c r="KE500" s="2479"/>
      <c r="KF500" s="2479"/>
      <c r="KG500" s="2479"/>
      <c r="KH500" s="2479"/>
      <c r="KM500" s="2476"/>
      <c r="KN500" s="2476"/>
      <c r="KO500" s="2476"/>
      <c r="KP500" s="2479"/>
      <c r="KQ500" s="2479"/>
      <c r="KR500" s="2479"/>
      <c r="KS500" s="2479"/>
      <c r="KX500" s="2476"/>
      <c r="KY500" s="2476"/>
      <c r="KZ500" s="2476"/>
      <c r="LA500" s="2479"/>
      <c r="LB500" s="2479"/>
      <c r="LC500" s="2479"/>
      <c r="LD500" s="2479"/>
      <c r="LI500" s="2476"/>
      <c r="LJ500" s="2476"/>
      <c r="LK500" s="2476"/>
      <c r="LL500" s="2479"/>
      <c r="LM500" s="2479"/>
      <c r="LN500" s="2479"/>
      <c r="LO500" s="2479"/>
      <c r="LT500" s="2476"/>
      <c r="LU500" s="2476"/>
      <c r="LV500" s="2476"/>
      <c r="LW500" s="2479"/>
      <c r="LX500" s="2479"/>
      <c r="LY500" s="2479"/>
      <c r="LZ500" s="2479"/>
      <c r="ME500" s="2476"/>
      <c r="MF500" s="2476"/>
      <c r="MG500" s="2476"/>
      <c r="MH500" s="2479"/>
      <c r="MI500" s="2479"/>
      <c r="MJ500" s="2479"/>
      <c r="MK500" s="2479"/>
      <c r="MP500" s="2476"/>
      <c r="MQ500" s="2476"/>
      <c r="MR500" s="2476"/>
      <c r="MS500" s="2479"/>
      <c r="MT500" s="2479"/>
      <c r="MU500" s="2479"/>
      <c r="MV500" s="2479"/>
      <c r="NA500" s="2476"/>
      <c r="NB500" s="2476"/>
      <c r="NC500" s="2476"/>
      <c r="ND500" s="2479"/>
      <c r="NE500" s="2479"/>
      <c r="NF500" s="2479"/>
      <c r="NG500" s="2479"/>
      <c r="NL500" s="2476"/>
      <c r="NM500" s="2476"/>
      <c r="NN500" s="2476"/>
      <c r="NO500" s="2479"/>
      <c r="NP500" s="2479"/>
      <c r="NQ500" s="2479"/>
      <c r="NR500" s="2479"/>
      <c r="NW500" s="2476"/>
      <c r="NX500" s="2476"/>
      <c r="NY500" s="2476"/>
      <c r="NZ500" s="2479"/>
      <c r="OA500" s="2479"/>
      <c r="OB500" s="2479"/>
      <c r="OC500" s="2479"/>
      <c r="OH500" s="2476"/>
      <c r="OI500" s="2476"/>
      <c r="OJ500" s="2476"/>
      <c r="OK500" s="2479"/>
      <c r="OL500" s="2479"/>
      <c r="OM500" s="2479"/>
      <c r="ON500" s="2479"/>
      <c r="OS500" s="2476"/>
      <c r="OT500" s="2476"/>
      <c r="OU500" s="2476"/>
      <c r="OV500" s="2479"/>
      <c r="OW500" s="2479"/>
      <c r="OX500" s="2479"/>
      <c r="OY500" s="2479"/>
      <c r="PD500" s="2476"/>
      <c r="PE500" s="2476"/>
      <c r="PF500" s="2476"/>
      <c r="PG500" s="2479"/>
      <c r="PH500" s="2479"/>
      <c r="PI500" s="2479"/>
      <c r="PJ500" s="2479"/>
      <c r="PO500" s="2476"/>
      <c r="PP500" s="2476"/>
      <c r="PQ500" s="2476"/>
      <c r="PR500" s="2479"/>
      <c r="PS500" s="2479"/>
      <c r="PT500" s="2479"/>
      <c r="PU500" s="2479"/>
      <c r="PZ500" s="2476"/>
      <c r="QA500" s="2476"/>
      <c r="QB500" s="2476"/>
      <c r="QC500" s="2479"/>
      <c r="QD500" s="2479"/>
      <c r="QE500" s="2479"/>
      <c r="QF500" s="2479"/>
      <c r="QK500" s="2476"/>
      <c r="QL500" s="2476"/>
      <c r="QM500" s="2476"/>
      <c r="QN500" s="2479"/>
      <c r="QO500" s="2479"/>
      <c r="QP500" s="2479"/>
      <c r="QQ500" s="2479"/>
      <c r="QV500" s="2476"/>
      <c r="QW500" s="2476"/>
      <c r="QX500" s="2476"/>
      <c r="QY500" s="2479"/>
      <c r="QZ500" s="2479"/>
      <c r="RA500" s="2479"/>
      <c r="RB500" s="2479"/>
      <c r="RG500" s="2476"/>
      <c r="RH500" s="2476"/>
      <c r="RI500" s="2476"/>
      <c r="RJ500" s="2479"/>
      <c r="RK500" s="2479"/>
      <c r="RL500" s="2479"/>
      <c r="RM500" s="2479"/>
      <c r="RR500" s="2476"/>
      <c r="RS500" s="2476"/>
      <c r="RT500" s="2476"/>
      <c r="RU500" s="2479"/>
      <c r="RV500" s="2479"/>
      <c r="RW500" s="2479"/>
      <c r="RX500" s="2479"/>
      <c r="SC500" s="2476"/>
      <c r="SD500" s="2476"/>
      <c r="SE500" s="2476"/>
      <c r="SF500" s="2479"/>
      <c r="SG500" s="2479"/>
      <c r="SH500" s="2479"/>
      <c r="SI500" s="2479"/>
      <c r="SN500" s="2476"/>
      <c r="SO500" s="2476"/>
      <c r="SP500" s="2476"/>
      <c r="SQ500" s="2479"/>
      <c r="SR500" s="2479"/>
      <c r="SS500" s="2479"/>
      <c r="ST500" s="2479"/>
      <c r="SY500" s="2476"/>
      <c r="SZ500" s="2476"/>
      <c r="TA500" s="2476"/>
      <c r="TB500" s="2479"/>
      <c r="TC500" s="2479"/>
      <c r="TD500" s="2479"/>
      <c r="TE500" s="2479"/>
      <c r="TJ500" s="2476"/>
      <c r="TK500" s="2476"/>
      <c r="TL500" s="2476"/>
      <c r="TM500" s="2479"/>
      <c r="TN500" s="2479"/>
      <c r="TO500" s="2479"/>
      <c r="TP500" s="2479"/>
      <c r="TU500" s="2476"/>
      <c r="TV500" s="2476"/>
      <c r="TW500" s="2476"/>
      <c r="TX500" s="2479"/>
      <c r="TY500" s="2479"/>
      <c r="TZ500" s="2479"/>
      <c r="UA500" s="2479"/>
      <c r="UF500" s="2476"/>
      <c r="UG500" s="2476"/>
      <c r="UH500" s="2476"/>
      <c r="UI500" s="2479"/>
      <c r="UJ500" s="2479"/>
      <c r="UK500" s="2479"/>
      <c r="UL500" s="2479"/>
      <c r="UQ500" s="2476"/>
      <c r="UR500" s="2476"/>
      <c r="US500" s="2476"/>
      <c r="UT500" s="2479"/>
      <c r="UU500" s="2479"/>
      <c r="UV500" s="2479"/>
      <c r="UW500" s="2479"/>
      <c r="VB500" s="2476"/>
      <c r="VC500" s="2476"/>
      <c r="VD500" s="2476"/>
      <c r="VE500" s="2479"/>
      <c r="VF500" s="2479"/>
      <c r="VG500" s="2479"/>
      <c r="VH500" s="2479"/>
      <c r="VM500" s="2476"/>
      <c r="VN500" s="2476"/>
      <c r="VO500" s="2476"/>
      <c r="VP500" s="2479"/>
      <c r="VQ500" s="2479"/>
      <c r="VR500" s="2479"/>
      <c r="VS500" s="2479"/>
      <c r="VX500" s="2476"/>
      <c r="VY500" s="2476"/>
      <c r="VZ500" s="2476"/>
      <c r="WA500" s="2479"/>
      <c r="WB500" s="2479"/>
      <c r="WC500" s="2479"/>
      <c r="WD500" s="2479"/>
      <c r="WI500" s="2476"/>
      <c r="WJ500" s="2476"/>
      <c r="WK500" s="2476"/>
      <c r="WL500" s="2479"/>
      <c r="WM500" s="2479"/>
      <c r="WN500" s="2479"/>
      <c r="WO500" s="2479"/>
      <c r="WT500" s="2476"/>
      <c r="WU500" s="2476"/>
      <c r="WV500" s="2476"/>
      <c r="WW500" s="2479"/>
      <c r="WX500" s="2479"/>
      <c r="WY500" s="2479"/>
      <c r="WZ500" s="2479"/>
      <c r="XE500" s="2476"/>
      <c r="XF500" s="2476"/>
      <c r="XG500" s="2476"/>
      <c r="XH500" s="2479"/>
      <c r="XI500" s="2479"/>
      <c r="XJ500" s="2479"/>
      <c r="XK500" s="2479"/>
      <c r="XP500" s="2476"/>
      <c r="XQ500" s="2476"/>
      <c r="XR500" s="2476"/>
      <c r="XS500" s="2479"/>
      <c r="XT500" s="2479"/>
      <c r="XU500" s="2479"/>
      <c r="XV500" s="2479"/>
      <c r="YA500" s="2476"/>
      <c r="YB500" s="2476"/>
      <c r="YC500" s="2476"/>
      <c r="YD500" s="2479"/>
      <c r="YE500" s="2479"/>
      <c r="YF500" s="2479"/>
      <c r="YG500" s="2479"/>
      <c r="YL500" s="2476"/>
      <c r="YM500" s="2476"/>
      <c r="YN500" s="2476"/>
      <c r="YO500" s="2479"/>
      <c r="YP500" s="2479"/>
      <c r="YQ500" s="2479"/>
      <c r="YR500" s="2479"/>
      <c r="YW500" s="2476"/>
      <c r="YX500" s="2476"/>
      <c r="YY500" s="2476"/>
      <c r="YZ500" s="2479"/>
      <c r="ZA500" s="2479"/>
      <c r="ZB500" s="2479"/>
      <c r="ZC500" s="2479"/>
      <c r="ZH500" s="2476"/>
      <c r="ZI500" s="2476"/>
      <c r="ZJ500" s="2476"/>
      <c r="ZK500" s="2479"/>
      <c r="ZL500" s="2479"/>
      <c r="ZM500" s="2479"/>
      <c r="ZN500" s="2479"/>
      <c r="ZS500" s="2476"/>
      <c r="ZT500" s="2476"/>
      <c r="ZU500" s="2476"/>
      <c r="ZV500" s="2479"/>
      <c r="ZW500" s="2479"/>
      <c r="ZX500" s="2479"/>
      <c r="ZY500" s="2479"/>
      <c r="AAD500" s="2476"/>
      <c r="AAE500" s="2476"/>
      <c r="AAF500" s="2476"/>
      <c r="AAG500" s="2479"/>
      <c r="AAH500" s="2479"/>
      <c r="AAI500" s="2479"/>
      <c r="AAJ500" s="2479"/>
      <c r="AAO500" s="2476"/>
      <c r="AAP500" s="2476"/>
      <c r="AAQ500" s="2476"/>
      <c r="AAR500" s="2479"/>
      <c r="AAS500" s="2479"/>
      <c r="AAT500" s="2479"/>
      <c r="AAU500" s="2479"/>
      <c r="AAZ500" s="2476"/>
      <c r="ABA500" s="2476"/>
      <c r="ABB500" s="2476"/>
      <c r="ABC500" s="2479"/>
      <c r="ABD500" s="2479"/>
      <c r="ABE500" s="2479"/>
      <c r="ABF500" s="2479"/>
      <c r="ABK500" s="2476"/>
      <c r="ABL500" s="2476"/>
      <c r="ABM500" s="2476"/>
      <c r="ABN500" s="2479"/>
      <c r="ABO500" s="2479"/>
      <c r="ABP500" s="2479"/>
      <c r="ABQ500" s="2479"/>
      <c r="ABV500" s="2476"/>
      <c r="ABW500" s="2476"/>
      <c r="ABX500" s="2476"/>
      <c r="ABY500" s="2479"/>
      <c r="ABZ500" s="2479"/>
      <c r="ACA500" s="2479"/>
      <c r="ACB500" s="2479"/>
      <c r="ACG500" s="2476"/>
      <c r="ACH500" s="2476"/>
      <c r="ACI500" s="2476"/>
      <c r="ACJ500" s="2479"/>
      <c r="ACK500" s="2479"/>
      <c r="ACL500" s="2479"/>
      <c r="ACM500" s="2479"/>
      <c r="ACR500" s="2476"/>
      <c r="ACS500" s="2476"/>
      <c r="ACT500" s="2476"/>
      <c r="ACU500" s="2479"/>
      <c r="ACV500" s="2479"/>
      <c r="ACW500" s="2479"/>
      <c r="ACX500" s="2479"/>
      <c r="ADC500" s="2476"/>
      <c r="ADD500" s="2476"/>
      <c r="ADE500" s="2476"/>
      <c r="ADF500" s="2479"/>
      <c r="ADG500" s="2479"/>
      <c r="ADH500" s="2479"/>
      <c r="ADI500" s="2479"/>
      <c r="ADN500" s="2476"/>
      <c r="ADO500" s="2476"/>
      <c r="ADP500" s="2476"/>
      <c r="ADQ500" s="2479"/>
      <c r="ADR500" s="2479"/>
      <c r="ADS500" s="2479"/>
      <c r="ADT500" s="2479"/>
      <c r="ADY500" s="2476"/>
      <c r="ADZ500" s="2476"/>
      <c r="AEA500" s="2476"/>
      <c r="AEB500" s="2479"/>
      <c r="AEC500" s="2479"/>
      <c r="AED500" s="2479"/>
      <c r="AEE500" s="2479"/>
      <c r="AEJ500" s="2476"/>
      <c r="AEK500" s="2476"/>
      <c r="AEL500" s="2476"/>
      <c r="AEM500" s="2479"/>
      <c r="AEN500" s="2479"/>
      <c r="AEO500" s="2479"/>
      <c r="AEP500" s="2479"/>
      <c r="AEU500" s="2476"/>
      <c r="AEV500" s="2476"/>
      <c r="AEW500" s="2476"/>
      <c r="AEX500" s="2479"/>
      <c r="AEY500" s="2479"/>
      <c r="AEZ500" s="2479"/>
      <c r="AFA500" s="2479"/>
      <c r="AFF500" s="2476"/>
      <c r="AFG500" s="2476"/>
      <c r="AFH500" s="2476"/>
      <c r="AFI500" s="2479"/>
      <c r="AFJ500" s="2479"/>
      <c r="AFK500" s="2479"/>
      <c r="AFL500" s="2479"/>
      <c r="AFQ500" s="2476"/>
      <c r="AFR500" s="2476"/>
      <c r="AFS500" s="2476"/>
      <c r="AFT500" s="2479"/>
      <c r="AFU500" s="2479"/>
      <c r="AFV500" s="2479"/>
      <c r="AFW500" s="2479"/>
      <c r="AGB500" s="2476"/>
      <c r="AGC500" s="2476"/>
      <c r="AGD500" s="2476"/>
      <c r="AGE500" s="2479"/>
      <c r="AGF500" s="2479"/>
      <c r="AGG500" s="2479"/>
      <c r="AGH500" s="2479"/>
      <c r="AGM500" s="2476"/>
      <c r="AGN500" s="2476"/>
      <c r="AGO500" s="2476"/>
      <c r="AGP500" s="2479"/>
      <c r="AGQ500" s="2479"/>
      <c r="AGR500" s="2479"/>
      <c r="AGS500" s="2479"/>
      <c r="AGX500" s="2476"/>
      <c r="AGY500" s="2476"/>
      <c r="AGZ500" s="2476"/>
      <c r="AHA500" s="2479"/>
      <c r="AHB500" s="2479"/>
      <c r="AHC500" s="2479"/>
      <c r="AHD500" s="2479"/>
      <c r="AHI500" s="2476"/>
      <c r="AHJ500" s="2476"/>
      <c r="AHK500" s="2476"/>
      <c r="AHL500" s="2479"/>
      <c r="AHM500" s="2479"/>
      <c r="AHN500" s="2479"/>
      <c r="AHO500" s="2479"/>
      <c r="AHT500" s="2476"/>
      <c r="AHU500" s="2476"/>
      <c r="AHV500" s="2476"/>
      <c r="AHW500" s="2479"/>
      <c r="AHX500" s="2479"/>
      <c r="AHY500" s="2479"/>
      <c r="AHZ500" s="2479"/>
      <c r="AIE500" s="2476"/>
      <c r="AIF500" s="2476"/>
      <c r="AIG500" s="2476"/>
      <c r="AIH500" s="2479"/>
      <c r="AII500" s="2479"/>
      <c r="AIJ500" s="2479"/>
      <c r="AIK500" s="2479"/>
      <c r="AIP500" s="2476"/>
      <c r="AIQ500" s="2476"/>
      <c r="AIR500" s="2476"/>
      <c r="AIS500" s="2479"/>
      <c r="AIT500" s="2479"/>
      <c r="AIU500" s="2479"/>
      <c r="AIV500" s="2479"/>
      <c r="AJA500" s="2476"/>
      <c r="AJB500" s="2476"/>
      <c r="AJC500" s="2476"/>
      <c r="AJD500" s="2479"/>
      <c r="AJE500" s="2479"/>
      <c r="AJF500" s="2479"/>
      <c r="AJG500" s="2479"/>
      <c r="AJL500" s="2476"/>
      <c r="AJM500" s="2476"/>
      <c r="AJN500" s="2476"/>
      <c r="AJO500" s="2479"/>
      <c r="AJP500" s="2479"/>
      <c r="AJQ500" s="2479"/>
      <c r="AJR500" s="2479"/>
      <c r="AJW500" s="2476"/>
      <c r="AJX500" s="2476"/>
      <c r="AJY500" s="2476"/>
      <c r="AJZ500" s="2479"/>
      <c r="AKA500" s="2479"/>
      <c r="AKB500" s="2479"/>
      <c r="AKC500" s="2479"/>
      <c r="AKH500" s="2476"/>
      <c r="AKI500" s="2476"/>
      <c r="AKJ500" s="2476"/>
      <c r="AKK500" s="2479"/>
      <c r="AKL500" s="2479"/>
      <c r="AKM500" s="2479"/>
      <c r="AKN500" s="2479"/>
      <c r="AKS500" s="2476"/>
      <c r="AKT500" s="2476"/>
      <c r="AKU500" s="2476"/>
      <c r="AKV500" s="2479"/>
      <c r="AKW500" s="2479"/>
      <c r="AKX500" s="2479"/>
      <c r="AKY500" s="2479"/>
      <c r="ALD500" s="2476"/>
      <c r="ALE500" s="2476"/>
      <c r="ALF500" s="2476"/>
      <c r="ALG500" s="2479"/>
      <c r="ALH500" s="2479"/>
      <c r="ALI500" s="2479"/>
      <c r="ALJ500" s="2479"/>
      <c r="ALO500" s="2476"/>
      <c r="ALP500" s="2476"/>
      <c r="ALQ500" s="2476"/>
      <c r="ALR500" s="2479"/>
      <c r="ALS500" s="2479"/>
      <c r="ALT500" s="2479"/>
      <c r="ALU500" s="2479"/>
      <c r="ALZ500" s="2476"/>
      <c r="AMA500" s="2476"/>
      <c r="AMB500" s="2476"/>
      <c r="AMC500" s="2479"/>
      <c r="AMD500" s="2479"/>
      <c r="AME500" s="2479"/>
      <c r="AMF500" s="2479"/>
      <c r="AMK500" s="2476"/>
      <c r="AML500" s="2476"/>
      <c r="AMM500" s="2476"/>
      <c r="AMN500" s="2479"/>
      <c r="AMO500" s="2479"/>
      <c r="AMP500" s="2479"/>
      <c r="AMQ500" s="2479"/>
      <c r="AMV500" s="2476"/>
      <c r="AMW500" s="2476"/>
      <c r="AMX500" s="2476"/>
      <c r="AMY500" s="2479"/>
      <c r="AMZ500" s="2479"/>
      <c r="ANA500" s="2479"/>
      <c r="ANB500" s="2479"/>
      <c r="ANG500" s="2476"/>
      <c r="ANH500" s="2476"/>
      <c r="ANI500" s="2476"/>
      <c r="ANJ500" s="2479"/>
      <c r="ANK500" s="2479"/>
      <c r="ANL500" s="2479"/>
      <c r="ANM500" s="2479"/>
      <c r="ANR500" s="2476"/>
      <c r="ANS500" s="2476"/>
      <c r="ANT500" s="2476"/>
      <c r="ANU500" s="2479"/>
      <c r="ANV500" s="2479"/>
      <c r="ANW500" s="2479"/>
      <c r="ANX500" s="2479"/>
      <c r="AOC500" s="2476"/>
      <c r="AOD500" s="2476"/>
      <c r="AOE500" s="2476"/>
      <c r="AOF500" s="2479"/>
      <c r="AOG500" s="2479"/>
      <c r="AOH500" s="2479"/>
      <c r="AOI500" s="2479"/>
      <c r="AON500" s="2476"/>
      <c r="AOO500" s="2476"/>
      <c r="AOP500" s="2476"/>
      <c r="AOQ500" s="2479"/>
      <c r="AOR500" s="2479"/>
      <c r="AOS500" s="2479"/>
      <c r="AOT500" s="2479"/>
      <c r="AOY500" s="2476"/>
      <c r="AOZ500" s="2476"/>
      <c r="APA500" s="2476"/>
      <c r="APB500" s="2479"/>
      <c r="APC500" s="2479"/>
      <c r="APD500" s="2479"/>
      <c r="APE500" s="2479"/>
      <c r="APJ500" s="2476"/>
      <c r="APK500" s="2476"/>
      <c r="APL500" s="2476"/>
      <c r="APM500" s="2479"/>
      <c r="APN500" s="2479"/>
      <c r="APO500" s="2479"/>
      <c r="APP500" s="2479"/>
      <c r="APU500" s="2476"/>
      <c r="APV500" s="2476"/>
      <c r="APW500" s="2476"/>
      <c r="APX500" s="2479"/>
      <c r="APY500" s="2479"/>
      <c r="APZ500" s="2479"/>
      <c r="AQA500" s="2479"/>
      <c r="AQF500" s="2476"/>
      <c r="AQG500" s="2476"/>
      <c r="AQH500" s="2476"/>
      <c r="AQI500" s="2479"/>
      <c r="AQJ500" s="2479"/>
      <c r="AQK500" s="2479"/>
      <c r="AQL500" s="2479"/>
      <c r="AQQ500" s="2476"/>
      <c r="AQR500" s="2476"/>
      <c r="AQS500" s="2476"/>
      <c r="AQT500" s="2479"/>
      <c r="AQU500" s="2479"/>
      <c r="AQV500" s="2479"/>
      <c r="AQW500" s="2479"/>
      <c r="ARB500" s="2476"/>
      <c r="ARC500" s="2476"/>
      <c r="ARD500" s="2476"/>
      <c r="ARE500" s="2479"/>
      <c r="ARF500" s="2479"/>
      <c r="ARG500" s="2479"/>
      <c r="ARH500" s="2479"/>
      <c r="ARM500" s="2476"/>
      <c r="ARN500" s="2476"/>
      <c r="ARO500" s="2476"/>
      <c r="ARP500" s="2479"/>
      <c r="ARQ500" s="2479"/>
      <c r="ARR500" s="2479"/>
      <c r="ARS500" s="2479"/>
      <c r="ARX500" s="2476"/>
      <c r="ARY500" s="2476"/>
      <c r="ARZ500" s="2476"/>
      <c r="ASA500" s="2479"/>
      <c r="ASB500" s="2479"/>
      <c r="ASC500" s="2479"/>
      <c r="ASD500" s="2479"/>
      <c r="ASI500" s="2476"/>
      <c r="ASJ500" s="2476"/>
      <c r="ASK500" s="2476"/>
      <c r="ASL500" s="2479"/>
      <c r="ASM500" s="2479"/>
      <c r="ASN500" s="2479"/>
      <c r="ASO500" s="2479"/>
      <c r="AST500" s="2476"/>
      <c r="ASU500" s="2476"/>
      <c r="ASV500" s="2476"/>
      <c r="ASW500" s="2479"/>
      <c r="ASX500" s="2479"/>
      <c r="ASY500" s="2479"/>
      <c r="ASZ500" s="2479"/>
      <c r="ATE500" s="2476"/>
      <c r="ATF500" s="2476"/>
      <c r="ATG500" s="2476"/>
      <c r="ATH500" s="2479"/>
      <c r="ATI500" s="2479"/>
      <c r="ATJ500" s="2479"/>
      <c r="ATK500" s="2479"/>
      <c r="ATP500" s="2476"/>
      <c r="ATQ500" s="2476"/>
      <c r="ATR500" s="2476"/>
      <c r="ATS500" s="2479"/>
      <c r="ATT500" s="2479"/>
      <c r="ATU500" s="2479"/>
      <c r="ATV500" s="2479"/>
      <c r="AUA500" s="2476"/>
      <c r="AUB500" s="2476"/>
      <c r="AUC500" s="2476"/>
      <c r="AUD500" s="2479"/>
      <c r="AUE500" s="2479"/>
      <c r="AUF500" s="2479"/>
      <c r="AUG500" s="2479"/>
      <c r="AUL500" s="2476"/>
      <c r="AUM500" s="2476"/>
      <c r="AUN500" s="2476"/>
      <c r="AUO500" s="2479"/>
      <c r="AUP500" s="2479"/>
      <c r="AUQ500" s="2479"/>
      <c r="AUR500" s="2479"/>
      <c r="AUW500" s="2476"/>
      <c r="AUX500" s="2476"/>
      <c r="AUY500" s="2476"/>
      <c r="AUZ500" s="2479"/>
      <c r="AVA500" s="2479"/>
      <c r="AVB500" s="2479"/>
      <c r="AVC500" s="2479"/>
      <c r="AVH500" s="2476"/>
      <c r="AVI500" s="2476"/>
      <c r="AVJ500" s="2476"/>
      <c r="AVK500" s="2479"/>
      <c r="AVL500" s="2479"/>
      <c r="AVM500" s="2479"/>
      <c r="AVN500" s="2479"/>
      <c r="AVS500" s="2476"/>
      <c r="AVT500" s="2476"/>
      <c r="AVU500" s="2476"/>
      <c r="AVV500" s="2479"/>
      <c r="AVW500" s="2479"/>
      <c r="AVX500" s="2479"/>
      <c r="AVY500" s="2479"/>
      <c r="AWD500" s="2476"/>
      <c r="AWE500" s="2476"/>
      <c r="AWF500" s="2476"/>
      <c r="AWG500" s="2479"/>
      <c r="AWH500" s="2479"/>
      <c r="AWI500" s="2479"/>
      <c r="AWJ500" s="2479"/>
      <c r="AWO500" s="2476"/>
      <c r="AWP500" s="2476"/>
      <c r="AWQ500" s="2476"/>
      <c r="AWR500" s="2479"/>
      <c r="AWS500" s="2479"/>
      <c r="AWT500" s="2479"/>
      <c r="AWU500" s="2479"/>
      <c r="AWZ500" s="2476"/>
      <c r="AXA500" s="2476"/>
      <c r="AXB500" s="2476"/>
      <c r="AXC500" s="2479"/>
      <c r="AXD500" s="2479"/>
      <c r="AXE500" s="2479"/>
      <c r="AXF500" s="2479"/>
      <c r="AXK500" s="2476"/>
      <c r="AXL500" s="2476"/>
      <c r="AXM500" s="2476"/>
      <c r="AXN500" s="2479"/>
      <c r="AXO500" s="2479"/>
      <c r="AXP500" s="2479"/>
      <c r="AXQ500" s="2479"/>
      <c r="AXV500" s="2476"/>
      <c r="AXW500" s="2476"/>
      <c r="AXX500" s="2476"/>
      <c r="AXY500" s="2479"/>
      <c r="AXZ500" s="2479"/>
      <c r="AYA500" s="2479"/>
      <c r="AYB500" s="2479"/>
      <c r="AYG500" s="2476"/>
      <c r="AYH500" s="2476"/>
      <c r="AYI500" s="2476"/>
      <c r="AYJ500" s="2479"/>
      <c r="AYK500" s="2479"/>
      <c r="AYL500" s="2479"/>
      <c r="AYM500" s="2479"/>
      <c r="AYR500" s="2476"/>
      <c r="AYS500" s="2476"/>
      <c r="AYT500" s="2476"/>
      <c r="AYU500" s="2479"/>
      <c r="AYV500" s="2479"/>
      <c r="AYW500" s="2479"/>
      <c r="AYX500" s="2479"/>
      <c r="AZC500" s="2476"/>
      <c r="AZD500" s="2476"/>
      <c r="AZE500" s="2476"/>
      <c r="AZF500" s="2479"/>
      <c r="AZG500" s="2479"/>
      <c r="AZH500" s="2479"/>
      <c r="AZI500" s="2479"/>
      <c r="AZN500" s="2476"/>
      <c r="AZO500" s="2476"/>
      <c r="AZP500" s="2476"/>
      <c r="AZQ500" s="2479"/>
      <c r="AZR500" s="2479"/>
      <c r="AZS500" s="2479"/>
      <c r="AZT500" s="2479"/>
      <c r="AZY500" s="2476"/>
      <c r="AZZ500" s="2476"/>
      <c r="BAA500" s="2476"/>
      <c r="BAB500" s="2479"/>
      <c r="BAC500" s="2479"/>
      <c r="BAD500" s="2479"/>
      <c r="BAE500" s="2479"/>
      <c r="BAJ500" s="2476"/>
      <c r="BAK500" s="2476"/>
      <c r="BAL500" s="2476"/>
      <c r="BAM500" s="2479"/>
      <c r="BAN500" s="2479"/>
      <c r="BAO500" s="2479"/>
      <c r="BAP500" s="2479"/>
      <c r="BAU500" s="2476"/>
      <c r="BAV500" s="2476"/>
      <c r="BAW500" s="2476"/>
      <c r="BAX500" s="2479"/>
      <c r="BAY500" s="2479"/>
      <c r="BAZ500" s="2479"/>
      <c r="BBA500" s="2479"/>
      <c r="BBF500" s="2476"/>
      <c r="BBG500" s="2476"/>
      <c r="BBH500" s="2476"/>
      <c r="BBI500" s="2479"/>
      <c r="BBJ500" s="2479"/>
      <c r="BBK500" s="2479"/>
      <c r="BBL500" s="2479"/>
      <c r="BBQ500" s="2476"/>
      <c r="BBR500" s="2476"/>
      <c r="BBS500" s="2476"/>
      <c r="BBT500" s="2479"/>
      <c r="BBU500" s="2479"/>
      <c r="BBV500" s="2479"/>
      <c r="BBW500" s="2479"/>
      <c r="BCB500" s="2476"/>
      <c r="BCC500" s="2476"/>
      <c r="BCD500" s="2476"/>
      <c r="BCE500" s="2479"/>
      <c r="BCF500" s="2479"/>
      <c r="BCG500" s="2479"/>
      <c r="BCH500" s="2479"/>
      <c r="BCM500" s="2476"/>
      <c r="BCN500" s="2476"/>
      <c r="BCO500" s="2476"/>
      <c r="BCP500" s="2479"/>
      <c r="BCQ500" s="2479"/>
      <c r="BCR500" s="2479"/>
      <c r="BCS500" s="2479"/>
      <c r="BCX500" s="2476"/>
      <c r="BCY500" s="2476"/>
      <c r="BCZ500" s="2476"/>
      <c r="BDA500" s="2479"/>
      <c r="BDB500" s="2479"/>
      <c r="BDC500" s="2479"/>
      <c r="BDD500" s="2479"/>
      <c r="BDI500" s="2476"/>
      <c r="BDJ500" s="2476"/>
      <c r="BDK500" s="2476"/>
      <c r="BDL500" s="2479"/>
      <c r="BDM500" s="2479"/>
      <c r="BDN500" s="2479"/>
      <c r="BDO500" s="2479"/>
      <c r="BDT500" s="2476"/>
      <c r="BDU500" s="2476"/>
      <c r="BDV500" s="2476"/>
      <c r="BDW500" s="2479"/>
      <c r="BDX500" s="2479"/>
      <c r="BDY500" s="2479"/>
      <c r="BDZ500" s="2479"/>
      <c r="BEE500" s="2476"/>
      <c r="BEF500" s="2476"/>
      <c r="BEG500" s="2476"/>
      <c r="BEH500" s="2479"/>
      <c r="BEI500" s="2479"/>
      <c r="BEJ500" s="2479"/>
      <c r="BEK500" s="2479"/>
      <c r="BEP500" s="2476"/>
      <c r="BEQ500" s="2476"/>
      <c r="BER500" s="2476"/>
      <c r="BES500" s="2479"/>
      <c r="BET500" s="2479"/>
      <c r="BEU500" s="2479"/>
      <c r="BEV500" s="2479"/>
      <c r="BFA500" s="2476"/>
      <c r="BFB500" s="2476"/>
      <c r="BFC500" s="2476"/>
      <c r="BFD500" s="2479"/>
      <c r="BFE500" s="2479"/>
      <c r="BFF500" s="2479"/>
      <c r="BFG500" s="2479"/>
      <c r="BFL500" s="2476"/>
      <c r="BFM500" s="2476"/>
      <c r="BFN500" s="2476"/>
      <c r="BFO500" s="2479"/>
      <c r="BFP500" s="2479"/>
      <c r="BFQ500" s="2479"/>
      <c r="BFR500" s="2479"/>
      <c r="BFW500" s="2476"/>
      <c r="BFX500" s="2476"/>
      <c r="BFY500" s="2476"/>
      <c r="BFZ500" s="2479"/>
      <c r="BGA500" s="2479"/>
      <c r="BGB500" s="2479"/>
      <c r="BGC500" s="2479"/>
      <c r="BGH500" s="2476"/>
      <c r="BGI500" s="2476"/>
      <c r="BGJ500" s="2476"/>
      <c r="BGK500" s="2479"/>
      <c r="BGL500" s="2479"/>
      <c r="BGM500" s="2479"/>
      <c r="BGN500" s="2479"/>
      <c r="BGS500" s="2476"/>
      <c r="BGT500" s="2476"/>
      <c r="BGU500" s="2476"/>
      <c r="BGV500" s="2479"/>
      <c r="BGW500" s="2479"/>
      <c r="BGX500" s="2479"/>
      <c r="BGY500" s="2479"/>
      <c r="BHD500" s="2476"/>
      <c r="BHE500" s="2476"/>
      <c r="BHF500" s="2476"/>
      <c r="BHG500" s="2479"/>
      <c r="BHH500" s="2479"/>
      <c r="BHI500" s="2479"/>
      <c r="BHJ500" s="2479"/>
      <c r="BHO500" s="2476"/>
      <c r="BHP500" s="2476"/>
      <c r="BHQ500" s="2476"/>
      <c r="BHR500" s="2479"/>
      <c r="BHS500" s="2479"/>
      <c r="BHT500" s="2479"/>
      <c r="BHU500" s="2479"/>
      <c r="BHZ500" s="2476"/>
      <c r="BIA500" s="2476"/>
      <c r="BIB500" s="2476"/>
      <c r="BIC500" s="2479"/>
      <c r="BID500" s="2479"/>
      <c r="BIE500" s="2479"/>
      <c r="BIF500" s="2479"/>
      <c r="BIK500" s="2476"/>
      <c r="BIL500" s="2476"/>
      <c r="BIM500" s="2476"/>
      <c r="BIN500" s="2479"/>
      <c r="BIO500" s="2479"/>
      <c r="BIP500" s="2479"/>
      <c r="BIQ500" s="2479"/>
      <c r="BIV500" s="2476"/>
      <c r="BIW500" s="2476"/>
      <c r="BIX500" s="2476"/>
      <c r="BIY500" s="2479"/>
      <c r="BIZ500" s="2479"/>
      <c r="BJA500" s="2479"/>
      <c r="BJB500" s="2479"/>
      <c r="BJG500" s="2476"/>
      <c r="BJH500" s="2476"/>
      <c r="BJI500" s="2476"/>
      <c r="BJJ500" s="2479"/>
      <c r="BJK500" s="2479"/>
      <c r="BJL500" s="2479"/>
      <c r="BJM500" s="2479"/>
      <c r="BJR500" s="2476"/>
      <c r="BJS500" s="2476"/>
      <c r="BJT500" s="2476"/>
      <c r="BJU500" s="2479"/>
      <c r="BJV500" s="2479"/>
      <c r="BJW500" s="2479"/>
      <c r="BJX500" s="2479"/>
      <c r="BKC500" s="2476"/>
      <c r="BKD500" s="2476"/>
      <c r="BKE500" s="2476"/>
      <c r="BKF500" s="2479"/>
      <c r="BKG500" s="2479"/>
      <c r="BKH500" s="2479"/>
      <c r="BKI500" s="2479"/>
      <c r="BKN500" s="2476"/>
      <c r="BKO500" s="2476"/>
      <c r="BKP500" s="2476"/>
      <c r="BKQ500" s="2479"/>
      <c r="BKR500" s="2479"/>
      <c r="BKS500" s="2479"/>
      <c r="BKT500" s="2479"/>
      <c r="BKY500" s="2476"/>
      <c r="BKZ500" s="2476"/>
      <c r="BLA500" s="2476"/>
      <c r="BLB500" s="2479"/>
      <c r="BLC500" s="2479"/>
      <c r="BLD500" s="2479"/>
      <c r="BLE500" s="2479"/>
      <c r="BLJ500" s="2476"/>
      <c r="BLK500" s="2476"/>
      <c r="BLL500" s="2476"/>
      <c r="BLM500" s="2479"/>
      <c r="BLN500" s="2479"/>
      <c r="BLO500" s="2479"/>
      <c r="BLP500" s="2479"/>
      <c r="BLU500" s="2476"/>
      <c r="BLV500" s="2476"/>
      <c r="BLW500" s="2476"/>
      <c r="BLX500" s="2479"/>
      <c r="BLY500" s="2479"/>
      <c r="BLZ500" s="2479"/>
      <c r="BMA500" s="2479"/>
      <c r="BMF500" s="2476"/>
      <c r="BMG500" s="2476"/>
      <c r="BMH500" s="2476"/>
      <c r="BMI500" s="2479"/>
      <c r="BMJ500" s="2479"/>
      <c r="BMK500" s="2479"/>
      <c r="BML500" s="2479"/>
      <c r="BMQ500" s="2476"/>
      <c r="BMR500" s="2476"/>
      <c r="BMS500" s="2476"/>
      <c r="BMT500" s="2479"/>
      <c r="BMU500" s="2479"/>
      <c r="BMV500" s="2479"/>
      <c r="BMW500" s="2479"/>
      <c r="BNB500" s="2476"/>
      <c r="BNC500" s="2476"/>
      <c r="BND500" s="2476"/>
      <c r="BNE500" s="2479"/>
      <c r="BNF500" s="2479"/>
      <c r="BNG500" s="2479"/>
      <c r="BNH500" s="2479"/>
      <c r="BNM500" s="2476"/>
      <c r="BNN500" s="2476"/>
      <c r="BNO500" s="2476"/>
      <c r="BNP500" s="2479"/>
      <c r="BNQ500" s="2479"/>
      <c r="BNR500" s="2479"/>
      <c r="BNS500" s="2479"/>
      <c r="BNX500" s="2476"/>
      <c r="BNY500" s="2476"/>
      <c r="BNZ500" s="2476"/>
      <c r="BOA500" s="2479"/>
      <c r="BOB500" s="2479"/>
      <c r="BOC500" s="2479"/>
      <c r="BOD500" s="2479"/>
      <c r="BOI500" s="2476"/>
      <c r="BOJ500" s="2476"/>
      <c r="BOK500" s="2476"/>
      <c r="BOL500" s="2479"/>
      <c r="BOM500" s="2479"/>
      <c r="BON500" s="2479"/>
      <c r="BOO500" s="2479"/>
      <c r="BOT500" s="2476"/>
      <c r="BOU500" s="2476"/>
      <c r="BOV500" s="2476"/>
      <c r="BOW500" s="2479"/>
      <c r="BOX500" s="2479"/>
      <c r="BOY500" s="2479"/>
      <c r="BOZ500" s="2479"/>
      <c r="BPE500" s="2476"/>
      <c r="BPF500" s="2476"/>
      <c r="BPG500" s="2476"/>
      <c r="BPH500" s="2479"/>
      <c r="BPI500" s="2479"/>
      <c r="BPJ500" s="2479"/>
      <c r="BPK500" s="2479"/>
      <c r="BPP500" s="2476"/>
      <c r="BPQ500" s="2476"/>
      <c r="BPR500" s="2476"/>
      <c r="BPS500" s="2479"/>
      <c r="BPT500" s="2479"/>
      <c r="BPU500" s="2479"/>
      <c r="BPV500" s="2479"/>
      <c r="BQA500" s="2476"/>
      <c r="BQB500" s="2476"/>
      <c r="BQC500" s="2476"/>
      <c r="BQD500" s="2479"/>
      <c r="BQE500" s="2479"/>
      <c r="BQF500" s="2479"/>
      <c r="BQG500" s="2479"/>
      <c r="BQL500" s="2476"/>
      <c r="BQM500" s="2476"/>
      <c r="BQN500" s="2476"/>
      <c r="BQO500" s="2479"/>
      <c r="BQP500" s="2479"/>
      <c r="BQQ500" s="2479"/>
      <c r="BQR500" s="2479"/>
      <c r="BQW500" s="2476"/>
      <c r="BQX500" s="2476"/>
      <c r="BQY500" s="2476"/>
      <c r="BQZ500" s="2479"/>
      <c r="BRA500" s="2479"/>
      <c r="BRB500" s="2479"/>
      <c r="BRC500" s="2479"/>
      <c r="BRH500" s="2476"/>
      <c r="BRI500" s="2476"/>
      <c r="BRJ500" s="2476"/>
      <c r="BRK500" s="2479"/>
      <c r="BRL500" s="2479"/>
      <c r="BRM500" s="2479"/>
      <c r="BRN500" s="2479"/>
      <c r="BRS500" s="2476"/>
      <c r="BRT500" s="2476"/>
      <c r="BRU500" s="2476"/>
      <c r="BRV500" s="2479"/>
      <c r="BRW500" s="2479"/>
      <c r="BRX500" s="2479"/>
      <c r="BRY500" s="2479"/>
      <c r="BSD500" s="2476"/>
      <c r="BSE500" s="2476"/>
      <c r="BSF500" s="2476"/>
      <c r="BSG500" s="2479"/>
      <c r="BSH500" s="2479"/>
      <c r="BSI500" s="2479"/>
      <c r="BSJ500" s="2479"/>
      <c r="BSO500" s="2476"/>
      <c r="BSP500" s="2476"/>
      <c r="BSQ500" s="2476"/>
      <c r="BSR500" s="2479"/>
      <c r="BSS500" s="2479"/>
      <c r="BST500" s="2479"/>
      <c r="BSU500" s="2479"/>
      <c r="BSZ500" s="2476"/>
      <c r="BTA500" s="2476"/>
      <c r="BTB500" s="2476"/>
      <c r="BTC500" s="2479"/>
      <c r="BTD500" s="2479"/>
      <c r="BTE500" s="2479"/>
      <c r="BTF500" s="2479"/>
      <c r="BTK500" s="2476"/>
      <c r="BTL500" s="2476"/>
      <c r="BTM500" s="2476"/>
      <c r="BTN500" s="2479"/>
      <c r="BTO500" s="2479"/>
      <c r="BTP500" s="2479"/>
      <c r="BTQ500" s="2479"/>
      <c r="BTV500" s="2476"/>
      <c r="BTW500" s="2476"/>
      <c r="BTX500" s="2476"/>
      <c r="BTY500" s="2479"/>
      <c r="BTZ500" s="2479"/>
      <c r="BUA500" s="2479"/>
      <c r="BUB500" s="2479"/>
      <c r="BUG500" s="2476"/>
      <c r="BUH500" s="2476"/>
      <c r="BUI500" s="2476"/>
      <c r="BUJ500" s="2479"/>
      <c r="BUK500" s="2479"/>
      <c r="BUL500" s="2479"/>
      <c r="BUM500" s="2479"/>
      <c r="BUR500" s="2476"/>
      <c r="BUS500" s="2476"/>
      <c r="BUT500" s="2476"/>
      <c r="BUU500" s="2479"/>
      <c r="BUV500" s="2479"/>
      <c r="BUW500" s="2479"/>
      <c r="BUX500" s="2479"/>
      <c r="BVC500" s="2476"/>
      <c r="BVD500" s="2476"/>
      <c r="BVE500" s="2476"/>
      <c r="BVF500" s="2479"/>
      <c r="BVG500" s="2479"/>
      <c r="BVH500" s="2479"/>
      <c r="BVI500" s="2479"/>
      <c r="BVN500" s="2476"/>
      <c r="BVO500" s="2476"/>
      <c r="BVP500" s="2476"/>
      <c r="BVQ500" s="2479"/>
      <c r="BVR500" s="2479"/>
      <c r="BVS500" s="2479"/>
      <c r="BVT500" s="2479"/>
      <c r="BVY500" s="2476"/>
      <c r="BVZ500" s="2476"/>
      <c r="BWA500" s="2476"/>
      <c r="BWB500" s="2479"/>
      <c r="BWC500" s="2479"/>
      <c r="BWD500" s="2479"/>
      <c r="BWE500" s="2479"/>
      <c r="BWJ500" s="2476"/>
      <c r="BWK500" s="2476"/>
      <c r="BWL500" s="2476"/>
      <c r="BWM500" s="2479"/>
      <c r="BWN500" s="2479"/>
      <c r="BWO500" s="2479"/>
      <c r="BWP500" s="2479"/>
      <c r="BWU500" s="2476"/>
      <c r="BWV500" s="2476"/>
      <c r="BWW500" s="2476"/>
      <c r="BWX500" s="2479"/>
      <c r="BWY500" s="2479"/>
      <c r="BWZ500" s="2479"/>
      <c r="BXA500" s="2479"/>
      <c r="BXF500" s="2476"/>
      <c r="BXG500" s="2476"/>
      <c r="BXH500" s="2476"/>
      <c r="BXI500" s="2479"/>
      <c r="BXJ500" s="2479"/>
      <c r="BXK500" s="2479"/>
      <c r="BXL500" s="2479"/>
      <c r="BXQ500" s="2476"/>
      <c r="BXR500" s="2476"/>
      <c r="BXS500" s="2476"/>
      <c r="BXT500" s="2479"/>
      <c r="BXU500" s="2479"/>
      <c r="BXV500" s="2479"/>
      <c r="BXW500" s="2479"/>
      <c r="BYB500" s="2476"/>
      <c r="BYC500" s="2476"/>
      <c r="BYD500" s="2476"/>
      <c r="BYE500" s="2479"/>
      <c r="BYF500" s="2479"/>
      <c r="BYG500" s="2479"/>
      <c r="BYH500" s="2479"/>
      <c r="BYM500" s="2476"/>
      <c r="BYN500" s="2476"/>
      <c r="BYO500" s="2476"/>
      <c r="BYP500" s="2479"/>
      <c r="BYQ500" s="2479"/>
      <c r="BYR500" s="2479"/>
      <c r="BYS500" s="2479"/>
      <c r="BYX500" s="2476"/>
      <c r="BYY500" s="2476"/>
      <c r="BYZ500" s="2476"/>
      <c r="BZA500" s="2479"/>
      <c r="BZB500" s="2479"/>
      <c r="BZC500" s="2479"/>
      <c r="BZD500" s="2479"/>
      <c r="BZI500" s="2476"/>
      <c r="BZJ500" s="2476"/>
      <c r="BZK500" s="2476"/>
      <c r="BZL500" s="2479"/>
      <c r="BZM500" s="2479"/>
      <c r="BZN500" s="2479"/>
      <c r="BZO500" s="2479"/>
      <c r="BZT500" s="2476"/>
      <c r="BZU500" s="2476"/>
      <c r="BZV500" s="2476"/>
      <c r="BZW500" s="2479"/>
      <c r="BZX500" s="2479"/>
      <c r="BZY500" s="2479"/>
      <c r="BZZ500" s="2479"/>
      <c r="CAE500" s="2476"/>
      <c r="CAF500" s="2476"/>
      <c r="CAG500" s="2476"/>
      <c r="CAH500" s="2479"/>
      <c r="CAI500" s="2479"/>
      <c r="CAJ500" s="2479"/>
      <c r="CAK500" s="2479"/>
      <c r="CAP500" s="2476"/>
      <c r="CAQ500" s="2476"/>
      <c r="CAR500" s="2476"/>
      <c r="CAS500" s="2479"/>
      <c r="CAT500" s="2479"/>
      <c r="CAU500" s="2479"/>
      <c r="CAV500" s="2479"/>
      <c r="CBA500" s="2476"/>
      <c r="CBB500" s="2476"/>
      <c r="CBC500" s="2476"/>
      <c r="CBD500" s="2479"/>
      <c r="CBE500" s="2479"/>
      <c r="CBF500" s="2479"/>
      <c r="CBG500" s="2479"/>
      <c r="CBL500" s="2476"/>
      <c r="CBM500" s="2476"/>
      <c r="CBN500" s="2476"/>
      <c r="CBO500" s="2479"/>
      <c r="CBP500" s="2479"/>
      <c r="CBQ500" s="2479"/>
      <c r="CBR500" s="2479"/>
      <c r="CBW500" s="2476"/>
      <c r="CBX500" s="2476"/>
      <c r="CBY500" s="2476"/>
      <c r="CBZ500" s="2479"/>
      <c r="CCA500" s="2479"/>
      <c r="CCB500" s="2479"/>
      <c r="CCC500" s="2479"/>
      <c r="CCH500" s="2476"/>
      <c r="CCI500" s="2476"/>
      <c r="CCJ500" s="2476"/>
      <c r="CCK500" s="2479"/>
      <c r="CCL500" s="2479"/>
      <c r="CCM500" s="2479"/>
      <c r="CCN500" s="2479"/>
      <c r="CCS500" s="2476"/>
      <c r="CCT500" s="2476"/>
      <c r="CCU500" s="2476"/>
      <c r="CCV500" s="2479"/>
      <c r="CCW500" s="2479"/>
      <c r="CCX500" s="2479"/>
      <c r="CCY500" s="2479"/>
      <c r="CDD500" s="2476"/>
      <c r="CDE500" s="2476"/>
      <c r="CDF500" s="2476"/>
      <c r="CDG500" s="2479"/>
      <c r="CDH500" s="2479"/>
      <c r="CDI500" s="2479"/>
      <c r="CDJ500" s="2479"/>
      <c r="CDO500" s="2476"/>
      <c r="CDP500" s="2476"/>
      <c r="CDQ500" s="2476"/>
      <c r="CDR500" s="2479"/>
      <c r="CDS500" s="2479"/>
      <c r="CDT500" s="2479"/>
      <c r="CDU500" s="2479"/>
      <c r="CDZ500" s="2476"/>
      <c r="CEA500" s="2476"/>
      <c r="CEB500" s="2476"/>
      <c r="CEC500" s="2479"/>
      <c r="CED500" s="2479"/>
      <c r="CEE500" s="2479"/>
      <c r="CEF500" s="2479"/>
      <c r="CEK500" s="2476"/>
      <c r="CEL500" s="2476"/>
      <c r="CEM500" s="2476"/>
      <c r="CEN500" s="2479"/>
      <c r="CEO500" s="2479"/>
      <c r="CEP500" s="2479"/>
      <c r="CEQ500" s="2479"/>
      <c r="CEV500" s="2476"/>
      <c r="CEW500" s="2476"/>
      <c r="CEX500" s="2476"/>
      <c r="CEY500" s="2479"/>
      <c r="CEZ500" s="2479"/>
      <c r="CFA500" s="2479"/>
      <c r="CFB500" s="2479"/>
      <c r="CFG500" s="2476"/>
      <c r="CFH500" s="2476"/>
      <c r="CFI500" s="2476"/>
      <c r="CFJ500" s="2479"/>
      <c r="CFK500" s="2479"/>
      <c r="CFL500" s="2479"/>
      <c r="CFM500" s="2479"/>
      <c r="CFR500" s="2476"/>
      <c r="CFS500" s="2476"/>
      <c r="CFT500" s="2476"/>
      <c r="CFU500" s="2479"/>
      <c r="CFV500" s="2479"/>
      <c r="CFW500" s="2479"/>
      <c r="CFX500" s="2479"/>
      <c r="CGC500" s="2476"/>
      <c r="CGD500" s="2476"/>
      <c r="CGE500" s="2476"/>
      <c r="CGF500" s="2479"/>
      <c r="CGG500" s="2479"/>
      <c r="CGH500" s="2479"/>
      <c r="CGI500" s="2479"/>
      <c r="CGN500" s="2476"/>
      <c r="CGO500" s="2476"/>
      <c r="CGP500" s="2476"/>
      <c r="CGQ500" s="2479"/>
      <c r="CGR500" s="2479"/>
      <c r="CGS500" s="2479"/>
      <c r="CGT500" s="2479"/>
      <c r="CGY500" s="2476"/>
      <c r="CGZ500" s="2476"/>
      <c r="CHA500" s="2476"/>
      <c r="CHB500" s="2479"/>
      <c r="CHC500" s="2479"/>
      <c r="CHD500" s="2479"/>
      <c r="CHE500" s="2479"/>
      <c r="CHJ500" s="2476"/>
      <c r="CHK500" s="2476"/>
      <c r="CHL500" s="2476"/>
      <c r="CHM500" s="2479"/>
      <c r="CHN500" s="2479"/>
      <c r="CHO500" s="2479"/>
      <c r="CHP500" s="2479"/>
      <c r="CHU500" s="2476"/>
      <c r="CHV500" s="2476"/>
      <c r="CHW500" s="2476"/>
      <c r="CHX500" s="2479"/>
      <c r="CHY500" s="2479"/>
      <c r="CHZ500" s="2479"/>
      <c r="CIA500" s="2479"/>
      <c r="CIF500" s="2476"/>
      <c r="CIG500" s="2476"/>
      <c r="CIH500" s="2476"/>
      <c r="CII500" s="2479"/>
      <c r="CIJ500" s="2479"/>
      <c r="CIK500" s="2479"/>
      <c r="CIL500" s="2479"/>
      <c r="CIQ500" s="2476"/>
      <c r="CIR500" s="2476"/>
      <c r="CIS500" s="2476"/>
      <c r="CIT500" s="2479"/>
      <c r="CIU500" s="2479"/>
      <c r="CIV500" s="2479"/>
      <c r="CIW500" s="2479"/>
      <c r="CJB500" s="2476"/>
      <c r="CJC500" s="2476"/>
      <c r="CJD500" s="2476"/>
      <c r="CJE500" s="2479"/>
      <c r="CJF500" s="2479"/>
      <c r="CJG500" s="2479"/>
      <c r="CJH500" s="2479"/>
      <c r="CJM500" s="2476"/>
      <c r="CJN500" s="2476"/>
      <c r="CJO500" s="2476"/>
      <c r="CJP500" s="2479"/>
      <c r="CJQ500" s="2479"/>
      <c r="CJR500" s="2479"/>
      <c r="CJS500" s="2479"/>
      <c r="CJX500" s="2476"/>
      <c r="CJY500" s="2476"/>
      <c r="CJZ500" s="2476"/>
      <c r="CKA500" s="2479"/>
      <c r="CKB500" s="2479"/>
      <c r="CKC500" s="2479"/>
      <c r="CKD500" s="2479"/>
      <c r="CKI500" s="2476"/>
      <c r="CKJ500" s="2476"/>
      <c r="CKK500" s="2476"/>
      <c r="CKL500" s="2479"/>
      <c r="CKM500" s="2479"/>
      <c r="CKN500" s="2479"/>
      <c r="CKO500" s="2479"/>
      <c r="CKT500" s="2476"/>
      <c r="CKU500" s="2476"/>
      <c r="CKV500" s="2476"/>
      <c r="CKW500" s="2479"/>
      <c r="CKX500" s="2479"/>
      <c r="CKY500" s="2479"/>
      <c r="CKZ500" s="2479"/>
      <c r="CLE500" s="2476"/>
      <c r="CLF500" s="2476"/>
      <c r="CLG500" s="2476"/>
      <c r="CLH500" s="2479"/>
      <c r="CLI500" s="2479"/>
      <c r="CLJ500" s="2479"/>
      <c r="CLK500" s="2479"/>
      <c r="CLP500" s="2476"/>
      <c r="CLQ500" s="2476"/>
      <c r="CLR500" s="2476"/>
      <c r="CLS500" s="2479"/>
      <c r="CLT500" s="2479"/>
      <c r="CLU500" s="2479"/>
      <c r="CLV500" s="2479"/>
      <c r="CMA500" s="2476"/>
      <c r="CMB500" s="2476"/>
      <c r="CMC500" s="2476"/>
      <c r="CMD500" s="2479"/>
      <c r="CME500" s="2479"/>
      <c r="CMF500" s="2479"/>
      <c r="CMG500" s="2479"/>
      <c r="CML500" s="2476"/>
      <c r="CMM500" s="2476"/>
      <c r="CMN500" s="2476"/>
      <c r="CMO500" s="2479"/>
      <c r="CMP500" s="2479"/>
      <c r="CMQ500" s="2479"/>
      <c r="CMR500" s="2479"/>
      <c r="CMW500" s="2476"/>
      <c r="CMX500" s="2476"/>
      <c r="CMY500" s="2476"/>
      <c r="CMZ500" s="2479"/>
      <c r="CNA500" s="2479"/>
      <c r="CNB500" s="2479"/>
      <c r="CNC500" s="2479"/>
      <c r="CNH500" s="2476"/>
      <c r="CNI500" s="2476"/>
      <c r="CNJ500" s="2476"/>
      <c r="CNK500" s="2479"/>
      <c r="CNL500" s="2479"/>
      <c r="CNM500" s="2479"/>
      <c r="CNN500" s="2479"/>
      <c r="CNS500" s="2476"/>
      <c r="CNT500" s="2476"/>
      <c r="CNU500" s="2476"/>
      <c r="CNV500" s="2479"/>
      <c r="CNW500" s="2479"/>
      <c r="CNX500" s="2479"/>
      <c r="CNY500" s="2479"/>
      <c r="COD500" s="2476"/>
      <c r="COE500" s="2476"/>
      <c r="COF500" s="2476"/>
      <c r="COG500" s="2479"/>
      <c r="COH500" s="2479"/>
      <c r="COI500" s="2479"/>
      <c r="COJ500" s="2479"/>
      <c r="COO500" s="2476"/>
      <c r="COP500" s="2476"/>
      <c r="COQ500" s="2476"/>
      <c r="COR500" s="2479"/>
      <c r="COS500" s="2479"/>
      <c r="COT500" s="2479"/>
      <c r="COU500" s="2479"/>
      <c r="COZ500" s="2476"/>
      <c r="CPA500" s="2476"/>
      <c r="CPB500" s="2476"/>
      <c r="CPC500" s="2479"/>
      <c r="CPD500" s="2479"/>
      <c r="CPE500" s="2479"/>
      <c r="CPF500" s="2479"/>
      <c r="CPK500" s="2476"/>
      <c r="CPL500" s="2476"/>
      <c r="CPM500" s="2476"/>
      <c r="CPN500" s="2479"/>
      <c r="CPO500" s="2479"/>
      <c r="CPP500" s="2479"/>
      <c r="CPQ500" s="2479"/>
      <c r="CPV500" s="2476"/>
      <c r="CPW500" s="2476"/>
      <c r="CPX500" s="2476"/>
      <c r="CPY500" s="2479"/>
      <c r="CPZ500" s="2479"/>
      <c r="CQA500" s="2479"/>
      <c r="CQB500" s="2479"/>
      <c r="CQG500" s="2476"/>
      <c r="CQH500" s="2476"/>
      <c r="CQI500" s="2476"/>
      <c r="CQJ500" s="2479"/>
      <c r="CQK500" s="2479"/>
      <c r="CQL500" s="2479"/>
      <c r="CQM500" s="2479"/>
      <c r="CQR500" s="2476"/>
      <c r="CQS500" s="2476"/>
      <c r="CQT500" s="2476"/>
      <c r="CQU500" s="2479"/>
      <c r="CQV500" s="2479"/>
      <c r="CQW500" s="2479"/>
      <c r="CQX500" s="2479"/>
      <c r="CRC500" s="2476"/>
      <c r="CRD500" s="2476"/>
      <c r="CRE500" s="2476"/>
      <c r="CRF500" s="2479"/>
      <c r="CRG500" s="2479"/>
      <c r="CRH500" s="2479"/>
      <c r="CRI500" s="2479"/>
      <c r="CRN500" s="2476"/>
      <c r="CRO500" s="2476"/>
      <c r="CRP500" s="2476"/>
      <c r="CRQ500" s="2479"/>
      <c r="CRR500" s="2479"/>
      <c r="CRS500" s="2479"/>
      <c r="CRT500" s="2479"/>
      <c r="CRY500" s="2476"/>
      <c r="CRZ500" s="2476"/>
      <c r="CSA500" s="2476"/>
      <c r="CSB500" s="2479"/>
      <c r="CSC500" s="2479"/>
      <c r="CSD500" s="2479"/>
      <c r="CSE500" s="2479"/>
      <c r="CSJ500" s="2476"/>
      <c r="CSK500" s="2476"/>
      <c r="CSL500" s="2476"/>
      <c r="CSM500" s="2479"/>
      <c r="CSN500" s="2479"/>
      <c r="CSO500" s="2479"/>
      <c r="CSP500" s="2479"/>
      <c r="CSU500" s="2476"/>
      <c r="CSV500" s="2476"/>
      <c r="CSW500" s="2476"/>
      <c r="CSX500" s="2479"/>
      <c r="CSY500" s="2479"/>
      <c r="CSZ500" s="2479"/>
      <c r="CTA500" s="2479"/>
      <c r="CTF500" s="2476"/>
      <c r="CTG500" s="2476"/>
      <c r="CTH500" s="2476"/>
      <c r="CTI500" s="2479"/>
      <c r="CTJ500" s="2479"/>
      <c r="CTK500" s="2479"/>
      <c r="CTL500" s="2479"/>
      <c r="CTQ500" s="2476"/>
      <c r="CTR500" s="2476"/>
      <c r="CTS500" s="2476"/>
      <c r="CTT500" s="2479"/>
      <c r="CTU500" s="2479"/>
      <c r="CTV500" s="2479"/>
      <c r="CTW500" s="2479"/>
      <c r="CUB500" s="2476"/>
      <c r="CUC500" s="2476"/>
      <c r="CUD500" s="2476"/>
      <c r="CUE500" s="2479"/>
      <c r="CUF500" s="2479"/>
      <c r="CUG500" s="2479"/>
      <c r="CUH500" s="2479"/>
      <c r="CUM500" s="2476"/>
      <c r="CUN500" s="2476"/>
      <c r="CUO500" s="2476"/>
      <c r="CUP500" s="2479"/>
      <c r="CUQ500" s="2479"/>
      <c r="CUR500" s="2479"/>
      <c r="CUS500" s="2479"/>
      <c r="CUX500" s="2476"/>
      <c r="CUY500" s="2476"/>
      <c r="CUZ500" s="2476"/>
      <c r="CVA500" s="2479"/>
      <c r="CVB500" s="2479"/>
      <c r="CVC500" s="2479"/>
      <c r="CVD500" s="2479"/>
      <c r="CVI500" s="2476"/>
      <c r="CVJ500" s="2476"/>
      <c r="CVK500" s="2476"/>
      <c r="CVL500" s="2479"/>
      <c r="CVM500" s="2479"/>
      <c r="CVN500" s="2479"/>
      <c r="CVO500" s="2479"/>
      <c r="CVT500" s="2476"/>
      <c r="CVU500" s="2476"/>
      <c r="CVV500" s="2476"/>
      <c r="CVW500" s="2479"/>
      <c r="CVX500" s="2479"/>
      <c r="CVY500" s="2479"/>
      <c r="CVZ500" s="2479"/>
      <c r="CWE500" s="2476"/>
      <c r="CWF500" s="2476"/>
      <c r="CWG500" s="2476"/>
      <c r="CWH500" s="2479"/>
      <c r="CWI500" s="2479"/>
      <c r="CWJ500" s="2479"/>
      <c r="CWK500" s="2479"/>
      <c r="CWP500" s="2476"/>
      <c r="CWQ500" s="2476"/>
      <c r="CWR500" s="2476"/>
      <c r="CWS500" s="2479"/>
      <c r="CWT500" s="2479"/>
      <c r="CWU500" s="2479"/>
      <c r="CWV500" s="2479"/>
      <c r="CXA500" s="2476"/>
      <c r="CXB500" s="2476"/>
      <c r="CXC500" s="2476"/>
      <c r="CXD500" s="2479"/>
      <c r="CXE500" s="2479"/>
      <c r="CXF500" s="2479"/>
      <c r="CXG500" s="2479"/>
      <c r="CXL500" s="2476"/>
      <c r="CXM500" s="2476"/>
      <c r="CXN500" s="2476"/>
      <c r="CXO500" s="2479"/>
      <c r="CXP500" s="2479"/>
      <c r="CXQ500" s="2479"/>
      <c r="CXR500" s="2479"/>
      <c r="CXW500" s="2476"/>
      <c r="CXX500" s="2476"/>
      <c r="CXY500" s="2476"/>
      <c r="CXZ500" s="2479"/>
      <c r="CYA500" s="2479"/>
      <c r="CYB500" s="2479"/>
      <c r="CYC500" s="2479"/>
      <c r="CYH500" s="2476"/>
      <c r="CYI500" s="2476"/>
      <c r="CYJ500" s="2476"/>
      <c r="CYK500" s="2479"/>
      <c r="CYL500" s="2479"/>
      <c r="CYM500" s="2479"/>
      <c r="CYN500" s="2479"/>
      <c r="CYS500" s="2476"/>
      <c r="CYT500" s="2476"/>
      <c r="CYU500" s="2476"/>
      <c r="CYV500" s="2479"/>
      <c r="CYW500" s="2479"/>
      <c r="CYX500" s="2479"/>
      <c r="CYY500" s="2479"/>
      <c r="CZD500" s="2476"/>
      <c r="CZE500" s="2476"/>
      <c r="CZF500" s="2476"/>
      <c r="CZG500" s="2479"/>
      <c r="CZH500" s="2479"/>
      <c r="CZI500" s="2479"/>
      <c r="CZJ500" s="2479"/>
      <c r="CZO500" s="2476"/>
      <c r="CZP500" s="2476"/>
      <c r="CZQ500" s="2476"/>
      <c r="CZR500" s="2479"/>
      <c r="CZS500" s="2479"/>
      <c r="CZT500" s="2479"/>
      <c r="CZU500" s="2479"/>
      <c r="CZZ500" s="2476"/>
      <c r="DAA500" s="2476"/>
      <c r="DAB500" s="2476"/>
      <c r="DAC500" s="2479"/>
      <c r="DAD500" s="2479"/>
      <c r="DAE500" s="2479"/>
      <c r="DAF500" s="2479"/>
      <c r="DAK500" s="2476"/>
      <c r="DAL500" s="2476"/>
      <c r="DAM500" s="2476"/>
      <c r="DAN500" s="2479"/>
      <c r="DAO500" s="2479"/>
      <c r="DAP500" s="2479"/>
      <c r="DAQ500" s="2479"/>
      <c r="DAV500" s="2476"/>
      <c r="DAW500" s="2476"/>
      <c r="DAX500" s="2476"/>
      <c r="DAY500" s="2479"/>
      <c r="DAZ500" s="2479"/>
      <c r="DBA500" s="2479"/>
      <c r="DBB500" s="2479"/>
      <c r="DBG500" s="2476"/>
      <c r="DBH500" s="2476"/>
      <c r="DBI500" s="2476"/>
      <c r="DBJ500" s="2479"/>
      <c r="DBK500" s="2479"/>
      <c r="DBL500" s="2479"/>
      <c r="DBM500" s="2479"/>
      <c r="DBR500" s="2476"/>
      <c r="DBS500" s="2476"/>
      <c r="DBT500" s="2476"/>
      <c r="DBU500" s="2479"/>
      <c r="DBV500" s="2479"/>
      <c r="DBW500" s="2479"/>
      <c r="DBX500" s="2479"/>
      <c r="DCC500" s="2476"/>
      <c r="DCD500" s="2476"/>
      <c r="DCE500" s="2476"/>
      <c r="DCF500" s="2479"/>
      <c r="DCG500" s="2479"/>
      <c r="DCH500" s="2479"/>
      <c r="DCI500" s="2479"/>
      <c r="DCN500" s="2476"/>
      <c r="DCO500" s="2476"/>
      <c r="DCP500" s="2476"/>
      <c r="DCQ500" s="2479"/>
      <c r="DCR500" s="2479"/>
      <c r="DCS500" s="2479"/>
      <c r="DCT500" s="2479"/>
      <c r="DCY500" s="2476"/>
      <c r="DCZ500" s="2476"/>
      <c r="DDA500" s="2476"/>
      <c r="DDB500" s="2479"/>
      <c r="DDC500" s="2479"/>
      <c r="DDD500" s="2479"/>
      <c r="DDE500" s="2479"/>
      <c r="DDJ500" s="2476"/>
      <c r="DDK500" s="2476"/>
      <c r="DDL500" s="2476"/>
      <c r="DDM500" s="2479"/>
      <c r="DDN500" s="2479"/>
      <c r="DDO500" s="2479"/>
      <c r="DDP500" s="2479"/>
      <c r="DDU500" s="2476"/>
      <c r="DDV500" s="2476"/>
      <c r="DDW500" s="2476"/>
      <c r="DDX500" s="2479"/>
      <c r="DDY500" s="2479"/>
      <c r="DDZ500" s="2479"/>
      <c r="DEA500" s="2479"/>
      <c r="DEF500" s="2476"/>
      <c r="DEG500" s="2476"/>
      <c r="DEH500" s="2476"/>
      <c r="DEI500" s="2479"/>
      <c r="DEJ500" s="2479"/>
      <c r="DEK500" s="2479"/>
      <c r="DEL500" s="2479"/>
      <c r="DEQ500" s="2476"/>
      <c r="DER500" s="2476"/>
      <c r="DES500" s="2476"/>
      <c r="DET500" s="2479"/>
      <c r="DEU500" s="2479"/>
      <c r="DEV500" s="2479"/>
      <c r="DEW500" s="2479"/>
      <c r="DFB500" s="2476"/>
      <c r="DFC500" s="2476"/>
      <c r="DFD500" s="2476"/>
      <c r="DFE500" s="2479"/>
      <c r="DFF500" s="2479"/>
      <c r="DFG500" s="2479"/>
      <c r="DFH500" s="2479"/>
      <c r="DFM500" s="2476"/>
      <c r="DFN500" s="2476"/>
      <c r="DFO500" s="2476"/>
      <c r="DFP500" s="2479"/>
      <c r="DFQ500" s="2479"/>
      <c r="DFR500" s="2479"/>
      <c r="DFS500" s="2479"/>
      <c r="DFX500" s="2476"/>
      <c r="DFY500" s="2476"/>
      <c r="DFZ500" s="2476"/>
      <c r="DGA500" s="2479"/>
      <c r="DGB500" s="2479"/>
      <c r="DGC500" s="2479"/>
      <c r="DGD500" s="2479"/>
      <c r="DGI500" s="2476"/>
      <c r="DGJ500" s="2476"/>
      <c r="DGK500" s="2476"/>
      <c r="DGL500" s="2479"/>
      <c r="DGM500" s="2479"/>
      <c r="DGN500" s="2479"/>
      <c r="DGO500" s="2479"/>
      <c r="DGT500" s="2476"/>
      <c r="DGU500" s="2476"/>
      <c r="DGV500" s="2476"/>
      <c r="DGW500" s="2479"/>
      <c r="DGX500" s="2479"/>
      <c r="DGY500" s="2479"/>
      <c r="DGZ500" s="2479"/>
      <c r="DHE500" s="2476"/>
      <c r="DHF500" s="2476"/>
      <c r="DHG500" s="2476"/>
      <c r="DHH500" s="2479"/>
      <c r="DHI500" s="2479"/>
      <c r="DHJ500" s="2479"/>
      <c r="DHK500" s="2479"/>
      <c r="DHP500" s="2476"/>
      <c r="DHQ500" s="2476"/>
      <c r="DHR500" s="2476"/>
      <c r="DHS500" s="2479"/>
      <c r="DHT500" s="2479"/>
      <c r="DHU500" s="2479"/>
      <c r="DHV500" s="2479"/>
      <c r="DIA500" s="2476"/>
      <c r="DIB500" s="2476"/>
      <c r="DIC500" s="2476"/>
      <c r="DID500" s="2479"/>
      <c r="DIE500" s="2479"/>
      <c r="DIF500" s="2479"/>
      <c r="DIG500" s="2479"/>
      <c r="DIL500" s="2476"/>
      <c r="DIM500" s="2476"/>
      <c r="DIN500" s="2476"/>
      <c r="DIO500" s="2479"/>
      <c r="DIP500" s="2479"/>
      <c r="DIQ500" s="2479"/>
      <c r="DIR500" s="2479"/>
      <c r="DIW500" s="2476"/>
      <c r="DIX500" s="2476"/>
      <c r="DIY500" s="2476"/>
      <c r="DIZ500" s="2479"/>
      <c r="DJA500" s="2479"/>
      <c r="DJB500" s="2479"/>
      <c r="DJC500" s="2479"/>
      <c r="DJH500" s="2476"/>
      <c r="DJI500" s="2476"/>
      <c r="DJJ500" s="2476"/>
      <c r="DJK500" s="2479"/>
      <c r="DJL500" s="2479"/>
      <c r="DJM500" s="2479"/>
      <c r="DJN500" s="2479"/>
      <c r="DJS500" s="2476"/>
      <c r="DJT500" s="2476"/>
      <c r="DJU500" s="2476"/>
      <c r="DJV500" s="2479"/>
      <c r="DJW500" s="2479"/>
      <c r="DJX500" s="2479"/>
      <c r="DJY500" s="2479"/>
      <c r="DKD500" s="2476"/>
      <c r="DKE500" s="2476"/>
      <c r="DKF500" s="2476"/>
      <c r="DKG500" s="2479"/>
      <c r="DKH500" s="2479"/>
      <c r="DKI500" s="2479"/>
      <c r="DKJ500" s="2479"/>
      <c r="DKO500" s="2476"/>
      <c r="DKP500" s="2476"/>
      <c r="DKQ500" s="2476"/>
      <c r="DKR500" s="2479"/>
      <c r="DKS500" s="2479"/>
      <c r="DKT500" s="2479"/>
      <c r="DKU500" s="2479"/>
      <c r="DKZ500" s="2476"/>
      <c r="DLA500" s="2476"/>
      <c r="DLB500" s="2476"/>
      <c r="DLC500" s="2479"/>
      <c r="DLD500" s="2479"/>
      <c r="DLE500" s="2479"/>
      <c r="DLF500" s="2479"/>
      <c r="DLK500" s="2476"/>
      <c r="DLL500" s="2476"/>
      <c r="DLM500" s="2476"/>
      <c r="DLN500" s="2479"/>
      <c r="DLO500" s="2479"/>
      <c r="DLP500" s="2479"/>
      <c r="DLQ500" s="2479"/>
      <c r="DLV500" s="2476"/>
      <c r="DLW500" s="2476"/>
      <c r="DLX500" s="2476"/>
      <c r="DLY500" s="2479"/>
      <c r="DLZ500" s="2479"/>
      <c r="DMA500" s="2479"/>
      <c r="DMB500" s="2479"/>
      <c r="DMG500" s="2476"/>
      <c r="DMH500" s="2476"/>
      <c r="DMI500" s="2476"/>
      <c r="DMJ500" s="2479"/>
      <c r="DMK500" s="2479"/>
      <c r="DML500" s="2479"/>
      <c r="DMM500" s="2479"/>
      <c r="DMR500" s="2476"/>
      <c r="DMS500" s="2476"/>
      <c r="DMT500" s="2476"/>
      <c r="DMU500" s="2479"/>
      <c r="DMV500" s="2479"/>
      <c r="DMW500" s="2479"/>
      <c r="DMX500" s="2479"/>
      <c r="DNC500" s="2476"/>
      <c r="DND500" s="2476"/>
      <c r="DNE500" s="2476"/>
      <c r="DNF500" s="2479"/>
      <c r="DNG500" s="2479"/>
      <c r="DNH500" s="2479"/>
      <c r="DNI500" s="2479"/>
      <c r="DNN500" s="2476"/>
      <c r="DNO500" s="2476"/>
      <c r="DNP500" s="2476"/>
      <c r="DNQ500" s="2479"/>
      <c r="DNR500" s="2479"/>
      <c r="DNS500" s="2479"/>
      <c r="DNT500" s="2479"/>
      <c r="DNY500" s="2476"/>
      <c r="DNZ500" s="2476"/>
      <c r="DOA500" s="2476"/>
      <c r="DOB500" s="2479"/>
      <c r="DOC500" s="2479"/>
      <c r="DOD500" s="2479"/>
      <c r="DOE500" s="2479"/>
      <c r="DOJ500" s="2476"/>
      <c r="DOK500" s="2476"/>
      <c r="DOL500" s="2476"/>
      <c r="DOM500" s="2479"/>
      <c r="DON500" s="2479"/>
      <c r="DOO500" s="2479"/>
      <c r="DOP500" s="2479"/>
      <c r="DOU500" s="2476"/>
      <c r="DOV500" s="2476"/>
      <c r="DOW500" s="2476"/>
      <c r="DOX500" s="2479"/>
      <c r="DOY500" s="2479"/>
      <c r="DOZ500" s="2479"/>
      <c r="DPA500" s="2479"/>
      <c r="DPF500" s="2476"/>
      <c r="DPG500" s="2476"/>
      <c r="DPH500" s="2476"/>
      <c r="DPI500" s="2479"/>
      <c r="DPJ500" s="2479"/>
      <c r="DPK500" s="2479"/>
      <c r="DPL500" s="2479"/>
      <c r="DPQ500" s="2476"/>
      <c r="DPR500" s="2476"/>
      <c r="DPS500" s="2476"/>
      <c r="DPT500" s="2479"/>
      <c r="DPU500" s="2479"/>
      <c r="DPV500" s="2479"/>
      <c r="DPW500" s="2479"/>
      <c r="DQB500" s="2476"/>
      <c r="DQC500" s="2476"/>
      <c r="DQD500" s="2476"/>
      <c r="DQE500" s="2479"/>
      <c r="DQF500" s="2479"/>
      <c r="DQG500" s="2479"/>
      <c r="DQH500" s="2479"/>
      <c r="DQM500" s="2476"/>
      <c r="DQN500" s="2476"/>
      <c r="DQO500" s="2476"/>
      <c r="DQP500" s="2479"/>
      <c r="DQQ500" s="2479"/>
      <c r="DQR500" s="2479"/>
      <c r="DQS500" s="2479"/>
      <c r="DQX500" s="2476"/>
      <c r="DQY500" s="2476"/>
      <c r="DQZ500" s="2476"/>
      <c r="DRA500" s="2479"/>
      <c r="DRB500" s="2479"/>
      <c r="DRC500" s="2479"/>
      <c r="DRD500" s="2479"/>
      <c r="DRI500" s="2476"/>
      <c r="DRJ500" s="2476"/>
      <c r="DRK500" s="2476"/>
      <c r="DRL500" s="2479"/>
      <c r="DRM500" s="2479"/>
      <c r="DRN500" s="2479"/>
      <c r="DRO500" s="2479"/>
      <c r="DRT500" s="2476"/>
      <c r="DRU500" s="2476"/>
      <c r="DRV500" s="2476"/>
      <c r="DRW500" s="2479"/>
      <c r="DRX500" s="2479"/>
      <c r="DRY500" s="2479"/>
      <c r="DRZ500" s="2479"/>
      <c r="DSE500" s="2476"/>
      <c r="DSF500" s="2476"/>
      <c r="DSG500" s="2476"/>
      <c r="DSH500" s="2479"/>
      <c r="DSI500" s="2479"/>
      <c r="DSJ500" s="2479"/>
      <c r="DSK500" s="2479"/>
      <c r="DSP500" s="2476"/>
      <c r="DSQ500" s="2476"/>
      <c r="DSR500" s="2476"/>
      <c r="DSS500" s="2479"/>
      <c r="DST500" s="2479"/>
      <c r="DSU500" s="2479"/>
      <c r="DSV500" s="2479"/>
      <c r="DTA500" s="2476"/>
      <c r="DTB500" s="2476"/>
      <c r="DTC500" s="2476"/>
      <c r="DTD500" s="2479"/>
      <c r="DTE500" s="2479"/>
      <c r="DTF500" s="2479"/>
      <c r="DTG500" s="2479"/>
      <c r="DTL500" s="2476"/>
      <c r="DTM500" s="2476"/>
      <c r="DTN500" s="2476"/>
      <c r="DTO500" s="2479"/>
      <c r="DTP500" s="2479"/>
      <c r="DTQ500" s="2479"/>
      <c r="DTR500" s="2479"/>
      <c r="DTW500" s="2476"/>
      <c r="DTX500" s="2476"/>
      <c r="DTY500" s="2476"/>
      <c r="DTZ500" s="2479"/>
      <c r="DUA500" s="2479"/>
      <c r="DUB500" s="2479"/>
      <c r="DUC500" s="2479"/>
      <c r="DUH500" s="2476"/>
      <c r="DUI500" s="2476"/>
      <c r="DUJ500" s="2476"/>
      <c r="DUK500" s="2479"/>
      <c r="DUL500" s="2479"/>
      <c r="DUM500" s="2479"/>
      <c r="DUN500" s="2479"/>
      <c r="DUS500" s="2476"/>
      <c r="DUT500" s="2476"/>
      <c r="DUU500" s="2476"/>
      <c r="DUV500" s="2479"/>
      <c r="DUW500" s="2479"/>
      <c r="DUX500" s="2479"/>
      <c r="DUY500" s="2479"/>
      <c r="DVD500" s="2476"/>
      <c r="DVE500" s="2476"/>
      <c r="DVF500" s="2476"/>
      <c r="DVG500" s="2479"/>
      <c r="DVH500" s="2479"/>
      <c r="DVI500" s="2479"/>
      <c r="DVJ500" s="2479"/>
      <c r="DVO500" s="2476"/>
      <c r="DVP500" s="2476"/>
      <c r="DVQ500" s="2476"/>
      <c r="DVR500" s="2479"/>
      <c r="DVS500" s="2479"/>
      <c r="DVT500" s="2479"/>
      <c r="DVU500" s="2479"/>
      <c r="DVZ500" s="2476"/>
      <c r="DWA500" s="2476"/>
      <c r="DWB500" s="2476"/>
      <c r="DWC500" s="2479"/>
      <c r="DWD500" s="2479"/>
      <c r="DWE500" s="2479"/>
      <c r="DWF500" s="2479"/>
      <c r="DWK500" s="2476"/>
      <c r="DWL500" s="2476"/>
      <c r="DWM500" s="2476"/>
      <c r="DWN500" s="2479"/>
      <c r="DWO500" s="2479"/>
      <c r="DWP500" s="2479"/>
      <c r="DWQ500" s="2479"/>
      <c r="DWV500" s="2476"/>
      <c r="DWW500" s="2476"/>
      <c r="DWX500" s="2476"/>
      <c r="DWY500" s="2479"/>
      <c r="DWZ500" s="2479"/>
      <c r="DXA500" s="2479"/>
      <c r="DXB500" s="2479"/>
      <c r="DXG500" s="2476"/>
      <c r="DXH500" s="2476"/>
      <c r="DXI500" s="2476"/>
      <c r="DXJ500" s="2479"/>
      <c r="DXK500" s="2479"/>
      <c r="DXL500" s="2479"/>
      <c r="DXM500" s="2479"/>
      <c r="DXR500" s="2476"/>
      <c r="DXS500" s="2476"/>
      <c r="DXT500" s="2476"/>
      <c r="DXU500" s="2479"/>
      <c r="DXV500" s="2479"/>
      <c r="DXW500" s="2479"/>
      <c r="DXX500" s="2479"/>
      <c r="DYC500" s="2476"/>
      <c r="DYD500" s="2476"/>
      <c r="DYE500" s="2476"/>
      <c r="DYF500" s="2479"/>
      <c r="DYG500" s="2479"/>
      <c r="DYH500" s="2479"/>
      <c r="DYI500" s="2479"/>
      <c r="DYN500" s="2476"/>
      <c r="DYO500" s="2476"/>
      <c r="DYP500" s="2476"/>
      <c r="DYQ500" s="2479"/>
      <c r="DYR500" s="2479"/>
      <c r="DYS500" s="2479"/>
      <c r="DYT500" s="2479"/>
      <c r="DYY500" s="2476"/>
      <c r="DYZ500" s="2476"/>
      <c r="DZA500" s="2476"/>
      <c r="DZB500" s="2479"/>
      <c r="DZC500" s="2479"/>
      <c r="DZD500" s="2479"/>
      <c r="DZE500" s="2479"/>
      <c r="DZJ500" s="2476"/>
      <c r="DZK500" s="2476"/>
      <c r="DZL500" s="2476"/>
      <c r="DZM500" s="2479"/>
      <c r="DZN500" s="2479"/>
      <c r="DZO500" s="2479"/>
      <c r="DZP500" s="2479"/>
      <c r="DZU500" s="2476"/>
      <c r="DZV500" s="2476"/>
      <c r="DZW500" s="2476"/>
      <c r="DZX500" s="2479"/>
      <c r="DZY500" s="2479"/>
      <c r="DZZ500" s="2479"/>
      <c r="EAA500" s="2479"/>
      <c r="EAF500" s="2476"/>
      <c r="EAG500" s="2476"/>
      <c r="EAH500" s="2476"/>
      <c r="EAI500" s="2479"/>
      <c r="EAJ500" s="2479"/>
      <c r="EAK500" s="2479"/>
      <c r="EAL500" s="2479"/>
      <c r="EAQ500" s="2476"/>
      <c r="EAR500" s="2476"/>
      <c r="EAS500" s="2476"/>
      <c r="EAT500" s="2479"/>
      <c r="EAU500" s="2479"/>
      <c r="EAV500" s="2479"/>
      <c r="EAW500" s="2479"/>
      <c r="EBB500" s="2476"/>
      <c r="EBC500" s="2476"/>
      <c r="EBD500" s="2476"/>
      <c r="EBE500" s="2479"/>
      <c r="EBF500" s="2479"/>
      <c r="EBG500" s="2479"/>
      <c r="EBH500" s="2479"/>
      <c r="EBM500" s="2476"/>
      <c r="EBN500" s="2476"/>
      <c r="EBO500" s="2476"/>
      <c r="EBP500" s="2479"/>
      <c r="EBQ500" s="2479"/>
      <c r="EBR500" s="2479"/>
      <c r="EBS500" s="2479"/>
      <c r="EBX500" s="2476"/>
      <c r="EBY500" s="2476"/>
      <c r="EBZ500" s="2476"/>
      <c r="ECA500" s="2479"/>
      <c r="ECB500" s="2479"/>
      <c r="ECC500" s="2479"/>
      <c r="ECD500" s="2479"/>
      <c r="ECI500" s="2476"/>
      <c r="ECJ500" s="2476"/>
      <c r="ECK500" s="2476"/>
      <c r="ECL500" s="2479"/>
      <c r="ECM500" s="2479"/>
      <c r="ECN500" s="2479"/>
      <c r="ECO500" s="2479"/>
      <c r="ECT500" s="2476"/>
      <c r="ECU500" s="2476"/>
      <c r="ECV500" s="2476"/>
      <c r="ECW500" s="2479"/>
      <c r="ECX500" s="2479"/>
      <c r="ECY500" s="2479"/>
      <c r="ECZ500" s="2479"/>
      <c r="EDE500" s="2476"/>
      <c r="EDF500" s="2476"/>
      <c r="EDG500" s="2476"/>
      <c r="EDH500" s="2479"/>
      <c r="EDI500" s="2479"/>
      <c r="EDJ500" s="2479"/>
      <c r="EDK500" s="2479"/>
      <c r="EDP500" s="2476"/>
      <c r="EDQ500" s="2476"/>
      <c r="EDR500" s="2476"/>
      <c r="EDS500" s="2479"/>
      <c r="EDT500" s="2479"/>
      <c r="EDU500" s="2479"/>
      <c r="EDV500" s="2479"/>
      <c r="EEA500" s="2476"/>
      <c r="EEB500" s="2476"/>
      <c r="EEC500" s="2476"/>
      <c r="EED500" s="2479"/>
      <c r="EEE500" s="2479"/>
      <c r="EEF500" s="2479"/>
      <c r="EEG500" s="2479"/>
      <c r="EEL500" s="2476"/>
      <c r="EEM500" s="2476"/>
      <c r="EEN500" s="2476"/>
      <c r="EEO500" s="2479"/>
      <c r="EEP500" s="2479"/>
      <c r="EEQ500" s="2479"/>
      <c r="EER500" s="2479"/>
      <c r="EEW500" s="2476"/>
      <c r="EEX500" s="2476"/>
      <c r="EEY500" s="2476"/>
      <c r="EEZ500" s="2479"/>
      <c r="EFA500" s="2479"/>
      <c r="EFB500" s="2479"/>
      <c r="EFC500" s="2479"/>
      <c r="EFH500" s="2476"/>
      <c r="EFI500" s="2476"/>
      <c r="EFJ500" s="2476"/>
      <c r="EFK500" s="2479"/>
      <c r="EFL500" s="2479"/>
      <c r="EFM500" s="2479"/>
      <c r="EFN500" s="2479"/>
      <c r="EFS500" s="2476"/>
      <c r="EFT500" s="2476"/>
      <c r="EFU500" s="2476"/>
      <c r="EFV500" s="2479"/>
      <c r="EFW500" s="2479"/>
      <c r="EFX500" s="2479"/>
      <c r="EFY500" s="2479"/>
      <c r="EGD500" s="2476"/>
      <c r="EGE500" s="2476"/>
      <c r="EGF500" s="2476"/>
      <c r="EGG500" s="2479"/>
      <c r="EGH500" s="2479"/>
      <c r="EGI500" s="2479"/>
      <c r="EGJ500" s="2479"/>
      <c r="EGO500" s="2476"/>
      <c r="EGP500" s="2476"/>
      <c r="EGQ500" s="2476"/>
      <c r="EGR500" s="2479"/>
      <c r="EGS500" s="2479"/>
      <c r="EGT500" s="2479"/>
      <c r="EGU500" s="2479"/>
      <c r="EGZ500" s="2476"/>
      <c r="EHA500" s="2476"/>
      <c r="EHB500" s="2476"/>
      <c r="EHC500" s="2479"/>
      <c r="EHD500" s="2479"/>
      <c r="EHE500" s="2479"/>
      <c r="EHF500" s="2479"/>
      <c r="EHK500" s="2476"/>
      <c r="EHL500" s="2476"/>
      <c r="EHM500" s="2476"/>
      <c r="EHN500" s="2479"/>
      <c r="EHO500" s="2479"/>
      <c r="EHP500" s="2479"/>
      <c r="EHQ500" s="2479"/>
      <c r="EHV500" s="2476"/>
      <c r="EHW500" s="2476"/>
      <c r="EHX500" s="2476"/>
      <c r="EHY500" s="2479"/>
      <c r="EHZ500" s="2479"/>
      <c r="EIA500" s="2479"/>
      <c r="EIB500" s="2479"/>
      <c r="EIG500" s="2476"/>
      <c r="EIH500" s="2476"/>
      <c r="EII500" s="2476"/>
      <c r="EIJ500" s="2479"/>
      <c r="EIK500" s="2479"/>
      <c r="EIL500" s="2479"/>
      <c r="EIM500" s="2479"/>
      <c r="EIR500" s="2476"/>
      <c r="EIS500" s="2476"/>
      <c r="EIT500" s="2476"/>
      <c r="EIU500" s="2479"/>
      <c r="EIV500" s="2479"/>
      <c r="EIW500" s="2479"/>
      <c r="EIX500" s="2479"/>
      <c r="EJC500" s="2476"/>
      <c r="EJD500" s="2476"/>
      <c r="EJE500" s="2476"/>
      <c r="EJF500" s="2479"/>
      <c r="EJG500" s="2479"/>
      <c r="EJH500" s="2479"/>
      <c r="EJI500" s="2479"/>
      <c r="EJN500" s="2476"/>
      <c r="EJO500" s="2476"/>
      <c r="EJP500" s="2476"/>
      <c r="EJQ500" s="2479"/>
      <c r="EJR500" s="2479"/>
      <c r="EJS500" s="2479"/>
      <c r="EJT500" s="2479"/>
      <c r="EJY500" s="2476"/>
      <c r="EJZ500" s="2476"/>
      <c r="EKA500" s="2476"/>
      <c r="EKB500" s="2479"/>
      <c r="EKC500" s="2479"/>
      <c r="EKD500" s="2479"/>
      <c r="EKE500" s="2479"/>
      <c r="EKJ500" s="2476"/>
      <c r="EKK500" s="2476"/>
      <c r="EKL500" s="2476"/>
      <c r="EKM500" s="2479"/>
      <c r="EKN500" s="2479"/>
      <c r="EKO500" s="2479"/>
      <c r="EKP500" s="2479"/>
      <c r="EKU500" s="2476"/>
      <c r="EKV500" s="2476"/>
      <c r="EKW500" s="2476"/>
      <c r="EKX500" s="2479"/>
      <c r="EKY500" s="2479"/>
      <c r="EKZ500" s="2479"/>
      <c r="ELA500" s="2479"/>
      <c r="ELF500" s="2476"/>
      <c r="ELG500" s="2476"/>
      <c r="ELH500" s="2476"/>
      <c r="ELI500" s="2479"/>
      <c r="ELJ500" s="2479"/>
      <c r="ELK500" s="2479"/>
      <c r="ELL500" s="2479"/>
      <c r="ELQ500" s="2476"/>
      <c r="ELR500" s="2476"/>
      <c r="ELS500" s="2476"/>
      <c r="ELT500" s="2479"/>
      <c r="ELU500" s="2479"/>
      <c r="ELV500" s="2479"/>
      <c r="ELW500" s="2479"/>
      <c r="EMB500" s="2476"/>
      <c r="EMC500" s="2476"/>
      <c r="EMD500" s="2476"/>
      <c r="EME500" s="2479"/>
      <c r="EMF500" s="2479"/>
      <c r="EMG500" s="2479"/>
      <c r="EMH500" s="2479"/>
      <c r="EMM500" s="2476"/>
      <c r="EMN500" s="2476"/>
      <c r="EMO500" s="2476"/>
      <c r="EMP500" s="2479"/>
      <c r="EMQ500" s="2479"/>
      <c r="EMR500" s="2479"/>
      <c r="EMS500" s="2479"/>
      <c r="EMX500" s="2476"/>
      <c r="EMY500" s="2476"/>
      <c r="EMZ500" s="2476"/>
      <c r="ENA500" s="2479"/>
      <c r="ENB500" s="2479"/>
      <c r="ENC500" s="2479"/>
      <c r="END500" s="2479"/>
      <c r="ENI500" s="2476"/>
      <c r="ENJ500" s="2476"/>
      <c r="ENK500" s="2476"/>
      <c r="ENL500" s="2479"/>
      <c r="ENM500" s="2479"/>
      <c r="ENN500" s="2479"/>
      <c r="ENO500" s="2479"/>
      <c r="ENT500" s="2476"/>
      <c r="ENU500" s="2476"/>
      <c r="ENV500" s="2476"/>
      <c r="ENW500" s="2479"/>
      <c r="ENX500" s="2479"/>
      <c r="ENY500" s="2479"/>
      <c r="ENZ500" s="2479"/>
      <c r="EOE500" s="2476"/>
      <c r="EOF500" s="2476"/>
      <c r="EOG500" s="2476"/>
      <c r="EOH500" s="2479"/>
      <c r="EOI500" s="2479"/>
      <c r="EOJ500" s="2479"/>
      <c r="EOK500" s="2479"/>
      <c r="EOP500" s="2476"/>
      <c r="EOQ500" s="2476"/>
      <c r="EOR500" s="2476"/>
      <c r="EOS500" s="2479"/>
      <c r="EOT500" s="2479"/>
      <c r="EOU500" s="2479"/>
      <c r="EOV500" s="2479"/>
      <c r="EPA500" s="2476"/>
      <c r="EPB500" s="2476"/>
      <c r="EPC500" s="2476"/>
      <c r="EPD500" s="2479"/>
      <c r="EPE500" s="2479"/>
      <c r="EPF500" s="2479"/>
      <c r="EPG500" s="2479"/>
      <c r="EPL500" s="2476"/>
      <c r="EPM500" s="2476"/>
      <c r="EPN500" s="2476"/>
      <c r="EPO500" s="2479"/>
      <c r="EPP500" s="2479"/>
      <c r="EPQ500" s="2479"/>
      <c r="EPR500" s="2479"/>
      <c r="EPW500" s="2476"/>
      <c r="EPX500" s="2476"/>
      <c r="EPY500" s="2476"/>
      <c r="EPZ500" s="2479"/>
      <c r="EQA500" s="2479"/>
      <c r="EQB500" s="2479"/>
      <c r="EQC500" s="2479"/>
      <c r="EQH500" s="2476"/>
      <c r="EQI500" s="2476"/>
      <c r="EQJ500" s="2476"/>
      <c r="EQK500" s="2479"/>
      <c r="EQL500" s="2479"/>
      <c r="EQM500" s="2479"/>
      <c r="EQN500" s="2479"/>
      <c r="EQS500" s="2476"/>
      <c r="EQT500" s="2476"/>
      <c r="EQU500" s="2476"/>
      <c r="EQV500" s="2479"/>
      <c r="EQW500" s="2479"/>
      <c r="EQX500" s="2479"/>
      <c r="EQY500" s="2479"/>
      <c r="ERD500" s="2476"/>
      <c r="ERE500" s="2476"/>
      <c r="ERF500" s="2476"/>
      <c r="ERG500" s="2479"/>
      <c r="ERH500" s="2479"/>
      <c r="ERI500" s="2479"/>
      <c r="ERJ500" s="2479"/>
      <c r="ERO500" s="2476"/>
      <c r="ERP500" s="2476"/>
      <c r="ERQ500" s="2476"/>
      <c r="ERR500" s="2479"/>
      <c r="ERS500" s="2479"/>
      <c r="ERT500" s="2479"/>
      <c r="ERU500" s="2479"/>
      <c r="ERZ500" s="2476"/>
      <c r="ESA500" s="2476"/>
      <c r="ESB500" s="2476"/>
      <c r="ESC500" s="2479"/>
      <c r="ESD500" s="2479"/>
      <c r="ESE500" s="2479"/>
      <c r="ESF500" s="2479"/>
      <c r="ESK500" s="2476"/>
      <c r="ESL500" s="2476"/>
      <c r="ESM500" s="2476"/>
      <c r="ESN500" s="2479"/>
      <c r="ESO500" s="2479"/>
      <c r="ESP500" s="2479"/>
      <c r="ESQ500" s="2479"/>
      <c r="ESV500" s="2476"/>
      <c r="ESW500" s="2476"/>
      <c r="ESX500" s="2476"/>
      <c r="ESY500" s="2479"/>
      <c r="ESZ500" s="2479"/>
      <c r="ETA500" s="2479"/>
      <c r="ETB500" s="2479"/>
      <c r="ETG500" s="2476"/>
      <c r="ETH500" s="2476"/>
      <c r="ETI500" s="2476"/>
      <c r="ETJ500" s="2479"/>
      <c r="ETK500" s="2479"/>
      <c r="ETL500" s="2479"/>
      <c r="ETM500" s="2479"/>
      <c r="ETR500" s="2476"/>
      <c r="ETS500" s="2476"/>
      <c r="ETT500" s="2476"/>
      <c r="ETU500" s="2479"/>
      <c r="ETV500" s="2479"/>
      <c r="ETW500" s="2479"/>
      <c r="ETX500" s="2479"/>
      <c r="EUC500" s="2476"/>
      <c r="EUD500" s="2476"/>
      <c r="EUE500" s="2476"/>
      <c r="EUF500" s="2479"/>
      <c r="EUG500" s="2479"/>
      <c r="EUH500" s="2479"/>
      <c r="EUI500" s="2479"/>
      <c r="EUN500" s="2476"/>
      <c r="EUO500" s="2476"/>
      <c r="EUP500" s="2476"/>
      <c r="EUQ500" s="2479"/>
      <c r="EUR500" s="2479"/>
      <c r="EUS500" s="2479"/>
      <c r="EUT500" s="2479"/>
      <c r="EUY500" s="2476"/>
      <c r="EUZ500" s="2476"/>
      <c r="EVA500" s="2476"/>
      <c r="EVB500" s="2479"/>
      <c r="EVC500" s="2479"/>
      <c r="EVD500" s="2479"/>
      <c r="EVE500" s="2479"/>
      <c r="EVJ500" s="2476"/>
      <c r="EVK500" s="2476"/>
      <c r="EVL500" s="2476"/>
      <c r="EVM500" s="2479"/>
      <c r="EVN500" s="2479"/>
      <c r="EVO500" s="2479"/>
      <c r="EVP500" s="2479"/>
      <c r="EVU500" s="2476"/>
      <c r="EVV500" s="2476"/>
      <c r="EVW500" s="2476"/>
      <c r="EVX500" s="2479"/>
      <c r="EVY500" s="2479"/>
      <c r="EVZ500" s="2479"/>
      <c r="EWA500" s="2479"/>
      <c r="EWF500" s="2476"/>
      <c r="EWG500" s="2476"/>
      <c r="EWH500" s="2476"/>
      <c r="EWI500" s="2479"/>
      <c r="EWJ500" s="2479"/>
      <c r="EWK500" s="2479"/>
      <c r="EWL500" s="2479"/>
      <c r="EWQ500" s="2476"/>
      <c r="EWR500" s="2476"/>
      <c r="EWS500" s="2476"/>
      <c r="EWT500" s="2479"/>
      <c r="EWU500" s="2479"/>
      <c r="EWV500" s="2479"/>
      <c r="EWW500" s="2479"/>
      <c r="EXB500" s="2476"/>
      <c r="EXC500" s="2476"/>
      <c r="EXD500" s="2476"/>
      <c r="EXE500" s="2479"/>
      <c r="EXF500" s="2479"/>
      <c r="EXG500" s="2479"/>
      <c r="EXH500" s="2479"/>
      <c r="EXM500" s="2476"/>
      <c r="EXN500" s="2476"/>
      <c r="EXO500" s="2476"/>
      <c r="EXP500" s="2479"/>
      <c r="EXQ500" s="2479"/>
      <c r="EXR500" s="2479"/>
      <c r="EXS500" s="2479"/>
      <c r="EXX500" s="2476"/>
      <c r="EXY500" s="2476"/>
      <c r="EXZ500" s="2476"/>
      <c r="EYA500" s="2479"/>
      <c r="EYB500" s="2479"/>
      <c r="EYC500" s="2479"/>
      <c r="EYD500" s="2479"/>
      <c r="EYI500" s="2476"/>
      <c r="EYJ500" s="2476"/>
      <c r="EYK500" s="2476"/>
      <c r="EYL500" s="2479"/>
      <c r="EYM500" s="2479"/>
      <c r="EYN500" s="2479"/>
      <c r="EYO500" s="2479"/>
      <c r="EYT500" s="2476"/>
      <c r="EYU500" s="2476"/>
      <c r="EYV500" s="2476"/>
      <c r="EYW500" s="2479"/>
      <c r="EYX500" s="2479"/>
      <c r="EYY500" s="2479"/>
      <c r="EYZ500" s="2479"/>
      <c r="EZE500" s="2476"/>
      <c r="EZF500" s="2476"/>
      <c r="EZG500" s="2476"/>
      <c r="EZH500" s="2479"/>
      <c r="EZI500" s="2479"/>
      <c r="EZJ500" s="2479"/>
      <c r="EZK500" s="2479"/>
      <c r="EZP500" s="2476"/>
      <c r="EZQ500" s="2476"/>
      <c r="EZR500" s="2476"/>
      <c r="EZS500" s="2479"/>
      <c r="EZT500" s="2479"/>
      <c r="EZU500" s="2479"/>
      <c r="EZV500" s="2479"/>
      <c r="FAA500" s="2476"/>
      <c r="FAB500" s="2476"/>
      <c r="FAC500" s="2476"/>
      <c r="FAD500" s="2479"/>
      <c r="FAE500" s="2479"/>
      <c r="FAF500" s="2479"/>
      <c r="FAG500" s="2479"/>
      <c r="FAL500" s="2476"/>
      <c r="FAM500" s="2476"/>
      <c r="FAN500" s="2476"/>
      <c r="FAO500" s="2479"/>
      <c r="FAP500" s="2479"/>
      <c r="FAQ500" s="2479"/>
      <c r="FAR500" s="2479"/>
      <c r="FAW500" s="2476"/>
      <c r="FAX500" s="2476"/>
      <c r="FAY500" s="2476"/>
      <c r="FAZ500" s="2479"/>
      <c r="FBA500" s="2479"/>
      <c r="FBB500" s="2479"/>
      <c r="FBC500" s="2479"/>
      <c r="FBH500" s="2476"/>
      <c r="FBI500" s="2476"/>
      <c r="FBJ500" s="2476"/>
      <c r="FBK500" s="2479"/>
      <c r="FBL500" s="2479"/>
      <c r="FBM500" s="2479"/>
      <c r="FBN500" s="2479"/>
      <c r="FBS500" s="2476"/>
      <c r="FBT500" s="2476"/>
      <c r="FBU500" s="2476"/>
      <c r="FBV500" s="2479"/>
      <c r="FBW500" s="2479"/>
      <c r="FBX500" s="2479"/>
      <c r="FBY500" s="2479"/>
      <c r="FCD500" s="2476"/>
      <c r="FCE500" s="2476"/>
      <c r="FCF500" s="2476"/>
      <c r="FCG500" s="2479"/>
      <c r="FCH500" s="2479"/>
      <c r="FCI500" s="2479"/>
      <c r="FCJ500" s="2479"/>
      <c r="FCO500" s="2476"/>
      <c r="FCP500" s="2476"/>
      <c r="FCQ500" s="2476"/>
      <c r="FCR500" s="2479"/>
      <c r="FCS500" s="2479"/>
      <c r="FCT500" s="2479"/>
      <c r="FCU500" s="2479"/>
      <c r="FCZ500" s="2476"/>
      <c r="FDA500" s="2476"/>
      <c r="FDB500" s="2476"/>
      <c r="FDC500" s="2479"/>
      <c r="FDD500" s="2479"/>
      <c r="FDE500" s="2479"/>
      <c r="FDF500" s="2479"/>
      <c r="FDK500" s="2476"/>
      <c r="FDL500" s="2476"/>
      <c r="FDM500" s="2476"/>
      <c r="FDN500" s="2479"/>
      <c r="FDO500" s="2479"/>
      <c r="FDP500" s="2479"/>
      <c r="FDQ500" s="2479"/>
      <c r="FDV500" s="2476"/>
      <c r="FDW500" s="2476"/>
      <c r="FDX500" s="2476"/>
      <c r="FDY500" s="2479"/>
      <c r="FDZ500" s="2479"/>
      <c r="FEA500" s="2479"/>
      <c r="FEB500" s="2479"/>
      <c r="FEG500" s="2476"/>
      <c r="FEH500" s="2476"/>
      <c r="FEI500" s="2476"/>
      <c r="FEJ500" s="2479"/>
      <c r="FEK500" s="2479"/>
      <c r="FEL500" s="2479"/>
      <c r="FEM500" s="2479"/>
      <c r="FER500" s="2476"/>
      <c r="FES500" s="2476"/>
      <c r="FET500" s="2476"/>
      <c r="FEU500" s="2479"/>
      <c r="FEV500" s="2479"/>
      <c r="FEW500" s="2479"/>
      <c r="FEX500" s="2479"/>
      <c r="FFC500" s="2476"/>
      <c r="FFD500" s="2476"/>
      <c r="FFE500" s="2476"/>
      <c r="FFF500" s="2479"/>
      <c r="FFG500" s="2479"/>
      <c r="FFH500" s="2479"/>
      <c r="FFI500" s="2479"/>
      <c r="FFN500" s="2476"/>
      <c r="FFO500" s="2476"/>
      <c r="FFP500" s="2476"/>
      <c r="FFQ500" s="2479"/>
      <c r="FFR500" s="2479"/>
      <c r="FFS500" s="2479"/>
      <c r="FFT500" s="2479"/>
      <c r="FFY500" s="2476"/>
      <c r="FFZ500" s="2476"/>
      <c r="FGA500" s="2476"/>
      <c r="FGB500" s="2479"/>
      <c r="FGC500" s="2479"/>
      <c r="FGD500" s="2479"/>
      <c r="FGE500" s="2479"/>
      <c r="FGJ500" s="2476"/>
      <c r="FGK500" s="2476"/>
      <c r="FGL500" s="2476"/>
      <c r="FGM500" s="2479"/>
      <c r="FGN500" s="2479"/>
      <c r="FGO500" s="2479"/>
      <c r="FGP500" s="2479"/>
      <c r="FGU500" s="2476"/>
      <c r="FGV500" s="2476"/>
      <c r="FGW500" s="2476"/>
      <c r="FGX500" s="2479"/>
      <c r="FGY500" s="2479"/>
      <c r="FGZ500" s="2479"/>
      <c r="FHA500" s="2479"/>
      <c r="FHF500" s="2476"/>
      <c r="FHG500" s="2476"/>
      <c r="FHH500" s="2476"/>
      <c r="FHI500" s="2479"/>
      <c r="FHJ500" s="2479"/>
      <c r="FHK500" s="2479"/>
      <c r="FHL500" s="2479"/>
      <c r="FHQ500" s="2476"/>
      <c r="FHR500" s="2476"/>
      <c r="FHS500" s="2476"/>
      <c r="FHT500" s="2479"/>
      <c r="FHU500" s="2479"/>
      <c r="FHV500" s="2479"/>
      <c r="FHW500" s="2479"/>
      <c r="FIB500" s="2476"/>
      <c r="FIC500" s="2476"/>
      <c r="FID500" s="2476"/>
      <c r="FIE500" s="2479"/>
      <c r="FIF500" s="2479"/>
      <c r="FIG500" s="2479"/>
      <c r="FIH500" s="2479"/>
      <c r="FIM500" s="2476"/>
      <c r="FIN500" s="2476"/>
      <c r="FIO500" s="2476"/>
      <c r="FIP500" s="2479"/>
      <c r="FIQ500" s="2479"/>
      <c r="FIR500" s="2479"/>
      <c r="FIS500" s="2479"/>
      <c r="FIX500" s="2476"/>
      <c r="FIY500" s="2476"/>
      <c r="FIZ500" s="2476"/>
      <c r="FJA500" s="2479"/>
      <c r="FJB500" s="2479"/>
      <c r="FJC500" s="2479"/>
      <c r="FJD500" s="2479"/>
      <c r="FJI500" s="2476"/>
      <c r="FJJ500" s="2476"/>
      <c r="FJK500" s="2476"/>
      <c r="FJL500" s="2479"/>
      <c r="FJM500" s="2479"/>
      <c r="FJN500" s="2479"/>
      <c r="FJO500" s="2479"/>
      <c r="FJT500" s="2476"/>
      <c r="FJU500" s="2476"/>
      <c r="FJV500" s="2476"/>
      <c r="FJW500" s="2479"/>
      <c r="FJX500" s="2479"/>
      <c r="FJY500" s="2479"/>
      <c r="FJZ500" s="2479"/>
      <c r="FKE500" s="2476"/>
      <c r="FKF500" s="2476"/>
      <c r="FKG500" s="2476"/>
      <c r="FKH500" s="2479"/>
      <c r="FKI500" s="2479"/>
      <c r="FKJ500" s="2479"/>
      <c r="FKK500" s="2479"/>
      <c r="FKP500" s="2476"/>
      <c r="FKQ500" s="2476"/>
      <c r="FKR500" s="2476"/>
      <c r="FKS500" s="2479"/>
      <c r="FKT500" s="2479"/>
      <c r="FKU500" s="2479"/>
      <c r="FKV500" s="2479"/>
      <c r="FLA500" s="2476"/>
      <c r="FLB500" s="2476"/>
      <c r="FLC500" s="2476"/>
      <c r="FLD500" s="2479"/>
      <c r="FLE500" s="2479"/>
      <c r="FLF500" s="2479"/>
      <c r="FLG500" s="2479"/>
      <c r="FLL500" s="2476"/>
      <c r="FLM500" s="2476"/>
      <c r="FLN500" s="2476"/>
      <c r="FLO500" s="2479"/>
      <c r="FLP500" s="2479"/>
      <c r="FLQ500" s="2479"/>
      <c r="FLR500" s="2479"/>
      <c r="FLW500" s="2476"/>
      <c r="FLX500" s="2476"/>
      <c r="FLY500" s="2476"/>
      <c r="FLZ500" s="2479"/>
      <c r="FMA500" s="2479"/>
      <c r="FMB500" s="2479"/>
      <c r="FMC500" s="2479"/>
      <c r="FMH500" s="2476"/>
      <c r="FMI500" s="2476"/>
      <c r="FMJ500" s="2476"/>
      <c r="FMK500" s="2479"/>
      <c r="FML500" s="2479"/>
      <c r="FMM500" s="2479"/>
      <c r="FMN500" s="2479"/>
      <c r="FMS500" s="2476"/>
      <c r="FMT500" s="2476"/>
      <c r="FMU500" s="2476"/>
      <c r="FMV500" s="2479"/>
      <c r="FMW500" s="2479"/>
      <c r="FMX500" s="2479"/>
      <c r="FMY500" s="2479"/>
      <c r="FND500" s="2476"/>
      <c r="FNE500" s="2476"/>
      <c r="FNF500" s="2476"/>
      <c r="FNG500" s="2479"/>
      <c r="FNH500" s="2479"/>
      <c r="FNI500" s="2479"/>
      <c r="FNJ500" s="2479"/>
      <c r="FNO500" s="2476"/>
      <c r="FNP500" s="2476"/>
      <c r="FNQ500" s="2476"/>
      <c r="FNR500" s="2479"/>
      <c r="FNS500" s="2479"/>
      <c r="FNT500" s="2479"/>
      <c r="FNU500" s="2479"/>
      <c r="FNZ500" s="2476"/>
      <c r="FOA500" s="2476"/>
      <c r="FOB500" s="2476"/>
      <c r="FOC500" s="2479"/>
      <c r="FOD500" s="2479"/>
      <c r="FOE500" s="2479"/>
      <c r="FOF500" s="2479"/>
      <c r="FOK500" s="2476"/>
      <c r="FOL500" s="2476"/>
      <c r="FOM500" s="2476"/>
      <c r="FON500" s="2479"/>
      <c r="FOO500" s="2479"/>
      <c r="FOP500" s="2479"/>
      <c r="FOQ500" s="2479"/>
      <c r="FOV500" s="2476"/>
      <c r="FOW500" s="2476"/>
      <c r="FOX500" s="2476"/>
      <c r="FOY500" s="2479"/>
      <c r="FOZ500" s="2479"/>
      <c r="FPA500" s="2479"/>
      <c r="FPB500" s="2479"/>
      <c r="FPG500" s="2476"/>
      <c r="FPH500" s="2476"/>
      <c r="FPI500" s="2476"/>
      <c r="FPJ500" s="2479"/>
      <c r="FPK500" s="2479"/>
      <c r="FPL500" s="2479"/>
      <c r="FPM500" s="2479"/>
      <c r="FPR500" s="2476"/>
      <c r="FPS500" s="2476"/>
      <c r="FPT500" s="2476"/>
      <c r="FPU500" s="2479"/>
      <c r="FPV500" s="2479"/>
      <c r="FPW500" s="2479"/>
      <c r="FPX500" s="2479"/>
      <c r="FQC500" s="2476"/>
      <c r="FQD500" s="2476"/>
      <c r="FQE500" s="2476"/>
      <c r="FQF500" s="2479"/>
      <c r="FQG500" s="2479"/>
      <c r="FQH500" s="2479"/>
      <c r="FQI500" s="2479"/>
      <c r="FQN500" s="2476"/>
      <c r="FQO500" s="2476"/>
      <c r="FQP500" s="2476"/>
      <c r="FQQ500" s="2479"/>
      <c r="FQR500" s="2479"/>
      <c r="FQS500" s="2479"/>
      <c r="FQT500" s="2479"/>
      <c r="FQY500" s="2476"/>
      <c r="FQZ500" s="2476"/>
      <c r="FRA500" s="2476"/>
      <c r="FRB500" s="2479"/>
      <c r="FRC500" s="2479"/>
      <c r="FRD500" s="2479"/>
      <c r="FRE500" s="2479"/>
      <c r="FRJ500" s="2476"/>
      <c r="FRK500" s="2476"/>
      <c r="FRL500" s="2476"/>
      <c r="FRM500" s="2479"/>
      <c r="FRN500" s="2479"/>
      <c r="FRO500" s="2479"/>
      <c r="FRP500" s="2479"/>
      <c r="FRU500" s="2476"/>
      <c r="FRV500" s="2476"/>
      <c r="FRW500" s="2476"/>
      <c r="FRX500" s="2479"/>
      <c r="FRY500" s="2479"/>
      <c r="FRZ500" s="2479"/>
      <c r="FSA500" s="2479"/>
      <c r="FSF500" s="2476"/>
      <c r="FSG500" s="2476"/>
      <c r="FSH500" s="2476"/>
      <c r="FSI500" s="2479"/>
      <c r="FSJ500" s="2479"/>
      <c r="FSK500" s="2479"/>
      <c r="FSL500" s="2479"/>
      <c r="FSQ500" s="2476"/>
      <c r="FSR500" s="2476"/>
      <c r="FSS500" s="2476"/>
      <c r="FST500" s="2479"/>
      <c r="FSU500" s="2479"/>
      <c r="FSV500" s="2479"/>
      <c r="FSW500" s="2479"/>
      <c r="FTB500" s="2476"/>
      <c r="FTC500" s="2476"/>
      <c r="FTD500" s="2476"/>
      <c r="FTE500" s="2479"/>
      <c r="FTF500" s="2479"/>
      <c r="FTG500" s="2479"/>
      <c r="FTH500" s="2479"/>
      <c r="FTM500" s="2476"/>
      <c r="FTN500" s="2476"/>
      <c r="FTO500" s="2476"/>
      <c r="FTP500" s="2479"/>
      <c r="FTQ500" s="2479"/>
      <c r="FTR500" s="2479"/>
      <c r="FTS500" s="2479"/>
      <c r="FTX500" s="2476"/>
      <c r="FTY500" s="2476"/>
      <c r="FTZ500" s="2476"/>
      <c r="FUA500" s="2479"/>
      <c r="FUB500" s="2479"/>
      <c r="FUC500" s="2479"/>
      <c r="FUD500" s="2479"/>
      <c r="FUI500" s="2476"/>
      <c r="FUJ500" s="2476"/>
      <c r="FUK500" s="2476"/>
      <c r="FUL500" s="2479"/>
      <c r="FUM500" s="2479"/>
      <c r="FUN500" s="2479"/>
      <c r="FUO500" s="2479"/>
      <c r="FUT500" s="2476"/>
      <c r="FUU500" s="2476"/>
      <c r="FUV500" s="2476"/>
      <c r="FUW500" s="2479"/>
      <c r="FUX500" s="2479"/>
      <c r="FUY500" s="2479"/>
      <c r="FUZ500" s="2479"/>
      <c r="FVE500" s="2476"/>
      <c r="FVF500" s="2476"/>
      <c r="FVG500" s="2476"/>
      <c r="FVH500" s="2479"/>
      <c r="FVI500" s="2479"/>
      <c r="FVJ500" s="2479"/>
      <c r="FVK500" s="2479"/>
      <c r="FVP500" s="2476"/>
      <c r="FVQ500" s="2476"/>
      <c r="FVR500" s="2476"/>
      <c r="FVS500" s="2479"/>
      <c r="FVT500" s="2479"/>
      <c r="FVU500" s="2479"/>
      <c r="FVV500" s="2479"/>
      <c r="FWA500" s="2476"/>
      <c r="FWB500" s="2476"/>
      <c r="FWC500" s="2476"/>
      <c r="FWD500" s="2479"/>
      <c r="FWE500" s="2479"/>
      <c r="FWF500" s="2479"/>
      <c r="FWG500" s="2479"/>
      <c r="FWL500" s="2476"/>
      <c r="FWM500" s="2476"/>
      <c r="FWN500" s="2476"/>
      <c r="FWO500" s="2479"/>
      <c r="FWP500" s="2479"/>
      <c r="FWQ500" s="2479"/>
      <c r="FWR500" s="2479"/>
      <c r="FWW500" s="2476"/>
      <c r="FWX500" s="2476"/>
      <c r="FWY500" s="2476"/>
      <c r="FWZ500" s="2479"/>
      <c r="FXA500" s="2479"/>
      <c r="FXB500" s="2479"/>
      <c r="FXC500" s="2479"/>
      <c r="FXH500" s="2476"/>
      <c r="FXI500" s="2476"/>
      <c r="FXJ500" s="2476"/>
      <c r="FXK500" s="2479"/>
      <c r="FXL500" s="2479"/>
      <c r="FXM500" s="2479"/>
      <c r="FXN500" s="2479"/>
      <c r="FXS500" s="2476"/>
      <c r="FXT500" s="2476"/>
      <c r="FXU500" s="2476"/>
      <c r="FXV500" s="2479"/>
      <c r="FXW500" s="2479"/>
      <c r="FXX500" s="2479"/>
      <c r="FXY500" s="2479"/>
      <c r="FYD500" s="2476"/>
      <c r="FYE500" s="2476"/>
      <c r="FYF500" s="2476"/>
      <c r="FYG500" s="2479"/>
      <c r="FYH500" s="2479"/>
      <c r="FYI500" s="2479"/>
      <c r="FYJ500" s="2479"/>
      <c r="FYO500" s="2476"/>
      <c r="FYP500" s="2476"/>
      <c r="FYQ500" s="2476"/>
      <c r="FYR500" s="2479"/>
      <c r="FYS500" s="2479"/>
      <c r="FYT500" s="2479"/>
      <c r="FYU500" s="2479"/>
      <c r="FYZ500" s="2476"/>
      <c r="FZA500" s="2476"/>
      <c r="FZB500" s="2476"/>
      <c r="FZC500" s="2479"/>
      <c r="FZD500" s="2479"/>
      <c r="FZE500" s="2479"/>
      <c r="FZF500" s="2479"/>
      <c r="FZK500" s="2476"/>
      <c r="FZL500" s="2476"/>
      <c r="FZM500" s="2476"/>
      <c r="FZN500" s="2479"/>
      <c r="FZO500" s="2479"/>
      <c r="FZP500" s="2479"/>
      <c r="FZQ500" s="2479"/>
      <c r="FZV500" s="2476"/>
      <c r="FZW500" s="2476"/>
      <c r="FZX500" s="2476"/>
      <c r="FZY500" s="2479"/>
      <c r="FZZ500" s="2479"/>
      <c r="GAA500" s="2479"/>
      <c r="GAB500" s="2479"/>
      <c r="GAG500" s="2476"/>
      <c r="GAH500" s="2476"/>
      <c r="GAI500" s="2476"/>
      <c r="GAJ500" s="2479"/>
      <c r="GAK500" s="2479"/>
      <c r="GAL500" s="2479"/>
      <c r="GAM500" s="2479"/>
      <c r="GAR500" s="2476"/>
      <c r="GAS500" s="2476"/>
      <c r="GAT500" s="2476"/>
      <c r="GAU500" s="2479"/>
      <c r="GAV500" s="2479"/>
      <c r="GAW500" s="2479"/>
      <c r="GAX500" s="2479"/>
      <c r="GBC500" s="2476"/>
      <c r="GBD500" s="2476"/>
      <c r="GBE500" s="2476"/>
      <c r="GBF500" s="2479"/>
      <c r="GBG500" s="2479"/>
      <c r="GBH500" s="2479"/>
      <c r="GBI500" s="2479"/>
      <c r="GBN500" s="2476"/>
      <c r="GBO500" s="2476"/>
      <c r="GBP500" s="2476"/>
      <c r="GBQ500" s="2479"/>
      <c r="GBR500" s="2479"/>
      <c r="GBS500" s="2479"/>
      <c r="GBT500" s="2479"/>
      <c r="GBY500" s="2476"/>
      <c r="GBZ500" s="2476"/>
      <c r="GCA500" s="2476"/>
      <c r="GCB500" s="2479"/>
      <c r="GCC500" s="2479"/>
      <c r="GCD500" s="2479"/>
      <c r="GCE500" s="2479"/>
      <c r="GCJ500" s="2476"/>
      <c r="GCK500" s="2476"/>
      <c r="GCL500" s="2476"/>
      <c r="GCM500" s="2479"/>
      <c r="GCN500" s="2479"/>
      <c r="GCO500" s="2479"/>
      <c r="GCP500" s="2479"/>
      <c r="GCU500" s="2476"/>
      <c r="GCV500" s="2476"/>
      <c r="GCW500" s="2476"/>
      <c r="GCX500" s="2479"/>
      <c r="GCY500" s="2479"/>
      <c r="GCZ500" s="2479"/>
      <c r="GDA500" s="2479"/>
      <c r="GDF500" s="2476"/>
      <c r="GDG500" s="2476"/>
      <c r="GDH500" s="2476"/>
      <c r="GDI500" s="2479"/>
      <c r="GDJ500" s="2479"/>
      <c r="GDK500" s="2479"/>
      <c r="GDL500" s="2479"/>
      <c r="GDQ500" s="2476"/>
      <c r="GDR500" s="2476"/>
      <c r="GDS500" s="2476"/>
      <c r="GDT500" s="2479"/>
      <c r="GDU500" s="2479"/>
      <c r="GDV500" s="2479"/>
      <c r="GDW500" s="2479"/>
      <c r="GEB500" s="2476"/>
      <c r="GEC500" s="2476"/>
      <c r="GED500" s="2476"/>
      <c r="GEE500" s="2479"/>
      <c r="GEF500" s="2479"/>
      <c r="GEG500" s="2479"/>
      <c r="GEH500" s="2479"/>
      <c r="GEM500" s="2476"/>
      <c r="GEN500" s="2476"/>
      <c r="GEO500" s="2476"/>
      <c r="GEP500" s="2479"/>
      <c r="GEQ500" s="2479"/>
      <c r="GER500" s="2479"/>
      <c r="GES500" s="2479"/>
      <c r="GEX500" s="2476"/>
      <c r="GEY500" s="2476"/>
      <c r="GEZ500" s="2476"/>
      <c r="GFA500" s="2479"/>
      <c r="GFB500" s="2479"/>
      <c r="GFC500" s="2479"/>
      <c r="GFD500" s="2479"/>
      <c r="GFI500" s="2476"/>
      <c r="GFJ500" s="2476"/>
      <c r="GFK500" s="2476"/>
      <c r="GFL500" s="2479"/>
      <c r="GFM500" s="2479"/>
      <c r="GFN500" s="2479"/>
      <c r="GFO500" s="2479"/>
      <c r="GFT500" s="2476"/>
      <c r="GFU500" s="2476"/>
      <c r="GFV500" s="2476"/>
      <c r="GFW500" s="2479"/>
      <c r="GFX500" s="2479"/>
      <c r="GFY500" s="2479"/>
      <c r="GFZ500" s="2479"/>
      <c r="GGE500" s="2476"/>
      <c r="GGF500" s="2476"/>
      <c r="GGG500" s="2476"/>
      <c r="GGH500" s="2479"/>
      <c r="GGI500" s="2479"/>
      <c r="GGJ500" s="2479"/>
      <c r="GGK500" s="2479"/>
      <c r="GGP500" s="2476"/>
      <c r="GGQ500" s="2476"/>
      <c r="GGR500" s="2476"/>
      <c r="GGS500" s="2479"/>
      <c r="GGT500" s="2479"/>
      <c r="GGU500" s="2479"/>
      <c r="GGV500" s="2479"/>
      <c r="GHA500" s="2476"/>
      <c r="GHB500" s="2476"/>
      <c r="GHC500" s="2476"/>
      <c r="GHD500" s="2479"/>
      <c r="GHE500" s="2479"/>
      <c r="GHF500" s="2479"/>
      <c r="GHG500" s="2479"/>
      <c r="GHL500" s="2476"/>
      <c r="GHM500" s="2476"/>
      <c r="GHN500" s="2476"/>
      <c r="GHO500" s="2479"/>
      <c r="GHP500" s="2479"/>
      <c r="GHQ500" s="2479"/>
      <c r="GHR500" s="2479"/>
      <c r="GHW500" s="2476"/>
      <c r="GHX500" s="2476"/>
      <c r="GHY500" s="2476"/>
      <c r="GHZ500" s="2479"/>
      <c r="GIA500" s="2479"/>
      <c r="GIB500" s="2479"/>
      <c r="GIC500" s="2479"/>
      <c r="GIH500" s="2476"/>
      <c r="GII500" s="2476"/>
      <c r="GIJ500" s="2476"/>
      <c r="GIK500" s="2479"/>
      <c r="GIL500" s="2479"/>
      <c r="GIM500" s="2479"/>
      <c r="GIN500" s="2479"/>
      <c r="GIS500" s="2476"/>
      <c r="GIT500" s="2476"/>
      <c r="GIU500" s="2476"/>
      <c r="GIV500" s="2479"/>
      <c r="GIW500" s="2479"/>
      <c r="GIX500" s="2479"/>
      <c r="GIY500" s="2479"/>
      <c r="GJD500" s="2476"/>
      <c r="GJE500" s="2476"/>
      <c r="GJF500" s="2476"/>
      <c r="GJG500" s="2479"/>
      <c r="GJH500" s="2479"/>
      <c r="GJI500" s="2479"/>
      <c r="GJJ500" s="2479"/>
      <c r="GJO500" s="2476"/>
      <c r="GJP500" s="2476"/>
      <c r="GJQ500" s="2476"/>
      <c r="GJR500" s="2479"/>
      <c r="GJS500" s="2479"/>
      <c r="GJT500" s="2479"/>
      <c r="GJU500" s="2479"/>
      <c r="GJZ500" s="2476"/>
      <c r="GKA500" s="2476"/>
      <c r="GKB500" s="2476"/>
      <c r="GKC500" s="2479"/>
      <c r="GKD500" s="2479"/>
      <c r="GKE500" s="2479"/>
      <c r="GKF500" s="2479"/>
      <c r="GKK500" s="2476"/>
      <c r="GKL500" s="2476"/>
      <c r="GKM500" s="2476"/>
      <c r="GKN500" s="2479"/>
      <c r="GKO500" s="2479"/>
      <c r="GKP500" s="2479"/>
      <c r="GKQ500" s="2479"/>
      <c r="GKV500" s="2476"/>
      <c r="GKW500" s="2476"/>
      <c r="GKX500" s="2476"/>
      <c r="GKY500" s="2479"/>
      <c r="GKZ500" s="2479"/>
      <c r="GLA500" s="2479"/>
      <c r="GLB500" s="2479"/>
      <c r="GLG500" s="2476"/>
      <c r="GLH500" s="2476"/>
      <c r="GLI500" s="2476"/>
      <c r="GLJ500" s="2479"/>
      <c r="GLK500" s="2479"/>
      <c r="GLL500" s="2479"/>
      <c r="GLM500" s="2479"/>
      <c r="GLR500" s="2476"/>
      <c r="GLS500" s="2476"/>
      <c r="GLT500" s="2476"/>
      <c r="GLU500" s="2479"/>
      <c r="GLV500" s="2479"/>
      <c r="GLW500" s="2479"/>
      <c r="GLX500" s="2479"/>
      <c r="GMC500" s="2476"/>
      <c r="GMD500" s="2476"/>
      <c r="GME500" s="2476"/>
      <c r="GMF500" s="2479"/>
      <c r="GMG500" s="2479"/>
      <c r="GMH500" s="2479"/>
      <c r="GMI500" s="2479"/>
      <c r="GMN500" s="2476"/>
      <c r="GMO500" s="2476"/>
      <c r="GMP500" s="2476"/>
      <c r="GMQ500" s="2479"/>
      <c r="GMR500" s="2479"/>
      <c r="GMS500" s="2479"/>
      <c r="GMT500" s="2479"/>
      <c r="GMY500" s="2476"/>
      <c r="GMZ500" s="2476"/>
      <c r="GNA500" s="2476"/>
      <c r="GNB500" s="2479"/>
      <c r="GNC500" s="2479"/>
      <c r="GND500" s="2479"/>
      <c r="GNE500" s="2479"/>
      <c r="GNJ500" s="2476"/>
      <c r="GNK500" s="2476"/>
      <c r="GNL500" s="2476"/>
      <c r="GNM500" s="2479"/>
      <c r="GNN500" s="2479"/>
      <c r="GNO500" s="2479"/>
      <c r="GNP500" s="2479"/>
      <c r="GNU500" s="2476"/>
      <c r="GNV500" s="2476"/>
      <c r="GNW500" s="2476"/>
      <c r="GNX500" s="2479"/>
      <c r="GNY500" s="2479"/>
      <c r="GNZ500" s="2479"/>
      <c r="GOA500" s="2479"/>
      <c r="GOF500" s="2476"/>
      <c r="GOG500" s="2476"/>
      <c r="GOH500" s="2476"/>
      <c r="GOI500" s="2479"/>
      <c r="GOJ500" s="2479"/>
      <c r="GOK500" s="2479"/>
      <c r="GOL500" s="2479"/>
      <c r="GOQ500" s="2476"/>
      <c r="GOR500" s="2476"/>
      <c r="GOS500" s="2476"/>
      <c r="GOT500" s="2479"/>
      <c r="GOU500" s="2479"/>
      <c r="GOV500" s="2479"/>
      <c r="GOW500" s="2479"/>
      <c r="GPB500" s="2476"/>
      <c r="GPC500" s="2476"/>
      <c r="GPD500" s="2476"/>
      <c r="GPE500" s="2479"/>
      <c r="GPF500" s="2479"/>
      <c r="GPG500" s="2479"/>
      <c r="GPH500" s="2479"/>
      <c r="GPM500" s="2476"/>
      <c r="GPN500" s="2476"/>
      <c r="GPO500" s="2476"/>
      <c r="GPP500" s="2479"/>
      <c r="GPQ500" s="2479"/>
      <c r="GPR500" s="2479"/>
      <c r="GPS500" s="2479"/>
      <c r="GPX500" s="2476"/>
      <c r="GPY500" s="2476"/>
      <c r="GPZ500" s="2476"/>
      <c r="GQA500" s="2479"/>
      <c r="GQB500" s="2479"/>
      <c r="GQC500" s="2479"/>
      <c r="GQD500" s="2479"/>
      <c r="GQI500" s="2476"/>
      <c r="GQJ500" s="2476"/>
      <c r="GQK500" s="2476"/>
      <c r="GQL500" s="2479"/>
      <c r="GQM500" s="2479"/>
      <c r="GQN500" s="2479"/>
      <c r="GQO500" s="2479"/>
      <c r="GQT500" s="2476"/>
      <c r="GQU500" s="2476"/>
      <c r="GQV500" s="2476"/>
      <c r="GQW500" s="2479"/>
      <c r="GQX500" s="2479"/>
      <c r="GQY500" s="2479"/>
      <c r="GQZ500" s="2479"/>
      <c r="GRE500" s="2476"/>
      <c r="GRF500" s="2476"/>
      <c r="GRG500" s="2476"/>
      <c r="GRH500" s="2479"/>
      <c r="GRI500" s="2479"/>
      <c r="GRJ500" s="2479"/>
      <c r="GRK500" s="2479"/>
      <c r="GRP500" s="2476"/>
      <c r="GRQ500" s="2476"/>
      <c r="GRR500" s="2476"/>
      <c r="GRS500" s="2479"/>
      <c r="GRT500" s="2479"/>
      <c r="GRU500" s="2479"/>
      <c r="GRV500" s="2479"/>
      <c r="GSA500" s="2476"/>
      <c r="GSB500" s="2476"/>
      <c r="GSC500" s="2476"/>
      <c r="GSD500" s="2479"/>
      <c r="GSE500" s="2479"/>
      <c r="GSF500" s="2479"/>
      <c r="GSG500" s="2479"/>
      <c r="GSL500" s="2476"/>
      <c r="GSM500" s="2476"/>
      <c r="GSN500" s="2476"/>
      <c r="GSO500" s="2479"/>
      <c r="GSP500" s="2479"/>
      <c r="GSQ500" s="2479"/>
      <c r="GSR500" s="2479"/>
      <c r="GSW500" s="2476"/>
      <c r="GSX500" s="2476"/>
      <c r="GSY500" s="2476"/>
      <c r="GSZ500" s="2479"/>
      <c r="GTA500" s="2479"/>
      <c r="GTB500" s="2479"/>
      <c r="GTC500" s="2479"/>
      <c r="GTH500" s="2476"/>
      <c r="GTI500" s="2476"/>
      <c r="GTJ500" s="2476"/>
      <c r="GTK500" s="2479"/>
      <c r="GTL500" s="2479"/>
      <c r="GTM500" s="2479"/>
      <c r="GTN500" s="2479"/>
      <c r="GTS500" s="2476"/>
      <c r="GTT500" s="2476"/>
      <c r="GTU500" s="2476"/>
      <c r="GTV500" s="2479"/>
      <c r="GTW500" s="2479"/>
      <c r="GTX500" s="2479"/>
      <c r="GTY500" s="2479"/>
      <c r="GUD500" s="2476"/>
      <c r="GUE500" s="2476"/>
      <c r="GUF500" s="2476"/>
      <c r="GUG500" s="2479"/>
      <c r="GUH500" s="2479"/>
      <c r="GUI500" s="2479"/>
      <c r="GUJ500" s="2479"/>
      <c r="GUO500" s="2476"/>
      <c r="GUP500" s="2476"/>
      <c r="GUQ500" s="2476"/>
      <c r="GUR500" s="2479"/>
      <c r="GUS500" s="2479"/>
      <c r="GUT500" s="2479"/>
      <c r="GUU500" s="2479"/>
      <c r="GUZ500" s="2476"/>
      <c r="GVA500" s="2476"/>
      <c r="GVB500" s="2476"/>
      <c r="GVC500" s="2479"/>
      <c r="GVD500" s="2479"/>
      <c r="GVE500" s="2479"/>
      <c r="GVF500" s="2479"/>
      <c r="GVK500" s="2476"/>
      <c r="GVL500" s="2476"/>
      <c r="GVM500" s="2476"/>
      <c r="GVN500" s="2479"/>
      <c r="GVO500" s="2479"/>
      <c r="GVP500" s="2479"/>
      <c r="GVQ500" s="2479"/>
      <c r="GVV500" s="2476"/>
      <c r="GVW500" s="2476"/>
      <c r="GVX500" s="2476"/>
      <c r="GVY500" s="2479"/>
      <c r="GVZ500" s="2479"/>
      <c r="GWA500" s="2479"/>
      <c r="GWB500" s="2479"/>
      <c r="GWG500" s="2476"/>
      <c r="GWH500" s="2476"/>
      <c r="GWI500" s="2476"/>
      <c r="GWJ500" s="2479"/>
      <c r="GWK500" s="2479"/>
      <c r="GWL500" s="2479"/>
      <c r="GWM500" s="2479"/>
      <c r="GWR500" s="2476"/>
      <c r="GWS500" s="2476"/>
      <c r="GWT500" s="2476"/>
      <c r="GWU500" s="2479"/>
      <c r="GWV500" s="2479"/>
      <c r="GWW500" s="2479"/>
      <c r="GWX500" s="2479"/>
      <c r="GXC500" s="2476"/>
      <c r="GXD500" s="2476"/>
      <c r="GXE500" s="2476"/>
      <c r="GXF500" s="2479"/>
      <c r="GXG500" s="2479"/>
      <c r="GXH500" s="2479"/>
      <c r="GXI500" s="2479"/>
      <c r="GXN500" s="2476"/>
      <c r="GXO500" s="2476"/>
      <c r="GXP500" s="2476"/>
      <c r="GXQ500" s="2479"/>
      <c r="GXR500" s="2479"/>
      <c r="GXS500" s="2479"/>
      <c r="GXT500" s="2479"/>
      <c r="GXY500" s="2476"/>
      <c r="GXZ500" s="2476"/>
      <c r="GYA500" s="2476"/>
      <c r="GYB500" s="2479"/>
      <c r="GYC500" s="2479"/>
      <c r="GYD500" s="2479"/>
      <c r="GYE500" s="2479"/>
      <c r="GYJ500" s="2476"/>
      <c r="GYK500" s="2476"/>
      <c r="GYL500" s="2476"/>
      <c r="GYM500" s="2479"/>
      <c r="GYN500" s="2479"/>
      <c r="GYO500" s="2479"/>
      <c r="GYP500" s="2479"/>
      <c r="GYU500" s="2476"/>
      <c r="GYV500" s="2476"/>
      <c r="GYW500" s="2476"/>
      <c r="GYX500" s="2479"/>
      <c r="GYY500" s="2479"/>
      <c r="GYZ500" s="2479"/>
      <c r="GZA500" s="2479"/>
      <c r="GZF500" s="2476"/>
      <c r="GZG500" s="2476"/>
      <c r="GZH500" s="2476"/>
      <c r="GZI500" s="2479"/>
      <c r="GZJ500" s="2479"/>
      <c r="GZK500" s="2479"/>
      <c r="GZL500" s="2479"/>
      <c r="GZQ500" s="2476"/>
      <c r="GZR500" s="2476"/>
      <c r="GZS500" s="2476"/>
      <c r="GZT500" s="2479"/>
      <c r="GZU500" s="2479"/>
      <c r="GZV500" s="2479"/>
      <c r="GZW500" s="2479"/>
      <c r="HAB500" s="2476"/>
      <c r="HAC500" s="2476"/>
      <c r="HAD500" s="2476"/>
      <c r="HAE500" s="2479"/>
      <c r="HAF500" s="2479"/>
      <c r="HAG500" s="2479"/>
      <c r="HAH500" s="2479"/>
      <c r="HAM500" s="2476"/>
      <c r="HAN500" s="2476"/>
      <c r="HAO500" s="2476"/>
      <c r="HAP500" s="2479"/>
      <c r="HAQ500" s="2479"/>
      <c r="HAR500" s="2479"/>
      <c r="HAS500" s="2479"/>
      <c r="HAX500" s="2476"/>
      <c r="HAY500" s="2476"/>
      <c r="HAZ500" s="2476"/>
      <c r="HBA500" s="2479"/>
      <c r="HBB500" s="2479"/>
      <c r="HBC500" s="2479"/>
      <c r="HBD500" s="2479"/>
      <c r="HBI500" s="2476"/>
      <c r="HBJ500" s="2476"/>
      <c r="HBK500" s="2476"/>
      <c r="HBL500" s="2479"/>
      <c r="HBM500" s="2479"/>
      <c r="HBN500" s="2479"/>
      <c r="HBO500" s="2479"/>
      <c r="HBT500" s="2476"/>
      <c r="HBU500" s="2476"/>
      <c r="HBV500" s="2476"/>
      <c r="HBW500" s="2479"/>
      <c r="HBX500" s="2479"/>
      <c r="HBY500" s="2479"/>
      <c r="HBZ500" s="2479"/>
      <c r="HCE500" s="2476"/>
      <c r="HCF500" s="2476"/>
      <c r="HCG500" s="2476"/>
      <c r="HCH500" s="2479"/>
      <c r="HCI500" s="2479"/>
      <c r="HCJ500" s="2479"/>
      <c r="HCK500" s="2479"/>
      <c r="HCP500" s="2476"/>
      <c r="HCQ500" s="2476"/>
      <c r="HCR500" s="2476"/>
      <c r="HCS500" s="2479"/>
      <c r="HCT500" s="2479"/>
      <c r="HCU500" s="2479"/>
      <c r="HCV500" s="2479"/>
      <c r="HDA500" s="2476"/>
      <c r="HDB500" s="2476"/>
      <c r="HDC500" s="2476"/>
      <c r="HDD500" s="2479"/>
      <c r="HDE500" s="2479"/>
      <c r="HDF500" s="2479"/>
      <c r="HDG500" s="2479"/>
      <c r="HDL500" s="2476"/>
      <c r="HDM500" s="2476"/>
      <c r="HDN500" s="2476"/>
      <c r="HDO500" s="2479"/>
      <c r="HDP500" s="2479"/>
      <c r="HDQ500" s="2479"/>
      <c r="HDR500" s="2479"/>
      <c r="HDW500" s="2476"/>
      <c r="HDX500" s="2476"/>
      <c r="HDY500" s="2476"/>
      <c r="HDZ500" s="2479"/>
      <c r="HEA500" s="2479"/>
      <c r="HEB500" s="2479"/>
      <c r="HEC500" s="2479"/>
      <c r="HEH500" s="2476"/>
      <c r="HEI500" s="2476"/>
      <c r="HEJ500" s="2476"/>
      <c r="HEK500" s="2479"/>
      <c r="HEL500" s="2479"/>
      <c r="HEM500" s="2479"/>
      <c r="HEN500" s="2479"/>
      <c r="HES500" s="2476"/>
      <c r="HET500" s="2476"/>
      <c r="HEU500" s="2476"/>
      <c r="HEV500" s="2479"/>
      <c r="HEW500" s="2479"/>
      <c r="HEX500" s="2479"/>
      <c r="HEY500" s="2479"/>
      <c r="HFD500" s="2476"/>
      <c r="HFE500" s="2476"/>
      <c r="HFF500" s="2476"/>
      <c r="HFG500" s="2479"/>
      <c r="HFH500" s="2479"/>
      <c r="HFI500" s="2479"/>
      <c r="HFJ500" s="2479"/>
      <c r="HFO500" s="2476"/>
      <c r="HFP500" s="2476"/>
      <c r="HFQ500" s="2476"/>
      <c r="HFR500" s="2479"/>
      <c r="HFS500" s="2479"/>
      <c r="HFT500" s="2479"/>
      <c r="HFU500" s="2479"/>
      <c r="HFZ500" s="2476"/>
      <c r="HGA500" s="2476"/>
      <c r="HGB500" s="2476"/>
      <c r="HGC500" s="2479"/>
      <c r="HGD500" s="2479"/>
      <c r="HGE500" s="2479"/>
      <c r="HGF500" s="2479"/>
      <c r="HGK500" s="2476"/>
      <c r="HGL500" s="2476"/>
      <c r="HGM500" s="2476"/>
      <c r="HGN500" s="2479"/>
      <c r="HGO500" s="2479"/>
      <c r="HGP500" s="2479"/>
      <c r="HGQ500" s="2479"/>
      <c r="HGV500" s="2476"/>
      <c r="HGW500" s="2476"/>
      <c r="HGX500" s="2476"/>
      <c r="HGY500" s="2479"/>
      <c r="HGZ500" s="2479"/>
      <c r="HHA500" s="2479"/>
      <c r="HHB500" s="2479"/>
      <c r="HHG500" s="2476"/>
      <c r="HHH500" s="2476"/>
      <c r="HHI500" s="2476"/>
      <c r="HHJ500" s="2479"/>
      <c r="HHK500" s="2479"/>
      <c r="HHL500" s="2479"/>
      <c r="HHM500" s="2479"/>
      <c r="HHR500" s="2476"/>
      <c r="HHS500" s="2476"/>
      <c r="HHT500" s="2476"/>
      <c r="HHU500" s="2479"/>
      <c r="HHV500" s="2479"/>
      <c r="HHW500" s="2479"/>
      <c r="HHX500" s="2479"/>
      <c r="HIC500" s="2476"/>
      <c r="HID500" s="2476"/>
      <c r="HIE500" s="2476"/>
      <c r="HIF500" s="2479"/>
      <c r="HIG500" s="2479"/>
      <c r="HIH500" s="2479"/>
      <c r="HII500" s="2479"/>
      <c r="HIN500" s="2476"/>
      <c r="HIO500" s="2476"/>
      <c r="HIP500" s="2476"/>
      <c r="HIQ500" s="2479"/>
      <c r="HIR500" s="2479"/>
      <c r="HIS500" s="2479"/>
      <c r="HIT500" s="2479"/>
      <c r="HIY500" s="2476"/>
      <c r="HIZ500" s="2476"/>
      <c r="HJA500" s="2476"/>
      <c r="HJB500" s="2479"/>
      <c r="HJC500" s="2479"/>
      <c r="HJD500" s="2479"/>
      <c r="HJE500" s="2479"/>
      <c r="HJJ500" s="2476"/>
      <c r="HJK500" s="2476"/>
      <c r="HJL500" s="2476"/>
      <c r="HJM500" s="2479"/>
      <c r="HJN500" s="2479"/>
      <c r="HJO500" s="2479"/>
      <c r="HJP500" s="2479"/>
      <c r="HJU500" s="2476"/>
      <c r="HJV500" s="2476"/>
      <c r="HJW500" s="2476"/>
      <c r="HJX500" s="2479"/>
      <c r="HJY500" s="2479"/>
      <c r="HJZ500" s="2479"/>
      <c r="HKA500" s="2479"/>
      <c r="HKF500" s="2476"/>
      <c r="HKG500" s="2476"/>
      <c r="HKH500" s="2476"/>
      <c r="HKI500" s="2479"/>
      <c r="HKJ500" s="2479"/>
      <c r="HKK500" s="2479"/>
      <c r="HKL500" s="2479"/>
      <c r="HKQ500" s="2476"/>
      <c r="HKR500" s="2476"/>
      <c r="HKS500" s="2476"/>
      <c r="HKT500" s="2479"/>
      <c r="HKU500" s="2479"/>
      <c r="HKV500" s="2479"/>
      <c r="HKW500" s="2479"/>
      <c r="HLB500" s="2476"/>
      <c r="HLC500" s="2476"/>
      <c r="HLD500" s="2476"/>
      <c r="HLE500" s="2479"/>
      <c r="HLF500" s="2479"/>
      <c r="HLG500" s="2479"/>
      <c r="HLH500" s="2479"/>
      <c r="HLM500" s="2476"/>
      <c r="HLN500" s="2476"/>
      <c r="HLO500" s="2476"/>
      <c r="HLP500" s="2479"/>
      <c r="HLQ500" s="2479"/>
      <c r="HLR500" s="2479"/>
      <c r="HLS500" s="2479"/>
      <c r="HLX500" s="2476"/>
      <c r="HLY500" s="2476"/>
      <c r="HLZ500" s="2476"/>
      <c r="HMA500" s="2479"/>
      <c r="HMB500" s="2479"/>
      <c r="HMC500" s="2479"/>
      <c r="HMD500" s="2479"/>
      <c r="HMI500" s="2476"/>
      <c r="HMJ500" s="2476"/>
      <c r="HMK500" s="2476"/>
      <c r="HML500" s="2479"/>
      <c r="HMM500" s="2479"/>
      <c r="HMN500" s="2479"/>
      <c r="HMO500" s="2479"/>
      <c r="HMT500" s="2476"/>
      <c r="HMU500" s="2476"/>
      <c r="HMV500" s="2476"/>
      <c r="HMW500" s="2479"/>
      <c r="HMX500" s="2479"/>
      <c r="HMY500" s="2479"/>
      <c r="HMZ500" s="2479"/>
      <c r="HNE500" s="2476"/>
      <c r="HNF500" s="2476"/>
      <c r="HNG500" s="2476"/>
      <c r="HNH500" s="2479"/>
      <c r="HNI500" s="2479"/>
      <c r="HNJ500" s="2479"/>
      <c r="HNK500" s="2479"/>
      <c r="HNP500" s="2476"/>
      <c r="HNQ500" s="2476"/>
      <c r="HNR500" s="2476"/>
      <c r="HNS500" s="2479"/>
      <c r="HNT500" s="2479"/>
      <c r="HNU500" s="2479"/>
      <c r="HNV500" s="2479"/>
      <c r="HOA500" s="2476"/>
      <c r="HOB500" s="2476"/>
      <c r="HOC500" s="2476"/>
      <c r="HOD500" s="2479"/>
      <c r="HOE500" s="2479"/>
      <c r="HOF500" s="2479"/>
      <c r="HOG500" s="2479"/>
      <c r="HOL500" s="2476"/>
      <c r="HOM500" s="2476"/>
      <c r="HON500" s="2476"/>
      <c r="HOO500" s="2479"/>
      <c r="HOP500" s="2479"/>
      <c r="HOQ500" s="2479"/>
      <c r="HOR500" s="2479"/>
      <c r="HOW500" s="2476"/>
      <c r="HOX500" s="2476"/>
      <c r="HOY500" s="2476"/>
      <c r="HOZ500" s="2479"/>
      <c r="HPA500" s="2479"/>
      <c r="HPB500" s="2479"/>
      <c r="HPC500" s="2479"/>
      <c r="HPH500" s="2476"/>
      <c r="HPI500" s="2476"/>
      <c r="HPJ500" s="2476"/>
      <c r="HPK500" s="2479"/>
      <c r="HPL500" s="2479"/>
      <c r="HPM500" s="2479"/>
      <c r="HPN500" s="2479"/>
      <c r="HPS500" s="2476"/>
      <c r="HPT500" s="2476"/>
      <c r="HPU500" s="2476"/>
      <c r="HPV500" s="2479"/>
      <c r="HPW500" s="2479"/>
      <c r="HPX500" s="2479"/>
      <c r="HPY500" s="2479"/>
      <c r="HQD500" s="2476"/>
      <c r="HQE500" s="2476"/>
      <c r="HQF500" s="2476"/>
      <c r="HQG500" s="2479"/>
      <c r="HQH500" s="2479"/>
      <c r="HQI500" s="2479"/>
      <c r="HQJ500" s="2479"/>
      <c r="HQO500" s="2476"/>
      <c r="HQP500" s="2476"/>
      <c r="HQQ500" s="2476"/>
      <c r="HQR500" s="2479"/>
      <c r="HQS500" s="2479"/>
      <c r="HQT500" s="2479"/>
      <c r="HQU500" s="2479"/>
      <c r="HQZ500" s="2476"/>
      <c r="HRA500" s="2476"/>
      <c r="HRB500" s="2476"/>
      <c r="HRC500" s="2479"/>
      <c r="HRD500" s="2479"/>
      <c r="HRE500" s="2479"/>
      <c r="HRF500" s="2479"/>
      <c r="HRK500" s="2476"/>
      <c r="HRL500" s="2476"/>
      <c r="HRM500" s="2476"/>
      <c r="HRN500" s="2479"/>
      <c r="HRO500" s="2479"/>
      <c r="HRP500" s="2479"/>
      <c r="HRQ500" s="2479"/>
      <c r="HRV500" s="2476"/>
      <c r="HRW500" s="2476"/>
      <c r="HRX500" s="2476"/>
      <c r="HRY500" s="2479"/>
      <c r="HRZ500" s="2479"/>
      <c r="HSA500" s="2479"/>
      <c r="HSB500" s="2479"/>
      <c r="HSG500" s="2476"/>
      <c r="HSH500" s="2476"/>
      <c r="HSI500" s="2476"/>
      <c r="HSJ500" s="2479"/>
      <c r="HSK500" s="2479"/>
      <c r="HSL500" s="2479"/>
      <c r="HSM500" s="2479"/>
      <c r="HSR500" s="2476"/>
      <c r="HSS500" s="2476"/>
      <c r="HST500" s="2476"/>
      <c r="HSU500" s="2479"/>
      <c r="HSV500" s="2479"/>
      <c r="HSW500" s="2479"/>
      <c r="HSX500" s="2479"/>
      <c r="HTC500" s="2476"/>
      <c r="HTD500" s="2476"/>
      <c r="HTE500" s="2476"/>
      <c r="HTF500" s="2479"/>
      <c r="HTG500" s="2479"/>
      <c r="HTH500" s="2479"/>
      <c r="HTI500" s="2479"/>
      <c r="HTN500" s="2476"/>
      <c r="HTO500" s="2476"/>
      <c r="HTP500" s="2476"/>
      <c r="HTQ500" s="2479"/>
      <c r="HTR500" s="2479"/>
      <c r="HTS500" s="2479"/>
      <c r="HTT500" s="2479"/>
      <c r="HTY500" s="2476"/>
      <c r="HTZ500" s="2476"/>
      <c r="HUA500" s="2476"/>
      <c r="HUB500" s="2479"/>
      <c r="HUC500" s="2479"/>
      <c r="HUD500" s="2479"/>
      <c r="HUE500" s="2479"/>
      <c r="HUJ500" s="2476"/>
      <c r="HUK500" s="2476"/>
      <c r="HUL500" s="2476"/>
      <c r="HUM500" s="2479"/>
      <c r="HUN500" s="2479"/>
      <c r="HUO500" s="2479"/>
      <c r="HUP500" s="2479"/>
      <c r="HUU500" s="2476"/>
      <c r="HUV500" s="2476"/>
      <c r="HUW500" s="2476"/>
      <c r="HUX500" s="2479"/>
      <c r="HUY500" s="2479"/>
      <c r="HUZ500" s="2479"/>
      <c r="HVA500" s="2479"/>
      <c r="HVF500" s="2476"/>
      <c r="HVG500" s="2476"/>
      <c r="HVH500" s="2476"/>
      <c r="HVI500" s="2479"/>
      <c r="HVJ500" s="2479"/>
      <c r="HVK500" s="2479"/>
      <c r="HVL500" s="2479"/>
      <c r="HVQ500" s="2476"/>
      <c r="HVR500" s="2476"/>
      <c r="HVS500" s="2476"/>
      <c r="HVT500" s="2479"/>
      <c r="HVU500" s="2479"/>
      <c r="HVV500" s="2479"/>
      <c r="HVW500" s="2479"/>
      <c r="HWB500" s="2476"/>
      <c r="HWC500" s="2476"/>
      <c r="HWD500" s="2476"/>
      <c r="HWE500" s="2479"/>
      <c r="HWF500" s="2479"/>
      <c r="HWG500" s="2479"/>
      <c r="HWH500" s="2479"/>
      <c r="HWM500" s="2476"/>
      <c r="HWN500" s="2476"/>
      <c r="HWO500" s="2476"/>
      <c r="HWP500" s="2479"/>
      <c r="HWQ500" s="2479"/>
      <c r="HWR500" s="2479"/>
      <c r="HWS500" s="2479"/>
      <c r="HWX500" s="2476"/>
      <c r="HWY500" s="2476"/>
      <c r="HWZ500" s="2476"/>
      <c r="HXA500" s="2479"/>
      <c r="HXB500" s="2479"/>
      <c r="HXC500" s="2479"/>
      <c r="HXD500" s="2479"/>
      <c r="HXI500" s="2476"/>
      <c r="HXJ500" s="2476"/>
      <c r="HXK500" s="2476"/>
      <c r="HXL500" s="2479"/>
      <c r="HXM500" s="2479"/>
      <c r="HXN500" s="2479"/>
      <c r="HXO500" s="2479"/>
      <c r="HXT500" s="2476"/>
      <c r="HXU500" s="2476"/>
      <c r="HXV500" s="2476"/>
      <c r="HXW500" s="2479"/>
      <c r="HXX500" s="2479"/>
      <c r="HXY500" s="2479"/>
      <c r="HXZ500" s="2479"/>
      <c r="HYE500" s="2476"/>
      <c r="HYF500" s="2476"/>
      <c r="HYG500" s="2476"/>
      <c r="HYH500" s="2479"/>
      <c r="HYI500" s="2479"/>
      <c r="HYJ500" s="2479"/>
      <c r="HYK500" s="2479"/>
      <c r="HYP500" s="2476"/>
      <c r="HYQ500" s="2476"/>
      <c r="HYR500" s="2476"/>
      <c r="HYS500" s="2479"/>
      <c r="HYT500" s="2479"/>
      <c r="HYU500" s="2479"/>
      <c r="HYV500" s="2479"/>
      <c r="HZA500" s="2476"/>
      <c r="HZB500" s="2476"/>
      <c r="HZC500" s="2476"/>
      <c r="HZD500" s="2479"/>
      <c r="HZE500" s="2479"/>
      <c r="HZF500" s="2479"/>
      <c r="HZG500" s="2479"/>
      <c r="HZL500" s="2476"/>
      <c r="HZM500" s="2476"/>
      <c r="HZN500" s="2476"/>
      <c r="HZO500" s="2479"/>
      <c r="HZP500" s="2479"/>
      <c r="HZQ500" s="2479"/>
      <c r="HZR500" s="2479"/>
      <c r="HZW500" s="2476"/>
      <c r="HZX500" s="2476"/>
      <c r="HZY500" s="2476"/>
      <c r="HZZ500" s="2479"/>
      <c r="IAA500" s="2479"/>
      <c r="IAB500" s="2479"/>
      <c r="IAC500" s="2479"/>
      <c r="IAH500" s="2476"/>
      <c r="IAI500" s="2476"/>
      <c r="IAJ500" s="2476"/>
      <c r="IAK500" s="2479"/>
      <c r="IAL500" s="2479"/>
      <c r="IAM500" s="2479"/>
      <c r="IAN500" s="2479"/>
      <c r="IAS500" s="2476"/>
      <c r="IAT500" s="2476"/>
      <c r="IAU500" s="2476"/>
      <c r="IAV500" s="2479"/>
      <c r="IAW500" s="2479"/>
      <c r="IAX500" s="2479"/>
      <c r="IAY500" s="2479"/>
      <c r="IBD500" s="2476"/>
      <c r="IBE500" s="2476"/>
      <c r="IBF500" s="2476"/>
      <c r="IBG500" s="2479"/>
      <c r="IBH500" s="2479"/>
      <c r="IBI500" s="2479"/>
      <c r="IBJ500" s="2479"/>
      <c r="IBO500" s="2476"/>
      <c r="IBP500" s="2476"/>
      <c r="IBQ500" s="2476"/>
      <c r="IBR500" s="2479"/>
      <c r="IBS500" s="2479"/>
      <c r="IBT500" s="2479"/>
      <c r="IBU500" s="2479"/>
      <c r="IBZ500" s="2476"/>
      <c r="ICA500" s="2476"/>
      <c r="ICB500" s="2476"/>
      <c r="ICC500" s="2479"/>
      <c r="ICD500" s="2479"/>
      <c r="ICE500" s="2479"/>
      <c r="ICF500" s="2479"/>
      <c r="ICK500" s="2476"/>
      <c r="ICL500" s="2476"/>
      <c r="ICM500" s="2476"/>
      <c r="ICN500" s="2479"/>
      <c r="ICO500" s="2479"/>
      <c r="ICP500" s="2479"/>
      <c r="ICQ500" s="2479"/>
      <c r="ICV500" s="2476"/>
      <c r="ICW500" s="2476"/>
      <c r="ICX500" s="2476"/>
      <c r="ICY500" s="2479"/>
      <c r="ICZ500" s="2479"/>
      <c r="IDA500" s="2479"/>
      <c r="IDB500" s="2479"/>
      <c r="IDG500" s="2476"/>
      <c r="IDH500" s="2476"/>
      <c r="IDI500" s="2476"/>
      <c r="IDJ500" s="2479"/>
      <c r="IDK500" s="2479"/>
      <c r="IDL500" s="2479"/>
      <c r="IDM500" s="2479"/>
      <c r="IDR500" s="2476"/>
      <c r="IDS500" s="2476"/>
      <c r="IDT500" s="2476"/>
      <c r="IDU500" s="2479"/>
      <c r="IDV500" s="2479"/>
      <c r="IDW500" s="2479"/>
      <c r="IDX500" s="2479"/>
      <c r="IEC500" s="2476"/>
      <c r="IED500" s="2476"/>
      <c r="IEE500" s="2476"/>
      <c r="IEF500" s="2479"/>
      <c r="IEG500" s="2479"/>
      <c r="IEH500" s="2479"/>
      <c r="IEI500" s="2479"/>
      <c r="IEN500" s="2476"/>
      <c r="IEO500" s="2476"/>
      <c r="IEP500" s="2476"/>
      <c r="IEQ500" s="2479"/>
      <c r="IER500" s="2479"/>
      <c r="IES500" s="2479"/>
      <c r="IET500" s="2479"/>
      <c r="IEY500" s="2476"/>
      <c r="IEZ500" s="2476"/>
      <c r="IFA500" s="2476"/>
      <c r="IFB500" s="2479"/>
      <c r="IFC500" s="2479"/>
      <c r="IFD500" s="2479"/>
      <c r="IFE500" s="2479"/>
      <c r="IFJ500" s="2476"/>
      <c r="IFK500" s="2476"/>
      <c r="IFL500" s="2476"/>
      <c r="IFM500" s="2479"/>
      <c r="IFN500" s="2479"/>
      <c r="IFO500" s="2479"/>
      <c r="IFP500" s="2479"/>
      <c r="IFU500" s="2476"/>
      <c r="IFV500" s="2476"/>
      <c r="IFW500" s="2476"/>
      <c r="IFX500" s="2479"/>
      <c r="IFY500" s="2479"/>
      <c r="IFZ500" s="2479"/>
      <c r="IGA500" s="2479"/>
      <c r="IGF500" s="2476"/>
      <c r="IGG500" s="2476"/>
      <c r="IGH500" s="2476"/>
      <c r="IGI500" s="2479"/>
      <c r="IGJ500" s="2479"/>
      <c r="IGK500" s="2479"/>
      <c r="IGL500" s="2479"/>
      <c r="IGQ500" s="2476"/>
      <c r="IGR500" s="2476"/>
      <c r="IGS500" s="2476"/>
      <c r="IGT500" s="2479"/>
      <c r="IGU500" s="2479"/>
      <c r="IGV500" s="2479"/>
      <c r="IGW500" s="2479"/>
      <c r="IHB500" s="2476"/>
      <c r="IHC500" s="2476"/>
      <c r="IHD500" s="2476"/>
      <c r="IHE500" s="2479"/>
      <c r="IHF500" s="2479"/>
      <c r="IHG500" s="2479"/>
      <c r="IHH500" s="2479"/>
      <c r="IHM500" s="2476"/>
      <c r="IHN500" s="2476"/>
      <c r="IHO500" s="2476"/>
      <c r="IHP500" s="2479"/>
      <c r="IHQ500" s="2479"/>
      <c r="IHR500" s="2479"/>
      <c r="IHS500" s="2479"/>
      <c r="IHX500" s="2476"/>
      <c r="IHY500" s="2476"/>
      <c r="IHZ500" s="2476"/>
      <c r="IIA500" s="2479"/>
      <c r="IIB500" s="2479"/>
      <c r="IIC500" s="2479"/>
      <c r="IID500" s="2479"/>
      <c r="III500" s="2476"/>
      <c r="IIJ500" s="2476"/>
      <c r="IIK500" s="2476"/>
      <c r="IIL500" s="2479"/>
      <c r="IIM500" s="2479"/>
      <c r="IIN500" s="2479"/>
      <c r="IIO500" s="2479"/>
      <c r="IIT500" s="2476"/>
      <c r="IIU500" s="2476"/>
      <c r="IIV500" s="2476"/>
      <c r="IIW500" s="2479"/>
      <c r="IIX500" s="2479"/>
      <c r="IIY500" s="2479"/>
      <c r="IIZ500" s="2479"/>
      <c r="IJE500" s="2476"/>
      <c r="IJF500" s="2476"/>
      <c r="IJG500" s="2476"/>
      <c r="IJH500" s="2479"/>
      <c r="IJI500" s="2479"/>
      <c r="IJJ500" s="2479"/>
      <c r="IJK500" s="2479"/>
      <c r="IJP500" s="2476"/>
      <c r="IJQ500" s="2476"/>
      <c r="IJR500" s="2476"/>
      <c r="IJS500" s="2479"/>
      <c r="IJT500" s="2479"/>
      <c r="IJU500" s="2479"/>
      <c r="IJV500" s="2479"/>
      <c r="IKA500" s="2476"/>
      <c r="IKB500" s="2476"/>
      <c r="IKC500" s="2476"/>
      <c r="IKD500" s="2479"/>
      <c r="IKE500" s="2479"/>
      <c r="IKF500" s="2479"/>
      <c r="IKG500" s="2479"/>
      <c r="IKL500" s="2476"/>
      <c r="IKM500" s="2476"/>
      <c r="IKN500" s="2476"/>
      <c r="IKO500" s="2479"/>
      <c r="IKP500" s="2479"/>
      <c r="IKQ500" s="2479"/>
      <c r="IKR500" s="2479"/>
      <c r="IKW500" s="2476"/>
      <c r="IKX500" s="2476"/>
      <c r="IKY500" s="2476"/>
      <c r="IKZ500" s="2479"/>
      <c r="ILA500" s="2479"/>
      <c r="ILB500" s="2479"/>
      <c r="ILC500" s="2479"/>
      <c r="ILH500" s="2476"/>
      <c r="ILI500" s="2476"/>
      <c r="ILJ500" s="2476"/>
      <c r="ILK500" s="2479"/>
      <c r="ILL500" s="2479"/>
      <c r="ILM500" s="2479"/>
      <c r="ILN500" s="2479"/>
      <c r="ILS500" s="2476"/>
      <c r="ILT500" s="2476"/>
      <c r="ILU500" s="2476"/>
      <c r="ILV500" s="2479"/>
      <c r="ILW500" s="2479"/>
      <c r="ILX500" s="2479"/>
      <c r="ILY500" s="2479"/>
      <c r="IMD500" s="2476"/>
      <c r="IME500" s="2476"/>
      <c r="IMF500" s="2476"/>
      <c r="IMG500" s="2479"/>
      <c r="IMH500" s="2479"/>
      <c r="IMI500" s="2479"/>
      <c r="IMJ500" s="2479"/>
      <c r="IMO500" s="2476"/>
      <c r="IMP500" s="2476"/>
      <c r="IMQ500" s="2476"/>
      <c r="IMR500" s="2479"/>
      <c r="IMS500" s="2479"/>
      <c r="IMT500" s="2479"/>
      <c r="IMU500" s="2479"/>
      <c r="IMZ500" s="2476"/>
      <c r="INA500" s="2476"/>
      <c r="INB500" s="2476"/>
      <c r="INC500" s="2479"/>
      <c r="IND500" s="2479"/>
      <c r="INE500" s="2479"/>
      <c r="INF500" s="2479"/>
      <c r="INK500" s="2476"/>
      <c r="INL500" s="2476"/>
      <c r="INM500" s="2476"/>
      <c r="INN500" s="2479"/>
      <c r="INO500" s="2479"/>
      <c r="INP500" s="2479"/>
      <c r="INQ500" s="2479"/>
      <c r="INV500" s="2476"/>
      <c r="INW500" s="2476"/>
      <c r="INX500" s="2476"/>
      <c r="INY500" s="2479"/>
      <c r="INZ500" s="2479"/>
      <c r="IOA500" s="2479"/>
      <c r="IOB500" s="2479"/>
      <c r="IOG500" s="2476"/>
      <c r="IOH500" s="2476"/>
      <c r="IOI500" s="2476"/>
      <c r="IOJ500" s="2479"/>
      <c r="IOK500" s="2479"/>
      <c r="IOL500" s="2479"/>
      <c r="IOM500" s="2479"/>
      <c r="IOR500" s="2476"/>
      <c r="IOS500" s="2476"/>
      <c r="IOT500" s="2476"/>
      <c r="IOU500" s="2479"/>
      <c r="IOV500" s="2479"/>
      <c r="IOW500" s="2479"/>
      <c r="IOX500" s="2479"/>
      <c r="IPC500" s="2476"/>
      <c r="IPD500" s="2476"/>
      <c r="IPE500" s="2476"/>
      <c r="IPF500" s="2479"/>
      <c r="IPG500" s="2479"/>
      <c r="IPH500" s="2479"/>
      <c r="IPI500" s="2479"/>
      <c r="IPN500" s="2476"/>
      <c r="IPO500" s="2476"/>
      <c r="IPP500" s="2476"/>
      <c r="IPQ500" s="2479"/>
      <c r="IPR500" s="2479"/>
      <c r="IPS500" s="2479"/>
      <c r="IPT500" s="2479"/>
      <c r="IPY500" s="2476"/>
      <c r="IPZ500" s="2476"/>
      <c r="IQA500" s="2476"/>
      <c r="IQB500" s="2479"/>
      <c r="IQC500" s="2479"/>
      <c r="IQD500" s="2479"/>
      <c r="IQE500" s="2479"/>
      <c r="IQJ500" s="2476"/>
      <c r="IQK500" s="2476"/>
      <c r="IQL500" s="2476"/>
      <c r="IQM500" s="2479"/>
      <c r="IQN500" s="2479"/>
      <c r="IQO500" s="2479"/>
      <c r="IQP500" s="2479"/>
      <c r="IQU500" s="2476"/>
      <c r="IQV500" s="2476"/>
      <c r="IQW500" s="2476"/>
      <c r="IQX500" s="2479"/>
      <c r="IQY500" s="2479"/>
      <c r="IQZ500" s="2479"/>
      <c r="IRA500" s="2479"/>
      <c r="IRF500" s="2476"/>
      <c r="IRG500" s="2476"/>
      <c r="IRH500" s="2476"/>
      <c r="IRI500" s="2479"/>
      <c r="IRJ500" s="2479"/>
      <c r="IRK500" s="2479"/>
      <c r="IRL500" s="2479"/>
      <c r="IRQ500" s="2476"/>
      <c r="IRR500" s="2476"/>
      <c r="IRS500" s="2476"/>
      <c r="IRT500" s="2479"/>
      <c r="IRU500" s="2479"/>
      <c r="IRV500" s="2479"/>
      <c r="IRW500" s="2479"/>
      <c r="ISB500" s="2476"/>
      <c r="ISC500" s="2476"/>
      <c r="ISD500" s="2476"/>
      <c r="ISE500" s="2479"/>
      <c r="ISF500" s="2479"/>
      <c r="ISG500" s="2479"/>
      <c r="ISH500" s="2479"/>
      <c r="ISM500" s="2476"/>
      <c r="ISN500" s="2476"/>
      <c r="ISO500" s="2476"/>
      <c r="ISP500" s="2479"/>
      <c r="ISQ500" s="2479"/>
      <c r="ISR500" s="2479"/>
      <c r="ISS500" s="2479"/>
      <c r="ISX500" s="2476"/>
      <c r="ISY500" s="2476"/>
      <c r="ISZ500" s="2476"/>
      <c r="ITA500" s="2479"/>
      <c r="ITB500" s="2479"/>
      <c r="ITC500" s="2479"/>
      <c r="ITD500" s="2479"/>
      <c r="ITI500" s="2476"/>
      <c r="ITJ500" s="2476"/>
      <c r="ITK500" s="2476"/>
      <c r="ITL500" s="2479"/>
      <c r="ITM500" s="2479"/>
      <c r="ITN500" s="2479"/>
      <c r="ITO500" s="2479"/>
      <c r="ITT500" s="2476"/>
      <c r="ITU500" s="2476"/>
      <c r="ITV500" s="2476"/>
      <c r="ITW500" s="2479"/>
      <c r="ITX500" s="2479"/>
      <c r="ITY500" s="2479"/>
      <c r="ITZ500" s="2479"/>
      <c r="IUE500" s="2476"/>
      <c r="IUF500" s="2476"/>
      <c r="IUG500" s="2476"/>
      <c r="IUH500" s="2479"/>
      <c r="IUI500" s="2479"/>
      <c r="IUJ500" s="2479"/>
      <c r="IUK500" s="2479"/>
      <c r="IUP500" s="2476"/>
      <c r="IUQ500" s="2476"/>
      <c r="IUR500" s="2476"/>
      <c r="IUS500" s="2479"/>
      <c r="IUT500" s="2479"/>
      <c r="IUU500" s="2479"/>
      <c r="IUV500" s="2479"/>
      <c r="IVA500" s="2476"/>
      <c r="IVB500" s="2476"/>
      <c r="IVC500" s="2476"/>
      <c r="IVD500" s="2479"/>
      <c r="IVE500" s="2479"/>
      <c r="IVF500" s="2479"/>
      <c r="IVG500" s="2479"/>
      <c r="IVL500" s="2476"/>
      <c r="IVM500" s="2476"/>
      <c r="IVN500" s="2476"/>
      <c r="IVO500" s="2479"/>
      <c r="IVP500" s="2479"/>
      <c r="IVQ500" s="2479"/>
      <c r="IVR500" s="2479"/>
      <c r="IVW500" s="2476"/>
      <c r="IVX500" s="2476"/>
      <c r="IVY500" s="2476"/>
      <c r="IVZ500" s="2479"/>
      <c r="IWA500" s="2479"/>
      <c r="IWB500" s="2479"/>
      <c r="IWC500" s="2479"/>
      <c r="IWH500" s="2476"/>
      <c r="IWI500" s="2476"/>
      <c r="IWJ500" s="2476"/>
      <c r="IWK500" s="2479"/>
      <c r="IWL500" s="2479"/>
      <c r="IWM500" s="2479"/>
      <c r="IWN500" s="2479"/>
      <c r="IWS500" s="2476"/>
      <c r="IWT500" s="2476"/>
      <c r="IWU500" s="2476"/>
      <c r="IWV500" s="2479"/>
      <c r="IWW500" s="2479"/>
      <c r="IWX500" s="2479"/>
      <c r="IWY500" s="2479"/>
      <c r="IXD500" s="2476"/>
      <c r="IXE500" s="2476"/>
      <c r="IXF500" s="2476"/>
      <c r="IXG500" s="2479"/>
      <c r="IXH500" s="2479"/>
      <c r="IXI500" s="2479"/>
      <c r="IXJ500" s="2479"/>
      <c r="IXO500" s="2476"/>
      <c r="IXP500" s="2476"/>
      <c r="IXQ500" s="2476"/>
      <c r="IXR500" s="2479"/>
      <c r="IXS500" s="2479"/>
      <c r="IXT500" s="2479"/>
      <c r="IXU500" s="2479"/>
      <c r="IXZ500" s="2476"/>
      <c r="IYA500" s="2476"/>
      <c r="IYB500" s="2476"/>
      <c r="IYC500" s="2479"/>
      <c r="IYD500" s="2479"/>
      <c r="IYE500" s="2479"/>
      <c r="IYF500" s="2479"/>
      <c r="IYK500" s="2476"/>
      <c r="IYL500" s="2476"/>
      <c r="IYM500" s="2476"/>
      <c r="IYN500" s="2479"/>
      <c r="IYO500" s="2479"/>
      <c r="IYP500" s="2479"/>
      <c r="IYQ500" s="2479"/>
      <c r="IYV500" s="2476"/>
      <c r="IYW500" s="2476"/>
      <c r="IYX500" s="2476"/>
      <c r="IYY500" s="2479"/>
      <c r="IYZ500" s="2479"/>
      <c r="IZA500" s="2479"/>
      <c r="IZB500" s="2479"/>
      <c r="IZG500" s="2476"/>
      <c r="IZH500" s="2476"/>
      <c r="IZI500" s="2476"/>
      <c r="IZJ500" s="2479"/>
      <c r="IZK500" s="2479"/>
      <c r="IZL500" s="2479"/>
      <c r="IZM500" s="2479"/>
      <c r="IZR500" s="2476"/>
      <c r="IZS500" s="2476"/>
      <c r="IZT500" s="2476"/>
      <c r="IZU500" s="2479"/>
      <c r="IZV500" s="2479"/>
      <c r="IZW500" s="2479"/>
      <c r="IZX500" s="2479"/>
      <c r="JAC500" s="2476"/>
      <c r="JAD500" s="2476"/>
      <c r="JAE500" s="2476"/>
      <c r="JAF500" s="2479"/>
      <c r="JAG500" s="2479"/>
      <c r="JAH500" s="2479"/>
      <c r="JAI500" s="2479"/>
      <c r="JAN500" s="2476"/>
      <c r="JAO500" s="2476"/>
      <c r="JAP500" s="2476"/>
      <c r="JAQ500" s="2479"/>
      <c r="JAR500" s="2479"/>
      <c r="JAS500" s="2479"/>
      <c r="JAT500" s="2479"/>
      <c r="JAY500" s="2476"/>
      <c r="JAZ500" s="2476"/>
      <c r="JBA500" s="2476"/>
      <c r="JBB500" s="2479"/>
      <c r="JBC500" s="2479"/>
      <c r="JBD500" s="2479"/>
      <c r="JBE500" s="2479"/>
      <c r="JBJ500" s="2476"/>
      <c r="JBK500" s="2476"/>
      <c r="JBL500" s="2476"/>
      <c r="JBM500" s="2479"/>
      <c r="JBN500" s="2479"/>
      <c r="JBO500" s="2479"/>
      <c r="JBP500" s="2479"/>
      <c r="JBU500" s="2476"/>
      <c r="JBV500" s="2476"/>
      <c r="JBW500" s="2476"/>
      <c r="JBX500" s="2479"/>
      <c r="JBY500" s="2479"/>
      <c r="JBZ500" s="2479"/>
      <c r="JCA500" s="2479"/>
      <c r="JCF500" s="2476"/>
      <c r="JCG500" s="2476"/>
      <c r="JCH500" s="2476"/>
      <c r="JCI500" s="2479"/>
      <c r="JCJ500" s="2479"/>
      <c r="JCK500" s="2479"/>
      <c r="JCL500" s="2479"/>
      <c r="JCQ500" s="2476"/>
      <c r="JCR500" s="2476"/>
      <c r="JCS500" s="2476"/>
      <c r="JCT500" s="2479"/>
      <c r="JCU500" s="2479"/>
      <c r="JCV500" s="2479"/>
      <c r="JCW500" s="2479"/>
      <c r="JDB500" s="2476"/>
      <c r="JDC500" s="2476"/>
      <c r="JDD500" s="2476"/>
      <c r="JDE500" s="2479"/>
      <c r="JDF500" s="2479"/>
      <c r="JDG500" s="2479"/>
      <c r="JDH500" s="2479"/>
      <c r="JDM500" s="2476"/>
      <c r="JDN500" s="2476"/>
      <c r="JDO500" s="2476"/>
      <c r="JDP500" s="2479"/>
      <c r="JDQ500" s="2479"/>
      <c r="JDR500" s="2479"/>
      <c r="JDS500" s="2479"/>
      <c r="JDX500" s="2476"/>
      <c r="JDY500" s="2476"/>
      <c r="JDZ500" s="2476"/>
      <c r="JEA500" s="2479"/>
      <c r="JEB500" s="2479"/>
      <c r="JEC500" s="2479"/>
      <c r="JED500" s="2479"/>
      <c r="JEI500" s="2476"/>
      <c r="JEJ500" s="2476"/>
      <c r="JEK500" s="2476"/>
      <c r="JEL500" s="2479"/>
      <c r="JEM500" s="2479"/>
      <c r="JEN500" s="2479"/>
      <c r="JEO500" s="2479"/>
      <c r="JET500" s="2476"/>
      <c r="JEU500" s="2476"/>
      <c r="JEV500" s="2476"/>
      <c r="JEW500" s="2479"/>
      <c r="JEX500" s="2479"/>
      <c r="JEY500" s="2479"/>
      <c r="JEZ500" s="2479"/>
      <c r="JFE500" s="2476"/>
      <c r="JFF500" s="2476"/>
      <c r="JFG500" s="2476"/>
      <c r="JFH500" s="2479"/>
      <c r="JFI500" s="2479"/>
      <c r="JFJ500" s="2479"/>
      <c r="JFK500" s="2479"/>
      <c r="JFP500" s="2476"/>
      <c r="JFQ500" s="2476"/>
      <c r="JFR500" s="2476"/>
      <c r="JFS500" s="2479"/>
      <c r="JFT500" s="2479"/>
      <c r="JFU500" s="2479"/>
      <c r="JFV500" s="2479"/>
      <c r="JGA500" s="2476"/>
      <c r="JGB500" s="2476"/>
      <c r="JGC500" s="2476"/>
      <c r="JGD500" s="2479"/>
      <c r="JGE500" s="2479"/>
      <c r="JGF500" s="2479"/>
      <c r="JGG500" s="2479"/>
      <c r="JGL500" s="2476"/>
      <c r="JGM500" s="2476"/>
      <c r="JGN500" s="2476"/>
      <c r="JGO500" s="2479"/>
      <c r="JGP500" s="2479"/>
      <c r="JGQ500" s="2479"/>
      <c r="JGR500" s="2479"/>
      <c r="JGW500" s="2476"/>
      <c r="JGX500" s="2476"/>
      <c r="JGY500" s="2476"/>
      <c r="JGZ500" s="2479"/>
      <c r="JHA500" s="2479"/>
      <c r="JHB500" s="2479"/>
      <c r="JHC500" s="2479"/>
      <c r="JHH500" s="2476"/>
      <c r="JHI500" s="2476"/>
      <c r="JHJ500" s="2476"/>
      <c r="JHK500" s="2479"/>
      <c r="JHL500" s="2479"/>
      <c r="JHM500" s="2479"/>
      <c r="JHN500" s="2479"/>
      <c r="JHS500" s="2476"/>
      <c r="JHT500" s="2476"/>
      <c r="JHU500" s="2476"/>
      <c r="JHV500" s="2479"/>
      <c r="JHW500" s="2479"/>
      <c r="JHX500" s="2479"/>
      <c r="JHY500" s="2479"/>
      <c r="JID500" s="2476"/>
      <c r="JIE500" s="2476"/>
      <c r="JIF500" s="2476"/>
      <c r="JIG500" s="2479"/>
      <c r="JIH500" s="2479"/>
      <c r="JII500" s="2479"/>
      <c r="JIJ500" s="2479"/>
      <c r="JIO500" s="2476"/>
      <c r="JIP500" s="2476"/>
      <c r="JIQ500" s="2476"/>
      <c r="JIR500" s="2479"/>
      <c r="JIS500" s="2479"/>
      <c r="JIT500" s="2479"/>
      <c r="JIU500" s="2479"/>
      <c r="JIZ500" s="2476"/>
      <c r="JJA500" s="2476"/>
      <c r="JJB500" s="2476"/>
      <c r="JJC500" s="2479"/>
      <c r="JJD500" s="2479"/>
      <c r="JJE500" s="2479"/>
      <c r="JJF500" s="2479"/>
      <c r="JJK500" s="2476"/>
      <c r="JJL500" s="2476"/>
      <c r="JJM500" s="2476"/>
      <c r="JJN500" s="2479"/>
      <c r="JJO500" s="2479"/>
      <c r="JJP500" s="2479"/>
      <c r="JJQ500" s="2479"/>
      <c r="JJV500" s="2476"/>
      <c r="JJW500" s="2476"/>
      <c r="JJX500" s="2476"/>
      <c r="JJY500" s="2479"/>
      <c r="JJZ500" s="2479"/>
      <c r="JKA500" s="2479"/>
      <c r="JKB500" s="2479"/>
      <c r="JKG500" s="2476"/>
      <c r="JKH500" s="2476"/>
      <c r="JKI500" s="2476"/>
      <c r="JKJ500" s="2479"/>
      <c r="JKK500" s="2479"/>
      <c r="JKL500" s="2479"/>
      <c r="JKM500" s="2479"/>
      <c r="JKR500" s="2476"/>
      <c r="JKS500" s="2476"/>
      <c r="JKT500" s="2476"/>
      <c r="JKU500" s="2479"/>
      <c r="JKV500" s="2479"/>
      <c r="JKW500" s="2479"/>
      <c r="JKX500" s="2479"/>
      <c r="JLC500" s="2476"/>
      <c r="JLD500" s="2476"/>
      <c r="JLE500" s="2476"/>
      <c r="JLF500" s="2479"/>
      <c r="JLG500" s="2479"/>
      <c r="JLH500" s="2479"/>
      <c r="JLI500" s="2479"/>
      <c r="JLN500" s="2476"/>
      <c r="JLO500" s="2476"/>
      <c r="JLP500" s="2476"/>
      <c r="JLQ500" s="2479"/>
      <c r="JLR500" s="2479"/>
      <c r="JLS500" s="2479"/>
      <c r="JLT500" s="2479"/>
      <c r="JLY500" s="2476"/>
      <c r="JLZ500" s="2476"/>
      <c r="JMA500" s="2476"/>
      <c r="JMB500" s="2479"/>
      <c r="JMC500" s="2479"/>
      <c r="JMD500" s="2479"/>
      <c r="JME500" s="2479"/>
      <c r="JMJ500" s="2476"/>
      <c r="JMK500" s="2476"/>
      <c r="JML500" s="2476"/>
      <c r="JMM500" s="2479"/>
      <c r="JMN500" s="2479"/>
      <c r="JMO500" s="2479"/>
      <c r="JMP500" s="2479"/>
      <c r="JMU500" s="2476"/>
      <c r="JMV500" s="2476"/>
      <c r="JMW500" s="2476"/>
      <c r="JMX500" s="2479"/>
      <c r="JMY500" s="2479"/>
      <c r="JMZ500" s="2479"/>
      <c r="JNA500" s="2479"/>
      <c r="JNF500" s="2476"/>
      <c r="JNG500" s="2476"/>
      <c r="JNH500" s="2476"/>
      <c r="JNI500" s="2479"/>
      <c r="JNJ500" s="2479"/>
      <c r="JNK500" s="2479"/>
      <c r="JNL500" s="2479"/>
      <c r="JNQ500" s="2476"/>
      <c r="JNR500" s="2476"/>
      <c r="JNS500" s="2476"/>
      <c r="JNT500" s="2479"/>
      <c r="JNU500" s="2479"/>
      <c r="JNV500" s="2479"/>
      <c r="JNW500" s="2479"/>
      <c r="JOB500" s="2476"/>
      <c r="JOC500" s="2476"/>
      <c r="JOD500" s="2476"/>
      <c r="JOE500" s="2479"/>
      <c r="JOF500" s="2479"/>
      <c r="JOG500" s="2479"/>
      <c r="JOH500" s="2479"/>
      <c r="JOM500" s="2476"/>
      <c r="JON500" s="2476"/>
      <c r="JOO500" s="2476"/>
      <c r="JOP500" s="2479"/>
      <c r="JOQ500" s="2479"/>
      <c r="JOR500" s="2479"/>
      <c r="JOS500" s="2479"/>
      <c r="JOX500" s="2476"/>
      <c r="JOY500" s="2476"/>
      <c r="JOZ500" s="2476"/>
      <c r="JPA500" s="2479"/>
      <c r="JPB500" s="2479"/>
      <c r="JPC500" s="2479"/>
      <c r="JPD500" s="2479"/>
      <c r="JPI500" s="2476"/>
      <c r="JPJ500" s="2476"/>
      <c r="JPK500" s="2476"/>
      <c r="JPL500" s="2479"/>
      <c r="JPM500" s="2479"/>
      <c r="JPN500" s="2479"/>
      <c r="JPO500" s="2479"/>
      <c r="JPT500" s="2476"/>
      <c r="JPU500" s="2476"/>
      <c r="JPV500" s="2476"/>
      <c r="JPW500" s="2479"/>
      <c r="JPX500" s="2479"/>
      <c r="JPY500" s="2479"/>
      <c r="JPZ500" s="2479"/>
      <c r="JQE500" s="2476"/>
      <c r="JQF500" s="2476"/>
      <c r="JQG500" s="2476"/>
      <c r="JQH500" s="2479"/>
      <c r="JQI500" s="2479"/>
      <c r="JQJ500" s="2479"/>
      <c r="JQK500" s="2479"/>
      <c r="JQP500" s="2476"/>
      <c r="JQQ500" s="2476"/>
      <c r="JQR500" s="2476"/>
      <c r="JQS500" s="2479"/>
      <c r="JQT500" s="2479"/>
      <c r="JQU500" s="2479"/>
      <c r="JQV500" s="2479"/>
      <c r="JRA500" s="2476"/>
      <c r="JRB500" s="2476"/>
      <c r="JRC500" s="2476"/>
      <c r="JRD500" s="2479"/>
      <c r="JRE500" s="2479"/>
      <c r="JRF500" s="2479"/>
      <c r="JRG500" s="2479"/>
      <c r="JRL500" s="2476"/>
      <c r="JRM500" s="2476"/>
      <c r="JRN500" s="2476"/>
      <c r="JRO500" s="2479"/>
      <c r="JRP500" s="2479"/>
      <c r="JRQ500" s="2479"/>
      <c r="JRR500" s="2479"/>
      <c r="JRW500" s="2476"/>
      <c r="JRX500" s="2476"/>
      <c r="JRY500" s="2476"/>
      <c r="JRZ500" s="2479"/>
      <c r="JSA500" s="2479"/>
      <c r="JSB500" s="2479"/>
      <c r="JSC500" s="2479"/>
      <c r="JSH500" s="2476"/>
      <c r="JSI500" s="2476"/>
      <c r="JSJ500" s="2476"/>
      <c r="JSK500" s="2479"/>
      <c r="JSL500" s="2479"/>
      <c r="JSM500" s="2479"/>
      <c r="JSN500" s="2479"/>
      <c r="JSS500" s="2476"/>
      <c r="JST500" s="2476"/>
      <c r="JSU500" s="2476"/>
      <c r="JSV500" s="2479"/>
      <c r="JSW500" s="2479"/>
      <c r="JSX500" s="2479"/>
      <c r="JSY500" s="2479"/>
      <c r="JTD500" s="2476"/>
      <c r="JTE500" s="2476"/>
      <c r="JTF500" s="2476"/>
      <c r="JTG500" s="2479"/>
      <c r="JTH500" s="2479"/>
      <c r="JTI500" s="2479"/>
      <c r="JTJ500" s="2479"/>
      <c r="JTO500" s="2476"/>
      <c r="JTP500" s="2476"/>
      <c r="JTQ500" s="2476"/>
      <c r="JTR500" s="2479"/>
      <c r="JTS500" s="2479"/>
      <c r="JTT500" s="2479"/>
      <c r="JTU500" s="2479"/>
      <c r="JTZ500" s="2476"/>
      <c r="JUA500" s="2476"/>
      <c r="JUB500" s="2476"/>
      <c r="JUC500" s="2479"/>
      <c r="JUD500" s="2479"/>
      <c r="JUE500" s="2479"/>
      <c r="JUF500" s="2479"/>
      <c r="JUK500" s="2476"/>
      <c r="JUL500" s="2476"/>
      <c r="JUM500" s="2476"/>
      <c r="JUN500" s="2479"/>
      <c r="JUO500" s="2479"/>
      <c r="JUP500" s="2479"/>
      <c r="JUQ500" s="2479"/>
      <c r="JUV500" s="2476"/>
      <c r="JUW500" s="2476"/>
      <c r="JUX500" s="2476"/>
      <c r="JUY500" s="2479"/>
      <c r="JUZ500" s="2479"/>
      <c r="JVA500" s="2479"/>
      <c r="JVB500" s="2479"/>
      <c r="JVG500" s="2476"/>
      <c r="JVH500" s="2476"/>
      <c r="JVI500" s="2476"/>
      <c r="JVJ500" s="2479"/>
      <c r="JVK500" s="2479"/>
      <c r="JVL500" s="2479"/>
      <c r="JVM500" s="2479"/>
      <c r="JVR500" s="2476"/>
      <c r="JVS500" s="2476"/>
      <c r="JVT500" s="2476"/>
      <c r="JVU500" s="2479"/>
      <c r="JVV500" s="2479"/>
      <c r="JVW500" s="2479"/>
      <c r="JVX500" s="2479"/>
      <c r="JWC500" s="2476"/>
      <c r="JWD500" s="2476"/>
      <c r="JWE500" s="2476"/>
      <c r="JWF500" s="2479"/>
      <c r="JWG500" s="2479"/>
      <c r="JWH500" s="2479"/>
      <c r="JWI500" s="2479"/>
      <c r="JWN500" s="2476"/>
      <c r="JWO500" s="2476"/>
      <c r="JWP500" s="2476"/>
      <c r="JWQ500" s="2479"/>
      <c r="JWR500" s="2479"/>
      <c r="JWS500" s="2479"/>
      <c r="JWT500" s="2479"/>
      <c r="JWY500" s="2476"/>
      <c r="JWZ500" s="2476"/>
      <c r="JXA500" s="2476"/>
      <c r="JXB500" s="2479"/>
      <c r="JXC500" s="2479"/>
      <c r="JXD500" s="2479"/>
      <c r="JXE500" s="2479"/>
      <c r="JXJ500" s="2476"/>
      <c r="JXK500" s="2476"/>
      <c r="JXL500" s="2476"/>
      <c r="JXM500" s="2479"/>
      <c r="JXN500" s="2479"/>
      <c r="JXO500" s="2479"/>
      <c r="JXP500" s="2479"/>
      <c r="JXU500" s="2476"/>
      <c r="JXV500" s="2476"/>
      <c r="JXW500" s="2476"/>
      <c r="JXX500" s="2479"/>
      <c r="JXY500" s="2479"/>
      <c r="JXZ500" s="2479"/>
      <c r="JYA500" s="2479"/>
      <c r="JYF500" s="2476"/>
      <c r="JYG500" s="2476"/>
      <c r="JYH500" s="2476"/>
      <c r="JYI500" s="2479"/>
      <c r="JYJ500" s="2479"/>
      <c r="JYK500" s="2479"/>
      <c r="JYL500" s="2479"/>
      <c r="JYQ500" s="2476"/>
      <c r="JYR500" s="2476"/>
      <c r="JYS500" s="2476"/>
      <c r="JYT500" s="2479"/>
      <c r="JYU500" s="2479"/>
      <c r="JYV500" s="2479"/>
      <c r="JYW500" s="2479"/>
      <c r="JZB500" s="2476"/>
      <c r="JZC500" s="2476"/>
      <c r="JZD500" s="2476"/>
      <c r="JZE500" s="2479"/>
      <c r="JZF500" s="2479"/>
      <c r="JZG500" s="2479"/>
      <c r="JZH500" s="2479"/>
      <c r="JZM500" s="2476"/>
      <c r="JZN500" s="2476"/>
      <c r="JZO500" s="2476"/>
      <c r="JZP500" s="2479"/>
      <c r="JZQ500" s="2479"/>
      <c r="JZR500" s="2479"/>
      <c r="JZS500" s="2479"/>
      <c r="JZX500" s="2476"/>
      <c r="JZY500" s="2476"/>
      <c r="JZZ500" s="2476"/>
      <c r="KAA500" s="2479"/>
      <c r="KAB500" s="2479"/>
      <c r="KAC500" s="2479"/>
      <c r="KAD500" s="2479"/>
      <c r="KAI500" s="2476"/>
      <c r="KAJ500" s="2476"/>
      <c r="KAK500" s="2476"/>
      <c r="KAL500" s="2479"/>
      <c r="KAM500" s="2479"/>
      <c r="KAN500" s="2479"/>
      <c r="KAO500" s="2479"/>
      <c r="KAT500" s="2476"/>
      <c r="KAU500" s="2476"/>
      <c r="KAV500" s="2476"/>
      <c r="KAW500" s="2479"/>
      <c r="KAX500" s="2479"/>
      <c r="KAY500" s="2479"/>
      <c r="KAZ500" s="2479"/>
      <c r="KBE500" s="2476"/>
      <c r="KBF500" s="2476"/>
      <c r="KBG500" s="2476"/>
      <c r="KBH500" s="2479"/>
      <c r="KBI500" s="2479"/>
      <c r="KBJ500" s="2479"/>
      <c r="KBK500" s="2479"/>
      <c r="KBP500" s="2476"/>
      <c r="KBQ500" s="2476"/>
      <c r="KBR500" s="2476"/>
      <c r="KBS500" s="2479"/>
      <c r="KBT500" s="2479"/>
      <c r="KBU500" s="2479"/>
      <c r="KBV500" s="2479"/>
      <c r="KCA500" s="2476"/>
      <c r="KCB500" s="2476"/>
      <c r="KCC500" s="2476"/>
      <c r="KCD500" s="2479"/>
      <c r="KCE500" s="2479"/>
      <c r="KCF500" s="2479"/>
      <c r="KCG500" s="2479"/>
      <c r="KCL500" s="2476"/>
      <c r="KCM500" s="2476"/>
      <c r="KCN500" s="2476"/>
      <c r="KCO500" s="2479"/>
      <c r="KCP500" s="2479"/>
      <c r="KCQ500" s="2479"/>
      <c r="KCR500" s="2479"/>
      <c r="KCW500" s="2476"/>
      <c r="KCX500" s="2476"/>
      <c r="KCY500" s="2476"/>
      <c r="KCZ500" s="2479"/>
      <c r="KDA500" s="2479"/>
      <c r="KDB500" s="2479"/>
      <c r="KDC500" s="2479"/>
      <c r="KDH500" s="2476"/>
      <c r="KDI500" s="2476"/>
      <c r="KDJ500" s="2476"/>
      <c r="KDK500" s="2479"/>
      <c r="KDL500" s="2479"/>
      <c r="KDM500" s="2479"/>
      <c r="KDN500" s="2479"/>
      <c r="KDS500" s="2476"/>
      <c r="KDT500" s="2476"/>
      <c r="KDU500" s="2476"/>
      <c r="KDV500" s="2479"/>
      <c r="KDW500" s="2479"/>
      <c r="KDX500" s="2479"/>
      <c r="KDY500" s="2479"/>
      <c r="KED500" s="2476"/>
      <c r="KEE500" s="2476"/>
      <c r="KEF500" s="2476"/>
      <c r="KEG500" s="2479"/>
      <c r="KEH500" s="2479"/>
      <c r="KEI500" s="2479"/>
      <c r="KEJ500" s="2479"/>
      <c r="KEO500" s="2476"/>
      <c r="KEP500" s="2476"/>
      <c r="KEQ500" s="2476"/>
      <c r="KER500" s="2479"/>
      <c r="KES500" s="2479"/>
      <c r="KET500" s="2479"/>
      <c r="KEU500" s="2479"/>
      <c r="KEZ500" s="2476"/>
      <c r="KFA500" s="2476"/>
      <c r="KFB500" s="2476"/>
      <c r="KFC500" s="2479"/>
      <c r="KFD500" s="2479"/>
      <c r="KFE500" s="2479"/>
      <c r="KFF500" s="2479"/>
      <c r="KFK500" s="2476"/>
      <c r="KFL500" s="2476"/>
      <c r="KFM500" s="2476"/>
      <c r="KFN500" s="2479"/>
      <c r="KFO500" s="2479"/>
      <c r="KFP500" s="2479"/>
      <c r="KFQ500" s="2479"/>
      <c r="KFV500" s="2476"/>
      <c r="KFW500" s="2476"/>
      <c r="KFX500" s="2476"/>
      <c r="KFY500" s="2479"/>
      <c r="KFZ500" s="2479"/>
      <c r="KGA500" s="2479"/>
      <c r="KGB500" s="2479"/>
      <c r="KGG500" s="2476"/>
      <c r="KGH500" s="2476"/>
      <c r="KGI500" s="2476"/>
      <c r="KGJ500" s="2479"/>
      <c r="KGK500" s="2479"/>
      <c r="KGL500" s="2479"/>
      <c r="KGM500" s="2479"/>
      <c r="KGR500" s="2476"/>
      <c r="KGS500" s="2476"/>
      <c r="KGT500" s="2476"/>
      <c r="KGU500" s="2479"/>
      <c r="KGV500" s="2479"/>
      <c r="KGW500" s="2479"/>
      <c r="KGX500" s="2479"/>
      <c r="KHC500" s="2476"/>
      <c r="KHD500" s="2476"/>
      <c r="KHE500" s="2476"/>
      <c r="KHF500" s="2479"/>
      <c r="KHG500" s="2479"/>
      <c r="KHH500" s="2479"/>
      <c r="KHI500" s="2479"/>
      <c r="KHN500" s="2476"/>
      <c r="KHO500" s="2476"/>
      <c r="KHP500" s="2476"/>
      <c r="KHQ500" s="2479"/>
      <c r="KHR500" s="2479"/>
      <c r="KHS500" s="2479"/>
      <c r="KHT500" s="2479"/>
      <c r="KHY500" s="2476"/>
      <c r="KHZ500" s="2476"/>
      <c r="KIA500" s="2476"/>
      <c r="KIB500" s="2479"/>
      <c r="KIC500" s="2479"/>
      <c r="KID500" s="2479"/>
      <c r="KIE500" s="2479"/>
      <c r="KIJ500" s="2476"/>
      <c r="KIK500" s="2476"/>
      <c r="KIL500" s="2476"/>
      <c r="KIM500" s="2479"/>
      <c r="KIN500" s="2479"/>
      <c r="KIO500" s="2479"/>
      <c r="KIP500" s="2479"/>
      <c r="KIU500" s="2476"/>
      <c r="KIV500" s="2476"/>
      <c r="KIW500" s="2476"/>
      <c r="KIX500" s="2479"/>
      <c r="KIY500" s="2479"/>
      <c r="KIZ500" s="2479"/>
      <c r="KJA500" s="2479"/>
      <c r="KJF500" s="2476"/>
      <c r="KJG500" s="2476"/>
      <c r="KJH500" s="2476"/>
      <c r="KJI500" s="2479"/>
      <c r="KJJ500" s="2479"/>
      <c r="KJK500" s="2479"/>
      <c r="KJL500" s="2479"/>
      <c r="KJQ500" s="2476"/>
      <c r="KJR500" s="2476"/>
      <c r="KJS500" s="2476"/>
      <c r="KJT500" s="2479"/>
      <c r="KJU500" s="2479"/>
      <c r="KJV500" s="2479"/>
      <c r="KJW500" s="2479"/>
      <c r="KKB500" s="2476"/>
      <c r="KKC500" s="2476"/>
      <c r="KKD500" s="2476"/>
      <c r="KKE500" s="2479"/>
      <c r="KKF500" s="2479"/>
      <c r="KKG500" s="2479"/>
      <c r="KKH500" s="2479"/>
      <c r="KKM500" s="2476"/>
      <c r="KKN500" s="2476"/>
      <c r="KKO500" s="2476"/>
      <c r="KKP500" s="2479"/>
      <c r="KKQ500" s="2479"/>
      <c r="KKR500" s="2479"/>
      <c r="KKS500" s="2479"/>
      <c r="KKX500" s="2476"/>
      <c r="KKY500" s="2476"/>
      <c r="KKZ500" s="2476"/>
      <c r="KLA500" s="2479"/>
      <c r="KLB500" s="2479"/>
      <c r="KLC500" s="2479"/>
      <c r="KLD500" s="2479"/>
      <c r="KLI500" s="2476"/>
      <c r="KLJ500" s="2476"/>
      <c r="KLK500" s="2476"/>
      <c r="KLL500" s="2479"/>
      <c r="KLM500" s="2479"/>
      <c r="KLN500" s="2479"/>
      <c r="KLO500" s="2479"/>
      <c r="KLT500" s="2476"/>
      <c r="KLU500" s="2476"/>
      <c r="KLV500" s="2476"/>
      <c r="KLW500" s="2479"/>
      <c r="KLX500" s="2479"/>
      <c r="KLY500" s="2479"/>
      <c r="KLZ500" s="2479"/>
      <c r="KME500" s="2476"/>
      <c r="KMF500" s="2476"/>
      <c r="KMG500" s="2476"/>
      <c r="KMH500" s="2479"/>
      <c r="KMI500" s="2479"/>
      <c r="KMJ500" s="2479"/>
      <c r="KMK500" s="2479"/>
      <c r="KMP500" s="2476"/>
      <c r="KMQ500" s="2476"/>
      <c r="KMR500" s="2476"/>
      <c r="KMS500" s="2479"/>
      <c r="KMT500" s="2479"/>
      <c r="KMU500" s="2479"/>
      <c r="KMV500" s="2479"/>
      <c r="KNA500" s="2476"/>
      <c r="KNB500" s="2476"/>
      <c r="KNC500" s="2476"/>
      <c r="KND500" s="2479"/>
      <c r="KNE500" s="2479"/>
      <c r="KNF500" s="2479"/>
      <c r="KNG500" s="2479"/>
      <c r="KNL500" s="2476"/>
      <c r="KNM500" s="2476"/>
      <c r="KNN500" s="2476"/>
      <c r="KNO500" s="2479"/>
      <c r="KNP500" s="2479"/>
      <c r="KNQ500" s="2479"/>
      <c r="KNR500" s="2479"/>
      <c r="KNW500" s="2476"/>
      <c r="KNX500" s="2476"/>
      <c r="KNY500" s="2476"/>
      <c r="KNZ500" s="2479"/>
      <c r="KOA500" s="2479"/>
      <c r="KOB500" s="2479"/>
      <c r="KOC500" s="2479"/>
      <c r="KOH500" s="2476"/>
      <c r="KOI500" s="2476"/>
      <c r="KOJ500" s="2476"/>
      <c r="KOK500" s="2479"/>
      <c r="KOL500" s="2479"/>
      <c r="KOM500" s="2479"/>
      <c r="KON500" s="2479"/>
      <c r="KOS500" s="2476"/>
      <c r="KOT500" s="2476"/>
      <c r="KOU500" s="2476"/>
      <c r="KOV500" s="2479"/>
      <c r="KOW500" s="2479"/>
      <c r="KOX500" s="2479"/>
      <c r="KOY500" s="2479"/>
      <c r="KPD500" s="2476"/>
      <c r="KPE500" s="2476"/>
      <c r="KPF500" s="2476"/>
      <c r="KPG500" s="2479"/>
      <c r="KPH500" s="2479"/>
      <c r="KPI500" s="2479"/>
      <c r="KPJ500" s="2479"/>
      <c r="KPO500" s="2476"/>
      <c r="KPP500" s="2476"/>
      <c r="KPQ500" s="2476"/>
      <c r="KPR500" s="2479"/>
      <c r="KPS500" s="2479"/>
      <c r="KPT500" s="2479"/>
      <c r="KPU500" s="2479"/>
      <c r="KPZ500" s="2476"/>
      <c r="KQA500" s="2476"/>
      <c r="KQB500" s="2476"/>
      <c r="KQC500" s="2479"/>
      <c r="KQD500" s="2479"/>
      <c r="KQE500" s="2479"/>
      <c r="KQF500" s="2479"/>
      <c r="KQK500" s="2476"/>
      <c r="KQL500" s="2476"/>
      <c r="KQM500" s="2476"/>
      <c r="KQN500" s="2479"/>
      <c r="KQO500" s="2479"/>
      <c r="KQP500" s="2479"/>
      <c r="KQQ500" s="2479"/>
      <c r="KQV500" s="2476"/>
      <c r="KQW500" s="2476"/>
      <c r="KQX500" s="2476"/>
      <c r="KQY500" s="2479"/>
      <c r="KQZ500" s="2479"/>
      <c r="KRA500" s="2479"/>
      <c r="KRB500" s="2479"/>
      <c r="KRG500" s="2476"/>
      <c r="KRH500" s="2476"/>
      <c r="KRI500" s="2476"/>
      <c r="KRJ500" s="2479"/>
      <c r="KRK500" s="2479"/>
      <c r="KRL500" s="2479"/>
      <c r="KRM500" s="2479"/>
      <c r="KRR500" s="2476"/>
      <c r="KRS500" s="2476"/>
      <c r="KRT500" s="2476"/>
      <c r="KRU500" s="2479"/>
      <c r="KRV500" s="2479"/>
      <c r="KRW500" s="2479"/>
      <c r="KRX500" s="2479"/>
      <c r="KSC500" s="2476"/>
      <c r="KSD500" s="2476"/>
      <c r="KSE500" s="2476"/>
      <c r="KSF500" s="2479"/>
      <c r="KSG500" s="2479"/>
      <c r="KSH500" s="2479"/>
      <c r="KSI500" s="2479"/>
      <c r="KSN500" s="2476"/>
      <c r="KSO500" s="2476"/>
      <c r="KSP500" s="2476"/>
      <c r="KSQ500" s="2479"/>
      <c r="KSR500" s="2479"/>
      <c r="KSS500" s="2479"/>
      <c r="KST500" s="2479"/>
      <c r="KSY500" s="2476"/>
      <c r="KSZ500" s="2476"/>
      <c r="KTA500" s="2476"/>
      <c r="KTB500" s="2479"/>
      <c r="KTC500" s="2479"/>
      <c r="KTD500" s="2479"/>
      <c r="KTE500" s="2479"/>
      <c r="KTJ500" s="2476"/>
      <c r="KTK500" s="2476"/>
      <c r="KTL500" s="2476"/>
      <c r="KTM500" s="2479"/>
      <c r="KTN500" s="2479"/>
      <c r="KTO500" s="2479"/>
      <c r="KTP500" s="2479"/>
      <c r="KTU500" s="2476"/>
      <c r="KTV500" s="2476"/>
      <c r="KTW500" s="2476"/>
      <c r="KTX500" s="2479"/>
      <c r="KTY500" s="2479"/>
      <c r="KTZ500" s="2479"/>
      <c r="KUA500" s="2479"/>
      <c r="KUF500" s="2476"/>
      <c r="KUG500" s="2476"/>
      <c r="KUH500" s="2476"/>
      <c r="KUI500" s="2479"/>
      <c r="KUJ500" s="2479"/>
      <c r="KUK500" s="2479"/>
      <c r="KUL500" s="2479"/>
      <c r="KUQ500" s="2476"/>
      <c r="KUR500" s="2476"/>
      <c r="KUS500" s="2476"/>
      <c r="KUT500" s="2479"/>
      <c r="KUU500" s="2479"/>
      <c r="KUV500" s="2479"/>
      <c r="KUW500" s="2479"/>
      <c r="KVB500" s="2476"/>
      <c r="KVC500" s="2476"/>
      <c r="KVD500" s="2476"/>
      <c r="KVE500" s="2479"/>
      <c r="KVF500" s="2479"/>
      <c r="KVG500" s="2479"/>
      <c r="KVH500" s="2479"/>
      <c r="KVM500" s="2476"/>
      <c r="KVN500" s="2476"/>
      <c r="KVO500" s="2476"/>
      <c r="KVP500" s="2479"/>
      <c r="KVQ500" s="2479"/>
      <c r="KVR500" s="2479"/>
      <c r="KVS500" s="2479"/>
      <c r="KVX500" s="2476"/>
      <c r="KVY500" s="2476"/>
      <c r="KVZ500" s="2476"/>
      <c r="KWA500" s="2479"/>
      <c r="KWB500" s="2479"/>
      <c r="KWC500" s="2479"/>
      <c r="KWD500" s="2479"/>
      <c r="KWI500" s="2476"/>
      <c r="KWJ500" s="2476"/>
      <c r="KWK500" s="2476"/>
      <c r="KWL500" s="2479"/>
      <c r="KWM500" s="2479"/>
      <c r="KWN500" s="2479"/>
      <c r="KWO500" s="2479"/>
      <c r="KWT500" s="2476"/>
      <c r="KWU500" s="2476"/>
      <c r="KWV500" s="2476"/>
      <c r="KWW500" s="2479"/>
      <c r="KWX500" s="2479"/>
      <c r="KWY500" s="2479"/>
      <c r="KWZ500" s="2479"/>
      <c r="KXE500" s="2476"/>
      <c r="KXF500" s="2476"/>
      <c r="KXG500" s="2476"/>
      <c r="KXH500" s="2479"/>
      <c r="KXI500" s="2479"/>
      <c r="KXJ500" s="2479"/>
      <c r="KXK500" s="2479"/>
      <c r="KXP500" s="2476"/>
      <c r="KXQ500" s="2476"/>
      <c r="KXR500" s="2476"/>
      <c r="KXS500" s="2479"/>
      <c r="KXT500" s="2479"/>
      <c r="KXU500" s="2479"/>
      <c r="KXV500" s="2479"/>
      <c r="KYA500" s="2476"/>
      <c r="KYB500" s="2476"/>
      <c r="KYC500" s="2476"/>
      <c r="KYD500" s="2479"/>
      <c r="KYE500" s="2479"/>
      <c r="KYF500" s="2479"/>
      <c r="KYG500" s="2479"/>
      <c r="KYL500" s="2476"/>
      <c r="KYM500" s="2476"/>
      <c r="KYN500" s="2476"/>
      <c r="KYO500" s="2479"/>
      <c r="KYP500" s="2479"/>
      <c r="KYQ500" s="2479"/>
      <c r="KYR500" s="2479"/>
      <c r="KYW500" s="2476"/>
      <c r="KYX500" s="2476"/>
      <c r="KYY500" s="2476"/>
      <c r="KYZ500" s="2479"/>
      <c r="KZA500" s="2479"/>
      <c r="KZB500" s="2479"/>
      <c r="KZC500" s="2479"/>
      <c r="KZH500" s="2476"/>
      <c r="KZI500" s="2476"/>
      <c r="KZJ500" s="2476"/>
      <c r="KZK500" s="2479"/>
      <c r="KZL500" s="2479"/>
      <c r="KZM500" s="2479"/>
      <c r="KZN500" s="2479"/>
      <c r="KZS500" s="2476"/>
      <c r="KZT500" s="2476"/>
      <c r="KZU500" s="2476"/>
      <c r="KZV500" s="2479"/>
      <c r="KZW500" s="2479"/>
      <c r="KZX500" s="2479"/>
      <c r="KZY500" s="2479"/>
      <c r="LAD500" s="2476"/>
      <c r="LAE500" s="2476"/>
      <c r="LAF500" s="2476"/>
      <c r="LAG500" s="2479"/>
      <c r="LAH500" s="2479"/>
      <c r="LAI500" s="2479"/>
      <c r="LAJ500" s="2479"/>
      <c r="LAO500" s="2476"/>
      <c r="LAP500" s="2476"/>
      <c r="LAQ500" s="2476"/>
      <c r="LAR500" s="2479"/>
      <c r="LAS500" s="2479"/>
      <c r="LAT500" s="2479"/>
      <c r="LAU500" s="2479"/>
      <c r="LAZ500" s="2476"/>
      <c r="LBA500" s="2476"/>
      <c r="LBB500" s="2476"/>
      <c r="LBC500" s="2479"/>
      <c r="LBD500" s="2479"/>
      <c r="LBE500" s="2479"/>
      <c r="LBF500" s="2479"/>
      <c r="LBK500" s="2476"/>
      <c r="LBL500" s="2476"/>
      <c r="LBM500" s="2476"/>
      <c r="LBN500" s="2479"/>
      <c r="LBO500" s="2479"/>
      <c r="LBP500" s="2479"/>
      <c r="LBQ500" s="2479"/>
      <c r="LBV500" s="2476"/>
      <c r="LBW500" s="2476"/>
      <c r="LBX500" s="2476"/>
      <c r="LBY500" s="2479"/>
      <c r="LBZ500" s="2479"/>
      <c r="LCA500" s="2479"/>
      <c r="LCB500" s="2479"/>
      <c r="LCG500" s="2476"/>
      <c r="LCH500" s="2476"/>
      <c r="LCI500" s="2476"/>
      <c r="LCJ500" s="2479"/>
      <c r="LCK500" s="2479"/>
      <c r="LCL500" s="2479"/>
      <c r="LCM500" s="2479"/>
      <c r="LCR500" s="2476"/>
      <c r="LCS500" s="2476"/>
      <c r="LCT500" s="2476"/>
      <c r="LCU500" s="2479"/>
      <c r="LCV500" s="2479"/>
      <c r="LCW500" s="2479"/>
      <c r="LCX500" s="2479"/>
      <c r="LDC500" s="2476"/>
      <c r="LDD500" s="2476"/>
      <c r="LDE500" s="2476"/>
      <c r="LDF500" s="2479"/>
      <c r="LDG500" s="2479"/>
      <c r="LDH500" s="2479"/>
      <c r="LDI500" s="2479"/>
      <c r="LDN500" s="2476"/>
      <c r="LDO500" s="2476"/>
      <c r="LDP500" s="2476"/>
      <c r="LDQ500" s="2479"/>
      <c r="LDR500" s="2479"/>
      <c r="LDS500" s="2479"/>
      <c r="LDT500" s="2479"/>
      <c r="LDY500" s="2476"/>
      <c r="LDZ500" s="2476"/>
      <c r="LEA500" s="2476"/>
      <c r="LEB500" s="2479"/>
      <c r="LEC500" s="2479"/>
      <c r="LED500" s="2479"/>
      <c r="LEE500" s="2479"/>
      <c r="LEJ500" s="2476"/>
      <c r="LEK500" s="2476"/>
      <c r="LEL500" s="2476"/>
      <c r="LEM500" s="2479"/>
      <c r="LEN500" s="2479"/>
      <c r="LEO500" s="2479"/>
      <c r="LEP500" s="2479"/>
      <c r="LEU500" s="2476"/>
      <c r="LEV500" s="2476"/>
      <c r="LEW500" s="2476"/>
      <c r="LEX500" s="2479"/>
      <c r="LEY500" s="2479"/>
      <c r="LEZ500" s="2479"/>
      <c r="LFA500" s="2479"/>
      <c r="LFF500" s="2476"/>
      <c r="LFG500" s="2476"/>
      <c r="LFH500" s="2476"/>
      <c r="LFI500" s="2479"/>
      <c r="LFJ500" s="2479"/>
      <c r="LFK500" s="2479"/>
      <c r="LFL500" s="2479"/>
      <c r="LFQ500" s="2476"/>
      <c r="LFR500" s="2476"/>
      <c r="LFS500" s="2476"/>
      <c r="LFT500" s="2479"/>
      <c r="LFU500" s="2479"/>
      <c r="LFV500" s="2479"/>
      <c r="LFW500" s="2479"/>
      <c r="LGB500" s="2476"/>
      <c r="LGC500" s="2476"/>
      <c r="LGD500" s="2476"/>
      <c r="LGE500" s="2479"/>
      <c r="LGF500" s="2479"/>
      <c r="LGG500" s="2479"/>
      <c r="LGH500" s="2479"/>
      <c r="LGM500" s="2476"/>
      <c r="LGN500" s="2476"/>
      <c r="LGO500" s="2476"/>
      <c r="LGP500" s="2479"/>
      <c r="LGQ500" s="2479"/>
      <c r="LGR500" s="2479"/>
      <c r="LGS500" s="2479"/>
      <c r="LGX500" s="2476"/>
      <c r="LGY500" s="2476"/>
      <c r="LGZ500" s="2476"/>
      <c r="LHA500" s="2479"/>
      <c r="LHB500" s="2479"/>
      <c r="LHC500" s="2479"/>
      <c r="LHD500" s="2479"/>
      <c r="LHI500" s="2476"/>
      <c r="LHJ500" s="2476"/>
      <c r="LHK500" s="2476"/>
      <c r="LHL500" s="2479"/>
      <c r="LHM500" s="2479"/>
      <c r="LHN500" s="2479"/>
      <c r="LHO500" s="2479"/>
      <c r="LHT500" s="2476"/>
      <c r="LHU500" s="2476"/>
      <c r="LHV500" s="2476"/>
      <c r="LHW500" s="2479"/>
      <c r="LHX500" s="2479"/>
      <c r="LHY500" s="2479"/>
      <c r="LHZ500" s="2479"/>
      <c r="LIE500" s="2476"/>
      <c r="LIF500" s="2476"/>
      <c r="LIG500" s="2476"/>
      <c r="LIH500" s="2479"/>
      <c r="LII500" s="2479"/>
      <c r="LIJ500" s="2479"/>
      <c r="LIK500" s="2479"/>
      <c r="LIP500" s="2476"/>
      <c r="LIQ500" s="2476"/>
      <c r="LIR500" s="2476"/>
      <c r="LIS500" s="2479"/>
      <c r="LIT500" s="2479"/>
      <c r="LIU500" s="2479"/>
      <c r="LIV500" s="2479"/>
      <c r="LJA500" s="2476"/>
      <c r="LJB500" s="2476"/>
      <c r="LJC500" s="2476"/>
      <c r="LJD500" s="2479"/>
      <c r="LJE500" s="2479"/>
      <c r="LJF500" s="2479"/>
      <c r="LJG500" s="2479"/>
      <c r="LJL500" s="2476"/>
      <c r="LJM500" s="2476"/>
      <c r="LJN500" s="2476"/>
      <c r="LJO500" s="2479"/>
      <c r="LJP500" s="2479"/>
      <c r="LJQ500" s="2479"/>
      <c r="LJR500" s="2479"/>
      <c r="LJW500" s="2476"/>
      <c r="LJX500" s="2476"/>
      <c r="LJY500" s="2476"/>
      <c r="LJZ500" s="2479"/>
      <c r="LKA500" s="2479"/>
      <c r="LKB500" s="2479"/>
      <c r="LKC500" s="2479"/>
      <c r="LKH500" s="2476"/>
      <c r="LKI500" s="2476"/>
      <c r="LKJ500" s="2476"/>
      <c r="LKK500" s="2479"/>
      <c r="LKL500" s="2479"/>
      <c r="LKM500" s="2479"/>
      <c r="LKN500" s="2479"/>
      <c r="LKS500" s="2476"/>
      <c r="LKT500" s="2476"/>
      <c r="LKU500" s="2476"/>
      <c r="LKV500" s="2479"/>
      <c r="LKW500" s="2479"/>
      <c r="LKX500" s="2479"/>
      <c r="LKY500" s="2479"/>
      <c r="LLD500" s="2476"/>
      <c r="LLE500" s="2476"/>
      <c r="LLF500" s="2476"/>
      <c r="LLG500" s="2479"/>
      <c r="LLH500" s="2479"/>
      <c r="LLI500" s="2479"/>
      <c r="LLJ500" s="2479"/>
      <c r="LLO500" s="2476"/>
      <c r="LLP500" s="2476"/>
      <c r="LLQ500" s="2476"/>
      <c r="LLR500" s="2479"/>
      <c r="LLS500" s="2479"/>
      <c r="LLT500" s="2479"/>
      <c r="LLU500" s="2479"/>
      <c r="LLZ500" s="2476"/>
      <c r="LMA500" s="2476"/>
      <c r="LMB500" s="2476"/>
      <c r="LMC500" s="2479"/>
      <c r="LMD500" s="2479"/>
      <c r="LME500" s="2479"/>
      <c r="LMF500" s="2479"/>
      <c r="LMK500" s="2476"/>
      <c r="LML500" s="2476"/>
      <c r="LMM500" s="2476"/>
      <c r="LMN500" s="2479"/>
      <c r="LMO500" s="2479"/>
      <c r="LMP500" s="2479"/>
      <c r="LMQ500" s="2479"/>
      <c r="LMV500" s="2476"/>
      <c r="LMW500" s="2476"/>
      <c r="LMX500" s="2476"/>
      <c r="LMY500" s="2479"/>
      <c r="LMZ500" s="2479"/>
      <c r="LNA500" s="2479"/>
      <c r="LNB500" s="2479"/>
      <c r="LNG500" s="2476"/>
      <c r="LNH500" s="2476"/>
      <c r="LNI500" s="2476"/>
      <c r="LNJ500" s="2479"/>
      <c r="LNK500" s="2479"/>
      <c r="LNL500" s="2479"/>
      <c r="LNM500" s="2479"/>
      <c r="LNR500" s="2476"/>
      <c r="LNS500" s="2476"/>
      <c r="LNT500" s="2476"/>
      <c r="LNU500" s="2479"/>
      <c r="LNV500" s="2479"/>
      <c r="LNW500" s="2479"/>
      <c r="LNX500" s="2479"/>
      <c r="LOC500" s="2476"/>
      <c r="LOD500" s="2476"/>
      <c r="LOE500" s="2476"/>
      <c r="LOF500" s="2479"/>
      <c r="LOG500" s="2479"/>
      <c r="LOH500" s="2479"/>
      <c r="LOI500" s="2479"/>
      <c r="LON500" s="2476"/>
      <c r="LOO500" s="2476"/>
      <c r="LOP500" s="2476"/>
      <c r="LOQ500" s="2479"/>
      <c r="LOR500" s="2479"/>
      <c r="LOS500" s="2479"/>
      <c r="LOT500" s="2479"/>
      <c r="LOY500" s="2476"/>
      <c r="LOZ500" s="2476"/>
      <c r="LPA500" s="2476"/>
      <c r="LPB500" s="2479"/>
      <c r="LPC500" s="2479"/>
      <c r="LPD500" s="2479"/>
      <c r="LPE500" s="2479"/>
      <c r="LPJ500" s="2476"/>
      <c r="LPK500" s="2476"/>
      <c r="LPL500" s="2476"/>
      <c r="LPM500" s="2479"/>
      <c r="LPN500" s="2479"/>
      <c r="LPO500" s="2479"/>
      <c r="LPP500" s="2479"/>
      <c r="LPU500" s="2476"/>
      <c r="LPV500" s="2476"/>
      <c r="LPW500" s="2476"/>
      <c r="LPX500" s="2479"/>
      <c r="LPY500" s="2479"/>
      <c r="LPZ500" s="2479"/>
      <c r="LQA500" s="2479"/>
      <c r="LQF500" s="2476"/>
      <c r="LQG500" s="2476"/>
      <c r="LQH500" s="2476"/>
      <c r="LQI500" s="2479"/>
      <c r="LQJ500" s="2479"/>
      <c r="LQK500" s="2479"/>
      <c r="LQL500" s="2479"/>
      <c r="LQQ500" s="2476"/>
      <c r="LQR500" s="2476"/>
      <c r="LQS500" s="2476"/>
      <c r="LQT500" s="2479"/>
      <c r="LQU500" s="2479"/>
      <c r="LQV500" s="2479"/>
      <c r="LQW500" s="2479"/>
      <c r="LRB500" s="2476"/>
      <c r="LRC500" s="2476"/>
      <c r="LRD500" s="2476"/>
      <c r="LRE500" s="2479"/>
      <c r="LRF500" s="2479"/>
      <c r="LRG500" s="2479"/>
      <c r="LRH500" s="2479"/>
      <c r="LRM500" s="2476"/>
      <c r="LRN500" s="2476"/>
      <c r="LRO500" s="2476"/>
      <c r="LRP500" s="2479"/>
      <c r="LRQ500" s="2479"/>
      <c r="LRR500" s="2479"/>
      <c r="LRS500" s="2479"/>
      <c r="LRX500" s="2476"/>
      <c r="LRY500" s="2476"/>
      <c r="LRZ500" s="2476"/>
      <c r="LSA500" s="2479"/>
      <c r="LSB500" s="2479"/>
      <c r="LSC500" s="2479"/>
      <c r="LSD500" s="2479"/>
      <c r="LSI500" s="2476"/>
      <c r="LSJ500" s="2476"/>
      <c r="LSK500" s="2476"/>
      <c r="LSL500" s="2479"/>
      <c r="LSM500" s="2479"/>
      <c r="LSN500" s="2479"/>
      <c r="LSO500" s="2479"/>
      <c r="LST500" s="2476"/>
      <c r="LSU500" s="2476"/>
      <c r="LSV500" s="2476"/>
      <c r="LSW500" s="2479"/>
      <c r="LSX500" s="2479"/>
      <c r="LSY500" s="2479"/>
      <c r="LSZ500" s="2479"/>
      <c r="LTE500" s="2476"/>
      <c r="LTF500" s="2476"/>
      <c r="LTG500" s="2476"/>
      <c r="LTH500" s="2479"/>
      <c r="LTI500" s="2479"/>
      <c r="LTJ500" s="2479"/>
      <c r="LTK500" s="2479"/>
      <c r="LTP500" s="2476"/>
      <c r="LTQ500" s="2476"/>
      <c r="LTR500" s="2476"/>
      <c r="LTS500" s="2479"/>
      <c r="LTT500" s="2479"/>
      <c r="LTU500" s="2479"/>
      <c r="LTV500" s="2479"/>
      <c r="LUA500" s="2476"/>
      <c r="LUB500" s="2476"/>
      <c r="LUC500" s="2476"/>
      <c r="LUD500" s="2479"/>
      <c r="LUE500" s="2479"/>
      <c r="LUF500" s="2479"/>
      <c r="LUG500" s="2479"/>
      <c r="LUL500" s="2476"/>
      <c r="LUM500" s="2476"/>
      <c r="LUN500" s="2476"/>
      <c r="LUO500" s="2479"/>
      <c r="LUP500" s="2479"/>
      <c r="LUQ500" s="2479"/>
      <c r="LUR500" s="2479"/>
      <c r="LUW500" s="2476"/>
      <c r="LUX500" s="2476"/>
      <c r="LUY500" s="2476"/>
      <c r="LUZ500" s="2479"/>
      <c r="LVA500" s="2479"/>
      <c r="LVB500" s="2479"/>
      <c r="LVC500" s="2479"/>
      <c r="LVH500" s="2476"/>
      <c r="LVI500" s="2476"/>
      <c r="LVJ500" s="2476"/>
      <c r="LVK500" s="2479"/>
      <c r="LVL500" s="2479"/>
      <c r="LVM500" s="2479"/>
      <c r="LVN500" s="2479"/>
      <c r="LVS500" s="2476"/>
      <c r="LVT500" s="2476"/>
      <c r="LVU500" s="2476"/>
      <c r="LVV500" s="2479"/>
      <c r="LVW500" s="2479"/>
      <c r="LVX500" s="2479"/>
      <c r="LVY500" s="2479"/>
      <c r="LWD500" s="2476"/>
      <c r="LWE500" s="2476"/>
      <c r="LWF500" s="2476"/>
      <c r="LWG500" s="2479"/>
      <c r="LWH500" s="2479"/>
      <c r="LWI500" s="2479"/>
      <c r="LWJ500" s="2479"/>
      <c r="LWO500" s="2476"/>
      <c r="LWP500" s="2476"/>
      <c r="LWQ500" s="2476"/>
      <c r="LWR500" s="2479"/>
      <c r="LWS500" s="2479"/>
      <c r="LWT500" s="2479"/>
      <c r="LWU500" s="2479"/>
      <c r="LWZ500" s="2476"/>
      <c r="LXA500" s="2476"/>
      <c r="LXB500" s="2476"/>
      <c r="LXC500" s="2479"/>
      <c r="LXD500" s="2479"/>
      <c r="LXE500" s="2479"/>
      <c r="LXF500" s="2479"/>
      <c r="LXK500" s="2476"/>
      <c r="LXL500" s="2476"/>
      <c r="LXM500" s="2476"/>
      <c r="LXN500" s="2479"/>
      <c r="LXO500" s="2479"/>
      <c r="LXP500" s="2479"/>
      <c r="LXQ500" s="2479"/>
      <c r="LXV500" s="2476"/>
      <c r="LXW500" s="2476"/>
      <c r="LXX500" s="2476"/>
      <c r="LXY500" s="2479"/>
      <c r="LXZ500" s="2479"/>
      <c r="LYA500" s="2479"/>
      <c r="LYB500" s="2479"/>
      <c r="LYG500" s="2476"/>
      <c r="LYH500" s="2476"/>
      <c r="LYI500" s="2476"/>
      <c r="LYJ500" s="2479"/>
      <c r="LYK500" s="2479"/>
      <c r="LYL500" s="2479"/>
      <c r="LYM500" s="2479"/>
      <c r="LYR500" s="2476"/>
      <c r="LYS500" s="2476"/>
      <c r="LYT500" s="2476"/>
      <c r="LYU500" s="2479"/>
      <c r="LYV500" s="2479"/>
      <c r="LYW500" s="2479"/>
      <c r="LYX500" s="2479"/>
      <c r="LZC500" s="2476"/>
      <c r="LZD500" s="2476"/>
      <c r="LZE500" s="2476"/>
      <c r="LZF500" s="2479"/>
      <c r="LZG500" s="2479"/>
      <c r="LZH500" s="2479"/>
      <c r="LZI500" s="2479"/>
      <c r="LZN500" s="2476"/>
      <c r="LZO500" s="2476"/>
      <c r="LZP500" s="2476"/>
      <c r="LZQ500" s="2479"/>
      <c r="LZR500" s="2479"/>
      <c r="LZS500" s="2479"/>
      <c r="LZT500" s="2479"/>
      <c r="LZY500" s="2476"/>
      <c r="LZZ500" s="2476"/>
      <c r="MAA500" s="2476"/>
      <c r="MAB500" s="2479"/>
      <c r="MAC500" s="2479"/>
      <c r="MAD500" s="2479"/>
      <c r="MAE500" s="2479"/>
      <c r="MAJ500" s="2476"/>
      <c r="MAK500" s="2476"/>
      <c r="MAL500" s="2476"/>
      <c r="MAM500" s="2479"/>
      <c r="MAN500" s="2479"/>
      <c r="MAO500" s="2479"/>
      <c r="MAP500" s="2479"/>
      <c r="MAU500" s="2476"/>
      <c r="MAV500" s="2476"/>
      <c r="MAW500" s="2476"/>
      <c r="MAX500" s="2479"/>
      <c r="MAY500" s="2479"/>
      <c r="MAZ500" s="2479"/>
      <c r="MBA500" s="2479"/>
      <c r="MBF500" s="2476"/>
      <c r="MBG500" s="2476"/>
      <c r="MBH500" s="2476"/>
      <c r="MBI500" s="2479"/>
      <c r="MBJ500" s="2479"/>
      <c r="MBK500" s="2479"/>
      <c r="MBL500" s="2479"/>
      <c r="MBQ500" s="2476"/>
      <c r="MBR500" s="2476"/>
      <c r="MBS500" s="2476"/>
      <c r="MBT500" s="2479"/>
      <c r="MBU500" s="2479"/>
      <c r="MBV500" s="2479"/>
      <c r="MBW500" s="2479"/>
      <c r="MCB500" s="2476"/>
      <c r="MCC500" s="2476"/>
      <c r="MCD500" s="2476"/>
      <c r="MCE500" s="2479"/>
      <c r="MCF500" s="2479"/>
      <c r="MCG500" s="2479"/>
      <c r="MCH500" s="2479"/>
      <c r="MCM500" s="2476"/>
      <c r="MCN500" s="2476"/>
      <c r="MCO500" s="2476"/>
      <c r="MCP500" s="2479"/>
      <c r="MCQ500" s="2479"/>
      <c r="MCR500" s="2479"/>
      <c r="MCS500" s="2479"/>
      <c r="MCX500" s="2476"/>
      <c r="MCY500" s="2476"/>
      <c r="MCZ500" s="2476"/>
      <c r="MDA500" s="2479"/>
      <c r="MDB500" s="2479"/>
      <c r="MDC500" s="2479"/>
      <c r="MDD500" s="2479"/>
      <c r="MDI500" s="2476"/>
      <c r="MDJ500" s="2476"/>
      <c r="MDK500" s="2476"/>
      <c r="MDL500" s="2479"/>
      <c r="MDM500" s="2479"/>
      <c r="MDN500" s="2479"/>
      <c r="MDO500" s="2479"/>
      <c r="MDT500" s="2476"/>
      <c r="MDU500" s="2476"/>
      <c r="MDV500" s="2476"/>
      <c r="MDW500" s="2479"/>
      <c r="MDX500" s="2479"/>
      <c r="MDY500" s="2479"/>
      <c r="MDZ500" s="2479"/>
      <c r="MEE500" s="2476"/>
      <c r="MEF500" s="2476"/>
      <c r="MEG500" s="2476"/>
      <c r="MEH500" s="2479"/>
      <c r="MEI500" s="2479"/>
      <c r="MEJ500" s="2479"/>
      <c r="MEK500" s="2479"/>
      <c r="MEP500" s="2476"/>
      <c r="MEQ500" s="2476"/>
      <c r="MER500" s="2476"/>
      <c r="MES500" s="2479"/>
      <c r="MET500" s="2479"/>
      <c r="MEU500" s="2479"/>
      <c r="MEV500" s="2479"/>
      <c r="MFA500" s="2476"/>
      <c r="MFB500" s="2476"/>
      <c r="MFC500" s="2476"/>
      <c r="MFD500" s="2479"/>
      <c r="MFE500" s="2479"/>
      <c r="MFF500" s="2479"/>
      <c r="MFG500" s="2479"/>
      <c r="MFL500" s="2476"/>
      <c r="MFM500" s="2476"/>
      <c r="MFN500" s="2476"/>
      <c r="MFO500" s="2479"/>
      <c r="MFP500" s="2479"/>
      <c r="MFQ500" s="2479"/>
      <c r="MFR500" s="2479"/>
      <c r="MFW500" s="2476"/>
      <c r="MFX500" s="2476"/>
      <c r="MFY500" s="2476"/>
      <c r="MFZ500" s="2479"/>
      <c r="MGA500" s="2479"/>
      <c r="MGB500" s="2479"/>
      <c r="MGC500" s="2479"/>
      <c r="MGH500" s="2476"/>
      <c r="MGI500" s="2476"/>
      <c r="MGJ500" s="2476"/>
      <c r="MGK500" s="2479"/>
      <c r="MGL500" s="2479"/>
      <c r="MGM500" s="2479"/>
      <c r="MGN500" s="2479"/>
      <c r="MGS500" s="2476"/>
      <c r="MGT500" s="2476"/>
      <c r="MGU500" s="2476"/>
      <c r="MGV500" s="2479"/>
      <c r="MGW500" s="2479"/>
      <c r="MGX500" s="2479"/>
      <c r="MGY500" s="2479"/>
      <c r="MHD500" s="2476"/>
      <c r="MHE500" s="2476"/>
      <c r="MHF500" s="2476"/>
      <c r="MHG500" s="2479"/>
      <c r="MHH500" s="2479"/>
      <c r="MHI500" s="2479"/>
      <c r="MHJ500" s="2479"/>
      <c r="MHO500" s="2476"/>
      <c r="MHP500" s="2476"/>
      <c r="MHQ500" s="2476"/>
      <c r="MHR500" s="2479"/>
      <c r="MHS500" s="2479"/>
      <c r="MHT500" s="2479"/>
      <c r="MHU500" s="2479"/>
      <c r="MHZ500" s="2476"/>
      <c r="MIA500" s="2476"/>
      <c r="MIB500" s="2476"/>
      <c r="MIC500" s="2479"/>
      <c r="MID500" s="2479"/>
      <c r="MIE500" s="2479"/>
      <c r="MIF500" s="2479"/>
      <c r="MIK500" s="2476"/>
      <c r="MIL500" s="2476"/>
      <c r="MIM500" s="2476"/>
      <c r="MIN500" s="2479"/>
      <c r="MIO500" s="2479"/>
      <c r="MIP500" s="2479"/>
      <c r="MIQ500" s="2479"/>
      <c r="MIV500" s="2476"/>
      <c r="MIW500" s="2476"/>
      <c r="MIX500" s="2476"/>
      <c r="MIY500" s="2479"/>
      <c r="MIZ500" s="2479"/>
      <c r="MJA500" s="2479"/>
      <c r="MJB500" s="2479"/>
      <c r="MJG500" s="2476"/>
      <c r="MJH500" s="2476"/>
      <c r="MJI500" s="2476"/>
      <c r="MJJ500" s="2479"/>
      <c r="MJK500" s="2479"/>
      <c r="MJL500" s="2479"/>
      <c r="MJM500" s="2479"/>
      <c r="MJR500" s="2476"/>
      <c r="MJS500" s="2476"/>
      <c r="MJT500" s="2476"/>
      <c r="MJU500" s="2479"/>
      <c r="MJV500" s="2479"/>
      <c r="MJW500" s="2479"/>
      <c r="MJX500" s="2479"/>
      <c r="MKC500" s="2476"/>
      <c r="MKD500" s="2476"/>
      <c r="MKE500" s="2476"/>
      <c r="MKF500" s="2479"/>
      <c r="MKG500" s="2479"/>
      <c r="MKH500" s="2479"/>
      <c r="MKI500" s="2479"/>
      <c r="MKN500" s="2476"/>
      <c r="MKO500" s="2476"/>
      <c r="MKP500" s="2476"/>
      <c r="MKQ500" s="2479"/>
      <c r="MKR500" s="2479"/>
      <c r="MKS500" s="2479"/>
      <c r="MKT500" s="2479"/>
      <c r="MKY500" s="2476"/>
      <c r="MKZ500" s="2476"/>
      <c r="MLA500" s="2476"/>
      <c r="MLB500" s="2479"/>
      <c r="MLC500" s="2479"/>
      <c r="MLD500" s="2479"/>
      <c r="MLE500" s="2479"/>
      <c r="MLJ500" s="2476"/>
      <c r="MLK500" s="2476"/>
      <c r="MLL500" s="2476"/>
      <c r="MLM500" s="2479"/>
      <c r="MLN500" s="2479"/>
      <c r="MLO500" s="2479"/>
      <c r="MLP500" s="2479"/>
      <c r="MLU500" s="2476"/>
      <c r="MLV500" s="2476"/>
      <c r="MLW500" s="2476"/>
      <c r="MLX500" s="2479"/>
      <c r="MLY500" s="2479"/>
      <c r="MLZ500" s="2479"/>
      <c r="MMA500" s="2479"/>
      <c r="MMF500" s="2476"/>
      <c r="MMG500" s="2476"/>
      <c r="MMH500" s="2476"/>
      <c r="MMI500" s="2479"/>
      <c r="MMJ500" s="2479"/>
      <c r="MMK500" s="2479"/>
      <c r="MML500" s="2479"/>
      <c r="MMQ500" s="2476"/>
      <c r="MMR500" s="2476"/>
      <c r="MMS500" s="2476"/>
      <c r="MMT500" s="2479"/>
      <c r="MMU500" s="2479"/>
      <c r="MMV500" s="2479"/>
      <c r="MMW500" s="2479"/>
      <c r="MNB500" s="2476"/>
      <c r="MNC500" s="2476"/>
      <c r="MND500" s="2476"/>
      <c r="MNE500" s="2479"/>
      <c r="MNF500" s="2479"/>
      <c r="MNG500" s="2479"/>
      <c r="MNH500" s="2479"/>
      <c r="MNM500" s="2476"/>
      <c r="MNN500" s="2476"/>
      <c r="MNO500" s="2476"/>
      <c r="MNP500" s="2479"/>
      <c r="MNQ500" s="2479"/>
      <c r="MNR500" s="2479"/>
      <c r="MNS500" s="2479"/>
      <c r="MNX500" s="2476"/>
      <c r="MNY500" s="2476"/>
      <c r="MNZ500" s="2476"/>
      <c r="MOA500" s="2479"/>
      <c r="MOB500" s="2479"/>
      <c r="MOC500" s="2479"/>
      <c r="MOD500" s="2479"/>
      <c r="MOI500" s="2476"/>
      <c r="MOJ500" s="2476"/>
      <c r="MOK500" s="2476"/>
      <c r="MOL500" s="2479"/>
      <c r="MOM500" s="2479"/>
      <c r="MON500" s="2479"/>
      <c r="MOO500" s="2479"/>
      <c r="MOT500" s="2476"/>
      <c r="MOU500" s="2476"/>
      <c r="MOV500" s="2476"/>
      <c r="MOW500" s="2479"/>
      <c r="MOX500" s="2479"/>
      <c r="MOY500" s="2479"/>
      <c r="MOZ500" s="2479"/>
      <c r="MPE500" s="2476"/>
      <c r="MPF500" s="2476"/>
      <c r="MPG500" s="2476"/>
      <c r="MPH500" s="2479"/>
      <c r="MPI500" s="2479"/>
      <c r="MPJ500" s="2479"/>
      <c r="MPK500" s="2479"/>
      <c r="MPP500" s="2476"/>
      <c r="MPQ500" s="2476"/>
      <c r="MPR500" s="2476"/>
      <c r="MPS500" s="2479"/>
      <c r="MPT500" s="2479"/>
      <c r="MPU500" s="2479"/>
      <c r="MPV500" s="2479"/>
      <c r="MQA500" s="2476"/>
      <c r="MQB500" s="2476"/>
      <c r="MQC500" s="2476"/>
      <c r="MQD500" s="2479"/>
      <c r="MQE500" s="2479"/>
      <c r="MQF500" s="2479"/>
      <c r="MQG500" s="2479"/>
      <c r="MQL500" s="2476"/>
      <c r="MQM500" s="2476"/>
      <c r="MQN500" s="2476"/>
      <c r="MQO500" s="2479"/>
      <c r="MQP500" s="2479"/>
      <c r="MQQ500" s="2479"/>
      <c r="MQR500" s="2479"/>
      <c r="MQW500" s="2476"/>
      <c r="MQX500" s="2476"/>
      <c r="MQY500" s="2476"/>
      <c r="MQZ500" s="2479"/>
      <c r="MRA500" s="2479"/>
      <c r="MRB500" s="2479"/>
      <c r="MRC500" s="2479"/>
      <c r="MRH500" s="2476"/>
      <c r="MRI500" s="2476"/>
      <c r="MRJ500" s="2476"/>
      <c r="MRK500" s="2479"/>
      <c r="MRL500" s="2479"/>
      <c r="MRM500" s="2479"/>
      <c r="MRN500" s="2479"/>
      <c r="MRS500" s="2476"/>
      <c r="MRT500" s="2476"/>
      <c r="MRU500" s="2476"/>
      <c r="MRV500" s="2479"/>
      <c r="MRW500" s="2479"/>
      <c r="MRX500" s="2479"/>
      <c r="MRY500" s="2479"/>
      <c r="MSD500" s="2476"/>
      <c r="MSE500" s="2476"/>
      <c r="MSF500" s="2476"/>
      <c r="MSG500" s="2479"/>
      <c r="MSH500" s="2479"/>
      <c r="MSI500" s="2479"/>
      <c r="MSJ500" s="2479"/>
      <c r="MSO500" s="2476"/>
      <c r="MSP500" s="2476"/>
      <c r="MSQ500" s="2476"/>
      <c r="MSR500" s="2479"/>
      <c r="MSS500" s="2479"/>
      <c r="MST500" s="2479"/>
      <c r="MSU500" s="2479"/>
      <c r="MSZ500" s="2476"/>
      <c r="MTA500" s="2476"/>
      <c r="MTB500" s="2476"/>
      <c r="MTC500" s="2479"/>
      <c r="MTD500" s="2479"/>
      <c r="MTE500" s="2479"/>
      <c r="MTF500" s="2479"/>
      <c r="MTK500" s="2476"/>
      <c r="MTL500" s="2476"/>
      <c r="MTM500" s="2476"/>
      <c r="MTN500" s="2479"/>
      <c r="MTO500" s="2479"/>
      <c r="MTP500" s="2479"/>
      <c r="MTQ500" s="2479"/>
      <c r="MTV500" s="2476"/>
      <c r="MTW500" s="2476"/>
      <c r="MTX500" s="2476"/>
      <c r="MTY500" s="2479"/>
      <c r="MTZ500" s="2479"/>
      <c r="MUA500" s="2479"/>
      <c r="MUB500" s="2479"/>
      <c r="MUG500" s="2476"/>
      <c r="MUH500" s="2476"/>
      <c r="MUI500" s="2476"/>
      <c r="MUJ500" s="2479"/>
      <c r="MUK500" s="2479"/>
      <c r="MUL500" s="2479"/>
      <c r="MUM500" s="2479"/>
      <c r="MUR500" s="2476"/>
      <c r="MUS500" s="2476"/>
      <c r="MUT500" s="2476"/>
      <c r="MUU500" s="2479"/>
      <c r="MUV500" s="2479"/>
      <c r="MUW500" s="2479"/>
      <c r="MUX500" s="2479"/>
      <c r="MVC500" s="2476"/>
      <c r="MVD500" s="2476"/>
      <c r="MVE500" s="2476"/>
      <c r="MVF500" s="2479"/>
      <c r="MVG500" s="2479"/>
      <c r="MVH500" s="2479"/>
      <c r="MVI500" s="2479"/>
      <c r="MVN500" s="2476"/>
      <c r="MVO500" s="2476"/>
      <c r="MVP500" s="2476"/>
      <c r="MVQ500" s="2479"/>
      <c r="MVR500" s="2479"/>
      <c r="MVS500" s="2479"/>
      <c r="MVT500" s="2479"/>
      <c r="MVY500" s="2476"/>
      <c r="MVZ500" s="2476"/>
      <c r="MWA500" s="2476"/>
      <c r="MWB500" s="2479"/>
      <c r="MWC500" s="2479"/>
      <c r="MWD500" s="2479"/>
      <c r="MWE500" s="2479"/>
      <c r="MWJ500" s="2476"/>
      <c r="MWK500" s="2476"/>
      <c r="MWL500" s="2476"/>
      <c r="MWM500" s="2479"/>
      <c r="MWN500" s="2479"/>
      <c r="MWO500" s="2479"/>
      <c r="MWP500" s="2479"/>
      <c r="MWU500" s="2476"/>
      <c r="MWV500" s="2476"/>
      <c r="MWW500" s="2476"/>
      <c r="MWX500" s="2479"/>
      <c r="MWY500" s="2479"/>
      <c r="MWZ500" s="2479"/>
      <c r="MXA500" s="2479"/>
      <c r="MXF500" s="2476"/>
      <c r="MXG500" s="2476"/>
      <c r="MXH500" s="2476"/>
      <c r="MXI500" s="2479"/>
      <c r="MXJ500" s="2479"/>
      <c r="MXK500" s="2479"/>
      <c r="MXL500" s="2479"/>
      <c r="MXQ500" s="2476"/>
      <c r="MXR500" s="2476"/>
      <c r="MXS500" s="2476"/>
      <c r="MXT500" s="2479"/>
      <c r="MXU500" s="2479"/>
      <c r="MXV500" s="2479"/>
      <c r="MXW500" s="2479"/>
      <c r="MYB500" s="2476"/>
      <c r="MYC500" s="2476"/>
      <c r="MYD500" s="2476"/>
      <c r="MYE500" s="2479"/>
      <c r="MYF500" s="2479"/>
      <c r="MYG500" s="2479"/>
      <c r="MYH500" s="2479"/>
      <c r="MYM500" s="2476"/>
      <c r="MYN500" s="2476"/>
      <c r="MYO500" s="2476"/>
      <c r="MYP500" s="2479"/>
      <c r="MYQ500" s="2479"/>
      <c r="MYR500" s="2479"/>
      <c r="MYS500" s="2479"/>
      <c r="MYX500" s="2476"/>
      <c r="MYY500" s="2476"/>
      <c r="MYZ500" s="2476"/>
      <c r="MZA500" s="2479"/>
      <c r="MZB500" s="2479"/>
      <c r="MZC500" s="2479"/>
      <c r="MZD500" s="2479"/>
      <c r="MZI500" s="2476"/>
      <c r="MZJ500" s="2476"/>
      <c r="MZK500" s="2476"/>
      <c r="MZL500" s="2479"/>
      <c r="MZM500" s="2479"/>
      <c r="MZN500" s="2479"/>
      <c r="MZO500" s="2479"/>
      <c r="MZT500" s="2476"/>
      <c r="MZU500" s="2476"/>
      <c r="MZV500" s="2476"/>
      <c r="MZW500" s="2479"/>
      <c r="MZX500" s="2479"/>
      <c r="MZY500" s="2479"/>
      <c r="MZZ500" s="2479"/>
      <c r="NAE500" s="2476"/>
      <c r="NAF500" s="2476"/>
      <c r="NAG500" s="2476"/>
      <c r="NAH500" s="2479"/>
      <c r="NAI500" s="2479"/>
      <c r="NAJ500" s="2479"/>
      <c r="NAK500" s="2479"/>
      <c r="NAP500" s="2476"/>
      <c r="NAQ500" s="2476"/>
      <c r="NAR500" s="2476"/>
      <c r="NAS500" s="2479"/>
      <c r="NAT500" s="2479"/>
      <c r="NAU500" s="2479"/>
      <c r="NAV500" s="2479"/>
      <c r="NBA500" s="2476"/>
      <c r="NBB500" s="2476"/>
      <c r="NBC500" s="2476"/>
      <c r="NBD500" s="2479"/>
      <c r="NBE500" s="2479"/>
      <c r="NBF500" s="2479"/>
      <c r="NBG500" s="2479"/>
      <c r="NBL500" s="2476"/>
      <c r="NBM500" s="2476"/>
      <c r="NBN500" s="2476"/>
      <c r="NBO500" s="2479"/>
      <c r="NBP500" s="2479"/>
      <c r="NBQ500" s="2479"/>
      <c r="NBR500" s="2479"/>
      <c r="NBW500" s="2476"/>
      <c r="NBX500" s="2476"/>
      <c r="NBY500" s="2476"/>
      <c r="NBZ500" s="2479"/>
      <c r="NCA500" s="2479"/>
      <c r="NCB500" s="2479"/>
      <c r="NCC500" s="2479"/>
      <c r="NCH500" s="2476"/>
      <c r="NCI500" s="2476"/>
      <c r="NCJ500" s="2476"/>
      <c r="NCK500" s="2479"/>
      <c r="NCL500" s="2479"/>
      <c r="NCM500" s="2479"/>
      <c r="NCN500" s="2479"/>
      <c r="NCS500" s="2476"/>
      <c r="NCT500" s="2476"/>
      <c r="NCU500" s="2476"/>
      <c r="NCV500" s="2479"/>
      <c r="NCW500" s="2479"/>
      <c r="NCX500" s="2479"/>
      <c r="NCY500" s="2479"/>
      <c r="NDD500" s="2476"/>
      <c r="NDE500" s="2476"/>
      <c r="NDF500" s="2476"/>
      <c r="NDG500" s="2479"/>
      <c r="NDH500" s="2479"/>
      <c r="NDI500" s="2479"/>
      <c r="NDJ500" s="2479"/>
      <c r="NDO500" s="2476"/>
      <c r="NDP500" s="2476"/>
      <c r="NDQ500" s="2476"/>
      <c r="NDR500" s="2479"/>
      <c r="NDS500" s="2479"/>
      <c r="NDT500" s="2479"/>
      <c r="NDU500" s="2479"/>
      <c r="NDZ500" s="2476"/>
      <c r="NEA500" s="2476"/>
      <c r="NEB500" s="2476"/>
      <c r="NEC500" s="2479"/>
      <c r="NED500" s="2479"/>
      <c r="NEE500" s="2479"/>
      <c r="NEF500" s="2479"/>
      <c r="NEK500" s="2476"/>
      <c r="NEL500" s="2476"/>
      <c r="NEM500" s="2476"/>
      <c r="NEN500" s="2479"/>
      <c r="NEO500" s="2479"/>
      <c r="NEP500" s="2479"/>
      <c r="NEQ500" s="2479"/>
      <c r="NEV500" s="2476"/>
      <c r="NEW500" s="2476"/>
      <c r="NEX500" s="2476"/>
      <c r="NEY500" s="2479"/>
      <c r="NEZ500" s="2479"/>
      <c r="NFA500" s="2479"/>
      <c r="NFB500" s="2479"/>
      <c r="NFG500" s="2476"/>
      <c r="NFH500" s="2476"/>
      <c r="NFI500" s="2476"/>
      <c r="NFJ500" s="2479"/>
      <c r="NFK500" s="2479"/>
      <c r="NFL500" s="2479"/>
      <c r="NFM500" s="2479"/>
      <c r="NFR500" s="2476"/>
      <c r="NFS500" s="2476"/>
      <c r="NFT500" s="2476"/>
      <c r="NFU500" s="2479"/>
      <c r="NFV500" s="2479"/>
      <c r="NFW500" s="2479"/>
      <c r="NFX500" s="2479"/>
      <c r="NGC500" s="2476"/>
      <c r="NGD500" s="2476"/>
      <c r="NGE500" s="2476"/>
      <c r="NGF500" s="2479"/>
      <c r="NGG500" s="2479"/>
      <c r="NGH500" s="2479"/>
      <c r="NGI500" s="2479"/>
      <c r="NGN500" s="2476"/>
      <c r="NGO500" s="2476"/>
      <c r="NGP500" s="2476"/>
      <c r="NGQ500" s="2479"/>
      <c r="NGR500" s="2479"/>
      <c r="NGS500" s="2479"/>
      <c r="NGT500" s="2479"/>
      <c r="NGY500" s="2476"/>
      <c r="NGZ500" s="2476"/>
      <c r="NHA500" s="2476"/>
      <c r="NHB500" s="2479"/>
      <c r="NHC500" s="2479"/>
      <c r="NHD500" s="2479"/>
      <c r="NHE500" s="2479"/>
      <c r="NHJ500" s="2476"/>
      <c r="NHK500" s="2476"/>
      <c r="NHL500" s="2476"/>
      <c r="NHM500" s="2479"/>
      <c r="NHN500" s="2479"/>
      <c r="NHO500" s="2479"/>
      <c r="NHP500" s="2479"/>
      <c r="NHU500" s="2476"/>
      <c r="NHV500" s="2476"/>
      <c r="NHW500" s="2476"/>
      <c r="NHX500" s="2479"/>
      <c r="NHY500" s="2479"/>
      <c r="NHZ500" s="2479"/>
      <c r="NIA500" s="2479"/>
      <c r="NIF500" s="2476"/>
      <c r="NIG500" s="2476"/>
      <c r="NIH500" s="2476"/>
      <c r="NII500" s="2479"/>
      <c r="NIJ500" s="2479"/>
      <c r="NIK500" s="2479"/>
      <c r="NIL500" s="2479"/>
      <c r="NIQ500" s="2476"/>
      <c r="NIR500" s="2476"/>
      <c r="NIS500" s="2476"/>
      <c r="NIT500" s="2479"/>
      <c r="NIU500" s="2479"/>
      <c r="NIV500" s="2479"/>
      <c r="NIW500" s="2479"/>
      <c r="NJB500" s="2476"/>
      <c r="NJC500" s="2476"/>
      <c r="NJD500" s="2476"/>
      <c r="NJE500" s="2479"/>
      <c r="NJF500" s="2479"/>
      <c r="NJG500" s="2479"/>
      <c r="NJH500" s="2479"/>
      <c r="NJM500" s="2476"/>
      <c r="NJN500" s="2476"/>
      <c r="NJO500" s="2476"/>
      <c r="NJP500" s="2479"/>
      <c r="NJQ500" s="2479"/>
      <c r="NJR500" s="2479"/>
      <c r="NJS500" s="2479"/>
      <c r="NJX500" s="2476"/>
      <c r="NJY500" s="2476"/>
      <c r="NJZ500" s="2476"/>
      <c r="NKA500" s="2479"/>
      <c r="NKB500" s="2479"/>
      <c r="NKC500" s="2479"/>
      <c r="NKD500" s="2479"/>
      <c r="NKI500" s="2476"/>
      <c r="NKJ500" s="2476"/>
      <c r="NKK500" s="2476"/>
      <c r="NKL500" s="2479"/>
      <c r="NKM500" s="2479"/>
      <c r="NKN500" s="2479"/>
      <c r="NKO500" s="2479"/>
      <c r="NKT500" s="2476"/>
      <c r="NKU500" s="2476"/>
      <c r="NKV500" s="2476"/>
      <c r="NKW500" s="2479"/>
      <c r="NKX500" s="2479"/>
      <c r="NKY500" s="2479"/>
      <c r="NKZ500" s="2479"/>
      <c r="NLE500" s="2476"/>
      <c r="NLF500" s="2476"/>
      <c r="NLG500" s="2476"/>
      <c r="NLH500" s="2479"/>
      <c r="NLI500" s="2479"/>
      <c r="NLJ500" s="2479"/>
      <c r="NLK500" s="2479"/>
      <c r="NLP500" s="2476"/>
      <c r="NLQ500" s="2476"/>
      <c r="NLR500" s="2476"/>
      <c r="NLS500" s="2479"/>
      <c r="NLT500" s="2479"/>
      <c r="NLU500" s="2479"/>
      <c r="NLV500" s="2479"/>
      <c r="NMA500" s="2476"/>
      <c r="NMB500" s="2476"/>
      <c r="NMC500" s="2476"/>
      <c r="NMD500" s="2479"/>
      <c r="NME500" s="2479"/>
      <c r="NMF500" s="2479"/>
      <c r="NMG500" s="2479"/>
      <c r="NML500" s="2476"/>
      <c r="NMM500" s="2476"/>
      <c r="NMN500" s="2476"/>
      <c r="NMO500" s="2479"/>
      <c r="NMP500" s="2479"/>
      <c r="NMQ500" s="2479"/>
      <c r="NMR500" s="2479"/>
      <c r="NMW500" s="2476"/>
      <c r="NMX500" s="2476"/>
      <c r="NMY500" s="2476"/>
      <c r="NMZ500" s="2479"/>
      <c r="NNA500" s="2479"/>
      <c r="NNB500" s="2479"/>
      <c r="NNC500" s="2479"/>
      <c r="NNH500" s="2476"/>
      <c r="NNI500" s="2476"/>
      <c r="NNJ500" s="2476"/>
      <c r="NNK500" s="2479"/>
      <c r="NNL500" s="2479"/>
      <c r="NNM500" s="2479"/>
      <c r="NNN500" s="2479"/>
      <c r="NNS500" s="2476"/>
      <c r="NNT500" s="2476"/>
      <c r="NNU500" s="2476"/>
      <c r="NNV500" s="2479"/>
      <c r="NNW500" s="2479"/>
      <c r="NNX500" s="2479"/>
      <c r="NNY500" s="2479"/>
      <c r="NOD500" s="2476"/>
      <c r="NOE500" s="2476"/>
      <c r="NOF500" s="2476"/>
      <c r="NOG500" s="2479"/>
      <c r="NOH500" s="2479"/>
      <c r="NOI500" s="2479"/>
      <c r="NOJ500" s="2479"/>
      <c r="NOO500" s="2476"/>
      <c r="NOP500" s="2476"/>
      <c r="NOQ500" s="2476"/>
      <c r="NOR500" s="2479"/>
      <c r="NOS500" s="2479"/>
      <c r="NOT500" s="2479"/>
      <c r="NOU500" s="2479"/>
      <c r="NOZ500" s="2476"/>
      <c r="NPA500" s="2476"/>
      <c r="NPB500" s="2476"/>
      <c r="NPC500" s="2479"/>
      <c r="NPD500" s="2479"/>
      <c r="NPE500" s="2479"/>
      <c r="NPF500" s="2479"/>
      <c r="NPK500" s="2476"/>
      <c r="NPL500" s="2476"/>
      <c r="NPM500" s="2476"/>
      <c r="NPN500" s="2479"/>
      <c r="NPO500" s="2479"/>
      <c r="NPP500" s="2479"/>
      <c r="NPQ500" s="2479"/>
      <c r="NPV500" s="2476"/>
      <c r="NPW500" s="2476"/>
      <c r="NPX500" s="2476"/>
      <c r="NPY500" s="2479"/>
      <c r="NPZ500" s="2479"/>
      <c r="NQA500" s="2479"/>
      <c r="NQB500" s="2479"/>
      <c r="NQG500" s="2476"/>
      <c r="NQH500" s="2476"/>
      <c r="NQI500" s="2476"/>
      <c r="NQJ500" s="2479"/>
      <c r="NQK500" s="2479"/>
      <c r="NQL500" s="2479"/>
      <c r="NQM500" s="2479"/>
      <c r="NQR500" s="2476"/>
      <c r="NQS500" s="2476"/>
      <c r="NQT500" s="2476"/>
      <c r="NQU500" s="2479"/>
      <c r="NQV500" s="2479"/>
      <c r="NQW500" s="2479"/>
      <c r="NQX500" s="2479"/>
      <c r="NRC500" s="2476"/>
      <c r="NRD500" s="2476"/>
      <c r="NRE500" s="2476"/>
      <c r="NRF500" s="2479"/>
      <c r="NRG500" s="2479"/>
      <c r="NRH500" s="2479"/>
      <c r="NRI500" s="2479"/>
      <c r="NRN500" s="2476"/>
      <c r="NRO500" s="2476"/>
      <c r="NRP500" s="2476"/>
      <c r="NRQ500" s="2479"/>
      <c r="NRR500" s="2479"/>
      <c r="NRS500" s="2479"/>
      <c r="NRT500" s="2479"/>
      <c r="NRY500" s="2476"/>
      <c r="NRZ500" s="2476"/>
      <c r="NSA500" s="2476"/>
      <c r="NSB500" s="2479"/>
      <c r="NSC500" s="2479"/>
      <c r="NSD500" s="2479"/>
      <c r="NSE500" s="2479"/>
      <c r="NSJ500" s="2476"/>
      <c r="NSK500" s="2476"/>
      <c r="NSL500" s="2476"/>
      <c r="NSM500" s="2479"/>
      <c r="NSN500" s="2479"/>
      <c r="NSO500" s="2479"/>
      <c r="NSP500" s="2479"/>
      <c r="NSU500" s="2476"/>
      <c r="NSV500" s="2476"/>
      <c r="NSW500" s="2476"/>
      <c r="NSX500" s="2479"/>
      <c r="NSY500" s="2479"/>
      <c r="NSZ500" s="2479"/>
      <c r="NTA500" s="2479"/>
      <c r="NTF500" s="2476"/>
      <c r="NTG500" s="2476"/>
      <c r="NTH500" s="2476"/>
      <c r="NTI500" s="2479"/>
      <c r="NTJ500" s="2479"/>
      <c r="NTK500" s="2479"/>
      <c r="NTL500" s="2479"/>
      <c r="NTQ500" s="2476"/>
      <c r="NTR500" s="2476"/>
      <c r="NTS500" s="2476"/>
      <c r="NTT500" s="2479"/>
      <c r="NTU500" s="2479"/>
      <c r="NTV500" s="2479"/>
      <c r="NTW500" s="2479"/>
      <c r="NUB500" s="2476"/>
      <c r="NUC500" s="2476"/>
      <c r="NUD500" s="2476"/>
      <c r="NUE500" s="2479"/>
      <c r="NUF500" s="2479"/>
      <c r="NUG500" s="2479"/>
      <c r="NUH500" s="2479"/>
      <c r="NUM500" s="2476"/>
      <c r="NUN500" s="2476"/>
      <c r="NUO500" s="2476"/>
      <c r="NUP500" s="2479"/>
      <c r="NUQ500" s="2479"/>
      <c r="NUR500" s="2479"/>
      <c r="NUS500" s="2479"/>
      <c r="NUX500" s="2476"/>
      <c r="NUY500" s="2476"/>
      <c r="NUZ500" s="2476"/>
      <c r="NVA500" s="2479"/>
      <c r="NVB500" s="2479"/>
      <c r="NVC500" s="2479"/>
      <c r="NVD500" s="2479"/>
      <c r="NVI500" s="2476"/>
      <c r="NVJ500" s="2476"/>
      <c r="NVK500" s="2476"/>
      <c r="NVL500" s="2479"/>
      <c r="NVM500" s="2479"/>
      <c r="NVN500" s="2479"/>
      <c r="NVO500" s="2479"/>
      <c r="NVT500" s="2476"/>
      <c r="NVU500" s="2476"/>
      <c r="NVV500" s="2476"/>
      <c r="NVW500" s="2479"/>
      <c r="NVX500" s="2479"/>
      <c r="NVY500" s="2479"/>
      <c r="NVZ500" s="2479"/>
      <c r="NWE500" s="2476"/>
      <c r="NWF500" s="2476"/>
      <c r="NWG500" s="2476"/>
      <c r="NWH500" s="2479"/>
      <c r="NWI500" s="2479"/>
      <c r="NWJ500" s="2479"/>
      <c r="NWK500" s="2479"/>
      <c r="NWP500" s="2476"/>
      <c r="NWQ500" s="2476"/>
      <c r="NWR500" s="2476"/>
      <c r="NWS500" s="2479"/>
      <c r="NWT500" s="2479"/>
      <c r="NWU500" s="2479"/>
      <c r="NWV500" s="2479"/>
      <c r="NXA500" s="2476"/>
      <c r="NXB500" s="2476"/>
      <c r="NXC500" s="2476"/>
      <c r="NXD500" s="2479"/>
      <c r="NXE500" s="2479"/>
      <c r="NXF500" s="2479"/>
      <c r="NXG500" s="2479"/>
      <c r="NXL500" s="2476"/>
      <c r="NXM500" s="2476"/>
      <c r="NXN500" s="2476"/>
      <c r="NXO500" s="2479"/>
      <c r="NXP500" s="2479"/>
      <c r="NXQ500" s="2479"/>
      <c r="NXR500" s="2479"/>
      <c r="NXW500" s="2476"/>
      <c r="NXX500" s="2476"/>
      <c r="NXY500" s="2476"/>
      <c r="NXZ500" s="2479"/>
      <c r="NYA500" s="2479"/>
      <c r="NYB500" s="2479"/>
      <c r="NYC500" s="2479"/>
      <c r="NYH500" s="2476"/>
      <c r="NYI500" s="2476"/>
      <c r="NYJ500" s="2476"/>
      <c r="NYK500" s="2479"/>
      <c r="NYL500" s="2479"/>
      <c r="NYM500" s="2479"/>
      <c r="NYN500" s="2479"/>
      <c r="NYS500" s="2476"/>
      <c r="NYT500" s="2476"/>
      <c r="NYU500" s="2476"/>
      <c r="NYV500" s="2479"/>
      <c r="NYW500" s="2479"/>
      <c r="NYX500" s="2479"/>
      <c r="NYY500" s="2479"/>
      <c r="NZD500" s="2476"/>
      <c r="NZE500" s="2476"/>
      <c r="NZF500" s="2476"/>
      <c r="NZG500" s="2479"/>
      <c r="NZH500" s="2479"/>
      <c r="NZI500" s="2479"/>
      <c r="NZJ500" s="2479"/>
      <c r="NZO500" s="2476"/>
      <c r="NZP500" s="2476"/>
      <c r="NZQ500" s="2476"/>
      <c r="NZR500" s="2479"/>
      <c r="NZS500" s="2479"/>
      <c r="NZT500" s="2479"/>
      <c r="NZU500" s="2479"/>
      <c r="NZZ500" s="2476"/>
      <c r="OAA500" s="2476"/>
      <c r="OAB500" s="2476"/>
      <c r="OAC500" s="2479"/>
      <c r="OAD500" s="2479"/>
      <c r="OAE500" s="2479"/>
      <c r="OAF500" s="2479"/>
      <c r="OAK500" s="2476"/>
      <c r="OAL500" s="2476"/>
      <c r="OAM500" s="2476"/>
      <c r="OAN500" s="2479"/>
      <c r="OAO500" s="2479"/>
      <c r="OAP500" s="2479"/>
      <c r="OAQ500" s="2479"/>
      <c r="OAV500" s="2476"/>
      <c r="OAW500" s="2476"/>
      <c r="OAX500" s="2476"/>
      <c r="OAY500" s="2479"/>
      <c r="OAZ500" s="2479"/>
      <c r="OBA500" s="2479"/>
      <c r="OBB500" s="2479"/>
      <c r="OBG500" s="2476"/>
      <c r="OBH500" s="2476"/>
      <c r="OBI500" s="2476"/>
      <c r="OBJ500" s="2479"/>
      <c r="OBK500" s="2479"/>
      <c r="OBL500" s="2479"/>
      <c r="OBM500" s="2479"/>
      <c r="OBR500" s="2476"/>
      <c r="OBS500" s="2476"/>
      <c r="OBT500" s="2476"/>
      <c r="OBU500" s="2479"/>
      <c r="OBV500" s="2479"/>
      <c r="OBW500" s="2479"/>
      <c r="OBX500" s="2479"/>
      <c r="OCC500" s="2476"/>
      <c r="OCD500" s="2476"/>
      <c r="OCE500" s="2476"/>
      <c r="OCF500" s="2479"/>
      <c r="OCG500" s="2479"/>
      <c r="OCH500" s="2479"/>
      <c r="OCI500" s="2479"/>
      <c r="OCN500" s="2476"/>
      <c r="OCO500" s="2476"/>
      <c r="OCP500" s="2476"/>
      <c r="OCQ500" s="2479"/>
      <c r="OCR500" s="2479"/>
      <c r="OCS500" s="2479"/>
      <c r="OCT500" s="2479"/>
      <c r="OCY500" s="2476"/>
      <c r="OCZ500" s="2476"/>
      <c r="ODA500" s="2476"/>
      <c r="ODB500" s="2479"/>
      <c r="ODC500" s="2479"/>
      <c r="ODD500" s="2479"/>
      <c r="ODE500" s="2479"/>
      <c r="ODJ500" s="2476"/>
      <c r="ODK500" s="2476"/>
      <c r="ODL500" s="2476"/>
      <c r="ODM500" s="2479"/>
      <c r="ODN500" s="2479"/>
      <c r="ODO500" s="2479"/>
      <c r="ODP500" s="2479"/>
      <c r="ODU500" s="2476"/>
      <c r="ODV500" s="2476"/>
      <c r="ODW500" s="2476"/>
      <c r="ODX500" s="2479"/>
      <c r="ODY500" s="2479"/>
      <c r="ODZ500" s="2479"/>
      <c r="OEA500" s="2479"/>
      <c r="OEF500" s="2476"/>
      <c r="OEG500" s="2476"/>
      <c r="OEH500" s="2476"/>
      <c r="OEI500" s="2479"/>
      <c r="OEJ500" s="2479"/>
      <c r="OEK500" s="2479"/>
      <c r="OEL500" s="2479"/>
      <c r="OEQ500" s="2476"/>
      <c r="OER500" s="2476"/>
      <c r="OES500" s="2476"/>
      <c r="OET500" s="2479"/>
      <c r="OEU500" s="2479"/>
      <c r="OEV500" s="2479"/>
      <c r="OEW500" s="2479"/>
      <c r="OFB500" s="2476"/>
      <c r="OFC500" s="2476"/>
      <c r="OFD500" s="2476"/>
      <c r="OFE500" s="2479"/>
      <c r="OFF500" s="2479"/>
      <c r="OFG500" s="2479"/>
      <c r="OFH500" s="2479"/>
      <c r="OFM500" s="2476"/>
      <c r="OFN500" s="2476"/>
      <c r="OFO500" s="2476"/>
      <c r="OFP500" s="2479"/>
      <c r="OFQ500" s="2479"/>
      <c r="OFR500" s="2479"/>
      <c r="OFS500" s="2479"/>
      <c r="OFX500" s="2476"/>
      <c r="OFY500" s="2476"/>
      <c r="OFZ500" s="2476"/>
      <c r="OGA500" s="2479"/>
      <c r="OGB500" s="2479"/>
      <c r="OGC500" s="2479"/>
      <c r="OGD500" s="2479"/>
      <c r="OGI500" s="2476"/>
      <c r="OGJ500" s="2476"/>
      <c r="OGK500" s="2476"/>
      <c r="OGL500" s="2479"/>
      <c r="OGM500" s="2479"/>
      <c r="OGN500" s="2479"/>
      <c r="OGO500" s="2479"/>
      <c r="OGT500" s="2476"/>
      <c r="OGU500" s="2476"/>
      <c r="OGV500" s="2476"/>
      <c r="OGW500" s="2479"/>
      <c r="OGX500" s="2479"/>
      <c r="OGY500" s="2479"/>
      <c r="OGZ500" s="2479"/>
      <c r="OHE500" s="2476"/>
      <c r="OHF500" s="2476"/>
      <c r="OHG500" s="2476"/>
      <c r="OHH500" s="2479"/>
      <c r="OHI500" s="2479"/>
      <c r="OHJ500" s="2479"/>
      <c r="OHK500" s="2479"/>
      <c r="OHP500" s="2476"/>
      <c r="OHQ500" s="2476"/>
      <c r="OHR500" s="2476"/>
      <c r="OHS500" s="2479"/>
      <c r="OHT500" s="2479"/>
      <c r="OHU500" s="2479"/>
      <c r="OHV500" s="2479"/>
      <c r="OIA500" s="2476"/>
      <c r="OIB500" s="2476"/>
      <c r="OIC500" s="2476"/>
      <c r="OID500" s="2479"/>
      <c r="OIE500" s="2479"/>
      <c r="OIF500" s="2479"/>
      <c r="OIG500" s="2479"/>
      <c r="OIL500" s="2476"/>
      <c r="OIM500" s="2476"/>
      <c r="OIN500" s="2476"/>
      <c r="OIO500" s="2479"/>
      <c r="OIP500" s="2479"/>
      <c r="OIQ500" s="2479"/>
      <c r="OIR500" s="2479"/>
      <c r="OIW500" s="2476"/>
      <c r="OIX500" s="2476"/>
      <c r="OIY500" s="2476"/>
      <c r="OIZ500" s="2479"/>
      <c r="OJA500" s="2479"/>
      <c r="OJB500" s="2479"/>
      <c r="OJC500" s="2479"/>
      <c r="OJH500" s="2476"/>
      <c r="OJI500" s="2476"/>
      <c r="OJJ500" s="2476"/>
      <c r="OJK500" s="2479"/>
      <c r="OJL500" s="2479"/>
      <c r="OJM500" s="2479"/>
      <c r="OJN500" s="2479"/>
      <c r="OJS500" s="2476"/>
      <c r="OJT500" s="2476"/>
      <c r="OJU500" s="2476"/>
      <c r="OJV500" s="2479"/>
      <c r="OJW500" s="2479"/>
      <c r="OJX500" s="2479"/>
      <c r="OJY500" s="2479"/>
      <c r="OKD500" s="2476"/>
      <c r="OKE500" s="2476"/>
      <c r="OKF500" s="2476"/>
      <c r="OKG500" s="2479"/>
      <c r="OKH500" s="2479"/>
      <c r="OKI500" s="2479"/>
      <c r="OKJ500" s="2479"/>
      <c r="OKO500" s="2476"/>
      <c r="OKP500" s="2476"/>
      <c r="OKQ500" s="2476"/>
      <c r="OKR500" s="2479"/>
      <c r="OKS500" s="2479"/>
      <c r="OKT500" s="2479"/>
      <c r="OKU500" s="2479"/>
      <c r="OKZ500" s="2476"/>
      <c r="OLA500" s="2476"/>
      <c r="OLB500" s="2476"/>
      <c r="OLC500" s="2479"/>
      <c r="OLD500" s="2479"/>
      <c r="OLE500" s="2479"/>
      <c r="OLF500" s="2479"/>
      <c r="OLK500" s="2476"/>
      <c r="OLL500" s="2476"/>
      <c r="OLM500" s="2476"/>
      <c r="OLN500" s="2479"/>
      <c r="OLO500" s="2479"/>
      <c r="OLP500" s="2479"/>
      <c r="OLQ500" s="2479"/>
      <c r="OLV500" s="2476"/>
      <c r="OLW500" s="2476"/>
      <c r="OLX500" s="2476"/>
      <c r="OLY500" s="2479"/>
      <c r="OLZ500" s="2479"/>
      <c r="OMA500" s="2479"/>
      <c r="OMB500" s="2479"/>
      <c r="OMG500" s="2476"/>
      <c r="OMH500" s="2476"/>
      <c r="OMI500" s="2476"/>
      <c r="OMJ500" s="2479"/>
      <c r="OMK500" s="2479"/>
      <c r="OML500" s="2479"/>
      <c r="OMM500" s="2479"/>
      <c r="OMR500" s="2476"/>
      <c r="OMS500" s="2476"/>
      <c r="OMT500" s="2476"/>
      <c r="OMU500" s="2479"/>
      <c r="OMV500" s="2479"/>
      <c r="OMW500" s="2479"/>
      <c r="OMX500" s="2479"/>
      <c r="ONC500" s="2476"/>
      <c r="OND500" s="2476"/>
      <c r="ONE500" s="2476"/>
      <c r="ONF500" s="2479"/>
      <c r="ONG500" s="2479"/>
      <c r="ONH500" s="2479"/>
      <c r="ONI500" s="2479"/>
      <c r="ONN500" s="2476"/>
      <c r="ONO500" s="2476"/>
      <c r="ONP500" s="2476"/>
      <c r="ONQ500" s="2479"/>
      <c r="ONR500" s="2479"/>
      <c r="ONS500" s="2479"/>
      <c r="ONT500" s="2479"/>
      <c r="ONY500" s="2476"/>
      <c r="ONZ500" s="2476"/>
      <c r="OOA500" s="2476"/>
      <c r="OOB500" s="2479"/>
      <c r="OOC500" s="2479"/>
      <c r="OOD500" s="2479"/>
      <c r="OOE500" s="2479"/>
      <c r="OOJ500" s="2476"/>
      <c r="OOK500" s="2476"/>
      <c r="OOL500" s="2476"/>
      <c r="OOM500" s="2479"/>
      <c r="OON500" s="2479"/>
      <c r="OOO500" s="2479"/>
      <c r="OOP500" s="2479"/>
      <c r="OOU500" s="2476"/>
      <c r="OOV500" s="2476"/>
      <c r="OOW500" s="2476"/>
      <c r="OOX500" s="2479"/>
      <c r="OOY500" s="2479"/>
      <c r="OOZ500" s="2479"/>
      <c r="OPA500" s="2479"/>
      <c r="OPF500" s="2476"/>
      <c r="OPG500" s="2476"/>
      <c r="OPH500" s="2476"/>
      <c r="OPI500" s="2479"/>
      <c r="OPJ500" s="2479"/>
      <c r="OPK500" s="2479"/>
      <c r="OPL500" s="2479"/>
      <c r="OPQ500" s="2476"/>
      <c r="OPR500" s="2476"/>
      <c r="OPS500" s="2476"/>
      <c r="OPT500" s="2479"/>
      <c r="OPU500" s="2479"/>
      <c r="OPV500" s="2479"/>
      <c r="OPW500" s="2479"/>
      <c r="OQB500" s="2476"/>
      <c r="OQC500" s="2476"/>
      <c r="OQD500" s="2476"/>
      <c r="OQE500" s="2479"/>
      <c r="OQF500" s="2479"/>
      <c r="OQG500" s="2479"/>
      <c r="OQH500" s="2479"/>
      <c r="OQM500" s="2476"/>
      <c r="OQN500" s="2476"/>
      <c r="OQO500" s="2476"/>
      <c r="OQP500" s="2479"/>
      <c r="OQQ500" s="2479"/>
      <c r="OQR500" s="2479"/>
      <c r="OQS500" s="2479"/>
      <c r="OQX500" s="2476"/>
      <c r="OQY500" s="2476"/>
      <c r="OQZ500" s="2476"/>
      <c r="ORA500" s="2479"/>
      <c r="ORB500" s="2479"/>
      <c r="ORC500" s="2479"/>
      <c r="ORD500" s="2479"/>
      <c r="ORI500" s="2476"/>
      <c r="ORJ500" s="2476"/>
      <c r="ORK500" s="2476"/>
      <c r="ORL500" s="2479"/>
      <c r="ORM500" s="2479"/>
      <c r="ORN500" s="2479"/>
      <c r="ORO500" s="2479"/>
      <c r="ORT500" s="2476"/>
      <c r="ORU500" s="2476"/>
      <c r="ORV500" s="2476"/>
      <c r="ORW500" s="2479"/>
      <c r="ORX500" s="2479"/>
      <c r="ORY500" s="2479"/>
      <c r="ORZ500" s="2479"/>
      <c r="OSE500" s="2476"/>
      <c r="OSF500" s="2476"/>
      <c r="OSG500" s="2476"/>
      <c r="OSH500" s="2479"/>
      <c r="OSI500" s="2479"/>
      <c r="OSJ500" s="2479"/>
      <c r="OSK500" s="2479"/>
      <c r="OSP500" s="2476"/>
      <c r="OSQ500" s="2476"/>
      <c r="OSR500" s="2476"/>
      <c r="OSS500" s="2479"/>
      <c r="OST500" s="2479"/>
      <c r="OSU500" s="2479"/>
      <c r="OSV500" s="2479"/>
      <c r="OTA500" s="2476"/>
      <c r="OTB500" s="2476"/>
      <c r="OTC500" s="2476"/>
      <c r="OTD500" s="2479"/>
      <c r="OTE500" s="2479"/>
      <c r="OTF500" s="2479"/>
      <c r="OTG500" s="2479"/>
      <c r="OTL500" s="2476"/>
      <c r="OTM500" s="2476"/>
      <c r="OTN500" s="2476"/>
      <c r="OTO500" s="2479"/>
      <c r="OTP500" s="2479"/>
      <c r="OTQ500" s="2479"/>
      <c r="OTR500" s="2479"/>
      <c r="OTW500" s="2476"/>
      <c r="OTX500" s="2476"/>
      <c r="OTY500" s="2476"/>
      <c r="OTZ500" s="2479"/>
      <c r="OUA500" s="2479"/>
      <c r="OUB500" s="2479"/>
      <c r="OUC500" s="2479"/>
      <c r="OUH500" s="2476"/>
      <c r="OUI500" s="2476"/>
      <c r="OUJ500" s="2476"/>
      <c r="OUK500" s="2479"/>
      <c r="OUL500" s="2479"/>
      <c r="OUM500" s="2479"/>
      <c r="OUN500" s="2479"/>
      <c r="OUS500" s="2476"/>
      <c r="OUT500" s="2476"/>
      <c r="OUU500" s="2476"/>
      <c r="OUV500" s="2479"/>
      <c r="OUW500" s="2479"/>
      <c r="OUX500" s="2479"/>
      <c r="OUY500" s="2479"/>
      <c r="OVD500" s="2476"/>
      <c r="OVE500" s="2476"/>
      <c r="OVF500" s="2476"/>
      <c r="OVG500" s="2479"/>
      <c r="OVH500" s="2479"/>
      <c r="OVI500" s="2479"/>
      <c r="OVJ500" s="2479"/>
      <c r="OVO500" s="2476"/>
      <c r="OVP500" s="2476"/>
      <c r="OVQ500" s="2476"/>
      <c r="OVR500" s="2479"/>
      <c r="OVS500" s="2479"/>
      <c r="OVT500" s="2479"/>
      <c r="OVU500" s="2479"/>
      <c r="OVZ500" s="2476"/>
      <c r="OWA500" s="2476"/>
      <c r="OWB500" s="2476"/>
      <c r="OWC500" s="2479"/>
      <c r="OWD500" s="2479"/>
      <c r="OWE500" s="2479"/>
      <c r="OWF500" s="2479"/>
      <c r="OWK500" s="2476"/>
      <c r="OWL500" s="2476"/>
      <c r="OWM500" s="2476"/>
      <c r="OWN500" s="2479"/>
      <c r="OWO500" s="2479"/>
      <c r="OWP500" s="2479"/>
      <c r="OWQ500" s="2479"/>
      <c r="OWV500" s="2476"/>
      <c r="OWW500" s="2476"/>
      <c r="OWX500" s="2476"/>
      <c r="OWY500" s="2479"/>
      <c r="OWZ500" s="2479"/>
      <c r="OXA500" s="2479"/>
      <c r="OXB500" s="2479"/>
      <c r="OXG500" s="2476"/>
      <c r="OXH500" s="2476"/>
      <c r="OXI500" s="2476"/>
      <c r="OXJ500" s="2479"/>
      <c r="OXK500" s="2479"/>
      <c r="OXL500" s="2479"/>
      <c r="OXM500" s="2479"/>
      <c r="OXR500" s="2476"/>
      <c r="OXS500" s="2476"/>
      <c r="OXT500" s="2476"/>
      <c r="OXU500" s="2479"/>
      <c r="OXV500" s="2479"/>
      <c r="OXW500" s="2479"/>
      <c r="OXX500" s="2479"/>
      <c r="OYC500" s="2476"/>
      <c r="OYD500" s="2476"/>
      <c r="OYE500" s="2476"/>
      <c r="OYF500" s="2479"/>
      <c r="OYG500" s="2479"/>
      <c r="OYH500" s="2479"/>
      <c r="OYI500" s="2479"/>
      <c r="OYN500" s="2476"/>
      <c r="OYO500" s="2476"/>
      <c r="OYP500" s="2476"/>
      <c r="OYQ500" s="2479"/>
      <c r="OYR500" s="2479"/>
      <c r="OYS500" s="2479"/>
      <c r="OYT500" s="2479"/>
      <c r="OYY500" s="2476"/>
      <c r="OYZ500" s="2476"/>
      <c r="OZA500" s="2476"/>
      <c r="OZB500" s="2479"/>
      <c r="OZC500" s="2479"/>
      <c r="OZD500" s="2479"/>
      <c r="OZE500" s="2479"/>
      <c r="OZJ500" s="2476"/>
      <c r="OZK500" s="2476"/>
      <c r="OZL500" s="2476"/>
      <c r="OZM500" s="2479"/>
      <c r="OZN500" s="2479"/>
      <c r="OZO500" s="2479"/>
      <c r="OZP500" s="2479"/>
      <c r="OZU500" s="2476"/>
      <c r="OZV500" s="2476"/>
      <c r="OZW500" s="2476"/>
      <c r="OZX500" s="2479"/>
      <c r="OZY500" s="2479"/>
      <c r="OZZ500" s="2479"/>
      <c r="PAA500" s="2479"/>
      <c r="PAF500" s="2476"/>
      <c r="PAG500" s="2476"/>
      <c r="PAH500" s="2476"/>
      <c r="PAI500" s="2479"/>
      <c r="PAJ500" s="2479"/>
      <c r="PAK500" s="2479"/>
      <c r="PAL500" s="2479"/>
      <c r="PAQ500" s="2476"/>
      <c r="PAR500" s="2476"/>
      <c r="PAS500" s="2476"/>
      <c r="PAT500" s="2479"/>
      <c r="PAU500" s="2479"/>
      <c r="PAV500" s="2479"/>
      <c r="PAW500" s="2479"/>
      <c r="PBB500" s="2476"/>
      <c r="PBC500" s="2476"/>
      <c r="PBD500" s="2476"/>
      <c r="PBE500" s="2479"/>
      <c r="PBF500" s="2479"/>
      <c r="PBG500" s="2479"/>
      <c r="PBH500" s="2479"/>
      <c r="PBM500" s="2476"/>
      <c r="PBN500" s="2476"/>
      <c r="PBO500" s="2476"/>
      <c r="PBP500" s="2479"/>
      <c r="PBQ500" s="2479"/>
      <c r="PBR500" s="2479"/>
      <c r="PBS500" s="2479"/>
      <c r="PBX500" s="2476"/>
      <c r="PBY500" s="2476"/>
      <c r="PBZ500" s="2476"/>
      <c r="PCA500" s="2479"/>
      <c r="PCB500" s="2479"/>
      <c r="PCC500" s="2479"/>
      <c r="PCD500" s="2479"/>
      <c r="PCI500" s="2476"/>
      <c r="PCJ500" s="2476"/>
      <c r="PCK500" s="2476"/>
      <c r="PCL500" s="2479"/>
      <c r="PCM500" s="2479"/>
      <c r="PCN500" s="2479"/>
      <c r="PCO500" s="2479"/>
      <c r="PCT500" s="2476"/>
      <c r="PCU500" s="2476"/>
      <c r="PCV500" s="2476"/>
      <c r="PCW500" s="2479"/>
      <c r="PCX500" s="2479"/>
      <c r="PCY500" s="2479"/>
      <c r="PCZ500" s="2479"/>
      <c r="PDE500" s="2476"/>
      <c r="PDF500" s="2476"/>
      <c r="PDG500" s="2476"/>
      <c r="PDH500" s="2479"/>
      <c r="PDI500" s="2479"/>
      <c r="PDJ500" s="2479"/>
      <c r="PDK500" s="2479"/>
      <c r="PDP500" s="2476"/>
      <c r="PDQ500" s="2476"/>
      <c r="PDR500" s="2476"/>
      <c r="PDS500" s="2479"/>
      <c r="PDT500" s="2479"/>
      <c r="PDU500" s="2479"/>
      <c r="PDV500" s="2479"/>
      <c r="PEA500" s="2476"/>
      <c r="PEB500" s="2476"/>
      <c r="PEC500" s="2476"/>
      <c r="PED500" s="2479"/>
      <c r="PEE500" s="2479"/>
      <c r="PEF500" s="2479"/>
      <c r="PEG500" s="2479"/>
      <c r="PEL500" s="2476"/>
      <c r="PEM500" s="2476"/>
      <c r="PEN500" s="2476"/>
      <c r="PEO500" s="2479"/>
      <c r="PEP500" s="2479"/>
      <c r="PEQ500" s="2479"/>
      <c r="PER500" s="2479"/>
      <c r="PEW500" s="2476"/>
      <c r="PEX500" s="2476"/>
      <c r="PEY500" s="2476"/>
      <c r="PEZ500" s="2479"/>
      <c r="PFA500" s="2479"/>
      <c r="PFB500" s="2479"/>
      <c r="PFC500" s="2479"/>
      <c r="PFH500" s="2476"/>
      <c r="PFI500" s="2476"/>
      <c r="PFJ500" s="2476"/>
      <c r="PFK500" s="2479"/>
      <c r="PFL500" s="2479"/>
      <c r="PFM500" s="2479"/>
      <c r="PFN500" s="2479"/>
      <c r="PFS500" s="2476"/>
      <c r="PFT500" s="2476"/>
      <c r="PFU500" s="2476"/>
      <c r="PFV500" s="2479"/>
      <c r="PFW500" s="2479"/>
      <c r="PFX500" s="2479"/>
      <c r="PFY500" s="2479"/>
      <c r="PGD500" s="2476"/>
      <c r="PGE500" s="2476"/>
      <c r="PGF500" s="2476"/>
      <c r="PGG500" s="2479"/>
      <c r="PGH500" s="2479"/>
      <c r="PGI500" s="2479"/>
      <c r="PGJ500" s="2479"/>
      <c r="PGO500" s="2476"/>
      <c r="PGP500" s="2476"/>
      <c r="PGQ500" s="2476"/>
      <c r="PGR500" s="2479"/>
      <c r="PGS500" s="2479"/>
      <c r="PGT500" s="2479"/>
      <c r="PGU500" s="2479"/>
      <c r="PGZ500" s="2476"/>
      <c r="PHA500" s="2476"/>
      <c r="PHB500" s="2476"/>
      <c r="PHC500" s="2479"/>
      <c r="PHD500" s="2479"/>
      <c r="PHE500" s="2479"/>
      <c r="PHF500" s="2479"/>
      <c r="PHK500" s="2476"/>
      <c r="PHL500" s="2476"/>
      <c r="PHM500" s="2476"/>
      <c r="PHN500" s="2479"/>
      <c r="PHO500" s="2479"/>
      <c r="PHP500" s="2479"/>
      <c r="PHQ500" s="2479"/>
      <c r="PHV500" s="2476"/>
      <c r="PHW500" s="2476"/>
      <c r="PHX500" s="2476"/>
      <c r="PHY500" s="2479"/>
      <c r="PHZ500" s="2479"/>
      <c r="PIA500" s="2479"/>
      <c r="PIB500" s="2479"/>
      <c r="PIG500" s="2476"/>
      <c r="PIH500" s="2476"/>
      <c r="PII500" s="2476"/>
      <c r="PIJ500" s="2479"/>
      <c r="PIK500" s="2479"/>
      <c r="PIL500" s="2479"/>
      <c r="PIM500" s="2479"/>
      <c r="PIR500" s="2476"/>
      <c r="PIS500" s="2476"/>
      <c r="PIT500" s="2476"/>
      <c r="PIU500" s="2479"/>
      <c r="PIV500" s="2479"/>
      <c r="PIW500" s="2479"/>
      <c r="PIX500" s="2479"/>
      <c r="PJC500" s="2476"/>
      <c r="PJD500" s="2476"/>
      <c r="PJE500" s="2476"/>
      <c r="PJF500" s="2479"/>
      <c r="PJG500" s="2479"/>
      <c r="PJH500" s="2479"/>
      <c r="PJI500" s="2479"/>
      <c r="PJN500" s="2476"/>
      <c r="PJO500" s="2476"/>
      <c r="PJP500" s="2476"/>
      <c r="PJQ500" s="2479"/>
      <c r="PJR500" s="2479"/>
      <c r="PJS500" s="2479"/>
      <c r="PJT500" s="2479"/>
      <c r="PJY500" s="2476"/>
      <c r="PJZ500" s="2476"/>
      <c r="PKA500" s="2476"/>
      <c r="PKB500" s="2479"/>
      <c r="PKC500" s="2479"/>
      <c r="PKD500" s="2479"/>
      <c r="PKE500" s="2479"/>
      <c r="PKJ500" s="2476"/>
      <c r="PKK500" s="2476"/>
      <c r="PKL500" s="2476"/>
      <c r="PKM500" s="2479"/>
      <c r="PKN500" s="2479"/>
      <c r="PKO500" s="2479"/>
      <c r="PKP500" s="2479"/>
      <c r="PKU500" s="2476"/>
      <c r="PKV500" s="2476"/>
      <c r="PKW500" s="2476"/>
      <c r="PKX500" s="2479"/>
      <c r="PKY500" s="2479"/>
      <c r="PKZ500" s="2479"/>
      <c r="PLA500" s="2479"/>
      <c r="PLF500" s="2476"/>
      <c r="PLG500" s="2476"/>
      <c r="PLH500" s="2476"/>
      <c r="PLI500" s="2479"/>
      <c r="PLJ500" s="2479"/>
      <c r="PLK500" s="2479"/>
      <c r="PLL500" s="2479"/>
      <c r="PLQ500" s="2476"/>
      <c r="PLR500" s="2476"/>
      <c r="PLS500" s="2476"/>
      <c r="PLT500" s="2479"/>
      <c r="PLU500" s="2479"/>
      <c r="PLV500" s="2479"/>
      <c r="PLW500" s="2479"/>
      <c r="PMB500" s="2476"/>
      <c r="PMC500" s="2476"/>
      <c r="PMD500" s="2476"/>
      <c r="PME500" s="2479"/>
      <c r="PMF500" s="2479"/>
      <c r="PMG500" s="2479"/>
      <c r="PMH500" s="2479"/>
      <c r="PMM500" s="2476"/>
      <c r="PMN500" s="2476"/>
      <c r="PMO500" s="2476"/>
      <c r="PMP500" s="2479"/>
      <c r="PMQ500" s="2479"/>
      <c r="PMR500" s="2479"/>
      <c r="PMS500" s="2479"/>
      <c r="PMX500" s="2476"/>
      <c r="PMY500" s="2476"/>
      <c r="PMZ500" s="2476"/>
      <c r="PNA500" s="2479"/>
      <c r="PNB500" s="2479"/>
      <c r="PNC500" s="2479"/>
      <c r="PND500" s="2479"/>
      <c r="PNI500" s="2476"/>
      <c r="PNJ500" s="2476"/>
      <c r="PNK500" s="2476"/>
      <c r="PNL500" s="2479"/>
      <c r="PNM500" s="2479"/>
      <c r="PNN500" s="2479"/>
      <c r="PNO500" s="2479"/>
      <c r="PNT500" s="2476"/>
      <c r="PNU500" s="2476"/>
      <c r="PNV500" s="2476"/>
      <c r="PNW500" s="2479"/>
      <c r="PNX500" s="2479"/>
      <c r="PNY500" s="2479"/>
      <c r="PNZ500" s="2479"/>
      <c r="POE500" s="2476"/>
      <c r="POF500" s="2476"/>
      <c r="POG500" s="2476"/>
      <c r="POH500" s="2479"/>
      <c r="POI500" s="2479"/>
      <c r="POJ500" s="2479"/>
      <c r="POK500" s="2479"/>
      <c r="POP500" s="2476"/>
      <c r="POQ500" s="2476"/>
      <c r="POR500" s="2476"/>
      <c r="POS500" s="2479"/>
      <c r="POT500" s="2479"/>
      <c r="POU500" s="2479"/>
      <c r="POV500" s="2479"/>
      <c r="PPA500" s="2476"/>
      <c r="PPB500" s="2476"/>
      <c r="PPC500" s="2476"/>
      <c r="PPD500" s="2479"/>
      <c r="PPE500" s="2479"/>
      <c r="PPF500" s="2479"/>
      <c r="PPG500" s="2479"/>
      <c r="PPL500" s="2476"/>
      <c r="PPM500" s="2476"/>
      <c r="PPN500" s="2476"/>
      <c r="PPO500" s="2479"/>
      <c r="PPP500" s="2479"/>
      <c r="PPQ500" s="2479"/>
      <c r="PPR500" s="2479"/>
      <c r="PPW500" s="2476"/>
      <c r="PPX500" s="2476"/>
      <c r="PPY500" s="2476"/>
      <c r="PPZ500" s="2479"/>
      <c r="PQA500" s="2479"/>
      <c r="PQB500" s="2479"/>
      <c r="PQC500" s="2479"/>
      <c r="PQH500" s="2476"/>
      <c r="PQI500" s="2476"/>
      <c r="PQJ500" s="2476"/>
      <c r="PQK500" s="2479"/>
      <c r="PQL500" s="2479"/>
      <c r="PQM500" s="2479"/>
      <c r="PQN500" s="2479"/>
      <c r="PQS500" s="2476"/>
      <c r="PQT500" s="2476"/>
      <c r="PQU500" s="2476"/>
      <c r="PQV500" s="2479"/>
      <c r="PQW500" s="2479"/>
      <c r="PQX500" s="2479"/>
      <c r="PQY500" s="2479"/>
      <c r="PRD500" s="2476"/>
      <c r="PRE500" s="2476"/>
      <c r="PRF500" s="2476"/>
      <c r="PRG500" s="2479"/>
      <c r="PRH500" s="2479"/>
      <c r="PRI500" s="2479"/>
      <c r="PRJ500" s="2479"/>
      <c r="PRO500" s="2476"/>
      <c r="PRP500" s="2476"/>
      <c r="PRQ500" s="2476"/>
      <c r="PRR500" s="2479"/>
      <c r="PRS500" s="2479"/>
      <c r="PRT500" s="2479"/>
      <c r="PRU500" s="2479"/>
      <c r="PRZ500" s="2476"/>
      <c r="PSA500" s="2476"/>
      <c r="PSB500" s="2476"/>
      <c r="PSC500" s="2479"/>
      <c r="PSD500" s="2479"/>
      <c r="PSE500" s="2479"/>
      <c r="PSF500" s="2479"/>
      <c r="PSK500" s="2476"/>
      <c r="PSL500" s="2476"/>
      <c r="PSM500" s="2476"/>
      <c r="PSN500" s="2479"/>
      <c r="PSO500" s="2479"/>
      <c r="PSP500" s="2479"/>
      <c r="PSQ500" s="2479"/>
      <c r="PSV500" s="2476"/>
      <c r="PSW500" s="2476"/>
      <c r="PSX500" s="2476"/>
      <c r="PSY500" s="2479"/>
      <c r="PSZ500" s="2479"/>
      <c r="PTA500" s="2479"/>
      <c r="PTB500" s="2479"/>
      <c r="PTG500" s="2476"/>
      <c r="PTH500" s="2476"/>
      <c r="PTI500" s="2476"/>
      <c r="PTJ500" s="2479"/>
      <c r="PTK500" s="2479"/>
      <c r="PTL500" s="2479"/>
      <c r="PTM500" s="2479"/>
      <c r="PTR500" s="2476"/>
      <c r="PTS500" s="2476"/>
      <c r="PTT500" s="2476"/>
      <c r="PTU500" s="2479"/>
      <c r="PTV500" s="2479"/>
      <c r="PTW500" s="2479"/>
      <c r="PTX500" s="2479"/>
      <c r="PUC500" s="2476"/>
      <c r="PUD500" s="2476"/>
      <c r="PUE500" s="2476"/>
      <c r="PUF500" s="2479"/>
      <c r="PUG500" s="2479"/>
      <c r="PUH500" s="2479"/>
      <c r="PUI500" s="2479"/>
      <c r="PUN500" s="2476"/>
      <c r="PUO500" s="2476"/>
      <c r="PUP500" s="2476"/>
      <c r="PUQ500" s="2479"/>
      <c r="PUR500" s="2479"/>
      <c r="PUS500" s="2479"/>
      <c r="PUT500" s="2479"/>
      <c r="PUY500" s="2476"/>
      <c r="PUZ500" s="2476"/>
      <c r="PVA500" s="2476"/>
      <c r="PVB500" s="2479"/>
      <c r="PVC500" s="2479"/>
      <c r="PVD500" s="2479"/>
      <c r="PVE500" s="2479"/>
      <c r="PVJ500" s="2476"/>
      <c r="PVK500" s="2476"/>
      <c r="PVL500" s="2476"/>
      <c r="PVM500" s="2479"/>
      <c r="PVN500" s="2479"/>
      <c r="PVO500" s="2479"/>
      <c r="PVP500" s="2479"/>
      <c r="PVU500" s="2476"/>
      <c r="PVV500" s="2476"/>
      <c r="PVW500" s="2476"/>
      <c r="PVX500" s="2479"/>
      <c r="PVY500" s="2479"/>
      <c r="PVZ500" s="2479"/>
      <c r="PWA500" s="2479"/>
      <c r="PWF500" s="2476"/>
      <c r="PWG500" s="2476"/>
      <c r="PWH500" s="2476"/>
      <c r="PWI500" s="2479"/>
      <c r="PWJ500" s="2479"/>
      <c r="PWK500" s="2479"/>
      <c r="PWL500" s="2479"/>
      <c r="PWQ500" s="2476"/>
      <c r="PWR500" s="2476"/>
      <c r="PWS500" s="2476"/>
      <c r="PWT500" s="2479"/>
      <c r="PWU500" s="2479"/>
      <c r="PWV500" s="2479"/>
      <c r="PWW500" s="2479"/>
      <c r="PXB500" s="2476"/>
      <c r="PXC500" s="2476"/>
      <c r="PXD500" s="2476"/>
      <c r="PXE500" s="2479"/>
      <c r="PXF500" s="2479"/>
      <c r="PXG500" s="2479"/>
      <c r="PXH500" s="2479"/>
      <c r="PXM500" s="2476"/>
      <c r="PXN500" s="2476"/>
      <c r="PXO500" s="2476"/>
      <c r="PXP500" s="2479"/>
      <c r="PXQ500" s="2479"/>
      <c r="PXR500" s="2479"/>
      <c r="PXS500" s="2479"/>
      <c r="PXX500" s="2476"/>
      <c r="PXY500" s="2476"/>
      <c r="PXZ500" s="2476"/>
      <c r="PYA500" s="2479"/>
      <c r="PYB500" s="2479"/>
      <c r="PYC500" s="2479"/>
      <c r="PYD500" s="2479"/>
      <c r="PYI500" s="2476"/>
      <c r="PYJ500" s="2476"/>
      <c r="PYK500" s="2476"/>
      <c r="PYL500" s="2479"/>
      <c r="PYM500" s="2479"/>
      <c r="PYN500" s="2479"/>
      <c r="PYO500" s="2479"/>
      <c r="PYT500" s="2476"/>
      <c r="PYU500" s="2476"/>
      <c r="PYV500" s="2476"/>
      <c r="PYW500" s="2479"/>
      <c r="PYX500" s="2479"/>
      <c r="PYY500" s="2479"/>
      <c r="PYZ500" s="2479"/>
      <c r="PZE500" s="2476"/>
      <c r="PZF500" s="2476"/>
      <c r="PZG500" s="2476"/>
      <c r="PZH500" s="2479"/>
      <c r="PZI500" s="2479"/>
      <c r="PZJ500" s="2479"/>
      <c r="PZK500" s="2479"/>
      <c r="PZP500" s="2476"/>
      <c r="PZQ500" s="2476"/>
      <c r="PZR500" s="2476"/>
      <c r="PZS500" s="2479"/>
      <c r="PZT500" s="2479"/>
      <c r="PZU500" s="2479"/>
      <c r="PZV500" s="2479"/>
      <c r="QAA500" s="2476"/>
      <c r="QAB500" s="2476"/>
      <c r="QAC500" s="2476"/>
      <c r="QAD500" s="2479"/>
      <c r="QAE500" s="2479"/>
      <c r="QAF500" s="2479"/>
      <c r="QAG500" s="2479"/>
      <c r="QAL500" s="2476"/>
      <c r="QAM500" s="2476"/>
      <c r="QAN500" s="2476"/>
      <c r="QAO500" s="2479"/>
      <c r="QAP500" s="2479"/>
      <c r="QAQ500" s="2479"/>
      <c r="QAR500" s="2479"/>
      <c r="QAW500" s="2476"/>
      <c r="QAX500" s="2476"/>
      <c r="QAY500" s="2476"/>
      <c r="QAZ500" s="2479"/>
      <c r="QBA500" s="2479"/>
      <c r="QBB500" s="2479"/>
      <c r="QBC500" s="2479"/>
      <c r="QBH500" s="2476"/>
      <c r="QBI500" s="2476"/>
      <c r="QBJ500" s="2476"/>
      <c r="QBK500" s="2479"/>
      <c r="QBL500" s="2479"/>
      <c r="QBM500" s="2479"/>
      <c r="QBN500" s="2479"/>
      <c r="QBS500" s="2476"/>
      <c r="QBT500" s="2476"/>
      <c r="QBU500" s="2476"/>
      <c r="QBV500" s="2479"/>
      <c r="QBW500" s="2479"/>
      <c r="QBX500" s="2479"/>
      <c r="QBY500" s="2479"/>
      <c r="QCD500" s="2476"/>
      <c r="QCE500" s="2476"/>
      <c r="QCF500" s="2476"/>
      <c r="QCG500" s="2479"/>
      <c r="QCH500" s="2479"/>
      <c r="QCI500" s="2479"/>
      <c r="QCJ500" s="2479"/>
      <c r="QCO500" s="2476"/>
      <c r="QCP500" s="2476"/>
      <c r="QCQ500" s="2476"/>
      <c r="QCR500" s="2479"/>
      <c r="QCS500" s="2479"/>
      <c r="QCT500" s="2479"/>
      <c r="QCU500" s="2479"/>
      <c r="QCZ500" s="2476"/>
      <c r="QDA500" s="2476"/>
      <c r="QDB500" s="2476"/>
      <c r="QDC500" s="2479"/>
      <c r="QDD500" s="2479"/>
      <c r="QDE500" s="2479"/>
      <c r="QDF500" s="2479"/>
      <c r="QDK500" s="2476"/>
      <c r="QDL500" s="2476"/>
      <c r="QDM500" s="2476"/>
      <c r="QDN500" s="2479"/>
      <c r="QDO500" s="2479"/>
      <c r="QDP500" s="2479"/>
      <c r="QDQ500" s="2479"/>
      <c r="QDV500" s="2476"/>
      <c r="QDW500" s="2476"/>
      <c r="QDX500" s="2476"/>
      <c r="QDY500" s="2479"/>
      <c r="QDZ500" s="2479"/>
      <c r="QEA500" s="2479"/>
      <c r="QEB500" s="2479"/>
      <c r="QEG500" s="2476"/>
      <c r="QEH500" s="2476"/>
      <c r="QEI500" s="2476"/>
      <c r="QEJ500" s="2479"/>
      <c r="QEK500" s="2479"/>
      <c r="QEL500" s="2479"/>
      <c r="QEM500" s="2479"/>
      <c r="QER500" s="2476"/>
      <c r="QES500" s="2476"/>
      <c r="QET500" s="2476"/>
      <c r="QEU500" s="2479"/>
      <c r="QEV500" s="2479"/>
      <c r="QEW500" s="2479"/>
      <c r="QEX500" s="2479"/>
      <c r="QFC500" s="2476"/>
      <c r="QFD500" s="2476"/>
      <c r="QFE500" s="2476"/>
      <c r="QFF500" s="2479"/>
      <c r="QFG500" s="2479"/>
      <c r="QFH500" s="2479"/>
      <c r="QFI500" s="2479"/>
      <c r="QFN500" s="2476"/>
      <c r="QFO500" s="2476"/>
      <c r="QFP500" s="2476"/>
      <c r="QFQ500" s="2479"/>
      <c r="QFR500" s="2479"/>
      <c r="QFS500" s="2479"/>
      <c r="QFT500" s="2479"/>
      <c r="QFY500" s="2476"/>
      <c r="QFZ500" s="2476"/>
      <c r="QGA500" s="2476"/>
      <c r="QGB500" s="2479"/>
      <c r="QGC500" s="2479"/>
      <c r="QGD500" s="2479"/>
      <c r="QGE500" s="2479"/>
      <c r="QGJ500" s="2476"/>
      <c r="QGK500" s="2476"/>
      <c r="QGL500" s="2476"/>
      <c r="QGM500" s="2479"/>
      <c r="QGN500" s="2479"/>
      <c r="QGO500" s="2479"/>
      <c r="QGP500" s="2479"/>
      <c r="QGU500" s="2476"/>
      <c r="QGV500" s="2476"/>
      <c r="QGW500" s="2476"/>
      <c r="QGX500" s="2479"/>
      <c r="QGY500" s="2479"/>
      <c r="QGZ500" s="2479"/>
      <c r="QHA500" s="2479"/>
      <c r="QHF500" s="2476"/>
      <c r="QHG500" s="2476"/>
      <c r="QHH500" s="2476"/>
      <c r="QHI500" s="2479"/>
      <c r="QHJ500" s="2479"/>
      <c r="QHK500" s="2479"/>
      <c r="QHL500" s="2479"/>
      <c r="QHQ500" s="2476"/>
      <c r="QHR500" s="2476"/>
      <c r="QHS500" s="2476"/>
      <c r="QHT500" s="2479"/>
      <c r="QHU500" s="2479"/>
      <c r="QHV500" s="2479"/>
      <c r="QHW500" s="2479"/>
      <c r="QIB500" s="2476"/>
      <c r="QIC500" s="2476"/>
      <c r="QID500" s="2476"/>
      <c r="QIE500" s="2479"/>
      <c r="QIF500" s="2479"/>
      <c r="QIG500" s="2479"/>
      <c r="QIH500" s="2479"/>
      <c r="QIM500" s="2476"/>
      <c r="QIN500" s="2476"/>
      <c r="QIO500" s="2476"/>
      <c r="QIP500" s="2479"/>
      <c r="QIQ500" s="2479"/>
      <c r="QIR500" s="2479"/>
      <c r="QIS500" s="2479"/>
      <c r="QIX500" s="2476"/>
      <c r="QIY500" s="2476"/>
      <c r="QIZ500" s="2476"/>
      <c r="QJA500" s="2479"/>
      <c r="QJB500" s="2479"/>
      <c r="QJC500" s="2479"/>
      <c r="QJD500" s="2479"/>
      <c r="QJI500" s="2476"/>
      <c r="QJJ500" s="2476"/>
      <c r="QJK500" s="2476"/>
      <c r="QJL500" s="2479"/>
      <c r="QJM500" s="2479"/>
      <c r="QJN500" s="2479"/>
      <c r="QJO500" s="2479"/>
      <c r="QJT500" s="2476"/>
      <c r="QJU500" s="2476"/>
      <c r="QJV500" s="2476"/>
      <c r="QJW500" s="2479"/>
      <c r="QJX500" s="2479"/>
      <c r="QJY500" s="2479"/>
      <c r="QJZ500" s="2479"/>
      <c r="QKE500" s="2476"/>
      <c r="QKF500" s="2476"/>
      <c r="QKG500" s="2476"/>
      <c r="QKH500" s="2479"/>
      <c r="QKI500" s="2479"/>
      <c r="QKJ500" s="2479"/>
      <c r="QKK500" s="2479"/>
      <c r="QKP500" s="2476"/>
      <c r="QKQ500" s="2476"/>
      <c r="QKR500" s="2476"/>
      <c r="QKS500" s="2479"/>
      <c r="QKT500" s="2479"/>
      <c r="QKU500" s="2479"/>
      <c r="QKV500" s="2479"/>
      <c r="QLA500" s="2476"/>
      <c r="QLB500" s="2476"/>
      <c r="QLC500" s="2476"/>
      <c r="QLD500" s="2479"/>
      <c r="QLE500" s="2479"/>
      <c r="QLF500" s="2479"/>
      <c r="QLG500" s="2479"/>
      <c r="QLL500" s="2476"/>
      <c r="QLM500" s="2476"/>
      <c r="QLN500" s="2476"/>
      <c r="QLO500" s="2479"/>
      <c r="QLP500" s="2479"/>
      <c r="QLQ500" s="2479"/>
      <c r="QLR500" s="2479"/>
      <c r="QLW500" s="2476"/>
      <c r="QLX500" s="2476"/>
      <c r="QLY500" s="2476"/>
      <c r="QLZ500" s="2479"/>
      <c r="QMA500" s="2479"/>
      <c r="QMB500" s="2479"/>
      <c r="QMC500" s="2479"/>
      <c r="QMH500" s="2476"/>
      <c r="QMI500" s="2476"/>
      <c r="QMJ500" s="2476"/>
      <c r="QMK500" s="2479"/>
      <c r="QML500" s="2479"/>
      <c r="QMM500" s="2479"/>
      <c r="QMN500" s="2479"/>
      <c r="QMS500" s="2476"/>
      <c r="QMT500" s="2476"/>
      <c r="QMU500" s="2476"/>
      <c r="QMV500" s="2479"/>
      <c r="QMW500" s="2479"/>
      <c r="QMX500" s="2479"/>
      <c r="QMY500" s="2479"/>
      <c r="QND500" s="2476"/>
      <c r="QNE500" s="2476"/>
      <c r="QNF500" s="2476"/>
      <c r="QNG500" s="2479"/>
      <c r="QNH500" s="2479"/>
      <c r="QNI500" s="2479"/>
      <c r="QNJ500" s="2479"/>
      <c r="QNO500" s="2476"/>
      <c r="QNP500" s="2476"/>
      <c r="QNQ500" s="2476"/>
      <c r="QNR500" s="2479"/>
      <c r="QNS500" s="2479"/>
      <c r="QNT500" s="2479"/>
      <c r="QNU500" s="2479"/>
      <c r="QNZ500" s="2476"/>
      <c r="QOA500" s="2476"/>
      <c r="QOB500" s="2476"/>
      <c r="QOC500" s="2479"/>
      <c r="QOD500" s="2479"/>
      <c r="QOE500" s="2479"/>
      <c r="QOF500" s="2479"/>
      <c r="QOK500" s="2476"/>
      <c r="QOL500" s="2476"/>
      <c r="QOM500" s="2476"/>
      <c r="QON500" s="2479"/>
      <c r="QOO500" s="2479"/>
      <c r="QOP500" s="2479"/>
      <c r="QOQ500" s="2479"/>
      <c r="QOV500" s="2476"/>
      <c r="QOW500" s="2476"/>
      <c r="QOX500" s="2476"/>
      <c r="QOY500" s="2479"/>
      <c r="QOZ500" s="2479"/>
      <c r="QPA500" s="2479"/>
      <c r="QPB500" s="2479"/>
      <c r="QPG500" s="2476"/>
      <c r="QPH500" s="2476"/>
      <c r="QPI500" s="2476"/>
      <c r="QPJ500" s="2479"/>
      <c r="QPK500" s="2479"/>
      <c r="QPL500" s="2479"/>
      <c r="QPM500" s="2479"/>
      <c r="QPR500" s="2476"/>
      <c r="QPS500" s="2476"/>
      <c r="QPT500" s="2476"/>
      <c r="QPU500" s="2479"/>
      <c r="QPV500" s="2479"/>
      <c r="QPW500" s="2479"/>
      <c r="QPX500" s="2479"/>
      <c r="QQC500" s="2476"/>
      <c r="QQD500" s="2476"/>
      <c r="QQE500" s="2476"/>
      <c r="QQF500" s="2479"/>
      <c r="QQG500" s="2479"/>
      <c r="QQH500" s="2479"/>
      <c r="QQI500" s="2479"/>
      <c r="QQN500" s="2476"/>
      <c r="QQO500" s="2476"/>
      <c r="QQP500" s="2476"/>
      <c r="QQQ500" s="2479"/>
      <c r="QQR500" s="2479"/>
      <c r="QQS500" s="2479"/>
      <c r="QQT500" s="2479"/>
      <c r="QQY500" s="2476"/>
      <c r="QQZ500" s="2476"/>
      <c r="QRA500" s="2476"/>
      <c r="QRB500" s="2479"/>
      <c r="QRC500" s="2479"/>
      <c r="QRD500" s="2479"/>
      <c r="QRE500" s="2479"/>
      <c r="QRJ500" s="2476"/>
      <c r="QRK500" s="2476"/>
      <c r="QRL500" s="2476"/>
      <c r="QRM500" s="2479"/>
      <c r="QRN500" s="2479"/>
      <c r="QRO500" s="2479"/>
      <c r="QRP500" s="2479"/>
      <c r="QRU500" s="2476"/>
      <c r="QRV500" s="2476"/>
      <c r="QRW500" s="2476"/>
      <c r="QRX500" s="2479"/>
      <c r="QRY500" s="2479"/>
      <c r="QRZ500" s="2479"/>
      <c r="QSA500" s="2479"/>
      <c r="QSF500" s="2476"/>
      <c r="QSG500" s="2476"/>
      <c r="QSH500" s="2476"/>
      <c r="QSI500" s="2479"/>
      <c r="QSJ500" s="2479"/>
      <c r="QSK500" s="2479"/>
      <c r="QSL500" s="2479"/>
      <c r="QSQ500" s="2476"/>
      <c r="QSR500" s="2476"/>
      <c r="QSS500" s="2476"/>
      <c r="QST500" s="2479"/>
      <c r="QSU500" s="2479"/>
      <c r="QSV500" s="2479"/>
      <c r="QSW500" s="2479"/>
      <c r="QTB500" s="2476"/>
      <c r="QTC500" s="2476"/>
      <c r="QTD500" s="2476"/>
      <c r="QTE500" s="2479"/>
      <c r="QTF500" s="2479"/>
      <c r="QTG500" s="2479"/>
      <c r="QTH500" s="2479"/>
      <c r="QTM500" s="2476"/>
      <c r="QTN500" s="2476"/>
      <c r="QTO500" s="2476"/>
      <c r="QTP500" s="2479"/>
      <c r="QTQ500" s="2479"/>
      <c r="QTR500" s="2479"/>
      <c r="QTS500" s="2479"/>
      <c r="QTX500" s="2476"/>
      <c r="QTY500" s="2476"/>
      <c r="QTZ500" s="2476"/>
      <c r="QUA500" s="2479"/>
      <c r="QUB500" s="2479"/>
      <c r="QUC500" s="2479"/>
      <c r="QUD500" s="2479"/>
      <c r="QUI500" s="2476"/>
      <c r="QUJ500" s="2476"/>
      <c r="QUK500" s="2476"/>
      <c r="QUL500" s="2479"/>
      <c r="QUM500" s="2479"/>
      <c r="QUN500" s="2479"/>
      <c r="QUO500" s="2479"/>
      <c r="QUT500" s="2476"/>
      <c r="QUU500" s="2476"/>
      <c r="QUV500" s="2476"/>
      <c r="QUW500" s="2479"/>
      <c r="QUX500" s="2479"/>
      <c r="QUY500" s="2479"/>
      <c r="QUZ500" s="2479"/>
      <c r="QVE500" s="2476"/>
      <c r="QVF500" s="2476"/>
      <c r="QVG500" s="2476"/>
      <c r="QVH500" s="2479"/>
      <c r="QVI500" s="2479"/>
      <c r="QVJ500" s="2479"/>
      <c r="QVK500" s="2479"/>
      <c r="QVP500" s="2476"/>
      <c r="QVQ500" s="2476"/>
      <c r="QVR500" s="2476"/>
      <c r="QVS500" s="2479"/>
      <c r="QVT500" s="2479"/>
      <c r="QVU500" s="2479"/>
      <c r="QVV500" s="2479"/>
      <c r="QWA500" s="2476"/>
      <c r="QWB500" s="2476"/>
      <c r="QWC500" s="2476"/>
      <c r="QWD500" s="2479"/>
      <c r="QWE500" s="2479"/>
      <c r="QWF500" s="2479"/>
      <c r="QWG500" s="2479"/>
      <c r="QWL500" s="2476"/>
      <c r="QWM500" s="2476"/>
      <c r="QWN500" s="2476"/>
      <c r="QWO500" s="2479"/>
      <c r="QWP500" s="2479"/>
      <c r="QWQ500" s="2479"/>
      <c r="QWR500" s="2479"/>
      <c r="QWW500" s="2476"/>
      <c r="QWX500" s="2476"/>
      <c r="QWY500" s="2476"/>
      <c r="QWZ500" s="2479"/>
      <c r="QXA500" s="2479"/>
      <c r="QXB500" s="2479"/>
      <c r="QXC500" s="2479"/>
      <c r="QXH500" s="2476"/>
      <c r="QXI500" s="2476"/>
      <c r="QXJ500" s="2476"/>
      <c r="QXK500" s="2479"/>
      <c r="QXL500" s="2479"/>
      <c r="QXM500" s="2479"/>
      <c r="QXN500" s="2479"/>
      <c r="QXS500" s="2476"/>
      <c r="QXT500" s="2476"/>
      <c r="QXU500" s="2476"/>
      <c r="QXV500" s="2479"/>
      <c r="QXW500" s="2479"/>
      <c r="QXX500" s="2479"/>
      <c r="QXY500" s="2479"/>
      <c r="QYD500" s="2476"/>
      <c r="QYE500" s="2476"/>
      <c r="QYF500" s="2476"/>
      <c r="QYG500" s="2479"/>
      <c r="QYH500" s="2479"/>
      <c r="QYI500" s="2479"/>
      <c r="QYJ500" s="2479"/>
      <c r="QYO500" s="2476"/>
      <c r="QYP500" s="2476"/>
      <c r="QYQ500" s="2476"/>
      <c r="QYR500" s="2479"/>
      <c r="QYS500" s="2479"/>
      <c r="QYT500" s="2479"/>
      <c r="QYU500" s="2479"/>
      <c r="QYZ500" s="2476"/>
      <c r="QZA500" s="2476"/>
      <c r="QZB500" s="2476"/>
      <c r="QZC500" s="2479"/>
      <c r="QZD500" s="2479"/>
      <c r="QZE500" s="2479"/>
      <c r="QZF500" s="2479"/>
      <c r="QZK500" s="2476"/>
      <c r="QZL500" s="2476"/>
      <c r="QZM500" s="2476"/>
      <c r="QZN500" s="2479"/>
      <c r="QZO500" s="2479"/>
      <c r="QZP500" s="2479"/>
      <c r="QZQ500" s="2479"/>
      <c r="QZV500" s="2476"/>
      <c r="QZW500" s="2476"/>
      <c r="QZX500" s="2476"/>
      <c r="QZY500" s="2479"/>
      <c r="QZZ500" s="2479"/>
      <c r="RAA500" s="2479"/>
      <c r="RAB500" s="2479"/>
      <c r="RAG500" s="2476"/>
      <c r="RAH500" s="2476"/>
      <c r="RAI500" s="2476"/>
      <c r="RAJ500" s="2479"/>
      <c r="RAK500" s="2479"/>
      <c r="RAL500" s="2479"/>
      <c r="RAM500" s="2479"/>
      <c r="RAR500" s="2476"/>
      <c r="RAS500" s="2476"/>
      <c r="RAT500" s="2476"/>
      <c r="RAU500" s="2479"/>
      <c r="RAV500" s="2479"/>
      <c r="RAW500" s="2479"/>
      <c r="RAX500" s="2479"/>
      <c r="RBC500" s="2476"/>
      <c r="RBD500" s="2476"/>
      <c r="RBE500" s="2476"/>
      <c r="RBF500" s="2479"/>
      <c r="RBG500" s="2479"/>
      <c r="RBH500" s="2479"/>
      <c r="RBI500" s="2479"/>
      <c r="RBN500" s="2476"/>
      <c r="RBO500" s="2476"/>
      <c r="RBP500" s="2476"/>
      <c r="RBQ500" s="2479"/>
      <c r="RBR500" s="2479"/>
      <c r="RBS500" s="2479"/>
      <c r="RBT500" s="2479"/>
      <c r="RBY500" s="2476"/>
      <c r="RBZ500" s="2476"/>
      <c r="RCA500" s="2476"/>
      <c r="RCB500" s="2479"/>
      <c r="RCC500" s="2479"/>
      <c r="RCD500" s="2479"/>
      <c r="RCE500" s="2479"/>
      <c r="RCJ500" s="2476"/>
      <c r="RCK500" s="2476"/>
      <c r="RCL500" s="2476"/>
      <c r="RCM500" s="2479"/>
      <c r="RCN500" s="2479"/>
      <c r="RCO500" s="2479"/>
      <c r="RCP500" s="2479"/>
      <c r="RCU500" s="2476"/>
      <c r="RCV500" s="2476"/>
      <c r="RCW500" s="2476"/>
      <c r="RCX500" s="2479"/>
      <c r="RCY500" s="2479"/>
      <c r="RCZ500" s="2479"/>
      <c r="RDA500" s="2479"/>
      <c r="RDF500" s="2476"/>
      <c r="RDG500" s="2476"/>
      <c r="RDH500" s="2476"/>
      <c r="RDI500" s="2479"/>
      <c r="RDJ500" s="2479"/>
      <c r="RDK500" s="2479"/>
      <c r="RDL500" s="2479"/>
      <c r="RDQ500" s="2476"/>
      <c r="RDR500" s="2476"/>
      <c r="RDS500" s="2476"/>
      <c r="RDT500" s="2479"/>
      <c r="RDU500" s="2479"/>
      <c r="RDV500" s="2479"/>
      <c r="RDW500" s="2479"/>
      <c r="REB500" s="2476"/>
      <c r="REC500" s="2476"/>
      <c r="RED500" s="2476"/>
      <c r="REE500" s="2479"/>
      <c r="REF500" s="2479"/>
      <c r="REG500" s="2479"/>
      <c r="REH500" s="2479"/>
      <c r="REM500" s="2476"/>
      <c r="REN500" s="2476"/>
      <c r="REO500" s="2476"/>
      <c r="REP500" s="2479"/>
      <c r="REQ500" s="2479"/>
      <c r="RER500" s="2479"/>
      <c r="RES500" s="2479"/>
      <c r="REX500" s="2476"/>
      <c r="REY500" s="2476"/>
      <c r="REZ500" s="2476"/>
      <c r="RFA500" s="2479"/>
      <c r="RFB500" s="2479"/>
      <c r="RFC500" s="2479"/>
      <c r="RFD500" s="2479"/>
      <c r="RFI500" s="2476"/>
      <c r="RFJ500" s="2476"/>
      <c r="RFK500" s="2476"/>
      <c r="RFL500" s="2479"/>
      <c r="RFM500" s="2479"/>
      <c r="RFN500" s="2479"/>
      <c r="RFO500" s="2479"/>
      <c r="RFT500" s="2476"/>
      <c r="RFU500" s="2476"/>
      <c r="RFV500" s="2476"/>
      <c r="RFW500" s="2479"/>
      <c r="RFX500" s="2479"/>
      <c r="RFY500" s="2479"/>
      <c r="RFZ500" s="2479"/>
      <c r="RGE500" s="2476"/>
      <c r="RGF500" s="2476"/>
      <c r="RGG500" s="2476"/>
      <c r="RGH500" s="2479"/>
      <c r="RGI500" s="2479"/>
      <c r="RGJ500" s="2479"/>
      <c r="RGK500" s="2479"/>
      <c r="RGP500" s="2476"/>
      <c r="RGQ500" s="2476"/>
      <c r="RGR500" s="2476"/>
      <c r="RGS500" s="2479"/>
      <c r="RGT500" s="2479"/>
      <c r="RGU500" s="2479"/>
      <c r="RGV500" s="2479"/>
      <c r="RHA500" s="2476"/>
      <c r="RHB500" s="2476"/>
      <c r="RHC500" s="2476"/>
      <c r="RHD500" s="2479"/>
      <c r="RHE500" s="2479"/>
      <c r="RHF500" s="2479"/>
      <c r="RHG500" s="2479"/>
      <c r="RHL500" s="2476"/>
      <c r="RHM500" s="2476"/>
      <c r="RHN500" s="2476"/>
      <c r="RHO500" s="2479"/>
      <c r="RHP500" s="2479"/>
      <c r="RHQ500" s="2479"/>
      <c r="RHR500" s="2479"/>
      <c r="RHW500" s="2476"/>
      <c r="RHX500" s="2476"/>
      <c r="RHY500" s="2476"/>
      <c r="RHZ500" s="2479"/>
      <c r="RIA500" s="2479"/>
      <c r="RIB500" s="2479"/>
      <c r="RIC500" s="2479"/>
      <c r="RIH500" s="2476"/>
      <c r="RII500" s="2476"/>
      <c r="RIJ500" s="2476"/>
      <c r="RIK500" s="2479"/>
      <c r="RIL500" s="2479"/>
      <c r="RIM500" s="2479"/>
      <c r="RIN500" s="2479"/>
      <c r="RIS500" s="2476"/>
      <c r="RIT500" s="2476"/>
      <c r="RIU500" s="2476"/>
      <c r="RIV500" s="2479"/>
      <c r="RIW500" s="2479"/>
      <c r="RIX500" s="2479"/>
      <c r="RIY500" s="2479"/>
      <c r="RJD500" s="2476"/>
      <c r="RJE500" s="2476"/>
      <c r="RJF500" s="2476"/>
      <c r="RJG500" s="2479"/>
      <c r="RJH500" s="2479"/>
      <c r="RJI500" s="2479"/>
      <c r="RJJ500" s="2479"/>
      <c r="RJO500" s="2476"/>
      <c r="RJP500" s="2476"/>
      <c r="RJQ500" s="2476"/>
      <c r="RJR500" s="2479"/>
      <c r="RJS500" s="2479"/>
      <c r="RJT500" s="2479"/>
      <c r="RJU500" s="2479"/>
      <c r="RJZ500" s="2476"/>
      <c r="RKA500" s="2476"/>
      <c r="RKB500" s="2476"/>
      <c r="RKC500" s="2479"/>
      <c r="RKD500" s="2479"/>
      <c r="RKE500" s="2479"/>
      <c r="RKF500" s="2479"/>
      <c r="RKK500" s="2476"/>
      <c r="RKL500" s="2476"/>
      <c r="RKM500" s="2476"/>
      <c r="RKN500" s="2479"/>
      <c r="RKO500" s="2479"/>
      <c r="RKP500" s="2479"/>
      <c r="RKQ500" s="2479"/>
      <c r="RKV500" s="2476"/>
      <c r="RKW500" s="2476"/>
      <c r="RKX500" s="2476"/>
      <c r="RKY500" s="2479"/>
      <c r="RKZ500" s="2479"/>
      <c r="RLA500" s="2479"/>
      <c r="RLB500" s="2479"/>
      <c r="RLG500" s="2476"/>
      <c r="RLH500" s="2476"/>
      <c r="RLI500" s="2476"/>
      <c r="RLJ500" s="2479"/>
      <c r="RLK500" s="2479"/>
      <c r="RLL500" s="2479"/>
      <c r="RLM500" s="2479"/>
      <c r="RLR500" s="2476"/>
      <c r="RLS500" s="2476"/>
      <c r="RLT500" s="2476"/>
      <c r="RLU500" s="2479"/>
      <c r="RLV500" s="2479"/>
      <c r="RLW500" s="2479"/>
      <c r="RLX500" s="2479"/>
      <c r="RMC500" s="2476"/>
      <c r="RMD500" s="2476"/>
      <c r="RME500" s="2476"/>
      <c r="RMF500" s="2479"/>
      <c r="RMG500" s="2479"/>
      <c r="RMH500" s="2479"/>
      <c r="RMI500" s="2479"/>
      <c r="RMN500" s="2476"/>
      <c r="RMO500" s="2476"/>
      <c r="RMP500" s="2476"/>
      <c r="RMQ500" s="2479"/>
      <c r="RMR500" s="2479"/>
      <c r="RMS500" s="2479"/>
      <c r="RMT500" s="2479"/>
      <c r="RMY500" s="2476"/>
      <c r="RMZ500" s="2476"/>
      <c r="RNA500" s="2476"/>
      <c r="RNB500" s="2479"/>
      <c r="RNC500" s="2479"/>
      <c r="RND500" s="2479"/>
      <c r="RNE500" s="2479"/>
      <c r="RNJ500" s="2476"/>
      <c r="RNK500" s="2476"/>
      <c r="RNL500" s="2476"/>
      <c r="RNM500" s="2479"/>
      <c r="RNN500" s="2479"/>
      <c r="RNO500" s="2479"/>
      <c r="RNP500" s="2479"/>
      <c r="RNU500" s="2476"/>
      <c r="RNV500" s="2476"/>
      <c r="RNW500" s="2476"/>
      <c r="RNX500" s="2479"/>
      <c r="RNY500" s="2479"/>
      <c r="RNZ500" s="2479"/>
      <c r="ROA500" s="2479"/>
      <c r="ROF500" s="2476"/>
      <c r="ROG500" s="2476"/>
      <c r="ROH500" s="2476"/>
      <c r="ROI500" s="2479"/>
      <c r="ROJ500" s="2479"/>
      <c r="ROK500" s="2479"/>
      <c r="ROL500" s="2479"/>
      <c r="ROQ500" s="2476"/>
      <c r="ROR500" s="2476"/>
      <c r="ROS500" s="2476"/>
      <c r="ROT500" s="2479"/>
      <c r="ROU500" s="2479"/>
      <c r="ROV500" s="2479"/>
      <c r="ROW500" s="2479"/>
      <c r="RPB500" s="2476"/>
      <c r="RPC500" s="2476"/>
      <c r="RPD500" s="2476"/>
      <c r="RPE500" s="2479"/>
      <c r="RPF500" s="2479"/>
      <c r="RPG500" s="2479"/>
      <c r="RPH500" s="2479"/>
      <c r="RPM500" s="2476"/>
      <c r="RPN500" s="2476"/>
      <c r="RPO500" s="2476"/>
      <c r="RPP500" s="2479"/>
      <c r="RPQ500" s="2479"/>
      <c r="RPR500" s="2479"/>
      <c r="RPS500" s="2479"/>
      <c r="RPX500" s="2476"/>
      <c r="RPY500" s="2476"/>
      <c r="RPZ500" s="2476"/>
      <c r="RQA500" s="2479"/>
      <c r="RQB500" s="2479"/>
      <c r="RQC500" s="2479"/>
      <c r="RQD500" s="2479"/>
      <c r="RQI500" s="2476"/>
      <c r="RQJ500" s="2476"/>
      <c r="RQK500" s="2476"/>
      <c r="RQL500" s="2479"/>
      <c r="RQM500" s="2479"/>
      <c r="RQN500" s="2479"/>
      <c r="RQO500" s="2479"/>
      <c r="RQT500" s="2476"/>
      <c r="RQU500" s="2476"/>
      <c r="RQV500" s="2476"/>
      <c r="RQW500" s="2479"/>
      <c r="RQX500" s="2479"/>
      <c r="RQY500" s="2479"/>
      <c r="RQZ500" s="2479"/>
      <c r="RRE500" s="2476"/>
      <c r="RRF500" s="2476"/>
      <c r="RRG500" s="2476"/>
      <c r="RRH500" s="2479"/>
      <c r="RRI500" s="2479"/>
      <c r="RRJ500" s="2479"/>
      <c r="RRK500" s="2479"/>
      <c r="RRP500" s="2476"/>
      <c r="RRQ500" s="2476"/>
      <c r="RRR500" s="2476"/>
      <c r="RRS500" s="2479"/>
      <c r="RRT500" s="2479"/>
      <c r="RRU500" s="2479"/>
      <c r="RRV500" s="2479"/>
      <c r="RSA500" s="2476"/>
      <c r="RSB500" s="2476"/>
      <c r="RSC500" s="2476"/>
      <c r="RSD500" s="2479"/>
      <c r="RSE500" s="2479"/>
      <c r="RSF500" s="2479"/>
      <c r="RSG500" s="2479"/>
      <c r="RSL500" s="2476"/>
      <c r="RSM500" s="2476"/>
      <c r="RSN500" s="2476"/>
      <c r="RSO500" s="2479"/>
      <c r="RSP500" s="2479"/>
      <c r="RSQ500" s="2479"/>
      <c r="RSR500" s="2479"/>
      <c r="RSW500" s="2476"/>
      <c r="RSX500" s="2476"/>
      <c r="RSY500" s="2476"/>
      <c r="RSZ500" s="2479"/>
      <c r="RTA500" s="2479"/>
      <c r="RTB500" s="2479"/>
      <c r="RTC500" s="2479"/>
      <c r="RTH500" s="2476"/>
      <c r="RTI500" s="2476"/>
      <c r="RTJ500" s="2476"/>
      <c r="RTK500" s="2479"/>
      <c r="RTL500" s="2479"/>
      <c r="RTM500" s="2479"/>
      <c r="RTN500" s="2479"/>
      <c r="RTS500" s="2476"/>
      <c r="RTT500" s="2476"/>
      <c r="RTU500" s="2476"/>
      <c r="RTV500" s="2479"/>
      <c r="RTW500" s="2479"/>
      <c r="RTX500" s="2479"/>
      <c r="RTY500" s="2479"/>
      <c r="RUD500" s="2476"/>
      <c r="RUE500" s="2476"/>
      <c r="RUF500" s="2476"/>
      <c r="RUG500" s="2479"/>
      <c r="RUH500" s="2479"/>
      <c r="RUI500" s="2479"/>
      <c r="RUJ500" s="2479"/>
      <c r="RUO500" s="2476"/>
      <c r="RUP500" s="2476"/>
      <c r="RUQ500" s="2476"/>
      <c r="RUR500" s="2479"/>
      <c r="RUS500" s="2479"/>
      <c r="RUT500" s="2479"/>
      <c r="RUU500" s="2479"/>
      <c r="RUZ500" s="2476"/>
      <c r="RVA500" s="2476"/>
      <c r="RVB500" s="2476"/>
      <c r="RVC500" s="2479"/>
      <c r="RVD500" s="2479"/>
      <c r="RVE500" s="2479"/>
      <c r="RVF500" s="2479"/>
      <c r="RVK500" s="2476"/>
      <c r="RVL500" s="2476"/>
      <c r="RVM500" s="2476"/>
      <c r="RVN500" s="2479"/>
      <c r="RVO500" s="2479"/>
      <c r="RVP500" s="2479"/>
      <c r="RVQ500" s="2479"/>
      <c r="RVV500" s="2476"/>
      <c r="RVW500" s="2476"/>
      <c r="RVX500" s="2476"/>
      <c r="RVY500" s="2479"/>
      <c r="RVZ500" s="2479"/>
      <c r="RWA500" s="2479"/>
      <c r="RWB500" s="2479"/>
      <c r="RWG500" s="2476"/>
      <c r="RWH500" s="2476"/>
      <c r="RWI500" s="2476"/>
      <c r="RWJ500" s="2479"/>
      <c r="RWK500" s="2479"/>
      <c r="RWL500" s="2479"/>
      <c r="RWM500" s="2479"/>
      <c r="RWR500" s="2476"/>
      <c r="RWS500" s="2476"/>
      <c r="RWT500" s="2476"/>
      <c r="RWU500" s="2479"/>
      <c r="RWV500" s="2479"/>
      <c r="RWW500" s="2479"/>
      <c r="RWX500" s="2479"/>
      <c r="RXC500" s="2476"/>
      <c r="RXD500" s="2476"/>
      <c r="RXE500" s="2476"/>
      <c r="RXF500" s="2479"/>
      <c r="RXG500" s="2479"/>
      <c r="RXH500" s="2479"/>
      <c r="RXI500" s="2479"/>
      <c r="RXN500" s="2476"/>
      <c r="RXO500" s="2476"/>
      <c r="RXP500" s="2476"/>
      <c r="RXQ500" s="2479"/>
      <c r="RXR500" s="2479"/>
      <c r="RXS500" s="2479"/>
      <c r="RXT500" s="2479"/>
      <c r="RXY500" s="2476"/>
      <c r="RXZ500" s="2476"/>
      <c r="RYA500" s="2476"/>
      <c r="RYB500" s="2479"/>
      <c r="RYC500" s="2479"/>
      <c r="RYD500" s="2479"/>
      <c r="RYE500" s="2479"/>
      <c r="RYJ500" s="2476"/>
      <c r="RYK500" s="2476"/>
      <c r="RYL500" s="2476"/>
      <c r="RYM500" s="2479"/>
      <c r="RYN500" s="2479"/>
      <c r="RYO500" s="2479"/>
      <c r="RYP500" s="2479"/>
      <c r="RYU500" s="2476"/>
      <c r="RYV500" s="2476"/>
      <c r="RYW500" s="2476"/>
      <c r="RYX500" s="2479"/>
      <c r="RYY500" s="2479"/>
      <c r="RYZ500" s="2479"/>
      <c r="RZA500" s="2479"/>
      <c r="RZF500" s="2476"/>
      <c r="RZG500" s="2476"/>
      <c r="RZH500" s="2476"/>
      <c r="RZI500" s="2479"/>
      <c r="RZJ500" s="2479"/>
      <c r="RZK500" s="2479"/>
      <c r="RZL500" s="2479"/>
      <c r="RZQ500" s="2476"/>
      <c r="RZR500" s="2476"/>
      <c r="RZS500" s="2476"/>
      <c r="RZT500" s="2479"/>
      <c r="RZU500" s="2479"/>
      <c r="RZV500" s="2479"/>
      <c r="RZW500" s="2479"/>
      <c r="SAB500" s="2476"/>
      <c r="SAC500" s="2476"/>
      <c r="SAD500" s="2476"/>
      <c r="SAE500" s="2479"/>
      <c r="SAF500" s="2479"/>
      <c r="SAG500" s="2479"/>
      <c r="SAH500" s="2479"/>
      <c r="SAM500" s="2476"/>
      <c r="SAN500" s="2476"/>
      <c r="SAO500" s="2476"/>
      <c r="SAP500" s="2479"/>
      <c r="SAQ500" s="2479"/>
      <c r="SAR500" s="2479"/>
      <c r="SAS500" s="2479"/>
      <c r="SAX500" s="2476"/>
      <c r="SAY500" s="2476"/>
      <c r="SAZ500" s="2476"/>
      <c r="SBA500" s="2479"/>
      <c r="SBB500" s="2479"/>
      <c r="SBC500" s="2479"/>
      <c r="SBD500" s="2479"/>
      <c r="SBI500" s="2476"/>
      <c r="SBJ500" s="2476"/>
      <c r="SBK500" s="2476"/>
      <c r="SBL500" s="2479"/>
      <c r="SBM500" s="2479"/>
      <c r="SBN500" s="2479"/>
      <c r="SBO500" s="2479"/>
      <c r="SBT500" s="2476"/>
      <c r="SBU500" s="2476"/>
      <c r="SBV500" s="2476"/>
      <c r="SBW500" s="2479"/>
      <c r="SBX500" s="2479"/>
      <c r="SBY500" s="2479"/>
      <c r="SBZ500" s="2479"/>
      <c r="SCE500" s="2476"/>
      <c r="SCF500" s="2476"/>
      <c r="SCG500" s="2476"/>
      <c r="SCH500" s="2479"/>
      <c r="SCI500" s="2479"/>
      <c r="SCJ500" s="2479"/>
      <c r="SCK500" s="2479"/>
      <c r="SCP500" s="2476"/>
      <c r="SCQ500" s="2476"/>
      <c r="SCR500" s="2476"/>
      <c r="SCS500" s="2479"/>
      <c r="SCT500" s="2479"/>
      <c r="SCU500" s="2479"/>
      <c r="SCV500" s="2479"/>
      <c r="SDA500" s="2476"/>
      <c r="SDB500" s="2476"/>
      <c r="SDC500" s="2476"/>
      <c r="SDD500" s="2479"/>
      <c r="SDE500" s="2479"/>
      <c r="SDF500" s="2479"/>
      <c r="SDG500" s="2479"/>
      <c r="SDL500" s="2476"/>
      <c r="SDM500" s="2476"/>
      <c r="SDN500" s="2476"/>
      <c r="SDO500" s="2479"/>
      <c r="SDP500" s="2479"/>
      <c r="SDQ500" s="2479"/>
      <c r="SDR500" s="2479"/>
      <c r="SDW500" s="2476"/>
      <c r="SDX500" s="2476"/>
      <c r="SDY500" s="2476"/>
      <c r="SDZ500" s="2479"/>
      <c r="SEA500" s="2479"/>
      <c r="SEB500" s="2479"/>
      <c r="SEC500" s="2479"/>
      <c r="SEH500" s="2476"/>
      <c r="SEI500" s="2476"/>
      <c r="SEJ500" s="2476"/>
      <c r="SEK500" s="2479"/>
      <c r="SEL500" s="2479"/>
      <c r="SEM500" s="2479"/>
      <c r="SEN500" s="2479"/>
      <c r="SES500" s="2476"/>
      <c r="SET500" s="2476"/>
      <c r="SEU500" s="2476"/>
      <c r="SEV500" s="2479"/>
      <c r="SEW500" s="2479"/>
      <c r="SEX500" s="2479"/>
      <c r="SEY500" s="2479"/>
      <c r="SFD500" s="2476"/>
      <c r="SFE500" s="2476"/>
      <c r="SFF500" s="2476"/>
      <c r="SFG500" s="2479"/>
      <c r="SFH500" s="2479"/>
      <c r="SFI500" s="2479"/>
      <c r="SFJ500" s="2479"/>
      <c r="SFO500" s="2476"/>
      <c r="SFP500" s="2476"/>
      <c r="SFQ500" s="2476"/>
      <c r="SFR500" s="2479"/>
      <c r="SFS500" s="2479"/>
      <c r="SFT500" s="2479"/>
      <c r="SFU500" s="2479"/>
      <c r="SFZ500" s="2476"/>
      <c r="SGA500" s="2476"/>
      <c r="SGB500" s="2476"/>
      <c r="SGC500" s="2479"/>
      <c r="SGD500" s="2479"/>
      <c r="SGE500" s="2479"/>
      <c r="SGF500" s="2479"/>
      <c r="SGK500" s="2476"/>
      <c r="SGL500" s="2476"/>
      <c r="SGM500" s="2476"/>
      <c r="SGN500" s="2479"/>
      <c r="SGO500" s="2479"/>
      <c r="SGP500" s="2479"/>
      <c r="SGQ500" s="2479"/>
      <c r="SGV500" s="2476"/>
      <c r="SGW500" s="2476"/>
      <c r="SGX500" s="2476"/>
      <c r="SGY500" s="2479"/>
      <c r="SGZ500" s="2479"/>
      <c r="SHA500" s="2479"/>
      <c r="SHB500" s="2479"/>
      <c r="SHG500" s="2476"/>
      <c r="SHH500" s="2476"/>
      <c r="SHI500" s="2476"/>
      <c r="SHJ500" s="2479"/>
      <c r="SHK500" s="2479"/>
      <c r="SHL500" s="2479"/>
      <c r="SHM500" s="2479"/>
      <c r="SHR500" s="2476"/>
      <c r="SHS500" s="2476"/>
      <c r="SHT500" s="2476"/>
      <c r="SHU500" s="2479"/>
      <c r="SHV500" s="2479"/>
      <c r="SHW500" s="2479"/>
      <c r="SHX500" s="2479"/>
      <c r="SIC500" s="2476"/>
      <c r="SID500" s="2476"/>
      <c r="SIE500" s="2476"/>
      <c r="SIF500" s="2479"/>
      <c r="SIG500" s="2479"/>
      <c r="SIH500" s="2479"/>
      <c r="SII500" s="2479"/>
      <c r="SIN500" s="2476"/>
      <c r="SIO500" s="2476"/>
      <c r="SIP500" s="2476"/>
      <c r="SIQ500" s="2479"/>
      <c r="SIR500" s="2479"/>
      <c r="SIS500" s="2479"/>
      <c r="SIT500" s="2479"/>
      <c r="SIY500" s="2476"/>
      <c r="SIZ500" s="2476"/>
      <c r="SJA500" s="2476"/>
      <c r="SJB500" s="2479"/>
      <c r="SJC500" s="2479"/>
      <c r="SJD500" s="2479"/>
      <c r="SJE500" s="2479"/>
      <c r="SJJ500" s="2476"/>
      <c r="SJK500" s="2476"/>
      <c r="SJL500" s="2476"/>
      <c r="SJM500" s="2479"/>
      <c r="SJN500" s="2479"/>
      <c r="SJO500" s="2479"/>
      <c r="SJP500" s="2479"/>
      <c r="SJU500" s="2476"/>
      <c r="SJV500" s="2476"/>
      <c r="SJW500" s="2476"/>
      <c r="SJX500" s="2479"/>
      <c r="SJY500" s="2479"/>
      <c r="SJZ500" s="2479"/>
      <c r="SKA500" s="2479"/>
      <c r="SKF500" s="2476"/>
      <c r="SKG500" s="2476"/>
      <c r="SKH500" s="2476"/>
      <c r="SKI500" s="2479"/>
      <c r="SKJ500" s="2479"/>
      <c r="SKK500" s="2479"/>
      <c r="SKL500" s="2479"/>
      <c r="SKQ500" s="2476"/>
      <c r="SKR500" s="2476"/>
      <c r="SKS500" s="2476"/>
      <c r="SKT500" s="2479"/>
      <c r="SKU500" s="2479"/>
      <c r="SKV500" s="2479"/>
      <c r="SKW500" s="2479"/>
      <c r="SLB500" s="2476"/>
      <c r="SLC500" s="2476"/>
      <c r="SLD500" s="2476"/>
      <c r="SLE500" s="2479"/>
      <c r="SLF500" s="2479"/>
      <c r="SLG500" s="2479"/>
      <c r="SLH500" s="2479"/>
      <c r="SLM500" s="2476"/>
      <c r="SLN500" s="2476"/>
      <c r="SLO500" s="2476"/>
      <c r="SLP500" s="2479"/>
      <c r="SLQ500" s="2479"/>
      <c r="SLR500" s="2479"/>
      <c r="SLS500" s="2479"/>
      <c r="SLX500" s="2476"/>
      <c r="SLY500" s="2476"/>
      <c r="SLZ500" s="2476"/>
      <c r="SMA500" s="2479"/>
      <c r="SMB500" s="2479"/>
      <c r="SMC500" s="2479"/>
      <c r="SMD500" s="2479"/>
      <c r="SMI500" s="2476"/>
      <c r="SMJ500" s="2476"/>
      <c r="SMK500" s="2476"/>
      <c r="SML500" s="2479"/>
      <c r="SMM500" s="2479"/>
      <c r="SMN500" s="2479"/>
      <c r="SMO500" s="2479"/>
      <c r="SMT500" s="2476"/>
      <c r="SMU500" s="2476"/>
      <c r="SMV500" s="2476"/>
      <c r="SMW500" s="2479"/>
      <c r="SMX500" s="2479"/>
      <c r="SMY500" s="2479"/>
      <c r="SMZ500" s="2479"/>
      <c r="SNE500" s="2476"/>
      <c r="SNF500" s="2476"/>
      <c r="SNG500" s="2476"/>
      <c r="SNH500" s="2479"/>
      <c r="SNI500" s="2479"/>
      <c r="SNJ500" s="2479"/>
      <c r="SNK500" s="2479"/>
      <c r="SNP500" s="2476"/>
      <c r="SNQ500" s="2476"/>
      <c r="SNR500" s="2476"/>
      <c r="SNS500" s="2479"/>
      <c r="SNT500" s="2479"/>
      <c r="SNU500" s="2479"/>
      <c r="SNV500" s="2479"/>
      <c r="SOA500" s="2476"/>
      <c r="SOB500" s="2476"/>
      <c r="SOC500" s="2476"/>
      <c r="SOD500" s="2479"/>
      <c r="SOE500" s="2479"/>
      <c r="SOF500" s="2479"/>
      <c r="SOG500" s="2479"/>
      <c r="SOL500" s="2476"/>
      <c r="SOM500" s="2476"/>
      <c r="SON500" s="2476"/>
      <c r="SOO500" s="2479"/>
      <c r="SOP500" s="2479"/>
      <c r="SOQ500" s="2479"/>
      <c r="SOR500" s="2479"/>
      <c r="SOW500" s="2476"/>
      <c r="SOX500" s="2476"/>
      <c r="SOY500" s="2476"/>
      <c r="SOZ500" s="2479"/>
      <c r="SPA500" s="2479"/>
      <c r="SPB500" s="2479"/>
      <c r="SPC500" s="2479"/>
      <c r="SPH500" s="2476"/>
      <c r="SPI500" s="2476"/>
      <c r="SPJ500" s="2476"/>
      <c r="SPK500" s="2479"/>
      <c r="SPL500" s="2479"/>
      <c r="SPM500" s="2479"/>
      <c r="SPN500" s="2479"/>
      <c r="SPS500" s="2476"/>
      <c r="SPT500" s="2476"/>
      <c r="SPU500" s="2476"/>
      <c r="SPV500" s="2479"/>
      <c r="SPW500" s="2479"/>
      <c r="SPX500" s="2479"/>
      <c r="SPY500" s="2479"/>
      <c r="SQD500" s="2476"/>
      <c r="SQE500" s="2476"/>
      <c r="SQF500" s="2476"/>
      <c r="SQG500" s="2479"/>
      <c r="SQH500" s="2479"/>
      <c r="SQI500" s="2479"/>
      <c r="SQJ500" s="2479"/>
      <c r="SQO500" s="2476"/>
      <c r="SQP500" s="2476"/>
      <c r="SQQ500" s="2476"/>
      <c r="SQR500" s="2479"/>
      <c r="SQS500" s="2479"/>
      <c r="SQT500" s="2479"/>
      <c r="SQU500" s="2479"/>
      <c r="SQZ500" s="2476"/>
      <c r="SRA500" s="2476"/>
      <c r="SRB500" s="2476"/>
      <c r="SRC500" s="2479"/>
      <c r="SRD500" s="2479"/>
      <c r="SRE500" s="2479"/>
      <c r="SRF500" s="2479"/>
      <c r="SRK500" s="2476"/>
      <c r="SRL500" s="2476"/>
      <c r="SRM500" s="2476"/>
      <c r="SRN500" s="2479"/>
      <c r="SRO500" s="2479"/>
      <c r="SRP500" s="2479"/>
      <c r="SRQ500" s="2479"/>
      <c r="SRV500" s="2476"/>
      <c r="SRW500" s="2476"/>
      <c r="SRX500" s="2476"/>
      <c r="SRY500" s="2479"/>
      <c r="SRZ500" s="2479"/>
      <c r="SSA500" s="2479"/>
      <c r="SSB500" s="2479"/>
      <c r="SSG500" s="2476"/>
      <c r="SSH500" s="2476"/>
      <c r="SSI500" s="2476"/>
      <c r="SSJ500" s="2479"/>
      <c r="SSK500" s="2479"/>
      <c r="SSL500" s="2479"/>
      <c r="SSM500" s="2479"/>
      <c r="SSR500" s="2476"/>
      <c r="SSS500" s="2476"/>
      <c r="SST500" s="2476"/>
      <c r="SSU500" s="2479"/>
      <c r="SSV500" s="2479"/>
      <c r="SSW500" s="2479"/>
      <c r="SSX500" s="2479"/>
      <c r="STC500" s="2476"/>
      <c r="STD500" s="2476"/>
      <c r="STE500" s="2476"/>
      <c r="STF500" s="2479"/>
      <c r="STG500" s="2479"/>
      <c r="STH500" s="2479"/>
      <c r="STI500" s="2479"/>
      <c r="STN500" s="2476"/>
      <c r="STO500" s="2476"/>
      <c r="STP500" s="2476"/>
      <c r="STQ500" s="2479"/>
      <c r="STR500" s="2479"/>
      <c r="STS500" s="2479"/>
      <c r="STT500" s="2479"/>
      <c r="STY500" s="2476"/>
      <c r="STZ500" s="2476"/>
      <c r="SUA500" s="2476"/>
      <c r="SUB500" s="2479"/>
      <c r="SUC500" s="2479"/>
      <c r="SUD500" s="2479"/>
      <c r="SUE500" s="2479"/>
      <c r="SUJ500" s="2476"/>
      <c r="SUK500" s="2476"/>
      <c r="SUL500" s="2476"/>
      <c r="SUM500" s="2479"/>
      <c r="SUN500" s="2479"/>
      <c r="SUO500" s="2479"/>
      <c r="SUP500" s="2479"/>
      <c r="SUU500" s="2476"/>
      <c r="SUV500" s="2476"/>
      <c r="SUW500" s="2476"/>
      <c r="SUX500" s="2479"/>
      <c r="SUY500" s="2479"/>
      <c r="SUZ500" s="2479"/>
      <c r="SVA500" s="2479"/>
      <c r="SVF500" s="2476"/>
      <c r="SVG500" s="2476"/>
      <c r="SVH500" s="2476"/>
      <c r="SVI500" s="2479"/>
      <c r="SVJ500" s="2479"/>
      <c r="SVK500" s="2479"/>
      <c r="SVL500" s="2479"/>
      <c r="SVQ500" s="2476"/>
      <c r="SVR500" s="2476"/>
      <c r="SVS500" s="2476"/>
      <c r="SVT500" s="2479"/>
      <c r="SVU500" s="2479"/>
      <c r="SVV500" s="2479"/>
      <c r="SVW500" s="2479"/>
      <c r="SWB500" s="2476"/>
      <c r="SWC500" s="2476"/>
      <c r="SWD500" s="2476"/>
      <c r="SWE500" s="2479"/>
      <c r="SWF500" s="2479"/>
      <c r="SWG500" s="2479"/>
      <c r="SWH500" s="2479"/>
      <c r="SWM500" s="2476"/>
      <c r="SWN500" s="2476"/>
      <c r="SWO500" s="2476"/>
      <c r="SWP500" s="2479"/>
      <c r="SWQ500" s="2479"/>
      <c r="SWR500" s="2479"/>
      <c r="SWS500" s="2479"/>
      <c r="SWX500" s="2476"/>
      <c r="SWY500" s="2476"/>
      <c r="SWZ500" s="2476"/>
      <c r="SXA500" s="2479"/>
      <c r="SXB500" s="2479"/>
      <c r="SXC500" s="2479"/>
      <c r="SXD500" s="2479"/>
      <c r="SXI500" s="2476"/>
      <c r="SXJ500" s="2476"/>
      <c r="SXK500" s="2476"/>
      <c r="SXL500" s="2479"/>
      <c r="SXM500" s="2479"/>
      <c r="SXN500" s="2479"/>
      <c r="SXO500" s="2479"/>
      <c r="SXT500" s="2476"/>
      <c r="SXU500" s="2476"/>
      <c r="SXV500" s="2476"/>
      <c r="SXW500" s="2479"/>
      <c r="SXX500" s="2479"/>
      <c r="SXY500" s="2479"/>
      <c r="SXZ500" s="2479"/>
      <c r="SYE500" s="2476"/>
      <c r="SYF500" s="2476"/>
      <c r="SYG500" s="2476"/>
      <c r="SYH500" s="2479"/>
      <c r="SYI500" s="2479"/>
      <c r="SYJ500" s="2479"/>
      <c r="SYK500" s="2479"/>
      <c r="SYP500" s="2476"/>
      <c r="SYQ500" s="2476"/>
      <c r="SYR500" s="2476"/>
      <c r="SYS500" s="2479"/>
      <c r="SYT500" s="2479"/>
      <c r="SYU500" s="2479"/>
      <c r="SYV500" s="2479"/>
      <c r="SZA500" s="2476"/>
      <c r="SZB500" s="2476"/>
      <c r="SZC500" s="2476"/>
      <c r="SZD500" s="2479"/>
      <c r="SZE500" s="2479"/>
      <c r="SZF500" s="2479"/>
      <c r="SZG500" s="2479"/>
      <c r="SZL500" s="2476"/>
      <c r="SZM500" s="2476"/>
      <c r="SZN500" s="2476"/>
      <c r="SZO500" s="2479"/>
      <c r="SZP500" s="2479"/>
      <c r="SZQ500" s="2479"/>
      <c r="SZR500" s="2479"/>
      <c r="SZW500" s="2476"/>
      <c r="SZX500" s="2476"/>
      <c r="SZY500" s="2476"/>
      <c r="SZZ500" s="2479"/>
      <c r="TAA500" s="2479"/>
      <c r="TAB500" s="2479"/>
      <c r="TAC500" s="2479"/>
      <c r="TAH500" s="2476"/>
      <c r="TAI500" s="2476"/>
      <c r="TAJ500" s="2476"/>
      <c r="TAK500" s="2479"/>
      <c r="TAL500" s="2479"/>
      <c r="TAM500" s="2479"/>
      <c r="TAN500" s="2479"/>
      <c r="TAS500" s="2476"/>
      <c r="TAT500" s="2476"/>
      <c r="TAU500" s="2476"/>
      <c r="TAV500" s="2479"/>
      <c r="TAW500" s="2479"/>
      <c r="TAX500" s="2479"/>
      <c r="TAY500" s="2479"/>
      <c r="TBD500" s="2476"/>
      <c r="TBE500" s="2476"/>
      <c r="TBF500" s="2476"/>
      <c r="TBG500" s="2479"/>
      <c r="TBH500" s="2479"/>
      <c r="TBI500" s="2479"/>
      <c r="TBJ500" s="2479"/>
      <c r="TBO500" s="2476"/>
      <c r="TBP500" s="2476"/>
      <c r="TBQ500" s="2476"/>
      <c r="TBR500" s="2479"/>
      <c r="TBS500" s="2479"/>
      <c r="TBT500" s="2479"/>
      <c r="TBU500" s="2479"/>
      <c r="TBZ500" s="2476"/>
      <c r="TCA500" s="2476"/>
      <c r="TCB500" s="2476"/>
      <c r="TCC500" s="2479"/>
      <c r="TCD500" s="2479"/>
      <c r="TCE500" s="2479"/>
      <c r="TCF500" s="2479"/>
      <c r="TCK500" s="2476"/>
      <c r="TCL500" s="2476"/>
      <c r="TCM500" s="2476"/>
      <c r="TCN500" s="2479"/>
      <c r="TCO500" s="2479"/>
      <c r="TCP500" s="2479"/>
      <c r="TCQ500" s="2479"/>
      <c r="TCV500" s="2476"/>
      <c r="TCW500" s="2476"/>
      <c r="TCX500" s="2476"/>
      <c r="TCY500" s="2479"/>
      <c r="TCZ500" s="2479"/>
      <c r="TDA500" s="2479"/>
      <c r="TDB500" s="2479"/>
      <c r="TDG500" s="2476"/>
      <c r="TDH500" s="2476"/>
      <c r="TDI500" s="2476"/>
      <c r="TDJ500" s="2479"/>
      <c r="TDK500" s="2479"/>
      <c r="TDL500" s="2479"/>
      <c r="TDM500" s="2479"/>
      <c r="TDR500" s="2476"/>
      <c r="TDS500" s="2476"/>
      <c r="TDT500" s="2476"/>
      <c r="TDU500" s="2479"/>
      <c r="TDV500" s="2479"/>
      <c r="TDW500" s="2479"/>
      <c r="TDX500" s="2479"/>
      <c r="TEC500" s="2476"/>
      <c r="TED500" s="2476"/>
      <c r="TEE500" s="2476"/>
      <c r="TEF500" s="2479"/>
      <c r="TEG500" s="2479"/>
      <c r="TEH500" s="2479"/>
      <c r="TEI500" s="2479"/>
      <c r="TEN500" s="2476"/>
      <c r="TEO500" s="2476"/>
      <c r="TEP500" s="2476"/>
      <c r="TEQ500" s="2479"/>
      <c r="TER500" s="2479"/>
      <c r="TES500" s="2479"/>
      <c r="TET500" s="2479"/>
      <c r="TEY500" s="2476"/>
      <c r="TEZ500" s="2476"/>
      <c r="TFA500" s="2476"/>
      <c r="TFB500" s="2479"/>
      <c r="TFC500" s="2479"/>
      <c r="TFD500" s="2479"/>
      <c r="TFE500" s="2479"/>
      <c r="TFJ500" s="2476"/>
      <c r="TFK500" s="2476"/>
      <c r="TFL500" s="2476"/>
      <c r="TFM500" s="2479"/>
      <c r="TFN500" s="2479"/>
      <c r="TFO500" s="2479"/>
      <c r="TFP500" s="2479"/>
      <c r="TFU500" s="2476"/>
      <c r="TFV500" s="2476"/>
      <c r="TFW500" s="2476"/>
      <c r="TFX500" s="2479"/>
      <c r="TFY500" s="2479"/>
      <c r="TFZ500" s="2479"/>
      <c r="TGA500" s="2479"/>
      <c r="TGF500" s="2476"/>
      <c r="TGG500" s="2476"/>
      <c r="TGH500" s="2476"/>
      <c r="TGI500" s="2479"/>
      <c r="TGJ500" s="2479"/>
      <c r="TGK500" s="2479"/>
      <c r="TGL500" s="2479"/>
      <c r="TGQ500" s="2476"/>
      <c r="TGR500" s="2476"/>
      <c r="TGS500" s="2476"/>
      <c r="TGT500" s="2479"/>
      <c r="TGU500" s="2479"/>
      <c r="TGV500" s="2479"/>
      <c r="TGW500" s="2479"/>
      <c r="THB500" s="2476"/>
      <c r="THC500" s="2476"/>
      <c r="THD500" s="2476"/>
      <c r="THE500" s="2479"/>
      <c r="THF500" s="2479"/>
      <c r="THG500" s="2479"/>
      <c r="THH500" s="2479"/>
      <c r="THM500" s="2476"/>
      <c r="THN500" s="2476"/>
      <c r="THO500" s="2476"/>
      <c r="THP500" s="2479"/>
      <c r="THQ500" s="2479"/>
      <c r="THR500" s="2479"/>
      <c r="THS500" s="2479"/>
      <c r="THX500" s="2476"/>
      <c r="THY500" s="2476"/>
      <c r="THZ500" s="2476"/>
      <c r="TIA500" s="2479"/>
      <c r="TIB500" s="2479"/>
      <c r="TIC500" s="2479"/>
      <c r="TID500" s="2479"/>
      <c r="TII500" s="2476"/>
      <c r="TIJ500" s="2476"/>
      <c r="TIK500" s="2476"/>
      <c r="TIL500" s="2479"/>
      <c r="TIM500" s="2479"/>
      <c r="TIN500" s="2479"/>
      <c r="TIO500" s="2479"/>
      <c r="TIT500" s="2476"/>
      <c r="TIU500" s="2476"/>
      <c r="TIV500" s="2476"/>
      <c r="TIW500" s="2479"/>
      <c r="TIX500" s="2479"/>
      <c r="TIY500" s="2479"/>
      <c r="TIZ500" s="2479"/>
      <c r="TJE500" s="2476"/>
      <c r="TJF500" s="2476"/>
      <c r="TJG500" s="2476"/>
      <c r="TJH500" s="2479"/>
      <c r="TJI500" s="2479"/>
      <c r="TJJ500" s="2479"/>
      <c r="TJK500" s="2479"/>
      <c r="TJP500" s="2476"/>
      <c r="TJQ500" s="2476"/>
      <c r="TJR500" s="2476"/>
      <c r="TJS500" s="2479"/>
      <c r="TJT500" s="2479"/>
      <c r="TJU500" s="2479"/>
      <c r="TJV500" s="2479"/>
      <c r="TKA500" s="2476"/>
      <c r="TKB500" s="2476"/>
      <c r="TKC500" s="2476"/>
      <c r="TKD500" s="2479"/>
      <c r="TKE500" s="2479"/>
      <c r="TKF500" s="2479"/>
      <c r="TKG500" s="2479"/>
      <c r="TKL500" s="2476"/>
      <c r="TKM500" s="2476"/>
      <c r="TKN500" s="2476"/>
      <c r="TKO500" s="2479"/>
      <c r="TKP500" s="2479"/>
      <c r="TKQ500" s="2479"/>
      <c r="TKR500" s="2479"/>
      <c r="TKW500" s="2476"/>
      <c r="TKX500" s="2476"/>
      <c r="TKY500" s="2476"/>
      <c r="TKZ500" s="2479"/>
      <c r="TLA500" s="2479"/>
      <c r="TLB500" s="2479"/>
      <c r="TLC500" s="2479"/>
      <c r="TLH500" s="2476"/>
      <c r="TLI500" s="2476"/>
      <c r="TLJ500" s="2476"/>
      <c r="TLK500" s="2479"/>
      <c r="TLL500" s="2479"/>
      <c r="TLM500" s="2479"/>
      <c r="TLN500" s="2479"/>
      <c r="TLS500" s="2476"/>
      <c r="TLT500" s="2476"/>
      <c r="TLU500" s="2476"/>
      <c r="TLV500" s="2479"/>
      <c r="TLW500" s="2479"/>
      <c r="TLX500" s="2479"/>
      <c r="TLY500" s="2479"/>
      <c r="TMD500" s="2476"/>
      <c r="TME500" s="2476"/>
      <c r="TMF500" s="2476"/>
      <c r="TMG500" s="2479"/>
      <c r="TMH500" s="2479"/>
      <c r="TMI500" s="2479"/>
      <c r="TMJ500" s="2479"/>
      <c r="TMO500" s="2476"/>
      <c r="TMP500" s="2476"/>
      <c r="TMQ500" s="2476"/>
      <c r="TMR500" s="2479"/>
      <c r="TMS500" s="2479"/>
      <c r="TMT500" s="2479"/>
      <c r="TMU500" s="2479"/>
      <c r="TMZ500" s="2476"/>
      <c r="TNA500" s="2476"/>
      <c r="TNB500" s="2476"/>
      <c r="TNC500" s="2479"/>
      <c r="TND500" s="2479"/>
      <c r="TNE500" s="2479"/>
      <c r="TNF500" s="2479"/>
      <c r="TNK500" s="2476"/>
      <c r="TNL500" s="2476"/>
      <c r="TNM500" s="2476"/>
      <c r="TNN500" s="2479"/>
      <c r="TNO500" s="2479"/>
      <c r="TNP500" s="2479"/>
      <c r="TNQ500" s="2479"/>
      <c r="TNV500" s="2476"/>
      <c r="TNW500" s="2476"/>
      <c r="TNX500" s="2476"/>
      <c r="TNY500" s="2479"/>
      <c r="TNZ500" s="2479"/>
      <c r="TOA500" s="2479"/>
      <c r="TOB500" s="2479"/>
      <c r="TOG500" s="2476"/>
      <c r="TOH500" s="2476"/>
      <c r="TOI500" s="2476"/>
      <c r="TOJ500" s="2479"/>
      <c r="TOK500" s="2479"/>
      <c r="TOL500" s="2479"/>
      <c r="TOM500" s="2479"/>
      <c r="TOR500" s="2476"/>
      <c r="TOS500" s="2476"/>
      <c r="TOT500" s="2476"/>
      <c r="TOU500" s="2479"/>
      <c r="TOV500" s="2479"/>
      <c r="TOW500" s="2479"/>
      <c r="TOX500" s="2479"/>
      <c r="TPC500" s="2476"/>
      <c r="TPD500" s="2476"/>
      <c r="TPE500" s="2476"/>
      <c r="TPF500" s="2479"/>
      <c r="TPG500" s="2479"/>
      <c r="TPH500" s="2479"/>
      <c r="TPI500" s="2479"/>
      <c r="TPN500" s="2476"/>
      <c r="TPO500" s="2476"/>
      <c r="TPP500" s="2476"/>
      <c r="TPQ500" s="2479"/>
      <c r="TPR500" s="2479"/>
      <c r="TPS500" s="2479"/>
      <c r="TPT500" s="2479"/>
      <c r="TPY500" s="2476"/>
      <c r="TPZ500" s="2476"/>
      <c r="TQA500" s="2476"/>
      <c r="TQB500" s="2479"/>
      <c r="TQC500" s="2479"/>
      <c r="TQD500" s="2479"/>
      <c r="TQE500" s="2479"/>
      <c r="TQJ500" s="2476"/>
      <c r="TQK500" s="2476"/>
      <c r="TQL500" s="2476"/>
      <c r="TQM500" s="2479"/>
      <c r="TQN500" s="2479"/>
      <c r="TQO500" s="2479"/>
      <c r="TQP500" s="2479"/>
      <c r="TQU500" s="2476"/>
      <c r="TQV500" s="2476"/>
      <c r="TQW500" s="2476"/>
      <c r="TQX500" s="2479"/>
      <c r="TQY500" s="2479"/>
      <c r="TQZ500" s="2479"/>
      <c r="TRA500" s="2479"/>
      <c r="TRF500" s="2476"/>
      <c r="TRG500" s="2476"/>
      <c r="TRH500" s="2476"/>
      <c r="TRI500" s="2479"/>
      <c r="TRJ500" s="2479"/>
      <c r="TRK500" s="2479"/>
      <c r="TRL500" s="2479"/>
      <c r="TRQ500" s="2476"/>
      <c r="TRR500" s="2476"/>
      <c r="TRS500" s="2476"/>
      <c r="TRT500" s="2479"/>
      <c r="TRU500" s="2479"/>
      <c r="TRV500" s="2479"/>
      <c r="TRW500" s="2479"/>
      <c r="TSB500" s="2476"/>
      <c r="TSC500" s="2476"/>
      <c r="TSD500" s="2476"/>
      <c r="TSE500" s="2479"/>
      <c r="TSF500" s="2479"/>
      <c r="TSG500" s="2479"/>
      <c r="TSH500" s="2479"/>
      <c r="TSM500" s="2476"/>
      <c r="TSN500" s="2476"/>
      <c r="TSO500" s="2476"/>
      <c r="TSP500" s="2479"/>
      <c r="TSQ500" s="2479"/>
      <c r="TSR500" s="2479"/>
      <c r="TSS500" s="2479"/>
      <c r="TSX500" s="2476"/>
      <c r="TSY500" s="2476"/>
      <c r="TSZ500" s="2476"/>
      <c r="TTA500" s="2479"/>
      <c r="TTB500" s="2479"/>
      <c r="TTC500" s="2479"/>
      <c r="TTD500" s="2479"/>
      <c r="TTI500" s="2476"/>
      <c r="TTJ500" s="2476"/>
      <c r="TTK500" s="2476"/>
      <c r="TTL500" s="2479"/>
      <c r="TTM500" s="2479"/>
      <c r="TTN500" s="2479"/>
      <c r="TTO500" s="2479"/>
      <c r="TTT500" s="2476"/>
      <c r="TTU500" s="2476"/>
      <c r="TTV500" s="2476"/>
      <c r="TTW500" s="2479"/>
      <c r="TTX500" s="2479"/>
      <c r="TTY500" s="2479"/>
      <c r="TTZ500" s="2479"/>
      <c r="TUE500" s="2476"/>
      <c r="TUF500" s="2476"/>
      <c r="TUG500" s="2476"/>
      <c r="TUH500" s="2479"/>
      <c r="TUI500" s="2479"/>
      <c r="TUJ500" s="2479"/>
      <c r="TUK500" s="2479"/>
      <c r="TUP500" s="2476"/>
      <c r="TUQ500" s="2476"/>
      <c r="TUR500" s="2476"/>
      <c r="TUS500" s="2479"/>
      <c r="TUT500" s="2479"/>
      <c r="TUU500" s="2479"/>
      <c r="TUV500" s="2479"/>
      <c r="TVA500" s="2476"/>
      <c r="TVB500" s="2476"/>
      <c r="TVC500" s="2476"/>
      <c r="TVD500" s="2479"/>
      <c r="TVE500" s="2479"/>
      <c r="TVF500" s="2479"/>
      <c r="TVG500" s="2479"/>
      <c r="TVL500" s="2476"/>
      <c r="TVM500" s="2476"/>
      <c r="TVN500" s="2476"/>
      <c r="TVO500" s="2479"/>
      <c r="TVP500" s="2479"/>
      <c r="TVQ500" s="2479"/>
      <c r="TVR500" s="2479"/>
      <c r="TVW500" s="2476"/>
      <c r="TVX500" s="2476"/>
      <c r="TVY500" s="2476"/>
      <c r="TVZ500" s="2479"/>
      <c r="TWA500" s="2479"/>
      <c r="TWB500" s="2479"/>
      <c r="TWC500" s="2479"/>
      <c r="TWH500" s="2476"/>
      <c r="TWI500" s="2476"/>
      <c r="TWJ500" s="2476"/>
      <c r="TWK500" s="2479"/>
      <c r="TWL500" s="2479"/>
      <c r="TWM500" s="2479"/>
      <c r="TWN500" s="2479"/>
      <c r="TWS500" s="2476"/>
      <c r="TWT500" s="2476"/>
      <c r="TWU500" s="2476"/>
      <c r="TWV500" s="2479"/>
      <c r="TWW500" s="2479"/>
      <c r="TWX500" s="2479"/>
      <c r="TWY500" s="2479"/>
      <c r="TXD500" s="2476"/>
      <c r="TXE500" s="2476"/>
      <c r="TXF500" s="2476"/>
      <c r="TXG500" s="2479"/>
      <c r="TXH500" s="2479"/>
      <c r="TXI500" s="2479"/>
      <c r="TXJ500" s="2479"/>
      <c r="TXO500" s="2476"/>
      <c r="TXP500" s="2476"/>
      <c r="TXQ500" s="2476"/>
      <c r="TXR500" s="2479"/>
      <c r="TXS500" s="2479"/>
      <c r="TXT500" s="2479"/>
      <c r="TXU500" s="2479"/>
      <c r="TXZ500" s="2476"/>
      <c r="TYA500" s="2476"/>
      <c r="TYB500" s="2476"/>
      <c r="TYC500" s="2479"/>
      <c r="TYD500" s="2479"/>
      <c r="TYE500" s="2479"/>
      <c r="TYF500" s="2479"/>
      <c r="TYK500" s="2476"/>
      <c r="TYL500" s="2476"/>
      <c r="TYM500" s="2476"/>
      <c r="TYN500" s="2479"/>
      <c r="TYO500" s="2479"/>
      <c r="TYP500" s="2479"/>
      <c r="TYQ500" s="2479"/>
      <c r="TYV500" s="2476"/>
      <c r="TYW500" s="2476"/>
      <c r="TYX500" s="2476"/>
      <c r="TYY500" s="2479"/>
      <c r="TYZ500" s="2479"/>
      <c r="TZA500" s="2479"/>
      <c r="TZB500" s="2479"/>
      <c r="TZG500" s="2476"/>
      <c r="TZH500" s="2476"/>
      <c r="TZI500" s="2476"/>
      <c r="TZJ500" s="2479"/>
      <c r="TZK500" s="2479"/>
      <c r="TZL500" s="2479"/>
      <c r="TZM500" s="2479"/>
      <c r="TZR500" s="2476"/>
      <c r="TZS500" s="2476"/>
      <c r="TZT500" s="2476"/>
      <c r="TZU500" s="2479"/>
      <c r="TZV500" s="2479"/>
      <c r="TZW500" s="2479"/>
      <c r="TZX500" s="2479"/>
      <c r="UAC500" s="2476"/>
      <c r="UAD500" s="2476"/>
      <c r="UAE500" s="2476"/>
      <c r="UAF500" s="2479"/>
      <c r="UAG500" s="2479"/>
      <c r="UAH500" s="2479"/>
      <c r="UAI500" s="2479"/>
      <c r="UAN500" s="2476"/>
      <c r="UAO500" s="2476"/>
      <c r="UAP500" s="2476"/>
      <c r="UAQ500" s="2479"/>
      <c r="UAR500" s="2479"/>
      <c r="UAS500" s="2479"/>
      <c r="UAT500" s="2479"/>
      <c r="UAY500" s="2476"/>
      <c r="UAZ500" s="2476"/>
      <c r="UBA500" s="2476"/>
      <c r="UBB500" s="2479"/>
      <c r="UBC500" s="2479"/>
      <c r="UBD500" s="2479"/>
      <c r="UBE500" s="2479"/>
      <c r="UBJ500" s="2476"/>
      <c r="UBK500" s="2476"/>
      <c r="UBL500" s="2476"/>
      <c r="UBM500" s="2479"/>
      <c r="UBN500" s="2479"/>
      <c r="UBO500" s="2479"/>
      <c r="UBP500" s="2479"/>
      <c r="UBU500" s="2476"/>
      <c r="UBV500" s="2476"/>
      <c r="UBW500" s="2476"/>
      <c r="UBX500" s="2479"/>
      <c r="UBY500" s="2479"/>
      <c r="UBZ500" s="2479"/>
      <c r="UCA500" s="2479"/>
      <c r="UCF500" s="2476"/>
      <c r="UCG500" s="2476"/>
      <c r="UCH500" s="2476"/>
      <c r="UCI500" s="2479"/>
      <c r="UCJ500" s="2479"/>
      <c r="UCK500" s="2479"/>
      <c r="UCL500" s="2479"/>
      <c r="UCQ500" s="2476"/>
      <c r="UCR500" s="2476"/>
      <c r="UCS500" s="2476"/>
      <c r="UCT500" s="2479"/>
      <c r="UCU500" s="2479"/>
      <c r="UCV500" s="2479"/>
      <c r="UCW500" s="2479"/>
      <c r="UDB500" s="2476"/>
      <c r="UDC500" s="2476"/>
      <c r="UDD500" s="2476"/>
      <c r="UDE500" s="2479"/>
      <c r="UDF500" s="2479"/>
      <c r="UDG500" s="2479"/>
      <c r="UDH500" s="2479"/>
      <c r="UDM500" s="2476"/>
      <c r="UDN500" s="2476"/>
      <c r="UDO500" s="2476"/>
      <c r="UDP500" s="2479"/>
      <c r="UDQ500" s="2479"/>
      <c r="UDR500" s="2479"/>
      <c r="UDS500" s="2479"/>
      <c r="UDX500" s="2476"/>
      <c r="UDY500" s="2476"/>
      <c r="UDZ500" s="2476"/>
      <c r="UEA500" s="2479"/>
      <c r="UEB500" s="2479"/>
      <c r="UEC500" s="2479"/>
      <c r="UED500" s="2479"/>
      <c r="UEI500" s="2476"/>
      <c r="UEJ500" s="2476"/>
      <c r="UEK500" s="2476"/>
      <c r="UEL500" s="2479"/>
      <c r="UEM500" s="2479"/>
      <c r="UEN500" s="2479"/>
      <c r="UEO500" s="2479"/>
      <c r="UET500" s="2476"/>
      <c r="UEU500" s="2476"/>
      <c r="UEV500" s="2476"/>
      <c r="UEW500" s="2479"/>
      <c r="UEX500" s="2479"/>
      <c r="UEY500" s="2479"/>
      <c r="UEZ500" s="2479"/>
      <c r="UFE500" s="2476"/>
      <c r="UFF500" s="2476"/>
      <c r="UFG500" s="2476"/>
      <c r="UFH500" s="2479"/>
      <c r="UFI500" s="2479"/>
      <c r="UFJ500" s="2479"/>
      <c r="UFK500" s="2479"/>
      <c r="UFP500" s="2476"/>
      <c r="UFQ500" s="2476"/>
      <c r="UFR500" s="2476"/>
      <c r="UFS500" s="2479"/>
      <c r="UFT500" s="2479"/>
      <c r="UFU500" s="2479"/>
      <c r="UFV500" s="2479"/>
      <c r="UGA500" s="2476"/>
      <c r="UGB500" s="2476"/>
      <c r="UGC500" s="2476"/>
      <c r="UGD500" s="2479"/>
      <c r="UGE500" s="2479"/>
      <c r="UGF500" s="2479"/>
      <c r="UGG500" s="2479"/>
      <c r="UGL500" s="2476"/>
      <c r="UGM500" s="2476"/>
      <c r="UGN500" s="2476"/>
      <c r="UGO500" s="2479"/>
      <c r="UGP500" s="2479"/>
      <c r="UGQ500" s="2479"/>
      <c r="UGR500" s="2479"/>
      <c r="UGW500" s="2476"/>
      <c r="UGX500" s="2476"/>
      <c r="UGY500" s="2476"/>
      <c r="UGZ500" s="2479"/>
      <c r="UHA500" s="2479"/>
      <c r="UHB500" s="2479"/>
      <c r="UHC500" s="2479"/>
      <c r="UHH500" s="2476"/>
      <c r="UHI500" s="2476"/>
      <c r="UHJ500" s="2476"/>
      <c r="UHK500" s="2479"/>
      <c r="UHL500" s="2479"/>
      <c r="UHM500" s="2479"/>
      <c r="UHN500" s="2479"/>
      <c r="UHS500" s="2476"/>
      <c r="UHT500" s="2476"/>
      <c r="UHU500" s="2476"/>
      <c r="UHV500" s="2479"/>
      <c r="UHW500" s="2479"/>
      <c r="UHX500" s="2479"/>
      <c r="UHY500" s="2479"/>
      <c r="UID500" s="2476"/>
      <c r="UIE500" s="2476"/>
      <c r="UIF500" s="2476"/>
      <c r="UIG500" s="2479"/>
      <c r="UIH500" s="2479"/>
      <c r="UII500" s="2479"/>
      <c r="UIJ500" s="2479"/>
      <c r="UIO500" s="2476"/>
      <c r="UIP500" s="2476"/>
      <c r="UIQ500" s="2476"/>
      <c r="UIR500" s="2479"/>
      <c r="UIS500" s="2479"/>
      <c r="UIT500" s="2479"/>
      <c r="UIU500" s="2479"/>
      <c r="UIZ500" s="2476"/>
      <c r="UJA500" s="2476"/>
      <c r="UJB500" s="2476"/>
      <c r="UJC500" s="2479"/>
      <c r="UJD500" s="2479"/>
      <c r="UJE500" s="2479"/>
      <c r="UJF500" s="2479"/>
      <c r="UJK500" s="2476"/>
      <c r="UJL500" s="2476"/>
      <c r="UJM500" s="2476"/>
      <c r="UJN500" s="2479"/>
      <c r="UJO500" s="2479"/>
      <c r="UJP500" s="2479"/>
      <c r="UJQ500" s="2479"/>
      <c r="UJV500" s="2476"/>
      <c r="UJW500" s="2476"/>
      <c r="UJX500" s="2476"/>
      <c r="UJY500" s="2479"/>
      <c r="UJZ500" s="2479"/>
      <c r="UKA500" s="2479"/>
      <c r="UKB500" s="2479"/>
      <c r="UKG500" s="2476"/>
      <c r="UKH500" s="2476"/>
      <c r="UKI500" s="2476"/>
      <c r="UKJ500" s="2479"/>
      <c r="UKK500" s="2479"/>
      <c r="UKL500" s="2479"/>
      <c r="UKM500" s="2479"/>
      <c r="UKR500" s="2476"/>
      <c r="UKS500" s="2476"/>
      <c r="UKT500" s="2476"/>
      <c r="UKU500" s="2479"/>
      <c r="UKV500" s="2479"/>
      <c r="UKW500" s="2479"/>
      <c r="UKX500" s="2479"/>
      <c r="ULC500" s="2476"/>
      <c r="ULD500" s="2476"/>
      <c r="ULE500" s="2476"/>
      <c r="ULF500" s="2479"/>
      <c r="ULG500" s="2479"/>
      <c r="ULH500" s="2479"/>
      <c r="ULI500" s="2479"/>
      <c r="ULN500" s="2476"/>
      <c r="ULO500" s="2476"/>
      <c r="ULP500" s="2476"/>
      <c r="ULQ500" s="2479"/>
      <c r="ULR500" s="2479"/>
      <c r="ULS500" s="2479"/>
      <c r="ULT500" s="2479"/>
      <c r="ULY500" s="2476"/>
      <c r="ULZ500" s="2476"/>
      <c r="UMA500" s="2476"/>
      <c r="UMB500" s="2479"/>
      <c r="UMC500" s="2479"/>
      <c r="UMD500" s="2479"/>
      <c r="UME500" s="2479"/>
      <c r="UMJ500" s="2476"/>
      <c r="UMK500" s="2476"/>
      <c r="UML500" s="2476"/>
      <c r="UMM500" s="2479"/>
      <c r="UMN500" s="2479"/>
      <c r="UMO500" s="2479"/>
      <c r="UMP500" s="2479"/>
      <c r="UMU500" s="2476"/>
      <c r="UMV500" s="2476"/>
      <c r="UMW500" s="2476"/>
      <c r="UMX500" s="2479"/>
      <c r="UMY500" s="2479"/>
      <c r="UMZ500" s="2479"/>
      <c r="UNA500" s="2479"/>
      <c r="UNF500" s="2476"/>
      <c r="UNG500" s="2476"/>
      <c r="UNH500" s="2476"/>
      <c r="UNI500" s="2479"/>
      <c r="UNJ500" s="2479"/>
      <c r="UNK500" s="2479"/>
      <c r="UNL500" s="2479"/>
      <c r="UNQ500" s="2476"/>
      <c r="UNR500" s="2476"/>
      <c r="UNS500" s="2476"/>
      <c r="UNT500" s="2479"/>
      <c r="UNU500" s="2479"/>
      <c r="UNV500" s="2479"/>
      <c r="UNW500" s="2479"/>
      <c r="UOB500" s="2476"/>
      <c r="UOC500" s="2476"/>
      <c r="UOD500" s="2476"/>
      <c r="UOE500" s="2479"/>
      <c r="UOF500" s="2479"/>
      <c r="UOG500" s="2479"/>
      <c r="UOH500" s="2479"/>
      <c r="UOM500" s="2476"/>
      <c r="UON500" s="2476"/>
      <c r="UOO500" s="2476"/>
      <c r="UOP500" s="2479"/>
      <c r="UOQ500" s="2479"/>
      <c r="UOR500" s="2479"/>
      <c r="UOS500" s="2479"/>
      <c r="UOX500" s="2476"/>
      <c r="UOY500" s="2476"/>
      <c r="UOZ500" s="2476"/>
      <c r="UPA500" s="2479"/>
      <c r="UPB500" s="2479"/>
      <c r="UPC500" s="2479"/>
      <c r="UPD500" s="2479"/>
      <c r="UPI500" s="2476"/>
      <c r="UPJ500" s="2476"/>
      <c r="UPK500" s="2476"/>
      <c r="UPL500" s="2479"/>
      <c r="UPM500" s="2479"/>
      <c r="UPN500" s="2479"/>
      <c r="UPO500" s="2479"/>
      <c r="UPT500" s="2476"/>
      <c r="UPU500" s="2476"/>
      <c r="UPV500" s="2476"/>
      <c r="UPW500" s="2479"/>
      <c r="UPX500" s="2479"/>
      <c r="UPY500" s="2479"/>
      <c r="UPZ500" s="2479"/>
      <c r="UQE500" s="2476"/>
      <c r="UQF500" s="2476"/>
      <c r="UQG500" s="2476"/>
      <c r="UQH500" s="2479"/>
      <c r="UQI500" s="2479"/>
      <c r="UQJ500" s="2479"/>
      <c r="UQK500" s="2479"/>
      <c r="UQP500" s="2476"/>
      <c r="UQQ500" s="2476"/>
      <c r="UQR500" s="2476"/>
      <c r="UQS500" s="2479"/>
      <c r="UQT500" s="2479"/>
      <c r="UQU500" s="2479"/>
      <c r="UQV500" s="2479"/>
      <c r="URA500" s="2476"/>
      <c r="URB500" s="2476"/>
      <c r="URC500" s="2476"/>
      <c r="URD500" s="2479"/>
      <c r="URE500" s="2479"/>
      <c r="URF500" s="2479"/>
      <c r="URG500" s="2479"/>
      <c r="URL500" s="2476"/>
      <c r="URM500" s="2476"/>
      <c r="URN500" s="2476"/>
      <c r="URO500" s="2479"/>
      <c r="URP500" s="2479"/>
      <c r="URQ500" s="2479"/>
      <c r="URR500" s="2479"/>
      <c r="URW500" s="2476"/>
      <c r="URX500" s="2476"/>
      <c r="URY500" s="2476"/>
      <c r="URZ500" s="2479"/>
      <c r="USA500" s="2479"/>
      <c r="USB500" s="2479"/>
      <c r="USC500" s="2479"/>
      <c r="USH500" s="2476"/>
      <c r="USI500" s="2476"/>
      <c r="USJ500" s="2476"/>
      <c r="USK500" s="2479"/>
      <c r="USL500" s="2479"/>
      <c r="USM500" s="2479"/>
      <c r="USN500" s="2479"/>
      <c r="USS500" s="2476"/>
      <c r="UST500" s="2476"/>
      <c r="USU500" s="2476"/>
      <c r="USV500" s="2479"/>
      <c r="USW500" s="2479"/>
      <c r="USX500" s="2479"/>
      <c r="USY500" s="2479"/>
      <c r="UTD500" s="2476"/>
      <c r="UTE500" s="2476"/>
      <c r="UTF500" s="2476"/>
      <c r="UTG500" s="2479"/>
      <c r="UTH500" s="2479"/>
      <c r="UTI500" s="2479"/>
      <c r="UTJ500" s="2479"/>
      <c r="UTO500" s="2476"/>
      <c r="UTP500" s="2476"/>
      <c r="UTQ500" s="2476"/>
      <c r="UTR500" s="2479"/>
      <c r="UTS500" s="2479"/>
      <c r="UTT500" s="2479"/>
      <c r="UTU500" s="2479"/>
      <c r="UTZ500" s="2476"/>
      <c r="UUA500" s="2476"/>
      <c r="UUB500" s="2476"/>
      <c r="UUC500" s="2479"/>
      <c r="UUD500" s="2479"/>
      <c r="UUE500" s="2479"/>
      <c r="UUF500" s="2479"/>
      <c r="UUK500" s="2476"/>
      <c r="UUL500" s="2476"/>
      <c r="UUM500" s="2476"/>
      <c r="UUN500" s="2479"/>
      <c r="UUO500" s="2479"/>
      <c r="UUP500" s="2479"/>
      <c r="UUQ500" s="2479"/>
      <c r="UUV500" s="2476"/>
      <c r="UUW500" s="2476"/>
      <c r="UUX500" s="2476"/>
      <c r="UUY500" s="2479"/>
      <c r="UUZ500" s="2479"/>
      <c r="UVA500" s="2479"/>
      <c r="UVB500" s="2479"/>
      <c r="UVG500" s="2476"/>
      <c r="UVH500" s="2476"/>
      <c r="UVI500" s="2476"/>
      <c r="UVJ500" s="2479"/>
      <c r="UVK500" s="2479"/>
      <c r="UVL500" s="2479"/>
      <c r="UVM500" s="2479"/>
      <c r="UVR500" s="2476"/>
      <c r="UVS500" s="2476"/>
      <c r="UVT500" s="2476"/>
      <c r="UVU500" s="2479"/>
      <c r="UVV500" s="2479"/>
      <c r="UVW500" s="2479"/>
      <c r="UVX500" s="2479"/>
      <c r="UWC500" s="2476"/>
      <c r="UWD500" s="2476"/>
      <c r="UWE500" s="2476"/>
      <c r="UWF500" s="2479"/>
      <c r="UWG500" s="2479"/>
      <c r="UWH500" s="2479"/>
      <c r="UWI500" s="2479"/>
      <c r="UWN500" s="2476"/>
      <c r="UWO500" s="2476"/>
      <c r="UWP500" s="2476"/>
      <c r="UWQ500" s="2479"/>
      <c r="UWR500" s="2479"/>
      <c r="UWS500" s="2479"/>
      <c r="UWT500" s="2479"/>
      <c r="UWY500" s="2476"/>
      <c r="UWZ500" s="2476"/>
      <c r="UXA500" s="2476"/>
      <c r="UXB500" s="2479"/>
      <c r="UXC500" s="2479"/>
      <c r="UXD500" s="2479"/>
      <c r="UXE500" s="2479"/>
      <c r="UXJ500" s="2476"/>
      <c r="UXK500" s="2476"/>
      <c r="UXL500" s="2476"/>
      <c r="UXM500" s="2479"/>
      <c r="UXN500" s="2479"/>
      <c r="UXO500" s="2479"/>
      <c r="UXP500" s="2479"/>
      <c r="UXU500" s="2476"/>
      <c r="UXV500" s="2476"/>
      <c r="UXW500" s="2476"/>
      <c r="UXX500" s="2479"/>
      <c r="UXY500" s="2479"/>
      <c r="UXZ500" s="2479"/>
      <c r="UYA500" s="2479"/>
      <c r="UYF500" s="2476"/>
      <c r="UYG500" s="2476"/>
      <c r="UYH500" s="2476"/>
      <c r="UYI500" s="2479"/>
      <c r="UYJ500" s="2479"/>
      <c r="UYK500" s="2479"/>
      <c r="UYL500" s="2479"/>
      <c r="UYQ500" s="2476"/>
      <c r="UYR500" s="2476"/>
      <c r="UYS500" s="2476"/>
      <c r="UYT500" s="2479"/>
      <c r="UYU500" s="2479"/>
      <c r="UYV500" s="2479"/>
      <c r="UYW500" s="2479"/>
      <c r="UZB500" s="2476"/>
      <c r="UZC500" s="2476"/>
      <c r="UZD500" s="2476"/>
      <c r="UZE500" s="2479"/>
      <c r="UZF500" s="2479"/>
      <c r="UZG500" s="2479"/>
      <c r="UZH500" s="2479"/>
      <c r="UZM500" s="2476"/>
      <c r="UZN500" s="2476"/>
      <c r="UZO500" s="2476"/>
      <c r="UZP500" s="2479"/>
      <c r="UZQ500" s="2479"/>
      <c r="UZR500" s="2479"/>
      <c r="UZS500" s="2479"/>
      <c r="UZX500" s="2476"/>
      <c r="UZY500" s="2476"/>
      <c r="UZZ500" s="2476"/>
      <c r="VAA500" s="2479"/>
      <c r="VAB500" s="2479"/>
      <c r="VAC500" s="2479"/>
      <c r="VAD500" s="2479"/>
      <c r="VAI500" s="2476"/>
      <c r="VAJ500" s="2476"/>
      <c r="VAK500" s="2476"/>
      <c r="VAL500" s="2479"/>
      <c r="VAM500" s="2479"/>
      <c r="VAN500" s="2479"/>
      <c r="VAO500" s="2479"/>
      <c r="VAT500" s="2476"/>
      <c r="VAU500" s="2476"/>
      <c r="VAV500" s="2476"/>
      <c r="VAW500" s="2479"/>
      <c r="VAX500" s="2479"/>
      <c r="VAY500" s="2479"/>
      <c r="VAZ500" s="2479"/>
      <c r="VBE500" s="2476"/>
      <c r="VBF500" s="2476"/>
      <c r="VBG500" s="2476"/>
      <c r="VBH500" s="2479"/>
      <c r="VBI500" s="2479"/>
      <c r="VBJ500" s="2479"/>
      <c r="VBK500" s="2479"/>
      <c r="VBP500" s="2476"/>
      <c r="VBQ500" s="2476"/>
      <c r="VBR500" s="2476"/>
      <c r="VBS500" s="2479"/>
      <c r="VBT500" s="2479"/>
      <c r="VBU500" s="2479"/>
      <c r="VBV500" s="2479"/>
      <c r="VCA500" s="2476"/>
      <c r="VCB500" s="2476"/>
      <c r="VCC500" s="2476"/>
      <c r="VCD500" s="2479"/>
      <c r="VCE500" s="2479"/>
      <c r="VCF500" s="2479"/>
      <c r="VCG500" s="2479"/>
      <c r="VCL500" s="2476"/>
      <c r="VCM500" s="2476"/>
      <c r="VCN500" s="2476"/>
      <c r="VCO500" s="2479"/>
      <c r="VCP500" s="2479"/>
      <c r="VCQ500" s="2479"/>
      <c r="VCR500" s="2479"/>
      <c r="VCW500" s="2476"/>
      <c r="VCX500" s="2476"/>
      <c r="VCY500" s="2476"/>
      <c r="VCZ500" s="2479"/>
      <c r="VDA500" s="2479"/>
      <c r="VDB500" s="2479"/>
      <c r="VDC500" s="2479"/>
      <c r="VDH500" s="2476"/>
      <c r="VDI500" s="2476"/>
      <c r="VDJ500" s="2476"/>
      <c r="VDK500" s="2479"/>
      <c r="VDL500" s="2479"/>
      <c r="VDM500" s="2479"/>
      <c r="VDN500" s="2479"/>
      <c r="VDS500" s="2476"/>
      <c r="VDT500" s="2476"/>
      <c r="VDU500" s="2476"/>
      <c r="VDV500" s="2479"/>
      <c r="VDW500" s="2479"/>
      <c r="VDX500" s="2479"/>
      <c r="VDY500" s="2479"/>
      <c r="VED500" s="2476"/>
      <c r="VEE500" s="2476"/>
      <c r="VEF500" s="2476"/>
      <c r="VEG500" s="2479"/>
      <c r="VEH500" s="2479"/>
      <c r="VEI500" s="2479"/>
      <c r="VEJ500" s="2479"/>
      <c r="VEO500" s="2476"/>
      <c r="VEP500" s="2476"/>
      <c r="VEQ500" s="2476"/>
      <c r="VER500" s="2479"/>
      <c r="VES500" s="2479"/>
      <c r="VET500" s="2479"/>
      <c r="VEU500" s="2479"/>
      <c r="VEZ500" s="2476"/>
      <c r="VFA500" s="2476"/>
      <c r="VFB500" s="2476"/>
      <c r="VFC500" s="2479"/>
      <c r="VFD500" s="2479"/>
      <c r="VFE500" s="2479"/>
      <c r="VFF500" s="2479"/>
      <c r="VFK500" s="2476"/>
      <c r="VFL500" s="2476"/>
      <c r="VFM500" s="2476"/>
      <c r="VFN500" s="2479"/>
      <c r="VFO500" s="2479"/>
      <c r="VFP500" s="2479"/>
      <c r="VFQ500" s="2479"/>
      <c r="VFV500" s="2476"/>
      <c r="VFW500" s="2476"/>
      <c r="VFX500" s="2476"/>
      <c r="VFY500" s="2479"/>
      <c r="VFZ500" s="2479"/>
      <c r="VGA500" s="2479"/>
      <c r="VGB500" s="2479"/>
      <c r="VGG500" s="2476"/>
      <c r="VGH500" s="2476"/>
      <c r="VGI500" s="2476"/>
      <c r="VGJ500" s="2479"/>
      <c r="VGK500" s="2479"/>
      <c r="VGL500" s="2479"/>
      <c r="VGM500" s="2479"/>
      <c r="VGR500" s="2476"/>
      <c r="VGS500" s="2476"/>
      <c r="VGT500" s="2476"/>
      <c r="VGU500" s="2479"/>
      <c r="VGV500" s="2479"/>
      <c r="VGW500" s="2479"/>
      <c r="VGX500" s="2479"/>
      <c r="VHC500" s="2476"/>
      <c r="VHD500" s="2476"/>
      <c r="VHE500" s="2476"/>
      <c r="VHF500" s="2479"/>
      <c r="VHG500" s="2479"/>
      <c r="VHH500" s="2479"/>
      <c r="VHI500" s="2479"/>
      <c r="VHN500" s="2476"/>
      <c r="VHO500" s="2476"/>
      <c r="VHP500" s="2476"/>
      <c r="VHQ500" s="2479"/>
      <c r="VHR500" s="2479"/>
      <c r="VHS500" s="2479"/>
      <c r="VHT500" s="2479"/>
      <c r="VHY500" s="2476"/>
      <c r="VHZ500" s="2476"/>
      <c r="VIA500" s="2476"/>
      <c r="VIB500" s="2479"/>
      <c r="VIC500" s="2479"/>
      <c r="VID500" s="2479"/>
      <c r="VIE500" s="2479"/>
      <c r="VIJ500" s="2476"/>
      <c r="VIK500" s="2476"/>
      <c r="VIL500" s="2476"/>
      <c r="VIM500" s="2479"/>
      <c r="VIN500" s="2479"/>
      <c r="VIO500" s="2479"/>
      <c r="VIP500" s="2479"/>
      <c r="VIU500" s="2476"/>
      <c r="VIV500" s="2476"/>
      <c r="VIW500" s="2476"/>
      <c r="VIX500" s="2479"/>
      <c r="VIY500" s="2479"/>
      <c r="VIZ500" s="2479"/>
      <c r="VJA500" s="2479"/>
      <c r="VJF500" s="2476"/>
      <c r="VJG500" s="2476"/>
      <c r="VJH500" s="2476"/>
      <c r="VJI500" s="2479"/>
      <c r="VJJ500" s="2479"/>
      <c r="VJK500" s="2479"/>
      <c r="VJL500" s="2479"/>
      <c r="VJQ500" s="2476"/>
      <c r="VJR500" s="2476"/>
      <c r="VJS500" s="2476"/>
      <c r="VJT500" s="2479"/>
      <c r="VJU500" s="2479"/>
      <c r="VJV500" s="2479"/>
      <c r="VJW500" s="2479"/>
      <c r="VKB500" s="2476"/>
      <c r="VKC500" s="2476"/>
      <c r="VKD500" s="2476"/>
      <c r="VKE500" s="2479"/>
      <c r="VKF500" s="2479"/>
      <c r="VKG500" s="2479"/>
      <c r="VKH500" s="2479"/>
      <c r="VKM500" s="2476"/>
      <c r="VKN500" s="2476"/>
      <c r="VKO500" s="2476"/>
      <c r="VKP500" s="2479"/>
      <c r="VKQ500" s="2479"/>
      <c r="VKR500" s="2479"/>
      <c r="VKS500" s="2479"/>
      <c r="VKX500" s="2476"/>
      <c r="VKY500" s="2476"/>
      <c r="VKZ500" s="2476"/>
      <c r="VLA500" s="2479"/>
      <c r="VLB500" s="2479"/>
      <c r="VLC500" s="2479"/>
      <c r="VLD500" s="2479"/>
      <c r="VLI500" s="2476"/>
      <c r="VLJ500" s="2476"/>
      <c r="VLK500" s="2476"/>
      <c r="VLL500" s="2479"/>
      <c r="VLM500" s="2479"/>
      <c r="VLN500" s="2479"/>
      <c r="VLO500" s="2479"/>
      <c r="VLT500" s="2476"/>
      <c r="VLU500" s="2476"/>
      <c r="VLV500" s="2476"/>
      <c r="VLW500" s="2479"/>
      <c r="VLX500" s="2479"/>
      <c r="VLY500" s="2479"/>
      <c r="VLZ500" s="2479"/>
      <c r="VME500" s="2476"/>
      <c r="VMF500" s="2476"/>
      <c r="VMG500" s="2476"/>
      <c r="VMH500" s="2479"/>
      <c r="VMI500" s="2479"/>
      <c r="VMJ500" s="2479"/>
      <c r="VMK500" s="2479"/>
      <c r="VMP500" s="2476"/>
      <c r="VMQ500" s="2476"/>
      <c r="VMR500" s="2476"/>
      <c r="VMS500" s="2479"/>
      <c r="VMT500" s="2479"/>
      <c r="VMU500" s="2479"/>
      <c r="VMV500" s="2479"/>
      <c r="VNA500" s="2476"/>
      <c r="VNB500" s="2476"/>
      <c r="VNC500" s="2476"/>
      <c r="VND500" s="2479"/>
      <c r="VNE500" s="2479"/>
      <c r="VNF500" s="2479"/>
      <c r="VNG500" s="2479"/>
      <c r="VNL500" s="2476"/>
      <c r="VNM500" s="2476"/>
      <c r="VNN500" s="2476"/>
      <c r="VNO500" s="2479"/>
      <c r="VNP500" s="2479"/>
      <c r="VNQ500" s="2479"/>
      <c r="VNR500" s="2479"/>
      <c r="VNW500" s="2476"/>
      <c r="VNX500" s="2476"/>
      <c r="VNY500" s="2476"/>
      <c r="VNZ500" s="2479"/>
      <c r="VOA500" s="2479"/>
      <c r="VOB500" s="2479"/>
      <c r="VOC500" s="2479"/>
      <c r="VOH500" s="2476"/>
      <c r="VOI500" s="2476"/>
      <c r="VOJ500" s="2476"/>
      <c r="VOK500" s="2479"/>
      <c r="VOL500" s="2479"/>
      <c r="VOM500" s="2479"/>
      <c r="VON500" s="2479"/>
      <c r="VOS500" s="2476"/>
      <c r="VOT500" s="2476"/>
      <c r="VOU500" s="2476"/>
      <c r="VOV500" s="2479"/>
      <c r="VOW500" s="2479"/>
      <c r="VOX500" s="2479"/>
      <c r="VOY500" s="2479"/>
      <c r="VPD500" s="2476"/>
      <c r="VPE500" s="2476"/>
      <c r="VPF500" s="2476"/>
      <c r="VPG500" s="2479"/>
      <c r="VPH500" s="2479"/>
      <c r="VPI500" s="2479"/>
      <c r="VPJ500" s="2479"/>
      <c r="VPO500" s="2476"/>
      <c r="VPP500" s="2476"/>
      <c r="VPQ500" s="2476"/>
      <c r="VPR500" s="2479"/>
      <c r="VPS500" s="2479"/>
      <c r="VPT500" s="2479"/>
      <c r="VPU500" s="2479"/>
      <c r="VPZ500" s="2476"/>
      <c r="VQA500" s="2476"/>
      <c r="VQB500" s="2476"/>
      <c r="VQC500" s="2479"/>
      <c r="VQD500" s="2479"/>
      <c r="VQE500" s="2479"/>
      <c r="VQF500" s="2479"/>
      <c r="VQK500" s="2476"/>
      <c r="VQL500" s="2476"/>
      <c r="VQM500" s="2476"/>
      <c r="VQN500" s="2479"/>
      <c r="VQO500" s="2479"/>
      <c r="VQP500" s="2479"/>
      <c r="VQQ500" s="2479"/>
      <c r="VQV500" s="2476"/>
      <c r="VQW500" s="2476"/>
      <c r="VQX500" s="2476"/>
      <c r="VQY500" s="2479"/>
      <c r="VQZ500" s="2479"/>
      <c r="VRA500" s="2479"/>
      <c r="VRB500" s="2479"/>
      <c r="VRG500" s="2476"/>
      <c r="VRH500" s="2476"/>
      <c r="VRI500" s="2476"/>
      <c r="VRJ500" s="2479"/>
      <c r="VRK500" s="2479"/>
      <c r="VRL500" s="2479"/>
      <c r="VRM500" s="2479"/>
      <c r="VRR500" s="2476"/>
      <c r="VRS500" s="2476"/>
      <c r="VRT500" s="2476"/>
      <c r="VRU500" s="2479"/>
      <c r="VRV500" s="2479"/>
      <c r="VRW500" s="2479"/>
      <c r="VRX500" s="2479"/>
      <c r="VSC500" s="2476"/>
      <c r="VSD500" s="2476"/>
      <c r="VSE500" s="2476"/>
      <c r="VSF500" s="2479"/>
      <c r="VSG500" s="2479"/>
      <c r="VSH500" s="2479"/>
      <c r="VSI500" s="2479"/>
      <c r="VSN500" s="2476"/>
      <c r="VSO500" s="2476"/>
      <c r="VSP500" s="2476"/>
      <c r="VSQ500" s="2479"/>
      <c r="VSR500" s="2479"/>
      <c r="VSS500" s="2479"/>
      <c r="VST500" s="2479"/>
      <c r="VSY500" s="2476"/>
      <c r="VSZ500" s="2476"/>
      <c r="VTA500" s="2476"/>
      <c r="VTB500" s="2479"/>
      <c r="VTC500" s="2479"/>
      <c r="VTD500" s="2479"/>
      <c r="VTE500" s="2479"/>
      <c r="VTJ500" s="2476"/>
      <c r="VTK500" s="2476"/>
      <c r="VTL500" s="2476"/>
      <c r="VTM500" s="2479"/>
      <c r="VTN500" s="2479"/>
      <c r="VTO500" s="2479"/>
      <c r="VTP500" s="2479"/>
      <c r="VTU500" s="2476"/>
      <c r="VTV500" s="2476"/>
      <c r="VTW500" s="2476"/>
      <c r="VTX500" s="2479"/>
      <c r="VTY500" s="2479"/>
      <c r="VTZ500" s="2479"/>
      <c r="VUA500" s="2479"/>
      <c r="VUF500" s="2476"/>
      <c r="VUG500" s="2476"/>
      <c r="VUH500" s="2476"/>
      <c r="VUI500" s="2479"/>
      <c r="VUJ500" s="2479"/>
      <c r="VUK500" s="2479"/>
      <c r="VUL500" s="2479"/>
      <c r="VUQ500" s="2476"/>
      <c r="VUR500" s="2476"/>
      <c r="VUS500" s="2476"/>
      <c r="VUT500" s="2479"/>
      <c r="VUU500" s="2479"/>
      <c r="VUV500" s="2479"/>
      <c r="VUW500" s="2479"/>
      <c r="VVB500" s="2476"/>
      <c r="VVC500" s="2476"/>
      <c r="VVD500" s="2476"/>
      <c r="VVE500" s="2479"/>
      <c r="VVF500" s="2479"/>
      <c r="VVG500" s="2479"/>
      <c r="VVH500" s="2479"/>
      <c r="VVM500" s="2476"/>
      <c r="VVN500" s="2476"/>
      <c r="VVO500" s="2476"/>
      <c r="VVP500" s="2479"/>
      <c r="VVQ500" s="2479"/>
      <c r="VVR500" s="2479"/>
      <c r="VVS500" s="2479"/>
      <c r="VVX500" s="2476"/>
      <c r="VVY500" s="2476"/>
      <c r="VVZ500" s="2476"/>
      <c r="VWA500" s="2479"/>
      <c r="VWB500" s="2479"/>
      <c r="VWC500" s="2479"/>
      <c r="VWD500" s="2479"/>
      <c r="VWI500" s="2476"/>
      <c r="VWJ500" s="2476"/>
      <c r="VWK500" s="2476"/>
      <c r="VWL500" s="2479"/>
      <c r="VWM500" s="2479"/>
      <c r="VWN500" s="2479"/>
      <c r="VWO500" s="2479"/>
      <c r="VWT500" s="2476"/>
      <c r="VWU500" s="2476"/>
      <c r="VWV500" s="2476"/>
      <c r="VWW500" s="2479"/>
      <c r="VWX500" s="2479"/>
      <c r="VWY500" s="2479"/>
      <c r="VWZ500" s="2479"/>
      <c r="VXE500" s="2476"/>
      <c r="VXF500" s="2476"/>
      <c r="VXG500" s="2476"/>
      <c r="VXH500" s="2479"/>
      <c r="VXI500" s="2479"/>
      <c r="VXJ500" s="2479"/>
      <c r="VXK500" s="2479"/>
      <c r="VXP500" s="2476"/>
      <c r="VXQ500" s="2476"/>
      <c r="VXR500" s="2476"/>
      <c r="VXS500" s="2479"/>
      <c r="VXT500" s="2479"/>
      <c r="VXU500" s="2479"/>
      <c r="VXV500" s="2479"/>
      <c r="VYA500" s="2476"/>
      <c r="VYB500" s="2476"/>
      <c r="VYC500" s="2476"/>
      <c r="VYD500" s="2479"/>
      <c r="VYE500" s="2479"/>
      <c r="VYF500" s="2479"/>
      <c r="VYG500" s="2479"/>
      <c r="VYL500" s="2476"/>
      <c r="VYM500" s="2476"/>
      <c r="VYN500" s="2476"/>
      <c r="VYO500" s="2479"/>
      <c r="VYP500" s="2479"/>
      <c r="VYQ500" s="2479"/>
      <c r="VYR500" s="2479"/>
      <c r="VYW500" s="2476"/>
      <c r="VYX500" s="2476"/>
      <c r="VYY500" s="2476"/>
      <c r="VYZ500" s="2479"/>
      <c r="VZA500" s="2479"/>
      <c r="VZB500" s="2479"/>
      <c r="VZC500" s="2479"/>
      <c r="VZH500" s="2476"/>
      <c r="VZI500" s="2476"/>
      <c r="VZJ500" s="2476"/>
      <c r="VZK500" s="2479"/>
      <c r="VZL500" s="2479"/>
      <c r="VZM500" s="2479"/>
      <c r="VZN500" s="2479"/>
      <c r="VZS500" s="2476"/>
      <c r="VZT500" s="2476"/>
      <c r="VZU500" s="2476"/>
      <c r="VZV500" s="2479"/>
      <c r="VZW500" s="2479"/>
      <c r="VZX500" s="2479"/>
      <c r="VZY500" s="2479"/>
      <c r="WAD500" s="2476"/>
      <c r="WAE500" s="2476"/>
      <c r="WAF500" s="2476"/>
      <c r="WAG500" s="2479"/>
      <c r="WAH500" s="2479"/>
      <c r="WAI500" s="2479"/>
      <c r="WAJ500" s="2479"/>
      <c r="WAO500" s="2476"/>
      <c r="WAP500" s="2476"/>
      <c r="WAQ500" s="2476"/>
      <c r="WAR500" s="2479"/>
      <c r="WAS500" s="2479"/>
      <c r="WAT500" s="2479"/>
      <c r="WAU500" s="2479"/>
      <c r="WAZ500" s="2476"/>
      <c r="WBA500" s="2476"/>
      <c r="WBB500" s="2476"/>
      <c r="WBC500" s="2479"/>
      <c r="WBD500" s="2479"/>
      <c r="WBE500" s="2479"/>
      <c r="WBF500" s="2479"/>
      <c r="WBK500" s="2476"/>
      <c r="WBL500" s="2476"/>
      <c r="WBM500" s="2476"/>
      <c r="WBN500" s="2479"/>
      <c r="WBO500" s="2479"/>
      <c r="WBP500" s="2479"/>
      <c r="WBQ500" s="2479"/>
      <c r="WBV500" s="2476"/>
      <c r="WBW500" s="2476"/>
      <c r="WBX500" s="2476"/>
      <c r="WBY500" s="2479"/>
      <c r="WBZ500" s="2479"/>
      <c r="WCA500" s="2479"/>
      <c r="WCB500" s="2479"/>
      <c r="WCG500" s="2476"/>
      <c r="WCH500" s="2476"/>
      <c r="WCI500" s="2476"/>
      <c r="WCJ500" s="2479"/>
      <c r="WCK500" s="2479"/>
      <c r="WCL500" s="2479"/>
      <c r="WCM500" s="2479"/>
      <c r="WCR500" s="2476"/>
      <c r="WCS500" s="2476"/>
      <c r="WCT500" s="2476"/>
      <c r="WCU500" s="2479"/>
      <c r="WCV500" s="2479"/>
      <c r="WCW500" s="2479"/>
      <c r="WCX500" s="2479"/>
      <c r="WDC500" s="2476"/>
      <c r="WDD500" s="2476"/>
      <c r="WDE500" s="2476"/>
      <c r="WDF500" s="2479"/>
      <c r="WDG500" s="2479"/>
      <c r="WDH500" s="2479"/>
      <c r="WDI500" s="2479"/>
      <c r="WDN500" s="2476"/>
      <c r="WDO500" s="2476"/>
      <c r="WDP500" s="2476"/>
      <c r="WDQ500" s="2479"/>
      <c r="WDR500" s="2479"/>
      <c r="WDS500" s="2479"/>
      <c r="WDT500" s="2479"/>
      <c r="WDY500" s="2476"/>
      <c r="WDZ500" s="2476"/>
      <c r="WEA500" s="2476"/>
      <c r="WEB500" s="2479"/>
      <c r="WEC500" s="2479"/>
      <c r="WED500" s="2479"/>
      <c r="WEE500" s="2479"/>
      <c r="WEJ500" s="2476"/>
      <c r="WEK500" s="2476"/>
      <c r="WEL500" s="2476"/>
      <c r="WEM500" s="2479"/>
      <c r="WEN500" s="2479"/>
      <c r="WEO500" s="2479"/>
      <c r="WEP500" s="2479"/>
      <c r="WEU500" s="2476"/>
      <c r="WEV500" s="2476"/>
      <c r="WEW500" s="2476"/>
      <c r="WEX500" s="2479"/>
      <c r="WEY500" s="2479"/>
      <c r="WEZ500" s="2479"/>
      <c r="WFA500" s="2479"/>
      <c r="WFF500" s="2476"/>
      <c r="WFG500" s="2476"/>
      <c r="WFH500" s="2476"/>
      <c r="WFI500" s="2479"/>
      <c r="WFJ500" s="2479"/>
      <c r="WFK500" s="2479"/>
      <c r="WFL500" s="2479"/>
      <c r="WFQ500" s="2476"/>
      <c r="WFR500" s="2476"/>
      <c r="WFS500" s="2476"/>
      <c r="WFT500" s="2479"/>
      <c r="WFU500" s="2479"/>
      <c r="WFV500" s="2479"/>
      <c r="WFW500" s="2479"/>
      <c r="WGB500" s="2476"/>
      <c r="WGC500" s="2476"/>
      <c r="WGD500" s="2476"/>
      <c r="WGE500" s="2479"/>
      <c r="WGF500" s="2479"/>
      <c r="WGG500" s="2479"/>
      <c r="WGH500" s="2479"/>
      <c r="WGM500" s="2476"/>
      <c r="WGN500" s="2476"/>
      <c r="WGO500" s="2476"/>
      <c r="WGP500" s="2479"/>
      <c r="WGQ500" s="2479"/>
      <c r="WGR500" s="2479"/>
      <c r="WGS500" s="2479"/>
      <c r="WGX500" s="2476"/>
      <c r="WGY500" s="2476"/>
      <c r="WGZ500" s="2476"/>
      <c r="WHA500" s="2479"/>
      <c r="WHB500" s="2479"/>
      <c r="WHC500" s="2479"/>
      <c r="WHD500" s="2479"/>
      <c r="WHI500" s="2476"/>
      <c r="WHJ500" s="2476"/>
      <c r="WHK500" s="2476"/>
      <c r="WHL500" s="2479"/>
      <c r="WHM500" s="2479"/>
      <c r="WHN500" s="2479"/>
      <c r="WHO500" s="2479"/>
      <c r="WHT500" s="2476"/>
      <c r="WHU500" s="2476"/>
      <c r="WHV500" s="2476"/>
      <c r="WHW500" s="2479"/>
      <c r="WHX500" s="2479"/>
      <c r="WHY500" s="2479"/>
      <c r="WHZ500" s="2479"/>
      <c r="WIE500" s="2476"/>
      <c r="WIF500" s="2476"/>
      <c r="WIG500" s="2476"/>
      <c r="WIH500" s="2479"/>
      <c r="WII500" s="2479"/>
      <c r="WIJ500" s="2479"/>
      <c r="WIK500" s="2479"/>
      <c r="WIP500" s="2476"/>
      <c r="WIQ500" s="2476"/>
      <c r="WIR500" s="2476"/>
      <c r="WIS500" s="2479"/>
      <c r="WIT500" s="2479"/>
      <c r="WIU500" s="2479"/>
      <c r="WIV500" s="2479"/>
      <c r="WJA500" s="2476"/>
      <c r="WJB500" s="2476"/>
      <c r="WJC500" s="2476"/>
      <c r="WJD500" s="2479"/>
      <c r="WJE500" s="2479"/>
      <c r="WJF500" s="2479"/>
      <c r="WJG500" s="2479"/>
      <c r="WJL500" s="2476"/>
      <c r="WJM500" s="2476"/>
      <c r="WJN500" s="2476"/>
      <c r="WJO500" s="2479"/>
      <c r="WJP500" s="2479"/>
      <c r="WJQ500" s="2479"/>
      <c r="WJR500" s="2479"/>
      <c r="WJW500" s="2476"/>
      <c r="WJX500" s="2476"/>
      <c r="WJY500" s="2476"/>
      <c r="WJZ500" s="2479"/>
      <c r="WKA500" s="2479"/>
      <c r="WKB500" s="2479"/>
      <c r="WKC500" s="2479"/>
      <c r="WKH500" s="2476"/>
      <c r="WKI500" s="2476"/>
      <c r="WKJ500" s="2476"/>
      <c r="WKK500" s="2479"/>
      <c r="WKL500" s="2479"/>
      <c r="WKM500" s="2479"/>
      <c r="WKN500" s="2479"/>
      <c r="WKS500" s="2476"/>
      <c r="WKT500" s="2476"/>
      <c r="WKU500" s="2476"/>
      <c r="WKV500" s="2479"/>
      <c r="WKW500" s="2479"/>
      <c r="WKX500" s="2479"/>
      <c r="WKY500" s="2479"/>
      <c r="WLD500" s="2476"/>
      <c r="WLE500" s="2476"/>
      <c r="WLF500" s="2476"/>
      <c r="WLG500" s="2479"/>
      <c r="WLH500" s="2479"/>
      <c r="WLI500" s="2479"/>
      <c r="WLJ500" s="2479"/>
      <c r="WLO500" s="2476"/>
      <c r="WLP500" s="2476"/>
      <c r="WLQ500" s="2476"/>
      <c r="WLR500" s="2479"/>
      <c r="WLS500" s="2479"/>
      <c r="WLT500" s="2479"/>
      <c r="WLU500" s="2479"/>
      <c r="WLZ500" s="2476"/>
      <c r="WMA500" s="2476"/>
      <c r="WMB500" s="2476"/>
      <c r="WMC500" s="2479"/>
      <c r="WMD500" s="2479"/>
      <c r="WME500" s="2479"/>
      <c r="WMF500" s="2479"/>
      <c r="WMK500" s="2476"/>
      <c r="WML500" s="2476"/>
      <c r="WMM500" s="2476"/>
      <c r="WMN500" s="2479"/>
      <c r="WMO500" s="2479"/>
      <c r="WMP500" s="2479"/>
      <c r="WMQ500" s="2479"/>
      <c r="WMV500" s="2476"/>
      <c r="WMW500" s="2476"/>
      <c r="WMX500" s="2476"/>
      <c r="WMY500" s="2479"/>
      <c r="WMZ500" s="2479"/>
      <c r="WNA500" s="2479"/>
      <c r="WNB500" s="2479"/>
      <c r="WNG500" s="2476"/>
      <c r="WNH500" s="2476"/>
      <c r="WNI500" s="2476"/>
      <c r="WNJ500" s="2479"/>
      <c r="WNK500" s="2479"/>
      <c r="WNL500" s="2479"/>
      <c r="WNM500" s="2479"/>
      <c r="WNR500" s="2476"/>
      <c r="WNS500" s="2476"/>
      <c r="WNT500" s="2476"/>
      <c r="WNU500" s="2479"/>
      <c r="WNV500" s="2479"/>
      <c r="WNW500" s="2479"/>
      <c r="WNX500" s="2479"/>
      <c r="WOC500" s="2476"/>
      <c r="WOD500" s="2476"/>
      <c r="WOE500" s="2476"/>
      <c r="WOF500" s="2479"/>
      <c r="WOG500" s="2479"/>
      <c r="WOH500" s="2479"/>
      <c r="WOI500" s="2479"/>
      <c r="WON500" s="2476"/>
      <c r="WOO500" s="2476"/>
      <c r="WOP500" s="2476"/>
      <c r="WOQ500" s="2479"/>
      <c r="WOR500" s="2479"/>
      <c r="WOS500" s="2479"/>
      <c r="WOT500" s="2479"/>
      <c r="WOY500" s="2476"/>
      <c r="WOZ500" s="2476"/>
      <c r="WPA500" s="2476"/>
      <c r="WPB500" s="2479"/>
      <c r="WPC500" s="2479"/>
      <c r="WPD500" s="2479"/>
      <c r="WPE500" s="2479"/>
      <c r="WPJ500" s="2476"/>
      <c r="WPK500" s="2476"/>
      <c r="WPL500" s="2476"/>
      <c r="WPM500" s="2479"/>
      <c r="WPN500" s="2479"/>
      <c r="WPO500" s="2479"/>
      <c r="WPP500" s="2479"/>
      <c r="WPU500" s="2476"/>
      <c r="WPV500" s="2476"/>
      <c r="WPW500" s="2476"/>
      <c r="WPX500" s="2479"/>
      <c r="WPY500" s="2479"/>
      <c r="WPZ500" s="2479"/>
      <c r="WQA500" s="2479"/>
      <c r="WQF500" s="2476"/>
      <c r="WQG500" s="2476"/>
      <c r="WQH500" s="2476"/>
      <c r="WQI500" s="2479"/>
      <c r="WQJ500" s="2479"/>
      <c r="WQK500" s="2479"/>
      <c r="WQL500" s="2479"/>
      <c r="WQQ500" s="2476"/>
      <c r="WQR500" s="2476"/>
      <c r="WQS500" s="2476"/>
      <c r="WQT500" s="2479"/>
      <c r="WQU500" s="2479"/>
      <c r="WQV500" s="2479"/>
      <c r="WQW500" s="2479"/>
      <c r="WRB500" s="2476"/>
      <c r="WRC500" s="2476"/>
      <c r="WRD500" s="2476"/>
      <c r="WRE500" s="2479"/>
      <c r="WRF500" s="2479"/>
      <c r="WRG500" s="2479"/>
      <c r="WRH500" s="2479"/>
      <c r="WRM500" s="2476"/>
      <c r="WRN500" s="2476"/>
      <c r="WRO500" s="2476"/>
      <c r="WRP500" s="2479"/>
      <c r="WRQ500" s="2479"/>
      <c r="WRR500" s="2479"/>
      <c r="WRS500" s="2479"/>
      <c r="WRX500" s="2476"/>
      <c r="WRY500" s="2476"/>
      <c r="WRZ500" s="2476"/>
      <c r="WSA500" s="2479"/>
      <c r="WSB500" s="2479"/>
      <c r="WSC500" s="2479"/>
      <c r="WSD500" s="2479"/>
      <c r="WSI500" s="2476"/>
      <c r="WSJ500" s="2476"/>
      <c r="WSK500" s="2476"/>
      <c r="WSL500" s="2479"/>
      <c r="WSM500" s="2479"/>
      <c r="WSN500" s="2479"/>
      <c r="WSO500" s="2479"/>
      <c r="WST500" s="2476"/>
      <c r="WSU500" s="2476"/>
      <c r="WSV500" s="2476"/>
      <c r="WSW500" s="2479"/>
      <c r="WSX500" s="2479"/>
      <c r="WSY500" s="2479"/>
      <c r="WSZ500" s="2479"/>
      <c r="WTE500" s="2476"/>
      <c r="WTF500" s="2476"/>
      <c r="WTG500" s="2476"/>
      <c r="WTH500" s="2479"/>
      <c r="WTI500" s="2479"/>
      <c r="WTJ500" s="2479"/>
      <c r="WTK500" s="2479"/>
      <c r="WTP500" s="2476"/>
      <c r="WTQ500" s="2476"/>
      <c r="WTR500" s="2476"/>
      <c r="WTS500" s="2479"/>
      <c r="WTT500" s="2479"/>
      <c r="WTU500" s="2479"/>
      <c r="WTV500" s="2479"/>
      <c r="WUA500" s="2476"/>
      <c r="WUB500" s="2476"/>
      <c r="WUC500" s="2476"/>
      <c r="WUD500" s="2479"/>
      <c r="WUE500" s="2479"/>
      <c r="WUF500" s="2479"/>
      <c r="WUG500" s="2479"/>
      <c r="WUL500" s="2476"/>
      <c r="WUM500" s="2476"/>
      <c r="WUN500" s="2476"/>
      <c r="WUO500" s="2479"/>
      <c r="WUP500" s="2479"/>
      <c r="WUQ500" s="2479"/>
      <c r="WUR500" s="2479"/>
      <c r="WUW500" s="2476"/>
      <c r="WUX500" s="2476"/>
      <c r="WUY500" s="2476"/>
      <c r="WUZ500" s="2479"/>
      <c r="WVA500" s="2479"/>
      <c r="WVB500" s="2479"/>
      <c r="WVC500" s="2479"/>
      <c r="WVH500" s="2476"/>
      <c r="WVI500" s="2476"/>
      <c r="WVJ500" s="2476"/>
      <c r="WVK500" s="2479"/>
      <c r="WVL500" s="2479"/>
      <c r="WVM500" s="2479"/>
      <c r="WVN500" s="2479"/>
      <c r="WVS500" s="2476"/>
      <c r="WVT500" s="2476"/>
      <c r="WVU500" s="2476"/>
      <c r="WVV500" s="2479"/>
      <c r="WVW500" s="2479"/>
      <c r="WVX500" s="2479"/>
      <c r="WVY500" s="2479"/>
      <c r="WWD500" s="2476"/>
      <c r="WWE500" s="2476"/>
      <c r="WWF500" s="2476"/>
      <c r="WWG500" s="2479"/>
      <c r="WWH500" s="2479"/>
      <c r="WWI500" s="2479"/>
      <c r="WWJ500" s="2479"/>
      <c r="WWO500" s="2476"/>
      <c r="WWP500" s="2476"/>
      <c r="WWQ500" s="2476"/>
      <c r="WWR500" s="2479"/>
      <c r="WWS500" s="2479"/>
      <c r="WWT500" s="2479"/>
      <c r="WWU500" s="2479"/>
      <c r="WWZ500" s="2476"/>
      <c r="WXA500" s="2476"/>
      <c r="WXB500" s="2476"/>
      <c r="WXC500" s="2479"/>
      <c r="WXD500" s="2479"/>
      <c r="WXE500" s="2479"/>
      <c r="WXF500" s="2479"/>
      <c r="WXK500" s="2476"/>
      <c r="WXL500" s="2476"/>
      <c r="WXM500" s="2476"/>
      <c r="WXN500" s="2479"/>
      <c r="WXO500" s="2479"/>
      <c r="WXP500" s="2479"/>
      <c r="WXQ500" s="2479"/>
      <c r="WXV500" s="2476"/>
      <c r="WXW500" s="2476"/>
      <c r="WXX500" s="2476"/>
      <c r="WXY500" s="2479"/>
      <c r="WXZ500" s="2479"/>
      <c r="WYA500" s="2479"/>
      <c r="WYB500" s="2479"/>
      <c r="WYG500" s="2476"/>
      <c r="WYH500" s="2476"/>
      <c r="WYI500" s="2476"/>
      <c r="WYJ500" s="2479"/>
      <c r="WYK500" s="2479"/>
      <c r="WYL500" s="2479"/>
      <c r="WYM500" s="2479"/>
      <c r="WYR500" s="2476"/>
      <c r="WYS500" s="2476"/>
      <c r="WYT500" s="2476"/>
      <c r="WYU500" s="2479"/>
      <c r="WYV500" s="2479"/>
      <c r="WYW500" s="2479"/>
      <c r="WYX500" s="2479"/>
      <c r="WZC500" s="2476"/>
      <c r="WZD500" s="2476"/>
      <c r="WZE500" s="2476"/>
      <c r="WZF500" s="2479"/>
      <c r="WZG500" s="2479"/>
      <c r="WZH500" s="2479"/>
      <c r="WZI500" s="2479"/>
      <c r="WZN500" s="2476"/>
      <c r="WZO500" s="2476"/>
      <c r="WZP500" s="2476"/>
      <c r="WZQ500" s="2479"/>
      <c r="WZR500" s="2479"/>
      <c r="WZS500" s="2479"/>
      <c r="WZT500" s="2479"/>
      <c r="WZY500" s="2476"/>
      <c r="WZZ500" s="2476"/>
      <c r="XAA500" s="2476"/>
      <c r="XAB500" s="2479"/>
      <c r="XAC500" s="2479"/>
      <c r="XAD500" s="2479"/>
      <c r="XAE500" s="2479"/>
      <c r="XAJ500" s="2476"/>
      <c r="XAK500" s="2476"/>
      <c r="XAL500" s="2476"/>
      <c r="XAM500" s="2479"/>
      <c r="XAN500" s="2479"/>
      <c r="XAO500" s="2479"/>
      <c r="XAP500" s="2479"/>
      <c r="XAU500" s="2476"/>
      <c r="XAV500" s="2476"/>
      <c r="XAW500" s="2476"/>
      <c r="XAX500" s="2479"/>
      <c r="XAY500" s="2479"/>
      <c r="XAZ500" s="2479"/>
      <c r="XBA500" s="2479"/>
      <c r="XBF500" s="2476"/>
      <c r="XBG500" s="2476"/>
      <c r="XBH500" s="2476"/>
      <c r="XBI500" s="2479"/>
      <c r="XBJ500" s="2479"/>
      <c r="XBK500" s="2479"/>
      <c r="XBL500" s="2479"/>
      <c r="XBQ500" s="2476"/>
      <c r="XBR500" s="2476"/>
      <c r="XBS500" s="2476"/>
      <c r="XBT500" s="2479"/>
      <c r="XBU500" s="2479"/>
      <c r="XBV500" s="2479"/>
      <c r="XBW500" s="2479"/>
      <c r="XCB500" s="2476"/>
      <c r="XCC500" s="2476"/>
      <c r="XCD500" s="2476"/>
      <c r="XCE500" s="2479"/>
      <c r="XCF500" s="2479"/>
      <c r="XCG500" s="2479"/>
      <c r="XCH500" s="2479"/>
      <c r="XCM500" s="2476"/>
      <c r="XCN500" s="2476"/>
      <c r="XCO500" s="2476"/>
      <c r="XCP500" s="2479"/>
      <c r="XCQ500" s="2479"/>
      <c r="XCR500" s="2479"/>
      <c r="XCS500" s="2479"/>
      <c r="XCX500" s="2476"/>
      <c r="XCY500" s="2476"/>
      <c r="XCZ500" s="2476"/>
      <c r="XDA500" s="2479"/>
      <c r="XDB500" s="2479"/>
      <c r="XDC500" s="2479"/>
      <c r="XDD500" s="2479"/>
      <c r="XDI500" s="2476"/>
      <c r="XDJ500" s="2476"/>
      <c r="XDK500" s="2476"/>
      <c r="XDL500" s="2479"/>
      <c r="XDM500" s="2479"/>
      <c r="XDN500" s="2479"/>
      <c r="XDO500" s="2479"/>
      <c r="XDT500" s="2476"/>
      <c r="XDU500" s="2476"/>
      <c r="XDV500" s="2476"/>
      <c r="XDW500" s="2479"/>
      <c r="XDX500" s="2479"/>
      <c r="XDY500" s="2479"/>
      <c r="XDZ500" s="2479"/>
      <c r="XEE500" s="2476"/>
      <c r="XEF500" s="2476"/>
      <c r="XEG500" s="2476"/>
      <c r="XEH500" s="2479"/>
      <c r="XEI500" s="2479"/>
      <c r="XEJ500" s="2479"/>
      <c r="XEK500" s="2479"/>
      <c r="XEP500" s="2476"/>
      <c r="XEQ500" s="2476"/>
      <c r="XER500" s="2476"/>
      <c r="XES500" s="2479"/>
      <c r="XET500" s="2479"/>
      <c r="XEU500" s="2479"/>
      <c r="XEV500" s="2479"/>
      <c r="XFA500" s="2476"/>
      <c r="XFB500" s="2476"/>
      <c r="XFC500" s="2476"/>
      <c r="XFD500" s="2479"/>
    </row>
    <row r="501" spans="1:1020 1025:8192 8197:9215 9220:10238 10243:11261 11266:12284 12289:16384" s="2470" customFormat="1" x14ac:dyDescent="0.25">
      <c r="A501" s="913" t="s">
        <v>1327</v>
      </c>
      <c r="B501" s="913"/>
      <c r="C501" s="913"/>
      <c r="D501" s="913"/>
      <c r="E501" s="914">
        <v>84261.132000000012</v>
      </c>
      <c r="F501" s="914">
        <v>0</v>
      </c>
      <c r="G501" s="914">
        <v>84261.132000000012</v>
      </c>
      <c r="H501" s="914"/>
      <c r="I501" s="913"/>
      <c r="J501" s="913"/>
      <c r="K501" s="913"/>
      <c r="L501" s="913"/>
      <c r="M501" s="913"/>
      <c r="N501" s="913"/>
      <c r="O501" s="913"/>
      <c r="P501" s="913"/>
      <c r="Q501" s="913"/>
      <c r="R501" s="2479"/>
      <c r="S501" s="2479"/>
      <c r="U501" s="917" t="s">
        <v>1385</v>
      </c>
      <c r="X501" s="2476"/>
      <c r="Y501" s="2476"/>
      <c r="Z501" s="2476"/>
      <c r="AA501" s="2479"/>
      <c r="AB501" s="2479"/>
      <c r="AC501" s="2479"/>
      <c r="AD501" s="2479"/>
      <c r="AI501" s="2476"/>
      <c r="AJ501" s="2476"/>
      <c r="AK501" s="2476"/>
      <c r="AL501" s="2479"/>
      <c r="AM501" s="2479"/>
      <c r="AN501" s="2479"/>
      <c r="AO501" s="2479"/>
      <c r="AT501" s="2476"/>
      <c r="AU501" s="2476"/>
      <c r="AV501" s="2476"/>
      <c r="AW501" s="2479"/>
      <c r="AX501" s="2479"/>
      <c r="AY501" s="2479"/>
      <c r="AZ501" s="2479"/>
      <c r="BE501" s="2476"/>
      <c r="BF501" s="2476"/>
      <c r="BG501" s="2476"/>
      <c r="BH501" s="2479"/>
      <c r="BI501" s="2479"/>
      <c r="BJ501" s="2479"/>
      <c r="BK501" s="2479"/>
      <c r="BP501" s="2476"/>
      <c r="BQ501" s="2476"/>
      <c r="BR501" s="2476"/>
      <c r="BS501" s="2479"/>
      <c r="BT501" s="2479"/>
      <c r="BU501" s="2479"/>
      <c r="BV501" s="2479"/>
      <c r="CA501" s="2476"/>
      <c r="CB501" s="2476"/>
      <c r="CC501" s="2476"/>
      <c r="CD501" s="2479"/>
      <c r="CE501" s="2479"/>
      <c r="CF501" s="2479"/>
      <c r="CG501" s="2479"/>
      <c r="CL501" s="2476"/>
      <c r="CM501" s="2476"/>
      <c r="CN501" s="2476"/>
      <c r="CO501" s="2479"/>
      <c r="CP501" s="2479"/>
      <c r="CQ501" s="2479"/>
      <c r="CR501" s="2479"/>
      <c r="CW501" s="2476"/>
      <c r="CX501" s="2476"/>
      <c r="CY501" s="2476"/>
      <c r="CZ501" s="2479"/>
      <c r="DA501" s="2479"/>
      <c r="DB501" s="2479"/>
      <c r="DC501" s="2479"/>
      <c r="DH501" s="2476"/>
      <c r="DI501" s="2476"/>
      <c r="DJ501" s="2476"/>
      <c r="DK501" s="2479"/>
      <c r="DL501" s="2479"/>
      <c r="DM501" s="2479"/>
      <c r="DN501" s="2479"/>
      <c r="DS501" s="2476"/>
      <c r="DT501" s="2476"/>
      <c r="DU501" s="2476"/>
      <c r="DV501" s="2479"/>
      <c r="DW501" s="2479"/>
      <c r="DX501" s="2479"/>
      <c r="DY501" s="2479"/>
      <c r="ED501" s="2476"/>
      <c r="EE501" s="2476"/>
      <c r="EF501" s="2476"/>
      <c r="EG501" s="2479"/>
      <c r="EH501" s="2479"/>
      <c r="EI501" s="2479"/>
      <c r="EJ501" s="2479"/>
      <c r="EO501" s="2476"/>
      <c r="EP501" s="2476"/>
      <c r="EQ501" s="2476"/>
      <c r="ER501" s="2479"/>
      <c r="ES501" s="2479"/>
      <c r="ET501" s="2479"/>
      <c r="EU501" s="2479"/>
      <c r="EZ501" s="2476"/>
      <c r="FA501" s="2476"/>
      <c r="FB501" s="2476"/>
      <c r="FC501" s="2479"/>
      <c r="FD501" s="2479"/>
      <c r="FE501" s="2479"/>
      <c r="FF501" s="2479"/>
      <c r="FK501" s="2476"/>
      <c r="FL501" s="2476"/>
      <c r="FM501" s="2476"/>
      <c r="FN501" s="2479"/>
      <c r="FO501" s="2479"/>
      <c r="FP501" s="2479"/>
      <c r="FQ501" s="2479"/>
      <c r="FV501" s="2476"/>
      <c r="FW501" s="2476"/>
      <c r="FX501" s="2476"/>
      <c r="FY501" s="2479"/>
      <c r="FZ501" s="2479"/>
      <c r="GA501" s="2479"/>
      <c r="GB501" s="2479"/>
      <c r="GG501" s="2476"/>
      <c r="GH501" s="2476"/>
      <c r="GI501" s="2476"/>
      <c r="GJ501" s="2479"/>
      <c r="GK501" s="2479"/>
      <c r="GL501" s="2479"/>
      <c r="GM501" s="2479"/>
      <c r="GR501" s="2476"/>
      <c r="GS501" s="2476"/>
      <c r="GT501" s="2476"/>
      <c r="GU501" s="2479"/>
      <c r="GV501" s="2479"/>
      <c r="GW501" s="2479"/>
      <c r="GX501" s="2479"/>
      <c r="HC501" s="2476"/>
      <c r="HD501" s="2476"/>
      <c r="HE501" s="2476"/>
      <c r="HF501" s="2479"/>
      <c r="HG501" s="2479"/>
      <c r="HH501" s="2479"/>
      <c r="HI501" s="2479"/>
      <c r="HN501" s="2476"/>
      <c r="HO501" s="2476"/>
      <c r="HP501" s="2476"/>
      <c r="HQ501" s="2479"/>
      <c r="HR501" s="2479"/>
      <c r="HS501" s="2479"/>
      <c r="HT501" s="2479"/>
      <c r="HY501" s="2476"/>
      <c r="HZ501" s="2476"/>
      <c r="IA501" s="2476"/>
      <c r="IB501" s="2479"/>
      <c r="IC501" s="2479"/>
      <c r="ID501" s="2479"/>
      <c r="IE501" s="2479"/>
      <c r="IJ501" s="2476"/>
      <c r="IK501" s="2476"/>
      <c r="IL501" s="2476"/>
      <c r="IM501" s="2479"/>
      <c r="IN501" s="2479"/>
      <c r="IO501" s="2479"/>
      <c r="IP501" s="2479"/>
      <c r="IU501" s="2476"/>
      <c r="IV501" s="2476"/>
      <c r="IW501" s="2476"/>
      <c r="IX501" s="2479"/>
      <c r="IY501" s="2479"/>
      <c r="IZ501" s="2479"/>
      <c r="JA501" s="2479"/>
      <c r="JF501" s="2476"/>
      <c r="JG501" s="2476"/>
      <c r="JH501" s="2476"/>
      <c r="JI501" s="2479"/>
      <c r="JJ501" s="2479"/>
      <c r="JK501" s="2479"/>
      <c r="JL501" s="2479"/>
      <c r="JQ501" s="2476"/>
      <c r="JR501" s="2476"/>
      <c r="JS501" s="2476"/>
      <c r="JT501" s="2479"/>
      <c r="JU501" s="2479"/>
      <c r="JV501" s="2479"/>
      <c r="JW501" s="2479"/>
      <c r="KB501" s="2476"/>
      <c r="KC501" s="2476"/>
      <c r="KD501" s="2476"/>
      <c r="KE501" s="2479"/>
      <c r="KF501" s="2479"/>
      <c r="KG501" s="2479"/>
      <c r="KH501" s="2479"/>
      <c r="KM501" s="2476"/>
      <c r="KN501" s="2476"/>
      <c r="KO501" s="2476"/>
      <c r="KP501" s="2479"/>
      <c r="KQ501" s="2479"/>
      <c r="KR501" s="2479"/>
      <c r="KS501" s="2479"/>
      <c r="KX501" s="2476"/>
      <c r="KY501" s="2476"/>
      <c r="KZ501" s="2476"/>
      <c r="LA501" s="2479"/>
      <c r="LB501" s="2479"/>
      <c r="LC501" s="2479"/>
      <c r="LD501" s="2479"/>
      <c r="LI501" s="2476"/>
      <c r="LJ501" s="2476"/>
      <c r="LK501" s="2476"/>
      <c r="LL501" s="2479"/>
      <c r="LM501" s="2479"/>
      <c r="LN501" s="2479"/>
      <c r="LO501" s="2479"/>
      <c r="LT501" s="2476"/>
      <c r="LU501" s="2476"/>
      <c r="LV501" s="2476"/>
      <c r="LW501" s="2479"/>
      <c r="LX501" s="2479"/>
      <c r="LY501" s="2479"/>
      <c r="LZ501" s="2479"/>
      <c r="ME501" s="2476"/>
      <c r="MF501" s="2476"/>
      <c r="MG501" s="2476"/>
      <c r="MH501" s="2479"/>
      <c r="MI501" s="2479"/>
      <c r="MJ501" s="2479"/>
      <c r="MK501" s="2479"/>
      <c r="MP501" s="2476"/>
      <c r="MQ501" s="2476"/>
      <c r="MR501" s="2476"/>
      <c r="MS501" s="2479"/>
      <c r="MT501" s="2479"/>
      <c r="MU501" s="2479"/>
      <c r="MV501" s="2479"/>
      <c r="NA501" s="2476"/>
      <c r="NB501" s="2476"/>
      <c r="NC501" s="2476"/>
      <c r="ND501" s="2479"/>
      <c r="NE501" s="2479"/>
      <c r="NF501" s="2479"/>
      <c r="NG501" s="2479"/>
      <c r="NL501" s="2476"/>
      <c r="NM501" s="2476"/>
      <c r="NN501" s="2476"/>
      <c r="NO501" s="2479"/>
      <c r="NP501" s="2479"/>
      <c r="NQ501" s="2479"/>
      <c r="NR501" s="2479"/>
      <c r="NW501" s="2476"/>
      <c r="NX501" s="2476"/>
      <c r="NY501" s="2476"/>
      <c r="NZ501" s="2479"/>
      <c r="OA501" s="2479"/>
      <c r="OB501" s="2479"/>
      <c r="OC501" s="2479"/>
      <c r="OH501" s="2476"/>
      <c r="OI501" s="2476"/>
      <c r="OJ501" s="2476"/>
      <c r="OK501" s="2479"/>
      <c r="OL501" s="2479"/>
      <c r="OM501" s="2479"/>
      <c r="ON501" s="2479"/>
      <c r="OS501" s="2476"/>
      <c r="OT501" s="2476"/>
      <c r="OU501" s="2476"/>
      <c r="OV501" s="2479"/>
      <c r="OW501" s="2479"/>
      <c r="OX501" s="2479"/>
      <c r="OY501" s="2479"/>
      <c r="PD501" s="2476"/>
      <c r="PE501" s="2476"/>
      <c r="PF501" s="2476"/>
      <c r="PG501" s="2479"/>
      <c r="PH501" s="2479"/>
      <c r="PI501" s="2479"/>
      <c r="PJ501" s="2479"/>
      <c r="PO501" s="2476"/>
      <c r="PP501" s="2476"/>
      <c r="PQ501" s="2476"/>
      <c r="PR501" s="2479"/>
      <c r="PS501" s="2479"/>
      <c r="PT501" s="2479"/>
      <c r="PU501" s="2479"/>
      <c r="PZ501" s="2476"/>
      <c r="QA501" s="2476"/>
      <c r="QB501" s="2476"/>
      <c r="QC501" s="2479"/>
      <c r="QD501" s="2479"/>
      <c r="QE501" s="2479"/>
      <c r="QF501" s="2479"/>
      <c r="QK501" s="2476"/>
      <c r="QL501" s="2476"/>
      <c r="QM501" s="2476"/>
      <c r="QN501" s="2479"/>
      <c r="QO501" s="2479"/>
      <c r="QP501" s="2479"/>
      <c r="QQ501" s="2479"/>
      <c r="QV501" s="2476"/>
      <c r="QW501" s="2476"/>
      <c r="QX501" s="2476"/>
      <c r="QY501" s="2479"/>
      <c r="QZ501" s="2479"/>
      <c r="RA501" s="2479"/>
      <c r="RB501" s="2479"/>
      <c r="RG501" s="2476"/>
      <c r="RH501" s="2476"/>
      <c r="RI501" s="2476"/>
      <c r="RJ501" s="2479"/>
      <c r="RK501" s="2479"/>
      <c r="RL501" s="2479"/>
      <c r="RM501" s="2479"/>
      <c r="RR501" s="2476"/>
      <c r="RS501" s="2476"/>
      <c r="RT501" s="2476"/>
      <c r="RU501" s="2479"/>
      <c r="RV501" s="2479"/>
      <c r="RW501" s="2479"/>
      <c r="RX501" s="2479"/>
      <c r="SC501" s="2476"/>
      <c r="SD501" s="2476"/>
      <c r="SE501" s="2476"/>
      <c r="SF501" s="2479"/>
      <c r="SG501" s="2479"/>
      <c r="SH501" s="2479"/>
      <c r="SI501" s="2479"/>
      <c r="SN501" s="2476"/>
      <c r="SO501" s="2476"/>
      <c r="SP501" s="2476"/>
      <c r="SQ501" s="2479"/>
      <c r="SR501" s="2479"/>
      <c r="SS501" s="2479"/>
      <c r="ST501" s="2479"/>
      <c r="SY501" s="2476"/>
      <c r="SZ501" s="2476"/>
      <c r="TA501" s="2476"/>
      <c r="TB501" s="2479"/>
      <c r="TC501" s="2479"/>
      <c r="TD501" s="2479"/>
      <c r="TE501" s="2479"/>
      <c r="TJ501" s="2476"/>
      <c r="TK501" s="2476"/>
      <c r="TL501" s="2476"/>
      <c r="TM501" s="2479"/>
      <c r="TN501" s="2479"/>
      <c r="TO501" s="2479"/>
      <c r="TP501" s="2479"/>
      <c r="TU501" s="2476"/>
      <c r="TV501" s="2476"/>
      <c r="TW501" s="2476"/>
      <c r="TX501" s="2479"/>
      <c r="TY501" s="2479"/>
      <c r="TZ501" s="2479"/>
      <c r="UA501" s="2479"/>
      <c r="UF501" s="2476"/>
      <c r="UG501" s="2476"/>
      <c r="UH501" s="2476"/>
      <c r="UI501" s="2479"/>
      <c r="UJ501" s="2479"/>
      <c r="UK501" s="2479"/>
      <c r="UL501" s="2479"/>
      <c r="UQ501" s="2476"/>
      <c r="UR501" s="2476"/>
      <c r="US501" s="2476"/>
      <c r="UT501" s="2479"/>
      <c r="UU501" s="2479"/>
      <c r="UV501" s="2479"/>
      <c r="UW501" s="2479"/>
      <c r="VB501" s="2476"/>
      <c r="VC501" s="2476"/>
      <c r="VD501" s="2476"/>
      <c r="VE501" s="2479"/>
      <c r="VF501" s="2479"/>
      <c r="VG501" s="2479"/>
      <c r="VH501" s="2479"/>
      <c r="VM501" s="2476"/>
      <c r="VN501" s="2476"/>
      <c r="VO501" s="2476"/>
      <c r="VP501" s="2479"/>
      <c r="VQ501" s="2479"/>
      <c r="VR501" s="2479"/>
      <c r="VS501" s="2479"/>
      <c r="VX501" s="2476"/>
      <c r="VY501" s="2476"/>
      <c r="VZ501" s="2476"/>
      <c r="WA501" s="2479"/>
      <c r="WB501" s="2479"/>
      <c r="WC501" s="2479"/>
      <c r="WD501" s="2479"/>
      <c r="WI501" s="2476"/>
      <c r="WJ501" s="2476"/>
      <c r="WK501" s="2476"/>
      <c r="WL501" s="2479"/>
      <c r="WM501" s="2479"/>
      <c r="WN501" s="2479"/>
      <c r="WO501" s="2479"/>
      <c r="WT501" s="2476"/>
      <c r="WU501" s="2476"/>
      <c r="WV501" s="2476"/>
      <c r="WW501" s="2479"/>
      <c r="WX501" s="2479"/>
      <c r="WY501" s="2479"/>
      <c r="WZ501" s="2479"/>
      <c r="XE501" s="2476"/>
      <c r="XF501" s="2476"/>
      <c r="XG501" s="2476"/>
      <c r="XH501" s="2479"/>
      <c r="XI501" s="2479"/>
      <c r="XJ501" s="2479"/>
      <c r="XK501" s="2479"/>
      <c r="XP501" s="2476"/>
      <c r="XQ501" s="2476"/>
      <c r="XR501" s="2476"/>
      <c r="XS501" s="2479"/>
      <c r="XT501" s="2479"/>
      <c r="XU501" s="2479"/>
      <c r="XV501" s="2479"/>
      <c r="YA501" s="2476"/>
      <c r="YB501" s="2476"/>
      <c r="YC501" s="2476"/>
      <c r="YD501" s="2479"/>
      <c r="YE501" s="2479"/>
      <c r="YF501" s="2479"/>
      <c r="YG501" s="2479"/>
      <c r="YL501" s="2476"/>
      <c r="YM501" s="2476"/>
      <c r="YN501" s="2476"/>
      <c r="YO501" s="2479"/>
      <c r="YP501" s="2479"/>
      <c r="YQ501" s="2479"/>
      <c r="YR501" s="2479"/>
      <c r="YW501" s="2476"/>
      <c r="YX501" s="2476"/>
      <c r="YY501" s="2476"/>
      <c r="YZ501" s="2479"/>
      <c r="ZA501" s="2479"/>
      <c r="ZB501" s="2479"/>
      <c r="ZC501" s="2479"/>
      <c r="ZH501" s="2476"/>
      <c r="ZI501" s="2476"/>
      <c r="ZJ501" s="2476"/>
      <c r="ZK501" s="2479"/>
      <c r="ZL501" s="2479"/>
      <c r="ZM501" s="2479"/>
      <c r="ZN501" s="2479"/>
      <c r="ZS501" s="2476"/>
      <c r="ZT501" s="2476"/>
      <c r="ZU501" s="2476"/>
      <c r="ZV501" s="2479"/>
      <c r="ZW501" s="2479"/>
      <c r="ZX501" s="2479"/>
      <c r="ZY501" s="2479"/>
      <c r="AAD501" s="2476"/>
      <c r="AAE501" s="2476"/>
      <c r="AAF501" s="2476"/>
      <c r="AAG501" s="2479"/>
      <c r="AAH501" s="2479"/>
      <c r="AAI501" s="2479"/>
      <c r="AAJ501" s="2479"/>
      <c r="AAO501" s="2476"/>
      <c r="AAP501" s="2476"/>
      <c r="AAQ501" s="2476"/>
      <c r="AAR501" s="2479"/>
      <c r="AAS501" s="2479"/>
      <c r="AAT501" s="2479"/>
      <c r="AAU501" s="2479"/>
      <c r="AAZ501" s="2476"/>
      <c r="ABA501" s="2476"/>
      <c r="ABB501" s="2476"/>
      <c r="ABC501" s="2479"/>
      <c r="ABD501" s="2479"/>
      <c r="ABE501" s="2479"/>
      <c r="ABF501" s="2479"/>
      <c r="ABK501" s="2476"/>
      <c r="ABL501" s="2476"/>
      <c r="ABM501" s="2476"/>
      <c r="ABN501" s="2479"/>
      <c r="ABO501" s="2479"/>
      <c r="ABP501" s="2479"/>
      <c r="ABQ501" s="2479"/>
      <c r="ABV501" s="2476"/>
      <c r="ABW501" s="2476"/>
      <c r="ABX501" s="2476"/>
      <c r="ABY501" s="2479"/>
      <c r="ABZ501" s="2479"/>
      <c r="ACA501" s="2479"/>
      <c r="ACB501" s="2479"/>
      <c r="ACG501" s="2476"/>
      <c r="ACH501" s="2476"/>
      <c r="ACI501" s="2476"/>
      <c r="ACJ501" s="2479"/>
      <c r="ACK501" s="2479"/>
      <c r="ACL501" s="2479"/>
      <c r="ACM501" s="2479"/>
      <c r="ACR501" s="2476"/>
      <c r="ACS501" s="2476"/>
      <c r="ACT501" s="2476"/>
      <c r="ACU501" s="2479"/>
      <c r="ACV501" s="2479"/>
      <c r="ACW501" s="2479"/>
      <c r="ACX501" s="2479"/>
      <c r="ADC501" s="2476"/>
      <c r="ADD501" s="2476"/>
      <c r="ADE501" s="2476"/>
      <c r="ADF501" s="2479"/>
      <c r="ADG501" s="2479"/>
      <c r="ADH501" s="2479"/>
      <c r="ADI501" s="2479"/>
      <c r="ADN501" s="2476"/>
      <c r="ADO501" s="2476"/>
      <c r="ADP501" s="2476"/>
      <c r="ADQ501" s="2479"/>
      <c r="ADR501" s="2479"/>
      <c r="ADS501" s="2479"/>
      <c r="ADT501" s="2479"/>
      <c r="ADY501" s="2476"/>
      <c r="ADZ501" s="2476"/>
      <c r="AEA501" s="2476"/>
      <c r="AEB501" s="2479"/>
      <c r="AEC501" s="2479"/>
      <c r="AED501" s="2479"/>
      <c r="AEE501" s="2479"/>
      <c r="AEJ501" s="2476"/>
      <c r="AEK501" s="2476"/>
      <c r="AEL501" s="2476"/>
      <c r="AEM501" s="2479"/>
      <c r="AEN501" s="2479"/>
      <c r="AEO501" s="2479"/>
      <c r="AEP501" s="2479"/>
      <c r="AEU501" s="2476"/>
      <c r="AEV501" s="2476"/>
      <c r="AEW501" s="2476"/>
      <c r="AEX501" s="2479"/>
      <c r="AEY501" s="2479"/>
      <c r="AEZ501" s="2479"/>
      <c r="AFA501" s="2479"/>
      <c r="AFF501" s="2476"/>
      <c r="AFG501" s="2476"/>
      <c r="AFH501" s="2476"/>
      <c r="AFI501" s="2479"/>
      <c r="AFJ501" s="2479"/>
      <c r="AFK501" s="2479"/>
      <c r="AFL501" s="2479"/>
      <c r="AFQ501" s="2476"/>
      <c r="AFR501" s="2476"/>
      <c r="AFS501" s="2476"/>
      <c r="AFT501" s="2479"/>
      <c r="AFU501" s="2479"/>
      <c r="AFV501" s="2479"/>
      <c r="AFW501" s="2479"/>
      <c r="AGB501" s="2476"/>
      <c r="AGC501" s="2476"/>
      <c r="AGD501" s="2476"/>
      <c r="AGE501" s="2479"/>
      <c r="AGF501" s="2479"/>
      <c r="AGG501" s="2479"/>
      <c r="AGH501" s="2479"/>
      <c r="AGM501" s="2476"/>
      <c r="AGN501" s="2476"/>
      <c r="AGO501" s="2476"/>
      <c r="AGP501" s="2479"/>
      <c r="AGQ501" s="2479"/>
      <c r="AGR501" s="2479"/>
      <c r="AGS501" s="2479"/>
      <c r="AGX501" s="2476"/>
      <c r="AGY501" s="2476"/>
      <c r="AGZ501" s="2476"/>
      <c r="AHA501" s="2479"/>
      <c r="AHB501" s="2479"/>
      <c r="AHC501" s="2479"/>
      <c r="AHD501" s="2479"/>
      <c r="AHI501" s="2476"/>
      <c r="AHJ501" s="2476"/>
      <c r="AHK501" s="2476"/>
      <c r="AHL501" s="2479"/>
      <c r="AHM501" s="2479"/>
      <c r="AHN501" s="2479"/>
      <c r="AHO501" s="2479"/>
      <c r="AHT501" s="2476"/>
      <c r="AHU501" s="2476"/>
      <c r="AHV501" s="2476"/>
      <c r="AHW501" s="2479"/>
      <c r="AHX501" s="2479"/>
      <c r="AHY501" s="2479"/>
      <c r="AHZ501" s="2479"/>
      <c r="AIE501" s="2476"/>
      <c r="AIF501" s="2476"/>
      <c r="AIG501" s="2476"/>
      <c r="AIH501" s="2479"/>
      <c r="AII501" s="2479"/>
      <c r="AIJ501" s="2479"/>
      <c r="AIK501" s="2479"/>
      <c r="AIP501" s="2476"/>
      <c r="AIQ501" s="2476"/>
      <c r="AIR501" s="2476"/>
      <c r="AIS501" s="2479"/>
      <c r="AIT501" s="2479"/>
      <c r="AIU501" s="2479"/>
      <c r="AIV501" s="2479"/>
      <c r="AJA501" s="2476"/>
      <c r="AJB501" s="2476"/>
      <c r="AJC501" s="2476"/>
      <c r="AJD501" s="2479"/>
      <c r="AJE501" s="2479"/>
      <c r="AJF501" s="2479"/>
      <c r="AJG501" s="2479"/>
      <c r="AJL501" s="2476"/>
      <c r="AJM501" s="2476"/>
      <c r="AJN501" s="2476"/>
      <c r="AJO501" s="2479"/>
      <c r="AJP501" s="2479"/>
      <c r="AJQ501" s="2479"/>
      <c r="AJR501" s="2479"/>
      <c r="AJW501" s="2476"/>
      <c r="AJX501" s="2476"/>
      <c r="AJY501" s="2476"/>
      <c r="AJZ501" s="2479"/>
      <c r="AKA501" s="2479"/>
      <c r="AKB501" s="2479"/>
      <c r="AKC501" s="2479"/>
      <c r="AKH501" s="2476"/>
      <c r="AKI501" s="2476"/>
      <c r="AKJ501" s="2476"/>
      <c r="AKK501" s="2479"/>
      <c r="AKL501" s="2479"/>
      <c r="AKM501" s="2479"/>
      <c r="AKN501" s="2479"/>
      <c r="AKS501" s="2476"/>
      <c r="AKT501" s="2476"/>
      <c r="AKU501" s="2476"/>
      <c r="AKV501" s="2479"/>
      <c r="AKW501" s="2479"/>
      <c r="AKX501" s="2479"/>
      <c r="AKY501" s="2479"/>
      <c r="ALD501" s="2476"/>
      <c r="ALE501" s="2476"/>
      <c r="ALF501" s="2476"/>
      <c r="ALG501" s="2479"/>
      <c r="ALH501" s="2479"/>
      <c r="ALI501" s="2479"/>
      <c r="ALJ501" s="2479"/>
      <c r="ALO501" s="2476"/>
      <c r="ALP501" s="2476"/>
      <c r="ALQ501" s="2476"/>
      <c r="ALR501" s="2479"/>
      <c r="ALS501" s="2479"/>
      <c r="ALT501" s="2479"/>
      <c r="ALU501" s="2479"/>
      <c r="ALZ501" s="2476"/>
      <c r="AMA501" s="2476"/>
      <c r="AMB501" s="2476"/>
      <c r="AMC501" s="2479"/>
      <c r="AMD501" s="2479"/>
      <c r="AME501" s="2479"/>
      <c r="AMF501" s="2479"/>
      <c r="AMK501" s="2476"/>
      <c r="AML501" s="2476"/>
      <c r="AMM501" s="2476"/>
      <c r="AMN501" s="2479"/>
      <c r="AMO501" s="2479"/>
      <c r="AMP501" s="2479"/>
      <c r="AMQ501" s="2479"/>
      <c r="AMV501" s="2476"/>
      <c r="AMW501" s="2476"/>
      <c r="AMX501" s="2476"/>
      <c r="AMY501" s="2479"/>
      <c r="AMZ501" s="2479"/>
      <c r="ANA501" s="2479"/>
      <c r="ANB501" s="2479"/>
      <c r="ANG501" s="2476"/>
      <c r="ANH501" s="2476"/>
      <c r="ANI501" s="2476"/>
      <c r="ANJ501" s="2479"/>
      <c r="ANK501" s="2479"/>
      <c r="ANL501" s="2479"/>
      <c r="ANM501" s="2479"/>
      <c r="ANR501" s="2476"/>
      <c r="ANS501" s="2476"/>
      <c r="ANT501" s="2476"/>
      <c r="ANU501" s="2479"/>
      <c r="ANV501" s="2479"/>
      <c r="ANW501" s="2479"/>
      <c r="ANX501" s="2479"/>
      <c r="AOC501" s="2476"/>
      <c r="AOD501" s="2476"/>
      <c r="AOE501" s="2476"/>
      <c r="AOF501" s="2479"/>
      <c r="AOG501" s="2479"/>
      <c r="AOH501" s="2479"/>
      <c r="AOI501" s="2479"/>
      <c r="AON501" s="2476"/>
      <c r="AOO501" s="2476"/>
      <c r="AOP501" s="2476"/>
      <c r="AOQ501" s="2479"/>
      <c r="AOR501" s="2479"/>
      <c r="AOS501" s="2479"/>
      <c r="AOT501" s="2479"/>
      <c r="AOY501" s="2476"/>
      <c r="AOZ501" s="2476"/>
      <c r="APA501" s="2476"/>
      <c r="APB501" s="2479"/>
      <c r="APC501" s="2479"/>
      <c r="APD501" s="2479"/>
      <c r="APE501" s="2479"/>
      <c r="APJ501" s="2476"/>
      <c r="APK501" s="2476"/>
      <c r="APL501" s="2476"/>
      <c r="APM501" s="2479"/>
      <c r="APN501" s="2479"/>
      <c r="APO501" s="2479"/>
      <c r="APP501" s="2479"/>
      <c r="APU501" s="2476"/>
      <c r="APV501" s="2476"/>
      <c r="APW501" s="2476"/>
      <c r="APX501" s="2479"/>
      <c r="APY501" s="2479"/>
      <c r="APZ501" s="2479"/>
      <c r="AQA501" s="2479"/>
      <c r="AQF501" s="2476"/>
      <c r="AQG501" s="2476"/>
      <c r="AQH501" s="2476"/>
      <c r="AQI501" s="2479"/>
      <c r="AQJ501" s="2479"/>
      <c r="AQK501" s="2479"/>
      <c r="AQL501" s="2479"/>
      <c r="AQQ501" s="2476"/>
      <c r="AQR501" s="2476"/>
      <c r="AQS501" s="2476"/>
      <c r="AQT501" s="2479"/>
      <c r="AQU501" s="2479"/>
      <c r="AQV501" s="2479"/>
      <c r="AQW501" s="2479"/>
      <c r="ARB501" s="2476"/>
      <c r="ARC501" s="2476"/>
      <c r="ARD501" s="2476"/>
      <c r="ARE501" s="2479"/>
      <c r="ARF501" s="2479"/>
      <c r="ARG501" s="2479"/>
      <c r="ARH501" s="2479"/>
      <c r="ARM501" s="2476"/>
      <c r="ARN501" s="2476"/>
      <c r="ARO501" s="2476"/>
      <c r="ARP501" s="2479"/>
      <c r="ARQ501" s="2479"/>
      <c r="ARR501" s="2479"/>
      <c r="ARS501" s="2479"/>
      <c r="ARX501" s="2476"/>
      <c r="ARY501" s="2476"/>
      <c r="ARZ501" s="2476"/>
      <c r="ASA501" s="2479"/>
      <c r="ASB501" s="2479"/>
      <c r="ASC501" s="2479"/>
      <c r="ASD501" s="2479"/>
      <c r="ASI501" s="2476"/>
      <c r="ASJ501" s="2476"/>
      <c r="ASK501" s="2476"/>
      <c r="ASL501" s="2479"/>
      <c r="ASM501" s="2479"/>
      <c r="ASN501" s="2479"/>
      <c r="ASO501" s="2479"/>
      <c r="AST501" s="2476"/>
      <c r="ASU501" s="2476"/>
      <c r="ASV501" s="2476"/>
      <c r="ASW501" s="2479"/>
      <c r="ASX501" s="2479"/>
      <c r="ASY501" s="2479"/>
      <c r="ASZ501" s="2479"/>
      <c r="ATE501" s="2476"/>
      <c r="ATF501" s="2476"/>
      <c r="ATG501" s="2476"/>
      <c r="ATH501" s="2479"/>
      <c r="ATI501" s="2479"/>
      <c r="ATJ501" s="2479"/>
      <c r="ATK501" s="2479"/>
      <c r="ATP501" s="2476"/>
      <c r="ATQ501" s="2476"/>
      <c r="ATR501" s="2476"/>
      <c r="ATS501" s="2479"/>
      <c r="ATT501" s="2479"/>
      <c r="ATU501" s="2479"/>
      <c r="ATV501" s="2479"/>
      <c r="AUA501" s="2476"/>
      <c r="AUB501" s="2476"/>
      <c r="AUC501" s="2476"/>
      <c r="AUD501" s="2479"/>
      <c r="AUE501" s="2479"/>
      <c r="AUF501" s="2479"/>
      <c r="AUG501" s="2479"/>
      <c r="AUL501" s="2476"/>
      <c r="AUM501" s="2476"/>
      <c r="AUN501" s="2476"/>
      <c r="AUO501" s="2479"/>
      <c r="AUP501" s="2479"/>
      <c r="AUQ501" s="2479"/>
      <c r="AUR501" s="2479"/>
      <c r="AUW501" s="2476"/>
      <c r="AUX501" s="2476"/>
      <c r="AUY501" s="2476"/>
      <c r="AUZ501" s="2479"/>
      <c r="AVA501" s="2479"/>
      <c r="AVB501" s="2479"/>
      <c r="AVC501" s="2479"/>
      <c r="AVH501" s="2476"/>
      <c r="AVI501" s="2476"/>
      <c r="AVJ501" s="2476"/>
      <c r="AVK501" s="2479"/>
      <c r="AVL501" s="2479"/>
      <c r="AVM501" s="2479"/>
      <c r="AVN501" s="2479"/>
      <c r="AVS501" s="2476"/>
      <c r="AVT501" s="2476"/>
      <c r="AVU501" s="2476"/>
      <c r="AVV501" s="2479"/>
      <c r="AVW501" s="2479"/>
      <c r="AVX501" s="2479"/>
      <c r="AVY501" s="2479"/>
      <c r="AWD501" s="2476"/>
      <c r="AWE501" s="2476"/>
      <c r="AWF501" s="2476"/>
      <c r="AWG501" s="2479"/>
      <c r="AWH501" s="2479"/>
      <c r="AWI501" s="2479"/>
      <c r="AWJ501" s="2479"/>
      <c r="AWO501" s="2476"/>
      <c r="AWP501" s="2476"/>
      <c r="AWQ501" s="2476"/>
      <c r="AWR501" s="2479"/>
      <c r="AWS501" s="2479"/>
      <c r="AWT501" s="2479"/>
      <c r="AWU501" s="2479"/>
      <c r="AWZ501" s="2476"/>
      <c r="AXA501" s="2476"/>
      <c r="AXB501" s="2476"/>
      <c r="AXC501" s="2479"/>
      <c r="AXD501" s="2479"/>
      <c r="AXE501" s="2479"/>
      <c r="AXF501" s="2479"/>
      <c r="AXK501" s="2476"/>
      <c r="AXL501" s="2476"/>
      <c r="AXM501" s="2476"/>
      <c r="AXN501" s="2479"/>
      <c r="AXO501" s="2479"/>
      <c r="AXP501" s="2479"/>
      <c r="AXQ501" s="2479"/>
      <c r="AXV501" s="2476"/>
      <c r="AXW501" s="2476"/>
      <c r="AXX501" s="2476"/>
      <c r="AXY501" s="2479"/>
      <c r="AXZ501" s="2479"/>
      <c r="AYA501" s="2479"/>
      <c r="AYB501" s="2479"/>
      <c r="AYG501" s="2476"/>
      <c r="AYH501" s="2476"/>
      <c r="AYI501" s="2476"/>
      <c r="AYJ501" s="2479"/>
      <c r="AYK501" s="2479"/>
      <c r="AYL501" s="2479"/>
      <c r="AYM501" s="2479"/>
      <c r="AYR501" s="2476"/>
      <c r="AYS501" s="2476"/>
      <c r="AYT501" s="2476"/>
      <c r="AYU501" s="2479"/>
      <c r="AYV501" s="2479"/>
      <c r="AYW501" s="2479"/>
      <c r="AYX501" s="2479"/>
      <c r="AZC501" s="2476"/>
      <c r="AZD501" s="2476"/>
      <c r="AZE501" s="2476"/>
      <c r="AZF501" s="2479"/>
      <c r="AZG501" s="2479"/>
      <c r="AZH501" s="2479"/>
      <c r="AZI501" s="2479"/>
      <c r="AZN501" s="2476"/>
      <c r="AZO501" s="2476"/>
      <c r="AZP501" s="2476"/>
      <c r="AZQ501" s="2479"/>
      <c r="AZR501" s="2479"/>
      <c r="AZS501" s="2479"/>
      <c r="AZT501" s="2479"/>
      <c r="AZY501" s="2476"/>
      <c r="AZZ501" s="2476"/>
      <c r="BAA501" s="2476"/>
      <c r="BAB501" s="2479"/>
      <c r="BAC501" s="2479"/>
      <c r="BAD501" s="2479"/>
      <c r="BAE501" s="2479"/>
      <c r="BAJ501" s="2476"/>
      <c r="BAK501" s="2476"/>
      <c r="BAL501" s="2476"/>
      <c r="BAM501" s="2479"/>
      <c r="BAN501" s="2479"/>
      <c r="BAO501" s="2479"/>
      <c r="BAP501" s="2479"/>
      <c r="BAU501" s="2476"/>
      <c r="BAV501" s="2476"/>
      <c r="BAW501" s="2476"/>
      <c r="BAX501" s="2479"/>
      <c r="BAY501" s="2479"/>
      <c r="BAZ501" s="2479"/>
      <c r="BBA501" s="2479"/>
      <c r="BBF501" s="2476"/>
      <c r="BBG501" s="2476"/>
      <c r="BBH501" s="2476"/>
      <c r="BBI501" s="2479"/>
      <c r="BBJ501" s="2479"/>
      <c r="BBK501" s="2479"/>
      <c r="BBL501" s="2479"/>
      <c r="BBQ501" s="2476"/>
      <c r="BBR501" s="2476"/>
      <c r="BBS501" s="2476"/>
      <c r="BBT501" s="2479"/>
      <c r="BBU501" s="2479"/>
      <c r="BBV501" s="2479"/>
      <c r="BBW501" s="2479"/>
      <c r="BCB501" s="2476"/>
      <c r="BCC501" s="2476"/>
      <c r="BCD501" s="2476"/>
      <c r="BCE501" s="2479"/>
      <c r="BCF501" s="2479"/>
      <c r="BCG501" s="2479"/>
      <c r="BCH501" s="2479"/>
      <c r="BCM501" s="2476"/>
      <c r="BCN501" s="2476"/>
      <c r="BCO501" s="2476"/>
      <c r="BCP501" s="2479"/>
      <c r="BCQ501" s="2479"/>
      <c r="BCR501" s="2479"/>
      <c r="BCS501" s="2479"/>
      <c r="BCX501" s="2476"/>
      <c r="BCY501" s="2476"/>
      <c r="BCZ501" s="2476"/>
      <c r="BDA501" s="2479"/>
      <c r="BDB501" s="2479"/>
      <c r="BDC501" s="2479"/>
      <c r="BDD501" s="2479"/>
      <c r="BDI501" s="2476"/>
      <c r="BDJ501" s="2476"/>
      <c r="BDK501" s="2476"/>
      <c r="BDL501" s="2479"/>
      <c r="BDM501" s="2479"/>
      <c r="BDN501" s="2479"/>
      <c r="BDO501" s="2479"/>
      <c r="BDT501" s="2476"/>
      <c r="BDU501" s="2476"/>
      <c r="BDV501" s="2476"/>
      <c r="BDW501" s="2479"/>
      <c r="BDX501" s="2479"/>
      <c r="BDY501" s="2479"/>
      <c r="BDZ501" s="2479"/>
      <c r="BEE501" s="2476"/>
      <c r="BEF501" s="2476"/>
      <c r="BEG501" s="2476"/>
      <c r="BEH501" s="2479"/>
      <c r="BEI501" s="2479"/>
      <c r="BEJ501" s="2479"/>
      <c r="BEK501" s="2479"/>
      <c r="BEP501" s="2476"/>
      <c r="BEQ501" s="2476"/>
      <c r="BER501" s="2476"/>
      <c r="BES501" s="2479"/>
      <c r="BET501" s="2479"/>
      <c r="BEU501" s="2479"/>
      <c r="BEV501" s="2479"/>
      <c r="BFA501" s="2476"/>
      <c r="BFB501" s="2476"/>
      <c r="BFC501" s="2476"/>
      <c r="BFD501" s="2479"/>
      <c r="BFE501" s="2479"/>
      <c r="BFF501" s="2479"/>
      <c r="BFG501" s="2479"/>
      <c r="BFL501" s="2476"/>
      <c r="BFM501" s="2476"/>
      <c r="BFN501" s="2476"/>
      <c r="BFO501" s="2479"/>
      <c r="BFP501" s="2479"/>
      <c r="BFQ501" s="2479"/>
      <c r="BFR501" s="2479"/>
      <c r="BFW501" s="2476"/>
      <c r="BFX501" s="2476"/>
      <c r="BFY501" s="2476"/>
      <c r="BFZ501" s="2479"/>
      <c r="BGA501" s="2479"/>
      <c r="BGB501" s="2479"/>
      <c r="BGC501" s="2479"/>
      <c r="BGH501" s="2476"/>
      <c r="BGI501" s="2476"/>
      <c r="BGJ501" s="2476"/>
      <c r="BGK501" s="2479"/>
      <c r="BGL501" s="2479"/>
      <c r="BGM501" s="2479"/>
      <c r="BGN501" s="2479"/>
      <c r="BGS501" s="2476"/>
      <c r="BGT501" s="2476"/>
      <c r="BGU501" s="2476"/>
      <c r="BGV501" s="2479"/>
      <c r="BGW501" s="2479"/>
      <c r="BGX501" s="2479"/>
      <c r="BGY501" s="2479"/>
      <c r="BHD501" s="2476"/>
      <c r="BHE501" s="2476"/>
      <c r="BHF501" s="2476"/>
      <c r="BHG501" s="2479"/>
      <c r="BHH501" s="2479"/>
      <c r="BHI501" s="2479"/>
      <c r="BHJ501" s="2479"/>
      <c r="BHO501" s="2476"/>
      <c r="BHP501" s="2476"/>
      <c r="BHQ501" s="2476"/>
      <c r="BHR501" s="2479"/>
      <c r="BHS501" s="2479"/>
      <c r="BHT501" s="2479"/>
      <c r="BHU501" s="2479"/>
      <c r="BHZ501" s="2476"/>
      <c r="BIA501" s="2476"/>
      <c r="BIB501" s="2476"/>
      <c r="BIC501" s="2479"/>
      <c r="BID501" s="2479"/>
      <c r="BIE501" s="2479"/>
      <c r="BIF501" s="2479"/>
      <c r="BIK501" s="2476"/>
      <c r="BIL501" s="2476"/>
      <c r="BIM501" s="2476"/>
      <c r="BIN501" s="2479"/>
      <c r="BIO501" s="2479"/>
      <c r="BIP501" s="2479"/>
      <c r="BIQ501" s="2479"/>
      <c r="BIV501" s="2476"/>
      <c r="BIW501" s="2476"/>
      <c r="BIX501" s="2476"/>
      <c r="BIY501" s="2479"/>
      <c r="BIZ501" s="2479"/>
      <c r="BJA501" s="2479"/>
      <c r="BJB501" s="2479"/>
      <c r="BJG501" s="2476"/>
      <c r="BJH501" s="2476"/>
      <c r="BJI501" s="2476"/>
      <c r="BJJ501" s="2479"/>
      <c r="BJK501" s="2479"/>
      <c r="BJL501" s="2479"/>
      <c r="BJM501" s="2479"/>
      <c r="BJR501" s="2476"/>
      <c r="BJS501" s="2476"/>
      <c r="BJT501" s="2476"/>
      <c r="BJU501" s="2479"/>
      <c r="BJV501" s="2479"/>
      <c r="BJW501" s="2479"/>
      <c r="BJX501" s="2479"/>
      <c r="BKC501" s="2476"/>
      <c r="BKD501" s="2476"/>
      <c r="BKE501" s="2476"/>
      <c r="BKF501" s="2479"/>
      <c r="BKG501" s="2479"/>
      <c r="BKH501" s="2479"/>
      <c r="BKI501" s="2479"/>
      <c r="BKN501" s="2476"/>
      <c r="BKO501" s="2476"/>
      <c r="BKP501" s="2476"/>
      <c r="BKQ501" s="2479"/>
      <c r="BKR501" s="2479"/>
      <c r="BKS501" s="2479"/>
      <c r="BKT501" s="2479"/>
      <c r="BKY501" s="2476"/>
      <c r="BKZ501" s="2476"/>
      <c r="BLA501" s="2476"/>
      <c r="BLB501" s="2479"/>
      <c r="BLC501" s="2479"/>
      <c r="BLD501" s="2479"/>
      <c r="BLE501" s="2479"/>
      <c r="BLJ501" s="2476"/>
      <c r="BLK501" s="2476"/>
      <c r="BLL501" s="2476"/>
      <c r="BLM501" s="2479"/>
      <c r="BLN501" s="2479"/>
      <c r="BLO501" s="2479"/>
      <c r="BLP501" s="2479"/>
      <c r="BLU501" s="2476"/>
      <c r="BLV501" s="2476"/>
      <c r="BLW501" s="2476"/>
      <c r="BLX501" s="2479"/>
      <c r="BLY501" s="2479"/>
      <c r="BLZ501" s="2479"/>
      <c r="BMA501" s="2479"/>
      <c r="BMF501" s="2476"/>
      <c r="BMG501" s="2476"/>
      <c r="BMH501" s="2476"/>
      <c r="BMI501" s="2479"/>
      <c r="BMJ501" s="2479"/>
      <c r="BMK501" s="2479"/>
      <c r="BML501" s="2479"/>
      <c r="BMQ501" s="2476"/>
      <c r="BMR501" s="2476"/>
      <c r="BMS501" s="2476"/>
      <c r="BMT501" s="2479"/>
      <c r="BMU501" s="2479"/>
      <c r="BMV501" s="2479"/>
      <c r="BMW501" s="2479"/>
      <c r="BNB501" s="2476"/>
      <c r="BNC501" s="2476"/>
      <c r="BND501" s="2476"/>
      <c r="BNE501" s="2479"/>
      <c r="BNF501" s="2479"/>
      <c r="BNG501" s="2479"/>
      <c r="BNH501" s="2479"/>
      <c r="BNM501" s="2476"/>
      <c r="BNN501" s="2476"/>
      <c r="BNO501" s="2476"/>
      <c r="BNP501" s="2479"/>
      <c r="BNQ501" s="2479"/>
      <c r="BNR501" s="2479"/>
      <c r="BNS501" s="2479"/>
      <c r="BNX501" s="2476"/>
      <c r="BNY501" s="2476"/>
      <c r="BNZ501" s="2476"/>
      <c r="BOA501" s="2479"/>
      <c r="BOB501" s="2479"/>
      <c r="BOC501" s="2479"/>
      <c r="BOD501" s="2479"/>
      <c r="BOI501" s="2476"/>
      <c r="BOJ501" s="2476"/>
      <c r="BOK501" s="2476"/>
      <c r="BOL501" s="2479"/>
      <c r="BOM501" s="2479"/>
      <c r="BON501" s="2479"/>
      <c r="BOO501" s="2479"/>
      <c r="BOT501" s="2476"/>
      <c r="BOU501" s="2476"/>
      <c r="BOV501" s="2476"/>
      <c r="BOW501" s="2479"/>
      <c r="BOX501" s="2479"/>
      <c r="BOY501" s="2479"/>
      <c r="BOZ501" s="2479"/>
      <c r="BPE501" s="2476"/>
      <c r="BPF501" s="2476"/>
      <c r="BPG501" s="2476"/>
      <c r="BPH501" s="2479"/>
      <c r="BPI501" s="2479"/>
      <c r="BPJ501" s="2479"/>
      <c r="BPK501" s="2479"/>
      <c r="BPP501" s="2476"/>
      <c r="BPQ501" s="2476"/>
      <c r="BPR501" s="2476"/>
      <c r="BPS501" s="2479"/>
      <c r="BPT501" s="2479"/>
      <c r="BPU501" s="2479"/>
      <c r="BPV501" s="2479"/>
      <c r="BQA501" s="2476"/>
      <c r="BQB501" s="2476"/>
      <c r="BQC501" s="2476"/>
      <c r="BQD501" s="2479"/>
      <c r="BQE501" s="2479"/>
      <c r="BQF501" s="2479"/>
      <c r="BQG501" s="2479"/>
      <c r="BQL501" s="2476"/>
      <c r="BQM501" s="2476"/>
      <c r="BQN501" s="2476"/>
      <c r="BQO501" s="2479"/>
      <c r="BQP501" s="2479"/>
      <c r="BQQ501" s="2479"/>
      <c r="BQR501" s="2479"/>
      <c r="BQW501" s="2476"/>
      <c r="BQX501" s="2476"/>
      <c r="BQY501" s="2476"/>
      <c r="BQZ501" s="2479"/>
      <c r="BRA501" s="2479"/>
      <c r="BRB501" s="2479"/>
      <c r="BRC501" s="2479"/>
      <c r="BRH501" s="2476"/>
      <c r="BRI501" s="2476"/>
      <c r="BRJ501" s="2476"/>
      <c r="BRK501" s="2479"/>
      <c r="BRL501" s="2479"/>
      <c r="BRM501" s="2479"/>
      <c r="BRN501" s="2479"/>
      <c r="BRS501" s="2476"/>
      <c r="BRT501" s="2476"/>
      <c r="BRU501" s="2476"/>
      <c r="BRV501" s="2479"/>
      <c r="BRW501" s="2479"/>
      <c r="BRX501" s="2479"/>
      <c r="BRY501" s="2479"/>
      <c r="BSD501" s="2476"/>
      <c r="BSE501" s="2476"/>
      <c r="BSF501" s="2476"/>
      <c r="BSG501" s="2479"/>
      <c r="BSH501" s="2479"/>
      <c r="BSI501" s="2479"/>
      <c r="BSJ501" s="2479"/>
      <c r="BSO501" s="2476"/>
      <c r="BSP501" s="2476"/>
      <c r="BSQ501" s="2476"/>
      <c r="BSR501" s="2479"/>
      <c r="BSS501" s="2479"/>
      <c r="BST501" s="2479"/>
      <c r="BSU501" s="2479"/>
      <c r="BSZ501" s="2476"/>
      <c r="BTA501" s="2476"/>
      <c r="BTB501" s="2476"/>
      <c r="BTC501" s="2479"/>
      <c r="BTD501" s="2479"/>
      <c r="BTE501" s="2479"/>
      <c r="BTF501" s="2479"/>
      <c r="BTK501" s="2476"/>
      <c r="BTL501" s="2476"/>
      <c r="BTM501" s="2476"/>
      <c r="BTN501" s="2479"/>
      <c r="BTO501" s="2479"/>
      <c r="BTP501" s="2479"/>
      <c r="BTQ501" s="2479"/>
      <c r="BTV501" s="2476"/>
      <c r="BTW501" s="2476"/>
      <c r="BTX501" s="2476"/>
      <c r="BTY501" s="2479"/>
      <c r="BTZ501" s="2479"/>
      <c r="BUA501" s="2479"/>
      <c r="BUB501" s="2479"/>
      <c r="BUG501" s="2476"/>
      <c r="BUH501" s="2476"/>
      <c r="BUI501" s="2476"/>
      <c r="BUJ501" s="2479"/>
      <c r="BUK501" s="2479"/>
      <c r="BUL501" s="2479"/>
      <c r="BUM501" s="2479"/>
      <c r="BUR501" s="2476"/>
      <c r="BUS501" s="2476"/>
      <c r="BUT501" s="2476"/>
      <c r="BUU501" s="2479"/>
      <c r="BUV501" s="2479"/>
      <c r="BUW501" s="2479"/>
      <c r="BUX501" s="2479"/>
      <c r="BVC501" s="2476"/>
      <c r="BVD501" s="2476"/>
      <c r="BVE501" s="2476"/>
      <c r="BVF501" s="2479"/>
      <c r="BVG501" s="2479"/>
      <c r="BVH501" s="2479"/>
      <c r="BVI501" s="2479"/>
      <c r="BVN501" s="2476"/>
      <c r="BVO501" s="2476"/>
      <c r="BVP501" s="2476"/>
      <c r="BVQ501" s="2479"/>
      <c r="BVR501" s="2479"/>
      <c r="BVS501" s="2479"/>
      <c r="BVT501" s="2479"/>
      <c r="BVY501" s="2476"/>
      <c r="BVZ501" s="2476"/>
      <c r="BWA501" s="2476"/>
      <c r="BWB501" s="2479"/>
      <c r="BWC501" s="2479"/>
      <c r="BWD501" s="2479"/>
      <c r="BWE501" s="2479"/>
      <c r="BWJ501" s="2476"/>
      <c r="BWK501" s="2476"/>
      <c r="BWL501" s="2476"/>
      <c r="BWM501" s="2479"/>
      <c r="BWN501" s="2479"/>
      <c r="BWO501" s="2479"/>
      <c r="BWP501" s="2479"/>
      <c r="BWU501" s="2476"/>
      <c r="BWV501" s="2476"/>
      <c r="BWW501" s="2476"/>
      <c r="BWX501" s="2479"/>
      <c r="BWY501" s="2479"/>
      <c r="BWZ501" s="2479"/>
      <c r="BXA501" s="2479"/>
      <c r="BXF501" s="2476"/>
      <c r="BXG501" s="2476"/>
      <c r="BXH501" s="2476"/>
      <c r="BXI501" s="2479"/>
      <c r="BXJ501" s="2479"/>
      <c r="BXK501" s="2479"/>
      <c r="BXL501" s="2479"/>
      <c r="BXQ501" s="2476"/>
      <c r="BXR501" s="2476"/>
      <c r="BXS501" s="2476"/>
      <c r="BXT501" s="2479"/>
      <c r="BXU501" s="2479"/>
      <c r="BXV501" s="2479"/>
      <c r="BXW501" s="2479"/>
      <c r="BYB501" s="2476"/>
      <c r="BYC501" s="2476"/>
      <c r="BYD501" s="2476"/>
      <c r="BYE501" s="2479"/>
      <c r="BYF501" s="2479"/>
      <c r="BYG501" s="2479"/>
      <c r="BYH501" s="2479"/>
      <c r="BYM501" s="2476"/>
      <c r="BYN501" s="2476"/>
      <c r="BYO501" s="2476"/>
      <c r="BYP501" s="2479"/>
      <c r="BYQ501" s="2479"/>
      <c r="BYR501" s="2479"/>
      <c r="BYS501" s="2479"/>
      <c r="BYX501" s="2476"/>
      <c r="BYY501" s="2476"/>
      <c r="BYZ501" s="2476"/>
      <c r="BZA501" s="2479"/>
      <c r="BZB501" s="2479"/>
      <c r="BZC501" s="2479"/>
      <c r="BZD501" s="2479"/>
      <c r="BZI501" s="2476"/>
      <c r="BZJ501" s="2476"/>
      <c r="BZK501" s="2476"/>
      <c r="BZL501" s="2479"/>
      <c r="BZM501" s="2479"/>
      <c r="BZN501" s="2479"/>
      <c r="BZO501" s="2479"/>
      <c r="BZT501" s="2476"/>
      <c r="BZU501" s="2476"/>
      <c r="BZV501" s="2476"/>
      <c r="BZW501" s="2479"/>
      <c r="BZX501" s="2479"/>
      <c r="BZY501" s="2479"/>
      <c r="BZZ501" s="2479"/>
      <c r="CAE501" s="2476"/>
      <c r="CAF501" s="2476"/>
      <c r="CAG501" s="2476"/>
      <c r="CAH501" s="2479"/>
      <c r="CAI501" s="2479"/>
      <c r="CAJ501" s="2479"/>
      <c r="CAK501" s="2479"/>
      <c r="CAP501" s="2476"/>
      <c r="CAQ501" s="2476"/>
      <c r="CAR501" s="2476"/>
      <c r="CAS501" s="2479"/>
      <c r="CAT501" s="2479"/>
      <c r="CAU501" s="2479"/>
      <c r="CAV501" s="2479"/>
      <c r="CBA501" s="2476"/>
      <c r="CBB501" s="2476"/>
      <c r="CBC501" s="2476"/>
      <c r="CBD501" s="2479"/>
      <c r="CBE501" s="2479"/>
      <c r="CBF501" s="2479"/>
      <c r="CBG501" s="2479"/>
      <c r="CBL501" s="2476"/>
      <c r="CBM501" s="2476"/>
      <c r="CBN501" s="2476"/>
      <c r="CBO501" s="2479"/>
      <c r="CBP501" s="2479"/>
      <c r="CBQ501" s="2479"/>
      <c r="CBR501" s="2479"/>
      <c r="CBW501" s="2476"/>
      <c r="CBX501" s="2476"/>
      <c r="CBY501" s="2476"/>
      <c r="CBZ501" s="2479"/>
      <c r="CCA501" s="2479"/>
      <c r="CCB501" s="2479"/>
      <c r="CCC501" s="2479"/>
      <c r="CCH501" s="2476"/>
      <c r="CCI501" s="2476"/>
      <c r="CCJ501" s="2476"/>
      <c r="CCK501" s="2479"/>
      <c r="CCL501" s="2479"/>
      <c r="CCM501" s="2479"/>
      <c r="CCN501" s="2479"/>
      <c r="CCS501" s="2476"/>
      <c r="CCT501" s="2476"/>
      <c r="CCU501" s="2476"/>
      <c r="CCV501" s="2479"/>
      <c r="CCW501" s="2479"/>
      <c r="CCX501" s="2479"/>
      <c r="CCY501" s="2479"/>
      <c r="CDD501" s="2476"/>
      <c r="CDE501" s="2476"/>
      <c r="CDF501" s="2476"/>
      <c r="CDG501" s="2479"/>
      <c r="CDH501" s="2479"/>
      <c r="CDI501" s="2479"/>
      <c r="CDJ501" s="2479"/>
      <c r="CDO501" s="2476"/>
      <c r="CDP501" s="2476"/>
      <c r="CDQ501" s="2476"/>
      <c r="CDR501" s="2479"/>
      <c r="CDS501" s="2479"/>
      <c r="CDT501" s="2479"/>
      <c r="CDU501" s="2479"/>
      <c r="CDZ501" s="2476"/>
      <c r="CEA501" s="2476"/>
      <c r="CEB501" s="2476"/>
      <c r="CEC501" s="2479"/>
      <c r="CED501" s="2479"/>
      <c r="CEE501" s="2479"/>
      <c r="CEF501" s="2479"/>
      <c r="CEK501" s="2476"/>
      <c r="CEL501" s="2476"/>
      <c r="CEM501" s="2476"/>
      <c r="CEN501" s="2479"/>
      <c r="CEO501" s="2479"/>
      <c r="CEP501" s="2479"/>
      <c r="CEQ501" s="2479"/>
      <c r="CEV501" s="2476"/>
      <c r="CEW501" s="2476"/>
      <c r="CEX501" s="2476"/>
      <c r="CEY501" s="2479"/>
      <c r="CEZ501" s="2479"/>
      <c r="CFA501" s="2479"/>
      <c r="CFB501" s="2479"/>
      <c r="CFG501" s="2476"/>
      <c r="CFH501" s="2476"/>
      <c r="CFI501" s="2476"/>
      <c r="CFJ501" s="2479"/>
      <c r="CFK501" s="2479"/>
      <c r="CFL501" s="2479"/>
      <c r="CFM501" s="2479"/>
      <c r="CFR501" s="2476"/>
      <c r="CFS501" s="2476"/>
      <c r="CFT501" s="2476"/>
      <c r="CFU501" s="2479"/>
      <c r="CFV501" s="2479"/>
      <c r="CFW501" s="2479"/>
      <c r="CFX501" s="2479"/>
      <c r="CGC501" s="2476"/>
      <c r="CGD501" s="2476"/>
      <c r="CGE501" s="2476"/>
      <c r="CGF501" s="2479"/>
      <c r="CGG501" s="2479"/>
      <c r="CGH501" s="2479"/>
      <c r="CGI501" s="2479"/>
      <c r="CGN501" s="2476"/>
      <c r="CGO501" s="2476"/>
      <c r="CGP501" s="2476"/>
      <c r="CGQ501" s="2479"/>
      <c r="CGR501" s="2479"/>
      <c r="CGS501" s="2479"/>
      <c r="CGT501" s="2479"/>
      <c r="CGY501" s="2476"/>
      <c r="CGZ501" s="2476"/>
      <c r="CHA501" s="2476"/>
      <c r="CHB501" s="2479"/>
      <c r="CHC501" s="2479"/>
      <c r="CHD501" s="2479"/>
      <c r="CHE501" s="2479"/>
      <c r="CHJ501" s="2476"/>
      <c r="CHK501" s="2476"/>
      <c r="CHL501" s="2476"/>
      <c r="CHM501" s="2479"/>
      <c r="CHN501" s="2479"/>
      <c r="CHO501" s="2479"/>
      <c r="CHP501" s="2479"/>
      <c r="CHU501" s="2476"/>
      <c r="CHV501" s="2476"/>
      <c r="CHW501" s="2476"/>
      <c r="CHX501" s="2479"/>
      <c r="CHY501" s="2479"/>
      <c r="CHZ501" s="2479"/>
      <c r="CIA501" s="2479"/>
      <c r="CIF501" s="2476"/>
      <c r="CIG501" s="2476"/>
      <c r="CIH501" s="2476"/>
      <c r="CII501" s="2479"/>
      <c r="CIJ501" s="2479"/>
      <c r="CIK501" s="2479"/>
      <c r="CIL501" s="2479"/>
      <c r="CIQ501" s="2476"/>
      <c r="CIR501" s="2476"/>
      <c r="CIS501" s="2476"/>
      <c r="CIT501" s="2479"/>
      <c r="CIU501" s="2479"/>
      <c r="CIV501" s="2479"/>
      <c r="CIW501" s="2479"/>
      <c r="CJB501" s="2476"/>
      <c r="CJC501" s="2476"/>
      <c r="CJD501" s="2476"/>
      <c r="CJE501" s="2479"/>
      <c r="CJF501" s="2479"/>
      <c r="CJG501" s="2479"/>
      <c r="CJH501" s="2479"/>
      <c r="CJM501" s="2476"/>
      <c r="CJN501" s="2476"/>
      <c r="CJO501" s="2476"/>
      <c r="CJP501" s="2479"/>
      <c r="CJQ501" s="2479"/>
      <c r="CJR501" s="2479"/>
      <c r="CJS501" s="2479"/>
      <c r="CJX501" s="2476"/>
      <c r="CJY501" s="2476"/>
      <c r="CJZ501" s="2476"/>
      <c r="CKA501" s="2479"/>
      <c r="CKB501" s="2479"/>
      <c r="CKC501" s="2479"/>
      <c r="CKD501" s="2479"/>
      <c r="CKI501" s="2476"/>
      <c r="CKJ501" s="2476"/>
      <c r="CKK501" s="2476"/>
      <c r="CKL501" s="2479"/>
      <c r="CKM501" s="2479"/>
      <c r="CKN501" s="2479"/>
      <c r="CKO501" s="2479"/>
      <c r="CKT501" s="2476"/>
      <c r="CKU501" s="2476"/>
      <c r="CKV501" s="2476"/>
      <c r="CKW501" s="2479"/>
      <c r="CKX501" s="2479"/>
      <c r="CKY501" s="2479"/>
      <c r="CKZ501" s="2479"/>
      <c r="CLE501" s="2476"/>
      <c r="CLF501" s="2476"/>
      <c r="CLG501" s="2476"/>
      <c r="CLH501" s="2479"/>
      <c r="CLI501" s="2479"/>
      <c r="CLJ501" s="2479"/>
      <c r="CLK501" s="2479"/>
      <c r="CLP501" s="2476"/>
      <c r="CLQ501" s="2476"/>
      <c r="CLR501" s="2476"/>
      <c r="CLS501" s="2479"/>
      <c r="CLT501" s="2479"/>
      <c r="CLU501" s="2479"/>
      <c r="CLV501" s="2479"/>
      <c r="CMA501" s="2476"/>
      <c r="CMB501" s="2476"/>
      <c r="CMC501" s="2476"/>
      <c r="CMD501" s="2479"/>
      <c r="CME501" s="2479"/>
      <c r="CMF501" s="2479"/>
      <c r="CMG501" s="2479"/>
      <c r="CML501" s="2476"/>
      <c r="CMM501" s="2476"/>
      <c r="CMN501" s="2476"/>
      <c r="CMO501" s="2479"/>
      <c r="CMP501" s="2479"/>
      <c r="CMQ501" s="2479"/>
      <c r="CMR501" s="2479"/>
      <c r="CMW501" s="2476"/>
      <c r="CMX501" s="2476"/>
      <c r="CMY501" s="2476"/>
      <c r="CMZ501" s="2479"/>
      <c r="CNA501" s="2479"/>
      <c r="CNB501" s="2479"/>
      <c r="CNC501" s="2479"/>
      <c r="CNH501" s="2476"/>
      <c r="CNI501" s="2476"/>
      <c r="CNJ501" s="2476"/>
      <c r="CNK501" s="2479"/>
      <c r="CNL501" s="2479"/>
      <c r="CNM501" s="2479"/>
      <c r="CNN501" s="2479"/>
      <c r="CNS501" s="2476"/>
      <c r="CNT501" s="2476"/>
      <c r="CNU501" s="2476"/>
      <c r="CNV501" s="2479"/>
      <c r="CNW501" s="2479"/>
      <c r="CNX501" s="2479"/>
      <c r="CNY501" s="2479"/>
      <c r="COD501" s="2476"/>
      <c r="COE501" s="2476"/>
      <c r="COF501" s="2476"/>
      <c r="COG501" s="2479"/>
      <c r="COH501" s="2479"/>
      <c r="COI501" s="2479"/>
      <c r="COJ501" s="2479"/>
      <c r="COO501" s="2476"/>
      <c r="COP501" s="2476"/>
      <c r="COQ501" s="2476"/>
      <c r="COR501" s="2479"/>
      <c r="COS501" s="2479"/>
      <c r="COT501" s="2479"/>
      <c r="COU501" s="2479"/>
      <c r="COZ501" s="2476"/>
      <c r="CPA501" s="2476"/>
      <c r="CPB501" s="2476"/>
      <c r="CPC501" s="2479"/>
      <c r="CPD501" s="2479"/>
      <c r="CPE501" s="2479"/>
      <c r="CPF501" s="2479"/>
      <c r="CPK501" s="2476"/>
      <c r="CPL501" s="2476"/>
      <c r="CPM501" s="2476"/>
      <c r="CPN501" s="2479"/>
      <c r="CPO501" s="2479"/>
      <c r="CPP501" s="2479"/>
      <c r="CPQ501" s="2479"/>
      <c r="CPV501" s="2476"/>
      <c r="CPW501" s="2476"/>
      <c r="CPX501" s="2476"/>
      <c r="CPY501" s="2479"/>
      <c r="CPZ501" s="2479"/>
      <c r="CQA501" s="2479"/>
      <c r="CQB501" s="2479"/>
      <c r="CQG501" s="2476"/>
      <c r="CQH501" s="2476"/>
      <c r="CQI501" s="2476"/>
      <c r="CQJ501" s="2479"/>
      <c r="CQK501" s="2479"/>
      <c r="CQL501" s="2479"/>
      <c r="CQM501" s="2479"/>
      <c r="CQR501" s="2476"/>
      <c r="CQS501" s="2476"/>
      <c r="CQT501" s="2476"/>
      <c r="CQU501" s="2479"/>
      <c r="CQV501" s="2479"/>
      <c r="CQW501" s="2479"/>
      <c r="CQX501" s="2479"/>
      <c r="CRC501" s="2476"/>
      <c r="CRD501" s="2476"/>
      <c r="CRE501" s="2476"/>
      <c r="CRF501" s="2479"/>
      <c r="CRG501" s="2479"/>
      <c r="CRH501" s="2479"/>
      <c r="CRI501" s="2479"/>
      <c r="CRN501" s="2476"/>
      <c r="CRO501" s="2476"/>
      <c r="CRP501" s="2476"/>
      <c r="CRQ501" s="2479"/>
      <c r="CRR501" s="2479"/>
      <c r="CRS501" s="2479"/>
      <c r="CRT501" s="2479"/>
      <c r="CRY501" s="2476"/>
      <c r="CRZ501" s="2476"/>
      <c r="CSA501" s="2476"/>
      <c r="CSB501" s="2479"/>
      <c r="CSC501" s="2479"/>
      <c r="CSD501" s="2479"/>
      <c r="CSE501" s="2479"/>
      <c r="CSJ501" s="2476"/>
      <c r="CSK501" s="2476"/>
      <c r="CSL501" s="2476"/>
      <c r="CSM501" s="2479"/>
      <c r="CSN501" s="2479"/>
      <c r="CSO501" s="2479"/>
      <c r="CSP501" s="2479"/>
      <c r="CSU501" s="2476"/>
      <c r="CSV501" s="2476"/>
      <c r="CSW501" s="2476"/>
      <c r="CSX501" s="2479"/>
      <c r="CSY501" s="2479"/>
      <c r="CSZ501" s="2479"/>
      <c r="CTA501" s="2479"/>
      <c r="CTF501" s="2476"/>
      <c r="CTG501" s="2476"/>
      <c r="CTH501" s="2476"/>
      <c r="CTI501" s="2479"/>
      <c r="CTJ501" s="2479"/>
      <c r="CTK501" s="2479"/>
      <c r="CTL501" s="2479"/>
      <c r="CTQ501" s="2476"/>
      <c r="CTR501" s="2476"/>
      <c r="CTS501" s="2476"/>
      <c r="CTT501" s="2479"/>
      <c r="CTU501" s="2479"/>
      <c r="CTV501" s="2479"/>
      <c r="CTW501" s="2479"/>
      <c r="CUB501" s="2476"/>
      <c r="CUC501" s="2476"/>
      <c r="CUD501" s="2476"/>
      <c r="CUE501" s="2479"/>
      <c r="CUF501" s="2479"/>
      <c r="CUG501" s="2479"/>
      <c r="CUH501" s="2479"/>
      <c r="CUM501" s="2476"/>
      <c r="CUN501" s="2476"/>
      <c r="CUO501" s="2476"/>
      <c r="CUP501" s="2479"/>
      <c r="CUQ501" s="2479"/>
      <c r="CUR501" s="2479"/>
      <c r="CUS501" s="2479"/>
      <c r="CUX501" s="2476"/>
      <c r="CUY501" s="2476"/>
      <c r="CUZ501" s="2476"/>
      <c r="CVA501" s="2479"/>
      <c r="CVB501" s="2479"/>
      <c r="CVC501" s="2479"/>
      <c r="CVD501" s="2479"/>
      <c r="CVI501" s="2476"/>
      <c r="CVJ501" s="2476"/>
      <c r="CVK501" s="2476"/>
      <c r="CVL501" s="2479"/>
      <c r="CVM501" s="2479"/>
      <c r="CVN501" s="2479"/>
      <c r="CVO501" s="2479"/>
      <c r="CVT501" s="2476"/>
      <c r="CVU501" s="2476"/>
      <c r="CVV501" s="2476"/>
      <c r="CVW501" s="2479"/>
      <c r="CVX501" s="2479"/>
      <c r="CVY501" s="2479"/>
      <c r="CVZ501" s="2479"/>
      <c r="CWE501" s="2476"/>
      <c r="CWF501" s="2476"/>
      <c r="CWG501" s="2476"/>
      <c r="CWH501" s="2479"/>
      <c r="CWI501" s="2479"/>
      <c r="CWJ501" s="2479"/>
      <c r="CWK501" s="2479"/>
      <c r="CWP501" s="2476"/>
      <c r="CWQ501" s="2476"/>
      <c r="CWR501" s="2476"/>
      <c r="CWS501" s="2479"/>
      <c r="CWT501" s="2479"/>
      <c r="CWU501" s="2479"/>
      <c r="CWV501" s="2479"/>
      <c r="CXA501" s="2476"/>
      <c r="CXB501" s="2476"/>
      <c r="CXC501" s="2476"/>
      <c r="CXD501" s="2479"/>
      <c r="CXE501" s="2479"/>
      <c r="CXF501" s="2479"/>
      <c r="CXG501" s="2479"/>
      <c r="CXL501" s="2476"/>
      <c r="CXM501" s="2476"/>
      <c r="CXN501" s="2476"/>
      <c r="CXO501" s="2479"/>
      <c r="CXP501" s="2479"/>
      <c r="CXQ501" s="2479"/>
      <c r="CXR501" s="2479"/>
      <c r="CXW501" s="2476"/>
      <c r="CXX501" s="2476"/>
      <c r="CXY501" s="2476"/>
      <c r="CXZ501" s="2479"/>
      <c r="CYA501" s="2479"/>
      <c r="CYB501" s="2479"/>
      <c r="CYC501" s="2479"/>
      <c r="CYH501" s="2476"/>
      <c r="CYI501" s="2476"/>
      <c r="CYJ501" s="2476"/>
      <c r="CYK501" s="2479"/>
      <c r="CYL501" s="2479"/>
      <c r="CYM501" s="2479"/>
      <c r="CYN501" s="2479"/>
      <c r="CYS501" s="2476"/>
      <c r="CYT501" s="2476"/>
      <c r="CYU501" s="2476"/>
      <c r="CYV501" s="2479"/>
      <c r="CYW501" s="2479"/>
      <c r="CYX501" s="2479"/>
      <c r="CYY501" s="2479"/>
      <c r="CZD501" s="2476"/>
      <c r="CZE501" s="2476"/>
      <c r="CZF501" s="2476"/>
      <c r="CZG501" s="2479"/>
      <c r="CZH501" s="2479"/>
      <c r="CZI501" s="2479"/>
      <c r="CZJ501" s="2479"/>
      <c r="CZO501" s="2476"/>
      <c r="CZP501" s="2476"/>
      <c r="CZQ501" s="2476"/>
      <c r="CZR501" s="2479"/>
      <c r="CZS501" s="2479"/>
      <c r="CZT501" s="2479"/>
      <c r="CZU501" s="2479"/>
      <c r="CZZ501" s="2476"/>
      <c r="DAA501" s="2476"/>
      <c r="DAB501" s="2476"/>
      <c r="DAC501" s="2479"/>
      <c r="DAD501" s="2479"/>
      <c r="DAE501" s="2479"/>
      <c r="DAF501" s="2479"/>
      <c r="DAK501" s="2476"/>
      <c r="DAL501" s="2476"/>
      <c r="DAM501" s="2476"/>
      <c r="DAN501" s="2479"/>
      <c r="DAO501" s="2479"/>
      <c r="DAP501" s="2479"/>
      <c r="DAQ501" s="2479"/>
      <c r="DAV501" s="2476"/>
      <c r="DAW501" s="2476"/>
      <c r="DAX501" s="2476"/>
      <c r="DAY501" s="2479"/>
      <c r="DAZ501" s="2479"/>
      <c r="DBA501" s="2479"/>
      <c r="DBB501" s="2479"/>
      <c r="DBG501" s="2476"/>
      <c r="DBH501" s="2476"/>
      <c r="DBI501" s="2476"/>
      <c r="DBJ501" s="2479"/>
      <c r="DBK501" s="2479"/>
      <c r="DBL501" s="2479"/>
      <c r="DBM501" s="2479"/>
      <c r="DBR501" s="2476"/>
      <c r="DBS501" s="2476"/>
      <c r="DBT501" s="2476"/>
      <c r="DBU501" s="2479"/>
      <c r="DBV501" s="2479"/>
      <c r="DBW501" s="2479"/>
      <c r="DBX501" s="2479"/>
      <c r="DCC501" s="2476"/>
      <c r="DCD501" s="2476"/>
      <c r="DCE501" s="2476"/>
      <c r="DCF501" s="2479"/>
      <c r="DCG501" s="2479"/>
      <c r="DCH501" s="2479"/>
      <c r="DCI501" s="2479"/>
      <c r="DCN501" s="2476"/>
      <c r="DCO501" s="2476"/>
      <c r="DCP501" s="2476"/>
      <c r="DCQ501" s="2479"/>
      <c r="DCR501" s="2479"/>
      <c r="DCS501" s="2479"/>
      <c r="DCT501" s="2479"/>
      <c r="DCY501" s="2476"/>
      <c r="DCZ501" s="2476"/>
      <c r="DDA501" s="2476"/>
      <c r="DDB501" s="2479"/>
      <c r="DDC501" s="2479"/>
      <c r="DDD501" s="2479"/>
      <c r="DDE501" s="2479"/>
      <c r="DDJ501" s="2476"/>
      <c r="DDK501" s="2476"/>
      <c r="DDL501" s="2476"/>
      <c r="DDM501" s="2479"/>
      <c r="DDN501" s="2479"/>
      <c r="DDO501" s="2479"/>
      <c r="DDP501" s="2479"/>
      <c r="DDU501" s="2476"/>
      <c r="DDV501" s="2476"/>
      <c r="DDW501" s="2476"/>
      <c r="DDX501" s="2479"/>
      <c r="DDY501" s="2479"/>
      <c r="DDZ501" s="2479"/>
      <c r="DEA501" s="2479"/>
      <c r="DEF501" s="2476"/>
      <c r="DEG501" s="2476"/>
      <c r="DEH501" s="2476"/>
      <c r="DEI501" s="2479"/>
      <c r="DEJ501" s="2479"/>
      <c r="DEK501" s="2479"/>
      <c r="DEL501" s="2479"/>
      <c r="DEQ501" s="2476"/>
      <c r="DER501" s="2476"/>
      <c r="DES501" s="2476"/>
      <c r="DET501" s="2479"/>
      <c r="DEU501" s="2479"/>
      <c r="DEV501" s="2479"/>
      <c r="DEW501" s="2479"/>
      <c r="DFB501" s="2476"/>
      <c r="DFC501" s="2476"/>
      <c r="DFD501" s="2476"/>
      <c r="DFE501" s="2479"/>
      <c r="DFF501" s="2479"/>
      <c r="DFG501" s="2479"/>
      <c r="DFH501" s="2479"/>
      <c r="DFM501" s="2476"/>
      <c r="DFN501" s="2476"/>
      <c r="DFO501" s="2476"/>
      <c r="DFP501" s="2479"/>
      <c r="DFQ501" s="2479"/>
      <c r="DFR501" s="2479"/>
      <c r="DFS501" s="2479"/>
      <c r="DFX501" s="2476"/>
      <c r="DFY501" s="2476"/>
      <c r="DFZ501" s="2476"/>
      <c r="DGA501" s="2479"/>
      <c r="DGB501" s="2479"/>
      <c r="DGC501" s="2479"/>
      <c r="DGD501" s="2479"/>
      <c r="DGI501" s="2476"/>
      <c r="DGJ501" s="2476"/>
      <c r="DGK501" s="2476"/>
      <c r="DGL501" s="2479"/>
      <c r="DGM501" s="2479"/>
      <c r="DGN501" s="2479"/>
      <c r="DGO501" s="2479"/>
      <c r="DGT501" s="2476"/>
      <c r="DGU501" s="2476"/>
      <c r="DGV501" s="2476"/>
      <c r="DGW501" s="2479"/>
      <c r="DGX501" s="2479"/>
      <c r="DGY501" s="2479"/>
      <c r="DGZ501" s="2479"/>
      <c r="DHE501" s="2476"/>
      <c r="DHF501" s="2476"/>
      <c r="DHG501" s="2476"/>
      <c r="DHH501" s="2479"/>
      <c r="DHI501" s="2479"/>
      <c r="DHJ501" s="2479"/>
      <c r="DHK501" s="2479"/>
      <c r="DHP501" s="2476"/>
      <c r="DHQ501" s="2476"/>
      <c r="DHR501" s="2476"/>
      <c r="DHS501" s="2479"/>
      <c r="DHT501" s="2479"/>
      <c r="DHU501" s="2479"/>
      <c r="DHV501" s="2479"/>
      <c r="DIA501" s="2476"/>
      <c r="DIB501" s="2476"/>
      <c r="DIC501" s="2476"/>
      <c r="DID501" s="2479"/>
      <c r="DIE501" s="2479"/>
      <c r="DIF501" s="2479"/>
      <c r="DIG501" s="2479"/>
      <c r="DIL501" s="2476"/>
      <c r="DIM501" s="2476"/>
      <c r="DIN501" s="2476"/>
      <c r="DIO501" s="2479"/>
      <c r="DIP501" s="2479"/>
      <c r="DIQ501" s="2479"/>
      <c r="DIR501" s="2479"/>
      <c r="DIW501" s="2476"/>
      <c r="DIX501" s="2476"/>
      <c r="DIY501" s="2476"/>
      <c r="DIZ501" s="2479"/>
      <c r="DJA501" s="2479"/>
      <c r="DJB501" s="2479"/>
      <c r="DJC501" s="2479"/>
      <c r="DJH501" s="2476"/>
      <c r="DJI501" s="2476"/>
      <c r="DJJ501" s="2476"/>
      <c r="DJK501" s="2479"/>
      <c r="DJL501" s="2479"/>
      <c r="DJM501" s="2479"/>
      <c r="DJN501" s="2479"/>
      <c r="DJS501" s="2476"/>
      <c r="DJT501" s="2476"/>
      <c r="DJU501" s="2476"/>
      <c r="DJV501" s="2479"/>
      <c r="DJW501" s="2479"/>
      <c r="DJX501" s="2479"/>
      <c r="DJY501" s="2479"/>
      <c r="DKD501" s="2476"/>
      <c r="DKE501" s="2476"/>
      <c r="DKF501" s="2476"/>
      <c r="DKG501" s="2479"/>
      <c r="DKH501" s="2479"/>
      <c r="DKI501" s="2479"/>
      <c r="DKJ501" s="2479"/>
      <c r="DKO501" s="2476"/>
      <c r="DKP501" s="2476"/>
      <c r="DKQ501" s="2476"/>
      <c r="DKR501" s="2479"/>
      <c r="DKS501" s="2479"/>
      <c r="DKT501" s="2479"/>
      <c r="DKU501" s="2479"/>
      <c r="DKZ501" s="2476"/>
      <c r="DLA501" s="2476"/>
      <c r="DLB501" s="2476"/>
      <c r="DLC501" s="2479"/>
      <c r="DLD501" s="2479"/>
      <c r="DLE501" s="2479"/>
      <c r="DLF501" s="2479"/>
      <c r="DLK501" s="2476"/>
      <c r="DLL501" s="2476"/>
      <c r="DLM501" s="2476"/>
      <c r="DLN501" s="2479"/>
      <c r="DLO501" s="2479"/>
      <c r="DLP501" s="2479"/>
      <c r="DLQ501" s="2479"/>
      <c r="DLV501" s="2476"/>
      <c r="DLW501" s="2476"/>
      <c r="DLX501" s="2476"/>
      <c r="DLY501" s="2479"/>
      <c r="DLZ501" s="2479"/>
      <c r="DMA501" s="2479"/>
      <c r="DMB501" s="2479"/>
      <c r="DMG501" s="2476"/>
      <c r="DMH501" s="2476"/>
      <c r="DMI501" s="2476"/>
      <c r="DMJ501" s="2479"/>
      <c r="DMK501" s="2479"/>
      <c r="DML501" s="2479"/>
      <c r="DMM501" s="2479"/>
      <c r="DMR501" s="2476"/>
      <c r="DMS501" s="2476"/>
      <c r="DMT501" s="2476"/>
      <c r="DMU501" s="2479"/>
      <c r="DMV501" s="2479"/>
      <c r="DMW501" s="2479"/>
      <c r="DMX501" s="2479"/>
      <c r="DNC501" s="2476"/>
      <c r="DND501" s="2476"/>
      <c r="DNE501" s="2476"/>
      <c r="DNF501" s="2479"/>
      <c r="DNG501" s="2479"/>
      <c r="DNH501" s="2479"/>
      <c r="DNI501" s="2479"/>
      <c r="DNN501" s="2476"/>
      <c r="DNO501" s="2476"/>
      <c r="DNP501" s="2476"/>
      <c r="DNQ501" s="2479"/>
      <c r="DNR501" s="2479"/>
      <c r="DNS501" s="2479"/>
      <c r="DNT501" s="2479"/>
      <c r="DNY501" s="2476"/>
      <c r="DNZ501" s="2476"/>
      <c r="DOA501" s="2476"/>
      <c r="DOB501" s="2479"/>
      <c r="DOC501" s="2479"/>
      <c r="DOD501" s="2479"/>
      <c r="DOE501" s="2479"/>
      <c r="DOJ501" s="2476"/>
      <c r="DOK501" s="2476"/>
      <c r="DOL501" s="2476"/>
      <c r="DOM501" s="2479"/>
      <c r="DON501" s="2479"/>
      <c r="DOO501" s="2479"/>
      <c r="DOP501" s="2479"/>
      <c r="DOU501" s="2476"/>
      <c r="DOV501" s="2476"/>
      <c r="DOW501" s="2476"/>
      <c r="DOX501" s="2479"/>
      <c r="DOY501" s="2479"/>
      <c r="DOZ501" s="2479"/>
      <c r="DPA501" s="2479"/>
      <c r="DPF501" s="2476"/>
      <c r="DPG501" s="2476"/>
      <c r="DPH501" s="2476"/>
      <c r="DPI501" s="2479"/>
      <c r="DPJ501" s="2479"/>
      <c r="DPK501" s="2479"/>
      <c r="DPL501" s="2479"/>
      <c r="DPQ501" s="2476"/>
      <c r="DPR501" s="2476"/>
      <c r="DPS501" s="2476"/>
      <c r="DPT501" s="2479"/>
      <c r="DPU501" s="2479"/>
      <c r="DPV501" s="2479"/>
      <c r="DPW501" s="2479"/>
      <c r="DQB501" s="2476"/>
      <c r="DQC501" s="2476"/>
      <c r="DQD501" s="2476"/>
      <c r="DQE501" s="2479"/>
      <c r="DQF501" s="2479"/>
      <c r="DQG501" s="2479"/>
      <c r="DQH501" s="2479"/>
      <c r="DQM501" s="2476"/>
      <c r="DQN501" s="2476"/>
      <c r="DQO501" s="2476"/>
      <c r="DQP501" s="2479"/>
      <c r="DQQ501" s="2479"/>
      <c r="DQR501" s="2479"/>
      <c r="DQS501" s="2479"/>
      <c r="DQX501" s="2476"/>
      <c r="DQY501" s="2476"/>
      <c r="DQZ501" s="2476"/>
      <c r="DRA501" s="2479"/>
      <c r="DRB501" s="2479"/>
      <c r="DRC501" s="2479"/>
      <c r="DRD501" s="2479"/>
      <c r="DRI501" s="2476"/>
      <c r="DRJ501" s="2476"/>
      <c r="DRK501" s="2476"/>
      <c r="DRL501" s="2479"/>
      <c r="DRM501" s="2479"/>
      <c r="DRN501" s="2479"/>
      <c r="DRO501" s="2479"/>
      <c r="DRT501" s="2476"/>
      <c r="DRU501" s="2476"/>
      <c r="DRV501" s="2476"/>
      <c r="DRW501" s="2479"/>
      <c r="DRX501" s="2479"/>
      <c r="DRY501" s="2479"/>
      <c r="DRZ501" s="2479"/>
      <c r="DSE501" s="2476"/>
      <c r="DSF501" s="2476"/>
      <c r="DSG501" s="2476"/>
      <c r="DSH501" s="2479"/>
      <c r="DSI501" s="2479"/>
      <c r="DSJ501" s="2479"/>
      <c r="DSK501" s="2479"/>
      <c r="DSP501" s="2476"/>
      <c r="DSQ501" s="2476"/>
      <c r="DSR501" s="2476"/>
      <c r="DSS501" s="2479"/>
      <c r="DST501" s="2479"/>
      <c r="DSU501" s="2479"/>
      <c r="DSV501" s="2479"/>
      <c r="DTA501" s="2476"/>
      <c r="DTB501" s="2476"/>
      <c r="DTC501" s="2476"/>
      <c r="DTD501" s="2479"/>
      <c r="DTE501" s="2479"/>
      <c r="DTF501" s="2479"/>
      <c r="DTG501" s="2479"/>
      <c r="DTL501" s="2476"/>
      <c r="DTM501" s="2476"/>
      <c r="DTN501" s="2476"/>
      <c r="DTO501" s="2479"/>
      <c r="DTP501" s="2479"/>
      <c r="DTQ501" s="2479"/>
      <c r="DTR501" s="2479"/>
      <c r="DTW501" s="2476"/>
      <c r="DTX501" s="2476"/>
      <c r="DTY501" s="2476"/>
      <c r="DTZ501" s="2479"/>
      <c r="DUA501" s="2479"/>
      <c r="DUB501" s="2479"/>
      <c r="DUC501" s="2479"/>
      <c r="DUH501" s="2476"/>
      <c r="DUI501" s="2476"/>
      <c r="DUJ501" s="2476"/>
      <c r="DUK501" s="2479"/>
      <c r="DUL501" s="2479"/>
      <c r="DUM501" s="2479"/>
      <c r="DUN501" s="2479"/>
      <c r="DUS501" s="2476"/>
      <c r="DUT501" s="2476"/>
      <c r="DUU501" s="2476"/>
      <c r="DUV501" s="2479"/>
      <c r="DUW501" s="2479"/>
      <c r="DUX501" s="2479"/>
      <c r="DUY501" s="2479"/>
      <c r="DVD501" s="2476"/>
      <c r="DVE501" s="2476"/>
      <c r="DVF501" s="2476"/>
      <c r="DVG501" s="2479"/>
      <c r="DVH501" s="2479"/>
      <c r="DVI501" s="2479"/>
      <c r="DVJ501" s="2479"/>
      <c r="DVO501" s="2476"/>
      <c r="DVP501" s="2476"/>
      <c r="DVQ501" s="2476"/>
      <c r="DVR501" s="2479"/>
      <c r="DVS501" s="2479"/>
      <c r="DVT501" s="2479"/>
      <c r="DVU501" s="2479"/>
      <c r="DVZ501" s="2476"/>
      <c r="DWA501" s="2476"/>
      <c r="DWB501" s="2476"/>
      <c r="DWC501" s="2479"/>
      <c r="DWD501" s="2479"/>
      <c r="DWE501" s="2479"/>
      <c r="DWF501" s="2479"/>
      <c r="DWK501" s="2476"/>
      <c r="DWL501" s="2476"/>
      <c r="DWM501" s="2476"/>
      <c r="DWN501" s="2479"/>
      <c r="DWO501" s="2479"/>
      <c r="DWP501" s="2479"/>
      <c r="DWQ501" s="2479"/>
      <c r="DWV501" s="2476"/>
      <c r="DWW501" s="2476"/>
      <c r="DWX501" s="2476"/>
      <c r="DWY501" s="2479"/>
      <c r="DWZ501" s="2479"/>
      <c r="DXA501" s="2479"/>
      <c r="DXB501" s="2479"/>
      <c r="DXG501" s="2476"/>
      <c r="DXH501" s="2476"/>
      <c r="DXI501" s="2476"/>
      <c r="DXJ501" s="2479"/>
      <c r="DXK501" s="2479"/>
      <c r="DXL501" s="2479"/>
      <c r="DXM501" s="2479"/>
      <c r="DXR501" s="2476"/>
      <c r="DXS501" s="2476"/>
      <c r="DXT501" s="2476"/>
      <c r="DXU501" s="2479"/>
      <c r="DXV501" s="2479"/>
      <c r="DXW501" s="2479"/>
      <c r="DXX501" s="2479"/>
      <c r="DYC501" s="2476"/>
      <c r="DYD501" s="2476"/>
      <c r="DYE501" s="2476"/>
      <c r="DYF501" s="2479"/>
      <c r="DYG501" s="2479"/>
      <c r="DYH501" s="2479"/>
      <c r="DYI501" s="2479"/>
      <c r="DYN501" s="2476"/>
      <c r="DYO501" s="2476"/>
      <c r="DYP501" s="2476"/>
      <c r="DYQ501" s="2479"/>
      <c r="DYR501" s="2479"/>
      <c r="DYS501" s="2479"/>
      <c r="DYT501" s="2479"/>
      <c r="DYY501" s="2476"/>
      <c r="DYZ501" s="2476"/>
      <c r="DZA501" s="2476"/>
      <c r="DZB501" s="2479"/>
      <c r="DZC501" s="2479"/>
      <c r="DZD501" s="2479"/>
      <c r="DZE501" s="2479"/>
      <c r="DZJ501" s="2476"/>
      <c r="DZK501" s="2476"/>
      <c r="DZL501" s="2476"/>
      <c r="DZM501" s="2479"/>
      <c r="DZN501" s="2479"/>
      <c r="DZO501" s="2479"/>
      <c r="DZP501" s="2479"/>
      <c r="DZU501" s="2476"/>
      <c r="DZV501" s="2476"/>
      <c r="DZW501" s="2476"/>
      <c r="DZX501" s="2479"/>
      <c r="DZY501" s="2479"/>
      <c r="DZZ501" s="2479"/>
      <c r="EAA501" s="2479"/>
      <c r="EAF501" s="2476"/>
      <c r="EAG501" s="2476"/>
      <c r="EAH501" s="2476"/>
      <c r="EAI501" s="2479"/>
      <c r="EAJ501" s="2479"/>
      <c r="EAK501" s="2479"/>
      <c r="EAL501" s="2479"/>
      <c r="EAQ501" s="2476"/>
      <c r="EAR501" s="2476"/>
      <c r="EAS501" s="2476"/>
      <c r="EAT501" s="2479"/>
      <c r="EAU501" s="2479"/>
      <c r="EAV501" s="2479"/>
      <c r="EAW501" s="2479"/>
      <c r="EBB501" s="2476"/>
      <c r="EBC501" s="2476"/>
      <c r="EBD501" s="2476"/>
      <c r="EBE501" s="2479"/>
      <c r="EBF501" s="2479"/>
      <c r="EBG501" s="2479"/>
      <c r="EBH501" s="2479"/>
      <c r="EBM501" s="2476"/>
      <c r="EBN501" s="2476"/>
      <c r="EBO501" s="2476"/>
      <c r="EBP501" s="2479"/>
      <c r="EBQ501" s="2479"/>
      <c r="EBR501" s="2479"/>
      <c r="EBS501" s="2479"/>
      <c r="EBX501" s="2476"/>
      <c r="EBY501" s="2476"/>
      <c r="EBZ501" s="2476"/>
      <c r="ECA501" s="2479"/>
      <c r="ECB501" s="2479"/>
      <c r="ECC501" s="2479"/>
      <c r="ECD501" s="2479"/>
      <c r="ECI501" s="2476"/>
      <c r="ECJ501" s="2476"/>
      <c r="ECK501" s="2476"/>
      <c r="ECL501" s="2479"/>
      <c r="ECM501" s="2479"/>
      <c r="ECN501" s="2479"/>
      <c r="ECO501" s="2479"/>
      <c r="ECT501" s="2476"/>
      <c r="ECU501" s="2476"/>
      <c r="ECV501" s="2476"/>
      <c r="ECW501" s="2479"/>
      <c r="ECX501" s="2479"/>
      <c r="ECY501" s="2479"/>
      <c r="ECZ501" s="2479"/>
      <c r="EDE501" s="2476"/>
      <c r="EDF501" s="2476"/>
      <c r="EDG501" s="2476"/>
      <c r="EDH501" s="2479"/>
      <c r="EDI501" s="2479"/>
      <c r="EDJ501" s="2479"/>
      <c r="EDK501" s="2479"/>
      <c r="EDP501" s="2476"/>
      <c r="EDQ501" s="2476"/>
      <c r="EDR501" s="2476"/>
      <c r="EDS501" s="2479"/>
      <c r="EDT501" s="2479"/>
      <c r="EDU501" s="2479"/>
      <c r="EDV501" s="2479"/>
      <c r="EEA501" s="2476"/>
      <c r="EEB501" s="2476"/>
      <c r="EEC501" s="2476"/>
      <c r="EED501" s="2479"/>
      <c r="EEE501" s="2479"/>
      <c r="EEF501" s="2479"/>
      <c r="EEG501" s="2479"/>
      <c r="EEL501" s="2476"/>
      <c r="EEM501" s="2476"/>
      <c r="EEN501" s="2476"/>
      <c r="EEO501" s="2479"/>
      <c r="EEP501" s="2479"/>
      <c r="EEQ501" s="2479"/>
      <c r="EER501" s="2479"/>
      <c r="EEW501" s="2476"/>
      <c r="EEX501" s="2476"/>
      <c r="EEY501" s="2476"/>
      <c r="EEZ501" s="2479"/>
      <c r="EFA501" s="2479"/>
      <c r="EFB501" s="2479"/>
      <c r="EFC501" s="2479"/>
      <c r="EFH501" s="2476"/>
      <c r="EFI501" s="2476"/>
      <c r="EFJ501" s="2476"/>
      <c r="EFK501" s="2479"/>
      <c r="EFL501" s="2479"/>
      <c r="EFM501" s="2479"/>
      <c r="EFN501" s="2479"/>
      <c r="EFS501" s="2476"/>
      <c r="EFT501" s="2476"/>
      <c r="EFU501" s="2476"/>
      <c r="EFV501" s="2479"/>
      <c r="EFW501" s="2479"/>
      <c r="EFX501" s="2479"/>
      <c r="EFY501" s="2479"/>
      <c r="EGD501" s="2476"/>
      <c r="EGE501" s="2476"/>
      <c r="EGF501" s="2476"/>
      <c r="EGG501" s="2479"/>
      <c r="EGH501" s="2479"/>
      <c r="EGI501" s="2479"/>
      <c r="EGJ501" s="2479"/>
      <c r="EGO501" s="2476"/>
      <c r="EGP501" s="2476"/>
      <c r="EGQ501" s="2476"/>
      <c r="EGR501" s="2479"/>
      <c r="EGS501" s="2479"/>
      <c r="EGT501" s="2479"/>
      <c r="EGU501" s="2479"/>
      <c r="EGZ501" s="2476"/>
      <c r="EHA501" s="2476"/>
      <c r="EHB501" s="2476"/>
      <c r="EHC501" s="2479"/>
      <c r="EHD501" s="2479"/>
      <c r="EHE501" s="2479"/>
      <c r="EHF501" s="2479"/>
      <c r="EHK501" s="2476"/>
      <c r="EHL501" s="2476"/>
      <c r="EHM501" s="2476"/>
      <c r="EHN501" s="2479"/>
      <c r="EHO501" s="2479"/>
      <c r="EHP501" s="2479"/>
      <c r="EHQ501" s="2479"/>
      <c r="EHV501" s="2476"/>
      <c r="EHW501" s="2476"/>
      <c r="EHX501" s="2476"/>
      <c r="EHY501" s="2479"/>
      <c r="EHZ501" s="2479"/>
      <c r="EIA501" s="2479"/>
      <c r="EIB501" s="2479"/>
      <c r="EIG501" s="2476"/>
      <c r="EIH501" s="2476"/>
      <c r="EII501" s="2476"/>
      <c r="EIJ501" s="2479"/>
      <c r="EIK501" s="2479"/>
      <c r="EIL501" s="2479"/>
      <c r="EIM501" s="2479"/>
      <c r="EIR501" s="2476"/>
      <c r="EIS501" s="2476"/>
      <c r="EIT501" s="2476"/>
      <c r="EIU501" s="2479"/>
      <c r="EIV501" s="2479"/>
      <c r="EIW501" s="2479"/>
      <c r="EIX501" s="2479"/>
      <c r="EJC501" s="2476"/>
      <c r="EJD501" s="2476"/>
      <c r="EJE501" s="2476"/>
      <c r="EJF501" s="2479"/>
      <c r="EJG501" s="2479"/>
      <c r="EJH501" s="2479"/>
      <c r="EJI501" s="2479"/>
      <c r="EJN501" s="2476"/>
      <c r="EJO501" s="2476"/>
      <c r="EJP501" s="2476"/>
      <c r="EJQ501" s="2479"/>
      <c r="EJR501" s="2479"/>
      <c r="EJS501" s="2479"/>
      <c r="EJT501" s="2479"/>
      <c r="EJY501" s="2476"/>
      <c r="EJZ501" s="2476"/>
      <c r="EKA501" s="2476"/>
      <c r="EKB501" s="2479"/>
      <c r="EKC501" s="2479"/>
      <c r="EKD501" s="2479"/>
      <c r="EKE501" s="2479"/>
      <c r="EKJ501" s="2476"/>
      <c r="EKK501" s="2476"/>
      <c r="EKL501" s="2476"/>
      <c r="EKM501" s="2479"/>
      <c r="EKN501" s="2479"/>
      <c r="EKO501" s="2479"/>
      <c r="EKP501" s="2479"/>
      <c r="EKU501" s="2476"/>
      <c r="EKV501" s="2476"/>
      <c r="EKW501" s="2476"/>
      <c r="EKX501" s="2479"/>
      <c r="EKY501" s="2479"/>
      <c r="EKZ501" s="2479"/>
      <c r="ELA501" s="2479"/>
      <c r="ELF501" s="2476"/>
      <c r="ELG501" s="2476"/>
      <c r="ELH501" s="2476"/>
      <c r="ELI501" s="2479"/>
      <c r="ELJ501" s="2479"/>
      <c r="ELK501" s="2479"/>
      <c r="ELL501" s="2479"/>
      <c r="ELQ501" s="2476"/>
      <c r="ELR501" s="2476"/>
      <c r="ELS501" s="2476"/>
      <c r="ELT501" s="2479"/>
      <c r="ELU501" s="2479"/>
      <c r="ELV501" s="2479"/>
      <c r="ELW501" s="2479"/>
      <c r="EMB501" s="2476"/>
      <c r="EMC501" s="2476"/>
      <c r="EMD501" s="2476"/>
      <c r="EME501" s="2479"/>
      <c r="EMF501" s="2479"/>
      <c r="EMG501" s="2479"/>
      <c r="EMH501" s="2479"/>
      <c r="EMM501" s="2476"/>
      <c r="EMN501" s="2476"/>
      <c r="EMO501" s="2476"/>
      <c r="EMP501" s="2479"/>
      <c r="EMQ501" s="2479"/>
      <c r="EMR501" s="2479"/>
      <c r="EMS501" s="2479"/>
      <c r="EMX501" s="2476"/>
      <c r="EMY501" s="2476"/>
      <c r="EMZ501" s="2476"/>
      <c r="ENA501" s="2479"/>
      <c r="ENB501" s="2479"/>
      <c r="ENC501" s="2479"/>
      <c r="END501" s="2479"/>
      <c r="ENI501" s="2476"/>
      <c r="ENJ501" s="2476"/>
      <c r="ENK501" s="2476"/>
      <c r="ENL501" s="2479"/>
      <c r="ENM501" s="2479"/>
      <c r="ENN501" s="2479"/>
      <c r="ENO501" s="2479"/>
      <c r="ENT501" s="2476"/>
      <c r="ENU501" s="2476"/>
      <c r="ENV501" s="2476"/>
      <c r="ENW501" s="2479"/>
      <c r="ENX501" s="2479"/>
      <c r="ENY501" s="2479"/>
      <c r="ENZ501" s="2479"/>
      <c r="EOE501" s="2476"/>
      <c r="EOF501" s="2476"/>
      <c r="EOG501" s="2476"/>
      <c r="EOH501" s="2479"/>
      <c r="EOI501" s="2479"/>
      <c r="EOJ501" s="2479"/>
      <c r="EOK501" s="2479"/>
      <c r="EOP501" s="2476"/>
      <c r="EOQ501" s="2476"/>
      <c r="EOR501" s="2476"/>
      <c r="EOS501" s="2479"/>
      <c r="EOT501" s="2479"/>
      <c r="EOU501" s="2479"/>
      <c r="EOV501" s="2479"/>
      <c r="EPA501" s="2476"/>
      <c r="EPB501" s="2476"/>
      <c r="EPC501" s="2476"/>
      <c r="EPD501" s="2479"/>
      <c r="EPE501" s="2479"/>
      <c r="EPF501" s="2479"/>
      <c r="EPG501" s="2479"/>
      <c r="EPL501" s="2476"/>
      <c r="EPM501" s="2476"/>
      <c r="EPN501" s="2476"/>
      <c r="EPO501" s="2479"/>
      <c r="EPP501" s="2479"/>
      <c r="EPQ501" s="2479"/>
      <c r="EPR501" s="2479"/>
      <c r="EPW501" s="2476"/>
      <c r="EPX501" s="2476"/>
      <c r="EPY501" s="2476"/>
      <c r="EPZ501" s="2479"/>
      <c r="EQA501" s="2479"/>
      <c r="EQB501" s="2479"/>
      <c r="EQC501" s="2479"/>
      <c r="EQH501" s="2476"/>
      <c r="EQI501" s="2476"/>
      <c r="EQJ501" s="2476"/>
      <c r="EQK501" s="2479"/>
      <c r="EQL501" s="2479"/>
      <c r="EQM501" s="2479"/>
      <c r="EQN501" s="2479"/>
      <c r="EQS501" s="2476"/>
      <c r="EQT501" s="2476"/>
      <c r="EQU501" s="2476"/>
      <c r="EQV501" s="2479"/>
      <c r="EQW501" s="2479"/>
      <c r="EQX501" s="2479"/>
      <c r="EQY501" s="2479"/>
      <c r="ERD501" s="2476"/>
      <c r="ERE501" s="2476"/>
      <c r="ERF501" s="2476"/>
      <c r="ERG501" s="2479"/>
      <c r="ERH501" s="2479"/>
      <c r="ERI501" s="2479"/>
      <c r="ERJ501" s="2479"/>
      <c r="ERO501" s="2476"/>
      <c r="ERP501" s="2476"/>
      <c r="ERQ501" s="2476"/>
      <c r="ERR501" s="2479"/>
      <c r="ERS501" s="2479"/>
      <c r="ERT501" s="2479"/>
      <c r="ERU501" s="2479"/>
      <c r="ERZ501" s="2476"/>
      <c r="ESA501" s="2476"/>
      <c r="ESB501" s="2476"/>
      <c r="ESC501" s="2479"/>
      <c r="ESD501" s="2479"/>
      <c r="ESE501" s="2479"/>
      <c r="ESF501" s="2479"/>
      <c r="ESK501" s="2476"/>
      <c r="ESL501" s="2476"/>
      <c r="ESM501" s="2476"/>
      <c r="ESN501" s="2479"/>
      <c r="ESO501" s="2479"/>
      <c r="ESP501" s="2479"/>
      <c r="ESQ501" s="2479"/>
      <c r="ESV501" s="2476"/>
      <c r="ESW501" s="2476"/>
      <c r="ESX501" s="2476"/>
      <c r="ESY501" s="2479"/>
      <c r="ESZ501" s="2479"/>
      <c r="ETA501" s="2479"/>
      <c r="ETB501" s="2479"/>
      <c r="ETG501" s="2476"/>
      <c r="ETH501" s="2476"/>
      <c r="ETI501" s="2476"/>
      <c r="ETJ501" s="2479"/>
      <c r="ETK501" s="2479"/>
      <c r="ETL501" s="2479"/>
      <c r="ETM501" s="2479"/>
      <c r="ETR501" s="2476"/>
      <c r="ETS501" s="2476"/>
      <c r="ETT501" s="2476"/>
      <c r="ETU501" s="2479"/>
      <c r="ETV501" s="2479"/>
      <c r="ETW501" s="2479"/>
      <c r="ETX501" s="2479"/>
      <c r="EUC501" s="2476"/>
      <c r="EUD501" s="2476"/>
      <c r="EUE501" s="2476"/>
      <c r="EUF501" s="2479"/>
      <c r="EUG501" s="2479"/>
      <c r="EUH501" s="2479"/>
      <c r="EUI501" s="2479"/>
      <c r="EUN501" s="2476"/>
      <c r="EUO501" s="2476"/>
      <c r="EUP501" s="2476"/>
      <c r="EUQ501" s="2479"/>
      <c r="EUR501" s="2479"/>
      <c r="EUS501" s="2479"/>
      <c r="EUT501" s="2479"/>
      <c r="EUY501" s="2476"/>
      <c r="EUZ501" s="2476"/>
      <c r="EVA501" s="2476"/>
      <c r="EVB501" s="2479"/>
      <c r="EVC501" s="2479"/>
      <c r="EVD501" s="2479"/>
      <c r="EVE501" s="2479"/>
      <c r="EVJ501" s="2476"/>
      <c r="EVK501" s="2476"/>
      <c r="EVL501" s="2476"/>
      <c r="EVM501" s="2479"/>
      <c r="EVN501" s="2479"/>
      <c r="EVO501" s="2479"/>
      <c r="EVP501" s="2479"/>
      <c r="EVU501" s="2476"/>
      <c r="EVV501" s="2476"/>
      <c r="EVW501" s="2476"/>
      <c r="EVX501" s="2479"/>
      <c r="EVY501" s="2479"/>
      <c r="EVZ501" s="2479"/>
      <c r="EWA501" s="2479"/>
      <c r="EWF501" s="2476"/>
      <c r="EWG501" s="2476"/>
      <c r="EWH501" s="2476"/>
      <c r="EWI501" s="2479"/>
      <c r="EWJ501" s="2479"/>
      <c r="EWK501" s="2479"/>
      <c r="EWL501" s="2479"/>
      <c r="EWQ501" s="2476"/>
      <c r="EWR501" s="2476"/>
      <c r="EWS501" s="2476"/>
      <c r="EWT501" s="2479"/>
      <c r="EWU501" s="2479"/>
      <c r="EWV501" s="2479"/>
      <c r="EWW501" s="2479"/>
      <c r="EXB501" s="2476"/>
      <c r="EXC501" s="2476"/>
      <c r="EXD501" s="2476"/>
      <c r="EXE501" s="2479"/>
      <c r="EXF501" s="2479"/>
      <c r="EXG501" s="2479"/>
      <c r="EXH501" s="2479"/>
      <c r="EXM501" s="2476"/>
      <c r="EXN501" s="2476"/>
      <c r="EXO501" s="2476"/>
      <c r="EXP501" s="2479"/>
      <c r="EXQ501" s="2479"/>
      <c r="EXR501" s="2479"/>
      <c r="EXS501" s="2479"/>
      <c r="EXX501" s="2476"/>
      <c r="EXY501" s="2476"/>
      <c r="EXZ501" s="2476"/>
      <c r="EYA501" s="2479"/>
      <c r="EYB501" s="2479"/>
      <c r="EYC501" s="2479"/>
      <c r="EYD501" s="2479"/>
      <c r="EYI501" s="2476"/>
      <c r="EYJ501" s="2476"/>
      <c r="EYK501" s="2476"/>
      <c r="EYL501" s="2479"/>
      <c r="EYM501" s="2479"/>
      <c r="EYN501" s="2479"/>
      <c r="EYO501" s="2479"/>
      <c r="EYT501" s="2476"/>
      <c r="EYU501" s="2476"/>
      <c r="EYV501" s="2476"/>
      <c r="EYW501" s="2479"/>
      <c r="EYX501" s="2479"/>
      <c r="EYY501" s="2479"/>
      <c r="EYZ501" s="2479"/>
      <c r="EZE501" s="2476"/>
      <c r="EZF501" s="2476"/>
      <c r="EZG501" s="2476"/>
      <c r="EZH501" s="2479"/>
      <c r="EZI501" s="2479"/>
      <c r="EZJ501" s="2479"/>
      <c r="EZK501" s="2479"/>
      <c r="EZP501" s="2476"/>
      <c r="EZQ501" s="2476"/>
      <c r="EZR501" s="2476"/>
      <c r="EZS501" s="2479"/>
      <c r="EZT501" s="2479"/>
      <c r="EZU501" s="2479"/>
      <c r="EZV501" s="2479"/>
      <c r="FAA501" s="2476"/>
      <c r="FAB501" s="2476"/>
      <c r="FAC501" s="2476"/>
      <c r="FAD501" s="2479"/>
      <c r="FAE501" s="2479"/>
      <c r="FAF501" s="2479"/>
      <c r="FAG501" s="2479"/>
      <c r="FAL501" s="2476"/>
      <c r="FAM501" s="2476"/>
      <c r="FAN501" s="2476"/>
      <c r="FAO501" s="2479"/>
      <c r="FAP501" s="2479"/>
      <c r="FAQ501" s="2479"/>
      <c r="FAR501" s="2479"/>
      <c r="FAW501" s="2476"/>
      <c r="FAX501" s="2476"/>
      <c r="FAY501" s="2476"/>
      <c r="FAZ501" s="2479"/>
      <c r="FBA501" s="2479"/>
      <c r="FBB501" s="2479"/>
      <c r="FBC501" s="2479"/>
      <c r="FBH501" s="2476"/>
      <c r="FBI501" s="2476"/>
      <c r="FBJ501" s="2476"/>
      <c r="FBK501" s="2479"/>
      <c r="FBL501" s="2479"/>
      <c r="FBM501" s="2479"/>
      <c r="FBN501" s="2479"/>
      <c r="FBS501" s="2476"/>
      <c r="FBT501" s="2476"/>
      <c r="FBU501" s="2476"/>
      <c r="FBV501" s="2479"/>
      <c r="FBW501" s="2479"/>
      <c r="FBX501" s="2479"/>
      <c r="FBY501" s="2479"/>
      <c r="FCD501" s="2476"/>
      <c r="FCE501" s="2476"/>
      <c r="FCF501" s="2476"/>
      <c r="FCG501" s="2479"/>
      <c r="FCH501" s="2479"/>
      <c r="FCI501" s="2479"/>
      <c r="FCJ501" s="2479"/>
      <c r="FCO501" s="2476"/>
      <c r="FCP501" s="2476"/>
      <c r="FCQ501" s="2476"/>
      <c r="FCR501" s="2479"/>
      <c r="FCS501" s="2479"/>
      <c r="FCT501" s="2479"/>
      <c r="FCU501" s="2479"/>
      <c r="FCZ501" s="2476"/>
      <c r="FDA501" s="2476"/>
      <c r="FDB501" s="2476"/>
      <c r="FDC501" s="2479"/>
      <c r="FDD501" s="2479"/>
      <c r="FDE501" s="2479"/>
      <c r="FDF501" s="2479"/>
      <c r="FDK501" s="2476"/>
      <c r="FDL501" s="2476"/>
      <c r="FDM501" s="2476"/>
      <c r="FDN501" s="2479"/>
      <c r="FDO501" s="2479"/>
      <c r="FDP501" s="2479"/>
      <c r="FDQ501" s="2479"/>
      <c r="FDV501" s="2476"/>
      <c r="FDW501" s="2476"/>
      <c r="FDX501" s="2476"/>
      <c r="FDY501" s="2479"/>
      <c r="FDZ501" s="2479"/>
      <c r="FEA501" s="2479"/>
      <c r="FEB501" s="2479"/>
      <c r="FEG501" s="2476"/>
      <c r="FEH501" s="2476"/>
      <c r="FEI501" s="2476"/>
      <c r="FEJ501" s="2479"/>
      <c r="FEK501" s="2479"/>
      <c r="FEL501" s="2479"/>
      <c r="FEM501" s="2479"/>
      <c r="FER501" s="2476"/>
      <c r="FES501" s="2476"/>
      <c r="FET501" s="2476"/>
      <c r="FEU501" s="2479"/>
      <c r="FEV501" s="2479"/>
      <c r="FEW501" s="2479"/>
      <c r="FEX501" s="2479"/>
      <c r="FFC501" s="2476"/>
      <c r="FFD501" s="2476"/>
      <c r="FFE501" s="2476"/>
      <c r="FFF501" s="2479"/>
      <c r="FFG501" s="2479"/>
      <c r="FFH501" s="2479"/>
      <c r="FFI501" s="2479"/>
      <c r="FFN501" s="2476"/>
      <c r="FFO501" s="2476"/>
      <c r="FFP501" s="2476"/>
      <c r="FFQ501" s="2479"/>
      <c r="FFR501" s="2479"/>
      <c r="FFS501" s="2479"/>
      <c r="FFT501" s="2479"/>
      <c r="FFY501" s="2476"/>
      <c r="FFZ501" s="2476"/>
      <c r="FGA501" s="2476"/>
      <c r="FGB501" s="2479"/>
      <c r="FGC501" s="2479"/>
      <c r="FGD501" s="2479"/>
      <c r="FGE501" s="2479"/>
      <c r="FGJ501" s="2476"/>
      <c r="FGK501" s="2476"/>
      <c r="FGL501" s="2476"/>
      <c r="FGM501" s="2479"/>
      <c r="FGN501" s="2479"/>
      <c r="FGO501" s="2479"/>
      <c r="FGP501" s="2479"/>
      <c r="FGU501" s="2476"/>
      <c r="FGV501" s="2476"/>
      <c r="FGW501" s="2476"/>
      <c r="FGX501" s="2479"/>
      <c r="FGY501" s="2479"/>
      <c r="FGZ501" s="2479"/>
      <c r="FHA501" s="2479"/>
      <c r="FHF501" s="2476"/>
      <c r="FHG501" s="2476"/>
      <c r="FHH501" s="2476"/>
      <c r="FHI501" s="2479"/>
      <c r="FHJ501" s="2479"/>
      <c r="FHK501" s="2479"/>
      <c r="FHL501" s="2479"/>
      <c r="FHQ501" s="2476"/>
      <c r="FHR501" s="2476"/>
      <c r="FHS501" s="2476"/>
      <c r="FHT501" s="2479"/>
      <c r="FHU501" s="2479"/>
      <c r="FHV501" s="2479"/>
      <c r="FHW501" s="2479"/>
      <c r="FIB501" s="2476"/>
      <c r="FIC501" s="2476"/>
      <c r="FID501" s="2476"/>
      <c r="FIE501" s="2479"/>
      <c r="FIF501" s="2479"/>
      <c r="FIG501" s="2479"/>
      <c r="FIH501" s="2479"/>
      <c r="FIM501" s="2476"/>
      <c r="FIN501" s="2476"/>
      <c r="FIO501" s="2476"/>
      <c r="FIP501" s="2479"/>
      <c r="FIQ501" s="2479"/>
      <c r="FIR501" s="2479"/>
      <c r="FIS501" s="2479"/>
      <c r="FIX501" s="2476"/>
      <c r="FIY501" s="2476"/>
      <c r="FIZ501" s="2476"/>
      <c r="FJA501" s="2479"/>
      <c r="FJB501" s="2479"/>
      <c r="FJC501" s="2479"/>
      <c r="FJD501" s="2479"/>
      <c r="FJI501" s="2476"/>
      <c r="FJJ501" s="2476"/>
      <c r="FJK501" s="2476"/>
      <c r="FJL501" s="2479"/>
      <c r="FJM501" s="2479"/>
      <c r="FJN501" s="2479"/>
      <c r="FJO501" s="2479"/>
      <c r="FJT501" s="2476"/>
      <c r="FJU501" s="2476"/>
      <c r="FJV501" s="2476"/>
      <c r="FJW501" s="2479"/>
      <c r="FJX501" s="2479"/>
      <c r="FJY501" s="2479"/>
      <c r="FJZ501" s="2479"/>
      <c r="FKE501" s="2476"/>
      <c r="FKF501" s="2476"/>
      <c r="FKG501" s="2476"/>
      <c r="FKH501" s="2479"/>
      <c r="FKI501" s="2479"/>
      <c r="FKJ501" s="2479"/>
      <c r="FKK501" s="2479"/>
      <c r="FKP501" s="2476"/>
      <c r="FKQ501" s="2476"/>
      <c r="FKR501" s="2476"/>
      <c r="FKS501" s="2479"/>
      <c r="FKT501" s="2479"/>
      <c r="FKU501" s="2479"/>
      <c r="FKV501" s="2479"/>
      <c r="FLA501" s="2476"/>
      <c r="FLB501" s="2476"/>
      <c r="FLC501" s="2476"/>
      <c r="FLD501" s="2479"/>
      <c r="FLE501" s="2479"/>
      <c r="FLF501" s="2479"/>
      <c r="FLG501" s="2479"/>
      <c r="FLL501" s="2476"/>
      <c r="FLM501" s="2476"/>
      <c r="FLN501" s="2476"/>
      <c r="FLO501" s="2479"/>
      <c r="FLP501" s="2479"/>
      <c r="FLQ501" s="2479"/>
      <c r="FLR501" s="2479"/>
      <c r="FLW501" s="2476"/>
      <c r="FLX501" s="2476"/>
      <c r="FLY501" s="2476"/>
      <c r="FLZ501" s="2479"/>
      <c r="FMA501" s="2479"/>
      <c r="FMB501" s="2479"/>
      <c r="FMC501" s="2479"/>
      <c r="FMH501" s="2476"/>
      <c r="FMI501" s="2476"/>
      <c r="FMJ501" s="2476"/>
      <c r="FMK501" s="2479"/>
      <c r="FML501" s="2479"/>
      <c r="FMM501" s="2479"/>
      <c r="FMN501" s="2479"/>
      <c r="FMS501" s="2476"/>
      <c r="FMT501" s="2476"/>
      <c r="FMU501" s="2476"/>
      <c r="FMV501" s="2479"/>
      <c r="FMW501" s="2479"/>
      <c r="FMX501" s="2479"/>
      <c r="FMY501" s="2479"/>
      <c r="FND501" s="2476"/>
      <c r="FNE501" s="2476"/>
      <c r="FNF501" s="2476"/>
      <c r="FNG501" s="2479"/>
      <c r="FNH501" s="2479"/>
      <c r="FNI501" s="2479"/>
      <c r="FNJ501" s="2479"/>
      <c r="FNO501" s="2476"/>
      <c r="FNP501" s="2476"/>
      <c r="FNQ501" s="2476"/>
      <c r="FNR501" s="2479"/>
      <c r="FNS501" s="2479"/>
      <c r="FNT501" s="2479"/>
      <c r="FNU501" s="2479"/>
      <c r="FNZ501" s="2476"/>
      <c r="FOA501" s="2476"/>
      <c r="FOB501" s="2476"/>
      <c r="FOC501" s="2479"/>
      <c r="FOD501" s="2479"/>
      <c r="FOE501" s="2479"/>
      <c r="FOF501" s="2479"/>
      <c r="FOK501" s="2476"/>
      <c r="FOL501" s="2476"/>
      <c r="FOM501" s="2476"/>
      <c r="FON501" s="2479"/>
      <c r="FOO501" s="2479"/>
      <c r="FOP501" s="2479"/>
      <c r="FOQ501" s="2479"/>
      <c r="FOV501" s="2476"/>
      <c r="FOW501" s="2476"/>
      <c r="FOX501" s="2476"/>
      <c r="FOY501" s="2479"/>
      <c r="FOZ501" s="2479"/>
      <c r="FPA501" s="2479"/>
      <c r="FPB501" s="2479"/>
      <c r="FPG501" s="2476"/>
      <c r="FPH501" s="2476"/>
      <c r="FPI501" s="2476"/>
      <c r="FPJ501" s="2479"/>
      <c r="FPK501" s="2479"/>
      <c r="FPL501" s="2479"/>
      <c r="FPM501" s="2479"/>
      <c r="FPR501" s="2476"/>
      <c r="FPS501" s="2476"/>
      <c r="FPT501" s="2476"/>
      <c r="FPU501" s="2479"/>
      <c r="FPV501" s="2479"/>
      <c r="FPW501" s="2479"/>
      <c r="FPX501" s="2479"/>
      <c r="FQC501" s="2476"/>
      <c r="FQD501" s="2476"/>
      <c r="FQE501" s="2476"/>
      <c r="FQF501" s="2479"/>
      <c r="FQG501" s="2479"/>
      <c r="FQH501" s="2479"/>
      <c r="FQI501" s="2479"/>
      <c r="FQN501" s="2476"/>
      <c r="FQO501" s="2476"/>
      <c r="FQP501" s="2476"/>
      <c r="FQQ501" s="2479"/>
      <c r="FQR501" s="2479"/>
      <c r="FQS501" s="2479"/>
      <c r="FQT501" s="2479"/>
      <c r="FQY501" s="2476"/>
      <c r="FQZ501" s="2476"/>
      <c r="FRA501" s="2476"/>
      <c r="FRB501" s="2479"/>
      <c r="FRC501" s="2479"/>
      <c r="FRD501" s="2479"/>
      <c r="FRE501" s="2479"/>
      <c r="FRJ501" s="2476"/>
      <c r="FRK501" s="2476"/>
      <c r="FRL501" s="2476"/>
      <c r="FRM501" s="2479"/>
      <c r="FRN501" s="2479"/>
      <c r="FRO501" s="2479"/>
      <c r="FRP501" s="2479"/>
      <c r="FRU501" s="2476"/>
      <c r="FRV501" s="2476"/>
      <c r="FRW501" s="2476"/>
      <c r="FRX501" s="2479"/>
      <c r="FRY501" s="2479"/>
      <c r="FRZ501" s="2479"/>
      <c r="FSA501" s="2479"/>
      <c r="FSF501" s="2476"/>
      <c r="FSG501" s="2476"/>
      <c r="FSH501" s="2476"/>
      <c r="FSI501" s="2479"/>
      <c r="FSJ501" s="2479"/>
      <c r="FSK501" s="2479"/>
      <c r="FSL501" s="2479"/>
      <c r="FSQ501" s="2476"/>
      <c r="FSR501" s="2476"/>
      <c r="FSS501" s="2476"/>
      <c r="FST501" s="2479"/>
      <c r="FSU501" s="2479"/>
      <c r="FSV501" s="2479"/>
      <c r="FSW501" s="2479"/>
      <c r="FTB501" s="2476"/>
      <c r="FTC501" s="2476"/>
      <c r="FTD501" s="2476"/>
      <c r="FTE501" s="2479"/>
      <c r="FTF501" s="2479"/>
      <c r="FTG501" s="2479"/>
      <c r="FTH501" s="2479"/>
      <c r="FTM501" s="2476"/>
      <c r="FTN501" s="2476"/>
      <c r="FTO501" s="2476"/>
      <c r="FTP501" s="2479"/>
      <c r="FTQ501" s="2479"/>
      <c r="FTR501" s="2479"/>
      <c r="FTS501" s="2479"/>
      <c r="FTX501" s="2476"/>
      <c r="FTY501" s="2476"/>
      <c r="FTZ501" s="2476"/>
      <c r="FUA501" s="2479"/>
      <c r="FUB501" s="2479"/>
      <c r="FUC501" s="2479"/>
      <c r="FUD501" s="2479"/>
      <c r="FUI501" s="2476"/>
      <c r="FUJ501" s="2476"/>
      <c r="FUK501" s="2476"/>
      <c r="FUL501" s="2479"/>
      <c r="FUM501" s="2479"/>
      <c r="FUN501" s="2479"/>
      <c r="FUO501" s="2479"/>
      <c r="FUT501" s="2476"/>
      <c r="FUU501" s="2476"/>
      <c r="FUV501" s="2476"/>
      <c r="FUW501" s="2479"/>
      <c r="FUX501" s="2479"/>
      <c r="FUY501" s="2479"/>
      <c r="FUZ501" s="2479"/>
      <c r="FVE501" s="2476"/>
      <c r="FVF501" s="2476"/>
      <c r="FVG501" s="2476"/>
      <c r="FVH501" s="2479"/>
      <c r="FVI501" s="2479"/>
      <c r="FVJ501" s="2479"/>
      <c r="FVK501" s="2479"/>
      <c r="FVP501" s="2476"/>
      <c r="FVQ501" s="2476"/>
      <c r="FVR501" s="2476"/>
      <c r="FVS501" s="2479"/>
      <c r="FVT501" s="2479"/>
      <c r="FVU501" s="2479"/>
      <c r="FVV501" s="2479"/>
      <c r="FWA501" s="2476"/>
      <c r="FWB501" s="2476"/>
      <c r="FWC501" s="2476"/>
      <c r="FWD501" s="2479"/>
      <c r="FWE501" s="2479"/>
      <c r="FWF501" s="2479"/>
      <c r="FWG501" s="2479"/>
      <c r="FWL501" s="2476"/>
      <c r="FWM501" s="2476"/>
      <c r="FWN501" s="2476"/>
      <c r="FWO501" s="2479"/>
      <c r="FWP501" s="2479"/>
      <c r="FWQ501" s="2479"/>
      <c r="FWR501" s="2479"/>
      <c r="FWW501" s="2476"/>
      <c r="FWX501" s="2476"/>
      <c r="FWY501" s="2476"/>
      <c r="FWZ501" s="2479"/>
      <c r="FXA501" s="2479"/>
      <c r="FXB501" s="2479"/>
      <c r="FXC501" s="2479"/>
      <c r="FXH501" s="2476"/>
      <c r="FXI501" s="2476"/>
      <c r="FXJ501" s="2476"/>
      <c r="FXK501" s="2479"/>
      <c r="FXL501" s="2479"/>
      <c r="FXM501" s="2479"/>
      <c r="FXN501" s="2479"/>
      <c r="FXS501" s="2476"/>
      <c r="FXT501" s="2476"/>
      <c r="FXU501" s="2476"/>
      <c r="FXV501" s="2479"/>
      <c r="FXW501" s="2479"/>
      <c r="FXX501" s="2479"/>
      <c r="FXY501" s="2479"/>
      <c r="FYD501" s="2476"/>
      <c r="FYE501" s="2476"/>
      <c r="FYF501" s="2476"/>
      <c r="FYG501" s="2479"/>
      <c r="FYH501" s="2479"/>
      <c r="FYI501" s="2479"/>
      <c r="FYJ501" s="2479"/>
      <c r="FYO501" s="2476"/>
      <c r="FYP501" s="2476"/>
      <c r="FYQ501" s="2476"/>
      <c r="FYR501" s="2479"/>
      <c r="FYS501" s="2479"/>
      <c r="FYT501" s="2479"/>
      <c r="FYU501" s="2479"/>
      <c r="FYZ501" s="2476"/>
      <c r="FZA501" s="2476"/>
      <c r="FZB501" s="2476"/>
      <c r="FZC501" s="2479"/>
      <c r="FZD501" s="2479"/>
      <c r="FZE501" s="2479"/>
      <c r="FZF501" s="2479"/>
      <c r="FZK501" s="2476"/>
      <c r="FZL501" s="2476"/>
      <c r="FZM501" s="2476"/>
      <c r="FZN501" s="2479"/>
      <c r="FZO501" s="2479"/>
      <c r="FZP501" s="2479"/>
      <c r="FZQ501" s="2479"/>
      <c r="FZV501" s="2476"/>
      <c r="FZW501" s="2476"/>
      <c r="FZX501" s="2476"/>
      <c r="FZY501" s="2479"/>
      <c r="FZZ501" s="2479"/>
      <c r="GAA501" s="2479"/>
      <c r="GAB501" s="2479"/>
      <c r="GAG501" s="2476"/>
      <c r="GAH501" s="2476"/>
      <c r="GAI501" s="2476"/>
      <c r="GAJ501" s="2479"/>
      <c r="GAK501" s="2479"/>
      <c r="GAL501" s="2479"/>
      <c r="GAM501" s="2479"/>
      <c r="GAR501" s="2476"/>
      <c r="GAS501" s="2476"/>
      <c r="GAT501" s="2476"/>
      <c r="GAU501" s="2479"/>
      <c r="GAV501" s="2479"/>
      <c r="GAW501" s="2479"/>
      <c r="GAX501" s="2479"/>
      <c r="GBC501" s="2476"/>
      <c r="GBD501" s="2476"/>
      <c r="GBE501" s="2476"/>
      <c r="GBF501" s="2479"/>
      <c r="GBG501" s="2479"/>
      <c r="GBH501" s="2479"/>
      <c r="GBI501" s="2479"/>
      <c r="GBN501" s="2476"/>
      <c r="GBO501" s="2476"/>
      <c r="GBP501" s="2476"/>
      <c r="GBQ501" s="2479"/>
      <c r="GBR501" s="2479"/>
      <c r="GBS501" s="2479"/>
      <c r="GBT501" s="2479"/>
      <c r="GBY501" s="2476"/>
      <c r="GBZ501" s="2476"/>
      <c r="GCA501" s="2476"/>
      <c r="GCB501" s="2479"/>
      <c r="GCC501" s="2479"/>
      <c r="GCD501" s="2479"/>
      <c r="GCE501" s="2479"/>
      <c r="GCJ501" s="2476"/>
      <c r="GCK501" s="2476"/>
      <c r="GCL501" s="2476"/>
      <c r="GCM501" s="2479"/>
      <c r="GCN501" s="2479"/>
      <c r="GCO501" s="2479"/>
      <c r="GCP501" s="2479"/>
      <c r="GCU501" s="2476"/>
      <c r="GCV501" s="2476"/>
      <c r="GCW501" s="2476"/>
      <c r="GCX501" s="2479"/>
      <c r="GCY501" s="2479"/>
      <c r="GCZ501" s="2479"/>
      <c r="GDA501" s="2479"/>
      <c r="GDF501" s="2476"/>
      <c r="GDG501" s="2476"/>
      <c r="GDH501" s="2476"/>
      <c r="GDI501" s="2479"/>
      <c r="GDJ501" s="2479"/>
      <c r="GDK501" s="2479"/>
      <c r="GDL501" s="2479"/>
      <c r="GDQ501" s="2476"/>
      <c r="GDR501" s="2476"/>
      <c r="GDS501" s="2476"/>
      <c r="GDT501" s="2479"/>
      <c r="GDU501" s="2479"/>
      <c r="GDV501" s="2479"/>
      <c r="GDW501" s="2479"/>
      <c r="GEB501" s="2476"/>
      <c r="GEC501" s="2476"/>
      <c r="GED501" s="2476"/>
      <c r="GEE501" s="2479"/>
      <c r="GEF501" s="2479"/>
      <c r="GEG501" s="2479"/>
      <c r="GEH501" s="2479"/>
      <c r="GEM501" s="2476"/>
      <c r="GEN501" s="2476"/>
      <c r="GEO501" s="2476"/>
      <c r="GEP501" s="2479"/>
      <c r="GEQ501" s="2479"/>
      <c r="GER501" s="2479"/>
      <c r="GES501" s="2479"/>
      <c r="GEX501" s="2476"/>
      <c r="GEY501" s="2476"/>
      <c r="GEZ501" s="2476"/>
      <c r="GFA501" s="2479"/>
      <c r="GFB501" s="2479"/>
      <c r="GFC501" s="2479"/>
      <c r="GFD501" s="2479"/>
      <c r="GFI501" s="2476"/>
      <c r="GFJ501" s="2476"/>
      <c r="GFK501" s="2476"/>
      <c r="GFL501" s="2479"/>
      <c r="GFM501" s="2479"/>
      <c r="GFN501" s="2479"/>
      <c r="GFO501" s="2479"/>
      <c r="GFT501" s="2476"/>
      <c r="GFU501" s="2476"/>
      <c r="GFV501" s="2476"/>
      <c r="GFW501" s="2479"/>
      <c r="GFX501" s="2479"/>
      <c r="GFY501" s="2479"/>
      <c r="GFZ501" s="2479"/>
      <c r="GGE501" s="2476"/>
      <c r="GGF501" s="2476"/>
      <c r="GGG501" s="2476"/>
      <c r="GGH501" s="2479"/>
      <c r="GGI501" s="2479"/>
      <c r="GGJ501" s="2479"/>
      <c r="GGK501" s="2479"/>
      <c r="GGP501" s="2476"/>
      <c r="GGQ501" s="2476"/>
      <c r="GGR501" s="2476"/>
      <c r="GGS501" s="2479"/>
      <c r="GGT501" s="2479"/>
      <c r="GGU501" s="2479"/>
      <c r="GGV501" s="2479"/>
      <c r="GHA501" s="2476"/>
      <c r="GHB501" s="2476"/>
      <c r="GHC501" s="2476"/>
      <c r="GHD501" s="2479"/>
      <c r="GHE501" s="2479"/>
      <c r="GHF501" s="2479"/>
      <c r="GHG501" s="2479"/>
      <c r="GHL501" s="2476"/>
      <c r="GHM501" s="2476"/>
      <c r="GHN501" s="2476"/>
      <c r="GHO501" s="2479"/>
      <c r="GHP501" s="2479"/>
      <c r="GHQ501" s="2479"/>
      <c r="GHR501" s="2479"/>
      <c r="GHW501" s="2476"/>
      <c r="GHX501" s="2476"/>
      <c r="GHY501" s="2476"/>
      <c r="GHZ501" s="2479"/>
      <c r="GIA501" s="2479"/>
      <c r="GIB501" s="2479"/>
      <c r="GIC501" s="2479"/>
      <c r="GIH501" s="2476"/>
      <c r="GII501" s="2476"/>
      <c r="GIJ501" s="2476"/>
      <c r="GIK501" s="2479"/>
      <c r="GIL501" s="2479"/>
      <c r="GIM501" s="2479"/>
      <c r="GIN501" s="2479"/>
      <c r="GIS501" s="2476"/>
      <c r="GIT501" s="2476"/>
      <c r="GIU501" s="2476"/>
      <c r="GIV501" s="2479"/>
      <c r="GIW501" s="2479"/>
      <c r="GIX501" s="2479"/>
      <c r="GIY501" s="2479"/>
      <c r="GJD501" s="2476"/>
      <c r="GJE501" s="2476"/>
      <c r="GJF501" s="2476"/>
      <c r="GJG501" s="2479"/>
      <c r="GJH501" s="2479"/>
      <c r="GJI501" s="2479"/>
      <c r="GJJ501" s="2479"/>
      <c r="GJO501" s="2476"/>
      <c r="GJP501" s="2476"/>
      <c r="GJQ501" s="2476"/>
      <c r="GJR501" s="2479"/>
      <c r="GJS501" s="2479"/>
      <c r="GJT501" s="2479"/>
      <c r="GJU501" s="2479"/>
      <c r="GJZ501" s="2476"/>
      <c r="GKA501" s="2476"/>
      <c r="GKB501" s="2476"/>
      <c r="GKC501" s="2479"/>
      <c r="GKD501" s="2479"/>
      <c r="GKE501" s="2479"/>
      <c r="GKF501" s="2479"/>
      <c r="GKK501" s="2476"/>
      <c r="GKL501" s="2476"/>
      <c r="GKM501" s="2476"/>
      <c r="GKN501" s="2479"/>
      <c r="GKO501" s="2479"/>
      <c r="GKP501" s="2479"/>
      <c r="GKQ501" s="2479"/>
      <c r="GKV501" s="2476"/>
      <c r="GKW501" s="2476"/>
      <c r="GKX501" s="2476"/>
      <c r="GKY501" s="2479"/>
      <c r="GKZ501" s="2479"/>
      <c r="GLA501" s="2479"/>
      <c r="GLB501" s="2479"/>
      <c r="GLG501" s="2476"/>
      <c r="GLH501" s="2476"/>
      <c r="GLI501" s="2476"/>
      <c r="GLJ501" s="2479"/>
      <c r="GLK501" s="2479"/>
      <c r="GLL501" s="2479"/>
      <c r="GLM501" s="2479"/>
      <c r="GLR501" s="2476"/>
      <c r="GLS501" s="2476"/>
      <c r="GLT501" s="2476"/>
      <c r="GLU501" s="2479"/>
      <c r="GLV501" s="2479"/>
      <c r="GLW501" s="2479"/>
      <c r="GLX501" s="2479"/>
      <c r="GMC501" s="2476"/>
      <c r="GMD501" s="2476"/>
      <c r="GME501" s="2476"/>
      <c r="GMF501" s="2479"/>
      <c r="GMG501" s="2479"/>
      <c r="GMH501" s="2479"/>
      <c r="GMI501" s="2479"/>
      <c r="GMN501" s="2476"/>
      <c r="GMO501" s="2476"/>
      <c r="GMP501" s="2476"/>
      <c r="GMQ501" s="2479"/>
      <c r="GMR501" s="2479"/>
      <c r="GMS501" s="2479"/>
      <c r="GMT501" s="2479"/>
      <c r="GMY501" s="2476"/>
      <c r="GMZ501" s="2476"/>
      <c r="GNA501" s="2476"/>
      <c r="GNB501" s="2479"/>
      <c r="GNC501" s="2479"/>
      <c r="GND501" s="2479"/>
      <c r="GNE501" s="2479"/>
      <c r="GNJ501" s="2476"/>
      <c r="GNK501" s="2476"/>
      <c r="GNL501" s="2476"/>
      <c r="GNM501" s="2479"/>
      <c r="GNN501" s="2479"/>
      <c r="GNO501" s="2479"/>
      <c r="GNP501" s="2479"/>
      <c r="GNU501" s="2476"/>
      <c r="GNV501" s="2476"/>
      <c r="GNW501" s="2476"/>
      <c r="GNX501" s="2479"/>
      <c r="GNY501" s="2479"/>
      <c r="GNZ501" s="2479"/>
      <c r="GOA501" s="2479"/>
      <c r="GOF501" s="2476"/>
      <c r="GOG501" s="2476"/>
      <c r="GOH501" s="2476"/>
      <c r="GOI501" s="2479"/>
      <c r="GOJ501" s="2479"/>
      <c r="GOK501" s="2479"/>
      <c r="GOL501" s="2479"/>
      <c r="GOQ501" s="2476"/>
      <c r="GOR501" s="2476"/>
      <c r="GOS501" s="2476"/>
      <c r="GOT501" s="2479"/>
      <c r="GOU501" s="2479"/>
      <c r="GOV501" s="2479"/>
      <c r="GOW501" s="2479"/>
      <c r="GPB501" s="2476"/>
      <c r="GPC501" s="2476"/>
      <c r="GPD501" s="2476"/>
      <c r="GPE501" s="2479"/>
      <c r="GPF501" s="2479"/>
      <c r="GPG501" s="2479"/>
      <c r="GPH501" s="2479"/>
      <c r="GPM501" s="2476"/>
      <c r="GPN501" s="2476"/>
      <c r="GPO501" s="2476"/>
      <c r="GPP501" s="2479"/>
      <c r="GPQ501" s="2479"/>
      <c r="GPR501" s="2479"/>
      <c r="GPS501" s="2479"/>
      <c r="GPX501" s="2476"/>
      <c r="GPY501" s="2476"/>
      <c r="GPZ501" s="2476"/>
      <c r="GQA501" s="2479"/>
      <c r="GQB501" s="2479"/>
      <c r="GQC501" s="2479"/>
      <c r="GQD501" s="2479"/>
      <c r="GQI501" s="2476"/>
      <c r="GQJ501" s="2476"/>
      <c r="GQK501" s="2476"/>
      <c r="GQL501" s="2479"/>
      <c r="GQM501" s="2479"/>
      <c r="GQN501" s="2479"/>
      <c r="GQO501" s="2479"/>
      <c r="GQT501" s="2476"/>
      <c r="GQU501" s="2476"/>
      <c r="GQV501" s="2476"/>
      <c r="GQW501" s="2479"/>
      <c r="GQX501" s="2479"/>
      <c r="GQY501" s="2479"/>
      <c r="GQZ501" s="2479"/>
      <c r="GRE501" s="2476"/>
      <c r="GRF501" s="2476"/>
      <c r="GRG501" s="2476"/>
      <c r="GRH501" s="2479"/>
      <c r="GRI501" s="2479"/>
      <c r="GRJ501" s="2479"/>
      <c r="GRK501" s="2479"/>
      <c r="GRP501" s="2476"/>
      <c r="GRQ501" s="2476"/>
      <c r="GRR501" s="2476"/>
      <c r="GRS501" s="2479"/>
      <c r="GRT501" s="2479"/>
      <c r="GRU501" s="2479"/>
      <c r="GRV501" s="2479"/>
      <c r="GSA501" s="2476"/>
      <c r="GSB501" s="2476"/>
      <c r="GSC501" s="2476"/>
      <c r="GSD501" s="2479"/>
      <c r="GSE501" s="2479"/>
      <c r="GSF501" s="2479"/>
      <c r="GSG501" s="2479"/>
      <c r="GSL501" s="2476"/>
      <c r="GSM501" s="2476"/>
      <c r="GSN501" s="2476"/>
      <c r="GSO501" s="2479"/>
      <c r="GSP501" s="2479"/>
      <c r="GSQ501" s="2479"/>
      <c r="GSR501" s="2479"/>
      <c r="GSW501" s="2476"/>
      <c r="GSX501" s="2476"/>
      <c r="GSY501" s="2476"/>
      <c r="GSZ501" s="2479"/>
      <c r="GTA501" s="2479"/>
      <c r="GTB501" s="2479"/>
      <c r="GTC501" s="2479"/>
      <c r="GTH501" s="2476"/>
      <c r="GTI501" s="2476"/>
      <c r="GTJ501" s="2476"/>
      <c r="GTK501" s="2479"/>
      <c r="GTL501" s="2479"/>
      <c r="GTM501" s="2479"/>
      <c r="GTN501" s="2479"/>
      <c r="GTS501" s="2476"/>
      <c r="GTT501" s="2476"/>
      <c r="GTU501" s="2476"/>
      <c r="GTV501" s="2479"/>
      <c r="GTW501" s="2479"/>
      <c r="GTX501" s="2479"/>
      <c r="GTY501" s="2479"/>
      <c r="GUD501" s="2476"/>
      <c r="GUE501" s="2476"/>
      <c r="GUF501" s="2476"/>
      <c r="GUG501" s="2479"/>
      <c r="GUH501" s="2479"/>
      <c r="GUI501" s="2479"/>
      <c r="GUJ501" s="2479"/>
      <c r="GUO501" s="2476"/>
      <c r="GUP501" s="2476"/>
      <c r="GUQ501" s="2476"/>
      <c r="GUR501" s="2479"/>
      <c r="GUS501" s="2479"/>
      <c r="GUT501" s="2479"/>
      <c r="GUU501" s="2479"/>
      <c r="GUZ501" s="2476"/>
      <c r="GVA501" s="2476"/>
      <c r="GVB501" s="2476"/>
      <c r="GVC501" s="2479"/>
      <c r="GVD501" s="2479"/>
      <c r="GVE501" s="2479"/>
      <c r="GVF501" s="2479"/>
      <c r="GVK501" s="2476"/>
      <c r="GVL501" s="2476"/>
      <c r="GVM501" s="2476"/>
      <c r="GVN501" s="2479"/>
      <c r="GVO501" s="2479"/>
      <c r="GVP501" s="2479"/>
      <c r="GVQ501" s="2479"/>
      <c r="GVV501" s="2476"/>
      <c r="GVW501" s="2476"/>
      <c r="GVX501" s="2476"/>
      <c r="GVY501" s="2479"/>
      <c r="GVZ501" s="2479"/>
      <c r="GWA501" s="2479"/>
      <c r="GWB501" s="2479"/>
      <c r="GWG501" s="2476"/>
      <c r="GWH501" s="2476"/>
      <c r="GWI501" s="2476"/>
      <c r="GWJ501" s="2479"/>
      <c r="GWK501" s="2479"/>
      <c r="GWL501" s="2479"/>
      <c r="GWM501" s="2479"/>
      <c r="GWR501" s="2476"/>
      <c r="GWS501" s="2476"/>
      <c r="GWT501" s="2476"/>
      <c r="GWU501" s="2479"/>
      <c r="GWV501" s="2479"/>
      <c r="GWW501" s="2479"/>
      <c r="GWX501" s="2479"/>
      <c r="GXC501" s="2476"/>
      <c r="GXD501" s="2476"/>
      <c r="GXE501" s="2476"/>
      <c r="GXF501" s="2479"/>
      <c r="GXG501" s="2479"/>
      <c r="GXH501" s="2479"/>
      <c r="GXI501" s="2479"/>
      <c r="GXN501" s="2476"/>
      <c r="GXO501" s="2476"/>
      <c r="GXP501" s="2476"/>
      <c r="GXQ501" s="2479"/>
      <c r="GXR501" s="2479"/>
      <c r="GXS501" s="2479"/>
      <c r="GXT501" s="2479"/>
      <c r="GXY501" s="2476"/>
      <c r="GXZ501" s="2476"/>
      <c r="GYA501" s="2476"/>
      <c r="GYB501" s="2479"/>
      <c r="GYC501" s="2479"/>
      <c r="GYD501" s="2479"/>
      <c r="GYE501" s="2479"/>
      <c r="GYJ501" s="2476"/>
      <c r="GYK501" s="2476"/>
      <c r="GYL501" s="2476"/>
      <c r="GYM501" s="2479"/>
      <c r="GYN501" s="2479"/>
      <c r="GYO501" s="2479"/>
      <c r="GYP501" s="2479"/>
      <c r="GYU501" s="2476"/>
      <c r="GYV501" s="2476"/>
      <c r="GYW501" s="2476"/>
      <c r="GYX501" s="2479"/>
      <c r="GYY501" s="2479"/>
      <c r="GYZ501" s="2479"/>
      <c r="GZA501" s="2479"/>
      <c r="GZF501" s="2476"/>
      <c r="GZG501" s="2476"/>
      <c r="GZH501" s="2476"/>
      <c r="GZI501" s="2479"/>
      <c r="GZJ501" s="2479"/>
      <c r="GZK501" s="2479"/>
      <c r="GZL501" s="2479"/>
      <c r="GZQ501" s="2476"/>
      <c r="GZR501" s="2476"/>
      <c r="GZS501" s="2476"/>
      <c r="GZT501" s="2479"/>
      <c r="GZU501" s="2479"/>
      <c r="GZV501" s="2479"/>
      <c r="GZW501" s="2479"/>
      <c r="HAB501" s="2476"/>
      <c r="HAC501" s="2476"/>
      <c r="HAD501" s="2476"/>
      <c r="HAE501" s="2479"/>
      <c r="HAF501" s="2479"/>
      <c r="HAG501" s="2479"/>
      <c r="HAH501" s="2479"/>
      <c r="HAM501" s="2476"/>
      <c r="HAN501" s="2476"/>
      <c r="HAO501" s="2476"/>
      <c r="HAP501" s="2479"/>
      <c r="HAQ501" s="2479"/>
      <c r="HAR501" s="2479"/>
      <c r="HAS501" s="2479"/>
      <c r="HAX501" s="2476"/>
      <c r="HAY501" s="2476"/>
      <c r="HAZ501" s="2476"/>
      <c r="HBA501" s="2479"/>
      <c r="HBB501" s="2479"/>
      <c r="HBC501" s="2479"/>
      <c r="HBD501" s="2479"/>
      <c r="HBI501" s="2476"/>
      <c r="HBJ501" s="2476"/>
      <c r="HBK501" s="2476"/>
      <c r="HBL501" s="2479"/>
      <c r="HBM501" s="2479"/>
      <c r="HBN501" s="2479"/>
      <c r="HBO501" s="2479"/>
      <c r="HBT501" s="2476"/>
      <c r="HBU501" s="2476"/>
      <c r="HBV501" s="2476"/>
      <c r="HBW501" s="2479"/>
      <c r="HBX501" s="2479"/>
      <c r="HBY501" s="2479"/>
      <c r="HBZ501" s="2479"/>
      <c r="HCE501" s="2476"/>
      <c r="HCF501" s="2476"/>
      <c r="HCG501" s="2476"/>
      <c r="HCH501" s="2479"/>
      <c r="HCI501" s="2479"/>
      <c r="HCJ501" s="2479"/>
      <c r="HCK501" s="2479"/>
      <c r="HCP501" s="2476"/>
      <c r="HCQ501" s="2476"/>
      <c r="HCR501" s="2476"/>
      <c r="HCS501" s="2479"/>
      <c r="HCT501" s="2479"/>
      <c r="HCU501" s="2479"/>
      <c r="HCV501" s="2479"/>
      <c r="HDA501" s="2476"/>
      <c r="HDB501" s="2476"/>
      <c r="HDC501" s="2476"/>
      <c r="HDD501" s="2479"/>
      <c r="HDE501" s="2479"/>
      <c r="HDF501" s="2479"/>
      <c r="HDG501" s="2479"/>
      <c r="HDL501" s="2476"/>
      <c r="HDM501" s="2476"/>
      <c r="HDN501" s="2476"/>
      <c r="HDO501" s="2479"/>
      <c r="HDP501" s="2479"/>
      <c r="HDQ501" s="2479"/>
      <c r="HDR501" s="2479"/>
      <c r="HDW501" s="2476"/>
      <c r="HDX501" s="2476"/>
      <c r="HDY501" s="2476"/>
      <c r="HDZ501" s="2479"/>
      <c r="HEA501" s="2479"/>
      <c r="HEB501" s="2479"/>
      <c r="HEC501" s="2479"/>
      <c r="HEH501" s="2476"/>
      <c r="HEI501" s="2476"/>
      <c r="HEJ501" s="2476"/>
      <c r="HEK501" s="2479"/>
      <c r="HEL501" s="2479"/>
      <c r="HEM501" s="2479"/>
      <c r="HEN501" s="2479"/>
      <c r="HES501" s="2476"/>
      <c r="HET501" s="2476"/>
      <c r="HEU501" s="2476"/>
      <c r="HEV501" s="2479"/>
      <c r="HEW501" s="2479"/>
      <c r="HEX501" s="2479"/>
      <c r="HEY501" s="2479"/>
      <c r="HFD501" s="2476"/>
      <c r="HFE501" s="2476"/>
      <c r="HFF501" s="2476"/>
      <c r="HFG501" s="2479"/>
      <c r="HFH501" s="2479"/>
      <c r="HFI501" s="2479"/>
      <c r="HFJ501" s="2479"/>
      <c r="HFO501" s="2476"/>
      <c r="HFP501" s="2476"/>
      <c r="HFQ501" s="2476"/>
      <c r="HFR501" s="2479"/>
      <c r="HFS501" s="2479"/>
      <c r="HFT501" s="2479"/>
      <c r="HFU501" s="2479"/>
      <c r="HFZ501" s="2476"/>
      <c r="HGA501" s="2476"/>
      <c r="HGB501" s="2476"/>
      <c r="HGC501" s="2479"/>
      <c r="HGD501" s="2479"/>
      <c r="HGE501" s="2479"/>
      <c r="HGF501" s="2479"/>
      <c r="HGK501" s="2476"/>
      <c r="HGL501" s="2476"/>
      <c r="HGM501" s="2476"/>
      <c r="HGN501" s="2479"/>
      <c r="HGO501" s="2479"/>
      <c r="HGP501" s="2479"/>
      <c r="HGQ501" s="2479"/>
      <c r="HGV501" s="2476"/>
      <c r="HGW501" s="2476"/>
      <c r="HGX501" s="2476"/>
      <c r="HGY501" s="2479"/>
      <c r="HGZ501" s="2479"/>
      <c r="HHA501" s="2479"/>
      <c r="HHB501" s="2479"/>
      <c r="HHG501" s="2476"/>
      <c r="HHH501" s="2476"/>
      <c r="HHI501" s="2476"/>
      <c r="HHJ501" s="2479"/>
      <c r="HHK501" s="2479"/>
      <c r="HHL501" s="2479"/>
      <c r="HHM501" s="2479"/>
      <c r="HHR501" s="2476"/>
      <c r="HHS501" s="2476"/>
      <c r="HHT501" s="2476"/>
      <c r="HHU501" s="2479"/>
      <c r="HHV501" s="2479"/>
      <c r="HHW501" s="2479"/>
      <c r="HHX501" s="2479"/>
      <c r="HIC501" s="2476"/>
      <c r="HID501" s="2476"/>
      <c r="HIE501" s="2476"/>
      <c r="HIF501" s="2479"/>
      <c r="HIG501" s="2479"/>
      <c r="HIH501" s="2479"/>
      <c r="HII501" s="2479"/>
      <c r="HIN501" s="2476"/>
      <c r="HIO501" s="2476"/>
      <c r="HIP501" s="2476"/>
      <c r="HIQ501" s="2479"/>
      <c r="HIR501" s="2479"/>
      <c r="HIS501" s="2479"/>
      <c r="HIT501" s="2479"/>
      <c r="HIY501" s="2476"/>
      <c r="HIZ501" s="2476"/>
      <c r="HJA501" s="2476"/>
      <c r="HJB501" s="2479"/>
      <c r="HJC501" s="2479"/>
      <c r="HJD501" s="2479"/>
      <c r="HJE501" s="2479"/>
      <c r="HJJ501" s="2476"/>
      <c r="HJK501" s="2476"/>
      <c r="HJL501" s="2476"/>
      <c r="HJM501" s="2479"/>
      <c r="HJN501" s="2479"/>
      <c r="HJO501" s="2479"/>
      <c r="HJP501" s="2479"/>
      <c r="HJU501" s="2476"/>
      <c r="HJV501" s="2476"/>
      <c r="HJW501" s="2476"/>
      <c r="HJX501" s="2479"/>
      <c r="HJY501" s="2479"/>
      <c r="HJZ501" s="2479"/>
      <c r="HKA501" s="2479"/>
      <c r="HKF501" s="2476"/>
      <c r="HKG501" s="2476"/>
      <c r="HKH501" s="2476"/>
      <c r="HKI501" s="2479"/>
      <c r="HKJ501" s="2479"/>
      <c r="HKK501" s="2479"/>
      <c r="HKL501" s="2479"/>
      <c r="HKQ501" s="2476"/>
      <c r="HKR501" s="2476"/>
      <c r="HKS501" s="2476"/>
      <c r="HKT501" s="2479"/>
      <c r="HKU501" s="2479"/>
      <c r="HKV501" s="2479"/>
      <c r="HKW501" s="2479"/>
      <c r="HLB501" s="2476"/>
      <c r="HLC501" s="2476"/>
      <c r="HLD501" s="2476"/>
      <c r="HLE501" s="2479"/>
      <c r="HLF501" s="2479"/>
      <c r="HLG501" s="2479"/>
      <c r="HLH501" s="2479"/>
      <c r="HLM501" s="2476"/>
      <c r="HLN501" s="2476"/>
      <c r="HLO501" s="2476"/>
      <c r="HLP501" s="2479"/>
      <c r="HLQ501" s="2479"/>
      <c r="HLR501" s="2479"/>
      <c r="HLS501" s="2479"/>
      <c r="HLX501" s="2476"/>
      <c r="HLY501" s="2476"/>
      <c r="HLZ501" s="2476"/>
      <c r="HMA501" s="2479"/>
      <c r="HMB501" s="2479"/>
      <c r="HMC501" s="2479"/>
      <c r="HMD501" s="2479"/>
      <c r="HMI501" s="2476"/>
      <c r="HMJ501" s="2476"/>
      <c r="HMK501" s="2476"/>
      <c r="HML501" s="2479"/>
      <c r="HMM501" s="2479"/>
      <c r="HMN501" s="2479"/>
      <c r="HMO501" s="2479"/>
      <c r="HMT501" s="2476"/>
      <c r="HMU501" s="2476"/>
      <c r="HMV501" s="2476"/>
      <c r="HMW501" s="2479"/>
      <c r="HMX501" s="2479"/>
      <c r="HMY501" s="2479"/>
      <c r="HMZ501" s="2479"/>
      <c r="HNE501" s="2476"/>
      <c r="HNF501" s="2476"/>
      <c r="HNG501" s="2476"/>
      <c r="HNH501" s="2479"/>
      <c r="HNI501" s="2479"/>
      <c r="HNJ501" s="2479"/>
      <c r="HNK501" s="2479"/>
      <c r="HNP501" s="2476"/>
      <c r="HNQ501" s="2476"/>
      <c r="HNR501" s="2476"/>
      <c r="HNS501" s="2479"/>
      <c r="HNT501" s="2479"/>
      <c r="HNU501" s="2479"/>
      <c r="HNV501" s="2479"/>
      <c r="HOA501" s="2476"/>
      <c r="HOB501" s="2476"/>
      <c r="HOC501" s="2476"/>
      <c r="HOD501" s="2479"/>
      <c r="HOE501" s="2479"/>
      <c r="HOF501" s="2479"/>
      <c r="HOG501" s="2479"/>
      <c r="HOL501" s="2476"/>
      <c r="HOM501" s="2476"/>
      <c r="HON501" s="2476"/>
      <c r="HOO501" s="2479"/>
      <c r="HOP501" s="2479"/>
      <c r="HOQ501" s="2479"/>
      <c r="HOR501" s="2479"/>
      <c r="HOW501" s="2476"/>
      <c r="HOX501" s="2476"/>
      <c r="HOY501" s="2476"/>
      <c r="HOZ501" s="2479"/>
      <c r="HPA501" s="2479"/>
      <c r="HPB501" s="2479"/>
      <c r="HPC501" s="2479"/>
      <c r="HPH501" s="2476"/>
      <c r="HPI501" s="2476"/>
      <c r="HPJ501" s="2476"/>
      <c r="HPK501" s="2479"/>
      <c r="HPL501" s="2479"/>
      <c r="HPM501" s="2479"/>
      <c r="HPN501" s="2479"/>
      <c r="HPS501" s="2476"/>
      <c r="HPT501" s="2476"/>
      <c r="HPU501" s="2476"/>
      <c r="HPV501" s="2479"/>
      <c r="HPW501" s="2479"/>
      <c r="HPX501" s="2479"/>
      <c r="HPY501" s="2479"/>
      <c r="HQD501" s="2476"/>
      <c r="HQE501" s="2476"/>
      <c r="HQF501" s="2476"/>
      <c r="HQG501" s="2479"/>
      <c r="HQH501" s="2479"/>
      <c r="HQI501" s="2479"/>
      <c r="HQJ501" s="2479"/>
      <c r="HQO501" s="2476"/>
      <c r="HQP501" s="2476"/>
      <c r="HQQ501" s="2476"/>
      <c r="HQR501" s="2479"/>
      <c r="HQS501" s="2479"/>
      <c r="HQT501" s="2479"/>
      <c r="HQU501" s="2479"/>
      <c r="HQZ501" s="2476"/>
      <c r="HRA501" s="2476"/>
      <c r="HRB501" s="2476"/>
      <c r="HRC501" s="2479"/>
      <c r="HRD501" s="2479"/>
      <c r="HRE501" s="2479"/>
      <c r="HRF501" s="2479"/>
      <c r="HRK501" s="2476"/>
      <c r="HRL501" s="2476"/>
      <c r="HRM501" s="2476"/>
      <c r="HRN501" s="2479"/>
      <c r="HRO501" s="2479"/>
      <c r="HRP501" s="2479"/>
      <c r="HRQ501" s="2479"/>
      <c r="HRV501" s="2476"/>
      <c r="HRW501" s="2476"/>
      <c r="HRX501" s="2476"/>
      <c r="HRY501" s="2479"/>
      <c r="HRZ501" s="2479"/>
      <c r="HSA501" s="2479"/>
      <c r="HSB501" s="2479"/>
      <c r="HSG501" s="2476"/>
      <c r="HSH501" s="2476"/>
      <c r="HSI501" s="2476"/>
      <c r="HSJ501" s="2479"/>
      <c r="HSK501" s="2479"/>
      <c r="HSL501" s="2479"/>
      <c r="HSM501" s="2479"/>
      <c r="HSR501" s="2476"/>
      <c r="HSS501" s="2476"/>
      <c r="HST501" s="2476"/>
      <c r="HSU501" s="2479"/>
      <c r="HSV501" s="2479"/>
      <c r="HSW501" s="2479"/>
      <c r="HSX501" s="2479"/>
      <c r="HTC501" s="2476"/>
      <c r="HTD501" s="2476"/>
      <c r="HTE501" s="2476"/>
      <c r="HTF501" s="2479"/>
      <c r="HTG501" s="2479"/>
      <c r="HTH501" s="2479"/>
      <c r="HTI501" s="2479"/>
      <c r="HTN501" s="2476"/>
      <c r="HTO501" s="2476"/>
      <c r="HTP501" s="2476"/>
      <c r="HTQ501" s="2479"/>
      <c r="HTR501" s="2479"/>
      <c r="HTS501" s="2479"/>
      <c r="HTT501" s="2479"/>
      <c r="HTY501" s="2476"/>
      <c r="HTZ501" s="2476"/>
      <c r="HUA501" s="2476"/>
      <c r="HUB501" s="2479"/>
      <c r="HUC501" s="2479"/>
      <c r="HUD501" s="2479"/>
      <c r="HUE501" s="2479"/>
      <c r="HUJ501" s="2476"/>
      <c r="HUK501" s="2476"/>
      <c r="HUL501" s="2476"/>
      <c r="HUM501" s="2479"/>
      <c r="HUN501" s="2479"/>
      <c r="HUO501" s="2479"/>
      <c r="HUP501" s="2479"/>
      <c r="HUU501" s="2476"/>
      <c r="HUV501" s="2476"/>
      <c r="HUW501" s="2476"/>
      <c r="HUX501" s="2479"/>
      <c r="HUY501" s="2479"/>
      <c r="HUZ501" s="2479"/>
      <c r="HVA501" s="2479"/>
      <c r="HVF501" s="2476"/>
      <c r="HVG501" s="2476"/>
      <c r="HVH501" s="2476"/>
      <c r="HVI501" s="2479"/>
      <c r="HVJ501" s="2479"/>
      <c r="HVK501" s="2479"/>
      <c r="HVL501" s="2479"/>
      <c r="HVQ501" s="2476"/>
      <c r="HVR501" s="2476"/>
      <c r="HVS501" s="2476"/>
      <c r="HVT501" s="2479"/>
      <c r="HVU501" s="2479"/>
      <c r="HVV501" s="2479"/>
      <c r="HVW501" s="2479"/>
      <c r="HWB501" s="2476"/>
      <c r="HWC501" s="2476"/>
      <c r="HWD501" s="2476"/>
      <c r="HWE501" s="2479"/>
      <c r="HWF501" s="2479"/>
      <c r="HWG501" s="2479"/>
      <c r="HWH501" s="2479"/>
      <c r="HWM501" s="2476"/>
      <c r="HWN501" s="2476"/>
      <c r="HWO501" s="2476"/>
      <c r="HWP501" s="2479"/>
      <c r="HWQ501" s="2479"/>
      <c r="HWR501" s="2479"/>
      <c r="HWS501" s="2479"/>
      <c r="HWX501" s="2476"/>
      <c r="HWY501" s="2476"/>
      <c r="HWZ501" s="2476"/>
      <c r="HXA501" s="2479"/>
      <c r="HXB501" s="2479"/>
      <c r="HXC501" s="2479"/>
      <c r="HXD501" s="2479"/>
      <c r="HXI501" s="2476"/>
      <c r="HXJ501" s="2476"/>
      <c r="HXK501" s="2476"/>
      <c r="HXL501" s="2479"/>
      <c r="HXM501" s="2479"/>
      <c r="HXN501" s="2479"/>
      <c r="HXO501" s="2479"/>
      <c r="HXT501" s="2476"/>
      <c r="HXU501" s="2476"/>
      <c r="HXV501" s="2476"/>
      <c r="HXW501" s="2479"/>
      <c r="HXX501" s="2479"/>
      <c r="HXY501" s="2479"/>
      <c r="HXZ501" s="2479"/>
      <c r="HYE501" s="2476"/>
      <c r="HYF501" s="2476"/>
      <c r="HYG501" s="2476"/>
      <c r="HYH501" s="2479"/>
      <c r="HYI501" s="2479"/>
      <c r="HYJ501" s="2479"/>
      <c r="HYK501" s="2479"/>
      <c r="HYP501" s="2476"/>
      <c r="HYQ501" s="2476"/>
      <c r="HYR501" s="2476"/>
      <c r="HYS501" s="2479"/>
      <c r="HYT501" s="2479"/>
      <c r="HYU501" s="2479"/>
      <c r="HYV501" s="2479"/>
      <c r="HZA501" s="2476"/>
      <c r="HZB501" s="2476"/>
      <c r="HZC501" s="2476"/>
      <c r="HZD501" s="2479"/>
      <c r="HZE501" s="2479"/>
      <c r="HZF501" s="2479"/>
      <c r="HZG501" s="2479"/>
      <c r="HZL501" s="2476"/>
      <c r="HZM501" s="2476"/>
      <c r="HZN501" s="2476"/>
      <c r="HZO501" s="2479"/>
      <c r="HZP501" s="2479"/>
      <c r="HZQ501" s="2479"/>
      <c r="HZR501" s="2479"/>
      <c r="HZW501" s="2476"/>
      <c r="HZX501" s="2476"/>
      <c r="HZY501" s="2476"/>
      <c r="HZZ501" s="2479"/>
      <c r="IAA501" s="2479"/>
      <c r="IAB501" s="2479"/>
      <c r="IAC501" s="2479"/>
      <c r="IAH501" s="2476"/>
      <c r="IAI501" s="2476"/>
      <c r="IAJ501" s="2476"/>
      <c r="IAK501" s="2479"/>
      <c r="IAL501" s="2479"/>
      <c r="IAM501" s="2479"/>
      <c r="IAN501" s="2479"/>
      <c r="IAS501" s="2476"/>
      <c r="IAT501" s="2476"/>
      <c r="IAU501" s="2476"/>
      <c r="IAV501" s="2479"/>
      <c r="IAW501" s="2479"/>
      <c r="IAX501" s="2479"/>
      <c r="IAY501" s="2479"/>
      <c r="IBD501" s="2476"/>
      <c r="IBE501" s="2476"/>
      <c r="IBF501" s="2476"/>
      <c r="IBG501" s="2479"/>
      <c r="IBH501" s="2479"/>
      <c r="IBI501" s="2479"/>
      <c r="IBJ501" s="2479"/>
      <c r="IBO501" s="2476"/>
      <c r="IBP501" s="2476"/>
      <c r="IBQ501" s="2476"/>
      <c r="IBR501" s="2479"/>
      <c r="IBS501" s="2479"/>
      <c r="IBT501" s="2479"/>
      <c r="IBU501" s="2479"/>
      <c r="IBZ501" s="2476"/>
      <c r="ICA501" s="2476"/>
      <c r="ICB501" s="2476"/>
      <c r="ICC501" s="2479"/>
      <c r="ICD501" s="2479"/>
      <c r="ICE501" s="2479"/>
      <c r="ICF501" s="2479"/>
      <c r="ICK501" s="2476"/>
      <c r="ICL501" s="2476"/>
      <c r="ICM501" s="2476"/>
      <c r="ICN501" s="2479"/>
      <c r="ICO501" s="2479"/>
      <c r="ICP501" s="2479"/>
      <c r="ICQ501" s="2479"/>
      <c r="ICV501" s="2476"/>
      <c r="ICW501" s="2476"/>
      <c r="ICX501" s="2476"/>
      <c r="ICY501" s="2479"/>
      <c r="ICZ501" s="2479"/>
      <c r="IDA501" s="2479"/>
      <c r="IDB501" s="2479"/>
      <c r="IDG501" s="2476"/>
      <c r="IDH501" s="2476"/>
      <c r="IDI501" s="2476"/>
      <c r="IDJ501" s="2479"/>
      <c r="IDK501" s="2479"/>
      <c r="IDL501" s="2479"/>
      <c r="IDM501" s="2479"/>
      <c r="IDR501" s="2476"/>
      <c r="IDS501" s="2476"/>
      <c r="IDT501" s="2476"/>
      <c r="IDU501" s="2479"/>
      <c r="IDV501" s="2479"/>
      <c r="IDW501" s="2479"/>
      <c r="IDX501" s="2479"/>
      <c r="IEC501" s="2476"/>
      <c r="IED501" s="2476"/>
      <c r="IEE501" s="2476"/>
      <c r="IEF501" s="2479"/>
      <c r="IEG501" s="2479"/>
      <c r="IEH501" s="2479"/>
      <c r="IEI501" s="2479"/>
      <c r="IEN501" s="2476"/>
      <c r="IEO501" s="2476"/>
      <c r="IEP501" s="2476"/>
      <c r="IEQ501" s="2479"/>
      <c r="IER501" s="2479"/>
      <c r="IES501" s="2479"/>
      <c r="IET501" s="2479"/>
      <c r="IEY501" s="2476"/>
      <c r="IEZ501" s="2476"/>
      <c r="IFA501" s="2476"/>
      <c r="IFB501" s="2479"/>
      <c r="IFC501" s="2479"/>
      <c r="IFD501" s="2479"/>
      <c r="IFE501" s="2479"/>
      <c r="IFJ501" s="2476"/>
      <c r="IFK501" s="2476"/>
      <c r="IFL501" s="2476"/>
      <c r="IFM501" s="2479"/>
      <c r="IFN501" s="2479"/>
      <c r="IFO501" s="2479"/>
      <c r="IFP501" s="2479"/>
      <c r="IFU501" s="2476"/>
      <c r="IFV501" s="2476"/>
      <c r="IFW501" s="2476"/>
      <c r="IFX501" s="2479"/>
      <c r="IFY501" s="2479"/>
      <c r="IFZ501" s="2479"/>
      <c r="IGA501" s="2479"/>
      <c r="IGF501" s="2476"/>
      <c r="IGG501" s="2476"/>
      <c r="IGH501" s="2476"/>
      <c r="IGI501" s="2479"/>
      <c r="IGJ501" s="2479"/>
      <c r="IGK501" s="2479"/>
      <c r="IGL501" s="2479"/>
      <c r="IGQ501" s="2476"/>
      <c r="IGR501" s="2476"/>
      <c r="IGS501" s="2476"/>
      <c r="IGT501" s="2479"/>
      <c r="IGU501" s="2479"/>
      <c r="IGV501" s="2479"/>
      <c r="IGW501" s="2479"/>
      <c r="IHB501" s="2476"/>
      <c r="IHC501" s="2476"/>
      <c r="IHD501" s="2476"/>
      <c r="IHE501" s="2479"/>
      <c r="IHF501" s="2479"/>
      <c r="IHG501" s="2479"/>
      <c r="IHH501" s="2479"/>
      <c r="IHM501" s="2476"/>
      <c r="IHN501" s="2476"/>
      <c r="IHO501" s="2476"/>
      <c r="IHP501" s="2479"/>
      <c r="IHQ501" s="2479"/>
      <c r="IHR501" s="2479"/>
      <c r="IHS501" s="2479"/>
      <c r="IHX501" s="2476"/>
      <c r="IHY501" s="2476"/>
      <c r="IHZ501" s="2476"/>
      <c r="IIA501" s="2479"/>
      <c r="IIB501" s="2479"/>
      <c r="IIC501" s="2479"/>
      <c r="IID501" s="2479"/>
      <c r="III501" s="2476"/>
      <c r="IIJ501" s="2476"/>
      <c r="IIK501" s="2476"/>
      <c r="IIL501" s="2479"/>
      <c r="IIM501" s="2479"/>
      <c r="IIN501" s="2479"/>
      <c r="IIO501" s="2479"/>
      <c r="IIT501" s="2476"/>
      <c r="IIU501" s="2476"/>
      <c r="IIV501" s="2476"/>
      <c r="IIW501" s="2479"/>
      <c r="IIX501" s="2479"/>
      <c r="IIY501" s="2479"/>
      <c r="IIZ501" s="2479"/>
      <c r="IJE501" s="2476"/>
      <c r="IJF501" s="2476"/>
      <c r="IJG501" s="2476"/>
      <c r="IJH501" s="2479"/>
      <c r="IJI501" s="2479"/>
      <c r="IJJ501" s="2479"/>
      <c r="IJK501" s="2479"/>
      <c r="IJP501" s="2476"/>
      <c r="IJQ501" s="2476"/>
      <c r="IJR501" s="2476"/>
      <c r="IJS501" s="2479"/>
      <c r="IJT501" s="2479"/>
      <c r="IJU501" s="2479"/>
      <c r="IJV501" s="2479"/>
      <c r="IKA501" s="2476"/>
      <c r="IKB501" s="2476"/>
      <c r="IKC501" s="2476"/>
      <c r="IKD501" s="2479"/>
      <c r="IKE501" s="2479"/>
      <c r="IKF501" s="2479"/>
      <c r="IKG501" s="2479"/>
      <c r="IKL501" s="2476"/>
      <c r="IKM501" s="2476"/>
      <c r="IKN501" s="2476"/>
      <c r="IKO501" s="2479"/>
      <c r="IKP501" s="2479"/>
      <c r="IKQ501" s="2479"/>
      <c r="IKR501" s="2479"/>
      <c r="IKW501" s="2476"/>
      <c r="IKX501" s="2476"/>
      <c r="IKY501" s="2476"/>
      <c r="IKZ501" s="2479"/>
      <c r="ILA501" s="2479"/>
      <c r="ILB501" s="2479"/>
      <c r="ILC501" s="2479"/>
      <c r="ILH501" s="2476"/>
      <c r="ILI501" s="2476"/>
      <c r="ILJ501" s="2476"/>
      <c r="ILK501" s="2479"/>
      <c r="ILL501" s="2479"/>
      <c r="ILM501" s="2479"/>
      <c r="ILN501" s="2479"/>
      <c r="ILS501" s="2476"/>
      <c r="ILT501" s="2476"/>
      <c r="ILU501" s="2476"/>
      <c r="ILV501" s="2479"/>
      <c r="ILW501" s="2479"/>
      <c r="ILX501" s="2479"/>
      <c r="ILY501" s="2479"/>
      <c r="IMD501" s="2476"/>
      <c r="IME501" s="2476"/>
      <c r="IMF501" s="2476"/>
      <c r="IMG501" s="2479"/>
      <c r="IMH501" s="2479"/>
      <c r="IMI501" s="2479"/>
      <c r="IMJ501" s="2479"/>
      <c r="IMO501" s="2476"/>
      <c r="IMP501" s="2476"/>
      <c r="IMQ501" s="2476"/>
      <c r="IMR501" s="2479"/>
      <c r="IMS501" s="2479"/>
      <c r="IMT501" s="2479"/>
      <c r="IMU501" s="2479"/>
      <c r="IMZ501" s="2476"/>
      <c r="INA501" s="2476"/>
      <c r="INB501" s="2476"/>
      <c r="INC501" s="2479"/>
      <c r="IND501" s="2479"/>
      <c r="INE501" s="2479"/>
      <c r="INF501" s="2479"/>
      <c r="INK501" s="2476"/>
      <c r="INL501" s="2476"/>
      <c r="INM501" s="2476"/>
      <c r="INN501" s="2479"/>
      <c r="INO501" s="2479"/>
      <c r="INP501" s="2479"/>
      <c r="INQ501" s="2479"/>
      <c r="INV501" s="2476"/>
      <c r="INW501" s="2476"/>
      <c r="INX501" s="2476"/>
      <c r="INY501" s="2479"/>
      <c r="INZ501" s="2479"/>
      <c r="IOA501" s="2479"/>
      <c r="IOB501" s="2479"/>
      <c r="IOG501" s="2476"/>
      <c r="IOH501" s="2476"/>
      <c r="IOI501" s="2476"/>
      <c r="IOJ501" s="2479"/>
      <c r="IOK501" s="2479"/>
      <c r="IOL501" s="2479"/>
      <c r="IOM501" s="2479"/>
      <c r="IOR501" s="2476"/>
      <c r="IOS501" s="2476"/>
      <c r="IOT501" s="2476"/>
      <c r="IOU501" s="2479"/>
      <c r="IOV501" s="2479"/>
      <c r="IOW501" s="2479"/>
      <c r="IOX501" s="2479"/>
      <c r="IPC501" s="2476"/>
      <c r="IPD501" s="2476"/>
      <c r="IPE501" s="2476"/>
      <c r="IPF501" s="2479"/>
      <c r="IPG501" s="2479"/>
      <c r="IPH501" s="2479"/>
      <c r="IPI501" s="2479"/>
      <c r="IPN501" s="2476"/>
      <c r="IPO501" s="2476"/>
      <c r="IPP501" s="2476"/>
      <c r="IPQ501" s="2479"/>
      <c r="IPR501" s="2479"/>
      <c r="IPS501" s="2479"/>
      <c r="IPT501" s="2479"/>
      <c r="IPY501" s="2476"/>
      <c r="IPZ501" s="2476"/>
      <c r="IQA501" s="2476"/>
      <c r="IQB501" s="2479"/>
      <c r="IQC501" s="2479"/>
      <c r="IQD501" s="2479"/>
      <c r="IQE501" s="2479"/>
      <c r="IQJ501" s="2476"/>
      <c r="IQK501" s="2476"/>
      <c r="IQL501" s="2476"/>
      <c r="IQM501" s="2479"/>
      <c r="IQN501" s="2479"/>
      <c r="IQO501" s="2479"/>
      <c r="IQP501" s="2479"/>
      <c r="IQU501" s="2476"/>
      <c r="IQV501" s="2476"/>
      <c r="IQW501" s="2476"/>
      <c r="IQX501" s="2479"/>
      <c r="IQY501" s="2479"/>
      <c r="IQZ501" s="2479"/>
      <c r="IRA501" s="2479"/>
      <c r="IRF501" s="2476"/>
      <c r="IRG501" s="2476"/>
      <c r="IRH501" s="2476"/>
      <c r="IRI501" s="2479"/>
      <c r="IRJ501" s="2479"/>
      <c r="IRK501" s="2479"/>
      <c r="IRL501" s="2479"/>
      <c r="IRQ501" s="2476"/>
      <c r="IRR501" s="2476"/>
      <c r="IRS501" s="2476"/>
      <c r="IRT501" s="2479"/>
      <c r="IRU501" s="2479"/>
      <c r="IRV501" s="2479"/>
      <c r="IRW501" s="2479"/>
      <c r="ISB501" s="2476"/>
      <c r="ISC501" s="2476"/>
      <c r="ISD501" s="2476"/>
      <c r="ISE501" s="2479"/>
      <c r="ISF501" s="2479"/>
      <c r="ISG501" s="2479"/>
      <c r="ISH501" s="2479"/>
      <c r="ISM501" s="2476"/>
      <c r="ISN501" s="2476"/>
      <c r="ISO501" s="2476"/>
      <c r="ISP501" s="2479"/>
      <c r="ISQ501" s="2479"/>
      <c r="ISR501" s="2479"/>
      <c r="ISS501" s="2479"/>
      <c r="ISX501" s="2476"/>
      <c r="ISY501" s="2476"/>
      <c r="ISZ501" s="2476"/>
      <c r="ITA501" s="2479"/>
      <c r="ITB501" s="2479"/>
      <c r="ITC501" s="2479"/>
      <c r="ITD501" s="2479"/>
      <c r="ITI501" s="2476"/>
      <c r="ITJ501" s="2476"/>
      <c r="ITK501" s="2476"/>
      <c r="ITL501" s="2479"/>
      <c r="ITM501" s="2479"/>
      <c r="ITN501" s="2479"/>
      <c r="ITO501" s="2479"/>
      <c r="ITT501" s="2476"/>
      <c r="ITU501" s="2476"/>
      <c r="ITV501" s="2476"/>
      <c r="ITW501" s="2479"/>
      <c r="ITX501" s="2479"/>
      <c r="ITY501" s="2479"/>
      <c r="ITZ501" s="2479"/>
      <c r="IUE501" s="2476"/>
      <c r="IUF501" s="2476"/>
      <c r="IUG501" s="2476"/>
      <c r="IUH501" s="2479"/>
      <c r="IUI501" s="2479"/>
      <c r="IUJ501" s="2479"/>
      <c r="IUK501" s="2479"/>
      <c r="IUP501" s="2476"/>
      <c r="IUQ501" s="2476"/>
      <c r="IUR501" s="2476"/>
      <c r="IUS501" s="2479"/>
      <c r="IUT501" s="2479"/>
      <c r="IUU501" s="2479"/>
      <c r="IUV501" s="2479"/>
      <c r="IVA501" s="2476"/>
      <c r="IVB501" s="2476"/>
      <c r="IVC501" s="2476"/>
      <c r="IVD501" s="2479"/>
      <c r="IVE501" s="2479"/>
      <c r="IVF501" s="2479"/>
      <c r="IVG501" s="2479"/>
      <c r="IVL501" s="2476"/>
      <c r="IVM501" s="2476"/>
      <c r="IVN501" s="2476"/>
      <c r="IVO501" s="2479"/>
      <c r="IVP501" s="2479"/>
      <c r="IVQ501" s="2479"/>
      <c r="IVR501" s="2479"/>
      <c r="IVW501" s="2476"/>
      <c r="IVX501" s="2476"/>
      <c r="IVY501" s="2476"/>
      <c r="IVZ501" s="2479"/>
      <c r="IWA501" s="2479"/>
      <c r="IWB501" s="2479"/>
      <c r="IWC501" s="2479"/>
      <c r="IWH501" s="2476"/>
      <c r="IWI501" s="2476"/>
      <c r="IWJ501" s="2476"/>
      <c r="IWK501" s="2479"/>
      <c r="IWL501" s="2479"/>
      <c r="IWM501" s="2479"/>
      <c r="IWN501" s="2479"/>
      <c r="IWS501" s="2476"/>
      <c r="IWT501" s="2476"/>
      <c r="IWU501" s="2476"/>
      <c r="IWV501" s="2479"/>
      <c r="IWW501" s="2479"/>
      <c r="IWX501" s="2479"/>
      <c r="IWY501" s="2479"/>
      <c r="IXD501" s="2476"/>
      <c r="IXE501" s="2476"/>
      <c r="IXF501" s="2476"/>
      <c r="IXG501" s="2479"/>
      <c r="IXH501" s="2479"/>
      <c r="IXI501" s="2479"/>
      <c r="IXJ501" s="2479"/>
      <c r="IXO501" s="2476"/>
      <c r="IXP501" s="2476"/>
      <c r="IXQ501" s="2476"/>
      <c r="IXR501" s="2479"/>
      <c r="IXS501" s="2479"/>
      <c r="IXT501" s="2479"/>
      <c r="IXU501" s="2479"/>
      <c r="IXZ501" s="2476"/>
      <c r="IYA501" s="2476"/>
      <c r="IYB501" s="2476"/>
      <c r="IYC501" s="2479"/>
      <c r="IYD501" s="2479"/>
      <c r="IYE501" s="2479"/>
      <c r="IYF501" s="2479"/>
      <c r="IYK501" s="2476"/>
      <c r="IYL501" s="2476"/>
      <c r="IYM501" s="2476"/>
      <c r="IYN501" s="2479"/>
      <c r="IYO501" s="2479"/>
      <c r="IYP501" s="2479"/>
      <c r="IYQ501" s="2479"/>
      <c r="IYV501" s="2476"/>
      <c r="IYW501" s="2476"/>
      <c r="IYX501" s="2476"/>
      <c r="IYY501" s="2479"/>
      <c r="IYZ501" s="2479"/>
      <c r="IZA501" s="2479"/>
      <c r="IZB501" s="2479"/>
      <c r="IZG501" s="2476"/>
      <c r="IZH501" s="2476"/>
      <c r="IZI501" s="2476"/>
      <c r="IZJ501" s="2479"/>
      <c r="IZK501" s="2479"/>
      <c r="IZL501" s="2479"/>
      <c r="IZM501" s="2479"/>
      <c r="IZR501" s="2476"/>
      <c r="IZS501" s="2476"/>
      <c r="IZT501" s="2476"/>
      <c r="IZU501" s="2479"/>
      <c r="IZV501" s="2479"/>
      <c r="IZW501" s="2479"/>
      <c r="IZX501" s="2479"/>
      <c r="JAC501" s="2476"/>
      <c r="JAD501" s="2476"/>
      <c r="JAE501" s="2476"/>
      <c r="JAF501" s="2479"/>
      <c r="JAG501" s="2479"/>
      <c r="JAH501" s="2479"/>
      <c r="JAI501" s="2479"/>
      <c r="JAN501" s="2476"/>
      <c r="JAO501" s="2476"/>
      <c r="JAP501" s="2476"/>
      <c r="JAQ501" s="2479"/>
      <c r="JAR501" s="2479"/>
      <c r="JAS501" s="2479"/>
      <c r="JAT501" s="2479"/>
      <c r="JAY501" s="2476"/>
      <c r="JAZ501" s="2476"/>
      <c r="JBA501" s="2476"/>
      <c r="JBB501" s="2479"/>
      <c r="JBC501" s="2479"/>
      <c r="JBD501" s="2479"/>
      <c r="JBE501" s="2479"/>
      <c r="JBJ501" s="2476"/>
      <c r="JBK501" s="2476"/>
      <c r="JBL501" s="2476"/>
      <c r="JBM501" s="2479"/>
      <c r="JBN501" s="2479"/>
      <c r="JBO501" s="2479"/>
      <c r="JBP501" s="2479"/>
      <c r="JBU501" s="2476"/>
      <c r="JBV501" s="2476"/>
      <c r="JBW501" s="2476"/>
      <c r="JBX501" s="2479"/>
      <c r="JBY501" s="2479"/>
      <c r="JBZ501" s="2479"/>
      <c r="JCA501" s="2479"/>
      <c r="JCF501" s="2476"/>
      <c r="JCG501" s="2476"/>
      <c r="JCH501" s="2476"/>
      <c r="JCI501" s="2479"/>
      <c r="JCJ501" s="2479"/>
      <c r="JCK501" s="2479"/>
      <c r="JCL501" s="2479"/>
      <c r="JCQ501" s="2476"/>
      <c r="JCR501" s="2476"/>
      <c r="JCS501" s="2476"/>
      <c r="JCT501" s="2479"/>
      <c r="JCU501" s="2479"/>
      <c r="JCV501" s="2479"/>
      <c r="JCW501" s="2479"/>
      <c r="JDB501" s="2476"/>
      <c r="JDC501" s="2476"/>
      <c r="JDD501" s="2476"/>
      <c r="JDE501" s="2479"/>
      <c r="JDF501" s="2479"/>
      <c r="JDG501" s="2479"/>
      <c r="JDH501" s="2479"/>
      <c r="JDM501" s="2476"/>
      <c r="JDN501" s="2476"/>
      <c r="JDO501" s="2476"/>
      <c r="JDP501" s="2479"/>
      <c r="JDQ501" s="2479"/>
      <c r="JDR501" s="2479"/>
      <c r="JDS501" s="2479"/>
      <c r="JDX501" s="2476"/>
      <c r="JDY501" s="2476"/>
      <c r="JDZ501" s="2476"/>
      <c r="JEA501" s="2479"/>
      <c r="JEB501" s="2479"/>
      <c r="JEC501" s="2479"/>
      <c r="JED501" s="2479"/>
      <c r="JEI501" s="2476"/>
      <c r="JEJ501" s="2476"/>
      <c r="JEK501" s="2476"/>
      <c r="JEL501" s="2479"/>
      <c r="JEM501" s="2479"/>
      <c r="JEN501" s="2479"/>
      <c r="JEO501" s="2479"/>
      <c r="JET501" s="2476"/>
      <c r="JEU501" s="2476"/>
      <c r="JEV501" s="2476"/>
      <c r="JEW501" s="2479"/>
      <c r="JEX501" s="2479"/>
      <c r="JEY501" s="2479"/>
      <c r="JEZ501" s="2479"/>
      <c r="JFE501" s="2476"/>
      <c r="JFF501" s="2476"/>
      <c r="JFG501" s="2476"/>
      <c r="JFH501" s="2479"/>
      <c r="JFI501" s="2479"/>
      <c r="JFJ501" s="2479"/>
      <c r="JFK501" s="2479"/>
      <c r="JFP501" s="2476"/>
      <c r="JFQ501" s="2476"/>
      <c r="JFR501" s="2476"/>
      <c r="JFS501" s="2479"/>
      <c r="JFT501" s="2479"/>
      <c r="JFU501" s="2479"/>
      <c r="JFV501" s="2479"/>
      <c r="JGA501" s="2476"/>
      <c r="JGB501" s="2476"/>
      <c r="JGC501" s="2476"/>
      <c r="JGD501" s="2479"/>
      <c r="JGE501" s="2479"/>
      <c r="JGF501" s="2479"/>
      <c r="JGG501" s="2479"/>
      <c r="JGL501" s="2476"/>
      <c r="JGM501" s="2476"/>
      <c r="JGN501" s="2476"/>
      <c r="JGO501" s="2479"/>
      <c r="JGP501" s="2479"/>
      <c r="JGQ501" s="2479"/>
      <c r="JGR501" s="2479"/>
      <c r="JGW501" s="2476"/>
      <c r="JGX501" s="2476"/>
      <c r="JGY501" s="2476"/>
      <c r="JGZ501" s="2479"/>
      <c r="JHA501" s="2479"/>
      <c r="JHB501" s="2479"/>
      <c r="JHC501" s="2479"/>
      <c r="JHH501" s="2476"/>
      <c r="JHI501" s="2476"/>
      <c r="JHJ501" s="2476"/>
      <c r="JHK501" s="2479"/>
      <c r="JHL501" s="2479"/>
      <c r="JHM501" s="2479"/>
      <c r="JHN501" s="2479"/>
      <c r="JHS501" s="2476"/>
      <c r="JHT501" s="2476"/>
      <c r="JHU501" s="2476"/>
      <c r="JHV501" s="2479"/>
      <c r="JHW501" s="2479"/>
      <c r="JHX501" s="2479"/>
      <c r="JHY501" s="2479"/>
      <c r="JID501" s="2476"/>
      <c r="JIE501" s="2476"/>
      <c r="JIF501" s="2476"/>
      <c r="JIG501" s="2479"/>
      <c r="JIH501" s="2479"/>
      <c r="JII501" s="2479"/>
      <c r="JIJ501" s="2479"/>
      <c r="JIO501" s="2476"/>
      <c r="JIP501" s="2476"/>
      <c r="JIQ501" s="2476"/>
      <c r="JIR501" s="2479"/>
      <c r="JIS501" s="2479"/>
      <c r="JIT501" s="2479"/>
      <c r="JIU501" s="2479"/>
      <c r="JIZ501" s="2476"/>
      <c r="JJA501" s="2476"/>
      <c r="JJB501" s="2476"/>
      <c r="JJC501" s="2479"/>
      <c r="JJD501" s="2479"/>
      <c r="JJE501" s="2479"/>
      <c r="JJF501" s="2479"/>
      <c r="JJK501" s="2476"/>
      <c r="JJL501" s="2476"/>
      <c r="JJM501" s="2476"/>
      <c r="JJN501" s="2479"/>
      <c r="JJO501" s="2479"/>
      <c r="JJP501" s="2479"/>
      <c r="JJQ501" s="2479"/>
      <c r="JJV501" s="2476"/>
      <c r="JJW501" s="2476"/>
      <c r="JJX501" s="2476"/>
      <c r="JJY501" s="2479"/>
      <c r="JJZ501" s="2479"/>
      <c r="JKA501" s="2479"/>
      <c r="JKB501" s="2479"/>
      <c r="JKG501" s="2476"/>
      <c r="JKH501" s="2476"/>
      <c r="JKI501" s="2476"/>
      <c r="JKJ501" s="2479"/>
      <c r="JKK501" s="2479"/>
      <c r="JKL501" s="2479"/>
      <c r="JKM501" s="2479"/>
      <c r="JKR501" s="2476"/>
      <c r="JKS501" s="2476"/>
      <c r="JKT501" s="2476"/>
      <c r="JKU501" s="2479"/>
      <c r="JKV501" s="2479"/>
      <c r="JKW501" s="2479"/>
      <c r="JKX501" s="2479"/>
      <c r="JLC501" s="2476"/>
      <c r="JLD501" s="2476"/>
      <c r="JLE501" s="2476"/>
      <c r="JLF501" s="2479"/>
      <c r="JLG501" s="2479"/>
      <c r="JLH501" s="2479"/>
      <c r="JLI501" s="2479"/>
      <c r="JLN501" s="2476"/>
      <c r="JLO501" s="2476"/>
      <c r="JLP501" s="2476"/>
      <c r="JLQ501" s="2479"/>
      <c r="JLR501" s="2479"/>
      <c r="JLS501" s="2479"/>
      <c r="JLT501" s="2479"/>
      <c r="JLY501" s="2476"/>
      <c r="JLZ501" s="2476"/>
      <c r="JMA501" s="2476"/>
      <c r="JMB501" s="2479"/>
      <c r="JMC501" s="2479"/>
      <c r="JMD501" s="2479"/>
      <c r="JME501" s="2479"/>
      <c r="JMJ501" s="2476"/>
      <c r="JMK501" s="2476"/>
      <c r="JML501" s="2476"/>
      <c r="JMM501" s="2479"/>
      <c r="JMN501" s="2479"/>
      <c r="JMO501" s="2479"/>
      <c r="JMP501" s="2479"/>
      <c r="JMU501" s="2476"/>
      <c r="JMV501" s="2476"/>
      <c r="JMW501" s="2476"/>
      <c r="JMX501" s="2479"/>
      <c r="JMY501" s="2479"/>
      <c r="JMZ501" s="2479"/>
      <c r="JNA501" s="2479"/>
      <c r="JNF501" s="2476"/>
      <c r="JNG501" s="2476"/>
      <c r="JNH501" s="2476"/>
      <c r="JNI501" s="2479"/>
      <c r="JNJ501" s="2479"/>
      <c r="JNK501" s="2479"/>
      <c r="JNL501" s="2479"/>
      <c r="JNQ501" s="2476"/>
      <c r="JNR501" s="2476"/>
      <c r="JNS501" s="2476"/>
      <c r="JNT501" s="2479"/>
      <c r="JNU501" s="2479"/>
      <c r="JNV501" s="2479"/>
      <c r="JNW501" s="2479"/>
      <c r="JOB501" s="2476"/>
      <c r="JOC501" s="2476"/>
      <c r="JOD501" s="2476"/>
      <c r="JOE501" s="2479"/>
      <c r="JOF501" s="2479"/>
      <c r="JOG501" s="2479"/>
      <c r="JOH501" s="2479"/>
      <c r="JOM501" s="2476"/>
      <c r="JON501" s="2476"/>
      <c r="JOO501" s="2476"/>
      <c r="JOP501" s="2479"/>
      <c r="JOQ501" s="2479"/>
      <c r="JOR501" s="2479"/>
      <c r="JOS501" s="2479"/>
      <c r="JOX501" s="2476"/>
      <c r="JOY501" s="2476"/>
      <c r="JOZ501" s="2476"/>
      <c r="JPA501" s="2479"/>
      <c r="JPB501" s="2479"/>
      <c r="JPC501" s="2479"/>
      <c r="JPD501" s="2479"/>
      <c r="JPI501" s="2476"/>
      <c r="JPJ501" s="2476"/>
      <c r="JPK501" s="2476"/>
      <c r="JPL501" s="2479"/>
      <c r="JPM501" s="2479"/>
      <c r="JPN501" s="2479"/>
      <c r="JPO501" s="2479"/>
      <c r="JPT501" s="2476"/>
      <c r="JPU501" s="2476"/>
      <c r="JPV501" s="2476"/>
      <c r="JPW501" s="2479"/>
      <c r="JPX501" s="2479"/>
      <c r="JPY501" s="2479"/>
      <c r="JPZ501" s="2479"/>
      <c r="JQE501" s="2476"/>
      <c r="JQF501" s="2476"/>
      <c r="JQG501" s="2476"/>
      <c r="JQH501" s="2479"/>
      <c r="JQI501" s="2479"/>
      <c r="JQJ501" s="2479"/>
      <c r="JQK501" s="2479"/>
      <c r="JQP501" s="2476"/>
      <c r="JQQ501" s="2476"/>
      <c r="JQR501" s="2476"/>
      <c r="JQS501" s="2479"/>
      <c r="JQT501" s="2479"/>
      <c r="JQU501" s="2479"/>
      <c r="JQV501" s="2479"/>
      <c r="JRA501" s="2476"/>
      <c r="JRB501" s="2476"/>
      <c r="JRC501" s="2476"/>
      <c r="JRD501" s="2479"/>
      <c r="JRE501" s="2479"/>
      <c r="JRF501" s="2479"/>
      <c r="JRG501" s="2479"/>
      <c r="JRL501" s="2476"/>
      <c r="JRM501" s="2476"/>
      <c r="JRN501" s="2476"/>
      <c r="JRO501" s="2479"/>
      <c r="JRP501" s="2479"/>
      <c r="JRQ501" s="2479"/>
      <c r="JRR501" s="2479"/>
      <c r="JRW501" s="2476"/>
      <c r="JRX501" s="2476"/>
      <c r="JRY501" s="2476"/>
      <c r="JRZ501" s="2479"/>
      <c r="JSA501" s="2479"/>
      <c r="JSB501" s="2479"/>
      <c r="JSC501" s="2479"/>
      <c r="JSH501" s="2476"/>
      <c r="JSI501" s="2476"/>
      <c r="JSJ501" s="2476"/>
      <c r="JSK501" s="2479"/>
      <c r="JSL501" s="2479"/>
      <c r="JSM501" s="2479"/>
      <c r="JSN501" s="2479"/>
      <c r="JSS501" s="2476"/>
      <c r="JST501" s="2476"/>
      <c r="JSU501" s="2476"/>
      <c r="JSV501" s="2479"/>
      <c r="JSW501" s="2479"/>
      <c r="JSX501" s="2479"/>
      <c r="JSY501" s="2479"/>
      <c r="JTD501" s="2476"/>
      <c r="JTE501" s="2476"/>
      <c r="JTF501" s="2476"/>
      <c r="JTG501" s="2479"/>
      <c r="JTH501" s="2479"/>
      <c r="JTI501" s="2479"/>
      <c r="JTJ501" s="2479"/>
      <c r="JTO501" s="2476"/>
      <c r="JTP501" s="2476"/>
      <c r="JTQ501" s="2476"/>
      <c r="JTR501" s="2479"/>
      <c r="JTS501" s="2479"/>
      <c r="JTT501" s="2479"/>
      <c r="JTU501" s="2479"/>
      <c r="JTZ501" s="2476"/>
      <c r="JUA501" s="2476"/>
      <c r="JUB501" s="2476"/>
      <c r="JUC501" s="2479"/>
      <c r="JUD501" s="2479"/>
      <c r="JUE501" s="2479"/>
      <c r="JUF501" s="2479"/>
      <c r="JUK501" s="2476"/>
      <c r="JUL501" s="2476"/>
      <c r="JUM501" s="2476"/>
      <c r="JUN501" s="2479"/>
      <c r="JUO501" s="2479"/>
      <c r="JUP501" s="2479"/>
      <c r="JUQ501" s="2479"/>
      <c r="JUV501" s="2476"/>
      <c r="JUW501" s="2476"/>
      <c r="JUX501" s="2476"/>
      <c r="JUY501" s="2479"/>
      <c r="JUZ501" s="2479"/>
      <c r="JVA501" s="2479"/>
      <c r="JVB501" s="2479"/>
      <c r="JVG501" s="2476"/>
      <c r="JVH501" s="2476"/>
      <c r="JVI501" s="2476"/>
      <c r="JVJ501" s="2479"/>
      <c r="JVK501" s="2479"/>
      <c r="JVL501" s="2479"/>
      <c r="JVM501" s="2479"/>
      <c r="JVR501" s="2476"/>
      <c r="JVS501" s="2476"/>
      <c r="JVT501" s="2476"/>
      <c r="JVU501" s="2479"/>
      <c r="JVV501" s="2479"/>
      <c r="JVW501" s="2479"/>
      <c r="JVX501" s="2479"/>
      <c r="JWC501" s="2476"/>
      <c r="JWD501" s="2476"/>
      <c r="JWE501" s="2476"/>
      <c r="JWF501" s="2479"/>
      <c r="JWG501" s="2479"/>
      <c r="JWH501" s="2479"/>
      <c r="JWI501" s="2479"/>
      <c r="JWN501" s="2476"/>
      <c r="JWO501" s="2476"/>
      <c r="JWP501" s="2476"/>
      <c r="JWQ501" s="2479"/>
      <c r="JWR501" s="2479"/>
      <c r="JWS501" s="2479"/>
      <c r="JWT501" s="2479"/>
      <c r="JWY501" s="2476"/>
      <c r="JWZ501" s="2476"/>
      <c r="JXA501" s="2476"/>
      <c r="JXB501" s="2479"/>
      <c r="JXC501" s="2479"/>
      <c r="JXD501" s="2479"/>
      <c r="JXE501" s="2479"/>
      <c r="JXJ501" s="2476"/>
      <c r="JXK501" s="2476"/>
      <c r="JXL501" s="2476"/>
      <c r="JXM501" s="2479"/>
      <c r="JXN501" s="2479"/>
      <c r="JXO501" s="2479"/>
      <c r="JXP501" s="2479"/>
      <c r="JXU501" s="2476"/>
      <c r="JXV501" s="2476"/>
      <c r="JXW501" s="2476"/>
      <c r="JXX501" s="2479"/>
      <c r="JXY501" s="2479"/>
      <c r="JXZ501" s="2479"/>
      <c r="JYA501" s="2479"/>
      <c r="JYF501" s="2476"/>
      <c r="JYG501" s="2476"/>
      <c r="JYH501" s="2476"/>
      <c r="JYI501" s="2479"/>
      <c r="JYJ501" s="2479"/>
      <c r="JYK501" s="2479"/>
      <c r="JYL501" s="2479"/>
      <c r="JYQ501" s="2476"/>
      <c r="JYR501" s="2476"/>
      <c r="JYS501" s="2476"/>
      <c r="JYT501" s="2479"/>
      <c r="JYU501" s="2479"/>
      <c r="JYV501" s="2479"/>
      <c r="JYW501" s="2479"/>
      <c r="JZB501" s="2476"/>
      <c r="JZC501" s="2476"/>
      <c r="JZD501" s="2476"/>
      <c r="JZE501" s="2479"/>
      <c r="JZF501" s="2479"/>
      <c r="JZG501" s="2479"/>
      <c r="JZH501" s="2479"/>
      <c r="JZM501" s="2476"/>
      <c r="JZN501" s="2476"/>
      <c r="JZO501" s="2476"/>
      <c r="JZP501" s="2479"/>
      <c r="JZQ501" s="2479"/>
      <c r="JZR501" s="2479"/>
      <c r="JZS501" s="2479"/>
      <c r="JZX501" s="2476"/>
      <c r="JZY501" s="2476"/>
      <c r="JZZ501" s="2476"/>
      <c r="KAA501" s="2479"/>
      <c r="KAB501" s="2479"/>
      <c r="KAC501" s="2479"/>
      <c r="KAD501" s="2479"/>
      <c r="KAI501" s="2476"/>
      <c r="KAJ501" s="2476"/>
      <c r="KAK501" s="2476"/>
      <c r="KAL501" s="2479"/>
      <c r="KAM501" s="2479"/>
      <c r="KAN501" s="2479"/>
      <c r="KAO501" s="2479"/>
      <c r="KAT501" s="2476"/>
      <c r="KAU501" s="2476"/>
      <c r="KAV501" s="2476"/>
      <c r="KAW501" s="2479"/>
      <c r="KAX501" s="2479"/>
      <c r="KAY501" s="2479"/>
      <c r="KAZ501" s="2479"/>
      <c r="KBE501" s="2476"/>
      <c r="KBF501" s="2476"/>
      <c r="KBG501" s="2476"/>
      <c r="KBH501" s="2479"/>
      <c r="KBI501" s="2479"/>
      <c r="KBJ501" s="2479"/>
      <c r="KBK501" s="2479"/>
      <c r="KBP501" s="2476"/>
      <c r="KBQ501" s="2476"/>
      <c r="KBR501" s="2476"/>
      <c r="KBS501" s="2479"/>
      <c r="KBT501" s="2479"/>
      <c r="KBU501" s="2479"/>
      <c r="KBV501" s="2479"/>
      <c r="KCA501" s="2476"/>
      <c r="KCB501" s="2476"/>
      <c r="KCC501" s="2476"/>
      <c r="KCD501" s="2479"/>
      <c r="KCE501" s="2479"/>
      <c r="KCF501" s="2479"/>
      <c r="KCG501" s="2479"/>
      <c r="KCL501" s="2476"/>
      <c r="KCM501" s="2476"/>
      <c r="KCN501" s="2476"/>
      <c r="KCO501" s="2479"/>
      <c r="KCP501" s="2479"/>
      <c r="KCQ501" s="2479"/>
      <c r="KCR501" s="2479"/>
      <c r="KCW501" s="2476"/>
      <c r="KCX501" s="2476"/>
      <c r="KCY501" s="2476"/>
      <c r="KCZ501" s="2479"/>
      <c r="KDA501" s="2479"/>
      <c r="KDB501" s="2479"/>
      <c r="KDC501" s="2479"/>
      <c r="KDH501" s="2476"/>
      <c r="KDI501" s="2476"/>
      <c r="KDJ501" s="2476"/>
      <c r="KDK501" s="2479"/>
      <c r="KDL501" s="2479"/>
      <c r="KDM501" s="2479"/>
      <c r="KDN501" s="2479"/>
      <c r="KDS501" s="2476"/>
      <c r="KDT501" s="2476"/>
      <c r="KDU501" s="2476"/>
      <c r="KDV501" s="2479"/>
      <c r="KDW501" s="2479"/>
      <c r="KDX501" s="2479"/>
      <c r="KDY501" s="2479"/>
      <c r="KED501" s="2476"/>
      <c r="KEE501" s="2476"/>
      <c r="KEF501" s="2476"/>
      <c r="KEG501" s="2479"/>
      <c r="KEH501" s="2479"/>
      <c r="KEI501" s="2479"/>
      <c r="KEJ501" s="2479"/>
      <c r="KEO501" s="2476"/>
      <c r="KEP501" s="2476"/>
      <c r="KEQ501" s="2476"/>
      <c r="KER501" s="2479"/>
      <c r="KES501" s="2479"/>
      <c r="KET501" s="2479"/>
      <c r="KEU501" s="2479"/>
      <c r="KEZ501" s="2476"/>
      <c r="KFA501" s="2476"/>
      <c r="KFB501" s="2476"/>
      <c r="KFC501" s="2479"/>
      <c r="KFD501" s="2479"/>
      <c r="KFE501" s="2479"/>
      <c r="KFF501" s="2479"/>
      <c r="KFK501" s="2476"/>
      <c r="KFL501" s="2476"/>
      <c r="KFM501" s="2476"/>
      <c r="KFN501" s="2479"/>
      <c r="KFO501" s="2479"/>
      <c r="KFP501" s="2479"/>
      <c r="KFQ501" s="2479"/>
      <c r="KFV501" s="2476"/>
      <c r="KFW501" s="2476"/>
      <c r="KFX501" s="2476"/>
      <c r="KFY501" s="2479"/>
      <c r="KFZ501" s="2479"/>
      <c r="KGA501" s="2479"/>
      <c r="KGB501" s="2479"/>
      <c r="KGG501" s="2476"/>
      <c r="KGH501" s="2476"/>
      <c r="KGI501" s="2476"/>
      <c r="KGJ501" s="2479"/>
      <c r="KGK501" s="2479"/>
      <c r="KGL501" s="2479"/>
      <c r="KGM501" s="2479"/>
      <c r="KGR501" s="2476"/>
      <c r="KGS501" s="2476"/>
      <c r="KGT501" s="2476"/>
      <c r="KGU501" s="2479"/>
      <c r="KGV501" s="2479"/>
      <c r="KGW501" s="2479"/>
      <c r="KGX501" s="2479"/>
      <c r="KHC501" s="2476"/>
      <c r="KHD501" s="2476"/>
      <c r="KHE501" s="2476"/>
      <c r="KHF501" s="2479"/>
      <c r="KHG501" s="2479"/>
      <c r="KHH501" s="2479"/>
      <c r="KHI501" s="2479"/>
      <c r="KHN501" s="2476"/>
      <c r="KHO501" s="2476"/>
      <c r="KHP501" s="2476"/>
      <c r="KHQ501" s="2479"/>
      <c r="KHR501" s="2479"/>
      <c r="KHS501" s="2479"/>
      <c r="KHT501" s="2479"/>
      <c r="KHY501" s="2476"/>
      <c r="KHZ501" s="2476"/>
      <c r="KIA501" s="2476"/>
      <c r="KIB501" s="2479"/>
      <c r="KIC501" s="2479"/>
      <c r="KID501" s="2479"/>
      <c r="KIE501" s="2479"/>
      <c r="KIJ501" s="2476"/>
      <c r="KIK501" s="2476"/>
      <c r="KIL501" s="2476"/>
      <c r="KIM501" s="2479"/>
      <c r="KIN501" s="2479"/>
      <c r="KIO501" s="2479"/>
      <c r="KIP501" s="2479"/>
      <c r="KIU501" s="2476"/>
      <c r="KIV501" s="2476"/>
      <c r="KIW501" s="2476"/>
      <c r="KIX501" s="2479"/>
      <c r="KIY501" s="2479"/>
      <c r="KIZ501" s="2479"/>
      <c r="KJA501" s="2479"/>
      <c r="KJF501" s="2476"/>
      <c r="KJG501" s="2476"/>
      <c r="KJH501" s="2476"/>
      <c r="KJI501" s="2479"/>
      <c r="KJJ501" s="2479"/>
      <c r="KJK501" s="2479"/>
      <c r="KJL501" s="2479"/>
      <c r="KJQ501" s="2476"/>
      <c r="KJR501" s="2476"/>
      <c r="KJS501" s="2476"/>
      <c r="KJT501" s="2479"/>
      <c r="KJU501" s="2479"/>
      <c r="KJV501" s="2479"/>
      <c r="KJW501" s="2479"/>
      <c r="KKB501" s="2476"/>
      <c r="KKC501" s="2476"/>
      <c r="KKD501" s="2476"/>
      <c r="KKE501" s="2479"/>
      <c r="KKF501" s="2479"/>
      <c r="KKG501" s="2479"/>
      <c r="KKH501" s="2479"/>
      <c r="KKM501" s="2476"/>
      <c r="KKN501" s="2476"/>
      <c r="KKO501" s="2476"/>
      <c r="KKP501" s="2479"/>
      <c r="KKQ501" s="2479"/>
      <c r="KKR501" s="2479"/>
      <c r="KKS501" s="2479"/>
      <c r="KKX501" s="2476"/>
      <c r="KKY501" s="2476"/>
      <c r="KKZ501" s="2476"/>
      <c r="KLA501" s="2479"/>
      <c r="KLB501" s="2479"/>
      <c r="KLC501" s="2479"/>
      <c r="KLD501" s="2479"/>
      <c r="KLI501" s="2476"/>
      <c r="KLJ501" s="2476"/>
      <c r="KLK501" s="2476"/>
      <c r="KLL501" s="2479"/>
      <c r="KLM501" s="2479"/>
      <c r="KLN501" s="2479"/>
      <c r="KLO501" s="2479"/>
      <c r="KLT501" s="2476"/>
      <c r="KLU501" s="2476"/>
      <c r="KLV501" s="2476"/>
      <c r="KLW501" s="2479"/>
      <c r="KLX501" s="2479"/>
      <c r="KLY501" s="2479"/>
      <c r="KLZ501" s="2479"/>
      <c r="KME501" s="2476"/>
      <c r="KMF501" s="2476"/>
      <c r="KMG501" s="2476"/>
      <c r="KMH501" s="2479"/>
      <c r="KMI501" s="2479"/>
      <c r="KMJ501" s="2479"/>
      <c r="KMK501" s="2479"/>
      <c r="KMP501" s="2476"/>
      <c r="KMQ501" s="2476"/>
      <c r="KMR501" s="2476"/>
      <c r="KMS501" s="2479"/>
      <c r="KMT501" s="2479"/>
      <c r="KMU501" s="2479"/>
      <c r="KMV501" s="2479"/>
      <c r="KNA501" s="2476"/>
      <c r="KNB501" s="2476"/>
      <c r="KNC501" s="2476"/>
      <c r="KND501" s="2479"/>
      <c r="KNE501" s="2479"/>
      <c r="KNF501" s="2479"/>
      <c r="KNG501" s="2479"/>
      <c r="KNL501" s="2476"/>
      <c r="KNM501" s="2476"/>
      <c r="KNN501" s="2476"/>
      <c r="KNO501" s="2479"/>
      <c r="KNP501" s="2479"/>
      <c r="KNQ501" s="2479"/>
      <c r="KNR501" s="2479"/>
      <c r="KNW501" s="2476"/>
      <c r="KNX501" s="2476"/>
      <c r="KNY501" s="2476"/>
      <c r="KNZ501" s="2479"/>
      <c r="KOA501" s="2479"/>
      <c r="KOB501" s="2479"/>
      <c r="KOC501" s="2479"/>
      <c r="KOH501" s="2476"/>
      <c r="KOI501" s="2476"/>
      <c r="KOJ501" s="2476"/>
      <c r="KOK501" s="2479"/>
      <c r="KOL501" s="2479"/>
      <c r="KOM501" s="2479"/>
      <c r="KON501" s="2479"/>
      <c r="KOS501" s="2476"/>
      <c r="KOT501" s="2476"/>
      <c r="KOU501" s="2476"/>
      <c r="KOV501" s="2479"/>
      <c r="KOW501" s="2479"/>
      <c r="KOX501" s="2479"/>
      <c r="KOY501" s="2479"/>
      <c r="KPD501" s="2476"/>
      <c r="KPE501" s="2476"/>
      <c r="KPF501" s="2476"/>
      <c r="KPG501" s="2479"/>
      <c r="KPH501" s="2479"/>
      <c r="KPI501" s="2479"/>
      <c r="KPJ501" s="2479"/>
      <c r="KPO501" s="2476"/>
      <c r="KPP501" s="2476"/>
      <c r="KPQ501" s="2476"/>
      <c r="KPR501" s="2479"/>
      <c r="KPS501" s="2479"/>
      <c r="KPT501" s="2479"/>
      <c r="KPU501" s="2479"/>
      <c r="KPZ501" s="2476"/>
      <c r="KQA501" s="2476"/>
      <c r="KQB501" s="2476"/>
      <c r="KQC501" s="2479"/>
      <c r="KQD501" s="2479"/>
      <c r="KQE501" s="2479"/>
      <c r="KQF501" s="2479"/>
      <c r="KQK501" s="2476"/>
      <c r="KQL501" s="2476"/>
      <c r="KQM501" s="2476"/>
      <c r="KQN501" s="2479"/>
      <c r="KQO501" s="2479"/>
      <c r="KQP501" s="2479"/>
      <c r="KQQ501" s="2479"/>
      <c r="KQV501" s="2476"/>
      <c r="KQW501" s="2476"/>
      <c r="KQX501" s="2476"/>
      <c r="KQY501" s="2479"/>
      <c r="KQZ501" s="2479"/>
      <c r="KRA501" s="2479"/>
      <c r="KRB501" s="2479"/>
      <c r="KRG501" s="2476"/>
      <c r="KRH501" s="2476"/>
      <c r="KRI501" s="2476"/>
      <c r="KRJ501" s="2479"/>
      <c r="KRK501" s="2479"/>
      <c r="KRL501" s="2479"/>
      <c r="KRM501" s="2479"/>
      <c r="KRR501" s="2476"/>
      <c r="KRS501" s="2476"/>
      <c r="KRT501" s="2476"/>
      <c r="KRU501" s="2479"/>
      <c r="KRV501" s="2479"/>
      <c r="KRW501" s="2479"/>
      <c r="KRX501" s="2479"/>
      <c r="KSC501" s="2476"/>
      <c r="KSD501" s="2476"/>
      <c r="KSE501" s="2476"/>
      <c r="KSF501" s="2479"/>
      <c r="KSG501" s="2479"/>
      <c r="KSH501" s="2479"/>
      <c r="KSI501" s="2479"/>
      <c r="KSN501" s="2476"/>
      <c r="KSO501" s="2476"/>
      <c r="KSP501" s="2476"/>
      <c r="KSQ501" s="2479"/>
      <c r="KSR501" s="2479"/>
      <c r="KSS501" s="2479"/>
      <c r="KST501" s="2479"/>
      <c r="KSY501" s="2476"/>
      <c r="KSZ501" s="2476"/>
      <c r="KTA501" s="2476"/>
      <c r="KTB501" s="2479"/>
      <c r="KTC501" s="2479"/>
      <c r="KTD501" s="2479"/>
      <c r="KTE501" s="2479"/>
      <c r="KTJ501" s="2476"/>
      <c r="KTK501" s="2476"/>
      <c r="KTL501" s="2476"/>
      <c r="KTM501" s="2479"/>
      <c r="KTN501" s="2479"/>
      <c r="KTO501" s="2479"/>
      <c r="KTP501" s="2479"/>
      <c r="KTU501" s="2476"/>
      <c r="KTV501" s="2476"/>
      <c r="KTW501" s="2476"/>
      <c r="KTX501" s="2479"/>
      <c r="KTY501" s="2479"/>
      <c r="KTZ501" s="2479"/>
      <c r="KUA501" s="2479"/>
      <c r="KUF501" s="2476"/>
      <c r="KUG501" s="2476"/>
      <c r="KUH501" s="2476"/>
      <c r="KUI501" s="2479"/>
      <c r="KUJ501" s="2479"/>
      <c r="KUK501" s="2479"/>
      <c r="KUL501" s="2479"/>
      <c r="KUQ501" s="2476"/>
      <c r="KUR501" s="2476"/>
      <c r="KUS501" s="2476"/>
      <c r="KUT501" s="2479"/>
      <c r="KUU501" s="2479"/>
      <c r="KUV501" s="2479"/>
      <c r="KUW501" s="2479"/>
      <c r="KVB501" s="2476"/>
      <c r="KVC501" s="2476"/>
      <c r="KVD501" s="2476"/>
      <c r="KVE501" s="2479"/>
      <c r="KVF501" s="2479"/>
      <c r="KVG501" s="2479"/>
      <c r="KVH501" s="2479"/>
      <c r="KVM501" s="2476"/>
      <c r="KVN501" s="2476"/>
      <c r="KVO501" s="2476"/>
      <c r="KVP501" s="2479"/>
      <c r="KVQ501" s="2479"/>
      <c r="KVR501" s="2479"/>
      <c r="KVS501" s="2479"/>
      <c r="KVX501" s="2476"/>
      <c r="KVY501" s="2476"/>
      <c r="KVZ501" s="2476"/>
      <c r="KWA501" s="2479"/>
      <c r="KWB501" s="2479"/>
      <c r="KWC501" s="2479"/>
      <c r="KWD501" s="2479"/>
      <c r="KWI501" s="2476"/>
      <c r="KWJ501" s="2476"/>
      <c r="KWK501" s="2476"/>
      <c r="KWL501" s="2479"/>
      <c r="KWM501" s="2479"/>
      <c r="KWN501" s="2479"/>
      <c r="KWO501" s="2479"/>
      <c r="KWT501" s="2476"/>
      <c r="KWU501" s="2476"/>
      <c r="KWV501" s="2476"/>
      <c r="KWW501" s="2479"/>
      <c r="KWX501" s="2479"/>
      <c r="KWY501" s="2479"/>
      <c r="KWZ501" s="2479"/>
      <c r="KXE501" s="2476"/>
      <c r="KXF501" s="2476"/>
      <c r="KXG501" s="2476"/>
      <c r="KXH501" s="2479"/>
      <c r="KXI501" s="2479"/>
      <c r="KXJ501" s="2479"/>
      <c r="KXK501" s="2479"/>
      <c r="KXP501" s="2476"/>
      <c r="KXQ501" s="2476"/>
      <c r="KXR501" s="2476"/>
      <c r="KXS501" s="2479"/>
      <c r="KXT501" s="2479"/>
      <c r="KXU501" s="2479"/>
      <c r="KXV501" s="2479"/>
      <c r="KYA501" s="2476"/>
      <c r="KYB501" s="2476"/>
      <c r="KYC501" s="2476"/>
      <c r="KYD501" s="2479"/>
      <c r="KYE501" s="2479"/>
      <c r="KYF501" s="2479"/>
      <c r="KYG501" s="2479"/>
      <c r="KYL501" s="2476"/>
      <c r="KYM501" s="2476"/>
      <c r="KYN501" s="2476"/>
      <c r="KYO501" s="2479"/>
      <c r="KYP501" s="2479"/>
      <c r="KYQ501" s="2479"/>
      <c r="KYR501" s="2479"/>
      <c r="KYW501" s="2476"/>
      <c r="KYX501" s="2476"/>
      <c r="KYY501" s="2476"/>
      <c r="KYZ501" s="2479"/>
      <c r="KZA501" s="2479"/>
      <c r="KZB501" s="2479"/>
      <c r="KZC501" s="2479"/>
      <c r="KZH501" s="2476"/>
      <c r="KZI501" s="2476"/>
      <c r="KZJ501" s="2476"/>
      <c r="KZK501" s="2479"/>
      <c r="KZL501" s="2479"/>
      <c r="KZM501" s="2479"/>
      <c r="KZN501" s="2479"/>
      <c r="KZS501" s="2476"/>
      <c r="KZT501" s="2476"/>
      <c r="KZU501" s="2476"/>
      <c r="KZV501" s="2479"/>
      <c r="KZW501" s="2479"/>
      <c r="KZX501" s="2479"/>
      <c r="KZY501" s="2479"/>
      <c r="LAD501" s="2476"/>
      <c r="LAE501" s="2476"/>
      <c r="LAF501" s="2476"/>
      <c r="LAG501" s="2479"/>
      <c r="LAH501" s="2479"/>
      <c r="LAI501" s="2479"/>
      <c r="LAJ501" s="2479"/>
      <c r="LAO501" s="2476"/>
      <c r="LAP501" s="2476"/>
      <c r="LAQ501" s="2476"/>
      <c r="LAR501" s="2479"/>
      <c r="LAS501" s="2479"/>
      <c r="LAT501" s="2479"/>
      <c r="LAU501" s="2479"/>
      <c r="LAZ501" s="2476"/>
      <c r="LBA501" s="2476"/>
      <c r="LBB501" s="2476"/>
      <c r="LBC501" s="2479"/>
      <c r="LBD501" s="2479"/>
      <c r="LBE501" s="2479"/>
      <c r="LBF501" s="2479"/>
      <c r="LBK501" s="2476"/>
      <c r="LBL501" s="2476"/>
      <c r="LBM501" s="2476"/>
      <c r="LBN501" s="2479"/>
      <c r="LBO501" s="2479"/>
      <c r="LBP501" s="2479"/>
      <c r="LBQ501" s="2479"/>
      <c r="LBV501" s="2476"/>
      <c r="LBW501" s="2476"/>
      <c r="LBX501" s="2476"/>
      <c r="LBY501" s="2479"/>
      <c r="LBZ501" s="2479"/>
      <c r="LCA501" s="2479"/>
      <c r="LCB501" s="2479"/>
      <c r="LCG501" s="2476"/>
      <c r="LCH501" s="2476"/>
      <c r="LCI501" s="2476"/>
      <c r="LCJ501" s="2479"/>
      <c r="LCK501" s="2479"/>
      <c r="LCL501" s="2479"/>
      <c r="LCM501" s="2479"/>
      <c r="LCR501" s="2476"/>
      <c r="LCS501" s="2476"/>
      <c r="LCT501" s="2476"/>
      <c r="LCU501" s="2479"/>
      <c r="LCV501" s="2479"/>
      <c r="LCW501" s="2479"/>
      <c r="LCX501" s="2479"/>
      <c r="LDC501" s="2476"/>
      <c r="LDD501" s="2476"/>
      <c r="LDE501" s="2476"/>
      <c r="LDF501" s="2479"/>
      <c r="LDG501" s="2479"/>
      <c r="LDH501" s="2479"/>
      <c r="LDI501" s="2479"/>
      <c r="LDN501" s="2476"/>
      <c r="LDO501" s="2476"/>
      <c r="LDP501" s="2476"/>
      <c r="LDQ501" s="2479"/>
      <c r="LDR501" s="2479"/>
      <c r="LDS501" s="2479"/>
      <c r="LDT501" s="2479"/>
      <c r="LDY501" s="2476"/>
      <c r="LDZ501" s="2476"/>
      <c r="LEA501" s="2476"/>
      <c r="LEB501" s="2479"/>
      <c r="LEC501" s="2479"/>
      <c r="LED501" s="2479"/>
      <c r="LEE501" s="2479"/>
      <c r="LEJ501" s="2476"/>
      <c r="LEK501" s="2476"/>
      <c r="LEL501" s="2476"/>
      <c r="LEM501" s="2479"/>
      <c r="LEN501" s="2479"/>
      <c r="LEO501" s="2479"/>
      <c r="LEP501" s="2479"/>
      <c r="LEU501" s="2476"/>
      <c r="LEV501" s="2476"/>
      <c r="LEW501" s="2476"/>
      <c r="LEX501" s="2479"/>
      <c r="LEY501" s="2479"/>
      <c r="LEZ501" s="2479"/>
      <c r="LFA501" s="2479"/>
      <c r="LFF501" s="2476"/>
      <c r="LFG501" s="2476"/>
      <c r="LFH501" s="2476"/>
      <c r="LFI501" s="2479"/>
      <c r="LFJ501" s="2479"/>
      <c r="LFK501" s="2479"/>
      <c r="LFL501" s="2479"/>
      <c r="LFQ501" s="2476"/>
      <c r="LFR501" s="2476"/>
      <c r="LFS501" s="2476"/>
      <c r="LFT501" s="2479"/>
      <c r="LFU501" s="2479"/>
      <c r="LFV501" s="2479"/>
      <c r="LFW501" s="2479"/>
      <c r="LGB501" s="2476"/>
      <c r="LGC501" s="2476"/>
      <c r="LGD501" s="2476"/>
      <c r="LGE501" s="2479"/>
      <c r="LGF501" s="2479"/>
      <c r="LGG501" s="2479"/>
      <c r="LGH501" s="2479"/>
      <c r="LGM501" s="2476"/>
      <c r="LGN501" s="2476"/>
      <c r="LGO501" s="2476"/>
      <c r="LGP501" s="2479"/>
      <c r="LGQ501" s="2479"/>
      <c r="LGR501" s="2479"/>
      <c r="LGS501" s="2479"/>
      <c r="LGX501" s="2476"/>
      <c r="LGY501" s="2476"/>
      <c r="LGZ501" s="2476"/>
      <c r="LHA501" s="2479"/>
      <c r="LHB501" s="2479"/>
      <c r="LHC501" s="2479"/>
      <c r="LHD501" s="2479"/>
      <c r="LHI501" s="2476"/>
      <c r="LHJ501" s="2476"/>
      <c r="LHK501" s="2476"/>
      <c r="LHL501" s="2479"/>
      <c r="LHM501" s="2479"/>
      <c r="LHN501" s="2479"/>
      <c r="LHO501" s="2479"/>
      <c r="LHT501" s="2476"/>
      <c r="LHU501" s="2476"/>
      <c r="LHV501" s="2476"/>
      <c r="LHW501" s="2479"/>
      <c r="LHX501" s="2479"/>
      <c r="LHY501" s="2479"/>
      <c r="LHZ501" s="2479"/>
      <c r="LIE501" s="2476"/>
      <c r="LIF501" s="2476"/>
      <c r="LIG501" s="2476"/>
      <c r="LIH501" s="2479"/>
      <c r="LII501" s="2479"/>
      <c r="LIJ501" s="2479"/>
      <c r="LIK501" s="2479"/>
      <c r="LIP501" s="2476"/>
      <c r="LIQ501" s="2476"/>
      <c r="LIR501" s="2476"/>
      <c r="LIS501" s="2479"/>
      <c r="LIT501" s="2479"/>
      <c r="LIU501" s="2479"/>
      <c r="LIV501" s="2479"/>
      <c r="LJA501" s="2476"/>
      <c r="LJB501" s="2476"/>
      <c r="LJC501" s="2476"/>
      <c r="LJD501" s="2479"/>
      <c r="LJE501" s="2479"/>
      <c r="LJF501" s="2479"/>
      <c r="LJG501" s="2479"/>
      <c r="LJL501" s="2476"/>
      <c r="LJM501" s="2476"/>
      <c r="LJN501" s="2476"/>
      <c r="LJO501" s="2479"/>
      <c r="LJP501" s="2479"/>
      <c r="LJQ501" s="2479"/>
      <c r="LJR501" s="2479"/>
      <c r="LJW501" s="2476"/>
      <c r="LJX501" s="2476"/>
      <c r="LJY501" s="2476"/>
      <c r="LJZ501" s="2479"/>
      <c r="LKA501" s="2479"/>
      <c r="LKB501" s="2479"/>
      <c r="LKC501" s="2479"/>
      <c r="LKH501" s="2476"/>
      <c r="LKI501" s="2476"/>
      <c r="LKJ501" s="2476"/>
      <c r="LKK501" s="2479"/>
      <c r="LKL501" s="2479"/>
      <c r="LKM501" s="2479"/>
      <c r="LKN501" s="2479"/>
      <c r="LKS501" s="2476"/>
      <c r="LKT501" s="2476"/>
      <c r="LKU501" s="2476"/>
      <c r="LKV501" s="2479"/>
      <c r="LKW501" s="2479"/>
      <c r="LKX501" s="2479"/>
      <c r="LKY501" s="2479"/>
      <c r="LLD501" s="2476"/>
      <c r="LLE501" s="2476"/>
      <c r="LLF501" s="2476"/>
      <c r="LLG501" s="2479"/>
      <c r="LLH501" s="2479"/>
      <c r="LLI501" s="2479"/>
      <c r="LLJ501" s="2479"/>
      <c r="LLO501" s="2476"/>
      <c r="LLP501" s="2476"/>
      <c r="LLQ501" s="2476"/>
      <c r="LLR501" s="2479"/>
      <c r="LLS501" s="2479"/>
      <c r="LLT501" s="2479"/>
      <c r="LLU501" s="2479"/>
      <c r="LLZ501" s="2476"/>
      <c r="LMA501" s="2476"/>
      <c r="LMB501" s="2476"/>
      <c r="LMC501" s="2479"/>
      <c r="LMD501" s="2479"/>
      <c r="LME501" s="2479"/>
      <c r="LMF501" s="2479"/>
      <c r="LMK501" s="2476"/>
      <c r="LML501" s="2476"/>
      <c r="LMM501" s="2476"/>
      <c r="LMN501" s="2479"/>
      <c r="LMO501" s="2479"/>
      <c r="LMP501" s="2479"/>
      <c r="LMQ501" s="2479"/>
      <c r="LMV501" s="2476"/>
      <c r="LMW501" s="2476"/>
      <c r="LMX501" s="2476"/>
      <c r="LMY501" s="2479"/>
      <c r="LMZ501" s="2479"/>
      <c r="LNA501" s="2479"/>
      <c r="LNB501" s="2479"/>
      <c r="LNG501" s="2476"/>
      <c r="LNH501" s="2476"/>
      <c r="LNI501" s="2476"/>
      <c r="LNJ501" s="2479"/>
      <c r="LNK501" s="2479"/>
      <c r="LNL501" s="2479"/>
      <c r="LNM501" s="2479"/>
      <c r="LNR501" s="2476"/>
      <c r="LNS501" s="2476"/>
      <c r="LNT501" s="2476"/>
      <c r="LNU501" s="2479"/>
      <c r="LNV501" s="2479"/>
      <c r="LNW501" s="2479"/>
      <c r="LNX501" s="2479"/>
      <c r="LOC501" s="2476"/>
      <c r="LOD501" s="2476"/>
      <c r="LOE501" s="2476"/>
      <c r="LOF501" s="2479"/>
      <c r="LOG501" s="2479"/>
      <c r="LOH501" s="2479"/>
      <c r="LOI501" s="2479"/>
      <c r="LON501" s="2476"/>
      <c r="LOO501" s="2476"/>
      <c r="LOP501" s="2476"/>
      <c r="LOQ501" s="2479"/>
      <c r="LOR501" s="2479"/>
      <c r="LOS501" s="2479"/>
      <c r="LOT501" s="2479"/>
      <c r="LOY501" s="2476"/>
      <c r="LOZ501" s="2476"/>
      <c r="LPA501" s="2476"/>
      <c r="LPB501" s="2479"/>
      <c r="LPC501" s="2479"/>
      <c r="LPD501" s="2479"/>
      <c r="LPE501" s="2479"/>
      <c r="LPJ501" s="2476"/>
      <c r="LPK501" s="2476"/>
      <c r="LPL501" s="2476"/>
      <c r="LPM501" s="2479"/>
      <c r="LPN501" s="2479"/>
      <c r="LPO501" s="2479"/>
      <c r="LPP501" s="2479"/>
      <c r="LPU501" s="2476"/>
      <c r="LPV501" s="2476"/>
      <c r="LPW501" s="2476"/>
      <c r="LPX501" s="2479"/>
      <c r="LPY501" s="2479"/>
      <c r="LPZ501" s="2479"/>
      <c r="LQA501" s="2479"/>
      <c r="LQF501" s="2476"/>
      <c r="LQG501" s="2476"/>
      <c r="LQH501" s="2476"/>
      <c r="LQI501" s="2479"/>
      <c r="LQJ501" s="2479"/>
      <c r="LQK501" s="2479"/>
      <c r="LQL501" s="2479"/>
      <c r="LQQ501" s="2476"/>
      <c r="LQR501" s="2476"/>
      <c r="LQS501" s="2476"/>
      <c r="LQT501" s="2479"/>
      <c r="LQU501" s="2479"/>
      <c r="LQV501" s="2479"/>
      <c r="LQW501" s="2479"/>
      <c r="LRB501" s="2476"/>
      <c r="LRC501" s="2476"/>
      <c r="LRD501" s="2476"/>
      <c r="LRE501" s="2479"/>
      <c r="LRF501" s="2479"/>
      <c r="LRG501" s="2479"/>
      <c r="LRH501" s="2479"/>
      <c r="LRM501" s="2476"/>
      <c r="LRN501" s="2476"/>
      <c r="LRO501" s="2476"/>
      <c r="LRP501" s="2479"/>
      <c r="LRQ501" s="2479"/>
      <c r="LRR501" s="2479"/>
      <c r="LRS501" s="2479"/>
      <c r="LRX501" s="2476"/>
      <c r="LRY501" s="2476"/>
      <c r="LRZ501" s="2476"/>
      <c r="LSA501" s="2479"/>
      <c r="LSB501" s="2479"/>
      <c r="LSC501" s="2479"/>
      <c r="LSD501" s="2479"/>
      <c r="LSI501" s="2476"/>
      <c r="LSJ501" s="2476"/>
      <c r="LSK501" s="2476"/>
      <c r="LSL501" s="2479"/>
      <c r="LSM501" s="2479"/>
      <c r="LSN501" s="2479"/>
      <c r="LSO501" s="2479"/>
      <c r="LST501" s="2476"/>
      <c r="LSU501" s="2476"/>
      <c r="LSV501" s="2476"/>
      <c r="LSW501" s="2479"/>
      <c r="LSX501" s="2479"/>
      <c r="LSY501" s="2479"/>
      <c r="LSZ501" s="2479"/>
      <c r="LTE501" s="2476"/>
      <c r="LTF501" s="2476"/>
      <c r="LTG501" s="2476"/>
      <c r="LTH501" s="2479"/>
      <c r="LTI501" s="2479"/>
      <c r="LTJ501" s="2479"/>
      <c r="LTK501" s="2479"/>
      <c r="LTP501" s="2476"/>
      <c r="LTQ501" s="2476"/>
      <c r="LTR501" s="2476"/>
      <c r="LTS501" s="2479"/>
      <c r="LTT501" s="2479"/>
      <c r="LTU501" s="2479"/>
      <c r="LTV501" s="2479"/>
      <c r="LUA501" s="2476"/>
      <c r="LUB501" s="2476"/>
      <c r="LUC501" s="2476"/>
      <c r="LUD501" s="2479"/>
      <c r="LUE501" s="2479"/>
      <c r="LUF501" s="2479"/>
      <c r="LUG501" s="2479"/>
      <c r="LUL501" s="2476"/>
      <c r="LUM501" s="2476"/>
      <c r="LUN501" s="2476"/>
      <c r="LUO501" s="2479"/>
      <c r="LUP501" s="2479"/>
      <c r="LUQ501" s="2479"/>
      <c r="LUR501" s="2479"/>
      <c r="LUW501" s="2476"/>
      <c r="LUX501" s="2476"/>
      <c r="LUY501" s="2476"/>
      <c r="LUZ501" s="2479"/>
      <c r="LVA501" s="2479"/>
      <c r="LVB501" s="2479"/>
      <c r="LVC501" s="2479"/>
      <c r="LVH501" s="2476"/>
      <c r="LVI501" s="2476"/>
      <c r="LVJ501" s="2476"/>
      <c r="LVK501" s="2479"/>
      <c r="LVL501" s="2479"/>
      <c r="LVM501" s="2479"/>
      <c r="LVN501" s="2479"/>
      <c r="LVS501" s="2476"/>
      <c r="LVT501" s="2476"/>
      <c r="LVU501" s="2476"/>
      <c r="LVV501" s="2479"/>
      <c r="LVW501" s="2479"/>
      <c r="LVX501" s="2479"/>
      <c r="LVY501" s="2479"/>
      <c r="LWD501" s="2476"/>
      <c r="LWE501" s="2476"/>
      <c r="LWF501" s="2476"/>
      <c r="LWG501" s="2479"/>
      <c r="LWH501" s="2479"/>
      <c r="LWI501" s="2479"/>
      <c r="LWJ501" s="2479"/>
      <c r="LWO501" s="2476"/>
      <c r="LWP501" s="2476"/>
      <c r="LWQ501" s="2476"/>
      <c r="LWR501" s="2479"/>
      <c r="LWS501" s="2479"/>
      <c r="LWT501" s="2479"/>
      <c r="LWU501" s="2479"/>
      <c r="LWZ501" s="2476"/>
      <c r="LXA501" s="2476"/>
      <c r="LXB501" s="2476"/>
      <c r="LXC501" s="2479"/>
      <c r="LXD501" s="2479"/>
      <c r="LXE501" s="2479"/>
      <c r="LXF501" s="2479"/>
      <c r="LXK501" s="2476"/>
      <c r="LXL501" s="2476"/>
      <c r="LXM501" s="2476"/>
      <c r="LXN501" s="2479"/>
      <c r="LXO501" s="2479"/>
      <c r="LXP501" s="2479"/>
      <c r="LXQ501" s="2479"/>
      <c r="LXV501" s="2476"/>
      <c r="LXW501" s="2476"/>
      <c r="LXX501" s="2476"/>
      <c r="LXY501" s="2479"/>
      <c r="LXZ501" s="2479"/>
      <c r="LYA501" s="2479"/>
      <c r="LYB501" s="2479"/>
      <c r="LYG501" s="2476"/>
      <c r="LYH501" s="2476"/>
      <c r="LYI501" s="2476"/>
      <c r="LYJ501" s="2479"/>
      <c r="LYK501" s="2479"/>
      <c r="LYL501" s="2479"/>
      <c r="LYM501" s="2479"/>
      <c r="LYR501" s="2476"/>
      <c r="LYS501" s="2476"/>
      <c r="LYT501" s="2476"/>
      <c r="LYU501" s="2479"/>
      <c r="LYV501" s="2479"/>
      <c r="LYW501" s="2479"/>
      <c r="LYX501" s="2479"/>
      <c r="LZC501" s="2476"/>
      <c r="LZD501" s="2476"/>
      <c r="LZE501" s="2476"/>
      <c r="LZF501" s="2479"/>
      <c r="LZG501" s="2479"/>
      <c r="LZH501" s="2479"/>
      <c r="LZI501" s="2479"/>
      <c r="LZN501" s="2476"/>
      <c r="LZO501" s="2476"/>
      <c r="LZP501" s="2476"/>
      <c r="LZQ501" s="2479"/>
      <c r="LZR501" s="2479"/>
      <c r="LZS501" s="2479"/>
      <c r="LZT501" s="2479"/>
      <c r="LZY501" s="2476"/>
      <c r="LZZ501" s="2476"/>
      <c r="MAA501" s="2476"/>
      <c r="MAB501" s="2479"/>
      <c r="MAC501" s="2479"/>
      <c r="MAD501" s="2479"/>
      <c r="MAE501" s="2479"/>
      <c r="MAJ501" s="2476"/>
      <c r="MAK501" s="2476"/>
      <c r="MAL501" s="2476"/>
      <c r="MAM501" s="2479"/>
      <c r="MAN501" s="2479"/>
      <c r="MAO501" s="2479"/>
      <c r="MAP501" s="2479"/>
      <c r="MAU501" s="2476"/>
      <c r="MAV501" s="2476"/>
      <c r="MAW501" s="2476"/>
      <c r="MAX501" s="2479"/>
      <c r="MAY501" s="2479"/>
      <c r="MAZ501" s="2479"/>
      <c r="MBA501" s="2479"/>
      <c r="MBF501" s="2476"/>
      <c r="MBG501" s="2476"/>
      <c r="MBH501" s="2476"/>
      <c r="MBI501" s="2479"/>
      <c r="MBJ501" s="2479"/>
      <c r="MBK501" s="2479"/>
      <c r="MBL501" s="2479"/>
      <c r="MBQ501" s="2476"/>
      <c r="MBR501" s="2476"/>
      <c r="MBS501" s="2476"/>
      <c r="MBT501" s="2479"/>
      <c r="MBU501" s="2479"/>
      <c r="MBV501" s="2479"/>
      <c r="MBW501" s="2479"/>
      <c r="MCB501" s="2476"/>
      <c r="MCC501" s="2476"/>
      <c r="MCD501" s="2476"/>
      <c r="MCE501" s="2479"/>
      <c r="MCF501" s="2479"/>
      <c r="MCG501" s="2479"/>
      <c r="MCH501" s="2479"/>
      <c r="MCM501" s="2476"/>
      <c r="MCN501" s="2476"/>
      <c r="MCO501" s="2476"/>
      <c r="MCP501" s="2479"/>
      <c r="MCQ501" s="2479"/>
      <c r="MCR501" s="2479"/>
      <c r="MCS501" s="2479"/>
      <c r="MCX501" s="2476"/>
      <c r="MCY501" s="2476"/>
      <c r="MCZ501" s="2476"/>
      <c r="MDA501" s="2479"/>
      <c r="MDB501" s="2479"/>
      <c r="MDC501" s="2479"/>
      <c r="MDD501" s="2479"/>
      <c r="MDI501" s="2476"/>
      <c r="MDJ501" s="2476"/>
      <c r="MDK501" s="2476"/>
      <c r="MDL501" s="2479"/>
      <c r="MDM501" s="2479"/>
      <c r="MDN501" s="2479"/>
      <c r="MDO501" s="2479"/>
      <c r="MDT501" s="2476"/>
      <c r="MDU501" s="2476"/>
      <c r="MDV501" s="2476"/>
      <c r="MDW501" s="2479"/>
      <c r="MDX501" s="2479"/>
      <c r="MDY501" s="2479"/>
      <c r="MDZ501" s="2479"/>
      <c r="MEE501" s="2476"/>
      <c r="MEF501" s="2476"/>
      <c r="MEG501" s="2476"/>
      <c r="MEH501" s="2479"/>
      <c r="MEI501" s="2479"/>
      <c r="MEJ501" s="2479"/>
      <c r="MEK501" s="2479"/>
      <c r="MEP501" s="2476"/>
      <c r="MEQ501" s="2476"/>
      <c r="MER501" s="2476"/>
      <c r="MES501" s="2479"/>
      <c r="MET501" s="2479"/>
      <c r="MEU501" s="2479"/>
      <c r="MEV501" s="2479"/>
      <c r="MFA501" s="2476"/>
      <c r="MFB501" s="2476"/>
      <c r="MFC501" s="2476"/>
      <c r="MFD501" s="2479"/>
      <c r="MFE501" s="2479"/>
      <c r="MFF501" s="2479"/>
      <c r="MFG501" s="2479"/>
      <c r="MFL501" s="2476"/>
      <c r="MFM501" s="2476"/>
      <c r="MFN501" s="2476"/>
      <c r="MFO501" s="2479"/>
      <c r="MFP501" s="2479"/>
      <c r="MFQ501" s="2479"/>
      <c r="MFR501" s="2479"/>
      <c r="MFW501" s="2476"/>
      <c r="MFX501" s="2476"/>
      <c r="MFY501" s="2476"/>
      <c r="MFZ501" s="2479"/>
      <c r="MGA501" s="2479"/>
      <c r="MGB501" s="2479"/>
      <c r="MGC501" s="2479"/>
      <c r="MGH501" s="2476"/>
      <c r="MGI501" s="2476"/>
      <c r="MGJ501" s="2476"/>
      <c r="MGK501" s="2479"/>
      <c r="MGL501" s="2479"/>
      <c r="MGM501" s="2479"/>
      <c r="MGN501" s="2479"/>
      <c r="MGS501" s="2476"/>
      <c r="MGT501" s="2476"/>
      <c r="MGU501" s="2476"/>
      <c r="MGV501" s="2479"/>
      <c r="MGW501" s="2479"/>
      <c r="MGX501" s="2479"/>
      <c r="MGY501" s="2479"/>
      <c r="MHD501" s="2476"/>
      <c r="MHE501" s="2476"/>
      <c r="MHF501" s="2476"/>
      <c r="MHG501" s="2479"/>
      <c r="MHH501" s="2479"/>
      <c r="MHI501" s="2479"/>
      <c r="MHJ501" s="2479"/>
      <c r="MHO501" s="2476"/>
      <c r="MHP501" s="2476"/>
      <c r="MHQ501" s="2476"/>
      <c r="MHR501" s="2479"/>
      <c r="MHS501" s="2479"/>
      <c r="MHT501" s="2479"/>
      <c r="MHU501" s="2479"/>
      <c r="MHZ501" s="2476"/>
      <c r="MIA501" s="2476"/>
      <c r="MIB501" s="2476"/>
      <c r="MIC501" s="2479"/>
      <c r="MID501" s="2479"/>
      <c r="MIE501" s="2479"/>
      <c r="MIF501" s="2479"/>
      <c r="MIK501" s="2476"/>
      <c r="MIL501" s="2476"/>
      <c r="MIM501" s="2476"/>
      <c r="MIN501" s="2479"/>
      <c r="MIO501" s="2479"/>
      <c r="MIP501" s="2479"/>
      <c r="MIQ501" s="2479"/>
      <c r="MIV501" s="2476"/>
      <c r="MIW501" s="2476"/>
      <c r="MIX501" s="2476"/>
      <c r="MIY501" s="2479"/>
      <c r="MIZ501" s="2479"/>
      <c r="MJA501" s="2479"/>
      <c r="MJB501" s="2479"/>
      <c r="MJG501" s="2476"/>
      <c r="MJH501" s="2476"/>
      <c r="MJI501" s="2476"/>
      <c r="MJJ501" s="2479"/>
      <c r="MJK501" s="2479"/>
      <c r="MJL501" s="2479"/>
      <c r="MJM501" s="2479"/>
      <c r="MJR501" s="2476"/>
      <c r="MJS501" s="2476"/>
      <c r="MJT501" s="2476"/>
      <c r="MJU501" s="2479"/>
      <c r="MJV501" s="2479"/>
      <c r="MJW501" s="2479"/>
      <c r="MJX501" s="2479"/>
      <c r="MKC501" s="2476"/>
      <c r="MKD501" s="2476"/>
      <c r="MKE501" s="2476"/>
      <c r="MKF501" s="2479"/>
      <c r="MKG501" s="2479"/>
      <c r="MKH501" s="2479"/>
      <c r="MKI501" s="2479"/>
      <c r="MKN501" s="2476"/>
      <c r="MKO501" s="2476"/>
      <c r="MKP501" s="2476"/>
      <c r="MKQ501" s="2479"/>
      <c r="MKR501" s="2479"/>
      <c r="MKS501" s="2479"/>
      <c r="MKT501" s="2479"/>
      <c r="MKY501" s="2476"/>
      <c r="MKZ501" s="2476"/>
      <c r="MLA501" s="2476"/>
      <c r="MLB501" s="2479"/>
      <c r="MLC501" s="2479"/>
      <c r="MLD501" s="2479"/>
      <c r="MLE501" s="2479"/>
      <c r="MLJ501" s="2476"/>
      <c r="MLK501" s="2476"/>
      <c r="MLL501" s="2476"/>
      <c r="MLM501" s="2479"/>
      <c r="MLN501" s="2479"/>
      <c r="MLO501" s="2479"/>
      <c r="MLP501" s="2479"/>
      <c r="MLU501" s="2476"/>
      <c r="MLV501" s="2476"/>
      <c r="MLW501" s="2476"/>
      <c r="MLX501" s="2479"/>
      <c r="MLY501" s="2479"/>
      <c r="MLZ501" s="2479"/>
      <c r="MMA501" s="2479"/>
      <c r="MMF501" s="2476"/>
      <c r="MMG501" s="2476"/>
      <c r="MMH501" s="2476"/>
      <c r="MMI501" s="2479"/>
      <c r="MMJ501" s="2479"/>
      <c r="MMK501" s="2479"/>
      <c r="MML501" s="2479"/>
      <c r="MMQ501" s="2476"/>
      <c r="MMR501" s="2476"/>
      <c r="MMS501" s="2476"/>
      <c r="MMT501" s="2479"/>
      <c r="MMU501" s="2479"/>
      <c r="MMV501" s="2479"/>
      <c r="MMW501" s="2479"/>
      <c r="MNB501" s="2476"/>
      <c r="MNC501" s="2476"/>
      <c r="MND501" s="2476"/>
      <c r="MNE501" s="2479"/>
      <c r="MNF501" s="2479"/>
      <c r="MNG501" s="2479"/>
      <c r="MNH501" s="2479"/>
      <c r="MNM501" s="2476"/>
      <c r="MNN501" s="2476"/>
      <c r="MNO501" s="2476"/>
      <c r="MNP501" s="2479"/>
      <c r="MNQ501" s="2479"/>
      <c r="MNR501" s="2479"/>
      <c r="MNS501" s="2479"/>
      <c r="MNX501" s="2476"/>
      <c r="MNY501" s="2476"/>
      <c r="MNZ501" s="2476"/>
      <c r="MOA501" s="2479"/>
      <c r="MOB501" s="2479"/>
      <c r="MOC501" s="2479"/>
      <c r="MOD501" s="2479"/>
      <c r="MOI501" s="2476"/>
      <c r="MOJ501" s="2476"/>
      <c r="MOK501" s="2476"/>
      <c r="MOL501" s="2479"/>
      <c r="MOM501" s="2479"/>
      <c r="MON501" s="2479"/>
      <c r="MOO501" s="2479"/>
      <c r="MOT501" s="2476"/>
      <c r="MOU501" s="2476"/>
      <c r="MOV501" s="2476"/>
      <c r="MOW501" s="2479"/>
      <c r="MOX501" s="2479"/>
      <c r="MOY501" s="2479"/>
      <c r="MOZ501" s="2479"/>
      <c r="MPE501" s="2476"/>
      <c r="MPF501" s="2476"/>
      <c r="MPG501" s="2476"/>
      <c r="MPH501" s="2479"/>
      <c r="MPI501" s="2479"/>
      <c r="MPJ501" s="2479"/>
      <c r="MPK501" s="2479"/>
      <c r="MPP501" s="2476"/>
      <c r="MPQ501" s="2476"/>
      <c r="MPR501" s="2476"/>
      <c r="MPS501" s="2479"/>
      <c r="MPT501" s="2479"/>
      <c r="MPU501" s="2479"/>
      <c r="MPV501" s="2479"/>
      <c r="MQA501" s="2476"/>
      <c r="MQB501" s="2476"/>
      <c r="MQC501" s="2476"/>
      <c r="MQD501" s="2479"/>
      <c r="MQE501" s="2479"/>
      <c r="MQF501" s="2479"/>
      <c r="MQG501" s="2479"/>
      <c r="MQL501" s="2476"/>
      <c r="MQM501" s="2476"/>
      <c r="MQN501" s="2476"/>
      <c r="MQO501" s="2479"/>
      <c r="MQP501" s="2479"/>
      <c r="MQQ501" s="2479"/>
      <c r="MQR501" s="2479"/>
      <c r="MQW501" s="2476"/>
      <c r="MQX501" s="2476"/>
      <c r="MQY501" s="2476"/>
      <c r="MQZ501" s="2479"/>
      <c r="MRA501" s="2479"/>
      <c r="MRB501" s="2479"/>
      <c r="MRC501" s="2479"/>
      <c r="MRH501" s="2476"/>
      <c r="MRI501" s="2476"/>
      <c r="MRJ501" s="2476"/>
      <c r="MRK501" s="2479"/>
      <c r="MRL501" s="2479"/>
      <c r="MRM501" s="2479"/>
      <c r="MRN501" s="2479"/>
      <c r="MRS501" s="2476"/>
      <c r="MRT501" s="2476"/>
      <c r="MRU501" s="2476"/>
      <c r="MRV501" s="2479"/>
      <c r="MRW501" s="2479"/>
      <c r="MRX501" s="2479"/>
      <c r="MRY501" s="2479"/>
      <c r="MSD501" s="2476"/>
      <c r="MSE501" s="2476"/>
      <c r="MSF501" s="2476"/>
      <c r="MSG501" s="2479"/>
      <c r="MSH501" s="2479"/>
      <c r="MSI501" s="2479"/>
      <c r="MSJ501" s="2479"/>
      <c r="MSO501" s="2476"/>
      <c r="MSP501" s="2476"/>
      <c r="MSQ501" s="2476"/>
      <c r="MSR501" s="2479"/>
      <c r="MSS501" s="2479"/>
      <c r="MST501" s="2479"/>
      <c r="MSU501" s="2479"/>
      <c r="MSZ501" s="2476"/>
      <c r="MTA501" s="2476"/>
      <c r="MTB501" s="2476"/>
      <c r="MTC501" s="2479"/>
      <c r="MTD501" s="2479"/>
      <c r="MTE501" s="2479"/>
      <c r="MTF501" s="2479"/>
      <c r="MTK501" s="2476"/>
      <c r="MTL501" s="2476"/>
      <c r="MTM501" s="2476"/>
      <c r="MTN501" s="2479"/>
      <c r="MTO501" s="2479"/>
      <c r="MTP501" s="2479"/>
      <c r="MTQ501" s="2479"/>
      <c r="MTV501" s="2476"/>
      <c r="MTW501" s="2476"/>
      <c r="MTX501" s="2476"/>
      <c r="MTY501" s="2479"/>
      <c r="MTZ501" s="2479"/>
      <c r="MUA501" s="2479"/>
      <c r="MUB501" s="2479"/>
      <c r="MUG501" s="2476"/>
      <c r="MUH501" s="2476"/>
      <c r="MUI501" s="2476"/>
      <c r="MUJ501" s="2479"/>
      <c r="MUK501" s="2479"/>
      <c r="MUL501" s="2479"/>
      <c r="MUM501" s="2479"/>
      <c r="MUR501" s="2476"/>
      <c r="MUS501" s="2476"/>
      <c r="MUT501" s="2476"/>
      <c r="MUU501" s="2479"/>
      <c r="MUV501" s="2479"/>
      <c r="MUW501" s="2479"/>
      <c r="MUX501" s="2479"/>
      <c r="MVC501" s="2476"/>
      <c r="MVD501" s="2476"/>
      <c r="MVE501" s="2476"/>
      <c r="MVF501" s="2479"/>
      <c r="MVG501" s="2479"/>
      <c r="MVH501" s="2479"/>
      <c r="MVI501" s="2479"/>
      <c r="MVN501" s="2476"/>
      <c r="MVO501" s="2476"/>
      <c r="MVP501" s="2476"/>
      <c r="MVQ501" s="2479"/>
      <c r="MVR501" s="2479"/>
      <c r="MVS501" s="2479"/>
      <c r="MVT501" s="2479"/>
      <c r="MVY501" s="2476"/>
      <c r="MVZ501" s="2476"/>
      <c r="MWA501" s="2476"/>
      <c r="MWB501" s="2479"/>
      <c r="MWC501" s="2479"/>
      <c r="MWD501" s="2479"/>
      <c r="MWE501" s="2479"/>
      <c r="MWJ501" s="2476"/>
      <c r="MWK501" s="2476"/>
      <c r="MWL501" s="2476"/>
      <c r="MWM501" s="2479"/>
      <c r="MWN501" s="2479"/>
      <c r="MWO501" s="2479"/>
      <c r="MWP501" s="2479"/>
      <c r="MWU501" s="2476"/>
      <c r="MWV501" s="2476"/>
      <c r="MWW501" s="2476"/>
      <c r="MWX501" s="2479"/>
      <c r="MWY501" s="2479"/>
      <c r="MWZ501" s="2479"/>
      <c r="MXA501" s="2479"/>
      <c r="MXF501" s="2476"/>
      <c r="MXG501" s="2476"/>
      <c r="MXH501" s="2476"/>
      <c r="MXI501" s="2479"/>
      <c r="MXJ501" s="2479"/>
      <c r="MXK501" s="2479"/>
      <c r="MXL501" s="2479"/>
      <c r="MXQ501" s="2476"/>
      <c r="MXR501" s="2476"/>
      <c r="MXS501" s="2476"/>
      <c r="MXT501" s="2479"/>
      <c r="MXU501" s="2479"/>
      <c r="MXV501" s="2479"/>
      <c r="MXW501" s="2479"/>
      <c r="MYB501" s="2476"/>
      <c r="MYC501" s="2476"/>
      <c r="MYD501" s="2476"/>
      <c r="MYE501" s="2479"/>
      <c r="MYF501" s="2479"/>
      <c r="MYG501" s="2479"/>
      <c r="MYH501" s="2479"/>
      <c r="MYM501" s="2476"/>
      <c r="MYN501" s="2476"/>
      <c r="MYO501" s="2476"/>
      <c r="MYP501" s="2479"/>
      <c r="MYQ501" s="2479"/>
      <c r="MYR501" s="2479"/>
      <c r="MYS501" s="2479"/>
      <c r="MYX501" s="2476"/>
      <c r="MYY501" s="2476"/>
      <c r="MYZ501" s="2476"/>
      <c r="MZA501" s="2479"/>
      <c r="MZB501" s="2479"/>
      <c r="MZC501" s="2479"/>
      <c r="MZD501" s="2479"/>
      <c r="MZI501" s="2476"/>
      <c r="MZJ501" s="2476"/>
      <c r="MZK501" s="2476"/>
      <c r="MZL501" s="2479"/>
      <c r="MZM501" s="2479"/>
      <c r="MZN501" s="2479"/>
      <c r="MZO501" s="2479"/>
      <c r="MZT501" s="2476"/>
      <c r="MZU501" s="2476"/>
      <c r="MZV501" s="2476"/>
      <c r="MZW501" s="2479"/>
      <c r="MZX501" s="2479"/>
      <c r="MZY501" s="2479"/>
      <c r="MZZ501" s="2479"/>
      <c r="NAE501" s="2476"/>
      <c r="NAF501" s="2476"/>
      <c r="NAG501" s="2476"/>
      <c r="NAH501" s="2479"/>
      <c r="NAI501" s="2479"/>
      <c r="NAJ501" s="2479"/>
      <c r="NAK501" s="2479"/>
      <c r="NAP501" s="2476"/>
      <c r="NAQ501" s="2476"/>
      <c r="NAR501" s="2476"/>
      <c r="NAS501" s="2479"/>
      <c r="NAT501" s="2479"/>
      <c r="NAU501" s="2479"/>
      <c r="NAV501" s="2479"/>
      <c r="NBA501" s="2476"/>
      <c r="NBB501" s="2476"/>
      <c r="NBC501" s="2476"/>
      <c r="NBD501" s="2479"/>
      <c r="NBE501" s="2479"/>
      <c r="NBF501" s="2479"/>
      <c r="NBG501" s="2479"/>
      <c r="NBL501" s="2476"/>
      <c r="NBM501" s="2476"/>
      <c r="NBN501" s="2476"/>
      <c r="NBO501" s="2479"/>
      <c r="NBP501" s="2479"/>
      <c r="NBQ501" s="2479"/>
      <c r="NBR501" s="2479"/>
      <c r="NBW501" s="2476"/>
      <c r="NBX501" s="2476"/>
      <c r="NBY501" s="2476"/>
      <c r="NBZ501" s="2479"/>
      <c r="NCA501" s="2479"/>
      <c r="NCB501" s="2479"/>
      <c r="NCC501" s="2479"/>
      <c r="NCH501" s="2476"/>
      <c r="NCI501" s="2476"/>
      <c r="NCJ501" s="2476"/>
      <c r="NCK501" s="2479"/>
      <c r="NCL501" s="2479"/>
      <c r="NCM501" s="2479"/>
      <c r="NCN501" s="2479"/>
      <c r="NCS501" s="2476"/>
      <c r="NCT501" s="2476"/>
      <c r="NCU501" s="2476"/>
      <c r="NCV501" s="2479"/>
      <c r="NCW501" s="2479"/>
      <c r="NCX501" s="2479"/>
      <c r="NCY501" s="2479"/>
      <c r="NDD501" s="2476"/>
      <c r="NDE501" s="2476"/>
      <c r="NDF501" s="2476"/>
      <c r="NDG501" s="2479"/>
      <c r="NDH501" s="2479"/>
      <c r="NDI501" s="2479"/>
      <c r="NDJ501" s="2479"/>
      <c r="NDO501" s="2476"/>
      <c r="NDP501" s="2476"/>
      <c r="NDQ501" s="2476"/>
      <c r="NDR501" s="2479"/>
      <c r="NDS501" s="2479"/>
      <c r="NDT501" s="2479"/>
      <c r="NDU501" s="2479"/>
      <c r="NDZ501" s="2476"/>
      <c r="NEA501" s="2476"/>
      <c r="NEB501" s="2476"/>
      <c r="NEC501" s="2479"/>
      <c r="NED501" s="2479"/>
      <c r="NEE501" s="2479"/>
      <c r="NEF501" s="2479"/>
      <c r="NEK501" s="2476"/>
      <c r="NEL501" s="2476"/>
      <c r="NEM501" s="2476"/>
      <c r="NEN501" s="2479"/>
      <c r="NEO501" s="2479"/>
      <c r="NEP501" s="2479"/>
      <c r="NEQ501" s="2479"/>
      <c r="NEV501" s="2476"/>
      <c r="NEW501" s="2476"/>
      <c r="NEX501" s="2476"/>
      <c r="NEY501" s="2479"/>
      <c r="NEZ501" s="2479"/>
      <c r="NFA501" s="2479"/>
      <c r="NFB501" s="2479"/>
      <c r="NFG501" s="2476"/>
      <c r="NFH501" s="2476"/>
      <c r="NFI501" s="2476"/>
      <c r="NFJ501" s="2479"/>
      <c r="NFK501" s="2479"/>
      <c r="NFL501" s="2479"/>
      <c r="NFM501" s="2479"/>
      <c r="NFR501" s="2476"/>
      <c r="NFS501" s="2476"/>
      <c r="NFT501" s="2476"/>
      <c r="NFU501" s="2479"/>
      <c r="NFV501" s="2479"/>
      <c r="NFW501" s="2479"/>
      <c r="NFX501" s="2479"/>
      <c r="NGC501" s="2476"/>
      <c r="NGD501" s="2476"/>
      <c r="NGE501" s="2476"/>
      <c r="NGF501" s="2479"/>
      <c r="NGG501" s="2479"/>
      <c r="NGH501" s="2479"/>
      <c r="NGI501" s="2479"/>
      <c r="NGN501" s="2476"/>
      <c r="NGO501" s="2476"/>
      <c r="NGP501" s="2476"/>
      <c r="NGQ501" s="2479"/>
      <c r="NGR501" s="2479"/>
      <c r="NGS501" s="2479"/>
      <c r="NGT501" s="2479"/>
      <c r="NGY501" s="2476"/>
      <c r="NGZ501" s="2476"/>
      <c r="NHA501" s="2476"/>
      <c r="NHB501" s="2479"/>
      <c r="NHC501" s="2479"/>
      <c r="NHD501" s="2479"/>
      <c r="NHE501" s="2479"/>
      <c r="NHJ501" s="2476"/>
      <c r="NHK501" s="2476"/>
      <c r="NHL501" s="2476"/>
      <c r="NHM501" s="2479"/>
      <c r="NHN501" s="2479"/>
      <c r="NHO501" s="2479"/>
      <c r="NHP501" s="2479"/>
      <c r="NHU501" s="2476"/>
      <c r="NHV501" s="2476"/>
      <c r="NHW501" s="2476"/>
      <c r="NHX501" s="2479"/>
      <c r="NHY501" s="2479"/>
      <c r="NHZ501" s="2479"/>
      <c r="NIA501" s="2479"/>
      <c r="NIF501" s="2476"/>
      <c r="NIG501" s="2476"/>
      <c r="NIH501" s="2476"/>
      <c r="NII501" s="2479"/>
      <c r="NIJ501" s="2479"/>
      <c r="NIK501" s="2479"/>
      <c r="NIL501" s="2479"/>
      <c r="NIQ501" s="2476"/>
      <c r="NIR501" s="2476"/>
      <c r="NIS501" s="2476"/>
      <c r="NIT501" s="2479"/>
      <c r="NIU501" s="2479"/>
      <c r="NIV501" s="2479"/>
      <c r="NIW501" s="2479"/>
      <c r="NJB501" s="2476"/>
      <c r="NJC501" s="2476"/>
      <c r="NJD501" s="2476"/>
      <c r="NJE501" s="2479"/>
      <c r="NJF501" s="2479"/>
      <c r="NJG501" s="2479"/>
      <c r="NJH501" s="2479"/>
      <c r="NJM501" s="2476"/>
      <c r="NJN501" s="2476"/>
      <c r="NJO501" s="2476"/>
      <c r="NJP501" s="2479"/>
      <c r="NJQ501" s="2479"/>
      <c r="NJR501" s="2479"/>
      <c r="NJS501" s="2479"/>
      <c r="NJX501" s="2476"/>
      <c r="NJY501" s="2476"/>
      <c r="NJZ501" s="2476"/>
      <c r="NKA501" s="2479"/>
      <c r="NKB501" s="2479"/>
      <c r="NKC501" s="2479"/>
      <c r="NKD501" s="2479"/>
      <c r="NKI501" s="2476"/>
      <c r="NKJ501" s="2476"/>
      <c r="NKK501" s="2476"/>
      <c r="NKL501" s="2479"/>
      <c r="NKM501" s="2479"/>
      <c r="NKN501" s="2479"/>
      <c r="NKO501" s="2479"/>
      <c r="NKT501" s="2476"/>
      <c r="NKU501" s="2476"/>
      <c r="NKV501" s="2476"/>
      <c r="NKW501" s="2479"/>
      <c r="NKX501" s="2479"/>
      <c r="NKY501" s="2479"/>
      <c r="NKZ501" s="2479"/>
      <c r="NLE501" s="2476"/>
      <c r="NLF501" s="2476"/>
      <c r="NLG501" s="2476"/>
      <c r="NLH501" s="2479"/>
      <c r="NLI501" s="2479"/>
      <c r="NLJ501" s="2479"/>
      <c r="NLK501" s="2479"/>
      <c r="NLP501" s="2476"/>
      <c r="NLQ501" s="2476"/>
      <c r="NLR501" s="2476"/>
      <c r="NLS501" s="2479"/>
      <c r="NLT501" s="2479"/>
      <c r="NLU501" s="2479"/>
      <c r="NLV501" s="2479"/>
      <c r="NMA501" s="2476"/>
      <c r="NMB501" s="2476"/>
      <c r="NMC501" s="2476"/>
      <c r="NMD501" s="2479"/>
      <c r="NME501" s="2479"/>
      <c r="NMF501" s="2479"/>
      <c r="NMG501" s="2479"/>
      <c r="NML501" s="2476"/>
      <c r="NMM501" s="2476"/>
      <c r="NMN501" s="2476"/>
      <c r="NMO501" s="2479"/>
      <c r="NMP501" s="2479"/>
      <c r="NMQ501" s="2479"/>
      <c r="NMR501" s="2479"/>
      <c r="NMW501" s="2476"/>
      <c r="NMX501" s="2476"/>
      <c r="NMY501" s="2476"/>
      <c r="NMZ501" s="2479"/>
      <c r="NNA501" s="2479"/>
      <c r="NNB501" s="2479"/>
      <c r="NNC501" s="2479"/>
      <c r="NNH501" s="2476"/>
      <c r="NNI501" s="2476"/>
      <c r="NNJ501" s="2476"/>
      <c r="NNK501" s="2479"/>
      <c r="NNL501" s="2479"/>
      <c r="NNM501" s="2479"/>
      <c r="NNN501" s="2479"/>
      <c r="NNS501" s="2476"/>
      <c r="NNT501" s="2476"/>
      <c r="NNU501" s="2476"/>
      <c r="NNV501" s="2479"/>
      <c r="NNW501" s="2479"/>
      <c r="NNX501" s="2479"/>
      <c r="NNY501" s="2479"/>
      <c r="NOD501" s="2476"/>
      <c r="NOE501" s="2476"/>
      <c r="NOF501" s="2476"/>
      <c r="NOG501" s="2479"/>
      <c r="NOH501" s="2479"/>
      <c r="NOI501" s="2479"/>
      <c r="NOJ501" s="2479"/>
      <c r="NOO501" s="2476"/>
      <c r="NOP501" s="2476"/>
      <c r="NOQ501" s="2476"/>
      <c r="NOR501" s="2479"/>
      <c r="NOS501" s="2479"/>
      <c r="NOT501" s="2479"/>
      <c r="NOU501" s="2479"/>
      <c r="NOZ501" s="2476"/>
      <c r="NPA501" s="2476"/>
      <c r="NPB501" s="2476"/>
      <c r="NPC501" s="2479"/>
      <c r="NPD501" s="2479"/>
      <c r="NPE501" s="2479"/>
      <c r="NPF501" s="2479"/>
      <c r="NPK501" s="2476"/>
      <c r="NPL501" s="2476"/>
      <c r="NPM501" s="2476"/>
      <c r="NPN501" s="2479"/>
      <c r="NPO501" s="2479"/>
      <c r="NPP501" s="2479"/>
      <c r="NPQ501" s="2479"/>
      <c r="NPV501" s="2476"/>
      <c r="NPW501" s="2476"/>
      <c r="NPX501" s="2476"/>
      <c r="NPY501" s="2479"/>
      <c r="NPZ501" s="2479"/>
      <c r="NQA501" s="2479"/>
      <c r="NQB501" s="2479"/>
      <c r="NQG501" s="2476"/>
      <c r="NQH501" s="2476"/>
      <c r="NQI501" s="2476"/>
      <c r="NQJ501" s="2479"/>
      <c r="NQK501" s="2479"/>
      <c r="NQL501" s="2479"/>
      <c r="NQM501" s="2479"/>
      <c r="NQR501" s="2476"/>
      <c r="NQS501" s="2476"/>
      <c r="NQT501" s="2476"/>
      <c r="NQU501" s="2479"/>
      <c r="NQV501" s="2479"/>
      <c r="NQW501" s="2479"/>
      <c r="NQX501" s="2479"/>
      <c r="NRC501" s="2476"/>
      <c r="NRD501" s="2476"/>
      <c r="NRE501" s="2476"/>
      <c r="NRF501" s="2479"/>
      <c r="NRG501" s="2479"/>
      <c r="NRH501" s="2479"/>
      <c r="NRI501" s="2479"/>
      <c r="NRN501" s="2476"/>
      <c r="NRO501" s="2476"/>
      <c r="NRP501" s="2476"/>
      <c r="NRQ501" s="2479"/>
      <c r="NRR501" s="2479"/>
      <c r="NRS501" s="2479"/>
      <c r="NRT501" s="2479"/>
      <c r="NRY501" s="2476"/>
      <c r="NRZ501" s="2476"/>
      <c r="NSA501" s="2476"/>
      <c r="NSB501" s="2479"/>
      <c r="NSC501" s="2479"/>
      <c r="NSD501" s="2479"/>
      <c r="NSE501" s="2479"/>
      <c r="NSJ501" s="2476"/>
      <c r="NSK501" s="2476"/>
      <c r="NSL501" s="2476"/>
      <c r="NSM501" s="2479"/>
      <c r="NSN501" s="2479"/>
      <c r="NSO501" s="2479"/>
      <c r="NSP501" s="2479"/>
      <c r="NSU501" s="2476"/>
      <c r="NSV501" s="2476"/>
      <c r="NSW501" s="2476"/>
      <c r="NSX501" s="2479"/>
      <c r="NSY501" s="2479"/>
      <c r="NSZ501" s="2479"/>
      <c r="NTA501" s="2479"/>
      <c r="NTF501" s="2476"/>
      <c r="NTG501" s="2476"/>
      <c r="NTH501" s="2476"/>
      <c r="NTI501" s="2479"/>
      <c r="NTJ501" s="2479"/>
      <c r="NTK501" s="2479"/>
      <c r="NTL501" s="2479"/>
      <c r="NTQ501" s="2476"/>
      <c r="NTR501" s="2476"/>
      <c r="NTS501" s="2476"/>
      <c r="NTT501" s="2479"/>
      <c r="NTU501" s="2479"/>
      <c r="NTV501" s="2479"/>
      <c r="NTW501" s="2479"/>
      <c r="NUB501" s="2476"/>
      <c r="NUC501" s="2476"/>
      <c r="NUD501" s="2476"/>
      <c r="NUE501" s="2479"/>
      <c r="NUF501" s="2479"/>
      <c r="NUG501" s="2479"/>
      <c r="NUH501" s="2479"/>
      <c r="NUM501" s="2476"/>
      <c r="NUN501" s="2476"/>
      <c r="NUO501" s="2476"/>
      <c r="NUP501" s="2479"/>
      <c r="NUQ501" s="2479"/>
      <c r="NUR501" s="2479"/>
      <c r="NUS501" s="2479"/>
      <c r="NUX501" s="2476"/>
      <c r="NUY501" s="2476"/>
      <c r="NUZ501" s="2476"/>
      <c r="NVA501" s="2479"/>
      <c r="NVB501" s="2479"/>
      <c r="NVC501" s="2479"/>
      <c r="NVD501" s="2479"/>
      <c r="NVI501" s="2476"/>
      <c r="NVJ501" s="2476"/>
      <c r="NVK501" s="2476"/>
      <c r="NVL501" s="2479"/>
      <c r="NVM501" s="2479"/>
      <c r="NVN501" s="2479"/>
      <c r="NVO501" s="2479"/>
      <c r="NVT501" s="2476"/>
      <c r="NVU501" s="2476"/>
      <c r="NVV501" s="2476"/>
      <c r="NVW501" s="2479"/>
      <c r="NVX501" s="2479"/>
      <c r="NVY501" s="2479"/>
      <c r="NVZ501" s="2479"/>
      <c r="NWE501" s="2476"/>
      <c r="NWF501" s="2476"/>
      <c r="NWG501" s="2476"/>
      <c r="NWH501" s="2479"/>
      <c r="NWI501" s="2479"/>
      <c r="NWJ501" s="2479"/>
      <c r="NWK501" s="2479"/>
      <c r="NWP501" s="2476"/>
      <c r="NWQ501" s="2476"/>
      <c r="NWR501" s="2476"/>
      <c r="NWS501" s="2479"/>
      <c r="NWT501" s="2479"/>
      <c r="NWU501" s="2479"/>
      <c r="NWV501" s="2479"/>
      <c r="NXA501" s="2476"/>
      <c r="NXB501" s="2476"/>
      <c r="NXC501" s="2476"/>
      <c r="NXD501" s="2479"/>
      <c r="NXE501" s="2479"/>
      <c r="NXF501" s="2479"/>
      <c r="NXG501" s="2479"/>
      <c r="NXL501" s="2476"/>
      <c r="NXM501" s="2476"/>
      <c r="NXN501" s="2476"/>
      <c r="NXO501" s="2479"/>
      <c r="NXP501" s="2479"/>
      <c r="NXQ501" s="2479"/>
      <c r="NXR501" s="2479"/>
      <c r="NXW501" s="2476"/>
      <c r="NXX501" s="2476"/>
      <c r="NXY501" s="2476"/>
      <c r="NXZ501" s="2479"/>
      <c r="NYA501" s="2479"/>
      <c r="NYB501" s="2479"/>
      <c r="NYC501" s="2479"/>
      <c r="NYH501" s="2476"/>
      <c r="NYI501" s="2476"/>
      <c r="NYJ501" s="2476"/>
      <c r="NYK501" s="2479"/>
      <c r="NYL501" s="2479"/>
      <c r="NYM501" s="2479"/>
      <c r="NYN501" s="2479"/>
      <c r="NYS501" s="2476"/>
      <c r="NYT501" s="2476"/>
      <c r="NYU501" s="2476"/>
      <c r="NYV501" s="2479"/>
      <c r="NYW501" s="2479"/>
      <c r="NYX501" s="2479"/>
      <c r="NYY501" s="2479"/>
      <c r="NZD501" s="2476"/>
      <c r="NZE501" s="2476"/>
      <c r="NZF501" s="2476"/>
      <c r="NZG501" s="2479"/>
      <c r="NZH501" s="2479"/>
      <c r="NZI501" s="2479"/>
      <c r="NZJ501" s="2479"/>
      <c r="NZO501" s="2476"/>
      <c r="NZP501" s="2476"/>
      <c r="NZQ501" s="2476"/>
      <c r="NZR501" s="2479"/>
      <c r="NZS501" s="2479"/>
      <c r="NZT501" s="2479"/>
      <c r="NZU501" s="2479"/>
      <c r="NZZ501" s="2476"/>
      <c r="OAA501" s="2476"/>
      <c r="OAB501" s="2476"/>
      <c r="OAC501" s="2479"/>
      <c r="OAD501" s="2479"/>
      <c r="OAE501" s="2479"/>
      <c r="OAF501" s="2479"/>
      <c r="OAK501" s="2476"/>
      <c r="OAL501" s="2476"/>
      <c r="OAM501" s="2476"/>
      <c r="OAN501" s="2479"/>
      <c r="OAO501" s="2479"/>
      <c r="OAP501" s="2479"/>
      <c r="OAQ501" s="2479"/>
      <c r="OAV501" s="2476"/>
      <c r="OAW501" s="2476"/>
      <c r="OAX501" s="2476"/>
      <c r="OAY501" s="2479"/>
      <c r="OAZ501" s="2479"/>
      <c r="OBA501" s="2479"/>
      <c r="OBB501" s="2479"/>
      <c r="OBG501" s="2476"/>
      <c r="OBH501" s="2476"/>
      <c r="OBI501" s="2476"/>
      <c r="OBJ501" s="2479"/>
      <c r="OBK501" s="2479"/>
      <c r="OBL501" s="2479"/>
      <c r="OBM501" s="2479"/>
      <c r="OBR501" s="2476"/>
      <c r="OBS501" s="2476"/>
      <c r="OBT501" s="2476"/>
      <c r="OBU501" s="2479"/>
      <c r="OBV501" s="2479"/>
      <c r="OBW501" s="2479"/>
      <c r="OBX501" s="2479"/>
      <c r="OCC501" s="2476"/>
      <c r="OCD501" s="2476"/>
      <c r="OCE501" s="2476"/>
      <c r="OCF501" s="2479"/>
      <c r="OCG501" s="2479"/>
      <c r="OCH501" s="2479"/>
      <c r="OCI501" s="2479"/>
      <c r="OCN501" s="2476"/>
      <c r="OCO501" s="2476"/>
      <c r="OCP501" s="2476"/>
      <c r="OCQ501" s="2479"/>
      <c r="OCR501" s="2479"/>
      <c r="OCS501" s="2479"/>
      <c r="OCT501" s="2479"/>
      <c r="OCY501" s="2476"/>
      <c r="OCZ501" s="2476"/>
      <c r="ODA501" s="2476"/>
      <c r="ODB501" s="2479"/>
      <c r="ODC501" s="2479"/>
      <c r="ODD501" s="2479"/>
      <c r="ODE501" s="2479"/>
      <c r="ODJ501" s="2476"/>
      <c r="ODK501" s="2476"/>
      <c r="ODL501" s="2476"/>
      <c r="ODM501" s="2479"/>
      <c r="ODN501" s="2479"/>
      <c r="ODO501" s="2479"/>
      <c r="ODP501" s="2479"/>
      <c r="ODU501" s="2476"/>
      <c r="ODV501" s="2476"/>
      <c r="ODW501" s="2476"/>
      <c r="ODX501" s="2479"/>
      <c r="ODY501" s="2479"/>
      <c r="ODZ501" s="2479"/>
      <c r="OEA501" s="2479"/>
      <c r="OEF501" s="2476"/>
      <c r="OEG501" s="2476"/>
      <c r="OEH501" s="2476"/>
      <c r="OEI501" s="2479"/>
      <c r="OEJ501" s="2479"/>
      <c r="OEK501" s="2479"/>
      <c r="OEL501" s="2479"/>
      <c r="OEQ501" s="2476"/>
      <c r="OER501" s="2476"/>
      <c r="OES501" s="2476"/>
      <c r="OET501" s="2479"/>
      <c r="OEU501" s="2479"/>
      <c r="OEV501" s="2479"/>
      <c r="OEW501" s="2479"/>
      <c r="OFB501" s="2476"/>
      <c r="OFC501" s="2476"/>
      <c r="OFD501" s="2476"/>
      <c r="OFE501" s="2479"/>
      <c r="OFF501" s="2479"/>
      <c r="OFG501" s="2479"/>
      <c r="OFH501" s="2479"/>
      <c r="OFM501" s="2476"/>
      <c r="OFN501" s="2476"/>
      <c r="OFO501" s="2476"/>
      <c r="OFP501" s="2479"/>
      <c r="OFQ501" s="2479"/>
      <c r="OFR501" s="2479"/>
      <c r="OFS501" s="2479"/>
      <c r="OFX501" s="2476"/>
      <c r="OFY501" s="2476"/>
      <c r="OFZ501" s="2476"/>
      <c r="OGA501" s="2479"/>
      <c r="OGB501" s="2479"/>
      <c r="OGC501" s="2479"/>
      <c r="OGD501" s="2479"/>
      <c r="OGI501" s="2476"/>
      <c r="OGJ501" s="2476"/>
      <c r="OGK501" s="2476"/>
      <c r="OGL501" s="2479"/>
      <c r="OGM501" s="2479"/>
      <c r="OGN501" s="2479"/>
      <c r="OGO501" s="2479"/>
      <c r="OGT501" s="2476"/>
      <c r="OGU501" s="2476"/>
      <c r="OGV501" s="2476"/>
      <c r="OGW501" s="2479"/>
      <c r="OGX501" s="2479"/>
      <c r="OGY501" s="2479"/>
      <c r="OGZ501" s="2479"/>
      <c r="OHE501" s="2476"/>
      <c r="OHF501" s="2476"/>
      <c r="OHG501" s="2476"/>
      <c r="OHH501" s="2479"/>
      <c r="OHI501" s="2479"/>
      <c r="OHJ501" s="2479"/>
      <c r="OHK501" s="2479"/>
      <c r="OHP501" s="2476"/>
      <c r="OHQ501" s="2476"/>
      <c r="OHR501" s="2476"/>
      <c r="OHS501" s="2479"/>
      <c r="OHT501" s="2479"/>
      <c r="OHU501" s="2479"/>
      <c r="OHV501" s="2479"/>
      <c r="OIA501" s="2476"/>
      <c r="OIB501" s="2476"/>
      <c r="OIC501" s="2476"/>
      <c r="OID501" s="2479"/>
      <c r="OIE501" s="2479"/>
      <c r="OIF501" s="2479"/>
      <c r="OIG501" s="2479"/>
      <c r="OIL501" s="2476"/>
      <c r="OIM501" s="2476"/>
      <c r="OIN501" s="2476"/>
      <c r="OIO501" s="2479"/>
      <c r="OIP501" s="2479"/>
      <c r="OIQ501" s="2479"/>
      <c r="OIR501" s="2479"/>
      <c r="OIW501" s="2476"/>
      <c r="OIX501" s="2476"/>
      <c r="OIY501" s="2476"/>
      <c r="OIZ501" s="2479"/>
      <c r="OJA501" s="2479"/>
      <c r="OJB501" s="2479"/>
      <c r="OJC501" s="2479"/>
      <c r="OJH501" s="2476"/>
      <c r="OJI501" s="2476"/>
      <c r="OJJ501" s="2476"/>
      <c r="OJK501" s="2479"/>
      <c r="OJL501" s="2479"/>
      <c r="OJM501" s="2479"/>
      <c r="OJN501" s="2479"/>
      <c r="OJS501" s="2476"/>
      <c r="OJT501" s="2476"/>
      <c r="OJU501" s="2476"/>
      <c r="OJV501" s="2479"/>
      <c r="OJW501" s="2479"/>
      <c r="OJX501" s="2479"/>
      <c r="OJY501" s="2479"/>
      <c r="OKD501" s="2476"/>
      <c r="OKE501" s="2476"/>
      <c r="OKF501" s="2476"/>
      <c r="OKG501" s="2479"/>
      <c r="OKH501" s="2479"/>
      <c r="OKI501" s="2479"/>
      <c r="OKJ501" s="2479"/>
      <c r="OKO501" s="2476"/>
      <c r="OKP501" s="2476"/>
      <c r="OKQ501" s="2476"/>
      <c r="OKR501" s="2479"/>
      <c r="OKS501" s="2479"/>
      <c r="OKT501" s="2479"/>
      <c r="OKU501" s="2479"/>
      <c r="OKZ501" s="2476"/>
      <c r="OLA501" s="2476"/>
      <c r="OLB501" s="2476"/>
      <c r="OLC501" s="2479"/>
      <c r="OLD501" s="2479"/>
      <c r="OLE501" s="2479"/>
      <c r="OLF501" s="2479"/>
      <c r="OLK501" s="2476"/>
      <c r="OLL501" s="2476"/>
      <c r="OLM501" s="2476"/>
      <c r="OLN501" s="2479"/>
      <c r="OLO501" s="2479"/>
      <c r="OLP501" s="2479"/>
      <c r="OLQ501" s="2479"/>
      <c r="OLV501" s="2476"/>
      <c r="OLW501" s="2476"/>
      <c r="OLX501" s="2476"/>
      <c r="OLY501" s="2479"/>
      <c r="OLZ501" s="2479"/>
      <c r="OMA501" s="2479"/>
      <c r="OMB501" s="2479"/>
      <c r="OMG501" s="2476"/>
      <c r="OMH501" s="2476"/>
      <c r="OMI501" s="2476"/>
      <c r="OMJ501" s="2479"/>
      <c r="OMK501" s="2479"/>
      <c r="OML501" s="2479"/>
      <c r="OMM501" s="2479"/>
      <c r="OMR501" s="2476"/>
      <c r="OMS501" s="2476"/>
      <c r="OMT501" s="2476"/>
      <c r="OMU501" s="2479"/>
      <c r="OMV501" s="2479"/>
      <c r="OMW501" s="2479"/>
      <c r="OMX501" s="2479"/>
      <c r="ONC501" s="2476"/>
      <c r="OND501" s="2476"/>
      <c r="ONE501" s="2476"/>
      <c r="ONF501" s="2479"/>
      <c r="ONG501" s="2479"/>
      <c r="ONH501" s="2479"/>
      <c r="ONI501" s="2479"/>
      <c r="ONN501" s="2476"/>
      <c r="ONO501" s="2476"/>
      <c r="ONP501" s="2476"/>
      <c r="ONQ501" s="2479"/>
      <c r="ONR501" s="2479"/>
      <c r="ONS501" s="2479"/>
      <c r="ONT501" s="2479"/>
      <c r="ONY501" s="2476"/>
      <c r="ONZ501" s="2476"/>
      <c r="OOA501" s="2476"/>
      <c r="OOB501" s="2479"/>
      <c r="OOC501" s="2479"/>
      <c r="OOD501" s="2479"/>
      <c r="OOE501" s="2479"/>
      <c r="OOJ501" s="2476"/>
      <c r="OOK501" s="2476"/>
      <c r="OOL501" s="2476"/>
      <c r="OOM501" s="2479"/>
      <c r="OON501" s="2479"/>
      <c r="OOO501" s="2479"/>
      <c r="OOP501" s="2479"/>
      <c r="OOU501" s="2476"/>
      <c r="OOV501" s="2476"/>
      <c r="OOW501" s="2476"/>
      <c r="OOX501" s="2479"/>
      <c r="OOY501" s="2479"/>
      <c r="OOZ501" s="2479"/>
      <c r="OPA501" s="2479"/>
      <c r="OPF501" s="2476"/>
      <c r="OPG501" s="2476"/>
      <c r="OPH501" s="2476"/>
      <c r="OPI501" s="2479"/>
      <c r="OPJ501" s="2479"/>
      <c r="OPK501" s="2479"/>
      <c r="OPL501" s="2479"/>
      <c r="OPQ501" s="2476"/>
      <c r="OPR501" s="2476"/>
      <c r="OPS501" s="2476"/>
      <c r="OPT501" s="2479"/>
      <c r="OPU501" s="2479"/>
      <c r="OPV501" s="2479"/>
      <c r="OPW501" s="2479"/>
      <c r="OQB501" s="2476"/>
      <c r="OQC501" s="2476"/>
      <c r="OQD501" s="2476"/>
      <c r="OQE501" s="2479"/>
      <c r="OQF501" s="2479"/>
      <c r="OQG501" s="2479"/>
      <c r="OQH501" s="2479"/>
      <c r="OQM501" s="2476"/>
      <c r="OQN501" s="2476"/>
      <c r="OQO501" s="2476"/>
      <c r="OQP501" s="2479"/>
      <c r="OQQ501" s="2479"/>
      <c r="OQR501" s="2479"/>
      <c r="OQS501" s="2479"/>
      <c r="OQX501" s="2476"/>
      <c r="OQY501" s="2476"/>
      <c r="OQZ501" s="2476"/>
      <c r="ORA501" s="2479"/>
      <c r="ORB501" s="2479"/>
      <c r="ORC501" s="2479"/>
      <c r="ORD501" s="2479"/>
      <c r="ORI501" s="2476"/>
      <c r="ORJ501" s="2476"/>
      <c r="ORK501" s="2476"/>
      <c r="ORL501" s="2479"/>
      <c r="ORM501" s="2479"/>
      <c r="ORN501" s="2479"/>
      <c r="ORO501" s="2479"/>
      <c r="ORT501" s="2476"/>
      <c r="ORU501" s="2476"/>
      <c r="ORV501" s="2476"/>
      <c r="ORW501" s="2479"/>
      <c r="ORX501" s="2479"/>
      <c r="ORY501" s="2479"/>
      <c r="ORZ501" s="2479"/>
      <c r="OSE501" s="2476"/>
      <c r="OSF501" s="2476"/>
      <c r="OSG501" s="2476"/>
      <c r="OSH501" s="2479"/>
      <c r="OSI501" s="2479"/>
      <c r="OSJ501" s="2479"/>
      <c r="OSK501" s="2479"/>
      <c r="OSP501" s="2476"/>
      <c r="OSQ501" s="2476"/>
      <c r="OSR501" s="2476"/>
      <c r="OSS501" s="2479"/>
      <c r="OST501" s="2479"/>
      <c r="OSU501" s="2479"/>
      <c r="OSV501" s="2479"/>
      <c r="OTA501" s="2476"/>
      <c r="OTB501" s="2476"/>
      <c r="OTC501" s="2476"/>
      <c r="OTD501" s="2479"/>
      <c r="OTE501" s="2479"/>
      <c r="OTF501" s="2479"/>
      <c r="OTG501" s="2479"/>
      <c r="OTL501" s="2476"/>
      <c r="OTM501" s="2476"/>
      <c r="OTN501" s="2476"/>
      <c r="OTO501" s="2479"/>
      <c r="OTP501" s="2479"/>
      <c r="OTQ501" s="2479"/>
      <c r="OTR501" s="2479"/>
      <c r="OTW501" s="2476"/>
      <c r="OTX501" s="2476"/>
      <c r="OTY501" s="2476"/>
      <c r="OTZ501" s="2479"/>
      <c r="OUA501" s="2479"/>
      <c r="OUB501" s="2479"/>
      <c r="OUC501" s="2479"/>
      <c r="OUH501" s="2476"/>
      <c r="OUI501" s="2476"/>
      <c r="OUJ501" s="2476"/>
      <c r="OUK501" s="2479"/>
      <c r="OUL501" s="2479"/>
      <c r="OUM501" s="2479"/>
      <c r="OUN501" s="2479"/>
      <c r="OUS501" s="2476"/>
      <c r="OUT501" s="2476"/>
      <c r="OUU501" s="2476"/>
      <c r="OUV501" s="2479"/>
      <c r="OUW501" s="2479"/>
      <c r="OUX501" s="2479"/>
      <c r="OUY501" s="2479"/>
      <c r="OVD501" s="2476"/>
      <c r="OVE501" s="2476"/>
      <c r="OVF501" s="2476"/>
      <c r="OVG501" s="2479"/>
      <c r="OVH501" s="2479"/>
      <c r="OVI501" s="2479"/>
      <c r="OVJ501" s="2479"/>
      <c r="OVO501" s="2476"/>
      <c r="OVP501" s="2476"/>
      <c r="OVQ501" s="2476"/>
      <c r="OVR501" s="2479"/>
      <c r="OVS501" s="2479"/>
      <c r="OVT501" s="2479"/>
      <c r="OVU501" s="2479"/>
      <c r="OVZ501" s="2476"/>
      <c r="OWA501" s="2476"/>
      <c r="OWB501" s="2476"/>
      <c r="OWC501" s="2479"/>
      <c r="OWD501" s="2479"/>
      <c r="OWE501" s="2479"/>
      <c r="OWF501" s="2479"/>
      <c r="OWK501" s="2476"/>
      <c r="OWL501" s="2476"/>
      <c r="OWM501" s="2476"/>
      <c r="OWN501" s="2479"/>
      <c r="OWO501" s="2479"/>
      <c r="OWP501" s="2479"/>
      <c r="OWQ501" s="2479"/>
      <c r="OWV501" s="2476"/>
      <c r="OWW501" s="2476"/>
      <c r="OWX501" s="2476"/>
      <c r="OWY501" s="2479"/>
      <c r="OWZ501" s="2479"/>
      <c r="OXA501" s="2479"/>
      <c r="OXB501" s="2479"/>
      <c r="OXG501" s="2476"/>
      <c r="OXH501" s="2476"/>
      <c r="OXI501" s="2476"/>
      <c r="OXJ501" s="2479"/>
      <c r="OXK501" s="2479"/>
      <c r="OXL501" s="2479"/>
      <c r="OXM501" s="2479"/>
      <c r="OXR501" s="2476"/>
      <c r="OXS501" s="2476"/>
      <c r="OXT501" s="2476"/>
      <c r="OXU501" s="2479"/>
      <c r="OXV501" s="2479"/>
      <c r="OXW501" s="2479"/>
      <c r="OXX501" s="2479"/>
      <c r="OYC501" s="2476"/>
      <c r="OYD501" s="2476"/>
      <c r="OYE501" s="2476"/>
      <c r="OYF501" s="2479"/>
      <c r="OYG501" s="2479"/>
      <c r="OYH501" s="2479"/>
      <c r="OYI501" s="2479"/>
      <c r="OYN501" s="2476"/>
      <c r="OYO501" s="2476"/>
      <c r="OYP501" s="2476"/>
      <c r="OYQ501" s="2479"/>
      <c r="OYR501" s="2479"/>
      <c r="OYS501" s="2479"/>
      <c r="OYT501" s="2479"/>
      <c r="OYY501" s="2476"/>
      <c r="OYZ501" s="2476"/>
      <c r="OZA501" s="2476"/>
      <c r="OZB501" s="2479"/>
      <c r="OZC501" s="2479"/>
      <c r="OZD501" s="2479"/>
      <c r="OZE501" s="2479"/>
      <c r="OZJ501" s="2476"/>
      <c r="OZK501" s="2476"/>
      <c r="OZL501" s="2476"/>
      <c r="OZM501" s="2479"/>
      <c r="OZN501" s="2479"/>
      <c r="OZO501" s="2479"/>
      <c r="OZP501" s="2479"/>
      <c r="OZU501" s="2476"/>
      <c r="OZV501" s="2476"/>
      <c r="OZW501" s="2476"/>
      <c r="OZX501" s="2479"/>
      <c r="OZY501" s="2479"/>
      <c r="OZZ501" s="2479"/>
      <c r="PAA501" s="2479"/>
      <c r="PAF501" s="2476"/>
      <c r="PAG501" s="2476"/>
      <c r="PAH501" s="2476"/>
      <c r="PAI501" s="2479"/>
      <c r="PAJ501" s="2479"/>
      <c r="PAK501" s="2479"/>
      <c r="PAL501" s="2479"/>
      <c r="PAQ501" s="2476"/>
      <c r="PAR501" s="2476"/>
      <c r="PAS501" s="2476"/>
      <c r="PAT501" s="2479"/>
      <c r="PAU501" s="2479"/>
      <c r="PAV501" s="2479"/>
      <c r="PAW501" s="2479"/>
      <c r="PBB501" s="2476"/>
      <c r="PBC501" s="2476"/>
      <c r="PBD501" s="2476"/>
      <c r="PBE501" s="2479"/>
      <c r="PBF501" s="2479"/>
      <c r="PBG501" s="2479"/>
      <c r="PBH501" s="2479"/>
      <c r="PBM501" s="2476"/>
      <c r="PBN501" s="2476"/>
      <c r="PBO501" s="2476"/>
      <c r="PBP501" s="2479"/>
      <c r="PBQ501" s="2479"/>
      <c r="PBR501" s="2479"/>
      <c r="PBS501" s="2479"/>
      <c r="PBX501" s="2476"/>
      <c r="PBY501" s="2476"/>
      <c r="PBZ501" s="2476"/>
      <c r="PCA501" s="2479"/>
      <c r="PCB501" s="2479"/>
      <c r="PCC501" s="2479"/>
      <c r="PCD501" s="2479"/>
      <c r="PCI501" s="2476"/>
      <c r="PCJ501" s="2476"/>
      <c r="PCK501" s="2476"/>
      <c r="PCL501" s="2479"/>
      <c r="PCM501" s="2479"/>
      <c r="PCN501" s="2479"/>
      <c r="PCO501" s="2479"/>
      <c r="PCT501" s="2476"/>
      <c r="PCU501" s="2476"/>
      <c r="PCV501" s="2476"/>
      <c r="PCW501" s="2479"/>
      <c r="PCX501" s="2479"/>
      <c r="PCY501" s="2479"/>
      <c r="PCZ501" s="2479"/>
      <c r="PDE501" s="2476"/>
      <c r="PDF501" s="2476"/>
      <c r="PDG501" s="2476"/>
      <c r="PDH501" s="2479"/>
      <c r="PDI501" s="2479"/>
      <c r="PDJ501" s="2479"/>
      <c r="PDK501" s="2479"/>
      <c r="PDP501" s="2476"/>
      <c r="PDQ501" s="2476"/>
      <c r="PDR501" s="2476"/>
      <c r="PDS501" s="2479"/>
      <c r="PDT501" s="2479"/>
      <c r="PDU501" s="2479"/>
      <c r="PDV501" s="2479"/>
      <c r="PEA501" s="2476"/>
      <c r="PEB501" s="2476"/>
      <c r="PEC501" s="2476"/>
      <c r="PED501" s="2479"/>
      <c r="PEE501" s="2479"/>
      <c r="PEF501" s="2479"/>
      <c r="PEG501" s="2479"/>
      <c r="PEL501" s="2476"/>
      <c r="PEM501" s="2476"/>
      <c r="PEN501" s="2476"/>
      <c r="PEO501" s="2479"/>
      <c r="PEP501" s="2479"/>
      <c r="PEQ501" s="2479"/>
      <c r="PER501" s="2479"/>
      <c r="PEW501" s="2476"/>
      <c r="PEX501" s="2476"/>
      <c r="PEY501" s="2476"/>
      <c r="PEZ501" s="2479"/>
      <c r="PFA501" s="2479"/>
      <c r="PFB501" s="2479"/>
      <c r="PFC501" s="2479"/>
      <c r="PFH501" s="2476"/>
      <c r="PFI501" s="2476"/>
      <c r="PFJ501" s="2476"/>
      <c r="PFK501" s="2479"/>
      <c r="PFL501" s="2479"/>
      <c r="PFM501" s="2479"/>
      <c r="PFN501" s="2479"/>
      <c r="PFS501" s="2476"/>
      <c r="PFT501" s="2476"/>
      <c r="PFU501" s="2476"/>
      <c r="PFV501" s="2479"/>
      <c r="PFW501" s="2479"/>
      <c r="PFX501" s="2479"/>
      <c r="PFY501" s="2479"/>
      <c r="PGD501" s="2476"/>
      <c r="PGE501" s="2476"/>
      <c r="PGF501" s="2476"/>
      <c r="PGG501" s="2479"/>
      <c r="PGH501" s="2479"/>
      <c r="PGI501" s="2479"/>
      <c r="PGJ501" s="2479"/>
      <c r="PGO501" s="2476"/>
      <c r="PGP501" s="2476"/>
      <c r="PGQ501" s="2476"/>
      <c r="PGR501" s="2479"/>
      <c r="PGS501" s="2479"/>
      <c r="PGT501" s="2479"/>
      <c r="PGU501" s="2479"/>
      <c r="PGZ501" s="2476"/>
      <c r="PHA501" s="2476"/>
      <c r="PHB501" s="2476"/>
      <c r="PHC501" s="2479"/>
      <c r="PHD501" s="2479"/>
      <c r="PHE501" s="2479"/>
      <c r="PHF501" s="2479"/>
      <c r="PHK501" s="2476"/>
      <c r="PHL501" s="2476"/>
      <c r="PHM501" s="2476"/>
      <c r="PHN501" s="2479"/>
      <c r="PHO501" s="2479"/>
      <c r="PHP501" s="2479"/>
      <c r="PHQ501" s="2479"/>
      <c r="PHV501" s="2476"/>
      <c r="PHW501" s="2476"/>
      <c r="PHX501" s="2476"/>
      <c r="PHY501" s="2479"/>
      <c r="PHZ501" s="2479"/>
      <c r="PIA501" s="2479"/>
      <c r="PIB501" s="2479"/>
      <c r="PIG501" s="2476"/>
      <c r="PIH501" s="2476"/>
      <c r="PII501" s="2476"/>
      <c r="PIJ501" s="2479"/>
      <c r="PIK501" s="2479"/>
      <c r="PIL501" s="2479"/>
      <c r="PIM501" s="2479"/>
      <c r="PIR501" s="2476"/>
      <c r="PIS501" s="2476"/>
      <c r="PIT501" s="2476"/>
      <c r="PIU501" s="2479"/>
      <c r="PIV501" s="2479"/>
      <c r="PIW501" s="2479"/>
      <c r="PIX501" s="2479"/>
      <c r="PJC501" s="2476"/>
      <c r="PJD501" s="2476"/>
      <c r="PJE501" s="2476"/>
      <c r="PJF501" s="2479"/>
      <c r="PJG501" s="2479"/>
      <c r="PJH501" s="2479"/>
      <c r="PJI501" s="2479"/>
      <c r="PJN501" s="2476"/>
      <c r="PJO501" s="2476"/>
      <c r="PJP501" s="2476"/>
      <c r="PJQ501" s="2479"/>
      <c r="PJR501" s="2479"/>
      <c r="PJS501" s="2479"/>
      <c r="PJT501" s="2479"/>
      <c r="PJY501" s="2476"/>
      <c r="PJZ501" s="2476"/>
      <c r="PKA501" s="2476"/>
      <c r="PKB501" s="2479"/>
      <c r="PKC501" s="2479"/>
      <c r="PKD501" s="2479"/>
      <c r="PKE501" s="2479"/>
      <c r="PKJ501" s="2476"/>
      <c r="PKK501" s="2476"/>
      <c r="PKL501" s="2476"/>
      <c r="PKM501" s="2479"/>
      <c r="PKN501" s="2479"/>
      <c r="PKO501" s="2479"/>
      <c r="PKP501" s="2479"/>
      <c r="PKU501" s="2476"/>
      <c r="PKV501" s="2476"/>
      <c r="PKW501" s="2476"/>
      <c r="PKX501" s="2479"/>
      <c r="PKY501" s="2479"/>
      <c r="PKZ501" s="2479"/>
      <c r="PLA501" s="2479"/>
      <c r="PLF501" s="2476"/>
      <c r="PLG501" s="2476"/>
      <c r="PLH501" s="2476"/>
      <c r="PLI501" s="2479"/>
      <c r="PLJ501" s="2479"/>
      <c r="PLK501" s="2479"/>
      <c r="PLL501" s="2479"/>
      <c r="PLQ501" s="2476"/>
      <c r="PLR501" s="2476"/>
      <c r="PLS501" s="2476"/>
      <c r="PLT501" s="2479"/>
      <c r="PLU501" s="2479"/>
      <c r="PLV501" s="2479"/>
      <c r="PLW501" s="2479"/>
      <c r="PMB501" s="2476"/>
      <c r="PMC501" s="2476"/>
      <c r="PMD501" s="2476"/>
      <c r="PME501" s="2479"/>
      <c r="PMF501" s="2479"/>
      <c r="PMG501" s="2479"/>
      <c r="PMH501" s="2479"/>
      <c r="PMM501" s="2476"/>
      <c r="PMN501" s="2476"/>
      <c r="PMO501" s="2476"/>
      <c r="PMP501" s="2479"/>
      <c r="PMQ501" s="2479"/>
      <c r="PMR501" s="2479"/>
      <c r="PMS501" s="2479"/>
      <c r="PMX501" s="2476"/>
      <c r="PMY501" s="2476"/>
      <c r="PMZ501" s="2476"/>
      <c r="PNA501" s="2479"/>
      <c r="PNB501" s="2479"/>
      <c r="PNC501" s="2479"/>
      <c r="PND501" s="2479"/>
      <c r="PNI501" s="2476"/>
      <c r="PNJ501" s="2476"/>
      <c r="PNK501" s="2476"/>
      <c r="PNL501" s="2479"/>
      <c r="PNM501" s="2479"/>
      <c r="PNN501" s="2479"/>
      <c r="PNO501" s="2479"/>
      <c r="PNT501" s="2476"/>
      <c r="PNU501" s="2476"/>
      <c r="PNV501" s="2476"/>
      <c r="PNW501" s="2479"/>
      <c r="PNX501" s="2479"/>
      <c r="PNY501" s="2479"/>
      <c r="PNZ501" s="2479"/>
      <c r="POE501" s="2476"/>
      <c r="POF501" s="2476"/>
      <c r="POG501" s="2476"/>
      <c r="POH501" s="2479"/>
      <c r="POI501" s="2479"/>
      <c r="POJ501" s="2479"/>
      <c r="POK501" s="2479"/>
      <c r="POP501" s="2476"/>
      <c r="POQ501" s="2476"/>
      <c r="POR501" s="2476"/>
      <c r="POS501" s="2479"/>
      <c r="POT501" s="2479"/>
      <c r="POU501" s="2479"/>
      <c r="POV501" s="2479"/>
      <c r="PPA501" s="2476"/>
      <c r="PPB501" s="2476"/>
      <c r="PPC501" s="2476"/>
      <c r="PPD501" s="2479"/>
      <c r="PPE501" s="2479"/>
      <c r="PPF501" s="2479"/>
      <c r="PPG501" s="2479"/>
      <c r="PPL501" s="2476"/>
      <c r="PPM501" s="2476"/>
      <c r="PPN501" s="2476"/>
      <c r="PPO501" s="2479"/>
      <c r="PPP501" s="2479"/>
      <c r="PPQ501" s="2479"/>
      <c r="PPR501" s="2479"/>
      <c r="PPW501" s="2476"/>
      <c r="PPX501" s="2476"/>
      <c r="PPY501" s="2476"/>
      <c r="PPZ501" s="2479"/>
      <c r="PQA501" s="2479"/>
      <c r="PQB501" s="2479"/>
      <c r="PQC501" s="2479"/>
      <c r="PQH501" s="2476"/>
      <c r="PQI501" s="2476"/>
      <c r="PQJ501" s="2476"/>
      <c r="PQK501" s="2479"/>
      <c r="PQL501" s="2479"/>
      <c r="PQM501" s="2479"/>
      <c r="PQN501" s="2479"/>
      <c r="PQS501" s="2476"/>
      <c r="PQT501" s="2476"/>
      <c r="PQU501" s="2476"/>
      <c r="PQV501" s="2479"/>
      <c r="PQW501" s="2479"/>
      <c r="PQX501" s="2479"/>
      <c r="PQY501" s="2479"/>
      <c r="PRD501" s="2476"/>
      <c r="PRE501" s="2476"/>
      <c r="PRF501" s="2476"/>
      <c r="PRG501" s="2479"/>
      <c r="PRH501" s="2479"/>
      <c r="PRI501" s="2479"/>
      <c r="PRJ501" s="2479"/>
      <c r="PRO501" s="2476"/>
      <c r="PRP501" s="2476"/>
      <c r="PRQ501" s="2476"/>
      <c r="PRR501" s="2479"/>
      <c r="PRS501" s="2479"/>
      <c r="PRT501" s="2479"/>
      <c r="PRU501" s="2479"/>
      <c r="PRZ501" s="2476"/>
      <c r="PSA501" s="2476"/>
      <c r="PSB501" s="2476"/>
      <c r="PSC501" s="2479"/>
      <c r="PSD501" s="2479"/>
      <c r="PSE501" s="2479"/>
      <c r="PSF501" s="2479"/>
      <c r="PSK501" s="2476"/>
      <c r="PSL501" s="2476"/>
      <c r="PSM501" s="2476"/>
      <c r="PSN501" s="2479"/>
      <c r="PSO501" s="2479"/>
      <c r="PSP501" s="2479"/>
      <c r="PSQ501" s="2479"/>
      <c r="PSV501" s="2476"/>
      <c r="PSW501" s="2476"/>
      <c r="PSX501" s="2476"/>
      <c r="PSY501" s="2479"/>
      <c r="PSZ501" s="2479"/>
      <c r="PTA501" s="2479"/>
      <c r="PTB501" s="2479"/>
      <c r="PTG501" s="2476"/>
      <c r="PTH501" s="2476"/>
      <c r="PTI501" s="2476"/>
      <c r="PTJ501" s="2479"/>
      <c r="PTK501" s="2479"/>
      <c r="PTL501" s="2479"/>
      <c r="PTM501" s="2479"/>
      <c r="PTR501" s="2476"/>
      <c r="PTS501" s="2476"/>
      <c r="PTT501" s="2476"/>
      <c r="PTU501" s="2479"/>
      <c r="PTV501" s="2479"/>
      <c r="PTW501" s="2479"/>
      <c r="PTX501" s="2479"/>
      <c r="PUC501" s="2476"/>
      <c r="PUD501" s="2476"/>
      <c r="PUE501" s="2476"/>
      <c r="PUF501" s="2479"/>
      <c r="PUG501" s="2479"/>
      <c r="PUH501" s="2479"/>
      <c r="PUI501" s="2479"/>
      <c r="PUN501" s="2476"/>
      <c r="PUO501" s="2476"/>
      <c r="PUP501" s="2476"/>
      <c r="PUQ501" s="2479"/>
      <c r="PUR501" s="2479"/>
      <c r="PUS501" s="2479"/>
      <c r="PUT501" s="2479"/>
      <c r="PUY501" s="2476"/>
      <c r="PUZ501" s="2476"/>
      <c r="PVA501" s="2476"/>
      <c r="PVB501" s="2479"/>
      <c r="PVC501" s="2479"/>
      <c r="PVD501" s="2479"/>
      <c r="PVE501" s="2479"/>
      <c r="PVJ501" s="2476"/>
      <c r="PVK501" s="2476"/>
      <c r="PVL501" s="2476"/>
      <c r="PVM501" s="2479"/>
      <c r="PVN501" s="2479"/>
      <c r="PVO501" s="2479"/>
      <c r="PVP501" s="2479"/>
      <c r="PVU501" s="2476"/>
      <c r="PVV501" s="2476"/>
      <c r="PVW501" s="2476"/>
      <c r="PVX501" s="2479"/>
      <c r="PVY501" s="2479"/>
      <c r="PVZ501" s="2479"/>
      <c r="PWA501" s="2479"/>
      <c r="PWF501" s="2476"/>
      <c r="PWG501" s="2476"/>
      <c r="PWH501" s="2476"/>
      <c r="PWI501" s="2479"/>
      <c r="PWJ501" s="2479"/>
      <c r="PWK501" s="2479"/>
      <c r="PWL501" s="2479"/>
      <c r="PWQ501" s="2476"/>
      <c r="PWR501" s="2476"/>
      <c r="PWS501" s="2476"/>
      <c r="PWT501" s="2479"/>
      <c r="PWU501" s="2479"/>
      <c r="PWV501" s="2479"/>
      <c r="PWW501" s="2479"/>
      <c r="PXB501" s="2476"/>
      <c r="PXC501" s="2476"/>
      <c r="PXD501" s="2476"/>
      <c r="PXE501" s="2479"/>
      <c r="PXF501" s="2479"/>
      <c r="PXG501" s="2479"/>
      <c r="PXH501" s="2479"/>
      <c r="PXM501" s="2476"/>
      <c r="PXN501" s="2476"/>
      <c r="PXO501" s="2476"/>
      <c r="PXP501" s="2479"/>
      <c r="PXQ501" s="2479"/>
      <c r="PXR501" s="2479"/>
      <c r="PXS501" s="2479"/>
      <c r="PXX501" s="2476"/>
      <c r="PXY501" s="2476"/>
      <c r="PXZ501" s="2476"/>
      <c r="PYA501" s="2479"/>
      <c r="PYB501" s="2479"/>
      <c r="PYC501" s="2479"/>
      <c r="PYD501" s="2479"/>
      <c r="PYI501" s="2476"/>
      <c r="PYJ501" s="2476"/>
      <c r="PYK501" s="2476"/>
      <c r="PYL501" s="2479"/>
      <c r="PYM501" s="2479"/>
      <c r="PYN501" s="2479"/>
      <c r="PYO501" s="2479"/>
      <c r="PYT501" s="2476"/>
      <c r="PYU501" s="2476"/>
      <c r="PYV501" s="2476"/>
      <c r="PYW501" s="2479"/>
      <c r="PYX501" s="2479"/>
      <c r="PYY501" s="2479"/>
      <c r="PYZ501" s="2479"/>
      <c r="PZE501" s="2476"/>
      <c r="PZF501" s="2476"/>
      <c r="PZG501" s="2476"/>
      <c r="PZH501" s="2479"/>
      <c r="PZI501" s="2479"/>
      <c r="PZJ501" s="2479"/>
      <c r="PZK501" s="2479"/>
      <c r="PZP501" s="2476"/>
      <c r="PZQ501" s="2476"/>
      <c r="PZR501" s="2476"/>
      <c r="PZS501" s="2479"/>
      <c r="PZT501" s="2479"/>
      <c r="PZU501" s="2479"/>
      <c r="PZV501" s="2479"/>
      <c r="QAA501" s="2476"/>
      <c r="QAB501" s="2476"/>
      <c r="QAC501" s="2476"/>
      <c r="QAD501" s="2479"/>
      <c r="QAE501" s="2479"/>
      <c r="QAF501" s="2479"/>
      <c r="QAG501" s="2479"/>
      <c r="QAL501" s="2476"/>
      <c r="QAM501" s="2476"/>
      <c r="QAN501" s="2476"/>
      <c r="QAO501" s="2479"/>
      <c r="QAP501" s="2479"/>
      <c r="QAQ501" s="2479"/>
      <c r="QAR501" s="2479"/>
      <c r="QAW501" s="2476"/>
      <c r="QAX501" s="2476"/>
      <c r="QAY501" s="2476"/>
      <c r="QAZ501" s="2479"/>
      <c r="QBA501" s="2479"/>
      <c r="QBB501" s="2479"/>
      <c r="QBC501" s="2479"/>
      <c r="QBH501" s="2476"/>
      <c r="QBI501" s="2476"/>
      <c r="QBJ501" s="2476"/>
      <c r="QBK501" s="2479"/>
      <c r="QBL501" s="2479"/>
      <c r="QBM501" s="2479"/>
      <c r="QBN501" s="2479"/>
      <c r="QBS501" s="2476"/>
      <c r="QBT501" s="2476"/>
      <c r="QBU501" s="2476"/>
      <c r="QBV501" s="2479"/>
      <c r="QBW501" s="2479"/>
      <c r="QBX501" s="2479"/>
      <c r="QBY501" s="2479"/>
      <c r="QCD501" s="2476"/>
      <c r="QCE501" s="2476"/>
      <c r="QCF501" s="2476"/>
      <c r="QCG501" s="2479"/>
      <c r="QCH501" s="2479"/>
      <c r="QCI501" s="2479"/>
      <c r="QCJ501" s="2479"/>
      <c r="QCO501" s="2476"/>
      <c r="QCP501" s="2476"/>
      <c r="QCQ501" s="2476"/>
      <c r="QCR501" s="2479"/>
      <c r="QCS501" s="2479"/>
      <c r="QCT501" s="2479"/>
      <c r="QCU501" s="2479"/>
      <c r="QCZ501" s="2476"/>
      <c r="QDA501" s="2476"/>
      <c r="QDB501" s="2476"/>
      <c r="QDC501" s="2479"/>
      <c r="QDD501" s="2479"/>
      <c r="QDE501" s="2479"/>
      <c r="QDF501" s="2479"/>
      <c r="QDK501" s="2476"/>
      <c r="QDL501" s="2476"/>
      <c r="QDM501" s="2476"/>
      <c r="QDN501" s="2479"/>
      <c r="QDO501" s="2479"/>
      <c r="QDP501" s="2479"/>
      <c r="QDQ501" s="2479"/>
      <c r="QDV501" s="2476"/>
      <c r="QDW501" s="2476"/>
      <c r="QDX501" s="2476"/>
      <c r="QDY501" s="2479"/>
      <c r="QDZ501" s="2479"/>
      <c r="QEA501" s="2479"/>
      <c r="QEB501" s="2479"/>
      <c r="QEG501" s="2476"/>
      <c r="QEH501" s="2476"/>
      <c r="QEI501" s="2476"/>
      <c r="QEJ501" s="2479"/>
      <c r="QEK501" s="2479"/>
      <c r="QEL501" s="2479"/>
      <c r="QEM501" s="2479"/>
      <c r="QER501" s="2476"/>
      <c r="QES501" s="2476"/>
      <c r="QET501" s="2476"/>
      <c r="QEU501" s="2479"/>
      <c r="QEV501" s="2479"/>
      <c r="QEW501" s="2479"/>
      <c r="QEX501" s="2479"/>
      <c r="QFC501" s="2476"/>
      <c r="QFD501" s="2476"/>
      <c r="QFE501" s="2476"/>
      <c r="QFF501" s="2479"/>
      <c r="QFG501" s="2479"/>
      <c r="QFH501" s="2479"/>
      <c r="QFI501" s="2479"/>
      <c r="QFN501" s="2476"/>
      <c r="QFO501" s="2476"/>
      <c r="QFP501" s="2476"/>
      <c r="QFQ501" s="2479"/>
      <c r="QFR501" s="2479"/>
      <c r="QFS501" s="2479"/>
      <c r="QFT501" s="2479"/>
      <c r="QFY501" s="2476"/>
      <c r="QFZ501" s="2476"/>
      <c r="QGA501" s="2476"/>
      <c r="QGB501" s="2479"/>
      <c r="QGC501" s="2479"/>
      <c r="QGD501" s="2479"/>
      <c r="QGE501" s="2479"/>
      <c r="QGJ501" s="2476"/>
      <c r="QGK501" s="2476"/>
      <c r="QGL501" s="2476"/>
      <c r="QGM501" s="2479"/>
      <c r="QGN501" s="2479"/>
      <c r="QGO501" s="2479"/>
      <c r="QGP501" s="2479"/>
      <c r="QGU501" s="2476"/>
      <c r="QGV501" s="2476"/>
      <c r="QGW501" s="2476"/>
      <c r="QGX501" s="2479"/>
      <c r="QGY501" s="2479"/>
      <c r="QGZ501" s="2479"/>
      <c r="QHA501" s="2479"/>
      <c r="QHF501" s="2476"/>
      <c r="QHG501" s="2476"/>
      <c r="QHH501" s="2476"/>
      <c r="QHI501" s="2479"/>
      <c r="QHJ501" s="2479"/>
      <c r="QHK501" s="2479"/>
      <c r="QHL501" s="2479"/>
      <c r="QHQ501" s="2476"/>
      <c r="QHR501" s="2476"/>
      <c r="QHS501" s="2476"/>
      <c r="QHT501" s="2479"/>
      <c r="QHU501" s="2479"/>
      <c r="QHV501" s="2479"/>
      <c r="QHW501" s="2479"/>
      <c r="QIB501" s="2476"/>
      <c r="QIC501" s="2476"/>
      <c r="QID501" s="2476"/>
      <c r="QIE501" s="2479"/>
      <c r="QIF501" s="2479"/>
      <c r="QIG501" s="2479"/>
      <c r="QIH501" s="2479"/>
      <c r="QIM501" s="2476"/>
      <c r="QIN501" s="2476"/>
      <c r="QIO501" s="2476"/>
      <c r="QIP501" s="2479"/>
      <c r="QIQ501" s="2479"/>
      <c r="QIR501" s="2479"/>
      <c r="QIS501" s="2479"/>
      <c r="QIX501" s="2476"/>
      <c r="QIY501" s="2476"/>
      <c r="QIZ501" s="2476"/>
      <c r="QJA501" s="2479"/>
      <c r="QJB501" s="2479"/>
      <c r="QJC501" s="2479"/>
      <c r="QJD501" s="2479"/>
      <c r="QJI501" s="2476"/>
      <c r="QJJ501" s="2476"/>
      <c r="QJK501" s="2476"/>
      <c r="QJL501" s="2479"/>
      <c r="QJM501" s="2479"/>
      <c r="QJN501" s="2479"/>
      <c r="QJO501" s="2479"/>
      <c r="QJT501" s="2476"/>
      <c r="QJU501" s="2476"/>
      <c r="QJV501" s="2476"/>
      <c r="QJW501" s="2479"/>
      <c r="QJX501" s="2479"/>
      <c r="QJY501" s="2479"/>
      <c r="QJZ501" s="2479"/>
      <c r="QKE501" s="2476"/>
      <c r="QKF501" s="2476"/>
      <c r="QKG501" s="2476"/>
      <c r="QKH501" s="2479"/>
      <c r="QKI501" s="2479"/>
      <c r="QKJ501" s="2479"/>
      <c r="QKK501" s="2479"/>
      <c r="QKP501" s="2476"/>
      <c r="QKQ501" s="2476"/>
      <c r="QKR501" s="2476"/>
      <c r="QKS501" s="2479"/>
      <c r="QKT501" s="2479"/>
      <c r="QKU501" s="2479"/>
      <c r="QKV501" s="2479"/>
      <c r="QLA501" s="2476"/>
      <c r="QLB501" s="2476"/>
      <c r="QLC501" s="2476"/>
      <c r="QLD501" s="2479"/>
      <c r="QLE501" s="2479"/>
      <c r="QLF501" s="2479"/>
      <c r="QLG501" s="2479"/>
      <c r="QLL501" s="2476"/>
      <c r="QLM501" s="2476"/>
      <c r="QLN501" s="2476"/>
      <c r="QLO501" s="2479"/>
      <c r="QLP501" s="2479"/>
      <c r="QLQ501" s="2479"/>
      <c r="QLR501" s="2479"/>
      <c r="QLW501" s="2476"/>
      <c r="QLX501" s="2476"/>
      <c r="QLY501" s="2476"/>
      <c r="QLZ501" s="2479"/>
      <c r="QMA501" s="2479"/>
      <c r="QMB501" s="2479"/>
      <c r="QMC501" s="2479"/>
      <c r="QMH501" s="2476"/>
      <c r="QMI501" s="2476"/>
      <c r="QMJ501" s="2476"/>
      <c r="QMK501" s="2479"/>
      <c r="QML501" s="2479"/>
      <c r="QMM501" s="2479"/>
      <c r="QMN501" s="2479"/>
      <c r="QMS501" s="2476"/>
      <c r="QMT501" s="2476"/>
      <c r="QMU501" s="2476"/>
      <c r="QMV501" s="2479"/>
      <c r="QMW501" s="2479"/>
      <c r="QMX501" s="2479"/>
      <c r="QMY501" s="2479"/>
      <c r="QND501" s="2476"/>
      <c r="QNE501" s="2476"/>
      <c r="QNF501" s="2476"/>
      <c r="QNG501" s="2479"/>
      <c r="QNH501" s="2479"/>
      <c r="QNI501" s="2479"/>
      <c r="QNJ501" s="2479"/>
      <c r="QNO501" s="2476"/>
      <c r="QNP501" s="2476"/>
      <c r="QNQ501" s="2476"/>
      <c r="QNR501" s="2479"/>
      <c r="QNS501" s="2479"/>
      <c r="QNT501" s="2479"/>
      <c r="QNU501" s="2479"/>
      <c r="QNZ501" s="2476"/>
      <c r="QOA501" s="2476"/>
      <c r="QOB501" s="2476"/>
      <c r="QOC501" s="2479"/>
      <c r="QOD501" s="2479"/>
      <c r="QOE501" s="2479"/>
      <c r="QOF501" s="2479"/>
      <c r="QOK501" s="2476"/>
      <c r="QOL501" s="2476"/>
      <c r="QOM501" s="2476"/>
      <c r="QON501" s="2479"/>
      <c r="QOO501" s="2479"/>
      <c r="QOP501" s="2479"/>
      <c r="QOQ501" s="2479"/>
      <c r="QOV501" s="2476"/>
      <c r="QOW501" s="2476"/>
      <c r="QOX501" s="2476"/>
      <c r="QOY501" s="2479"/>
      <c r="QOZ501" s="2479"/>
      <c r="QPA501" s="2479"/>
      <c r="QPB501" s="2479"/>
      <c r="QPG501" s="2476"/>
      <c r="QPH501" s="2476"/>
      <c r="QPI501" s="2476"/>
      <c r="QPJ501" s="2479"/>
      <c r="QPK501" s="2479"/>
      <c r="QPL501" s="2479"/>
      <c r="QPM501" s="2479"/>
      <c r="QPR501" s="2476"/>
      <c r="QPS501" s="2476"/>
      <c r="QPT501" s="2476"/>
      <c r="QPU501" s="2479"/>
      <c r="QPV501" s="2479"/>
      <c r="QPW501" s="2479"/>
      <c r="QPX501" s="2479"/>
      <c r="QQC501" s="2476"/>
      <c r="QQD501" s="2476"/>
      <c r="QQE501" s="2476"/>
      <c r="QQF501" s="2479"/>
      <c r="QQG501" s="2479"/>
      <c r="QQH501" s="2479"/>
      <c r="QQI501" s="2479"/>
      <c r="QQN501" s="2476"/>
      <c r="QQO501" s="2476"/>
      <c r="QQP501" s="2476"/>
      <c r="QQQ501" s="2479"/>
      <c r="QQR501" s="2479"/>
      <c r="QQS501" s="2479"/>
      <c r="QQT501" s="2479"/>
      <c r="QQY501" s="2476"/>
      <c r="QQZ501" s="2476"/>
      <c r="QRA501" s="2476"/>
      <c r="QRB501" s="2479"/>
      <c r="QRC501" s="2479"/>
      <c r="QRD501" s="2479"/>
      <c r="QRE501" s="2479"/>
      <c r="QRJ501" s="2476"/>
      <c r="QRK501" s="2476"/>
      <c r="QRL501" s="2476"/>
      <c r="QRM501" s="2479"/>
      <c r="QRN501" s="2479"/>
      <c r="QRO501" s="2479"/>
      <c r="QRP501" s="2479"/>
      <c r="QRU501" s="2476"/>
      <c r="QRV501" s="2476"/>
      <c r="QRW501" s="2476"/>
      <c r="QRX501" s="2479"/>
      <c r="QRY501" s="2479"/>
      <c r="QRZ501" s="2479"/>
      <c r="QSA501" s="2479"/>
      <c r="QSF501" s="2476"/>
      <c r="QSG501" s="2476"/>
      <c r="QSH501" s="2476"/>
      <c r="QSI501" s="2479"/>
      <c r="QSJ501" s="2479"/>
      <c r="QSK501" s="2479"/>
      <c r="QSL501" s="2479"/>
      <c r="QSQ501" s="2476"/>
      <c r="QSR501" s="2476"/>
      <c r="QSS501" s="2476"/>
      <c r="QST501" s="2479"/>
      <c r="QSU501" s="2479"/>
      <c r="QSV501" s="2479"/>
      <c r="QSW501" s="2479"/>
      <c r="QTB501" s="2476"/>
      <c r="QTC501" s="2476"/>
      <c r="QTD501" s="2476"/>
      <c r="QTE501" s="2479"/>
      <c r="QTF501" s="2479"/>
      <c r="QTG501" s="2479"/>
      <c r="QTH501" s="2479"/>
      <c r="QTM501" s="2476"/>
      <c r="QTN501" s="2476"/>
      <c r="QTO501" s="2476"/>
      <c r="QTP501" s="2479"/>
      <c r="QTQ501" s="2479"/>
      <c r="QTR501" s="2479"/>
      <c r="QTS501" s="2479"/>
      <c r="QTX501" s="2476"/>
      <c r="QTY501" s="2476"/>
      <c r="QTZ501" s="2476"/>
      <c r="QUA501" s="2479"/>
      <c r="QUB501" s="2479"/>
      <c r="QUC501" s="2479"/>
      <c r="QUD501" s="2479"/>
      <c r="QUI501" s="2476"/>
      <c r="QUJ501" s="2476"/>
      <c r="QUK501" s="2476"/>
      <c r="QUL501" s="2479"/>
      <c r="QUM501" s="2479"/>
      <c r="QUN501" s="2479"/>
      <c r="QUO501" s="2479"/>
      <c r="QUT501" s="2476"/>
      <c r="QUU501" s="2476"/>
      <c r="QUV501" s="2476"/>
      <c r="QUW501" s="2479"/>
      <c r="QUX501" s="2479"/>
      <c r="QUY501" s="2479"/>
      <c r="QUZ501" s="2479"/>
      <c r="QVE501" s="2476"/>
      <c r="QVF501" s="2476"/>
      <c r="QVG501" s="2476"/>
      <c r="QVH501" s="2479"/>
      <c r="QVI501" s="2479"/>
      <c r="QVJ501" s="2479"/>
      <c r="QVK501" s="2479"/>
      <c r="QVP501" s="2476"/>
      <c r="QVQ501" s="2476"/>
      <c r="QVR501" s="2476"/>
      <c r="QVS501" s="2479"/>
      <c r="QVT501" s="2479"/>
      <c r="QVU501" s="2479"/>
      <c r="QVV501" s="2479"/>
      <c r="QWA501" s="2476"/>
      <c r="QWB501" s="2476"/>
      <c r="QWC501" s="2476"/>
      <c r="QWD501" s="2479"/>
      <c r="QWE501" s="2479"/>
      <c r="QWF501" s="2479"/>
      <c r="QWG501" s="2479"/>
      <c r="QWL501" s="2476"/>
      <c r="QWM501" s="2476"/>
      <c r="QWN501" s="2476"/>
      <c r="QWO501" s="2479"/>
      <c r="QWP501" s="2479"/>
      <c r="QWQ501" s="2479"/>
      <c r="QWR501" s="2479"/>
      <c r="QWW501" s="2476"/>
      <c r="QWX501" s="2476"/>
      <c r="QWY501" s="2476"/>
      <c r="QWZ501" s="2479"/>
      <c r="QXA501" s="2479"/>
      <c r="QXB501" s="2479"/>
      <c r="QXC501" s="2479"/>
      <c r="QXH501" s="2476"/>
      <c r="QXI501" s="2476"/>
      <c r="QXJ501" s="2476"/>
      <c r="QXK501" s="2479"/>
      <c r="QXL501" s="2479"/>
      <c r="QXM501" s="2479"/>
      <c r="QXN501" s="2479"/>
      <c r="QXS501" s="2476"/>
      <c r="QXT501" s="2476"/>
      <c r="QXU501" s="2476"/>
      <c r="QXV501" s="2479"/>
      <c r="QXW501" s="2479"/>
      <c r="QXX501" s="2479"/>
      <c r="QXY501" s="2479"/>
      <c r="QYD501" s="2476"/>
      <c r="QYE501" s="2476"/>
      <c r="QYF501" s="2476"/>
      <c r="QYG501" s="2479"/>
      <c r="QYH501" s="2479"/>
      <c r="QYI501" s="2479"/>
      <c r="QYJ501" s="2479"/>
      <c r="QYO501" s="2476"/>
      <c r="QYP501" s="2476"/>
      <c r="QYQ501" s="2476"/>
      <c r="QYR501" s="2479"/>
      <c r="QYS501" s="2479"/>
      <c r="QYT501" s="2479"/>
      <c r="QYU501" s="2479"/>
      <c r="QYZ501" s="2476"/>
      <c r="QZA501" s="2476"/>
      <c r="QZB501" s="2476"/>
      <c r="QZC501" s="2479"/>
      <c r="QZD501" s="2479"/>
      <c r="QZE501" s="2479"/>
      <c r="QZF501" s="2479"/>
      <c r="QZK501" s="2476"/>
      <c r="QZL501" s="2476"/>
      <c r="QZM501" s="2476"/>
      <c r="QZN501" s="2479"/>
      <c r="QZO501" s="2479"/>
      <c r="QZP501" s="2479"/>
      <c r="QZQ501" s="2479"/>
      <c r="QZV501" s="2476"/>
      <c r="QZW501" s="2476"/>
      <c r="QZX501" s="2476"/>
      <c r="QZY501" s="2479"/>
      <c r="QZZ501" s="2479"/>
      <c r="RAA501" s="2479"/>
      <c r="RAB501" s="2479"/>
      <c r="RAG501" s="2476"/>
      <c r="RAH501" s="2476"/>
      <c r="RAI501" s="2476"/>
      <c r="RAJ501" s="2479"/>
      <c r="RAK501" s="2479"/>
      <c r="RAL501" s="2479"/>
      <c r="RAM501" s="2479"/>
      <c r="RAR501" s="2476"/>
      <c r="RAS501" s="2476"/>
      <c r="RAT501" s="2476"/>
      <c r="RAU501" s="2479"/>
      <c r="RAV501" s="2479"/>
      <c r="RAW501" s="2479"/>
      <c r="RAX501" s="2479"/>
      <c r="RBC501" s="2476"/>
      <c r="RBD501" s="2476"/>
      <c r="RBE501" s="2476"/>
      <c r="RBF501" s="2479"/>
      <c r="RBG501" s="2479"/>
      <c r="RBH501" s="2479"/>
      <c r="RBI501" s="2479"/>
      <c r="RBN501" s="2476"/>
      <c r="RBO501" s="2476"/>
      <c r="RBP501" s="2476"/>
      <c r="RBQ501" s="2479"/>
      <c r="RBR501" s="2479"/>
      <c r="RBS501" s="2479"/>
      <c r="RBT501" s="2479"/>
      <c r="RBY501" s="2476"/>
      <c r="RBZ501" s="2476"/>
      <c r="RCA501" s="2476"/>
      <c r="RCB501" s="2479"/>
      <c r="RCC501" s="2479"/>
      <c r="RCD501" s="2479"/>
      <c r="RCE501" s="2479"/>
      <c r="RCJ501" s="2476"/>
      <c r="RCK501" s="2476"/>
      <c r="RCL501" s="2476"/>
      <c r="RCM501" s="2479"/>
      <c r="RCN501" s="2479"/>
      <c r="RCO501" s="2479"/>
      <c r="RCP501" s="2479"/>
      <c r="RCU501" s="2476"/>
      <c r="RCV501" s="2476"/>
      <c r="RCW501" s="2476"/>
      <c r="RCX501" s="2479"/>
      <c r="RCY501" s="2479"/>
      <c r="RCZ501" s="2479"/>
      <c r="RDA501" s="2479"/>
      <c r="RDF501" s="2476"/>
      <c r="RDG501" s="2476"/>
      <c r="RDH501" s="2476"/>
      <c r="RDI501" s="2479"/>
      <c r="RDJ501" s="2479"/>
      <c r="RDK501" s="2479"/>
      <c r="RDL501" s="2479"/>
      <c r="RDQ501" s="2476"/>
      <c r="RDR501" s="2476"/>
      <c r="RDS501" s="2476"/>
      <c r="RDT501" s="2479"/>
      <c r="RDU501" s="2479"/>
      <c r="RDV501" s="2479"/>
      <c r="RDW501" s="2479"/>
      <c r="REB501" s="2476"/>
      <c r="REC501" s="2476"/>
      <c r="RED501" s="2476"/>
      <c r="REE501" s="2479"/>
      <c r="REF501" s="2479"/>
      <c r="REG501" s="2479"/>
      <c r="REH501" s="2479"/>
      <c r="REM501" s="2476"/>
      <c r="REN501" s="2476"/>
      <c r="REO501" s="2476"/>
      <c r="REP501" s="2479"/>
      <c r="REQ501" s="2479"/>
      <c r="RER501" s="2479"/>
      <c r="RES501" s="2479"/>
      <c r="REX501" s="2476"/>
      <c r="REY501" s="2476"/>
      <c r="REZ501" s="2476"/>
      <c r="RFA501" s="2479"/>
      <c r="RFB501" s="2479"/>
      <c r="RFC501" s="2479"/>
      <c r="RFD501" s="2479"/>
      <c r="RFI501" s="2476"/>
      <c r="RFJ501" s="2476"/>
      <c r="RFK501" s="2476"/>
      <c r="RFL501" s="2479"/>
      <c r="RFM501" s="2479"/>
      <c r="RFN501" s="2479"/>
      <c r="RFO501" s="2479"/>
      <c r="RFT501" s="2476"/>
      <c r="RFU501" s="2476"/>
      <c r="RFV501" s="2476"/>
      <c r="RFW501" s="2479"/>
      <c r="RFX501" s="2479"/>
      <c r="RFY501" s="2479"/>
      <c r="RFZ501" s="2479"/>
      <c r="RGE501" s="2476"/>
      <c r="RGF501" s="2476"/>
      <c r="RGG501" s="2476"/>
      <c r="RGH501" s="2479"/>
      <c r="RGI501" s="2479"/>
      <c r="RGJ501" s="2479"/>
      <c r="RGK501" s="2479"/>
      <c r="RGP501" s="2476"/>
      <c r="RGQ501" s="2476"/>
      <c r="RGR501" s="2476"/>
      <c r="RGS501" s="2479"/>
      <c r="RGT501" s="2479"/>
      <c r="RGU501" s="2479"/>
      <c r="RGV501" s="2479"/>
      <c r="RHA501" s="2476"/>
      <c r="RHB501" s="2476"/>
      <c r="RHC501" s="2476"/>
      <c r="RHD501" s="2479"/>
      <c r="RHE501" s="2479"/>
      <c r="RHF501" s="2479"/>
      <c r="RHG501" s="2479"/>
      <c r="RHL501" s="2476"/>
      <c r="RHM501" s="2476"/>
      <c r="RHN501" s="2476"/>
      <c r="RHO501" s="2479"/>
      <c r="RHP501" s="2479"/>
      <c r="RHQ501" s="2479"/>
      <c r="RHR501" s="2479"/>
      <c r="RHW501" s="2476"/>
      <c r="RHX501" s="2476"/>
      <c r="RHY501" s="2476"/>
      <c r="RHZ501" s="2479"/>
      <c r="RIA501" s="2479"/>
      <c r="RIB501" s="2479"/>
      <c r="RIC501" s="2479"/>
      <c r="RIH501" s="2476"/>
      <c r="RII501" s="2476"/>
      <c r="RIJ501" s="2476"/>
      <c r="RIK501" s="2479"/>
      <c r="RIL501" s="2479"/>
      <c r="RIM501" s="2479"/>
      <c r="RIN501" s="2479"/>
      <c r="RIS501" s="2476"/>
      <c r="RIT501" s="2476"/>
      <c r="RIU501" s="2476"/>
      <c r="RIV501" s="2479"/>
      <c r="RIW501" s="2479"/>
      <c r="RIX501" s="2479"/>
      <c r="RIY501" s="2479"/>
      <c r="RJD501" s="2476"/>
      <c r="RJE501" s="2476"/>
      <c r="RJF501" s="2476"/>
      <c r="RJG501" s="2479"/>
      <c r="RJH501" s="2479"/>
      <c r="RJI501" s="2479"/>
      <c r="RJJ501" s="2479"/>
      <c r="RJO501" s="2476"/>
      <c r="RJP501" s="2476"/>
      <c r="RJQ501" s="2476"/>
      <c r="RJR501" s="2479"/>
      <c r="RJS501" s="2479"/>
      <c r="RJT501" s="2479"/>
      <c r="RJU501" s="2479"/>
      <c r="RJZ501" s="2476"/>
      <c r="RKA501" s="2476"/>
      <c r="RKB501" s="2476"/>
      <c r="RKC501" s="2479"/>
      <c r="RKD501" s="2479"/>
      <c r="RKE501" s="2479"/>
      <c r="RKF501" s="2479"/>
      <c r="RKK501" s="2476"/>
      <c r="RKL501" s="2476"/>
      <c r="RKM501" s="2476"/>
      <c r="RKN501" s="2479"/>
      <c r="RKO501" s="2479"/>
      <c r="RKP501" s="2479"/>
      <c r="RKQ501" s="2479"/>
      <c r="RKV501" s="2476"/>
      <c r="RKW501" s="2476"/>
      <c r="RKX501" s="2476"/>
      <c r="RKY501" s="2479"/>
      <c r="RKZ501" s="2479"/>
      <c r="RLA501" s="2479"/>
      <c r="RLB501" s="2479"/>
      <c r="RLG501" s="2476"/>
      <c r="RLH501" s="2476"/>
      <c r="RLI501" s="2476"/>
      <c r="RLJ501" s="2479"/>
      <c r="RLK501" s="2479"/>
      <c r="RLL501" s="2479"/>
      <c r="RLM501" s="2479"/>
      <c r="RLR501" s="2476"/>
      <c r="RLS501" s="2476"/>
      <c r="RLT501" s="2476"/>
      <c r="RLU501" s="2479"/>
      <c r="RLV501" s="2479"/>
      <c r="RLW501" s="2479"/>
      <c r="RLX501" s="2479"/>
      <c r="RMC501" s="2476"/>
      <c r="RMD501" s="2476"/>
      <c r="RME501" s="2476"/>
      <c r="RMF501" s="2479"/>
      <c r="RMG501" s="2479"/>
      <c r="RMH501" s="2479"/>
      <c r="RMI501" s="2479"/>
      <c r="RMN501" s="2476"/>
      <c r="RMO501" s="2476"/>
      <c r="RMP501" s="2476"/>
      <c r="RMQ501" s="2479"/>
      <c r="RMR501" s="2479"/>
      <c r="RMS501" s="2479"/>
      <c r="RMT501" s="2479"/>
      <c r="RMY501" s="2476"/>
      <c r="RMZ501" s="2476"/>
      <c r="RNA501" s="2476"/>
      <c r="RNB501" s="2479"/>
      <c r="RNC501" s="2479"/>
      <c r="RND501" s="2479"/>
      <c r="RNE501" s="2479"/>
      <c r="RNJ501" s="2476"/>
      <c r="RNK501" s="2476"/>
      <c r="RNL501" s="2476"/>
      <c r="RNM501" s="2479"/>
      <c r="RNN501" s="2479"/>
      <c r="RNO501" s="2479"/>
      <c r="RNP501" s="2479"/>
      <c r="RNU501" s="2476"/>
      <c r="RNV501" s="2476"/>
      <c r="RNW501" s="2476"/>
      <c r="RNX501" s="2479"/>
      <c r="RNY501" s="2479"/>
      <c r="RNZ501" s="2479"/>
      <c r="ROA501" s="2479"/>
      <c r="ROF501" s="2476"/>
      <c r="ROG501" s="2476"/>
      <c r="ROH501" s="2476"/>
      <c r="ROI501" s="2479"/>
      <c r="ROJ501" s="2479"/>
      <c r="ROK501" s="2479"/>
      <c r="ROL501" s="2479"/>
      <c r="ROQ501" s="2476"/>
      <c r="ROR501" s="2476"/>
      <c r="ROS501" s="2476"/>
      <c r="ROT501" s="2479"/>
      <c r="ROU501" s="2479"/>
      <c r="ROV501" s="2479"/>
      <c r="ROW501" s="2479"/>
      <c r="RPB501" s="2476"/>
      <c r="RPC501" s="2476"/>
      <c r="RPD501" s="2476"/>
      <c r="RPE501" s="2479"/>
      <c r="RPF501" s="2479"/>
      <c r="RPG501" s="2479"/>
      <c r="RPH501" s="2479"/>
      <c r="RPM501" s="2476"/>
      <c r="RPN501" s="2476"/>
      <c r="RPO501" s="2476"/>
      <c r="RPP501" s="2479"/>
      <c r="RPQ501" s="2479"/>
      <c r="RPR501" s="2479"/>
      <c r="RPS501" s="2479"/>
      <c r="RPX501" s="2476"/>
      <c r="RPY501" s="2476"/>
      <c r="RPZ501" s="2476"/>
      <c r="RQA501" s="2479"/>
      <c r="RQB501" s="2479"/>
      <c r="RQC501" s="2479"/>
      <c r="RQD501" s="2479"/>
      <c r="RQI501" s="2476"/>
      <c r="RQJ501" s="2476"/>
      <c r="RQK501" s="2476"/>
      <c r="RQL501" s="2479"/>
      <c r="RQM501" s="2479"/>
      <c r="RQN501" s="2479"/>
      <c r="RQO501" s="2479"/>
      <c r="RQT501" s="2476"/>
      <c r="RQU501" s="2476"/>
      <c r="RQV501" s="2476"/>
      <c r="RQW501" s="2479"/>
      <c r="RQX501" s="2479"/>
      <c r="RQY501" s="2479"/>
      <c r="RQZ501" s="2479"/>
      <c r="RRE501" s="2476"/>
      <c r="RRF501" s="2476"/>
      <c r="RRG501" s="2476"/>
      <c r="RRH501" s="2479"/>
      <c r="RRI501" s="2479"/>
      <c r="RRJ501" s="2479"/>
      <c r="RRK501" s="2479"/>
      <c r="RRP501" s="2476"/>
      <c r="RRQ501" s="2476"/>
      <c r="RRR501" s="2476"/>
      <c r="RRS501" s="2479"/>
      <c r="RRT501" s="2479"/>
      <c r="RRU501" s="2479"/>
      <c r="RRV501" s="2479"/>
      <c r="RSA501" s="2476"/>
      <c r="RSB501" s="2476"/>
      <c r="RSC501" s="2476"/>
      <c r="RSD501" s="2479"/>
      <c r="RSE501" s="2479"/>
      <c r="RSF501" s="2479"/>
      <c r="RSG501" s="2479"/>
      <c r="RSL501" s="2476"/>
      <c r="RSM501" s="2476"/>
      <c r="RSN501" s="2476"/>
      <c r="RSO501" s="2479"/>
      <c r="RSP501" s="2479"/>
      <c r="RSQ501" s="2479"/>
      <c r="RSR501" s="2479"/>
      <c r="RSW501" s="2476"/>
      <c r="RSX501" s="2476"/>
      <c r="RSY501" s="2476"/>
      <c r="RSZ501" s="2479"/>
      <c r="RTA501" s="2479"/>
      <c r="RTB501" s="2479"/>
      <c r="RTC501" s="2479"/>
      <c r="RTH501" s="2476"/>
      <c r="RTI501" s="2476"/>
      <c r="RTJ501" s="2476"/>
      <c r="RTK501" s="2479"/>
      <c r="RTL501" s="2479"/>
      <c r="RTM501" s="2479"/>
      <c r="RTN501" s="2479"/>
      <c r="RTS501" s="2476"/>
      <c r="RTT501" s="2476"/>
      <c r="RTU501" s="2476"/>
      <c r="RTV501" s="2479"/>
      <c r="RTW501" s="2479"/>
      <c r="RTX501" s="2479"/>
      <c r="RTY501" s="2479"/>
      <c r="RUD501" s="2476"/>
      <c r="RUE501" s="2476"/>
      <c r="RUF501" s="2476"/>
      <c r="RUG501" s="2479"/>
      <c r="RUH501" s="2479"/>
      <c r="RUI501" s="2479"/>
      <c r="RUJ501" s="2479"/>
      <c r="RUO501" s="2476"/>
      <c r="RUP501" s="2476"/>
      <c r="RUQ501" s="2476"/>
      <c r="RUR501" s="2479"/>
      <c r="RUS501" s="2479"/>
      <c r="RUT501" s="2479"/>
      <c r="RUU501" s="2479"/>
      <c r="RUZ501" s="2476"/>
      <c r="RVA501" s="2476"/>
      <c r="RVB501" s="2476"/>
      <c r="RVC501" s="2479"/>
      <c r="RVD501" s="2479"/>
      <c r="RVE501" s="2479"/>
      <c r="RVF501" s="2479"/>
      <c r="RVK501" s="2476"/>
      <c r="RVL501" s="2476"/>
      <c r="RVM501" s="2476"/>
      <c r="RVN501" s="2479"/>
      <c r="RVO501" s="2479"/>
      <c r="RVP501" s="2479"/>
      <c r="RVQ501" s="2479"/>
      <c r="RVV501" s="2476"/>
      <c r="RVW501" s="2476"/>
      <c r="RVX501" s="2476"/>
      <c r="RVY501" s="2479"/>
      <c r="RVZ501" s="2479"/>
      <c r="RWA501" s="2479"/>
      <c r="RWB501" s="2479"/>
      <c r="RWG501" s="2476"/>
      <c r="RWH501" s="2476"/>
      <c r="RWI501" s="2476"/>
      <c r="RWJ501" s="2479"/>
      <c r="RWK501" s="2479"/>
      <c r="RWL501" s="2479"/>
      <c r="RWM501" s="2479"/>
      <c r="RWR501" s="2476"/>
      <c r="RWS501" s="2476"/>
      <c r="RWT501" s="2476"/>
      <c r="RWU501" s="2479"/>
      <c r="RWV501" s="2479"/>
      <c r="RWW501" s="2479"/>
      <c r="RWX501" s="2479"/>
      <c r="RXC501" s="2476"/>
      <c r="RXD501" s="2476"/>
      <c r="RXE501" s="2476"/>
      <c r="RXF501" s="2479"/>
      <c r="RXG501" s="2479"/>
      <c r="RXH501" s="2479"/>
      <c r="RXI501" s="2479"/>
      <c r="RXN501" s="2476"/>
      <c r="RXO501" s="2476"/>
      <c r="RXP501" s="2476"/>
      <c r="RXQ501" s="2479"/>
      <c r="RXR501" s="2479"/>
      <c r="RXS501" s="2479"/>
      <c r="RXT501" s="2479"/>
      <c r="RXY501" s="2476"/>
      <c r="RXZ501" s="2476"/>
      <c r="RYA501" s="2476"/>
      <c r="RYB501" s="2479"/>
      <c r="RYC501" s="2479"/>
      <c r="RYD501" s="2479"/>
      <c r="RYE501" s="2479"/>
      <c r="RYJ501" s="2476"/>
      <c r="RYK501" s="2476"/>
      <c r="RYL501" s="2476"/>
      <c r="RYM501" s="2479"/>
      <c r="RYN501" s="2479"/>
      <c r="RYO501" s="2479"/>
      <c r="RYP501" s="2479"/>
      <c r="RYU501" s="2476"/>
      <c r="RYV501" s="2476"/>
      <c r="RYW501" s="2476"/>
      <c r="RYX501" s="2479"/>
      <c r="RYY501" s="2479"/>
      <c r="RYZ501" s="2479"/>
      <c r="RZA501" s="2479"/>
      <c r="RZF501" s="2476"/>
      <c r="RZG501" s="2476"/>
      <c r="RZH501" s="2476"/>
      <c r="RZI501" s="2479"/>
      <c r="RZJ501" s="2479"/>
      <c r="RZK501" s="2479"/>
      <c r="RZL501" s="2479"/>
      <c r="RZQ501" s="2476"/>
      <c r="RZR501" s="2476"/>
      <c r="RZS501" s="2476"/>
      <c r="RZT501" s="2479"/>
      <c r="RZU501" s="2479"/>
      <c r="RZV501" s="2479"/>
      <c r="RZW501" s="2479"/>
      <c r="SAB501" s="2476"/>
      <c r="SAC501" s="2476"/>
      <c r="SAD501" s="2476"/>
      <c r="SAE501" s="2479"/>
      <c r="SAF501" s="2479"/>
      <c r="SAG501" s="2479"/>
      <c r="SAH501" s="2479"/>
      <c r="SAM501" s="2476"/>
      <c r="SAN501" s="2476"/>
      <c r="SAO501" s="2476"/>
      <c r="SAP501" s="2479"/>
      <c r="SAQ501" s="2479"/>
      <c r="SAR501" s="2479"/>
      <c r="SAS501" s="2479"/>
      <c r="SAX501" s="2476"/>
      <c r="SAY501" s="2476"/>
      <c r="SAZ501" s="2476"/>
      <c r="SBA501" s="2479"/>
      <c r="SBB501" s="2479"/>
      <c r="SBC501" s="2479"/>
      <c r="SBD501" s="2479"/>
      <c r="SBI501" s="2476"/>
      <c r="SBJ501" s="2476"/>
      <c r="SBK501" s="2476"/>
      <c r="SBL501" s="2479"/>
      <c r="SBM501" s="2479"/>
      <c r="SBN501" s="2479"/>
      <c r="SBO501" s="2479"/>
      <c r="SBT501" s="2476"/>
      <c r="SBU501" s="2476"/>
      <c r="SBV501" s="2476"/>
      <c r="SBW501" s="2479"/>
      <c r="SBX501" s="2479"/>
      <c r="SBY501" s="2479"/>
      <c r="SBZ501" s="2479"/>
      <c r="SCE501" s="2476"/>
      <c r="SCF501" s="2476"/>
      <c r="SCG501" s="2476"/>
      <c r="SCH501" s="2479"/>
      <c r="SCI501" s="2479"/>
      <c r="SCJ501" s="2479"/>
      <c r="SCK501" s="2479"/>
      <c r="SCP501" s="2476"/>
      <c r="SCQ501" s="2476"/>
      <c r="SCR501" s="2476"/>
      <c r="SCS501" s="2479"/>
      <c r="SCT501" s="2479"/>
      <c r="SCU501" s="2479"/>
      <c r="SCV501" s="2479"/>
      <c r="SDA501" s="2476"/>
      <c r="SDB501" s="2476"/>
      <c r="SDC501" s="2476"/>
      <c r="SDD501" s="2479"/>
      <c r="SDE501" s="2479"/>
      <c r="SDF501" s="2479"/>
      <c r="SDG501" s="2479"/>
      <c r="SDL501" s="2476"/>
      <c r="SDM501" s="2476"/>
      <c r="SDN501" s="2476"/>
      <c r="SDO501" s="2479"/>
      <c r="SDP501" s="2479"/>
      <c r="SDQ501" s="2479"/>
      <c r="SDR501" s="2479"/>
      <c r="SDW501" s="2476"/>
      <c r="SDX501" s="2476"/>
      <c r="SDY501" s="2476"/>
      <c r="SDZ501" s="2479"/>
      <c r="SEA501" s="2479"/>
      <c r="SEB501" s="2479"/>
      <c r="SEC501" s="2479"/>
      <c r="SEH501" s="2476"/>
      <c r="SEI501" s="2476"/>
      <c r="SEJ501" s="2476"/>
      <c r="SEK501" s="2479"/>
      <c r="SEL501" s="2479"/>
      <c r="SEM501" s="2479"/>
      <c r="SEN501" s="2479"/>
      <c r="SES501" s="2476"/>
      <c r="SET501" s="2476"/>
      <c r="SEU501" s="2476"/>
      <c r="SEV501" s="2479"/>
      <c r="SEW501" s="2479"/>
      <c r="SEX501" s="2479"/>
      <c r="SEY501" s="2479"/>
      <c r="SFD501" s="2476"/>
      <c r="SFE501" s="2476"/>
      <c r="SFF501" s="2476"/>
      <c r="SFG501" s="2479"/>
      <c r="SFH501" s="2479"/>
      <c r="SFI501" s="2479"/>
      <c r="SFJ501" s="2479"/>
      <c r="SFO501" s="2476"/>
      <c r="SFP501" s="2476"/>
      <c r="SFQ501" s="2476"/>
      <c r="SFR501" s="2479"/>
      <c r="SFS501" s="2479"/>
      <c r="SFT501" s="2479"/>
      <c r="SFU501" s="2479"/>
      <c r="SFZ501" s="2476"/>
      <c r="SGA501" s="2476"/>
      <c r="SGB501" s="2476"/>
      <c r="SGC501" s="2479"/>
      <c r="SGD501" s="2479"/>
      <c r="SGE501" s="2479"/>
      <c r="SGF501" s="2479"/>
      <c r="SGK501" s="2476"/>
      <c r="SGL501" s="2476"/>
      <c r="SGM501" s="2476"/>
      <c r="SGN501" s="2479"/>
      <c r="SGO501" s="2479"/>
      <c r="SGP501" s="2479"/>
      <c r="SGQ501" s="2479"/>
      <c r="SGV501" s="2476"/>
      <c r="SGW501" s="2476"/>
      <c r="SGX501" s="2476"/>
      <c r="SGY501" s="2479"/>
      <c r="SGZ501" s="2479"/>
      <c r="SHA501" s="2479"/>
      <c r="SHB501" s="2479"/>
      <c r="SHG501" s="2476"/>
      <c r="SHH501" s="2476"/>
      <c r="SHI501" s="2476"/>
      <c r="SHJ501" s="2479"/>
      <c r="SHK501" s="2479"/>
      <c r="SHL501" s="2479"/>
      <c r="SHM501" s="2479"/>
      <c r="SHR501" s="2476"/>
      <c r="SHS501" s="2476"/>
      <c r="SHT501" s="2476"/>
      <c r="SHU501" s="2479"/>
      <c r="SHV501" s="2479"/>
      <c r="SHW501" s="2479"/>
      <c r="SHX501" s="2479"/>
      <c r="SIC501" s="2476"/>
      <c r="SID501" s="2476"/>
      <c r="SIE501" s="2476"/>
      <c r="SIF501" s="2479"/>
      <c r="SIG501" s="2479"/>
      <c r="SIH501" s="2479"/>
      <c r="SII501" s="2479"/>
      <c r="SIN501" s="2476"/>
      <c r="SIO501" s="2476"/>
      <c r="SIP501" s="2476"/>
      <c r="SIQ501" s="2479"/>
      <c r="SIR501" s="2479"/>
      <c r="SIS501" s="2479"/>
      <c r="SIT501" s="2479"/>
      <c r="SIY501" s="2476"/>
      <c r="SIZ501" s="2476"/>
      <c r="SJA501" s="2476"/>
      <c r="SJB501" s="2479"/>
      <c r="SJC501" s="2479"/>
      <c r="SJD501" s="2479"/>
      <c r="SJE501" s="2479"/>
      <c r="SJJ501" s="2476"/>
      <c r="SJK501" s="2476"/>
      <c r="SJL501" s="2476"/>
      <c r="SJM501" s="2479"/>
      <c r="SJN501" s="2479"/>
      <c r="SJO501" s="2479"/>
      <c r="SJP501" s="2479"/>
      <c r="SJU501" s="2476"/>
      <c r="SJV501" s="2476"/>
      <c r="SJW501" s="2476"/>
      <c r="SJX501" s="2479"/>
      <c r="SJY501" s="2479"/>
      <c r="SJZ501" s="2479"/>
      <c r="SKA501" s="2479"/>
      <c r="SKF501" s="2476"/>
      <c r="SKG501" s="2476"/>
      <c r="SKH501" s="2476"/>
      <c r="SKI501" s="2479"/>
      <c r="SKJ501" s="2479"/>
      <c r="SKK501" s="2479"/>
      <c r="SKL501" s="2479"/>
      <c r="SKQ501" s="2476"/>
      <c r="SKR501" s="2476"/>
      <c r="SKS501" s="2476"/>
      <c r="SKT501" s="2479"/>
      <c r="SKU501" s="2479"/>
      <c r="SKV501" s="2479"/>
      <c r="SKW501" s="2479"/>
      <c r="SLB501" s="2476"/>
      <c r="SLC501" s="2476"/>
      <c r="SLD501" s="2476"/>
      <c r="SLE501" s="2479"/>
      <c r="SLF501" s="2479"/>
      <c r="SLG501" s="2479"/>
      <c r="SLH501" s="2479"/>
      <c r="SLM501" s="2476"/>
      <c r="SLN501" s="2476"/>
      <c r="SLO501" s="2476"/>
      <c r="SLP501" s="2479"/>
      <c r="SLQ501" s="2479"/>
      <c r="SLR501" s="2479"/>
      <c r="SLS501" s="2479"/>
      <c r="SLX501" s="2476"/>
      <c r="SLY501" s="2476"/>
      <c r="SLZ501" s="2476"/>
      <c r="SMA501" s="2479"/>
      <c r="SMB501" s="2479"/>
      <c r="SMC501" s="2479"/>
      <c r="SMD501" s="2479"/>
      <c r="SMI501" s="2476"/>
      <c r="SMJ501" s="2476"/>
      <c r="SMK501" s="2476"/>
      <c r="SML501" s="2479"/>
      <c r="SMM501" s="2479"/>
      <c r="SMN501" s="2479"/>
      <c r="SMO501" s="2479"/>
      <c r="SMT501" s="2476"/>
      <c r="SMU501" s="2476"/>
      <c r="SMV501" s="2476"/>
      <c r="SMW501" s="2479"/>
      <c r="SMX501" s="2479"/>
      <c r="SMY501" s="2479"/>
      <c r="SMZ501" s="2479"/>
      <c r="SNE501" s="2476"/>
      <c r="SNF501" s="2476"/>
      <c r="SNG501" s="2476"/>
      <c r="SNH501" s="2479"/>
      <c r="SNI501" s="2479"/>
      <c r="SNJ501" s="2479"/>
      <c r="SNK501" s="2479"/>
      <c r="SNP501" s="2476"/>
      <c r="SNQ501" s="2476"/>
      <c r="SNR501" s="2476"/>
      <c r="SNS501" s="2479"/>
      <c r="SNT501" s="2479"/>
      <c r="SNU501" s="2479"/>
      <c r="SNV501" s="2479"/>
      <c r="SOA501" s="2476"/>
      <c r="SOB501" s="2476"/>
      <c r="SOC501" s="2476"/>
      <c r="SOD501" s="2479"/>
      <c r="SOE501" s="2479"/>
      <c r="SOF501" s="2479"/>
      <c r="SOG501" s="2479"/>
      <c r="SOL501" s="2476"/>
      <c r="SOM501" s="2476"/>
      <c r="SON501" s="2476"/>
      <c r="SOO501" s="2479"/>
      <c r="SOP501" s="2479"/>
      <c r="SOQ501" s="2479"/>
      <c r="SOR501" s="2479"/>
      <c r="SOW501" s="2476"/>
      <c r="SOX501" s="2476"/>
      <c r="SOY501" s="2476"/>
      <c r="SOZ501" s="2479"/>
      <c r="SPA501" s="2479"/>
      <c r="SPB501" s="2479"/>
      <c r="SPC501" s="2479"/>
      <c r="SPH501" s="2476"/>
      <c r="SPI501" s="2476"/>
      <c r="SPJ501" s="2476"/>
      <c r="SPK501" s="2479"/>
      <c r="SPL501" s="2479"/>
      <c r="SPM501" s="2479"/>
      <c r="SPN501" s="2479"/>
      <c r="SPS501" s="2476"/>
      <c r="SPT501" s="2476"/>
      <c r="SPU501" s="2476"/>
      <c r="SPV501" s="2479"/>
      <c r="SPW501" s="2479"/>
      <c r="SPX501" s="2479"/>
      <c r="SPY501" s="2479"/>
      <c r="SQD501" s="2476"/>
      <c r="SQE501" s="2476"/>
      <c r="SQF501" s="2476"/>
      <c r="SQG501" s="2479"/>
      <c r="SQH501" s="2479"/>
      <c r="SQI501" s="2479"/>
      <c r="SQJ501" s="2479"/>
      <c r="SQO501" s="2476"/>
      <c r="SQP501" s="2476"/>
      <c r="SQQ501" s="2476"/>
      <c r="SQR501" s="2479"/>
      <c r="SQS501" s="2479"/>
      <c r="SQT501" s="2479"/>
      <c r="SQU501" s="2479"/>
      <c r="SQZ501" s="2476"/>
      <c r="SRA501" s="2476"/>
      <c r="SRB501" s="2476"/>
      <c r="SRC501" s="2479"/>
      <c r="SRD501" s="2479"/>
      <c r="SRE501" s="2479"/>
      <c r="SRF501" s="2479"/>
      <c r="SRK501" s="2476"/>
      <c r="SRL501" s="2476"/>
      <c r="SRM501" s="2476"/>
      <c r="SRN501" s="2479"/>
      <c r="SRO501" s="2479"/>
      <c r="SRP501" s="2479"/>
      <c r="SRQ501" s="2479"/>
      <c r="SRV501" s="2476"/>
      <c r="SRW501" s="2476"/>
      <c r="SRX501" s="2476"/>
      <c r="SRY501" s="2479"/>
      <c r="SRZ501" s="2479"/>
      <c r="SSA501" s="2479"/>
      <c r="SSB501" s="2479"/>
      <c r="SSG501" s="2476"/>
      <c r="SSH501" s="2476"/>
      <c r="SSI501" s="2476"/>
      <c r="SSJ501" s="2479"/>
      <c r="SSK501" s="2479"/>
      <c r="SSL501" s="2479"/>
      <c r="SSM501" s="2479"/>
      <c r="SSR501" s="2476"/>
      <c r="SSS501" s="2476"/>
      <c r="SST501" s="2476"/>
      <c r="SSU501" s="2479"/>
      <c r="SSV501" s="2479"/>
      <c r="SSW501" s="2479"/>
      <c r="SSX501" s="2479"/>
      <c r="STC501" s="2476"/>
      <c r="STD501" s="2476"/>
      <c r="STE501" s="2476"/>
      <c r="STF501" s="2479"/>
      <c r="STG501" s="2479"/>
      <c r="STH501" s="2479"/>
      <c r="STI501" s="2479"/>
      <c r="STN501" s="2476"/>
      <c r="STO501" s="2476"/>
      <c r="STP501" s="2476"/>
      <c r="STQ501" s="2479"/>
      <c r="STR501" s="2479"/>
      <c r="STS501" s="2479"/>
      <c r="STT501" s="2479"/>
      <c r="STY501" s="2476"/>
      <c r="STZ501" s="2476"/>
      <c r="SUA501" s="2476"/>
      <c r="SUB501" s="2479"/>
      <c r="SUC501" s="2479"/>
      <c r="SUD501" s="2479"/>
      <c r="SUE501" s="2479"/>
      <c r="SUJ501" s="2476"/>
      <c r="SUK501" s="2476"/>
      <c r="SUL501" s="2476"/>
      <c r="SUM501" s="2479"/>
      <c r="SUN501" s="2479"/>
      <c r="SUO501" s="2479"/>
      <c r="SUP501" s="2479"/>
      <c r="SUU501" s="2476"/>
      <c r="SUV501" s="2476"/>
      <c r="SUW501" s="2476"/>
      <c r="SUX501" s="2479"/>
      <c r="SUY501" s="2479"/>
      <c r="SUZ501" s="2479"/>
      <c r="SVA501" s="2479"/>
      <c r="SVF501" s="2476"/>
      <c r="SVG501" s="2476"/>
      <c r="SVH501" s="2476"/>
      <c r="SVI501" s="2479"/>
      <c r="SVJ501" s="2479"/>
      <c r="SVK501" s="2479"/>
      <c r="SVL501" s="2479"/>
      <c r="SVQ501" s="2476"/>
      <c r="SVR501" s="2476"/>
      <c r="SVS501" s="2476"/>
      <c r="SVT501" s="2479"/>
      <c r="SVU501" s="2479"/>
      <c r="SVV501" s="2479"/>
      <c r="SVW501" s="2479"/>
      <c r="SWB501" s="2476"/>
      <c r="SWC501" s="2476"/>
      <c r="SWD501" s="2476"/>
      <c r="SWE501" s="2479"/>
      <c r="SWF501" s="2479"/>
      <c r="SWG501" s="2479"/>
      <c r="SWH501" s="2479"/>
      <c r="SWM501" s="2476"/>
      <c r="SWN501" s="2476"/>
      <c r="SWO501" s="2476"/>
      <c r="SWP501" s="2479"/>
      <c r="SWQ501" s="2479"/>
      <c r="SWR501" s="2479"/>
      <c r="SWS501" s="2479"/>
      <c r="SWX501" s="2476"/>
      <c r="SWY501" s="2476"/>
      <c r="SWZ501" s="2476"/>
      <c r="SXA501" s="2479"/>
      <c r="SXB501" s="2479"/>
      <c r="SXC501" s="2479"/>
      <c r="SXD501" s="2479"/>
      <c r="SXI501" s="2476"/>
      <c r="SXJ501" s="2476"/>
      <c r="SXK501" s="2476"/>
      <c r="SXL501" s="2479"/>
      <c r="SXM501" s="2479"/>
      <c r="SXN501" s="2479"/>
      <c r="SXO501" s="2479"/>
      <c r="SXT501" s="2476"/>
      <c r="SXU501" s="2476"/>
      <c r="SXV501" s="2476"/>
      <c r="SXW501" s="2479"/>
      <c r="SXX501" s="2479"/>
      <c r="SXY501" s="2479"/>
      <c r="SXZ501" s="2479"/>
      <c r="SYE501" s="2476"/>
      <c r="SYF501" s="2476"/>
      <c r="SYG501" s="2476"/>
      <c r="SYH501" s="2479"/>
      <c r="SYI501" s="2479"/>
      <c r="SYJ501" s="2479"/>
      <c r="SYK501" s="2479"/>
      <c r="SYP501" s="2476"/>
      <c r="SYQ501" s="2476"/>
      <c r="SYR501" s="2476"/>
      <c r="SYS501" s="2479"/>
      <c r="SYT501" s="2479"/>
      <c r="SYU501" s="2479"/>
      <c r="SYV501" s="2479"/>
      <c r="SZA501" s="2476"/>
      <c r="SZB501" s="2476"/>
      <c r="SZC501" s="2476"/>
      <c r="SZD501" s="2479"/>
      <c r="SZE501" s="2479"/>
      <c r="SZF501" s="2479"/>
      <c r="SZG501" s="2479"/>
      <c r="SZL501" s="2476"/>
      <c r="SZM501" s="2476"/>
      <c r="SZN501" s="2476"/>
      <c r="SZO501" s="2479"/>
      <c r="SZP501" s="2479"/>
      <c r="SZQ501" s="2479"/>
      <c r="SZR501" s="2479"/>
      <c r="SZW501" s="2476"/>
      <c r="SZX501" s="2476"/>
      <c r="SZY501" s="2476"/>
      <c r="SZZ501" s="2479"/>
      <c r="TAA501" s="2479"/>
      <c r="TAB501" s="2479"/>
      <c r="TAC501" s="2479"/>
      <c r="TAH501" s="2476"/>
      <c r="TAI501" s="2476"/>
      <c r="TAJ501" s="2476"/>
      <c r="TAK501" s="2479"/>
      <c r="TAL501" s="2479"/>
      <c r="TAM501" s="2479"/>
      <c r="TAN501" s="2479"/>
      <c r="TAS501" s="2476"/>
      <c r="TAT501" s="2476"/>
      <c r="TAU501" s="2476"/>
      <c r="TAV501" s="2479"/>
      <c r="TAW501" s="2479"/>
      <c r="TAX501" s="2479"/>
      <c r="TAY501" s="2479"/>
      <c r="TBD501" s="2476"/>
      <c r="TBE501" s="2476"/>
      <c r="TBF501" s="2476"/>
      <c r="TBG501" s="2479"/>
      <c r="TBH501" s="2479"/>
      <c r="TBI501" s="2479"/>
      <c r="TBJ501" s="2479"/>
      <c r="TBO501" s="2476"/>
      <c r="TBP501" s="2476"/>
      <c r="TBQ501" s="2476"/>
      <c r="TBR501" s="2479"/>
      <c r="TBS501" s="2479"/>
      <c r="TBT501" s="2479"/>
      <c r="TBU501" s="2479"/>
      <c r="TBZ501" s="2476"/>
      <c r="TCA501" s="2476"/>
      <c r="TCB501" s="2476"/>
      <c r="TCC501" s="2479"/>
      <c r="TCD501" s="2479"/>
      <c r="TCE501" s="2479"/>
      <c r="TCF501" s="2479"/>
      <c r="TCK501" s="2476"/>
      <c r="TCL501" s="2476"/>
      <c r="TCM501" s="2476"/>
      <c r="TCN501" s="2479"/>
      <c r="TCO501" s="2479"/>
      <c r="TCP501" s="2479"/>
      <c r="TCQ501" s="2479"/>
      <c r="TCV501" s="2476"/>
      <c r="TCW501" s="2476"/>
      <c r="TCX501" s="2476"/>
      <c r="TCY501" s="2479"/>
      <c r="TCZ501" s="2479"/>
      <c r="TDA501" s="2479"/>
      <c r="TDB501" s="2479"/>
      <c r="TDG501" s="2476"/>
      <c r="TDH501" s="2476"/>
      <c r="TDI501" s="2476"/>
      <c r="TDJ501" s="2479"/>
      <c r="TDK501" s="2479"/>
      <c r="TDL501" s="2479"/>
      <c r="TDM501" s="2479"/>
      <c r="TDR501" s="2476"/>
      <c r="TDS501" s="2476"/>
      <c r="TDT501" s="2476"/>
      <c r="TDU501" s="2479"/>
      <c r="TDV501" s="2479"/>
      <c r="TDW501" s="2479"/>
      <c r="TDX501" s="2479"/>
      <c r="TEC501" s="2476"/>
      <c r="TED501" s="2476"/>
      <c r="TEE501" s="2476"/>
      <c r="TEF501" s="2479"/>
      <c r="TEG501" s="2479"/>
      <c r="TEH501" s="2479"/>
      <c r="TEI501" s="2479"/>
      <c r="TEN501" s="2476"/>
      <c r="TEO501" s="2476"/>
      <c r="TEP501" s="2476"/>
      <c r="TEQ501" s="2479"/>
      <c r="TER501" s="2479"/>
      <c r="TES501" s="2479"/>
      <c r="TET501" s="2479"/>
      <c r="TEY501" s="2476"/>
      <c r="TEZ501" s="2476"/>
      <c r="TFA501" s="2476"/>
      <c r="TFB501" s="2479"/>
      <c r="TFC501" s="2479"/>
      <c r="TFD501" s="2479"/>
      <c r="TFE501" s="2479"/>
      <c r="TFJ501" s="2476"/>
      <c r="TFK501" s="2476"/>
      <c r="TFL501" s="2476"/>
      <c r="TFM501" s="2479"/>
      <c r="TFN501" s="2479"/>
      <c r="TFO501" s="2479"/>
      <c r="TFP501" s="2479"/>
      <c r="TFU501" s="2476"/>
      <c r="TFV501" s="2476"/>
      <c r="TFW501" s="2476"/>
      <c r="TFX501" s="2479"/>
      <c r="TFY501" s="2479"/>
      <c r="TFZ501" s="2479"/>
      <c r="TGA501" s="2479"/>
      <c r="TGF501" s="2476"/>
      <c r="TGG501" s="2476"/>
      <c r="TGH501" s="2476"/>
      <c r="TGI501" s="2479"/>
      <c r="TGJ501" s="2479"/>
      <c r="TGK501" s="2479"/>
      <c r="TGL501" s="2479"/>
      <c r="TGQ501" s="2476"/>
      <c r="TGR501" s="2476"/>
      <c r="TGS501" s="2476"/>
      <c r="TGT501" s="2479"/>
      <c r="TGU501" s="2479"/>
      <c r="TGV501" s="2479"/>
      <c r="TGW501" s="2479"/>
      <c r="THB501" s="2476"/>
      <c r="THC501" s="2476"/>
      <c r="THD501" s="2476"/>
      <c r="THE501" s="2479"/>
      <c r="THF501" s="2479"/>
      <c r="THG501" s="2479"/>
      <c r="THH501" s="2479"/>
      <c r="THM501" s="2476"/>
      <c r="THN501" s="2476"/>
      <c r="THO501" s="2476"/>
      <c r="THP501" s="2479"/>
      <c r="THQ501" s="2479"/>
      <c r="THR501" s="2479"/>
      <c r="THS501" s="2479"/>
      <c r="THX501" s="2476"/>
      <c r="THY501" s="2476"/>
      <c r="THZ501" s="2476"/>
      <c r="TIA501" s="2479"/>
      <c r="TIB501" s="2479"/>
      <c r="TIC501" s="2479"/>
      <c r="TID501" s="2479"/>
      <c r="TII501" s="2476"/>
      <c r="TIJ501" s="2476"/>
      <c r="TIK501" s="2476"/>
      <c r="TIL501" s="2479"/>
      <c r="TIM501" s="2479"/>
      <c r="TIN501" s="2479"/>
      <c r="TIO501" s="2479"/>
      <c r="TIT501" s="2476"/>
      <c r="TIU501" s="2476"/>
      <c r="TIV501" s="2476"/>
      <c r="TIW501" s="2479"/>
      <c r="TIX501" s="2479"/>
      <c r="TIY501" s="2479"/>
      <c r="TIZ501" s="2479"/>
      <c r="TJE501" s="2476"/>
      <c r="TJF501" s="2476"/>
      <c r="TJG501" s="2476"/>
      <c r="TJH501" s="2479"/>
      <c r="TJI501" s="2479"/>
      <c r="TJJ501" s="2479"/>
      <c r="TJK501" s="2479"/>
      <c r="TJP501" s="2476"/>
      <c r="TJQ501" s="2476"/>
      <c r="TJR501" s="2476"/>
      <c r="TJS501" s="2479"/>
      <c r="TJT501" s="2479"/>
      <c r="TJU501" s="2479"/>
      <c r="TJV501" s="2479"/>
      <c r="TKA501" s="2476"/>
      <c r="TKB501" s="2476"/>
      <c r="TKC501" s="2476"/>
      <c r="TKD501" s="2479"/>
      <c r="TKE501" s="2479"/>
      <c r="TKF501" s="2479"/>
      <c r="TKG501" s="2479"/>
      <c r="TKL501" s="2476"/>
      <c r="TKM501" s="2476"/>
      <c r="TKN501" s="2476"/>
      <c r="TKO501" s="2479"/>
      <c r="TKP501" s="2479"/>
      <c r="TKQ501" s="2479"/>
      <c r="TKR501" s="2479"/>
      <c r="TKW501" s="2476"/>
      <c r="TKX501" s="2476"/>
      <c r="TKY501" s="2476"/>
      <c r="TKZ501" s="2479"/>
      <c r="TLA501" s="2479"/>
      <c r="TLB501" s="2479"/>
      <c r="TLC501" s="2479"/>
      <c r="TLH501" s="2476"/>
      <c r="TLI501" s="2476"/>
      <c r="TLJ501" s="2476"/>
      <c r="TLK501" s="2479"/>
      <c r="TLL501" s="2479"/>
      <c r="TLM501" s="2479"/>
      <c r="TLN501" s="2479"/>
      <c r="TLS501" s="2476"/>
      <c r="TLT501" s="2476"/>
      <c r="TLU501" s="2476"/>
      <c r="TLV501" s="2479"/>
      <c r="TLW501" s="2479"/>
      <c r="TLX501" s="2479"/>
      <c r="TLY501" s="2479"/>
      <c r="TMD501" s="2476"/>
      <c r="TME501" s="2476"/>
      <c r="TMF501" s="2476"/>
      <c r="TMG501" s="2479"/>
      <c r="TMH501" s="2479"/>
      <c r="TMI501" s="2479"/>
      <c r="TMJ501" s="2479"/>
      <c r="TMO501" s="2476"/>
      <c r="TMP501" s="2476"/>
      <c r="TMQ501" s="2476"/>
      <c r="TMR501" s="2479"/>
      <c r="TMS501" s="2479"/>
      <c r="TMT501" s="2479"/>
      <c r="TMU501" s="2479"/>
      <c r="TMZ501" s="2476"/>
      <c r="TNA501" s="2476"/>
      <c r="TNB501" s="2476"/>
      <c r="TNC501" s="2479"/>
      <c r="TND501" s="2479"/>
      <c r="TNE501" s="2479"/>
      <c r="TNF501" s="2479"/>
      <c r="TNK501" s="2476"/>
      <c r="TNL501" s="2476"/>
      <c r="TNM501" s="2476"/>
      <c r="TNN501" s="2479"/>
      <c r="TNO501" s="2479"/>
      <c r="TNP501" s="2479"/>
      <c r="TNQ501" s="2479"/>
      <c r="TNV501" s="2476"/>
      <c r="TNW501" s="2476"/>
      <c r="TNX501" s="2476"/>
      <c r="TNY501" s="2479"/>
      <c r="TNZ501" s="2479"/>
      <c r="TOA501" s="2479"/>
      <c r="TOB501" s="2479"/>
      <c r="TOG501" s="2476"/>
      <c r="TOH501" s="2476"/>
      <c r="TOI501" s="2476"/>
      <c r="TOJ501" s="2479"/>
      <c r="TOK501" s="2479"/>
      <c r="TOL501" s="2479"/>
      <c r="TOM501" s="2479"/>
      <c r="TOR501" s="2476"/>
      <c r="TOS501" s="2476"/>
      <c r="TOT501" s="2476"/>
      <c r="TOU501" s="2479"/>
      <c r="TOV501" s="2479"/>
      <c r="TOW501" s="2479"/>
      <c r="TOX501" s="2479"/>
      <c r="TPC501" s="2476"/>
      <c r="TPD501" s="2476"/>
      <c r="TPE501" s="2476"/>
      <c r="TPF501" s="2479"/>
      <c r="TPG501" s="2479"/>
      <c r="TPH501" s="2479"/>
      <c r="TPI501" s="2479"/>
      <c r="TPN501" s="2476"/>
      <c r="TPO501" s="2476"/>
      <c r="TPP501" s="2476"/>
      <c r="TPQ501" s="2479"/>
      <c r="TPR501" s="2479"/>
      <c r="TPS501" s="2479"/>
      <c r="TPT501" s="2479"/>
      <c r="TPY501" s="2476"/>
      <c r="TPZ501" s="2476"/>
      <c r="TQA501" s="2476"/>
      <c r="TQB501" s="2479"/>
      <c r="TQC501" s="2479"/>
      <c r="TQD501" s="2479"/>
      <c r="TQE501" s="2479"/>
      <c r="TQJ501" s="2476"/>
      <c r="TQK501" s="2476"/>
      <c r="TQL501" s="2476"/>
      <c r="TQM501" s="2479"/>
      <c r="TQN501" s="2479"/>
      <c r="TQO501" s="2479"/>
      <c r="TQP501" s="2479"/>
      <c r="TQU501" s="2476"/>
      <c r="TQV501" s="2476"/>
      <c r="TQW501" s="2476"/>
      <c r="TQX501" s="2479"/>
      <c r="TQY501" s="2479"/>
      <c r="TQZ501" s="2479"/>
      <c r="TRA501" s="2479"/>
      <c r="TRF501" s="2476"/>
      <c r="TRG501" s="2476"/>
      <c r="TRH501" s="2476"/>
      <c r="TRI501" s="2479"/>
      <c r="TRJ501" s="2479"/>
      <c r="TRK501" s="2479"/>
      <c r="TRL501" s="2479"/>
      <c r="TRQ501" s="2476"/>
      <c r="TRR501" s="2476"/>
      <c r="TRS501" s="2476"/>
      <c r="TRT501" s="2479"/>
      <c r="TRU501" s="2479"/>
      <c r="TRV501" s="2479"/>
      <c r="TRW501" s="2479"/>
      <c r="TSB501" s="2476"/>
      <c r="TSC501" s="2476"/>
      <c r="TSD501" s="2476"/>
      <c r="TSE501" s="2479"/>
      <c r="TSF501" s="2479"/>
      <c r="TSG501" s="2479"/>
      <c r="TSH501" s="2479"/>
      <c r="TSM501" s="2476"/>
      <c r="TSN501" s="2476"/>
      <c r="TSO501" s="2476"/>
      <c r="TSP501" s="2479"/>
      <c r="TSQ501" s="2479"/>
      <c r="TSR501" s="2479"/>
      <c r="TSS501" s="2479"/>
      <c r="TSX501" s="2476"/>
      <c r="TSY501" s="2476"/>
      <c r="TSZ501" s="2476"/>
      <c r="TTA501" s="2479"/>
      <c r="TTB501" s="2479"/>
      <c r="TTC501" s="2479"/>
      <c r="TTD501" s="2479"/>
      <c r="TTI501" s="2476"/>
      <c r="TTJ501" s="2476"/>
      <c r="TTK501" s="2476"/>
      <c r="TTL501" s="2479"/>
      <c r="TTM501" s="2479"/>
      <c r="TTN501" s="2479"/>
      <c r="TTO501" s="2479"/>
      <c r="TTT501" s="2476"/>
      <c r="TTU501" s="2476"/>
      <c r="TTV501" s="2476"/>
      <c r="TTW501" s="2479"/>
      <c r="TTX501" s="2479"/>
      <c r="TTY501" s="2479"/>
      <c r="TTZ501" s="2479"/>
      <c r="TUE501" s="2476"/>
      <c r="TUF501" s="2476"/>
      <c r="TUG501" s="2476"/>
      <c r="TUH501" s="2479"/>
      <c r="TUI501" s="2479"/>
      <c r="TUJ501" s="2479"/>
      <c r="TUK501" s="2479"/>
      <c r="TUP501" s="2476"/>
      <c r="TUQ501" s="2476"/>
      <c r="TUR501" s="2476"/>
      <c r="TUS501" s="2479"/>
      <c r="TUT501" s="2479"/>
      <c r="TUU501" s="2479"/>
      <c r="TUV501" s="2479"/>
      <c r="TVA501" s="2476"/>
      <c r="TVB501" s="2476"/>
      <c r="TVC501" s="2476"/>
      <c r="TVD501" s="2479"/>
      <c r="TVE501" s="2479"/>
      <c r="TVF501" s="2479"/>
      <c r="TVG501" s="2479"/>
      <c r="TVL501" s="2476"/>
      <c r="TVM501" s="2476"/>
      <c r="TVN501" s="2476"/>
      <c r="TVO501" s="2479"/>
      <c r="TVP501" s="2479"/>
      <c r="TVQ501" s="2479"/>
      <c r="TVR501" s="2479"/>
      <c r="TVW501" s="2476"/>
      <c r="TVX501" s="2476"/>
      <c r="TVY501" s="2476"/>
      <c r="TVZ501" s="2479"/>
      <c r="TWA501" s="2479"/>
      <c r="TWB501" s="2479"/>
      <c r="TWC501" s="2479"/>
      <c r="TWH501" s="2476"/>
      <c r="TWI501" s="2476"/>
      <c r="TWJ501" s="2476"/>
      <c r="TWK501" s="2479"/>
      <c r="TWL501" s="2479"/>
      <c r="TWM501" s="2479"/>
      <c r="TWN501" s="2479"/>
      <c r="TWS501" s="2476"/>
      <c r="TWT501" s="2476"/>
      <c r="TWU501" s="2476"/>
      <c r="TWV501" s="2479"/>
      <c r="TWW501" s="2479"/>
      <c r="TWX501" s="2479"/>
      <c r="TWY501" s="2479"/>
      <c r="TXD501" s="2476"/>
      <c r="TXE501" s="2476"/>
      <c r="TXF501" s="2476"/>
      <c r="TXG501" s="2479"/>
      <c r="TXH501" s="2479"/>
      <c r="TXI501" s="2479"/>
      <c r="TXJ501" s="2479"/>
      <c r="TXO501" s="2476"/>
      <c r="TXP501" s="2476"/>
      <c r="TXQ501" s="2476"/>
      <c r="TXR501" s="2479"/>
      <c r="TXS501" s="2479"/>
      <c r="TXT501" s="2479"/>
      <c r="TXU501" s="2479"/>
      <c r="TXZ501" s="2476"/>
      <c r="TYA501" s="2476"/>
      <c r="TYB501" s="2476"/>
      <c r="TYC501" s="2479"/>
      <c r="TYD501" s="2479"/>
      <c r="TYE501" s="2479"/>
      <c r="TYF501" s="2479"/>
      <c r="TYK501" s="2476"/>
      <c r="TYL501" s="2476"/>
      <c r="TYM501" s="2476"/>
      <c r="TYN501" s="2479"/>
      <c r="TYO501" s="2479"/>
      <c r="TYP501" s="2479"/>
      <c r="TYQ501" s="2479"/>
      <c r="TYV501" s="2476"/>
      <c r="TYW501" s="2476"/>
      <c r="TYX501" s="2476"/>
      <c r="TYY501" s="2479"/>
      <c r="TYZ501" s="2479"/>
      <c r="TZA501" s="2479"/>
      <c r="TZB501" s="2479"/>
      <c r="TZG501" s="2476"/>
      <c r="TZH501" s="2476"/>
      <c r="TZI501" s="2476"/>
      <c r="TZJ501" s="2479"/>
      <c r="TZK501" s="2479"/>
      <c r="TZL501" s="2479"/>
      <c r="TZM501" s="2479"/>
      <c r="TZR501" s="2476"/>
      <c r="TZS501" s="2476"/>
      <c r="TZT501" s="2476"/>
      <c r="TZU501" s="2479"/>
      <c r="TZV501" s="2479"/>
      <c r="TZW501" s="2479"/>
      <c r="TZX501" s="2479"/>
      <c r="UAC501" s="2476"/>
      <c r="UAD501" s="2476"/>
      <c r="UAE501" s="2476"/>
      <c r="UAF501" s="2479"/>
      <c r="UAG501" s="2479"/>
      <c r="UAH501" s="2479"/>
      <c r="UAI501" s="2479"/>
      <c r="UAN501" s="2476"/>
      <c r="UAO501" s="2476"/>
      <c r="UAP501" s="2476"/>
      <c r="UAQ501" s="2479"/>
      <c r="UAR501" s="2479"/>
      <c r="UAS501" s="2479"/>
      <c r="UAT501" s="2479"/>
      <c r="UAY501" s="2476"/>
      <c r="UAZ501" s="2476"/>
      <c r="UBA501" s="2476"/>
      <c r="UBB501" s="2479"/>
      <c r="UBC501" s="2479"/>
      <c r="UBD501" s="2479"/>
      <c r="UBE501" s="2479"/>
      <c r="UBJ501" s="2476"/>
      <c r="UBK501" s="2476"/>
      <c r="UBL501" s="2476"/>
      <c r="UBM501" s="2479"/>
      <c r="UBN501" s="2479"/>
      <c r="UBO501" s="2479"/>
      <c r="UBP501" s="2479"/>
      <c r="UBU501" s="2476"/>
      <c r="UBV501" s="2476"/>
      <c r="UBW501" s="2476"/>
      <c r="UBX501" s="2479"/>
      <c r="UBY501" s="2479"/>
      <c r="UBZ501" s="2479"/>
      <c r="UCA501" s="2479"/>
      <c r="UCF501" s="2476"/>
      <c r="UCG501" s="2476"/>
      <c r="UCH501" s="2476"/>
      <c r="UCI501" s="2479"/>
      <c r="UCJ501" s="2479"/>
      <c r="UCK501" s="2479"/>
      <c r="UCL501" s="2479"/>
      <c r="UCQ501" s="2476"/>
      <c r="UCR501" s="2476"/>
      <c r="UCS501" s="2476"/>
      <c r="UCT501" s="2479"/>
      <c r="UCU501" s="2479"/>
      <c r="UCV501" s="2479"/>
      <c r="UCW501" s="2479"/>
      <c r="UDB501" s="2476"/>
      <c r="UDC501" s="2476"/>
      <c r="UDD501" s="2476"/>
      <c r="UDE501" s="2479"/>
      <c r="UDF501" s="2479"/>
      <c r="UDG501" s="2479"/>
      <c r="UDH501" s="2479"/>
      <c r="UDM501" s="2476"/>
      <c r="UDN501" s="2476"/>
      <c r="UDO501" s="2476"/>
      <c r="UDP501" s="2479"/>
      <c r="UDQ501" s="2479"/>
      <c r="UDR501" s="2479"/>
      <c r="UDS501" s="2479"/>
      <c r="UDX501" s="2476"/>
      <c r="UDY501" s="2476"/>
      <c r="UDZ501" s="2476"/>
      <c r="UEA501" s="2479"/>
      <c r="UEB501" s="2479"/>
      <c r="UEC501" s="2479"/>
      <c r="UED501" s="2479"/>
      <c r="UEI501" s="2476"/>
      <c r="UEJ501" s="2476"/>
      <c r="UEK501" s="2476"/>
      <c r="UEL501" s="2479"/>
      <c r="UEM501" s="2479"/>
      <c r="UEN501" s="2479"/>
      <c r="UEO501" s="2479"/>
      <c r="UET501" s="2476"/>
      <c r="UEU501" s="2476"/>
      <c r="UEV501" s="2476"/>
      <c r="UEW501" s="2479"/>
      <c r="UEX501" s="2479"/>
      <c r="UEY501" s="2479"/>
      <c r="UEZ501" s="2479"/>
      <c r="UFE501" s="2476"/>
      <c r="UFF501" s="2476"/>
      <c r="UFG501" s="2476"/>
      <c r="UFH501" s="2479"/>
      <c r="UFI501" s="2479"/>
      <c r="UFJ501" s="2479"/>
      <c r="UFK501" s="2479"/>
      <c r="UFP501" s="2476"/>
      <c r="UFQ501" s="2476"/>
      <c r="UFR501" s="2476"/>
      <c r="UFS501" s="2479"/>
      <c r="UFT501" s="2479"/>
      <c r="UFU501" s="2479"/>
      <c r="UFV501" s="2479"/>
      <c r="UGA501" s="2476"/>
      <c r="UGB501" s="2476"/>
      <c r="UGC501" s="2476"/>
      <c r="UGD501" s="2479"/>
      <c r="UGE501" s="2479"/>
      <c r="UGF501" s="2479"/>
      <c r="UGG501" s="2479"/>
      <c r="UGL501" s="2476"/>
      <c r="UGM501" s="2476"/>
      <c r="UGN501" s="2476"/>
      <c r="UGO501" s="2479"/>
      <c r="UGP501" s="2479"/>
      <c r="UGQ501" s="2479"/>
      <c r="UGR501" s="2479"/>
      <c r="UGW501" s="2476"/>
      <c r="UGX501" s="2476"/>
      <c r="UGY501" s="2476"/>
      <c r="UGZ501" s="2479"/>
      <c r="UHA501" s="2479"/>
      <c r="UHB501" s="2479"/>
      <c r="UHC501" s="2479"/>
      <c r="UHH501" s="2476"/>
      <c r="UHI501" s="2476"/>
      <c r="UHJ501" s="2476"/>
      <c r="UHK501" s="2479"/>
      <c r="UHL501" s="2479"/>
      <c r="UHM501" s="2479"/>
      <c r="UHN501" s="2479"/>
      <c r="UHS501" s="2476"/>
      <c r="UHT501" s="2476"/>
      <c r="UHU501" s="2476"/>
      <c r="UHV501" s="2479"/>
      <c r="UHW501" s="2479"/>
      <c r="UHX501" s="2479"/>
      <c r="UHY501" s="2479"/>
      <c r="UID501" s="2476"/>
      <c r="UIE501" s="2476"/>
      <c r="UIF501" s="2476"/>
      <c r="UIG501" s="2479"/>
      <c r="UIH501" s="2479"/>
      <c r="UII501" s="2479"/>
      <c r="UIJ501" s="2479"/>
      <c r="UIO501" s="2476"/>
      <c r="UIP501" s="2476"/>
      <c r="UIQ501" s="2476"/>
      <c r="UIR501" s="2479"/>
      <c r="UIS501" s="2479"/>
      <c r="UIT501" s="2479"/>
      <c r="UIU501" s="2479"/>
      <c r="UIZ501" s="2476"/>
      <c r="UJA501" s="2476"/>
      <c r="UJB501" s="2476"/>
      <c r="UJC501" s="2479"/>
      <c r="UJD501" s="2479"/>
      <c r="UJE501" s="2479"/>
      <c r="UJF501" s="2479"/>
      <c r="UJK501" s="2476"/>
      <c r="UJL501" s="2476"/>
      <c r="UJM501" s="2476"/>
      <c r="UJN501" s="2479"/>
      <c r="UJO501" s="2479"/>
      <c r="UJP501" s="2479"/>
      <c r="UJQ501" s="2479"/>
      <c r="UJV501" s="2476"/>
      <c r="UJW501" s="2476"/>
      <c r="UJX501" s="2476"/>
      <c r="UJY501" s="2479"/>
      <c r="UJZ501" s="2479"/>
      <c r="UKA501" s="2479"/>
      <c r="UKB501" s="2479"/>
      <c r="UKG501" s="2476"/>
      <c r="UKH501" s="2476"/>
      <c r="UKI501" s="2476"/>
      <c r="UKJ501" s="2479"/>
      <c r="UKK501" s="2479"/>
      <c r="UKL501" s="2479"/>
      <c r="UKM501" s="2479"/>
      <c r="UKR501" s="2476"/>
      <c r="UKS501" s="2476"/>
      <c r="UKT501" s="2476"/>
      <c r="UKU501" s="2479"/>
      <c r="UKV501" s="2479"/>
      <c r="UKW501" s="2479"/>
      <c r="UKX501" s="2479"/>
      <c r="ULC501" s="2476"/>
      <c r="ULD501" s="2476"/>
      <c r="ULE501" s="2476"/>
      <c r="ULF501" s="2479"/>
      <c r="ULG501" s="2479"/>
      <c r="ULH501" s="2479"/>
      <c r="ULI501" s="2479"/>
      <c r="ULN501" s="2476"/>
      <c r="ULO501" s="2476"/>
      <c r="ULP501" s="2476"/>
      <c r="ULQ501" s="2479"/>
      <c r="ULR501" s="2479"/>
      <c r="ULS501" s="2479"/>
      <c r="ULT501" s="2479"/>
      <c r="ULY501" s="2476"/>
      <c r="ULZ501" s="2476"/>
      <c r="UMA501" s="2476"/>
      <c r="UMB501" s="2479"/>
      <c r="UMC501" s="2479"/>
      <c r="UMD501" s="2479"/>
      <c r="UME501" s="2479"/>
      <c r="UMJ501" s="2476"/>
      <c r="UMK501" s="2476"/>
      <c r="UML501" s="2476"/>
      <c r="UMM501" s="2479"/>
      <c r="UMN501" s="2479"/>
      <c r="UMO501" s="2479"/>
      <c r="UMP501" s="2479"/>
      <c r="UMU501" s="2476"/>
      <c r="UMV501" s="2476"/>
      <c r="UMW501" s="2476"/>
      <c r="UMX501" s="2479"/>
      <c r="UMY501" s="2479"/>
      <c r="UMZ501" s="2479"/>
      <c r="UNA501" s="2479"/>
      <c r="UNF501" s="2476"/>
      <c r="UNG501" s="2476"/>
      <c r="UNH501" s="2476"/>
      <c r="UNI501" s="2479"/>
      <c r="UNJ501" s="2479"/>
      <c r="UNK501" s="2479"/>
      <c r="UNL501" s="2479"/>
      <c r="UNQ501" s="2476"/>
      <c r="UNR501" s="2476"/>
      <c r="UNS501" s="2476"/>
      <c r="UNT501" s="2479"/>
      <c r="UNU501" s="2479"/>
      <c r="UNV501" s="2479"/>
      <c r="UNW501" s="2479"/>
      <c r="UOB501" s="2476"/>
      <c r="UOC501" s="2476"/>
      <c r="UOD501" s="2476"/>
      <c r="UOE501" s="2479"/>
      <c r="UOF501" s="2479"/>
      <c r="UOG501" s="2479"/>
      <c r="UOH501" s="2479"/>
      <c r="UOM501" s="2476"/>
      <c r="UON501" s="2476"/>
      <c r="UOO501" s="2476"/>
      <c r="UOP501" s="2479"/>
      <c r="UOQ501" s="2479"/>
      <c r="UOR501" s="2479"/>
      <c r="UOS501" s="2479"/>
      <c r="UOX501" s="2476"/>
      <c r="UOY501" s="2476"/>
      <c r="UOZ501" s="2476"/>
      <c r="UPA501" s="2479"/>
      <c r="UPB501" s="2479"/>
      <c r="UPC501" s="2479"/>
      <c r="UPD501" s="2479"/>
      <c r="UPI501" s="2476"/>
      <c r="UPJ501" s="2476"/>
      <c r="UPK501" s="2476"/>
      <c r="UPL501" s="2479"/>
      <c r="UPM501" s="2479"/>
      <c r="UPN501" s="2479"/>
      <c r="UPO501" s="2479"/>
      <c r="UPT501" s="2476"/>
      <c r="UPU501" s="2476"/>
      <c r="UPV501" s="2476"/>
      <c r="UPW501" s="2479"/>
      <c r="UPX501" s="2479"/>
      <c r="UPY501" s="2479"/>
      <c r="UPZ501" s="2479"/>
      <c r="UQE501" s="2476"/>
      <c r="UQF501" s="2476"/>
      <c r="UQG501" s="2476"/>
      <c r="UQH501" s="2479"/>
      <c r="UQI501" s="2479"/>
      <c r="UQJ501" s="2479"/>
      <c r="UQK501" s="2479"/>
      <c r="UQP501" s="2476"/>
      <c r="UQQ501" s="2476"/>
      <c r="UQR501" s="2476"/>
      <c r="UQS501" s="2479"/>
      <c r="UQT501" s="2479"/>
      <c r="UQU501" s="2479"/>
      <c r="UQV501" s="2479"/>
      <c r="URA501" s="2476"/>
      <c r="URB501" s="2476"/>
      <c r="URC501" s="2476"/>
      <c r="URD501" s="2479"/>
      <c r="URE501" s="2479"/>
      <c r="URF501" s="2479"/>
      <c r="URG501" s="2479"/>
      <c r="URL501" s="2476"/>
      <c r="URM501" s="2476"/>
      <c r="URN501" s="2476"/>
      <c r="URO501" s="2479"/>
      <c r="URP501" s="2479"/>
      <c r="URQ501" s="2479"/>
      <c r="URR501" s="2479"/>
      <c r="URW501" s="2476"/>
      <c r="URX501" s="2476"/>
      <c r="URY501" s="2476"/>
      <c r="URZ501" s="2479"/>
      <c r="USA501" s="2479"/>
      <c r="USB501" s="2479"/>
      <c r="USC501" s="2479"/>
      <c r="USH501" s="2476"/>
      <c r="USI501" s="2476"/>
      <c r="USJ501" s="2476"/>
      <c r="USK501" s="2479"/>
      <c r="USL501" s="2479"/>
      <c r="USM501" s="2479"/>
      <c r="USN501" s="2479"/>
      <c r="USS501" s="2476"/>
      <c r="UST501" s="2476"/>
      <c r="USU501" s="2476"/>
      <c r="USV501" s="2479"/>
      <c r="USW501" s="2479"/>
      <c r="USX501" s="2479"/>
      <c r="USY501" s="2479"/>
      <c r="UTD501" s="2476"/>
      <c r="UTE501" s="2476"/>
      <c r="UTF501" s="2476"/>
      <c r="UTG501" s="2479"/>
      <c r="UTH501" s="2479"/>
      <c r="UTI501" s="2479"/>
      <c r="UTJ501" s="2479"/>
      <c r="UTO501" s="2476"/>
      <c r="UTP501" s="2476"/>
      <c r="UTQ501" s="2476"/>
      <c r="UTR501" s="2479"/>
      <c r="UTS501" s="2479"/>
      <c r="UTT501" s="2479"/>
      <c r="UTU501" s="2479"/>
      <c r="UTZ501" s="2476"/>
      <c r="UUA501" s="2476"/>
      <c r="UUB501" s="2476"/>
      <c r="UUC501" s="2479"/>
      <c r="UUD501" s="2479"/>
      <c r="UUE501" s="2479"/>
      <c r="UUF501" s="2479"/>
      <c r="UUK501" s="2476"/>
      <c r="UUL501" s="2476"/>
      <c r="UUM501" s="2476"/>
      <c r="UUN501" s="2479"/>
      <c r="UUO501" s="2479"/>
      <c r="UUP501" s="2479"/>
      <c r="UUQ501" s="2479"/>
      <c r="UUV501" s="2476"/>
      <c r="UUW501" s="2476"/>
      <c r="UUX501" s="2476"/>
      <c r="UUY501" s="2479"/>
      <c r="UUZ501" s="2479"/>
      <c r="UVA501" s="2479"/>
      <c r="UVB501" s="2479"/>
      <c r="UVG501" s="2476"/>
      <c r="UVH501" s="2476"/>
      <c r="UVI501" s="2476"/>
      <c r="UVJ501" s="2479"/>
      <c r="UVK501" s="2479"/>
      <c r="UVL501" s="2479"/>
      <c r="UVM501" s="2479"/>
      <c r="UVR501" s="2476"/>
      <c r="UVS501" s="2476"/>
      <c r="UVT501" s="2476"/>
      <c r="UVU501" s="2479"/>
      <c r="UVV501" s="2479"/>
      <c r="UVW501" s="2479"/>
      <c r="UVX501" s="2479"/>
      <c r="UWC501" s="2476"/>
      <c r="UWD501" s="2476"/>
      <c r="UWE501" s="2476"/>
      <c r="UWF501" s="2479"/>
      <c r="UWG501" s="2479"/>
      <c r="UWH501" s="2479"/>
      <c r="UWI501" s="2479"/>
      <c r="UWN501" s="2476"/>
      <c r="UWO501" s="2476"/>
      <c r="UWP501" s="2476"/>
      <c r="UWQ501" s="2479"/>
      <c r="UWR501" s="2479"/>
      <c r="UWS501" s="2479"/>
      <c r="UWT501" s="2479"/>
      <c r="UWY501" s="2476"/>
      <c r="UWZ501" s="2476"/>
      <c r="UXA501" s="2476"/>
      <c r="UXB501" s="2479"/>
      <c r="UXC501" s="2479"/>
      <c r="UXD501" s="2479"/>
      <c r="UXE501" s="2479"/>
      <c r="UXJ501" s="2476"/>
      <c r="UXK501" s="2476"/>
      <c r="UXL501" s="2476"/>
      <c r="UXM501" s="2479"/>
      <c r="UXN501" s="2479"/>
      <c r="UXO501" s="2479"/>
      <c r="UXP501" s="2479"/>
      <c r="UXU501" s="2476"/>
      <c r="UXV501" s="2476"/>
      <c r="UXW501" s="2476"/>
      <c r="UXX501" s="2479"/>
      <c r="UXY501" s="2479"/>
      <c r="UXZ501" s="2479"/>
      <c r="UYA501" s="2479"/>
      <c r="UYF501" s="2476"/>
      <c r="UYG501" s="2476"/>
      <c r="UYH501" s="2476"/>
      <c r="UYI501" s="2479"/>
      <c r="UYJ501" s="2479"/>
      <c r="UYK501" s="2479"/>
      <c r="UYL501" s="2479"/>
      <c r="UYQ501" s="2476"/>
      <c r="UYR501" s="2476"/>
      <c r="UYS501" s="2476"/>
      <c r="UYT501" s="2479"/>
      <c r="UYU501" s="2479"/>
      <c r="UYV501" s="2479"/>
      <c r="UYW501" s="2479"/>
      <c r="UZB501" s="2476"/>
      <c r="UZC501" s="2476"/>
      <c r="UZD501" s="2476"/>
      <c r="UZE501" s="2479"/>
      <c r="UZF501" s="2479"/>
      <c r="UZG501" s="2479"/>
      <c r="UZH501" s="2479"/>
      <c r="UZM501" s="2476"/>
      <c r="UZN501" s="2476"/>
      <c r="UZO501" s="2476"/>
      <c r="UZP501" s="2479"/>
      <c r="UZQ501" s="2479"/>
      <c r="UZR501" s="2479"/>
      <c r="UZS501" s="2479"/>
      <c r="UZX501" s="2476"/>
      <c r="UZY501" s="2476"/>
      <c r="UZZ501" s="2476"/>
      <c r="VAA501" s="2479"/>
      <c r="VAB501" s="2479"/>
      <c r="VAC501" s="2479"/>
      <c r="VAD501" s="2479"/>
      <c r="VAI501" s="2476"/>
      <c r="VAJ501" s="2476"/>
      <c r="VAK501" s="2476"/>
      <c r="VAL501" s="2479"/>
      <c r="VAM501" s="2479"/>
      <c r="VAN501" s="2479"/>
      <c r="VAO501" s="2479"/>
      <c r="VAT501" s="2476"/>
      <c r="VAU501" s="2476"/>
      <c r="VAV501" s="2476"/>
      <c r="VAW501" s="2479"/>
      <c r="VAX501" s="2479"/>
      <c r="VAY501" s="2479"/>
      <c r="VAZ501" s="2479"/>
      <c r="VBE501" s="2476"/>
      <c r="VBF501" s="2476"/>
      <c r="VBG501" s="2476"/>
      <c r="VBH501" s="2479"/>
      <c r="VBI501" s="2479"/>
      <c r="VBJ501" s="2479"/>
      <c r="VBK501" s="2479"/>
      <c r="VBP501" s="2476"/>
      <c r="VBQ501" s="2476"/>
      <c r="VBR501" s="2476"/>
      <c r="VBS501" s="2479"/>
      <c r="VBT501" s="2479"/>
      <c r="VBU501" s="2479"/>
      <c r="VBV501" s="2479"/>
      <c r="VCA501" s="2476"/>
      <c r="VCB501" s="2476"/>
      <c r="VCC501" s="2476"/>
      <c r="VCD501" s="2479"/>
      <c r="VCE501" s="2479"/>
      <c r="VCF501" s="2479"/>
      <c r="VCG501" s="2479"/>
      <c r="VCL501" s="2476"/>
      <c r="VCM501" s="2476"/>
      <c r="VCN501" s="2476"/>
      <c r="VCO501" s="2479"/>
      <c r="VCP501" s="2479"/>
      <c r="VCQ501" s="2479"/>
      <c r="VCR501" s="2479"/>
      <c r="VCW501" s="2476"/>
      <c r="VCX501" s="2476"/>
      <c r="VCY501" s="2476"/>
      <c r="VCZ501" s="2479"/>
      <c r="VDA501" s="2479"/>
      <c r="VDB501" s="2479"/>
      <c r="VDC501" s="2479"/>
      <c r="VDH501" s="2476"/>
      <c r="VDI501" s="2476"/>
      <c r="VDJ501" s="2476"/>
      <c r="VDK501" s="2479"/>
      <c r="VDL501" s="2479"/>
      <c r="VDM501" s="2479"/>
      <c r="VDN501" s="2479"/>
      <c r="VDS501" s="2476"/>
      <c r="VDT501" s="2476"/>
      <c r="VDU501" s="2476"/>
      <c r="VDV501" s="2479"/>
      <c r="VDW501" s="2479"/>
      <c r="VDX501" s="2479"/>
      <c r="VDY501" s="2479"/>
      <c r="VED501" s="2476"/>
      <c r="VEE501" s="2476"/>
      <c r="VEF501" s="2476"/>
      <c r="VEG501" s="2479"/>
      <c r="VEH501" s="2479"/>
      <c r="VEI501" s="2479"/>
      <c r="VEJ501" s="2479"/>
      <c r="VEO501" s="2476"/>
      <c r="VEP501" s="2476"/>
      <c r="VEQ501" s="2476"/>
      <c r="VER501" s="2479"/>
      <c r="VES501" s="2479"/>
      <c r="VET501" s="2479"/>
      <c r="VEU501" s="2479"/>
      <c r="VEZ501" s="2476"/>
      <c r="VFA501" s="2476"/>
      <c r="VFB501" s="2476"/>
      <c r="VFC501" s="2479"/>
      <c r="VFD501" s="2479"/>
      <c r="VFE501" s="2479"/>
      <c r="VFF501" s="2479"/>
      <c r="VFK501" s="2476"/>
      <c r="VFL501" s="2476"/>
      <c r="VFM501" s="2476"/>
      <c r="VFN501" s="2479"/>
      <c r="VFO501" s="2479"/>
      <c r="VFP501" s="2479"/>
      <c r="VFQ501" s="2479"/>
      <c r="VFV501" s="2476"/>
      <c r="VFW501" s="2476"/>
      <c r="VFX501" s="2476"/>
      <c r="VFY501" s="2479"/>
      <c r="VFZ501" s="2479"/>
      <c r="VGA501" s="2479"/>
      <c r="VGB501" s="2479"/>
      <c r="VGG501" s="2476"/>
      <c r="VGH501" s="2476"/>
      <c r="VGI501" s="2476"/>
      <c r="VGJ501" s="2479"/>
      <c r="VGK501" s="2479"/>
      <c r="VGL501" s="2479"/>
      <c r="VGM501" s="2479"/>
      <c r="VGR501" s="2476"/>
      <c r="VGS501" s="2476"/>
      <c r="VGT501" s="2476"/>
      <c r="VGU501" s="2479"/>
      <c r="VGV501" s="2479"/>
      <c r="VGW501" s="2479"/>
      <c r="VGX501" s="2479"/>
      <c r="VHC501" s="2476"/>
      <c r="VHD501" s="2476"/>
      <c r="VHE501" s="2476"/>
      <c r="VHF501" s="2479"/>
      <c r="VHG501" s="2479"/>
      <c r="VHH501" s="2479"/>
      <c r="VHI501" s="2479"/>
      <c r="VHN501" s="2476"/>
      <c r="VHO501" s="2476"/>
      <c r="VHP501" s="2476"/>
      <c r="VHQ501" s="2479"/>
      <c r="VHR501" s="2479"/>
      <c r="VHS501" s="2479"/>
      <c r="VHT501" s="2479"/>
      <c r="VHY501" s="2476"/>
      <c r="VHZ501" s="2476"/>
      <c r="VIA501" s="2476"/>
      <c r="VIB501" s="2479"/>
      <c r="VIC501" s="2479"/>
      <c r="VID501" s="2479"/>
      <c r="VIE501" s="2479"/>
      <c r="VIJ501" s="2476"/>
      <c r="VIK501" s="2476"/>
      <c r="VIL501" s="2476"/>
      <c r="VIM501" s="2479"/>
      <c r="VIN501" s="2479"/>
      <c r="VIO501" s="2479"/>
      <c r="VIP501" s="2479"/>
      <c r="VIU501" s="2476"/>
      <c r="VIV501" s="2476"/>
      <c r="VIW501" s="2476"/>
      <c r="VIX501" s="2479"/>
      <c r="VIY501" s="2479"/>
      <c r="VIZ501" s="2479"/>
      <c r="VJA501" s="2479"/>
      <c r="VJF501" s="2476"/>
      <c r="VJG501" s="2476"/>
      <c r="VJH501" s="2476"/>
      <c r="VJI501" s="2479"/>
      <c r="VJJ501" s="2479"/>
      <c r="VJK501" s="2479"/>
      <c r="VJL501" s="2479"/>
      <c r="VJQ501" s="2476"/>
      <c r="VJR501" s="2476"/>
      <c r="VJS501" s="2476"/>
      <c r="VJT501" s="2479"/>
      <c r="VJU501" s="2479"/>
      <c r="VJV501" s="2479"/>
      <c r="VJW501" s="2479"/>
      <c r="VKB501" s="2476"/>
      <c r="VKC501" s="2476"/>
      <c r="VKD501" s="2476"/>
      <c r="VKE501" s="2479"/>
      <c r="VKF501" s="2479"/>
      <c r="VKG501" s="2479"/>
      <c r="VKH501" s="2479"/>
      <c r="VKM501" s="2476"/>
      <c r="VKN501" s="2476"/>
      <c r="VKO501" s="2476"/>
      <c r="VKP501" s="2479"/>
      <c r="VKQ501" s="2479"/>
      <c r="VKR501" s="2479"/>
      <c r="VKS501" s="2479"/>
      <c r="VKX501" s="2476"/>
      <c r="VKY501" s="2476"/>
      <c r="VKZ501" s="2476"/>
      <c r="VLA501" s="2479"/>
      <c r="VLB501" s="2479"/>
      <c r="VLC501" s="2479"/>
      <c r="VLD501" s="2479"/>
      <c r="VLI501" s="2476"/>
      <c r="VLJ501" s="2476"/>
      <c r="VLK501" s="2476"/>
      <c r="VLL501" s="2479"/>
      <c r="VLM501" s="2479"/>
      <c r="VLN501" s="2479"/>
      <c r="VLO501" s="2479"/>
      <c r="VLT501" s="2476"/>
      <c r="VLU501" s="2476"/>
      <c r="VLV501" s="2476"/>
      <c r="VLW501" s="2479"/>
      <c r="VLX501" s="2479"/>
      <c r="VLY501" s="2479"/>
      <c r="VLZ501" s="2479"/>
      <c r="VME501" s="2476"/>
      <c r="VMF501" s="2476"/>
      <c r="VMG501" s="2476"/>
      <c r="VMH501" s="2479"/>
      <c r="VMI501" s="2479"/>
      <c r="VMJ501" s="2479"/>
      <c r="VMK501" s="2479"/>
      <c r="VMP501" s="2476"/>
      <c r="VMQ501" s="2476"/>
      <c r="VMR501" s="2476"/>
      <c r="VMS501" s="2479"/>
      <c r="VMT501" s="2479"/>
      <c r="VMU501" s="2479"/>
      <c r="VMV501" s="2479"/>
      <c r="VNA501" s="2476"/>
      <c r="VNB501" s="2476"/>
      <c r="VNC501" s="2476"/>
      <c r="VND501" s="2479"/>
      <c r="VNE501" s="2479"/>
      <c r="VNF501" s="2479"/>
      <c r="VNG501" s="2479"/>
      <c r="VNL501" s="2476"/>
      <c r="VNM501" s="2476"/>
      <c r="VNN501" s="2476"/>
      <c r="VNO501" s="2479"/>
      <c r="VNP501" s="2479"/>
      <c r="VNQ501" s="2479"/>
      <c r="VNR501" s="2479"/>
      <c r="VNW501" s="2476"/>
      <c r="VNX501" s="2476"/>
      <c r="VNY501" s="2476"/>
      <c r="VNZ501" s="2479"/>
      <c r="VOA501" s="2479"/>
      <c r="VOB501" s="2479"/>
      <c r="VOC501" s="2479"/>
      <c r="VOH501" s="2476"/>
      <c r="VOI501" s="2476"/>
      <c r="VOJ501" s="2476"/>
      <c r="VOK501" s="2479"/>
      <c r="VOL501" s="2479"/>
      <c r="VOM501" s="2479"/>
      <c r="VON501" s="2479"/>
      <c r="VOS501" s="2476"/>
      <c r="VOT501" s="2476"/>
      <c r="VOU501" s="2476"/>
      <c r="VOV501" s="2479"/>
      <c r="VOW501" s="2479"/>
      <c r="VOX501" s="2479"/>
      <c r="VOY501" s="2479"/>
      <c r="VPD501" s="2476"/>
      <c r="VPE501" s="2476"/>
      <c r="VPF501" s="2476"/>
      <c r="VPG501" s="2479"/>
      <c r="VPH501" s="2479"/>
      <c r="VPI501" s="2479"/>
      <c r="VPJ501" s="2479"/>
      <c r="VPO501" s="2476"/>
      <c r="VPP501" s="2476"/>
      <c r="VPQ501" s="2476"/>
      <c r="VPR501" s="2479"/>
      <c r="VPS501" s="2479"/>
      <c r="VPT501" s="2479"/>
      <c r="VPU501" s="2479"/>
      <c r="VPZ501" s="2476"/>
      <c r="VQA501" s="2476"/>
      <c r="VQB501" s="2476"/>
      <c r="VQC501" s="2479"/>
      <c r="VQD501" s="2479"/>
      <c r="VQE501" s="2479"/>
      <c r="VQF501" s="2479"/>
      <c r="VQK501" s="2476"/>
      <c r="VQL501" s="2476"/>
      <c r="VQM501" s="2476"/>
      <c r="VQN501" s="2479"/>
      <c r="VQO501" s="2479"/>
      <c r="VQP501" s="2479"/>
      <c r="VQQ501" s="2479"/>
      <c r="VQV501" s="2476"/>
      <c r="VQW501" s="2476"/>
      <c r="VQX501" s="2476"/>
      <c r="VQY501" s="2479"/>
      <c r="VQZ501" s="2479"/>
      <c r="VRA501" s="2479"/>
      <c r="VRB501" s="2479"/>
      <c r="VRG501" s="2476"/>
      <c r="VRH501" s="2476"/>
      <c r="VRI501" s="2476"/>
      <c r="VRJ501" s="2479"/>
      <c r="VRK501" s="2479"/>
      <c r="VRL501" s="2479"/>
      <c r="VRM501" s="2479"/>
      <c r="VRR501" s="2476"/>
      <c r="VRS501" s="2476"/>
      <c r="VRT501" s="2476"/>
      <c r="VRU501" s="2479"/>
      <c r="VRV501" s="2479"/>
      <c r="VRW501" s="2479"/>
      <c r="VRX501" s="2479"/>
      <c r="VSC501" s="2476"/>
      <c r="VSD501" s="2476"/>
      <c r="VSE501" s="2476"/>
      <c r="VSF501" s="2479"/>
      <c r="VSG501" s="2479"/>
      <c r="VSH501" s="2479"/>
      <c r="VSI501" s="2479"/>
      <c r="VSN501" s="2476"/>
      <c r="VSO501" s="2476"/>
      <c r="VSP501" s="2476"/>
      <c r="VSQ501" s="2479"/>
      <c r="VSR501" s="2479"/>
      <c r="VSS501" s="2479"/>
      <c r="VST501" s="2479"/>
      <c r="VSY501" s="2476"/>
      <c r="VSZ501" s="2476"/>
      <c r="VTA501" s="2476"/>
      <c r="VTB501" s="2479"/>
      <c r="VTC501" s="2479"/>
      <c r="VTD501" s="2479"/>
      <c r="VTE501" s="2479"/>
      <c r="VTJ501" s="2476"/>
      <c r="VTK501" s="2476"/>
      <c r="VTL501" s="2476"/>
      <c r="VTM501" s="2479"/>
      <c r="VTN501" s="2479"/>
      <c r="VTO501" s="2479"/>
      <c r="VTP501" s="2479"/>
      <c r="VTU501" s="2476"/>
      <c r="VTV501" s="2476"/>
      <c r="VTW501" s="2476"/>
      <c r="VTX501" s="2479"/>
      <c r="VTY501" s="2479"/>
      <c r="VTZ501" s="2479"/>
      <c r="VUA501" s="2479"/>
      <c r="VUF501" s="2476"/>
      <c r="VUG501" s="2476"/>
      <c r="VUH501" s="2476"/>
      <c r="VUI501" s="2479"/>
      <c r="VUJ501" s="2479"/>
      <c r="VUK501" s="2479"/>
      <c r="VUL501" s="2479"/>
      <c r="VUQ501" s="2476"/>
      <c r="VUR501" s="2476"/>
      <c r="VUS501" s="2476"/>
      <c r="VUT501" s="2479"/>
      <c r="VUU501" s="2479"/>
      <c r="VUV501" s="2479"/>
      <c r="VUW501" s="2479"/>
      <c r="VVB501" s="2476"/>
      <c r="VVC501" s="2476"/>
      <c r="VVD501" s="2476"/>
      <c r="VVE501" s="2479"/>
      <c r="VVF501" s="2479"/>
      <c r="VVG501" s="2479"/>
      <c r="VVH501" s="2479"/>
      <c r="VVM501" s="2476"/>
      <c r="VVN501" s="2476"/>
      <c r="VVO501" s="2476"/>
      <c r="VVP501" s="2479"/>
      <c r="VVQ501" s="2479"/>
      <c r="VVR501" s="2479"/>
      <c r="VVS501" s="2479"/>
      <c r="VVX501" s="2476"/>
      <c r="VVY501" s="2476"/>
      <c r="VVZ501" s="2476"/>
      <c r="VWA501" s="2479"/>
      <c r="VWB501" s="2479"/>
      <c r="VWC501" s="2479"/>
      <c r="VWD501" s="2479"/>
      <c r="VWI501" s="2476"/>
      <c r="VWJ501" s="2476"/>
      <c r="VWK501" s="2476"/>
      <c r="VWL501" s="2479"/>
      <c r="VWM501" s="2479"/>
      <c r="VWN501" s="2479"/>
      <c r="VWO501" s="2479"/>
      <c r="VWT501" s="2476"/>
      <c r="VWU501" s="2476"/>
      <c r="VWV501" s="2476"/>
      <c r="VWW501" s="2479"/>
      <c r="VWX501" s="2479"/>
      <c r="VWY501" s="2479"/>
      <c r="VWZ501" s="2479"/>
      <c r="VXE501" s="2476"/>
      <c r="VXF501" s="2476"/>
      <c r="VXG501" s="2476"/>
      <c r="VXH501" s="2479"/>
      <c r="VXI501" s="2479"/>
      <c r="VXJ501" s="2479"/>
      <c r="VXK501" s="2479"/>
      <c r="VXP501" s="2476"/>
      <c r="VXQ501" s="2476"/>
      <c r="VXR501" s="2476"/>
      <c r="VXS501" s="2479"/>
      <c r="VXT501" s="2479"/>
      <c r="VXU501" s="2479"/>
      <c r="VXV501" s="2479"/>
      <c r="VYA501" s="2476"/>
      <c r="VYB501" s="2476"/>
      <c r="VYC501" s="2476"/>
      <c r="VYD501" s="2479"/>
      <c r="VYE501" s="2479"/>
      <c r="VYF501" s="2479"/>
      <c r="VYG501" s="2479"/>
      <c r="VYL501" s="2476"/>
      <c r="VYM501" s="2476"/>
      <c r="VYN501" s="2476"/>
      <c r="VYO501" s="2479"/>
      <c r="VYP501" s="2479"/>
      <c r="VYQ501" s="2479"/>
      <c r="VYR501" s="2479"/>
      <c r="VYW501" s="2476"/>
      <c r="VYX501" s="2476"/>
      <c r="VYY501" s="2476"/>
      <c r="VYZ501" s="2479"/>
      <c r="VZA501" s="2479"/>
      <c r="VZB501" s="2479"/>
      <c r="VZC501" s="2479"/>
      <c r="VZH501" s="2476"/>
      <c r="VZI501" s="2476"/>
      <c r="VZJ501" s="2476"/>
      <c r="VZK501" s="2479"/>
      <c r="VZL501" s="2479"/>
      <c r="VZM501" s="2479"/>
      <c r="VZN501" s="2479"/>
      <c r="VZS501" s="2476"/>
      <c r="VZT501" s="2476"/>
      <c r="VZU501" s="2476"/>
      <c r="VZV501" s="2479"/>
      <c r="VZW501" s="2479"/>
      <c r="VZX501" s="2479"/>
      <c r="VZY501" s="2479"/>
      <c r="WAD501" s="2476"/>
      <c r="WAE501" s="2476"/>
      <c r="WAF501" s="2476"/>
      <c r="WAG501" s="2479"/>
      <c r="WAH501" s="2479"/>
      <c r="WAI501" s="2479"/>
      <c r="WAJ501" s="2479"/>
      <c r="WAO501" s="2476"/>
      <c r="WAP501" s="2476"/>
      <c r="WAQ501" s="2476"/>
      <c r="WAR501" s="2479"/>
      <c r="WAS501" s="2479"/>
      <c r="WAT501" s="2479"/>
      <c r="WAU501" s="2479"/>
      <c r="WAZ501" s="2476"/>
      <c r="WBA501" s="2476"/>
      <c r="WBB501" s="2476"/>
      <c r="WBC501" s="2479"/>
      <c r="WBD501" s="2479"/>
      <c r="WBE501" s="2479"/>
      <c r="WBF501" s="2479"/>
      <c r="WBK501" s="2476"/>
      <c r="WBL501" s="2476"/>
      <c r="WBM501" s="2476"/>
      <c r="WBN501" s="2479"/>
      <c r="WBO501" s="2479"/>
      <c r="WBP501" s="2479"/>
      <c r="WBQ501" s="2479"/>
      <c r="WBV501" s="2476"/>
      <c r="WBW501" s="2476"/>
      <c r="WBX501" s="2476"/>
      <c r="WBY501" s="2479"/>
      <c r="WBZ501" s="2479"/>
      <c r="WCA501" s="2479"/>
      <c r="WCB501" s="2479"/>
      <c r="WCG501" s="2476"/>
      <c r="WCH501" s="2476"/>
      <c r="WCI501" s="2476"/>
      <c r="WCJ501" s="2479"/>
      <c r="WCK501" s="2479"/>
      <c r="WCL501" s="2479"/>
      <c r="WCM501" s="2479"/>
      <c r="WCR501" s="2476"/>
      <c r="WCS501" s="2476"/>
      <c r="WCT501" s="2476"/>
      <c r="WCU501" s="2479"/>
      <c r="WCV501" s="2479"/>
      <c r="WCW501" s="2479"/>
      <c r="WCX501" s="2479"/>
      <c r="WDC501" s="2476"/>
      <c r="WDD501" s="2476"/>
      <c r="WDE501" s="2476"/>
      <c r="WDF501" s="2479"/>
      <c r="WDG501" s="2479"/>
      <c r="WDH501" s="2479"/>
      <c r="WDI501" s="2479"/>
      <c r="WDN501" s="2476"/>
      <c r="WDO501" s="2476"/>
      <c r="WDP501" s="2476"/>
      <c r="WDQ501" s="2479"/>
      <c r="WDR501" s="2479"/>
      <c r="WDS501" s="2479"/>
      <c r="WDT501" s="2479"/>
      <c r="WDY501" s="2476"/>
      <c r="WDZ501" s="2476"/>
      <c r="WEA501" s="2476"/>
      <c r="WEB501" s="2479"/>
      <c r="WEC501" s="2479"/>
      <c r="WED501" s="2479"/>
      <c r="WEE501" s="2479"/>
      <c r="WEJ501" s="2476"/>
      <c r="WEK501" s="2476"/>
      <c r="WEL501" s="2476"/>
      <c r="WEM501" s="2479"/>
      <c r="WEN501" s="2479"/>
      <c r="WEO501" s="2479"/>
      <c r="WEP501" s="2479"/>
      <c r="WEU501" s="2476"/>
      <c r="WEV501" s="2476"/>
      <c r="WEW501" s="2476"/>
      <c r="WEX501" s="2479"/>
      <c r="WEY501" s="2479"/>
      <c r="WEZ501" s="2479"/>
      <c r="WFA501" s="2479"/>
      <c r="WFF501" s="2476"/>
      <c r="WFG501" s="2476"/>
      <c r="WFH501" s="2476"/>
      <c r="WFI501" s="2479"/>
      <c r="WFJ501" s="2479"/>
      <c r="WFK501" s="2479"/>
      <c r="WFL501" s="2479"/>
      <c r="WFQ501" s="2476"/>
      <c r="WFR501" s="2476"/>
      <c r="WFS501" s="2476"/>
      <c r="WFT501" s="2479"/>
      <c r="WFU501" s="2479"/>
      <c r="WFV501" s="2479"/>
      <c r="WFW501" s="2479"/>
      <c r="WGB501" s="2476"/>
      <c r="WGC501" s="2476"/>
      <c r="WGD501" s="2476"/>
      <c r="WGE501" s="2479"/>
      <c r="WGF501" s="2479"/>
      <c r="WGG501" s="2479"/>
      <c r="WGH501" s="2479"/>
      <c r="WGM501" s="2476"/>
      <c r="WGN501" s="2476"/>
      <c r="WGO501" s="2476"/>
      <c r="WGP501" s="2479"/>
      <c r="WGQ501" s="2479"/>
      <c r="WGR501" s="2479"/>
      <c r="WGS501" s="2479"/>
      <c r="WGX501" s="2476"/>
      <c r="WGY501" s="2476"/>
      <c r="WGZ501" s="2476"/>
      <c r="WHA501" s="2479"/>
      <c r="WHB501" s="2479"/>
      <c r="WHC501" s="2479"/>
      <c r="WHD501" s="2479"/>
      <c r="WHI501" s="2476"/>
      <c r="WHJ501" s="2476"/>
      <c r="WHK501" s="2476"/>
      <c r="WHL501" s="2479"/>
      <c r="WHM501" s="2479"/>
      <c r="WHN501" s="2479"/>
      <c r="WHO501" s="2479"/>
      <c r="WHT501" s="2476"/>
      <c r="WHU501" s="2476"/>
      <c r="WHV501" s="2476"/>
      <c r="WHW501" s="2479"/>
      <c r="WHX501" s="2479"/>
      <c r="WHY501" s="2479"/>
      <c r="WHZ501" s="2479"/>
      <c r="WIE501" s="2476"/>
      <c r="WIF501" s="2476"/>
      <c r="WIG501" s="2476"/>
      <c r="WIH501" s="2479"/>
      <c r="WII501" s="2479"/>
      <c r="WIJ501" s="2479"/>
      <c r="WIK501" s="2479"/>
      <c r="WIP501" s="2476"/>
      <c r="WIQ501" s="2476"/>
      <c r="WIR501" s="2476"/>
      <c r="WIS501" s="2479"/>
      <c r="WIT501" s="2479"/>
      <c r="WIU501" s="2479"/>
      <c r="WIV501" s="2479"/>
      <c r="WJA501" s="2476"/>
      <c r="WJB501" s="2476"/>
      <c r="WJC501" s="2476"/>
      <c r="WJD501" s="2479"/>
      <c r="WJE501" s="2479"/>
      <c r="WJF501" s="2479"/>
      <c r="WJG501" s="2479"/>
      <c r="WJL501" s="2476"/>
      <c r="WJM501" s="2476"/>
      <c r="WJN501" s="2476"/>
      <c r="WJO501" s="2479"/>
      <c r="WJP501" s="2479"/>
      <c r="WJQ501" s="2479"/>
      <c r="WJR501" s="2479"/>
      <c r="WJW501" s="2476"/>
      <c r="WJX501" s="2476"/>
      <c r="WJY501" s="2476"/>
      <c r="WJZ501" s="2479"/>
      <c r="WKA501" s="2479"/>
      <c r="WKB501" s="2479"/>
      <c r="WKC501" s="2479"/>
      <c r="WKH501" s="2476"/>
      <c r="WKI501" s="2476"/>
      <c r="WKJ501" s="2476"/>
      <c r="WKK501" s="2479"/>
      <c r="WKL501" s="2479"/>
      <c r="WKM501" s="2479"/>
      <c r="WKN501" s="2479"/>
      <c r="WKS501" s="2476"/>
      <c r="WKT501" s="2476"/>
      <c r="WKU501" s="2476"/>
      <c r="WKV501" s="2479"/>
      <c r="WKW501" s="2479"/>
      <c r="WKX501" s="2479"/>
      <c r="WKY501" s="2479"/>
      <c r="WLD501" s="2476"/>
      <c r="WLE501" s="2476"/>
      <c r="WLF501" s="2476"/>
      <c r="WLG501" s="2479"/>
      <c r="WLH501" s="2479"/>
      <c r="WLI501" s="2479"/>
      <c r="WLJ501" s="2479"/>
      <c r="WLO501" s="2476"/>
      <c r="WLP501" s="2476"/>
      <c r="WLQ501" s="2476"/>
      <c r="WLR501" s="2479"/>
      <c r="WLS501" s="2479"/>
      <c r="WLT501" s="2479"/>
      <c r="WLU501" s="2479"/>
      <c r="WLZ501" s="2476"/>
      <c r="WMA501" s="2476"/>
      <c r="WMB501" s="2476"/>
      <c r="WMC501" s="2479"/>
      <c r="WMD501" s="2479"/>
      <c r="WME501" s="2479"/>
      <c r="WMF501" s="2479"/>
      <c r="WMK501" s="2476"/>
      <c r="WML501" s="2476"/>
      <c r="WMM501" s="2476"/>
      <c r="WMN501" s="2479"/>
      <c r="WMO501" s="2479"/>
      <c r="WMP501" s="2479"/>
      <c r="WMQ501" s="2479"/>
      <c r="WMV501" s="2476"/>
      <c r="WMW501" s="2476"/>
      <c r="WMX501" s="2476"/>
      <c r="WMY501" s="2479"/>
      <c r="WMZ501" s="2479"/>
      <c r="WNA501" s="2479"/>
      <c r="WNB501" s="2479"/>
      <c r="WNG501" s="2476"/>
      <c r="WNH501" s="2476"/>
      <c r="WNI501" s="2476"/>
      <c r="WNJ501" s="2479"/>
      <c r="WNK501" s="2479"/>
      <c r="WNL501" s="2479"/>
      <c r="WNM501" s="2479"/>
      <c r="WNR501" s="2476"/>
      <c r="WNS501" s="2476"/>
      <c r="WNT501" s="2476"/>
      <c r="WNU501" s="2479"/>
      <c r="WNV501" s="2479"/>
      <c r="WNW501" s="2479"/>
      <c r="WNX501" s="2479"/>
      <c r="WOC501" s="2476"/>
      <c r="WOD501" s="2476"/>
      <c r="WOE501" s="2476"/>
      <c r="WOF501" s="2479"/>
      <c r="WOG501" s="2479"/>
      <c r="WOH501" s="2479"/>
      <c r="WOI501" s="2479"/>
      <c r="WON501" s="2476"/>
      <c r="WOO501" s="2476"/>
      <c r="WOP501" s="2476"/>
      <c r="WOQ501" s="2479"/>
      <c r="WOR501" s="2479"/>
      <c r="WOS501" s="2479"/>
      <c r="WOT501" s="2479"/>
      <c r="WOY501" s="2476"/>
      <c r="WOZ501" s="2476"/>
      <c r="WPA501" s="2476"/>
      <c r="WPB501" s="2479"/>
      <c r="WPC501" s="2479"/>
      <c r="WPD501" s="2479"/>
      <c r="WPE501" s="2479"/>
      <c r="WPJ501" s="2476"/>
      <c r="WPK501" s="2476"/>
      <c r="WPL501" s="2476"/>
      <c r="WPM501" s="2479"/>
      <c r="WPN501" s="2479"/>
      <c r="WPO501" s="2479"/>
      <c r="WPP501" s="2479"/>
      <c r="WPU501" s="2476"/>
      <c r="WPV501" s="2476"/>
      <c r="WPW501" s="2476"/>
      <c r="WPX501" s="2479"/>
      <c r="WPY501" s="2479"/>
      <c r="WPZ501" s="2479"/>
      <c r="WQA501" s="2479"/>
      <c r="WQF501" s="2476"/>
      <c r="WQG501" s="2476"/>
      <c r="WQH501" s="2476"/>
      <c r="WQI501" s="2479"/>
      <c r="WQJ501" s="2479"/>
      <c r="WQK501" s="2479"/>
      <c r="WQL501" s="2479"/>
      <c r="WQQ501" s="2476"/>
      <c r="WQR501" s="2476"/>
      <c r="WQS501" s="2476"/>
      <c r="WQT501" s="2479"/>
      <c r="WQU501" s="2479"/>
      <c r="WQV501" s="2479"/>
      <c r="WQW501" s="2479"/>
      <c r="WRB501" s="2476"/>
      <c r="WRC501" s="2476"/>
      <c r="WRD501" s="2476"/>
      <c r="WRE501" s="2479"/>
      <c r="WRF501" s="2479"/>
      <c r="WRG501" s="2479"/>
      <c r="WRH501" s="2479"/>
      <c r="WRM501" s="2476"/>
      <c r="WRN501" s="2476"/>
      <c r="WRO501" s="2476"/>
      <c r="WRP501" s="2479"/>
      <c r="WRQ501" s="2479"/>
      <c r="WRR501" s="2479"/>
      <c r="WRS501" s="2479"/>
      <c r="WRX501" s="2476"/>
      <c r="WRY501" s="2476"/>
      <c r="WRZ501" s="2476"/>
      <c r="WSA501" s="2479"/>
      <c r="WSB501" s="2479"/>
      <c r="WSC501" s="2479"/>
      <c r="WSD501" s="2479"/>
      <c r="WSI501" s="2476"/>
      <c r="WSJ501" s="2476"/>
      <c r="WSK501" s="2476"/>
      <c r="WSL501" s="2479"/>
      <c r="WSM501" s="2479"/>
      <c r="WSN501" s="2479"/>
      <c r="WSO501" s="2479"/>
      <c r="WST501" s="2476"/>
      <c r="WSU501" s="2476"/>
      <c r="WSV501" s="2476"/>
      <c r="WSW501" s="2479"/>
      <c r="WSX501" s="2479"/>
      <c r="WSY501" s="2479"/>
      <c r="WSZ501" s="2479"/>
      <c r="WTE501" s="2476"/>
      <c r="WTF501" s="2476"/>
      <c r="WTG501" s="2476"/>
      <c r="WTH501" s="2479"/>
      <c r="WTI501" s="2479"/>
      <c r="WTJ501" s="2479"/>
      <c r="WTK501" s="2479"/>
      <c r="WTP501" s="2476"/>
      <c r="WTQ501" s="2476"/>
      <c r="WTR501" s="2476"/>
      <c r="WTS501" s="2479"/>
      <c r="WTT501" s="2479"/>
      <c r="WTU501" s="2479"/>
      <c r="WTV501" s="2479"/>
      <c r="WUA501" s="2476"/>
      <c r="WUB501" s="2476"/>
      <c r="WUC501" s="2476"/>
      <c r="WUD501" s="2479"/>
      <c r="WUE501" s="2479"/>
      <c r="WUF501" s="2479"/>
      <c r="WUG501" s="2479"/>
      <c r="WUL501" s="2476"/>
      <c r="WUM501" s="2476"/>
      <c r="WUN501" s="2476"/>
      <c r="WUO501" s="2479"/>
      <c r="WUP501" s="2479"/>
      <c r="WUQ501" s="2479"/>
      <c r="WUR501" s="2479"/>
      <c r="WUW501" s="2476"/>
      <c r="WUX501" s="2476"/>
      <c r="WUY501" s="2476"/>
      <c r="WUZ501" s="2479"/>
      <c r="WVA501" s="2479"/>
      <c r="WVB501" s="2479"/>
      <c r="WVC501" s="2479"/>
      <c r="WVH501" s="2476"/>
      <c r="WVI501" s="2476"/>
      <c r="WVJ501" s="2476"/>
      <c r="WVK501" s="2479"/>
      <c r="WVL501" s="2479"/>
      <c r="WVM501" s="2479"/>
      <c r="WVN501" s="2479"/>
      <c r="WVS501" s="2476"/>
      <c r="WVT501" s="2476"/>
      <c r="WVU501" s="2476"/>
      <c r="WVV501" s="2479"/>
      <c r="WVW501" s="2479"/>
      <c r="WVX501" s="2479"/>
      <c r="WVY501" s="2479"/>
      <c r="WWD501" s="2476"/>
      <c r="WWE501" s="2476"/>
      <c r="WWF501" s="2476"/>
      <c r="WWG501" s="2479"/>
      <c r="WWH501" s="2479"/>
      <c r="WWI501" s="2479"/>
      <c r="WWJ501" s="2479"/>
      <c r="WWO501" s="2476"/>
      <c r="WWP501" s="2476"/>
      <c r="WWQ501" s="2476"/>
      <c r="WWR501" s="2479"/>
      <c r="WWS501" s="2479"/>
      <c r="WWT501" s="2479"/>
      <c r="WWU501" s="2479"/>
      <c r="WWZ501" s="2476"/>
      <c r="WXA501" s="2476"/>
      <c r="WXB501" s="2476"/>
      <c r="WXC501" s="2479"/>
      <c r="WXD501" s="2479"/>
      <c r="WXE501" s="2479"/>
      <c r="WXF501" s="2479"/>
      <c r="WXK501" s="2476"/>
      <c r="WXL501" s="2476"/>
      <c r="WXM501" s="2476"/>
      <c r="WXN501" s="2479"/>
      <c r="WXO501" s="2479"/>
      <c r="WXP501" s="2479"/>
      <c r="WXQ501" s="2479"/>
      <c r="WXV501" s="2476"/>
      <c r="WXW501" s="2476"/>
      <c r="WXX501" s="2476"/>
      <c r="WXY501" s="2479"/>
      <c r="WXZ501" s="2479"/>
      <c r="WYA501" s="2479"/>
      <c r="WYB501" s="2479"/>
      <c r="WYG501" s="2476"/>
      <c r="WYH501" s="2476"/>
      <c r="WYI501" s="2476"/>
      <c r="WYJ501" s="2479"/>
      <c r="WYK501" s="2479"/>
      <c r="WYL501" s="2479"/>
      <c r="WYM501" s="2479"/>
      <c r="WYR501" s="2476"/>
      <c r="WYS501" s="2476"/>
      <c r="WYT501" s="2476"/>
      <c r="WYU501" s="2479"/>
      <c r="WYV501" s="2479"/>
      <c r="WYW501" s="2479"/>
      <c r="WYX501" s="2479"/>
      <c r="WZC501" s="2476"/>
      <c r="WZD501" s="2476"/>
      <c r="WZE501" s="2476"/>
      <c r="WZF501" s="2479"/>
      <c r="WZG501" s="2479"/>
      <c r="WZH501" s="2479"/>
      <c r="WZI501" s="2479"/>
      <c r="WZN501" s="2476"/>
      <c r="WZO501" s="2476"/>
      <c r="WZP501" s="2476"/>
      <c r="WZQ501" s="2479"/>
      <c r="WZR501" s="2479"/>
      <c r="WZS501" s="2479"/>
      <c r="WZT501" s="2479"/>
      <c r="WZY501" s="2476"/>
      <c r="WZZ501" s="2476"/>
      <c r="XAA501" s="2476"/>
      <c r="XAB501" s="2479"/>
      <c r="XAC501" s="2479"/>
      <c r="XAD501" s="2479"/>
      <c r="XAE501" s="2479"/>
      <c r="XAJ501" s="2476"/>
      <c r="XAK501" s="2476"/>
      <c r="XAL501" s="2476"/>
      <c r="XAM501" s="2479"/>
      <c r="XAN501" s="2479"/>
      <c r="XAO501" s="2479"/>
      <c r="XAP501" s="2479"/>
      <c r="XAU501" s="2476"/>
      <c r="XAV501" s="2476"/>
      <c r="XAW501" s="2476"/>
      <c r="XAX501" s="2479"/>
      <c r="XAY501" s="2479"/>
      <c r="XAZ501" s="2479"/>
      <c r="XBA501" s="2479"/>
      <c r="XBF501" s="2476"/>
      <c r="XBG501" s="2476"/>
      <c r="XBH501" s="2476"/>
      <c r="XBI501" s="2479"/>
      <c r="XBJ501" s="2479"/>
      <c r="XBK501" s="2479"/>
      <c r="XBL501" s="2479"/>
      <c r="XBQ501" s="2476"/>
      <c r="XBR501" s="2476"/>
      <c r="XBS501" s="2476"/>
      <c r="XBT501" s="2479"/>
      <c r="XBU501" s="2479"/>
      <c r="XBV501" s="2479"/>
      <c r="XBW501" s="2479"/>
      <c r="XCB501" s="2476"/>
      <c r="XCC501" s="2476"/>
      <c r="XCD501" s="2476"/>
      <c r="XCE501" s="2479"/>
      <c r="XCF501" s="2479"/>
      <c r="XCG501" s="2479"/>
      <c r="XCH501" s="2479"/>
      <c r="XCM501" s="2476"/>
      <c r="XCN501" s="2476"/>
      <c r="XCO501" s="2476"/>
      <c r="XCP501" s="2479"/>
      <c r="XCQ501" s="2479"/>
      <c r="XCR501" s="2479"/>
      <c r="XCS501" s="2479"/>
      <c r="XCX501" s="2476"/>
      <c r="XCY501" s="2476"/>
      <c r="XCZ501" s="2476"/>
      <c r="XDA501" s="2479"/>
      <c r="XDB501" s="2479"/>
      <c r="XDC501" s="2479"/>
      <c r="XDD501" s="2479"/>
      <c r="XDI501" s="2476"/>
      <c r="XDJ501" s="2476"/>
      <c r="XDK501" s="2476"/>
      <c r="XDL501" s="2479"/>
      <c r="XDM501" s="2479"/>
      <c r="XDN501" s="2479"/>
      <c r="XDO501" s="2479"/>
      <c r="XDT501" s="2476"/>
      <c r="XDU501" s="2476"/>
      <c r="XDV501" s="2476"/>
      <c r="XDW501" s="2479"/>
      <c r="XDX501" s="2479"/>
      <c r="XDY501" s="2479"/>
      <c r="XDZ501" s="2479"/>
      <c r="XEE501" s="2476"/>
      <c r="XEF501" s="2476"/>
      <c r="XEG501" s="2476"/>
      <c r="XEH501" s="2479"/>
      <c r="XEI501" s="2479"/>
      <c r="XEJ501" s="2479"/>
      <c r="XEK501" s="2479"/>
      <c r="XEP501" s="2476"/>
      <c r="XEQ501" s="2476"/>
      <c r="XER501" s="2476"/>
      <c r="XES501" s="2479"/>
      <c r="XET501" s="2479"/>
      <c r="XEU501" s="2479"/>
      <c r="XEV501" s="2479"/>
      <c r="XFA501" s="2476"/>
      <c r="XFB501" s="2476"/>
      <c r="XFC501" s="2476"/>
      <c r="XFD501" s="2479"/>
    </row>
    <row r="502" spans="1:1020 1025:8192 8197:9215 9220:10238 10243:11261 11266:12284 12289:16384" s="2470" customFormat="1" x14ac:dyDescent="0.25">
      <c r="A502" s="913" t="s">
        <v>1328</v>
      </c>
      <c r="B502" s="913"/>
      <c r="C502" s="913"/>
      <c r="D502" s="913"/>
      <c r="E502" s="914">
        <v>75922.955999999991</v>
      </c>
      <c r="F502" s="914">
        <v>0</v>
      </c>
      <c r="G502" s="914">
        <v>75922.955999999991</v>
      </c>
      <c r="H502" s="914"/>
      <c r="I502" s="913"/>
      <c r="J502" s="913"/>
      <c r="K502" s="913"/>
      <c r="L502" s="913"/>
      <c r="M502" s="913"/>
      <c r="N502" s="913"/>
      <c r="O502" s="913"/>
      <c r="P502" s="913"/>
      <c r="Q502" s="913"/>
      <c r="R502" s="2479"/>
      <c r="S502" s="2479"/>
      <c r="U502" s="913" t="s">
        <v>1327</v>
      </c>
      <c r="X502" s="2476"/>
      <c r="Y502" s="2476"/>
      <c r="Z502" s="2476"/>
      <c r="AA502" s="2479"/>
      <c r="AB502" s="2479"/>
      <c r="AC502" s="2479"/>
      <c r="AD502" s="2479"/>
      <c r="AI502" s="2476"/>
      <c r="AJ502" s="2476"/>
      <c r="AK502" s="2476"/>
      <c r="AL502" s="2479"/>
      <c r="AM502" s="2479"/>
      <c r="AN502" s="2479"/>
      <c r="AO502" s="2479"/>
      <c r="AT502" s="2476"/>
      <c r="AU502" s="2476"/>
      <c r="AV502" s="2476"/>
      <c r="AW502" s="2479"/>
      <c r="AX502" s="2479"/>
      <c r="AY502" s="2479"/>
      <c r="AZ502" s="2479"/>
      <c r="BE502" s="2476"/>
      <c r="BF502" s="2476"/>
      <c r="BG502" s="2476"/>
      <c r="BH502" s="2479"/>
      <c r="BI502" s="2479"/>
      <c r="BJ502" s="2479"/>
      <c r="BK502" s="2479"/>
      <c r="BP502" s="2476"/>
      <c r="BQ502" s="2476"/>
      <c r="BR502" s="2476"/>
      <c r="BS502" s="2479"/>
      <c r="BT502" s="2479"/>
      <c r="BU502" s="2479"/>
      <c r="BV502" s="2479"/>
      <c r="CA502" s="2476"/>
      <c r="CB502" s="2476"/>
      <c r="CC502" s="2476"/>
      <c r="CD502" s="2479"/>
      <c r="CE502" s="2479"/>
      <c r="CF502" s="2479"/>
      <c r="CG502" s="2479"/>
      <c r="CL502" s="2476"/>
      <c r="CM502" s="2476"/>
      <c r="CN502" s="2476"/>
      <c r="CO502" s="2479"/>
      <c r="CP502" s="2479"/>
      <c r="CQ502" s="2479"/>
      <c r="CR502" s="2479"/>
      <c r="CW502" s="2476"/>
      <c r="CX502" s="2476"/>
      <c r="CY502" s="2476"/>
      <c r="CZ502" s="2479"/>
      <c r="DA502" s="2479"/>
      <c r="DB502" s="2479"/>
      <c r="DC502" s="2479"/>
      <c r="DH502" s="2476"/>
      <c r="DI502" s="2476"/>
      <c r="DJ502" s="2476"/>
      <c r="DK502" s="2479"/>
      <c r="DL502" s="2479"/>
      <c r="DM502" s="2479"/>
      <c r="DN502" s="2479"/>
      <c r="DS502" s="2476"/>
      <c r="DT502" s="2476"/>
      <c r="DU502" s="2476"/>
      <c r="DV502" s="2479"/>
      <c r="DW502" s="2479"/>
      <c r="DX502" s="2479"/>
      <c r="DY502" s="2479"/>
      <c r="ED502" s="2476"/>
      <c r="EE502" s="2476"/>
      <c r="EF502" s="2476"/>
      <c r="EG502" s="2479"/>
      <c r="EH502" s="2479"/>
      <c r="EI502" s="2479"/>
      <c r="EJ502" s="2479"/>
      <c r="EO502" s="2476"/>
      <c r="EP502" s="2476"/>
      <c r="EQ502" s="2476"/>
      <c r="ER502" s="2479"/>
      <c r="ES502" s="2479"/>
      <c r="ET502" s="2479"/>
      <c r="EU502" s="2479"/>
      <c r="EZ502" s="2476"/>
      <c r="FA502" s="2476"/>
      <c r="FB502" s="2476"/>
      <c r="FC502" s="2479"/>
      <c r="FD502" s="2479"/>
      <c r="FE502" s="2479"/>
      <c r="FF502" s="2479"/>
      <c r="FK502" s="2476"/>
      <c r="FL502" s="2476"/>
      <c r="FM502" s="2476"/>
      <c r="FN502" s="2479"/>
      <c r="FO502" s="2479"/>
      <c r="FP502" s="2479"/>
      <c r="FQ502" s="2479"/>
      <c r="FV502" s="2476"/>
      <c r="FW502" s="2476"/>
      <c r="FX502" s="2476"/>
      <c r="FY502" s="2479"/>
      <c r="FZ502" s="2479"/>
      <c r="GA502" s="2479"/>
      <c r="GB502" s="2479"/>
      <c r="GG502" s="2476"/>
      <c r="GH502" s="2476"/>
      <c r="GI502" s="2476"/>
      <c r="GJ502" s="2479"/>
      <c r="GK502" s="2479"/>
      <c r="GL502" s="2479"/>
      <c r="GM502" s="2479"/>
      <c r="GR502" s="2476"/>
      <c r="GS502" s="2476"/>
      <c r="GT502" s="2476"/>
      <c r="GU502" s="2479"/>
      <c r="GV502" s="2479"/>
      <c r="GW502" s="2479"/>
      <c r="GX502" s="2479"/>
      <c r="HC502" s="2476"/>
      <c r="HD502" s="2476"/>
      <c r="HE502" s="2476"/>
      <c r="HF502" s="2479"/>
      <c r="HG502" s="2479"/>
      <c r="HH502" s="2479"/>
      <c r="HI502" s="2479"/>
      <c r="HN502" s="2476"/>
      <c r="HO502" s="2476"/>
      <c r="HP502" s="2476"/>
      <c r="HQ502" s="2479"/>
      <c r="HR502" s="2479"/>
      <c r="HS502" s="2479"/>
      <c r="HT502" s="2479"/>
      <c r="HY502" s="2476"/>
      <c r="HZ502" s="2476"/>
      <c r="IA502" s="2476"/>
      <c r="IB502" s="2479"/>
      <c r="IC502" s="2479"/>
      <c r="ID502" s="2479"/>
      <c r="IE502" s="2479"/>
      <c r="IJ502" s="2476"/>
      <c r="IK502" s="2476"/>
      <c r="IL502" s="2476"/>
      <c r="IM502" s="2479"/>
      <c r="IN502" s="2479"/>
      <c r="IO502" s="2479"/>
      <c r="IP502" s="2479"/>
      <c r="IU502" s="2476"/>
      <c r="IV502" s="2476"/>
      <c r="IW502" s="2476"/>
      <c r="IX502" s="2479"/>
      <c r="IY502" s="2479"/>
      <c r="IZ502" s="2479"/>
      <c r="JA502" s="2479"/>
      <c r="JF502" s="2476"/>
      <c r="JG502" s="2476"/>
      <c r="JH502" s="2476"/>
      <c r="JI502" s="2479"/>
      <c r="JJ502" s="2479"/>
      <c r="JK502" s="2479"/>
      <c r="JL502" s="2479"/>
      <c r="JQ502" s="2476"/>
      <c r="JR502" s="2476"/>
      <c r="JS502" s="2476"/>
      <c r="JT502" s="2479"/>
      <c r="JU502" s="2479"/>
      <c r="JV502" s="2479"/>
      <c r="JW502" s="2479"/>
      <c r="KB502" s="2476"/>
      <c r="KC502" s="2476"/>
      <c r="KD502" s="2476"/>
      <c r="KE502" s="2479"/>
      <c r="KF502" s="2479"/>
      <c r="KG502" s="2479"/>
      <c r="KH502" s="2479"/>
      <c r="KM502" s="2476"/>
      <c r="KN502" s="2476"/>
      <c r="KO502" s="2476"/>
      <c r="KP502" s="2479"/>
      <c r="KQ502" s="2479"/>
      <c r="KR502" s="2479"/>
      <c r="KS502" s="2479"/>
      <c r="KX502" s="2476"/>
      <c r="KY502" s="2476"/>
      <c r="KZ502" s="2476"/>
      <c r="LA502" s="2479"/>
      <c r="LB502" s="2479"/>
      <c r="LC502" s="2479"/>
      <c r="LD502" s="2479"/>
      <c r="LI502" s="2476"/>
      <c r="LJ502" s="2476"/>
      <c r="LK502" s="2476"/>
      <c r="LL502" s="2479"/>
      <c r="LM502" s="2479"/>
      <c r="LN502" s="2479"/>
      <c r="LO502" s="2479"/>
      <c r="LT502" s="2476"/>
      <c r="LU502" s="2476"/>
      <c r="LV502" s="2476"/>
      <c r="LW502" s="2479"/>
      <c r="LX502" s="2479"/>
      <c r="LY502" s="2479"/>
      <c r="LZ502" s="2479"/>
      <c r="ME502" s="2476"/>
      <c r="MF502" s="2476"/>
      <c r="MG502" s="2476"/>
      <c r="MH502" s="2479"/>
      <c r="MI502" s="2479"/>
      <c r="MJ502" s="2479"/>
      <c r="MK502" s="2479"/>
      <c r="MP502" s="2476"/>
      <c r="MQ502" s="2476"/>
      <c r="MR502" s="2476"/>
      <c r="MS502" s="2479"/>
      <c r="MT502" s="2479"/>
      <c r="MU502" s="2479"/>
      <c r="MV502" s="2479"/>
      <c r="NA502" s="2476"/>
      <c r="NB502" s="2476"/>
      <c r="NC502" s="2476"/>
      <c r="ND502" s="2479"/>
      <c r="NE502" s="2479"/>
      <c r="NF502" s="2479"/>
      <c r="NG502" s="2479"/>
      <c r="NL502" s="2476"/>
      <c r="NM502" s="2476"/>
      <c r="NN502" s="2476"/>
      <c r="NO502" s="2479"/>
      <c r="NP502" s="2479"/>
      <c r="NQ502" s="2479"/>
      <c r="NR502" s="2479"/>
      <c r="NW502" s="2476"/>
      <c r="NX502" s="2476"/>
      <c r="NY502" s="2476"/>
      <c r="NZ502" s="2479"/>
      <c r="OA502" s="2479"/>
      <c r="OB502" s="2479"/>
      <c r="OC502" s="2479"/>
      <c r="OH502" s="2476"/>
      <c r="OI502" s="2476"/>
      <c r="OJ502" s="2476"/>
      <c r="OK502" s="2479"/>
      <c r="OL502" s="2479"/>
      <c r="OM502" s="2479"/>
      <c r="ON502" s="2479"/>
      <c r="OS502" s="2476"/>
      <c r="OT502" s="2476"/>
      <c r="OU502" s="2476"/>
      <c r="OV502" s="2479"/>
      <c r="OW502" s="2479"/>
      <c r="OX502" s="2479"/>
      <c r="OY502" s="2479"/>
      <c r="PD502" s="2476"/>
      <c r="PE502" s="2476"/>
      <c r="PF502" s="2476"/>
      <c r="PG502" s="2479"/>
      <c r="PH502" s="2479"/>
      <c r="PI502" s="2479"/>
      <c r="PJ502" s="2479"/>
      <c r="PO502" s="2476"/>
      <c r="PP502" s="2476"/>
      <c r="PQ502" s="2476"/>
      <c r="PR502" s="2479"/>
      <c r="PS502" s="2479"/>
      <c r="PT502" s="2479"/>
      <c r="PU502" s="2479"/>
      <c r="PZ502" s="2476"/>
      <c r="QA502" s="2476"/>
      <c r="QB502" s="2476"/>
      <c r="QC502" s="2479"/>
      <c r="QD502" s="2479"/>
      <c r="QE502" s="2479"/>
      <c r="QF502" s="2479"/>
      <c r="QK502" s="2476"/>
      <c r="QL502" s="2476"/>
      <c r="QM502" s="2476"/>
      <c r="QN502" s="2479"/>
      <c r="QO502" s="2479"/>
      <c r="QP502" s="2479"/>
      <c r="QQ502" s="2479"/>
      <c r="QV502" s="2476"/>
      <c r="QW502" s="2476"/>
      <c r="QX502" s="2476"/>
      <c r="QY502" s="2479"/>
      <c r="QZ502" s="2479"/>
      <c r="RA502" s="2479"/>
      <c r="RB502" s="2479"/>
      <c r="RG502" s="2476"/>
      <c r="RH502" s="2476"/>
      <c r="RI502" s="2476"/>
      <c r="RJ502" s="2479"/>
      <c r="RK502" s="2479"/>
      <c r="RL502" s="2479"/>
      <c r="RM502" s="2479"/>
      <c r="RR502" s="2476"/>
      <c r="RS502" s="2476"/>
      <c r="RT502" s="2476"/>
      <c r="RU502" s="2479"/>
      <c r="RV502" s="2479"/>
      <c r="RW502" s="2479"/>
      <c r="RX502" s="2479"/>
      <c r="SC502" s="2476"/>
      <c r="SD502" s="2476"/>
      <c r="SE502" s="2476"/>
      <c r="SF502" s="2479"/>
      <c r="SG502" s="2479"/>
      <c r="SH502" s="2479"/>
      <c r="SI502" s="2479"/>
      <c r="SN502" s="2476"/>
      <c r="SO502" s="2476"/>
      <c r="SP502" s="2476"/>
      <c r="SQ502" s="2479"/>
      <c r="SR502" s="2479"/>
      <c r="SS502" s="2479"/>
      <c r="ST502" s="2479"/>
      <c r="SY502" s="2476"/>
      <c r="SZ502" s="2476"/>
      <c r="TA502" s="2476"/>
      <c r="TB502" s="2479"/>
      <c r="TC502" s="2479"/>
      <c r="TD502" s="2479"/>
      <c r="TE502" s="2479"/>
      <c r="TJ502" s="2476"/>
      <c r="TK502" s="2476"/>
      <c r="TL502" s="2476"/>
      <c r="TM502" s="2479"/>
      <c r="TN502" s="2479"/>
      <c r="TO502" s="2479"/>
      <c r="TP502" s="2479"/>
      <c r="TU502" s="2476"/>
      <c r="TV502" s="2476"/>
      <c r="TW502" s="2476"/>
      <c r="TX502" s="2479"/>
      <c r="TY502" s="2479"/>
      <c r="TZ502" s="2479"/>
      <c r="UA502" s="2479"/>
      <c r="UF502" s="2476"/>
      <c r="UG502" s="2476"/>
      <c r="UH502" s="2476"/>
      <c r="UI502" s="2479"/>
      <c r="UJ502" s="2479"/>
      <c r="UK502" s="2479"/>
      <c r="UL502" s="2479"/>
      <c r="UQ502" s="2476"/>
      <c r="UR502" s="2476"/>
      <c r="US502" s="2476"/>
      <c r="UT502" s="2479"/>
      <c r="UU502" s="2479"/>
      <c r="UV502" s="2479"/>
      <c r="UW502" s="2479"/>
      <c r="VB502" s="2476"/>
      <c r="VC502" s="2476"/>
      <c r="VD502" s="2476"/>
      <c r="VE502" s="2479"/>
      <c r="VF502" s="2479"/>
      <c r="VG502" s="2479"/>
      <c r="VH502" s="2479"/>
      <c r="VM502" s="2476"/>
      <c r="VN502" s="2476"/>
      <c r="VO502" s="2476"/>
      <c r="VP502" s="2479"/>
      <c r="VQ502" s="2479"/>
      <c r="VR502" s="2479"/>
      <c r="VS502" s="2479"/>
      <c r="VX502" s="2476"/>
      <c r="VY502" s="2476"/>
      <c r="VZ502" s="2476"/>
      <c r="WA502" s="2479"/>
      <c r="WB502" s="2479"/>
      <c r="WC502" s="2479"/>
      <c r="WD502" s="2479"/>
      <c r="WI502" s="2476"/>
      <c r="WJ502" s="2476"/>
      <c r="WK502" s="2476"/>
      <c r="WL502" s="2479"/>
      <c r="WM502" s="2479"/>
      <c r="WN502" s="2479"/>
      <c r="WO502" s="2479"/>
      <c r="WT502" s="2476"/>
      <c r="WU502" s="2476"/>
      <c r="WV502" s="2476"/>
      <c r="WW502" s="2479"/>
      <c r="WX502" s="2479"/>
      <c r="WY502" s="2479"/>
      <c r="WZ502" s="2479"/>
      <c r="XE502" s="2476"/>
      <c r="XF502" s="2476"/>
      <c r="XG502" s="2476"/>
      <c r="XH502" s="2479"/>
      <c r="XI502" s="2479"/>
      <c r="XJ502" s="2479"/>
      <c r="XK502" s="2479"/>
      <c r="XP502" s="2476"/>
      <c r="XQ502" s="2476"/>
      <c r="XR502" s="2476"/>
      <c r="XS502" s="2479"/>
      <c r="XT502" s="2479"/>
      <c r="XU502" s="2479"/>
      <c r="XV502" s="2479"/>
      <c r="YA502" s="2476"/>
      <c r="YB502" s="2476"/>
      <c r="YC502" s="2476"/>
      <c r="YD502" s="2479"/>
      <c r="YE502" s="2479"/>
      <c r="YF502" s="2479"/>
      <c r="YG502" s="2479"/>
      <c r="YL502" s="2476"/>
      <c r="YM502" s="2476"/>
      <c r="YN502" s="2476"/>
      <c r="YO502" s="2479"/>
      <c r="YP502" s="2479"/>
      <c r="YQ502" s="2479"/>
      <c r="YR502" s="2479"/>
      <c r="YW502" s="2476"/>
      <c r="YX502" s="2476"/>
      <c r="YY502" s="2476"/>
      <c r="YZ502" s="2479"/>
      <c r="ZA502" s="2479"/>
      <c r="ZB502" s="2479"/>
      <c r="ZC502" s="2479"/>
      <c r="ZH502" s="2476"/>
      <c r="ZI502" s="2476"/>
      <c r="ZJ502" s="2476"/>
      <c r="ZK502" s="2479"/>
      <c r="ZL502" s="2479"/>
      <c r="ZM502" s="2479"/>
      <c r="ZN502" s="2479"/>
      <c r="ZS502" s="2476"/>
      <c r="ZT502" s="2476"/>
      <c r="ZU502" s="2476"/>
      <c r="ZV502" s="2479"/>
      <c r="ZW502" s="2479"/>
      <c r="ZX502" s="2479"/>
      <c r="ZY502" s="2479"/>
      <c r="AAD502" s="2476"/>
      <c r="AAE502" s="2476"/>
      <c r="AAF502" s="2476"/>
      <c r="AAG502" s="2479"/>
      <c r="AAH502" s="2479"/>
      <c r="AAI502" s="2479"/>
      <c r="AAJ502" s="2479"/>
      <c r="AAO502" s="2476"/>
      <c r="AAP502" s="2476"/>
      <c r="AAQ502" s="2476"/>
      <c r="AAR502" s="2479"/>
      <c r="AAS502" s="2479"/>
      <c r="AAT502" s="2479"/>
      <c r="AAU502" s="2479"/>
      <c r="AAZ502" s="2476"/>
      <c r="ABA502" s="2476"/>
      <c r="ABB502" s="2476"/>
      <c r="ABC502" s="2479"/>
      <c r="ABD502" s="2479"/>
      <c r="ABE502" s="2479"/>
      <c r="ABF502" s="2479"/>
      <c r="ABK502" s="2476"/>
      <c r="ABL502" s="2476"/>
      <c r="ABM502" s="2476"/>
      <c r="ABN502" s="2479"/>
      <c r="ABO502" s="2479"/>
      <c r="ABP502" s="2479"/>
      <c r="ABQ502" s="2479"/>
      <c r="ABV502" s="2476"/>
      <c r="ABW502" s="2476"/>
      <c r="ABX502" s="2476"/>
      <c r="ABY502" s="2479"/>
      <c r="ABZ502" s="2479"/>
      <c r="ACA502" s="2479"/>
      <c r="ACB502" s="2479"/>
      <c r="ACG502" s="2476"/>
      <c r="ACH502" s="2476"/>
      <c r="ACI502" s="2476"/>
      <c r="ACJ502" s="2479"/>
      <c r="ACK502" s="2479"/>
      <c r="ACL502" s="2479"/>
      <c r="ACM502" s="2479"/>
      <c r="ACR502" s="2476"/>
      <c r="ACS502" s="2476"/>
      <c r="ACT502" s="2476"/>
      <c r="ACU502" s="2479"/>
      <c r="ACV502" s="2479"/>
      <c r="ACW502" s="2479"/>
      <c r="ACX502" s="2479"/>
      <c r="ADC502" s="2476"/>
      <c r="ADD502" s="2476"/>
      <c r="ADE502" s="2476"/>
      <c r="ADF502" s="2479"/>
      <c r="ADG502" s="2479"/>
      <c r="ADH502" s="2479"/>
      <c r="ADI502" s="2479"/>
      <c r="ADN502" s="2476"/>
      <c r="ADO502" s="2476"/>
      <c r="ADP502" s="2476"/>
      <c r="ADQ502" s="2479"/>
      <c r="ADR502" s="2479"/>
      <c r="ADS502" s="2479"/>
      <c r="ADT502" s="2479"/>
      <c r="ADY502" s="2476"/>
      <c r="ADZ502" s="2476"/>
      <c r="AEA502" s="2476"/>
      <c r="AEB502" s="2479"/>
      <c r="AEC502" s="2479"/>
      <c r="AED502" s="2479"/>
      <c r="AEE502" s="2479"/>
      <c r="AEJ502" s="2476"/>
      <c r="AEK502" s="2476"/>
      <c r="AEL502" s="2476"/>
      <c r="AEM502" s="2479"/>
      <c r="AEN502" s="2479"/>
      <c r="AEO502" s="2479"/>
      <c r="AEP502" s="2479"/>
      <c r="AEU502" s="2476"/>
      <c r="AEV502" s="2476"/>
      <c r="AEW502" s="2476"/>
      <c r="AEX502" s="2479"/>
      <c r="AEY502" s="2479"/>
      <c r="AEZ502" s="2479"/>
      <c r="AFA502" s="2479"/>
      <c r="AFF502" s="2476"/>
      <c r="AFG502" s="2476"/>
      <c r="AFH502" s="2476"/>
      <c r="AFI502" s="2479"/>
      <c r="AFJ502" s="2479"/>
      <c r="AFK502" s="2479"/>
      <c r="AFL502" s="2479"/>
      <c r="AFQ502" s="2476"/>
      <c r="AFR502" s="2476"/>
      <c r="AFS502" s="2476"/>
      <c r="AFT502" s="2479"/>
      <c r="AFU502" s="2479"/>
      <c r="AFV502" s="2479"/>
      <c r="AFW502" s="2479"/>
      <c r="AGB502" s="2476"/>
      <c r="AGC502" s="2476"/>
      <c r="AGD502" s="2476"/>
      <c r="AGE502" s="2479"/>
      <c r="AGF502" s="2479"/>
      <c r="AGG502" s="2479"/>
      <c r="AGH502" s="2479"/>
      <c r="AGM502" s="2476"/>
      <c r="AGN502" s="2476"/>
      <c r="AGO502" s="2476"/>
      <c r="AGP502" s="2479"/>
      <c r="AGQ502" s="2479"/>
      <c r="AGR502" s="2479"/>
      <c r="AGS502" s="2479"/>
      <c r="AGX502" s="2476"/>
      <c r="AGY502" s="2476"/>
      <c r="AGZ502" s="2476"/>
      <c r="AHA502" s="2479"/>
      <c r="AHB502" s="2479"/>
      <c r="AHC502" s="2479"/>
      <c r="AHD502" s="2479"/>
      <c r="AHI502" s="2476"/>
      <c r="AHJ502" s="2476"/>
      <c r="AHK502" s="2476"/>
      <c r="AHL502" s="2479"/>
      <c r="AHM502" s="2479"/>
      <c r="AHN502" s="2479"/>
      <c r="AHO502" s="2479"/>
      <c r="AHT502" s="2476"/>
      <c r="AHU502" s="2476"/>
      <c r="AHV502" s="2476"/>
      <c r="AHW502" s="2479"/>
      <c r="AHX502" s="2479"/>
      <c r="AHY502" s="2479"/>
      <c r="AHZ502" s="2479"/>
      <c r="AIE502" s="2476"/>
      <c r="AIF502" s="2476"/>
      <c r="AIG502" s="2476"/>
      <c r="AIH502" s="2479"/>
      <c r="AII502" s="2479"/>
      <c r="AIJ502" s="2479"/>
      <c r="AIK502" s="2479"/>
      <c r="AIP502" s="2476"/>
      <c r="AIQ502" s="2476"/>
      <c r="AIR502" s="2476"/>
      <c r="AIS502" s="2479"/>
      <c r="AIT502" s="2479"/>
      <c r="AIU502" s="2479"/>
      <c r="AIV502" s="2479"/>
      <c r="AJA502" s="2476"/>
      <c r="AJB502" s="2476"/>
      <c r="AJC502" s="2476"/>
      <c r="AJD502" s="2479"/>
      <c r="AJE502" s="2479"/>
      <c r="AJF502" s="2479"/>
      <c r="AJG502" s="2479"/>
      <c r="AJL502" s="2476"/>
      <c r="AJM502" s="2476"/>
      <c r="AJN502" s="2476"/>
      <c r="AJO502" s="2479"/>
      <c r="AJP502" s="2479"/>
      <c r="AJQ502" s="2479"/>
      <c r="AJR502" s="2479"/>
      <c r="AJW502" s="2476"/>
      <c r="AJX502" s="2476"/>
      <c r="AJY502" s="2476"/>
      <c r="AJZ502" s="2479"/>
      <c r="AKA502" s="2479"/>
      <c r="AKB502" s="2479"/>
      <c r="AKC502" s="2479"/>
      <c r="AKH502" s="2476"/>
      <c r="AKI502" s="2476"/>
      <c r="AKJ502" s="2476"/>
      <c r="AKK502" s="2479"/>
      <c r="AKL502" s="2479"/>
      <c r="AKM502" s="2479"/>
      <c r="AKN502" s="2479"/>
      <c r="AKS502" s="2476"/>
      <c r="AKT502" s="2476"/>
      <c r="AKU502" s="2476"/>
      <c r="AKV502" s="2479"/>
      <c r="AKW502" s="2479"/>
      <c r="AKX502" s="2479"/>
      <c r="AKY502" s="2479"/>
      <c r="ALD502" s="2476"/>
      <c r="ALE502" s="2476"/>
      <c r="ALF502" s="2476"/>
      <c r="ALG502" s="2479"/>
      <c r="ALH502" s="2479"/>
      <c r="ALI502" s="2479"/>
      <c r="ALJ502" s="2479"/>
      <c r="ALO502" s="2476"/>
      <c r="ALP502" s="2476"/>
      <c r="ALQ502" s="2476"/>
      <c r="ALR502" s="2479"/>
      <c r="ALS502" s="2479"/>
      <c r="ALT502" s="2479"/>
      <c r="ALU502" s="2479"/>
      <c r="ALZ502" s="2476"/>
      <c r="AMA502" s="2476"/>
      <c r="AMB502" s="2476"/>
      <c r="AMC502" s="2479"/>
      <c r="AMD502" s="2479"/>
      <c r="AME502" s="2479"/>
      <c r="AMF502" s="2479"/>
      <c r="AMK502" s="2476"/>
      <c r="AML502" s="2476"/>
      <c r="AMM502" s="2476"/>
      <c r="AMN502" s="2479"/>
      <c r="AMO502" s="2479"/>
      <c r="AMP502" s="2479"/>
      <c r="AMQ502" s="2479"/>
      <c r="AMV502" s="2476"/>
      <c r="AMW502" s="2476"/>
      <c r="AMX502" s="2476"/>
      <c r="AMY502" s="2479"/>
      <c r="AMZ502" s="2479"/>
      <c r="ANA502" s="2479"/>
      <c r="ANB502" s="2479"/>
      <c r="ANG502" s="2476"/>
      <c r="ANH502" s="2476"/>
      <c r="ANI502" s="2476"/>
      <c r="ANJ502" s="2479"/>
      <c r="ANK502" s="2479"/>
      <c r="ANL502" s="2479"/>
      <c r="ANM502" s="2479"/>
      <c r="ANR502" s="2476"/>
      <c r="ANS502" s="2476"/>
      <c r="ANT502" s="2476"/>
      <c r="ANU502" s="2479"/>
      <c r="ANV502" s="2479"/>
      <c r="ANW502" s="2479"/>
      <c r="ANX502" s="2479"/>
      <c r="AOC502" s="2476"/>
      <c r="AOD502" s="2476"/>
      <c r="AOE502" s="2476"/>
      <c r="AOF502" s="2479"/>
      <c r="AOG502" s="2479"/>
      <c r="AOH502" s="2479"/>
      <c r="AOI502" s="2479"/>
      <c r="AON502" s="2476"/>
      <c r="AOO502" s="2476"/>
      <c r="AOP502" s="2476"/>
      <c r="AOQ502" s="2479"/>
      <c r="AOR502" s="2479"/>
      <c r="AOS502" s="2479"/>
      <c r="AOT502" s="2479"/>
      <c r="AOY502" s="2476"/>
      <c r="AOZ502" s="2476"/>
      <c r="APA502" s="2476"/>
      <c r="APB502" s="2479"/>
      <c r="APC502" s="2479"/>
      <c r="APD502" s="2479"/>
      <c r="APE502" s="2479"/>
      <c r="APJ502" s="2476"/>
      <c r="APK502" s="2476"/>
      <c r="APL502" s="2476"/>
      <c r="APM502" s="2479"/>
      <c r="APN502" s="2479"/>
      <c r="APO502" s="2479"/>
      <c r="APP502" s="2479"/>
      <c r="APU502" s="2476"/>
      <c r="APV502" s="2476"/>
      <c r="APW502" s="2476"/>
      <c r="APX502" s="2479"/>
      <c r="APY502" s="2479"/>
      <c r="APZ502" s="2479"/>
      <c r="AQA502" s="2479"/>
      <c r="AQF502" s="2476"/>
      <c r="AQG502" s="2476"/>
      <c r="AQH502" s="2476"/>
      <c r="AQI502" s="2479"/>
      <c r="AQJ502" s="2479"/>
      <c r="AQK502" s="2479"/>
      <c r="AQL502" s="2479"/>
      <c r="AQQ502" s="2476"/>
      <c r="AQR502" s="2476"/>
      <c r="AQS502" s="2476"/>
      <c r="AQT502" s="2479"/>
      <c r="AQU502" s="2479"/>
      <c r="AQV502" s="2479"/>
      <c r="AQW502" s="2479"/>
      <c r="ARB502" s="2476"/>
      <c r="ARC502" s="2476"/>
      <c r="ARD502" s="2476"/>
      <c r="ARE502" s="2479"/>
      <c r="ARF502" s="2479"/>
      <c r="ARG502" s="2479"/>
      <c r="ARH502" s="2479"/>
      <c r="ARM502" s="2476"/>
      <c r="ARN502" s="2476"/>
      <c r="ARO502" s="2476"/>
      <c r="ARP502" s="2479"/>
      <c r="ARQ502" s="2479"/>
      <c r="ARR502" s="2479"/>
      <c r="ARS502" s="2479"/>
      <c r="ARX502" s="2476"/>
      <c r="ARY502" s="2476"/>
      <c r="ARZ502" s="2476"/>
      <c r="ASA502" s="2479"/>
      <c r="ASB502" s="2479"/>
      <c r="ASC502" s="2479"/>
      <c r="ASD502" s="2479"/>
      <c r="ASI502" s="2476"/>
      <c r="ASJ502" s="2476"/>
      <c r="ASK502" s="2476"/>
      <c r="ASL502" s="2479"/>
      <c r="ASM502" s="2479"/>
      <c r="ASN502" s="2479"/>
      <c r="ASO502" s="2479"/>
      <c r="AST502" s="2476"/>
      <c r="ASU502" s="2476"/>
      <c r="ASV502" s="2476"/>
      <c r="ASW502" s="2479"/>
      <c r="ASX502" s="2479"/>
      <c r="ASY502" s="2479"/>
      <c r="ASZ502" s="2479"/>
      <c r="ATE502" s="2476"/>
      <c r="ATF502" s="2476"/>
      <c r="ATG502" s="2476"/>
      <c r="ATH502" s="2479"/>
      <c r="ATI502" s="2479"/>
      <c r="ATJ502" s="2479"/>
      <c r="ATK502" s="2479"/>
      <c r="ATP502" s="2476"/>
      <c r="ATQ502" s="2476"/>
      <c r="ATR502" s="2476"/>
      <c r="ATS502" s="2479"/>
      <c r="ATT502" s="2479"/>
      <c r="ATU502" s="2479"/>
      <c r="ATV502" s="2479"/>
      <c r="AUA502" s="2476"/>
      <c r="AUB502" s="2476"/>
      <c r="AUC502" s="2476"/>
      <c r="AUD502" s="2479"/>
      <c r="AUE502" s="2479"/>
      <c r="AUF502" s="2479"/>
      <c r="AUG502" s="2479"/>
      <c r="AUL502" s="2476"/>
      <c r="AUM502" s="2476"/>
      <c r="AUN502" s="2476"/>
      <c r="AUO502" s="2479"/>
      <c r="AUP502" s="2479"/>
      <c r="AUQ502" s="2479"/>
      <c r="AUR502" s="2479"/>
      <c r="AUW502" s="2476"/>
      <c r="AUX502" s="2476"/>
      <c r="AUY502" s="2476"/>
      <c r="AUZ502" s="2479"/>
      <c r="AVA502" s="2479"/>
      <c r="AVB502" s="2479"/>
      <c r="AVC502" s="2479"/>
      <c r="AVH502" s="2476"/>
      <c r="AVI502" s="2476"/>
      <c r="AVJ502" s="2476"/>
      <c r="AVK502" s="2479"/>
      <c r="AVL502" s="2479"/>
      <c r="AVM502" s="2479"/>
      <c r="AVN502" s="2479"/>
      <c r="AVS502" s="2476"/>
      <c r="AVT502" s="2476"/>
      <c r="AVU502" s="2476"/>
      <c r="AVV502" s="2479"/>
      <c r="AVW502" s="2479"/>
      <c r="AVX502" s="2479"/>
      <c r="AVY502" s="2479"/>
      <c r="AWD502" s="2476"/>
      <c r="AWE502" s="2476"/>
      <c r="AWF502" s="2476"/>
      <c r="AWG502" s="2479"/>
      <c r="AWH502" s="2479"/>
      <c r="AWI502" s="2479"/>
      <c r="AWJ502" s="2479"/>
      <c r="AWO502" s="2476"/>
      <c r="AWP502" s="2476"/>
      <c r="AWQ502" s="2476"/>
      <c r="AWR502" s="2479"/>
      <c r="AWS502" s="2479"/>
      <c r="AWT502" s="2479"/>
      <c r="AWU502" s="2479"/>
      <c r="AWZ502" s="2476"/>
      <c r="AXA502" s="2476"/>
      <c r="AXB502" s="2476"/>
      <c r="AXC502" s="2479"/>
      <c r="AXD502" s="2479"/>
      <c r="AXE502" s="2479"/>
      <c r="AXF502" s="2479"/>
      <c r="AXK502" s="2476"/>
      <c r="AXL502" s="2476"/>
      <c r="AXM502" s="2476"/>
      <c r="AXN502" s="2479"/>
      <c r="AXO502" s="2479"/>
      <c r="AXP502" s="2479"/>
      <c r="AXQ502" s="2479"/>
      <c r="AXV502" s="2476"/>
      <c r="AXW502" s="2476"/>
      <c r="AXX502" s="2476"/>
      <c r="AXY502" s="2479"/>
      <c r="AXZ502" s="2479"/>
      <c r="AYA502" s="2479"/>
      <c r="AYB502" s="2479"/>
      <c r="AYG502" s="2476"/>
      <c r="AYH502" s="2476"/>
      <c r="AYI502" s="2476"/>
      <c r="AYJ502" s="2479"/>
      <c r="AYK502" s="2479"/>
      <c r="AYL502" s="2479"/>
      <c r="AYM502" s="2479"/>
      <c r="AYR502" s="2476"/>
      <c r="AYS502" s="2476"/>
      <c r="AYT502" s="2476"/>
      <c r="AYU502" s="2479"/>
      <c r="AYV502" s="2479"/>
      <c r="AYW502" s="2479"/>
      <c r="AYX502" s="2479"/>
      <c r="AZC502" s="2476"/>
      <c r="AZD502" s="2476"/>
      <c r="AZE502" s="2476"/>
      <c r="AZF502" s="2479"/>
      <c r="AZG502" s="2479"/>
      <c r="AZH502" s="2479"/>
      <c r="AZI502" s="2479"/>
      <c r="AZN502" s="2476"/>
      <c r="AZO502" s="2476"/>
      <c r="AZP502" s="2476"/>
      <c r="AZQ502" s="2479"/>
      <c r="AZR502" s="2479"/>
      <c r="AZS502" s="2479"/>
      <c r="AZT502" s="2479"/>
      <c r="AZY502" s="2476"/>
      <c r="AZZ502" s="2476"/>
      <c r="BAA502" s="2476"/>
      <c r="BAB502" s="2479"/>
      <c r="BAC502" s="2479"/>
      <c r="BAD502" s="2479"/>
      <c r="BAE502" s="2479"/>
      <c r="BAJ502" s="2476"/>
      <c r="BAK502" s="2476"/>
      <c r="BAL502" s="2476"/>
      <c r="BAM502" s="2479"/>
      <c r="BAN502" s="2479"/>
      <c r="BAO502" s="2479"/>
      <c r="BAP502" s="2479"/>
      <c r="BAU502" s="2476"/>
      <c r="BAV502" s="2476"/>
      <c r="BAW502" s="2476"/>
      <c r="BAX502" s="2479"/>
      <c r="BAY502" s="2479"/>
      <c r="BAZ502" s="2479"/>
      <c r="BBA502" s="2479"/>
      <c r="BBF502" s="2476"/>
      <c r="BBG502" s="2476"/>
      <c r="BBH502" s="2476"/>
      <c r="BBI502" s="2479"/>
      <c r="BBJ502" s="2479"/>
      <c r="BBK502" s="2479"/>
      <c r="BBL502" s="2479"/>
      <c r="BBQ502" s="2476"/>
      <c r="BBR502" s="2476"/>
      <c r="BBS502" s="2476"/>
      <c r="BBT502" s="2479"/>
      <c r="BBU502" s="2479"/>
      <c r="BBV502" s="2479"/>
      <c r="BBW502" s="2479"/>
      <c r="BCB502" s="2476"/>
      <c r="BCC502" s="2476"/>
      <c r="BCD502" s="2476"/>
      <c r="BCE502" s="2479"/>
      <c r="BCF502" s="2479"/>
      <c r="BCG502" s="2479"/>
      <c r="BCH502" s="2479"/>
      <c r="BCM502" s="2476"/>
      <c r="BCN502" s="2476"/>
      <c r="BCO502" s="2476"/>
      <c r="BCP502" s="2479"/>
      <c r="BCQ502" s="2479"/>
      <c r="BCR502" s="2479"/>
      <c r="BCS502" s="2479"/>
      <c r="BCX502" s="2476"/>
      <c r="BCY502" s="2476"/>
      <c r="BCZ502" s="2476"/>
      <c r="BDA502" s="2479"/>
      <c r="BDB502" s="2479"/>
      <c r="BDC502" s="2479"/>
      <c r="BDD502" s="2479"/>
      <c r="BDI502" s="2476"/>
      <c r="BDJ502" s="2476"/>
      <c r="BDK502" s="2476"/>
      <c r="BDL502" s="2479"/>
      <c r="BDM502" s="2479"/>
      <c r="BDN502" s="2479"/>
      <c r="BDO502" s="2479"/>
      <c r="BDT502" s="2476"/>
      <c r="BDU502" s="2476"/>
      <c r="BDV502" s="2476"/>
      <c r="BDW502" s="2479"/>
      <c r="BDX502" s="2479"/>
      <c r="BDY502" s="2479"/>
      <c r="BDZ502" s="2479"/>
      <c r="BEE502" s="2476"/>
      <c r="BEF502" s="2476"/>
      <c r="BEG502" s="2476"/>
      <c r="BEH502" s="2479"/>
      <c r="BEI502" s="2479"/>
      <c r="BEJ502" s="2479"/>
      <c r="BEK502" s="2479"/>
      <c r="BEP502" s="2476"/>
      <c r="BEQ502" s="2476"/>
      <c r="BER502" s="2476"/>
      <c r="BES502" s="2479"/>
      <c r="BET502" s="2479"/>
      <c r="BEU502" s="2479"/>
      <c r="BEV502" s="2479"/>
      <c r="BFA502" s="2476"/>
      <c r="BFB502" s="2476"/>
      <c r="BFC502" s="2476"/>
      <c r="BFD502" s="2479"/>
      <c r="BFE502" s="2479"/>
      <c r="BFF502" s="2479"/>
      <c r="BFG502" s="2479"/>
      <c r="BFL502" s="2476"/>
      <c r="BFM502" s="2476"/>
      <c r="BFN502" s="2476"/>
      <c r="BFO502" s="2479"/>
      <c r="BFP502" s="2479"/>
      <c r="BFQ502" s="2479"/>
      <c r="BFR502" s="2479"/>
      <c r="BFW502" s="2476"/>
      <c r="BFX502" s="2476"/>
      <c r="BFY502" s="2476"/>
      <c r="BFZ502" s="2479"/>
      <c r="BGA502" s="2479"/>
      <c r="BGB502" s="2479"/>
      <c r="BGC502" s="2479"/>
      <c r="BGH502" s="2476"/>
      <c r="BGI502" s="2476"/>
      <c r="BGJ502" s="2476"/>
      <c r="BGK502" s="2479"/>
      <c r="BGL502" s="2479"/>
      <c r="BGM502" s="2479"/>
      <c r="BGN502" s="2479"/>
      <c r="BGS502" s="2476"/>
      <c r="BGT502" s="2476"/>
      <c r="BGU502" s="2476"/>
      <c r="BGV502" s="2479"/>
      <c r="BGW502" s="2479"/>
      <c r="BGX502" s="2479"/>
      <c r="BGY502" s="2479"/>
      <c r="BHD502" s="2476"/>
      <c r="BHE502" s="2476"/>
      <c r="BHF502" s="2476"/>
      <c r="BHG502" s="2479"/>
      <c r="BHH502" s="2479"/>
      <c r="BHI502" s="2479"/>
      <c r="BHJ502" s="2479"/>
      <c r="BHO502" s="2476"/>
      <c r="BHP502" s="2476"/>
      <c r="BHQ502" s="2476"/>
      <c r="BHR502" s="2479"/>
      <c r="BHS502" s="2479"/>
      <c r="BHT502" s="2479"/>
      <c r="BHU502" s="2479"/>
      <c r="BHZ502" s="2476"/>
      <c r="BIA502" s="2476"/>
      <c r="BIB502" s="2476"/>
      <c r="BIC502" s="2479"/>
      <c r="BID502" s="2479"/>
      <c r="BIE502" s="2479"/>
      <c r="BIF502" s="2479"/>
      <c r="BIK502" s="2476"/>
      <c r="BIL502" s="2476"/>
      <c r="BIM502" s="2476"/>
      <c r="BIN502" s="2479"/>
      <c r="BIO502" s="2479"/>
      <c r="BIP502" s="2479"/>
      <c r="BIQ502" s="2479"/>
      <c r="BIV502" s="2476"/>
      <c r="BIW502" s="2476"/>
      <c r="BIX502" s="2476"/>
      <c r="BIY502" s="2479"/>
      <c r="BIZ502" s="2479"/>
      <c r="BJA502" s="2479"/>
      <c r="BJB502" s="2479"/>
      <c r="BJG502" s="2476"/>
      <c r="BJH502" s="2476"/>
      <c r="BJI502" s="2476"/>
      <c r="BJJ502" s="2479"/>
      <c r="BJK502" s="2479"/>
      <c r="BJL502" s="2479"/>
      <c r="BJM502" s="2479"/>
      <c r="BJR502" s="2476"/>
      <c r="BJS502" s="2476"/>
      <c r="BJT502" s="2476"/>
      <c r="BJU502" s="2479"/>
      <c r="BJV502" s="2479"/>
      <c r="BJW502" s="2479"/>
      <c r="BJX502" s="2479"/>
      <c r="BKC502" s="2476"/>
      <c r="BKD502" s="2476"/>
      <c r="BKE502" s="2476"/>
      <c r="BKF502" s="2479"/>
      <c r="BKG502" s="2479"/>
      <c r="BKH502" s="2479"/>
      <c r="BKI502" s="2479"/>
      <c r="BKN502" s="2476"/>
      <c r="BKO502" s="2476"/>
      <c r="BKP502" s="2476"/>
      <c r="BKQ502" s="2479"/>
      <c r="BKR502" s="2479"/>
      <c r="BKS502" s="2479"/>
      <c r="BKT502" s="2479"/>
      <c r="BKY502" s="2476"/>
      <c r="BKZ502" s="2476"/>
      <c r="BLA502" s="2476"/>
      <c r="BLB502" s="2479"/>
      <c r="BLC502" s="2479"/>
      <c r="BLD502" s="2479"/>
      <c r="BLE502" s="2479"/>
      <c r="BLJ502" s="2476"/>
      <c r="BLK502" s="2476"/>
      <c r="BLL502" s="2476"/>
      <c r="BLM502" s="2479"/>
      <c r="BLN502" s="2479"/>
      <c r="BLO502" s="2479"/>
      <c r="BLP502" s="2479"/>
      <c r="BLU502" s="2476"/>
      <c r="BLV502" s="2476"/>
      <c r="BLW502" s="2476"/>
      <c r="BLX502" s="2479"/>
      <c r="BLY502" s="2479"/>
      <c r="BLZ502" s="2479"/>
      <c r="BMA502" s="2479"/>
      <c r="BMF502" s="2476"/>
      <c r="BMG502" s="2476"/>
      <c r="BMH502" s="2476"/>
      <c r="BMI502" s="2479"/>
      <c r="BMJ502" s="2479"/>
      <c r="BMK502" s="2479"/>
      <c r="BML502" s="2479"/>
      <c r="BMQ502" s="2476"/>
      <c r="BMR502" s="2476"/>
      <c r="BMS502" s="2476"/>
      <c r="BMT502" s="2479"/>
      <c r="BMU502" s="2479"/>
      <c r="BMV502" s="2479"/>
      <c r="BMW502" s="2479"/>
      <c r="BNB502" s="2476"/>
      <c r="BNC502" s="2476"/>
      <c r="BND502" s="2476"/>
      <c r="BNE502" s="2479"/>
      <c r="BNF502" s="2479"/>
      <c r="BNG502" s="2479"/>
      <c r="BNH502" s="2479"/>
      <c r="BNM502" s="2476"/>
      <c r="BNN502" s="2476"/>
      <c r="BNO502" s="2476"/>
      <c r="BNP502" s="2479"/>
      <c r="BNQ502" s="2479"/>
      <c r="BNR502" s="2479"/>
      <c r="BNS502" s="2479"/>
      <c r="BNX502" s="2476"/>
      <c r="BNY502" s="2476"/>
      <c r="BNZ502" s="2476"/>
      <c r="BOA502" s="2479"/>
      <c r="BOB502" s="2479"/>
      <c r="BOC502" s="2479"/>
      <c r="BOD502" s="2479"/>
      <c r="BOI502" s="2476"/>
      <c r="BOJ502" s="2476"/>
      <c r="BOK502" s="2476"/>
      <c r="BOL502" s="2479"/>
      <c r="BOM502" s="2479"/>
      <c r="BON502" s="2479"/>
      <c r="BOO502" s="2479"/>
      <c r="BOT502" s="2476"/>
      <c r="BOU502" s="2476"/>
      <c r="BOV502" s="2476"/>
      <c r="BOW502" s="2479"/>
      <c r="BOX502" s="2479"/>
      <c r="BOY502" s="2479"/>
      <c r="BOZ502" s="2479"/>
      <c r="BPE502" s="2476"/>
      <c r="BPF502" s="2476"/>
      <c r="BPG502" s="2476"/>
      <c r="BPH502" s="2479"/>
      <c r="BPI502" s="2479"/>
      <c r="BPJ502" s="2479"/>
      <c r="BPK502" s="2479"/>
      <c r="BPP502" s="2476"/>
      <c r="BPQ502" s="2476"/>
      <c r="BPR502" s="2476"/>
      <c r="BPS502" s="2479"/>
      <c r="BPT502" s="2479"/>
      <c r="BPU502" s="2479"/>
      <c r="BPV502" s="2479"/>
      <c r="BQA502" s="2476"/>
      <c r="BQB502" s="2476"/>
      <c r="BQC502" s="2476"/>
      <c r="BQD502" s="2479"/>
      <c r="BQE502" s="2479"/>
      <c r="BQF502" s="2479"/>
      <c r="BQG502" s="2479"/>
      <c r="BQL502" s="2476"/>
      <c r="BQM502" s="2476"/>
      <c r="BQN502" s="2476"/>
      <c r="BQO502" s="2479"/>
      <c r="BQP502" s="2479"/>
      <c r="BQQ502" s="2479"/>
      <c r="BQR502" s="2479"/>
      <c r="BQW502" s="2476"/>
      <c r="BQX502" s="2476"/>
      <c r="BQY502" s="2476"/>
      <c r="BQZ502" s="2479"/>
      <c r="BRA502" s="2479"/>
      <c r="BRB502" s="2479"/>
      <c r="BRC502" s="2479"/>
      <c r="BRH502" s="2476"/>
      <c r="BRI502" s="2476"/>
      <c r="BRJ502" s="2476"/>
      <c r="BRK502" s="2479"/>
      <c r="BRL502" s="2479"/>
      <c r="BRM502" s="2479"/>
      <c r="BRN502" s="2479"/>
      <c r="BRS502" s="2476"/>
      <c r="BRT502" s="2476"/>
      <c r="BRU502" s="2476"/>
      <c r="BRV502" s="2479"/>
      <c r="BRW502" s="2479"/>
      <c r="BRX502" s="2479"/>
      <c r="BRY502" s="2479"/>
      <c r="BSD502" s="2476"/>
      <c r="BSE502" s="2476"/>
      <c r="BSF502" s="2476"/>
      <c r="BSG502" s="2479"/>
      <c r="BSH502" s="2479"/>
      <c r="BSI502" s="2479"/>
      <c r="BSJ502" s="2479"/>
      <c r="BSO502" s="2476"/>
      <c r="BSP502" s="2476"/>
      <c r="BSQ502" s="2476"/>
      <c r="BSR502" s="2479"/>
      <c r="BSS502" s="2479"/>
      <c r="BST502" s="2479"/>
      <c r="BSU502" s="2479"/>
      <c r="BSZ502" s="2476"/>
      <c r="BTA502" s="2476"/>
      <c r="BTB502" s="2476"/>
      <c r="BTC502" s="2479"/>
      <c r="BTD502" s="2479"/>
      <c r="BTE502" s="2479"/>
      <c r="BTF502" s="2479"/>
      <c r="BTK502" s="2476"/>
      <c r="BTL502" s="2476"/>
      <c r="BTM502" s="2476"/>
      <c r="BTN502" s="2479"/>
      <c r="BTO502" s="2479"/>
      <c r="BTP502" s="2479"/>
      <c r="BTQ502" s="2479"/>
      <c r="BTV502" s="2476"/>
      <c r="BTW502" s="2476"/>
      <c r="BTX502" s="2476"/>
      <c r="BTY502" s="2479"/>
      <c r="BTZ502" s="2479"/>
      <c r="BUA502" s="2479"/>
      <c r="BUB502" s="2479"/>
      <c r="BUG502" s="2476"/>
      <c r="BUH502" s="2476"/>
      <c r="BUI502" s="2476"/>
      <c r="BUJ502" s="2479"/>
      <c r="BUK502" s="2479"/>
      <c r="BUL502" s="2479"/>
      <c r="BUM502" s="2479"/>
      <c r="BUR502" s="2476"/>
      <c r="BUS502" s="2476"/>
      <c r="BUT502" s="2476"/>
      <c r="BUU502" s="2479"/>
      <c r="BUV502" s="2479"/>
      <c r="BUW502" s="2479"/>
      <c r="BUX502" s="2479"/>
      <c r="BVC502" s="2476"/>
      <c r="BVD502" s="2476"/>
      <c r="BVE502" s="2476"/>
      <c r="BVF502" s="2479"/>
      <c r="BVG502" s="2479"/>
      <c r="BVH502" s="2479"/>
      <c r="BVI502" s="2479"/>
      <c r="BVN502" s="2476"/>
      <c r="BVO502" s="2476"/>
      <c r="BVP502" s="2476"/>
      <c r="BVQ502" s="2479"/>
      <c r="BVR502" s="2479"/>
      <c r="BVS502" s="2479"/>
      <c r="BVT502" s="2479"/>
      <c r="BVY502" s="2476"/>
      <c r="BVZ502" s="2476"/>
      <c r="BWA502" s="2476"/>
      <c r="BWB502" s="2479"/>
      <c r="BWC502" s="2479"/>
      <c r="BWD502" s="2479"/>
      <c r="BWE502" s="2479"/>
      <c r="BWJ502" s="2476"/>
      <c r="BWK502" s="2476"/>
      <c r="BWL502" s="2476"/>
      <c r="BWM502" s="2479"/>
      <c r="BWN502" s="2479"/>
      <c r="BWO502" s="2479"/>
      <c r="BWP502" s="2479"/>
      <c r="BWU502" s="2476"/>
      <c r="BWV502" s="2476"/>
      <c r="BWW502" s="2476"/>
      <c r="BWX502" s="2479"/>
      <c r="BWY502" s="2479"/>
      <c r="BWZ502" s="2479"/>
      <c r="BXA502" s="2479"/>
      <c r="BXF502" s="2476"/>
      <c r="BXG502" s="2476"/>
      <c r="BXH502" s="2476"/>
      <c r="BXI502" s="2479"/>
      <c r="BXJ502" s="2479"/>
      <c r="BXK502" s="2479"/>
      <c r="BXL502" s="2479"/>
      <c r="BXQ502" s="2476"/>
      <c r="BXR502" s="2476"/>
      <c r="BXS502" s="2476"/>
      <c r="BXT502" s="2479"/>
      <c r="BXU502" s="2479"/>
      <c r="BXV502" s="2479"/>
      <c r="BXW502" s="2479"/>
      <c r="BYB502" s="2476"/>
      <c r="BYC502" s="2476"/>
      <c r="BYD502" s="2476"/>
      <c r="BYE502" s="2479"/>
      <c r="BYF502" s="2479"/>
      <c r="BYG502" s="2479"/>
      <c r="BYH502" s="2479"/>
      <c r="BYM502" s="2476"/>
      <c r="BYN502" s="2476"/>
      <c r="BYO502" s="2476"/>
      <c r="BYP502" s="2479"/>
      <c r="BYQ502" s="2479"/>
      <c r="BYR502" s="2479"/>
      <c r="BYS502" s="2479"/>
      <c r="BYX502" s="2476"/>
      <c r="BYY502" s="2476"/>
      <c r="BYZ502" s="2476"/>
      <c r="BZA502" s="2479"/>
      <c r="BZB502" s="2479"/>
      <c r="BZC502" s="2479"/>
      <c r="BZD502" s="2479"/>
      <c r="BZI502" s="2476"/>
      <c r="BZJ502" s="2476"/>
      <c r="BZK502" s="2476"/>
      <c r="BZL502" s="2479"/>
      <c r="BZM502" s="2479"/>
      <c r="BZN502" s="2479"/>
      <c r="BZO502" s="2479"/>
      <c r="BZT502" s="2476"/>
      <c r="BZU502" s="2476"/>
      <c r="BZV502" s="2476"/>
      <c r="BZW502" s="2479"/>
      <c r="BZX502" s="2479"/>
      <c r="BZY502" s="2479"/>
      <c r="BZZ502" s="2479"/>
      <c r="CAE502" s="2476"/>
      <c r="CAF502" s="2476"/>
      <c r="CAG502" s="2476"/>
      <c r="CAH502" s="2479"/>
      <c r="CAI502" s="2479"/>
      <c r="CAJ502" s="2479"/>
      <c r="CAK502" s="2479"/>
      <c r="CAP502" s="2476"/>
      <c r="CAQ502" s="2476"/>
      <c r="CAR502" s="2476"/>
      <c r="CAS502" s="2479"/>
      <c r="CAT502" s="2479"/>
      <c r="CAU502" s="2479"/>
      <c r="CAV502" s="2479"/>
      <c r="CBA502" s="2476"/>
      <c r="CBB502" s="2476"/>
      <c r="CBC502" s="2476"/>
      <c r="CBD502" s="2479"/>
      <c r="CBE502" s="2479"/>
      <c r="CBF502" s="2479"/>
      <c r="CBG502" s="2479"/>
      <c r="CBL502" s="2476"/>
      <c r="CBM502" s="2476"/>
      <c r="CBN502" s="2476"/>
      <c r="CBO502" s="2479"/>
      <c r="CBP502" s="2479"/>
      <c r="CBQ502" s="2479"/>
      <c r="CBR502" s="2479"/>
      <c r="CBW502" s="2476"/>
      <c r="CBX502" s="2476"/>
      <c r="CBY502" s="2476"/>
      <c r="CBZ502" s="2479"/>
      <c r="CCA502" s="2479"/>
      <c r="CCB502" s="2479"/>
      <c r="CCC502" s="2479"/>
      <c r="CCH502" s="2476"/>
      <c r="CCI502" s="2476"/>
      <c r="CCJ502" s="2476"/>
      <c r="CCK502" s="2479"/>
      <c r="CCL502" s="2479"/>
      <c r="CCM502" s="2479"/>
      <c r="CCN502" s="2479"/>
      <c r="CCS502" s="2476"/>
      <c r="CCT502" s="2476"/>
      <c r="CCU502" s="2476"/>
      <c r="CCV502" s="2479"/>
      <c r="CCW502" s="2479"/>
      <c r="CCX502" s="2479"/>
      <c r="CCY502" s="2479"/>
      <c r="CDD502" s="2476"/>
      <c r="CDE502" s="2476"/>
      <c r="CDF502" s="2476"/>
      <c r="CDG502" s="2479"/>
      <c r="CDH502" s="2479"/>
      <c r="CDI502" s="2479"/>
      <c r="CDJ502" s="2479"/>
      <c r="CDO502" s="2476"/>
      <c r="CDP502" s="2476"/>
      <c r="CDQ502" s="2476"/>
      <c r="CDR502" s="2479"/>
      <c r="CDS502" s="2479"/>
      <c r="CDT502" s="2479"/>
      <c r="CDU502" s="2479"/>
      <c r="CDZ502" s="2476"/>
      <c r="CEA502" s="2476"/>
      <c r="CEB502" s="2476"/>
      <c r="CEC502" s="2479"/>
      <c r="CED502" s="2479"/>
      <c r="CEE502" s="2479"/>
      <c r="CEF502" s="2479"/>
      <c r="CEK502" s="2476"/>
      <c r="CEL502" s="2476"/>
      <c r="CEM502" s="2476"/>
      <c r="CEN502" s="2479"/>
      <c r="CEO502" s="2479"/>
      <c r="CEP502" s="2479"/>
      <c r="CEQ502" s="2479"/>
      <c r="CEV502" s="2476"/>
      <c r="CEW502" s="2476"/>
      <c r="CEX502" s="2476"/>
      <c r="CEY502" s="2479"/>
      <c r="CEZ502" s="2479"/>
      <c r="CFA502" s="2479"/>
      <c r="CFB502" s="2479"/>
      <c r="CFG502" s="2476"/>
      <c r="CFH502" s="2476"/>
      <c r="CFI502" s="2476"/>
      <c r="CFJ502" s="2479"/>
      <c r="CFK502" s="2479"/>
      <c r="CFL502" s="2479"/>
      <c r="CFM502" s="2479"/>
      <c r="CFR502" s="2476"/>
      <c r="CFS502" s="2476"/>
      <c r="CFT502" s="2476"/>
      <c r="CFU502" s="2479"/>
      <c r="CFV502" s="2479"/>
      <c r="CFW502" s="2479"/>
      <c r="CFX502" s="2479"/>
      <c r="CGC502" s="2476"/>
      <c r="CGD502" s="2476"/>
      <c r="CGE502" s="2476"/>
      <c r="CGF502" s="2479"/>
      <c r="CGG502" s="2479"/>
      <c r="CGH502" s="2479"/>
      <c r="CGI502" s="2479"/>
      <c r="CGN502" s="2476"/>
      <c r="CGO502" s="2476"/>
      <c r="CGP502" s="2476"/>
      <c r="CGQ502" s="2479"/>
      <c r="CGR502" s="2479"/>
      <c r="CGS502" s="2479"/>
      <c r="CGT502" s="2479"/>
      <c r="CGY502" s="2476"/>
      <c r="CGZ502" s="2476"/>
      <c r="CHA502" s="2476"/>
      <c r="CHB502" s="2479"/>
      <c r="CHC502" s="2479"/>
      <c r="CHD502" s="2479"/>
      <c r="CHE502" s="2479"/>
      <c r="CHJ502" s="2476"/>
      <c r="CHK502" s="2476"/>
      <c r="CHL502" s="2476"/>
      <c r="CHM502" s="2479"/>
      <c r="CHN502" s="2479"/>
      <c r="CHO502" s="2479"/>
      <c r="CHP502" s="2479"/>
      <c r="CHU502" s="2476"/>
      <c r="CHV502" s="2476"/>
      <c r="CHW502" s="2476"/>
      <c r="CHX502" s="2479"/>
      <c r="CHY502" s="2479"/>
      <c r="CHZ502" s="2479"/>
      <c r="CIA502" s="2479"/>
      <c r="CIF502" s="2476"/>
      <c r="CIG502" s="2476"/>
      <c r="CIH502" s="2476"/>
      <c r="CII502" s="2479"/>
      <c r="CIJ502" s="2479"/>
      <c r="CIK502" s="2479"/>
      <c r="CIL502" s="2479"/>
      <c r="CIQ502" s="2476"/>
      <c r="CIR502" s="2476"/>
      <c r="CIS502" s="2476"/>
      <c r="CIT502" s="2479"/>
      <c r="CIU502" s="2479"/>
      <c r="CIV502" s="2479"/>
      <c r="CIW502" s="2479"/>
      <c r="CJB502" s="2476"/>
      <c r="CJC502" s="2476"/>
      <c r="CJD502" s="2476"/>
      <c r="CJE502" s="2479"/>
      <c r="CJF502" s="2479"/>
      <c r="CJG502" s="2479"/>
      <c r="CJH502" s="2479"/>
      <c r="CJM502" s="2476"/>
      <c r="CJN502" s="2476"/>
      <c r="CJO502" s="2476"/>
      <c r="CJP502" s="2479"/>
      <c r="CJQ502" s="2479"/>
      <c r="CJR502" s="2479"/>
      <c r="CJS502" s="2479"/>
      <c r="CJX502" s="2476"/>
      <c r="CJY502" s="2476"/>
      <c r="CJZ502" s="2476"/>
      <c r="CKA502" s="2479"/>
      <c r="CKB502" s="2479"/>
      <c r="CKC502" s="2479"/>
      <c r="CKD502" s="2479"/>
      <c r="CKI502" s="2476"/>
      <c r="CKJ502" s="2476"/>
      <c r="CKK502" s="2476"/>
      <c r="CKL502" s="2479"/>
      <c r="CKM502" s="2479"/>
      <c r="CKN502" s="2479"/>
      <c r="CKO502" s="2479"/>
      <c r="CKT502" s="2476"/>
      <c r="CKU502" s="2476"/>
      <c r="CKV502" s="2476"/>
      <c r="CKW502" s="2479"/>
      <c r="CKX502" s="2479"/>
      <c r="CKY502" s="2479"/>
      <c r="CKZ502" s="2479"/>
      <c r="CLE502" s="2476"/>
      <c r="CLF502" s="2476"/>
      <c r="CLG502" s="2476"/>
      <c r="CLH502" s="2479"/>
      <c r="CLI502" s="2479"/>
      <c r="CLJ502" s="2479"/>
      <c r="CLK502" s="2479"/>
      <c r="CLP502" s="2476"/>
      <c r="CLQ502" s="2476"/>
      <c r="CLR502" s="2476"/>
      <c r="CLS502" s="2479"/>
      <c r="CLT502" s="2479"/>
      <c r="CLU502" s="2479"/>
      <c r="CLV502" s="2479"/>
      <c r="CMA502" s="2476"/>
      <c r="CMB502" s="2476"/>
      <c r="CMC502" s="2476"/>
      <c r="CMD502" s="2479"/>
      <c r="CME502" s="2479"/>
      <c r="CMF502" s="2479"/>
      <c r="CMG502" s="2479"/>
      <c r="CML502" s="2476"/>
      <c r="CMM502" s="2476"/>
      <c r="CMN502" s="2476"/>
      <c r="CMO502" s="2479"/>
      <c r="CMP502" s="2479"/>
      <c r="CMQ502" s="2479"/>
      <c r="CMR502" s="2479"/>
      <c r="CMW502" s="2476"/>
      <c r="CMX502" s="2476"/>
      <c r="CMY502" s="2476"/>
      <c r="CMZ502" s="2479"/>
      <c r="CNA502" s="2479"/>
      <c r="CNB502" s="2479"/>
      <c r="CNC502" s="2479"/>
      <c r="CNH502" s="2476"/>
      <c r="CNI502" s="2476"/>
      <c r="CNJ502" s="2476"/>
      <c r="CNK502" s="2479"/>
      <c r="CNL502" s="2479"/>
      <c r="CNM502" s="2479"/>
      <c r="CNN502" s="2479"/>
      <c r="CNS502" s="2476"/>
      <c r="CNT502" s="2476"/>
      <c r="CNU502" s="2476"/>
      <c r="CNV502" s="2479"/>
      <c r="CNW502" s="2479"/>
      <c r="CNX502" s="2479"/>
      <c r="CNY502" s="2479"/>
      <c r="COD502" s="2476"/>
      <c r="COE502" s="2476"/>
      <c r="COF502" s="2476"/>
      <c r="COG502" s="2479"/>
      <c r="COH502" s="2479"/>
      <c r="COI502" s="2479"/>
      <c r="COJ502" s="2479"/>
      <c r="COO502" s="2476"/>
      <c r="COP502" s="2476"/>
      <c r="COQ502" s="2476"/>
      <c r="COR502" s="2479"/>
      <c r="COS502" s="2479"/>
      <c r="COT502" s="2479"/>
      <c r="COU502" s="2479"/>
      <c r="COZ502" s="2476"/>
      <c r="CPA502" s="2476"/>
      <c r="CPB502" s="2476"/>
      <c r="CPC502" s="2479"/>
      <c r="CPD502" s="2479"/>
      <c r="CPE502" s="2479"/>
      <c r="CPF502" s="2479"/>
      <c r="CPK502" s="2476"/>
      <c r="CPL502" s="2476"/>
      <c r="CPM502" s="2476"/>
      <c r="CPN502" s="2479"/>
      <c r="CPO502" s="2479"/>
      <c r="CPP502" s="2479"/>
      <c r="CPQ502" s="2479"/>
      <c r="CPV502" s="2476"/>
      <c r="CPW502" s="2476"/>
      <c r="CPX502" s="2476"/>
      <c r="CPY502" s="2479"/>
      <c r="CPZ502" s="2479"/>
      <c r="CQA502" s="2479"/>
      <c r="CQB502" s="2479"/>
      <c r="CQG502" s="2476"/>
      <c r="CQH502" s="2476"/>
      <c r="CQI502" s="2476"/>
      <c r="CQJ502" s="2479"/>
      <c r="CQK502" s="2479"/>
      <c r="CQL502" s="2479"/>
      <c r="CQM502" s="2479"/>
      <c r="CQR502" s="2476"/>
      <c r="CQS502" s="2476"/>
      <c r="CQT502" s="2476"/>
      <c r="CQU502" s="2479"/>
      <c r="CQV502" s="2479"/>
      <c r="CQW502" s="2479"/>
      <c r="CQX502" s="2479"/>
      <c r="CRC502" s="2476"/>
      <c r="CRD502" s="2476"/>
      <c r="CRE502" s="2476"/>
      <c r="CRF502" s="2479"/>
      <c r="CRG502" s="2479"/>
      <c r="CRH502" s="2479"/>
      <c r="CRI502" s="2479"/>
      <c r="CRN502" s="2476"/>
      <c r="CRO502" s="2476"/>
      <c r="CRP502" s="2476"/>
      <c r="CRQ502" s="2479"/>
      <c r="CRR502" s="2479"/>
      <c r="CRS502" s="2479"/>
      <c r="CRT502" s="2479"/>
      <c r="CRY502" s="2476"/>
      <c r="CRZ502" s="2476"/>
      <c r="CSA502" s="2476"/>
      <c r="CSB502" s="2479"/>
      <c r="CSC502" s="2479"/>
      <c r="CSD502" s="2479"/>
      <c r="CSE502" s="2479"/>
      <c r="CSJ502" s="2476"/>
      <c r="CSK502" s="2476"/>
      <c r="CSL502" s="2476"/>
      <c r="CSM502" s="2479"/>
      <c r="CSN502" s="2479"/>
      <c r="CSO502" s="2479"/>
      <c r="CSP502" s="2479"/>
      <c r="CSU502" s="2476"/>
      <c r="CSV502" s="2476"/>
      <c r="CSW502" s="2476"/>
      <c r="CSX502" s="2479"/>
      <c r="CSY502" s="2479"/>
      <c r="CSZ502" s="2479"/>
      <c r="CTA502" s="2479"/>
      <c r="CTF502" s="2476"/>
      <c r="CTG502" s="2476"/>
      <c r="CTH502" s="2476"/>
      <c r="CTI502" s="2479"/>
      <c r="CTJ502" s="2479"/>
      <c r="CTK502" s="2479"/>
      <c r="CTL502" s="2479"/>
      <c r="CTQ502" s="2476"/>
      <c r="CTR502" s="2476"/>
      <c r="CTS502" s="2476"/>
      <c r="CTT502" s="2479"/>
      <c r="CTU502" s="2479"/>
      <c r="CTV502" s="2479"/>
      <c r="CTW502" s="2479"/>
      <c r="CUB502" s="2476"/>
      <c r="CUC502" s="2476"/>
      <c r="CUD502" s="2476"/>
      <c r="CUE502" s="2479"/>
      <c r="CUF502" s="2479"/>
      <c r="CUG502" s="2479"/>
      <c r="CUH502" s="2479"/>
      <c r="CUM502" s="2476"/>
      <c r="CUN502" s="2476"/>
      <c r="CUO502" s="2476"/>
      <c r="CUP502" s="2479"/>
      <c r="CUQ502" s="2479"/>
      <c r="CUR502" s="2479"/>
      <c r="CUS502" s="2479"/>
      <c r="CUX502" s="2476"/>
      <c r="CUY502" s="2476"/>
      <c r="CUZ502" s="2476"/>
      <c r="CVA502" s="2479"/>
      <c r="CVB502" s="2479"/>
      <c r="CVC502" s="2479"/>
      <c r="CVD502" s="2479"/>
      <c r="CVI502" s="2476"/>
      <c r="CVJ502" s="2476"/>
      <c r="CVK502" s="2476"/>
      <c r="CVL502" s="2479"/>
      <c r="CVM502" s="2479"/>
      <c r="CVN502" s="2479"/>
      <c r="CVO502" s="2479"/>
      <c r="CVT502" s="2476"/>
      <c r="CVU502" s="2476"/>
      <c r="CVV502" s="2476"/>
      <c r="CVW502" s="2479"/>
      <c r="CVX502" s="2479"/>
      <c r="CVY502" s="2479"/>
      <c r="CVZ502" s="2479"/>
      <c r="CWE502" s="2476"/>
      <c r="CWF502" s="2476"/>
      <c r="CWG502" s="2476"/>
      <c r="CWH502" s="2479"/>
      <c r="CWI502" s="2479"/>
      <c r="CWJ502" s="2479"/>
      <c r="CWK502" s="2479"/>
      <c r="CWP502" s="2476"/>
      <c r="CWQ502" s="2476"/>
      <c r="CWR502" s="2476"/>
      <c r="CWS502" s="2479"/>
      <c r="CWT502" s="2479"/>
      <c r="CWU502" s="2479"/>
      <c r="CWV502" s="2479"/>
      <c r="CXA502" s="2476"/>
      <c r="CXB502" s="2476"/>
      <c r="CXC502" s="2476"/>
      <c r="CXD502" s="2479"/>
      <c r="CXE502" s="2479"/>
      <c r="CXF502" s="2479"/>
      <c r="CXG502" s="2479"/>
      <c r="CXL502" s="2476"/>
      <c r="CXM502" s="2476"/>
      <c r="CXN502" s="2476"/>
      <c r="CXO502" s="2479"/>
      <c r="CXP502" s="2479"/>
      <c r="CXQ502" s="2479"/>
      <c r="CXR502" s="2479"/>
      <c r="CXW502" s="2476"/>
      <c r="CXX502" s="2476"/>
      <c r="CXY502" s="2476"/>
      <c r="CXZ502" s="2479"/>
      <c r="CYA502" s="2479"/>
      <c r="CYB502" s="2479"/>
      <c r="CYC502" s="2479"/>
      <c r="CYH502" s="2476"/>
      <c r="CYI502" s="2476"/>
      <c r="CYJ502" s="2476"/>
      <c r="CYK502" s="2479"/>
      <c r="CYL502" s="2479"/>
      <c r="CYM502" s="2479"/>
      <c r="CYN502" s="2479"/>
      <c r="CYS502" s="2476"/>
      <c r="CYT502" s="2476"/>
      <c r="CYU502" s="2476"/>
      <c r="CYV502" s="2479"/>
      <c r="CYW502" s="2479"/>
      <c r="CYX502" s="2479"/>
      <c r="CYY502" s="2479"/>
      <c r="CZD502" s="2476"/>
      <c r="CZE502" s="2476"/>
      <c r="CZF502" s="2476"/>
      <c r="CZG502" s="2479"/>
      <c r="CZH502" s="2479"/>
      <c r="CZI502" s="2479"/>
      <c r="CZJ502" s="2479"/>
      <c r="CZO502" s="2476"/>
      <c r="CZP502" s="2476"/>
      <c r="CZQ502" s="2476"/>
      <c r="CZR502" s="2479"/>
      <c r="CZS502" s="2479"/>
      <c r="CZT502" s="2479"/>
      <c r="CZU502" s="2479"/>
      <c r="CZZ502" s="2476"/>
      <c r="DAA502" s="2476"/>
      <c r="DAB502" s="2476"/>
      <c r="DAC502" s="2479"/>
      <c r="DAD502" s="2479"/>
      <c r="DAE502" s="2479"/>
      <c r="DAF502" s="2479"/>
      <c r="DAK502" s="2476"/>
      <c r="DAL502" s="2476"/>
      <c r="DAM502" s="2476"/>
      <c r="DAN502" s="2479"/>
      <c r="DAO502" s="2479"/>
      <c r="DAP502" s="2479"/>
      <c r="DAQ502" s="2479"/>
      <c r="DAV502" s="2476"/>
      <c r="DAW502" s="2476"/>
      <c r="DAX502" s="2476"/>
      <c r="DAY502" s="2479"/>
      <c r="DAZ502" s="2479"/>
      <c r="DBA502" s="2479"/>
      <c r="DBB502" s="2479"/>
      <c r="DBG502" s="2476"/>
      <c r="DBH502" s="2476"/>
      <c r="DBI502" s="2476"/>
      <c r="DBJ502" s="2479"/>
      <c r="DBK502" s="2479"/>
      <c r="DBL502" s="2479"/>
      <c r="DBM502" s="2479"/>
      <c r="DBR502" s="2476"/>
      <c r="DBS502" s="2476"/>
      <c r="DBT502" s="2476"/>
      <c r="DBU502" s="2479"/>
      <c r="DBV502" s="2479"/>
      <c r="DBW502" s="2479"/>
      <c r="DBX502" s="2479"/>
      <c r="DCC502" s="2476"/>
      <c r="DCD502" s="2476"/>
      <c r="DCE502" s="2476"/>
      <c r="DCF502" s="2479"/>
      <c r="DCG502" s="2479"/>
      <c r="DCH502" s="2479"/>
      <c r="DCI502" s="2479"/>
      <c r="DCN502" s="2476"/>
      <c r="DCO502" s="2476"/>
      <c r="DCP502" s="2476"/>
      <c r="DCQ502" s="2479"/>
      <c r="DCR502" s="2479"/>
      <c r="DCS502" s="2479"/>
      <c r="DCT502" s="2479"/>
      <c r="DCY502" s="2476"/>
      <c r="DCZ502" s="2476"/>
      <c r="DDA502" s="2476"/>
      <c r="DDB502" s="2479"/>
      <c r="DDC502" s="2479"/>
      <c r="DDD502" s="2479"/>
      <c r="DDE502" s="2479"/>
      <c r="DDJ502" s="2476"/>
      <c r="DDK502" s="2476"/>
      <c r="DDL502" s="2476"/>
      <c r="DDM502" s="2479"/>
      <c r="DDN502" s="2479"/>
      <c r="DDO502" s="2479"/>
      <c r="DDP502" s="2479"/>
      <c r="DDU502" s="2476"/>
      <c r="DDV502" s="2476"/>
      <c r="DDW502" s="2476"/>
      <c r="DDX502" s="2479"/>
      <c r="DDY502" s="2479"/>
      <c r="DDZ502" s="2479"/>
      <c r="DEA502" s="2479"/>
      <c r="DEF502" s="2476"/>
      <c r="DEG502" s="2476"/>
      <c r="DEH502" s="2476"/>
      <c r="DEI502" s="2479"/>
      <c r="DEJ502" s="2479"/>
      <c r="DEK502" s="2479"/>
      <c r="DEL502" s="2479"/>
      <c r="DEQ502" s="2476"/>
      <c r="DER502" s="2476"/>
      <c r="DES502" s="2476"/>
      <c r="DET502" s="2479"/>
      <c r="DEU502" s="2479"/>
      <c r="DEV502" s="2479"/>
      <c r="DEW502" s="2479"/>
      <c r="DFB502" s="2476"/>
      <c r="DFC502" s="2476"/>
      <c r="DFD502" s="2476"/>
      <c r="DFE502" s="2479"/>
      <c r="DFF502" s="2479"/>
      <c r="DFG502" s="2479"/>
      <c r="DFH502" s="2479"/>
      <c r="DFM502" s="2476"/>
      <c r="DFN502" s="2476"/>
      <c r="DFO502" s="2476"/>
      <c r="DFP502" s="2479"/>
      <c r="DFQ502" s="2479"/>
      <c r="DFR502" s="2479"/>
      <c r="DFS502" s="2479"/>
      <c r="DFX502" s="2476"/>
      <c r="DFY502" s="2476"/>
      <c r="DFZ502" s="2476"/>
      <c r="DGA502" s="2479"/>
      <c r="DGB502" s="2479"/>
      <c r="DGC502" s="2479"/>
      <c r="DGD502" s="2479"/>
      <c r="DGI502" s="2476"/>
      <c r="DGJ502" s="2476"/>
      <c r="DGK502" s="2476"/>
      <c r="DGL502" s="2479"/>
      <c r="DGM502" s="2479"/>
      <c r="DGN502" s="2479"/>
      <c r="DGO502" s="2479"/>
      <c r="DGT502" s="2476"/>
      <c r="DGU502" s="2476"/>
      <c r="DGV502" s="2476"/>
      <c r="DGW502" s="2479"/>
      <c r="DGX502" s="2479"/>
      <c r="DGY502" s="2479"/>
      <c r="DGZ502" s="2479"/>
      <c r="DHE502" s="2476"/>
      <c r="DHF502" s="2476"/>
      <c r="DHG502" s="2476"/>
      <c r="DHH502" s="2479"/>
      <c r="DHI502" s="2479"/>
      <c r="DHJ502" s="2479"/>
      <c r="DHK502" s="2479"/>
      <c r="DHP502" s="2476"/>
      <c r="DHQ502" s="2476"/>
      <c r="DHR502" s="2476"/>
      <c r="DHS502" s="2479"/>
      <c r="DHT502" s="2479"/>
      <c r="DHU502" s="2479"/>
      <c r="DHV502" s="2479"/>
      <c r="DIA502" s="2476"/>
      <c r="DIB502" s="2476"/>
      <c r="DIC502" s="2476"/>
      <c r="DID502" s="2479"/>
      <c r="DIE502" s="2479"/>
      <c r="DIF502" s="2479"/>
      <c r="DIG502" s="2479"/>
      <c r="DIL502" s="2476"/>
      <c r="DIM502" s="2476"/>
      <c r="DIN502" s="2476"/>
      <c r="DIO502" s="2479"/>
      <c r="DIP502" s="2479"/>
      <c r="DIQ502" s="2479"/>
      <c r="DIR502" s="2479"/>
      <c r="DIW502" s="2476"/>
      <c r="DIX502" s="2476"/>
      <c r="DIY502" s="2476"/>
      <c r="DIZ502" s="2479"/>
      <c r="DJA502" s="2479"/>
      <c r="DJB502" s="2479"/>
      <c r="DJC502" s="2479"/>
      <c r="DJH502" s="2476"/>
      <c r="DJI502" s="2476"/>
      <c r="DJJ502" s="2476"/>
      <c r="DJK502" s="2479"/>
      <c r="DJL502" s="2479"/>
      <c r="DJM502" s="2479"/>
      <c r="DJN502" s="2479"/>
      <c r="DJS502" s="2476"/>
      <c r="DJT502" s="2476"/>
      <c r="DJU502" s="2476"/>
      <c r="DJV502" s="2479"/>
      <c r="DJW502" s="2479"/>
      <c r="DJX502" s="2479"/>
      <c r="DJY502" s="2479"/>
      <c r="DKD502" s="2476"/>
      <c r="DKE502" s="2476"/>
      <c r="DKF502" s="2476"/>
      <c r="DKG502" s="2479"/>
      <c r="DKH502" s="2479"/>
      <c r="DKI502" s="2479"/>
      <c r="DKJ502" s="2479"/>
      <c r="DKO502" s="2476"/>
      <c r="DKP502" s="2476"/>
      <c r="DKQ502" s="2476"/>
      <c r="DKR502" s="2479"/>
      <c r="DKS502" s="2479"/>
      <c r="DKT502" s="2479"/>
      <c r="DKU502" s="2479"/>
      <c r="DKZ502" s="2476"/>
      <c r="DLA502" s="2476"/>
      <c r="DLB502" s="2476"/>
      <c r="DLC502" s="2479"/>
      <c r="DLD502" s="2479"/>
      <c r="DLE502" s="2479"/>
      <c r="DLF502" s="2479"/>
      <c r="DLK502" s="2476"/>
      <c r="DLL502" s="2476"/>
      <c r="DLM502" s="2476"/>
      <c r="DLN502" s="2479"/>
      <c r="DLO502" s="2479"/>
      <c r="DLP502" s="2479"/>
      <c r="DLQ502" s="2479"/>
      <c r="DLV502" s="2476"/>
      <c r="DLW502" s="2476"/>
      <c r="DLX502" s="2476"/>
      <c r="DLY502" s="2479"/>
      <c r="DLZ502" s="2479"/>
      <c r="DMA502" s="2479"/>
      <c r="DMB502" s="2479"/>
      <c r="DMG502" s="2476"/>
      <c r="DMH502" s="2476"/>
      <c r="DMI502" s="2476"/>
      <c r="DMJ502" s="2479"/>
      <c r="DMK502" s="2479"/>
      <c r="DML502" s="2479"/>
      <c r="DMM502" s="2479"/>
      <c r="DMR502" s="2476"/>
      <c r="DMS502" s="2476"/>
      <c r="DMT502" s="2476"/>
      <c r="DMU502" s="2479"/>
      <c r="DMV502" s="2479"/>
      <c r="DMW502" s="2479"/>
      <c r="DMX502" s="2479"/>
      <c r="DNC502" s="2476"/>
      <c r="DND502" s="2476"/>
      <c r="DNE502" s="2476"/>
      <c r="DNF502" s="2479"/>
      <c r="DNG502" s="2479"/>
      <c r="DNH502" s="2479"/>
      <c r="DNI502" s="2479"/>
      <c r="DNN502" s="2476"/>
      <c r="DNO502" s="2476"/>
      <c r="DNP502" s="2476"/>
      <c r="DNQ502" s="2479"/>
      <c r="DNR502" s="2479"/>
      <c r="DNS502" s="2479"/>
      <c r="DNT502" s="2479"/>
      <c r="DNY502" s="2476"/>
      <c r="DNZ502" s="2476"/>
      <c r="DOA502" s="2476"/>
      <c r="DOB502" s="2479"/>
      <c r="DOC502" s="2479"/>
      <c r="DOD502" s="2479"/>
      <c r="DOE502" s="2479"/>
      <c r="DOJ502" s="2476"/>
      <c r="DOK502" s="2476"/>
      <c r="DOL502" s="2476"/>
      <c r="DOM502" s="2479"/>
      <c r="DON502" s="2479"/>
      <c r="DOO502" s="2479"/>
      <c r="DOP502" s="2479"/>
      <c r="DOU502" s="2476"/>
      <c r="DOV502" s="2476"/>
      <c r="DOW502" s="2476"/>
      <c r="DOX502" s="2479"/>
      <c r="DOY502" s="2479"/>
      <c r="DOZ502" s="2479"/>
      <c r="DPA502" s="2479"/>
      <c r="DPF502" s="2476"/>
      <c r="DPG502" s="2476"/>
      <c r="DPH502" s="2476"/>
      <c r="DPI502" s="2479"/>
      <c r="DPJ502" s="2479"/>
      <c r="DPK502" s="2479"/>
      <c r="DPL502" s="2479"/>
      <c r="DPQ502" s="2476"/>
      <c r="DPR502" s="2476"/>
      <c r="DPS502" s="2476"/>
      <c r="DPT502" s="2479"/>
      <c r="DPU502" s="2479"/>
      <c r="DPV502" s="2479"/>
      <c r="DPW502" s="2479"/>
      <c r="DQB502" s="2476"/>
      <c r="DQC502" s="2476"/>
      <c r="DQD502" s="2476"/>
      <c r="DQE502" s="2479"/>
      <c r="DQF502" s="2479"/>
      <c r="DQG502" s="2479"/>
      <c r="DQH502" s="2479"/>
      <c r="DQM502" s="2476"/>
      <c r="DQN502" s="2476"/>
      <c r="DQO502" s="2476"/>
      <c r="DQP502" s="2479"/>
      <c r="DQQ502" s="2479"/>
      <c r="DQR502" s="2479"/>
      <c r="DQS502" s="2479"/>
      <c r="DQX502" s="2476"/>
      <c r="DQY502" s="2476"/>
      <c r="DQZ502" s="2476"/>
      <c r="DRA502" s="2479"/>
      <c r="DRB502" s="2479"/>
      <c r="DRC502" s="2479"/>
      <c r="DRD502" s="2479"/>
      <c r="DRI502" s="2476"/>
      <c r="DRJ502" s="2476"/>
      <c r="DRK502" s="2476"/>
      <c r="DRL502" s="2479"/>
      <c r="DRM502" s="2479"/>
      <c r="DRN502" s="2479"/>
      <c r="DRO502" s="2479"/>
      <c r="DRT502" s="2476"/>
      <c r="DRU502" s="2476"/>
      <c r="DRV502" s="2476"/>
      <c r="DRW502" s="2479"/>
      <c r="DRX502" s="2479"/>
      <c r="DRY502" s="2479"/>
      <c r="DRZ502" s="2479"/>
      <c r="DSE502" s="2476"/>
      <c r="DSF502" s="2476"/>
      <c r="DSG502" s="2476"/>
      <c r="DSH502" s="2479"/>
      <c r="DSI502" s="2479"/>
      <c r="DSJ502" s="2479"/>
      <c r="DSK502" s="2479"/>
      <c r="DSP502" s="2476"/>
      <c r="DSQ502" s="2476"/>
      <c r="DSR502" s="2476"/>
      <c r="DSS502" s="2479"/>
      <c r="DST502" s="2479"/>
      <c r="DSU502" s="2479"/>
      <c r="DSV502" s="2479"/>
      <c r="DTA502" s="2476"/>
      <c r="DTB502" s="2476"/>
      <c r="DTC502" s="2476"/>
      <c r="DTD502" s="2479"/>
      <c r="DTE502" s="2479"/>
      <c r="DTF502" s="2479"/>
      <c r="DTG502" s="2479"/>
      <c r="DTL502" s="2476"/>
      <c r="DTM502" s="2476"/>
      <c r="DTN502" s="2476"/>
      <c r="DTO502" s="2479"/>
      <c r="DTP502" s="2479"/>
      <c r="DTQ502" s="2479"/>
      <c r="DTR502" s="2479"/>
      <c r="DTW502" s="2476"/>
      <c r="DTX502" s="2476"/>
      <c r="DTY502" s="2476"/>
      <c r="DTZ502" s="2479"/>
      <c r="DUA502" s="2479"/>
      <c r="DUB502" s="2479"/>
      <c r="DUC502" s="2479"/>
      <c r="DUH502" s="2476"/>
      <c r="DUI502" s="2476"/>
      <c r="DUJ502" s="2476"/>
      <c r="DUK502" s="2479"/>
      <c r="DUL502" s="2479"/>
      <c r="DUM502" s="2479"/>
      <c r="DUN502" s="2479"/>
      <c r="DUS502" s="2476"/>
      <c r="DUT502" s="2476"/>
      <c r="DUU502" s="2476"/>
      <c r="DUV502" s="2479"/>
      <c r="DUW502" s="2479"/>
      <c r="DUX502" s="2479"/>
      <c r="DUY502" s="2479"/>
      <c r="DVD502" s="2476"/>
      <c r="DVE502" s="2476"/>
      <c r="DVF502" s="2476"/>
      <c r="DVG502" s="2479"/>
      <c r="DVH502" s="2479"/>
      <c r="DVI502" s="2479"/>
      <c r="DVJ502" s="2479"/>
      <c r="DVO502" s="2476"/>
      <c r="DVP502" s="2476"/>
      <c r="DVQ502" s="2476"/>
      <c r="DVR502" s="2479"/>
      <c r="DVS502" s="2479"/>
      <c r="DVT502" s="2479"/>
      <c r="DVU502" s="2479"/>
      <c r="DVZ502" s="2476"/>
      <c r="DWA502" s="2476"/>
      <c r="DWB502" s="2476"/>
      <c r="DWC502" s="2479"/>
      <c r="DWD502" s="2479"/>
      <c r="DWE502" s="2479"/>
      <c r="DWF502" s="2479"/>
      <c r="DWK502" s="2476"/>
      <c r="DWL502" s="2476"/>
      <c r="DWM502" s="2476"/>
      <c r="DWN502" s="2479"/>
      <c r="DWO502" s="2479"/>
      <c r="DWP502" s="2479"/>
      <c r="DWQ502" s="2479"/>
      <c r="DWV502" s="2476"/>
      <c r="DWW502" s="2476"/>
      <c r="DWX502" s="2476"/>
      <c r="DWY502" s="2479"/>
      <c r="DWZ502" s="2479"/>
      <c r="DXA502" s="2479"/>
      <c r="DXB502" s="2479"/>
      <c r="DXG502" s="2476"/>
      <c r="DXH502" s="2476"/>
      <c r="DXI502" s="2476"/>
      <c r="DXJ502" s="2479"/>
      <c r="DXK502" s="2479"/>
      <c r="DXL502" s="2479"/>
      <c r="DXM502" s="2479"/>
      <c r="DXR502" s="2476"/>
      <c r="DXS502" s="2476"/>
      <c r="DXT502" s="2476"/>
      <c r="DXU502" s="2479"/>
      <c r="DXV502" s="2479"/>
      <c r="DXW502" s="2479"/>
      <c r="DXX502" s="2479"/>
      <c r="DYC502" s="2476"/>
      <c r="DYD502" s="2476"/>
      <c r="DYE502" s="2476"/>
      <c r="DYF502" s="2479"/>
      <c r="DYG502" s="2479"/>
      <c r="DYH502" s="2479"/>
      <c r="DYI502" s="2479"/>
      <c r="DYN502" s="2476"/>
      <c r="DYO502" s="2476"/>
      <c r="DYP502" s="2476"/>
      <c r="DYQ502" s="2479"/>
      <c r="DYR502" s="2479"/>
      <c r="DYS502" s="2479"/>
      <c r="DYT502" s="2479"/>
      <c r="DYY502" s="2476"/>
      <c r="DYZ502" s="2476"/>
      <c r="DZA502" s="2476"/>
      <c r="DZB502" s="2479"/>
      <c r="DZC502" s="2479"/>
      <c r="DZD502" s="2479"/>
      <c r="DZE502" s="2479"/>
      <c r="DZJ502" s="2476"/>
      <c r="DZK502" s="2476"/>
      <c r="DZL502" s="2476"/>
      <c r="DZM502" s="2479"/>
      <c r="DZN502" s="2479"/>
      <c r="DZO502" s="2479"/>
      <c r="DZP502" s="2479"/>
      <c r="DZU502" s="2476"/>
      <c r="DZV502" s="2476"/>
      <c r="DZW502" s="2476"/>
      <c r="DZX502" s="2479"/>
      <c r="DZY502" s="2479"/>
      <c r="DZZ502" s="2479"/>
      <c r="EAA502" s="2479"/>
      <c r="EAF502" s="2476"/>
      <c r="EAG502" s="2476"/>
      <c r="EAH502" s="2476"/>
      <c r="EAI502" s="2479"/>
      <c r="EAJ502" s="2479"/>
      <c r="EAK502" s="2479"/>
      <c r="EAL502" s="2479"/>
      <c r="EAQ502" s="2476"/>
      <c r="EAR502" s="2476"/>
      <c r="EAS502" s="2476"/>
      <c r="EAT502" s="2479"/>
      <c r="EAU502" s="2479"/>
      <c r="EAV502" s="2479"/>
      <c r="EAW502" s="2479"/>
      <c r="EBB502" s="2476"/>
      <c r="EBC502" s="2476"/>
      <c r="EBD502" s="2476"/>
      <c r="EBE502" s="2479"/>
      <c r="EBF502" s="2479"/>
      <c r="EBG502" s="2479"/>
      <c r="EBH502" s="2479"/>
      <c r="EBM502" s="2476"/>
      <c r="EBN502" s="2476"/>
      <c r="EBO502" s="2476"/>
      <c r="EBP502" s="2479"/>
      <c r="EBQ502" s="2479"/>
      <c r="EBR502" s="2479"/>
      <c r="EBS502" s="2479"/>
      <c r="EBX502" s="2476"/>
      <c r="EBY502" s="2476"/>
      <c r="EBZ502" s="2476"/>
      <c r="ECA502" s="2479"/>
      <c r="ECB502" s="2479"/>
      <c r="ECC502" s="2479"/>
      <c r="ECD502" s="2479"/>
      <c r="ECI502" s="2476"/>
      <c r="ECJ502" s="2476"/>
      <c r="ECK502" s="2476"/>
      <c r="ECL502" s="2479"/>
      <c r="ECM502" s="2479"/>
      <c r="ECN502" s="2479"/>
      <c r="ECO502" s="2479"/>
      <c r="ECT502" s="2476"/>
      <c r="ECU502" s="2476"/>
      <c r="ECV502" s="2476"/>
      <c r="ECW502" s="2479"/>
      <c r="ECX502" s="2479"/>
      <c r="ECY502" s="2479"/>
      <c r="ECZ502" s="2479"/>
      <c r="EDE502" s="2476"/>
      <c r="EDF502" s="2476"/>
      <c r="EDG502" s="2476"/>
      <c r="EDH502" s="2479"/>
      <c r="EDI502" s="2479"/>
      <c r="EDJ502" s="2479"/>
      <c r="EDK502" s="2479"/>
      <c r="EDP502" s="2476"/>
      <c r="EDQ502" s="2476"/>
      <c r="EDR502" s="2476"/>
      <c r="EDS502" s="2479"/>
      <c r="EDT502" s="2479"/>
      <c r="EDU502" s="2479"/>
      <c r="EDV502" s="2479"/>
      <c r="EEA502" s="2476"/>
      <c r="EEB502" s="2476"/>
      <c r="EEC502" s="2476"/>
      <c r="EED502" s="2479"/>
      <c r="EEE502" s="2479"/>
      <c r="EEF502" s="2479"/>
      <c r="EEG502" s="2479"/>
      <c r="EEL502" s="2476"/>
      <c r="EEM502" s="2476"/>
      <c r="EEN502" s="2476"/>
      <c r="EEO502" s="2479"/>
      <c r="EEP502" s="2479"/>
      <c r="EEQ502" s="2479"/>
      <c r="EER502" s="2479"/>
      <c r="EEW502" s="2476"/>
      <c r="EEX502" s="2476"/>
      <c r="EEY502" s="2476"/>
      <c r="EEZ502" s="2479"/>
      <c r="EFA502" s="2479"/>
      <c r="EFB502" s="2479"/>
      <c r="EFC502" s="2479"/>
      <c r="EFH502" s="2476"/>
      <c r="EFI502" s="2476"/>
      <c r="EFJ502" s="2476"/>
      <c r="EFK502" s="2479"/>
      <c r="EFL502" s="2479"/>
      <c r="EFM502" s="2479"/>
      <c r="EFN502" s="2479"/>
      <c r="EFS502" s="2476"/>
      <c r="EFT502" s="2476"/>
      <c r="EFU502" s="2476"/>
      <c r="EFV502" s="2479"/>
      <c r="EFW502" s="2479"/>
      <c r="EFX502" s="2479"/>
      <c r="EFY502" s="2479"/>
      <c r="EGD502" s="2476"/>
      <c r="EGE502" s="2476"/>
      <c r="EGF502" s="2476"/>
      <c r="EGG502" s="2479"/>
      <c r="EGH502" s="2479"/>
      <c r="EGI502" s="2479"/>
      <c r="EGJ502" s="2479"/>
      <c r="EGO502" s="2476"/>
      <c r="EGP502" s="2476"/>
      <c r="EGQ502" s="2476"/>
      <c r="EGR502" s="2479"/>
      <c r="EGS502" s="2479"/>
      <c r="EGT502" s="2479"/>
      <c r="EGU502" s="2479"/>
      <c r="EGZ502" s="2476"/>
      <c r="EHA502" s="2476"/>
      <c r="EHB502" s="2476"/>
      <c r="EHC502" s="2479"/>
      <c r="EHD502" s="2479"/>
      <c r="EHE502" s="2479"/>
      <c r="EHF502" s="2479"/>
      <c r="EHK502" s="2476"/>
      <c r="EHL502" s="2476"/>
      <c r="EHM502" s="2476"/>
      <c r="EHN502" s="2479"/>
      <c r="EHO502" s="2479"/>
      <c r="EHP502" s="2479"/>
      <c r="EHQ502" s="2479"/>
      <c r="EHV502" s="2476"/>
      <c r="EHW502" s="2476"/>
      <c r="EHX502" s="2476"/>
      <c r="EHY502" s="2479"/>
      <c r="EHZ502" s="2479"/>
      <c r="EIA502" s="2479"/>
      <c r="EIB502" s="2479"/>
      <c r="EIG502" s="2476"/>
      <c r="EIH502" s="2476"/>
      <c r="EII502" s="2476"/>
      <c r="EIJ502" s="2479"/>
      <c r="EIK502" s="2479"/>
      <c r="EIL502" s="2479"/>
      <c r="EIM502" s="2479"/>
      <c r="EIR502" s="2476"/>
      <c r="EIS502" s="2476"/>
      <c r="EIT502" s="2476"/>
      <c r="EIU502" s="2479"/>
      <c r="EIV502" s="2479"/>
      <c r="EIW502" s="2479"/>
      <c r="EIX502" s="2479"/>
      <c r="EJC502" s="2476"/>
      <c r="EJD502" s="2476"/>
      <c r="EJE502" s="2476"/>
      <c r="EJF502" s="2479"/>
      <c r="EJG502" s="2479"/>
      <c r="EJH502" s="2479"/>
      <c r="EJI502" s="2479"/>
      <c r="EJN502" s="2476"/>
      <c r="EJO502" s="2476"/>
      <c r="EJP502" s="2476"/>
      <c r="EJQ502" s="2479"/>
      <c r="EJR502" s="2479"/>
      <c r="EJS502" s="2479"/>
      <c r="EJT502" s="2479"/>
      <c r="EJY502" s="2476"/>
      <c r="EJZ502" s="2476"/>
      <c r="EKA502" s="2476"/>
      <c r="EKB502" s="2479"/>
      <c r="EKC502" s="2479"/>
      <c r="EKD502" s="2479"/>
      <c r="EKE502" s="2479"/>
      <c r="EKJ502" s="2476"/>
      <c r="EKK502" s="2476"/>
      <c r="EKL502" s="2476"/>
      <c r="EKM502" s="2479"/>
      <c r="EKN502" s="2479"/>
      <c r="EKO502" s="2479"/>
      <c r="EKP502" s="2479"/>
      <c r="EKU502" s="2476"/>
      <c r="EKV502" s="2476"/>
      <c r="EKW502" s="2476"/>
      <c r="EKX502" s="2479"/>
      <c r="EKY502" s="2479"/>
      <c r="EKZ502" s="2479"/>
      <c r="ELA502" s="2479"/>
      <c r="ELF502" s="2476"/>
      <c r="ELG502" s="2476"/>
      <c r="ELH502" s="2476"/>
      <c r="ELI502" s="2479"/>
      <c r="ELJ502" s="2479"/>
      <c r="ELK502" s="2479"/>
      <c r="ELL502" s="2479"/>
      <c r="ELQ502" s="2476"/>
      <c r="ELR502" s="2476"/>
      <c r="ELS502" s="2476"/>
      <c r="ELT502" s="2479"/>
      <c r="ELU502" s="2479"/>
      <c r="ELV502" s="2479"/>
      <c r="ELW502" s="2479"/>
      <c r="EMB502" s="2476"/>
      <c r="EMC502" s="2476"/>
      <c r="EMD502" s="2476"/>
      <c r="EME502" s="2479"/>
      <c r="EMF502" s="2479"/>
      <c r="EMG502" s="2479"/>
      <c r="EMH502" s="2479"/>
      <c r="EMM502" s="2476"/>
      <c r="EMN502" s="2476"/>
      <c r="EMO502" s="2476"/>
      <c r="EMP502" s="2479"/>
      <c r="EMQ502" s="2479"/>
      <c r="EMR502" s="2479"/>
      <c r="EMS502" s="2479"/>
      <c r="EMX502" s="2476"/>
      <c r="EMY502" s="2476"/>
      <c r="EMZ502" s="2476"/>
      <c r="ENA502" s="2479"/>
      <c r="ENB502" s="2479"/>
      <c r="ENC502" s="2479"/>
      <c r="END502" s="2479"/>
      <c r="ENI502" s="2476"/>
      <c r="ENJ502" s="2476"/>
      <c r="ENK502" s="2476"/>
      <c r="ENL502" s="2479"/>
      <c r="ENM502" s="2479"/>
      <c r="ENN502" s="2479"/>
      <c r="ENO502" s="2479"/>
      <c r="ENT502" s="2476"/>
      <c r="ENU502" s="2476"/>
      <c r="ENV502" s="2476"/>
      <c r="ENW502" s="2479"/>
      <c r="ENX502" s="2479"/>
      <c r="ENY502" s="2479"/>
      <c r="ENZ502" s="2479"/>
      <c r="EOE502" s="2476"/>
      <c r="EOF502" s="2476"/>
      <c r="EOG502" s="2476"/>
      <c r="EOH502" s="2479"/>
      <c r="EOI502" s="2479"/>
      <c r="EOJ502" s="2479"/>
      <c r="EOK502" s="2479"/>
      <c r="EOP502" s="2476"/>
      <c r="EOQ502" s="2476"/>
      <c r="EOR502" s="2476"/>
      <c r="EOS502" s="2479"/>
      <c r="EOT502" s="2479"/>
      <c r="EOU502" s="2479"/>
      <c r="EOV502" s="2479"/>
      <c r="EPA502" s="2476"/>
      <c r="EPB502" s="2476"/>
      <c r="EPC502" s="2476"/>
      <c r="EPD502" s="2479"/>
      <c r="EPE502" s="2479"/>
      <c r="EPF502" s="2479"/>
      <c r="EPG502" s="2479"/>
      <c r="EPL502" s="2476"/>
      <c r="EPM502" s="2476"/>
      <c r="EPN502" s="2476"/>
      <c r="EPO502" s="2479"/>
      <c r="EPP502" s="2479"/>
      <c r="EPQ502" s="2479"/>
      <c r="EPR502" s="2479"/>
      <c r="EPW502" s="2476"/>
      <c r="EPX502" s="2476"/>
      <c r="EPY502" s="2476"/>
      <c r="EPZ502" s="2479"/>
      <c r="EQA502" s="2479"/>
      <c r="EQB502" s="2479"/>
      <c r="EQC502" s="2479"/>
      <c r="EQH502" s="2476"/>
      <c r="EQI502" s="2476"/>
      <c r="EQJ502" s="2476"/>
      <c r="EQK502" s="2479"/>
      <c r="EQL502" s="2479"/>
      <c r="EQM502" s="2479"/>
      <c r="EQN502" s="2479"/>
      <c r="EQS502" s="2476"/>
      <c r="EQT502" s="2476"/>
      <c r="EQU502" s="2476"/>
      <c r="EQV502" s="2479"/>
      <c r="EQW502" s="2479"/>
      <c r="EQX502" s="2479"/>
      <c r="EQY502" s="2479"/>
      <c r="ERD502" s="2476"/>
      <c r="ERE502" s="2476"/>
      <c r="ERF502" s="2476"/>
      <c r="ERG502" s="2479"/>
      <c r="ERH502" s="2479"/>
      <c r="ERI502" s="2479"/>
      <c r="ERJ502" s="2479"/>
      <c r="ERO502" s="2476"/>
      <c r="ERP502" s="2476"/>
      <c r="ERQ502" s="2476"/>
      <c r="ERR502" s="2479"/>
      <c r="ERS502" s="2479"/>
      <c r="ERT502" s="2479"/>
      <c r="ERU502" s="2479"/>
      <c r="ERZ502" s="2476"/>
      <c r="ESA502" s="2476"/>
      <c r="ESB502" s="2476"/>
      <c r="ESC502" s="2479"/>
      <c r="ESD502" s="2479"/>
      <c r="ESE502" s="2479"/>
      <c r="ESF502" s="2479"/>
      <c r="ESK502" s="2476"/>
      <c r="ESL502" s="2476"/>
      <c r="ESM502" s="2476"/>
      <c r="ESN502" s="2479"/>
      <c r="ESO502" s="2479"/>
      <c r="ESP502" s="2479"/>
      <c r="ESQ502" s="2479"/>
      <c r="ESV502" s="2476"/>
      <c r="ESW502" s="2476"/>
      <c r="ESX502" s="2476"/>
      <c r="ESY502" s="2479"/>
      <c r="ESZ502" s="2479"/>
      <c r="ETA502" s="2479"/>
      <c r="ETB502" s="2479"/>
      <c r="ETG502" s="2476"/>
      <c r="ETH502" s="2476"/>
      <c r="ETI502" s="2476"/>
      <c r="ETJ502" s="2479"/>
      <c r="ETK502" s="2479"/>
      <c r="ETL502" s="2479"/>
      <c r="ETM502" s="2479"/>
      <c r="ETR502" s="2476"/>
      <c r="ETS502" s="2476"/>
      <c r="ETT502" s="2476"/>
      <c r="ETU502" s="2479"/>
      <c r="ETV502" s="2479"/>
      <c r="ETW502" s="2479"/>
      <c r="ETX502" s="2479"/>
      <c r="EUC502" s="2476"/>
      <c r="EUD502" s="2476"/>
      <c r="EUE502" s="2476"/>
      <c r="EUF502" s="2479"/>
      <c r="EUG502" s="2479"/>
      <c r="EUH502" s="2479"/>
      <c r="EUI502" s="2479"/>
      <c r="EUN502" s="2476"/>
      <c r="EUO502" s="2476"/>
      <c r="EUP502" s="2476"/>
      <c r="EUQ502" s="2479"/>
      <c r="EUR502" s="2479"/>
      <c r="EUS502" s="2479"/>
      <c r="EUT502" s="2479"/>
      <c r="EUY502" s="2476"/>
      <c r="EUZ502" s="2476"/>
      <c r="EVA502" s="2476"/>
      <c r="EVB502" s="2479"/>
      <c r="EVC502" s="2479"/>
      <c r="EVD502" s="2479"/>
      <c r="EVE502" s="2479"/>
      <c r="EVJ502" s="2476"/>
      <c r="EVK502" s="2476"/>
      <c r="EVL502" s="2476"/>
      <c r="EVM502" s="2479"/>
      <c r="EVN502" s="2479"/>
      <c r="EVO502" s="2479"/>
      <c r="EVP502" s="2479"/>
      <c r="EVU502" s="2476"/>
      <c r="EVV502" s="2476"/>
      <c r="EVW502" s="2476"/>
      <c r="EVX502" s="2479"/>
      <c r="EVY502" s="2479"/>
      <c r="EVZ502" s="2479"/>
      <c r="EWA502" s="2479"/>
      <c r="EWF502" s="2476"/>
      <c r="EWG502" s="2476"/>
      <c r="EWH502" s="2476"/>
      <c r="EWI502" s="2479"/>
      <c r="EWJ502" s="2479"/>
      <c r="EWK502" s="2479"/>
      <c r="EWL502" s="2479"/>
      <c r="EWQ502" s="2476"/>
      <c r="EWR502" s="2476"/>
      <c r="EWS502" s="2476"/>
      <c r="EWT502" s="2479"/>
      <c r="EWU502" s="2479"/>
      <c r="EWV502" s="2479"/>
      <c r="EWW502" s="2479"/>
      <c r="EXB502" s="2476"/>
      <c r="EXC502" s="2476"/>
      <c r="EXD502" s="2476"/>
      <c r="EXE502" s="2479"/>
      <c r="EXF502" s="2479"/>
      <c r="EXG502" s="2479"/>
      <c r="EXH502" s="2479"/>
      <c r="EXM502" s="2476"/>
      <c r="EXN502" s="2476"/>
      <c r="EXO502" s="2476"/>
      <c r="EXP502" s="2479"/>
      <c r="EXQ502" s="2479"/>
      <c r="EXR502" s="2479"/>
      <c r="EXS502" s="2479"/>
      <c r="EXX502" s="2476"/>
      <c r="EXY502" s="2476"/>
      <c r="EXZ502" s="2476"/>
      <c r="EYA502" s="2479"/>
      <c r="EYB502" s="2479"/>
      <c r="EYC502" s="2479"/>
      <c r="EYD502" s="2479"/>
      <c r="EYI502" s="2476"/>
      <c r="EYJ502" s="2476"/>
      <c r="EYK502" s="2476"/>
      <c r="EYL502" s="2479"/>
      <c r="EYM502" s="2479"/>
      <c r="EYN502" s="2479"/>
      <c r="EYO502" s="2479"/>
      <c r="EYT502" s="2476"/>
      <c r="EYU502" s="2476"/>
      <c r="EYV502" s="2476"/>
      <c r="EYW502" s="2479"/>
      <c r="EYX502" s="2479"/>
      <c r="EYY502" s="2479"/>
      <c r="EYZ502" s="2479"/>
      <c r="EZE502" s="2476"/>
      <c r="EZF502" s="2476"/>
      <c r="EZG502" s="2476"/>
      <c r="EZH502" s="2479"/>
      <c r="EZI502" s="2479"/>
      <c r="EZJ502" s="2479"/>
      <c r="EZK502" s="2479"/>
      <c r="EZP502" s="2476"/>
      <c r="EZQ502" s="2476"/>
      <c r="EZR502" s="2476"/>
      <c r="EZS502" s="2479"/>
      <c r="EZT502" s="2479"/>
      <c r="EZU502" s="2479"/>
      <c r="EZV502" s="2479"/>
      <c r="FAA502" s="2476"/>
      <c r="FAB502" s="2476"/>
      <c r="FAC502" s="2476"/>
      <c r="FAD502" s="2479"/>
      <c r="FAE502" s="2479"/>
      <c r="FAF502" s="2479"/>
      <c r="FAG502" s="2479"/>
      <c r="FAL502" s="2476"/>
      <c r="FAM502" s="2476"/>
      <c r="FAN502" s="2476"/>
      <c r="FAO502" s="2479"/>
      <c r="FAP502" s="2479"/>
      <c r="FAQ502" s="2479"/>
      <c r="FAR502" s="2479"/>
      <c r="FAW502" s="2476"/>
      <c r="FAX502" s="2476"/>
      <c r="FAY502" s="2476"/>
      <c r="FAZ502" s="2479"/>
      <c r="FBA502" s="2479"/>
      <c r="FBB502" s="2479"/>
      <c r="FBC502" s="2479"/>
      <c r="FBH502" s="2476"/>
      <c r="FBI502" s="2476"/>
      <c r="FBJ502" s="2476"/>
      <c r="FBK502" s="2479"/>
      <c r="FBL502" s="2479"/>
      <c r="FBM502" s="2479"/>
      <c r="FBN502" s="2479"/>
      <c r="FBS502" s="2476"/>
      <c r="FBT502" s="2476"/>
      <c r="FBU502" s="2476"/>
      <c r="FBV502" s="2479"/>
      <c r="FBW502" s="2479"/>
      <c r="FBX502" s="2479"/>
      <c r="FBY502" s="2479"/>
      <c r="FCD502" s="2476"/>
      <c r="FCE502" s="2476"/>
      <c r="FCF502" s="2476"/>
      <c r="FCG502" s="2479"/>
      <c r="FCH502" s="2479"/>
      <c r="FCI502" s="2479"/>
      <c r="FCJ502" s="2479"/>
      <c r="FCO502" s="2476"/>
      <c r="FCP502" s="2476"/>
      <c r="FCQ502" s="2476"/>
      <c r="FCR502" s="2479"/>
      <c r="FCS502" s="2479"/>
      <c r="FCT502" s="2479"/>
      <c r="FCU502" s="2479"/>
      <c r="FCZ502" s="2476"/>
      <c r="FDA502" s="2476"/>
      <c r="FDB502" s="2476"/>
      <c r="FDC502" s="2479"/>
      <c r="FDD502" s="2479"/>
      <c r="FDE502" s="2479"/>
      <c r="FDF502" s="2479"/>
      <c r="FDK502" s="2476"/>
      <c r="FDL502" s="2476"/>
      <c r="FDM502" s="2476"/>
      <c r="FDN502" s="2479"/>
      <c r="FDO502" s="2479"/>
      <c r="FDP502" s="2479"/>
      <c r="FDQ502" s="2479"/>
      <c r="FDV502" s="2476"/>
      <c r="FDW502" s="2476"/>
      <c r="FDX502" s="2476"/>
      <c r="FDY502" s="2479"/>
      <c r="FDZ502" s="2479"/>
      <c r="FEA502" s="2479"/>
      <c r="FEB502" s="2479"/>
      <c r="FEG502" s="2476"/>
      <c r="FEH502" s="2476"/>
      <c r="FEI502" s="2476"/>
      <c r="FEJ502" s="2479"/>
      <c r="FEK502" s="2479"/>
      <c r="FEL502" s="2479"/>
      <c r="FEM502" s="2479"/>
      <c r="FER502" s="2476"/>
      <c r="FES502" s="2476"/>
      <c r="FET502" s="2476"/>
      <c r="FEU502" s="2479"/>
      <c r="FEV502" s="2479"/>
      <c r="FEW502" s="2479"/>
      <c r="FEX502" s="2479"/>
      <c r="FFC502" s="2476"/>
      <c r="FFD502" s="2476"/>
      <c r="FFE502" s="2476"/>
      <c r="FFF502" s="2479"/>
      <c r="FFG502" s="2479"/>
      <c r="FFH502" s="2479"/>
      <c r="FFI502" s="2479"/>
      <c r="FFN502" s="2476"/>
      <c r="FFO502" s="2476"/>
      <c r="FFP502" s="2476"/>
      <c r="FFQ502" s="2479"/>
      <c r="FFR502" s="2479"/>
      <c r="FFS502" s="2479"/>
      <c r="FFT502" s="2479"/>
      <c r="FFY502" s="2476"/>
      <c r="FFZ502" s="2476"/>
      <c r="FGA502" s="2476"/>
      <c r="FGB502" s="2479"/>
      <c r="FGC502" s="2479"/>
      <c r="FGD502" s="2479"/>
      <c r="FGE502" s="2479"/>
      <c r="FGJ502" s="2476"/>
      <c r="FGK502" s="2476"/>
      <c r="FGL502" s="2476"/>
      <c r="FGM502" s="2479"/>
      <c r="FGN502" s="2479"/>
      <c r="FGO502" s="2479"/>
      <c r="FGP502" s="2479"/>
      <c r="FGU502" s="2476"/>
      <c r="FGV502" s="2476"/>
      <c r="FGW502" s="2476"/>
      <c r="FGX502" s="2479"/>
      <c r="FGY502" s="2479"/>
      <c r="FGZ502" s="2479"/>
      <c r="FHA502" s="2479"/>
      <c r="FHF502" s="2476"/>
      <c r="FHG502" s="2476"/>
      <c r="FHH502" s="2476"/>
      <c r="FHI502" s="2479"/>
      <c r="FHJ502" s="2479"/>
      <c r="FHK502" s="2479"/>
      <c r="FHL502" s="2479"/>
      <c r="FHQ502" s="2476"/>
      <c r="FHR502" s="2476"/>
      <c r="FHS502" s="2476"/>
      <c r="FHT502" s="2479"/>
      <c r="FHU502" s="2479"/>
      <c r="FHV502" s="2479"/>
      <c r="FHW502" s="2479"/>
      <c r="FIB502" s="2476"/>
      <c r="FIC502" s="2476"/>
      <c r="FID502" s="2476"/>
      <c r="FIE502" s="2479"/>
      <c r="FIF502" s="2479"/>
      <c r="FIG502" s="2479"/>
      <c r="FIH502" s="2479"/>
      <c r="FIM502" s="2476"/>
      <c r="FIN502" s="2476"/>
      <c r="FIO502" s="2476"/>
      <c r="FIP502" s="2479"/>
      <c r="FIQ502" s="2479"/>
      <c r="FIR502" s="2479"/>
      <c r="FIS502" s="2479"/>
      <c r="FIX502" s="2476"/>
      <c r="FIY502" s="2476"/>
      <c r="FIZ502" s="2476"/>
      <c r="FJA502" s="2479"/>
      <c r="FJB502" s="2479"/>
      <c r="FJC502" s="2479"/>
      <c r="FJD502" s="2479"/>
      <c r="FJI502" s="2476"/>
      <c r="FJJ502" s="2476"/>
      <c r="FJK502" s="2476"/>
      <c r="FJL502" s="2479"/>
      <c r="FJM502" s="2479"/>
      <c r="FJN502" s="2479"/>
      <c r="FJO502" s="2479"/>
      <c r="FJT502" s="2476"/>
      <c r="FJU502" s="2476"/>
      <c r="FJV502" s="2476"/>
      <c r="FJW502" s="2479"/>
      <c r="FJX502" s="2479"/>
      <c r="FJY502" s="2479"/>
      <c r="FJZ502" s="2479"/>
      <c r="FKE502" s="2476"/>
      <c r="FKF502" s="2476"/>
      <c r="FKG502" s="2476"/>
      <c r="FKH502" s="2479"/>
      <c r="FKI502" s="2479"/>
      <c r="FKJ502" s="2479"/>
      <c r="FKK502" s="2479"/>
      <c r="FKP502" s="2476"/>
      <c r="FKQ502" s="2476"/>
      <c r="FKR502" s="2476"/>
      <c r="FKS502" s="2479"/>
      <c r="FKT502" s="2479"/>
      <c r="FKU502" s="2479"/>
      <c r="FKV502" s="2479"/>
      <c r="FLA502" s="2476"/>
      <c r="FLB502" s="2476"/>
      <c r="FLC502" s="2476"/>
      <c r="FLD502" s="2479"/>
      <c r="FLE502" s="2479"/>
      <c r="FLF502" s="2479"/>
      <c r="FLG502" s="2479"/>
      <c r="FLL502" s="2476"/>
      <c r="FLM502" s="2476"/>
      <c r="FLN502" s="2476"/>
      <c r="FLO502" s="2479"/>
      <c r="FLP502" s="2479"/>
      <c r="FLQ502" s="2479"/>
      <c r="FLR502" s="2479"/>
      <c r="FLW502" s="2476"/>
      <c r="FLX502" s="2476"/>
      <c r="FLY502" s="2476"/>
      <c r="FLZ502" s="2479"/>
      <c r="FMA502" s="2479"/>
      <c r="FMB502" s="2479"/>
      <c r="FMC502" s="2479"/>
      <c r="FMH502" s="2476"/>
      <c r="FMI502" s="2476"/>
      <c r="FMJ502" s="2476"/>
      <c r="FMK502" s="2479"/>
      <c r="FML502" s="2479"/>
      <c r="FMM502" s="2479"/>
      <c r="FMN502" s="2479"/>
      <c r="FMS502" s="2476"/>
      <c r="FMT502" s="2476"/>
      <c r="FMU502" s="2476"/>
      <c r="FMV502" s="2479"/>
      <c r="FMW502" s="2479"/>
      <c r="FMX502" s="2479"/>
      <c r="FMY502" s="2479"/>
      <c r="FND502" s="2476"/>
      <c r="FNE502" s="2476"/>
      <c r="FNF502" s="2476"/>
      <c r="FNG502" s="2479"/>
      <c r="FNH502" s="2479"/>
      <c r="FNI502" s="2479"/>
      <c r="FNJ502" s="2479"/>
      <c r="FNO502" s="2476"/>
      <c r="FNP502" s="2476"/>
      <c r="FNQ502" s="2476"/>
      <c r="FNR502" s="2479"/>
      <c r="FNS502" s="2479"/>
      <c r="FNT502" s="2479"/>
      <c r="FNU502" s="2479"/>
      <c r="FNZ502" s="2476"/>
      <c r="FOA502" s="2476"/>
      <c r="FOB502" s="2476"/>
      <c r="FOC502" s="2479"/>
      <c r="FOD502" s="2479"/>
      <c r="FOE502" s="2479"/>
      <c r="FOF502" s="2479"/>
      <c r="FOK502" s="2476"/>
      <c r="FOL502" s="2476"/>
      <c r="FOM502" s="2476"/>
      <c r="FON502" s="2479"/>
      <c r="FOO502" s="2479"/>
      <c r="FOP502" s="2479"/>
      <c r="FOQ502" s="2479"/>
      <c r="FOV502" s="2476"/>
      <c r="FOW502" s="2476"/>
      <c r="FOX502" s="2476"/>
      <c r="FOY502" s="2479"/>
      <c r="FOZ502" s="2479"/>
      <c r="FPA502" s="2479"/>
      <c r="FPB502" s="2479"/>
      <c r="FPG502" s="2476"/>
      <c r="FPH502" s="2476"/>
      <c r="FPI502" s="2476"/>
      <c r="FPJ502" s="2479"/>
      <c r="FPK502" s="2479"/>
      <c r="FPL502" s="2479"/>
      <c r="FPM502" s="2479"/>
      <c r="FPR502" s="2476"/>
      <c r="FPS502" s="2476"/>
      <c r="FPT502" s="2476"/>
      <c r="FPU502" s="2479"/>
      <c r="FPV502" s="2479"/>
      <c r="FPW502" s="2479"/>
      <c r="FPX502" s="2479"/>
      <c r="FQC502" s="2476"/>
      <c r="FQD502" s="2476"/>
      <c r="FQE502" s="2476"/>
      <c r="FQF502" s="2479"/>
      <c r="FQG502" s="2479"/>
      <c r="FQH502" s="2479"/>
      <c r="FQI502" s="2479"/>
      <c r="FQN502" s="2476"/>
      <c r="FQO502" s="2476"/>
      <c r="FQP502" s="2476"/>
      <c r="FQQ502" s="2479"/>
      <c r="FQR502" s="2479"/>
      <c r="FQS502" s="2479"/>
      <c r="FQT502" s="2479"/>
      <c r="FQY502" s="2476"/>
      <c r="FQZ502" s="2476"/>
      <c r="FRA502" s="2476"/>
      <c r="FRB502" s="2479"/>
      <c r="FRC502" s="2479"/>
      <c r="FRD502" s="2479"/>
      <c r="FRE502" s="2479"/>
      <c r="FRJ502" s="2476"/>
      <c r="FRK502" s="2476"/>
      <c r="FRL502" s="2476"/>
      <c r="FRM502" s="2479"/>
      <c r="FRN502" s="2479"/>
      <c r="FRO502" s="2479"/>
      <c r="FRP502" s="2479"/>
      <c r="FRU502" s="2476"/>
      <c r="FRV502" s="2476"/>
      <c r="FRW502" s="2476"/>
      <c r="FRX502" s="2479"/>
      <c r="FRY502" s="2479"/>
      <c r="FRZ502" s="2479"/>
      <c r="FSA502" s="2479"/>
      <c r="FSF502" s="2476"/>
      <c r="FSG502" s="2476"/>
      <c r="FSH502" s="2476"/>
      <c r="FSI502" s="2479"/>
      <c r="FSJ502" s="2479"/>
      <c r="FSK502" s="2479"/>
      <c r="FSL502" s="2479"/>
      <c r="FSQ502" s="2476"/>
      <c r="FSR502" s="2476"/>
      <c r="FSS502" s="2476"/>
      <c r="FST502" s="2479"/>
      <c r="FSU502" s="2479"/>
      <c r="FSV502" s="2479"/>
      <c r="FSW502" s="2479"/>
      <c r="FTB502" s="2476"/>
      <c r="FTC502" s="2476"/>
      <c r="FTD502" s="2476"/>
      <c r="FTE502" s="2479"/>
      <c r="FTF502" s="2479"/>
      <c r="FTG502" s="2479"/>
      <c r="FTH502" s="2479"/>
      <c r="FTM502" s="2476"/>
      <c r="FTN502" s="2476"/>
      <c r="FTO502" s="2476"/>
      <c r="FTP502" s="2479"/>
      <c r="FTQ502" s="2479"/>
      <c r="FTR502" s="2479"/>
      <c r="FTS502" s="2479"/>
      <c r="FTX502" s="2476"/>
      <c r="FTY502" s="2476"/>
      <c r="FTZ502" s="2476"/>
      <c r="FUA502" s="2479"/>
      <c r="FUB502" s="2479"/>
      <c r="FUC502" s="2479"/>
      <c r="FUD502" s="2479"/>
      <c r="FUI502" s="2476"/>
      <c r="FUJ502" s="2476"/>
      <c r="FUK502" s="2476"/>
      <c r="FUL502" s="2479"/>
      <c r="FUM502" s="2479"/>
      <c r="FUN502" s="2479"/>
      <c r="FUO502" s="2479"/>
      <c r="FUT502" s="2476"/>
      <c r="FUU502" s="2476"/>
      <c r="FUV502" s="2476"/>
      <c r="FUW502" s="2479"/>
      <c r="FUX502" s="2479"/>
      <c r="FUY502" s="2479"/>
      <c r="FUZ502" s="2479"/>
      <c r="FVE502" s="2476"/>
      <c r="FVF502" s="2476"/>
      <c r="FVG502" s="2476"/>
      <c r="FVH502" s="2479"/>
      <c r="FVI502" s="2479"/>
      <c r="FVJ502" s="2479"/>
      <c r="FVK502" s="2479"/>
      <c r="FVP502" s="2476"/>
      <c r="FVQ502" s="2476"/>
      <c r="FVR502" s="2476"/>
      <c r="FVS502" s="2479"/>
      <c r="FVT502" s="2479"/>
      <c r="FVU502" s="2479"/>
      <c r="FVV502" s="2479"/>
      <c r="FWA502" s="2476"/>
      <c r="FWB502" s="2476"/>
      <c r="FWC502" s="2476"/>
      <c r="FWD502" s="2479"/>
      <c r="FWE502" s="2479"/>
      <c r="FWF502" s="2479"/>
      <c r="FWG502" s="2479"/>
      <c r="FWL502" s="2476"/>
      <c r="FWM502" s="2476"/>
      <c r="FWN502" s="2476"/>
      <c r="FWO502" s="2479"/>
      <c r="FWP502" s="2479"/>
      <c r="FWQ502" s="2479"/>
      <c r="FWR502" s="2479"/>
      <c r="FWW502" s="2476"/>
      <c r="FWX502" s="2476"/>
      <c r="FWY502" s="2476"/>
      <c r="FWZ502" s="2479"/>
      <c r="FXA502" s="2479"/>
      <c r="FXB502" s="2479"/>
      <c r="FXC502" s="2479"/>
      <c r="FXH502" s="2476"/>
      <c r="FXI502" s="2476"/>
      <c r="FXJ502" s="2476"/>
      <c r="FXK502" s="2479"/>
      <c r="FXL502" s="2479"/>
      <c r="FXM502" s="2479"/>
      <c r="FXN502" s="2479"/>
      <c r="FXS502" s="2476"/>
      <c r="FXT502" s="2476"/>
      <c r="FXU502" s="2476"/>
      <c r="FXV502" s="2479"/>
      <c r="FXW502" s="2479"/>
      <c r="FXX502" s="2479"/>
      <c r="FXY502" s="2479"/>
      <c r="FYD502" s="2476"/>
      <c r="FYE502" s="2476"/>
      <c r="FYF502" s="2476"/>
      <c r="FYG502" s="2479"/>
      <c r="FYH502" s="2479"/>
      <c r="FYI502" s="2479"/>
      <c r="FYJ502" s="2479"/>
      <c r="FYO502" s="2476"/>
      <c r="FYP502" s="2476"/>
      <c r="FYQ502" s="2476"/>
      <c r="FYR502" s="2479"/>
      <c r="FYS502" s="2479"/>
      <c r="FYT502" s="2479"/>
      <c r="FYU502" s="2479"/>
      <c r="FYZ502" s="2476"/>
      <c r="FZA502" s="2476"/>
      <c r="FZB502" s="2476"/>
      <c r="FZC502" s="2479"/>
      <c r="FZD502" s="2479"/>
      <c r="FZE502" s="2479"/>
      <c r="FZF502" s="2479"/>
      <c r="FZK502" s="2476"/>
      <c r="FZL502" s="2476"/>
      <c r="FZM502" s="2476"/>
      <c r="FZN502" s="2479"/>
      <c r="FZO502" s="2479"/>
      <c r="FZP502" s="2479"/>
      <c r="FZQ502" s="2479"/>
      <c r="FZV502" s="2476"/>
      <c r="FZW502" s="2476"/>
      <c r="FZX502" s="2476"/>
      <c r="FZY502" s="2479"/>
      <c r="FZZ502" s="2479"/>
      <c r="GAA502" s="2479"/>
      <c r="GAB502" s="2479"/>
      <c r="GAG502" s="2476"/>
      <c r="GAH502" s="2476"/>
      <c r="GAI502" s="2476"/>
      <c r="GAJ502" s="2479"/>
      <c r="GAK502" s="2479"/>
      <c r="GAL502" s="2479"/>
      <c r="GAM502" s="2479"/>
      <c r="GAR502" s="2476"/>
      <c r="GAS502" s="2476"/>
      <c r="GAT502" s="2476"/>
      <c r="GAU502" s="2479"/>
      <c r="GAV502" s="2479"/>
      <c r="GAW502" s="2479"/>
      <c r="GAX502" s="2479"/>
      <c r="GBC502" s="2476"/>
      <c r="GBD502" s="2476"/>
      <c r="GBE502" s="2476"/>
      <c r="GBF502" s="2479"/>
      <c r="GBG502" s="2479"/>
      <c r="GBH502" s="2479"/>
      <c r="GBI502" s="2479"/>
      <c r="GBN502" s="2476"/>
      <c r="GBO502" s="2476"/>
      <c r="GBP502" s="2476"/>
      <c r="GBQ502" s="2479"/>
      <c r="GBR502" s="2479"/>
      <c r="GBS502" s="2479"/>
      <c r="GBT502" s="2479"/>
      <c r="GBY502" s="2476"/>
      <c r="GBZ502" s="2476"/>
      <c r="GCA502" s="2476"/>
      <c r="GCB502" s="2479"/>
      <c r="GCC502" s="2479"/>
      <c r="GCD502" s="2479"/>
      <c r="GCE502" s="2479"/>
      <c r="GCJ502" s="2476"/>
      <c r="GCK502" s="2476"/>
      <c r="GCL502" s="2476"/>
      <c r="GCM502" s="2479"/>
      <c r="GCN502" s="2479"/>
      <c r="GCO502" s="2479"/>
      <c r="GCP502" s="2479"/>
      <c r="GCU502" s="2476"/>
      <c r="GCV502" s="2476"/>
      <c r="GCW502" s="2476"/>
      <c r="GCX502" s="2479"/>
      <c r="GCY502" s="2479"/>
      <c r="GCZ502" s="2479"/>
      <c r="GDA502" s="2479"/>
      <c r="GDF502" s="2476"/>
      <c r="GDG502" s="2476"/>
      <c r="GDH502" s="2476"/>
      <c r="GDI502" s="2479"/>
      <c r="GDJ502" s="2479"/>
      <c r="GDK502" s="2479"/>
      <c r="GDL502" s="2479"/>
      <c r="GDQ502" s="2476"/>
      <c r="GDR502" s="2476"/>
      <c r="GDS502" s="2476"/>
      <c r="GDT502" s="2479"/>
      <c r="GDU502" s="2479"/>
      <c r="GDV502" s="2479"/>
      <c r="GDW502" s="2479"/>
      <c r="GEB502" s="2476"/>
      <c r="GEC502" s="2476"/>
      <c r="GED502" s="2476"/>
      <c r="GEE502" s="2479"/>
      <c r="GEF502" s="2479"/>
      <c r="GEG502" s="2479"/>
      <c r="GEH502" s="2479"/>
      <c r="GEM502" s="2476"/>
      <c r="GEN502" s="2476"/>
      <c r="GEO502" s="2476"/>
      <c r="GEP502" s="2479"/>
      <c r="GEQ502" s="2479"/>
      <c r="GER502" s="2479"/>
      <c r="GES502" s="2479"/>
      <c r="GEX502" s="2476"/>
      <c r="GEY502" s="2476"/>
      <c r="GEZ502" s="2476"/>
      <c r="GFA502" s="2479"/>
      <c r="GFB502" s="2479"/>
      <c r="GFC502" s="2479"/>
      <c r="GFD502" s="2479"/>
      <c r="GFI502" s="2476"/>
      <c r="GFJ502" s="2476"/>
      <c r="GFK502" s="2476"/>
      <c r="GFL502" s="2479"/>
      <c r="GFM502" s="2479"/>
      <c r="GFN502" s="2479"/>
      <c r="GFO502" s="2479"/>
      <c r="GFT502" s="2476"/>
      <c r="GFU502" s="2476"/>
      <c r="GFV502" s="2476"/>
      <c r="GFW502" s="2479"/>
      <c r="GFX502" s="2479"/>
      <c r="GFY502" s="2479"/>
      <c r="GFZ502" s="2479"/>
      <c r="GGE502" s="2476"/>
      <c r="GGF502" s="2476"/>
      <c r="GGG502" s="2476"/>
      <c r="GGH502" s="2479"/>
      <c r="GGI502" s="2479"/>
      <c r="GGJ502" s="2479"/>
      <c r="GGK502" s="2479"/>
      <c r="GGP502" s="2476"/>
      <c r="GGQ502" s="2476"/>
      <c r="GGR502" s="2476"/>
      <c r="GGS502" s="2479"/>
      <c r="GGT502" s="2479"/>
      <c r="GGU502" s="2479"/>
      <c r="GGV502" s="2479"/>
      <c r="GHA502" s="2476"/>
      <c r="GHB502" s="2476"/>
      <c r="GHC502" s="2476"/>
      <c r="GHD502" s="2479"/>
      <c r="GHE502" s="2479"/>
      <c r="GHF502" s="2479"/>
      <c r="GHG502" s="2479"/>
      <c r="GHL502" s="2476"/>
      <c r="GHM502" s="2476"/>
      <c r="GHN502" s="2476"/>
      <c r="GHO502" s="2479"/>
      <c r="GHP502" s="2479"/>
      <c r="GHQ502" s="2479"/>
      <c r="GHR502" s="2479"/>
      <c r="GHW502" s="2476"/>
      <c r="GHX502" s="2476"/>
      <c r="GHY502" s="2476"/>
      <c r="GHZ502" s="2479"/>
      <c r="GIA502" s="2479"/>
      <c r="GIB502" s="2479"/>
      <c r="GIC502" s="2479"/>
      <c r="GIH502" s="2476"/>
      <c r="GII502" s="2476"/>
      <c r="GIJ502" s="2476"/>
      <c r="GIK502" s="2479"/>
      <c r="GIL502" s="2479"/>
      <c r="GIM502" s="2479"/>
      <c r="GIN502" s="2479"/>
      <c r="GIS502" s="2476"/>
      <c r="GIT502" s="2476"/>
      <c r="GIU502" s="2476"/>
      <c r="GIV502" s="2479"/>
      <c r="GIW502" s="2479"/>
      <c r="GIX502" s="2479"/>
      <c r="GIY502" s="2479"/>
      <c r="GJD502" s="2476"/>
      <c r="GJE502" s="2476"/>
      <c r="GJF502" s="2476"/>
      <c r="GJG502" s="2479"/>
      <c r="GJH502" s="2479"/>
      <c r="GJI502" s="2479"/>
      <c r="GJJ502" s="2479"/>
      <c r="GJO502" s="2476"/>
      <c r="GJP502" s="2476"/>
      <c r="GJQ502" s="2476"/>
      <c r="GJR502" s="2479"/>
      <c r="GJS502" s="2479"/>
      <c r="GJT502" s="2479"/>
      <c r="GJU502" s="2479"/>
      <c r="GJZ502" s="2476"/>
      <c r="GKA502" s="2476"/>
      <c r="GKB502" s="2476"/>
      <c r="GKC502" s="2479"/>
      <c r="GKD502" s="2479"/>
      <c r="GKE502" s="2479"/>
      <c r="GKF502" s="2479"/>
      <c r="GKK502" s="2476"/>
      <c r="GKL502" s="2476"/>
      <c r="GKM502" s="2476"/>
      <c r="GKN502" s="2479"/>
      <c r="GKO502" s="2479"/>
      <c r="GKP502" s="2479"/>
      <c r="GKQ502" s="2479"/>
      <c r="GKV502" s="2476"/>
      <c r="GKW502" s="2476"/>
      <c r="GKX502" s="2476"/>
      <c r="GKY502" s="2479"/>
      <c r="GKZ502" s="2479"/>
      <c r="GLA502" s="2479"/>
      <c r="GLB502" s="2479"/>
      <c r="GLG502" s="2476"/>
      <c r="GLH502" s="2476"/>
      <c r="GLI502" s="2476"/>
      <c r="GLJ502" s="2479"/>
      <c r="GLK502" s="2479"/>
      <c r="GLL502" s="2479"/>
      <c r="GLM502" s="2479"/>
      <c r="GLR502" s="2476"/>
      <c r="GLS502" s="2476"/>
      <c r="GLT502" s="2476"/>
      <c r="GLU502" s="2479"/>
      <c r="GLV502" s="2479"/>
      <c r="GLW502" s="2479"/>
      <c r="GLX502" s="2479"/>
      <c r="GMC502" s="2476"/>
      <c r="GMD502" s="2476"/>
      <c r="GME502" s="2476"/>
      <c r="GMF502" s="2479"/>
      <c r="GMG502" s="2479"/>
      <c r="GMH502" s="2479"/>
      <c r="GMI502" s="2479"/>
      <c r="GMN502" s="2476"/>
      <c r="GMO502" s="2476"/>
      <c r="GMP502" s="2476"/>
      <c r="GMQ502" s="2479"/>
      <c r="GMR502" s="2479"/>
      <c r="GMS502" s="2479"/>
      <c r="GMT502" s="2479"/>
      <c r="GMY502" s="2476"/>
      <c r="GMZ502" s="2476"/>
      <c r="GNA502" s="2476"/>
      <c r="GNB502" s="2479"/>
      <c r="GNC502" s="2479"/>
      <c r="GND502" s="2479"/>
      <c r="GNE502" s="2479"/>
      <c r="GNJ502" s="2476"/>
      <c r="GNK502" s="2476"/>
      <c r="GNL502" s="2476"/>
      <c r="GNM502" s="2479"/>
      <c r="GNN502" s="2479"/>
      <c r="GNO502" s="2479"/>
      <c r="GNP502" s="2479"/>
      <c r="GNU502" s="2476"/>
      <c r="GNV502" s="2476"/>
      <c r="GNW502" s="2476"/>
      <c r="GNX502" s="2479"/>
      <c r="GNY502" s="2479"/>
      <c r="GNZ502" s="2479"/>
      <c r="GOA502" s="2479"/>
      <c r="GOF502" s="2476"/>
      <c r="GOG502" s="2476"/>
      <c r="GOH502" s="2476"/>
      <c r="GOI502" s="2479"/>
      <c r="GOJ502" s="2479"/>
      <c r="GOK502" s="2479"/>
      <c r="GOL502" s="2479"/>
      <c r="GOQ502" s="2476"/>
      <c r="GOR502" s="2476"/>
      <c r="GOS502" s="2476"/>
      <c r="GOT502" s="2479"/>
      <c r="GOU502" s="2479"/>
      <c r="GOV502" s="2479"/>
      <c r="GOW502" s="2479"/>
      <c r="GPB502" s="2476"/>
      <c r="GPC502" s="2476"/>
      <c r="GPD502" s="2476"/>
      <c r="GPE502" s="2479"/>
      <c r="GPF502" s="2479"/>
      <c r="GPG502" s="2479"/>
      <c r="GPH502" s="2479"/>
      <c r="GPM502" s="2476"/>
      <c r="GPN502" s="2476"/>
      <c r="GPO502" s="2476"/>
      <c r="GPP502" s="2479"/>
      <c r="GPQ502" s="2479"/>
      <c r="GPR502" s="2479"/>
      <c r="GPS502" s="2479"/>
      <c r="GPX502" s="2476"/>
      <c r="GPY502" s="2476"/>
      <c r="GPZ502" s="2476"/>
      <c r="GQA502" s="2479"/>
      <c r="GQB502" s="2479"/>
      <c r="GQC502" s="2479"/>
      <c r="GQD502" s="2479"/>
      <c r="GQI502" s="2476"/>
      <c r="GQJ502" s="2476"/>
      <c r="GQK502" s="2476"/>
      <c r="GQL502" s="2479"/>
      <c r="GQM502" s="2479"/>
      <c r="GQN502" s="2479"/>
      <c r="GQO502" s="2479"/>
      <c r="GQT502" s="2476"/>
      <c r="GQU502" s="2476"/>
      <c r="GQV502" s="2476"/>
      <c r="GQW502" s="2479"/>
      <c r="GQX502" s="2479"/>
      <c r="GQY502" s="2479"/>
      <c r="GQZ502" s="2479"/>
      <c r="GRE502" s="2476"/>
      <c r="GRF502" s="2476"/>
      <c r="GRG502" s="2476"/>
      <c r="GRH502" s="2479"/>
      <c r="GRI502" s="2479"/>
      <c r="GRJ502" s="2479"/>
      <c r="GRK502" s="2479"/>
      <c r="GRP502" s="2476"/>
      <c r="GRQ502" s="2476"/>
      <c r="GRR502" s="2476"/>
      <c r="GRS502" s="2479"/>
      <c r="GRT502" s="2479"/>
      <c r="GRU502" s="2479"/>
      <c r="GRV502" s="2479"/>
      <c r="GSA502" s="2476"/>
      <c r="GSB502" s="2476"/>
      <c r="GSC502" s="2476"/>
      <c r="GSD502" s="2479"/>
      <c r="GSE502" s="2479"/>
      <c r="GSF502" s="2479"/>
      <c r="GSG502" s="2479"/>
      <c r="GSL502" s="2476"/>
      <c r="GSM502" s="2476"/>
      <c r="GSN502" s="2476"/>
      <c r="GSO502" s="2479"/>
      <c r="GSP502" s="2479"/>
      <c r="GSQ502" s="2479"/>
      <c r="GSR502" s="2479"/>
      <c r="GSW502" s="2476"/>
      <c r="GSX502" s="2476"/>
      <c r="GSY502" s="2476"/>
      <c r="GSZ502" s="2479"/>
      <c r="GTA502" s="2479"/>
      <c r="GTB502" s="2479"/>
      <c r="GTC502" s="2479"/>
      <c r="GTH502" s="2476"/>
      <c r="GTI502" s="2476"/>
      <c r="GTJ502" s="2476"/>
      <c r="GTK502" s="2479"/>
      <c r="GTL502" s="2479"/>
      <c r="GTM502" s="2479"/>
      <c r="GTN502" s="2479"/>
      <c r="GTS502" s="2476"/>
      <c r="GTT502" s="2476"/>
      <c r="GTU502" s="2476"/>
      <c r="GTV502" s="2479"/>
      <c r="GTW502" s="2479"/>
      <c r="GTX502" s="2479"/>
      <c r="GTY502" s="2479"/>
      <c r="GUD502" s="2476"/>
      <c r="GUE502" s="2476"/>
      <c r="GUF502" s="2476"/>
      <c r="GUG502" s="2479"/>
      <c r="GUH502" s="2479"/>
      <c r="GUI502" s="2479"/>
      <c r="GUJ502" s="2479"/>
      <c r="GUO502" s="2476"/>
      <c r="GUP502" s="2476"/>
      <c r="GUQ502" s="2476"/>
      <c r="GUR502" s="2479"/>
      <c r="GUS502" s="2479"/>
      <c r="GUT502" s="2479"/>
      <c r="GUU502" s="2479"/>
      <c r="GUZ502" s="2476"/>
      <c r="GVA502" s="2476"/>
      <c r="GVB502" s="2476"/>
      <c r="GVC502" s="2479"/>
      <c r="GVD502" s="2479"/>
      <c r="GVE502" s="2479"/>
      <c r="GVF502" s="2479"/>
      <c r="GVK502" s="2476"/>
      <c r="GVL502" s="2476"/>
      <c r="GVM502" s="2476"/>
      <c r="GVN502" s="2479"/>
      <c r="GVO502" s="2479"/>
      <c r="GVP502" s="2479"/>
      <c r="GVQ502" s="2479"/>
      <c r="GVV502" s="2476"/>
      <c r="GVW502" s="2476"/>
      <c r="GVX502" s="2476"/>
      <c r="GVY502" s="2479"/>
      <c r="GVZ502" s="2479"/>
      <c r="GWA502" s="2479"/>
      <c r="GWB502" s="2479"/>
      <c r="GWG502" s="2476"/>
      <c r="GWH502" s="2476"/>
      <c r="GWI502" s="2476"/>
      <c r="GWJ502" s="2479"/>
      <c r="GWK502" s="2479"/>
      <c r="GWL502" s="2479"/>
      <c r="GWM502" s="2479"/>
      <c r="GWR502" s="2476"/>
      <c r="GWS502" s="2476"/>
      <c r="GWT502" s="2476"/>
      <c r="GWU502" s="2479"/>
      <c r="GWV502" s="2479"/>
      <c r="GWW502" s="2479"/>
      <c r="GWX502" s="2479"/>
      <c r="GXC502" s="2476"/>
      <c r="GXD502" s="2476"/>
      <c r="GXE502" s="2476"/>
      <c r="GXF502" s="2479"/>
      <c r="GXG502" s="2479"/>
      <c r="GXH502" s="2479"/>
      <c r="GXI502" s="2479"/>
      <c r="GXN502" s="2476"/>
      <c r="GXO502" s="2476"/>
      <c r="GXP502" s="2476"/>
      <c r="GXQ502" s="2479"/>
      <c r="GXR502" s="2479"/>
      <c r="GXS502" s="2479"/>
      <c r="GXT502" s="2479"/>
      <c r="GXY502" s="2476"/>
      <c r="GXZ502" s="2476"/>
      <c r="GYA502" s="2476"/>
      <c r="GYB502" s="2479"/>
      <c r="GYC502" s="2479"/>
      <c r="GYD502" s="2479"/>
      <c r="GYE502" s="2479"/>
      <c r="GYJ502" s="2476"/>
      <c r="GYK502" s="2476"/>
      <c r="GYL502" s="2476"/>
      <c r="GYM502" s="2479"/>
      <c r="GYN502" s="2479"/>
      <c r="GYO502" s="2479"/>
      <c r="GYP502" s="2479"/>
      <c r="GYU502" s="2476"/>
      <c r="GYV502" s="2476"/>
      <c r="GYW502" s="2476"/>
      <c r="GYX502" s="2479"/>
      <c r="GYY502" s="2479"/>
      <c r="GYZ502" s="2479"/>
      <c r="GZA502" s="2479"/>
      <c r="GZF502" s="2476"/>
      <c r="GZG502" s="2476"/>
      <c r="GZH502" s="2476"/>
      <c r="GZI502" s="2479"/>
      <c r="GZJ502" s="2479"/>
      <c r="GZK502" s="2479"/>
      <c r="GZL502" s="2479"/>
      <c r="GZQ502" s="2476"/>
      <c r="GZR502" s="2476"/>
      <c r="GZS502" s="2476"/>
      <c r="GZT502" s="2479"/>
      <c r="GZU502" s="2479"/>
      <c r="GZV502" s="2479"/>
      <c r="GZW502" s="2479"/>
      <c r="HAB502" s="2476"/>
      <c r="HAC502" s="2476"/>
      <c r="HAD502" s="2476"/>
      <c r="HAE502" s="2479"/>
      <c r="HAF502" s="2479"/>
      <c r="HAG502" s="2479"/>
      <c r="HAH502" s="2479"/>
      <c r="HAM502" s="2476"/>
      <c r="HAN502" s="2476"/>
      <c r="HAO502" s="2476"/>
      <c r="HAP502" s="2479"/>
      <c r="HAQ502" s="2479"/>
      <c r="HAR502" s="2479"/>
      <c r="HAS502" s="2479"/>
      <c r="HAX502" s="2476"/>
      <c r="HAY502" s="2476"/>
      <c r="HAZ502" s="2476"/>
      <c r="HBA502" s="2479"/>
      <c r="HBB502" s="2479"/>
      <c r="HBC502" s="2479"/>
      <c r="HBD502" s="2479"/>
      <c r="HBI502" s="2476"/>
      <c r="HBJ502" s="2476"/>
      <c r="HBK502" s="2476"/>
      <c r="HBL502" s="2479"/>
      <c r="HBM502" s="2479"/>
      <c r="HBN502" s="2479"/>
      <c r="HBO502" s="2479"/>
      <c r="HBT502" s="2476"/>
      <c r="HBU502" s="2476"/>
      <c r="HBV502" s="2476"/>
      <c r="HBW502" s="2479"/>
      <c r="HBX502" s="2479"/>
      <c r="HBY502" s="2479"/>
      <c r="HBZ502" s="2479"/>
      <c r="HCE502" s="2476"/>
      <c r="HCF502" s="2476"/>
      <c r="HCG502" s="2476"/>
      <c r="HCH502" s="2479"/>
      <c r="HCI502" s="2479"/>
      <c r="HCJ502" s="2479"/>
      <c r="HCK502" s="2479"/>
      <c r="HCP502" s="2476"/>
      <c r="HCQ502" s="2476"/>
      <c r="HCR502" s="2476"/>
      <c r="HCS502" s="2479"/>
      <c r="HCT502" s="2479"/>
      <c r="HCU502" s="2479"/>
      <c r="HCV502" s="2479"/>
      <c r="HDA502" s="2476"/>
      <c r="HDB502" s="2476"/>
      <c r="HDC502" s="2476"/>
      <c r="HDD502" s="2479"/>
      <c r="HDE502" s="2479"/>
      <c r="HDF502" s="2479"/>
      <c r="HDG502" s="2479"/>
      <c r="HDL502" s="2476"/>
      <c r="HDM502" s="2476"/>
      <c r="HDN502" s="2476"/>
      <c r="HDO502" s="2479"/>
      <c r="HDP502" s="2479"/>
      <c r="HDQ502" s="2479"/>
      <c r="HDR502" s="2479"/>
      <c r="HDW502" s="2476"/>
      <c r="HDX502" s="2476"/>
      <c r="HDY502" s="2476"/>
      <c r="HDZ502" s="2479"/>
      <c r="HEA502" s="2479"/>
      <c r="HEB502" s="2479"/>
      <c r="HEC502" s="2479"/>
      <c r="HEH502" s="2476"/>
      <c r="HEI502" s="2476"/>
      <c r="HEJ502" s="2476"/>
      <c r="HEK502" s="2479"/>
      <c r="HEL502" s="2479"/>
      <c r="HEM502" s="2479"/>
      <c r="HEN502" s="2479"/>
      <c r="HES502" s="2476"/>
      <c r="HET502" s="2476"/>
      <c r="HEU502" s="2476"/>
      <c r="HEV502" s="2479"/>
      <c r="HEW502" s="2479"/>
      <c r="HEX502" s="2479"/>
      <c r="HEY502" s="2479"/>
      <c r="HFD502" s="2476"/>
      <c r="HFE502" s="2476"/>
      <c r="HFF502" s="2476"/>
      <c r="HFG502" s="2479"/>
      <c r="HFH502" s="2479"/>
      <c r="HFI502" s="2479"/>
      <c r="HFJ502" s="2479"/>
      <c r="HFO502" s="2476"/>
      <c r="HFP502" s="2476"/>
      <c r="HFQ502" s="2476"/>
      <c r="HFR502" s="2479"/>
      <c r="HFS502" s="2479"/>
      <c r="HFT502" s="2479"/>
      <c r="HFU502" s="2479"/>
      <c r="HFZ502" s="2476"/>
      <c r="HGA502" s="2476"/>
      <c r="HGB502" s="2476"/>
      <c r="HGC502" s="2479"/>
      <c r="HGD502" s="2479"/>
      <c r="HGE502" s="2479"/>
      <c r="HGF502" s="2479"/>
      <c r="HGK502" s="2476"/>
      <c r="HGL502" s="2476"/>
      <c r="HGM502" s="2476"/>
      <c r="HGN502" s="2479"/>
      <c r="HGO502" s="2479"/>
      <c r="HGP502" s="2479"/>
      <c r="HGQ502" s="2479"/>
      <c r="HGV502" s="2476"/>
      <c r="HGW502" s="2476"/>
      <c r="HGX502" s="2476"/>
      <c r="HGY502" s="2479"/>
      <c r="HGZ502" s="2479"/>
      <c r="HHA502" s="2479"/>
      <c r="HHB502" s="2479"/>
      <c r="HHG502" s="2476"/>
      <c r="HHH502" s="2476"/>
      <c r="HHI502" s="2476"/>
      <c r="HHJ502" s="2479"/>
      <c r="HHK502" s="2479"/>
      <c r="HHL502" s="2479"/>
      <c r="HHM502" s="2479"/>
      <c r="HHR502" s="2476"/>
      <c r="HHS502" s="2476"/>
      <c r="HHT502" s="2476"/>
      <c r="HHU502" s="2479"/>
      <c r="HHV502" s="2479"/>
      <c r="HHW502" s="2479"/>
      <c r="HHX502" s="2479"/>
      <c r="HIC502" s="2476"/>
      <c r="HID502" s="2476"/>
      <c r="HIE502" s="2476"/>
      <c r="HIF502" s="2479"/>
      <c r="HIG502" s="2479"/>
      <c r="HIH502" s="2479"/>
      <c r="HII502" s="2479"/>
      <c r="HIN502" s="2476"/>
      <c r="HIO502" s="2476"/>
      <c r="HIP502" s="2476"/>
      <c r="HIQ502" s="2479"/>
      <c r="HIR502" s="2479"/>
      <c r="HIS502" s="2479"/>
      <c r="HIT502" s="2479"/>
      <c r="HIY502" s="2476"/>
      <c r="HIZ502" s="2476"/>
      <c r="HJA502" s="2476"/>
      <c r="HJB502" s="2479"/>
      <c r="HJC502" s="2479"/>
      <c r="HJD502" s="2479"/>
      <c r="HJE502" s="2479"/>
      <c r="HJJ502" s="2476"/>
      <c r="HJK502" s="2476"/>
      <c r="HJL502" s="2476"/>
      <c r="HJM502" s="2479"/>
      <c r="HJN502" s="2479"/>
      <c r="HJO502" s="2479"/>
      <c r="HJP502" s="2479"/>
      <c r="HJU502" s="2476"/>
      <c r="HJV502" s="2476"/>
      <c r="HJW502" s="2476"/>
      <c r="HJX502" s="2479"/>
      <c r="HJY502" s="2479"/>
      <c r="HJZ502" s="2479"/>
      <c r="HKA502" s="2479"/>
      <c r="HKF502" s="2476"/>
      <c r="HKG502" s="2476"/>
      <c r="HKH502" s="2476"/>
      <c r="HKI502" s="2479"/>
      <c r="HKJ502" s="2479"/>
      <c r="HKK502" s="2479"/>
      <c r="HKL502" s="2479"/>
      <c r="HKQ502" s="2476"/>
      <c r="HKR502" s="2476"/>
      <c r="HKS502" s="2476"/>
      <c r="HKT502" s="2479"/>
      <c r="HKU502" s="2479"/>
      <c r="HKV502" s="2479"/>
      <c r="HKW502" s="2479"/>
      <c r="HLB502" s="2476"/>
      <c r="HLC502" s="2476"/>
      <c r="HLD502" s="2476"/>
      <c r="HLE502" s="2479"/>
      <c r="HLF502" s="2479"/>
      <c r="HLG502" s="2479"/>
      <c r="HLH502" s="2479"/>
      <c r="HLM502" s="2476"/>
      <c r="HLN502" s="2476"/>
      <c r="HLO502" s="2476"/>
      <c r="HLP502" s="2479"/>
      <c r="HLQ502" s="2479"/>
      <c r="HLR502" s="2479"/>
      <c r="HLS502" s="2479"/>
      <c r="HLX502" s="2476"/>
      <c r="HLY502" s="2476"/>
      <c r="HLZ502" s="2476"/>
      <c r="HMA502" s="2479"/>
      <c r="HMB502" s="2479"/>
      <c r="HMC502" s="2479"/>
      <c r="HMD502" s="2479"/>
      <c r="HMI502" s="2476"/>
      <c r="HMJ502" s="2476"/>
      <c r="HMK502" s="2476"/>
      <c r="HML502" s="2479"/>
      <c r="HMM502" s="2479"/>
      <c r="HMN502" s="2479"/>
      <c r="HMO502" s="2479"/>
      <c r="HMT502" s="2476"/>
      <c r="HMU502" s="2476"/>
      <c r="HMV502" s="2476"/>
      <c r="HMW502" s="2479"/>
      <c r="HMX502" s="2479"/>
      <c r="HMY502" s="2479"/>
      <c r="HMZ502" s="2479"/>
      <c r="HNE502" s="2476"/>
      <c r="HNF502" s="2476"/>
      <c r="HNG502" s="2476"/>
      <c r="HNH502" s="2479"/>
      <c r="HNI502" s="2479"/>
      <c r="HNJ502" s="2479"/>
      <c r="HNK502" s="2479"/>
      <c r="HNP502" s="2476"/>
      <c r="HNQ502" s="2476"/>
      <c r="HNR502" s="2476"/>
      <c r="HNS502" s="2479"/>
      <c r="HNT502" s="2479"/>
      <c r="HNU502" s="2479"/>
      <c r="HNV502" s="2479"/>
      <c r="HOA502" s="2476"/>
      <c r="HOB502" s="2476"/>
      <c r="HOC502" s="2476"/>
      <c r="HOD502" s="2479"/>
      <c r="HOE502" s="2479"/>
      <c r="HOF502" s="2479"/>
      <c r="HOG502" s="2479"/>
      <c r="HOL502" s="2476"/>
      <c r="HOM502" s="2476"/>
      <c r="HON502" s="2476"/>
      <c r="HOO502" s="2479"/>
      <c r="HOP502" s="2479"/>
      <c r="HOQ502" s="2479"/>
      <c r="HOR502" s="2479"/>
      <c r="HOW502" s="2476"/>
      <c r="HOX502" s="2476"/>
      <c r="HOY502" s="2476"/>
      <c r="HOZ502" s="2479"/>
      <c r="HPA502" s="2479"/>
      <c r="HPB502" s="2479"/>
      <c r="HPC502" s="2479"/>
      <c r="HPH502" s="2476"/>
      <c r="HPI502" s="2476"/>
      <c r="HPJ502" s="2476"/>
      <c r="HPK502" s="2479"/>
      <c r="HPL502" s="2479"/>
      <c r="HPM502" s="2479"/>
      <c r="HPN502" s="2479"/>
      <c r="HPS502" s="2476"/>
      <c r="HPT502" s="2476"/>
      <c r="HPU502" s="2476"/>
      <c r="HPV502" s="2479"/>
      <c r="HPW502" s="2479"/>
      <c r="HPX502" s="2479"/>
      <c r="HPY502" s="2479"/>
      <c r="HQD502" s="2476"/>
      <c r="HQE502" s="2476"/>
      <c r="HQF502" s="2476"/>
      <c r="HQG502" s="2479"/>
      <c r="HQH502" s="2479"/>
      <c r="HQI502" s="2479"/>
      <c r="HQJ502" s="2479"/>
      <c r="HQO502" s="2476"/>
      <c r="HQP502" s="2476"/>
      <c r="HQQ502" s="2476"/>
      <c r="HQR502" s="2479"/>
      <c r="HQS502" s="2479"/>
      <c r="HQT502" s="2479"/>
      <c r="HQU502" s="2479"/>
      <c r="HQZ502" s="2476"/>
      <c r="HRA502" s="2476"/>
      <c r="HRB502" s="2476"/>
      <c r="HRC502" s="2479"/>
      <c r="HRD502" s="2479"/>
      <c r="HRE502" s="2479"/>
      <c r="HRF502" s="2479"/>
      <c r="HRK502" s="2476"/>
      <c r="HRL502" s="2476"/>
      <c r="HRM502" s="2476"/>
      <c r="HRN502" s="2479"/>
      <c r="HRO502" s="2479"/>
      <c r="HRP502" s="2479"/>
      <c r="HRQ502" s="2479"/>
      <c r="HRV502" s="2476"/>
      <c r="HRW502" s="2476"/>
      <c r="HRX502" s="2476"/>
      <c r="HRY502" s="2479"/>
      <c r="HRZ502" s="2479"/>
      <c r="HSA502" s="2479"/>
      <c r="HSB502" s="2479"/>
      <c r="HSG502" s="2476"/>
      <c r="HSH502" s="2476"/>
      <c r="HSI502" s="2476"/>
      <c r="HSJ502" s="2479"/>
      <c r="HSK502" s="2479"/>
      <c r="HSL502" s="2479"/>
      <c r="HSM502" s="2479"/>
      <c r="HSR502" s="2476"/>
      <c r="HSS502" s="2476"/>
      <c r="HST502" s="2476"/>
      <c r="HSU502" s="2479"/>
      <c r="HSV502" s="2479"/>
      <c r="HSW502" s="2479"/>
      <c r="HSX502" s="2479"/>
      <c r="HTC502" s="2476"/>
      <c r="HTD502" s="2476"/>
      <c r="HTE502" s="2476"/>
      <c r="HTF502" s="2479"/>
      <c r="HTG502" s="2479"/>
      <c r="HTH502" s="2479"/>
      <c r="HTI502" s="2479"/>
      <c r="HTN502" s="2476"/>
      <c r="HTO502" s="2476"/>
      <c r="HTP502" s="2476"/>
      <c r="HTQ502" s="2479"/>
      <c r="HTR502" s="2479"/>
      <c r="HTS502" s="2479"/>
      <c r="HTT502" s="2479"/>
      <c r="HTY502" s="2476"/>
      <c r="HTZ502" s="2476"/>
      <c r="HUA502" s="2476"/>
      <c r="HUB502" s="2479"/>
      <c r="HUC502" s="2479"/>
      <c r="HUD502" s="2479"/>
      <c r="HUE502" s="2479"/>
      <c r="HUJ502" s="2476"/>
      <c r="HUK502" s="2476"/>
      <c r="HUL502" s="2476"/>
      <c r="HUM502" s="2479"/>
      <c r="HUN502" s="2479"/>
      <c r="HUO502" s="2479"/>
      <c r="HUP502" s="2479"/>
      <c r="HUU502" s="2476"/>
      <c r="HUV502" s="2476"/>
      <c r="HUW502" s="2476"/>
      <c r="HUX502" s="2479"/>
      <c r="HUY502" s="2479"/>
      <c r="HUZ502" s="2479"/>
      <c r="HVA502" s="2479"/>
      <c r="HVF502" s="2476"/>
      <c r="HVG502" s="2476"/>
      <c r="HVH502" s="2476"/>
      <c r="HVI502" s="2479"/>
      <c r="HVJ502" s="2479"/>
      <c r="HVK502" s="2479"/>
      <c r="HVL502" s="2479"/>
      <c r="HVQ502" s="2476"/>
      <c r="HVR502" s="2476"/>
      <c r="HVS502" s="2476"/>
      <c r="HVT502" s="2479"/>
      <c r="HVU502" s="2479"/>
      <c r="HVV502" s="2479"/>
      <c r="HVW502" s="2479"/>
      <c r="HWB502" s="2476"/>
      <c r="HWC502" s="2476"/>
      <c r="HWD502" s="2476"/>
      <c r="HWE502" s="2479"/>
      <c r="HWF502" s="2479"/>
      <c r="HWG502" s="2479"/>
      <c r="HWH502" s="2479"/>
      <c r="HWM502" s="2476"/>
      <c r="HWN502" s="2476"/>
      <c r="HWO502" s="2476"/>
      <c r="HWP502" s="2479"/>
      <c r="HWQ502" s="2479"/>
      <c r="HWR502" s="2479"/>
      <c r="HWS502" s="2479"/>
      <c r="HWX502" s="2476"/>
      <c r="HWY502" s="2476"/>
      <c r="HWZ502" s="2476"/>
      <c r="HXA502" s="2479"/>
      <c r="HXB502" s="2479"/>
      <c r="HXC502" s="2479"/>
      <c r="HXD502" s="2479"/>
      <c r="HXI502" s="2476"/>
      <c r="HXJ502" s="2476"/>
      <c r="HXK502" s="2476"/>
      <c r="HXL502" s="2479"/>
      <c r="HXM502" s="2479"/>
      <c r="HXN502" s="2479"/>
      <c r="HXO502" s="2479"/>
      <c r="HXT502" s="2476"/>
      <c r="HXU502" s="2476"/>
      <c r="HXV502" s="2476"/>
      <c r="HXW502" s="2479"/>
      <c r="HXX502" s="2479"/>
      <c r="HXY502" s="2479"/>
      <c r="HXZ502" s="2479"/>
      <c r="HYE502" s="2476"/>
      <c r="HYF502" s="2476"/>
      <c r="HYG502" s="2476"/>
      <c r="HYH502" s="2479"/>
      <c r="HYI502" s="2479"/>
      <c r="HYJ502" s="2479"/>
      <c r="HYK502" s="2479"/>
      <c r="HYP502" s="2476"/>
      <c r="HYQ502" s="2476"/>
      <c r="HYR502" s="2476"/>
      <c r="HYS502" s="2479"/>
      <c r="HYT502" s="2479"/>
      <c r="HYU502" s="2479"/>
      <c r="HYV502" s="2479"/>
      <c r="HZA502" s="2476"/>
      <c r="HZB502" s="2476"/>
      <c r="HZC502" s="2476"/>
      <c r="HZD502" s="2479"/>
      <c r="HZE502" s="2479"/>
      <c r="HZF502" s="2479"/>
      <c r="HZG502" s="2479"/>
      <c r="HZL502" s="2476"/>
      <c r="HZM502" s="2476"/>
      <c r="HZN502" s="2476"/>
      <c r="HZO502" s="2479"/>
      <c r="HZP502" s="2479"/>
      <c r="HZQ502" s="2479"/>
      <c r="HZR502" s="2479"/>
      <c r="HZW502" s="2476"/>
      <c r="HZX502" s="2476"/>
      <c r="HZY502" s="2476"/>
      <c r="HZZ502" s="2479"/>
      <c r="IAA502" s="2479"/>
      <c r="IAB502" s="2479"/>
      <c r="IAC502" s="2479"/>
      <c r="IAH502" s="2476"/>
      <c r="IAI502" s="2476"/>
      <c r="IAJ502" s="2476"/>
      <c r="IAK502" s="2479"/>
      <c r="IAL502" s="2479"/>
      <c r="IAM502" s="2479"/>
      <c r="IAN502" s="2479"/>
      <c r="IAS502" s="2476"/>
      <c r="IAT502" s="2476"/>
      <c r="IAU502" s="2476"/>
      <c r="IAV502" s="2479"/>
      <c r="IAW502" s="2479"/>
      <c r="IAX502" s="2479"/>
      <c r="IAY502" s="2479"/>
      <c r="IBD502" s="2476"/>
      <c r="IBE502" s="2476"/>
      <c r="IBF502" s="2476"/>
      <c r="IBG502" s="2479"/>
      <c r="IBH502" s="2479"/>
      <c r="IBI502" s="2479"/>
      <c r="IBJ502" s="2479"/>
      <c r="IBO502" s="2476"/>
      <c r="IBP502" s="2476"/>
      <c r="IBQ502" s="2476"/>
      <c r="IBR502" s="2479"/>
      <c r="IBS502" s="2479"/>
      <c r="IBT502" s="2479"/>
      <c r="IBU502" s="2479"/>
      <c r="IBZ502" s="2476"/>
      <c r="ICA502" s="2476"/>
      <c r="ICB502" s="2476"/>
      <c r="ICC502" s="2479"/>
      <c r="ICD502" s="2479"/>
      <c r="ICE502" s="2479"/>
      <c r="ICF502" s="2479"/>
      <c r="ICK502" s="2476"/>
      <c r="ICL502" s="2476"/>
      <c r="ICM502" s="2476"/>
      <c r="ICN502" s="2479"/>
      <c r="ICO502" s="2479"/>
      <c r="ICP502" s="2479"/>
      <c r="ICQ502" s="2479"/>
      <c r="ICV502" s="2476"/>
      <c r="ICW502" s="2476"/>
      <c r="ICX502" s="2476"/>
      <c r="ICY502" s="2479"/>
      <c r="ICZ502" s="2479"/>
      <c r="IDA502" s="2479"/>
      <c r="IDB502" s="2479"/>
      <c r="IDG502" s="2476"/>
      <c r="IDH502" s="2476"/>
      <c r="IDI502" s="2476"/>
      <c r="IDJ502" s="2479"/>
      <c r="IDK502" s="2479"/>
      <c r="IDL502" s="2479"/>
      <c r="IDM502" s="2479"/>
      <c r="IDR502" s="2476"/>
      <c r="IDS502" s="2476"/>
      <c r="IDT502" s="2476"/>
      <c r="IDU502" s="2479"/>
      <c r="IDV502" s="2479"/>
      <c r="IDW502" s="2479"/>
      <c r="IDX502" s="2479"/>
      <c r="IEC502" s="2476"/>
      <c r="IED502" s="2476"/>
      <c r="IEE502" s="2476"/>
      <c r="IEF502" s="2479"/>
      <c r="IEG502" s="2479"/>
      <c r="IEH502" s="2479"/>
      <c r="IEI502" s="2479"/>
      <c r="IEN502" s="2476"/>
      <c r="IEO502" s="2476"/>
      <c r="IEP502" s="2476"/>
      <c r="IEQ502" s="2479"/>
      <c r="IER502" s="2479"/>
      <c r="IES502" s="2479"/>
      <c r="IET502" s="2479"/>
      <c r="IEY502" s="2476"/>
      <c r="IEZ502" s="2476"/>
      <c r="IFA502" s="2476"/>
      <c r="IFB502" s="2479"/>
      <c r="IFC502" s="2479"/>
      <c r="IFD502" s="2479"/>
      <c r="IFE502" s="2479"/>
      <c r="IFJ502" s="2476"/>
      <c r="IFK502" s="2476"/>
      <c r="IFL502" s="2476"/>
      <c r="IFM502" s="2479"/>
      <c r="IFN502" s="2479"/>
      <c r="IFO502" s="2479"/>
      <c r="IFP502" s="2479"/>
      <c r="IFU502" s="2476"/>
      <c r="IFV502" s="2476"/>
      <c r="IFW502" s="2476"/>
      <c r="IFX502" s="2479"/>
      <c r="IFY502" s="2479"/>
      <c r="IFZ502" s="2479"/>
      <c r="IGA502" s="2479"/>
      <c r="IGF502" s="2476"/>
      <c r="IGG502" s="2476"/>
      <c r="IGH502" s="2476"/>
      <c r="IGI502" s="2479"/>
      <c r="IGJ502" s="2479"/>
      <c r="IGK502" s="2479"/>
      <c r="IGL502" s="2479"/>
      <c r="IGQ502" s="2476"/>
      <c r="IGR502" s="2476"/>
      <c r="IGS502" s="2476"/>
      <c r="IGT502" s="2479"/>
      <c r="IGU502" s="2479"/>
      <c r="IGV502" s="2479"/>
      <c r="IGW502" s="2479"/>
      <c r="IHB502" s="2476"/>
      <c r="IHC502" s="2476"/>
      <c r="IHD502" s="2476"/>
      <c r="IHE502" s="2479"/>
      <c r="IHF502" s="2479"/>
      <c r="IHG502" s="2479"/>
      <c r="IHH502" s="2479"/>
      <c r="IHM502" s="2476"/>
      <c r="IHN502" s="2476"/>
      <c r="IHO502" s="2476"/>
      <c r="IHP502" s="2479"/>
      <c r="IHQ502" s="2479"/>
      <c r="IHR502" s="2479"/>
      <c r="IHS502" s="2479"/>
      <c r="IHX502" s="2476"/>
      <c r="IHY502" s="2476"/>
      <c r="IHZ502" s="2476"/>
      <c r="IIA502" s="2479"/>
      <c r="IIB502" s="2479"/>
      <c r="IIC502" s="2479"/>
      <c r="IID502" s="2479"/>
      <c r="III502" s="2476"/>
      <c r="IIJ502" s="2476"/>
      <c r="IIK502" s="2476"/>
      <c r="IIL502" s="2479"/>
      <c r="IIM502" s="2479"/>
      <c r="IIN502" s="2479"/>
      <c r="IIO502" s="2479"/>
      <c r="IIT502" s="2476"/>
      <c r="IIU502" s="2476"/>
      <c r="IIV502" s="2476"/>
      <c r="IIW502" s="2479"/>
      <c r="IIX502" s="2479"/>
      <c r="IIY502" s="2479"/>
      <c r="IIZ502" s="2479"/>
      <c r="IJE502" s="2476"/>
      <c r="IJF502" s="2476"/>
      <c r="IJG502" s="2476"/>
      <c r="IJH502" s="2479"/>
      <c r="IJI502" s="2479"/>
      <c r="IJJ502" s="2479"/>
      <c r="IJK502" s="2479"/>
      <c r="IJP502" s="2476"/>
      <c r="IJQ502" s="2476"/>
      <c r="IJR502" s="2476"/>
      <c r="IJS502" s="2479"/>
      <c r="IJT502" s="2479"/>
      <c r="IJU502" s="2479"/>
      <c r="IJV502" s="2479"/>
      <c r="IKA502" s="2476"/>
      <c r="IKB502" s="2476"/>
      <c r="IKC502" s="2476"/>
      <c r="IKD502" s="2479"/>
      <c r="IKE502" s="2479"/>
      <c r="IKF502" s="2479"/>
      <c r="IKG502" s="2479"/>
      <c r="IKL502" s="2476"/>
      <c r="IKM502" s="2476"/>
      <c r="IKN502" s="2476"/>
      <c r="IKO502" s="2479"/>
      <c r="IKP502" s="2479"/>
      <c r="IKQ502" s="2479"/>
      <c r="IKR502" s="2479"/>
      <c r="IKW502" s="2476"/>
      <c r="IKX502" s="2476"/>
      <c r="IKY502" s="2476"/>
      <c r="IKZ502" s="2479"/>
      <c r="ILA502" s="2479"/>
      <c r="ILB502" s="2479"/>
      <c r="ILC502" s="2479"/>
      <c r="ILH502" s="2476"/>
      <c r="ILI502" s="2476"/>
      <c r="ILJ502" s="2476"/>
      <c r="ILK502" s="2479"/>
      <c r="ILL502" s="2479"/>
      <c r="ILM502" s="2479"/>
      <c r="ILN502" s="2479"/>
      <c r="ILS502" s="2476"/>
      <c r="ILT502" s="2476"/>
      <c r="ILU502" s="2476"/>
      <c r="ILV502" s="2479"/>
      <c r="ILW502" s="2479"/>
      <c r="ILX502" s="2479"/>
      <c r="ILY502" s="2479"/>
      <c r="IMD502" s="2476"/>
      <c r="IME502" s="2476"/>
      <c r="IMF502" s="2476"/>
      <c r="IMG502" s="2479"/>
      <c r="IMH502" s="2479"/>
      <c r="IMI502" s="2479"/>
      <c r="IMJ502" s="2479"/>
      <c r="IMO502" s="2476"/>
      <c r="IMP502" s="2476"/>
      <c r="IMQ502" s="2476"/>
      <c r="IMR502" s="2479"/>
      <c r="IMS502" s="2479"/>
      <c r="IMT502" s="2479"/>
      <c r="IMU502" s="2479"/>
      <c r="IMZ502" s="2476"/>
      <c r="INA502" s="2476"/>
      <c r="INB502" s="2476"/>
      <c r="INC502" s="2479"/>
      <c r="IND502" s="2479"/>
      <c r="INE502" s="2479"/>
      <c r="INF502" s="2479"/>
      <c r="INK502" s="2476"/>
      <c r="INL502" s="2476"/>
      <c r="INM502" s="2476"/>
      <c r="INN502" s="2479"/>
      <c r="INO502" s="2479"/>
      <c r="INP502" s="2479"/>
      <c r="INQ502" s="2479"/>
      <c r="INV502" s="2476"/>
      <c r="INW502" s="2476"/>
      <c r="INX502" s="2476"/>
      <c r="INY502" s="2479"/>
      <c r="INZ502" s="2479"/>
      <c r="IOA502" s="2479"/>
      <c r="IOB502" s="2479"/>
      <c r="IOG502" s="2476"/>
      <c r="IOH502" s="2476"/>
      <c r="IOI502" s="2476"/>
      <c r="IOJ502" s="2479"/>
      <c r="IOK502" s="2479"/>
      <c r="IOL502" s="2479"/>
      <c r="IOM502" s="2479"/>
      <c r="IOR502" s="2476"/>
      <c r="IOS502" s="2476"/>
      <c r="IOT502" s="2476"/>
      <c r="IOU502" s="2479"/>
      <c r="IOV502" s="2479"/>
      <c r="IOW502" s="2479"/>
      <c r="IOX502" s="2479"/>
      <c r="IPC502" s="2476"/>
      <c r="IPD502" s="2476"/>
      <c r="IPE502" s="2476"/>
      <c r="IPF502" s="2479"/>
      <c r="IPG502" s="2479"/>
      <c r="IPH502" s="2479"/>
      <c r="IPI502" s="2479"/>
      <c r="IPN502" s="2476"/>
      <c r="IPO502" s="2476"/>
      <c r="IPP502" s="2476"/>
      <c r="IPQ502" s="2479"/>
      <c r="IPR502" s="2479"/>
      <c r="IPS502" s="2479"/>
      <c r="IPT502" s="2479"/>
      <c r="IPY502" s="2476"/>
      <c r="IPZ502" s="2476"/>
      <c r="IQA502" s="2476"/>
      <c r="IQB502" s="2479"/>
      <c r="IQC502" s="2479"/>
      <c r="IQD502" s="2479"/>
      <c r="IQE502" s="2479"/>
      <c r="IQJ502" s="2476"/>
      <c r="IQK502" s="2476"/>
      <c r="IQL502" s="2476"/>
      <c r="IQM502" s="2479"/>
      <c r="IQN502" s="2479"/>
      <c r="IQO502" s="2479"/>
      <c r="IQP502" s="2479"/>
      <c r="IQU502" s="2476"/>
      <c r="IQV502" s="2476"/>
      <c r="IQW502" s="2476"/>
      <c r="IQX502" s="2479"/>
      <c r="IQY502" s="2479"/>
      <c r="IQZ502" s="2479"/>
      <c r="IRA502" s="2479"/>
      <c r="IRF502" s="2476"/>
      <c r="IRG502" s="2476"/>
      <c r="IRH502" s="2476"/>
      <c r="IRI502" s="2479"/>
      <c r="IRJ502" s="2479"/>
      <c r="IRK502" s="2479"/>
      <c r="IRL502" s="2479"/>
      <c r="IRQ502" s="2476"/>
      <c r="IRR502" s="2476"/>
      <c r="IRS502" s="2476"/>
      <c r="IRT502" s="2479"/>
      <c r="IRU502" s="2479"/>
      <c r="IRV502" s="2479"/>
      <c r="IRW502" s="2479"/>
      <c r="ISB502" s="2476"/>
      <c r="ISC502" s="2476"/>
      <c r="ISD502" s="2476"/>
      <c r="ISE502" s="2479"/>
      <c r="ISF502" s="2479"/>
      <c r="ISG502" s="2479"/>
      <c r="ISH502" s="2479"/>
      <c r="ISM502" s="2476"/>
      <c r="ISN502" s="2476"/>
      <c r="ISO502" s="2476"/>
      <c r="ISP502" s="2479"/>
      <c r="ISQ502" s="2479"/>
      <c r="ISR502" s="2479"/>
      <c r="ISS502" s="2479"/>
      <c r="ISX502" s="2476"/>
      <c r="ISY502" s="2476"/>
      <c r="ISZ502" s="2476"/>
      <c r="ITA502" s="2479"/>
      <c r="ITB502" s="2479"/>
      <c r="ITC502" s="2479"/>
      <c r="ITD502" s="2479"/>
      <c r="ITI502" s="2476"/>
      <c r="ITJ502" s="2476"/>
      <c r="ITK502" s="2476"/>
      <c r="ITL502" s="2479"/>
      <c r="ITM502" s="2479"/>
      <c r="ITN502" s="2479"/>
      <c r="ITO502" s="2479"/>
      <c r="ITT502" s="2476"/>
      <c r="ITU502" s="2476"/>
      <c r="ITV502" s="2476"/>
      <c r="ITW502" s="2479"/>
      <c r="ITX502" s="2479"/>
      <c r="ITY502" s="2479"/>
      <c r="ITZ502" s="2479"/>
      <c r="IUE502" s="2476"/>
      <c r="IUF502" s="2476"/>
      <c r="IUG502" s="2476"/>
      <c r="IUH502" s="2479"/>
      <c r="IUI502" s="2479"/>
      <c r="IUJ502" s="2479"/>
      <c r="IUK502" s="2479"/>
      <c r="IUP502" s="2476"/>
      <c r="IUQ502" s="2476"/>
      <c r="IUR502" s="2476"/>
      <c r="IUS502" s="2479"/>
      <c r="IUT502" s="2479"/>
      <c r="IUU502" s="2479"/>
      <c r="IUV502" s="2479"/>
      <c r="IVA502" s="2476"/>
      <c r="IVB502" s="2476"/>
      <c r="IVC502" s="2476"/>
      <c r="IVD502" s="2479"/>
      <c r="IVE502" s="2479"/>
      <c r="IVF502" s="2479"/>
      <c r="IVG502" s="2479"/>
      <c r="IVL502" s="2476"/>
      <c r="IVM502" s="2476"/>
      <c r="IVN502" s="2476"/>
      <c r="IVO502" s="2479"/>
      <c r="IVP502" s="2479"/>
      <c r="IVQ502" s="2479"/>
      <c r="IVR502" s="2479"/>
      <c r="IVW502" s="2476"/>
      <c r="IVX502" s="2476"/>
      <c r="IVY502" s="2476"/>
      <c r="IVZ502" s="2479"/>
      <c r="IWA502" s="2479"/>
      <c r="IWB502" s="2479"/>
      <c r="IWC502" s="2479"/>
      <c r="IWH502" s="2476"/>
      <c r="IWI502" s="2476"/>
      <c r="IWJ502" s="2476"/>
      <c r="IWK502" s="2479"/>
      <c r="IWL502" s="2479"/>
      <c r="IWM502" s="2479"/>
      <c r="IWN502" s="2479"/>
      <c r="IWS502" s="2476"/>
      <c r="IWT502" s="2476"/>
      <c r="IWU502" s="2476"/>
      <c r="IWV502" s="2479"/>
      <c r="IWW502" s="2479"/>
      <c r="IWX502" s="2479"/>
      <c r="IWY502" s="2479"/>
      <c r="IXD502" s="2476"/>
      <c r="IXE502" s="2476"/>
      <c r="IXF502" s="2476"/>
      <c r="IXG502" s="2479"/>
      <c r="IXH502" s="2479"/>
      <c r="IXI502" s="2479"/>
      <c r="IXJ502" s="2479"/>
      <c r="IXO502" s="2476"/>
      <c r="IXP502" s="2476"/>
      <c r="IXQ502" s="2476"/>
      <c r="IXR502" s="2479"/>
      <c r="IXS502" s="2479"/>
      <c r="IXT502" s="2479"/>
      <c r="IXU502" s="2479"/>
      <c r="IXZ502" s="2476"/>
      <c r="IYA502" s="2476"/>
      <c r="IYB502" s="2476"/>
      <c r="IYC502" s="2479"/>
      <c r="IYD502" s="2479"/>
      <c r="IYE502" s="2479"/>
      <c r="IYF502" s="2479"/>
      <c r="IYK502" s="2476"/>
      <c r="IYL502" s="2476"/>
      <c r="IYM502" s="2476"/>
      <c r="IYN502" s="2479"/>
      <c r="IYO502" s="2479"/>
      <c r="IYP502" s="2479"/>
      <c r="IYQ502" s="2479"/>
      <c r="IYV502" s="2476"/>
      <c r="IYW502" s="2476"/>
      <c r="IYX502" s="2476"/>
      <c r="IYY502" s="2479"/>
      <c r="IYZ502" s="2479"/>
      <c r="IZA502" s="2479"/>
      <c r="IZB502" s="2479"/>
      <c r="IZG502" s="2476"/>
      <c r="IZH502" s="2476"/>
      <c r="IZI502" s="2476"/>
      <c r="IZJ502" s="2479"/>
      <c r="IZK502" s="2479"/>
      <c r="IZL502" s="2479"/>
      <c r="IZM502" s="2479"/>
      <c r="IZR502" s="2476"/>
      <c r="IZS502" s="2476"/>
      <c r="IZT502" s="2476"/>
      <c r="IZU502" s="2479"/>
      <c r="IZV502" s="2479"/>
      <c r="IZW502" s="2479"/>
      <c r="IZX502" s="2479"/>
      <c r="JAC502" s="2476"/>
      <c r="JAD502" s="2476"/>
      <c r="JAE502" s="2476"/>
      <c r="JAF502" s="2479"/>
      <c r="JAG502" s="2479"/>
      <c r="JAH502" s="2479"/>
      <c r="JAI502" s="2479"/>
      <c r="JAN502" s="2476"/>
      <c r="JAO502" s="2476"/>
      <c r="JAP502" s="2476"/>
      <c r="JAQ502" s="2479"/>
      <c r="JAR502" s="2479"/>
      <c r="JAS502" s="2479"/>
      <c r="JAT502" s="2479"/>
      <c r="JAY502" s="2476"/>
      <c r="JAZ502" s="2476"/>
      <c r="JBA502" s="2476"/>
      <c r="JBB502" s="2479"/>
      <c r="JBC502" s="2479"/>
      <c r="JBD502" s="2479"/>
      <c r="JBE502" s="2479"/>
      <c r="JBJ502" s="2476"/>
      <c r="JBK502" s="2476"/>
      <c r="JBL502" s="2476"/>
      <c r="JBM502" s="2479"/>
      <c r="JBN502" s="2479"/>
      <c r="JBO502" s="2479"/>
      <c r="JBP502" s="2479"/>
      <c r="JBU502" s="2476"/>
      <c r="JBV502" s="2476"/>
      <c r="JBW502" s="2476"/>
      <c r="JBX502" s="2479"/>
      <c r="JBY502" s="2479"/>
      <c r="JBZ502" s="2479"/>
      <c r="JCA502" s="2479"/>
      <c r="JCF502" s="2476"/>
      <c r="JCG502" s="2476"/>
      <c r="JCH502" s="2476"/>
      <c r="JCI502" s="2479"/>
      <c r="JCJ502" s="2479"/>
      <c r="JCK502" s="2479"/>
      <c r="JCL502" s="2479"/>
      <c r="JCQ502" s="2476"/>
      <c r="JCR502" s="2476"/>
      <c r="JCS502" s="2476"/>
      <c r="JCT502" s="2479"/>
      <c r="JCU502" s="2479"/>
      <c r="JCV502" s="2479"/>
      <c r="JCW502" s="2479"/>
      <c r="JDB502" s="2476"/>
      <c r="JDC502" s="2476"/>
      <c r="JDD502" s="2476"/>
      <c r="JDE502" s="2479"/>
      <c r="JDF502" s="2479"/>
      <c r="JDG502" s="2479"/>
      <c r="JDH502" s="2479"/>
      <c r="JDM502" s="2476"/>
      <c r="JDN502" s="2476"/>
      <c r="JDO502" s="2476"/>
      <c r="JDP502" s="2479"/>
      <c r="JDQ502" s="2479"/>
      <c r="JDR502" s="2479"/>
      <c r="JDS502" s="2479"/>
      <c r="JDX502" s="2476"/>
      <c r="JDY502" s="2476"/>
      <c r="JDZ502" s="2476"/>
      <c r="JEA502" s="2479"/>
      <c r="JEB502" s="2479"/>
      <c r="JEC502" s="2479"/>
      <c r="JED502" s="2479"/>
      <c r="JEI502" s="2476"/>
      <c r="JEJ502" s="2476"/>
      <c r="JEK502" s="2476"/>
      <c r="JEL502" s="2479"/>
      <c r="JEM502" s="2479"/>
      <c r="JEN502" s="2479"/>
      <c r="JEO502" s="2479"/>
      <c r="JET502" s="2476"/>
      <c r="JEU502" s="2476"/>
      <c r="JEV502" s="2476"/>
      <c r="JEW502" s="2479"/>
      <c r="JEX502" s="2479"/>
      <c r="JEY502" s="2479"/>
      <c r="JEZ502" s="2479"/>
      <c r="JFE502" s="2476"/>
      <c r="JFF502" s="2476"/>
      <c r="JFG502" s="2476"/>
      <c r="JFH502" s="2479"/>
      <c r="JFI502" s="2479"/>
      <c r="JFJ502" s="2479"/>
      <c r="JFK502" s="2479"/>
      <c r="JFP502" s="2476"/>
      <c r="JFQ502" s="2476"/>
      <c r="JFR502" s="2476"/>
      <c r="JFS502" s="2479"/>
      <c r="JFT502" s="2479"/>
      <c r="JFU502" s="2479"/>
      <c r="JFV502" s="2479"/>
      <c r="JGA502" s="2476"/>
      <c r="JGB502" s="2476"/>
      <c r="JGC502" s="2476"/>
      <c r="JGD502" s="2479"/>
      <c r="JGE502" s="2479"/>
      <c r="JGF502" s="2479"/>
      <c r="JGG502" s="2479"/>
      <c r="JGL502" s="2476"/>
      <c r="JGM502" s="2476"/>
      <c r="JGN502" s="2476"/>
      <c r="JGO502" s="2479"/>
      <c r="JGP502" s="2479"/>
      <c r="JGQ502" s="2479"/>
      <c r="JGR502" s="2479"/>
      <c r="JGW502" s="2476"/>
      <c r="JGX502" s="2476"/>
      <c r="JGY502" s="2476"/>
      <c r="JGZ502" s="2479"/>
      <c r="JHA502" s="2479"/>
      <c r="JHB502" s="2479"/>
      <c r="JHC502" s="2479"/>
      <c r="JHH502" s="2476"/>
      <c r="JHI502" s="2476"/>
      <c r="JHJ502" s="2476"/>
      <c r="JHK502" s="2479"/>
      <c r="JHL502" s="2479"/>
      <c r="JHM502" s="2479"/>
      <c r="JHN502" s="2479"/>
      <c r="JHS502" s="2476"/>
      <c r="JHT502" s="2476"/>
      <c r="JHU502" s="2476"/>
      <c r="JHV502" s="2479"/>
      <c r="JHW502" s="2479"/>
      <c r="JHX502" s="2479"/>
      <c r="JHY502" s="2479"/>
      <c r="JID502" s="2476"/>
      <c r="JIE502" s="2476"/>
      <c r="JIF502" s="2476"/>
      <c r="JIG502" s="2479"/>
      <c r="JIH502" s="2479"/>
      <c r="JII502" s="2479"/>
      <c r="JIJ502" s="2479"/>
      <c r="JIO502" s="2476"/>
      <c r="JIP502" s="2476"/>
      <c r="JIQ502" s="2476"/>
      <c r="JIR502" s="2479"/>
      <c r="JIS502" s="2479"/>
      <c r="JIT502" s="2479"/>
      <c r="JIU502" s="2479"/>
      <c r="JIZ502" s="2476"/>
      <c r="JJA502" s="2476"/>
      <c r="JJB502" s="2476"/>
      <c r="JJC502" s="2479"/>
      <c r="JJD502" s="2479"/>
      <c r="JJE502" s="2479"/>
      <c r="JJF502" s="2479"/>
      <c r="JJK502" s="2476"/>
      <c r="JJL502" s="2476"/>
      <c r="JJM502" s="2476"/>
      <c r="JJN502" s="2479"/>
      <c r="JJO502" s="2479"/>
      <c r="JJP502" s="2479"/>
      <c r="JJQ502" s="2479"/>
      <c r="JJV502" s="2476"/>
      <c r="JJW502" s="2476"/>
      <c r="JJX502" s="2476"/>
      <c r="JJY502" s="2479"/>
      <c r="JJZ502" s="2479"/>
      <c r="JKA502" s="2479"/>
      <c r="JKB502" s="2479"/>
      <c r="JKG502" s="2476"/>
      <c r="JKH502" s="2476"/>
      <c r="JKI502" s="2476"/>
      <c r="JKJ502" s="2479"/>
      <c r="JKK502" s="2479"/>
      <c r="JKL502" s="2479"/>
      <c r="JKM502" s="2479"/>
      <c r="JKR502" s="2476"/>
      <c r="JKS502" s="2476"/>
      <c r="JKT502" s="2476"/>
      <c r="JKU502" s="2479"/>
      <c r="JKV502" s="2479"/>
      <c r="JKW502" s="2479"/>
      <c r="JKX502" s="2479"/>
      <c r="JLC502" s="2476"/>
      <c r="JLD502" s="2476"/>
      <c r="JLE502" s="2476"/>
      <c r="JLF502" s="2479"/>
      <c r="JLG502" s="2479"/>
      <c r="JLH502" s="2479"/>
      <c r="JLI502" s="2479"/>
      <c r="JLN502" s="2476"/>
      <c r="JLO502" s="2476"/>
      <c r="JLP502" s="2476"/>
      <c r="JLQ502" s="2479"/>
      <c r="JLR502" s="2479"/>
      <c r="JLS502" s="2479"/>
      <c r="JLT502" s="2479"/>
      <c r="JLY502" s="2476"/>
      <c r="JLZ502" s="2476"/>
      <c r="JMA502" s="2476"/>
      <c r="JMB502" s="2479"/>
      <c r="JMC502" s="2479"/>
      <c r="JMD502" s="2479"/>
      <c r="JME502" s="2479"/>
      <c r="JMJ502" s="2476"/>
      <c r="JMK502" s="2476"/>
      <c r="JML502" s="2476"/>
      <c r="JMM502" s="2479"/>
      <c r="JMN502" s="2479"/>
      <c r="JMO502" s="2479"/>
      <c r="JMP502" s="2479"/>
      <c r="JMU502" s="2476"/>
      <c r="JMV502" s="2476"/>
      <c r="JMW502" s="2476"/>
      <c r="JMX502" s="2479"/>
      <c r="JMY502" s="2479"/>
      <c r="JMZ502" s="2479"/>
      <c r="JNA502" s="2479"/>
      <c r="JNF502" s="2476"/>
      <c r="JNG502" s="2476"/>
      <c r="JNH502" s="2476"/>
      <c r="JNI502" s="2479"/>
      <c r="JNJ502" s="2479"/>
      <c r="JNK502" s="2479"/>
      <c r="JNL502" s="2479"/>
      <c r="JNQ502" s="2476"/>
      <c r="JNR502" s="2476"/>
      <c r="JNS502" s="2476"/>
      <c r="JNT502" s="2479"/>
      <c r="JNU502" s="2479"/>
      <c r="JNV502" s="2479"/>
      <c r="JNW502" s="2479"/>
      <c r="JOB502" s="2476"/>
      <c r="JOC502" s="2476"/>
      <c r="JOD502" s="2476"/>
      <c r="JOE502" s="2479"/>
      <c r="JOF502" s="2479"/>
      <c r="JOG502" s="2479"/>
      <c r="JOH502" s="2479"/>
      <c r="JOM502" s="2476"/>
      <c r="JON502" s="2476"/>
      <c r="JOO502" s="2476"/>
      <c r="JOP502" s="2479"/>
      <c r="JOQ502" s="2479"/>
      <c r="JOR502" s="2479"/>
      <c r="JOS502" s="2479"/>
      <c r="JOX502" s="2476"/>
      <c r="JOY502" s="2476"/>
      <c r="JOZ502" s="2476"/>
      <c r="JPA502" s="2479"/>
      <c r="JPB502" s="2479"/>
      <c r="JPC502" s="2479"/>
      <c r="JPD502" s="2479"/>
      <c r="JPI502" s="2476"/>
      <c r="JPJ502" s="2476"/>
      <c r="JPK502" s="2476"/>
      <c r="JPL502" s="2479"/>
      <c r="JPM502" s="2479"/>
      <c r="JPN502" s="2479"/>
      <c r="JPO502" s="2479"/>
      <c r="JPT502" s="2476"/>
      <c r="JPU502" s="2476"/>
      <c r="JPV502" s="2476"/>
      <c r="JPW502" s="2479"/>
      <c r="JPX502" s="2479"/>
      <c r="JPY502" s="2479"/>
      <c r="JPZ502" s="2479"/>
      <c r="JQE502" s="2476"/>
      <c r="JQF502" s="2476"/>
      <c r="JQG502" s="2476"/>
      <c r="JQH502" s="2479"/>
      <c r="JQI502" s="2479"/>
      <c r="JQJ502" s="2479"/>
      <c r="JQK502" s="2479"/>
      <c r="JQP502" s="2476"/>
      <c r="JQQ502" s="2476"/>
      <c r="JQR502" s="2476"/>
      <c r="JQS502" s="2479"/>
      <c r="JQT502" s="2479"/>
      <c r="JQU502" s="2479"/>
      <c r="JQV502" s="2479"/>
      <c r="JRA502" s="2476"/>
      <c r="JRB502" s="2476"/>
      <c r="JRC502" s="2476"/>
      <c r="JRD502" s="2479"/>
      <c r="JRE502" s="2479"/>
      <c r="JRF502" s="2479"/>
      <c r="JRG502" s="2479"/>
      <c r="JRL502" s="2476"/>
      <c r="JRM502" s="2476"/>
      <c r="JRN502" s="2476"/>
      <c r="JRO502" s="2479"/>
      <c r="JRP502" s="2479"/>
      <c r="JRQ502" s="2479"/>
      <c r="JRR502" s="2479"/>
      <c r="JRW502" s="2476"/>
      <c r="JRX502" s="2476"/>
      <c r="JRY502" s="2476"/>
      <c r="JRZ502" s="2479"/>
      <c r="JSA502" s="2479"/>
      <c r="JSB502" s="2479"/>
      <c r="JSC502" s="2479"/>
      <c r="JSH502" s="2476"/>
      <c r="JSI502" s="2476"/>
      <c r="JSJ502" s="2476"/>
      <c r="JSK502" s="2479"/>
      <c r="JSL502" s="2479"/>
      <c r="JSM502" s="2479"/>
      <c r="JSN502" s="2479"/>
      <c r="JSS502" s="2476"/>
      <c r="JST502" s="2476"/>
      <c r="JSU502" s="2476"/>
      <c r="JSV502" s="2479"/>
      <c r="JSW502" s="2479"/>
      <c r="JSX502" s="2479"/>
      <c r="JSY502" s="2479"/>
      <c r="JTD502" s="2476"/>
      <c r="JTE502" s="2476"/>
      <c r="JTF502" s="2476"/>
      <c r="JTG502" s="2479"/>
      <c r="JTH502" s="2479"/>
      <c r="JTI502" s="2479"/>
      <c r="JTJ502" s="2479"/>
      <c r="JTO502" s="2476"/>
      <c r="JTP502" s="2476"/>
      <c r="JTQ502" s="2476"/>
      <c r="JTR502" s="2479"/>
      <c r="JTS502" s="2479"/>
      <c r="JTT502" s="2479"/>
      <c r="JTU502" s="2479"/>
      <c r="JTZ502" s="2476"/>
      <c r="JUA502" s="2476"/>
      <c r="JUB502" s="2476"/>
      <c r="JUC502" s="2479"/>
      <c r="JUD502" s="2479"/>
      <c r="JUE502" s="2479"/>
      <c r="JUF502" s="2479"/>
      <c r="JUK502" s="2476"/>
      <c r="JUL502" s="2476"/>
      <c r="JUM502" s="2476"/>
      <c r="JUN502" s="2479"/>
      <c r="JUO502" s="2479"/>
      <c r="JUP502" s="2479"/>
      <c r="JUQ502" s="2479"/>
      <c r="JUV502" s="2476"/>
      <c r="JUW502" s="2476"/>
      <c r="JUX502" s="2476"/>
      <c r="JUY502" s="2479"/>
      <c r="JUZ502" s="2479"/>
      <c r="JVA502" s="2479"/>
      <c r="JVB502" s="2479"/>
      <c r="JVG502" s="2476"/>
      <c r="JVH502" s="2476"/>
      <c r="JVI502" s="2476"/>
      <c r="JVJ502" s="2479"/>
      <c r="JVK502" s="2479"/>
      <c r="JVL502" s="2479"/>
      <c r="JVM502" s="2479"/>
      <c r="JVR502" s="2476"/>
      <c r="JVS502" s="2476"/>
      <c r="JVT502" s="2476"/>
      <c r="JVU502" s="2479"/>
      <c r="JVV502" s="2479"/>
      <c r="JVW502" s="2479"/>
      <c r="JVX502" s="2479"/>
      <c r="JWC502" s="2476"/>
      <c r="JWD502" s="2476"/>
      <c r="JWE502" s="2476"/>
      <c r="JWF502" s="2479"/>
      <c r="JWG502" s="2479"/>
      <c r="JWH502" s="2479"/>
      <c r="JWI502" s="2479"/>
      <c r="JWN502" s="2476"/>
      <c r="JWO502" s="2476"/>
      <c r="JWP502" s="2476"/>
      <c r="JWQ502" s="2479"/>
      <c r="JWR502" s="2479"/>
      <c r="JWS502" s="2479"/>
      <c r="JWT502" s="2479"/>
      <c r="JWY502" s="2476"/>
      <c r="JWZ502" s="2476"/>
      <c r="JXA502" s="2476"/>
      <c r="JXB502" s="2479"/>
      <c r="JXC502" s="2479"/>
      <c r="JXD502" s="2479"/>
      <c r="JXE502" s="2479"/>
      <c r="JXJ502" s="2476"/>
      <c r="JXK502" s="2476"/>
      <c r="JXL502" s="2476"/>
      <c r="JXM502" s="2479"/>
      <c r="JXN502" s="2479"/>
      <c r="JXO502" s="2479"/>
      <c r="JXP502" s="2479"/>
      <c r="JXU502" s="2476"/>
      <c r="JXV502" s="2476"/>
      <c r="JXW502" s="2476"/>
      <c r="JXX502" s="2479"/>
      <c r="JXY502" s="2479"/>
      <c r="JXZ502" s="2479"/>
      <c r="JYA502" s="2479"/>
      <c r="JYF502" s="2476"/>
      <c r="JYG502" s="2476"/>
      <c r="JYH502" s="2476"/>
      <c r="JYI502" s="2479"/>
      <c r="JYJ502" s="2479"/>
      <c r="JYK502" s="2479"/>
      <c r="JYL502" s="2479"/>
      <c r="JYQ502" s="2476"/>
      <c r="JYR502" s="2476"/>
      <c r="JYS502" s="2476"/>
      <c r="JYT502" s="2479"/>
      <c r="JYU502" s="2479"/>
      <c r="JYV502" s="2479"/>
      <c r="JYW502" s="2479"/>
      <c r="JZB502" s="2476"/>
      <c r="JZC502" s="2476"/>
      <c r="JZD502" s="2476"/>
      <c r="JZE502" s="2479"/>
      <c r="JZF502" s="2479"/>
      <c r="JZG502" s="2479"/>
      <c r="JZH502" s="2479"/>
      <c r="JZM502" s="2476"/>
      <c r="JZN502" s="2476"/>
      <c r="JZO502" s="2476"/>
      <c r="JZP502" s="2479"/>
      <c r="JZQ502" s="2479"/>
      <c r="JZR502" s="2479"/>
      <c r="JZS502" s="2479"/>
      <c r="JZX502" s="2476"/>
      <c r="JZY502" s="2476"/>
      <c r="JZZ502" s="2476"/>
      <c r="KAA502" s="2479"/>
      <c r="KAB502" s="2479"/>
      <c r="KAC502" s="2479"/>
      <c r="KAD502" s="2479"/>
      <c r="KAI502" s="2476"/>
      <c r="KAJ502" s="2476"/>
      <c r="KAK502" s="2476"/>
      <c r="KAL502" s="2479"/>
      <c r="KAM502" s="2479"/>
      <c r="KAN502" s="2479"/>
      <c r="KAO502" s="2479"/>
      <c r="KAT502" s="2476"/>
      <c r="KAU502" s="2476"/>
      <c r="KAV502" s="2476"/>
      <c r="KAW502" s="2479"/>
      <c r="KAX502" s="2479"/>
      <c r="KAY502" s="2479"/>
      <c r="KAZ502" s="2479"/>
      <c r="KBE502" s="2476"/>
      <c r="KBF502" s="2476"/>
      <c r="KBG502" s="2476"/>
      <c r="KBH502" s="2479"/>
      <c r="KBI502" s="2479"/>
      <c r="KBJ502" s="2479"/>
      <c r="KBK502" s="2479"/>
      <c r="KBP502" s="2476"/>
      <c r="KBQ502" s="2476"/>
      <c r="KBR502" s="2476"/>
      <c r="KBS502" s="2479"/>
      <c r="KBT502" s="2479"/>
      <c r="KBU502" s="2479"/>
      <c r="KBV502" s="2479"/>
      <c r="KCA502" s="2476"/>
      <c r="KCB502" s="2476"/>
      <c r="KCC502" s="2476"/>
      <c r="KCD502" s="2479"/>
      <c r="KCE502" s="2479"/>
      <c r="KCF502" s="2479"/>
      <c r="KCG502" s="2479"/>
      <c r="KCL502" s="2476"/>
      <c r="KCM502" s="2476"/>
      <c r="KCN502" s="2476"/>
      <c r="KCO502" s="2479"/>
      <c r="KCP502" s="2479"/>
      <c r="KCQ502" s="2479"/>
      <c r="KCR502" s="2479"/>
      <c r="KCW502" s="2476"/>
      <c r="KCX502" s="2476"/>
      <c r="KCY502" s="2476"/>
      <c r="KCZ502" s="2479"/>
      <c r="KDA502" s="2479"/>
      <c r="KDB502" s="2479"/>
      <c r="KDC502" s="2479"/>
      <c r="KDH502" s="2476"/>
      <c r="KDI502" s="2476"/>
      <c r="KDJ502" s="2476"/>
      <c r="KDK502" s="2479"/>
      <c r="KDL502" s="2479"/>
      <c r="KDM502" s="2479"/>
      <c r="KDN502" s="2479"/>
      <c r="KDS502" s="2476"/>
      <c r="KDT502" s="2476"/>
      <c r="KDU502" s="2476"/>
      <c r="KDV502" s="2479"/>
      <c r="KDW502" s="2479"/>
      <c r="KDX502" s="2479"/>
      <c r="KDY502" s="2479"/>
      <c r="KED502" s="2476"/>
      <c r="KEE502" s="2476"/>
      <c r="KEF502" s="2476"/>
      <c r="KEG502" s="2479"/>
      <c r="KEH502" s="2479"/>
      <c r="KEI502" s="2479"/>
      <c r="KEJ502" s="2479"/>
      <c r="KEO502" s="2476"/>
      <c r="KEP502" s="2476"/>
      <c r="KEQ502" s="2476"/>
      <c r="KER502" s="2479"/>
      <c r="KES502" s="2479"/>
      <c r="KET502" s="2479"/>
      <c r="KEU502" s="2479"/>
      <c r="KEZ502" s="2476"/>
      <c r="KFA502" s="2476"/>
      <c r="KFB502" s="2476"/>
      <c r="KFC502" s="2479"/>
      <c r="KFD502" s="2479"/>
      <c r="KFE502" s="2479"/>
      <c r="KFF502" s="2479"/>
      <c r="KFK502" s="2476"/>
      <c r="KFL502" s="2476"/>
      <c r="KFM502" s="2476"/>
      <c r="KFN502" s="2479"/>
      <c r="KFO502" s="2479"/>
      <c r="KFP502" s="2479"/>
      <c r="KFQ502" s="2479"/>
      <c r="KFV502" s="2476"/>
      <c r="KFW502" s="2476"/>
      <c r="KFX502" s="2476"/>
      <c r="KFY502" s="2479"/>
      <c r="KFZ502" s="2479"/>
      <c r="KGA502" s="2479"/>
      <c r="KGB502" s="2479"/>
      <c r="KGG502" s="2476"/>
      <c r="KGH502" s="2476"/>
      <c r="KGI502" s="2476"/>
      <c r="KGJ502" s="2479"/>
      <c r="KGK502" s="2479"/>
      <c r="KGL502" s="2479"/>
      <c r="KGM502" s="2479"/>
      <c r="KGR502" s="2476"/>
      <c r="KGS502" s="2476"/>
      <c r="KGT502" s="2476"/>
      <c r="KGU502" s="2479"/>
      <c r="KGV502" s="2479"/>
      <c r="KGW502" s="2479"/>
      <c r="KGX502" s="2479"/>
      <c r="KHC502" s="2476"/>
      <c r="KHD502" s="2476"/>
      <c r="KHE502" s="2476"/>
      <c r="KHF502" s="2479"/>
      <c r="KHG502" s="2479"/>
      <c r="KHH502" s="2479"/>
      <c r="KHI502" s="2479"/>
      <c r="KHN502" s="2476"/>
      <c r="KHO502" s="2476"/>
      <c r="KHP502" s="2476"/>
      <c r="KHQ502" s="2479"/>
      <c r="KHR502" s="2479"/>
      <c r="KHS502" s="2479"/>
      <c r="KHT502" s="2479"/>
      <c r="KHY502" s="2476"/>
      <c r="KHZ502" s="2476"/>
      <c r="KIA502" s="2476"/>
      <c r="KIB502" s="2479"/>
      <c r="KIC502" s="2479"/>
      <c r="KID502" s="2479"/>
      <c r="KIE502" s="2479"/>
      <c r="KIJ502" s="2476"/>
      <c r="KIK502" s="2476"/>
      <c r="KIL502" s="2476"/>
      <c r="KIM502" s="2479"/>
      <c r="KIN502" s="2479"/>
      <c r="KIO502" s="2479"/>
      <c r="KIP502" s="2479"/>
      <c r="KIU502" s="2476"/>
      <c r="KIV502" s="2476"/>
      <c r="KIW502" s="2476"/>
      <c r="KIX502" s="2479"/>
      <c r="KIY502" s="2479"/>
      <c r="KIZ502" s="2479"/>
      <c r="KJA502" s="2479"/>
      <c r="KJF502" s="2476"/>
      <c r="KJG502" s="2476"/>
      <c r="KJH502" s="2476"/>
      <c r="KJI502" s="2479"/>
      <c r="KJJ502" s="2479"/>
      <c r="KJK502" s="2479"/>
      <c r="KJL502" s="2479"/>
      <c r="KJQ502" s="2476"/>
      <c r="KJR502" s="2476"/>
      <c r="KJS502" s="2476"/>
      <c r="KJT502" s="2479"/>
      <c r="KJU502" s="2479"/>
      <c r="KJV502" s="2479"/>
      <c r="KJW502" s="2479"/>
      <c r="KKB502" s="2476"/>
      <c r="KKC502" s="2476"/>
      <c r="KKD502" s="2476"/>
      <c r="KKE502" s="2479"/>
      <c r="KKF502" s="2479"/>
      <c r="KKG502" s="2479"/>
      <c r="KKH502" s="2479"/>
      <c r="KKM502" s="2476"/>
      <c r="KKN502" s="2476"/>
      <c r="KKO502" s="2476"/>
      <c r="KKP502" s="2479"/>
      <c r="KKQ502" s="2479"/>
      <c r="KKR502" s="2479"/>
      <c r="KKS502" s="2479"/>
      <c r="KKX502" s="2476"/>
      <c r="KKY502" s="2476"/>
      <c r="KKZ502" s="2476"/>
      <c r="KLA502" s="2479"/>
      <c r="KLB502" s="2479"/>
      <c r="KLC502" s="2479"/>
      <c r="KLD502" s="2479"/>
      <c r="KLI502" s="2476"/>
      <c r="KLJ502" s="2476"/>
      <c r="KLK502" s="2476"/>
      <c r="KLL502" s="2479"/>
      <c r="KLM502" s="2479"/>
      <c r="KLN502" s="2479"/>
      <c r="KLO502" s="2479"/>
      <c r="KLT502" s="2476"/>
      <c r="KLU502" s="2476"/>
      <c r="KLV502" s="2476"/>
      <c r="KLW502" s="2479"/>
      <c r="KLX502" s="2479"/>
      <c r="KLY502" s="2479"/>
      <c r="KLZ502" s="2479"/>
      <c r="KME502" s="2476"/>
      <c r="KMF502" s="2476"/>
      <c r="KMG502" s="2476"/>
      <c r="KMH502" s="2479"/>
      <c r="KMI502" s="2479"/>
      <c r="KMJ502" s="2479"/>
      <c r="KMK502" s="2479"/>
      <c r="KMP502" s="2476"/>
      <c r="KMQ502" s="2476"/>
      <c r="KMR502" s="2476"/>
      <c r="KMS502" s="2479"/>
      <c r="KMT502" s="2479"/>
      <c r="KMU502" s="2479"/>
      <c r="KMV502" s="2479"/>
      <c r="KNA502" s="2476"/>
      <c r="KNB502" s="2476"/>
      <c r="KNC502" s="2476"/>
      <c r="KND502" s="2479"/>
      <c r="KNE502" s="2479"/>
      <c r="KNF502" s="2479"/>
      <c r="KNG502" s="2479"/>
      <c r="KNL502" s="2476"/>
      <c r="KNM502" s="2476"/>
      <c r="KNN502" s="2476"/>
      <c r="KNO502" s="2479"/>
      <c r="KNP502" s="2479"/>
      <c r="KNQ502" s="2479"/>
      <c r="KNR502" s="2479"/>
      <c r="KNW502" s="2476"/>
      <c r="KNX502" s="2476"/>
      <c r="KNY502" s="2476"/>
      <c r="KNZ502" s="2479"/>
      <c r="KOA502" s="2479"/>
      <c r="KOB502" s="2479"/>
      <c r="KOC502" s="2479"/>
      <c r="KOH502" s="2476"/>
      <c r="KOI502" s="2476"/>
      <c r="KOJ502" s="2476"/>
      <c r="KOK502" s="2479"/>
      <c r="KOL502" s="2479"/>
      <c r="KOM502" s="2479"/>
      <c r="KON502" s="2479"/>
      <c r="KOS502" s="2476"/>
      <c r="KOT502" s="2476"/>
      <c r="KOU502" s="2476"/>
      <c r="KOV502" s="2479"/>
      <c r="KOW502" s="2479"/>
      <c r="KOX502" s="2479"/>
      <c r="KOY502" s="2479"/>
      <c r="KPD502" s="2476"/>
      <c r="KPE502" s="2476"/>
      <c r="KPF502" s="2476"/>
      <c r="KPG502" s="2479"/>
      <c r="KPH502" s="2479"/>
      <c r="KPI502" s="2479"/>
      <c r="KPJ502" s="2479"/>
      <c r="KPO502" s="2476"/>
      <c r="KPP502" s="2476"/>
      <c r="KPQ502" s="2476"/>
      <c r="KPR502" s="2479"/>
      <c r="KPS502" s="2479"/>
      <c r="KPT502" s="2479"/>
      <c r="KPU502" s="2479"/>
      <c r="KPZ502" s="2476"/>
      <c r="KQA502" s="2476"/>
      <c r="KQB502" s="2476"/>
      <c r="KQC502" s="2479"/>
      <c r="KQD502" s="2479"/>
      <c r="KQE502" s="2479"/>
      <c r="KQF502" s="2479"/>
      <c r="KQK502" s="2476"/>
      <c r="KQL502" s="2476"/>
      <c r="KQM502" s="2476"/>
      <c r="KQN502" s="2479"/>
      <c r="KQO502" s="2479"/>
      <c r="KQP502" s="2479"/>
      <c r="KQQ502" s="2479"/>
      <c r="KQV502" s="2476"/>
      <c r="KQW502" s="2476"/>
      <c r="KQX502" s="2476"/>
      <c r="KQY502" s="2479"/>
      <c r="KQZ502" s="2479"/>
      <c r="KRA502" s="2479"/>
      <c r="KRB502" s="2479"/>
      <c r="KRG502" s="2476"/>
      <c r="KRH502" s="2476"/>
      <c r="KRI502" s="2476"/>
      <c r="KRJ502" s="2479"/>
      <c r="KRK502" s="2479"/>
      <c r="KRL502" s="2479"/>
      <c r="KRM502" s="2479"/>
      <c r="KRR502" s="2476"/>
      <c r="KRS502" s="2476"/>
      <c r="KRT502" s="2476"/>
      <c r="KRU502" s="2479"/>
      <c r="KRV502" s="2479"/>
      <c r="KRW502" s="2479"/>
      <c r="KRX502" s="2479"/>
      <c r="KSC502" s="2476"/>
      <c r="KSD502" s="2476"/>
      <c r="KSE502" s="2476"/>
      <c r="KSF502" s="2479"/>
      <c r="KSG502" s="2479"/>
      <c r="KSH502" s="2479"/>
      <c r="KSI502" s="2479"/>
      <c r="KSN502" s="2476"/>
      <c r="KSO502" s="2476"/>
      <c r="KSP502" s="2476"/>
      <c r="KSQ502" s="2479"/>
      <c r="KSR502" s="2479"/>
      <c r="KSS502" s="2479"/>
      <c r="KST502" s="2479"/>
      <c r="KSY502" s="2476"/>
      <c r="KSZ502" s="2476"/>
      <c r="KTA502" s="2476"/>
      <c r="KTB502" s="2479"/>
      <c r="KTC502" s="2479"/>
      <c r="KTD502" s="2479"/>
      <c r="KTE502" s="2479"/>
      <c r="KTJ502" s="2476"/>
      <c r="KTK502" s="2476"/>
      <c r="KTL502" s="2476"/>
      <c r="KTM502" s="2479"/>
      <c r="KTN502" s="2479"/>
      <c r="KTO502" s="2479"/>
      <c r="KTP502" s="2479"/>
      <c r="KTU502" s="2476"/>
      <c r="KTV502" s="2476"/>
      <c r="KTW502" s="2476"/>
      <c r="KTX502" s="2479"/>
      <c r="KTY502" s="2479"/>
      <c r="KTZ502" s="2479"/>
      <c r="KUA502" s="2479"/>
      <c r="KUF502" s="2476"/>
      <c r="KUG502" s="2476"/>
      <c r="KUH502" s="2476"/>
      <c r="KUI502" s="2479"/>
      <c r="KUJ502" s="2479"/>
      <c r="KUK502" s="2479"/>
      <c r="KUL502" s="2479"/>
      <c r="KUQ502" s="2476"/>
      <c r="KUR502" s="2476"/>
      <c r="KUS502" s="2476"/>
      <c r="KUT502" s="2479"/>
      <c r="KUU502" s="2479"/>
      <c r="KUV502" s="2479"/>
      <c r="KUW502" s="2479"/>
      <c r="KVB502" s="2476"/>
      <c r="KVC502" s="2476"/>
      <c r="KVD502" s="2476"/>
      <c r="KVE502" s="2479"/>
      <c r="KVF502" s="2479"/>
      <c r="KVG502" s="2479"/>
      <c r="KVH502" s="2479"/>
      <c r="KVM502" s="2476"/>
      <c r="KVN502" s="2476"/>
      <c r="KVO502" s="2476"/>
      <c r="KVP502" s="2479"/>
      <c r="KVQ502" s="2479"/>
      <c r="KVR502" s="2479"/>
      <c r="KVS502" s="2479"/>
      <c r="KVX502" s="2476"/>
      <c r="KVY502" s="2476"/>
      <c r="KVZ502" s="2476"/>
      <c r="KWA502" s="2479"/>
      <c r="KWB502" s="2479"/>
      <c r="KWC502" s="2479"/>
      <c r="KWD502" s="2479"/>
      <c r="KWI502" s="2476"/>
      <c r="KWJ502" s="2476"/>
      <c r="KWK502" s="2476"/>
      <c r="KWL502" s="2479"/>
      <c r="KWM502" s="2479"/>
      <c r="KWN502" s="2479"/>
      <c r="KWO502" s="2479"/>
      <c r="KWT502" s="2476"/>
      <c r="KWU502" s="2476"/>
      <c r="KWV502" s="2476"/>
      <c r="KWW502" s="2479"/>
      <c r="KWX502" s="2479"/>
      <c r="KWY502" s="2479"/>
      <c r="KWZ502" s="2479"/>
      <c r="KXE502" s="2476"/>
      <c r="KXF502" s="2476"/>
      <c r="KXG502" s="2476"/>
      <c r="KXH502" s="2479"/>
      <c r="KXI502" s="2479"/>
      <c r="KXJ502" s="2479"/>
      <c r="KXK502" s="2479"/>
      <c r="KXP502" s="2476"/>
      <c r="KXQ502" s="2476"/>
      <c r="KXR502" s="2476"/>
      <c r="KXS502" s="2479"/>
      <c r="KXT502" s="2479"/>
      <c r="KXU502" s="2479"/>
      <c r="KXV502" s="2479"/>
      <c r="KYA502" s="2476"/>
      <c r="KYB502" s="2476"/>
      <c r="KYC502" s="2476"/>
      <c r="KYD502" s="2479"/>
      <c r="KYE502" s="2479"/>
      <c r="KYF502" s="2479"/>
      <c r="KYG502" s="2479"/>
      <c r="KYL502" s="2476"/>
      <c r="KYM502" s="2476"/>
      <c r="KYN502" s="2476"/>
      <c r="KYO502" s="2479"/>
      <c r="KYP502" s="2479"/>
      <c r="KYQ502" s="2479"/>
      <c r="KYR502" s="2479"/>
      <c r="KYW502" s="2476"/>
      <c r="KYX502" s="2476"/>
      <c r="KYY502" s="2476"/>
      <c r="KYZ502" s="2479"/>
      <c r="KZA502" s="2479"/>
      <c r="KZB502" s="2479"/>
      <c r="KZC502" s="2479"/>
      <c r="KZH502" s="2476"/>
      <c r="KZI502" s="2476"/>
      <c r="KZJ502" s="2476"/>
      <c r="KZK502" s="2479"/>
      <c r="KZL502" s="2479"/>
      <c r="KZM502" s="2479"/>
      <c r="KZN502" s="2479"/>
      <c r="KZS502" s="2476"/>
      <c r="KZT502" s="2476"/>
      <c r="KZU502" s="2476"/>
      <c r="KZV502" s="2479"/>
      <c r="KZW502" s="2479"/>
      <c r="KZX502" s="2479"/>
      <c r="KZY502" s="2479"/>
      <c r="LAD502" s="2476"/>
      <c r="LAE502" s="2476"/>
      <c r="LAF502" s="2476"/>
      <c r="LAG502" s="2479"/>
      <c r="LAH502" s="2479"/>
      <c r="LAI502" s="2479"/>
      <c r="LAJ502" s="2479"/>
      <c r="LAO502" s="2476"/>
      <c r="LAP502" s="2476"/>
      <c r="LAQ502" s="2476"/>
      <c r="LAR502" s="2479"/>
      <c r="LAS502" s="2479"/>
      <c r="LAT502" s="2479"/>
      <c r="LAU502" s="2479"/>
      <c r="LAZ502" s="2476"/>
      <c r="LBA502" s="2476"/>
      <c r="LBB502" s="2476"/>
      <c r="LBC502" s="2479"/>
      <c r="LBD502" s="2479"/>
      <c r="LBE502" s="2479"/>
      <c r="LBF502" s="2479"/>
      <c r="LBK502" s="2476"/>
      <c r="LBL502" s="2476"/>
      <c r="LBM502" s="2476"/>
      <c r="LBN502" s="2479"/>
      <c r="LBO502" s="2479"/>
      <c r="LBP502" s="2479"/>
      <c r="LBQ502" s="2479"/>
      <c r="LBV502" s="2476"/>
      <c r="LBW502" s="2476"/>
      <c r="LBX502" s="2476"/>
      <c r="LBY502" s="2479"/>
      <c r="LBZ502" s="2479"/>
      <c r="LCA502" s="2479"/>
      <c r="LCB502" s="2479"/>
      <c r="LCG502" s="2476"/>
      <c r="LCH502" s="2476"/>
      <c r="LCI502" s="2476"/>
      <c r="LCJ502" s="2479"/>
      <c r="LCK502" s="2479"/>
      <c r="LCL502" s="2479"/>
      <c r="LCM502" s="2479"/>
      <c r="LCR502" s="2476"/>
      <c r="LCS502" s="2476"/>
      <c r="LCT502" s="2476"/>
      <c r="LCU502" s="2479"/>
      <c r="LCV502" s="2479"/>
      <c r="LCW502" s="2479"/>
      <c r="LCX502" s="2479"/>
      <c r="LDC502" s="2476"/>
      <c r="LDD502" s="2476"/>
      <c r="LDE502" s="2476"/>
      <c r="LDF502" s="2479"/>
      <c r="LDG502" s="2479"/>
      <c r="LDH502" s="2479"/>
      <c r="LDI502" s="2479"/>
      <c r="LDN502" s="2476"/>
      <c r="LDO502" s="2476"/>
      <c r="LDP502" s="2476"/>
      <c r="LDQ502" s="2479"/>
      <c r="LDR502" s="2479"/>
      <c r="LDS502" s="2479"/>
      <c r="LDT502" s="2479"/>
      <c r="LDY502" s="2476"/>
      <c r="LDZ502" s="2476"/>
      <c r="LEA502" s="2476"/>
      <c r="LEB502" s="2479"/>
      <c r="LEC502" s="2479"/>
      <c r="LED502" s="2479"/>
      <c r="LEE502" s="2479"/>
      <c r="LEJ502" s="2476"/>
      <c r="LEK502" s="2476"/>
      <c r="LEL502" s="2476"/>
      <c r="LEM502" s="2479"/>
      <c r="LEN502" s="2479"/>
      <c r="LEO502" s="2479"/>
      <c r="LEP502" s="2479"/>
      <c r="LEU502" s="2476"/>
      <c r="LEV502" s="2476"/>
      <c r="LEW502" s="2476"/>
      <c r="LEX502" s="2479"/>
      <c r="LEY502" s="2479"/>
      <c r="LEZ502" s="2479"/>
      <c r="LFA502" s="2479"/>
      <c r="LFF502" s="2476"/>
      <c r="LFG502" s="2476"/>
      <c r="LFH502" s="2476"/>
      <c r="LFI502" s="2479"/>
      <c r="LFJ502" s="2479"/>
      <c r="LFK502" s="2479"/>
      <c r="LFL502" s="2479"/>
      <c r="LFQ502" s="2476"/>
      <c r="LFR502" s="2476"/>
      <c r="LFS502" s="2476"/>
      <c r="LFT502" s="2479"/>
      <c r="LFU502" s="2479"/>
      <c r="LFV502" s="2479"/>
      <c r="LFW502" s="2479"/>
      <c r="LGB502" s="2476"/>
      <c r="LGC502" s="2476"/>
      <c r="LGD502" s="2476"/>
      <c r="LGE502" s="2479"/>
      <c r="LGF502" s="2479"/>
      <c r="LGG502" s="2479"/>
      <c r="LGH502" s="2479"/>
      <c r="LGM502" s="2476"/>
      <c r="LGN502" s="2476"/>
      <c r="LGO502" s="2476"/>
      <c r="LGP502" s="2479"/>
      <c r="LGQ502" s="2479"/>
      <c r="LGR502" s="2479"/>
      <c r="LGS502" s="2479"/>
      <c r="LGX502" s="2476"/>
      <c r="LGY502" s="2476"/>
      <c r="LGZ502" s="2476"/>
      <c r="LHA502" s="2479"/>
      <c r="LHB502" s="2479"/>
      <c r="LHC502" s="2479"/>
      <c r="LHD502" s="2479"/>
      <c r="LHI502" s="2476"/>
      <c r="LHJ502" s="2476"/>
      <c r="LHK502" s="2476"/>
      <c r="LHL502" s="2479"/>
      <c r="LHM502" s="2479"/>
      <c r="LHN502" s="2479"/>
      <c r="LHO502" s="2479"/>
      <c r="LHT502" s="2476"/>
      <c r="LHU502" s="2476"/>
      <c r="LHV502" s="2476"/>
      <c r="LHW502" s="2479"/>
      <c r="LHX502" s="2479"/>
      <c r="LHY502" s="2479"/>
      <c r="LHZ502" s="2479"/>
      <c r="LIE502" s="2476"/>
      <c r="LIF502" s="2476"/>
      <c r="LIG502" s="2476"/>
      <c r="LIH502" s="2479"/>
      <c r="LII502" s="2479"/>
      <c r="LIJ502" s="2479"/>
      <c r="LIK502" s="2479"/>
      <c r="LIP502" s="2476"/>
      <c r="LIQ502" s="2476"/>
      <c r="LIR502" s="2476"/>
      <c r="LIS502" s="2479"/>
      <c r="LIT502" s="2479"/>
      <c r="LIU502" s="2479"/>
      <c r="LIV502" s="2479"/>
      <c r="LJA502" s="2476"/>
      <c r="LJB502" s="2476"/>
      <c r="LJC502" s="2476"/>
      <c r="LJD502" s="2479"/>
      <c r="LJE502" s="2479"/>
      <c r="LJF502" s="2479"/>
      <c r="LJG502" s="2479"/>
      <c r="LJL502" s="2476"/>
      <c r="LJM502" s="2476"/>
      <c r="LJN502" s="2476"/>
      <c r="LJO502" s="2479"/>
      <c r="LJP502" s="2479"/>
      <c r="LJQ502" s="2479"/>
      <c r="LJR502" s="2479"/>
      <c r="LJW502" s="2476"/>
      <c r="LJX502" s="2476"/>
      <c r="LJY502" s="2476"/>
      <c r="LJZ502" s="2479"/>
      <c r="LKA502" s="2479"/>
      <c r="LKB502" s="2479"/>
      <c r="LKC502" s="2479"/>
      <c r="LKH502" s="2476"/>
      <c r="LKI502" s="2476"/>
      <c r="LKJ502" s="2476"/>
      <c r="LKK502" s="2479"/>
      <c r="LKL502" s="2479"/>
      <c r="LKM502" s="2479"/>
      <c r="LKN502" s="2479"/>
      <c r="LKS502" s="2476"/>
      <c r="LKT502" s="2476"/>
      <c r="LKU502" s="2476"/>
      <c r="LKV502" s="2479"/>
      <c r="LKW502" s="2479"/>
      <c r="LKX502" s="2479"/>
      <c r="LKY502" s="2479"/>
      <c r="LLD502" s="2476"/>
      <c r="LLE502" s="2476"/>
      <c r="LLF502" s="2476"/>
      <c r="LLG502" s="2479"/>
      <c r="LLH502" s="2479"/>
      <c r="LLI502" s="2479"/>
      <c r="LLJ502" s="2479"/>
      <c r="LLO502" s="2476"/>
      <c r="LLP502" s="2476"/>
      <c r="LLQ502" s="2476"/>
      <c r="LLR502" s="2479"/>
      <c r="LLS502" s="2479"/>
      <c r="LLT502" s="2479"/>
      <c r="LLU502" s="2479"/>
      <c r="LLZ502" s="2476"/>
      <c r="LMA502" s="2476"/>
      <c r="LMB502" s="2476"/>
      <c r="LMC502" s="2479"/>
      <c r="LMD502" s="2479"/>
      <c r="LME502" s="2479"/>
      <c r="LMF502" s="2479"/>
      <c r="LMK502" s="2476"/>
      <c r="LML502" s="2476"/>
      <c r="LMM502" s="2476"/>
      <c r="LMN502" s="2479"/>
      <c r="LMO502" s="2479"/>
      <c r="LMP502" s="2479"/>
      <c r="LMQ502" s="2479"/>
      <c r="LMV502" s="2476"/>
      <c r="LMW502" s="2476"/>
      <c r="LMX502" s="2476"/>
      <c r="LMY502" s="2479"/>
      <c r="LMZ502" s="2479"/>
      <c r="LNA502" s="2479"/>
      <c r="LNB502" s="2479"/>
      <c r="LNG502" s="2476"/>
      <c r="LNH502" s="2476"/>
      <c r="LNI502" s="2476"/>
      <c r="LNJ502" s="2479"/>
      <c r="LNK502" s="2479"/>
      <c r="LNL502" s="2479"/>
      <c r="LNM502" s="2479"/>
      <c r="LNR502" s="2476"/>
      <c r="LNS502" s="2476"/>
      <c r="LNT502" s="2476"/>
      <c r="LNU502" s="2479"/>
      <c r="LNV502" s="2479"/>
      <c r="LNW502" s="2479"/>
      <c r="LNX502" s="2479"/>
      <c r="LOC502" s="2476"/>
      <c r="LOD502" s="2476"/>
      <c r="LOE502" s="2476"/>
      <c r="LOF502" s="2479"/>
      <c r="LOG502" s="2479"/>
      <c r="LOH502" s="2479"/>
      <c r="LOI502" s="2479"/>
      <c r="LON502" s="2476"/>
      <c r="LOO502" s="2476"/>
      <c r="LOP502" s="2476"/>
      <c r="LOQ502" s="2479"/>
      <c r="LOR502" s="2479"/>
      <c r="LOS502" s="2479"/>
      <c r="LOT502" s="2479"/>
      <c r="LOY502" s="2476"/>
      <c r="LOZ502" s="2476"/>
      <c r="LPA502" s="2476"/>
      <c r="LPB502" s="2479"/>
      <c r="LPC502" s="2479"/>
      <c r="LPD502" s="2479"/>
      <c r="LPE502" s="2479"/>
      <c r="LPJ502" s="2476"/>
      <c r="LPK502" s="2476"/>
      <c r="LPL502" s="2476"/>
      <c r="LPM502" s="2479"/>
      <c r="LPN502" s="2479"/>
      <c r="LPO502" s="2479"/>
      <c r="LPP502" s="2479"/>
      <c r="LPU502" s="2476"/>
      <c r="LPV502" s="2476"/>
      <c r="LPW502" s="2476"/>
      <c r="LPX502" s="2479"/>
      <c r="LPY502" s="2479"/>
      <c r="LPZ502" s="2479"/>
      <c r="LQA502" s="2479"/>
      <c r="LQF502" s="2476"/>
      <c r="LQG502" s="2476"/>
      <c r="LQH502" s="2476"/>
      <c r="LQI502" s="2479"/>
      <c r="LQJ502" s="2479"/>
      <c r="LQK502" s="2479"/>
      <c r="LQL502" s="2479"/>
      <c r="LQQ502" s="2476"/>
      <c r="LQR502" s="2476"/>
      <c r="LQS502" s="2476"/>
      <c r="LQT502" s="2479"/>
      <c r="LQU502" s="2479"/>
      <c r="LQV502" s="2479"/>
      <c r="LQW502" s="2479"/>
      <c r="LRB502" s="2476"/>
      <c r="LRC502" s="2476"/>
      <c r="LRD502" s="2476"/>
      <c r="LRE502" s="2479"/>
      <c r="LRF502" s="2479"/>
      <c r="LRG502" s="2479"/>
      <c r="LRH502" s="2479"/>
      <c r="LRM502" s="2476"/>
      <c r="LRN502" s="2476"/>
      <c r="LRO502" s="2476"/>
      <c r="LRP502" s="2479"/>
      <c r="LRQ502" s="2479"/>
      <c r="LRR502" s="2479"/>
      <c r="LRS502" s="2479"/>
      <c r="LRX502" s="2476"/>
      <c r="LRY502" s="2476"/>
      <c r="LRZ502" s="2476"/>
      <c r="LSA502" s="2479"/>
      <c r="LSB502" s="2479"/>
      <c r="LSC502" s="2479"/>
      <c r="LSD502" s="2479"/>
      <c r="LSI502" s="2476"/>
      <c r="LSJ502" s="2476"/>
      <c r="LSK502" s="2476"/>
      <c r="LSL502" s="2479"/>
      <c r="LSM502" s="2479"/>
      <c r="LSN502" s="2479"/>
      <c r="LSO502" s="2479"/>
      <c r="LST502" s="2476"/>
      <c r="LSU502" s="2476"/>
      <c r="LSV502" s="2476"/>
      <c r="LSW502" s="2479"/>
      <c r="LSX502" s="2479"/>
      <c r="LSY502" s="2479"/>
      <c r="LSZ502" s="2479"/>
      <c r="LTE502" s="2476"/>
      <c r="LTF502" s="2476"/>
      <c r="LTG502" s="2476"/>
      <c r="LTH502" s="2479"/>
      <c r="LTI502" s="2479"/>
      <c r="LTJ502" s="2479"/>
      <c r="LTK502" s="2479"/>
      <c r="LTP502" s="2476"/>
      <c r="LTQ502" s="2476"/>
      <c r="LTR502" s="2476"/>
      <c r="LTS502" s="2479"/>
      <c r="LTT502" s="2479"/>
      <c r="LTU502" s="2479"/>
      <c r="LTV502" s="2479"/>
      <c r="LUA502" s="2476"/>
      <c r="LUB502" s="2476"/>
      <c r="LUC502" s="2476"/>
      <c r="LUD502" s="2479"/>
      <c r="LUE502" s="2479"/>
      <c r="LUF502" s="2479"/>
      <c r="LUG502" s="2479"/>
      <c r="LUL502" s="2476"/>
      <c r="LUM502" s="2476"/>
      <c r="LUN502" s="2476"/>
      <c r="LUO502" s="2479"/>
      <c r="LUP502" s="2479"/>
      <c r="LUQ502" s="2479"/>
      <c r="LUR502" s="2479"/>
      <c r="LUW502" s="2476"/>
      <c r="LUX502" s="2476"/>
      <c r="LUY502" s="2476"/>
      <c r="LUZ502" s="2479"/>
      <c r="LVA502" s="2479"/>
      <c r="LVB502" s="2479"/>
      <c r="LVC502" s="2479"/>
      <c r="LVH502" s="2476"/>
      <c r="LVI502" s="2476"/>
      <c r="LVJ502" s="2476"/>
      <c r="LVK502" s="2479"/>
      <c r="LVL502" s="2479"/>
      <c r="LVM502" s="2479"/>
      <c r="LVN502" s="2479"/>
      <c r="LVS502" s="2476"/>
      <c r="LVT502" s="2476"/>
      <c r="LVU502" s="2476"/>
      <c r="LVV502" s="2479"/>
      <c r="LVW502" s="2479"/>
      <c r="LVX502" s="2479"/>
      <c r="LVY502" s="2479"/>
      <c r="LWD502" s="2476"/>
      <c r="LWE502" s="2476"/>
      <c r="LWF502" s="2476"/>
      <c r="LWG502" s="2479"/>
      <c r="LWH502" s="2479"/>
      <c r="LWI502" s="2479"/>
      <c r="LWJ502" s="2479"/>
      <c r="LWO502" s="2476"/>
      <c r="LWP502" s="2476"/>
      <c r="LWQ502" s="2476"/>
      <c r="LWR502" s="2479"/>
      <c r="LWS502" s="2479"/>
      <c r="LWT502" s="2479"/>
      <c r="LWU502" s="2479"/>
      <c r="LWZ502" s="2476"/>
      <c r="LXA502" s="2476"/>
      <c r="LXB502" s="2476"/>
      <c r="LXC502" s="2479"/>
      <c r="LXD502" s="2479"/>
      <c r="LXE502" s="2479"/>
      <c r="LXF502" s="2479"/>
      <c r="LXK502" s="2476"/>
      <c r="LXL502" s="2476"/>
      <c r="LXM502" s="2476"/>
      <c r="LXN502" s="2479"/>
      <c r="LXO502" s="2479"/>
      <c r="LXP502" s="2479"/>
      <c r="LXQ502" s="2479"/>
      <c r="LXV502" s="2476"/>
      <c r="LXW502" s="2476"/>
      <c r="LXX502" s="2476"/>
      <c r="LXY502" s="2479"/>
      <c r="LXZ502" s="2479"/>
      <c r="LYA502" s="2479"/>
      <c r="LYB502" s="2479"/>
      <c r="LYG502" s="2476"/>
      <c r="LYH502" s="2476"/>
      <c r="LYI502" s="2476"/>
      <c r="LYJ502" s="2479"/>
      <c r="LYK502" s="2479"/>
      <c r="LYL502" s="2479"/>
      <c r="LYM502" s="2479"/>
      <c r="LYR502" s="2476"/>
      <c r="LYS502" s="2476"/>
      <c r="LYT502" s="2476"/>
      <c r="LYU502" s="2479"/>
      <c r="LYV502" s="2479"/>
      <c r="LYW502" s="2479"/>
      <c r="LYX502" s="2479"/>
      <c r="LZC502" s="2476"/>
      <c r="LZD502" s="2476"/>
      <c r="LZE502" s="2476"/>
      <c r="LZF502" s="2479"/>
      <c r="LZG502" s="2479"/>
      <c r="LZH502" s="2479"/>
      <c r="LZI502" s="2479"/>
      <c r="LZN502" s="2476"/>
      <c r="LZO502" s="2476"/>
      <c r="LZP502" s="2476"/>
      <c r="LZQ502" s="2479"/>
      <c r="LZR502" s="2479"/>
      <c r="LZS502" s="2479"/>
      <c r="LZT502" s="2479"/>
      <c r="LZY502" s="2476"/>
      <c r="LZZ502" s="2476"/>
      <c r="MAA502" s="2476"/>
      <c r="MAB502" s="2479"/>
      <c r="MAC502" s="2479"/>
      <c r="MAD502" s="2479"/>
      <c r="MAE502" s="2479"/>
      <c r="MAJ502" s="2476"/>
      <c r="MAK502" s="2476"/>
      <c r="MAL502" s="2476"/>
      <c r="MAM502" s="2479"/>
      <c r="MAN502" s="2479"/>
      <c r="MAO502" s="2479"/>
      <c r="MAP502" s="2479"/>
      <c r="MAU502" s="2476"/>
      <c r="MAV502" s="2476"/>
      <c r="MAW502" s="2476"/>
      <c r="MAX502" s="2479"/>
      <c r="MAY502" s="2479"/>
      <c r="MAZ502" s="2479"/>
      <c r="MBA502" s="2479"/>
      <c r="MBF502" s="2476"/>
      <c r="MBG502" s="2476"/>
      <c r="MBH502" s="2476"/>
      <c r="MBI502" s="2479"/>
      <c r="MBJ502" s="2479"/>
      <c r="MBK502" s="2479"/>
      <c r="MBL502" s="2479"/>
      <c r="MBQ502" s="2476"/>
      <c r="MBR502" s="2476"/>
      <c r="MBS502" s="2476"/>
      <c r="MBT502" s="2479"/>
      <c r="MBU502" s="2479"/>
      <c r="MBV502" s="2479"/>
      <c r="MBW502" s="2479"/>
      <c r="MCB502" s="2476"/>
      <c r="MCC502" s="2476"/>
      <c r="MCD502" s="2476"/>
      <c r="MCE502" s="2479"/>
      <c r="MCF502" s="2479"/>
      <c r="MCG502" s="2479"/>
      <c r="MCH502" s="2479"/>
      <c r="MCM502" s="2476"/>
      <c r="MCN502" s="2476"/>
      <c r="MCO502" s="2476"/>
      <c r="MCP502" s="2479"/>
      <c r="MCQ502" s="2479"/>
      <c r="MCR502" s="2479"/>
      <c r="MCS502" s="2479"/>
      <c r="MCX502" s="2476"/>
      <c r="MCY502" s="2476"/>
      <c r="MCZ502" s="2476"/>
      <c r="MDA502" s="2479"/>
      <c r="MDB502" s="2479"/>
      <c r="MDC502" s="2479"/>
      <c r="MDD502" s="2479"/>
      <c r="MDI502" s="2476"/>
      <c r="MDJ502" s="2476"/>
      <c r="MDK502" s="2476"/>
      <c r="MDL502" s="2479"/>
      <c r="MDM502" s="2479"/>
      <c r="MDN502" s="2479"/>
      <c r="MDO502" s="2479"/>
      <c r="MDT502" s="2476"/>
      <c r="MDU502" s="2476"/>
      <c r="MDV502" s="2476"/>
      <c r="MDW502" s="2479"/>
      <c r="MDX502" s="2479"/>
      <c r="MDY502" s="2479"/>
      <c r="MDZ502" s="2479"/>
      <c r="MEE502" s="2476"/>
      <c r="MEF502" s="2476"/>
      <c r="MEG502" s="2476"/>
      <c r="MEH502" s="2479"/>
      <c r="MEI502" s="2479"/>
      <c r="MEJ502" s="2479"/>
      <c r="MEK502" s="2479"/>
      <c r="MEP502" s="2476"/>
      <c r="MEQ502" s="2476"/>
      <c r="MER502" s="2476"/>
      <c r="MES502" s="2479"/>
      <c r="MET502" s="2479"/>
      <c r="MEU502" s="2479"/>
      <c r="MEV502" s="2479"/>
      <c r="MFA502" s="2476"/>
      <c r="MFB502" s="2476"/>
      <c r="MFC502" s="2476"/>
      <c r="MFD502" s="2479"/>
      <c r="MFE502" s="2479"/>
      <c r="MFF502" s="2479"/>
      <c r="MFG502" s="2479"/>
      <c r="MFL502" s="2476"/>
      <c r="MFM502" s="2476"/>
      <c r="MFN502" s="2476"/>
      <c r="MFO502" s="2479"/>
      <c r="MFP502" s="2479"/>
      <c r="MFQ502" s="2479"/>
      <c r="MFR502" s="2479"/>
      <c r="MFW502" s="2476"/>
      <c r="MFX502" s="2476"/>
      <c r="MFY502" s="2476"/>
      <c r="MFZ502" s="2479"/>
      <c r="MGA502" s="2479"/>
      <c r="MGB502" s="2479"/>
      <c r="MGC502" s="2479"/>
      <c r="MGH502" s="2476"/>
      <c r="MGI502" s="2476"/>
      <c r="MGJ502" s="2476"/>
      <c r="MGK502" s="2479"/>
      <c r="MGL502" s="2479"/>
      <c r="MGM502" s="2479"/>
      <c r="MGN502" s="2479"/>
      <c r="MGS502" s="2476"/>
      <c r="MGT502" s="2476"/>
      <c r="MGU502" s="2476"/>
      <c r="MGV502" s="2479"/>
      <c r="MGW502" s="2479"/>
      <c r="MGX502" s="2479"/>
      <c r="MGY502" s="2479"/>
      <c r="MHD502" s="2476"/>
      <c r="MHE502" s="2476"/>
      <c r="MHF502" s="2476"/>
      <c r="MHG502" s="2479"/>
      <c r="MHH502" s="2479"/>
      <c r="MHI502" s="2479"/>
      <c r="MHJ502" s="2479"/>
      <c r="MHO502" s="2476"/>
      <c r="MHP502" s="2476"/>
      <c r="MHQ502" s="2476"/>
      <c r="MHR502" s="2479"/>
      <c r="MHS502" s="2479"/>
      <c r="MHT502" s="2479"/>
      <c r="MHU502" s="2479"/>
      <c r="MHZ502" s="2476"/>
      <c r="MIA502" s="2476"/>
      <c r="MIB502" s="2476"/>
      <c r="MIC502" s="2479"/>
      <c r="MID502" s="2479"/>
      <c r="MIE502" s="2479"/>
      <c r="MIF502" s="2479"/>
      <c r="MIK502" s="2476"/>
      <c r="MIL502" s="2476"/>
      <c r="MIM502" s="2476"/>
      <c r="MIN502" s="2479"/>
      <c r="MIO502" s="2479"/>
      <c r="MIP502" s="2479"/>
      <c r="MIQ502" s="2479"/>
      <c r="MIV502" s="2476"/>
      <c r="MIW502" s="2476"/>
      <c r="MIX502" s="2476"/>
      <c r="MIY502" s="2479"/>
      <c r="MIZ502" s="2479"/>
      <c r="MJA502" s="2479"/>
      <c r="MJB502" s="2479"/>
      <c r="MJG502" s="2476"/>
      <c r="MJH502" s="2476"/>
      <c r="MJI502" s="2476"/>
      <c r="MJJ502" s="2479"/>
      <c r="MJK502" s="2479"/>
      <c r="MJL502" s="2479"/>
      <c r="MJM502" s="2479"/>
      <c r="MJR502" s="2476"/>
      <c r="MJS502" s="2476"/>
      <c r="MJT502" s="2476"/>
      <c r="MJU502" s="2479"/>
      <c r="MJV502" s="2479"/>
      <c r="MJW502" s="2479"/>
      <c r="MJX502" s="2479"/>
      <c r="MKC502" s="2476"/>
      <c r="MKD502" s="2476"/>
      <c r="MKE502" s="2476"/>
      <c r="MKF502" s="2479"/>
      <c r="MKG502" s="2479"/>
      <c r="MKH502" s="2479"/>
      <c r="MKI502" s="2479"/>
      <c r="MKN502" s="2476"/>
      <c r="MKO502" s="2476"/>
      <c r="MKP502" s="2476"/>
      <c r="MKQ502" s="2479"/>
      <c r="MKR502" s="2479"/>
      <c r="MKS502" s="2479"/>
      <c r="MKT502" s="2479"/>
      <c r="MKY502" s="2476"/>
      <c r="MKZ502" s="2476"/>
      <c r="MLA502" s="2476"/>
      <c r="MLB502" s="2479"/>
      <c r="MLC502" s="2479"/>
      <c r="MLD502" s="2479"/>
      <c r="MLE502" s="2479"/>
      <c r="MLJ502" s="2476"/>
      <c r="MLK502" s="2476"/>
      <c r="MLL502" s="2476"/>
      <c r="MLM502" s="2479"/>
      <c r="MLN502" s="2479"/>
      <c r="MLO502" s="2479"/>
      <c r="MLP502" s="2479"/>
      <c r="MLU502" s="2476"/>
      <c r="MLV502" s="2476"/>
      <c r="MLW502" s="2476"/>
      <c r="MLX502" s="2479"/>
      <c r="MLY502" s="2479"/>
      <c r="MLZ502" s="2479"/>
      <c r="MMA502" s="2479"/>
      <c r="MMF502" s="2476"/>
      <c r="MMG502" s="2476"/>
      <c r="MMH502" s="2476"/>
      <c r="MMI502" s="2479"/>
      <c r="MMJ502" s="2479"/>
      <c r="MMK502" s="2479"/>
      <c r="MML502" s="2479"/>
      <c r="MMQ502" s="2476"/>
      <c r="MMR502" s="2476"/>
      <c r="MMS502" s="2476"/>
      <c r="MMT502" s="2479"/>
      <c r="MMU502" s="2479"/>
      <c r="MMV502" s="2479"/>
      <c r="MMW502" s="2479"/>
      <c r="MNB502" s="2476"/>
      <c r="MNC502" s="2476"/>
      <c r="MND502" s="2476"/>
      <c r="MNE502" s="2479"/>
      <c r="MNF502" s="2479"/>
      <c r="MNG502" s="2479"/>
      <c r="MNH502" s="2479"/>
      <c r="MNM502" s="2476"/>
      <c r="MNN502" s="2476"/>
      <c r="MNO502" s="2476"/>
      <c r="MNP502" s="2479"/>
      <c r="MNQ502" s="2479"/>
      <c r="MNR502" s="2479"/>
      <c r="MNS502" s="2479"/>
      <c r="MNX502" s="2476"/>
      <c r="MNY502" s="2476"/>
      <c r="MNZ502" s="2476"/>
      <c r="MOA502" s="2479"/>
      <c r="MOB502" s="2479"/>
      <c r="MOC502" s="2479"/>
      <c r="MOD502" s="2479"/>
      <c r="MOI502" s="2476"/>
      <c r="MOJ502" s="2476"/>
      <c r="MOK502" s="2476"/>
      <c r="MOL502" s="2479"/>
      <c r="MOM502" s="2479"/>
      <c r="MON502" s="2479"/>
      <c r="MOO502" s="2479"/>
      <c r="MOT502" s="2476"/>
      <c r="MOU502" s="2476"/>
      <c r="MOV502" s="2476"/>
      <c r="MOW502" s="2479"/>
      <c r="MOX502" s="2479"/>
      <c r="MOY502" s="2479"/>
      <c r="MOZ502" s="2479"/>
      <c r="MPE502" s="2476"/>
      <c r="MPF502" s="2476"/>
      <c r="MPG502" s="2476"/>
      <c r="MPH502" s="2479"/>
      <c r="MPI502" s="2479"/>
      <c r="MPJ502" s="2479"/>
      <c r="MPK502" s="2479"/>
      <c r="MPP502" s="2476"/>
      <c r="MPQ502" s="2476"/>
      <c r="MPR502" s="2476"/>
      <c r="MPS502" s="2479"/>
      <c r="MPT502" s="2479"/>
      <c r="MPU502" s="2479"/>
      <c r="MPV502" s="2479"/>
      <c r="MQA502" s="2476"/>
      <c r="MQB502" s="2476"/>
      <c r="MQC502" s="2476"/>
      <c r="MQD502" s="2479"/>
      <c r="MQE502" s="2479"/>
      <c r="MQF502" s="2479"/>
      <c r="MQG502" s="2479"/>
      <c r="MQL502" s="2476"/>
      <c r="MQM502" s="2476"/>
      <c r="MQN502" s="2476"/>
      <c r="MQO502" s="2479"/>
      <c r="MQP502" s="2479"/>
      <c r="MQQ502" s="2479"/>
      <c r="MQR502" s="2479"/>
      <c r="MQW502" s="2476"/>
      <c r="MQX502" s="2476"/>
      <c r="MQY502" s="2476"/>
      <c r="MQZ502" s="2479"/>
      <c r="MRA502" s="2479"/>
      <c r="MRB502" s="2479"/>
      <c r="MRC502" s="2479"/>
      <c r="MRH502" s="2476"/>
      <c r="MRI502" s="2476"/>
      <c r="MRJ502" s="2476"/>
      <c r="MRK502" s="2479"/>
      <c r="MRL502" s="2479"/>
      <c r="MRM502" s="2479"/>
      <c r="MRN502" s="2479"/>
      <c r="MRS502" s="2476"/>
      <c r="MRT502" s="2476"/>
      <c r="MRU502" s="2476"/>
      <c r="MRV502" s="2479"/>
      <c r="MRW502" s="2479"/>
      <c r="MRX502" s="2479"/>
      <c r="MRY502" s="2479"/>
      <c r="MSD502" s="2476"/>
      <c r="MSE502" s="2476"/>
      <c r="MSF502" s="2476"/>
      <c r="MSG502" s="2479"/>
      <c r="MSH502" s="2479"/>
      <c r="MSI502" s="2479"/>
      <c r="MSJ502" s="2479"/>
      <c r="MSO502" s="2476"/>
      <c r="MSP502" s="2476"/>
      <c r="MSQ502" s="2476"/>
      <c r="MSR502" s="2479"/>
      <c r="MSS502" s="2479"/>
      <c r="MST502" s="2479"/>
      <c r="MSU502" s="2479"/>
      <c r="MSZ502" s="2476"/>
      <c r="MTA502" s="2476"/>
      <c r="MTB502" s="2476"/>
      <c r="MTC502" s="2479"/>
      <c r="MTD502" s="2479"/>
      <c r="MTE502" s="2479"/>
      <c r="MTF502" s="2479"/>
      <c r="MTK502" s="2476"/>
      <c r="MTL502" s="2476"/>
      <c r="MTM502" s="2476"/>
      <c r="MTN502" s="2479"/>
      <c r="MTO502" s="2479"/>
      <c r="MTP502" s="2479"/>
      <c r="MTQ502" s="2479"/>
      <c r="MTV502" s="2476"/>
      <c r="MTW502" s="2476"/>
      <c r="MTX502" s="2476"/>
      <c r="MTY502" s="2479"/>
      <c r="MTZ502" s="2479"/>
      <c r="MUA502" s="2479"/>
      <c r="MUB502" s="2479"/>
      <c r="MUG502" s="2476"/>
      <c r="MUH502" s="2476"/>
      <c r="MUI502" s="2476"/>
      <c r="MUJ502" s="2479"/>
      <c r="MUK502" s="2479"/>
      <c r="MUL502" s="2479"/>
      <c r="MUM502" s="2479"/>
      <c r="MUR502" s="2476"/>
      <c r="MUS502" s="2476"/>
      <c r="MUT502" s="2476"/>
      <c r="MUU502" s="2479"/>
      <c r="MUV502" s="2479"/>
      <c r="MUW502" s="2479"/>
      <c r="MUX502" s="2479"/>
      <c r="MVC502" s="2476"/>
      <c r="MVD502" s="2476"/>
      <c r="MVE502" s="2476"/>
      <c r="MVF502" s="2479"/>
      <c r="MVG502" s="2479"/>
      <c r="MVH502" s="2479"/>
      <c r="MVI502" s="2479"/>
      <c r="MVN502" s="2476"/>
      <c r="MVO502" s="2476"/>
      <c r="MVP502" s="2476"/>
      <c r="MVQ502" s="2479"/>
      <c r="MVR502" s="2479"/>
      <c r="MVS502" s="2479"/>
      <c r="MVT502" s="2479"/>
      <c r="MVY502" s="2476"/>
      <c r="MVZ502" s="2476"/>
      <c r="MWA502" s="2476"/>
      <c r="MWB502" s="2479"/>
      <c r="MWC502" s="2479"/>
      <c r="MWD502" s="2479"/>
      <c r="MWE502" s="2479"/>
      <c r="MWJ502" s="2476"/>
      <c r="MWK502" s="2476"/>
      <c r="MWL502" s="2476"/>
      <c r="MWM502" s="2479"/>
      <c r="MWN502" s="2479"/>
      <c r="MWO502" s="2479"/>
      <c r="MWP502" s="2479"/>
      <c r="MWU502" s="2476"/>
      <c r="MWV502" s="2476"/>
      <c r="MWW502" s="2476"/>
      <c r="MWX502" s="2479"/>
      <c r="MWY502" s="2479"/>
      <c r="MWZ502" s="2479"/>
      <c r="MXA502" s="2479"/>
      <c r="MXF502" s="2476"/>
      <c r="MXG502" s="2476"/>
      <c r="MXH502" s="2476"/>
      <c r="MXI502" s="2479"/>
      <c r="MXJ502" s="2479"/>
      <c r="MXK502" s="2479"/>
      <c r="MXL502" s="2479"/>
      <c r="MXQ502" s="2476"/>
      <c r="MXR502" s="2476"/>
      <c r="MXS502" s="2476"/>
      <c r="MXT502" s="2479"/>
      <c r="MXU502" s="2479"/>
      <c r="MXV502" s="2479"/>
      <c r="MXW502" s="2479"/>
      <c r="MYB502" s="2476"/>
      <c r="MYC502" s="2476"/>
      <c r="MYD502" s="2476"/>
      <c r="MYE502" s="2479"/>
      <c r="MYF502" s="2479"/>
      <c r="MYG502" s="2479"/>
      <c r="MYH502" s="2479"/>
      <c r="MYM502" s="2476"/>
      <c r="MYN502" s="2476"/>
      <c r="MYO502" s="2476"/>
      <c r="MYP502" s="2479"/>
      <c r="MYQ502" s="2479"/>
      <c r="MYR502" s="2479"/>
      <c r="MYS502" s="2479"/>
      <c r="MYX502" s="2476"/>
      <c r="MYY502" s="2476"/>
      <c r="MYZ502" s="2476"/>
      <c r="MZA502" s="2479"/>
      <c r="MZB502" s="2479"/>
      <c r="MZC502" s="2479"/>
      <c r="MZD502" s="2479"/>
      <c r="MZI502" s="2476"/>
      <c r="MZJ502" s="2476"/>
      <c r="MZK502" s="2476"/>
      <c r="MZL502" s="2479"/>
      <c r="MZM502" s="2479"/>
      <c r="MZN502" s="2479"/>
      <c r="MZO502" s="2479"/>
      <c r="MZT502" s="2476"/>
      <c r="MZU502" s="2476"/>
      <c r="MZV502" s="2476"/>
      <c r="MZW502" s="2479"/>
      <c r="MZX502" s="2479"/>
      <c r="MZY502" s="2479"/>
      <c r="MZZ502" s="2479"/>
      <c r="NAE502" s="2476"/>
      <c r="NAF502" s="2476"/>
      <c r="NAG502" s="2476"/>
      <c r="NAH502" s="2479"/>
      <c r="NAI502" s="2479"/>
      <c r="NAJ502" s="2479"/>
      <c r="NAK502" s="2479"/>
      <c r="NAP502" s="2476"/>
      <c r="NAQ502" s="2476"/>
      <c r="NAR502" s="2476"/>
      <c r="NAS502" s="2479"/>
      <c r="NAT502" s="2479"/>
      <c r="NAU502" s="2479"/>
      <c r="NAV502" s="2479"/>
      <c r="NBA502" s="2476"/>
      <c r="NBB502" s="2476"/>
      <c r="NBC502" s="2476"/>
      <c r="NBD502" s="2479"/>
      <c r="NBE502" s="2479"/>
      <c r="NBF502" s="2479"/>
      <c r="NBG502" s="2479"/>
      <c r="NBL502" s="2476"/>
      <c r="NBM502" s="2476"/>
      <c r="NBN502" s="2476"/>
      <c r="NBO502" s="2479"/>
      <c r="NBP502" s="2479"/>
      <c r="NBQ502" s="2479"/>
      <c r="NBR502" s="2479"/>
      <c r="NBW502" s="2476"/>
      <c r="NBX502" s="2476"/>
      <c r="NBY502" s="2476"/>
      <c r="NBZ502" s="2479"/>
      <c r="NCA502" s="2479"/>
      <c r="NCB502" s="2479"/>
      <c r="NCC502" s="2479"/>
      <c r="NCH502" s="2476"/>
      <c r="NCI502" s="2476"/>
      <c r="NCJ502" s="2476"/>
      <c r="NCK502" s="2479"/>
      <c r="NCL502" s="2479"/>
      <c r="NCM502" s="2479"/>
      <c r="NCN502" s="2479"/>
      <c r="NCS502" s="2476"/>
      <c r="NCT502" s="2476"/>
      <c r="NCU502" s="2476"/>
      <c r="NCV502" s="2479"/>
      <c r="NCW502" s="2479"/>
      <c r="NCX502" s="2479"/>
      <c r="NCY502" s="2479"/>
      <c r="NDD502" s="2476"/>
      <c r="NDE502" s="2476"/>
      <c r="NDF502" s="2476"/>
      <c r="NDG502" s="2479"/>
      <c r="NDH502" s="2479"/>
      <c r="NDI502" s="2479"/>
      <c r="NDJ502" s="2479"/>
      <c r="NDO502" s="2476"/>
      <c r="NDP502" s="2476"/>
      <c r="NDQ502" s="2476"/>
      <c r="NDR502" s="2479"/>
      <c r="NDS502" s="2479"/>
      <c r="NDT502" s="2479"/>
      <c r="NDU502" s="2479"/>
      <c r="NDZ502" s="2476"/>
      <c r="NEA502" s="2476"/>
      <c r="NEB502" s="2476"/>
      <c r="NEC502" s="2479"/>
      <c r="NED502" s="2479"/>
      <c r="NEE502" s="2479"/>
      <c r="NEF502" s="2479"/>
      <c r="NEK502" s="2476"/>
      <c r="NEL502" s="2476"/>
      <c r="NEM502" s="2476"/>
      <c r="NEN502" s="2479"/>
      <c r="NEO502" s="2479"/>
      <c r="NEP502" s="2479"/>
      <c r="NEQ502" s="2479"/>
      <c r="NEV502" s="2476"/>
      <c r="NEW502" s="2476"/>
      <c r="NEX502" s="2476"/>
      <c r="NEY502" s="2479"/>
      <c r="NEZ502" s="2479"/>
      <c r="NFA502" s="2479"/>
      <c r="NFB502" s="2479"/>
      <c r="NFG502" s="2476"/>
      <c r="NFH502" s="2476"/>
      <c r="NFI502" s="2476"/>
      <c r="NFJ502" s="2479"/>
      <c r="NFK502" s="2479"/>
      <c r="NFL502" s="2479"/>
      <c r="NFM502" s="2479"/>
      <c r="NFR502" s="2476"/>
      <c r="NFS502" s="2476"/>
      <c r="NFT502" s="2476"/>
      <c r="NFU502" s="2479"/>
      <c r="NFV502" s="2479"/>
      <c r="NFW502" s="2479"/>
      <c r="NFX502" s="2479"/>
      <c r="NGC502" s="2476"/>
      <c r="NGD502" s="2476"/>
      <c r="NGE502" s="2476"/>
      <c r="NGF502" s="2479"/>
      <c r="NGG502" s="2479"/>
      <c r="NGH502" s="2479"/>
      <c r="NGI502" s="2479"/>
      <c r="NGN502" s="2476"/>
      <c r="NGO502" s="2476"/>
      <c r="NGP502" s="2476"/>
      <c r="NGQ502" s="2479"/>
      <c r="NGR502" s="2479"/>
      <c r="NGS502" s="2479"/>
      <c r="NGT502" s="2479"/>
      <c r="NGY502" s="2476"/>
      <c r="NGZ502" s="2476"/>
      <c r="NHA502" s="2476"/>
      <c r="NHB502" s="2479"/>
      <c r="NHC502" s="2479"/>
      <c r="NHD502" s="2479"/>
      <c r="NHE502" s="2479"/>
      <c r="NHJ502" s="2476"/>
      <c r="NHK502" s="2476"/>
      <c r="NHL502" s="2476"/>
      <c r="NHM502" s="2479"/>
      <c r="NHN502" s="2479"/>
      <c r="NHO502" s="2479"/>
      <c r="NHP502" s="2479"/>
      <c r="NHU502" s="2476"/>
      <c r="NHV502" s="2476"/>
      <c r="NHW502" s="2476"/>
      <c r="NHX502" s="2479"/>
      <c r="NHY502" s="2479"/>
      <c r="NHZ502" s="2479"/>
      <c r="NIA502" s="2479"/>
      <c r="NIF502" s="2476"/>
      <c r="NIG502" s="2476"/>
      <c r="NIH502" s="2476"/>
      <c r="NII502" s="2479"/>
      <c r="NIJ502" s="2479"/>
      <c r="NIK502" s="2479"/>
      <c r="NIL502" s="2479"/>
      <c r="NIQ502" s="2476"/>
      <c r="NIR502" s="2476"/>
      <c r="NIS502" s="2476"/>
      <c r="NIT502" s="2479"/>
      <c r="NIU502" s="2479"/>
      <c r="NIV502" s="2479"/>
      <c r="NIW502" s="2479"/>
      <c r="NJB502" s="2476"/>
      <c r="NJC502" s="2476"/>
      <c r="NJD502" s="2476"/>
      <c r="NJE502" s="2479"/>
      <c r="NJF502" s="2479"/>
      <c r="NJG502" s="2479"/>
      <c r="NJH502" s="2479"/>
      <c r="NJM502" s="2476"/>
      <c r="NJN502" s="2476"/>
      <c r="NJO502" s="2476"/>
      <c r="NJP502" s="2479"/>
      <c r="NJQ502" s="2479"/>
      <c r="NJR502" s="2479"/>
      <c r="NJS502" s="2479"/>
      <c r="NJX502" s="2476"/>
      <c r="NJY502" s="2476"/>
      <c r="NJZ502" s="2476"/>
      <c r="NKA502" s="2479"/>
      <c r="NKB502" s="2479"/>
      <c r="NKC502" s="2479"/>
      <c r="NKD502" s="2479"/>
      <c r="NKI502" s="2476"/>
      <c r="NKJ502" s="2476"/>
      <c r="NKK502" s="2476"/>
      <c r="NKL502" s="2479"/>
      <c r="NKM502" s="2479"/>
      <c r="NKN502" s="2479"/>
      <c r="NKO502" s="2479"/>
      <c r="NKT502" s="2476"/>
      <c r="NKU502" s="2476"/>
      <c r="NKV502" s="2476"/>
      <c r="NKW502" s="2479"/>
      <c r="NKX502" s="2479"/>
      <c r="NKY502" s="2479"/>
      <c r="NKZ502" s="2479"/>
      <c r="NLE502" s="2476"/>
      <c r="NLF502" s="2476"/>
      <c r="NLG502" s="2476"/>
      <c r="NLH502" s="2479"/>
      <c r="NLI502" s="2479"/>
      <c r="NLJ502" s="2479"/>
      <c r="NLK502" s="2479"/>
      <c r="NLP502" s="2476"/>
      <c r="NLQ502" s="2476"/>
      <c r="NLR502" s="2476"/>
      <c r="NLS502" s="2479"/>
      <c r="NLT502" s="2479"/>
      <c r="NLU502" s="2479"/>
      <c r="NLV502" s="2479"/>
      <c r="NMA502" s="2476"/>
      <c r="NMB502" s="2476"/>
      <c r="NMC502" s="2476"/>
      <c r="NMD502" s="2479"/>
      <c r="NME502" s="2479"/>
      <c r="NMF502" s="2479"/>
      <c r="NMG502" s="2479"/>
      <c r="NML502" s="2476"/>
      <c r="NMM502" s="2476"/>
      <c r="NMN502" s="2476"/>
      <c r="NMO502" s="2479"/>
      <c r="NMP502" s="2479"/>
      <c r="NMQ502" s="2479"/>
      <c r="NMR502" s="2479"/>
      <c r="NMW502" s="2476"/>
      <c r="NMX502" s="2476"/>
      <c r="NMY502" s="2476"/>
      <c r="NMZ502" s="2479"/>
      <c r="NNA502" s="2479"/>
      <c r="NNB502" s="2479"/>
      <c r="NNC502" s="2479"/>
      <c r="NNH502" s="2476"/>
      <c r="NNI502" s="2476"/>
      <c r="NNJ502" s="2476"/>
      <c r="NNK502" s="2479"/>
      <c r="NNL502" s="2479"/>
      <c r="NNM502" s="2479"/>
      <c r="NNN502" s="2479"/>
      <c r="NNS502" s="2476"/>
      <c r="NNT502" s="2476"/>
      <c r="NNU502" s="2476"/>
      <c r="NNV502" s="2479"/>
      <c r="NNW502" s="2479"/>
      <c r="NNX502" s="2479"/>
      <c r="NNY502" s="2479"/>
      <c r="NOD502" s="2476"/>
      <c r="NOE502" s="2476"/>
      <c r="NOF502" s="2476"/>
      <c r="NOG502" s="2479"/>
      <c r="NOH502" s="2479"/>
      <c r="NOI502" s="2479"/>
      <c r="NOJ502" s="2479"/>
      <c r="NOO502" s="2476"/>
      <c r="NOP502" s="2476"/>
      <c r="NOQ502" s="2476"/>
      <c r="NOR502" s="2479"/>
      <c r="NOS502" s="2479"/>
      <c r="NOT502" s="2479"/>
      <c r="NOU502" s="2479"/>
      <c r="NOZ502" s="2476"/>
      <c r="NPA502" s="2476"/>
      <c r="NPB502" s="2476"/>
      <c r="NPC502" s="2479"/>
      <c r="NPD502" s="2479"/>
      <c r="NPE502" s="2479"/>
      <c r="NPF502" s="2479"/>
      <c r="NPK502" s="2476"/>
      <c r="NPL502" s="2476"/>
      <c r="NPM502" s="2476"/>
      <c r="NPN502" s="2479"/>
      <c r="NPO502" s="2479"/>
      <c r="NPP502" s="2479"/>
      <c r="NPQ502" s="2479"/>
      <c r="NPV502" s="2476"/>
      <c r="NPW502" s="2476"/>
      <c r="NPX502" s="2476"/>
      <c r="NPY502" s="2479"/>
      <c r="NPZ502" s="2479"/>
      <c r="NQA502" s="2479"/>
      <c r="NQB502" s="2479"/>
      <c r="NQG502" s="2476"/>
      <c r="NQH502" s="2476"/>
      <c r="NQI502" s="2476"/>
      <c r="NQJ502" s="2479"/>
      <c r="NQK502" s="2479"/>
      <c r="NQL502" s="2479"/>
      <c r="NQM502" s="2479"/>
      <c r="NQR502" s="2476"/>
      <c r="NQS502" s="2476"/>
      <c r="NQT502" s="2476"/>
      <c r="NQU502" s="2479"/>
      <c r="NQV502" s="2479"/>
      <c r="NQW502" s="2479"/>
      <c r="NQX502" s="2479"/>
      <c r="NRC502" s="2476"/>
      <c r="NRD502" s="2476"/>
      <c r="NRE502" s="2476"/>
      <c r="NRF502" s="2479"/>
      <c r="NRG502" s="2479"/>
      <c r="NRH502" s="2479"/>
      <c r="NRI502" s="2479"/>
      <c r="NRN502" s="2476"/>
      <c r="NRO502" s="2476"/>
      <c r="NRP502" s="2476"/>
      <c r="NRQ502" s="2479"/>
      <c r="NRR502" s="2479"/>
      <c r="NRS502" s="2479"/>
      <c r="NRT502" s="2479"/>
      <c r="NRY502" s="2476"/>
      <c r="NRZ502" s="2476"/>
      <c r="NSA502" s="2476"/>
      <c r="NSB502" s="2479"/>
      <c r="NSC502" s="2479"/>
      <c r="NSD502" s="2479"/>
      <c r="NSE502" s="2479"/>
      <c r="NSJ502" s="2476"/>
      <c r="NSK502" s="2476"/>
      <c r="NSL502" s="2476"/>
      <c r="NSM502" s="2479"/>
      <c r="NSN502" s="2479"/>
      <c r="NSO502" s="2479"/>
      <c r="NSP502" s="2479"/>
      <c r="NSU502" s="2476"/>
      <c r="NSV502" s="2476"/>
      <c r="NSW502" s="2476"/>
      <c r="NSX502" s="2479"/>
      <c r="NSY502" s="2479"/>
      <c r="NSZ502" s="2479"/>
      <c r="NTA502" s="2479"/>
      <c r="NTF502" s="2476"/>
      <c r="NTG502" s="2476"/>
      <c r="NTH502" s="2476"/>
      <c r="NTI502" s="2479"/>
      <c r="NTJ502" s="2479"/>
      <c r="NTK502" s="2479"/>
      <c r="NTL502" s="2479"/>
      <c r="NTQ502" s="2476"/>
      <c r="NTR502" s="2476"/>
      <c r="NTS502" s="2476"/>
      <c r="NTT502" s="2479"/>
      <c r="NTU502" s="2479"/>
      <c r="NTV502" s="2479"/>
      <c r="NTW502" s="2479"/>
      <c r="NUB502" s="2476"/>
      <c r="NUC502" s="2476"/>
      <c r="NUD502" s="2476"/>
      <c r="NUE502" s="2479"/>
      <c r="NUF502" s="2479"/>
      <c r="NUG502" s="2479"/>
      <c r="NUH502" s="2479"/>
      <c r="NUM502" s="2476"/>
      <c r="NUN502" s="2476"/>
      <c r="NUO502" s="2476"/>
      <c r="NUP502" s="2479"/>
      <c r="NUQ502" s="2479"/>
      <c r="NUR502" s="2479"/>
      <c r="NUS502" s="2479"/>
      <c r="NUX502" s="2476"/>
      <c r="NUY502" s="2476"/>
      <c r="NUZ502" s="2476"/>
      <c r="NVA502" s="2479"/>
      <c r="NVB502" s="2479"/>
      <c r="NVC502" s="2479"/>
      <c r="NVD502" s="2479"/>
      <c r="NVI502" s="2476"/>
      <c r="NVJ502" s="2476"/>
      <c r="NVK502" s="2476"/>
      <c r="NVL502" s="2479"/>
      <c r="NVM502" s="2479"/>
      <c r="NVN502" s="2479"/>
      <c r="NVO502" s="2479"/>
      <c r="NVT502" s="2476"/>
      <c r="NVU502" s="2476"/>
      <c r="NVV502" s="2476"/>
      <c r="NVW502" s="2479"/>
      <c r="NVX502" s="2479"/>
      <c r="NVY502" s="2479"/>
      <c r="NVZ502" s="2479"/>
      <c r="NWE502" s="2476"/>
      <c r="NWF502" s="2476"/>
      <c r="NWG502" s="2476"/>
      <c r="NWH502" s="2479"/>
      <c r="NWI502" s="2479"/>
      <c r="NWJ502" s="2479"/>
      <c r="NWK502" s="2479"/>
      <c r="NWP502" s="2476"/>
      <c r="NWQ502" s="2476"/>
      <c r="NWR502" s="2476"/>
      <c r="NWS502" s="2479"/>
      <c r="NWT502" s="2479"/>
      <c r="NWU502" s="2479"/>
      <c r="NWV502" s="2479"/>
      <c r="NXA502" s="2476"/>
      <c r="NXB502" s="2476"/>
      <c r="NXC502" s="2476"/>
      <c r="NXD502" s="2479"/>
      <c r="NXE502" s="2479"/>
      <c r="NXF502" s="2479"/>
      <c r="NXG502" s="2479"/>
      <c r="NXL502" s="2476"/>
      <c r="NXM502" s="2476"/>
      <c r="NXN502" s="2476"/>
      <c r="NXO502" s="2479"/>
      <c r="NXP502" s="2479"/>
      <c r="NXQ502" s="2479"/>
      <c r="NXR502" s="2479"/>
      <c r="NXW502" s="2476"/>
      <c r="NXX502" s="2476"/>
      <c r="NXY502" s="2476"/>
      <c r="NXZ502" s="2479"/>
      <c r="NYA502" s="2479"/>
      <c r="NYB502" s="2479"/>
      <c r="NYC502" s="2479"/>
      <c r="NYH502" s="2476"/>
      <c r="NYI502" s="2476"/>
      <c r="NYJ502" s="2476"/>
      <c r="NYK502" s="2479"/>
      <c r="NYL502" s="2479"/>
      <c r="NYM502" s="2479"/>
      <c r="NYN502" s="2479"/>
      <c r="NYS502" s="2476"/>
      <c r="NYT502" s="2476"/>
      <c r="NYU502" s="2476"/>
      <c r="NYV502" s="2479"/>
      <c r="NYW502" s="2479"/>
      <c r="NYX502" s="2479"/>
      <c r="NYY502" s="2479"/>
      <c r="NZD502" s="2476"/>
      <c r="NZE502" s="2476"/>
      <c r="NZF502" s="2476"/>
      <c r="NZG502" s="2479"/>
      <c r="NZH502" s="2479"/>
      <c r="NZI502" s="2479"/>
      <c r="NZJ502" s="2479"/>
      <c r="NZO502" s="2476"/>
      <c r="NZP502" s="2476"/>
      <c r="NZQ502" s="2476"/>
      <c r="NZR502" s="2479"/>
      <c r="NZS502" s="2479"/>
      <c r="NZT502" s="2479"/>
      <c r="NZU502" s="2479"/>
      <c r="NZZ502" s="2476"/>
      <c r="OAA502" s="2476"/>
      <c r="OAB502" s="2476"/>
      <c r="OAC502" s="2479"/>
      <c r="OAD502" s="2479"/>
      <c r="OAE502" s="2479"/>
      <c r="OAF502" s="2479"/>
      <c r="OAK502" s="2476"/>
      <c r="OAL502" s="2476"/>
      <c r="OAM502" s="2476"/>
      <c r="OAN502" s="2479"/>
      <c r="OAO502" s="2479"/>
      <c r="OAP502" s="2479"/>
      <c r="OAQ502" s="2479"/>
      <c r="OAV502" s="2476"/>
      <c r="OAW502" s="2476"/>
      <c r="OAX502" s="2476"/>
      <c r="OAY502" s="2479"/>
      <c r="OAZ502" s="2479"/>
      <c r="OBA502" s="2479"/>
      <c r="OBB502" s="2479"/>
      <c r="OBG502" s="2476"/>
      <c r="OBH502" s="2476"/>
      <c r="OBI502" s="2476"/>
      <c r="OBJ502" s="2479"/>
      <c r="OBK502" s="2479"/>
      <c r="OBL502" s="2479"/>
      <c r="OBM502" s="2479"/>
      <c r="OBR502" s="2476"/>
      <c r="OBS502" s="2476"/>
      <c r="OBT502" s="2476"/>
      <c r="OBU502" s="2479"/>
      <c r="OBV502" s="2479"/>
      <c r="OBW502" s="2479"/>
      <c r="OBX502" s="2479"/>
      <c r="OCC502" s="2476"/>
      <c r="OCD502" s="2476"/>
      <c r="OCE502" s="2476"/>
      <c r="OCF502" s="2479"/>
      <c r="OCG502" s="2479"/>
      <c r="OCH502" s="2479"/>
      <c r="OCI502" s="2479"/>
      <c r="OCN502" s="2476"/>
      <c r="OCO502" s="2476"/>
      <c r="OCP502" s="2476"/>
      <c r="OCQ502" s="2479"/>
      <c r="OCR502" s="2479"/>
      <c r="OCS502" s="2479"/>
      <c r="OCT502" s="2479"/>
      <c r="OCY502" s="2476"/>
      <c r="OCZ502" s="2476"/>
      <c r="ODA502" s="2476"/>
      <c r="ODB502" s="2479"/>
      <c r="ODC502" s="2479"/>
      <c r="ODD502" s="2479"/>
      <c r="ODE502" s="2479"/>
      <c r="ODJ502" s="2476"/>
      <c r="ODK502" s="2476"/>
      <c r="ODL502" s="2476"/>
      <c r="ODM502" s="2479"/>
      <c r="ODN502" s="2479"/>
      <c r="ODO502" s="2479"/>
      <c r="ODP502" s="2479"/>
      <c r="ODU502" s="2476"/>
      <c r="ODV502" s="2476"/>
      <c r="ODW502" s="2476"/>
      <c r="ODX502" s="2479"/>
      <c r="ODY502" s="2479"/>
      <c r="ODZ502" s="2479"/>
      <c r="OEA502" s="2479"/>
      <c r="OEF502" s="2476"/>
      <c r="OEG502" s="2476"/>
      <c r="OEH502" s="2476"/>
      <c r="OEI502" s="2479"/>
      <c r="OEJ502" s="2479"/>
      <c r="OEK502" s="2479"/>
      <c r="OEL502" s="2479"/>
      <c r="OEQ502" s="2476"/>
      <c r="OER502" s="2476"/>
      <c r="OES502" s="2476"/>
      <c r="OET502" s="2479"/>
      <c r="OEU502" s="2479"/>
      <c r="OEV502" s="2479"/>
      <c r="OEW502" s="2479"/>
      <c r="OFB502" s="2476"/>
      <c r="OFC502" s="2476"/>
      <c r="OFD502" s="2476"/>
      <c r="OFE502" s="2479"/>
      <c r="OFF502" s="2479"/>
      <c r="OFG502" s="2479"/>
      <c r="OFH502" s="2479"/>
      <c r="OFM502" s="2476"/>
      <c r="OFN502" s="2476"/>
      <c r="OFO502" s="2476"/>
      <c r="OFP502" s="2479"/>
      <c r="OFQ502" s="2479"/>
      <c r="OFR502" s="2479"/>
      <c r="OFS502" s="2479"/>
      <c r="OFX502" s="2476"/>
      <c r="OFY502" s="2476"/>
      <c r="OFZ502" s="2476"/>
      <c r="OGA502" s="2479"/>
      <c r="OGB502" s="2479"/>
      <c r="OGC502" s="2479"/>
      <c r="OGD502" s="2479"/>
      <c r="OGI502" s="2476"/>
      <c r="OGJ502" s="2476"/>
      <c r="OGK502" s="2476"/>
      <c r="OGL502" s="2479"/>
      <c r="OGM502" s="2479"/>
      <c r="OGN502" s="2479"/>
      <c r="OGO502" s="2479"/>
      <c r="OGT502" s="2476"/>
      <c r="OGU502" s="2476"/>
      <c r="OGV502" s="2476"/>
      <c r="OGW502" s="2479"/>
      <c r="OGX502" s="2479"/>
      <c r="OGY502" s="2479"/>
      <c r="OGZ502" s="2479"/>
      <c r="OHE502" s="2476"/>
      <c r="OHF502" s="2476"/>
      <c r="OHG502" s="2476"/>
      <c r="OHH502" s="2479"/>
      <c r="OHI502" s="2479"/>
      <c r="OHJ502" s="2479"/>
      <c r="OHK502" s="2479"/>
      <c r="OHP502" s="2476"/>
      <c r="OHQ502" s="2476"/>
      <c r="OHR502" s="2476"/>
      <c r="OHS502" s="2479"/>
      <c r="OHT502" s="2479"/>
      <c r="OHU502" s="2479"/>
      <c r="OHV502" s="2479"/>
      <c r="OIA502" s="2476"/>
      <c r="OIB502" s="2476"/>
      <c r="OIC502" s="2476"/>
      <c r="OID502" s="2479"/>
      <c r="OIE502" s="2479"/>
      <c r="OIF502" s="2479"/>
      <c r="OIG502" s="2479"/>
      <c r="OIL502" s="2476"/>
      <c r="OIM502" s="2476"/>
      <c r="OIN502" s="2476"/>
      <c r="OIO502" s="2479"/>
      <c r="OIP502" s="2479"/>
      <c r="OIQ502" s="2479"/>
      <c r="OIR502" s="2479"/>
      <c r="OIW502" s="2476"/>
      <c r="OIX502" s="2476"/>
      <c r="OIY502" s="2476"/>
      <c r="OIZ502" s="2479"/>
      <c r="OJA502" s="2479"/>
      <c r="OJB502" s="2479"/>
      <c r="OJC502" s="2479"/>
      <c r="OJH502" s="2476"/>
      <c r="OJI502" s="2476"/>
      <c r="OJJ502" s="2476"/>
      <c r="OJK502" s="2479"/>
      <c r="OJL502" s="2479"/>
      <c r="OJM502" s="2479"/>
      <c r="OJN502" s="2479"/>
      <c r="OJS502" s="2476"/>
      <c r="OJT502" s="2476"/>
      <c r="OJU502" s="2476"/>
      <c r="OJV502" s="2479"/>
      <c r="OJW502" s="2479"/>
      <c r="OJX502" s="2479"/>
      <c r="OJY502" s="2479"/>
      <c r="OKD502" s="2476"/>
      <c r="OKE502" s="2476"/>
      <c r="OKF502" s="2476"/>
      <c r="OKG502" s="2479"/>
      <c r="OKH502" s="2479"/>
      <c r="OKI502" s="2479"/>
      <c r="OKJ502" s="2479"/>
      <c r="OKO502" s="2476"/>
      <c r="OKP502" s="2476"/>
      <c r="OKQ502" s="2476"/>
      <c r="OKR502" s="2479"/>
      <c r="OKS502" s="2479"/>
      <c r="OKT502" s="2479"/>
      <c r="OKU502" s="2479"/>
      <c r="OKZ502" s="2476"/>
      <c r="OLA502" s="2476"/>
      <c r="OLB502" s="2476"/>
      <c r="OLC502" s="2479"/>
      <c r="OLD502" s="2479"/>
      <c r="OLE502" s="2479"/>
      <c r="OLF502" s="2479"/>
      <c r="OLK502" s="2476"/>
      <c r="OLL502" s="2476"/>
      <c r="OLM502" s="2476"/>
      <c r="OLN502" s="2479"/>
      <c r="OLO502" s="2479"/>
      <c r="OLP502" s="2479"/>
      <c r="OLQ502" s="2479"/>
      <c r="OLV502" s="2476"/>
      <c r="OLW502" s="2476"/>
      <c r="OLX502" s="2476"/>
      <c r="OLY502" s="2479"/>
      <c r="OLZ502" s="2479"/>
      <c r="OMA502" s="2479"/>
      <c r="OMB502" s="2479"/>
      <c r="OMG502" s="2476"/>
      <c r="OMH502" s="2476"/>
      <c r="OMI502" s="2476"/>
      <c r="OMJ502" s="2479"/>
      <c r="OMK502" s="2479"/>
      <c r="OML502" s="2479"/>
      <c r="OMM502" s="2479"/>
      <c r="OMR502" s="2476"/>
      <c r="OMS502" s="2476"/>
      <c r="OMT502" s="2476"/>
      <c r="OMU502" s="2479"/>
      <c r="OMV502" s="2479"/>
      <c r="OMW502" s="2479"/>
      <c r="OMX502" s="2479"/>
      <c r="ONC502" s="2476"/>
      <c r="OND502" s="2476"/>
      <c r="ONE502" s="2476"/>
      <c r="ONF502" s="2479"/>
      <c r="ONG502" s="2479"/>
      <c r="ONH502" s="2479"/>
      <c r="ONI502" s="2479"/>
      <c r="ONN502" s="2476"/>
      <c r="ONO502" s="2476"/>
      <c r="ONP502" s="2476"/>
      <c r="ONQ502" s="2479"/>
      <c r="ONR502" s="2479"/>
      <c r="ONS502" s="2479"/>
      <c r="ONT502" s="2479"/>
      <c r="ONY502" s="2476"/>
      <c r="ONZ502" s="2476"/>
      <c r="OOA502" s="2476"/>
      <c r="OOB502" s="2479"/>
      <c r="OOC502" s="2479"/>
      <c r="OOD502" s="2479"/>
      <c r="OOE502" s="2479"/>
      <c r="OOJ502" s="2476"/>
      <c r="OOK502" s="2476"/>
      <c r="OOL502" s="2476"/>
      <c r="OOM502" s="2479"/>
      <c r="OON502" s="2479"/>
      <c r="OOO502" s="2479"/>
      <c r="OOP502" s="2479"/>
      <c r="OOU502" s="2476"/>
      <c r="OOV502" s="2476"/>
      <c r="OOW502" s="2476"/>
      <c r="OOX502" s="2479"/>
      <c r="OOY502" s="2479"/>
      <c r="OOZ502" s="2479"/>
      <c r="OPA502" s="2479"/>
      <c r="OPF502" s="2476"/>
      <c r="OPG502" s="2476"/>
      <c r="OPH502" s="2476"/>
      <c r="OPI502" s="2479"/>
      <c r="OPJ502" s="2479"/>
      <c r="OPK502" s="2479"/>
      <c r="OPL502" s="2479"/>
      <c r="OPQ502" s="2476"/>
      <c r="OPR502" s="2476"/>
      <c r="OPS502" s="2476"/>
      <c r="OPT502" s="2479"/>
      <c r="OPU502" s="2479"/>
      <c r="OPV502" s="2479"/>
      <c r="OPW502" s="2479"/>
      <c r="OQB502" s="2476"/>
      <c r="OQC502" s="2476"/>
      <c r="OQD502" s="2476"/>
      <c r="OQE502" s="2479"/>
      <c r="OQF502" s="2479"/>
      <c r="OQG502" s="2479"/>
      <c r="OQH502" s="2479"/>
      <c r="OQM502" s="2476"/>
      <c r="OQN502" s="2476"/>
      <c r="OQO502" s="2476"/>
      <c r="OQP502" s="2479"/>
      <c r="OQQ502" s="2479"/>
      <c r="OQR502" s="2479"/>
      <c r="OQS502" s="2479"/>
      <c r="OQX502" s="2476"/>
      <c r="OQY502" s="2476"/>
      <c r="OQZ502" s="2476"/>
      <c r="ORA502" s="2479"/>
      <c r="ORB502" s="2479"/>
      <c r="ORC502" s="2479"/>
      <c r="ORD502" s="2479"/>
      <c r="ORI502" s="2476"/>
      <c r="ORJ502" s="2476"/>
      <c r="ORK502" s="2476"/>
      <c r="ORL502" s="2479"/>
      <c r="ORM502" s="2479"/>
      <c r="ORN502" s="2479"/>
      <c r="ORO502" s="2479"/>
      <c r="ORT502" s="2476"/>
      <c r="ORU502" s="2476"/>
      <c r="ORV502" s="2476"/>
      <c r="ORW502" s="2479"/>
      <c r="ORX502" s="2479"/>
      <c r="ORY502" s="2479"/>
      <c r="ORZ502" s="2479"/>
      <c r="OSE502" s="2476"/>
      <c r="OSF502" s="2476"/>
      <c r="OSG502" s="2476"/>
      <c r="OSH502" s="2479"/>
      <c r="OSI502" s="2479"/>
      <c r="OSJ502" s="2479"/>
      <c r="OSK502" s="2479"/>
      <c r="OSP502" s="2476"/>
      <c r="OSQ502" s="2476"/>
      <c r="OSR502" s="2476"/>
      <c r="OSS502" s="2479"/>
      <c r="OST502" s="2479"/>
      <c r="OSU502" s="2479"/>
      <c r="OSV502" s="2479"/>
      <c r="OTA502" s="2476"/>
      <c r="OTB502" s="2476"/>
      <c r="OTC502" s="2476"/>
      <c r="OTD502" s="2479"/>
      <c r="OTE502" s="2479"/>
      <c r="OTF502" s="2479"/>
      <c r="OTG502" s="2479"/>
      <c r="OTL502" s="2476"/>
      <c r="OTM502" s="2476"/>
      <c r="OTN502" s="2476"/>
      <c r="OTO502" s="2479"/>
      <c r="OTP502" s="2479"/>
      <c r="OTQ502" s="2479"/>
      <c r="OTR502" s="2479"/>
      <c r="OTW502" s="2476"/>
      <c r="OTX502" s="2476"/>
      <c r="OTY502" s="2476"/>
      <c r="OTZ502" s="2479"/>
      <c r="OUA502" s="2479"/>
      <c r="OUB502" s="2479"/>
      <c r="OUC502" s="2479"/>
      <c r="OUH502" s="2476"/>
      <c r="OUI502" s="2476"/>
      <c r="OUJ502" s="2476"/>
      <c r="OUK502" s="2479"/>
      <c r="OUL502" s="2479"/>
      <c r="OUM502" s="2479"/>
      <c r="OUN502" s="2479"/>
      <c r="OUS502" s="2476"/>
      <c r="OUT502" s="2476"/>
      <c r="OUU502" s="2476"/>
      <c r="OUV502" s="2479"/>
      <c r="OUW502" s="2479"/>
      <c r="OUX502" s="2479"/>
      <c r="OUY502" s="2479"/>
      <c r="OVD502" s="2476"/>
      <c r="OVE502" s="2476"/>
      <c r="OVF502" s="2476"/>
      <c r="OVG502" s="2479"/>
      <c r="OVH502" s="2479"/>
      <c r="OVI502" s="2479"/>
      <c r="OVJ502" s="2479"/>
      <c r="OVO502" s="2476"/>
      <c r="OVP502" s="2476"/>
      <c r="OVQ502" s="2476"/>
      <c r="OVR502" s="2479"/>
      <c r="OVS502" s="2479"/>
      <c r="OVT502" s="2479"/>
      <c r="OVU502" s="2479"/>
      <c r="OVZ502" s="2476"/>
      <c r="OWA502" s="2476"/>
      <c r="OWB502" s="2476"/>
      <c r="OWC502" s="2479"/>
      <c r="OWD502" s="2479"/>
      <c r="OWE502" s="2479"/>
      <c r="OWF502" s="2479"/>
      <c r="OWK502" s="2476"/>
      <c r="OWL502" s="2476"/>
      <c r="OWM502" s="2476"/>
      <c r="OWN502" s="2479"/>
      <c r="OWO502" s="2479"/>
      <c r="OWP502" s="2479"/>
      <c r="OWQ502" s="2479"/>
      <c r="OWV502" s="2476"/>
      <c r="OWW502" s="2476"/>
      <c r="OWX502" s="2476"/>
      <c r="OWY502" s="2479"/>
      <c r="OWZ502" s="2479"/>
      <c r="OXA502" s="2479"/>
      <c r="OXB502" s="2479"/>
      <c r="OXG502" s="2476"/>
      <c r="OXH502" s="2476"/>
      <c r="OXI502" s="2476"/>
      <c r="OXJ502" s="2479"/>
      <c r="OXK502" s="2479"/>
      <c r="OXL502" s="2479"/>
      <c r="OXM502" s="2479"/>
      <c r="OXR502" s="2476"/>
      <c r="OXS502" s="2476"/>
      <c r="OXT502" s="2476"/>
      <c r="OXU502" s="2479"/>
      <c r="OXV502" s="2479"/>
      <c r="OXW502" s="2479"/>
      <c r="OXX502" s="2479"/>
      <c r="OYC502" s="2476"/>
      <c r="OYD502" s="2476"/>
      <c r="OYE502" s="2476"/>
      <c r="OYF502" s="2479"/>
      <c r="OYG502" s="2479"/>
      <c r="OYH502" s="2479"/>
      <c r="OYI502" s="2479"/>
      <c r="OYN502" s="2476"/>
      <c r="OYO502" s="2476"/>
      <c r="OYP502" s="2476"/>
      <c r="OYQ502" s="2479"/>
      <c r="OYR502" s="2479"/>
      <c r="OYS502" s="2479"/>
      <c r="OYT502" s="2479"/>
      <c r="OYY502" s="2476"/>
      <c r="OYZ502" s="2476"/>
      <c r="OZA502" s="2476"/>
      <c r="OZB502" s="2479"/>
      <c r="OZC502" s="2479"/>
      <c r="OZD502" s="2479"/>
      <c r="OZE502" s="2479"/>
      <c r="OZJ502" s="2476"/>
      <c r="OZK502" s="2476"/>
      <c r="OZL502" s="2476"/>
      <c r="OZM502" s="2479"/>
      <c r="OZN502" s="2479"/>
      <c r="OZO502" s="2479"/>
      <c r="OZP502" s="2479"/>
      <c r="OZU502" s="2476"/>
      <c r="OZV502" s="2476"/>
      <c r="OZW502" s="2476"/>
      <c r="OZX502" s="2479"/>
      <c r="OZY502" s="2479"/>
      <c r="OZZ502" s="2479"/>
      <c r="PAA502" s="2479"/>
      <c r="PAF502" s="2476"/>
      <c r="PAG502" s="2476"/>
      <c r="PAH502" s="2476"/>
      <c r="PAI502" s="2479"/>
      <c r="PAJ502" s="2479"/>
      <c r="PAK502" s="2479"/>
      <c r="PAL502" s="2479"/>
      <c r="PAQ502" s="2476"/>
      <c r="PAR502" s="2476"/>
      <c r="PAS502" s="2476"/>
      <c r="PAT502" s="2479"/>
      <c r="PAU502" s="2479"/>
      <c r="PAV502" s="2479"/>
      <c r="PAW502" s="2479"/>
      <c r="PBB502" s="2476"/>
      <c r="PBC502" s="2476"/>
      <c r="PBD502" s="2476"/>
      <c r="PBE502" s="2479"/>
      <c r="PBF502" s="2479"/>
      <c r="PBG502" s="2479"/>
      <c r="PBH502" s="2479"/>
      <c r="PBM502" s="2476"/>
      <c r="PBN502" s="2476"/>
      <c r="PBO502" s="2476"/>
      <c r="PBP502" s="2479"/>
      <c r="PBQ502" s="2479"/>
      <c r="PBR502" s="2479"/>
      <c r="PBS502" s="2479"/>
      <c r="PBX502" s="2476"/>
      <c r="PBY502" s="2476"/>
      <c r="PBZ502" s="2476"/>
      <c r="PCA502" s="2479"/>
      <c r="PCB502" s="2479"/>
      <c r="PCC502" s="2479"/>
      <c r="PCD502" s="2479"/>
      <c r="PCI502" s="2476"/>
      <c r="PCJ502" s="2476"/>
      <c r="PCK502" s="2476"/>
      <c r="PCL502" s="2479"/>
      <c r="PCM502" s="2479"/>
      <c r="PCN502" s="2479"/>
      <c r="PCO502" s="2479"/>
      <c r="PCT502" s="2476"/>
      <c r="PCU502" s="2476"/>
      <c r="PCV502" s="2476"/>
      <c r="PCW502" s="2479"/>
      <c r="PCX502" s="2479"/>
      <c r="PCY502" s="2479"/>
      <c r="PCZ502" s="2479"/>
      <c r="PDE502" s="2476"/>
      <c r="PDF502" s="2476"/>
      <c r="PDG502" s="2476"/>
      <c r="PDH502" s="2479"/>
      <c r="PDI502" s="2479"/>
      <c r="PDJ502" s="2479"/>
      <c r="PDK502" s="2479"/>
      <c r="PDP502" s="2476"/>
      <c r="PDQ502" s="2476"/>
      <c r="PDR502" s="2476"/>
      <c r="PDS502" s="2479"/>
      <c r="PDT502" s="2479"/>
      <c r="PDU502" s="2479"/>
      <c r="PDV502" s="2479"/>
      <c r="PEA502" s="2476"/>
      <c r="PEB502" s="2476"/>
      <c r="PEC502" s="2476"/>
      <c r="PED502" s="2479"/>
      <c r="PEE502" s="2479"/>
      <c r="PEF502" s="2479"/>
      <c r="PEG502" s="2479"/>
      <c r="PEL502" s="2476"/>
      <c r="PEM502" s="2476"/>
      <c r="PEN502" s="2476"/>
      <c r="PEO502" s="2479"/>
      <c r="PEP502" s="2479"/>
      <c r="PEQ502" s="2479"/>
      <c r="PER502" s="2479"/>
      <c r="PEW502" s="2476"/>
      <c r="PEX502" s="2476"/>
      <c r="PEY502" s="2476"/>
      <c r="PEZ502" s="2479"/>
      <c r="PFA502" s="2479"/>
      <c r="PFB502" s="2479"/>
      <c r="PFC502" s="2479"/>
      <c r="PFH502" s="2476"/>
      <c r="PFI502" s="2476"/>
      <c r="PFJ502" s="2476"/>
      <c r="PFK502" s="2479"/>
      <c r="PFL502" s="2479"/>
      <c r="PFM502" s="2479"/>
      <c r="PFN502" s="2479"/>
      <c r="PFS502" s="2476"/>
      <c r="PFT502" s="2476"/>
      <c r="PFU502" s="2476"/>
      <c r="PFV502" s="2479"/>
      <c r="PFW502" s="2479"/>
      <c r="PFX502" s="2479"/>
      <c r="PFY502" s="2479"/>
      <c r="PGD502" s="2476"/>
      <c r="PGE502" s="2476"/>
      <c r="PGF502" s="2476"/>
      <c r="PGG502" s="2479"/>
      <c r="PGH502" s="2479"/>
      <c r="PGI502" s="2479"/>
      <c r="PGJ502" s="2479"/>
      <c r="PGO502" s="2476"/>
      <c r="PGP502" s="2476"/>
      <c r="PGQ502" s="2476"/>
      <c r="PGR502" s="2479"/>
      <c r="PGS502" s="2479"/>
      <c r="PGT502" s="2479"/>
      <c r="PGU502" s="2479"/>
      <c r="PGZ502" s="2476"/>
      <c r="PHA502" s="2476"/>
      <c r="PHB502" s="2476"/>
      <c r="PHC502" s="2479"/>
      <c r="PHD502" s="2479"/>
      <c r="PHE502" s="2479"/>
      <c r="PHF502" s="2479"/>
      <c r="PHK502" s="2476"/>
      <c r="PHL502" s="2476"/>
      <c r="PHM502" s="2476"/>
      <c r="PHN502" s="2479"/>
      <c r="PHO502" s="2479"/>
      <c r="PHP502" s="2479"/>
      <c r="PHQ502" s="2479"/>
      <c r="PHV502" s="2476"/>
      <c r="PHW502" s="2476"/>
      <c r="PHX502" s="2476"/>
      <c r="PHY502" s="2479"/>
      <c r="PHZ502" s="2479"/>
      <c r="PIA502" s="2479"/>
      <c r="PIB502" s="2479"/>
      <c r="PIG502" s="2476"/>
      <c r="PIH502" s="2476"/>
      <c r="PII502" s="2476"/>
      <c r="PIJ502" s="2479"/>
      <c r="PIK502" s="2479"/>
      <c r="PIL502" s="2479"/>
      <c r="PIM502" s="2479"/>
      <c r="PIR502" s="2476"/>
      <c r="PIS502" s="2476"/>
      <c r="PIT502" s="2476"/>
      <c r="PIU502" s="2479"/>
      <c r="PIV502" s="2479"/>
      <c r="PIW502" s="2479"/>
      <c r="PIX502" s="2479"/>
      <c r="PJC502" s="2476"/>
      <c r="PJD502" s="2476"/>
      <c r="PJE502" s="2476"/>
      <c r="PJF502" s="2479"/>
      <c r="PJG502" s="2479"/>
      <c r="PJH502" s="2479"/>
      <c r="PJI502" s="2479"/>
      <c r="PJN502" s="2476"/>
      <c r="PJO502" s="2476"/>
      <c r="PJP502" s="2476"/>
      <c r="PJQ502" s="2479"/>
      <c r="PJR502" s="2479"/>
      <c r="PJS502" s="2479"/>
      <c r="PJT502" s="2479"/>
      <c r="PJY502" s="2476"/>
      <c r="PJZ502" s="2476"/>
      <c r="PKA502" s="2476"/>
      <c r="PKB502" s="2479"/>
      <c r="PKC502" s="2479"/>
      <c r="PKD502" s="2479"/>
      <c r="PKE502" s="2479"/>
      <c r="PKJ502" s="2476"/>
      <c r="PKK502" s="2476"/>
      <c r="PKL502" s="2476"/>
      <c r="PKM502" s="2479"/>
      <c r="PKN502" s="2479"/>
      <c r="PKO502" s="2479"/>
      <c r="PKP502" s="2479"/>
      <c r="PKU502" s="2476"/>
      <c r="PKV502" s="2476"/>
      <c r="PKW502" s="2476"/>
      <c r="PKX502" s="2479"/>
      <c r="PKY502" s="2479"/>
      <c r="PKZ502" s="2479"/>
      <c r="PLA502" s="2479"/>
      <c r="PLF502" s="2476"/>
      <c r="PLG502" s="2476"/>
      <c r="PLH502" s="2476"/>
      <c r="PLI502" s="2479"/>
      <c r="PLJ502" s="2479"/>
      <c r="PLK502" s="2479"/>
      <c r="PLL502" s="2479"/>
      <c r="PLQ502" s="2476"/>
      <c r="PLR502" s="2476"/>
      <c r="PLS502" s="2476"/>
      <c r="PLT502" s="2479"/>
      <c r="PLU502" s="2479"/>
      <c r="PLV502" s="2479"/>
      <c r="PLW502" s="2479"/>
      <c r="PMB502" s="2476"/>
      <c r="PMC502" s="2476"/>
      <c r="PMD502" s="2476"/>
      <c r="PME502" s="2479"/>
      <c r="PMF502" s="2479"/>
      <c r="PMG502" s="2479"/>
      <c r="PMH502" s="2479"/>
      <c r="PMM502" s="2476"/>
      <c r="PMN502" s="2476"/>
      <c r="PMO502" s="2476"/>
      <c r="PMP502" s="2479"/>
      <c r="PMQ502" s="2479"/>
      <c r="PMR502" s="2479"/>
      <c r="PMS502" s="2479"/>
      <c r="PMX502" s="2476"/>
      <c r="PMY502" s="2476"/>
      <c r="PMZ502" s="2476"/>
      <c r="PNA502" s="2479"/>
      <c r="PNB502" s="2479"/>
      <c r="PNC502" s="2479"/>
      <c r="PND502" s="2479"/>
      <c r="PNI502" s="2476"/>
      <c r="PNJ502" s="2476"/>
      <c r="PNK502" s="2476"/>
      <c r="PNL502" s="2479"/>
      <c r="PNM502" s="2479"/>
      <c r="PNN502" s="2479"/>
      <c r="PNO502" s="2479"/>
      <c r="PNT502" s="2476"/>
      <c r="PNU502" s="2476"/>
      <c r="PNV502" s="2476"/>
      <c r="PNW502" s="2479"/>
      <c r="PNX502" s="2479"/>
      <c r="PNY502" s="2479"/>
      <c r="PNZ502" s="2479"/>
      <c r="POE502" s="2476"/>
      <c r="POF502" s="2476"/>
      <c r="POG502" s="2476"/>
      <c r="POH502" s="2479"/>
      <c r="POI502" s="2479"/>
      <c r="POJ502" s="2479"/>
      <c r="POK502" s="2479"/>
      <c r="POP502" s="2476"/>
      <c r="POQ502" s="2476"/>
      <c r="POR502" s="2476"/>
      <c r="POS502" s="2479"/>
      <c r="POT502" s="2479"/>
      <c r="POU502" s="2479"/>
      <c r="POV502" s="2479"/>
      <c r="PPA502" s="2476"/>
      <c r="PPB502" s="2476"/>
      <c r="PPC502" s="2476"/>
      <c r="PPD502" s="2479"/>
      <c r="PPE502" s="2479"/>
      <c r="PPF502" s="2479"/>
      <c r="PPG502" s="2479"/>
      <c r="PPL502" s="2476"/>
      <c r="PPM502" s="2476"/>
      <c r="PPN502" s="2476"/>
      <c r="PPO502" s="2479"/>
      <c r="PPP502" s="2479"/>
      <c r="PPQ502" s="2479"/>
      <c r="PPR502" s="2479"/>
      <c r="PPW502" s="2476"/>
      <c r="PPX502" s="2476"/>
      <c r="PPY502" s="2476"/>
      <c r="PPZ502" s="2479"/>
      <c r="PQA502" s="2479"/>
      <c r="PQB502" s="2479"/>
      <c r="PQC502" s="2479"/>
      <c r="PQH502" s="2476"/>
      <c r="PQI502" s="2476"/>
      <c r="PQJ502" s="2476"/>
      <c r="PQK502" s="2479"/>
      <c r="PQL502" s="2479"/>
      <c r="PQM502" s="2479"/>
      <c r="PQN502" s="2479"/>
      <c r="PQS502" s="2476"/>
      <c r="PQT502" s="2476"/>
      <c r="PQU502" s="2476"/>
      <c r="PQV502" s="2479"/>
      <c r="PQW502" s="2479"/>
      <c r="PQX502" s="2479"/>
      <c r="PQY502" s="2479"/>
      <c r="PRD502" s="2476"/>
      <c r="PRE502" s="2476"/>
      <c r="PRF502" s="2476"/>
      <c r="PRG502" s="2479"/>
      <c r="PRH502" s="2479"/>
      <c r="PRI502" s="2479"/>
      <c r="PRJ502" s="2479"/>
      <c r="PRO502" s="2476"/>
      <c r="PRP502" s="2476"/>
      <c r="PRQ502" s="2476"/>
      <c r="PRR502" s="2479"/>
      <c r="PRS502" s="2479"/>
      <c r="PRT502" s="2479"/>
      <c r="PRU502" s="2479"/>
      <c r="PRZ502" s="2476"/>
      <c r="PSA502" s="2476"/>
      <c r="PSB502" s="2476"/>
      <c r="PSC502" s="2479"/>
      <c r="PSD502" s="2479"/>
      <c r="PSE502" s="2479"/>
      <c r="PSF502" s="2479"/>
      <c r="PSK502" s="2476"/>
      <c r="PSL502" s="2476"/>
      <c r="PSM502" s="2476"/>
      <c r="PSN502" s="2479"/>
      <c r="PSO502" s="2479"/>
      <c r="PSP502" s="2479"/>
      <c r="PSQ502" s="2479"/>
      <c r="PSV502" s="2476"/>
      <c r="PSW502" s="2476"/>
      <c r="PSX502" s="2476"/>
      <c r="PSY502" s="2479"/>
      <c r="PSZ502" s="2479"/>
      <c r="PTA502" s="2479"/>
      <c r="PTB502" s="2479"/>
      <c r="PTG502" s="2476"/>
      <c r="PTH502" s="2476"/>
      <c r="PTI502" s="2476"/>
      <c r="PTJ502" s="2479"/>
      <c r="PTK502" s="2479"/>
      <c r="PTL502" s="2479"/>
      <c r="PTM502" s="2479"/>
      <c r="PTR502" s="2476"/>
      <c r="PTS502" s="2476"/>
      <c r="PTT502" s="2476"/>
      <c r="PTU502" s="2479"/>
      <c r="PTV502" s="2479"/>
      <c r="PTW502" s="2479"/>
      <c r="PTX502" s="2479"/>
      <c r="PUC502" s="2476"/>
      <c r="PUD502" s="2476"/>
      <c r="PUE502" s="2476"/>
      <c r="PUF502" s="2479"/>
      <c r="PUG502" s="2479"/>
      <c r="PUH502" s="2479"/>
      <c r="PUI502" s="2479"/>
      <c r="PUN502" s="2476"/>
      <c r="PUO502" s="2476"/>
      <c r="PUP502" s="2476"/>
      <c r="PUQ502" s="2479"/>
      <c r="PUR502" s="2479"/>
      <c r="PUS502" s="2479"/>
      <c r="PUT502" s="2479"/>
      <c r="PUY502" s="2476"/>
      <c r="PUZ502" s="2476"/>
      <c r="PVA502" s="2476"/>
      <c r="PVB502" s="2479"/>
      <c r="PVC502" s="2479"/>
      <c r="PVD502" s="2479"/>
      <c r="PVE502" s="2479"/>
      <c r="PVJ502" s="2476"/>
      <c r="PVK502" s="2476"/>
      <c r="PVL502" s="2476"/>
      <c r="PVM502" s="2479"/>
      <c r="PVN502" s="2479"/>
      <c r="PVO502" s="2479"/>
      <c r="PVP502" s="2479"/>
      <c r="PVU502" s="2476"/>
      <c r="PVV502" s="2476"/>
      <c r="PVW502" s="2476"/>
      <c r="PVX502" s="2479"/>
      <c r="PVY502" s="2479"/>
      <c r="PVZ502" s="2479"/>
      <c r="PWA502" s="2479"/>
      <c r="PWF502" s="2476"/>
      <c r="PWG502" s="2476"/>
      <c r="PWH502" s="2476"/>
      <c r="PWI502" s="2479"/>
      <c r="PWJ502" s="2479"/>
      <c r="PWK502" s="2479"/>
      <c r="PWL502" s="2479"/>
      <c r="PWQ502" s="2476"/>
      <c r="PWR502" s="2476"/>
      <c r="PWS502" s="2476"/>
      <c r="PWT502" s="2479"/>
      <c r="PWU502" s="2479"/>
      <c r="PWV502" s="2479"/>
      <c r="PWW502" s="2479"/>
      <c r="PXB502" s="2476"/>
      <c r="PXC502" s="2476"/>
      <c r="PXD502" s="2476"/>
      <c r="PXE502" s="2479"/>
      <c r="PXF502" s="2479"/>
      <c r="PXG502" s="2479"/>
      <c r="PXH502" s="2479"/>
      <c r="PXM502" s="2476"/>
      <c r="PXN502" s="2476"/>
      <c r="PXO502" s="2476"/>
      <c r="PXP502" s="2479"/>
      <c r="PXQ502" s="2479"/>
      <c r="PXR502" s="2479"/>
      <c r="PXS502" s="2479"/>
      <c r="PXX502" s="2476"/>
      <c r="PXY502" s="2476"/>
      <c r="PXZ502" s="2476"/>
      <c r="PYA502" s="2479"/>
      <c r="PYB502" s="2479"/>
      <c r="PYC502" s="2479"/>
      <c r="PYD502" s="2479"/>
      <c r="PYI502" s="2476"/>
      <c r="PYJ502" s="2476"/>
      <c r="PYK502" s="2476"/>
      <c r="PYL502" s="2479"/>
      <c r="PYM502" s="2479"/>
      <c r="PYN502" s="2479"/>
      <c r="PYO502" s="2479"/>
      <c r="PYT502" s="2476"/>
      <c r="PYU502" s="2476"/>
      <c r="PYV502" s="2476"/>
      <c r="PYW502" s="2479"/>
      <c r="PYX502" s="2479"/>
      <c r="PYY502" s="2479"/>
      <c r="PYZ502" s="2479"/>
      <c r="PZE502" s="2476"/>
      <c r="PZF502" s="2476"/>
      <c r="PZG502" s="2476"/>
      <c r="PZH502" s="2479"/>
      <c r="PZI502" s="2479"/>
      <c r="PZJ502" s="2479"/>
      <c r="PZK502" s="2479"/>
      <c r="PZP502" s="2476"/>
      <c r="PZQ502" s="2476"/>
      <c r="PZR502" s="2476"/>
      <c r="PZS502" s="2479"/>
      <c r="PZT502" s="2479"/>
      <c r="PZU502" s="2479"/>
      <c r="PZV502" s="2479"/>
      <c r="QAA502" s="2476"/>
      <c r="QAB502" s="2476"/>
      <c r="QAC502" s="2476"/>
      <c r="QAD502" s="2479"/>
      <c r="QAE502" s="2479"/>
      <c r="QAF502" s="2479"/>
      <c r="QAG502" s="2479"/>
      <c r="QAL502" s="2476"/>
      <c r="QAM502" s="2476"/>
      <c r="QAN502" s="2476"/>
      <c r="QAO502" s="2479"/>
      <c r="QAP502" s="2479"/>
      <c r="QAQ502" s="2479"/>
      <c r="QAR502" s="2479"/>
      <c r="QAW502" s="2476"/>
      <c r="QAX502" s="2476"/>
      <c r="QAY502" s="2476"/>
      <c r="QAZ502" s="2479"/>
      <c r="QBA502" s="2479"/>
      <c r="QBB502" s="2479"/>
      <c r="QBC502" s="2479"/>
      <c r="QBH502" s="2476"/>
      <c r="QBI502" s="2476"/>
      <c r="QBJ502" s="2476"/>
      <c r="QBK502" s="2479"/>
      <c r="QBL502" s="2479"/>
      <c r="QBM502" s="2479"/>
      <c r="QBN502" s="2479"/>
      <c r="QBS502" s="2476"/>
      <c r="QBT502" s="2476"/>
      <c r="QBU502" s="2476"/>
      <c r="QBV502" s="2479"/>
      <c r="QBW502" s="2479"/>
      <c r="QBX502" s="2479"/>
      <c r="QBY502" s="2479"/>
      <c r="QCD502" s="2476"/>
      <c r="QCE502" s="2476"/>
      <c r="QCF502" s="2476"/>
      <c r="QCG502" s="2479"/>
      <c r="QCH502" s="2479"/>
      <c r="QCI502" s="2479"/>
      <c r="QCJ502" s="2479"/>
      <c r="QCO502" s="2476"/>
      <c r="QCP502" s="2476"/>
      <c r="QCQ502" s="2476"/>
      <c r="QCR502" s="2479"/>
      <c r="QCS502" s="2479"/>
      <c r="QCT502" s="2479"/>
      <c r="QCU502" s="2479"/>
      <c r="QCZ502" s="2476"/>
      <c r="QDA502" s="2476"/>
      <c r="QDB502" s="2476"/>
      <c r="QDC502" s="2479"/>
      <c r="QDD502" s="2479"/>
      <c r="QDE502" s="2479"/>
      <c r="QDF502" s="2479"/>
      <c r="QDK502" s="2476"/>
      <c r="QDL502" s="2476"/>
      <c r="QDM502" s="2476"/>
      <c r="QDN502" s="2479"/>
      <c r="QDO502" s="2479"/>
      <c r="QDP502" s="2479"/>
      <c r="QDQ502" s="2479"/>
      <c r="QDV502" s="2476"/>
      <c r="QDW502" s="2476"/>
      <c r="QDX502" s="2476"/>
      <c r="QDY502" s="2479"/>
      <c r="QDZ502" s="2479"/>
      <c r="QEA502" s="2479"/>
      <c r="QEB502" s="2479"/>
      <c r="QEG502" s="2476"/>
      <c r="QEH502" s="2476"/>
      <c r="QEI502" s="2476"/>
      <c r="QEJ502" s="2479"/>
      <c r="QEK502" s="2479"/>
      <c r="QEL502" s="2479"/>
      <c r="QEM502" s="2479"/>
      <c r="QER502" s="2476"/>
      <c r="QES502" s="2476"/>
      <c r="QET502" s="2476"/>
      <c r="QEU502" s="2479"/>
      <c r="QEV502" s="2479"/>
      <c r="QEW502" s="2479"/>
      <c r="QEX502" s="2479"/>
      <c r="QFC502" s="2476"/>
      <c r="QFD502" s="2476"/>
      <c r="QFE502" s="2476"/>
      <c r="QFF502" s="2479"/>
      <c r="QFG502" s="2479"/>
      <c r="QFH502" s="2479"/>
      <c r="QFI502" s="2479"/>
      <c r="QFN502" s="2476"/>
      <c r="QFO502" s="2476"/>
      <c r="QFP502" s="2476"/>
      <c r="QFQ502" s="2479"/>
      <c r="QFR502" s="2479"/>
      <c r="QFS502" s="2479"/>
      <c r="QFT502" s="2479"/>
      <c r="QFY502" s="2476"/>
      <c r="QFZ502" s="2476"/>
      <c r="QGA502" s="2476"/>
      <c r="QGB502" s="2479"/>
      <c r="QGC502" s="2479"/>
      <c r="QGD502" s="2479"/>
      <c r="QGE502" s="2479"/>
      <c r="QGJ502" s="2476"/>
      <c r="QGK502" s="2476"/>
      <c r="QGL502" s="2476"/>
      <c r="QGM502" s="2479"/>
      <c r="QGN502" s="2479"/>
      <c r="QGO502" s="2479"/>
      <c r="QGP502" s="2479"/>
      <c r="QGU502" s="2476"/>
      <c r="QGV502" s="2476"/>
      <c r="QGW502" s="2476"/>
      <c r="QGX502" s="2479"/>
      <c r="QGY502" s="2479"/>
      <c r="QGZ502" s="2479"/>
      <c r="QHA502" s="2479"/>
      <c r="QHF502" s="2476"/>
      <c r="QHG502" s="2476"/>
      <c r="QHH502" s="2476"/>
      <c r="QHI502" s="2479"/>
      <c r="QHJ502" s="2479"/>
      <c r="QHK502" s="2479"/>
      <c r="QHL502" s="2479"/>
      <c r="QHQ502" s="2476"/>
      <c r="QHR502" s="2476"/>
      <c r="QHS502" s="2476"/>
      <c r="QHT502" s="2479"/>
      <c r="QHU502" s="2479"/>
      <c r="QHV502" s="2479"/>
      <c r="QHW502" s="2479"/>
      <c r="QIB502" s="2476"/>
      <c r="QIC502" s="2476"/>
      <c r="QID502" s="2476"/>
      <c r="QIE502" s="2479"/>
      <c r="QIF502" s="2479"/>
      <c r="QIG502" s="2479"/>
      <c r="QIH502" s="2479"/>
      <c r="QIM502" s="2476"/>
      <c r="QIN502" s="2476"/>
      <c r="QIO502" s="2476"/>
      <c r="QIP502" s="2479"/>
      <c r="QIQ502" s="2479"/>
      <c r="QIR502" s="2479"/>
      <c r="QIS502" s="2479"/>
      <c r="QIX502" s="2476"/>
      <c r="QIY502" s="2476"/>
      <c r="QIZ502" s="2476"/>
      <c r="QJA502" s="2479"/>
      <c r="QJB502" s="2479"/>
      <c r="QJC502" s="2479"/>
      <c r="QJD502" s="2479"/>
      <c r="QJI502" s="2476"/>
      <c r="QJJ502" s="2476"/>
      <c r="QJK502" s="2476"/>
      <c r="QJL502" s="2479"/>
      <c r="QJM502" s="2479"/>
      <c r="QJN502" s="2479"/>
      <c r="QJO502" s="2479"/>
      <c r="QJT502" s="2476"/>
      <c r="QJU502" s="2476"/>
      <c r="QJV502" s="2476"/>
      <c r="QJW502" s="2479"/>
      <c r="QJX502" s="2479"/>
      <c r="QJY502" s="2479"/>
      <c r="QJZ502" s="2479"/>
      <c r="QKE502" s="2476"/>
      <c r="QKF502" s="2476"/>
      <c r="QKG502" s="2476"/>
      <c r="QKH502" s="2479"/>
      <c r="QKI502" s="2479"/>
      <c r="QKJ502" s="2479"/>
      <c r="QKK502" s="2479"/>
      <c r="QKP502" s="2476"/>
      <c r="QKQ502" s="2476"/>
      <c r="QKR502" s="2476"/>
      <c r="QKS502" s="2479"/>
      <c r="QKT502" s="2479"/>
      <c r="QKU502" s="2479"/>
      <c r="QKV502" s="2479"/>
      <c r="QLA502" s="2476"/>
      <c r="QLB502" s="2476"/>
      <c r="QLC502" s="2476"/>
      <c r="QLD502" s="2479"/>
      <c r="QLE502" s="2479"/>
      <c r="QLF502" s="2479"/>
      <c r="QLG502" s="2479"/>
      <c r="QLL502" s="2476"/>
      <c r="QLM502" s="2476"/>
      <c r="QLN502" s="2476"/>
      <c r="QLO502" s="2479"/>
      <c r="QLP502" s="2479"/>
      <c r="QLQ502" s="2479"/>
      <c r="QLR502" s="2479"/>
      <c r="QLW502" s="2476"/>
      <c r="QLX502" s="2476"/>
      <c r="QLY502" s="2476"/>
      <c r="QLZ502" s="2479"/>
      <c r="QMA502" s="2479"/>
      <c r="QMB502" s="2479"/>
      <c r="QMC502" s="2479"/>
      <c r="QMH502" s="2476"/>
      <c r="QMI502" s="2476"/>
      <c r="QMJ502" s="2476"/>
      <c r="QMK502" s="2479"/>
      <c r="QML502" s="2479"/>
      <c r="QMM502" s="2479"/>
      <c r="QMN502" s="2479"/>
      <c r="QMS502" s="2476"/>
      <c r="QMT502" s="2476"/>
      <c r="QMU502" s="2476"/>
      <c r="QMV502" s="2479"/>
      <c r="QMW502" s="2479"/>
      <c r="QMX502" s="2479"/>
      <c r="QMY502" s="2479"/>
      <c r="QND502" s="2476"/>
      <c r="QNE502" s="2476"/>
      <c r="QNF502" s="2476"/>
      <c r="QNG502" s="2479"/>
      <c r="QNH502" s="2479"/>
      <c r="QNI502" s="2479"/>
      <c r="QNJ502" s="2479"/>
      <c r="QNO502" s="2476"/>
      <c r="QNP502" s="2476"/>
      <c r="QNQ502" s="2476"/>
      <c r="QNR502" s="2479"/>
      <c r="QNS502" s="2479"/>
      <c r="QNT502" s="2479"/>
      <c r="QNU502" s="2479"/>
      <c r="QNZ502" s="2476"/>
      <c r="QOA502" s="2476"/>
      <c r="QOB502" s="2476"/>
      <c r="QOC502" s="2479"/>
      <c r="QOD502" s="2479"/>
      <c r="QOE502" s="2479"/>
      <c r="QOF502" s="2479"/>
      <c r="QOK502" s="2476"/>
      <c r="QOL502" s="2476"/>
      <c r="QOM502" s="2476"/>
      <c r="QON502" s="2479"/>
      <c r="QOO502" s="2479"/>
      <c r="QOP502" s="2479"/>
      <c r="QOQ502" s="2479"/>
      <c r="QOV502" s="2476"/>
      <c r="QOW502" s="2476"/>
      <c r="QOX502" s="2476"/>
      <c r="QOY502" s="2479"/>
      <c r="QOZ502" s="2479"/>
      <c r="QPA502" s="2479"/>
      <c r="QPB502" s="2479"/>
      <c r="QPG502" s="2476"/>
      <c r="QPH502" s="2476"/>
      <c r="QPI502" s="2476"/>
      <c r="QPJ502" s="2479"/>
      <c r="QPK502" s="2479"/>
      <c r="QPL502" s="2479"/>
      <c r="QPM502" s="2479"/>
      <c r="QPR502" s="2476"/>
      <c r="QPS502" s="2476"/>
      <c r="QPT502" s="2476"/>
      <c r="QPU502" s="2479"/>
      <c r="QPV502" s="2479"/>
      <c r="QPW502" s="2479"/>
      <c r="QPX502" s="2479"/>
      <c r="QQC502" s="2476"/>
      <c r="QQD502" s="2476"/>
      <c r="QQE502" s="2476"/>
      <c r="QQF502" s="2479"/>
      <c r="QQG502" s="2479"/>
      <c r="QQH502" s="2479"/>
      <c r="QQI502" s="2479"/>
      <c r="QQN502" s="2476"/>
      <c r="QQO502" s="2476"/>
      <c r="QQP502" s="2476"/>
      <c r="QQQ502" s="2479"/>
      <c r="QQR502" s="2479"/>
      <c r="QQS502" s="2479"/>
      <c r="QQT502" s="2479"/>
      <c r="QQY502" s="2476"/>
      <c r="QQZ502" s="2476"/>
      <c r="QRA502" s="2476"/>
      <c r="QRB502" s="2479"/>
      <c r="QRC502" s="2479"/>
      <c r="QRD502" s="2479"/>
      <c r="QRE502" s="2479"/>
      <c r="QRJ502" s="2476"/>
      <c r="QRK502" s="2476"/>
      <c r="QRL502" s="2476"/>
      <c r="QRM502" s="2479"/>
      <c r="QRN502" s="2479"/>
      <c r="QRO502" s="2479"/>
      <c r="QRP502" s="2479"/>
      <c r="QRU502" s="2476"/>
      <c r="QRV502" s="2476"/>
      <c r="QRW502" s="2476"/>
      <c r="QRX502" s="2479"/>
      <c r="QRY502" s="2479"/>
      <c r="QRZ502" s="2479"/>
      <c r="QSA502" s="2479"/>
      <c r="QSF502" s="2476"/>
      <c r="QSG502" s="2476"/>
      <c r="QSH502" s="2476"/>
      <c r="QSI502" s="2479"/>
      <c r="QSJ502" s="2479"/>
      <c r="QSK502" s="2479"/>
      <c r="QSL502" s="2479"/>
      <c r="QSQ502" s="2476"/>
      <c r="QSR502" s="2476"/>
      <c r="QSS502" s="2476"/>
      <c r="QST502" s="2479"/>
      <c r="QSU502" s="2479"/>
      <c r="QSV502" s="2479"/>
      <c r="QSW502" s="2479"/>
      <c r="QTB502" s="2476"/>
      <c r="QTC502" s="2476"/>
      <c r="QTD502" s="2476"/>
      <c r="QTE502" s="2479"/>
      <c r="QTF502" s="2479"/>
      <c r="QTG502" s="2479"/>
      <c r="QTH502" s="2479"/>
      <c r="QTM502" s="2476"/>
      <c r="QTN502" s="2476"/>
      <c r="QTO502" s="2476"/>
      <c r="QTP502" s="2479"/>
      <c r="QTQ502" s="2479"/>
      <c r="QTR502" s="2479"/>
      <c r="QTS502" s="2479"/>
      <c r="QTX502" s="2476"/>
      <c r="QTY502" s="2476"/>
      <c r="QTZ502" s="2476"/>
      <c r="QUA502" s="2479"/>
      <c r="QUB502" s="2479"/>
      <c r="QUC502" s="2479"/>
      <c r="QUD502" s="2479"/>
      <c r="QUI502" s="2476"/>
      <c r="QUJ502" s="2476"/>
      <c r="QUK502" s="2476"/>
      <c r="QUL502" s="2479"/>
      <c r="QUM502" s="2479"/>
      <c r="QUN502" s="2479"/>
      <c r="QUO502" s="2479"/>
      <c r="QUT502" s="2476"/>
      <c r="QUU502" s="2476"/>
      <c r="QUV502" s="2476"/>
      <c r="QUW502" s="2479"/>
      <c r="QUX502" s="2479"/>
      <c r="QUY502" s="2479"/>
      <c r="QUZ502" s="2479"/>
      <c r="QVE502" s="2476"/>
      <c r="QVF502" s="2476"/>
      <c r="QVG502" s="2476"/>
      <c r="QVH502" s="2479"/>
      <c r="QVI502" s="2479"/>
      <c r="QVJ502" s="2479"/>
      <c r="QVK502" s="2479"/>
      <c r="QVP502" s="2476"/>
      <c r="QVQ502" s="2476"/>
      <c r="QVR502" s="2476"/>
      <c r="QVS502" s="2479"/>
      <c r="QVT502" s="2479"/>
      <c r="QVU502" s="2479"/>
      <c r="QVV502" s="2479"/>
      <c r="QWA502" s="2476"/>
      <c r="QWB502" s="2476"/>
      <c r="QWC502" s="2476"/>
      <c r="QWD502" s="2479"/>
      <c r="QWE502" s="2479"/>
      <c r="QWF502" s="2479"/>
      <c r="QWG502" s="2479"/>
      <c r="QWL502" s="2476"/>
      <c r="QWM502" s="2476"/>
      <c r="QWN502" s="2476"/>
      <c r="QWO502" s="2479"/>
      <c r="QWP502" s="2479"/>
      <c r="QWQ502" s="2479"/>
      <c r="QWR502" s="2479"/>
      <c r="QWW502" s="2476"/>
      <c r="QWX502" s="2476"/>
      <c r="QWY502" s="2476"/>
      <c r="QWZ502" s="2479"/>
      <c r="QXA502" s="2479"/>
      <c r="QXB502" s="2479"/>
      <c r="QXC502" s="2479"/>
      <c r="QXH502" s="2476"/>
      <c r="QXI502" s="2476"/>
      <c r="QXJ502" s="2476"/>
      <c r="QXK502" s="2479"/>
      <c r="QXL502" s="2479"/>
      <c r="QXM502" s="2479"/>
      <c r="QXN502" s="2479"/>
      <c r="QXS502" s="2476"/>
      <c r="QXT502" s="2476"/>
      <c r="QXU502" s="2476"/>
      <c r="QXV502" s="2479"/>
      <c r="QXW502" s="2479"/>
      <c r="QXX502" s="2479"/>
      <c r="QXY502" s="2479"/>
      <c r="QYD502" s="2476"/>
      <c r="QYE502" s="2476"/>
      <c r="QYF502" s="2476"/>
      <c r="QYG502" s="2479"/>
      <c r="QYH502" s="2479"/>
      <c r="QYI502" s="2479"/>
      <c r="QYJ502" s="2479"/>
      <c r="QYO502" s="2476"/>
      <c r="QYP502" s="2476"/>
      <c r="QYQ502" s="2476"/>
      <c r="QYR502" s="2479"/>
      <c r="QYS502" s="2479"/>
      <c r="QYT502" s="2479"/>
      <c r="QYU502" s="2479"/>
      <c r="QYZ502" s="2476"/>
      <c r="QZA502" s="2476"/>
      <c r="QZB502" s="2476"/>
      <c r="QZC502" s="2479"/>
      <c r="QZD502" s="2479"/>
      <c r="QZE502" s="2479"/>
      <c r="QZF502" s="2479"/>
      <c r="QZK502" s="2476"/>
      <c r="QZL502" s="2476"/>
      <c r="QZM502" s="2476"/>
      <c r="QZN502" s="2479"/>
      <c r="QZO502" s="2479"/>
      <c r="QZP502" s="2479"/>
      <c r="QZQ502" s="2479"/>
      <c r="QZV502" s="2476"/>
      <c r="QZW502" s="2476"/>
      <c r="QZX502" s="2476"/>
      <c r="QZY502" s="2479"/>
      <c r="QZZ502" s="2479"/>
      <c r="RAA502" s="2479"/>
      <c r="RAB502" s="2479"/>
      <c r="RAG502" s="2476"/>
      <c r="RAH502" s="2476"/>
      <c r="RAI502" s="2476"/>
      <c r="RAJ502" s="2479"/>
      <c r="RAK502" s="2479"/>
      <c r="RAL502" s="2479"/>
      <c r="RAM502" s="2479"/>
      <c r="RAR502" s="2476"/>
      <c r="RAS502" s="2476"/>
      <c r="RAT502" s="2476"/>
      <c r="RAU502" s="2479"/>
      <c r="RAV502" s="2479"/>
      <c r="RAW502" s="2479"/>
      <c r="RAX502" s="2479"/>
      <c r="RBC502" s="2476"/>
      <c r="RBD502" s="2476"/>
      <c r="RBE502" s="2476"/>
      <c r="RBF502" s="2479"/>
      <c r="RBG502" s="2479"/>
      <c r="RBH502" s="2479"/>
      <c r="RBI502" s="2479"/>
      <c r="RBN502" s="2476"/>
      <c r="RBO502" s="2476"/>
      <c r="RBP502" s="2476"/>
      <c r="RBQ502" s="2479"/>
      <c r="RBR502" s="2479"/>
      <c r="RBS502" s="2479"/>
      <c r="RBT502" s="2479"/>
      <c r="RBY502" s="2476"/>
      <c r="RBZ502" s="2476"/>
      <c r="RCA502" s="2476"/>
      <c r="RCB502" s="2479"/>
      <c r="RCC502" s="2479"/>
      <c r="RCD502" s="2479"/>
      <c r="RCE502" s="2479"/>
      <c r="RCJ502" s="2476"/>
      <c r="RCK502" s="2476"/>
      <c r="RCL502" s="2476"/>
      <c r="RCM502" s="2479"/>
      <c r="RCN502" s="2479"/>
      <c r="RCO502" s="2479"/>
      <c r="RCP502" s="2479"/>
      <c r="RCU502" s="2476"/>
      <c r="RCV502" s="2476"/>
      <c r="RCW502" s="2476"/>
      <c r="RCX502" s="2479"/>
      <c r="RCY502" s="2479"/>
      <c r="RCZ502" s="2479"/>
      <c r="RDA502" s="2479"/>
      <c r="RDF502" s="2476"/>
      <c r="RDG502" s="2476"/>
      <c r="RDH502" s="2476"/>
      <c r="RDI502" s="2479"/>
      <c r="RDJ502" s="2479"/>
      <c r="RDK502" s="2479"/>
      <c r="RDL502" s="2479"/>
      <c r="RDQ502" s="2476"/>
      <c r="RDR502" s="2476"/>
      <c r="RDS502" s="2476"/>
      <c r="RDT502" s="2479"/>
      <c r="RDU502" s="2479"/>
      <c r="RDV502" s="2479"/>
      <c r="RDW502" s="2479"/>
      <c r="REB502" s="2476"/>
      <c r="REC502" s="2476"/>
      <c r="RED502" s="2476"/>
      <c r="REE502" s="2479"/>
      <c r="REF502" s="2479"/>
      <c r="REG502" s="2479"/>
      <c r="REH502" s="2479"/>
      <c r="REM502" s="2476"/>
      <c r="REN502" s="2476"/>
      <c r="REO502" s="2476"/>
      <c r="REP502" s="2479"/>
      <c r="REQ502" s="2479"/>
      <c r="RER502" s="2479"/>
      <c r="RES502" s="2479"/>
      <c r="REX502" s="2476"/>
      <c r="REY502" s="2476"/>
      <c r="REZ502" s="2476"/>
      <c r="RFA502" s="2479"/>
      <c r="RFB502" s="2479"/>
      <c r="RFC502" s="2479"/>
      <c r="RFD502" s="2479"/>
      <c r="RFI502" s="2476"/>
      <c r="RFJ502" s="2476"/>
      <c r="RFK502" s="2476"/>
      <c r="RFL502" s="2479"/>
      <c r="RFM502" s="2479"/>
      <c r="RFN502" s="2479"/>
      <c r="RFO502" s="2479"/>
      <c r="RFT502" s="2476"/>
      <c r="RFU502" s="2476"/>
      <c r="RFV502" s="2476"/>
      <c r="RFW502" s="2479"/>
      <c r="RFX502" s="2479"/>
      <c r="RFY502" s="2479"/>
      <c r="RFZ502" s="2479"/>
      <c r="RGE502" s="2476"/>
      <c r="RGF502" s="2476"/>
      <c r="RGG502" s="2476"/>
      <c r="RGH502" s="2479"/>
      <c r="RGI502" s="2479"/>
      <c r="RGJ502" s="2479"/>
      <c r="RGK502" s="2479"/>
      <c r="RGP502" s="2476"/>
      <c r="RGQ502" s="2476"/>
      <c r="RGR502" s="2476"/>
      <c r="RGS502" s="2479"/>
      <c r="RGT502" s="2479"/>
      <c r="RGU502" s="2479"/>
      <c r="RGV502" s="2479"/>
      <c r="RHA502" s="2476"/>
      <c r="RHB502" s="2476"/>
      <c r="RHC502" s="2476"/>
      <c r="RHD502" s="2479"/>
      <c r="RHE502" s="2479"/>
      <c r="RHF502" s="2479"/>
      <c r="RHG502" s="2479"/>
      <c r="RHL502" s="2476"/>
      <c r="RHM502" s="2476"/>
      <c r="RHN502" s="2476"/>
      <c r="RHO502" s="2479"/>
      <c r="RHP502" s="2479"/>
      <c r="RHQ502" s="2479"/>
      <c r="RHR502" s="2479"/>
      <c r="RHW502" s="2476"/>
      <c r="RHX502" s="2476"/>
      <c r="RHY502" s="2476"/>
      <c r="RHZ502" s="2479"/>
      <c r="RIA502" s="2479"/>
      <c r="RIB502" s="2479"/>
      <c r="RIC502" s="2479"/>
      <c r="RIH502" s="2476"/>
      <c r="RII502" s="2476"/>
      <c r="RIJ502" s="2476"/>
      <c r="RIK502" s="2479"/>
      <c r="RIL502" s="2479"/>
      <c r="RIM502" s="2479"/>
      <c r="RIN502" s="2479"/>
      <c r="RIS502" s="2476"/>
      <c r="RIT502" s="2476"/>
      <c r="RIU502" s="2476"/>
      <c r="RIV502" s="2479"/>
      <c r="RIW502" s="2479"/>
      <c r="RIX502" s="2479"/>
      <c r="RIY502" s="2479"/>
      <c r="RJD502" s="2476"/>
      <c r="RJE502" s="2476"/>
      <c r="RJF502" s="2476"/>
      <c r="RJG502" s="2479"/>
      <c r="RJH502" s="2479"/>
      <c r="RJI502" s="2479"/>
      <c r="RJJ502" s="2479"/>
      <c r="RJO502" s="2476"/>
      <c r="RJP502" s="2476"/>
      <c r="RJQ502" s="2476"/>
      <c r="RJR502" s="2479"/>
      <c r="RJS502" s="2479"/>
      <c r="RJT502" s="2479"/>
      <c r="RJU502" s="2479"/>
      <c r="RJZ502" s="2476"/>
      <c r="RKA502" s="2476"/>
      <c r="RKB502" s="2476"/>
      <c r="RKC502" s="2479"/>
      <c r="RKD502" s="2479"/>
      <c r="RKE502" s="2479"/>
      <c r="RKF502" s="2479"/>
      <c r="RKK502" s="2476"/>
      <c r="RKL502" s="2476"/>
      <c r="RKM502" s="2476"/>
      <c r="RKN502" s="2479"/>
      <c r="RKO502" s="2479"/>
      <c r="RKP502" s="2479"/>
      <c r="RKQ502" s="2479"/>
      <c r="RKV502" s="2476"/>
      <c r="RKW502" s="2476"/>
      <c r="RKX502" s="2476"/>
      <c r="RKY502" s="2479"/>
      <c r="RKZ502" s="2479"/>
      <c r="RLA502" s="2479"/>
      <c r="RLB502" s="2479"/>
      <c r="RLG502" s="2476"/>
      <c r="RLH502" s="2476"/>
      <c r="RLI502" s="2476"/>
      <c r="RLJ502" s="2479"/>
      <c r="RLK502" s="2479"/>
      <c r="RLL502" s="2479"/>
      <c r="RLM502" s="2479"/>
      <c r="RLR502" s="2476"/>
      <c r="RLS502" s="2476"/>
      <c r="RLT502" s="2476"/>
      <c r="RLU502" s="2479"/>
      <c r="RLV502" s="2479"/>
      <c r="RLW502" s="2479"/>
      <c r="RLX502" s="2479"/>
      <c r="RMC502" s="2476"/>
      <c r="RMD502" s="2476"/>
      <c r="RME502" s="2476"/>
      <c r="RMF502" s="2479"/>
      <c r="RMG502" s="2479"/>
      <c r="RMH502" s="2479"/>
      <c r="RMI502" s="2479"/>
      <c r="RMN502" s="2476"/>
      <c r="RMO502" s="2476"/>
      <c r="RMP502" s="2476"/>
      <c r="RMQ502" s="2479"/>
      <c r="RMR502" s="2479"/>
      <c r="RMS502" s="2479"/>
      <c r="RMT502" s="2479"/>
      <c r="RMY502" s="2476"/>
      <c r="RMZ502" s="2476"/>
      <c r="RNA502" s="2476"/>
      <c r="RNB502" s="2479"/>
      <c r="RNC502" s="2479"/>
      <c r="RND502" s="2479"/>
      <c r="RNE502" s="2479"/>
      <c r="RNJ502" s="2476"/>
      <c r="RNK502" s="2476"/>
      <c r="RNL502" s="2476"/>
      <c r="RNM502" s="2479"/>
      <c r="RNN502" s="2479"/>
      <c r="RNO502" s="2479"/>
      <c r="RNP502" s="2479"/>
      <c r="RNU502" s="2476"/>
      <c r="RNV502" s="2476"/>
      <c r="RNW502" s="2476"/>
      <c r="RNX502" s="2479"/>
      <c r="RNY502" s="2479"/>
      <c r="RNZ502" s="2479"/>
      <c r="ROA502" s="2479"/>
      <c r="ROF502" s="2476"/>
      <c r="ROG502" s="2476"/>
      <c r="ROH502" s="2476"/>
      <c r="ROI502" s="2479"/>
      <c r="ROJ502" s="2479"/>
      <c r="ROK502" s="2479"/>
      <c r="ROL502" s="2479"/>
      <c r="ROQ502" s="2476"/>
      <c r="ROR502" s="2476"/>
      <c r="ROS502" s="2476"/>
      <c r="ROT502" s="2479"/>
      <c r="ROU502" s="2479"/>
      <c r="ROV502" s="2479"/>
      <c r="ROW502" s="2479"/>
      <c r="RPB502" s="2476"/>
      <c r="RPC502" s="2476"/>
      <c r="RPD502" s="2476"/>
      <c r="RPE502" s="2479"/>
      <c r="RPF502" s="2479"/>
      <c r="RPG502" s="2479"/>
      <c r="RPH502" s="2479"/>
      <c r="RPM502" s="2476"/>
      <c r="RPN502" s="2476"/>
      <c r="RPO502" s="2476"/>
      <c r="RPP502" s="2479"/>
      <c r="RPQ502" s="2479"/>
      <c r="RPR502" s="2479"/>
      <c r="RPS502" s="2479"/>
      <c r="RPX502" s="2476"/>
      <c r="RPY502" s="2476"/>
      <c r="RPZ502" s="2476"/>
      <c r="RQA502" s="2479"/>
      <c r="RQB502" s="2479"/>
      <c r="RQC502" s="2479"/>
      <c r="RQD502" s="2479"/>
      <c r="RQI502" s="2476"/>
      <c r="RQJ502" s="2476"/>
      <c r="RQK502" s="2476"/>
      <c r="RQL502" s="2479"/>
      <c r="RQM502" s="2479"/>
      <c r="RQN502" s="2479"/>
      <c r="RQO502" s="2479"/>
      <c r="RQT502" s="2476"/>
      <c r="RQU502" s="2476"/>
      <c r="RQV502" s="2476"/>
      <c r="RQW502" s="2479"/>
      <c r="RQX502" s="2479"/>
      <c r="RQY502" s="2479"/>
      <c r="RQZ502" s="2479"/>
      <c r="RRE502" s="2476"/>
      <c r="RRF502" s="2476"/>
      <c r="RRG502" s="2476"/>
      <c r="RRH502" s="2479"/>
      <c r="RRI502" s="2479"/>
      <c r="RRJ502" s="2479"/>
      <c r="RRK502" s="2479"/>
      <c r="RRP502" s="2476"/>
      <c r="RRQ502" s="2476"/>
      <c r="RRR502" s="2476"/>
      <c r="RRS502" s="2479"/>
      <c r="RRT502" s="2479"/>
      <c r="RRU502" s="2479"/>
      <c r="RRV502" s="2479"/>
      <c r="RSA502" s="2476"/>
      <c r="RSB502" s="2476"/>
      <c r="RSC502" s="2476"/>
      <c r="RSD502" s="2479"/>
      <c r="RSE502" s="2479"/>
      <c r="RSF502" s="2479"/>
      <c r="RSG502" s="2479"/>
      <c r="RSL502" s="2476"/>
      <c r="RSM502" s="2476"/>
      <c r="RSN502" s="2476"/>
      <c r="RSO502" s="2479"/>
      <c r="RSP502" s="2479"/>
      <c r="RSQ502" s="2479"/>
      <c r="RSR502" s="2479"/>
      <c r="RSW502" s="2476"/>
      <c r="RSX502" s="2476"/>
      <c r="RSY502" s="2476"/>
      <c r="RSZ502" s="2479"/>
      <c r="RTA502" s="2479"/>
      <c r="RTB502" s="2479"/>
      <c r="RTC502" s="2479"/>
      <c r="RTH502" s="2476"/>
      <c r="RTI502" s="2476"/>
      <c r="RTJ502" s="2476"/>
      <c r="RTK502" s="2479"/>
      <c r="RTL502" s="2479"/>
      <c r="RTM502" s="2479"/>
      <c r="RTN502" s="2479"/>
      <c r="RTS502" s="2476"/>
      <c r="RTT502" s="2476"/>
      <c r="RTU502" s="2476"/>
      <c r="RTV502" s="2479"/>
      <c r="RTW502" s="2479"/>
      <c r="RTX502" s="2479"/>
      <c r="RTY502" s="2479"/>
      <c r="RUD502" s="2476"/>
      <c r="RUE502" s="2476"/>
      <c r="RUF502" s="2476"/>
      <c r="RUG502" s="2479"/>
      <c r="RUH502" s="2479"/>
      <c r="RUI502" s="2479"/>
      <c r="RUJ502" s="2479"/>
      <c r="RUO502" s="2476"/>
      <c r="RUP502" s="2476"/>
      <c r="RUQ502" s="2476"/>
      <c r="RUR502" s="2479"/>
      <c r="RUS502" s="2479"/>
      <c r="RUT502" s="2479"/>
      <c r="RUU502" s="2479"/>
      <c r="RUZ502" s="2476"/>
      <c r="RVA502" s="2476"/>
      <c r="RVB502" s="2476"/>
      <c r="RVC502" s="2479"/>
      <c r="RVD502" s="2479"/>
      <c r="RVE502" s="2479"/>
      <c r="RVF502" s="2479"/>
      <c r="RVK502" s="2476"/>
      <c r="RVL502" s="2476"/>
      <c r="RVM502" s="2476"/>
      <c r="RVN502" s="2479"/>
      <c r="RVO502" s="2479"/>
      <c r="RVP502" s="2479"/>
      <c r="RVQ502" s="2479"/>
      <c r="RVV502" s="2476"/>
      <c r="RVW502" s="2476"/>
      <c r="RVX502" s="2476"/>
      <c r="RVY502" s="2479"/>
      <c r="RVZ502" s="2479"/>
      <c r="RWA502" s="2479"/>
      <c r="RWB502" s="2479"/>
      <c r="RWG502" s="2476"/>
      <c r="RWH502" s="2476"/>
      <c r="RWI502" s="2476"/>
      <c r="RWJ502" s="2479"/>
      <c r="RWK502" s="2479"/>
      <c r="RWL502" s="2479"/>
      <c r="RWM502" s="2479"/>
      <c r="RWR502" s="2476"/>
      <c r="RWS502" s="2476"/>
      <c r="RWT502" s="2476"/>
      <c r="RWU502" s="2479"/>
      <c r="RWV502" s="2479"/>
      <c r="RWW502" s="2479"/>
      <c r="RWX502" s="2479"/>
      <c r="RXC502" s="2476"/>
      <c r="RXD502" s="2476"/>
      <c r="RXE502" s="2476"/>
      <c r="RXF502" s="2479"/>
      <c r="RXG502" s="2479"/>
      <c r="RXH502" s="2479"/>
      <c r="RXI502" s="2479"/>
      <c r="RXN502" s="2476"/>
      <c r="RXO502" s="2476"/>
      <c r="RXP502" s="2476"/>
      <c r="RXQ502" s="2479"/>
      <c r="RXR502" s="2479"/>
      <c r="RXS502" s="2479"/>
      <c r="RXT502" s="2479"/>
      <c r="RXY502" s="2476"/>
      <c r="RXZ502" s="2476"/>
      <c r="RYA502" s="2476"/>
      <c r="RYB502" s="2479"/>
      <c r="RYC502" s="2479"/>
      <c r="RYD502" s="2479"/>
      <c r="RYE502" s="2479"/>
      <c r="RYJ502" s="2476"/>
      <c r="RYK502" s="2476"/>
      <c r="RYL502" s="2476"/>
      <c r="RYM502" s="2479"/>
      <c r="RYN502" s="2479"/>
      <c r="RYO502" s="2479"/>
      <c r="RYP502" s="2479"/>
      <c r="RYU502" s="2476"/>
      <c r="RYV502" s="2476"/>
      <c r="RYW502" s="2476"/>
      <c r="RYX502" s="2479"/>
      <c r="RYY502" s="2479"/>
      <c r="RYZ502" s="2479"/>
      <c r="RZA502" s="2479"/>
      <c r="RZF502" s="2476"/>
      <c r="RZG502" s="2476"/>
      <c r="RZH502" s="2476"/>
      <c r="RZI502" s="2479"/>
      <c r="RZJ502" s="2479"/>
      <c r="RZK502" s="2479"/>
      <c r="RZL502" s="2479"/>
      <c r="RZQ502" s="2476"/>
      <c r="RZR502" s="2476"/>
      <c r="RZS502" s="2476"/>
      <c r="RZT502" s="2479"/>
      <c r="RZU502" s="2479"/>
      <c r="RZV502" s="2479"/>
      <c r="RZW502" s="2479"/>
      <c r="SAB502" s="2476"/>
      <c r="SAC502" s="2476"/>
      <c r="SAD502" s="2476"/>
      <c r="SAE502" s="2479"/>
      <c r="SAF502" s="2479"/>
      <c r="SAG502" s="2479"/>
      <c r="SAH502" s="2479"/>
      <c r="SAM502" s="2476"/>
      <c r="SAN502" s="2476"/>
      <c r="SAO502" s="2476"/>
      <c r="SAP502" s="2479"/>
      <c r="SAQ502" s="2479"/>
      <c r="SAR502" s="2479"/>
      <c r="SAS502" s="2479"/>
      <c r="SAX502" s="2476"/>
      <c r="SAY502" s="2476"/>
      <c r="SAZ502" s="2476"/>
      <c r="SBA502" s="2479"/>
      <c r="SBB502" s="2479"/>
      <c r="SBC502" s="2479"/>
      <c r="SBD502" s="2479"/>
      <c r="SBI502" s="2476"/>
      <c r="SBJ502" s="2476"/>
      <c r="SBK502" s="2476"/>
      <c r="SBL502" s="2479"/>
      <c r="SBM502" s="2479"/>
      <c r="SBN502" s="2479"/>
      <c r="SBO502" s="2479"/>
      <c r="SBT502" s="2476"/>
      <c r="SBU502" s="2476"/>
      <c r="SBV502" s="2476"/>
      <c r="SBW502" s="2479"/>
      <c r="SBX502" s="2479"/>
      <c r="SBY502" s="2479"/>
      <c r="SBZ502" s="2479"/>
      <c r="SCE502" s="2476"/>
      <c r="SCF502" s="2476"/>
      <c r="SCG502" s="2476"/>
      <c r="SCH502" s="2479"/>
      <c r="SCI502" s="2479"/>
      <c r="SCJ502" s="2479"/>
      <c r="SCK502" s="2479"/>
      <c r="SCP502" s="2476"/>
      <c r="SCQ502" s="2476"/>
      <c r="SCR502" s="2476"/>
      <c r="SCS502" s="2479"/>
      <c r="SCT502" s="2479"/>
      <c r="SCU502" s="2479"/>
      <c r="SCV502" s="2479"/>
      <c r="SDA502" s="2476"/>
      <c r="SDB502" s="2476"/>
      <c r="SDC502" s="2476"/>
      <c r="SDD502" s="2479"/>
      <c r="SDE502" s="2479"/>
      <c r="SDF502" s="2479"/>
      <c r="SDG502" s="2479"/>
      <c r="SDL502" s="2476"/>
      <c r="SDM502" s="2476"/>
      <c r="SDN502" s="2476"/>
      <c r="SDO502" s="2479"/>
      <c r="SDP502" s="2479"/>
      <c r="SDQ502" s="2479"/>
      <c r="SDR502" s="2479"/>
      <c r="SDW502" s="2476"/>
      <c r="SDX502" s="2476"/>
      <c r="SDY502" s="2476"/>
      <c r="SDZ502" s="2479"/>
      <c r="SEA502" s="2479"/>
      <c r="SEB502" s="2479"/>
      <c r="SEC502" s="2479"/>
      <c r="SEH502" s="2476"/>
      <c r="SEI502" s="2476"/>
      <c r="SEJ502" s="2476"/>
      <c r="SEK502" s="2479"/>
      <c r="SEL502" s="2479"/>
      <c r="SEM502" s="2479"/>
      <c r="SEN502" s="2479"/>
      <c r="SES502" s="2476"/>
      <c r="SET502" s="2476"/>
      <c r="SEU502" s="2476"/>
      <c r="SEV502" s="2479"/>
      <c r="SEW502" s="2479"/>
      <c r="SEX502" s="2479"/>
      <c r="SEY502" s="2479"/>
      <c r="SFD502" s="2476"/>
      <c r="SFE502" s="2476"/>
      <c r="SFF502" s="2476"/>
      <c r="SFG502" s="2479"/>
      <c r="SFH502" s="2479"/>
      <c r="SFI502" s="2479"/>
      <c r="SFJ502" s="2479"/>
      <c r="SFO502" s="2476"/>
      <c r="SFP502" s="2476"/>
      <c r="SFQ502" s="2476"/>
      <c r="SFR502" s="2479"/>
      <c r="SFS502" s="2479"/>
      <c r="SFT502" s="2479"/>
      <c r="SFU502" s="2479"/>
      <c r="SFZ502" s="2476"/>
      <c r="SGA502" s="2476"/>
      <c r="SGB502" s="2476"/>
      <c r="SGC502" s="2479"/>
      <c r="SGD502" s="2479"/>
      <c r="SGE502" s="2479"/>
      <c r="SGF502" s="2479"/>
      <c r="SGK502" s="2476"/>
      <c r="SGL502" s="2476"/>
      <c r="SGM502" s="2476"/>
      <c r="SGN502" s="2479"/>
      <c r="SGO502" s="2479"/>
      <c r="SGP502" s="2479"/>
      <c r="SGQ502" s="2479"/>
      <c r="SGV502" s="2476"/>
      <c r="SGW502" s="2476"/>
      <c r="SGX502" s="2476"/>
      <c r="SGY502" s="2479"/>
      <c r="SGZ502" s="2479"/>
      <c r="SHA502" s="2479"/>
      <c r="SHB502" s="2479"/>
      <c r="SHG502" s="2476"/>
      <c r="SHH502" s="2476"/>
      <c r="SHI502" s="2476"/>
      <c r="SHJ502" s="2479"/>
      <c r="SHK502" s="2479"/>
      <c r="SHL502" s="2479"/>
      <c r="SHM502" s="2479"/>
      <c r="SHR502" s="2476"/>
      <c r="SHS502" s="2476"/>
      <c r="SHT502" s="2476"/>
      <c r="SHU502" s="2479"/>
      <c r="SHV502" s="2479"/>
      <c r="SHW502" s="2479"/>
      <c r="SHX502" s="2479"/>
      <c r="SIC502" s="2476"/>
      <c r="SID502" s="2476"/>
      <c r="SIE502" s="2476"/>
      <c r="SIF502" s="2479"/>
      <c r="SIG502" s="2479"/>
      <c r="SIH502" s="2479"/>
      <c r="SII502" s="2479"/>
      <c r="SIN502" s="2476"/>
      <c r="SIO502" s="2476"/>
      <c r="SIP502" s="2476"/>
      <c r="SIQ502" s="2479"/>
      <c r="SIR502" s="2479"/>
      <c r="SIS502" s="2479"/>
      <c r="SIT502" s="2479"/>
      <c r="SIY502" s="2476"/>
      <c r="SIZ502" s="2476"/>
      <c r="SJA502" s="2476"/>
      <c r="SJB502" s="2479"/>
      <c r="SJC502" s="2479"/>
      <c r="SJD502" s="2479"/>
      <c r="SJE502" s="2479"/>
      <c r="SJJ502" s="2476"/>
      <c r="SJK502" s="2476"/>
      <c r="SJL502" s="2476"/>
      <c r="SJM502" s="2479"/>
      <c r="SJN502" s="2479"/>
      <c r="SJO502" s="2479"/>
      <c r="SJP502" s="2479"/>
      <c r="SJU502" s="2476"/>
      <c r="SJV502" s="2476"/>
      <c r="SJW502" s="2476"/>
      <c r="SJX502" s="2479"/>
      <c r="SJY502" s="2479"/>
      <c r="SJZ502" s="2479"/>
      <c r="SKA502" s="2479"/>
      <c r="SKF502" s="2476"/>
      <c r="SKG502" s="2476"/>
      <c r="SKH502" s="2476"/>
      <c r="SKI502" s="2479"/>
      <c r="SKJ502" s="2479"/>
      <c r="SKK502" s="2479"/>
      <c r="SKL502" s="2479"/>
      <c r="SKQ502" s="2476"/>
      <c r="SKR502" s="2476"/>
      <c r="SKS502" s="2476"/>
      <c r="SKT502" s="2479"/>
      <c r="SKU502" s="2479"/>
      <c r="SKV502" s="2479"/>
      <c r="SKW502" s="2479"/>
      <c r="SLB502" s="2476"/>
      <c r="SLC502" s="2476"/>
      <c r="SLD502" s="2476"/>
      <c r="SLE502" s="2479"/>
      <c r="SLF502" s="2479"/>
      <c r="SLG502" s="2479"/>
      <c r="SLH502" s="2479"/>
      <c r="SLM502" s="2476"/>
      <c r="SLN502" s="2476"/>
      <c r="SLO502" s="2476"/>
      <c r="SLP502" s="2479"/>
      <c r="SLQ502" s="2479"/>
      <c r="SLR502" s="2479"/>
      <c r="SLS502" s="2479"/>
      <c r="SLX502" s="2476"/>
      <c r="SLY502" s="2476"/>
      <c r="SLZ502" s="2476"/>
      <c r="SMA502" s="2479"/>
      <c r="SMB502" s="2479"/>
      <c r="SMC502" s="2479"/>
      <c r="SMD502" s="2479"/>
      <c r="SMI502" s="2476"/>
      <c r="SMJ502" s="2476"/>
      <c r="SMK502" s="2476"/>
      <c r="SML502" s="2479"/>
      <c r="SMM502" s="2479"/>
      <c r="SMN502" s="2479"/>
      <c r="SMO502" s="2479"/>
      <c r="SMT502" s="2476"/>
      <c r="SMU502" s="2476"/>
      <c r="SMV502" s="2476"/>
      <c r="SMW502" s="2479"/>
      <c r="SMX502" s="2479"/>
      <c r="SMY502" s="2479"/>
      <c r="SMZ502" s="2479"/>
      <c r="SNE502" s="2476"/>
      <c r="SNF502" s="2476"/>
      <c r="SNG502" s="2476"/>
      <c r="SNH502" s="2479"/>
      <c r="SNI502" s="2479"/>
      <c r="SNJ502" s="2479"/>
      <c r="SNK502" s="2479"/>
      <c r="SNP502" s="2476"/>
      <c r="SNQ502" s="2476"/>
      <c r="SNR502" s="2476"/>
      <c r="SNS502" s="2479"/>
      <c r="SNT502" s="2479"/>
      <c r="SNU502" s="2479"/>
      <c r="SNV502" s="2479"/>
      <c r="SOA502" s="2476"/>
      <c r="SOB502" s="2476"/>
      <c r="SOC502" s="2476"/>
      <c r="SOD502" s="2479"/>
      <c r="SOE502" s="2479"/>
      <c r="SOF502" s="2479"/>
      <c r="SOG502" s="2479"/>
      <c r="SOL502" s="2476"/>
      <c r="SOM502" s="2476"/>
      <c r="SON502" s="2476"/>
      <c r="SOO502" s="2479"/>
      <c r="SOP502" s="2479"/>
      <c r="SOQ502" s="2479"/>
      <c r="SOR502" s="2479"/>
      <c r="SOW502" s="2476"/>
      <c r="SOX502" s="2476"/>
      <c r="SOY502" s="2476"/>
      <c r="SOZ502" s="2479"/>
      <c r="SPA502" s="2479"/>
      <c r="SPB502" s="2479"/>
      <c r="SPC502" s="2479"/>
      <c r="SPH502" s="2476"/>
      <c r="SPI502" s="2476"/>
      <c r="SPJ502" s="2476"/>
      <c r="SPK502" s="2479"/>
      <c r="SPL502" s="2479"/>
      <c r="SPM502" s="2479"/>
      <c r="SPN502" s="2479"/>
      <c r="SPS502" s="2476"/>
      <c r="SPT502" s="2476"/>
      <c r="SPU502" s="2476"/>
      <c r="SPV502" s="2479"/>
      <c r="SPW502" s="2479"/>
      <c r="SPX502" s="2479"/>
      <c r="SPY502" s="2479"/>
      <c r="SQD502" s="2476"/>
      <c r="SQE502" s="2476"/>
      <c r="SQF502" s="2476"/>
      <c r="SQG502" s="2479"/>
      <c r="SQH502" s="2479"/>
      <c r="SQI502" s="2479"/>
      <c r="SQJ502" s="2479"/>
      <c r="SQO502" s="2476"/>
      <c r="SQP502" s="2476"/>
      <c r="SQQ502" s="2476"/>
      <c r="SQR502" s="2479"/>
      <c r="SQS502" s="2479"/>
      <c r="SQT502" s="2479"/>
      <c r="SQU502" s="2479"/>
      <c r="SQZ502" s="2476"/>
      <c r="SRA502" s="2476"/>
      <c r="SRB502" s="2476"/>
      <c r="SRC502" s="2479"/>
      <c r="SRD502" s="2479"/>
      <c r="SRE502" s="2479"/>
      <c r="SRF502" s="2479"/>
      <c r="SRK502" s="2476"/>
      <c r="SRL502" s="2476"/>
      <c r="SRM502" s="2476"/>
      <c r="SRN502" s="2479"/>
      <c r="SRO502" s="2479"/>
      <c r="SRP502" s="2479"/>
      <c r="SRQ502" s="2479"/>
      <c r="SRV502" s="2476"/>
      <c r="SRW502" s="2476"/>
      <c r="SRX502" s="2476"/>
      <c r="SRY502" s="2479"/>
      <c r="SRZ502" s="2479"/>
      <c r="SSA502" s="2479"/>
      <c r="SSB502" s="2479"/>
      <c r="SSG502" s="2476"/>
      <c r="SSH502" s="2476"/>
      <c r="SSI502" s="2476"/>
      <c r="SSJ502" s="2479"/>
      <c r="SSK502" s="2479"/>
      <c r="SSL502" s="2479"/>
      <c r="SSM502" s="2479"/>
      <c r="SSR502" s="2476"/>
      <c r="SSS502" s="2476"/>
      <c r="SST502" s="2476"/>
      <c r="SSU502" s="2479"/>
      <c r="SSV502" s="2479"/>
      <c r="SSW502" s="2479"/>
      <c r="SSX502" s="2479"/>
      <c r="STC502" s="2476"/>
      <c r="STD502" s="2476"/>
      <c r="STE502" s="2476"/>
      <c r="STF502" s="2479"/>
      <c r="STG502" s="2479"/>
      <c r="STH502" s="2479"/>
      <c r="STI502" s="2479"/>
      <c r="STN502" s="2476"/>
      <c r="STO502" s="2476"/>
      <c r="STP502" s="2476"/>
      <c r="STQ502" s="2479"/>
      <c r="STR502" s="2479"/>
      <c r="STS502" s="2479"/>
      <c r="STT502" s="2479"/>
      <c r="STY502" s="2476"/>
      <c r="STZ502" s="2476"/>
      <c r="SUA502" s="2476"/>
      <c r="SUB502" s="2479"/>
      <c r="SUC502" s="2479"/>
      <c r="SUD502" s="2479"/>
      <c r="SUE502" s="2479"/>
      <c r="SUJ502" s="2476"/>
      <c r="SUK502" s="2476"/>
      <c r="SUL502" s="2476"/>
      <c r="SUM502" s="2479"/>
      <c r="SUN502" s="2479"/>
      <c r="SUO502" s="2479"/>
      <c r="SUP502" s="2479"/>
      <c r="SUU502" s="2476"/>
      <c r="SUV502" s="2476"/>
      <c r="SUW502" s="2476"/>
      <c r="SUX502" s="2479"/>
      <c r="SUY502" s="2479"/>
      <c r="SUZ502" s="2479"/>
      <c r="SVA502" s="2479"/>
      <c r="SVF502" s="2476"/>
      <c r="SVG502" s="2476"/>
      <c r="SVH502" s="2476"/>
      <c r="SVI502" s="2479"/>
      <c r="SVJ502" s="2479"/>
      <c r="SVK502" s="2479"/>
      <c r="SVL502" s="2479"/>
      <c r="SVQ502" s="2476"/>
      <c r="SVR502" s="2476"/>
      <c r="SVS502" s="2476"/>
      <c r="SVT502" s="2479"/>
      <c r="SVU502" s="2479"/>
      <c r="SVV502" s="2479"/>
      <c r="SVW502" s="2479"/>
      <c r="SWB502" s="2476"/>
      <c r="SWC502" s="2476"/>
      <c r="SWD502" s="2476"/>
      <c r="SWE502" s="2479"/>
      <c r="SWF502" s="2479"/>
      <c r="SWG502" s="2479"/>
      <c r="SWH502" s="2479"/>
      <c r="SWM502" s="2476"/>
      <c r="SWN502" s="2476"/>
      <c r="SWO502" s="2476"/>
      <c r="SWP502" s="2479"/>
      <c r="SWQ502" s="2479"/>
      <c r="SWR502" s="2479"/>
      <c r="SWS502" s="2479"/>
      <c r="SWX502" s="2476"/>
      <c r="SWY502" s="2476"/>
      <c r="SWZ502" s="2476"/>
      <c r="SXA502" s="2479"/>
      <c r="SXB502" s="2479"/>
      <c r="SXC502" s="2479"/>
      <c r="SXD502" s="2479"/>
      <c r="SXI502" s="2476"/>
      <c r="SXJ502" s="2476"/>
      <c r="SXK502" s="2476"/>
      <c r="SXL502" s="2479"/>
      <c r="SXM502" s="2479"/>
      <c r="SXN502" s="2479"/>
      <c r="SXO502" s="2479"/>
      <c r="SXT502" s="2476"/>
      <c r="SXU502" s="2476"/>
      <c r="SXV502" s="2476"/>
      <c r="SXW502" s="2479"/>
      <c r="SXX502" s="2479"/>
      <c r="SXY502" s="2479"/>
      <c r="SXZ502" s="2479"/>
      <c r="SYE502" s="2476"/>
      <c r="SYF502" s="2476"/>
      <c r="SYG502" s="2476"/>
      <c r="SYH502" s="2479"/>
      <c r="SYI502" s="2479"/>
      <c r="SYJ502" s="2479"/>
      <c r="SYK502" s="2479"/>
      <c r="SYP502" s="2476"/>
      <c r="SYQ502" s="2476"/>
      <c r="SYR502" s="2476"/>
      <c r="SYS502" s="2479"/>
      <c r="SYT502" s="2479"/>
      <c r="SYU502" s="2479"/>
      <c r="SYV502" s="2479"/>
      <c r="SZA502" s="2476"/>
      <c r="SZB502" s="2476"/>
      <c r="SZC502" s="2476"/>
      <c r="SZD502" s="2479"/>
      <c r="SZE502" s="2479"/>
      <c r="SZF502" s="2479"/>
      <c r="SZG502" s="2479"/>
      <c r="SZL502" s="2476"/>
      <c r="SZM502" s="2476"/>
      <c r="SZN502" s="2476"/>
      <c r="SZO502" s="2479"/>
      <c r="SZP502" s="2479"/>
      <c r="SZQ502" s="2479"/>
      <c r="SZR502" s="2479"/>
      <c r="SZW502" s="2476"/>
      <c r="SZX502" s="2476"/>
      <c r="SZY502" s="2476"/>
      <c r="SZZ502" s="2479"/>
      <c r="TAA502" s="2479"/>
      <c r="TAB502" s="2479"/>
      <c r="TAC502" s="2479"/>
      <c r="TAH502" s="2476"/>
      <c r="TAI502" s="2476"/>
      <c r="TAJ502" s="2476"/>
      <c r="TAK502" s="2479"/>
      <c r="TAL502" s="2479"/>
      <c r="TAM502" s="2479"/>
      <c r="TAN502" s="2479"/>
      <c r="TAS502" s="2476"/>
      <c r="TAT502" s="2476"/>
      <c r="TAU502" s="2476"/>
      <c r="TAV502" s="2479"/>
      <c r="TAW502" s="2479"/>
      <c r="TAX502" s="2479"/>
      <c r="TAY502" s="2479"/>
      <c r="TBD502" s="2476"/>
      <c r="TBE502" s="2476"/>
      <c r="TBF502" s="2476"/>
      <c r="TBG502" s="2479"/>
      <c r="TBH502" s="2479"/>
      <c r="TBI502" s="2479"/>
      <c r="TBJ502" s="2479"/>
      <c r="TBO502" s="2476"/>
      <c r="TBP502" s="2476"/>
      <c r="TBQ502" s="2476"/>
      <c r="TBR502" s="2479"/>
      <c r="TBS502" s="2479"/>
      <c r="TBT502" s="2479"/>
      <c r="TBU502" s="2479"/>
      <c r="TBZ502" s="2476"/>
      <c r="TCA502" s="2476"/>
      <c r="TCB502" s="2476"/>
      <c r="TCC502" s="2479"/>
      <c r="TCD502" s="2479"/>
      <c r="TCE502" s="2479"/>
      <c r="TCF502" s="2479"/>
      <c r="TCK502" s="2476"/>
      <c r="TCL502" s="2476"/>
      <c r="TCM502" s="2476"/>
      <c r="TCN502" s="2479"/>
      <c r="TCO502" s="2479"/>
      <c r="TCP502" s="2479"/>
      <c r="TCQ502" s="2479"/>
      <c r="TCV502" s="2476"/>
      <c r="TCW502" s="2476"/>
      <c r="TCX502" s="2476"/>
      <c r="TCY502" s="2479"/>
      <c r="TCZ502" s="2479"/>
      <c r="TDA502" s="2479"/>
      <c r="TDB502" s="2479"/>
      <c r="TDG502" s="2476"/>
      <c r="TDH502" s="2476"/>
      <c r="TDI502" s="2476"/>
      <c r="TDJ502" s="2479"/>
      <c r="TDK502" s="2479"/>
      <c r="TDL502" s="2479"/>
      <c r="TDM502" s="2479"/>
      <c r="TDR502" s="2476"/>
      <c r="TDS502" s="2476"/>
      <c r="TDT502" s="2476"/>
      <c r="TDU502" s="2479"/>
      <c r="TDV502" s="2479"/>
      <c r="TDW502" s="2479"/>
      <c r="TDX502" s="2479"/>
      <c r="TEC502" s="2476"/>
      <c r="TED502" s="2476"/>
      <c r="TEE502" s="2476"/>
      <c r="TEF502" s="2479"/>
      <c r="TEG502" s="2479"/>
      <c r="TEH502" s="2479"/>
      <c r="TEI502" s="2479"/>
      <c r="TEN502" s="2476"/>
      <c r="TEO502" s="2476"/>
      <c r="TEP502" s="2476"/>
      <c r="TEQ502" s="2479"/>
      <c r="TER502" s="2479"/>
      <c r="TES502" s="2479"/>
      <c r="TET502" s="2479"/>
      <c r="TEY502" s="2476"/>
      <c r="TEZ502" s="2476"/>
      <c r="TFA502" s="2476"/>
      <c r="TFB502" s="2479"/>
      <c r="TFC502" s="2479"/>
      <c r="TFD502" s="2479"/>
      <c r="TFE502" s="2479"/>
      <c r="TFJ502" s="2476"/>
      <c r="TFK502" s="2476"/>
      <c r="TFL502" s="2476"/>
      <c r="TFM502" s="2479"/>
      <c r="TFN502" s="2479"/>
      <c r="TFO502" s="2479"/>
      <c r="TFP502" s="2479"/>
      <c r="TFU502" s="2476"/>
      <c r="TFV502" s="2476"/>
      <c r="TFW502" s="2476"/>
      <c r="TFX502" s="2479"/>
      <c r="TFY502" s="2479"/>
      <c r="TFZ502" s="2479"/>
      <c r="TGA502" s="2479"/>
      <c r="TGF502" s="2476"/>
      <c r="TGG502" s="2476"/>
      <c r="TGH502" s="2476"/>
      <c r="TGI502" s="2479"/>
      <c r="TGJ502" s="2479"/>
      <c r="TGK502" s="2479"/>
      <c r="TGL502" s="2479"/>
      <c r="TGQ502" s="2476"/>
      <c r="TGR502" s="2476"/>
      <c r="TGS502" s="2476"/>
      <c r="TGT502" s="2479"/>
      <c r="TGU502" s="2479"/>
      <c r="TGV502" s="2479"/>
      <c r="TGW502" s="2479"/>
      <c r="THB502" s="2476"/>
      <c r="THC502" s="2476"/>
      <c r="THD502" s="2476"/>
      <c r="THE502" s="2479"/>
      <c r="THF502" s="2479"/>
      <c r="THG502" s="2479"/>
      <c r="THH502" s="2479"/>
      <c r="THM502" s="2476"/>
      <c r="THN502" s="2476"/>
      <c r="THO502" s="2476"/>
      <c r="THP502" s="2479"/>
      <c r="THQ502" s="2479"/>
      <c r="THR502" s="2479"/>
      <c r="THS502" s="2479"/>
      <c r="THX502" s="2476"/>
      <c r="THY502" s="2476"/>
      <c r="THZ502" s="2476"/>
      <c r="TIA502" s="2479"/>
      <c r="TIB502" s="2479"/>
      <c r="TIC502" s="2479"/>
      <c r="TID502" s="2479"/>
      <c r="TII502" s="2476"/>
      <c r="TIJ502" s="2476"/>
      <c r="TIK502" s="2476"/>
      <c r="TIL502" s="2479"/>
      <c r="TIM502" s="2479"/>
      <c r="TIN502" s="2479"/>
      <c r="TIO502" s="2479"/>
      <c r="TIT502" s="2476"/>
      <c r="TIU502" s="2476"/>
      <c r="TIV502" s="2476"/>
      <c r="TIW502" s="2479"/>
      <c r="TIX502" s="2479"/>
      <c r="TIY502" s="2479"/>
      <c r="TIZ502" s="2479"/>
      <c r="TJE502" s="2476"/>
      <c r="TJF502" s="2476"/>
      <c r="TJG502" s="2476"/>
      <c r="TJH502" s="2479"/>
      <c r="TJI502" s="2479"/>
      <c r="TJJ502" s="2479"/>
      <c r="TJK502" s="2479"/>
      <c r="TJP502" s="2476"/>
      <c r="TJQ502" s="2476"/>
      <c r="TJR502" s="2476"/>
      <c r="TJS502" s="2479"/>
      <c r="TJT502" s="2479"/>
      <c r="TJU502" s="2479"/>
      <c r="TJV502" s="2479"/>
      <c r="TKA502" s="2476"/>
      <c r="TKB502" s="2476"/>
      <c r="TKC502" s="2476"/>
      <c r="TKD502" s="2479"/>
      <c r="TKE502" s="2479"/>
      <c r="TKF502" s="2479"/>
      <c r="TKG502" s="2479"/>
      <c r="TKL502" s="2476"/>
      <c r="TKM502" s="2476"/>
      <c r="TKN502" s="2476"/>
      <c r="TKO502" s="2479"/>
      <c r="TKP502" s="2479"/>
      <c r="TKQ502" s="2479"/>
      <c r="TKR502" s="2479"/>
      <c r="TKW502" s="2476"/>
      <c r="TKX502" s="2476"/>
      <c r="TKY502" s="2476"/>
      <c r="TKZ502" s="2479"/>
      <c r="TLA502" s="2479"/>
      <c r="TLB502" s="2479"/>
      <c r="TLC502" s="2479"/>
      <c r="TLH502" s="2476"/>
      <c r="TLI502" s="2476"/>
      <c r="TLJ502" s="2476"/>
      <c r="TLK502" s="2479"/>
      <c r="TLL502" s="2479"/>
      <c r="TLM502" s="2479"/>
      <c r="TLN502" s="2479"/>
      <c r="TLS502" s="2476"/>
      <c r="TLT502" s="2476"/>
      <c r="TLU502" s="2476"/>
      <c r="TLV502" s="2479"/>
      <c r="TLW502" s="2479"/>
      <c r="TLX502" s="2479"/>
      <c r="TLY502" s="2479"/>
      <c r="TMD502" s="2476"/>
      <c r="TME502" s="2476"/>
      <c r="TMF502" s="2476"/>
      <c r="TMG502" s="2479"/>
      <c r="TMH502" s="2479"/>
      <c r="TMI502" s="2479"/>
      <c r="TMJ502" s="2479"/>
      <c r="TMO502" s="2476"/>
      <c r="TMP502" s="2476"/>
      <c r="TMQ502" s="2476"/>
      <c r="TMR502" s="2479"/>
      <c r="TMS502" s="2479"/>
      <c r="TMT502" s="2479"/>
      <c r="TMU502" s="2479"/>
      <c r="TMZ502" s="2476"/>
      <c r="TNA502" s="2476"/>
      <c r="TNB502" s="2476"/>
      <c r="TNC502" s="2479"/>
      <c r="TND502" s="2479"/>
      <c r="TNE502" s="2479"/>
      <c r="TNF502" s="2479"/>
      <c r="TNK502" s="2476"/>
      <c r="TNL502" s="2476"/>
      <c r="TNM502" s="2476"/>
      <c r="TNN502" s="2479"/>
      <c r="TNO502" s="2479"/>
      <c r="TNP502" s="2479"/>
      <c r="TNQ502" s="2479"/>
      <c r="TNV502" s="2476"/>
      <c r="TNW502" s="2476"/>
      <c r="TNX502" s="2476"/>
      <c r="TNY502" s="2479"/>
      <c r="TNZ502" s="2479"/>
      <c r="TOA502" s="2479"/>
      <c r="TOB502" s="2479"/>
      <c r="TOG502" s="2476"/>
      <c r="TOH502" s="2476"/>
      <c r="TOI502" s="2476"/>
      <c r="TOJ502" s="2479"/>
      <c r="TOK502" s="2479"/>
      <c r="TOL502" s="2479"/>
      <c r="TOM502" s="2479"/>
      <c r="TOR502" s="2476"/>
      <c r="TOS502" s="2476"/>
      <c r="TOT502" s="2476"/>
      <c r="TOU502" s="2479"/>
      <c r="TOV502" s="2479"/>
      <c r="TOW502" s="2479"/>
      <c r="TOX502" s="2479"/>
      <c r="TPC502" s="2476"/>
      <c r="TPD502" s="2476"/>
      <c r="TPE502" s="2476"/>
      <c r="TPF502" s="2479"/>
      <c r="TPG502" s="2479"/>
      <c r="TPH502" s="2479"/>
      <c r="TPI502" s="2479"/>
      <c r="TPN502" s="2476"/>
      <c r="TPO502" s="2476"/>
      <c r="TPP502" s="2476"/>
      <c r="TPQ502" s="2479"/>
      <c r="TPR502" s="2479"/>
      <c r="TPS502" s="2479"/>
      <c r="TPT502" s="2479"/>
      <c r="TPY502" s="2476"/>
      <c r="TPZ502" s="2476"/>
      <c r="TQA502" s="2476"/>
      <c r="TQB502" s="2479"/>
      <c r="TQC502" s="2479"/>
      <c r="TQD502" s="2479"/>
      <c r="TQE502" s="2479"/>
      <c r="TQJ502" s="2476"/>
      <c r="TQK502" s="2476"/>
      <c r="TQL502" s="2476"/>
      <c r="TQM502" s="2479"/>
      <c r="TQN502" s="2479"/>
      <c r="TQO502" s="2479"/>
      <c r="TQP502" s="2479"/>
      <c r="TQU502" s="2476"/>
      <c r="TQV502" s="2476"/>
      <c r="TQW502" s="2476"/>
      <c r="TQX502" s="2479"/>
      <c r="TQY502" s="2479"/>
      <c r="TQZ502" s="2479"/>
      <c r="TRA502" s="2479"/>
      <c r="TRF502" s="2476"/>
      <c r="TRG502" s="2476"/>
      <c r="TRH502" s="2476"/>
      <c r="TRI502" s="2479"/>
      <c r="TRJ502" s="2479"/>
      <c r="TRK502" s="2479"/>
      <c r="TRL502" s="2479"/>
      <c r="TRQ502" s="2476"/>
      <c r="TRR502" s="2476"/>
      <c r="TRS502" s="2476"/>
      <c r="TRT502" s="2479"/>
      <c r="TRU502" s="2479"/>
      <c r="TRV502" s="2479"/>
      <c r="TRW502" s="2479"/>
      <c r="TSB502" s="2476"/>
      <c r="TSC502" s="2476"/>
      <c r="TSD502" s="2476"/>
      <c r="TSE502" s="2479"/>
      <c r="TSF502" s="2479"/>
      <c r="TSG502" s="2479"/>
      <c r="TSH502" s="2479"/>
      <c r="TSM502" s="2476"/>
      <c r="TSN502" s="2476"/>
      <c r="TSO502" s="2476"/>
      <c r="TSP502" s="2479"/>
      <c r="TSQ502" s="2479"/>
      <c r="TSR502" s="2479"/>
      <c r="TSS502" s="2479"/>
      <c r="TSX502" s="2476"/>
      <c r="TSY502" s="2476"/>
      <c r="TSZ502" s="2476"/>
      <c r="TTA502" s="2479"/>
      <c r="TTB502" s="2479"/>
      <c r="TTC502" s="2479"/>
      <c r="TTD502" s="2479"/>
      <c r="TTI502" s="2476"/>
      <c r="TTJ502" s="2476"/>
      <c r="TTK502" s="2476"/>
      <c r="TTL502" s="2479"/>
      <c r="TTM502" s="2479"/>
      <c r="TTN502" s="2479"/>
      <c r="TTO502" s="2479"/>
      <c r="TTT502" s="2476"/>
      <c r="TTU502" s="2476"/>
      <c r="TTV502" s="2476"/>
      <c r="TTW502" s="2479"/>
      <c r="TTX502" s="2479"/>
      <c r="TTY502" s="2479"/>
      <c r="TTZ502" s="2479"/>
      <c r="TUE502" s="2476"/>
      <c r="TUF502" s="2476"/>
      <c r="TUG502" s="2476"/>
      <c r="TUH502" s="2479"/>
      <c r="TUI502" s="2479"/>
      <c r="TUJ502" s="2479"/>
      <c r="TUK502" s="2479"/>
      <c r="TUP502" s="2476"/>
      <c r="TUQ502" s="2476"/>
      <c r="TUR502" s="2476"/>
      <c r="TUS502" s="2479"/>
      <c r="TUT502" s="2479"/>
      <c r="TUU502" s="2479"/>
      <c r="TUV502" s="2479"/>
      <c r="TVA502" s="2476"/>
      <c r="TVB502" s="2476"/>
      <c r="TVC502" s="2476"/>
      <c r="TVD502" s="2479"/>
      <c r="TVE502" s="2479"/>
      <c r="TVF502" s="2479"/>
      <c r="TVG502" s="2479"/>
      <c r="TVL502" s="2476"/>
      <c r="TVM502" s="2476"/>
      <c r="TVN502" s="2476"/>
      <c r="TVO502" s="2479"/>
      <c r="TVP502" s="2479"/>
      <c r="TVQ502" s="2479"/>
      <c r="TVR502" s="2479"/>
      <c r="TVW502" s="2476"/>
      <c r="TVX502" s="2476"/>
      <c r="TVY502" s="2476"/>
      <c r="TVZ502" s="2479"/>
      <c r="TWA502" s="2479"/>
      <c r="TWB502" s="2479"/>
      <c r="TWC502" s="2479"/>
      <c r="TWH502" s="2476"/>
      <c r="TWI502" s="2476"/>
      <c r="TWJ502" s="2476"/>
      <c r="TWK502" s="2479"/>
      <c r="TWL502" s="2479"/>
      <c r="TWM502" s="2479"/>
      <c r="TWN502" s="2479"/>
      <c r="TWS502" s="2476"/>
      <c r="TWT502" s="2476"/>
      <c r="TWU502" s="2476"/>
      <c r="TWV502" s="2479"/>
      <c r="TWW502" s="2479"/>
      <c r="TWX502" s="2479"/>
      <c r="TWY502" s="2479"/>
      <c r="TXD502" s="2476"/>
      <c r="TXE502" s="2476"/>
      <c r="TXF502" s="2476"/>
      <c r="TXG502" s="2479"/>
      <c r="TXH502" s="2479"/>
      <c r="TXI502" s="2479"/>
      <c r="TXJ502" s="2479"/>
      <c r="TXO502" s="2476"/>
      <c r="TXP502" s="2476"/>
      <c r="TXQ502" s="2476"/>
      <c r="TXR502" s="2479"/>
      <c r="TXS502" s="2479"/>
      <c r="TXT502" s="2479"/>
      <c r="TXU502" s="2479"/>
      <c r="TXZ502" s="2476"/>
      <c r="TYA502" s="2476"/>
      <c r="TYB502" s="2476"/>
      <c r="TYC502" s="2479"/>
      <c r="TYD502" s="2479"/>
      <c r="TYE502" s="2479"/>
      <c r="TYF502" s="2479"/>
      <c r="TYK502" s="2476"/>
      <c r="TYL502" s="2476"/>
      <c r="TYM502" s="2476"/>
      <c r="TYN502" s="2479"/>
      <c r="TYO502" s="2479"/>
      <c r="TYP502" s="2479"/>
      <c r="TYQ502" s="2479"/>
      <c r="TYV502" s="2476"/>
      <c r="TYW502" s="2476"/>
      <c r="TYX502" s="2476"/>
      <c r="TYY502" s="2479"/>
      <c r="TYZ502" s="2479"/>
      <c r="TZA502" s="2479"/>
      <c r="TZB502" s="2479"/>
      <c r="TZG502" s="2476"/>
      <c r="TZH502" s="2476"/>
      <c r="TZI502" s="2476"/>
      <c r="TZJ502" s="2479"/>
      <c r="TZK502" s="2479"/>
      <c r="TZL502" s="2479"/>
      <c r="TZM502" s="2479"/>
      <c r="TZR502" s="2476"/>
      <c r="TZS502" s="2476"/>
      <c r="TZT502" s="2476"/>
      <c r="TZU502" s="2479"/>
      <c r="TZV502" s="2479"/>
      <c r="TZW502" s="2479"/>
      <c r="TZX502" s="2479"/>
      <c r="UAC502" s="2476"/>
      <c r="UAD502" s="2476"/>
      <c r="UAE502" s="2476"/>
      <c r="UAF502" s="2479"/>
      <c r="UAG502" s="2479"/>
      <c r="UAH502" s="2479"/>
      <c r="UAI502" s="2479"/>
      <c r="UAN502" s="2476"/>
      <c r="UAO502" s="2476"/>
      <c r="UAP502" s="2476"/>
      <c r="UAQ502" s="2479"/>
      <c r="UAR502" s="2479"/>
      <c r="UAS502" s="2479"/>
      <c r="UAT502" s="2479"/>
      <c r="UAY502" s="2476"/>
      <c r="UAZ502" s="2476"/>
      <c r="UBA502" s="2476"/>
      <c r="UBB502" s="2479"/>
      <c r="UBC502" s="2479"/>
      <c r="UBD502" s="2479"/>
      <c r="UBE502" s="2479"/>
      <c r="UBJ502" s="2476"/>
      <c r="UBK502" s="2476"/>
      <c r="UBL502" s="2476"/>
      <c r="UBM502" s="2479"/>
      <c r="UBN502" s="2479"/>
      <c r="UBO502" s="2479"/>
      <c r="UBP502" s="2479"/>
      <c r="UBU502" s="2476"/>
      <c r="UBV502" s="2476"/>
      <c r="UBW502" s="2476"/>
      <c r="UBX502" s="2479"/>
      <c r="UBY502" s="2479"/>
      <c r="UBZ502" s="2479"/>
      <c r="UCA502" s="2479"/>
      <c r="UCF502" s="2476"/>
      <c r="UCG502" s="2476"/>
      <c r="UCH502" s="2476"/>
      <c r="UCI502" s="2479"/>
      <c r="UCJ502" s="2479"/>
      <c r="UCK502" s="2479"/>
      <c r="UCL502" s="2479"/>
      <c r="UCQ502" s="2476"/>
      <c r="UCR502" s="2476"/>
      <c r="UCS502" s="2476"/>
      <c r="UCT502" s="2479"/>
      <c r="UCU502" s="2479"/>
      <c r="UCV502" s="2479"/>
      <c r="UCW502" s="2479"/>
      <c r="UDB502" s="2476"/>
      <c r="UDC502" s="2476"/>
      <c r="UDD502" s="2476"/>
      <c r="UDE502" s="2479"/>
      <c r="UDF502" s="2479"/>
      <c r="UDG502" s="2479"/>
      <c r="UDH502" s="2479"/>
      <c r="UDM502" s="2476"/>
      <c r="UDN502" s="2476"/>
      <c r="UDO502" s="2476"/>
      <c r="UDP502" s="2479"/>
      <c r="UDQ502" s="2479"/>
      <c r="UDR502" s="2479"/>
      <c r="UDS502" s="2479"/>
      <c r="UDX502" s="2476"/>
      <c r="UDY502" s="2476"/>
      <c r="UDZ502" s="2476"/>
      <c r="UEA502" s="2479"/>
      <c r="UEB502" s="2479"/>
      <c r="UEC502" s="2479"/>
      <c r="UED502" s="2479"/>
      <c r="UEI502" s="2476"/>
      <c r="UEJ502" s="2476"/>
      <c r="UEK502" s="2476"/>
      <c r="UEL502" s="2479"/>
      <c r="UEM502" s="2479"/>
      <c r="UEN502" s="2479"/>
      <c r="UEO502" s="2479"/>
      <c r="UET502" s="2476"/>
      <c r="UEU502" s="2476"/>
      <c r="UEV502" s="2476"/>
      <c r="UEW502" s="2479"/>
      <c r="UEX502" s="2479"/>
      <c r="UEY502" s="2479"/>
      <c r="UEZ502" s="2479"/>
      <c r="UFE502" s="2476"/>
      <c r="UFF502" s="2476"/>
      <c r="UFG502" s="2476"/>
      <c r="UFH502" s="2479"/>
      <c r="UFI502" s="2479"/>
      <c r="UFJ502" s="2479"/>
      <c r="UFK502" s="2479"/>
      <c r="UFP502" s="2476"/>
      <c r="UFQ502" s="2476"/>
      <c r="UFR502" s="2476"/>
      <c r="UFS502" s="2479"/>
      <c r="UFT502" s="2479"/>
      <c r="UFU502" s="2479"/>
      <c r="UFV502" s="2479"/>
      <c r="UGA502" s="2476"/>
      <c r="UGB502" s="2476"/>
      <c r="UGC502" s="2476"/>
      <c r="UGD502" s="2479"/>
      <c r="UGE502" s="2479"/>
      <c r="UGF502" s="2479"/>
      <c r="UGG502" s="2479"/>
      <c r="UGL502" s="2476"/>
      <c r="UGM502" s="2476"/>
      <c r="UGN502" s="2476"/>
      <c r="UGO502" s="2479"/>
      <c r="UGP502" s="2479"/>
      <c r="UGQ502" s="2479"/>
      <c r="UGR502" s="2479"/>
      <c r="UGW502" s="2476"/>
      <c r="UGX502" s="2476"/>
      <c r="UGY502" s="2476"/>
      <c r="UGZ502" s="2479"/>
      <c r="UHA502" s="2479"/>
      <c r="UHB502" s="2479"/>
      <c r="UHC502" s="2479"/>
      <c r="UHH502" s="2476"/>
      <c r="UHI502" s="2476"/>
      <c r="UHJ502" s="2476"/>
      <c r="UHK502" s="2479"/>
      <c r="UHL502" s="2479"/>
      <c r="UHM502" s="2479"/>
      <c r="UHN502" s="2479"/>
      <c r="UHS502" s="2476"/>
      <c r="UHT502" s="2476"/>
      <c r="UHU502" s="2476"/>
      <c r="UHV502" s="2479"/>
      <c r="UHW502" s="2479"/>
      <c r="UHX502" s="2479"/>
      <c r="UHY502" s="2479"/>
      <c r="UID502" s="2476"/>
      <c r="UIE502" s="2476"/>
      <c r="UIF502" s="2476"/>
      <c r="UIG502" s="2479"/>
      <c r="UIH502" s="2479"/>
      <c r="UII502" s="2479"/>
      <c r="UIJ502" s="2479"/>
      <c r="UIO502" s="2476"/>
      <c r="UIP502" s="2476"/>
      <c r="UIQ502" s="2476"/>
      <c r="UIR502" s="2479"/>
      <c r="UIS502" s="2479"/>
      <c r="UIT502" s="2479"/>
      <c r="UIU502" s="2479"/>
      <c r="UIZ502" s="2476"/>
      <c r="UJA502" s="2476"/>
      <c r="UJB502" s="2476"/>
      <c r="UJC502" s="2479"/>
      <c r="UJD502" s="2479"/>
      <c r="UJE502" s="2479"/>
      <c r="UJF502" s="2479"/>
      <c r="UJK502" s="2476"/>
      <c r="UJL502" s="2476"/>
      <c r="UJM502" s="2476"/>
      <c r="UJN502" s="2479"/>
      <c r="UJO502" s="2479"/>
      <c r="UJP502" s="2479"/>
      <c r="UJQ502" s="2479"/>
      <c r="UJV502" s="2476"/>
      <c r="UJW502" s="2476"/>
      <c r="UJX502" s="2476"/>
      <c r="UJY502" s="2479"/>
      <c r="UJZ502" s="2479"/>
      <c r="UKA502" s="2479"/>
      <c r="UKB502" s="2479"/>
      <c r="UKG502" s="2476"/>
      <c r="UKH502" s="2476"/>
      <c r="UKI502" s="2476"/>
      <c r="UKJ502" s="2479"/>
      <c r="UKK502" s="2479"/>
      <c r="UKL502" s="2479"/>
      <c r="UKM502" s="2479"/>
      <c r="UKR502" s="2476"/>
      <c r="UKS502" s="2476"/>
      <c r="UKT502" s="2476"/>
      <c r="UKU502" s="2479"/>
      <c r="UKV502" s="2479"/>
      <c r="UKW502" s="2479"/>
      <c r="UKX502" s="2479"/>
      <c r="ULC502" s="2476"/>
      <c r="ULD502" s="2476"/>
      <c r="ULE502" s="2476"/>
      <c r="ULF502" s="2479"/>
      <c r="ULG502" s="2479"/>
      <c r="ULH502" s="2479"/>
      <c r="ULI502" s="2479"/>
      <c r="ULN502" s="2476"/>
      <c r="ULO502" s="2476"/>
      <c r="ULP502" s="2476"/>
      <c r="ULQ502" s="2479"/>
      <c r="ULR502" s="2479"/>
      <c r="ULS502" s="2479"/>
      <c r="ULT502" s="2479"/>
      <c r="ULY502" s="2476"/>
      <c r="ULZ502" s="2476"/>
      <c r="UMA502" s="2476"/>
      <c r="UMB502" s="2479"/>
      <c r="UMC502" s="2479"/>
      <c r="UMD502" s="2479"/>
      <c r="UME502" s="2479"/>
      <c r="UMJ502" s="2476"/>
      <c r="UMK502" s="2476"/>
      <c r="UML502" s="2476"/>
      <c r="UMM502" s="2479"/>
      <c r="UMN502" s="2479"/>
      <c r="UMO502" s="2479"/>
      <c r="UMP502" s="2479"/>
      <c r="UMU502" s="2476"/>
      <c r="UMV502" s="2476"/>
      <c r="UMW502" s="2476"/>
      <c r="UMX502" s="2479"/>
      <c r="UMY502" s="2479"/>
      <c r="UMZ502" s="2479"/>
      <c r="UNA502" s="2479"/>
      <c r="UNF502" s="2476"/>
      <c r="UNG502" s="2476"/>
      <c r="UNH502" s="2476"/>
      <c r="UNI502" s="2479"/>
      <c r="UNJ502" s="2479"/>
      <c r="UNK502" s="2479"/>
      <c r="UNL502" s="2479"/>
      <c r="UNQ502" s="2476"/>
      <c r="UNR502" s="2476"/>
      <c r="UNS502" s="2476"/>
      <c r="UNT502" s="2479"/>
      <c r="UNU502" s="2479"/>
      <c r="UNV502" s="2479"/>
      <c r="UNW502" s="2479"/>
      <c r="UOB502" s="2476"/>
      <c r="UOC502" s="2476"/>
      <c r="UOD502" s="2476"/>
      <c r="UOE502" s="2479"/>
      <c r="UOF502" s="2479"/>
      <c r="UOG502" s="2479"/>
      <c r="UOH502" s="2479"/>
      <c r="UOM502" s="2476"/>
      <c r="UON502" s="2476"/>
      <c r="UOO502" s="2476"/>
      <c r="UOP502" s="2479"/>
      <c r="UOQ502" s="2479"/>
      <c r="UOR502" s="2479"/>
      <c r="UOS502" s="2479"/>
      <c r="UOX502" s="2476"/>
      <c r="UOY502" s="2476"/>
      <c r="UOZ502" s="2476"/>
      <c r="UPA502" s="2479"/>
      <c r="UPB502" s="2479"/>
      <c r="UPC502" s="2479"/>
      <c r="UPD502" s="2479"/>
      <c r="UPI502" s="2476"/>
      <c r="UPJ502" s="2476"/>
      <c r="UPK502" s="2476"/>
      <c r="UPL502" s="2479"/>
      <c r="UPM502" s="2479"/>
      <c r="UPN502" s="2479"/>
      <c r="UPO502" s="2479"/>
      <c r="UPT502" s="2476"/>
      <c r="UPU502" s="2476"/>
      <c r="UPV502" s="2476"/>
      <c r="UPW502" s="2479"/>
      <c r="UPX502" s="2479"/>
      <c r="UPY502" s="2479"/>
      <c r="UPZ502" s="2479"/>
      <c r="UQE502" s="2476"/>
      <c r="UQF502" s="2476"/>
      <c r="UQG502" s="2476"/>
      <c r="UQH502" s="2479"/>
      <c r="UQI502" s="2479"/>
      <c r="UQJ502" s="2479"/>
      <c r="UQK502" s="2479"/>
      <c r="UQP502" s="2476"/>
      <c r="UQQ502" s="2476"/>
      <c r="UQR502" s="2476"/>
      <c r="UQS502" s="2479"/>
      <c r="UQT502" s="2479"/>
      <c r="UQU502" s="2479"/>
      <c r="UQV502" s="2479"/>
      <c r="URA502" s="2476"/>
      <c r="URB502" s="2476"/>
      <c r="URC502" s="2476"/>
      <c r="URD502" s="2479"/>
      <c r="URE502" s="2479"/>
      <c r="URF502" s="2479"/>
      <c r="URG502" s="2479"/>
      <c r="URL502" s="2476"/>
      <c r="URM502" s="2476"/>
      <c r="URN502" s="2476"/>
      <c r="URO502" s="2479"/>
      <c r="URP502" s="2479"/>
      <c r="URQ502" s="2479"/>
      <c r="URR502" s="2479"/>
      <c r="URW502" s="2476"/>
      <c r="URX502" s="2476"/>
      <c r="URY502" s="2476"/>
      <c r="URZ502" s="2479"/>
      <c r="USA502" s="2479"/>
      <c r="USB502" s="2479"/>
      <c r="USC502" s="2479"/>
      <c r="USH502" s="2476"/>
      <c r="USI502" s="2476"/>
      <c r="USJ502" s="2476"/>
      <c r="USK502" s="2479"/>
      <c r="USL502" s="2479"/>
      <c r="USM502" s="2479"/>
      <c r="USN502" s="2479"/>
      <c r="USS502" s="2476"/>
      <c r="UST502" s="2476"/>
      <c r="USU502" s="2476"/>
      <c r="USV502" s="2479"/>
      <c r="USW502" s="2479"/>
      <c r="USX502" s="2479"/>
      <c r="USY502" s="2479"/>
      <c r="UTD502" s="2476"/>
      <c r="UTE502" s="2476"/>
      <c r="UTF502" s="2476"/>
      <c r="UTG502" s="2479"/>
      <c r="UTH502" s="2479"/>
      <c r="UTI502" s="2479"/>
      <c r="UTJ502" s="2479"/>
      <c r="UTO502" s="2476"/>
      <c r="UTP502" s="2476"/>
      <c r="UTQ502" s="2476"/>
      <c r="UTR502" s="2479"/>
      <c r="UTS502" s="2479"/>
      <c r="UTT502" s="2479"/>
      <c r="UTU502" s="2479"/>
      <c r="UTZ502" s="2476"/>
      <c r="UUA502" s="2476"/>
      <c r="UUB502" s="2476"/>
      <c r="UUC502" s="2479"/>
      <c r="UUD502" s="2479"/>
      <c r="UUE502" s="2479"/>
      <c r="UUF502" s="2479"/>
      <c r="UUK502" s="2476"/>
      <c r="UUL502" s="2476"/>
      <c r="UUM502" s="2476"/>
      <c r="UUN502" s="2479"/>
      <c r="UUO502" s="2479"/>
      <c r="UUP502" s="2479"/>
      <c r="UUQ502" s="2479"/>
      <c r="UUV502" s="2476"/>
      <c r="UUW502" s="2476"/>
      <c r="UUX502" s="2476"/>
      <c r="UUY502" s="2479"/>
      <c r="UUZ502" s="2479"/>
      <c r="UVA502" s="2479"/>
      <c r="UVB502" s="2479"/>
      <c r="UVG502" s="2476"/>
      <c r="UVH502" s="2476"/>
      <c r="UVI502" s="2476"/>
      <c r="UVJ502" s="2479"/>
      <c r="UVK502" s="2479"/>
      <c r="UVL502" s="2479"/>
      <c r="UVM502" s="2479"/>
      <c r="UVR502" s="2476"/>
      <c r="UVS502" s="2476"/>
      <c r="UVT502" s="2476"/>
      <c r="UVU502" s="2479"/>
      <c r="UVV502" s="2479"/>
      <c r="UVW502" s="2479"/>
      <c r="UVX502" s="2479"/>
      <c r="UWC502" s="2476"/>
      <c r="UWD502" s="2476"/>
      <c r="UWE502" s="2476"/>
      <c r="UWF502" s="2479"/>
      <c r="UWG502" s="2479"/>
      <c r="UWH502" s="2479"/>
      <c r="UWI502" s="2479"/>
      <c r="UWN502" s="2476"/>
      <c r="UWO502" s="2476"/>
      <c r="UWP502" s="2476"/>
      <c r="UWQ502" s="2479"/>
      <c r="UWR502" s="2479"/>
      <c r="UWS502" s="2479"/>
      <c r="UWT502" s="2479"/>
      <c r="UWY502" s="2476"/>
      <c r="UWZ502" s="2476"/>
      <c r="UXA502" s="2476"/>
      <c r="UXB502" s="2479"/>
      <c r="UXC502" s="2479"/>
      <c r="UXD502" s="2479"/>
      <c r="UXE502" s="2479"/>
      <c r="UXJ502" s="2476"/>
      <c r="UXK502" s="2476"/>
      <c r="UXL502" s="2476"/>
      <c r="UXM502" s="2479"/>
      <c r="UXN502" s="2479"/>
      <c r="UXO502" s="2479"/>
      <c r="UXP502" s="2479"/>
      <c r="UXU502" s="2476"/>
      <c r="UXV502" s="2476"/>
      <c r="UXW502" s="2476"/>
      <c r="UXX502" s="2479"/>
      <c r="UXY502" s="2479"/>
      <c r="UXZ502" s="2479"/>
      <c r="UYA502" s="2479"/>
      <c r="UYF502" s="2476"/>
      <c r="UYG502" s="2476"/>
      <c r="UYH502" s="2476"/>
      <c r="UYI502" s="2479"/>
      <c r="UYJ502" s="2479"/>
      <c r="UYK502" s="2479"/>
      <c r="UYL502" s="2479"/>
      <c r="UYQ502" s="2476"/>
      <c r="UYR502" s="2476"/>
      <c r="UYS502" s="2476"/>
      <c r="UYT502" s="2479"/>
      <c r="UYU502" s="2479"/>
      <c r="UYV502" s="2479"/>
      <c r="UYW502" s="2479"/>
      <c r="UZB502" s="2476"/>
      <c r="UZC502" s="2476"/>
      <c r="UZD502" s="2476"/>
      <c r="UZE502" s="2479"/>
      <c r="UZF502" s="2479"/>
      <c r="UZG502" s="2479"/>
      <c r="UZH502" s="2479"/>
      <c r="UZM502" s="2476"/>
      <c r="UZN502" s="2476"/>
      <c r="UZO502" s="2476"/>
      <c r="UZP502" s="2479"/>
      <c r="UZQ502" s="2479"/>
      <c r="UZR502" s="2479"/>
      <c r="UZS502" s="2479"/>
      <c r="UZX502" s="2476"/>
      <c r="UZY502" s="2476"/>
      <c r="UZZ502" s="2476"/>
      <c r="VAA502" s="2479"/>
      <c r="VAB502" s="2479"/>
      <c r="VAC502" s="2479"/>
      <c r="VAD502" s="2479"/>
      <c r="VAI502" s="2476"/>
      <c r="VAJ502" s="2476"/>
      <c r="VAK502" s="2476"/>
      <c r="VAL502" s="2479"/>
      <c r="VAM502" s="2479"/>
      <c r="VAN502" s="2479"/>
      <c r="VAO502" s="2479"/>
      <c r="VAT502" s="2476"/>
      <c r="VAU502" s="2476"/>
      <c r="VAV502" s="2476"/>
      <c r="VAW502" s="2479"/>
      <c r="VAX502" s="2479"/>
      <c r="VAY502" s="2479"/>
      <c r="VAZ502" s="2479"/>
      <c r="VBE502" s="2476"/>
      <c r="VBF502" s="2476"/>
      <c r="VBG502" s="2476"/>
      <c r="VBH502" s="2479"/>
      <c r="VBI502" s="2479"/>
      <c r="VBJ502" s="2479"/>
      <c r="VBK502" s="2479"/>
      <c r="VBP502" s="2476"/>
      <c r="VBQ502" s="2476"/>
      <c r="VBR502" s="2476"/>
      <c r="VBS502" s="2479"/>
      <c r="VBT502" s="2479"/>
      <c r="VBU502" s="2479"/>
      <c r="VBV502" s="2479"/>
      <c r="VCA502" s="2476"/>
      <c r="VCB502" s="2476"/>
      <c r="VCC502" s="2476"/>
      <c r="VCD502" s="2479"/>
      <c r="VCE502" s="2479"/>
      <c r="VCF502" s="2479"/>
      <c r="VCG502" s="2479"/>
      <c r="VCL502" s="2476"/>
      <c r="VCM502" s="2476"/>
      <c r="VCN502" s="2476"/>
      <c r="VCO502" s="2479"/>
      <c r="VCP502" s="2479"/>
      <c r="VCQ502" s="2479"/>
      <c r="VCR502" s="2479"/>
      <c r="VCW502" s="2476"/>
      <c r="VCX502" s="2476"/>
      <c r="VCY502" s="2476"/>
      <c r="VCZ502" s="2479"/>
      <c r="VDA502" s="2479"/>
      <c r="VDB502" s="2479"/>
      <c r="VDC502" s="2479"/>
      <c r="VDH502" s="2476"/>
      <c r="VDI502" s="2476"/>
      <c r="VDJ502" s="2476"/>
      <c r="VDK502" s="2479"/>
      <c r="VDL502" s="2479"/>
      <c r="VDM502" s="2479"/>
      <c r="VDN502" s="2479"/>
      <c r="VDS502" s="2476"/>
      <c r="VDT502" s="2476"/>
      <c r="VDU502" s="2476"/>
      <c r="VDV502" s="2479"/>
      <c r="VDW502" s="2479"/>
      <c r="VDX502" s="2479"/>
      <c r="VDY502" s="2479"/>
      <c r="VED502" s="2476"/>
      <c r="VEE502" s="2476"/>
      <c r="VEF502" s="2476"/>
      <c r="VEG502" s="2479"/>
      <c r="VEH502" s="2479"/>
      <c r="VEI502" s="2479"/>
      <c r="VEJ502" s="2479"/>
      <c r="VEO502" s="2476"/>
      <c r="VEP502" s="2476"/>
      <c r="VEQ502" s="2476"/>
      <c r="VER502" s="2479"/>
      <c r="VES502" s="2479"/>
      <c r="VET502" s="2479"/>
      <c r="VEU502" s="2479"/>
      <c r="VEZ502" s="2476"/>
      <c r="VFA502" s="2476"/>
      <c r="VFB502" s="2476"/>
      <c r="VFC502" s="2479"/>
      <c r="VFD502" s="2479"/>
      <c r="VFE502" s="2479"/>
      <c r="VFF502" s="2479"/>
      <c r="VFK502" s="2476"/>
      <c r="VFL502" s="2476"/>
      <c r="VFM502" s="2476"/>
      <c r="VFN502" s="2479"/>
      <c r="VFO502" s="2479"/>
      <c r="VFP502" s="2479"/>
      <c r="VFQ502" s="2479"/>
      <c r="VFV502" s="2476"/>
      <c r="VFW502" s="2476"/>
      <c r="VFX502" s="2476"/>
      <c r="VFY502" s="2479"/>
      <c r="VFZ502" s="2479"/>
      <c r="VGA502" s="2479"/>
      <c r="VGB502" s="2479"/>
      <c r="VGG502" s="2476"/>
      <c r="VGH502" s="2476"/>
      <c r="VGI502" s="2476"/>
      <c r="VGJ502" s="2479"/>
      <c r="VGK502" s="2479"/>
      <c r="VGL502" s="2479"/>
      <c r="VGM502" s="2479"/>
      <c r="VGR502" s="2476"/>
      <c r="VGS502" s="2476"/>
      <c r="VGT502" s="2476"/>
      <c r="VGU502" s="2479"/>
      <c r="VGV502" s="2479"/>
      <c r="VGW502" s="2479"/>
      <c r="VGX502" s="2479"/>
      <c r="VHC502" s="2476"/>
      <c r="VHD502" s="2476"/>
      <c r="VHE502" s="2476"/>
      <c r="VHF502" s="2479"/>
      <c r="VHG502" s="2479"/>
      <c r="VHH502" s="2479"/>
      <c r="VHI502" s="2479"/>
      <c r="VHN502" s="2476"/>
      <c r="VHO502" s="2476"/>
      <c r="VHP502" s="2476"/>
      <c r="VHQ502" s="2479"/>
      <c r="VHR502" s="2479"/>
      <c r="VHS502" s="2479"/>
      <c r="VHT502" s="2479"/>
      <c r="VHY502" s="2476"/>
      <c r="VHZ502" s="2476"/>
      <c r="VIA502" s="2476"/>
      <c r="VIB502" s="2479"/>
      <c r="VIC502" s="2479"/>
      <c r="VID502" s="2479"/>
      <c r="VIE502" s="2479"/>
      <c r="VIJ502" s="2476"/>
      <c r="VIK502" s="2476"/>
      <c r="VIL502" s="2476"/>
      <c r="VIM502" s="2479"/>
      <c r="VIN502" s="2479"/>
      <c r="VIO502" s="2479"/>
      <c r="VIP502" s="2479"/>
      <c r="VIU502" s="2476"/>
      <c r="VIV502" s="2476"/>
      <c r="VIW502" s="2476"/>
      <c r="VIX502" s="2479"/>
      <c r="VIY502" s="2479"/>
      <c r="VIZ502" s="2479"/>
      <c r="VJA502" s="2479"/>
      <c r="VJF502" s="2476"/>
      <c r="VJG502" s="2476"/>
      <c r="VJH502" s="2476"/>
      <c r="VJI502" s="2479"/>
      <c r="VJJ502" s="2479"/>
      <c r="VJK502" s="2479"/>
      <c r="VJL502" s="2479"/>
      <c r="VJQ502" s="2476"/>
      <c r="VJR502" s="2476"/>
      <c r="VJS502" s="2476"/>
      <c r="VJT502" s="2479"/>
      <c r="VJU502" s="2479"/>
      <c r="VJV502" s="2479"/>
      <c r="VJW502" s="2479"/>
      <c r="VKB502" s="2476"/>
      <c r="VKC502" s="2476"/>
      <c r="VKD502" s="2476"/>
      <c r="VKE502" s="2479"/>
      <c r="VKF502" s="2479"/>
      <c r="VKG502" s="2479"/>
      <c r="VKH502" s="2479"/>
      <c r="VKM502" s="2476"/>
      <c r="VKN502" s="2476"/>
      <c r="VKO502" s="2476"/>
      <c r="VKP502" s="2479"/>
      <c r="VKQ502" s="2479"/>
      <c r="VKR502" s="2479"/>
      <c r="VKS502" s="2479"/>
      <c r="VKX502" s="2476"/>
      <c r="VKY502" s="2476"/>
      <c r="VKZ502" s="2476"/>
      <c r="VLA502" s="2479"/>
      <c r="VLB502" s="2479"/>
      <c r="VLC502" s="2479"/>
      <c r="VLD502" s="2479"/>
      <c r="VLI502" s="2476"/>
      <c r="VLJ502" s="2476"/>
      <c r="VLK502" s="2476"/>
      <c r="VLL502" s="2479"/>
      <c r="VLM502" s="2479"/>
      <c r="VLN502" s="2479"/>
      <c r="VLO502" s="2479"/>
      <c r="VLT502" s="2476"/>
      <c r="VLU502" s="2476"/>
      <c r="VLV502" s="2476"/>
      <c r="VLW502" s="2479"/>
      <c r="VLX502" s="2479"/>
      <c r="VLY502" s="2479"/>
      <c r="VLZ502" s="2479"/>
      <c r="VME502" s="2476"/>
      <c r="VMF502" s="2476"/>
      <c r="VMG502" s="2476"/>
      <c r="VMH502" s="2479"/>
      <c r="VMI502" s="2479"/>
      <c r="VMJ502" s="2479"/>
      <c r="VMK502" s="2479"/>
      <c r="VMP502" s="2476"/>
      <c r="VMQ502" s="2476"/>
      <c r="VMR502" s="2476"/>
      <c r="VMS502" s="2479"/>
      <c r="VMT502" s="2479"/>
      <c r="VMU502" s="2479"/>
      <c r="VMV502" s="2479"/>
      <c r="VNA502" s="2476"/>
      <c r="VNB502" s="2476"/>
      <c r="VNC502" s="2476"/>
      <c r="VND502" s="2479"/>
      <c r="VNE502" s="2479"/>
      <c r="VNF502" s="2479"/>
      <c r="VNG502" s="2479"/>
      <c r="VNL502" s="2476"/>
      <c r="VNM502" s="2476"/>
      <c r="VNN502" s="2476"/>
      <c r="VNO502" s="2479"/>
      <c r="VNP502" s="2479"/>
      <c r="VNQ502" s="2479"/>
      <c r="VNR502" s="2479"/>
      <c r="VNW502" s="2476"/>
      <c r="VNX502" s="2476"/>
      <c r="VNY502" s="2476"/>
      <c r="VNZ502" s="2479"/>
      <c r="VOA502" s="2479"/>
      <c r="VOB502" s="2479"/>
      <c r="VOC502" s="2479"/>
      <c r="VOH502" s="2476"/>
      <c r="VOI502" s="2476"/>
      <c r="VOJ502" s="2476"/>
      <c r="VOK502" s="2479"/>
      <c r="VOL502" s="2479"/>
      <c r="VOM502" s="2479"/>
      <c r="VON502" s="2479"/>
      <c r="VOS502" s="2476"/>
      <c r="VOT502" s="2476"/>
      <c r="VOU502" s="2476"/>
      <c r="VOV502" s="2479"/>
      <c r="VOW502" s="2479"/>
      <c r="VOX502" s="2479"/>
      <c r="VOY502" s="2479"/>
      <c r="VPD502" s="2476"/>
      <c r="VPE502" s="2476"/>
      <c r="VPF502" s="2476"/>
      <c r="VPG502" s="2479"/>
      <c r="VPH502" s="2479"/>
      <c r="VPI502" s="2479"/>
      <c r="VPJ502" s="2479"/>
      <c r="VPO502" s="2476"/>
      <c r="VPP502" s="2476"/>
      <c r="VPQ502" s="2476"/>
      <c r="VPR502" s="2479"/>
      <c r="VPS502" s="2479"/>
      <c r="VPT502" s="2479"/>
      <c r="VPU502" s="2479"/>
      <c r="VPZ502" s="2476"/>
      <c r="VQA502" s="2476"/>
      <c r="VQB502" s="2476"/>
      <c r="VQC502" s="2479"/>
      <c r="VQD502" s="2479"/>
      <c r="VQE502" s="2479"/>
      <c r="VQF502" s="2479"/>
      <c r="VQK502" s="2476"/>
      <c r="VQL502" s="2476"/>
      <c r="VQM502" s="2476"/>
      <c r="VQN502" s="2479"/>
      <c r="VQO502" s="2479"/>
      <c r="VQP502" s="2479"/>
      <c r="VQQ502" s="2479"/>
      <c r="VQV502" s="2476"/>
      <c r="VQW502" s="2476"/>
      <c r="VQX502" s="2476"/>
      <c r="VQY502" s="2479"/>
      <c r="VQZ502" s="2479"/>
      <c r="VRA502" s="2479"/>
      <c r="VRB502" s="2479"/>
      <c r="VRG502" s="2476"/>
      <c r="VRH502" s="2476"/>
      <c r="VRI502" s="2476"/>
      <c r="VRJ502" s="2479"/>
      <c r="VRK502" s="2479"/>
      <c r="VRL502" s="2479"/>
      <c r="VRM502" s="2479"/>
      <c r="VRR502" s="2476"/>
      <c r="VRS502" s="2476"/>
      <c r="VRT502" s="2476"/>
      <c r="VRU502" s="2479"/>
      <c r="VRV502" s="2479"/>
      <c r="VRW502" s="2479"/>
      <c r="VRX502" s="2479"/>
      <c r="VSC502" s="2476"/>
      <c r="VSD502" s="2476"/>
      <c r="VSE502" s="2476"/>
      <c r="VSF502" s="2479"/>
      <c r="VSG502" s="2479"/>
      <c r="VSH502" s="2479"/>
      <c r="VSI502" s="2479"/>
      <c r="VSN502" s="2476"/>
      <c r="VSO502" s="2476"/>
      <c r="VSP502" s="2476"/>
      <c r="VSQ502" s="2479"/>
      <c r="VSR502" s="2479"/>
      <c r="VSS502" s="2479"/>
      <c r="VST502" s="2479"/>
      <c r="VSY502" s="2476"/>
      <c r="VSZ502" s="2476"/>
      <c r="VTA502" s="2476"/>
      <c r="VTB502" s="2479"/>
      <c r="VTC502" s="2479"/>
      <c r="VTD502" s="2479"/>
      <c r="VTE502" s="2479"/>
      <c r="VTJ502" s="2476"/>
      <c r="VTK502" s="2476"/>
      <c r="VTL502" s="2476"/>
      <c r="VTM502" s="2479"/>
      <c r="VTN502" s="2479"/>
      <c r="VTO502" s="2479"/>
      <c r="VTP502" s="2479"/>
      <c r="VTU502" s="2476"/>
      <c r="VTV502" s="2476"/>
      <c r="VTW502" s="2476"/>
      <c r="VTX502" s="2479"/>
      <c r="VTY502" s="2479"/>
      <c r="VTZ502" s="2479"/>
      <c r="VUA502" s="2479"/>
      <c r="VUF502" s="2476"/>
      <c r="VUG502" s="2476"/>
      <c r="VUH502" s="2476"/>
      <c r="VUI502" s="2479"/>
      <c r="VUJ502" s="2479"/>
      <c r="VUK502" s="2479"/>
      <c r="VUL502" s="2479"/>
      <c r="VUQ502" s="2476"/>
      <c r="VUR502" s="2476"/>
      <c r="VUS502" s="2476"/>
      <c r="VUT502" s="2479"/>
      <c r="VUU502" s="2479"/>
      <c r="VUV502" s="2479"/>
      <c r="VUW502" s="2479"/>
      <c r="VVB502" s="2476"/>
      <c r="VVC502" s="2476"/>
      <c r="VVD502" s="2476"/>
      <c r="VVE502" s="2479"/>
      <c r="VVF502" s="2479"/>
      <c r="VVG502" s="2479"/>
      <c r="VVH502" s="2479"/>
      <c r="VVM502" s="2476"/>
      <c r="VVN502" s="2476"/>
      <c r="VVO502" s="2476"/>
      <c r="VVP502" s="2479"/>
      <c r="VVQ502" s="2479"/>
      <c r="VVR502" s="2479"/>
      <c r="VVS502" s="2479"/>
      <c r="VVX502" s="2476"/>
      <c r="VVY502" s="2476"/>
      <c r="VVZ502" s="2476"/>
      <c r="VWA502" s="2479"/>
      <c r="VWB502" s="2479"/>
      <c r="VWC502" s="2479"/>
      <c r="VWD502" s="2479"/>
      <c r="VWI502" s="2476"/>
      <c r="VWJ502" s="2476"/>
      <c r="VWK502" s="2476"/>
      <c r="VWL502" s="2479"/>
      <c r="VWM502" s="2479"/>
      <c r="VWN502" s="2479"/>
      <c r="VWO502" s="2479"/>
      <c r="VWT502" s="2476"/>
      <c r="VWU502" s="2476"/>
      <c r="VWV502" s="2476"/>
      <c r="VWW502" s="2479"/>
      <c r="VWX502" s="2479"/>
      <c r="VWY502" s="2479"/>
      <c r="VWZ502" s="2479"/>
      <c r="VXE502" s="2476"/>
      <c r="VXF502" s="2476"/>
      <c r="VXG502" s="2476"/>
      <c r="VXH502" s="2479"/>
      <c r="VXI502" s="2479"/>
      <c r="VXJ502" s="2479"/>
      <c r="VXK502" s="2479"/>
      <c r="VXP502" s="2476"/>
      <c r="VXQ502" s="2476"/>
      <c r="VXR502" s="2476"/>
      <c r="VXS502" s="2479"/>
      <c r="VXT502" s="2479"/>
      <c r="VXU502" s="2479"/>
      <c r="VXV502" s="2479"/>
      <c r="VYA502" s="2476"/>
      <c r="VYB502" s="2476"/>
      <c r="VYC502" s="2476"/>
      <c r="VYD502" s="2479"/>
      <c r="VYE502" s="2479"/>
      <c r="VYF502" s="2479"/>
      <c r="VYG502" s="2479"/>
      <c r="VYL502" s="2476"/>
      <c r="VYM502" s="2476"/>
      <c r="VYN502" s="2476"/>
      <c r="VYO502" s="2479"/>
      <c r="VYP502" s="2479"/>
      <c r="VYQ502" s="2479"/>
      <c r="VYR502" s="2479"/>
      <c r="VYW502" s="2476"/>
      <c r="VYX502" s="2476"/>
      <c r="VYY502" s="2476"/>
      <c r="VYZ502" s="2479"/>
      <c r="VZA502" s="2479"/>
      <c r="VZB502" s="2479"/>
      <c r="VZC502" s="2479"/>
      <c r="VZH502" s="2476"/>
      <c r="VZI502" s="2476"/>
      <c r="VZJ502" s="2476"/>
      <c r="VZK502" s="2479"/>
      <c r="VZL502" s="2479"/>
      <c r="VZM502" s="2479"/>
      <c r="VZN502" s="2479"/>
      <c r="VZS502" s="2476"/>
      <c r="VZT502" s="2476"/>
      <c r="VZU502" s="2476"/>
      <c r="VZV502" s="2479"/>
      <c r="VZW502" s="2479"/>
      <c r="VZX502" s="2479"/>
      <c r="VZY502" s="2479"/>
      <c r="WAD502" s="2476"/>
      <c r="WAE502" s="2476"/>
      <c r="WAF502" s="2476"/>
      <c r="WAG502" s="2479"/>
      <c r="WAH502" s="2479"/>
      <c r="WAI502" s="2479"/>
      <c r="WAJ502" s="2479"/>
      <c r="WAO502" s="2476"/>
      <c r="WAP502" s="2476"/>
      <c r="WAQ502" s="2476"/>
      <c r="WAR502" s="2479"/>
      <c r="WAS502" s="2479"/>
      <c r="WAT502" s="2479"/>
      <c r="WAU502" s="2479"/>
      <c r="WAZ502" s="2476"/>
      <c r="WBA502" s="2476"/>
      <c r="WBB502" s="2476"/>
      <c r="WBC502" s="2479"/>
      <c r="WBD502" s="2479"/>
      <c r="WBE502" s="2479"/>
      <c r="WBF502" s="2479"/>
      <c r="WBK502" s="2476"/>
      <c r="WBL502" s="2476"/>
      <c r="WBM502" s="2476"/>
      <c r="WBN502" s="2479"/>
      <c r="WBO502" s="2479"/>
      <c r="WBP502" s="2479"/>
      <c r="WBQ502" s="2479"/>
      <c r="WBV502" s="2476"/>
      <c r="WBW502" s="2476"/>
      <c r="WBX502" s="2476"/>
      <c r="WBY502" s="2479"/>
      <c r="WBZ502" s="2479"/>
      <c r="WCA502" s="2479"/>
      <c r="WCB502" s="2479"/>
      <c r="WCG502" s="2476"/>
      <c r="WCH502" s="2476"/>
      <c r="WCI502" s="2476"/>
      <c r="WCJ502" s="2479"/>
      <c r="WCK502" s="2479"/>
      <c r="WCL502" s="2479"/>
      <c r="WCM502" s="2479"/>
      <c r="WCR502" s="2476"/>
      <c r="WCS502" s="2476"/>
      <c r="WCT502" s="2476"/>
      <c r="WCU502" s="2479"/>
      <c r="WCV502" s="2479"/>
      <c r="WCW502" s="2479"/>
      <c r="WCX502" s="2479"/>
      <c r="WDC502" s="2476"/>
      <c r="WDD502" s="2476"/>
      <c r="WDE502" s="2476"/>
      <c r="WDF502" s="2479"/>
      <c r="WDG502" s="2479"/>
      <c r="WDH502" s="2479"/>
      <c r="WDI502" s="2479"/>
      <c r="WDN502" s="2476"/>
      <c r="WDO502" s="2476"/>
      <c r="WDP502" s="2476"/>
      <c r="WDQ502" s="2479"/>
      <c r="WDR502" s="2479"/>
      <c r="WDS502" s="2479"/>
      <c r="WDT502" s="2479"/>
      <c r="WDY502" s="2476"/>
      <c r="WDZ502" s="2476"/>
      <c r="WEA502" s="2476"/>
      <c r="WEB502" s="2479"/>
      <c r="WEC502" s="2479"/>
      <c r="WED502" s="2479"/>
      <c r="WEE502" s="2479"/>
      <c r="WEJ502" s="2476"/>
      <c r="WEK502" s="2476"/>
      <c r="WEL502" s="2476"/>
      <c r="WEM502" s="2479"/>
      <c r="WEN502" s="2479"/>
      <c r="WEO502" s="2479"/>
      <c r="WEP502" s="2479"/>
      <c r="WEU502" s="2476"/>
      <c r="WEV502" s="2476"/>
      <c r="WEW502" s="2476"/>
      <c r="WEX502" s="2479"/>
      <c r="WEY502" s="2479"/>
      <c r="WEZ502" s="2479"/>
      <c r="WFA502" s="2479"/>
      <c r="WFF502" s="2476"/>
      <c r="WFG502" s="2476"/>
      <c r="WFH502" s="2476"/>
      <c r="WFI502" s="2479"/>
      <c r="WFJ502" s="2479"/>
      <c r="WFK502" s="2479"/>
      <c r="WFL502" s="2479"/>
      <c r="WFQ502" s="2476"/>
      <c r="WFR502" s="2476"/>
      <c r="WFS502" s="2476"/>
      <c r="WFT502" s="2479"/>
      <c r="WFU502" s="2479"/>
      <c r="WFV502" s="2479"/>
      <c r="WFW502" s="2479"/>
      <c r="WGB502" s="2476"/>
      <c r="WGC502" s="2476"/>
      <c r="WGD502" s="2476"/>
      <c r="WGE502" s="2479"/>
      <c r="WGF502" s="2479"/>
      <c r="WGG502" s="2479"/>
      <c r="WGH502" s="2479"/>
      <c r="WGM502" s="2476"/>
      <c r="WGN502" s="2476"/>
      <c r="WGO502" s="2476"/>
      <c r="WGP502" s="2479"/>
      <c r="WGQ502" s="2479"/>
      <c r="WGR502" s="2479"/>
      <c r="WGS502" s="2479"/>
      <c r="WGX502" s="2476"/>
      <c r="WGY502" s="2476"/>
      <c r="WGZ502" s="2476"/>
      <c r="WHA502" s="2479"/>
      <c r="WHB502" s="2479"/>
      <c r="WHC502" s="2479"/>
      <c r="WHD502" s="2479"/>
      <c r="WHI502" s="2476"/>
      <c r="WHJ502" s="2476"/>
      <c r="WHK502" s="2476"/>
      <c r="WHL502" s="2479"/>
      <c r="WHM502" s="2479"/>
      <c r="WHN502" s="2479"/>
      <c r="WHO502" s="2479"/>
      <c r="WHT502" s="2476"/>
      <c r="WHU502" s="2476"/>
      <c r="WHV502" s="2476"/>
      <c r="WHW502" s="2479"/>
      <c r="WHX502" s="2479"/>
      <c r="WHY502" s="2479"/>
      <c r="WHZ502" s="2479"/>
      <c r="WIE502" s="2476"/>
      <c r="WIF502" s="2476"/>
      <c r="WIG502" s="2476"/>
      <c r="WIH502" s="2479"/>
      <c r="WII502" s="2479"/>
      <c r="WIJ502" s="2479"/>
      <c r="WIK502" s="2479"/>
      <c r="WIP502" s="2476"/>
      <c r="WIQ502" s="2476"/>
      <c r="WIR502" s="2476"/>
      <c r="WIS502" s="2479"/>
      <c r="WIT502" s="2479"/>
      <c r="WIU502" s="2479"/>
      <c r="WIV502" s="2479"/>
      <c r="WJA502" s="2476"/>
      <c r="WJB502" s="2476"/>
      <c r="WJC502" s="2476"/>
      <c r="WJD502" s="2479"/>
      <c r="WJE502" s="2479"/>
      <c r="WJF502" s="2479"/>
      <c r="WJG502" s="2479"/>
      <c r="WJL502" s="2476"/>
      <c r="WJM502" s="2476"/>
      <c r="WJN502" s="2476"/>
      <c r="WJO502" s="2479"/>
      <c r="WJP502" s="2479"/>
      <c r="WJQ502" s="2479"/>
      <c r="WJR502" s="2479"/>
      <c r="WJW502" s="2476"/>
      <c r="WJX502" s="2476"/>
      <c r="WJY502" s="2476"/>
      <c r="WJZ502" s="2479"/>
      <c r="WKA502" s="2479"/>
      <c r="WKB502" s="2479"/>
      <c r="WKC502" s="2479"/>
      <c r="WKH502" s="2476"/>
      <c r="WKI502" s="2476"/>
      <c r="WKJ502" s="2476"/>
      <c r="WKK502" s="2479"/>
      <c r="WKL502" s="2479"/>
      <c r="WKM502" s="2479"/>
      <c r="WKN502" s="2479"/>
      <c r="WKS502" s="2476"/>
      <c r="WKT502" s="2476"/>
      <c r="WKU502" s="2476"/>
      <c r="WKV502" s="2479"/>
      <c r="WKW502" s="2479"/>
      <c r="WKX502" s="2479"/>
      <c r="WKY502" s="2479"/>
      <c r="WLD502" s="2476"/>
      <c r="WLE502" s="2476"/>
      <c r="WLF502" s="2476"/>
      <c r="WLG502" s="2479"/>
      <c r="WLH502" s="2479"/>
      <c r="WLI502" s="2479"/>
      <c r="WLJ502" s="2479"/>
      <c r="WLO502" s="2476"/>
      <c r="WLP502" s="2476"/>
      <c r="WLQ502" s="2476"/>
      <c r="WLR502" s="2479"/>
      <c r="WLS502" s="2479"/>
      <c r="WLT502" s="2479"/>
      <c r="WLU502" s="2479"/>
      <c r="WLZ502" s="2476"/>
      <c r="WMA502" s="2476"/>
      <c r="WMB502" s="2476"/>
      <c r="WMC502" s="2479"/>
      <c r="WMD502" s="2479"/>
      <c r="WME502" s="2479"/>
      <c r="WMF502" s="2479"/>
      <c r="WMK502" s="2476"/>
      <c r="WML502" s="2476"/>
      <c r="WMM502" s="2476"/>
      <c r="WMN502" s="2479"/>
      <c r="WMO502" s="2479"/>
      <c r="WMP502" s="2479"/>
      <c r="WMQ502" s="2479"/>
      <c r="WMV502" s="2476"/>
      <c r="WMW502" s="2476"/>
      <c r="WMX502" s="2476"/>
      <c r="WMY502" s="2479"/>
      <c r="WMZ502" s="2479"/>
      <c r="WNA502" s="2479"/>
      <c r="WNB502" s="2479"/>
      <c r="WNG502" s="2476"/>
      <c r="WNH502" s="2476"/>
      <c r="WNI502" s="2476"/>
      <c r="WNJ502" s="2479"/>
      <c r="WNK502" s="2479"/>
      <c r="WNL502" s="2479"/>
      <c r="WNM502" s="2479"/>
      <c r="WNR502" s="2476"/>
      <c r="WNS502" s="2476"/>
      <c r="WNT502" s="2476"/>
      <c r="WNU502" s="2479"/>
      <c r="WNV502" s="2479"/>
      <c r="WNW502" s="2479"/>
      <c r="WNX502" s="2479"/>
      <c r="WOC502" s="2476"/>
      <c r="WOD502" s="2476"/>
      <c r="WOE502" s="2476"/>
      <c r="WOF502" s="2479"/>
      <c r="WOG502" s="2479"/>
      <c r="WOH502" s="2479"/>
      <c r="WOI502" s="2479"/>
      <c r="WON502" s="2476"/>
      <c r="WOO502" s="2476"/>
      <c r="WOP502" s="2476"/>
      <c r="WOQ502" s="2479"/>
      <c r="WOR502" s="2479"/>
      <c r="WOS502" s="2479"/>
      <c r="WOT502" s="2479"/>
      <c r="WOY502" s="2476"/>
      <c r="WOZ502" s="2476"/>
      <c r="WPA502" s="2476"/>
      <c r="WPB502" s="2479"/>
      <c r="WPC502" s="2479"/>
      <c r="WPD502" s="2479"/>
      <c r="WPE502" s="2479"/>
      <c r="WPJ502" s="2476"/>
      <c r="WPK502" s="2476"/>
      <c r="WPL502" s="2476"/>
      <c r="WPM502" s="2479"/>
      <c r="WPN502" s="2479"/>
      <c r="WPO502" s="2479"/>
      <c r="WPP502" s="2479"/>
      <c r="WPU502" s="2476"/>
      <c r="WPV502" s="2476"/>
      <c r="WPW502" s="2476"/>
      <c r="WPX502" s="2479"/>
      <c r="WPY502" s="2479"/>
      <c r="WPZ502" s="2479"/>
      <c r="WQA502" s="2479"/>
      <c r="WQF502" s="2476"/>
      <c r="WQG502" s="2476"/>
      <c r="WQH502" s="2476"/>
      <c r="WQI502" s="2479"/>
      <c r="WQJ502" s="2479"/>
      <c r="WQK502" s="2479"/>
      <c r="WQL502" s="2479"/>
      <c r="WQQ502" s="2476"/>
      <c r="WQR502" s="2476"/>
      <c r="WQS502" s="2476"/>
      <c r="WQT502" s="2479"/>
      <c r="WQU502" s="2479"/>
      <c r="WQV502" s="2479"/>
      <c r="WQW502" s="2479"/>
      <c r="WRB502" s="2476"/>
      <c r="WRC502" s="2476"/>
      <c r="WRD502" s="2476"/>
      <c r="WRE502" s="2479"/>
      <c r="WRF502" s="2479"/>
      <c r="WRG502" s="2479"/>
      <c r="WRH502" s="2479"/>
      <c r="WRM502" s="2476"/>
      <c r="WRN502" s="2476"/>
      <c r="WRO502" s="2476"/>
      <c r="WRP502" s="2479"/>
      <c r="WRQ502" s="2479"/>
      <c r="WRR502" s="2479"/>
      <c r="WRS502" s="2479"/>
      <c r="WRX502" s="2476"/>
      <c r="WRY502" s="2476"/>
      <c r="WRZ502" s="2476"/>
      <c r="WSA502" s="2479"/>
      <c r="WSB502" s="2479"/>
      <c r="WSC502" s="2479"/>
      <c r="WSD502" s="2479"/>
      <c r="WSI502" s="2476"/>
      <c r="WSJ502" s="2476"/>
      <c r="WSK502" s="2476"/>
      <c r="WSL502" s="2479"/>
      <c r="WSM502" s="2479"/>
      <c r="WSN502" s="2479"/>
      <c r="WSO502" s="2479"/>
      <c r="WST502" s="2476"/>
      <c r="WSU502" s="2476"/>
      <c r="WSV502" s="2476"/>
      <c r="WSW502" s="2479"/>
      <c r="WSX502" s="2479"/>
      <c r="WSY502" s="2479"/>
      <c r="WSZ502" s="2479"/>
      <c r="WTE502" s="2476"/>
      <c r="WTF502" s="2476"/>
      <c r="WTG502" s="2476"/>
      <c r="WTH502" s="2479"/>
      <c r="WTI502" s="2479"/>
      <c r="WTJ502" s="2479"/>
      <c r="WTK502" s="2479"/>
      <c r="WTP502" s="2476"/>
      <c r="WTQ502" s="2476"/>
      <c r="WTR502" s="2476"/>
      <c r="WTS502" s="2479"/>
      <c r="WTT502" s="2479"/>
      <c r="WTU502" s="2479"/>
      <c r="WTV502" s="2479"/>
      <c r="WUA502" s="2476"/>
      <c r="WUB502" s="2476"/>
      <c r="WUC502" s="2476"/>
      <c r="WUD502" s="2479"/>
      <c r="WUE502" s="2479"/>
      <c r="WUF502" s="2479"/>
      <c r="WUG502" s="2479"/>
      <c r="WUL502" s="2476"/>
      <c r="WUM502" s="2476"/>
      <c r="WUN502" s="2476"/>
      <c r="WUO502" s="2479"/>
      <c r="WUP502" s="2479"/>
      <c r="WUQ502" s="2479"/>
      <c r="WUR502" s="2479"/>
      <c r="WUW502" s="2476"/>
      <c r="WUX502" s="2476"/>
      <c r="WUY502" s="2476"/>
      <c r="WUZ502" s="2479"/>
      <c r="WVA502" s="2479"/>
      <c r="WVB502" s="2479"/>
      <c r="WVC502" s="2479"/>
      <c r="WVH502" s="2476"/>
      <c r="WVI502" s="2476"/>
      <c r="WVJ502" s="2476"/>
      <c r="WVK502" s="2479"/>
      <c r="WVL502" s="2479"/>
      <c r="WVM502" s="2479"/>
      <c r="WVN502" s="2479"/>
      <c r="WVS502" s="2476"/>
      <c r="WVT502" s="2476"/>
      <c r="WVU502" s="2476"/>
      <c r="WVV502" s="2479"/>
      <c r="WVW502" s="2479"/>
      <c r="WVX502" s="2479"/>
      <c r="WVY502" s="2479"/>
      <c r="WWD502" s="2476"/>
      <c r="WWE502" s="2476"/>
      <c r="WWF502" s="2476"/>
      <c r="WWG502" s="2479"/>
      <c r="WWH502" s="2479"/>
      <c r="WWI502" s="2479"/>
      <c r="WWJ502" s="2479"/>
      <c r="WWO502" s="2476"/>
      <c r="WWP502" s="2476"/>
      <c r="WWQ502" s="2476"/>
      <c r="WWR502" s="2479"/>
      <c r="WWS502" s="2479"/>
      <c r="WWT502" s="2479"/>
      <c r="WWU502" s="2479"/>
      <c r="WWZ502" s="2476"/>
      <c r="WXA502" s="2476"/>
      <c r="WXB502" s="2476"/>
      <c r="WXC502" s="2479"/>
      <c r="WXD502" s="2479"/>
      <c r="WXE502" s="2479"/>
      <c r="WXF502" s="2479"/>
      <c r="WXK502" s="2476"/>
      <c r="WXL502" s="2476"/>
      <c r="WXM502" s="2476"/>
      <c r="WXN502" s="2479"/>
      <c r="WXO502" s="2479"/>
      <c r="WXP502" s="2479"/>
      <c r="WXQ502" s="2479"/>
      <c r="WXV502" s="2476"/>
      <c r="WXW502" s="2476"/>
      <c r="WXX502" s="2476"/>
      <c r="WXY502" s="2479"/>
      <c r="WXZ502" s="2479"/>
      <c r="WYA502" s="2479"/>
      <c r="WYB502" s="2479"/>
      <c r="WYG502" s="2476"/>
      <c r="WYH502" s="2476"/>
      <c r="WYI502" s="2476"/>
      <c r="WYJ502" s="2479"/>
      <c r="WYK502" s="2479"/>
      <c r="WYL502" s="2479"/>
      <c r="WYM502" s="2479"/>
      <c r="WYR502" s="2476"/>
      <c r="WYS502" s="2476"/>
      <c r="WYT502" s="2476"/>
      <c r="WYU502" s="2479"/>
      <c r="WYV502" s="2479"/>
      <c r="WYW502" s="2479"/>
      <c r="WYX502" s="2479"/>
      <c r="WZC502" s="2476"/>
      <c r="WZD502" s="2476"/>
      <c r="WZE502" s="2476"/>
      <c r="WZF502" s="2479"/>
      <c r="WZG502" s="2479"/>
      <c r="WZH502" s="2479"/>
      <c r="WZI502" s="2479"/>
      <c r="WZN502" s="2476"/>
      <c r="WZO502" s="2476"/>
      <c r="WZP502" s="2476"/>
      <c r="WZQ502" s="2479"/>
      <c r="WZR502" s="2479"/>
      <c r="WZS502" s="2479"/>
      <c r="WZT502" s="2479"/>
      <c r="WZY502" s="2476"/>
      <c r="WZZ502" s="2476"/>
      <c r="XAA502" s="2476"/>
      <c r="XAB502" s="2479"/>
      <c r="XAC502" s="2479"/>
      <c r="XAD502" s="2479"/>
      <c r="XAE502" s="2479"/>
      <c r="XAJ502" s="2476"/>
      <c r="XAK502" s="2476"/>
      <c r="XAL502" s="2476"/>
      <c r="XAM502" s="2479"/>
      <c r="XAN502" s="2479"/>
      <c r="XAO502" s="2479"/>
      <c r="XAP502" s="2479"/>
      <c r="XAU502" s="2476"/>
      <c r="XAV502" s="2476"/>
      <c r="XAW502" s="2476"/>
      <c r="XAX502" s="2479"/>
      <c r="XAY502" s="2479"/>
      <c r="XAZ502" s="2479"/>
      <c r="XBA502" s="2479"/>
      <c r="XBF502" s="2476"/>
      <c r="XBG502" s="2476"/>
      <c r="XBH502" s="2476"/>
      <c r="XBI502" s="2479"/>
      <c r="XBJ502" s="2479"/>
      <c r="XBK502" s="2479"/>
      <c r="XBL502" s="2479"/>
      <c r="XBQ502" s="2476"/>
      <c r="XBR502" s="2476"/>
      <c r="XBS502" s="2476"/>
      <c r="XBT502" s="2479"/>
      <c r="XBU502" s="2479"/>
      <c r="XBV502" s="2479"/>
      <c r="XBW502" s="2479"/>
      <c r="XCB502" s="2476"/>
      <c r="XCC502" s="2476"/>
      <c r="XCD502" s="2476"/>
      <c r="XCE502" s="2479"/>
      <c r="XCF502" s="2479"/>
      <c r="XCG502" s="2479"/>
      <c r="XCH502" s="2479"/>
      <c r="XCM502" s="2476"/>
      <c r="XCN502" s="2476"/>
      <c r="XCO502" s="2476"/>
      <c r="XCP502" s="2479"/>
      <c r="XCQ502" s="2479"/>
      <c r="XCR502" s="2479"/>
      <c r="XCS502" s="2479"/>
      <c r="XCX502" s="2476"/>
      <c r="XCY502" s="2476"/>
      <c r="XCZ502" s="2476"/>
      <c r="XDA502" s="2479"/>
      <c r="XDB502" s="2479"/>
      <c r="XDC502" s="2479"/>
      <c r="XDD502" s="2479"/>
      <c r="XDI502" s="2476"/>
      <c r="XDJ502" s="2476"/>
      <c r="XDK502" s="2476"/>
      <c r="XDL502" s="2479"/>
      <c r="XDM502" s="2479"/>
      <c r="XDN502" s="2479"/>
      <c r="XDO502" s="2479"/>
      <c r="XDT502" s="2476"/>
      <c r="XDU502" s="2476"/>
      <c r="XDV502" s="2476"/>
      <c r="XDW502" s="2479"/>
      <c r="XDX502" s="2479"/>
      <c r="XDY502" s="2479"/>
      <c r="XDZ502" s="2479"/>
      <c r="XEE502" s="2476"/>
      <c r="XEF502" s="2476"/>
      <c r="XEG502" s="2476"/>
      <c r="XEH502" s="2479"/>
      <c r="XEI502" s="2479"/>
      <c r="XEJ502" s="2479"/>
      <c r="XEK502" s="2479"/>
      <c r="XEP502" s="2476"/>
      <c r="XEQ502" s="2476"/>
      <c r="XER502" s="2476"/>
      <c r="XES502" s="2479"/>
      <c r="XET502" s="2479"/>
      <c r="XEU502" s="2479"/>
      <c r="XEV502" s="2479"/>
      <c r="XFA502" s="2476"/>
      <c r="XFB502" s="2476"/>
      <c r="XFC502" s="2476"/>
      <c r="XFD502" s="2479"/>
    </row>
    <row r="503" spans="1:1020 1025:8192 8197:9215 9220:10238 10243:11261 11266:12284 12289:16384" s="2470" customFormat="1" x14ac:dyDescent="0.25">
      <c r="A503" s="926" t="s">
        <v>1386</v>
      </c>
      <c r="B503" s="927">
        <v>1</v>
      </c>
      <c r="C503" s="927">
        <v>0</v>
      </c>
      <c r="D503" s="927">
        <v>1</v>
      </c>
      <c r="E503" s="928">
        <v>160184.08799999999</v>
      </c>
      <c r="F503" s="928">
        <v>348692.11199999996</v>
      </c>
      <c r="G503" s="928">
        <v>508876.19999999995</v>
      </c>
      <c r="H503" s="928"/>
      <c r="I503" s="929"/>
      <c r="J503" s="913"/>
      <c r="K503" s="913"/>
      <c r="L503" s="913"/>
      <c r="M503" s="913"/>
      <c r="N503" s="913"/>
      <c r="O503" s="913"/>
      <c r="P503" s="913"/>
      <c r="Q503" s="913"/>
      <c r="R503" s="2479"/>
      <c r="S503" s="2479"/>
      <c r="U503" s="913" t="s">
        <v>1328</v>
      </c>
      <c r="X503" s="2476"/>
      <c r="Y503" s="2476"/>
      <c r="Z503" s="2476"/>
      <c r="AA503" s="2479"/>
      <c r="AB503" s="2479"/>
      <c r="AC503" s="2479"/>
      <c r="AD503" s="2479"/>
      <c r="AI503" s="2476"/>
      <c r="AJ503" s="2476"/>
      <c r="AK503" s="2476"/>
      <c r="AL503" s="2479"/>
      <c r="AM503" s="2479"/>
      <c r="AN503" s="2479"/>
      <c r="AO503" s="2479"/>
      <c r="AT503" s="2476"/>
      <c r="AU503" s="2476"/>
      <c r="AV503" s="2476"/>
      <c r="AW503" s="2479"/>
      <c r="AX503" s="2479"/>
      <c r="AY503" s="2479"/>
      <c r="AZ503" s="2479"/>
      <c r="BE503" s="2476"/>
      <c r="BF503" s="2476"/>
      <c r="BG503" s="2476"/>
      <c r="BH503" s="2479"/>
      <c r="BI503" s="2479"/>
      <c r="BJ503" s="2479"/>
      <c r="BK503" s="2479"/>
      <c r="BP503" s="2476"/>
      <c r="BQ503" s="2476"/>
      <c r="BR503" s="2476"/>
      <c r="BS503" s="2479"/>
      <c r="BT503" s="2479"/>
      <c r="BU503" s="2479"/>
      <c r="BV503" s="2479"/>
      <c r="CA503" s="2476"/>
      <c r="CB503" s="2476"/>
      <c r="CC503" s="2476"/>
      <c r="CD503" s="2479"/>
      <c r="CE503" s="2479"/>
      <c r="CF503" s="2479"/>
      <c r="CG503" s="2479"/>
      <c r="CL503" s="2476"/>
      <c r="CM503" s="2476"/>
      <c r="CN503" s="2476"/>
      <c r="CO503" s="2479"/>
      <c r="CP503" s="2479"/>
      <c r="CQ503" s="2479"/>
      <c r="CR503" s="2479"/>
      <c r="CW503" s="2476"/>
      <c r="CX503" s="2476"/>
      <c r="CY503" s="2476"/>
      <c r="CZ503" s="2479"/>
      <c r="DA503" s="2479"/>
      <c r="DB503" s="2479"/>
      <c r="DC503" s="2479"/>
      <c r="DH503" s="2476"/>
      <c r="DI503" s="2476"/>
      <c r="DJ503" s="2476"/>
      <c r="DK503" s="2479"/>
      <c r="DL503" s="2479"/>
      <c r="DM503" s="2479"/>
      <c r="DN503" s="2479"/>
      <c r="DS503" s="2476"/>
      <c r="DT503" s="2476"/>
      <c r="DU503" s="2476"/>
      <c r="DV503" s="2479"/>
      <c r="DW503" s="2479"/>
      <c r="DX503" s="2479"/>
      <c r="DY503" s="2479"/>
      <c r="ED503" s="2476"/>
      <c r="EE503" s="2476"/>
      <c r="EF503" s="2476"/>
      <c r="EG503" s="2479"/>
      <c r="EH503" s="2479"/>
      <c r="EI503" s="2479"/>
      <c r="EJ503" s="2479"/>
      <c r="EO503" s="2476"/>
      <c r="EP503" s="2476"/>
      <c r="EQ503" s="2476"/>
      <c r="ER503" s="2479"/>
      <c r="ES503" s="2479"/>
      <c r="ET503" s="2479"/>
      <c r="EU503" s="2479"/>
      <c r="EZ503" s="2476"/>
      <c r="FA503" s="2476"/>
      <c r="FB503" s="2476"/>
      <c r="FC503" s="2479"/>
      <c r="FD503" s="2479"/>
      <c r="FE503" s="2479"/>
      <c r="FF503" s="2479"/>
      <c r="FK503" s="2476"/>
      <c r="FL503" s="2476"/>
      <c r="FM503" s="2476"/>
      <c r="FN503" s="2479"/>
      <c r="FO503" s="2479"/>
      <c r="FP503" s="2479"/>
      <c r="FQ503" s="2479"/>
      <c r="FV503" s="2476"/>
      <c r="FW503" s="2476"/>
      <c r="FX503" s="2476"/>
      <c r="FY503" s="2479"/>
      <c r="FZ503" s="2479"/>
      <c r="GA503" s="2479"/>
      <c r="GB503" s="2479"/>
      <c r="GG503" s="2476"/>
      <c r="GH503" s="2476"/>
      <c r="GI503" s="2476"/>
      <c r="GJ503" s="2479"/>
      <c r="GK503" s="2479"/>
      <c r="GL503" s="2479"/>
      <c r="GM503" s="2479"/>
      <c r="GR503" s="2476"/>
      <c r="GS503" s="2476"/>
      <c r="GT503" s="2476"/>
      <c r="GU503" s="2479"/>
      <c r="GV503" s="2479"/>
      <c r="GW503" s="2479"/>
      <c r="GX503" s="2479"/>
      <c r="HC503" s="2476"/>
      <c r="HD503" s="2476"/>
      <c r="HE503" s="2476"/>
      <c r="HF503" s="2479"/>
      <c r="HG503" s="2479"/>
      <c r="HH503" s="2479"/>
      <c r="HI503" s="2479"/>
      <c r="HN503" s="2476"/>
      <c r="HO503" s="2476"/>
      <c r="HP503" s="2476"/>
      <c r="HQ503" s="2479"/>
      <c r="HR503" s="2479"/>
      <c r="HS503" s="2479"/>
      <c r="HT503" s="2479"/>
      <c r="HY503" s="2476"/>
      <c r="HZ503" s="2476"/>
      <c r="IA503" s="2476"/>
      <c r="IB503" s="2479"/>
      <c r="IC503" s="2479"/>
      <c r="ID503" s="2479"/>
      <c r="IE503" s="2479"/>
      <c r="IJ503" s="2476"/>
      <c r="IK503" s="2476"/>
      <c r="IL503" s="2476"/>
      <c r="IM503" s="2479"/>
      <c r="IN503" s="2479"/>
      <c r="IO503" s="2479"/>
      <c r="IP503" s="2479"/>
      <c r="IU503" s="2476"/>
      <c r="IV503" s="2476"/>
      <c r="IW503" s="2476"/>
      <c r="IX503" s="2479"/>
      <c r="IY503" s="2479"/>
      <c r="IZ503" s="2479"/>
      <c r="JA503" s="2479"/>
      <c r="JF503" s="2476"/>
      <c r="JG503" s="2476"/>
      <c r="JH503" s="2476"/>
      <c r="JI503" s="2479"/>
      <c r="JJ503" s="2479"/>
      <c r="JK503" s="2479"/>
      <c r="JL503" s="2479"/>
      <c r="JQ503" s="2476"/>
      <c r="JR503" s="2476"/>
      <c r="JS503" s="2476"/>
      <c r="JT503" s="2479"/>
      <c r="JU503" s="2479"/>
      <c r="JV503" s="2479"/>
      <c r="JW503" s="2479"/>
      <c r="KB503" s="2476"/>
      <c r="KC503" s="2476"/>
      <c r="KD503" s="2476"/>
      <c r="KE503" s="2479"/>
      <c r="KF503" s="2479"/>
      <c r="KG503" s="2479"/>
      <c r="KH503" s="2479"/>
      <c r="KM503" s="2476"/>
      <c r="KN503" s="2476"/>
      <c r="KO503" s="2476"/>
      <c r="KP503" s="2479"/>
      <c r="KQ503" s="2479"/>
      <c r="KR503" s="2479"/>
      <c r="KS503" s="2479"/>
      <c r="KX503" s="2476"/>
      <c r="KY503" s="2476"/>
      <c r="KZ503" s="2476"/>
      <c r="LA503" s="2479"/>
      <c r="LB503" s="2479"/>
      <c r="LC503" s="2479"/>
      <c r="LD503" s="2479"/>
      <c r="LI503" s="2476"/>
      <c r="LJ503" s="2476"/>
      <c r="LK503" s="2476"/>
      <c r="LL503" s="2479"/>
      <c r="LM503" s="2479"/>
      <c r="LN503" s="2479"/>
      <c r="LO503" s="2479"/>
      <c r="LT503" s="2476"/>
      <c r="LU503" s="2476"/>
      <c r="LV503" s="2476"/>
      <c r="LW503" s="2479"/>
      <c r="LX503" s="2479"/>
      <c r="LY503" s="2479"/>
      <c r="LZ503" s="2479"/>
      <c r="ME503" s="2476"/>
      <c r="MF503" s="2476"/>
      <c r="MG503" s="2476"/>
      <c r="MH503" s="2479"/>
      <c r="MI503" s="2479"/>
      <c r="MJ503" s="2479"/>
      <c r="MK503" s="2479"/>
      <c r="MP503" s="2476"/>
      <c r="MQ503" s="2476"/>
      <c r="MR503" s="2476"/>
      <c r="MS503" s="2479"/>
      <c r="MT503" s="2479"/>
      <c r="MU503" s="2479"/>
      <c r="MV503" s="2479"/>
      <c r="NA503" s="2476"/>
      <c r="NB503" s="2476"/>
      <c r="NC503" s="2476"/>
      <c r="ND503" s="2479"/>
      <c r="NE503" s="2479"/>
      <c r="NF503" s="2479"/>
      <c r="NG503" s="2479"/>
      <c r="NL503" s="2476"/>
      <c r="NM503" s="2476"/>
      <c r="NN503" s="2476"/>
      <c r="NO503" s="2479"/>
      <c r="NP503" s="2479"/>
      <c r="NQ503" s="2479"/>
      <c r="NR503" s="2479"/>
      <c r="NW503" s="2476"/>
      <c r="NX503" s="2476"/>
      <c r="NY503" s="2476"/>
      <c r="NZ503" s="2479"/>
      <c r="OA503" s="2479"/>
      <c r="OB503" s="2479"/>
      <c r="OC503" s="2479"/>
      <c r="OH503" s="2476"/>
      <c r="OI503" s="2476"/>
      <c r="OJ503" s="2476"/>
      <c r="OK503" s="2479"/>
      <c r="OL503" s="2479"/>
      <c r="OM503" s="2479"/>
      <c r="ON503" s="2479"/>
      <c r="OS503" s="2476"/>
      <c r="OT503" s="2476"/>
      <c r="OU503" s="2476"/>
      <c r="OV503" s="2479"/>
      <c r="OW503" s="2479"/>
      <c r="OX503" s="2479"/>
      <c r="OY503" s="2479"/>
      <c r="PD503" s="2476"/>
      <c r="PE503" s="2476"/>
      <c r="PF503" s="2476"/>
      <c r="PG503" s="2479"/>
      <c r="PH503" s="2479"/>
      <c r="PI503" s="2479"/>
      <c r="PJ503" s="2479"/>
      <c r="PO503" s="2476"/>
      <c r="PP503" s="2476"/>
      <c r="PQ503" s="2476"/>
      <c r="PR503" s="2479"/>
      <c r="PS503" s="2479"/>
      <c r="PT503" s="2479"/>
      <c r="PU503" s="2479"/>
      <c r="PZ503" s="2476"/>
      <c r="QA503" s="2476"/>
      <c r="QB503" s="2476"/>
      <c r="QC503" s="2479"/>
      <c r="QD503" s="2479"/>
      <c r="QE503" s="2479"/>
      <c r="QF503" s="2479"/>
      <c r="QK503" s="2476"/>
      <c r="QL503" s="2476"/>
      <c r="QM503" s="2476"/>
      <c r="QN503" s="2479"/>
      <c r="QO503" s="2479"/>
      <c r="QP503" s="2479"/>
      <c r="QQ503" s="2479"/>
      <c r="QV503" s="2476"/>
      <c r="QW503" s="2476"/>
      <c r="QX503" s="2476"/>
      <c r="QY503" s="2479"/>
      <c r="QZ503" s="2479"/>
      <c r="RA503" s="2479"/>
      <c r="RB503" s="2479"/>
      <c r="RG503" s="2476"/>
      <c r="RH503" s="2476"/>
      <c r="RI503" s="2476"/>
      <c r="RJ503" s="2479"/>
      <c r="RK503" s="2479"/>
      <c r="RL503" s="2479"/>
      <c r="RM503" s="2479"/>
      <c r="RR503" s="2476"/>
      <c r="RS503" s="2476"/>
      <c r="RT503" s="2476"/>
      <c r="RU503" s="2479"/>
      <c r="RV503" s="2479"/>
      <c r="RW503" s="2479"/>
      <c r="RX503" s="2479"/>
      <c r="SC503" s="2476"/>
      <c r="SD503" s="2476"/>
      <c r="SE503" s="2476"/>
      <c r="SF503" s="2479"/>
      <c r="SG503" s="2479"/>
      <c r="SH503" s="2479"/>
      <c r="SI503" s="2479"/>
      <c r="SN503" s="2476"/>
      <c r="SO503" s="2476"/>
      <c r="SP503" s="2476"/>
      <c r="SQ503" s="2479"/>
      <c r="SR503" s="2479"/>
      <c r="SS503" s="2479"/>
      <c r="ST503" s="2479"/>
      <c r="SY503" s="2476"/>
      <c r="SZ503" s="2476"/>
      <c r="TA503" s="2476"/>
      <c r="TB503" s="2479"/>
      <c r="TC503" s="2479"/>
      <c r="TD503" s="2479"/>
      <c r="TE503" s="2479"/>
      <c r="TJ503" s="2476"/>
      <c r="TK503" s="2476"/>
      <c r="TL503" s="2476"/>
      <c r="TM503" s="2479"/>
      <c r="TN503" s="2479"/>
      <c r="TO503" s="2479"/>
      <c r="TP503" s="2479"/>
      <c r="TU503" s="2476"/>
      <c r="TV503" s="2476"/>
      <c r="TW503" s="2476"/>
      <c r="TX503" s="2479"/>
      <c r="TY503" s="2479"/>
      <c r="TZ503" s="2479"/>
      <c r="UA503" s="2479"/>
      <c r="UF503" s="2476"/>
      <c r="UG503" s="2476"/>
      <c r="UH503" s="2476"/>
      <c r="UI503" s="2479"/>
      <c r="UJ503" s="2479"/>
      <c r="UK503" s="2479"/>
      <c r="UL503" s="2479"/>
      <c r="UQ503" s="2476"/>
      <c r="UR503" s="2476"/>
      <c r="US503" s="2476"/>
      <c r="UT503" s="2479"/>
      <c r="UU503" s="2479"/>
      <c r="UV503" s="2479"/>
      <c r="UW503" s="2479"/>
      <c r="VB503" s="2476"/>
      <c r="VC503" s="2476"/>
      <c r="VD503" s="2476"/>
      <c r="VE503" s="2479"/>
      <c r="VF503" s="2479"/>
      <c r="VG503" s="2479"/>
      <c r="VH503" s="2479"/>
      <c r="VM503" s="2476"/>
      <c r="VN503" s="2476"/>
      <c r="VO503" s="2476"/>
      <c r="VP503" s="2479"/>
      <c r="VQ503" s="2479"/>
      <c r="VR503" s="2479"/>
      <c r="VS503" s="2479"/>
      <c r="VX503" s="2476"/>
      <c r="VY503" s="2476"/>
      <c r="VZ503" s="2476"/>
      <c r="WA503" s="2479"/>
      <c r="WB503" s="2479"/>
      <c r="WC503" s="2479"/>
      <c r="WD503" s="2479"/>
      <c r="WI503" s="2476"/>
      <c r="WJ503" s="2476"/>
      <c r="WK503" s="2476"/>
      <c r="WL503" s="2479"/>
      <c r="WM503" s="2479"/>
      <c r="WN503" s="2479"/>
      <c r="WO503" s="2479"/>
      <c r="WT503" s="2476"/>
      <c r="WU503" s="2476"/>
      <c r="WV503" s="2476"/>
      <c r="WW503" s="2479"/>
      <c r="WX503" s="2479"/>
      <c r="WY503" s="2479"/>
      <c r="WZ503" s="2479"/>
      <c r="XE503" s="2476"/>
      <c r="XF503" s="2476"/>
      <c r="XG503" s="2476"/>
      <c r="XH503" s="2479"/>
      <c r="XI503" s="2479"/>
      <c r="XJ503" s="2479"/>
      <c r="XK503" s="2479"/>
      <c r="XP503" s="2476"/>
      <c r="XQ503" s="2476"/>
      <c r="XR503" s="2476"/>
      <c r="XS503" s="2479"/>
      <c r="XT503" s="2479"/>
      <c r="XU503" s="2479"/>
      <c r="XV503" s="2479"/>
      <c r="YA503" s="2476"/>
      <c r="YB503" s="2476"/>
      <c r="YC503" s="2476"/>
      <c r="YD503" s="2479"/>
      <c r="YE503" s="2479"/>
      <c r="YF503" s="2479"/>
      <c r="YG503" s="2479"/>
      <c r="YL503" s="2476"/>
      <c r="YM503" s="2476"/>
      <c r="YN503" s="2476"/>
      <c r="YO503" s="2479"/>
      <c r="YP503" s="2479"/>
      <c r="YQ503" s="2479"/>
      <c r="YR503" s="2479"/>
      <c r="YW503" s="2476"/>
      <c r="YX503" s="2476"/>
      <c r="YY503" s="2476"/>
      <c r="YZ503" s="2479"/>
      <c r="ZA503" s="2479"/>
      <c r="ZB503" s="2479"/>
      <c r="ZC503" s="2479"/>
      <c r="ZH503" s="2476"/>
      <c r="ZI503" s="2476"/>
      <c r="ZJ503" s="2476"/>
      <c r="ZK503" s="2479"/>
      <c r="ZL503" s="2479"/>
      <c r="ZM503" s="2479"/>
      <c r="ZN503" s="2479"/>
      <c r="ZS503" s="2476"/>
      <c r="ZT503" s="2476"/>
      <c r="ZU503" s="2476"/>
      <c r="ZV503" s="2479"/>
      <c r="ZW503" s="2479"/>
      <c r="ZX503" s="2479"/>
      <c r="ZY503" s="2479"/>
      <c r="AAD503" s="2476"/>
      <c r="AAE503" s="2476"/>
      <c r="AAF503" s="2476"/>
      <c r="AAG503" s="2479"/>
      <c r="AAH503" s="2479"/>
      <c r="AAI503" s="2479"/>
      <c r="AAJ503" s="2479"/>
      <c r="AAO503" s="2476"/>
      <c r="AAP503" s="2476"/>
      <c r="AAQ503" s="2476"/>
      <c r="AAR503" s="2479"/>
      <c r="AAS503" s="2479"/>
      <c r="AAT503" s="2479"/>
      <c r="AAU503" s="2479"/>
      <c r="AAZ503" s="2476"/>
      <c r="ABA503" s="2476"/>
      <c r="ABB503" s="2476"/>
      <c r="ABC503" s="2479"/>
      <c r="ABD503" s="2479"/>
      <c r="ABE503" s="2479"/>
      <c r="ABF503" s="2479"/>
      <c r="ABK503" s="2476"/>
      <c r="ABL503" s="2476"/>
      <c r="ABM503" s="2476"/>
      <c r="ABN503" s="2479"/>
      <c r="ABO503" s="2479"/>
      <c r="ABP503" s="2479"/>
      <c r="ABQ503" s="2479"/>
      <c r="ABV503" s="2476"/>
      <c r="ABW503" s="2476"/>
      <c r="ABX503" s="2476"/>
      <c r="ABY503" s="2479"/>
      <c r="ABZ503" s="2479"/>
      <c r="ACA503" s="2479"/>
      <c r="ACB503" s="2479"/>
      <c r="ACG503" s="2476"/>
      <c r="ACH503" s="2476"/>
      <c r="ACI503" s="2476"/>
      <c r="ACJ503" s="2479"/>
      <c r="ACK503" s="2479"/>
      <c r="ACL503" s="2479"/>
      <c r="ACM503" s="2479"/>
      <c r="ACR503" s="2476"/>
      <c r="ACS503" s="2476"/>
      <c r="ACT503" s="2476"/>
      <c r="ACU503" s="2479"/>
      <c r="ACV503" s="2479"/>
      <c r="ACW503" s="2479"/>
      <c r="ACX503" s="2479"/>
      <c r="ADC503" s="2476"/>
      <c r="ADD503" s="2476"/>
      <c r="ADE503" s="2476"/>
      <c r="ADF503" s="2479"/>
      <c r="ADG503" s="2479"/>
      <c r="ADH503" s="2479"/>
      <c r="ADI503" s="2479"/>
      <c r="ADN503" s="2476"/>
      <c r="ADO503" s="2476"/>
      <c r="ADP503" s="2476"/>
      <c r="ADQ503" s="2479"/>
      <c r="ADR503" s="2479"/>
      <c r="ADS503" s="2479"/>
      <c r="ADT503" s="2479"/>
      <c r="ADY503" s="2476"/>
      <c r="ADZ503" s="2476"/>
      <c r="AEA503" s="2476"/>
      <c r="AEB503" s="2479"/>
      <c r="AEC503" s="2479"/>
      <c r="AED503" s="2479"/>
      <c r="AEE503" s="2479"/>
      <c r="AEJ503" s="2476"/>
      <c r="AEK503" s="2476"/>
      <c r="AEL503" s="2476"/>
      <c r="AEM503" s="2479"/>
      <c r="AEN503" s="2479"/>
      <c r="AEO503" s="2479"/>
      <c r="AEP503" s="2479"/>
      <c r="AEU503" s="2476"/>
      <c r="AEV503" s="2476"/>
      <c r="AEW503" s="2476"/>
      <c r="AEX503" s="2479"/>
      <c r="AEY503" s="2479"/>
      <c r="AEZ503" s="2479"/>
      <c r="AFA503" s="2479"/>
      <c r="AFF503" s="2476"/>
      <c r="AFG503" s="2476"/>
      <c r="AFH503" s="2476"/>
      <c r="AFI503" s="2479"/>
      <c r="AFJ503" s="2479"/>
      <c r="AFK503" s="2479"/>
      <c r="AFL503" s="2479"/>
      <c r="AFQ503" s="2476"/>
      <c r="AFR503" s="2476"/>
      <c r="AFS503" s="2476"/>
      <c r="AFT503" s="2479"/>
      <c r="AFU503" s="2479"/>
      <c r="AFV503" s="2479"/>
      <c r="AFW503" s="2479"/>
      <c r="AGB503" s="2476"/>
      <c r="AGC503" s="2476"/>
      <c r="AGD503" s="2476"/>
      <c r="AGE503" s="2479"/>
      <c r="AGF503" s="2479"/>
      <c r="AGG503" s="2479"/>
      <c r="AGH503" s="2479"/>
      <c r="AGM503" s="2476"/>
      <c r="AGN503" s="2476"/>
      <c r="AGO503" s="2476"/>
      <c r="AGP503" s="2479"/>
      <c r="AGQ503" s="2479"/>
      <c r="AGR503" s="2479"/>
      <c r="AGS503" s="2479"/>
      <c r="AGX503" s="2476"/>
      <c r="AGY503" s="2476"/>
      <c r="AGZ503" s="2476"/>
      <c r="AHA503" s="2479"/>
      <c r="AHB503" s="2479"/>
      <c r="AHC503" s="2479"/>
      <c r="AHD503" s="2479"/>
      <c r="AHI503" s="2476"/>
      <c r="AHJ503" s="2476"/>
      <c r="AHK503" s="2476"/>
      <c r="AHL503" s="2479"/>
      <c r="AHM503" s="2479"/>
      <c r="AHN503" s="2479"/>
      <c r="AHO503" s="2479"/>
      <c r="AHT503" s="2476"/>
      <c r="AHU503" s="2476"/>
      <c r="AHV503" s="2476"/>
      <c r="AHW503" s="2479"/>
      <c r="AHX503" s="2479"/>
      <c r="AHY503" s="2479"/>
      <c r="AHZ503" s="2479"/>
      <c r="AIE503" s="2476"/>
      <c r="AIF503" s="2476"/>
      <c r="AIG503" s="2476"/>
      <c r="AIH503" s="2479"/>
      <c r="AII503" s="2479"/>
      <c r="AIJ503" s="2479"/>
      <c r="AIK503" s="2479"/>
      <c r="AIP503" s="2476"/>
      <c r="AIQ503" s="2476"/>
      <c r="AIR503" s="2476"/>
      <c r="AIS503" s="2479"/>
      <c r="AIT503" s="2479"/>
      <c r="AIU503" s="2479"/>
      <c r="AIV503" s="2479"/>
      <c r="AJA503" s="2476"/>
      <c r="AJB503" s="2476"/>
      <c r="AJC503" s="2476"/>
      <c r="AJD503" s="2479"/>
      <c r="AJE503" s="2479"/>
      <c r="AJF503" s="2479"/>
      <c r="AJG503" s="2479"/>
      <c r="AJL503" s="2476"/>
      <c r="AJM503" s="2476"/>
      <c r="AJN503" s="2476"/>
      <c r="AJO503" s="2479"/>
      <c r="AJP503" s="2479"/>
      <c r="AJQ503" s="2479"/>
      <c r="AJR503" s="2479"/>
      <c r="AJW503" s="2476"/>
      <c r="AJX503" s="2476"/>
      <c r="AJY503" s="2476"/>
      <c r="AJZ503" s="2479"/>
      <c r="AKA503" s="2479"/>
      <c r="AKB503" s="2479"/>
      <c r="AKC503" s="2479"/>
      <c r="AKH503" s="2476"/>
      <c r="AKI503" s="2476"/>
      <c r="AKJ503" s="2476"/>
      <c r="AKK503" s="2479"/>
      <c r="AKL503" s="2479"/>
      <c r="AKM503" s="2479"/>
      <c r="AKN503" s="2479"/>
      <c r="AKS503" s="2476"/>
      <c r="AKT503" s="2476"/>
      <c r="AKU503" s="2476"/>
      <c r="AKV503" s="2479"/>
      <c r="AKW503" s="2479"/>
      <c r="AKX503" s="2479"/>
      <c r="AKY503" s="2479"/>
      <c r="ALD503" s="2476"/>
      <c r="ALE503" s="2476"/>
      <c r="ALF503" s="2476"/>
      <c r="ALG503" s="2479"/>
      <c r="ALH503" s="2479"/>
      <c r="ALI503" s="2479"/>
      <c r="ALJ503" s="2479"/>
      <c r="ALO503" s="2476"/>
      <c r="ALP503" s="2476"/>
      <c r="ALQ503" s="2476"/>
      <c r="ALR503" s="2479"/>
      <c r="ALS503" s="2479"/>
      <c r="ALT503" s="2479"/>
      <c r="ALU503" s="2479"/>
      <c r="ALZ503" s="2476"/>
      <c r="AMA503" s="2476"/>
      <c r="AMB503" s="2476"/>
      <c r="AMC503" s="2479"/>
      <c r="AMD503" s="2479"/>
      <c r="AME503" s="2479"/>
      <c r="AMF503" s="2479"/>
      <c r="AMK503" s="2476"/>
      <c r="AML503" s="2476"/>
      <c r="AMM503" s="2476"/>
      <c r="AMN503" s="2479"/>
      <c r="AMO503" s="2479"/>
      <c r="AMP503" s="2479"/>
      <c r="AMQ503" s="2479"/>
      <c r="AMV503" s="2476"/>
      <c r="AMW503" s="2476"/>
      <c r="AMX503" s="2476"/>
      <c r="AMY503" s="2479"/>
      <c r="AMZ503" s="2479"/>
      <c r="ANA503" s="2479"/>
      <c r="ANB503" s="2479"/>
      <c r="ANG503" s="2476"/>
      <c r="ANH503" s="2476"/>
      <c r="ANI503" s="2476"/>
      <c r="ANJ503" s="2479"/>
      <c r="ANK503" s="2479"/>
      <c r="ANL503" s="2479"/>
      <c r="ANM503" s="2479"/>
      <c r="ANR503" s="2476"/>
      <c r="ANS503" s="2476"/>
      <c r="ANT503" s="2476"/>
      <c r="ANU503" s="2479"/>
      <c r="ANV503" s="2479"/>
      <c r="ANW503" s="2479"/>
      <c r="ANX503" s="2479"/>
      <c r="AOC503" s="2476"/>
      <c r="AOD503" s="2476"/>
      <c r="AOE503" s="2476"/>
      <c r="AOF503" s="2479"/>
      <c r="AOG503" s="2479"/>
      <c r="AOH503" s="2479"/>
      <c r="AOI503" s="2479"/>
      <c r="AON503" s="2476"/>
      <c r="AOO503" s="2476"/>
      <c r="AOP503" s="2476"/>
      <c r="AOQ503" s="2479"/>
      <c r="AOR503" s="2479"/>
      <c r="AOS503" s="2479"/>
      <c r="AOT503" s="2479"/>
      <c r="AOY503" s="2476"/>
      <c r="AOZ503" s="2476"/>
      <c r="APA503" s="2476"/>
      <c r="APB503" s="2479"/>
      <c r="APC503" s="2479"/>
      <c r="APD503" s="2479"/>
      <c r="APE503" s="2479"/>
      <c r="APJ503" s="2476"/>
      <c r="APK503" s="2476"/>
      <c r="APL503" s="2476"/>
      <c r="APM503" s="2479"/>
      <c r="APN503" s="2479"/>
      <c r="APO503" s="2479"/>
      <c r="APP503" s="2479"/>
      <c r="APU503" s="2476"/>
      <c r="APV503" s="2476"/>
      <c r="APW503" s="2476"/>
      <c r="APX503" s="2479"/>
      <c r="APY503" s="2479"/>
      <c r="APZ503" s="2479"/>
      <c r="AQA503" s="2479"/>
      <c r="AQF503" s="2476"/>
      <c r="AQG503" s="2476"/>
      <c r="AQH503" s="2476"/>
      <c r="AQI503" s="2479"/>
      <c r="AQJ503" s="2479"/>
      <c r="AQK503" s="2479"/>
      <c r="AQL503" s="2479"/>
      <c r="AQQ503" s="2476"/>
      <c r="AQR503" s="2476"/>
      <c r="AQS503" s="2476"/>
      <c r="AQT503" s="2479"/>
      <c r="AQU503" s="2479"/>
      <c r="AQV503" s="2479"/>
      <c r="AQW503" s="2479"/>
      <c r="ARB503" s="2476"/>
      <c r="ARC503" s="2476"/>
      <c r="ARD503" s="2476"/>
      <c r="ARE503" s="2479"/>
      <c r="ARF503" s="2479"/>
      <c r="ARG503" s="2479"/>
      <c r="ARH503" s="2479"/>
      <c r="ARM503" s="2476"/>
      <c r="ARN503" s="2476"/>
      <c r="ARO503" s="2476"/>
      <c r="ARP503" s="2479"/>
      <c r="ARQ503" s="2479"/>
      <c r="ARR503" s="2479"/>
      <c r="ARS503" s="2479"/>
      <c r="ARX503" s="2476"/>
      <c r="ARY503" s="2476"/>
      <c r="ARZ503" s="2476"/>
      <c r="ASA503" s="2479"/>
      <c r="ASB503" s="2479"/>
      <c r="ASC503" s="2479"/>
      <c r="ASD503" s="2479"/>
      <c r="ASI503" s="2476"/>
      <c r="ASJ503" s="2476"/>
      <c r="ASK503" s="2476"/>
      <c r="ASL503" s="2479"/>
      <c r="ASM503" s="2479"/>
      <c r="ASN503" s="2479"/>
      <c r="ASO503" s="2479"/>
      <c r="AST503" s="2476"/>
      <c r="ASU503" s="2476"/>
      <c r="ASV503" s="2476"/>
      <c r="ASW503" s="2479"/>
      <c r="ASX503" s="2479"/>
      <c r="ASY503" s="2479"/>
      <c r="ASZ503" s="2479"/>
      <c r="ATE503" s="2476"/>
      <c r="ATF503" s="2476"/>
      <c r="ATG503" s="2476"/>
      <c r="ATH503" s="2479"/>
      <c r="ATI503" s="2479"/>
      <c r="ATJ503" s="2479"/>
      <c r="ATK503" s="2479"/>
      <c r="ATP503" s="2476"/>
      <c r="ATQ503" s="2476"/>
      <c r="ATR503" s="2476"/>
      <c r="ATS503" s="2479"/>
      <c r="ATT503" s="2479"/>
      <c r="ATU503" s="2479"/>
      <c r="ATV503" s="2479"/>
      <c r="AUA503" s="2476"/>
      <c r="AUB503" s="2476"/>
      <c r="AUC503" s="2476"/>
      <c r="AUD503" s="2479"/>
      <c r="AUE503" s="2479"/>
      <c r="AUF503" s="2479"/>
      <c r="AUG503" s="2479"/>
      <c r="AUL503" s="2476"/>
      <c r="AUM503" s="2476"/>
      <c r="AUN503" s="2476"/>
      <c r="AUO503" s="2479"/>
      <c r="AUP503" s="2479"/>
      <c r="AUQ503" s="2479"/>
      <c r="AUR503" s="2479"/>
      <c r="AUW503" s="2476"/>
      <c r="AUX503" s="2476"/>
      <c r="AUY503" s="2476"/>
      <c r="AUZ503" s="2479"/>
      <c r="AVA503" s="2479"/>
      <c r="AVB503" s="2479"/>
      <c r="AVC503" s="2479"/>
      <c r="AVH503" s="2476"/>
      <c r="AVI503" s="2476"/>
      <c r="AVJ503" s="2476"/>
      <c r="AVK503" s="2479"/>
      <c r="AVL503" s="2479"/>
      <c r="AVM503" s="2479"/>
      <c r="AVN503" s="2479"/>
      <c r="AVS503" s="2476"/>
      <c r="AVT503" s="2476"/>
      <c r="AVU503" s="2476"/>
      <c r="AVV503" s="2479"/>
      <c r="AVW503" s="2479"/>
      <c r="AVX503" s="2479"/>
      <c r="AVY503" s="2479"/>
      <c r="AWD503" s="2476"/>
      <c r="AWE503" s="2476"/>
      <c r="AWF503" s="2476"/>
      <c r="AWG503" s="2479"/>
      <c r="AWH503" s="2479"/>
      <c r="AWI503" s="2479"/>
      <c r="AWJ503" s="2479"/>
      <c r="AWO503" s="2476"/>
      <c r="AWP503" s="2476"/>
      <c r="AWQ503" s="2476"/>
      <c r="AWR503" s="2479"/>
      <c r="AWS503" s="2479"/>
      <c r="AWT503" s="2479"/>
      <c r="AWU503" s="2479"/>
      <c r="AWZ503" s="2476"/>
      <c r="AXA503" s="2476"/>
      <c r="AXB503" s="2476"/>
      <c r="AXC503" s="2479"/>
      <c r="AXD503" s="2479"/>
      <c r="AXE503" s="2479"/>
      <c r="AXF503" s="2479"/>
      <c r="AXK503" s="2476"/>
      <c r="AXL503" s="2476"/>
      <c r="AXM503" s="2476"/>
      <c r="AXN503" s="2479"/>
      <c r="AXO503" s="2479"/>
      <c r="AXP503" s="2479"/>
      <c r="AXQ503" s="2479"/>
      <c r="AXV503" s="2476"/>
      <c r="AXW503" s="2476"/>
      <c r="AXX503" s="2476"/>
      <c r="AXY503" s="2479"/>
      <c r="AXZ503" s="2479"/>
      <c r="AYA503" s="2479"/>
      <c r="AYB503" s="2479"/>
      <c r="AYG503" s="2476"/>
      <c r="AYH503" s="2476"/>
      <c r="AYI503" s="2476"/>
      <c r="AYJ503" s="2479"/>
      <c r="AYK503" s="2479"/>
      <c r="AYL503" s="2479"/>
      <c r="AYM503" s="2479"/>
      <c r="AYR503" s="2476"/>
      <c r="AYS503" s="2476"/>
      <c r="AYT503" s="2476"/>
      <c r="AYU503" s="2479"/>
      <c r="AYV503" s="2479"/>
      <c r="AYW503" s="2479"/>
      <c r="AYX503" s="2479"/>
      <c r="AZC503" s="2476"/>
      <c r="AZD503" s="2476"/>
      <c r="AZE503" s="2476"/>
      <c r="AZF503" s="2479"/>
      <c r="AZG503" s="2479"/>
      <c r="AZH503" s="2479"/>
      <c r="AZI503" s="2479"/>
      <c r="AZN503" s="2476"/>
      <c r="AZO503" s="2476"/>
      <c r="AZP503" s="2476"/>
      <c r="AZQ503" s="2479"/>
      <c r="AZR503" s="2479"/>
      <c r="AZS503" s="2479"/>
      <c r="AZT503" s="2479"/>
      <c r="AZY503" s="2476"/>
      <c r="AZZ503" s="2476"/>
      <c r="BAA503" s="2476"/>
      <c r="BAB503" s="2479"/>
      <c r="BAC503" s="2479"/>
      <c r="BAD503" s="2479"/>
      <c r="BAE503" s="2479"/>
      <c r="BAJ503" s="2476"/>
      <c r="BAK503" s="2476"/>
      <c r="BAL503" s="2476"/>
      <c r="BAM503" s="2479"/>
      <c r="BAN503" s="2479"/>
      <c r="BAO503" s="2479"/>
      <c r="BAP503" s="2479"/>
      <c r="BAU503" s="2476"/>
      <c r="BAV503" s="2476"/>
      <c r="BAW503" s="2476"/>
      <c r="BAX503" s="2479"/>
      <c r="BAY503" s="2479"/>
      <c r="BAZ503" s="2479"/>
      <c r="BBA503" s="2479"/>
      <c r="BBF503" s="2476"/>
      <c r="BBG503" s="2476"/>
      <c r="BBH503" s="2476"/>
      <c r="BBI503" s="2479"/>
      <c r="BBJ503" s="2479"/>
      <c r="BBK503" s="2479"/>
      <c r="BBL503" s="2479"/>
      <c r="BBQ503" s="2476"/>
      <c r="BBR503" s="2476"/>
      <c r="BBS503" s="2476"/>
      <c r="BBT503" s="2479"/>
      <c r="BBU503" s="2479"/>
      <c r="BBV503" s="2479"/>
      <c r="BBW503" s="2479"/>
      <c r="BCB503" s="2476"/>
      <c r="BCC503" s="2476"/>
      <c r="BCD503" s="2476"/>
      <c r="BCE503" s="2479"/>
      <c r="BCF503" s="2479"/>
      <c r="BCG503" s="2479"/>
      <c r="BCH503" s="2479"/>
      <c r="BCM503" s="2476"/>
      <c r="BCN503" s="2476"/>
      <c r="BCO503" s="2476"/>
      <c r="BCP503" s="2479"/>
      <c r="BCQ503" s="2479"/>
      <c r="BCR503" s="2479"/>
      <c r="BCS503" s="2479"/>
      <c r="BCX503" s="2476"/>
      <c r="BCY503" s="2476"/>
      <c r="BCZ503" s="2476"/>
      <c r="BDA503" s="2479"/>
      <c r="BDB503" s="2479"/>
      <c r="BDC503" s="2479"/>
      <c r="BDD503" s="2479"/>
      <c r="BDI503" s="2476"/>
      <c r="BDJ503" s="2476"/>
      <c r="BDK503" s="2476"/>
      <c r="BDL503" s="2479"/>
      <c r="BDM503" s="2479"/>
      <c r="BDN503" s="2479"/>
      <c r="BDO503" s="2479"/>
      <c r="BDT503" s="2476"/>
      <c r="BDU503" s="2476"/>
      <c r="BDV503" s="2476"/>
      <c r="BDW503" s="2479"/>
      <c r="BDX503" s="2479"/>
      <c r="BDY503" s="2479"/>
      <c r="BDZ503" s="2479"/>
      <c r="BEE503" s="2476"/>
      <c r="BEF503" s="2476"/>
      <c r="BEG503" s="2476"/>
      <c r="BEH503" s="2479"/>
      <c r="BEI503" s="2479"/>
      <c r="BEJ503" s="2479"/>
      <c r="BEK503" s="2479"/>
      <c r="BEP503" s="2476"/>
      <c r="BEQ503" s="2476"/>
      <c r="BER503" s="2476"/>
      <c r="BES503" s="2479"/>
      <c r="BET503" s="2479"/>
      <c r="BEU503" s="2479"/>
      <c r="BEV503" s="2479"/>
      <c r="BFA503" s="2476"/>
      <c r="BFB503" s="2476"/>
      <c r="BFC503" s="2476"/>
      <c r="BFD503" s="2479"/>
      <c r="BFE503" s="2479"/>
      <c r="BFF503" s="2479"/>
      <c r="BFG503" s="2479"/>
      <c r="BFL503" s="2476"/>
      <c r="BFM503" s="2476"/>
      <c r="BFN503" s="2476"/>
      <c r="BFO503" s="2479"/>
      <c r="BFP503" s="2479"/>
      <c r="BFQ503" s="2479"/>
      <c r="BFR503" s="2479"/>
      <c r="BFW503" s="2476"/>
      <c r="BFX503" s="2476"/>
      <c r="BFY503" s="2476"/>
      <c r="BFZ503" s="2479"/>
      <c r="BGA503" s="2479"/>
      <c r="BGB503" s="2479"/>
      <c r="BGC503" s="2479"/>
      <c r="BGH503" s="2476"/>
      <c r="BGI503" s="2476"/>
      <c r="BGJ503" s="2476"/>
      <c r="BGK503" s="2479"/>
      <c r="BGL503" s="2479"/>
      <c r="BGM503" s="2479"/>
      <c r="BGN503" s="2479"/>
      <c r="BGS503" s="2476"/>
      <c r="BGT503" s="2476"/>
      <c r="BGU503" s="2476"/>
      <c r="BGV503" s="2479"/>
      <c r="BGW503" s="2479"/>
      <c r="BGX503" s="2479"/>
      <c r="BGY503" s="2479"/>
      <c r="BHD503" s="2476"/>
      <c r="BHE503" s="2476"/>
      <c r="BHF503" s="2476"/>
      <c r="BHG503" s="2479"/>
      <c r="BHH503" s="2479"/>
      <c r="BHI503" s="2479"/>
      <c r="BHJ503" s="2479"/>
      <c r="BHO503" s="2476"/>
      <c r="BHP503" s="2476"/>
      <c r="BHQ503" s="2476"/>
      <c r="BHR503" s="2479"/>
      <c r="BHS503" s="2479"/>
      <c r="BHT503" s="2479"/>
      <c r="BHU503" s="2479"/>
      <c r="BHZ503" s="2476"/>
      <c r="BIA503" s="2476"/>
      <c r="BIB503" s="2476"/>
      <c r="BIC503" s="2479"/>
      <c r="BID503" s="2479"/>
      <c r="BIE503" s="2479"/>
      <c r="BIF503" s="2479"/>
      <c r="BIK503" s="2476"/>
      <c r="BIL503" s="2476"/>
      <c r="BIM503" s="2476"/>
      <c r="BIN503" s="2479"/>
      <c r="BIO503" s="2479"/>
      <c r="BIP503" s="2479"/>
      <c r="BIQ503" s="2479"/>
      <c r="BIV503" s="2476"/>
      <c r="BIW503" s="2476"/>
      <c r="BIX503" s="2476"/>
      <c r="BIY503" s="2479"/>
      <c r="BIZ503" s="2479"/>
      <c r="BJA503" s="2479"/>
      <c r="BJB503" s="2479"/>
      <c r="BJG503" s="2476"/>
      <c r="BJH503" s="2476"/>
      <c r="BJI503" s="2476"/>
      <c r="BJJ503" s="2479"/>
      <c r="BJK503" s="2479"/>
      <c r="BJL503" s="2479"/>
      <c r="BJM503" s="2479"/>
      <c r="BJR503" s="2476"/>
      <c r="BJS503" s="2476"/>
      <c r="BJT503" s="2476"/>
      <c r="BJU503" s="2479"/>
      <c r="BJV503" s="2479"/>
      <c r="BJW503" s="2479"/>
      <c r="BJX503" s="2479"/>
      <c r="BKC503" s="2476"/>
      <c r="BKD503" s="2476"/>
      <c r="BKE503" s="2476"/>
      <c r="BKF503" s="2479"/>
      <c r="BKG503" s="2479"/>
      <c r="BKH503" s="2479"/>
      <c r="BKI503" s="2479"/>
      <c r="BKN503" s="2476"/>
      <c r="BKO503" s="2476"/>
      <c r="BKP503" s="2476"/>
      <c r="BKQ503" s="2479"/>
      <c r="BKR503" s="2479"/>
      <c r="BKS503" s="2479"/>
      <c r="BKT503" s="2479"/>
      <c r="BKY503" s="2476"/>
      <c r="BKZ503" s="2476"/>
      <c r="BLA503" s="2476"/>
      <c r="BLB503" s="2479"/>
      <c r="BLC503" s="2479"/>
      <c r="BLD503" s="2479"/>
      <c r="BLE503" s="2479"/>
      <c r="BLJ503" s="2476"/>
      <c r="BLK503" s="2476"/>
      <c r="BLL503" s="2476"/>
      <c r="BLM503" s="2479"/>
      <c r="BLN503" s="2479"/>
      <c r="BLO503" s="2479"/>
      <c r="BLP503" s="2479"/>
      <c r="BLU503" s="2476"/>
      <c r="BLV503" s="2476"/>
      <c r="BLW503" s="2476"/>
      <c r="BLX503" s="2479"/>
      <c r="BLY503" s="2479"/>
      <c r="BLZ503" s="2479"/>
      <c r="BMA503" s="2479"/>
      <c r="BMF503" s="2476"/>
      <c r="BMG503" s="2476"/>
      <c r="BMH503" s="2476"/>
      <c r="BMI503" s="2479"/>
      <c r="BMJ503" s="2479"/>
      <c r="BMK503" s="2479"/>
      <c r="BML503" s="2479"/>
      <c r="BMQ503" s="2476"/>
      <c r="BMR503" s="2476"/>
      <c r="BMS503" s="2476"/>
      <c r="BMT503" s="2479"/>
      <c r="BMU503" s="2479"/>
      <c r="BMV503" s="2479"/>
      <c r="BMW503" s="2479"/>
      <c r="BNB503" s="2476"/>
      <c r="BNC503" s="2476"/>
      <c r="BND503" s="2476"/>
      <c r="BNE503" s="2479"/>
      <c r="BNF503" s="2479"/>
      <c r="BNG503" s="2479"/>
      <c r="BNH503" s="2479"/>
      <c r="BNM503" s="2476"/>
      <c r="BNN503" s="2476"/>
      <c r="BNO503" s="2476"/>
      <c r="BNP503" s="2479"/>
      <c r="BNQ503" s="2479"/>
      <c r="BNR503" s="2479"/>
      <c r="BNS503" s="2479"/>
      <c r="BNX503" s="2476"/>
      <c r="BNY503" s="2476"/>
      <c r="BNZ503" s="2476"/>
      <c r="BOA503" s="2479"/>
      <c r="BOB503" s="2479"/>
      <c r="BOC503" s="2479"/>
      <c r="BOD503" s="2479"/>
      <c r="BOI503" s="2476"/>
      <c r="BOJ503" s="2476"/>
      <c r="BOK503" s="2476"/>
      <c r="BOL503" s="2479"/>
      <c r="BOM503" s="2479"/>
      <c r="BON503" s="2479"/>
      <c r="BOO503" s="2479"/>
      <c r="BOT503" s="2476"/>
      <c r="BOU503" s="2476"/>
      <c r="BOV503" s="2476"/>
      <c r="BOW503" s="2479"/>
      <c r="BOX503" s="2479"/>
      <c r="BOY503" s="2479"/>
      <c r="BOZ503" s="2479"/>
      <c r="BPE503" s="2476"/>
      <c r="BPF503" s="2476"/>
      <c r="BPG503" s="2476"/>
      <c r="BPH503" s="2479"/>
      <c r="BPI503" s="2479"/>
      <c r="BPJ503" s="2479"/>
      <c r="BPK503" s="2479"/>
      <c r="BPP503" s="2476"/>
      <c r="BPQ503" s="2476"/>
      <c r="BPR503" s="2476"/>
      <c r="BPS503" s="2479"/>
      <c r="BPT503" s="2479"/>
      <c r="BPU503" s="2479"/>
      <c r="BPV503" s="2479"/>
      <c r="BQA503" s="2476"/>
      <c r="BQB503" s="2476"/>
      <c r="BQC503" s="2476"/>
      <c r="BQD503" s="2479"/>
      <c r="BQE503" s="2479"/>
      <c r="BQF503" s="2479"/>
      <c r="BQG503" s="2479"/>
      <c r="BQL503" s="2476"/>
      <c r="BQM503" s="2476"/>
      <c r="BQN503" s="2476"/>
      <c r="BQO503" s="2479"/>
      <c r="BQP503" s="2479"/>
      <c r="BQQ503" s="2479"/>
      <c r="BQR503" s="2479"/>
      <c r="BQW503" s="2476"/>
      <c r="BQX503" s="2476"/>
      <c r="BQY503" s="2476"/>
      <c r="BQZ503" s="2479"/>
      <c r="BRA503" s="2479"/>
      <c r="BRB503" s="2479"/>
      <c r="BRC503" s="2479"/>
      <c r="BRH503" s="2476"/>
      <c r="BRI503" s="2476"/>
      <c r="BRJ503" s="2476"/>
      <c r="BRK503" s="2479"/>
      <c r="BRL503" s="2479"/>
      <c r="BRM503" s="2479"/>
      <c r="BRN503" s="2479"/>
      <c r="BRS503" s="2476"/>
      <c r="BRT503" s="2476"/>
      <c r="BRU503" s="2476"/>
      <c r="BRV503" s="2479"/>
      <c r="BRW503" s="2479"/>
      <c r="BRX503" s="2479"/>
      <c r="BRY503" s="2479"/>
      <c r="BSD503" s="2476"/>
      <c r="BSE503" s="2476"/>
      <c r="BSF503" s="2476"/>
      <c r="BSG503" s="2479"/>
      <c r="BSH503" s="2479"/>
      <c r="BSI503" s="2479"/>
      <c r="BSJ503" s="2479"/>
      <c r="BSO503" s="2476"/>
      <c r="BSP503" s="2476"/>
      <c r="BSQ503" s="2476"/>
      <c r="BSR503" s="2479"/>
      <c r="BSS503" s="2479"/>
      <c r="BST503" s="2479"/>
      <c r="BSU503" s="2479"/>
      <c r="BSZ503" s="2476"/>
      <c r="BTA503" s="2476"/>
      <c r="BTB503" s="2476"/>
      <c r="BTC503" s="2479"/>
      <c r="BTD503" s="2479"/>
      <c r="BTE503" s="2479"/>
      <c r="BTF503" s="2479"/>
      <c r="BTK503" s="2476"/>
      <c r="BTL503" s="2476"/>
      <c r="BTM503" s="2476"/>
      <c r="BTN503" s="2479"/>
      <c r="BTO503" s="2479"/>
      <c r="BTP503" s="2479"/>
      <c r="BTQ503" s="2479"/>
      <c r="BTV503" s="2476"/>
      <c r="BTW503" s="2476"/>
      <c r="BTX503" s="2476"/>
      <c r="BTY503" s="2479"/>
      <c r="BTZ503" s="2479"/>
      <c r="BUA503" s="2479"/>
      <c r="BUB503" s="2479"/>
      <c r="BUG503" s="2476"/>
      <c r="BUH503" s="2476"/>
      <c r="BUI503" s="2476"/>
      <c r="BUJ503" s="2479"/>
      <c r="BUK503" s="2479"/>
      <c r="BUL503" s="2479"/>
      <c r="BUM503" s="2479"/>
      <c r="BUR503" s="2476"/>
      <c r="BUS503" s="2476"/>
      <c r="BUT503" s="2476"/>
      <c r="BUU503" s="2479"/>
      <c r="BUV503" s="2479"/>
      <c r="BUW503" s="2479"/>
      <c r="BUX503" s="2479"/>
      <c r="BVC503" s="2476"/>
      <c r="BVD503" s="2476"/>
      <c r="BVE503" s="2476"/>
      <c r="BVF503" s="2479"/>
      <c r="BVG503" s="2479"/>
      <c r="BVH503" s="2479"/>
      <c r="BVI503" s="2479"/>
      <c r="BVN503" s="2476"/>
      <c r="BVO503" s="2476"/>
      <c r="BVP503" s="2476"/>
      <c r="BVQ503" s="2479"/>
      <c r="BVR503" s="2479"/>
      <c r="BVS503" s="2479"/>
      <c r="BVT503" s="2479"/>
      <c r="BVY503" s="2476"/>
      <c r="BVZ503" s="2476"/>
      <c r="BWA503" s="2476"/>
      <c r="BWB503" s="2479"/>
      <c r="BWC503" s="2479"/>
      <c r="BWD503" s="2479"/>
      <c r="BWE503" s="2479"/>
      <c r="BWJ503" s="2476"/>
      <c r="BWK503" s="2476"/>
      <c r="BWL503" s="2476"/>
      <c r="BWM503" s="2479"/>
      <c r="BWN503" s="2479"/>
      <c r="BWO503" s="2479"/>
      <c r="BWP503" s="2479"/>
      <c r="BWU503" s="2476"/>
      <c r="BWV503" s="2476"/>
      <c r="BWW503" s="2476"/>
      <c r="BWX503" s="2479"/>
      <c r="BWY503" s="2479"/>
      <c r="BWZ503" s="2479"/>
      <c r="BXA503" s="2479"/>
      <c r="BXF503" s="2476"/>
      <c r="BXG503" s="2476"/>
      <c r="BXH503" s="2476"/>
      <c r="BXI503" s="2479"/>
      <c r="BXJ503" s="2479"/>
      <c r="BXK503" s="2479"/>
      <c r="BXL503" s="2479"/>
      <c r="BXQ503" s="2476"/>
      <c r="BXR503" s="2476"/>
      <c r="BXS503" s="2476"/>
      <c r="BXT503" s="2479"/>
      <c r="BXU503" s="2479"/>
      <c r="BXV503" s="2479"/>
      <c r="BXW503" s="2479"/>
      <c r="BYB503" s="2476"/>
      <c r="BYC503" s="2476"/>
      <c r="BYD503" s="2476"/>
      <c r="BYE503" s="2479"/>
      <c r="BYF503" s="2479"/>
      <c r="BYG503" s="2479"/>
      <c r="BYH503" s="2479"/>
      <c r="BYM503" s="2476"/>
      <c r="BYN503" s="2476"/>
      <c r="BYO503" s="2476"/>
      <c r="BYP503" s="2479"/>
      <c r="BYQ503" s="2479"/>
      <c r="BYR503" s="2479"/>
      <c r="BYS503" s="2479"/>
      <c r="BYX503" s="2476"/>
      <c r="BYY503" s="2476"/>
      <c r="BYZ503" s="2476"/>
      <c r="BZA503" s="2479"/>
      <c r="BZB503" s="2479"/>
      <c r="BZC503" s="2479"/>
      <c r="BZD503" s="2479"/>
      <c r="BZI503" s="2476"/>
      <c r="BZJ503" s="2476"/>
      <c r="BZK503" s="2476"/>
      <c r="BZL503" s="2479"/>
      <c r="BZM503" s="2479"/>
      <c r="BZN503" s="2479"/>
      <c r="BZO503" s="2479"/>
      <c r="BZT503" s="2476"/>
      <c r="BZU503" s="2476"/>
      <c r="BZV503" s="2476"/>
      <c r="BZW503" s="2479"/>
      <c r="BZX503" s="2479"/>
      <c r="BZY503" s="2479"/>
      <c r="BZZ503" s="2479"/>
      <c r="CAE503" s="2476"/>
      <c r="CAF503" s="2476"/>
      <c r="CAG503" s="2476"/>
      <c r="CAH503" s="2479"/>
      <c r="CAI503" s="2479"/>
      <c r="CAJ503" s="2479"/>
      <c r="CAK503" s="2479"/>
      <c r="CAP503" s="2476"/>
      <c r="CAQ503" s="2476"/>
      <c r="CAR503" s="2476"/>
      <c r="CAS503" s="2479"/>
      <c r="CAT503" s="2479"/>
      <c r="CAU503" s="2479"/>
      <c r="CAV503" s="2479"/>
      <c r="CBA503" s="2476"/>
      <c r="CBB503" s="2476"/>
      <c r="CBC503" s="2476"/>
      <c r="CBD503" s="2479"/>
      <c r="CBE503" s="2479"/>
      <c r="CBF503" s="2479"/>
      <c r="CBG503" s="2479"/>
      <c r="CBL503" s="2476"/>
      <c r="CBM503" s="2476"/>
      <c r="CBN503" s="2476"/>
      <c r="CBO503" s="2479"/>
      <c r="CBP503" s="2479"/>
      <c r="CBQ503" s="2479"/>
      <c r="CBR503" s="2479"/>
      <c r="CBW503" s="2476"/>
      <c r="CBX503" s="2476"/>
      <c r="CBY503" s="2476"/>
      <c r="CBZ503" s="2479"/>
      <c r="CCA503" s="2479"/>
      <c r="CCB503" s="2479"/>
      <c r="CCC503" s="2479"/>
      <c r="CCH503" s="2476"/>
      <c r="CCI503" s="2476"/>
      <c r="CCJ503" s="2476"/>
      <c r="CCK503" s="2479"/>
      <c r="CCL503" s="2479"/>
      <c r="CCM503" s="2479"/>
      <c r="CCN503" s="2479"/>
      <c r="CCS503" s="2476"/>
      <c r="CCT503" s="2476"/>
      <c r="CCU503" s="2476"/>
      <c r="CCV503" s="2479"/>
      <c r="CCW503" s="2479"/>
      <c r="CCX503" s="2479"/>
      <c r="CCY503" s="2479"/>
      <c r="CDD503" s="2476"/>
      <c r="CDE503" s="2476"/>
      <c r="CDF503" s="2476"/>
      <c r="CDG503" s="2479"/>
      <c r="CDH503" s="2479"/>
      <c r="CDI503" s="2479"/>
      <c r="CDJ503" s="2479"/>
      <c r="CDO503" s="2476"/>
      <c r="CDP503" s="2476"/>
      <c r="CDQ503" s="2476"/>
      <c r="CDR503" s="2479"/>
      <c r="CDS503" s="2479"/>
      <c r="CDT503" s="2479"/>
      <c r="CDU503" s="2479"/>
      <c r="CDZ503" s="2476"/>
      <c r="CEA503" s="2476"/>
      <c r="CEB503" s="2476"/>
      <c r="CEC503" s="2479"/>
      <c r="CED503" s="2479"/>
      <c r="CEE503" s="2479"/>
      <c r="CEF503" s="2479"/>
      <c r="CEK503" s="2476"/>
      <c r="CEL503" s="2476"/>
      <c r="CEM503" s="2476"/>
      <c r="CEN503" s="2479"/>
      <c r="CEO503" s="2479"/>
      <c r="CEP503" s="2479"/>
      <c r="CEQ503" s="2479"/>
      <c r="CEV503" s="2476"/>
      <c r="CEW503" s="2476"/>
      <c r="CEX503" s="2476"/>
      <c r="CEY503" s="2479"/>
      <c r="CEZ503" s="2479"/>
      <c r="CFA503" s="2479"/>
      <c r="CFB503" s="2479"/>
      <c r="CFG503" s="2476"/>
      <c r="CFH503" s="2476"/>
      <c r="CFI503" s="2476"/>
      <c r="CFJ503" s="2479"/>
      <c r="CFK503" s="2479"/>
      <c r="CFL503" s="2479"/>
      <c r="CFM503" s="2479"/>
      <c r="CFR503" s="2476"/>
      <c r="CFS503" s="2476"/>
      <c r="CFT503" s="2476"/>
      <c r="CFU503" s="2479"/>
      <c r="CFV503" s="2479"/>
      <c r="CFW503" s="2479"/>
      <c r="CFX503" s="2479"/>
      <c r="CGC503" s="2476"/>
      <c r="CGD503" s="2476"/>
      <c r="CGE503" s="2476"/>
      <c r="CGF503" s="2479"/>
      <c r="CGG503" s="2479"/>
      <c r="CGH503" s="2479"/>
      <c r="CGI503" s="2479"/>
      <c r="CGN503" s="2476"/>
      <c r="CGO503" s="2476"/>
      <c r="CGP503" s="2476"/>
      <c r="CGQ503" s="2479"/>
      <c r="CGR503" s="2479"/>
      <c r="CGS503" s="2479"/>
      <c r="CGT503" s="2479"/>
      <c r="CGY503" s="2476"/>
      <c r="CGZ503" s="2476"/>
      <c r="CHA503" s="2476"/>
      <c r="CHB503" s="2479"/>
      <c r="CHC503" s="2479"/>
      <c r="CHD503" s="2479"/>
      <c r="CHE503" s="2479"/>
      <c r="CHJ503" s="2476"/>
      <c r="CHK503" s="2476"/>
      <c r="CHL503" s="2476"/>
      <c r="CHM503" s="2479"/>
      <c r="CHN503" s="2479"/>
      <c r="CHO503" s="2479"/>
      <c r="CHP503" s="2479"/>
      <c r="CHU503" s="2476"/>
      <c r="CHV503" s="2476"/>
      <c r="CHW503" s="2476"/>
      <c r="CHX503" s="2479"/>
      <c r="CHY503" s="2479"/>
      <c r="CHZ503" s="2479"/>
      <c r="CIA503" s="2479"/>
      <c r="CIF503" s="2476"/>
      <c r="CIG503" s="2476"/>
      <c r="CIH503" s="2476"/>
      <c r="CII503" s="2479"/>
      <c r="CIJ503" s="2479"/>
      <c r="CIK503" s="2479"/>
      <c r="CIL503" s="2479"/>
      <c r="CIQ503" s="2476"/>
      <c r="CIR503" s="2476"/>
      <c r="CIS503" s="2476"/>
      <c r="CIT503" s="2479"/>
      <c r="CIU503" s="2479"/>
      <c r="CIV503" s="2479"/>
      <c r="CIW503" s="2479"/>
      <c r="CJB503" s="2476"/>
      <c r="CJC503" s="2476"/>
      <c r="CJD503" s="2476"/>
      <c r="CJE503" s="2479"/>
      <c r="CJF503" s="2479"/>
      <c r="CJG503" s="2479"/>
      <c r="CJH503" s="2479"/>
      <c r="CJM503" s="2476"/>
      <c r="CJN503" s="2476"/>
      <c r="CJO503" s="2476"/>
      <c r="CJP503" s="2479"/>
      <c r="CJQ503" s="2479"/>
      <c r="CJR503" s="2479"/>
      <c r="CJS503" s="2479"/>
      <c r="CJX503" s="2476"/>
      <c r="CJY503" s="2476"/>
      <c r="CJZ503" s="2476"/>
      <c r="CKA503" s="2479"/>
      <c r="CKB503" s="2479"/>
      <c r="CKC503" s="2479"/>
      <c r="CKD503" s="2479"/>
      <c r="CKI503" s="2476"/>
      <c r="CKJ503" s="2476"/>
      <c r="CKK503" s="2476"/>
      <c r="CKL503" s="2479"/>
      <c r="CKM503" s="2479"/>
      <c r="CKN503" s="2479"/>
      <c r="CKO503" s="2479"/>
      <c r="CKT503" s="2476"/>
      <c r="CKU503" s="2476"/>
      <c r="CKV503" s="2476"/>
      <c r="CKW503" s="2479"/>
      <c r="CKX503" s="2479"/>
      <c r="CKY503" s="2479"/>
      <c r="CKZ503" s="2479"/>
      <c r="CLE503" s="2476"/>
      <c r="CLF503" s="2476"/>
      <c r="CLG503" s="2476"/>
      <c r="CLH503" s="2479"/>
      <c r="CLI503" s="2479"/>
      <c r="CLJ503" s="2479"/>
      <c r="CLK503" s="2479"/>
      <c r="CLP503" s="2476"/>
      <c r="CLQ503" s="2476"/>
      <c r="CLR503" s="2476"/>
      <c r="CLS503" s="2479"/>
      <c r="CLT503" s="2479"/>
      <c r="CLU503" s="2479"/>
      <c r="CLV503" s="2479"/>
      <c r="CMA503" s="2476"/>
      <c r="CMB503" s="2476"/>
      <c r="CMC503" s="2476"/>
      <c r="CMD503" s="2479"/>
      <c r="CME503" s="2479"/>
      <c r="CMF503" s="2479"/>
      <c r="CMG503" s="2479"/>
      <c r="CML503" s="2476"/>
      <c r="CMM503" s="2476"/>
      <c r="CMN503" s="2476"/>
      <c r="CMO503" s="2479"/>
      <c r="CMP503" s="2479"/>
      <c r="CMQ503" s="2479"/>
      <c r="CMR503" s="2479"/>
      <c r="CMW503" s="2476"/>
      <c r="CMX503" s="2476"/>
      <c r="CMY503" s="2476"/>
      <c r="CMZ503" s="2479"/>
      <c r="CNA503" s="2479"/>
      <c r="CNB503" s="2479"/>
      <c r="CNC503" s="2479"/>
      <c r="CNH503" s="2476"/>
      <c r="CNI503" s="2476"/>
      <c r="CNJ503" s="2476"/>
      <c r="CNK503" s="2479"/>
      <c r="CNL503" s="2479"/>
      <c r="CNM503" s="2479"/>
      <c r="CNN503" s="2479"/>
      <c r="CNS503" s="2476"/>
      <c r="CNT503" s="2476"/>
      <c r="CNU503" s="2476"/>
      <c r="CNV503" s="2479"/>
      <c r="CNW503" s="2479"/>
      <c r="CNX503" s="2479"/>
      <c r="CNY503" s="2479"/>
      <c r="COD503" s="2476"/>
      <c r="COE503" s="2476"/>
      <c r="COF503" s="2476"/>
      <c r="COG503" s="2479"/>
      <c r="COH503" s="2479"/>
      <c r="COI503" s="2479"/>
      <c r="COJ503" s="2479"/>
      <c r="COO503" s="2476"/>
      <c r="COP503" s="2476"/>
      <c r="COQ503" s="2476"/>
      <c r="COR503" s="2479"/>
      <c r="COS503" s="2479"/>
      <c r="COT503" s="2479"/>
      <c r="COU503" s="2479"/>
      <c r="COZ503" s="2476"/>
      <c r="CPA503" s="2476"/>
      <c r="CPB503" s="2476"/>
      <c r="CPC503" s="2479"/>
      <c r="CPD503" s="2479"/>
      <c r="CPE503" s="2479"/>
      <c r="CPF503" s="2479"/>
      <c r="CPK503" s="2476"/>
      <c r="CPL503" s="2476"/>
      <c r="CPM503" s="2476"/>
      <c r="CPN503" s="2479"/>
      <c r="CPO503" s="2479"/>
      <c r="CPP503" s="2479"/>
      <c r="CPQ503" s="2479"/>
      <c r="CPV503" s="2476"/>
      <c r="CPW503" s="2476"/>
      <c r="CPX503" s="2476"/>
      <c r="CPY503" s="2479"/>
      <c r="CPZ503" s="2479"/>
      <c r="CQA503" s="2479"/>
      <c r="CQB503" s="2479"/>
      <c r="CQG503" s="2476"/>
      <c r="CQH503" s="2476"/>
      <c r="CQI503" s="2476"/>
      <c r="CQJ503" s="2479"/>
      <c r="CQK503" s="2479"/>
      <c r="CQL503" s="2479"/>
      <c r="CQM503" s="2479"/>
      <c r="CQR503" s="2476"/>
      <c r="CQS503" s="2476"/>
      <c r="CQT503" s="2476"/>
      <c r="CQU503" s="2479"/>
      <c r="CQV503" s="2479"/>
      <c r="CQW503" s="2479"/>
      <c r="CQX503" s="2479"/>
      <c r="CRC503" s="2476"/>
      <c r="CRD503" s="2476"/>
      <c r="CRE503" s="2476"/>
      <c r="CRF503" s="2479"/>
      <c r="CRG503" s="2479"/>
      <c r="CRH503" s="2479"/>
      <c r="CRI503" s="2479"/>
      <c r="CRN503" s="2476"/>
      <c r="CRO503" s="2476"/>
      <c r="CRP503" s="2476"/>
      <c r="CRQ503" s="2479"/>
      <c r="CRR503" s="2479"/>
      <c r="CRS503" s="2479"/>
      <c r="CRT503" s="2479"/>
      <c r="CRY503" s="2476"/>
      <c r="CRZ503" s="2476"/>
      <c r="CSA503" s="2476"/>
      <c r="CSB503" s="2479"/>
      <c r="CSC503" s="2479"/>
      <c r="CSD503" s="2479"/>
      <c r="CSE503" s="2479"/>
      <c r="CSJ503" s="2476"/>
      <c r="CSK503" s="2476"/>
      <c r="CSL503" s="2476"/>
      <c r="CSM503" s="2479"/>
      <c r="CSN503" s="2479"/>
      <c r="CSO503" s="2479"/>
      <c r="CSP503" s="2479"/>
      <c r="CSU503" s="2476"/>
      <c r="CSV503" s="2476"/>
      <c r="CSW503" s="2476"/>
      <c r="CSX503" s="2479"/>
      <c r="CSY503" s="2479"/>
      <c r="CSZ503" s="2479"/>
      <c r="CTA503" s="2479"/>
      <c r="CTF503" s="2476"/>
      <c r="CTG503" s="2476"/>
      <c r="CTH503" s="2476"/>
      <c r="CTI503" s="2479"/>
      <c r="CTJ503" s="2479"/>
      <c r="CTK503" s="2479"/>
      <c r="CTL503" s="2479"/>
      <c r="CTQ503" s="2476"/>
      <c r="CTR503" s="2476"/>
      <c r="CTS503" s="2476"/>
      <c r="CTT503" s="2479"/>
      <c r="CTU503" s="2479"/>
      <c r="CTV503" s="2479"/>
      <c r="CTW503" s="2479"/>
      <c r="CUB503" s="2476"/>
      <c r="CUC503" s="2476"/>
      <c r="CUD503" s="2476"/>
      <c r="CUE503" s="2479"/>
      <c r="CUF503" s="2479"/>
      <c r="CUG503" s="2479"/>
      <c r="CUH503" s="2479"/>
      <c r="CUM503" s="2476"/>
      <c r="CUN503" s="2476"/>
      <c r="CUO503" s="2476"/>
      <c r="CUP503" s="2479"/>
      <c r="CUQ503" s="2479"/>
      <c r="CUR503" s="2479"/>
      <c r="CUS503" s="2479"/>
      <c r="CUX503" s="2476"/>
      <c r="CUY503" s="2476"/>
      <c r="CUZ503" s="2476"/>
      <c r="CVA503" s="2479"/>
      <c r="CVB503" s="2479"/>
      <c r="CVC503" s="2479"/>
      <c r="CVD503" s="2479"/>
      <c r="CVI503" s="2476"/>
      <c r="CVJ503" s="2476"/>
      <c r="CVK503" s="2476"/>
      <c r="CVL503" s="2479"/>
      <c r="CVM503" s="2479"/>
      <c r="CVN503" s="2479"/>
      <c r="CVO503" s="2479"/>
      <c r="CVT503" s="2476"/>
      <c r="CVU503" s="2476"/>
      <c r="CVV503" s="2476"/>
      <c r="CVW503" s="2479"/>
      <c r="CVX503" s="2479"/>
      <c r="CVY503" s="2479"/>
      <c r="CVZ503" s="2479"/>
      <c r="CWE503" s="2476"/>
      <c r="CWF503" s="2476"/>
      <c r="CWG503" s="2476"/>
      <c r="CWH503" s="2479"/>
      <c r="CWI503" s="2479"/>
      <c r="CWJ503" s="2479"/>
      <c r="CWK503" s="2479"/>
      <c r="CWP503" s="2476"/>
      <c r="CWQ503" s="2476"/>
      <c r="CWR503" s="2476"/>
      <c r="CWS503" s="2479"/>
      <c r="CWT503" s="2479"/>
      <c r="CWU503" s="2479"/>
      <c r="CWV503" s="2479"/>
      <c r="CXA503" s="2476"/>
      <c r="CXB503" s="2476"/>
      <c r="CXC503" s="2476"/>
      <c r="CXD503" s="2479"/>
      <c r="CXE503" s="2479"/>
      <c r="CXF503" s="2479"/>
      <c r="CXG503" s="2479"/>
      <c r="CXL503" s="2476"/>
      <c r="CXM503" s="2476"/>
      <c r="CXN503" s="2476"/>
      <c r="CXO503" s="2479"/>
      <c r="CXP503" s="2479"/>
      <c r="CXQ503" s="2479"/>
      <c r="CXR503" s="2479"/>
      <c r="CXW503" s="2476"/>
      <c r="CXX503" s="2476"/>
      <c r="CXY503" s="2476"/>
      <c r="CXZ503" s="2479"/>
      <c r="CYA503" s="2479"/>
      <c r="CYB503" s="2479"/>
      <c r="CYC503" s="2479"/>
      <c r="CYH503" s="2476"/>
      <c r="CYI503" s="2476"/>
      <c r="CYJ503" s="2476"/>
      <c r="CYK503" s="2479"/>
      <c r="CYL503" s="2479"/>
      <c r="CYM503" s="2479"/>
      <c r="CYN503" s="2479"/>
      <c r="CYS503" s="2476"/>
      <c r="CYT503" s="2476"/>
      <c r="CYU503" s="2476"/>
      <c r="CYV503" s="2479"/>
      <c r="CYW503" s="2479"/>
      <c r="CYX503" s="2479"/>
      <c r="CYY503" s="2479"/>
      <c r="CZD503" s="2476"/>
      <c r="CZE503" s="2476"/>
      <c r="CZF503" s="2476"/>
      <c r="CZG503" s="2479"/>
      <c r="CZH503" s="2479"/>
      <c r="CZI503" s="2479"/>
      <c r="CZJ503" s="2479"/>
      <c r="CZO503" s="2476"/>
      <c r="CZP503" s="2476"/>
      <c r="CZQ503" s="2476"/>
      <c r="CZR503" s="2479"/>
      <c r="CZS503" s="2479"/>
      <c r="CZT503" s="2479"/>
      <c r="CZU503" s="2479"/>
      <c r="CZZ503" s="2476"/>
      <c r="DAA503" s="2476"/>
      <c r="DAB503" s="2476"/>
      <c r="DAC503" s="2479"/>
      <c r="DAD503" s="2479"/>
      <c r="DAE503" s="2479"/>
      <c r="DAF503" s="2479"/>
      <c r="DAK503" s="2476"/>
      <c r="DAL503" s="2476"/>
      <c r="DAM503" s="2476"/>
      <c r="DAN503" s="2479"/>
      <c r="DAO503" s="2479"/>
      <c r="DAP503" s="2479"/>
      <c r="DAQ503" s="2479"/>
      <c r="DAV503" s="2476"/>
      <c r="DAW503" s="2476"/>
      <c r="DAX503" s="2476"/>
      <c r="DAY503" s="2479"/>
      <c r="DAZ503" s="2479"/>
      <c r="DBA503" s="2479"/>
      <c r="DBB503" s="2479"/>
      <c r="DBG503" s="2476"/>
      <c r="DBH503" s="2476"/>
      <c r="DBI503" s="2476"/>
      <c r="DBJ503" s="2479"/>
      <c r="DBK503" s="2479"/>
      <c r="DBL503" s="2479"/>
      <c r="DBM503" s="2479"/>
      <c r="DBR503" s="2476"/>
      <c r="DBS503" s="2476"/>
      <c r="DBT503" s="2476"/>
      <c r="DBU503" s="2479"/>
      <c r="DBV503" s="2479"/>
      <c r="DBW503" s="2479"/>
      <c r="DBX503" s="2479"/>
      <c r="DCC503" s="2476"/>
      <c r="DCD503" s="2476"/>
      <c r="DCE503" s="2476"/>
      <c r="DCF503" s="2479"/>
      <c r="DCG503" s="2479"/>
      <c r="DCH503" s="2479"/>
      <c r="DCI503" s="2479"/>
      <c r="DCN503" s="2476"/>
      <c r="DCO503" s="2476"/>
      <c r="DCP503" s="2476"/>
      <c r="DCQ503" s="2479"/>
      <c r="DCR503" s="2479"/>
      <c r="DCS503" s="2479"/>
      <c r="DCT503" s="2479"/>
      <c r="DCY503" s="2476"/>
      <c r="DCZ503" s="2476"/>
      <c r="DDA503" s="2476"/>
      <c r="DDB503" s="2479"/>
      <c r="DDC503" s="2479"/>
      <c r="DDD503" s="2479"/>
      <c r="DDE503" s="2479"/>
      <c r="DDJ503" s="2476"/>
      <c r="DDK503" s="2476"/>
      <c r="DDL503" s="2476"/>
      <c r="DDM503" s="2479"/>
      <c r="DDN503" s="2479"/>
      <c r="DDO503" s="2479"/>
      <c r="DDP503" s="2479"/>
      <c r="DDU503" s="2476"/>
      <c r="DDV503" s="2476"/>
      <c r="DDW503" s="2476"/>
      <c r="DDX503" s="2479"/>
      <c r="DDY503" s="2479"/>
      <c r="DDZ503" s="2479"/>
      <c r="DEA503" s="2479"/>
      <c r="DEF503" s="2476"/>
      <c r="DEG503" s="2476"/>
      <c r="DEH503" s="2476"/>
      <c r="DEI503" s="2479"/>
      <c r="DEJ503" s="2479"/>
      <c r="DEK503" s="2479"/>
      <c r="DEL503" s="2479"/>
      <c r="DEQ503" s="2476"/>
      <c r="DER503" s="2476"/>
      <c r="DES503" s="2476"/>
      <c r="DET503" s="2479"/>
      <c r="DEU503" s="2479"/>
      <c r="DEV503" s="2479"/>
      <c r="DEW503" s="2479"/>
      <c r="DFB503" s="2476"/>
      <c r="DFC503" s="2476"/>
      <c r="DFD503" s="2476"/>
      <c r="DFE503" s="2479"/>
      <c r="DFF503" s="2479"/>
      <c r="DFG503" s="2479"/>
      <c r="DFH503" s="2479"/>
      <c r="DFM503" s="2476"/>
      <c r="DFN503" s="2476"/>
      <c r="DFO503" s="2476"/>
      <c r="DFP503" s="2479"/>
      <c r="DFQ503" s="2479"/>
      <c r="DFR503" s="2479"/>
      <c r="DFS503" s="2479"/>
      <c r="DFX503" s="2476"/>
      <c r="DFY503" s="2476"/>
      <c r="DFZ503" s="2476"/>
      <c r="DGA503" s="2479"/>
      <c r="DGB503" s="2479"/>
      <c r="DGC503" s="2479"/>
      <c r="DGD503" s="2479"/>
      <c r="DGI503" s="2476"/>
      <c r="DGJ503" s="2476"/>
      <c r="DGK503" s="2476"/>
      <c r="DGL503" s="2479"/>
      <c r="DGM503" s="2479"/>
      <c r="DGN503" s="2479"/>
      <c r="DGO503" s="2479"/>
      <c r="DGT503" s="2476"/>
      <c r="DGU503" s="2476"/>
      <c r="DGV503" s="2476"/>
      <c r="DGW503" s="2479"/>
      <c r="DGX503" s="2479"/>
      <c r="DGY503" s="2479"/>
      <c r="DGZ503" s="2479"/>
      <c r="DHE503" s="2476"/>
      <c r="DHF503" s="2476"/>
      <c r="DHG503" s="2476"/>
      <c r="DHH503" s="2479"/>
      <c r="DHI503" s="2479"/>
      <c r="DHJ503" s="2479"/>
      <c r="DHK503" s="2479"/>
      <c r="DHP503" s="2476"/>
      <c r="DHQ503" s="2476"/>
      <c r="DHR503" s="2476"/>
      <c r="DHS503" s="2479"/>
      <c r="DHT503" s="2479"/>
      <c r="DHU503" s="2479"/>
      <c r="DHV503" s="2479"/>
      <c r="DIA503" s="2476"/>
      <c r="DIB503" s="2476"/>
      <c r="DIC503" s="2476"/>
      <c r="DID503" s="2479"/>
      <c r="DIE503" s="2479"/>
      <c r="DIF503" s="2479"/>
      <c r="DIG503" s="2479"/>
      <c r="DIL503" s="2476"/>
      <c r="DIM503" s="2476"/>
      <c r="DIN503" s="2476"/>
      <c r="DIO503" s="2479"/>
      <c r="DIP503" s="2479"/>
      <c r="DIQ503" s="2479"/>
      <c r="DIR503" s="2479"/>
      <c r="DIW503" s="2476"/>
      <c r="DIX503" s="2476"/>
      <c r="DIY503" s="2476"/>
      <c r="DIZ503" s="2479"/>
      <c r="DJA503" s="2479"/>
      <c r="DJB503" s="2479"/>
      <c r="DJC503" s="2479"/>
      <c r="DJH503" s="2476"/>
      <c r="DJI503" s="2476"/>
      <c r="DJJ503" s="2476"/>
      <c r="DJK503" s="2479"/>
      <c r="DJL503" s="2479"/>
      <c r="DJM503" s="2479"/>
      <c r="DJN503" s="2479"/>
      <c r="DJS503" s="2476"/>
      <c r="DJT503" s="2476"/>
      <c r="DJU503" s="2476"/>
      <c r="DJV503" s="2479"/>
      <c r="DJW503" s="2479"/>
      <c r="DJX503" s="2479"/>
      <c r="DJY503" s="2479"/>
      <c r="DKD503" s="2476"/>
      <c r="DKE503" s="2476"/>
      <c r="DKF503" s="2476"/>
      <c r="DKG503" s="2479"/>
      <c r="DKH503" s="2479"/>
      <c r="DKI503" s="2479"/>
      <c r="DKJ503" s="2479"/>
      <c r="DKO503" s="2476"/>
      <c r="DKP503" s="2476"/>
      <c r="DKQ503" s="2476"/>
      <c r="DKR503" s="2479"/>
      <c r="DKS503" s="2479"/>
      <c r="DKT503" s="2479"/>
      <c r="DKU503" s="2479"/>
      <c r="DKZ503" s="2476"/>
      <c r="DLA503" s="2476"/>
      <c r="DLB503" s="2476"/>
      <c r="DLC503" s="2479"/>
      <c r="DLD503" s="2479"/>
      <c r="DLE503" s="2479"/>
      <c r="DLF503" s="2479"/>
      <c r="DLK503" s="2476"/>
      <c r="DLL503" s="2476"/>
      <c r="DLM503" s="2476"/>
      <c r="DLN503" s="2479"/>
      <c r="DLO503" s="2479"/>
      <c r="DLP503" s="2479"/>
      <c r="DLQ503" s="2479"/>
      <c r="DLV503" s="2476"/>
      <c r="DLW503" s="2476"/>
      <c r="DLX503" s="2476"/>
      <c r="DLY503" s="2479"/>
      <c r="DLZ503" s="2479"/>
      <c r="DMA503" s="2479"/>
      <c r="DMB503" s="2479"/>
      <c r="DMG503" s="2476"/>
      <c r="DMH503" s="2476"/>
      <c r="DMI503" s="2476"/>
      <c r="DMJ503" s="2479"/>
      <c r="DMK503" s="2479"/>
      <c r="DML503" s="2479"/>
      <c r="DMM503" s="2479"/>
      <c r="DMR503" s="2476"/>
      <c r="DMS503" s="2476"/>
      <c r="DMT503" s="2476"/>
      <c r="DMU503" s="2479"/>
      <c r="DMV503" s="2479"/>
      <c r="DMW503" s="2479"/>
      <c r="DMX503" s="2479"/>
      <c r="DNC503" s="2476"/>
      <c r="DND503" s="2476"/>
      <c r="DNE503" s="2476"/>
      <c r="DNF503" s="2479"/>
      <c r="DNG503" s="2479"/>
      <c r="DNH503" s="2479"/>
      <c r="DNI503" s="2479"/>
      <c r="DNN503" s="2476"/>
      <c r="DNO503" s="2476"/>
      <c r="DNP503" s="2476"/>
      <c r="DNQ503" s="2479"/>
      <c r="DNR503" s="2479"/>
      <c r="DNS503" s="2479"/>
      <c r="DNT503" s="2479"/>
      <c r="DNY503" s="2476"/>
      <c r="DNZ503" s="2476"/>
      <c r="DOA503" s="2476"/>
      <c r="DOB503" s="2479"/>
      <c r="DOC503" s="2479"/>
      <c r="DOD503" s="2479"/>
      <c r="DOE503" s="2479"/>
      <c r="DOJ503" s="2476"/>
      <c r="DOK503" s="2476"/>
      <c r="DOL503" s="2476"/>
      <c r="DOM503" s="2479"/>
      <c r="DON503" s="2479"/>
      <c r="DOO503" s="2479"/>
      <c r="DOP503" s="2479"/>
      <c r="DOU503" s="2476"/>
      <c r="DOV503" s="2476"/>
      <c r="DOW503" s="2476"/>
      <c r="DOX503" s="2479"/>
      <c r="DOY503" s="2479"/>
      <c r="DOZ503" s="2479"/>
      <c r="DPA503" s="2479"/>
      <c r="DPF503" s="2476"/>
      <c r="DPG503" s="2476"/>
      <c r="DPH503" s="2476"/>
      <c r="DPI503" s="2479"/>
      <c r="DPJ503" s="2479"/>
      <c r="DPK503" s="2479"/>
      <c r="DPL503" s="2479"/>
      <c r="DPQ503" s="2476"/>
      <c r="DPR503" s="2476"/>
      <c r="DPS503" s="2476"/>
      <c r="DPT503" s="2479"/>
      <c r="DPU503" s="2479"/>
      <c r="DPV503" s="2479"/>
      <c r="DPW503" s="2479"/>
      <c r="DQB503" s="2476"/>
      <c r="DQC503" s="2476"/>
      <c r="DQD503" s="2476"/>
      <c r="DQE503" s="2479"/>
      <c r="DQF503" s="2479"/>
      <c r="DQG503" s="2479"/>
      <c r="DQH503" s="2479"/>
      <c r="DQM503" s="2476"/>
      <c r="DQN503" s="2476"/>
      <c r="DQO503" s="2476"/>
      <c r="DQP503" s="2479"/>
      <c r="DQQ503" s="2479"/>
      <c r="DQR503" s="2479"/>
      <c r="DQS503" s="2479"/>
      <c r="DQX503" s="2476"/>
      <c r="DQY503" s="2476"/>
      <c r="DQZ503" s="2476"/>
      <c r="DRA503" s="2479"/>
      <c r="DRB503" s="2479"/>
      <c r="DRC503" s="2479"/>
      <c r="DRD503" s="2479"/>
      <c r="DRI503" s="2476"/>
      <c r="DRJ503" s="2476"/>
      <c r="DRK503" s="2476"/>
      <c r="DRL503" s="2479"/>
      <c r="DRM503" s="2479"/>
      <c r="DRN503" s="2479"/>
      <c r="DRO503" s="2479"/>
      <c r="DRT503" s="2476"/>
      <c r="DRU503" s="2476"/>
      <c r="DRV503" s="2476"/>
      <c r="DRW503" s="2479"/>
      <c r="DRX503" s="2479"/>
      <c r="DRY503" s="2479"/>
      <c r="DRZ503" s="2479"/>
      <c r="DSE503" s="2476"/>
      <c r="DSF503" s="2476"/>
      <c r="DSG503" s="2476"/>
      <c r="DSH503" s="2479"/>
      <c r="DSI503" s="2479"/>
      <c r="DSJ503" s="2479"/>
      <c r="DSK503" s="2479"/>
      <c r="DSP503" s="2476"/>
      <c r="DSQ503" s="2476"/>
      <c r="DSR503" s="2476"/>
      <c r="DSS503" s="2479"/>
      <c r="DST503" s="2479"/>
      <c r="DSU503" s="2479"/>
      <c r="DSV503" s="2479"/>
      <c r="DTA503" s="2476"/>
      <c r="DTB503" s="2476"/>
      <c r="DTC503" s="2476"/>
      <c r="DTD503" s="2479"/>
      <c r="DTE503" s="2479"/>
      <c r="DTF503" s="2479"/>
      <c r="DTG503" s="2479"/>
      <c r="DTL503" s="2476"/>
      <c r="DTM503" s="2476"/>
      <c r="DTN503" s="2476"/>
      <c r="DTO503" s="2479"/>
      <c r="DTP503" s="2479"/>
      <c r="DTQ503" s="2479"/>
      <c r="DTR503" s="2479"/>
      <c r="DTW503" s="2476"/>
      <c r="DTX503" s="2476"/>
      <c r="DTY503" s="2476"/>
      <c r="DTZ503" s="2479"/>
      <c r="DUA503" s="2479"/>
      <c r="DUB503" s="2479"/>
      <c r="DUC503" s="2479"/>
      <c r="DUH503" s="2476"/>
      <c r="DUI503" s="2476"/>
      <c r="DUJ503" s="2476"/>
      <c r="DUK503" s="2479"/>
      <c r="DUL503" s="2479"/>
      <c r="DUM503" s="2479"/>
      <c r="DUN503" s="2479"/>
      <c r="DUS503" s="2476"/>
      <c r="DUT503" s="2476"/>
      <c r="DUU503" s="2476"/>
      <c r="DUV503" s="2479"/>
      <c r="DUW503" s="2479"/>
      <c r="DUX503" s="2479"/>
      <c r="DUY503" s="2479"/>
      <c r="DVD503" s="2476"/>
      <c r="DVE503" s="2476"/>
      <c r="DVF503" s="2476"/>
      <c r="DVG503" s="2479"/>
      <c r="DVH503" s="2479"/>
      <c r="DVI503" s="2479"/>
      <c r="DVJ503" s="2479"/>
      <c r="DVO503" s="2476"/>
      <c r="DVP503" s="2476"/>
      <c r="DVQ503" s="2476"/>
      <c r="DVR503" s="2479"/>
      <c r="DVS503" s="2479"/>
      <c r="DVT503" s="2479"/>
      <c r="DVU503" s="2479"/>
      <c r="DVZ503" s="2476"/>
      <c r="DWA503" s="2476"/>
      <c r="DWB503" s="2476"/>
      <c r="DWC503" s="2479"/>
      <c r="DWD503" s="2479"/>
      <c r="DWE503" s="2479"/>
      <c r="DWF503" s="2479"/>
      <c r="DWK503" s="2476"/>
      <c r="DWL503" s="2476"/>
      <c r="DWM503" s="2476"/>
      <c r="DWN503" s="2479"/>
      <c r="DWO503" s="2479"/>
      <c r="DWP503" s="2479"/>
      <c r="DWQ503" s="2479"/>
      <c r="DWV503" s="2476"/>
      <c r="DWW503" s="2476"/>
      <c r="DWX503" s="2476"/>
      <c r="DWY503" s="2479"/>
      <c r="DWZ503" s="2479"/>
      <c r="DXA503" s="2479"/>
      <c r="DXB503" s="2479"/>
      <c r="DXG503" s="2476"/>
      <c r="DXH503" s="2476"/>
      <c r="DXI503" s="2476"/>
      <c r="DXJ503" s="2479"/>
      <c r="DXK503" s="2479"/>
      <c r="DXL503" s="2479"/>
      <c r="DXM503" s="2479"/>
      <c r="DXR503" s="2476"/>
      <c r="DXS503" s="2476"/>
      <c r="DXT503" s="2476"/>
      <c r="DXU503" s="2479"/>
      <c r="DXV503" s="2479"/>
      <c r="DXW503" s="2479"/>
      <c r="DXX503" s="2479"/>
      <c r="DYC503" s="2476"/>
      <c r="DYD503" s="2476"/>
      <c r="DYE503" s="2476"/>
      <c r="DYF503" s="2479"/>
      <c r="DYG503" s="2479"/>
      <c r="DYH503" s="2479"/>
      <c r="DYI503" s="2479"/>
      <c r="DYN503" s="2476"/>
      <c r="DYO503" s="2476"/>
      <c r="DYP503" s="2476"/>
      <c r="DYQ503" s="2479"/>
      <c r="DYR503" s="2479"/>
      <c r="DYS503" s="2479"/>
      <c r="DYT503" s="2479"/>
      <c r="DYY503" s="2476"/>
      <c r="DYZ503" s="2476"/>
      <c r="DZA503" s="2476"/>
      <c r="DZB503" s="2479"/>
      <c r="DZC503" s="2479"/>
      <c r="DZD503" s="2479"/>
      <c r="DZE503" s="2479"/>
      <c r="DZJ503" s="2476"/>
      <c r="DZK503" s="2476"/>
      <c r="DZL503" s="2476"/>
      <c r="DZM503" s="2479"/>
      <c r="DZN503" s="2479"/>
      <c r="DZO503" s="2479"/>
      <c r="DZP503" s="2479"/>
      <c r="DZU503" s="2476"/>
      <c r="DZV503" s="2476"/>
      <c r="DZW503" s="2476"/>
      <c r="DZX503" s="2479"/>
      <c r="DZY503" s="2479"/>
      <c r="DZZ503" s="2479"/>
      <c r="EAA503" s="2479"/>
      <c r="EAF503" s="2476"/>
      <c r="EAG503" s="2476"/>
      <c r="EAH503" s="2476"/>
      <c r="EAI503" s="2479"/>
      <c r="EAJ503" s="2479"/>
      <c r="EAK503" s="2479"/>
      <c r="EAL503" s="2479"/>
      <c r="EAQ503" s="2476"/>
      <c r="EAR503" s="2476"/>
      <c r="EAS503" s="2476"/>
      <c r="EAT503" s="2479"/>
      <c r="EAU503" s="2479"/>
      <c r="EAV503" s="2479"/>
      <c r="EAW503" s="2479"/>
      <c r="EBB503" s="2476"/>
      <c r="EBC503" s="2476"/>
      <c r="EBD503" s="2476"/>
      <c r="EBE503" s="2479"/>
      <c r="EBF503" s="2479"/>
      <c r="EBG503" s="2479"/>
      <c r="EBH503" s="2479"/>
      <c r="EBM503" s="2476"/>
      <c r="EBN503" s="2476"/>
      <c r="EBO503" s="2476"/>
      <c r="EBP503" s="2479"/>
      <c r="EBQ503" s="2479"/>
      <c r="EBR503" s="2479"/>
      <c r="EBS503" s="2479"/>
      <c r="EBX503" s="2476"/>
      <c r="EBY503" s="2476"/>
      <c r="EBZ503" s="2476"/>
      <c r="ECA503" s="2479"/>
      <c r="ECB503" s="2479"/>
      <c r="ECC503" s="2479"/>
      <c r="ECD503" s="2479"/>
      <c r="ECI503" s="2476"/>
      <c r="ECJ503" s="2476"/>
      <c r="ECK503" s="2476"/>
      <c r="ECL503" s="2479"/>
      <c r="ECM503" s="2479"/>
      <c r="ECN503" s="2479"/>
      <c r="ECO503" s="2479"/>
      <c r="ECT503" s="2476"/>
      <c r="ECU503" s="2476"/>
      <c r="ECV503" s="2476"/>
      <c r="ECW503" s="2479"/>
      <c r="ECX503" s="2479"/>
      <c r="ECY503" s="2479"/>
      <c r="ECZ503" s="2479"/>
      <c r="EDE503" s="2476"/>
      <c r="EDF503" s="2476"/>
      <c r="EDG503" s="2476"/>
      <c r="EDH503" s="2479"/>
      <c r="EDI503" s="2479"/>
      <c r="EDJ503" s="2479"/>
      <c r="EDK503" s="2479"/>
      <c r="EDP503" s="2476"/>
      <c r="EDQ503" s="2476"/>
      <c r="EDR503" s="2476"/>
      <c r="EDS503" s="2479"/>
      <c r="EDT503" s="2479"/>
      <c r="EDU503" s="2479"/>
      <c r="EDV503" s="2479"/>
      <c r="EEA503" s="2476"/>
      <c r="EEB503" s="2476"/>
      <c r="EEC503" s="2476"/>
      <c r="EED503" s="2479"/>
      <c r="EEE503" s="2479"/>
      <c r="EEF503" s="2479"/>
      <c r="EEG503" s="2479"/>
      <c r="EEL503" s="2476"/>
      <c r="EEM503" s="2476"/>
      <c r="EEN503" s="2476"/>
      <c r="EEO503" s="2479"/>
      <c r="EEP503" s="2479"/>
      <c r="EEQ503" s="2479"/>
      <c r="EER503" s="2479"/>
      <c r="EEW503" s="2476"/>
      <c r="EEX503" s="2476"/>
      <c r="EEY503" s="2476"/>
      <c r="EEZ503" s="2479"/>
      <c r="EFA503" s="2479"/>
      <c r="EFB503" s="2479"/>
      <c r="EFC503" s="2479"/>
      <c r="EFH503" s="2476"/>
      <c r="EFI503" s="2476"/>
      <c r="EFJ503" s="2476"/>
      <c r="EFK503" s="2479"/>
      <c r="EFL503" s="2479"/>
      <c r="EFM503" s="2479"/>
      <c r="EFN503" s="2479"/>
      <c r="EFS503" s="2476"/>
      <c r="EFT503" s="2476"/>
      <c r="EFU503" s="2476"/>
      <c r="EFV503" s="2479"/>
      <c r="EFW503" s="2479"/>
      <c r="EFX503" s="2479"/>
      <c r="EFY503" s="2479"/>
      <c r="EGD503" s="2476"/>
      <c r="EGE503" s="2476"/>
      <c r="EGF503" s="2476"/>
      <c r="EGG503" s="2479"/>
      <c r="EGH503" s="2479"/>
      <c r="EGI503" s="2479"/>
      <c r="EGJ503" s="2479"/>
      <c r="EGO503" s="2476"/>
      <c r="EGP503" s="2476"/>
      <c r="EGQ503" s="2476"/>
      <c r="EGR503" s="2479"/>
      <c r="EGS503" s="2479"/>
      <c r="EGT503" s="2479"/>
      <c r="EGU503" s="2479"/>
      <c r="EGZ503" s="2476"/>
      <c r="EHA503" s="2476"/>
      <c r="EHB503" s="2476"/>
      <c r="EHC503" s="2479"/>
      <c r="EHD503" s="2479"/>
      <c r="EHE503" s="2479"/>
      <c r="EHF503" s="2479"/>
      <c r="EHK503" s="2476"/>
      <c r="EHL503" s="2476"/>
      <c r="EHM503" s="2476"/>
      <c r="EHN503" s="2479"/>
      <c r="EHO503" s="2479"/>
      <c r="EHP503" s="2479"/>
      <c r="EHQ503" s="2479"/>
      <c r="EHV503" s="2476"/>
      <c r="EHW503" s="2476"/>
      <c r="EHX503" s="2476"/>
      <c r="EHY503" s="2479"/>
      <c r="EHZ503" s="2479"/>
      <c r="EIA503" s="2479"/>
      <c r="EIB503" s="2479"/>
      <c r="EIG503" s="2476"/>
      <c r="EIH503" s="2476"/>
      <c r="EII503" s="2476"/>
      <c r="EIJ503" s="2479"/>
      <c r="EIK503" s="2479"/>
      <c r="EIL503" s="2479"/>
      <c r="EIM503" s="2479"/>
      <c r="EIR503" s="2476"/>
      <c r="EIS503" s="2476"/>
      <c r="EIT503" s="2476"/>
      <c r="EIU503" s="2479"/>
      <c r="EIV503" s="2479"/>
      <c r="EIW503" s="2479"/>
      <c r="EIX503" s="2479"/>
      <c r="EJC503" s="2476"/>
      <c r="EJD503" s="2476"/>
      <c r="EJE503" s="2476"/>
      <c r="EJF503" s="2479"/>
      <c r="EJG503" s="2479"/>
      <c r="EJH503" s="2479"/>
      <c r="EJI503" s="2479"/>
      <c r="EJN503" s="2476"/>
      <c r="EJO503" s="2476"/>
      <c r="EJP503" s="2476"/>
      <c r="EJQ503" s="2479"/>
      <c r="EJR503" s="2479"/>
      <c r="EJS503" s="2479"/>
      <c r="EJT503" s="2479"/>
      <c r="EJY503" s="2476"/>
      <c r="EJZ503" s="2476"/>
      <c r="EKA503" s="2476"/>
      <c r="EKB503" s="2479"/>
      <c r="EKC503" s="2479"/>
      <c r="EKD503" s="2479"/>
      <c r="EKE503" s="2479"/>
      <c r="EKJ503" s="2476"/>
      <c r="EKK503" s="2476"/>
      <c r="EKL503" s="2476"/>
      <c r="EKM503" s="2479"/>
      <c r="EKN503" s="2479"/>
      <c r="EKO503" s="2479"/>
      <c r="EKP503" s="2479"/>
      <c r="EKU503" s="2476"/>
      <c r="EKV503" s="2476"/>
      <c r="EKW503" s="2476"/>
      <c r="EKX503" s="2479"/>
      <c r="EKY503" s="2479"/>
      <c r="EKZ503" s="2479"/>
      <c r="ELA503" s="2479"/>
      <c r="ELF503" s="2476"/>
      <c r="ELG503" s="2476"/>
      <c r="ELH503" s="2476"/>
      <c r="ELI503" s="2479"/>
      <c r="ELJ503" s="2479"/>
      <c r="ELK503" s="2479"/>
      <c r="ELL503" s="2479"/>
      <c r="ELQ503" s="2476"/>
      <c r="ELR503" s="2476"/>
      <c r="ELS503" s="2476"/>
      <c r="ELT503" s="2479"/>
      <c r="ELU503" s="2479"/>
      <c r="ELV503" s="2479"/>
      <c r="ELW503" s="2479"/>
      <c r="EMB503" s="2476"/>
      <c r="EMC503" s="2476"/>
      <c r="EMD503" s="2476"/>
      <c r="EME503" s="2479"/>
      <c r="EMF503" s="2479"/>
      <c r="EMG503" s="2479"/>
      <c r="EMH503" s="2479"/>
      <c r="EMM503" s="2476"/>
      <c r="EMN503" s="2476"/>
      <c r="EMO503" s="2476"/>
      <c r="EMP503" s="2479"/>
      <c r="EMQ503" s="2479"/>
      <c r="EMR503" s="2479"/>
      <c r="EMS503" s="2479"/>
      <c r="EMX503" s="2476"/>
      <c r="EMY503" s="2476"/>
      <c r="EMZ503" s="2476"/>
      <c r="ENA503" s="2479"/>
      <c r="ENB503" s="2479"/>
      <c r="ENC503" s="2479"/>
      <c r="END503" s="2479"/>
      <c r="ENI503" s="2476"/>
      <c r="ENJ503" s="2476"/>
      <c r="ENK503" s="2476"/>
      <c r="ENL503" s="2479"/>
      <c r="ENM503" s="2479"/>
      <c r="ENN503" s="2479"/>
      <c r="ENO503" s="2479"/>
      <c r="ENT503" s="2476"/>
      <c r="ENU503" s="2476"/>
      <c r="ENV503" s="2476"/>
      <c r="ENW503" s="2479"/>
      <c r="ENX503" s="2479"/>
      <c r="ENY503" s="2479"/>
      <c r="ENZ503" s="2479"/>
      <c r="EOE503" s="2476"/>
      <c r="EOF503" s="2476"/>
      <c r="EOG503" s="2476"/>
      <c r="EOH503" s="2479"/>
      <c r="EOI503" s="2479"/>
      <c r="EOJ503" s="2479"/>
      <c r="EOK503" s="2479"/>
      <c r="EOP503" s="2476"/>
      <c r="EOQ503" s="2476"/>
      <c r="EOR503" s="2476"/>
      <c r="EOS503" s="2479"/>
      <c r="EOT503" s="2479"/>
      <c r="EOU503" s="2479"/>
      <c r="EOV503" s="2479"/>
      <c r="EPA503" s="2476"/>
      <c r="EPB503" s="2476"/>
      <c r="EPC503" s="2476"/>
      <c r="EPD503" s="2479"/>
      <c r="EPE503" s="2479"/>
      <c r="EPF503" s="2479"/>
      <c r="EPG503" s="2479"/>
      <c r="EPL503" s="2476"/>
      <c r="EPM503" s="2476"/>
      <c r="EPN503" s="2476"/>
      <c r="EPO503" s="2479"/>
      <c r="EPP503" s="2479"/>
      <c r="EPQ503" s="2479"/>
      <c r="EPR503" s="2479"/>
      <c r="EPW503" s="2476"/>
      <c r="EPX503" s="2476"/>
      <c r="EPY503" s="2476"/>
      <c r="EPZ503" s="2479"/>
      <c r="EQA503" s="2479"/>
      <c r="EQB503" s="2479"/>
      <c r="EQC503" s="2479"/>
      <c r="EQH503" s="2476"/>
      <c r="EQI503" s="2476"/>
      <c r="EQJ503" s="2476"/>
      <c r="EQK503" s="2479"/>
      <c r="EQL503" s="2479"/>
      <c r="EQM503" s="2479"/>
      <c r="EQN503" s="2479"/>
      <c r="EQS503" s="2476"/>
      <c r="EQT503" s="2476"/>
      <c r="EQU503" s="2476"/>
      <c r="EQV503" s="2479"/>
      <c r="EQW503" s="2479"/>
      <c r="EQX503" s="2479"/>
      <c r="EQY503" s="2479"/>
      <c r="ERD503" s="2476"/>
      <c r="ERE503" s="2476"/>
      <c r="ERF503" s="2476"/>
      <c r="ERG503" s="2479"/>
      <c r="ERH503" s="2479"/>
      <c r="ERI503" s="2479"/>
      <c r="ERJ503" s="2479"/>
      <c r="ERO503" s="2476"/>
      <c r="ERP503" s="2476"/>
      <c r="ERQ503" s="2476"/>
      <c r="ERR503" s="2479"/>
      <c r="ERS503" s="2479"/>
      <c r="ERT503" s="2479"/>
      <c r="ERU503" s="2479"/>
      <c r="ERZ503" s="2476"/>
      <c r="ESA503" s="2476"/>
      <c r="ESB503" s="2476"/>
      <c r="ESC503" s="2479"/>
      <c r="ESD503" s="2479"/>
      <c r="ESE503" s="2479"/>
      <c r="ESF503" s="2479"/>
      <c r="ESK503" s="2476"/>
      <c r="ESL503" s="2476"/>
      <c r="ESM503" s="2476"/>
      <c r="ESN503" s="2479"/>
      <c r="ESO503" s="2479"/>
      <c r="ESP503" s="2479"/>
      <c r="ESQ503" s="2479"/>
      <c r="ESV503" s="2476"/>
      <c r="ESW503" s="2476"/>
      <c r="ESX503" s="2476"/>
      <c r="ESY503" s="2479"/>
      <c r="ESZ503" s="2479"/>
      <c r="ETA503" s="2479"/>
      <c r="ETB503" s="2479"/>
      <c r="ETG503" s="2476"/>
      <c r="ETH503" s="2476"/>
      <c r="ETI503" s="2476"/>
      <c r="ETJ503" s="2479"/>
      <c r="ETK503" s="2479"/>
      <c r="ETL503" s="2479"/>
      <c r="ETM503" s="2479"/>
      <c r="ETR503" s="2476"/>
      <c r="ETS503" s="2476"/>
      <c r="ETT503" s="2476"/>
      <c r="ETU503" s="2479"/>
      <c r="ETV503" s="2479"/>
      <c r="ETW503" s="2479"/>
      <c r="ETX503" s="2479"/>
      <c r="EUC503" s="2476"/>
      <c r="EUD503" s="2476"/>
      <c r="EUE503" s="2476"/>
      <c r="EUF503" s="2479"/>
      <c r="EUG503" s="2479"/>
      <c r="EUH503" s="2479"/>
      <c r="EUI503" s="2479"/>
      <c r="EUN503" s="2476"/>
      <c r="EUO503" s="2476"/>
      <c r="EUP503" s="2476"/>
      <c r="EUQ503" s="2479"/>
      <c r="EUR503" s="2479"/>
      <c r="EUS503" s="2479"/>
      <c r="EUT503" s="2479"/>
      <c r="EUY503" s="2476"/>
      <c r="EUZ503" s="2476"/>
      <c r="EVA503" s="2476"/>
      <c r="EVB503" s="2479"/>
      <c r="EVC503" s="2479"/>
      <c r="EVD503" s="2479"/>
      <c r="EVE503" s="2479"/>
      <c r="EVJ503" s="2476"/>
      <c r="EVK503" s="2476"/>
      <c r="EVL503" s="2476"/>
      <c r="EVM503" s="2479"/>
      <c r="EVN503" s="2479"/>
      <c r="EVO503" s="2479"/>
      <c r="EVP503" s="2479"/>
      <c r="EVU503" s="2476"/>
      <c r="EVV503" s="2476"/>
      <c r="EVW503" s="2476"/>
      <c r="EVX503" s="2479"/>
      <c r="EVY503" s="2479"/>
      <c r="EVZ503" s="2479"/>
      <c r="EWA503" s="2479"/>
      <c r="EWF503" s="2476"/>
      <c r="EWG503" s="2476"/>
      <c r="EWH503" s="2476"/>
      <c r="EWI503" s="2479"/>
      <c r="EWJ503" s="2479"/>
      <c r="EWK503" s="2479"/>
      <c r="EWL503" s="2479"/>
      <c r="EWQ503" s="2476"/>
      <c r="EWR503" s="2476"/>
      <c r="EWS503" s="2476"/>
      <c r="EWT503" s="2479"/>
      <c r="EWU503" s="2479"/>
      <c r="EWV503" s="2479"/>
      <c r="EWW503" s="2479"/>
      <c r="EXB503" s="2476"/>
      <c r="EXC503" s="2476"/>
      <c r="EXD503" s="2476"/>
      <c r="EXE503" s="2479"/>
      <c r="EXF503" s="2479"/>
      <c r="EXG503" s="2479"/>
      <c r="EXH503" s="2479"/>
      <c r="EXM503" s="2476"/>
      <c r="EXN503" s="2476"/>
      <c r="EXO503" s="2476"/>
      <c r="EXP503" s="2479"/>
      <c r="EXQ503" s="2479"/>
      <c r="EXR503" s="2479"/>
      <c r="EXS503" s="2479"/>
      <c r="EXX503" s="2476"/>
      <c r="EXY503" s="2476"/>
      <c r="EXZ503" s="2476"/>
      <c r="EYA503" s="2479"/>
      <c r="EYB503" s="2479"/>
      <c r="EYC503" s="2479"/>
      <c r="EYD503" s="2479"/>
      <c r="EYI503" s="2476"/>
      <c r="EYJ503" s="2476"/>
      <c r="EYK503" s="2476"/>
      <c r="EYL503" s="2479"/>
      <c r="EYM503" s="2479"/>
      <c r="EYN503" s="2479"/>
      <c r="EYO503" s="2479"/>
      <c r="EYT503" s="2476"/>
      <c r="EYU503" s="2476"/>
      <c r="EYV503" s="2476"/>
      <c r="EYW503" s="2479"/>
      <c r="EYX503" s="2479"/>
      <c r="EYY503" s="2479"/>
      <c r="EYZ503" s="2479"/>
      <c r="EZE503" s="2476"/>
      <c r="EZF503" s="2476"/>
      <c r="EZG503" s="2476"/>
      <c r="EZH503" s="2479"/>
      <c r="EZI503" s="2479"/>
      <c r="EZJ503" s="2479"/>
      <c r="EZK503" s="2479"/>
      <c r="EZP503" s="2476"/>
      <c r="EZQ503" s="2476"/>
      <c r="EZR503" s="2476"/>
      <c r="EZS503" s="2479"/>
      <c r="EZT503" s="2479"/>
      <c r="EZU503" s="2479"/>
      <c r="EZV503" s="2479"/>
      <c r="FAA503" s="2476"/>
      <c r="FAB503" s="2476"/>
      <c r="FAC503" s="2476"/>
      <c r="FAD503" s="2479"/>
      <c r="FAE503" s="2479"/>
      <c r="FAF503" s="2479"/>
      <c r="FAG503" s="2479"/>
      <c r="FAL503" s="2476"/>
      <c r="FAM503" s="2476"/>
      <c r="FAN503" s="2476"/>
      <c r="FAO503" s="2479"/>
      <c r="FAP503" s="2479"/>
      <c r="FAQ503" s="2479"/>
      <c r="FAR503" s="2479"/>
      <c r="FAW503" s="2476"/>
      <c r="FAX503" s="2476"/>
      <c r="FAY503" s="2476"/>
      <c r="FAZ503" s="2479"/>
      <c r="FBA503" s="2479"/>
      <c r="FBB503" s="2479"/>
      <c r="FBC503" s="2479"/>
      <c r="FBH503" s="2476"/>
      <c r="FBI503" s="2476"/>
      <c r="FBJ503" s="2476"/>
      <c r="FBK503" s="2479"/>
      <c r="FBL503" s="2479"/>
      <c r="FBM503" s="2479"/>
      <c r="FBN503" s="2479"/>
      <c r="FBS503" s="2476"/>
      <c r="FBT503" s="2476"/>
      <c r="FBU503" s="2476"/>
      <c r="FBV503" s="2479"/>
      <c r="FBW503" s="2479"/>
      <c r="FBX503" s="2479"/>
      <c r="FBY503" s="2479"/>
      <c r="FCD503" s="2476"/>
      <c r="FCE503" s="2476"/>
      <c r="FCF503" s="2476"/>
      <c r="FCG503" s="2479"/>
      <c r="FCH503" s="2479"/>
      <c r="FCI503" s="2479"/>
      <c r="FCJ503" s="2479"/>
      <c r="FCO503" s="2476"/>
      <c r="FCP503" s="2476"/>
      <c r="FCQ503" s="2476"/>
      <c r="FCR503" s="2479"/>
      <c r="FCS503" s="2479"/>
      <c r="FCT503" s="2479"/>
      <c r="FCU503" s="2479"/>
      <c r="FCZ503" s="2476"/>
      <c r="FDA503" s="2476"/>
      <c r="FDB503" s="2476"/>
      <c r="FDC503" s="2479"/>
      <c r="FDD503" s="2479"/>
      <c r="FDE503" s="2479"/>
      <c r="FDF503" s="2479"/>
      <c r="FDK503" s="2476"/>
      <c r="FDL503" s="2476"/>
      <c r="FDM503" s="2476"/>
      <c r="FDN503" s="2479"/>
      <c r="FDO503" s="2479"/>
      <c r="FDP503" s="2479"/>
      <c r="FDQ503" s="2479"/>
      <c r="FDV503" s="2476"/>
      <c r="FDW503" s="2476"/>
      <c r="FDX503" s="2476"/>
      <c r="FDY503" s="2479"/>
      <c r="FDZ503" s="2479"/>
      <c r="FEA503" s="2479"/>
      <c r="FEB503" s="2479"/>
      <c r="FEG503" s="2476"/>
      <c r="FEH503" s="2476"/>
      <c r="FEI503" s="2476"/>
      <c r="FEJ503" s="2479"/>
      <c r="FEK503" s="2479"/>
      <c r="FEL503" s="2479"/>
      <c r="FEM503" s="2479"/>
      <c r="FER503" s="2476"/>
      <c r="FES503" s="2476"/>
      <c r="FET503" s="2476"/>
      <c r="FEU503" s="2479"/>
      <c r="FEV503" s="2479"/>
      <c r="FEW503" s="2479"/>
      <c r="FEX503" s="2479"/>
      <c r="FFC503" s="2476"/>
      <c r="FFD503" s="2476"/>
      <c r="FFE503" s="2476"/>
      <c r="FFF503" s="2479"/>
      <c r="FFG503" s="2479"/>
      <c r="FFH503" s="2479"/>
      <c r="FFI503" s="2479"/>
      <c r="FFN503" s="2476"/>
      <c r="FFO503" s="2476"/>
      <c r="FFP503" s="2476"/>
      <c r="FFQ503" s="2479"/>
      <c r="FFR503" s="2479"/>
      <c r="FFS503" s="2479"/>
      <c r="FFT503" s="2479"/>
      <c r="FFY503" s="2476"/>
      <c r="FFZ503" s="2476"/>
      <c r="FGA503" s="2476"/>
      <c r="FGB503" s="2479"/>
      <c r="FGC503" s="2479"/>
      <c r="FGD503" s="2479"/>
      <c r="FGE503" s="2479"/>
      <c r="FGJ503" s="2476"/>
      <c r="FGK503" s="2476"/>
      <c r="FGL503" s="2476"/>
      <c r="FGM503" s="2479"/>
      <c r="FGN503" s="2479"/>
      <c r="FGO503" s="2479"/>
      <c r="FGP503" s="2479"/>
      <c r="FGU503" s="2476"/>
      <c r="FGV503" s="2476"/>
      <c r="FGW503" s="2476"/>
      <c r="FGX503" s="2479"/>
      <c r="FGY503" s="2479"/>
      <c r="FGZ503" s="2479"/>
      <c r="FHA503" s="2479"/>
      <c r="FHF503" s="2476"/>
      <c r="FHG503" s="2476"/>
      <c r="FHH503" s="2476"/>
      <c r="FHI503" s="2479"/>
      <c r="FHJ503" s="2479"/>
      <c r="FHK503" s="2479"/>
      <c r="FHL503" s="2479"/>
      <c r="FHQ503" s="2476"/>
      <c r="FHR503" s="2476"/>
      <c r="FHS503" s="2476"/>
      <c r="FHT503" s="2479"/>
      <c r="FHU503" s="2479"/>
      <c r="FHV503" s="2479"/>
      <c r="FHW503" s="2479"/>
      <c r="FIB503" s="2476"/>
      <c r="FIC503" s="2476"/>
      <c r="FID503" s="2476"/>
      <c r="FIE503" s="2479"/>
      <c r="FIF503" s="2479"/>
      <c r="FIG503" s="2479"/>
      <c r="FIH503" s="2479"/>
      <c r="FIM503" s="2476"/>
      <c r="FIN503" s="2476"/>
      <c r="FIO503" s="2476"/>
      <c r="FIP503" s="2479"/>
      <c r="FIQ503" s="2479"/>
      <c r="FIR503" s="2479"/>
      <c r="FIS503" s="2479"/>
      <c r="FIX503" s="2476"/>
      <c r="FIY503" s="2476"/>
      <c r="FIZ503" s="2476"/>
      <c r="FJA503" s="2479"/>
      <c r="FJB503" s="2479"/>
      <c r="FJC503" s="2479"/>
      <c r="FJD503" s="2479"/>
      <c r="FJI503" s="2476"/>
      <c r="FJJ503" s="2476"/>
      <c r="FJK503" s="2476"/>
      <c r="FJL503" s="2479"/>
      <c r="FJM503" s="2479"/>
      <c r="FJN503" s="2479"/>
      <c r="FJO503" s="2479"/>
      <c r="FJT503" s="2476"/>
      <c r="FJU503" s="2476"/>
      <c r="FJV503" s="2476"/>
      <c r="FJW503" s="2479"/>
      <c r="FJX503" s="2479"/>
      <c r="FJY503" s="2479"/>
      <c r="FJZ503" s="2479"/>
      <c r="FKE503" s="2476"/>
      <c r="FKF503" s="2476"/>
      <c r="FKG503" s="2476"/>
      <c r="FKH503" s="2479"/>
      <c r="FKI503" s="2479"/>
      <c r="FKJ503" s="2479"/>
      <c r="FKK503" s="2479"/>
      <c r="FKP503" s="2476"/>
      <c r="FKQ503" s="2476"/>
      <c r="FKR503" s="2476"/>
      <c r="FKS503" s="2479"/>
      <c r="FKT503" s="2479"/>
      <c r="FKU503" s="2479"/>
      <c r="FKV503" s="2479"/>
      <c r="FLA503" s="2476"/>
      <c r="FLB503" s="2476"/>
      <c r="FLC503" s="2476"/>
      <c r="FLD503" s="2479"/>
      <c r="FLE503" s="2479"/>
      <c r="FLF503" s="2479"/>
      <c r="FLG503" s="2479"/>
      <c r="FLL503" s="2476"/>
      <c r="FLM503" s="2476"/>
      <c r="FLN503" s="2476"/>
      <c r="FLO503" s="2479"/>
      <c r="FLP503" s="2479"/>
      <c r="FLQ503" s="2479"/>
      <c r="FLR503" s="2479"/>
      <c r="FLW503" s="2476"/>
      <c r="FLX503" s="2476"/>
      <c r="FLY503" s="2476"/>
      <c r="FLZ503" s="2479"/>
      <c r="FMA503" s="2479"/>
      <c r="FMB503" s="2479"/>
      <c r="FMC503" s="2479"/>
      <c r="FMH503" s="2476"/>
      <c r="FMI503" s="2476"/>
      <c r="FMJ503" s="2476"/>
      <c r="FMK503" s="2479"/>
      <c r="FML503" s="2479"/>
      <c r="FMM503" s="2479"/>
      <c r="FMN503" s="2479"/>
      <c r="FMS503" s="2476"/>
      <c r="FMT503" s="2476"/>
      <c r="FMU503" s="2476"/>
      <c r="FMV503" s="2479"/>
      <c r="FMW503" s="2479"/>
      <c r="FMX503" s="2479"/>
      <c r="FMY503" s="2479"/>
      <c r="FND503" s="2476"/>
      <c r="FNE503" s="2476"/>
      <c r="FNF503" s="2476"/>
      <c r="FNG503" s="2479"/>
      <c r="FNH503" s="2479"/>
      <c r="FNI503" s="2479"/>
      <c r="FNJ503" s="2479"/>
      <c r="FNO503" s="2476"/>
      <c r="FNP503" s="2476"/>
      <c r="FNQ503" s="2476"/>
      <c r="FNR503" s="2479"/>
      <c r="FNS503" s="2479"/>
      <c r="FNT503" s="2479"/>
      <c r="FNU503" s="2479"/>
      <c r="FNZ503" s="2476"/>
      <c r="FOA503" s="2476"/>
      <c r="FOB503" s="2476"/>
      <c r="FOC503" s="2479"/>
      <c r="FOD503" s="2479"/>
      <c r="FOE503" s="2479"/>
      <c r="FOF503" s="2479"/>
      <c r="FOK503" s="2476"/>
      <c r="FOL503" s="2476"/>
      <c r="FOM503" s="2476"/>
      <c r="FON503" s="2479"/>
      <c r="FOO503" s="2479"/>
      <c r="FOP503" s="2479"/>
      <c r="FOQ503" s="2479"/>
      <c r="FOV503" s="2476"/>
      <c r="FOW503" s="2476"/>
      <c r="FOX503" s="2476"/>
      <c r="FOY503" s="2479"/>
      <c r="FOZ503" s="2479"/>
      <c r="FPA503" s="2479"/>
      <c r="FPB503" s="2479"/>
      <c r="FPG503" s="2476"/>
      <c r="FPH503" s="2476"/>
      <c r="FPI503" s="2476"/>
      <c r="FPJ503" s="2479"/>
      <c r="FPK503" s="2479"/>
      <c r="FPL503" s="2479"/>
      <c r="FPM503" s="2479"/>
      <c r="FPR503" s="2476"/>
      <c r="FPS503" s="2476"/>
      <c r="FPT503" s="2476"/>
      <c r="FPU503" s="2479"/>
      <c r="FPV503" s="2479"/>
      <c r="FPW503" s="2479"/>
      <c r="FPX503" s="2479"/>
      <c r="FQC503" s="2476"/>
      <c r="FQD503" s="2476"/>
      <c r="FQE503" s="2476"/>
      <c r="FQF503" s="2479"/>
      <c r="FQG503" s="2479"/>
      <c r="FQH503" s="2479"/>
      <c r="FQI503" s="2479"/>
      <c r="FQN503" s="2476"/>
      <c r="FQO503" s="2476"/>
      <c r="FQP503" s="2476"/>
      <c r="FQQ503" s="2479"/>
      <c r="FQR503" s="2479"/>
      <c r="FQS503" s="2479"/>
      <c r="FQT503" s="2479"/>
      <c r="FQY503" s="2476"/>
      <c r="FQZ503" s="2476"/>
      <c r="FRA503" s="2476"/>
      <c r="FRB503" s="2479"/>
      <c r="FRC503" s="2479"/>
      <c r="FRD503" s="2479"/>
      <c r="FRE503" s="2479"/>
      <c r="FRJ503" s="2476"/>
      <c r="FRK503" s="2476"/>
      <c r="FRL503" s="2476"/>
      <c r="FRM503" s="2479"/>
      <c r="FRN503" s="2479"/>
      <c r="FRO503" s="2479"/>
      <c r="FRP503" s="2479"/>
      <c r="FRU503" s="2476"/>
      <c r="FRV503" s="2476"/>
      <c r="FRW503" s="2476"/>
      <c r="FRX503" s="2479"/>
      <c r="FRY503" s="2479"/>
      <c r="FRZ503" s="2479"/>
      <c r="FSA503" s="2479"/>
      <c r="FSF503" s="2476"/>
      <c r="FSG503" s="2476"/>
      <c r="FSH503" s="2476"/>
      <c r="FSI503" s="2479"/>
      <c r="FSJ503" s="2479"/>
      <c r="FSK503" s="2479"/>
      <c r="FSL503" s="2479"/>
      <c r="FSQ503" s="2476"/>
      <c r="FSR503" s="2476"/>
      <c r="FSS503" s="2476"/>
      <c r="FST503" s="2479"/>
      <c r="FSU503" s="2479"/>
      <c r="FSV503" s="2479"/>
      <c r="FSW503" s="2479"/>
      <c r="FTB503" s="2476"/>
      <c r="FTC503" s="2476"/>
      <c r="FTD503" s="2476"/>
      <c r="FTE503" s="2479"/>
      <c r="FTF503" s="2479"/>
      <c r="FTG503" s="2479"/>
      <c r="FTH503" s="2479"/>
      <c r="FTM503" s="2476"/>
      <c r="FTN503" s="2476"/>
      <c r="FTO503" s="2476"/>
      <c r="FTP503" s="2479"/>
      <c r="FTQ503" s="2479"/>
      <c r="FTR503" s="2479"/>
      <c r="FTS503" s="2479"/>
      <c r="FTX503" s="2476"/>
      <c r="FTY503" s="2476"/>
      <c r="FTZ503" s="2476"/>
      <c r="FUA503" s="2479"/>
      <c r="FUB503" s="2479"/>
      <c r="FUC503" s="2479"/>
      <c r="FUD503" s="2479"/>
      <c r="FUI503" s="2476"/>
      <c r="FUJ503" s="2476"/>
      <c r="FUK503" s="2476"/>
      <c r="FUL503" s="2479"/>
      <c r="FUM503" s="2479"/>
      <c r="FUN503" s="2479"/>
      <c r="FUO503" s="2479"/>
      <c r="FUT503" s="2476"/>
      <c r="FUU503" s="2476"/>
      <c r="FUV503" s="2476"/>
      <c r="FUW503" s="2479"/>
      <c r="FUX503" s="2479"/>
      <c r="FUY503" s="2479"/>
      <c r="FUZ503" s="2479"/>
      <c r="FVE503" s="2476"/>
      <c r="FVF503" s="2476"/>
      <c r="FVG503" s="2476"/>
      <c r="FVH503" s="2479"/>
      <c r="FVI503" s="2479"/>
      <c r="FVJ503" s="2479"/>
      <c r="FVK503" s="2479"/>
      <c r="FVP503" s="2476"/>
      <c r="FVQ503" s="2476"/>
      <c r="FVR503" s="2476"/>
      <c r="FVS503" s="2479"/>
      <c r="FVT503" s="2479"/>
      <c r="FVU503" s="2479"/>
      <c r="FVV503" s="2479"/>
      <c r="FWA503" s="2476"/>
      <c r="FWB503" s="2476"/>
      <c r="FWC503" s="2476"/>
      <c r="FWD503" s="2479"/>
      <c r="FWE503" s="2479"/>
      <c r="FWF503" s="2479"/>
      <c r="FWG503" s="2479"/>
      <c r="FWL503" s="2476"/>
      <c r="FWM503" s="2476"/>
      <c r="FWN503" s="2476"/>
      <c r="FWO503" s="2479"/>
      <c r="FWP503" s="2479"/>
      <c r="FWQ503" s="2479"/>
      <c r="FWR503" s="2479"/>
      <c r="FWW503" s="2476"/>
      <c r="FWX503" s="2476"/>
      <c r="FWY503" s="2476"/>
      <c r="FWZ503" s="2479"/>
      <c r="FXA503" s="2479"/>
      <c r="FXB503" s="2479"/>
      <c r="FXC503" s="2479"/>
      <c r="FXH503" s="2476"/>
      <c r="FXI503" s="2476"/>
      <c r="FXJ503" s="2476"/>
      <c r="FXK503" s="2479"/>
      <c r="FXL503" s="2479"/>
      <c r="FXM503" s="2479"/>
      <c r="FXN503" s="2479"/>
      <c r="FXS503" s="2476"/>
      <c r="FXT503" s="2476"/>
      <c r="FXU503" s="2476"/>
      <c r="FXV503" s="2479"/>
      <c r="FXW503" s="2479"/>
      <c r="FXX503" s="2479"/>
      <c r="FXY503" s="2479"/>
      <c r="FYD503" s="2476"/>
      <c r="FYE503" s="2476"/>
      <c r="FYF503" s="2476"/>
      <c r="FYG503" s="2479"/>
      <c r="FYH503" s="2479"/>
      <c r="FYI503" s="2479"/>
      <c r="FYJ503" s="2479"/>
      <c r="FYO503" s="2476"/>
      <c r="FYP503" s="2476"/>
      <c r="FYQ503" s="2476"/>
      <c r="FYR503" s="2479"/>
      <c r="FYS503" s="2479"/>
      <c r="FYT503" s="2479"/>
      <c r="FYU503" s="2479"/>
      <c r="FYZ503" s="2476"/>
      <c r="FZA503" s="2476"/>
      <c r="FZB503" s="2476"/>
      <c r="FZC503" s="2479"/>
      <c r="FZD503" s="2479"/>
      <c r="FZE503" s="2479"/>
      <c r="FZF503" s="2479"/>
      <c r="FZK503" s="2476"/>
      <c r="FZL503" s="2476"/>
      <c r="FZM503" s="2476"/>
      <c r="FZN503" s="2479"/>
      <c r="FZO503" s="2479"/>
      <c r="FZP503" s="2479"/>
      <c r="FZQ503" s="2479"/>
      <c r="FZV503" s="2476"/>
      <c r="FZW503" s="2476"/>
      <c r="FZX503" s="2476"/>
      <c r="FZY503" s="2479"/>
      <c r="FZZ503" s="2479"/>
      <c r="GAA503" s="2479"/>
      <c r="GAB503" s="2479"/>
      <c r="GAG503" s="2476"/>
      <c r="GAH503" s="2476"/>
      <c r="GAI503" s="2476"/>
      <c r="GAJ503" s="2479"/>
      <c r="GAK503" s="2479"/>
      <c r="GAL503" s="2479"/>
      <c r="GAM503" s="2479"/>
      <c r="GAR503" s="2476"/>
      <c r="GAS503" s="2476"/>
      <c r="GAT503" s="2476"/>
      <c r="GAU503" s="2479"/>
      <c r="GAV503" s="2479"/>
      <c r="GAW503" s="2479"/>
      <c r="GAX503" s="2479"/>
      <c r="GBC503" s="2476"/>
      <c r="GBD503" s="2476"/>
      <c r="GBE503" s="2476"/>
      <c r="GBF503" s="2479"/>
      <c r="GBG503" s="2479"/>
      <c r="GBH503" s="2479"/>
      <c r="GBI503" s="2479"/>
      <c r="GBN503" s="2476"/>
      <c r="GBO503" s="2476"/>
      <c r="GBP503" s="2476"/>
      <c r="GBQ503" s="2479"/>
      <c r="GBR503" s="2479"/>
      <c r="GBS503" s="2479"/>
      <c r="GBT503" s="2479"/>
      <c r="GBY503" s="2476"/>
      <c r="GBZ503" s="2476"/>
      <c r="GCA503" s="2476"/>
      <c r="GCB503" s="2479"/>
      <c r="GCC503" s="2479"/>
      <c r="GCD503" s="2479"/>
      <c r="GCE503" s="2479"/>
      <c r="GCJ503" s="2476"/>
      <c r="GCK503" s="2476"/>
      <c r="GCL503" s="2476"/>
      <c r="GCM503" s="2479"/>
      <c r="GCN503" s="2479"/>
      <c r="GCO503" s="2479"/>
      <c r="GCP503" s="2479"/>
      <c r="GCU503" s="2476"/>
      <c r="GCV503" s="2476"/>
      <c r="GCW503" s="2476"/>
      <c r="GCX503" s="2479"/>
      <c r="GCY503" s="2479"/>
      <c r="GCZ503" s="2479"/>
      <c r="GDA503" s="2479"/>
      <c r="GDF503" s="2476"/>
      <c r="GDG503" s="2476"/>
      <c r="GDH503" s="2476"/>
      <c r="GDI503" s="2479"/>
      <c r="GDJ503" s="2479"/>
      <c r="GDK503" s="2479"/>
      <c r="GDL503" s="2479"/>
      <c r="GDQ503" s="2476"/>
      <c r="GDR503" s="2476"/>
      <c r="GDS503" s="2476"/>
      <c r="GDT503" s="2479"/>
      <c r="GDU503" s="2479"/>
      <c r="GDV503" s="2479"/>
      <c r="GDW503" s="2479"/>
      <c r="GEB503" s="2476"/>
      <c r="GEC503" s="2476"/>
      <c r="GED503" s="2476"/>
      <c r="GEE503" s="2479"/>
      <c r="GEF503" s="2479"/>
      <c r="GEG503" s="2479"/>
      <c r="GEH503" s="2479"/>
      <c r="GEM503" s="2476"/>
      <c r="GEN503" s="2476"/>
      <c r="GEO503" s="2476"/>
      <c r="GEP503" s="2479"/>
      <c r="GEQ503" s="2479"/>
      <c r="GER503" s="2479"/>
      <c r="GES503" s="2479"/>
      <c r="GEX503" s="2476"/>
      <c r="GEY503" s="2476"/>
      <c r="GEZ503" s="2476"/>
      <c r="GFA503" s="2479"/>
      <c r="GFB503" s="2479"/>
      <c r="GFC503" s="2479"/>
      <c r="GFD503" s="2479"/>
      <c r="GFI503" s="2476"/>
      <c r="GFJ503" s="2476"/>
      <c r="GFK503" s="2476"/>
      <c r="GFL503" s="2479"/>
      <c r="GFM503" s="2479"/>
      <c r="GFN503" s="2479"/>
      <c r="GFO503" s="2479"/>
      <c r="GFT503" s="2476"/>
      <c r="GFU503" s="2476"/>
      <c r="GFV503" s="2476"/>
      <c r="GFW503" s="2479"/>
      <c r="GFX503" s="2479"/>
      <c r="GFY503" s="2479"/>
      <c r="GFZ503" s="2479"/>
      <c r="GGE503" s="2476"/>
      <c r="GGF503" s="2476"/>
      <c r="GGG503" s="2476"/>
      <c r="GGH503" s="2479"/>
      <c r="GGI503" s="2479"/>
      <c r="GGJ503" s="2479"/>
      <c r="GGK503" s="2479"/>
      <c r="GGP503" s="2476"/>
      <c r="GGQ503" s="2476"/>
      <c r="GGR503" s="2476"/>
      <c r="GGS503" s="2479"/>
      <c r="GGT503" s="2479"/>
      <c r="GGU503" s="2479"/>
      <c r="GGV503" s="2479"/>
      <c r="GHA503" s="2476"/>
      <c r="GHB503" s="2476"/>
      <c r="GHC503" s="2476"/>
      <c r="GHD503" s="2479"/>
      <c r="GHE503" s="2479"/>
      <c r="GHF503" s="2479"/>
      <c r="GHG503" s="2479"/>
      <c r="GHL503" s="2476"/>
      <c r="GHM503" s="2476"/>
      <c r="GHN503" s="2476"/>
      <c r="GHO503" s="2479"/>
      <c r="GHP503" s="2479"/>
      <c r="GHQ503" s="2479"/>
      <c r="GHR503" s="2479"/>
      <c r="GHW503" s="2476"/>
      <c r="GHX503" s="2476"/>
      <c r="GHY503" s="2476"/>
      <c r="GHZ503" s="2479"/>
      <c r="GIA503" s="2479"/>
      <c r="GIB503" s="2479"/>
      <c r="GIC503" s="2479"/>
      <c r="GIH503" s="2476"/>
      <c r="GII503" s="2476"/>
      <c r="GIJ503" s="2476"/>
      <c r="GIK503" s="2479"/>
      <c r="GIL503" s="2479"/>
      <c r="GIM503" s="2479"/>
      <c r="GIN503" s="2479"/>
      <c r="GIS503" s="2476"/>
      <c r="GIT503" s="2476"/>
      <c r="GIU503" s="2476"/>
      <c r="GIV503" s="2479"/>
      <c r="GIW503" s="2479"/>
      <c r="GIX503" s="2479"/>
      <c r="GIY503" s="2479"/>
      <c r="GJD503" s="2476"/>
      <c r="GJE503" s="2476"/>
      <c r="GJF503" s="2476"/>
      <c r="GJG503" s="2479"/>
      <c r="GJH503" s="2479"/>
      <c r="GJI503" s="2479"/>
      <c r="GJJ503" s="2479"/>
      <c r="GJO503" s="2476"/>
      <c r="GJP503" s="2476"/>
      <c r="GJQ503" s="2476"/>
      <c r="GJR503" s="2479"/>
      <c r="GJS503" s="2479"/>
      <c r="GJT503" s="2479"/>
      <c r="GJU503" s="2479"/>
      <c r="GJZ503" s="2476"/>
      <c r="GKA503" s="2476"/>
      <c r="GKB503" s="2476"/>
      <c r="GKC503" s="2479"/>
      <c r="GKD503" s="2479"/>
      <c r="GKE503" s="2479"/>
      <c r="GKF503" s="2479"/>
      <c r="GKK503" s="2476"/>
      <c r="GKL503" s="2476"/>
      <c r="GKM503" s="2476"/>
      <c r="GKN503" s="2479"/>
      <c r="GKO503" s="2479"/>
      <c r="GKP503" s="2479"/>
      <c r="GKQ503" s="2479"/>
      <c r="GKV503" s="2476"/>
      <c r="GKW503" s="2476"/>
      <c r="GKX503" s="2476"/>
      <c r="GKY503" s="2479"/>
      <c r="GKZ503" s="2479"/>
      <c r="GLA503" s="2479"/>
      <c r="GLB503" s="2479"/>
      <c r="GLG503" s="2476"/>
      <c r="GLH503" s="2476"/>
      <c r="GLI503" s="2476"/>
      <c r="GLJ503" s="2479"/>
      <c r="GLK503" s="2479"/>
      <c r="GLL503" s="2479"/>
      <c r="GLM503" s="2479"/>
      <c r="GLR503" s="2476"/>
      <c r="GLS503" s="2476"/>
      <c r="GLT503" s="2476"/>
      <c r="GLU503" s="2479"/>
      <c r="GLV503" s="2479"/>
      <c r="GLW503" s="2479"/>
      <c r="GLX503" s="2479"/>
      <c r="GMC503" s="2476"/>
      <c r="GMD503" s="2476"/>
      <c r="GME503" s="2476"/>
      <c r="GMF503" s="2479"/>
      <c r="GMG503" s="2479"/>
      <c r="GMH503" s="2479"/>
      <c r="GMI503" s="2479"/>
      <c r="GMN503" s="2476"/>
      <c r="GMO503" s="2476"/>
      <c r="GMP503" s="2476"/>
      <c r="GMQ503" s="2479"/>
      <c r="GMR503" s="2479"/>
      <c r="GMS503" s="2479"/>
      <c r="GMT503" s="2479"/>
      <c r="GMY503" s="2476"/>
      <c r="GMZ503" s="2476"/>
      <c r="GNA503" s="2476"/>
      <c r="GNB503" s="2479"/>
      <c r="GNC503" s="2479"/>
      <c r="GND503" s="2479"/>
      <c r="GNE503" s="2479"/>
      <c r="GNJ503" s="2476"/>
      <c r="GNK503" s="2476"/>
      <c r="GNL503" s="2476"/>
      <c r="GNM503" s="2479"/>
      <c r="GNN503" s="2479"/>
      <c r="GNO503" s="2479"/>
      <c r="GNP503" s="2479"/>
      <c r="GNU503" s="2476"/>
      <c r="GNV503" s="2476"/>
      <c r="GNW503" s="2476"/>
      <c r="GNX503" s="2479"/>
      <c r="GNY503" s="2479"/>
      <c r="GNZ503" s="2479"/>
      <c r="GOA503" s="2479"/>
      <c r="GOF503" s="2476"/>
      <c r="GOG503" s="2476"/>
      <c r="GOH503" s="2476"/>
      <c r="GOI503" s="2479"/>
      <c r="GOJ503" s="2479"/>
      <c r="GOK503" s="2479"/>
      <c r="GOL503" s="2479"/>
      <c r="GOQ503" s="2476"/>
      <c r="GOR503" s="2476"/>
      <c r="GOS503" s="2476"/>
      <c r="GOT503" s="2479"/>
      <c r="GOU503" s="2479"/>
      <c r="GOV503" s="2479"/>
      <c r="GOW503" s="2479"/>
      <c r="GPB503" s="2476"/>
      <c r="GPC503" s="2476"/>
      <c r="GPD503" s="2476"/>
      <c r="GPE503" s="2479"/>
      <c r="GPF503" s="2479"/>
      <c r="GPG503" s="2479"/>
      <c r="GPH503" s="2479"/>
      <c r="GPM503" s="2476"/>
      <c r="GPN503" s="2476"/>
      <c r="GPO503" s="2476"/>
      <c r="GPP503" s="2479"/>
      <c r="GPQ503" s="2479"/>
      <c r="GPR503" s="2479"/>
      <c r="GPS503" s="2479"/>
      <c r="GPX503" s="2476"/>
      <c r="GPY503" s="2476"/>
      <c r="GPZ503" s="2476"/>
      <c r="GQA503" s="2479"/>
      <c r="GQB503" s="2479"/>
      <c r="GQC503" s="2479"/>
      <c r="GQD503" s="2479"/>
      <c r="GQI503" s="2476"/>
      <c r="GQJ503" s="2476"/>
      <c r="GQK503" s="2476"/>
      <c r="GQL503" s="2479"/>
      <c r="GQM503" s="2479"/>
      <c r="GQN503" s="2479"/>
      <c r="GQO503" s="2479"/>
      <c r="GQT503" s="2476"/>
      <c r="GQU503" s="2476"/>
      <c r="GQV503" s="2476"/>
      <c r="GQW503" s="2479"/>
      <c r="GQX503" s="2479"/>
      <c r="GQY503" s="2479"/>
      <c r="GQZ503" s="2479"/>
      <c r="GRE503" s="2476"/>
      <c r="GRF503" s="2476"/>
      <c r="GRG503" s="2476"/>
      <c r="GRH503" s="2479"/>
      <c r="GRI503" s="2479"/>
      <c r="GRJ503" s="2479"/>
      <c r="GRK503" s="2479"/>
      <c r="GRP503" s="2476"/>
      <c r="GRQ503" s="2476"/>
      <c r="GRR503" s="2476"/>
      <c r="GRS503" s="2479"/>
      <c r="GRT503" s="2479"/>
      <c r="GRU503" s="2479"/>
      <c r="GRV503" s="2479"/>
      <c r="GSA503" s="2476"/>
      <c r="GSB503" s="2476"/>
      <c r="GSC503" s="2476"/>
      <c r="GSD503" s="2479"/>
      <c r="GSE503" s="2479"/>
      <c r="GSF503" s="2479"/>
      <c r="GSG503" s="2479"/>
      <c r="GSL503" s="2476"/>
      <c r="GSM503" s="2476"/>
      <c r="GSN503" s="2476"/>
      <c r="GSO503" s="2479"/>
      <c r="GSP503" s="2479"/>
      <c r="GSQ503" s="2479"/>
      <c r="GSR503" s="2479"/>
      <c r="GSW503" s="2476"/>
      <c r="GSX503" s="2476"/>
      <c r="GSY503" s="2476"/>
      <c r="GSZ503" s="2479"/>
      <c r="GTA503" s="2479"/>
      <c r="GTB503" s="2479"/>
      <c r="GTC503" s="2479"/>
      <c r="GTH503" s="2476"/>
      <c r="GTI503" s="2476"/>
      <c r="GTJ503" s="2476"/>
      <c r="GTK503" s="2479"/>
      <c r="GTL503" s="2479"/>
      <c r="GTM503" s="2479"/>
      <c r="GTN503" s="2479"/>
      <c r="GTS503" s="2476"/>
      <c r="GTT503" s="2476"/>
      <c r="GTU503" s="2476"/>
      <c r="GTV503" s="2479"/>
      <c r="GTW503" s="2479"/>
      <c r="GTX503" s="2479"/>
      <c r="GTY503" s="2479"/>
      <c r="GUD503" s="2476"/>
      <c r="GUE503" s="2476"/>
      <c r="GUF503" s="2476"/>
      <c r="GUG503" s="2479"/>
      <c r="GUH503" s="2479"/>
      <c r="GUI503" s="2479"/>
      <c r="GUJ503" s="2479"/>
      <c r="GUO503" s="2476"/>
      <c r="GUP503" s="2476"/>
      <c r="GUQ503" s="2476"/>
      <c r="GUR503" s="2479"/>
      <c r="GUS503" s="2479"/>
      <c r="GUT503" s="2479"/>
      <c r="GUU503" s="2479"/>
      <c r="GUZ503" s="2476"/>
      <c r="GVA503" s="2476"/>
      <c r="GVB503" s="2476"/>
      <c r="GVC503" s="2479"/>
      <c r="GVD503" s="2479"/>
      <c r="GVE503" s="2479"/>
      <c r="GVF503" s="2479"/>
      <c r="GVK503" s="2476"/>
      <c r="GVL503" s="2476"/>
      <c r="GVM503" s="2476"/>
      <c r="GVN503" s="2479"/>
      <c r="GVO503" s="2479"/>
      <c r="GVP503" s="2479"/>
      <c r="GVQ503" s="2479"/>
      <c r="GVV503" s="2476"/>
      <c r="GVW503" s="2476"/>
      <c r="GVX503" s="2476"/>
      <c r="GVY503" s="2479"/>
      <c r="GVZ503" s="2479"/>
      <c r="GWA503" s="2479"/>
      <c r="GWB503" s="2479"/>
      <c r="GWG503" s="2476"/>
      <c r="GWH503" s="2476"/>
      <c r="GWI503" s="2476"/>
      <c r="GWJ503" s="2479"/>
      <c r="GWK503" s="2479"/>
      <c r="GWL503" s="2479"/>
      <c r="GWM503" s="2479"/>
      <c r="GWR503" s="2476"/>
      <c r="GWS503" s="2476"/>
      <c r="GWT503" s="2476"/>
      <c r="GWU503" s="2479"/>
      <c r="GWV503" s="2479"/>
      <c r="GWW503" s="2479"/>
      <c r="GWX503" s="2479"/>
      <c r="GXC503" s="2476"/>
      <c r="GXD503" s="2476"/>
      <c r="GXE503" s="2476"/>
      <c r="GXF503" s="2479"/>
      <c r="GXG503" s="2479"/>
      <c r="GXH503" s="2479"/>
      <c r="GXI503" s="2479"/>
      <c r="GXN503" s="2476"/>
      <c r="GXO503" s="2476"/>
      <c r="GXP503" s="2476"/>
      <c r="GXQ503" s="2479"/>
      <c r="GXR503" s="2479"/>
      <c r="GXS503" s="2479"/>
      <c r="GXT503" s="2479"/>
      <c r="GXY503" s="2476"/>
      <c r="GXZ503" s="2476"/>
      <c r="GYA503" s="2476"/>
      <c r="GYB503" s="2479"/>
      <c r="GYC503" s="2479"/>
      <c r="GYD503" s="2479"/>
      <c r="GYE503" s="2479"/>
      <c r="GYJ503" s="2476"/>
      <c r="GYK503" s="2476"/>
      <c r="GYL503" s="2476"/>
      <c r="GYM503" s="2479"/>
      <c r="GYN503" s="2479"/>
      <c r="GYO503" s="2479"/>
      <c r="GYP503" s="2479"/>
      <c r="GYU503" s="2476"/>
      <c r="GYV503" s="2476"/>
      <c r="GYW503" s="2476"/>
      <c r="GYX503" s="2479"/>
      <c r="GYY503" s="2479"/>
      <c r="GYZ503" s="2479"/>
      <c r="GZA503" s="2479"/>
      <c r="GZF503" s="2476"/>
      <c r="GZG503" s="2476"/>
      <c r="GZH503" s="2476"/>
      <c r="GZI503" s="2479"/>
      <c r="GZJ503" s="2479"/>
      <c r="GZK503" s="2479"/>
      <c r="GZL503" s="2479"/>
      <c r="GZQ503" s="2476"/>
      <c r="GZR503" s="2476"/>
      <c r="GZS503" s="2476"/>
      <c r="GZT503" s="2479"/>
      <c r="GZU503" s="2479"/>
      <c r="GZV503" s="2479"/>
      <c r="GZW503" s="2479"/>
      <c r="HAB503" s="2476"/>
      <c r="HAC503" s="2476"/>
      <c r="HAD503" s="2476"/>
      <c r="HAE503" s="2479"/>
      <c r="HAF503" s="2479"/>
      <c r="HAG503" s="2479"/>
      <c r="HAH503" s="2479"/>
      <c r="HAM503" s="2476"/>
      <c r="HAN503" s="2476"/>
      <c r="HAO503" s="2476"/>
      <c r="HAP503" s="2479"/>
      <c r="HAQ503" s="2479"/>
      <c r="HAR503" s="2479"/>
      <c r="HAS503" s="2479"/>
      <c r="HAX503" s="2476"/>
      <c r="HAY503" s="2476"/>
      <c r="HAZ503" s="2476"/>
      <c r="HBA503" s="2479"/>
      <c r="HBB503" s="2479"/>
      <c r="HBC503" s="2479"/>
      <c r="HBD503" s="2479"/>
      <c r="HBI503" s="2476"/>
      <c r="HBJ503" s="2476"/>
      <c r="HBK503" s="2476"/>
      <c r="HBL503" s="2479"/>
      <c r="HBM503" s="2479"/>
      <c r="HBN503" s="2479"/>
      <c r="HBO503" s="2479"/>
      <c r="HBT503" s="2476"/>
      <c r="HBU503" s="2476"/>
      <c r="HBV503" s="2476"/>
      <c r="HBW503" s="2479"/>
      <c r="HBX503" s="2479"/>
      <c r="HBY503" s="2479"/>
      <c r="HBZ503" s="2479"/>
      <c r="HCE503" s="2476"/>
      <c r="HCF503" s="2476"/>
      <c r="HCG503" s="2476"/>
      <c r="HCH503" s="2479"/>
      <c r="HCI503" s="2479"/>
      <c r="HCJ503" s="2479"/>
      <c r="HCK503" s="2479"/>
      <c r="HCP503" s="2476"/>
      <c r="HCQ503" s="2476"/>
      <c r="HCR503" s="2476"/>
      <c r="HCS503" s="2479"/>
      <c r="HCT503" s="2479"/>
      <c r="HCU503" s="2479"/>
      <c r="HCV503" s="2479"/>
      <c r="HDA503" s="2476"/>
      <c r="HDB503" s="2476"/>
      <c r="HDC503" s="2476"/>
      <c r="HDD503" s="2479"/>
      <c r="HDE503" s="2479"/>
      <c r="HDF503" s="2479"/>
      <c r="HDG503" s="2479"/>
      <c r="HDL503" s="2476"/>
      <c r="HDM503" s="2476"/>
      <c r="HDN503" s="2476"/>
      <c r="HDO503" s="2479"/>
      <c r="HDP503" s="2479"/>
      <c r="HDQ503" s="2479"/>
      <c r="HDR503" s="2479"/>
      <c r="HDW503" s="2476"/>
      <c r="HDX503" s="2476"/>
      <c r="HDY503" s="2476"/>
      <c r="HDZ503" s="2479"/>
      <c r="HEA503" s="2479"/>
      <c r="HEB503" s="2479"/>
      <c r="HEC503" s="2479"/>
      <c r="HEH503" s="2476"/>
      <c r="HEI503" s="2476"/>
      <c r="HEJ503" s="2476"/>
      <c r="HEK503" s="2479"/>
      <c r="HEL503" s="2479"/>
      <c r="HEM503" s="2479"/>
      <c r="HEN503" s="2479"/>
      <c r="HES503" s="2476"/>
      <c r="HET503" s="2476"/>
      <c r="HEU503" s="2476"/>
      <c r="HEV503" s="2479"/>
      <c r="HEW503" s="2479"/>
      <c r="HEX503" s="2479"/>
      <c r="HEY503" s="2479"/>
      <c r="HFD503" s="2476"/>
      <c r="HFE503" s="2476"/>
      <c r="HFF503" s="2476"/>
      <c r="HFG503" s="2479"/>
      <c r="HFH503" s="2479"/>
      <c r="HFI503" s="2479"/>
      <c r="HFJ503" s="2479"/>
      <c r="HFO503" s="2476"/>
      <c r="HFP503" s="2476"/>
      <c r="HFQ503" s="2476"/>
      <c r="HFR503" s="2479"/>
      <c r="HFS503" s="2479"/>
      <c r="HFT503" s="2479"/>
      <c r="HFU503" s="2479"/>
      <c r="HFZ503" s="2476"/>
      <c r="HGA503" s="2476"/>
      <c r="HGB503" s="2476"/>
      <c r="HGC503" s="2479"/>
      <c r="HGD503" s="2479"/>
      <c r="HGE503" s="2479"/>
      <c r="HGF503" s="2479"/>
      <c r="HGK503" s="2476"/>
      <c r="HGL503" s="2476"/>
      <c r="HGM503" s="2476"/>
      <c r="HGN503" s="2479"/>
      <c r="HGO503" s="2479"/>
      <c r="HGP503" s="2479"/>
      <c r="HGQ503" s="2479"/>
      <c r="HGV503" s="2476"/>
      <c r="HGW503" s="2476"/>
      <c r="HGX503" s="2476"/>
      <c r="HGY503" s="2479"/>
      <c r="HGZ503" s="2479"/>
      <c r="HHA503" s="2479"/>
      <c r="HHB503" s="2479"/>
      <c r="HHG503" s="2476"/>
      <c r="HHH503" s="2476"/>
      <c r="HHI503" s="2476"/>
      <c r="HHJ503" s="2479"/>
      <c r="HHK503" s="2479"/>
      <c r="HHL503" s="2479"/>
      <c r="HHM503" s="2479"/>
      <c r="HHR503" s="2476"/>
      <c r="HHS503" s="2476"/>
      <c r="HHT503" s="2476"/>
      <c r="HHU503" s="2479"/>
      <c r="HHV503" s="2479"/>
      <c r="HHW503" s="2479"/>
      <c r="HHX503" s="2479"/>
      <c r="HIC503" s="2476"/>
      <c r="HID503" s="2476"/>
      <c r="HIE503" s="2476"/>
      <c r="HIF503" s="2479"/>
      <c r="HIG503" s="2479"/>
      <c r="HIH503" s="2479"/>
      <c r="HII503" s="2479"/>
      <c r="HIN503" s="2476"/>
      <c r="HIO503" s="2476"/>
      <c r="HIP503" s="2476"/>
      <c r="HIQ503" s="2479"/>
      <c r="HIR503" s="2479"/>
      <c r="HIS503" s="2479"/>
      <c r="HIT503" s="2479"/>
      <c r="HIY503" s="2476"/>
      <c r="HIZ503" s="2476"/>
      <c r="HJA503" s="2476"/>
      <c r="HJB503" s="2479"/>
      <c r="HJC503" s="2479"/>
      <c r="HJD503" s="2479"/>
      <c r="HJE503" s="2479"/>
      <c r="HJJ503" s="2476"/>
      <c r="HJK503" s="2476"/>
      <c r="HJL503" s="2476"/>
      <c r="HJM503" s="2479"/>
      <c r="HJN503" s="2479"/>
      <c r="HJO503" s="2479"/>
      <c r="HJP503" s="2479"/>
      <c r="HJU503" s="2476"/>
      <c r="HJV503" s="2476"/>
      <c r="HJW503" s="2476"/>
      <c r="HJX503" s="2479"/>
      <c r="HJY503" s="2479"/>
      <c r="HJZ503" s="2479"/>
      <c r="HKA503" s="2479"/>
      <c r="HKF503" s="2476"/>
      <c r="HKG503" s="2476"/>
      <c r="HKH503" s="2476"/>
      <c r="HKI503" s="2479"/>
      <c r="HKJ503" s="2479"/>
      <c r="HKK503" s="2479"/>
      <c r="HKL503" s="2479"/>
      <c r="HKQ503" s="2476"/>
      <c r="HKR503" s="2476"/>
      <c r="HKS503" s="2476"/>
      <c r="HKT503" s="2479"/>
      <c r="HKU503" s="2479"/>
      <c r="HKV503" s="2479"/>
      <c r="HKW503" s="2479"/>
      <c r="HLB503" s="2476"/>
      <c r="HLC503" s="2476"/>
      <c r="HLD503" s="2476"/>
      <c r="HLE503" s="2479"/>
      <c r="HLF503" s="2479"/>
      <c r="HLG503" s="2479"/>
      <c r="HLH503" s="2479"/>
      <c r="HLM503" s="2476"/>
      <c r="HLN503" s="2476"/>
      <c r="HLO503" s="2476"/>
      <c r="HLP503" s="2479"/>
      <c r="HLQ503" s="2479"/>
      <c r="HLR503" s="2479"/>
      <c r="HLS503" s="2479"/>
      <c r="HLX503" s="2476"/>
      <c r="HLY503" s="2476"/>
      <c r="HLZ503" s="2476"/>
      <c r="HMA503" s="2479"/>
      <c r="HMB503" s="2479"/>
      <c r="HMC503" s="2479"/>
      <c r="HMD503" s="2479"/>
      <c r="HMI503" s="2476"/>
      <c r="HMJ503" s="2476"/>
      <c r="HMK503" s="2476"/>
      <c r="HML503" s="2479"/>
      <c r="HMM503" s="2479"/>
      <c r="HMN503" s="2479"/>
      <c r="HMO503" s="2479"/>
      <c r="HMT503" s="2476"/>
      <c r="HMU503" s="2476"/>
      <c r="HMV503" s="2476"/>
      <c r="HMW503" s="2479"/>
      <c r="HMX503" s="2479"/>
      <c r="HMY503" s="2479"/>
      <c r="HMZ503" s="2479"/>
      <c r="HNE503" s="2476"/>
      <c r="HNF503" s="2476"/>
      <c r="HNG503" s="2476"/>
      <c r="HNH503" s="2479"/>
      <c r="HNI503" s="2479"/>
      <c r="HNJ503" s="2479"/>
      <c r="HNK503" s="2479"/>
      <c r="HNP503" s="2476"/>
      <c r="HNQ503" s="2476"/>
      <c r="HNR503" s="2476"/>
      <c r="HNS503" s="2479"/>
      <c r="HNT503" s="2479"/>
      <c r="HNU503" s="2479"/>
      <c r="HNV503" s="2479"/>
      <c r="HOA503" s="2476"/>
      <c r="HOB503" s="2476"/>
      <c r="HOC503" s="2476"/>
      <c r="HOD503" s="2479"/>
      <c r="HOE503" s="2479"/>
      <c r="HOF503" s="2479"/>
      <c r="HOG503" s="2479"/>
      <c r="HOL503" s="2476"/>
      <c r="HOM503" s="2476"/>
      <c r="HON503" s="2476"/>
      <c r="HOO503" s="2479"/>
      <c r="HOP503" s="2479"/>
      <c r="HOQ503" s="2479"/>
      <c r="HOR503" s="2479"/>
      <c r="HOW503" s="2476"/>
      <c r="HOX503" s="2476"/>
      <c r="HOY503" s="2476"/>
      <c r="HOZ503" s="2479"/>
      <c r="HPA503" s="2479"/>
      <c r="HPB503" s="2479"/>
      <c r="HPC503" s="2479"/>
      <c r="HPH503" s="2476"/>
      <c r="HPI503" s="2476"/>
      <c r="HPJ503" s="2476"/>
      <c r="HPK503" s="2479"/>
      <c r="HPL503" s="2479"/>
      <c r="HPM503" s="2479"/>
      <c r="HPN503" s="2479"/>
      <c r="HPS503" s="2476"/>
      <c r="HPT503" s="2476"/>
      <c r="HPU503" s="2476"/>
      <c r="HPV503" s="2479"/>
      <c r="HPW503" s="2479"/>
      <c r="HPX503" s="2479"/>
      <c r="HPY503" s="2479"/>
      <c r="HQD503" s="2476"/>
      <c r="HQE503" s="2476"/>
      <c r="HQF503" s="2476"/>
      <c r="HQG503" s="2479"/>
      <c r="HQH503" s="2479"/>
      <c r="HQI503" s="2479"/>
      <c r="HQJ503" s="2479"/>
      <c r="HQO503" s="2476"/>
      <c r="HQP503" s="2476"/>
      <c r="HQQ503" s="2476"/>
      <c r="HQR503" s="2479"/>
      <c r="HQS503" s="2479"/>
      <c r="HQT503" s="2479"/>
      <c r="HQU503" s="2479"/>
      <c r="HQZ503" s="2476"/>
      <c r="HRA503" s="2476"/>
      <c r="HRB503" s="2476"/>
      <c r="HRC503" s="2479"/>
      <c r="HRD503" s="2479"/>
      <c r="HRE503" s="2479"/>
      <c r="HRF503" s="2479"/>
      <c r="HRK503" s="2476"/>
      <c r="HRL503" s="2476"/>
      <c r="HRM503" s="2476"/>
      <c r="HRN503" s="2479"/>
      <c r="HRO503" s="2479"/>
      <c r="HRP503" s="2479"/>
      <c r="HRQ503" s="2479"/>
      <c r="HRV503" s="2476"/>
      <c r="HRW503" s="2476"/>
      <c r="HRX503" s="2476"/>
      <c r="HRY503" s="2479"/>
      <c r="HRZ503" s="2479"/>
      <c r="HSA503" s="2479"/>
      <c r="HSB503" s="2479"/>
      <c r="HSG503" s="2476"/>
      <c r="HSH503" s="2476"/>
      <c r="HSI503" s="2476"/>
      <c r="HSJ503" s="2479"/>
      <c r="HSK503" s="2479"/>
      <c r="HSL503" s="2479"/>
      <c r="HSM503" s="2479"/>
      <c r="HSR503" s="2476"/>
      <c r="HSS503" s="2476"/>
      <c r="HST503" s="2476"/>
      <c r="HSU503" s="2479"/>
      <c r="HSV503" s="2479"/>
      <c r="HSW503" s="2479"/>
      <c r="HSX503" s="2479"/>
      <c r="HTC503" s="2476"/>
      <c r="HTD503" s="2476"/>
      <c r="HTE503" s="2476"/>
      <c r="HTF503" s="2479"/>
      <c r="HTG503" s="2479"/>
      <c r="HTH503" s="2479"/>
      <c r="HTI503" s="2479"/>
      <c r="HTN503" s="2476"/>
      <c r="HTO503" s="2476"/>
      <c r="HTP503" s="2476"/>
      <c r="HTQ503" s="2479"/>
      <c r="HTR503" s="2479"/>
      <c r="HTS503" s="2479"/>
      <c r="HTT503" s="2479"/>
      <c r="HTY503" s="2476"/>
      <c r="HTZ503" s="2476"/>
      <c r="HUA503" s="2476"/>
      <c r="HUB503" s="2479"/>
      <c r="HUC503" s="2479"/>
      <c r="HUD503" s="2479"/>
      <c r="HUE503" s="2479"/>
      <c r="HUJ503" s="2476"/>
      <c r="HUK503" s="2476"/>
      <c r="HUL503" s="2476"/>
      <c r="HUM503" s="2479"/>
      <c r="HUN503" s="2479"/>
      <c r="HUO503" s="2479"/>
      <c r="HUP503" s="2479"/>
      <c r="HUU503" s="2476"/>
      <c r="HUV503" s="2476"/>
      <c r="HUW503" s="2476"/>
      <c r="HUX503" s="2479"/>
      <c r="HUY503" s="2479"/>
      <c r="HUZ503" s="2479"/>
      <c r="HVA503" s="2479"/>
      <c r="HVF503" s="2476"/>
      <c r="HVG503" s="2476"/>
      <c r="HVH503" s="2476"/>
      <c r="HVI503" s="2479"/>
      <c r="HVJ503" s="2479"/>
      <c r="HVK503" s="2479"/>
      <c r="HVL503" s="2479"/>
      <c r="HVQ503" s="2476"/>
      <c r="HVR503" s="2476"/>
      <c r="HVS503" s="2476"/>
      <c r="HVT503" s="2479"/>
      <c r="HVU503" s="2479"/>
      <c r="HVV503" s="2479"/>
      <c r="HVW503" s="2479"/>
      <c r="HWB503" s="2476"/>
      <c r="HWC503" s="2476"/>
      <c r="HWD503" s="2476"/>
      <c r="HWE503" s="2479"/>
      <c r="HWF503" s="2479"/>
      <c r="HWG503" s="2479"/>
      <c r="HWH503" s="2479"/>
      <c r="HWM503" s="2476"/>
      <c r="HWN503" s="2476"/>
      <c r="HWO503" s="2476"/>
      <c r="HWP503" s="2479"/>
      <c r="HWQ503" s="2479"/>
      <c r="HWR503" s="2479"/>
      <c r="HWS503" s="2479"/>
      <c r="HWX503" s="2476"/>
      <c r="HWY503" s="2476"/>
      <c r="HWZ503" s="2476"/>
      <c r="HXA503" s="2479"/>
      <c r="HXB503" s="2479"/>
      <c r="HXC503" s="2479"/>
      <c r="HXD503" s="2479"/>
      <c r="HXI503" s="2476"/>
      <c r="HXJ503" s="2476"/>
      <c r="HXK503" s="2476"/>
      <c r="HXL503" s="2479"/>
      <c r="HXM503" s="2479"/>
      <c r="HXN503" s="2479"/>
      <c r="HXO503" s="2479"/>
      <c r="HXT503" s="2476"/>
      <c r="HXU503" s="2476"/>
      <c r="HXV503" s="2476"/>
      <c r="HXW503" s="2479"/>
      <c r="HXX503" s="2479"/>
      <c r="HXY503" s="2479"/>
      <c r="HXZ503" s="2479"/>
      <c r="HYE503" s="2476"/>
      <c r="HYF503" s="2476"/>
      <c r="HYG503" s="2476"/>
      <c r="HYH503" s="2479"/>
      <c r="HYI503" s="2479"/>
      <c r="HYJ503" s="2479"/>
      <c r="HYK503" s="2479"/>
      <c r="HYP503" s="2476"/>
      <c r="HYQ503" s="2476"/>
      <c r="HYR503" s="2476"/>
      <c r="HYS503" s="2479"/>
      <c r="HYT503" s="2479"/>
      <c r="HYU503" s="2479"/>
      <c r="HYV503" s="2479"/>
      <c r="HZA503" s="2476"/>
      <c r="HZB503" s="2476"/>
      <c r="HZC503" s="2476"/>
      <c r="HZD503" s="2479"/>
      <c r="HZE503" s="2479"/>
      <c r="HZF503" s="2479"/>
      <c r="HZG503" s="2479"/>
      <c r="HZL503" s="2476"/>
      <c r="HZM503" s="2476"/>
      <c r="HZN503" s="2476"/>
      <c r="HZO503" s="2479"/>
      <c r="HZP503" s="2479"/>
      <c r="HZQ503" s="2479"/>
      <c r="HZR503" s="2479"/>
      <c r="HZW503" s="2476"/>
      <c r="HZX503" s="2476"/>
      <c r="HZY503" s="2476"/>
      <c r="HZZ503" s="2479"/>
      <c r="IAA503" s="2479"/>
      <c r="IAB503" s="2479"/>
      <c r="IAC503" s="2479"/>
      <c r="IAH503" s="2476"/>
      <c r="IAI503" s="2476"/>
      <c r="IAJ503" s="2476"/>
      <c r="IAK503" s="2479"/>
      <c r="IAL503" s="2479"/>
      <c r="IAM503" s="2479"/>
      <c r="IAN503" s="2479"/>
      <c r="IAS503" s="2476"/>
      <c r="IAT503" s="2476"/>
      <c r="IAU503" s="2476"/>
      <c r="IAV503" s="2479"/>
      <c r="IAW503" s="2479"/>
      <c r="IAX503" s="2479"/>
      <c r="IAY503" s="2479"/>
      <c r="IBD503" s="2476"/>
      <c r="IBE503" s="2476"/>
      <c r="IBF503" s="2476"/>
      <c r="IBG503" s="2479"/>
      <c r="IBH503" s="2479"/>
      <c r="IBI503" s="2479"/>
      <c r="IBJ503" s="2479"/>
      <c r="IBO503" s="2476"/>
      <c r="IBP503" s="2476"/>
      <c r="IBQ503" s="2476"/>
      <c r="IBR503" s="2479"/>
      <c r="IBS503" s="2479"/>
      <c r="IBT503" s="2479"/>
      <c r="IBU503" s="2479"/>
      <c r="IBZ503" s="2476"/>
      <c r="ICA503" s="2476"/>
      <c r="ICB503" s="2476"/>
      <c r="ICC503" s="2479"/>
      <c r="ICD503" s="2479"/>
      <c r="ICE503" s="2479"/>
      <c r="ICF503" s="2479"/>
      <c r="ICK503" s="2476"/>
      <c r="ICL503" s="2476"/>
      <c r="ICM503" s="2476"/>
      <c r="ICN503" s="2479"/>
      <c r="ICO503" s="2479"/>
      <c r="ICP503" s="2479"/>
      <c r="ICQ503" s="2479"/>
      <c r="ICV503" s="2476"/>
      <c r="ICW503" s="2476"/>
      <c r="ICX503" s="2476"/>
      <c r="ICY503" s="2479"/>
      <c r="ICZ503" s="2479"/>
      <c r="IDA503" s="2479"/>
      <c r="IDB503" s="2479"/>
      <c r="IDG503" s="2476"/>
      <c r="IDH503" s="2476"/>
      <c r="IDI503" s="2476"/>
      <c r="IDJ503" s="2479"/>
      <c r="IDK503" s="2479"/>
      <c r="IDL503" s="2479"/>
      <c r="IDM503" s="2479"/>
      <c r="IDR503" s="2476"/>
      <c r="IDS503" s="2476"/>
      <c r="IDT503" s="2476"/>
      <c r="IDU503" s="2479"/>
      <c r="IDV503" s="2479"/>
      <c r="IDW503" s="2479"/>
      <c r="IDX503" s="2479"/>
      <c r="IEC503" s="2476"/>
      <c r="IED503" s="2476"/>
      <c r="IEE503" s="2476"/>
      <c r="IEF503" s="2479"/>
      <c r="IEG503" s="2479"/>
      <c r="IEH503" s="2479"/>
      <c r="IEI503" s="2479"/>
      <c r="IEN503" s="2476"/>
      <c r="IEO503" s="2476"/>
      <c r="IEP503" s="2476"/>
      <c r="IEQ503" s="2479"/>
      <c r="IER503" s="2479"/>
      <c r="IES503" s="2479"/>
      <c r="IET503" s="2479"/>
      <c r="IEY503" s="2476"/>
      <c r="IEZ503" s="2476"/>
      <c r="IFA503" s="2476"/>
      <c r="IFB503" s="2479"/>
      <c r="IFC503" s="2479"/>
      <c r="IFD503" s="2479"/>
      <c r="IFE503" s="2479"/>
      <c r="IFJ503" s="2476"/>
      <c r="IFK503" s="2476"/>
      <c r="IFL503" s="2476"/>
      <c r="IFM503" s="2479"/>
      <c r="IFN503" s="2479"/>
      <c r="IFO503" s="2479"/>
      <c r="IFP503" s="2479"/>
      <c r="IFU503" s="2476"/>
      <c r="IFV503" s="2476"/>
      <c r="IFW503" s="2476"/>
      <c r="IFX503" s="2479"/>
      <c r="IFY503" s="2479"/>
      <c r="IFZ503" s="2479"/>
      <c r="IGA503" s="2479"/>
      <c r="IGF503" s="2476"/>
      <c r="IGG503" s="2476"/>
      <c r="IGH503" s="2476"/>
      <c r="IGI503" s="2479"/>
      <c r="IGJ503" s="2479"/>
      <c r="IGK503" s="2479"/>
      <c r="IGL503" s="2479"/>
      <c r="IGQ503" s="2476"/>
      <c r="IGR503" s="2476"/>
      <c r="IGS503" s="2476"/>
      <c r="IGT503" s="2479"/>
      <c r="IGU503" s="2479"/>
      <c r="IGV503" s="2479"/>
      <c r="IGW503" s="2479"/>
      <c r="IHB503" s="2476"/>
      <c r="IHC503" s="2476"/>
      <c r="IHD503" s="2476"/>
      <c r="IHE503" s="2479"/>
      <c r="IHF503" s="2479"/>
      <c r="IHG503" s="2479"/>
      <c r="IHH503" s="2479"/>
      <c r="IHM503" s="2476"/>
      <c r="IHN503" s="2476"/>
      <c r="IHO503" s="2476"/>
      <c r="IHP503" s="2479"/>
      <c r="IHQ503" s="2479"/>
      <c r="IHR503" s="2479"/>
      <c r="IHS503" s="2479"/>
      <c r="IHX503" s="2476"/>
      <c r="IHY503" s="2476"/>
      <c r="IHZ503" s="2476"/>
      <c r="IIA503" s="2479"/>
      <c r="IIB503" s="2479"/>
      <c r="IIC503" s="2479"/>
      <c r="IID503" s="2479"/>
      <c r="III503" s="2476"/>
      <c r="IIJ503" s="2476"/>
      <c r="IIK503" s="2476"/>
      <c r="IIL503" s="2479"/>
      <c r="IIM503" s="2479"/>
      <c r="IIN503" s="2479"/>
      <c r="IIO503" s="2479"/>
      <c r="IIT503" s="2476"/>
      <c r="IIU503" s="2476"/>
      <c r="IIV503" s="2476"/>
      <c r="IIW503" s="2479"/>
      <c r="IIX503" s="2479"/>
      <c r="IIY503" s="2479"/>
      <c r="IIZ503" s="2479"/>
      <c r="IJE503" s="2476"/>
      <c r="IJF503" s="2476"/>
      <c r="IJG503" s="2476"/>
      <c r="IJH503" s="2479"/>
      <c r="IJI503" s="2479"/>
      <c r="IJJ503" s="2479"/>
      <c r="IJK503" s="2479"/>
      <c r="IJP503" s="2476"/>
      <c r="IJQ503" s="2476"/>
      <c r="IJR503" s="2476"/>
      <c r="IJS503" s="2479"/>
      <c r="IJT503" s="2479"/>
      <c r="IJU503" s="2479"/>
      <c r="IJV503" s="2479"/>
      <c r="IKA503" s="2476"/>
      <c r="IKB503" s="2476"/>
      <c r="IKC503" s="2476"/>
      <c r="IKD503" s="2479"/>
      <c r="IKE503" s="2479"/>
      <c r="IKF503" s="2479"/>
      <c r="IKG503" s="2479"/>
      <c r="IKL503" s="2476"/>
      <c r="IKM503" s="2476"/>
      <c r="IKN503" s="2476"/>
      <c r="IKO503" s="2479"/>
      <c r="IKP503" s="2479"/>
      <c r="IKQ503" s="2479"/>
      <c r="IKR503" s="2479"/>
      <c r="IKW503" s="2476"/>
      <c r="IKX503" s="2476"/>
      <c r="IKY503" s="2476"/>
      <c r="IKZ503" s="2479"/>
      <c r="ILA503" s="2479"/>
      <c r="ILB503" s="2479"/>
      <c r="ILC503" s="2479"/>
      <c r="ILH503" s="2476"/>
      <c r="ILI503" s="2476"/>
      <c r="ILJ503" s="2476"/>
      <c r="ILK503" s="2479"/>
      <c r="ILL503" s="2479"/>
      <c r="ILM503" s="2479"/>
      <c r="ILN503" s="2479"/>
      <c r="ILS503" s="2476"/>
      <c r="ILT503" s="2476"/>
      <c r="ILU503" s="2476"/>
      <c r="ILV503" s="2479"/>
      <c r="ILW503" s="2479"/>
      <c r="ILX503" s="2479"/>
      <c r="ILY503" s="2479"/>
      <c r="IMD503" s="2476"/>
      <c r="IME503" s="2476"/>
      <c r="IMF503" s="2476"/>
      <c r="IMG503" s="2479"/>
      <c r="IMH503" s="2479"/>
      <c r="IMI503" s="2479"/>
      <c r="IMJ503" s="2479"/>
      <c r="IMO503" s="2476"/>
      <c r="IMP503" s="2476"/>
      <c r="IMQ503" s="2476"/>
      <c r="IMR503" s="2479"/>
      <c r="IMS503" s="2479"/>
      <c r="IMT503" s="2479"/>
      <c r="IMU503" s="2479"/>
      <c r="IMZ503" s="2476"/>
      <c r="INA503" s="2476"/>
      <c r="INB503" s="2476"/>
      <c r="INC503" s="2479"/>
      <c r="IND503" s="2479"/>
      <c r="INE503" s="2479"/>
      <c r="INF503" s="2479"/>
      <c r="INK503" s="2476"/>
      <c r="INL503" s="2476"/>
      <c r="INM503" s="2476"/>
      <c r="INN503" s="2479"/>
      <c r="INO503" s="2479"/>
      <c r="INP503" s="2479"/>
      <c r="INQ503" s="2479"/>
      <c r="INV503" s="2476"/>
      <c r="INW503" s="2476"/>
      <c r="INX503" s="2476"/>
      <c r="INY503" s="2479"/>
      <c r="INZ503" s="2479"/>
      <c r="IOA503" s="2479"/>
      <c r="IOB503" s="2479"/>
      <c r="IOG503" s="2476"/>
      <c r="IOH503" s="2476"/>
      <c r="IOI503" s="2476"/>
      <c r="IOJ503" s="2479"/>
      <c r="IOK503" s="2479"/>
      <c r="IOL503" s="2479"/>
      <c r="IOM503" s="2479"/>
      <c r="IOR503" s="2476"/>
      <c r="IOS503" s="2476"/>
      <c r="IOT503" s="2476"/>
      <c r="IOU503" s="2479"/>
      <c r="IOV503" s="2479"/>
      <c r="IOW503" s="2479"/>
      <c r="IOX503" s="2479"/>
      <c r="IPC503" s="2476"/>
      <c r="IPD503" s="2476"/>
      <c r="IPE503" s="2476"/>
      <c r="IPF503" s="2479"/>
      <c r="IPG503" s="2479"/>
      <c r="IPH503" s="2479"/>
      <c r="IPI503" s="2479"/>
      <c r="IPN503" s="2476"/>
      <c r="IPO503" s="2476"/>
      <c r="IPP503" s="2476"/>
      <c r="IPQ503" s="2479"/>
      <c r="IPR503" s="2479"/>
      <c r="IPS503" s="2479"/>
      <c r="IPT503" s="2479"/>
      <c r="IPY503" s="2476"/>
      <c r="IPZ503" s="2476"/>
      <c r="IQA503" s="2476"/>
      <c r="IQB503" s="2479"/>
      <c r="IQC503" s="2479"/>
      <c r="IQD503" s="2479"/>
      <c r="IQE503" s="2479"/>
      <c r="IQJ503" s="2476"/>
      <c r="IQK503" s="2476"/>
      <c r="IQL503" s="2476"/>
      <c r="IQM503" s="2479"/>
      <c r="IQN503" s="2479"/>
      <c r="IQO503" s="2479"/>
      <c r="IQP503" s="2479"/>
      <c r="IQU503" s="2476"/>
      <c r="IQV503" s="2476"/>
      <c r="IQW503" s="2476"/>
      <c r="IQX503" s="2479"/>
      <c r="IQY503" s="2479"/>
      <c r="IQZ503" s="2479"/>
      <c r="IRA503" s="2479"/>
      <c r="IRF503" s="2476"/>
      <c r="IRG503" s="2476"/>
      <c r="IRH503" s="2476"/>
      <c r="IRI503" s="2479"/>
      <c r="IRJ503" s="2479"/>
      <c r="IRK503" s="2479"/>
      <c r="IRL503" s="2479"/>
      <c r="IRQ503" s="2476"/>
      <c r="IRR503" s="2476"/>
      <c r="IRS503" s="2476"/>
      <c r="IRT503" s="2479"/>
      <c r="IRU503" s="2479"/>
      <c r="IRV503" s="2479"/>
      <c r="IRW503" s="2479"/>
      <c r="ISB503" s="2476"/>
      <c r="ISC503" s="2476"/>
      <c r="ISD503" s="2476"/>
      <c r="ISE503" s="2479"/>
      <c r="ISF503" s="2479"/>
      <c r="ISG503" s="2479"/>
      <c r="ISH503" s="2479"/>
      <c r="ISM503" s="2476"/>
      <c r="ISN503" s="2476"/>
      <c r="ISO503" s="2476"/>
      <c r="ISP503" s="2479"/>
      <c r="ISQ503" s="2479"/>
      <c r="ISR503" s="2479"/>
      <c r="ISS503" s="2479"/>
      <c r="ISX503" s="2476"/>
      <c r="ISY503" s="2476"/>
      <c r="ISZ503" s="2476"/>
      <c r="ITA503" s="2479"/>
      <c r="ITB503" s="2479"/>
      <c r="ITC503" s="2479"/>
      <c r="ITD503" s="2479"/>
      <c r="ITI503" s="2476"/>
      <c r="ITJ503" s="2476"/>
      <c r="ITK503" s="2476"/>
      <c r="ITL503" s="2479"/>
      <c r="ITM503" s="2479"/>
      <c r="ITN503" s="2479"/>
      <c r="ITO503" s="2479"/>
      <c r="ITT503" s="2476"/>
      <c r="ITU503" s="2476"/>
      <c r="ITV503" s="2476"/>
      <c r="ITW503" s="2479"/>
      <c r="ITX503" s="2479"/>
      <c r="ITY503" s="2479"/>
      <c r="ITZ503" s="2479"/>
      <c r="IUE503" s="2476"/>
      <c r="IUF503" s="2476"/>
      <c r="IUG503" s="2476"/>
      <c r="IUH503" s="2479"/>
      <c r="IUI503" s="2479"/>
      <c r="IUJ503" s="2479"/>
      <c r="IUK503" s="2479"/>
      <c r="IUP503" s="2476"/>
      <c r="IUQ503" s="2476"/>
      <c r="IUR503" s="2476"/>
      <c r="IUS503" s="2479"/>
      <c r="IUT503" s="2479"/>
      <c r="IUU503" s="2479"/>
      <c r="IUV503" s="2479"/>
      <c r="IVA503" s="2476"/>
      <c r="IVB503" s="2476"/>
      <c r="IVC503" s="2476"/>
      <c r="IVD503" s="2479"/>
      <c r="IVE503" s="2479"/>
      <c r="IVF503" s="2479"/>
      <c r="IVG503" s="2479"/>
      <c r="IVL503" s="2476"/>
      <c r="IVM503" s="2476"/>
      <c r="IVN503" s="2476"/>
      <c r="IVO503" s="2479"/>
      <c r="IVP503" s="2479"/>
      <c r="IVQ503" s="2479"/>
      <c r="IVR503" s="2479"/>
      <c r="IVW503" s="2476"/>
      <c r="IVX503" s="2476"/>
      <c r="IVY503" s="2476"/>
      <c r="IVZ503" s="2479"/>
      <c r="IWA503" s="2479"/>
      <c r="IWB503" s="2479"/>
      <c r="IWC503" s="2479"/>
      <c r="IWH503" s="2476"/>
      <c r="IWI503" s="2476"/>
      <c r="IWJ503" s="2476"/>
      <c r="IWK503" s="2479"/>
      <c r="IWL503" s="2479"/>
      <c r="IWM503" s="2479"/>
      <c r="IWN503" s="2479"/>
      <c r="IWS503" s="2476"/>
      <c r="IWT503" s="2476"/>
      <c r="IWU503" s="2476"/>
      <c r="IWV503" s="2479"/>
      <c r="IWW503" s="2479"/>
      <c r="IWX503" s="2479"/>
      <c r="IWY503" s="2479"/>
      <c r="IXD503" s="2476"/>
      <c r="IXE503" s="2476"/>
      <c r="IXF503" s="2476"/>
      <c r="IXG503" s="2479"/>
      <c r="IXH503" s="2479"/>
      <c r="IXI503" s="2479"/>
      <c r="IXJ503" s="2479"/>
      <c r="IXO503" s="2476"/>
      <c r="IXP503" s="2476"/>
      <c r="IXQ503" s="2476"/>
      <c r="IXR503" s="2479"/>
      <c r="IXS503" s="2479"/>
      <c r="IXT503" s="2479"/>
      <c r="IXU503" s="2479"/>
      <c r="IXZ503" s="2476"/>
      <c r="IYA503" s="2476"/>
      <c r="IYB503" s="2476"/>
      <c r="IYC503" s="2479"/>
      <c r="IYD503" s="2479"/>
      <c r="IYE503" s="2479"/>
      <c r="IYF503" s="2479"/>
      <c r="IYK503" s="2476"/>
      <c r="IYL503" s="2476"/>
      <c r="IYM503" s="2476"/>
      <c r="IYN503" s="2479"/>
      <c r="IYO503" s="2479"/>
      <c r="IYP503" s="2479"/>
      <c r="IYQ503" s="2479"/>
      <c r="IYV503" s="2476"/>
      <c r="IYW503" s="2476"/>
      <c r="IYX503" s="2476"/>
      <c r="IYY503" s="2479"/>
      <c r="IYZ503" s="2479"/>
      <c r="IZA503" s="2479"/>
      <c r="IZB503" s="2479"/>
      <c r="IZG503" s="2476"/>
      <c r="IZH503" s="2476"/>
      <c r="IZI503" s="2476"/>
      <c r="IZJ503" s="2479"/>
      <c r="IZK503" s="2479"/>
      <c r="IZL503" s="2479"/>
      <c r="IZM503" s="2479"/>
      <c r="IZR503" s="2476"/>
      <c r="IZS503" s="2476"/>
      <c r="IZT503" s="2476"/>
      <c r="IZU503" s="2479"/>
      <c r="IZV503" s="2479"/>
      <c r="IZW503" s="2479"/>
      <c r="IZX503" s="2479"/>
      <c r="JAC503" s="2476"/>
      <c r="JAD503" s="2476"/>
      <c r="JAE503" s="2476"/>
      <c r="JAF503" s="2479"/>
      <c r="JAG503" s="2479"/>
      <c r="JAH503" s="2479"/>
      <c r="JAI503" s="2479"/>
      <c r="JAN503" s="2476"/>
      <c r="JAO503" s="2476"/>
      <c r="JAP503" s="2476"/>
      <c r="JAQ503" s="2479"/>
      <c r="JAR503" s="2479"/>
      <c r="JAS503" s="2479"/>
      <c r="JAT503" s="2479"/>
      <c r="JAY503" s="2476"/>
      <c r="JAZ503" s="2476"/>
      <c r="JBA503" s="2476"/>
      <c r="JBB503" s="2479"/>
      <c r="JBC503" s="2479"/>
      <c r="JBD503" s="2479"/>
      <c r="JBE503" s="2479"/>
      <c r="JBJ503" s="2476"/>
      <c r="JBK503" s="2476"/>
      <c r="JBL503" s="2476"/>
      <c r="JBM503" s="2479"/>
      <c r="JBN503" s="2479"/>
      <c r="JBO503" s="2479"/>
      <c r="JBP503" s="2479"/>
      <c r="JBU503" s="2476"/>
      <c r="JBV503" s="2476"/>
      <c r="JBW503" s="2476"/>
      <c r="JBX503" s="2479"/>
      <c r="JBY503" s="2479"/>
      <c r="JBZ503" s="2479"/>
      <c r="JCA503" s="2479"/>
      <c r="JCF503" s="2476"/>
      <c r="JCG503" s="2476"/>
      <c r="JCH503" s="2476"/>
      <c r="JCI503" s="2479"/>
      <c r="JCJ503" s="2479"/>
      <c r="JCK503" s="2479"/>
      <c r="JCL503" s="2479"/>
      <c r="JCQ503" s="2476"/>
      <c r="JCR503" s="2476"/>
      <c r="JCS503" s="2476"/>
      <c r="JCT503" s="2479"/>
      <c r="JCU503" s="2479"/>
      <c r="JCV503" s="2479"/>
      <c r="JCW503" s="2479"/>
      <c r="JDB503" s="2476"/>
      <c r="JDC503" s="2476"/>
      <c r="JDD503" s="2476"/>
      <c r="JDE503" s="2479"/>
      <c r="JDF503" s="2479"/>
      <c r="JDG503" s="2479"/>
      <c r="JDH503" s="2479"/>
      <c r="JDM503" s="2476"/>
      <c r="JDN503" s="2476"/>
      <c r="JDO503" s="2476"/>
      <c r="JDP503" s="2479"/>
      <c r="JDQ503" s="2479"/>
      <c r="JDR503" s="2479"/>
      <c r="JDS503" s="2479"/>
      <c r="JDX503" s="2476"/>
      <c r="JDY503" s="2476"/>
      <c r="JDZ503" s="2476"/>
      <c r="JEA503" s="2479"/>
      <c r="JEB503" s="2479"/>
      <c r="JEC503" s="2479"/>
      <c r="JED503" s="2479"/>
      <c r="JEI503" s="2476"/>
      <c r="JEJ503" s="2476"/>
      <c r="JEK503" s="2476"/>
      <c r="JEL503" s="2479"/>
      <c r="JEM503" s="2479"/>
      <c r="JEN503" s="2479"/>
      <c r="JEO503" s="2479"/>
      <c r="JET503" s="2476"/>
      <c r="JEU503" s="2476"/>
      <c r="JEV503" s="2476"/>
      <c r="JEW503" s="2479"/>
      <c r="JEX503" s="2479"/>
      <c r="JEY503" s="2479"/>
      <c r="JEZ503" s="2479"/>
      <c r="JFE503" s="2476"/>
      <c r="JFF503" s="2476"/>
      <c r="JFG503" s="2476"/>
      <c r="JFH503" s="2479"/>
      <c r="JFI503" s="2479"/>
      <c r="JFJ503" s="2479"/>
      <c r="JFK503" s="2479"/>
      <c r="JFP503" s="2476"/>
      <c r="JFQ503" s="2476"/>
      <c r="JFR503" s="2476"/>
      <c r="JFS503" s="2479"/>
      <c r="JFT503" s="2479"/>
      <c r="JFU503" s="2479"/>
      <c r="JFV503" s="2479"/>
      <c r="JGA503" s="2476"/>
      <c r="JGB503" s="2476"/>
      <c r="JGC503" s="2476"/>
      <c r="JGD503" s="2479"/>
      <c r="JGE503" s="2479"/>
      <c r="JGF503" s="2479"/>
      <c r="JGG503" s="2479"/>
      <c r="JGL503" s="2476"/>
      <c r="JGM503" s="2476"/>
      <c r="JGN503" s="2476"/>
      <c r="JGO503" s="2479"/>
      <c r="JGP503" s="2479"/>
      <c r="JGQ503" s="2479"/>
      <c r="JGR503" s="2479"/>
      <c r="JGW503" s="2476"/>
      <c r="JGX503" s="2476"/>
      <c r="JGY503" s="2476"/>
      <c r="JGZ503" s="2479"/>
      <c r="JHA503" s="2479"/>
      <c r="JHB503" s="2479"/>
      <c r="JHC503" s="2479"/>
      <c r="JHH503" s="2476"/>
      <c r="JHI503" s="2476"/>
      <c r="JHJ503" s="2476"/>
      <c r="JHK503" s="2479"/>
      <c r="JHL503" s="2479"/>
      <c r="JHM503" s="2479"/>
      <c r="JHN503" s="2479"/>
      <c r="JHS503" s="2476"/>
      <c r="JHT503" s="2476"/>
      <c r="JHU503" s="2476"/>
      <c r="JHV503" s="2479"/>
      <c r="JHW503" s="2479"/>
      <c r="JHX503" s="2479"/>
      <c r="JHY503" s="2479"/>
      <c r="JID503" s="2476"/>
      <c r="JIE503" s="2476"/>
      <c r="JIF503" s="2476"/>
      <c r="JIG503" s="2479"/>
      <c r="JIH503" s="2479"/>
      <c r="JII503" s="2479"/>
      <c r="JIJ503" s="2479"/>
      <c r="JIO503" s="2476"/>
      <c r="JIP503" s="2476"/>
      <c r="JIQ503" s="2476"/>
      <c r="JIR503" s="2479"/>
      <c r="JIS503" s="2479"/>
      <c r="JIT503" s="2479"/>
      <c r="JIU503" s="2479"/>
      <c r="JIZ503" s="2476"/>
      <c r="JJA503" s="2476"/>
      <c r="JJB503" s="2476"/>
      <c r="JJC503" s="2479"/>
      <c r="JJD503" s="2479"/>
      <c r="JJE503" s="2479"/>
      <c r="JJF503" s="2479"/>
      <c r="JJK503" s="2476"/>
      <c r="JJL503" s="2476"/>
      <c r="JJM503" s="2476"/>
      <c r="JJN503" s="2479"/>
      <c r="JJO503" s="2479"/>
      <c r="JJP503" s="2479"/>
      <c r="JJQ503" s="2479"/>
      <c r="JJV503" s="2476"/>
      <c r="JJW503" s="2476"/>
      <c r="JJX503" s="2476"/>
      <c r="JJY503" s="2479"/>
      <c r="JJZ503" s="2479"/>
      <c r="JKA503" s="2479"/>
      <c r="JKB503" s="2479"/>
      <c r="JKG503" s="2476"/>
      <c r="JKH503" s="2476"/>
      <c r="JKI503" s="2476"/>
      <c r="JKJ503" s="2479"/>
      <c r="JKK503" s="2479"/>
      <c r="JKL503" s="2479"/>
      <c r="JKM503" s="2479"/>
      <c r="JKR503" s="2476"/>
      <c r="JKS503" s="2476"/>
      <c r="JKT503" s="2476"/>
      <c r="JKU503" s="2479"/>
      <c r="JKV503" s="2479"/>
      <c r="JKW503" s="2479"/>
      <c r="JKX503" s="2479"/>
      <c r="JLC503" s="2476"/>
      <c r="JLD503" s="2476"/>
      <c r="JLE503" s="2476"/>
      <c r="JLF503" s="2479"/>
      <c r="JLG503" s="2479"/>
      <c r="JLH503" s="2479"/>
      <c r="JLI503" s="2479"/>
      <c r="JLN503" s="2476"/>
      <c r="JLO503" s="2476"/>
      <c r="JLP503" s="2476"/>
      <c r="JLQ503" s="2479"/>
      <c r="JLR503" s="2479"/>
      <c r="JLS503" s="2479"/>
      <c r="JLT503" s="2479"/>
      <c r="JLY503" s="2476"/>
      <c r="JLZ503" s="2476"/>
      <c r="JMA503" s="2476"/>
      <c r="JMB503" s="2479"/>
      <c r="JMC503" s="2479"/>
      <c r="JMD503" s="2479"/>
      <c r="JME503" s="2479"/>
      <c r="JMJ503" s="2476"/>
      <c r="JMK503" s="2476"/>
      <c r="JML503" s="2476"/>
      <c r="JMM503" s="2479"/>
      <c r="JMN503" s="2479"/>
      <c r="JMO503" s="2479"/>
      <c r="JMP503" s="2479"/>
      <c r="JMU503" s="2476"/>
      <c r="JMV503" s="2476"/>
      <c r="JMW503" s="2476"/>
      <c r="JMX503" s="2479"/>
      <c r="JMY503" s="2479"/>
      <c r="JMZ503" s="2479"/>
      <c r="JNA503" s="2479"/>
      <c r="JNF503" s="2476"/>
      <c r="JNG503" s="2476"/>
      <c r="JNH503" s="2476"/>
      <c r="JNI503" s="2479"/>
      <c r="JNJ503" s="2479"/>
      <c r="JNK503" s="2479"/>
      <c r="JNL503" s="2479"/>
      <c r="JNQ503" s="2476"/>
      <c r="JNR503" s="2476"/>
      <c r="JNS503" s="2476"/>
      <c r="JNT503" s="2479"/>
      <c r="JNU503" s="2479"/>
      <c r="JNV503" s="2479"/>
      <c r="JNW503" s="2479"/>
      <c r="JOB503" s="2476"/>
      <c r="JOC503" s="2476"/>
      <c r="JOD503" s="2476"/>
      <c r="JOE503" s="2479"/>
      <c r="JOF503" s="2479"/>
      <c r="JOG503" s="2479"/>
      <c r="JOH503" s="2479"/>
      <c r="JOM503" s="2476"/>
      <c r="JON503" s="2476"/>
      <c r="JOO503" s="2476"/>
      <c r="JOP503" s="2479"/>
      <c r="JOQ503" s="2479"/>
      <c r="JOR503" s="2479"/>
      <c r="JOS503" s="2479"/>
      <c r="JOX503" s="2476"/>
      <c r="JOY503" s="2476"/>
      <c r="JOZ503" s="2476"/>
      <c r="JPA503" s="2479"/>
      <c r="JPB503" s="2479"/>
      <c r="JPC503" s="2479"/>
      <c r="JPD503" s="2479"/>
      <c r="JPI503" s="2476"/>
      <c r="JPJ503" s="2476"/>
      <c r="JPK503" s="2476"/>
      <c r="JPL503" s="2479"/>
      <c r="JPM503" s="2479"/>
      <c r="JPN503" s="2479"/>
      <c r="JPO503" s="2479"/>
      <c r="JPT503" s="2476"/>
      <c r="JPU503" s="2476"/>
      <c r="JPV503" s="2476"/>
      <c r="JPW503" s="2479"/>
      <c r="JPX503" s="2479"/>
      <c r="JPY503" s="2479"/>
      <c r="JPZ503" s="2479"/>
      <c r="JQE503" s="2476"/>
      <c r="JQF503" s="2476"/>
      <c r="JQG503" s="2476"/>
      <c r="JQH503" s="2479"/>
      <c r="JQI503" s="2479"/>
      <c r="JQJ503" s="2479"/>
      <c r="JQK503" s="2479"/>
      <c r="JQP503" s="2476"/>
      <c r="JQQ503" s="2476"/>
      <c r="JQR503" s="2476"/>
      <c r="JQS503" s="2479"/>
      <c r="JQT503" s="2479"/>
      <c r="JQU503" s="2479"/>
      <c r="JQV503" s="2479"/>
      <c r="JRA503" s="2476"/>
      <c r="JRB503" s="2476"/>
      <c r="JRC503" s="2476"/>
      <c r="JRD503" s="2479"/>
      <c r="JRE503" s="2479"/>
      <c r="JRF503" s="2479"/>
      <c r="JRG503" s="2479"/>
      <c r="JRL503" s="2476"/>
      <c r="JRM503" s="2476"/>
      <c r="JRN503" s="2476"/>
      <c r="JRO503" s="2479"/>
      <c r="JRP503" s="2479"/>
      <c r="JRQ503" s="2479"/>
      <c r="JRR503" s="2479"/>
      <c r="JRW503" s="2476"/>
      <c r="JRX503" s="2476"/>
      <c r="JRY503" s="2476"/>
      <c r="JRZ503" s="2479"/>
      <c r="JSA503" s="2479"/>
      <c r="JSB503" s="2479"/>
      <c r="JSC503" s="2479"/>
      <c r="JSH503" s="2476"/>
      <c r="JSI503" s="2476"/>
      <c r="JSJ503" s="2476"/>
      <c r="JSK503" s="2479"/>
      <c r="JSL503" s="2479"/>
      <c r="JSM503" s="2479"/>
      <c r="JSN503" s="2479"/>
      <c r="JSS503" s="2476"/>
      <c r="JST503" s="2476"/>
      <c r="JSU503" s="2476"/>
      <c r="JSV503" s="2479"/>
      <c r="JSW503" s="2479"/>
      <c r="JSX503" s="2479"/>
      <c r="JSY503" s="2479"/>
      <c r="JTD503" s="2476"/>
      <c r="JTE503" s="2476"/>
      <c r="JTF503" s="2476"/>
      <c r="JTG503" s="2479"/>
      <c r="JTH503" s="2479"/>
      <c r="JTI503" s="2479"/>
      <c r="JTJ503" s="2479"/>
      <c r="JTO503" s="2476"/>
      <c r="JTP503" s="2476"/>
      <c r="JTQ503" s="2476"/>
      <c r="JTR503" s="2479"/>
      <c r="JTS503" s="2479"/>
      <c r="JTT503" s="2479"/>
      <c r="JTU503" s="2479"/>
      <c r="JTZ503" s="2476"/>
      <c r="JUA503" s="2476"/>
      <c r="JUB503" s="2476"/>
      <c r="JUC503" s="2479"/>
      <c r="JUD503" s="2479"/>
      <c r="JUE503" s="2479"/>
      <c r="JUF503" s="2479"/>
      <c r="JUK503" s="2476"/>
      <c r="JUL503" s="2476"/>
      <c r="JUM503" s="2476"/>
      <c r="JUN503" s="2479"/>
      <c r="JUO503" s="2479"/>
      <c r="JUP503" s="2479"/>
      <c r="JUQ503" s="2479"/>
      <c r="JUV503" s="2476"/>
      <c r="JUW503" s="2476"/>
      <c r="JUX503" s="2476"/>
      <c r="JUY503" s="2479"/>
      <c r="JUZ503" s="2479"/>
      <c r="JVA503" s="2479"/>
      <c r="JVB503" s="2479"/>
      <c r="JVG503" s="2476"/>
      <c r="JVH503" s="2476"/>
      <c r="JVI503" s="2476"/>
      <c r="JVJ503" s="2479"/>
      <c r="JVK503" s="2479"/>
      <c r="JVL503" s="2479"/>
      <c r="JVM503" s="2479"/>
      <c r="JVR503" s="2476"/>
      <c r="JVS503" s="2476"/>
      <c r="JVT503" s="2476"/>
      <c r="JVU503" s="2479"/>
      <c r="JVV503" s="2479"/>
      <c r="JVW503" s="2479"/>
      <c r="JVX503" s="2479"/>
      <c r="JWC503" s="2476"/>
      <c r="JWD503" s="2476"/>
      <c r="JWE503" s="2476"/>
      <c r="JWF503" s="2479"/>
      <c r="JWG503" s="2479"/>
      <c r="JWH503" s="2479"/>
      <c r="JWI503" s="2479"/>
      <c r="JWN503" s="2476"/>
      <c r="JWO503" s="2476"/>
      <c r="JWP503" s="2476"/>
      <c r="JWQ503" s="2479"/>
      <c r="JWR503" s="2479"/>
      <c r="JWS503" s="2479"/>
      <c r="JWT503" s="2479"/>
      <c r="JWY503" s="2476"/>
      <c r="JWZ503" s="2476"/>
      <c r="JXA503" s="2476"/>
      <c r="JXB503" s="2479"/>
      <c r="JXC503" s="2479"/>
      <c r="JXD503" s="2479"/>
      <c r="JXE503" s="2479"/>
      <c r="JXJ503" s="2476"/>
      <c r="JXK503" s="2476"/>
      <c r="JXL503" s="2476"/>
      <c r="JXM503" s="2479"/>
      <c r="JXN503" s="2479"/>
      <c r="JXO503" s="2479"/>
      <c r="JXP503" s="2479"/>
      <c r="JXU503" s="2476"/>
      <c r="JXV503" s="2476"/>
      <c r="JXW503" s="2476"/>
      <c r="JXX503" s="2479"/>
      <c r="JXY503" s="2479"/>
      <c r="JXZ503" s="2479"/>
      <c r="JYA503" s="2479"/>
      <c r="JYF503" s="2476"/>
      <c r="JYG503" s="2476"/>
      <c r="JYH503" s="2476"/>
      <c r="JYI503" s="2479"/>
      <c r="JYJ503" s="2479"/>
      <c r="JYK503" s="2479"/>
      <c r="JYL503" s="2479"/>
      <c r="JYQ503" s="2476"/>
      <c r="JYR503" s="2476"/>
      <c r="JYS503" s="2476"/>
      <c r="JYT503" s="2479"/>
      <c r="JYU503" s="2479"/>
      <c r="JYV503" s="2479"/>
      <c r="JYW503" s="2479"/>
      <c r="JZB503" s="2476"/>
      <c r="JZC503" s="2476"/>
      <c r="JZD503" s="2476"/>
      <c r="JZE503" s="2479"/>
      <c r="JZF503" s="2479"/>
      <c r="JZG503" s="2479"/>
      <c r="JZH503" s="2479"/>
      <c r="JZM503" s="2476"/>
      <c r="JZN503" s="2476"/>
      <c r="JZO503" s="2476"/>
      <c r="JZP503" s="2479"/>
      <c r="JZQ503" s="2479"/>
      <c r="JZR503" s="2479"/>
      <c r="JZS503" s="2479"/>
      <c r="JZX503" s="2476"/>
      <c r="JZY503" s="2476"/>
      <c r="JZZ503" s="2476"/>
      <c r="KAA503" s="2479"/>
      <c r="KAB503" s="2479"/>
      <c r="KAC503" s="2479"/>
      <c r="KAD503" s="2479"/>
      <c r="KAI503" s="2476"/>
      <c r="KAJ503" s="2476"/>
      <c r="KAK503" s="2476"/>
      <c r="KAL503" s="2479"/>
      <c r="KAM503" s="2479"/>
      <c r="KAN503" s="2479"/>
      <c r="KAO503" s="2479"/>
      <c r="KAT503" s="2476"/>
      <c r="KAU503" s="2476"/>
      <c r="KAV503" s="2476"/>
      <c r="KAW503" s="2479"/>
      <c r="KAX503" s="2479"/>
      <c r="KAY503" s="2479"/>
      <c r="KAZ503" s="2479"/>
      <c r="KBE503" s="2476"/>
      <c r="KBF503" s="2476"/>
      <c r="KBG503" s="2476"/>
      <c r="KBH503" s="2479"/>
      <c r="KBI503" s="2479"/>
      <c r="KBJ503" s="2479"/>
      <c r="KBK503" s="2479"/>
      <c r="KBP503" s="2476"/>
      <c r="KBQ503" s="2476"/>
      <c r="KBR503" s="2476"/>
      <c r="KBS503" s="2479"/>
      <c r="KBT503" s="2479"/>
      <c r="KBU503" s="2479"/>
      <c r="KBV503" s="2479"/>
      <c r="KCA503" s="2476"/>
      <c r="KCB503" s="2476"/>
      <c r="KCC503" s="2476"/>
      <c r="KCD503" s="2479"/>
      <c r="KCE503" s="2479"/>
      <c r="KCF503" s="2479"/>
      <c r="KCG503" s="2479"/>
      <c r="KCL503" s="2476"/>
      <c r="KCM503" s="2476"/>
      <c r="KCN503" s="2476"/>
      <c r="KCO503" s="2479"/>
      <c r="KCP503" s="2479"/>
      <c r="KCQ503" s="2479"/>
      <c r="KCR503" s="2479"/>
      <c r="KCW503" s="2476"/>
      <c r="KCX503" s="2476"/>
      <c r="KCY503" s="2476"/>
      <c r="KCZ503" s="2479"/>
      <c r="KDA503" s="2479"/>
      <c r="KDB503" s="2479"/>
      <c r="KDC503" s="2479"/>
      <c r="KDH503" s="2476"/>
      <c r="KDI503" s="2476"/>
      <c r="KDJ503" s="2476"/>
      <c r="KDK503" s="2479"/>
      <c r="KDL503" s="2479"/>
      <c r="KDM503" s="2479"/>
      <c r="KDN503" s="2479"/>
      <c r="KDS503" s="2476"/>
      <c r="KDT503" s="2476"/>
      <c r="KDU503" s="2476"/>
      <c r="KDV503" s="2479"/>
      <c r="KDW503" s="2479"/>
      <c r="KDX503" s="2479"/>
      <c r="KDY503" s="2479"/>
      <c r="KED503" s="2476"/>
      <c r="KEE503" s="2476"/>
      <c r="KEF503" s="2476"/>
      <c r="KEG503" s="2479"/>
      <c r="KEH503" s="2479"/>
      <c r="KEI503" s="2479"/>
      <c r="KEJ503" s="2479"/>
      <c r="KEO503" s="2476"/>
      <c r="KEP503" s="2476"/>
      <c r="KEQ503" s="2476"/>
      <c r="KER503" s="2479"/>
      <c r="KES503" s="2479"/>
      <c r="KET503" s="2479"/>
      <c r="KEU503" s="2479"/>
      <c r="KEZ503" s="2476"/>
      <c r="KFA503" s="2476"/>
      <c r="KFB503" s="2476"/>
      <c r="KFC503" s="2479"/>
      <c r="KFD503" s="2479"/>
      <c r="KFE503" s="2479"/>
      <c r="KFF503" s="2479"/>
      <c r="KFK503" s="2476"/>
      <c r="KFL503" s="2476"/>
      <c r="KFM503" s="2476"/>
      <c r="KFN503" s="2479"/>
      <c r="KFO503" s="2479"/>
      <c r="KFP503" s="2479"/>
      <c r="KFQ503" s="2479"/>
      <c r="KFV503" s="2476"/>
      <c r="KFW503" s="2476"/>
      <c r="KFX503" s="2476"/>
      <c r="KFY503" s="2479"/>
      <c r="KFZ503" s="2479"/>
      <c r="KGA503" s="2479"/>
      <c r="KGB503" s="2479"/>
      <c r="KGG503" s="2476"/>
      <c r="KGH503" s="2476"/>
      <c r="KGI503" s="2476"/>
      <c r="KGJ503" s="2479"/>
      <c r="KGK503" s="2479"/>
      <c r="KGL503" s="2479"/>
      <c r="KGM503" s="2479"/>
      <c r="KGR503" s="2476"/>
      <c r="KGS503" s="2476"/>
      <c r="KGT503" s="2476"/>
      <c r="KGU503" s="2479"/>
      <c r="KGV503" s="2479"/>
      <c r="KGW503" s="2479"/>
      <c r="KGX503" s="2479"/>
      <c r="KHC503" s="2476"/>
      <c r="KHD503" s="2476"/>
      <c r="KHE503" s="2476"/>
      <c r="KHF503" s="2479"/>
      <c r="KHG503" s="2479"/>
      <c r="KHH503" s="2479"/>
      <c r="KHI503" s="2479"/>
      <c r="KHN503" s="2476"/>
      <c r="KHO503" s="2476"/>
      <c r="KHP503" s="2476"/>
      <c r="KHQ503" s="2479"/>
      <c r="KHR503" s="2479"/>
      <c r="KHS503" s="2479"/>
      <c r="KHT503" s="2479"/>
      <c r="KHY503" s="2476"/>
      <c r="KHZ503" s="2476"/>
      <c r="KIA503" s="2476"/>
      <c r="KIB503" s="2479"/>
      <c r="KIC503" s="2479"/>
      <c r="KID503" s="2479"/>
      <c r="KIE503" s="2479"/>
      <c r="KIJ503" s="2476"/>
      <c r="KIK503" s="2476"/>
      <c r="KIL503" s="2476"/>
      <c r="KIM503" s="2479"/>
      <c r="KIN503" s="2479"/>
      <c r="KIO503" s="2479"/>
      <c r="KIP503" s="2479"/>
      <c r="KIU503" s="2476"/>
      <c r="KIV503" s="2476"/>
      <c r="KIW503" s="2476"/>
      <c r="KIX503" s="2479"/>
      <c r="KIY503" s="2479"/>
      <c r="KIZ503" s="2479"/>
      <c r="KJA503" s="2479"/>
      <c r="KJF503" s="2476"/>
      <c r="KJG503" s="2476"/>
      <c r="KJH503" s="2476"/>
      <c r="KJI503" s="2479"/>
      <c r="KJJ503" s="2479"/>
      <c r="KJK503" s="2479"/>
      <c r="KJL503" s="2479"/>
      <c r="KJQ503" s="2476"/>
      <c r="KJR503" s="2476"/>
      <c r="KJS503" s="2476"/>
      <c r="KJT503" s="2479"/>
      <c r="KJU503" s="2479"/>
      <c r="KJV503" s="2479"/>
      <c r="KJW503" s="2479"/>
      <c r="KKB503" s="2476"/>
      <c r="KKC503" s="2476"/>
      <c r="KKD503" s="2476"/>
      <c r="KKE503" s="2479"/>
      <c r="KKF503" s="2479"/>
      <c r="KKG503" s="2479"/>
      <c r="KKH503" s="2479"/>
      <c r="KKM503" s="2476"/>
      <c r="KKN503" s="2476"/>
      <c r="KKO503" s="2476"/>
      <c r="KKP503" s="2479"/>
      <c r="KKQ503" s="2479"/>
      <c r="KKR503" s="2479"/>
      <c r="KKS503" s="2479"/>
      <c r="KKX503" s="2476"/>
      <c r="KKY503" s="2476"/>
      <c r="KKZ503" s="2476"/>
      <c r="KLA503" s="2479"/>
      <c r="KLB503" s="2479"/>
      <c r="KLC503" s="2479"/>
      <c r="KLD503" s="2479"/>
      <c r="KLI503" s="2476"/>
      <c r="KLJ503" s="2476"/>
      <c r="KLK503" s="2476"/>
      <c r="KLL503" s="2479"/>
      <c r="KLM503" s="2479"/>
      <c r="KLN503" s="2479"/>
      <c r="KLO503" s="2479"/>
      <c r="KLT503" s="2476"/>
      <c r="KLU503" s="2476"/>
      <c r="KLV503" s="2476"/>
      <c r="KLW503" s="2479"/>
      <c r="KLX503" s="2479"/>
      <c r="KLY503" s="2479"/>
      <c r="KLZ503" s="2479"/>
      <c r="KME503" s="2476"/>
      <c r="KMF503" s="2476"/>
      <c r="KMG503" s="2476"/>
      <c r="KMH503" s="2479"/>
      <c r="KMI503" s="2479"/>
      <c r="KMJ503" s="2479"/>
      <c r="KMK503" s="2479"/>
      <c r="KMP503" s="2476"/>
      <c r="KMQ503" s="2476"/>
      <c r="KMR503" s="2476"/>
      <c r="KMS503" s="2479"/>
      <c r="KMT503" s="2479"/>
      <c r="KMU503" s="2479"/>
      <c r="KMV503" s="2479"/>
      <c r="KNA503" s="2476"/>
      <c r="KNB503" s="2476"/>
      <c r="KNC503" s="2476"/>
      <c r="KND503" s="2479"/>
      <c r="KNE503" s="2479"/>
      <c r="KNF503" s="2479"/>
      <c r="KNG503" s="2479"/>
      <c r="KNL503" s="2476"/>
      <c r="KNM503" s="2476"/>
      <c r="KNN503" s="2476"/>
      <c r="KNO503" s="2479"/>
      <c r="KNP503" s="2479"/>
      <c r="KNQ503" s="2479"/>
      <c r="KNR503" s="2479"/>
      <c r="KNW503" s="2476"/>
      <c r="KNX503" s="2476"/>
      <c r="KNY503" s="2476"/>
      <c r="KNZ503" s="2479"/>
      <c r="KOA503" s="2479"/>
      <c r="KOB503" s="2479"/>
      <c r="KOC503" s="2479"/>
      <c r="KOH503" s="2476"/>
      <c r="KOI503" s="2476"/>
      <c r="KOJ503" s="2476"/>
      <c r="KOK503" s="2479"/>
      <c r="KOL503" s="2479"/>
      <c r="KOM503" s="2479"/>
      <c r="KON503" s="2479"/>
      <c r="KOS503" s="2476"/>
      <c r="KOT503" s="2476"/>
      <c r="KOU503" s="2476"/>
      <c r="KOV503" s="2479"/>
      <c r="KOW503" s="2479"/>
      <c r="KOX503" s="2479"/>
      <c r="KOY503" s="2479"/>
      <c r="KPD503" s="2476"/>
      <c r="KPE503" s="2476"/>
      <c r="KPF503" s="2476"/>
      <c r="KPG503" s="2479"/>
      <c r="KPH503" s="2479"/>
      <c r="KPI503" s="2479"/>
      <c r="KPJ503" s="2479"/>
      <c r="KPO503" s="2476"/>
      <c r="KPP503" s="2476"/>
      <c r="KPQ503" s="2476"/>
      <c r="KPR503" s="2479"/>
      <c r="KPS503" s="2479"/>
      <c r="KPT503" s="2479"/>
      <c r="KPU503" s="2479"/>
      <c r="KPZ503" s="2476"/>
      <c r="KQA503" s="2476"/>
      <c r="KQB503" s="2476"/>
      <c r="KQC503" s="2479"/>
      <c r="KQD503" s="2479"/>
      <c r="KQE503" s="2479"/>
      <c r="KQF503" s="2479"/>
      <c r="KQK503" s="2476"/>
      <c r="KQL503" s="2476"/>
      <c r="KQM503" s="2476"/>
      <c r="KQN503" s="2479"/>
      <c r="KQO503" s="2479"/>
      <c r="KQP503" s="2479"/>
      <c r="KQQ503" s="2479"/>
      <c r="KQV503" s="2476"/>
      <c r="KQW503" s="2476"/>
      <c r="KQX503" s="2476"/>
      <c r="KQY503" s="2479"/>
      <c r="KQZ503" s="2479"/>
      <c r="KRA503" s="2479"/>
      <c r="KRB503" s="2479"/>
      <c r="KRG503" s="2476"/>
      <c r="KRH503" s="2476"/>
      <c r="KRI503" s="2476"/>
      <c r="KRJ503" s="2479"/>
      <c r="KRK503" s="2479"/>
      <c r="KRL503" s="2479"/>
      <c r="KRM503" s="2479"/>
      <c r="KRR503" s="2476"/>
      <c r="KRS503" s="2476"/>
      <c r="KRT503" s="2476"/>
      <c r="KRU503" s="2479"/>
      <c r="KRV503" s="2479"/>
      <c r="KRW503" s="2479"/>
      <c r="KRX503" s="2479"/>
      <c r="KSC503" s="2476"/>
      <c r="KSD503" s="2476"/>
      <c r="KSE503" s="2476"/>
      <c r="KSF503" s="2479"/>
      <c r="KSG503" s="2479"/>
      <c r="KSH503" s="2479"/>
      <c r="KSI503" s="2479"/>
      <c r="KSN503" s="2476"/>
      <c r="KSO503" s="2476"/>
      <c r="KSP503" s="2476"/>
      <c r="KSQ503" s="2479"/>
      <c r="KSR503" s="2479"/>
      <c r="KSS503" s="2479"/>
      <c r="KST503" s="2479"/>
      <c r="KSY503" s="2476"/>
      <c r="KSZ503" s="2476"/>
      <c r="KTA503" s="2476"/>
      <c r="KTB503" s="2479"/>
      <c r="KTC503" s="2479"/>
      <c r="KTD503" s="2479"/>
      <c r="KTE503" s="2479"/>
      <c r="KTJ503" s="2476"/>
      <c r="KTK503" s="2476"/>
      <c r="KTL503" s="2476"/>
      <c r="KTM503" s="2479"/>
      <c r="KTN503" s="2479"/>
      <c r="KTO503" s="2479"/>
      <c r="KTP503" s="2479"/>
      <c r="KTU503" s="2476"/>
      <c r="KTV503" s="2476"/>
      <c r="KTW503" s="2476"/>
      <c r="KTX503" s="2479"/>
      <c r="KTY503" s="2479"/>
      <c r="KTZ503" s="2479"/>
      <c r="KUA503" s="2479"/>
      <c r="KUF503" s="2476"/>
      <c r="KUG503" s="2476"/>
      <c r="KUH503" s="2476"/>
      <c r="KUI503" s="2479"/>
      <c r="KUJ503" s="2479"/>
      <c r="KUK503" s="2479"/>
      <c r="KUL503" s="2479"/>
      <c r="KUQ503" s="2476"/>
      <c r="KUR503" s="2476"/>
      <c r="KUS503" s="2476"/>
      <c r="KUT503" s="2479"/>
      <c r="KUU503" s="2479"/>
      <c r="KUV503" s="2479"/>
      <c r="KUW503" s="2479"/>
      <c r="KVB503" s="2476"/>
      <c r="KVC503" s="2476"/>
      <c r="KVD503" s="2476"/>
      <c r="KVE503" s="2479"/>
      <c r="KVF503" s="2479"/>
      <c r="KVG503" s="2479"/>
      <c r="KVH503" s="2479"/>
      <c r="KVM503" s="2476"/>
      <c r="KVN503" s="2476"/>
      <c r="KVO503" s="2476"/>
      <c r="KVP503" s="2479"/>
      <c r="KVQ503" s="2479"/>
      <c r="KVR503" s="2479"/>
      <c r="KVS503" s="2479"/>
      <c r="KVX503" s="2476"/>
      <c r="KVY503" s="2476"/>
      <c r="KVZ503" s="2476"/>
      <c r="KWA503" s="2479"/>
      <c r="KWB503" s="2479"/>
      <c r="KWC503" s="2479"/>
      <c r="KWD503" s="2479"/>
      <c r="KWI503" s="2476"/>
      <c r="KWJ503" s="2476"/>
      <c r="KWK503" s="2476"/>
      <c r="KWL503" s="2479"/>
      <c r="KWM503" s="2479"/>
      <c r="KWN503" s="2479"/>
      <c r="KWO503" s="2479"/>
      <c r="KWT503" s="2476"/>
      <c r="KWU503" s="2476"/>
      <c r="KWV503" s="2476"/>
      <c r="KWW503" s="2479"/>
      <c r="KWX503" s="2479"/>
      <c r="KWY503" s="2479"/>
      <c r="KWZ503" s="2479"/>
      <c r="KXE503" s="2476"/>
      <c r="KXF503" s="2476"/>
      <c r="KXG503" s="2476"/>
      <c r="KXH503" s="2479"/>
      <c r="KXI503" s="2479"/>
      <c r="KXJ503" s="2479"/>
      <c r="KXK503" s="2479"/>
      <c r="KXP503" s="2476"/>
      <c r="KXQ503" s="2476"/>
      <c r="KXR503" s="2476"/>
      <c r="KXS503" s="2479"/>
      <c r="KXT503" s="2479"/>
      <c r="KXU503" s="2479"/>
      <c r="KXV503" s="2479"/>
      <c r="KYA503" s="2476"/>
      <c r="KYB503" s="2476"/>
      <c r="KYC503" s="2476"/>
      <c r="KYD503" s="2479"/>
      <c r="KYE503" s="2479"/>
      <c r="KYF503" s="2479"/>
      <c r="KYG503" s="2479"/>
      <c r="KYL503" s="2476"/>
      <c r="KYM503" s="2476"/>
      <c r="KYN503" s="2476"/>
      <c r="KYO503" s="2479"/>
      <c r="KYP503" s="2479"/>
      <c r="KYQ503" s="2479"/>
      <c r="KYR503" s="2479"/>
      <c r="KYW503" s="2476"/>
      <c r="KYX503" s="2476"/>
      <c r="KYY503" s="2476"/>
      <c r="KYZ503" s="2479"/>
      <c r="KZA503" s="2479"/>
      <c r="KZB503" s="2479"/>
      <c r="KZC503" s="2479"/>
      <c r="KZH503" s="2476"/>
      <c r="KZI503" s="2476"/>
      <c r="KZJ503" s="2476"/>
      <c r="KZK503" s="2479"/>
      <c r="KZL503" s="2479"/>
      <c r="KZM503" s="2479"/>
      <c r="KZN503" s="2479"/>
      <c r="KZS503" s="2476"/>
      <c r="KZT503" s="2476"/>
      <c r="KZU503" s="2476"/>
      <c r="KZV503" s="2479"/>
      <c r="KZW503" s="2479"/>
      <c r="KZX503" s="2479"/>
      <c r="KZY503" s="2479"/>
      <c r="LAD503" s="2476"/>
      <c r="LAE503" s="2476"/>
      <c r="LAF503" s="2476"/>
      <c r="LAG503" s="2479"/>
      <c r="LAH503" s="2479"/>
      <c r="LAI503" s="2479"/>
      <c r="LAJ503" s="2479"/>
      <c r="LAO503" s="2476"/>
      <c r="LAP503" s="2476"/>
      <c r="LAQ503" s="2476"/>
      <c r="LAR503" s="2479"/>
      <c r="LAS503" s="2479"/>
      <c r="LAT503" s="2479"/>
      <c r="LAU503" s="2479"/>
      <c r="LAZ503" s="2476"/>
      <c r="LBA503" s="2476"/>
      <c r="LBB503" s="2476"/>
      <c r="LBC503" s="2479"/>
      <c r="LBD503" s="2479"/>
      <c r="LBE503" s="2479"/>
      <c r="LBF503" s="2479"/>
      <c r="LBK503" s="2476"/>
      <c r="LBL503" s="2476"/>
      <c r="LBM503" s="2476"/>
      <c r="LBN503" s="2479"/>
      <c r="LBO503" s="2479"/>
      <c r="LBP503" s="2479"/>
      <c r="LBQ503" s="2479"/>
      <c r="LBV503" s="2476"/>
      <c r="LBW503" s="2476"/>
      <c r="LBX503" s="2476"/>
      <c r="LBY503" s="2479"/>
      <c r="LBZ503" s="2479"/>
      <c r="LCA503" s="2479"/>
      <c r="LCB503" s="2479"/>
      <c r="LCG503" s="2476"/>
      <c r="LCH503" s="2476"/>
      <c r="LCI503" s="2476"/>
      <c r="LCJ503" s="2479"/>
      <c r="LCK503" s="2479"/>
      <c r="LCL503" s="2479"/>
      <c r="LCM503" s="2479"/>
      <c r="LCR503" s="2476"/>
      <c r="LCS503" s="2476"/>
      <c r="LCT503" s="2476"/>
      <c r="LCU503" s="2479"/>
      <c r="LCV503" s="2479"/>
      <c r="LCW503" s="2479"/>
      <c r="LCX503" s="2479"/>
      <c r="LDC503" s="2476"/>
      <c r="LDD503" s="2476"/>
      <c r="LDE503" s="2476"/>
      <c r="LDF503" s="2479"/>
      <c r="LDG503" s="2479"/>
      <c r="LDH503" s="2479"/>
      <c r="LDI503" s="2479"/>
      <c r="LDN503" s="2476"/>
      <c r="LDO503" s="2476"/>
      <c r="LDP503" s="2476"/>
      <c r="LDQ503" s="2479"/>
      <c r="LDR503" s="2479"/>
      <c r="LDS503" s="2479"/>
      <c r="LDT503" s="2479"/>
      <c r="LDY503" s="2476"/>
      <c r="LDZ503" s="2476"/>
      <c r="LEA503" s="2476"/>
      <c r="LEB503" s="2479"/>
      <c r="LEC503" s="2479"/>
      <c r="LED503" s="2479"/>
      <c r="LEE503" s="2479"/>
      <c r="LEJ503" s="2476"/>
      <c r="LEK503" s="2476"/>
      <c r="LEL503" s="2476"/>
      <c r="LEM503" s="2479"/>
      <c r="LEN503" s="2479"/>
      <c r="LEO503" s="2479"/>
      <c r="LEP503" s="2479"/>
      <c r="LEU503" s="2476"/>
      <c r="LEV503" s="2476"/>
      <c r="LEW503" s="2476"/>
      <c r="LEX503" s="2479"/>
      <c r="LEY503" s="2479"/>
      <c r="LEZ503" s="2479"/>
      <c r="LFA503" s="2479"/>
      <c r="LFF503" s="2476"/>
      <c r="LFG503" s="2476"/>
      <c r="LFH503" s="2476"/>
      <c r="LFI503" s="2479"/>
      <c r="LFJ503" s="2479"/>
      <c r="LFK503" s="2479"/>
      <c r="LFL503" s="2479"/>
      <c r="LFQ503" s="2476"/>
      <c r="LFR503" s="2476"/>
      <c r="LFS503" s="2476"/>
      <c r="LFT503" s="2479"/>
      <c r="LFU503" s="2479"/>
      <c r="LFV503" s="2479"/>
      <c r="LFW503" s="2479"/>
      <c r="LGB503" s="2476"/>
      <c r="LGC503" s="2476"/>
      <c r="LGD503" s="2476"/>
      <c r="LGE503" s="2479"/>
      <c r="LGF503" s="2479"/>
      <c r="LGG503" s="2479"/>
      <c r="LGH503" s="2479"/>
      <c r="LGM503" s="2476"/>
      <c r="LGN503" s="2476"/>
      <c r="LGO503" s="2476"/>
      <c r="LGP503" s="2479"/>
      <c r="LGQ503" s="2479"/>
      <c r="LGR503" s="2479"/>
      <c r="LGS503" s="2479"/>
      <c r="LGX503" s="2476"/>
      <c r="LGY503" s="2476"/>
      <c r="LGZ503" s="2476"/>
      <c r="LHA503" s="2479"/>
      <c r="LHB503" s="2479"/>
      <c r="LHC503" s="2479"/>
      <c r="LHD503" s="2479"/>
      <c r="LHI503" s="2476"/>
      <c r="LHJ503" s="2476"/>
      <c r="LHK503" s="2476"/>
      <c r="LHL503" s="2479"/>
      <c r="LHM503" s="2479"/>
      <c r="LHN503" s="2479"/>
      <c r="LHO503" s="2479"/>
      <c r="LHT503" s="2476"/>
      <c r="LHU503" s="2476"/>
      <c r="LHV503" s="2476"/>
      <c r="LHW503" s="2479"/>
      <c r="LHX503" s="2479"/>
      <c r="LHY503" s="2479"/>
      <c r="LHZ503" s="2479"/>
      <c r="LIE503" s="2476"/>
      <c r="LIF503" s="2476"/>
      <c r="LIG503" s="2476"/>
      <c r="LIH503" s="2479"/>
      <c r="LII503" s="2479"/>
      <c r="LIJ503" s="2479"/>
      <c r="LIK503" s="2479"/>
      <c r="LIP503" s="2476"/>
      <c r="LIQ503" s="2476"/>
      <c r="LIR503" s="2476"/>
      <c r="LIS503" s="2479"/>
      <c r="LIT503" s="2479"/>
      <c r="LIU503" s="2479"/>
      <c r="LIV503" s="2479"/>
      <c r="LJA503" s="2476"/>
      <c r="LJB503" s="2476"/>
      <c r="LJC503" s="2476"/>
      <c r="LJD503" s="2479"/>
      <c r="LJE503" s="2479"/>
      <c r="LJF503" s="2479"/>
      <c r="LJG503" s="2479"/>
      <c r="LJL503" s="2476"/>
      <c r="LJM503" s="2476"/>
      <c r="LJN503" s="2476"/>
      <c r="LJO503" s="2479"/>
      <c r="LJP503" s="2479"/>
      <c r="LJQ503" s="2479"/>
      <c r="LJR503" s="2479"/>
      <c r="LJW503" s="2476"/>
      <c r="LJX503" s="2476"/>
      <c r="LJY503" s="2476"/>
      <c r="LJZ503" s="2479"/>
      <c r="LKA503" s="2479"/>
      <c r="LKB503" s="2479"/>
      <c r="LKC503" s="2479"/>
      <c r="LKH503" s="2476"/>
      <c r="LKI503" s="2476"/>
      <c r="LKJ503" s="2476"/>
      <c r="LKK503" s="2479"/>
      <c r="LKL503" s="2479"/>
      <c r="LKM503" s="2479"/>
      <c r="LKN503" s="2479"/>
      <c r="LKS503" s="2476"/>
      <c r="LKT503" s="2476"/>
      <c r="LKU503" s="2476"/>
      <c r="LKV503" s="2479"/>
      <c r="LKW503" s="2479"/>
      <c r="LKX503" s="2479"/>
      <c r="LKY503" s="2479"/>
      <c r="LLD503" s="2476"/>
      <c r="LLE503" s="2476"/>
      <c r="LLF503" s="2476"/>
      <c r="LLG503" s="2479"/>
      <c r="LLH503" s="2479"/>
      <c r="LLI503" s="2479"/>
      <c r="LLJ503" s="2479"/>
      <c r="LLO503" s="2476"/>
      <c r="LLP503" s="2476"/>
      <c r="LLQ503" s="2476"/>
      <c r="LLR503" s="2479"/>
      <c r="LLS503" s="2479"/>
      <c r="LLT503" s="2479"/>
      <c r="LLU503" s="2479"/>
      <c r="LLZ503" s="2476"/>
      <c r="LMA503" s="2476"/>
      <c r="LMB503" s="2476"/>
      <c r="LMC503" s="2479"/>
      <c r="LMD503" s="2479"/>
      <c r="LME503" s="2479"/>
      <c r="LMF503" s="2479"/>
      <c r="LMK503" s="2476"/>
      <c r="LML503" s="2476"/>
      <c r="LMM503" s="2476"/>
      <c r="LMN503" s="2479"/>
      <c r="LMO503" s="2479"/>
      <c r="LMP503" s="2479"/>
      <c r="LMQ503" s="2479"/>
      <c r="LMV503" s="2476"/>
      <c r="LMW503" s="2476"/>
      <c r="LMX503" s="2476"/>
      <c r="LMY503" s="2479"/>
      <c r="LMZ503" s="2479"/>
      <c r="LNA503" s="2479"/>
      <c r="LNB503" s="2479"/>
      <c r="LNG503" s="2476"/>
      <c r="LNH503" s="2476"/>
      <c r="LNI503" s="2476"/>
      <c r="LNJ503" s="2479"/>
      <c r="LNK503" s="2479"/>
      <c r="LNL503" s="2479"/>
      <c r="LNM503" s="2479"/>
      <c r="LNR503" s="2476"/>
      <c r="LNS503" s="2476"/>
      <c r="LNT503" s="2476"/>
      <c r="LNU503" s="2479"/>
      <c r="LNV503" s="2479"/>
      <c r="LNW503" s="2479"/>
      <c r="LNX503" s="2479"/>
      <c r="LOC503" s="2476"/>
      <c r="LOD503" s="2476"/>
      <c r="LOE503" s="2476"/>
      <c r="LOF503" s="2479"/>
      <c r="LOG503" s="2479"/>
      <c r="LOH503" s="2479"/>
      <c r="LOI503" s="2479"/>
      <c r="LON503" s="2476"/>
      <c r="LOO503" s="2476"/>
      <c r="LOP503" s="2476"/>
      <c r="LOQ503" s="2479"/>
      <c r="LOR503" s="2479"/>
      <c r="LOS503" s="2479"/>
      <c r="LOT503" s="2479"/>
      <c r="LOY503" s="2476"/>
      <c r="LOZ503" s="2476"/>
      <c r="LPA503" s="2476"/>
      <c r="LPB503" s="2479"/>
      <c r="LPC503" s="2479"/>
      <c r="LPD503" s="2479"/>
      <c r="LPE503" s="2479"/>
      <c r="LPJ503" s="2476"/>
      <c r="LPK503" s="2476"/>
      <c r="LPL503" s="2476"/>
      <c r="LPM503" s="2479"/>
      <c r="LPN503" s="2479"/>
      <c r="LPO503" s="2479"/>
      <c r="LPP503" s="2479"/>
      <c r="LPU503" s="2476"/>
      <c r="LPV503" s="2476"/>
      <c r="LPW503" s="2476"/>
      <c r="LPX503" s="2479"/>
      <c r="LPY503" s="2479"/>
      <c r="LPZ503" s="2479"/>
      <c r="LQA503" s="2479"/>
      <c r="LQF503" s="2476"/>
      <c r="LQG503" s="2476"/>
      <c r="LQH503" s="2476"/>
      <c r="LQI503" s="2479"/>
      <c r="LQJ503" s="2479"/>
      <c r="LQK503" s="2479"/>
      <c r="LQL503" s="2479"/>
      <c r="LQQ503" s="2476"/>
      <c r="LQR503" s="2476"/>
      <c r="LQS503" s="2476"/>
      <c r="LQT503" s="2479"/>
      <c r="LQU503" s="2479"/>
      <c r="LQV503" s="2479"/>
      <c r="LQW503" s="2479"/>
      <c r="LRB503" s="2476"/>
      <c r="LRC503" s="2476"/>
      <c r="LRD503" s="2476"/>
      <c r="LRE503" s="2479"/>
      <c r="LRF503" s="2479"/>
      <c r="LRG503" s="2479"/>
      <c r="LRH503" s="2479"/>
      <c r="LRM503" s="2476"/>
      <c r="LRN503" s="2476"/>
      <c r="LRO503" s="2476"/>
      <c r="LRP503" s="2479"/>
      <c r="LRQ503" s="2479"/>
      <c r="LRR503" s="2479"/>
      <c r="LRS503" s="2479"/>
      <c r="LRX503" s="2476"/>
      <c r="LRY503" s="2476"/>
      <c r="LRZ503" s="2476"/>
      <c r="LSA503" s="2479"/>
      <c r="LSB503" s="2479"/>
      <c r="LSC503" s="2479"/>
      <c r="LSD503" s="2479"/>
      <c r="LSI503" s="2476"/>
      <c r="LSJ503" s="2476"/>
      <c r="LSK503" s="2476"/>
      <c r="LSL503" s="2479"/>
      <c r="LSM503" s="2479"/>
      <c r="LSN503" s="2479"/>
      <c r="LSO503" s="2479"/>
      <c r="LST503" s="2476"/>
      <c r="LSU503" s="2476"/>
      <c r="LSV503" s="2476"/>
      <c r="LSW503" s="2479"/>
      <c r="LSX503" s="2479"/>
      <c r="LSY503" s="2479"/>
      <c r="LSZ503" s="2479"/>
      <c r="LTE503" s="2476"/>
      <c r="LTF503" s="2476"/>
      <c r="LTG503" s="2476"/>
      <c r="LTH503" s="2479"/>
      <c r="LTI503" s="2479"/>
      <c r="LTJ503" s="2479"/>
      <c r="LTK503" s="2479"/>
      <c r="LTP503" s="2476"/>
      <c r="LTQ503" s="2476"/>
      <c r="LTR503" s="2476"/>
      <c r="LTS503" s="2479"/>
      <c r="LTT503" s="2479"/>
      <c r="LTU503" s="2479"/>
      <c r="LTV503" s="2479"/>
      <c r="LUA503" s="2476"/>
      <c r="LUB503" s="2476"/>
      <c r="LUC503" s="2476"/>
      <c r="LUD503" s="2479"/>
      <c r="LUE503" s="2479"/>
      <c r="LUF503" s="2479"/>
      <c r="LUG503" s="2479"/>
      <c r="LUL503" s="2476"/>
      <c r="LUM503" s="2476"/>
      <c r="LUN503" s="2476"/>
      <c r="LUO503" s="2479"/>
      <c r="LUP503" s="2479"/>
      <c r="LUQ503" s="2479"/>
      <c r="LUR503" s="2479"/>
      <c r="LUW503" s="2476"/>
      <c r="LUX503" s="2476"/>
      <c r="LUY503" s="2476"/>
      <c r="LUZ503" s="2479"/>
      <c r="LVA503" s="2479"/>
      <c r="LVB503" s="2479"/>
      <c r="LVC503" s="2479"/>
      <c r="LVH503" s="2476"/>
      <c r="LVI503" s="2476"/>
      <c r="LVJ503" s="2476"/>
      <c r="LVK503" s="2479"/>
      <c r="LVL503" s="2479"/>
      <c r="LVM503" s="2479"/>
      <c r="LVN503" s="2479"/>
      <c r="LVS503" s="2476"/>
      <c r="LVT503" s="2476"/>
      <c r="LVU503" s="2476"/>
      <c r="LVV503" s="2479"/>
      <c r="LVW503" s="2479"/>
      <c r="LVX503" s="2479"/>
      <c r="LVY503" s="2479"/>
      <c r="LWD503" s="2476"/>
      <c r="LWE503" s="2476"/>
      <c r="LWF503" s="2476"/>
      <c r="LWG503" s="2479"/>
      <c r="LWH503" s="2479"/>
      <c r="LWI503" s="2479"/>
      <c r="LWJ503" s="2479"/>
      <c r="LWO503" s="2476"/>
      <c r="LWP503" s="2476"/>
      <c r="LWQ503" s="2476"/>
      <c r="LWR503" s="2479"/>
      <c r="LWS503" s="2479"/>
      <c r="LWT503" s="2479"/>
      <c r="LWU503" s="2479"/>
      <c r="LWZ503" s="2476"/>
      <c r="LXA503" s="2476"/>
      <c r="LXB503" s="2476"/>
      <c r="LXC503" s="2479"/>
      <c r="LXD503" s="2479"/>
      <c r="LXE503" s="2479"/>
      <c r="LXF503" s="2479"/>
      <c r="LXK503" s="2476"/>
      <c r="LXL503" s="2476"/>
      <c r="LXM503" s="2476"/>
      <c r="LXN503" s="2479"/>
      <c r="LXO503" s="2479"/>
      <c r="LXP503" s="2479"/>
      <c r="LXQ503" s="2479"/>
      <c r="LXV503" s="2476"/>
      <c r="LXW503" s="2476"/>
      <c r="LXX503" s="2476"/>
      <c r="LXY503" s="2479"/>
      <c r="LXZ503" s="2479"/>
      <c r="LYA503" s="2479"/>
      <c r="LYB503" s="2479"/>
      <c r="LYG503" s="2476"/>
      <c r="LYH503" s="2476"/>
      <c r="LYI503" s="2476"/>
      <c r="LYJ503" s="2479"/>
      <c r="LYK503" s="2479"/>
      <c r="LYL503" s="2479"/>
      <c r="LYM503" s="2479"/>
      <c r="LYR503" s="2476"/>
      <c r="LYS503" s="2476"/>
      <c r="LYT503" s="2476"/>
      <c r="LYU503" s="2479"/>
      <c r="LYV503" s="2479"/>
      <c r="LYW503" s="2479"/>
      <c r="LYX503" s="2479"/>
      <c r="LZC503" s="2476"/>
      <c r="LZD503" s="2476"/>
      <c r="LZE503" s="2476"/>
      <c r="LZF503" s="2479"/>
      <c r="LZG503" s="2479"/>
      <c r="LZH503" s="2479"/>
      <c r="LZI503" s="2479"/>
      <c r="LZN503" s="2476"/>
      <c r="LZO503" s="2476"/>
      <c r="LZP503" s="2476"/>
      <c r="LZQ503" s="2479"/>
      <c r="LZR503" s="2479"/>
      <c r="LZS503" s="2479"/>
      <c r="LZT503" s="2479"/>
      <c r="LZY503" s="2476"/>
      <c r="LZZ503" s="2476"/>
      <c r="MAA503" s="2476"/>
      <c r="MAB503" s="2479"/>
      <c r="MAC503" s="2479"/>
      <c r="MAD503" s="2479"/>
      <c r="MAE503" s="2479"/>
      <c r="MAJ503" s="2476"/>
      <c r="MAK503" s="2476"/>
      <c r="MAL503" s="2476"/>
      <c r="MAM503" s="2479"/>
      <c r="MAN503" s="2479"/>
      <c r="MAO503" s="2479"/>
      <c r="MAP503" s="2479"/>
      <c r="MAU503" s="2476"/>
      <c r="MAV503" s="2476"/>
      <c r="MAW503" s="2476"/>
      <c r="MAX503" s="2479"/>
      <c r="MAY503" s="2479"/>
      <c r="MAZ503" s="2479"/>
      <c r="MBA503" s="2479"/>
      <c r="MBF503" s="2476"/>
      <c r="MBG503" s="2476"/>
      <c r="MBH503" s="2476"/>
      <c r="MBI503" s="2479"/>
      <c r="MBJ503" s="2479"/>
      <c r="MBK503" s="2479"/>
      <c r="MBL503" s="2479"/>
      <c r="MBQ503" s="2476"/>
      <c r="MBR503" s="2476"/>
      <c r="MBS503" s="2476"/>
      <c r="MBT503" s="2479"/>
      <c r="MBU503" s="2479"/>
      <c r="MBV503" s="2479"/>
      <c r="MBW503" s="2479"/>
      <c r="MCB503" s="2476"/>
      <c r="MCC503" s="2476"/>
      <c r="MCD503" s="2476"/>
      <c r="MCE503" s="2479"/>
      <c r="MCF503" s="2479"/>
      <c r="MCG503" s="2479"/>
      <c r="MCH503" s="2479"/>
      <c r="MCM503" s="2476"/>
      <c r="MCN503" s="2476"/>
      <c r="MCO503" s="2476"/>
      <c r="MCP503" s="2479"/>
      <c r="MCQ503" s="2479"/>
      <c r="MCR503" s="2479"/>
      <c r="MCS503" s="2479"/>
      <c r="MCX503" s="2476"/>
      <c r="MCY503" s="2476"/>
      <c r="MCZ503" s="2476"/>
      <c r="MDA503" s="2479"/>
      <c r="MDB503" s="2479"/>
      <c r="MDC503" s="2479"/>
      <c r="MDD503" s="2479"/>
      <c r="MDI503" s="2476"/>
      <c r="MDJ503" s="2476"/>
      <c r="MDK503" s="2476"/>
      <c r="MDL503" s="2479"/>
      <c r="MDM503" s="2479"/>
      <c r="MDN503" s="2479"/>
      <c r="MDO503" s="2479"/>
      <c r="MDT503" s="2476"/>
      <c r="MDU503" s="2476"/>
      <c r="MDV503" s="2476"/>
      <c r="MDW503" s="2479"/>
      <c r="MDX503" s="2479"/>
      <c r="MDY503" s="2479"/>
      <c r="MDZ503" s="2479"/>
      <c r="MEE503" s="2476"/>
      <c r="MEF503" s="2476"/>
      <c r="MEG503" s="2476"/>
      <c r="MEH503" s="2479"/>
      <c r="MEI503" s="2479"/>
      <c r="MEJ503" s="2479"/>
      <c r="MEK503" s="2479"/>
      <c r="MEP503" s="2476"/>
      <c r="MEQ503" s="2476"/>
      <c r="MER503" s="2476"/>
      <c r="MES503" s="2479"/>
      <c r="MET503" s="2479"/>
      <c r="MEU503" s="2479"/>
      <c r="MEV503" s="2479"/>
      <c r="MFA503" s="2476"/>
      <c r="MFB503" s="2476"/>
      <c r="MFC503" s="2476"/>
      <c r="MFD503" s="2479"/>
      <c r="MFE503" s="2479"/>
      <c r="MFF503" s="2479"/>
      <c r="MFG503" s="2479"/>
      <c r="MFL503" s="2476"/>
      <c r="MFM503" s="2476"/>
      <c r="MFN503" s="2476"/>
      <c r="MFO503" s="2479"/>
      <c r="MFP503" s="2479"/>
      <c r="MFQ503" s="2479"/>
      <c r="MFR503" s="2479"/>
      <c r="MFW503" s="2476"/>
      <c r="MFX503" s="2476"/>
      <c r="MFY503" s="2476"/>
      <c r="MFZ503" s="2479"/>
      <c r="MGA503" s="2479"/>
      <c r="MGB503" s="2479"/>
      <c r="MGC503" s="2479"/>
      <c r="MGH503" s="2476"/>
      <c r="MGI503" s="2476"/>
      <c r="MGJ503" s="2476"/>
      <c r="MGK503" s="2479"/>
      <c r="MGL503" s="2479"/>
      <c r="MGM503" s="2479"/>
      <c r="MGN503" s="2479"/>
      <c r="MGS503" s="2476"/>
      <c r="MGT503" s="2476"/>
      <c r="MGU503" s="2476"/>
      <c r="MGV503" s="2479"/>
      <c r="MGW503" s="2479"/>
      <c r="MGX503" s="2479"/>
      <c r="MGY503" s="2479"/>
      <c r="MHD503" s="2476"/>
      <c r="MHE503" s="2476"/>
      <c r="MHF503" s="2476"/>
      <c r="MHG503" s="2479"/>
      <c r="MHH503" s="2479"/>
      <c r="MHI503" s="2479"/>
      <c r="MHJ503" s="2479"/>
      <c r="MHO503" s="2476"/>
      <c r="MHP503" s="2476"/>
      <c r="MHQ503" s="2476"/>
      <c r="MHR503" s="2479"/>
      <c r="MHS503" s="2479"/>
      <c r="MHT503" s="2479"/>
      <c r="MHU503" s="2479"/>
      <c r="MHZ503" s="2476"/>
      <c r="MIA503" s="2476"/>
      <c r="MIB503" s="2476"/>
      <c r="MIC503" s="2479"/>
      <c r="MID503" s="2479"/>
      <c r="MIE503" s="2479"/>
      <c r="MIF503" s="2479"/>
      <c r="MIK503" s="2476"/>
      <c r="MIL503" s="2476"/>
      <c r="MIM503" s="2476"/>
      <c r="MIN503" s="2479"/>
      <c r="MIO503" s="2479"/>
      <c r="MIP503" s="2479"/>
      <c r="MIQ503" s="2479"/>
      <c r="MIV503" s="2476"/>
      <c r="MIW503" s="2476"/>
      <c r="MIX503" s="2476"/>
      <c r="MIY503" s="2479"/>
      <c r="MIZ503" s="2479"/>
      <c r="MJA503" s="2479"/>
      <c r="MJB503" s="2479"/>
      <c r="MJG503" s="2476"/>
      <c r="MJH503" s="2476"/>
      <c r="MJI503" s="2476"/>
      <c r="MJJ503" s="2479"/>
      <c r="MJK503" s="2479"/>
      <c r="MJL503" s="2479"/>
      <c r="MJM503" s="2479"/>
      <c r="MJR503" s="2476"/>
      <c r="MJS503" s="2476"/>
      <c r="MJT503" s="2476"/>
      <c r="MJU503" s="2479"/>
      <c r="MJV503" s="2479"/>
      <c r="MJW503" s="2479"/>
      <c r="MJX503" s="2479"/>
      <c r="MKC503" s="2476"/>
      <c r="MKD503" s="2476"/>
      <c r="MKE503" s="2476"/>
      <c r="MKF503" s="2479"/>
      <c r="MKG503" s="2479"/>
      <c r="MKH503" s="2479"/>
      <c r="MKI503" s="2479"/>
      <c r="MKN503" s="2476"/>
      <c r="MKO503" s="2476"/>
      <c r="MKP503" s="2476"/>
      <c r="MKQ503" s="2479"/>
      <c r="MKR503" s="2479"/>
      <c r="MKS503" s="2479"/>
      <c r="MKT503" s="2479"/>
      <c r="MKY503" s="2476"/>
      <c r="MKZ503" s="2476"/>
      <c r="MLA503" s="2476"/>
      <c r="MLB503" s="2479"/>
      <c r="MLC503" s="2479"/>
      <c r="MLD503" s="2479"/>
      <c r="MLE503" s="2479"/>
      <c r="MLJ503" s="2476"/>
      <c r="MLK503" s="2476"/>
      <c r="MLL503" s="2476"/>
      <c r="MLM503" s="2479"/>
      <c r="MLN503" s="2479"/>
      <c r="MLO503" s="2479"/>
      <c r="MLP503" s="2479"/>
      <c r="MLU503" s="2476"/>
      <c r="MLV503" s="2476"/>
      <c r="MLW503" s="2476"/>
      <c r="MLX503" s="2479"/>
      <c r="MLY503" s="2479"/>
      <c r="MLZ503" s="2479"/>
      <c r="MMA503" s="2479"/>
      <c r="MMF503" s="2476"/>
      <c r="MMG503" s="2476"/>
      <c r="MMH503" s="2476"/>
      <c r="MMI503" s="2479"/>
      <c r="MMJ503" s="2479"/>
      <c r="MMK503" s="2479"/>
      <c r="MML503" s="2479"/>
      <c r="MMQ503" s="2476"/>
      <c r="MMR503" s="2476"/>
      <c r="MMS503" s="2476"/>
      <c r="MMT503" s="2479"/>
      <c r="MMU503" s="2479"/>
      <c r="MMV503" s="2479"/>
      <c r="MMW503" s="2479"/>
      <c r="MNB503" s="2476"/>
      <c r="MNC503" s="2476"/>
      <c r="MND503" s="2476"/>
      <c r="MNE503" s="2479"/>
      <c r="MNF503" s="2479"/>
      <c r="MNG503" s="2479"/>
      <c r="MNH503" s="2479"/>
      <c r="MNM503" s="2476"/>
      <c r="MNN503" s="2476"/>
      <c r="MNO503" s="2476"/>
      <c r="MNP503" s="2479"/>
      <c r="MNQ503" s="2479"/>
      <c r="MNR503" s="2479"/>
      <c r="MNS503" s="2479"/>
      <c r="MNX503" s="2476"/>
      <c r="MNY503" s="2476"/>
      <c r="MNZ503" s="2476"/>
      <c r="MOA503" s="2479"/>
      <c r="MOB503" s="2479"/>
      <c r="MOC503" s="2479"/>
      <c r="MOD503" s="2479"/>
      <c r="MOI503" s="2476"/>
      <c r="MOJ503" s="2476"/>
      <c r="MOK503" s="2476"/>
      <c r="MOL503" s="2479"/>
      <c r="MOM503" s="2479"/>
      <c r="MON503" s="2479"/>
      <c r="MOO503" s="2479"/>
      <c r="MOT503" s="2476"/>
      <c r="MOU503" s="2476"/>
      <c r="MOV503" s="2476"/>
      <c r="MOW503" s="2479"/>
      <c r="MOX503" s="2479"/>
      <c r="MOY503" s="2479"/>
      <c r="MOZ503" s="2479"/>
      <c r="MPE503" s="2476"/>
      <c r="MPF503" s="2476"/>
      <c r="MPG503" s="2476"/>
      <c r="MPH503" s="2479"/>
      <c r="MPI503" s="2479"/>
      <c r="MPJ503" s="2479"/>
      <c r="MPK503" s="2479"/>
      <c r="MPP503" s="2476"/>
      <c r="MPQ503" s="2476"/>
      <c r="MPR503" s="2476"/>
      <c r="MPS503" s="2479"/>
      <c r="MPT503" s="2479"/>
      <c r="MPU503" s="2479"/>
      <c r="MPV503" s="2479"/>
      <c r="MQA503" s="2476"/>
      <c r="MQB503" s="2476"/>
      <c r="MQC503" s="2476"/>
      <c r="MQD503" s="2479"/>
      <c r="MQE503" s="2479"/>
      <c r="MQF503" s="2479"/>
      <c r="MQG503" s="2479"/>
      <c r="MQL503" s="2476"/>
      <c r="MQM503" s="2476"/>
      <c r="MQN503" s="2476"/>
      <c r="MQO503" s="2479"/>
      <c r="MQP503" s="2479"/>
      <c r="MQQ503" s="2479"/>
      <c r="MQR503" s="2479"/>
      <c r="MQW503" s="2476"/>
      <c r="MQX503" s="2476"/>
      <c r="MQY503" s="2476"/>
      <c r="MQZ503" s="2479"/>
      <c r="MRA503" s="2479"/>
      <c r="MRB503" s="2479"/>
      <c r="MRC503" s="2479"/>
      <c r="MRH503" s="2476"/>
      <c r="MRI503" s="2476"/>
      <c r="MRJ503" s="2476"/>
      <c r="MRK503" s="2479"/>
      <c r="MRL503" s="2479"/>
      <c r="MRM503" s="2479"/>
      <c r="MRN503" s="2479"/>
      <c r="MRS503" s="2476"/>
      <c r="MRT503" s="2476"/>
      <c r="MRU503" s="2476"/>
      <c r="MRV503" s="2479"/>
      <c r="MRW503" s="2479"/>
      <c r="MRX503" s="2479"/>
      <c r="MRY503" s="2479"/>
      <c r="MSD503" s="2476"/>
      <c r="MSE503" s="2476"/>
      <c r="MSF503" s="2476"/>
      <c r="MSG503" s="2479"/>
      <c r="MSH503" s="2479"/>
      <c r="MSI503" s="2479"/>
      <c r="MSJ503" s="2479"/>
      <c r="MSO503" s="2476"/>
      <c r="MSP503" s="2476"/>
      <c r="MSQ503" s="2476"/>
      <c r="MSR503" s="2479"/>
      <c r="MSS503" s="2479"/>
      <c r="MST503" s="2479"/>
      <c r="MSU503" s="2479"/>
      <c r="MSZ503" s="2476"/>
      <c r="MTA503" s="2476"/>
      <c r="MTB503" s="2476"/>
      <c r="MTC503" s="2479"/>
      <c r="MTD503" s="2479"/>
      <c r="MTE503" s="2479"/>
      <c r="MTF503" s="2479"/>
      <c r="MTK503" s="2476"/>
      <c r="MTL503" s="2476"/>
      <c r="MTM503" s="2476"/>
      <c r="MTN503" s="2479"/>
      <c r="MTO503" s="2479"/>
      <c r="MTP503" s="2479"/>
      <c r="MTQ503" s="2479"/>
      <c r="MTV503" s="2476"/>
      <c r="MTW503" s="2476"/>
      <c r="MTX503" s="2476"/>
      <c r="MTY503" s="2479"/>
      <c r="MTZ503" s="2479"/>
      <c r="MUA503" s="2479"/>
      <c r="MUB503" s="2479"/>
      <c r="MUG503" s="2476"/>
      <c r="MUH503" s="2476"/>
      <c r="MUI503" s="2476"/>
      <c r="MUJ503" s="2479"/>
      <c r="MUK503" s="2479"/>
      <c r="MUL503" s="2479"/>
      <c r="MUM503" s="2479"/>
      <c r="MUR503" s="2476"/>
      <c r="MUS503" s="2476"/>
      <c r="MUT503" s="2476"/>
      <c r="MUU503" s="2479"/>
      <c r="MUV503" s="2479"/>
      <c r="MUW503" s="2479"/>
      <c r="MUX503" s="2479"/>
      <c r="MVC503" s="2476"/>
      <c r="MVD503" s="2476"/>
      <c r="MVE503" s="2476"/>
      <c r="MVF503" s="2479"/>
      <c r="MVG503" s="2479"/>
      <c r="MVH503" s="2479"/>
      <c r="MVI503" s="2479"/>
      <c r="MVN503" s="2476"/>
      <c r="MVO503" s="2476"/>
      <c r="MVP503" s="2476"/>
      <c r="MVQ503" s="2479"/>
      <c r="MVR503" s="2479"/>
      <c r="MVS503" s="2479"/>
      <c r="MVT503" s="2479"/>
      <c r="MVY503" s="2476"/>
      <c r="MVZ503" s="2476"/>
      <c r="MWA503" s="2476"/>
      <c r="MWB503" s="2479"/>
      <c r="MWC503" s="2479"/>
      <c r="MWD503" s="2479"/>
      <c r="MWE503" s="2479"/>
      <c r="MWJ503" s="2476"/>
      <c r="MWK503" s="2476"/>
      <c r="MWL503" s="2476"/>
      <c r="MWM503" s="2479"/>
      <c r="MWN503" s="2479"/>
      <c r="MWO503" s="2479"/>
      <c r="MWP503" s="2479"/>
      <c r="MWU503" s="2476"/>
      <c r="MWV503" s="2476"/>
      <c r="MWW503" s="2476"/>
      <c r="MWX503" s="2479"/>
      <c r="MWY503" s="2479"/>
      <c r="MWZ503" s="2479"/>
      <c r="MXA503" s="2479"/>
      <c r="MXF503" s="2476"/>
      <c r="MXG503" s="2476"/>
      <c r="MXH503" s="2476"/>
      <c r="MXI503" s="2479"/>
      <c r="MXJ503" s="2479"/>
      <c r="MXK503" s="2479"/>
      <c r="MXL503" s="2479"/>
      <c r="MXQ503" s="2476"/>
      <c r="MXR503" s="2476"/>
      <c r="MXS503" s="2476"/>
      <c r="MXT503" s="2479"/>
      <c r="MXU503" s="2479"/>
      <c r="MXV503" s="2479"/>
      <c r="MXW503" s="2479"/>
      <c r="MYB503" s="2476"/>
      <c r="MYC503" s="2476"/>
      <c r="MYD503" s="2476"/>
      <c r="MYE503" s="2479"/>
      <c r="MYF503" s="2479"/>
      <c r="MYG503" s="2479"/>
      <c r="MYH503" s="2479"/>
      <c r="MYM503" s="2476"/>
      <c r="MYN503" s="2476"/>
      <c r="MYO503" s="2476"/>
      <c r="MYP503" s="2479"/>
      <c r="MYQ503" s="2479"/>
      <c r="MYR503" s="2479"/>
      <c r="MYS503" s="2479"/>
      <c r="MYX503" s="2476"/>
      <c r="MYY503" s="2476"/>
      <c r="MYZ503" s="2476"/>
      <c r="MZA503" s="2479"/>
      <c r="MZB503" s="2479"/>
      <c r="MZC503" s="2479"/>
      <c r="MZD503" s="2479"/>
      <c r="MZI503" s="2476"/>
      <c r="MZJ503" s="2476"/>
      <c r="MZK503" s="2476"/>
      <c r="MZL503" s="2479"/>
      <c r="MZM503" s="2479"/>
      <c r="MZN503" s="2479"/>
      <c r="MZO503" s="2479"/>
      <c r="MZT503" s="2476"/>
      <c r="MZU503" s="2476"/>
      <c r="MZV503" s="2476"/>
      <c r="MZW503" s="2479"/>
      <c r="MZX503" s="2479"/>
      <c r="MZY503" s="2479"/>
      <c r="MZZ503" s="2479"/>
      <c r="NAE503" s="2476"/>
      <c r="NAF503" s="2476"/>
      <c r="NAG503" s="2476"/>
      <c r="NAH503" s="2479"/>
      <c r="NAI503" s="2479"/>
      <c r="NAJ503" s="2479"/>
      <c r="NAK503" s="2479"/>
      <c r="NAP503" s="2476"/>
      <c r="NAQ503" s="2476"/>
      <c r="NAR503" s="2476"/>
      <c r="NAS503" s="2479"/>
      <c r="NAT503" s="2479"/>
      <c r="NAU503" s="2479"/>
      <c r="NAV503" s="2479"/>
      <c r="NBA503" s="2476"/>
      <c r="NBB503" s="2476"/>
      <c r="NBC503" s="2476"/>
      <c r="NBD503" s="2479"/>
      <c r="NBE503" s="2479"/>
      <c r="NBF503" s="2479"/>
      <c r="NBG503" s="2479"/>
      <c r="NBL503" s="2476"/>
      <c r="NBM503" s="2476"/>
      <c r="NBN503" s="2476"/>
      <c r="NBO503" s="2479"/>
      <c r="NBP503" s="2479"/>
      <c r="NBQ503" s="2479"/>
      <c r="NBR503" s="2479"/>
      <c r="NBW503" s="2476"/>
      <c r="NBX503" s="2476"/>
      <c r="NBY503" s="2476"/>
      <c r="NBZ503" s="2479"/>
      <c r="NCA503" s="2479"/>
      <c r="NCB503" s="2479"/>
      <c r="NCC503" s="2479"/>
      <c r="NCH503" s="2476"/>
      <c r="NCI503" s="2476"/>
      <c r="NCJ503" s="2476"/>
      <c r="NCK503" s="2479"/>
      <c r="NCL503" s="2479"/>
      <c r="NCM503" s="2479"/>
      <c r="NCN503" s="2479"/>
      <c r="NCS503" s="2476"/>
      <c r="NCT503" s="2476"/>
      <c r="NCU503" s="2476"/>
      <c r="NCV503" s="2479"/>
      <c r="NCW503" s="2479"/>
      <c r="NCX503" s="2479"/>
      <c r="NCY503" s="2479"/>
      <c r="NDD503" s="2476"/>
      <c r="NDE503" s="2476"/>
      <c r="NDF503" s="2476"/>
      <c r="NDG503" s="2479"/>
      <c r="NDH503" s="2479"/>
      <c r="NDI503" s="2479"/>
      <c r="NDJ503" s="2479"/>
      <c r="NDO503" s="2476"/>
      <c r="NDP503" s="2476"/>
      <c r="NDQ503" s="2476"/>
      <c r="NDR503" s="2479"/>
      <c r="NDS503" s="2479"/>
      <c r="NDT503" s="2479"/>
      <c r="NDU503" s="2479"/>
      <c r="NDZ503" s="2476"/>
      <c r="NEA503" s="2476"/>
      <c r="NEB503" s="2476"/>
      <c r="NEC503" s="2479"/>
      <c r="NED503" s="2479"/>
      <c r="NEE503" s="2479"/>
      <c r="NEF503" s="2479"/>
      <c r="NEK503" s="2476"/>
      <c r="NEL503" s="2476"/>
      <c r="NEM503" s="2476"/>
      <c r="NEN503" s="2479"/>
      <c r="NEO503" s="2479"/>
      <c r="NEP503" s="2479"/>
      <c r="NEQ503" s="2479"/>
      <c r="NEV503" s="2476"/>
      <c r="NEW503" s="2476"/>
      <c r="NEX503" s="2476"/>
      <c r="NEY503" s="2479"/>
      <c r="NEZ503" s="2479"/>
      <c r="NFA503" s="2479"/>
      <c r="NFB503" s="2479"/>
      <c r="NFG503" s="2476"/>
      <c r="NFH503" s="2476"/>
      <c r="NFI503" s="2476"/>
      <c r="NFJ503" s="2479"/>
      <c r="NFK503" s="2479"/>
      <c r="NFL503" s="2479"/>
      <c r="NFM503" s="2479"/>
      <c r="NFR503" s="2476"/>
      <c r="NFS503" s="2476"/>
      <c r="NFT503" s="2476"/>
      <c r="NFU503" s="2479"/>
      <c r="NFV503" s="2479"/>
      <c r="NFW503" s="2479"/>
      <c r="NFX503" s="2479"/>
      <c r="NGC503" s="2476"/>
      <c r="NGD503" s="2476"/>
      <c r="NGE503" s="2476"/>
      <c r="NGF503" s="2479"/>
      <c r="NGG503" s="2479"/>
      <c r="NGH503" s="2479"/>
      <c r="NGI503" s="2479"/>
      <c r="NGN503" s="2476"/>
      <c r="NGO503" s="2476"/>
      <c r="NGP503" s="2476"/>
      <c r="NGQ503" s="2479"/>
      <c r="NGR503" s="2479"/>
      <c r="NGS503" s="2479"/>
      <c r="NGT503" s="2479"/>
      <c r="NGY503" s="2476"/>
      <c r="NGZ503" s="2476"/>
      <c r="NHA503" s="2476"/>
      <c r="NHB503" s="2479"/>
      <c r="NHC503" s="2479"/>
      <c r="NHD503" s="2479"/>
      <c r="NHE503" s="2479"/>
      <c r="NHJ503" s="2476"/>
      <c r="NHK503" s="2476"/>
      <c r="NHL503" s="2476"/>
      <c r="NHM503" s="2479"/>
      <c r="NHN503" s="2479"/>
      <c r="NHO503" s="2479"/>
      <c r="NHP503" s="2479"/>
      <c r="NHU503" s="2476"/>
      <c r="NHV503" s="2476"/>
      <c r="NHW503" s="2476"/>
      <c r="NHX503" s="2479"/>
      <c r="NHY503" s="2479"/>
      <c r="NHZ503" s="2479"/>
      <c r="NIA503" s="2479"/>
      <c r="NIF503" s="2476"/>
      <c r="NIG503" s="2476"/>
      <c r="NIH503" s="2476"/>
      <c r="NII503" s="2479"/>
      <c r="NIJ503" s="2479"/>
      <c r="NIK503" s="2479"/>
      <c r="NIL503" s="2479"/>
      <c r="NIQ503" s="2476"/>
      <c r="NIR503" s="2476"/>
      <c r="NIS503" s="2476"/>
      <c r="NIT503" s="2479"/>
      <c r="NIU503" s="2479"/>
      <c r="NIV503" s="2479"/>
      <c r="NIW503" s="2479"/>
      <c r="NJB503" s="2476"/>
      <c r="NJC503" s="2476"/>
      <c r="NJD503" s="2476"/>
      <c r="NJE503" s="2479"/>
      <c r="NJF503" s="2479"/>
      <c r="NJG503" s="2479"/>
      <c r="NJH503" s="2479"/>
      <c r="NJM503" s="2476"/>
      <c r="NJN503" s="2476"/>
      <c r="NJO503" s="2476"/>
      <c r="NJP503" s="2479"/>
      <c r="NJQ503" s="2479"/>
      <c r="NJR503" s="2479"/>
      <c r="NJS503" s="2479"/>
      <c r="NJX503" s="2476"/>
      <c r="NJY503" s="2476"/>
      <c r="NJZ503" s="2476"/>
      <c r="NKA503" s="2479"/>
      <c r="NKB503" s="2479"/>
      <c r="NKC503" s="2479"/>
      <c r="NKD503" s="2479"/>
      <c r="NKI503" s="2476"/>
      <c r="NKJ503" s="2476"/>
      <c r="NKK503" s="2476"/>
      <c r="NKL503" s="2479"/>
      <c r="NKM503" s="2479"/>
      <c r="NKN503" s="2479"/>
      <c r="NKO503" s="2479"/>
      <c r="NKT503" s="2476"/>
      <c r="NKU503" s="2476"/>
      <c r="NKV503" s="2476"/>
      <c r="NKW503" s="2479"/>
      <c r="NKX503" s="2479"/>
      <c r="NKY503" s="2479"/>
      <c r="NKZ503" s="2479"/>
      <c r="NLE503" s="2476"/>
      <c r="NLF503" s="2476"/>
      <c r="NLG503" s="2476"/>
      <c r="NLH503" s="2479"/>
      <c r="NLI503" s="2479"/>
      <c r="NLJ503" s="2479"/>
      <c r="NLK503" s="2479"/>
      <c r="NLP503" s="2476"/>
      <c r="NLQ503" s="2476"/>
      <c r="NLR503" s="2476"/>
      <c r="NLS503" s="2479"/>
      <c r="NLT503" s="2479"/>
      <c r="NLU503" s="2479"/>
      <c r="NLV503" s="2479"/>
      <c r="NMA503" s="2476"/>
      <c r="NMB503" s="2476"/>
      <c r="NMC503" s="2476"/>
      <c r="NMD503" s="2479"/>
      <c r="NME503" s="2479"/>
      <c r="NMF503" s="2479"/>
      <c r="NMG503" s="2479"/>
      <c r="NML503" s="2476"/>
      <c r="NMM503" s="2476"/>
      <c r="NMN503" s="2476"/>
      <c r="NMO503" s="2479"/>
      <c r="NMP503" s="2479"/>
      <c r="NMQ503" s="2479"/>
      <c r="NMR503" s="2479"/>
      <c r="NMW503" s="2476"/>
      <c r="NMX503" s="2476"/>
      <c r="NMY503" s="2476"/>
      <c r="NMZ503" s="2479"/>
      <c r="NNA503" s="2479"/>
      <c r="NNB503" s="2479"/>
      <c r="NNC503" s="2479"/>
      <c r="NNH503" s="2476"/>
      <c r="NNI503" s="2476"/>
      <c r="NNJ503" s="2476"/>
      <c r="NNK503" s="2479"/>
      <c r="NNL503" s="2479"/>
      <c r="NNM503" s="2479"/>
      <c r="NNN503" s="2479"/>
      <c r="NNS503" s="2476"/>
      <c r="NNT503" s="2476"/>
      <c r="NNU503" s="2476"/>
      <c r="NNV503" s="2479"/>
      <c r="NNW503" s="2479"/>
      <c r="NNX503" s="2479"/>
      <c r="NNY503" s="2479"/>
      <c r="NOD503" s="2476"/>
      <c r="NOE503" s="2476"/>
      <c r="NOF503" s="2476"/>
      <c r="NOG503" s="2479"/>
      <c r="NOH503" s="2479"/>
      <c r="NOI503" s="2479"/>
      <c r="NOJ503" s="2479"/>
      <c r="NOO503" s="2476"/>
      <c r="NOP503" s="2476"/>
      <c r="NOQ503" s="2476"/>
      <c r="NOR503" s="2479"/>
      <c r="NOS503" s="2479"/>
      <c r="NOT503" s="2479"/>
      <c r="NOU503" s="2479"/>
      <c r="NOZ503" s="2476"/>
      <c r="NPA503" s="2476"/>
      <c r="NPB503" s="2476"/>
      <c r="NPC503" s="2479"/>
      <c r="NPD503" s="2479"/>
      <c r="NPE503" s="2479"/>
      <c r="NPF503" s="2479"/>
      <c r="NPK503" s="2476"/>
      <c r="NPL503" s="2476"/>
      <c r="NPM503" s="2476"/>
      <c r="NPN503" s="2479"/>
      <c r="NPO503" s="2479"/>
      <c r="NPP503" s="2479"/>
      <c r="NPQ503" s="2479"/>
      <c r="NPV503" s="2476"/>
      <c r="NPW503" s="2476"/>
      <c r="NPX503" s="2476"/>
      <c r="NPY503" s="2479"/>
      <c r="NPZ503" s="2479"/>
      <c r="NQA503" s="2479"/>
      <c r="NQB503" s="2479"/>
      <c r="NQG503" s="2476"/>
      <c r="NQH503" s="2476"/>
      <c r="NQI503" s="2476"/>
      <c r="NQJ503" s="2479"/>
      <c r="NQK503" s="2479"/>
      <c r="NQL503" s="2479"/>
      <c r="NQM503" s="2479"/>
      <c r="NQR503" s="2476"/>
      <c r="NQS503" s="2476"/>
      <c r="NQT503" s="2476"/>
      <c r="NQU503" s="2479"/>
      <c r="NQV503" s="2479"/>
      <c r="NQW503" s="2479"/>
      <c r="NQX503" s="2479"/>
      <c r="NRC503" s="2476"/>
      <c r="NRD503" s="2476"/>
      <c r="NRE503" s="2476"/>
      <c r="NRF503" s="2479"/>
      <c r="NRG503" s="2479"/>
      <c r="NRH503" s="2479"/>
      <c r="NRI503" s="2479"/>
      <c r="NRN503" s="2476"/>
      <c r="NRO503" s="2476"/>
      <c r="NRP503" s="2476"/>
      <c r="NRQ503" s="2479"/>
      <c r="NRR503" s="2479"/>
      <c r="NRS503" s="2479"/>
      <c r="NRT503" s="2479"/>
      <c r="NRY503" s="2476"/>
      <c r="NRZ503" s="2476"/>
      <c r="NSA503" s="2476"/>
      <c r="NSB503" s="2479"/>
      <c r="NSC503" s="2479"/>
      <c r="NSD503" s="2479"/>
      <c r="NSE503" s="2479"/>
      <c r="NSJ503" s="2476"/>
      <c r="NSK503" s="2476"/>
      <c r="NSL503" s="2476"/>
      <c r="NSM503" s="2479"/>
      <c r="NSN503" s="2479"/>
      <c r="NSO503" s="2479"/>
      <c r="NSP503" s="2479"/>
      <c r="NSU503" s="2476"/>
      <c r="NSV503" s="2476"/>
      <c r="NSW503" s="2476"/>
      <c r="NSX503" s="2479"/>
      <c r="NSY503" s="2479"/>
      <c r="NSZ503" s="2479"/>
      <c r="NTA503" s="2479"/>
      <c r="NTF503" s="2476"/>
      <c r="NTG503" s="2476"/>
      <c r="NTH503" s="2476"/>
      <c r="NTI503" s="2479"/>
      <c r="NTJ503" s="2479"/>
      <c r="NTK503" s="2479"/>
      <c r="NTL503" s="2479"/>
      <c r="NTQ503" s="2476"/>
      <c r="NTR503" s="2476"/>
      <c r="NTS503" s="2476"/>
      <c r="NTT503" s="2479"/>
      <c r="NTU503" s="2479"/>
      <c r="NTV503" s="2479"/>
      <c r="NTW503" s="2479"/>
      <c r="NUB503" s="2476"/>
      <c r="NUC503" s="2476"/>
      <c r="NUD503" s="2476"/>
      <c r="NUE503" s="2479"/>
      <c r="NUF503" s="2479"/>
      <c r="NUG503" s="2479"/>
      <c r="NUH503" s="2479"/>
      <c r="NUM503" s="2476"/>
      <c r="NUN503" s="2476"/>
      <c r="NUO503" s="2476"/>
      <c r="NUP503" s="2479"/>
      <c r="NUQ503" s="2479"/>
      <c r="NUR503" s="2479"/>
      <c r="NUS503" s="2479"/>
      <c r="NUX503" s="2476"/>
      <c r="NUY503" s="2476"/>
      <c r="NUZ503" s="2476"/>
      <c r="NVA503" s="2479"/>
      <c r="NVB503" s="2479"/>
      <c r="NVC503" s="2479"/>
      <c r="NVD503" s="2479"/>
      <c r="NVI503" s="2476"/>
      <c r="NVJ503" s="2476"/>
      <c r="NVK503" s="2476"/>
      <c r="NVL503" s="2479"/>
      <c r="NVM503" s="2479"/>
      <c r="NVN503" s="2479"/>
      <c r="NVO503" s="2479"/>
      <c r="NVT503" s="2476"/>
      <c r="NVU503" s="2476"/>
      <c r="NVV503" s="2476"/>
      <c r="NVW503" s="2479"/>
      <c r="NVX503" s="2479"/>
      <c r="NVY503" s="2479"/>
      <c r="NVZ503" s="2479"/>
      <c r="NWE503" s="2476"/>
      <c r="NWF503" s="2476"/>
      <c r="NWG503" s="2476"/>
      <c r="NWH503" s="2479"/>
      <c r="NWI503" s="2479"/>
      <c r="NWJ503" s="2479"/>
      <c r="NWK503" s="2479"/>
      <c r="NWP503" s="2476"/>
      <c r="NWQ503" s="2476"/>
      <c r="NWR503" s="2476"/>
      <c r="NWS503" s="2479"/>
      <c r="NWT503" s="2479"/>
      <c r="NWU503" s="2479"/>
      <c r="NWV503" s="2479"/>
      <c r="NXA503" s="2476"/>
      <c r="NXB503" s="2476"/>
      <c r="NXC503" s="2476"/>
      <c r="NXD503" s="2479"/>
      <c r="NXE503" s="2479"/>
      <c r="NXF503" s="2479"/>
      <c r="NXG503" s="2479"/>
      <c r="NXL503" s="2476"/>
      <c r="NXM503" s="2476"/>
      <c r="NXN503" s="2476"/>
      <c r="NXO503" s="2479"/>
      <c r="NXP503" s="2479"/>
      <c r="NXQ503" s="2479"/>
      <c r="NXR503" s="2479"/>
      <c r="NXW503" s="2476"/>
      <c r="NXX503" s="2476"/>
      <c r="NXY503" s="2476"/>
      <c r="NXZ503" s="2479"/>
      <c r="NYA503" s="2479"/>
      <c r="NYB503" s="2479"/>
      <c r="NYC503" s="2479"/>
      <c r="NYH503" s="2476"/>
      <c r="NYI503" s="2476"/>
      <c r="NYJ503" s="2476"/>
      <c r="NYK503" s="2479"/>
      <c r="NYL503" s="2479"/>
      <c r="NYM503" s="2479"/>
      <c r="NYN503" s="2479"/>
      <c r="NYS503" s="2476"/>
      <c r="NYT503" s="2476"/>
      <c r="NYU503" s="2476"/>
      <c r="NYV503" s="2479"/>
      <c r="NYW503" s="2479"/>
      <c r="NYX503" s="2479"/>
      <c r="NYY503" s="2479"/>
      <c r="NZD503" s="2476"/>
      <c r="NZE503" s="2476"/>
      <c r="NZF503" s="2476"/>
      <c r="NZG503" s="2479"/>
      <c r="NZH503" s="2479"/>
      <c r="NZI503" s="2479"/>
      <c r="NZJ503" s="2479"/>
      <c r="NZO503" s="2476"/>
      <c r="NZP503" s="2476"/>
      <c r="NZQ503" s="2476"/>
      <c r="NZR503" s="2479"/>
      <c r="NZS503" s="2479"/>
      <c r="NZT503" s="2479"/>
      <c r="NZU503" s="2479"/>
      <c r="NZZ503" s="2476"/>
      <c r="OAA503" s="2476"/>
      <c r="OAB503" s="2476"/>
      <c r="OAC503" s="2479"/>
      <c r="OAD503" s="2479"/>
      <c r="OAE503" s="2479"/>
      <c r="OAF503" s="2479"/>
      <c r="OAK503" s="2476"/>
      <c r="OAL503" s="2476"/>
      <c r="OAM503" s="2476"/>
      <c r="OAN503" s="2479"/>
      <c r="OAO503" s="2479"/>
      <c r="OAP503" s="2479"/>
      <c r="OAQ503" s="2479"/>
      <c r="OAV503" s="2476"/>
      <c r="OAW503" s="2476"/>
      <c r="OAX503" s="2476"/>
      <c r="OAY503" s="2479"/>
      <c r="OAZ503" s="2479"/>
      <c r="OBA503" s="2479"/>
      <c r="OBB503" s="2479"/>
      <c r="OBG503" s="2476"/>
      <c r="OBH503" s="2476"/>
      <c r="OBI503" s="2476"/>
      <c r="OBJ503" s="2479"/>
      <c r="OBK503" s="2479"/>
      <c r="OBL503" s="2479"/>
      <c r="OBM503" s="2479"/>
      <c r="OBR503" s="2476"/>
      <c r="OBS503" s="2476"/>
      <c r="OBT503" s="2476"/>
      <c r="OBU503" s="2479"/>
      <c r="OBV503" s="2479"/>
      <c r="OBW503" s="2479"/>
      <c r="OBX503" s="2479"/>
      <c r="OCC503" s="2476"/>
      <c r="OCD503" s="2476"/>
      <c r="OCE503" s="2476"/>
      <c r="OCF503" s="2479"/>
      <c r="OCG503" s="2479"/>
      <c r="OCH503" s="2479"/>
      <c r="OCI503" s="2479"/>
      <c r="OCN503" s="2476"/>
      <c r="OCO503" s="2476"/>
      <c r="OCP503" s="2476"/>
      <c r="OCQ503" s="2479"/>
      <c r="OCR503" s="2479"/>
      <c r="OCS503" s="2479"/>
      <c r="OCT503" s="2479"/>
      <c r="OCY503" s="2476"/>
      <c r="OCZ503" s="2476"/>
      <c r="ODA503" s="2476"/>
      <c r="ODB503" s="2479"/>
      <c r="ODC503" s="2479"/>
      <c r="ODD503" s="2479"/>
      <c r="ODE503" s="2479"/>
      <c r="ODJ503" s="2476"/>
      <c r="ODK503" s="2476"/>
      <c r="ODL503" s="2476"/>
      <c r="ODM503" s="2479"/>
      <c r="ODN503" s="2479"/>
      <c r="ODO503" s="2479"/>
      <c r="ODP503" s="2479"/>
      <c r="ODU503" s="2476"/>
      <c r="ODV503" s="2476"/>
      <c r="ODW503" s="2476"/>
      <c r="ODX503" s="2479"/>
      <c r="ODY503" s="2479"/>
      <c r="ODZ503" s="2479"/>
      <c r="OEA503" s="2479"/>
      <c r="OEF503" s="2476"/>
      <c r="OEG503" s="2476"/>
      <c r="OEH503" s="2476"/>
      <c r="OEI503" s="2479"/>
      <c r="OEJ503" s="2479"/>
      <c r="OEK503" s="2479"/>
      <c r="OEL503" s="2479"/>
      <c r="OEQ503" s="2476"/>
      <c r="OER503" s="2476"/>
      <c r="OES503" s="2476"/>
      <c r="OET503" s="2479"/>
      <c r="OEU503" s="2479"/>
      <c r="OEV503" s="2479"/>
      <c r="OEW503" s="2479"/>
      <c r="OFB503" s="2476"/>
      <c r="OFC503" s="2476"/>
      <c r="OFD503" s="2476"/>
      <c r="OFE503" s="2479"/>
      <c r="OFF503" s="2479"/>
      <c r="OFG503" s="2479"/>
      <c r="OFH503" s="2479"/>
      <c r="OFM503" s="2476"/>
      <c r="OFN503" s="2476"/>
      <c r="OFO503" s="2476"/>
      <c r="OFP503" s="2479"/>
      <c r="OFQ503" s="2479"/>
      <c r="OFR503" s="2479"/>
      <c r="OFS503" s="2479"/>
      <c r="OFX503" s="2476"/>
      <c r="OFY503" s="2476"/>
      <c r="OFZ503" s="2476"/>
      <c r="OGA503" s="2479"/>
      <c r="OGB503" s="2479"/>
      <c r="OGC503" s="2479"/>
      <c r="OGD503" s="2479"/>
      <c r="OGI503" s="2476"/>
      <c r="OGJ503" s="2476"/>
      <c r="OGK503" s="2476"/>
      <c r="OGL503" s="2479"/>
      <c r="OGM503" s="2479"/>
      <c r="OGN503" s="2479"/>
      <c r="OGO503" s="2479"/>
      <c r="OGT503" s="2476"/>
      <c r="OGU503" s="2476"/>
      <c r="OGV503" s="2476"/>
      <c r="OGW503" s="2479"/>
      <c r="OGX503" s="2479"/>
      <c r="OGY503" s="2479"/>
      <c r="OGZ503" s="2479"/>
      <c r="OHE503" s="2476"/>
      <c r="OHF503" s="2476"/>
      <c r="OHG503" s="2476"/>
      <c r="OHH503" s="2479"/>
      <c r="OHI503" s="2479"/>
      <c r="OHJ503" s="2479"/>
      <c r="OHK503" s="2479"/>
      <c r="OHP503" s="2476"/>
      <c r="OHQ503" s="2476"/>
      <c r="OHR503" s="2476"/>
      <c r="OHS503" s="2479"/>
      <c r="OHT503" s="2479"/>
      <c r="OHU503" s="2479"/>
      <c r="OHV503" s="2479"/>
      <c r="OIA503" s="2476"/>
      <c r="OIB503" s="2476"/>
      <c r="OIC503" s="2476"/>
      <c r="OID503" s="2479"/>
      <c r="OIE503" s="2479"/>
      <c r="OIF503" s="2479"/>
      <c r="OIG503" s="2479"/>
      <c r="OIL503" s="2476"/>
      <c r="OIM503" s="2476"/>
      <c r="OIN503" s="2476"/>
      <c r="OIO503" s="2479"/>
      <c r="OIP503" s="2479"/>
      <c r="OIQ503" s="2479"/>
      <c r="OIR503" s="2479"/>
      <c r="OIW503" s="2476"/>
      <c r="OIX503" s="2476"/>
      <c r="OIY503" s="2476"/>
      <c r="OIZ503" s="2479"/>
      <c r="OJA503" s="2479"/>
      <c r="OJB503" s="2479"/>
      <c r="OJC503" s="2479"/>
      <c r="OJH503" s="2476"/>
      <c r="OJI503" s="2476"/>
      <c r="OJJ503" s="2476"/>
      <c r="OJK503" s="2479"/>
      <c r="OJL503" s="2479"/>
      <c r="OJM503" s="2479"/>
      <c r="OJN503" s="2479"/>
      <c r="OJS503" s="2476"/>
      <c r="OJT503" s="2476"/>
      <c r="OJU503" s="2476"/>
      <c r="OJV503" s="2479"/>
      <c r="OJW503" s="2479"/>
      <c r="OJX503" s="2479"/>
      <c r="OJY503" s="2479"/>
      <c r="OKD503" s="2476"/>
      <c r="OKE503" s="2476"/>
      <c r="OKF503" s="2476"/>
      <c r="OKG503" s="2479"/>
      <c r="OKH503" s="2479"/>
      <c r="OKI503" s="2479"/>
      <c r="OKJ503" s="2479"/>
      <c r="OKO503" s="2476"/>
      <c r="OKP503" s="2476"/>
      <c r="OKQ503" s="2476"/>
      <c r="OKR503" s="2479"/>
      <c r="OKS503" s="2479"/>
      <c r="OKT503" s="2479"/>
      <c r="OKU503" s="2479"/>
      <c r="OKZ503" s="2476"/>
      <c r="OLA503" s="2476"/>
      <c r="OLB503" s="2476"/>
      <c r="OLC503" s="2479"/>
      <c r="OLD503" s="2479"/>
      <c r="OLE503" s="2479"/>
      <c r="OLF503" s="2479"/>
      <c r="OLK503" s="2476"/>
      <c r="OLL503" s="2476"/>
      <c r="OLM503" s="2476"/>
      <c r="OLN503" s="2479"/>
      <c r="OLO503" s="2479"/>
      <c r="OLP503" s="2479"/>
      <c r="OLQ503" s="2479"/>
      <c r="OLV503" s="2476"/>
      <c r="OLW503" s="2476"/>
      <c r="OLX503" s="2476"/>
      <c r="OLY503" s="2479"/>
      <c r="OLZ503" s="2479"/>
      <c r="OMA503" s="2479"/>
      <c r="OMB503" s="2479"/>
      <c r="OMG503" s="2476"/>
      <c r="OMH503" s="2476"/>
      <c r="OMI503" s="2476"/>
      <c r="OMJ503" s="2479"/>
      <c r="OMK503" s="2479"/>
      <c r="OML503" s="2479"/>
      <c r="OMM503" s="2479"/>
      <c r="OMR503" s="2476"/>
      <c r="OMS503" s="2476"/>
      <c r="OMT503" s="2476"/>
      <c r="OMU503" s="2479"/>
      <c r="OMV503" s="2479"/>
      <c r="OMW503" s="2479"/>
      <c r="OMX503" s="2479"/>
      <c r="ONC503" s="2476"/>
      <c r="OND503" s="2476"/>
      <c r="ONE503" s="2476"/>
      <c r="ONF503" s="2479"/>
      <c r="ONG503" s="2479"/>
      <c r="ONH503" s="2479"/>
      <c r="ONI503" s="2479"/>
      <c r="ONN503" s="2476"/>
      <c r="ONO503" s="2476"/>
      <c r="ONP503" s="2476"/>
      <c r="ONQ503" s="2479"/>
      <c r="ONR503" s="2479"/>
      <c r="ONS503" s="2479"/>
      <c r="ONT503" s="2479"/>
      <c r="ONY503" s="2476"/>
      <c r="ONZ503" s="2476"/>
      <c r="OOA503" s="2476"/>
      <c r="OOB503" s="2479"/>
      <c r="OOC503" s="2479"/>
      <c r="OOD503" s="2479"/>
      <c r="OOE503" s="2479"/>
      <c r="OOJ503" s="2476"/>
      <c r="OOK503" s="2476"/>
      <c r="OOL503" s="2476"/>
      <c r="OOM503" s="2479"/>
      <c r="OON503" s="2479"/>
      <c r="OOO503" s="2479"/>
      <c r="OOP503" s="2479"/>
      <c r="OOU503" s="2476"/>
      <c r="OOV503" s="2476"/>
      <c r="OOW503" s="2476"/>
      <c r="OOX503" s="2479"/>
      <c r="OOY503" s="2479"/>
      <c r="OOZ503" s="2479"/>
      <c r="OPA503" s="2479"/>
      <c r="OPF503" s="2476"/>
      <c r="OPG503" s="2476"/>
      <c r="OPH503" s="2476"/>
      <c r="OPI503" s="2479"/>
      <c r="OPJ503" s="2479"/>
      <c r="OPK503" s="2479"/>
      <c r="OPL503" s="2479"/>
      <c r="OPQ503" s="2476"/>
      <c r="OPR503" s="2476"/>
      <c r="OPS503" s="2476"/>
      <c r="OPT503" s="2479"/>
      <c r="OPU503" s="2479"/>
      <c r="OPV503" s="2479"/>
      <c r="OPW503" s="2479"/>
      <c r="OQB503" s="2476"/>
      <c r="OQC503" s="2476"/>
      <c r="OQD503" s="2476"/>
      <c r="OQE503" s="2479"/>
      <c r="OQF503" s="2479"/>
      <c r="OQG503" s="2479"/>
      <c r="OQH503" s="2479"/>
      <c r="OQM503" s="2476"/>
      <c r="OQN503" s="2476"/>
      <c r="OQO503" s="2476"/>
      <c r="OQP503" s="2479"/>
      <c r="OQQ503" s="2479"/>
      <c r="OQR503" s="2479"/>
      <c r="OQS503" s="2479"/>
      <c r="OQX503" s="2476"/>
      <c r="OQY503" s="2476"/>
      <c r="OQZ503" s="2476"/>
      <c r="ORA503" s="2479"/>
      <c r="ORB503" s="2479"/>
      <c r="ORC503" s="2479"/>
      <c r="ORD503" s="2479"/>
      <c r="ORI503" s="2476"/>
      <c r="ORJ503" s="2476"/>
      <c r="ORK503" s="2476"/>
      <c r="ORL503" s="2479"/>
      <c r="ORM503" s="2479"/>
      <c r="ORN503" s="2479"/>
      <c r="ORO503" s="2479"/>
      <c r="ORT503" s="2476"/>
      <c r="ORU503" s="2476"/>
      <c r="ORV503" s="2476"/>
      <c r="ORW503" s="2479"/>
      <c r="ORX503" s="2479"/>
      <c r="ORY503" s="2479"/>
      <c r="ORZ503" s="2479"/>
      <c r="OSE503" s="2476"/>
      <c r="OSF503" s="2476"/>
      <c r="OSG503" s="2476"/>
      <c r="OSH503" s="2479"/>
      <c r="OSI503" s="2479"/>
      <c r="OSJ503" s="2479"/>
      <c r="OSK503" s="2479"/>
      <c r="OSP503" s="2476"/>
      <c r="OSQ503" s="2476"/>
      <c r="OSR503" s="2476"/>
      <c r="OSS503" s="2479"/>
      <c r="OST503" s="2479"/>
      <c r="OSU503" s="2479"/>
      <c r="OSV503" s="2479"/>
      <c r="OTA503" s="2476"/>
      <c r="OTB503" s="2476"/>
      <c r="OTC503" s="2476"/>
      <c r="OTD503" s="2479"/>
      <c r="OTE503" s="2479"/>
      <c r="OTF503" s="2479"/>
      <c r="OTG503" s="2479"/>
      <c r="OTL503" s="2476"/>
      <c r="OTM503" s="2476"/>
      <c r="OTN503" s="2476"/>
      <c r="OTO503" s="2479"/>
      <c r="OTP503" s="2479"/>
      <c r="OTQ503" s="2479"/>
      <c r="OTR503" s="2479"/>
      <c r="OTW503" s="2476"/>
      <c r="OTX503" s="2476"/>
      <c r="OTY503" s="2476"/>
      <c r="OTZ503" s="2479"/>
      <c r="OUA503" s="2479"/>
      <c r="OUB503" s="2479"/>
      <c r="OUC503" s="2479"/>
      <c r="OUH503" s="2476"/>
      <c r="OUI503" s="2476"/>
      <c r="OUJ503" s="2476"/>
      <c r="OUK503" s="2479"/>
      <c r="OUL503" s="2479"/>
      <c r="OUM503" s="2479"/>
      <c r="OUN503" s="2479"/>
      <c r="OUS503" s="2476"/>
      <c r="OUT503" s="2476"/>
      <c r="OUU503" s="2476"/>
      <c r="OUV503" s="2479"/>
      <c r="OUW503" s="2479"/>
      <c r="OUX503" s="2479"/>
      <c r="OUY503" s="2479"/>
      <c r="OVD503" s="2476"/>
      <c r="OVE503" s="2476"/>
      <c r="OVF503" s="2476"/>
      <c r="OVG503" s="2479"/>
      <c r="OVH503" s="2479"/>
      <c r="OVI503" s="2479"/>
      <c r="OVJ503" s="2479"/>
      <c r="OVO503" s="2476"/>
      <c r="OVP503" s="2476"/>
      <c r="OVQ503" s="2476"/>
      <c r="OVR503" s="2479"/>
      <c r="OVS503" s="2479"/>
      <c r="OVT503" s="2479"/>
      <c r="OVU503" s="2479"/>
      <c r="OVZ503" s="2476"/>
      <c r="OWA503" s="2476"/>
      <c r="OWB503" s="2476"/>
      <c r="OWC503" s="2479"/>
      <c r="OWD503" s="2479"/>
      <c r="OWE503" s="2479"/>
      <c r="OWF503" s="2479"/>
      <c r="OWK503" s="2476"/>
      <c r="OWL503" s="2476"/>
      <c r="OWM503" s="2476"/>
      <c r="OWN503" s="2479"/>
      <c r="OWO503" s="2479"/>
      <c r="OWP503" s="2479"/>
      <c r="OWQ503" s="2479"/>
      <c r="OWV503" s="2476"/>
      <c r="OWW503" s="2476"/>
      <c r="OWX503" s="2476"/>
      <c r="OWY503" s="2479"/>
      <c r="OWZ503" s="2479"/>
      <c r="OXA503" s="2479"/>
      <c r="OXB503" s="2479"/>
      <c r="OXG503" s="2476"/>
      <c r="OXH503" s="2476"/>
      <c r="OXI503" s="2476"/>
      <c r="OXJ503" s="2479"/>
      <c r="OXK503" s="2479"/>
      <c r="OXL503" s="2479"/>
      <c r="OXM503" s="2479"/>
      <c r="OXR503" s="2476"/>
      <c r="OXS503" s="2476"/>
      <c r="OXT503" s="2476"/>
      <c r="OXU503" s="2479"/>
      <c r="OXV503" s="2479"/>
      <c r="OXW503" s="2479"/>
      <c r="OXX503" s="2479"/>
      <c r="OYC503" s="2476"/>
      <c r="OYD503" s="2476"/>
      <c r="OYE503" s="2476"/>
      <c r="OYF503" s="2479"/>
      <c r="OYG503" s="2479"/>
      <c r="OYH503" s="2479"/>
      <c r="OYI503" s="2479"/>
      <c r="OYN503" s="2476"/>
      <c r="OYO503" s="2476"/>
      <c r="OYP503" s="2476"/>
      <c r="OYQ503" s="2479"/>
      <c r="OYR503" s="2479"/>
      <c r="OYS503" s="2479"/>
      <c r="OYT503" s="2479"/>
      <c r="OYY503" s="2476"/>
      <c r="OYZ503" s="2476"/>
      <c r="OZA503" s="2476"/>
      <c r="OZB503" s="2479"/>
      <c r="OZC503" s="2479"/>
      <c r="OZD503" s="2479"/>
      <c r="OZE503" s="2479"/>
      <c r="OZJ503" s="2476"/>
      <c r="OZK503" s="2476"/>
      <c r="OZL503" s="2476"/>
      <c r="OZM503" s="2479"/>
      <c r="OZN503" s="2479"/>
      <c r="OZO503" s="2479"/>
      <c r="OZP503" s="2479"/>
      <c r="OZU503" s="2476"/>
      <c r="OZV503" s="2476"/>
      <c r="OZW503" s="2476"/>
      <c r="OZX503" s="2479"/>
      <c r="OZY503" s="2479"/>
      <c r="OZZ503" s="2479"/>
      <c r="PAA503" s="2479"/>
      <c r="PAF503" s="2476"/>
      <c r="PAG503" s="2476"/>
      <c r="PAH503" s="2476"/>
      <c r="PAI503" s="2479"/>
      <c r="PAJ503" s="2479"/>
      <c r="PAK503" s="2479"/>
      <c r="PAL503" s="2479"/>
      <c r="PAQ503" s="2476"/>
      <c r="PAR503" s="2476"/>
      <c r="PAS503" s="2476"/>
      <c r="PAT503" s="2479"/>
      <c r="PAU503" s="2479"/>
      <c r="PAV503" s="2479"/>
      <c r="PAW503" s="2479"/>
      <c r="PBB503" s="2476"/>
      <c r="PBC503" s="2476"/>
      <c r="PBD503" s="2476"/>
      <c r="PBE503" s="2479"/>
      <c r="PBF503" s="2479"/>
      <c r="PBG503" s="2479"/>
      <c r="PBH503" s="2479"/>
      <c r="PBM503" s="2476"/>
      <c r="PBN503" s="2476"/>
      <c r="PBO503" s="2476"/>
      <c r="PBP503" s="2479"/>
      <c r="PBQ503" s="2479"/>
      <c r="PBR503" s="2479"/>
      <c r="PBS503" s="2479"/>
      <c r="PBX503" s="2476"/>
      <c r="PBY503" s="2476"/>
      <c r="PBZ503" s="2476"/>
      <c r="PCA503" s="2479"/>
      <c r="PCB503" s="2479"/>
      <c r="PCC503" s="2479"/>
      <c r="PCD503" s="2479"/>
      <c r="PCI503" s="2476"/>
      <c r="PCJ503" s="2476"/>
      <c r="PCK503" s="2476"/>
      <c r="PCL503" s="2479"/>
      <c r="PCM503" s="2479"/>
      <c r="PCN503" s="2479"/>
      <c r="PCO503" s="2479"/>
      <c r="PCT503" s="2476"/>
      <c r="PCU503" s="2476"/>
      <c r="PCV503" s="2476"/>
      <c r="PCW503" s="2479"/>
      <c r="PCX503" s="2479"/>
      <c r="PCY503" s="2479"/>
      <c r="PCZ503" s="2479"/>
      <c r="PDE503" s="2476"/>
      <c r="PDF503" s="2476"/>
      <c r="PDG503" s="2476"/>
      <c r="PDH503" s="2479"/>
      <c r="PDI503" s="2479"/>
      <c r="PDJ503" s="2479"/>
      <c r="PDK503" s="2479"/>
      <c r="PDP503" s="2476"/>
      <c r="PDQ503" s="2476"/>
      <c r="PDR503" s="2476"/>
      <c r="PDS503" s="2479"/>
      <c r="PDT503" s="2479"/>
      <c r="PDU503" s="2479"/>
      <c r="PDV503" s="2479"/>
      <c r="PEA503" s="2476"/>
      <c r="PEB503" s="2476"/>
      <c r="PEC503" s="2476"/>
      <c r="PED503" s="2479"/>
      <c r="PEE503" s="2479"/>
      <c r="PEF503" s="2479"/>
      <c r="PEG503" s="2479"/>
      <c r="PEL503" s="2476"/>
      <c r="PEM503" s="2476"/>
      <c r="PEN503" s="2476"/>
      <c r="PEO503" s="2479"/>
      <c r="PEP503" s="2479"/>
      <c r="PEQ503" s="2479"/>
      <c r="PER503" s="2479"/>
      <c r="PEW503" s="2476"/>
      <c r="PEX503" s="2476"/>
      <c r="PEY503" s="2476"/>
      <c r="PEZ503" s="2479"/>
      <c r="PFA503" s="2479"/>
      <c r="PFB503" s="2479"/>
      <c r="PFC503" s="2479"/>
      <c r="PFH503" s="2476"/>
      <c r="PFI503" s="2476"/>
      <c r="PFJ503" s="2476"/>
      <c r="PFK503" s="2479"/>
      <c r="PFL503" s="2479"/>
      <c r="PFM503" s="2479"/>
      <c r="PFN503" s="2479"/>
      <c r="PFS503" s="2476"/>
      <c r="PFT503" s="2476"/>
      <c r="PFU503" s="2476"/>
      <c r="PFV503" s="2479"/>
      <c r="PFW503" s="2479"/>
      <c r="PFX503" s="2479"/>
      <c r="PFY503" s="2479"/>
      <c r="PGD503" s="2476"/>
      <c r="PGE503" s="2476"/>
      <c r="PGF503" s="2476"/>
      <c r="PGG503" s="2479"/>
      <c r="PGH503" s="2479"/>
      <c r="PGI503" s="2479"/>
      <c r="PGJ503" s="2479"/>
      <c r="PGO503" s="2476"/>
      <c r="PGP503" s="2476"/>
      <c r="PGQ503" s="2476"/>
      <c r="PGR503" s="2479"/>
      <c r="PGS503" s="2479"/>
      <c r="PGT503" s="2479"/>
      <c r="PGU503" s="2479"/>
      <c r="PGZ503" s="2476"/>
      <c r="PHA503" s="2476"/>
      <c r="PHB503" s="2476"/>
      <c r="PHC503" s="2479"/>
      <c r="PHD503" s="2479"/>
      <c r="PHE503" s="2479"/>
      <c r="PHF503" s="2479"/>
      <c r="PHK503" s="2476"/>
      <c r="PHL503" s="2476"/>
      <c r="PHM503" s="2476"/>
      <c r="PHN503" s="2479"/>
      <c r="PHO503" s="2479"/>
      <c r="PHP503" s="2479"/>
      <c r="PHQ503" s="2479"/>
      <c r="PHV503" s="2476"/>
      <c r="PHW503" s="2476"/>
      <c r="PHX503" s="2476"/>
      <c r="PHY503" s="2479"/>
      <c r="PHZ503" s="2479"/>
      <c r="PIA503" s="2479"/>
      <c r="PIB503" s="2479"/>
      <c r="PIG503" s="2476"/>
      <c r="PIH503" s="2476"/>
      <c r="PII503" s="2476"/>
      <c r="PIJ503" s="2479"/>
      <c r="PIK503" s="2479"/>
      <c r="PIL503" s="2479"/>
      <c r="PIM503" s="2479"/>
      <c r="PIR503" s="2476"/>
      <c r="PIS503" s="2476"/>
      <c r="PIT503" s="2476"/>
      <c r="PIU503" s="2479"/>
      <c r="PIV503" s="2479"/>
      <c r="PIW503" s="2479"/>
      <c r="PIX503" s="2479"/>
      <c r="PJC503" s="2476"/>
      <c r="PJD503" s="2476"/>
      <c r="PJE503" s="2476"/>
      <c r="PJF503" s="2479"/>
      <c r="PJG503" s="2479"/>
      <c r="PJH503" s="2479"/>
      <c r="PJI503" s="2479"/>
      <c r="PJN503" s="2476"/>
      <c r="PJO503" s="2476"/>
      <c r="PJP503" s="2476"/>
      <c r="PJQ503" s="2479"/>
      <c r="PJR503" s="2479"/>
      <c r="PJS503" s="2479"/>
      <c r="PJT503" s="2479"/>
      <c r="PJY503" s="2476"/>
      <c r="PJZ503" s="2476"/>
      <c r="PKA503" s="2476"/>
      <c r="PKB503" s="2479"/>
      <c r="PKC503" s="2479"/>
      <c r="PKD503" s="2479"/>
      <c r="PKE503" s="2479"/>
      <c r="PKJ503" s="2476"/>
      <c r="PKK503" s="2476"/>
      <c r="PKL503" s="2476"/>
      <c r="PKM503" s="2479"/>
      <c r="PKN503" s="2479"/>
      <c r="PKO503" s="2479"/>
      <c r="PKP503" s="2479"/>
      <c r="PKU503" s="2476"/>
      <c r="PKV503" s="2476"/>
      <c r="PKW503" s="2476"/>
      <c r="PKX503" s="2479"/>
      <c r="PKY503" s="2479"/>
      <c r="PKZ503" s="2479"/>
      <c r="PLA503" s="2479"/>
      <c r="PLF503" s="2476"/>
      <c r="PLG503" s="2476"/>
      <c r="PLH503" s="2476"/>
      <c r="PLI503" s="2479"/>
      <c r="PLJ503" s="2479"/>
      <c r="PLK503" s="2479"/>
      <c r="PLL503" s="2479"/>
      <c r="PLQ503" s="2476"/>
      <c r="PLR503" s="2476"/>
      <c r="PLS503" s="2476"/>
      <c r="PLT503" s="2479"/>
      <c r="PLU503" s="2479"/>
      <c r="PLV503" s="2479"/>
      <c r="PLW503" s="2479"/>
      <c r="PMB503" s="2476"/>
      <c r="PMC503" s="2476"/>
      <c r="PMD503" s="2476"/>
      <c r="PME503" s="2479"/>
      <c r="PMF503" s="2479"/>
      <c r="PMG503" s="2479"/>
      <c r="PMH503" s="2479"/>
      <c r="PMM503" s="2476"/>
      <c r="PMN503" s="2476"/>
      <c r="PMO503" s="2476"/>
      <c r="PMP503" s="2479"/>
      <c r="PMQ503" s="2479"/>
      <c r="PMR503" s="2479"/>
      <c r="PMS503" s="2479"/>
      <c r="PMX503" s="2476"/>
      <c r="PMY503" s="2476"/>
      <c r="PMZ503" s="2476"/>
      <c r="PNA503" s="2479"/>
      <c r="PNB503" s="2479"/>
      <c r="PNC503" s="2479"/>
      <c r="PND503" s="2479"/>
      <c r="PNI503" s="2476"/>
      <c r="PNJ503" s="2476"/>
      <c r="PNK503" s="2476"/>
      <c r="PNL503" s="2479"/>
      <c r="PNM503" s="2479"/>
      <c r="PNN503" s="2479"/>
      <c r="PNO503" s="2479"/>
      <c r="PNT503" s="2476"/>
      <c r="PNU503" s="2476"/>
      <c r="PNV503" s="2476"/>
      <c r="PNW503" s="2479"/>
      <c r="PNX503" s="2479"/>
      <c r="PNY503" s="2479"/>
      <c r="PNZ503" s="2479"/>
      <c r="POE503" s="2476"/>
      <c r="POF503" s="2476"/>
      <c r="POG503" s="2476"/>
      <c r="POH503" s="2479"/>
      <c r="POI503" s="2479"/>
      <c r="POJ503" s="2479"/>
      <c r="POK503" s="2479"/>
      <c r="POP503" s="2476"/>
      <c r="POQ503" s="2476"/>
      <c r="POR503" s="2476"/>
      <c r="POS503" s="2479"/>
      <c r="POT503" s="2479"/>
      <c r="POU503" s="2479"/>
      <c r="POV503" s="2479"/>
      <c r="PPA503" s="2476"/>
      <c r="PPB503" s="2476"/>
      <c r="PPC503" s="2476"/>
      <c r="PPD503" s="2479"/>
      <c r="PPE503" s="2479"/>
      <c r="PPF503" s="2479"/>
      <c r="PPG503" s="2479"/>
      <c r="PPL503" s="2476"/>
      <c r="PPM503" s="2476"/>
      <c r="PPN503" s="2476"/>
      <c r="PPO503" s="2479"/>
      <c r="PPP503" s="2479"/>
      <c r="PPQ503" s="2479"/>
      <c r="PPR503" s="2479"/>
      <c r="PPW503" s="2476"/>
      <c r="PPX503" s="2476"/>
      <c r="PPY503" s="2476"/>
      <c r="PPZ503" s="2479"/>
      <c r="PQA503" s="2479"/>
      <c r="PQB503" s="2479"/>
      <c r="PQC503" s="2479"/>
      <c r="PQH503" s="2476"/>
      <c r="PQI503" s="2476"/>
      <c r="PQJ503" s="2476"/>
      <c r="PQK503" s="2479"/>
      <c r="PQL503" s="2479"/>
      <c r="PQM503" s="2479"/>
      <c r="PQN503" s="2479"/>
      <c r="PQS503" s="2476"/>
      <c r="PQT503" s="2476"/>
      <c r="PQU503" s="2476"/>
      <c r="PQV503" s="2479"/>
      <c r="PQW503" s="2479"/>
      <c r="PQX503" s="2479"/>
      <c r="PQY503" s="2479"/>
      <c r="PRD503" s="2476"/>
      <c r="PRE503" s="2476"/>
      <c r="PRF503" s="2476"/>
      <c r="PRG503" s="2479"/>
      <c r="PRH503" s="2479"/>
      <c r="PRI503" s="2479"/>
      <c r="PRJ503" s="2479"/>
      <c r="PRO503" s="2476"/>
      <c r="PRP503" s="2476"/>
      <c r="PRQ503" s="2476"/>
      <c r="PRR503" s="2479"/>
      <c r="PRS503" s="2479"/>
      <c r="PRT503" s="2479"/>
      <c r="PRU503" s="2479"/>
      <c r="PRZ503" s="2476"/>
      <c r="PSA503" s="2476"/>
      <c r="PSB503" s="2476"/>
      <c r="PSC503" s="2479"/>
      <c r="PSD503" s="2479"/>
      <c r="PSE503" s="2479"/>
      <c r="PSF503" s="2479"/>
      <c r="PSK503" s="2476"/>
      <c r="PSL503" s="2476"/>
      <c r="PSM503" s="2476"/>
      <c r="PSN503" s="2479"/>
      <c r="PSO503" s="2479"/>
      <c r="PSP503" s="2479"/>
      <c r="PSQ503" s="2479"/>
      <c r="PSV503" s="2476"/>
      <c r="PSW503" s="2476"/>
      <c r="PSX503" s="2476"/>
      <c r="PSY503" s="2479"/>
      <c r="PSZ503" s="2479"/>
      <c r="PTA503" s="2479"/>
      <c r="PTB503" s="2479"/>
      <c r="PTG503" s="2476"/>
      <c r="PTH503" s="2476"/>
      <c r="PTI503" s="2476"/>
      <c r="PTJ503" s="2479"/>
      <c r="PTK503" s="2479"/>
      <c r="PTL503" s="2479"/>
      <c r="PTM503" s="2479"/>
      <c r="PTR503" s="2476"/>
      <c r="PTS503" s="2476"/>
      <c r="PTT503" s="2476"/>
      <c r="PTU503" s="2479"/>
      <c r="PTV503" s="2479"/>
      <c r="PTW503" s="2479"/>
      <c r="PTX503" s="2479"/>
      <c r="PUC503" s="2476"/>
      <c r="PUD503" s="2476"/>
      <c r="PUE503" s="2476"/>
      <c r="PUF503" s="2479"/>
      <c r="PUG503" s="2479"/>
      <c r="PUH503" s="2479"/>
      <c r="PUI503" s="2479"/>
      <c r="PUN503" s="2476"/>
      <c r="PUO503" s="2476"/>
      <c r="PUP503" s="2476"/>
      <c r="PUQ503" s="2479"/>
      <c r="PUR503" s="2479"/>
      <c r="PUS503" s="2479"/>
      <c r="PUT503" s="2479"/>
      <c r="PUY503" s="2476"/>
      <c r="PUZ503" s="2476"/>
      <c r="PVA503" s="2476"/>
      <c r="PVB503" s="2479"/>
      <c r="PVC503" s="2479"/>
      <c r="PVD503" s="2479"/>
      <c r="PVE503" s="2479"/>
      <c r="PVJ503" s="2476"/>
      <c r="PVK503" s="2476"/>
      <c r="PVL503" s="2476"/>
      <c r="PVM503" s="2479"/>
      <c r="PVN503" s="2479"/>
      <c r="PVO503" s="2479"/>
      <c r="PVP503" s="2479"/>
      <c r="PVU503" s="2476"/>
      <c r="PVV503" s="2476"/>
      <c r="PVW503" s="2476"/>
      <c r="PVX503" s="2479"/>
      <c r="PVY503" s="2479"/>
      <c r="PVZ503" s="2479"/>
      <c r="PWA503" s="2479"/>
      <c r="PWF503" s="2476"/>
      <c r="PWG503" s="2476"/>
      <c r="PWH503" s="2476"/>
      <c r="PWI503" s="2479"/>
      <c r="PWJ503" s="2479"/>
      <c r="PWK503" s="2479"/>
      <c r="PWL503" s="2479"/>
      <c r="PWQ503" s="2476"/>
      <c r="PWR503" s="2476"/>
      <c r="PWS503" s="2476"/>
      <c r="PWT503" s="2479"/>
      <c r="PWU503" s="2479"/>
      <c r="PWV503" s="2479"/>
      <c r="PWW503" s="2479"/>
      <c r="PXB503" s="2476"/>
      <c r="PXC503" s="2476"/>
      <c r="PXD503" s="2476"/>
      <c r="PXE503" s="2479"/>
      <c r="PXF503" s="2479"/>
      <c r="PXG503" s="2479"/>
      <c r="PXH503" s="2479"/>
      <c r="PXM503" s="2476"/>
      <c r="PXN503" s="2476"/>
      <c r="PXO503" s="2476"/>
      <c r="PXP503" s="2479"/>
      <c r="PXQ503" s="2479"/>
      <c r="PXR503" s="2479"/>
      <c r="PXS503" s="2479"/>
      <c r="PXX503" s="2476"/>
      <c r="PXY503" s="2476"/>
      <c r="PXZ503" s="2476"/>
      <c r="PYA503" s="2479"/>
      <c r="PYB503" s="2479"/>
      <c r="PYC503" s="2479"/>
      <c r="PYD503" s="2479"/>
      <c r="PYI503" s="2476"/>
      <c r="PYJ503" s="2476"/>
      <c r="PYK503" s="2476"/>
      <c r="PYL503" s="2479"/>
      <c r="PYM503" s="2479"/>
      <c r="PYN503" s="2479"/>
      <c r="PYO503" s="2479"/>
      <c r="PYT503" s="2476"/>
      <c r="PYU503" s="2476"/>
      <c r="PYV503" s="2476"/>
      <c r="PYW503" s="2479"/>
      <c r="PYX503" s="2479"/>
      <c r="PYY503" s="2479"/>
      <c r="PYZ503" s="2479"/>
      <c r="PZE503" s="2476"/>
      <c r="PZF503" s="2476"/>
      <c r="PZG503" s="2476"/>
      <c r="PZH503" s="2479"/>
      <c r="PZI503" s="2479"/>
      <c r="PZJ503" s="2479"/>
      <c r="PZK503" s="2479"/>
      <c r="PZP503" s="2476"/>
      <c r="PZQ503" s="2476"/>
      <c r="PZR503" s="2476"/>
      <c r="PZS503" s="2479"/>
      <c r="PZT503" s="2479"/>
      <c r="PZU503" s="2479"/>
      <c r="PZV503" s="2479"/>
      <c r="QAA503" s="2476"/>
      <c r="QAB503" s="2476"/>
      <c r="QAC503" s="2476"/>
      <c r="QAD503" s="2479"/>
      <c r="QAE503" s="2479"/>
      <c r="QAF503" s="2479"/>
      <c r="QAG503" s="2479"/>
      <c r="QAL503" s="2476"/>
      <c r="QAM503" s="2476"/>
      <c r="QAN503" s="2476"/>
      <c r="QAO503" s="2479"/>
      <c r="QAP503" s="2479"/>
      <c r="QAQ503" s="2479"/>
      <c r="QAR503" s="2479"/>
      <c r="QAW503" s="2476"/>
      <c r="QAX503" s="2476"/>
      <c r="QAY503" s="2476"/>
      <c r="QAZ503" s="2479"/>
      <c r="QBA503" s="2479"/>
      <c r="QBB503" s="2479"/>
      <c r="QBC503" s="2479"/>
      <c r="QBH503" s="2476"/>
      <c r="QBI503" s="2476"/>
      <c r="QBJ503" s="2476"/>
      <c r="QBK503" s="2479"/>
      <c r="QBL503" s="2479"/>
      <c r="QBM503" s="2479"/>
      <c r="QBN503" s="2479"/>
      <c r="QBS503" s="2476"/>
      <c r="QBT503" s="2476"/>
      <c r="QBU503" s="2476"/>
      <c r="QBV503" s="2479"/>
      <c r="QBW503" s="2479"/>
      <c r="QBX503" s="2479"/>
      <c r="QBY503" s="2479"/>
      <c r="QCD503" s="2476"/>
      <c r="QCE503" s="2476"/>
      <c r="QCF503" s="2476"/>
      <c r="QCG503" s="2479"/>
      <c r="QCH503" s="2479"/>
      <c r="QCI503" s="2479"/>
      <c r="QCJ503" s="2479"/>
      <c r="QCO503" s="2476"/>
      <c r="QCP503" s="2476"/>
      <c r="QCQ503" s="2476"/>
      <c r="QCR503" s="2479"/>
      <c r="QCS503" s="2479"/>
      <c r="QCT503" s="2479"/>
      <c r="QCU503" s="2479"/>
      <c r="QCZ503" s="2476"/>
      <c r="QDA503" s="2476"/>
      <c r="QDB503" s="2476"/>
      <c r="QDC503" s="2479"/>
      <c r="QDD503" s="2479"/>
      <c r="QDE503" s="2479"/>
      <c r="QDF503" s="2479"/>
      <c r="QDK503" s="2476"/>
      <c r="QDL503" s="2476"/>
      <c r="QDM503" s="2476"/>
      <c r="QDN503" s="2479"/>
      <c r="QDO503" s="2479"/>
      <c r="QDP503" s="2479"/>
      <c r="QDQ503" s="2479"/>
      <c r="QDV503" s="2476"/>
      <c r="QDW503" s="2476"/>
      <c r="QDX503" s="2476"/>
      <c r="QDY503" s="2479"/>
      <c r="QDZ503" s="2479"/>
      <c r="QEA503" s="2479"/>
      <c r="QEB503" s="2479"/>
      <c r="QEG503" s="2476"/>
      <c r="QEH503" s="2476"/>
      <c r="QEI503" s="2476"/>
      <c r="QEJ503" s="2479"/>
      <c r="QEK503" s="2479"/>
      <c r="QEL503" s="2479"/>
      <c r="QEM503" s="2479"/>
      <c r="QER503" s="2476"/>
      <c r="QES503" s="2476"/>
      <c r="QET503" s="2476"/>
      <c r="QEU503" s="2479"/>
      <c r="QEV503" s="2479"/>
      <c r="QEW503" s="2479"/>
      <c r="QEX503" s="2479"/>
      <c r="QFC503" s="2476"/>
      <c r="QFD503" s="2476"/>
      <c r="QFE503" s="2476"/>
      <c r="QFF503" s="2479"/>
      <c r="QFG503" s="2479"/>
      <c r="QFH503" s="2479"/>
      <c r="QFI503" s="2479"/>
      <c r="QFN503" s="2476"/>
      <c r="QFO503" s="2476"/>
      <c r="QFP503" s="2476"/>
      <c r="QFQ503" s="2479"/>
      <c r="QFR503" s="2479"/>
      <c r="QFS503" s="2479"/>
      <c r="QFT503" s="2479"/>
      <c r="QFY503" s="2476"/>
      <c r="QFZ503" s="2476"/>
      <c r="QGA503" s="2476"/>
      <c r="QGB503" s="2479"/>
      <c r="QGC503" s="2479"/>
      <c r="QGD503" s="2479"/>
      <c r="QGE503" s="2479"/>
      <c r="QGJ503" s="2476"/>
      <c r="QGK503" s="2476"/>
      <c r="QGL503" s="2476"/>
      <c r="QGM503" s="2479"/>
      <c r="QGN503" s="2479"/>
      <c r="QGO503" s="2479"/>
      <c r="QGP503" s="2479"/>
      <c r="QGU503" s="2476"/>
      <c r="QGV503" s="2476"/>
      <c r="QGW503" s="2476"/>
      <c r="QGX503" s="2479"/>
      <c r="QGY503" s="2479"/>
      <c r="QGZ503" s="2479"/>
      <c r="QHA503" s="2479"/>
      <c r="QHF503" s="2476"/>
      <c r="QHG503" s="2476"/>
      <c r="QHH503" s="2476"/>
      <c r="QHI503" s="2479"/>
      <c r="QHJ503" s="2479"/>
      <c r="QHK503" s="2479"/>
      <c r="QHL503" s="2479"/>
      <c r="QHQ503" s="2476"/>
      <c r="QHR503" s="2476"/>
      <c r="QHS503" s="2476"/>
      <c r="QHT503" s="2479"/>
      <c r="QHU503" s="2479"/>
      <c r="QHV503" s="2479"/>
      <c r="QHW503" s="2479"/>
      <c r="QIB503" s="2476"/>
      <c r="QIC503" s="2476"/>
      <c r="QID503" s="2476"/>
      <c r="QIE503" s="2479"/>
      <c r="QIF503" s="2479"/>
      <c r="QIG503" s="2479"/>
      <c r="QIH503" s="2479"/>
      <c r="QIM503" s="2476"/>
      <c r="QIN503" s="2476"/>
      <c r="QIO503" s="2476"/>
      <c r="QIP503" s="2479"/>
      <c r="QIQ503" s="2479"/>
      <c r="QIR503" s="2479"/>
      <c r="QIS503" s="2479"/>
      <c r="QIX503" s="2476"/>
      <c r="QIY503" s="2476"/>
      <c r="QIZ503" s="2476"/>
      <c r="QJA503" s="2479"/>
      <c r="QJB503" s="2479"/>
      <c r="QJC503" s="2479"/>
      <c r="QJD503" s="2479"/>
      <c r="QJI503" s="2476"/>
      <c r="QJJ503" s="2476"/>
      <c r="QJK503" s="2476"/>
      <c r="QJL503" s="2479"/>
      <c r="QJM503" s="2479"/>
      <c r="QJN503" s="2479"/>
      <c r="QJO503" s="2479"/>
      <c r="QJT503" s="2476"/>
      <c r="QJU503" s="2476"/>
      <c r="QJV503" s="2476"/>
      <c r="QJW503" s="2479"/>
      <c r="QJX503" s="2479"/>
      <c r="QJY503" s="2479"/>
      <c r="QJZ503" s="2479"/>
      <c r="QKE503" s="2476"/>
      <c r="QKF503" s="2476"/>
      <c r="QKG503" s="2476"/>
      <c r="QKH503" s="2479"/>
      <c r="QKI503" s="2479"/>
      <c r="QKJ503" s="2479"/>
      <c r="QKK503" s="2479"/>
      <c r="QKP503" s="2476"/>
      <c r="QKQ503" s="2476"/>
      <c r="QKR503" s="2476"/>
      <c r="QKS503" s="2479"/>
      <c r="QKT503" s="2479"/>
      <c r="QKU503" s="2479"/>
      <c r="QKV503" s="2479"/>
      <c r="QLA503" s="2476"/>
      <c r="QLB503" s="2476"/>
      <c r="QLC503" s="2476"/>
      <c r="QLD503" s="2479"/>
      <c r="QLE503" s="2479"/>
      <c r="QLF503" s="2479"/>
      <c r="QLG503" s="2479"/>
      <c r="QLL503" s="2476"/>
      <c r="QLM503" s="2476"/>
      <c r="QLN503" s="2476"/>
      <c r="QLO503" s="2479"/>
      <c r="QLP503" s="2479"/>
      <c r="QLQ503" s="2479"/>
      <c r="QLR503" s="2479"/>
      <c r="QLW503" s="2476"/>
      <c r="QLX503" s="2476"/>
      <c r="QLY503" s="2476"/>
      <c r="QLZ503" s="2479"/>
      <c r="QMA503" s="2479"/>
      <c r="QMB503" s="2479"/>
      <c r="QMC503" s="2479"/>
      <c r="QMH503" s="2476"/>
      <c r="QMI503" s="2476"/>
      <c r="QMJ503" s="2476"/>
      <c r="QMK503" s="2479"/>
      <c r="QML503" s="2479"/>
      <c r="QMM503" s="2479"/>
      <c r="QMN503" s="2479"/>
      <c r="QMS503" s="2476"/>
      <c r="QMT503" s="2476"/>
      <c r="QMU503" s="2476"/>
      <c r="QMV503" s="2479"/>
      <c r="QMW503" s="2479"/>
      <c r="QMX503" s="2479"/>
      <c r="QMY503" s="2479"/>
      <c r="QND503" s="2476"/>
      <c r="QNE503" s="2476"/>
      <c r="QNF503" s="2476"/>
      <c r="QNG503" s="2479"/>
      <c r="QNH503" s="2479"/>
      <c r="QNI503" s="2479"/>
      <c r="QNJ503" s="2479"/>
      <c r="QNO503" s="2476"/>
      <c r="QNP503" s="2476"/>
      <c r="QNQ503" s="2476"/>
      <c r="QNR503" s="2479"/>
      <c r="QNS503" s="2479"/>
      <c r="QNT503" s="2479"/>
      <c r="QNU503" s="2479"/>
      <c r="QNZ503" s="2476"/>
      <c r="QOA503" s="2476"/>
      <c r="QOB503" s="2476"/>
      <c r="QOC503" s="2479"/>
      <c r="QOD503" s="2479"/>
      <c r="QOE503" s="2479"/>
      <c r="QOF503" s="2479"/>
      <c r="QOK503" s="2476"/>
      <c r="QOL503" s="2476"/>
      <c r="QOM503" s="2476"/>
      <c r="QON503" s="2479"/>
      <c r="QOO503" s="2479"/>
      <c r="QOP503" s="2479"/>
      <c r="QOQ503" s="2479"/>
      <c r="QOV503" s="2476"/>
      <c r="QOW503" s="2476"/>
      <c r="QOX503" s="2476"/>
      <c r="QOY503" s="2479"/>
      <c r="QOZ503" s="2479"/>
      <c r="QPA503" s="2479"/>
      <c r="QPB503" s="2479"/>
      <c r="QPG503" s="2476"/>
      <c r="QPH503" s="2476"/>
      <c r="QPI503" s="2476"/>
      <c r="QPJ503" s="2479"/>
      <c r="QPK503" s="2479"/>
      <c r="QPL503" s="2479"/>
      <c r="QPM503" s="2479"/>
      <c r="QPR503" s="2476"/>
      <c r="QPS503" s="2476"/>
      <c r="QPT503" s="2476"/>
      <c r="QPU503" s="2479"/>
      <c r="QPV503" s="2479"/>
      <c r="QPW503" s="2479"/>
      <c r="QPX503" s="2479"/>
      <c r="QQC503" s="2476"/>
      <c r="QQD503" s="2476"/>
      <c r="QQE503" s="2476"/>
      <c r="QQF503" s="2479"/>
      <c r="QQG503" s="2479"/>
      <c r="QQH503" s="2479"/>
      <c r="QQI503" s="2479"/>
      <c r="QQN503" s="2476"/>
      <c r="QQO503" s="2476"/>
      <c r="QQP503" s="2476"/>
      <c r="QQQ503" s="2479"/>
      <c r="QQR503" s="2479"/>
      <c r="QQS503" s="2479"/>
      <c r="QQT503" s="2479"/>
      <c r="QQY503" s="2476"/>
      <c r="QQZ503" s="2476"/>
      <c r="QRA503" s="2476"/>
      <c r="QRB503" s="2479"/>
      <c r="QRC503" s="2479"/>
      <c r="QRD503" s="2479"/>
      <c r="QRE503" s="2479"/>
      <c r="QRJ503" s="2476"/>
      <c r="QRK503" s="2476"/>
      <c r="QRL503" s="2476"/>
      <c r="QRM503" s="2479"/>
      <c r="QRN503" s="2479"/>
      <c r="QRO503" s="2479"/>
      <c r="QRP503" s="2479"/>
      <c r="QRU503" s="2476"/>
      <c r="QRV503" s="2476"/>
      <c r="QRW503" s="2476"/>
      <c r="QRX503" s="2479"/>
      <c r="QRY503" s="2479"/>
      <c r="QRZ503" s="2479"/>
      <c r="QSA503" s="2479"/>
      <c r="QSF503" s="2476"/>
      <c r="QSG503" s="2476"/>
      <c r="QSH503" s="2476"/>
      <c r="QSI503" s="2479"/>
      <c r="QSJ503" s="2479"/>
      <c r="QSK503" s="2479"/>
      <c r="QSL503" s="2479"/>
      <c r="QSQ503" s="2476"/>
      <c r="QSR503" s="2476"/>
      <c r="QSS503" s="2476"/>
      <c r="QST503" s="2479"/>
      <c r="QSU503" s="2479"/>
      <c r="QSV503" s="2479"/>
      <c r="QSW503" s="2479"/>
      <c r="QTB503" s="2476"/>
      <c r="QTC503" s="2476"/>
      <c r="QTD503" s="2476"/>
      <c r="QTE503" s="2479"/>
      <c r="QTF503" s="2479"/>
      <c r="QTG503" s="2479"/>
      <c r="QTH503" s="2479"/>
      <c r="QTM503" s="2476"/>
      <c r="QTN503" s="2476"/>
      <c r="QTO503" s="2476"/>
      <c r="QTP503" s="2479"/>
      <c r="QTQ503" s="2479"/>
      <c r="QTR503" s="2479"/>
      <c r="QTS503" s="2479"/>
      <c r="QTX503" s="2476"/>
      <c r="QTY503" s="2476"/>
      <c r="QTZ503" s="2476"/>
      <c r="QUA503" s="2479"/>
      <c r="QUB503" s="2479"/>
      <c r="QUC503" s="2479"/>
      <c r="QUD503" s="2479"/>
      <c r="QUI503" s="2476"/>
      <c r="QUJ503" s="2476"/>
      <c r="QUK503" s="2476"/>
      <c r="QUL503" s="2479"/>
      <c r="QUM503" s="2479"/>
      <c r="QUN503" s="2479"/>
      <c r="QUO503" s="2479"/>
      <c r="QUT503" s="2476"/>
      <c r="QUU503" s="2476"/>
      <c r="QUV503" s="2476"/>
      <c r="QUW503" s="2479"/>
      <c r="QUX503" s="2479"/>
      <c r="QUY503" s="2479"/>
      <c r="QUZ503" s="2479"/>
      <c r="QVE503" s="2476"/>
      <c r="QVF503" s="2476"/>
      <c r="QVG503" s="2476"/>
      <c r="QVH503" s="2479"/>
      <c r="QVI503" s="2479"/>
      <c r="QVJ503" s="2479"/>
      <c r="QVK503" s="2479"/>
      <c r="QVP503" s="2476"/>
      <c r="QVQ503" s="2476"/>
      <c r="QVR503" s="2476"/>
      <c r="QVS503" s="2479"/>
      <c r="QVT503" s="2479"/>
      <c r="QVU503" s="2479"/>
      <c r="QVV503" s="2479"/>
      <c r="QWA503" s="2476"/>
      <c r="QWB503" s="2476"/>
      <c r="QWC503" s="2476"/>
      <c r="QWD503" s="2479"/>
      <c r="QWE503" s="2479"/>
      <c r="QWF503" s="2479"/>
      <c r="QWG503" s="2479"/>
      <c r="QWL503" s="2476"/>
      <c r="QWM503" s="2476"/>
      <c r="QWN503" s="2476"/>
      <c r="QWO503" s="2479"/>
      <c r="QWP503" s="2479"/>
      <c r="QWQ503" s="2479"/>
      <c r="QWR503" s="2479"/>
      <c r="QWW503" s="2476"/>
      <c r="QWX503" s="2476"/>
      <c r="QWY503" s="2476"/>
      <c r="QWZ503" s="2479"/>
      <c r="QXA503" s="2479"/>
      <c r="QXB503" s="2479"/>
      <c r="QXC503" s="2479"/>
      <c r="QXH503" s="2476"/>
      <c r="QXI503" s="2476"/>
      <c r="QXJ503" s="2476"/>
      <c r="QXK503" s="2479"/>
      <c r="QXL503" s="2479"/>
      <c r="QXM503" s="2479"/>
      <c r="QXN503" s="2479"/>
      <c r="QXS503" s="2476"/>
      <c r="QXT503" s="2476"/>
      <c r="QXU503" s="2476"/>
      <c r="QXV503" s="2479"/>
      <c r="QXW503" s="2479"/>
      <c r="QXX503" s="2479"/>
      <c r="QXY503" s="2479"/>
      <c r="QYD503" s="2476"/>
      <c r="QYE503" s="2476"/>
      <c r="QYF503" s="2476"/>
      <c r="QYG503" s="2479"/>
      <c r="QYH503" s="2479"/>
      <c r="QYI503" s="2479"/>
      <c r="QYJ503" s="2479"/>
      <c r="QYO503" s="2476"/>
      <c r="QYP503" s="2476"/>
      <c r="QYQ503" s="2476"/>
      <c r="QYR503" s="2479"/>
      <c r="QYS503" s="2479"/>
      <c r="QYT503" s="2479"/>
      <c r="QYU503" s="2479"/>
      <c r="QYZ503" s="2476"/>
      <c r="QZA503" s="2476"/>
      <c r="QZB503" s="2476"/>
      <c r="QZC503" s="2479"/>
      <c r="QZD503" s="2479"/>
      <c r="QZE503" s="2479"/>
      <c r="QZF503" s="2479"/>
      <c r="QZK503" s="2476"/>
      <c r="QZL503" s="2476"/>
      <c r="QZM503" s="2476"/>
      <c r="QZN503" s="2479"/>
      <c r="QZO503" s="2479"/>
      <c r="QZP503" s="2479"/>
      <c r="QZQ503" s="2479"/>
      <c r="QZV503" s="2476"/>
      <c r="QZW503" s="2476"/>
      <c r="QZX503" s="2476"/>
      <c r="QZY503" s="2479"/>
      <c r="QZZ503" s="2479"/>
      <c r="RAA503" s="2479"/>
      <c r="RAB503" s="2479"/>
      <c r="RAG503" s="2476"/>
      <c r="RAH503" s="2476"/>
      <c r="RAI503" s="2476"/>
      <c r="RAJ503" s="2479"/>
      <c r="RAK503" s="2479"/>
      <c r="RAL503" s="2479"/>
      <c r="RAM503" s="2479"/>
      <c r="RAR503" s="2476"/>
      <c r="RAS503" s="2476"/>
      <c r="RAT503" s="2476"/>
      <c r="RAU503" s="2479"/>
      <c r="RAV503" s="2479"/>
      <c r="RAW503" s="2479"/>
      <c r="RAX503" s="2479"/>
      <c r="RBC503" s="2476"/>
      <c r="RBD503" s="2476"/>
      <c r="RBE503" s="2476"/>
      <c r="RBF503" s="2479"/>
      <c r="RBG503" s="2479"/>
      <c r="RBH503" s="2479"/>
      <c r="RBI503" s="2479"/>
      <c r="RBN503" s="2476"/>
      <c r="RBO503" s="2476"/>
      <c r="RBP503" s="2476"/>
      <c r="RBQ503" s="2479"/>
      <c r="RBR503" s="2479"/>
      <c r="RBS503" s="2479"/>
      <c r="RBT503" s="2479"/>
      <c r="RBY503" s="2476"/>
      <c r="RBZ503" s="2476"/>
      <c r="RCA503" s="2476"/>
      <c r="RCB503" s="2479"/>
      <c r="RCC503" s="2479"/>
      <c r="RCD503" s="2479"/>
      <c r="RCE503" s="2479"/>
      <c r="RCJ503" s="2476"/>
      <c r="RCK503" s="2476"/>
      <c r="RCL503" s="2476"/>
      <c r="RCM503" s="2479"/>
      <c r="RCN503" s="2479"/>
      <c r="RCO503" s="2479"/>
      <c r="RCP503" s="2479"/>
      <c r="RCU503" s="2476"/>
      <c r="RCV503" s="2476"/>
      <c r="RCW503" s="2476"/>
      <c r="RCX503" s="2479"/>
      <c r="RCY503" s="2479"/>
      <c r="RCZ503" s="2479"/>
      <c r="RDA503" s="2479"/>
      <c r="RDF503" s="2476"/>
      <c r="RDG503" s="2476"/>
      <c r="RDH503" s="2476"/>
      <c r="RDI503" s="2479"/>
      <c r="RDJ503" s="2479"/>
      <c r="RDK503" s="2479"/>
      <c r="RDL503" s="2479"/>
      <c r="RDQ503" s="2476"/>
      <c r="RDR503" s="2476"/>
      <c r="RDS503" s="2476"/>
      <c r="RDT503" s="2479"/>
      <c r="RDU503" s="2479"/>
      <c r="RDV503" s="2479"/>
      <c r="RDW503" s="2479"/>
      <c r="REB503" s="2476"/>
      <c r="REC503" s="2476"/>
      <c r="RED503" s="2476"/>
      <c r="REE503" s="2479"/>
      <c r="REF503" s="2479"/>
      <c r="REG503" s="2479"/>
      <c r="REH503" s="2479"/>
      <c r="REM503" s="2476"/>
      <c r="REN503" s="2476"/>
      <c r="REO503" s="2476"/>
      <c r="REP503" s="2479"/>
      <c r="REQ503" s="2479"/>
      <c r="RER503" s="2479"/>
      <c r="RES503" s="2479"/>
      <c r="REX503" s="2476"/>
      <c r="REY503" s="2476"/>
      <c r="REZ503" s="2476"/>
      <c r="RFA503" s="2479"/>
      <c r="RFB503" s="2479"/>
      <c r="RFC503" s="2479"/>
      <c r="RFD503" s="2479"/>
      <c r="RFI503" s="2476"/>
      <c r="RFJ503" s="2476"/>
      <c r="RFK503" s="2476"/>
      <c r="RFL503" s="2479"/>
      <c r="RFM503" s="2479"/>
      <c r="RFN503" s="2479"/>
      <c r="RFO503" s="2479"/>
      <c r="RFT503" s="2476"/>
      <c r="RFU503" s="2476"/>
      <c r="RFV503" s="2476"/>
      <c r="RFW503" s="2479"/>
      <c r="RFX503" s="2479"/>
      <c r="RFY503" s="2479"/>
      <c r="RFZ503" s="2479"/>
      <c r="RGE503" s="2476"/>
      <c r="RGF503" s="2476"/>
      <c r="RGG503" s="2476"/>
      <c r="RGH503" s="2479"/>
      <c r="RGI503" s="2479"/>
      <c r="RGJ503" s="2479"/>
      <c r="RGK503" s="2479"/>
      <c r="RGP503" s="2476"/>
      <c r="RGQ503" s="2476"/>
      <c r="RGR503" s="2476"/>
      <c r="RGS503" s="2479"/>
      <c r="RGT503" s="2479"/>
      <c r="RGU503" s="2479"/>
      <c r="RGV503" s="2479"/>
      <c r="RHA503" s="2476"/>
      <c r="RHB503" s="2476"/>
      <c r="RHC503" s="2476"/>
      <c r="RHD503" s="2479"/>
      <c r="RHE503" s="2479"/>
      <c r="RHF503" s="2479"/>
      <c r="RHG503" s="2479"/>
      <c r="RHL503" s="2476"/>
      <c r="RHM503" s="2476"/>
      <c r="RHN503" s="2476"/>
      <c r="RHO503" s="2479"/>
      <c r="RHP503" s="2479"/>
      <c r="RHQ503" s="2479"/>
      <c r="RHR503" s="2479"/>
      <c r="RHW503" s="2476"/>
      <c r="RHX503" s="2476"/>
      <c r="RHY503" s="2476"/>
      <c r="RHZ503" s="2479"/>
      <c r="RIA503" s="2479"/>
      <c r="RIB503" s="2479"/>
      <c r="RIC503" s="2479"/>
      <c r="RIH503" s="2476"/>
      <c r="RII503" s="2476"/>
      <c r="RIJ503" s="2476"/>
      <c r="RIK503" s="2479"/>
      <c r="RIL503" s="2479"/>
      <c r="RIM503" s="2479"/>
      <c r="RIN503" s="2479"/>
      <c r="RIS503" s="2476"/>
      <c r="RIT503" s="2476"/>
      <c r="RIU503" s="2476"/>
      <c r="RIV503" s="2479"/>
      <c r="RIW503" s="2479"/>
      <c r="RIX503" s="2479"/>
      <c r="RIY503" s="2479"/>
      <c r="RJD503" s="2476"/>
      <c r="RJE503" s="2476"/>
      <c r="RJF503" s="2476"/>
      <c r="RJG503" s="2479"/>
      <c r="RJH503" s="2479"/>
      <c r="RJI503" s="2479"/>
      <c r="RJJ503" s="2479"/>
      <c r="RJO503" s="2476"/>
      <c r="RJP503" s="2476"/>
      <c r="RJQ503" s="2476"/>
      <c r="RJR503" s="2479"/>
      <c r="RJS503" s="2479"/>
      <c r="RJT503" s="2479"/>
      <c r="RJU503" s="2479"/>
      <c r="RJZ503" s="2476"/>
      <c r="RKA503" s="2476"/>
      <c r="RKB503" s="2476"/>
      <c r="RKC503" s="2479"/>
      <c r="RKD503" s="2479"/>
      <c r="RKE503" s="2479"/>
      <c r="RKF503" s="2479"/>
      <c r="RKK503" s="2476"/>
      <c r="RKL503" s="2476"/>
      <c r="RKM503" s="2476"/>
      <c r="RKN503" s="2479"/>
      <c r="RKO503" s="2479"/>
      <c r="RKP503" s="2479"/>
      <c r="RKQ503" s="2479"/>
      <c r="RKV503" s="2476"/>
      <c r="RKW503" s="2476"/>
      <c r="RKX503" s="2476"/>
      <c r="RKY503" s="2479"/>
      <c r="RKZ503" s="2479"/>
      <c r="RLA503" s="2479"/>
      <c r="RLB503" s="2479"/>
      <c r="RLG503" s="2476"/>
      <c r="RLH503" s="2476"/>
      <c r="RLI503" s="2476"/>
      <c r="RLJ503" s="2479"/>
      <c r="RLK503" s="2479"/>
      <c r="RLL503" s="2479"/>
      <c r="RLM503" s="2479"/>
      <c r="RLR503" s="2476"/>
      <c r="RLS503" s="2476"/>
      <c r="RLT503" s="2476"/>
      <c r="RLU503" s="2479"/>
      <c r="RLV503" s="2479"/>
      <c r="RLW503" s="2479"/>
      <c r="RLX503" s="2479"/>
      <c r="RMC503" s="2476"/>
      <c r="RMD503" s="2476"/>
      <c r="RME503" s="2476"/>
      <c r="RMF503" s="2479"/>
      <c r="RMG503" s="2479"/>
      <c r="RMH503" s="2479"/>
      <c r="RMI503" s="2479"/>
      <c r="RMN503" s="2476"/>
      <c r="RMO503" s="2476"/>
      <c r="RMP503" s="2476"/>
      <c r="RMQ503" s="2479"/>
      <c r="RMR503" s="2479"/>
      <c r="RMS503" s="2479"/>
      <c r="RMT503" s="2479"/>
      <c r="RMY503" s="2476"/>
      <c r="RMZ503" s="2476"/>
      <c r="RNA503" s="2476"/>
      <c r="RNB503" s="2479"/>
      <c r="RNC503" s="2479"/>
      <c r="RND503" s="2479"/>
      <c r="RNE503" s="2479"/>
      <c r="RNJ503" s="2476"/>
      <c r="RNK503" s="2476"/>
      <c r="RNL503" s="2476"/>
      <c r="RNM503" s="2479"/>
      <c r="RNN503" s="2479"/>
      <c r="RNO503" s="2479"/>
      <c r="RNP503" s="2479"/>
      <c r="RNU503" s="2476"/>
      <c r="RNV503" s="2476"/>
      <c r="RNW503" s="2476"/>
      <c r="RNX503" s="2479"/>
      <c r="RNY503" s="2479"/>
      <c r="RNZ503" s="2479"/>
      <c r="ROA503" s="2479"/>
      <c r="ROF503" s="2476"/>
      <c r="ROG503" s="2476"/>
      <c r="ROH503" s="2476"/>
      <c r="ROI503" s="2479"/>
      <c r="ROJ503" s="2479"/>
      <c r="ROK503" s="2479"/>
      <c r="ROL503" s="2479"/>
      <c r="ROQ503" s="2476"/>
      <c r="ROR503" s="2476"/>
      <c r="ROS503" s="2476"/>
      <c r="ROT503" s="2479"/>
      <c r="ROU503" s="2479"/>
      <c r="ROV503" s="2479"/>
      <c r="ROW503" s="2479"/>
      <c r="RPB503" s="2476"/>
      <c r="RPC503" s="2476"/>
      <c r="RPD503" s="2476"/>
      <c r="RPE503" s="2479"/>
      <c r="RPF503" s="2479"/>
      <c r="RPG503" s="2479"/>
      <c r="RPH503" s="2479"/>
      <c r="RPM503" s="2476"/>
      <c r="RPN503" s="2476"/>
      <c r="RPO503" s="2476"/>
      <c r="RPP503" s="2479"/>
      <c r="RPQ503" s="2479"/>
      <c r="RPR503" s="2479"/>
      <c r="RPS503" s="2479"/>
      <c r="RPX503" s="2476"/>
      <c r="RPY503" s="2476"/>
      <c r="RPZ503" s="2476"/>
      <c r="RQA503" s="2479"/>
      <c r="RQB503" s="2479"/>
      <c r="RQC503" s="2479"/>
      <c r="RQD503" s="2479"/>
      <c r="RQI503" s="2476"/>
      <c r="RQJ503" s="2476"/>
      <c r="RQK503" s="2476"/>
      <c r="RQL503" s="2479"/>
      <c r="RQM503" s="2479"/>
      <c r="RQN503" s="2479"/>
      <c r="RQO503" s="2479"/>
      <c r="RQT503" s="2476"/>
      <c r="RQU503" s="2476"/>
      <c r="RQV503" s="2476"/>
      <c r="RQW503" s="2479"/>
      <c r="RQX503" s="2479"/>
      <c r="RQY503" s="2479"/>
      <c r="RQZ503" s="2479"/>
      <c r="RRE503" s="2476"/>
      <c r="RRF503" s="2476"/>
      <c r="RRG503" s="2476"/>
      <c r="RRH503" s="2479"/>
      <c r="RRI503" s="2479"/>
      <c r="RRJ503" s="2479"/>
      <c r="RRK503" s="2479"/>
      <c r="RRP503" s="2476"/>
      <c r="RRQ503" s="2476"/>
      <c r="RRR503" s="2476"/>
      <c r="RRS503" s="2479"/>
      <c r="RRT503" s="2479"/>
      <c r="RRU503" s="2479"/>
      <c r="RRV503" s="2479"/>
      <c r="RSA503" s="2476"/>
      <c r="RSB503" s="2476"/>
      <c r="RSC503" s="2476"/>
      <c r="RSD503" s="2479"/>
      <c r="RSE503" s="2479"/>
      <c r="RSF503" s="2479"/>
      <c r="RSG503" s="2479"/>
      <c r="RSL503" s="2476"/>
      <c r="RSM503" s="2476"/>
      <c r="RSN503" s="2476"/>
      <c r="RSO503" s="2479"/>
      <c r="RSP503" s="2479"/>
      <c r="RSQ503" s="2479"/>
      <c r="RSR503" s="2479"/>
      <c r="RSW503" s="2476"/>
      <c r="RSX503" s="2476"/>
      <c r="RSY503" s="2476"/>
      <c r="RSZ503" s="2479"/>
      <c r="RTA503" s="2479"/>
      <c r="RTB503" s="2479"/>
      <c r="RTC503" s="2479"/>
      <c r="RTH503" s="2476"/>
      <c r="RTI503" s="2476"/>
      <c r="RTJ503" s="2476"/>
      <c r="RTK503" s="2479"/>
      <c r="RTL503" s="2479"/>
      <c r="RTM503" s="2479"/>
      <c r="RTN503" s="2479"/>
      <c r="RTS503" s="2476"/>
      <c r="RTT503" s="2476"/>
      <c r="RTU503" s="2476"/>
      <c r="RTV503" s="2479"/>
      <c r="RTW503" s="2479"/>
      <c r="RTX503" s="2479"/>
      <c r="RTY503" s="2479"/>
      <c r="RUD503" s="2476"/>
      <c r="RUE503" s="2476"/>
      <c r="RUF503" s="2476"/>
      <c r="RUG503" s="2479"/>
      <c r="RUH503" s="2479"/>
      <c r="RUI503" s="2479"/>
      <c r="RUJ503" s="2479"/>
      <c r="RUO503" s="2476"/>
      <c r="RUP503" s="2476"/>
      <c r="RUQ503" s="2476"/>
      <c r="RUR503" s="2479"/>
      <c r="RUS503" s="2479"/>
      <c r="RUT503" s="2479"/>
      <c r="RUU503" s="2479"/>
      <c r="RUZ503" s="2476"/>
      <c r="RVA503" s="2476"/>
      <c r="RVB503" s="2476"/>
      <c r="RVC503" s="2479"/>
      <c r="RVD503" s="2479"/>
      <c r="RVE503" s="2479"/>
      <c r="RVF503" s="2479"/>
      <c r="RVK503" s="2476"/>
      <c r="RVL503" s="2476"/>
      <c r="RVM503" s="2476"/>
      <c r="RVN503" s="2479"/>
      <c r="RVO503" s="2479"/>
      <c r="RVP503" s="2479"/>
      <c r="RVQ503" s="2479"/>
      <c r="RVV503" s="2476"/>
      <c r="RVW503" s="2476"/>
      <c r="RVX503" s="2476"/>
      <c r="RVY503" s="2479"/>
      <c r="RVZ503" s="2479"/>
      <c r="RWA503" s="2479"/>
      <c r="RWB503" s="2479"/>
      <c r="RWG503" s="2476"/>
      <c r="RWH503" s="2476"/>
      <c r="RWI503" s="2476"/>
      <c r="RWJ503" s="2479"/>
      <c r="RWK503" s="2479"/>
      <c r="RWL503" s="2479"/>
      <c r="RWM503" s="2479"/>
      <c r="RWR503" s="2476"/>
      <c r="RWS503" s="2476"/>
      <c r="RWT503" s="2476"/>
      <c r="RWU503" s="2479"/>
      <c r="RWV503" s="2479"/>
      <c r="RWW503" s="2479"/>
      <c r="RWX503" s="2479"/>
      <c r="RXC503" s="2476"/>
      <c r="RXD503" s="2476"/>
      <c r="RXE503" s="2476"/>
      <c r="RXF503" s="2479"/>
      <c r="RXG503" s="2479"/>
      <c r="RXH503" s="2479"/>
      <c r="RXI503" s="2479"/>
      <c r="RXN503" s="2476"/>
      <c r="RXO503" s="2476"/>
      <c r="RXP503" s="2476"/>
      <c r="RXQ503" s="2479"/>
      <c r="RXR503" s="2479"/>
      <c r="RXS503" s="2479"/>
      <c r="RXT503" s="2479"/>
      <c r="RXY503" s="2476"/>
      <c r="RXZ503" s="2476"/>
      <c r="RYA503" s="2476"/>
      <c r="RYB503" s="2479"/>
      <c r="RYC503" s="2479"/>
      <c r="RYD503" s="2479"/>
      <c r="RYE503" s="2479"/>
      <c r="RYJ503" s="2476"/>
      <c r="RYK503" s="2476"/>
      <c r="RYL503" s="2476"/>
      <c r="RYM503" s="2479"/>
      <c r="RYN503" s="2479"/>
      <c r="RYO503" s="2479"/>
      <c r="RYP503" s="2479"/>
      <c r="RYU503" s="2476"/>
      <c r="RYV503" s="2476"/>
      <c r="RYW503" s="2476"/>
      <c r="RYX503" s="2479"/>
      <c r="RYY503" s="2479"/>
      <c r="RYZ503" s="2479"/>
      <c r="RZA503" s="2479"/>
      <c r="RZF503" s="2476"/>
      <c r="RZG503" s="2476"/>
      <c r="RZH503" s="2476"/>
      <c r="RZI503" s="2479"/>
      <c r="RZJ503" s="2479"/>
      <c r="RZK503" s="2479"/>
      <c r="RZL503" s="2479"/>
      <c r="RZQ503" s="2476"/>
      <c r="RZR503" s="2476"/>
      <c r="RZS503" s="2476"/>
      <c r="RZT503" s="2479"/>
      <c r="RZU503" s="2479"/>
      <c r="RZV503" s="2479"/>
      <c r="RZW503" s="2479"/>
      <c r="SAB503" s="2476"/>
      <c r="SAC503" s="2476"/>
      <c r="SAD503" s="2476"/>
      <c r="SAE503" s="2479"/>
      <c r="SAF503" s="2479"/>
      <c r="SAG503" s="2479"/>
      <c r="SAH503" s="2479"/>
      <c r="SAM503" s="2476"/>
      <c r="SAN503" s="2476"/>
      <c r="SAO503" s="2476"/>
      <c r="SAP503" s="2479"/>
      <c r="SAQ503" s="2479"/>
      <c r="SAR503" s="2479"/>
      <c r="SAS503" s="2479"/>
      <c r="SAX503" s="2476"/>
      <c r="SAY503" s="2476"/>
      <c r="SAZ503" s="2476"/>
      <c r="SBA503" s="2479"/>
      <c r="SBB503" s="2479"/>
      <c r="SBC503" s="2479"/>
      <c r="SBD503" s="2479"/>
      <c r="SBI503" s="2476"/>
      <c r="SBJ503" s="2476"/>
      <c r="SBK503" s="2476"/>
      <c r="SBL503" s="2479"/>
      <c r="SBM503" s="2479"/>
      <c r="SBN503" s="2479"/>
      <c r="SBO503" s="2479"/>
      <c r="SBT503" s="2476"/>
      <c r="SBU503" s="2476"/>
      <c r="SBV503" s="2476"/>
      <c r="SBW503" s="2479"/>
      <c r="SBX503" s="2479"/>
      <c r="SBY503" s="2479"/>
      <c r="SBZ503" s="2479"/>
      <c r="SCE503" s="2476"/>
      <c r="SCF503" s="2476"/>
      <c r="SCG503" s="2476"/>
      <c r="SCH503" s="2479"/>
      <c r="SCI503" s="2479"/>
      <c r="SCJ503" s="2479"/>
      <c r="SCK503" s="2479"/>
      <c r="SCP503" s="2476"/>
      <c r="SCQ503" s="2476"/>
      <c r="SCR503" s="2476"/>
      <c r="SCS503" s="2479"/>
      <c r="SCT503" s="2479"/>
      <c r="SCU503" s="2479"/>
      <c r="SCV503" s="2479"/>
      <c r="SDA503" s="2476"/>
      <c r="SDB503" s="2476"/>
      <c r="SDC503" s="2476"/>
      <c r="SDD503" s="2479"/>
      <c r="SDE503" s="2479"/>
      <c r="SDF503" s="2479"/>
      <c r="SDG503" s="2479"/>
      <c r="SDL503" s="2476"/>
      <c r="SDM503" s="2476"/>
      <c r="SDN503" s="2476"/>
      <c r="SDO503" s="2479"/>
      <c r="SDP503" s="2479"/>
      <c r="SDQ503" s="2479"/>
      <c r="SDR503" s="2479"/>
      <c r="SDW503" s="2476"/>
      <c r="SDX503" s="2476"/>
      <c r="SDY503" s="2476"/>
      <c r="SDZ503" s="2479"/>
      <c r="SEA503" s="2479"/>
      <c r="SEB503" s="2479"/>
      <c r="SEC503" s="2479"/>
      <c r="SEH503" s="2476"/>
      <c r="SEI503" s="2476"/>
      <c r="SEJ503" s="2476"/>
      <c r="SEK503" s="2479"/>
      <c r="SEL503" s="2479"/>
      <c r="SEM503" s="2479"/>
      <c r="SEN503" s="2479"/>
      <c r="SES503" s="2476"/>
      <c r="SET503" s="2476"/>
      <c r="SEU503" s="2476"/>
      <c r="SEV503" s="2479"/>
      <c r="SEW503" s="2479"/>
      <c r="SEX503" s="2479"/>
      <c r="SEY503" s="2479"/>
      <c r="SFD503" s="2476"/>
      <c r="SFE503" s="2476"/>
      <c r="SFF503" s="2476"/>
      <c r="SFG503" s="2479"/>
      <c r="SFH503" s="2479"/>
      <c r="SFI503" s="2479"/>
      <c r="SFJ503" s="2479"/>
      <c r="SFO503" s="2476"/>
      <c r="SFP503" s="2476"/>
      <c r="SFQ503" s="2476"/>
      <c r="SFR503" s="2479"/>
      <c r="SFS503" s="2479"/>
      <c r="SFT503" s="2479"/>
      <c r="SFU503" s="2479"/>
      <c r="SFZ503" s="2476"/>
      <c r="SGA503" s="2476"/>
      <c r="SGB503" s="2476"/>
      <c r="SGC503" s="2479"/>
      <c r="SGD503" s="2479"/>
      <c r="SGE503" s="2479"/>
      <c r="SGF503" s="2479"/>
      <c r="SGK503" s="2476"/>
      <c r="SGL503" s="2476"/>
      <c r="SGM503" s="2476"/>
      <c r="SGN503" s="2479"/>
      <c r="SGO503" s="2479"/>
      <c r="SGP503" s="2479"/>
      <c r="SGQ503" s="2479"/>
      <c r="SGV503" s="2476"/>
      <c r="SGW503" s="2476"/>
      <c r="SGX503" s="2476"/>
      <c r="SGY503" s="2479"/>
      <c r="SGZ503" s="2479"/>
      <c r="SHA503" s="2479"/>
      <c r="SHB503" s="2479"/>
      <c r="SHG503" s="2476"/>
      <c r="SHH503" s="2476"/>
      <c r="SHI503" s="2476"/>
      <c r="SHJ503" s="2479"/>
      <c r="SHK503" s="2479"/>
      <c r="SHL503" s="2479"/>
      <c r="SHM503" s="2479"/>
      <c r="SHR503" s="2476"/>
      <c r="SHS503" s="2476"/>
      <c r="SHT503" s="2476"/>
      <c r="SHU503" s="2479"/>
      <c r="SHV503" s="2479"/>
      <c r="SHW503" s="2479"/>
      <c r="SHX503" s="2479"/>
      <c r="SIC503" s="2476"/>
      <c r="SID503" s="2476"/>
      <c r="SIE503" s="2476"/>
      <c r="SIF503" s="2479"/>
      <c r="SIG503" s="2479"/>
      <c r="SIH503" s="2479"/>
      <c r="SII503" s="2479"/>
      <c r="SIN503" s="2476"/>
      <c r="SIO503" s="2476"/>
      <c r="SIP503" s="2476"/>
      <c r="SIQ503" s="2479"/>
      <c r="SIR503" s="2479"/>
      <c r="SIS503" s="2479"/>
      <c r="SIT503" s="2479"/>
      <c r="SIY503" s="2476"/>
      <c r="SIZ503" s="2476"/>
      <c r="SJA503" s="2476"/>
      <c r="SJB503" s="2479"/>
      <c r="SJC503" s="2479"/>
      <c r="SJD503" s="2479"/>
      <c r="SJE503" s="2479"/>
      <c r="SJJ503" s="2476"/>
      <c r="SJK503" s="2476"/>
      <c r="SJL503" s="2476"/>
      <c r="SJM503" s="2479"/>
      <c r="SJN503" s="2479"/>
      <c r="SJO503" s="2479"/>
      <c r="SJP503" s="2479"/>
      <c r="SJU503" s="2476"/>
      <c r="SJV503" s="2476"/>
      <c r="SJW503" s="2476"/>
      <c r="SJX503" s="2479"/>
      <c r="SJY503" s="2479"/>
      <c r="SJZ503" s="2479"/>
      <c r="SKA503" s="2479"/>
      <c r="SKF503" s="2476"/>
      <c r="SKG503" s="2476"/>
      <c r="SKH503" s="2476"/>
      <c r="SKI503" s="2479"/>
      <c r="SKJ503" s="2479"/>
      <c r="SKK503" s="2479"/>
      <c r="SKL503" s="2479"/>
      <c r="SKQ503" s="2476"/>
      <c r="SKR503" s="2476"/>
      <c r="SKS503" s="2476"/>
      <c r="SKT503" s="2479"/>
      <c r="SKU503" s="2479"/>
      <c r="SKV503" s="2479"/>
      <c r="SKW503" s="2479"/>
      <c r="SLB503" s="2476"/>
      <c r="SLC503" s="2476"/>
      <c r="SLD503" s="2476"/>
      <c r="SLE503" s="2479"/>
      <c r="SLF503" s="2479"/>
      <c r="SLG503" s="2479"/>
      <c r="SLH503" s="2479"/>
      <c r="SLM503" s="2476"/>
      <c r="SLN503" s="2476"/>
      <c r="SLO503" s="2476"/>
      <c r="SLP503" s="2479"/>
      <c r="SLQ503" s="2479"/>
      <c r="SLR503" s="2479"/>
      <c r="SLS503" s="2479"/>
      <c r="SLX503" s="2476"/>
      <c r="SLY503" s="2476"/>
      <c r="SLZ503" s="2476"/>
      <c r="SMA503" s="2479"/>
      <c r="SMB503" s="2479"/>
      <c r="SMC503" s="2479"/>
      <c r="SMD503" s="2479"/>
      <c r="SMI503" s="2476"/>
      <c r="SMJ503" s="2476"/>
      <c r="SMK503" s="2476"/>
      <c r="SML503" s="2479"/>
      <c r="SMM503" s="2479"/>
      <c r="SMN503" s="2479"/>
      <c r="SMO503" s="2479"/>
      <c r="SMT503" s="2476"/>
      <c r="SMU503" s="2476"/>
      <c r="SMV503" s="2476"/>
      <c r="SMW503" s="2479"/>
      <c r="SMX503" s="2479"/>
      <c r="SMY503" s="2479"/>
      <c r="SMZ503" s="2479"/>
      <c r="SNE503" s="2476"/>
      <c r="SNF503" s="2476"/>
      <c r="SNG503" s="2476"/>
      <c r="SNH503" s="2479"/>
      <c r="SNI503" s="2479"/>
      <c r="SNJ503" s="2479"/>
      <c r="SNK503" s="2479"/>
      <c r="SNP503" s="2476"/>
      <c r="SNQ503" s="2476"/>
      <c r="SNR503" s="2476"/>
      <c r="SNS503" s="2479"/>
      <c r="SNT503" s="2479"/>
      <c r="SNU503" s="2479"/>
      <c r="SNV503" s="2479"/>
      <c r="SOA503" s="2476"/>
      <c r="SOB503" s="2476"/>
      <c r="SOC503" s="2476"/>
      <c r="SOD503" s="2479"/>
      <c r="SOE503" s="2479"/>
      <c r="SOF503" s="2479"/>
      <c r="SOG503" s="2479"/>
      <c r="SOL503" s="2476"/>
      <c r="SOM503" s="2476"/>
      <c r="SON503" s="2476"/>
      <c r="SOO503" s="2479"/>
      <c r="SOP503" s="2479"/>
      <c r="SOQ503" s="2479"/>
      <c r="SOR503" s="2479"/>
      <c r="SOW503" s="2476"/>
      <c r="SOX503" s="2476"/>
      <c r="SOY503" s="2476"/>
      <c r="SOZ503" s="2479"/>
      <c r="SPA503" s="2479"/>
      <c r="SPB503" s="2479"/>
      <c r="SPC503" s="2479"/>
      <c r="SPH503" s="2476"/>
      <c r="SPI503" s="2476"/>
      <c r="SPJ503" s="2476"/>
      <c r="SPK503" s="2479"/>
      <c r="SPL503" s="2479"/>
      <c r="SPM503" s="2479"/>
      <c r="SPN503" s="2479"/>
      <c r="SPS503" s="2476"/>
      <c r="SPT503" s="2476"/>
      <c r="SPU503" s="2476"/>
      <c r="SPV503" s="2479"/>
      <c r="SPW503" s="2479"/>
      <c r="SPX503" s="2479"/>
      <c r="SPY503" s="2479"/>
      <c r="SQD503" s="2476"/>
      <c r="SQE503" s="2476"/>
      <c r="SQF503" s="2476"/>
      <c r="SQG503" s="2479"/>
      <c r="SQH503" s="2479"/>
      <c r="SQI503" s="2479"/>
      <c r="SQJ503" s="2479"/>
      <c r="SQO503" s="2476"/>
      <c r="SQP503" s="2476"/>
      <c r="SQQ503" s="2476"/>
      <c r="SQR503" s="2479"/>
      <c r="SQS503" s="2479"/>
      <c r="SQT503" s="2479"/>
      <c r="SQU503" s="2479"/>
      <c r="SQZ503" s="2476"/>
      <c r="SRA503" s="2476"/>
      <c r="SRB503" s="2476"/>
      <c r="SRC503" s="2479"/>
      <c r="SRD503" s="2479"/>
      <c r="SRE503" s="2479"/>
      <c r="SRF503" s="2479"/>
      <c r="SRK503" s="2476"/>
      <c r="SRL503" s="2476"/>
      <c r="SRM503" s="2476"/>
      <c r="SRN503" s="2479"/>
      <c r="SRO503" s="2479"/>
      <c r="SRP503" s="2479"/>
      <c r="SRQ503" s="2479"/>
      <c r="SRV503" s="2476"/>
      <c r="SRW503" s="2476"/>
      <c r="SRX503" s="2476"/>
      <c r="SRY503" s="2479"/>
      <c r="SRZ503" s="2479"/>
      <c r="SSA503" s="2479"/>
      <c r="SSB503" s="2479"/>
      <c r="SSG503" s="2476"/>
      <c r="SSH503" s="2476"/>
      <c r="SSI503" s="2476"/>
      <c r="SSJ503" s="2479"/>
      <c r="SSK503" s="2479"/>
      <c r="SSL503" s="2479"/>
      <c r="SSM503" s="2479"/>
      <c r="SSR503" s="2476"/>
      <c r="SSS503" s="2476"/>
      <c r="SST503" s="2476"/>
      <c r="SSU503" s="2479"/>
      <c r="SSV503" s="2479"/>
      <c r="SSW503" s="2479"/>
      <c r="SSX503" s="2479"/>
      <c r="STC503" s="2476"/>
      <c r="STD503" s="2476"/>
      <c r="STE503" s="2476"/>
      <c r="STF503" s="2479"/>
      <c r="STG503" s="2479"/>
      <c r="STH503" s="2479"/>
      <c r="STI503" s="2479"/>
      <c r="STN503" s="2476"/>
      <c r="STO503" s="2476"/>
      <c r="STP503" s="2476"/>
      <c r="STQ503" s="2479"/>
      <c r="STR503" s="2479"/>
      <c r="STS503" s="2479"/>
      <c r="STT503" s="2479"/>
      <c r="STY503" s="2476"/>
      <c r="STZ503" s="2476"/>
      <c r="SUA503" s="2476"/>
      <c r="SUB503" s="2479"/>
      <c r="SUC503" s="2479"/>
      <c r="SUD503" s="2479"/>
      <c r="SUE503" s="2479"/>
      <c r="SUJ503" s="2476"/>
      <c r="SUK503" s="2476"/>
      <c r="SUL503" s="2476"/>
      <c r="SUM503" s="2479"/>
      <c r="SUN503" s="2479"/>
      <c r="SUO503" s="2479"/>
      <c r="SUP503" s="2479"/>
      <c r="SUU503" s="2476"/>
      <c r="SUV503" s="2476"/>
      <c r="SUW503" s="2476"/>
      <c r="SUX503" s="2479"/>
      <c r="SUY503" s="2479"/>
      <c r="SUZ503" s="2479"/>
      <c r="SVA503" s="2479"/>
      <c r="SVF503" s="2476"/>
      <c r="SVG503" s="2476"/>
      <c r="SVH503" s="2476"/>
      <c r="SVI503" s="2479"/>
      <c r="SVJ503" s="2479"/>
      <c r="SVK503" s="2479"/>
      <c r="SVL503" s="2479"/>
      <c r="SVQ503" s="2476"/>
      <c r="SVR503" s="2476"/>
      <c r="SVS503" s="2476"/>
      <c r="SVT503" s="2479"/>
      <c r="SVU503" s="2479"/>
      <c r="SVV503" s="2479"/>
      <c r="SVW503" s="2479"/>
      <c r="SWB503" s="2476"/>
      <c r="SWC503" s="2476"/>
      <c r="SWD503" s="2476"/>
      <c r="SWE503" s="2479"/>
      <c r="SWF503" s="2479"/>
      <c r="SWG503" s="2479"/>
      <c r="SWH503" s="2479"/>
      <c r="SWM503" s="2476"/>
      <c r="SWN503" s="2476"/>
      <c r="SWO503" s="2476"/>
      <c r="SWP503" s="2479"/>
      <c r="SWQ503" s="2479"/>
      <c r="SWR503" s="2479"/>
      <c r="SWS503" s="2479"/>
      <c r="SWX503" s="2476"/>
      <c r="SWY503" s="2476"/>
      <c r="SWZ503" s="2476"/>
      <c r="SXA503" s="2479"/>
      <c r="SXB503" s="2479"/>
      <c r="SXC503" s="2479"/>
      <c r="SXD503" s="2479"/>
      <c r="SXI503" s="2476"/>
      <c r="SXJ503" s="2476"/>
      <c r="SXK503" s="2476"/>
      <c r="SXL503" s="2479"/>
      <c r="SXM503" s="2479"/>
      <c r="SXN503" s="2479"/>
      <c r="SXO503" s="2479"/>
      <c r="SXT503" s="2476"/>
      <c r="SXU503" s="2476"/>
      <c r="SXV503" s="2476"/>
      <c r="SXW503" s="2479"/>
      <c r="SXX503" s="2479"/>
      <c r="SXY503" s="2479"/>
      <c r="SXZ503" s="2479"/>
      <c r="SYE503" s="2476"/>
      <c r="SYF503" s="2476"/>
      <c r="SYG503" s="2476"/>
      <c r="SYH503" s="2479"/>
      <c r="SYI503" s="2479"/>
      <c r="SYJ503" s="2479"/>
      <c r="SYK503" s="2479"/>
      <c r="SYP503" s="2476"/>
      <c r="SYQ503" s="2476"/>
      <c r="SYR503" s="2476"/>
      <c r="SYS503" s="2479"/>
      <c r="SYT503" s="2479"/>
      <c r="SYU503" s="2479"/>
      <c r="SYV503" s="2479"/>
      <c r="SZA503" s="2476"/>
      <c r="SZB503" s="2476"/>
      <c r="SZC503" s="2476"/>
      <c r="SZD503" s="2479"/>
      <c r="SZE503" s="2479"/>
      <c r="SZF503" s="2479"/>
      <c r="SZG503" s="2479"/>
      <c r="SZL503" s="2476"/>
      <c r="SZM503" s="2476"/>
      <c r="SZN503" s="2476"/>
      <c r="SZO503" s="2479"/>
      <c r="SZP503" s="2479"/>
      <c r="SZQ503" s="2479"/>
      <c r="SZR503" s="2479"/>
      <c r="SZW503" s="2476"/>
      <c r="SZX503" s="2476"/>
      <c r="SZY503" s="2476"/>
      <c r="SZZ503" s="2479"/>
      <c r="TAA503" s="2479"/>
      <c r="TAB503" s="2479"/>
      <c r="TAC503" s="2479"/>
      <c r="TAH503" s="2476"/>
      <c r="TAI503" s="2476"/>
      <c r="TAJ503" s="2476"/>
      <c r="TAK503" s="2479"/>
      <c r="TAL503" s="2479"/>
      <c r="TAM503" s="2479"/>
      <c r="TAN503" s="2479"/>
      <c r="TAS503" s="2476"/>
      <c r="TAT503" s="2476"/>
      <c r="TAU503" s="2476"/>
      <c r="TAV503" s="2479"/>
      <c r="TAW503" s="2479"/>
      <c r="TAX503" s="2479"/>
      <c r="TAY503" s="2479"/>
      <c r="TBD503" s="2476"/>
      <c r="TBE503" s="2476"/>
      <c r="TBF503" s="2476"/>
      <c r="TBG503" s="2479"/>
      <c r="TBH503" s="2479"/>
      <c r="TBI503" s="2479"/>
      <c r="TBJ503" s="2479"/>
      <c r="TBO503" s="2476"/>
      <c r="TBP503" s="2476"/>
      <c r="TBQ503" s="2476"/>
      <c r="TBR503" s="2479"/>
      <c r="TBS503" s="2479"/>
      <c r="TBT503" s="2479"/>
      <c r="TBU503" s="2479"/>
      <c r="TBZ503" s="2476"/>
      <c r="TCA503" s="2476"/>
      <c r="TCB503" s="2476"/>
      <c r="TCC503" s="2479"/>
      <c r="TCD503" s="2479"/>
      <c r="TCE503" s="2479"/>
      <c r="TCF503" s="2479"/>
      <c r="TCK503" s="2476"/>
      <c r="TCL503" s="2476"/>
      <c r="TCM503" s="2476"/>
      <c r="TCN503" s="2479"/>
      <c r="TCO503" s="2479"/>
      <c r="TCP503" s="2479"/>
      <c r="TCQ503" s="2479"/>
      <c r="TCV503" s="2476"/>
      <c r="TCW503" s="2476"/>
      <c r="TCX503" s="2476"/>
      <c r="TCY503" s="2479"/>
      <c r="TCZ503" s="2479"/>
      <c r="TDA503" s="2479"/>
      <c r="TDB503" s="2479"/>
      <c r="TDG503" s="2476"/>
      <c r="TDH503" s="2476"/>
      <c r="TDI503" s="2476"/>
      <c r="TDJ503" s="2479"/>
      <c r="TDK503" s="2479"/>
      <c r="TDL503" s="2479"/>
      <c r="TDM503" s="2479"/>
      <c r="TDR503" s="2476"/>
      <c r="TDS503" s="2476"/>
      <c r="TDT503" s="2476"/>
      <c r="TDU503" s="2479"/>
      <c r="TDV503" s="2479"/>
      <c r="TDW503" s="2479"/>
      <c r="TDX503" s="2479"/>
      <c r="TEC503" s="2476"/>
      <c r="TED503" s="2476"/>
      <c r="TEE503" s="2476"/>
      <c r="TEF503" s="2479"/>
      <c r="TEG503" s="2479"/>
      <c r="TEH503" s="2479"/>
      <c r="TEI503" s="2479"/>
      <c r="TEN503" s="2476"/>
      <c r="TEO503" s="2476"/>
      <c r="TEP503" s="2476"/>
      <c r="TEQ503" s="2479"/>
      <c r="TER503" s="2479"/>
      <c r="TES503" s="2479"/>
      <c r="TET503" s="2479"/>
      <c r="TEY503" s="2476"/>
      <c r="TEZ503" s="2476"/>
      <c r="TFA503" s="2476"/>
      <c r="TFB503" s="2479"/>
      <c r="TFC503" s="2479"/>
      <c r="TFD503" s="2479"/>
      <c r="TFE503" s="2479"/>
      <c r="TFJ503" s="2476"/>
      <c r="TFK503" s="2476"/>
      <c r="TFL503" s="2476"/>
      <c r="TFM503" s="2479"/>
      <c r="TFN503" s="2479"/>
      <c r="TFO503" s="2479"/>
      <c r="TFP503" s="2479"/>
      <c r="TFU503" s="2476"/>
      <c r="TFV503" s="2476"/>
      <c r="TFW503" s="2476"/>
      <c r="TFX503" s="2479"/>
      <c r="TFY503" s="2479"/>
      <c r="TFZ503" s="2479"/>
      <c r="TGA503" s="2479"/>
      <c r="TGF503" s="2476"/>
      <c r="TGG503" s="2476"/>
      <c r="TGH503" s="2476"/>
      <c r="TGI503" s="2479"/>
      <c r="TGJ503" s="2479"/>
      <c r="TGK503" s="2479"/>
      <c r="TGL503" s="2479"/>
      <c r="TGQ503" s="2476"/>
      <c r="TGR503" s="2476"/>
      <c r="TGS503" s="2476"/>
      <c r="TGT503" s="2479"/>
      <c r="TGU503" s="2479"/>
      <c r="TGV503" s="2479"/>
      <c r="TGW503" s="2479"/>
      <c r="THB503" s="2476"/>
      <c r="THC503" s="2476"/>
      <c r="THD503" s="2476"/>
      <c r="THE503" s="2479"/>
      <c r="THF503" s="2479"/>
      <c r="THG503" s="2479"/>
      <c r="THH503" s="2479"/>
      <c r="THM503" s="2476"/>
      <c r="THN503" s="2476"/>
      <c r="THO503" s="2476"/>
      <c r="THP503" s="2479"/>
      <c r="THQ503" s="2479"/>
      <c r="THR503" s="2479"/>
      <c r="THS503" s="2479"/>
      <c r="THX503" s="2476"/>
      <c r="THY503" s="2476"/>
      <c r="THZ503" s="2476"/>
      <c r="TIA503" s="2479"/>
      <c r="TIB503" s="2479"/>
      <c r="TIC503" s="2479"/>
      <c r="TID503" s="2479"/>
      <c r="TII503" s="2476"/>
      <c r="TIJ503" s="2476"/>
      <c r="TIK503" s="2476"/>
      <c r="TIL503" s="2479"/>
      <c r="TIM503" s="2479"/>
      <c r="TIN503" s="2479"/>
      <c r="TIO503" s="2479"/>
      <c r="TIT503" s="2476"/>
      <c r="TIU503" s="2476"/>
      <c r="TIV503" s="2476"/>
      <c r="TIW503" s="2479"/>
      <c r="TIX503" s="2479"/>
      <c r="TIY503" s="2479"/>
      <c r="TIZ503" s="2479"/>
      <c r="TJE503" s="2476"/>
      <c r="TJF503" s="2476"/>
      <c r="TJG503" s="2476"/>
      <c r="TJH503" s="2479"/>
      <c r="TJI503" s="2479"/>
      <c r="TJJ503" s="2479"/>
      <c r="TJK503" s="2479"/>
      <c r="TJP503" s="2476"/>
      <c r="TJQ503" s="2476"/>
      <c r="TJR503" s="2476"/>
      <c r="TJS503" s="2479"/>
      <c r="TJT503" s="2479"/>
      <c r="TJU503" s="2479"/>
      <c r="TJV503" s="2479"/>
      <c r="TKA503" s="2476"/>
      <c r="TKB503" s="2476"/>
      <c r="TKC503" s="2476"/>
      <c r="TKD503" s="2479"/>
      <c r="TKE503" s="2479"/>
      <c r="TKF503" s="2479"/>
      <c r="TKG503" s="2479"/>
      <c r="TKL503" s="2476"/>
      <c r="TKM503" s="2476"/>
      <c r="TKN503" s="2476"/>
      <c r="TKO503" s="2479"/>
      <c r="TKP503" s="2479"/>
      <c r="TKQ503" s="2479"/>
      <c r="TKR503" s="2479"/>
      <c r="TKW503" s="2476"/>
      <c r="TKX503" s="2476"/>
      <c r="TKY503" s="2476"/>
      <c r="TKZ503" s="2479"/>
      <c r="TLA503" s="2479"/>
      <c r="TLB503" s="2479"/>
      <c r="TLC503" s="2479"/>
      <c r="TLH503" s="2476"/>
      <c r="TLI503" s="2476"/>
      <c r="TLJ503" s="2476"/>
      <c r="TLK503" s="2479"/>
      <c r="TLL503" s="2479"/>
      <c r="TLM503" s="2479"/>
      <c r="TLN503" s="2479"/>
      <c r="TLS503" s="2476"/>
      <c r="TLT503" s="2476"/>
      <c r="TLU503" s="2476"/>
      <c r="TLV503" s="2479"/>
      <c r="TLW503" s="2479"/>
      <c r="TLX503" s="2479"/>
      <c r="TLY503" s="2479"/>
      <c r="TMD503" s="2476"/>
      <c r="TME503" s="2476"/>
      <c r="TMF503" s="2476"/>
      <c r="TMG503" s="2479"/>
      <c r="TMH503" s="2479"/>
      <c r="TMI503" s="2479"/>
      <c r="TMJ503" s="2479"/>
      <c r="TMO503" s="2476"/>
      <c r="TMP503" s="2476"/>
      <c r="TMQ503" s="2476"/>
      <c r="TMR503" s="2479"/>
      <c r="TMS503" s="2479"/>
      <c r="TMT503" s="2479"/>
      <c r="TMU503" s="2479"/>
      <c r="TMZ503" s="2476"/>
      <c r="TNA503" s="2476"/>
      <c r="TNB503" s="2476"/>
      <c r="TNC503" s="2479"/>
      <c r="TND503" s="2479"/>
      <c r="TNE503" s="2479"/>
      <c r="TNF503" s="2479"/>
      <c r="TNK503" s="2476"/>
      <c r="TNL503" s="2476"/>
      <c r="TNM503" s="2476"/>
      <c r="TNN503" s="2479"/>
      <c r="TNO503" s="2479"/>
      <c r="TNP503" s="2479"/>
      <c r="TNQ503" s="2479"/>
      <c r="TNV503" s="2476"/>
      <c r="TNW503" s="2476"/>
      <c r="TNX503" s="2476"/>
      <c r="TNY503" s="2479"/>
      <c r="TNZ503" s="2479"/>
      <c r="TOA503" s="2479"/>
      <c r="TOB503" s="2479"/>
      <c r="TOG503" s="2476"/>
      <c r="TOH503" s="2476"/>
      <c r="TOI503" s="2476"/>
      <c r="TOJ503" s="2479"/>
      <c r="TOK503" s="2479"/>
      <c r="TOL503" s="2479"/>
      <c r="TOM503" s="2479"/>
      <c r="TOR503" s="2476"/>
      <c r="TOS503" s="2476"/>
      <c r="TOT503" s="2476"/>
      <c r="TOU503" s="2479"/>
      <c r="TOV503" s="2479"/>
      <c r="TOW503" s="2479"/>
      <c r="TOX503" s="2479"/>
      <c r="TPC503" s="2476"/>
      <c r="TPD503" s="2476"/>
      <c r="TPE503" s="2476"/>
      <c r="TPF503" s="2479"/>
      <c r="TPG503" s="2479"/>
      <c r="TPH503" s="2479"/>
      <c r="TPI503" s="2479"/>
      <c r="TPN503" s="2476"/>
      <c r="TPO503" s="2476"/>
      <c r="TPP503" s="2476"/>
      <c r="TPQ503" s="2479"/>
      <c r="TPR503" s="2479"/>
      <c r="TPS503" s="2479"/>
      <c r="TPT503" s="2479"/>
      <c r="TPY503" s="2476"/>
      <c r="TPZ503" s="2476"/>
      <c r="TQA503" s="2476"/>
      <c r="TQB503" s="2479"/>
      <c r="TQC503" s="2479"/>
      <c r="TQD503" s="2479"/>
      <c r="TQE503" s="2479"/>
      <c r="TQJ503" s="2476"/>
      <c r="TQK503" s="2476"/>
      <c r="TQL503" s="2476"/>
      <c r="TQM503" s="2479"/>
      <c r="TQN503" s="2479"/>
      <c r="TQO503" s="2479"/>
      <c r="TQP503" s="2479"/>
      <c r="TQU503" s="2476"/>
      <c r="TQV503" s="2476"/>
      <c r="TQW503" s="2476"/>
      <c r="TQX503" s="2479"/>
      <c r="TQY503" s="2479"/>
      <c r="TQZ503" s="2479"/>
      <c r="TRA503" s="2479"/>
      <c r="TRF503" s="2476"/>
      <c r="TRG503" s="2476"/>
      <c r="TRH503" s="2476"/>
      <c r="TRI503" s="2479"/>
      <c r="TRJ503" s="2479"/>
      <c r="TRK503" s="2479"/>
      <c r="TRL503" s="2479"/>
      <c r="TRQ503" s="2476"/>
      <c r="TRR503" s="2476"/>
      <c r="TRS503" s="2476"/>
      <c r="TRT503" s="2479"/>
      <c r="TRU503" s="2479"/>
      <c r="TRV503" s="2479"/>
      <c r="TRW503" s="2479"/>
      <c r="TSB503" s="2476"/>
      <c r="TSC503" s="2476"/>
      <c r="TSD503" s="2476"/>
      <c r="TSE503" s="2479"/>
      <c r="TSF503" s="2479"/>
      <c r="TSG503" s="2479"/>
      <c r="TSH503" s="2479"/>
      <c r="TSM503" s="2476"/>
      <c r="TSN503" s="2476"/>
      <c r="TSO503" s="2476"/>
      <c r="TSP503" s="2479"/>
      <c r="TSQ503" s="2479"/>
      <c r="TSR503" s="2479"/>
      <c r="TSS503" s="2479"/>
      <c r="TSX503" s="2476"/>
      <c r="TSY503" s="2476"/>
      <c r="TSZ503" s="2476"/>
      <c r="TTA503" s="2479"/>
      <c r="TTB503" s="2479"/>
      <c r="TTC503" s="2479"/>
      <c r="TTD503" s="2479"/>
      <c r="TTI503" s="2476"/>
      <c r="TTJ503" s="2476"/>
      <c r="TTK503" s="2476"/>
      <c r="TTL503" s="2479"/>
      <c r="TTM503" s="2479"/>
      <c r="TTN503" s="2479"/>
      <c r="TTO503" s="2479"/>
      <c r="TTT503" s="2476"/>
      <c r="TTU503" s="2476"/>
      <c r="TTV503" s="2476"/>
      <c r="TTW503" s="2479"/>
      <c r="TTX503" s="2479"/>
      <c r="TTY503" s="2479"/>
      <c r="TTZ503" s="2479"/>
      <c r="TUE503" s="2476"/>
      <c r="TUF503" s="2476"/>
      <c r="TUG503" s="2476"/>
      <c r="TUH503" s="2479"/>
      <c r="TUI503" s="2479"/>
      <c r="TUJ503" s="2479"/>
      <c r="TUK503" s="2479"/>
      <c r="TUP503" s="2476"/>
      <c r="TUQ503" s="2476"/>
      <c r="TUR503" s="2476"/>
      <c r="TUS503" s="2479"/>
      <c r="TUT503" s="2479"/>
      <c r="TUU503" s="2479"/>
      <c r="TUV503" s="2479"/>
      <c r="TVA503" s="2476"/>
      <c r="TVB503" s="2476"/>
      <c r="TVC503" s="2476"/>
      <c r="TVD503" s="2479"/>
      <c r="TVE503" s="2479"/>
      <c r="TVF503" s="2479"/>
      <c r="TVG503" s="2479"/>
      <c r="TVL503" s="2476"/>
      <c r="TVM503" s="2476"/>
      <c r="TVN503" s="2476"/>
      <c r="TVO503" s="2479"/>
      <c r="TVP503" s="2479"/>
      <c r="TVQ503" s="2479"/>
      <c r="TVR503" s="2479"/>
      <c r="TVW503" s="2476"/>
      <c r="TVX503" s="2476"/>
      <c r="TVY503" s="2476"/>
      <c r="TVZ503" s="2479"/>
      <c r="TWA503" s="2479"/>
      <c r="TWB503" s="2479"/>
      <c r="TWC503" s="2479"/>
      <c r="TWH503" s="2476"/>
      <c r="TWI503" s="2476"/>
      <c r="TWJ503" s="2476"/>
      <c r="TWK503" s="2479"/>
      <c r="TWL503" s="2479"/>
      <c r="TWM503" s="2479"/>
      <c r="TWN503" s="2479"/>
      <c r="TWS503" s="2476"/>
      <c r="TWT503" s="2476"/>
      <c r="TWU503" s="2476"/>
      <c r="TWV503" s="2479"/>
      <c r="TWW503" s="2479"/>
      <c r="TWX503" s="2479"/>
      <c r="TWY503" s="2479"/>
      <c r="TXD503" s="2476"/>
      <c r="TXE503" s="2476"/>
      <c r="TXF503" s="2476"/>
      <c r="TXG503" s="2479"/>
      <c r="TXH503" s="2479"/>
      <c r="TXI503" s="2479"/>
      <c r="TXJ503" s="2479"/>
      <c r="TXO503" s="2476"/>
      <c r="TXP503" s="2476"/>
      <c r="TXQ503" s="2476"/>
      <c r="TXR503" s="2479"/>
      <c r="TXS503" s="2479"/>
      <c r="TXT503" s="2479"/>
      <c r="TXU503" s="2479"/>
      <c r="TXZ503" s="2476"/>
      <c r="TYA503" s="2476"/>
      <c r="TYB503" s="2476"/>
      <c r="TYC503" s="2479"/>
      <c r="TYD503" s="2479"/>
      <c r="TYE503" s="2479"/>
      <c r="TYF503" s="2479"/>
      <c r="TYK503" s="2476"/>
      <c r="TYL503" s="2476"/>
      <c r="TYM503" s="2476"/>
      <c r="TYN503" s="2479"/>
      <c r="TYO503" s="2479"/>
      <c r="TYP503" s="2479"/>
      <c r="TYQ503" s="2479"/>
      <c r="TYV503" s="2476"/>
      <c r="TYW503" s="2476"/>
      <c r="TYX503" s="2476"/>
      <c r="TYY503" s="2479"/>
      <c r="TYZ503" s="2479"/>
      <c r="TZA503" s="2479"/>
      <c r="TZB503" s="2479"/>
      <c r="TZG503" s="2476"/>
      <c r="TZH503" s="2476"/>
      <c r="TZI503" s="2476"/>
      <c r="TZJ503" s="2479"/>
      <c r="TZK503" s="2479"/>
      <c r="TZL503" s="2479"/>
      <c r="TZM503" s="2479"/>
      <c r="TZR503" s="2476"/>
      <c r="TZS503" s="2476"/>
      <c r="TZT503" s="2476"/>
      <c r="TZU503" s="2479"/>
      <c r="TZV503" s="2479"/>
      <c r="TZW503" s="2479"/>
      <c r="TZX503" s="2479"/>
      <c r="UAC503" s="2476"/>
      <c r="UAD503" s="2476"/>
      <c r="UAE503" s="2476"/>
      <c r="UAF503" s="2479"/>
      <c r="UAG503" s="2479"/>
      <c r="UAH503" s="2479"/>
      <c r="UAI503" s="2479"/>
      <c r="UAN503" s="2476"/>
      <c r="UAO503" s="2476"/>
      <c r="UAP503" s="2476"/>
      <c r="UAQ503" s="2479"/>
      <c r="UAR503" s="2479"/>
      <c r="UAS503" s="2479"/>
      <c r="UAT503" s="2479"/>
      <c r="UAY503" s="2476"/>
      <c r="UAZ503" s="2476"/>
      <c r="UBA503" s="2476"/>
      <c r="UBB503" s="2479"/>
      <c r="UBC503" s="2479"/>
      <c r="UBD503" s="2479"/>
      <c r="UBE503" s="2479"/>
      <c r="UBJ503" s="2476"/>
      <c r="UBK503" s="2476"/>
      <c r="UBL503" s="2476"/>
      <c r="UBM503" s="2479"/>
      <c r="UBN503" s="2479"/>
      <c r="UBO503" s="2479"/>
      <c r="UBP503" s="2479"/>
      <c r="UBU503" s="2476"/>
      <c r="UBV503" s="2476"/>
      <c r="UBW503" s="2476"/>
      <c r="UBX503" s="2479"/>
      <c r="UBY503" s="2479"/>
      <c r="UBZ503" s="2479"/>
      <c r="UCA503" s="2479"/>
      <c r="UCF503" s="2476"/>
      <c r="UCG503" s="2476"/>
      <c r="UCH503" s="2476"/>
      <c r="UCI503" s="2479"/>
      <c r="UCJ503" s="2479"/>
      <c r="UCK503" s="2479"/>
      <c r="UCL503" s="2479"/>
      <c r="UCQ503" s="2476"/>
      <c r="UCR503" s="2476"/>
      <c r="UCS503" s="2476"/>
      <c r="UCT503" s="2479"/>
      <c r="UCU503" s="2479"/>
      <c r="UCV503" s="2479"/>
      <c r="UCW503" s="2479"/>
      <c r="UDB503" s="2476"/>
      <c r="UDC503" s="2476"/>
      <c r="UDD503" s="2476"/>
      <c r="UDE503" s="2479"/>
      <c r="UDF503" s="2479"/>
      <c r="UDG503" s="2479"/>
      <c r="UDH503" s="2479"/>
      <c r="UDM503" s="2476"/>
      <c r="UDN503" s="2476"/>
      <c r="UDO503" s="2476"/>
      <c r="UDP503" s="2479"/>
      <c r="UDQ503" s="2479"/>
      <c r="UDR503" s="2479"/>
      <c r="UDS503" s="2479"/>
      <c r="UDX503" s="2476"/>
      <c r="UDY503" s="2476"/>
      <c r="UDZ503" s="2476"/>
      <c r="UEA503" s="2479"/>
      <c r="UEB503" s="2479"/>
      <c r="UEC503" s="2479"/>
      <c r="UED503" s="2479"/>
      <c r="UEI503" s="2476"/>
      <c r="UEJ503" s="2476"/>
      <c r="UEK503" s="2476"/>
      <c r="UEL503" s="2479"/>
      <c r="UEM503" s="2479"/>
      <c r="UEN503" s="2479"/>
      <c r="UEO503" s="2479"/>
      <c r="UET503" s="2476"/>
      <c r="UEU503" s="2476"/>
      <c r="UEV503" s="2476"/>
      <c r="UEW503" s="2479"/>
      <c r="UEX503" s="2479"/>
      <c r="UEY503" s="2479"/>
      <c r="UEZ503" s="2479"/>
      <c r="UFE503" s="2476"/>
      <c r="UFF503" s="2476"/>
      <c r="UFG503" s="2476"/>
      <c r="UFH503" s="2479"/>
      <c r="UFI503" s="2479"/>
      <c r="UFJ503" s="2479"/>
      <c r="UFK503" s="2479"/>
      <c r="UFP503" s="2476"/>
      <c r="UFQ503" s="2476"/>
      <c r="UFR503" s="2476"/>
      <c r="UFS503" s="2479"/>
      <c r="UFT503" s="2479"/>
      <c r="UFU503" s="2479"/>
      <c r="UFV503" s="2479"/>
      <c r="UGA503" s="2476"/>
      <c r="UGB503" s="2476"/>
      <c r="UGC503" s="2476"/>
      <c r="UGD503" s="2479"/>
      <c r="UGE503" s="2479"/>
      <c r="UGF503" s="2479"/>
      <c r="UGG503" s="2479"/>
      <c r="UGL503" s="2476"/>
      <c r="UGM503" s="2476"/>
      <c r="UGN503" s="2476"/>
      <c r="UGO503" s="2479"/>
      <c r="UGP503" s="2479"/>
      <c r="UGQ503" s="2479"/>
      <c r="UGR503" s="2479"/>
      <c r="UGW503" s="2476"/>
      <c r="UGX503" s="2476"/>
      <c r="UGY503" s="2476"/>
      <c r="UGZ503" s="2479"/>
      <c r="UHA503" s="2479"/>
      <c r="UHB503" s="2479"/>
      <c r="UHC503" s="2479"/>
      <c r="UHH503" s="2476"/>
      <c r="UHI503" s="2476"/>
      <c r="UHJ503" s="2476"/>
      <c r="UHK503" s="2479"/>
      <c r="UHL503" s="2479"/>
      <c r="UHM503" s="2479"/>
      <c r="UHN503" s="2479"/>
      <c r="UHS503" s="2476"/>
      <c r="UHT503" s="2476"/>
      <c r="UHU503" s="2476"/>
      <c r="UHV503" s="2479"/>
      <c r="UHW503" s="2479"/>
      <c r="UHX503" s="2479"/>
      <c r="UHY503" s="2479"/>
      <c r="UID503" s="2476"/>
      <c r="UIE503" s="2476"/>
      <c r="UIF503" s="2476"/>
      <c r="UIG503" s="2479"/>
      <c r="UIH503" s="2479"/>
      <c r="UII503" s="2479"/>
      <c r="UIJ503" s="2479"/>
      <c r="UIO503" s="2476"/>
      <c r="UIP503" s="2476"/>
      <c r="UIQ503" s="2476"/>
      <c r="UIR503" s="2479"/>
      <c r="UIS503" s="2479"/>
      <c r="UIT503" s="2479"/>
      <c r="UIU503" s="2479"/>
      <c r="UIZ503" s="2476"/>
      <c r="UJA503" s="2476"/>
      <c r="UJB503" s="2476"/>
      <c r="UJC503" s="2479"/>
      <c r="UJD503" s="2479"/>
      <c r="UJE503" s="2479"/>
      <c r="UJF503" s="2479"/>
      <c r="UJK503" s="2476"/>
      <c r="UJL503" s="2476"/>
      <c r="UJM503" s="2476"/>
      <c r="UJN503" s="2479"/>
      <c r="UJO503" s="2479"/>
      <c r="UJP503" s="2479"/>
      <c r="UJQ503" s="2479"/>
      <c r="UJV503" s="2476"/>
      <c r="UJW503" s="2476"/>
      <c r="UJX503" s="2476"/>
      <c r="UJY503" s="2479"/>
      <c r="UJZ503" s="2479"/>
      <c r="UKA503" s="2479"/>
      <c r="UKB503" s="2479"/>
      <c r="UKG503" s="2476"/>
      <c r="UKH503" s="2476"/>
      <c r="UKI503" s="2476"/>
      <c r="UKJ503" s="2479"/>
      <c r="UKK503" s="2479"/>
      <c r="UKL503" s="2479"/>
      <c r="UKM503" s="2479"/>
      <c r="UKR503" s="2476"/>
      <c r="UKS503" s="2476"/>
      <c r="UKT503" s="2476"/>
      <c r="UKU503" s="2479"/>
      <c r="UKV503" s="2479"/>
      <c r="UKW503" s="2479"/>
      <c r="UKX503" s="2479"/>
      <c r="ULC503" s="2476"/>
      <c r="ULD503" s="2476"/>
      <c r="ULE503" s="2476"/>
      <c r="ULF503" s="2479"/>
      <c r="ULG503" s="2479"/>
      <c r="ULH503" s="2479"/>
      <c r="ULI503" s="2479"/>
      <c r="ULN503" s="2476"/>
      <c r="ULO503" s="2476"/>
      <c r="ULP503" s="2476"/>
      <c r="ULQ503" s="2479"/>
      <c r="ULR503" s="2479"/>
      <c r="ULS503" s="2479"/>
      <c r="ULT503" s="2479"/>
      <c r="ULY503" s="2476"/>
      <c r="ULZ503" s="2476"/>
      <c r="UMA503" s="2476"/>
      <c r="UMB503" s="2479"/>
      <c r="UMC503" s="2479"/>
      <c r="UMD503" s="2479"/>
      <c r="UME503" s="2479"/>
      <c r="UMJ503" s="2476"/>
      <c r="UMK503" s="2476"/>
      <c r="UML503" s="2476"/>
      <c r="UMM503" s="2479"/>
      <c r="UMN503" s="2479"/>
      <c r="UMO503" s="2479"/>
      <c r="UMP503" s="2479"/>
      <c r="UMU503" s="2476"/>
      <c r="UMV503" s="2476"/>
      <c r="UMW503" s="2476"/>
      <c r="UMX503" s="2479"/>
      <c r="UMY503" s="2479"/>
      <c r="UMZ503" s="2479"/>
      <c r="UNA503" s="2479"/>
      <c r="UNF503" s="2476"/>
      <c r="UNG503" s="2476"/>
      <c r="UNH503" s="2476"/>
      <c r="UNI503" s="2479"/>
      <c r="UNJ503" s="2479"/>
      <c r="UNK503" s="2479"/>
      <c r="UNL503" s="2479"/>
      <c r="UNQ503" s="2476"/>
      <c r="UNR503" s="2476"/>
      <c r="UNS503" s="2476"/>
      <c r="UNT503" s="2479"/>
      <c r="UNU503" s="2479"/>
      <c r="UNV503" s="2479"/>
      <c r="UNW503" s="2479"/>
      <c r="UOB503" s="2476"/>
      <c r="UOC503" s="2476"/>
      <c r="UOD503" s="2476"/>
      <c r="UOE503" s="2479"/>
      <c r="UOF503" s="2479"/>
      <c r="UOG503" s="2479"/>
      <c r="UOH503" s="2479"/>
      <c r="UOM503" s="2476"/>
      <c r="UON503" s="2476"/>
      <c r="UOO503" s="2476"/>
      <c r="UOP503" s="2479"/>
      <c r="UOQ503" s="2479"/>
      <c r="UOR503" s="2479"/>
      <c r="UOS503" s="2479"/>
      <c r="UOX503" s="2476"/>
      <c r="UOY503" s="2476"/>
      <c r="UOZ503" s="2476"/>
      <c r="UPA503" s="2479"/>
      <c r="UPB503" s="2479"/>
      <c r="UPC503" s="2479"/>
      <c r="UPD503" s="2479"/>
      <c r="UPI503" s="2476"/>
      <c r="UPJ503" s="2476"/>
      <c r="UPK503" s="2476"/>
      <c r="UPL503" s="2479"/>
      <c r="UPM503" s="2479"/>
      <c r="UPN503" s="2479"/>
      <c r="UPO503" s="2479"/>
      <c r="UPT503" s="2476"/>
      <c r="UPU503" s="2476"/>
      <c r="UPV503" s="2476"/>
      <c r="UPW503" s="2479"/>
      <c r="UPX503" s="2479"/>
      <c r="UPY503" s="2479"/>
      <c r="UPZ503" s="2479"/>
      <c r="UQE503" s="2476"/>
      <c r="UQF503" s="2476"/>
      <c r="UQG503" s="2476"/>
      <c r="UQH503" s="2479"/>
      <c r="UQI503" s="2479"/>
      <c r="UQJ503" s="2479"/>
      <c r="UQK503" s="2479"/>
      <c r="UQP503" s="2476"/>
      <c r="UQQ503" s="2476"/>
      <c r="UQR503" s="2476"/>
      <c r="UQS503" s="2479"/>
      <c r="UQT503" s="2479"/>
      <c r="UQU503" s="2479"/>
      <c r="UQV503" s="2479"/>
      <c r="URA503" s="2476"/>
      <c r="URB503" s="2476"/>
      <c r="URC503" s="2476"/>
      <c r="URD503" s="2479"/>
      <c r="URE503" s="2479"/>
      <c r="URF503" s="2479"/>
      <c r="URG503" s="2479"/>
      <c r="URL503" s="2476"/>
      <c r="URM503" s="2476"/>
      <c r="URN503" s="2476"/>
      <c r="URO503" s="2479"/>
      <c r="URP503" s="2479"/>
      <c r="URQ503" s="2479"/>
      <c r="URR503" s="2479"/>
      <c r="URW503" s="2476"/>
      <c r="URX503" s="2476"/>
      <c r="URY503" s="2476"/>
      <c r="URZ503" s="2479"/>
      <c r="USA503" s="2479"/>
      <c r="USB503" s="2479"/>
      <c r="USC503" s="2479"/>
      <c r="USH503" s="2476"/>
      <c r="USI503" s="2476"/>
      <c r="USJ503" s="2476"/>
      <c r="USK503" s="2479"/>
      <c r="USL503" s="2479"/>
      <c r="USM503" s="2479"/>
      <c r="USN503" s="2479"/>
      <c r="USS503" s="2476"/>
      <c r="UST503" s="2476"/>
      <c r="USU503" s="2476"/>
      <c r="USV503" s="2479"/>
      <c r="USW503" s="2479"/>
      <c r="USX503" s="2479"/>
      <c r="USY503" s="2479"/>
      <c r="UTD503" s="2476"/>
      <c r="UTE503" s="2476"/>
      <c r="UTF503" s="2476"/>
      <c r="UTG503" s="2479"/>
      <c r="UTH503" s="2479"/>
      <c r="UTI503" s="2479"/>
      <c r="UTJ503" s="2479"/>
      <c r="UTO503" s="2476"/>
      <c r="UTP503" s="2476"/>
      <c r="UTQ503" s="2476"/>
      <c r="UTR503" s="2479"/>
      <c r="UTS503" s="2479"/>
      <c r="UTT503" s="2479"/>
      <c r="UTU503" s="2479"/>
      <c r="UTZ503" s="2476"/>
      <c r="UUA503" s="2476"/>
      <c r="UUB503" s="2476"/>
      <c r="UUC503" s="2479"/>
      <c r="UUD503" s="2479"/>
      <c r="UUE503" s="2479"/>
      <c r="UUF503" s="2479"/>
      <c r="UUK503" s="2476"/>
      <c r="UUL503" s="2476"/>
      <c r="UUM503" s="2476"/>
      <c r="UUN503" s="2479"/>
      <c r="UUO503" s="2479"/>
      <c r="UUP503" s="2479"/>
      <c r="UUQ503" s="2479"/>
      <c r="UUV503" s="2476"/>
      <c r="UUW503" s="2476"/>
      <c r="UUX503" s="2476"/>
      <c r="UUY503" s="2479"/>
      <c r="UUZ503" s="2479"/>
      <c r="UVA503" s="2479"/>
      <c r="UVB503" s="2479"/>
      <c r="UVG503" s="2476"/>
      <c r="UVH503" s="2476"/>
      <c r="UVI503" s="2476"/>
      <c r="UVJ503" s="2479"/>
      <c r="UVK503" s="2479"/>
      <c r="UVL503" s="2479"/>
      <c r="UVM503" s="2479"/>
      <c r="UVR503" s="2476"/>
      <c r="UVS503" s="2476"/>
      <c r="UVT503" s="2476"/>
      <c r="UVU503" s="2479"/>
      <c r="UVV503" s="2479"/>
      <c r="UVW503" s="2479"/>
      <c r="UVX503" s="2479"/>
      <c r="UWC503" s="2476"/>
      <c r="UWD503" s="2476"/>
      <c r="UWE503" s="2476"/>
      <c r="UWF503" s="2479"/>
      <c r="UWG503" s="2479"/>
      <c r="UWH503" s="2479"/>
      <c r="UWI503" s="2479"/>
      <c r="UWN503" s="2476"/>
      <c r="UWO503" s="2476"/>
      <c r="UWP503" s="2476"/>
      <c r="UWQ503" s="2479"/>
      <c r="UWR503" s="2479"/>
      <c r="UWS503" s="2479"/>
      <c r="UWT503" s="2479"/>
      <c r="UWY503" s="2476"/>
      <c r="UWZ503" s="2476"/>
      <c r="UXA503" s="2476"/>
      <c r="UXB503" s="2479"/>
      <c r="UXC503" s="2479"/>
      <c r="UXD503" s="2479"/>
      <c r="UXE503" s="2479"/>
      <c r="UXJ503" s="2476"/>
      <c r="UXK503" s="2476"/>
      <c r="UXL503" s="2476"/>
      <c r="UXM503" s="2479"/>
      <c r="UXN503" s="2479"/>
      <c r="UXO503" s="2479"/>
      <c r="UXP503" s="2479"/>
      <c r="UXU503" s="2476"/>
      <c r="UXV503" s="2476"/>
      <c r="UXW503" s="2476"/>
      <c r="UXX503" s="2479"/>
      <c r="UXY503" s="2479"/>
      <c r="UXZ503" s="2479"/>
      <c r="UYA503" s="2479"/>
      <c r="UYF503" s="2476"/>
      <c r="UYG503" s="2476"/>
      <c r="UYH503" s="2476"/>
      <c r="UYI503" s="2479"/>
      <c r="UYJ503" s="2479"/>
      <c r="UYK503" s="2479"/>
      <c r="UYL503" s="2479"/>
      <c r="UYQ503" s="2476"/>
      <c r="UYR503" s="2476"/>
      <c r="UYS503" s="2476"/>
      <c r="UYT503" s="2479"/>
      <c r="UYU503" s="2479"/>
      <c r="UYV503" s="2479"/>
      <c r="UYW503" s="2479"/>
      <c r="UZB503" s="2476"/>
      <c r="UZC503" s="2476"/>
      <c r="UZD503" s="2476"/>
      <c r="UZE503" s="2479"/>
      <c r="UZF503" s="2479"/>
      <c r="UZG503" s="2479"/>
      <c r="UZH503" s="2479"/>
      <c r="UZM503" s="2476"/>
      <c r="UZN503" s="2476"/>
      <c r="UZO503" s="2476"/>
      <c r="UZP503" s="2479"/>
      <c r="UZQ503" s="2479"/>
      <c r="UZR503" s="2479"/>
      <c r="UZS503" s="2479"/>
      <c r="UZX503" s="2476"/>
      <c r="UZY503" s="2476"/>
      <c r="UZZ503" s="2476"/>
      <c r="VAA503" s="2479"/>
      <c r="VAB503" s="2479"/>
      <c r="VAC503" s="2479"/>
      <c r="VAD503" s="2479"/>
      <c r="VAI503" s="2476"/>
      <c r="VAJ503" s="2476"/>
      <c r="VAK503" s="2476"/>
      <c r="VAL503" s="2479"/>
      <c r="VAM503" s="2479"/>
      <c r="VAN503" s="2479"/>
      <c r="VAO503" s="2479"/>
      <c r="VAT503" s="2476"/>
      <c r="VAU503" s="2476"/>
      <c r="VAV503" s="2476"/>
      <c r="VAW503" s="2479"/>
      <c r="VAX503" s="2479"/>
      <c r="VAY503" s="2479"/>
      <c r="VAZ503" s="2479"/>
      <c r="VBE503" s="2476"/>
      <c r="VBF503" s="2476"/>
      <c r="VBG503" s="2476"/>
      <c r="VBH503" s="2479"/>
      <c r="VBI503" s="2479"/>
      <c r="VBJ503" s="2479"/>
      <c r="VBK503" s="2479"/>
      <c r="VBP503" s="2476"/>
      <c r="VBQ503" s="2476"/>
      <c r="VBR503" s="2476"/>
      <c r="VBS503" s="2479"/>
      <c r="VBT503" s="2479"/>
      <c r="VBU503" s="2479"/>
      <c r="VBV503" s="2479"/>
      <c r="VCA503" s="2476"/>
      <c r="VCB503" s="2476"/>
      <c r="VCC503" s="2476"/>
      <c r="VCD503" s="2479"/>
      <c r="VCE503" s="2479"/>
      <c r="VCF503" s="2479"/>
      <c r="VCG503" s="2479"/>
      <c r="VCL503" s="2476"/>
      <c r="VCM503" s="2476"/>
      <c r="VCN503" s="2476"/>
      <c r="VCO503" s="2479"/>
      <c r="VCP503" s="2479"/>
      <c r="VCQ503" s="2479"/>
      <c r="VCR503" s="2479"/>
      <c r="VCW503" s="2476"/>
      <c r="VCX503" s="2476"/>
      <c r="VCY503" s="2476"/>
      <c r="VCZ503" s="2479"/>
      <c r="VDA503" s="2479"/>
      <c r="VDB503" s="2479"/>
      <c r="VDC503" s="2479"/>
      <c r="VDH503" s="2476"/>
      <c r="VDI503" s="2476"/>
      <c r="VDJ503" s="2476"/>
      <c r="VDK503" s="2479"/>
      <c r="VDL503" s="2479"/>
      <c r="VDM503" s="2479"/>
      <c r="VDN503" s="2479"/>
      <c r="VDS503" s="2476"/>
      <c r="VDT503" s="2476"/>
      <c r="VDU503" s="2476"/>
      <c r="VDV503" s="2479"/>
      <c r="VDW503" s="2479"/>
      <c r="VDX503" s="2479"/>
      <c r="VDY503" s="2479"/>
      <c r="VED503" s="2476"/>
      <c r="VEE503" s="2476"/>
      <c r="VEF503" s="2476"/>
      <c r="VEG503" s="2479"/>
      <c r="VEH503" s="2479"/>
      <c r="VEI503" s="2479"/>
      <c r="VEJ503" s="2479"/>
      <c r="VEO503" s="2476"/>
      <c r="VEP503" s="2476"/>
      <c r="VEQ503" s="2476"/>
      <c r="VER503" s="2479"/>
      <c r="VES503" s="2479"/>
      <c r="VET503" s="2479"/>
      <c r="VEU503" s="2479"/>
      <c r="VEZ503" s="2476"/>
      <c r="VFA503" s="2476"/>
      <c r="VFB503" s="2476"/>
      <c r="VFC503" s="2479"/>
      <c r="VFD503" s="2479"/>
      <c r="VFE503" s="2479"/>
      <c r="VFF503" s="2479"/>
      <c r="VFK503" s="2476"/>
      <c r="VFL503" s="2476"/>
      <c r="VFM503" s="2476"/>
      <c r="VFN503" s="2479"/>
      <c r="VFO503" s="2479"/>
      <c r="VFP503" s="2479"/>
      <c r="VFQ503" s="2479"/>
      <c r="VFV503" s="2476"/>
      <c r="VFW503" s="2476"/>
      <c r="VFX503" s="2476"/>
      <c r="VFY503" s="2479"/>
      <c r="VFZ503" s="2479"/>
      <c r="VGA503" s="2479"/>
      <c r="VGB503" s="2479"/>
      <c r="VGG503" s="2476"/>
      <c r="VGH503" s="2476"/>
      <c r="VGI503" s="2476"/>
      <c r="VGJ503" s="2479"/>
      <c r="VGK503" s="2479"/>
      <c r="VGL503" s="2479"/>
      <c r="VGM503" s="2479"/>
      <c r="VGR503" s="2476"/>
      <c r="VGS503" s="2476"/>
      <c r="VGT503" s="2476"/>
      <c r="VGU503" s="2479"/>
      <c r="VGV503" s="2479"/>
      <c r="VGW503" s="2479"/>
      <c r="VGX503" s="2479"/>
      <c r="VHC503" s="2476"/>
      <c r="VHD503" s="2476"/>
      <c r="VHE503" s="2476"/>
      <c r="VHF503" s="2479"/>
      <c r="VHG503" s="2479"/>
      <c r="VHH503" s="2479"/>
      <c r="VHI503" s="2479"/>
      <c r="VHN503" s="2476"/>
      <c r="VHO503" s="2476"/>
      <c r="VHP503" s="2476"/>
      <c r="VHQ503" s="2479"/>
      <c r="VHR503" s="2479"/>
      <c r="VHS503" s="2479"/>
      <c r="VHT503" s="2479"/>
      <c r="VHY503" s="2476"/>
      <c r="VHZ503" s="2476"/>
      <c r="VIA503" s="2476"/>
      <c r="VIB503" s="2479"/>
      <c r="VIC503" s="2479"/>
      <c r="VID503" s="2479"/>
      <c r="VIE503" s="2479"/>
      <c r="VIJ503" s="2476"/>
      <c r="VIK503" s="2476"/>
      <c r="VIL503" s="2476"/>
      <c r="VIM503" s="2479"/>
      <c r="VIN503" s="2479"/>
      <c r="VIO503" s="2479"/>
      <c r="VIP503" s="2479"/>
      <c r="VIU503" s="2476"/>
      <c r="VIV503" s="2476"/>
      <c r="VIW503" s="2476"/>
      <c r="VIX503" s="2479"/>
      <c r="VIY503" s="2479"/>
      <c r="VIZ503" s="2479"/>
      <c r="VJA503" s="2479"/>
      <c r="VJF503" s="2476"/>
      <c r="VJG503" s="2476"/>
      <c r="VJH503" s="2476"/>
      <c r="VJI503" s="2479"/>
      <c r="VJJ503" s="2479"/>
      <c r="VJK503" s="2479"/>
      <c r="VJL503" s="2479"/>
      <c r="VJQ503" s="2476"/>
      <c r="VJR503" s="2476"/>
      <c r="VJS503" s="2476"/>
      <c r="VJT503" s="2479"/>
      <c r="VJU503" s="2479"/>
      <c r="VJV503" s="2479"/>
      <c r="VJW503" s="2479"/>
      <c r="VKB503" s="2476"/>
      <c r="VKC503" s="2476"/>
      <c r="VKD503" s="2476"/>
      <c r="VKE503" s="2479"/>
      <c r="VKF503" s="2479"/>
      <c r="VKG503" s="2479"/>
      <c r="VKH503" s="2479"/>
      <c r="VKM503" s="2476"/>
      <c r="VKN503" s="2476"/>
      <c r="VKO503" s="2476"/>
      <c r="VKP503" s="2479"/>
      <c r="VKQ503" s="2479"/>
      <c r="VKR503" s="2479"/>
      <c r="VKS503" s="2479"/>
      <c r="VKX503" s="2476"/>
      <c r="VKY503" s="2476"/>
      <c r="VKZ503" s="2476"/>
      <c r="VLA503" s="2479"/>
      <c r="VLB503" s="2479"/>
      <c r="VLC503" s="2479"/>
      <c r="VLD503" s="2479"/>
      <c r="VLI503" s="2476"/>
      <c r="VLJ503" s="2476"/>
      <c r="VLK503" s="2476"/>
      <c r="VLL503" s="2479"/>
      <c r="VLM503" s="2479"/>
      <c r="VLN503" s="2479"/>
      <c r="VLO503" s="2479"/>
      <c r="VLT503" s="2476"/>
      <c r="VLU503" s="2476"/>
      <c r="VLV503" s="2476"/>
      <c r="VLW503" s="2479"/>
      <c r="VLX503" s="2479"/>
      <c r="VLY503" s="2479"/>
      <c r="VLZ503" s="2479"/>
      <c r="VME503" s="2476"/>
      <c r="VMF503" s="2476"/>
      <c r="VMG503" s="2476"/>
      <c r="VMH503" s="2479"/>
      <c r="VMI503" s="2479"/>
      <c r="VMJ503" s="2479"/>
      <c r="VMK503" s="2479"/>
      <c r="VMP503" s="2476"/>
      <c r="VMQ503" s="2476"/>
      <c r="VMR503" s="2476"/>
      <c r="VMS503" s="2479"/>
      <c r="VMT503" s="2479"/>
      <c r="VMU503" s="2479"/>
      <c r="VMV503" s="2479"/>
      <c r="VNA503" s="2476"/>
      <c r="VNB503" s="2476"/>
      <c r="VNC503" s="2476"/>
      <c r="VND503" s="2479"/>
      <c r="VNE503" s="2479"/>
      <c r="VNF503" s="2479"/>
      <c r="VNG503" s="2479"/>
      <c r="VNL503" s="2476"/>
      <c r="VNM503" s="2476"/>
      <c r="VNN503" s="2476"/>
      <c r="VNO503" s="2479"/>
      <c r="VNP503" s="2479"/>
      <c r="VNQ503" s="2479"/>
      <c r="VNR503" s="2479"/>
      <c r="VNW503" s="2476"/>
      <c r="VNX503" s="2476"/>
      <c r="VNY503" s="2476"/>
      <c r="VNZ503" s="2479"/>
      <c r="VOA503" s="2479"/>
      <c r="VOB503" s="2479"/>
      <c r="VOC503" s="2479"/>
      <c r="VOH503" s="2476"/>
      <c r="VOI503" s="2476"/>
      <c r="VOJ503" s="2476"/>
      <c r="VOK503" s="2479"/>
      <c r="VOL503" s="2479"/>
      <c r="VOM503" s="2479"/>
      <c r="VON503" s="2479"/>
      <c r="VOS503" s="2476"/>
      <c r="VOT503" s="2476"/>
      <c r="VOU503" s="2476"/>
      <c r="VOV503" s="2479"/>
      <c r="VOW503" s="2479"/>
      <c r="VOX503" s="2479"/>
      <c r="VOY503" s="2479"/>
      <c r="VPD503" s="2476"/>
      <c r="VPE503" s="2476"/>
      <c r="VPF503" s="2476"/>
      <c r="VPG503" s="2479"/>
      <c r="VPH503" s="2479"/>
      <c r="VPI503" s="2479"/>
      <c r="VPJ503" s="2479"/>
      <c r="VPO503" s="2476"/>
      <c r="VPP503" s="2476"/>
      <c r="VPQ503" s="2476"/>
      <c r="VPR503" s="2479"/>
      <c r="VPS503" s="2479"/>
      <c r="VPT503" s="2479"/>
      <c r="VPU503" s="2479"/>
      <c r="VPZ503" s="2476"/>
      <c r="VQA503" s="2476"/>
      <c r="VQB503" s="2476"/>
      <c r="VQC503" s="2479"/>
      <c r="VQD503" s="2479"/>
      <c r="VQE503" s="2479"/>
      <c r="VQF503" s="2479"/>
      <c r="VQK503" s="2476"/>
      <c r="VQL503" s="2476"/>
      <c r="VQM503" s="2476"/>
      <c r="VQN503" s="2479"/>
      <c r="VQO503" s="2479"/>
      <c r="VQP503" s="2479"/>
      <c r="VQQ503" s="2479"/>
      <c r="VQV503" s="2476"/>
      <c r="VQW503" s="2476"/>
      <c r="VQX503" s="2476"/>
      <c r="VQY503" s="2479"/>
      <c r="VQZ503" s="2479"/>
      <c r="VRA503" s="2479"/>
      <c r="VRB503" s="2479"/>
      <c r="VRG503" s="2476"/>
      <c r="VRH503" s="2476"/>
      <c r="VRI503" s="2476"/>
      <c r="VRJ503" s="2479"/>
      <c r="VRK503" s="2479"/>
      <c r="VRL503" s="2479"/>
      <c r="VRM503" s="2479"/>
      <c r="VRR503" s="2476"/>
      <c r="VRS503" s="2476"/>
      <c r="VRT503" s="2476"/>
      <c r="VRU503" s="2479"/>
      <c r="VRV503" s="2479"/>
      <c r="VRW503" s="2479"/>
      <c r="VRX503" s="2479"/>
      <c r="VSC503" s="2476"/>
      <c r="VSD503" s="2476"/>
      <c r="VSE503" s="2476"/>
      <c r="VSF503" s="2479"/>
      <c r="VSG503" s="2479"/>
      <c r="VSH503" s="2479"/>
      <c r="VSI503" s="2479"/>
      <c r="VSN503" s="2476"/>
      <c r="VSO503" s="2476"/>
      <c r="VSP503" s="2476"/>
      <c r="VSQ503" s="2479"/>
      <c r="VSR503" s="2479"/>
      <c r="VSS503" s="2479"/>
      <c r="VST503" s="2479"/>
      <c r="VSY503" s="2476"/>
      <c r="VSZ503" s="2476"/>
      <c r="VTA503" s="2476"/>
      <c r="VTB503" s="2479"/>
      <c r="VTC503" s="2479"/>
      <c r="VTD503" s="2479"/>
      <c r="VTE503" s="2479"/>
      <c r="VTJ503" s="2476"/>
      <c r="VTK503" s="2476"/>
      <c r="VTL503" s="2476"/>
      <c r="VTM503" s="2479"/>
      <c r="VTN503" s="2479"/>
      <c r="VTO503" s="2479"/>
      <c r="VTP503" s="2479"/>
      <c r="VTU503" s="2476"/>
      <c r="VTV503" s="2476"/>
      <c r="VTW503" s="2476"/>
      <c r="VTX503" s="2479"/>
      <c r="VTY503" s="2479"/>
      <c r="VTZ503" s="2479"/>
      <c r="VUA503" s="2479"/>
      <c r="VUF503" s="2476"/>
      <c r="VUG503" s="2476"/>
      <c r="VUH503" s="2476"/>
      <c r="VUI503" s="2479"/>
      <c r="VUJ503" s="2479"/>
      <c r="VUK503" s="2479"/>
      <c r="VUL503" s="2479"/>
      <c r="VUQ503" s="2476"/>
      <c r="VUR503" s="2476"/>
      <c r="VUS503" s="2476"/>
      <c r="VUT503" s="2479"/>
      <c r="VUU503" s="2479"/>
      <c r="VUV503" s="2479"/>
      <c r="VUW503" s="2479"/>
      <c r="VVB503" s="2476"/>
      <c r="VVC503" s="2476"/>
      <c r="VVD503" s="2476"/>
      <c r="VVE503" s="2479"/>
      <c r="VVF503" s="2479"/>
      <c r="VVG503" s="2479"/>
      <c r="VVH503" s="2479"/>
      <c r="VVM503" s="2476"/>
      <c r="VVN503" s="2476"/>
      <c r="VVO503" s="2476"/>
      <c r="VVP503" s="2479"/>
      <c r="VVQ503" s="2479"/>
      <c r="VVR503" s="2479"/>
      <c r="VVS503" s="2479"/>
      <c r="VVX503" s="2476"/>
      <c r="VVY503" s="2476"/>
      <c r="VVZ503" s="2476"/>
      <c r="VWA503" s="2479"/>
      <c r="VWB503" s="2479"/>
      <c r="VWC503" s="2479"/>
      <c r="VWD503" s="2479"/>
      <c r="VWI503" s="2476"/>
      <c r="VWJ503" s="2476"/>
      <c r="VWK503" s="2476"/>
      <c r="VWL503" s="2479"/>
      <c r="VWM503" s="2479"/>
      <c r="VWN503" s="2479"/>
      <c r="VWO503" s="2479"/>
      <c r="VWT503" s="2476"/>
      <c r="VWU503" s="2476"/>
      <c r="VWV503" s="2476"/>
      <c r="VWW503" s="2479"/>
      <c r="VWX503" s="2479"/>
      <c r="VWY503" s="2479"/>
      <c r="VWZ503" s="2479"/>
      <c r="VXE503" s="2476"/>
      <c r="VXF503" s="2476"/>
      <c r="VXG503" s="2476"/>
      <c r="VXH503" s="2479"/>
      <c r="VXI503" s="2479"/>
      <c r="VXJ503" s="2479"/>
      <c r="VXK503" s="2479"/>
      <c r="VXP503" s="2476"/>
      <c r="VXQ503" s="2476"/>
      <c r="VXR503" s="2476"/>
      <c r="VXS503" s="2479"/>
      <c r="VXT503" s="2479"/>
      <c r="VXU503" s="2479"/>
      <c r="VXV503" s="2479"/>
      <c r="VYA503" s="2476"/>
      <c r="VYB503" s="2476"/>
      <c r="VYC503" s="2476"/>
      <c r="VYD503" s="2479"/>
      <c r="VYE503" s="2479"/>
      <c r="VYF503" s="2479"/>
      <c r="VYG503" s="2479"/>
      <c r="VYL503" s="2476"/>
      <c r="VYM503" s="2476"/>
      <c r="VYN503" s="2476"/>
      <c r="VYO503" s="2479"/>
      <c r="VYP503" s="2479"/>
      <c r="VYQ503" s="2479"/>
      <c r="VYR503" s="2479"/>
      <c r="VYW503" s="2476"/>
      <c r="VYX503" s="2476"/>
      <c r="VYY503" s="2476"/>
      <c r="VYZ503" s="2479"/>
      <c r="VZA503" s="2479"/>
      <c r="VZB503" s="2479"/>
      <c r="VZC503" s="2479"/>
      <c r="VZH503" s="2476"/>
      <c r="VZI503" s="2476"/>
      <c r="VZJ503" s="2476"/>
      <c r="VZK503" s="2479"/>
      <c r="VZL503" s="2479"/>
      <c r="VZM503" s="2479"/>
      <c r="VZN503" s="2479"/>
      <c r="VZS503" s="2476"/>
      <c r="VZT503" s="2476"/>
      <c r="VZU503" s="2476"/>
      <c r="VZV503" s="2479"/>
      <c r="VZW503" s="2479"/>
      <c r="VZX503" s="2479"/>
      <c r="VZY503" s="2479"/>
      <c r="WAD503" s="2476"/>
      <c r="WAE503" s="2476"/>
      <c r="WAF503" s="2476"/>
      <c r="WAG503" s="2479"/>
      <c r="WAH503" s="2479"/>
      <c r="WAI503" s="2479"/>
      <c r="WAJ503" s="2479"/>
      <c r="WAO503" s="2476"/>
      <c r="WAP503" s="2476"/>
      <c r="WAQ503" s="2476"/>
      <c r="WAR503" s="2479"/>
      <c r="WAS503" s="2479"/>
      <c r="WAT503" s="2479"/>
      <c r="WAU503" s="2479"/>
      <c r="WAZ503" s="2476"/>
      <c r="WBA503" s="2476"/>
      <c r="WBB503" s="2476"/>
      <c r="WBC503" s="2479"/>
      <c r="WBD503" s="2479"/>
      <c r="WBE503" s="2479"/>
      <c r="WBF503" s="2479"/>
      <c r="WBK503" s="2476"/>
      <c r="WBL503" s="2476"/>
      <c r="WBM503" s="2476"/>
      <c r="WBN503" s="2479"/>
      <c r="WBO503" s="2479"/>
      <c r="WBP503" s="2479"/>
      <c r="WBQ503" s="2479"/>
      <c r="WBV503" s="2476"/>
      <c r="WBW503" s="2476"/>
      <c r="WBX503" s="2476"/>
      <c r="WBY503" s="2479"/>
      <c r="WBZ503" s="2479"/>
      <c r="WCA503" s="2479"/>
      <c r="WCB503" s="2479"/>
      <c r="WCG503" s="2476"/>
      <c r="WCH503" s="2476"/>
      <c r="WCI503" s="2476"/>
      <c r="WCJ503" s="2479"/>
      <c r="WCK503" s="2479"/>
      <c r="WCL503" s="2479"/>
      <c r="WCM503" s="2479"/>
      <c r="WCR503" s="2476"/>
      <c r="WCS503" s="2476"/>
      <c r="WCT503" s="2476"/>
      <c r="WCU503" s="2479"/>
      <c r="WCV503" s="2479"/>
      <c r="WCW503" s="2479"/>
      <c r="WCX503" s="2479"/>
      <c r="WDC503" s="2476"/>
      <c r="WDD503" s="2476"/>
      <c r="WDE503" s="2476"/>
      <c r="WDF503" s="2479"/>
      <c r="WDG503" s="2479"/>
      <c r="WDH503" s="2479"/>
      <c r="WDI503" s="2479"/>
      <c r="WDN503" s="2476"/>
      <c r="WDO503" s="2476"/>
      <c r="WDP503" s="2476"/>
      <c r="WDQ503" s="2479"/>
      <c r="WDR503" s="2479"/>
      <c r="WDS503" s="2479"/>
      <c r="WDT503" s="2479"/>
      <c r="WDY503" s="2476"/>
      <c r="WDZ503" s="2476"/>
      <c r="WEA503" s="2476"/>
      <c r="WEB503" s="2479"/>
      <c r="WEC503" s="2479"/>
      <c r="WED503" s="2479"/>
      <c r="WEE503" s="2479"/>
      <c r="WEJ503" s="2476"/>
      <c r="WEK503" s="2476"/>
      <c r="WEL503" s="2476"/>
      <c r="WEM503" s="2479"/>
      <c r="WEN503" s="2479"/>
      <c r="WEO503" s="2479"/>
      <c r="WEP503" s="2479"/>
      <c r="WEU503" s="2476"/>
      <c r="WEV503" s="2476"/>
      <c r="WEW503" s="2476"/>
      <c r="WEX503" s="2479"/>
      <c r="WEY503" s="2479"/>
      <c r="WEZ503" s="2479"/>
      <c r="WFA503" s="2479"/>
      <c r="WFF503" s="2476"/>
      <c r="WFG503" s="2476"/>
      <c r="WFH503" s="2476"/>
      <c r="WFI503" s="2479"/>
      <c r="WFJ503" s="2479"/>
      <c r="WFK503" s="2479"/>
      <c r="WFL503" s="2479"/>
      <c r="WFQ503" s="2476"/>
      <c r="WFR503" s="2476"/>
      <c r="WFS503" s="2476"/>
      <c r="WFT503" s="2479"/>
      <c r="WFU503" s="2479"/>
      <c r="WFV503" s="2479"/>
      <c r="WFW503" s="2479"/>
      <c r="WGB503" s="2476"/>
      <c r="WGC503" s="2476"/>
      <c r="WGD503" s="2476"/>
      <c r="WGE503" s="2479"/>
      <c r="WGF503" s="2479"/>
      <c r="WGG503" s="2479"/>
      <c r="WGH503" s="2479"/>
      <c r="WGM503" s="2476"/>
      <c r="WGN503" s="2476"/>
      <c r="WGO503" s="2476"/>
      <c r="WGP503" s="2479"/>
      <c r="WGQ503" s="2479"/>
      <c r="WGR503" s="2479"/>
      <c r="WGS503" s="2479"/>
      <c r="WGX503" s="2476"/>
      <c r="WGY503" s="2476"/>
      <c r="WGZ503" s="2476"/>
      <c r="WHA503" s="2479"/>
      <c r="WHB503" s="2479"/>
      <c r="WHC503" s="2479"/>
      <c r="WHD503" s="2479"/>
      <c r="WHI503" s="2476"/>
      <c r="WHJ503" s="2476"/>
      <c r="WHK503" s="2476"/>
      <c r="WHL503" s="2479"/>
      <c r="WHM503" s="2479"/>
      <c r="WHN503" s="2479"/>
      <c r="WHO503" s="2479"/>
      <c r="WHT503" s="2476"/>
      <c r="WHU503" s="2476"/>
      <c r="WHV503" s="2476"/>
      <c r="WHW503" s="2479"/>
      <c r="WHX503" s="2479"/>
      <c r="WHY503" s="2479"/>
      <c r="WHZ503" s="2479"/>
      <c r="WIE503" s="2476"/>
      <c r="WIF503" s="2476"/>
      <c r="WIG503" s="2476"/>
      <c r="WIH503" s="2479"/>
      <c r="WII503" s="2479"/>
      <c r="WIJ503" s="2479"/>
      <c r="WIK503" s="2479"/>
      <c r="WIP503" s="2476"/>
      <c r="WIQ503" s="2476"/>
      <c r="WIR503" s="2476"/>
      <c r="WIS503" s="2479"/>
      <c r="WIT503" s="2479"/>
      <c r="WIU503" s="2479"/>
      <c r="WIV503" s="2479"/>
      <c r="WJA503" s="2476"/>
      <c r="WJB503" s="2476"/>
      <c r="WJC503" s="2476"/>
      <c r="WJD503" s="2479"/>
      <c r="WJE503" s="2479"/>
      <c r="WJF503" s="2479"/>
      <c r="WJG503" s="2479"/>
      <c r="WJL503" s="2476"/>
      <c r="WJM503" s="2476"/>
      <c r="WJN503" s="2476"/>
      <c r="WJO503" s="2479"/>
      <c r="WJP503" s="2479"/>
      <c r="WJQ503" s="2479"/>
      <c r="WJR503" s="2479"/>
      <c r="WJW503" s="2476"/>
      <c r="WJX503" s="2476"/>
      <c r="WJY503" s="2476"/>
      <c r="WJZ503" s="2479"/>
      <c r="WKA503" s="2479"/>
      <c r="WKB503" s="2479"/>
      <c r="WKC503" s="2479"/>
      <c r="WKH503" s="2476"/>
      <c r="WKI503" s="2476"/>
      <c r="WKJ503" s="2476"/>
      <c r="WKK503" s="2479"/>
      <c r="WKL503" s="2479"/>
      <c r="WKM503" s="2479"/>
      <c r="WKN503" s="2479"/>
      <c r="WKS503" s="2476"/>
      <c r="WKT503" s="2476"/>
      <c r="WKU503" s="2476"/>
      <c r="WKV503" s="2479"/>
      <c r="WKW503" s="2479"/>
      <c r="WKX503" s="2479"/>
      <c r="WKY503" s="2479"/>
      <c r="WLD503" s="2476"/>
      <c r="WLE503" s="2476"/>
      <c r="WLF503" s="2476"/>
      <c r="WLG503" s="2479"/>
      <c r="WLH503" s="2479"/>
      <c r="WLI503" s="2479"/>
      <c r="WLJ503" s="2479"/>
      <c r="WLO503" s="2476"/>
      <c r="WLP503" s="2476"/>
      <c r="WLQ503" s="2476"/>
      <c r="WLR503" s="2479"/>
      <c r="WLS503" s="2479"/>
      <c r="WLT503" s="2479"/>
      <c r="WLU503" s="2479"/>
      <c r="WLZ503" s="2476"/>
      <c r="WMA503" s="2476"/>
      <c r="WMB503" s="2476"/>
      <c r="WMC503" s="2479"/>
      <c r="WMD503" s="2479"/>
      <c r="WME503" s="2479"/>
      <c r="WMF503" s="2479"/>
      <c r="WMK503" s="2476"/>
      <c r="WML503" s="2476"/>
      <c r="WMM503" s="2476"/>
      <c r="WMN503" s="2479"/>
      <c r="WMO503" s="2479"/>
      <c r="WMP503" s="2479"/>
      <c r="WMQ503" s="2479"/>
      <c r="WMV503" s="2476"/>
      <c r="WMW503" s="2476"/>
      <c r="WMX503" s="2476"/>
      <c r="WMY503" s="2479"/>
      <c r="WMZ503" s="2479"/>
      <c r="WNA503" s="2479"/>
      <c r="WNB503" s="2479"/>
      <c r="WNG503" s="2476"/>
      <c r="WNH503" s="2476"/>
      <c r="WNI503" s="2476"/>
      <c r="WNJ503" s="2479"/>
      <c r="WNK503" s="2479"/>
      <c r="WNL503" s="2479"/>
      <c r="WNM503" s="2479"/>
      <c r="WNR503" s="2476"/>
      <c r="WNS503" s="2476"/>
      <c r="WNT503" s="2476"/>
      <c r="WNU503" s="2479"/>
      <c r="WNV503" s="2479"/>
      <c r="WNW503" s="2479"/>
      <c r="WNX503" s="2479"/>
      <c r="WOC503" s="2476"/>
      <c r="WOD503" s="2476"/>
      <c r="WOE503" s="2476"/>
      <c r="WOF503" s="2479"/>
      <c r="WOG503" s="2479"/>
      <c r="WOH503" s="2479"/>
      <c r="WOI503" s="2479"/>
      <c r="WON503" s="2476"/>
      <c r="WOO503" s="2476"/>
      <c r="WOP503" s="2476"/>
      <c r="WOQ503" s="2479"/>
      <c r="WOR503" s="2479"/>
      <c r="WOS503" s="2479"/>
      <c r="WOT503" s="2479"/>
      <c r="WOY503" s="2476"/>
      <c r="WOZ503" s="2476"/>
      <c r="WPA503" s="2476"/>
      <c r="WPB503" s="2479"/>
      <c r="WPC503" s="2479"/>
      <c r="WPD503" s="2479"/>
      <c r="WPE503" s="2479"/>
      <c r="WPJ503" s="2476"/>
      <c r="WPK503" s="2476"/>
      <c r="WPL503" s="2476"/>
      <c r="WPM503" s="2479"/>
      <c r="WPN503" s="2479"/>
      <c r="WPO503" s="2479"/>
      <c r="WPP503" s="2479"/>
      <c r="WPU503" s="2476"/>
      <c r="WPV503" s="2476"/>
      <c r="WPW503" s="2476"/>
      <c r="WPX503" s="2479"/>
      <c r="WPY503" s="2479"/>
      <c r="WPZ503" s="2479"/>
      <c r="WQA503" s="2479"/>
      <c r="WQF503" s="2476"/>
      <c r="WQG503" s="2476"/>
      <c r="WQH503" s="2476"/>
      <c r="WQI503" s="2479"/>
      <c r="WQJ503" s="2479"/>
      <c r="WQK503" s="2479"/>
      <c r="WQL503" s="2479"/>
      <c r="WQQ503" s="2476"/>
      <c r="WQR503" s="2476"/>
      <c r="WQS503" s="2476"/>
      <c r="WQT503" s="2479"/>
      <c r="WQU503" s="2479"/>
      <c r="WQV503" s="2479"/>
      <c r="WQW503" s="2479"/>
      <c r="WRB503" s="2476"/>
      <c r="WRC503" s="2476"/>
      <c r="WRD503" s="2476"/>
      <c r="WRE503" s="2479"/>
      <c r="WRF503" s="2479"/>
      <c r="WRG503" s="2479"/>
      <c r="WRH503" s="2479"/>
      <c r="WRM503" s="2476"/>
      <c r="WRN503" s="2476"/>
      <c r="WRO503" s="2476"/>
      <c r="WRP503" s="2479"/>
      <c r="WRQ503" s="2479"/>
      <c r="WRR503" s="2479"/>
      <c r="WRS503" s="2479"/>
      <c r="WRX503" s="2476"/>
      <c r="WRY503" s="2476"/>
      <c r="WRZ503" s="2476"/>
      <c r="WSA503" s="2479"/>
      <c r="WSB503" s="2479"/>
      <c r="WSC503" s="2479"/>
      <c r="WSD503" s="2479"/>
      <c r="WSI503" s="2476"/>
      <c r="WSJ503" s="2476"/>
      <c r="WSK503" s="2476"/>
      <c r="WSL503" s="2479"/>
      <c r="WSM503" s="2479"/>
      <c r="WSN503" s="2479"/>
      <c r="WSO503" s="2479"/>
      <c r="WST503" s="2476"/>
      <c r="WSU503" s="2476"/>
      <c r="WSV503" s="2476"/>
      <c r="WSW503" s="2479"/>
      <c r="WSX503" s="2479"/>
      <c r="WSY503" s="2479"/>
      <c r="WSZ503" s="2479"/>
      <c r="WTE503" s="2476"/>
      <c r="WTF503" s="2476"/>
      <c r="WTG503" s="2476"/>
      <c r="WTH503" s="2479"/>
      <c r="WTI503" s="2479"/>
      <c r="WTJ503" s="2479"/>
      <c r="WTK503" s="2479"/>
      <c r="WTP503" s="2476"/>
      <c r="WTQ503" s="2476"/>
      <c r="WTR503" s="2476"/>
      <c r="WTS503" s="2479"/>
      <c r="WTT503" s="2479"/>
      <c r="WTU503" s="2479"/>
      <c r="WTV503" s="2479"/>
      <c r="WUA503" s="2476"/>
      <c r="WUB503" s="2476"/>
      <c r="WUC503" s="2476"/>
      <c r="WUD503" s="2479"/>
      <c r="WUE503" s="2479"/>
      <c r="WUF503" s="2479"/>
      <c r="WUG503" s="2479"/>
      <c r="WUL503" s="2476"/>
      <c r="WUM503" s="2476"/>
      <c r="WUN503" s="2476"/>
      <c r="WUO503" s="2479"/>
      <c r="WUP503" s="2479"/>
      <c r="WUQ503" s="2479"/>
      <c r="WUR503" s="2479"/>
      <c r="WUW503" s="2476"/>
      <c r="WUX503" s="2476"/>
      <c r="WUY503" s="2476"/>
      <c r="WUZ503" s="2479"/>
      <c r="WVA503" s="2479"/>
      <c r="WVB503" s="2479"/>
      <c r="WVC503" s="2479"/>
      <c r="WVH503" s="2476"/>
      <c r="WVI503" s="2476"/>
      <c r="WVJ503" s="2476"/>
      <c r="WVK503" s="2479"/>
      <c r="WVL503" s="2479"/>
      <c r="WVM503" s="2479"/>
      <c r="WVN503" s="2479"/>
      <c r="WVS503" s="2476"/>
      <c r="WVT503" s="2476"/>
      <c r="WVU503" s="2476"/>
      <c r="WVV503" s="2479"/>
      <c r="WVW503" s="2479"/>
      <c r="WVX503" s="2479"/>
      <c r="WVY503" s="2479"/>
      <c r="WWD503" s="2476"/>
      <c r="WWE503" s="2476"/>
      <c r="WWF503" s="2476"/>
      <c r="WWG503" s="2479"/>
      <c r="WWH503" s="2479"/>
      <c r="WWI503" s="2479"/>
      <c r="WWJ503" s="2479"/>
      <c r="WWO503" s="2476"/>
      <c r="WWP503" s="2476"/>
      <c r="WWQ503" s="2476"/>
      <c r="WWR503" s="2479"/>
      <c r="WWS503" s="2479"/>
      <c r="WWT503" s="2479"/>
      <c r="WWU503" s="2479"/>
      <c r="WWZ503" s="2476"/>
      <c r="WXA503" s="2476"/>
      <c r="WXB503" s="2476"/>
      <c r="WXC503" s="2479"/>
      <c r="WXD503" s="2479"/>
      <c r="WXE503" s="2479"/>
      <c r="WXF503" s="2479"/>
      <c r="WXK503" s="2476"/>
      <c r="WXL503" s="2476"/>
      <c r="WXM503" s="2476"/>
      <c r="WXN503" s="2479"/>
      <c r="WXO503" s="2479"/>
      <c r="WXP503" s="2479"/>
      <c r="WXQ503" s="2479"/>
      <c r="WXV503" s="2476"/>
      <c r="WXW503" s="2476"/>
      <c r="WXX503" s="2476"/>
      <c r="WXY503" s="2479"/>
      <c r="WXZ503" s="2479"/>
      <c r="WYA503" s="2479"/>
      <c r="WYB503" s="2479"/>
      <c r="WYG503" s="2476"/>
      <c r="WYH503" s="2476"/>
      <c r="WYI503" s="2476"/>
      <c r="WYJ503" s="2479"/>
      <c r="WYK503" s="2479"/>
      <c r="WYL503" s="2479"/>
      <c r="WYM503" s="2479"/>
      <c r="WYR503" s="2476"/>
      <c r="WYS503" s="2476"/>
      <c r="WYT503" s="2476"/>
      <c r="WYU503" s="2479"/>
      <c r="WYV503" s="2479"/>
      <c r="WYW503" s="2479"/>
      <c r="WYX503" s="2479"/>
      <c r="WZC503" s="2476"/>
      <c r="WZD503" s="2476"/>
      <c r="WZE503" s="2476"/>
      <c r="WZF503" s="2479"/>
      <c r="WZG503" s="2479"/>
      <c r="WZH503" s="2479"/>
      <c r="WZI503" s="2479"/>
      <c r="WZN503" s="2476"/>
      <c r="WZO503" s="2476"/>
      <c r="WZP503" s="2476"/>
      <c r="WZQ503" s="2479"/>
      <c r="WZR503" s="2479"/>
      <c r="WZS503" s="2479"/>
      <c r="WZT503" s="2479"/>
      <c r="WZY503" s="2476"/>
      <c r="WZZ503" s="2476"/>
      <c r="XAA503" s="2476"/>
      <c r="XAB503" s="2479"/>
      <c r="XAC503" s="2479"/>
      <c r="XAD503" s="2479"/>
      <c r="XAE503" s="2479"/>
      <c r="XAJ503" s="2476"/>
      <c r="XAK503" s="2476"/>
      <c r="XAL503" s="2476"/>
      <c r="XAM503" s="2479"/>
      <c r="XAN503" s="2479"/>
      <c r="XAO503" s="2479"/>
      <c r="XAP503" s="2479"/>
      <c r="XAU503" s="2476"/>
      <c r="XAV503" s="2476"/>
      <c r="XAW503" s="2476"/>
      <c r="XAX503" s="2479"/>
      <c r="XAY503" s="2479"/>
      <c r="XAZ503" s="2479"/>
      <c r="XBA503" s="2479"/>
      <c r="XBF503" s="2476"/>
      <c r="XBG503" s="2476"/>
      <c r="XBH503" s="2476"/>
      <c r="XBI503" s="2479"/>
      <c r="XBJ503" s="2479"/>
      <c r="XBK503" s="2479"/>
      <c r="XBL503" s="2479"/>
      <c r="XBQ503" s="2476"/>
      <c r="XBR503" s="2476"/>
      <c r="XBS503" s="2476"/>
      <c r="XBT503" s="2479"/>
      <c r="XBU503" s="2479"/>
      <c r="XBV503" s="2479"/>
      <c r="XBW503" s="2479"/>
      <c r="XCB503" s="2476"/>
      <c r="XCC503" s="2476"/>
      <c r="XCD503" s="2476"/>
      <c r="XCE503" s="2479"/>
      <c r="XCF503" s="2479"/>
      <c r="XCG503" s="2479"/>
      <c r="XCH503" s="2479"/>
      <c r="XCM503" s="2476"/>
      <c r="XCN503" s="2476"/>
      <c r="XCO503" s="2476"/>
      <c r="XCP503" s="2479"/>
      <c r="XCQ503" s="2479"/>
      <c r="XCR503" s="2479"/>
      <c r="XCS503" s="2479"/>
      <c r="XCX503" s="2476"/>
      <c r="XCY503" s="2476"/>
      <c r="XCZ503" s="2476"/>
      <c r="XDA503" s="2479"/>
      <c r="XDB503" s="2479"/>
      <c r="XDC503" s="2479"/>
      <c r="XDD503" s="2479"/>
      <c r="XDI503" s="2476"/>
      <c r="XDJ503" s="2476"/>
      <c r="XDK503" s="2476"/>
      <c r="XDL503" s="2479"/>
      <c r="XDM503" s="2479"/>
      <c r="XDN503" s="2479"/>
      <c r="XDO503" s="2479"/>
      <c r="XDT503" s="2476"/>
      <c r="XDU503" s="2476"/>
      <c r="XDV503" s="2476"/>
      <c r="XDW503" s="2479"/>
      <c r="XDX503" s="2479"/>
      <c r="XDY503" s="2479"/>
      <c r="XDZ503" s="2479"/>
      <c r="XEE503" s="2476"/>
      <c r="XEF503" s="2476"/>
      <c r="XEG503" s="2476"/>
      <c r="XEH503" s="2479"/>
      <c r="XEI503" s="2479"/>
      <c r="XEJ503" s="2479"/>
      <c r="XEK503" s="2479"/>
      <c r="XEP503" s="2476"/>
      <c r="XEQ503" s="2476"/>
      <c r="XER503" s="2476"/>
      <c r="XES503" s="2479"/>
      <c r="XET503" s="2479"/>
      <c r="XEU503" s="2479"/>
      <c r="XEV503" s="2479"/>
      <c r="XFA503" s="2476"/>
      <c r="XFB503" s="2476"/>
      <c r="XFC503" s="2476"/>
      <c r="XFD503" s="2479"/>
    </row>
    <row r="504" spans="1:1020 1025:8192 8197:9215 9220:10238 10243:11261 11266:12284 12289:16384" s="2470" customFormat="1" x14ac:dyDescent="0.25">
      <c r="A504" s="917" t="s">
        <v>1387</v>
      </c>
      <c r="B504" s="917"/>
      <c r="C504" s="917"/>
      <c r="D504" s="917"/>
      <c r="E504" s="918"/>
      <c r="F504" s="918"/>
      <c r="G504" s="918"/>
      <c r="H504" s="918"/>
      <c r="I504" s="919"/>
      <c r="J504" s="919"/>
      <c r="K504" s="919"/>
      <c r="L504" s="919"/>
      <c r="M504" s="919"/>
      <c r="N504" s="919"/>
      <c r="O504" s="919"/>
      <c r="P504" s="919"/>
      <c r="Q504" s="913"/>
      <c r="R504" s="2479"/>
      <c r="S504" s="2479"/>
      <c r="U504" s="926" t="s">
        <v>1385</v>
      </c>
      <c r="X504" s="2476"/>
      <c r="Y504" s="2476"/>
      <c r="Z504" s="2476"/>
      <c r="AA504" s="2479"/>
      <c r="AB504" s="2479"/>
      <c r="AC504" s="2479"/>
      <c r="AD504" s="2479"/>
      <c r="AI504" s="2476"/>
      <c r="AJ504" s="2476"/>
      <c r="AK504" s="2476"/>
      <c r="AL504" s="2479"/>
      <c r="AM504" s="2479"/>
      <c r="AN504" s="2479"/>
      <c r="AO504" s="2479"/>
      <c r="AT504" s="2476"/>
      <c r="AU504" s="2476"/>
      <c r="AV504" s="2476"/>
      <c r="AW504" s="2479"/>
      <c r="AX504" s="2479"/>
      <c r="AY504" s="2479"/>
      <c r="AZ504" s="2479"/>
      <c r="BE504" s="2476"/>
      <c r="BF504" s="2476"/>
      <c r="BG504" s="2476"/>
      <c r="BH504" s="2479"/>
      <c r="BI504" s="2479"/>
      <c r="BJ504" s="2479"/>
      <c r="BK504" s="2479"/>
      <c r="BP504" s="2476"/>
      <c r="BQ504" s="2476"/>
      <c r="BR504" s="2476"/>
      <c r="BS504" s="2479"/>
      <c r="BT504" s="2479"/>
      <c r="BU504" s="2479"/>
      <c r="BV504" s="2479"/>
      <c r="CA504" s="2476"/>
      <c r="CB504" s="2476"/>
      <c r="CC504" s="2476"/>
      <c r="CD504" s="2479"/>
      <c r="CE504" s="2479"/>
      <c r="CF504" s="2479"/>
      <c r="CG504" s="2479"/>
      <c r="CL504" s="2476"/>
      <c r="CM504" s="2476"/>
      <c r="CN504" s="2476"/>
      <c r="CO504" s="2479"/>
      <c r="CP504" s="2479"/>
      <c r="CQ504" s="2479"/>
      <c r="CR504" s="2479"/>
      <c r="CW504" s="2476"/>
      <c r="CX504" s="2476"/>
      <c r="CY504" s="2476"/>
      <c r="CZ504" s="2479"/>
      <c r="DA504" s="2479"/>
      <c r="DB504" s="2479"/>
      <c r="DC504" s="2479"/>
      <c r="DH504" s="2476"/>
      <c r="DI504" s="2476"/>
      <c r="DJ504" s="2476"/>
      <c r="DK504" s="2479"/>
      <c r="DL504" s="2479"/>
      <c r="DM504" s="2479"/>
      <c r="DN504" s="2479"/>
      <c r="DS504" s="2476"/>
      <c r="DT504" s="2476"/>
      <c r="DU504" s="2476"/>
      <c r="DV504" s="2479"/>
      <c r="DW504" s="2479"/>
      <c r="DX504" s="2479"/>
      <c r="DY504" s="2479"/>
      <c r="ED504" s="2476"/>
      <c r="EE504" s="2476"/>
      <c r="EF504" s="2476"/>
      <c r="EG504" s="2479"/>
      <c r="EH504" s="2479"/>
      <c r="EI504" s="2479"/>
      <c r="EJ504" s="2479"/>
      <c r="EO504" s="2476"/>
      <c r="EP504" s="2476"/>
      <c r="EQ504" s="2476"/>
      <c r="ER504" s="2479"/>
      <c r="ES504" s="2479"/>
      <c r="ET504" s="2479"/>
      <c r="EU504" s="2479"/>
      <c r="EZ504" s="2476"/>
      <c r="FA504" s="2476"/>
      <c r="FB504" s="2476"/>
      <c r="FC504" s="2479"/>
      <c r="FD504" s="2479"/>
      <c r="FE504" s="2479"/>
      <c r="FF504" s="2479"/>
      <c r="FK504" s="2476"/>
      <c r="FL504" s="2476"/>
      <c r="FM504" s="2476"/>
      <c r="FN504" s="2479"/>
      <c r="FO504" s="2479"/>
      <c r="FP504" s="2479"/>
      <c r="FQ504" s="2479"/>
      <c r="FV504" s="2476"/>
      <c r="FW504" s="2476"/>
      <c r="FX504" s="2476"/>
      <c r="FY504" s="2479"/>
      <c r="FZ504" s="2479"/>
      <c r="GA504" s="2479"/>
      <c r="GB504" s="2479"/>
      <c r="GG504" s="2476"/>
      <c r="GH504" s="2476"/>
      <c r="GI504" s="2476"/>
      <c r="GJ504" s="2479"/>
      <c r="GK504" s="2479"/>
      <c r="GL504" s="2479"/>
      <c r="GM504" s="2479"/>
      <c r="GR504" s="2476"/>
      <c r="GS504" s="2476"/>
      <c r="GT504" s="2476"/>
      <c r="GU504" s="2479"/>
      <c r="GV504" s="2479"/>
      <c r="GW504" s="2479"/>
      <c r="GX504" s="2479"/>
      <c r="HC504" s="2476"/>
      <c r="HD504" s="2476"/>
      <c r="HE504" s="2476"/>
      <c r="HF504" s="2479"/>
      <c r="HG504" s="2479"/>
      <c r="HH504" s="2479"/>
      <c r="HI504" s="2479"/>
      <c r="HN504" s="2476"/>
      <c r="HO504" s="2476"/>
      <c r="HP504" s="2476"/>
      <c r="HQ504" s="2479"/>
      <c r="HR504" s="2479"/>
      <c r="HS504" s="2479"/>
      <c r="HT504" s="2479"/>
      <c r="HY504" s="2476"/>
      <c r="HZ504" s="2476"/>
      <c r="IA504" s="2476"/>
      <c r="IB504" s="2479"/>
      <c r="IC504" s="2479"/>
      <c r="ID504" s="2479"/>
      <c r="IE504" s="2479"/>
      <c r="IJ504" s="2476"/>
      <c r="IK504" s="2476"/>
      <c r="IL504" s="2476"/>
      <c r="IM504" s="2479"/>
      <c r="IN504" s="2479"/>
      <c r="IO504" s="2479"/>
      <c r="IP504" s="2479"/>
      <c r="IU504" s="2476"/>
      <c r="IV504" s="2476"/>
      <c r="IW504" s="2476"/>
      <c r="IX504" s="2479"/>
      <c r="IY504" s="2479"/>
      <c r="IZ504" s="2479"/>
      <c r="JA504" s="2479"/>
      <c r="JF504" s="2476"/>
      <c r="JG504" s="2476"/>
      <c r="JH504" s="2476"/>
      <c r="JI504" s="2479"/>
      <c r="JJ504" s="2479"/>
      <c r="JK504" s="2479"/>
      <c r="JL504" s="2479"/>
      <c r="JQ504" s="2476"/>
      <c r="JR504" s="2476"/>
      <c r="JS504" s="2476"/>
      <c r="JT504" s="2479"/>
      <c r="JU504" s="2479"/>
      <c r="JV504" s="2479"/>
      <c r="JW504" s="2479"/>
      <c r="KB504" s="2476"/>
      <c r="KC504" s="2476"/>
      <c r="KD504" s="2476"/>
      <c r="KE504" s="2479"/>
      <c r="KF504" s="2479"/>
      <c r="KG504" s="2479"/>
      <c r="KH504" s="2479"/>
      <c r="KM504" s="2476"/>
      <c r="KN504" s="2476"/>
      <c r="KO504" s="2476"/>
      <c r="KP504" s="2479"/>
      <c r="KQ504" s="2479"/>
      <c r="KR504" s="2479"/>
      <c r="KS504" s="2479"/>
      <c r="KX504" s="2476"/>
      <c r="KY504" s="2476"/>
      <c r="KZ504" s="2476"/>
      <c r="LA504" s="2479"/>
      <c r="LB504" s="2479"/>
      <c r="LC504" s="2479"/>
      <c r="LD504" s="2479"/>
      <c r="LI504" s="2476"/>
      <c r="LJ504" s="2476"/>
      <c r="LK504" s="2476"/>
      <c r="LL504" s="2479"/>
      <c r="LM504" s="2479"/>
      <c r="LN504" s="2479"/>
      <c r="LO504" s="2479"/>
      <c r="LT504" s="2476"/>
      <c r="LU504" s="2476"/>
      <c r="LV504" s="2476"/>
      <c r="LW504" s="2479"/>
      <c r="LX504" s="2479"/>
      <c r="LY504" s="2479"/>
      <c r="LZ504" s="2479"/>
      <c r="ME504" s="2476"/>
      <c r="MF504" s="2476"/>
      <c r="MG504" s="2476"/>
      <c r="MH504" s="2479"/>
      <c r="MI504" s="2479"/>
      <c r="MJ504" s="2479"/>
      <c r="MK504" s="2479"/>
      <c r="MP504" s="2476"/>
      <c r="MQ504" s="2476"/>
      <c r="MR504" s="2476"/>
      <c r="MS504" s="2479"/>
      <c r="MT504" s="2479"/>
      <c r="MU504" s="2479"/>
      <c r="MV504" s="2479"/>
      <c r="NA504" s="2476"/>
      <c r="NB504" s="2476"/>
      <c r="NC504" s="2476"/>
      <c r="ND504" s="2479"/>
      <c r="NE504" s="2479"/>
      <c r="NF504" s="2479"/>
      <c r="NG504" s="2479"/>
      <c r="NL504" s="2476"/>
      <c r="NM504" s="2476"/>
      <c r="NN504" s="2476"/>
      <c r="NO504" s="2479"/>
      <c r="NP504" s="2479"/>
      <c r="NQ504" s="2479"/>
      <c r="NR504" s="2479"/>
      <c r="NW504" s="2476"/>
      <c r="NX504" s="2476"/>
      <c r="NY504" s="2476"/>
      <c r="NZ504" s="2479"/>
      <c r="OA504" s="2479"/>
      <c r="OB504" s="2479"/>
      <c r="OC504" s="2479"/>
      <c r="OH504" s="2476"/>
      <c r="OI504" s="2476"/>
      <c r="OJ504" s="2476"/>
      <c r="OK504" s="2479"/>
      <c r="OL504" s="2479"/>
      <c r="OM504" s="2479"/>
      <c r="ON504" s="2479"/>
      <c r="OS504" s="2476"/>
      <c r="OT504" s="2476"/>
      <c r="OU504" s="2476"/>
      <c r="OV504" s="2479"/>
      <c r="OW504" s="2479"/>
      <c r="OX504" s="2479"/>
      <c r="OY504" s="2479"/>
      <c r="PD504" s="2476"/>
      <c r="PE504" s="2476"/>
      <c r="PF504" s="2476"/>
      <c r="PG504" s="2479"/>
      <c r="PH504" s="2479"/>
      <c r="PI504" s="2479"/>
      <c r="PJ504" s="2479"/>
      <c r="PO504" s="2476"/>
      <c r="PP504" s="2476"/>
      <c r="PQ504" s="2476"/>
      <c r="PR504" s="2479"/>
      <c r="PS504" s="2479"/>
      <c r="PT504" s="2479"/>
      <c r="PU504" s="2479"/>
      <c r="PZ504" s="2476"/>
      <c r="QA504" s="2476"/>
      <c r="QB504" s="2476"/>
      <c r="QC504" s="2479"/>
      <c r="QD504" s="2479"/>
      <c r="QE504" s="2479"/>
      <c r="QF504" s="2479"/>
      <c r="QK504" s="2476"/>
      <c r="QL504" s="2476"/>
      <c r="QM504" s="2476"/>
      <c r="QN504" s="2479"/>
      <c r="QO504" s="2479"/>
      <c r="QP504" s="2479"/>
      <c r="QQ504" s="2479"/>
      <c r="QV504" s="2476"/>
      <c r="QW504" s="2476"/>
      <c r="QX504" s="2476"/>
      <c r="QY504" s="2479"/>
      <c r="QZ504" s="2479"/>
      <c r="RA504" s="2479"/>
      <c r="RB504" s="2479"/>
      <c r="RG504" s="2476"/>
      <c r="RH504" s="2476"/>
      <c r="RI504" s="2476"/>
      <c r="RJ504" s="2479"/>
      <c r="RK504" s="2479"/>
      <c r="RL504" s="2479"/>
      <c r="RM504" s="2479"/>
      <c r="RR504" s="2476"/>
      <c r="RS504" s="2476"/>
      <c r="RT504" s="2476"/>
      <c r="RU504" s="2479"/>
      <c r="RV504" s="2479"/>
      <c r="RW504" s="2479"/>
      <c r="RX504" s="2479"/>
      <c r="SC504" s="2476"/>
      <c r="SD504" s="2476"/>
      <c r="SE504" s="2476"/>
      <c r="SF504" s="2479"/>
      <c r="SG504" s="2479"/>
      <c r="SH504" s="2479"/>
      <c r="SI504" s="2479"/>
      <c r="SN504" s="2476"/>
      <c r="SO504" s="2476"/>
      <c r="SP504" s="2476"/>
      <c r="SQ504" s="2479"/>
      <c r="SR504" s="2479"/>
      <c r="SS504" s="2479"/>
      <c r="ST504" s="2479"/>
      <c r="SY504" s="2476"/>
      <c r="SZ504" s="2476"/>
      <c r="TA504" s="2476"/>
      <c r="TB504" s="2479"/>
      <c r="TC504" s="2479"/>
      <c r="TD504" s="2479"/>
      <c r="TE504" s="2479"/>
      <c r="TJ504" s="2476"/>
      <c r="TK504" s="2476"/>
      <c r="TL504" s="2476"/>
      <c r="TM504" s="2479"/>
      <c r="TN504" s="2479"/>
      <c r="TO504" s="2479"/>
      <c r="TP504" s="2479"/>
      <c r="TU504" s="2476"/>
      <c r="TV504" s="2476"/>
      <c r="TW504" s="2476"/>
      <c r="TX504" s="2479"/>
      <c r="TY504" s="2479"/>
      <c r="TZ504" s="2479"/>
      <c r="UA504" s="2479"/>
      <c r="UF504" s="2476"/>
      <c r="UG504" s="2476"/>
      <c r="UH504" s="2476"/>
      <c r="UI504" s="2479"/>
      <c r="UJ504" s="2479"/>
      <c r="UK504" s="2479"/>
      <c r="UL504" s="2479"/>
      <c r="UQ504" s="2476"/>
      <c r="UR504" s="2476"/>
      <c r="US504" s="2476"/>
      <c r="UT504" s="2479"/>
      <c r="UU504" s="2479"/>
      <c r="UV504" s="2479"/>
      <c r="UW504" s="2479"/>
      <c r="VB504" s="2476"/>
      <c r="VC504" s="2476"/>
      <c r="VD504" s="2476"/>
      <c r="VE504" s="2479"/>
      <c r="VF504" s="2479"/>
      <c r="VG504" s="2479"/>
      <c r="VH504" s="2479"/>
      <c r="VM504" s="2476"/>
      <c r="VN504" s="2476"/>
      <c r="VO504" s="2476"/>
      <c r="VP504" s="2479"/>
      <c r="VQ504" s="2479"/>
      <c r="VR504" s="2479"/>
      <c r="VS504" s="2479"/>
      <c r="VX504" s="2476"/>
      <c r="VY504" s="2476"/>
      <c r="VZ504" s="2476"/>
      <c r="WA504" s="2479"/>
      <c r="WB504" s="2479"/>
      <c r="WC504" s="2479"/>
      <c r="WD504" s="2479"/>
      <c r="WI504" s="2476"/>
      <c r="WJ504" s="2476"/>
      <c r="WK504" s="2476"/>
      <c r="WL504" s="2479"/>
      <c r="WM504" s="2479"/>
      <c r="WN504" s="2479"/>
      <c r="WO504" s="2479"/>
      <c r="WT504" s="2476"/>
      <c r="WU504" s="2476"/>
      <c r="WV504" s="2476"/>
      <c r="WW504" s="2479"/>
      <c r="WX504" s="2479"/>
      <c r="WY504" s="2479"/>
      <c r="WZ504" s="2479"/>
      <c r="XE504" s="2476"/>
      <c r="XF504" s="2476"/>
      <c r="XG504" s="2476"/>
      <c r="XH504" s="2479"/>
      <c r="XI504" s="2479"/>
      <c r="XJ504" s="2479"/>
      <c r="XK504" s="2479"/>
      <c r="XP504" s="2476"/>
      <c r="XQ504" s="2476"/>
      <c r="XR504" s="2476"/>
      <c r="XS504" s="2479"/>
      <c r="XT504" s="2479"/>
      <c r="XU504" s="2479"/>
      <c r="XV504" s="2479"/>
      <c r="YA504" s="2476"/>
      <c r="YB504" s="2476"/>
      <c r="YC504" s="2476"/>
      <c r="YD504" s="2479"/>
      <c r="YE504" s="2479"/>
      <c r="YF504" s="2479"/>
      <c r="YG504" s="2479"/>
      <c r="YL504" s="2476"/>
      <c r="YM504" s="2476"/>
      <c r="YN504" s="2476"/>
      <c r="YO504" s="2479"/>
      <c r="YP504" s="2479"/>
      <c r="YQ504" s="2479"/>
      <c r="YR504" s="2479"/>
      <c r="YW504" s="2476"/>
      <c r="YX504" s="2476"/>
      <c r="YY504" s="2476"/>
      <c r="YZ504" s="2479"/>
      <c r="ZA504" s="2479"/>
      <c r="ZB504" s="2479"/>
      <c r="ZC504" s="2479"/>
      <c r="ZH504" s="2476"/>
      <c r="ZI504" s="2476"/>
      <c r="ZJ504" s="2476"/>
      <c r="ZK504" s="2479"/>
      <c r="ZL504" s="2479"/>
      <c r="ZM504" s="2479"/>
      <c r="ZN504" s="2479"/>
      <c r="ZS504" s="2476"/>
      <c r="ZT504" s="2476"/>
      <c r="ZU504" s="2476"/>
      <c r="ZV504" s="2479"/>
      <c r="ZW504" s="2479"/>
      <c r="ZX504" s="2479"/>
      <c r="ZY504" s="2479"/>
      <c r="AAD504" s="2476"/>
      <c r="AAE504" s="2476"/>
      <c r="AAF504" s="2476"/>
      <c r="AAG504" s="2479"/>
      <c r="AAH504" s="2479"/>
      <c r="AAI504" s="2479"/>
      <c r="AAJ504" s="2479"/>
      <c r="AAO504" s="2476"/>
      <c r="AAP504" s="2476"/>
      <c r="AAQ504" s="2476"/>
      <c r="AAR504" s="2479"/>
      <c r="AAS504" s="2479"/>
      <c r="AAT504" s="2479"/>
      <c r="AAU504" s="2479"/>
      <c r="AAZ504" s="2476"/>
      <c r="ABA504" s="2476"/>
      <c r="ABB504" s="2476"/>
      <c r="ABC504" s="2479"/>
      <c r="ABD504" s="2479"/>
      <c r="ABE504" s="2479"/>
      <c r="ABF504" s="2479"/>
      <c r="ABK504" s="2476"/>
      <c r="ABL504" s="2476"/>
      <c r="ABM504" s="2476"/>
      <c r="ABN504" s="2479"/>
      <c r="ABO504" s="2479"/>
      <c r="ABP504" s="2479"/>
      <c r="ABQ504" s="2479"/>
      <c r="ABV504" s="2476"/>
      <c r="ABW504" s="2476"/>
      <c r="ABX504" s="2476"/>
      <c r="ABY504" s="2479"/>
      <c r="ABZ504" s="2479"/>
      <c r="ACA504" s="2479"/>
      <c r="ACB504" s="2479"/>
      <c r="ACG504" s="2476"/>
      <c r="ACH504" s="2476"/>
      <c r="ACI504" s="2476"/>
      <c r="ACJ504" s="2479"/>
      <c r="ACK504" s="2479"/>
      <c r="ACL504" s="2479"/>
      <c r="ACM504" s="2479"/>
      <c r="ACR504" s="2476"/>
      <c r="ACS504" s="2476"/>
      <c r="ACT504" s="2476"/>
      <c r="ACU504" s="2479"/>
      <c r="ACV504" s="2479"/>
      <c r="ACW504" s="2479"/>
      <c r="ACX504" s="2479"/>
      <c r="ADC504" s="2476"/>
      <c r="ADD504" s="2476"/>
      <c r="ADE504" s="2476"/>
      <c r="ADF504" s="2479"/>
      <c r="ADG504" s="2479"/>
      <c r="ADH504" s="2479"/>
      <c r="ADI504" s="2479"/>
      <c r="ADN504" s="2476"/>
      <c r="ADO504" s="2476"/>
      <c r="ADP504" s="2476"/>
      <c r="ADQ504" s="2479"/>
      <c r="ADR504" s="2479"/>
      <c r="ADS504" s="2479"/>
      <c r="ADT504" s="2479"/>
      <c r="ADY504" s="2476"/>
      <c r="ADZ504" s="2476"/>
      <c r="AEA504" s="2476"/>
      <c r="AEB504" s="2479"/>
      <c r="AEC504" s="2479"/>
      <c r="AED504" s="2479"/>
      <c r="AEE504" s="2479"/>
      <c r="AEJ504" s="2476"/>
      <c r="AEK504" s="2476"/>
      <c r="AEL504" s="2476"/>
      <c r="AEM504" s="2479"/>
      <c r="AEN504" s="2479"/>
      <c r="AEO504" s="2479"/>
      <c r="AEP504" s="2479"/>
      <c r="AEU504" s="2476"/>
      <c r="AEV504" s="2476"/>
      <c r="AEW504" s="2476"/>
      <c r="AEX504" s="2479"/>
      <c r="AEY504" s="2479"/>
      <c r="AEZ504" s="2479"/>
      <c r="AFA504" s="2479"/>
      <c r="AFF504" s="2476"/>
      <c r="AFG504" s="2476"/>
      <c r="AFH504" s="2476"/>
      <c r="AFI504" s="2479"/>
      <c r="AFJ504" s="2479"/>
      <c r="AFK504" s="2479"/>
      <c r="AFL504" s="2479"/>
      <c r="AFQ504" s="2476"/>
      <c r="AFR504" s="2476"/>
      <c r="AFS504" s="2476"/>
      <c r="AFT504" s="2479"/>
      <c r="AFU504" s="2479"/>
      <c r="AFV504" s="2479"/>
      <c r="AFW504" s="2479"/>
      <c r="AGB504" s="2476"/>
      <c r="AGC504" s="2476"/>
      <c r="AGD504" s="2476"/>
      <c r="AGE504" s="2479"/>
      <c r="AGF504" s="2479"/>
      <c r="AGG504" s="2479"/>
      <c r="AGH504" s="2479"/>
      <c r="AGM504" s="2476"/>
      <c r="AGN504" s="2476"/>
      <c r="AGO504" s="2476"/>
      <c r="AGP504" s="2479"/>
      <c r="AGQ504" s="2479"/>
      <c r="AGR504" s="2479"/>
      <c r="AGS504" s="2479"/>
      <c r="AGX504" s="2476"/>
      <c r="AGY504" s="2476"/>
      <c r="AGZ504" s="2476"/>
      <c r="AHA504" s="2479"/>
      <c r="AHB504" s="2479"/>
      <c r="AHC504" s="2479"/>
      <c r="AHD504" s="2479"/>
      <c r="AHI504" s="2476"/>
      <c r="AHJ504" s="2476"/>
      <c r="AHK504" s="2476"/>
      <c r="AHL504" s="2479"/>
      <c r="AHM504" s="2479"/>
      <c r="AHN504" s="2479"/>
      <c r="AHO504" s="2479"/>
      <c r="AHT504" s="2476"/>
      <c r="AHU504" s="2476"/>
      <c r="AHV504" s="2476"/>
      <c r="AHW504" s="2479"/>
      <c r="AHX504" s="2479"/>
      <c r="AHY504" s="2479"/>
      <c r="AHZ504" s="2479"/>
      <c r="AIE504" s="2476"/>
      <c r="AIF504" s="2476"/>
      <c r="AIG504" s="2476"/>
      <c r="AIH504" s="2479"/>
      <c r="AII504" s="2479"/>
      <c r="AIJ504" s="2479"/>
      <c r="AIK504" s="2479"/>
      <c r="AIP504" s="2476"/>
      <c r="AIQ504" s="2476"/>
      <c r="AIR504" s="2476"/>
      <c r="AIS504" s="2479"/>
      <c r="AIT504" s="2479"/>
      <c r="AIU504" s="2479"/>
      <c r="AIV504" s="2479"/>
      <c r="AJA504" s="2476"/>
      <c r="AJB504" s="2476"/>
      <c r="AJC504" s="2476"/>
      <c r="AJD504" s="2479"/>
      <c r="AJE504" s="2479"/>
      <c r="AJF504" s="2479"/>
      <c r="AJG504" s="2479"/>
      <c r="AJL504" s="2476"/>
      <c r="AJM504" s="2476"/>
      <c r="AJN504" s="2476"/>
      <c r="AJO504" s="2479"/>
      <c r="AJP504" s="2479"/>
      <c r="AJQ504" s="2479"/>
      <c r="AJR504" s="2479"/>
      <c r="AJW504" s="2476"/>
      <c r="AJX504" s="2476"/>
      <c r="AJY504" s="2476"/>
      <c r="AJZ504" s="2479"/>
      <c r="AKA504" s="2479"/>
      <c r="AKB504" s="2479"/>
      <c r="AKC504" s="2479"/>
      <c r="AKH504" s="2476"/>
      <c r="AKI504" s="2476"/>
      <c r="AKJ504" s="2476"/>
      <c r="AKK504" s="2479"/>
      <c r="AKL504" s="2479"/>
      <c r="AKM504" s="2479"/>
      <c r="AKN504" s="2479"/>
      <c r="AKS504" s="2476"/>
      <c r="AKT504" s="2476"/>
      <c r="AKU504" s="2476"/>
      <c r="AKV504" s="2479"/>
      <c r="AKW504" s="2479"/>
      <c r="AKX504" s="2479"/>
      <c r="AKY504" s="2479"/>
      <c r="ALD504" s="2476"/>
      <c r="ALE504" s="2476"/>
      <c r="ALF504" s="2476"/>
      <c r="ALG504" s="2479"/>
      <c r="ALH504" s="2479"/>
      <c r="ALI504" s="2479"/>
      <c r="ALJ504" s="2479"/>
      <c r="ALO504" s="2476"/>
      <c r="ALP504" s="2476"/>
      <c r="ALQ504" s="2476"/>
      <c r="ALR504" s="2479"/>
      <c r="ALS504" s="2479"/>
      <c r="ALT504" s="2479"/>
      <c r="ALU504" s="2479"/>
      <c r="ALZ504" s="2476"/>
      <c r="AMA504" s="2476"/>
      <c r="AMB504" s="2476"/>
      <c r="AMC504" s="2479"/>
      <c r="AMD504" s="2479"/>
      <c r="AME504" s="2479"/>
      <c r="AMF504" s="2479"/>
      <c r="AMK504" s="2476"/>
      <c r="AML504" s="2476"/>
      <c r="AMM504" s="2476"/>
      <c r="AMN504" s="2479"/>
      <c r="AMO504" s="2479"/>
      <c r="AMP504" s="2479"/>
      <c r="AMQ504" s="2479"/>
      <c r="AMV504" s="2476"/>
      <c r="AMW504" s="2476"/>
      <c r="AMX504" s="2476"/>
      <c r="AMY504" s="2479"/>
      <c r="AMZ504" s="2479"/>
      <c r="ANA504" s="2479"/>
      <c r="ANB504" s="2479"/>
      <c r="ANG504" s="2476"/>
      <c r="ANH504" s="2476"/>
      <c r="ANI504" s="2476"/>
      <c r="ANJ504" s="2479"/>
      <c r="ANK504" s="2479"/>
      <c r="ANL504" s="2479"/>
      <c r="ANM504" s="2479"/>
      <c r="ANR504" s="2476"/>
      <c r="ANS504" s="2476"/>
      <c r="ANT504" s="2476"/>
      <c r="ANU504" s="2479"/>
      <c r="ANV504" s="2479"/>
      <c r="ANW504" s="2479"/>
      <c r="ANX504" s="2479"/>
      <c r="AOC504" s="2476"/>
      <c r="AOD504" s="2476"/>
      <c r="AOE504" s="2476"/>
      <c r="AOF504" s="2479"/>
      <c r="AOG504" s="2479"/>
      <c r="AOH504" s="2479"/>
      <c r="AOI504" s="2479"/>
      <c r="AON504" s="2476"/>
      <c r="AOO504" s="2476"/>
      <c r="AOP504" s="2476"/>
      <c r="AOQ504" s="2479"/>
      <c r="AOR504" s="2479"/>
      <c r="AOS504" s="2479"/>
      <c r="AOT504" s="2479"/>
      <c r="AOY504" s="2476"/>
      <c r="AOZ504" s="2476"/>
      <c r="APA504" s="2476"/>
      <c r="APB504" s="2479"/>
      <c r="APC504" s="2479"/>
      <c r="APD504" s="2479"/>
      <c r="APE504" s="2479"/>
      <c r="APJ504" s="2476"/>
      <c r="APK504" s="2476"/>
      <c r="APL504" s="2476"/>
      <c r="APM504" s="2479"/>
      <c r="APN504" s="2479"/>
      <c r="APO504" s="2479"/>
      <c r="APP504" s="2479"/>
      <c r="APU504" s="2476"/>
      <c r="APV504" s="2476"/>
      <c r="APW504" s="2476"/>
      <c r="APX504" s="2479"/>
      <c r="APY504" s="2479"/>
      <c r="APZ504" s="2479"/>
      <c r="AQA504" s="2479"/>
      <c r="AQF504" s="2476"/>
      <c r="AQG504" s="2476"/>
      <c r="AQH504" s="2476"/>
      <c r="AQI504" s="2479"/>
      <c r="AQJ504" s="2479"/>
      <c r="AQK504" s="2479"/>
      <c r="AQL504" s="2479"/>
      <c r="AQQ504" s="2476"/>
      <c r="AQR504" s="2476"/>
      <c r="AQS504" s="2476"/>
      <c r="AQT504" s="2479"/>
      <c r="AQU504" s="2479"/>
      <c r="AQV504" s="2479"/>
      <c r="AQW504" s="2479"/>
      <c r="ARB504" s="2476"/>
      <c r="ARC504" s="2476"/>
      <c r="ARD504" s="2476"/>
      <c r="ARE504" s="2479"/>
      <c r="ARF504" s="2479"/>
      <c r="ARG504" s="2479"/>
      <c r="ARH504" s="2479"/>
      <c r="ARM504" s="2476"/>
      <c r="ARN504" s="2476"/>
      <c r="ARO504" s="2476"/>
      <c r="ARP504" s="2479"/>
      <c r="ARQ504" s="2479"/>
      <c r="ARR504" s="2479"/>
      <c r="ARS504" s="2479"/>
      <c r="ARX504" s="2476"/>
      <c r="ARY504" s="2476"/>
      <c r="ARZ504" s="2476"/>
      <c r="ASA504" s="2479"/>
      <c r="ASB504" s="2479"/>
      <c r="ASC504" s="2479"/>
      <c r="ASD504" s="2479"/>
      <c r="ASI504" s="2476"/>
      <c r="ASJ504" s="2476"/>
      <c r="ASK504" s="2476"/>
      <c r="ASL504" s="2479"/>
      <c r="ASM504" s="2479"/>
      <c r="ASN504" s="2479"/>
      <c r="ASO504" s="2479"/>
      <c r="AST504" s="2476"/>
      <c r="ASU504" s="2476"/>
      <c r="ASV504" s="2476"/>
      <c r="ASW504" s="2479"/>
      <c r="ASX504" s="2479"/>
      <c r="ASY504" s="2479"/>
      <c r="ASZ504" s="2479"/>
      <c r="ATE504" s="2476"/>
      <c r="ATF504" s="2476"/>
      <c r="ATG504" s="2476"/>
      <c r="ATH504" s="2479"/>
      <c r="ATI504" s="2479"/>
      <c r="ATJ504" s="2479"/>
      <c r="ATK504" s="2479"/>
      <c r="ATP504" s="2476"/>
      <c r="ATQ504" s="2476"/>
      <c r="ATR504" s="2476"/>
      <c r="ATS504" s="2479"/>
      <c r="ATT504" s="2479"/>
      <c r="ATU504" s="2479"/>
      <c r="ATV504" s="2479"/>
      <c r="AUA504" s="2476"/>
      <c r="AUB504" s="2476"/>
      <c r="AUC504" s="2476"/>
      <c r="AUD504" s="2479"/>
      <c r="AUE504" s="2479"/>
      <c r="AUF504" s="2479"/>
      <c r="AUG504" s="2479"/>
      <c r="AUL504" s="2476"/>
      <c r="AUM504" s="2476"/>
      <c r="AUN504" s="2476"/>
      <c r="AUO504" s="2479"/>
      <c r="AUP504" s="2479"/>
      <c r="AUQ504" s="2479"/>
      <c r="AUR504" s="2479"/>
      <c r="AUW504" s="2476"/>
      <c r="AUX504" s="2476"/>
      <c r="AUY504" s="2476"/>
      <c r="AUZ504" s="2479"/>
      <c r="AVA504" s="2479"/>
      <c r="AVB504" s="2479"/>
      <c r="AVC504" s="2479"/>
      <c r="AVH504" s="2476"/>
      <c r="AVI504" s="2476"/>
      <c r="AVJ504" s="2476"/>
      <c r="AVK504" s="2479"/>
      <c r="AVL504" s="2479"/>
      <c r="AVM504" s="2479"/>
      <c r="AVN504" s="2479"/>
      <c r="AVS504" s="2476"/>
      <c r="AVT504" s="2476"/>
      <c r="AVU504" s="2476"/>
      <c r="AVV504" s="2479"/>
      <c r="AVW504" s="2479"/>
      <c r="AVX504" s="2479"/>
      <c r="AVY504" s="2479"/>
      <c r="AWD504" s="2476"/>
      <c r="AWE504" s="2476"/>
      <c r="AWF504" s="2476"/>
      <c r="AWG504" s="2479"/>
      <c r="AWH504" s="2479"/>
      <c r="AWI504" s="2479"/>
      <c r="AWJ504" s="2479"/>
      <c r="AWO504" s="2476"/>
      <c r="AWP504" s="2476"/>
      <c r="AWQ504" s="2476"/>
      <c r="AWR504" s="2479"/>
      <c r="AWS504" s="2479"/>
      <c r="AWT504" s="2479"/>
      <c r="AWU504" s="2479"/>
      <c r="AWZ504" s="2476"/>
      <c r="AXA504" s="2476"/>
      <c r="AXB504" s="2476"/>
      <c r="AXC504" s="2479"/>
      <c r="AXD504" s="2479"/>
      <c r="AXE504" s="2479"/>
      <c r="AXF504" s="2479"/>
      <c r="AXK504" s="2476"/>
      <c r="AXL504" s="2476"/>
      <c r="AXM504" s="2476"/>
      <c r="AXN504" s="2479"/>
      <c r="AXO504" s="2479"/>
      <c r="AXP504" s="2479"/>
      <c r="AXQ504" s="2479"/>
      <c r="AXV504" s="2476"/>
      <c r="AXW504" s="2476"/>
      <c r="AXX504" s="2476"/>
      <c r="AXY504" s="2479"/>
      <c r="AXZ504" s="2479"/>
      <c r="AYA504" s="2479"/>
      <c r="AYB504" s="2479"/>
      <c r="AYG504" s="2476"/>
      <c r="AYH504" s="2476"/>
      <c r="AYI504" s="2476"/>
      <c r="AYJ504" s="2479"/>
      <c r="AYK504" s="2479"/>
      <c r="AYL504" s="2479"/>
      <c r="AYM504" s="2479"/>
      <c r="AYR504" s="2476"/>
      <c r="AYS504" s="2476"/>
      <c r="AYT504" s="2476"/>
      <c r="AYU504" s="2479"/>
      <c r="AYV504" s="2479"/>
      <c r="AYW504" s="2479"/>
      <c r="AYX504" s="2479"/>
      <c r="AZC504" s="2476"/>
      <c r="AZD504" s="2476"/>
      <c r="AZE504" s="2476"/>
      <c r="AZF504" s="2479"/>
      <c r="AZG504" s="2479"/>
      <c r="AZH504" s="2479"/>
      <c r="AZI504" s="2479"/>
      <c r="AZN504" s="2476"/>
      <c r="AZO504" s="2476"/>
      <c r="AZP504" s="2476"/>
      <c r="AZQ504" s="2479"/>
      <c r="AZR504" s="2479"/>
      <c r="AZS504" s="2479"/>
      <c r="AZT504" s="2479"/>
      <c r="AZY504" s="2476"/>
      <c r="AZZ504" s="2476"/>
      <c r="BAA504" s="2476"/>
      <c r="BAB504" s="2479"/>
      <c r="BAC504" s="2479"/>
      <c r="BAD504" s="2479"/>
      <c r="BAE504" s="2479"/>
      <c r="BAJ504" s="2476"/>
      <c r="BAK504" s="2476"/>
      <c r="BAL504" s="2476"/>
      <c r="BAM504" s="2479"/>
      <c r="BAN504" s="2479"/>
      <c r="BAO504" s="2479"/>
      <c r="BAP504" s="2479"/>
      <c r="BAU504" s="2476"/>
      <c r="BAV504" s="2476"/>
      <c r="BAW504" s="2476"/>
      <c r="BAX504" s="2479"/>
      <c r="BAY504" s="2479"/>
      <c r="BAZ504" s="2479"/>
      <c r="BBA504" s="2479"/>
      <c r="BBF504" s="2476"/>
      <c r="BBG504" s="2476"/>
      <c r="BBH504" s="2476"/>
      <c r="BBI504" s="2479"/>
      <c r="BBJ504" s="2479"/>
      <c r="BBK504" s="2479"/>
      <c r="BBL504" s="2479"/>
      <c r="BBQ504" s="2476"/>
      <c r="BBR504" s="2476"/>
      <c r="BBS504" s="2476"/>
      <c r="BBT504" s="2479"/>
      <c r="BBU504" s="2479"/>
      <c r="BBV504" s="2479"/>
      <c r="BBW504" s="2479"/>
      <c r="BCB504" s="2476"/>
      <c r="BCC504" s="2476"/>
      <c r="BCD504" s="2476"/>
      <c r="BCE504" s="2479"/>
      <c r="BCF504" s="2479"/>
      <c r="BCG504" s="2479"/>
      <c r="BCH504" s="2479"/>
      <c r="BCM504" s="2476"/>
      <c r="BCN504" s="2476"/>
      <c r="BCO504" s="2476"/>
      <c r="BCP504" s="2479"/>
      <c r="BCQ504" s="2479"/>
      <c r="BCR504" s="2479"/>
      <c r="BCS504" s="2479"/>
      <c r="BCX504" s="2476"/>
      <c r="BCY504" s="2476"/>
      <c r="BCZ504" s="2476"/>
      <c r="BDA504" s="2479"/>
      <c r="BDB504" s="2479"/>
      <c r="BDC504" s="2479"/>
      <c r="BDD504" s="2479"/>
      <c r="BDI504" s="2476"/>
      <c r="BDJ504" s="2476"/>
      <c r="BDK504" s="2476"/>
      <c r="BDL504" s="2479"/>
      <c r="BDM504" s="2479"/>
      <c r="BDN504" s="2479"/>
      <c r="BDO504" s="2479"/>
      <c r="BDT504" s="2476"/>
      <c r="BDU504" s="2476"/>
      <c r="BDV504" s="2476"/>
      <c r="BDW504" s="2479"/>
      <c r="BDX504" s="2479"/>
      <c r="BDY504" s="2479"/>
      <c r="BDZ504" s="2479"/>
      <c r="BEE504" s="2476"/>
      <c r="BEF504" s="2476"/>
      <c r="BEG504" s="2476"/>
      <c r="BEH504" s="2479"/>
      <c r="BEI504" s="2479"/>
      <c r="BEJ504" s="2479"/>
      <c r="BEK504" s="2479"/>
      <c r="BEP504" s="2476"/>
      <c r="BEQ504" s="2476"/>
      <c r="BER504" s="2476"/>
      <c r="BES504" s="2479"/>
      <c r="BET504" s="2479"/>
      <c r="BEU504" s="2479"/>
      <c r="BEV504" s="2479"/>
      <c r="BFA504" s="2476"/>
      <c r="BFB504" s="2476"/>
      <c r="BFC504" s="2476"/>
      <c r="BFD504" s="2479"/>
      <c r="BFE504" s="2479"/>
      <c r="BFF504" s="2479"/>
      <c r="BFG504" s="2479"/>
      <c r="BFL504" s="2476"/>
      <c r="BFM504" s="2476"/>
      <c r="BFN504" s="2476"/>
      <c r="BFO504" s="2479"/>
      <c r="BFP504" s="2479"/>
      <c r="BFQ504" s="2479"/>
      <c r="BFR504" s="2479"/>
      <c r="BFW504" s="2476"/>
      <c r="BFX504" s="2476"/>
      <c r="BFY504" s="2476"/>
      <c r="BFZ504" s="2479"/>
      <c r="BGA504" s="2479"/>
      <c r="BGB504" s="2479"/>
      <c r="BGC504" s="2479"/>
      <c r="BGH504" s="2476"/>
      <c r="BGI504" s="2476"/>
      <c r="BGJ504" s="2476"/>
      <c r="BGK504" s="2479"/>
      <c r="BGL504" s="2479"/>
      <c r="BGM504" s="2479"/>
      <c r="BGN504" s="2479"/>
      <c r="BGS504" s="2476"/>
      <c r="BGT504" s="2476"/>
      <c r="BGU504" s="2476"/>
      <c r="BGV504" s="2479"/>
      <c r="BGW504" s="2479"/>
      <c r="BGX504" s="2479"/>
      <c r="BGY504" s="2479"/>
      <c r="BHD504" s="2476"/>
      <c r="BHE504" s="2476"/>
      <c r="BHF504" s="2476"/>
      <c r="BHG504" s="2479"/>
      <c r="BHH504" s="2479"/>
      <c r="BHI504" s="2479"/>
      <c r="BHJ504" s="2479"/>
      <c r="BHO504" s="2476"/>
      <c r="BHP504" s="2476"/>
      <c r="BHQ504" s="2476"/>
      <c r="BHR504" s="2479"/>
      <c r="BHS504" s="2479"/>
      <c r="BHT504" s="2479"/>
      <c r="BHU504" s="2479"/>
      <c r="BHZ504" s="2476"/>
      <c r="BIA504" s="2476"/>
      <c r="BIB504" s="2476"/>
      <c r="BIC504" s="2479"/>
      <c r="BID504" s="2479"/>
      <c r="BIE504" s="2479"/>
      <c r="BIF504" s="2479"/>
      <c r="BIK504" s="2476"/>
      <c r="BIL504" s="2476"/>
      <c r="BIM504" s="2476"/>
      <c r="BIN504" s="2479"/>
      <c r="BIO504" s="2479"/>
      <c r="BIP504" s="2479"/>
      <c r="BIQ504" s="2479"/>
      <c r="BIV504" s="2476"/>
      <c r="BIW504" s="2476"/>
      <c r="BIX504" s="2476"/>
      <c r="BIY504" s="2479"/>
      <c r="BIZ504" s="2479"/>
      <c r="BJA504" s="2479"/>
      <c r="BJB504" s="2479"/>
      <c r="BJG504" s="2476"/>
      <c r="BJH504" s="2476"/>
      <c r="BJI504" s="2476"/>
      <c r="BJJ504" s="2479"/>
      <c r="BJK504" s="2479"/>
      <c r="BJL504" s="2479"/>
      <c r="BJM504" s="2479"/>
      <c r="BJR504" s="2476"/>
      <c r="BJS504" s="2476"/>
      <c r="BJT504" s="2476"/>
      <c r="BJU504" s="2479"/>
      <c r="BJV504" s="2479"/>
      <c r="BJW504" s="2479"/>
      <c r="BJX504" s="2479"/>
      <c r="BKC504" s="2476"/>
      <c r="BKD504" s="2476"/>
      <c r="BKE504" s="2476"/>
      <c r="BKF504" s="2479"/>
      <c r="BKG504" s="2479"/>
      <c r="BKH504" s="2479"/>
      <c r="BKI504" s="2479"/>
      <c r="BKN504" s="2476"/>
      <c r="BKO504" s="2476"/>
      <c r="BKP504" s="2476"/>
      <c r="BKQ504" s="2479"/>
      <c r="BKR504" s="2479"/>
      <c r="BKS504" s="2479"/>
      <c r="BKT504" s="2479"/>
      <c r="BKY504" s="2476"/>
      <c r="BKZ504" s="2476"/>
      <c r="BLA504" s="2476"/>
      <c r="BLB504" s="2479"/>
      <c r="BLC504" s="2479"/>
      <c r="BLD504" s="2479"/>
      <c r="BLE504" s="2479"/>
      <c r="BLJ504" s="2476"/>
      <c r="BLK504" s="2476"/>
      <c r="BLL504" s="2476"/>
      <c r="BLM504" s="2479"/>
      <c r="BLN504" s="2479"/>
      <c r="BLO504" s="2479"/>
      <c r="BLP504" s="2479"/>
      <c r="BLU504" s="2476"/>
      <c r="BLV504" s="2476"/>
      <c r="BLW504" s="2476"/>
      <c r="BLX504" s="2479"/>
      <c r="BLY504" s="2479"/>
      <c r="BLZ504" s="2479"/>
      <c r="BMA504" s="2479"/>
      <c r="BMF504" s="2476"/>
      <c r="BMG504" s="2476"/>
      <c r="BMH504" s="2476"/>
      <c r="BMI504" s="2479"/>
      <c r="BMJ504" s="2479"/>
      <c r="BMK504" s="2479"/>
      <c r="BML504" s="2479"/>
      <c r="BMQ504" s="2476"/>
      <c r="BMR504" s="2476"/>
      <c r="BMS504" s="2476"/>
      <c r="BMT504" s="2479"/>
      <c r="BMU504" s="2479"/>
      <c r="BMV504" s="2479"/>
      <c r="BMW504" s="2479"/>
      <c r="BNB504" s="2476"/>
      <c r="BNC504" s="2476"/>
      <c r="BND504" s="2476"/>
      <c r="BNE504" s="2479"/>
      <c r="BNF504" s="2479"/>
      <c r="BNG504" s="2479"/>
      <c r="BNH504" s="2479"/>
      <c r="BNM504" s="2476"/>
      <c r="BNN504" s="2476"/>
      <c r="BNO504" s="2476"/>
      <c r="BNP504" s="2479"/>
      <c r="BNQ504" s="2479"/>
      <c r="BNR504" s="2479"/>
      <c r="BNS504" s="2479"/>
      <c r="BNX504" s="2476"/>
      <c r="BNY504" s="2476"/>
      <c r="BNZ504" s="2476"/>
      <c r="BOA504" s="2479"/>
      <c r="BOB504" s="2479"/>
      <c r="BOC504" s="2479"/>
      <c r="BOD504" s="2479"/>
      <c r="BOI504" s="2476"/>
      <c r="BOJ504" s="2476"/>
      <c r="BOK504" s="2476"/>
      <c r="BOL504" s="2479"/>
      <c r="BOM504" s="2479"/>
      <c r="BON504" s="2479"/>
      <c r="BOO504" s="2479"/>
      <c r="BOT504" s="2476"/>
      <c r="BOU504" s="2476"/>
      <c r="BOV504" s="2476"/>
      <c r="BOW504" s="2479"/>
      <c r="BOX504" s="2479"/>
      <c r="BOY504" s="2479"/>
      <c r="BOZ504" s="2479"/>
      <c r="BPE504" s="2476"/>
      <c r="BPF504" s="2476"/>
      <c r="BPG504" s="2476"/>
      <c r="BPH504" s="2479"/>
      <c r="BPI504" s="2479"/>
      <c r="BPJ504" s="2479"/>
      <c r="BPK504" s="2479"/>
      <c r="BPP504" s="2476"/>
      <c r="BPQ504" s="2476"/>
      <c r="BPR504" s="2476"/>
      <c r="BPS504" s="2479"/>
      <c r="BPT504" s="2479"/>
      <c r="BPU504" s="2479"/>
      <c r="BPV504" s="2479"/>
      <c r="BQA504" s="2476"/>
      <c r="BQB504" s="2476"/>
      <c r="BQC504" s="2476"/>
      <c r="BQD504" s="2479"/>
      <c r="BQE504" s="2479"/>
      <c r="BQF504" s="2479"/>
      <c r="BQG504" s="2479"/>
      <c r="BQL504" s="2476"/>
      <c r="BQM504" s="2476"/>
      <c r="BQN504" s="2476"/>
      <c r="BQO504" s="2479"/>
      <c r="BQP504" s="2479"/>
      <c r="BQQ504" s="2479"/>
      <c r="BQR504" s="2479"/>
      <c r="BQW504" s="2476"/>
      <c r="BQX504" s="2476"/>
      <c r="BQY504" s="2476"/>
      <c r="BQZ504" s="2479"/>
      <c r="BRA504" s="2479"/>
      <c r="BRB504" s="2479"/>
      <c r="BRC504" s="2479"/>
      <c r="BRH504" s="2476"/>
      <c r="BRI504" s="2476"/>
      <c r="BRJ504" s="2476"/>
      <c r="BRK504" s="2479"/>
      <c r="BRL504" s="2479"/>
      <c r="BRM504" s="2479"/>
      <c r="BRN504" s="2479"/>
      <c r="BRS504" s="2476"/>
      <c r="BRT504" s="2476"/>
      <c r="BRU504" s="2476"/>
      <c r="BRV504" s="2479"/>
      <c r="BRW504" s="2479"/>
      <c r="BRX504" s="2479"/>
      <c r="BRY504" s="2479"/>
      <c r="BSD504" s="2476"/>
      <c r="BSE504" s="2476"/>
      <c r="BSF504" s="2476"/>
      <c r="BSG504" s="2479"/>
      <c r="BSH504" s="2479"/>
      <c r="BSI504" s="2479"/>
      <c r="BSJ504" s="2479"/>
      <c r="BSO504" s="2476"/>
      <c r="BSP504" s="2476"/>
      <c r="BSQ504" s="2476"/>
      <c r="BSR504" s="2479"/>
      <c r="BSS504" s="2479"/>
      <c r="BST504" s="2479"/>
      <c r="BSU504" s="2479"/>
      <c r="BSZ504" s="2476"/>
      <c r="BTA504" s="2476"/>
      <c r="BTB504" s="2476"/>
      <c r="BTC504" s="2479"/>
      <c r="BTD504" s="2479"/>
      <c r="BTE504" s="2479"/>
      <c r="BTF504" s="2479"/>
      <c r="BTK504" s="2476"/>
      <c r="BTL504" s="2476"/>
      <c r="BTM504" s="2476"/>
      <c r="BTN504" s="2479"/>
      <c r="BTO504" s="2479"/>
      <c r="BTP504" s="2479"/>
      <c r="BTQ504" s="2479"/>
      <c r="BTV504" s="2476"/>
      <c r="BTW504" s="2476"/>
      <c r="BTX504" s="2476"/>
      <c r="BTY504" s="2479"/>
      <c r="BTZ504" s="2479"/>
      <c r="BUA504" s="2479"/>
      <c r="BUB504" s="2479"/>
      <c r="BUG504" s="2476"/>
      <c r="BUH504" s="2476"/>
      <c r="BUI504" s="2476"/>
      <c r="BUJ504" s="2479"/>
      <c r="BUK504" s="2479"/>
      <c r="BUL504" s="2479"/>
      <c r="BUM504" s="2479"/>
      <c r="BUR504" s="2476"/>
      <c r="BUS504" s="2476"/>
      <c r="BUT504" s="2476"/>
      <c r="BUU504" s="2479"/>
      <c r="BUV504" s="2479"/>
      <c r="BUW504" s="2479"/>
      <c r="BUX504" s="2479"/>
      <c r="BVC504" s="2476"/>
      <c r="BVD504" s="2476"/>
      <c r="BVE504" s="2476"/>
      <c r="BVF504" s="2479"/>
      <c r="BVG504" s="2479"/>
      <c r="BVH504" s="2479"/>
      <c r="BVI504" s="2479"/>
      <c r="BVN504" s="2476"/>
      <c r="BVO504" s="2476"/>
      <c r="BVP504" s="2476"/>
      <c r="BVQ504" s="2479"/>
      <c r="BVR504" s="2479"/>
      <c r="BVS504" s="2479"/>
      <c r="BVT504" s="2479"/>
      <c r="BVY504" s="2476"/>
      <c r="BVZ504" s="2476"/>
      <c r="BWA504" s="2476"/>
      <c r="BWB504" s="2479"/>
      <c r="BWC504" s="2479"/>
      <c r="BWD504" s="2479"/>
      <c r="BWE504" s="2479"/>
      <c r="BWJ504" s="2476"/>
      <c r="BWK504" s="2476"/>
      <c r="BWL504" s="2476"/>
      <c r="BWM504" s="2479"/>
      <c r="BWN504" s="2479"/>
      <c r="BWO504" s="2479"/>
      <c r="BWP504" s="2479"/>
      <c r="BWU504" s="2476"/>
      <c r="BWV504" s="2476"/>
      <c r="BWW504" s="2476"/>
      <c r="BWX504" s="2479"/>
      <c r="BWY504" s="2479"/>
      <c r="BWZ504" s="2479"/>
      <c r="BXA504" s="2479"/>
      <c r="BXF504" s="2476"/>
      <c r="BXG504" s="2476"/>
      <c r="BXH504" s="2476"/>
      <c r="BXI504" s="2479"/>
      <c r="BXJ504" s="2479"/>
      <c r="BXK504" s="2479"/>
      <c r="BXL504" s="2479"/>
      <c r="BXQ504" s="2476"/>
      <c r="BXR504" s="2476"/>
      <c r="BXS504" s="2476"/>
      <c r="BXT504" s="2479"/>
      <c r="BXU504" s="2479"/>
      <c r="BXV504" s="2479"/>
      <c r="BXW504" s="2479"/>
      <c r="BYB504" s="2476"/>
      <c r="BYC504" s="2476"/>
      <c r="BYD504" s="2476"/>
      <c r="BYE504" s="2479"/>
      <c r="BYF504" s="2479"/>
      <c r="BYG504" s="2479"/>
      <c r="BYH504" s="2479"/>
      <c r="BYM504" s="2476"/>
      <c r="BYN504" s="2476"/>
      <c r="BYO504" s="2476"/>
      <c r="BYP504" s="2479"/>
      <c r="BYQ504" s="2479"/>
      <c r="BYR504" s="2479"/>
      <c r="BYS504" s="2479"/>
      <c r="BYX504" s="2476"/>
      <c r="BYY504" s="2476"/>
      <c r="BYZ504" s="2476"/>
      <c r="BZA504" s="2479"/>
      <c r="BZB504" s="2479"/>
      <c r="BZC504" s="2479"/>
      <c r="BZD504" s="2479"/>
      <c r="BZI504" s="2476"/>
      <c r="BZJ504" s="2476"/>
      <c r="BZK504" s="2476"/>
      <c r="BZL504" s="2479"/>
      <c r="BZM504" s="2479"/>
      <c r="BZN504" s="2479"/>
      <c r="BZO504" s="2479"/>
      <c r="BZT504" s="2476"/>
      <c r="BZU504" s="2476"/>
      <c r="BZV504" s="2476"/>
      <c r="BZW504" s="2479"/>
      <c r="BZX504" s="2479"/>
      <c r="BZY504" s="2479"/>
      <c r="BZZ504" s="2479"/>
      <c r="CAE504" s="2476"/>
      <c r="CAF504" s="2476"/>
      <c r="CAG504" s="2476"/>
      <c r="CAH504" s="2479"/>
      <c r="CAI504" s="2479"/>
      <c r="CAJ504" s="2479"/>
      <c r="CAK504" s="2479"/>
      <c r="CAP504" s="2476"/>
      <c r="CAQ504" s="2476"/>
      <c r="CAR504" s="2476"/>
      <c r="CAS504" s="2479"/>
      <c r="CAT504" s="2479"/>
      <c r="CAU504" s="2479"/>
      <c r="CAV504" s="2479"/>
      <c r="CBA504" s="2476"/>
      <c r="CBB504" s="2476"/>
      <c r="CBC504" s="2476"/>
      <c r="CBD504" s="2479"/>
      <c r="CBE504" s="2479"/>
      <c r="CBF504" s="2479"/>
      <c r="CBG504" s="2479"/>
      <c r="CBL504" s="2476"/>
      <c r="CBM504" s="2476"/>
      <c r="CBN504" s="2476"/>
      <c r="CBO504" s="2479"/>
      <c r="CBP504" s="2479"/>
      <c r="CBQ504" s="2479"/>
      <c r="CBR504" s="2479"/>
      <c r="CBW504" s="2476"/>
      <c r="CBX504" s="2476"/>
      <c r="CBY504" s="2476"/>
      <c r="CBZ504" s="2479"/>
      <c r="CCA504" s="2479"/>
      <c r="CCB504" s="2479"/>
      <c r="CCC504" s="2479"/>
      <c r="CCH504" s="2476"/>
      <c r="CCI504" s="2476"/>
      <c r="CCJ504" s="2476"/>
      <c r="CCK504" s="2479"/>
      <c r="CCL504" s="2479"/>
      <c r="CCM504" s="2479"/>
      <c r="CCN504" s="2479"/>
      <c r="CCS504" s="2476"/>
      <c r="CCT504" s="2476"/>
      <c r="CCU504" s="2476"/>
      <c r="CCV504" s="2479"/>
      <c r="CCW504" s="2479"/>
      <c r="CCX504" s="2479"/>
      <c r="CCY504" s="2479"/>
      <c r="CDD504" s="2476"/>
      <c r="CDE504" s="2476"/>
      <c r="CDF504" s="2476"/>
      <c r="CDG504" s="2479"/>
      <c r="CDH504" s="2479"/>
      <c r="CDI504" s="2479"/>
      <c r="CDJ504" s="2479"/>
      <c r="CDO504" s="2476"/>
      <c r="CDP504" s="2476"/>
      <c r="CDQ504" s="2476"/>
      <c r="CDR504" s="2479"/>
      <c r="CDS504" s="2479"/>
      <c r="CDT504" s="2479"/>
      <c r="CDU504" s="2479"/>
      <c r="CDZ504" s="2476"/>
      <c r="CEA504" s="2476"/>
      <c r="CEB504" s="2476"/>
      <c r="CEC504" s="2479"/>
      <c r="CED504" s="2479"/>
      <c r="CEE504" s="2479"/>
      <c r="CEF504" s="2479"/>
      <c r="CEK504" s="2476"/>
      <c r="CEL504" s="2476"/>
      <c r="CEM504" s="2476"/>
      <c r="CEN504" s="2479"/>
      <c r="CEO504" s="2479"/>
      <c r="CEP504" s="2479"/>
      <c r="CEQ504" s="2479"/>
      <c r="CEV504" s="2476"/>
      <c r="CEW504" s="2476"/>
      <c r="CEX504" s="2476"/>
      <c r="CEY504" s="2479"/>
      <c r="CEZ504" s="2479"/>
      <c r="CFA504" s="2479"/>
      <c r="CFB504" s="2479"/>
      <c r="CFG504" s="2476"/>
      <c r="CFH504" s="2476"/>
      <c r="CFI504" s="2476"/>
      <c r="CFJ504" s="2479"/>
      <c r="CFK504" s="2479"/>
      <c r="CFL504" s="2479"/>
      <c r="CFM504" s="2479"/>
      <c r="CFR504" s="2476"/>
      <c r="CFS504" s="2476"/>
      <c r="CFT504" s="2476"/>
      <c r="CFU504" s="2479"/>
      <c r="CFV504" s="2479"/>
      <c r="CFW504" s="2479"/>
      <c r="CFX504" s="2479"/>
      <c r="CGC504" s="2476"/>
      <c r="CGD504" s="2476"/>
      <c r="CGE504" s="2476"/>
      <c r="CGF504" s="2479"/>
      <c r="CGG504" s="2479"/>
      <c r="CGH504" s="2479"/>
      <c r="CGI504" s="2479"/>
      <c r="CGN504" s="2476"/>
      <c r="CGO504" s="2476"/>
      <c r="CGP504" s="2476"/>
      <c r="CGQ504" s="2479"/>
      <c r="CGR504" s="2479"/>
      <c r="CGS504" s="2479"/>
      <c r="CGT504" s="2479"/>
      <c r="CGY504" s="2476"/>
      <c r="CGZ504" s="2476"/>
      <c r="CHA504" s="2476"/>
      <c r="CHB504" s="2479"/>
      <c r="CHC504" s="2479"/>
      <c r="CHD504" s="2479"/>
      <c r="CHE504" s="2479"/>
      <c r="CHJ504" s="2476"/>
      <c r="CHK504" s="2476"/>
      <c r="CHL504" s="2476"/>
      <c r="CHM504" s="2479"/>
      <c r="CHN504" s="2479"/>
      <c r="CHO504" s="2479"/>
      <c r="CHP504" s="2479"/>
      <c r="CHU504" s="2476"/>
      <c r="CHV504" s="2476"/>
      <c r="CHW504" s="2476"/>
      <c r="CHX504" s="2479"/>
      <c r="CHY504" s="2479"/>
      <c r="CHZ504" s="2479"/>
      <c r="CIA504" s="2479"/>
      <c r="CIF504" s="2476"/>
      <c r="CIG504" s="2476"/>
      <c r="CIH504" s="2476"/>
      <c r="CII504" s="2479"/>
      <c r="CIJ504" s="2479"/>
      <c r="CIK504" s="2479"/>
      <c r="CIL504" s="2479"/>
      <c r="CIQ504" s="2476"/>
      <c r="CIR504" s="2476"/>
      <c r="CIS504" s="2476"/>
      <c r="CIT504" s="2479"/>
      <c r="CIU504" s="2479"/>
      <c r="CIV504" s="2479"/>
      <c r="CIW504" s="2479"/>
      <c r="CJB504" s="2476"/>
      <c r="CJC504" s="2476"/>
      <c r="CJD504" s="2476"/>
      <c r="CJE504" s="2479"/>
      <c r="CJF504" s="2479"/>
      <c r="CJG504" s="2479"/>
      <c r="CJH504" s="2479"/>
      <c r="CJM504" s="2476"/>
      <c r="CJN504" s="2476"/>
      <c r="CJO504" s="2476"/>
      <c r="CJP504" s="2479"/>
      <c r="CJQ504" s="2479"/>
      <c r="CJR504" s="2479"/>
      <c r="CJS504" s="2479"/>
      <c r="CJX504" s="2476"/>
      <c r="CJY504" s="2476"/>
      <c r="CJZ504" s="2476"/>
      <c r="CKA504" s="2479"/>
      <c r="CKB504" s="2479"/>
      <c r="CKC504" s="2479"/>
      <c r="CKD504" s="2479"/>
      <c r="CKI504" s="2476"/>
      <c r="CKJ504" s="2476"/>
      <c r="CKK504" s="2476"/>
      <c r="CKL504" s="2479"/>
      <c r="CKM504" s="2479"/>
      <c r="CKN504" s="2479"/>
      <c r="CKO504" s="2479"/>
      <c r="CKT504" s="2476"/>
      <c r="CKU504" s="2476"/>
      <c r="CKV504" s="2476"/>
      <c r="CKW504" s="2479"/>
      <c r="CKX504" s="2479"/>
      <c r="CKY504" s="2479"/>
      <c r="CKZ504" s="2479"/>
      <c r="CLE504" s="2476"/>
      <c r="CLF504" s="2476"/>
      <c r="CLG504" s="2476"/>
      <c r="CLH504" s="2479"/>
      <c r="CLI504" s="2479"/>
      <c r="CLJ504" s="2479"/>
      <c r="CLK504" s="2479"/>
      <c r="CLP504" s="2476"/>
      <c r="CLQ504" s="2476"/>
      <c r="CLR504" s="2476"/>
      <c r="CLS504" s="2479"/>
      <c r="CLT504" s="2479"/>
      <c r="CLU504" s="2479"/>
      <c r="CLV504" s="2479"/>
      <c r="CMA504" s="2476"/>
      <c r="CMB504" s="2476"/>
      <c r="CMC504" s="2476"/>
      <c r="CMD504" s="2479"/>
      <c r="CME504" s="2479"/>
      <c r="CMF504" s="2479"/>
      <c r="CMG504" s="2479"/>
      <c r="CML504" s="2476"/>
      <c r="CMM504" s="2476"/>
      <c r="CMN504" s="2476"/>
      <c r="CMO504" s="2479"/>
      <c r="CMP504" s="2479"/>
      <c r="CMQ504" s="2479"/>
      <c r="CMR504" s="2479"/>
      <c r="CMW504" s="2476"/>
      <c r="CMX504" s="2476"/>
      <c r="CMY504" s="2476"/>
      <c r="CMZ504" s="2479"/>
      <c r="CNA504" s="2479"/>
      <c r="CNB504" s="2479"/>
      <c r="CNC504" s="2479"/>
      <c r="CNH504" s="2476"/>
      <c r="CNI504" s="2476"/>
      <c r="CNJ504" s="2476"/>
      <c r="CNK504" s="2479"/>
      <c r="CNL504" s="2479"/>
      <c r="CNM504" s="2479"/>
      <c r="CNN504" s="2479"/>
      <c r="CNS504" s="2476"/>
      <c r="CNT504" s="2476"/>
      <c r="CNU504" s="2476"/>
      <c r="CNV504" s="2479"/>
      <c r="CNW504" s="2479"/>
      <c r="CNX504" s="2479"/>
      <c r="CNY504" s="2479"/>
      <c r="COD504" s="2476"/>
      <c r="COE504" s="2476"/>
      <c r="COF504" s="2476"/>
      <c r="COG504" s="2479"/>
      <c r="COH504" s="2479"/>
      <c r="COI504" s="2479"/>
      <c r="COJ504" s="2479"/>
      <c r="COO504" s="2476"/>
      <c r="COP504" s="2476"/>
      <c r="COQ504" s="2476"/>
      <c r="COR504" s="2479"/>
      <c r="COS504" s="2479"/>
      <c r="COT504" s="2479"/>
      <c r="COU504" s="2479"/>
      <c r="COZ504" s="2476"/>
      <c r="CPA504" s="2476"/>
      <c r="CPB504" s="2476"/>
      <c r="CPC504" s="2479"/>
      <c r="CPD504" s="2479"/>
      <c r="CPE504" s="2479"/>
      <c r="CPF504" s="2479"/>
      <c r="CPK504" s="2476"/>
      <c r="CPL504" s="2476"/>
      <c r="CPM504" s="2476"/>
      <c r="CPN504" s="2479"/>
      <c r="CPO504" s="2479"/>
      <c r="CPP504" s="2479"/>
      <c r="CPQ504" s="2479"/>
      <c r="CPV504" s="2476"/>
      <c r="CPW504" s="2476"/>
      <c r="CPX504" s="2476"/>
      <c r="CPY504" s="2479"/>
      <c r="CPZ504" s="2479"/>
      <c r="CQA504" s="2479"/>
      <c r="CQB504" s="2479"/>
      <c r="CQG504" s="2476"/>
      <c r="CQH504" s="2476"/>
      <c r="CQI504" s="2476"/>
      <c r="CQJ504" s="2479"/>
      <c r="CQK504" s="2479"/>
      <c r="CQL504" s="2479"/>
      <c r="CQM504" s="2479"/>
      <c r="CQR504" s="2476"/>
      <c r="CQS504" s="2476"/>
      <c r="CQT504" s="2476"/>
      <c r="CQU504" s="2479"/>
      <c r="CQV504" s="2479"/>
      <c r="CQW504" s="2479"/>
      <c r="CQX504" s="2479"/>
      <c r="CRC504" s="2476"/>
      <c r="CRD504" s="2476"/>
      <c r="CRE504" s="2476"/>
      <c r="CRF504" s="2479"/>
      <c r="CRG504" s="2479"/>
      <c r="CRH504" s="2479"/>
      <c r="CRI504" s="2479"/>
      <c r="CRN504" s="2476"/>
      <c r="CRO504" s="2476"/>
      <c r="CRP504" s="2476"/>
      <c r="CRQ504" s="2479"/>
      <c r="CRR504" s="2479"/>
      <c r="CRS504" s="2479"/>
      <c r="CRT504" s="2479"/>
      <c r="CRY504" s="2476"/>
      <c r="CRZ504" s="2476"/>
      <c r="CSA504" s="2476"/>
      <c r="CSB504" s="2479"/>
      <c r="CSC504" s="2479"/>
      <c r="CSD504" s="2479"/>
      <c r="CSE504" s="2479"/>
      <c r="CSJ504" s="2476"/>
      <c r="CSK504" s="2476"/>
      <c r="CSL504" s="2476"/>
      <c r="CSM504" s="2479"/>
      <c r="CSN504" s="2479"/>
      <c r="CSO504" s="2479"/>
      <c r="CSP504" s="2479"/>
      <c r="CSU504" s="2476"/>
      <c r="CSV504" s="2476"/>
      <c r="CSW504" s="2476"/>
      <c r="CSX504" s="2479"/>
      <c r="CSY504" s="2479"/>
      <c r="CSZ504" s="2479"/>
      <c r="CTA504" s="2479"/>
      <c r="CTF504" s="2476"/>
      <c r="CTG504" s="2476"/>
      <c r="CTH504" s="2476"/>
      <c r="CTI504" s="2479"/>
      <c r="CTJ504" s="2479"/>
      <c r="CTK504" s="2479"/>
      <c r="CTL504" s="2479"/>
      <c r="CTQ504" s="2476"/>
      <c r="CTR504" s="2476"/>
      <c r="CTS504" s="2476"/>
      <c r="CTT504" s="2479"/>
      <c r="CTU504" s="2479"/>
      <c r="CTV504" s="2479"/>
      <c r="CTW504" s="2479"/>
      <c r="CUB504" s="2476"/>
      <c r="CUC504" s="2476"/>
      <c r="CUD504" s="2476"/>
      <c r="CUE504" s="2479"/>
      <c r="CUF504" s="2479"/>
      <c r="CUG504" s="2479"/>
      <c r="CUH504" s="2479"/>
      <c r="CUM504" s="2476"/>
      <c r="CUN504" s="2476"/>
      <c r="CUO504" s="2476"/>
      <c r="CUP504" s="2479"/>
      <c r="CUQ504" s="2479"/>
      <c r="CUR504" s="2479"/>
      <c r="CUS504" s="2479"/>
      <c r="CUX504" s="2476"/>
      <c r="CUY504" s="2476"/>
      <c r="CUZ504" s="2476"/>
      <c r="CVA504" s="2479"/>
      <c r="CVB504" s="2479"/>
      <c r="CVC504" s="2479"/>
      <c r="CVD504" s="2479"/>
      <c r="CVI504" s="2476"/>
      <c r="CVJ504" s="2476"/>
      <c r="CVK504" s="2476"/>
      <c r="CVL504" s="2479"/>
      <c r="CVM504" s="2479"/>
      <c r="CVN504" s="2479"/>
      <c r="CVO504" s="2479"/>
      <c r="CVT504" s="2476"/>
      <c r="CVU504" s="2476"/>
      <c r="CVV504" s="2476"/>
      <c r="CVW504" s="2479"/>
      <c r="CVX504" s="2479"/>
      <c r="CVY504" s="2479"/>
      <c r="CVZ504" s="2479"/>
      <c r="CWE504" s="2476"/>
      <c r="CWF504" s="2476"/>
      <c r="CWG504" s="2476"/>
      <c r="CWH504" s="2479"/>
      <c r="CWI504" s="2479"/>
      <c r="CWJ504" s="2479"/>
      <c r="CWK504" s="2479"/>
      <c r="CWP504" s="2476"/>
      <c r="CWQ504" s="2476"/>
      <c r="CWR504" s="2476"/>
      <c r="CWS504" s="2479"/>
      <c r="CWT504" s="2479"/>
      <c r="CWU504" s="2479"/>
      <c r="CWV504" s="2479"/>
      <c r="CXA504" s="2476"/>
      <c r="CXB504" s="2476"/>
      <c r="CXC504" s="2476"/>
      <c r="CXD504" s="2479"/>
      <c r="CXE504" s="2479"/>
      <c r="CXF504" s="2479"/>
      <c r="CXG504" s="2479"/>
      <c r="CXL504" s="2476"/>
      <c r="CXM504" s="2476"/>
      <c r="CXN504" s="2476"/>
      <c r="CXO504" s="2479"/>
      <c r="CXP504" s="2479"/>
      <c r="CXQ504" s="2479"/>
      <c r="CXR504" s="2479"/>
      <c r="CXW504" s="2476"/>
      <c r="CXX504" s="2476"/>
      <c r="CXY504" s="2476"/>
      <c r="CXZ504" s="2479"/>
      <c r="CYA504" s="2479"/>
      <c r="CYB504" s="2479"/>
      <c r="CYC504" s="2479"/>
      <c r="CYH504" s="2476"/>
      <c r="CYI504" s="2476"/>
      <c r="CYJ504" s="2476"/>
      <c r="CYK504" s="2479"/>
      <c r="CYL504" s="2479"/>
      <c r="CYM504" s="2479"/>
      <c r="CYN504" s="2479"/>
      <c r="CYS504" s="2476"/>
      <c r="CYT504" s="2476"/>
      <c r="CYU504" s="2476"/>
      <c r="CYV504" s="2479"/>
      <c r="CYW504" s="2479"/>
      <c r="CYX504" s="2479"/>
      <c r="CYY504" s="2479"/>
      <c r="CZD504" s="2476"/>
      <c r="CZE504" s="2476"/>
      <c r="CZF504" s="2476"/>
      <c r="CZG504" s="2479"/>
      <c r="CZH504" s="2479"/>
      <c r="CZI504" s="2479"/>
      <c r="CZJ504" s="2479"/>
      <c r="CZO504" s="2476"/>
      <c r="CZP504" s="2476"/>
      <c r="CZQ504" s="2476"/>
      <c r="CZR504" s="2479"/>
      <c r="CZS504" s="2479"/>
      <c r="CZT504" s="2479"/>
      <c r="CZU504" s="2479"/>
      <c r="CZZ504" s="2476"/>
      <c r="DAA504" s="2476"/>
      <c r="DAB504" s="2476"/>
      <c r="DAC504" s="2479"/>
      <c r="DAD504" s="2479"/>
      <c r="DAE504" s="2479"/>
      <c r="DAF504" s="2479"/>
      <c r="DAK504" s="2476"/>
      <c r="DAL504" s="2476"/>
      <c r="DAM504" s="2476"/>
      <c r="DAN504" s="2479"/>
      <c r="DAO504" s="2479"/>
      <c r="DAP504" s="2479"/>
      <c r="DAQ504" s="2479"/>
      <c r="DAV504" s="2476"/>
      <c r="DAW504" s="2476"/>
      <c r="DAX504" s="2476"/>
      <c r="DAY504" s="2479"/>
      <c r="DAZ504" s="2479"/>
      <c r="DBA504" s="2479"/>
      <c r="DBB504" s="2479"/>
      <c r="DBG504" s="2476"/>
      <c r="DBH504" s="2476"/>
      <c r="DBI504" s="2476"/>
      <c r="DBJ504" s="2479"/>
      <c r="DBK504" s="2479"/>
      <c r="DBL504" s="2479"/>
      <c r="DBM504" s="2479"/>
      <c r="DBR504" s="2476"/>
      <c r="DBS504" s="2476"/>
      <c r="DBT504" s="2476"/>
      <c r="DBU504" s="2479"/>
      <c r="DBV504" s="2479"/>
      <c r="DBW504" s="2479"/>
      <c r="DBX504" s="2479"/>
      <c r="DCC504" s="2476"/>
      <c r="DCD504" s="2476"/>
      <c r="DCE504" s="2476"/>
      <c r="DCF504" s="2479"/>
      <c r="DCG504" s="2479"/>
      <c r="DCH504" s="2479"/>
      <c r="DCI504" s="2479"/>
      <c r="DCN504" s="2476"/>
      <c r="DCO504" s="2476"/>
      <c r="DCP504" s="2476"/>
      <c r="DCQ504" s="2479"/>
      <c r="DCR504" s="2479"/>
      <c r="DCS504" s="2479"/>
      <c r="DCT504" s="2479"/>
      <c r="DCY504" s="2476"/>
      <c r="DCZ504" s="2476"/>
      <c r="DDA504" s="2476"/>
      <c r="DDB504" s="2479"/>
      <c r="DDC504" s="2479"/>
      <c r="DDD504" s="2479"/>
      <c r="DDE504" s="2479"/>
      <c r="DDJ504" s="2476"/>
      <c r="DDK504" s="2476"/>
      <c r="DDL504" s="2476"/>
      <c r="DDM504" s="2479"/>
      <c r="DDN504" s="2479"/>
      <c r="DDO504" s="2479"/>
      <c r="DDP504" s="2479"/>
      <c r="DDU504" s="2476"/>
      <c r="DDV504" s="2476"/>
      <c r="DDW504" s="2476"/>
      <c r="DDX504" s="2479"/>
      <c r="DDY504" s="2479"/>
      <c r="DDZ504" s="2479"/>
      <c r="DEA504" s="2479"/>
      <c r="DEF504" s="2476"/>
      <c r="DEG504" s="2476"/>
      <c r="DEH504" s="2476"/>
      <c r="DEI504" s="2479"/>
      <c r="DEJ504" s="2479"/>
      <c r="DEK504" s="2479"/>
      <c r="DEL504" s="2479"/>
      <c r="DEQ504" s="2476"/>
      <c r="DER504" s="2476"/>
      <c r="DES504" s="2476"/>
      <c r="DET504" s="2479"/>
      <c r="DEU504" s="2479"/>
      <c r="DEV504" s="2479"/>
      <c r="DEW504" s="2479"/>
      <c r="DFB504" s="2476"/>
      <c r="DFC504" s="2476"/>
      <c r="DFD504" s="2476"/>
      <c r="DFE504" s="2479"/>
      <c r="DFF504" s="2479"/>
      <c r="DFG504" s="2479"/>
      <c r="DFH504" s="2479"/>
      <c r="DFM504" s="2476"/>
      <c r="DFN504" s="2476"/>
      <c r="DFO504" s="2476"/>
      <c r="DFP504" s="2479"/>
      <c r="DFQ504" s="2479"/>
      <c r="DFR504" s="2479"/>
      <c r="DFS504" s="2479"/>
      <c r="DFX504" s="2476"/>
      <c r="DFY504" s="2476"/>
      <c r="DFZ504" s="2476"/>
      <c r="DGA504" s="2479"/>
      <c r="DGB504" s="2479"/>
      <c r="DGC504" s="2479"/>
      <c r="DGD504" s="2479"/>
      <c r="DGI504" s="2476"/>
      <c r="DGJ504" s="2476"/>
      <c r="DGK504" s="2476"/>
      <c r="DGL504" s="2479"/>
      <c r="DGM504" s="2479"/>
      <c r="DGN504" s="2479"/>
      <c r="DGO504" s="2479"/>
      <c r="DGT504" s="2476"/>
      <c r="DGU504" s="2476"/>
      <c r="DGV504" s="2476"/>
      <c r="DGW504" s="2479"/>
      <c r="DGX504" s="2479"/>
      <c r="DGY504" s="2479"/>
      <c r="DGZ504" s="2479"/>
      <c r="DHE504" s="2476"/>
      <c r="DHF504" s="2476"/>
      <c r="DHG504" s="2476"/>
      <c r="DHH504" s="2479"/>
      <c r="DHI504" s="2479"/>
      <c r="DHJ504" s="2479"/>
      <c r="DHK504" s="2479"/>
      <c r="DHP504" s="2476"/>
      <c r="DHQ504" s="2476"/>
      <c r="DHR504" s="2476"/>
      <c r="DHS504" s="2479"/>
      <c r="DHT504" s="2479"/>
      <c r="DHU504" s="2479"/>
      <c r="DHV504" s="2479"/>
      <c r="DIA504" s="2476"/>
      <c r="DIB504" s="2476"/>
      <c r="DIC504" s="2476"/>
      <c r="DID504" s="2479"/>
      <c r="DIE504" s="2479"/>
      <c r="DIF504" s="2479"/>
      <c r="DIG504" s="2479"/>
      <c r="DIL504" s="2476"/>
      <c r="DIM504" s="2476"/>
      <c r="DIN504" s="2476"/>
      <c r="DIO504" s="2479"/>
      <c r="DIP504" s="2479"/>
      <c r="DIQ504" s="2479"/>
      <c r="DIR504" s="2479"/>
      <c r="DIW504" s="2476"/>
      <c r="DIX504" s="2476"/>
      <c r="DIY504" s="2476"/>
      <c r="DIZ504" s="2479"/>
      <c r="DJA504" s="2479"/>
      <c r="DJB504" s="2479"/>
      <c r="DJC504" s="2479"/>
      <c r="DJH504" s="2476"/>
      <c r="DJI504" s="2476"/>
      <c r="DJJ504" s="2476"/>
      <c r="DJK504" s="2479"/>
      <c r="DJL504" s="2479"/>
      <c r="DJM504" s="2479"/>
      <c r="DJN504" s="2479"/>
      <c r="DJS504" s="2476"/>
      <c r="DJT504" s="2476"/>
      <c r="DJU504" s="2476"/>
      <c r="DJV504" s="2479"/>
      <c r="DJW504" s="2479"/>
      <c r="DJX504" s="2479"/>
      <c r="DJY504" s="2479"/>
      <c r="DKD504" s="2476"/>
      <c r="DKE504" s="2476"/>
      <c r="DKF504" s="2476"/>
      <c r="DKG504" s="2479"/>
      <c r="DKH504" s="2479"/>
      <c r="DKI504" s="2479"/>
      <c r="DKJ504" s="2479"/>
      <c r="DKO504" s="2476"/>
      <c r="DKP504" s="2476"/>
      <c r="DKQ504" s="2476"/>
      <c r="DKR504" s="2479"/>
      <c r="DKS504" s="2479"/>
      <c r="DKT504" s="2479"/>
      <c r="DKU504" s="2479"/>
      <c r="DKZ504" s="2476"/>
      <c r="DLA504" s="2476"/>
      <c r="DLB504" s="2476"/>
      <c r="DLC504" s="2479"/>
      <c r="DLD504" s="2479"/>
      <c r="DLE504" s="2479"/>
      <c r="DLF504" s="2479"/>
      <c r="DLK504" s="2476"/>
      <c r="DLL504" s="2476"/>
      <c r="DLM504" s="2476"/>
      <c r="DLN504" s="2479"/>
      <c r="DLO504" s="2479"/>
      <c r="DLP504" s="2479"/>
      <c r="DLQ504" s="2479"/>
      <c r="DLV504" s="2476"/>
      <c r="DLW504" s="2476"/>
      <c r="DLX504" s="2476"/>
      <c r="DLY504" s="2479"/>
      <c r="DLZ504" s="2479"/>
      <c r="DMA504" s="2479"/>
      <c r="DMB504" s="2479"/>
      <c r="DMG504" s="2476"/>
      <c r="DMH504" s="2476"/>
      <c r="DMI504" s="2476"/>
      <c r="DMJ504" s="2479"/>
      <c r="DMK504" s="2479"/>
      <c r="DML504" s="2479"/>
      <c r="DMM504" s="2479"/>
      <c r="DMR504" s="2476"/>
      <c r="DMS504" s="2476"/>
      <c r="DMT504" s="2476"/>
      <c r="DMU504" s="2479"/>
      <c r="DMV504" s="2479"/>
      <c r="DMW504" s="2479"/>
      <c r="DMX504" s="2479"/>
      <c r="DNC504" s="2476"/>
      <c r="DND504" s="2476"/>
      <c r="DNE504" s="2476"/>
      <c r="DNF504" s="2479"/>
      <c r="DNG504" s="2479"/>
      <c r="DNH504" s="2479"/>
      <c r="DNI504" s="2479"/>
      <c r="DNN504" s="2476"/>
      <c r="DNO504" s="2476"/>
      <c r="DNP504" s="2476"/>
      <c r="DNQ504" s="2479"/>
      <c r="DNR504" s="2479"/>
      <c r="DNS504" s="2479"/>
      <c r="DNT504" s="2479"/>
      <c r="DNY504" s="2476"/>
      <c r="DNZ504" s="2476"/>
      <c r="DOA504" s="2476"/>
      <c r="DOB504" s="2479"/>
      <c r="DOC504" s="2479"/>
      <c r="DOD504" s="2479"/>
      <c r="DOE504" s="2479"/>
      <c r="DOJ504" s="2476"/>
      <c r="DOK504" s="2476"/>
      <c r="DOL504" s="2476"/>
      <c r="DOM504" s="2479"/>
      <c r="DON504" s="2479"/>
      <c r="DOO504" s="2479"/>
      <c r="DOP504" s="2479"/>
      <c r="DOU504" s="2476"/>
      <c r="DOV504" s="2476"/>
      <c r="DOW504" s="2476"/>
      <c r="DOX504" s="2479"/>
      <c r="DOY504" s="2479"/>
      <c r="DOZ504" s="2479"/>
      <c r="DPA504" s="2479"/>
      <c r="DPF504" s="2476"/>
      <c r="DPG504" s="2476"/>
      <c r="DPH504" s="2476"/>
      <c r="DPI504" s="2479"/>
      <c r="DPJ504" s="2479"/>
      <c r="DPK504" s="2479"/>
      <c r="DPL504" s="2479"/>
      <c r="DPQ504" s="2476"/>
      <c r="DPR504" s="2476"/>
      <c r="DPS504" s="2476"/>
      <c r="DPT504" s="2479"/>
      <c r="DPU504" s="2479"/>
      <c r="DPV504" s="2479"/>
      <c r="DPW504" s="2479"/>
      <c r="DQB504" s="2476"/>
      <c r="DQC504" s="2476"/>
      <c r="DQD504" s="2476"/>
      <c r="DQE504" s="2479"/>
      <c r="DQF504" s="2479"/>
      <c r="DQG504" s="2479"/>
      <c r="DQH504" s="2479"/>
      <c r="DQM504" s="2476"/>
      <c r="DQN504" s="2476"/>
      <c r="DQO504" s="2476"/>
      <c r="DQP504" s="2479"/>
      <c r="DQQ504" s="2479"/>
      <c r="DQR504" s="2479"/>
      <c r="DQS504" s="2479"/>
      <c r="DQX504" s="2476"/>
      <c r="DQY504" s="2476"/>
      <c r="DQZ504" s="2476"/>
      <c r="DRA504" s="2479"/>
      <c r="DRB504" s="2479"/>
      <c r="DRC504" s="2479"/>
      <c r="DRD504" s="2479"/>
      <c r="DRI504" s="2476"/>
      <c r="DRJ504" s="2476"/>
      <c r="DRK504" s="2476"/>
      <c r="DRL504" s="2479"/>
      <c r="DRM504" s="2479"/>
      <c r="DRN504" s="2479"/>
      <c r="DRO504" s="2479"/>
      <c r="DRT504" s="2476"/>
      <c r="DRU504" s="2476"/>
      <c r="DRV504" s="2476"/>
      <c r="DRW504" s="2479"/>
      <c r="DRX504" s="2479"/>
      <c r="DRY504" s="2479"/>
      <c r="DRZ504" s="2479"/>
      <c r="DSE504" s="2476"/>
      <c r="DSF504" s="2476"/>
      <c r="DSG504" s="2476"/>
      <c r="DSH504" s="2479"/>
      <c r="DSI504" s="2479"/>
      <c r="DSJ504" s="2479"/>
      <c r="DSK504" s="2479"/>
      <c r="DSP504" s="2476"/>
      <c r="DSQ504" s="2476"/>
      <c r="DSR504" s="2476"/>
      <c r="DSS504" s="2479"/>
      <c r="DST504" s="2479"/>
      <c r="DSU504" s="2479"/>
      <c r="DSV504" s="2479"/>
      <c r="DTA504" s="2476"/>
      <c r="DTB504" s="2476"/>
      <c r="DTC504" s="2476"/>
      <c r="DTD504" s="2479"/>
      <c r="DTE504" s="2479"/>
      <c r="DTF504" s="2479"/>
      <c r="DTG504" s="2479"/>
      <c r="DTL504" s="2476"/>
      <c r="DTM504" s="2476"/>
      <c r="DTN504" s="2476"/>
      <c r="DTO504" s="2479"/>
      <c r="DTP504" s="2479"/>
      <c r="DTQ504" s="2479"/>
      <c r="DTR504" s="2479"/>
      <c r="DTW504" s="2476"/>
      <c r="DTX504" s="2476"/>
      <c r="DTY504" s="2476"/>
      <c r="DTZ504" s="2479"/>
      <c r="DUA504" s="2479"/>
      <c r="DUB504" s="2479"/>
      <c r="DUC504" s="2479"/>
      <c r="DUH504" s="2476"/>
      <c r="DUI504" s="2476"/>
      <c r="DUJ504" s="2476"/>
      <c r="DUK504" s="2479"/>
      <c r="DUL504" s="2479"/>
      <c r="DUM504" s="2479"/>
      <c r="DUN504" s="2479"/>
      <c r="DUS504" s="2476"/>
      <c r="DUT504" s="2476"/>
      <c r="DUU504" s="2476"/>
      <c r="DUV504" s="2479"/>
      <c r="DUW504" s="2479"/>
      <c r="DUX504" s="2479"/>
      <c r="DUY504" s="2479"/>
      <c r="DVD504" s="2476"/>
      <c r="DVE504" s="2476"/>
      <c r="DVF504" s="2476"/>
      <c r="DVG504" s="2479"/>
      <c r="DVH504" s="2479"/>
      <c r="DVI504" s="2479"/>
      <c r="DVJ504" s="2479"/>
      <c r="DVO504" s="2476"/>
      <c r="DVP504" s="2476"/>
      <c r="DVQ504" s="2476"/>
      <c r="DVR504" s="2479"/>
      <c r="DVS504" s="2479"/>
      <c r="DVT504" s="2479"/>
      <c r="DVU504" s="2479"/>
      <c r="DVZ504" s="2476"/>
      <c r="DWA504" s="2476"/>
      <c r="DWB504" s="2476"/>
      <c r="DWC504" s="2479"/>
      <c r="DWD504" s="2479"/>
      <c r="DWE504" s="2479"/>
      <c r="DWF504" s="2479"/>
      <c r="DWK504" s="2476"/>
      <c r="DWL504" s="2476"/>
      <c r="DWM504" s="2476"/>
      <c r="DWN504" s="2479"/>
      <c r="DWO504" s="2479"/>
      <c r="DWP504" s="2479"/>
      <c r="DWQ504" s="2479"/>
      <c r="DWV504" s="2476"/>
      <c r="DWW504" s="2476"/>
      <c r="DWX504" s="2476"/>
      <c r="DWY504" s="2479"/>
      <c r="DWZ504" s="2479"/>
      <c r="DXA504" s="2479"/>
      <c r="DXB504" s="2479"/>
      <c r="DXG504" s="2476"/>
      <c r="DXH504" s="2476"/>
      <c r="DXI504" s="2476"/>
      <c r="DXJ504" s="2479"/>
      <c r="DXK504" s="2479"/>
      <c r="DXL504" s="2479"/>
      <c r="DXM504" s="2479"/>
      <c r="DXR504" s="2476"/>
      <c r="DXS504" s="2476"/>
      <c r="DXT504" s="2476"/>
      <c r="DXU504" s="2479"/>
      <c r="DXV504" s="2479"/>
      <c r="DXW504" s="2479"/>
      <c r="DXX504" s="2479"/>
      <c r="DYC504" s="2476"/>
      <c r="DYD504" s="2476"/>
      <c r="DYE504" s="2476"/>
      <c r="DYF504" s="2479"/>
      <c r="DYG504" s="2479"/>
      <c r="DYH504" s="2479"/>
      <c r="DYI504" s="2479"/>
      <c r="DYN504" s="2476"/>
      <c r="DYO504" s="2476"/>
      <c r="DYP504" s="2476"/>
      <c r="DYQ504" s="2479"/>
      <c r="DYR504" s="2479"/>
      <c r="DYS504" s="2479"/>
      <c r="DYT504" s="2479"/>
      <c r="DYY504" s="2476"/>
      <c r="DYZ504" s="2476"/>
      <c r="DZA504" s="2476"/>
      <c r="DZB504" s="2479"/>
      <c r="DZC504" s="2479"/>
      <c r="DZD504" s="2479"/>
      <c r="DZE504" s="2479"/>
      <c r="DZJ504" s="2476"/>
      <c r="DZK504" s="2476"/>
      <c r="DZL504" s="2476"/>
      <c r="DZM504" s="2479"/>
      <c r="DZN504" s="2479"/>
      <c r="DZO504" s="2479"/>
      <c r="DZP504" s="2479"/>
      <c r="DZU504" s="2476"/>
      <c r="DZV504" s="2476"/>
      <c r="DZW504" s="2476"/>
      <c r="DZX504" s="2479"/>
      <c r="DZY504" s="2479"/>
      <c r="DZZ504" s="2479"/>
      <c r="EAA504" s="2479"/>
      <c r="EAF504" s="2476"/>
      <c r="EAG504" s="2476"/>
      <c r="EAH504" s="2476"/>
      <c r="EAI504" s="2479"/>
      <c r="EAJ504" s="2479"/>
      <c r="EAK504" s="2479"/>
      <c r="EAL504" s="2479"/>
      <c r="EAQ504" s="2476"/>
      <c r="EAR504" s="2476"/>
      <c r="EAS504" s="2476"/>
      <c r="EAT504" s="2479"/>
      <c r="EAU504" s="2479"/>
      <c r="EAV504" s="2479"/>
      <c r="EAW504" s="2479"/>
      <c r="EBB504" s="2476"/>
      <c r="EBC504" s="2476"/>
      <c r="EBD504" s="2476"/>
      <c r="EBE504" s="2479"/>
      <c r="EBF504" s="2479"/>
      <c r="EBG504" s="2479"/>
      <c r="EBH504" s="2479"/>
      <c r="EBM504" s="2476"/>
      <c r="EBN504" s="2476"/>
      <c r="EBO504" s="2476"/>
      <c r="EBP504" s="2479"/>
      <c r="EBQ504" s="2479"/>
      <c r="EBR504" s="2479"/>
      <c r="EBS504" s="2479"/>
      <c r="EBX504" s="2476"/>
      <c r="EBY504" s="2476"/>
      <c r="EBZ504" s="2476"/>
      <c r="ECA504" s="2479"/>
      <c r="ECB504" s="2479"/>
      <c r="ECC504" s="2479"/>
      <c r="ECD504" s="2479"/>
      <c r="ECI504" s="2476"/>
      <c r="ECJ504" s="2476"/>
      <c r="ECK504" s="2476"/>
      <c r="ECL504" s="2479"/>
      <c r="ECM504" s="2479"/>
      <c r="ECN504" s="2479"/>
      <c r="ECO504" s="2479"/>
      <c r="ECT504" s="2476"/>
      <c r="ECU504" s="2476"/>
      <c r="ECV504" s="2476"/>
      <c r="ECW504" s="2479"/>
      <c r="ECX504" s="2479"/>
      <c r="ECY504" s="2479"/>
      <c r="ECZ504" s="2479"/>
      <c r="EDE504" s="2476"/>
      <c r="EDF504" s="2476"/>
      <c r="EDG504" s="2476"/>
      <c r="EDH504" s="2479"/>
      <c r="EDI504" s="2479"/>
      <c r="EDJ504" s="2479"/>
      <c r="EDK504" s="2479"/>
      <c r="EDP504" s="2476"/>
      <c r="EDQ504" s="2476"/>
      <c r="EDR504" s="2476"/>
      <c r="EDS504" s="2479"/>
      <c r="EDT504" s="2479"/>
      <c r="EDU504" s="2479"/>
      <c r="EDV504" s="2479"/>
      <c r="EEA504" s="2476"/>
      <c r="EEB504" s="2476"/>
      <c r="EEC504" s="2476"/>
      <c r="EED504" s="2479"/>
      <c r="EEE504" s="2479"/>
      <c r="EEF504" s="2479"/>
      <c r="EEG504" s="2479"/>
      <c r="EEL504" s="2476"/>
      <c r="EEM504" s="2476"/>
      <c r="EEN504" s="2476"/>
      <c r="EEO504" s="2479"/>
      <c r="EEP504" s="2479"/>
      <c r="EEQ504" s="2479"/>
      <c r="EER504" s="2479"/>
      <c r="EEW504" s="2476"/>
      <c r="EEX504" s="2476"/>
      <c r="EEY504" s="2476"/>
      <c r="EEZ504" s="2479"/>
      <c r="EFA504" s="2479"/>
      <c r="EFB504" s="2479"/>
      <c r="EFC504" s="2479"/>
      <c r="EFH504" s="2476"/>
      <c r="EFI504" s="2476"/>
      <c r="EFJ504" s="2476"/>
      <c r="EFK504" s="2479"/>
      <c r="EFL504" s="2479"/>
      <c r="EFM504" s="2479"/>
      <c r="EFN504" s="2479"/>
      <c r="EFS504" s="2476"/>
      <c r="EFT504" s="2476"/>
      <c r="EFU504" s="2476"/>
      <c r="EFV504" s="2479"/>
      <c r="EFW504" s="2479"/>
      <c r="EFX504" s="2479"/>
      <c r="EFY504" s="2479"/>
      <c r="EGD504" s="2476"/>
      <c r="EGE504" s="2476"/>
      <c r="EGF504" s="2476"/>
      <c r="EGG504" s="2479"/>
      <c r="EGH504" s="2479"/>
      <c r="EGI504" s="2479"/>
      <c r="EGJ504" s="2479"/>
      <c r="EGO504" s="2476"/>
      <c r="EGP504" s="2476"/>
      <c r="EGQ504" s="2476"/>
      <c r="EGR504" s="2479"/>
      <c r="EGS504" s="2479"/>
      <c r="EGT504" s="2479"/>
      <c r="EGU504" s="2479"/>
      <c r="EGZ504" s="2476"/>
      <c r="EHA504" s="2476"/>
      <c r="EHB504" s="2476"/>
      <c r="EHC504" s="2479"/>
      <c r="EHD504" s="2479"/>
      <c r="EHE504" s="2479"/>
      <c r="EHF504" s="2479"/>
      <c r="EHK504" s="2476"/>
      <c r="EHL504" s="2476"/>
      <c r="EHM504" s="2476"/>
      <c r="EHN504" s="2479"/>
      <c r="EHO504" s="2479"/>
      <c r="EHP504" s="2479"/>
      <c r="EHQ504" s="2479"/>
      <c r="EHV504" s="2476"/>
      <c r="EHW504" s="2476"/>
      <c r="EHX504" s="2476"/>
      <c r="EHY504" s="2479"/>
      <c r="EHZ504" s="2479"/>
      <c r="EIA504" s="2479"/>
      <c r="EIB504" s="2479"/>
      <c r="EIG504" s="2476"/>
      <c r="EIH504" s="2476"/>
      <c r="EII504" s="2476"/>
      <c r="EIJ504" s="2479"/>
      <c r="EIK504" s="2479"/>
      <c r="EIL504" s="2479"/>
      <c r="EIM504" s="2479"/>
      <c r="EIR504" s="2476"/>
      <c r="EIS504" s="2476"/>
      <c r="EIT504" s="2476"/>
      <c r="EIU504" s="2479"/>
      <c r="EIV504" s="2479"/>
      <c r="EIW504" s="2479"/>
      <c r="EIX504" s="2479"/>
      <c r="EJC504" s="2476"/>
      <c r="EJD504" s="2476"/>
      <c r="EJE504" s="2476"/>
      <c r="EJF504" s="2479"/>
      <c r="EJG504" s="2479"/>
      <c r="EJH504" s="2479"/>
      <c r="EJI504" s="2479"/>
      <c r="EJN504" s="2476"/>
      <c r="EJO504" s="2476"/>
      <c r="EJP504" s="2476"/>
      <c r="EJQ504" s="2479"/>
      <c r="EJR504" s="2479"/>
      <c r="EJS504" s="2479"/>
      <c r="EJT504" s="2479"/>
      <c r="EJY504" s="2476"/>
      <c r="EJZ504" s="2476"/>
      <c r="EKA504" s="2476"/>
      <c r="EKB504" s="2479"/>
      <c r="EKC504" s="2479"/>
      <c r="EKD504" s="2479"/>
      <c r="EKE504" s="2479"/>
      <c r="EKJ504" s="2476"/>
      <c r="EKK504" s="2476"/>
      <c r="EKL504" s="2476"/>
      <c r="EKM504" s="2479"/>
      <c r="EKN504" s="2479"/>
      <c r="EKO504" s="2479"/>
      <c r="EKP504" s="2479"/>
      <c r="EKU504" s="2476"/>
      <c r="EKV504" s="2476"/>
      <c r="EKW504" s="2476"/>
      <c r="EKX504" s="2479"/>
      <c r="EKY504" s="2479"/>
      <c r="EKZ504" s="2479"/>
      <c r="ELA504" s="2479"/>
      <c r="ELF504" s="2476"/>
      <c r="ELG504" s="2476"/>
      <c r="ELH504" s="2476"/>
      <c r="ELI504" s="2479"/>
      <c r="ELJ504" s="2479"/>
      <c r="ELK504" s="2479"/>
      <c r="ELL504" s="2479"/>
      <c r="ELQ504" s="2476"/>
      <c r="ELR504" s="2476"/>
      <c r="ELS504" s="2476"/>
      <c r="ELT504" s="2479"/>
      <c r="ELU504" s="2479"/>
      <c r="ELV504" s="2479"/>
      <c r="ELW504" s="2479"/>
      <c r="EMB504" s="2476"/>
      <c r="EMC504" s="2476"/>
      <c r="EMD504" s="2476"/>
      <c r="EME504" s="2479"/>
      <c r="EMF504" s="2479"/>
      <c r="EMG504" s="2479"/>
      <c r="EMH504" s="2479"/>
      <c r="EMM504" s="2476"/>
      <c r="EMN504" s="2476"/>
      <c r="EMO504" s="2476"/>
      <c r="EMP504" s="2479"/>
      <c r="EMQ504" s="2479"/>
      <c r="EMR504" s="2479"/>
      <c r="EMS504" s="2479"/>
      <c r="EMX504" s="2476"/>
      <c r="EMY504" s="2476"/>
      <c r="EMZ504" s="2476"/>
      <c r="ENA504" s="2479"/>
      <c r="ENB504" s="2479"/>
      <c r="ENC504" s="2479"/>
      <c r="END504" s="2479"/>
      <c r="ENI504" s="2476"/>
      <c r="ENJ504" s="2476"/>
      <c r="ENK504" s="2476"/>
      <c r="ENL504" s="2479"/>
      <c r="ENM504" s="2479"/>
      <c r="ENN504" s="2479"/>
      <c r="ENO504" s="2479"/>
      <c r="ENT504" s="2476"/>
      <c r="ENU504" s="2476"/>
      <c r="ENV504" s="2476"/>
      <c r="ENW504" s="2479"/>
      <c r="ENX504" s="2479"/>
      <c r="ENY504" s="2479"/>
      <c r="ENZ504" s="2479"/>
      <c r="EOE504" s="2476"/>
      <c r="EOF504" s="2476"/>
      <c r="EOG504" s="2476"/>
      <c r="EOH504" s="2479"/>
      <c r="EOI504" s="2479"/>
      <c r="EOJ504" s="2479"/>
      <c r="EOK504" s="2479"/>
      <c r="EOP504" s="2476"/>
      <c r="EOQ504" s="2476"/>
      <c r="EOR504" s="2476"/>
      <c r="EOS504" s="2479"/>
      <c r="EOT504" s="2479"/>
      <c r="EOU504" s="2479"/>
      <c r="EOV504" s="2479"/>
      <c r="EPA504" s="2476"/>
      <c r="EPB504" s="2476"/>
      <c r="EPC504" s="2476"/>
      <c r="EPD504" s="2479"/>
      <c r="EPE504" s="2479"/>
      <c r="EPF504" s="2479"/>
      <c r="EPG504" s="2479"/>
      <c r="EPL504" s="2476"/>
      <c r="EPM504" s="2476"/>
      <c r="EPN504" s="2476"/>
      <c r="EPO504" s="2479"/>
      <c r="EPP504" s="2479"/>
      <c r="EPQ504" s="2479"/>
      <c r="EPR504" s="2479"/>
      <c r="EPW504" s="2476"/>
      <c r="EPX504" s="2476"/>
      <c r="EPY504" s="2476"/>
      <c r="EPZ504" s="2479"/>
      <c r="EQA504" s="2479"/>
      <c r="EQB504" s="2479"/>
      <c r="EQC504" s="2479"/>
      <c r="EQH504" s="2476"/>
      <c r="EQI504" s="2476"/>
      <c r="EQJ504" s="2476"/>
      <c r="EQK504" s="2479"/>
      <c r="EQL504" s="2479"/>
      <c r="EQM504" s="2479"/>
      <c r="EQN504" s="2479"/>
      <c r="EQS504" s="2476"/>
      <c r="EQT504" s="2476"/>
      <c r="EQU504" s="2476"/>
      <c r="EQV504" s="2479"/>
      <c r="EQW504" s="2479"/>
      <c r="EQX504" s="2479"/>
      <c r="EQY504" s="2479"/>
      <c r="ERD504" s="2476"/>
      <c r="ERE504" s="2476"/>
      <c r="ERF504" s="2476"/>
      <c r="ERG504" s="2479"/>
      <c r="ERH504" s="2479"/>
      <c r="ERI504" s="2479"/>
      <c r="ERJ504" s="2479"/>
      <c r="ERO504" s="2476"/>
      <c r="ERP504" s="2476"/>
      <c r="ERQ504" s="2476"/>
      <c r="ERR504" s="2479"/>
      <c r="ERS504" s="2479"/>
      <c r="ERT504" s="2479"/>
      <c r="ERU504" s="2479"/>
      <c r="ERZ504" s="2476"/>
      <c r="ESA504" s="2476"/>
      <c r="ESB504" s="2476"/>
      <c r="ESC504" s="2479"/>
      <c r="ESD504" s="2479"/>
      <c r="ESE504" s="2479"/>
      <c r="ESF504" s="2479"/>
      <c r="ESK504" s="2476"/>
      <c r="ESL504" s="2476"/>
      <c r="ESM504" s="2476"/>
      <c r="ESN504" s="2479"/>
      <c r="ESO504" s="2479"/>
      <c r="ESP504" s="2479"/>
      <c r="ESQ504" s="2479"/>
      <c r="ESV504" s="2476"/>
      <c r="ESW504" s="2476"/>
      <c r="ESX504" s="2476"/>
      <c r="ESY504" s="2479"/>
      <c r="ESZ504" s="2479"/>
      <c r="ETA504" s="2479"/>
      <c r="ETB504" s="2479"/>
      <c r="ETG504" s="2476"/>
      <c r="ETH504" s="2476"/>
      <c r="ETI504" s="2476"/>
      <c r="ETJ504" s="2479"/>
      <c r="ETK504" s="2479"/>
      <c r="ETL504" s="2479"/>
      <c r="ETM504" s="2479"/>
      <c r="ETR504" s="2476"/>
      <c r="ETS504" s="2476"/>
      <c r="ETT504" s="2476"/>
      <c r="ETU504" s="2479"/>
      <c r="ETV504" s="2479"/>
      <c r="ETW504" s="2479"/>
      <c r="ETX504" s="2479"/>
      <c r="EUC504" s="2476"/>
      <c r="EUD504" s="2476"/>
      <c r="EUE504" s="2476"/>
      <c r="EUF504" s="2479"/>
      <c r="EUG504" s="2479"/>
      <c r="EUH504" s="2479"/>
      <c r="EUI504" s="2479"/>
      <c r="EUN504" s="2476"/>
      <c r="EUO504" s="2476"/>
      <c r="EUP504" s="2476"/>
      <c r="EUQ504" s="2479"/>
      <c r="EUR504" s="2479"/>
      <c r="EUS504" s="2479"/>
      <c r="EUT504" s="2479"/>
      <c r="EUY504" s="2476"/>
      <c r="EUZ504" s="2476"/>
      <c r="EVA504" s="2476"/>
      <c r="EVB504" s="2479"/>
      <c r="EVC504" s="2479"/>
      <c r="EVD504" s="2479"/>
      <c r="EVE504" s="2479"/>
      <c r="EVJ504" s="2476"/>
      <c r="EVK504" s="2476"/>
      <c r="EVL504" s="2476"/>
      <c r="EVM504" s="2479"/>
      <c r="EVN504" s="2479"/>
      <c r="EVO504" s="2479"/>
      <c r="EVP504" s="2479"/>
      <c r="EVU504" s="2476"/>
      <c r="EVV504" s="2476"/>
      <c r="EVW504" s="2476"/>
      <c r="EVX504" s="2479"/>
      <c r="EVY504" s="2479"/>
      <c r="EVZ504" s="2479"/>
      <c r="EWA504" s="2479"/>
      <c r="EWF504" s="2476"/>
      <c r="EWG504" s="2476"/>
      <c r="EWH504" s="2476"/>
      <c r="EWI504" s="2479"/>
      <c r="EWJ504" s="2479"/>
      <c r="EWK504" s="2479"/>
      <c r="EWL504" s="2479"/>
      <c r="EWQ504" s="2476"/>
      <c r="EWR504" s="2476"/>
      <c r="EWS504" s="2476"/>
      <c r="EWT504" s="2479"/>
      <c r="EWU504" s="2479"/>
      <c r="EWV504" s="2479"/>
      <c r="EWW504" s="2479"/>
      <c r="EXB504" s="2476"/>
      <c r="EXC504" s="2476"/>
      <c r="EXD504" s="2476"/>
      <c r="EXE504" s="2479"/>
      <c r="EXF504" s="2479"/>
      <c r="EXG504" s="2479"/>
      <c r="EXH504" s="2479"/>
      <c r="EXM504" s="2476"/>
      <c r="EXN504" s="2476"/>
      <c r="EXO504" s="2476"/>
      <c r="EXP504" s="2479"/>
      <c r="EXQ504" s="2479"/>
      <c r="EXR504" s="2479"/>
      <c r="EXS504" s="2479"/>
      <c r="EXX504" s="2476"/>
      <c r="EXY504" s="2476"/>
      <c r="EXZ504" s="2476"/>
      <c r="EYA504" s="2479"/>
      <c r="EYB504" s="2479"/>
      <c r="EYC504" s="2479"/>
      <c r="EYD504" s="2479"/>
      <c r="EYI504" s="2476"/>
      <c r="EYJ504" s="2476"/>
      <c r="EYK504" s="2476"/>
      <c r="EYL504" s="2479"/>
      <c r="EYM504" s="2479"/>
      <c r="EYN504" s="2479"/>
      <c r="EYO504" s="2479"/>
      <c r="EYT504" s="2476"/>
      <c r="EYU504" s="2476"/>
      <c r="EYV504" s="2476"/>
      <c r="EYW504" s="2479"/>
      <c r="EYX504" s="2479"/>
      <c r="EYY504" s="2479"/>
      <c r="EYZ504" s="2479"/>
      <c r="EZE504" s="2476"/>
      <c r="EZF504" s="2476"/>
      <c r="EZG504" s="2476"/>
      <c r="EZH504" s="2479"/>
      <c r="EZI504" s="2479"/>
      <c r="EZJ504" s="2479"/>
      <c r="EZK504" s="2479"/>
      <c r="EZP504" s="2476"/>
      <c r="EZQ504" s="2476"/>
      <c r="EZR504" s="2476"/>
      <c r="EZS504" s="2479"/>
      <c r="EZT504" s="2479"/>
      <c r="EZU504" s="2479"/>
      <c r="EZV504" s="2479"/>
      <c r="FAA504" s="2476"/>
      <c r="FAB504" s="2476"/>
      <c r="FAC504" s="2476"/>
      <c r="FAD504" s="2479"/>
      <c r="FAE504" s="2479"/>
      <c r="FAF504" s="2479"/>
      <c r="FAG504" s="2479"/>
      <c r="FAL504" s="2476"/>
      <c r="FAM504" s="2476"/>
      <c r="FAN504" s="2476"/>
      <c r="FAO504" s="2479"/>
      <c r="FAP504" s="2479"/>
      <c r="FAQ504" s="2479"/>
      <c r="FAR504" s="2479"/>
      <c r="FAW504" s="2476"/>
      <c r="FAX504" s="2476"/>
      <c r="FAY504" s="2476"/>
      <c r="FAZ504" s="2479"/>
      <c r="FBA504" s="2479"/>
      <c r="FBB504" s="2479"/>
      <c r="FBC504" s="2479"/>
      <c r="FBH504" s="2476"/>
      <c r="FBI504" s="2476"/>
      <c r="FBJ504" s="2476"/>
      <c r="FBK504" s="2479"/>
      <c r="FBL504" s="2479"/>
      <c r="FBM504" s="2479"/>
      <c r="FBN504" s="2479"/>
      <c r="FBS504" s="2476"/>
      <c r="FBT504" s="2476"/>
      <c r="FBU504" s="2476"/>
      <c r="FBV504" s="2479"/>
      <c r="FBW504" s="2479"/>
      <c r="FBX504" s="2479"/>
      <c r="FBY504" s="2479"/>
      <c r="FCD504" s="2476"/>
      <c r="FCE504" s="2476"/>
      <c r="FCF504" s="2476"/>
      <c r="FCG504" s="2479"/>
      <c r="FCH504" s="2479"/>
      <c r="FCI504" s="2479"/>
      <c r="FCJ504" s="2479"/>
      <c r="FCO504" s="2476"/>
      <c r="FCP504" s="2476"/>
      <c r="FCQ504" s="2476"/>
      <c r="FCR504" s="2479"/>
      <c r="FCS504" s="2479"/>
      <c r="FCT504" s="2479"/>
      <c r="FCU504" s="2479"/>
      <c r="FCZ504" s="2476"/>
      <c r="FDA504" s="2476"/>
      <c r="FDB504" s="2476"/>
      <c r="FDC504" s="2479"/>
      <c r="FDD504" s="2479"/>
      <c r="FDE504" s="2479"/>
      <c r="FDF504" s="2479"/>
      <c r="FDK504" s="2476"/>
      <c r="FDL504" s="2476"/>
      <c r="FDM504" s="2476"/>
      <c r="FDN504" s="2479"/>
      <c r="FDO504" s="2479"/>
      <c r="FDP504" s="2479"/>
      <c r="FDQ504" s="2479"/>
      <c r="FDV504" s="2476"/>
      <c r="FDW504" s="2476"/>
      <c r="FDX504" s="2476"/>
      <c r="FDY504" s="2479"/>
      <c r="FDZ504" s="2479"/>
      <c r="FEA504" s="2479"/>
      <c r="FEB504" s="2479"/>
      <c r="FEG504" s="2476"/>
      <c r="FEH504" s="2476"/>
      <c r="FEI504" s="2476"/>
      <c r="FEJ504" s="2479"/>
      <c r="FEK504" s="2479"/>
      <c r="FEL504" s="2479"/>
      <c r="FEM504" s="2479"/>
      <c r="FER504" s="2476"/>
      <c r="FES504" s="2476"/>
      <c r="FET504" s="2476"/>
      <c r="FEU504" s="2479"/>
      <c r="FEV504" s="2479"/>
      <c r="FEW504" s="2479"/>
      <c r="FEX504" s="2479"/>
      <c r="FFC504" s="2476"/>
      <c r="FFD504" s="2476"/>
      <c r="FFE504" s="2476"/>
      <c r="FFF504" s="2479"/>
      <c r="FFG504" s="2479"/>
      <c r="FFH504" s="2479"/>
      <c r="FFI504" s="2479"/>
      <c r="FFN504" s="2476"/>
      <c r="FFO504" s="2476"/>
      <c r="FFP504" s="2476"/>
      <c r="FFQ504" s="2479"/>
      <c r="FFR504" s="2479"/>
      <c r="FFS504" s="2479"/>
      <c r="FFT504" s="2479"/>
      <c r="FFY504" s="2476"/>
      <c r="FFZ504" s="2476"/>
      <c r="FGA504" s="2476"/>
      <c r="FGB504" s="2479"/>
      <c r="FGC504" s="2479"/>
      <c r="FGD504" s="2479"/>
      <c r="FGE504" s="2479"/>
      <c r="FGJ504" s="2476"/>
      <c r="FGK504" s="2476"/>
      <c r="FGL504" s="2476"/>
      <c r="FGM504" s="2479"/>
      <c r="FGN504" s="2479"/>
      <c r="FGO504" s="2479"/>
      <c r="FGP504" s="2479"/>
      <c r="FGU504" s="2476"/>
      <c r="FGV504" s="2476"/>
      <c r="FGW504" s="2476"/>
      <c r="FGX504" s="2479"/>
      <c r="FGY504" s="2479"/>
      <c r="FGZ504" s="2479"/>
      <c r="FHA504" s="2479"/>
      <c r="FHF504" s="2476"/>
      <c r="FHG504" s="2476"/>
      <c r="FHH504" s="2476"/>
      <c r="FHI504" s="2479"/>
      <c r="FHJ504" s="2479"/>
      <c r="FHK504" s="2479"/>
      <c r="FHL504" s="2479"/>
      <c r="FHQ504" s="2476"/>
      <c r="FHR504" s="2476"/>
      <c r="FHS504" s="2476"/>
      <c r="FHT504" s="2479"/>
      <c r="FHU504" s="2479"/>
      <c r="FHV504" s="2479"/>
      <c r="FHW504" s="2479"/>
      <c r="FIB504" s="2476"/>
      <c r="FIC504" s="2476"/>
      <c r="FID504" s="2476"/>
      <c r="FIE504" s="2479"/>
      <c r="FIF504" s="2479"/>
      <c r="FIG504" s="2479"/>
      <c r="FIH504" s="2479"/>
      <c r="FIM504" s="2476"/>
      <c r="FIN504" s="2476"/>
      <c r="FIO504" s="2476"/>
      <c r="FIP504" s="2479"/>
      <c r="FIQ504" s="2479"/>
      <c r="FIR504" s="2479"/>
      <c r="FIS504" s="2479"/>
      <c r="FIX504" s="2476"/>
      <c r="FIY504" s="2476"/>
      <c r="FIZ504" s="2476"/>
      <c r="FJA504" s="2479"/>
      <c r="FJB504" s="2479"/>
      <c r="FJC504" s="2479"/>
      <c r="FJD504" s="2479"/>
      <c r="FJI504" s="2476"/>
      <c r="FJJ504" s="2476"/>
      <c r="FJK504" s="2476"/>
      <c r="FJL504" s="2479"/>
      <c r="FJM504" s="2479"/>
      <c r="FJN504" s="2479"/>
      <c r="FJO504" s="2479"/>
      <c r="FJT504" s="2476"/>
      <c r="FJU504" s="2476"/>
      <c r="FJV504" s="2476"/>
      <c r="FJW504" s="2479"/>
      <c r="FJX504" s="2479"/>
      <c r="FJY504" s="2479"/>
      <c r="FJZ504" s="2479"/>
      <c r="FKE504" s="2476"/>
      <c r="FKF504" s="2476"/>
      <c r="FKG504" s="2476"/>
      <c r="FKH504" s="2479"/>
      <c r="FKI504" s="2479"/>
      <c r="FKJ504" s="2479"/>
      <c r="FKK504" s="2479"/>
      <c r="FKP504" s="2476"/>
      <c r="FKQ504" s="2476"/>
      <c r="FKR504" s="2476"/>
      <c r="FKS504" s="2479"/>
      <c r="FKT504" s="2479"/>
      <c r="FKU504" s="2479"/>
      <c r="FKV504" s="2479"/>
      <c r="FLA504" s="2476"/>
      <c r="FLB504" s="2476"/>
      <c r="FLC504" s="2476"/>
      <c r="FLD504" s="2479"/>
      <c r="FLE504" s="2479"/>
      <c r="FLF504" s="2479"/>
      <c r="FLG504" s="2479"/>
      <c r="FLL504" s="2476"/>
      <c r="FLM504" s="2476"/>
      <c r="FLN504" s="2476"/>
      <c r="FLO504" s="2479"/>
      <c r="FLP504" s="2479"/>
      <c r="FLQ504" s="2479"/>
      <c r="FLR504" s="2479"/>
      <c r="FLW504" s="2476"/>
      <c r="FLX504" s="2476"/>
      <c r="FLY504" s="2476"/>
      <c r="FLZ504" s="2479"/>
      <c r="FMA504" s="2479"/>
      <c r="FMB504" s="2479"/>
      <c r="FMC504" s="2479"/>
      <c r="FMH504" s="2476"/>
      <c r="FMI504" s="2476"/>
      <c r="FMJ504" s="2476"/>
      <c r="FMK504" s="2479"/>
      <c r="FML504" s="2479"/>
      <c r="FMM504" s="2479"/>
      <c r="FMN504" s="2479"/>
      <c r="FMS504" s="2476"/>
      <c r="FMT504" s="2476"/>
      <c r="FMU504" s="2476"/>
      <c r="FMV504" s="2479"/>
      <c r="FMW504" s="2479"/>
      <c r="FMX504" s="2479"/>
      <c r="FMY504" s="2479"/>
      <c r="FND504" s="2476"/>
      <c r="FNE504" s="2476"/>
      <c r="FNF504" s="2476"/>
      <c r="FNG504" s="2479"/>
      <c r="FNH504" s="2479"/>
      <c r="FNI504" s="2479"/>
      <c r="FNJ504" s="2479"/>
      <c r="FNO504" s="2476"/>
      <c r="FNP504" s="2476"/>
      <c r="FNQ504" s="2476"/>
      <c r="FNR504" s="2479"/>
      <c r="FNS504" s="2479"/>
      <c r="FNT504" s="2479"/>
      <c r="FNU504" s="2479"/>
      <c r="FNZ504" s="2476"/>
      <c r="FOA504" s="2476"/>
      <c r="FOB504" s="2476"/>
      <c r="FOC504" s="2479"/>
      <c r="FOD504" s="2479"/>
      <c r="FOE504" s="2479"/>
      <c r="FOF504" s="2479"/>
      <c r="FOK504" s="2476"/>
      <c r="FOL504" s="2476"/>
      <c r="FOM504" s="2476"/>
      <c r="FON504" s="2479"/>
      <c r="FOO504" s="2479"/>
      <c r="FOP504" s="2479"/>
      <c r="FOQ504" s="2479"/>
      <c r="FOV504" s="2476"/>
      <c r="FOW504" s="2476"/>
      <c r="FOX504" s="2476"/>
      <c r="FOY504" s="2479"/>
      <c r="FOZ504" s="2479"/>
      <c r="FPA504" s="2479"/>
      <c r="FPB504" s="2479"/>
      <c r="FPG504" s="2476"/>
      <c r="FPH504" s="2476"/>
      <c r="FPI504" s="2476"/>
      <c r="FPJ504" s="2479"/>
      <c r="FPK504" s="2479"/>
      <c r="FPL504" s="2479"/>
      <c r="FPM504" s="2479"/>
      <c r="FPR504" s="2476"/>
      <c r="FPS504" s="2476"/>
      <c r="FPT504" s="2476"/>
      <c r="FPU504" s="2479"/>
      <c r="FPV504" s="2479"/>
      <c r="FPW504" s="2479"/>
      <c r="FPX504" s="2479"/>
      <c r="FQC504" s="2476"/>
      <c r="FQD504" s="2476"/>
      <c r="FQE504" s="2476"/>
      <c r="FQF504" s="2479"/>
      <c r="FQG504" s="2479"/>
      <c r="FQH504" s="2479"/>
      <c r="FQI504" s="2479"/>
      <c r="FQN504" s="2476"/>
      <c r="FQO504" s="2476"/>
      <c r="FQP504" s="2476"/>
      <c r="FQQ504" s="2479"/>
      <c r="FQR504" s="2479"/>
      <c r="FQS504" s="2479"/>
      <c r="FQT504" s="2479"/>
      <c r="FQY504" s="2476"/>
      <c r="FQZ504" s="2476"/>
      <c r="FRA504" s="2476"/>
      <c r="FRB504" s="2479"/>
      <c r="FRC504" s="2479"/>
      <c r="FRD504" s="2479"/>
      <c r="FRE504" s="2479"/>
      <c r="FRJ504" s="2476"/>
      <c r="FRK504" s="2476"/>
      <c r="FRL504" s="2476"/>
      <c r="FRM504" s="2479"/>
      <c r="FRN504" s="2479"/>
      <c r="FRO504" s="2479"/>
      <c r="FRP504" s="2479"/>
      <c r="FRU504" s="2476"/>
      <c r="FRV504" s="2476"/>
      <c r="FRW504" s="2476"/>
      <c r="FRX504" s="2479"/>
      <c r="FRY504" s="2479"/>
      <c r="FRZ504" s="2479"/>
      <c r="FSA504" s="2479"/>
      <c r="FSF504" s="2476"/>
      <c r="FSG504" s="2476"/>
      <c r="FSH504" s="2476"/>
      <c r="FSI504" s="2479"/>
      <c r="FSJ504" s="2479"/>
      <c r="FSK504" s="2479"/>
      <c r="FSL504" s="2479"/>
      <c r="FSQ504" s="2476"/>
      <c r="FSR504" s="2476"/>
      <c r="FSS504" s="2476"/>
      <c r="FST504" s="2479"/>
      <c r="FSU504" s="2479"/>
      <c r="FSV504" s="2479"/>
      <c r="FSW504" s="2479"/>
      <c r="FTB504" s="2476"/>
      <c r="FTC504" s="2476"/>
      <c r="FTD504" s="2476"/>
      <c r="FTE504" s="2479"/>
      <c r="FTF504" s="2479"/>
      <c r="FTG504" s="2479"/>
      <c r="FTH504" s="2479"/>
      <c r="FTM504" s="2476"/>
      <c r="FTN504" s="2476"/>
      <c r="FTO504" s="2476"/>
      <c r="FTP504" s="2479"/>
      <c r="FTQ504" s="2479"/>
      <c r="FTR504" s="2479"/>
      <c r="FTS504" s="2479"/>
      <c r="FTX504" s="2476"/>
      <c r="FTY504" s="2476"/>
      <c r="FTZ504" s="2476"/>
      <c r="FUA504" s="2479"/>
      <c r="FUB504" s="2479"/>
      <c r="FUC504" s="2479"/>
      <c r="FUD504" s="2479"/>
      <c r="FUI504" s="2476"/>
      <c r="FUJ504" s="2476"/>
      <c r="FUK504" s="2476"/>
      <c r="FUL504" s="2479"/>
      <c r="FUM504" s="2479"/>
      <c r="FUN504" s="2479"/>
      <c r="FUO504" s="2479"/>
      <c r="FUT504" s="2476"/>
      <c r="FUU504" s="2476"/>
      <c r="FUV504" s="2476"/>
      <c r="FUW504" s="2479"/>
      <c r="FUX504" s="2479"/>
      <c r="FUY504" s="2479"/>
      <c r="FUZ504" s="2479"/>
      <c r="FVE504" s="2476"/>
      <c r="FVF504" s="2476"/>
      <c r="FVG504" s="2476"/>
      <c r="FVH504" s="2479"/>
      <c r="FVI504" s="2479"/>
      <c r="FVJ504" s="2479"/>
      <c r="FVK504" s="2479"/>
      <c r="FVP504" s="2476"/>
      <c r="FVQ504" s="2476"/>
      <c r="FVR504" s="2476"/>
      <c r="FVS504" s="2479"/>
      <c r="FVT504" s="2479"/>
      <c r="FVU504" s="2479"/>
      <c r="FVV504" s="2479"/>
      <c r="FWA504" s="2476"/>
      <c r="FWB504" s="2476"/>
      <c r="FWC504" s="2476"/>
      <c r="FWD504" s="2479"/>
      <c r="FWE504" s="2479"/>
      <c r="FWF504" s="2479"/>
      <c r="FWG504" s="2479"/>
      <c r="FWL504" s="2476"/>
      <c r="FWM504" s="2476"/>
      <c r="FWN504" s="2476"/>
      <c r="FWO504" s="2479"/>
      <c r="FWP504" s="2479"/>
      <c r="FWQ504" s="2479"/>
      <c r="FWR504" s="2479"/>
      <c r="FWW504" s="2476"/>
      <c r="FWX504" s="2476"/>
      <c r="FWY504" s="2476"/>
      <c r="FWZ504" s="2479"/>
      <c r="FXA504" s="2479"/>
      <c r="FXB504" s="2479"/>
      <c r="FXC504" s="2479"/>
      <c r="FXH504" s="2476"/>
      <c r="FXI504" s="2476"/>
      <c r="FXJ504" s="2476"/>
      <c r="FXK504" s="2479"/>
      <c r="FXL504" s="2479"/>
      <c r="FXM504" s="2479"/>
      <c r="FXN504" s="2479"/>
      <c r="FXS504" s="2476"/>
      <c r="FXT504" s="2476"/>
      <c r="FXU504" s="2476"/>
      <c r="FXV504" s="2479"/>
      <c r="FXW504" s="2479"/>
      <c r="FXX504" s="2479"/>
      <c r="FXY504" s="2479"/>
      <c r="FYD504" s="2476"/>
      <c r="FYE504" s="2476"/>
      <c r="FYF504" s="2476"/>
      <c r="FYG504" s="2479"/>
      <c r="FYH504" s="2479"/>
      <c r="FYI504" s="2479"/>
      <c r="FYJ504" s="2479"/>
      <c r="FYO504" s="2476"/>
      <c r="FYP504" s="2476"/>
      <c r="FYQ504" s="2476"/>
      <c r="FYR504" s="2479"/>
      <c r="FYS504" s="2479"/>
      <c r="FYT504" s="2479"/>
      <c r="FYU504" s="2479"/>
      <c r="FYZ504" s="2476"/>
      <c r="FZA504" s="2476"/>
      <c r="FZB504" s="2476"/>
      <c r="FZC504" s="2479"/>
      <c r="FZD504" s="2479"/>
      <c r="FZE504" s="2479"/>
      <c r="FZF504" s="2479"/>
      <c r="FZK504" s="2476"/>
      <c r="FZL504" s="2476"/>
      <c r="FZM504" s="2476"/>
      <c r="FZN504" s="2479"/>
      <c r="FZO504" s="2479"/>
      <c r="FZP504" s="2479"/>
      <c r="FZQ504" s="2479"/>
      <c r="FZV504" s="2476"/>
      <c r="FZW504" s="2476"/>
      <c r="FZX504" s="2476"/>
      <c r="FZY504" s="2479"/>
      <c r="FZZ504" s="2479"/>
      <c r="GAA504" s="2479"/>
      <c r="GAB504" s="2479"/>
      <c r="GAG504" s="2476"/>
      <c r="GAH504" s="2476"/>
      <c r="GAI504" s="2476"/>
      <c r="GAJ504" s="2479"/>
      <c r="GAK504" s="2479"/>
      <c r="GAL504" s="2479"/>
      <c r="GAM504" s="2479"/>
      <c r="GAR504" s="2476"/>
      <c r="GAS504" s="2476"/>
      <c r="GAT504" s="2476"/>
      <c r="GAU504" s="2479"/>
      <c r="GAV504" s="2479"/>
      <c r="GAW504" s="2479"/>
      <c r="GAX504" s="2479"/>
      <c r="GBC504" s="2476"/>
      <c r="GBD504" s="2476"/>
      <c r="GBE504" s="2476"/>
      <c r="GBF504" s="2479"/>
      <c r="GBG504" s="2479"/>
      <c r="GBH504" s="2479"/>
      <c r="GBI504" s="2479"/>
      <c r="GBN504" s="2476"/>
      <c r="GBO504" s="2476"/>
      <c r="GBP504" s="2476"/>
      <c r="GBQ504" s="2479"/>
      <c r="GBR504" s="2479"/>
      <c r="GBS504" s="2479"/>
      <c r="GBT504" s="2479"/>
      <c r="GBY504" s="2476"/>
      <c r="GBZ504" s="2476"/>
      <c r="GCA504" s="2476"/>
      <c r="GCB504" s="2479"/>
      <c r="GCC504" s="2479"/>
      <c r="GCD504" s="2479"/>
      <c r="GCE504" s="2479"/>
      <c r="GCJ504" s="2476"/>
      <c r="GCK504" s="2476"/>
      <c r="GCL504" s="2476"/>
      <c r="GCM504" s="2479"/>
      <c r="GCN504" s="2479"/>
      <c r="GCO504" s="2479"/>
      <c r="GCP504" s="2479"/>
      <c r="GCU504" s="2476"/>
      <c r="GCV504" s="2476"/>
      <c r="GCW504" s="2476"/>
      <c r="GCX504" s="2479"/>
      <c r="GCY504" s="2479"/>
      <c r="GCZ504" s="2479"/>
      <c r="GDA504" s="2479"/>
      <c r="GDF504" s="2476"/>
      <c r="GDG504" s="2476"/>
      <c r="GDH504" s="2476"/>
      <c r="GDI504" s="2479"/>
      <c r="GDJ504" s="2479"/>
      <c r="GDK504" s="2479"/>
      <c r="GDL504" s="2479"/>
      <c r="GDQ504" s="2476"/>
      <c r="GDR504" s="2476"/>
      <c r="GDS504" s="2476"/>
      <c r="GDT504" s="2479"/>
      <c r="GDU504" s="2479"/>
      <c r="GDV504" s="2479"/>
      <c r="GDW504" s="2479"/>
      <c r="GEB504" s="2476"/>
      <c r="GEC504" s="2476"/>
      <c r="GED504" s="2476"/>
      <c r="GEE504" s="2479"/>
      <c r="GEF504" s="2479"/>
      <c r="GEG504" s="2479"/>
      <c r="GEH504" s="2479"/>
      <c r="GEM504" s="2476"/>
      <c r="GEN504" s="2476"/>
      <c r="GEO504" s="2476"/>
      <c r="GEP504" s="2479"/>
      <c r="GEQ504" s="2479"/>
      <c r="GER504" s="2479"/>
      <c r="GES504" s="2479"/>
      <c r="GEX504" s="2476"/>
      <c r="GEY504" s="2476"/>
      <c r="GEZ504" s="2476"/>
      <c r="GFA504" s="2479"/>
      <c r="GFB504" s="2479"/>
      <c r="GFC504" s="2479"/>
      <c r="GFD504" s="2479"/>
      <c r="GFI504" s="2476"/>
      <c r="GFJ504" s="2476"/>
      <c r="GFK504" s="2476"/>
      <c r="GFL504" s="2479"/>
      <c r="GFM504" s="2479"/>
      <c r="GFN504" s="2479"/>
      <c r="GFO504" s="2479"/>
      <c r="GFT504" s="2476"/>
      <c r="GFU504" s="2476"/>
      <c r="GFV504" s="2476"/>
      <c r="GFW504" s="2479"/>
      <c r="GFX504" s="2479"/>
      <c r="GFY504" s="2479"/>
      <c r="GFZ504" s="2479"/>
      <c r="GGE504" s="2476"/>
      <c r="GGF504" s="2476"/>
      <c r="GGG504" s="2476"/>
      <c r="GGH504" s="2479"/>
      <c r="GGI504" s="2479"/>
      <c r="GGJ504" s="2479"/>
      <c r="GGK504" s="2479"/>
      <c r="GGP504" s="2476"/>
      <c r="GGQ504" s="2476"/>
      <c r="GGR504" s="2476"/>
      <c r="GGS504" s="2479"/>
      <c r="GGT504" s="2479"/>
      <c r="GGU504" s="2479"/>
      <c r="GGV504" s="2479"/>
      <c r="GHA504" s="2476"/>
      <c r="GHB504" s="2476"/>
      <c r="GHC504" s="2476"/>
      <c r="GHD504" s="2479"/>
      <c r="GHE504" s="2479"/>
      <c r="GHF504" s="2479"/>
      <c r="GHG504" s="2479"/>
      <c r="GHL504" s="2476"/>
      <c r="GHM504" s="2476"/>
      <c r="GHN504" s="2476"/>
      <c r="GHO504" s="2479"/>
      <c r="GHP504" s="2479"/>
      <c r="GHQ504" s="2479"/>
      <c r="GHR504" s="2479"/>
      <c r="GHW504" s="2476"/>
      <c r="GHX504" s="2476"/>
      <c r="GHY504" s="2476"/>
      <c r="GHZ504" s="2479"/>
      <c r="GIA504" s="2479"/>
      <c r="GIB504" s="2479"/>
      <c r="GIC504" s="2479"/>
      <c r="GIH504" s="2476"/>
      <c r="GII504" s="2476"/>
      <c r="GIJ504" s="2476"/>
      <c r="GIK504" s="2479"/>
      <c r="GIL504" s="2479"/>
      <c r="GIM504" s="2479"/>
      <c r="GIN504" s="2479"/>
      <c r="GIS504" s="2476"/>
      <c r="GIT504" s="2476"/>
      <c r="GIU504" s="2476"/>
      <c r="GIV504" s="2479"/>
      <c r="GIW504" s="2479"/>
      <c r="GIX504" s="2479"/>
      <c r="GIY504" s="2479"/>
      <c r="GJD504" s="2476"/>
      <c r="GJE504" s="2476"/>
      <c r="GJF504" s="2476"/>
      <c r="GJG504" s="2479"/>
      <c r="GJH504" s="2479"/>
      <c r="GJI504" s="2479"/>
      <c r="GJJ504" s="2479"/>
      <c r="GJO504" s="2476"/>
      <c r="GJP504" s="2476"/>
      <c r="GJQ504" s="2476"/>
      <c r="GJR504" s="2479"/>
      <c r="GJS504" s="2479"/>
      <c r="GJT504" s="2479"/>
      <c r="GJU504" s="2479"/>
      <c r="GJZ504" s="2476"/>
      <c r="GKA504" s="2476"/>
      <c r="GKB504" s="2476"/>
      <c r="GKC504" s="2479"/>
      <c r="GKD504" s="2479"/>
      <c r="GKE504" s="2479"/>
      <c r="GKF504" s="2479"/>
      <c r="GKK504" s="2476"/>
      <c r="GKL504" s="2476"/>
      <c r="GKM504" s="2476"/>
      <c r="GKN504" s="2479"/>
      <c r="GKO504" s="2479"/>
      <c r="GKP504" s="2479"/>
      <c r="GKQ504" s="2479"/>
      <c r="GKV504" s="2476"/>
      <c r="GKW504" s="2476"/>
      <c r="GKX504" s="2476"/>
      <c r="GKY504" s="2479"/>
      <c r="GKZ504" s="2479"/>
      <c r="GLA504" s="2479"/>
      <c r="GLB504" s="2479"/>
      <c r="GLG504" s="2476"/>
      <c r="GLH504" s="2476"/>
      <c r="GLI504" s="2476"/>
      <c r="GLJ504" s="2479"/>
      <c r="GLK504" s="2479"/>
      <c r="GLL504" s="2479"/>
      <c r="GLM504" s="2479"/>
      <c r="GLR504" s="2476"/>
      <c r="GLS504" s="2476"/>
      <c r="GLT504" s="2476"/>
      <c r="GLU504" s="2479"/>
      <c r="GLV504" s="2479"/>
      <c r="GLW504" s="2479"/>
      <c r="GLX504" s="2479"/>
      <c r="GMC504" s="2476"/>
      <c r="GMD504" s="2476"/>
      <c r="GME504" s="2476"/>
      <c r="GMF504" s="2479"/>
      <c r="GMG504" s="2479"/>
      <c r="GMH504" s="2479"/>
      <c r="GMI504" s="2479"/>
      <c r="GMN504" s="2476"/>
      <c r="GMO504" s="2476"/>
      <c r="GMP504" s="2476"/>
      <c r="GMQ504" s="2479"/>
      <c r="GMR504" s="2479"/>
      <c r="GMS504" s="2479"/>
      <c r="GMT504" s="2479"/>
      <c r="GMY504" s="2476"/>
      <c r="GMZ504" s="2476"/>
      <c r="GNA504" s="2476"/>
      <c r="GNB504" s="2479"/>
      <c r="GNC504" s="2479"/>
      <c r="GND504" s="2479"/>
      <c r="GNE504" s="2479"/>
      <c r="GNJ504" s="2476"/>
      <c r="GNK504" s="2476"/>
      <c r="GNL504" s="2476"/>
      <c r="GNM504" s="2479"/>
      <c r="GNN504" s="2479"/>
      <c r="GNO504" s="2479"/>
      <c r="GNP504" s="2479"/>
      <c r="GNU504" s="2476"/>
      <c r="GNV504" s="2476"/>
      <c r="GNW504" s="2476"/>
      <c r="GNX504" s="2479"/>
      <c r="GNY504" s="2479"/>
      <c r="GNZ504" s="2479"/>
      <c r="GOA504" s="2479"/>
      <c r="GOF504" s="2476"/>
      <c r="GOG504" s="2476"/>
      <c r="GOH504" s="2476"/>
      <c r="GOI504" s="2479"/>
      <c r="GOJ504" s="2479"/>
      <c r="GOK504" s="2479"/>
      <c r="GOL504" s="2479"/>
      <c r="GOQ504" s="2476"/>
      <c r="GOR504" s="2476"/>
      <c r="GOS504" s="2476"/>
      <c r="GOT504" s="2479"/>
      <c r="GOU504" s="2479"/>
      <c r="GOV504" s="2479"/>
      <c r="GOW504" s="2479"/>
      <c r="GPB504" s="2476"/>
      <c r="GPC504" s="2476"/>
      <c r="GPD504" s="2476"/>
      <c r="GPE504" s="2479"/>
      <c r="GPF504" s="2479"/>
      <c r="GPG504" s="2479"/>
      <c r="GPH504" s="2479"/>
      <c r="GPM504" s="2476"/>
      <c r="GPN504" s="2476"/>
      <c r="GPO504" s="2476"/>
      <c r="GPP504" s="2479"/>
      <c r="GPQ504" s="2479"/>
      <c r="GPR504" s="2479"/>
      <c r="GPS504" s="2479"/>
      <c r="GPX504" s="2476"/>
      <c r="GPY504" s="2476"/>
      <c r="GPZ504" s="2476"/>
      <c r="GQA504" s="2479"/>
      <c r="GQB504" s="2479"/>
      <c r="GQC504" s="2479"/>
      <c r="GQD504" s="2479"/>
      <c r="GQI504" s="2476"/>
      <c r="GQJ504" s="2476"/>
      <c r="GQK504" s="2476"/>
      <c r="GQL504" s="2479"/>
      <c r="GQM504" s="2479"/>
      <c r="GQN504" s="2479"/>
      <c r="GQO504" s="2479"/>
      <c r="GQT504" s="2476"/>
      <c r="GQU504" s="2476"/>
      <c r="GQV504" s="2476"/>
      <c r="GQW504" s="2479"/>
      <c r="GQX504" s="2479"/>
      <c r="GQY504" s="2479"/>
      <c r="GQZ504" s="2479"/>
      <c r="GRE504" s="2476"/>
      <c r="GRF504" s="2476"/>
      <c r="GRG504" s="2476"/>
      <c r="GRH504" s="2479"/>
      <c r="GRI504" s="2479"/>
      <c r="GRJ504" s="2479"/>
      <c r="GRK504" s="2479"/>
      <c r="GRP504" s="2476"/>
      <c r="GRQ504" s="2476"/>
      <c r="GRR504" s="2476"/>
      <c r="GRS504" s="2479"/>
      <c r="GRT504" s="2479"/>
      <c r="GRU504" s="2479"/>
      <c r="GRV504" s="2479"/>
      <c r="GSA504" s="2476"/>
      <c r="GSB504" s="2476"/>
      <c r="GSC504" s="2476"/>
      <c r="GSD504" s="2479"/>
      <c r="GSE504" s="2479"/>
      <c r="GSF504" s="2479"/>
      <c r="GSG504" s="2479"/>
      <c r="GSL504" s="2476"/>
      <c r="GSM504" s="2476"/>
      <c r="GSN504" s="2476"/>
      <c r="GSO504" s="2479"/>
      <c r="GSP504" s="2479"/>
      <c r="GSQ504" s="2479"/>
      <c r="GSR504" s="2479"/>
      <c r="GSW504" s="2476"/>
      <c r="GSX504" s="2476"/>
      <c r="GSY504" s="2476"/>
      <c r="GSZ504" s="2479"/>
      <c r="GTA504" s="2479"/>
      <c r="GTB504" s="2479"/>
      <c r="GTC504" s="2479"/>
      <c r="GTH504" s="2476"/>
      <c r="GTI504" s="2476"/>
      <c r="GTJ504" s="2476"/>
      <c r="GTK504" s="2479"/>
      <c r="GTL504" s="2479"/>
      <c r="GTM504" s="2479"/>
      <c r="GTN504" s="2479"/>
      <c r="GTS504" s="2476"/>
      <c r="GTT504" s="2476"/>
      <c r="GTU504" s="2476"/>
      <c r="GTV504" s="2479"/>
      <c r="GTW504" s="2479"/>
      <c r="GTX504" s="2479"/>
      <c r="GTY504" s="2479"/>
      <c r="GUD504" s="2476"/>
      <c r="GUE504" s="2476"/>
      <c r="GUF504" s="2476"/>
      <c r="GUG504" s="2479"/>
      <c r="GUH504" s="2479"/>
      <c r="GUI504" s="2479"/>
      <c r="GUJ504" s="2479"/>
      <c r="GUO504" s="2476"/>
      <c r="GUP504" s="2476"/>
      <c r="GUQ504" s="2476"/>
      <c r="GUR504" s="2479"/>
      <c r="GUS504" s="2479"/>
      <c r="GUT504" s="2479"/>
      <c r="GUU504" s="2479"/>
      <c r="GUZ504" s="2476"/>
      <c r="GVA504" s="2476"/>
      <c r="GVB504" s="2476"/>
      <c r="GVC504" s="2479"/>
      <c r="GVD504" s="2479"/>
      <c r="GVE504" s="2479"/>
      <c r="GVF504" s="2479"/>
      <c r="GVK504" s="2476"/>
      <c r="GVL504" s="2476"/>
      <c r="GVM504" s="2476"/>
      <c r="GVN504" s="2479"/>
      <c r="GVO504" s="2479"/>
      <c r="GVP504" s="2479"/>
      <c r="GVQ504" s="2479"/>
      <c r="GVV504" s="2476"/>
      <c r="GVW504" s="2476"/>
      <c r="GVX504" s="2476"/>
      <c r="GVY504" s="2479"/>
      <c r="GVZ504" s="2479"/>
      <c r="GWA504" s="2479"/>
      <c r="GWB504" s="2479"/>
      <c r="GWG504" s="2476"/>
      <c r="GWH504" s="2476"/>
      <c r="GWI504" s="2476"/>
      <c r="GWJ504" s="2479"/>
      <c r="GWK504" s="2479"/>
      <c r="GWL504" s="2479"/>
      <c r="GWM504" s="2479"/>
      <c r="GWR504" s="2476"/>
      <c r="GWS504" s="2476"/>
      <c r="GWT504" s="2476"/>
      <c r="GWU504" s="2479"/>
      <c r="GWV504" s="2479"/>
      <c r="GWW504" s="2479"/>
      <c r="GWX504" s="2479"/>
      <c r="GXC504" s="2476"/>
      <c r="GXD504" s="2476"/>
      <c r="GXE504" s="2476"/>
      <c r="GXF504" s="2479"/>
      <c r="GXG504" s="2479"/>
      <c r="GXH504" s="2479"/>
      <c r="GXI504" s="2479"/>
      <c r="GXN504" s="2476"/>
      <c r="GXO504" s="2476"/>
      <c r="GXP504" s="2476"/>
      <c r="GXQ504" s="2479"/>
      <c r="GXR504" s="2479"/>
      <c r="GXS504" s="2479"/>
      <c r="GXT504" s="2479"/>
      <c r="GXY504" s="2476"/>
      <c r="GXZ504" s="2476"/>
      <c r="GYA504" s="2476"/>
      <c r="GYB504" s="2479"/>
      <c r="GYC504" s="2479"/>
      <c r="GYD504" s="2479"/>
      <c r="GYE504" s="2479"/>
      <c r="GYJ504" s="2476"/>
      <c r="GYK504" s="2476"/>
      <c r="GYL504" s="2476"/>
      <c r="GYM504" s="2479"/>
      <c r="GYN504" s="2479"/>
      <c r="GYO504" s="2479"/>
      <c r="GYP504" s="2479"/>
      <c r="GYU504" s="2476"/>
      <c r="GYV504" s="2476"/>
      <c r="GYW504" s="2476"/>
      <c r="GYX504" s="2479"/>
      <c r="GYY504" s="2479"/>
      <c r="GYZ504" s="2479"/>
      <c r="GZA504" s="2479"/>
      <c r="GZF504" s="2476"/>
      <c r="GZG504" s="2476"/>
      <c r="GZH504" s="2476"/>
      <c r="GZI504" s="2479"/>
      <c r="GZJ504" s="2479"/>
      <c r="GZK504" s="2479"/>
      <c r="GZL504" s="2479"/>
      <c r="GZQ504" s="2476"/>
      <c r="GZR504" s="2476"/>
      <c r="GZS504" s="2476"/>
      <c r="GZT504" s="2479"/>
      <c r="GZU504" s="2479"/>
      <c r="GZV504" s="2479"/>
      <c r="GZW504" s="2479"/>
      <c r="HAB504" s="2476"/>
      <c r="HAC504" s="2476"/>
      <c r="HAD504" s="2476"/>
      <c r="HAE504" s="2479"/>
      <c r="HAF504" s="2479"/>
      <c r="HAG504" s="2479"/>
      <c r="HAH504" s="2479"/>
      <c r="HAM504" s="2476"/>
      <c r="HAN504" s="2476"/>
      <c r="HAO504" s="2476"/>
      <c r="HAP504" s="2479"/>
      <c r="HAQ504" s="2479"/>
      <c r="HAR504" s="2479"/>
      <c r="HAS504" s="2479"/>
      <c r="HAX504" s="2476"/>
      <c r="HAY504" s="2476"/>
      <c r="HAZ504" s="2476"/>
      <c r="HBA504" s="2479"/>
      <c r="HBB504" s="2479"/>
      <c r="HBC504" s="2479"/>
      <c r="HBD504" s="2479"/>
      <c r="HBI504" s="2476"/>
      <c r="HBJ504" s="2476"/>
      <c r="HBK504" s="2476"/>
      <c r="HBL504" s="2479"/>
      <c r="HBM504" s="2479"/>
      <c r="HBN504" s="2479"/>
      <c r="HBO504" s="2479"/>
      <c r="HBT504" s="2476"/>
      <c r="HBU504" s="2476"/>
      <c r="HBV504" s="2476"/>
      <c r="HBW504" s="2479"/>
      <c r="HBX504" s="2479"/>
      <c r="HBY504" s="2479"/>
      <c r="HBZ504" s="2479"/>
      <c r="HCE504" s="2476"/>
      <c r="HCF504" s="2476"/>
      <c r="HCG504" s="2476"/>
      <c r="HCH504" s="2479"/>
      <c r="HCI504" s="2479"/>
      <c r="HCJ504" s="2479"/>
      <c r="HCK504" s="2479"/>
      <c r="HCP504" s="2476"/>
      <c r="HCQ504" s="2476"/>
      <c r="HCR504" s="2476"/>
      <c r="HCS504" s="2479"/>
      <c r="HCT504" s="2479"/>
      <c r="HCU504" s="2479"/>
      <c r="HCV504" s="2479"/>
      <c r="HDA504" s="2476"/>
      <c r="HDB504" s="2476"/>
      <c r="HDC504" s="2476"/>
      <c r="HDD504" s="2479"/>
      <c r="HDE504" s="2479"/>
      <c r="HDF504" s="2479"/>
      <c r="HDG504" s="2479"/>
      <c r="HDL504" s="2476"/>
      <c r="HDM504" s="2476"/>
      <c r="HDN504" s="2476"/>
      <c r="HDO504" s="2479"/>
      <c r="HDP504" s="2479"/>
      <c r="HDQ504" s="2479"/>
      <c r="HDR504" s="2479"/>
      <c r="HDW504" s="2476"/>
      <c r="HDX504" s="2476"/>
      <c r="HDY504" s="2476"/>
      <c r="HDZ504" s="2479"/>
      <c r="HEA504" s="2479"/>
      <c r="HEB504" s="2479"/>
      <c r="HEC504" s="2479"/>
      <c r="HEH504" s="2476"/>
      <c r="HEI504" s="2476"/>
      <c r="HEJ504" s="2476"/>
      <c r="HEK504" s="2479"/>
      <c r="HEL504" s="2479"/>
      <c r="HEM504" s="2479"/>
      <c r="HEN504" s="2479"/>
      <c r="HES504" s="2476"/>
      <c r="HET504" s="2476"/>
      <c r="HEU504" s="2476"/>
      <c r="HEV504" s="2479"/>
      <c r="HEW504" s="2479"/>
      <c r="HEX504" s="2479"/>
      <c r="HEY504" s="2479"/>
      <c r="HFD504" s="2476"/>
      <c r="HFE504" s="2476"/>
      <c r="HFF504" s="2476"/>
      <c r="HFG504" s="2479"/>
      <c r="HFH504" s="2479"/>
      <c r="HFI504" s="2479"/>
      <c r="HFJ504" s="2479"/>
      <c r="HFO504" s="2476"/>
      <c r="HFP504" s="2476"/>
      <c r="HFQ504" s="2476"/>
      <c r="HFR504" s="2479"/>
      <c r="HFS504" s="2479"/>
      <c r="HFT504" s="2479"/>
      <c r="HFU504" s="2479"/>
      <c r="HFZ504" s="2476"/>
      <c r="HGA504" s="2476"/>
      <c r="HGB504" s="2476"/>
      <c r="HGC504" s="2479"/>
      <c r="HGD504" s="2479"/>
      <c r="HGE504" s="2479"/>
      <c r="HGF504" s="2479"/>
      <c r="HGK504" s="2476"/>
      <c r="HGL504" s="2476"/>
      <c r="HGM504" s="2476"/>
      <c r="HGN504" s="2479"/>
      <c r="HGO504" s="2479"/>
      <c r="HGP504" s="2479"/>
      <c r="HGQ504" s="2479"/>
      <c r="HGV504" s="2476"/>
      <c r="HGW504" s="2476"/>
      <c r="HGX504" s="2476"/>
      <c r="HGY504" s="2479"/>
      <c r="HGZ504" s="2479"/>
      <c r="HHA504" s="2479"/>
      <c r="HHB504" s="2479"/>
      <c r="HHG504" s="2476"/>
      <c r="HHH504" s="2476"/>
      <c r="HHI504" s="2476"/>
      <c r="HHJ504" s="2479"/>
      <c r="HHK504" s="2479"/>
      <c r="HHL504" s="2479"/>
      <c r="HHM504" s="2479"/>
      <c r="HHR504" s="2476"/>
      <c r="HHS504" s="2476"/>
      <c r="HHT504" s="2476"/>
      <c r="HHU504" s="2479"/>
      <c r="HHV504" s="2479"/>
      <c r="HHW504" s="2479"/>
      <c r="HHX504" s="2479"/>
      <c r="HIC504" s="2476"/>
      <c r="HID504" s="2476"/>
      <c r="HIE504" s="2476"/>
      <c r="HIF504" s="2479"/>
      <c r="HIG504" s="2479"/>
      <c r="HIH504" s="2479"/>
      <c r="HII504" s="2479"/>
      <c r="HIN504" s="2476"/>
      <c r="HIO504" s="2476"/>
      <c r="HIP504" s="2476"/>
      <c r="HIQ504" s="2479"/>
      <c r="HIR504" s="2479"/>
      <c r="HIS504" s="2479"/>
      <c r="HIT504" s="2479"/>
      <c r="HIY504" s="2476"/>
      <c r="HIZ504" s="2476"/>
      <c r="HJA504" s="2476"/>
      <c r="HJB504" s="2479"/>
      <c r="HJC504" s="2479"/>
      <c r="HJD504" s="2479"/>
      <c r="HJE504" s="2479"/>
      <c r="HJJ504" s="2476"/>
      <c r="HJK504" s="2476"/>
      <c r="HJL504" s="2476"/>
      <c r="HJM504" s="2479"/>
      <c r="HJN504" s="2479"/>
      <c r="HJO504" s="2479"/>
      <c r="HJP504" s="2479"/>
      <c r="HJU504" s="2476"/>
      <c r="HJV504" s="2476"/>
      <c r="HJW504" s="2476"/>
      <c r="HJX504" s="2479"/>
      <c r="HJY504" s="2479"/>
      <c r="HJZ504" s="2479"/>
      <c r="HKA504" s="2479"/>
      <c r="HKF504" s="2476"/>
      <c r="HKG504" s="2476"/>
      <c r="HKH504" s="2476"/>
      <c r="HKI504" s="2479"/>
      <c r="HKJ504" s="2479"/>
      <c r="HKK504" s="2479"/>
      <c r="HKL504" s="2479"/>
      <c r="HKQ504" s="2476"/>
      <c r="HKR504" s="2476"/>
      <c r="HKS504" s="2476"/>
      <c r="HKT504" s="2479"/>
      <c r="HKU504" s="2479"/>
      <c r="HKV504" s="2479"/>
      <c r="HKW504" s="2479"/>
      <c r="HLB504" s="2476"/>
      <c r="HLC504" s="2476"/>
      <c r="HLD504" s="2476"/>
      <c r="HLE504" s="2479"/>
      <c r="HLF504" s="2479"/>
      <c r="HLG504" s="2479"/>
      <c r="HLH504" s="2479"/>
      <c r="HLM504" s="2476"/>
      <c r="HLN504" s="2476"/>
      <c r="HLO504" s="2476"/>
      <c r="HLP504" s="2479"/>
      <c r="HLQ504" s="2479"/>
      <c r="HLR504" s="2479"/>
      <c r="HLS504" s="2479"/>
      <c r="HLX504" s="2476"/>
      <c r="HLY504" s="2476"/>
      <c r="HLZ504" s="2476"/>
      <c r="HMA504" s="2479"/>
      <c r="HMB504" s="2479"/>
      <c r="HMC504" s="2479"/>
      <c r="HMD504" s="2479"/>
      <c r="HMI504" s="2476"/>
      <c r="HMJ504" s="2476"/>
      <c r="HMK504" s="2476"/>
      <c r="HML504" s="2479"/>
      <c r="HMM504" s="2479"/>
      <c r="HMN504" s="2479"/>
      <c r="HMO504" s="2479"/>
      <c r="HMT504" s="2476"/>
      <c r="HMU504" s="2476"/>
      <c r="HMV504" s="2476"/>
      <c r="HMW504" s="2479"/>
      <c r="HMX504" s="2479"/>
      <c r="HMY504" s="2479"/>
      <c r="HMZ504" s="2479"/>
      <c r="HNE504" s="2476"/>
      <c r="HNF504" s="2476"/>
      <c r="HNG504" s="2476"/>
      <c r="HNH504" s="2479"/>
      <c r="HNI504" s="2479"/>
      <c r="HNJ504" s="2479"/>
      <c r="HNK504" s="2479"/>
      <c r="HNP504" s="2476"/>
      <c r="HNQ504" s="2476"/>
      <c r="HNR504" s="2476"/>
      <c r="HNS504" s="2479"/>
      <c r="HNT504" s="2479"/>
      <c r="HNU504" s="2479"/>
      <c r="HNV504" s="2479"/>
      <c r="HOA504" s="2476"/>
      <c r="HOB504" s="2476"/>
      <c r="HOC504" s="2476"/>
      <c r="HOD504" s="2479"/>
      <c r="HOE504" s="2479"/>
      <c r="HOF504" s="2479"/>
      <c r="HOG504" s="2479"/>
      <c r="HOL504" s="2476"/>
      <c r="HOM504" s="2476"/>
      <c r="HON504" s="2476"/>
      <c r="HOO504" s="2479"/>
      <c r="HOP504" s="2479"/>
      <c r="HOQ504" s="2479"/>
      <c r="HOR504" s="2479"/>
      <c r="HOW504" s="2476"/>
      <c r="HOX504" s="2476"/>
      <c r="HOY504" s="2476"/>
      <c r="HOZ504" s="2479"/>
      <c r="HPA504" s="2479"/>
      <c r="HPB504" s="2479"/>
      <c r="HPC504" s="2479"/>
      <c r="HPH504" s="2476"/>
      <c r="HPI504" s="2476"/>
      <c r="HPJ504" s="2476"/>
      <c r="HPK504" s="2479"/>
      <c r="HPL504" s="2479"/>
      <c r="HPM504" s="2479"/>
      <c r="HPN504" s="2479"/>
      <c r="HPS504" s="2476"/>
      <c r="HPT504" s="2476"/>
      <c r="HPU504" s="2476"/>
      <c r="HPV504" s="2479"/>
      <c r="HPW504" s="2479"/>
      <c r="HPX504" s="2479"/>
      <c r="HPY504" s="2479"/>
      <c r="HQD504" s="2476"/>
      <c r="HQE504" s="2476"/>
      <c r="HQF504" s="2476"/>
      <c r="HQG504" s="2479"/>
      <c r="HQH504" s="2479"/>
      <c r="HQI504" s="2479"/>
      <c r="HQJ504" s="2479"/>
      <c r="HQO504" s="2476"/>
      <c r="HQP504" s="2476"/>
      <c r="HQQ504" s="2476"/>
      <c r="HQR504" s="2479"/>
      <c r="HQS504" s="2479"/>
      <c r="HQT504" s="2479"/>
      <c r="HQU504" s="2479"/>
      <c r="HQZ504" s="2476"/>
      <c r="HRA504" s="2476"/>
      <c r="HRB504" s="2476"/>
      <c r="HRC504" s="2479"/>
      <c r="HRD504" s="2479"/>
      <c r="HRE504" s="2479"/>
      <c r="HRF504" s="2479"/>
      <c r="HRK504" s="2476"/>
      <c r="HRL504" s="2476"/>
      <c r="HRM504" s="2476"/>
      <c r="HRN504" s="2479"/>
      <c r="HRO504" s="2479"/>
      <c r="HRP504" s="2479"/>
      <c r="HRQ504" s="2479"/>
      <c r="HRV504" s="2476"/>
      <c r="HRW504" s="2476"/>
      <c r="HRX504" s="2476"/>
      <c r="HRY504" s="2479"/>
      <c r="HRZ504" s="2479"/>
      <c r="HSA504" s="2479"/>
      <c r="HSB504" s="2479"/>
      <c r="HSG504" s="2476"/>
      <c r="HSH504" s="2476"/>
      <c r="HSI504" s="2476"/>
      <c r="HSJ504" s="2479"/>
      <c r="HSK504" s="2479"/>
      <c r="HSL504" s="2479"/>
      <c r="HSM504" s="2479"/>
      <c r="HSR504" s="2476"/>
      <c r="HSS504" s="2476"/>
      <c r="HST504" s="2476"/>
      <c r="HSU504" s="2479"/>
      <c r="HSV504" s="2479"/>
      <c r="HSW504" s="2479"/>
      <c r="HSX504" s="2479"/>
      <c r="HTC504" s="2476"/>
      <c r="HTD504" s="2476"/>
      <c r="HTE504" s="2476"/>
      <c r="HTF504" s="2479"/>
      <c r="HTG504" s="2479"/>
      <c r="HTH504" s="2479"/>
      <c r="HTI504" s="2479"/>
      <c r="HTN504" s="2476"/>
      <c r="HTO504" s="2476"/>
      <c r="HTP504" s="2476"/>
      <c r="HTQ504" s="2479"/>
      <c r="HTR504" s="2479"/>
      <c r="HTS504" s="2479"/>
      <c r="HTT504" s="2479"/>
      <c r="HTY504" s="2476"/>
      <c r="HTZ504" s="2476"/>
      <c r="HUA504" s="2476"/>
      <c r="HUB504" s="2479"/>
      <c r="HUC504" s="2479"/>
      <c r="HUD504" s="2479"/>
      <c r="HUE504" s="2479"/>
      <c r="HUJ504" s="2476"/>
      <c r="HUK504" s="2476"/>
      <c r="HUL504" s="2476"/>
      <c r="HUM504" s="2479"/>
      <c r="HUN504" s="2479"/>
      <c r="HUO504" s="2479"/>
      <c r="HUP504" s="2479"/>
      <c r="HUU504" s="2476"/>
      <c r="HUV504" s="2476"/>
      <c r="HUW504" s="2476"/>
      <c r="HUX504" s="2479"/>
      <c r="HUY504" s="2479"/>
      <c r="HUZ504" s="2479"/>
      <c r="HVA504" s="2479"/>
      <c r="HVF504" s="2476"/>
      <c r="HVG504" s="2476"/>
      <c r="HVH504" s="2476"/>
      <c r="HVI504" s="2479"/>
      <c r="HVJ504" s="2479"/>
      <c r="HVK504" s="2479"/>
      <c r="HVL504" s="2479"/>
      <c r="HVQ504" s="2476"/>
      <c r="HVR504" s="2476"/>
      <c r="HVS504" s="2476"/>
      <c r="HVT504" s="2479"/>
      <c r="HVU504" s="2479"/>
      <c r="HVV504" s="2479"/>
      <c r="HVW504" s="2479"/>
      <c r="HWB504" s="2476"/>
      <c r="HWC504" s="2476"/>
      <c r="HWD504" s="2476"/>
      <c r="HWE504" s="2479"/>
      <c r="HWF504" s="2479"/>
      <c r="HWG504" s="2479"/>
      <c r="HWH504" s="2479"/>
      <c r="HWM504" s="2476"/>
      <c r="HWN504" s="2476"/>
      <c r="HWO504" s="2476"/>
      <c r="HWP504" s="2479"/>
      <c r="HWQ504" s="2479"/>
      <c r="HWR504" s="2479"/>
      <c r="HWS504" s="2479"/>
      <c r="HWX504" s="2476"/>
      <c r="HWY504" s="2476"/>
      <c r="HWZ504" s="2476"/>
      <c r="HXA504" s="2479"/>
      <c r="HXB504" s="2479"/>
      <c r="HXC504" s="2479"/>
      <c r="HXD504" s="2479"/>
      <c r="HXI504" s="2476"/>
      <c r="HXJ504" s="2476"/>
      <c r="HXK504" s="2476"/>
      <c r="HXL504" s="2479"/>
      <c r="HXM504" s="2479"/>
      <c r="HXN504" s="2479"/>
      <c r="HXO504" s="2479"/>
      <c r="HXT504" s="2476"/>
      <c r="HXU504" s="2476"/>
      <c r="HXV504" s="2476"/>
      <c r="HXW504" s="2479"/>
      <c r="HXX504" s="2479"/>
      <c r="HXY504" s="2479"/>
      <c r="HXZ504" s="2479"/>
      <c r="HYE504" s="2476"/>
      <c r="HYF504" s="2476"/>
      <c r="HYG504" s="2476"/>
      <c r="HYH504" s="2479"/>
      <c r="HYI504" s="2479"/>
      <c r="HYJ504" s="2479"/>
      <c r="HYK504" s="2479"/>
      <c r="HYP504" s="2476"/>
      <c r="HYQ504" s="2476"/>
      <c r="HYR504" s="2476"/>
      <c r="HYS504" s="2479"/>
      <c r="HYT504" s="2479"/>
      <c r="HYU504" s="2479"/>
      <c r="HYV504" s="2479"/>
      <c r="HZA504" s="2476"/>
      <c r="HZB504" s="2476"/>
      <c r="HZC504" s="2476"/>
      <c r="HZD504" s="2479"/>
      <c r="HZE504" s="2479"/>
      <c r="HZF504" s="2479"/>
      <c r="HZG504" s="2479"/>
      <c r="HZL504" s="2476"/>
      <c r="HZM504" s="2476"/>
      <c r="HZN504" s="2476"/>
      <c r="HZO504" s="2479"/>
      <c r="HZP504" s="2479"/>
      <c r="HZQ504" s="2479"/>
      <c r="HZR504" s="2479"/>
      <c r="HZW504" s="2476"/>
      <c r="HZX504" s="2476"/>
      <c r="HZY504" s="2476"/>
      <c r="HZZ504" s="2479"/>
      <c r="IAA504" s="2479"/>
      <c r="IAB504" s="2479"/>
      <c r="IAC504" s="2479"/>
      <c r="IAH504" s="2476"/>
      <c r="IAI504" s="2476"/>
      <c r="IAJ504" s="2476"/>
      <c r="IAK504" s="2479"/>
      <c r="IAL504" s="2479"/>
      <c r="IAM504" s="2479"/>
      <c r="IAN504" s="2479"/>
      <c r="IAS504" s="2476"/>
      <c r="IAT504" s="2476"/>
      <c r="IAU504" s="2476"/>
      <c r="IAV504" s="2479"/>
      <c r="IAW504" s="2479"/>
      <c r="IAX504" s="2479"/>
      <c r="IAY504" s="2479"/>
      <c r="IBD504" s="2476"/>
      <c r="IBE504" s="2476"/>
      <c r="IBF504" s="2476"/>
      <c r="IBG504" s="2479"/>
      <c r="IBH504" s="2479"/>
      <c r="IBI504" s="2479"/>
      <c r="IBJ504" s="2479"/>
      <c r="IBO504" s="2476"/>
      <c r="IBP504" s="2476"/>
      <c r="IBQ504" s="2476"/>
      <c r="IBR504" s="2479"/>
      <c r="IBS504" s="2479"/>
      <c r="IBT504" s="2479"/>
      <c r="IBU504" s="2479"/>
      <c r="IBZ504" s="2476"/>
      <c r="ICA504" s="2476"/>
      <c r="ICB504" s="2476"/>
      <c r="ICC504" s="2479"/>
      <c r="ICD504" s="2479"/>
      <c r="ICE504" s="2479"/>
      <c r="ICF504" s="2479"/>
      <c r="ICK504" s="2476"/>
      <c r="ICL504" s="2476"/>
      <c r="ICM504" s="2476"/>
      <c r="ICN504" s="2479"/>
      <c r="ICO504" s="2479"/>
      <c r="ICP504" s="2479"/>
      <c r="ICQ504" s="2479"/>
      <c r="ICV504" s="2476"/>
      <c r="ICW504" s="2476"/>
      <c r="ICX504" s="2476"/>
      <c r="ICY504" s="2479"/>
      <c r="ICZ504" s="2479"/>
      <c r="IDA504" s="2479"/>
      <c r="IDB504" s="2479"/>
      <c r="IDG504" s="2476"/>
      <c r="IDH504" s="2476"/>
      <c r="IDI504" s="2476"/>
      <c r="IDJ504" s="2479"/>
      <c r="IDK504" s="2479"/>
      <c r="IDL504" s="2479"/>
      <c r="IDM504" s="2479"/>
      <c r="IDR504" s="2476"/>
      <c r="IDS504" s="2476"/>
      <c r="IDT504" s="2476"/>
      <c r="IDU504" s="2479"/>
      <c r="IDV504" s="2479"/>
      <c r="IDW504" s="2479"/>
      <c r="IDX504" s="2479"/>
      <c r="IEC504" s="2476"/>
      <c r="IED504" s="2476"/>
      <c r="IEE504" s="2476"/>
      <c r="IEF504" s="2479"/>
      <c r="IEG504" s="2479"/>
      <c r="IEH504" s="2479"/>
      <c r="IEI504" s="2479"/>
      <c r="IEN504" s="2476"/>
      <c r="IEO504" s="2476"/>
      <c r="IEP504" s="2476"/>
      <c r="IEQ504" s="2479"/>
      <c r="IER504" s="2479"/>
      <c r="IES504" s="2479"/>
      <c r="IET504" s="2479"/>
      <c r="IEY504" s="2476"/>
      <c r="IEZ504" s="2476"/>
      <c r="IFA504" s="2476"/>
      <c r="IFB504" s="2479"/>
      <c r="IFC504" s="2479"/>
      <c r="IFD504" s="2479"/>
      <c r="IFE504" s="2479"/>
      <c r="IFJ504" s="2476"/>
      <c r="IFK504" s="2476"/>
      <c r="IFL504" s="2476"/>
      <c r="IFM504" s="2479"/>
      <c r="IFN504" s="2479"/>
      <c r="IFO504" s="2479"/>
      <c r="IFP504" s="2479"/>
      <c r="IFU504" s="2476"/>
      <c r="IFV504" s="2476"/>
      <c r="IFW504" s="2476"/>
      <c r="IFX504" s="2479"/>
      <c r="IFY504" s="2479"/>
      <c r="IFZ504" s="2479"/>
      <c r="IGA504" s="2479"/>
      <c r="IGF504" s="2476"/>
      <c r="IGG504" s="2476"/>
      <c r="IGH504" s="2476"/>
      <c r="IGI504" s="2479"/>
      <c r="IGJ504" s="2479"/>
      <c r="IGK504" s="2479"/>
      <c r="IGL504" s="2479"/>
      <c r="IGQ504" s="2476"/>
      <c r="IGR504" s="2476"/>
      <c r="IGS504" s="2476"/>
      <c r="IGT504" s="2479"/>
      <c r="IGU504" s="2479"/>
      <c r="IGV504" s="2479"/>
      <c r="IGW504" s="2479"/>
      <c r="IHB504" s="2476"/>
      <c r="IHC504" s="2476"/>
      <c r="IHD504" s="2476"/>
      <c r="IHE504" s="2479"/>
      <c r="IHF504" s="2479"/>
      <c r="IHG504" s="2479"/>
      <c r="IHH504" s="2479"/>
      <c r="IHM504" s="2476"/>
      <c r="IHN504" s="2476"/>
      <c r="IHO504" s="2476"/>
      <c r="IHP504" s="2479"/>
      <c r="IHQ504" s="2479"/>
      <c r="IHR504" s="2479"/>
      <c r="IHS504" s="2479"/>
      <c r="IHX504" s="2476"/>
      <c r="IHY504" s="2476"/>
      <c r="IHZ504" s="2476"/>
      <c r="IIA504" s="2479"/>
      <c r="IIB504" s="2479"/>
      <c r="IIC504" s="2479"/>
      <c r="IID504" s="2479"/>
      <c r="III504" s="2476"/>
      <c r="IIJ504" s="2476"/>
      <c r="IIK504" s="2476"/>
      <c r="IIL504" s="2479"/>
      <c r="IIM504" s="2479"/>
      <c r="IIN504" s="2479"/>
      <c r="IIO504" s="2479"/>
      <c r="IIT504" s="2476"/>
      <c r="IIU504" s="2476"/>
      <c r="IIV504" s="2476"/>
      <c r="IIW504" s="2479"/>
      <c r="IIX504" s="2479"/>
      <c r="IIY504" s="2479"/>
      <c r="IIZ504" s="2479"/>
      <c r="IJE504" s="2476"/>
      <c r="IJF504" s="2476"/>
      <c r="IJG504" s="2476"/>
      <c r="IJH504" s="2479"/>
      <c r="IJI504" s="2479"/>
      <c r="IJJ504" s="2479"/>
      <c r="IJK504" s="2479"/>
      <c r="IJP504" s="2476"/>
      <c r="IJQ504" s="2476"/>
      <c r="IJR504" s="2476"/>
      <c r="IJS504" s="2479"/>
      <c r="IJT504" s="2479"/>
      <c r="IJU504" s="2479"/>
      <c r="IJV504" s="2479"/>
      <c r="IKA504" s="2476"/>
      <c r="IKB504" s="2476"/>
      <c r="IKC504" s="2476"/>
      <c r="IKD504" s="2479"/>
      <c r="IKE504" s="2479"/>
      <c r="IKF504" s="2479"/>
      <c r="IKG504" s="2479"/>
      <c r="IKL504" s="2476"/>
      <c r="IKM504" s="2476"/>
      <c r="IKN504" s="2476"/>
      <c r="IKO504" s="2479"/>
      <c r="IKP504" s="2479"/>
      <c r="IKQ504" s="2479"/>
      <c r="IKR504" s="2479"/>
      <c r="IKW504" s="2476"/>
      <c r="IKX504" s="2476"/>
      <c r="IKY504" s="2476"/>
      <c r="IKZ504" s="2479"/>
      <c r="ILA504" s="2479"/>
      <c r="ILB504" s="2479"/>
      <c r="ILC504" s="2479"/>
      <c r="ILH504" s="2476"/>
      <c r="ILI504" s="2476"/>
      <c r="ILJ504" s="2476"/>
      <c r="ILK504" s="2479"/>
      <c r="ILL504" s="2479"/>
      <c r="ILM504" s="2479"/>
      <c r="ILN504" s="2479"/>
      <c r="ILS504" s="2476"/>
      <c r="ILT504" s="2476"/>
      <c r="ILU504" s="2476"/>
      <c r="ILV504" s="2479"/>
      <c r="ILW504" s="2479"/>
      <c r="ILX504" s="2479"/>
      <c r="ILY504" s="2479"/>
      <c r="IMD504" s="2476"/>
      <c r="IME504" s="2476"/>
      <c r="IMF504" s="2476"/>
      <c r="IMG504" s="2479"/>
      <c r="IMH504" s="2479"/>
      <c r="IMI504" s="2479"/>
      <c r="IMJ504" s="2479"/>
      <c r="IMO504" s="2476"/>
      <c r="IMP504" s="2476"/>
      <c r="IMQ504" s="2476"/>
      <c r="IMR504" s="2479"/>
      <c r="IMS504" s="2479"/>
      <c r="IMT504" s="2479"/>
      <c r="IMU504" s="2479"/>
      <c r="IMZ504" s="2476"/>
      <c r="INA504" s="2476"/>
      <c r="INB504" s="2476"/>
      <c r="INC504" s="2479"/>
      <c r="IND504" s="2479"/>
      <c r="INE504" s="2479"/>
      <c r="INF504" s="2479"/>
      <c r="INK504" s="2476"/>
      <c r="INL504" s="2476"/>
      <c r="INM504" s="2476"/>
      <c r="INN504" s="2479"/>
      <c r="INO504" s="2479"/>
      <c r="INP504" s="2479"/>
      <c r="INQ504" s="2479"/>
      <c r="INV504" s="2476"/>
      <c r="INW504" s="2476"/>
      <c r="INX504" s="2476"/>
      <c r="INY504" s="2479"/>
      <c r="INZ504" s="2479"/>
      <c r="IOA504" s="2479"/>
      <c r="IOB504" s="2479"/>
      <c r="IOG504" s="2476"/>
      <c r="IOH504" s="2476"/>
      <c r="IOI504" s="2476"/>
      <c r="IOJ504" s="2479"/>
      <c r="IOK504" s="2479"/>
      <c r="IOL504" s="2479"/>
      <c r="IOM504" s="2479"/>
      <c r="IOR504" s="2476"/>
      <c r="IOS504" s="2476"/>
      <c r="IOT504" s="2476"/>
      <c r="IOU504" s="2479"/>
      <c r="IOV504" s="2479"/>
      <c r="IOW504" s="2479"/>
      <c r="IOX504" s="2479"/>
      <c r="IPC504" s="2476"/>
      <c r="IPD504" s="2476"/>
      <c r="IPE504" s="2476"/>
      <c r="IPF504" s="2479"/>
      <c r="IPG504" s="2479"/>
      <c r="IPH504" s="2479"/>
      <c r="IPI504" s="2479"/>
      <c r="IPN504" s="2476"/>
      <c r="IPO504" s="2476"/>
      <c r="IPP504" s="2476"/>
      <c r="IPQ504" s="2479"/>
      <c r="IPR504" s="2479"/>
      <c r="IPS504" s="2479"/>
      <c r="IPT504" s="2479"/>
      <c r="IPY504" s="2476"/>
      <c r="IPZ504" s="2476"/>
      <c r="IQA504" s="2476"/>
      <c r="IQB504" s="2479"/>
      <c r="IQC504" s="2479"/>
      <c r="IQD504" s="2479"/>
      <c r="IQE504" s="2479"/>
      <c r="IQJ504" s="2476"/>
      <c r="IQK504" s="2476"/>
      <c r="IQL504" s="2476"/>
      <c r="IQM504" s="2479"/>
      <c r="IQN504" s="2479"/>
      <c r="IQO504" s="2479"/>
      <c r="IQP504" s="2479"/>
      <c r="IQU504" s="2476"/>
      <c r="IQV504" s="2476"/>
      <c r="IQW504" s="2476"/>
      <c r="IQX504" s="2479"/>
      <c r="IQY504" s="2479"/>
      <c r="IQZ504" s="2479"/>
      <c r="IRA504" s="2479"/>
      <c r="IRF504" s="2476"/>
      <c r="IRG504" s="2476"/>
      <c r="IRH504" s="2476"/>
      <c r="IRI504" s="2479"/>
      <c r="IRJ504" s="2479"/>
      <c r="IRK504" s="2479"/>
      <c r="IRL504" s="2479"/>
      <c r="IRQ504" s="2476"/>
      <c r="IRR504" s="2476"/>
      <c r="IRS504" s="2476"/>
      <c r="IRT504" s="2479"/>
      <c r="IRU504" s="2479"/>
      <c r="IRV504" s="2479"/>
      <c r="IRW504" s="2479"/>
      <c r="ISB504" s="2476"/>
      <c r="ISC504" s="2476"/>
      <c r="ISD504" s="2476"/>
      <c r="ISE504" s="2479"/>
      <c r="ISF504" s="2479"/>
      <c r="ISG504" s="2479"/>
      <c r="ISH504" s="2479"/>
      <c r="ISM504" s="2476"/>
      <c r="ISN504" s="2476"/>
      <c r="ISO504" s="2476"/>
      <c r="ISP504" s="2479"/>
      <c r="ISQ504" s="2479"/>
      <c r="ISR504" s="2479"/>
      <c r="ISS504" s="2479"/>
      <c r="ISX504" s="2476"/>
      <c r="ISY504" s="2476"/>
      <c r="ISZ504" s="2476"/>
      <c r="ITA504" s="2479"/>
      <c r="ITB504" s="2479"/>
      <c r="ITC504" s="2479"/>
      <c r="ITD504" s="2479"/>
      <c r="ITI504" s="2476"/>
      <c r="ITJ504" s="2476"/>
      <c r="ITK504" s="2476"/>
      <c r="ITL504" s="2479"/>
      <c r="ITM504" s="2479"/>
      <c r="ITN504" s="2479"/>
      <c r="ITO504" s="2479"/>
      <c r="ITT504" s="2476"/>
      <c r="ITU504" s="2476"/>
      <c r="ITV504" s="2476"/>
      <c r="ITW504" s="2479"/>
      <c r="ITX504" s="2479"/>
      <c r="ITY504" s="2479"/>
      <c r="ITZ504" s="2479"/>
      <c r="IUE504" s="2476"/>
      <c r="IUF504" s="2476"/>
      <c r="IUG504" s="2476"/>
      <c r="IUH504" s="2479"/>
      <c r="IUI504" s="2479"/>
      <c r="IUJ504" s="2479"/>
      <c r="IUK504" s="2479"/>
      <c r="IUP504" s="2476"/>
      <c r="IUQ504" s="2476"/>
      <c r="IUR504" s="2476"/>
      <c r="IUS504" s="2479"/>
      <c r="IUT504" s="2479"/>
      <c r="IUU504" s="2479"/>
      <c r="IUV504" s="2479"/>
      <c r="IVA504" s="2476"/>
      <c r="IVB504" s="2476"/>
      <c r="IVC504" s="2476"/>
      <c r="IVD504" s="2479"/>
      <c r="IVE504" s="2479"/>
      <c r="IVF504" s="2479"/>
      <c r="IVG504" s="2479"/>
      <c r="IVL504" s="2476"/>
      <c r="IVM504" s="2476"/>
      <c r="IVN504" s="2476"/>
      <c r="IVO504" s="2479"/>
      <c r="IVP504" s="2479"/>
      <c r="IVQ504" s="2479"/>
      <c r="IVR504" s="2479"/>
      <c r="IVW504" s="2476"/>
      <c r="IVX504" s="2476"/>
      <c r="IVY504" s="2476"/>
      <c r="IVZ504" s="2479"/>
      <c r="IWA504" s="2479"/>
      <c r="IWB504" s="2479"/>
      <c r="IWC504" s="2479"/>
      <c r="IWH504" s="2476"/>
      <c r="IWI504" s="2476"/>
      <c r="IWJ504" s="2476"/>
      <c r="IWK504" s="2479"/>
      <c r="IWL504" s="2479"/>
      <c r="IWM504" s="2479"/>
      <c r="IWN504" s="2479"/>
      <c r="IWS504" s="2476"/>
      <c r="IWT504" s="2476"/>
      <c r="IWU504" s="2476"/>
      <c r="IWV504" s="2479"/>
      <c r="IWW504" s="2479"/>
      <c r="IWX504" s="2479"/>
      <c r="IWY504" s="2479"/>
      <c r="IXD504" s="2476"/>
      <c r="IXE504" s="2476"/>
      <c r="IXF504" s="2476"/>
      <c r="IXG504" s="2479"/>
      <c r="IXH504" s="2479"/>
      <c r="IXI504" s="2479"/>
      <c r="IXJ504" s="2479"/>
      <c r="IXO504" s="2476"/>
      <c r="IXP504" s="2476"/>
      <c r="IXQ504" s="2476"/>
      <c r="IXR504" s="2479"/>
      <c r="IXS504" s="2479"/>
      <c r="IXT504" s="2479"/>
      <c r="IXU504" s="2479"/>
      <c r="IXZ504" s="2476"/>
      <c r="IYA504" s="2476"/>
      <c r="IYB504" s="2476"/>
      <c r="IYC504" s="2479"/>
      <c r="IYD504" s="2479"/>
      <c r="IYE504" s="2479"/>
      <c r="IYF504" s="2479"/>
      <c r="IYK504" s="2476"/>
      <c r="IYL504" s="2476"/>
      <c r="IYM504" s="2476"/>
      <c r="IYN504" s="2479"/>
      <c r="IYO504" s="2479"/>
      <c r="IYP504" s="2479"/>
      <c r="IYQ504" s="2479"/>
      <c r="IYV504" s="2476"/>
      <c r="IYW504" s="2476"/>
      <c r="IYX504" s="2476"/>
      <c r="IYY504" s="2479"/>
      <c r="IYZ504" s="2479"/>
      <c r="IZA504" s="2479"/>
      <c r="IZB504" s="2479"/>
      <c r="IZG504" s="2476"/>
      <c r="IZH504" s="2476"/>
      <c r="IZI504" s="2476"/>
      <c r="IZJ504" s="2479"/>
      <c r="IZK504" s="2479"/>
      <c r="IZL504" s="2479"/>
      <c r="IZM504" s="2479"/>
      <c r="IZR504" s="2476"/>
      <c r="IZS504" s="2476"/>
      <c r="IZT504" s="2476"/>
      <c r="IZU504" s="2479"/>
      <c r="IZV504" s="2479"/>
      <c r="IZW504" s="2479"/>
      <c r="IZX504" s="2479"/>
      <c r="JAC504" s="2476"/>
      <c r="JAD504" s="2476"/>
      <c r="JAE504" s="2476"/>
      <c r="JAF504" s="2479"/>
      <c r="JAG504" s="2479"/>
      <c r="JAH504" s="2479"/>
      <c r="JAI504" s="2479"/>
      <c r="JAN504" s="2476"/>
      <c r="JAO504" s="2476"/>
      <c r="JAP504" s="2476"/>
      <c r="JAQ504" s="2479"/>
      <c r="JAR504" s="2479"/>
      <c r="JAS504" s="2479"/>
      <c r="JAT504" s="2479"/>
      <c r="JAY504" s="2476"/>
      <c r="JAZ504" s="2476"/>
      <c r="JBA504" s="2476"/>
      <c r="JBB504" s="2479"/>
      <c r="JBC504" s="2479"/>
      <c r="JBD504" s="2479"/>
      <c r="JBE504" s="2479"/>
      <c r="JBJ504" s="2476"/>
      <c r="JBK504" s="2476"/>
      <c r="JBL504" s="2476"/>
      <c r="JBM504" s="2479"/>
      <c r="JBN504" s="2479"/>
      <c r="JBO504" s="2479"/>
      <c r="JBP504" s="2479"/>
      <c r="JBU504" s="2476"/>
      <c r="JBV504" s="2476"/>
      <c r="JBW504" s="2476"/>
      <c r="JBX504" s="2479"/>
      <c r="JBY504" s="2479"/>
      <c r="JBZ504" s="2479"/>
      <c r="JCA504" s="2479"/>
      <c r="JCF504" s="2476"/>
      <c r="JCG504" s="2476"/>
      <c r="JCH504" s="2476"/>
      <c r="JCI504" s="2479"/>
      <c r="JCJ504" s="2479"/>
      <c r="JCK504" s="2479"/>
      <c r="JCL504" s="2479"/>
      <c r="JCQ504" s="2476"/>
      <c r="JCR504" s="2476"/>
      <c r="JCS504" s="2476"/>
      <c r="JCT504" s="2479"/>
      <c r="JCU504" s="2479"/>
      <c r="JCV504" s="2479"/>
      <c r="JCW504" s="2479"/>
      <c r="JDB504" s="2476"/>
      <c r="JDC504" s="2476"/>
      <c r="JDD504" s="2476"/>
      <c r="JDE504" s="2479"/>
      <c r="JDF504" s="2479"/>
      <c r="JDG504" s="2479"/>
      <c r="JDH504" s="2479"/>
      <c r="JDM504" s="2476"/>
      <c r="JDN504" s="2476"/>
      <c r="JDO504" s="2476"/>
      <c r="JDP504" s="2479"/>
      <c r="JDQ504" s="2479"/>
      <c r="JDR504" s="2479"/>
      <c r="JDS504" s="2479"/>
      <c r="JDX504" s="2476"/>
      <c r="JDY504" s="2476"/>
      <c r="JDZ504" s="2476"/>
      <c r="JEA504" s="2479"/>
      <c r="JEB504" s="2479"/>
      <c r="JEC504" s="2479"/>
      <c r="JED504" s="2479"/>
      <c r="JEI504" s="2476"/>
      <c r="JEJ504" s="2476"/>
      <c r="JEK504" s="2476"/>
      <c r="JEL504" s="2479"/>
      <c r="JEM504" s="2479"/>
      <c r="JEN504" s="2479"/>
      <c r="JEO504" s="2479"/>
      <c r="JET504" s="2476"/>
      <c r="JEU504" s="2476"/>
      <c r="JEV504" s="2476"/>
      <c r="JEW504" s="2479"/>
      <c r="JEX504" s="2479"/>
      <c r="JEY504" s="2479"/>
      <c r="JEZ504" s="2479"/>
      <c r="JFE504" s="2476"/>
      <c r="JFF504" s="2476"/>
      <c r="JFG504" s="2476"/>
      <c r="JFH504" s="2479"/>
      <c r="JFI504" s="2479"/>
      <c r="JFJ504" s="2479"/>
      <c r="JFK504" s="2479"/>
      <c r="JFP504" s="2476"/>
      <c r="JFQ504" s="2476"/>
      <c r="JFR504" s="2476"/>
      <c r="JFS504" s="2479"/>
      <c r="JFT504" s="2479"/>
      <c r="JFU504" s="2479"/>
      <c r="JFV504" s="2479"/>
      <c r="JGA504" s="2476"/>
      <c r="JGB504" s="2476"/>
      <c r="JGC504" s="2476"/>
      <c r="JGD504" s="2479"/>
      <c r="JGE504" s="2479"/>
      <c r="JGF504" s="2479"/>
      <c r="JGG504" s="2479"/>
      <c r="JGL504" s="2476"/>
      <c r="JGM504" s="2476"/>
      <c r="JGN504" s="2476"/>
      <c r="JGO504" s="2479"/>
      <c r="JGP504" s="2479"/>
      <c r="JGQ504" s="2479"/>
      <c r="JGR504" s="2479"/>
      <c r="JGW504" s="2476"/>
      <c r="JGX504" s="2476"/>
      <c r="JGY504" s="2476"/>
      <c r="JGZ504" s="2479"/>
      <c r="JHA504" s="2479"/>
      <c r="JHB504" s="2479"/>
      <c r="JHC504" s="2479"/>
      <c r="JHH504" s="2476"/>
      <c r="JHI504" s="2476"/>
      <c r="JHJ504" s="2476"/>
      <c r="JHK504" s="2479"/>
      <c r="JHL504" s="2479"/>
      <c r="JHM504" s="2479"/>
      <c r="JHN504" s="2479"/>
      <c r="JHS504" s="2476"/>
      <c r="JHT504" s="2476"/>
      <c r="JHU504" s="2476"/>
      <c r="JHV504" s="2479"/>
      <c r="JHW504" s="2479"/>
      <c r="JHX504" s="2479"/>
      <c r="JHY504" s="2479"/>
      <c r="JID504" s="2476"/>
      <c r="JIE504" s="2476"/>
      <c r="JIF504" s="2476"/>
      <c r="JIG504" s="2479"/>
      <c r="JIH504" s="2479"/>
      <c r="JII504" s="2479"/>
      <c r="JIJ504" s="2479"/>
      <c r="JIO504" s="2476"/>
      <c r="JIP504" s="2476"/>
      <c r="JIQ504" s="2476"/>
      <c r="JIR504" s="2479"/>
      <c r="JIS504" s="2479"/>
      <c r="JIT504" s="2479"/>
      <c r="JIU504" s="2479"/>
      <c r="JIZ504" s="2476"/>
      <c r="JJA504" s="2476"/>
      <c r="JJB504" s="2476"/>
      <c r="JJC504" s="2479"/>
      <c r="JJD504" s="2479"/>
      <c r="JJE504" s="2479"/>
      <c r="JJF504" s="2479"/>
      <c r="JJK504" s="2476"/>
      <c r="JJL504" s="2476"/>
      <c r="JJM504" s="2476"/>
      <c r="JJN504" s="2479"/>
      <c r="JJO504" s="2479"/>
      <c r="JJP504" s="2479"/>
      <c r="JJQ504" s="2479"/>
      <c r="JJV504" s="2476"/>
      <c r="JJW504" s="2476"/>
      <c r="JJX504" s="2476"/>
      <c r="JJY504" s="2479"/>
      <c r="JJZ504" s="2479"/>
      <c r="JKA504" s="2479"/>
      <c r="JKB504" s="2479"/>
      <c r="JKG504" s="2476"/>
      <c r="JKH504" s="2476"/>
      <c r="JKI504" s="2476"/>
      <c r="JKJ504" s="2479"/>
      <c r="JKK504" s="2479"/>
      <c r="JKL504" s="2479"/>
      <c r="JKM504" s="2479"/>
      <c r="JKR504" s="2476"/>
      <c r="JKS504" s="2476"/>
      <c r="JKT504" s="2476"/>
      <c r="JKU504" s="2479"/>
      <c r="JKV504" s="2479"/>
      <c r="JKW504" s="2479"/>
      <c r="JKX504" s="2479"/>
      <c r="JLC504" s="2476"/>
      <c r="JLD504" s="2476"/>
      <c r="JLE504" s="2476"/>
      <c r="JLF504" s="2479"/>
      <c r="JLG504" s="2479"/>
      <c r="JLH504" s="2479"/>
      <c r="JLI504" s="2479"/>
      <c r="JLN504" s="2476"/>
      <c r="JLO504" s="2476"/>
      <c r="JLP504" s="2476"/>
      <c r="JLQ504" s="2479"/>
      <c r="JLR504" s="2479"/>
      <c r="JLS504" s="2479"/>
      <c r="JLT504" s="2479"/>
      <c r="JLY504" s="2476"/>
      <c r="JLZ504" s="2476"/>
      <c r="JMA504" s="2476"/>
      <c r="JMB504" s="2479"/>
      <c r="JMC504" s="2479"/>
      <c r="JMD504" s="2479"/>
      <c r="JME504" s="2479"/>
      <c r="JMJ504" s="2476"/>
      <c r="JMK504" s="2476"/>
      <c r="JML504" s="2476"/>
      <c r="JMM504" s="2479"/>
      <c r="JMN504" s="2479"/>
      <c r="JMO504" s="2479"/>
      <c r="JMP504" s="2479"/>
      <c r="JMU504" s="2476"/>
      <c r="JMV504" s="2476"/>
      <c r="JMW504" s="2476"/>
      <c r="JMX504" s="2479"/>
      <c r="JMY504" s="2479"/>
      <c r="JMZ504" s="2479"/>
      <c r="JNA504" s="2479"/>
      <c r="JNF504" s="2476"/>
      <c r="JNG504" s="2476"/>
      <c r="JNH504" s="2476"/>
      <c r="JNI504" s="2479"/>
      <c r="JNJ504" s="2479"/>
      <c r="JNK504" s="2479"/>
      <c r="JNL504" s="2479"/>
      <c r="JNQ504" s="2476"/>
      <c r="JNR504" s="2476"/>
      <c r="JNS504" s="2476"/>
      <c r="JNT504" s="2479"/>
      <c r="JNU504" s="2479"/>
      <c r="JNV504" s="2479"/>
      <c r="JNW504" s="2479"/>
      <c r="JOB504" s="2476"/>
      <c r="JOC504" s="2476"/>
      <c r="JOD504" s="2476"/>
      <c r="JOE504" s="2479"/>
      <c r="JOF504" s="2479"/>
      <c r="JOG504" s="2479"/>
      <c r="JOH504" s="2479"/>
      <c r="JOM504" s="2476"/>
      <c r="JON504" s="2476"/>
      <c r="JOO504" s="2476"/>
      <c r="JOP504" s="2479"/>
      <c r="JOQ504" s="2479"/>
      <c r="JOR504" s="2479"/>
      <c r="JOS504" s="2479"/>
      <c r="JOX504" s="2476"/>
      <c r="JOY504" s="2476"/>
      <c r="JOZ504" s="2476"/>
      <c r="JPA504" s="2479"/>
      <c r="JPB504" s="2479"/>
      <c r="JPC504" s="2479"/>
      <c r="JPD504" s="2479"/>
      <c r="JPI504" s="2476"/>
      <c r="JPJ504" s="2476"/>
      <c r="JPK504" s="2476"/>
      <c r="JPL504" s="2479"/>
      <c r="JPM504" s="2479"/>
      <c r="JPN504" s="2479"/>
      <c r="JPO504" s="2479"/>
      <c r="JPT504" s="2476"/>
      <c r="JPU504" s="2476"/>
      <c r="JPV504" s="2476"/>
      <c r="JPW504" s="2479"/>
      <c r="JPX504" s="2479"/>
      <c r="JPY504" s="2479"/>
      <c r="JPZ504" s="2479"/>
      <c r="JQE504" s="2476"/>
      <c r="JQF504" s="2476"/>
      <c r="JQG504" s="2476"/>
      <c r="JQH504" s="2479"/>
      <c r="JQI504" s="2479"/>
      <c r="JQJ504" s="2479"/>
      <c r="JQK504" s="2479"/>
      <c r="JQP504" s="2476"/>
      <c r="JQQ504" s="2476"/>
      <c r="JQR504" s="2476"/>
      <c r="JQS504" s="2479"/>
      <c r="JQT504" s="2479"/>
      <c r="JQU504" s="2479"/>
      <c r="JQV504" s="2479"/>
      <c r="JRA504" s="2476"/>
      <c r="JRB504" s="2476"/>
      <c r="JRC504" s="2476"/>
      <c r="JRD504" s="2479"/>
      <c r="JRE504" s="2479"/>
      <c r="JRF504" s="2479"/>
      <c r="JRG504" s="2479"/>
      <c r="JRL504" s="2476"/>
      <c r="JRM504" s="2476"/>
      <c r="JRN504" s="2476"/>
      <c r="JRO504" s="2479"/>
      <c r="JRP504" s="2479"/>
      <c r="JRQ504" s="2479"/>
      <c r="JRR504" s="2479"/>
      <c r="JRW504" s="2476"/>
      <c r="JRX504" s="2476"/>
      <c r="JRY504" s="2476"/>
      <c r="JRZ504" s="2479"/>
      <c r="JSA504" s="2479"/>
      <c r="JSB504" s="2479"/>
      <c r="JSC504" s="2479"/>
      <c r="JSH504" s="2476"/>
      <c r="JSI504" s="2476"/>
      <c r="JSJ504" s="2476"/>
      <c r="JSK504" s="2479"/>
      <c r="JSL504" s="2479"/>
      <c r="JSM504" s="2479"/>
      <c r="JSN504" s="2479"/>
      <c r="JSS504" s="2476"/>
      <c r="JST504" s="2476"/>
      <c r="JSU504" s="2476"/>
      <c r="JSV504" s="2479"/>
      <c r="JSW504" s="2479"/>
      <c r="JSX504" s="2479"/>
      <c r="JSY504" s="2479"/>
      <c r="JTD504" s="2476"/>
      <c r="JTE504" s="2476"/>
      <c r="JTF504" s="2476"/>
      <c r="JTG504" s="2479"/>
      <c r="JTH504" s="2479"/>
      <c r="JTI504" s="2479"/>
      <c r="JTJ504" s="2479"/>
      <c r="JTO504" s="2476"/>
      <c r="JTP504" s="2476"/>
      <c r="JTQ504" s="2476"/>
      <c r="JTR504" s="2479"/>
      <c r="JTS504" s="2479"/>
      <c r="JTT504" s="2479"/>
      <c r="JTU504" s="2479"/>
      <c r="JTZ504" s="2476"/>
      <c r="JUA504" s="2476"/>
      <c r="JUB504" s="2476"/>
      <c r="JUC504" s="2479"/>
      <c r="JUD504" s="2479"/>
      <c r="JUE504" s="2479"/>
      <c r="JUF504" s="2479"/>
      <c r="JUK504" s="2476"/>
      <c r="JUL504" s="2476"/>
      <c r="JUM504" s="2476"/>
      <c r="JUN504" s="2479"/>
      <c r="JUO504" s="2479"/>
      <c r="JUP504" s="2479"/>
      <c r="JUQ504" s="2479"/>
      <c r="JUV504" s="2476"/>
      <c r="JUW504" s="2476"/>
      <c r="JUX504" s="2476"/>
      <c r="JUY504" s="2479"/>
      <c r="JUZ504" s="2479"/>
      <c r="JVA504" s="2479"/>
      <c r="JVB504" s="2479"/>
      <c r="JVG504" s="2476"/>
      <c r="JVH504" s="2476"/>
      <c r="JVI504" s="2476"/>
      <c r="JVJ504" s="2479"/>
      <c r="JVK504" s="2479"/>
      <c r="JVL504" s="2479"/>
      <c r="JVM504" s="2479"/>
      <c r="JVR504" s="2476"/>
      <c r="JVS504" s="2476"/>
      <c r="JVT504" s="2476"/>
      <c r="JVU504" s="2479"/>
      <c r="JVV504" s="2479"/>
      <c r="JVW504" s="2479"/>
      <c r="JVX504" s="2479"/>
      <c r="JWC504" s="2476"/>
      <c r="JWD504" s="2476"/>
      <c r="JWE504" s="2476"/>
      <c r="JWF504" s="2479"/>
      <c r="JWG504" s="2479"/>
      <c r="JWH504" s="2479"/>
      <c r="JWI504" s="2479"/>
      <c r="JWN504" s="2476"/>
      <c r="JWO504" s="2476"/>
      <c r="JWP504" s="2476"/>
      <c r="JWQ504" s="2479"/>
      <c r="JWR504" s="2479"/>
      <c r="JWS504" s="2479"/>
      <c r="JWT504" s="2479"/>
      <c r="JWY504" s="2476"/>
      <c r="JWZ504" s="2476"/>
      <c r="JXA504" s="2476"/>
      <c r="JXB504" s="2479"/>
      <c r="JXC504" s="2479"/>
      <c r="JXD504" s="2479"/>
      <c r="JXE504" s="2479"/>
      <c r="JXJ504" s="2476"/>
      <c r="JXK504" s="2476"/>
      <c r="JXL504" s="2476"/>
      <c r="JXM504" s="2479"/>
      <c r="JXN504" s="2479"/>
      <c r="JXO504" s="2479"/>
      <c r="JXP504" s="2479"/>
      <c r="JXU504" s="2476"/>
      <c r="JXV504" s="2476"/>
      <c r="JXW504" s="2476"/>
      <c r="JXX504" s="2479"/>
      <c r="JXY504" s="2479"/>
      <c r="JXZ504" s="2479"/>
      <c r="JYA504" s="2479"/>
      <c r="JYF504" s="2476"/>
      <c r="JYG504" s="2476"/>
      <c r="JYH504" s="2476"/>
      <c r="JYI504" s="2479"/>
      <c r="JYJ504" s="2479"/>
      <c r="JYK504" s="2479"/>
      <c r="JYL504" s="2479"/>
      <c r="JYQ504" s="2476"/>
      <c r="JYR504" s="2476"/>
      <c r="JYS504" s="2476"/>
      <c r="JYT504" s="2479"/>
      <c r="JYU504" s="2479"/>
      <c r="JYV504" s="2479"/>
      <c r="JYW504" s="2479"/>
      <c r="JZB504" s="2476"/>
      <c r="JZC504" s="2476"/>
      <c r="JZD504" s="2476"/>
      <c r="JZE504" s="2479"/>
      <c r="JZF504" s="2479"/>
      <c r="JZG504" s="2479"/>
      <c r="JZH504" s="2479"/>
      <c r="JZM504" s="2476"/>
      <c r="JZN504" s="2476"/>
      <c r="JZO504" s="2476"/>
      <c r="JZP504" s="2479"/>
      <c r="JZQ504" s="2479"/>
      <c r="JZR504" s="2479"/>
      <c r="JZS504" s="2479"/>
      <c r="JZX504" s="2476"/>
      <c r="JZY504" s="2476"/>
      <c r="JZZ504" s="2476"/>
      <c r="KAA504" s="2479"/>
      <c r="KAB504" s="2479"/>
      <c r="KAC504" s="2479"/>
      <c r="KAD504" s="2479"/>
      <c r="KAI504" s="2476"/>
      <c r="KAJ504" s="2476"/>
      <c r="KAK504" s="2476"/>
      <c r="KAL504" s="2479"/>
      <c r="KAM504" s="2479"/>
      <c r="KAN504" s="2479"/>
      <c r="KAO504" s="2479"/>
      <c r="KAT504" s="2476"/>
      <c r="KAU504" s="2476"/>
      <c r="KAV504" s="2476"/>
      <c r="KAW504" s="2479"/>
      <c r="KAX504" s="2479"/>
      <c r="KAY504" s="2479"/>
      <c r="KAZ504" s="2479"/>
      <c r="KBE504" s="2476"/>
      <c r="KBF504" s="2476"/>
      <c r="KBG504" s="2476"/>
      <c r="KBH504" s="2479"/>
      <c r="KBI504" s="2479"/>
      <c r="KBJ504" s="2479"/>
      <c r="KBK504" s="2479"/>
      <c r="KBP504" s="2476"/>
      <c r="KBQ504" s="2476"/>
      <c r="KBR504" s="2476"/>
      <c r="KBS504" s="2479"/>
      <c r="KBT504" s="2479"/>
      <c r="KBU504" s="2479"/>
      <c r="KBV504" s="2479"/>
      <c r="KCA504" s="2476"/>
      <c r="KCB504" s="2476"/>
      <c r="KCC504" s="2476"/>
      <c r="KCD504" s="2479"/>
      <c r="KCE504" s="2479"/>
      <c r="KCF504" s="2479"/>
      <c r="KCG504" s="2479"/>
      <c r="KCL504" s="2476"/>
      <c r="KCM504" s="2476"/>
      <c r="KCN504" s="2476"/>
      <c r="KCO504" s="2479"/>
      <c r="KCP504" s="2479"/>
      <c r="KCQ504" s="2479"/>
      <c r="KCR504" s="2479"/>
      <c r="KCW504" s="2476"/>
      <c r="KCX504" s="2476"/>
      <c r="KCY504" s="2476"/>
      <c r="KCZ504" s="2479"/>
      <c r="KDA504" s="2479"/>
      <c r="KDB504" s="2479"/>
      <c r="KDC504" s="2479"/>
      <c r="KDH504" s="2476"/>
      <c r="KDI504" s="2476"/>
      <c r="KDJ504" s="2476"/>
      <c r="KDK504" s="2479"/>
      <c r="KDL504" s="2479"/>
      <c r="KDM504" s="2479"/>
      <c r="KDN504" s="2479"/>
      <c r="KDS504" s="2476"/>
      <c r="KDT504" s="2476"/>
      <c r="KDU504" s="2476"/>
      <c r="KDV504" s="2479"/>
      <c r="KDW504" s="2479"/>
      <c r="KDX504" s="2479"/>
      <c r="KDY504" s="2479"/>
      <c r="KED504" s="2476"/>
      <c r="KEE504" s="2476"/>
      <c r="KEF504" s="2476"/>
      <c r="KEG504" s="2479"/>
      <c r="KEH504" s="2479"/>
      <c r="KEI504" s="2479"/>
      <c r="KEJ504" s="2479"/>
      <c r="KEO504" s="2476"/>
      <c r="KEP504" s="2476"/>
      <c r="KEQ504" s="2476"/>
      <c r="KER504" s="2479"/>
      <c r="KES504" s="2479"/>
      <c r="KET504" s="2479"/>
      <c r="KEU504" s="2479"/>
      <c r="KEZ504" s="2476"/>
      <c r="KFA504" s="2476"/>
      <c r="KFB504" s="2476"/>
      <c r="KFC504" s="2479"/>
      <c r="KFD504" s="2479"/>
      <c r="KFE504" s="2479"/>
      <c r="KFF504" s="2479"/>
      <c r="KFK504" s="2476"/>
      <c r="KFL504" s="2476"/>
      <c r="KFM504" s="2476"/>
      <c r="KFN504" s="2479"/>
      <c r="KFO504" s="2479"/>
      <c r="KFP504" s="2479"/>
      <c r="KFQ504" s="2479"/>
      <c r="KFV504" s="2476"/>
      <c r="KFW504" s="2476"/>
      <c r="KFX504" s="2476"/>
      <c r="KFY504" s="2479"/>
      <c r="KFZ504" s="2479"/>
      <c r="KGA504" s="2479"/>
      <c r="KGB504" s="2479"/>
      <c r="KGG504" s="2476"/>
      <c r="KGH504" s="2476"/>
      <c r="KGI504" s="2476"/>
      <c r="KGJ504" s="2479"/>
      <c r="KGK504" s="2479"/>
      <c r="KGL504" s="2479"/>
      <c r="KGM504" s="2479"/>
      <c r="KGR504" s="2476"/>
      <c r="KGS504" s="2476"/>
      <c r="KGT504" s="2476"/>
      <c r="KGU504" s="2479"/>
      <c r="KGV504" s="2479"/>
      <c r="KGW504" s="2479"/>
      <c r="KGX504" s="2479"/>
      <c r="KHC504" s="2476"/>
      <c r="KHD504" s="2476"/>
      <c r="KHE504" s="2476"/>
      <c r="KHF504" s="2479"/>
      <c r="KHG504" s="2479"/>
      <c r="KHH504" s="2479"/>
      <c r="KHI504" s="2479"/>
      <c r="KHN504" s="2476"/>
      <c r="KHO504" s="2476"/>
      <c r="KHP504" s="2476"/>
      <c r="KHQ504" s="2479"/>
      <c r="KHR504" s="2479"/>
      <c r="KHS504" s="2479"/>
      <c r="KHT504" s="2479"/>
      <c r="KHY504" s="2476"/>
      <c r="KHZ504" s="2476"/>
      <c r="KIA504" s="2476"/>
      <c r="KIB504" s="2479"/>
      <c r="KIC504" s="2479"/>
      <c r="KID504" s="2479"/>
      <c r="KIE504" s="2479"/>
      <c r="KIJ504" s="2476"/>
      <c r="KIK504" s="2476"/>
      <c r="KIL504" s="2476"/>
      <c r="KIM504" s="2479"/>
      <c r="KIN504" s="2479"/>
      <c r="KIO504" s="2479"/>
      <c r="KIP504" s="2479"/>
      <c r="KIU504" s="2476"/>
      <c r="KIV504" s="2476"/>
      <c r="KIW504" s="2476"/>
      <c r="KIX504" s="2479"/>
      <c r="KIY504" s="2479"/>
      <c r="KIZ504" s="2479"/>
      <c r="KJA504" s="2479"/>
      <c r="KJF504" s="2476"/>
      <c r="KJG504" s="2476"/>
      <c r="KJH504" s="2476"/>
      <c r="KJI504" s="2479"/>
      <c r="KJJ504" s="2479"/>
      <c r="KJK504" s="2479"/>
      <c r="KJL504" s="2479"/>
      <c r="KJQ504" s="2476"/>
      <c r="KJR504" s="2476"/>
      <c r="KJS504" s="2476"/>
      <c r="KJT504" s="2479"/>
      <c r="KJU504" s="2479"/>
      <c r="KJV504" s="2479"/>
      <c r="KJW504" s="2479"/>
      <c r="KKB504" s="2476"/>
      <c r="KKC504" s="2476"/>
      <c r="KKD504" s="2476"/>
      <c r="KKE504" s="2479"/>
      <c r="KKF504" s="2479"/>
      <c r="KKG504" s="2479"/>
      <c r="KKH504" s="2479"/>
      <c r="KKM504" s="2476"/>
      <c r="KKN504" s="2476"/>
      <c r="KKO504" s="2476"/>
      <c r="KKP504" s="2479"/>
      <c r="KKQ504" s="2479"/>
      <c r="KKR504" s="2479"/>
      <c r="KKS504" s="2479"/>
      <c r="KKX504" s="2476"/>
      <c r="KKY504" s="2476"/>
      <c r="KKZ504" s="2476"/>
      <c r="KLA504" s="2479"/>
      <c r="KLB504" s="2479"/>
      <c r="KLC504" s="2479"/>
      <c r="KLD504" s="2479"/>
      <c r="KLI504" s="2476"/>
      <c r="KLJ504" s="2476"/>
      <c r="KLK504" s="2476"/>
      <c r="KLL504" s="2479"/>
      <c r="KLM504" s="2479"/>
      <c r="KLN504" s="2479"/>
      <c r="KLO504" s="2479"/>
      <c r="KLT504" s="2476"/>
      <c r="KLU504" s="2476"/>
      <c r="KLV504" s="2476"/>
      <c r="KLW504" s="2479"/>
      <c r="KLX504" s="2479"/>
      <c r="KLY504" s="2479"/>
      <c r="KLZ504" s="2479"/>
      <c r="KME504" s="2476"/>
      <c r="KMF504" s="2476"/>
      <c r="KMG504" s="2476"/>
      <c r="KMH504" s="2479"/>
      <c r="KMI504" s="2479"/>
      <c r="KMJ504" s="2479"/>
      <c r="KMK504" s="2479"/>
      <c r="KMP504" s="2476"/>
      <c r="KMQ504" s="2476"/>
      <c r="KMR504" s="2476"/>
      <c r="KMS504" s="2479"/>
      <c r="KMT504" s="2479"/>
      <c r="KMU504" s="2479"/>
      <c r="KMV504" s="2479"/>
      <c r="KNA504" s="2476"/>
      <c r="KNB504" s="2476"/>
      <c r="KNC504" s="2476"/>
      <c r="KND504" s="2479"/>
      <c r="KNE504" s="2479"/>
      <c r="KNF504" s="2479"/>
      <c r="KNG504" s="2479"/>
      <c r="KNL504" s="2476"/>
      <c r="KNM504" s="2476"/>
      <c r="KNN504" s="2476"/>
      <c r="KNO504" s="2479"/>
      <c r="KNP504" s="2479"/>
      <c r="KNQ504" s="2479"/>
      <c r="KNR504" s="2479"/>
      <c r="KNW504" s="2476"/>
      <c r="KNX504" s="2476"/>
      <c r="KNY504" s="2476"/>
      <c r="KNZ504" s="2479"/>
      <c r="KOA504" s="2479"/>
      <c r="KOB504" s="2479"/>
      <c r="KOC504" s="2479"/>
      <c r="KOH504" s="2476"/>
      <c r="KOI504" s="2476"/>
      <c r="KOJ504" s="2476"/>
      <c r="KOK504" s="2479"/>
      <c r="KOL504" s="2479"/>
      <c r="KOM504" s="2479"/>
      <c r="KON504" s="2479"/>
      <c r="KOS504" s="2476"/>
      <c r="KOT504" s="2476"/>
      <c r="KOU504" s="2476"/>
      <c r="KOV504" s="2479"/>
      <c r="KOW504" s="2479"/>
      <c r="KOX504" s="2479"/>
      <c r="KOY504" s="2479"/>
      <c r="KPD504" s="2476"/>
      <c r="KPE504" s="2476"/>
      <c r="KPF504" s="2476"/>
      <c r="KPG504" s="2479"/>
      <c r="KPH504" s="2479"/>
      <c r="KPI504" s="2479"/>
      <c r="KPJ504" s="2479"/>
      <c r="KPO504" s="2476"/>
      <c r="KPP504" s="2476"/>
      <c r="KPQ504" s="2476"/>
      <c r="KPR504" s="2479"/>
      <c r="KPS504" s="2479"/>
      <c r="KPT504" s="2479"/>
      <c r="KPU504" s="2479"/>
      <c r="KPZ504" s="2476"/>
      <c r="KQA504" s="2476"/>
      <c r="KQB504" s="2476"/>
      <c r="KQC504" s="2479"/>
      <c r="KQD504" s="2479"/>
      <c r="KQE504" s="2479"/>
      <c r="KQF504" s="2479"/>
      <c r="KQK504" s="2476"/>
      <c r="KQL504" s="2476"/>
      <c r="KQM504" s="2476"/>
      <c r="KQN504" s="2479"/>
      <c r="KQO504" s="2479"/>
      <c r="KQP504" s="2479"/>
      <c r="KQQ504" s="2479"/>
      <c r="KQV504" s="2476"/>
      <c r="KQW504" s="2476"/>
      <c r="KQX504" s="2476"/>
      <c r="KQY504" s="2479"/>
      <c r="KQZ504" s="2479"/>
      <c r="KRA504" s="2479"/>
      <c r="KRB504" s="2479"/>
      <c r="KRG504" s="2476"/>
      <c r="KRH504" s="2476"/>
      <c r="KRI504" s="2476"/>
      <c r="KRJ504" s="2479"/>
      <c r="KRK504" s="2479"/>
      <c r="KRL504" s="2479"/>
      <c r="KRM504" s="2479"/>
      <c r="KRR504" s="2476"/>
      <c r="KRS504" s="2476"/>
      <c r="KRT504" s="2476"/>
      <c r="KRU504" s="2479"/>
      <c r="KRV504" s="2479"/>
      <c r="KRW504" s="2479"/>
      <c r="KRX504" s="2479"/>
      <c r="KSC504" s="2476"/>
      <c r="KSD504" s="2476"/>
      <c r="KSE504" s="2476"/>
      <c r="KSF504" s="2479"/>
      <c r="KSG504" s="2479"/>
      <c r="KSH504" s="2479"/>
      <c r="KSI504" s="2479"/>
      <c r="KSN504" s="2476"/>
      <c r="KSO504" s="2476"/>
      <c r="KSP504" s="2476"/>
      <c r="KSQ504" s="2479"/>
      <c r="KSR504" s="2479"/>
      <c r="KSS504" s="2479"/>
      <c r="KST504" s="2479"/>
      <c r="KSY504" s="2476"/>
      <c r="KSZ504" s="2476"/>
      <c r="KTA504" s="2476"/>
      <c r="KTB504" s="2479"/>
      <c r="KTC504" s="2479"/>
      <c r="KTD504" s="2479"/>
      <c r="KTE504" s="2479"/>
      <c r="KTJ504" s="2476"/>
      <c r="KTK504" s="2476"/>
      <c r="KTL504" s="2476"/>
      <c r="KTM504" s="2479"/>
      <c r="KTN504" s="2479"/>
      <c r="KTO504" s="2479"/>
      <c r="KTP504" s="2479"/>
      <c r="KTU504" s="2476"/>
      <c r="KTV504" s="2476"/>
      <c r="KTW504" s="2476"/>
      <c r="KTX504" s="2479"/>
      <c r="KTY504" s="2479"/>
      <c r="KTZ504" s="2479"/>
      <c r="KUA504" s="2479"/>
      <c r="KUF504" s="2476"/>
      <c r="KUG504" s="2476"/>
      <c r="KUH504" s="2476"/>
      <c r="KUI504" s="2479"/>
      <c r="KUJ504" s="2479"/>
      <c r="KUK504" s="2479"/>
      <c r="KUL504" s="2479"/>
      <c r="KUQ504" s="2476"/>
      <c r="KUR504" s="2476"/>
      <c r="KUS504" s="2476"/>
      <c r="KUT504" s="2479"/>
      <c r="KUU504" s="2479"/>
      <c r="KUV504" s="2479"/>
      <c r="KUW504" s="2479"/>
      <c r="KVB504" s="2476"/>
      <c r="KVC504" s="2476"/>
      <c r="KVD504" s="2476"/>
      <c r="KVE504" s="2479"/>
      <c r="KVF504" s="2479"/>
      <c r="KVG504" s="2479"/>
      <c r="KVH504" s="2479"/>
      <c r="KVM504" s="2476"/>
      <c r="KVN504" s="2476"/>
      <c r="KVO504" s="2476"/>
      <c r="KVP504" s="2479"/>
      <c r="KVQ504" s="2479"/>
      <c r="KVR504" s="2479"/>
      <c r="KVS504" s="2479"/>
      <c r="KVX504" s="2476"/>
      <c r="KVY504" s="2476"/>
      <c r="KVZ504" s="2476"/>
      <c r="KWA504" s="2479"/>
      <c r="KWB504" s="2479"/>
      <c r="KWC504" s="2479"/>
      <c r="KWD504" s="2479"/>
      <c r="KWI504" s="2476"/>
      <c r="KWJ504" s="2476"/>
      <c r="KWK504" s="2476"/>
      <c r="KWL504" s="2479"/>
      <c r="KWM504" s="2479"/>
      <c r="KWN504" s="2479"/>
      <c r="KWO504" s="2479"/>
      <c r="KWT504" s="2476"/>
      <c r="KWU504" s="2476"/>
      <c r="KWV504" s="2476"/>
      <c r="KWW504" s="2479"/>
      <c r="KWX504" s="2479"/>
      <c r="KWY504" s="2479"/>
      <c r="KWZ504" s="2479"/>
      <c r="KXE504" s="2476"/>
      <c r="KXF504" s="2476"/>
      <c r="KXG504" s="2476"/>
      <c r="KXH504" s="2479"/>
      <c r="KXI504" s="2479"/>
      <c r="KXJ504" s="2479"/>
      <c r="KXK504" s="2479"/>
      <c r="KXP504" s="2476"/>
      <c r="KXQ504" s="2476"/>
      <c r="KXR504" s="2476"/>
      <c r="KXS504" s="2479"/>
      <c r="KXT504" s="2479"/>
      <c r="KXU504" s="2479"/>
      <c r="KXV504" s="2479"/>
      <c r="KYA504" s="2476"/>
      <c r="KYB504" s="2476"/>
      <c r="KYC504" s="2476"/>
      <c r="KYD504" s="2479"/>
      <c r="KYE504" s="2479"/>
      <c r="KYF504" s="2479"/>
      <c r="KYG504" s="2479"/>
      <c r="KYL504" s="2476"/>
      <c r="KYM504" s="2476"/>
      <c r="KYN504" s="2476"/>
      <c r="KYO504" s="2479"/>
      <c r="KYP504" s="2479"/>
      <c r="KYQ504" s="2479"/>
      <c r="KYR504" s="2479"/>
      <c r="KYW504" s="2476"/>
      <c r="KYX504" s="2476"/>
      <c r="KYY504" s="2476"/>
      <c r="KYZ504" s="2479"/>
      <c r="KZA504" s="2479"/>
      <c r="KZB504" s="2479"/>
      <c r="KZC504" s="2479"/>
      <c r="KZH504" s="2476"/>
      <c r="KZI504" s="2476"/>
      <c r="KZJ504" s="2476"/>
      <c r="KZK504" s="2479"/>
      <c r="KZL504" s="2479"/>
      <c r="KZM504" s="2479"/>
      <c r="KZN504" s="2479"/>
      <c r="KZS504" s="2476"/>
      <c r="KZT504" s="2476"/>
      <c r="KZU504" s="2476"/>
      <c r="KZV504" s="2479"/>
      <c r="KZW504" s="2479"/>
      <c r="KZX504" s="2479"/>
      <c r="KZY504" s="2479"/>
      <c r="LAD504" s="2476"/>
      <c r="LAE504" s="2476"/>
      <c r="LAF504" s="2476"/>
      <c r="LAG504" s="2479"/>
      <c r="LAH504" s="2479"/>
      <c r="LAI504" s="2479"/>
      <c r="LAJ504" s="2479"/>
      <c r="LAO504" s="2476"/>
      <c r="LAP504" s="2476"/>
      <c r="LAQ504" s="2476"/>
      <c r="LAR504" s="2479"/>
      <c r="LAS504" s="2479"/>
      <c r="LAT504" s="2479"/>
      <c r="LAU504" s="2479"/>
      <c r="LAZ504" s="2476"/>
      <c r="LBA504" s="2476"/>
      <c r="LBB504" s="2476"/>
      <c r="LBC504" s="2479"/>
      <c r="LBD504" s="2479"/>
      <c r="LBE504" s="2479"/>
      <c r="LBF504" s="2479"/>
      <c r="LBK504" s="2476"/>
      <c r="LBL504" s="2476"/>
      <c r="LBM504" s="2476"/>
      <c r="LBN504" s="2479"/>
      <c r="LBO504" s="2479"/>
      <c r="LBP504" s="2479"/>
      <c r="LBQ504" s="2479"/>
      <c r="LBV504" s="2476"/>
      <c r="LBW504" s="2476"/>
      <c r="LBX504" s="2476"/>
      <c r="LBY504" s="2479"/>
      <c r="LBZ504" s="2479"/>
      <c r="LCA504" s="2479"/>
      <c r="LCB504" s="2479"/>
      <c r="LCG504" s="2476"/>
      <c r="LCH504" s="2476"/>
      <c r="LCI504" s="2476"/>
      <c r="LCJ504" s="2479"/>
      <c r="LCK504" s="2479"/>
      <c r="LCL504" s="2479"/>
      <c r="LCM504" s="2479"/>
      <c r="LCR504" s="2476"/>
      <c r="LCS504" s="2476"/>
      <c r="LCT504" s="2476"/>
      <c r="LCU504" s="2479"/>
      <c r="LCV504" s="2479"/>
      <c r="LCW504" s="2479"/>
      <c r="LCX504" s="2479"/>
      <c r="LDC504" s="2476"/>
      <c r="LDD504" s="2476"/>
      <c r="LDE504" s="2476"/>
      <c r="LDF504" s="2479"/>
      <c r="LDG504" s="2479"/>
      <c r="LDH504" s="2479"/>
      <c r="LDI504" s="2479"/>
      <c r="LDN504" s="2476"/>
      <c r="LDO504" s="2476"/>
      <c r="LDP504" s="2476"/>
      <c r="LDQ504" s="2479"/>
      <c r="LDR504" s="2479"/>
      <c r="LDS504" s="2479"/>
      <c r="LDT504" s="2479"/>
      <c r="LDY504" s="2476"/>
      <c r="LDZ504" s="2476"/>
      <c r="LEA504" s="2476"/>
      <c r="LEB504" s="2479"/>
      <c r="LEC504" s="2479"/>
      <c r="LED504" s="2479"/>
      <c r="LEE504" s="2479"/>
      <c r="LEJ504" s="2476"/>
      <c r="LEK504" s="2476"/>
      <c r="LEL504" s="2476"/>
      <c r="LEM504" s="2479"/>
      <c r="LEN504" s="2479"/>
      <c r="LEO504" s="2479"/>
      <c r="LEP504" s="2479"/>
      <c r="LEU504" s="2476"/>
      <c r="LEV504" s="2476"/>
      <c r="LEW504" s="2476"/>
      <c r="LEX504" s="2479"/>
      <c r="LEY504" s="2479"/>
      <c r="LEZ504" s="2479"/>
      <c r="LFA504" s="2479"/>
      <c r="LFF504" s="2476"/>
      <c r="LFG504" s="2476"/>
      <c r="LFH504" s="2476"/>
      <c r="LFI504" s="2479"/>
      <c r="LFJ504" s="2479"/>
      <c r="LFK504" s="2479"/>
      <c r="LFL504" s="2479"/>
      <c r="LFQ504" s="2476"/>
      <c r="LFR504" s="2476"/>
      <c r="LFS504" s="2476"/>
      <c r="LFT504" s="2479"/>
      <c r="LFU504" s="2479"/>
      <c r="LFV504" s="2479"/>
      <c r="LFW504" s="2479"/>
      <c r="LGB504" s="2476"/>
      <c r="LGC504" s="2476"/>
      <c r="LGD504" s="2476"/>
      <c r="LGE504" s="2479"/>
      <c r="LGF504" s="2479"/>
      <c r="LGG504" s="2479"/>
      <c r="LGH504" s="2479"/>
      <c r="LGM504" s="2476"/>
      <c r="LGN504" s="2476"/>
      <c r="LGO504" s="2476"/>
      <c r="LGP504" s="2479"/>
      <c r="LGQ504" s="2479"/>
      <c r="LGR504" s="2479"/>
      <c r="LGS504" s="2479"/>
      <c r="LGX504" s="2476"/>
      <c r="LGY504" s="2476"/>
      <c r="LGZ504" s="2476"/>
      <c r="LHA504" s="2479"/>
      <c r="LHB504" s="2479"/>
      <c r="LHC504" s="2479"/>
      <c r="LHD504" s="2479"/>
      <c r="LHI504" s="2476"/>
      <c r="LHJ504" s="2476"/>
      <c r="LHK504" s="2476"/>
      <c r="LHL504" s="2479"/>
      <c r="LHM504" s="2479"/>
      <c r="LHN504" s="2479"/>
      <c r="LHO504" s="2479"/>
      <c r="LHT504" s="2476"/>
      <c r="LHU504" s="2476"/>
      <c r="LHV504" s="2476"/>
      <c r="LHW504" s="2479"/>
      <c r="LHX504" s="2479"/>
      <c r="LHY504" s="2479"/>
      <c r="LHZ504" s="2479"/>
      <c r="LIE504" s="2476"/>
      <c r="LIF504" s="2476"/>
      <c r="LIG504" s="2476"/>
      <c r="LIH504" s="2479"/>
      <c r="LII504" s="2479"/>
      <c r="LIJ504" s="2479"/>
      <c r="LIK504" s="2479"/>
      <c r="LIP504" s="2476"/>
      <c r="LIQ504" s="2476"/>
      <c r="LIR504" s="2476"/>
      <c r="LIS504" s="2479"/>
      <c r="LIT504" s="2479"/>
      <c r="LIU504" s="2479"/>
      <c r="LIV504" s="2479"/>
      <c r="LJA504" s="2476"/>
      <c r="LJB504" s="2476"/>
      <c r="LJC504" s="2476"/>
      <c r="LJD504" s="2479"/>
      <c r="LJE504" s="2479"/>
      <c r="LJF504" s="2479"/>
      <c r="LJG504" s="2479"/>
      <c r="LJL504" s="2476"/>
      <c r="LJM504" s="2476"/>
      <c r="LJN504" s="2476"/>
      <c r="LJO504" s="2479"/>
      <c r="LJP504" s="2479"/>
      <c r="LJQ504" s="2479"/>
      <c r="LJR504" s="2479"/>
      <c r="LJW504" s="2476"/>
      <c r="LJX504" s="2476"/>
      <c r="LJY504" s="2476"/>
      <c r="LJZ504" s="2479"/>
      <c r="LKA504" s="2479"/>
      <c r="LKB504" s="2479"/>
      <c r="LKC504" s="2479"/>
      <c r="LKH504" s="2476"/>
      <c r="LKI504" s="2476"/>
      <c r="LKJ504" s="2476"/>
      <c r="LKK504" s="2479"/>
      <c r="LKL504" s="2479"/>
      <c r="LKM504" s="2479"/>
      <c r="LKN504" s="2479"/>
      <c r="LKS504" s="2476"/>
      <c r="LKT504" s="2476"/>
      <c r="LKU504" s="2476"/>
      <c r="LKV504" s="2479"/>
      <c r="LKW504" s="2479"/>
      <c r="LKX504" s="2479"/>
      <c r="LKY504" s="2479"/>
      <c r="LLD504" s="2476"/>
      <c r="LLE504" s="2476"/>
      <c r="LLF504" s="2476"/>
      <c r="LLG504" s="2479"/>
      <c r="LLH504" s="2479"/>
      <c r="LLI504" s="2479"/>
      <c r="LLJ504" s="2479"/>
      <c r="LLO504" s="2476"/>
      <c r="LLP504" s="2476"/>
      <c r="LLQ504" s="2476"/>
      <c r="LLR504" s="2479"/>
      <c r="LLS504" s="2479"/>
      <c r="LLT504" s="2479"/>
      <c r="LLU504" s="2479"/>
      <c r="LLZ504" s="2476"/>
      <c r="LMA504" s="2476"/>
      <c r="LMB504" s="2476"/>
      <c r="LMC504" s="2479"/>
      <c r="LMD504" s="2479"/>
      <c r="LME504" s="2479"/>
      <c r="LMF504" s="2479"/>
      <c r="LMK504" s="2476"/>
      <c r="LML504" s="2476"/>
      <c r="LMM504" s="2476"/>
      <c r="LMN504" s="2479"/>
      <c r="LMO504" s="2479"/>
      <c r="LMP504" s="2479"/>
      <c r="LMQ504" s="2479"/>
      <c r="LMV504" s="2476"/>
      <c r="LMW504" s="2476"/>
      <c r="LMX504" s="2476"/>
      <c r="LMY504" s="2479"/>
      <c r="LMZ504" s="2479"/>
      <c r="LNA504" s="2479"/>
      <c r="LNB504" s="2479"/>
      <c r="LNG504" s="2476"/>
      <c r="LNH504" s="2476"/>
      <c r="LNI504" s="2476"/>
      <c r="LNJ504" s="2479"/>
      <c r="LNK504" s="2479"/>
      <c r="LNL504" s="2479"/>
      <c r="LNM504" s="2479"/>
      <c r="LNR504" s="2476"/>
      <c r="LNS504" s="2476"/>
      <c r="LNT504" s="2476"/>
      <c r="LNU504" s="2479"/>
      <c r="LNV504" s="2479"/>
      <c r="LNW504" s="2479"/>
      <c r="LNX504" s="2479"/>
      <c r="LOC504" s="2476"/>
      <c r="LOD504" s="2476"/>
      <c r="LOE504" s="2476"/>
      <c r="LOF504" s="2479"/>
      <c r="LOG504" s="2479"/>
      <c r="LOH504" s="2479"/>
      <c r="LOI504" s="2479"/>
      <c r="LON504" s="2476"/>
      <c r="LOO504" s="2476"/>
      <c r="LOP504" s="2476"/>
      <c r="LOQ504" s="2479"/>
      <c r="LOR504" s="2479"/>
      <c r="LOS504" s="2479"/>
      <c r="LOT504" s="2479"/>
      <c r="LOY504" s="2476"/>
      <c r="LOZ504" s="2476"/>
      <c r="LPA504" s="2476"/>
      <c r="LPB504" s="2479"/>
      <c r="LPC504" s="2479"/>
      <c r="LPD504" s="2479"/>
      <c r="LPE504" s="2479"/>
      <c r="LPJ504" s="2476"/>
      <c r="LPK504" s="2476"/>
      <c r="LPL504" s="2476"/>
      <c r="LPM504" s="2479"/>
      <c r="LPN504" s="2479"/>
      <c r="LPO504" s="2479"/>
      <c r="LPP504" s="2479"/>
      <c r="LPU504" s="2476"/>
      <c r="LPV504" s="2476"/>
      <c r="LPW504" s="2476"/>
      <c r="LPX504" s="2479"/>
      <c r="LPY504" s="2479"/>
      <c r="LPZ504" s="2479"/>
      <c r="LQA504" s="2479"/>
      <c r="LQF504" s="2476"/>
      <c r="LQG504" s="2476"/>
      <c r="LQH504" s="2476"/>
      <c r="LQI504" s="2479"/>
      <c r="LQJ504" s="2479"/>
      <c r="LQK504" s="2479"/>
      <c r="LQL504" s="2479"/>
      <c r="LQQ504" s="2476"/>
      <c r="LQR504" s="2476"/>
      <c r="LQS504" s="2476"/>
      <c r="LQT504" s="2479"/>
      <c r="LQU504" s="2479"/>
      <c r="LQV504" s="2479"/>
      <c r="LQW504" s="2479"/>
      <c r="LRB504" s="2476"/>
      <c r="LRC504" s="2476"/>
      <c r="LRD504" s="2476"/>
      <c r="LRE504" s="2479"/>
      <c r="LRF504" s="2479"/>
      <c r="LRG504" s="2479"/>
      <c r="LRH504" s="2479"/>
      <c r="LRM504" s="2476"/>
      <c r="LRN504" s="2476"/>
      <c r="LRO504" s="2476"/>
      <c r="LRP504" s="2479"/>
      <c r="LRQ504" s="2479"/>
      <c r="LRR504" s="2479"/>
      <c r="LRS504" s="2479"/>
      <c r="LRX504" s="2476"/>
      <c r="LRY504" s="2476"/>
      <c r="LRZ504" s="2476"/>
      <c r="LSA504" s="2479"/>
      <c r="LSB504" s="2479"/>
      <c r="LSC504" s="2479"/>
      <c r="LSD504" s="2479"/>
      <c r="LSI504" s="2476"/>
      <c r="LSJ504" s="2476"/>
      <c r="LSK504" s="2476"/>
      <c r="LSL504" s="2479"/>
      <c r="LSM504" s="2479"/>
      <c r="LSN504" s="2479"/>
      <c r="LSO504" s="2479"/>
      <c r="LST504" s="2476"/>
      <c r="LSU504" s="2476"/>
      <c r="LSV504" s="2476"/>
      <c r="LSW504" s="2479"/>
      <c r="LSX504" s="2479"/>
      <c r="LSY504" s="2479"/>
      <c r="LSZ504" s="2479"/>
      <c r="LTE504" s="2476"/>
      <c r="LTF504" s="2476"/>
      <c r="LTG504" s="2476"/>
      <c r="LTH504" s="2479"/>
      <c r="LTI504" s="2479"/>
      <c r="LTJ504" s="2479"/>
      <c r="LTK504" s="2479"/>
      <c r="LTP504" s="2476"/>
      <c r="LTQ504" s="2476"/>
      <c r="LTR504" s="2476"/>
      <c r="LTS504" s="2479"/>
      <c r="LTT504" s="2479"/>
      <c r="LTU504" s="2479"/>
      <c r="LTV504" s="2479"/>
      <c r="LUA504" s="2476"/>
      <c r="LUB504" s="2476"/>
      <c r="LUC504" s="2476"/>
      <c r="LUD504" s="2479"/>
      <c r="LUE504" s="2479"/>
      <c r="LUF504" s="2479"/>
      <c r="LUG504" s="2479"/>
      <c r="LUL504" s="2476"/>
      <c r="LUM504" s="2476"/>
      <c r="LUN504" s="2476"/>
      <c r="LUO504" s="2479"/>
      <c r="LUP504" s="2479"/>
      <c r="LUQ504" s="2479"/>
      <c r="LUR504" s="2479"/>
      <c r="LUW504" s="2476"/>
      <c r="LUX504" s="2476"/>
      <c r="LUY504" s="2476"/>
      <c r="LUZ504" s="2479"/>
      <c r="LVA504" s="2479"/>
      <c r="LVB504" s="2479"/>
      <c r="LVC504" s="2479"/>
      <c r="LVH504" s="2476"/>
      <c r="LVI504" s="2476"/>
      <c r="LVJ504" s="2476"/>
      <c r="LVK504" s="2479"/>
      <c r="LVL504" s="2479"/>
      <c r="LVM504" s="2479"/>
      <c r="LVN504" s="2479"/>
      <c r="LVS504" s="2476"/>
      <c r="LVT504" s="2476"/>
      <c r="LVU504" s="2476"/>
      <c r="LVV504" s="2479"/>
      <c r="LVW504" s="2479"/>
      <c r="LVX504" s="2479"/>
      <c r="LVY504" s="2479"/>
      <c r="LWD504" s="2476"/>
      <c r="LWE504" s="2476"/>
      <c r="LWF504" s="2476"/>
      <c r="LWG504" s="2479"/>
      <c r="LWH504" s="2479"/>
      <c r="LWI504" s="2479"/>
      <c r="LWJ504" s="2479"/>
      <c r="LWO504" s="2476"/>
      <c r="LWP504" s="2476"/>
      <c r="LWQ504" s="2476"/>
      <c r="LWR504" s="2479"/>
      <c r="LWS504" s="2479"/>
      <c r="LWT504" s="2479"/>
      <c r="LWU504" s="2479"/>
      <c r="LWZ504" s="2476"/>
      <c r="LXA504" s="2476"/>
      <c r="LXB504" s="2476"/>
      <c r="LXC504" s="2479"/>
      <c r="LXD504" s="2479"/>
      <c r="LXE504" s="2479"/>
      <c r="LXF504" s="2479"/>
      <c r="LXK504" s="2476"/>
      <c r="LXL504" s="2476"/>
      <c r="LXM504" s="2476"/>
      <c r="LXN504" s="2479"/>
      <c r="LXO504" s="2479"/>
      <c r="LXP504" s="2479"/>
      <c r="LXQ504" s="2479"/>
      <c r="LXV504" s="2476"/>
      <c r="LXW504" s="2476"/>
      <c r="LXX504" s="2476"/>
      <c r="LXY504" s="2479"/>
      <c r="LXZ504" s="2479"/>
      <c r="LYA504" s="2479"/>
      <c r="LYB504" s="2479"/>
      <c r="LYG504" s="2476"/>
      <c r="LYH504" s="2476"/>
      <c r="LYI504" s="2476"/>
      <c r="LYJ504" s="2479"/>
      <c r="LYK504" s="2479"/>
      <c r="LYL504" s="2479"/>
      <c r="LYM504" s="2479"/>
      <c r="LYR504" s="2476"/>
      <c r="LYS504" s="2476"/>
      <c r="LYT504" s="2476"/>
      <c r="LYU504" s="2479"/>
      <c r="LYV504" s="2479"/>
      <c r="LYW504" s="2479"/>
      <c r="LYX504" s="2479"/>
      <c r="LZC504" s="2476"/>
      <c r="LZD504" s="2476"/>
      <c r="LZE504" s="2476"/>
      <c r="LZF504" s="2479"/>
      <c r="LZG504" s="2479"/>
      <c r="LZH504" s="2479"/>
      <c r="LZI504" s="2479"/>
      <c r="LZN504" s="2476"/>
      <c r="LZO504" s="2476"/>
      <c r="LZP504" s="2476"/>
      <c r="LZQ504" s="2479"/>
      <c r="LZR504" s="2479"/>
      <c r="LZS504" s="2479"/>
      <c r="LZT504" s="2479"/>
      <c r="LZY504" s="2476"/>
      <c r="LZZ504" s="2476"/>
      <c r="MAA504" s="2476"/>
      <c r="MAB504" s="2479"/>
      <c r="MAC504" s="2479"/>
      <c r="MAD504" s="2479"/>
      <c r="MAE504" s="2479"/>
      <c r="MAJ504" s="2476"/>
      <c r="MAK504" s="2476"/>
      <c r="MAL504" s="2476"/>
      <c r="MAM504" s="2479"/>
      <c r="MAN504" s="2479"/>
      <c r="MAO504" s="2479"/>
      <c r="MAP504" s="2479"/>
      <c r="MAU504" s="2476"/>
      <c r="MAV504" s="2476"/>
      <c r="MAW504" s="2476"/>
      <c r="MAX504" s="2479"/>
      <c r="MAY504" s="2479"/>
      <c r="MAZ504" s="2479"/>
      <c r="MBA504" s="2479"/>
      <c r="MBF504" s="2476"/>
      <c r="MBG504" s="2476"/>
      <c r="MBH504" s="2476"/>
      <c r="MBI504" s="2479"/>
      <c r="MBJ504" s="2479"/>
      <c r="MBK504" s="2479"/>
      <c r="MBL504" s="2479"/>
      <c r="MBQ504" s="2476"/>
      <c r="MBR504" s="2476"/>
      <c r="MBS504" s="2476"/>
      <c r="MBT504" s="2479"/>
      <c r="MBU504" s="2479"/>
      <c r="MBV504" s="2479"/>
      <c r="MBW504" s="2479"/>
      <c r="MCB504" s="2476"/>
      <c r="MCC504" s="2476"/>
      <c r="MCD504" s="2476"/>
      <c r="MCE504" s="2479"/>
      <c r="MCF504" s="2479"/>
      <c r="MCG504" s="2479"/>
      <c r="MCH504" s="2479"/>
      <c r="MCM504" s="2476"/>
      <c r="MCN504" s="2476"/>
      <c r="MCO504" s="2476"/>
      <c r="MCP504" s="2479"/>
      <c r="MCQ504" s="2479"/>
      <c r="MCR504" s="2479"/>
      <c r="MCS504" s="2479"/>
      <c r="MCX504" s="2476"/>
      <c r="MCY504" s="2476"/>
      <c r="MCZ504" s="2476"/>
      <c r="MDA504" s="2479"/>
      <c r="MDB504" s="2479"/>
      <c r="MDC504" s="2479"/>
      <c r="MDD504" s="2479"/>
      <c r="MDI504" s="2476"/>
      <c r="MDJ504" s="2476"/>
      <c r="MDK504" s="2476"/>
      <c r="MDL504" s="2479"/>
      <c r="MDM504" s="2479"/>
      <c r="MDN504" s="2479"/>
      <c r="MDO504" s="2479"/>
      <c r="MDT504" s="2476"/>
      <c r="MDU504" s="2476"/>
      <c r="MDV504" s="2476"/>
      <c r="MDW504" s="2479"/>
      <c r="MDX504" s="2479"/>
      <c r="MDY504" s="2479"/>
      <c r="MDZ504" s="2479"/>
      <c r="MEE504" s="2476"/>
      <c r="MEF504" s="2476"/>
      <c r="MEG504" s="2476"/>
      <c r="MEH504" s="2479"/>
      <c r="MEI504" s="2479"/>
      <c r="MEJ504" s="2479"/>
      <c r="MEK504" s="2479"/>
      <c r="MEP504" s="2476"/>
      <c r="MEQ504" s="2476"/>
      <c r="MER504" s="2476"/>
      <c r="MES504" s="2479"/>
      <c r="MET504" s="2479"/>
      <c r="MEU504" s="2479"/>
      <c r="MEV504" s="2479"/>
      <c r="MFA504" s="2476"/>
      <c r="MFB504" s="2476"/>
      <c r="MFC504" s="2476"/>
      <c r="MFD504" s="2479"/>
      <c r="MFE504" s="2479"/>
      <c r="MFF504" s="2479"/>
      <c r="MFG504" s="2479"/>
      <c r="MFL504" s="2476"/>
      <c r="MFM504" s="2476"/>
      <c r="MFN504" s="2476"/>
      <c r="MFO504" s="2479"/>
      <c r="MFP504" s="2479"/>
      <c r="MFQ504" s="2479"/>
      <c r="MFR504" s="2479"/>
      <c r="MFW504" s="2476"/>
      <c r="MFX504" s="2476"/>
      <c r="MFY504" s="2476"/>
      <c r="MFZ504" s="2479"/>
      <c r="MGA504" s="2479"/>
      <c r="MGB504" s="2479"/>
      <c r="MGC504" s="2479"/>
      <c r="MGH504" s="2476"/>
      <c r="MGI504" s="2476"/>
      <c r="MGJ504" s="2476"/>
      <c r="MGK504" s="2479"/>
      <c r="MGL504" s="2479"/>
      <c r="MGM504" s="2479"/>
      <c r="MGN504" s="2479"/>
      <c r="MGS504" s="2476"/>
      <c r="MGT504" s="2476"/>
      <c r="MGU504" s="2476"/>
      <c r="MGV504" s="2479"/>
      <c r="MGW504" s="2479"/>
      <c r="MGX504" s="2479"/>
      <c r="MGY504" s="2479"/>
      <c r="MHD504" s="2476"/>
      <c r="MHE504" s="2476"/>
      <c r="MHF504" s="2476"/>
      <c r="MHG504" s="2479"/>
      <c r="MHH504" s="2479"/>
      <c r="MHI504" s="2479"/>
      <c r="MHJ504" s="2479"/>
      <c r="MHO504" s="2476"/>
      <c r="MHP504" s="2476"/>
      <c r="MHQ504" s="2476"/>
      <c r="MHR504" s="2479"/>
      <c r="MHS504" s="2479"/>
      <c r="MHT504" s="2479"/>
      <c r="MHU504" s="2479"/>
      <c r="MHZ504" s="2476"/>
      <c r="MIA504" s="2476"/>
      <c r="MIB504" s="2476"/>
      <c r="MIC504" s="2479"/>
      <c r="MID504" s="2479"/>
      <c r="MIE504" s="2479"/>
      <c r="MIF504" s="2479"/>
      <c r="MIK504" s="2476"/>
      <c r="MIL504" s="2476"/>
      <c r="MIM504" s="2476"/>
      <c r="MIN504" s="2479"/>
      <c r="MIO504" s="2479"/>
      <c r="MIP504" s="2479"/>
      <c r="MIQ504" s="2479"/>
      <c r="MIV504" s="2476"/>
      <c r="MIW504" s="2476"/>
      <c r="MIX504" s="2476"/>
      <c r="MIY504" s="2479"/>
      <c r="MIZ504" s="2479"/>
      <c r="MJA504" s="2479"/>
      <c r="MJB504" s="2479"/>
      <c r="MJG504" s="2476"/>
      <c r="MJH504" s="2476"/>
      <c r="MJI504" s="2476"/>
      <c r="MJJ504" s="2479"/>
      <c r="MJK504" s="2479"/>
      <c r="MJL504" s="2479"/>
      <c r="MJM504" s="2479"/>
      <c r="MJR504" s="2476"/>
      <c r="MJS504" s="2476"/>
      <c r="MJT504" s="2476"/>
      <c r="MJU504" s="2479"/>
      <c r="MJV504" s="2479"/>
      <c r="MJW504" s="2479"/>
      <c r="MJX504" s="2479"/>
      <c r="MKC504" s="2476"/>
      <c r="MKD504" s="2476"/>
      <c r="MKE504" s="2476"/>
      <c r="MKF504" s="2479"/>
      <c r="MKG504" s="2479"/>
      <c r="MKH504" s="2479"/>
      <c r="MKI504" s="2479"/>
      <c r="MKN504" s="2476"/>
      <c r="MKO504" s="2476"/>
      <c r="MKP504" s="2476"/>
      <c r="MKQ504" s="2479"/>
      <c r="MKR504" s="2479"/>
      <c r="MKS504" s="2479"/>
      <c r="MKT504" s="2479"/>
      <c r="MKY504" s="2476"/>
      <c r="MKZ504" s="2476"/>
      <c r="MLA504" s="2476"/>
      <c r="MLB504" s="2479"/>
      <c r="MLC504" s="2479"/>
      <c r="MLD504" s="2479"/>
      <c r="MLE504" s="2479"/>
      <c r="MLJ504" s="2476"/>
      <c r="MLK504" s="2476"/>
      <c r="MLL504" s="2476"/>
      <c r="MLM504" s="2479"/>
      <c r="MLN504" s="2479"/>
      <c r="MLO504" s="2479"/>
      <c r="MLP504" s="2479"/>
      <c r="MLU504" s="2476"/>
      <c r="MLV504" s="2476"/>
      <c r="MLW504" s="2476"/>
      <c r="MLX504" s="2479"/>
      <c r="MLY504" s="2479"/>
      <c r="MLZ504" s="2479"/>
      <c r="MMA504" s="2479"/>
      <c r="MMF504" s="2476"/>
      <c r="MMG504" s="2476"/>
      <c r="MMH504" s="2476"/>
      <c r="MMI504" s="2479"/>
      <c r="MMJ504" s="2479"/>
      <c r="MMK504" s="2479"/>
      <c r="MML504" s="2479"/>
      <c r="MMQ504" s="2476"/>
      <c r="MMR504" s="2476"/>
      <c r="MMS504" s="2476"/>
      <c r="MMT504" s="2479"/>
      <c r="MMU504" s="2479"/>
      <c r="MMV504" s="2479"/>
      <c r="MMW504" s="2479"/>
      <c r="MNB504" s="2476"/>
      <c r="MNC504" s="2476"/>
      <c r="MND504" s="2476"/>
      <c r="MNE504" s="2479"/>
      <c r="MNF504" s="2479"/>
      <c r="MNG504" s="2479"/>
      <c r="MNH504" s="2479"/>
      <c r="MNM504" s="2476"/>
      <c r="MNN504" s="2476"/>
      <c r="MNO504" s="2476"/>
      <c r="MNP504" s="2479"/>
      <c r="MNQ504" s="2479"/>
      <c r="MNR504" s="2479"/>
      <c r="MNS504" s="2479"/>
      <c r="MNX504" s="2476"/>
      <c r="MNY504" s="2476"/>
      <c r="MNZ504" s="2476"/>
      <c r="MOA504" s="2479"/>
      <c r="MOB504" s="2479"/>
      <c r="MOC504" s="2479"/>
      <c r="MOD504" s="2479"/>
      <c r="MOI504" s="2476"/>
      <c r="MOJ504" s="2476"/>
      <c r="MOK504" s="2476"/>
      <c r="MOL504" s="2479"/>
      <c r="MOM504" s="2479"/>
      <c r="MON504" s="2479"/>
      <c r="MOO504" s="2479"/>
      <c r="MOT504" s="2476"/>
      <c r="MOU504" s="2476"/>
      <c r="MOV504" s="2476"/>
      <c r="MOW504" s="2479"/>
      <c r="MOX504" s="2479"/>
      <c r="MOY504" s="2479"/>
      <c r="MOZ504" s="2479"/>
      <c r="MPE504" s="2476"/>
      <c r="MPF504" s="2476"/>
      <c r="MPG504" s="2476"/>
      <c r="MPH504" s="2479"/>
      <c r="MPI504" s="2479"/>
      <c r="MPJ504" s="2479"/>
      <c r="MPK504" s="2479"/>
      <c r="MPP504" s="2476"/>
      <c r="MPQ504" s="2476"/>
      <c r="MPR504" s="2476"/>
      <c r="MPS504" s="2479"/>
      <c r="MPT504" s="2479"/>
      <c r="MPU504" s="2479"/>
      <c r="MPV504" s="2479"/>
      <c r="MQA504" s="2476"/>
      <c r="MQB504" s="2476"/>
      <c r="MQC504" s="2476"/>
      <c r="MQD504" s="2479"/>
      <c r="MQE504" s="2479"/>
      <c r="MQF504" s="2479"/>
      <c r="MQG504" s="2479"/>
      <c r="MQL504" s="2476"/>
      <c r="MQM504" s="2476"/>
      <c r="MQN504" s="2476"/>
      <c r="MQO504" s="2479"/>
      <c r="MQP504" s="2479"/>
      <c r="MQQ504" s="2479"/>
      <c r="MQR504" s="2479"/>
      <c r="MQW504" s="2476"/>
      <c r="MQX504" s="2476"/>
      <c r="MQY504" s="2476"/>
      <c r="MQZ504" s="2479"/>
      <c r="MRA504" s="2479"/>
      <c r="MRB504" s="2479"/>
      <c r="MRC504" s="2479"/>
      <c r="MRH504" s="2476"/>
      <c r="MRI504" s="2476"/>
      <c r="MRJ504" s="2476"/>
      <c r="MRK504" s="2479"/>
      <c r="MRL504" s="2479"/>
      <c r="MRM504" s="2479"/>
      <c r="MRN504" s="2479"/>
      <c r="MRS504" s="2476"/>
      <c r="MRT504" s="2476"/>
      <c r="MRU504" s="2476"/>
      <c r="MRV504" s="2479"/>
      <c r="MRW504" s="2479"/>
      <c r="MRX504" s="2479"/>
      <c r="MRY504" s="2479"/>
      <c r="MSD504" s="2476"/>
      <c r="MSE504" s="2476"/>
      <c r="MSF504" s="2476"/>
      <c r="MSG504" s="2479"/>
      <c r="MSH504" s="2479"/>
      <c r="MSI504" s="2479"/>
      <c r="MSJ504" s="2479"/>
      <c r="MSO504" s="2476"/>
      <c r="MSP504" s="2476"/>
      <c r="MSQ504" s="2476"/>
      <c r="MSR504" s="2479"/>
      <c r="MSS504" s="2479"/>
      <c r="MST504" s="2479"/>
      <c r="MSU504" s="2479"/>
      <c r="MSZ504" s="2476"/>
      <c r="MTA504" s="2476"/>
      <c r="MTB504" s="2476"/>
      <c r="MTC504" s="2479"/>
      <c r="MTD504" s="2479"/>
      <c r="MTE504" s="2479"/>
      <c r="MTF504" s="2479"/>
      <c r="MTK504" s="2476"/>
      <c r="MTL504" s="2476"/>
      <c r="MTM504" s="2476"/>
      <c r="MTN504" s="2479"/>
      <c r="MTO504" s="2479"/>
      <c r="MTP504" s="2479"/>
      <c r="MTQ504" s="2479"/>
      <c r="MTV504" s="2476"/>
      <c r="MTW504" s="2476"/>
      <c r="MTX504" s="2476"/>
      <c r="MTY504" s="2479"/>
      <c r="MTZ504" s="2479"/>
      <c r="MUA504" s="2479"/>
      <c r="MUB504" s="2479"/>
      <c r="MUG504" s="2476"/>
      <c r="MUH504" s="2476"/>
      <c r="MUI504" s="2476"/>
      <c r="MUJ504" s="2479"/>
      <c r="MUK504" s="2479"/>
      <c r="MUL504" s="2479"/>
      <c r="MUM504" s="2479"/>
      <c r="MUR504" s="2476"/>
      <c r="MUS504" s="2476"/>
      <c r="MUT504" s="2476"/>
      <c r="MUU504" s="2479"/>
      <c r="MUV504" s="2479"/>
      <c r="MUW504" s="2479"/>
      <c r="MUX504" s="2479"/>
      <c r="MVC504" s="2476"/>
      <c r="MVD504" s="2476"/>
      <c r="MVE504" s="2476"/>
      <c r="MVF504" s="2479"/>
      <c r="MVG504" s="2479"/>
      <c r="MVH504" s="2479"/>
      <c r="MVI504" s="2479"/>
      <c r="MVN504" s="2476"/>
      <c r="MVO504" s="2476"/>
      <c r="MVP504" s="2476"/>
      <c r="MVQ504" s="2479"/>
      <c r="MVR504" s="2479"/>
      <c r="MVS504" s="2479"/>
      <c r="MVT504" s="2479"/>
      <c r="MVY504" s="2476"/>
      <c r="MVZ504" s="2476"/>
      <c r="MWA504" s="2476"/>
      <c r="MWB504" s="2479"/>
      <c r="MWC504" s="2479"/>
      <c r="MWD504" s="2479"/>
      <c r="MWE504" s="2479"/>
      <c r="MWJ504" s="2476"/>
      <c r="MWK504" s="2476"/>
      <c r="MWL504" s="2476"/>
      <c r="MWM504" s="2479"/>
      <c r="MWN504" s="2479"/>
      <c r="MWO504" s="2479"/>
      <c r="MWP504" s="2479"/>
      <c r="MWU504" s="2476"/>
      <c r="MWV504" s="2476"/>
      <c r="MWW504" s="2476"/>
      <c r="MWX504" s="2479"/>
      <c r="MWY504" s="2479"/>
      <c r="MWZ504" s="2479"/>
      <c r="MXA504" s="2479"/>
      <c r="MXF504" s="2476"/>
      <c r="MXG504" s="2476"/>
      <c r="MXH504" s="2476"/>
      <c r="MXI504" s="2479"/>
      <c r="MXJ504" s="2479"/>
      <c r="MXK504" s="2479"/>
      <c r="MXL504" s="2479"/>
      <c r="MXQ504" s="2476"/>
      <c r="MXR504" s="2476"/>
      <c r="MXS504" s="2476"/>
      <c r="MXT504" s="2479"/>
      <c r="MXU504" s="2479"/>
      <c r="MXV504" s="2479"/>
      <c r="MXW504" s="2479"/>
      <c r="MYB504" s="2476"/>
      <c r="MYC504" s="2476"/>
      <c r="MYD504" s="2476"/>
      <c r="MYE504" s="2479"/>
      <c r="MYF504" s="2479"/>
      <c r="MYG504" s="2479"/>
      <c r="MYH504" s="2479"/>
      <c r="MYM504" s="2476"/>
      <c r="MYN504" s="2476"/>
      <c r="MYO504" s="2476"/>
      <c r="MYP504" s="2479"/>
      <c r="MYQ504" s="2479"/>
      <c r="MYR504" s="2479"/>
      <c r="MYS504" s="2479"/>
      <c r="MYX504" s="2476"/>
      <c r="MYY504" s="2476"/>
      <c r="MYZ504" s="2476"/>
      <c r="MZA504" s="2479"/>
      <c r="MZB504" s="2479"/>
      <c r="MZC504" s="2479"/>
      <c r="MZD504" s="2479"/>
      <c r="MZI504" s="2476"/>
      <c r="MZJ504" s="2476"/>
      <c r="MZK504" s="2476"/>
      <c r="MZL504" s="2479"/>
      <c r="MZM504" s="2479"/>
      <c r="MZN504" s="2479"/>
      <c r="MZO504" s="2479"/>
      <c r="MZT504" s="2476"/>
      <c r="MZU504" s="2476"/>
      <c r="MZV504" s="2476"/>
      <c r="MZW504" s="2479"/>
      <c r="MZX504" s="2479"/>
      <c r="MZY504" s="2479"/>
      <c r="MZZ504" s="2479"/>
      <c r="NAE504" s="2476"/>
      <c r="NAF504" s="2476"/>
      <c r="NAG504" s="2476"/>
      <c r="NAH504" s="2479"/>
      <c r="NAI504" s="2479"/>
      <c r="NAJ504" s="2479"/>
      <c r="NAK504" s="2479"/>
      <c r="NAP504" s="2476"/>
      <c r="NAQ504" s="2476"/>
      <c r="NAR504" s="2476"/>
      <c r="NAS504" s="2479"/>
      <c r="NAT504" s="2479"/>
      <c r="NAU504" s="2479"/>
      <c r="NAV504" s="2479"/>
      <c r="NBA504" s="2476"/>
      <c r="NBB504" s="2476"/>
      <c r="NBC504" s="2476"/>
      <c r="NBD504" s="2479"/>
      <c r="NBE504" s="2479"/>
      <c r="NBF504" s="2479"/>
      <c r="NBG504" s="2479"/>
      <c r="NBL504" s="2476"/>
      <c r="NBM504" s="2476"/>
      <c r="NBN504" s="2476"/>
      <c r="NBO504" s="2479"/>
      <c r="NBP504" s="2479"/>
      <c r="NBQ504" s="2479"/>
      <c r="NBR504" s="2479"/>
      <c r="NBW504" s="2476"/>
      <c r="NBX504" s="2476"/>
      <c r="NBY504" s="2476"/>
      <c r="NBZ504" s="2479"/>
      <c r="NCA504" s="2479"/>
      <c r="NCB504" s="2479"/>
      <c r="NCC504" s="2479"/>
      <c r="NCH504" s="2476"/>
      <c r="NCI504" s="2476"/>
      <c r="NCJ504" s="2476"/>
      <c r="NCK504" s="2479"/>
      <c r="NCL504" s="2479"/>
      <c r="NCM504" s="2479"/>
      <c r="NCN504" s="2479"/>
      <c r="NCS504" s="2476"/>
      <c r="NCT504" s="2476"/>
      <c r="NCU504" s="2476"/>
      <c r="NCV504" s="2479"/>
      <c r="NCW504" s="2479"/>
      <c r="NCX504" s="2479"/>
      <c r="NCY504" s="2479"/>
      <c r="NDD504" s="2476"/>
      <c r="NDE504" s="2476"/>
      <c r="NDF504" s="2476"/>
      <c r="NDG504" s="2479"/>
      <c r="NDH504" s="2479"/>
      <c r="NDI504" s="2479"/>
      <c r="NDJ504" s="2479"/>
      <c r="NDO504" s="2476"/>
      <c r="NDP504" s="2476"/>
      <c r="NDQ504" s="2476"/>
      <c r="NDR504" s="2479"/>
      <c r="NDS504" s="2479"/>
      <c r="NDT504" s="2479"/>
      <c r="NDU504" s="2479"/>
      <c r="NDZ504" s="2476"/>
      <c r="NEA504" s="2476"/>
      <c r="NEB504" s="2476"/>
      <c r="NEC504" s="2479"/>
      <c r="NED504" s="2479"/>
      <c r="NEE504" s="2479"/>
      <c r="NEF504" s="2479"/>
      <c r="NEK504" s="2476"/>
      <c r="NEL504" s="2476"/>
      <c r="NEM504" s="2476"/>
      <c r="NEN504" s="2479"/>
      <c r="NEO504" s="2479"/>
      <c r="NEP504" s="2479"/>
      <c r="NEQ504" s="2479"/>
      <c r="NEV504" s="2476"/>
      <c r="NEW504" s="2476"/>
      <c r="NEX504" s="2476"/>
      <c r="NEY504" s="2479"/>
      <c r="NEZ504" s="2479"/>
      <c r="NFA504" s="2479"/>
      <c r="NFB504" s="2479"/>
      <c r="NFG504" s="2476"/>
      <c r="NFH504" s="2476"/>
      <c r="NFI504" s="2476"/>
      <c r="NFJ504" s="2479"/>
      <c r="NFK504" s="2479"/>
      <c r="NFL504" s="2479"/>
      <c r="NFM504" s="2479"/>
      <c r="NFR504" s="2476"/>
      <c r="NFS504" s="2476"/>
      <c r="NFT504" s="2476"/>
      <c r="NFU504" s="2479"/>
      <c r="NFV504" s="2479"/>
      <c r="NFW504" s="2479"/>
      <c r="NFX504" s="2479"/>
      <c r="NGC504" s="2476"/>
      <c r="NGD504" s="2476"/>
      <c r="NGE504" s="2476"/>
      <c r="NGF504" s="2479"/>
      <c r="NGG504" s="2479"/>
      <c r="NGH504" s="2479"/>
      <c r="NGI504" s="2479"/>
      <c r="NGN504" s="2476"/>
      <c r="NGO504" s="2476"/>
      <c r="NGP504" s="2476"/>
      <c r="NGQ504" s="2479"/>
      <c r="NGR504" s="2479"/>
      <c r="NGS504" s="2479"/>
      <c r="NGT504" s="2479"/>
      <c r="NGY504" s="2476"/>
      <c r="NGZ504" s="2476"/>
      <c r="NHA504" s="2476"/>
      <c r="NHB504" s="2479"/>
      <c r="NHC504" s="2479"/>
      <c r="NHD504" s="2479"/>
      <c r="NHE504" s="2479"/>
      <c r="NHJ504" s="2476"/>
      <c r="NHK504" s="2476"/>
      <c r="NHL504" s="2476"/>
      <c r="NHM504" s="2479"/>
      <c r="NHN504" s="2479"/>
      <c r="NHO504" s="2479"/>
      <c r="NHP504" s="2479"/>
      <c r="NHU504" s="2476"/>
      <c r="NHV504" s="2476"/>
      <c r="NHW504" s="2476"/>
      <c r="NHX504" s="2479"/>
      <c r="NHY504" s="2479"/>
      <c r="NHZ504" s="2479"/>
      <c r="NIA504" s="2479"/>
      <c r="NIF504" s="2476"/>
      <c r="NIG504" s="2476"/>
      <c r="NIH504" s="2476"/>
      <c r="NII504" s="2479"/>
      <c r="NIJ504" s="2479"/>
      <c r="NIK504" s="2479"/>
      <c r="NIL504" s="2479"/>
      <c r="NIQ504" s="2476"/>
      <c r="NIR504" s="2476"/>
      <c r="NIS504" s="2476"/>
      <c r="NIT504" s="2479"/>
      <c r="NIU504" s="2479"/>
      <c r="NIV504" s="2479"/>
      <c r="NIW504" s="2479"/>
      <c r="NJB504" s="2476"/>
      <c r="NJC504" s="2476"/>
      <c r="NJD504" s="2476"/>
      <c r="NJE504" s="2479"/>
      <c r="NJF504" s="2479"/>
      <c r="NJG504" s="2479"/>
      <c r="NJH504" s="2479"/>
      <c r="NJM504" s="2476"/>
      <c r="NJN504" s="2476"/>
      <c r="NJO504" s="2476"/>
      <c r="NJP504" s="2479"/>
      <c r="NJQ504" s="2479"/>
      <c r="NJR504" s="2479"/>
      <c r="NJS504" s="2479"/>
      <c r="NJX504" s="2476"/>
      <c r="NJY504" s="2476"/>
      <c r="NJZ504" s="2476"/>
      <c r="NKA504" s="2479"/>
      <c r="NKB504" s="2479"/>
      <c r="NKC504" s="2479"/>
      <c r="NKD504" s="2479"/>
      <c r="NKI504" s="2476"/>
      <c r="NKJ504" s="2476"/>
      <c r="NKK504" s="2476"/>
      <c r="NKL504" s="2479"/>
      <c r="NKM504" s="2479"/>
      <c r="NKN504" s="2479"/>
      <c r="NKO504" s="2479"/>
      <c r="NKT504" s="2476"/>
      <c r="NKU504" s="2476"/>
      <c r="NKV504" s="2476"/>
      <c r="NKW504" s="2479"/>
      <c r="NKX504" s="2479"/>
      <c r="NKY504" s="2479"/>
      <c r="NKZ504" s="2479"/>
      <c r="NLE504" s="2476"/>
      <c r="NLF504" s="2476"/>
      <c r="NLG504" s="2476"/>
      <c r="NLH504" s="2479"/>
      <c r="NLI504" s="2479"/>
      <c r="NLJ504" s="2479"/>
      <c r="NLK504" s="2479"/>
      <c r="NLP504" s="2476"/>
      <c r="NLQ504" s="2476"/>
      <c r="NLR504" s="2476"/>
      <c r="NLS504" s="2479"/>
      <c r="NLT504" s="2479"/>
      <c r="NLU504" s="2479"/>
      <c r="NLV504" s="2479"/>
      <c r="NMA504" s="2476"/>
      <c r="NMB504" s="2476"/>
      <c r="NMC504" s="2476"/>
      <c r="NMD504" s="2479"/>
      <c r="NME504" s="2479"/>
      <c r="NMF504" s="2479"/>
      <c r="NMG504" s="2479"/>
      <c r="NML504" s="2476"/>
      <c r="NMM504" s="2476"/>
      <c r="NMN504" s="2476"/>
      <c r="NMO504" s="2479"/>
      <c r="NMP504" s="2479"/>
      <c r="NMQ504" s="2479"/>
      <c r="NMR504" s="2479"/>
      <c r="NMW504" s="2476"/>
      <c r="NMX504" s="2476"/>
      <c r="NMY504" s="2476"/>
      <c r="NMZ504" s="2479"/>
      <c r="NNA504" s="2479"/>
      <c r="NNB504" s="2479"/>
      <c r="NNC504" s="2479"/>
      <c r="NNH504" s="2476"/>
      <c r="NNI504" s="2476"/>
      <c r="NNJ504" s="2476"/>
      <c r="NNK504" s="2479"/>
      <c r="NNL504" s="2479"/>
      <c r="NNM504" s="2479"/>
      <c r="NNN504" s="2479"/>
      <c r="NNS504" s="2476"/>
      <c r="NNT504" s="2476"/>
      <c r="NNU504" s="2476"/>
      <c r="NNV504" s="2479"/>
      <c r="NNW504" s="2479"/>
      <c r="NNX504" s="2479"/>
      <c r="NNY504" s="2479"/>
      <c r="NOD504" s="2476"/>
      <c r="NOE504" s="2476"/>
      <c r="NOF504" s="2476"/>
      <c r="NOG504" s="2479"/>
      <c r="NOH504" s="2479"/>
      <c r="NOI504" s="2479"/>
      <c r="NOJ504" s="2479"/>
      <c r="NOO504" s="2476"/>
      <c r="NOP504" s="2476"/>
      <c r="NOQ504" s="2476"/>
      <c r="NOR504" s="2479"/>
      <c r="NOS504" s="2479"/>
      <c r="NOT504" s="2479"/>
      <c r="NOU504" s="2479"/>
      <c r="NOZ504" s="2476"/>
      <c r="NPA504" s="2476"/>
      <c r="NPB504" s="2476"/>
      <c r="NPC504" s="2479"/>
      <c r="NPD504" s="2479"/>
      <c r="NPE504" s="2479"/>
      <c r="NPF504" s="2479"/>
      <c r="NPK504" s="2476"/>
      <c r="NPL504" s="2476"/>
      <c r="NPM504" s="2476"/>
      <c r="NPN504" s="2479"/>
      <c r="NPO504" s="2479"/>
      <c r="NPP504" s="2479"/>
      <c r="NPQ504" s="2479"/>
      <c r="NPV504" s="2476"/>
      <c r="NPW504" s="2476"/>
      <c r="NPX504" s="2476"/>
      <c r="NPY504" s="2479"/>
      <c r="NPZ504" s="2479"/>
      <c r="NQA504" s="2479"/>
      <c r="NQB504" s="2479"/>
      <c r="NQG504" s="2476"/>
      <c r="NQH504" s="2476"/>
      <c r="NQI504" s="2476"/>
      <c r="NQJ504" s="2479"/>
      <c r="NQK504" s="2479"/>
      <c r="NQL504" s="2479"/>
      <c r="NQM504" s="2479"/>
      <c r="NQR504" s="2476"/>
      <c r="NQS504" s="2476"/>
      <c r="NQT504" s="2476"/>
      <c r="NQU504" s="2479"/>
      <c r="NQV504" s="2479"/>
      <c r="NQW504" s="2479"/>
      <c r="NQX504" s="2479"/>
      <c r="NRC504" s="2476"/>
      <c r="NRD504" s="2476"/>
      <c r="NRE504" s="2476"/>
      <c r="NRF504" s="2479"/>
      <c r="NRG504" s="2479"/>
      <c r="NRH504" s="2479"/>
      <c r="NRI504" s="2479"/>
      <c r="NRN504" s="2476"/>
      <c r="NRO504" s="2476"/>
      <c r="NRP504" s="2476"/>
      <c r="NRQ504" s="2479"/>
      <c r="NRR504" s="2479"/>
      <c r="NRS504" s="2479"/>
      <c r="NRT504" s="2479"/>
      <c r="NRY504" s="2476"/>
      <c r="NRZ504" s="2476"/>
      <c r="NSA504" s="2476"/>
      <c r="NSB504" s="2479"/>
      <c r="NSC504" s="2479"/>
      <c r="NSD504" s="2479"/>
      <c r="NSE504" s="2479"/>
      <c r="NSJ504" s="2476"/>
      <c r="NSK504" s="2476"/>
      <c r="NSL504" s="2476"/>
      <c r="NSM504" s="2479"/>
      <c r="NSN504" s="2479"/>
      <c r="NSO504" s="2479"/>
      <c r="NSP504" s="2479"/>
      <c r="NSU504" s="2476"/>
      <c r="NSV504" s="2476"/>
      <c r="NSW504" s="2476"/>
      <c r="NSX504" s="2479"/>
      <c r="NSY504" s="2479"/>
      <c r="NSZ504" s="2479"/>
      <c r="NTA504" s="2479"/>
      <c r="NTF504" s="2476"/>
      <c r="NTG504" s="2476"/>
      <c r="NTH504" s="2476"/>
      <c r="NTI504" s="2479"/>
      <c r="NTJ504" s="2479"/>
      <c r="NTK504" s="2479"/>
      <c r="NTL504" s="2479"/>
      <c r="NTQ504" s="2476"/>
      <c r="NTR504" s="2476"/>
      <c r="NTS504" s="2476"/>
      <c r="NTT504" s="2479"/>
      <c r="NTU504" s="2479"/>
      <c r="NTV504" s="2479"/>
      <c r="NTW504" s="2479"/>
      <c r="NUB504" s="2476"/>
      <c r="NUC504" s="2476"/>
      <c r="NUD504" s="2476"/>
      <c r="NUE504" s="2479"/>
      <c r="NUF504" s="2479"/>
      <c r="NUG504" s="2479"/>
      <c r="NUH504" s="2479"/>
      <c r="NUM504" s="2476"/>
      <c r="NUN504" s="2476"/>
      <c r="NUO504" s="2476"/>
      <c r="NUP504" s="2479"/>
      <c r="NUQ504" s="2479"/>
      <c r="NUR504" s="2479"/>
      <c r="NUS504" s="2479"/>
      <c r="NUX504" s="2476"/>
      <c r="NUY504" s="2476"/>
      <c r="NUZ504" s="2476"/>
      <c r="NVA504" s="2479"/>
      <c r="NVB504" s="2479"/>
      <c r="NVC504" s="2479"/>
      <c r="NVD504" s="2479"/>
      <c r="NVI504" s="2476"/>
      <c r="NVJ504" s="2476"/>
      <c r="NVK504" s="2476"/>
      <c r="NVL504" s="2479"/>
      <c r="NVM504" s="2479"/>
      <c r="NVN504" s="2479"/>
      <c r="NVO504" s="2479"/>
      <c r="NVT504" s="2476"/>
      <c r="NVU504" s="2476"/>
      <c r="NVV504" s="2476"/>
      <c r="NVW504" s="2479"/>
      <c r="NVX504" s="2479"/>
      <c r="NVY504" s="2479"/>
      <c r="NVZ504" s="2479"/>
      <c r="NWE504" s="2476"/>
      <c r="NWF504" s="2476"/>
      <c r="NWG504" s="2476"/>
      <c r="NWH504" s="2479"/>
      <c r="NWI504" s="2479"/>
      <c r="NWJ504" s="2479"/>
      <c r="NWK504" s="2479"/>
      <c r="NWP504" s="2476"/>
      <c r="NWQ504" s="2476"/>
      <c r="NWR504" s="2476"/>
      <c r="NWS504" s="2479"/>
      <c r="NWT504" s="2479"/>
      <c r="NWU504" s="2479"/>
      <c r="NWV504" s="2479"/>
      <c r="NXA504" s="2476"/>
      <c r="NXB504" s="2476"/>
      <c r="NXC504" s="2476"/>
      <c r="NXD504" s="2479"/>
      <c r="NXE504" s="2479"/>
      <c r="NXF504" s="2479"/>
      <c r="NXG504" s="2479"/>
      <c r="NXL504" s="2476"/>
      <c r="NXM504" s="2476"/>
      <c r="NXN504" s="2476"/>
      <c r="NXO504" s="2479"/>
      <c r="NXP504" s="2479"/>
      <c r="NXQ504" s="2479"/>
      <c r="NXR504" s="2479"/>
      <c r="NXW504" s="2476"/>
      <c r="NXX504" s="2476"/>
      <c r="NXY504" s="2476"/>
      <c r="NXZ504" s="2479"/>
      <c r="NYA504" s="2479"/>
      <c r="NYB504" s="2479"/>
      <c r="NYC504" s="2479"/>
      <c r="NYH504" s="2476"/>
      <c r="NYI504" s="2476"/>
      <c r="NYJ504" s="2476"/>
      <c r="NYK504" s="2479"/>
      <c r="NYL504" s="2479"/>
      <c r="NYM504" s="2479"/>
      <c r="NYN504" s="2479"/>
      <c r="NYS504" s="2476"/>
      <c r="NYT504" s="2476"/>
      <c r="NYU504" s="2476"/>
      <c r="NYV504" s="2479"/>
      <c r="NYW504" s="2479"/>
      <c r="NYX504" s="2479"/>
      <c r="NYY504" s="2479"/>
      <c r="NZD504" s="2476"/>
      <c r="NZE504" s="2476"/>
      <c r="NZF504" s="2476"/>
      <c r="NZG504" s="2479"/>
      <c r="NZH504" s="2479"/>
      <c r="NZI504" s="2479"/>
      <c r="NZJ504" s="2479"/>
      <c r="NZO504" s="2476"/>
      <c r="NZP504" s="2476"/>
      <c r="NZQ504" s="2476"/>
      <c r="NZR504" s="2479"/>
      <c r="NZS504" s="2479"/>
      <c r="NZT504" s="2479"/>
      <c r="NZU504" s="2479"/>
      <c r="NZZ504" s="2476"/>
      <c r="OAA504" s="2476"/>
      <c r="OAB504" s="2476"/>
      <c r="OAC504" s="2479"/>
      <c r="OAD504" s="2479"/>
      <c r="OAE504" s="2479"/>
      <c r="OAF504" s="2479"/>
      <c r="OAK504" s="2476"/>
      <c r="OAL504" s="2476"/>
      <c r="OAM504" s="2476"/>
      <c r="OAN504" s="2479"/>
      <c r="OAO504" s="2479"/>
      <c r="OAP504" s="2479"/>
      <c r="OAQ504" s="2479"/>
      <c r="OAV504" s="2476"/>
      <c r="OAW504" s="2476"/>
      <c r="OAX504" s="2476"/>
      <c r="OAY504" s="2479"/>
      <c r="OAZ504" s="2479"/>
      <c r="OBA504" s="2479"/>
      <c r="OBB504" s="2479"/>
      <c r="OBG504" s="2476"/>
      <c r="OBH504" s="2476"/>
      <c r="OBI504" s="2476"/>
      <c r="OBJ504" s="2479"/>
      <c r="OBK504" s="2479"/>
      <c r="OBL504" s="2479"/>
      <c r="OBM504" s="2479"/>
      <c r="OBR504" s="2476"/>
      <c r="OBS504" s="2476"/>
      <c r="OBT504" s="2476"/>
      <c r="OBU504" s="2479"/>
      <c r="OBV504" s="2479"/>
      <c r="OBW504" s="2479"/>
      <c r="OBX504" s="2479"/>
      <c r="OCC504" s="2476"/>
      <c r="OCD504" s="2476"/>
      <c r="OCE504" s="2476"/>
      <c r="OCF504" s="2479"/>
      <c r="OCG504" s="2479"/>
      <c r="OCH504" s="2479"/>
      <c r="OCI504" s="2479"/>
      <c r="OCN504" s="2476"/>
      <c r="OCO504" s="2476"/>
      <c r="OCP504" s="2476"/>
      <c r="OCQ504" s="2479"/>
      <c r="OCR504" s="2479"/>
      <c r="OCS504" s="2479"/>
      <c r="OCT504" s="2479"/>
      <c r="OCY504" s="2476"/>
      <c r="OCZ504" s="2476"/>
      <c r="ODA504" s="2476"/>
      <c r="ODB504" s="2479"/>
      <c r="ODC504" s="2479"/>
      <c r="ODD504" s="2479"/>
      <c r="ODE504" s="2479"/>
      <c r="ODJ504" s="2476"/>
      <c r="ODK504" s="2476"/>
      <c r="ODL504" s="2476"/>
      <c r="ODM504" s="2479"/>
      <c r="ODN504" s="2479"/>
      <c r="ODO504" s="2479"/>
      <c r="ODP504" s="2479"/>
      <c r="ODU504" s="2476"/>
      <c r="ODV504" s="2476"/>
      <c r="ODW504" s="2476"/>
      <c r="ODX504" s="2479"/>
      <c r="ODY504" s="2479"/>
      <c r="ODZ504" s="2479"/>
      <c r="OEA504" s="2479"/>
      <c r="OEF504" s="2476"/>
      <c r="OEG504" s="2476"/>
      <c r="OEH504" s="2476"/>
      <c r="OEI504" s="2479"/>
      <c r="OEJ504" s="2479"/>
      <c r="OEK504" s="2479"/>
      <c r="OEL504" s="2479"/>
      <c r="OEQ504" s="2476"/>
      <c r="OER504" s="2476"/>
      <c r="OES504" s="2476"/>
      <c r="OET504" s="2479"/>
      <c r="OEU504" s="2479"/>
      <c r="OEV504" s="2479"/>
      <c r="OEW504" s="2479"/>
      <c r="OFB504" s="2476"/>
      <c r="OFC504" s="2476"/>
      <c r="OFD504" s="2476"/>
      <c r="OFE504" s="2479"/>
      <c r="OFF504" s="2479"/>
      <c r="OFG504" s="2479"/>
      <c r="OFH504" s="2479"/>
      <c r="OFM504" s="2476"/>
      <c r="OFN504" s="2476"/>
      <c r="OFO504" s="2476"/>
      <c r="OFP504" s="2479"/>
      <c r="OFQ504" s="2479"/>
      <c r="OFR504" s="2479"/>
      <c r="OFS504" s="2479"/>
      <c r="OFX504" s="2476"/>
      <c r="OFY504" s="2476"/>
      <c r="OFZ504" s="2476"/>
      <c r="OGA504" s="2479"/>
      <c r="OGB504" s="2479"/>
      <c r="OGC504" s="2479"/>
      <c r="OGD504" s="2479"/>
      <c r="OGI504" s="2476"/>
      <c r="OGJ504" s="2476"/>
      <c r="OGK504" s="2476"/>
      <c r="OGL504" s="2479"/>
      <c r="OGM504" s="2479"/>
      <c r="OGN504" s="2479"/>
      <c r="OGO504" s="2479"/>
      <c r="OGT504" s="2476"/>
      <c r="OGU504" s="2476"/>
      <c r="OGV504" s="2476"/>
      <c r="OGW504" s="2479"/>
      <c r="OGX504" s="2479"/>
      <c r="OGY504" s="2479"/>
      <c r="OGZ504" s="2479"/>
      <c r="OHE504" s="2476"/>
      <c r="OHF504" s="2476"/>
      <c r="OHG504" s="2476"/>
      <c r="OHH504" s="2479"/>
      <c r="OHI504" s="2479"/>
      <c r="OHJ504" s="2479"/>
      <c r="OHK504" s="2479"/>
      <c r="OHP504" s="2476"/>
      <c r="OHQ504" s="2476"/>
      <c r="OHR504" s="2476"/>
      <c r="OHS504" s="2479"/>
      <c r="OHT504" s="2479"/>
      <c r="OHU504" s="2479"/>
      <c r="OHV504" s="2479"/>
      <c r="OIA504" s="2476"/>
      <c r="OIB504" s="2476"/>
      <c r="OIC504" s="2476"/>
      <c r="OID504" s="2479"/>
      <c r="OIE504" s="2479"/>
      <c r="OIF504" s="2479"/>
      <c r="OIG504" s="2479"/>
      <c r="OIL504" s="2476"/>
      <c r="OIM504" s="2476"/>
      <c r="OIN504" s="2476"/>
      <c r="OIO504" s="2479"/>
      <c r="OIP504" s="2479"/>
      <c r="OIQ504" s="2479"/>
      <c r="OIR504" s="2479"/>
      <c r="OIW504" s="2476"/>
      <c r="OIX504" s="2476"/>
      <c r="OIY504" s="2476"/>
      <c r="OIZ504" s="2479"/>
      <c r="OJA504" s="2479"/>
      <c r="OJB504" s="2479"/>
      <c r="OJC504" s="2479"/>
      <c r="OJH504" s="2476"/>
      <c r="OJI504" s="2476"/>
      <c r="OJJ504" s="2476"/>
      <c r="OJK504" s="2479"/>
      <c r="OJL504" s="2479"/>
      <c r="OJM504" s="2479"/>
      <c r="OJN504" s="2479"/>
      <c r="OJS504" s="2476"/>
      <c r="OJT504" s="2476"/>
      <c r="OJU504" s="2476"/>
      <c r="OJV504" s="2479"/>
      <c r="OJW504" s="2479"/>
      <c r="OJX504" s="2479"/>
      <c r="OJY504" s="2479"/>
      <c r="OKD504" s="2476"/>
      <c r="OKE504" s="2476"/>
      <c r="OKF504" s="2476"/>
      <c r="OKG504" s="2479"/>
      <c r="OKH504" s="2479"/>
      <c r="OKI504" s="2479"/>
      <c r="OKJ504" s="2479"/>
      <c r="OKO504" s="2476"/>
      <c r="OKP504" s="2476"/>
      <c r="OKQ504" s="2476"/>
      <c r="OKR504" s="2479"/>
      <c r="OKS504" s="2479"/>
      <c r="OKT504" s="2479"/>
      <c r="OKU504" s="2479"/>
      <c r="OKZ504" s="2476"/>
      <c r="OLA504" s="2476"/>
      <c r="OLB504" s="2476"/>
      <c r="OLC504" s="2479"/>
      <c r="OLD504" s="2479"/>
      <c r="OLE504" s="2479"/>
      <c r="OLF504" s="2479"/>
      <c r="OLK504" s="2476"/>
      <c r="OLL504" s="2476"/>
      <c r="OLM504" s="2476"/>
      <c r="OLN504" s="2479"/>
      <c r="OLO504" s="2479"/>
      <c r="OLP504" s="2479"/>
      <c r="OLQ504" s="2479"/>
      <c r="OLV504" s="2476"/>
      <c r="OLW504" s="2476"/>
      <c r="OLX504" s="2476"/>
      <c r="OLY504" s="2479"/>
      <c r="OLZ504" s="2479"/>
      <c r="OMA504" s="2479"/>
      <c r="OMB504" s="2479"/>
      <c r="OMG504" s="2476"/>
      <c r="OMH504" s="2476"/>
      <c r="OMI504" s="2476"/>
      <c r="OMJ504" s="2479"/>
      <c r="OMK504" s="2479"/>
      <c r="OML504" s="2479"/>
      <c r="OMM504" s="2479"/>
      <c r="OMR504" s="2476"/>
      <c r="OMS504" s="2476"/>
      <c r="OMT504" s="2476"/>
      <c r="OMU504" s="2479"/>
      <c r="OMV504" s="2479"/>
      <c r="OMW504" s="2479"/>
      <c r="OMX504" s="2479"/>
      <c r="ONC504" s="2476"/>
      <c r="OND504" s="2476"/>
      <c r="ONE504" s="2476"/>
      <c r="ONF504" s="2479"/>
      <c r="ONG504" s="2479"/>
      <c r="ONH504" s="2479"/>
      <c r="ONI504" s="2479"/>
      <c r="ONN504" s="2476"/>
      <c r="ONO504" s="2476"/>
      <c r="ONP504" s="2476"/>
      <c r="ONQ504" s="2479"/>
      <c r="ONR504" s="2479"/>
      <c r="ONS504" s="2479"/>
      <c r="ONT504" s="2479"/>
      <c r="ONY504" s="2476"/>
      <c r="ONZ504" s="2476"/>
      <c r="OOA504" s="2476"/>
      <c r="OOB504" s="2479"/>
      <c r="OOC504" s="2479"/>
      <c r="OOD504" s="2479"/>
      <c r="OOE504" s="2479"/>
      <c r="OOJ504" s="2476"/>
      <c r="OOK504" s="2476"/>
      <c r="OOL504" s="2476"/>
      <c r="OOM504" s="2479"/>
      <c r="OON504" s="2479"/>
      <c r="OOO504" s="2479"/>
      <c r="OOP504" s="2479"/>
      <c r="OOU504" s="2476"/>
      <c r="OOV504" s="2476"/>
      <c r="OOW504" s="2476"/>
      <c r="OOX504" s="2479"/>
      <c r="OOY504" s="2479"/>
      <c r="OOZ504" s="2479"/>
      <c r="OPA504" s="2479"/>
      <c r="OPF504" s="2476"/>
      <c r="OPG504" s="2476"/>
      <c r="OPH504" s="2476"/>
      <c r="OPI504" s="2479"/>
      <c r="OPJ504" s="2479"/>
      <c r="OPK504" s="2479"/>
      <c r="OPL504" s="2479"/>
      <c r="OPQ504" s="2476"/>
      <c r="OPR504" s="2476"/>
      <c r="OPS504" s="2476"/>
      <c r="OPT504" s="2479"/>
      <c r="OPU504" s="2479"/>
      <c r="OPV504" s="2479"/>
      <c r="OPW504" s="2479"/>
      <c r="OQB504" s="2476"/>
      <c r="OQC504" s="2476"/>
      <c r="OQD504" s="2476"/>
      <c r="OQE504" s="2479"/>
      <c r="OQF504" s="2479"/>
      <c r="OQG504" s="2479"/>
      <c r="OQH504" s="2479"/>
      <c r="OQM504" s="2476"/>
      <c r="OQN504" s="2476"/>
      <c r="OQO504" s="2476"/>
      <c r="OQP504" s="2479"/>
      <c r="OQQ504" s="2479"/>
      <c r="OQR504" s="2479"/>
      <c r="OQS504" s="2479"/>
      <c r="OQX504" s="2476"/>
      <c r="OQY504" s="2476"/>
      <c r="OQZ504" s="2476"/>
      <c r="ORA504" s="2479"/>
      <c r="ORB504" s="2479"/>
      <c r="ORC504" s="2479"/>
      <c r="ORD504" s="2479"/>
      <c r="ORI504" s="2476"/>
      <c r="ORJ504" s="2476"/>
      <c r="ORK504" s="2476"/>
      <c r="ORL504" s="2479"/>
      <c r="ORM504" s="2479"/>
      <c r="ORN504" s="2479"/>
      <c r="ORO504" s="2479"/>
      <c r="ORT504" s="2476"/>
      <c r="ORU504" s="2476"/>
      <c r="ORV504" s="2476"/>
      <c r="ORW504" s="2479"/>
      <c r="ORX504" s="2479"/>
      <c r="ORY504" s="2479"/>
      <c r="ORZ504" s="2479"/>
      <c r="OSE504" s="2476"/>
      <c r="OSF504" s="2476"/>
      <c r="OSG504" s="2476"/>
      <c r="OSH504" s="2479"/>
      <c r="OSI504" s="2479"/>
      <c r="OSJ504" s="2479"/>
      <c r="OSK504" s="2479"/>
      <c r="OSP504" s="2476"/>
      <c r="OSQ504" s="2476"/>
      <c r="OSR504" s="2476"/>
      <c r="OSS504" s="2479"/>
      <c r="OST504" s="2479"/>
      <c r="OSU504" s="2479"/>
      <c r="OSV504" s="2479"/>
      <c r="OTA504" s="2476"/>
      <c r="OTB504" s="2476"/>
      <c r="OTC504" s="2476"/>
      <c r="OTD504" s="2479"/>
      <c r="OTE504" s="2479"/>
      <c r="OTF504" s="2479"/>
      <c r="OTG504" s="2479"/>
      <c r="OTL504" s="2476"/>
      <c r="OTM504" s="2476"/>
      <c r="OTN504" s="2476"/>
      <c r="OTO504" s="2479"/>
      <c r="OTP504" s="2479"/>
      <c r="OTQ504" s="2479"/>
      <c r="OTR504" s="2479"/>
      <c r="OTW504" s="2476"/>
      <c r="OTX504" s="2476"/>
      <c r="OTY504" s="2476"/>
      <c r="OTZ504" s="2479"/>
      <c r="OUA504" s="2479"/>
      <c r="OUB504" s="2479"/>
      <c r="OUC504" s="2479"/>
      <c r="OUH504" s="2476"/>
      <c r="OUI504" s="2476"/>
      <c r="OUJ504" s="2476"/>
      <c r="OUK504" s="2479"/>
      <c r="OUL504" s="2479"/>
      <c r="OUM504" s="2479"/>
      <c r="OUN504" s="2479"/>
      <c r="OUS504" s="2476"/>
      <c r="OUT504" s="2476"/>
      <c r="OUU504" s="2476"/>
      <c r="OUV504" s="2479"/>
      <c r="OUW504" s="2479"/>
      <c r="OUX504" s="2479"/>
      <c r="OUY504" s="2479"/>
      <c r="OVD504" s="2476"/>
      <c r="OVE504" s="2476"/>
      <c r="OVF504" s="2476"/>
      <c r="OVG504" s="2479"/>
      <c r="OVH504" s="2479"/>
      <c r="OVI504" s="2479"/>
      <c r="OVJ504" s="2479"/>
      <c r="OVO504" s="2476"/>
      <c r="OVP504" s="2476"/>
      <c r="OVQ504" s="2476"/>
      <c r="OVR504" s="2479"/>
      <c r="OVS504" s="2479"/>
      <c r="OVT504" s="2479"/>
      <c r="OVU504" s="2479"/>
      <c r="OVZ504" s="2476"/>
      <c r="OWA504" s="2476"/>
      <c r="OWB504" s="2476"/>
      <c r="OWC504" s="2479"/>
      <c r="OWD504" s="2479"/>
      <c r="OWE504" s="2479"/>
      <c r="OWF504" s="2479"/>
      <c r="OWK504" s="2476"/>
      <c r="OWL504" s="2476"/>
      <c r="OWM504" s="2476"/>
      <c r="OWN504" s="2479"/>
      <c r="OWO504" s="2479"/>
      <c r="OWP504" s="2479"/>
      <c r="OWQ504" s="2479"/>
      <c r="OWV504" s="2476"/>
      <c r="OWW504" s="2476"/>
      <c r="OWX504" s="2476"/>
      <c r="OWY504" s="2479"/>
      <c r="OWZ504" s="2479"/>
      <c r="OXA504" s="2479"/>
      <c r="OXB504" s="2479"/>
      <c r="OXG504" s="2476"/>
      <c r="OXH504" s="2476"/>
      <c r="OXI504" s="2476"/>
      <c r="OXJ504" s="2479"/>
      <c r="OXK504" s="2479"/>
      <c r="OXL504" s="2479"/>
      <c r="OXM504" s="2479"/>
      <c r="OXR504" s="2476"/>
      <c r="OXS504" s="2476"/>
      <c r="OXT504" s="2476"/>
      <c r="OXU504" s="2479"/>
      <c r="OXV504" s="2479"/>
      <c r="OXW504" s="2479"/>
      <c r="OXX504" s="2479"/>
      <c r="OYC504" s="2476"/>
      <c r="OYD504" s="2476"/>
      <c r="OYE504" s="2476"/>
      <c r="OYF504" s="2479"/>
      <c r="OYG504" s="2479"/>
      <c r="OYH504" s="2479"/>
      <c r="OYI504" s="2479"/>
      <c r="OYN504" s="2476"/>
      <c r="OYO504" s="2476"/>
      <c r="OYP504" s="2476"/>
      <c r="OYQ504" s="2479"/>
      <c r="OYR504" s="2479"/>
      <c r="OYS504" s="2479"/>
      <c r="OYT504" s="2479"/>
      <c r="OYY504" s="2476"/>
      <c r="OYZ504" s="2476"/>
      <c r="OZA504" s="2476"/>
      <c r="OZB504" s="2479"/>
      <c r="OZC504" s="2479"/>
      <c r="OZD504" s="2479"/>
      <c r="OZE504" s="2479"/>
      <c r="OZJ504" s="2476"/>
      <c r="OZK504" s="2476"/>
      <c r="OZL504" s="2476"/>
      <c r="OZM504" s="2479"/>
      <c r="OZN504" s="2479"/>
      <c r="OZO504" s="2479"/>
      <c r="OZP504" s="2479"/>
      <c r="OZU504" s="2476"/>
      <c r="OZV504" s="2476"/>
      <c r="OZW504" s="2476"/>
      <c r="OZX504" s="2479"/>
      <c r="OZY504" s="2479"/>
      <c r="OZZ504" s="2479"/>
      <c r="PAA504" s="2479"/>
      <c r="PAF504" s="2476"/>
      <c r="PAG504" s="2476"/>
      <c r="PAH504" s="2476"/>
      <c r="PAI504" s="2479"/>
      <c r="PAJ504" s="2479"/>
      <c r="PAK504" s="2479"/>
      <c r="PAL504" s="2479"/>
      <c r="PAQ504" s="2476"/>
      <c r="PAR504" s="2476"/>
      <c r="PAS504" s="2476"/>
      <c r="PAT504" s="2479"/>
      <c r="PAU504" s="2479"/>
      <c r="PAV504" s="2479"/>
      <c r="PAW504" s="2479"/>
      <c r="PBB504" s="2476"/>
      <c r="PBC504" s="2476"/>
      <c r="PBD504" s="2476"/>
      <c r="PBE504" s="2479"/>
      <c r="PBF504" s="2479"/>
      <c r="PBG504" s="2479"/>
      <c r="PBH504" s="2479"/>
      <c r="PBM504" s="2476"/>
      <c r="PBN504" s="2476"/>
      <c r="PBO504" s="2476"/>
      <c r="PBP504" s="2479"/>
      <c r="PBQ504" s="2479"/>
      <c r="PBR504" s="2479"/>
      <c r="PBS504" s="2479"/>
      <c r="PBX504" s="2476"/>
      <c r="PBY504" s="2476"/>
      <c r="PBZ504" s="2476"/>
      <c r="PCA504" s="2479"/>
      <c r="PCB504" s="2479"/>
      <c r="PCC504" s="2479"/>
      <c r="PCD504" s="2479"/>
      <c r="PCI504" s="2476"/>
      <c r="PCJ504" s="2476"/>
      <c r="PCK504" s="2476"/>
      <c r="PCL504" s="2479"/>
      <c r="PCM504" s="2479"/>
      <c r="PCN504" s="2479"/>
      <c r="PCO504" s="2479"/>
      <c r="PCT504" s="2476"/>
      <c r="PCU504" s="2476"/>
      <c r="PCV504" s="2476"/>
      <c r="PCW504" s="2479"/>
      <c r="PCX504" s="2479"/>
      <c r="PCY504" s="2479"/>
      <c r="PCZ504" s="2479"/>
      <c r="PDE504" s="2476"/>
      <c r="PDF504" s="2476"/>
      <c r="PDG504" s="2476"/>
      <c r="PDH504" s="2479"/>
      <c r="PDI504" s="2479"/>
      <c r="PDJ504" s="2479"/>
      <c r="PDK504" s="2479"/>
      <c r="PDP504" s="2476"/>
      <c r="PDQ504" s="2476"/>
      <c r="PDR504" s="2476"/>
      <c r="PDS504" s="2479"/>
      <c r="PDT504" s="2479"/>
      <c r="PDU504" s="2479"/>
      <c r="PDV504" s="2479"/>
      <c r="PEA504" s="2476"/>
      <c r="PEB504" s="2476"/>
      <c r="PEC504" s="2476"/>
      <c r="PED504" s="2479"/>
      <c r="PEE504" s="2479"/>
      <c r="PEF504" s="2479"/>
      <c r="PEG504" s="2479"/>
      <c r="PEL504" s="2476"/>
      <c r="PEM504" s="2476"/>
      <c r="PEN504" s="2476"/>
      <c r="PEO504" s="2479"/>
      <c r="PEP504" s="2479"/>
      <c r="PEQ504" s="2479"/>
      <c r="PER504" s="2479"/>
      <c r="PEW504" s="2476"/>
      <c r="PEX504" s="2476"/>
      <c r="PEY504" s="2476"/>
      <c r="PEZ504" s="2479"/>
      <c r="PFA504" s="2479"/>
      <c r="PFB504" s="2479"/>
      <c r="PFC504" s="2479"/>
      <c r="PFH504" s="2476"/>
      <c r="PFI504" s="2476"/>
      <c r="PFJ504" s="2476"/>
      <c r="PFK504" s="2479"/>
      <c r="PFL504" s="2479"/>
      <c r="PFM504" s="2479"/>
      <c r="PFN504" s="2479"/>
      <c r="PFS504" s="2476"/>
      <c r="PFT504" s="2476"/>
      <c r="PFU504" s="2476"/>
      <c r="PFV504" s="2479"/>
      <c r="PFW504" s="2479"/>
      <c r="PFX504" s="2479"/>
      <c r="PFY504" s="2479"/>
      <c r="PGD504" s="2476"/>
      <c r="PGE504" s="2476"/>
      <c r="PGF504" s="2476"/>
      <c r="PGG504" s="2479"/>
      <c r="PGH504" s="2479"/>
      <c r="PGI504" s="2479"/>
      <c r="PGJ504" s="2479"/>
      <c r="PGO504" s="2476"/>
      <c r="PGP504" s="2476"/>
      <c r="PGQ504" s="2476"/>
      <c r="PGR504" s="2479"/>
      <c r="PGS504" s="2479"/>
      <c r="PGT504" s="2479"/>
      <c r="PGU504" s="2479"/>
      <c r="PGZ504" s="2476"/>
      <c r="PHA504" s="2476"/>
      <c r="PHB504" s="2476"/>
      <c r="PHC504" s="2479"/>
      <c r="PHD504" s="2479"/>
      <c r="PHE504" s="2479"/>
      <c r="PHF504" s="2479"/>
      <c r="PHK504" s="2476"/>
      <c r="PHL504" s="2476"/>
      <c r="PHM504" s="2476"/>
      <c r="PHN504" s="2479"/>
      <c r="PHO504" s="2479"/>
      <c r="PHP504" s="2479"/>
      <c r="PHQ504" s="2479"/>
      <c r="PHV504" s="2476"/>
      <c r="PHW504" s="2476"/>
      <c r="PHX504" s="2476"/>
      <c r="PHY504" s="2479"/>
      <c r="PHZ504" s="2479"/>
      <c r="PIA504" s="2479"/>
      <c r="PIB504" s="2479"/>
      <c r="PIG504" s="2476"/>
      <c r="PIH504" s="2476"/>
      <c r="PII504" s="2476"/>
      <c r="PIJ504" s="2479"/>
      <c r="PIK504" s="2479"/>
      <c r="PIL504" s="2479"/>
      <c r="PIM504" s="2479"/>
      <c r="PIR504" s="2476"/>
      <c r="PIS504" s="2476"/>
      <c r="PIT504" s="2476"/>
      <c r="PIU504" s="2479"/>
      <c r="PIV504" s="2479"/>
      <c r="PIW504" s="2479"/>
      <c r="PIX504" s="2479"/>
      <c r="PJC504" s="2476"/>
      <c r="PJD504" s="2476"/>
      <c r="PJE504" s="2476"/>
      <c r="PJF504" s="2479"/>
      <c r="PJG504" s="2479"/>
      <c r="PJH504" s="2479"/>
      <c r="PJI504" s="2479"/>
      <c r="PJN504" s="2476"/>
      <c r="PJO504" s="2476"/>
      <c r="PJP504" s="2476"/>
      <c r="PJQ504" s="2479"/>
      <c r="PJR504" s="2479"/>
      <c r="PJS504" s="2479"/>
      <c r="PJT504" s="2479"/>
      <c r="PJY504" s="2476"/>
      <c r="PJZ504" s="2476"/>
      <c r="PKA504" s="2476"/>
      <c r="PKB504" s="2479"/>
      <c r="PKC504" s="2479"/>
      <c r="PKD504" s="2479"/>
      <c r="PKE504" s="2479"/>
      <c r="PKJ504" s="2476"/>
      <c r="PKK504" s="2476"/>
      <c r="PKL504" s="2476"/>
      <c r="PKM504" s="2479"/>
      <c r="PKN504" s="2479"/>
      <c r="PKO504" s="2479"/>
      <c r="PKP504" s="2479"/>
      <c r="PKU504" s="2476"/>
      <c r="PKV504" s="2476"/>
      <c r="PKW504" s="2476"/>
      <c r="PKX504" s="2479"/>
      <c r="PKY504" s="2479"/>
      <c r="PKZ504" s="2479"/>
      <c r="PLA504" s="2479"/>
      <c r="PLF504" s="2476"/>
      <c r="PLG504" s="2476"/>
      <c r="PLH504" s="2476"/>
      <c r="PLI504" s="2479"/>
      <c r="PLJ504" s="2479"/>
      <c r="PLK504" s="2479"/>
      <c r="PLL504" s="2479"/>
      <c r="PLQ504" s="2476"/>
      <c r="PLR504" s="2476"/>
      <c r="PLS504" s="2476"/>
      <c r="PLT504" s="2479"/>
      <c r="PLU504" s="2479"/>
      <c r="PLV504" s="2479"/>
      <c r="PLW504" s="2479"/>
      <c r="PMB504" s="2476"/>
      <c r="PMC504" s="2476"/>
      <c r="PMD504" s="2476"/>
      <c r="PME504" s="2479"/>
      <c r="PMF504" s="2479"/>
      <c r="PMG504" s="2479"/>
      <c r="PMH504" s="2479"/>
      <c r="PMM504" s="2476"/>
      <c r="PMN504" s="2476"/>
      <c r="PMO504" s="2476"/>
      <c r="PMP504" s="2479"/>
      <c r="PMQ504" s="2479"/>
      <c r="PMR504" s="2479"/>
      <c r="PMS504" s="2479"/>
      <c r="PMX504" s="2476"/>
      <c r="PMY504" s="2476"/>
      <c r="PMZ504" s="2476"/>
      <c r="PNA504" s="2479"/>
      <c r="PNB504" s="2479"/>
      <c r="PNC504" s="2479"/>
      <c r="PND504" s="2479"/>
      <c r="PNI504" s="2476"/>
      <c r="PNJ504" s="2476"/>
      <c r="PNK504" s="2476"/>
      <c r="PNL504" s="2479"/>
      <c r="PNM504" s="2479"/>
      <c r="PNN504" s="2479"/>
      <c r="PNO504" s="2479"/>
      <c r="PNT504" s="2476"/>
      <c r="PNU504" s="2476"/>
      <c r="PNV504" s="2476"/>
      <c r="PNW504" s="2479"/>
      <c r="PNX504" s="2479"/>
      <c r="PNY504" s="2479"/>
      <c r="PNZ504" s="2479"/>
      <c r="POE504" s="2476"/>
      <c r="POF504" s="2476"/>
      <c r="POG504" s="2476"/>
      <c r="POH504" s="2479"/>
      <c r="POI504" s="2479"/>
      <c r="POJ504" s="2479"/>
      <c r="POK504" s="2479"/>
      <c r="POP504" s="2476"/>
      <c r="POQ504" s="2476"/>
      <c r="POR504" s="2476"/>
      <c r="POS504" s="2479"/>
      <c r="POT504" s="2479"/>
      <c r="POU504" s="2479"/>
      <c r="POV504" s="2479"/>
      <c r="PPA504" s="2476"/>
      <c r="PPB504" s="2476"/>
      <c r="PPC504" s="2476"/>
      <c r="PPD504" s="2479"/>
      <c r="PPE504" s="2479"/>
      <c r="PPF504" s="2479"/>
      <c r="PPG504" s="2479"/>
      <c r="PPL504" s="2476"/>
      <c r="PPM504" s="2476"/>
      <c r="PPN504" s="2476"/>
      <c r="PPO504" s="2479"/>
      <c r="PPP504" s="2479"/>
      <c r="PPQ504" s="2479"/>
      <c r="PPR504" s="2479"/>
      <c r="PPW504" s="2476"/>
      <c r="PPX504" s="2476"/>
      <c r="PPY504" s="2476"/>
      <c r="PPZ504" s="2479"/>
      <c r="PQA504" s="2479"/>
      <c r="PQB504" s="2479"/>
      <c r="PQC504" s="2479"/>
      <c r="PQH504" s="2476"/>
      <c r="PQI504" s="2476"/>
      <c r="PQJ504" s="2476"/>
      <c r="PQK504" s="2479"/>
      <c r="PQL504" s="2479"/>
      <c r="PQM504" s="2479"/>
      <c r="PQN504" s="2479"/>
      <c r="PQS504" s="2476"/>
      <c r="PQT504" s="2476"/>
      <c r="PQU504" s="2476"/>
      <c r="PQV504" s="2479"/>
      <c r="PQW504" s="2479"/>
      <c r="PQX504" s="2479"/>
      <c r="PQY504" s="2479"/>
      <c r="PRD504" s="2476"/>
      <c r="PRE504" s="2476"/>
      <c r="PRF504" s="2476"/>
      <c r="PRG504" s="2479"/>
      <c r="PRH504" s="2479"/>
      <c r="PRI504" s="2479"/>
      <c r="PRJ504" s="2479"/>
      <c r="PRO504" s="2476"/>
      <c r="PRP504" s="2476"/>
      <c r="PRQ504" s="2476"/>
      <c r="PRR504" s="2479"/>
      <c r="PRS504" s="2479"/>
      <c r="PRT504" s="2479"/>
      <c r="PRU504" s="2479"/>
      <c r="PRZ504" s="2476"/>
      <c r="PSA504" s="2476"/>
      <c r="PSB504" s="2476"/>
      <c r="PSC504" s="2479"/>
      <c r="PSD504" s="2479"/>
      <c r="PSE504" s="2479"/>
      <c r="PSF504" s="2479"/>
      <c r="PSK504" s="2476"/>
      <c r="PSL504" s="2476"/>
      <c r="PSM504" s="2476"/>
      <c r="PSN504" s="2479"/>
      <c r="PSO504" s="2479"/>
      <c r="PSP504" s="2479"/>
      <c r="PSQ504" s="2479"/>
      <c r="PSV504" s="2476"/>
      <c r="PSW504" s="2476"/>
      <c r="PSX504" s="2476"/>
      <c r="PSY504" s="2479"/>
      <c r="PSZ504" s="2479"/>
      <c r="PTA504" s="2479"/>
      <c r="PTB504" s="2479"/>
      <c r="PTG504" s="2476"/>
      <c r="PTH504" s="2476"/>
      <c r="PTI504" s="2476"/>
      <c r="PTJ504" s="2479"/>
      <c r="PTK504" s="2479"/>
      <c r="PTL504" s="2479"/>
      <c r="PTM504" s="2479"/>
      <c r="PTR504" s="2476"/>
      <c r="PTS504" s="2476"/>
      <c r="PTT504" s="2476"/>
      <c r="PTU504" s="2479"/>
      <c r="PTV504" s="2479"/>
      <c r="PTW504" s="2479"/>
      <c r="PTX504" s="2479"/>
      <c r="PUC504" s="2476"/>
      <c r="PUD504" s="2476"/>
      <c r="PUE504" s="2476"/>
      <c r="PUF504" s="2479"/>
      <c r="PUG504" s="2479"/>
      <c r="PUH504" s="2479"/>
      <c r="PUI504" s="2479"/>
      <c r="PUN504" s="2476"/>
      <c r="PUO504" s="2476"/>
      <c r="PUP504" s="2476"/>
      <c r="PUQ504" s="2479"/>
      <c r="PUR504" s="2479"/>
      <c r="PUS504" s="2479"/>
      <c r="PUT504" s="2479"/>
      <c r="PUY504" s="2476"/>
      <c r="PUZ504" s="2476"/>
      <c r="PVA504" s="2476"/>
      <c r="PVB504" s="2479"/>
      <c r="PVC504" s="2479"/>
      <c r="PVD504" s="2479"/>
      <c r="PVE504" s="2479"/>
      <c r="PVJ504" s="2476"/>
      <c r="PVK504" s="2476"/>
      <c r="PVL504" s="2476"/>
      <c r="PVM504" s="2479"/>
      <c r="PVN504" s="2479"/>
      <c r="PVO504" s="2479"/>
      <c r="PVP504" s="2479"/>
      <c r="PVU504" s="2476"/>
      <c r="PVV504" s="2476"/>
      <c r="PVW504" s="2476"/>
      <c r="PVX504" s="2479"/>
      <c r="PVY504" s="2479"/>
      <c r="PVZ504" s="2479"/>
      <c r="PWA504" s="2479"/>
      <c r="PWF504" s="2476"/>
      <c r="PWG504" s="2476"/>
      <c r="PWH504" s="2476"/>
      <c r="PWI504" s="2479"/>
      <c r="PWJ504" s="2479"/>
      <c r="PWK504" s="2479"/>
      <c r="PWL504" s="2479"/>
      <c r="PWQ504" s="2476"/>
      <c r="PWR504" s="2476"/>
      <c r="PWS504" s="2476"/>
      <c r="PWT504" s="2479"/>
      <c r="PWU504" s="2479"/>
      <c r="PWV504" s="2479"/>
      <c r="PWW504" s="2479"/>
      <c r="PXB504" s="2476"/>
      <c r="PXC504" s="2476"/>
      <c r="PXD504" s="2476"/>
      <c r="PXE504" s="2479"/>
      <c r="PXF504" s="2479"/>
      <c r="PXG504" s="2479"/>
      <c r="PXH504" s="2479"/>
      <c r="PXM504" s="2476"/>
      <c r="PXN504" s="2476"/>
      <c r="PXO504" s="2476"/>
      <c r="PXP504" s="2479"/>
      <c r="PXQ504" s="2479"/>
      <c r="PXR504" s="2479"/>
      <c r="PXS504" s="2479"/>
      <c r="PXX504" s="2476"/>
      <c r="PXY504" s="2476"/>
      <c r="PXZ504" s="2476"/>
      <c r="PYA504" s="2479"/>
      <c r="PYB504" s="2479"/>
      <c r="PYC504" s="2479"/>
      <c r="PYD504" s="2479"/>
      <c r="PYI504" s="2476"/>
      <c r="PYJ504" s="2476"/>
      <c r="PYK504" s="2476"/>
      <c r="PYL504" s="2479"/>
      <c r="PYM504" s="2479"/>
      <c r="PYN504" s="2479"/>
      <c r="PYO504" s="2479"/>
      <c r="PYT504" s="2476"/>
      <c r="PYU504" s="2476"/>
      <c r="PYV504" s="2476"/>
      <c r="PYW504" s="2479"/>
      <c r="PYX504" s="2479"/>
      <c r="PYY504" s="2479"/>
      <c r="PYZ504" s="2479"/>
      <c r="PZE504" s="2476"/>
      <c r="PZF504" s="2476"/>
      <c r="PZG504" s="2476"/>
      <c r="PZH504" s="2479"/>
      <c r="PZI504" s="2479"/>
      <c r="PZJ504" s="2479"/>
      <c r="PZK504" s="2479"/>
      <c r="PZP504" s="2476"/>
      <c r="PZQ504" s="2476"/>
      <c r="PZR504" s="2476"/>
      <c r="PZS504" s="2479"/>
      <c r="PZT504" s="2479"/>
      <c r="PZU504" s="2479"/>
      <c r="PZV504" s="2479"/>
      <c r="QAA504" s="2476"/>
      <c r="QAB504" s="2476"/>
      <c r="QAC504" s="2476"/>
      <c r="QAD504" s="2479"/>
      <c r="QAE504" s="2479"/>
      <c r="QAF504" s="2479"/>
      <c r="QAG504" s="2479"/>
      <c r="QAL504" s="2476"/>
      <c r="QAM504" s="2476"/>
      <c r="QAN504" s="2476"/>
      <c r="QAO504" s="2479"/>
      <c r="QAP504" s="2479"/>
      <c r="QAQ504" s="2479"/>
      <c r="QAR504" s="2479"/>
      <c r="QAW504" s="2476"/>
      <c r="QAX504" s="2476"/>
      <c r="QAY504" s="2476"/>
      <c r="QAZ504" s="2479"/>
      <c r="QBA504" s="2479"/>
      <c r="QBB504" s="2479"/>
      <c r="QBC504" s="2479"/>
      <c r="QBH504" s="2476"/>
      <c r="QBI504" s="2476"/>
      <c r="QBJ504" s="2476"/>
      <c r="QBK504" s="2479"/>
      <c r="QBL504" s="2479"/>
      <c r="QBM504" s="2479"/>
      <c r="QBN504" s="2479"/>
      <c r="QBS504" s="2476"/>
      <c r="QBT504" s="2476"/>
      <c r="QBU504" s="2476"/>
      <c r="QBV504" s="2479"/>
      <c r="QBW504" s="2479"/>
      <c r="QBX504" s="2479"/>
      <c r="QBY504" s="2479"/>
      <c r="QCD504" s="2476"/>
      <c r="QCE504" s="2476"/>
      <c r="QCF504" s="2476"/>
      <c r="QCG504" s="2479"/>
      <c r="QCH504" s="2479"/>
      <c r="QCI504" s="2479"/>
      <c r="QCJ504" s="2479"/>
      <c r="QCO504" s="2476"/>
      <c r="QCP504" s="2476"/>
      <c r="QCQ504" s="2476"/>
      <c r="QCR504" s="2479"/>
      <c r="QCS504" s="2479"/>
      <c r="QCT504" s="2479"/>
      <c r="QCU504" s="2479"/>
      <c r="QCZ504" s="2476"/>
      <c r="QDA504" s="2476"/>
      <c r="QDB504" s="2476"/>
      <c r="QDC504" s="2479"/>
      <c r="QDD504" s="2479"/>
      <c r="QDE504" s="2479"/>
      <c r="QDF504" s="2479"/>
      <c r="QDK504" s="2476"/>
      <c r="QDL504" s="2476"/>
      <c r="QDM504" s="2476"/>
      <c r="QDN504" s="2479"/>
      <c r="QDO504" s="2479"/>
      <c r="QDP504" s="2479"/>
      <c r="QDQ504" s="2479"/>
      <c r="QDV504" s="2476"/>
      <c r="QDW504" s="2476"/>
      <c r="QDX504" s="2476"/>
      <c r="QDY504" s="2479"/>
      <c r="QDZ504" s="2479"/>
      <c r="QEA504" s="2479"/>
      <c r="QEB504" s="2479"/>
      <c r="QEG504" s="2476"/>
      <c r="QEH504" s="2476"/>
      <c r="QEI504" s="2476"/>
      <c r="QEJ504" s="2479"/>
      <c r="QEK504" s="2479"/>
      <c r="QEL504" s="2479"/>
      <c r="QEM504" s="2479"/>
      <c r="QER504" s="2476"/>
      <c r="QES504" s="2476"/>
      <c r="QET504" s="2476"/>
      <c r="QEU504" s="2479"/>
      <c r="QEV504" s="2479"/>
      <c r="QEW504" s="2479"/>
      <c r="QEX504" s="2479"/>
      <c r="QFC504" s="2476"/>
      <c r="QFD504" s="2476"/>
      <c r="QFE504" s="2476"/>
      <c r="QFF504" s="2479"/>
      <c r="QFG504" s="2479"/>
      <c r="QFH504" s="2479"/>
      <c r="QFI504" s="2479"/>
      <c r="QFN504" s="2476"/>
      <c r="QFO504" s="2476"/>
      <c r="QFP504" s="2476"/>
      <c r="QFQ504" s="2479"/>
      <c r="QFR504" s="2479"/>
      <c r="QFS504" s="2479"/>
      <c r="QFT504" s="2479"/>
      <c r="QFY504" s="2476"/>
      <c r="QFZ504" s="2476"/>
      <c r="QGA504" s="2476"/>
      <c r="QGB504" s="2479"/>
      <c r="QGC504" s="2479"/>
      <c r="QGD504" s="2479"/>
      <c r="QGE504" s="2479"/>
      <c r="QGJ504" s="2476"/>
      <c r="QGK504" s="2476"/>
      <c r="QGL504" s="2476"/>
      <c r="QGM504" s="2479"/>
      <c r="QGN504" s="2479"/>
      <c r="QGO504" s="2479"/>
      <c r="QGP504" s="2479"/>
      <c r="QGU504" s="2476"/>
      <c r="QGV504" s="2476"/>
      <c r="QGW504" s="2476"/>
      <c r="QGX504" s="2479"/>
      <c r="QGY504" s="2479"/>
      <c r="QGZ504" s="2479"/>
      <c r="QHA504" s="2479"/>
      <c r="QHF504" s="2476"/>
      <c r="QHG504" s="2476"/>
      <c r="QHH504" s="2476"/>
      <c r="QHI504" s="2479"/>
      <c r="QHJ504" s="2479"/>
      <c r="QHK504" s="2479"/>
      <c r="QHL504" s="2479"/>
      <c r="QHQ504" s="2476"/>
      <c r="QHR504" s="2476"/>
      <c r="QHS504" s="2476"/>
      <c r="QHT504" s="2479"/>
      <c r="QHU504" s="2479"/>
      <c r="QHV504" s="2479"/>
      <c r="QHW504" s="2479"/>
      <c r="QIB504" s="2476"/>
      <c r="QIC504" s="2476"/>
      <c r="QID504" s="2476"/>
      <c r="QIE504" s="2479"/>
      <c r="QIF504" s="2479"/>
      <c r="QIG504" s="2479"/>
      <c r="QIH504" s="2479"/>
      <c r="QIM504" s="2476"/>
      <c r="QIN504" s="2476"/>
      <c r="QIO504" s="2476"/>
      <c r="QIP504" s="2479"/>
      <c r="QIQ504" s="2479"/>
      <c r="QIR504" s="2479"/>
      <c r="QIS504" s="2479"/>
      <c r="QIX504" s="2476"/>
      <c r="QIY504" s="2476"/>
      <c r="QIZ504" s="2476"/>
      <c r="QJA504" s="2479"/>
      <c r="QJB504" s="2479"/>
      <c r="QJC504" s="2479"/>
      <c r="QJD504" s="2479"/>
      <c r="QJI504" s="2476"/>
      <c r="QJJ504" s="2476"/>
      <c r="QJK504" s="2476"/>
      <c r="QJL504" s="2479"/>
      <c r="QJM504" s="2479"/>
      <c r="QJN504" s="2479"/>
      <c r="QJO504" s="2479"/>
      <c r="QJT504" s="2476"/>
      <c r="QJU504" s="2476"/>
      <c r="QJV504" s="2476"/>
      <c r="QJW504" s="2479"/>
      <c r="QJX504" s="2479"/>
      <c r="QJY504" s="2479"/>
      <c r="QJZ504" s="2479"/>
      <c r="QKE504" s="2476"/>
      <c r="QKF504" s="2476"/>
      <c r="QKG504" s="2476"/>
      <c r="QKH504" s="2479"/>
      <c r="QKI504" s="2479"/>
      <c r="QKJ504" s="2479"/>
      <c r="QKK504" s="2479"/>
      <c r="QKP504" s="2476"/>
      <c r="QKQ504" s="2476"/>
      <c r="QKR504" s="2476"/>
      <c r="QKS504" s="2479"/>
      <c r="QKT504" s="2479"/>
      <c r="QKU504" s="2479"/>
      <c r="QKV504" s="2479"/>
      <c r="QLA504" s="2476"/>
      <c r="QLB504" s="2476"/>
      <c r="QLC504" s="2476"/>
      <c r="QLD504" s="2479"/>
      <c r="QLE504" s="2479"/>
      <c r="QLF504" s="2479"/>
      <c r="QLG504" s="2479"/>
      <c r="QLL504" s="2476"/>
      <c r="QLM504" s="2476"/>
      <c r="QLN504" s="2476"/>
      <c r="QLO504" s="2479"/>
      <c r="QLP504" s="2479"/>
      <c r="QLQ504" s="2479"/>
      <c r="QLR504" s="2479"/>
      <c r="QLW504" s="2476"/>
      <c r="QLX504" s="2476"/>
      <c r="QLY504" s="2476"/>
      <c r="QLZ504" s="2479"/>
      <c r="QMA504" s="2479"/>
      <c r="QMB504" s="2479"/>
      <c r="QMC504" s="2479"/>
      <c r="QMH504" s="2476"/>
      <c r="QMI504" s="2476"/>
      <c r="QMJ504" s="2476"/>
      <c r="QMK504" s="2479"/>
      <c r="QML504" s="2479"/>
      <c r="QMM504" s="2479"/>
      <c r="QMN504" s="2479"/>
      <c r="QMS504" s="2476"/>
      <c r="QMT504" s="2476"/>
      <c r="QMU504" s="2476"/>
      <c r="QMV504" s="2479"/>
      <c r="QMW504" s="2479"/>
      <c r="QMX504" s="2479"/>
      <c r="QMY504" s="2479"/>
      <c r="QND504" s="2476"/>
      <c r="QNE504" s="2476"/>
      <c r="QNF504" s="2476"/>
      <c r="QNG504" s="2479"/>
      <c r="QNH504" s="2479"/>
      <c r="QNI504" s="2479"/>
      <c r="QNJ504" s="2479"/>
      <c r="QNO504" s="2476"/>
      <c r="QNP504" s="2476"/>
      <c r="QNQ504" s="2476"/>
      <c r="QNR504" s="2479"/>
      <c r="QNS504" s="2479"/>
      <c r="QNT504" s="2479"/>
      <c r="QNU504" s="2479"/>
      <c r="QNZ504" s="2476"/>
      <c r="QOA504" s="2476"/>
      <c r="QOB504" s="2476"/>
      <c r="QOC504" s="2479"/>
      <c r="QOD504" s="2479"/>
      <c r="QOE504" s="2479"/>
      <c r="QOF504" s="2479"/>
      <c r="QOK504" s="2476"/>
      <c r="QOL504" s="2476"/>
      <c r="QOM504" s="2476"/>
      <c r="QON504" s="2479"/>
      <c r="QOO504" s="2479"/>
      <c r="QOP504" s="2479"/>
      <c r="QOQ504" s="2479"/>
      <c r="QOV504" s="2476"/>
      <c r="QOW504" s="2476"/>
      <c r="QOX504" s="2476"/>
      <c r="QOY504" s="2479"/>
      <c r="QOZ504" s="2479"/>
      <c r="QPA504" s="2479"/>
      <c r="QPB504" s="2479"/>
      <c r="QPG504" s="2476"/>
      <c r="QPH504" s="2476"/>
      <c r="QPI504" s="2476"/>
      <c r="QPJ504" s="2479"/>
      <c r="QPK504" s="2479"/>
      <c r="QPL504" s="2479"/>
      <c r="QPM504" s="2479"/>
      <c r="QPR504" s="2476"/>
      <c r="QPS504" s="2476"/>
      <c r="QPT504" s="2476"/>
      <c r="QPU504" s="2479"/>
      <c r="QPV504" s="2479"/>
      <c r="QPW504" s="2479"/>
      <c r="QPX504" s="2479"/>
      <c r="QQC504" s="2476"/>
      <c r="QQD504" s="2476"/>
      <c r="QQE504" s="2476"/>
      <c r="QQF504" s="2479"/>
      <c r="QQG504" s="2479"/>
      <c r="QQH504" s="2479"/>
      <c r="QQI504" s="2479"/>
      <c r="QQN504" s="2476"/>
      <c r="QQO504" s="2476"/>
      <c r="QQP504" s="2476"/>
      <c r="QQQ504" s="2479"/>
      <c r="QQR504" s="2479"/>
      <c r="QQS504" s="2479"/>
      <c r="QQT504" s="2479"/>
      <c r="QQY504" s="2476"/>
      <c r="QQZ504" s="2476"/>
      <c r="QRA504" s="2476"/>
      <c r="QRB504" s="2479"/>
      <c r="QRC504" s="2479"/>
      <c r="QRD504" s="2479"/>
      <c r="QRE504" s="2479"/>
      <c r="QRJ504" s="2476"/>
      <c r="QRK504" s="2476"/>
      <c r="QRL504" s="2476"/>
      <c r="QRM504" s="2479"/>
      <c r="QRN504" s="2479"/>
      <c r="QRO504" s="2479"/>
      <c r="QRP504" s="2479"/>
      <c r="QRU504" s="2476"/>
      <c r="QRV504" s="2476"/>
      <c r="QRW504" s="2476"/>
      <c r="QRX504" s="2479"/>
      <c r="QRY504" s="2479"/>
      <c r="QRZ504" s="2479"/>
      <c r="QSA504" s="2479"/>
      <c r="QSF504" s="2476"/>
      <c r="QSG504" s="2476"/>
      <c r="QSH504" s="2476"/>
      <c r="QSI504" s="2479"/>
      <c r="QSJ504" s="2479"/>
      <c r="QSK504" s="2479"/>
      <c r="QSL504" s="2479"/>
      <c r="QSQ504" s="2476"/>
      <c r="QSR504" s="2476"/>
      <c r="QSS504" s="2476"/>
      <c r="QST504" s="2479"/>
      <c r="QSU504" s="2479"/>
      <c r="QSV504" s="2479"/>
      <c r="QSW504" s="2479"/>
      <c r="QTB504" s="2476"/>
      <c r="QTC504" s="2476"/>
      <c r="QTD504" s="2476"/>
      <c r="QTE504" s="2479"/>
      <c r="QTF504" s="2479"/>
      <c r="QTG504" s="2479"/>
      <c r="QTH504" s="2479"/>
      <c r="QTM504" s="2476"/>
      <c r="QTN504" s="2476"/>
      <c r="QTO504" s="2476"/>
      <c r="QTP504" s="2479"/>
      <c r="QTQ504" s="2479"/>
      <c r="QTR504" s="2479"/>
      <c r="QTS504" s="2479"/>
      <c r="QTX504" s="2476"/>
      <c r="QTY504" s="2476"/>
      <c r="QTZ504" s="2476"/>
      <c r="QUA504" s="2479"/>
      <c r="QUB504" s="2479"/>
      <c r="QUC504" s="2479"/>
      <c r="QUD504" s="2479"/>
      <c r="QUI504" s="2476"/>
      <c r="QUJ504" s="2476"/>
      <c r="QUK504" s="2476"/>
      <c r="QUL504" s="2479"/>
      <c r="QUM504" s="2479"/>
      <c r="QUN504" s="2479"/>
      <c r="QUO504" s="2479"/>
      <c r="QUT504" s="2476"/>
      <c r="QUU504" s="2476"/>
      <c r="QUV504" s="2476"/>
      <c r="QUW504" s="2479"/>
      <c r="QUX504" s="2479"/>
      <c r="QUY504" s="2479"/>
      <c r="QUZ504" s="2479"/>
      <c r="QVE504" s="2476"/>
      <c r="QVF504" s="2476"/>
      <c r="QVG504" s="2476"/>
      <c r="QVH504" s="2479"/>
      <c r="QVI504" s="2479"/>
      <c r="QVJ504" s="2479"/>
      <c r="QVK504" s="2479"/>
      <c r="QVP504" s="2476"/>
      <c r="QVQ504" s="2476"/>
      <c r="QVR504" s="2476"/>
      <c r="QVS504" s="2479"/>
      <c r="QVT504" s="2479"/>
      <c r="QVU504" s="2479"/>
      <c r="QVV504" s="2479"/>
      <c r="QWA504" s="2476"/>
      <c r="QWB504" s="2476"/>
      <c r="QWC504" s="2476"/>
      <c r="QWD504" s="2479"/>
      <c r="QWE504" s="2479"/>
      <c r="QWF504" s="2479"/>
      <c r="QWG504" s="2479"/>
      <c r="QWL504" s="2476"/>
      <c r="QWM504" s="2476"/>
      <c r="QWN504" s="2476"/>
      <c r="QWO504" s="2479"/>
      <c r="QWP504" s="2479"/>
      <c r="QWQ504" s="2479"/>
      <c r="QWR504" s="2479"/>
      <c r="QWW504" s="2476"/>
      <c r="QWX504" s="2476"/>
      <c r="QWY504" s="2476"/>
      <c r="QWZ504" s="2479"/>
      <c r="QXA504" s="2479"/>
      <c r="QXB504" s="2479"/>
      <c r="QXC504" s="2479"/>
      <c r="QXH504" s="2476"/>
      <c r="QXI504" s="2476"/>
      <c r="QXJ504" s="2476"/>
      <c r="QXK504" s="2479"/>
      <c r="QXL504" s="2479"/>
      <c r="QXM504" s="2479"/>
      <c r="QXN504" s="2479"/>
      <c r="QXS504" s="2476"/>
      <c r="QXT504" s="2476"/>
      <c r="QXU504" s="2476"/>
      <c r="QXV504" s="2479"/>
      <c r="QXW504" s="2479"/>
      <c r="QXX504" s="2479"/>
      <c r="QXY504" s="2479"/>
      <c r="QYD504" s="2476"/>
      <c r="QYE504" s="2476"/>
      <c r="QYF504" s="2476"/>
      <c r="QYG504" s="2479"/>
      <c r="QYH504" s="2479"/>
      <c r="QYI504" s="2479"/>
      <c r="QYJ504" s="2479"/>
      <c r="QYO504" s="2476"/>
      <c r="QYP504" s="2476"/>
      <c r="QYQ504" s="2476"/>
      <c r="QYR504" s="2479"/>
      <c r="QYS504" s="2479"/>
      <c r="QYT504" s="2479"/>
      <c r="QYU504" s="2479"/>
      <c r="QYZ504" s="2476"/>
      <c r="QZA504" s="2476"/>
      <c r="QZB504" s="2476"/>
      <c r="QZC504" s="2479"/>
      <c r="QZD504" s="2479"/>
      <c r="QZE504" s="2479"/>
      <c r="QZF504" s="2479"/>
      <c r="QZK504" s="2476"/>
      <c r="QZL504" s="2476"/>
      <c r="QZM504" s="2476"/>
      <c r="QZN504" s="2479"/>
      <c r="QZO504" s="2479"/>
      <c r="QZP504" s="2479"/>
      <c r="QZQ504" s="2479"/>
      <c r="QZV504" s="2476"/>
      <c r="QZW504" s="2476"/>
      <c r="QZX504" s="2476"/>
      <c r="QZY504" s="2479"/>
      <c r="QZZ504" s="2479"/>
      <c r="RAA504" s="2479"/>
      <c r="RAB504" s="2479"/>
      <c r="RAG504" s="2476"/>
      <c r="RAH504" s="2476"/>
      <c r="RAI504" s="2476"/>
      <c r="RAJ504" s="2479"/>
      <c r="RAK504" s="2479"/>
      <c r="RAL504" s="2479"/>
      <c r="RAM504" s="2479"/>
      <c r="RAR504" s="2476"/>
      <c r="RAS504" s="2476"/>
      <c r="RAT504" s="2476"/>
      <c r="RAU504" s="2479"/>
      <c r="RAV504" s="2479"/>
      <c r="RAW504" s="2479"/>
      <c r="RAX504" s="2479"/>
      <c r="RBC504" s="2476"/>
      <c r="RBD504" s="2476"/>
      <c r="RBE504" s="2476"/>
      <c r="RBF504" s="2479"/>
      <c r="RBG504" s="2479"/>
      <c r="RBH504" s="2479"/>
      <c r="RBI504" s="2479"/>
      <c r="RBN504" s="2476"/>
      <c r="RBO504" s="2476"/>
      <c r="RBP504" s="2476"/>
      <c r="RBQ504" s="2479"/>
      <c r="RBR504" s="2479"/>
      <c r="RBS504" s="2479"/>
      <c r="RBT504" s="2479"/>
      <c r="RBY504" s="2476"/>
      <c r="RBZ504" s="2476"/>
      <c r="RCA504" s="2476"/>
      <c r="RCB504" s="2479"/>
      <c r="RCC504" s="2479"/>
      <c r="RCD504" s="2479"/>
      <c r="RCE504" s="2479"/>
      <c r="RCJ504" s="2476"/>
      <c r="RCK504" s="2476"/>
      <c r="RCL504" s="2476"/>
      <c r="RCM504" s="2479"/>
      <c r="RCN504" s="2479"/>
      <c r="RCO504" s="2479"/>
      <c r="RCP504" s="2479"/>
      <c r="RCU504" s="2476"/>
      <c r="RCV504" s="2476"/>
      <c r="RCW504" s="2476"/>
      <c r="RCX504" s="2479"/>
      <c r="RCY504" s="2479"/>
      <c r="RCZ504" s="2479"/>
      <c r="RDA504" s="2479"/>
      <c r="RDF504" s="2476"/>
      <c r="RDG504" s="2476"/>
      <c r="RDH504" s="2476"/>
      <c r="RDI504" s="2479"/>
      <c r="RDJ504" s="2479"/>
      <c r="RDK504" s="2479"/>
      <c r="RDL504" s="2479"/>
      <c r="RDQ504" s="2476"/>
      <c r="RDR504" s="2476"/>
      <c r="RDS504" s="2476"/>
      <c r="RDT504" s="2479"/>
      <c r="RDU504" s="2479"/>
      <c r="RDV504" s="2479"/>
      <c r="RDW504" s="2479"/>
      <c r="REB504" s="2476"/>
      <c r="REC504" s="2476"/>
      <c r="RED504" s="2476"/>
      <c r="REE504" s="2479"/>
      <c r="REF504" s="2479"/>
      <c r="REG504" s="2479"/>
      <c r="REH504" s="2479"/>
      <c r="REM504" s="2476"/>
      <c r="REN504" s="2476"/>
      <c r="REO504" s="2476"/>
      <c r="REP504" s="2479"/>
      <c r="REQ504" s="2479"/>
      <c r="RER504" s="2479"/>
      <c r="RES504" s="2479"/>
      <c r="REX504" s="2476"/>
      <c r="REY504" s="2476"/>
      <c r="REZ504" s="2476"/>
      <c r="RFA504" s="2479"/>
      <c r="RFB504" s="2479"/>
      <c r="RFC504" s="2479"/>
      <c r="RFD504" s="2479"/>
      <c r="RFI504" s="2476"/>
      <c r="RFJ504" s="2476"/>
      <c r="RFK504" s="2476"/>
      <c r="RFL504" s="2479"/>
      <c r="RFM504" s="2479"/>
      <c r="RFN504" s="2479"/>
      <c r="RFO504" s="2479"/>
      <c r="RFT504" s="2476"/>
      <c r="RFU504" s="2476"/>
      <c r="RFV504" s="2476"/>
      <c r="RFW504" s="2479"/>
      <c r="RFX504" s="2479"/>
      <c r="RFY504" s="2479"/>
      <c r="RFZ504" s="2479"/>
      <c r="RGE504" s="2476"/>
      <c r="RGF504" s="2476"/>
      <c r="RGG504" s="2476"/>
      <c r="RGH504" s="2479"/>
      <c r="RGI504" s="2479"/>
      <c r="RGJ504" s="2479"/>
      <c r="RGK504" s="2479"/>
      <c r="RGP504" s="2476"/>
      <c r="RGQ504" s="2476"/>
      <c r="RGR504" s="2476"/>
      <c r="RGS504" s="2479"/>
      <c r="RGT504" s="2479"/>
      <c r="RGU504" s="2479"/>
      <c r="RGV504" s="2479"/>
      <c r="RHA504" s="2476"/>
      <c r="RHB504" s="2476"/>
      <c r="RHC504" s="2476"/>
      <c r="RHD504" s="2479"/>
      <c r="RHE504" s="2479"/>
      <c r="RHF504" s="2479"/>
      <c r="RHG504" s="2479"/>
      <c r="RHL504" s="2476"/>
      <c r="RHM504" s="2476"/>
      <c r="RHN504" s="2476"/>
      <c r="RHO504" s="2479"/>
      <c r="RHP504" s="2479"/>
      <c r="RHQ504" s="2479"/>
      <c r="RHR504" s="2479"/>
      <c r="RHW504" s="2476"/>
      <c r="RHX504" s="2476"/>
      <c r="RHY504" s="2476"/>
      <c r="RHZ504" s="2479"/>
      <c r="RIA504" s="2479"/>
      <c r="RIB504" s="2479"/>
      <c r="RIC504" s="2479"/>
      <c r="RIH504" s="2476"/>
      <c r="RII504" s="2476"/>
      <c r="RIJ504" s="2476"/>
      <c r="RIK504" s="2479"/>
      <c r="RIL504" s="2479"/>
      <c r="RIM504" s="2479"/>
      <c r="RIN504" s="2479"/>
      <c r="RIS504" s="2476"/>
      <c r="RIT504" s="2476"/>
      <c r="RIU504" s="2476"/>
      <c r="RIV504" s="2479"/>
      <c r="RIW504" s="2479"/>
      <c r="RIX504" s="2479"/>
      <c r="RIY504" s="2479"/>
      <c r="RJD504" s="2476"/>
      <c r="RJE504" s="2476"/>
      <c r="RJF504" s="2476"/>
      <c r="RJG504" s="2479"/>
      <c r="RJH504" s="2479"/>
      <c r="RJI504" s="2479"/>
      <c r="RJJ504" s="2479"/>
      <c r="RJO504" s="2476"/>
      <c r="RJP504" s="2476"/>
      <c r="RJQ504" s="2476"/>
      <c r="RJR504" s="2479"/>
      <c r="RJS504" s="2479"/>
      <c r="RJT504" s="2479"/>
      <c r="RJU504" s="2479"/>
      <c r="RJZ504" s="2476"/>
      <c r="RKA504" s="2476"/>
      <c r="RKB504" s="2476"/>
      <c r="RKC504" s="2479"/>
      <c r="RKD504" s="2479"/>
      <c r="RKE504" s="2479"/>
      <c r="RKF504" s="2479"/>
      <c r="RKK504" s="2476"/>
      <c r="RKL504" s="2476"/>
      <c r="RKM504" s="2476"/>
      <c r="RKN504" s="2479"/>
      <c r="RKO504" s="2479"/>
      <c r="RKP504" s="2479"/>
      <c r="RKQ504" s="2479"/>
      <c r="RKV504" s="2476"/>
      <c r="RKW504" s="2476"/>
      <c r="RKX504" s="2476"/>
      <c r="RKY504" s="2479"/>
      <c r="RKZ504" s="2479"/>
      <c r="RLA504" s="2479"/>
      <c r="RLB504" s="2479"/>
      <c r="RLG504" s="2476"/>
      <c r="RLH504" s="2476"/>
      <c r="RLI504" s="2476"/>
      <c r="RLJ504" s="2479"/>
      <c r="RLK504" s="2479"/>
      <c r="RLL504" s="2479"/>
      <c r="RLM504" s="2479"/>
      <c r="RLR504" s="2476"/>
      <c r="RLS504" s="2476"/>
      <c r="RLT504" s="2476"/>
      <c r="RLU504" s="2479"/>
      <c r="RLV504" s="2479"/>
      <c r="RLW504" s="2479"/>
      <c r="RLX504" s="2479"/>
      <c r="RMC504" s="2476"/>
      <c r="RMD504" s="2476"/>
      <c r="RME504" s="2476"/>
      <c r="RMF504" s="2479"/>
      <c r="RMG504" s="2479"/>
      <c r="RMH504" s="2479"/>
      <c r="RMI504" s="2479"/>
      <c r="RMN504" s="2476"/>
      <c r="RMO504" s="2476"/>
      <c r="RMP504" s="2476"/>
      <c r="RMQ504" s="2479"/>
      <c r="RMR504" s="2479"/>
      <c r="RMS504" s="2479"/>
      <c r="RMT504" s="2479"/>
      <c r="RMY504" s="2476"/>
      <c r="RMZ504" s="2476"/>
      <c r="RNA504" s="2476"/>
      <c r="RNB504" s="2479"/>
      <c r="RNC504" s="2479"/>
      <c r="RND504" s="2479"/>
      <c r="RNE504" s="2479"/>
      <c r="RNJ504" s="2476"/>
      <c r="RNK504" s="2476"/>
      <c r="RNL504" s="2476"/>
      <c r="RNM504" s="2479"/>
      <c r="RNN504" s="2479"/>
      <c r="RNO504" s="2479"/>
      <c r="RNP504" s="2479"/>
      <c r="RNU504" s="2476"/>
      <c r="RNV504" s="2476"/>
      <c r="RNW504" s="2476"/>
      <c r="RNX504" s="2479"/>
      <c r="RNY504" s="2479"/>
      <c r="RNZ504" s="2479"/>
      <c r="ROA504" s="2479"/>
      <c r="ROF504" s="2476"/>
      <c r="ROG504" s="2476"/>
      <c r="ROH504" s="2476"/>
      <c r="ROI504" s="2479"/>
      <c r="ROJ504" s="2479"/>
      <c r="ROK504" s="2479"/>
      <c r="ROL504" s="2479"/>
      <c r="ROQ504" s="2476"/>
      <c r="ROR504" s="2476"/>
      <c r="ROS504" s="2476"/>
      <c r="ROT504" s="2479"/>
      <c r="ROU504" s="2479"/>
      <c r="ROV504" s="2479"/>
      <c r="ROW504" s="2479"/>
      <c r="RPB504" s="2476"/>
      <c r="RPC504" s="2476"/>
      <c r="RPD504" s="2476"/>
      <c r="RPE504" s="2479"/>
      <c r="RPF504" s="2479"/>
      <c r="RPG504" s="2479"/>
      <c r="RPH504" s="2479"/>
      <c r="RPM504" s="2476"/>
      <c r="RPN504" s="2476"/>
      <c r="RPO504" s="2476"/>
      <c r="RPP504" s="2479"/>
      <c r="RPQ504" s="2479"/>
      <c r="RPR504" s="2479"/>
      <c r="RPS504" s="2479"/>
      <c r="RPX504" s="2476"/>
      <c r="RPY504" s="2476"/>
      <c r="RPZ504" s="2476"/>
      <c r="RQA504" s="2479"/>
      <c r="RQB504" s="2479"/>
      <c r="RQC504" s="2479"/>
      <c r="RQD504" s="2479"/>
      <c r="RQI504" s="2476"/>
      <c r="RQJ504" s="2476"/>
      <c r="RQK504" s="2476"/>
      <c r="RQL504" s="2479"/>
      <c r="RQM504" s="2479"/>
      <c r="RQN504" s="2479"/>
      <c r="RQO504" s="2479"/>
      <c r="RQT504" s="2476"/>
      <c r="RQU504" s="2476"/>
      <c r="RQV504" s="2476"/>
      <c r="RQW504" s="2479"/>
      <c r="RQX504" s="2479"/>
      <c r="RQY504" s="2479"/>
      <c r="RQZ504" s="2479"/>
      <c r="RRE504" s="2476"/>
      <c r="RRF504" s="2476"/>
      <c r="RRG504" s="2476"/>
      <c r="RRH504" s="2479"/>
      <c r="RRI504" s="2479"/>
      <c r="RRJ504" s="2479"/>
      <c r="RRK504" s="2479"/>
      <c r="RRP504" s="2476"/>
      <c r="RRQ504" s="2476"/>
      <c r="RRR504" s="2476"/>
      <c r="RRS504" s="2479"/>
      <c r="RRT504" s="2479"/>
      <c r="RRU504" s="2479"/>
      <c r="RRV504" s="2479"/>
      <c r="RSA504" s="2476"/>
      <c r="RSB504" s="2476"/>
      <c r="RSC504" s="2476"/>
      <c r="RSD504" s="2479"/>
      <c r="RSE504" s="2479"/>
      <c r="RSF504" s="2479"/>
      <c r="RSG504" s="2479"/>
      <c r="RSL504" s="2476"/>
      <c r="RSM504" s="2476"/>
      <c r="RSN504" s="2476"/>
      <c r="RSO504" s="2479"/>
      <c r="RSP504" s="2479"/>
      <c r="RSQ504" s="2479"/>
      <c r="RSR504" s="2479"/>
      <c r="RSW504" s="2476"/>
      <c r="RSX504" s="2476"/>
      <c r="RSY504" s="2476"/>
      <c r="RSZ504" s="2479"/>
      <c r="RTA504" s="2479"/>
      <c r="RTB504" s="2479"/>
      <c r="RTC504" s="2479"/>
      <c r="RTH504" s="2476"/>
      <c r="RTI504" s="2476"/>
      <c r="RTJ504" s="2476"/>
      <c r="RTK504" s="2479"/>
      <c r="RTL504" s="2479"/>
      <c r="RTM504" s="2479"/>
      <c r="RTN504" s="2479"/>
      <c r="RTS504" s="2476"/>
      <c r="RTT504" s="2476"/>
      <c r="RTU504" s="2476"/>
      <c r="RTV504" s="2479"/>
      <c r="RTW504" s="2479"/>
      <c r="RTX504" s="2479"/>
      <c r="RTY504" s="2479"/>
      <c r="RUD504" s="2476"/>
      <c r="RUE504" s="2476"/>
      <c r="RUF504" s="2476"/>
      <c r="RUG504" s="2479"/>
      <c r="RUH504" s="2479"/>
      <c r="RUI504" s="2479"/>
      <c r="RUJ504" s="2479"/>
      <c r="RUO504" s="2476"/>
      <c r="RUP504" s="2476"/>
      <c r="RUQ504" s="2476"/>
      <c r="RUR504" s="2479"/>
      <c r="RUS504" s="2479"/>
      <c r="RUT504" s="2479"/>
      <c r="RUU504" s="2479"/>
      <c r="RUZ504" s="2476"/>
      <c r="RVA504" s="2476"/>
      <c r="RVB504" s="2476"/>
      <c r="RVC504" s="2479"/>
      <c r="RVD504" s="2479"/>
      <c r="RVE504" s="2479"/>
      <c r="RVF504" s="2479"/>
      <c r="RVK504" s="2476"/>
      <c r="RVL504" s="2476"/>
      <c r="RVM504" s="2476"/>
      <c r="RVN504" s="2479"/>
      <c r="RVO504" s="2479"/>
      <c r="RVP504" s="2479"/>
      <c r="RVQ504" s="2479"/>
      <c r="RVV504" s="2476"/>
      <c r="RVW504" s="2476"/>
      <c r="RVX504" s="2476"/>
      <c r="RVY504" s="2479"/>
      <c r="RVZ504" s="2479"/>
      <c r="RWA504" s="2479"/>
      <c r="RWB504" s="2479"/>
      <c r="RWG504" s="2476"/>
      <c r="RWH504" s="2476"/>
      <c r="RWI504" s="2476"/>
      <c r="RWJ504" s="2479"/>
      <c r="RWK504" s="2479"/>
      <c r="RWL504" s="2479"/>
      <c r="RWM504" s="2479"/>
      <c r="RWR504" s="2476"/>
      <c r="RWS504" s="2476"/>
      <c r="RWT504" s="2476"/>
      <c r="RWU504" s="2479"/>
      <c r="RWV504" s="2479"/>
      <c r="RWW504" s="2479"/>
      <c r="RWX504" s="2479"/>
      <c r="RXC504" s="2476"/>
      <c r="RXD504" s="2476"/>
      <c r="RXE504" s="2476"/>
      <c r="RXF504" s="2479"/>
      <c r="RXG504" s="2479"/>
      <c r="RXH504" s="2479"/>
      <c r="RXI504" s="2479"/>
      <c r="RXN504" s="2476"/>
      <c r="RXO504" s="2476"/>
      <c r="RXP504" s="2476"/>
      <c r="RXQ504" s="2479"/>
      <c r="RXR504" s="2479"/>
      <c r="RXS504" s="2479"/>
      <c r="RXT504" s="2479"/>
      <c r="RXY504" s="2476"/>
      <c r="RXZ504" s="2476"/>
      <c r="RYA504" s="2476"/>
      <c r="RYB504" s="2479"/>
      <c r="RYC504" s="2479"/>
      <c r="RYD504" s="2479"/>
      <c r="RYE504" s="2479"/>
      <c r="RYJ504" s="2476"/>
      <c r="RYK504" s="2476"/>
      <c r="RYL504" s="2476"/>
      <c r="RYM504" s="2479"/>
      <c r="RYN504" s="2479"/>
      <c r="RYO504" s="2479"/>
      <c r="RYP504" s="2479"/>
      <c r="RYU504" s="2476"/>
      <c r="RYV504" s="2476"/>
      <c r="RYW504" s="2476"/>
      <c r="RYX504" s="2479"/>
      <c r="RYY504" s="2479"/>
      <c r="RYZ504" s="2479"/>
      <c r="RZA504" s="2479"/>
      <c r="RZF504" s="2476"/>
      <c r="RZG504" s="2476"/>
      <c r="RZH504" s="2476"/>
      <c r="RZI504" s="2479"/>
      <c r="RZJ504" s="2479"/>
      <c r="RZK504" s="2479"/>
      <c r="RZL504" s="2479"/>
      <c r="RZQ504" s="2476"/>
      <c r="RZR504" s="2476"/>
      <c r="RZS504" s="2476"/>
      <c r="RZT504" s="2479"/>
      <c r="RZU504" s="2479"/>
      <c r="RZV504" s="2479"/>
      <c r="RZW504" s="2479"/>
      <c r="SAB504" s="2476"/>
      <c r="SAC504" s="2476"/>
      <c r="SAD504" s="2476"/>
      <c r="SAE504" s="2479"/>
      <c r="SAF504" s="2479"/>
      <c r="SAG504" s="2479"/>
      <c r="SAH504" s="2479"/>
      <c r="SAM504" s="2476"/>
      <c r="SAN504" s="2476"/>
      <c r="SAO504" s="2476"/>
      <c r="SAP504" s="2479"/>
      <c r="SAQ504" s="2479"/>
      <c r="SAR504" s="2479"/>
      <c r="SAS504" s="2479"/>
      <c r="SAX504" s="2476"/>
      <c r="SAY504" s="2476"/>
      <c r="SAZ504" s="2476"/>
      <c r="SBA504" s="2479"/>
      <c r="SBB504" s="2479"/>
      <c r="SBC504" s="2479"/>
      <c r="SBD504" s="2479"/>
      <c r="SBI504" s="2476"/>
      <c r="SBJ504" s="2476"/>
      <c r="SBK504" s="2476"/>
      <c r="SBL504" s="2479"/>
      <c r="SBM504" s="2479"/>
      <c r="SBN504" s="2479"/>
      <c r="SBO504" s="2479"/>
      <c r="SBT504" s="2476"/>
      <c r="SBU504" s="2476"/>
      <c r="SBV504" s="2476"/>
      <c r="SBW504" s="2479"/>
      <c r="SBX504" s="2479"/>
      <c r="SBY504" s="2479"/>
      <c r="SBZ504" s="2479"/>
      <c r="SCE504" s="2476"/>
      <c r="SCF504" s="2476"/>
      <c r="SCG504" s="2476"/>
      <c r="SCH504" s="2479"/>
      <c r="SCI504" s="2479"/>
      <c r="SCJ504" s="2479"/>
      <c r="SCK504" s="2479"/>
      <c r="SCP504" s="2476"/>
      <c r="SCQ504" s="2476"/>
      <c r="SCR504" s="2476"/>
      <c r="SCS504" s="2479"/>
      <c r="SCT504" s="2479"/>
      <c r="SCU504" s="2479"/>
      <c r="SCV504" s="2479"/>
      <c r="SDA504" s="2476"/>
      <c r="SDB504" s="2476"/>
      <c r="SDC504" s="2476"/>
      <c r="SDD504" s="2479"/>
      <c r="SDE504" s="2479"/>
      <c r="SDF504" s="2479"/>
      <c r="SDG504" s="2479"/>
      <c r="SDL504" s="2476"/>
      <c r="SDM504" s="2476"/>
      <c r="SDN504" s="2476"/>
      <c r="SDO504" s="2479"/>
      <c r="SDP504" s="2479"/>
      <c r="SDQ504" s="2479"/>
      <c r="SDR504" s="2479"/>
      <c r="SDW504" s="2476"/>
      <c r="SDX504" s="2476"/>
      <c r="SDY504" s="2476"/>
      <c r="SDZ504" s="2479"/>
      <c r="SEA504" s="2479"/>
      <c r="SEB504" s="2479"/>
      <c r="SEC504" s="2479"/>
      <c r="SEH504" s="2476"/>
      <c r="SEI504" s="2476"/>
      <c r="SEJ504" s="2476"/>
      <c r="SEK504" s="2479"/>
      <c r="SEL504" s="2479"/>
      <c r="SEM504" s="2479"/>
      <c r="SEN504" s="2479"/>
      <c r="SES504" s="2476"/>
      <c r="SET504" s="2476"/>
      <c r="SEU504" s="2476"/>
      <c r="SEV504" s="2479"/>
      <c r="SEW504" s="2479"/>
      <c r="SEX504" s="2479"/>
      <c r="SEY504" s="2479"/>
      <c r="SFD504" s="2476"/>
      <c r="SFE504" s="2476"/>
      <c r="SFF504" s="2476"/>
      <c r="SFG504" s="2479"/>
      <c r="SFH504" s="2479"/>
      <c r="SFI504" s="2479"/>
      <c r="SFJ504" s="2479"/>
      <c r="SFO504" s="2476"/>
      <c r="SFP504" s="2476"/>
      <c r="SFQ504" s="2476"/>
      <c r="SFR504" s="2479"/>
      <c r="SFS504" s="2479"/>
      <c r="SFT504" s="2479"/>
      <c r="SFU504" s="2479"/>
      <c r="SFZ504" s="2476"/>
      <c r="SGA504" s="2476"/>
      <c r="SGB504" s="2476"/>
      <c r="SGC504" s="2479"/>
      <c r="SGD504" s="2479"/>
      <c r="SGE504" s="2479"/>
      <c r="SGF504" s="2479"/>
      <c r="SGK504" s="2476"/>
      <c r="SGL504" s="2476"/>
      <c r="SGM504" s="2476"/>
      <c r="SGN504" s="2479"/>
      <c r="SGO504" s="2479"/>
      <c r="SGP504" s="2479"/>
      <c r="SGQ504" s="2479"/>
      <c r="SGV504" s="2476"/>
      <c r="SGW504" s="2476"/>
      <c r="SGX504" s="2476"/>
      <c r="SGY504" s="2479"/>
      <c r="SGZ504" s="2479"/>
      <c r="SHA504" s="2479"/>
      <c r="SHB504" s="2479"/>
      <c r="SHG504" s="2476"/>
      <c r="SHH504" s="2476"/>
      <c r="SHI504" s="2476"/>
      <c r="SHJ504" s="2479"/>
      <c r="SHK504" s="2479"/>
      <c r="SHL504" s="2479"/>
      <c r="SHM504" s="2479"/>
      <c r="SHR504" s="2476"/>
      <c r="SHS504" s="2476"/>
      <c r="SHT504" s="2476"/>
      <c r="SHU504" s="2479"/>
      <c r="SHV504" s="2479"/>
      <c r="SHW504" s="2479"/>
      <c r="SHX504" s="2479"/>
      <c r="SIC504" s="2476"/>
      <c r="SID504" s="2476"/>
      <c r="SIE504" s="2476"/>
      <c r="SIF504" s="2479"/>
      <c r="SIG504" s="2479"/>
      <c r="SIH504" s="2479"/>
      <c r="SII504" s="2479"/>
      <c r="SIN504" s="2476"/>
      <c r="SIO504" s="2476"/>
      <c r="SIP504" s="2476"/>
      <c r="SIQ504" s="2479"/>
      <c r="SIR504" s="2479"/>
      <c r="SIS504" s="2479"/>
      <c r="SIT504" s="2479"/>
      <c r="SIY504" s="2476"/>
      <c r="SIZ504" s="2476"/>
      <c r="SJA504" s="2476"/>
      <c r="SJB504" s="2479"/>
      <c r="SJC504" s="2479"/>
      <c r="SJD504" s="2479"/>
      <c r="SJE504" s="2479"/>
      <c r="SJJ504" s="2476"/>
      <c r="SJK504" s="2476"/>
      <c r="SJL504" s="2476"/>
      <c r="SJM504" s="2479"/>
      <c r="SJN504" s="2479"/>
      <c r="SJO504" s="2479"/>
      <c r="SJP504" s="2479"/>
      <c r="SJU504" s="2476"/>
      <c r="SJV504" s="2476"/>
      <c r="SJW504" s="2476"/>
      <c r="SJX504" s="2479"/>
      <c r="SJY504" s="2479"/>
      <c r="SJZ504" s="2479"/>
      <c r="SKA504" s="2479"/>
      <c r="SKF504" s="2476"/>
      <c r="SKG504" s="2476"/>
      <c r="SKH504" s="2476"/>
      <c r="SKI504" s="2479"/>
      <c r="SKJ504" s="2479"/>
      <c r="SKK504" s="2479"/>
      <c r="SKL504" s="2479"/>
      <c r="SKQ504" s="2476"/>
      <c r="SKR504" s="2476"/>
      <c r="SKS504" s="2476"/>
      <c r="SKT504" s="2479"/>
      <c r="SKU504" s="2479"/>
      <c r="SKV504" s="2479"/>
      <c r="SKW504" s="2479"/>
      <c r="SLB504" s="2476"/>
      <c r="SLC504" s="2476"/>
      <c r="SLD504" s="2476"/>
      <c r="SLE504" s="2479"/>
      <c r="SLF504" s="2479"/>
      <c r="SLG504" s="2479"/>
      <c r="SLH504" s="2479"/>
      <c r="SLM504" s="2476"/>
      <c r="SLN504" s="2476"/>
      <c r="SLO504" s="2476"/>
      <c r="SLP504" s="2479"/>
      <c r="SLQ504" s="2479"/>
      <c r="SLR504" s="2479"/>
      <c r="SLS504" s="2479"/>
      <c r="SLX504" s="2476"/>
      <c r="SLY504" s="2476"/>
      <c r="SLZ504" s="2476"/>
      <c r="SMA504" s="2479"/>
      <c r="SMB504" s="2479"/>
      <c r="SMC504" s="2479"/>
      <c r="SMD504" s="2479"/>
      <c r="SMI504" s="2476"/>
      <c r="SMJ504" s="2476"/>
      <c r="SMK504" s="2476"/>
      <c r="SML504" s="2479"/>
      <c r="SMM504" s="2479"/>
      <c r="SMN504" s="2479"/>
      <c r="SMO504" s="2479"/>
      <c r="SMT504" s="2476"/>
      <c r="SMU504" s="2476"/>
      <c r="SMV504" s="2476"/>
      <c r="SMW504" s="2479"/>
      <c r="SMX504" s="2479"/>
      <c r="SMY504" s="2479"/>
      <c r="SMZ504" s="2479"/>
      <c r="SNE504" s="2476"/>
      <c r="SNF504" s="2476"/>
      <c r="SNG504" s="2476"/>
      <c r="SNH504" s="2479"/>
      <c r="SNI504" s="2479"/>
      <c r="SNJ504" s="2479"/>
      <c r="SNK504" s="2479"/>
      <c r="SNP504" s="2476"/>
      <c r="SNQ504" s="2476"/>
      <c r="SNR504" s="2476"/>
      <c r="SNS504" s="2479"/>
      <c r="SNT504" s="2479"/>
      <c r="SNU504" s="2479"/>
      <c r="SNV504" s="2479"/>
      <c r="SOA504" s="2476"/>
      <c r="SOB504" s="2476"/>
      <c r="SOC504" s="2476"/>
      <c r="SOD504" s="2479"/>
      <c r="SOE504" s="2479"/>
      <c r="SOF504" s="2479"/>
      <c r="SOG504" s="2479"/>
      <c r="SOL504" s="2476"/>
      <c r="SOM504" s="2476"/>
      <c r="SON504" s="2476"/>
      <c r="SOO504" s="2479"/>
      <c r="SOP504" s="2479"/>
      <c r="SOQ504" s="2479"/>
      <c r="SOR504" s="2479"/>
      <c r="SOW504" s="2476"/>
      <c r="SOX504" s="2476"/>
      <c r="SOY504" s="2476"/>
      <c r="SOZ504" s="2479"/>
      <c r="SPA504" s="2479"/>
      <c r="SPB504" s="2479"/>
      <c r="SPC504" s="2479"/>
      <c r="SPH504" s="2476"/>
      <c r="SPI504" s="2476"/>
      <c r="SPJ504" s="2476"/>
      <c r="SPK504" s="2479"/>
      <c r="SPL504" s="2479"/>
      <c r="SPM504" s="2479"/>
      <c r="SPN504" s="2479"/>
      <c r="SPS504" s="2476"/>
      <c r="SPT504" s="2476"/>
      <c r="SPU504" s="2476"/>
      <c r="SPV504" s="2479"/>
      <c r="SPW504" s="2479"/>
      <c r="SPX504" s="2479"/>
      <c r="SPY504" s="2479"/>
      <c r="SQD504" s="2476"/>
      <c r="SQE504" s="2476"/>
      <c r="SQF504" s="2476"/>
      <c r="SQG504" s="2479"/>
      <c r="SQH504" s="2479"/>
      <c r="SQI504" s="2479"/>
      <c r="SQJ504" s="2479"/>
      <c r="SQO504" s="2476"/>
      <c r="SQP504" s="2476"/>
      <c r="SQQ504" s="2476"/>
      <c r="SQR504" s="2479"/>
      <c r="SQS504" s="2479"/>
      <c r="SQT504" s="2479"/>
      <c r="SQU504" s="2479"/>
      <c r="SQZ504" s="2476"/>
      <c r="SRA504" s="2476"/>
      <c r="SRB504" s="2476"/>
      <c r="SRC504" s="2479"/>
      <c r="SRD504" s="2479"/>
      <c r="SRE504" s="2479"/>
      <c r="SRF504" s="2479"/>
      <c r="SRK504" s="2476"/>
      <c r="SRL504" s="2476"/>
      <c r="SRM504" s="2476"/>
      <c r="SRN504" s="2479"/>
      <c r="SRO504" s="2479"/>
      <c r="SRP504" s="2479"/>
      <c r="SRQ504" s="2479"/>
      <c r="SRV504" s="2476"/>
      <c r="SRW504" s="2476"/>
      <c r="SRX504" s="2476"/>
      <c r="SRY504" s="2479"/>
      <c r="SRZ504" s="2479"/>
      <c r="SSA504" s="2479"/>
      <c r="SSB504" s="2479"/>
      <c r="SSG504" s="2476"/>
      <c r="SSH504" s="2476"/>
      <c r="SSI504" s="2476"/>
      <c r="SSJ504" s="2479"/>
      <c r="SSK504" s="2479"/>
      <c r="SSL504" s="2479"/>
      <c r="SSM504" s="2479"/>
      <c r="SSR504" s="2476"/>
      <c r="SSS504" s="2476"/>
      <c r="SST504" s="2476"/>
      <c r="SSU504" s="2479"/>
      <c r="SSV504" s="2479"/>
      <c r="SSW504" s="2479"/>
      <c r="SSX504" s="2479"/>
      <c r="STC504" s="2476"/>
      <c r="STD504" s="2476"/>
      <c r="STE504" s="2476"/>
      <c r="STF504" s="2479"/>
      <c r="STG504" s="2479"/>
      <c r="STH504" s="2479"/>
      <c r="STI504" s="2479"/>
      <c r="STN504" s="2476"/>
      <c r="STO504" s="2476"/>
      <c r="STP504" s="2476"/>
      <c r="STQ504" s="2479"/>
      <c r="STR504" s="2479"/>
      <c r="STS504" s="2479"/>
      <c r="STT504" s="2479"/>
      <c r="STY504" s="2476"/>
      <c r="STZ504" s="2476"/>
      <c r="SUA504" s="2476"/>
      <c r="SUB504" s="2479"/>
      <c r="SUC504" s="2479"/>
      <c r="SUD504" s="2479"/>
      <c r="SUE504" s="2479"/>
      <c r="SUJ504" s="2476"/>
      <c r="SUK504" s="2476"/>
      <c r="SUL504" s="2476"/>
      <c r="SUM504" s="2479"/>
      <c r="SUN504" s="2479"/>
      <c r="SUO504" s="2479"/>
      <c r="SUP504" s="2479"/>
      <c r="SUU504" s="2476"/>
      <c r="SUV504" s="2476"/>
      <c r="SUW504" s="2476"/>
      <c r="SUX504" s="2479"/>
      <c r="SUY504" s="2479"/>
      <c r="SUZ504" s="2479"/>
      <c r="SVA504" s="2479"/>
      <c r="SVF504" s="2476"/>
      <c r="SVG504" s="2476"/>
      <c r="SVH504" s="2476"/>
      <c r="SVI504" s="2479"/>
      <c r="SVJ504" s="2479"/>
      <c r="SVK504" s="2479"/>
      <c r="SVL504" s="2479"/>
      <c r="SVQ504" s="2476"/>
      <c r="SVR504" s="2476"/>
      <c r="SVS504" s="2476"/>
      <c r="SVT504" s="2479"/>
      <c r="SVU504" s="2479"/>
      <c r="SVV504" s="2479"/>
      <c r="SVW504" s="2479"/>
      <c r="SWB504" s="2476"/>
      <c r="SWC504" s="2476"/>
      <c r="SWD504" s="2476"/>
      <c r="SWE504" s="2479"/>
      <c r="SWF504" s="2479"/>
      <c r="SWG504" s="2479"/>
      <c r="SWH504" s="2479"/>
      <c r="SWM504" s="2476"/>
      <c r="SWN504" s="2476"/>
      <c r="SWO504" s="2476"/>
      <c r="SWP504" s="2479"/>
      <c r="SWQ504" s="2479"/>
      <c r="SWR504" s="2479"/>
      <c r="SWS504" s="2479"/>
      <c r="SWX504" s="2476"/>
      <c r="SWY504" s="2476"/>
      <c r="SWZ504" s="2476"/>
      <c r="SXA504" s="2479"/>
      <c r="SXB504" s="2479"/>
      <c r="SXC504" s="2479"/>
      <c r="SXD504" s="2479"/>
      <c r="SXI504" s="2476"/>
      <c r="SXJ504" s="2476"/>
      <c r="SXK504" s="2476"/>
      <c r="SXL504" s="2479"/>
      <c r="SXM504" s="2479"/>
      <c r="SXN504" s="2479"/>
      <c r="SXO504" s="2479"/>
      <c r="SXT504" s="2476"/>
      <c r="SXU504" s="2476"/>
      <c r="SXV504" s="2476"/>
      <c r="SXW504" s="2479"/>
      <c r="SXX504" s="2479"/>
      <c r="SXY504" s="2479"/>
      <c r="SXZ504" s="2479"/>
      <c r="SYE504" s="2476"/>
      <c r="SYF504" s="2476"/>
      <c r="SYG504" s="2476"/>
      <c r="SYH504" s="2479"/>
      <c r="SYI504" s="2479"/>
      <c r="SYJ504" s="2479"/>
      <c r="SYK504" s="2479"/>
      <c r="SYP504" s="2476"/>
      <c r="SYQ504" s="2476"/>
      <c r="SYR504" s="2476"/>
      <c r="SYS504" s="2479"/>
      <c r="SYT504" s="2479"/>
      <c r="SYU504" s="2479"/>
      <c r="SYV504" s="2479"/>
      <c r="SZA504" s="2476"/>
      <c r="SZB504" s="2476"/>
      <c r="SZC504" s="2476"/>
      <c r="SZD504" s="2479"/>
      <c r="SZE504" s="2479"/>
      <c r="SZF504" s="2479"/>
      <c r="SZG504" s="2479"/>
      <c r="SZL504" s="2476"/>
      <c r="SZM504" s="2476"/>
      <c r="SZN504" s="2476"/>
      <c r="SZO504" s="2479"/>
      <c r="SZP504" s="2479"/>
      <c r="SZQ504" s="2479"/>
      <c r="SZR504" s="2479"/>
      <c r="SZW504" s="2476"/>
      <c r="SZX504" s="2476"/>
      <c r="SZY504" s="2476"/>
      <c r="SZZ504" s="2479"/>
      <c r="TAA504" s="2479"/>
      <c r="TAB504" s="2479"/>
      <c r="TAC504" s="2479"/>
      <c r="TAH504" s="2476"/>
      <c r="TAI504" s="2476"/>
      <c r="TAJ504" s="2476"/>
      <c r="TAK504" s="2479"/>
      <c r="TAL504" s="2479"/>
      <c r="TAM504" s="2479"/>
      <c r="TAN504" s="2479"/>
      <c r="TAS504" s="2476"/>
      <c r="TAT504" s="2476"/>
      <c r="TAU504" s="2476"/>
      <c r="TAV504" s="2479"/>
      <c r="TAW504" s="2479"/>
      <c r="TAX504" s="2479"/>
      <c r="TAY504" s="2479"/>
      <c r="TBD504" s="2476"/>
      <c r="TBE504" s="2476"/>
      <c r="TBF504" s="2476"/>
      <c r="TBG504" s="2479"/>
      <c r="TBH504" s="2479"/>
      <c r="TBI504" s="2479"/>
      <c r="TBJ504" s="2479"/>
      <c r="TBO504" s="2476"/>
      <c r="TBP504" s="2476"/>
      <c r="TBQ504" s="2476"/>
      <c r="TBR504" s="2479"/>
      <c r="TBS504" s="2479"/>
      <c r="TBT504" s="2479"/>
      <c r="TBU504" s="2479"/>
      <c r="TBZ504" s="2476"/>
      <c r="TCA504" s="2476"/>
      <c r="TCB504" s="2476"/>
      <c r="TCC504" s="2479"/>
      <c r="TCD504" s="2479"/>
      <c r="TCE504" s="2479"/>
      <c r="TCF504" s="2479"/>
      <c r="TCK504" s="2476"/>
      <c r="TCL504" s="2476"/>
      <c r="TCM504" s="2476"/>
      <c r="TCN504" s="2479"/>
      <c r="TCO504" s="2479"/>
      <c r="TCP504" s="2479"/>
      <c r="TCQ504" s="2479"/>
      <c r="TCV504" s="2476"/>
      <c r="TCW504" s="2476"/>
      <c r="TCX504" s="2476"/>
      <c r="TCY504" s="2479"/>
      <c r="TCZ504" s="2479"/>
      <c r="TDA504" s="2479"/>
      <c r="TDB504" s="2479"/>
      <c r="TDG504" s="2476"/>
      <c r="TDH504" s="2476"/>
      <c r="TDI504" s="2476"/>
      <c r="TDJ504" s="2479"/>
      <c r="TDK504" s="2479"/>
      <c r="TDL504" s="2479"/>
      <c r="TDM504" s="2479"/>
      <c r="TDR504" s="2476"/>
      <c r="TDS504" s="2476"/>
      <c r="TDT504" s="2476"/>
      <c r="TDU504" s="2479"/>
      <c r="TDV504" s="2479"/>
      <c r="TDW504" s="2479"/>
      <c r="TDX504" s="2479"/>
      <c r="TEC504" s="2476"/>
      <c r="TED504" s="2476"/>
      <c r="TEE504" s="2476"/>
      <c r="TEF504" s="2479"/>
      <c r="TEG504" s="2479"/>
      <c r="TEH504" s="2479"/>
      <c r="TEI504" s="2479"/>
      <c r="TEN504" s="2476"/>
      <c r="TEO504" s="2476"/>
      <c r="TEP504" s="2476"/>
      <c r="TEQ504" s="2479"/>
      <c r="TER504" s="2479"/>
      <c r="TES504" s="2479"/>
      <c r="TET504" s="2479"/>
      <c r="TEY504" s="2476"/>
      <c r="TEZ504" s="2476"/>
      <c r="TFA504" s="2476"/>
      <c r="TFB504" s="2479"/>
      <c r="TFC504" s="2479"/>
      <c r="TFD504" s="2479"/>
      <c r="TFE504" s="2479"/>
      <c r="TFJ504" s="2476"/>
      <c r="TFK504" s="2476"/>
      <c r="TFL504" s="2476"/>
      <c r="TFM504" s="2479"/>
      <c r="TFN504" s="2479"/>
      <c r="TFO504" s="2479"/>
      <c r="TFP504" s="2479"/>
      <c r="TFU504" s="2476"/>
      <c r="TFV504" s="2476"/>
      <c r="TFW504" s="2476"/>
      <c r="TFX504" s="2479"/>
      <c r="TFY504" s="2479"/>
      <c r="TFZ504" s="2479"/>
      <c r="TGA504" s="2479"/>
      <c r="TGF504" s="2476"/>
      <c r="TGG504" s="2476"/>
      <c r="TGH504" s="2476"/>
      <c r="TGI504" s="2479"/>
      <c r="TGJ504" s="2479"/>
      <c r="TGK504" s="2479"/>
      <c r="TGL504" s="2479"/>
      <c r="TGQ504" s="2476"/>
      <c r="TGR504" s="2476"/>
      <c r="TGS504" s="2476"/>
      <c r="TGT504" s="2479"/>
      <c r="TGU504" s="2479"/>
      <c r="TGV504" s="2479"/>
      <c r="TGW504" s="2479"/>
      <c r="THB504" s="2476"/>
      <c r="THC504" s="2476"/>
      <c r="THD504" s="2476"/>
      <c r="THE504" s="2479"/>
      <c r="THF504" s="2479"/>
      <c r="THG504" s="2479"/>
      <c r="THH504" s="2479"/>
      <c r="THM504" s="2476"/>
      <c r="THN504" s="2476"/>
      <c r="THO504" s="2476"/>
      <c r="THP504" s="2479"/>
      <c r="THQ504" s="2479"/>
      <c r="THR504" s="2479"/>
      <c r="THS504" s="2479"/>
      <c r="THX504" s="2476"/>
      <c r="THY504" s="2476"/>
      <c r="THZ504" s="2476"/>
      <c r="TIA504" s="2479"/>
      <c r="TIB504" s="2479"/>
      <c r="TIC504" s="2479"/>
      <c r="TID504" s="2479"/>
      <c r="TII504" s="2476"/>
      <c r="TIJ504" s="2476"/>
      <c r="TIK504" s="2476"/>
      <c r="TIL504" s="2479"/>
      <c r="TIM504" s="2479"/>
      <c r="TIN504" s="2479"/>
      <c r="TIO504" s="2479"/>
      <c r="TIT504" s="2476"/>
      <c r="TIU504" s="2476"/>
      <c r="TIV504" s="2476"/>
      <c r="TIW504" s="2479"/>
      <c r="TIX504" s="2479"/>
      <c r="TIY504" s="2479"/>
      <c r="TIZ504" s="2479"/>
      <c r="TJE504" s="2476"/>
      <c r="TJF504" s="2476"/>
      <c r="TJG504" s="2476"/>
      <c r="TJH504" s="2479"/>
      <c r="TJI504" s="2479"/>
      <c r="TJJ504" s="2479"/>
      <c r="TJK504" s="2479"/>
      <c r="TJP504" s="2476"/>
      <c r="TJQ504" s="2476"/>
      <c r="TJR504" s="2476"/>
      <c r="TJS504" s="2479"/>
      <c r="TJT504" s="2479"/>
      <c r="TJU504" s="2479"/>
      <c r="TJV504" s="2479"/>
      <c r="TKA504" s="2476"/>
      <c r="TKB504" s="2476"/>
      <c r="TKC504" s="2476"/>
      <c r="TKD504" s="2479"/>
      <c r="TKE504" s="2479"/>
      <c r="TKF504" s="2479"/>
      <c r="TKG504" s="2479"/>
      <c r="TKL504" s="2476"/>
      <c r="TKM504" s="2476"/>
      <c r="TKN504" s="2476"/>
      <c r="TKO504" s="2479"/>
      <c r="TKP504" s="2479"/>
      <c r="TKQ504" s="2479"/>
      <c r="TKR504" s="2479"/>
      <c r="TKW504" s="2476"/>
      <c r="TKX504" s="2476"/>
      <c r="TKY504" s="2476"/>
      <c r="TKZ504" s="2479"/>
      <c r="TLA504" s="2479"/>
      <c r="TLB504" s="2479"/>
      <c r="TLC504" s="2479"/>
      <c r="TLH504" s="2476"/>
      <c r="TLI504" s="2476"/>
      <c r="TLJ504" s="2476"/>
      <c r="TLK504" s="2479"/>
      <c r="TLL504" s="2479"/>
      <c r="TLM504" s="2479"/>
      <c r="TLN504" s="2479"/>
      <c r="TLS504" s="2476"/>
      <c r="TLT504" s="2476"/>
      <c r="TLU504" s="2476"/>
      <c r="TLV504" s="2479"/>
      <c r="TLW504" s="2479"/>
      <c r="TLX504" s="2479"/>
      <c r="TLY504" s="2479"/>
      <c r="TMD504" s="2476"/>
      <c r="TME504" s="2476"/>
      <c r="TMF504" s="2476"/>
      <c r="TMG504" s="2479"/>
      <c r="TMH504" s="2479"/>
      <c r="TMI504" s="2479"/>
      <c r="TMJ504" s="2479"/>
      <c r="TMO504" s="2476"/>
      <c r="TMP504" s="2476"/>
      <c r="TMQ504" s="2476"/>
      <c r="TMR504" s="2479"/>
      <c r="TMS504" s="2479"/>
      <c r="TMT504" s="2479"/>
      <c r="TMU504" s="2479"/>
      <c r="TMZ504" s="2476"/>
      <c r="TNA504" s="2476"/>
      <c r="TNB504" s="2476"/>
      <c r="TNC504" s="2479"/>
      <c r="TND504" s="2479"/>
      <c r="TNE504" s="2479"/>
      <c r="TNF504" s="2479"/>
      <c r="TNK504" s="2476"/>
      <c r="TNL504" s="2476"/>
      <c r="TNM504" s="2476"/>
      <c r="TNN504" s="2479"/>
      <c r="TNO504" s="2479"/>
      <c r="TNP504" s="2479"/>
      <c r="TNQ504" s="2479"/>
      <c r="TNV504" s="2476"/>
      <c r="TNW504" s="2476"/>
      <c r="TNX504" s="2476"/>
      <c r="TNY504" s="2479"/>
      <c r="TNZ504" s="2479"/>
      <c r="TOA504" s="2479"/>
      <c r="TOB504" s="2479"/>
      <c r="TOG504" s="2476"/>
      <c r="TOH504" s="2476"/>
      <c r="TOI504" s="2476"/>
      <c r="TOJ504" s="2479"/>
      <c r="TOK504" s="2479"/>
      <c r="TOL504" s="2479"/>
      <c r="TOM504" s="2479"/>
      <c r="TOR504" s="2476"/>
      <c r="TOS504" s="2476"/>
      <c r="TOT504" s="2476"/>
      <c r="TOU504" s="2479"/>
      <c r="TOV504" s="2479"/>
      <c r="TOW504" s="2479"/>
      <c r="TOX504" s="2479"/>
      <c r="TPC504" s="2476"/>
      <c r="TPD504" s="2476"/>
      <c r="TPE504" s="2476"/>
      <c r="TPF504" s="2479"/>
      <c r="TPG504" s="2479"/>
      <c r="TPH504" s="2479"/>
      <c r="TPI504" s="2479"/>
      <c r="TPN504" s="2476"/>
      <c r="TPO504" s="2476"/>
      <c r="TPP504" s="2476"/>
      <c r="TPQ504" s="2479"/>
      <c r="TPR504" s="2479"/>
      <c r="TPS504" s="2479"/>
      <c r="TPT504" s="2479"/>
      <c r="TPY504" s="2476"/>
      <c r="TPZ504" s="2476"/>
      <c r="TQA504" s="2476"/>
      <c r="TQB504" s="2479"/>
      <c r="TQC504" s="2479"/>
      <c r="TQD504" s="2479"/>
      <c r="TQE504" s="2479"/>
      <c r="TQJ504" s="2476"/>
      <c r="TQK504" s="2476"/>
      <c r="TQL504" s="2476"/>
      <c r="TQM504" s="2479"/>
      <c r="TQN504" s="2479"/>
      <c r="TQO504" s="2479"/>
      <c r="TQP504" s="2479"/>
      <c r="TQU504" s="2476"/>
      <c r="TQV504" s="2476"/>
      <c r="TQW504" s="2476"/>
      <c r="TQX504" s="2479"/>
      <c r="TQY504" s="2479"/>
      <c r="TQZ504" s="2479"/>
      <c r="TRA504" s="2479"/>
      <c r="TRF504" s="2476"/>
      <c r="TRG504" s="2476"/>
      <c r="TRH504" s="2476"/>
      <c r="TRI504" s="2479"/>
      <c r="TRJ504" s="2479"/>
      <c r="TRK504" s="2479"/>
      <c r="TRL504" s="2479"/>
      <c r="TRQ504" s="2476"/>
      <c r="TRR504" s="2476"/>
      <c r="TRS504" s="2476"/>
      <c r="TRT504" s="2479"/>
      <c r="TRU504" s="2479"/>
      <c r="TRV504" s="2479"/>
      <c r="TRW504" s="2479"/>
      <c r="TSB504" s="2476"/>
      <c r="TSC504" s="2476"/>
      <c r="TSD504" s="2476"/>
      <c r="TSE504" s="2479"/>
      <c r="TSF504" s="2479"/>
      <c r="TSG504" s="2479"/>
      <c r="TSH504" s="2479"/>
      <c r="TSM504" s="2476"/>
      <c r="TSN504" s="2476"/>
      <c r="TSO504" s="2476"/>
      <c r="TSP504" s="2479"/>
      <c r="TSQ504" s="2479"/>
      <c r="TSR504" s="2479"/>
      <c r="TSS504" s="2479"/>
      <c r="TSX504" s="2476"/>
      <c r="TSY504" s="2476"/>
      <c r="TSZ504" s="2476"/>
      <c r="TTA504" s="2479"/>
      <c r="TTB504" s="2479"/>
      <c r="TTC504" s="2479"/>
      <c r="TTD504" s="2479"/>
      <c r="TTI504" s="2476"/>
      <c r="TTJ504" s="2476"/>
      <c r="TTK504" s="2476"/>
      <c r="TTL504" s="2479"/>
      <c r="TTM504" s="2479"/>
      <c r="TTN504" s="2479"/>
      <c r="TTO504" s="2479"/>
      <c r="TTT504" s="2476"/>
      <c r="TTU504" s="2476"/>
      <c r="TTV504" s="2476"/>
      <c r="TTW504" s="2479"/>
      <c r="TTX504" s="2479"/>
      <c r="TTY504" s="2479"/>
      <c r="TTZ504" s="2479"/>
      <c r="TUE504" s="2476"/>
      <c r="TUF504" s="2476"/>
      <c r="TUG504" s="2476"/>
      <c r="TUH504" s="2479"/>
      <c r="TUI504" s="2479"/>
      <c r="TUJ504" s="2479"/>
      <c r="TUK504" s="2479"/>
      <c r="TUP504" s="2476"/>
      <c r="TUQ504" s="2476"/>
      <c r="TUR504" s="2476"/>
      <c r="TUS504" s="2479"/>
      <c r="TUT504" s="2479"/>
      <c r="TUU504" s="2479"/>
      <c r="TUV504" s="2479"/>
      <c r="TVA504" s="2476"/>
      <c r="TVB504" s="2476"/>
      <c r="TVC504" s="2476"/>
      <c r="TVD504" s="2479"/>
      <c r="TVE504" s="2479"/>
      <c r="TVF504" s="2479"/>
      <c r="TVG504" s="2479"/>
      <c r="TVL504" s="2476"/>
      <c r="TVM504" s="2476"/>
      <c r="TVN504" s="2476"/>
      <c r="TVO504" s="2479"/>
      <c r="TVP504" s="2479"/>
      <c r="TVQ504" s="2479"/>
      <c r="TVR504" s="2479"/>
      <c r="TVW504" s="2476"/>
      <c r="TVX504" s="2476"/>
      <c r="TVY504" s="2476"/>
      <c r="TVZ504" s="2479"/>
      <c r="TWA504" s="2479"/>
      <c r="TWB504" s="2479"/>
      <c r="TWC504" s="2479"/>
      <c r="TWH504" s="2476"/>
      <c r="TWI504" s="2476"/>
      <c r="TWJ504" s="2476"/>
      <c r="TWK504" s="2479"/>
      <c r="TWL504" s="2479"/>
      <c r="TWM504" s="2479"/>
      <c r="TWN504" s="2479"/>
      <c r="TWS504" s="2476"/>
      <c r="TWT504" s="2476"/>
      <c r="TWU504" s="2476"/>
      <c r="TWV504" s="2479"/>
      <c r="TWW504" s="2479"/>
      <c r="TWX504" s="2479"/>
      <c r="TWY504" s="2479"/>
      <c r="TXD504" s="2476"/>
      <c r="TXE504" s="2476"/>
      <c r="TXF504" s="2476"/>
      <c r="TXG504" s="2479"/>
      <c r="TXH504" s="2479"/>
      <c r="TXI504" s="2479"/>
      <c r="TXJ504" s="2479"/>
      <c r="TXO504" s="2476"/>
      <c r="TXP504" s="2476"/>
      <c r="TXQ504" s="2476"/>
      <c r="TXR504" s="2479"/>
      <c r="TXS504" s="2479"/>
      <c r="TXT504" s="2479"/>
      <c r="TXU504" s="2479"/>
      <c r="TXZ504" s="2476"/>
      <c r="TYA504" s="2476"/>
      <c r="TYB504" s="2476"/>
      <c r="TYC504" s="2479"/>
      <c r="TYD504" s="2479"/>
      <c r="TYE504" s="2479"/>
      <c r="TYF504" s="2479"/>
      <c r="TYK504" s="2476"/>
      <c r="TYL504" s="2476"/>
      <c r="TYM504" s="2476"/>
      <c r="TYN504" s="2479"/>
      <c r="TYO504" s="2479"/>
      <c r="TYP504" s="2479"/>
      <c r="TYQ504" s="2479"/>
      <c r="TYV504" s="2476"/>
      <c r="TYW504" s="2476"/>
      <c r="TYX504" s="2476"/>
      <c r="TYY504" s="2479"/>
      <c r="TYZ504" s="2479"/>
      <c r="TZA504" s="2479"/>
      <c r="TZB504" s="2479"/>
      <c r="TZG504" s="2476"/>
      <c r="TZH504" s="2476"/>
      <c r="TZI504" s="2476"/>
      <c r="TZJ504" s="2479"/>
      <c r="TZK504" s="2479"/>
      <c r="TZL504" s="2479"/>
      <c r="TZM504" s="2479"/>
      <c r="TZR504" s="2476"/>
      <c r="TZS504" s="2476"/>
      <c r="TZT504" s="2476"/>
      <c r="TZU504" s="2479"/>
      <c r="TZV504" s="2479"/>
      <c r="TZW504" s="2479"/>
      <c r="TZX504" s="2479"/>
      <c r="UAC504" s="2476"/>
      <c r="UAD504" s="2476"/>
      <c r="UAE504" s="2476"/>
      <c r="UAF504" s="2479"/>
      <c r="UAG504" s="2479"/>
      <c r="UAH504" s="2479"/>
      <c r="UAI504" s="2479"/>
      <c r="UAN504" s="2476"/>
      <c r="UAO504" s="2476"/>
      <c r="UAP504" s="2476"/>
      <c r="UAQ504" s="2479"/>
      <c r="UAR504" s="2479"/>
      <c r="UAS504" s="2479"/>
      <c r="UAT504" s="2479"/>
      <c r="UAY504" s="2476"/>
      <c r="UAZ504" s="2476"/>
      <c r="UBA504" s="2476"/>
      <c r="UBB504" s="2479"/>
      <c r="UBC504" s="2479"/>
      <c r="UBD504" s="2479"/>
      <c r="UBE504" s="2479"/>
      <c r="UBJ504" s="2476"/>
      <c r="UBK504" s="2476"/>
      <c r="UBL504" s="2476"/>
      <c r="UBM504" s="2479"/>
      <c r="UBN504" s="2479"/>
      <c r="UBO504" s="2479"/>
      <c r="UBP504" s="2479"/>
      <c r="UBU504" s="2476"/>
      <c r="UBV504" s="2476"/>
      <c r="UBW504" s="2476"/>
      <c r="UBX504" s="2479"/>
      <c r="UBY504" s="2479"/>
      <c r="UBZ504" s="2479"/>
      <c r="UCA504" s="2479"/>
      <c r="UCF504" s="2476"/>
      <c r="UCG504" s="2476"/>
      <c r="UCH504" s="2476"/>
      <c r="UCI504" s="2479"/>
      <c r="UCJ504" s="2479"/>
      <c r="UCK504" s="2479"/>
      <c r="UCL504" s="2479"/>
      <c r="UCQ504" s="2476"/>
      <c r="UCR504" s="2476"/>
      <c r="UCS504" s="2476"/>
      <c r="UCT504" s="2479"/>
      <c r="UCU504" s="2479"/>
      <c r="UCV504" s="2479"/>
      <c r="UCW504" s="2479"/>
      <c r="UDB504" s="2476"/>
      <c r="UDC504" s="2476"/>
      <c r="UDD504" s="2476"/>
      <c r="UDE504" s="2479"/>
      <c r="UDF504" s="2479"/>
      <c r="UDG504" s="2479"/>
      <c r="UDH504" s="2479"/>
      <c r="UDM504" s="2476"/>
      <c r="UDN504" s="2476"/>
      <c r="UDO504" s="2476"/>
      <c r="UDP504" s="2479"/>
      <c r="UDQ504" s="2479"/>
      <c r="UDR504" s="2479"/>
      <c r="UDS504" s="2479"/>
      <c r="UDX504" s="2476"/>
      <c r="UDY504" s="2476"/>
      <c r="UDZ504" s="2476"/>
      <c r="UEA504" s="2479"/>
      <c r="UEB504" s="2479"/>
      <c r="UEC504" s="2479"/>
      <c r="UED504" s="2479"/>
      <c r="UEI504" s="2476"/>
      <c r="UEJ504" s="2476"/>
      <c r="UEK504" s="2476"/>
      <c r="UEL504" s="2479"/>
      <c r="UEM504" s="2479"/>
      <c r="UEN504" s="2479"/>
      <c r="UEO504" s="2479"/>
      <c r="UET504" s="2476"/>
      <c r="UEU504" s="2476"/>
      <c r="UEV504" s="2476"/>
      <c r="UEW504" s="2479"/>
      <c r="UEX504" s="2479"/>
      <c r="UEY504" s="2479"/>
      <c r="UEZ504" s="2479"/>
      <c r="UFE504" s="2476"/>
      <c r="UFF504" s="2476"/>
      <c r="UFG504" s="2476"/>
      <c r="UFH504" s="2479"/>
      <c r="UFI504" s="2479"/>
      <c r="UFJ504" s="2479"/>
      <c r="UFK504" s="2479"/>
      <c r="UFP504" s="2476"/>
      <c r="UFQ504" s="2476"/>
      <c r="UFR504" s="2476"/>
      <c r="UFS504" s="2479"/>
      <c r="UFT504" s="2479"/>
      <c r="UFU504" s="2479"/>
      <c r="UFV504" s="2479"/>
      <c r="UGA504" s="2476"/>
      <c r="UGB504" s="2476"/>
      <c r="UGC504" s="2476"/>
      <c r="UGD504" s="2479"/>
      <c r="UGE504" s="2479"/>
      <c r="UGF504" s="2479"/>
      <c r="UGG504" s="2479"/>
      <c r="UGL504" s="2476"/>
      <c r="UGM504" s="2476"/>
      <c r="UGN504" s="2476"/>
      <c r="UGO504" s="2479"/>
      <c r="UGP504" s="2479"/>
      <c r="UGQ504" s="2479"/>
      <c r="UGR504" s="2479"/>
      <c r="UGW504" s="2476"/>
      <c r="UGX504" s="2476"/>
      <c r="UGY504" s="2476"/>
      <c r="UGZ504" s="2479"/>
      <c r="UHA504" s="2479"/>
      <c r="UHB504" s="2479"/>
      <c r="UHC504" s="2479"/>
      <c r="UHH504" s="2476"/>
      <c r="UHI504" s="2476"/>
      <c r="UHJ504" s="2476"/>
      <c r="UHK504" s="2479"/>
      <c r="UHL504" s="2479"/>
      <c r="UHM504" s="2479"/>
      <c r="UHN504" s="2479"/>
      <c r="UHS504" s="2476"/>
      <c r="UHT504" s="2476"/>
      <c r="UHU504" s="2476"/>
      <c r="UHV504" s="2479"/>
      <c r="UHW504" s="2479"/>
      <c r="UHX504" s="2479"/>
      <c r="UHY504" s="2479"/>
      <c r="UID504" s="2476"/>
      <c r="UIE504" s="2476"/>
      <c r="UIF504" s="2476"/>
      <c r="UIG504" s="2479"/>
      <c r="UIH504" s="2479"/>
      <c r="UII504" s="2479"/>
      <c r="UIJ504" s="2479"/>
      <c r="UIO504" s="2476"/>
      <c r="UIP504" s="2476"/>
      <c r="UIQ504" s="2476"/>
      <c r="UIR504" s="2479"/>
      <c r="UIS504" s="2479"/>
      <c r="UIT504" s="2479"/>
      <c r="UIU504" s="2479"/>
      <c r="UIZ504" s="2476"/>
      <c r="UJA504" s="2476"/>
      <c r="UJB504" s="2476"/>
      <c r="UJC504" s="2479"/>
      <c r="UJD504" s="2479"/>
      <c r="UJE504" s="2479"/>
      <c r="UJF504" s="2479"/>
      <c r="UJK504" s="2476"/>
      <c r="UJL504" s="2476"/>
      <c r="UJM504" s="2476"/>
      <c r="UJN504" s="2479"/>
      <c r="UJO504" s="2479"/>
      <c r="UJP504" s="2479"/>
      <c r="UJQ504" s="2479"/>
      <c r="UJV504" s="2476"/>
      <c r="UJW504" s="2476"/>
      <c r="UJX504" s="2476"/>
      <c r="UJY504" s="2479"/>
      <c r="UJZ504" s="2479"/>
      <c r="UKA504" s="2479"/>
      <c r="UKB504" s="2479"/>
      <c r="UKG504" s="2476"/>
      <c r="UKH504" s="2476"/>
      <c r="UKI504" s="2476"/>
      <c r="UKJ504" s="2479"/>
      <c r="UKK504" s="2479"/>
      <c r="UKL504" s="2479"/>
      <c r="UKM504" s="2479"/>
      <c r="UKR504" s="2476"/>
      <c r="UKS504" s="2476"/>
      <c r="UKT504" s="2476"/>
      <c r="UKU504" s="2479"/>
      <c r="UKV504" s="2479"/>
      <c r="UKW504" s="2479"/>
      <c r="UKX504" s="2479"/>
      <c r="ULC504" s="2476"/>
      <c r="ULD504" s="2476"/>
      <c r="ULE504" s="2476"/>
      <c r="ULF504" s="2479"/>
      <c r="ULG504" s="2479"/>
      <c r="ULH504" s="2479"/>
      <c r="ULI504" s="2479"/>
      <c r="ULN504" s="2476"/>
      <c r="ULO504" s="2476"/>
      <c r="ULP504" s="2476"/>
      <c r="ULQ504" s="2479"/>
      <c r="ULR504" s="2479"/>
      <c r="ULS504" s="2479"/>
      <c r="ULT504" s="2479"/>
      <c r="ULY504" s="2476"/>
      <c r="ULZ504" s="2476"/>
      <c r="UMA504" s="2476"/>
      <c r="UMB504" s="2479"/>
      <c r="UMC504" s="2479"/>
      <c r="UMD504" s="2479"/>
      <c r="UME504" s="2479"/>
      <c r="UMJ504" s="2476"/>
      <c r="UMK504" s="2476"/>
      <c r="UML504" s="2476"/>
      <c r="UMM504" s="2479"/>
      <c r="UMN504" s="2479"/>
      <c r="UMO504" s="2479"/>
      <c r="UMP504" s="2479"/>
      <c r="UMU504" s="2476"/>
      <c r="UMV504" s="2476"/>
      <c r="UMW504" s="2476"/>
      <c r="UMX504" s="2479"/>
      <c r="UMY504" s="2479"/>
      <c r="UMZ504" s="2479"/>
      <c r="UNA504" s="2479"/>
      <c r="UNF504" s="2476"/>
      <c r="UNG504" s="2476"/>
      <c r="UNH504" s="2476"/>
      <c r="UNI504" s="2479"/>
      <c r="UNJ504" s="2479"/>
      <c r="UNK504" s="2479"/>
      <c r="UNL504" s="2479"/>
      <c r="UNQ504" s="2476"/>
      <c r="UNR504" s="2476"/>
      <c r="UNS504" s="2476"/>
      <c r="UNT504" s="2479"/>
      <c r="UNU504" s="2479"/>
      <c r="UNV504" s="2479"/>
      <c r="UNW504" s="2479"/>
      <c r="UOB504" s="2476"/>
      <c r="UOC504" s="2476"/>
      <c r="UOD504" s="2476"/>
      <c r="UOE504" s="2479"/>
      <c r="UOF504" s="2479"/>
      <c r="UOG504" s="2479"/>
      <c r="UOH504" s="2479"/>
      <c r="UOM504" s="2476"/>
      <c r="UON504" s="2476"/>
      <c r="UOO504" s="2476"/>
      <c r="UOP504" s="2479"/>
      <c r="UOQ504" s="2479"/>
      <c r="UOR504" s="2479"/>
      <c r="UOS504" s="2479"/>
      <c r="UOX504" s="2476"/>
      <c r="UOY504" s="2476"/>
      <c r="UOZ504" s="2476"/>
      <c r="UPA504" s="2479"/>
      <c r="UPB504" s="2479"/>
      <c r="UPC504" s="2479"/>
      <c r="UPD504" s="2479"/>
      <c r="UPI504" s="2476"/>
      <c r="UPJ504" s="2476"/>
      <c r="UPK504" s="2476"/>
      <c r="UPL504" s="2479"/>
      <c r="UPM504" s="2479"/>
      <c r="UPN504" s="2479"/>
      <c r="UPO504" s="2479"/>
      <c r="UPT504" s="2476"/>
      <c r="UPU504" s="2476"/>
      <c r="UPV504" s="2476"/>
      <c r="UPW504" s="2479"/>
      <c r="UPX504" s="2479"/>
      <c r="UPY504" s="2479"/>
      <c r="UPZ504" s="2479"/>
      <c r="UQE504" s="2476"/>
      <c r="UQF504" s="2476"/>
      <c r="UQG504" s="2476"/>
      <c r="UQH504" s="2479"/>
      <c r="UQI504" s="2479"/>
      <c r="UQJ504" s="2479"/>
      <c r="UQK504" s="2479"/>
      <c r="UQP504" s="2476"/>
      <c r="UQQ504" s="2476"/>
      <c r="UQR504" s="2476"/>
      <c r="UQS504" s="2479"/>
      <c r="UQT504" s="2479"/>
      <c r="UQU504" s="2479"/>
      <c r="UQV504" s="2479"/>
      <c r="URA504" s="2476"/>
      <c r="URB504" s="2476"/>
      <c r="URC504" s="2476"/>
      <c r="URD504" s="2479"/>
      <c r="URE504" s="2479"/>
      <c r="URF504" s="2479"/>
      <c r="URG504" s="2479"/>
      <c r="URL504" s="2476"/>
      <c r="URM504" s="2476"/>
      <c r="URN504" s="2476"/>
      <c r="URO504" s="2479"/>
      <c r="URP504" s="2479"/>
      <c r="URQ504" s="2479"/>
      <c r="URR504" s="2479"/>
      <c r="URW504" s="2476"/>
      <c r="URX504" s="2476"/>
      <c r="URY504" s="2476"/>
      <c r="URZ504" s="2479"/>
      <c r="USA504" s="2479"/>
      <c r="USB504" s="2479"/>
      <c r="USC504" s="2479"/>
      <c r="USH504" s="2476"/>
      <c r="USI504" s="2476"/>
      <c r="USJ504" s="2476"/>
      <c r="USK504" s="2479"/>
      <c r="USL504" s="2479"/>
      <c r="USM504" s="2479"/>
      <c r="USN504" s="2479"/>
      <c r="USS504" s="2476"/>
      <c r="UST504" s="2476"/>
      <c r="USU504" s="2476"/>
      <c r="USV504" s="2479"/>
      <c r="USW504" s="2479"/>
      <c r="USX504" s="2479"/>
      <c r="USY504" s="2479"/>
      <c r="UTD504" s="2476"/>
      <c r="UTE504" s="2476"/>
      <c r="UTF504" s="2476"/>
      <c r="UTG504" s="2479"/>
      <c r="UTH504" s="2479"/>
      <c r="UTI504" s="2479"/>
      <c r="UTJ504" s="2479"/>
      <c r="UTO504" s="2476"/>
      <c r="UTP504" s="2476"/>
      <c r="UTQ504" s="2476"/>
      <c r="UTR504" s="2479"/>
      <c r="UTS504" s="2479"/>
      <c r="UTT504" s="2479"/>
      <c r="UTU504" s="2479"/>
      <c r="UTZ504" s="2476"/>
      <c r="UUA504" s="2476"/>
      <c r="UUB504" s="2476"/>
      <c r="UUC504" s="2479"/>
      <c r="UUD504" s="2479"/>
      <c r="UUE504" s="2479"/>
      <c r="UUF504" s="2479"/>
      <c r="UUK504" s="2476"/>
      <c r="UUL504" s="2476"/>
      <c r="UUM504" s="2476"/>
      <c r="UUN504" s="2479"/>
      <c r="UUO504" s="2479"/>
      <c r="UUP504" s="2479"/>
      <c r="UUQ504" s="2479"/>
      <c r="UUV504" s="2476"/>
      <c r="UUW504" s="2476"/>
      <c r="UUX504" s="2476"/>
      <c r="UUY504" s="2479"/>
      <c r="UUZ504" s="2479"/>
      <c r="UVA504" s="2479"/>
      <c r="UVB504" s="2479"/>
      <c r="UVG504" s="2476"/>
      <c r="UVH504" s="2476"/>
      <c r="UVI504" s="2476"/>
      <c r="UVJ504" s="2479"/>
      <c r="UVK504" s="2479"/>
      <c r="UVL504" s="2479"/>
      <c r="UVM504" s="2479"/>
      <c r="UVR504" s="2476"/>
      <c r="UVS504" s="2476"/>
      <c r="UVT504" s="2476"/>
      <c r="UVU504" s="2479"/>
      <c r="UVV504" s="2479"/>
      <c r="UVW504" s="2479"/>
      <c r="UVX504" s="2479"/>
      <c r="UWC504" s="2476"/>
      <c r="UWD504" s="2476"/>
      <c r="UWE504" s="2476"/>
      <c r="UWF504" s="2479"/>
      <c r="UWG504" s="2479"/>
      <c r="UWH504" s="2479"/>
      <c r="UWI504" s="2479"/>
      <c r="UWN504" s="2476"/>
      <c r="UWO504" s="2476"/>
      <c r="UWP504" s="2476"/>
      <c r="UWQ504" s="2479"/>
      <c r="UWR504" s="2479"/>
      <c r="UWS504" s="2479"/>
      <c r="UWT504" s="2479"/>
      <c r="UWY504" s="2476"/>
      <c r="UWZ504" s="2476"/>
      <c r="UXA504" s="2476"/>
      <c r="UXB504" s="2479"/>
      <c r="UXC504" s="2479"/>
      <c r="UXD504" s="2479"/>
      <c r="UXE504" s="2479"/>
      <c r="UXJ504" s="2476"/>
      <c r="UXK504" s="2476"/>
      <c r="UXL504" s="2476"/>
      <c r="UXM504" s="2479"/>
      <c r="UXN504" s="2479"/>
      <c r="UXO504" s="2479"/>
      <c r="UXP504" s="2479"/>
      <c r="UXU504" s="2476"/>
      <c r="UXV504" s="2476"/>
      <c r="UXW504" s="2476"/>
      <c r="UXX504" s="2479"/>
      <c r="UXY504" s="2479"/>
      <c r="UXZ504" s="2479"/>
      <c r="UYA504" s="2479"/>
      <c r="UYF504" s="2476"/>
      <c r="UYG504" s="2476"/>
      <c r="UYH504" s="2476"/>
      <c r="UYI504" s="2479"/>
      <c r="UYJ504" s="2479"/>
      <c r="UYK504" s="2479"/>
      <c r="UYL504" s="2479"/>
      <c r="UYQ504" s="2476"/>
      <c r="UYR504" s="2476"/>
      <c r="UYS504" s="2476"/>
      <c r="UYT504" s="2479"/>
      <c r="UYU504" s="2479"/>
      <c r="UYV504" s="2479"/>
      <c r="UYW504" s="2479"/>
      <c r="UZB504" s="2476"/>
      <c r="UZC504" s="2476"/>
      <c r="UZD504" s="2476"/>
      <c r="UZE504" s="2479"/>
      <c r="UZF504" s="2479"/>
      <c r="UZG504" s="2479"/>
      <c r="UZH504" s="2479"/>
      <c r="UZM504" s="2476"/>
      <c r="UZN504" s="2476"/>
      <c r="UZO504" s="2476"/>
      <c r="UZP504" s="2479"/>
      <c r="UZQ504" s="2479"/>
      <c r="UZR504" s="2479"/>
      <c r="UZS504" s="2479"/>
      <c r="UZX504" s="2476"/>
      <c r="UZY504" s="2476"/>
      <c r="UZZ504" s="2476"/>
      <c r="VAA504" s="2479"/>
      <c r="VAB504" s="2479"/>
      <c r="VAC504" s="2479"/>
      <c r="VAD504" s="2479"/>
      <c r="VAI504" s="2476"/>
      <c r="VAJ504" s="2476"/>
      <c r="VAK504" s="2476"/>
      <c r="VAL504" s="2479"/>
      <c r="VAM504" s="2479"/>
      <c r="VAN504" s="2479"/>
      <c r="VAO504" s="2479"/>
      <c r="VAT504" s="2476"/>
      <c r="VAU504" s="2476"/>
      <c r="VAV504" s="2476"/>
      <c r="VAW504" s="2479"/>
      <c r="VAX504" s="2479"/>
      <c r="VAY504" s="2479"/>
      <c r="VAZ504" s="2479"/>
      <c r="VBE504" s="2476"/>
      <c r="VBF504" s="2476"/>
      <c r="VBG504" s="2476"/>
      <c r="VBH504" s="2479"/>
      <c r="VBI504" s="2479"/>
      <c r="VBJ504" s="2479"/>
      <c r="VBK504" s="2479"/>
      <c r="VBP504" s="2476"/>
      <c r="VBQ504" s="2476"/>
      <c r="VBR504" s="2476"/>
      <c r="VBS504" s="2479"/>
      <c r="VBT504" s="2479"/>
      <c r="VBU504" s="2479"/>
      <c r="VBV504" s="2479"/>
      <c r="VCA504" s="2476"/>
      <c r="VCB504" s="2476"/>
      <c r="VCC504" s="2476"/>
      <c r="VCD504" s="2479"/>
      <c r="VCE504" s="2479"/>
      <c r="VCF504" s="2479"/>
      <c r="VCG504" s="2479"/>
      <c r="VCL504" s="2476"/>
      <c r="VCM504" s="2476"/>
      <c r="VCN504" s="2476"/>
      <c r="VCO504" s="2479"/>
      <c r="VCP504" s="2479"/>
      <c r="VCQ504" s="2479"/>
      <c r="VCR504" s="2479"/>
      <c r="VCW504" s="2476"/>
      <c r="VCX504" s="2476"/>
      <c r="VCY504" s="2476"/>
      <c r="VCZ504" s="2479"/>
      <c r="VDA504" s="2479"/>
      <c r="VDB504" s="2479"/>
      <c r="VDC504" s="2479"/>
      <c r="VDH504" s="2476"/>
      <c r="VDI504" s="2476"/>
      <c r="VDJ504" s="2476"/>
      <c r="VDK504" s="2479"/>
      <c r="VDL504" s="2479"/>
      <c r="VDM504" s="2479"/>
      <c r="VDN504" s="2479"/>
      <c r="VDS504" s="2476"/>
      <c r="VDT504" s="2476"/>
      <c r="VDU504" s="2476"/>
      <c r="VDV504" s="2479"/>
      <c r="VDW504" s="2479"/>
      <c r="VDX504" s="2479"/>
      <c r="VDY504" s="2479"/>
      <c r="VED504" s="2476"/>
      <c r="VEE504" s="2476"/>
      <c r="VEF504" s="2476"/>
      <c r="VEG504" s="2479"/>
      <c r="VEH504" s="2479"/>
      <c r="VEI504" s="2479"/>
      <c r="VEJ504" s="2479"/>
      <c r="VEO504" s="2476"/>
      <c r="VEP504" s="2476"/>
      <c r="VEQ504" s="2476"/>
      <c r="VER504" s="2479"/>
      <c r="VES504" s="2479"/>
      <c r="VET504" s="2479"/>
      <c r="VEU504" s="2479"/>
      <c r="VEZ504" s="2476"/>
      <c r="VFA504" s="2476"/>
      <c r="VFB504" s="2476"/>
      <c r="VFC504" s="2479"/>
      <c r="VFD504" s="2479"/>
      <c r="VFE504" s="2479"/>
      <c r="VFF504" s="2479"/>
      <c r="VFK504" s="2476"/>
      <c r="VFL504" s="2476"/>
      <c r="VFM504" s="2476"/>
      <c r="VFN504" s="2479"/>
      <c r="VFO504" s="2479"/>
      <c r="VFP504" s="2479"/>
      <c r="VFQ504" s="2479"/>
      <c r="VFV504" s="2476"/>
      <c r="VFW504" s="2476"/>
      <c r="VFX504" s="2476"/>
      <c r="VFY504" s="2479"/>
      <c r="VFZ504" s="2479"/>
      <c r="VGA504" s="2479"/>
      <c r="VGB504" s="2479"/>
      <c r="VGG504" s="2476"/>
      <c r="VGH504" s="2476"/>
      <c r="VGI504" s="2476"/>
      <c r="VGJ504" s="2479"/>
      <c r="VGK504" s="2479"/>
      <c r="VGL504" s="2479"/>
      <c r="VGM504" s="2479"/>
      <c r="VGR504" s="2476"/>
      <c r="VGS504" s="2476"/>
      <c r="VGT504" s="2476"/>
      <c r="VGU504" s="2479"/>
      <c r="VGV504" s="2479"/>
      <c r="VGW504" s="2479"/>
      <c r="VGX504" s="2479"/>
      <c r="VHC504" s="2476"/>
      <c r="VHD504" s="2476"/>
      <c r="VHE504" s="2476"/>
      <c r="VHF504" s="2479"/>
      <c r="VHG504" s="2479"/>
      <c r="VHH504" s="2479"/>
      <c r="VHI504" s="2479"/>
      <c r="VHN504" s="2476"/>
      <c r="VHO504" s="2476"/>
      <c r="VHP504" s="2476"/>
      <c r="VHQ504" s="2479"/>
      <c r="VHR504" s="2479"/>
      <c r="VHS504" s="2479"/>
      <c r="VHT504" s="2479"/>
      <c r="VHY504" s="2476"/>
      <c r="VHZ504" s="2476"/>
      <c r="VIA504" s="2476"/>
      <c r="VIB504" s="2479"/>
      <c r="VIC504" s="2479"/>
      <c r="VID504" s="2479"/>
      <c r="VIE504" s="2479"/>
      <c r="VIJ504" s="2476"/>
      <c r="VIK504" s="2476"/>
      <c r="VIL504" s="2476"/>
      <c r="VIM504" s="2479"/>
      <c r="VIN504" s="2479"/>
      <c r="VIO504" s="2479"/>
      <c r="VIP504" s="2479"/>
      <c r="VIU504" s="2476"/>
      <c r="VIV504" s="2476"/>
      <c r="VIW504" s="2476"/>
      <c r="VIX504" s="2479"/>
      <c r="VIY504" s="2479"/>
      <c r="VIZ504" s="2479"/>
      <c r="VJA504" s="2479"/>
      <c r="VJF504" s="2476"/>
      <c r="VJG504" s="2476"/>
      <c r="VJH504" s="2476"/>
      <c r="VJI504" s="2479"/>
      <c r="VJJ504" s="2479"/>
      <c r="VJK504" s="2479"/>
      <c r="VJL504" s="2479"/>
      <c r="VJQ504" s="2476"/>
      <c r="VJR504" s="2476"/>
      <c r="VJS504" s="2476"/>
      <c r="VJT504" s="2479"/>
      <c r="VJU504" s="2479"/>
      <c r="VJV504" s="2479"/>
      <c r="VJW504" s="2479"/>
      <c r="VKB504" s="2476"/>
      <c r="VKC504" s="2476"/>
      <c r="VKD504" s="2476"/>
      <c r="VKE504" s="2479"/>
      <c r="VKF504" s="2479"/>
      <c r="VKG504" s="2479"/>
      <c r="VKH504" s="2479"/>
      <c r="VKM504" s="2476"/>
      <c r="VKN504" s="2476"/>
      <c r="VKO504" s="2476"/>
      <c r="VKP504" s="2479"/>
      <c r="VKQ504" s="2479"/>
      <c r="VKR504" s="2479"/>
      <c r="VKS504" s="2479"/>
      <c r="VKX504" s="2476"/>
      <c r="VKY504" s="2476"/>
      <c r="VKZ504" s="2476"/>
      <c r="VLA504" s="2479"/>
      <c r="VLB504" s="2479"/>
      <c r="VLC504" s="2479"/>
      <c r="VLD504" s="2479"/>
      <c r="VLI504" s="2476"/>
      <c r="VLJ504" s="2476"/>
      <c r="VLK504" s="2476"/>
      <c r="VLL504" s="2479"/>
      <c r="VLM504" s="2479"/>
      <c r="VLN504" s="2479"/>
      <c r="VLO504" s="2479"/>
      <c r="VLT504" s="2476"/>
      <c r="VLU504" s="2476"/>
      <c r="VLV504" s="2476"/>
      <c r="VLW504" s="2479"/>
      <c r="VLX504" s="2479"/>
      <c r="VLY504" s="2479"/>
      <c r="VLZ504" s="2479"/>
      <c r="VME504" s="2476"/>
      <c r="VMF504" s="2476"/>
      <c r="VMG504" s="2476"/>
      <c r="VMH504" s="2479"/>
      <c r="VMI504" s="2479"/>
      <c r="VMJ504" s="2479"/>
      <c r="VMK504" s="2479"/>
      <c r="VMP504" s="2476"/>
      <c r="VMQ504" s="2476"/>
      <c r="VMR504" s="2476"/>
      <c r="VMS504" s="2479"/>
      <c r="VMT504" s="2479"/>
      <c r="VMU504" s="2479"/>
      <c r="VMV504" s="2479"/>
      <c r="VNA504" s="2476"/>
      <c r="VNB504" s="2476"/>
      <c r="VNC504" s="2476"/>
      <c r="VND504" s="2479"/>
      <c r="VNE504" s="2479"/>
      <c r="VNF504" s="2479"/>
      <c r="VNG504" s="2479"/>
      <c r="VNL504" s="2476"/>
      <c r="VNM504" s="2476"/>
      <c r="VNN504" s="2476"/>
      <c r="VNO504" s="2479"/>
      <c r="VNP504" s="2479"/>
      <c r="VNQ504" s="2479"/>
      <c r="VNR504" s="2479"/>
      <c r="VNW504" s="2476"/>
      <c r="VNX504" s="2476"/>
      <c r="VNY504" s="2476"/>
      <c r="VNZ504" s="2479"/>
      <c r="VOA504" s="2479"/>
      <c r="VOB504" s="2479"/>
      <c r="VOC504" s="2479"/>
      <c r="VOH504" s="2476"/>
      <c r="VOI504" s="2476"/>
      <c r="VOJ504" s="2476"/>
      <c r="VOK504" s="2479"/>
      <c r="VOL504" s="2479"/>
      <c r="VOM504" s="2479"/>
      <c r="VON504" s="2479"/>
      <c r="VOS504" s="2476"/>
      <c r="VOT504" s="2476"/>
      <c r="VOU504" s="2476"/>
      <c r="VOV504" s="2479"/>
      <c r="VOW504" s="2479"/>
      <c r="VOX504" s="2479"/>
      <c r="VOY504" s="2479"/>
      <c r="VPD504" s="2476"/>
      <c r="VPE504" s="2476"/>
      <c r="VPF504" s="2476"/>
      <c r="VPG504" s="2479"/>
      <c r="VPH504" s="2479"/>
      <c r="VPI504" s="2479"/>
      <c r="VPJ504" s="2479"/>
      <c r="VPO504" s="2476"/>
      <c r="VPP504" s="2476"/>
      <c r="VPQ504" s="2476"/>
      <c r="VPR504" s="2479"/>
      <c r="VPS504" s="2479"/>
      <c r="VPT504" s="2479"/>
      <c r="VPU504" s="2479"/>
      <c r="VPZ504" s="2476"/>
      <c r="VQA504" s="2476"/>
      <c r="VQB504" s="2476"/>
      <c r="VQC504" s="2479"/>
      <c r="VQD504" s="2479"/>
      <c r="VQE504" s="2479"/>
      <c r="VQF504" s="2479"/>
      <c r="VQK504" s="2476"/>
      <c r="VQL504" s="2476"/>
      <c r="VQM504" s="2476"/>
      <c r="VQN504" s="2479"/>
      <c r="VQO504" s="2479"/>
      <c r="VQP504" s="2479"/>
      <c r="VQQ504" s="2479"/>
      <c r="VQV504" s="2476"/>
      <c r="VQW504" s="2476"/>
      <c r="VQX504" s="2476"/>
      <c r="VQY504" s="2479"/>
      <c r="VQZ504" s="2479"/>
      <c r="VRA504" s="2479"/>
      <c r="VRB504" s="2479"/>
      <c r="VRG504" s="2476"/>
      <c r="VRH504" s="2476"/>
      <c r="VRI504" s="2476"/>
      <c r="VRJ504" s="2479"/>
      <c r="VRK504" s="2479"/>
      <c r="VRL504" s="2479"/>
      <c r="VRM504" s="2479"/>
      <c r="VRR504" s="2476"/>
      <c r="VRS504" s="2476"/>
      <c r="VRT504" s="2476"/>
      <c r="VRU504" s="2479"/>
      <c r="VRV504" s="2479"/>
      <c r="VRW504" s="2479"/>
      <c r="VRX504" s="2479"/>
      <c r="VSC504" s="2476"/>
      <c r="VSD504" s="2476"/>
      <c r="VSE504" s="2476"/>
      <c r="VSF504" s="2479"/>
      <c r="VSG504" s="2479"/>
      <c r="VSH504" s="2479"/>
      <c r="VSI504" s="2479"/>
      <c r="VSN504" s="2476"/>
      <c r="VSO504" s="2476"/>
      <c r="VSP504" s="2476"/>
      <c r="VSQ504" s="2479"/>
      <c r="VSR504" s="2479"/>
      <c r="VSS504" s="2479"/>
      <c r="VST504" s="2479"/>
      <c r="VSY504" s="2476"/>
      <c r="VSZ504" s="2476"/>
      <c r="VTA504" s="2476"/>
      <c r="VTB504" s="2479"/>
      <c r="VTC504" s="2479"/>
      <c r="VTD504" s="2479"/>
      <c r="VTE504" s="2479"/>
      <c r="VTJ504" s="2476"/>
      <c r="VTK504" s="2476"/>
      <c r="VTL504" s="2476"/>
      <c r="VTM504" s="2479"/>
      <c r="VTN504" s="2479"/>
      <c r="VTO504" s="2479"/>
      <c r="VTP504" s="2479"/>
      <c r="VTU504" s="2476"/>
      <c r="VTV504" s="2476"/>
      <c r="VTW504" s="2476"/>
      <c r="VTX504" s="2479"/>
      <c r="VTY504" s="2479"/>
      <c r="VTZ504" s="2479"/>
      <c r="VUA504" s="2479"/>
      <c r="VUF504" s="2476"/>
      <c r="VUG504" s="2476"/>
      <c r="VUH504" s="2476"/>
      <c r="VUI504" s="2479"/>
      <c r="VUJ504" s="2479"/>
      <c r="VUK504" s="2479"/>
      <c r="VUL504" s="2479"/>
      <c r="VUQ504" s="2476"/>
      <c r="VUR504" s="2476"/>
      <c r="VUS504" s="2476"/>
      <c r="VUT504" s="2479"/>
      <c r="VUU504" s="2479"/>
      <c r="VUV504" s="2479"/>
      <c r="VUW504" s="2479"/>
      <c r="VVB504" s="2476"/>
      <c r="VVC504" s="2476"/>
      <c r="VVD504" s="2476"/>
      <c r="VVE504" s="2479"/>
      <c r="VVF504" s="2479"/>
      <c r="VVG504" s="2479"/>
      <c r="VVH504" s="2479"/>
      <c r="VVM504" s="2476"/>
      <c r="VVN504" s="2476"/>
      <c r="VVO504" s="2476"/>
      <c r="VVP504" s="2479"/>
      <c r="VVQ504" s="2479"/>
      <c r="VVR504" s="2479"/>
      <c r="VVS504" s="2479"/>
      <c r="VVX504" s="2476"/>
      <c r="VVY504" s="2476"/>
      <c r="VVZ504" s="2476"/>
      <c r="VWA504" s="2479"/>
      <c r="VWB504" s="2479"/>
      <c r="VWC504" s="2479"/>
      <c r="VWD504" s="2479"/>
      <c r="VWI504" s="2476"/>
      <c r="VWJ504" s="2476"/>
      <c r="VWK504" s="2476"/>
      <c r="VWL504" s="2479"/>
      <c r="VWM504" s="2479"/>
      <c r="VWN504" s="2479"/>
      <c r="VWO504" s="2479"/>
      <c r="VWT504" s="2476"/>
      <c r="VWU504" s="2476"/>
      <c r="VWV504" s="2476"/>
      <c r="VWW504" s="2479"/>
      <c r="VWX504" s="2479"/>
      <c r="VWY504" s="2479"/>
      <c r="VWZ504" s="2479"/>
      <c r="VXE504" s="2476"/>
      <c r="VXF504" s="2476"/>
      <c r="VXG504" s="2476"/>
      <c r="VXH504" s="2479"/>
      <c r="VXI504" s="2479"/>
      <c r="VXJ504" s="2479"/>
      <c r="VXK504" s="2479"/>
      <c r="VXP504" s="2476"/>
      <c r="VXQ504" s="2476"/>
      <c r="VXR504" s="2476"/>
      <c r="VXS504" s="2479"/>
      <c r="VXT504" s="2479"/>
      <c r="VXU504" s="2479"/>
      <c r="VXV504" s="2479"/>
      <c r="VYA504" s="2476"/>
      <c r="VYB504" s="2476"/>
      <c r="VYC504" s="2476"/>
      <c r="VYD504" s="2479"/>
      <c r="VYE504" s="2479"/>
      <c r="VYF504" s="2479"/>
      <c r="VYG504" s="2479"/>
      <c r="VYL504" s="2476"/>
      <c r="VYM504" s="2476"/>
      <c r="VYN504" s="2476"/>
      <c r="VYO504" s="2479"/>
      <c r="VYP504" s="2479"/>
      <c r="VYQ504" s="2479"/>
      <c r="VYR504" s="2479"/>
      <c r="VYW504" s="2476"/>
      <c r="VYX504" s="2476"/>
      <c r="VYY504" s="2476"/>
      <c r="VYZ504" s="2479"/>
      <c r="VZA504" s="2479"/>
      <c r="VZB504" s="2479"/>
      <c r="VZC504" s="2479"/>
      <c r="VZH504" s="2476"/>
      <c r="VZI504" s="2476"/>
      <c r="VZJ504" s="2476"/>
      <c r="VZK504" s="2479"/>
      <c r="VZL504" s="2479"/>
      <c r="VZM504" s="2479"/>
      <c r="VZN504" s="2479"/>
      <c r="VZS504" s="2476"/>
      <c r="VZT504" s="2476"/>
      <c r="VZU504" s="2476"/>
      <c r="VZV504" s="2479"/>
      <c r="VZW504" s="2479"/>
      <c r="VZX504" s="2479"/>
      <c r="VZY504" s="2479"/>
      <c r="WAD504" s="2476"/>
      <c r="WAE504" s="2476"/>
      <c r="WAF504" s="2476"/>
      <c r="WAG504" s="2479"/>
      <c r="WAH504" s="2479"/>
      <c r="WAI504" s="2479"/>
      <c r="WAJ504" s="2479"/>
      <c r="WAO504" s="2476"/>
      <c r="WAP504" s="2476"/>
      <c r="WAQ504" s="2476"/>
      <c r="WAR504" s="2479"/>
      <c r="WAS504" s="2479"/>
      <c r="WAT504" s="2479"/>
      <c r="WAU504" s="2479"/>
      <c r="WAZ504" s="2476"/>
      <c r="WBA504" s="2476"/>
      <c r="WBB504" s="2476"/>
      <c r="WBC504" s="2479"/>
      <c r="WBD504" s="2479"/>
      <c r="WBE504" s="2479"/>
      <c r="WBF504" s="2479"/>
      <c r="WBK504" s="2476"/>
      <c r="WBL504" s="2476"/>
      <c r="WBM504" s="2476"/>
      <c r="WBN504" s="2479"/>
      <c r="WBO504" s="2479"/>
      <c r="WBP504" s="2479"/>
      <c r="WBQ504" s="2479"/>
      <c r="WBV504" s="2476"/>
      <c r="WBW504" s="2476"/>
      <c r="WBX504" s="2476"/>
      <c r="WBY504" s="2479"/>
      <c r="WBZ504" s="2479"/>
      <c r="WCA504" s="2479"/>
      <c r="WCB504" s="2479"/>
      <c r="WCG504" s="2476"/>
      <c r="WCH504" s="2476"/>
      <c r="WCI504" s="2476"/>
      <c r="WCJ504" s="2479"/>
      <c r="WCK504" s="2479"/>
      <c r="WCL504" s="2479"/>
      <c r="WCM504" s="2479"/>
      <c r="WCR504" s="2476"/>
      <c r="WCS504" s="2476"/>
      <c r="WCT504" s="2476"/>
      <c r="WCU504" s="2479"/>
      <c r="WCV504" s="2479"/>
      <c r="WCW504" s="2479"/>
      <c r="WCX504" s="2479"/>
      <c r="WDC504" s="2476"/>
      <c r="WDD504" s="2476"/>
      <c r="WDE504" s="2476"/>
      <c r="WDF504" s="2479"/>
      <c r="WDG504" s="2479"/>
      <c r="WDH504" s="2479"/>
      <c r="WDI504" s="2479"/>
      <c r="WDN504" s="2476"/>
      <c r="WDO504" s="2476"/>
      <c r="WDP504" s="2476"/>
      <c r="WDQ504" s="2479"/>
      <c r="WDR504" s="2479"/>
      <c r="WDS504" s="2479"/>
      <c r="WDT504" s="2479"/>
      <c r="WDY504" s="2476"/>
      <c r="WDZ504" s="2476"/>
      <c r="WEA504" s="2476"/>
      <c r="WEB504" s="2479"/>
      <c r="WEC504" s="2479"/>
      <c r="WED504" s="2479"/>
      <c r="WEE504" s="2479"/>
      <c r="WEJ504" s="2476"/>
      <c r="WEK504" s="2476"/>
      <c r="WEL504" s="2476"/>
      <c r="WEM504" s="2479"/>
      <c r="WEN504" s="2479"/>
      <c r="WEO504" s="2479"/>
      <c r="WEP504" s="2479"/>
      <c r="WEU504" s="2476"/>
      <c r="WEV504" s="2476"/>
      <c r="WEW504" s="2476"/>
      <c r="WEX504" s="2479"/>
      <c r="WEY504" s="2479"/>
      <c r="WEZ504" s="2479"/>
      <c r="WFA504" s="2479"/>
      <c r="WFF504" s="2476"/>
      <c r="WFG504" s="2476"/>
      <c r="WFH504" s="2476"/>
      <c r="WFI504" s="2479"/>
      <c r="WFJ504" s="2479"/>
      <c r="WFK504" s="2479"/>
      <c r="WFL504" s="2479"/>
      <c r="WFQ504" s="2476"/>
      <c r="WFR504" s="2476"/>
      <c r="WFS504" s="2476"/>
      <c r="WFT504" s="2479"/>
      <c r="WFU504" s="2479"/>
      <c r="WFV504" s="2479"/>
      <c r="WFW504" s="2479"/>
      <c r="WGB504" s="2476"/>
      <c r="WGC504" s="2476"/>
      <c r="WGD504" s="2476"/>
      <c r="WGE504" s="2479"/>
      <c r="WGF504" s="2479"/>
      <c r="WGG504" s="2479"/>
      <c r="WGH504" s="2479"/>
      <c r="WGM504" s="2476"/>
      <c r="WGN504" s="2476"/>
      <c r="WGO504" s="2476"/>
      <c r="WGP504" s="2479"/>
      <c r="WGQ504" s="2479"/>
      <c r="WGR504" s="2479"/>
      <c r="WGS504" s="2479"/>
      <c r="WGX504" s="2476"/>
      <c r="WGY504" s="2476"/>
      <c r="WGZ504" s="2476"/>
      <c r="WHA504" s="2479"/>
      <c r="WHB504" s="2479"/>
      <c r="WHC504" s="2479"/>
      <c r="WHD504" s="2479"/>
      <c r="WHI504" s="2476"/>
      <c r="WHJ504" s="2476"/>
      <c r="WHK504" s="2476"/>
      <c r="WHL504" s="2479"/>
      <c r="WHM504" s="2479"/>
      <c r="WHN504" s="2479"/>
      <c r="WHO504" s="2479"/>
      <c r="WHT504" s="2476"/>
      <c r="WHU504" s="2476"/>
      <c r="WHV504" s="2476"/>
      <c r="WHW504" s="2479"/>
      <c r="WHX504" s="2479"/>
      <c r="WHY504" s="2479"/>
      <c r="WHZ504" s="2479"/>
      <c r="WIE504" s="2476"/>
      <c r="WIF504" s="2476"/>
      <c r="WIG504" s="2476"/>
      <c r="WIH504" s="2479"/>
      <c r="WII504" s="2479"/>
      <c r="WIJ504" s="2479"/>
      <c r="WIK504" s="2479"/>
      <c r="WIP504" s="2476"/>
      <c r="WIQ504" s="2476"/>
      <c r="WIR504" s="2476"/>
      <c r="WIS504" s="2479"/>
      <c r="WIT504" s="2479"/>
      <c r="WIU504" s="2479"/>
      <c r="WIV504" s="2479"/>
      <c r="WJA504" s="2476"/>
      <c r="WJB504" s="2476"/>
      <c r="WJC504" s="2476"/>
      <c r="WJD504" s="2479"/>
      <c r="WJE504" s="2479"/>
      <c r="WJF504" s="2479"/>
      <c r="WJG504" s="2479"/>
      <c r="WJL504" s="2476"/>
      <c r="WJM504" s="2476"/>
      <c r="WJN504" s="2476"/>
      <c r="WJO504" s="2479"/>
      <c r="WJP504" s="2479"/>
      <c r="WJQ504" s="2479"/>
      <c r="WJR504" s="2479"/>
      <c r="WJW504" s="2476"/>
      <c r="WJX504" s="2476"/>
      <c r="WJY504" s="2476"/>
      <c r="WJZ504" s="2479"/>
      <c r="WKA504" s="2479"/>
      <c r="WKB504" s="2479"/>
      <c r="WKC504" s="2479"/>
      <c r="WKH504" s="2476"/>
      <c r="WKI504" s="2476"/>
      <c r="WKJ504" s="2476"/>
      <c r="WKK504" s="2479"/>
      <c r="WKL504" s="2479"/>
      <c r="WKM504" s="2479"/>
      <c r="WKN504" s="2479"/>
      <c r="WKS504" s="2476"/>
      <c r="WKT504" s="2476"/>
      <c r="WKU504" s="2476"/>
      <c r="WKV504" s="2479"/>
      <c r="WKW504" s="2479"/>
      <c r="WKX504" s="2479"/>
      <c r="WKY504" s="2479"/>
      <c r="WLD504" s="2476"/>
      <c r="WLE504" s="2476"/>
      <c r="WLF504" s="2476"/>
      <c r="WLG504" s="2479"/>
      <c r="WLH504" s="2479"/>
      <c r="WLI504" s="2479"/>
      <c r="WLJ504" s="2479"/>
      <c r="WLO504" s="2476"/>
      <c r="WLP504" s="2476"/>
      <c r="WLQ504" s="2476"/>
      <c r="WLR504" s="2479"/>
      <c r="WLS504" s="2479"/>
      <c r="WLT504" s="2479"/>
      <c r="WLU504" s="2479"/>
      <c r="WLZ504" s="2476"/>
      <c r="WMA504" s="2476"/>
      <c r="WMB504" s="2476"/>
      <c r="WMC504" s="2479"/>
      <c r="WMD504" s="2479"/>
      <c r="WME504" s="2479"/>
      <c r="WMF504" s="2479"/>
      <c r="WMK504" s="2476"/>
      <c r="WML504" s="2476"/>
      <c r="WMM504" s="2476"/>
      <c r="WMN504" s="2479"/>
      <c r="WMO504" s="2479"/>
      <c r="WMP504" s="2479"/>
      <c r="WMQ504" s="2479"/>
      <c r="WMV504" s="2476"/>
      <c r="WMW504" s="2476"/>
      <c r="WMX504" s="2476"/>
      <c r="WMY504" s="2479"/>
      <c r="WMZ504" s="2479"/>
      <c r="WNA504" s="2479"/>
      <c r="WNB504" s="2479"/>
      <c r="WNG504" s="2476"/>
      <c r="WNH504" s="2476"/>
      <c r="WNI504" s="2476"/>
      <c r="WNJ504" s="2479"/>
      <c r="WNK504" s="2479"/>
      <c r="WNL504" s="2479"/>
      <c r="WNM504" s="2479"/>
      <c r="WNR504" s="2476"/>
      <c r="WNS504" s="2476"/>
      <c r="WNT504" s="2476"/>
      <c r="WNU504" s="2479"/>
      <c r="WNV504" s="2479"/>
      <c r="WNW504" s="2479"/>
      <c r="WNX504" s="2479"/>
      <c r="WOC504" s="2476"/>
      <c r="WOD504" s="2476"/>
      <c r="WOE504" s="2476"/>
      <c r="WOF504" s="2479"/>
      <c r="WOG504" s="2479"/>
      <c r="WOH504" s="2479"/>
      <c r="WOI504" s="2479"/>
      <c r="WON504" s="2476"/>
      <c r="WOO504" s="2476"/>
      <c r="WOP504" s="2476"/>
      <c r="WOQ504" s="2479"/>
      <c r="WOR504" s="2479"/>
      <c r="WOS504" s="2479"/>
      <c r="WOT504" s="2479"/>
      <c r="WOY504" s="2476"/>
      <c r="WOZ504" s="2476"/>
      <c r="WPA504" s="2476"/>
      <c r="WPB504" s="2479"/>
      <c r="WPC504" s="2479"/>
      <c r="WPD504" s="2479"/>
      <c r="WPE504" s="2479"/>
      <c r="WPJ504" s="2476"/>
      <c r="WPK504" s="2476"/>
      <c r="WPL504" s="2476"/>
      <c r="WPM504" s="2479"/>
      <c r="WPN504" s="2479"/>
      <c r="WPO504" s="2479"/>
      <c r="WPP504" s="2479"/>
      <c r="WPU504" s="2476"/>
      <c r="WPV504" s="2476"/>
      <c r="WPW504" s="2476"/>
      <c r="WPX504" s="2479"/>
      <c r="WPY504" s="2479"/>
      <c r="WPZ504" s="2479"/>
      <c r="WQA504" s="2479"/>
      <c r="WQF504" s="2476"/>
      <c r="WQG504" s="2476"/>
      <c r="WQH504" s="2476"/>
      <c r="WQI504" s="2479"/>
      <c r="WQJ504" s="2479"/>
      <c r="WQK504" s="2479"/>
      <c r="WQL504" s="2479"/>
      <c r="WQQ504" s="2476"/>
      <c r="WQR504" s="2476"/>
      <c r="WQS504" s="2476"/>
      <c r="WQT504" s="2479"/>
      <c r="WQU504" s="2479"/>
      <c r="WQV504" s="2479"/>
      <c r="WQW504" s="2479"/>
      <c r="WRB504" s="2476"/>
      <c r="WRC504" s="2476"/>
      <c r="WRD504" s="2476"/>
      <c r="WRE504" s="2479"/>
      <c r="WRF504" s="2479"/>
      <c r="WRG504" s="2479"/>
      <c r="WRH504" s="2479"/>
      <c r="WRM504" s="2476"/>
      <c r="WRN504" s="2476"/>
      <c r="WRO504" s="2476"/>
      <c r="WRP504" s="2479"/>
      <c r="WRQ504" s="2479"/>
      <c r="WRR504" s="2479"/>
      <c r="WRS504" s="2479"/>
      <c r="WRX504" s="2476"/>
      <c r="WRY504" s="2476"/>
      <c r="WRZ504" s="2476"/>
      <c r="WSA504" s="2479"/>
      <c r="WSB504" s="2479"/>
      <c r="WSC504" s="2479"/>
      <c r="WSD504" s="2479"/>
      <c r="WSI504" s="2476"/>
      <c r="WSJ504" s="2476"/>
      <c r="WSK504" s="2476"/>
      <c r="WSL504" s="2479"/>
      <c r="WSM504" s="2479"/>
      <c r="WSN504" s="2479"/>
      <c r="WSO504" s="2479"/>
      <c r="WST504" s="2476"/>
      <c r="WSU504" s="2476"/>
      <c r="WSV504" s="2476"/>
      <c r="WSW504" s="2479"/>
      <c r="WSX504" s="2479"/>
      <c r="WSY504" s="2479"/>
      <c r="WSZ504" s="2479"/>
      <c r="WTE504" s="2476"/>
      <c r="WTF504" s="2476"/>
      <c r="WTG504" s="2476"/>
      <c r="WTH504" s="2479"/>
      <c r="WTI504" s="2479"/>
      <c r="WTJ504" s="2479"/>
      <c r="WTK504" s="2479"/>
      <c r="WTP504" s="2476"/>
      <c r="WTQ504" s="2476"/>
      <c r="WTR504" s="2476"/>
      <c r="WTS504" s="2479"/>
      <c r="WTT504" s="2479"/>
      <c r="WTU504" s="2479"/>
      <c r="WTV504" s="2479"/>
      <c r="WUA504" s="2476"/>
      <c r="WUB504" s="2476"/>
      <c r="WUC504" s="2476"/>
      <c r="WUD504" s="2479"/>
      <c r="WUE504" s="2479"/>
      <c r="WUF504" s="2479"/>
      <c r="WUG504" s="2479"/>
      <c r="WUL504" s="2476"/>
      <c r="WUM504" s="2476"/>
      <c r="WUN504" s="2476"/>
      <c r="WUO504" s="2479"/>
      <c r="WUP504" s="2479"/>
      <c r="WUQ504" s="2479"/>
      <c r="WUR504" s="2479"/>
      <c r="WUW504" s="2476"/>
      <c r="WUX504" s="2476"/>
      <c r="WUY504" s="2476"/>
      <c r="WUZ504" s="2479"/>
      <c r="WVA504" s="2479"/>
      <c r="WVB504" s="2479"/>
      <c r="WVC504" s="2479"/>
      <c r="WVH504" s="2476"/>
      <c r="WVI504" s="2476"/>
      <c r="WVJ504" s="2476"/>
      <c r="WVK504" s="2479"/>
      <c r="WVL504" s="2479"/>
      <c r="WVM504" s="2479"/>
      <c r="WVN504" s="2479"/>
      <c r="WVS504" s="2476"/>
      <c r="WVT504" s="2476"/>
      <c r="WVU504" s="2476"/>
      <c r="WVV504" s="2479"/>
      <c r="WVW504" s="2479"/>
      <c r="WVX504" s="2479"/>
      <c r="WVY504" s="2479"/>
      <c r="WWD504" s="2476"/>
      <c r="WWE504" s="2476"/>
      <c r="WWF504" s="2476"/>
      <c r="WWG504" s="2479"/>
      <c r="WWH504" s="2479"/>
      <c r="WWI504" s="2479"/>
      <c r="WWJ504" s="2479"/>
      <c r="WWO504" s="2476"/>
      <c r="WWP504" s="2476"/>
      <c r="WWQ504" s="2476"/>
      <c r="WWR504" s="2479"/>
      <c r="WWS504" s="2479"/>
      <c r="WWT504" s="2479"/>
      <c r="WWU504" s="2479"/>
      <c r="WWZ504" s="2476"/>
      <c r="WXA504" s="2476"/>
      <c r="WXB504" s="2476"/>
      <c r="WXC504" s="2479"/>
      <c r="WXD504" s="2479"/>
      <c r="WXE504" s="2479"/>
      <c r="WXF504" s="2479"/>
      <c r="WXK504" s="2476"/>
      <c r="WXL504" s="2476"/>
      <c r="WXM504" s="2476"/>
      <c r="WXN504" s="2479"/>
      <c r="WXO504" s="2479"/>
      <c r="WXP504" s="2479"/>
      <c r="WXQ504" s="2479"/>
      <c r="WXV504" s="2476"/>
      <c r="WXW504" s="2476"/>
      <c r="WXX504" s="2476"/>
      <c r="WXY504" s="2479"/>
      <c r="WXZ504" s="2479"/>
      <c r="WYA504" s="2479"/>
      <c r="WYB504" s="2479"/>
      <c r="WYG504" s="2476"/>
      <c r="WYH504" s="2476"/>
      <c r="WYI504" s="2476"/>
      <c r="WYJ504" s="2479"/>
      <c r="WYK504" s="2479"/>
      <c r="WYL504" s="2479"/>
      <c r="WYM504" s="2479"/>
      <c r="WYR504" s="2476"/>
      <c r="WYS504" s="2476"/>
      <c r="WYT504" s="2476"/>
      <c r="WYU504" s="2479"/>
      <c r="WYV504" s="2479"/>
      <c r="WYW504" s="2479"/>
      <c r="WYX504" s="2479"/>
      <c r="WZC504" s="2476"/>
      <c r="WZD504" s="2476"/>
      <c r="WZE504" s="2476"/>
      <c r="WZF504" s="2479"/>
      <c r="WZG504" s="2479"/>
      <c r="WZH504" s="2479"/>
      <c r="WZI504" s="2479"/>
      <c r="WZN504" s="2476"/>
      <c r="WZO504" s="2476"/>
      <c r="WZP504" s="2476"/>
      <c r="WZQ504" s="2479"/>
      <c r="WZR504" s="2479"/>
      <c r="WZS504" s="2479"/>
      <c r="WZT504" s="2479"/>
      <c r="WZY504" s="2476"/>
      <c r="WZZ504" s="2476"/>
      <c r="XAA504" s="2476"/>
      <c r="XAB504" s="2479"/>
      <c r="XAC504" s="2479"/>
      <c r="XAD504" s="2479"/>
      <c r="XAE504" s="2479"/>
      <c r="XAJ504" s="2476"/>
      <c r="XAK504" s="2476"/>
      <c r="XAL504" s="2476"/>
      <c r="XAM504" s="2479"/>
      <c r="XAN504" s="2479"/>
      <c r="XAO504" s="2479"/>
      <c r="XAP504" s="2479"/>
      <c r="XAU504" s="2476"/>
      <c r="XAV504" s="2476"/>
      <c r="XAW504" s="2476"/>
      <c r="XAX504" s="2479"/>
      <c r="XAY504" s="2479"/>
      <c r="XAZ504" s="2479"/>
      <c r="XBA504" s="2479"/>
      <c r="XBF504" s="2476"/>
      <c r="XBG504" s="2476"/>
      <c r="XBH504" s="2476"/>
      <c r="XBI504" s="2479"/>
      <c r="XBJ504" s="2479"/>
      <c r="XBK504" s="2479"/>
      <c r="XBL504" s="2479"/>
      <c r="XBQ504" s="2476"/>
      <c r="XBR504" s="2476"/>
      <c r="XBS504" s="2476"/>
      <c r="XBT504" s="2479"/>
      <c r="XBU504" s="2479"/>
      <c r="XBV504" s="2479"/>
      <c r="XBW504" s="2479"/>
      <c r="XCB504" s="2476"/>
      <c r="XCC504" s="2476"/>
      <c r="XCD504" s="2476"/>
      <c r="XCE504" s="2479"/>
      <c r="XCF504" s="2479"/>
      <c r="XCG504" s="2479"/>
      <c r="XCH504" s="2479"/>
      <c r="XCM504" s="2476"/>
      <c r="XCN504" s="2476"/>
      <c r="XCO504" s="2476"/>
      <c r="XCP504" s="2479"/>
      <c r="XCQ504" s="2479"/>
      <c r="XCR504" s="2479"/>
      <c r="XCS504" s="2479"/>
      <c r="XCX504" s="2476"/>
      <c r="XCY504" s="2476"/>
      <c r="XCZ504" s="2476"/>
      <c r="XDA504" s="2479"/>
      <c r="XDB504" s="2479"/>
      <c r="XDC504" s="2479"/>
      <c r="XDD504" s="2479"/>
      <c r="XDI504" s="2476"/>
      <c r="XDJ504" s="2476"/>
      <c r="XDK504" s="2476"/>
      <c r="XDL504" s="2479"/>
      <c r="XDM504" s="2479"/>
      <c r="XDN504" s="2479"/>
      <c r="XDO504" s="2479"/>
      <c r="XDT504" s="2476"/>
      <c r="XDU504" s="2476"/>
      <c r="XDV504" s="2476"/>
      <c r="XDW504" s="2479"/>
      <c r="XDX504" s="2479"/>
      <c r="XDY504" s="2479"/>
      <c r="XDZ504" s="2479"/>
      <c r="XEE504" s="2476"/>
      <c r="XEF504" s="2476"/>
      <c r="XEG504" s="2476"/>
      <c r="XEH504" s="2479"/>
      <c r="XEI504" s="2479"/>
      <c r="XEJ504" s="2479"/>
      <c r="XEK504" s="2479"/>
      <c r="XEP504" s="2476"/>
      <c r="XEQ504" s="2476"/>
      <c r="XER504" s="2476"/>
      <c r="XES504" s="2479"/>
      <c r="XET504" s="2479"/>
      <c r="XEU504" s="2479"/>
      <c r="XEV504" s="2479"/>
      <c r="XFA504" s="2476"/>
      <c r="XFB504" s="2476"/>
      <c r="XFC504" s="2476"/>
      <c r="XFD504" s="2479"/>
    </row>
    <row r="505" spans="1:1020 1025:8192 8197:9215 9220:10238 10243:11261 11266:12284 12289:16384" s="2470" customFormat="1" x14ac:dyDescent="0.25">
      <c r="A505" s="913" t="s">
        <v>1325</v>
      </c>
      <c r="B505" s="913"/>
      <c r="C505" s="913"/>
      <c r="D505" s="913"/>
      <c r="E505" s="914">
        <v>0</v>
      </c>
      <c r="F505" s="914">
        <v>34824.864000000001</v>
      </c>
      <c r="G505" s="914">
        <v>34824.864000000001</v>
      </c>
      <c r="H505" s="914"/>
      <c r="I505" s="913"/>
      <c r="J505" s="913"/>
      <c r="K505" s="913"/>
      <c r="L505" s="913"/>
      <c r="M505" s="913"/>
      <c r="N505" s="913"/>
      <c r="O505" s="913"/>
      <c r="P505" s="913"/>
      <c r="Q505" s="913"/>
      <c r="R505" s="2479"/>
      <c r="S505" s="2479"/>
      <c r="U505" s="917" t="s">
        <v>1386</v>
      </c>
      <c r="X505" s="2476"/>
      <c r="Y505" s="2476"/>
      <c r="Z505" s="2476"/>
      <c r="AA505" s="2479"/>
      <c r="AB505" s="2479"/>
      <c r="AC505" s="2479"/>
      <c r="AD505" s="2479"/>
      <c r="AI505" s="2476"/>
      <c r="AJ505" s="2476"/>
      <c r="AK505" s="2476"/>
      <c r="AL505" s="2479"/>
      <c r="AM505" s="2479"/>
      <c r="AN505" s="2479"/>
      <c r="AO505" s="2479"/>
      <c r="AT505" s="2476"/>
      <c r="AU505" s="2476"/>
      <c r="AV505" s="2476"/>
      <c r="AW505" s="2479"/>
      <c r="AX505" s="2479"/>
      <c r="AY505" s="2479"/>
      <c r="AZ505" s="2479"/>
      <c r="BE505" s="2476"/>
      <c r="BF505" s="2476"/>
      <c r="BG505" s="2476"/>
      <c r="BH505" s="2479"/>
      <c r="BI505" s="2479"/>
      <c r="BJ505" s="2479"/>
      <c r="BK505" s="2479"/>
      <c r="BP505" s="2476"/>
      <c r="BQ505" s="2476"/>
      <c r="BR505" s="2476"/>
      <c r="BS505" s="2479"/>
      <c r="BT505" s="2479"/>
      <c r="BU505" s="2479"/>
      <c r="BV505" s="2479"/>
      <c r="CA505" s="2476"/>
      <c r="CB505" s="2476"/>
      <c r="CC505" s="2476"/>
      <c r="CD505" s="2479"/>
      <c r="CE505" s="2479"/>
      <c r="CF505" s="2479"/>
      <c r="CG505" s="2479"/>
      <c r="CL505" s="2476"/>
      <c r="CM505" s="2476"/>
      <c r="CN505" s="2476"/>
      <c r="CO505" s="2479"/>
      <c r="CP505" s="2479"/>
      <c r="CQ505" s="2479"/>
      <c r="CR505" s="2479"/>
      <c r="CW505" s="2476"/>
      <c r="CX505" s="2476"/>
      <c r="CY505" s="2476"/>
      <c r="CZ505" s="2479"/>
      <c r="DA505" s="2479"/>
      <c r="DB505" s="2479"/>
      <c r="DC505" s="2479"/>
      <c r="DH505" s="2476"/>
      <c r="DI505" s="2476"/>
      <c r="DJ505" s="2476"/>
      <c r="DK505" s="2479"/>
      <c r="DL505" s="2479"/>
      <c r="DM505" s="2479"/>
      <c r="DN505" s="2479"/>
      <c r="DS505" s="2476"/>
      <c r="DT505" s="2476"/>
      <c r="DU505" s="2476"/>
      <c r="DV505" s="2479"/>
      <c r="DW505" s="2479"/>
      <c r="DX505" s="2479"/>
      <c r="DY505" s="2479"/>
      <c r="ED505" s="2476"/>
      <c r="EE505" s="2476"/>
      <c r="EF505" s="2476"/>
      <c r="EG505" s="2479"/>
      <c r="EH505" s="2479"/>
      <c r="EI505" s="2479"/>
      <c r="EJ505" s="2479"/>
      <c r="EO505" s="2476"/>
      <c r="EP505" s="2476"/>
      <c r="EQ505" s="2476"/>
      <c r="ER505" s="2479"/>
      <c r="ES505" s="2479"/>
      <c r="ET505" s="2479"/>
      <c r="EU505" s="2479"/>
      <c r="EZ505" s="2476"/>
      <c r="FA505" s="2476"/>
      <c r="FB505" s="2476"/>
      <c r="FC505" s="2479"/>
      <c r="FD505" s="2479"/>
      <c r="FE505" s="2479"/>
      <c r="FF505" s="2479"/>
      <c r="FK505" s="2476"/>
      <c r="FL505" s="2476"/>
      <c r="FM505" s="2476"/>
      <c r="FN505" s="2479"/>
      <c r="FO505" s="2479"/>
      <c r="FP505" s="2479"/>
      <c r="FQ505" s="2479"/>
      <c r="FV505" s="2476"/>
      <c r="FW505" s="2476"/>
      <c r="FX505" s="2476"/>
      <c r="FY505" s="2479"/>
      <c r="FZ505" s="2479"/>
      <c r="GA505" s="2479"/>
      <c r="GB505" s="2479"/>
      <c r="GG505" s="2476"/>
      <c r="GH505" s="2476"/>
      <c r="GI505" s="2476"/>
      <c r="GJ505" s="2479"/>
      <c r="GK505" s="2479"/>
      <c r="GL505" s="2479"/>
      <c r="GM505" s="2479"/>
      <c r="GR505" s="2476"/>
      <c r="GS505" s="2476"/>
      <c r="GT505" s="2476"/>
      <c r="GU505" s="2479"/>
      <c r="GV505" s="2479"/>
      <c r="GW505" s="2479"/>
      <c r="GX505" s="2479"/>
      <c r="HC505" s="2476"/>
      <c r="HD505" s="2476"/>
      <c r="HE505" s="2476"/>
      <c r="HF505" s="2479"/>
      <c r="HG505" s="2479"/>
      <c r="HH505" s="2479"/>
      <c r="HI505" s="2479"/>
      <c r="HN505" s="2476"/>
      <c r="HO505" s="2476"/>
      <c r="HP505" s="2476"/>
      <c r="HQ505" s="2479"/>
      <c r="HR505" s="2479"/>
      <c r="HS505" s="2479"/>
      <c r="HT505" s="2479"/>
      <c r="HY505" s="2476"/>
      <c r="HZ505" s="2476"/>
      <c r="IA505" s="2476"/>
      <c r="IB505" s="2479"/>
      <c r="IC505" s="2479"/>
      <c r="ID505" s="2479"/>
      <c r="IE505" s="2479"/>
      <c r="IJ505" s="2476"/>
      <c r="IK505" s="2476"/>
      <c r="IL505" s="2476"/>
      <c r="IM505" s="2479"/>
      <c r="IN505" s="2479"/>
      <c r="IO505" s="2479"/>
      <c r="IP505" s="2479"/>
      <c r="IU505" s="2476"/>
      <c r="IV505" s="2476"/>
      <c r="IW505" s="2476"/>
      <c r="IX505" s="2479"/>
      <c r="IY505" s="2479"/>
      <c r="IZ505" s="2479"/>
      <c r="JA505" s="2479"/>
      <c r="JF505" s="2476"/>
      <c r="JG505" s="2476"/>
      <c r="JH505" s="2476"/>
      <c r="JI505" s="2479"/>
      <c r="JJ505" s="2479"/>
      <c r="JK505" s="2479"/>
      <c r="JL505" s="2479"/>
      <c r="JQ505" s="2476"/>
      <c r="JR505" s="2476"/>
      <c r="JS505" s="2476"/>
      <c r="JT505" s="2479"/>
      <c r="JU505" s="2479"/>
      <c r="JV505" s="2479"/>
      <c r="JW505" s="2479"/>
      <c r="KB505" s="2476"/>
      <c r="KC505" s="2476"/>
      <c r="KD505" s="2476"/>
      <c r="KE505" s="2479"/>
      <c r="KF505" s="2479"/>
      <c r="KG505" s="2479"/>
      <c r="KH505" s="2479"/>
      <c r="KM505" s="2476"/>
      <c r="KN505" s="2476"/>
      <c r="KO505" s="2476"/>
      <c r="KP505" s="2479"/>
      <c r="KQ505" s="2479"/>
      <c r="KR505" s="2479"/>
      <c r="KS505" s="2479"/>
      <c r="KX505" s="2476"/>
      <c r="KY505" s="2476"/>
      <c r="KZ505" s="2476"/>
      <c r="LA505" s="2479"/>
      <c r="LB505" s="2479"/>
      <c r="LC505" s="2479"/>
      <c r="LD505" s="2479"/>
      <c r="LI505" s="2476"/>
      <c r="LJ505" s="2476"/>
      <c r="LK505" s="2476"/>
      <c r="LL505" s="2479"/>
      <c r="LM505" s="2479"/>
      <c r="LN505" s="2479"/>
      <c r="LO505" s="2479"/>
      <c r="LT505" s="2476"/>
      <c r="LU505" s="2476"/>
      <c r="LV505" s="2476"/>
      <c r="LW505" s="2479"/>
      <c r="LX505" s="2479"/>
      <c r="LY505" s="2479"/>
      <c r="LZ505" s="2479"/>
      <c r="ME505" s="2476"/>
      <c r="MF505" s="2476"/>
      <c r="MG505" s="2476"/>
      <c r="MH505" s="2479"/>
      <c r="MI505" s="2479"/>
      <c r="MJ505" s="2479"/>
      <c r="MK505" s="2479"/>
      <c r="MP505" s="2476"/>
      <c r="MQ505" s="2476"/>
      <c r="MR505" s="2476"/>
      <c r="MS505" s="2479"/>
      <c r="MT505" s="2479"/>
      <c r="MU505" s="2479"/>
      <c r="MV505" s="2479"/>
      <c r="NA505" s="2476"/>
      <c r="NB505" s="2476"/>
      <c r="NC505" s="2476"/>
      <c r="ND505" s="2479"/>
      <c r="NE505" s="2479"/>
      <c r="NF505" s="2479"/>
      <c r="NG505" s="2479"/>
      <c r="NL505" s="2476"/>
      <c r="NM505" s="2476"/>
      <c r="NN505" s="2476"/>
      <c r="NO505" s="2479"/>
      <c r="NP505" s="2479"/>
      <c r="NQ505" s="2479"/>
      <c r="NR505" s="2479"/>
      <c r="NW505" s="2476"/>
      <c r="NX505" s="2476"/>
      <c r="NY505" s="2476"/>
      <c r="NZ505" s="2479"/>
      <c r="OA505" s="2479"/>
      <c r="OB505" s="2479"/>
      <c r="OC505" s="2479"/>
      <c r="OH505" s="2476"/>
      <c r="OI505" s="2476"/>
      <c r="OJ505" s="2476"/>
      <c r="OK505" s="2479"/>
      <c r="OL505" s="2479"/>
      <c r="OM505" s="2479"/>
      <c r="ON505" s="2479"/>
      <c r="OS505" s="2476"/>
      <c r="OT505" s="2476"/>
      <c r="OU505" s="2476"/>
      <c r="OV505" s="2479"/>
      <c r="OW505" s="2479"/>
      <c r="OX505" s="2479"/>
      <c r="OY505" s="2479"/>
      <c r="PD505" s="2476"/>
      <c r="PE505" s="2476"/>
      <c r="PF505" s="2476"/>
      <c r="PG505" s="2479"/>
      <c r="PH505" s="2479"/>
      <c r="PI505" s="2479"/>
      <c r="PJ505" s="2479"/>
      <c r="PO505" s="2476"/>
      <c r="PP505" s="2476"/>
      <c r="PQ505" s="2476"/>
      <c r="PR505" s="2479"/>
      <c r="PS505" s="2479"/>
      <c r="PT505" s="2479"/>
      <c r="PU505" s="2479"/>
      <c r="PZ505" s="2476"/>
      <c r="QA505" s="2476"/>
      <c r="QB505" s="2476"/>
      <c r="QC505" s="2479"/>
      <c r="QD505" s="2479"/>
      <c r="QE505" s="2479"/>
      <c r="QF505" s="2479"/>
      <c r="QK505" s="2476"/>
      <c r="QL505" s="2476"/>
      <c r="QM505" s="2476"/>
      <c r="QN505" s="2479"/>
      <c r="QO505" s="2479"/>
      <c r="QP505" s="2479"/>
      <c r="QQ505" s="2479"/>
      <c r="QV505" s="2476"/>
      <c r="QW505" s="2476"/>
      <c r="QX505" s="2476"/>
      <c r="QY505" s="2479"/>
      <c r="QZ505" s="2479"/>
      <c r="RA505" s="2479"/>
      <c r="RB505" s="2479"/>
      <c r="RG505" s="2476"/>
      <c r="RH505" s="2476"/>
      <c r="RI505" s="2476"/>
      <c r="RJ505" s="2479"/>
      <c r="RK505" s="2479"/>
      <c r="RL505" s="2479"/>
      <c r="RM505" s="2479"/>
      <c r="RR505" s="2476"/>
      <c r="RS505" s="2476"/>
      <c r="RT505" s="2476"/>
      <c r="RU505" s="2479"/>
      <c r="RV505" s="2479"/>
      <c r="RW505" s="2479"/>
      <c r="RX505" s="2479"/>
      <c r="SC505" s="2476"/>
      <c r="SD505" s="2476"/>
      <c r="SE505" s="2476"/>
      <c r="SF505" s="2479"/>
      <c r="SG505" s="2479"/>
      <c r="SH505" s="2479"/>
      <c r="SI505" s="2479"/>
      <c r="SN505" s="2476"/>
      <c r="SO505" s="2476"/>
      <c r="SP505" s="2476"/>
      <c r="SQ505" s="2479"/>
      <c r="SR505" s="2479"/>
      <c r="SS505" s="2479"/>
      <c r="ST505" s="2479"/>
      <c r="SY505" s="2476"/>
      <c r="SZ505" s="2476"/>
      <c r="TA505" s="2476"/>
      <c r="TB505" s="2479"/>
      <c r="TC505" s="2479"/>
      <c r="TD505" s="2479"/>
      <c r="TE505" s="2479"/>
      <c r="TJ505" s="2476"/>
      <c r="TK505" s="2476"/>
      <c r="TL505" s="2476"/>
      <c r="TM505" s="2479"/>
      <c r="TN505" s="2479"/>
      <c r="TO505" s="2479"/>
      <c r="TP505" s="2479"/>
      <c r="TU505" s="2476"/>
      <c r="TV505" s="2476"/>
      <c r="TW505" s="2476"/>
      <c r="TX505" s="2479"/>
      <c r="TY505" s="2479"/>
      <c r="TZ505" s="2479"/>
      <c r="UA505" s="2479"/>
      <c r="UF505" s="2476"/>
      <c r="UG505" s="2476"/>
      <c r="UH505" s="2476"/>
      <c r="UI505" s="2479"/>
      <c r="UJ505" s="2479"/>
      <c r="UK505" s="2479"/>
      <c r="UL505" s="2479"/>
      <c r="UQ505" s="2476"/>
      <c r="UR505" s="2476"/>
      <c r="US505" s="2476"/>
      <c r="UT505" s="2479"/>
      <c r="UU505" s="2479"/>
      <c r="UV505" s="2479"/>
      <c r="UW505" s="2479"/>
      <c r="VB505" s="2476"/>
      <c r="VC505" s="2476"/>
      <c r="VD505" s="2476"/>
      <c r="VE505" s="2479"/>
      <c r="VF505" s="2479"/>
      <c r="VG505" s="2479"/>
      <c r="VH505" s="2479"/>
      <c r="VM505" s="2476"/>
      <c r="VN505" s="2476"/>
      <c r="VO505" s="2476"/>
      <c r="VP505" s="2479"/>
      <c r="VQ505" s="2479"/>
      <c r="VR505" s="2479"/>
      <c r="VS505" s="2479"/>
      <c r="VX505" s="2476"/>
      <c r="VY505" s="2476"/>
      <c r="VZ505" s="2476"/>
      <c r="WA505" s="2479"/>
      <c r="WB505" s="2479"/>
      <c r="WC505" s="2479"/>
      <c r="WD505" s="2479"/>
      <c r="WI505" s="2476"/>
      <c r="WJ505" s="2476"/>
      <c r="WK505" s="2476"/>
      <c r="WL505" s="2479"/>
      <c r="WM505" s="2479"/>
      <c r="WN505" s="2479"/>
      <c r="WO505" s="2479"/>
      <c r="WT505" s="2476"/>
      <c r="WU505" s="2476"/>
      <c r="WV505" s="2476"/>
      <c r="WW505" s="2479"/>
      <c r="WX505" s="2479"/>
      <c r="WY505" s="2479"/>
      <c r="WZ505" s="2479"/>
      <c r="XE505" s="2476"/>
      <c r="XF505" s="2476"/>
      <c r="XG505" s="2476"/>
      <c r="XH505" s="2479"/>
      <c r="XI505" s="2479"/>
      <c r="XJ505" s="2479"/>
      <c r="XK505" s="2479"/>
      <c r="XP505" s="2476"/>
      <c r="XQ505" s="2476"/>
      <c r="XR505" s="2476"/>
      <c r="XS505" s="2479"/>
      <c r="XT505" s="2479"/>
      <c r="XU505" s="2479"/>
      <c r="XV505" s="2479"/>
      <c r="YA505" s="2476"/>
      <c r="YB505" s="2476"/>
      <c r="YC505" s="2476"/>
      <c r="YD505" s="2479"/>
      <c r="YE505" s="2479"/>
      <c r="YF505" s="2479"/>
      <c r="YG505" s="2479"/>
      <c r="YL505" s="2476"/>
      <c r="YM505" s="2476"/>
      <c r="YN505" s="2476"/>
      <c r="YO505" s="2479"/>
      <c r="YP505" s="2479"/>
      <c r="YQ505" s="2479"/>
      <c r="YR505" s="2479"/>
      <c r="YW505" s="2476"/>
      <c r="YX505" s="2476"/>
      <c r="YY505" s="2476"/>
      <c r="YZ505" s="2479"/>
      <c r="ZA505" s="2479"/>
      <c r="ZB505" s="2479"/>
      <c r="ZC505" s="2479"/>
      <c r="ZH505" s="2476"/>
      <c r="ZI505" s="2476"/>
      <c r="ZJ505" s="2476"/>
      <c r="ZK505" s="2479"/>
      <c r="ZL505" s="2479"/>
      <c r="ZM505" s="2479"/>
      <c r="ZN505" s="2479"/>
      <c r="ZS505" s="2476"/>
      <c r="ZT505" s="2476"/>
      <c r="ZU505" s="2476"/>
      <c r="ZV505" s="2479"/>
      <c r="ZW505" s="2479"/>
      <c r="ZX505" s="2479"/>
      <c r="ZY505" s="2479"/>
      <c r="AAD505" s="2476"/>
      <c r="AAE505" s="2476"/>
      <c r="AAF505" s="2476"/>
      <c r="AAG505" s="2479"/>
      <c r="AAH505" s="2479"/>
      <c r="AAI505" s="2479"/>
      <c r="AAJ505" s="2479"/>
      <c r="AAO505" s="2476"/>
      <c r="AAP505" s="2476"/>
      <c r="AAQ505" s="2476"/>
      <c r="AAR505" s="2479"/>
      <c r="AAS505" s="2479"/>
      <c r="AAT505" s="2479"/>
      <c r="AAU505" s="2479"/>
      <c r="AAZ505" s="2476"/>
      <c r="ABA505" s="2476"/>
      <c r="ABB505" s="2476"/>
      <c r="ABC505" s="2479"/>
      <c r="ABD505" s="2479"/>
      <c r="ABE505" s="2479"/>
      <c r="ABF505" s="2479"/>
      <c r="ABK505" s="2476"/>
      <c r="ABL505" s="2476"/>
      <c r="ABM505" s="2476"/>
      <c r="ABN505" s="2479"/>
      <c r="ABO505" s="2479"/>
      <c r="ABP505" s="2479"/>
      <c r="ABQ505" s="2479"/>
      <c r="ABV505" s="2476"/>
      <c r="ABW505" s="2476"/>
      <c r="ABX505" s="2476"/>
      <c r="ABY505" s="2479"/>
      <c r="ABZ505" s="2479"/>
      <c r="ACA505" s="2479"/>
      <c r="ACB505" s="2479"/>
      <c r="ACG505" s="2476"/>
      <c r="ACH505" s="2476"/>
      <c r="ACI505" s="2476"/>
      <c r="ACJ505" s="2479"/>
      <c r="ACK505" s="2479"/>
      <c r="ACL505" s="2479"/>
      <c r="ACM505" s="2479"/>
      <c r="ACR505" s="2476"/>
      <c r="ACS505" s="2476"/>
      <c r="ACT505" s="2476"/>
      <c r="ACU505" s="2479"/>
      <c r="ACV505" s="2479"/>
      <c r="ACW505" s="2479"/>
      <c r="ACX505" s="2479"/>
      <c r="ADC505" s="2476"/>
      <c r="ADD505" s="2476"/>
      <c r="ADE505" s="2476"/>
      <c r="ADF505" s="2479"/>
      <c r="ADG505" s="2479"/>
      <c r="ADH505" s="2479"/>
      <c r="ADI505" s="2479"/>
      <c r="ADN505" s="2476"/>
      <c r="ADO505" s="2476"/>
      <c r="ADP505" s="2476"/>
      <c r="ADQ505" s="2479"/>
      <c r="ADR505" s="2479"/>
      <c r="ADS505" s="2479"/>
      <c r="ADT505" s="2479"/>
      <c r="ADY505" s="2476"/>
      <c r="ADZ505" s="2476"/>
      <c r="AEA505" s="2476"/>
      <c r="AEB505" s="2479"/>
      <c r="AEC505" s="2479"/>
      <c r="AED505" s="2479"/>
      <c r="AEE505" s="2479"/>
      <c r="AEJ505" s="2476"/>
      <c r="AEK505" s="2476"/>
      <c r="AEL505" s="2476"/>
      <c r="AEM505" s="2479"/>
      <c r="AEN505" s="2479"/>
      <c r="AEO505" s="2479"/>
      <c r="AEP505" s="2479"/>
      <c r="AEU505" s="2476"/>
      <c r="AEV505" s="2476"/>
      <c r="AEW505" s="2476"/>
      <c r="AEX505" s="2479"/>
      <c r="AEY505" s="2479"/>
      <c r="AEZ505" s="2479"/>
      <c r="AFA505" s="2479"/>
      <c r="AFF505" s="2476"/>
      <c r="AFG505" s="2476"/>
      <c r="AFH505" s="2476"/>
      <c r="AFI505" s="2479"/>
      <c r="AFJ505" s="2479"/>
      <c r="AFK505" s="2479"/>
      <c r="AFL505" s="2479"/>
      <c r="AFQ505" s="2476"/>
      <c r="AFR505" s="2476"/>
      <c r="AFS505" s="2476"/>
      <c r="AFT505" s="2479"/>
      <c r="AFU505" s="2479"/>
      <c r="AFV505" s="2479"/>
      <c r="AFW505" s="2479"/>
      <c r="AGB505" s="2476"/>
      <c r="AGC505" s="2476"/>
      <c r="AGD505" s="2476"/>
      <c r="AGE505" s="2479"/>
      <c r="AGF505" s="2479"/>
      <c r="AGG505" s="2479"/>
      <c r="AGH505" s="2479"/>
      <c r="AGM505" s="2476"/>
      <c r="AGN505" s="2476"/>
      <c r="AGO505" s="2476"/>
      <c r="AGP505" s="2479"/>
      <c r="AGQ505" s="2479"/>
      <c r="AGR505" s="2479"/>
      <c r="AGS505" s="2479"/>
      <c r="AGX505" s="2476"/>
      <c r="AGY505" s="2476"/>
      <c r="AGZ505" s="2476"/>
      <c r="AHA505" s="2479"/>
      <c r="AHB505" s="2479"/>
      <c r="AHC505" s="2479"/>
      <c r="AHD505" s="2479"/>
      <c r="AHI505" s="2476"/>
      <c r="AHJ505" s="2476"/>
      <c r="AHK505" s="2476"/>
      <c r="AHL505" s="2479"/>
      <c r="AHM505" s="2479"/>
      <c r="AHN505" s="2479"/>
      <c r="AHO505" s="2479"/>
      <c r="AHT505" s="2476"/>
      <c r="AHU505" s="2476"/>
      <c r="AHV505" s="2476"/>
      <c r="AHW505" s="2479"/>
      <c r="AHX505" s="2479"/>
      <c r="AHY505" s="2479"/>
      <c r="AHZ505" s="2479"/>
      <c r="AIE505" s="2476"/>
      <c r="AIF505" s="2476"/>
      <c r="AIG505" s="2476"/>
      <c r="AIH505" s="2479"/>
      <c r="AII505" s="2479"/>
      <c r="AIJ505" s="2479"/>
      <c r="AIK505" s="2479"/>
      <c r="AIP505" s="2476"/>
      <c r="AIQ505" s="2476"/>
      <c r="AIR505" s="2476"/>
      <c r="AIS505" s="2479"/>
      <c r="AIT505" s="2479"/>
      <c r="AIU505" s="2479"/>
      <c r="AIV505" s="2479"/>
      <c r="AJA505" s="2476"/>
      <c r="AJB505" s="2476"/>
      <c r="AJC505" s="2476"/>
      <c r="AJD505" s="2479"/>
      <c r="AJE505" s="2479"/>
      <c r="AJF505" s="2479"/>
      <c r="AJG505" s="2479"/>
      <c r="AJL505" s="2476"/>
      <c r="AJM505" s="2476"/>
      <c r="AJN505" s="2476"/>
      <c r="AJO505" s="2479"/>
      <c r="AJP505" s="2479"/>
      <c r="AJQ505" s="2479"/>
      <c r="AJR505" s="2479"/>
      <c r="AJW505" s="2476"/>
      <c r="AJX505" s="2476"/>
      <c r="AJY505" s="2476"/>
      <c r="AJZ505" s="2479"/>
      <c r="AKA505" s="2479"/>
      <c r="AKB505" s="2479"/>
      <c r="AKC505" s="2479"/>
      <c r="AKH505" s="2476"/>
      <c r="AKI505" s="2476"/>
      <c r="AKJ505" s="2476"/>
      <c r="AKK505" s="2479"/>
      <c r="AKL505" s="2479"/>
      <c r="AKM505" s="2479"/>
      <c r="AKN505" s="2479"/>
      <c r="AKS505" s="2476"/>
      <c r="AKT505" s="2476"/>
      <c r="AKU505" s="2476"/>
      <c r="AKV505" s="2479"/>
      <c r="AKW505" s="2479"/>
      <c r="AKX505" s="2479"/>
      <c r="AKY505" s="2479"/>
      <c r="ALD505" s="2476"/>
      <c r="ALE505" s="2476"/>
      <c r="ALF505" s="2476"/>
      <c r="ALG505" s="2479"/>
      <c r="ALH505" s="2479"/>
      <c r="ALI505" s="2479"/>
      <c r="ALJ505" s="2479"/>
      <c r="ALO505" s="2476"/>
      <c r="ALP505" s="2476"/>
      <c r="ALQ505" s="2476"/>
      <c r="ALR505" s="2479"/>
      <c r="ALS505" s="2479"/>
      <c r="ALT505" s="2479"/>
      <c r="ALU505" s="2479"/>
      <c r="ALZ505" s="2476"/>
      <c r="AMA505" s="2476"/>
      <c r="AMB505" s="2476"/>
      <c r="AMC505" s="2479"/>
      <c r="AMD505" s="2479"/>
      <c r="AME505" s="2479"/>
      <c r="AMF505" s="2479"/>
      <c r="AMK505" s="2476"/>
      <c r="AML505" s="2476"/>
      <c r="AMM505" s="2476"/>
      <c r="AMN505" s="2479"/>
      <c r="AMO505" s="2479"/>
      <c r="AMP505" s="2479"/>
      <c r="AMQ505" s="2479"/>
      <c r="AMV505" s="2476"/>
      <c r="AMW505" s="2476"/>
      <c r="AMX505" s="2476"/>
      <c r="AMY505" s="2479"/>
      <c r="AMZ505" s="2479"/>
      <c r="ANA505" s="2479"/>
      <c r="ANB505" s="2479"/>
      <c r="ANG505" s="2476"/>
      <c r="ANH505" s="2476"/>
      <c r="ANI505" s="2476"/>
      <c r="ANJ505" s="2479"/>
      <c r="ANK505" s="2479"/>
      <c r="ANL505" s="2479"/>
      <c r="ANM505" s="2479"/>
      <c r="ANR505" s="2476"/>
      <c r="ANS505" s="2476"/>
      <c r="ANT505" s="2476"/>
      <c r="ANU505" s="2479"/>
      <c r="ANV505" s="2479"/>
      <c r="ANW505" s="2479"/>
      <c r="ANX505" s="2479"/>
      <c r="AOC505" s="2476"/>
      <c r="AOD505" s="2476"/>
      <c r="AOE505" s="2476"/>
      <c r="AOF505" s="2479"/>
      <c r="AOG505" s="2479"/>
      <c r="AOH505" s="2479"/>
      <c r="AOI505" s="2479"/>
      <c r="AON505" s="2476"/>
      <c r="AOO505" s="2476"/>
      <c r="AOP505" s="2476"/>
      <c r="AOQ505" s="2479"/>
      <c r="AOR505" s="2479"/>
      <c r="AOS505" s="2479"/>
      <c r="AOT505" s="2479"/>
      <c r="AOY505" s="2476"/>
      <c r="AOZ505" s="2476"/>
      <c r="APA505" s="2476"/>
      <c r="APB505" s="2479"/>
      <c r="APC505" s="2479"/>
      <c r="APD505" s="2479"/>
      <c r="APE505" s="2479"/>
      <c r="APJ505" s="2476"/>
      <c r="APK505" s="2476"/>
      <c r="APL505" s="2476"/>
      <c r="APM505" s="2479"/>
      <c r="APN505" s="2479"/>
      <c r="APO505" s="2479"/>
      <c r="APP505" s="2479"/>
      <c r="APU505" s="2476"/>
      <c r="APV505" s="2476"/>
      <c r="APW505" s="2476"/>
      <c r="APX505" s="2479"/>
      <c r="APY505" s="2479"/>
      <c r="APZ505" s="2479"/>
      <c r="AQA505" s="2479"/>
      <c r="AQF505" s="2476"/>
      <c r="AQG505" s="2476"/>
      <c r="AQH505" s="2476"/>
      <c r="AQI505" s="2479"/>
      <c r="AQJ505" s="2479"/>
      <c r="AQK505" s="2479"/>
      <c r="AQL505" s="2479"/>
      <c r="AQQ505" s="2476"/>
      <c r="AQR505" s="2476"/>
      <c r="AQS505" s="2476"/>
      <c r="AQT505" s="2479"/>
      <c r="AQU505" s="2479"/>
      <c r="AQV505" s="2479"/>
      <c r="AQW505" s="2479"/>
      <c r="ARB505" s="2476"/>
      <c r="ARC505" s="2476"/>
      <c r="ARD505" s="2476"/>
      <c r="ARE505" s="2479"/>
      <c r="ARF505" s="2479"/>
      <c r="ARG505" s="2479"/>
      <c r="ARH505" s="2479"/>
      <c r="ARM505" s="2476"/>
      <c r="ARN505" s="2476"/>
      <c r="ARO505" s="2476"/>
      <c r="ARP505" s="2479"/>
      <c r="ARQ505" s="2479"/>
      <c r="ARR505" s="2479"/>
      <c r="ARS505" s="2479"/>
      <c r="ARX505" s="2476"/>
      <c r="ARY505" s="2476"/>
      <c r="ARZ505" s="2476"/>
      <c r="ASA505" s="2479"/>
      <c r="ASB505" s="2479"/>
      <c r="ASC505" s="2479"/>
      <c r="ASD505" s="2479"/>
      <c r="ASI505" s="2476"/>
      <c r="ASJ505" s="2476"/>
      <c r="ASK505" s="2476"/>
      <c r="ASL505" s="2479"/>
      <c r="ASM505" s="2479"/>
      <c r="ASN505" s="2479"/>
      <c r="ASO505" s="2479"/>
      <c r="AST505" s="2476"/>
      <c r="ASU505" s="2476"/>
      <c r="ASV505" s="2476"/>
      <c r="ASW505" s="2479"/>
      <c r="ASX505" s="2479"/>
      <c r="ASY505" s="2479"/>
      <c r="ASZ505" s="2479"/>
      <c r="ATE505" s="2476"/>
      <c r="ATF505" s="2476"/>
      <c r="ATG505" s="2476"/>
      <c r="ATH505" s="2479"/>
      <c r="ATI505" s="2479"/>
      <c r="ATJ505" s="2479"/>
      <c r="ATK505" s="2479"/>
      <c r="ATP505" s="2476"/>
      <c r="ATQ505" s="2476"/>
      <c r="ATR505" s="2476"/>
      <c r="ATS505" s="2479"/>
      <c r="ATT505" s="2479"/>
      <c r="ATU505" s="2479"/>
      <c r="ATV505" s="2479"/>
      <c r="AUA505" s="2476"/>
      <c r="AUB505" s="2476"/>
      <c r="AUC505" s="2476"/>
      <c r="AUD505" s="2479"/>
      <c r="AUE505" s="2479"/>
      <c r="AUF505" s="2479"/>
      <c r="AUG505" s="2479"/>
      <c r="AUL505" s="2476"/>
      <c r="AUM505" s="2476"/>
      <c r="AUN505" s="2476"/>
      <c r="AUO505" s="2479"/>
      <c r="AUP505" s="2479"/>
      <c r="AUQ505" s="2479"/>
      <c r="AUR505" s="2479"/>
      <c r="AUW505" s="2476"/>
      <c r="AUX505" s="2476"/>
      <c r="AUY505" s="2476"/>
      <c r="AUZ505" s="2479"/>
      <c r="AVA505" s="2479"/>
      <c r="AVB505" s="2479"/>
      <c r="AVC505" s="2479"/>
      <c r="AVH505" s="2476"/>
      <c r="AVI505" s="2476"/>
      <c r="AVJ505" s="2476"/>
      <c r="AVK505" s="2479"/>
      <c r="AVL505" s="2479"/>
      <c r="AVM505" s="2479"/>
      <c r="AVN505" s="2479"/>
      <c r="AVS505" s="2476"/>
      <c r="AVT505" s="2476"/>
      <c r="AVU505" s="2476"/>
      <c r="AVV505" s="2479"/>
      <c r="AVW505" s="2479"/>
      <c r="AVX505" s="2479"/>
      <c r="AVY505" s="2479"/>
      <c r="AWD505" s="2476"/>
      <c r="AWE505" s="2476"/>
      <c r="AWF505" s="2476"/>
      <c r="AWG505" s="2479"/>
      <c r="AWH505" s="2479"/>
      <c r="AWI505" s="2479"/>
      <c r="AWJ505" s="2479"/>
      <c r="AWO505" s="2476"/>
      <c r="AWP505" s="2476"/>
      <c r="AWQ505" s="2476"/>
      <c r="AWR505" s="2479"/>
      <c r="AWS505" s="2479"/>
      <c r="AWT505" s="2479"/>
      <c r="AWU505" s="2479"/>
      <c r="AWZ505" s="2476"/>
      <c r="AXA505" s="2476"/>
      <c r="AXB505" s="2476"/>
      <c r="AXC505" s="2479"/>
      <c r="AXD505" s="2479"/>
      <c r="AXE505" s="2479"/>
      <c r="AXF505" s="2479"/>
      <c r="AXK505" s="2476"/>
      <c r="AXL505" s="2476"/>
      <c r="AXM505" s="2476"/>
      <c r="AXN505" s="2479"/>
      <c r="AXO505" s="2479"/>
      <c r="AXP505" s="2479"/>
      <c r="AXQ505" s="2479"/>
      <c r="AXV505" s="2476"/>
      <c r="AXW505" s="2476"/>
      <c r="AXX505" s="2476"/>
      <c r="AXY505" s="2479"/>
      <c r="AXZ505" s="2479"/>
      <c r="AYA505" s="2479"/>
      <c r="AYB505" s="2479"/>
      <c r="AYG505" s="2476"/>
      <c r="AYH505" s="2476"/>
      <c r="AYI505" s="2476"/>
      <c r="AYJ505" s="2479"/>
      <c r="AYK505" s="2479"/>
      <c r="AYL505" s="2479"/>
      <c r="AYM505" s="2479"/>
      <c r="AYR505" s="2476"/>
      <c r="AYS505" s="2476"/>
      <c r="AYT505" s="2476"/>
      <c r="AYU505" s="2479"/>
      <c r="AYV505" s="2479"/>
      <c r="AYW505" s="2479"/>
      <c r="AYX505" s="2479"/>
      <c r="AZC505" s="2476"/>
      <c r="AZD505" s="2476"/>
      <c r="AZE505" s="2476"/>
      <c r="AZF505" s="2479"/>
      <c r="AZG505" s="2479"/>
      <c r="AZH505" s="2479"/>
      <c r="AZI505" s="2479"/>
      <c r="AZN505" s="2476"/>
      <c r="AZO505" s="2476"/>
      <c r="AZP505" s="2476"/>
      <c r="AZQ505" s="2479"/>
      <c r="AZR505" s="2479"/>
      <c r="AZS505" s="2479"/>
      <c r="AZT505" s="2479"/>
      <c r="AZY505" s="2476"/>
      <c r="AZZ505" s="2476"/>
      <c r="BAA505" s="2476"/>
      <c r="BAB505" s="2479"/>
      <c r="BAC505" s="2479"/>
      <c r="BAD505" s="2479"/>
      <c r="BAE505" s="2479"/>
      <c r="BAJ505" s="2476"/>
      <c r="BAK505" s="2476"/>
      <c r="BAL505" s="2476"/>
      <c r="BAM505" s="2479"/>
      <c r="BAN505" s="2479"/>
      <c r="BAO505" s="2479"/>
      <c r="BAP505" s="2479"/>
      <c r="BAU505" s="2476"/>
      <c r="BAV505" s="2476"/>
      <c r="BAW505" s="2476"/>
      <c r="BAX505" s="2479"/>
      <c r="BAY505" s="2479"/>
      <c r="BAZ505" s="2479"/>
      <c r="BBA505" s="2479"/>
      <c r="BBF505" s="2476"/>
      <c r="BBG505" s="2476"/>
      <c r="BBH505" s="2476"/>
      <c r="BBI505" s="2479"/>
      <c r="BBJ505" s="2479"/>
      <c r="BBK505" s="2479"/>
      <c r="BBL505" s="2479"/>
      <c r="BBQ505" s="2476"/>
      <c r="BBR505" s="2476"/>
      <c r="BBS505" s="2476"/>
      <c r="BBT505" s="2479"/>
      <c r="BBU505" s="2479"/>
      <c r="BBV505" s="2479"/>
      <c r="BBW505" s="2479"/>
      <c r="BCB505" s="2476"/>
      <c r="BCC505" s="2476"/>
      <c r="BCD505" s="2476"/>
      <c r="BCE505" s="2479"/>
      <c r="BCF505" s="2479"/>
      <c r="BCG505" s="2479"/>
      <c r="BCH505" s="2479"/>
      <c r="BCM505" s="2476"/>
      <c r="BCN505" s="2476"/>
      <c r="BCO505" s="2476"/>
      <c r="BCP505" s="2479"/>
      <c r="BCQ505" s="2479"/>
      <c r="BCR505" s="2479"/>
      <c r="BCS505" s="2479"/>
      <c r="BCX505" s="2476"/>
      <c r="BCY505" s="2476"/>
      <c r="BCZ505" s="2476"/>
      <c r="BDA505" s="2479"/>
      <c r="BDB505" s="2479"/>
      <c r="BDC505" s="2479"/>
      <c r="BDD505" s="2479"/>
      <c r="BDI505" s="2476"/>
      <c r="BDJ505" s="2476"/>
      <c r="BDK505" s="2476"/>
      <c r="BDL505" s="2479"/>
      <c r="BDM505" s="2479"/>
      <c r="BDN505" s="2479"/>
      <c r="BDO505" s="2479"/>
      <c r="BDT505" s="2476"/>
      <c r="BDU505" s="2476"/>
      <c r="BDV505" s="2476"/>
      <c r="BDW505" s="2479"/>
      <c r="BDX505" s="2479"/>
      <c r="BDY505" s="2479"/>
      <c r="BDZ505" s="2479"/>
      <c r="BEE505" s="2476"/>
      <c r="BEF505" s="2476"/>
      <c r="BEG505" s="2476"/>
      <c r="BEH505" s="2479"/>
      <c r="BEI505" s="2479"/>
      <c r="BEJ505" s="2479"/>
      <c r="BEK505" s="2479"/>
      <c r="BEP505" s="2476"/>
      <c r="BEQ505" s="2476"/>
      <c r="BER505" s="2476"/>
      <c r="BES505" s="2479"/>
      <c r="BET505" s="2479"/>
      <c r="BEU505" s="2479"/>
      <c r="BEV505" s="2479"/>
      <c r="BFA505" s="2476"/>
      <c r="BFB505" s="2476"/>
      <c r="BFC505" s="2476"/>
      <c r="BFD505" s="2479"/>
      <c r="BFE505" s="2479"/>
      <c r="BFF505" s="2479"/>
      <c r="BFG505" s="2479"/>
      <c r="BFL505" s="2476"/>
      <c r="BFM505" s="2476"/>
      <c r="BFN505" s="2476"/>
      <c r="BFO505" s="2479"/>
      <c r="BFP505" s="2479"/>
      <c r="BFQ505" s="2479"/>
      <c r="BFR505" s="2479"/>
      <c r="BFW505" s="2476"/>
      <c r="BFX505" s="2476"/>
      <c r="BFY505" s="2476"/>
      <c r="BFZ505" s="2479"/>
      <c r="BGA505" s="2479"/>
      <c r="BGB505" s="2479"/>
      <c r="BGC505" s="2479"/>
      <c r="BGH505" s="2476"/>
      <c r="BGI505" s="2476"/>
      <c r="BGJ505" s="2476"/>
      <c r="BGK505" s="2479"/>
      <c r="BGL505" s="2479"/>
      <c r="BGM505" s="2479"/>
      <c r="BGN505" s="2479"/>
      <c r="BGS505" s="2476"/>
      <c r="BGT505" s="2476"/>
      <c r="BGU505" s="2476"/>
      <c r="BGV505" s="2479"/>
      <c r="BGW505" s="2479"/>
      <c r="BGX505" s="2479"/>
      <c r="BGY505" s="2479"/>
      <c r="BHD505" s="2476"/>
      <c r="BHE505" s="2476"/>
      <c r="BHF505" s="2476"/>
      <c r="BHG505" s="2479"/>
      <c r="BHH505" s="2479"/>
      <c r="BHI505" s="2479"/>
      <c r="BHJ505" s="2479"/>
      <c r="BHO505" s="2476"/>
      <c r="BHP505" s="2476"/>
      <c r="BHQ505" s="2476"/>
      <c r="BHR505" s="2479"/>
      <c r="BHS505" s="2479"/>
      <c r="BHT505" s="2479"/>
      <c r="BHU505" s="2479"/>
      <c r="BHZ505" s="2476"/>
      <c r="BIA505" s="2476"/>
      <c r="BIB505" s="2476"/>
      <c r="BIC505" s="2479"/>
      <c r="BID505" s="2479"/>
      <c r="BIE505" s="2479"/>
      <c r="BIF505" s="2479"/>
      <c r="BIK505" s="2476"/>
      <c r="BIL505" s="2476"/>
      <c r="BIM505" s="2476"/>
      <c r="BIN505" s="2479"/>
      <c r="BIO505" s="2479"/>
      <c r="BIP505" s="2479"/>
      <c r="BIQ505" s="2479"/>
      <c r="BIV505" s="2476"/>
      <c r="BIW505" s="2476"/>
      <c r="BIX505" s="2476"/>
      <c r="BIY505" s="2479"/>
      <c r="BIZ505" s="2479"/>
      <c r="BJA505" s="2479"/>
      <c r="BJB505" s="2479"/>
      <c r="BJG505" s="2476"/>
      <c r="BJH505" s="2476"/>
      <c r="BJI505" s="2476"/>
      <c r="BJJ505" s="2479"/>
      <c r="BJK505" s="2479"/>
      <c r="BJL505" s="2479"/>
      <c r="BJM505" s="2479"/>
      <c r="BJR505" s="2476"/>
      <c r="BJS505" s="2476"/>
      <c r="BJT505" s="2476"/>
      <c r="BJU505" s="2479"/>
      <c r="BJV505" s="2479"/>
      <c r="BJW505" s="2479"/>
      <c r="BJX505" s="2479"/>
      <c r="BKC505" s="2476"/>
      <c r="BKD505" s="2476"/>
      <c r="BKE505" s="2476"/>
      <c r="BKF505" s="2479"/>
      <c r="BKG505" s="2479"/>
      <c r="BKH505" s="2479"/>
      <c r="BKI505" s="2479"/>
      <c r="BKN505" s="2476"/>
      <c r="BKO505" s="2476"/>
      <c r="BKP505" s="2476"/>
      <c r="BKQ505" s="2479"/>
      <c r="BKR505" s="2479"/>
      <c r="BKS505" s="2479"/>
      <c r="BKT505" s="2479"/>
      <c r="BKY505" s="2476"/>
      <c r="BKZ505" s="2476"/>
      <c r="BLA505" s="2476"/>
      <c r="BLB505" s="2479"/>
      <c r="BLC505" s="2479"/>
      <c r="BLD505" s="2479"/>
      <c r="BLE505" s="2479"/>
      <c r="BLJ505" s="2476"/>
      <c r="BLK505" s="2476"/>
      <c r="BLL505" s="2476"/>
      <c r="BLM505" s="2479"/>
      <c r="BLN505" s="2479"/>
      <c r="BLO505" s="2479"/>
      <c r="BLP505" s="2479"/>
      <c r="BLU505" s="2476"/>
      <c r="BLV505" s="2476"/>
      <c r="BLW505" s="2476"/>
      <c r="BLX505" s="2479"/>
      <c r="BLY505" s="2479"/>
      <c r="BLZ505" s="2479"/>
      <c r="BMA505" s="2479"/>
      <c r="BMF505" s="2476"/>
      <c r="BMG505" s="2476"/>
      <c r="BMH505" s="2476"/>
      <c r="BMI505" s="2479"/>
      <c r="BMJ505" s="2479"/>
      <c r="BMK505" s="2479"/>
      <c r="BML505" s="2479"/>
      <c r="BMQ505" s="2476"/>
      <c r="BMR505" s="2476"/>
      <c r="BMS505" s="2476"/>
      <c r="BMT505" s="2479"/>
      <c r="BMU505" s="2479"/>
      <c r="BMV505" s="2479"/>
      <c r="BMW505" s="2479"/>
      <c r="BNB505" s="2476"/>
      <c r="BNC505" s="2476"/>
      <c r="BND505" s="2476"/>
      <c r="BNE505" s="2479"/>
      <c r="BNF505" s="2479"/>
      <c r="BNG505" s="2479"/>
      <c r="BNH505" s="2479"/>
      <c r="BNM505" s="2476"/>
      <c r="BNN505" s="2476"/>
      <c r="BNO505" s="2476"/>
      <c r="BNP505" s="2479"/>
      <c r="BNQ505" s="2479"/>
      <c r="BNR505" s="2479"/>
      <c r="BNS505" s="2479"/>
      <c r="BNX505" s="2476"/>
      <c r="BNY505" s="2476"/>
      <c r="BNZ505" s="2476"/>
      <c r="BOA505" s="2479"/>
      <c r="BOB505" s="2479"/>
      <c r="BOC505" s="2479"/>
      <c r="BOD505" s="2479"/>
      <c r="BOI505" s="2476"/>
      <c r="BOJ505" s="2476"/>
      <c r="BOK505" s="2476"/>
      <c r="BOL505" s="2479"/>
      <c r="BOM505" s="2479"/>
      <c r="BON505" s="2479"/>
      <c r="BOO505" s="2479"/>
      <c r="BOT505" s="2476"/>
      <c r="BOU505" s="2476"/>
      <c r="BOV505" s="2476"/>
      <c r="BOW505" s="2479"/>
      <c r="BOX505" s="2479"/>
      <c r="BOY505" s="2479"/>
      <c r="BOZ505" s="2479"/>
      <c r="BPE505" s="2476"/>
      <c r="BPF505" s="2476"/>
      <c r="BPG505" s="2476"/>
      <c r="BPH505" s="2479"/>
      <c r="BPI505" s="2479"/>
      <c r="BPJ505" s="2479"/>
      <c r="BPK505" s="2479"/>
      <c r="BPP505" s="2476"/>
      <c r="BPQ505" s="2476"/>
      <c r="BPR505" s="2476"/>
      <c r="BPS505" s="2479"/>
      <c r="BPT505" s="2479"/>
      <c r="BPU505" s="2479"/>
      <c r="BPV505" s="2479"/>
      <c r="BQA505" s="2476"/>
      <c r="BQB505" s="2476"/>
      <c r="BQC505" s="2476"/>
      <c r="BQD505" s="2479"/>
      <c r="BQE505" s="2479"/>
      <c r="BQF505" s="2479"/>
      <c r="BQG505" s="2479"/>
      <c r="BQL505" s="2476"/>
      <c r="BQM505" s="2476"/>
      <c r="BQN505" s="2476"/>
      <c r="BQO505" s="2479"/>
      <c r="BQP505" s="2479"/>
      <c r="BQQ505" s="2479"/>
      <c r="BQR505" s="2479"/>
      <c r="BQW505" s="2476"/>
      <c r="BQX505" s="2476"/>
      <c r="BQY505" s="2476"/>
      <c r="BQZ505" s="2479"/>
      <c r="BRA505" s="2479"/>
      <c r="BRB505" s="2479"/>
      <c r="BRC505" s="2479"/>
      <c r="BRH505" s="2476"/>
      <c r="BRI505" s="2476"/>
      <c r="BRJ505" s="2476"/>
      <c r="BRK505" s="2479"/>
      <c r="BRL505" s="2479"/>
      <c r="BRM505" s="2479"/>
      <c r="BRN505" s="2479"/>
      <c r="BRS505" s="2476"/>
      <c r="BRT505" s="2476"/>
      <c r="BRU505" s="2476"/>
      <c r="BRV505" s="2479"/>
      <c r="BRW505" s="2479"/>
      <c r="BRX505" s="2479"/>
      <c r="BRY505" s="2479"/>
      <c r="BSD505" s="2476"/>
      <c r="BSE505" s="2476"/>
      <c r="BSF505" s="2476"/>
      <c r="BSG505" s="2479"/>
      <c r="BSH505" s="2479"/>
      <c r="BSI505" s="2479"/>
      <c r="BSJ505" s="2479"/>
      <c r="BSO505" s="2476"/>
      <c r="BSP505" s="2476"/>
      <c r="BSQ505" s="2476"/>
      <c r="BSR505" s="2479"/>
      <c r="BSS505" s="2479"/>
      <c r="BST505" s="2479"/>
      <c r="BSU505" s="2479"/>
      <c r="BSZ505" s="2476"/>
      <c r="BTA505" s="2476"/>
      <c r="BTB505" s="2476"/>
      <c r="BTC505" s="2479"/>
      <c r="BTD505" s="2479"/>
      <c r="BTE505" s="2479"/>
      <c r="BTF505" s="2479"/>
      <c r="BTK505" s="2476"/>
      <c r="BTL505" s="2476"/>
      <c r="BTM505" s="2476"/>
      <c r="BTN505" s="2479"/>
      <c r="BTO505" s="2479"/>
      <c r="BTP505" s="2479"/>
      <c r="BTQ505" s="2479"/>
      <c r="BTV505" s="2476"/>
      <c r="BTW505" s="2476"/>
      <c r="BTX505" s="2476"/>
      <c r="BTY505" s="2479"/>
      <c r="BTZ505" s="2479"/>
      <c r="BUA505" s="2479"/>
      <c r="BUB505" s="2479"/>
      <c r="BUG505" s="2476"/>
      <c r="BUH505" s="2476"/>
      <c r="BUI505" s="2476"/>
      <c r="BUJ505" s="2479"/>
      <c r="BUK505" s="2479"/>
      <c r="BUL505" s="2479"/>
      <c r="BUM505" s="2479"/>
      <c r="BUR505" s="2476"/>
      <c r="BUS505" s="2476"/>
      <c r="BUT505" s="2476"/>
      <c r="BUU505" s="2479"/>
      <c r="BUV505" s="2479"/>
      <c r="BUW505" s="2479"/>
      <c r="BUX505" s="2479"/>
      <c r="BVC505" s="2476"/>
      <c r="BVD505" s="2476"/>
      <c r="BVE505" s="2476"/>
      <c r="BVF505" s="2479"/>
      <c r="BVG505" s="2479"/>
      <c r="BVH505" s="2479"/>
      <c r="BVI505" s="2479"/>
      <c r="BVN505" s="2476"/>
      <c r="BVO505" s="2476"/>
      <c r="BVP505" s="2476"/>
      <c r="BVQ505" s="2479"/>
      <c r="BVR505" s="2479"/>
      <c r="BVS505" s="2479"/>
      <c r="BVT505" s="2479"/>
      <c r="BVY505" s="2476"/>
      <c r="BVZ505" s="2476"/>
      <c r="BWA505" s="2476"/>
      <c r="BWB505" s="2479"/>
      <c r="BWC505" s="2479"/>
      <c r="BWD505" s="2479"/>
      <c r="BWE505" s="2479"/>
      <c r="BWJ505" s="2476"/>
      <c r="BWK505" s="2476"/>
      <c r="BWL505" s="2476"/>
      <c r="BWM505" s="2479"/>
      <c r="BWN505" s="2479"/>
      <c r="BWO505" s="2479"/>
      <c r="BWP505" s="2479"/>
      <c r="BWU505" s="2476"/>
      <c r="BWV505" s="2476"/>
      <c r="BWW505" s="2476"/>
      <c r="BWX505" s="2479"/>
      <c r="BWY505" s="2479"/>
      <c r="BWZ505" s="2479"/>
      <c r="BXA505" s="2479"/>
      <c r="BXF505" s="2476"/>
      <c r="BXG505" s="2476"/>
      <c r="BXH505" s="2476"/>
      <c r="BXI505" s="2479"/>
      <c r="BXJ505" s="2479"/>
      <c r="BXK505" s="2479"/>
      <c r="BXL505" s="2479"/>
      <c r="BXQ505" s="2476"/>
      <c r="BXR505" s="2476"/>
      <c r="BXS505" s="2476"/>
      <c r="BXT505" s="2479"/>
      <c r="BXU505" s="2479"/>
      <c r="BXV505" s="2479"/>
      <c r="BXW505" s="2479"/>
      <c r="BYB505" s="2476"/>
      <c r="BYC505" s="2476"/>
      <c r="BYD505" s="2476"/>
      <c r="BYE505" s="2479"/>
      <c r="BYF505" s="2479"/>
      <c r="BYG505" s="2479"/>
      <c r="BYH505" s="2479"/>
      <c r="BYM505" s="2476"/>
      <c r="BYN505" s="2476"/>
      <c r="BYO505" s="2476"/>
      <c r="BYP505" s="2479"/>
      <c r="BYQ505" s="2479"/>
      <c r="BYR505" s="2479"/>
      <c r="BYS505" s="2479"/>
      <c r="BYX505" s="2476"/>
      <c r="BYY505" s="2476"/>
      <c r="BYZ505" s="2476"/>
      <c r="BZA505" s="2479"/>
      <c r="BZB505" s="2479"/>
      <c r="BZC505" s="2479"/>
      <c r="BZD505" s="2479"/>
      <c r="BZI505" s="2476"/>
      <c r="BZJ505" s="2476"/>
      <c r="BZK505" s="2476"/>
      <c r="BZL505" s="2479"/>
      <c r="BZM505" s="2479"/>
      <c r="BZN505" s="2479"/>
      <c r="BZO505" s="2479"/>
      <c r="BZT505" s="2476"/>
      <c r="BZU505" s="2476"/>
      <c r="BZV505" s="2476"/>
      <c r="BZW505" s="2479"/>
      <c r="BZX505" s="2479"/>
      <c r="BZY505" s="2479"/>
      <c r="BZZ505" s="2479"/>
      <c r="CAE505" s="2476"/>
      <c r="CAF505" s="2476"/>
      <c r="CAG505" s="2476"/>
      <c r="CAH505" s="2479"/>
      <c r="CAI505" s="2479"/>
      <c r="CAJ505" s="2479"/>
      <c r="CAK505" s="2479"/>
      <c r="CAP505" s="2476"/>
      <c r="CAQ505" s="2476"/>
      <c r="CAR505" s="2476"/>
      <c r="CAS505" s="2479"/>
      <c r="CAT505" s="2479"/>
      <c r="CAU505" s="2479"/>
      <c r="CAV505" s="2479"/>
      <c r="CBA505" s="2476"/>
      <c r="CBB505" s="2476"/>
      <c r="CBC505" s="2476"/>
      <c r="CBD505" s="2479"/>
      <c r="CBE505" s="2479"/>
      <c r="CBF505" s="2479"/>
      <c r="CBG505" s="2479"/>
      <c r="CBL505" s="2476"/>
      <c r="CBM505" s="2476"/>
      <c r="CBN505" s="2476"/>
      <c r="CBO505" s="2479"/>
      <c r="CBP505" s="2479"/>
      <c r="CBQ505" s="2479"/>
      <c r="CBR505" s="2479"/>
      <c r="CBW505" s="2476"/>
      <c r="CBX505" s="2476"/>
      <c r="CBY505" s="2476"/>
      <c r="CBZ505" s="2479"/>
      <c r="CCA505" s="2479"/>
      <c r="CCB505" s="2479"/>
      <c r="CCC505" s="2479"/>
      <c r="CCH505" s="2476"/>
      <c r="CCI505" s="2476"/>
      <c r="CCJ505" s="2476"/>
      <c r="CCK505" s="2479"/>
      <c r="CCL505" s="2479"/>
      <c r="CCM505" s="2479"/>
      <c r="CCN505" s="2479"/>
      <c r="CCS505" s="2476"/>
      <c r="CCT505" s="2476"/>
      <c r="CCU505" s="2476"/>
      <c r="CCV505" s="2479"/>
      <c r="CCW505" s="2479"/>
      <c r="CCX505" s="2479"/>
      <c r="CCY505" s="2479"/>
      <c r="CDD505" s="2476"/>
      <c r="CDE505" s="2476"/>
      <c r="CDF505" s="2476"/>
      <c r="CDG505" s="2479"/>
      <c r="CDH505" s="2479"/>
      <c r="CDI505" s="2479"/>
      <c r="CDJ505" s="2479"/>
      <c r="CDO505" s="2476"/>
      <c r="CDP505" s="2476"/>
      <c r="CDQ505" s="2476"/>
      <c r="CDR505" s="2479"/>
      <c r="CDS505" s="2479"/>
      <c r="CDT505" s="2479"/>
      <c r="CDU505" s="2479"/>
      <c r="CDZ505" s="2476"/>
      <c r="CEA505" s="2476"/>
      <c r="CEB505" s="2476"/>
      <c r="CEC505" s="2479"/>
      <c r="CED505" s="2479"/>
      <c r="CEE505" s="2479"/>
      <c r="CEF505" s="2479"/>
      <c r="CEK505" s="2476"/>
      <c r="CEL505" s="2476"/>
      <c r="CEM505" s="2476"/>
      <c r="CEN505" s="2479"/>
      <c r="CEO505" s="2479"/>
      <c r="CEP505" s="2479"/>
      <c r="CEQ505" s="2479"/>
      <c r="CEV505" s="2476"/>
      <c r="CEW505" s="2476"/>
      <c r="CEX505" s="2476"/>
      <c r="CEY505" s="2479"/>
      <c r="CEZ505" s="2479"/>
      <c r="CFA505" s="2479"/>
      <c r="CFB505" s="2479"/>
      <c r="CFG505" s="2476"/>
      <c r="CFH505" s="2476"/>
      <c r="CFI505" s="2476"/>
      <c r="CFJ505" s="2479"/>
      <c r="CFK505" s="2479"/>
      <c r="CFL505" s="2479"/>
      <c r="CFM505" s="2479"/>
      <c r="CFR505" s="2476"/>
      <c r="CFS505" s="2476"/>
      <c r="CFT505" s="2476"/>
      <c r="CFU505" s="2479"/>
      <c r="CFV505" s="2479"/>
      <c r="CFW505" s="2479"/>
      <c r="CFX505" s="2479"/>
      <c r="CGC505" s="2476"/>
      <c r="CGD505" s="2476"/>
      <c r="CGE505" s="2476"/>
      <c r="CGF505" s="2479"/>
      <c r="CGG505" s="2479"/>
      <c r="CGH505" s="2479"/>
      <c r="CGI505" s="2479"/>
      <c r="CGN505" s="2476"/>
      <c r="CGO505" s="2476"/>
      <c r="CGP505" s="2476"/>
      <c r="CGQ505" s="2479"/>
      <c r="CGR505" s="2479"/>
      <c r="CGS505" s="2479"/>
      <c r="CGT505" s="2479"/>
      <c r="CGY505" s="2476"/>
      <c r="CGZ505" s="2476"/>
      <c r="CHA505" s="2476"/>
      <c r="CHB505" s="2479"/>
      <c r="CHC505" s="2479"/>
      <c r="CHD505" s="2479"/>
      <c r="CHE505" s="2479"/>
      <c r="CHJ505" s="2476"/>
      <c r="CHK505" s="2476"/>
      <c r="CHL505" s="2476"/>
      <c r="CHM505" s="2479"/>
      <c r="CHN505" s="2479"/>
      <c r="CHO505" s="2479"/>
      <c r="CHP505" s="2479"/>
      <c r="CHU505" s="2476"/>
      <c r="CHV505" s="2476"/>
      <c r="CHW505" s="2476"/>
      <c r="CHX505" s="2479"/>
      <c r="CHY505" s="2479"/>
      <c r="CHZ505" s="2479"/>
      <c r="CIA505" s="2479"/>
      <c r="CIF505" s="2476"/>
      <c r="CIG505" s="2476"/>
      <c r="CIH505" s="2476"/>
      <c r="CII505" s="2479"/>
      <c r="CIJ505" s="2479"/>
      <c r="CIK505" s="2479"/>
      <c r="CIL505" s="2479"/>
      <c r="CIQ505" s="2476"/>
      <c r="CIR505" s="2476"/>
      <c r="CIS505" s="2476"/>
      <c r="CIT505" s="2479"/>
      <c r="CIU505" s="2479"/>
      <c r="CIV505" s="2479"/>
      <c r="CIW505" s="2479"/>
      <c r="CJB505" s="2476"/>
      <c r="CJC505" s="2476"/>
      <c r="CJD505" s="2476"/>
      <c r="CJE505" s="2479"/>
      <c r="CJF505" s="2479"/>
      <c r="CJG505" s="2479"/>
      <c r="CJH505" s="2479"/>
      <c r="CJM505" s="2476"/>
      <c r="CJN505" s="2476"/>
      <c r="CJO505" s="2476"/>
      <c r="CJP505" s="2479"/>
      <c r="CJQ505" s="2479"/>
      <c r="CJR505" s="2479"/>
      <c r="CJS505" s="2479"/>
      <c r="CJX505" s="2476"/>
      <c r="CJY505" s="2476"/>
      <c r="CJZ505" s="2476"/>
      <c r="CKA505" s="2479"/>
      <c r="CKB505" s="2479"/>
      <c r="CKC505" s="2479"/>
      <c r="CKD505" s="2479"/>
      <c r="CKI505" s="2476"/>
      <c r="CKJ505" s="2476"/>
      <c r="CKK505" s="2476"/>
      <c r="CKL505" s="2479"/>
      <c r="CKM505" s="2479"/>
      <c r="CKN505" s="2479"/>
      <c r="CKO505" s="2479"/>
      <c r="CKT505" s="2476"/>
      <c r="CKU505" s="2476"/>
      <c r="CKV505" s="2476"/>
      <c r="CKW505" s="2479"/>
      <c r="CKX505" s="2479"/>
      <c r="CKY505" s="2479"/>
      <c r="CKZ505" s="2479"/>
      <c r="CLE505" s="2476"/>
      <c r="CLF505" s="2476"/>
      <c r="CLG505" s="2476"/>
      <c r="CLH505" s="2479"/>
      <c r="CLI505" s="2479"/>
      <c r="CLJ505" s="2479"/>
      <c r="CLK505" s="2479"/>
      <c r="CLP505" s="2476"/>
      <c r="CLQ505" s="2476"/>
      <c r="CLR505" s="2476"/>
      <c r="CLS505" s="2479"/>
      <c r="CLT505" s="2479"/>
      <c r="CLU505" s="2479"/>
      <c r="CLV505" s="2479"/>
      <c r="CMA505" s="2476"/>
      <c r="CMB505" s="2476"/>
      <c r="CMC505" s="2476"/>
      <c r="CMD505" s="2479"/>
      <c r="CME505" s="2479"/>
      <c r="CMF505" s="2479"/>
      <c r="CMG505" s="2479"/>
      <c r="CML505" s="2476"/>
      <c r="CMM505" s="2476"/>
      <c r="CMN505" s="2476"/>
      <c r="CMO505" s="2479"/>
      <c r="CMP505" s="2479"/>
      <c r="CMQ505" s="2479"/>
      <c r="CMR505" s="2479"/>
      <c r="CMW505" s="2476"/>
      <c r="CMX505" s="2476"/>
      <c r="CMY505" s="2476"/>
      <c r="CMZ505" s="2479"/>
      <c r="CNA505" s="2479"/>
      <c r="CNB505" s="2479"/>
      <c r="CNC505" s="2479"/>
      <c r="CNH505" s="2476"/>
      <c r="CNI505" s="2476"/>
      <c r="CNJ505" s="2476"/>
      <c r="CNK505" s="2479"/>
      <c r="CNL505" s="2479"/>
      <c r="CNM505" s="2479"/>
      <c r="CNN505" s="2479"/>
      <c r="CNS505" s="2476"/>
      <c r="CNT505" s="2476"/>
      <c r="CNU505" s="2476"/>
      <c r="CNV505" s="2479"/>
      <c r="CNW505" s="2479"/>
      <c r="CNX505" s="2479"/>
      <c r="CNY505" s="2479"/>
      <c r="COD505" s="2476"/>
      <c r="COE505" s="2476"/>
      <c r="COF505" s="2476"/>
      <c r="COG505" s="2479"/>
      <c r="COH505" s="2479"/>
      <c r="COI505" s="2479"/>
      <c r="COJ505" s="2479"/>
      <c r="COO505" s="2476"/>
      <c r="COP505" s="2476"/>
      <c r="COQ505" s="2476"/>
      <c r="COR505" s="2479"/>
      <c r="COS505" s="2479"/>
      <c r="COT505" s="2479"/>
      <c r="COU505" s="2479"/>
      <c r="COZ505" s="2476"/>
      <c r="CPA505" s="2476"/>
      <c r="CPB505" s="2476"/>
      <c r="CPC505" s="2479"/>
      <c r="CPD505" s="2479"/>
      <c r="CPE505" s="2479"/>
      <c r="CPF505" s="2479"/>
      <c r="CPK505" s="2476"/>
      <c r="CPL505" s="2476"/>
      <c r="CPM505" s="2476"/>
      <c r="CPN505" s="2479"/>
      <c r="CPO505" s="2479"/>
      <c r="CPP505" s="2479"/>
      <c r="CPQ505" s="2479"/>
      <c r="CPV505" s="2476"/>
      <c r="CPW505" s="2476"/>
      <c r="CPX505" s="2476"/>
      <c r="CPY505" s="2479"/>
      <c r="CPZ505" s="2479"/>
      <c r="CQA505" s="2479"/>
      <c r="CQB505" s="2479"/>
      <c r="CQG505" s="2476"/>
      <c r="CQH505" s="2476"/>
      <c r="CQI505" s="2476"/>
      <c r="CQJ505" s="2479"/>
      <c r="CQK505" s="2479"/>
      <c r="CQL505" s="2479"/>
      <c r="CQM505" s="2479"/>
      <c r="CQR505" s="2476"/>
      <c r="CQS505" s="2476"/>
      <c r="CQT505" s="2476"/>
      <c r="CQU505" s="2479"/>
      <c r="CQV505" s="2479"/>
      <c r="CQW505" s="2479"/>
      <c r="CQX505" s="2479"/>
      <c r="CRC505" s="2476"/>
      <c r="CRD505" s="2476"/>
      <c r="CRE505" s="2476"/>
      <c r="CRF505" s="2479"/>
      <c r="CRG505" s="2479"/>
      <c r="CRH505" s="2479"/>
      <c r="CRI505" s="2479"/>
      <c r="CRN505" s="2476"/>
      <c r="CRO505" s="2476"/>
      <c r="CRP505" s="2476"/>
      <c r="CRQ505" s="2479"/>
      <c r="CRR505" s="2479"/>
      <c r="CRS505" s="2479"/>
      <c r="CRT505" s="2479"/>
      <c r="CRY505" s="2476"/>
      <c r="CRZ505" s="2476"/>
      <c r="CSA505" s="2476"/>
      <c r="CSB505" s="2479"/>
      <c r="CSC505" s="2479"/>
      <c r="CSD505" s="2479"/>
      <c r="CSE505" s="2479"/>
      <c r="CSJ505" s="2476"/>
      <c r="CSK505" s="2476"/>
      <c r="CSL505" s="2476"/>
      <c r="CSM505" s="2479"/>
      <c r="CSN505" s="2479"/>
      <c r="CSO505" s="2479"/>
      <c r="CSP505" s="2479"/>
      <c r="CSU505" s="2476"/>
      <c r="CSV505" s="2476"/>
      <c r="CSW505" s="2476"/>
      <c r="CSX505" s="2479"/>
      <c r="CSY505" s="2479"/>
      <c r="CSZ505" s="2479"/>
      <c r="CTA505" s="2479"/>
      <c r="CTF505" s="2476"/>
      <c r="CTG505" s="2476"/>
      <c r="CTH505" s="2476"/>
      <c r="CTI505" s="2479"/>
      <c r="CTJ505" s="2479"/>
      <c r="CTK505" s="2479"/>
      <c r="CTL505" s="2479"/>
      <c r="CTQ505" s="2476"/>
      <c r="CTR505" s="2476"/>
      <c r="CTS505" s="2476"/>
      <c r="CTT505" s="2479"/>
      <c r="CTU505" s="2479"/>
      <c r="CTV505" s="2479"/>
      <c r="CTW505" s="2479"/>
      <c r="CUB505" s="2476"/>
      <c r="CUC505" s="2476"/>
      <c r="CUD505" s="2476"/>
      <c r="CUE505" s="2479"/>
      <c r="CUF505" s="2479"/>
      <c r="CUG505" s="2479"/>
      <c r="CUH505" s="2479"/>
      <c r="CUM505" s="2476"/>
      <c r="CUN505" s="2476"/>
      <c r="CUO505" s="2476"/>
      <c r="CUP505" s="2479"/>
      <c r="CUQ505" s="2479"/>
      <c r="CUR505" s="2479"/>
      <c r="CUS505" s="2479"/>
      <c r="CUX505" s="2476"/>
      <c r="CUY505" s="2476"/>
      <c r="CUZ505" s="2476"/>
      <c r="CVA505" s="2479"/>
      <c r="CVB505" s="2479"/>
      <c r="CVC505" s="2479"/>
      <c r="CVD505" s="2479"/>
      <c r="CVI505" s="2476"/>
      <c r="CVJ505" s="2476"/>
      <c r="CVK505" s="2476"/>
      <c r="CVL505" s="2479"/>
      <c r="CVM505" s="2479"/>
      <c r="CVN505" s="2479"/>
      <c r="CVO505" s="2479"/>
      <c r="CVT505" s="2476"/>
      <c r="CVU505" s="2476"/>
      <c r="CVV505" s="2476"/>
      <c r="CVW505" s="2479"/>
      <c r="CVX505" s="2479"/>
      <c r="CVY505" s="2479"/>
      <c r="CVZ505" s="2479"/>
      <c r="CWE505" s="2476"/>
      <c r="CWF505" s="2476"/>
      <c r="CWG505" s="2476"/>
      <c r="CWH505" s="2479"/>
      <c r="CWI505" s="2479"/>
      <c r="CWJ505" s="2479"/>
      <c r="CWK505" s="2479"/>
      <c r="CWP505" s="2476"/>
      <c r="CWQ505" s="2476"/>
      <c r="CWR505" s="2476"/>
      <c r="CWS505" s="2479"/>
      <c r="CWT505" s="2479"/>
      <c r="CWU505" s="2479"/>
      <c r="CWV505" s="2479"/>
      <c r="CXA505" s="2476"/>
      <c r="CXB505" s="2476"/>
      <c r="CXC505" s="2476"/>
      <c r="CXD505" s="2479"/>
      <c r="CXE505" s="2479"/>
      <c r="CXF505" s="2479"/>
      <c r="CXG505" s="2479"/>
      <c r="CXL505" s="2476"/>
      <c r="CXM505" s="2476"/>
      <c r="CXN505" s="2476"/>
      <c r="CXO505" s="2479"/>
      <c r="CXP505" s="2479"/>
      <c r="CXQ505" s="2479"/>
      <c r="CXR505" s="2479"/>
      <c r="CXW505" s="2476"/>
      <c r="CXX505" s="2476"/>
      <c r="CXY505" s="2476"/>
      <c r="CXZ505" s="2479"/>
      <c r="CYA505" s="2479"/>
      <c r="CYB505" s="2479"/>
      <c r="CYC505" s="2479"/>
      <c r="CYH505" s="2476"/>
      <c r="CYI505" s="2476"/>
      <c r="CYJ505" s="2476"/>
      <c r="CYK505" s="2479"/>
      <c r="CYL505" s="2479"/>
      <c r="CYM505" s="2479"/>
      <c r="CYN505" s="2479"/>
      <c r="CYS505" s="2476"/>
      <c r="CYT505" s="2476"/>
      <c r="CYU505" s="2476"/>
      <c r="CYV505" s="2479"/>
      <c r="CYW505" s="2479"/>
      <c r="CYX505" s="2479"/>
      <c r="CYY505" s="2479"/>
      <c r="CZD505" s="2476"/>
      <c r="CZE505" s="2476"/>
      <c r="CZF505" s="2476"/>
      <c r="CZG505" s="2479"/>
      <c r="CZH505" s="2479"/>
      <c r="CZI505" s="2479"/>
      <c r="CZJ505" s="2479"/>
      <c r="CZO505" s="2476"/>
      <c r="CZP505" s="2476"/>
      <c r="CZQ505" s="2476"/>
      <c r="CZR505" s="2479"/>
      <c r="CZS505" s="2479"/>
      <c r="CZT505" s="2479"/>
      <c r="CZU505" s="2479"/>
      <c r="CZZ505" s="2476"/>
      <c r="DAA505" s="2476"/>
      <c r="DAB505" s="2476"/>
      <c r="DAC505" s="2479"/>
      <c r="DAD505" s="2479"/>
      <c r="DAE505" s="2479"/>
      <c r="DAF505" s="2479"/>
      <c r="DAK505" s="2476"/>
      <c r="DAL505" s="2476"/>
      <c r="DAM505" s="2476"/>
      <c r="DAN505" s="2479"/>
      <c r="DAO505" s="2479"/>
      <c r="DAP505" s="2479"/>
      <c r="DAQ505" s="2479"/>
      <c r="DAV505" s="2476"/>
      <c r="DAW505" s="2476"/>
      <c r="DAX505" s="2476"/>
      <c r="DAY505" s="2479"/>
      <c r="DAZ505" s="2479"/>
      <c r="DBA505" s="2479"/>
      <c r="DBB505" s="2479"/>
      <c r="DBG505" s="2476"/>
      <c r="DBH505" s="2476"/>
      <c r="DBI505" s="2476"/>
      <c r="DBJ505" s="2479"/>
      <c r="DBK505" s="2479"/>
      <c r="DBL505" s="2479"/>
      <c r="DBM505" s="2479"/>
      <c r="DBR505" s="2476"/>
      <c r="DBS505" s="2476"/>
      <c r="DBT505" s="2476"/>
      <c r="DBU505" s="2479"/>
      <c r="DBV505" s="2479"/>
      <c r="DBW505" s="2479"/>
      <c r="DBX505" s="2479"/>
      <c r="DCC505" s="2476"/>
      <c r="DCD505" s="2476"/>
      <c r="DCE505" s="2476"/>
      <c r="DCF505" s="2479"/>
      <c r="DCG505" s="2479"/>
      <c r="DCH505" s="2479"/>
      <c r="DCI505" s="2479"/>
      <c r="DCN505" s="2476"/>
      <c r="DCO505" s="2476"/>
      <c r="DCP505" s="2476"/>
      <c r="DCQ505" s="2479"/>
      <c r="DCR505" s="2479"/>
      <c r="DCS505" s="2479"/>
      <c r="DCT505" s="2479"/>
      <c r="DCY505" s="2476"/>
      <c r="DCZ505" s="2476"/>
      <c r="DDA505" s="2476"/>
      <c r="DDB505" s="2479"/>
      <c r="DDC505" s="2479"/>
      <c r="DDD505" s="2479"/>
      <c r="DDE505" s="2479"/>
      <c r="DDJ505" s="2476"/>
      <c r="DDK505" s="2476"/>
      <c r="DDL505" s="2476"/>
      <c r="DDM505" s="2479"/>
      <c r="DDN505" s="2479"/>
      <c r="DDO505" s="2479"/>
      <c r="DDP505" s="2479"/>
      <c r="DDU505" s="2476"/>
      <c r="DDV505" s="2476"/>
      <c r="DDW505" s="2476"/>
      <c r="DDX505" s="2479"/>
      <c r="DDY505" s="2479"/>
      <c r="DDZ505" s="2479"/>
      <c r="DEA505" s="2479"/>
      <c r="DEF505" s="2476"/>
      <c r="DEG505" s="2476"/>
      <c r="DEH505" s="2476"/>
      <c r="DEI505" s="2479"/>
      <c r="DEJ505" s="2479"/>
      <c r="DEK505" s="2479"/>
      <c r="DEL505" s="2479"/>
      <c r="DEQ505" s="2476"/>
      <c r="DER505" s="2476"/>
      <c r="DES505" s="2476"/>
      <c r="DET505" s="2479"/>
      <c r="DEU505" s="2479"/>
      <c r="DEV505" s="2479"/>
      <c r="DEW505" s="2479"/>
      <c r="DFB505" s="2476"/>
      <c r="DFC505" s="2476"/>
      <c r="DFD505" s="2476"/>
      <c r="DFE505" s="2479"/>
      <c r="DFF505" s="2479"/>
      <c r="DFG505" s="2479"/>
      <c r="DFH505" s="2479"/>
      <c r="DFM505" s="2476"/>
      <c r="DFN505" s="2476"/>
      <c r="DFO505" s="2476"/>
      <c r="DFP505" s="2479"/>
      <c r="DFQ505" s="2479"/>
      <c r="DFR505" s="2479"/>
      <c r="DFS505" s="2479"/>
      <c r="DFX505" s="2476"/>
      <c r="DFY505" s="2476"/>
      <c r="DFZ505" s="2476"/>
      <c r="DGA505" s="2479"/>
      <c r="DGB505" s="2479"/>
      <c r="DGC505" s="2479"/>
      <c r="DGD505" s="2479"/>
      <c r="DGI505" s="2476"/>
      <c r="DGJ505" s="2476"/>
      <c r="DGK505" s="2476"/>
      <c r="DGL505" s="2479"/>
      <c r="DGM505" s="2479"/>
      <c r="DGN505" s="2479"/>
      <c r="DGO505" s="2479"/>
      <c r="DGT505" s="2476"/>
      <c r="DGU505" s="2476"/>
      <c r="DGV505" s="2476"/>
      <c r="DGW505" s="2479"/>
      <c r="DGX505" s="2479"/>
      <c r="DGY505" s="2479"/>
      <c r="DGZ505" s="2479"/>
      <c r="DHE505" s="2476"/>
      <c r="DHF505" s="2476"/>
      <c r="DHG505" s="2476"/>
      <c r="DHH505" s="2479"/>
      <c r="DHI505" s="2479"/>
      <c r="DHJ505" s="2479"/>
      <c r="DHK505" s="2479"/>
      <c r="DHP505" s="2476"/>
      <c r="DHQ505" s="2476"/>
      <c r="DHR505" s="2476"/>
      <c r="DHS505" s="2479"/>
      <c r="DHT505" s="2479"/>
      <c r="DHU505" s="2479"/>
      <c r="DHV505" s="2479"/>
      <c r="DIA505" s="2476"/>
      <c r="DIB505" s="2476"/>
      <c r="DIC505" s="2476"/>
      <c r="DID505" s="2479"/>
      <c r="DIE505" s="2479"/>
      <c r="DIF505" s="2479"/>
      <c r="DIG505" s="2479"/>
      <c r="DIL505" s="2476"/>
      <c r="DIM505" s="2476"/>
      <c r="DIN505" s="2476"/>
      <c r="DIO505" s="2479"/>
      <c r="DIP505" s="2479"/>
      <c r="DIQ505" s="2479"/>
      <c r="DIR505" s="2479"/>
      <c r="DIW505" s="2476"/>
      <c r="DIX505" s="2476"/>
      <c r="DIY505" s="2476"/>
      <c r="DIZ505" s="2479"/>
      <c r="DJA505" s="2479"/>
      <c r="DJB505" s="2479"/>
      <c r="DJC505" s="2479"/>
      <c r="DJH505" s="2476"/>
      <c r="DJI505" s="2476"/>
      <c r="DJJ505" s="2476"/>
      <c r="DJK505" s="2479"/>
      <c r="DJL505" s="2479"/>
      <c r="DJM505" s="2479"/>
      <c r="DJN505" s="2479"/>
      <c r="DJS505" s="2476"/>
      <c r="DJT505" s="2476"/>
      <c r="DJU505" s="2476"/>
      <c r="DJV505" s="2479"/>
      <c r="DJW505" s="2479"/>
      <c r="DJX505" s="2479"/>
      <c r="DJY505" s="2479"/>
      <c r="DKD505" s="2476"/>
      <c r="DKE505" s="2476"/>
      <c r="DKF505" s="2476"/>
      <c r="DKG505" s="2479"/>
      <c r="DKH505" s="2479"/>
      <c r="DKI505" s="2479"/>
      <c r="DKJ505" s="2479"/>
      <c r="DKO505" s="2476"/>
      <c r="DKP505" s="2476"/>
      <c r="DKQ505" s="2476"/>
      <c r="DKR505" s="2479"/>
      <c r="DKS505" s="2479"/>
      <c r="DKT505" s="2479"/>
      <c r="DKU505" s="2479"/>
      <c r="DKZ505" s="2476"/>
      <c r="DLA505" s="2476"/>
      <c r="DLB505" s="2476"/>
      <c r="DLC505" s="2479"/>
      <c r="DLD505" s="2479"/>
      <c r="DLE505" s="2479"/>
      <c r="DLF505" s="2479"/>
      <c r="DLK505" s="2476"/>
      <c r="DLL505" s="2476"/>
      <c r="DLM505" s="2476"/>
      <c r="DLN505" s="2479"/>
      <c r="DLO505" s="2479"/>
      <c r="DLP505" s="2479"/>
      <c r="DLQ505" s="2479"/>
      <c r="DLV505" s="2476"/>
      <c r="DLW505" s="2476"/>
      <c r="DLX505" s="2476"/>
      <c r="DLY505" s="2479"/>
      <c r="DLZ505" s="2479"/>
      <c r="DMA505" s="2479"/>
      <c r="DMB505" s="2479"/>
      <c r="DMG505" s="2476"/>
      <c r="DMH505" s="2476"/>
      <c r="DMI505" s="2476"/>
      <c r="DMJ505" s="2479"/>
      <c r="DMK505" s="2479"/>
      <c r="DML505" s="2479"/>
      <c r="DMM505" s="2479"/>
      <c r="DMR505" s="2476"/>
      <c r="DMS505" s="2476"/>
      <c r="DMT505" s="2476"/>
      <c r="DMU505" s="2479"/>
      <c r="DMV505" s="2479"/>
      <c r="DMW505" s="2479"/>
      <c r="DMX505" s="2479"/>
      <c r="DNC505" s="2476"/>
      <c r="DND505" s="2476"/>
      <c r="DNE505" s="2476"/>
      <c r="DNF505" s="2479"/>
      <c r="DNG505" s="2479"/>
      <c r="DNH505" s="2479"/>
      <c r="DNI505" s="2479"/>
      <c r="DNN505" s="2476"/>
      <c r="DNO505" s="2476"/>
      <c r="DNP505" s="2476"/>
      <c r="DNQ505" s="2479"/>
      <c r="DNR505" s="2479"/>
      <c r="DNS505" s="2479"/>
      <c r="DNT505" s="2479"/>
      <c r="DNY505" s="2476"/>
      <c r="DNZ505" s="2476"/>
      <c r="DOA505" s="2476"/>
      <c r="DOB505" s="2479"/>
      <c r="DOC505" s="2479"/>
      <c r="DOD505" s="2479"/>
      <c r="DOE505" s="2479"/>
      <c r="DOJ505" s="2476"/>
      <c r="DOK505" s="2476"/>
      <c r="DOL505" s="2476"/>
      <c r="DOM505" s="2479"/>
      <c r="DON505" s="2479"/>
      <c r="DOO505" s="2479"/>
      <c r="DOP505" s="2479"/>
      <c r="DOU505" s="2476"/>
      <c r="DOV505" s="2476"/>
      <c r="DOW505" s="2476"/>
      <c r="DOX505" s="2479"/>
      <c r="DOY505" s="2479"/>
      <c r="DOZ505" s="2479"/>
      <c r="DPA505" s="2479"/>
      <c r="DPF505" s="2476"/>
      <c r="DPG505" s="2476"/>
      <c r="DPH505" s="2476"/>
      <c r="DPI505" s="2479"/>
      <c r="DPJ505" s="2479"/>
      <c r="DPK505" s="2479"/>
      <c r="DPL505" s="2479"/>
      <c r="DPQ505" s="2476"/>
      <c r="DPR505" s="2476"/>
      <c r="DPS505" s="2476"/>
      <c r="DPT505" s="2479"/>
      <c r="DPU505" s="2479"/>
      <c r="DPV505" s="2479"/>
      <c r="DPW505" s="2479"/>
      <c r="DQB505" s="2476"/>
      <c r="DQC505" s="2476"/>
      <c r="DQD505" s="2476"/>
      <c r="DQE505" s="2479"/>
      <c r="DQF505" s="2479"/>
      <c r="DQG505" s="2479"/>
      <c r="DQH505" s="2479"/>
      <c r="DQM505" s="2476"/>
      <c r="DQN505" s="2476"/>
      <c r="DQO505" s="2476"/>
      <c r="DQP505" s="2479"/>
      <c r="DQQ505" s="2479"/>
      <c r="DQR505" s="2479"/>
      <c r="DQS505" s="2479"/>
      <c r="DQX505" s="2476"/>
      <c r="DQY505" s="2476"/>
      <c r="DQZ505" s="2476"/>
      <c r="DRA505" s="2479"/>
      <c r="DRB505" s="2479"/>
      <c r="DRC505" s="2479"/>
      <c r="DRD505" s="2479"/>
      <c r="DRI505" s="2476"/>
      <c r="DRJ505" s="2476"/>
      <c r="DRK505" s="2476"/>
      <c r="DRL505" s="2479"/>
      <c r="DRM505" s="2479"/>
      <c r="DRN505" s="2479"/>
      <c r="DRO505" s="2479"/>
      <c r="DRT505" s="2476"/>
      <c r="DRU505" s="2476"/>
      <c r="DRV505" s="2476"/>
      <c r="DRW505" s="2479"/>
      <c r="DRX505" s="2479"/>
      <c r="DRY505" s="2479"/>
      <c r="DRZ505" s="2479"/>
      <c r="DSE505" s="2476"/>
      <c r="DSF505" s="2476"/>
      <c r="DSG505" s="2476"/>
      <c r="DSH505" s="2479"/>
      <c r="DSI505" s="2479"/>
      <c r="DSJ505" s="2479"/>
      <c r="DSK505" s="2479"/>
      <c r="DSP505" s="2476"/>
      <c r="DSQ505" s="2476"/>
      <c r="DSR505" s="2476"/>
      <c r="DSS505" s="2479"/>
      <c r="DST505" s="2479"/>
      <c r="DSU505" s="2479"/>
      <c r="DSV505" s="2479"/>
      <c r="DTA505" s="2476"/>
      <c r="DTB505" s="2476"/>
      <c r="DTC505" s="2476"/>
      <c r="DTD505" s="2479"/>
      <c r="DTE505" s="2479"/>
      <c r="DTF505" s="2479"/>
      <c r="DTG505" s="2479"/>
      <c r="DTL505" s="2476"/>
      <c r="DTM505" s="2476"/>
      <c r="DTN505" s="2476"/>
      <c r="DTO505" s="2479"/>
      <c r="DTP505" s="2479"/>
      <c r="DTQ505" s="2479"/>
      <c r="DTR505" s="2479"/>
      <c r="DTW505" s="2476"/>
      <c r="DTX505" s="2476"/>
      <c r="DTY505" s="2476"/>
      <c r="DTZ505" s="2479"/>
      <c r="DUA505" s="2479"/>
      <c r="DUB505" s="2479"/>
      <c r="DUC505" s="2479"/>
      <c r="DUH505" s="2476"/>
      <c r="DUI505" s="2476"/>
      <c r="DUJ505" s="2476"/>
      <c r="DUK505" s="2479"/>
      <c r="DUL505" s="2479"/>
      <c r="DUM505" s="2479"/>
      <c r="DUN505" s="2479"/>
      <c r="DUS505" s="2476"/>
      <c r="DUT505" s="2476"/>
      <c r="DUU505" s="2476"/>
      <c r="DUV505" s="2479"/>
      <c r="DUW505" s="2479"/>
      <c r="DUX505" s="2479"/>
      <c r="DUY505" s="2479"/>
      <c r="DVD505" s="2476"/>
      <c r="DVE505" s="2476"/>
      <c r="DVF505" s="2476"/>
      <c r="DVG505" s="2479"/>
      <c r="DVH505" s="2479"/>
      <c r="DVI505" s="2479"/>
      <c r="DVJ505" s="2479"/>
      <c r="DVO505" s="2476"/>
      <c r="DVP505" s="2476"/>
      <c r="DVQ505" s="2476"/>
      <c r="DVR505" s="2479"/>
      <c r="DVS505" s="2479"/>
      <c r="DVT505" s="2479"/>
      <c r="DVU505" s="2479"/>
      <c r="DVZ505" s="2476"/>
      <c r="DWA505" s="2476"/>
      <c r="DWB505" s="2476"/>
      <c r="DWC505" s="2479"/>
      <c r="DWD505" s="2479"/>
      <c r="DWE505" s="2479"/>
      <c r="DWF505" s="2479"/>
      <c r="DWK505" s="2476"/>
      <c r="DWL505" s="2476"/>
      <c r="DWM505" s="2476"/>
      <c r="DWN505" s="2479"/>
      <c r="DWO505" s="2479"/>
      <c r="DWP505" s="2479"/>
      <c r="DWQ505" s="2479"/>
      <c r="DWV505" s="2476"/>
      <c r="DWW505" s="2476"/>
      <c r="DWX505" s="2476"/>
      <c r="DWY505" s="2479"/>
      <c r="DWZ505" s="2479"/>
      <c r="DXA505" s="2479"/>
      <c r="DXB505" s="2479"/>
      <c r="DXG505" s="2476"/>
      <c r="DXH505" s="2476"/>
      <c r="DXI505" s="2476"/>
      <c r="DXJ505" s="2479"/>
      <c r="DXK505" s="2479"/>
      <c r="DXL505" s="2479"/>
      <c r="DXM505" s="2479"/>
      <c r="DXR505" s="2476"/>
      <c r="DXS505" s="2476"/>
      <c r="DXT505" s="2476"/>
      <c r="DXU505" s="2479"/>
      <c r="DXV505" s="2479"/>
      <c r="DXW505" s="2479"/>
      <c r="DXX505" s="2479"/>
      <c r="DYC505" s="2476"/>
      <c r="DYD505" s="2476"/>
      <c r="DYE505" s="2476"/>
      <c r="DYF505" s="2479"/>
      <c r="DYG505" s="2479"/>
      <c r="DYH505" s="2479"/>
      <c r="DYI505" s="2479"/>
      <c r="DYN505" s="2476"/>
      <c r="DYO505" s="2476"/>
      <c r="DYP505" s="2476"/>
      <c r="DYQ505" s="2479"/>
      <c r="DYR505" s="2479"/>
      <c r="DYS505" s="2479"/>
      <c r="DYT505" s="2479"/>
      <c r="DYY505" s="2476"/>
      <c r="DYZ505" s="2476"/>
      <c r="DZA505" s="2476"/>
      <c r="DZB505" s="2479"/>
      <c r="DZC505" s="2479"/>
      <c r="DZD505" s="2479"/>
      <c r="DZE505" s="2479"/>
      <c r="DZJ505" s="2476"/>
      <c r="DZK505" s="2476"/>
      <c r="DZL505" s="2476"/>
      <c r="DZM505" s="2479"/>
      <c r="DZN505" s="2479"/>
      <c r="DZO505" s="2479"/>
      <c r="DZP505" s="2479"/>
      <c r="DZU505" s="2476"/>
      <c r="DZV505" s="2476"/>
      <c r="DZW505" s="2476"/>
      <c r="DZX505" s="2479"/>
      <c r="DZY505" s="2479"/>
      <c r="DZZ505" s="2479"/>
      <c r="EAA505" s="2479"/>
      <c r="EAF505" s="2476"/>
      <c r="EAG505" s="2476"/>
      <c r="EAH505" s="2476"/>
      <c r="EAI505" s="2479"/>
      <c r="EAJ505" s="2479"/>
      <c r="EAK505" s="2479"/>
      <c r="EAL505" s="2479"/>
      <c r="EAQ505" s="2476"/>
      <c r="EAR505" s="2476"/>
      <c r="EAS505" s="2476"/>
      <c r="EAT505" s="2479"/>
      <c r="EAU505" s="2479"/>
      <c r="EAV505" s="2479"/>
      <c r="EAW505" s="2479"/>
      <c r="EBB505" s="2476"/>
      <c r="EBC505" s="2476"/>
      <c r="EBD505" s="2476"/>
      <c r="EBE505" s="2479"/>
      <c r="EBF505" s="2479"/>
      <c r="EBG505" s="2479"/>
      <c r="EBH505" s="2479"/>
      <c r="EBM505" s="2476"/>
      <c r="EBN505" s="2476"/>
      <c r="EBO505" s="2476"/>
      <c r="EBP505" s="2479"/>
      <c r="EBQ505" s="2479"/>
      <c r="EBR505" s="2479"/>
      <c r="EBS505" s="2479"/>
      <c r="EBX505" s="2476"/>
      <c r="EBY505" s="2476"/>
      <c r="EBZ505" s="2476"/>
      <c r="ECA505" s="2479"/>
      <c r="ECB505" s="2479"/>
      <c r="ECC505" s="2479"/>
      <c r="ECD505" s="2479"/>
      <c r="ECI505" s="2476"/>
      <c r="ECJ505" s="2476"/>
      <c r="ECK505" s="2476"/>
      <c r="ECL505" s="2479"/>
      <c r="ECM505" s="2479"/>
      <c r="ECN505" s="2479"/>
      <c r="ECO505" s="2479"/>
      <c r="ECT505" s="2476"/>
      <c r="ECU505" s="2476"/>
      <c r="ECV505" s="2476"/>
      <c r="ECW505" s="2479"/>
      <c r="ECX505" s="2479"/>
      <c r="ECY505" s="2479"/>
      <c r="ECZ505" s="2479"/>
      <c r="EDE505" s="2476"/>
      <c r="EDF505" s="2476"/>
      <c r="EDG505" s="2476"/>
      <c r="EDH505" s="2479"/>
      <c r="EDI505" s="2479"/>
      <c r="EDJ505" s="2479"/>
      <c r="EDK505" s="2479"/>
      <c r="EDP505" s="2476"/>
      <c r="EDQ505" s="2476"/>
      <c r="EDR505" s="2476"/>
      <c r="EDS505" s="2479"/>
      <c r="EDT505" s="2479"/>
      <c r="EDU505" s="2479"/>
      <c r="EDV505" s="2479"/>
      <c r="EEA505" s="2476"/>
      <c r="EEB505" s="2476"/>
      <c r="EEC505" s="2476"/>
      <c r="EED505" s="2479"/>
      <c r="EEE505" s="2479"/>
      <c r="EEF505" s="2479"/>
      <c r="EEG505" s="2479"/>
      <c r="EEL505" s="2476"/>
      <c r="EEM505" s="2476"/>
      <c r="EEN505" s="2476"/>
      <c r="EEO505" s="2479"/>
      <c r="EEP505" s="2479"/>
      <c r="EEQ505" s="2479"/>
      <c r="EER505" s="2479"/>
      <c r="EEW505" s="2476"/>
      <c r="EEX505" s="2476"/>
      <c r="EEY505" s="2476"/>
      <c r="EEZ505" s="2479"/>
      <c r="EFA505" s="2479"/>
      <c r="EFB505" s="2479"/>
      <c r="EFC505" s="2479"/>
      <c r="EFH505" s="2476"/>
      <c r="EFI505" s="2476"/>
      <c r="EFJ505" s="2476"/>
      <c r="EFK505" s="2479"/>
      <c r="EFL505" s="2479"/>
      <c r="EFM505" s="2479"/>
      <c r="EFN505" s="2479"/>
      <c r="EFS505" s="2476"/>
      <c r="EFT505" s="2476"/>
      <c r="EFU505" s="2476"/>
      <c r="EFV505" s="2479"/>
      <c r="EFW505" s="2479"/>
      <c r="EFX505" s="2479"/>
      <c r="EFY505" s="2479"/>
      <c r="EGD505" s="2476"/>
      <c r="EGE505" s="2476"/>
      <c r="EGF505" s="2476"/>
      <c r="EGG505" s="2479"/>
      <c r="EGH505" s="2479"/>
      <c r="EGI505" s="2479"/>
      <c r="EGJ505" s="2479"/>
      <c r="EGO505" s="2476"/>
      <c r="EGP505" s="2476"/>
      <c r="EGQ505" s="2476"/>
      <c r="EGR505" s="2479"/>
      <c r="EGS505" s="2479"/>
      <c r="EGT505" s="2479"/>
      <c r="EGU505" s="2479"/>
      <c r="EGZ505" s="2476"/>
      <c r="EHA505" s="2476"/>
      <c r="EHB505" s="2476"/>
      <c r="EHC505" s="2479"/>
      <c r="EHD505" s="2479"/>
      <c r="EHE505" s="2479"/>
      <c r="EHF505" s="2479"/>
      <c r="EHK505" s="2476"/>
      <c r="EHL505" s="2476"/>
      <c r="EHM505" s="2476"/>
      <c r="EHN505" s="2479"/>
      <c r="EHO505" s="2479"/>
      <c r="EHP505" s="2479"/>
      <c r="EHQ505" s="2479"/>
      <c r="EHV505" s="2476"/>
      <c r="EHW505" s="2476"/>
      <c r="EHX505" s="2476"/>
      <c r="EHY505" s="2479"/>
      <c r="EHZ505" s="2479"/>
      <c r="EIA505" s="2479"/>
      <c r="EIB505" s="2479"/>
      <c r="EIG505" s="2476"/>
      <c r="EIH505" s="2476"/>
      <c r="EII505" s="2476"/>
      <c r="EIJ505" s="2479"/>
      <c r="EIK505" s="2479"/>
      <c r="EIL505" s="2479"/>
      <c r="EIM505" s="2479"/>
      <c r="EIR505" s="2476"/>
      <c r="EIS505" s="2476"/>
      <c r="EIT505" s="2476"/>
      <c r="EIU505" s="2479"/>
      <c r="EIV505" s="2479"/>
      <c r="EIW505" s="2479"/>
      <c r="EIX505" s="2479"/>
      <c r="EJC505" s="2476"/>
      <c r="EJD505" s="2476"/>
      <c r="EJE505" s="2476"/>
      <c r="EJF505" s="2479"/>
      <c r="EJG505" s="2479"/>
      <c r="EJH505" s="2479"/>
      <c r="EJI505" s="2479"/>
      <c r="EJN505" s="2476"/>
      <c r="EJO505" s="2476"/>
      <c r="EJP505" s="2476"/>
      <c r="EJQ505" s="2479"/>
      <c r="EJR505" s="2479"/>
      <c r="EJS505" s="2479"/>
      <c r="EJT505" s="2479"/>
      <c r="EJY505" s="2476"/>
      <c r="EJZ505" s="2476"/>
      <c r="EKA505" s="2476"/>
      <c r="EKB505" s="2479"/>
      <c r="EKC505" s="2479"/>
      <c r="EKD505" s="2479"/>
      <c r="EKE505" s="2479"/>
      <c r="EKJ505" s="2476"/>
      <c r="EKK505" s="2476"/>
      <c r="EKL505" s="2476"/>
      <c r="EKM505" s="2479"/>
      <c r="EKN505" s="2479"/>
      <c r="EKO505" s="2479"/>
      <c r="EKP505" s="2479"/>
      <c r="EKU505" s="2476"/>
      <c r="EKV505" s="2476"/>
      <c r="EKW505" s="2476"/>
      <c r="EKX505" s="2479"/>
      <c r="EKY505" s="2479"/>
      <c r="EKZ505" s="2479"/>
      <c r="ELA505" s="2479"/>
      <c r="ELF505" s="2476"/>
      <c r="ELG505" s="2476"/>
      <c r="ELH505" s="2476"/>
      <c r="ELI505" s="2479"/>
      <c r="ELJ505" s="2479"/>
      <c r="ELK505" s="2479"/>
      <c r="ELL505" s="2479"/>
      <c r="ELQ505" s="2476"/>
      <c r="ELR505" s="2476"/>
      <c r="ELS505" s="2476"/>
      <c r="ELT505" s="2479"/>
      <c r="ELU505" s="2479"/>
      <c r="ELV505" s="2479"/>
      <c r="ELW505" s="2479"/>
      <c r="EMB505" s="2476"/>
      <c r="EMC505" s="2476"/>
      <c r="EMD505" s="2476"/>
      <c r="EME505" s="2479"/>
      <c r="EMF505" s="2479"/>
      <c r="EMG505" s="2479"/>
      <c r="EMH505" s="2479"/>
      <c r="EMM505" s="2476"/>
      <c r="EMN505" s="2476"/>
      <c r="EMO505" s="2476"/>
      <c r="EMP505" s="2479"/>
      <c r="EMQ505" s="2479"/>
      <c r="EMR505" s="2479"/>
      <c r="EMS505" s="2479"/>
      <c r="EMX505" s="2476"/>
      <c r="EMY505" s="2476"/>
      <c r="EMZ505" s="2476"/>
      <c r="ENA505" s="2479"/>
      <c r="ENB505" s="2479"/>
      <c r="ENC505" s="2479"/>
      <c r="END505" s="2479"/>
      <c r="ENI505" s="2476"/>
      <c r="ENJ505" s="2476"/>
      <c r="ENK505" s="2476"/>
      <c r="ENL505" s="2479"/>
      <c r="ENM505" s="2479"/>
      <c r="ENN505" s="2479"/>
      <c r="ENO505" s="2479"/>
      <c r="ENT505" s="2476"/>
      <c r="ENU505" s="2476"/>
      <c r="ENV505" s="2476"/>
      <c r="ENW505" s="2479"/>
      <c r="ENX505" s="2479"/>
      <c r="ENY505" s="2479"/>
      <c r="ENZ505" s="2479"/>
      <c r="EOE505" s="2476"/>
      <c r="EOF505" s="2476"/>
      <c r="EOG505" s="2476"/>
      <c r="EOH505" s="2479"/>
      <c r="EOI505" s="2479"/>
      <c r="EOJ505" s="2479"/>
      <c r="EOK505" s="2479"/>
      <c r="EOP505" s="2476"/>
      <c r="EOQ505" s="2476"/>
      <c r="EOR505" s="2476"/>
      <c r="EOS505" s="2479"/>
      <c r="EOT505" s="2479"/>
      <c r="EOU505" s="2479"/>
      <c r="EOV505" s="2479"/>
      <c r="EPA505" s="2476"/>
      <c r="EPB505" s="2476"/>
      <c r="EPC505" s="2476"/>
      <c r="EPD505" s="2479"/>
      <c r="EPE505" s="2479"/>
      <c r="EPF505" s="2479"/>
      <c r="EPG505" s="2479"/>
      <c r="EPL505" s="2476"/>
      <c r="EPM505" s="2476"/>
      <c r="EPN505" s="2476"/>
      <c r="EPO505" s="2479"/>
      <c r="EPP505" s="2479"/>
      <c r="EPQ505" s="2479"/>
      <c r="EPR505" s="2479"/>
      <c r="EPW505" s="2476"/>
      <c r="EPX505" s="2476"/>
      <c r="EPY505" s="2476"/>
      <c r="EPZ505" s="2479"/>
      <c r="EQA505" s="2479"/>
      <c r="EQB505" s="2479"/>
      <c r="EQC505" s="2479"/>
      <c r="EQH505" s="2476"/>
      <c r="EQI505" s="2476"/>
      <c r="EQJ505" s="2476"/>
      <c r="EQK505" s="2479"/>
      <c r="EQL505" s="2479"/>
      <c r="EQM505" s="2479"/>
      <c r="EQN505" s="2479"/>
      <c r="EQS505" s="2476"/>
      <c r="EQT505" s="2476"/>
      <c r="EQU505" s="2476"/>
      <c r="EQV505" s="2479"/>
      <c r="EQW505" s="2479"/>
      <c r="EQX505" s="2479"/>
      <c r="EQY505" s="2479"/>
      <c r="ERD505" s="2476"/>
      <c r="ERE505" s="2476"/>
      <c r="ERF505" s="2476"/>
      <c r="ERG505" s="2479"/>
      <c r="ERH505" s="2479"/>
      <c r="ERI505" s="2479"/>
      <c r="ERJ505" s="2479"/>
      <c r="ERO505" s="2476"/>
      <c r="ERP505" s="2476"/>
      <c r="ERQ505" s="2476"/>
      <c r="ERR505" s="2479"/>
      <c r="ERS505" s="2479"/>
      <c r="ERT505" s="2479"/>
      <c r="ERU505" s="2479"/>
      <c r="ERZ505" s="2476"/>
      <c r="ESA505" s="2476"/>
      <c r="ESB505" s="2476"/>
      <c r="ESC505" s="2479"/>
      <c r="ESD505" s="2479"/>
      <c r="ESE505" s="2479"/>
      <c r="ESF505" s="2479"/>
      <c r="ESK505" s="2476"/>
      <c r="ESL505" s="2476"/>
      <c r="ESM505" s="2476"/>
      <c r="ESN505" s="2479"/>
      <c r="ESO505" s="2479"/>
      <c r="ESP505" s="2479"/>
      <c r="ESQ505" s="2479"/>
      <c r="ESV505" s="2476"/>
      <c r="ESW505" s="2476"/>
      <c r="ESX505" s="2476"/>
      <c r="ESY505" s="2479"/>
      <c r="ESZ505" s="2479"/>
      <c r="ETA505" s="2479"/>
      <c r="ETB505" s="2479"/>
      <c r="ETG505" s="2476"/>
      <c r="ETH505" s="2476"/>
      <c r="ETI505" s="2476"/>
      <c r="ETJ505" s="2479"/>
      <c r="ETK505" s="2479"/>
      <c r="ETL505" s="2479"/>
      <c r="ETM505" s="2479"/>
      <c r="ETR505" s="2476"/>
      <c r="ETS505" s="2476"/>
      <c r="ETT505" s="2476"/>
      <c r="ETU505" s="2479"/>
      <c r="ETV505" s="2479"/>
      <c r="ETW505" s="2479"/>
      <c r="ETX505" s="2479"/>
      <c r="EUC505" s="2476"/>
      <c r="EUD505" s="2476"/>
      <c r="EUE505" s="2476"/>
      <c r="EUF505" s="2479"/>
      <c r="EUG505" s="2479"/>
      <c r="EUH505" s="2479"/>
      <c r="EUI505" s="2479"/>
      <c r="EUN505" s="2476"/>
      <c r="EUO505" s="2476"/>
      <c r="EUP505" s="2476"/>
      <c r="EUQ505" s="2479"/>
      <c r="EUR505" s="2479"/>
      <c r="EUS505" s="2479"/>
      <c r="EUT505" s="2479"/>
      <c r="EUY505" s="2476"/>
      <c r="EUZ505" s="2476"/>
      <c r="EVA505" s="2476"/>
      <c r="EVB505" s="2479"/>
      <c r="EVC505" s="2479"/>
      <c r="EVD505" s="2479"/>
      <c r="EVE505" s="2479"/>
      <c r="EVJ505" s="2476"/>
      <c r="EVK505" s="2476"/>
      <c r="EVL505" s="2476"/>
      <c r="EVM505" s="2479"/>
      <c r="EVN505" s="2479"/>
      <c r="EVO505" s="2479"/>
      <c r="EVP505" s="2479"/>
      <c r="EVU505" s="2476"/>
      <c r="EVV505" s="2476"/>
      <c r="EVW505" s="2476"/>
      <c r="EVX505" s="2479"/>
      <c r="EVY505" s="2479"/>
      <c r="EVZ505" s="2479"/>
      <c r="EWA505" s="2479"/>
      <c r="EWF505" s="2476"/>
      <c r="EWG505" s="2476"/>
      <c r="EWH505" s="2476"/>
      <c r="EWI505" s="2479"/>
      <c r="EWJ505" s="2479"/>
      <c r="EWK505" s="2479"/>
      <c r="EWL505" s="2479"/>
      <c r="EWQ505" s="2476"/>
      <c r="EWR505" s="2476"/>
      <c r="EWS505" s="2476"/>
      <c r="EWT505" s="2479"/>
      <c r="EWU505" s="2479"/>
      <c r="EWV505" s="2479"/>
      <c r="EWW505" s="2479"/>
      <c r="EXB505" s="2476"/>
      <c r="EXC505" s="2476"/>
      <c r="EXD505" s="2476"/>
      <c r="EXE505" s="2479"/>
      <c r="EXF505" s="2479"/>
      <c r="EXG505" s="2479"/>
      <c r="EXH505" s="2479"/>
      <c r="EXM505" s="2476"/>
      <c r="EXN505" s="2476"/>
      <c r="EXO505" s="2476"/>
      <c r="EXP505" s="2479"/>
      <c r="EXQ505" s="2479"/>
      <c r="EXR505" s="2479"/>
      <c r="EXS505" s="2479"/>
      <c r="EXX505" s="2476"/>
      <c r="EXY505" s="2476"/>
      <c r="EXZ505" s="2476"/>
      <c r="EYA505" s="2479"/>
      <c r="EYB505" s="2479"/>
      <c r="EYC505" s="2479"/>
      <c r="EYD505" s="2479"/>
      <c r="EYI505" s="2476"/>
      <c r="EYJ505" s="2476"/>
      <c r="EYK505" s="2476"/>
      <c r="EYL505" s="2479"/>
      <c r="EYM505" s="2479"/>
      <c r="EYN505" s="2479"/>
      <c r="EYO505" s="2479"/>
      <c r="EYT505" s="2476"/>
      <c r="EYU505" s="2476"/>
      <c r="EYV505" s="2476"/>
      <c r="EYW505" s="2479"/>
      <c r="EYX505" s="2479"/>
      <c r="EYY505" s="2479"/>
      <c r="EYZ505" s="2479"/>
      <c r="EZE505" s="2476"/>
      <c r="EZF505" s="2476"/>
      <c r="EZG505" s="2476"/>
      <c r="EZH505" s="2479"/>
      <c r="EZI505" s="2479"/>
      <c r="EZJ505" s="2479"/>
      <c r="EZK505" s="2479"/>
      <c r="EZP505" s="2476"/>
      <c r="EZQ505" s="2476"/>
      <c r="EZR505" s="2476"/>
      <c r="EZS505" s="2479"/>
      <c r="EZT505" s="2479"/>
      <c r="EZU505" s="2479"/>
      <c r="EZV505" s="2479"/>
      <c r="FAA505" s="2476"/>
      <c r="FAB505" s="2476"/>
      <c r="FAC505" s="2476"/>
      <c r="FAD505" s="2479"/>
      <c r="FAE505" s="2479"/>
      <c r="FAF505" s="2479"/>
      <c r="FAG505" s="2479"/>
      <c r="FAL505" s="2476"/>
      <c r="FAM505" s="2476"/>
      <c r="FAN505" s="2476"/>
      <c r="FAO505" s="2479"/>
      <c r="FAP505" s="2479"/>
      <c r="FAQ505" s="2479"/>
      <c r="FAR505" s="2479"/>
      <c r="FAW505" s="2476"/>
      <c r="FAX505" s="2476"/>
      <c r="FAY505" s="2476"/>
      <c r="FAZ505" s="2479"/>
      <c r="FBA505" s="2479"/>
      <c r="FBB505" s="2479"/>
      <c r="FBC505" s="2479"/>
      <c r="FBH505" s="2476"/>
      <c r="FBI505" s="2476"/>
      <c r="FBJ505" s="2476"/>
      <c r="FBK505" s="2479"/>
      <c r="FBL505" s="2479"/>
      <c r="FBM505" s="2479"/>
      <c r="FBN505" s="2479"/>
      <c r="FBS505" s="2476"/>
      <c r="FBT505" s="2476"/>
      <c r="FBU505" s="2476"/>
      <c r="FBV505" s="2479"/>
      <c r="FBW505" s="2479"/>
      <c r="FBX505" s="2479"/>
      <c r="FBY505" s="2479"/>
      <c r="FCD505" s="2476"/>
      <c r="FCE505" s="2476"/>
      <c r="FCF505" s="2476"/>
      <c r="FCG505" s="2479"/>
      <c r="FCH505" s="2479"/>
      <c r="FCI505" s="2479"/>
      <c r="FCJ505" s="2479"/>
      <c r="FCO505" s="2476"/>
      <c r="FCP505" s="2476"/>
      <c r="FCQ505" s="2476"/>
      <c r="FCR505" s="2479"/>
      <c r="FCS505" s="2479"/>
      <c r="FCT505" s="2479"/>
      <c r="FCU505" s="2479"/>
      <c r="FCZ505" s="2476"/>
      <c r="FDA505" s="2476"/>
      <c r="FDB505" s="2476"/>
      <c r="FDC505" s="2479"/>
      <c r="FDD505" s="2479"/>
      <c r="FDE505" s="2479"/>
      <c r="FDF505" s="2479"/>
      <c r="FDK505" s="2476"/>
      <c r="FDL505" s="2476"/>
      <c r="FDM505" s="2476"/>
      <c r="FDN505" s="2479"/>
      <c r="FDO505" s="2479"/>
      <c r="FDP505" s="2479"/>
      <c r="FDQ505" s="2479"/>
      <c r="FDV505" s="2476"/>
      <c r="FDW505" s="2476"/>
      <c r="FDX505" s="2476"/>
      <c r="FDY505" s="2479"/>
      <c r="FDZ505" s="2479"/>
      <c r="FEA505" s="2479"/>
      <c r="FEB505" s="2479"/>
      <c r="FEG505" s="2476"/>
      <c r="FEH505" s="2476"/>
      <c r="FEI505" s="2476"/>
      <c r="FEJ505" s="2479"/>
      <c r="FEK505" s="2479"/>
      <c r="FEL505" s="2479"/>
      <c r="FEM505" s="2479"/>
      <c r="FER505" s="2476"/>
      <c r="FES505" s="2476"/>
      <c r="FET505" s="2476"/>
      <c r="FEU505" s="2479"/>
      <c r="FEV505" s="2479"/>
      <c r="FEW505" s="2479"/>
      <c r="FEX505" s="2479"/>
      <c r="FFC505" s="2476"/>
      <c r="FFD505" s="2476"/>
      <c r="FFE505" s="2476"/>
      <c r="FFF505" s="2479"/>
      <c r="FFG505" s="2479"/>
      <c r="FFH505" s="2479"/>
      <c r="FFI505" s="2479"/>
      <c r="FFN505" s="2476"/>
      <c r="FFO505" s="2476"/>
      <c r="FFP505" s="2476"/>
      <c r="FFQ505" s="2479"/>
      <c r="FFR505" s="2479"/>
      <c r="FFS505" s="2479"/>
      <c r="FFT505" s="2479"/>
      <c r="FFY505" s="2476"/>
      <c r="FFZ505" s="2476"/>
      <c r="FGA505" s="2476"/>
      <c r="FGB505" s="2479"/>
      <c r="FGC505" s="2479"/>
      <c r="FGD505" s="2479"/>
      <c r="FGE505" s="2479"/>
      <c r="FGJ505" s="2476"/>
      <c r="FGK505" s="2476"/>
      <c r="FGL505" s="2476"/>
      <c r="FGM505" s="2479"/>
      <c r="FGN505" s="2479"/>
      <c r="FGO505" s="2479"/>
      <c r="FGP505" s="2479"/>
      <c r="FGU505" s="2476"/>
      <c r="FGV505" s="2476"/>
      <c r="FGW505" s="2476"/>
      <c r="FGX505" s="2479"/>
      <c r="FGY505" s="2479"/>
      <c r="FGZ505" s="2479"/>
      <c r="FHA505" s="2479"/>
      <c r="FHF505" s="2476"/>
      <c r="FHG505" s="2476"/>
      <c r="FHH505" s="2476"/>
      <c r="FHI505" s="2479"/>
      <c r="FHJ505" s="2479"/>
      <c r="FHK505" s="2479"/>
      <c r="FHL505" s="2479"/>
      <c r="FHQ505" s="2476"/>
      <c r="FHR505" s="2476"/>
      <c r="FHS505" s="2476"/>
      <c r="FHT505" s="2479"/>
      <c r="FHU505" s="2479"/>
      <c r="FHV505" s="2479"/>
      <c r="FHW505" s="2479"/>
      <c r="FIB505" s="2476"/>
      <c r="FIC505" s="2476"/>
      <c r="FID505" s="2476"/>
      <c r="FIE505" s="2479"/>
      <c r="FIF505" s="2479"/>
      <c r="FIG505" s="2479"/>
      <c r="FIH505" s="2479"/>
      <c r="FIM505" s="2476"/>
      <c r="FIN505" s="2476"/>
      <c r="FIO505" s="2476"/>
      <c r="FIP505" s="2479"/>
      <c r="FIQ505" s="2479"/>
      <c r="FIR505" s="2479"/>
      <c r="FIS505" s="2479"/>
      <c r="FIX505" s="2476"/>
      <c r="FIY505" s="2476"/>
      <c r="FIZ505" s="2476"/>
      <c r="FJA505" s="2479"/>
      <c r="FJB505" s="2479"/>
      <c r="FJC505" s="2479"/>
      <c r="FJD505" s="2479"/>
      <c r="FJI505" s="2476"/>
      <c r="FJJ505" s="2476"/>
      <c r="FJK505" s="2476"/>
      <c r="FJL505" s="2479"/>
      <c r="FJM505" s="2479"/>
      <c r="FJN505" s="2479"/>
      <c r="FJO505" s="2479"/>
      <c r="FJT505" s="2476"/>
      <c r="FJU505" s="2476"/>
      <c r="FJV505" s="2476"/>
      <c r="FJW505" s="2479"/>
      <c r="FJX505" s="2479"/>
      <c r="FJY505" s="2479"/>
      <c r="FJZ505" s="2479"/>
      <c r="FKE505" s="2476"/>
      <c r="FKF505" s="2476"/>
      <c r="FKG505" s="2476"/>
      <c r="FKH505" s="2479"/>
      <c r="FKI505" s="2479"/>
      <c r="FKJ505" s="2479"/>
      <c r="FKK505" s="2479"/>
      <c r="FKP505" s="2476"/>
      <c r="FKQ505" s="2476"/>
      <c r="FKR505" s="2476"/>
      <c r="FKS505" s="2479"/>
      <c r="FKT505" s="2479"/>
      <c r="FKU505" s="2479"/>
      <c r="FKV505" s="2479"/>
      <c r="FLA505" s="2476"/>
      <c r="FLB505" s="2476"/>
      <c r="FLC505" s="2476"/>
      <c r="FLD505" s="2479"/>
      <c r="FLE505" s="2479"/>
      <c r="FLF505" s="2479"/>
      <c r="FLG505" s="2479"/>
      <c r="FLL505" s="2476"/>
      <c r="FLM505" s="2476"/>
      <c r="FLN505" s="2476"/>
      <c r="FLO505" s="2479"/>
      <c r="FLP505" s="2479"/>
      <c r="FLQ505" s="2479"/>
      <c r="FLR505" s="2479"/>
      <c r="FLW505" s="2476"/>
      <c r="FLX505" s="2476"/>
      <c r="FLY505" s="2476"/>
      <c r="FLZ505" s="2479"/>
      <c r="FMA505" s="2479"/>
      <c r="FMB505" s="2479"/>
      <c r="FMC505" s="2479"/>
      <c r="FMH505" s="2476"/>
      <c r="FMI505" s="2476"/>
      <c r="FMJ505" s="2476"/>
      <c r="FMK505" s="2479"/>
      <c r="FML505" s="2479"/>
      <c r="FMM505" s="2479"/>
      <c r="FMN505" s="2479"/>
      <c r="FMS505" s="2476"/>
      <c r="FMT505" s="2476"/>
      <c r="FMU505" s="2476"/>
      <c r="FMV505" s="2479"/>
      <c r="FMW505" s="2479"/>
      <c r="FMX505" s="2479"/>
      <c r="FMY505" s="2479"/>
      <c r="FND505" s="2476"/>
      <c r="FNE505" s="2476"/>
      <c r="FNF505" s="2476"/>
      <c r="FNG505" s="2479"/>
      <c r="FNH505" s="2479"/>
      <c r="FNI505" s="2479"/>
      <c r="FNJ505" s="2479"/>
      <c r="FNO505" s="2476"/>
      <c r="FNP505" s="2476"/>
      <c r="FNQ505" s="2476"/>
      <c r="FNR505" s="2479"/>
      <c r="FNS505" s="2479"/>
      <c r="FNT505" s="2479"/>
      <c r="FNU505" s="2479"/>
      <c r="FNZ505" s="2476"/>
      <c r="FOA505" s="2476"/>
      <c r="FOB505" s="2476"/>
      <c r="FOC505" s="2479"/>
      <c r="FOD505" s="2479"/>
      <c r="FOE505" s="2479"/>
      <c r="FOF505" s="2479"/>
      <c r="FOK505" s="2476"/>
      <c r="FOL505" s="2476"/>
      <c r="FOM505" s="2476"/>
      <c r="FON505" s="2479"/>
      <c r="FOO505" s="2479"/>
      <c r="FOP505" s="2479"/>
      <c r="FOQ505" s="2479"/>
      <c r="FOV505" s="2476"/>
      <c r="FOW505" s="2476"/>
      <c r="FOX505" s="2476"/>
      <c r="FOY505" s="2479"/>
      <c r="FOZ505" s="2479"/>
      <c r="FPA505" s="2479"/>
      <c r="FPB505" s="2479"/>
      <c r="FPG505" s="2476"/>
      <c r="FPH505" s="2476"/>
      <c r="FPI505" s="2476"/>
      <c r="FPJ505" s="2479"/>
      <c r="FPK505" s="2479"/>
      <c r="FPL505" s="2479"/>
      <c r="FPM505" s="2479"/>
      <c r="FPR505" s="2476"/>
      <c r="FPS505" s="2476"/>
      <c r="FPT505" s="2476"/>
      <c r="FPU505" s="2479"/>
      <c r="FPV505" s="2479"/>
      <c r="FPW505" s="2479"/>
      <c r="FPX505" s="2479"/>
      <c r="FQC505" s="2476"/>
      <c r="FQD505" s="2476"/>
      <c r="FQE505" s="2476"/>
      <c r="FQF505" s="2479"/>
      <c r="FQG505" s="2479"/>
      <c r="FQH505" s="2479"/>
      <c r="FQI505" s="2479"/>
      <c r="FQN505" s="2476"/>
      <c r="FQO505" s="2476"/>
      <c r="FQP505" s="2476"/>
      <c r="FQQ505" s="2479"/>
      <c r="FQR505" s="2479"/>
      <c r="FQS505" s="2479"/>
      <c r="FQT505" s="2479"/>
      <c r="FQY505" s="2476"/>
      <c r="FQZ505" s="2476"/>
      <c r="FRA505" s="2476"/>
      <c r="FRB505" s="2479"/>
      <c r="FRC505" s="2479"/>
      <c r="FRD505" s="2479"/>
      <c r="FRE505" s="2479"/>
      <c r="FRJ505" s="2476"/>
      <c r="FRK505" s="2476"/>
      <c r="FRL505" s="2476"/>
      <c r="FRM505" s="2479"/>
      <c r="FRN505" s="2479"/>
      <c r="FRO505" s="2479"/>
      <c r="FRP505" s="2479"/>
      <c r="FRU505" s="2476"/>
      <c r="FRV505" s="2476"/>
      <c r="FRW505" s="2476"/>
      <c r="FRX505" s="2479"/>
      <c r="FRY505" s="2479"/>
      <c r="FRZ505" s="2479"/>
      <c r="FSA505" s="2479"/>
      <c r="FSF505" s="2476"/>
      <c r="FSG505" s="2476"/>
      <c r="FSH505" s="2476"/>
      <c r="FSI505" s="2479"/>
      <c r="FSJ505" s="2479"/>
      <c r="FSK505" s="2479"/>
      <c r="FSL505" s="2479"/>
      <c r="FSQ505" s="2476"/>
      <c r="FSR505" s="2476"/>
      <c r="FSS505" s="2476"/>
      <c r="FST505" s="2479"/>
      <c r="FSU505" s="2479"/>
      <c r="FSV505" s="2479"/>
      <c r="FSW505" s="2479"/>
      <c r="FTB505" s="2476"/>
      <c r="FTC505" s="2476"/>
      <c r="FTD505" s="2476"/>
      <c r="FTE505" s="2479"/>
      <c r="FTF505" s="2479"/>
      <c r="FTG505" s="2479"/>
      <c r="FTH505" s="2479"/>
      <c r="FTM505" s="2476"/>
      <c r="FTN505" s="2476"/>
      <c r="FTO505" s="2476"/>
      <c r="FTP505" s="2479"/>
      <c r="FTQ505" s="2479"/>
      <c r="FTR505" s="2479"/>
      <c r="FTS505" s="2479"/>
      <c r="FTX505" s="2476"/>
      <c r="FTY505" s="2476"/>
      <c r="FTZ505" s="2476"/>
      <c r="FUA505" s="2479"/>
      <c r="FUB505" s="2479"/>
      <c r="FUC505" s="2479"/>
      <c r="FUD505" s="2479"/>
      <c r="FUI505" s="2476"/>
      <c r="FUJ505" s="2476"/>
      <c r="FUK505" s="2476"/>
      <c r="FUL505" s="2479"/>
      <c r="FUM505" s="2479"/>
      <c r="FUN505" s="2479"/>
      <c r="FUO505" s="2479"/>
      <c r="FUT505" s="2476"/>
      <c r="FUU505" s="2476"/>
      <c r="FUV505" s="2476"/>
      <c r="FUW505" s="2479"/>
      <c r="FUX505" s="2479"/>
      <c r="FUY505" s="2479"/>
      <c r="FUZ505" s="2479"/>
      <c r="FVE505" s="2476"/>
      <c r="FVF505" s="2476"/>
      <c r="FVG505" s="2476"/>
      <c r="FVH505" s="2479"/>
      <c r="FVI505" s="2479"/>
      <c r="FVJ505" s="2479"/>
      <c r="FVK505" s="2479"/>
      <c r="FVP505" s="2476"/>
      <c r="FVQ505" s="2476"/>
      <c r="FVR505" s="2476"/>
      <c r="FVS505" s="2479"/>
      <c r="FVT505" s="2479"/>
      <c r="FVU505" s="2479"/>
      <c r="FVV505" s="2479"/>
      <c r="FWA505" s="2476"/>
      <c r="FWB505" s="2476"/>
      <c r="FWC505" s="2476"/>
      <c r="FWD505" s="2479"/>
      <c r="FWE505" s="2479"/>
      <c r="FWF505" s="2479"/>
      <c r="FWG505" s="2479"/>
      <c r="FWL505" s="2476"/>
      <c r="FWM505" s="2476"/>
      <c r="FWN505" s="2476"/>
      <c r="FWO505" s="2479"/>
      <c r="FWP505" s="2479"/>
      <c r="FWQ505" s="2479"/>
      <c r="FWR505" s="2479"/>
      <c r="FWW505" s="2476"/>
      <c r="FWX505" s="2476"/>
      <c r="FWY505" s="2476"/>
      <c r="FWZ505" s="2479"/>
      <c r="FXA505" s="2479"/>
      <c r="FXB505" s="2479"/>
      <c r="FXC505" s="2479"/>
      <c r="FXH505" s="2476"/>
      <c r="FXI505" s="2476"/>
      <c r="FXJ505" s="2476"/>
      <c r="FXK505" s="2479"/>
      <c r="FXL505" s="2479"/>
      <c r="FXM505" s="2479"/>
      <c r="FXN505" s="2479"/>
      <c r="FXS505" s="2476"/>
      <c r="FXT505" s="2476"/>
      <c r="FXU505" s="2476"/>
      <c r="FXV505" s="2479"/>
      <c r="FXW505" s="2479"/>
      <c r="FXX505" s="2479"/>
      <c r="FXY505" s="2479"/>
      <c r="FYD505" s="2476"/>
      <c r="FYE505" s="2476"/>
      <c r="FYF505" s="2476"/>
      <c r="FYG505" s="2479"/>
      <c r="FYH505" s="2479"/>
      <c r="FYI505" s="2479"/>
      <c r="FYJ505" s="2479"/>
      <c r="FYO505" s="2476"/>
      <c r="FYP505" s="2476"/>
      <c r="FYQ505" s="2476"/>
      <c r="FYR505" s="2479"/>
      <c r="FYS505" s="2479"/>
      <c r="FYT505" s="2479"/>
      <c r="FYU505" s="2479"/>
      <c r="FYZ505" s="2476"/>
      <c r="FZA505" s="2476"/>
      <c r="FZB505" s="2476"/>
      <c r="FZC505" s="2479"/>
      <c r="FZD505" s="2479"/>
      <c r="FZE505" s="2479"/>
      <c r="FZF505" s="2479"/>
      <c r="FZK505" s="2476"/>
      <c r="FZL505" s="2476"/>
      <c r="FZM505" s="2476"/>
      <c r="FZN505" s="2479"/>
      <c r="FZO505" s="2479"/>
      <c r="FZP505" s="2479"/>
      <c r="FZQ505" s="2479"/>
      <c r="FZV505" s="2476"/>
      <c r="FZW505" s="2476"/>
      <c r="FZX505" s="2476"/>
      <c r="FZY505" s="2479"/>
      <c r="FZZ505" s="2479"/>
      <c r="GAA505" s="2479"/>
      <c r="GAB505" s="2479"/>
      <c r="GAG505" s="2476"/>
      <c r="GAH505" s="2476"/>
      <c r="GAI505" s="2476"/>
      <c r="GAJ505" s="2479"/>
      <c r="GAK505" s="2479"/>
      <c r="GAL505" s="2479"/>
      <c r="GAM505" s="2479"/>
      <c r="GAR505" s="2476"/>
      <c r="GAS505" s="2476"/>
      <c r="GAT505" s="2476"/>
      <c r="GAU505" s="2479"/>
      <c r="GAV505" s="2479"/>
      <c r="GAW505" s="2479"/>
      <c r="GAX505" s="2479"/>
      <c r="GBC505" s="2476"/>
      <c r="GBD505" s="2476"/>
      <c r="GBE505" s="2476"/>
      <c r="GBF505" s="2479"/>
      <c r="GBG505" s="2479"/>
      <c r="GBH505" s="2479"/>
      <c r="GBI505" s="2479"/>
      <c r="GBN505" s="2476"/>
      <c r="GBO505" s="2476"/>
      <c r="GBP505" s="2476"/>
      <c r="GBQ505" s="2479"/>
      <c r="GBR505" s="2479"/>
      <c r="GBS505" s="2479"/>
      <c r="GBT505" s="2479"/>
      <c r="GBY505" s="2476"/>
      <c r="GBZ505" s="2476"/>
      <c r="GCA505" s="2476"/>
      <c r="GCB505" s="2479"/>
      <c r="GCC505" s="2479"/>
      <c r="GCD505" s="2479"/>
      <c r="GCE505" s="2479"/>
      <c r="GCJ505" s="2476"/>
      <c r="GCK505" s="2476"/>
      <c r="GCL505" s="2476"/>
      <c r="GCM505" s="2479"/>
      <c r="GCN505" s="2479"/>
      <c r="GCO505" s="2479"/>
      <c r="GCP505" s="2479"/>
      <c r="GCU505" s="2476"/>
      <c r="GCV505" s="2476"/>
      <c r="GCW505" s="2476"/>
      <c r="GCX505" s="2479"/>
      <c r="GCY505" s="2479"/>
      <c r="GCZ505" s="2479"/>
      <c r="GDA505" s="2479"/>
      <c r="GDF505" s="2476"/>
      <c r="GDG505" s="2476"/>
      <c r="GDH505" s="2476"/>
      <c r="GDI505" s="2479"/>
      <c r="GDJ505" s="2479"/>
      <c r="GDK505" s="2479"/>
      <c r="GDL505" s="2479"/>
      <c r="GDQ505" s="2476"/>
      <c r="GDR505" s="2476"/>
      <c r="GDS505" s="2476"/>
      <c r="GDT505" s="2479"/>
      <c r="GDU505" s="2479"/>
      <c r="GDV505" s="2479"/>
      <c r="GDW505" s="2479"/>
      <c r="GEB505" s="2476"/>
      <c r="GEC505" s="2476"/>
      <c r="GED505" s="2476"/>
      <c r="GEE505" s="2479"/>
      <c r="GEF505" s="2479"/>
      <c r="GEG505" s="2479"/>
      <c r="GEH505" s="2479"/>
      <c r="GEM505" s="2476"/>
      <c r="GEN505" s="2476"/>
      <c r="GEO505" s="2476"/>
      <c r="GEP505" s="2479"/>
      <c r="GEQ505" s="2479"/>
      <c r="GER505" s="2479"/>
      <c r="GES505" s="2479"/>
      <c r="GEX505" s="2476"/>
      <c r="GEY505" s="2476"/>
      <c r="GEZ505" s="2476"/>
      <c r="GFA505" s="2479"/>
      <c r="GFB505" s="2479"/>
      <c r="GFC505" s="2479"/>
      <c r="GFD505" s="2479"/>
      <c r="GFI505" s="2476"/>
      <c r="GFJ505" s="2476"/>
      <c r="GFK505" s="2476"/>
      <c r="GFL505" s="2479"/>
      <c r="GFM505" s="2479"/>
      <c r="GFN505" s="2479"/>
      <c r="GFO505" s="2479"/>
      <c r="GFT505" s="2476"/>
      <c r="GFU505" s="2476"/>
      <c r="GFV505" s="2476"/>
      <c r="GFW505" s="2479"/>
      <c r="GFX505" s="2479"/>
      <c r="GFY505" s="2479"/>
      <c r="GFZ505" s="2479"/>
      <c r="GGE505" s="2476"/>
      <c r="GGF505" s="2476"/>
      <c r="GGG505" s="2476"/>
      <c r="GGH505" s="2479"/>
      <c r="GGI505" s="2479"/>
      <c r="GGJ505" s="2479"/>
      <c r="GGK505" s="2479"/>
      <c r="GGP505" s="2476"/>
      <c r="GGQ505" s="2476"/>
      <c r="GGR505" s="2476"/>
      <c r="GGS505" s="2479"/>
      <c r="GGT505" s="2479"/>
      <c r="GGU505" s="2479"/>
      <c r="GGV505" s="2479"/>
      <c r="GHA505" s="2476"/>
      <c r="GHB505" s="2476"/>
      <c r="GHC505" s="2476"/>
      <c r="GHD505" s="2479"/>
      <c r="GHE505" s="2479"/>
      <c r="GHF505" s="2479"/>
      <c r="GHG505" s="2479"/>
      <c r="GHL505" s="2476"/>
      <c r="GHM505" s="2476"/>
      <c r="GHN505" s="2476"/>
      <c r="GHO505" s="2479"/>
      <c r="GHP505" s="2479"/>
      <c r="GHQ505" s="2479"/>
      <c r="GHR505" s="2479"/>
      <c r="GHW505" s="2476"/>
      <c r="GHX505" s="2476"/>
      <c r="GHY505" s="2476"/>
      <c r="GHZ505" s="2479"/>
      <c r="GIA505" s="2479"/>
      <c r="GIB505" s="2479"/>
      <c r="GIC505" s="2479"/>
      <c r="GIH505" s="2476"/>
      <c r="GII505" s="2476"/>
      <c r="GIJ505" s="2476"/>
      <c r="GIK505" s="2479"/>
      <c r="GIL505" s="2479"/>
      <c r="GIM505" s="2479"/>
      <c r="GIN505" s="2479"/>
      <c r="GIS505" s="2476"/>
      <c r="GIT505" s="2476"/>
      <c r="GIU505" s="2476"/>
      <c r="GIV505" s="2479"/>
      <c r="GIW505" s="2479"/>
      <c r="GIX505" s="2479"/>
      <c r="GIY505" s="2479"/>
      <c r="GJD505" s="2476"/>
      <c r="GJE505" s="2476"/>
      <c r="GJF505" s="2476"/>
      <c r="GJG505" s="2479"/>
      <c r="GJH505" s="2479"/>
      <c r="GJI505" s="2479"/>
      <c r="GJJ505" s="2479"/>
      <c r="GJO505" s="2476"/>
      <c r="GJP505" s="2476"/>
      <c r="GJQ505" s="2476"/>
      <c r="GJR505" s="2479"/>
      <c r="GJS505" s="2479"/>
      <c r="GJT505" s="2479"/>
      <c r="GJU505" s="2479"/>
      <c r="GJZ505" s="2476"/>
      <c r="GKA505" s="2476"/>
      <c r="GKB505" s="2476"/>
      <c r="GKC505" s="2479"/>
      <c r="GKD505" s="2479"/>
      <c r="GKE505" s="2479"/>
      <c r="GKF505" s="2479"/>
      <c r="GKK505" s="2476"/>
      <c r="GKL505" s="2476"/>
      <c r="GKM505" s="2476"/>
      <c r="GKN505" s="2479"/>
      <c r="GKO505" s="2479"/>
      <c r="GKP505" s="2479"/>
      <c r="GKQ505" s="2479"/>
      <c r="GKV505" s="2476"/>
      <c r="GKW505" s="2476"/>
      <c r="GKX505" s="2476"/>
      <c r="GKY505" s="2479"/>
      <c r="GKZ505" s="2479"/>
      <c r="GLA505" s="2479"/>
      <c r="GLB505" s="2479"/>
      <c r="GLG505" s="2476"/>
      <c r="GLH505" s="2476"/>
      <c r="GLI505" s="2476"/>
      <c r="GLJ505" s="2479"/>
      <c r="GLK505" s="2479"/>
      <c r="GLL505" s="2479"/>
      <c r="GLM505" s="2479"/>
      <c r="GLR505" s="2476"/>
      <c r="GLS505" s="2476"/>
      <c r="GLT505" s="2476"/>
      <c r="GLU505" s="2479"/>
      <c r="GLV505" s="2479"/>
      <c r="GLW505" s="2479"/>
      <c r="GLX505" s="2479"/>
      <c r="GMC505" s="2476"/>
      <c r="GMD505" s="2476"/>
      <c r="GME505" s="2476"/>
      <c r="GMF505" s="2479"/>
      <c r="GMG505" s="2479"/>
      <c r="GMH505" s="2479"/>
      <c r="GMI505" s="2479"/>
      <c r="GMN505" s="2476"/>
      <c r="GMO505" s="2476"/>
      <c r="GMP505" s="2476"/>
      <c r="GMQ505" s="2479"/>
      <c r="GMR505" s="2479"/>
      <c r="GMS505" s="2479"/>
      <c r="GMT505" s="2479"/>
      <c r="GMY505" s="2476"/>
      <c r="GMZ505" s="2476"/>
      <c r="GNA505" s="2476"/>
      <c r="GNB505" s="2479"/>
      <c r="GNC505" s="2479"/>
      <c r="GND505" s="2479"/>
      <c r="GNE505" s="2479"/>
      <c r="GNJ505" s="2476"/>
      <c r="GNK505" s="2476"/>
      <c r="GNL505" s="2476"/>
      <c r="GNM505" s="2479"/>
      <c r="GNN505" s="2479"/>
      <c r="GNO505" s="2479"/>
      <c r="GNP505" s="2479"/>
      <c r="GNU505" s="2476"/>
      <c r="GNV505" s="2476"/>
      <c r="GNW505" s="2476"/>
      <c r="GNX505" s="2479"/>
      <c r="GNY505" s="2479"/>
      <c r="GNZ505" s="2479"/>
      <c r="GOA505" s="2479"/>
      <c r="GOF505" s="2476"/>
      <c r="GOG505" s="2476"/>
      <c r="GOH505" s="2476"/>
      <c r="GOI505" s="2479"/>
      <c r="GOJ505" s="2479"/>
      <c r="GOK505" s="2479"/>
      <c r="GOL505" s="2479"/>
      <c r="GOQ505" s="2476"/>
      <c r="GOR505" s="2476"/>
      <c r="GOS505" s="2476"/>
      <c r="GOT505" s="2479"/>
      <c r="GOU505" s="2479"/>
      <c r="GOV505" s="2479"/>
      <c r="GOW505" s="2479"/>
      <c r="GPB505" s="2476"/>
      <c r="GPC505" s="2476"/>
      <c r="GPD505" s="2476"/>
      <c r="GPE505" s="2479"/>
      <c r="GPF505" s="2479"/>
      <c r="GPG505" s="2479"/>
      <c r="GPH505" s="2479"/>
      <c r="GPM505" s="2476"/>
      <c r="GPN505" s="2476"/>
      <c r="GPO505" s="2476"/>
      <c r="GPP505" s="2479"/>
      <c r="GPQ505" s="2479"/>
      <c r="GPR505" s="2479"/>
      <c r="GPS505" s="2479"/>
      <c r="GPX505" s="2476"/>
      <c r="GPY505" s="2476"/>
      <c r="GPZ505" s="2476"/>
      <c r="GQA505" s="2479"/>
      <c r="GQB505" s="2479"/>
      <c r="GQC505" s="2479"/>
      <c r="GQD505" s="2479"/>
      <c r="GQI505" s="2476"/>
      <c r="GQJ505" s="2476"/>
      <c r="GQK505" s="2476"/>
      <c r="GQL505" s="2479"/>
      <c r="GQM505" s="2479"/>
      <c r="GQN505" s="2479"/>
      <c r="GQO505" s="2479"/>
      <c r="GQT505" s="2476"/>
      <c r="GQU505" s="2476"/>
      <c r="GQV505" s="2476"/>
      <c r="GQW505" s="2479"/>
      <c r="GQX505" s="2479"/>
      <c r="GQY505" s="2479"/>
      <c r="GQZ505" s="2479"/>
      <c r="GRE505" s="2476"/>
      <c r="GRF505" s="2476"/>
      <c r="GRG505" s="2476"/>
      <c r="GRH505" s="2479"/>
      <c r="GRI505" s="2479"/>
      <c r="GRJ505" s="2479"/>
      <c r="GRK505" s="2479"/>
      <c r="GRP505" s="2476"/>
      <c r="GRQ505" s="2476"/>
      <c r="GRR505" s="2476"/>
      <c r="GRS505" s="2479"/>
      <c r="GRT505" s="2479"/>
      <c r="GRU505" s="2479"/>
      <c r="GRV505" s="2479"/>
      <c r="GSA505" s="2476"/>
      <c r="GSB505" s="2476"/>
      <c r="GSC505" s="2476"/>
      <c r="GSD505" s="2479"/>
      <c r="GSE505" s="2479"/>
      <c r="GSF505" s="2479"/>
      <c r="GSG505" s="2479"/>
      <c r="GSL505" s="2476"/>
      <c r="GSM505" s="2476"/>
      <c r="GSN505" s="2476"/>
      <c r="GSO505" s="2479"/>
      <c r="GSP505" s="2479"/>
      <c r="GSQ505" s="2479"/>
      <c r="GSR505" s="2479"/>
      <c r="GSW505" s="2476"/>
      <c r="GSX505" s="2476"/>
      <c r="GSY505" s="2476"/>
      <c r="GSZ505" s="2479"/>
      <c r="GTA505" s="2479"/>
      <c r="GTB505" s="2479"/>
      <c r="GTC505" s="2479"/>
      <c r="GTH505" s="2476"/>
      <c r="GTI505" s="2476"/>
      <c r="GTJ505" s="2476"/>
      <c r="GTK505" s="2479"/>
      <c r="GTL505" s="2479"/>
      <c r="GTM505" s="2479"/>
      <c r="GTN505" s="2479"/>
      <c r="GTS505" s="2476"/>
      <c r="GTT505" s="2476"/>
      <c r="GTU505" s="2476"/>
      <c r="GTV505" s="2479"/>
      <c r="GTW505" s="2479"/>
      <c r="GTX505" s="2479"/>
      <c r="GTY505" s="2479"/>
      <c r="GUD505" s="2476"/>
      <c r="GUE505" s="2476"/>
      <c r="GUF505" s="2476"/>
      <c r="GUG505" s="2479"/>
      <c r="GUH505" s="2479"/>
      <c r="GUI505" s="2479"/>
      <c r="GUJ505" s="2479"/>
      <c r="GUO505" s="2476"/>
      <c r="GUP505" s="2476"/>
      <c r="GUQ505" s="2476"/>
      <c r="GUR505" s="2479"/>
      <c r="GUS505" s="2479"/>
      <c r="GUT505" s="2479"/>
      <c r="GUU505" s="2479"/>
      <c r="GUZ505" s="2476"/>
      <c r="GVA505" s="2476"/>
      <c r="GVB505" s="2476"/>
      <c r="GVC505" s="2479"/>
      <c r="GVD505" s="2479"/>
      <c r="GVE505" s="2479"/>
      <c r="GVF505" s="2479"/>
      <c r="GVK505" s="2476"/>
      <c r="GVL505" s="2476"/>
      <c r="GVM505" s="2476"/>
      <c r="GVN505" s="2479"/>
      <c r="GVO505" s="2479"/>
      <c r="GVP505" s="2479"/>
      <c r="GVQ505" s="2479"/>
      <c r="GVV505" s="2476"/>
      <c r="GVW505" s="2476"/>
      <c r="GVX505" s="2476"/>
      <c r="GVY505" s="2479"/>
      <c r="GVZ505" s="2479"/>
      <c r="GWA505" s="2479"/>
      <c r="GWB505" s="2479"/>
      <c r="GWG505" s="2476"/>
      <c r="GWH505" s="2476"/>
      <c r="GWI505" s="2476"/>
      <c r="GWJ505" s="2479"/>
      <c r="GWK505" s="2479"/>
      <c r="GWL505" s="2479"/>
      <c r="GWM505" s="2479"/>
      <c r="GWR505" s="2476"/>
      <c r="GWS505" s="2476"/>
      <c r="GWT505" s="2476"/>
      <c r="GWU505" s="2479"/>
      <c r="GWV505" s="2479"/>
      <c r="GWW505" s="2479"/>
      <c r="GWX505" s="2479"/>
      <c r="GXC505" s="2476"/>
      <c r="GXD505" s="2476"/>
      <c r="GXE505" s="2476"/>
      <c r="GXF505" s="2479"/>
      <c r="GXG505" s="2479"/>
      <c r="GXH505" s="2479"/>
      <c r="GXI505" s="2479"/>
      <c r="GXN505" s="2476"/>
      <c r="GXO505" s="2476"/>
      <c r="GXP505" s="2476"/>
      <c r="GXQ505" s="2479"/>
      <c r="GXR505" s="2479"/>
      <c r="GXS505" s="2479"/>
      <c r="GXT505" s="2479"/>
      <c r="GXY505" s="2476"/>
      <c r="GXZ505" s="2476"/>
      <c r="GYA505" s="2476"/>
      <c r="GYB505" s="2479"/>
      <c r="GYC505" s="2479"/>
      <c r="GYD505" s="2479"/>
      <c r="GYE505" s="2479"/>
      <c r="GYJ505" s="2476"/>
      <c r="GYK505" s="2476"/>
      <c r="GYL505" s="2476"/>
      <c r="GYM505" s="2479"/>
      <c r="GYN505" s="2479"/>
      <c r="GYO505" s="2479"/>
      <c r="GYP505" s="2479"/>
      <c r="GYU505" s="2476"/>
      <c r="GYV505" s="2476"/>
      <c r="GYW505" s="2476"/>
      <c r="GYX505" s="2479"/>
      <c r="GYY505" s="2479"/>
      <c r="GYZ505" s="2479"/>
      <c r="GZA505" s="2479"/>
      <c r="GZF505" s="2476"/>
      <c r="GZG505" s="2476"/>
      <c r="GZH505" s="2476"/>
      <c r="GZI505" s="2479"/>
      <c r="GZJ505" s="2479"/>
      <c r="GZK505" s="2479"/>
      <c r="GZL505" s="2479"/>
      <c r="GZQ505" s="2476"/>
      <c r="GZR505" s="2476"/>
      <c r="GZS505" s="2476"/>
      <c r="GZT505" s="2479"/>
      <c r="GZU505" s="2479"/>
      <c r="GZV505" s="2479"/>
      <c r="GZW505" s="2479"/>
      <c r="HAB505" s="2476"/>
      <c r="HAC505" s="2476"/>
      <c r="HAD505" s="2476"/>
      <c r="HAE505" s="2479"/>
      <c r="HAF505" s="2479"/>
      <c r="HAG505" s="2479"/>
      <c r="HAH505" s="2479"/>
      <c r="HAM505" s="2476"/>
      <c r="HAN505" s="2476"/>
      <c r="HAO505" s="2476"/>
      <c r="HAP505" s="2479"/>
      <c r="HAQ505" s="2479"/>
      <c r="HAR505" s="2479"/>
      <c r="HAS505" s="2479"/>
      <c r="HAX505" s="2476"/>
      <c r="HAY505" s="2476"/>
      <c r="HAZ505" s="2476"/>
      <c r="HBA505" s="2479"/>
      <c r="HBB505" s="2479"/>
      <c r="HBC505" s="2479"/>
      <c r="HBD505" s="2479"/>
      <c r="HBI505" s="2476"/>
      <c r="HBJ505" s="2476"/>
      <c r="HBK505" s="2476"/>
      <c r="HBL505" s="2479"/>
      <c r="HBM505" s="2479"/>
      <c r="HBN505" s="2479"/>
      <c r="HBO505" s="2479"/>
      <c r="HBT505" s="2476"/>
      <c r="HBU505" s="2476"/>
      <c r="HBV505" s="2476"/>
      <c r="HBW505" s="2479"/>
      <c r="HBX505" s="2479"/>
      <c r="HBY505" s="2479"/>
      <c r="HBZ505" s="2479"/>
      <c r="HCE505" s="2476"/>
      <c r="HCF505" s="2476"/>
      <c r="HCG505" s="2476"/>
      <c r="HCH505" s="2479"/>
      <c r="HCI505" s="2479"/>
      <c r="HCJ505" s="2479"/>
      <c r="HCK505" s="2479"/>
      <c r="HCP505" s="2476"/>
      <c r="HCQ505" s="2476"/>
      <c r="HCR505" s="2476"/>
      <c r="HCS505" s="2479"/>
      <c r="HCT505" s="2479"/>
      <c r="HCU505" s="2479"/>
      <c r="HCV505" s="2479"/>
      <c r="HDA505" s="2476"/>
      <c r="HDB505" s="2476"/>
      <c r="HDC505" s="2476"/>
      <c r="HDD505" s="2479"/>
      <c r="HDE505" s="2479"/>
      <c r="HDF505" s="2479"/>
      <c r="HDG505" s="2479"/>
      <c r="HDL505" s="2476"/>
      <c r="HDM505" s="2476"/>
      <c r="HDN505" s="2476"/>
      <c r="HDO505" s="2479"/>
      <c r="HDP505" s="2479"/>
      <c r="HDQ505" s="2479"/>
      <c r="HDR505" s="2479"/>
      <c r="HDW505" s="2476"/>
      <c r="HDX505" s="2476"/>
      <c r="HDY505" s="2476"/>
      <c r="HDZ505" s="2479"/>
      <c r="HEA505" s="2479"/>
      <c r="HEB505" s="2479"/>
      <c r="HEC505" s="2479"/>
      <c r="HEH505" s="2476"/>
      <c r="HEI505" s="2476"/>
      <c r="HEJ505" s="2476"/>
      <c r="HEK505" s="2479"/>
      <c r="HEL505" s="2479"/>
      <c r="HEM505" s="2479"/>
      <c r="HEN505" s="2479"/>
      <c r="HES505" s="2476"/>
      <c r="HET505" s="2476"/>
      <c r="HEU505" s="2476"/>
      <c r="HEV505" s="2479"/>
      <c r="HEW505" s="2479"/>
      <c r="HEX505" s="2479"/>
      <c r="HEY505" s="2479"/>
      <c r="HFD505" s="2476"/>
      <c r="HFE505" s="2476"/>
      <c r="HFF505" s="2476"/>
      <c r="HFG505" s="2479"/>
      <c r="HFH505" s="2479"/>
      <c r="HFI505" s="2479"/>
      <c r="HFJ505" s="2479"/>
      <c r="HFO505" s="2476"/>
      <c r="HFP505" s="2476"/>
      <c r="HFQ505" s="2476"/>
      <c r="HFR505" s="2479"/>
      <c r="HFS505" s="2479"/>
      <c r="HFT505" s="2479"/>
      <c r="HFU505" s="2479"/>
      <c r="HFZ505" s="2476"/>
      <c r="HGA505" s="2476"/>
      <c r="HGB505" s="2476"/>
      <c r="HGC505" s="2479"/>
      <c r="HGD505" s="2479"/>
      <c r="HGE505" s="2479"/>
      <c r="HGF505" s="2479"/>
      <c r="HGK505" s="2476"/>
      <c r="HGL505" s="2476"/>
      <c r="HGM505" s="2476"/>
      <c r="HGN505" s="2479"/>
      <c r="HGO505" s="2479"/>
      <c r="HGP505" s="2479"/>
      <c r="HGQ505" s="2479"/>
      <c r="HGV505" s="2476"/>
      <c r="HGW505" s="2476"/>
      <c r="HGX505" s="2476"/>
      <c r="HGY505" s="2479"/>
      <c r="HGZ505" s="2479"/>
      <c r="HHA505" s="2479"/>
      <c r="HHB505" s="2479"/>
      <c r="HHG505" s="2476"/>
      <c r="HHH505" s="2476"/>
      <c r="HHI505" s="2476"/>
      <c r="HHJ505" s="2479"/>
      <c r="HHK505" s="2479"/>
      <c r="HHL505" s="2479"/>
      <c r="HHM505" s="2479"/>
      <c r="HHR505" s="2476"/>
      <c r="HHS505" s="2476"/>
      <c r="HHT505" s="2476"/>
      <c r="HHU505" s="2479"/>
      <c r="HHV505" s="2479"/>
      <c r="HHW505" s="2479"/>
      <c r="HHX505" s="2479"/>
      <c r="HIC505" s="2476"/>
      <c r="HID505" s="2476"/>
      <c r="HIE505" s="2476"/>
      <c r="HIF505" s="2479"/>
      <c r="HIG505" s="2479"/>
      <c r="HIH505" s="2479"/>
      <c r="HII505" s="2479"/>
      <c r="HIN505" s="2476"/>
      <c r="HIO505" s="2476"/>
      <c r="HIP505" s="2476"/>
      <c r="HIQ505" s="2479"/>
      <c r="HIR505" s="2479"/>
      <c r="HIS505" s="2479"/>
      <c r="HIT505" s="2479"/>
      <c r="HIY505" s="2476"/>
      <c r="HIZ505" s="2476"/>
      <c r="HJA505" s="2476"/>
      <c r="HJB505" s="2479"/>
      <c r="HJC505" s="2479"/>
      <c r="HJD505" s="2479"/>
      <c r="HJE505" s="2479"/>
      <c r="HJJ505" s="2476"/>
      <c r="HJK505" s="2476"/>
      <c r="HJL505" s="2476"/>
      <c r="HJM505" s="2479"/>
      <c r="HJN505" s="2479"/>
      <c r="HJO505" s="2479"/>
      <c r="HJP505" s="2479"/>
      <c r="HJU505" s="2476"/>
      <c r="HJV505" s="2476"/>
      <c r="HJW505" s="2476"/>
      <c r="HJX505" s="2479"/>
      <c r="HJY505" s="2479"/>
      <c r="HJZ505" s="2479"/>
      <c r="HKA505" s="2479"/>
      <c r="HKF505" s="2476"/>
      <c r="HKG505" s="2476"/>
      <c r="HKH505" s="2476"/>
      <c r="HKI505" s="2479"/>
      <c r="HKJ505" s="2479"/>
      <c r="HKK505" s="2479"/>
      <c r="HKL505" s="2479"/>
      <c r="HKQ505" s="2476"/>
      <c r="HKR505" s="2476"/>
      <c r="HKS505" s="2476"/>
      <c r="HKT505" s="2479"/>
      <c r="HKU505" s="2479"/>
      <c r="HKV505" s="2479"/>
      <c r="HKW505" s="2479"/>
      <c r="HLB505" s="2476"/>
      <c r="HLC505" s="2476"/>
      <c r="HLD505" s="2476"/>
      <c r="HLE505" s="2479"/>
      <c r="HLF505" s="2479"/>
      <c r="HLG505" s="2479"/>
      <c r="HLH505" s="2479"/>
      <c r="HLM505" s="2476"/>
      <c r="HLN505" s="2476"/>
      <c r="HLO505" s="2476"/>
      <c r="HLP505" s="2479"/>
      <c r="HLQ505" s="2479"/>
      <c r="HLR505" s="2479"/>
      <c r="HLS505" s="2479"/>
      <c r="HLX505" s="2476"/>
      <c r="HLY505" s="2476"/>
      <c r="HLZ505" s="2476"/>
      <c r="HMA505" s="2479"/>
      <c r="HMB505" s="2479"/>
      <c r="HMC505" s="2479"/>
      <c r="HMD505" s="2479"/>
      <c r="HMI505" s="2476"/>
      <c r="HMJ505" s="2476"/>
      <c r="HMK505" s="2476"/>
      <c r="HML505" s="2479"/>
      <c r="HMM505" s="2479"/>
      <c r="HMN505" s="2479"/>
      <c r="HMO505" s="2479"/>
      <c r="HMT505" s="2476"/>
      <c r="HMU505" s="2476"/>
      <c r="HMV505" s="2476"/>
      <c r="HMW505" s="2479"/>
      <c r="HMX505" s="2479"/>
      <c r="HMY505" s="2479"/>
      <c r="HMZ505" s="2479"/>
      <c r="HNE505" s="2476"/>
      <c r="HNF505" s="2476"/>
      <c r="HNG505" s="2476"/>
      <c r="HNH505" s="2479"/>
      <c r="HNI505" s="2479"/>
      <c r="HNJ505" s="2479"/>
      <c r="HNK505" s="2479"/>
      <c r="HNP505" s="2476"/>
      <c r="HNQ505" s="2476"/>
      <c r="HNR505" s="2476"/>
      <c r="HNS505" s="2479"/>
      <c r="HNT505" s="2479"/>
      <c r="HNU505" s="2479"/>
      <c r="HNV505" s="2479"/>
      <c r="HOA505" s="2476"/>
      <c r="HOB505" s="2476"/>
      <c r="HOC505" s="2476"/>
      <c r="HOD505" s="2479"/>
      <c r="HOE505" s="2479"/>
      <c r="HOF505" s="2479"/>
      <c r="HOG505" s="2479"/>
      <c r="HOL505" s="2476"/>
      <c r="HOM505" s="2476"/>
      <c r="HON505" s="2476"/>
      <c r="HOO505" s="2479"/>
      <c r="HOP505" s="2479"/>
      <c r="HOQ505" s="2479"/>
      <c r="HOR505" s="2479"/>
      <c r="HOW505" s="2476"/>
      <c r="HOX505" s="2476"/>
      <c r="HOY505" s="2476"/>
      <c r="HOZ505" s="2479"/>
      <c r="HPA505" s="2479"/>
      <c r="HPB505" s="2479"/>
      <c r="HPC505" s="2479"/>
      <c r="HPH505" s="2476"/>
      <c r="HPI505" s="2476"/>
      <c r="HPJ505" s="2476"/>
      <c r="HPK505" s="2479"/>
      <c r="HPL505" s="2479"/>
      <c r="HPM505" s="2479"/>
      <c r="HPN505" s="2479"/>
      <c r="HPS505" s="2476"/>
      <c r="HPT505" s="2476"/>
      <c r="HPU505" s="2476"/>
      <c r="HPV505" s="2479"/>
      <c r="HPW505" s="2479"/>
      <c r="HPX505" s="2479"/>
      <c r="HPY505" s="2479"/>
      <c r="HQD505" s="2476"/>
      <c r="HQE505" s="2476"/>
      <c r="HQF505" s="2476"/>
      <c r="HQG505" s="2479"/>
      <c r="HQH505" s="2479"/>
      <c r="HQI505" s="2479"/>
      <c r="HQJ505" s="2479"/>
      <c r="HQO505" s="2476"/>
      <c r="HQP505" s="2476"/>
      <c r="HQQ505" s="2476"/>
      <c r="HQR505" s="2479"/>
      <c r="HQS505" s="2479"/>
      <c r="HQT505" s="2479"/>
      <c r="HQU505" s="2479"/>
      <c r="HQZ505" s="2476"/>
      <c r="HRA505" s="2476"/>
      <c r="HRB505" s="2476"/>
      <c r="HRC505" s="2479"/>
      <c r="HRD505" s="2479"/>
      <c r="HRE505" s="2479"/>
      <c r="HRF505" s="2479"/>
      <c r="HRK505" s="2476"/>
      <c r="HRL505" s="2476"/>
      <c r="HRM505" s="2476"/>
      <c r="HRN505" s="2479"/>
      <c r="HRO505" s="2479"/>
      <c r="HRP505" s="2479"/>
      <c r="HRQ505" s="2479"/>
      <c r="HRV505" s="2476"/>
      <c r="HRW505" s="2476"/>
      <c r="HRX505" s="2476"/>
      <c r="HRY505" s="2479"/>
      <c r="HRZ505" s="2479"/>
      <c r="HSA505" s="2479"/>
      <c r="HSB505" s="2479"/>
      <c r="HSG505" s="2476"/>
      <c r="HSH505" s="2476"/>
      <c r="HSI505" s="2476"/>
      <c r="HSJ505" s="2479"/>
      <c r="HSK505" s="2479"/>
      <c r="HSL505" s="2479"/>
      <c r="HSM505" s="2479"/>
      <c r="HSR505" s="2476"/>
      <c r="HSS505" s="2476"/>
      <c r="HST505" s="2476"/>
      <c r="HSU505" s="2479"/>
      <c r="HSV505" s="2479"/>
      <c r="HSW505" s="2479"/>
      <c r="HSX505" s="2479"/>
      <c r="HTC505" s="2476"/>
      <c r="HTD505" s="2476"/>
      <c r="HTE505" s="2476"/>
      <c r="HTF505" s="2479"/>
      <c r="HTG505" s="2479"/>
      <c r="HTH505" s="2479"/>
      <c r="HTI505" s="2479"/>
      <c r="HTN505" s="2476"/>
      <c r="HTO505" s="2476"/>
      <c r="HTP505" s="2476"/>
      <c r="HTQ505" s="2479"/>
      <c r="HTR505" s="2479"/>
      <c r="HTS505" s="2479"/>
      <c r="HTT505" s="2479"/>
      <c r="HTY505" s="2476"/>
      <c r="HTZ505" s="2476"/>
      <c r="HUA505" s="2476"/>
      <c r="HUB505" s="2479"/>
      <c r="HUC505" s="2479"/>
      <c r="HUD505" s="2479"/>
      <c r="HUE505" s="2479"/>
      <c r="HUJ505" s="2476"/>
      <c r="HUK505" s="2476"/>
      <c r="HUL505" s="2476"/>
      <c r="HUM505" s="2479"/>
      <c r="HUN505" s="2479"/>
      <c r="HUO505" s="2479"/>
      <c r="HUP505" s="2479"/>
      <c r="HUU505" s="2476"/>
      <c r="HUV505" s="2476"/>
      <c r="HUW505" s="2476"/>
      <c r="HUX505" s="2479"/>
      <c r="HUY505" s="2479"/>
      <c r="HUZ505" s="2479"/>
      <c r="HVA505" s="2479"/>
      <c r="HVF505" s="2476"/>
      <c r="HVG505" s="2476"/>
      <c r="HVH505" s="2476"/>
      <c r="HVI505" s="2479"/>
      <c r="HVJ505" s="2479"/>
      <c r="HVK505" s="2479"/>
      <c r="HVL505" s="2479"/>
      <c r="HVQ505" s="2476"/>
      <c r="HVR505" s="2476"/>
      <c r="HVS505" s="2476"/>
      <c r="HVT505" s="2479"/>
      <c r="HVU505" s="2479"/>
      <c r="HVV505" s="2479"/>
      <c r="HVW505" s="2479"/>
      <c r="HWB505" s="2476"/>
      <c r="HWC505" s="2476"/>
      <c r="HWD505" s="2476"/>
      <c r="HWE505" s="2479"/>
      <c r="HWF505" s="2479"/>
      <c r="HWG505" s="2479"/>
      <c r="HWH505" s="2479"/>
      <c r="HWM505" s="2476"/>
      <c r="HWN505" s="2476"/>
      <c r="HWO505" s="2476"/>
      <c r="HWP505" s="2479"/>
      <c r="HWQ505" s="2479"/>
      <c r="HWR505" s="2479"/>
      <c r="HWS505" s="2479"/>
      <c r="HWX505" s="2476"/>
      <c r="HWY505" s="2476"/>
      <c r="HWZ505" s="2476"/>
      <c r="HXA505" s="2479"/>
      <c r="HXB505" s="2479"/>
      <c r="HXC505" s="2479"/>
      <c r="HXD505" s="2479"/>
      <c r="HXI505" s="2476"/>
      <c r="HXJ505" s="2476"/>
      <c r="HXK505" s="2476"/>
      <c r="HXL505" s="2479"/>
      <c r="HXM505" s="2479"/>
      <c r="HXN505" s="2479"/>
      <c r="HXO505" s="2479"/>
      <c r="HXT505" s="2476"/>
      <c r="HXU505" s="2476"/>
      <c r="HXV505" s="2476"/>
      <c r="HXW505" s="2479"/>
      <c r="HXX505" s="2479"/>
      <c r="HXY505" s="2479"/>
      <c r="HXZ505" s="2479"/>
      <c r="HYE505" s="2476"/>
      <c r="HYF505" s="2476"/>
      <c r="HYG505" s="2476"/>
      <c r="HYH505" s="2479"/>
      <c r="HYI505" s="2479"/>
      <c r="HYJ505" s="2479"/>
      <c r="HYK505" s="2479"/>
      <c r="HYP505" s="2476"/>
      <c r="HYQ505" s="2476"/>
      <c r="HYR505" s="2476"/>
      <c r="HYS505" s="2479"/>
      <c r="HYT505" s="2479"/>
      <c r="HYU505" s="2479"/>
      <c r="HYV505" s="2479"/>
      <c r="HZA505" s="2476"/>
      <c r="HZB505" s="2476"/>
      <c r="HZC505" s="2476"/>
      <c r="HZD505" s="2479"/>
      <c r="HZE505" s="2479"/>
      <c r="HZF505" s="2479"/>
      <c r="HZG505" s="2479"/>
      <c r="HZL505" s="2476"/>
      <c r="HZM505" s="2476"/>
      <c r="HZN505" s="2476"/>
      <c r="HZO505" s="2479"/>
      <c r="HZP505" s="2479"/>
      <c r="HZQ505" s="2479"/>
      <c r="HZR505" s="2479"/>
      <c r="HZW505" s="2476"/>
      <c r="HZX505" s="2476"/>
      <c r="HZY505" s="2476"/>
      <c r="HZZ505" s="2479"/>
      <c r="IAA505" s="2479"/>
      <c r="IAB505" s="2479"/>
      <c r="IAC505" s="2479"/>
      <c r="IAH505" s="2476"/>
      <c r="IAI505" s="2476"/>
      <c r="IAJ505" s="2476"/>
      <c r="IAK505" s="2479"/>
      <c r="IAL505" s="2479"/>
      <c r="IAM505" s="2479"/>
      <c r="IAN505" s="2479"/>
      <c r="IAS505" s="2476"/>
      <c r="IAT505" s="2476"/>
      <c r="IAU505" s="2476"/>
      <c r="IAV505" s="2479"/>
      <c r="IAW505" s="2479"/>
      <c r="IAX505" s="2479"/>
      <c r="IAY505" s="2479"/>
      <c r="IBD505" s="2476"/>
      <c r="IBE505" s="2476"/>
      <c r="IBF505" s="2476"/>
      <c r="IBG505" s="2479"/>
      <c r="IBH505" s="2479"/>
      <c r="IBI505" s="2479"/>
      <c r="IBJ505" s="2479"/>
      <c r="IBO505" s="2476"/>
      <c r="IBP505" s="2476"/>
      <c r="IBQ505" s="2476"/>
      <c r="IBR505" s="2479"/>
      <c r="IBS505" s="2479"/>
      <c r="IBT505" s="2479"/>
      <c r="IBU505" s="2479"/>
      <c r="IBZ505" s="2476"/>
      <c r="ICA505" s="2476"/>
      <c r="ICB505" s="2476"/>
      <c r="ICC505" s="2479"/>
      <c r="ICD505" s="2479"/>
      <c r="ICE505" s="2479"/>
      <c r="ICF505" s="2479"/>
      <c r="ICK505" s="2476"/>
      <c r="ICL505" s="2476"/>
      <c r="ICM505" s="2476"/>
      <c r="ICN505" s="2479"/>
      <c r="ICO505" s="2479"/>
      <c r="ICP505" s="2479"/>
      <c r="ICQ505" s="2479"/>
      <c r="ICV505" s="2476"/>
      <c r="ICW505" s="2476"/>
      <c r="ICX505" s="2476"/>
      <c r="ICY505" s="2479"/>
      <c r="ICZ505" s="2479"/>
      <c r="IDA505" s="2479"/>
      <c r="IDB505" s="2479"/>
      <c r="IDG505" s="2476"/>
      <c r="IDH505" s="2476"/>
      <c r="IDI505" s="2476"/>
      <c r="IDJ505" s="2479"/>
      <c r="IDK505" s="2479"/>
      <c r="IDL505" s="2479"/>
      <c r="IDM505" s="2479"/>
      <c r="IDR505" s="2476"/>
      <c r="IDS505" s="2476"/>
      <c r="IDT505" s="2476"/>
      <c r="IDU505" s="2479"/>
      <c r="IDV505" s="2479"/>
      <c r="IDW505" s="2479"/>
      <c r="IDX505" s="2479"/>
      <c r="IEC505" s="2476"/>
      <c r="IED505" s="2476"/>
      <c r="IEE505" s="2476"/>
      <c r="IEF505" s="2479"/>
      <c r="IEG505" s="2479"/>
      <c r="IEH505" s="2479"/>
      <c r="IEI505" s="2479"/>
      <c r="IEN505" s="2476"/>
      <c r="IEO505" s="2476"/>
      <c r="IEP505" s="2476"/>
      <c r="IEQ505" s="2479"/>
      <c r="IER505" s="2479"/>
      <c r="IES505" s="2479"/>
      <c r="IET505" s="2479"/>
      <c r="IEY505" s="2476"/>
      <c r="IEZ505" s="2476"/>
      <c r="IFA505" s="2476"/>
      <c r="IFB505" s="2479"/>
      <c r="IFC505" s="2479"/>
      <c r="IFD505" s="2479"/>
      <c r="IFE505" s="2479"/>
      <c r="IFJ505" s="2476"/>
      <c r="IFK505" s="2476"/>
      <c r="IFL505" s="2476"/>
      <c r="IFM505" s="2479"/>
      <c r="IFN505" s="2479"/>
      <c r="IFO505" s="2479"/>
      <c r="IFP505" s="2479"/>
      <c r="IFU505" s="2476"/>
      <c r="IFV505" s="2476"/>
      <c r="IFW505" s="2476"/>
      <c r="IFX505" s="2479"/>
      <c r="IFY505" s="2479"/>
      <c r="IFZ505" s="2479"/>
      <c r="IGA505" s="2479"/>
      <c r="IGF505" s="2476"/>
      <c r="IGG505" s="2476"/>
      <c r="IGH505" s="2476"/>
      <c r="IGI505" s="2479"/>
      <c r="IGJ505" s="2479"/>
      <c r="IGK505" s="2479"/>
      <c r="IGL505" s="2479"/>
      <c r="IGQ505" s="2476"/>
      <c r="IGR505" s="2476"/>
      <c r="IGS505" s="2476"/>
      <c r="IGT505" s="2479"/>
      <c r="IGU505" s="2479"/>
      <c r="IGV505" s="2479"/>
      <c r="IGW505" s="2479"/>
      <c r="IHB505" s="2476"/>
      <c r="IHC505" s="2476"/>
      <c r="IHD505" s="2476"/>
      <c r="IHE505" s="2479"/>
      <c r="IHF505" s="2479"/>
      <c r="IHG505" s="2479"/>
      <c r="IHH505" s="2479"/>
      <c r="IHM505" s="2476"/>
      <c r="IHN505" s="2476"/>
      <c r="IHO505" s="2476"/>
      <c r="IHP505" s="2479"/>
      <c r="IHQ505" s="2479"/>
      <c r="IHR505" s="2479"/>
      <c r="IHS505" s="2479"/>
      <c r="IHX505" s="2476"/>
      <c r="IHY505" s="2476"/>
      <c r="IHZ505" s="2476"/>
      <c r="IIA505" s="2479"/>
      <c r="IIB505" s="2479"/>
      <c r="IIC505" s="2479"/>
      <c r="IID505" s="2479"/>
      <c r="III505" s="2476"/>
      <c r="IIJ505" s="2476"/>
      <c r="IIK505" s="2476"/>
      <c r="IIL505" s="2479"/>
      <c r="IIM505" s="2479"/>
      <c r="IIN505" s="2479"/>
      <c r="IIO505" s="2479"/>
      <c r="IIT505" s="2476"/>
      <c r="IIU505" s="2476"/>
      <c r="IIV505" s="2476"/>
      <c r="IIW505" s="2479"/>
      <c r="IIX505" s="2479"/>
      <c r="IIY505" s="2479"/>
      <c r="IIZ505" s="2479"/>
      <c r="IJE505" s="2476"/>
      <c r="IJF505" s="2476"/>
      <c r="IJG505" s="2476"/>
      <c r="IJH505" s="2479"/>
      <c r="IJI505" s="2479"/>
      <c r="IJJ505" s="2479"/>
      <c r="IJK505" s="2479"/>
      <c r="IJP505" s="2476"/>
      <c r="IJQ505" s="2476"/>
      <c r="IJR505" s="2476"/>
      <c r="IJS505" s="2479"/>
      <c r="IJT505" s="2479"/>
      <c r="IJU505" s="2479"/>
      <c r="IJV505" s="2479"/>
      <c r="IKA505" s="2476"/>
      <c r="IKB505" s="2476"/>
      <c r="IKC505" s="2476"/>
      <c r="IKD505" s="2479"/>
      <c r="IKE505" s="2479"/>
      <c r="IKF505" s="2479"/>
      <c r="IKG505" s="2479"/>
      <c r="IKL505" s="2476"/>
      <c r="IKM505" s="2476"/>
      <c r="IKN505" s="2476"/>
      <c r="IKO505" s="2479"/>
      <c r="IKP505" s="2479"/>
      <c r="IKQ505" s="2479"/>
      <c r="IKR505" s="2479"/>
      <c r="IKW505" s="2476"/>
      <c r="IKX505" s="2476"/>
      <c r="IKY505" s="2476"/>
      <c r="IKZ505" s="2479"/>
      <c r="ILA505" s="2479"/>
      <c r="ILB505" s="2479"/>
      <c r="ILC505" s="2479"/>
      <c r="ILH505" s="2476"/>
      <c r="ILI505" s="2476"/>
      <c r="ILJ505" s="2476"/>
      <c r="ILK505" s="2479"/>
      <c r="ILL505" s="2479"/>
      <c r="ILM505" s="2479"/>
      <c r="ILN505" s="2479"/>
      <c r="ILS505" s="2476"/>
      <c r="ILT505" s="2476"/>
      <c r="ILU505" s="2476"/>
      <c r="ILV505" s="2479"/>
      <c r="ILW505" s="2479"/>
      <c r="ILX505" s="2479"/>
      <c r="ILY505" s="2479"/>
      <c r="IMD505" s="2476"/>
      <c r="IME505" s="2476"/>
      <c r="IMF505" s="2476"/>
      <c r="IMG505" s="2479"/>
      <c r="IMH505" s="2479"/>
      <c r="IMI505" s="2479"/>
      <c r="IMJ505" s="2479"/>
      <c r="IMO505" s="2476"/>
      <c r="IMP505" s="2476"/>
      <c r="IMQ505" s="2476"/>
      <c r="IMR505" s="2479"/>
      <c r="IMS505" s="2479"/>
      <c r="IMT505" s="2479"/>
      <c r="IMU505" s="2479"/>
      <c r="IMZ505" s="2476"/>
      <c r="INA505" s="2476"/>
      <c r="INB505" s="2476"/>
      <c r="INC505" s="2479"/>
      <c r="IND505" s="2479"/>
      <c r="INE505" s="2479"/>
      <c r="INF505" s="2479"/>
      <c r="INK505" s="2476"/>
      <c r="INL505" s="2476"/>
      <c r="INM505" s="2476"/>
      <c r="INN505" s="2479"/>
      <c r="INO505" s="2479"/>
      <c r="INP505" s="2479"/>
      <c r="INQ505" s="2479"/>
      <c r="INV505" s="2476"/>
      <c r="INW505" s="2476"/>
      <c r="INX505" s="2476"/>
      <c r="INY505" s="2479"/>
      <c r="INZ505" s="2479"/>
      <c r="IOA505" s="2479"/>
      <c r="IOB505" s="2479"/>
      <c r="IOG505" s="2476"/>
      <c r="IOH505" s="2476"/>
      <c r="IOI505" s="2476"/>
      <c r="IOJ505" s="2479"/>
      <c r="IOK505" s="2479"/>
      <c r="IOL505" s="2479"/>
      <c r="IOM505" s="2479"/>
      <c r="IOR505" s="2476"/>
      <c r="IOS505" s="2476"/>
      <c r="IOT505" s="2476"/>
      <c r="IOU505" s="2479"/>
      <c r="IOV505" s="2479"/>
      <c r="IOW505" s="2479"/>
      <c r="IOX505" s="2479"/>
      <c r="IPC505" s="2476"/>
      <c r="IPD505" s="2476"/>
      <c r="IPE505" s="2476"/>
      <c r="IPF505" s="2479"/>
      <c r="IPG505" s="2479"/>
      <c r="IPH505" s="2479"/>
      <c r="IPI505" s="2479"/>
      <c r="IPN505" s="2476"/>
      <c r="IPO505" s="2476"/>
      <c r="IPP505" s="2476"/>
      <c r="IPQ505" s="2479"/>
      <c r="IPR505" s="2479"/>
      <c r="IPS505" s="2479"/>
      <c r="IPT505" s="2479"/>
      <c r="IPY505" s="2476"/>
      <c r="IPZ505" s="2476"/>
      <c r="IQA505" s="2476"/>
      <c r="IQB505" s="2479"/>
      <c r="IQC505" s="2479"/>
      <c r="IQD505" s="2479"/>
      <c r="IQE505" s="2479"/>
      <c r="IQJ505" s="2476"/>
      <c r="IQK505" s="2476"/>
      <c r="IQL505" s="2476"/>
      <c r="IQM505" s="2479"/>
      <c r="IQN505" s="2479"/>
      <c r="IQO505" s="2479"/>
      <c r="IQP505" s="2479"/>
      <c r="IQU505" s="2476"/>
      <c r="IQV505" s="2476"/>
      <c r="IQW505" s="2476"/>
      <c r="IQX505" s="2479"/>
      <c r="IQY505" s="2479"/>
      <c r="IQZ505" s="2479"/>
      <c r="IRA505" s="2479"/>
      <c r="IRF505" s="2476"/>
      <c r="IRG505" s="2476"/>
      <c r="IRH505" s="2476"/>
      <c r="IRI505" s="2479"/>
      <c r="IRJ505" s="2479"/>
      <c r="IRK505" s="2479"/>
      <c r="IRL505" s="2479"/>
      <c r="IRQ505" s="2476"/>
      <c r="IRR505" s="2476"/>
      <c r="IRS505" s="2476"/>
      <c r="IRT505" s="2479"/>
      <c r="IRU505" s="2479"/>
      <c r="IRV505" s="2479"/>
      <c r="IRW505" s="2479"/>
      <c r="ISB505" s="2476"/>
      <c r="ISC505" s="2476"/>
      <c r="ISD505" s="2476"/>
      <c r="ISE505" s="2479"/>
      <c r="ISF505" s="2479"/>
      <c r="ISG505" s="2479"/>
      <c r="ISH505" s="2479"/>
      <c r="ISM505" s="2476"/>
      <c r="ISN505" s="2476"/>
      <c r="ISO505" s="2476"/>
      <c r="ISP505" s="2479"/>
      <c r="ISQ505" s="2479"/>
      <c r="ISR505" s="2479"/>
      <c r="ISS505" s="2479"/>
      <c r="ISX505" s="2476"/>
      <c r="ISY505" s="2476"/>
      <c r="ISZ505" s="2476"/>
      <c r="ITA505" s="2479"/>
      <c r="ITB505" s="2479"/>
      <c r="ITC505" s="2479"/>
      <c r="ITD505" s="2479"/>
      <c r="ITI505" s="2476"/>
      <c r="ITJ505" s="2476"/>
      <c r="ITK505" s="2476"/>
      <c r="ITL505" s="2479"/>
      <c r="ITM505" s="2479"/>
      <c r="ITN505" s="2479"/>
      <c r="ITO505" s="2479"/>
      <c r="ITT505" s="2476"/>
      <c r="ITU505" s="2476"/>
      <c r="ITV505" s="2476"/>
      <c r="ITW505" s="2479"/>
      <c r="ITX505" s="2479"/>
      <c r="ITY505" s="2479"/>
      <c r="ITZ505" s="2479"/>
      <c r="IUE505" s="2476"/>
      <c r="IUF505" s="2476"/>
      <c r="IUG505" s="2476"/>
      <c r="IUH505" s="2479"/>
      <c r="IUI505" s="2479"/>
      <c r="IUJ505" s="2479"/>
      <c r="IUK505" s="2479"/>
      <c r="IUP505" s="2476"/>
      <c r="IUQ505" s="2476"/>
      <c r="IUR505" s="2476"/>
      <c r="IUS505" s="2479"/>
      <c r="IUT505" s="2479"/>
      <c r="IUU505" s="2479"/>
      <c r="IUV505" s="2479"/>
      <c r="IVA505" s="2476"/>
      <c r="IVB505" s="2476"/>
      <c r="IVC505" s="2476"/>
      <c r="IVD505" s="2479"/>
      <c r="IVE505" s="2479"/>
      <c r="IVF505" s="2479"/>
      <c r="IVG505" s="2479"/>
      <c r="IVL505" s="2476"/>
      <c r="IVM505" s="2476"/>
      <c r="IVN505" s="2476"/>
      <c r="IVO505" s="2479"/>
      <c r="IVP505" s="2479"/>
      <c r="IVQ505" s="2479"/>
      <c r="IVR505" s="2479"/>
      <c r="IVW505" s="2476"/>
      <c r="IVX505" s="2476"/>
      <c r="IVY505" s="2476"/>
      <c r="IVZ505" s="2479"/>
      <c r="IWA505" s="2479"/>
      <c r="IWB505" s="2479"/>
      <c r="IWC505" s="2479"/>
      <c r="IWH505" s="2476"/>
      <c r="IWI505" s="2476"/>
      <c r="IWJ505" s="2476"/>
      <c r="IWK505" s="2479"/>
      <c r="IWL505" s="2479"/>
      <c r="IWM505" s="2479"/>
      <c r="IWN505" s="2479"/>
      <c r="IWS505" s="2476"/>
      <c r="IWT505" s="2476"/>
      <c r="IWU505" s="2476"/>
      <c r="IWV505" s="2479"/>
      <c r="IWW505" s="2479"/>
      <c r="IWX505" s="2479"/>
      <c r="IWY505" s="2479"/>
      <c r="IXD505" s="2476"/>
      <c r="IXE505" s="2476"/>
      <c r="IXF505" s="2476"/>
      <c r="IXG505" s="2479"/>
      <c r="IXH505" s="2479"/>
      <c r="IXI505" s="2479"/>
      <c r="IXJ505" s="2479"/>
      <c r="IXO505" s="2476"/>
      <c r="IXP505" s="2476"/>
      <c r="IXQ505" s="2476"/>
      <c r="IXR505" s="2479"/>
      <c r="IXS505" s="2479"/>
      <c r="IXT505" s="2479"/>
      <c r="IXU505" s="2479"/>
      <c r="IXZ505" s="2476"/>
      <c r="IYA505" s="2476"/>
      <c r="IYB505" s="2476"/>
      <c r="IYC505" s="2479"/>
      <c r="IYD505" s="2479"/>
      <c r="IYE505" s="2479"/>
      <c r="IYF505" s="2479"/>
      <c r="IYK505" s="2476"/>
      <c r="IYL505" s="2476"/>
      <c r="IYM505" s="2476"/>
      <c r="IYN505" s="2479"/>
      <c r="IYO505" s="2479"/>
      <c r="IYP505" s="2479"/>
      <c r="IYQ505" s="2479"/>
      <c r="IYV505" s="2476"/>
      <c r="IYW505" s="2476"/>
      <c r="IYX505" s="2476"/>
      <c r="IYY505" s="2479"/>
      <c r="IYZ505" s="2479"/>
      <c r="IZA505" s="2479"/>
      <c r="IZB505" s="2479"/>
      <c r="IZG505" s="2476"/>
      <c r="IZH505" s="2476"/>
      <c r="IZI505" s="2476"/>
      <c r="IZJ505" s="2479"/>
      <c r="IZK505" s="2479"/>
      <c r="IZL505" s="2479"/>
      <c r="IZM505" s="2479"/>
      <c r="IZR505" s="2476"/>
      <c r="IZS505" s="2476"/>
      <c r="IZT505" s="2476"/>
      <c r="IZU505" s="2479"/>
      <c r="IZV505" s="2479"/>
      <c r="IZW505" s="2479"/>
      <c r="IZX505" s="2479"/>
      <c r="JAC505" s="2476"/>
      <c r="JAD505" s="2476"/>
      <c r="JAE505" s="2476"/>
      <c r="JAF505" s="2479"/>
      <c r="JAG505" s="2479"/>
      <c r="JAH505" s="2479"/>
      <c r="JAI505" s="2479"/>
      <c r="JAN505" s="2476"/>
      <c r="JAO505" s="2476"/>
      <c r="JAP505" s="2476"/>
      <c r="JAQ505" s="2479"/>
      <c r="JAR505" s="2479"/>
      <c r="JAS505" s="2479"/>
      <c r="JAT505" s="2479"/>
      <c r="JAY505" s="2476"/>
      <c r="JAZ505" s="2476"/>
      <c r="JBA505" s="2476"/>
      <c r="JBB505" s="2479"/>
      <c r="JBC505" s="2479"/>
      <c r="JBD505" s="2479"/>
      <c r="JBE505" s="2479"/>
      <c r="JBJ505" s="2476"/>
      <c r="JBK505" s="2476"/>
      <c r="JBL505" s="2476"/>
      <c r="JBM505" s="2479"/>
      <c r="JBN505" s="2479"/>
      <c r="JBO505" s="2479"/>
      <c r="JBP505" s="2479"/>
      <c r="JBU505" s="2476"/>
      <c r="JBV505" s="2476"/>
      <c r="JBW505" s="2476"/>
      <c r="JBX505" s="2479"/>
      <c r="JBY505" s="2479"/>
      <c r="JBZ505" s="2479"/>
      <c r="JCA505" s="2479"/>
      <c r="JCF505" s="2476"/>
      <c r="JCG505" s="2476"/>
      <c r="JCH505" s="2476"/>
      <c r="JCI505" s="2479"/>
      <c r="JCJ505" s="2479"/>
      <c r="JCK505" s="2479"/>
      <c r="JCL505" s="2479"/>
      <c r="JCQ505" s="2476"/>
      <c r="JCR505" s="2476"/>
      <c r="JCS505" s="2476"/>
      <c r="JCT505" s="2479"/>
      <c r="JCU505" s="2479"/>
      <c r="JCV505" s="2479"/>
      <c r="JCW505" s="2479"/>
      <c r="JDB505" s="2476"/>
      <c r="JDC505" s="2476"/>
      <c r="JDD505" s="2476"/>
      <c r="JDE505" s="2479"/>
      <c r="JDF505" s="2479"/>
      <c r="JDG505" s="2479"/>
      <c r="JDH505" s="2479"/>
      <c r="JDM505" s="2476"/>
      <c r="JDN505" s="2476"/>
      <c r="JDO505" s="2476"/>
      <c r="JDP505" s="2479"/>
      <c r="JDQ505" s="2479"/>
      <c r="JDR505" s="2479"/>
      <c r="JDS505" s="2479"/>
      <c r="JDX505" s="2476"/>
      <c r="JDY505" s="2476"/>
      <c r="JDZ505" s="2476"/>
      <c r="JEA505" s="2479"/>
      <c r="JEB505" s="2479"/>
      <c r="JEC505" s="2479"/>
      <c r="JED505" s="2479"/>
      <c r="JEI505" s="2476"/>
      <c r="JEJ505" s="2476"/>
      <c r="JEK505" s="2476"/>
      <c r="JEL505" s="2479"/>
      <c r="JEM505" s="2479"/>
      <c r="JEN505" s="2479"/>
      <c r="JEO505" s="2479"/>
      <c r="JET505" s="2476"/>
      <c r="JEU505" s="2476"/>
      <c r="JEV505" s="2476"/>
      <c r="JEW505" s="2479"/>
      <c r="JEX505" s="2479"/>
      <c r="JEY505" s="2479"/>
      <c r="JEZ505" s="2479"/>
      <c r="JFE505" s="2476"/>
      <c r="JFF505" s="2476"/>
      <c r="JFG505" s="2476"/>
      <c r="JFH505" s="2479"/>
      <c r="JFI505" s="2479"/>
      <c r="JFJ505" s="2479"/>
      <c r="JFK505" s="2479"/>
      <c r="JFP505" s="2476"/>
      <c r="JFQ505" s="2476"/>
      <c r="JFR505" s="2476"/>
      <c r="JFS505" s="2479"/>
      <c r="JFT505" s="2479"/>
      <c r="JFU505" s="2479"/>
      <c r="JFV505" s="2479"/>
      <c r="JGA505" s="2476"/>
      <c r="JGB505" s="2476"/>
      <c r="JGC505" s="2476"/>
      <c r="JGD505" s="2479"/>
      <c r="JGE505" s="2479"/>
      <c r="JGF505" s="2479"/>
      <c r="JGG505" s="2479"/>
      <c r="JGL505" s="2476"/>
      <c r="JGM505" s="2476"/>
      <c r="JGN505" s="2476"/>
      <c r="JGO505" s="2479"/>
      <c r="JGP505" s="2479"/>
      <c r="JGQ505" s="2479"/>
      <c r="JGR505" s="2479"/>
      <c r="JGW505" s="2476"/>
      <c r="JGX505" s="2476"/>
      <c r="JGY505" s="2476"/>
      <c r="JGZ505" s="2479"/>
      <c r="JHA505" s="2479"/>
      <c r="JHB505" s="2479"/>
      <c r="JHC505" s="2479"/>
      <c r="JHH505" s="2476"/>
      <c r="JHI505" s="2476"/>
      <c r="JHJ505" s="2476"/>
      <c r="JHK505" s="2479"/>
      <c r="JHL505" s="2479"/>
      <c r="JHM505" s="2479"/>
      <c r="JHN505" s="2479"/>
      <c r="JHS505" s="2476"/>
      <c r="JHT505" s="2476"/>
      <c r="JHU505" s="2476"/>
      <c r="JHV505" s="2479"/>
      <c r="JHW505" s="2479"/>
      <c r="JHX505" s="2479"/>
      <c r="JHY505" s="2479"/>
      <c r="JID505" s="2476"/>
      <c r="JIE505" s="2476"/>
      <c r="JIF505" s="2476"/>
      <c r="JIG505" s="2479"/>
      <c r="JIH505" s="2479"/>
      <c r="JII505" s="2479"/>
      <c r="JIJ505" s="2479"/>
      <c r="JIO505" s="2476"/>
      <c r="JIP505" s="2476"/>
      <c r="JIQ505" s="2476"/>
      <c r="JIR505" s="2479"/>
      <c r="JIS505" s="2479"/>
      <c r="JIT505" s="2479"/>
      <c r="JIU505" s="2479"/>
      <c r="JIZ505" s="2476"/>
      <c r="JJA505" s="2476"/>
      <c r="JJB505" s="2476"/>
      <c r="JJC505" s="2479"/>
      <c r="JJD505" s="2479"/>
      <c r="JJE505" s="2479"/>
      <c r="JJF505" s="2479"/>
      <c r="JJK505" s="2476"/>
      <c r="JJL505" s="2476"/>
      <c r="JJM505" s="2476"/>
      <c r="JJN505" s="2479"/>
      <c r="JJO505" s="2479"/>
      <c r="JJP505" s="2479"/>
      <c r="JJQ505" s="2479"/>
      <c r="JJV505" s="2476"/>
      <c r="JJW505" s="2476"/>
      <c r="JJX505" s="2476"/>
      <c r="JJY505" s="2479"/>
      <c r="JJZ505" s="2479"/>
      <c r="JKA505" s="2479"/>
      <c r="JKB505" s="2479"/>
      <c r="JKG505" s="2476"/>
      <c r="JKH505" s="2476"/>
      <c r="JKI505" s="2476"/>
      <c r="JKJ505" s="2479"/>
      <c r="JKK505" s="2479"/>
      <c r="JKL505" s="2479"/>
      <c r="JKM505" s="2479"/>
      <c r="JKR505" s="2476"/>
      <c r="JKS505" s="2476"/>
      <c r="JKT505" s="2476"/>
      <c r="JKU505" s="2479"/>
      <c r="JKV505" s="2479"/>
      <c r="JKW505" s="2479"/>
      <c r="JKX505" s="2479"/>
      <c r="JLC505" s="2476"/>
      <c r="JLD505" s="2476"/>
      <c r="JLE505" s="2476"/>
      <c r="JLF505" s="2479"/>
      <c r="JLG505" s="2479"/>
      <c r="JLH505" s="2479"/>
      <c r="JLI505" s="2479"/>
      <c r="JLN505" s="2476"/>
      <c r="JLO505" s="2476"/>
      <c r="JLP505" s="2476"/>
      <c r="JLQ505" s="2479"/>
      <c r="JLR505" s="2479"/>
      <c r="JLS505" s="2479"/>
      <c r="JLT505" s="2479"/>
      <c r="JLY505" s="2476"/>
      <c r="JLZ505" s="2476"/>
      <c r="JMA505" s="2476"/>
      <c r="JMB505" s="2479"/>
      <c r="JMC505" s="2479"/>
      <c r="JMD505" s="2479"/>
      <c r="JME505" s="2479"/>
      <c r="JMJ505" s="2476"/>
      <c r="JMK505" s="2476"/>
      <c r="JML505" s="2476"/>
      <c r="JMM505" s="2479"/>
      <c r="JMN505" s="2479"/>
      <c r="JMO505" s="2479"/>
      <c r="JMP505" s="2479"/>
      <c r="JMU505" s="2476"/>
      <c r="JMV505" s="2476"/>
      <c r="JMW505" s="2476"/>
      <c r="JMX505" s="2479"/>
      <c r="JMY505" s="2479"/>
      <c r="JMZ505" s="2479"/>
      <c r="JNA505" s="2479"/>
      <c r="JNF505" s="2476"/>
      <c r="JNG505" s="2476"/>
      <c r="JNH505" s="2476"/>
      <c r="JNI505" s="2479"/>
      <c r="JNJ505" s="2479"/>
      <c r="JNK505" s="2479"/>
      <c r="JNL505" s="2479"/>
      <c r="JNQ505" s="2476"/>
      <c r="JNR505" s="2476"/>
      <c r="JNS505" s="2476"/>
      <c r="JNT505" s="2479"/>
      <c r="JNU505" s="2479"/>
      <c r="JNV505" s="2479"/>
      <c r="JNW505" s="2479"/>
      <c r="JOB505" s="2476"/>
      <c r="JOC505" s="2476"/>
      <c r="JOD505" s="2476"/>
      <c r="JOE505" s="2479"/>
      <c r="JOF505" s="2479"/>
      <c r="JOG505" s="2479"/>
      <c r="JOH505" s="2479"/>
      <c r="JOM505" s="2476"/>
      <c r="JON505" s="2476"/>
      <c r="JOO505" s="2476"/>
      <c r="JOP505" s="2479"/>
      <c r="JOQ505" s="2479"/>
      <c r="JOR505" s="2479"/>
      <c r="JOS505" s="2479"/>
      <c r="JOX505" s="2476"/>
      <c r="JOY505" s="2476"/>
      <c r="JOZ505" s="2476"/>
      <c r="JPA505" s="2479"/>
      <c r="JPB505" s="2479"/>
      <c r="JPC505" s="2479"/>
      <c r="JPD505" s="2479"/>
      <c r="JPI505" s="2476"/>
      <c r="JPJ505" s="2476"/>
      <c r="JPK505" s="2476"/>
      <c r="JPL505" s="2479"/>
      <c r="JPM505" s="2479"/>
      <c r="JPN505" s="2479"/>
      <c r="JPO505" s="2479"/>
      <c r="JPT505" s="2476"/>
      <c r="JPU505" s="2476"/>
      <c r="JPV505" s="2476"/>
      <c r="JPW505" s="2479"/>
      <c r="JPX505" s="2479"/>
      <c r="JPY505" s="2479"/>
      <c r="JPZ505" s="2479"/>
      <c r="JQE505" s="2476"/>
      <c r="JQF505" s="2476"/>
      <c r="JQG505" s="2476"/>
      <c r="JQH505" s="2479"/>
      <c r="JQI505" s="2479"/>
      <c r="JQJ505" s="2479"/>
      <c r="JQK505" s="2479"/>
      <c r="JQP505" s="2476"/>
      <c r="JQQ505" s="2476"/>
      <c r="JQR505" s="2476"/>
      <c r="JQS505" s="2479"/>
      <c r="JQT505" s="2479"/>
      <c r="JQU505" s="2479"/>
      <c r="JQV505" s="2479"/>
      <c r="JRA505" s="2476"/>
      <c r="JRB505" s="2476"/>
      <c r="JRC505" s="2476"/>
      <c r="JRD505" s="2479"/>
      <c r="JRE505" s="2479"/>
      <c r="JRF505" s="2479"/>
      <c r="JRG505" s="2479"/>
      <c r="JRL505" s="2476"/>
      <c r="JRM505" s="2476"/>
      <c r="JRN505" s="2476"/>
      <c r="JRO505" s="2479"/>
      <c r="JRP505" s="2479"/>
      <c r="JRQ505" s="2479"/>
      <c r="JRR505" s="2479"/>
      <c r="JRW505" s="2476"/>
      <c r="JRX505" s="2476"/>
      <c r="JRY505" s="2476"/>
      <c r="JRZ505" s="2479"/>
      <c r="JSA505" s="2479"/>
      <c r="JSB505" s="2479"/>
      <c r="JSC505" s="2479"/>
      <c r="JSH505" s="2476"/>
      <c r="JSI505" s="2476"/>
      <c r="JSJ505" s="2476"/>
      <c r="JSK505" s="2479"/>
      <c r="JSL505" s="2479"/>
      <c r="JSM505" s="2479"/>
      <c r="JSN505" s="2479"/>
      <c r="JSS505" s="2476"/>
      <c r="JST505" s="2476"/>
      <c r="JSU505" s="2476"/>
      <c r="JSV505" s="2479"/>
      <c r="JSW505" s="2479"/>
      <c r="JSX505" s="2479"/>
      <c r="JSY505" s="2479"/>
      <c r="JTD505" s="2476"/>
      <c r="JTE505" s="2476"/>
      <c r="JTF505" s="2476"/>
      <c r="JTG505" s="2479"/>
      <c r="JTH505" s="2479"/>
      <c r="JTI505" s="2479"/>
      <c r="JTJ505" s="2479"/>
      <c r="JTO505" s="2476"/>
      <c r="JTP505" s="2476"/>
      <c r="JTQ505" s="2476"/>
      <c r="JTR505" s="2479"/>
      <c r="JTS505" s="2479"/>
      <c r="JTT505" s="2479"/>
      <c r="JTU505" s="2479"/>
      <c r="JTZ505" s="2476"/>
      <c r="JUA505" s="2476"/>
      <c r="JUB505" s="2476"/>
      <c r="JUC505" s="2479"/>
      <c r="JUD505" s="2479"/>
      <c r="JUE505" s="2479"/>
      <c r="JUF505" s="2479"/>
      <c r="JUK505" s="2476"/>
      <c r="JUL505" s="2476"/>
      <c r="JUM505" s="2476"/>
      <c r="JUN505" s="2479"/>
      <c r="JUO505" s="2479"/>
      <c r="JUP505" s="2479"/>
      <c r="JUQ505" s="2479"/>
      <c r="JUV505" s="2476"/>
      <c r="JUW505" s="2476"/>
      <c r="JUX505" s="2476"/>
      <c r="JUY505" s="2479"/>
      <c r="JUZ505" s="2479"/>
      <c r="JVA505" s="2479"/>
      <c r="JVB505" s="2479"/>
      <c r="JVG505" s="2476"/>
      <c r="JVH505" s="2476"/>
      <c r="JVI505" s="2476"/>
      <c r="JVJ505" s="2479"/>
      <c r="JVK505" s="2479"/>
      <c r="JVL505" s="2479"/>
      <c r="JVM505" s="2479"/>
      <c r="JVR505" s="2476"/>
      <c r="JVS505" s="2476"/>
      <c r="JVT505" s="2476"/>
      <c r="JVU505" s="2479"/>
      <c r="JVV505" s="2479"/>
      <c r="JVW505" s="2479"/>
      <c r="JVX505" s="2479"/>
      <c r="JWC505" s="2476"/>
      <c r="JWD505" s="2476"/>
      <c r="JWE505" s="2476"/>
      <c r="JWF505" s="2479"/>
      <c r="JWG505" s="2479"/>
      <c r="JWH505" s="2479"/>
      <c r="JWI505" s="2479"/>
      <c r="JWN505" s="2476"/>
      <c r="JWO505" s="2476"/>
      <c r="JWP505" s="2476"/>
      <c r="JWQ505" s="2479"/>
      <c r="JWR505" s="2479"/>
      <c r="JWS505" s="2479"/>
      <c r="JWT505" s="2479"/>
      <c r="JWY505" s="2476"/>
      <c r="JWZ505" s="2476"/>
      <c r="JXA505" s="2476"/>
      <c r="JXB505" s="2479"/>
      <c r="JXC505" s="2479"/>
      <c r="JXD505" s="2479"/>
      <c r="JXE505" s="2479"/>
      <c r="JXJ505" s="2476"/>
      <c r="JXK505" s="2476"/>
      <c r="JXL505" s="2476"/>
      <c r="JXM505" s="2479"/>
      <c r="JXN505" s="2479"/>
      <c r="JXO505" s="2479"/>
      <c r="JXP505" s="2479"/>
      <c r="JXU505" s="2476"/>
      <c r="JXV505" s="2476"/>
      <c r="JXW505" s="2476"/>
      <c r="JXX505" s="2479"/>
      <c r="JXY505" s="2479"/>
      <c r="JXZ505" s="2479"/>
      <c r="JYA505" s="2479"/>
      <c r="JYF505" s="2476"/>
      <c r="JYG505" s="2476"/>
      <c r="JYH505" s="2476"/>
      <c r="JYI505" s="2479"/>
      <c r="JYJ505" s="2479"/>
      <c r="JYK505" s="2479"/>
      <c r="JYL505" s="2479"/>
      <c r="JYQ505" s="2476"/>
      <c r="JYR505" s="2476"/>
      <c r="JYS505" s="2476"/>
      <c r="JYT505" s="2479"/>
      <c r="JYU505" s="2479"/>
      <c r="JYV505" s="2479"/>
      <c r="JYW505" s="2479"/>
      <c r="JZB505" s="2476"/>
      <c r="JZC505" s="2476"/>
      <c r="JZD505" s="2476"/>
      <c r="JZE505" s="2479"/>
      <c r="JZF505" s="2479"/>
      <c r="JZG505" s="2479"/>
      <c r="JZH505" s="2479"/>
      <c r="JZM505" s="2476"/>
      <c r="JZN505" s="2476"/>
      <c r="JZO505" s="2476"/>
      <c r="JZP505" s="2479"/>
      <c r="JZQ505" s="2479"/>
      <c r="JZR505" s="2479"/>
      <c r="JZS505" s="2479"/>
      <c r="JZX505" s="2476"/>
      <c r="JZY505" s="2476"/>
      <c r="JZZ505" s="2476"/>
      <c r="KAA505" s="2479"/>
      <c r="KAB505" s="2479"/>
      <c r="KAC505" s="2479"/>
      <c r="KAD505" s="2479"/>
      <c r="KAI505" s="2476"/>
      <c r="KAJ505" s="2476"/>
      <c r="KAK505" s="2476"/>
      <c r="KAL505" s="2479"/>
      <c r="KAM505" s="2479"/>
      <c r="KAN505" s="2479"/>
      <c r="KAO505" s="2479"/>
      <c r="KAT505" s="2476"/>
      <c r="KAU505" s="2476"/>
      <c r="KAV505" s="2476"/>
      <c r="KAW505" s="2479"/>
      <c r="KAX505" s="2479"/>
      <c r="KAY505" s="2479"/>
      <c r="KAZ505" s="2479"/>
      <c r="KBE505" s="2476"/>
      <c r="KBF505" s="2476"/>
      <c r="KBG505" s="2476"/>
      <c r="KBH505" s="2479"/>
      <c r="KBI505" s="2479"/>
      <c r="KBJ505" s="2479"/>
      <c r="KBK505" s="2479"/>
      <c r="KBP505" s="2476"/>
      <c r="KBQ505" s="2476"/>
      <c r="KBR505" s="2476"/>
      <c r="KBS505" s="2479"/>
      <c r="KBT505" s="2479"/>
      <c r="KBU505" s="2479"/>
      <c r="KBV505" s="2479"/>
      <c r="KCA505" s="2476"/>
      <c r="KCB505" s="2476"/>
      <c r="KCC505" s="2476"/>
      <c r="KCD505" s="2479"/>
      <c r="KCE505" s="2479"/>
      <c r="KCF505" s="2479"/>
      <c r="KCG505" s="2479"/>
      <c r="KCL505" s="2476"/>
      <c r="KCM505" s="2476"/>
      <c r="KCN505" s="2476"/>
      <c r="KCO505" s="2479"/>
      <c r="KCP505" s="2479"/>
      <c r="KCQ505" s="2479"/>
      <c r="KCR505" s="2479"/>
      <c r="KCW505" s="2476"/>
      <c r="KCX505" s="2476"/>
      <c r="KCY505" s="2476"/>
      <c r="KCZ505" s="2479"/>
      <c r="KDA505" s="2479"/>
      <c r="KDB505" s="2479"/>
      <c r="KDC505" s="2479"/>
      <c r="KDH505" s="2476"/>
      <c r="KDI505" s="2476"/>
      <c r="KDJ505" s="2476"/>
      <c r="KDK505" s="2479"/>
      <c r="KDL505" s="2479"/>
      <c r="KDM505" s="2479"/>
      <c r="KDN505" s="2479"/>
      <c r="KDS505" s="2476"/>
      <c r="KDT505" s="2476"/>
      <c r="KDU505" s="2476"/>
      <c r="KDV505" s="2479"/>
      <c r="KDW505" s="2479"/>
      <c r="KDX505" s="2479"/>
      <c r="KDY505" s="2479"/>
      <c r="KED505" s="2476"/>
      <c r="KEE505" s="2476"/>
      <c r="KEF505" s="2476"/>
      <c r="KEG505" s="2479"/>
      <c r="KEH505" s="2479"/>
      <c r="KEI505" s="2479"/>
      <c r="KEJ505" s="2479"/>
      <c r="KEO505" s="2476"/>
      <c r="KEP505" s="2476"/>
      <c r="KEQ505" s="2476"/>
      <c r="KER505" s="2479"/>
      <c r="KES505" s="2479"/>
      <c r="KET505" s="2479"/>
      <c r="KEU505" s="2479"/>
      <c r="KEZ505" s="2476"/>
      <c r="KFA505" s="2476"/>
      <c r="KFB505" s="2476"/>
      <c r="KFC505" s="2479"/>
      <c r="KFD505" s="2479"/>
      <c r="KFE505" s="2479"/>
      <c r="KFF505" s="2479"/>
      <c r="KFK505" s="2476"/>
      <c r="KFL505" s="2476"/>
      <c r="KFM505" s="2476"/>
      <c r="KFN505" s="2479"/>
      <c r="KFO505" s="2479"/>
      <c r="KFP505" s="2479"/>
      <c r="KFQ505" s="2479"/>
      <c r="KFV505" s="2476"/>
      <c r="KFW505" s="2476"/>
      <c r="KFX505" s="2476"/>
      <c r="KFY505" s="2479"/>
      <c r="KFZ505" s="2479"/>
      <c r="KGA505" s="2479"/>
      <c r="KGB505" s="2479"/>
      <c r="KGG505" s="2476"/>
      <c r="KGH505" s="2476"/>
      <c r="KGI505" s="2476"/>
      <c r="KGJ505" s="2479"/>
      <c r="KGK505" s="2479"/>
      <c r="KGL505" s="2479"/>
      <c r="KGM505" s="2479"/>
      <c r="KGR505" s="2476"/>
      <c r="KGS505" s="2476"/>
      <c r="KGT505" s="2476"/>
      <c r="KGU505" s="2479"/>
      <c r="KGV505" s="2479"/>
      <c r="KGW505" s="2479"/>
      <c r="KGX505" s="2479"/>
      <c r="KHC505" s="2476"/>
      <c r="KHD505" s="2476"/>
      <c r="KHE505" s="2476"/>
      <c r="KHF505" s="2479"/>
      <c r="KHG505" s="2479"/>
      <c r="KHH505" s="2479"/>
      <c r="KHI505" s="2479"/>
      <c r="KHN505" s="2476"/>
      <c r="KHO505" s="2476"/>
      <c r="KHP505" s="2476"/>
      <c r="KHQ505" s="2479"/>
      <c r="KHR505" s="2479"/>
      <c r="KHS505" s="2479"/>
      <c r="KHT505" s="2479"/>
      <c r="KHY505" s="2476"/>
      <c r="KHZ505" s="2476"/>
      <c r="KIA505" s="2476"/>
      <c r="KIB505" s="2479"/>
      <c r="KIC505" s="2479"/>
      <c r="KID505" s="2479"/>
      <c r="KIE505" s="2479"/>
      <c r="KIJ505" s="2476"/>
      <c r="KIK505" s="2476"/>
      <c r="KIL505" s="2476"/>
      <c r="KIM505" s="2479"/>
      <c r="KIN505" s="2479"/>
      <c r="KIO505" s="2479"/>
      <c r="KIP505" s="2479"/>
      <c r="KIU505" s="2476"/>
      <c r="KIV505" s="2476"/>
      <c r="KIW505" s="2476"/>
      <c r="KIX505" s="2479"/>
      <c r="KIY505" s="2479"/>
      <c r="KIZ505" s="2479"/>
      <c r="KJA505" s="2479"/>
      <c r="KJF505" s="2476"/>
      <c r="KJG505" s="2476"/>
      <c r="KJH505" s="2476"/>
      <c r="KJI505" s="2479"/>
      <c r="KJJ505" s="2479"/>
      <c r="KJK505" s="2479"/>
      <c r="KJL505" s="2479"/>
      <c r="KJQ505" s="2476"/>
      <c r="KJR505" s="2476"/>
      <c r="KJS505" s="2476"/>
      <c r="KJT505" s="2479"/>
      <c r="KJU505" s="2479"/>
      <c r="KJV505" s="2479"/>
      <c r="KJW505" s="2479"/>
      <c r="KKB505" s="2476"/>
      <c r="KKC505" s="2476"/>
      <c r="KKD505" s="2476"/>
      <c r="KKE505" s="2479"/>
      <c r="KKF505" s="2479"/>
      <c r="KKG505" s="2479"/>
      <c r="KKH505" s="2479"/>
      <c r="KKM505" s="2476"/>
      <c r="KKN505" s="2476"/>
      <c r="KKO505" s="2476"/>
      <c r="KKP505" s="2479"/>
      <c r="KKQ505" s="2479"/>
      <c r="KKR505" s="2479"/>
      <c r="KKS505" s="2479"/>
      <c r="KKX505" s="2476"/>
      <c r="KKY505" s="2476"/>
      <c r="KKZ505" s="2476"/>
      <c r="KLA505" s="2479"/>
      <c r="KLB505" s="2479"/>
      <c r="KLC505" s="2479"/>
      <c r="KLD505" s="2479"/>
      <c r="KLI505" s="2476"/>
      <c r="KLJ505" s="2476"/>
      <c r="KLK505" s="2476"/>
      <c r="KLL505" s="2479"/>
      <c r="KLM505" s="2479"/>
      <c r="KLN505" s="2479"/>
      <c r="KLO505" s="2479"/>
      <c r="KLT505" s="2476"/>
      <c r="KLU505" s="2476"/>
      <c r="KLV505" s="2476"/>
      <c r="KLW505" s="2479"/>
      <c r="KLX505" s="2479"/>
      <c r="KLY505" s="2479"/>
      <c r="KLZ505" s="2479"/>
      <c r="KME505" s="2476"/>
      <c r="KMF505" s="2476"/>
      <c r="KMG505" s="2476"/>
      <c r="KMH505" s="2479"/>
      <c r="KMI505" s="2479"/>
      <c r="KMJ505" s="2479"/>
      <c r="KMK505" s="2479"/>
      <c r="KMP505" s="2476"/>
      <c r="KMQ505" s="2476"/>
      <c r="KMR505" s="2476"/>
      <c r="KMS505" s="2479"/>
      <c r="KMT505" s="2479"/>
      <c r="KMU505" s="2479"/>
      <c r="KMV505" s="2479"/>
      <c r="KNA505" s="2476"/>
      <c r="KNB505" s="2476"/>
      <c r="KNC505" s="2476"/>
      <c r="KND505" s="2479"/>
      <c r="KNE505" s="2479"/>
      <c r="KNF505" s="2479"/>
      <c r="KNG505" s="2479"/>
      <c r="KNL505" s="2476"/>
      <c r="KNM505" s="2476"/>
      <c r="KNN505" s="2476"/>
      <c r="KNO505" s="2479"/>
      <c r="KNP505" s="2479"/>
      <c r="KNQ505" s="2479"/>
      <c r="KNR505" s="2479"/>
      <c r="KNW505" s="2476"/>
      <c r="KNX505" s="2476"/>
      <c r="KNY505" s="2476"/>
      <c r="KNZ505" s="2479"/>
      <c r="KOA505" s="2479"/>
      <c r="KOB505" s="2479"/>
      <c r="KOC505" s="2479"/>
      <c r="KOH505" s="2476"/>
      <c r="KOI505" s="2476"/>
      <c r="KOJ505" s="2476"/>
      <c r="KOK505" s="2479"/>
      <c r="KOL505" s="2479"/>
      <c r="KOM505" s="2479"/>
      <c r="KON505" s="2479"/>
      <c r="KOS505" s="2476"/>
      <c r="KOT505" s="2476"/>
      <c r="KOU505" s="2476"/>
      <c r="KOV505" s="2479"/>
      <c r="KOW505" s="2479"/>
      <c r="KOX505" s="2479"/>
      <c r="KOY505" s="2479"/>
      <c r="KPD505" s="2476"/>
      <c r="KPE505" s="2476"/>
      <c r="KPF505" s="2476"/>
      <c r="KPG505" s="2479"/>
      <c r="KPH505" s="2479"/>
      <c r="KPI505" s="2479"/>
      <c r="KPJ505" s="2479"/>
      <c r="KPO505" s="2476"/>
      <c r="KPP505" s="2476"/>
      <c r="KPQ505" s="2476"/>
      <c r="KPR505" s="2479"/>
      <c r="KPS505" s="2479"/>
      <c r="KPT505" s="2479"/>
      <c r="KPU505" s="2479"/>
      <c r="KPZ505" s="2476"/>
      <c r="KQA505" s="2476"/>
      <c r="KQB505" s="2476"/>
      <c r="KQC505" s="2479"/>
      <c r="KQD505" s="2479"/>
      <c r="KQE505" s="2479"/>
      <c r="KQF505" s="2479"/>
      <c r="KQK505" s="2476"/>
      <c r="KQL505" s="2476"/>
      <c r="KQM505" s="2476"/>
      <c r="KQN505" s="2479"/>
      <c r="KQO505" s="2479"/>
      <c r="KQP505" s="2479"/>
      <c r="KQQ505" s="2479"/>
      <c r="KQV505" s="2476"/>
      <c r="KQW505" s="2476"/>
      <c r="KQX505" s="2476"/>
      <c r="KQY505" s="2479"/>
      <c r="KQZ505" s="2479"/>
      <c r="KRA505" s="2479"/>
      <c r="KRB505" s="2479"/>
      <c r="KRG505" s="2476"/>
      <c r="KRH505" s="2476"/>
      <c r="KRI505" s="2476"/>
      <c r="KRJ505" s="2479"/>
      <c r="KRK505" s="2479"/>
      <c r="KRL505" s="2479"/>
      <c r="KRM505" s="2479"/>
      <c r="KRR505" s="2476"/>
      <c r="KRS505" s="2476"/>
      <c r="KRT505" s="2476"/>
      <c r="KRU505" s="2479"/>
      <c r="KRV505" s="2479"/>
      <c r="KRW505" s="2479"/>
      <c r="KRX505" s="2479"/>
      <c r="KSC505" s="2476"/>
      <c r="KSD505" s="2476"/>
      <c r="KSE505" s="2476"/>
      <c r="KSF505" s="2479"/>
      <c r="KSG505" s="2479"/>
      <c r="KSH505" s="2479"/>
      <c r="KSI505" s="2479"/>
      <c r="KSN505" s="2476"/>
      <c r="KSO505" s="2476"/>
      <c r="KSP505" s="2476"/>
      <c r="KSQ505" s="2479"/>
      <c r="KSR505" s="2479"/>
      <c r="KSS505" s="2479"/>
      <c r="KST505" s="2479"/>
      <c r="KSY505" s="2476"/>
      <c r="KSZ505" s="2476"/>
      <c r="KTA505" s="2476"/>
      <c r="KTB505" s="2479"/>
      <c r="KTC505" s="2479"/>
      <c r="KTD505" s="2479"/>
      <c r="KTE505" s="2479"/>
      <c r="KTJ505" s="2476"/>
      <c r="KTK505" s="2476"/>
      <c r="KTL505" s="2476"/>
      <c r="KTM505" s="2479"/>
      <c r="KTN505" s="2479"/>
      <c r="KTO505" s="2479"/>
      <c r="KTP505" s="2479"/>
      <c r="KTU505" s="2476"/>
      <c r="KTV505" s="2476"/>
      <c r="KTW505" s="2476"/>
      <c r="KTX505" s="2479"/>
      <c r="KTY505" s="2479"/>
      <c r="KTZ505" s="2479"/>
      <c r="KUA505" s="2479"/>
      <c r="KUF505" s="2476"/>
      <c r="KUG505" s="2476"/>
      <c r="KUH505" s="2476"/>
      <c r="KUI505" s="2479"/>
      <c r="KUJ505" s="2479"/>
      <c r="KUK505" s="2479"/>
      <c r="KUL505" s="2479"/>
      <c r="KUQ505" s="2476"/>
      <c r="KUR505" s="2476"/>
      <c r="KUS505" s="2476"/>
      <c r="KUT505" s="2479"/>
      <c r="KUU505" s="2479"/>
      <c r="KUV505" s="2479"/>
      <c r="KUW505" s="2479"/>
      <c r="KVB505" s="2476"/>
      <c r="KVC505" s="2476"/>
      <c r="KVD505" s="2476"/>
      <c r="KVE505" s="2479"/>
      <c r="KVF505" s="2479"/>
      <c r="KVG505" s="2479"/>
      <c r="KVH505" s="2479"/>
      <c r="KVM505" s="2476"/>
      <c r="KVN505" s="2476"/>
      <c r="KVO505" s="2476"/>
      <c r="KVP505" s="2479"/>
      <c r="KVQ505" s="2479"/>
      <c r="KVR505" s="2479"/>
      <c r="KVS505" s="2479"/>
      <c r="KVX505" s="2476"/>
      <c r="KVY505" s="2476"/>
      <c r="KVZ505" s="2476"/>
      <c r="KWA505" s="2479"/>
      <c r="KWB505" s="2479"/>
      <c r="KWC505" s="2479"/>
      <c r="KWD505" s="2479"/>
      <c r="KWI505" s="2476"/>
      <c r="KWJ505" s="2476"/>
      <c r="KWK505" s="2476"/>
      <c r="KWL505" s="2479"/>
      <c r="KWM505" s="2479"/>
      <c r="KWN505" s="2479"/>
      <c r="KWO505" s="2479"/>
      <c r="KWT505" s="2476"/>
      <c r="KWU505" s="2476"/>
      <c r="KWV505" s="2476"/>
      <c r="KWW505" s="2479"/>
      <c r="KWX505" s="2479"/>
      <c r="KWY505" s="2479"/>
      <c r="KWZ505" s="2479"/>
      <c r="KXE505" s="2476"/>
      <c r="KXF505" s="2476"/>
      <c r="KXG505" s="2476"/>
      <c r="KXH505" s="2479"/>
      <c r="KXI505" s="2479"/>
      <c r="KXJ505" s="2479"/>
      <c r="KXK505" s="2479"/>
      <c r="KXP505" s="2476"/>
      <c r="KXQ505" s="2476"/>
      <c r="KXR505" s="2476"/>
      <c r="KXS505" s="2479"/>
      <c r="KXT505" s="2479"/>
      <c r="KXU505" s="2479"/>
      <c r="KXV505" s="2479"/>
      <c r="KYA505" s="2476"/>
      <c r="KYB505" s="2476"/>
      <c r="KYC505" s="2476"/>
      <c r="KYD505" s="2479"/>
      <c r="KYE505" s="2479"/>
      <c r="KYF505" s="2479"/>
      <c r="KYG505" s="2479"/>
      <c r="KYL505" s="2476"/>
      <c r="KYM505" s="2476"/>
      <c r="KYN505" s="2476"/>
      <c r="KYO505" s="2479"/>
      <c r="KYP505" s="2479"/>
      <c r="KYQ505" s="2479"/>
      <c r="KYR505" s="2479"/>
      <c r="KYW505" s="2476"/>
      <c r="KYX505" s="2476"/>
      <c r="KYY505" s="2476"/>
      <c r="KYZ505" s="2479"/>
      <c r="KZA505" s="2479"/>
      <c r="KZB505" s="2479"/>
      <c r="KZC505" s="2479"/>
      <c r="KZH505" s="2476"/>
      <c r="KZI505" s="2476"/>
      <c r="KZJ505" s="2476"/>
      <c r="KZK505" s="2479"/>
      <c r="KZL505" s="2479"/>
      <c r="KZM505" s="2479"/>
      <c r="KZN505" s="2479"/>
      <c r="KZS505" s="2476"/>
      <c r="KZT505" s="2476"/>
      <c r="KZU505" s="2476"/>
      <c r="KZV505" s="2479"/>
      <c r="KZW505" s="2479"/>
      <c r="KZX505" s="2479"/>
      <c r="KZY505" s="2479"/>
      <c r="LAD505" s="2476"/>
      <c r="LAE505" s="2476"/>
      <c r="LAF505" s="2476"/>
      <c r="LAG505" s="2479"/>
      <c r="LAH505" s="2479"/>
      <c r="LAI505" s="2479"/>
      <c r="LAJ505" s="2479"/>
      <c r="LAO505" s="2476"/>
      <c r="LAP505" s="2476"/>
      <c r="LAQ505" s="2476"/>
      <c r="LAR505" s="2479"/>
      <c r="LAS505" s="2479"/>
      <c r="LAT505" s="2479"/>
      <c r="LAU505" s="2479"/>
      <c r="LAZ505" s="2476"/>
      <c r="LBA505" s="2476"/>
      <c r="LBB505" s="2476"/>
      <c r="LBC505" s="2479"/>
      <c r="LBD505" s="2479"/>
      <c r="LBE505" s="2479"/>
      <c r="LBF505" s="2479"/>
      <c r="LBK505" s="2476"/>
      <c r="LBL505" s="2476"/>
      <c r="LBM505" s="2476"/>
      <c r="LBN505" s="2479"/>
      <c r="LBO505" s="2479"/>
      <c r="LBP505" s="2479"/>
      <c r="LBQ505" s="2479"/>
      <c r="LBV505" s="2476"/>
      <c r="LBW505" s="2476"/>
      <c r="LBX505" s="2476"/>
      <c r="LBY505" s="2479"/>
      <c r="LBZ505" s="2479"/>
      <c r="LCA505" s="2479"/>
      <c r="LCB505" s="2479"/>
      <c r="LCG505" s="2476"/>
      <c r="LCH505" s="2476"/>
      <c r="LCI505" s="2476"/>
      <c r="LCJ505" s="2479"/>
      <c r="LCK505" s="2479"/>
      <c r="LCL505" s="2479"/>
      <c r="LCM505" s="2479"/>
      <c r="LCR505" s="2476"/>
      <c r="LCS505" s="2476"/>
      <c r="LCT505" s="2476"/>
      <c r="LCU505" s="2479"/>
      <c r="LCV505" s="2479"/>
      <c r="LCW505" s="2479"/>
      <c r="LCX505" s="2479"/>
      <c r="LDC505" s="2476"/>
      <c r="LDD505" s="2476"/>
      <c r="LDE505" s="2476"/>
      <c r="LDF505" s="2479"/>
      <c r="LDG505" s="2479"/>
      <c r="LDH505" s="2479"/>
      <c r="LDI505" s="2479"/>
      <c r="LDN505" s="2476"/>
      <c r="LDO505" s="2476"/>
      <c r="LDP505" s="2476"/>
      <c r="LDQ505" s="2479"/>
      <c r="LDR505" s="2479"/>
      <c r="LDS505" s="2479"/>
      <c r="LDT505" s="2479"/>
      <c r="LDY505" s="2476"/>
      <c r="LDZ505" s="2476"/>
      <c r="LEA505" s="2476"/>
      <c r="LEB505" s="2479"/>
      <c r="LEC505" s="2479"/>
      <c r="LED505" s="2479"/>
      <c r="LEE505" s="2479"/>
      <c r="LEJ505" s="2476"/>
      <c r="LEK505" s="2476"/>
      <c r="LEL505" s="2476"/>
      <c r="LEM505" s="2479"/>
      <c r="LEN505" s="2479"/>
      <c r="LEO505" s="2479"/>
      <c r="LEP505" s="2479"/>
      <c r="LEU505" s="2476"/>
      <c r="LEV505" s="2476"/>
      <c r="LEW505" s="2476"/>
      <c r="LEX505" s="2479"/>
      <c r="LEY505" s="2479"/>
      <c r="LEZ505" s="2479"/>
      <c r="LFA505" s="2479"/>
      <c r="LFF505" s="2476"/>
      <c r="LFG505" s="2476"/>
      <c r="LFH505" s="2476"/>
      <c r="LFI505" s="2479"/>
      <c r="LFJ505" s="2479"/>
      <c r="LFK505" s="2479"/>
      <c r="LFL505" s="2479"/>
      <c r="LFQ505" s="2476"/>
      <c r="LFR505" s="2476"/>
      <c r="LFS505" s="2476"/>
      <c r="LFT505" s="2479"/>
      <c r="LFU505" s="2479"/>
      <c r="LFV505" s="2479"/>
      <c r="LFW505" s="2479"/>
      <c r="LGB505" s="2476"/>
      <c r="LGC505" s="2476"/>
      <c r="LGD505" s="2476"/>
      <c r="LGE505" s="2479"/>
      <c r="LGF505" s="2479"/>
      <c r="LGG505" s="2479"/>
      <c r="LGH505" s="2479"/>
      <c r="LGM505" s="2476"/>
      <c r="LGN505" s="2476"/>
      <c r="LGO505" s="2476"/>
      <c r="LGP505" s="2479"/>
      <c r="LGQ505" s="2479"/>
      <c r="LGR505" s="2479"/>
      <c r="LGS505" s="2479"/>
      <c r="LGX505" s="2476"/>
      <c r="LGY505" s="2476"/>
      <c r="LGZ505" s="2476"/>
      <c r="LHA505" s="2479"/>
      <c r="LHB505" s="2479"/>
      <c r="LHC505" s="2479"/>
      <c r="LHD505" s="2479"/>
      <c r="LHI505" s="2476"/>
      <c r="LHJ505" s="2476"/>
      <c r="LHK505" s="2476"/>
      <c r="LHL505" s="2479"/>
      <c r="LHM505" s="2479"/>
      <c r="LHN505" s="2479"/>
      <c r="LHO505" s="2479"/>
      <c r="LHT505" s="2476"/>
      <c r="LHU505" s="2476"/>
      <c r="LHV505" s="2476"/>
      <c r="LHW505" s="2479"/>
      <c r="LHX505" s="2479"/>
      <c r="LHY505" s="2479"/>
      <c r="LHZ505" s="2479"/>
      <c r="LIE505" s="2476"/>
      <c r="LIF505" s="2476"/>
      <c r="LIG505" s="2476"/>
      <c r="LIH505" s="2479"/>
      <c r="LII505" s="2479"/>
      <c r="LIJ505" s="2479"/>
      <c r="LIK505" s="2479"/>
      <c r="LIP505" s="2476"/>
      <c r="LIQ505" s="2476"/>
      <c r="LIR505" s="2476"/>
      <c r="LIS505" s="2479"/>
      <c r="LIT505" s="2479"/>
      <c r="LIU505" s="2479"/>
      <c r="LIV505" s="2479"/>
      <c r="LJA505" s="2476"/>
      <c r="LJB505" s="2476"/>
      <c r="LJC505" s="2476"/>
      <c r="LJD505" s="2479"/>
      <c r="LJE505" s="2479"/>
      <c r="LJF505" s="2479"/>
      <c r="LJG505" s="2479"/>
      <c r="LJL505" s="2476"/>
      <c r="LJM505" s="2476"/>
      <c r="LJN505" s="2476"/>
      <c r="LJO505" s="2479"/>
      <c r="LJP505" s="2479"/>
      <c r="LJQ505" s="2479"/>
      <c r="LJR505" s="2479"/>
      <c r="LJW505" s="2476"/>
      <c r="LJX505" s="2476"/>
      <c r="LJY505" s="2476"/>
      <c r="LJZ505" s="2479"/>
      <c r="LKA505" s="2479"/>
      <c r="LKB505" s="2479"/>
      <c r="LKC505" s="2479"/>
      <c r="LKH505" s="2476"/>
      <c r="LKI505" s="2476"/>
      <c r="LKJ505" s="2476"/>
      <c r="LKK505" s="2479"/>
      <c r="LKL505" s="2479"/>
      <c r="LKM505" s="2479"/>
      <c r="LKN505" s="2479"/>
      <c r="LKS505" s="2476"/>
      <c r="LKT505" s="2476"/>
      <c r="LKU505" s="2476"/>
      <c r="LKV505" s="2479"/>
      <c r="LKW505" s="2479"/>
      <c r="LKX505" s="2479"/>
      <c r="LKY505" s="2479"/>
      <c r="LLD505" s="2476"/>
      <c r="LLE505" s="2476"/>
      <c r="LLF505" s="2476"/>
      <c r="LLG505" s="2479"/>
      <c r="LLH505" s="2479"/>
      <c r="LLI505" s="2479"/>
      <c r="LLJ505" s="2479"/>
      <c r="LLO505" s="2476"/>
      <c r="LLP505" s="2476"/>
      <c r="LLQ505" s="2476"/>
      <c r="LLR505" s="2479"/>
      <c r="LLS505" s="2479"/>
      <c r="LLT505" s="2479"/>
      <c r="LLU505" s="2479"/>
      <c r="LLZ505" s="2476"/>
      <c r="LMA505" s="2476"/>
      <c r="LMB505" s="2476"/>
      <c r="LMC505" s="2479"/>
      <c r="LMD505" s="2479"/>
      <c r="LME505" s="2479"/>
      <c r="LMF505" s="2479"/>
      <c r="LMK505" s="2476"/>
      <c r="LML505" s="2476"/>
      <c r="LMM505" s="2476"/>
      <c r="LMN505" s="2479"/>
      <c r="LMO505" s="2479"/>
      <c r="LMP505" s="2479"/>
      <c r="LMQ505" s="2479"/>
      <c r="LMV505" s="2476"/>
      <c r="LMW505" s="2476"/>
      <c r="LMX505" s="2476"/>
      <c r="LMY505" s="2479"/>
      <c r="LMZ505" s="2479"/>
      <c r="LNA505" s="2479"/>
      <c r="LNB505" s="2479"/>
      <c r="LNG505" s="2476"/>
      <c r="LNH505" s="2476"/>
      <c r="LNI505" s="2476"/>
      <c r="LNJ505" s="2479"/>
      <c r="LNK505" s="2479"/>
      <c r="LNL505" s="2479"/>
      <c r="LNM505" s="2479"/>
      <c r="LNR505" s="2476"/>
      <c r="LNS505" s="2476"/>
      <c r="LNT505" s="2476"/>
      <c r="LNU505" s="2479"/>
      <c r="LNV505" s="2479"/>
      <c r="LNW505" s="2479"/>
      <c r="LNX505" s="2479"/>
      <c r="LOC505" s="2476"/>
      <c r="LOD505" s="2476"/>
      <c r="LOE505" s="2476"/>
      <c r="LOF505" s="2479"/>
      <c r="LOG505" s="2479"/>
      <c r="LOH505" s="2479"/>
      <c r="LOI505" s="2479"/>
      <c r="LON505" s="2476"/>
      <c r="LOO505" s="2476"/>
      <c r="LOP505" s="2476"/>
      <c r="LOQ505" s="2479"/>
      <c r="LOR505" s="2479"/>
      <c r="LOS505" s="2479"/>
      <c r="LOT505" s="2479"/>
      <c r="LOY505" s="2476"/>
      <c r="LOZ505" s="2476"/>
      <c r="LPA505" s="2476"/>
      <c r="LPB505" s="2479"/>
      <c r="LPC505" s="2479"/>
      <c r="LPD505" s="2479"/>
      <c r="LPE505" s="2479"/>
      <c r="LPJ505" s="2476"/>
      <c r="LPK505" s="2476"/>
      <c r="LPL505" s="2476"/>
      <c r="LPM505" s="2479"/>
      <c r="LPN505" s="2479"/>
      <c r="LPO505" s="2479"/>
      <c r="LPP505" s="2479"/>
      <c r="LPU505" s="2476"/>
      <c r="LPV505" s="2476"/>
      <c r="LPW505" s="2476"/>
      <c r="LPX505" s="2479"/>
      <c r="LPY505" s="2479"/>
      <c r="LPZ505" s="2479"/>
      <c r="LQA505" s="2479"/>
      <c r="LQF505" s="2476"/>
      <c r="LQG505" s="2476"/>
      <c r="LQH505" s="2476"/>
      <c r="LQI505" s="2479"/>
      <c r="LQJ505" s="2479"/>
      <c r="LQK505" s="2479"/>
      <c r="LQL505" s="2479"/>
      <c r="LQQ505" s="2476"/>
      <c r="LQR505" s="2476"/>
      <c r="LQS505" s="2476"/>
      <c r="LQT505" s="2479"/>
      <c r="LQU505" s="2479"/>
      <c r="LQV505" s="2479"/>
      <c r="LQW505" s="2479"/>
      <c r="LRB505" s="2476"/>
      <c r="LRC505" s="2476"/>
      <c r="LRD505" s="2476"/>
      <c r="LRE505" s="2479"/>
      <c r="LRF505" s="2479"/>
      <c r="LRG505" s="2479"/>
      <c r="LRH505" s="2479"/>
      <c r="LRM505" s="2476"/>
      <c r="LRN505" s="2476"/>
      <c r="LRO505" s="2476"/>
      <c r="LRP505" s="2479"/>
      <c r="LRQ505" s="2479"/>
      <c r="LRR505" s="2479"/>
      <c r="LRS505" s="2479"/>
      <c r="LRX505" s="2476"/>
      <c r="LRY505" s="2476"/>
      <c r="LRZ505" s="2476"/>
      <c r="LSA505" s="2479"/>
      <c r="LSB505" s="2479"/>
      <c r="LSC505" s="2479"/>
      <c r="LSD505" s="2479"/>
      <c r="LSI505" s="2476"/>
      <c r="LSJ505" s="2476"/>
      <c r="LSK505" s="2476"/>
      <c r="LSL505" s="2479"/>
      <c r="LSM505" s="2479"/>
      <c r="LSN505" s="2479"/>
      <c r="LSO505" s="2479"/>
      <c r="LST505" s="2476"/>
      <c r="LSU505" s="2476"/>
      <c r="LSV505" s="2476"/>
      <c r="LSW505" s="2479"/>
      <c r="LSX505" s="2479"/>
      <c r="LSY505" s="2479"/>
      <c r="LSZ505" s="2479"/>
      <c r="LTE505" s="2476"/>
      <c r="LTF505" s="2476"/>
      <c r="LTG505" s="2476"/>
      <c r="LTH505" s="2479"/>
      <c r="LTI505" s="2479"/>
      <c r="LTJ505" s="2479"/>
      <c r="LTK505" s="2479"/>
      <c r="LTP505" s="2476"/>
      <c r="LTQ505" s="2476"/>
      <c r="LTR505" s="2476"/>
      <c r="LTS505" s="2479"/>
      <c r="LTT505" s="2479"/>
      <c r="LTU505" s="2479"/>
      <c r="LTV505" s="2479"/>
      <c r="LUA505" s="2476"/>
      <c r="LUB505" s="2476"/>
      <c r="LUC505" s="2476"/>
      <c r="LUD505" s="2479"/>
      <c r="LUE505" s="2479"/>
      <c r="LUF505" s="2479"/>
      <c r="LUG505" s="2479"/>
      <c r="LUL505" s="2476"/>
      <c r="LUM505" s="2476"/>
      <c r="LUN505" s="2476"/>
      <c r="LUO505" s="2479"/>
      <c r="LUP505" s="2479"/>
      <c r="LUQ505" s="2479"/>
      <c r="LUR505" s="2479"/>
      <c r="LUW505" s="2476"/>
      <c r="LUX505" s="2476"/>
      <c r="LUY505" s="2476"/>
      <c r="LUZ505" s="2479"/>
      <c r="LVA505" s="2479"/>
      <c r="LVB505" s="2479"/>
      <c r="LVC505" s="2479"/>
      <c r="LVH505" s="2476"/>
      <c r="LVI505" s="2476"/>
      <c r="LVJ505" s="2476"/>
      <c r="LVK505" s="2479"/>
      <c r="LVL505" s="2479"/>
      <c r="LVM505" s="2479"/>
      <c r="LVN505" s="2479"/>
      <c r="LVS505" s="2476"/>
      <c r="LVT505" s="2476"/>
      <c r="LVU505" s="2476"/>
      <c r="LVV505" s="2479"/>
      <c r="LVW505" s="2479"/>
      <c r="LVX505" s="2479"/>
      <c r="LVY505" s="2479"/>
      <c r="LWD505" s="2476"/>
      <c r="LWE505" s="2476"/>
      <c r="LWF505" s="2476"/>
      <c r="LWG505" s="2479"/>
      <c r="LWH505" s="2479"/>
      <c r="LWI505" s="2479"/>
      <c r="LWJ505" s="2479"/>
      <c r="LWO505" s="2476"/>
      <c r="LWP505" s="2476"/>
      <c r="LWQ505" s="2476"/>
      <c r="LWR505" s="2479"/>
      <c r="LWS505" s="2479"/>
      <c r="LWT505" s="2479"/>
      <c r="LWU505" s="2479"/>
      <c r="LWZ505" s="2476"/>
      <c r="LXA505" s="2476"/>
      <c r="LXB505" s="2476"/>
      <c r="LXC505" s="2479"/>
      <c r="LXD505" s="2479"/>
      <c r="LXE505" s="2479"/>
      <c r="LXF505" s="2479"/>
      <c r="LXK505" s="2476"/>
      <c r="LXL505" s="2476"/>
      <c r="LXM505" s="2476"/>
      <c r="LXN505" s="2479"/>
      <c r="LXO505" s="2479"/>
      <c r="LXP505" s="2479"/>
      <c r="LXQ505" s="2479"/>
      <c r="LXV505" s="2476"/>
      <c r="LXW505" s="2476"/>
      <c r="LXX505" s="2476"/>
      <c r="LXY505" s="2479"/>
      <c r="LXZ505" s="2479"/>
      <c r="LYA505" s="2479"/>
      <c r="LYB505" s="2479"/>
      <c r="LYG505" s="2476"/>
      <c r="LYH505" s="2476"/>
      <c r="LYI505" s="2476"/>
      <c r="LYJ505" s="2479"/>
      <c r="LYK505" s="2479"/>
      <c r="LYL505" s="2479"/>
      <c r="LYM505" s="2479"/>
      <c r="LYR505" s="2476"/>
      <c r="LYS505" s="2476"/>
      <c r="LYT505" s="2476"/>
      <c r="LYU505" s="2479"/>
      <c r="LYV505" s="2479"/>
      <c r="LYW505" s="2479"/>
      <c r="LYX505" s="2479"/>
      <c r="LZC505" s="2476"/>
      <c r="LZD505" s="2476"/>
      <c r="LZE505" s="2476"/>
      <c r="LZF505" s="2479"/>
      <c r="LZG505" s="2479"/>
      <c r="LZH505" s="2479"/>
      <c r="LZI505" s="2479"/>
      <c r="LZN505" s="2476"/>
      <c r="LZO505" s="2476"/>
      <c r="LZP505" s="2476"/>
      <c r="LZQ505" s="2479"/>
      <c r="LZR505" s="2479"/>
      <c r="LZS505" s="2479"/>
      <c r="LZT505" s="2479"/>
      <c r="LZY505" s="2476"/>
      <c r="LZZ505" s="2476"/>
      <c r="MAA505" s="2476"/>
      <c r="MAB505" s="2479"/>
      <c r="MAC505" s="2479"/>
      <c r="MAD505" s="2479"/>
      <c r="MAE505" s="2479"/>
      <c r="MAJ505" s="2476"/>
      <c r="MAK505" s="2476"/>
      <c r="MAL505" s="2476"/>
      <c r="MAM505" s="2479"/>
      <c r="MAN505" s="2479"/>
      <c r="MAO505" s="2479"/>
      <c r="MAP505" s="2479"/>
      <c r="MAU505" s="2476"/>
      <c r="MAV505" s="2476"/>
      <c r="MAW505" s="2476"/>
      <c r="MAX505" s="2479"/>
      <c r="MAY505" s="2479"/>
      <c r="MAZ505" s="2479"/>
      <c r="MBA505" s="2479"/>
      <c r="MBF505" s="2476"/>
      <c r="MBG505" s="2476"/>
      <c r="MBH505" s="2476"/>
      <c r="MBI505" s="2479"/>
      <c r="MBJ505" s="2479"/>
      <c r="MBK505" s="2479"/>
      <c r="MBL505" s="2479"/>
      <c r="MBQ505" s="2476"/>
      <c r="MBR505" s="2476"/>
      <c r="MBS505" s="2476"/>
      <c r="MBT505" s="2479"/>
      <c r="MBU505" s="2479"/>
      <c r="MBV505" s="2479"/>
      <c r="MBW505" s="2479"/>
      <c r="MCB505" s="2476"/>
      <c r="MCC505" s="2476"/>
      <c r="MCD505" s="2476"/>
      <c r="MCE505" s="2479"/>
      <c r="MCF505" s="2479"/>
      <c r="MCG505" s="2479"/>
      <c r="MCH505" s="2479"/>
      <c r="MCM505" s="2476"/>
      <c r="MCN505" s="2476"/>
      <c r="MCO505" s="2476"/>
      <c r="MCP505" s="2479"/>
      <c r="MCQ505" s="2479"/>
      <c r="MCR505" s="2479"/>
      <c r="MCS505" s="2479"/>
      <c r="MCX505" s="2476"/>
      <c r="MCY505" s="2476"/>
      <c r="MCZ505" s="2476"/>
      <c r="MDA505" s="2479"/>
      <c r="MDB505" s="2479"/>
      <c r="MDC505" s="2479"/>
      <c r="MDD505" s="2479"/>
      <c r="MDI505" s="2476"/>
      <c r="MDJ505" s="2476"/>
      <c r="MDK505" s="2476"/>
      <c r="MDL505" s="2479"/>
      <c r="MDM505" s="2479"/>
      <c r="MDN505" s="2479"/>
      <c r="MDO505" s="2479"/>
      <c r="MDT505" s="2476"/>
      <c r="MDU505" s="2476"/>
      <c r="MDV505" s="2476"/>
      <c r="MDW505" s="2479"/>
      <c r="MDX505" s="2479"/>
      <c r="MDY505" s="2479"/>
      <c r="MDZ505" s="2479"/>
      <c r="MEE505" s="2476"/>
      <c r="MEF505" s="2476"/>
      <c r="MEG505" s="2476"/>
      <c r="MEH505" s="2479"/>
      <c r="MEI505" s="2479"/>
      <c r="MEJ505" s="2479"/>
      <c r="MEK505" s="2479"/>
      <c r="MEP505" s="2476"/>
      <c r="MEQ505" s="2476"/>
      <c r="MER505" s="2476"/>
      <c r="MES505" s="2479"/>
      <c r="MET505" s="2479"/>
      <c r="MEU505" s="2479"/>
      <c r="MEV505" s="2479"/>
      <c r="MFA505" s="2476"/>
      <c r="MFB505" s="2476"/>
      <c r="MFC505" s="2476"/>
      <c r="MFD505" s="2479"/>
      <c r="MFE505" s="2479"/>
      <c r="MFF505" s="2479"/>
      <c r="MFG505" s="2479"/>
      <c r="MFL505" s="2476"/>
      <c r="MFM505" s="2476"/>
      <c r="MFN505" s="2476"/>
      <c r="MFO505" s="2479"/>
      <c r="MFP505" s="2479"/>
      <c r="MFQ505" s="2479"/>
      <c r="MFR505" s="2479"/>
      <c r="MFW505" s="2476"/>
      <c r="MFX505" s="2476"/>
      <c r="MFY505" s="2476"/>
      <c r="MFZ505" s="2479"/>
      <c r="MGA505" s="2479"/>
      <c r="MGB505" s="2479"/>
      <c r="MGC505" s="2479"/>
      <c r="MGH505" s="2476"/>
      <c r="MGI505" s="2476"/>
      <c r="MGJ505" s="2476"/>
      <c r="MGK505" s="2479"/>
      <c r="MGL505" s="2479"/>
      <c r="MGM505" s="2479"/>
      <c r="MGN505" s="2479"/>
      <c r="MGS505" s="2476"/>
      <c r="MGT505" s="2476"/>
      <c r="MGU505" s="2476"/>
      <c r="MGV505" s="2479"/>
      <c r="MGW505" s="2479"/>
      <c r="MGX505" s="2479"/>
      <c r="MGY505" s="2479"/>
      <c r="MHD505" s="2476"/>
      <c r="MHE505" s="2476"/>
      <c r="MHF505" s="2476"/>
      <c r="MHG505" s="2479"/>
      <c r="MHH505" s="2479"/>
      <c r="MHI505" s="2479"/>
      <c r="MHJ505" s="2479"/>
      <c r="MHO505" s="2476"/>
      <c r="MHP505" s="2476"/>
      <c r="MHQ505" s="2476"/>
      <c r="MHR505" s="2479"/>
      <c r="MHS505" s="2479"/>
      <c r="MHT505" s="2479"/>
      <c r="MHU505" s="2479"/>
      <c r="MHZ505" s="2476"/>
      <c r="MIA505" s="2476"/>
      <c r="MIB505" s="2476"/>
      <c r="MIC505" s="2479"/>
      <c r="MID505" s="2479"/>
      <c r="MIE505" s="2479"/>
      <c r="MIF505" s="2479"/>
      <c r="MIK505" s="2476"/>
      <c r="MIL505" s="2476"/>
      <c r="MIM505" s="2476"/>
      <c r="MIN505" s="2479"/>
      <c r="MIO505" s="2479"/>
      <c r="MIP505" s="2479"/>
      <c r="MIQ505" s="2479"/>
      <c r="MIV505" s="2476"/>
      <c r="MIW505" s="2476"/>
      <c r="MIX505" s="2476"/>
      <c r="MIY505" s="2479"/>
      <c r="MIZ505" s="2479"/>
      <c r="MJA505" s="2479"/>
      <c r="MJB505" s="2479"/>
      <c r="MJG505" s="2476"/>
      <c r="MJH505" s="2476"/>
      <c r="MJI505" s="2476"/>
      <c r="MJJ505" s="2479"/>
      <c r="MJK505" s="2479"/>
      <c r="MJL505" s="2479"/>
      <c r="MJM505" s="2479"/>
      <c r="MJR505" s="2476"/>
      <c r="MJS505" s="2476"/>
      <c r="MJT505" s="2476"/>
      <c r="MJU505" s="2479"/>
      <c r="MJV505" s="2479"/>
      <c r="MJW505" s="2479"/>
      <c r="MJX505" s="2479"/>
      <c r="MKC505" s="2476"/>
      <c r="MKD505" s="2476"/>
      <c r="MKE505" s="2476"/>
      <c r="MKF505" s="2479"/>
      <c r="MKG505" s="2479"/>
      <c r="MKH505" s="2479"/>
      <c r="MKI505" s="2479"/>
      <c r="MKN505" s="2476"/>
      <c r="MKO505" s="2476"/>
      <c r="MKP505" s="2476"/>
      <c r="MKQ505" s="2479"/>
      <c r="MKR505" s="2479"/>
      <c r="MKS505" s="2479"/>
      <c r="MKT505" s="2479"/>
      <c r="MKY505" s="2476"/>
      <c r="MKZ505" s="2476"/>
      <c r="MLA505" s="2476"/>
      <c r="MLB505" s="2479"/>
      <c r="MLC505" s="2479"/>
      <c r="MLD505" s="2479"/>
      <c r="MLE505" s="2479"/>
      <c r="MLJ505" s="2476"/>
      <c r="MLK505" s="2476"/>
      <c r="MLL505" s="2476"/>
      <c r="MLM505" s="2479"/>
      <c r="MLN505" s="2479"/>
      <c r="MLO505" s="2479"/>
      <c r="MLP505" s="2479"/>
      <c r="MLU505" s="2476"/>
      <c r="MLV505" s="2476"/>
      <c r="MLW505" s="2476"/>
      <c r="MLX505" s="2479"/>
      <c r="MLY505" s="2479"/>
      <c r="MLZ505" s="2479"/>
      <c r="MMA505" s="2479"/>
      <c r="MMF505" s="2476"/>
      <c r="MMG505" s="2476"/>
      <c r="MMH505" s="2476"/>
      <c r="MMI505" s="2479"/>
      <c r="MMJ505" s="2479"/>
      <c r="MMK505" s="2479"/>
      <c r="MML505" s="2479"/>
      <c r="MMQ505" s="2476"/>
      <c r="MMR505" s="2476"/>
      <c r="MMS505" s="2476"/>
      <c r="MMT505" s="2479"/>
      <c r="MMU505" s="2479"/>
      <c r="MMV505" s="2479"/>
      <c r="MMW505" s="2479"/>
      <c r="MNB505" s="2476"/>
      <c r="MNC505" s="2476"/>
      <c r="MND505" s="2476"/>
      <c r="MNE505" s="2479"/>
      <c r="MNF505" s="2479"/>
      <c r="MNG505" s="2479"/>
      <c r="MNH505" s="2479"/>
      <c r="MNM505" s="2476"/>
      <c r="MNN505" s="2476"/>
      <c r="MNO505" s="2476"/>
      <c r="MNP505" s="2479"/>
      <c r="MNQ505" s="2479"/>
      <c r="MNR505" s="2479"/>
      <c r="MNS505" s="2479"/>
      <c r="MNX505" s="2476"/>
      <c r="MNY505" s="2476"/>
      <c r="MNZ505" s="2476"/>
      <c r="MOA505" s="2479"/>
      <c r="MOB505" s="2479"/>
      <c r="MOC505" s="2479"/>
      <c r="MOD505" s="2479"/>
      <c r="MOI505" s="2476"/>
      <c r="MOJ505" s="2476"/>
      <c r="MOK505" s="2476"/>
      <c r="MOL505" s="2479"/>
      <c r="MOM505" s="2479"/>
      <c r="MON505" s="2479"/>
      <c r="MOO505" s="2479"/>
      <c r="MOT505" s="2476"/>
      <c r="MOU505" s="2476"/>
      <c r="MOV505" s="2476"/>
      <c r="MOW505" s="2479"/>
      <c r="MOX505" s="2479"/>
      <c r="MOY505" s="2479"/>
      <c r="MOZ505" s="2479"/>
      <c r="MPE505" s="2476"/>
      <c r="MPF505" s="2476"/>
      <c r="MPG505" s="2476"/>
      <c r="MPH505" s="2479"/>
      <c r="MPI505" s="2479"/>
      <c r="MPJ505" s="2479"/>
      <c r="MPK505" s="2479"/>
      <c r="MPP505" s="2476"/>
      <c r="MPQ505" s="2476"/>
      <c r="MPR505" s="2476"/>
      <c r="MPS505" s="2479"/>
      <c r="MPT505" s="2479"/>
      <c r="MPU505" s="2479"/>
      <c r="MPV505" s="2479"/>
      <c r="MQA505" s="2476"/>
      <c r="MQB505" s="2476"/>
      <c r="MQC505" s="2476"/>
      <c r="MQD505" s="2479"/>
      <c r="MQE505" s="2479"/>
      <c r="MQF505" s="2479"/>
      <c r="MQG505" s="2479"/>
      <c r="MQL505" s="2476"/>
      <c r="MQM505" s="2476"/>
      <c r="MQN505" s="2476"/>
      <c r="MQO505" s="2479"/>
      <c r="MQP505" s="2479"/>
      <c r="MQQ505" s="2479"/>
      <c r="MQR505" s="2479"/>
      <c r="MQW505" s="2476"/>
      <c r="MQX505" s="2476"/>
      <c r="MQY505" s="2476"/>
      <c r="MQZ505" s="2479"/>
      <c r="MRA505" s="2479"/>
      <c r="MRB505" s="2479"/>
      <c r="MRC505" s="2479"/>
      <c r="MRH505" s="2476"/>
      <c r="MRI505" s="2476"/>
      <c r="MRJ505" s="2476"/>
      <c r="MRK505" s="2479"/>
      <c r="MRL505" s="2479"/>
      <c r="MRM505" s="2479"/>
      <c r="MRN505" s="2479"/>
      <c r="MRS505" s="2476"/>
      <c r="MRT505" s="2476"/>
      <c r="MRU505" s="2476"/>
      <c r="MRV505" s="2479"/>
      <c r="MRW505" s="2479"/>
      <c r="MRX505" s="2479"/>
      <c r="MRY505" s="2479"/>
      <c r="MSD505" s="2476"/>
      <c r="MSE505" s="2476"/>
      <c r="MSF505" s="2476"/>
      <c r="MSG505" s="2479"/>
      <c r="MSH505" s="2479"/>
      <c r="MSI505" s="2479"/>
      <c r="MSJ505" s="2479"/>
      <c r="MSO505" s="2476"/>
      <c r="MSP505" s="2476"/>
      <c r="MSQ505" s="2476"/>
      <c r="MSR505" s="2479"/>
      <c r="MSS505" s="2479"/>
      <c r="MST505" s="2479"/>
      <c r="MSU505" s="2479"/>
      <c r="MSZ505" s="2476"/>
      <c r="MTA505" s="2476"/>
      <c r="MTB505" s="2476"/>
      <c r="MTC505" s="2479"/>
      <c r="MTD505" s="2479"/>
      <c r="MTE505" s="2479"/>
      <c r="MTF505" s="2479"/>
      <c r="MTK505" s="2476"/>
      <c r="MTL505" s="2476"/>
      <c r="MTM505" s="2476"/>
      <c r="MTN505" s="2479"/>
      <c r="MTO505" s="2479"/>
      <c r="MTP505" s="2479"/>
      <c r="MTQ505" s="2479"/>
      <c r="MTV505" s="2476"/>
      <c r="MTW505" s="2476"/>
      <c r="MTX505" s="2476"/>
      <c r="MTY505" s="2479"/>
      <c r="MTZ505" s="2479"/>
      <c r="MUA505" s="2479"/>
      <c r="MUB505" s="2479"/>
      <c r="MUG505" s="2476"/>
      <c r="MUH505" s="2476"/>
      <c r="MUI505" s="2476"/>
      <c r="MUJ505" s="2479"/>
      <c r="MUK505" s="2479"/>
      <c r="MUL505" s="2479"/>
      <c r="MUM505" s="2479"/>
      <c r="MUR505" s="2476"/>
      <c r="MUS505" s="2476"/>
      <c r="MUT505" s="2476"/>
      <c r="MUU505" s="2479"/>
      <c r="MUV505" s="2479"/>
      <c r="MUW505" s="2479"/>
      <c r="MUX505" s="2479"/>
      <c r="MVC505" s="2476"/>
      <c r="MVD505" s="2476"/>
      <c r="MVE505" s="2476"/>
      <c r="MVF505" s="2479"/>
      <c r="MVG505" s="2479"/>
      <c r="MVH505" s="2479"/>
      <c r="MVI505" s="2479"/>
      <c r="MVN505" s="2476"/>
      <c r="MVO505" s="2476"/>
      <c r="MVP505" s="2476"/>
      <c r="MVQ505" s="2479"/>
      <c r="MVR505" s="2479"/>
      <c r="MVS505" s="2479"/>
      <c r="MVT505" s="2479"/>
      <c r="MVY505" s="2476"/>
      <c r="MVZ505" s="2476"/>
      <c r="MWA505" s="2476"/>
      <c r="MWB505" s="2479"/>
      <c r="MWC505" s="2479"/>
      <c r="MWD505" s="2479"/>
      <c r="MWE505" s="2479"/>
      <c r="MWJ505" s="2476"/>
      <c r="MWK505" s="2476"/>
      <c r="MWL505" s="2476"/>
      <c r="MWM505" s="2479"/>
      <c r="MWN505" s="2479"/>
      <c r="MWO505" s="2479"/>
      <c r="MWP505" s="2479"/>
      <c r="MWU505" s="2476"/>
      <c r="MWV505" s="2476"/>
      <c r="MWW505" s="2476"/>
      <c r="MWX505" s="2479"/>
      <c r="MWY505" s="2479"/>
      <c r="MWZ505" s="2479"/>
      <c r="MXA505" s="2479"/>
      <c r="MXF505" s="2476"/>
      <c r="MXG505" s="2476"/>
      <c r="MXH505" s="2476"/>
      <c r="MXI505" s="2479"/>
      <c r="MXJ505" s="2479"/>
      <c r="MXK505" s="2479"/>
      <c r="MXL505" s="2479"/>
      <c r="MXQ505" s="2476"/>
      <c r="MXR505" s="2476"/>
      <c r="MXS505" s="2476"/>
      <c r="MXT505" s="2479"/>
      <c r="MXU505" s="2479"/>
      <c r="MXV505" s="2479"/>
      <c r="MXW505" s="2479"/>
      <c r="MYB505" s="2476"/>
      <c r="MYC505" s="2476"/>
      <c r="MYD505" s="2476"/>
      <c r="MYE505" s="2479"/>
      <c r="MYF505" s="2479"/>
      <c r="MYG505" s="2479"/>
      <c r="MYH505" s="2479"/>
      <c r="MYM505" s="2476"/>
      <c r="MYN505" s="2476"/>
      <c r="MYO505" s="2476"/>
      <c r="MYP505" s="2479"/>
      <c r="MYQ505" s="2479"/>
      <c r="MYR505" s="2479"/>
      <c r="MYS505" s="2479"/>
      <c r="MYX505" s="2476"/>
      <c r="MYY505" s="2476"/>
      <c r="MYZ505" s="2476"/>
      <c r="MZA505" s="2479"/>
      <c r="MZB505" s="2479"/>
      <c r="MZC505" s="2479"/>
      <c r="MZD505" s="2479"/>
      <c r="MZI505" s="2476"/>
      <c r="MZJ505" s="2476"/>
      <c r="MZK505" s="2476"/>
      <c r="MZL505" s="2479"/>
      <c r="MZM505" s="2479"/>
      <c r="MZN505" s="2479"/>
      <c r="MZO505" s="2479"/>
      <c r="MZT505" s="2476"/>
      <c r="MZU505" s="2476"/>
      <c r="MZV505" s="2476"/>
      <c r="MZW505" s="2479"/>
      <c r="MZX505" s="2479"/>
      <c r="MZY505" s="2479"/>
      <c r="MZZ505" s="2479"/>
      <c r="NAE505" s="2476"/>
      <c r="NAF505" s="2476"/>
      <c r="NAG505" s="2476"/>
      <c r="NAH505" s="2479"/>
      <c r="NAI505" s="2479"/>
      <c r="NAJ505" s="2479"/>
      <c r="NAK505" s="2479"/>
      <c r="NAP505" s="2476"/>
      <c r="NAQ505" s="2476"/>
      <c r="NAR505" s="2476"/>
      <c r="NAS505" s="2479"/>
      <c r="NAT505" s="2479"/>
      <c r="NAU505" s="2479"/>
      <c r="NAV505" s="2479"/>
      <c r="NBA505" s="2476"/>
      <c r="NBB505" s="2476"/>
      <c r="NBC505" s="2476"/>
      <c r="NBD505" s="2479"/>
      <c r="NBE505" s="2479"/>
      <c r="NBF505" s="2479"/>
      <c r="NBG505" s="2479"/>
      <c r="NBL505" s="2476"/>
      <c r="NBM505" s="2476"/>
      <c r="NBN505" s="2476"/>
      <c r="NBO505" s="2479"/>
      <c r="NBP505" s="2479"/>
      <c r="NBQ505" s="2479"/>
      <c r="NBR505" s="2479"/>
      <c r="NBW505" s="2476"/>
      <c r="NBX505" s="2476"/>
      <c r="NBY505" s="2476"/>
      <c r="NBZ505" s="2479"/>
      <c r="NCA505" s="2479"/>
      <c r="NCB505" s="2479"/>
      <c r="NCC505" s="2479"/>
      <c r="NCH505" s="2476"/>
      <c r="NCI505" s="2476"/>
      <c r="NCJ505" s="2476"/>
      <c r="NCK505" s="2479"/>
      <c r="NCL505" s="2479"/>
      <c r="NCM505" s="2479"/>
      <c r="NCN505" s="2479"/>
      <c r="NCS505" s="2476"/>
      <c r="NCT505" s="2476"/>
      <c r="NCU505" s="2476"/>
      <c r="NCV505" s="2479"/>
      <c r="NCW505" s="2479"/>
      <c r="NCX505" s="2479"/>
      <c r="NCY505" s="2479"/>
      <c r="NDD505" s="2476"/>
      <c r="NDE505" s="2476"/>
      <c r="NDF505" s="2476"/>
      <c r="NDG505" s="2479"/>
      <c r="NDH505" s="2479"/>
      <c r="NDI505" s="2479"/>
      <c r="NDJ505" s="2479"/>
      <c r="NDO505" s="2476"/>
      <c r="NDP505" s="2476"/>
      <c r="NDQ505" s="2476"/>
      <c r="NDR505" s="2479"/>
      <c r="NDS505" s="2479"/>
      <c r="NDT505" s="2479"/>
      <c r="NDU505" s="2479"/>
      <c r="NDZ505" s="2476"/>
      <c r="NEA505" s="2476"/>
      <c r="NEB505" s="2476"/>
      <c r="NEC505" s="2479"/>
      <c r="NED505" s="2479"/>
      <c r="NEE505" s="2479"/>
      <c r="NEF505" s="2479"/>
      <c r="NEK505" s="2476"/>
      <c r="NEL505" s="2476"/>
      <c r="NEM505" s="2476"/>
      <c r="NEN505" s="2479"/>
      <c r="NEO505" s="2479"/>
      <c r="NEP505" s="2479"/>
      <c r="NEQ505" s="2479"/>
      <c r="NEV505" s="2476"/>
      <c r="NEW505" s="2476"/>
      <c r="NEX505" s="2476"/>
      <c r="NEY505" s="2479"/>
      <c r="NEZ505" s="2479"/>
      <c r="NFA505" s="2479"/>
      <c r="NFB505" s="2479"/>
      <c r="NFG505" s="2476"/>
      <c r="NFH505" s="2476"/>
      <c r="NFI505" s="2476"/>
      <c r="NFJ505" s="2479"/>
      <c r="NFK505" s="2479"/>
      <c r="NFL505" s="2479"/>
      <c r="NFM505" s="2479"/>
      <c r="NFR505" s="2476"/>
      <c r="NFS505" s="2476"/>
      <c r="NFT505" s="2476"/>
      <c r="NFU505" s="2479"/>
      <c r="NFV505" s="2479"/>
      <c r="NFW505" s="2479"/>
      <c r="NFX505" s="2479"/>
      <c r="NGC505" s="2476"/>
      <c r="NGD505" s="2476"/>
      <c r="NGE505" s="2476"/>
      <c r="NGF505" s="2479"/>
      <c r="NGG505" s="2479"/>
      <c r="NGH505" s="2479"/>
      <c r="NGI505" s="2479"/>
      <c r="NGN505" s="2476"/>
      <c r="NGO505" s="2476"/>
      <c r="NGP505" s="2476"/>
      <c r="NGQ505" s="2479"/>
      <c r="NGR505" s="2479"/>
      <c r="NGS505" s="2479"/>
      <c r="NGT505" s="2479"/>
      <c r="NGY505" s="2476"/>
      <c r="NGZ505" s="2476"/>
      <c r="NHA505" s="2476"/>
      <c r="NHB505" s="2479"/>
      <c r="NHC505" s="2479"/>
      <c r="NHD505" s="2479"/>
      <c r="NHE505" s="2479"/>
      <c r="NHJ505" s="2476"/>
      <c r="NHK505" s="2476"/>
      <c r="NHL505" s="2476"/>
      <c r="NHM505" s="2479"/>
      <c r="NHN505" s="2479"/>
      <c r="NHO505" s="2479"/>
      <c r="NHP505" s="2479"/>
      <c r="NHU505" s="2476"/>
      <c r="NHV505" s="2476"/>
      <c r="NHW505" s="2476"/>
      <c r="NHX505" s="2479"/>
      <c r="NHY505" s="2479"/>
      <c r="NHZ505" s="2479"/>
      <c r="NIA505" s="2479"/>
      <c r="NIF505" s="2476"/>
      <c r="NIG505" s="2476"/>
      <c r="NIH505" s="2476"/>
      <c r="NII505" s="2479"/>
      <c r="NIJ505" s="2479"/>
      <c r="NIK505" s="2479"/>
      <c r="NIL505" s="2479"/>
      <c r="NIQ505" s="2476"/>
      <c r="NIR505" s="2476"/>
      <c r="NIS505" s="2476"/>
      <c r="NIT505" s="2479"/>
      <c r="NIU505" s="2479"/>
      <c r="NIV505" s="2479"/>
      <c r="NIW505" s="2479"/>
      <c r="NJB505" s="2476"/>
      <c r="NJC505" s="2476"/>
      <c r="NJD505" s="2476"/>
      <c r="NJE505" s="2479"/>
      <c r="NJF505" s="2479"/>
      <c r="NJG505" s="2479"/>
      <c r="NJH505" s="2479"/>
      <c r="NJM505" s="2476"/>
      <c r="NJN505" s="2476"/>
      <c r="NJO505" s="2476"/>
      <c r="NJP505" s="2479"/>
      <c r="NJQ505" s="2479"/>
      <c r="NJR505" s="2479"/>
      <c r="NJS505" s="2479"/>
      <c r="NJX505" s="2476"/>
      <c r="NJY505" s="2476"/>
      <c r="NJZ505" s="2476"/>
      <c r="NKA505" s="2479"/>
      <c r="NKB505" s="2479"/>
      <c r="NKC505" s="2479"/>
      <c r="NKD505" s="2479"/>
      <c r="NKI505" s="2476"/>
      <c r="NKJ505" s="2476"/>
      <c r="NKK505" s="2476"/>
      <c r="NKL505" s="2479"/>
      <c r="NKM505" s="2479"/>
      <c r="NKN505" s="2479"/>
      <c r="NKO505" s="2479"/>
      <c r="NKT505" s="2476"/>
      <c r="NKU505" s="2476"/>
      <c r="NKV505" s="2476"/>
      <c r="NKW505" s="2479"/>
      <c r="NKX505" s="2479"/>
      <c r="NKY505" s="2479"/>
      <c r="NKZ505" s="2479"/>
      <c r="NLE505" s="2476"/>
      <c r="NLF505" s="2476"/>
      <c r="NLG505" s="2476"/>
      <c r="NLH505" s="2479"/>
      <c r="NLI505" s="2479"/>
      <c r="NLJ505" s="2479"/>
      <c r="NLK505" s="2479"/>
      <c r="NLP505" s="2476"/>
      <c r="NLQ505" s="2476"/>
      <c r="NLR505" s="2476"/>
      <c r="NLS505" s="2479"/>
      <c r="NLT505" s="2479"/>
      <c r="NLU505" s="2479"/>
      <c r="NLV505" s="2479"/>
      <c r="NMA505" s="2476"/>
      <c r="NMB505" s="2476"/>
      <c r="NMC505" s="2476"/>
      <c r="NMD505" s="2479"/>
      <c r="NME505" s="2479"/>
      <c r="NMF505" s="2479"/>
      <c r="NMG505" s="2479"/>
      <c r="NML505" s="2476"/>
      <c r="NMM505" s="2476"/>
      <c r="NMN505" s="2476"/>
      <c r="NMO505" s="2479"/>
      <c r="NMP505" s="2479"/>
      <c r="NMQ505" s="2479"/>
      <c r="NMR505" s="2479"/>
      <c r="NMW505" s="2476"/>
      <c r="NMX505" s="2476"/>
      <c r="NMY505" s="2476"/>
      <c r="NMZ505" s="2479"/>
      <c r="NNA505" s="2479"/>
      <c r="NNB505" s="2479"/>
      <c r="NNC505" s="2479"/>
      <c r="NNH505" s="2476"/>
      <c r="NNI505" s="2476"/>
      <c r="NNJ505" s="2476"/>
      <c r="NNK505" s="2479"/>
      <c r="NNL505" s="2479"/>
      <c r="NNM505" s="2479"/>
      <c r="NNN505" s="2479"/>
      <c r="NNS505" s="2476"/>
      <c r="NNT505" s="2476"/>
      <c r="NNU505" s="2476"/>
      <c r="NNV505" s="2479"/>
      <c r="NNW505" s="2479"/>
      <c r="NNX505" s="2479"/>
      <c r="NNY505" s="2479"/>
      <c r="NOD505" s="2476"/>
      <c r="NOE505" s="2476"/>
      <c r="NOF505" s="2476"/>
      <c r="NOG505" s="2479"/>
      <c r="NOH505" s="2479"/>
      <c r="NOI505" s="2479"/>
      <c r="NOJ505" s="2479"/>
      <c r="NOO505" s="2476"/>
      <c r="NOP505" s="2476"/>
      <c r="NOQ505" s="2476"/>
      <c r="NOR505" s="2479"/>
      <c r="NOS505" s="2479"/>
      <c r="NOT505" s="2479"/>
      <c r="NOU505" s="2479"/>
      <c r="NOZ505" s="2476"/>
      <c r="NPA505" s="2476"/>
      <c r="NPB505" s="2476"/>
      <c r="NPC505" s="2479"/>
      <c r="NPD505" s="2479"/>
      <c r="NPE505" s="2479"/>
      <c r="NPF505" s="2479"/>
      <c r="NPK505" s="2476"/>
      <c r="NPL505" s="2476"/>
      <c r="NPM505" s="2476"/>
      <c r="NPN505" s="2479"/>
      <c r="NPO505" s="2479"/>
      <c r="NPP505" s="2479"/>
      <c r="NPQ505" s="2479"/>
      <c r="NPV505" s="2476"/>
      <c r="NPW505" s="2476"/>
      <c r="NPX505" s="2476"/>
      <c r="NPY505" s="2479"/>
      <c r="NPZ505" s="2479"/>
      <c r="NQA505" s="2479"/>
      <c r="NQB505" s="2479"/>
      <c r="NQG505" s="2476"/>
      <c r="NQH505" s="2476"/>
      <c r="NQI505" s="2476"/>
      <c r="NQJ505" s="2479"/>
      <c r="NQK505" s="2479"/>
      <c r="NQL505" s="2479"/>
      <c r="NQM505" s="2479"/>
      <c r="NQR505" s="2476"/>
      <c r="NQS505" s="2476"/>
      <c r="NQT505" s="2476"/>
      <c r="NQU505" s="2479"/>
      <c r="NQV505" s="2479"/>
      <c r="NQW505" s="2479"/>
      <c r="NQX505" s="2479"/>
      <c r="NRC505" s="2476"/>
      <c r="NRD505" s="2476"/>
      <c r="NRE505" s="2476"/>
      <c r="NRF505" s="2479"/>
      <c r="NRG505" s="2479"/>
      <c r="NRH505" s="2479"/>
      <c r="NRI505" s="2479"/>
      <c r="NRN505" s="2476"/>
      <c r="NRO505" s="2476"/>
      <c r="NRP505" s="2476"/>
      <c r="NRQ505" s="2479"/>
      <c r="NRR505" s="2479"/>
      <c r="NRS505" s="2479"/>
      <c r="NRT505" s="2479"/>
      <c r="NRY505" s="2476"/>
      <c r="NRZ505" s="2476"/>
      <c r="NSA505" s="2476"/>
      <c r="NSB505" s="2479"/>
      <c r="NSC505" s="2479"/>
      <c r="NSD505" s="2479"/>
      <c r="NSE505" s="2479"/>
      <c r="NSJ505" s="2476"/>
      <c r="NSK505" s="2476"/>
      <c r="NSL505" s="2476"/>
      <c r="NSM505" s="2479"/>
      <c r="NSN505" s="2479"/>
      <c r="NSO505" s="2479"/>
      <c r="NSP505" s="2479"/>
      <c r="NSU505" s="2476"/>
      <c r="NSV505" s="2476"/>
      <c r="NSW505" s="2476"/>
      <c r="NSX505" s="2479"/>
      <c r="NSY505" s="2479"/>
      <c r="NSZ505" s="2479"/>
      <c r="NTA505" s="2479"/>
      <c r="NTF505" s="2476"/>
      <c r="NTG505" s="2476"/>
      <c r="NTH505" s="2476"/>
      <c r="NTI505" s="2479"/>
      <c r="NTJ505" s="2479"/>
      <c r="NTK505" s="2479"/>
      <c r="NTL505" s="2479"/>
      <c r="NTQ505" s="2476"/>
      <c r="NTR505" s="2476"/>
      <c r="NTS505" s="2476"/>
      <c r="NTT505" s="2479"/>
      <c r="NTU505" s="2479"/>
      <c r="NTV505" s="2479"/>
      <c r="NTW505" s="2479"/>
      <c r="NUB505" s="2476"/>
      <c r="NUC505" s="2476"/>
      <c r="NUD505" s="2476"/>
      <c r="NUE505" s="2479"/>
      <c r="NUF505" s="2479"/>
      <c r="NUG505" s="2479"/>
      <c r="NUH505" s="2479"/>
      <c r="NUM505" s="2476"/>
      <c r="NUN505" s="2476"/>
      <c r="NUO505" s="2476"/>
      <c r="NUP505" s="2479"/>
      <c r="NUQ505" s="2479"/>
      <c r="NUR505" s="2479"/>
      <c r="NUS505" s="2479"/>
      <c r="NUX505" s="2476"/>
      <c r="NUY505" s="2476"/>
      <c r="NUZ505" s="2476"/>
      <c r="NVA505" s="2479"/>
      <c r="NVB505" s="2479"/>
      <c r="NVC505" s="2479"/>
      <c r="NVD505" s="2479"/>
      <c r="NVI505" s="2476"/>
      <c r="NVJ505" s="2476"/>
      <c r="NVK505" s="2476"/>
      <c r="NVL505" s="2479"/>
      <c r="NVM505" s="2479"/>
      <c r="NVN505" s="2479"/>
      <c r="NVO505" s="2479"/>
      <c r="NVT505" s="2476"/>
      <c r="NVU505" s="2476"/>
      <c r="NVV505" s="2476"/>
      <c r="NVW505" s="2479"/>
      <c r="NVX505" s="2479"/>
      <c r="NVY505" s="2479"/>
      <c r="NVZ505" s="2479"/>
      <c r="NWE505" s="2476"/>
      <c r="NWF505" s="2476"/>
      <c r="NWG505" s="2476"/>
      <c r="NWH505" s="2479"/>
      <c r="NWI505" s="2479"/>
      <c r="NWJ505" s="2479"/>
      <c r="NWK505" s="2479"/>
      <c r="NWP505" s="2476"/>
      <c r="NWQ505" s="2476"/>
      <c r="NWR505" s="2476"/>
      <c r="NWS505" s="2479"/>
      <c r="NWT505" s="2479"/>
      <c r="NWU505" s="2479"/>
      <c r="NWV505" s="2479"/>
      <c r="NXA505" s="2476"/>
      <c r="NXB505" s="2476"/>
      <c r="NXC505" s="2476"/>
      <c r="NXD505" s="2479"/>
      <c r="NXE505" s="2479"/>
      <c r="NXF505" s="2479"/>
      <c r="NXG505" s="2479"/>
      <c r="NXL505" s="2476"/>
      <c r="NXM505" s="2476"/>
      <c r="NXN505" s="2476"/>
      <c r="NXO505" s="2479"/>
      <c r="NXP505" s="2479"/>
      <c r="NXQ505" s="2479"/>
      <c r="NXR505" s="2479"/>
      <c r="NXW505" s="2476"/>
      <c r="NXX505" s="2476"/>
      <c r="NXY505" s="2476"/>
      <c r="NXZ505" s="2479"/>
      <c r="NYA505" s="2479"/>
      <c r="NYB505" s="2479"/>
      <c r="NYC505" s="2479"/>
      <c r="NYH505" s="2476"/>
      <c r="NYI505" s="2476"/>
      <c r="NYJ505" s="2476"/>
      <c r="NYK505" s="2479"/>
      <c r="NYL505" s="2479"/>
      <c r="NYM505" s="2479"/>
      <c r="NYN505" s="2479"/>
      <c r="NYS505" s="2476"/>
      <c r="NYT505" s="2476"/>
      <c r="NYU505" s="2476"/>
      <c r="NYV505" s="2479"/>
      <c r="NYW505" s="2479"/>
      <c r="NYX505" s="2479"/>
      <c r="NYY505" s="2479"/>
      <c r="NZD505" s="2476"/>
      <c r="NZE505" s="2476"/>
      <c r="NZF505" s="2476"/>
      <c r="NZG505" s="2479"/>
      <c r="NZH505" s="2479"/>
      <c r="NZI505" s="2479"/>
      <c r="NZJ505" s="2479"/>
      <c r="NZO505" s="2476"/>
      <c r="NZP505" s="2476"/>
      <c r="NZQ505" s="2476"/>
      <c r="NZR505" s="2479"/>
      <c r="NZS505" s="2479"/>
      <c r="NZT505" s="2479"/>
      <c r="NZU505" s="2479"/>
      <c r="NZZ505" s="2476"/>
      <c r="OAA505" s="2476"/>
      <c r="OAB505" s="2476"/>
      <c r="OAC505" s="2479"/>
      <c r="OAD505" s="2479"/>
      <c r="OAE505" s="2479"/>
      <c r="OAF505" s="2479"/>
      <c r="OAK505" s="2476"/>
      <c r="OAL505" s="2476"/>
      <c r="OAM505" s="2476"/>
      <c r="OAN505" s="2479"/>
      <c r="OAO505" s="2479"/>
      <c r="OAP505" s="2479"/>
      <c r="OAQ505" s="2479"/>
      <c r="OAV505" s="2476"/>
      <c r="OAW505" s="2476"/>
      <c r="OAX505" s="2476"/>
      <c r="OAY505" s="2479"/>
      <c r="OAZ505" s="2479"/>
      <c r="OBA505" s="2479"/>
      <c r="OBB505" s="2479"/>
      <c r="OBG505" s="2476"/>
      <c r="OBH505" s="2476"/>
      <c r="OBI505" s="2476"/>
      <c r="OBJ505" s="2479"/>
      <c r="OBK505" s="2479"/>
      <c r="OBL505" s="2479"/>
      <c r="OBM505" s="2479"/>
      <c r="OBR505" s="2476"/>
      <c r="OBS505" s="2476"/>
      <c r="OBT505" s="2476"/>
      <c r="OBU505" s="2479"/>
      <c r="OBV505" s="2479"/>
      <c r="OBW505" s="2479"/>
      <c r="OBX505" s="2479"/>
      <c r="OCC505" s="2476"/>
      <c r="OCD505" s="2476"/>
      <c r="OCE505" s="2476"/>
      <c r="OCF505" s="2479"/>
      <c r="OCG505" s="2479"/>
      <c r="OCH505" s="2479"/>
      <c r="OCI505" s="2479"/>
      <c r="OCN505" s="2476"/>
      <c r="OCO505" s="2476"/>
      <c r="OCP505" s="2476"/>
      <c r="OCQ505" s="2479"/>
      <c r="OCR505" s="2479"/>
      <c r="OCS505" s="2479"/>
      <c r="OCT505" s="2479"/>
      <c r="OCY505" s="2476"/>
      <c r="OCZ505" s="2476"/>
      <c r="ODA505" s="2476"/>
      <c r="ODB505" s="2479"/>
      <c r="ODC505" s="2479"/>
      <c r="ODD505" s="2479"/>
      <c r="ODE505" s="2479"/>
      <c r="ODJ505" s="2476"/>
      <c r="ODK505" s="2476"/>
      <c r="ODL505" s="2476"/>
      <c r="ODM505" s="2479"/>
      <c r="ODN505" s="2479"/>
      <c r="ODO505" s="2479"/>
      <c r="ODP505" s="2479"/>
      <c r="ODU505" s="2476"/>
      <c r="ODV505" s="2476"/>
      <c r="ODW505" s="2476"/>
      <c r="ODX505" s="2479"/>
      <c r="ODY505" s="2479"/>
      <c r="ODZ505" s="2479"/>
      <c r="OEA505" s="2479"/>
      <c r="OEF505" s="2476"/>
      <c r="OEG505" s="2476"/>
      <c r="OEH505" s="2476"/>
      <c r="OEI505" s="2479"/>
      <c r="OEJ505" s="2479"/>
      <c r="OEK505" s="2479"/>
      <c r="OEL505" s="2479"/>
      <c r="OEQ505" s="2476"/>
      <c r="OER505" s="2476"/>
      <c r="OES505" s="2476"/>
      <c r="OET505" s="2479"/>
      <c r="OEU505" s="2479"/>
      <c r="OEV505" s="2479"/>
      <c r="OEW505" s="2479"/>
      <c r="OFB505" s="2476"/>
      <c r="OFC505" s="2476"/>
      <c r="OFD505" s="2476"/>
      <c r="OFE505" s="2479"/>
      <c r="OFF505" s="2479"/>
      <c r="OFG505" s="2479"/>
      <c r="OFH505" s="2479"/>
      <c r="OFM505" s="2476"/>
      <c r="OFN505" s="2476"/>
      <c r="OFO505" s="2476"/>
      <c r="OFP505" s="2479"/>
      <c r="OFQ505" s="2479"/>
      <c r="OFR505" s="2479"/>
      <c r="OFS505" s="2479"/>
      <c r="OFX505" s="2476"/>
      <c r="OFY505" s="2476"/>
      <c r="OFZ505" s="2476"/>
      <c r="OGA505" s="2479"/>
      <c r="OGB505" s="2479"/>
      <c r="OGC505" s="2479"/>
      <c r="OGD505" s="2479"/>
      <c r="OGI505" s="2476"/>
      <c r="OGJ505" s="2476"/>
      <c r="OGK505" s="2476"/>
      <c r="OGL505" s="2479"/>
      <c r="OGM505" s="2479"/>
      <c r="OGN505" s="2479"/>
      <c r="OGO505" s="2479"/>
      <c r="OGT505" s="2476"/>
      <c r="OGU505" s="2476"/>
      <c r="OGV505" s="2476"/>
      <c r="OGW505" s="2479"/>
      <c r="OGX505" s="2479"/>
      <c r="OGY505" s="2479"/>
      <c r="OGZ505" s="2479"/>
      <c r="OHE505" s="2476"/>
      <c r="OHF505" s="2476"/>
      <c r="OHG505" s="2476"/>
      <c r="OHH505" s="2479"/>
      <c r="OHI505" s="2479"/>
      <c r="OHJ505" s="2479"/>
      <c r="OHK505" s="2479"/>
      <c r="OHP505" s="2476"/>
      <c r="OHQ505" s="2476"/>
      <c r="OHR505" s="2476"/>
      <c r="OHS505" s="2479"/>
      <c r="OHT505" s="2479"/>
      <c r="OHU505" s="2479"/>
      <c r="OHV505" s="2479"/>
      <c r="OIA505" s="2476"/>
      <c r="OIB505" s="2476"/>
      <c r="OIC505" s="2476"/>
      <c r="OID505" s="2479"/>
      <c r="OIE505" s="2479"/>
      <c r="OIF505" s="2479"/>
      <c r="OIG505" s="2479"/>
      <c r="OIL505" s="2476"/>
      <c r="OIM505" s="2476"/>
      <c r="OIN505" s="2476"/>
      <c r="OIO505" s="2479"/>
      <c r="OIP505" s="2479"/>
      <c r="OIQ505" s="2479"/>
      <c r="OIR505" s="2479"/>
      <c r="OIW505" s="2476"/>
      <c r="OIX505" s="2476"/>
      <c r="OIY505" s="2476"/>
      <c r="OIZ505" s="2479"/>
      <c r="OJA505" s="2479"/>
      <c r="OJB505" s="2479"/>
      <c r="OJC505" s="2479"/>
      <c r="OJH505" s="2476"/>
      <c r="OJI505" s="2476"/>
      <c r="OJJ505" s="2476"/>
      <c r="OJK505" s="2479"/>
      <c r="OJL505" s="2479"/>
      <c r="OJM505" s="2479"/>
      <c r="OJN505" s="2479"/>
      <c r="OJS505" s="2476"/>
      <c r="OJT505" s="2476"/>
      <c r="OJU505" s="2476"/>
      <c r="OJV505" s="2479"/>
      <c r="OJW505" s="2479"/>
      <c r="OJX505" s="2479"/>
      <c r="OJY505" s="2479"/>
      <c r="OKD505" s="2476"/>
      <c r="OKE505" s="2476"/>
      <c r="OKF505" s="2476"/>
      <c r="OKG505" s="2479"/>
      <c r="OKH505" s="2479"/>
      <c r="OKI505" s="2479"/>
      <c r="OKJ505" s="2479"/>
      <c r="OKO505" s="2476"/>
      <c r="OKP505" s="2476"/>
      <c r="OKQ505" s="2476"/>
      <c r="OKR505" s="2479"/>
      <c r="OKS505" s="2479"/>
      <c r="OKT505" s="2479"/>
      <c r="OKU505" s="2479"/>
      <c r="OKZ505" s="2476"/>
      <c r="OLA505" s="2476"/>
      <c r="OLB505" s="2476"/>
      <c r="OLC505" s="2479"/>
      <c r="OLD505" s="2479"/>
      <c r="OLE505" s="2479"/>
      <c r="OLF505" s="2479"/>
      <c r="OLK505" s="2476"/>
      <c r="OLL505" s="2476"/>
      <c r="OLM505" s="2476"/>
      <c r="OLN505" s="2479"/>
      <c r="OLO505" s="2479"/>
      <c r="OLP505" s="2479"/>
      <c r="OLQ505" s="2479"/>
      <c r="OLV505" s="2476"/>
      <c r="OLW505" s="2476"/>
      <c r="OLX505" s="2476"/>
      <c r="OLY505" s="2479"/>
      <c r="OLZ505" s="2479"/>
      <c r="OMA505" s="2479"/>
      <c r="OMB505" s="2479"/>
      <c r="OMG505" s="2476"/>
      <c r="OMH505" s="2476"/>
      <c r="OMI505" s="2476"/>
      <c r="OMJ505" s="2479"/>
      <c r="OMK505" s="2479"/>
      <c r="OML505" s="2479"/>
      <c r="OMM505" s="2479"/>
      <c r="OMR505" s="2476"/>
      <c r="OMS505" s="2476"/>
      <c r="OMT505" s="2476"/>
      <c r="OMU505" s="2479"/>
      <c r="OMV505" s="2479"/>
      <c r="OMW505" s="2479"/>
      <c r="OMX505" s="2479"/>
      <c r="ONC505" s="2476"/>
      <c r="OND505" s="2476"/>
      <c r="ONE505" s="2476"/>
      <c r="ONF505" s="2479"/>
      <c r="ONG505" s="2479"/>
      <c r="ONH505" s="2479"/>
      <c r="ONI505" s="2479"/>
      <c r="ONN505" s="2476"/>
      <c r="ONO505" s="2476"/>
      <c r="ONP505" s="2476"/>
      <c r="ONQ505" s="2479"/>
      <c r="ONR505" s="2479"/>
      <c r="ONS505" s="2479"/>
      <c r="ONT505" s="2479"/>
      <c r="ONY505" s="2476"/>
      <c r="ONZ505" s="2476"/>
      <c r="OOA505" s="2476"/>
      <c r="OOB505" s="2479"/>
      <c r="OOC505" s="2479"/>
      <c r="OOD505" s="2479"/>
      <c r="OOE505" s="2479"/>
      <c r="OOJ505" s="2476"/>
      <c r="OOK505" s="2476"/>
      <c r="OOL505" s="2476"/>
      <c r="OOM505" s="2479"/>
      <c r="OON505" s="2479"/>
      <c r="OOO505" s="2479"/>
      <c r="OOP505" s="2479"/>
      <c r="OOU505" s="2476"/>
      <c r="OOV505" s="2476"/>
      <c r="OOW505" s="2476"/>
      <c r="OOX505" s="2479"/>
      <c r="OOY505" s="2479"/>
      <c r="OOZ505" s="2479"/>
      <c r="OPA505" s="2479"/>
      <c r="OPF505" s="2476"/>
      <c r="OPG505" s="2476"/>
      <c r="OPH505" s="2476"/>
      <c r="OPI505" s="2479"/>
      <c r="OPJ505" s="2479"/>
      <c r="OPK505" s="2479"/>
      <c r="OPL505" s="2479"/>
      <c r="OPQ505" s="2476"/>
      <c r="OPR505" s="2476"/>
      <c r="OPS505" s="2476"/>
      <c r="OPT505" s="2479"/>
      <c r="OPU505" s="2479"/>
      <c r="OPV505" s="2479"/>
      <c r="OPW505" s="2479"/>
      <c r="OQB505" s="2476"/>
      <c r="OQC505" s="2476"/>
      <c r="OQD505" s="2476"/>
      <c r="OQE505" s="2479"/>
      <c r="OQF505" s="2479"/>
      <c r="OQG505" s="2479"/>
      <c r="OQH505" s="2479"/>
      <c r="OQM505" s="2476"/>
      <c r="OQN505" s="2476"/>
      <c r="OQO505" s="2476"/>
      <c r="OQP505" s="2479"/>
      <c r="OQQ505" s="2479"/>
      <c r="OQR505" s="2479"/>
      <c r="OQS505" s="2479"/>
      <c r="OQX505" s="2476"/>
      <c r="OQY505" s="2476"/>
      <c r="OQZ505" s="2476"/>
      <c r="ORA505" s="2479"/>
      <c r="ORB505" s="2479"/>
      <c r="ORC505" s="2479"/>
      <c r="ORD505" s="2479"/>
      <c r="ORI505" s="2476"/>
      <c r="ORJ505" s="2476"/>
      <c r="ORK505" s="2476"/>
      <c r="ORL505" s="2479"/>
      <c r="ORM505" s="2479"/>
      <c r="ORN505" s="2479"/>
      <c r="ORO505" s="2479"/>
      <c r="ORT505" s="2476"/>
      <c r="ORU505" s="2476"/>
      <c r="ORV505" s="2476"/>
      <c r="ORW505" s="2479"/>
      <c r="ORX505" s="2479"/>
      <c r="ORY505" s="2479"/>
      <c r="ORZ505" s="2479"/>
      <c r="OSE505" s="2476"/>
      <c r="OSF505" s="2476"/>
      <c r="OSG505" s="2476"/>
      <c r="OSH505" s="2479"/>
      <c r="OSI505" s="2479"/>
      <c r="OSJ505" s="2479"/>
      <c r="OSK505" s="2479"/>
      <c r="OSP505" s="2476"/>
      <c r="OSQ505" s="2476"/>
      <c r="OSR505" s="2476"/>
      <c r="OSS505" s="2479"/>
      <c r="OST505" s="2479"/>
      <c r="OSU505" s="2479"/>
      <c r="OSV505" s="2479"/>
      <c r="OTA505" s="2476"/>
      <c r="OTB505" s="2476"/>
      <c r="OTC505" s="2476"/>
      <c r="OTD505" s="2479"/>
      <c r="OTE505" s="2479"/>
      <c r="OTF505" s="2479"/>
      <c r="OTG505" s="2479"/>
      <c r="OTL505" s="2476"/>
      <c r="OTM505" s="2476"/>
      <c r="OTN505" s="2476"/>
      <c r="OTO505" s="2479"/>
      <c r="OTP505" s="2479"/>
      <c r="OTQ505" s="2479"/>
      <c r="OTR505" s="2479"/>
      <c r="OTW505" s="2476"/>
      <c r="OTX505" s="2476"/>
      <c r="OTY505" s="2476"/>
      <c r="OTZ505" s="2479"/>
      <c r="OUA505" s="2479"/>
      <c r="OUB505" s="2479"/>
      <c r="OUC505" s="2479"/>
      <c r="OUH505" s="2476"/>
      <c r="OUI505" s="2476"/>
      <c r="OUJ505" s="2476"/>
      <c r="OUK505" s="2479"/>
      <c r="OUL505" s="2479"/>
      <c r="OUM505" s="2479"/>
      <c r="OUN505" s="2479"/>
      <c r="OUS505" s="2476"/>
      <c r="OUT505" s="2476"/>
      <c r="OUU505" s="2476"/>
      <c r="OUV505" s="2479"/>
      <c r="OUW505" s="2479"/>
      <c r="OUX505" s="2479"/>
      <c r="OUY505" s="2479"/>
      <c r="OVD505" s="2476"/>
      <c r="OVE505" s="2476"/>
      <c r="OVF505" s="2476"/>
      <c r="OVG505" s="2479"/>
      <c r="OVH505" s="2479"/>
      <c r="OVI505" s="2479"/>
      <c r="OVJ505" s="2479"/>
      <c r="OVO505" s="2476"/>
      <c r="OVP505" s="2476"/>
      <c r="OVQ505" s="2476"/>
      <c r="OVR505" s="2479"/>
      <c r="OVS505" s="2479"/>
      <c r="OVT505" s="2479"/>
      <c r="OVU505" s="2479"/>
      <c r="OVZ505" s="2476"/>
      <c r="OWA505" s="2476"/>
      <c r="OWB505" s="2476"/>
      <c r="OWC505" s="2479"/>
      <c r="OWD505" s="2479"/>
      <c r="OWE505" s="2479"/>
      <c r="OWF505" s="2479"/>
      <c r="OWK505" s="2476"/>
      <c r="OWL505" s="2476"/>
      <c r="OWM505" s="2476"/>
      <c r="OWN505" s="2479"/>
      <c r="OWO505" s="2479"/>
      <c r="OWP505" s="2479"/>
      <c r="OWQ505" s="2479"/>
      <c r="OWV505" s="2476"/>
      <c r="OWW505" s="2476"/>
      <c r="OWX505" s="2476"/>
      <c r="OWY505" s="2479"/>
      <c r="OWZ505" s="2479"/>
      <c r="OXA505" s="2479"/>
      <c r="OXB505" s="2479"/>
      <c r="OXG505" s="2476"/>
      <c r="OXH505" s="2476"/>
      <c r="OXI505" s="2476"/>
      <c r="OXJ505" s="2479"/>
      <c r="OXK505" s="2479"/>
      <c r="OXL505" s="2479"/>
      <c r="OXM505" s="2479"/>
      <c r="OXR505" s="2476"/>
      <c r="OXS505" s="2476"/>
      <c r="OXT505" s="2476"/>
      <c r="OXU505" s="2479"/>
      <c r="OXV505" s="2479"/>
      <c r="OXW505" s="2479"/>
      <c r="OXX505" s="2479"/>
      <c r="OYC505" s="2476"/>
      <c r="OYD505" s="2476"/>
      <c r="OYE505" s="2476"/>
      <c r="OYF505" s="2479"/>
      <c r="OYG505" s="2479"/>
      <c r="OYH505" s="2479"/>
      <c r="OYI505" s="2479"/>
      <c r="OYN505" s="2476"/>
      <c r="OYO505" s="2476"/>
      <c r="OYP505" s="2476"/>
      <c r="OYQ505" s="2479"/>
      <c r="OYR505" s="2479"/>
      <c r="OYS505" s="2479"/>
      <c r="OYT505" s="2479"/>
      <c r="OYY505" s="2476"/>
      <c r="OYZ505" s="2476"/>
      <c r="OZA505" s="2476"/>
      <c r="OZB505" s="2479"/>
      <c r="OZC505" s="2479"/>
      <c r="OZD505" s="2479"/>
      <c r="OZE505" s="2479"/>
      <c r="OZJ505" s="2476"/>
      <c r="OZK505" s="2476"/>
      <c r="OZL505" s="2476"/>
      <c r="OZM505" s="2479"/>
      <c r="OZN505" s="2479"/>
      <c r="OZO505" s="2479"/>
      <c r="OZP505" s="2479"/>
      <c r="OZU505" s="2476"/>
      <c r="OZV505" s="2476"/>
      <c r="OZW505" s="2476"/>
      <c r="OZX505" s="2479"/>
      <c r="OZY505" s="2479"/>
      <c r="OZZ505" s="2479"/>
      <c r="PAA505" s="2479"/>
      <c r="PAF505" s="2476"/>
      <c r="PAG505" s="2476"/>
      <c r="PAH505" s="2476"/>
      <c r="PAI505" s="2479"/>
      <c r="PAJ505" s="2479"/>
      <c r="PAK505" s="2479"/>
      <c r="PAL505" s="2479"/>
      <c r="PAQ505" s="2476"/>
      <c r="PAR505" s="2476"/>
      <c r="PAS505" s="2476"/>
      <c r="PAT505" s="2479"/>
      <c r="PAU505" s="2479"/>
      <c r="PAV505" s="2479"/>
      <c r="PAW505" s="2479"/>
      <c r="PBB505" s="2476"/>
      <c r="PBC505" s="2476"/>
      <c r="PBD505" s="2476"/>
      <c r="PBE505" s="2479"/>
      <c r="PBF505" s="2479"/>
      <c r="PBG505" s="2479"/>
      <c r="PBH505" s="2479"/>
      <c r="PBM505" s="2476"/>
      <c r="PBN505" s="2476"/>
      <c r="PBO505" s="2476"/>
      <c r="PBP505" s="2479"/>
      <c r="PBQ505" s="2479"/>
      <c r="PBR505" s="2479"/>
      <c r="PBS505" s="2479"/>
      <c r="PBX505" s="2476"/>
      <c r="PBY505" s="2476"/>
      <c r="PBZ505" s="2476"/>
      <c r="PCA505" s="2479"/>
      <c r="PCB505" s="2479"/>
      <c r="PCC505" s="2479"/>
      <c r="PCD505" s="2479"/>
      <c r="PCI505" s="2476"/>
      <c r="PCJ505" s="2476"/>
      <c r="PCK505" s="2476"/>
      <c r="PCL505" s="2479"/>
      <c r="PCM505" s="2479"/>
      <c r="PCN505" s="2479"/>
      <c r="PCO505" s="2479"/>
      <c r="PCT505" s="2476"/>
      <c r="PCU505" s="2476"/>
      <c r="PCV505" s="2476"/>
      <c r="PCW505" s="2479"/>
      <c r="PCX505" s="2479"/>
      <c r="PCY505" s="2479"/>
      <c r="PCZ505" s="2479"/>
      <c r="PDE505" s="2476"/>
      <c r="PDF505" s="2476"/>
      <c r="PDG505" s="2476"/>
      <c r="PDH505" s="2479"/>
      <c r="PDI505" s="2479"/>
      <c r="PDJ505" s="2479"/>
      <c r="PDK505" s="2479"/>
      <c r="PDP505" s="2476"/>
      <c r="PDQ505" s="2476"/>
      <c r="PDR505" s="2476"/>
      <c r="PDS505" s="2479"/>
      <c r="PDT505" s="2479"/>
      <c r="PDU505" s="2479"/>
      <c r="PDV505" s="2479"/>
      <c r="PEA505" s="2476"/>
      <c r="PEB505" s="2476"/>
      <c r="PEC505" s="2476"/>
      <c r="PED505" s="2479"/>
      <c r="PEE505" s="2479"/>
      <c r="PEF505" s="2479"/>
      <c r="PEG505" s="2479"/>
      <c r="PEL505" s="2476"/>
      <c r="PEM505" s="2476"/>
      <c r="PEN505" s="2476"/>
      <c r="PEO505" s="2479"/>
      <c r="PEP505" s="2479"/>
      <c r="PEQ505" s="2479"/>
      <c r="PER505" s="2479"/>
      <c r="PEW505" s="2476"/>
      <c r="PEX505" s="2476"/>
      <c r="PEY505" s="2476"/>
      <c r="PEZ505" s="2479"/>
      <c r="PFA505" s="2479"/>
      <c r="PFB505" s="2479"/>
      <c r="PFC505" s="2479"/>
      <c r="PFH505" s="2476"/>
      <c r="PFI505" s="2476"/>
      <c r="PFJ505" s="2476"/>
      <c r="PFK505" s="2479"/>
      <c r="PFL505" s="2479"/>
      <c r="PFM505" s="2479"/>
      <c r="PFN505" s="2479"/>
      <c r="PFS505" s="2476"/>
      <c r="PFT505" s="2476"/>
      <c r="PFU505" s="2476"/>
      <c r="PFV505" s="2479"/>
      <c r="PFW505" s="2479"/>
      <c r="PFX505" s="2479"/>
      <c r="PFY505" s="2479"/>
      <c r="PGD505" s="2476"/>
      <c r="PGE505" s="2476"/>
      <c r="PGF505" s="2476"/>
      <c r="PGG505" s="2479"/>
      <c r="PGH505" s="2479"/>
      <c r="PGI505" s="2479"/>
      <c r="PGJ505" s="2479"/>
      <c r="PGO505" s="2476"/>
      <c r="PGP505" s="2476"/>
      <c r="PGQ505" s="2476"/>
      <c r="PGR505" s="2479"/>
      <c r="PGS505" s="2479"/>
      <c r="PGT505" s="2479"/>
      <c r="PGU505" s="2479"/>
      <c r="PGZ505" s="2476"/>
      <c r="PHA505" s="2476"/>
      <c r="PHB505" s="2476"/>
      <c r="PHC505" s="2479"/>
      <c r="PHD505" s="2479"/>
      <c r="PHE505" s="2479"/>
      <c r="PHF505" s="2479"/>
      <c r="PHK505" s="2476"/>
      <c r="PHL505" s="2476"/>
      <c r="PHM505" s="2476"/>
      <c r="PHN505" s="2479"/>
      <c r="PHO505" s="2479"/>
      <c r="PHP505" s="2479"/>
      <c r="PHQ505" s="2479"/>
      <c r="PHV505" s="2476"/>
      <c r="PHW505" s="2476"/>
      <c r="PHX505" s="2476"/>
      <c r="PHY505" s="2479"/>
      <c r="PHZ505" s="2479"/>
      <c r="PIA505" s="2479"/>
      <c r="PIB505" s="2479"/>
      <c r="PIG505" s="2476"/>
      <c r="PIH505" s="2476"/>
      <c r="PII505" s="2476"/>
      <c r="PIJ505" s="2479"/>
      <c r="PIK505" s="2479"/>
      <c r="PIL505" s="2479"/>
      <c r="PIM505" s="2479"/>
      <c r="PIR505" s="2476"/>
      <c r="PIS505" s="2476"/>
      <c r="PIT505" s="2476"/>
      <c r="PIU505" s="2479"/>
      <c r="PIV505" s="2479"/>
      <c r="PIW505" s="2479"/>
      <c r="PIX505" s="2479"/>
      <c r="PJC505" s="2476"/>
      <c r="PJD505" s="2476"/>
      <c r="PJE505" s="2476"/>
      <c r="PJF505" s="2479"/>
      <c r="PJG505" s="2479"/>
      <c r="PJH505" s="2479"/>
      <c r="PJI505" s="2479"/>
      <c r="PJN505" s="2476"/>
      <c r="PJO505" s="2476"/>
      <c r="PJP505" s="2476"/>
      <c r="PJQ505" s="2479"/>
      <c r="PJR505" s="2479"/>
      <c r="PJS505" s="2479"/>
      <c r="PJT505" s="2479"/>
      <c r="PJY505" s="2476"/>
      <c r="PJZ505" s="2476"/>
      <c r="PKA505" s="2476"/>
      <c r="PKB505" s="2479"/>
      <c r="PKC505" s="2479"/>
      <c r="PKD505" s="2479"/>
      <c r="PKE505" s="2479"/>
      <c r="PKJ505" s="2476"/>
      <c r="PKK505" s="2476"/>
      <c r="PKL505" s="2476"/>
      <c r="PKM505" s="2479"/>
      <c r="PKN505" s="2479"/>
      <c r="PKO505" s="2479"/>
      <c r="PKP505" s="2479"/>
      <c r="PKU505" s="2476"/>
      <c r="PKV505" s="2476"/>
      <c r="PKW505" s="2476"/>
      <c r="PKX505" s="2479"/>
      <c r="PKY505" s="2479"/>
      <c r="PKZ505" s="2479"/>
      <c r="PLA505" s="2479"/>
      <c r="PLF505" s="2476"/>
      <c r="PLG505" s="2476"/>
      <c r="PLH505" s="2476"/>
      <c r="PLI505" s="2479"/>
      <c r="PLJ505" s="2479"/>
      <c r="PLK505" s="2479"/>
      <c r="PLL505" s="2479"/>
      <c r="PLQ505" s="2476"/>
      <c r="PLR505" s="2476"/>
      <c r="PLS505" s="2476"/>
      <c r="PLT505" s="2479"/>
      <c r="PLU505" s="2479"/>
      <c r="PLV505" s="2479"/>
      <c r="PLW505" s="2479"/>
      <c r="PMB505" s="2476"/>
      <c r="PMC505" s="2476"/>
      <c r="PMD505" s="2476"/>
      <c r="PME505" s="2479"/>
      <c r="PMF505" s="2479"/>
      <c r="PMG505" s="2479"/>
      <c r="PMH505" s="2479"/>
      <c r="PMM505" s="2476"/>
      <c r="PMN505" s="2476"/>
      <c r="PMO505" s="2476"/>
      <c r="PMP505" s="2479"/>
      <c r="PMQ505" s="2479"/>
      <c r="PMR505" s="2479"/>
      <c r="PMS505" s="2479"/>
      <c r="PMX505" s="2476"/>
      <c r="PMY505" s="2476"/>
      <c r="PMZ505" s="2476"/>
      <c r="PNA505" s="2479"/>
      <c r="PNB505" s="2479"/>
      <c r="PNC505" s="2479"/>
      <c r="PND505" s="2479"/>
      <c r="PNI505" s="2476"/>
      <c r="PNJ505" s="2476"/>
      <c r="PNK505" s="2476"/>
      <c r="PNL505" s="2479"/>
      <c r="PNM505" s="2479"/>
      <c r="PNN505" s="2479"/>
      <c r="PNO505" s="2479"/>
      <c r="PNT505" s="2476"/>
      <c r="PNU505" s="2476"/>
      <c r="PNV505" s="2476"/>
      <c r="PNW505" s="2479"/>
      <c r="PNX505" s="2479"/>
      <c r="PNY505" s="2479"/>
      <c r="PNZ505" s="2479"/>
      <c r="POE505" s="2476"/>
      <c r="POF505" s="2476"/>
      <c r="POG505" s="2476"/>
      <c r="POH505" s="2479"/>
      <c r="POI505" s="2479"/>
      <c r="POJ505" s="2479"/>
      <c r="POK505" s="2479"/>
      <c r="POP505" s="2476"/>
      <c r="POQ505" s="2476"/>
      <c r="POR505" s="2476"/>
      <c r="POS505" s="2479"/>
      <c r="POT505" s="2479"/>
      <c r="POU505" s="2479"/>
      <c r="POV505" s="2479"/>
      <c r="PPA505" s="2476"/>
      <c r="PPB505" s="2476"/>
      <c r="PPC505" s="2476"/>
      <c r="PPD505" s="2479"/>
      <c r="PPE505" s="2479"/>
      <c r="PPF505" s="2479"/>
      <c r="PPG505" s="2479"/>
      <c r="PPL505" s="2476"/>
      <c r="PPM505" s="2476"/>
      <c r="PPN505" s="2476"/>
      <c r="PPO505" s="2479"/>
      <c r="PPP505" s="2479"/>
      <c r="PPQ505" s="2479"/>
      <c r="PPR505" s="2479"/>
      <c r="PPW505" s="2476"/>
      <c r="PPX505" s="2476"/>
      <c r="PPY505" s="2476"/>
      <c r="PPZ505" s="2479"/>
      <c r="PQA505" s="2479"/>
      <c r="PQB505" s="2479"/>
      <c r="PQC505" s="2479"/>
      <c r="PQH505" s="2476"/>
      <c r="PQI505" s="2476"/>
      <c r="PQJ505" s="2476"/>
      <c r="PQK505" s="2479"/>
      <c r="PQL505" s="2479"/>
      <c r="PQM505" s="2479"/>
      <c r="PQN505" s="2479"/>
      <c r="PQS505" s="2476"/>
      <c r="PQT505" s="2476"/>
      <c r="PQU505" s="2476"/>
      <c r="PQV505" s="2479"/>
      <c r="PQW505" s="2479"/>
      <c r="PQX505" s="2479"/>
      <c r="PQY505" s="2479"/>
      <c r="PRD505" s="2476"/>
      <c r="PRE505" s="2476"/>
      <c r="PRF505" s="2476"/>
      <c r="PRG505" s="2479"/>
      <c r="PRH505" s="2479"/>
      <c r="PRI505" s="2479"/>
      <c r="PRJ505" s="2479"/>
      <c r="PRO505" s="2476"/>
      <c r="PRP505" s="2476"/>
      <c r="PRQ505" s="2476"/>
      <c r="PRR505" s="2479"/>
      <c r="PRS505" s="2479"/>
      <c r="PRT505" s="2479"/>
      <c r="PRU505" s="2479"/>
      <c r="PRZ505" s="2476"/>
      <c r="PSA505" s="2476"/>
      <c r="PSB505" s="2476"/>
      <c r="PSC505" s="2479"/>
      <c r="PSD505" s="2479"/>
      <c r="PSE505" s="2479"/>
      <c r="PSF505" s="2479"/>
      <c r="PSK505" s="2476"/>
      <c r="PSL505" s="2476"/>
      <c r="PSM505" s="2476"/>
      <c r="PSN505" s="2479"/>
      <c r="PSO505" s="2479"/>
      <c r="PSP505" s="2479"/>
      <c r="PSQ505" s="2479"/>
      <c r="PSV505" s="2476"/>
      <c r="PSW505" s="2476"/>
      <c r="PSX505" s="2476"/>
      <c r="PSY505" s="2479"/>
      <c r="PSZ505" s="2479"/>
      <c r="PTA505" s="2479"/>
      <c r="PTB505" s="2479"/>
      <c r="PTG505" s="2476"/>
      <c r="PTH505" s="2476"/>
      <c r="PTI505" s="2476"/>
      <c r="PTJ505" s="2479"/>
      <c r="PTK505" s="2479"/>
      <c r="PTL505" s="2479"/>
      <c r="PTM505" s="2479"/>
      <c r="PTR505" s="2476"/>
      <c r="PTS505" s="2476"/>
      <c r="PTT505" s="2476"/>
      <c r="PTU505" s="2479"/>
      <c r="PTV505" s="2479"/>
      <c r="PTW505" s="2479"/>
      <c r="PTX505" s="2479"/>
      <c r="PUC505" s="2476"/>
      <c r="PUD505" s="2476"/>
      <c r="PUE505" s="2476"/>
      <c r="PUF505" s="2479"/>
      <c r="PUG505" s="2479"/>
      <c r="PUH505" s="2479"/>
      <c r="PUI505" s="2479"/>
      <c r="PUN505" s="2476"/>
      <c r="PUO505" s="2476"/>
      <c r="PUP505" s="2476"/>
      <c r="PUQ505" s="2479"/>
      <c r="PUR505" s="2479"/>
      <c r="PUS505" s="2479"/>
      <c r="PUT505" s="2479"/>
      <c r="PUY505" s="2476"/>
      <c r="PUZ505" s="2476"/>
      <c r="PVA505" s="2476"/>
      <c r="PVB505" s="2479"/>
      <c r="PVC505" s="2479"/>
      <c r="PVD505" s="2479"/>
      <c r="PVE505" s="2479"/>
      <c r="PVJ505" s="2476"/>
      <c r="PVK505" s="2476"/>
      <c r="PVL505" s="2476"/>
      <c r="PVM505" s="2479"/>
      <c r="PVN505" s="2479"/>
      <c r="PVO505" s="2479"/>
      <c r="PVP505" s="2479"/>
      <c r="PVU505" s="2476"/>
      <c r="PVV505" s="2476"/>
      <c r="PVW505" s="2476"/>
      <c r="PVX505" s="2479"/>
      <c r="PVY505" s="2479"/>
      <c r="PVZ505" s="2479"/>
      <c r="PWA505" s="2479"/>
      <c r="PWF505" s="2476"/>
      <c r="PWG505" s="2476"/>
      <c r="PWH505" s="2476"/>
      <c r="PWI505" s="2479"/>
      <c r="PWJ505" s="2479"/>
      <c r="PWK505" s="2479"/>
      <c r="PWL505" s="2479"/>
      <c r="PWQ505" s="2476"/>
      <c r="PWR505" s="2476"/>
      <c r="PWS505" s="2476"/>
      <c r="PWT505" s="2479"/>
      <c r="PWU505" s="2479"/>
      <c r="PWV505" s="2479"/>
      <c r="PWW505" s="2479"/>
      <c r="PXB505" s="2476"/>
      <c r="PXC505" s="2476"/>
      <c r="PXD505" s="2476"/>
      <c r="PXE505" s="2479"/>
      <c r="PXF505" s="2479"/>
      <c r="PXG505" s="2479"/>
      <c r="PXH505" s="2479"/>
      <c r="PXM505" s="2476"/>
      <c r="PXN505" s="2476"/>
      <c r="PXO505" s="2476"/>
      <c r="PXP505" s="2479"/>
      <c r="PXQ505" s="2479"/>
      <c r="PXR505" s="2479"/>
      <c r="PXS505" s="2479"/>
      <c r="PXX505" s="2476"/>
      <c r="PXY505" s="2476"/>
      <c r="PXZ505" s="2476"/>
      <c r="PYA505" s="2479"/>
      <c r="PYB505" s="2479"/>
      <c r="PYC505" s="2479"/>
      <c r="PYD505" s="2479"/>
      <c r="PYI505" s="2476"/>
      <c r="PYJ505" s="2476"/>
      <c r="PYK505" s="2476"/>
      <c r="PYL505" s="2479"/>
      <c r="PYM505" s="2479"/>
      <c r="PYN505" s="2479"/>
      <c r="PYO505" s="2479"/>
      <c r="PYT505" s="2476"/>
      <c r="PYU505" s="2476"/>
      <c r="PYV505" s="2476"/>
      <c r="PYW505" s="2479"/>
      <c r="PYX505" s="2479"/>
      <c r="PYY505" s="2479"/>
      <c r="PYZ505" s="2479"/>
      <c r="PZE505" s="2476"/>
      <c r="PZF505" s="2476"/>
      <c r="PZG505" s="2476"/>
      <c r="PZH505" s="2479"/>
      <c r="PZI505" s="2479"/>
      <c r="PZJ505" s="2479"/>
      <c r="PZK505" s="2479"/>
      <c r="PZP505" s="2476"/>
      <c r="PZQ505" s="2476"/>
      <c r="PZR505" s="2476"/>
      <c r="PZS505" s="2479"/>
      <c r="PZT505" s="2479"/>
      <c r="PZU505" s="2479"/>
      <c r="PZV505" s="2479"/>
      <c r="QAA505" s="2476"/>
      <c r="QAB505" s="2476"/>
      <c r="QAC505" s="2476"/>
      <c r="QAD505" s="2479"/>
      <c r="QAE505" s="2479"/>
      <c r="QAF505" s="2479"/>
      <c r="QAG505" s="2479"/>
      <c r="QAL505" s="2476"/>
      <c r="QAM505" s="2476"/>
      <c r="QAN505" s="2476"/>
      <c r="QAO505" s="2479"/>
      <c r="QAP505" s="2479"/>
      <c r="QAQ505" s="2479"/>
      <c r="QAR505" s="2479"/>
      <c r="QAW505" s="2476"/>
      <c r="QAX505" s="2476"/>
      <c r="QAY505" s="2476"/>
      <c r="QAZ505" s="2479"/>
      <c r="QBA505" s="2479"/>
      <c r="QBB505" s="2479"/>
      <c r="QBC505" s="2479"/>
      <c r="QBH505" s="2476"/>
      <c r="QBI505" s="2476"/>
      <c r="QBJ505" s="2476"/>
      <c r="QBK505" s="2479"/>
      <c r="QBL505" s="2479"/>
      <c r="QBM505" s="2479"/>
      <c r="QBN505" s="2479"/>
      <c r="QBS505" s="2476"/>
      <c r="QBT505" s="2476"/>
      <c r="QBU505" s="2476"/>
      <c r="QBV505" s="2479"/>
      <c r="QBW505" s="2479"/>
      <c r="QBX505" s="2479"/>
      <c r="QBY505" s="2479"/>
      <c r="QCD505" s="2476"/>
      <c r="QCE505" s="2476"/>
      <c r="QCF505" s="2476"/>
      <c r="QCG505" s="2479"/>
      <c r="QCH505" s="2479"/>
      <c r="QCI505" s="2479"/>
      <c r="QCJ505" s="2479"/>
      <c r="QCO505" s="2476"/>
      <c r="QCP505" s="2476"/>
      <c r="QCQ505" s="2476"/>
      <c r="QCR505" s="2479"/>
      <c r="QCS505" s="2479"/>
      <c r="QCT505" s="2479"/>
      <c r="QCU505" s="2479"/>
      <c r="QCZ505" s="2476"/>
      <c r="QDA505" s="2476"/>
      <c r="QDB505" s="2476"/>
      <c r="QDC505" s="2479"/>
      <c r="QDD505" s="2479"/>
      <c r="QDE505" s="2479"/>
      <c r="QDF505" s="2479"/>
      <c r="QDK505" s="2476"/>
      <c r="QDL505" s="2476"/>
      <c r="QDM505" s="2476"/>
      <c r="QDN505" s="2479"/>
      <c r="QDO505" s="2479"/>
      <c r="QDP505" s="2479"/>
      <c r="QDQ505" s="2479"/>
      <c r="QDV505" s="2476"/>
      <c r="QDW505" s="2476"/>
      <c r="QDX505" s="2476"/>
      <c r="QDY505" s="2479"/>
      <c r="QDZ505" s="2479"/>
      <c r="QEA505" s="2479"/>
      <c r="QEB505" s="2479"/>
      <c r="QEG505" s="2476"/>
      <c r="QEH505" s="2476"/>
      <c r="QEI505" s="2476"/>
      <c r="QEJ505" s="2479"/>
      <c r="QEK505" s="2479"/>
      <c r="QEL505" s="2479"/>
      <c r="QEM505" s="2479"/>
      <c r="QER505" s="2476"/>
      <c r="QES505" s="2476"/>
      <c r="QET505" s="2476"/>
      <c r="QEU505" s="2479"/>
      <c r="QEV505" s="2479"/>
      <c r="QEW505" s="2479"/>
      <c r="QEX505" s="2479"/>
      <c r="QFC505" s="2476"/>
      <c r="QFD505" s="2476"/>
      <c r="QFE505" s="2476"/>
      <c r="QFF505" s="2479"/>
      <c r="QFG505" s="2479"/>
      <c r="QFH505" s="2479"/>
      <c r="QFI505" s="2479"/>
      <c r="QFN505" s="2476"/>
      <c r="QFO505" s="2476"/>
      <c r="QFP505" s="2476"/>
      <c r="QFQ505" s="2479"/>
      <c r="QFR505" s="2479"/>
      <c r="QFS505" s="2479"/>
      <c r="QFT505" s="2479"/>
      <c r="QFY505" s="2476"/>
      <c r="QFZ505" s="2476"/>
      <c r="QGA505" s="2476"/>
      <c r="QGB505" s="2479"/>
      <c r="QGC505" s="2479"/>
      <c r="QGD505" s="2479"/>
      <c r="QGE505" s="2479"/>
      <c r="QGJ505" s="2476"/>
      <c r="QGK505" s="2476"/>
      <c r="QGL505" s="2476"/>
      <c r="QGM505" s="2479"/>
      <c r="QGN505" s="2479"/>
      <c r="QGO505" s="2479"/>
      <c r="QGP505" s="2479"/>
      <c r="QGU505" s="2476"/>
      <c r="QGV505" s="2476"/>
      <c r="QGW505" s="2476"/>
      <c r="QGX505" s="2479"/>
      <c r="QGY505" s="2479"/>
      <c r="QGZ505" s="2479"/>
      <c r="QHA505" s="2479"/>
      <c r="QHF505" s="2476"/>
      <c r="QHG505" s="2476"/>
      <c r="QHH505" s="2476"/>
      <c r="QHI505" s="2479"/>
      <c r="QHJ505" s="2479"/>
      <c r="QHK505" s="2479"/>
      <c r="QHL505" s="2479"/>
      <c r="QHQ505" s="2476"/>
      <c r="QHR505" s="2476"/>
      <c r="QHS505" s="2476"/>
      <c r="QHT505" s="2479"/>
      <c r="QHU505" s="2479"/>
      <c r="QHV505" s="2479"/>
      <c r="QHW505" s="2479"/>
      <c r="QIB505" s="2476"/>
      <c r="QIC505" s="2476"/>
      <c r="QID505" s="2476"/>
      <c r="QIE505" s="2479"/>
      <c r="QIF505" s="2479"/>
      <c r="QIG505" s="2479"/>
      <c r="QIH505" s="2479"/>
      <c r="QIM505" s="2476"/>
      <c r="QIN505" s="2476"/>
      <c r="QIO505" s="2476"/>
      <c r="QIP505" s="2479"/>
      <c r="QIQ505" s="2479"/>
      <c r="QIR505" s="2479"/>
      <c r="QIS505" s="2479"/>
      <c r="QIX505" s="2476"/>
      <c r="QIY505" s="2476"/>
      <c r="QIZ505" s="2476"/>
      <c r="QJA505" s="2479"/>
      <c r="QJB505" s="2479"/>
      <c r="QJC505" s="2479"/>
      <c r="QJD505" s="2479"/>
      <c r="QJI505" s="2476"/>
      <c r="QJJ505" s="2476"/>
      <c r="QJK505" s="2476"/>
      <c r="QJL505" s="2479"/>
      <c r="QJM505" s="2479"/>
      <c r="QJN505" s="2479"/>
      <c r="QJO505" s="2479"/>
      <c r="QJT505" s="2476"/>
      <c r="QJU505" s="2476"/>
      <c r="QJV505" s="2476"/>
      <c r="QJW505" s="2479"/>
      <c r="QJX505" s="2479"/>
      <c r="QJY505" s="2479"/>
      <c r="QJZ505" s="2479"/>
      <c r="QKE505" s="2476"/>
      <c r="QKF505" s="2476"/>
      <c r="QKG505" s="2476"/>
      <c r="QKH505" s="2479"/>
      <c r="QKI505" s="2479"/>
      <c r="QKJ505" s="2479"/>
      <c r="QKK505" s="2479"/>
      <c r="QKP505" s="2476"/>
      <c r="QKQ505" s="2476"/>
      <c r="QKR505" s="2476"/>
      <c r="QKS505" s="2479"/>
      <c r="QKT505" s="2479"/>
      <c r="QKU505" s="2479"/>
      <c r="QKV505" s="2479"/>
      <c r="QLA505" s="2476"/>
      <c r="QLB505" s="2476"/>
      <c r="QLC505" s="2476"/>
      <c r="QLD505" s="2479"/>
      <c r="QLE505" s="2479"/>
      <c r="QLF505" s="2479"/>
      <c r="QLG505" s="2479"/>
      <c r="QLL505" s="2476"/>
      <c r="QLM505" s="2476"/>
      <c r="QLN505" s="2476"/>
      <c r="QLO505" s="2479"/>
      <c r="QLP505" s="2479"/>
      <c r="QLQ505" s="2479"/>
      <c r="QLR505" s="2479"/>
      <c r="QLW505" s="2476"/>
      <c r="QLX505" s="2476"/>
      <c r="QLY505" s="2476"/>
      <c r="QLZ505" s="2479"/>
      <c r="QMA505" s="2479"/>
      <c r="QMB505" s="2479"/>
      <c r="QMC505" s="2479"/>
      <c r="QMH505" s="2476"/>
      <c r="QMI505" s="2476"/>
      <c r="QMJ505" s="2476"/>
      <c r="QMK505" s="2479"/>
      <c r="QML505" s="2479"/>
      <c r="QMM505" s="2479"/>
      <c r="QMN505" s="2479"/>
      <c r="QMS505" s="2476"/>
      <c r="QMT505" s="2476"/>
      <c r="QMU505" s="2476"/>
      <c r="QMV505" s="2479"/>
      <c r="QMW505" s="2479"/>
      <c r="QMX505" s="2479"/>
      <c r="QMY505" s="2479"/>
      <c r="QND505" s="2476"/>
      <c r="QNE505" s="2476"/>
      <c r="QNF505" s="2476"/>
      <c r="QNG505" s="2479"/>
      <c r="QNH505" s="2479"/>
      <c r="QNI505" s="2479"/>
      <c r="QNJ505" s="2479"/>
      <c r="QNO505" s="2476"/>
      <c r="QNP505" s="2476"/>
      <c r="QNQ505" s="2476"/>
      <c r="QNR505" s="2479"/>
      <c r="QNS505" s="2479"/>
      <c r="QNT505" s="2479"/>
      <c r="QNU505" s="2479"/>
      <c r="QNZ505" s="2476"/>
      <c r="QOA505" s="2476"/>
      <c r="QOB505" s="2476"/>
      <c r="QOC505" s="2479"/>
      <c r="QOD505" s="2479"/>
      <c r="QOE505" s="2479"/>
      <c r="QOF505" s="2479"/>
      <c r="QOK505" s="2476"/>
      <c r="QOL505" s="2476"/>
      <c r="QOM505" s="2476"/>
      <c r="QON505" s="2479"/>
      <c r="QOO505" s="2479"/>
      <c r="QOP505" s="2479"/>
      <c r="QOQ505" s="2479"/>
      <c r="QOV505" s="2476"/>
      <c r="QOW505" s="2476"/>
      <c r="QOX505" s="2476"/>
      <c r="QOY505" s="2479"/>
      <c r="QOZ505" s="2479"/>
      <c r="QPA505" s="2479"/>
      <c r="QPB505" s="2479"/>
      <c r="QPG505" s="2476"/>
      <c r="QPH505" s="2476"/>
      <c r="QPI505" s="2476"/>
      <c r="QPJ505" s="2479"/>
      <c r="QPK505" s="2479"/>
      <c r="QPL505" s="2479"/>
      <c r="QPM505" s="2479"/>
      <c r="QPR505" s="2476"/>
      <c r="QPS505" s="2476"/>
      <c r="QPT505" s="2476"/>
      <c r="QPU505" s="2479"/>
      <c r="QPV505" s="2479"/>
      <c r="QPW505" s="2479"/>
      <c r="QPX505" s="2479"/>
      <c r="QQC505" s="2476"/>
      <c r="QQD505" s="2476"/>
      <c r="QQE505" s="2476"/>
      <c r="QQF505" s="2479"/>
      <c r="QQG505" s="2479"/>
      <c r="QQH505" s="2479"/>
      <c r="QQI505" s="2479"/>
      <c r="QQN505" s="2476"/>
      <c r="QQO505" s="2476"/>
      <c r="QQP505" s="2476"/>
      <c r="QQQ505" s="2479"/>
      <c r="QQR505" s="2479"/>
      <c r="QQS505" s="2479"/>
      <c r="QQT505" s="2479"/>
      <c r="QQY505" s="2476"/>
      <c r="QQZ505" s="2476"/>
      <c r="QRA505" s="2476"/>
      <c r="QRB505" s="2479"/>
      <c r="QRC505" s="2479"/>
      <c r="QRD505" s="2479"/>
      <c r="QRE505" s="2479"/>
      <c r="QRJ505" s="2476"/>
      <c r="QRK505" s="2476"/>
      <c r="QRL505" s="2476"/>
      <c r="QRM505" s="2479"/>
      <c r="QRN505" s="2479"/>
      <c r="QRO505" s="2479"/>
      <c r="QRP505" s="2479"/>
      <c r="QRU505" s="2476"/>
      <c r="QRV505" s="2476"/>
      <c r="QRW505" s="2476"/>
      <c r="QRX505" s="2479"/>
      <c r="QRY505" s="2479"/>
      <c r="QRZ505" s="2479"/>
      <c r="QSA505" s="2479"/>
      <c r="QSF505" s="2476"/>
      <c r="QSG505" s="2476"/>
      <c r="QSH505" s="2476"/>
      <c r="QSI505" s="2479"/>
      <c r="QSJ505" s="2479"/>
      <c r="QSK505" s="2479"/>
      <c r="QSL505" s="2479"/>
      <c r="QSQ505" s="2476"/>
      <c r="QSR505" s="2476"/>
      <c r="QSS505" s="2476"/>
      <c r="QST505" s="2479"/>
      <c r="QSU505" s="2479"/>
      <c r="QSV505" s="2479"/>
      <c r="QSW505" s="2479"/>
      <c r="QTB505" s="2476"/>
      <c r="QTC505" s="2476"/>
      <c r="QTD505" s="2476"/>
      <c r="QTE505" s="2479"/>
      <c r="QTF505" s="2479"/>
      <c r="QTG505" s="2479"/>
      <c r="QTH505" s="2479"/>
      <c r="QTM505" s="2476"/>
      <c r="QTN505" s="2476"/>
      <c r="QTO505" s="2476"/>
      <c r="QTP505" s="2479"/>
      <c r="QTQ505" s="2479"/>
      <c r="QTR505" s="2479"/>
      <c r="QTS505" s="2479"/>
      <c r="QTX505" s="2476"/>
      <c r="QTY505" s="2476"/>
      <c r="QTZ505" s="2476"/>
      <c r="QUA505" s="2479"/>
      <c r="QUB505" s="2479"/>
      <c r="QUC505" s="2479"/>
      <c r="QUD505" s="2479"/>
      <c r="QUI505" s="2476"/>
      <c r="QUJ505" s="2476"/>
      <c r="QUK505" s="2476"/>
      <c r="QUL505" s="2479"/>
      <c r="QUM505" s="2479"/>
      <c r="QUN505" s="2479"/>
      <c r="QUO505" s="2479"/>
      <c r="QUT505" s="2476"/>
      <c r="QUU505" s="2476"/>
      <c r="QUV505" s="2476"/>
      <c r="QUW505" s="2479"/>
      <c r="QUX505" s="2479"/>
      <c r="QUY505" s="2479"/>
      <c r="QUZ505" s="2479"/>
      <c r="QVE505" s="2476"/>
      <c r="QVF505" s="2476"/>
      <c r="QVG505" s="2476"/>
      <c r="QVH505" s="2479"/>
      <c r="QVI505" s="2479"/>
      <c r="QVJ505" s="2479"/>
      <c r="QVK505" s="2479"/>
      <c r="QVP505" s="2476"/>
      <c r="QVQ505" s="2476"/>
      <c r="QVR505" s="2476"/>
      <c r="QVS505" s="2479"/>
      <c r="QVT505" s="2479"/>
      <c r="QVU505" s="2479"/>
      <c r="QVV505" s="2479"/>
      <c r="QWA505" s="2476"/>
      <c r="QWB505" s="2476"/>
      <c r="QWC505" s="2476"/>
      <c r="QWD505" s="2479"/>
      <c r="QWE505" s="2479"/>
      <c r="QWF505" s="2479"/>
      <c r="QWG505" s="2479"/>
      <c r="QWL505" s="2476"/>
      <c r="QWM505" s="2476"/>
      <c r="QWN505" s="2476"/>
      <c r="QWO505" s="2479"/>
      <c r="QWP505" s="2479"/>
      <c r="QWQ505" s="2479"/>
      <c r="QWR505" s="2479"/>
      <c r="QWW505" s="2476"/>
      <c r="QWX505" s="2476"/>
      <c r="QWY505" s="2476"/>
      <c r="QWZ505" s="2479"/>
      <c r="QXA505" s="2479"/>
      <c r="QXB505" s="2479"/>
      <c r="QXC505" s="2479"/>
      <c r="QXH505" s="2476"/>
      <c r="QXI505" s="2476"/>
      <c r="QXJ505" s="2476"/>
      <c r="QXK505" s="2479"/>
      <c r="QXL505" s="2479"/>
      <c r="QXM505" s="2479"/>
      <c r="QXN505" s="2479"/>
      <c r="QXS505" s="2476"/>
      <c r="QXT505" s="2476"/>
      <c r="QXU505" s="2476"/>
      <c r="QXV505" s="2479"/>
      <c r="QXW505" s="2479"/>
      <c r="QXX505" s="2479"/>
      <c r="QXY505" s="2479"/>
      <c r="QYD505" s="2476"/>
      <c r="QYE505" s="2476"/>
      <c r="QYF505" s="2476"/>
      <c r="QYG505" s="2479"/>
      <c r="QYH505" s="2479"/>
      <c r="QYI505" s="2479"/>
      <c r="QYJ505" s="2479"/>
      <c r="QYO505" s="2476"/>
      <c r="QYP505" s="2476"/>
      <c r="QYQ505" s="2476"/>
      <c r="QYR505" s="2479"/>
      <c r="QYS505" s="2479"/>
      <c r="QYT505" s="2479"/>
      <c r="QYU505" s="2479"/>
      <c r="QYZ505" s="2476"/>
      <c r="QZA505" s="2476"/>
      <c r="QZB505" s="2476"/>
      <c r="QZC505" s="2479"/>
      <c r="QZD505" s="2479"/>
      <c r="QZE505" s="2479"/>
      <c r="QZF505" s="2479"/>
      <c r="QZK505" s="2476"/>
      <c r="QZL505" s="2476"/>
      <c r="QZM505" s="2476"/>
      <c r="QZN505" s="2479"/>
      <c r="QZO505" s="2479"/>
      <c r="QZP505" s="2479"/>
      <c r="QZQ505" s="2479"/>
      <c r="QZV505" s="2476"/>
      <c r="QZW505" s="2476"/>
      <c r="QZX505" s="2476"/>
      <c r="QZY505" s="2479"/>
      <c r="QZZ505" s="2479"/>
      <c r="RAA505" s="2479"/>
      <c r="RAB505" s="2479"/>
      <c r="RAG505" s="2476"/>
      <c r="RAH505" s="2476"/>
      <c r="RAI505" s="2476"/>
      <c r="RAJ505" s="2479"/>
      <c r="RAK505" s="2479"/>
      <c r="RAL505" s="2479"/>
      <c r="RAM505" s="2479"/>
      <c r="RAR505" s="2476"/>
      <c r="RAS505" s="2476"/>
      <c r="RAT505" s="2476"/>
      <c r="RAU505" s="2479"/>
      <c r="RAV505" s="2479"/>
      <c r="RAW505" s="2479"/>
      <c r="RAX505" s="2479"/>
      <c r="RBC505" s="2476"/>
      <c r="RBD505" s="2476"/>
      <c r="RBE505" s="2476"/>
      <c r="RBF505" s="2479"/>
      <c r="RBG505" s="2479"/>
      <c r="RBH505" s="2479"/>
      <c r="RBI505" s="2479"/>
      <c r="RBN505" s="2476"/>
      <c r="RBO505" s="2476"/>
      <c r="RBP505" s="2476"/>
      <c r="RBQ505" s="2479"/>
      <c r="RBR505" s="2479"/>
      <c r="RBS505" s="2479"/>
      <c r="RBT505" s="2479"/>
      <c r="RBY505" s="2476"/>
      <c r="RBZ505" s="2476"/>
      <c r="RCA505" s="2476"/>
      <c r="RCB505" s="2479"/>
      <c r="RCC505" s="2479"/>
      <c r="RCD505" s="2479"/>
      <c r="RCE505" s="2479"/>
      <c r="RCJ505" s="2476"/>
      <c r="RCK505" s="2476"/>
      <c r="RCL505" s="2476"/>
      <c r="RCM505" s="2479"/>
      <c r="RCN505" s="2479"/>
      <c r="RCO505" s="2479"/>
      <c r="RCP505" s="2479"/>
      <c r="RCU505" s="2476"/>
      <c r="RCV505" s="2476"/>
      <c r="RCW505" s="2476"/>
      <c r="RCX505" s="2479"/>
      <c r="RCY505" s="2479"/>
      <c r="RCZ505" s="2479"/>
      <c r="RDA505" s="2479"/>
      <c r="RDF505" s="2476"/>
      <c r="RDG505" s="2476"/>
      <c r="RDH505" s="2476"/>
      <c r="RDI505" s="2479"/>
      <c r="RDJ505" s="2479"/>
      <c r="RDK505" s="2479"/>
      <c r="RDL505" s="2479"/>
      <c r="RDQ505" s="2476"/>
      <c r="RDR505" s="2476"/>
      <c r="RDS505" s="2476"/>
      <c r="RDT505" s="2479"/>
      <c r="RDU505" s="2479"/>
      <c r="RDV505" s="2479"/>
      <c r="RDW505" s="2479"/>
      <c r="REB505" s="2476"/>
      <c r="REC505" s="2476"/>
      <c r="RED505" s="2476"/>
      <c r="REE505" s="2479"/>
      <c r="REF505" s="2479"/>
      <c r="REG505" s="2479"/>
      <c r="REH505" s="2479"/>
      <c r="REM505" s="2476"/>
      <c r="REN505" s="2476"/>
      <c r="REO505" s="2476"/>
      <c r="REP505" s="2479"/>
      <c r="REQ505" s="2479"/>
      <c r="RER505" s="2479"/>
      <c r="RES505" s="2479"/>
      <c r="REX505" s="2476"/>
      <c r="REY505" s="2476"/>
      <c r="REZ505" s="2476"/>
      <c r="RFA505" s="2479"/>
      <c r="RFB505" s="2479"/>
      <c r="RFC505" s="2479"/>
      <c r="RFD505" s="2479"/>
      <c r="RFI505" s="2476"/>
      <c r="RFJ505" s="2476"/>
      <c r="RFK505" s="2476"/>
      <c r="RFL505" s="2479"/>
      <c r="RFM505" s="2479"/>
      <c r="RFN505" s="2479"/>
      <c r="RFO505" s="2479"/>
      <c r="RFT505" s="2476"/>
      <c r="RFU505" s="2476"/>
      <c r="RFV505" s="2476"/>
      <c r="RFW505" s="2479"/>
      <c r="RFX505" s="2479"/>
      <c r="RFY505" s="2479"/>
      <c r="RFZ505" s="2479"/>
      <c r="RGE505" s="2476"/>
      <c r="RGF505" s="2476"/>
      <c r="RGG505" s="2476"/>
      <c r="RGH505" s="2479"/>
      <c r="RGI505" s="2479"/>
      <c r="RGJ505" s="2479"/>
      <c r="RGK505" s="2479"/>
      <c r="RGP505" s="2476"/>
      <c r="RGQ505" s="2476"/>
      <c r="RGR505" s="2476"/>
      <c r="RGS505" s="2479"/>
      <c r="RGT505" s="2479"/>
      <c r="RGU505" s="2479"/>
      <c r="RGV505" s="2479"/>
      <c r="RHA505" s="2476"/>
      <c r="RHB505" s="2476"/>
      <c r="RHC505" s="2476"/>
      <c r="RHD505" s="2479"/>
      <c r="RHE505" s="2479"/>
      <c r="RHF505" s="2479"/>
      <c r="RHG505" s="2479"/>
      <c r="RHL505" s="2476"/>
      <c r="RHM505" s="2476"/>
      <c r="RHN505" s="2476"/>
      <c r="RHO505" s="2479"/>
      <c r="RHP505" s="2479"/>
      <c r="RHQ505" s="2479"/>
      <c r="RHR505" s="2479"/>
      <c r="RHW505" s="2476"/>
      <c r="RHX505" s="2476"/>
      <c r="RHY505" s="2476"/>
      <c r="RHZ505" s="2479"/>
      <c r="RIA505" s="2479"/>
      <c r="RIB505" s="2479"/>
      <c r="RIC505" s="2479"/>
      <c r="RIH505" s="2476"/>
      <c r="RII505" s="2476"/>
      <c r="RIJ505" s="2476"/>
      <c r="RIK505" s="2479"/>
      <c r="RIL505" s="2479"/>
      <c r="RIM505" s="2479"/>
      <c r="RIN505" s="2479"/>
      <c r="RIS505" s="2476"/>
      <c r="RIT505" s="2476"/>
      <c r="RIU505" s="2476"/>
      <c r="RIV505" s="2479"/>
      <c r="RIW505" s="2479"/>
      <c r="RIX505" s="2479"/>
      <c r="RIY505" s="2479"/>
      <c r="RJD505" s="2476"/>
      <c r="RJE505" s="2476"/>
      <c r="RJF505" s="2476"/>
      <c r="RJG505" s="2479"/>
      <c r="RJH505" s="2479"/>
      <c r="RJI505" s="2479"/>
      <c r="RJJ505" s="2479"/>
      <c r="RJO505" s="2476"/>
      <c r="RJP505" s="2476"/>
      <c r="RJQ505" s="2476"/>
      <c r="RJR505" s="2479"/>
      <c r="RJS505" s="2479"/>
      <c r="RJT505" s="2479"/>
      <c r="RJU505" s="2479"/>
      <c r="RJZ505" s="2476"/>
      <c r="RKA505" s="2476"/>
      <c r="RKB505" s="2476"/>
      <c r="RKC505" s="2479"/>
      <c r="RKD505" s="2479"/>
      <c r="RKE505" s="2479"/>
      <c r="RKF505" s="2479"/>
      <c r="RKK505" s="2476"/>
      <c r="RKL505" s="2476"/>
      <c r="RKM505" s="2476"/>
      <c r="RKN505" s="2479"/>
      <c r="RKO505" s="2479"/>
      <c r="RKP505" s="2479"/>
      <c r="RKQ505" s="2479"/>
      <c r="RKV505" s="2476"/>
      <c r="RKW505" s="2476"/>
      <c r="RKX505" s="2476"/>
      <c r="RKY505" s="2479"/>
      <c r="RKZ505" s="2479"/>
      <c r="RLA505" s="2479"/>
      <c r="RLB505" s="2479"/>
      <c r="RLG505" s="2476"/>
      <c r="RLH505" s="2476"/>
      <c r="RLI505" s="2476"/>
      <c r="RLJ505" s="2479"/>
      <c r="RLK505" s="2479"/>
      <c r="RLL505" s="2479"/>
      <c r="RLM505" s="2479"/>
      <c r="RLR505" s="2476"/>
      <c r="RLS505" s="2476"/>
      <c r="RLT505" s="2476"/>
      <c r="RLU505" s="2479"/>
      <c r="RLV505" s="2479"/>
      <c r="RLW505" s="2479"/>
      <c r="RLX505" s="2479"/>
      <c r="RMC505" s="2476"/>
      <c r="RMD505" s="2476"/>
      <c r="RME505" s="2476"/>
      <c r="RMF505" s="2479"/>
      <c r="RMG505" s="2479"/>
      <c r="RMH505" s="2479"/>
      <c r="RMI505" s="2479"/>
      <c r="RMN505" s="2476"/>
      <c r="RMO505" s="2476"/>
      <c r="RMP505" s="2476"/>
      <c r="RMQ505" s="2479"/>
      <c r="RMR505" s="2479"/>
      <c r="RMS505" s="2479"/>
      <c r="RMT505" s="2479"/>
      <c r="RMY505" s="2476"/>
      <c r="RMZ505" s="2476"/>
      <c r="RNA505" s="2476"/>
      <c r="RNB505" s="2479"/>
      <c r="RNC505" s="2479"/>
      <c r="RND505" s="2479"/>
      <c r="RNE505" s="2479"/>
      <c r="RNJ505" s="2476"/>
      <c r="RNK505" s="2476"/>
      <c r="RNL505" s="2476"/>
      <c r="RNM505" s="2479"/>
      <c r="RNN505" s="2479"/>
      <c r="RNO505" s="2479"/>
      <c r="RNP505" s="2479"/>
      <c r="RNU505" s="2476"/>
      <c r="RNV505" s="2476"/>
      <c r="RNW505" s="2476"/>
      <c r="RNX505" s="2479"/>
      <c r="RNY505" s="2479"/>
      <c r="RNZ505" s="2479"/>
      <c r="ROA505" s="2479"/>
      <c r="ROF505" s="2476"/>
      <c r="ROG505" s="2476"/>
      <c r="ROH505" s="2476"/>
      <c r="ROI505" s="2479"/>
      <c r="ROJ505" s="2479"/>
      <c r="ROK505" s="2479"/>
      <c r="ROL505" s="2479"/>
      <c r="ROQ505" s="2476"/>
      <c r="ROR505" s="2476"/>
      <c r="ROS505" s="2476"/>
      <c r="ROT505" s="2479"/>
      <c r="ROU505" s="2479"/>
      <c r="ROV505" s="2479"/>
      <c r="ROW505" s="2479"/>
      <c r="RPB505" s="2476"/>
      <c r="RPC505" s="2476"/>
      <c r="RPD505" s="2476"/>
      <c r="RPE505" s="2479"/>
      <c r="RPF505" s="2479"/>
      <c r="RPG505" s="2479"/>
      <c r="RPH505" s="2479"/>
      <c r="RPM505" s="2476"/>
      <c r="RPN505" s="2476"/>
      <c r="RPO505" s="2476"/>
      <c r="RPP505" s="2479"/>
      <c r="RPQ505" s="2479"/>
      <c r="RPR505" s="2479"/>
      <c r="RPS505" s="2479"/>
      <c r="RPX505" s="2476"/>
      <c r="RPY505" s="2476"/>
      <c r="RPZ505" s="2476"/>
      <c r="RQA505" s="2479"/>
      <c r="RQB505" s="2479"/>
      <c r="RQC505" s="2479"/>
      <c r="RQD505" s="2479"/>
      <c r="RQI505" s="2476"/>
      <c r="RQJ505" s="2476"/>
      <c r="RQK505" s="2476"/>
      <c r="RQL505" s="2479"/>
      <c r="RQM505" s="2479"/>
      <c r="RQN505" s="2479"/>
      <c r="RQO505" s="2479"/>
      <c r="RQT505" s="2476"/>
      <c r="RQU505" s="2476"/>
      <c r="RQV505" s="2476"/>
      <c r="RQW505" s="2479"/>
      <c r="RQX505" s="2479"/>
      <c r="RQY505" s="2479"/>
      <c r="RQZ505" s="2479"/>
      <c r="RRE505" s="2476"/>
      <c r="RRF505" s="2476"/>
      <c r="RRG505" s="2476"/>
      <c r="RRH505" s="2479"/>
      <c r="RRI505" s="2479"/>
      <c r="RRJ505" s="2479"/>
      <c r="RRK505" s="2479"/>
      <c r="RRP505" s="2476"/>
      <c r="RRQ505" s="2476"/>
      <c r="RRR505" s="2476"/>
      <c r="RRS505" s="2479"/>
      <c r="RRT505" s="2479"/>
      <c r="RRU505" s="2479"/>
      <c r="RRV505" s="2479"/>
      <c r="RSA505" s="2476"/>
      <c r="RSB505" s="2476"/>
      <c r="RSC505" s="2476"/>
      <c r="RSD505" s="2479"/>
      <c r="RSE505" s="2479"/>
      <c r="RSF505" s="2479"/>
      <c r="RSG505" s="2479"/>
      <c r="RSL505" s="2476"/>
      <c r="RSM505" s="2476"/>
      <c r="RSN505" s="2476"/>
      <c r="RSO505" s="2479"/>
      <c r="RSP505" s="2479"/>
      <c r="RSQ505" s="2479"/>
      <c r="RSR505" s="2479"/>
      <c r="RSW505" s="2476"/>
      <c r="RSX505" s="2476"/>
      <c r="RSY505" s="2476"/>
      <c r="RSZ505" s="2479"/>
      <c r="RTA505" s="2479"/>
      <c r="RTB505" s="2479"/>
      <c r="RTC505" s="2479"/>
      <c r="RTH505" s="2476"/>
      <c r="RTI505" s="2476"/>
      <c r="RTJ505" s="2476"/>
      <c r="RTK505" s="2479"/>
      <c r="RTL505" s="2479"/>
      <c r="RTM505" s="2479"/>
      <c r="RTN505" s="2479"/>
      <c r="RTS505" s="2476"/>
      <c r="RTT505" s="2476"/>
      <c r="RTU505" s="2476"/>
      <c r="RTV505" s="2479"/>
      <c r="RTW505" s="2479"/>
      <c r="RTX505" s="2479"/>
      <c r="RTY505" s="2479"/>
      <c r="RUD505" s="2476"/>
      <c r="RUE505" s="2476"/>
      <c r="RUF505" s="2476"/>
      <c r="RUG505" s="2479"/>
      <c r="RUH505" s="2479"/>
      <c r="RUI505" s="2479"/>
      <c r="RUJ505" s="2479"/>
      <c r="RUO505" s="2476"/>
      <c r="RUP505" s="2476"/>
      <c r="RUQ505" s="2476"/>
      <c r="RUR505" s="2479"/>
      <c r="RUS505" s="2479"/>
      <c r="RUT505" s="2479"/>
      <c r="RUU505" s="2479"/>
      <c r="RUZ505" s="2476"/>
      <c r="RVA505" s="2476"/>
      <c r="RVB505" s="2476"/>
      <c r="RVC505" s="2479"/>
      <c r="RVD505" s="2479"/>
      <c r="RVE505" s="2479"/>
      <c r="RVF505" s="2479"/>
      <c r="RVK505" s="2476"/>
      <c r="RVL505" s="2476"/>
      <c r="RVM505" s="2476"/>
      <c r="RVN505" s="2479"/>
      <c r="RVO505" s="2479"/>
      <c r="RVP505" s="2479"/>
      <c r="RVQ505" s="2479"/>
      <c r="RVV505" s="2476"/>
      <c r="RVW505" s="2476"/>
      <c r="RVX505" s="2476"/>
      <c r="RVY505" s="2479"/>
      <c r="RVZ505" s="2479"/>
      <c r="RWA505" s="2479"/>
      <c r="RWB505" s="2479"/>
      <c r="RWG505" s="2476"/>
      <c r="RWH505" s="2476"/>
      <c r="RWI505" s="2476"/>
      <c r="RWJ505" s="2479"/>
      <c r="RWK505" s="2479"/>
      <c r="RWL505" s="2479"/>
      <c r="RWM505" s="2479"/>
      <c r="RWR505" s="2476"/>
      <c r="RWS505" s="2476"/>
      <c r="RWT505" s="2476"/>
      <c r="RWU505" s="2479"/>
      <c r="RWV505" s="2479"/>
      <c r="RWW505" s="2479"/>
      <c r="RWX505" s="2479"/>
      <c r="RXC505" s="2476"/>
      <c r="RXD505" s="2476"/>
      <c r="RXE505" s="2476"/>
      <c r="RXF505" s="2479"/>
      <c r="RXG505" s="2479"/>
      <c r="RXH505" s="2479"/>
      <c r="RXI505" s="2479"/>
      <c r="RXN505" s="2476"/>
      <c r="RXO505" s="2476"/>
      <c r="RXP505" s="2476"/>
      <c r="RXQ505" s="2479"/>
      <c r="RXR505" s="2479"/>
      <c r="RXS505" s="2479"/>
      <c r="RXT505" s="2479"/>
      <c r="RXY505" s="2476"/>
      <c r="RXZ505" s="2476"/>
      <c r="RYA505" s="2476"/>
      <c r="RYB505" s="2479"/>
      <c r="RYC505" s="2479"/>
      <c r="RYD505" s="2479"/>
      <c r="RYE505" s="2479"/>
      <c r="RYJ505" s="2476"/>
      <c r="RYK505" s="2476"/>
      <c r="RYL505" s="2476"/>
      <c r="RYM505" s="2479"/>
      <c r="RYN505" s="2479"/>
      <c r="RYO505" s="2479"/>
      <c r="RYP505" s="2479"/>
      <c r="RYU505" s="2476"/>
      <c r="RYV505" s="2476"/>
      <c r="RYW505" s="2476"/>
      <c r="RYX505" s="2479"/>
      <c r="RYY505" s="2479"/>
      <c r="RYZ505" s="2479"/>
      <c r="RZA505" s="2479"/>
      <c r="RZF505" s="2476"/>
      <c r="RZG505" s="2476"/>
      <c r="RZH505" s="2476"/>
      <c r="RZI505" s="2479"/>
      <c r="RZJ505" s="2479"/>
      <c r="RZK505" s="2479"/>
      <c r="RZL505" s="2479"/>
      <c r="RZQ505" s="2476"/>
      <c r="RZR505" s="2476"/>
      <c r="RZS505" s="2476"/>
      <c r="RZT505" s="2479"/>
      <c r="RZU505" s="2479"/>
      <c r="RZV505" s="2479"/>
      <c r="RZW505" s="2479"/>
      <c r="SAB505" s="2476"/>
      <c r="SAC505" s="2476"/>
      <c r="SAD505" s="2476"/>
      <c r="SAE505" s="2479"/>
      <c r="SAF505" s="2479"/>
      <c r="SAG505" s="2479"/>
      <c r="SAH505" s="2479"/>
      <c r="SAM505" s="2476"/>
      <c r="SAN505" s="2476"/>
      <c r="SAO505" s="2476"/>
      <c r="SAP505" s="2479"/>
      <c r="SAQ505" s="2479"/>
      <c r="SAR505" s="2479"/>
      <c r="SAS505" s="2479"/>
      <c r="SAX505" s="2476"/>
      <c r="SAY505" s="2476"/>
      <c r="SAZ505" s="2476"/>
      <c r="SBA505" s="2479"/>
      <c r="SBB505" s="2479"/>
      <c r="SBC505" s="2479"/>
      <c r="SBD505" s="2479"/>
      <c r="SBI505" s="2476"/>
      <c r="SBJ505" s="2476"/>
      <c r="SBK505" s="2476"/>
      <c r="SBL505" s="2479"/>
      <c r="SBM505" s="2479"/>
      <c r="SBN505" s="2479"/>
      <c r="SBO505" s="2479"/>
      <c r="SBT505" s="2476"/>
      <c r="SBU505" s="2476"/>
      <c r="SBV505" s="2476"/>
      <c r="SBW505" s="2479"/>
      <c r="SBX505" s="2479"/>
      <c r="SBY505" s="2479"/>
      <c r="SBZ505" s="2479"/>
      <c r="SCE505" s="2476"/>
      <c r="SCF505" s="2476"/>
      <c r="SCG505" s="2476"/>
      <c r="SCH505" s="2479"/>
      <c r="SCI505" s="2479"/>
      <c r="SCJ505" s="2479"/>
      <c r="SCK505" s="2479"/>
      <c r="SCP505" s="2476"/>
      <c r="SCQ505" s="2476"/>
      <c r="SCR505" s="2476"/>
      <c r="SCS505" s="2479"/>
      <c r="SCT505" s="2479"/>
      <c r="SCU505" s="2479"/>
      <c r="SCV505" s="2479"/>
      <c r="SDA505" s="2476"/>
      <c r="SDB505" s="2476"/>
      <c r="SDC505" s="2476"/>
      <c r="SDD505" s="2479"/>
      <c r="SDE505" s="2479"/>
      <c r="SDF505" s="2479"/>
      <c r="SDG505" s="2479"/>
      <c r="SDL505" s="2476"/>
      <c r="SDM505" s="2476"/>
      <c r="SDN505" s="2476"/>
      <c r="SDO505" s="2479"/>
      <c r="SDP505" s="2479"/>
      <c r="SDQ505" s="2479"/>
      <c r="SDR505" s="2479"/>
      <c r="SDW505" s="2476"/>
      <c r="SDX505" s="2476"/>
      <c r="SDY505" s="2476"/>
      <c r="SDZ505" s="2479"/>
      <c r="SEA505" s="2479"/>
      <c r="SEB505" s="2479"/>
      <c r="SEC505" s="2479"/>
      <c r="SEH505" s="2476"/>
      <c r="SEI505" s="2476"/>
      <c r="SEJ505" s="2476"/>
      <c r="SEK505" s="2479"/>
      <c r="SEL505" s="2479"/>
      <c r="SEM505" s="2479"/>
      <c r="SEN505" s="2479"/>
      <c r="SES505" s="2476"/>
      <c r="SET505" s="2476"/>
      <c r="SEU505" s="2476"/>
      <c r="SEV505" s="2479"/>
      <c r="SEW505" s="2479"/>
      <c r="SEX505" s="2479"/>
      <c r="SEY505" s="2479"/>
      <c r="SFD505" s="2476"/>
      <c r="SFE505" s="2476"/>
      <c r="SFF505" s="2476"/>
      <c r="SFG505" s="2479"/>
      <c r="SFH505" s="2479"/>
      <c r="SFI505" s="2479"/>
      <c r="SFJ505" s="2479"/>
      <c r="SFO505" s="2476"/>
      <c r="SFP505" s="2476"/>
      <c r="SFQ505" s="2476"/>
      <c r="SFR505" s="2479"/>
      <c r="SFS505" s="2479"/>
      <c r="SFT505" s="2479"/>
      <c r="SFU505" s="2479"/>
      <c r="SFZ505" s="2476"/>
      <c r="SGA505" s="2476"/>
      <c r="SGB505" s="2476"/>
      <c r="SGC505" s="2479"/>
      <c r="SGD505" s="2479"/>
      <c r="SGE505" s="2479"/>
      <c r="SGF505" s="2479"/>
      <c r="SGK505" s="2476"/>
      <c r="SGL505" s="2476"/>
      <c r="SGM505" s="2476"/>
      <c r="SGN505" s="2479"/>
      <c r="SGO505" s="2479"/>
      <c r="SGP505" s="2479"/>
      <c r="SGQ505" s="2479"/>
      <c r="SGV505" s="2476"/>
      <c r="SGW505" s="2476"/>
      <c r="SGX505" s="2476"/>
      <c r="SGY505" s="2479"/>
      <c r="SGZ505" s="2479"/>
      <c r="SHA505" s="2479"/>
      <c r="SHB505" s="2479"/>
      <c r="SHG505" s="2476"/>
      <c r="SHH505" s="2476"/>
      <c r="SHI505" s="2476"/>
      <c r="SHJ505" s="2479"/>
      <c r="SHK505" s="2479"/>
      <c r="SHL505" s="2479"/>
      <c r="SHM505" s="2479"/>
      <c r="SHR505" s="2476"/>
      <c r="SHS505" s="2476"/>
      <c r="SHT505" s="2476"/>
      <c r="SHU505" s="2479"/>
      <c r="SHV505" s="2479"/>
      <c r="SHW505" s="2479"/>
      <c r="SHX505" s="2479"/>
      <c r="SIC505" s="2476"/>
      <c r="SID505" s="2476"/>
      <c r="SIE505" s="2476"/>
      <c r="SIF505" s="2479"/>
      <c r="SIG505" s="2479"/>
      <c r="SIH505" s="2479"/>
      <c r="SII505" s="2479"/>
      <c r="SIN505" s="2476"/>
      <c r="SIO505" s="2476"/>
      <c r="SIP505" s="2476"/>
      <c r="SIQ505" s="2479"/>
      <c r="SIR505" s="2479"/>
      <c r="SIS505" s="2479"/>
      <c r="SIT505" s="2479"/>
      <c r="SIY505" s="2476"/>
      <c r="SIZ505" s="2476"/>
      <c r="SJA505" s="2476"/>
      <c r="SJB505" s="2479"/>
      <c r="SJC505" s="2479"/>
      <c r="SJD505" s="2479"/>
      <c r="SJE505" s="2479"/>
      <c r="SJJ505" s="2476"/>
      <c r="SJK505" s="2476"/>
      <c r="SJL505" s="2476"/>
      <c r="SJM505" s="2479"/>
      <c r="SJN505" s="2479"/>
      <c r="SJO505" s="2479"/>
      <c r="SJP505" s="2479"/>
      <c r="SJU505" s="2476"/>
      <c r="SJV505" s="2476"/>
      <c r="SJW505" s="2476"/>
      <c r="SJX505" s="2479"/>
      <c r="SJY505" s="2479"/>
      <c r="SJZ505" s="2479"/>
      <c r="SKA505" s="2479"/>
      <c r="SKF505" s="2476"/>
      <c r="SKG505" s="2476"/>
      <c r="SKH505" s="2476"/>
      <c r="SKI505" s="2479"/>
      <c r="SKJ505" s="2479"/>
      <c r="SKK505" s="2479"/>
      <c r="SKL505" s="2479"/>
      <c r="SKQ505" s="2476"/>
      <c r="SKR505" s="2476"/>
      <c r="SKS505" s="2476"/>
      <c r="SKT505" s="2479"/>
      <c r="SKU505" s="2479"/>
      <c r="SKV505" s="2479"/>
      <c r="SKW505" s="2479"/>
      <c r="SLB505" s="2476"/>
      <c r="SLC505" s="2476"/>
      <c r="SLD505" s="2476"/>
      <c r="SLE505" s="2479"/>
      <c r="SLF505" s="2479"/>
      <c r="SLG505" s="2479"/>
      <c r="SLH505" s="2479"/>
      <c r="SLM505" s="2476"/>
      <c r="SLN505" s="2476"/>
      <c r="SLO505" s="2476"/>
      <c r="SLP505" s="2479"/>
      <c r="SLQ505" s="2479"/>
      <c r="SLR505" s="2479"/>
      <c r="SLS505" s="2479"/>
      <c r="SLX505" s="2476"/>
      <c r="SLY505" s="2476"/>
      <c r="SLZ505" s="2476"/>
      <c r="SMA505" s="2479"/>
      <c r="SMB505" s="2479"/>
      <c r="SMC505" s="2479"/>
      <c r="SMD505" s="2479"/>
      <c r="SMI505" s="2476"/>
      <c r="SMJ505" s="2476"/>
      <c r="SMK505" s="2476"/>
      <c r="SML505" s="2479"/>
      <c r="SMM505" s="2479"/>
      <c r="SMN505" s="2479"/>
      <c r="SMO505" s="2479"/>
      <c r="SMT505" s="2476"/>
      <c r="SMU505" s="2476"/>
      <c r="SMV505" s="2476"/>
      <c r="SMW505" s="2479"/>
      <c r="SMX505" s="2479"/>
      <c r="SMY505" s="2479"/>
      <c r="SMZ505" s="2479"/>
      <c r="SNE505" s="2476"/>
      <c r="SNF505" s="2476"/>
      <c r="SNG505" s="2476"/>
      <c r="SNH505" s="2479"/>
      <c r="SNI505" s="2479"/>
      <c r="SNJ505" s="2479"/>
      <c r="SNK505" s="2479"/>
      <c r="SNP505" s="2476"/>
      <c r="SNQ505" s="2476"/>
      <c r="SNR505" s="2476"/>
      <c r="SNS505" s="2479"/>
      <c r="SNT505" s="2479"/>
      <c r="SNU505" s="2479"/>
      <c r="SNV505" s="2479"/>
      <c r="SOA505" s="2476"/>
      <c r="SOB505" s="2476"/>
      <c r="SOC505" s="2476"/>
      <c r="SOD505" s="2479"/>
      <c r="SOE505" s="2479"/>
      <c r="SOF505" s="2479"/>
      <c r="SOG505" s="2479"/>
      <c r="SOL505" s="2476"/>
      <c r="SOM505" s="2476"/>
      <c r="SON505" s="2476"/>
      <c r="SOO505" s="2479"/>
      <c r="SOP505" s="2479"/>
      <c r="SOQ505" s="2479"/>
      <c r="SOR505" s="2479"/>
      <c r="SOW505" s="2476"/>
      <c r="SOX505" s="2476"/>
      <c r="SOY505" s="2476"/>
      <c r="SOZ505" s="2479"/>
      <c r="SPA505" s="2479"/>
      <c r="SPB505" s="2479"/>
      <c r="SPC505" s="2479"/>
      <c r="SPH505" s="2476"/>
      <c r="SPI505" s="2476"/>
      <c r="SPJ505" s="2476"/>
      <c r="SPK505" s="2479"/>
      <c r="SPL505" s="2479"/>
      <c r="SPM505" s="2479"/>
      <c r="SPN505" s="2479"/>
      <c r="SPS505" s="2476"/>
      <c r="SPT505" s="2476"/>
      <c r="SPU505" s="2476"/>
      <c r="SPV505" s="2479"/>
      <c r="SPW505" s="2479"/>
      <c r="SPX505" s="2479"/>
      <c r="SPY505" s="2479"/>
      <c r="SQD505" s="2476"/>
      <c r="SQE505" s="2476"/>
      <c r="SQF505" s="2476"/>
      <c r="SQG505" s="2479"/>
      <c r="SQH505" s="2479"/>
      <c r="SQI505" s="2479"/>
      <c r="SQJ505" s="2479"/>
      <c r="SQO505" s="2476"/>
      <c r="SQP505" s="2476"/>
      <c r="SQQ505" s="2476"/>
      <c r="SQR505" s="2479"/>
      <c r="SQS505" s="2479"/>
      <c r="SQT505" s="2479"/>
      <c r="SQU505" s="2479"/>
      <c r="SQZ505" s="2476"/>
      <c r="SRA505" s="2476"/>
      <c r="SRB505" s="2476"/>
      <c r="SRC505" s="2479"/>
      <c r="SRD505" s="2479"/>
      <c r="SRE505" s="2479"/>
      <c r="SRF505" s="2479"/>
      <c r="SRK505" s="2476"/>
      <c r="SRL505" s="2476"/>
      <c r="SRM505" s="2476"/>
      <c r="SRN505" s="2479"/>
      <c r="SRO505" s="2479"/>
      <c r="SRP505" s="2479"/>
      <c r="SRQ505" s="2479"/>
      <c r="SRV505" s="2476"/>
      <c r="SRW505" s="2476"/>
      <c r="SRX505" s="2476"/>
      <c r="SRY505" s="2479"/>
      <c r="SRZ505" s="2479"/>
      <c r="SSA505" s="2479"/>
      <c r="SSB505" s="2479"/>
      <c r="SSG505" s="2476"/>
      <c r="SSH505" s="2476"/>
      <c r="SSI505" s="2476"/>
      <c r="SSJ505" s="2479"/>
      <c r="SSK505" s="2479"/>
      <c r="SSL505" s="2479"/>
      <c r="SSM505" s="2479"/>
      <c r="SSR505" s="2476"/>
      <c r="SSS505" s="2476"/>
      <c r="SST505" s="2476"/>
      <c r="SSU505" s="2479"/>
      <c r="SSV505" s="2479"/>
      <c r="SSW505" s="2479"/>
      <c r="SSX505" s="2479"/>
      <c r="STC505" s="2476"/>
      <c r="STD505" s="2476"/>
      <c r="STE505" s="2476"/>
      <c r="STF505" s="2479"/>
      <c r="STG505" s="2479"/>
      <c r="STH505" s="2479"/>
      <c r="STI505" s="2479"/>
      <c r="STN505" s="2476"/>
      <c r="STO505" s="2476"/>
      <c r="STP505" s="2476"/>
      <c r="STQ505" s="2479"/>
      <c r="STR505" s="2479"/>
      <c r="STS505" s="2479"/>
      <c r="STT505" s="2479"/>
      <c r="STY505" s="2476"/>
      <c r="STZ505" s="2476"/>
      <c r="SUA505" s="2476"/>
      <c r="SUB505" s="2479"/>
      <c r="SUC505" s="2479"/>
      <c r="SUD505" s="2479"/>
      <c r="SUE505" s="2479"/>
      <c r="SUJ505" s="2476"/>
      <c r="SUK505" s="2476"/>
      <c r="SUL505" s="2476"/>
      <c r="SUM505" s="2479"/>
      <c r="SUN505" s="2479"/>
      <c r="SUO505" s="2479"/>
      <c r="SUP505" s="2479"/>
      <c r="SUU505" s="2476"/>
      <c r="SUV505" s="2476"/>
      <c r="SUW505" s="2476"/>
      <c r="SUX505" s="2479"/>
      <c r="SUY505" s="2479"/>
      <c r="SUZ505" s="2479"/>
      <c r="SVA505" s="2479"/>
      <c r="SVF505" s="2476"/>
      <c r="SVG505" s="2476"/>
      <c r="SVH505" s="2476"/>
      <c r="SVI505" s="2479"/>
      <c r="SVJ505" s="2479"/>
      <c r="SVK505" s="2479"/>
      <c r="SVL505" s="2479"/>
      <c r="SVQ505" s="2476"/>
      <c r="SVR505" s="2476"/>
      <c r="SVS505" s="2476"/>
      <c r="SVT505" s="2479"/>
      <c r="SVU505" s="2479"/>
      <c r="SVV505" s="2479"/>
      <c r="SVW505" s="2479"/>
      <c r="SWB505" s="2476"/>
      <c r="SWC505" s="2476"/>
      <c r="SWD505" s="2476"/>
      <c r="SWE505" s="2479"/>
      <c r="SWF505" s="2479"/>
      <c r="SWG505" s="2479"/>
      <c r="SWH505" s="2479"/>
      <c r="SWM505" s="2476"/>
      <c r="SWN505" s="2476"/>
      <c r="SWO505" s="2476"/>
      <c r="SWP505" s="2479"/>
      <c r="SWQ505" s="2479"/>
      <c r="SWR505" s="2479"/>
      <c r="SWS505" s="2479"/>
      <c r="SWX505" s="2476"/>
      <c r="SWY505" s="2476"/>
      <c r="SWZ505" s="2476"/>
      <c r="SXA505" s="2479"/>
      <c r="SXB505" s="2479"/>
      <c r="SXC505" s="2479"/>
      <c r="SXD505" s="2479"/>
      <c r="SXI505" s="2476"/>
      <c r="SXJ505" s="2476"/>
      <c r="SXK505" s="2476"/>
      <c r="SXL505" s="2479"/>
      <c r="SXM505" s="2479"/>
      <c r="SXN505" s="2479"/>
      <c r="SXO505" s="2479"/>
      <c r="SXT505" s="2476"/>
      <c r="SXU505" s="2476"/>
      <c r="SXV505" s="2476"/>
      <c r="SXW505" s="2479"/>
      <c r="SXX505" s="2479"/>
      <c r="SXY505" s="2479"/>
      <c r="SXZ505" s="2479"/>
      <c r="SYE505" s="2476"/>
      <c r="SYF505" s="2476"/>
      <c r="SYG505" s="2476"/>
      <c r="SYH505" s="2479"/>
      <c r="SYI505" s="2479"/>
      <c r="SYJ505" s="2479"/>
      <c r="SYK505" s="2479"/>
      <c r="SYP505" s="2476"/>
      <c r="SYQ505" s="2476"/>
      <c r="SYR505" s="2476"/>
      <c r="SYS505" s="2479"/>
      <c r="SYT505" s="2479"/>
      <c r="SYU505" s="2479"/>
      <c r="SYV505" s="2479"/>
      <c r="SZA505" s="2476"/>
      <c r="SZB505" s="2476"/>
      <c r="SZC505" s="2476"/>
      <c r="SZD505" s="2479"/>
      <c r="SZE505" s="2479"/>
      <c r="SZF505" s="2479"/>
      <c r="SZG505" s="2479"/>
      <c r="SZL505" s="2476"/>
      <c r="SZM505" s="2476"/>
      <c r="SZN505" s="2476"/>
      <c r="SZO505" s="2479"/>
      <c r="SZP505" s="2479"/>
      <c r="SZQ505" s="2479"/>
      <c r="SZR505" s="2479"/>
      <c r="SZW505" s="2476"/>
      <c r="SZX505" s="2476"/>
      <c r="SZY505" s="2476"/>
      <c r="SZZ505" s="2479"/>
      <c r="TAA505" s="2479"/>
      <c r="TAB505" s="2479"/>
      <c r="TAC505" s="2479"/>
      <c r="TAH505" s="2476"/>
      <c r="TAI505" s="2476"/>
      <c r="TAJ505" s="2476"/>
      <c r="TAK505" s="2479"/>
      <c r="TAL505" s="2479"/>
      <c r="TAM505" s="2479"/>
      <c r="TAN505" s="2479"/>
      <c r="TAS505" s="2476"/>
      <c r="TAT505" s="2476"/>
      <c r="TAU505" s="2476"/>
      <c r="TAV505" s="2479"/>
      <c r="TAW505" s="2479"/>
      <c r="TAX505" s="2479"/>
      <c r="TAY505" s="2479"/>
      <c r="TBD505" s="2476"/>
      <c r="TBE505" s="2476"/>
      <c r="TBF505" s="2476"/>
      <c r="TBG505" s="2479"/>
      <c r="TBH505" s="2479"/>
      <c r="TBI505" s="2479"/>
      <c r="TBJ505" s="2479"/>
      <c r="TBO505" s="2476"/>
      <c r="TBP505" s="2476"/>
      <c r="TBQ505" s="2476"/>
      <c r="TBR505" s="2479"/>
      <c r="TBS505" s="2479"/>
      <c r="TBT505" s="2479"/>
      <c r="TBU505" s="2479"/>
      <c r="TBZ505" s="2476"/>
      <c r="TCA505" s="2476"/>
      <c r="TCB505" s="2476"/>
      <c r="TCC505" s="2479"/>
      <c r="TCD505" s="2479"/>
      <c r="TCE505" s="2479"/>
      <c r="TCF505" s="2479"/>
      <c r="TCK505" s="2476"/>
      <c r="TCL505" s="2476"/>
      <c r="TCM505" s="2476"/>
      <c r="TCN505" s="2479"/>
      <c r="TCO505" s="2479"/>
      <c r="TCP505" s="2479"/>
      <c r="TCQ505" s="2479"/>
      <c r="TCV505" s="2476"/>
      <c r="TCW505" s="2476"/>
      <c r="TCX505" s="2476"/>
      <c r="TCY505" s="2479"/>
      <c r="TCZ505" s="2479"/>
      <c r="TDA505" s="2479"/>
      <c r="TDB505" s="2479"/>
      <c r="TDG505" s="2476"/>
      <c r="TDH505" s="2476"/>
      <c r="TDI505" s="2476"/>
      <c r="TDJ505" s="2479"/>
      <c r="TDK505" s="2479"/>
      <c r="TDL505" s="2479"/>
      <c r="TDM505" s="2479"/>
      <c r="TDR505" s="2476"/>
      <c r="TDS505" s="2476"/>
      <c r="TDT505" s="2476"/>
      <c r="TDU505" s="2479"/>
      <c r="TDV505" s="2479"/>
      <c r="TDW505" s="2479"/>
      <c r="TDX505" s="2479"/>
      <c r="TEC505" s="2476"/>
      <c r="TED505" s="2476"/>
      <c r="TEE505" s="2476"/>
      <c r="TEF505" s="2479"/>
      <c r="TEG505" s="2479"/>
      <c r="TEH505" s="2479"/>
      <c r="TEI505" s="2479"/>
      <c r="TEN505" s="2476"/>
      <c r="TEO505" s="2476"/>
      <c r="TEP505" s="2476"/>
      <c r="TEQ505" s="2479"/>
      <c r="TER505" s="2479"/>
      <c r="TES505" s="2479"/>
      <c r="TET505" s="2479"/>
      <c r="TEY505" s="2476"/>
      <c r="TEZ505" s="2476"/>
      <c r="TFA505" s="2476"/>
      <c r="TFB505" s="2479"/>
      <c r="TFC505" s="2479"/>
      <c r="TFD505" s="2479"/>
      <c r="TFE505" s="2479"/>
      <c r="TFJ505" s="2476"/>
      <c r="TFK505" s="2476"/>
      <c r="TFL505" s="2476"/>
      <c r="TFM505" s="2479"/>
      <c r="TFN505" s="2479"/>
      <c r="TFO505" s="2479"/>
      <c r="TFP505" s="2479"/>
      <c r="TFU505" s="2476"/>
      <c r="TFV505" s="2476"/>
      <c r="TFW505" s="2476"/>
      <c r="TFX505" s="2479"/>
      <c r="TFY505" s="2479"/>
      <c r="TFZ505" s="2479"/>
      <c r="TGA505" s="2479"/>
      <c r="TGF505" s="2476"/>
      <c r="TGG505" s="2476"/>
      <c r="TGH505" s="2476"/>
      <c r="TGI505" s="2479"/>
      <c r="TGJ505" s="2479"/>
      <c r="TGK505" s="2479"/>
      <c r="TGL505" s="2479"/>
      <c r="TGQ505" s="2476"/>
      <c r="TGR505" s="2476"/>
      <c r="TGS505" s="2476"/>
      <c r="TGT505" s="2479"/>
      <c r="TGU505" s="2479"/>
      <c r="TGV505" s="2479"/>
      <c r="TGW505" s="2479"/>
      <c r="THB505" s="2476"/>
      <c r="THC505" s="2476"/>
      <c r="THD505" s="2476"/>
      <c r="THE505" s="2479"/>
      <c r="THF505" s="2479"/>
      <c r="THG505" s="2479"/>
      <c r="THH505" s="2479"/>
      <c r="THM505" s="2476"/>
      <c r="THN505" s="2476"/>
      <c r="THO505" s="2476"/>
      <c r="THP505" s="2479"/>
      <c r="THQ505" s="2479"/>
      <c r="THR505" s="2479"/>
      <c r="THS505" s="2479"/>
      <c r="THX505" s="2476"/>
      <c r="THY505" s="2476"/>
      <c r="THZ505" s="2476"/>
      <c r="TIA505" s="2479"/>
      <c r="TIB505" s="2479"/>
      <c r="TIC505" s="2479"/>
      <c r="TID505" s="2479"/>
      <c r="TII505" s="2476"/>
      <c r="TIJ505" s="2476"/>
      <c r="TIK505" s="2476"/>
      <c r="TIL505" s="2479"/>
      <c r="TIM505" s="2479"/>
      <c r="TIN505" s="2479"/>
      <c r="TIO505" s="2479"/>
      <c r="TIT505" s="2476"/>
      <c r="TIU505" s="2476"/>
      <c r="TIV505" s="2476"/>
      <c r="TIW505" s="2479"/>
      <c r="TIX505" s="2479"/>
      <c r="TIY505" s="2479"/>
      <c r="TIZ505" s="2479"/>
      <c r="TJE505" s="2476"/>
      <c r="TJF505" s="2476"/>
      <c r="TJG505" s="2476"/>
      <c r="TJH505" s="2479"/>
      <c r="TJI505" s="2479"/>
      <c r="TJJ505" s="2479"/>
      <c r="TJK505" s="2479"/>
      <c r="TJP505" s="2476"/>
      <c r="TJQ505" s="2476"/>
      <c r="TJR505" s="2476"/>
      <c r="TJS505" s="2479"/>
      <c r="TJT505" s="2479"/>
      <c r="TJU505" s="2479"/>
      <c r="TJV505" s="2479"/>
      <c r="TKA505" s="2476"/>
      <c r="TKB505" s="2476"/>
      <c r="TKC505" s="2476"/>
      <c r="TKD505" s="2479"/>
      <c r="TKE505" s="2479"/>
      <c r="TKF505" s="2479"/>
      <c r="TKG505" s="2479"/>
      <c r="TKL505" s="2476"/>
      <c r="TKM505" s="2476"/>
      <c r="TKN505" s="2476"/>
      <c r="TKO505" s="2479"/>
      <c r="TKP505" s="2479"/>
      <c r="TKQ505" s="2479"/>
      <c r="TKR505" s="2479"/>
      <c r="TKW505" s="2476"/>
      <c r="TKX505" s="2476"/>
      <c r="TKY505" s="2476"/>
      <c r="TKZ505" s="2479"/>
      <c r="TLA505" s="2479"/>
      <c r="TLB505" s="2479"/>
      <c r="TLC505" s="2479"/>
      <c r="TLH505" s="2476"/>
      <c r="TLI505" s="2476"/>
      <c r="TLJ505" s="2476"/>
      <c r="TLK505" s="2479"/>
      <c r="TLL505" s="2479"/>
      <c r="TLM505" s="2479"/>
      <c r="TLN505" s="2479"/>
      <c r="TLS505" s="2476"/>
      <c r="TLT505" s="2476"/>
      <c r="TLU505" s="2476"/>
      <c r="TLV505" s="2479"/>
      <c r="TLW505" s="2479"/>
      <c r="TLX505" s="2479"/>
      <c r="TLY505" s="2479"/>
      <c r="TMD505" s="2476"/>
      <c r="TME505" s="2476"/>
      <c r="TMF505" s="2476"/>
      <c r="TMG505" s="2479"/>
      <c r="TMH505" s="2479"/>
      <c r="TMI505" s="2479"/>
      <c r="TMJ505" s="2479"/>
      <c r="TMO505" s="2476"/>
      <c r="TMP505" s="2476"/>
      <c r="TMQ505" s="2476"/>
      <c r="TMR505" s="2479"/>
      <c r="TMS505" s="2479"/>
      <c r="TMT505" s="2479"/>
      <c r="TMU505" s="2479"/>
      <c r="TMZ505" s="2476"/>
      <c r="TNA505" s="2476"/>
      <c r="TNB505" s="2476"/>
      <c r="TNC505" s="2479"/>
      <c r="TND505" s="2479"/>
      <c r="TNE505" s="2479"/>
      <c r="TNF505" s="2479"/>
      <c r="TNK505" s="2476"/>
      <c r="TNL505" s="2476"/>
      <c r="TNM505" s="2476"/>
      <c r="TNN505" s="2479"/>
      <c r="TNO505" s="2479"/>
      <c r="TNP505" s="2479"/>
      <c r="TNQ505" s="2479"/>
      <c r="TNV505" s="2476"/>
      <c r="TNW505" s="2476"/>
      <c r="TNX505" s="2476"/>
      <c r="TNY505" s="2479"/>
      <c r="TNZ505" s="2479"/>
      <c r="TOA505" s="2479"/>
      <c r="TOB505" s="2479"/>
      <c r="TOG505" s="2476"/>
      <c r="TOH505" s="2476"/>
      <c r="TOI505" s="2476"/>
      <c r="TOJ505" s="2479"/>
      <c r="TOK505" s="2479"/>
      <c r="TOL505" s="2479"/>
      <c r="TOM505" s="2479"/>
      <c r="TOR505" s="2476"/>
      <c r="TOS505" s="2476"/>
      <c r="TOT505" s="2476"/>
      <c r="TOU505" s="2479"/>
      <c r="TOV505" s="2479"/>
      <c r="TOW505" s="2479"/>
      <c r="TOX505" s="2479"/>
      <c r="TPC505" s="2476"/>
      <c r="TPD505" s="2476"/>
      <c r="TPE505" s="2476"/>
      <c r="TPF505" s="2479"/>
      <c r="TPG505" s="2479"/>
      <c r="TPH505" s="2479"/>
      <c r="TPI505" s="2479"/>
      <c r="TPN505" s="2476"/>
      <c r="TPO505" s="2476"/>
      <c r="TPP505" s="2476"/>
      <c r="TPQ505" s="2479"/>
      <c r="TPR505" s="2479"/>
      <c r="TPS505" s="2479"/>
      <c r="TPT505" s="2479"/>
      <c r="TPY505" s="2476"/>
      <c r="TPZ505" s="2476"/>
      <c r="TQA505" s="2476"/>
      <c r="TQB505" s="2479"/>
      <c r="TQC505" s="2479"/>
      <c r="TQD505" s="2479"/>
      <c r="TQE505" s="2479"/>
      <c r="TQJ505" s="2476"/>
      <c r="TQK505" s="2476"/>
      <c r="TQL505" s="2476"/>
      <c r="TQM505" s="2479"/>
      <c r="TQN505" s="2479"/>
      <c r="TQO505" s="2479"/>
      <c r="TQP505" s="2479"/>
      <c r="TQU505" s="2476"/>
      <c r="TQV505" s="2476"/>
      <c r="TQW505" s="2476"/>
      <c r="TQX505" s="2479"/>
      <c r="TQY505" s="2479"/>
      <c r="TQZ505" s="2479"/>
      <c r="TRA505" s="2479"/>
      <c r="TRF505" s="2476"/>
      <c r="TRG505" s="2476"/>
      <c r="TRH505" s="2476"/>
      <c r="TRI505" s="2479"/>
      <c r="TRJ505" s="2479"/>
      <c r="TRK505" s="2479"/>
      <c r="TRL505" s="2479"/>
      <c r="TRQ505" s="2476"/>
      <c r="TRR505" s="2476"/>
      <c r="TRS505" s="2476"/>
      <c r="TRT505" s="2479"/>
      <c r="TRU505" s="2479"/>
      <c r="TRV505" s="2479"/>
      <c r="TRW505" s="2479"/>
      <c r="TSB505" s="2476"/>
      <c r="TSC505" s="2476"/>
      <c r="TSD505" s="2476"/>
      <c r="TSE505" s="2479"/>
      <c r="TSF505" s="2479"/>
      <c r="TSG505" s="2479"/>
      <c r="TSH505" s="2479"/>
      <c r="TSM505" s="2476"/>
      <c r="TSN505" s="2476"/>
      <c r="TSO505" s="2476"/>
      <c r="TSP505" s="2479"/>
      <c r="TSQ505" s="2479"/>
      <c r="TSR505" s="2479"/>
      <c r="TSS505" s="2479"/>
      <c r="TSX505" s="2476"/>
      <c r="TSY505" s="2476"/>
      <c r="TSZ505" s="2476"/>
      <c r="TTA505" s="2479"/>
      <c r="TTB505" s="2479"/>
      <c r="TTC505" s="2479"/>
      <c r="TTD505" s="2479"/>
      <c r="TTI505" s="2476"/>
      <c r="TTJ505" s="2476"/>
      <c r="TTK505" s="2476"/>
      <c r="TTL505" s="2479"/>
      <c r="TTM505" s="2479"/>
      <c r="TTN505" s="2479"/>
      <c r="TTO505" s="2479"/>
      <c r="TTT505" s="2476"/>
      <c r="TTU505" s="2476"/>
      <c r="TTV505" s="2476"/>
      <c r="TTW505" s="2479"/>
      <c r="TTX505" s="2479"/>
      <c r="TTY505" s="2479"/>
      <c r="TTZ505" s="2479"/>
      <c r="TUE505" s="2476"/>
      <c r="TUF505" s="2476"/>
      <c r="TUG505" s="2476"/>
      <c r="TUH505" s="2479"/>
      <c r="TUI505" s="2479"/>
      <c r="TUJ505" s="2479"/>
      <c r="TUK505" s="2479"/>
      <c r="TUP505" s="2476"/>
      <c r="TUQ505" s="2476"/>
      <c r="TUR505" s="2476"/>
      <c r="TUS505" s="2479"/>
      <c r="TUT505" s="2479"/>
      <c r="TUU505" s="2479"/>
      <c r="TUV505" s="2479"/>
      <c r="TVA505" s="2476"/>
      <c r="TVB505" s="2476"/>
      <c r="TVC505" s="2476"/>
      <c r="TVD505" s="2479"/>
      <c r="TVE505" s="2479"/>
      <c r="TVF505" s="2479"/>
      <c r="TVG505" s="2479"/>
      <c r="TVL505" s="2476"/>
      <c r="TVM505" s="2476"/>
      <c r="TVN505" s="2476"/>
      <c r="TVO505" s="2479"/>
      <c r="TVP505" s="2479"/>
      <c r="TVQ505" s="2479"/>
      <c r="TVR505" s="2479"/>
      <c r="TVW505" s="2476"/>
      <c r="TVX505" s="2476"/>
      <c r="TVY505" s="2476"/>
      <c r="TVZ505" s="2479"/>
      <c r="TWA505" s="2479"/>
      <c r="TWB505" s="2479"/>
      <c r="TWC505" s="2479"/>
      <c r="TWH505" s="2476"/>
      <c r="TWI505" s="2476"/>
      <c r="TWJ505" s="2476"/>
      <c r="TWK505" s="2479"/>
      <c r="TWL505" s="2479"/>
      <c r="TWM505" s="2479"/>
      <c r="TWN505" s="2479"/>
      <c r="TWS505" s="2476"/>
      <c r="TWT505" s="2476"/>
      <c r="TWU505" s="2476"/>
      <c r="TWV505" s="2479"/>
      <c r="TWW505" s="2479"/>
      <c r="TWX505" s="2479"/>
      <c r="TWY505" s="2479"/>
      <c r="TXD505" s="2476"/>
      <c r="TXE505" s="2476"/>
      <c r="TXF505" s="2476"/>
      <c r="TXG505" s="2479"/>
      <c r="TXH505" s="2479"/>
      <c r="TXI505" s="2479"/>
      <c r="TXJ505" s="2479"/>
      <c r="TXO505" s="2476"/>
      <c r="TXP505" s="2476"/>
      <c r="TXQ505" s="2476"/>
      <c r="TXR505" s="2479"/>
      <c r="TXS505" s="2479"/>
      <c r="TXT505" s="2479"/>
      <c r="TXU505" s="2479"/>
      <c r="TXZ505" s="2476"/>
      <c r="TYA505" s="2476"/>
      <c r="TYB505" s="2476"/>
      <c r="TYC505" s="2479"/>
      <c r="TYD505" s="2479"/>
      <c r="TYE505" s="2479"/>
      <c r="TYF505" s="2479"/>
      <c r="TYK505" s="2476"/>
      <c r="TYL505" s="2476"/>
      <c r="TYM505" s="2476"/>
      <c r="TYN505" s="2479"/>
      <c r="TYO505" s="2479"/>
      <c r="TYP505" s="2479"/>
      <c r="TYQ505" s="2479"/>
      <c r="TYV505" s="2476"/>
      <c r="TYW505" s="2476"/>
      <c r="TYX505" s="2476"/>
      <c r="TYY505" s="2479"/>
      <c r="TYZ505" s="2479"/>
      <c r="TZA505" s="2479"/>
      <c r="TZB505" s="2479"/>
      <c r="TZG505" s="2476"/>
      <c r="TZH505" s="2476"/>
      <c r="TZI505" s="2476"/>
      <c r="TZJ505" s="2479"/>
      <c r="TZK505" s="2479"/>
      <c r="TZL505" s="2479"/>
      <c r="TZM505" s="2479"/>
      <c r="TZR505" s="2476"/>
      <c r="TZS505" s="2476"/>
      <c r="TZT505" s="2476"/>
      <c r="TZU505" s="2479"/>
      <c r="TZV505" s="2479"/>
      <c r="TZW505" s="2479"/>
      <c r="TZX505" s="2479"/>
      <c r="UAC505" s="2476"/>
      <c r="UAD505" s="2476"/>
      <c r="UAE505" s="2476"/>
      <c r="UAF505" s="2479"/>
      <c r="UAG505" s="2479"/>
      <c r="UAH505" s="2479"/>
      <c r="UAI505" s="2479"/>
      <c r="UAN505" s="2476"/>
      <c r="UAO505" s="2476"/>
      <c r="UAP505" s="2476"/>
      <c r="UAQ505" s="2479"/>
      <c r="UAR505" s="2479"/>
      <c r="UAS505" s="2479"/>
      <c r="UAT505" s="2479"/>
      <c r="UAY505" s="2476"/>
      <c r="UAZ505" s="2476"/>
      <c r="UBA505" s="2476"/>
      <c r="UBB505" s="2479"/>
      <c r="UBC505" s="2479"/>
      <c r="UBD505" s="2479"/>
      <c r="UBE505" s="2479"/>
      <c r="UBJ505" s="2476"/>
      <c r="UBK505" s="2476"/>
      <c r="UBL505" s="2476"/>
      <c r="UBM505" s="2479"/>
      <c r="UBN505" s="2479"/>
      <c r="UBO505" s="2479"/>
      <c r="UBP505" s="2479"/>
      <c r="UBU505" s="2476"/>
      <c r="UBV505" s="2476"/>
      <c r="UBW505" s="2476"/>
      <c r="UBX505" s="2479"/>
      <c r="UBY505" s="2479"/>
      <c r="UBZ505" s="2479"/>
      <c r="UCA505" s="2479"/>
      <c r="UCF505" s="2476"/>
      <c r="UCG505" s="2476"/>
      <c r="UCH505" s="2476"/>
      <c r="UCI505" s="2479"/>
      <c r="UCJ505" s="2479"/>
      <c r="UCK505" s="2479"/>
      <c r="UCL505" s="2479"/>
      <c r="UCQ505" s="2476"/>
      <c r="UCR505" s="2476"/>
      <c r="UCS505" s="2476"/>
      <c r="UCT505" s="2479"/>
      <c r="UCU505" s="2479"/>
      <c r="UCV505" s="2479"/>
      <c r="UCW505" s="2479"/>
      <c r="UDB505" s="2476"/>
      <c r="UDC505" s="2476"/>
      <c r="UDD505" s="2476"/>
      <c r="UDE505" s="2479"/>
      <c r="UDF505" s="2479"/>
      <c r="UDG505" s="2479"/>
      <c r="UDH505" s="2479"/>
      <c r="UDM505" s="2476"/>
      <c r="UDN505" s="2476"/>
      <c r="UDO505" s="2476"/>
      <c r="UDP505" s="2479"/>
      <c r="UDQ505" s="2479"/>
      <c r="UDR505" s="2479"/>
      <c r="UDS505" s="2479"/>
      <c r="UDX505" s="2476"/>
      <c r="UDY505" s="2476"/>
      <c r="UDZ505" s="2476"/>
      <c r="UEA505" s="2479"/>
      <c r="UEB505" s="2479"/>
      <c r="UEC505" s="2479"/>
      <c r="UED505" s="2479"/>
      <c r="UEI505" s="2476"/>
      <c r="UEJ505" s="2476"/>
      <c r="UEK505" s="2476"/>
      <c r="UEL505" s="2479"/>
      <c r="UEM505" s="2479"/>
      <c r="UEN505" s="2479"/>
      <c r="UEO505" s="2479"/>
      <c r="UET505" s="2476"/>
      <c r="UEU505" s="2476"/>
      <c r="UEV505" s="2476"/>
      <c r="UEW505" s="2479"/>
      <c r="UEX505" s="2479"/>
      <c r="UEY505" s="2479"/>
      <c r="UEZ505" s="2479"/>
      <c r="UFE505" s="2476"/>
      <c r="UFF505" s="2476"/>
      <c r="UFG505" s="2476"/>
      <c r="UFH505" s="2479"/>
      <c r="UFI505" s="2479"/>
      <c r="UFJ505" s="2479"/>
      <c r="UFK505" s="2479"/>
      <c r="UFP505" s="2476"/>
      <c r="UFQ505" s="2476"/>
      <c r="UFR505" s="2476"/>
      <c r="UFS505" s="2479"/>
      <c r="UFT505" s="2479"/>
      <c r="UFU505" s="2479"/>
      <c r="UFV505" s="2479"/>
      <c r="UGA505" s="2476"/>
      <c r="UGB505" s="2476"/>
      <c r="UGC505" s="2476"/>
      <c r="UGD505" s="2479"/>
      <c r="UGE505" s="2479"/>
      <c r="UGF505" s="2479"/>
      <c r="UGG505" s="2479"/>
      <c r="UGL505" s="2476"/>
      <c r="UGM505" s="2476"/>
      <c r="UGN505" s="2476"/>
      <c r="UGO505" s="2479"/>
      <c r="UGP505" s="2479"/>
      <c r="UGQ505" s="2479"/>
      <c r="UGR505" s="2479"/>
      <c r="UGW505" s="2476"/>
      <c r="UGX505" s="2476"/>
      <c r="UGY505" s="2476"/>
      <c r="UGZ505" s="2479"/>
      <c r="UHA505" s="2479"/>
      <c r="UHB505" s="2479"/>
      <c r="UHC505" s="2479"/>
      <c r="UHH505" s="2476"/>
      <c r="UHI505" s="2476"/>
      <c r="UHJ505" s="2476"/>
      <c r="UHK505" s="2479"/>
      <c r="UHL505" s="2479"/>
      <c r="UHM505" s="2479"/>
      <c r="UHN505" s="2479"/>
      <c r="UHS505" s="2476"/>
      <c r="UHT505" s="2476"/>
      <c r="UHU505" s="2476"/>
      <c r="UHV505" s="2479"/>
      <c r="UHW505" s="2479"/>
      <c r="UHX505" s="2479"/>
      <c r="UHY505" s="2479"/>
      <c r="UID505" s="2476"/>
      <c r="UIE505" s="2476"/>
      <c r="UIF505" s="2476"/>
      <c r="UIG505" s="2479"/>
      <c r="UIH505" s="2479"/>
      <c r="UII505" s="2479"/>
      <c r="UIJ505" s="2479"/>
      <c r="UIO505" s="2476"/>
      <c r="UIP505" s="2476"/>
      <c r="UIQ505" s="2476"/>
      <c r="UIR505" s="2479"/>
      <c r="UIS505" s="2479"/>
      <c r="UIT505" s="2479"/>
      <c r="UIU505" s="2479"/>
      <c r="UIZ505" s="2476"/>
      <c r="UJA505" s="2476"/>
      <c r="UJB505" s="2476"/>
      <c r="UJC505" s="2479"/>
      <c r="UJD505" s="2479"/>
      <c r="UJE505" s="2479"/>
      <c r="UJF505" s="2479"/>
      <c r="UJK505" s="2476"/>
      <c r="UJL505" s="2476"/>
      <c r="UJM505" s="2476"/>
      <c r="UJN505" s="2479"/>
      <c r="UJO505" s="2479"/>
      <c r="UJP505" s="2479"/>
      <c r="UJQ505" s="2479"/>
      <c r="UJV505" s="2476"/>
      <c r="UJW505" s="2476"/>
      <c r="UJX505" s="2476"/>
      <c r="UJY505" s="2479"/>
      <c r="UJZ505" s="2479"/>
      <c r="UKA505" s="2479"/>
      <c r="UKB505" s="2479"/>
      <c r="UKG505" s="2476"/>
      <c r="UKH505" s="2476"/>
      <c r="UKI505" s="2476"/>
      <c r="UKJ505" s="2479"/>
      <c r="UKK505" s="2479"/>
      <c r="UKL505" s="2479"/>
      <c r="UKM505" s="2479"/>
      <c r="UKR505" s="2476"/>
      <c r="UKS505" s="2476"/>
      <c r="UKT505" s="2476"/>
      <c r="UKU505" s="2479"/>
      <c r="UKV505" s="2479"/>
      <c r="UKW505" s="2479"/>
      <c r="UKX505" s="2479"/>
      <c r="ULC505" s="2476"/>
      <c r="ULD505" s="2476"/>
      <c r="ULE505" s="2476"/>
      <c r="ULF505" s="2479"/>
      <c r="ULG505" s="2479"/>
      <c r="ULH505" s="2479"/>
      <c r="ULI505" s="2479"/>
      <c r="ULN505" s="2476"/>
      <c r="ULO505" s="2476"/>
      <c r="ULP505" s="2476"/>
      <c r="ULQ505" s="2479"/>
      <c r="ULR505" s="2479"/>
      <c r="ULS505" s="2479"/>
      <c r="ULT505" s="2479"/>
      <c r="ULY505" s="2476"/>
      <c r="ULZ505" s="2476"/>
      <c r="UMA505" s="2476"/>
      <c r="UMB505" s="2479"/>
      <c r="UMC505" s="2479"/>
      <c r="UMD505" s="2479"/>
      <c r="UME505" s="2479"/>
      <c r="UMJ505" s="2476"/>
      <c r="UMK505" s="2476"/>
      <c r="UML505" s="2476"/>
      <c r="UMM505" s="2479"/>
      <c r="UMN505" s="2479"/>
      <c r="UMO505" s="2479"/>
      <c r="UMP505" s="2479"/>
      <c r="UMU505" s="2476"/>
      <c r="UMV505" s="2476"/>
      <c r="UMW505" s="2476"/>
      <c r="UMX505" s="2479"/>
      <c r="UMY505" s="2479"/>
      <c r="UMZ505" s="2479"/>
      <c r="UNA505" s="2479"/>
      <c r="UNF505" s="2476"/>
      <c r="UNG505" s="2476"/>
      <c r="UNH505" s="2476"/>
      <c r="UNI505" s="2479"/>
      <c r="UNJ505" s="2479"/>
      <c r="UNK505" s="2479"/>
      <c r="UNL505" s="2479"/>
      <c r="UNQ505" s="2476"/>
      <c r="UNR505" s="2476"/>
      <c r="UNS505" s="2476"/>
      <c r="UNT505" s="2479"/>
      <c r="UNU505" s="2479"/>
      <c r="UNV505" s="2479"/>
      <c r="UNW505" s="2479"/>
      <c r="UOB505" s="2476"/>
      <c r="UOC505" s="2476"/>
      <c r="UOD505" s="2476"/>
      <c r="UOE505" s="2479"/>
      <c r="UOF505" s="2479"/>
      <c r="UOG505" s="2479"/>
      <c r="UOH505" s="2479"/>
      <c r="UOM505" s="2476"/>
      <c r="UON505" s="2476"/>
      <c r="UOO505" s="2476"/>
      <c r="UOP505" s="2479"/>
      <c r="UOQ505" s="2479"/>
      <c r="UOR505" s="2479"/>
      <c r="UOS505" s="2479"/>
      <c r="UOX505" s="2476"/>
      <c r="UOY505" s="2476"/>
      <c r="UOZ505" s="2476"/>
      <c r="UPA505" s="2479"/>
      <c r="UPB505" s="2479"/>
      <c r="UPC505" s="2479"/>
      <c r="UPD505" s="2479"/>
      <c r="UPI505" s="2476"/>
      <c r="UPJ505" s="2476"/>
      <c r="UPK505" s="2476"/>
      <c r="UPL505" s="2479"/>
      <c r="UPM505" s="2479"/>
      <c r="UPN505" s="2479"/>
      <c r="UPO505" s="2479"/>
      <c r="UPT505" s="2476"/>
      <c r="UPU505" s="2476"/>
      <c r="UPV505" s="2476"/>
      <c r="UPW505" s="2479"/>
      <c r="UPX505" s="2479"/>
      <c r="UPY505" s="2479"/>
      <c r="UPZ505" s="2479"/>
      <c r="UQE505" s="2476"/>
      <c r="UQF505" s="2476"/>
      <c r="UQG505" s="2476"/>
      <c r="UQH505" s="2479"/>
      <c r="UQI505" s="2479"/>
      <c r="UQJ505" s="2479"/>
      <c r="UQK505" s="2479"/>
      <c r="UQP505" s="2476"/>
      <c r="UQQ505" s="2476"/>
      <c r="UQR505" s="2476"/>
      <c r="UQS505" s="2479"/>
      <c r="UQT505" s="2479"/>
      <c r="UQU505" s="2479"/>
      <c r="UQV505" s="2479"/>
      <c r="URA505" s="2476"/>
      <c r="URB505" s="2476"/>
      <c r="URC505" s="2476"/>
      <c r="URD505" s="2479"/>
      <c r="URE505" s="2479"/>
      <c r="URF505" s="2479"/>
      <c r="URG505" s="2479"/>
      <c r="URL505" s="2476"/>
      <c r="URM505" s="2476"/>
      <c r="URN505" s="2476"/>
      <c r="URO505" s="2479"/>
      <c r="URP505" s="2479"/>
      <c r="URQ505" s="2479"/>
      <c r="URR505" s="2479"/>
      <c r="URW505" s="2476"/>
      <c r="URX505" s="2476"/>
      <c r="URY505" s="2476"/>
      <c r="URZ505" s="2479"/>
      <c r="USA505" s="2479"/>
      <c r="USB505" s="2479"/>
      <c r="USC505" s="2479"/>
      <c r="USH505" s="2476"/>
      <c r="USI505" s="2476"/>
      <c r="USJ505" s="2476"/>
      <c r="USK505" s="2479"/>
      <c r="USL505" s="2479"/>
      <c r="USM505" s="2479"/>
      <c r="USN505" s="2479"/>
      <c r="USS505" s="2476"/>
      <c r="UST505" s="2476"/>
      <c r="USU505" s="2476"/>
      <c r="USV505" s="2479"/>
      <c r="USW505" s="2479"/>
      <c r="USX505" s="2479"/>
      <c r="USY505" s="2479"/>
      <c r="UTD505" s="2476"/>
      <c r="UTE505" s="2476"/>
      <c r="UTF505" s="2476"/>
      <c r="UTG505" s="2479"/>
      <c r="UTH505" s="2479"/>
      <c r="UTI505" s="2479"/>
      <c r="UTJ505" s="2479"/>
      <c r="UTO505" s="2476"/>
      <c r="UTP505" s="2476"/>
      <c r="UTQ505" s="2476"/>
      <c r="UTR505" s="2479"/>
      <c r="UTS505" s="2479"/>
      <c r="UTT505" s="2479"/>
      <c r="UTU505" s="2479"/>
      <c r="UTZ505" s="2476"/>
      <c r="UUA505" s="2476"/>
      <c r="UUB505" s="2476"/>
      <c r="UUC505" s="2479"/>
      <c r="UUD505" s="2479"/>
      <c r="UUE505" s="2479"/>
      <c r="UUF505" s="2479"/>
      <c r="UUK505" s="2476"/>
      <c r="UUL505" s="2476"/>
      <c r="UUM505" s="2476"/>
      <c r="UUN505" s="2479"/>
      <c r="UUO505" s="2479"/>
      <c r="UUP505" s="2479"/>
      <c r="UUQ505" s="2479"/>
      <c r="UUV505" s="2476"/>
      <c r="UUW505" s="2476"/>
      <c r="UUX505" s="2476"/>
      <c r="UUY505" s="2479"/>
      <c r="UUZ505" s="2479"/>
      <c r="UVA505" s="2479"/>
      <c r="UVB505" s="2479"/>
      <c r="UVG505" s="2476"/>
      <c r="UVH505" s="2476"/>
      <c r="UVI505" s="2476"/>
      <c r="UVJ505" s="2479"/>
      <c r="UVK505" s="2479"/>
      <c r="UVL505" s="2479"/>
      <c r="UVM505" s="2479"/>
      <c r="UVR505" s="2476"/>
      <c r="UVS505" s="2476"/>
      <c r="UVT505" s="2476"/>
      <c r="UVU505" s="2479"/>
      <c r="UVV505" s="2479"/>
      <c r="UVW505" s="2479"/>
      <c r="UVX505" s="2479"/>
      <c r="UWC505" s="2476"/>
      <c r="UWD505" s="2476"/>
      <c r="UWE505" s="2476"/>
      <c r="UWF505" s="2479"/>
      <c r="UWG505" s="2479"/>
      <c r="UWH505" s="2479"/>
      <c r="UWI505" s="2479"/>
      <c r="UWN505" s="2476"/>
      <c r="UWO505" s="2476"/>
      <c r="UWP505" s="2476"/>
      <c r="UWQ505" s="2479"/>
      <c r="UWR505" s="2479"/>
      <c r="UWS505" s="2479"/>
      <c r="UWT505" s="2479"/>
      <c r="UWY505" s="2476"/>
      <c r="UWZ505" s="2476"/>
      <c r="UXA505" s="2476"/>
      <c r="UXB505" s="2479"/>
      <c r="UXC505" s="2479"/>
      <c r="UXD505" s="2479"/>
      <c r="UXE505" s="2479"/>
      <c r="UXJ505" s="2476"/>
      <c r="UXK505" s="2476"/>
      <c r="UXL505" s="2476"/>
      <c r="UXM505" s="2479"/>
      <c r="UXN505" s="2479"/>
      <c r="UXO505" s="2479"/>
      <c r="UXP505" s="2479"/>
      <c r="UXU505" s="2476"/>
      <c r="UXV505" s="2476"/>
      <c r="UXW505" s="2476"/>
      <c r="UXX505" s="2479"/>
      <c r="UXY505" s="2479"/>
      <c r="UXZ505" s="2479"/>
      <c r="UYA505" s="2479"/>
      <c r="UYF505" s="2476"/>
      <c r="UYG505" s="2476"/>
      <c r="UYH505" s="2476"/>
      <c r="UYI505" s="2479"/>
      <c r="UYJ505" s="2479"/>
      <c r="UYK505" s="2479"/>
      <c r="UYL505" s="2479"/>
      <c r="UYQ505" s="2476"/>
      <c r="UYR505" s="2476"/>
      <c r="UYS505" s="2476"/>
      <c r="UYT505" s="2479"/>
      <c r="UYU505" s="2479"/>
      <c r="UYV505" s="2479"/>
      <c r="UYW505" s="2479"/>
      <c r="UZB505" s="2476"/>
      <c r="UZC505" s="2476"/>
      <c r="UZD505" s="2476"/>
      <c r="UZE505" s="2479"/>
      <c r="UZF505" s="2479"/>
      <c r="UZG505" s="2479"/>
      <c r="UZH505" s="2479"/>
      <c r="UZM505" s="2476"/>
      <c r="UZN505" s="2476"/>
      <c r="UZO505" s="2476"/>
      <c r="UZP505" s="2479"/>
      <c r="UZQ505" s="2479"/>
      <c r="UZR505" s="2479"/>
      <c r="UZS505" s="2479"/>
      <c r="UZX505" s="2476"/>
      <c r="UZY505" s="2476"/>
      <c r="UZZ505" s="2476"/>
      <c r="VAA505" s="2479"/>
      <c r="VAB505" s="2479"/>
      <c r="VAC505" s="2479"/>
      <c r="VAD505" s="2479"/>
      <c r="VAI505" s="2476"/>
      <c r="VAJ505" s="2476"/>
      <c r="VAK505" s="2476"/>
      <c r="VAL505" s="2479"/>
      <c r="VAM505" s="2479"/>
      <c r="VAN505" s="2479"/>
      <c r="VAO505" s="2479"/>
      <c r="VAT505" s="2476"/>
      <c r="VAU505" s="2476"/>
      <c r="VAV505" s="2476"/>
      <c r="VAW505" s="2479"/>
      <c r="VAX505" s="2479"/>
      <c r="VAY505" s="2479"/>
      <c r="VAZ505" s="2479"/>
      <c r="VBE505" s="2476"/>
      <c r="VBF505" s="2476"/>
      <c r="VBG505" s="2476"/>
      <c r="VBH505" s="2479"/>
      <c r="VBI505" s="2479"/>
      <c r="VBJ505" s="2479"/>
      <c r="VBK505" s="2479"/>
      <c r="VBP505" s="2476"/>
      <c r="VBQ505" s="2476"/>
      <c r="VBR505" s="2476"/>
      <c r="VBS505" s="2479"/>
      <c r="VBT505" s="2479"/>
      <c r="VBU505" s="2479"/>
      <c r="VBV505" s="2479"/>
      <c r="VCA505" s="2476"/>
      <c r="VCB505" s="2476"/>
      <c r="VCC505" s="2476"/>
      <c r="VCD505" s="2479"/>
      <c r="VCE505" s="2479"/>
      <c r="VCF505" s="2479"/>
      <c r="VCG505" s="2479"/>
      <c r="VCL505" s="2476"/>
      <c r="VCM505" s="2476"/>
      <c r="VCN505" s="2476"/>
      <c r="VCO505" s="2479"/>
      <c r="VCP505" s="2479"/>
      <c r="VCQ505" s="2479"/>
      <c r="VCR505" s="2479"/>
      <c r="VCW505" s="2476"/>
      <c r="VCX505" s="2476"/>
      <c r="VCY505" s="2476"/>
      <c r="VCZ505" s="2479"/>
      <c r="VDA505" s="2479"/>
      <c r="VDB505" s="2479"/>
      <c r="VDC505" s="2479"/>
      <c r="VDH505" s="2476"/>
      <c r="VDI505" s="2476"/>
      <c r="VDJ505" s="2476"/>
      <c r="VDK505" s="2479"/>
      <c r="VDL505" s="2479"/>
      <c r="VDM505" s="2479"/>
      <c r="VDN505" s="2479"/>
      <c r="VDS505" s="2476"/>
      <c r="VDT505" s="2476"/>
      <c r="VDU505" s="2476"/>
      <c r="VDV505" s="2479"/>
      <c r="VDW505" s="2479"/>
      <c r="VDX505" s="2479"/>
      <c r="VDY505" s="2479"/>
      <c r="VED505" s="2476"/>
      <c r="VEE505" s="2476"/>
      <c r="VEF505" s="2476"/>
      <c r="VEG505" s="2479"/>
      <c r="VEH505" s="2479"/>
      <c r="VEI505" s="2479"/>
      <c r="VEJ505" s="2479"/>
      <c r="VEO505" s="2476"/>
      <c r="VEP505" s="2476"/>
      <c r="VEQ505" s="2476"/>
      <c r="VER505" s="2479"/>
      <c r="VES505" s="2479"/>
      <c r="VET505" s="2479"/>
      <c r="VEU505" s="2479"/>
      <c r="VEZ505" s="2476"/>
      <c r="VFA505" s="2476"/>
      <c r="VFB505" s="2476"/>
      <c r="VFC505" s="2479"/>
      <c r="VFD505" s="2479"/>
      <c r="VFE505" s="2479"/>
      <c r="VFF505" s="2479"/>
      <c r="VFK505" s="2476"/>
      <c r="VFL505" s="2476"/>
      <c r="VFM505" s="2476"/>
      <c r="VFN505" s="2479"/>
      <c r="VFO505" s="2479"/>
      <c r="VFP505" s="2479"/>
      <c r="VFQ505" s="2479"/>
      <c r="VFV505" s="2476"/>
      <c r="VFW505" s="2476"/>
      <c r="VFX505" s="2476"/>
      <c r="VFY505" s="2479"/>
      <c r="VFZ505" s="2479"/>
      <c r="VGA505" s="2479"/>
      <c r="VGB505" s="2479"/>
      <c r="VGG505" s="2476"/>
      <c r="VGH505" s="2476"/>
      <c r="VGI505" s="2476"/>
      <c r="VGJ505" s="2479"/>
      <c r="VGK505" s="2479"/>
      <c r="VGL505" s="2479"/>
      <c r="VGM505" s="2479"/>
      <c r="VGR505" s="2476"/>
      <c r="VGS505" s="2476"/>
      <c r="VGT505" s="2476"/>
      <c r="VGU505" s="2479"/>
      <c r="VGV505" s="2479"/>
      <c r="VGW505" s="2479"/>
      <c r="VGX505" s="2479"/>
      <c r="VHC505" s="2476"/>
      <c r="VHD505" s="2476"/>
      <c r="VHE505" s="2476"/>
      <c r="VHF505" s="2479"/>
      <c r="VHG505" s="2479"/>
      <c r="VHH505" s="2479"/>
      <c r="VHI505" s="2479"/>
      <c r="VHN505" s="2476"/>
      <c r="VHO505" s="2476"/>
      <c r="VHP505" s="2476"/>
      <c r="VHQ505" s="2479"/>
      <c r="VHR505" s="2479"/>
      <c r="VHS505" s="2479"/>
      <c r="VHT505" s="2479"/>
      <c r="VHY505" s="2476"/>
      <c r="VHZ505" s="2476"/>
      <c r="VIA505" s="2476"/>
      <c r="VIB505" s="2479"/>
      <c r="VIC505" s="2479"/>
      <c r="VID505" s="2479"/>
      <c r="VIE505" s="2479"/>
      <c r="VIJ505" s="2476"/>
      <c r="VIK505" s="2476"/>
      <c r="VIL505" s="2476"/>
      <c r="VIM505" s="2479"/>
      <c r="VIN505" s="2479"/>
      <c r="VIO505" s="2479"/>
      <c r="VIP505" s="2479"/>
      <c r="VIU505" s="2476"/>
      <c r="VIV505" s="2476"/>
      <c r="VIW505" s="2476"/>
      <c r="VIX505" s="2479"/>
      <c r="VIY505" s="2479"/>
      <c r="VIZ505" s="2479"/>
      <c r="VJA505" s="2479"/>
      <c r="VJF505" s="2476"/>
      <c r="VJG505" s="2476"/>
      <c r="VJH505" s="2476"/>
      <c r="VJI505" s="2479"/>
      <c r="VJJ505" s="2479"/>
      <c r="VJK505" s="2479"/>
      <c r="VJL505" s="2479"/>
      <c r="VJQ505" s="2476"/>
      <c r="VJR505" s="2476"/>
      <c r="VJS505" s="2476"/>
      <c r="VJT505" s="2479"/>
      <c r="VJU505" s="2479"/>
      <c r="VJV505" s="2479"/>
      <c r="VJW505" s="2479"/>
      <c r="VKB505" s="2476"/>
      <c r="VKC505" s="2476"/>
      <c r="VKD505" s="2476"/>
      <c r="VKE505" s="2479"/>
      <c r="VKF505" s="2479"/>
      <c r="VKG505" s="2479"/>
      <c r="VKH505" s="2479"/>
      <c r="VKM505" s="2476"/>
      <c r="VKN505" s="2476"/>
      <c r="VKO505" s="2476"/>
      <c r="VKP505" s="2479"/>
      <c r="VKQ505" s="2479"/>
      <c r="VKR505" s="2479"/>
      <c r="VKS505" s="2479"/>
      <c r="VKX505" s="2476"/>
      <c r="VKY505" s="2476"/>
      <c r="VKZ505" s="2476"/>
      <c r="VLA505" s="2479"/>
      <c r="VLB505" s="2479"/>
      <c r="VLC505" s="2479"/>
      <c r="VLD505" s="2479"/>
      <c r="VLI505" s="2476"/>
      <c r="VLJ505" s="2476"/>
      <c r="VLK505" s="2476"/>
      <c r="VLL505" s="2479"/>
      <c r="VLM505" s="2479"/>
      <c r="VLN505" s="2479"/>
      <c r="VLO505" s="2479"/>
      <c r="VLT505" s="2476"/>
      <c r="VLU505" s="2476"/>
      <c r="VLV505" s="2476"/>
      <c r="VLW505" s="2479"/>
      <c r="VLX505" s="2479"/>
      <c r="VLY505" s="2479"/>
      <c r="VLZ505" s="2479"/>
      <c r="VME505" s="2476"/>
      <c r="VMF505" s="2476"/>
      <c r="VMG505" s="2476"/>
      <c r="VMH505" s="2479"/>
      <c r="VMI505" s="2479"/>
      <c r="VMJ505" s="2479"/>
      <c r="VMK505" s="2479"/>
      <c r="VMP505" s="2476"/>
      <c r="VMQ505" s="2476"/>
      <c r="VMR505" s="2476"/>
      <c r="VMS505" s="2479"/>
      <c r="VMT505" s="2479"/>
      <c r="VMU505" s="2479"/>
      <c r="VMV505" s="2479"/>
      <c r="VNA505" s="2476"/>
      <c r="VNB505" s="2476"/>
      <c r="VNC505" s="2476"/>
      <c r="VND505" s="2479"/>
      <c r="VNE505" s="2479"/>
      <c r="VNF505" s="2479"/>
      <c r="VNG505" s="2479"/>
      <c r="VNL505" s="2476"/>
      <c r="VNM505" s="2476"/>
      <c r="VNN505" s="2476"/>
      <c r="VNO505" s="2479"/>
      <c r="VNP505" s="2479"/>
      <c r="VNQ505" s="2479"/>
      <c r="VNR505" s="2479"/>
      <c r="VNW505" s="2476"/>
      <c r="VNX505" s="2476"/>
      <c r="VNY505" s="2476"/>
      <c r="VNZ505" s="2479"/>
      <c r="VOA505" s="2479"/>
      <c r="VOB505" s="2479"/>
      <c r="VOC505" s="2479"/>
      <c r="VOH505" s="2476"/>
      <c r="VOI505" s="2476"/>
      <c r="VOJ505" s="2476"/>
      <c r="VOK505" s="2479"/>
      <c r="VOL505" s="2479"/>
      <c r="VOM505" s="2479"/>
      <c r="VON505" s="2479"/>
      <c r="VOS505" s="2476"/>
      <c r="VOT505" s="2476"/>
      <c r="VOU505" s="2476"/>
      <c r="VOV505" s="2479"/>
      <c r="VOW505" s="2479"/>
      <c r="VOX505" s="2479"/>
      <c r="VOY505" s="2479"/>
      <c r="VPD505" s="2476"/>
      <c r="VPE505" s="2476"/>
      <c r="VPF505" s="2476"/>
      <c r="VPG505" s="2479"/>
      <c r="VPH505" s="2479"/>
      <c r="VPI505" s="2479"/>
      <c r="VPJ505" s="2479"/>
      <c r="VPO505" s="2476"/>
      <c r="VPP505" s="2476"/>
      <c r="VPQ505" s="2476"/>
      <c r="VPR505" s="2479"/>
      <c r="VPS505" s="2479"/>
      <c r="VPT505" s="2479"/>
      <c r="VPU505" s="2479"/>
      <c r="VPZ505" s="2476"/>
      <c r="VQA505" s="2476"/>
      <c r="VQB505" s="2476"/>
      <c r="VQC505" s="2479"/>
      <c r="VQD505" s="2479"/>
      <c r="VQE505" s="2479"/>
      <c r="VQF505" s="2479"/>
      <c r="VQK505" s="2476"/>
      <c r="VQL505" s="2476"/>
      <c r="VQM505" s="2476"/>
      <c r="VQN505" s="2479"/>
      <c r="VQO505" s="2479"/>
      <c r="VQP505" s="2479"/>
      <c r="VQQ505" s="2479"/>
      <c r="VQV505" s="2476"/>
      <c r="VQW505" s="2476"/>
      <c r="VQX505" s="2476"/>
      <c r="VQY505" s="2479"/>
      <c r="VQZ505" s="2479"/>
      <c r="VRA505" s="2479"/>
      <c r="VRB505" s="2479"/>
      <c r="VRG505" s="2476"/>
      <c r="VRH505" s="2476"/>
      <c r="VRI505" s="2476"/>
      <c r="VRJ505" s="2479"/>
      <c r="VRK505" s="2479"/>
      <c r="VRL505" s="2479"/>
      <c r="VRM505" s="2479"/>
      <c r="VRR505" s="2476"/>
      <c r="VRS505" s="2476"/>
      <c r="VRT505" s="2476"/>
      <c r="VRU505" s="2479"/>
      <c r="VRV505" s="2479"/>
      <c r="VRW505" s="2479"/>
      <c r="VRX505" s="2479"/>
      <c r="VSC505" s="2476"/>
      <c r="VSD505" s="2476"/>
      <c r="VSE505" s="2476"/>
      <c r="VSF505" s="2479"/>
      <c r="VSG505" s="2479"/>
      <c r="VSH505" s="2479"/>
      <c r="VSI505" s="2479"/>
      <c r="VSN505" s="2476"/>
      <c r="VSO505" s="2476"/>
      <c r="VSP505" s="2476"/>
      <c r="VSQ505" s="2479"/>
      <c r="VSR505" s="2479"/>
      <c r="VSS505" s="2479"/>
      <c r="VST505" s="2479"/>
      <c r="VSY505" s="2476"/>
      <c r="VSZ505" s="2476"/>
      <c r="VTA505" s="2476"/>
      <c r="VTB505" s="2479"/>
      <c r="VTC505" s="2479"/>
      <c r="VTD505" s="2479"/>
      <c r="VTE505" s="2479"/>
      <c r="VTJ505" s="2476"/>
      <c r="VTK505" s="2476"/>
      <c r="VTL505" s="2476"/>
      <c r="VTM505" s="2479"/>
      <c r="VTN505" s="2479"/>
      <c r="VTO505" s="2479"/>
      <c r="VTP505" s="2479"/>
      <c r="VTU505" s="2476"/>
      <c r="VTV505" s="2476"/>
      <c r="VTW505" s="2476"/>
      <c r="VTX505" s="2479"/>
      <c r="VTY505" s="2479"/>
      <c r="VTZ505" s="2479"/>
      <c r="VUA505" s="2479"/>
      <c r="VUF505" s="2476"/>
      <c r="VUG505" s="2476"/>
      <c r="VUH505" s="2476"/>
      <c r="VUI505" s="2479"/>
      <c r="VUJ505" s="2479"/>
      <c r="VUK505" s="2479"/>
      <c r="VUL505" s="2479"/>
      <c r="VUQ505" s="2476"/>
      <c r="VUR505" s="2476"/>
      <c r="VUS505" s="2476"/>
      <c r="VUT505" s="2479"/>
      <c r="VUU505" s="2479"/>
      <c r="VUV505" s="2479"/>
      <c r="VUW505" s="2479"/>
      <c r="VVB505" s="2476"/>
      <c r="VVC505" s="2476"/>
      <c r="VVD505" s="2476"/>
      <c r="VVE505" s="2479"/>
      <c r="VVF505" s="2479"/>
      <c r="VVG505" s="2479"/>
      <c r="VVH505" s="2479"/>
      <c r="VVM505" s="2476"/>
      <c r="VVN505" s="2476"/>
      <c r="VVO505" s="2476"/>
      <c r="VVP505" s="2479"/>
      <c r="VVQ505" s="2479"/>
      <c r="VVR505" s="2479"/>
      <c r="VVS505" s="2479"/>
      <c r="VVX505" s="2476"/>
      <c r="VVY505" s="2476"/>
      <c r="VVZ505" s="2476"/>
      <c r="VWA505" s="2479"/>
      <c r="VWB505" s="2479"/>
      <c r="VWC505" s="2479"/>
      <c r="VWD505" s="2479"/>
      <c r="VWI505" s="2476"/>
      <c r="VWJ505" s="2476"/>
      <c r="VWK505" s="2476"/>
      <c r="VWL505" s="2479"/>
      <c r="VWM505" s="2479"/>
      <c r="VWN505" s="2479"/>
      <c r="VWO505" s="2479"/>
      <c r="VWT505" s="2476"/>
      <c r="VWU505" s="2476"/>
      <c r="VWV505" s="2476"/>
      <c r="VWW505" s="2479"/>
      <c r="VWX505" s="2479"/>
      <c r="VWY505" s="2479"/>
      <c r="VWZ505" s="2479"/>
      <c r="VXE505" s="2476"/>
      <c r="VXF505" s="2476"/>
      <c r="VXG505" s="2476"/>
      <c r="VXH505" s="2479"/>
      <c r="VXI505" s="2479"/>
      <c r="VXJ505" s="2479"/>
      <c r="VXK505" s="2479"/>
      <c r="VXP505" s="2476"/>
      <c r="VXQ505" s="2476"/>
      <c r="VXR505" s="2476"/>
      <c r="VXS505" s="2479"/>
      <c r="VXT505" s="2479"/>
      <c r="VXU505" s="2479"/>
      <c r="VXV505" s="2479"/>
      <c r="VYA505" s="2476"/>
      <c r="VYB505" s="2476"/>
      <c r="VYC505" s="2476"/>
      <c r="VYD505" s="2479"/>
      <c r="VYE505" s="2479"/>
      <c r="VYF505" s="2479"/>
      <c r="VYG505" s="2479"/>
      <c r="VYL505" s="2476"/>
      <c r="VYM505" s="2476"/>
      <c r="VYN505" s="2476"/>
      <c r="VYO505" s="2479"/>
      <c r="VYP505" s="2479"/>
      <c r="VYQ505" s="2479"/>
      <c r="VYR505" s="2479"/>
      <c r="VYW505" s="2476"/>
      <c r="VYX505" s="2476"/>
      <c r="VYY505" s="2476"/>
      <c r="VYZ505" s="2479"/>
      <c r="VZA505" s="2479"/>
      <c r="VZB505" s="2479"/>
      <c r="VZC505" s="2479"/>
      <c r="VZH505" s="2476"/>
      <c r="VZI505" s="2476"/>
      <c r="VZJ505" s="2476"/>
      <c r="VZK505" s="2479"/>
      <c r="VZL505" s="2479"/>
      <c r="VZM505" s="2479"/>
      <c r="VZN505" s="2479"/>
      <c r="VZS505" s="2476"/>
      <c r="VZT505" s="2476"/>
      <c r="VZU505" s="2476"/>
      <c r="VZV505" s="2479"/>
      <c r="VZW505" s="2479"/>
      <c r="VZX505" s="2479"/>
      <c r="VZY505" s="2479"/>
      <c r="WAD505" s="2476"/>
      <c r="WAE505" s="2476"/>
      <c r="WAF505" s="2476"/>
      <c r="WAG505" s="2479"/>
      <c r="WAH505" s="2479"/>
      <c r="WAI505" s="2479"/>
      <c r="WAJ505" s="2479"/>
      <c r="WAO505" s="2476"/>
      <c r="WAP505" s="2476"/>
      <c r="WAQ505" s="2476"/>
      <c r="WAR505" s="2479"/>
      <c r="WAS505" s="2479"/>
      <c r="WAT505" s="2479"/>
      <c r="WAU505" s="2479"/>
      <c r="WAZ505" s="2476"/>
      <c r="WBA505" s="2476"/>
      <c r="WBB505" s="2476"/>
      <c r="WBC505" s="2479"/>
      <c r="WBD505" s="2479"/>
      <c r="WBE505" s="2479"/>
      <c r="WBF505" s="2479"/>
      <c r="WBK505" s="2476"/>
      <c r="WBL505" s="2476"/>
      <c r="WBM505" s="2476"/>
      <c r="WBN505" s="2479"/>
      <c r="WBO505" s="2479"/>
      <c r="WBP505" s="2479"/>
      <c r="WBQ505" s="2479"/>
      <c r="WBV505" s="2476"/>
      <c r="WBW505" s="2476"/>
      <c r="WBX505" s="2476"/>
      <c r="WBY505" s="2479"/>
      <c r="WBZ505" s="2479"/>
      <c r="WCA505" s="2479"/>
      <c r="WCB505" s="2479"/>
      <c r="WCG505" s="2476"/>
      <c r="WCH505" s="2476"/>
      <c r="WCI505" s="2476"/>
      <c r="WCJ505" s="2479"/>
      <c r="WCK505" s="2479"/>
      <c r="WCL505" s="2479"/>
      <c r="WCM505" s="2479"/>
      <c r="WCR505" s="2476"/>
      <c r="WCS505" s="2476"/>
      <c r="WCT505" s="2476"/>
      <c r="WCU505" s="2479"/>
      <c r="WCV505" s="2479"/>
      <c r="WCW505" s="2479"/>
      <c r="WCX505" s="2479"/>
      <c r="WDC505" s="2476"/>
      <c r="WDD505" s="2476"/>
      <c r="WDE505" s="2476"/>
      <c r="WDF505" s="2479"/>
      <c r="WDG505" s="2479"/>
      <c r="WDH505" s="2479"/>
      <c r="WDI505" s="2479"/>
      <c r="WDN505" s="2476"/>
      <c r="WDO505" s="2476"/>
      <c r="WDP505" s="2476"/>
      <c r="WDQ505" s="2479"/>
      <c r="WDR505" s="2479"/>
      <c r="WDS505" s="2479"/>
      <c r="WDT505" s="2479"/>
      <c r="WDY505" s="2476"/>
      <c r="WDZ505" s="2476"/>
      <c r="WEA505" s="2476"/>
      <c r="WEB505" s="2479"/>
      <c r="WEC505" s="2479"/>
      <c r="WED505" s="2479"/>
      <c r="WEE505" s="2479"/>
      <c r="WEJ505" s="2476"/>
      <c r="WEK505" s="2476"/>
      <c r="WEL505" s="2476"/>
      <c r="WEM505" s="2479"/>
      <c r="WEN505" s="2479"/>
      <c r="WEO505" s="2479"/>
      <c r="WEP505" s="2479"/>
      <c r="WEU505" s="2476"/>
      <c r="WEV505" s="2476"/>
      <c r="WEW505" s="2476"/>
      <c r="WEX505" s="2479"/>
      <c r="WEY505" s="2479"/>
      <c r="WEZ505" s="2479"/>
      <c r="WFA505" s="2479"/>
      <c r="WFF505" s="2476"/>
      <c r="WFG505" s="2476"/>
      <c r="WFH505" s="2476"/>
      <c r="WFI505" s="2479"/>
      <c r="WFJ505" s="2479"/>
      <c r="WFK505" s="2479"/>
      <c r="WFL505" s="2479"/>
      <c r="WFQ505" s="2476"/>
      <c r="WFR505" s="2476"/>
      <c r="WFS505" s="2476"/>
      <c r="WFT505" s="2479"/>
      <c r="WFU505" s="2479"/>
      <c r="WFV505" s="2479"/>
      <c r="WFW505" s="2479"/>
      <c r="WGB505" s="2476"/>
      <c r="WGC505" s="2476"/>
      <c r="WGD505" s="2476"/>
      <c r="WGE505" s="2479"/>
      <c r="WGF505" s="2479"/>
      <c r="WGG505" s="2479"/>
      <c r="WGH505" s="2479"/>
      <c r="WGM505" s="2476"/>
      <c r="WGN505" s="2476"/>
      <c r="WGO505" s="2476"/>
      <c r="WGP505" s="2479"/>
      <c r="WGQ505" s="2479"/>
      <c r="WGR505" s="2479"/>
      <c r="WGS505" s="2479"/>
      <c r="WGX505" s="2476"/>
      <c r="WGY505" s="2476"/>
      <c r="WGZ505" s="2476"/>
      <c r="WHA505" s="2479"/>
      <c r="WHB505" s="2479"/>
      <c r="WHC505" s="2479"/>
      <c r="WHD505" s="2479"/>
      <c r="WHI505" s="2476"/>
      <c r="WHJ505" s="2476"/>
      <c r="WHK505" s="2476"/>
      <c r="WHL505" s="2479"/>
      <c r="WHM505" s="2479"/>
      <c r="WHN505" s="2479"/>
      <c r="WHO505" s="2479"/>
      <c r="WHT505" s="2476"/>
      <c r="WHU505" s="2476"/>
      <c r="WHV505" s="2476"/>
      <c r="WHW505" s="2479"/>
      <c r="WHX505" s="2479"/>
      <c r="WHY505" s="2479"/>
      <c r="WHZ505" s="2479"/>
      <c r="WIE505" s="2476"/>
      <c r="WIF505" s="2476"/>
      <c r="WIG505" s="2476"/>
      <c r="WIH505" s="2479"/>
      <c r="WII505" s="2479"/>
      <c r="WIJ505" s="2479"/>
      <c r="WIK505" s="2479"/>
      <c r="WIP505" s="2476"/>
      <c r="WIQ505" s="2476"/>
      <c r="WIR505" s="2476"/>
      <c r="WIS505" s="2479"/>
      <c r="WIT505" s="2479"/>
      <c r="WIU505" s="2479"/>
      <c r="WIV505" s="2479"/>
      <c r="WJA505" s="2476"/>
      <c r="WJB505" s="2476"/>
      <c r="WJC505" s="2476"/>
      <c r="WJD505" s="2479"/>
      <c r="WJE505" s="2479"/>
      <c r="WJF505" s="2479"/>
      <c r="WJG505" s="2479"/>
      <c r="WJL505" s="2476"/>
      <c r="WJM505" s="2476"/>
      <c r="WJN505" s="2476"/>
      <c r="WJO505" s="2479"/>
      <c r="WJP505" s="2479"/>
      <c r="WJQ505" s="2479"/>
      <c r="WJR505" s="2479"/>
      <c r="WJW505" s="2476"/>
      <c r="WJX505" s="2476"/>
      <c r="WJY505" s="2476"/>
      <c r="WJZ505" s="2479"/>
      <c r="WKA505" s="2479"/>
      <c r="WKB505" s="2479"/>
      <c r="WKC505" s="2479"/>
      <c r="WKH505" s="2476"/>
      <c r="WKI505" s="2476"/>
      <c r="WKJ505" s="2476"/>
      <c r="WKK505" s="2479"/>
      <c r="WKL505" s="2479"/>
      <c r="WKM505" s="2479"/>
      <c r="WKN505" s="2479"/>
      <c r="WKS505" s="2476"/>
      <c r="WKT505" s="2476"/>
      <c r="WKU505" s="2476"/>
      <c r="WKV505" s="2479"/>
      <c r="WKW505" s="2479"/>
      <c r="WKX505" s="2479"/>
      <c r="WKY505" s="2479"/>
      <c r="WLD505" s="2476"/>
      <c r="WLE505" s="2476"/>
      <c r="WLF505" s="2476"/>
      <c r="WLG505" s="2479"/>
      <c r="WLH505" s="2479"/>
      <c r="WLI505" s="2479"/>
      <c r="WLJ505" s="2479"/>
      <c r="WLO505" s="2476"/>
      <c r="WLP505" s="2476"/>
      <c r="WLQ505" s="2476"/>
      <c r="WLR505" s="2479"/>
      <c r="WLS505" s="2479"/>
      <c r="WLT505" s="2479"/>
      <c r="WLU505" s="2479"/>
      <c r="WLZ505" s="2476"/>
      <c r="WMA505" s="2476"/>
      <c r="WMB505" s="2476"/>
      <c r="WMC505" s="2479"/>
      <c r="WMD505" s="2479"/>
      <c r="WME505" s="2479"/>
      <c r="WMF505" s="2479"/>
      <c r="WMK505" s="2476"/>
      <c r="WML505" s="2476"/>
      <c r="WMM505" s="2476"/>
      <c r="WMN505" s="2479"/>
      <c r="WMO505" s="2479"/>
      <c r="WMP505" s="2479"/>
      <c r="WMQ505" s="2479"/>
      <c r="WMV505" s="2476"/>
      <c r="WMW505" s="2476"/>
      <c r="WMX505" s="2476"/>
      <c r="WMY505" s="2479"/>
      <c r="WMZ505" s="2479"/>
      <c r="WNA505" s="2479"/>
      <c r="WNB505" s="2479"/>
      <c r="WNG505" s="2476"/>
      <c r="WNH505" s="2476"/>
      <c r="WNI505" s="2476"/>
      <c r="WNJ505" s="2479"/>
      <c r="WNK505" s="2479"/>
      <c r="WNL505" s="2479"/>
      <c r="WNM505" s="2479"/>
      <c r="WNR505" s="2476"/>
      <c r="WNS505" s="2476"/>
      <c r="WNT505" s="2476"/>
      <c r="WNU505" s="2479"/>
      <c r="WNV505" s="2479"/>
      <c r="WNW505" s="2479"/>
      <c r="WNX505" s="2479"/>
      <c r="WOC505" s="2476"/>
      <c r="WOD505" s="2476"/>
      <c r="WOE505" s="2476"/>
      <c r="WOF505" s="2479"/>
      <c r="WOG505" s="2479"/>
      <c r="WOH505" s="2479"/>
      <c r="WOI505" s="2479"/>
      <c r="WON505" s="2476"/>
      <c r="WOO505" s="2476"/>
      <c r="WOP505" s="2476"/>
      <c r="WOQ505" s="2479"/>
      <c r="WOR505" s="2479"/>
      <c r="WOS505" s="2479"/>
      <c r="WOT505" s="2479"/>
      <c r="WOY505" s="2476"/>
      <c r="WOZ505" s="2476"/>
      <c r="WPA505" s="2476"/>
      <c r="WPB505" s="2479"/>
      <c r="WPC505" s="2479"/>
      <c r="WPD505" s="2479"/>
      <c r="WPE505" s="2479"/>
      <c r="WPJ505" s="2476"/>
      <c r="WPK505" s="2476"/>
      <c r="WPL505" s="2476"/>
      <c r="WPM505" s="2479"/>
      <c r="WPN505" s="2479"/>
      <c r="WPO505" s="2479"/>
      <c r="WPP505" s="2479"/>
      <c r="WPU505" s="2476"/>
      <c r="WPV505" s="2476"/>
      <c r="WPW505" s="2476"/>
      <c r="WPX505" s="2479"/>
      <c r="WPY505" s="2479"/>
      <c r="WPZ505" s="2479"/>
      <c r="WQA505" s="2479"/>
      <c r="WQF505" s="2476"/>
      <c r="WQG505" s="2476"/>
      <c r="WQH505" s="2476"/>
      <c r="WQI505" s="2479"/>
      <c r="WQJ505" s="2479"/>
      <c r="WQK505" s="2479"/>
      <c r="WQL505" s="2479"/>
      <c r="WQQ505" s="2476"/>
      <c r="WQR505" s="2476"/>
      <c r="WQS505" s="2476"/>
      <c r="WQT505" s="2479"/>
      <c r="WQU505" s="2479"/>
      <c r="WQV505" s="2479"/>
      <c r="WQW505" s="2479"/>
      <c r="WRB505" s="2476"/>
      <c r="WRC505" s="2476"/>
      <c r="WRD505" s="2476"/>
      <c r="WRE505" s="2479"/>
      <c r="WRF505" s="2479"/>
      <c r="WRG505" s="2479"/>
      <c r="WRH505" s="2479"/>
      <c r="WRM505" s="2476"/>
      <c r="WRN505" s="2476"/>
      <c r="WRO505" s="2476"/>
      <c r="WRP505" s="2479"/>
      <c r="WRQ505" s="2479"/>
      <c r="WRR505" s="2479"/>
      <c r="WRS505" s="2479"/>
      <c r="WRX505" s="2476"/>
      <c r="WRY505" s="2476"/>
      <c r="WRZ505" s="2476"/>
      <c r="WSA505" s="2479"/>
      <c r="WSB505" s="2479"/>
      <c r="WSC505" s="2479"/>
      <c r="WSD505" s="2479"/>
      <c r="WSI505" s="2476"/>
      <c r="WSJ505" s="2476"/>
      <c r="WSK505" s="2476"/>
      <c r="WSL505" s="2479"/>
      <c r="WSM505" s="2479"/>
      <c r="WSN505" s="2479"/>
      <c r="WSO505" s="2479"/>
      <c r="WST505" s="2476"/>
      <c r="WSU505" s="2476"/>
      <c r="WSV505" s="2476"/>
      <c r="WSW505" s="2479"/>
      <c r="WSX505" s="2479"/>
      <c r="WSY505" s="2479"/>
      <c r="WSZ505" s="2479"/>
      <c r="WTE505" s="2476"/>
      <c r="WTF505" s="2476"/>
      <c r="WTG505" s="2476"/>
      <c r="WTH505" s="2479"/>
      <c r="WTI505" s="2479"/>
      <c r="WTJ505" s="2479"/>
      <c r="WTK505" s="2479"/>
      <c r="WTP505" s="2476"/>
      <c r="WTQ505" s="2476"/>
      <c r="WTR505" s="2476"/>
      <c r="WTS505" s="2479"/>
      <c r="WTT505" s="2479"/>
      <c r="WTU505" s="2479"/>
      <c r="WTV505" s="2479"/>
      <c r="WUA505" s="2476"/>
      <c r="WUB505" s="2476"/>
      <c r="WUC505" s="2476"/>
      <c r="WUD505" s="2479"/>
      <c r="WUE505" s="2479"/>
      <c r="WUF505" s="2479"/>
      <c r="WUG505" s="2479"/>
      <c r="WUL505" s="2476"/>
      <c r="WUM505" s="2476"/>
      <c r="WUN505" s="2476"/>
      <c r="WUO505" s="2479"/>
      <c r="WUP505" s="2479"/>
      <c r="WUQ505" s="2479"/>
      <c r="WUR505" s="2479"/>
      <c r="WUW505" s="2476"/>
      <c r="WUX505" s="2476"/>
      <c r="WUY505" s="2476"/>
      <c r="WUZ505" s="2479"/>
      <c r="WVA505" s="2479"/>
      <c r="WVB505" s="2479"/>
      <c r="WVC505" s="2479"/>
      <c r="WVH505" s="2476"/>
      <c r="WVI505" s="2476"/>
      <c r="WVJ505" s="2476"/>
      <c r="WVK505" s="2479"/>
      <c r="WVL505" s="2479"/>
      <c r="WVM505" s="2479"/>
      <c r="WVN505" s="2479"/>
      <c r="WVS505" s="2476"/>
      <c r="WVT505" s="2476"/>
      <c r="WVU505" s="2476"/>
      <c r="WVV505" s="2479"/>
      <c r="WVW505" s="2479"/>
      <c r="WVX505" s="2479"/>
      <c r="WVY505" s="2479"/>
      <c r="WWD505" s="2476"/>
      <c r="WWE505" s="2476"/>
      <c r="WWF505" s="2476"/>
      <c r="WWG505" s="2479"/>
      <c r="WWH505" s="2479"/>
      <c r="WWI505" s="2479"/>
      <c r="WWJ505" s="2479"/>
      <c r="WWO505" s="2476"/>
      <c r="WWP505" s="2476"/>
      <c r="WWQ505" s="2476"/>
      <c r="WWR505" s="2479"/>
      <c r="WWS505" s="2479"/>
      <c r="WWT505" s="2479"/>
      <c r="WWU505" s="2479"/>
      <c r="WWZ505" s="2476"/>
      <c r="WXA505" s="2476"/>
      <c r="WXB505" s="2476"/>
      <c r="WXC505" s="2479"/>
      <c r="WXD505" s="2479"/>
      <c r="WXE505" s="2479"/>
      <c r="WXF505" s="2479"/>
      <c r="WXK505" s="2476"/>
      <c r="WXL505" s="2476"/>
      <c r="WXM505" s="2476"/>
      <c r="WXN505" s="2479"/>
      <c r="WXO505" s="2479"/>
      <c r="WXP505" s="2479"/>
      <c r="WXQ505" s="2479"/>
      <c r="WXV505" s="2476"/>
      <c r="WXW505" s="2476"/>
      <c r="WXX505" s="2476"/>
      <c r="WXY505" s="2479"/>
      <c r="WXZ505" s="2479"/>
      <c r="WYA505" s="2479"/>
      <c r="WYB505" s="2479"/>
      <c r="WYG505" s="2476"/>
      <c r="WYH505" s="2476"/>
      <c r="WYI505" s="2476"/>
      <c r="WYJ505" s="2479"/>
      <c r="WYK505" s="2479"/>
      <c r="WYL505" s="2479"/>
      <c r="WYM505" s="2479"/>
      <c r="WYR505" s="2476"/>
      <c r="WYS505" s="2476"/>
      <c r="WYT505" s="2476"/>
      <c r="WYU505" s="2479"/>
      <c r="WYV505" s="2479"/>
      <c r="WYW505" s="2479"/>
      <c r="WYX505" s="2479"/>
      <c r="WZC505" s="2476"/>
      <c r="WZD505" s="2476"/>
      <c r="WZE505" s="2476"/>
      <c r="WZF505" s="2479"/>
      <c r="WZG505" s="2479"/>
      <c r="WZH505" s="2479"/>
      <c r="WZI505" s="2479"/>
      <c r="WZN505" s="2476"/>
      <c r="WZO505" s="2476"/>
      <c r="WZP505" s="2476"/>
      <c r="WZQ505" s="2479"/>
      <c r="WZR505" s="2479"/>
      <c r="WZS505" s="2479"/>
      <c r="WZT505" s="2479"/>
      <c r="WZY505" s="2476"/>
      <c r="WZZ505" s="2476"/>
      <c r="XAA505" s="2476"/>
      <c r="XAB505" s="2479"/>
      <c r="XAC505" s="2479"/>
      <c r="XAD505" s="2479"/>
      <c r="XAE505" s="2479"/>
      <c r="XAJ505" s="2476"/>
      <c r="XAK505" s="2476"/>
      <c r="XAL505" s="2476"/>
      <c r="XAM505" s="2479"/>
      <c r="XAN505" s="2479"/>
      <c r="XAO505" s="2479"/>
      <c r="XAP505" s="2479"/>
      <c r="XAU505" s="2476"/>
      <c r="XAV505" s="2476"/>
      <c r="XAW505" s="2476"/>
      <c r="XAX505" s="2479"/>
      <c r="XAY505" s="2479"/>
      <c r="XAZ505" s="2479"/>
      <c r="XBA505" s="2479"/>
      <c r="XBF505" s="2476"/>
      <c r="XBG505" s="2476"/>
      <c r="XBH505" s="2476"/>
      <c r="XBI505" s="2479"/>
      <c r="XBJ505" s="2479"/>
      <c r="XBK505" s="2479"/>
      <c r="XBL505" s="2479"/>
      <c r="XBQ505" s="2476"/>
      <c r="XBR505" s="2476"/>
      <c r="XBS505" s="2476"/>
      <c r="XBT505" s="2479"/>
      <c r="XBU505" s="2479"/>
      <c r="XBV505" s="2479"/>
      <c r="XBW505" s="2479"/>
      <c r="XCB505" s="2476"/>
      <c r="XCC505" s="2476"/>
      <c r="XCD505" s="2476"/>
      <c r="XCE505" s="2479"/>
      <c r="XCF505" s="2479"/>
      <c r="XCG505" s="2479"/>
      <c r="XCH505" s="2479"/>
      <c r="XCM505" s="2476"/>
      <c r="XCN505" s="2476"/>
      <c r="XCO505" s="2476"/>
      <c r="XCP505" s="2479"/>
      <c r="XCQ505" s="2479"/>
      <c r="XCR505" s="2479"/>
      <c r="XCS505" s="2479"/>
      <c r="XCX505" s="2476"/>
      <c r="XCY505" s="2476"/>
      <c r="XCZ505" s="2476"/>
      <c r="XDA505" s="2479"/>
      <c r="XDB505" s="2479"/>
      <c r="XDC505" s="2479"/>
      <c r="XDD505" s="2479"/>
      <c r="XDI505" s="2476"/>
      <c r="XDJ505" s="2476"/>
      <c r="XDK505" s="2476"/>
      <c r="XDL505" s="2479"/>
      <c r="XDM505" s="2479"/>
      <c r="XDN505" s="2479"/>
      <c r="XDO505" s="2479"/>
      <c r="XDT505" s="2476"/>
      <c r="XDU505" s="2476"/>
      <c r="XDV505" s="2476"/>
      <c r="XDW505" s="2479"/>
      <c r="XDX505" s="2479"/>
      <c r="XDY505" s="2479"/>
      <c r="XDZ505" s="2479"/>
      <c r="XEE505" s="2476"/>
      <c r="XEF505" s="2476"/>
      <c r="XEG505" s="2476"/>
      <c r="XEH505" s="2479"/>
      <c r="XEI505" s="2479"/>
      <c r="XEJ505" s="2479"/>
      <c r="XEK505" s="2479"/>
      <c r="XEP505" s="2476"/>
      <c r="XEQ505" s="2476"/>
      <c r="XER505" s="2476"/>
      <c r="XES505" s="2479"/>
      <c r="XET505" s="2479"/>
      <c r="XEU505" s="2479"/>
      <c r="XEV505" s="2479"/>
      <c r="XFA505" s="2476"/>
      <c r="XFB505" s="2476"/>
      <c r="XFC505" s="2476"/>
      <c r="XFD505" s="2479"/>
    </row>
    <row r="506" spans="1:1020 1025:8192 8197:9215 9220:10238 10243:11261 11266:12284 12289:16384" x14ac:dyDescent="0.25">
      <c r="A506" s="2052" t="s">
        <v>1326</v>
      </c>
      <c r="B506" s="913"/>
      <c r="C506" s="913"/>
      <c r="D506" s="913"/>
      <c r="E506" s="914">
        <v>0</v>
      </c>
      <c r="F506" s="914">
        <v>91.800000000000011</v>
      </c>
      <c r="G506" s="914">
        <v>91.800000000000011</v>
      </c>
      <c r="Q506" s="2053" t="s">
        <v>2288</v>
      </c>
      <c r="U506" s="913" t="s">
        <v>1325</v>
      </c>
    </row>
    <row r="507" spans="1:1020 1025:8192 8197:9215 9220:10238 10243:11261 11266:12284 12289:16384" x14ac:dyDescent="0.25">
      <c r="A507" s="913" t="s">
        <v>1327</v>
      </c>
      <c r="B507" s="913"/>
      <c r="C507" s="913"/>
      <c r="D507" s="913"/>
      <c r="E507" s="914">
        <v>2733.4560000000001</v>
      </c>
      <c r="F507" s="914">
        <v>0</v>
      </c>
      <c r="G507" s="914">
        <v>2733.4560000000001</v>
      </c>
      <c r="U507" s="913" t="s">
        <v>1326</v>
      </c>
    </row>
    <row r="508" spans="1:1020 1025:8192 8197:9215 9220:10238 10243:11261 11266:12284 12289:16384" x14ac:dyDescent="0.25">
      <c r="A508" s="913" t="s">
        <v>1328</v>
      </c>
      <c r="B508" s="913"/>
      <c r="C508" s="913"/>
      <c r="D508" s="913"/>
      <c r="E508" s="914">
        <v>5761.6319999999996</v>
      </c>
      <c r="F508" s="914">
        <v>0</v>
      </c>
      <c r="G508" s="914">
        <v>5761.6319999999996</v>
      </c>
      <c r="U508" s="913" t="s">
        <v>1327</v>
      </c>
    </row>
    <row r="509" spans="1:1020 1025:8192 8197:9215 9220:10238 10243:11261 11266:12284 12289:16384" x14ac:dyDescent="0.25">
      <c r="A509" s="926" t="s">
        <v>1387</v>
      </c>
      <c r="B509" s="927">
        <v>1</v>
      </c>
      <c r="C509" s="927">
        <v>0</v>
      </c>
      <c r="D509" s="927">
        <v>1</v>
      </c>
      <c r="E509" s="928">
        <v>8495.0879999999997</v>
      </c>
      <c r="F509" s="928">
        <v>34916.664000000004</v>
      </c>
      <c r="G509" s="928">
        <v>43411.752</v>
      </c>
      <c r="H509" s="928"/>
      <c r="I509" s="929"/>
      <c r="U509" s="913" t="s">
        <v>1328</v>
      </c>
    </row>
    <row r="510" spans="1:1020 1025:8192 8197:9215 9220:10238 10243:11261 11266:12284 12289:16384" x14ac:dyDescent="0.25">
      <c r="A510" s="917" t="s">
        <v>1388</v>
      </c>
      <c r="B510" s="917"/>
      <c r="C510" s="917"/>
      <c r="D510" s="917"/>
      <c r="E510" s="918"/>
      <c r="F510" s="918"/>
      <c r="G510" s="918"/>
      <c r="H510" s="918"/>
      <c r="I510" s="919"/>
      <c r="J510" s="919"/>
      <c r="K510" s="919"/>
      <c r="L510" s="919"/>
      <c r="M510" s="919"/>
      <c r="N510" s="919"/>
      <c r="O510" s="919"/>
      <c r="P510" s="919"/>
      <c r="Q510" s="1127"/>
      <c r="U510" s="926" t="s">
        <v>1386</v>
      </c>
    </row>
    <row r="511" spans="1:1020 1025:8192 8197:9215 9220:10238 10243:11261 11266:12284 12289:16384" x14ac:dyDescent="0.25">
      <c r="A511" s="913" t="s">
        <v>1325</v>
      </c>
      <c r="B511" s="913"/>
      <c r="C511" s="913"/>
      <c r="D511" s="913"/>
      <c r="E511" s="914">
        <v>0</v>
      </c>
      <c r="F511" s="914">
        <v>26295.06</v>
      </c>
      <c r="G511" s="914">
        <v>26295.06</v>
      </c>
      <c r="U511" s="917" t="s">
        <v>1387</v>
      </c>
    </row>
    <row r="512" spans="1:1020 1025:8192 8197:9215 9220:10238 10243:11261 11266:12284 12289:16384" x14ac:dyDescent="0.25">
      <c r="A512" s="913" t="s">
        <v>1326</v>
      </c>
      <c r="B512" s="913"/>
      <c r="C512" s="913"/>
      <c r="D512" s="913"/>
      <c r="E512" s="914">
        <v>0</v>
      </c>
      <c r="F512" s="914">
        <v>1226.46</v>
      </c>
      <c r="G512" s="914">
        <v>1226.46</v>
      </c>
      <c r="U512" s="913" t="s">
        <v>1325</v>
      </c>
    </row>
    <row r="513" spans="1:21" x14ac:dyDescent="0.25">
      <c r="A513" s="913" t="s">
        <v>1327</v>
      </c>
      <c r="B513" s="913"/>
      <c r="C513" s="913"/>
      <c r="D513" s="913"/>
      <c r="E513" s="914">
        <v>6650.5559999999996</v>
      </c>
      <c r="F513" s="914">
        <v>0</v>
      </c>
      <c r="G513" s="914">
        <v>6650.5559999999996</v>
      </c>
      <c r="U513" s="1356" t="s">
        <v>1326</v>
      </c>
    </row>
    <row r="514" spans="1:21" x14ac:dyDescent="0.25">
      <c r="A514" s="913" t="s">
        <v>1328</v>
      </c>
      <c r="B514" s="913"/>
      <c r="C514" s="913"/>
      <c r="D514" s="913"/>
      <c r="E514" s="914">
        <v>5241.24</v>
      </c>
      <c r="F514" s="914">
        <v>0</v>
      </c>
      <c r="G514" s="914">
        <v>5241.24</v>
      </c>
      <c r="U514" s="913" t="s">
        <v>1327</v>
      </c>
    </row>
    <row r="515" spans="1:21" x14ac:dyDescent="0.25">
      <c r="A515" s="926" t="s">
        <v>1388</v>
      </c>
      <c r="B515" s="927">
        <v>1</v>
      </c>
      <c r="C515" s="927">
        <v>0</v>
      </c>
      <c r="D515" s="927">
        <v>1</v>
      </c>
      <c r="E515" s="928">
        <v>11891.795999999998</v>
      </c>
      <c r="F515" s="928">
        <v>27521.52</v>
      </c>
      <c r="G515" s="928">
        <v>39413.315999999999</v>
      </c>
      <c r="H515" s="928"/>
      <c r="I515" s="929"/>
      <c r="U515" s="913" t="s">
        <v>1328</v>
      </c>
    </row>
    <row r="516" spans="1:21" x14ac:dyDescent="0.25">
      <c r="A516" s="917" t="s">
        <v>1389</v>
      </c>
      <c r="B516" s="917"/>
      <c r="C516" s="917"/>
      <c r="D516" s="917"/>
      <c r="E516" s="918"/>
      <c r="F516" s="918"/>
      <c r="G516" s="918"/>
      <c r="H516" s="918"/>
      <c r="I516" s="919"/>
      <c r="J516" s="919"/>
      <c r="K516" s="919"/>
      <c r="L516" s="919"/>
      <c r="M516" s="919"/>
      <c r="N516" s="919"/>
      <c r="O516" s="919"/>
      <c r="P516" s="919"/>
      <c r="U516" s="926" t="s">
        <v>1387</v>
      </c>
    </row>
    <row r="517" spans="1:21" x14ac:dyDescent="0.25">
      <c r="A517" s="913" t="s">
        <v>1325</v>
      </c>
      <c r="B517" s="913"/>
      <c r="C517" s="913"/>
      <c r="D517" s="913"/>
      <c r="E517" s="914">
        <v>0</v>
      </c>
      <c r="F517" s="914">
        <v>436764.79200000002</v>
      </c>
      <c r="G517" s="914">
        <v>436764.79200000002</v>
      </c>
      <c r="U517" s="917" t="s">
        <v>1388</v>
      </c>
    </row>
    <row r="518" spans="1:21" x14ac:dyDescent="0.25">
      <c r="A518" s="913" t="s">
        <v>1326</v>
      </c>
      <c r="B518" s="913"/>
      <c r="C518" s="913"/>
      <c r="D518" s="913"/>
      <c r="E518" s="914">
        <v>0</v>
      </c>
      <c r="F518" s="914">
        <v>4140.924</v>
      </c>
      <c r="G518" s="914">
        <v>4140.924</v>
      </c>
      <c r="U518" s="913" t="s">
        <v>1325</v>
      </c>
    </row>
    <row r="519" spans="1:21" x14ac:dyDescent="0.25">
      <c r="A519" s="913" t="s">
        <v>1327</v>
      </c>
      <c r="B519" s="913"/>
      <c r="C519" s="913"/>
      <c r="D519" s="913"/>
      <c r="E519" s="914">
        <v>2.2439999999999998</v>
      </c>
      <c r="F519" s="914">
        <v>0</v>
      </c>
      <c r="G519" s="914">
        <v>2.2439999999999998</v>
      </c>
      <c r="U519" s="913" t="s">
        <v>1326</v>
      </c>
    </row>
    <row r="520" spans="1:21" x14ac:dyDescent="0.25">
      <c r="A520" s="913" t="s">
        <v>1328</v>
      </c>
      <c r="B520" s="913"/>
      <c r="C520" s="913"/>
      <c r="D520" s="913"/>
      <c r="E520" s="914">
        <v>82946.207999999984</v>
      </c>
      <c r="F520" s="914">
        <v>0</v>
      </c>
      <c r="G520" s="914">
        <v>82946.207999999984</v>
      </c>
      <c r="U520" s="913" t="s">
        <v>1327</v>
      </c>
    </row>
    <row r="521" spans="1:21" x14ac:dyDescent="0.25">
      <c r="A521" s="926" t="s">
        <v>1389</v>
      </c>
      <c r="B521" s="927">
        <v>1</v>
      </c>
      <c r="C521" s="927">
        <v>0</v>
      </c>
      <c r="D521" s="927">
        <v>1</v>
      </c>
      <c r="E521" s="928">
        <v>82948.45199999999</v>
      </c>
      <c r="F521" s="928">
        <v>440905.71600000001</v>
      </c>
      <c r="G521" s="928">
        <v>523854.16800000001</v>
      </c>
      <c r="H521" s="928"/>
      <c r="I521" s="929"/>
      <c r="U521" s="913" t="s">
        <v>1328</v>
      </c>
    </row>
    <row r="522" spans="1:21" x14ac:dyDescent="0.25">
      <c r="A522" s="917" t="s">
        <v>1390</v>
      </c>
      <c r="B522" s="917"/>
      <c r="C522" s="917"/>
      <c r="D522" s="917"/>
      <c r="E522" s="918"/>
      <c r="F522" s="918"/>
      <c r="G522" s="918"/>
      <c r="H522" s="918"/>
      <c r="I522" s="919"/>
      <c r="J522" s="919"/>
      <c r="K522" s="919"/>
      <c r="L522" s="919"/>
      <c r="M522" s="919"/>
      <c r="N522" s="919"/>
      <c r="O522" s="919"/>
      <c r="P522" s="919"/>
      <c r="U522" s="926" t="s">
        <v>1388</v>
      </c>
    </row>
    <row r="523" spans="1:21" x14ac:dyDescent="0.25">
      <c r="A523" s="913" t="s">
        <v>1325</v>
      </c>
      <c r="B523" s="913"/>
      <c r="C523" s="913"/>
      <c r="D523" s="913"/>
      <c r="E523" s="914">
        <v>0</v>
      </c>
      <c r="F523" s="914">
        <v>2747835.5880000005</v>
      </c>
      <c r="G523" s="914">
        <v>2747835.5880000005</v>
      </c>
      <c r="U523" s="1630" t="s">
        <v>1389</v>
      </c>
    </row>
    <row r="524" spans="1:21" x14ac:dyDescent="0.25">
      <c r="A524" s="913" t="s">
        <v>1326</v>
      </c>
      <c r="B524" s="913"/>
      <c r="C524" s="913"/>
      <c r="D524" s="913"/>
      <c r="E524" s="914">
        <v>0</v>
      </c>
      <c r="F524" s="914">
        <v>58451.435999999994</v>
      </c>
      <c r="G524" s="914">
        <v>58451.435999999994</v>
      </c>
      <c r="U524" s="1631" t="s">
        <v>1325</v>
      </c>
    </row>
    <row r="525" spans="1:21" x14ac:dyDescent="0.25">
      <c r="A525" s="913" t="s">
        <v>1327</v>
      </c>
      <c r="B525" s="913"/>
      <c r="C525" s="913"/>
      <c r="D525" s="913"/>
      <c r="E525" s="914">
        <v>320791.02</v>
      </c>
      <c r="F525" s="914">
        <v>0</v>
      </c>
      <c r="G525" s="914">
        <v>320791.02</v>
      </c>
      <c r="U525" s="1631" t="s">
        <v>1326</v>
      </c>
    </row>
    <row r="526" spans="1:21" x14ac:dyDescent="0.25">
      <c r="A526" s="913" t="s">
        <v>1328</v>
      </c>
      <c r="B526" s="913"/>
      <c r="C526" s="913"/>
      <c r="D526" s="913"/>
      <c r="E526" s="914">
        <v>1006414.5720000002</v>
      </c>
      <c r="F526" s="914">
        <v>68930.399999999994</v>
      </c>
      <c r="G526" s="914">
        <v>1075344.9720000001</v>
      </c>
      <c r="U526" s="1631" t="s">
        <v>1327</v>
      </c>
    </row>
    <row r="527" spans="1:21" x14ac:dyDescent="0.25">
      <c r="A527" s="926" t="s">
        <v>1390</v>
      </c>
      <c r="B527" s="927">
        <v>1</v>
      </c>
      <c r="C527" s="927">
        <v>0</v>
      </c>
      <c r="D527" s="927">
        <v>1</v>
      </c>
      <c r="E527" s="928">
        <v>1327205.5920000002</v>
      </c>
      <c r="F527" s="928">
        <v>2875217.4240000006</v>
      </c>
      <c r="G527" s="928">
        <v>4202423.0160000008</v>
      </c>
      <c r="H527" s="928"/>
      <c r="I527" s="929"/>
      <c r="U527" s="1631" t="s">
        <v>1328</v>
      </c>
    </row>
    <row r="528" spans="1:21" x14ac:dyDescent="0.25">
      <c r="A528" s="917" t="s">
        <v>1391</v>
      </c>
      <c r="B528" s="917"/>
      <c r="C528" s="917"/>
      <c r="D528" s="917"/>
      <c r="E528" s="918"/>
      <c r="F528" s="918"/>
      <c r="G528" s="918"/>
      <c r="H528" s="918"/>
      <c r="I528" s="919"/>
      <c r="J528" s="919"/>
      <c r="K528" s="919"/>
      <c r="L528" s="919"/>
      <c r="M528" s="919"/>
      <c r="N528" s="919"/>
      <c r="O528" s="919"/>
      <c r="P528" s="919"/>
      <c r="U528" s="1736" t="s">
        <v>1389</v>
      </c>
    </row>
    <row r="529" spans="1:21" x14ac:dyDescent="0.25">
      <c r="A529" s="913" t="s">
        <v>1325</v>
      </c>
      <c r="B529" s="913"/>
      <c r="C529" s="913"/>
      <c r="D529" s="913"/>
      <c r="E529" s="914">
        <v>0</v>
      </c>
      <c r="F529" s="914">
        <v>434940.91200000001</v>
      </c>
      <c r="G529" s="914">
        <v>434940.91200000001</v>
      </c>
      <c r="U529" s="917" t="s">
        <v>1390</v>
      </c>
    </row>
    <row r="530" spans="1:21" x14ac:dyDescent="0.25">
      <c r="A530" s="913" t="s">
        <v>1326</v>
      </c>
      <c r="B530" s="913"/>
      <c r="C530" s="913"/>
      <c r="D530" s="913"/>
      <c r="E530" s="914">
        <v>0</v>
      </c>
      <c r="F530" s="914">
        <v>71639.304000000004</v>
      </c>
      <c r="G530" s="914">
        <v>71639.304000000004</v>
      </c>
      <c r="U530" s="913" t="s">
        <v>1325</v>
      </c>
    </row>
    <row r="531" spans="1:21" x14ac:dyDescent="0.25">
      <c r="A531" s="913" t="s">
        <v>1327</v>
      </c>
      <c r="B531" s="913"/>
      <c r="C531" s="913"/>
      <c r="D531" s="913"/>
      <c r="E531" s="914">
        <v>45756.156000000003</v>
      </c>
      <c r="F531" s="914">
        <v>0</v>
      </c>
      <c r="G531" s="914">
        <v>45756.156000000003</v>
      </c>
      <c r="U531" s="913" t="s">
        <v>1326</v>
      </c>
    </row>
    <row r="532" spans="1:21" x14ac:dyDescent="0.25">
      <c r="A532" s="913" t="s">
        <v>1328</v>
      </c>
      <c r="B532" s="913"/>
      <c r="C532" s="913"/>
      <c r="D532" s="913"/>
      <c r="E532" s="914">
        <v>140803.30800000002</v>
      </c>
      <c r="F532" s="914">
        <v>0</v>
      </c>
      <c r="G532" s="914">
        <v>140803.30800000002</v>
      </c>
      <c r="U532" s="913" t="s">
        <v>1327</v>
      </c>
    </row>
    <row r="533" spans="1:21" x14ac:dyDescent="0.25">
      <c r="A533" s="926" t="s">
        <v>1391</v>
      </c>
      <c r="B533" s="927">
        <v>1</v>
      </c>
      <c r="C533" s="927">
        <v>0</v>
      </c>
      <c r="D533" s="927">
        <v>1</v>
      </c>
      <c r="E533" s="928">
        <v>186559.46400000004</v>
      </c>
      <c r="F533" s="928">
        <v>506580.21600000001</v>
      </c>
      <c r="G533" s="928">
        <v>693139.67999999993</v>
      </c>
      <c r="H533" s="928"/>
      <c r="I533" s="929"/>
      <c r="U533" s="913" t="s">
        <v>1328</v>
      </c>
    </row>
    <row r="534" spans="1:21" x14ac:dyDescent="0.25">
      <c r="A534" s="917" t="s">
        <v>1392</v>
      </c>
      <c r="B534" s="917"/>
      <c r="C534" s="917"/>
      <c r="D534" s="917"/>
      <c r="E534" s="918"/>
      <c r="F534" s="918"/>
      <c r="G534" s="918"/>
      <c r="H534" s="918"/>
      <c r="I534" s="919"/>
      <c r="J534" s="919"/>
      <c r="K534" s="919"/>
      <c r="L534" s="919"/>
      <c r="M534" s="919"/>
      <c r="N534" s="919"/>
      <c r="O534" s="919"/>
      <c r="P534" s="919"/>
      <c r="U534" s="926" t="s">
        <v>1390</v>
      </c>
    </row>
    <row r="535" spans="1:21" x14ac:dyDescent="0.25">
      <c r="A535" s="913" t="s">
        <v>1325</v>
      </c>
      <c r="B535" s="913"/>
      <c r="C535" s="913"/>
      <c r="D535" s="913"/>
      <c r="E535" s="914">
        <v>0</v>
      </c>
      <c r="F535" s="914">
        <v>246461.71200000003</v>
      </c>
      <c r="G535" s="914">
        <v>246461.71200000003</v>
      </c>
      <c r="U535" s="917" t="s">
        <v>1391</v>
      </c>
    </row>
    <row r="536" spans="1:21" x14ac:dyDescent="0.25">
      <c r="A536" s="913" t="s">
        <v>1326</v>
      </c>
      <c r="B536" s="913"/>
      <c r="C536" s="913"/>
      <c r="D536" s="913"/>
      <c r="E536" s="914">
        <v>0</v>
      </c>
      <c r="F536" s="914">
        <v>64043.100000000006</v>
      </c>
      <c r="G536" s="914">
        <v>64043.100000000006</v>
      </c>
      <c r="U536" s="913" t="s">
        <v>1325</v>
      </c>
    </row>
    <row r="537" spans="1:21" x14ac:dyDescent="0.25">
      <c r="A537" s="913" t="s">
        <v>1327</v>
      </c>
      <c r="B537" s="913"/>
      <c r="C537" s="913"/>
      <c r="D537" s="913"/>
      <c r="E537" s="914">
        <v>81645.047999999981</v>
      </c>
      <c r="F537" s="914">
        <v>0</v>
      </c>
      <c r="G537" s="914">
        <v>81645.047999999981</v>
      </c>
      <c r="U537" s="913" t="s">
        <v>1326</v>
      </c>
    </row>
    <row r="538" spans="1:21" x14ac:dyDescent="0.25">
      <c r="A538" s="913" t="s">
        <v>1328</v>
      </c>
      <c r="B538" s="913"/>
      <c r="C538" s="913"/>
      <c r="D538" s="913"/>
      <c r="E538" s="914">
        <v>94368.815999999992</v>
      </c>
      <c r="F538" s="914">
        <v>1723.1999999999998</v>
      </c>
      <c r="G538" s="914">
        <v>96092.016000000003</v>
      </c>
      <c r="U538" s="913" t="s">
        <v>1327</v>
      </c>
    </row>
    <row r="539" spans="1:21" x14ac:dyDescent="0.25">
      <c r="A539" s="926" t="s">
        <v>1392</v>
      </c>
      <c r="B539" s="927">
        <v>1</v>
      </c>
      <c r="C539" s="927">
        <v>0</v>
      </c>
      <c r="D539" s="927">
        <v>1</v>
      </c>
      <c r="E539" s="928">
        <v>176013.86399999997</v>
      </c>
      <c r="F539" s="928">
        <v>312228.01200000005</v>
      </c>
      <c r="G539" s="928">
        <v>488241.87599999999</v>
      </c>
      <c r="H539" s="928"/>
      <c r="I539" s="929"/>
      <c r="U539" s="913" t="s">
        <v>1328</v>
      </c>
    </row>
    <row r="540" spans="1:21" x14ac:dyDescent="0.25">
      <c r="A540" s="917"/>
      <c r="B540" s="917"/>
      <c r="C540" s="917"/>
      <c r="D540" s="917"/>
      <c r="E540" s="918"/>
      <c r="F540" s="918"/>
      <c r="G540" s="918"/>
      <c r="H540" s="918"/>
      <c r="I540" s="919"/>
      <c r="J540" s="919"/>
      <c r="K540" s="919"/>
      <c r="L540" s="919"/>
      <c r="M540" s="919"/>
      <c r="N540" s="919"/>
      <c r="O540" s="919"/>
      <c r="P540" s="919"/>
      <c r="U540" s="926" t="s">
        <v>1391</v>
      </c>
    </row>
    <row r="541" spans="1:21" x14ac:dyDescent="0.25">
      <c r="A541" s="2466"/>
      <c r="B541" s="2467"/>
      <c r="C541" s="2467"/>
      <c r="D541" s="2467"/>
      <c r="E541" s="2468"/>
      <c r="F541" s="2468"/>
      <c r="G541" s="2468"/>
      <c r="H541" s="2469"/>
      <c r="I541" s="2467"/>
      <c r="J541" s="2467"/>
      <c r="K541" s="2467"/>
      <c r="L541" s="2467"/>
      <c r="M541" s="2467"/>
      <c r="N541" s="2467"/>
      <c r="O541" s="2467"/>
      <c r="P541" s="2467"/>
      <c r="Q541" s="2470"/>
      <c r="U541" s="917" t="s">
        <v>1392</v>
      </c>
    </row>
    <row r="542" spans="1:21" x14ac:dyDescent="0.25">
      <c r="A542" s="2472"/>
      <c r="B542" s="2473"/>
      <c r="C542" s="2473"/>
      <c r="D542" s="2473"/>
      <c r="E542" s="2474"/>
      <c r="F542" s="2474"/>
      <c r="G542" s="2474"/>
      <c r="H542" s="2474"/>
      <c r="I542" s="2475"/>
      <c r="J542" s="2475"/>
      <c r="K542" s="2475"/>
      <c r="L542" s="2475"/>
      <c r="M542" s="2475"/>
      <c r="N542" s="2475"/>
      <c r="O542" s="2475"/>
      <c r="P542" s="2475"/>
      <c r="Q542" s="2475"/>
      <c r="U542" s="913" t="s">
        <v>1325</v>
      </c>
    </row>
    <row r="543" spans="1:21" x14ac:dyDescent="0.25">
      <c r="A543" s="2470"/>
      <c r="B543" s="2476"/>
      <c r="C543" s="2477"/>
      <c r="D543" s="2477"/>
      <c r="E543" s="2478"/>
      <c r="F543" s="2478"/>
      <c r="G543" s="2478"/>
      <c r="H543" s="2478"/>
      <c r="I543" s="2470"/>
      <c r="J543" s="2470"/>
      <c r="K543" s="2470"/>
      <c r="L543" s="2470"/>
      <c r="M543" s="2470"/>
      <c r="N543" s="2470"/>
      <c r="O543" s="2470"/>
      <c r="P543" s="2470"/>
      <c r="Q543" s="2470"/>
      <c r="U543" s="913" t="s">
        <v>1326</v>
      </c>
    </row>
    <row r="544" spans="1:21" x14ac:dyDescent="0.25">
      <c r="A544" s="2470"/>
      <c r="B544" s="2476"/>
      <c r="C544" s="2477"/>
      <c r="D544" s="2477"/>
      <c r="E544" s="2478"/>
      <c r="F544" s="2478"/>
      <c r="G544" s="2478"/>
      <c r="H544" s="2478"/>
      <c r="I544" s="2470"/>
      <c r="J544" s="2470"/>
      <c r="K544" s="2470"/>
      <c r="L544" s="2470"/>
      <c r="M544" s="2470"/>
      <c r="N544" s="2470"/>
      <c r="O544" s="2470"/>
      <c r="P544" s="2470"/>
      <c r="Q544" s="2470"/>
      <c r="U544" s="913" t="s">
        <v>1327</v>
      </c>
    </row>
    <row r="545" spans="1:21" x14ac:dyDescent="0.25">
      <c r="A545" s="2470"/>
      <c r="B545" s="2476"/>
      <c r="C545" s="2476"/>
      <c r="D545" s="2476"/>
      <c r="E545" s="2479"/>
      <c r="F545" s="2479"/>
      <c r="G545" s="2479"/>
      <c r="H545" s="2479"/>
      <c r="I545" s="2470"/>
      <c r="J545" s="2470"/>
      <c r="K545" s="2470"/>
      <c r="L545" s="2470"/>
      <c r="M545" s="2470"/>
      <c r="N545" s="2470"/>
      <c r="O545" s="2470"/>
      <c r="P545" s="2470"/>
      <c r="Q545" s="2470"/>
      <c r="U545" s="913" t="s">
        <v>1328</v>
      </c>
    </row>
    <row r="546" spans="1:21" x14ac:dyDescent="0.25">
      <c r="A546" s="2470"/>
      <c r="B546" s="2476"/>
      <c r="C546" s="2476"/>
      <c r="D546" s="2476"/>
      <c r="E546" s="2479"/>
      <c r="F546" s="2479"/>
      <c r="G546" s="2479"/>
      <c r="H546" s="2479"/>
      <c r="I546" s="2470"/>
      <c r="J546" s="2470"/>
      <c r="K546" s="2470"/>
      <c r="L546" s="2470"/>
      <c r="M546" s="2476"/>
      <c r="N546" s="2476"/>
      <c r="O546" s="2476"/>
      <c r="P546" s="2479"/>
      <c r="Q546" s="2479"/>
      <c r="U546" s="926" t="s">
        <v>1392</v>
      </c>
    </row>
    <row r="547" spans="1:21" x14ac:dyDescent="0.25">
      <c r="A547" s="2470"/>
      <c r="B547" s="2476"/>
      <c r="C547" s="2476"/>
      <c r="D547" s="2476"/>
      <c r="E547" s="2479"/>
      <c r="F547" s="2479"/>
      <c r="G547" s="2479"/>
      <c r="H547" s="2479"/>
      <c r="I547" s="2470"/>
      <c r="J547" s="2470"/>
      <c r="K547" s="2470"/>
      <c r="L547" s="2470"/>
      <c r="M547" s="2476"/>
      <c r="N547" s="2476"/>
      <c r="O547" s="2476"/>
      <c r="P547" s="2479"/>
      <c r="Q547" s="2479"/>
      <c r="U547" s="917" t="s">
        <v>1393</v>
      </c>
    </row>
    <row r="548" spans="1:21" x14ac:dyDescent="0.25">
      <c r="A548" s="2470"/>
      <c r="B548" s="2476"/>
      <c r="C548" s="2476"/>
      <c r="D548" s="2476"/>
      <c r="E548" s="2479"/>
      <c r="F548" s="2479"/>
      <c r="G548" s="2479"/>
      <c r="H548" s="2479"/>
      <c r="I548" s="2470"/>
      <c r="J548" s="2470"/>
      <c r="K548" s="2470"/>
      <c r="L548" s="2470"/>
      <c r="M548" s="2476"/>
      <c r="N548" s="2476"/>
      <c r="O548" s="2476"/>
      <c r="P548" s="2479"/>
      <c r="Q548" s="2479"/>
      <c r="U548" s="2915" t="s">
        <v>1393</v>
      </c>
    </row>
    <row r="549" spans="1:21" x14ac:dyDescent="0.25">
      <c r="A549" s="2470"/>
      <c r="B549" s="2476"/>
      <c r="C549" s="2476"/>
      <c r="D549" s="2476"/>
      <c r="E549" s="2479"/>
      <c r="F549" s="2479"/>
      <c r="G549" s="2479"/>
      <c r="H549" s="2479"/>
      <c r="I549" s="2470"/>
      <c r="J549" s="2470"/>
      <c r="K549" s="2470"/>
      <c r="L549" s="2470"/>
      <c r="M549" s="2476"/>
      <c r="N549" s="2476"/>
      <c r="O549" s="2476"/>
      <c r="P549" s="2479"/>
      <c r="Q549" s="2479"/>
      <c r="U549" s="766"/>
    </row>
    <row r="550" spans="1:21" x14ac:dyDescent="0.25">
      <c r="A550" s="2470"/>
      <c r="B550" s="2476"/>
      <c r="C550" s="2476"/>
      <c r="D550" s="2476"/>
      <c r="E550" s="2479"/>
      <c r="F550" s="2479"/>
      <c r="G550" s="2479"/>
      <c r="H550" s="2479"/>
      <c r="I550" s="2470"/>
      <c r="J550" s="2470"/>
      <c r="K550" s="2470"/>
      <c r="L550" s="2470"/>
      <c r="M550" s="2476"/>
      <c r="N550" s="2476"/>
      <c r="O550" s="2476"/>
      <c r="P550" s="2479"/>
      <c r="Q550" s="2479"/>
    </row>
    <row r="551" spans="1:21" x14ac:dyDescent="0.25">
      <c r="A551" s="2470"/>
      <c r="B551" s="2476"/>
      <c r="C551" s="2476"/>
      <c r="D551" s="2476"/>
      <c r="E551" s="2479"/>
      <c r="F551" s="2479"/>
      <c r="G551" s="2479"/>
      <c r="H551" s="2479"/>
      <c r="I551" s="2470"/>
      <c r="J551" s="2470"/>
      <c r="K551" s="2470"/>
      <c r="L551" s="2470"/>
      <c r="M551" s="2476"/>
      <c r="N551" s="2476"/>
      <c r="O551" s="2476"/>
      <c r="P551" s="2479"/>
      <c r="Q551" s="2479"/>
    </row>
    <row r="552" spans="1:21" x14ac:dyDescent="0.25">
      <c r="A552" s="2470"/>
      <c r="B552" s="2476"/>
      <c r="C552" s="2476"/>
      <c r="D552" s="2476"/>
      <c r="E552" s="2479"/>
      <c r="F552" s="2479"/>
      <c r="G552" s="2479"/>
      <c r="H552" s="2479"/>
      <c r="I552" s="2470"/>
      <c r="J552" s="2470"/>
      <c r="K552" s="2470"/>
      <c r="L552" s="2470"/>
      <c r="M552" s="2476"/>
      <c r="N552" s="2476"/>
      <c r="O552" s="2476"/>
      <c r="P552" s="2479"/>
      <c r="Q552" s="2479"/>
    </row>
  </sheetData>
  <autoFilter ref="A1:G541"/>
  <mergeCells count="3">
    <mergeCell ref="B1:B2"/>
    <mergeCell ref="C1:C2"/>
    <mergeCell ref="D1:D2"/>
  </mergeCells>
  <conditionalFormatting sqref="R1:R1048576">
    <cfRule type="containsText" dxfId="97" priority="1" operator="containsText" text="FALSE">
      <formula>NOT(ISERROR(SEARCH("FALSE",R1)))</formula>
    </cfRule>
  </conditionalFormatting>
  <printOptions headings="1" gridLines="1"/>
  <pageMargins left="0" right="0" top="0" bottom="0" header="0.3" footer="0.3"/>
  <pageSetup scale="56" fitToHeight="8" orientation="landscape" r:id="rId1"/>
  <colBreaks count="1" manualBreakCount="1">
    <brk id="13" max="472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M1232"/>
  <sheetViews>
    <sheetView topLeftCell="A695" zoomScale="90" zoomScaleNormal="90" workbookViewId="0">
      <pane xSplit="6" ySplit="381" topLeftCell="G1076" activePane="bottomRight" state="frozen"/>
      <selection activeCell="A695" sqref="A695"/>
      <selection pane="topRight" activeCell="G695" sqref="G695"/>
      <selection pane="bottomLeft" activeCell="A1076" sqref="A1076"/>
      <selection pane="bottomRight" activeCell="F9" sqref="F9:M1093"/>
    </sheetView>
  </sheetViews>
  <sheetFormatPr defaultColWidth="9.140625" defaultRowHeight="16.5" x14ac:dyDescent="0.3"/>
  <cols>
    <col min="1" max="1" width="9.85546875" style="3027" customWidth="1"/>
    <col min="2" max="2" width="34.85546875" style="3012" hidden="1" customWidth="1"/>
    <col min="3" max="3" width="38.28515625" style="3012" bestFit="1" customWidth="1"/>
    <col min="4" max="4" width="53.42578125" style="3027" bestFit="1" customWidth="1"/>
    <col min="5" max="5" width="9.140625" style="3027" bestFit="1" customWidth="1"/>
    <col min="6" max="6" width="39.5703125" style="3027" bestFit="1" customWidth="1"/>
    <col min="7" max="7" width="7.140625" style="3027" bestFit="1" customWidth="1"/>
    <col min="8" max="8" width="38.28515625" style="3027" bestFit="1" customWidth="1"/>
    <col min="9" max="9" width="3.85546875" style="3155" bestFit="1" customWidth="1"/>
    <col min="10" max="10" width="6.85546875" style="3027" hidden="1" customWidth="1"/>
    <col min="11" max="11" width="21.140625" style="3027" bestFit="1" customWidth="1"/>
    <col min="12" max="12" width="13.85546875" style="3027" bestFit="1" customWidth="1"/>
    <col min="13" max="13" width="30.7109375" style="3125" customWidth="1"/>
    <col min="14" max="16384" width="9.140625" style="3027"/>
  </cols>
  <sheetData>
    <row r="1" spans="1:13" x14ac:dyDescent="0.3">
      <c r="D1" s="3090"/>
      <c r="L1" s="3027" t="s">
        <v>4123</v>
      </c>
      <c r="M1" s="3109" t="s">
        <v>31</v>
      </c>
    </row>
    <row r="2" spans="1:13" x14ac:dyDescent="0.3">
      <c r="A2" s="3091"/>
      <c r="B2" s="3092"/>
      <c r="C2" s="3092"/>
      <c r="K2" s="3091"/>
      <c r="M2" s="3110" t="s">
        <v>2674</v>
      </c>
    </row>
    <row r="3" spans="1:13" x14ac:dyDescent="0.3">
      <c r="A3" s="3093"/>
      <c r="B3" s="3094"/>
      <c r="C3" s="3094"/>
      <c r="D3" s="3090"/>
      <c r="K3" s="3093"/>
      <c r="M3" s="3111" t="s">
        <v>4122</v>
      </c>
    </row>
    <row r="4" spans="1:13" x14ac:dyDescent="0.3">
      <c r="A4" s="1619"/>
      <c r="B4" s="3095"/>
      <c r="C4" s="3095"/>
      <c r="D4" s="1619"/>
      <c r="K4" s="3096"/>
      <c r="M4" s="3112"/>
    </row>
    <row r="5" spans="1:13" x14ac:dyDescent="0.3">
      <c r="A5" s="43"/>
      <c r="D5" s="43"/>
      <c r="M5" s="3113"/>
    </row>
    <row r="6" spans="1:13" x14ac:dyDescent="0.3">
      <c r="M6" s="3114"/>
    </row>
    <row r="7" spans="1:13" x14ac:dyDescent="0.3">
      <c r="A7" s="3097"/>
      <c r="D7" s="3097"/>
      <c r="M7" s="3115"/>
    </row>
    <row r="8" spans="1:13" x14ac:dyDescent="0.3">
      <c r="A8" s="3098"/>
      <c r="B8" s="3013"/>
      <c r="C8" s="3013"/>
      <c r="D8" s="3098"/>
      <c r="K8" s="11"/>
      <c r="M8" s="3116"/>
    </row>
    <row r="9" spans="1:13" x14ac:dyDescent="0.3">
      <c r="A9" s="3014" t="s">
        <v>128</v>
      </c>
      <c r="D9" s="3014" t="s">
        <v>128</v>
      </c>
      <c r="M9" s="3117" t="s">
        <v>128</v>
      </c>
    </row>
    <row r="10" spans="1:13" x14ac:dyDescent="0.3">
      <c r="A10" s="3022">
        <v>4310</v>
      </c>
      <c r="B10" s="3012" t="s">
        <v>2813</v>
      </c>
      <c r="C10" s="3012" t="str">
        <f>CONCATENATE(A10," ",B10)</f>
        <v>4310 ENDO CENTER at SAWGRASS</v>
      </c>
      <c r="D10" s="3028" t="s">
        <v>581</v>
      </c>
      <c r="E10" s="3029"/>
      <c r="F10" s="1915" t="s">
        <v>3982</v>
      </c>
      <c r="G10" s="3027" t="b">
        <f>C10=H10</f>
        <v>0</v>
      </c>
      <c r="H10" s="3027" t="s">
        <v>3982</v>
      </c>
      <c r="I10" s="3155">
        <v>1</v>
      </c>
      <c r="J10" s="3027" t="b">
        <f>F10=H10</f>
        <v>1</v>
      </c>
      <c r="K10" s="3027" t="s">
        <v>1504</v>
      </c>
      <c r="M10" s="3118" t="s">
        <v>581</v>
      </c>
    </row>
    <row r="11" spans="1:13" x14ac:dyDescent="0.3">
      <c r="A11" s="3022">
        <v>4500</v>
      </c>
      <c r="B11" s="3012" t="s">
        <v>2826</v>
      </c>
      <c r="C11" s="3012" t="str">
        <f t="shared" ref="C11:C74" si="0">CONCATENATE(A11," ",B11)</f>
        <v>4500 ENDOSCOPY</v>
      </c>
      <c r="D11" s="3028" t="s">
        <v>39</v>
      </c>
      <c r="E11" s="3029"/>
      <c r="F11" s="1915" t="s">
        <v>3983</v>
      </c>
      <c r="G11" s="3027" t="b">
        <f t="shared" ref="G11:G74" si="1">C11=H11</f>
        <v>0</v>
      </c>
      <c r="H11" s="3027" t="s">
        <v>3983</v>
      </c>
      <c r="I11" s="3155">
        <v>2</v>
      </c>
      <c r="J11" s="3027" t="b">
        <f t="shared" ref="J11:J74" si="2">F11=H11</f>
        <v>1</v>
      </c>
      <c r="K11" s="3027" t="s">
        <v>1504</v>
      </c>
      <c r="M11" s="3118" t="s">
        <v>39</v>
      </c>
    </row>
    <row r="12" spans="1:13" x14ac:dyDescent="0.3">
      <c r="A12" s="3022">
        <v>4550</v>
      </c>
      <c r="B12" s="3012" t="s">
        <v>2829</v>
      </c>
      <c r="C12" s="3012" t="str">
        <f t="shared" si="0"/>
        <v>4550 PARKES ASTHMA CENTER</v>
      </c>
      <c r="D12" s="3028" t="s">
        <v>356</v>
      </c>
      <c r="E12" s="3029"/>
      <c r="F12" s="1915" t="s">
        <v>3984</v>
      </c>
      <c r="G12" s="3027" t="b">
        <f t="shared" si="1"/>
        <v>0</v>
      </c>
      <c r="H12" s="3027" t="s">
        <v>3984</v>
      </c>
      <c r="I12" s="3155">
        <v>3</v>
      </c>
      <c r="J12" s="3027" t="b">
        <f t="shared" si="2"/>
        <v>1</v>
      </c>
      <c r="K12" s="3027" t="s">
        <v>1504</v>
      </c>
      <c r="M12" s="3118" t="s">
        <v>356</v>
      </c>
    </row>
    <row r="13" spans="1:13" x14ac:dyDescent="0.3">
      <c r="A13" s="3022">
        <v>4560</v>
      </c>
      <c r="B13" s="3012" t="s">
        <v>2830</v>
      </c>
      <c r="C13" s="3012" t="str">
        <f t="shared" si="0"/>
        <v>4560 PULMONARY DISEASE UNIT - SMH</v>
      </c>
      <c r="D13" s="3028" t="s">
        <v>197</v>
      </c>
      <c r="E13" s="3029"/>
      <c r="F13" s="1915" t="s">
        <v>3985</v>
      </c>
      <c r="G13" s="3027" t="b">
        <f t="shared" si="1"/>
        <v>0</v>
      </c>
      <c r="H13" s="3027" t="s">
        <v>3985</v>
      </c>
      <c r="I13" s="3155">
        <v>4</v>
      </c>
      <c r="J13" s="3027" t="b">
        <f t="shared" si="2"/>
        <v>1</v>
      </c>
      <c r="K13" s="3027" t="s">
        <v>1504</v>
      </c>
      <c r="M13" s="3118" t="s">
        <v>197</v>
      </c>
    </row>
    <row r="14" spans="1:13" x14ac:dyDescent="0.3">
      <c r="A14" s="3022">
        <v>4740</v>
      </c>
      <c r="B14" s="3012" t="s">
        <v>2845</v>
      </c>
      <c r="C14" s="3012" t="str">
        <f t="shared" si="0"/>
        <v>4740 KIDNEY TRANSPLANT</v>
      </c>
      <c r="D14" s="3022" t="s">
        <v>126</v>
      </c>
      <c r="E14" s="3029"/>
      <c r="F14" s="21" t="s">
        <v>1499</v>
      </c>
      <c r="G14" s="3027" t="b">
        <f t="shared" si="1"/>
        <v>1</v>
      </c>
      <c r="H14" s="3027" t="s">
        <v>1499</v>
      </c>
      <c r="I14" s="3155">
        <v>5</v>
      </c>
      <c r="J14" s="3027" t="b">
        <f t="shared" si="2"/>
        <v>1</v>
      </c>
      <c r="K14" s="3027" t="s">
        <v>1504</v>
      </c>
      <c r="M14" s="3119" t="s">
        <v>126</v>
      </c>
    </row>
    <row r="15" spans="1:13" hidden="1" x14ac:dyDescent="0.3">
      <c r="A15" s="3022">
        <v>5500</v>
      </c>
      <c r="B15" s="3012" t="s">
        <v>405</v>
      </c>
      <c r="C15" s="3012" t="str">
        <f t="shared" si="0"/>
        <v>5500 AIDS CENTER</v>
      </c>
      <c r="D15" s="3022" t="s">
        <v>419</v>
      </c>
      <c r="E15" s="3029"/>
      <c r="F15" s="21" t="s">
        <v>1500</v>
      </c>
      <c r="G15" s="3027" t="b">
        <f t="shared" si="1"/>
        <v>1</v>
      </c>
      <c r="H15" s="3027" t="s">
        <v>1500</v>
      </c>
      <c r="J15" s="3027" t="b">
        <f t="shared" si="2"/>
        <v>1</v>
      </c>
      <c r="K15" s="3027" t="s">
        <v>1504</v>
      </c>
      <c r="M15" s="3119" t="s">
        <v>419</v>
      </c>
    </row>
    <row r="16" spans="1:13" x14ac:dyDescent="0.3">
      <c r="A16" s="3022">
        <v>5500</v>
      </c>
      <c r="B16" s="3012" t="s">
        <v>405</v>
      </c>
      <c r="C16" s="3012" t="str">
        <f t="shared" si="0"/>
        <v>5500 AIDS CENTER</v>
      </c>
      <c r="D16" s="3028" t="s">
        <v>426</v>
      </c>
      <c r="E16" s="3029" t="s">
        <v>674</v>
      </c>
      <c r="F16" s="1915" t="s">
        <v>4022</v>
      </c>
      <c r="G16" s="3027" t="b">
        <f t="shared" si="1"/>
        <v>0</v>
      </c>
      <c r="H16" s="3027" t="s">
        <v>3986</v>
      </c>
      <c r="I16" s="3155">
        <v>6</v>
      </c>
      <c r="J16" s="3027" t="b">
        <f t="shared" si="2"/>
        <v>0</v>
      </c>
      <c r="K16" s="3027" t="s">
        <v>1504</v>
      </c>
      <c r="M16" s="3118" t="s">
        <v>426</v>
      </c>
    </row>
    <row r="17" spans="1:13" hidden="1" x14ac:dyDescent="0.3">
      <c r="A17" s="3022">
        <v>6500</v>
      </c>
      <c r="B17" s="3012" t="s">
        <v>2885</v>
      </c>
      <c r="C17" s="3012" t="str">
        <f t="shared" si="0"/>
        <v>6500 AIR INFUSION CENTER</v>
      </c>
      <c r="D17" s="3022" t="s">
        <v>543</v>
      </c>
      <c r="E17" s="3029"/>
      <c r="F17" s="21" t="s">
        <v>1501</v>
      </c>
      <c r="G17" s="3027" t="b">
        <f t="shared" si="1"/>
        <v>1</v>
      </c>
      <c r="H17" s="3027" t="s">
        <v>1501</v>
      </c>
      <c r="J17" s="3027" t="b">
        <f t="shared" si="2"/>
        <v>1</v>
      </c>
      <c r="K17" s="3027" t="s">
        <v>1504</v>
      </c>
      <c r="M17" s="3119" t="s">
        <v>543</v>
      </c>
    </row>
    <row r="18" spans="1:13" x14ac:dyDescent="0.3">
      <c r="A18" s="3028">
        <v>6501</v>
      </c>
      <c r="B18" s="3012" t="s">
        <v>2886</v>
      </c>
      <c r="C18" s="3012" t="str">
        <f t="shared" si="0"/>
        <v>6501 AIR RED CREEK</v>
      </c>
      <c r="D18" s="3028" t="s">
        <v>2055</v>
      </c>
      <c r="E18" s="3029"/>
      <c r="F18" s="3028" t="s">
        <v>3987</v>
      </c>
      <c r="G18" s="3027" t="b">
        <f t="shared" si="1"/>
        <v>0</v>
      </c>
      <c r="H18" s="3027" t="s">
        <v>3987</v>
      </c>
      <c r="I18" s="3155">
        <v>7</v>
      </c>
      <c r="J18" s="3027" t="b">
        <f t="shared" si="2"/>
        <v>1</v>
      </c>
      <c r="K18" s="3027" t="s">
        <v>1504</v>
      </c>
      <c r="M18" s="3118" t="s">
        <v>2055</v>
      </c>
    </row>
    <row r="19" spans="1:13" hidden="1" x14ac:dyDescent="0.3">
      <c r="A19" s="3022">
        <v>6650</v>
      </c>
      <c r="B19" s="3012" t="s">
        <v>2895</v>
      </c>
      <c r="C19" s="3012" t="str">
        <f t="shared" si="0"/>
        <v>6650 ENDOCRINE MNT</v>
      </c>
      <c r="D19" s="3022" t="s">
        <v>312</v>
      </c>
      <c r="E19" s="3030"/>
      <c r="F19" s="3031" t="s">
        <v>1502</v>
      </c>
      <c r="G19" s="3027" t="b">
        <f t="shared" si="1"/>
        <v>1</v>
      </c>
      <c r="H19" s="3027" t="s">
        <v>1502</v>
      </c>
      <c r="J19" s="3027" t="b">
        <f t="shared" si="2"/>
        <v>1</v>
      </c>
      <c r="K19" s="3027" t="s">
        <v>1504</v>
      </c>
      <c r="M19" s="3119" t="s">
        <v>312</v>
      </c>
    </row>
    <row r="20" spans="1:13" hidden="1" x14ac:dyDescent="0.3">
      <c r="A20" s="3022">
        <v>6720</v>
      </c>
      <c r="B20" s="3012" t="s">
        <v>2900</v>
      </c>
      <c r="C20" s="3012" t="str">
        <f t="shared" si="0"/>
        <v>6720 OPD-MEDICINE</v>
      </c>
      <c r="D20" s="3022" t="s">
        <v>416</v>
      </c>
      <c r="E20" s="3030"/>
      <c r="F20" s="3031" t="s">
        <v>1503</v>
      </c>
      <c r="G20" s="3027" t="b">
        <f t="shared" si="1"/>
        <v>1</v>
      </c>
      <c r="H20" s="3027" t="s">
        <v>1503</v>
      </c>
      <c r="J20" s="3027" t="b">
        <f t="shared" si="2"/>
        <v>1</v>
      </c>
      <c r="K20" s="3027" t="s">
        <v>1504</v>
      </c>
      <c r="M20" s="3119" t="s">
        <v>416</v>
      </c>
    </row>
    <row r="21" spans="1:13" hidden="1" x14ac:dyDescent="0.3">
      <c r="A21" s="3032">
        <v>10</v>
      </c>
      <c r="B21" s="3012" t="e">
        <v>#N/A</v>
      </c>
      <c r="C21" s="3012" t="e">
        <f t="shared" si="0"/>
        <v>#N/A</v>
      </c>
      <c r="D21" s="3032" t="s">
        <v>904</v>
      </c>
      <c r="E21" s="3030"/>
      <c r="F21" s="3016" t="s">
        <v>2608</v>
      </c>
      <c r="G21" s="3027" t="e">
        <f t="shared" si="1"/>
        <v>#N/A</v>
      </c>
      <c r="H21" s="3027" t="e">
        <v>#N/A</v>
      </c>
      <c r="J21" s="3027" t="e">
        <f t="shared" si="2"/>
        <v>#N/A</v>
      </c>
      <c r="K21" s="3027" t="e">
        <v>#N/A</v>
      </c>
      <c r="M21" s="3120" t="s">
        <v>904</v>
      </c>
    </row>
    <row r="22" spans="1:13" hidden="1" x14ac:dyDescent="0.3">
      <c r="A22" s="3022">
        <v>4310</v>
      </c>
      <c r="B22" s="3012" t="s">
        <v>2813</v>
      </c>
      <c r="C22" s="3012" t="str">
        <f t="shared" si="0"/>
        <v>4310 ENDO CENTER at SAWGRASS</v>
      </c>
      <c r="D22" s="3022" t="s">
        <v>581</v>
      </c>
      <c r="E22" s="3030"/>
      <c r="F22" s="3031" t="s">
        <v>1495</v>
      </c>
      <c r="G22" s="3027" t="b">
        <f t="shared" si="1"/>
        <v>1</v>
      </c>
      <c r="H22" s="3027" t="s">
        <v>1495</v>
      </c>
      <c r="J22" s="3027" t="b">
        <f t="shared" si="2"/>
        <v>1</v>
      </c>
      <c r="K22" s="3027" t="s">
        <v>1504</v>
      </c>
      <c r="M22" s="3119" t="s">
        <v>581</v>
      </c>
    </row>
    <row r="23" spans="1:13" hidden="1" x14ac:dyDescent="0.3">
      <c r="A23" s="3022">
        <v>4500</v>
      </c>
      <c r="B23" s="3012" t="s">
        <v>2826</v>
      </c>
      <c r="C23" s="3012" t="str">
        <f t="shared" si="0"/>
        <v>4500 ENDOSCOPY</v>
      </c>
      <c r="D23" s="3022" t="s">
        <v>39</v>
      </c>
      <c r="E23" s="3030"/>
      <c r="F23" s="3031" t="s">
        <v>1496</v>
      </c>
      <c r="G23" s="3027" t="b">
        <f t="shared" si="1"/>
        <v>1</v>
      </c>
      <c r="H23" s="3027" t="s">
        <v>1496</v>
      </c>
      <c r="J23" s="3027" t="b">
        <f t="shared" si="2"/>
        <v>1</v>
      </c>
      <c r="K23" s="3027" t="s">
        <v>1504</v>
      </c>
      <c r="M23" s="3119" t="s">
        <v>39</v>
      </c>
    </row>
    <row r="24" spans="1:13" hidden="1" x14ac:dyDescent="0.3">
      <c r="A24" s="3022">
        <v>4550</v>
      </c>
      <c r="B24" s="3012" t="s">
        <v>2829</v>
      </c>
      <c r="C24" s="3012" t="str">
        <f t="shared" si="0"/>
        <v>4550 PARKES ASTHMA CENTER</v>
      </c>
      <c r="D24" s="3022" t="s">
        <v>356</v>
      </c>
      <c r="E24" s="3030"/>
      <c r="F24" s="3031" t="s">
        <v>1497</v>
      </c>
      <c r="G24" s="3027" t="b">
        <f t="shared" si="1"/>
        <v>1</v>
      </c>
      <c r="H24" s="3027" t="s">
        <v>1497</v>
      </c>
      <c r="J24" s="3027" t="b">
        <f t="shared" si="2"/>
        <v>1</v>
      </c>
      <c r="K24" s="3027" t="s">
        <v>1504</v>
      </c>
      <c r="M24" s="3119" t="s">
        <v>356</v>
      </c>
    </row>
    <row r="25" spans="1:13" hidden="1" x14ac:dyDescent="0.3">
      <c r="A25" s="3022">
        <v>4560</v>
      </c>
      <c r="B25" s="3012" t="s">
        <v>2830</v>
      </c>
      <c r="C25" s="3012" t="str">
        <f t="shared" si="0"/>
        <v>4560 PULMONARY DISEASE UNIT - SMH</v>
      </c>
      <c r="D25" s="3022" t="s">
        <v>197</v>
      </c>
      <c r="E25" s="3030"/>
      <c r="F25" s="3033" t="s">
        <v>1498</v>
      </c>
      <c r="G25" s="3027" t="b">
        <f t="shared" si="1"/>
        <v>1</v>
      </c>
      <c r="H25" s="3027" t="s">
        <v>1498</v>
      </c>
      <c r="J25" s="3027" t="b">
        <f t="shared" si="2"/>
        <v>1</v>
      </c>
      <c r="K25" s="3027" t="s">
        <v>1504</v>
      </c>
      <c r="M25" s="3119" t="s">
        <v>197</v>
      </c>
    </row>
    <row r="26" spans="1:13" hidden="1" x14ac:dyDescent="0.3">
      <c r="A26" s="3022">
        <v>4740</v>
      </c>
      <c r="B26" s="3012" t="s">
        <v>2845</v>
      </c>
      <c r="C26" s="3012" t="str">
        <f t="shared" si="0"/>
        <v>4740 KIDNEY TRANSPLANT</v>
      </c>
      <c r="D26" s="3022" t="s">
        <v>126</v>
      </c>
      <c r="E26" s="3030"/>
      <c r="F26" s="3031" t="s">
        <v>1499</v>
      </c>
      <c r="G26" s="3027" t="b">
        <f t="shared" si="1"/>
        <v>1</v>
      </c>
      <c r="H26" s="3027" t="s">
        <v>1499</v>
      </c>
      <c r="J26" s="3027" t="b">
        <f t="shared" si="2"/>
        <v>1</v>
      </c>
      <c r="K26" s="3027" t="s">
        <v>1504</v>
      </c>
      <c r="M26" s="3119" t="s">
        <v>126</v>
      </c>
    </row>
    <row r="27" spans="1:13" hidden="1" x14ac:dyDescent="0.3">
      <c r="A27" s="3022">
        <v>5500</v>
      </c>
      <c r="B27" s="3012" t="s">
        <v>405</v>
      </c>
      <c r="C27" s="3012" t="str">
        <f t="shared" si="0"/>
        <v>5500 AIDS CENTER</v>
      </c>
      <c r="D27" s="3022" t="s">
        <v>419</v>
      </c>
      <c r="E27" s="3030"/>
      <c r="F27" s="3031" t="s">
        <v>1500</v>
      </c>
      <c r="G27" s="3027" t="b">
        <f t="shared" si="1"/>
        <v>1</v>
      </c>
      <c r="H27" s="3027" t="s">
        <v>1500</v>
      </c>
      <c r="J27" s="3027" t="b">
        <f t="shared" si="2"/>
        <v>1</v>
      </c>
      <c r="K27" s="3027" t="s">
        <v>1504</v>
      </c>
      <c r="M27" s="3119" t="s">
        <v>419</v>
      </c>
    </row>
    <row r="28" spans="1:13" hidden="1" x14ac:dyDescent="0.3">
      <c r="A28" s="3022">
        <v>6500</v>
      </c>
      <c r="B28" s="3012" t="s">
        <v>2885</v>
      </c>
      <c r="C28" s="3012" t="str">
        <f t="shared" si="0"/>
        <v>6500 AIR INFUSION CENTER</v>
      </c>
      <c r="D28" s="3022" t="s">
        <v>543</v>
      </c>
      <c r="E28" s="3030"/>
      <c r="F28" s="3031" t="s">
        <v>1501</v>
      </c>
      <c r="G28" s="3027" t="b">
        <f t="shared" si="1"/>
        <v>1</v>
      </c>
      <c r="H28" s="3027" t="s">
        <v>1501</v>
      </c>
      <c r="J28" s="3027" t="b">
        <f t="shared" si="2"/>
        <v>1</v>
      </c>
      <c r="K28" s="3027" t="s">
        <v>1504</v>
      </c>
      <c r="M28" s="3119" t="s">
        <v>543</v>
      </c>
    </row>
    <row r="29" spans="1:13" hidden="1" x14ac:dyDescent="0.3">
      <c r="A29" s="3022">
        <v>6650</v>
      </c>
      <c r="B29" s="3012" t="s">
        <v>2895</v>
      </c>
      <c r="C29" s="3012" t="str">
        <f t="shared" si="0"/>
        <v>6650 ENDOCRINE MNT</v>
      </c>
      <c r="D29" s="3022" t="s">
        <v>312</v>
      </c>
      <c r="E29" s="3030"/>
      <c r="F29" s="3031" t="s">
        <v>1502</v>
      </c>
      <c r="G29" s="3027" t="b">
        <f t="shared" si="1"/>
        <v>1</v>
      </c>
      <c r="H29" s="3027" t="s">
        <v>1502</v>
      </c>
      <c r="J29" s="3027" t="b">
        <f t="shared" si="2"/>
        <v>1</v>
      </c>
      <c r="K29" s="3027" t="s">
        <v>1504</v>
      </c>
      <c r="M29" s="3119" t="s">
        <v>312</v>
      </c>
    </row>
    <row r="30" spans="1:13" hidden="1" x14ac:dyDescent="0.3">
      <c r="A30" s="3022">
        <v>6720</v>
      </c>
      <c r="B30" s="3012" t="s">
        <v>2900</v>
      </c>
      <c r="C30" s="3012" t="str">
        <f t="shared" si="0"/>
        <v>6720 OPD-MEDICINE</v>
      </c>
      <c r="D30" s="3022" t="s">
        <v>416</v>
      </c>
      <c r="E30" s="3030"/>
      <c r="F30" s="3031" t="s">
        <v>1503</v>
      </c>
      <c r="G30" s="3027" t="b">
        <f t="shared" si="1"/>
        <v>1</v>
      </c>
      <c r="H30" s="3027" t="s">
        <v>1503</v>
      </c>
      <c r="J30" s="3027" t="b">
        <f t="shared" si="2"/>
        <v>1</v>
      </c>
      <c r="K30" s="3027" t="s">
        <v>1504</v>
      </c>
      <c r="M30" s="3119" t="s">
        <v>416</v>
      </c>
    </row>
    <row r="31" spans="1:13" hidden="1" x14ac:dyDescent="0.3">
      <c r="A31" s="3032">
        <v>10</v>
      </c>
      <c r="B31" s="3012" t="e">
        <v>#N/A</v>
      </c>
      <c r="C31" s="3012" t="e">
        <f t="shared" si="0"/>
        <v>#N/A</v>
      </c>
      <c r="D31" s="3032" t="s">
        <v>905</v>
      </c>
      <c r="E31" s="3030"/>
      <c r="F31" s="3016" t="s">
        <v>2609</v>
      </c>
      <c r="G31" s="3027" t="e">
        <f t="shared" si="1"/>
        <v>#N/A</v>
      </c>
      <c r="H31" s="3027" t="e">
        <v>#N/A</v>
      </c>
      <c r="J31" s="3027" t="e">
        <f t="shared" si="2"/>
        <v>#N/A</v>
      </c>
      <c r="K31" s="3027" t="e">
        <v>#N/A</v>
      </c>
      <c r="M31" s="3120" t="s">
        <v>905</v>
      </c>
    </row>
    <row r="32" spans="1:13" hidden="1" x14ac:dyDescent="0.3">
      <c r="A32" s="3022">
        <v>4310</v>
      </c>
      <c r="B32" s="3012" t="s">
        <v>2813</v>
      </c>
      <c r="C32" s="3012" t="str">
        <f t="shared" si="0"/>
        <v>4310 ENDO CENTER at SAWGRASS</v>
      </c>
      <c r="D32" s="3022" t="s">
        <v>581</v>
      </c>
      <c r="E32" s="3030"/>
      <c r="F32" s="3031" t="s">
        <v>1495</v>
      </c>
      <c r="G32" s="3027" t="b">
        <f t="shared" si="1"/>
        <v>1</v>
      </c>
      <c r="H32" s="3027" t="s">
        <v>1495</v>
      </c>
      <c r="J32" s="3027" t="b">
        <f t="shared" si="2"/>
        <v>1</v>
      </c>
      <c r="K32" s="3027" t="s">
        <v>1504</v>
      </c>
      <c r="M32" s="3119" t="s">
        <v>581</v>
      </c>
    </row>
    <row r="33" spans="1:13" hidden="1" x14ac:dyDescent="0.3">
      <c r="A33" s="3022">
        <v>4500</v>
      </c>
      <c r="B33" s="3012" t="s">
        <v>2826</v>
      </c>
      <c r="C33" s="3012" t="str">
        <f t="shared" si="0"/>
        <v>4500 ENDOSCOPY</v>
      </c>
      <c r="D33" s="3022" t="s">
        <v>39</v>
      </c>
      <c r="E33" s="3030"/>
      <c r="F33" s="3031" t="s">
        <v>1496</v>
      </c>
      <c r="G33" s="3027" t="b">
        <f t="shared" si="1"/>
        <v>1</v>
      </c>
      <c r="H33" s="3027" t="s">
        <v>1496</v>
      </c>
      <c r="J33" s="3027" t="b">
        <f t="shared" si="2"/>
        <v>1</v>
      </c>
      <c r="K33" s="3027" t="s">
        <v>1504</v>
      </c>
      <c r="M33" s="3119" t="s">
        <v>39</v>
      </c>
    </row>
    <row r="34" spans="1:13" hidden="1" x14ac:dyDescent="0.3">
      <c r="A34" s="3022">
        <v>4550</v>
      </c>
      <c r="B34" s="3012" t="s">
        <v>2829</v>
      </c>
      <c r="C34" s="3012" t="str">
        <f t="shared" si="0"/>
        <v>4550 PARKES ASTHMA CENTER</v>
      </c>
      <c r="D34" s="3022" t="s">
        <v>356</v>
      </c>
      <c r="E34" s="3030"/>
      <c r="F34" s="3031" t="s">
        <v>1497</v>
      </c>
      <c r="G34" s="3027" t="b">
        <f t="shared" si="1"/>
        <v>1</v>
      </c>
      <c r="H34" s="3027" t="s">
        <v>1497</v>
      </c>
      <c r="J34" s="3027" t="b">
        <f t="shared" si="2"/>
        <v>1</v>
      </c>
      <c r="K34" s="3027" t="s">
        <v>1504</v>
      </c>
      <c r="M34" s="3119" t="s">
        <v>356</v>
      </c>
    </row>
    <row r="35" spans="1:13" hidden="1" x14ac:dyDescent="0.3">
      <c r="A35" s="3022">
        <v>4560</v>
      </c>
      <c r="B35" s="3012" t="s">
        <v>2830</v>
      </c>
      <c r="C35" s="3012" t="str">
        <f t="shared" si="0"/>
        <v>4560 PULMONARY DISEASE UNIT - SMH</v>
      </c>
      <c r="D35" s="3022" t="s">
        <v>197</v>
      </c>
      <c r="E35" s="3030"/>
      <c r="F35" s="3031" t="s">
        <v>1498</v>
      </c>
      <c r="G35" s="3027" t="b">
        <f t="shared" si="1"/>
        <v>1</v>
      </c>
      <c r="H35" s="3027" t="s">
        <v>1498</v>
      </c>
      <c r="J35" s="3027" t="b">
        <f t="shared" si="2"/>
        <v>1</v>
      </c>
      <c r="K35" s="3027" t="s">
        <v>1504</v>
      </c>
      <c r="M35" s="3119" t="s">
        <v>197</v>
      </c>
    </row>
    <row r="36" spans="1:13" hidden="1" x14ac:dyDescent="0.3">
      <c r="A36" s="3022">
        <v>4740</v>
      </c>
      <c r="B36" s="3012" t="s">
        <v>2845</v>
      </c>
      <c r="C36" s="3012" t="str">
        <f t="shared" si="0"/>
        <v>4740 KIDNEY TRANSPLANT</v>
      </c>
      <c r="D36" s="3022" t="s">
        <v>126</v>
      </c>
      <c r="E36" s="3030"/>
      <c r="F36" s="3031" t="s">
        <v>1499</v>
      </c>
      <c r="G36" s="3027" t="b">
        <f t="shared" si="1"/>
        <v>1</v>
      </c>
      <c r="H36" s="3027" t="s">
        <v>1499</v>
      </c>
      <c r="J36" s="3027" t="b">
        <f t="shared" si="2"/>
        <v>1</v>
      </c>
      <c r="K36" s="3027" t="s">
        <v>1504</v>
      </c>
      <c r="M36" s="3119" t="s">
        <v>126</v>
      </c>
    </row>
    <row r="37" spans="1:13" hidden="1" x14ac:dyDescent="0.3">
      <c r="A37" s="3022">
        <v>5500</v>
      </c>
      <c r="B37" s="3012" t="s">
        <v>405</v>
      </c>
      <c r="C37" s="3012" t="str">
        <f t="shared" si="0"/>
        <v>5500 AIDS CENTER</v>
      </c>
      <c r="D37" s="3022" t="s">
        <v>419</v>
      </c>
      <c r="E37" s="3030"/>
      <c r="F37" s="3031" t="s">
        <v>1500</v>
      </c>
      <c r="G37" s="3027" t="b">
        <f t="shared" si="1"/>
        <v>1</v>
      </c>
      <c r="H37" s="3027" t="s">
        <v>1500</v>
      </c>
      <c r="J37" s="3027" t="b">
        <f t="shared" si="2"/>
        <v>1</v>
      </c>
      <c r="K37" s="3027" t="s">
        <v>1504</v>
      </c>
      <c r="M37" s="3119" t="s">
        <v>419</v>
      </c>
    </row>
    <row r="38" spans="1:13" hidden="1" x14ac:dyDescent="0.3">
      <c r="A38" s="3022">
        <v>6500</v>
      </c>
      <c r="B38" s="3012" t="s">
        <v>2885</v>
      </c>
      <c r="C38" s="3012" t="str">
        <f t="shared" si="0"/>
        <v>6500 AIR INFUSION CENTER</v>
      </c>
      <c r="D38" s="3022" t="s">
        <v>543</v>
      </c>
      <c r="E38" s="3030"/>
      <c r="F38" s="3031" t="s">
        <v>1501</v>
      </c>
      <c r="G38" s="3027" t="b">
        <f t="shared" si="1"/>
        <v>1</v>
      </c>
      <c r="H38" s="3027" t="s">
        <v>1501</v>
      </c>
      <c r="J38" s="3027" t="b">
        <f t="shared" si="2"/>
        <v>1</v>
      </c>
      <c r="K38" s="3027" t="s">
        <v>1504</v>
      </c>
      <c r="M38" s="3119" t="s">
        <v>543</v>
      </c>
    </row>
    <row r="39" spans="1:13" hidden="1" x14ac:dyDescent="0.3">
      <c r="A39" s="3022">
        <v>6650</v>
      </c>
      <c r="B39" s="3012" t="s">
        <v>2895</v>
      </c>
      <c r="C39" s="3012" t="str">
        <f t="shared" si="0"/>
        <v>6650 ENDOCRINE MNT</v>
      </c>
      <c r="D39" s="3022" t="s">
        <v>312</v>
      </c>
      <c r="E39" s="3030"/>
      <c r="F39" s="3031" t="s">
        <v>1502</v>
      </c>
      <c r="G39" s="3027" t="b">
        <f t="shared" si="1"/>
        <v>1</v>
      </c>
      <c r="H39" s="3027" t="s">
        <v>1502</v>
      </c>
      <c r="J39" s="3027" t="b">
        <f t="shared" si="2"/>
        <v>1</v>
      </c>
      <c r="K39" s="3027" t="s">
        <v>1504</v>
      </c>
      <c r="M39" s="3119" t="s">
        <v>312</v>
      </c>
    </row>
    <row r="40" spans="1:13" hidden="1" x14ac:dyDescent="0.3">
      <c r="A40" s="3022">
        <v>6720</v>
      </c>
      <c r="B40" s="3012" t="s">
        <v>2900</v>
      </c>
      <c r="C40" s="3012" t="str">
        <f t="shared" si="0"/>
        <v>6720 OPD-MEDICINE</v>
      </c>
      <c r="D40" s="3022" t="s">
        <v>416</v>
      </c>
      <c r="E40" s="3030"/>
      <c r="F40" s="3031" t="s">
        <v>1503</v>
      </c>
      <c r="G40" s="3027" t="b">
        <f t="shared" si="1"/>
        <v>1</v>
      </c>
      <c r="H40" s="3027" t="s">
        <v>1503</v>
      </c>
      <c r="J40" s="3027" t="b">
        <f t="shared" si="2"/>
        <v>1</v>
      </c>
      <c r="K40" s="3027" t="s">
        <v>1504</v>
      </c>
      <c r="M40" s="3119" t="s">
        <v>416</v>
      </c>
    </row>
    <row r="41" spans="1:13" hidden="1" x14ac:dyDescent="0.3">
      <c r="A41" s="3032">
        <v>10</v>
      </c>
      <c r="B41" s="3012" t="e">
        <v>#N/A</v>
      </c>
      <c r="C41" s="3012" t="e">
        <f t="shared" si="0"/>
        <v>#N/A</v>
      </c>
      <c r="D41" s="3032" t="s">
        <v>906</v>
      </c>
      <c r="E41" s="3030"/>
      <c r="F41" s="3016" t="s">
        <v>2610</v>
      </c>
      <c r="G41" s="3027" t="e">
        <f t="shared" si="1"/>
        <v>#N/A</v>
      </c>
      <c r="H41" s="3027" t="e">
        <v>#N/A</v>
      </c>
      <c r="J41" s="3027" t="e">
        <f t="shared" si="2"/>
        <v>#N/A</v>
      </c>
      <c r="K41" s="3027" t="e">
        <v>#N/A</v>
      </c>
      <c r="M41" s="3120" t="s">
        <v>906</v>
      </c>
    </row>
    <row r="42" spans="1:13" hidden="1" x14ac:dyDescent="0.3">
      <c r="A42" s="3022" t="e">
        <v>#VALUE!</v>
      </c>
      <c r="B42" s="3012" t="e">
        <v>#VALUE!</v>
      </c>
      <c r="C42" s="3012" t="e">
        <f t="shared" si="0"/>
        <v>#VALUE!</v>
      </c>
      <c r="D42" s="3022"/>
      <c r="E42" s="3030"/>
      <c r="F42" s="3034"/>
      <c r="G42" s="3027" t="e">
        <f t="shared" si="1"/>
        <v>#VALUE!</v>
      </c>
      <c r="H42" s="3027" t="e">
        <v>#VALUE!</v>
      </c>
      <c r="J42" s="3027" t="e">
        <f t="shared" si="2"/>
        <v>#VALUE!</v>
      </c>
      <c r="K42" s="3027" t="e">
        <v>#VALUE!</v>
      </c>
      <c r="M42" s="3119"/>
    </row>
    <row r="43" spans="1:13" hidden="1" x14ac:dyDescent="0.3">
      <c r="A43" s="3032">
        <v>10</v>
      </c>
      <c r="B43" s="3012" t="e">
        <v>#N/A</v>
      </c>
      <c r="C43" s="3012" t="e">
        <f t="shared" si="0"/>
        <v>#N/A</v>
      </c>
      <c r="D43" s="3032" t="s">
        <v>129</v>
      </c>
      <c r="E43" s="3035"/>
      <c r="F43" s="3036" t="s">
        <v>129</v>
      </c>
      <c r="G43" s="3027" t="e">
        <f t="shared" si="1"/>
        <v>#N/A</v>
      </c>
      <c r="H43" s="3027" t="e">
        <v>#N/A</v>
      </c>
      <c r="J43" s="3027" t="e">
        <f t="shared" si="2"/>
        <v>#N/A</v>
      </c>
      <c r="K43" s="3027" t="e">
        <v>#N/A</v>
      </c>
      <c r="M43" s="3120" t="s">
        <v>129</v>
      </c>
    </row>
    <row r="44" spans="1:13" hidden="1" x14ac:dyDescent="0.3">
      <c r="A44" s="3037">
        <v>6720</v>
      </c>
      <c r="B44" s="3099" t="s">
        <v>2900</v>
      </c>
      <c r="C44" s="3012" t="str">
        <f t="shared" si="0"/>
        <v>6720 OPD-MEDICINE</v>
      </c>
      <c r="D44" s="3037" t="s">
        <v>3980</v>
      </c>
      <c r="E44" s="3038"/>
      <c r="F44" s="3015" t="s">
        <v>3980</v>
      </c>
      <c r="G44" s="3027" t="b">
        <f t="shared" si="1"/>
        <v>1</v>
      </c>
      <c r="H44" s="3027" t="s">
        <v>1503</v>
      </c>
      <c r="J44" s="3027" t="b">
        <f t="shared" si="2"/>
        <v>0</v>
      </c>
      <c r="K44" s="3100" t="s">
        <v>1504</v>
      </c>
      <c r="M44" s="3121" t="s">
        <v>203</v>
      </c>
    </row>
    <row r="45" spans="1:13" hidden="1" x14ac:dyDescent="0.3">
      <c r="A45" s="3039">
        <v>4310</v>
      </c>
      <c r="B45" s="3012" t="s">
        <v>2813</v>
      </c>
      <c r="C45" s="3012" t="str">
        <f t="shared" si="0"/>
        <v>4310 ENDO CENTER at SAWGRASS</v>
      </c>
      <c r="D45" s="3039" t="s">
        <v>3968</v>
      </c>
      <c r="E45" s="3040"/>
      <c r="F45" s="43" t="s">
        <v>3968</v>
      </c>
      <c r="G45" s="3027" t="b">
        <f t="shared" si="1"/>
        <v>1</v>
      </c>
      <c r="H45" s="3027" t="s">
        <v>1495</v>
      </c>
      <c r="J45" s="3027" t="b">
        <f t="shared" si="2"/>
        <v>0</v>
      </c>
      <c r="K45" s="3027" t="s">
        <v>1504</v>
      </c>
      <c r="M45" s="3122" t="s">
        <v>2189</v>
      </c>
    </row>
    <row r="46" spans="1:13" hidden="1" x14ac:dyDescent="0.3">
      <c r="A46" s="3041">
        <v>4310</v>
      </c>
      <c r="B46" s="3012" t="s">
        <v>2813</v>
      </c>
      <c r="C46" s="3012" t="str">
        <f t="shared" si="0"/>
        <v>4310 ENDO CENTER at SAWGRASS</v>
      </c>
      <c r="D46" s="3041" t="s">
        <v>3969</v>
      </c>
      <c r="E46" s="3042" t="s">
        <v>675</v>
      </c>
      <c r="F46" s="3043" t="s">
        <v>3969</v>
      </c>
      <c r="G46" s="3027" t="b">
        <f t="shared" si="1"/>
        <v>1</v>
      </c>
      <c r="H46" s="3027" t="s">
        <v>1495</v>
      </c>
      <c r="J46" s="3027" t="b">
        <f t="shared" si="2"/>
        <v>0</v>
      </c>
      <c r="K46" s="3027" t="s">
        <v>1504</v>
      </c>
      <c r="M46" s="3123" t="s">
        <v>2190</v>
      </c>
    </row>
    <row r="47" spans="1:13" hidden="1" x14ac:dyDescent="0.3">
      <c r="A47" s="3044">
        <v>4310</v>
      </c>
      <c r="B47" s="3012" t="e">
        <v>#VALUE!</v>
      </c>
      <c r="C47" s="3012" t="e">
        <f t="shared" si="0"/>
        <v>#VALUE!</v>
      </c>
      <c r="D47" s="3044" t="s">
        <v>3970</v>
      </c>
      <c r="E47" s="3045" t="s">
        <v>674</v>
      </c>
      <c r="F47" s="3046" t="s">
        <v>3970</v>
      </c>
      <c r="G47" s="3027" t="e">
        <f t="shared" si="1"/>
        <v>#VALUE!</v>
      </c>
      <c r="H47" s="3027" t="e">
        <v>#VALUE!</v>
      </c>
      <c r="J47" s="3027" t="e">
        <f t="shared" si="2"/>
        <v>#VALUE!</v>
      </c>
      <c r="K47" s="3027" t="e">
        <v>#VALUE!</v>
      </c>
      <c r="M47" s="3124" t="s">
        <v>2191</v>
      </c>
    </row>
    <row r="48" spans="1:13" hidden="1" x14ac:dyDescent="0.3">
      <c r="A48" s="3039">
        <v>4500</v>
      </c>
      <c r="B48" s="3012" t="s">
        <v>2826</v>
      </c>
      <c r="C48" s="3012" t="str">
        <f t="shared" si="0"/>
        <v>4500 ENDOSCOPY</v>
      </c>
      <c r="D48" s="3039" t="s">
        <v>3971</v>
      </c>
      <c r="E48" s="3040"/>
      <c r="F48" s="43" t="s">
        <v>3971</v>
      </c>
      <c r="G48" s="3027" t="b">
        <f t="shared" si="1"/>
        <v>1</v>
      </c>
      <c r="H48" s="3027" t="s">
        <v>1496</v>
      </c>
      <c r="J48" s="3027" t="b">
        <f t="shared" si="2"/>
        <v>0</v>
      </c>
      <c r="K48" s="3027" t="s">
        <v>1504</v>
      </c>
      <c r="M48" s="3122" t="s">
        <v>2192</v>
      </c>
    </row>
    <row r="49" spans="1:13" hidden="1" x14ac:dyDescent="0.3">
      <c r="A49" s="3041">
        <v>4500</v>
      </c>
      <c r="B49" s="3012" t="s">
        <v>2826</v>
      </c>
      <c r="C49" s="3012" t="str">
        <f t="shared" si="0"/>
        <v>4500 ENDOSCOPY</v>
      </c>
      <c r="D49" s="3041" t="s">
        <v>3972</v>
      </c>
      <c r="E49" s="3042" t="s">
        <v>675</v>
      </c>
      <c r="F49" s="3043" t="s">
        <v>3972</v>
      </c>
      <c r="G49" s="3027" t="b">
        <f t="shared" si="1"/>
        <v>1</v>
      </c>
      <c r="H49" s="3027" t="s">
        <v>1496</v>
      </c>
      <c r="J49" s="3027" t="b">
        <f t="shared" si="2"/>
        <v>0</v>
      </c>
      <c r="K49" s="3027" t="s">
        <v>1504</v>
      </c>
      <c r="M49" s="3123" t="s">
        <v>2193</v>
      </c>
    </row>
    <row r="50" spans="1:13" hidden="1" x14ac:dyDescent="0.3">
      <c r="A50" s="3047">
        <v>4500</v>
      </c>
      <c r="B50" s="3012" t="s">
        <v>2826</v>
      </c>
      <c r="C50" s="3012" t="str">
        <f t="shared" si="0"/>
        <v>4500 ENDOSCOPY</v>
      </c>
      <c r="D50" s="3044" t="s">
        <v>3973</v>
      </c>
      <c r="E50" s="3045" t="s">
        <v>674</v>
      </c>
      <c r="F50" s="3046" t="s">
        <v>3973</v>
      </c>
      <c r="G50" s="3027" t="b">
        <f t="shared" si="1"/>
        <v>1</v>
      </c>
      <c r="H50" s="3027" t="s">
        <v>1496</v>
      </c>
      <c r="J50" s="3027" t="b">
        <f t="shared" si="2"/>
        <v>0</v>
      </c>
      <c r="K50" s="3027" t="s">
        <v>1504</v>
      </c>
      <c r="M50" s="3124" t="s">
        <v>2194</v>
      </c>
    </row>
    <row r="51" spans="1:13" hidden="1" x14ac:dyDescent="0.3">
      <c r="A51" s="3039">
        <v>4550</v>
      </c>
      <c r="B51" s="3012" t="s">
        <v>2829</v>
      </c>
      <c r="C51" s="3012" t="str">
        <f t="shared" si="0"/>
        <v>4550 PARKES ASTHMA CENTER</v>
      </c>
      <c r="D51" s="3039" t="s">
        <v>3974</v>
      </c>
      <c r="E51" s="3040"/>
      <c r="F51" s="43" t="s">
        <v>3974</v>
      </c>
      <c r="G51" s="3027" t="b">
        <f t="shared" si="1"/>
        <v>1</v>
      </c>
      <c r="H51" s="3027" t="s">
        <v>1497</v>
      </c>
      <c r="J51" s="3027" t="b">
        <f t="shared" si="2"/>
        <v>0</v>
      </c>
      <c r="K51" s="3027" t="s">
        <v>1504</v>
      </c>
      <c r="M51" s="3122" t="s">
        <v>2195</v>
      </c>
    </row>
    <row r="52" spans="1:13" hidden="1" x14ac:dyDescent="0.3">
      <c r="A52" s="3041">
        <v>4550</v>
      </c>
      <c r="B52" s="3012" t="e">
        <v>#VALUE!</v>
      </c>
      <c r="C52" s="3012" t="e">
        <f t="shared" si="0"/>
        <v>#VALUE!</v>
      </c>
      <c r="D52" s="3041" t="s">
        <v>3975</v>
      </c>
      <c r="E52" s="3042" t="s">
        <v>675</v>
      </c>
      <c r="F52" s="3043" t="s">
        <v>3975</v>
      </c>
      <c r="G52" s="3027" t="e">
        <f t="shared" si="1"/>
        <v>#VALUE!</v>
      </c>
      <c r="H52" s="3027" t="e">
        <v>#VALUE!</v>
      </c>
      <c r="J52" s="3027" t="e">
        <f t="shared" si="2"/>
        <v>#VALUE!</v>
      </c>
      <c r="K52" s="3027" t="e">
        <v>#VALUE!</v>
      </c>
      <c r="M52" s="3123" t="s">
        <v>2196</v>
      </c>
    </row>
    <row r="53" spans="1:13" hidden="1" x14ac:dyDescent="0.3">
      <c r="A53" s="3047">
        <v>4550</v>
      </c>
      <c r="B53" s="3012" t="e">
        <v>#VALUE!</v>
      </c>
      <c r="C53" s="3012" t="e">
        <f t="shared" si="0"/>
        <v>#VALUE!</v>
      </c>
      <c r="D53" s="3044" t="s">
        <v>3976</v>
      </c>
      <c r="E53" s="3045" t="s">
        <v>674</v>
      </c>
      <c r="F53" s="3046" t="s">
        <v>3976</v>
      </c>
      <c r="G53" s="3027" t="e">
        <f t="shared" si="1"/>
        <v>#VALUE!</v>
      </c>
      <c r="H53" s="3027" t="e">
        <v>#VALUE!</v>
      </c>
      <c r="J53" s="3027" t="e">
        <f t="shared" si="2"/>
        <v>#VALUE!</v>
      </c>
      <c r="K53" s="3027" t="e">
        <v>#VALUE!</v>
      </c>
      <c r="M53" s="3124" t="s">
        <v>2197</v>
      </c>
    </row>
    <row r="54" spans="1:13" hidden="1" x14ac:dyDescent="0.3">
      <c r="A54" s="3039">
        <v>4560</v>
      </c>
      <c r="B54" s="3012" t="s">
        <v>2830</v>
      </c>
      <c r="C54" s="3012" t="str">
        <f t="shared" si="0"/>
        <v>4560 PULMONARY DISEASE UNIT - SMH</v>
      </c>
      <c r="D54" s="3039" t="s">
        <v>3977</v>
      </c>
      <c r="E54" s="3040"/>
      <c r="F54" s="43" t="s">
        <v>3977</v>
      </c>
      <c r="G54" s="3027" t="b">
        <f t="shared" si="1"/>
        <v>1</v>
      </c>
      <c r="H54" s="3027" t="s">
        <v>1498</v>
      </c>
      <c r="J54" s="3027" t="b">
        <f t="shared" si="2"/>
        <v>0</v>
      </c>
      <c r="K54" s="3027" t="s">
        <v>1504</v>
      </c>
      <c r="M54" s="3122" t="s">
        <v>2198</v>
      </c>
    </row>
    <row r="55" spans="1:13" hidden="1" x14ac:dyDescent="0.3">
      <c r="A55" s="3041">
        <v>4560</v>
      </c>
      <c r="B55" s="3012" t="e">
        <v>#VALUE!</v>
      </c>
      <c r="C55" s="3012" t="e">
        <f t="shared" si="0"/>
        <v>#VALUE!</v>
      </c>
      <c r="D55" s="3041" t="s">
        <v>3978</v>
      </c>
      <c r="E55" s="3042" t="s">
        <v>675</v>
      </c>
      <c r="F55" s="3043" t="s">
        <v>3978</v>
      </c>
      <c r="G55" s="3027" t="e">
        <f t="shared" si="1"/>
        <v>#VALUE!</v>
      </c>
      <c r="H55" s="3027" t="e">
        <v>#VALUE!</v>
      </c>
      <c r="J55" s="3027" t="e">
        <f t="shared" si="2"/>
        <v>#VALUE!</v>
      </c>
      <c r="K55" s="3027" t="e">
        <v>#VALUE!</v>
      </c>
      <c r="M55" s="3123" t="s">
        <v>2199</v>
      </c>
    </row>
    <row r="56" spans="1:13" hidden="1" x14ac:dyDescent="0.3">
      <c r="A56" s="3047">
        <v>4560</v>
      </c>
      <c r="B56" s="3012" t="e">
        <v>#VALUE!</v>
      </c>
      <c r="C56" s="3012" t="e">
        <f t="shared" si="0"/>
        <v>#VALUE!</v>
      </c>
      <c r="D56" s="3044" t="s">
        <v>3979</v>
      </c>
      <c r="E56" s="3045" t="s">
        <v>674</v>
      </c>
      <c r="F56" s="3046" t="s">
        <v>3979</v>
      </c>
      <c r="G56" s="3027" t="e">
        <f t="shared" si="1"/>
        <v>#VALUE!</v>
      </c>
      <c r="H56" s="3027" t="e">
        <v>#VALUE!</v>
      </c>
      <c r="J56" s="3027" t="e">
        <f t="shared" si="2"/>
        <v>#VALUE!</v>
      </c>
      <c r="K56" s="3027" t="e">
        <v>#VALUE!</v>
      </c>
      <c r="M56" s="3124" t="s">
        <v>2200</v>
      </c>
    </row>
    <row r="57" spans="1:13" hidden="1" x14ac:dyDescent="0.3">
      <c r="A57" s="3039">
        <v>6501</v>
      </c>
      <c r="B57" s="3012" t="s">
        <v>2886</v>
      </c>
      <c r="C57" s="3012" t="str">
        <f t="shared" si="0"/>
        <v>6501 AIR RED CREEK</v>
      </c>
      <c r="D57" s="3039" t="s">
        <v>2210</v>
      </c>
      <c r="E57" s="3040"/>
      <c r="F57" s="43" t="s">
        <v>2210</v>
      </c>
      <c r="G57" s="3027" t="b">
        <f t="shared" si="1"/>
        <v>1</v>
      </c>
      <c r="H57" s="3027" t="s">
        <v>2032</v>
      </c>
      <c r="J57" s="3027" t="b">
        <f t="shared" si="2"/>
        <v>0</v>
      </c>
      <c r="K57" s="3027" t="s">
        <v>1504</v>
      </c>
      <c r="M57" s="3122" t="s">
        <v>2210</v>
      </c>
    </row>
    <row r="58" spans="1:13" hidden="1" x14ac:dyDescent="0.3">
      <c r="A58" s="3041">
        <v>6501</v>
      </c>
      <c r="B58" s="3012" t="e">
        <v>#VALUE!</v>
      </c>
      <c r="C58" s="3012" t="e">
        <f t="shared" si="0"/>
        <v>#VALUE!</v>
      </c>
      <c r="D58" s="3041" t="s">
        <v>2212</v>
      </c>
      <c r="E58" s="3042" t="s">
        <v>675</v>
      </c>
      <c r="F58" s="3043" t="s">
        <v>2212</v>
      </c>
      <c r="G58" s="3027" t="e">
        <f t="shared" si="1"/>
        <v>#VALUE!</v>
      </c>
      <c r="H58" s="3027" t="e">
        <v>#VALUE!</v>
      </c>
      <c r="J58" s="3027" t="e">
        <f t="shared" si="2"/>
        <v>#VALUE!</v>
      </c>
      <c r="K58" s="3027" t="e">
        <v>#VALUE!</v>
      </c>
      <c r="M58" s="3123" t="s">
        <v>2212</v>
      </c>
    </row>
    <row r="59" spans="1:13" hidden="1" x14ac:dyDescent="0.3">
      <c r="A59" s="3047">
        <v>6501</v>
      </c>
      <c r="B59" s="3012" t="e">
        <v>#VALUE!</v>
      </c>
      <c r="C59" s="3012" t="e">
        <f t="shared" si="0"/>
        <v>#VALUE!</v>
      </c>
      <c r="D59" s="3044" t="s">
        <v>2211</v>
      </c>
      <c r="E59" s="3045" t="s">
        <v>674</v>
      </c>
      <c r="F59" s="3046" t="s">
        <v>2211</v>
      </c>
      <c r="G59" s="3027" t="e">
        <f t="shared" si="1"/>
        <v>#VALUE!</v>
      </c>
      <c r="H59" s="3027" t="e">
        <v>#VALUE!</v>
      </c>
      <c r="J59" s="3027" t="e">
        <f t="shared" si="2"/>
        <v>#VALUE!</v>
      </c>
      <c r="K59" s="3027" t="e">
        <v>#VALUE!</v>
      </c>
      <c r="M59" s="3124" t="s">
        <v>2211</v>
      </c>
    </row>
    <row r="60" spans="1:13" hidden="1" x14ac:dyDescent="0.3">
      <c r="A60" s="3027" t="e">
        <v>#VALUE!</v>
      </c>
      <c r="B60" s="3012" t="e">
        <v>#VALUE!</v>
      </c>
      <c r="C60" s="3012" t="e">
        <f t="shared" si="0"/>
        <v>#VALUE!</v>
      </c>
      <c r="F60" s="3090"/>
      <c r="G60" s="3027" t="e">
        <f t="shared" si="1"/>
        <v>#VALUE!</v>
      </c>
      <c r="H60" s="3027" t="e">
        <v>#VALUE!</v>
      </c>
      <c r="J60" s="3027" t="e">
        <f t="shared" si="2"/>
        <v>#VALUE!</v>
      </c>
      <c r="K60" s="3027" t="e">
        <v>#VALUE!</v>
      </c>
    </row>
    <row r="61" spans="1:13" hidden="1" x14ac:dyDescent="0.3">
      <c r="A61" s="3014" t="e">
        <v>#VALUE!</v>
      </c>
      <c r="B61" s="3012" t="e">
        <v>#VALUE!</v>
      </c>
      <c r="C61" s="3012" t="e">
        <f t="shared" si="0"/>
        <v>#VALUE!</v>
      </c>
      <c r="D61" s="3014" t="s">
        <v>859</v>
      </c>
      <c r="E61" s="3014"/>
      <c r="F61" s="3048"/>
      <c r="G61" s="3027" t="e">
        <f t="shared" si="1"/>
        <v>#VALUE!</v>
      </c>
      <c r="H61" s="3027" t="e">
        <v>#VALUE!</v>
      </c>
      <c r="J61" s="3027" t="e">
        <f t="shared" si="2"/>
        <v>#VALUE!</v>
      </c>
      <c r="K61" s="3027" t="e">
        <v>#VALUE!</v>
      </c>
      <c r="M61" s="3117" t="s">
        <v>859</v>
      </c>
    </row>
    <row r="62" spans="1:13" hidden="1" x14ac:dyDescent="0.3">
      <c r="A62" s="3022">
        <v>4570</v>
      </c>
      <c r="B62" s="3012" t="s">
        <v>2831</v>
      </c>
      <c r="C62" s="3012" t="str">
        <f t="shared" si="0"/>
        <v>4570 CATH/EP PRE-POST CARE</v>
      </c>
      <c r="D62" s="3022" t="s">
        <v>244</v>
      </c>
      <c r="E62" s="3030"/>
      <c r="F62" s="3031" t="s">
        <v>1505</v>
      </c>
      <c r="G62" s="3027" t="b">
        <f t="shared" si="1"/>
        <v>1</v>
      </c>
      <c r="H62" s="3027" t="s">
        <v>1505</v>
      </c>
      <c r="J62" s="3027" t="b">
        <f t="shared" si="2"/>
        <v>1</v>
      </c>
      <c r="K62" s="3027" t="s">
        <v>1515</v>
      </c>
      <c r="M62" s="3119" t="s">
        <v>244</v>
      </c>
    </row>
    <row r="63" spans="1:13" hidden="1" x14ac:dyDescent="0.3">
      <c r="A63" s="3022">
        <v>4580</v>
      </c>
      <c r="B63" s="3012" t="s">
        <v>2832</v>
      </c>
      <c r="C63" s="3012" t="str">
        <f t="shared" si="0"/>
        <v>4580 CARDIAC CATH</v>
      </c>
      <c r="D63" s="3022" t="s">
        <v>40</v>
      </c>
      <c r="E63" s="3030"/>
      <c r="F63" s="3033" t="s">
        <v>1516</v>
      </c>
      <c r="G63" s="3027" t="b">
        <f t="shared" si="1"/>
        <v>1</v>
      </c>
      <c r="H63" s="3027" t="s">
        <v>1516</v>
      </c>
      <c r="J63" s="3027" t="b">
        <f t="shared" si="2"/>
        <v>1</v>
      </c>
      <c r="K63" s="3027" t="s">
        <v>1515</v>
      </c>
      <c r="M63" s="3119" t="s">
        <v>40</v>
      </c>
    </row>
    <row r="64" spans="1:13" hidden="1" x14ac:dyDescent="0.3">
      <c r="A64" s="3022">
        <v>4590</v>
      </c>
      <c r="B64" s="3012" t="s">
        <v>2833</v>
      </c>
      <c r="C64" s="3012" t="str">
        <f t="shared" si="0"/>
        <v>4590 VAD MAINT SUPPLIES</v>
      </c>
      <c r="D64" s="3022" t="s">
        <v>847</v>
      </c>
      <c r="E64" s="3030"/>
      <c r="F64" s="3031" t="s">
        <v>1506</v>
      </c>
      <c r="G64" s="3027" t="b">
        <f t="shared" si="1"/>
        <v>1</v>
      </c>
      <c r="H64" s="3027" t="s">
        <v>1506</v>
      </c>
      <c r="J64" s="3027" t="b">
        <f t="shared" si="2"/>
        <v>1</v>
      </c>
      <c r="K64" s="3027" t="s">
        <v>1515</v>
      </c>
      <c r="M64" s="3119" t="s">
        <v>847</v>
      </c>
    </row>
    <row r="65" spans="1:13" hidden="1" x14ac:dyDescent="0.3">
      <c r="A65" s="3022">
        <v>4600</v>
      </c>
      <c r="B65" s="3012" t="s">
        <v>2834</v>
      </c>
      <c r="C65" s="3012" t="str">
        <f t="shared" si="0"/>
        <v>4600 SMH ECHOCARDIOLOGY</v>
      </c>
      <c r="D65" s="3022" t="s">
        <v>441</v>
      </c>
      <c r="E65" s="3030"/>
      <c r="F65" s="3033" t="s">
        <v>1507</v>
      </c>
      <c r="G65" s="3027" t="b">
        <f t="shared" si="1"/>
        <v>1</v>
      </c>
      <c r="H65" s="3027" t="s">
        <v>1507</v>
      </c>
      <c r="J65" s="3027" t="b">
        <f t="shared" si="2"/>
        <v>1</v>
      </c>
      <c r="K65" s="3027" t="s">
        <v>1515</v>
      </c>
      <c r="M65" s="3119" t="s">
        <v>441</v>
      </c>
    </row>
    <row r="66" spans="1:13" hidden="1" x14ac:dyDescent="0.3">
      <c r="A66" s="3022">
        <v>4610</v>
      </c>
      <c r="B66" s="3012" t="s">
        <v>2835</v>
      </c>
      <c r="C66" s="3012" t="str">
        <f t="shared" si="0"/>
        <v>4610 CLINTON CROSSINGS ECHOCARDIOLOGY</v>
      </c>
      <c r="D66" s="3022" t="s">
        <v>477</v>
      </c>
      <c r="E66" s="3030"/>
      <c r="F66" s="3033" t="s">
        <v>1508</v>
      </c>
      <c r="G66" s="3027" t="b">
        <f t="shared" si="1"/>
        <v>1</v>
      </c>
      <c r="H66" s="3027" t="s">
        <v>1508</v>
      </c>
      <c r="J66" s="3027" t="b">
        <f t="shared" si="2"/>
        <v>1</v>
      </c>
      <c r="K66" s="3027" t="s">
        <v>1515</v>
      </c>
      <c r="M66" s="3119" t="s">
        <v>477</v>
      </c>
    </row>
    <row r="67" spans="1:13" x14ac:dyDescent="0.3">
      <c r="A67" s="3028">
        <v>4620</v>
      </c>
      <c r="B67" s="3012" t="s">
        <v>217</v>
      </c>
      <c r="C67" s="3012" t="str">
        <f t="shared" si="0"/>
        <v>4620 CARDIAC REHAB</v>
      </c>
      <c r="D67" s="3028" t="s">
        <v>443</v>
      </c>
      <c r="E67" s="3030"/>
      <c r="F67" s="3049" t="s">
        <v>3981</v>
      </c>
      <c r="G67" s="3027" t="b">
        <f t="shared" si="1"/>
        <v>0</v>
      </c>
      <c r="H67" s="3027" t="s">
        <v>3981</v>
      </c>
      <c r="I67" s="3155">
        <v>8</v>
      </c>
      <c r="J67" s="3027" t="b">
        <f t="shared" si="2"/>
        <v>1</v>
      </c>
      <c r="K67" s="3027" t="s">
        <v>1515</v>
      </c>
      <c r="M67" s="3118" t="s">
        <v>443</v>
      </c>
    </row>
    <row r="68" spans="1:13" hidden="1" x14ac:dyDescent="0.3">
      <c r="A68" s="3022" t="e">
        <v>#VALUE!</v>
      </c>
      <c r="B68" s="3012" t="e">
        <v>#VALUE!</v>
      </c>
      <c r="C68" s="3012" t="e">
        <f t="shared" si="0"/>
        <v>#VALUE!</v>
      </c>
      <c r="D68" s="3022" t="s">
        <v>1779</v>
      </c>
      <c r="E68" s="3030"/>
      <c r="F68" s="3033" t="s">
        <v>1779</v>
      </c>
      <c r="G68" s="3027" t="e">
        <f t="shared" si="1"/>
        <v>#VALUE!</v>
      </c>
      <c r="H68" s="3027" t="e">
        <v>#VALUE!</v>
      </c>
      <c r="J68" s="3027" t="e">
        <f t="shared" si="2"/>
        <v>#VALUE!</v>
      </c>
      <c r="K68" s="3027" t="e">
        <v>#VALUE!</v>
      </c>
      <c r="M68" s="3119" t="s">
        <v>1779</v>
      </c>
    </row>
    <row r="69" spans="1:13" hidden="1" x14ac:dyDescent="0.3">
      <c r="A69" s="3022">
        <v>4640</v>
      </c>
      <c r="B69" s="3012" t="s">
        <v>2837</v>
      </c>
      <c r="C69" s="3012" t="str">
        <f t="shared" si="0"/>
        <v>4640 NUCLEAR CARDIOLOGY</v>
      </c>
      <c r="D69" s="3022" t="s">
        <v>41</v>
      </c>
      <c r="E69" s="3030"/>
      <c r="F69" s="3033" t="s">
        <v>1510</v>
      </c>
      <c r="G69" s="3027" t="b">
        <f t="shared" si="1"/>
        <v>1</v>
      </c>
      <c r="H69" s="3027" t="s">
        <v>1510</v>
      </c>
      <c r="J69" s="3027" t="b">
        <f t="shared" si="2"/>
        <v>1</v>
      </c>
      <c r="K69" s="3027" t="s">
        <v>1515</v>
      </c>
      <c r="M69" s="3119" t="s">
        <v>41</v>
      </c>
    </row>
    <row r="70" spans="1:13" hidden="1" x14ac:dyDescent="0.3">
      <c r="A70" s="3022">
        <v>4650</v>
      </c>
      <c r="B70" s="3012" t="e">
        <v>#N/A</v>
      </c>
      <c r="C70" s="3012" t="e">
        <f t="shared" si="0"/>
        <v>#N/A</v>
      </c>
      <c r="D70" s="3022" t="s">
        <v>42</v>
      </c>
      <c r="E70" s="3030"/>
      <c r="F70" s="3033" t="s">
        <v>1511</v>
      </c>
      <c r="G70" s="3027" t="e">
        <f t="shared" si="1"/>
        <v>#N/A</v>
      </c>
      <c r="H70" s="3027" t="e">
        <v>#N/A</v>
      </c>
      <c r="J70" s="3027" t="e">
        <f t="shared" si="2"/>
        <v>#N/A</v>
      </c>
      <c r="K70" s="3027" t="e">
        <v>#N/A</v>
      </c>
      <c r="M70" s="3119" t="s">
        <v>42</v>
      </c>
    </row>
    <row r="71" spans="1:13" x14ac:dyDescent="0.3">
      <c r="A71" s="3028">
        <v>4660</v>
      </c>
      <c r="B71" s="3012" t="s">
        <v>3449</v>
      </c>
      <c r="C71" s="3012" t="str">
        <f t="shared" si="0"/>
        <v>4660 AC CARDIOLOGY  ADJs</v>
      </c>
      <c r="D71" s="3028" t="s">
        <v>43</v>
      </c>
      <c r="E71" s="3030"/>
      <c r="F71" s="3049" t="s">
        <v>2284</v>
      </c>
      <c r="G71" s="3027" t="b">
        <f t="shared" si="1"/>
        <v>0</v>
      </c>
      <c r="H71" s="3027" t="s">
        <v>3989</v>
      </c>
      <c r="I71" s="3155">
        <v>9</v>
      </c>
      <c r="J71" s="3027" t="b">
        <f t="shared" si="2"/>
        <v>0</v>
      </c>
      <c r="K71" s="3027" t="s">
        <v>1515</v>
      </c>
      <c r="M71" s="3118" t="s">
        <v>43</v>
      </c>
    </row>
    <row r="72" spans="1:13" hidden="1" x14ac:dyDescent="0.3">
      <c r="A72" s="3022">
        <v>4670</v>
      </c>
      <c r="B72" s="3012" t="s">
        <v>2839</v>
      </c>
      <c r="C72" s="3012" t="str">
        <f t="shared" si="0"/>
        <v>4670 VASCULAR SURGERY CANAL VIEW</v>
      </c>
      <c r="D72" s="3022" t="s">
        <v>3866</v>
      </c>
      <c r="E72" s="3030"/>
      <c r="F72" s="3031" t="s">
        <v>3866</v>
      </c>
      <c r="G72" s="3027" t="b">
        <f t="shared" si="1"/>
        <v>1</v>
      </c>
      <c r="H72" s="3027" t="s">
        <v>3866</v>
      </c>
      <c r="J72" s="3027" t="b">
        <f t="shared" si="2"/>
        <v>1</v>
      </c>
      <c r="K72" s="3027" t="s">
        <v>1515</v>
      </c>
      <c r="M72" s="3126" t="s">
        <v>3866</v>
      </c>
    </row>
    <row r="73" spans="1:13" hidden="1" x14ac:dyDescent="0.3">
      <c r="A73" s="3022">
        <v>4680</v>
      </c>
      <c r="B73" s="3012" t="s">
        <v>2840</v>
      </c>
      <c r="C73" s="3012" t="str">
        <f t="shared" si="0"/>
        <v>4680 HEART STATION</v>
      </c>
      <c r="D73" s="3022" t="s">
        <v>44</v>
      </c>
      <c r="E73" s="3030"/>
      <c r="F73" s="3031" t="s">
        <v>1512</v>
      </c>
      <c r="G73" s="3027" t="b">
        <f t="shared" si="1"/>
        <v>1</v>
      </c>
      <c r="H73" s="3027" t="s">
        <v>1512</v>
      </c>
      <c r="J73" s="3027" t="b">
        <f t="shared" si="2"/>
        <v>1</v>
      </c>
      <c r="K73" s="3027" t="s">
        <v>1515</v>
      </c>
      <c r="M73" s="3119" t="s">
        <v>44</v>
      </c>
    </row>
    <row r="74" spans="1:13" hidden="1" x14ac:dyDescent="0.3">
      <c r="A74" s="3022">
        <v>4690</v>
      </c>
      <c r="B74" s="3012" t="s">
        <v>2841</v>
      </c>
      <c r="C74" s="3012" t="str">
        <f t="shared" si="0"/>
        <v>4690 LAKESIDE CARDIOLOGY</v>
      </c>
      <c r="D74" s="3022" t="s">
        <v>749</v>
      </c>
      <c r="E74" s="3030"/>
      <c r="F74" s="3031" t="s">
        <v>1513</v>
      </c>
      <c r="G74" s="3027" t="b">
        <f t="shared" si="1"/>
        <v>1</v>
      </c>
      <c r="H74" s="3027" t="s">
        <v>1513</v>
      </c>
      <c r="J74" s="3027" t="b">
        <f t="shared" si="2"/>
        <v>1</v>
      </c>
      <c r="K74" s="3027" t="s">
        <v>1515</v>
      </c>
      <c r="M74" s="3119" t="s">
        <v>749</v>
      </c>
    </row>
    <row r="75" spans="1:13" hidden="1" x14ac:dyDescent="0.3">
      <c r="A75" s="3022">
        <v>4700</v>
      </c>
      <c r="B75" s="3012" t="s">
        <v>2842</v>
      </c>
      <c r="C75" s="3012" t="str">
        <f t="shared" ref="C75:C138" si="3">CONCATENATE(A75," ",B75)</f>
        <v>4700 ELECTROPHYSIOLOGY</v>
      </c>
      <c r="D75" s="3022" t="s">
        <v>45</v>
      </c>
      <c r="E75" s="3030"/>
      <c r="F75" s="3051" t="s">
        <v>1517</v>
      </c>
      <c r="G75" s="3027" t="b">
        <f t="shared" ref="G75:G138" si="4">C75=H75</f>
        <v>1</v>
      </c>
      <c r="H75" s="3027" t="s">
        <v>1517</v>
      </c>
      <c r="J75" s="3027" t="b">
        <f t="shared" ref="J75:J138" si="5">F75=H75</f>
        <v>1</v>
      </c>
      <c r="K75" s="3027" t="s">
        <v>1515</v>
      </c>
      <c r="M75" s="3119" t="s">
        <v>45</v>
      </c>
    </row>
    <row r="76" spans="1:13" hidden="1" x14ac:dyDescent="0.3">
      <c r="A76" s="3022">
        <v>4940</v>
      </c>
      <c r="B76" s="3012" t="s">
        <v>2857</v>
      </c>
      <c r="C76" s="3012" t="str">
        <f t="shared" si="3"/>
        <v>4940 URCC - COAGULATION</v>
      </c>
      <c r="D76" s="3022" t="s">
        <v>615</v>
      </c>
      <c r="E76" s="3030"/>
      <c r="F76" s="3031" t="s">
        <v>1514</v>
      </c>
      <c r="G76" s="3027" t="b">
        <f t="shared" si="4"/>
        <v>1</v>
      </c>
      <c r="H76" s="3027" t="s">
        <v>1514</v>
      </c>
      <c r="J76" s="3027" t="b">
        <f t="shared" si="5"/>
        <v>1</v>
      </c>
      <c r="K76" s="3027" t="s">
        <v>1515</v>
      </c>
      <c r="M76" s="3119" t="s">
        <v>615</v>
      </c>
    </row>
    <row r="77" spans="1:13" hidden="1" x14ac:dyDescent="0.3">
      <c r="A77" s="3032">
        <v>20</v>
      </c>
      <c r="B77" s="3012" t="e">
        <v>#N/A</v>
      </c>
      <c r="C77" s="3012" t="e">
        <f t="shared" si="3"/>
        <v>#N/A</v>
      </c>
      <c r="D77" s="3032" t="s">
        <v>907</v>
      </c>
      <c r="E77" s="3030"/>
      <c r="F77" s="3016" t="s">
        <v>2608</v>
      </c>
      <c r="G77" s="3027" t="e">
        <f t="shared" si="4"/>
        <v>#N/A</v>
      </c>
      <c r="H77" s="3027" t="e">
        <v>#N/A</v>
      </c>
      <c r="J77" s="3027" t="e">
        <f t="shared" si="5"/>
        <v>#N/A</v>
      </c>
      <c r="K77" s="3027" t="e">
        <v>#N/A</v>
      </c>
      <c r="M77" s="3120" t="s">
        <v>907</v>
      </c>
    </row>
    <row r="78" spans="1:13" hidden="1" x14ac:dyDescent="0.3">
      <c r="A78" s="3022">
        <v>4570</v>
      </c>
      <c r="B78" s="3012" t="s">
        <v>2831</v>
      </c>
      <c r="C78" s="3012" t="str">
        <f t="shared" si="3"/>
        <v>4570 CATH/EP PRE-POST CARE</v>
      </c>
      <c r="D78" s="3022" t="s">
        <v>244</v>
      </c>
      <c r="E78" s="3030"/>
      <c r="F78" s="3031" t="s">
        <v>1505</v>
      </c>
      <c r="G78" s="3027" t="b">
        <f t="shared" si="4"/>
        <v>1</v>
      </c>
      <c r="H78" s="3027" t="s">
        <v>1505</v>
      </c>
      <c r="J78" s="3027" t="b">
        <f t="shared" si="5"/>
        <v>1</v>
      </c>
      <c r="K78" s="3027" t="s">
        <v>1515</v>
      </c>
      <c r="M78" s="3119" t="s">
        <v>244</v>
      </c>
    </row>
    <row r="79" spans="1:13" hidden="1" x14ac:dyDescent="0.3">
      <c r="A79" s="3022">
        <v>4580</v>
      </c>
      <c r="B79" s="3012" t="s">
        <v>2832</v>
      </c>
      <c r="C79" s="3012" t="str">
        <f t="shared" si="3"/>
        <v>4580 CARDIAC CATH</v>
      </c>
      <c r="D79" s="3022" t="s">
        <v>40</v>
      </c>
      <c r="E79" s="3030"/>
      <c r="F79" s="3031" t="s">
        <v>1516</v>
      </c>
      <c r="G79" s="3027" t="b">
        <f t="shared" si="4"/>
        <v>1</v>
      </c>
      <c r="H79" s="3027" t="s">
        <v>1516</v>
      </c>
      <c r="J79" s="3027" t="b">
        <f t="shared" si="5"/>
        <v>1</v>
      </c>
      <c r="K79" s="3027" t="s">
        <v>1515</v>
      </c>
      <c r="M79" s="3119" t="s">
        <v>40</v>
      </c>
    </row>
    <row r="80" spans="1:13" hidden="1" x14ac:dyDescent="0.3">
      <c r="A80" s="3022">
        <v>4590</v>
      </c>
      <c r="B80" s="3012" t="s">
        <v>2833</v>
      </c>
      <c r="C80" s="3012" t="str">
        <f t="shared" si="3"/>
        <v>4590 VAD MAINT SUPPLIES</v>
      </c>
      <c r="D80" s="3022" t="s">
        <v>847</v>
      </c>
      <c r="E80" s="3030"/>
      <c r="F80" s="3031" t="s">
        <v>1506</v>
      </c>
      <c r="G80" s="3027" t="b">
        <f t="shared" si="4"/>
        <v>1</v>
      </c>
      <c r="H80" s="3027" t="s">
        <v>1506</v>
      </c>
      <c r="J80" s="3027" t="b">
        <f t="shared" si="5"/>
        <v>1</v>
      </c>
      <c r="K80" s="3027" t="s">
        <v>1515</v>
      </c>
      <c r="M80" s="3119" t="s">
        <v>847</v>
      </c>
    </row>
    <row r="81" spans="1:13" hidden="1" x14ac:dyDescent="0.3">
      <c r="A81" s="3022">
        <v>4600</v>
      </c>
      <c r="B81" s="3012" t="s">
        <v>2834</v>
      </c>
      <c r="C81" s="3012" t="str">
        <f t="shared" si="3"/>
        <v>4600 SMH ECHOCARDIOLOGY</v>
      </c>
      <c r="D81" s="3022" t="s">
        <v>441</v>
      </c>
      <c r="E81" s="3030"/>
      <c r="F81" s="3031" t="s">
        <v>1507</v>
      </c>
      <c r="G81" s="3027" t="b">
        <f t="shared" si="4"/>
        <v>1</v>
      </c>
      <c r="H81" s="3027" t="s">
        <v>1507</v>
      </c>
      <c r="J81" s="3027" t="b">
        <f t="shared" si="5"/>
        <v>1</v>
      </c>
      <c r="K81" s="3027" t="s">
        <v>1515</v>
      </c>
      <c r="M81" s="3119" t="s">
        <v>441</v>
      </c>
    </row>
    <row r="82" spans="1:13" hidden="1" x14ac:dyDescent="0.3">
      <c r="A82" s="3022">
        <v>4610</v>
      </c>
      <c r="B82" s="3012" t="s">
        <v>2835</v>
      </c>
      <c r="C82" s="3012" t="str">
        <f t="shared" si="3"/>
        <v>4610 CLINTON CROSSINGS ECHOCARDIOLOGY</v>
      </c>
      <c r="D82" s="3022" t="s">
        <v>477</v>
      </c>
      <c r="E82" s="3030"/>
      <c r="F82" s="3031" t="s">
        <v>1508</v>
      </c>
      <c r="G82" s="3027" t="b">
        <f t="shared" si="4"/>
        <v>1</v>
      </c>
      <c r="H82" s="3027" t="s">
        <v>1508</v>
      </c>
      <c r="J82" s="3027" t="b">
        <f t="shared" si="5"/>
        <v>1</v>
      </c>
      <c r="K82" s="3027" t="s">
        <v>1515</v>
      </c>
      <c r="M82" s="3119" t="s">
        <v>477</v>
      </c>
    </row>
    <row r="83" spans="1:13" hidden="1" x14ac:dyDescent="0.3">
      <c r="A83" s="3022">
        <v>4620</v>
      </c>
      <c r="B83" s="3012" t="s">
        <v>217</v>
      </c>
      <c r="C83" s="3012" t="str">
        <f t="shared" si="3"/>
        <v>4620 CARDIAC REHAB</v>
      </c>
      <c r="D83" s="3022" t="s">
        <v>442</v>
      </c>
      <c r="E83" s="3030"/>
      <c r="F83" s="3031" t="s">
        <v>1509</v>
      </c>
      <c r="G83" s="3027" t="b">
        <f t="shared" si="4"/>
        <v>1</v>
      </c>
      <c r="H83" s="3027" t="s">
        <v>1509</v>
      </c>
      <c r="J83" s="3027" t="b">
        <f t="shared" si="5"/>
        <v>1</v>
      </c>
      <c r="K83" s="3027" t="s">
        <v>1515</v>
      </c>
      <c r="M83" s="3119" t="s">
        <v>442</v>
      </c>
    </row>
    <row r="84" spans="1:13" hidden="1" x14ac:dyDescent="0.3">
      <c r="A84" s="3022">
        <v>4630</v>
      </c>
      <c r="B84" s="3012" t="s">
        <v>2836</v>
      </c>
      <c r="C84" s="3012" t="str">
        <f t="shared" si="3"/>
        <v>4630 ROCHESTER CARDPULM GROUP (RCPG)</v>
      </c>
      <c r="D84" s="3022" t="s">
        <v>1779</v>
      </c>
      <c r="E84" s="3030"/>
      <c r="F84" s="3031" t="s">
        <v>1779</v>
      </c>
      <c r="G84" s="3027" t="b">
        <f t="shared" si="4"/>
        <v>1</v>
      </c>
      <c r="H84" s="3027" t="s">
        <v>1779</v>
      </c>
      <c r="J84" s="3027" t="b">
        <f t="shared" si="5"/>
        <v>1</v>
      </c>
      <c r="K84" s="3027" t="s">
        <v>1515</v>
      </c>
      <c r="M84" s="3119" t="s">
        <v>1779</v>
      </c>
    </row>
    <row r="85" spans="1:13" hidden="1" x14ac:dyDescent="0.3">
      <c r="A85" s="3022">
        <v>4640</v>
      </c>
      <c r="B85" s="3012" t="s">
        <v>2837</v>
      </c>
      <c r="C85" s="3012" t="str">
        <f t="shared" si="3"/>
        <v>4640 NUCLEAR CARDIOLOGY</v>
      </c>
      <c r="D85" s="3022" t="s">
        <v>41</v>
      </c>
      <c r="E85" s="3030"/>
      <c r="F85" s="3031" t="s">
        <v>1510</v>
      </c>
      <c r="G85" s="3027" t="b">
        <f t="shared" si="4"/>
        <v>1</v>
      </c>
      <c r="H85" s="3027" t="s">
        <v>1510</v>
      </c>
      <c r="J85" s="3027" t="b">
        <f t="shared" si="5"/>
        <v>1</v>
      </c>
      <c r="K85" s="3027" t="s">
        <v>1515</v>
      </c>
      <c r="M85" s="3119" t="s">
        <v>41</v>
      </c>
    </row>
    <row r="86" spans="1:13" hidden="1" x14ac:dyDescent="0.3">
      <c r="A86" s="3022">
        <v>4650</v>
      </c>
      <c r="B86" s="3012" t="e">
        <v>#N/A</v>
      </c>
      <c r="C86" s="3012" t="e">
        <f t="shared" si="3"/>
        <v>#N/A</v>
      </c>
      <c r="D86" s="3022" t="s">
        <v>42</v>
      </c>
      <c r="E86" s="3030"/>
      <c r="F86" s="3031" t="s">
        <v>1511</v>
      </c>
      <c r="G86" s="3027" t="e">
        <f t="shared" si="4"/>
        <v>#N/A</v>
      </c>
      <c r="H86" s="3027" t="e">
        <v>#N/A</v>
      </c>
      <c r="J86" s="3027" t="e">
        <f t="shared" si="5"/>
        <v>#N/A</v>
      </c>
      <c r="K86" s="3027" t="e">
        <v>#N/A</v>
      </c>
      <c r="M86" s="3119" t="s">
        <v>42</v>
      </c>
    </row>
    <row r="87" spans="1:13" hidden="1" x14ac:dyDescent="0.3">
      <c r="A87" s="3022">
        <v>4660</v>
      </c>
      <c r="B87" s="3012" t="s">
        <v>3449</v>
      </c>
      <c r="C87" s="3012" t="str">
        <f t="shared" si="3"/>
        <v>4660 AC CARDIOLOGY  ADJs</v>
      </c>
      <c r="D87" s="3022" t="s">
        <v>43</v>
      </c>
      <c r="E87" s="3030"/>
      <c r="F87" s="3031" t="s">
        <v>2284</v>
      </c>
      <c r="G87" s="3027" t="b">
        <f t="shared" si="4"/>
        <v>0</v>
      </c>
      <c r="H87" s="3027" t="s">
        <v>3988</v>
      </c>
      <c r="J87" s="3027" t="b">
        <f t="shared" si="5"/>
        <v>0</v>
      </c>
      <c r="K87" s="3027" t="s">
        <v>1515</v>
      </c>
      <c r="M87" s="3119" t="s">
        <v>43</v>
      </c>
    </row>
    <row r="88" spans="1:13" hidden="1" x14ac:dyDescent="0.3">
      <c r="A88" s="3022">
        <v>4680</v>
      </c>
      <c r="B88" s="3012" t="s">
        <v>2840</v>
      </c>
      <c r="C88" s="3012" t="str">
        <f t="shared" si="3"/>
        <v>4680 HEART STATION</v>
      </c>
      <c r="D88" s="3022" t="s">
        <v>44</v>
      </c>
      <c r="E88" s="3030"/>
      <c r="F88" s="3031" t="s">
        <v>1512</v>
      </c>
      <c r="G88" s="3027" t="b">
        <f t="shared" si="4"/>
        <v>1</v>
      </c>
      <c r="H88" s="3027" t="s">
        <v>1512</v>
      </c>
      <c r="J88" s="3027" t="b">
        <f t="shared" si="5"/>
        <v>1</v>
      </c>
      <c r="K88" s="3027" t="s">
        <v>1515</v>
      </c>
      <c r="M88" s="3119" t="s">
        <v>44</v>
      </c>
    </row>
    <row r="89" spans="1:13" hidden="1" x14ac:dyDescent="0.3">
      <c r="A89" s="3022">
        <v>4690</v>
      </c>
      <c r="B89" s="3012" t="s">
        <v>2841</v>
      </c>
      <c r="C89" s="3012" t="str">
        <f t="shared" si="3"/>
        <v>4690 LAKESIDE CARDIOLOGY</v>
      </c>
      <c r="D89" s="3022" t="s">
        <v>749</v>
      </c>
      <c r="E89" s="3030"/>
      <c r="F89" s="3031" t="s">
        <v>1513</v>
      </c>
      <c r="G89" s="3027" t="b">
        <f t="shared" si="4"/>
        <v>1</v>
      </c>
      <c r="H89" s="3027" t="s">
        <v>1513</v>
      </c>
      <c r="J89" s="3027" t="b">
        <f t="shared" si="5"/>
        <v>1</v>
      </c>
      <c r="K89" s="3027" t="s">
        <v>1515</v>
      </c>
      <c r="M89" s="3119" t="s">
        <v>749</v>
      </c>
    </row>
    <row r="90" spans="1:13" hidden="1" x14ac:dyDescent="0.3">
      <c r="A90" s="3022">
        <v>4700</v>
      </c>
      <c r="B90" s="3012" t="s">
        <v>2842</v>
      </c>
      <c r="C90" s="3012" t="str">
        <f t="shared" si="3"/>
        <v>4700 ELECTROPHYSIOLOGY</v>
      </c>
      <c r="D90" s="3022" t="s">
        <v>45</v>
      </c>
      <c r="E90" s="3030"/>
      <c r="F90" s="3031" t="s">
        <v>1517</v>
      </c>
      <c r="G90" s="3027" t="b">
        <f t="shared" si="4"/>
        <v>1</v>
      </c>
      <c r="H90" s="3027" t="s">
        <v>1517</v>
      </c>
      <c r="J90" s="3027" t="b">
        <f t="shared" si="5"/>
        <v>1</v>
      </c>
      <c r="K90" s="3027" t="s">
        <v>1515</v>
      </c>
      <c r="M90" s="3119" t="s">
        <v>45</v>
      </c>
    </row>
    <row r="91" spans="1:13" hidden="1" x14ac:dyDescent="0.3">
      <c r="A91" s="3032">
        <v>20</v>
      </c>
      <c r="B91" s="3012" t="e">
        <v>#N/A</v>
      </c>
      <c r="C91" s="3012" t="e">
        <f t="shared" si="3"/>
        <v>#N/A</v>
      </c>
      <c r="D91" s="3032" t="s">
        <v>908</v>
      </c>
      <c r="E91" s="3030"/>
      <c r="F91" s="3016" t="s">
        <v>2609</v>
      </c>
      <c r="G91" s="3027" t="e">
        <f t="shared" si="4"/>
        <v>#N/A</v>
      </c>
      <c r="H91" s="3027" t="e">
        <v>#N/A</v>
      </c>
      <c r="J91" s="3027" t="e">
        <f t="shared" si="5"/>
        <v>#N/A</v>
      </c>
      <c r="K91" s="3027" t="e">
        <v>#N/A</v>
      </c>
      <c r="M91" s="3120" t="s">
        <v>908</v>
      </c>
    </row>
    <row r="92" spans="1:13" hidden="1" x14ac:dyDescent="0.3">
      <c r="A92" s="3022">
        <v>4570</v>
      </c>
      <c r="B92" s="3012" t="s">
        <v>2831</v>
      </c>
      <c r="C92" s="3012" t="str">
        <f t="shared" si="3"/>
        <v>4570 CATH/EP PRE-POST CARE</v>
      </c>
      <c r="D92" s="3022" t="s">
        <v>244</v>
      </c>
      <c r="E92" s="3030"/>
      <c r="F92" s="3031" t="s">
        <v>1505</v>
      </c>
      <c r="G92" s="3027" t="b">
        <f t="shared" si="4"/>
        <v>1</v>
      </c>
      <c r="H92" s="3027" t="s">
        <v>1505</v>
      </c>
      <c r="J92" s="3027" t="b">
        <f t="shared" si="5"/>
        <v>1</v>
      </c>
      <c r="K92" s="3027" t="s">
        <v>1515</v>
      </c>
      <c r="M92" s="3119" t="s">
        <v>244</v>
      </c>
    </row>
    <row r="93" spans="1:13" hidden="1" x14ac:dyDescent="0.3">
      <c r="A93" s="3022">
        <v>4580</v>
      </c>
      <c r="B93" s="3012" t="s">
        <v>2832</v>
      </c>
      <c r="C93" s="3012" t="str">
        <f t="shared" si="3"/>
        <v>4580 CARDIAC CATH</v>
      </c>
      <c r="D93" s="3022" t="s">
        <v>40</v>
      </c>
      <c r="E93" s="3030"/>
      <c r="F93" s="3031" t="s">
        <v>1516</v>
      </c>
      <c r="G93" s="3027" t="b">
        <f t="shared" si="4"/>
        <v>1</v>
      </c>
      <c r="H93" s="3027" t="s">
        <v>1516</v>
      </c>
      <c r="J93" s="3027" t="b">
        <f t="shared" si="5"/>
        <v>1</v>
      </c>
      <c r="K93" s="3027" t="s">
        <v>1515</v>
      </c>
      <c r="M93" s="3119" t="s">
        <v>40</v>
      </c>
    </row>
    <row r="94" spans="1:13" hidden="1" x14ac:dyDescent="0.3">
      <c r="A94" s="3022">
        <v>4590</v>
      </c>
      <c r="B94" s="3012" t="s">
        <v>2833</v>
      </c>
      <c r="C94" s="3012" t="str">
        <f t="shared" si="3"/>
        <v>4590 VAD MAINT SUPPLIES</v>
      </c>
      <c r="D94" s="3022" t="s">
        <v>847</v>
      </c>
      <c r="E94" s="3030"/>
      <c r="F94" s="3031" t="s">
        <v>1506</v>
      </c>
      <c r="G94" s="3027" t="b">
        <f t="shared" si="4"/>
        <v>1</v>
      </c>
      <c r="H94" s="3027" t="s">
        <v>1506</v>
      </c>
      <c r="J94" s="3027" t="b">
        <f t="shared" si="5"/>
        <v>1</v>
      </c>
      <c r="K94" s="3027" t="s">
        <v>1515</v>
      </c>
      <c r="M94" s="3119" t="s">
        <v>847</v>
      </c>
    </row>
    <row r="95" spans="1:13" hidden="1" x14ac:dyDescent="0.3">
      <c r="A95" s="3022">
        <v>4600</v>
      </c>
      <c r="B95" s="3012" t="s">
        <v>2834</v>
      </c>
      <c r="C95" s="3012" t="str">
        <f t="shared" si="3"/>
        <v>4600 SMH ECHOCARDIOLOGY</v>
      </c>
      <c r="D95" s="3022" t="s">
        <v>441</v>
      </c>
      <c r="E95" s="3030"/>
      <c r="F95" s="3031" t="s">
        <v>1507</v>
      </c>
      <c r="G95" s="3027" t="b">
        <f t="shared" si="4"/>
        <v>1</v>
      </c>
      <c r="H95" s="3027" t="s">
        <v>1507</v>
      </c>
      <c r="J95" s="3027" t="b">
        <f t="shared" si="5"/>
        <v>1</v>
      </c>
      <c r="K95" s="3027" t="s">
        <v>1515</v>
      </c>
      <c r="M95" s="3119" t="s">
        <v>441</v>
      </c>
    </row>
    <row r="96" spans="1:13" hidden="1" x14ac:dyDescent="0.3">
      <c r="A96" s="3022">
        <v>4610</v>
      </c>
      <c r="B96" s="3012" t="s">
        <v>2835</v>
      </c>
      <c r="C96" s="3012" t="str">
        <f t="shared" si="3"/>
        <v>4610 CLINTON CROSSINGS ECHOCARDIOLOGY</v>
      </c>
      <c r="D96" s="3022" t="s">
        <v>477</v>
      </c>
      <c r="E96" s="3030"/>
      <c r="F96" s="3031" t="s">
        <v>1508</v>
      </c>
      <c r="G96" s="3027" t="b">
        <f t="shared" si="4"/>
        <v>1</v>
      </c>
      <c r="H96" s="3027" t="s">
        <v>1508</v>
      </c>
      <c r="J96" s="3027" t="b">
        <f t="shared" si="5"/>
        <v>1</v>
      </c>
      <c r="K96" s="3027" t="s">
        <v>1515</v>
      </c>
      <c r="M96" s="3119" t="s">
        <v>477</v>
      </c>
    </row>
    <row r="97" spans="1:13" hidden="1" x14ac:dyDescent="0.3">
      <c r="A97" s="3022">
        <v>4620</v>
      </c>
      <c r="B97" s="3012" t="s">
        <v>217</v>
      </c>
      <c r="C97" s="3012" t="str">
        <f t="shared" si="3"/>
        <v>4620 CARDIAC REHAB</v>
      </c>
      <c r="D97" s="3022" t="s">
        <v>442</v>
      </c>
      <c r="E97" s="3030"/>
      <c r="F97" s="3031" t="s">
        <v>1509</v>
      </c>
      <c r="G97" s="3027" t="b">
        <f t="shared" si="4"/>
        <v>1</v>
      </c>
      <c r="H97" s="3027" t="s">
        <v>1509</v>
      </c>
      <c r="J97" s="3027" t="b">
        <f t="shared" si="5"/>
        <v>1</v>
      </c>
      <c r="K97" s="3027" t="s">
        <v>1515</v>
      </c>
      <c r="M97" s="3119" t="s">
        <v>442</v>
      </c>
    </row>
    <row r="98" spans="1:13" hidden="1" x14ac:dyDescent="0.3">
      <c r="A98" s="3022">
        <v>4630</v>
      </c>
      <c r="B98" s="3012" t="s">
        <v>2836</v>
      </c>
      <c r="C98" s="3012" t="str">
        <f t="shared" si="3"/>
        <v>4630 ROCHESTER CARDPULM GROUP (RCPG)</v>
      </c>
      <c r="D98" s="3022" t="s">
        <v>1779</v>
      </c>
      <c r="E98" s="3030"/>
      <c r="F98" s="3031" t="s">
        <v>1779</v>
      </c>
      <c r="G98" s="3027" t="b">
        <f t="shared" si="4"/>
        <v>1</v>
      </c>
      <c r="H98" s="3027" t="s">
        <v>1779</v>
      </c>
      <c r="J98" s="3027" t="b">
        <f t="shared" si="5"/>
        <v>1</v>
      </c>
      <c r="K98" s="3027" t="s">
        <v>1515</v>
      </c>
      <c r="M98" s="3119" t="s">
        <v>1779</v>
      </c>
    </row>
    <row r="99" spans="1:13" hidden="1" x14ac:dyDescent="0.3">
      <c r="A99" s="3022">
        <v>4640</v>
      </c>
      <c r="B99" s="3012" t="s">
        <v>2837</v>
      </c>
      <c r="C99" s="3012" t="str">
        <f t="shared" si="3"/>
        <v>4640 NUCLEAR CARDIOLOGY</v>
      </c>
      <c r="D99" s="3022" t="s">
        <v>41</v>
      </c>
      <c r="E99" s="3030"/>
      <c r="F99" s="3031" t="s">
        <v>1510</v>
      </c>
      <c r="G99" s="3027" t="b">
        <f t="shared" si="4"/>
        <v>1</v>
      </c>
      <c r="H99" s="3027" t="s">
        <v>1510</v>
      </c>
      <c r="J99" s="3027" t="b">
        <f t="shared" si="5"/>
        <v>1</v>
      </c>
      <c r="K99" s="3027" t="s">
        <v>1515</v>
      </c>
      <c r="M99" s="3119" t="s">
        <v>41</v>
      </c>
    </row>
    <row r="100" spans="1:13" hidden="1" x14ac:dyDescent="0.3">
      <c r="A100" s="3022">
        <v>4650</v>
      </c>
      <c r="B100" s="3012" t="e">
        <v>#N/A</v>
      </c>
      <c r="C100" s="3012" t="e">
        <f t="shared" si="3"/>
        <v>#N/A</v>
      </c>
      <c r="D100" s="3022" t="s">
        <v>42</v>
      </c>
      <c r="E100" s="3030"/>
      <c r="F100" s="3031" t="s">
        <v>1511</v>
      </c>
      <c r="G100" s="3027" t="e">
        <f t="shared" si="4"/>
        <v>#N/A</v>
      </c>
      <c r="H100" s="3027" t="e">
        <v>#N/A</v>
      </c>
      <c r="J100" s="3027" t="e">
        <f t="shared" si="5"/>
        <v>#N/A</v>
      </c>
      <c r="K100" s="3027" t="e">
        <v>#N/A</v>
      </c>
      <c r="M100" s="3119" t="s">
        <v>42</v>
      </c>
    </row>
    <row r="101" spans="1:13" hidden="1" x14ac:dyDescent="0.3">
      <c r="A101" s="3022">
        <v>4660</v>
      </c>
      <c r="B101" s="3012" t="s">
        <v>3449</v>
      </c>
      <c r="C101" s="3012" t="str">
        <f t="shared" si="3"/>
        <v>4660 AC CARDIOLOGY  ADJs</v>
      </c>
      <c r="D101" s="3022" t="s">
        <v>43</v>
      </c>
      <c r="E101" s="3030"/>
      <c r="F101" s="3031" t="s">
        <v>2284</v>
      </c>
      <c r="G101" s="3027" t="b">
        <f t="shared" si="4"/>
        <v>0</v>
      </c>
      <c r="H101" s="3027" t="s">
        <v>3989</v>
      </c>
      <c r="J101" s="3027" t="b">
        <f t="shared" si="5"/>
        <v>0</v>
      </c>
      <c r="K101" s="3027" t="s">
        <v>1515</v>
      </c>
      <c r="M101" s="3119" t="s">
        <v>43</v>
      </c>
    </row>
    <row r="102" spans="1:13" hidden="1" x14ac:dyDescent="0.3">
      <c r="A102" s="3022">
        <v>4680</v>
      </c>
      <c r="B102" s="3012" t="s">
        <v>2840</v>
      </c>
      <c r="C102" s="3012" t="str">
        <f t="shared" si="3"/>
        <v>4680 HEART STATION</v>
      </c>
      <c r="D102" s="3022" t="s">
        <v>44</v>
      </c>
      <c r="E102" s="3030"/>
      <c r="F102" s="3031" t="s">
        <v>1512</v>
      </c>
      <c r="G102" s="3027" t="b">
        <f t="shared" si="4"/>
        <v>1</v>
      </c>
      <c r="H102" s="3027" t="s">
        <v>1512</v>
      </c>
      <c r="J102" s="3027" t="b">
        <f t="shared" si="5"/>
        <v>1</v>
      </c>
      <c r="K102" s="3027" t="s">
        <v>1515</v>
      </c>
      <c r="M102" s="3119" t="s">
        <v>44</v>
      </c>
    </row>
    <row r="103" spans="1:13" hidden="1" x14ac:dyDescent="0.3">
      <c r="A103" s="3022">
        <v>4690</v>
      </c>
      <c r="B103" s="3012" t="s">
        <v>2841</v>
      </c>
      <c r="C103" s="3012" t="str">
        <f t="shared" si="3"/>
        <v>4690 LAKESIDE CARDIOLOGY</v>
      </c>
      <c r="D103" s="3022" t="s">
        <v>749</v>
      </c>
      <c r="E103" s="3030"/>
      <c r="F103" s="3031" t="s">
        <v>1513</v>
      </c>
      <c r="G103" s="3027" t="b">
        <f t="shared" si="4"/>
        <v>1</v>
      </c>
      <c r="H103" s="3027" t="s">
        <v>1513</v>
      </c>
      <c r="J103" s="3027" t="b">
        <f t="shared" si="5"/>
        <v>1</v>
      </c>
      <c r="K103" s="3027" t="s">
        <v>1515</v>
      </c>
      <c r="M103" s="3119" t="s">
        <v>749</v>
      </c>
    </row>
    <row r="104" spans="1:13" hidden="1" x14ac:dyDescent="0.3">
      <c r="A104" s="3022">
        <v>4700</v>
      </c>
      <c r="B104" s="3012" t="s">
        <v>2842</v>
      </c>
      <c r="C104" s="3012" t="str">
        <f t="shared" si="3"/>
        <v>4700 ELECTROPHYSIOLOGY</v>
      </c>
      <c r="D104" s="3022" t="s">
        <v>45</v>
      </c>
      <c r="E104" s="3030"/>
      <c r="F104" s="3031" t="s">
        <v>1517</v>
      </c>
      <c r="G104" s="3027" t="b">
        <f t="shared" si="4"/>
        <v>1</v>
      </c>
      <c r="H104" s="3027" t="s">
        <v>1517</v>
      </c>
      <c r="J104" s="3027" t="b">
        <f t="shared" si="5"/>
        <v>1</v>
      </c>
      <c r="K104" s="3027" t="s">
        <v>1515</v>
      </c>
      <c r="M104" s="3119" t="s">
        <v>45</v>
      </c>
    </row>
    <row r="105" spans="1:13" hidden="1" x14ac:dyDescent="0.3">
      <c r="A105" s="3032">
        <v>20</v>
      </c>
      <c r="B105" s="3012" t="e">
        <v>#N/A</v>
      </c>
      <c r="C105" s="3012" t="e">
        <f t="shared" si="3"/>
        <v>#N/A</v>
      </c>
      <c r="D105" s="3032" t="s">
        <v>909</v>
      </c>
      <c r="E105" s="3030"/>
      <c r="F105" s="3016" t="s">
        <v>2610</v>
      </c>
      <c r="G105" s="3027" t="e">
        <f t="shared" si="4"/>
        <v>#N/A</v>
      </c>
      <c r="H105" s="3027" t="e">
        <v>#N/A</v>
      </c>
      <c r="J105" s="3027" t="e">
        <f t="shared" si="5"/>
        <v>#N/A</v>
      </c>
      <c r="K105" s="3027" t="e">
        <v>#N/A</v>
      </c>
      <c r="M105" s="3120" t="s">
        <v>909</v>
      </c>
    </row>
    <row r="106" spans="1:13" hidden="1" x14ac:dyDescent="0.3">
      <c r="A106" s="3022" t="e">
        <v>#VALUE!</v>
      </c>
      <c r="B106" s="3012" t="e">
        <v>#VALUE!</v>
      </c>
      <c r="C106" s="3012" t="e">
        <f t="shared" si="3"/>
        <v>#VALUE!</v>
      </c>
      <c r="D106" s="3022"/>
      <c r="E106" s="3030"/>
      <c r="F106" s="3034"/>
      <c r="G106" s="3027" t="e">
        <f t="shared" si="4"/>
        <v>#VALUE!</v>
      </c>
      <c r="H106" s="3027" t="e">
        <v>#VALUE!</v>
      </c>
      <c r="J106" s="3027" t="e">
        <f t="shared" si="5"/>
        <v>#VALUE!</v>
      </c>
      <c r="K106" s="3027" t="e">
        <v>#VALUE!</v>
      </c>
      <c r="M106" s="3119"/>
    </row>
    <row r="107" spans="1:13" hidden="1" x14ac:dyDescent="0.3">
      <c r="A107" s="3032">
        <v>20</v>
      </c>
      <c r="B107" s="3012" t="e">
        <v>#N/A</v>
      </c>
      <c r="C107" s="3012" t="e">
        <f t="shared" si="3"/>
        <v>#N/A</v>
      </c>
      <c r="D107" s="3032" t="s">
        <v>880</v>
      </c>
      <c r="E107" s="3035"/>
      <c r="F107" s="3036" t="s">
        <v>880</v>
      </c>
      <c r="G107" s="3027" t="e">
        <f t="shared" si="4"/>
        <v>#N/A</v>
      </c>
      <c r="H107" s="3027" t="e">
        <v>#N/A</v>
      </c>
      <c r="J107" s="3027" t="e">
        <f t="shared" si="5"/>
        <v>#N/A</v>
      </c>
      <c r="K107" s="3027" t="e">
        <v>#N/A</v>
      </c>
      <c r="M107" s="3120" t="s">
        <v>880</v>
      </c>
    </row>
    <row r="108" spans="1:13" hidden="1" x14ac:dyDescent="0.3">
      <c r="A108" s="3039" t="e">
        <v>#VALUE!</v>
      </c>
      <c r="B108" s="3012" t="e">
        <v>#VALUE!</v>
      </c>
      <c r="C108" s="3012" t="e">
        <f t="shared" si="3"/>
        <v>#VALUE!</v>
      </c>
      <c r="D108" s="3039" t="s">
        <v>204</v>
      </c>
      <c r="E108" s="3040"/>
      <c r="F108" s="43" t="s">
        <v>204</v>
      </c>
      <c r="G108" s="3027" t="e">
        <f t="shared" si="4"/>
        <v>#VALUE!</v>
      </c>
      <c r="H108" s="3027" t="e">
        <v>#VALUE!</v>
      </c>
      <c r="J108" s="3027" t="e">
        <f t="shared" si="5"/>
        <v>#VALUE!</v>
      </c>
      <c r="K108" s="3027" t="e">
        <v>#VALUE!</v>
      </c>
      <c r="M108" s="3122" t="s">
        <v>204</v>
      </c>
    </row>
    <row r="109" spans="1:13" hidden="1" x14ac:dyDescent="0.3">
      <c r="A109" s="3041">
        <v>4620</v>
      </c>
      <c r="B109" s="3012" t="s">
        <v>217</v>
      </c>
      <c r="C109" s="3012" t="str">
        <f t="shared" si="3"/>
        <v>4620 CARDIAC REHAB</v>
      </c>
      <c r="D109" s="3041" t="s">
        <v>3990</v>
      </c>
      <c r="E109" s="3042" t="s">
        <v>675</v>
      </c>
      <c r="F109" s="3043" t="s">
        <v>3990</v>
      </c>
      <c r="G109" s="3027" t="b">
        <f t="shared" si="4"/>
        <v>1</v>
      </c>
      <c r="H109" s="3027" t="s">
        <v>1509</v>
      </c>
      <c r="J109" s="3027" t="b">
        <f t="shared" si="5"/>
        <v>0</v>
      </c>
      <c r="K109" s="3027" t="s">
        <v>1515</v>
      </c>
      <c r="M109" s="3123" t="s">
        <v>430</v>
      </c>
    </row>
    <row r="110" spans="1:13" hidden="1" x14ac:dyDescent="0.3">
      <c r="A110" s="3052">
        <v>4620</v>
      </c>
      <c r="B110" s="3012" t="s">
        <v>217</v>
      </c>
      <c r="C110" s="3012" t="str">
        <f t="shared" si="3"/>
        <v>4620 CARDIAC REHAB</v>
      </c>
      <c r="D110" s="3052" t="s">
        <v>3991</v>
      </c>
      <c r="E110" s="3045" t="s">
        <v>674</v>
      </c>
      <c r="F110" s="3053" t="s">
        <v>3991</v>
      </c>
      <c r="G110" s="3027" t="b">
        <f t="shared" si="4"/>
        <v>1</v>
      </c>
      <c r="H110" s="3027" t="s">
        <v>1509</v>
      </c>
      <c r="J110" s="3027" t="b">
        <f t="shared" si="5"/>
        <v>0</v>
      </c>
      <c r="K110" s="3027" t="s">
        <v>1515</v>
      </c>
      <c r="M110" s="3127" t="s">
        <v>205</v>
      </c>
    </row>
    <row r="111" spans="1:13" hidden="1" x14ac:dyDescent="0.3">
      <c r="A111" s="3027" t="e">
        <v>#VALUE!</v>
      </c>
      <c r="B111" s="3012" t="e">
        <v>#VALUE!</v>
      </c>
      <c r="C111" s="3012" t="e">
        <f t="shared" si="3"/>
        <v>#VALUE!</v>
      </c>
      <c r="F111" s="3090"/>
      <c r="G111" s="3027" t="e">
        <f t="shared" si="4"/>
        <v>#VALUE!</v>
      </c>
      <c r="H111" s="3027" t="e">
        <v>#VALUE!</v>
      </c>
      <c r="J111" s="3027" t="e">
        <f t="shared" si="5"/>
        <v>#VALUE!</v>
      </c>
      <c r="K111" s="3027" t="e">
        <v>#VALUE!</v>
      </c>
    </row>
    <row r="112" spans="1:13" hidden="1" x14ac:dyDescent="0.3">
      <c r="A112" s="3014" t="e">
        <v>#VALUE!</v>
      </c>
      <c r="B112" s="3012" t="e">
        <v>#VALUE!</v>
      </c>
      <c r="C112" s="3012" t="e">
        <f t="shared" si="3"/>
        <v>#VALUE!</v>
      </c>
      <c r="D112" s="3014" t="s">
        <v>325</v>
      </c>
      <c r="E112" s="3014"/>
      <c r="F112" s="3048"/>
      <c r="G112" s="3027" t="e">
        <f t="shared" si="4"/>
        <v>#VALUE!</v>
      </c>
      <c r="H112" s="3027" t="e">
        <v>#VALUE!</v>
      </c>
      <c r="J112" s="3027" t="e">
        <f t="shared" si="5"/>
        <v>#VALUE!</v>
      </c>
      <c r="K112" s="3027" t="e">
        <v>#VALUE!</v>
      </c>
      <c r="M112" s="3117" t="s">
        <v>325</v>
      </c>
    </row>
    <row r="113" spans="1:13" x14ac:dyDescent="0.3">
      <c r="A113" s="3028">
        <v>6740</v>
      </c>
      <c r="B113" s="3012" t="s">
        <v>489</v>
      </c>
      <c r="C113" s="3012" t="str">
        <f t="shared" si="3"/>
        <v>6740 OPD-SURGERY</v>
      </c>
      <c r="D113" s="3028" t="s">
        <v>492</v>
      </c>
      <c r="E113" s="3054"/>
      <c r="F113" s="1915" t="s">
        <v>3992</v>
      </c>
      <c r="G113" s="3027" t="b">
        <f t="shared" si="4"/>
        <v>0</v>
      </c>
      <c r="H113" s="3027" t="s">
        <v>3992</v>
      </c>
      <c r="I113" s="3155">
        <v>10</v>
      </c>
      <c r="J113" s="3027" t="b">
        <f t="shared" si="5"/>
        <v>1</v>
      </c>
      <c r="K113" s="3027" t="s">
        <v>1522</v>
      </c>
      <c r="M113" s="3118" t="s">
        <v>492</v>
      </c>
    </row>
    <row r="114" spans="1:13" x14ac:dyDescent="0.3">
      <c r="A114" s="3028">
        <v>6750</v>
      </c>
      <c r="B114" s="3012" t="s">
        <v>789</v>
      </c>
      <c r="C114" s="3012" t="str">
        <f t="shared" si="3"/>
        <v>6750 WOUND HEALING CENTER</v>
      </c>
      <c r="D114" s="3028" t="s">
        <v>670</v>
      </c>
      <c r="E114" s="3054"/>
      <c r="F114" s="3055" t="s">
        <v>3997</v>
      </c>
      <c r="G114" s="3027" t="b">
        <f t="shared" si="4"/>
        <v>0</v>
      </c>
      <c r="H114" s="3027" t="s">
        <v>3997</v>
      </c>
      <c r="I114" s="3155">
        <v>11</v>
      </c>
      <c r="J114" s="3027" t="b">
        <f t="shared" si="5"/>
        <v>1</v>
      </c>
      <c r="K114" s="3027" t="s">
        <v>1522</v>
      </c>
      <c r="M114" s="3118" t="s">
        <v>670</v>
      </c>
    </row>
    <row r="115" spans="1:13" hidden="1" x14ac:dyDescent="0.3">
      <c r="A115" s="3022">
        <v>6751</v>
      </c>
      <c r="B115" s="3012" t="s">
        <v>2901</v>
      </c>
      <c r="C115" s="3012" t="str">
        <f t="shared" si="3"/>
        <v>6751 STRONG WEST MULTI-SPECIALITY SUITE</v>
      </c>
      <c r="D115" s="3022" t="s">
        <v>3868</v>
      </c>
      <c r="E115" s="3030"/>
      <c r="F115" s="3033" t="s">
        <v>3868</v>
      </c>
      <c r="G115" s="3027" t="b">
        <f t="shared" si="4"/>
        <v>1</v>
      </c>
      <c r="H115" s="3027" t="s">
        <v>3868</v>
      </c>
      <c r="J115" s="3027" t="b">
        <f t="shared" si="5"/>
        <v>1</v>
      </c>
      <c r="K115" s="3027" t="s">
        <v>1522</v>
      </c>
      <c r="M115" s="3119" t="s">
        <v>3868</v>
      </c>
    </row>
    <row r="116" spans="1:13" hidden="1" x14ac:dyDescent="0.3">
      <c r="A116" s="3022">
        <v>6760</v>
      </c>
      <c r="B116" s="3012" t="e">
        <v>#N/A</v>
      </c>
      <c r="C116" s="3012" t="e">
        <f t="shared" si="3"/>
        <v>#N/A</v>
      </c>
      <c r="D116" s="3022" t="s">
        <v>4023</v>
      </c>
      <c r="E116" s="3030"/>
      <c r="F116" s="3033" t="s">
        <v>4024</v>
      </c>
      <c r="G116" s="3027" t="e">
        <f t="shared" si="4"/>
        <v>#N/A</v>
      </c>
      <c r="H116" s="3027" t="e">
        <v>#N/A</v>
      </c>
      <c r="J116" s="3027" t="e">
        <f t="shared" si="5"/>
        <v>#N/A</v>
      </c>
      <c r="K116" s="3027" t="e">
        <v>#N/A</v>
      </c>
      <c r="M116" s="3119" t="s">
        <v>191</v>
      </c>
    </row>
    <row r="117" spans="1:13" hidden="1" x14ac:dyDescent="0.3">
      <c r="A117" s="3022">
        <v>6780</v>
      </c>
      <c r="B117" s="3012" t="s">
        <v>2904</v>
      </c>
      <c r="C117" s="3012" t="str">
        <f t="shared" si="3"/>
        <v>6780 ESOPHAGEAL DIAGNOSTIC LAB</v>
      </c>
      <c r="D117" s="3022" t="s">
        <v>29</v>
      </c>
      <c r="E117" s="3030"/>
      <c r="F117" s="3031" t="s">
        <v>1521</v>
      </c>
      <c r="G117" s="3027" t="b">
        <f t="shared" si="4"/>
        <v>1</v>
      </c>
      <c r="H117" s="3027" t="s">
        <v>1521</v>
      </c>
      <c r="J117" s="3027" t="b">
        <f t="shared" si="5"/>
        <v>1</v>
      </c>
      <c r="K117" s="3027" t="s">
        <v>1522</v>
      </c>
      <c r="M117" s="3119" t="s">
        <v>29</v>
      </c>
    </row>
    <row r="118" spans="1:13" hidden="1" x14ac:dyDescent="0.3">
      <c r="A118" s="3032" t="e">
        <v>#VALUE!</v>
      </c>
      <c r="B118" s="3012" t="e">
        <v>#VALUE!</v>
      </c>
      <c r="C118" s="3012" t="e">
        <f t="shared" si="3"/>
        <v>#VALUE!</v>
      </c>
      <c r="D118" s="3032" t="s">
        <v>910</v>
      </c>
      <c r="E118" s="3030"/>
      <c r="F118" s="3032" t="s">
        <v>2608</v>
      </c>
      <c r="G118" s="3027" t="e">
        <f t="shared" si="4"/>
        <v>#VALUE!</v>
      </c>
      <c r="H118" s="3027" t="e">
        <v>#VALUE!</v>
      </c>
      <c r="J118" s="3027" t="e">
        <f t="shared" si="5"/>
        <v>#VALUE!</v>
      </c>
      <c r="K118" s="3027" t="e">
        <v>#VALUE!</v>
      </c>
      <c r="M118" s="3120" t="s">
        <v>910</v>
      </c>
    </row>
    <row r="119" spans="1:13" hidden="1" x14ac:dyDescent="0.3">
      <c r="A119" s="3022">
        <v>6740</v>
      </c>
      <c r="B119" s="3012" t="s">
        <v>489</v>
      </c>
      <c r="C119" s="3012" t="str">
        <f t="shared" si="3"/>
        <v>6740 OPD-SURGERY</v>
      </c>
      <c r="D119" s="3022" t="s">
        <v>48</v>
      </c>
      <c r="E119" s="3030"/>
      <c r="F119" s="3031" t="s">
        <v>1518</v>
      </c>
      <c r="G119" s="3027" t="b">
        <f t="shared" si="4"/>
        <v>1</v>
      </c>
      <c r="H119" s="3027" t="s">
        <v>1518</v>
      </c>
      <c r="J119" s="3027" t="b">
        <f t="shared" si="5"/>
        <v>1</v>
      </c>
      <c r="K119" s="3027" t="s">
        <v>1522</v>
      </c>
      <c r="M119" s="3119" t="s">
        <v>48</v>
      </c>
    </row>
    <row r="120" spans="1:13" hidden="1" x14ac:dyDescent="0.3">
      <c r="A120" s="3022">
        <v>6750</v>
      </c>
      <c r="B120" s="3012" t="s">
        <v>789</v>
      </c>
      <c r="C120" s="3012" t="str">
        <f t="shared" si="3"/>
        <v>6750 WOUND HEALING CENTER</v>
      </c>
      <c r="D120" s="3022" t="s">
        <v>669</v>
      </c>
      <c r="E120" s="3030"/>
      <c r="F120" s="3031" t="s">
        <v>1519</v>
      </c>
      <c r="G120" s="3027" t="b">
        <f t="shared" si="4"/>
        <v>1</v>
      </c>
      <c r="H120" s="3027" t="s">
        <v>1519</v>
      </c>
      <c r="J120" s="3027" t="b">
        <f t="shared" si="5"/>
        <v>1</v>
      </c>
      <c r="K120" s="3027" t="s">
        <v>1522</v>
      </c>
      <c r="M120" s="3119" t="s">
        <v>669</v>
      </c>
    </row>
    <row r="121" spans="1:13" hidden="1" x14ac:dyDescent="0.3">
      <c r="A121" s="3022">
        <v>6760</v>
      </c>
      <c r="B121" s="3012" t="e">
        <v>#N/A</v>
      </c>
      <c r="C121" s="3012" t="e">
        <f t="shared" si="3"/>
        <v>#N/A</v>
      </c>
      <c r="D121" s="3022" t="s">
        <v>191</v>
      </c>
      <c r="E121" s="3030"/>
      <c r="F121" s="3031" t="s">
        <v>4024</v>
      </c>
      <c r="G121" s="3027" t="e">
        <f t="shared" si="4"/>
        <v>#N/A</v>
      </c>
      <c r="H121" s="3027" t="e">
        <v>#N/A</v>
      </c>
      <c r="J121" s="3027" t="e">
        <f t="shared" si="5"/>
        <v>#N/A</v>
      </c>
      <c r="K121" s="3027" t="e">
        <v>#N/A</v>
      </c>
      <c r="M121" s="3119" t="s">
        <v>191</v>
      </c>
    </row>
    <row r="122" spans="1:13" hidden="1" x14ac:dyDescent="0.3">
      <c r="A122" s="3022">
        <v>6780</v>
      </c>
      <c r="B122" s="3012" t="s">
        <v>2904</v>
      </c>
      <c r="C122" s="3012" t="str">
        <f t="shared" si="3"/>
        <v>6780 ESOPHAGEAL DIAGNOSTIC LAB</v>
      </c>
      <c r="D122" s="3022" t="s">
        <v>29</v>
      </c>
      <c r="E122" s="3030"/>
      <c r="F122" s="3031" t="s">
        <v>1521</v>
      </c>
      <c r="G122" s="3027" t="b">
        <f t="shared" si="4"/>
        <v>1</v>
      </c>
      <c r="H122" s="3027" t="s">
        <v>1521</v>
      </c>
      <c r="J122" s="3027" t="b">
        <f t="shared" si="5"/>
        <v>1</v>
      </c>
      <c r="K122" s="3027" t="s">
        <v>1522</v>
      </c>
      <c r="M122" s="3119" t="s">
        <v>29</v>
      </c>
    </row>
    <row r="123" spans="1:13" hidden="1" x14ac:dyDescent="0.3">
      <c r="A123" s="3032" t="e">
        <v>#VALUE!</v>
      </c>
      <c r="B123" s="3012" t="e">
        <v>#VALUE!</v>
      </c>
      <c r="C123" s="3012" t="e">
        <f t="shared" si="3"/>
        <v>#VALUE!</v>
      </c>
      <c r="D123" s="3032" t="s">
        <v>911</v>
      </c>
      <c r="E123" s="3030"/>
      <c r="F123" s="3016" t="s">
        <v>2609</v>
      </c>
      <c r="G123" s="3027" t="e">
        <f t="shared" si="4"/>
        <v>#VALUE!</v>
      </c>
      <c r="H123" s="3027" t="e">
        <v>#VALUE!</v>
      </c>
      <c r="J123" s="3027" t="e">
        <f t="shared" si="5"/>
        <v>#VALUE!</v>
      </c>
      <c r="K123" s="3027" t="e">
        <v>#VALUE!</v>
      </c>
      <c r="M123" s="3120" t="s">
        <v>911</v>
      </c>
    </row>
    <row r="124" spans="1:13" hidden="1" x14ac:dyDescent="0.3">
      <c r="A124" s="3022">
        <v>6740</v>
      </c>
      <c r="B124" s="3012" t="s">
        <v>489</v>
      </c>
      <c r="C124" s="3012" t="str">
        <f t="shared" si="3"/>
        <v>6740 OPD-SURGERY</v>
      </c>
      <c r="D124" s="3022" t="s">
        <v>48</v>
      </c>
      <c r="E124" s="3030"/>
      <c r="F124" s="3031" t="s">
        <v>1518</v>
      </c>
      <c r="G124" s="3027" t="b">
        <f t="shared" si="4"/>
        <v>1</v>
      </c>
      <c r="H124" s="3027" t="s">
        <v>1518</v>
      </c>
      <c r="J124" s="3027" t="b">
        <f t="shared" si="5"/>
        <v>1</v>
      </c>
      <c r="K124" s="3027" t="s">
        <v>1522</v>
      </c>
      <c r="M124" s="3119" t="s">
        <v>48</v>
      </c>
    </row>
    <row r="125" spans="1:13" hidden="1" x14ac:dyDescent="0.3">
      <c r="A125" s="3022">
        <v>6750</v>
      </c>
      <c r="B125" s="3012" t="s">
        <v>789</v>
      </c>
      <c r="C125" s="3012" t="str">
        <f t="shared" si="3"/>
        <v>6750 WOUND HEALING CENTER</v>
      </c>
      <c r="D125" s="3022" t="s">
        <v>669</v>
      </c>
      <c r="E125" s="3030"/>
      <c r="F125" s="3031" t="s">
        <v>1519</v>
      </c>
      <c r="G125" s="3027" t="b">
        <f t="shared" si="4"/>
        <v>1</v>
      </c>
      <c r="H125" s="3027" t="s">
        <v>1519</v>
      </c>
      <c r="J125" s="3027" t="b">
        <f t="shared" si="5"/>
        <v>1</v>
      </c>
      <c r="K125" s="3027" t="s">
        <v>1522</v>
      </c>
      <c r="M125" s="3119" t="s">
        <v>669</v>
      </c>
    </row>
    <row r="126" spans="1:13" hidden="1" x14ac:dyDescent="0.3">
      <c r="A126" s="3022">
        <v>6760</v>
      </c>
      <c r="B126" s="3012" t="e">
        <v>#N/A</v>
      </c>
      <c r="C126" s="3012" t="e">
        <f t="shared" si="3"/>
        <v>#N/A</v>
      </c>
      <c r="D126" s="3022" t="s">
        <v>191</v>
      </c>
      <c r="E126" s="3030"/>
      <c r="F126" s="3031" t="s">
        <v>4024</v>
      </c>
      <c r="G126" s="3027" t="e">
        <f t="shared" si="4"/>
        <v>#N/A</v>
      </c>
      <c r="H126" s="3027" t="e">
        <v>#N/A</v>
      </c>
      <c r="J126" s="3027" t="e">
        <f t="shared" si="5"/>
        <v>#N/A</v>
      </c>
      <c r="K126" s="3027" t="e">
        <v>#N/A</v>
      </c>
      <c r="M126" s="3119" t="s">
        <v>191</v>
      </c>
    </row>
    <row r="127" spans="1:13" hidden="1" x14ac:dyDescent="0.3">
      <c r="A127" s="3022">
        <v>6780</v>
      </c>
      <c r="B127" s="3012" t="s">
        <v>2904</v>
      </c>
      <c r="C127" s="3012" t="str">
        <f t="shared" si="3"/>
        <v>6780 ESOPHAGEAL DIAGNOSTIC LAB</v>
      </c>
      <c r="D127" s="3022" t="s">
        <v>29</v>
      </c>
      <c r="E127" s="3030"/>
      <c r="F127" s="3031" t="s">
        <v>1521</v>
      </c>
      <c r="G127" s="3027" t="b">
        <f t="shared" si="4"/>
        <v>1</v>
      </c>
      <c r="H127" s="3027" t="s">
        <v>1521</v>
      </c>
      <c r="J127" s="3027" t="b">
        <f t="shared" si="5"/>
        <v>1</v>
      </c>
      <c r="K127" s="3027" t="s">
        <v>1522</v>
      </c>
      <c r="M127" s="3119" t="s">
        <v>29</v>
      </c>
    </row>
    <row r="128" spans="1:13" hidden="1" x14ac:dyDescent="0.3">
      <c r="A128" s="3032" t="e">
        <v>#VALUE!</v>
      </c>
      <c r="B128" s="3012" t="e">
        <v>#VALUE!</v>
      </c>
      <c r="C128" s="3012" t="e">
        <f t="shared" si="3"/>
        <v>#VALUE!</v>
      </c>
      <c r="D128" s="3032" t="s">
        <v>912</v>
      </c>
      <c r="E128" s="3030"/>
      <c r="F128" s="3016" t="s">
        <v>2610</v>
      </c>
      <c r="G128" s="3027" t="e">
        <f t="shared" si="4"/>
        <v>#VALUE!</v>
      </c>
      <c r="H128" s="3027" t="e">
        <v>#VALUE!</v>
      </c>
      <c r="J128" s="3027" t="e">
        <f t="shared" si="5"/>
        <v>#VALUE!</v>
      </c>
      <c r="K128" s="3027" t="e">
        <v>#VALUE!</v>
      </c>
      <c r="M128" s="3120" t="s">
        <v>912</v>
      </c>
    </row>
    <row r="129" spans="1:13" hidden="1" x14ac:dyDescent="0.3">
      <c r="A129" s="3022" t="e">
        <v>#VALUE!</v>
      </c>
      <c r="B129" s="3012" t="e">
        <v>#VALUE!</v>
      </c>
      <c r="C129" s="3012" t="e">
        <f t="shared" si="3"/>
        <v>#VALUE!</v>
      </c>
      <c r="D129" s="3022"/>
      <c r="E129" s="3030"/>
      <c r="F129" s="3034"/>
      <c r="G129" s="3027" t="e">
        <f t="shared" si="4"/>
        <v>#VALUE!</v>
      </c>
      <c r="H129" s="3027" t="e">
        <v>#VALUE!</v>
      </c>
      <c r="J129" s="3027" t="e">
        <f t="shared" si="5"/>
        <v>#VALUE!</v>
      </c>
      <c r="K129" s="3027" t="e">
        <v>#VALUE!</v>
      </c>
      <c r="M129" s="3119"/>
    </row>
    <row r="130" spans="1:13" hidden="1" x14ac:dyDescent="0.3">
      <c r="A130" s="3032" t="e">
        <v>#VALUE!</v>
      </c>
      <c r="B130" s="3012" t="e">
        <v>#VALUE!</v>
      </c>
      <c r="C130" s="3012" t="e">
        <f t="shared" si="3"/>
        <v>#VALUE!</v>
      </c>
      <c r="D130" s="3032" t="s">
        <v>364</v>
      </c>
      <c r="E130" s="3035"/>
      <c r="F130" s="3036" t="s">
        <v>364</v>
      </c>
      <c r="G130" s="3027" t="e">
        <f t="shared" si="4"/>
        <v>#VALUE!</v>
      </c>
      <c r="H130" s="3027" t="e">
        <v>#VALUE!</v>
      </c>
      <c r="J130" s="3027" t="e">
        <f t="shared" si="5"/>
        <v>#VALUE!</v>
      </c>
      <c r="K130" s="3027" t="e">
        <v>#VALUE!</v>
      </c>
      <c r="M130" s="3120" t="s">
        <v>364</v>
      </c>
    </row>
    <row r="131" spans="1:13" hidden="1" x14ac:dyDescent="0.3">
      <c r="A131" s="3039" t="e">
        <v>#VALUE!</v>
      </c>
      <c r="B131" s="3012" t="e">
        <v>#VALUE!</v>
      </c>
      <c r="C131" s="3012" t="e">
        <f t="shared" si="3"/>
        <v>#VALUE!</v>
      </c>
      <c r="D131" s="3039" t="s">
        <v>206</v>
      </c>
      <c r="E131" s="3040"/>
      <c r="F131" s="43" t="s">
        <v>206</v>
      </c>
      <c r="G131" s="3027" t="e">
        <f t="shared" si="4"/>
        <v>#VALUE!</v>
      </c>
      <c r="H131" s="3027" t="e">
        <v>#VALUE!</v>
      </c>
      <c r="J131" s="3027" t="e">
        <f t="shared" si="5"/>
        <v>#VALUE!</v>
      </c>
      <c r="K131" s="3027" t="e">
        <v>#VALUE!</v>
      </c>
      <c r="M131" s="3122" t="s">
        <v>206</v>
      </c>
    </row>
    <row r="132" spans="1:13" hidden="1" x14ac:dyDescent="0.3">
      <c r="A132" s="3041">
        <v>6740</v>
      </c>
      <c r="B132" s="3012" t="s">
        <v>489</v>
      </c>
      <c r="C132" s="3012" t="str">
        <f t="shared" si="3"/>
        <v>6740 OPD-SURGERY</v>
      </c>
      <c r="D132" s="3041" t="s">
        <v>3993</v>
      </c>
      <c r="E132" s="3042" t="s">
        <v>675</v>
      </c>
      <c r="F132" s="3043" t="s">
        <v>3993</v>
      </c>
      <c r="G132" s="3027" t="b">
        <f t="shared" si="4"/>
        <v>1</v>
      </c>
      <c r="H132" s="3027" t="s">
        <v>1518</v>
      </c>
      <c r="J132" s="3027" t="b">
        <f t="shared" si="5"/>
        <v>0</v>
      </c>
      <c r="K132" s="3027" t="s">
        <v>1522</v>
      </c>
      <c r="M132" s="3123" t="s">
        <v>490</v>
      </c>
    </row>
    <row r="133" spans="1:13" hidden="1" x14ac:dyDescent="0.3">
      <c r="A133" s="3041">
        <v>6740</v>
      </c>
      <c r="B133" s="3012" t="s">
        <v>489</v>
      </c>
      <c r="C133" s="3012" t="str">
        <f t="shared" si="3"/>
        <v>6740 OPD-SURGERY</v>
      </c>
      <c r="D133" s="3052" t="s">
        <v>3994</v>
      </c>
      <c r="E133" s="3052" t="s">
        <v>674</v>
      </c>
      <c r="F133" s="3046" t="s">
        <v>3994</v>
      </c>
      <c r="G133" s="3027" t="b">
        <f t="shared" si="4"/>
        <v>1</v>
      </c>
      <c r="H133" s="3027" t="s">
        <v>1518</v>
      </c>
      <c r="J133" s="3027" t="b">
        <f t="shared" si="5"/>
        <v>0</v>
      </c>
      <c r="K133" s="3027" t="s">
        <v>1522</v>
      </c>
      <c r="M133" s="3123" t="s">
        <v>491</v>
      </c>
    </row>
    <row r="134" spans="1:13" hidden="1" x14ac:dyDescent="0.3">
      <c r="A134" s="3041">
        <v>6750</v>
      </c>
      <c r="B134" s="3012" t="s">
        <v>789</v>
      </c>
      <c r="C134" s="3012" t="str">
        <f t="shared" si="3"/>
        <v>6750 WOUND HEALING CENTER</v>
      </c>
      <c r="D134" s="3041" t="s">
        <v>3995</v>
      </c>
      <c r="E134" s="3042" t="s">
        <v>675</v>
      </c>
      <c r="F134" s="3043" t="s">
        <v>3995</v>
      </c>
      <c r="G134" s="3027" t="b">
        <f t="shared" si="4"/>
        <v>1</v>
      </c>
      <c r="H134" s="3027" t="s">
        <v>1519</v>
      </c>
      <c r="J134" s="3027" t="b">
        <f t="shared" si="5"/>
        <v>0</v>
      </c>
      <c r="K134" s="3027" t="s">
        <v>1522</v>
      </c>
      <c r="M134" s="3123" t="s">
        <v>431</v>
      </c>
    </row>
    <row r="135" spans="1:13" hidden="1" x14ac:dyDescent="0.3">
      <c r="A135" s="3052">
        <v>6750</v>
      </c>
      <c r="B135" s="3012" t="s">
        <v>789</v>
      </c>
      <c r="C135" s="3012" t="str">
        <f t="shared" si="3"/>
        <v>6750 WOUND HEALING CENTER</v>
      </c>
      <c r="D135" s="3052" t="s">
        <v>3996</v>
      </c>
      <c r="E135" s="3052" t="s">
        <v>674</v>
      </c>
      <c r="F135" s="3046" t="s">
        <v>3996</v>
      </c>
      <c r="G135" s="3027" t="b">
        <f t="shared" si="4"/>
        <v>1</v>
      </c>
      <c r="H135" s="3027" t="s">
        <v>1519</v>
      </c>
      <c r="J135" s="3027" t="b">
        <f t="shared" si="5"/>
        <v>0</v>
      </c>
      <c r="K135" s="3027" t="s">
        <v>1522</v>
      </c>
      <c r="M135" s="3127" t="s">
        <v>196</v>
      </c>
    </row>
    <row r="136" spans="1:13" hidden="1" x14ac:dyDescent="0.3">
      <c r="A136" s="3027" t="e">
        <v>#VALUE!</v>
      </c>
      <c r="B136" s="3012" t="e">
        <v>#VALUE!</v>
      </c>
      <c r="C136" s="3012" t="e">
        <f t="shared" si="3"/>
        <v>#VALUE!</v>
      </c>
      <c r="F136" s="3090"/>
      <c r="G136" s="3027" t="e">
        <f t="shared" si="4"/>
        <v>#VALUE!</v>
      </c>
      <c r="H136" s="3027" t="e">
        <v>#VALUE!</v>
      </c>
      <c r="J136" s="3027" t="e">
        <f t="shared" si="5"/>
        <v>#VALUE!</v>
      </c>
      <c r="K136" s="3027" t="e">
        <v>#VALUE!</v>
      </c>
    </row>
    <row r="137" spans="1:13" hidden="1" x14ac:dyDescent="0.3">
      <c r="A137" s="3014" t="e">
        <v>#VALUE!</v>
      </c>
      <c r="B137" s="3012" t="e">
        <v>#VALUE!</v>
      </c>
      <c r="C137" s="3012" t="e">
        <f t="shared" si="3"/>
        <v>#VALUE!</v>
      </c>
      <c r="D137" s="3014" t="s">
        <v>363</v>
      </c>
      <c r="E137" s="3014"/>
      <c r="F137" s="3056"/>
      <c r="G137" s="3027" t="e">
        <f t="shared" si="4"/>
        <v>#VALUE!</v>
      </c>
      <c r="H137" s="3027" t="e">
        <v>#VALUE!</v>
      </c>
      <c r="J137" s="3027" t="e">
        <f t="shared" si="5"/>
        <v>#VALUE!</v>
      </c>
      <c r="K137" s="3027" t="e">
        <v>#VALUE!</v>
      </c>
      <c r="M137" s="3117" t="s">
        <v>363</v>
      </c>
    </row>
    <row r="138" spans="1:13" hidden="1" x14ac:dyDescent="0.3">
      <c r="A138" s="3022">
        <v>6770</v>
      </c>
      <c r="B138" s="3012" t="s">
        <v>2903</v>
      </c>
      <c r="C138" s="3012" t="str">
        <f t="shared" si="3"/>
        <v>6770 OPD NEUROSURGERY</v>
      </c>
      <c r="D138" s="3022" t="s">
        <v>357</v>
      </c>
      <c r="E138" s="3030"/>
      <c r="F138" s="3031" t="s">
        <v>1523</v>
      </c>
      <c r="G138" s="3027" t="b">
        <f t="shared" si="4"/>
        <v>1</v>
      </c>
      <c r="H138" s="3027" t="s">
        <v>1523</v>
      </c>
      <c r="J138" s="3027" t="b">
        <f t="shared" si="5"/>
        <v>1</v>
      </c>
      <c r="K138" s="3027" t="s">
        <v>1526</v>
      </c>
      <c r="M138" s="3119" t="s">
        <v>357</v>
      </c>
    </row>
    <row r="139" spans="1:13" hidden="1" x14ac:dyDescent="0.3">
      <c r="A139" s="3022">
        <v>6790</v>
      </c>
      <c r="B139" s="3012" t="e">
        <v>#N/A</v>
      </c>
      <c r="C139" s="3012" t="e">
        <f t="shared" ref="C139:C202" si="6">CONCATENATE(A139," ",B139)</f>
        <v>#N/A</v>
      </c>
      <c r="D139" s="3022" t="s">
        <v>4025</v>
      </c>
      <c r="E139" s="3030"/>
      <c r="F139" s="3031" t="s">
        <v>4026</v>
      </c>
      <c r="G139" s="3027" t="e">
        <f t="shared" ref="G139:G202" si="7">C139=H139</f>
        <v>#N/A</v>
      </c>
      <c r="H139" s="3027" t="e">
        <v>#N/A</v>
      </c>
      <c r="J139" s="3027" t="e">
        <f t="shared" ref="J139:J202" si="8">F139=H139</f>
        <v>#N/A</v>
      </c>
      <c r="K139" s="3027" t="e">
        <v>#N/A</v>
      </c>
      <c r="M139" s="3119" t="s">
        <v>409</v>
      </c>
    </row>
    <row r="140" spans="1:13" hidden="1" x14ac:dyDescent="0.3">
      <c r="A140" s="3022">
        <v>6810</v>
      </c>
      <c r="B140" s="3012" t="s">
        <v>2906</v>
      </c>
      <c r="C140" s="3012" t="str">
        <f t="shared" si="6"/>
        <v>6810 NEUROSURG PAIN CLINIC</v>
      </c>
      <c r="D140" s="3022" t="s">
        <v>570</v>
      </c>
      <c r="E140" s="3030"/>
      <c r="F140" s="3031" t="s">
        <v>1525</v>
      </c>
      <c r="G140" s="3027" t="b">
        <f t="shared" si="7"/>
        <v>1</v>
      </c>
      <c r="H140" s="3027" t="s">
        <v>1525</v>
      </c>
      <c r="J140" s="3027" t="b">
        <f t="shared" si="8"/>
        <v>1</v>
      </c>
      <c r="K140" s="3027" t="s">
        <v>1526</v>
      </c>
      <c r="M140" s="3119" t="s">
        <v>570</v>
      </c>
    </row>
    <row r="141" spans="1:13" hidden="1" x14ac:dyDescent="0.3">
      <c r="A141" s="3032" t="e">
        <v>#VALUE!</v>
      </c>
      <c r="B141" s="3012" t="e">
        <v>#VALUE!</v>
      </c>
      <c r="C141" s="3012" t="e">
        <f t="shared" si="6"/>
        <v>#VALUE!</v>
      </c>
      <c r="D141" s="3032" t="s">
        <v>913</v>
      </c>
      <c r="E141" s="3030"/>
      <c r="F141" s="3016" t="s">
        <v>2608</v>
      </c>
      <c r="G141" s="3027" t="e">
        <f t="shared" si="7"/>
        <v>#VALUE!</v>
      </c>
      <c r="H141" s="3027" t="e">
        <v>#VALUE!</v>
      </c>
      <c r="J141" s="3027" t="e">
        <f t="shared" si="8"/>
        <v>#VALUE!</v>
      </c>
      <c r="K141" s="3027" t="e">
        <v>#VALUE!</v>
      </c>
      <c r="M141" s="3120" t="s">
        <v>913</v>
      </c>
    </row>
    <row r="142" spans="1:13" hidden="1" x14ac:dyDescent="0.3">
      <c r="A142" s="3022">
        <v>6770</v>
      </c>
      <c r="B142" s="3012" t="s">
        <v>2903</v>
      </c>
      <c r="C142" s="3012" t="str">
        <f t="shared" si="6"/>
        <v>6770 OPD NEUROSURGERY</v>
      </c>
      <c r="D142" s="3022" t="s">
        <v>357</v>
      </c>
      <c r="E142" s="3030"/>
      <c r="F142" s="3031" t="s">
        <v>1523</v>
      </c>
      <c r="G142" s="3027" t="b">
        <f t="shared" si="7"/>
        <v>1</v>
      </c>
      <c r="H142" s="3027" t="s">
        <v>1523</v>
      </c>
      <c r="J142" s="3027" t="b">
        <f t="shared" si="8"/>
        <v>1</v>
      </c>
      <c r="K142" s="3027" t="s">
        <v>1526</v>
      </c>
      <c r="M142" s="3119" t="s">
        <v>357</v>
      </c>
    </row>
    <row r="143" spans="1:13" hidden="1" x14ac:dyDescent="0.3">
      <c r="A143" s="3022">
        <v>6790</v>
      </c>
      <c r="B143" s="3012" t="e">
        <v>#N/A</v>
      </c>
      <c r="C143" s="3012" t="e">
        <f t="shared" si="6"/>
        <v>#N/A</v>
      </c>
      <c r="D143" s="3022" t="s">
        <v>409</v>
      </c>
      <c r="E143" s="3030"/>
      <c r="F143" s="3031" t="s">
        <v>4026</v>
      </c>
      <c r="G143" s="3027" t="e">
        <f t="shared" si="7"/>
        <v>#N/A</v>
      </c>
      <c r="H143" s="3027" t="e">
        <v>#N/A</v>
      </c>
      <c r="J143" s="3027" t="e">
        <f t="shared" si="8"/>
        <v>#N/A</v>
      </c>
      <c r="K143" s="3027" t="e">
        <v>#N/A</v>
      </c>
      <c r="M143" s="3119" t="s">
        <v>409</v>
      </c>
    </row>
    <row r="144" spans="1:13" hidden="1" x14ac:dyDescent="0.3">
      <c r="A144" s="3050">
        <v>6810</v>
      </c>
      <c r="B144" s="3012" t="s">
        <v>2906</v>
      </c>
      <c r="C144" s="3012" t="str">
        <f t="shared" si="6"/>
        <v>6810 NEUROSURG PAIN CLINIC</v>
      </c>
      <c r="D144" s="3050" t="s">
        <v>570</v>
      </c>
      <c r="E144" s="3030"/>
      <c r="F144" s="3031" t="s">
        <v>1525</v>
      </c>
      <c r="G144" s="3027" t="b">
        <f t="shared" si="7"/>
        <v>1</v>
      </c>
      <c r="H144" s="3027" t="s">
        <v>1525</v>
      </c>
      <c r="J144" s="3027" t="b">
        <f t="shared" si="8"/>
        <v>1</v>
      </c>
      <c r="K144" s="3027" t="s">
        <v>1526</v>
      </c>
      <c r="M144" s="3126" t="s">
        <v>570</v>
      </c>
    </row>
    <row r="145" spans="1:13" hidden="1" x14ac:dyDescent="0.3">
      <c r="A145" s="3032" t="e">
        <v>#VALUE!</v>
      </c>
      <c r="B145" s="3012" t="e">
        <v>#VALUE!</v>
      </c>
      <c r="C145" s="3012" t="e">
        <f t="shared" si="6"/>
        <v>#VALUE!</v>
      </c>
      <c r="D145" s="3032" t="s">
        <v>914</v>
      </c>
      <c r="E145" s="3030"/>
      <c r="F145" s="3016" t="s">
        <v>2609</v>
      </c>
      <c r="G145" s="3027" t="e">
        <f t="shared" si="7"/>
        <v>#VALUE!</v>
      </c>
      <c r="H145" s="3027" t="e">
        <v>#VALUE!</v>
      </c>
      <c r="J145" s="3027" t="e">
        <f t="shared" si="8"/>
        <v>#VALUE!</v>
      </c>
      <c r="K145" s="3027" t="e">
        <v>#VALUE!</v>
      </c>
      <c r="M145" s="3120" t="s">
        <v>914</v>
      </c>
    </row>
    <row r="146" spans="1:13" hidden="1" x14ac:dyDescent="0.3">
      <c r="A146" s="3022">
        <v>6770</v>
      </c>
      <c r="B146" s="3012" t="s">
        <v>2903</v>
      </c>
      <c r="C146" s="3012" t="str">
        <f t="shared" si="6"/>
        <v>6770 OPD NEUROSURGERY</v>
      </c>
      <c r="D146" s="3022" t="s">
        <v>357</v>
      </c>
      <c r="E146" s="3030"/>
      <c r="F146" s="3031" t="s">
        <v>1523</v>
      </c>
      <c r="G146" s="3027" t="b">
        <f t="shared" si="7"/>
        <v>1</v>
      </c>
      <c r="H146" s="3027" t="s">
        <v>1523</v>
      </c>
      <c r="J146" s="3027" t="b">
        <f t="shared" si="8"/>
        <v>1</v>
      </c>
      <c r="K146" s="3027" t="s">
        <v>1526</v>
      </c>
      <c r="M146" s="3119" t="s">
        <v>357</v>
      </c>
    </row>
    <row r="147" spans="1:13" hidden="1" x14ac:dyDescent="0.3">
      <c r="A147" s="3022">
        <v>6790</v>
      </c>
      <c r="B147" s="3012" t="e">
        <v>#N/A</v>
      </c>
      <c r="C147" s="3012" t="e">
        <f t="shared" si="6"/>
        <v>#N/A</v>
      </c>
      <c r="D147" s="3022" t="s">
        <v>409</v>
      </c>
      <c r="E147" s="3030"/>
      <c r="F147" s="3031" t="s">
        <v>4026</v>
      </c>
      <c r="G147" s="3027" t="e">
        <f t="shared" si="7"/>
        <v>#N/A</v>
      </c>
      <c r="H147" s="3027" t="e">
        <v>#N/A</v>
      </c>
      <c r="J147" s="3027" t="e">
        <f t="shared" si="8"/>
        <v>#N/A</v>
      </c>
      <c r="K147" s="3027" t="e">
        <v>#N/A</v>
      </c>
      <c r="M147" s="3119" t="s">
        <v>409</v>
      </c>
    </row>
    <row r="148" spans="1:13" hidden="1" x14ac:dyDescent="0.3">
      <c r="A148" s="3022">
        <v>6810</v>
      </c>
      <c r="B148" s="3012" t="s">
        <v>2906</v>
      </c>
      <c r="C148" s="3012" t="str">
        <f t="shared" si="6"/>
        <v>6810 NEUROSURG PAIN CLINIC</v>
      </c>
      <c r="D148" s="3022" t="s">
        <v>570</v>
      </c>
      <c r="E148" s="3030"/>
      <c r="F148" s="3031" t="s">
        <v>1525</v>
      </c>
      <c r="G148" s="3027" t="b">
        <f t="shared" si="7"/>
        <v>1</v>
      </c>
      <c r="H148" s="3027" t="s">
        <v>1525</v>
      </c>
      <c r="J148" s="3027" t="b">
        <f t="shared" si="8"/>
        <v>1</v>
      </c>
      <c r="K148" s="3027" t="s">
        <v>1526</v>
      </c>
      <c r="M148" s="3119" t="s">
        <v>570</v>
      </c>
    </row>
    <row r="149" spans="1:13" hidden="1" x14ac:dyDescent="0.3">
      <c r="A149" s="3032" t="e">
        <v>#VALUE!</v>
      </c>
      <c r="B149" s="3012" t="e">
        <v>#VALUE!</v>
      </c>
      <c r="C149" s="3012" t="e">
        <f t="shared" si="6"/>
        <v>#VALUE!</v>
      </c>
      <c r="D149" s="3032" t="s">
        <v>915</v>
      </c>
      <c r="E149" s="3030"/>
      <c r="F149" s="3016" t="s">
        <v>2610</v>
      </c>
      <c r="G149" s="3027" t="e">
        <f t="shared" si="7"/>
        <v>#VALUE!</v>
      </c>
      <c r="H149" s="3027" t="e">
        <v>#VALUE!</v>
      </c>
      <c r="J149" s="3027" t="e">
        <f t="shared" si="8"/>
        <v>#VALUE!</v>
      </c>
      <c r="K149" s="3027" t="e">
        <v>#VALUE!</v>
      </c>
      <c r="M149" s="3120" t="s">
        <v>915</v>
      </c>
    </row>
    <row r="150" spans="1:13" hidden="1" x14ac:dyDescent="0.3">
      <c r="A150" s="3022" t="e">
        <v>#VALUE!</v>
      </c>
      <c r="B150" s="3012" t="e">
        <v>#VALUE!</v>
      </c>
      <c r="C150" s="3012" t="e">
        <f t="shared" si="6"/>
        <v>#VALUE!</v>
      </c>
      <c r="D150" s="3022"/>
      <c r="E150" s="3030"/>
      <c r="F150" s="3034"/>
      <c r="G150" s="3027" t="e">
        <f t="shared" si="7"/>
        <v>#VALUE!</v>
      </c>
      <c r="H150" s="3027" t="e">
        <v>#VALUE!</v>
      </c>
      <c r="J150" s="3027" t="e">
        <f t="shared" si="8"/>
        <v>#VALUE!</v>
      </c>
      <c r="K150" s="3027" t="e">
        <v>#VALUE!</v>
      </c>
      <c r="M150" s="3119"/>
    </row>
    <row r="151" spans="1:13" hidden="1" x14ac:dyDescent="0.3">
      <c r="A151" s="3032" t="e">
        <v>#VALUE!</v>
      </c>
      <c r="B151" s="3012" t="e">
        <v>#VALUE!</v>
      </c>
      <c r="C151" s="3012" t="e">
        <f t="shared" si="6"/>
        <v>#VALUE!</v>
      </c>
      <c r="D151" s="3032" t="s">
        <v>365</v>
      </c>
      <c r="E151" s="3035"/>
      <c r="F151" s="3036" t="s">
        <v>365</v>
      </c>
      <c r="G151" s="3027" t="e">
        <f t="shared" si="7"/>
        <v>#VALUE!</v>
      </c>
      <c r="H151" s="3027" t="e">
        <v>#VALUE!</v>
      </c>
      <c r="J151" s="3027" t="e">
        <f t="shared" si="8"/>
        <v>#VALUE!</v>
      </c>
      <c r="K151" s="3027" t="e">
        <v>#VALUE!</v>
      </c>
      <c r="M151" s="3120" t="s">
        <v>365</v>
      </c>
    </row>
    <row r="152" spans="1:13" hidden="1" x14ac:dyDescent="0.3">
      <c r="A152" s="3027" t="e">
        <v>#VALUE!</v>
      </c>
      <c r="B152" s="3012" t="e">
        <v>#VALUE!</v>
      </c>
      <c r="C152" s="3012" t="e">
        <f t="shared" si="6"/>
        <v>#VALUE!</v>
      </c>
      <c r="F152" s="3090"/>
      <c r="G152" s="3027" t="e">
        <f t="shared" si="7"/>
        <v>#VALUE!</v>
      </c>
      <c r="H152" s="3027" t="e">
        <v>#VALUE!</v>
      </c>
      <c r="J152" s="3027" t="e">
        <f t="shared" si="8"/>
        <v>#VALUE!</v>
      </c>
      <c r="K152" s="3027" t="e">
        <v>#VALUE!</v>
      </c>
    </row>
    <row r="153" spans="1:13" hidden="1" x14ac:dyDescent="0.3">
      <c r="A153" s="3014" t="e">
        <v>#VALUE!</v>
      </c>
      <c r="B153" s="3012" t="e">
        <v>#VALUE!</v>
      </c>
      <c r="C153" s="3012" t="e">
        <f t="shared" si="6"/>
        <v>#VALUE!</v>
      </c>
      <c r="D153" s="3014" t="s">
        <v>362</v>
      </c>
      <c r="E153" s="3014"/>
      <c r="F153" s="3048"/>
      <c r="G153" s="3027" t="e">
        <f t="shared" si="7"/>
        <v>#VALUE!</v>
      </c>
      <c r="H153" s="3027" t="e">
        <v>#VALUE!</v>
      </c>
      <c r="J153" s="3027" t="e">
        <f t="shared" si="8"/>
        <v>#VALUE!</v>
      </c>
      <c r="K153" s="3027" t="e">
        <v>#VALUE!</v>
      </c>
      <c r="M153" s="3117" t="s">
        <v>362</v>
      </c>
    </row>
    <row r="154" spans="1:13" hidden="1" x14ac:dyDescent="0.3">
      <c r="A154" s="3022" t="e">
        <v>#VALUE!</v>
      </c>
      <c r="B154" s="3012" t="e">
        <v>#VALUE!</v>
      </c>
      <c r="C154" s="3012" t="e">
        <f t="shared" si="6"/>
        <v>#VALUE!</v>
      </c>
      <c r="D154" s="3022"/>
      <c r="E154" s="3030"/>
      <c r="F154" s="3031"/>
      <c r="G154" s="3027" t="e">
        <f t="shared" si="7"/>
        <v>#VALUE!</v>
      </c>
      <c r="H154" s="3027" t="e">
        <v>#VALUE!</v>
      </c>
      <c r="J154" s="3027" t="e">
        <f t="shared" si="8"/>
        <v>#VALUE!</v>
      </c>
      <c r="K154" s="3027" t="e">
        <v>#VALUE!</v>
      </c>
      <c r="M154" s="3119"/>
    </row>
    <row r="155" spans="1:13" hidden="1" x14ac:dyDescent="0.3">
      <c r="A155" s="3022">
        <v>6380</v>
      </c>
      <c r="B155" s="3012" t="s">
        <v>2879</v>
      </c>
      <c r="C155" s="3012" t="str">
        <f t="shared" si="6"/>
        <v>6380 SPEECH THERAPY (SMH-CW)</v>
      </c>
      <c r="D155" s="3022" t="s">
        <v>378</v>
      </c>
      <c r="E155" s="3030"/>
      <c r="F155" s="3031" t="s">
        <v>1528</v>
      </c>
      <c r="G155" s="3027" t="b">
        <f t="shared" si="7"/>
        <v>1</v>
      </c>
      <c r="H155" s="3027" t="s">
        <v>1528</v>
      </c>
      <c r="J155" s="3027" t="b">
        <f t="shared" si="8"/>
        <v>1</v>
      </c>
      <c r="K155" s="3027" t="s">
        <v>1532</v>
      </c>
      <c r="M155" s="3119" t="s">
        <v>378</v>
      </c>
    </row>
    <row r="156" spans="1:13" hidden="1" x14ac:dyDescent="0.3">
      <c r="A156" s="3022">
        <v>6390</v>
      </c>
      <c r="B156" s="3012" t="s">
        <v>2880</v>
      </c>
      <c r="C156" s="3012" t="str">
        <f t="shared" si="6"/>
        <v>6390 OFFSITE AUDIOLOGY</v>
      </c>
      <c r="D156" s="3022" t="s">
        <v>379</v>
      </c>
      <c r="E156" s="3030"/>
      <c r="F156" s="3031" t="s">
        <v>1529</v>
      </c>
      <c r="G156" s="3027" t="b">
        <f t="shared" si="7"/>
        <v>1</v>
      </c>
      <c r="H156" s="3027" t="s">
        <v>1529</v>
      </c>
      <c r="J156" s="3027" t="b">
        <f t="shared" si="8"/>
        <v>1</v>
      </c>
      <c r="K156" s="3027" t="s">
        <v>1532</v>
      </c>
      <c r="M156" s="3119" t="s">
        <v>379</v>
      </c>
    </row>
    <row r="157" spans="1:13" hidden="1" x14ac:dyDescent="0.3">
      <c r="A157" s="3022">
        <v>6400</v>
      </c>
      <c r="B157" s="3012" t="s">
        <v>2881</v>
      </c>
      <c r="C157" s="3012" t="str">
        <f t="shared" si="6"/>
        <v>6400 OPD-AUDIOLOGY</v>
      </c>
      <c r="D157" s="3022" t="s">
        <v>382</v>
      </c>
      <c r="E157" s="3030"/>
      <c r="F157" s="3031" t="s">
        <v>1530</v>
      </c>
      <c r="G157" s="3027" t="b">
        <f t="shared" si="7"/>
        <v>1</v>
      </c>
      <c r="H157" s="3027" t="s">
        <v>1530</v>
      </c>
      <c r="J157" s="3027" t="b">
        <f t="shared" si="8"/>
        <v>1</v>
      </c>
      <c r="K157" s="3027" t="s">
        <v>1532</v>
      </c>
      <c r="M157" s="3119" t="s">
        <v>382</v>
      </c>
    </row>
    <row r="158" spans="1:13" hidden="1" x14ac:dyDescent="0.3">
      <c r="A158" s="3022">
        <v>6440</v>
      </c>
      <c r="B158" s="3012" t="s">
        <v>2883</v>
      </c>
      <c r="C158" s="3012" t="str">
        <f t="shared" si="6"/>
        <v>6440 OPD-ENT</v>
      </c>
      <c r="D158" s="3022" t="s">
        <v>47</v>
      </c>
      <c r="E158" s="3030"/>
      <c r="F158" s="3031" t="s">
        <v>1531</v>
      </c>
      <c r="G158" s="3027" t="b">
        <f t="shared" si="7"/>
        <v>1</v>
      </c>
      <c r="H158" s="3027" t="s">
        <v>1531</v>
      </c>
      <c r="J158" s="3027" t="b">
        <f t="shared" si="8"/>
        <v>1</v>
      </c>
      <c r="K158" s="3027" t="s">
        <v>1532</v>
      </c>
      <c r="M158" s="3119" t="s">
        <v>47</v>
      </c>
    </row>
    <row r="159" spans="1:13" hidden="1" x14ac:dyDescent="0.3">
      <c r="A159" s="3032" t="e">
        <v>#VALUE!</v>
      </c>
      <c r="B159" s="3012" t="e">
        <v>#VALUE!</v>
      </c>
      <c r="C159" s="3012" t="e">
        <f t="shared" si="6"/>
        <v>#VALUE!</v>
      </c>
      <c r="D159" s="3032" t="s">
        <v>916</v>
      </c>
      <c r="E159" s="3030"/>
      <c r="F159" s="3036" t="s">
        <v>2608</v>
      </c>
      <c r="G159" s="3027" t="e">
        <f t="shared" si="7"/>
        <v>#VALUE!</v>
      </c>
      <c r="H159" s="3027" t="e">
        <v>#VALUE!</v>
      </c>
      <c r="J159" s="3027" t="e">
        <f t="shared" si="8"/>
        <v>#VALUE!</v>
      </c>
      <c r="K159" s="3027" t="e">
        <v>#VALUE!</v>
      </c>
      <c r="M159" s="3120" t="s">
        <v>916</v>
      </c>
    </row>
    <row r="160" spans="1:13" hidden="1" x14ac:dyDescent="0.3">
      <c r="A160" s="3022" t="e">
        <v>#VALUE!</v>
      </c>
      <c r="B160" s="3012" t="e">
        <v>#VALUE!</v>
      </c>
      <c r="C160" s="3012" t="e">
        <f t="shared" si="6"/>
        <v>#VALUE!</v>
      </c>
      <c r="D160" s="3022"/>
      <c r="E160" s="3030"/>
      <c r="F160" s="24"/>
      <c r="G160" s="3027" t="e">
        <f t="shared" si="7"/>
        <v>#VALUE!</v>
      </c>
      <c r="H160" s="3027" t="e">
        <v>#VALUE!</v>
      </c>
      <c r="J160" s="3027" t="e">
        <f t="shared" si="8"/>
        <v>#VALUE!</v>
      </c>
      <c r="K160" s="3027" t="e">
        <v>#VALUE!</v>
      </c>
      <c r="M160" s="3119"/>
    </row>
    <row r="161" spans="1:13" hidden="1" x14ac:dyDescent="0.3">
      <c r="A161" s="3022">
        <v>6380</v>
      </c>
      <c r="B161" s="3012" t="s">
        <v>2879</v>
      </c>
      <c r="C161" s="3012" t="str">
        <f t="shared" si="6"/>
        <v>6380 SPEECH THERAPY (SMH-CW)</v>
      </c>
      <c r="D161" s="3022" t="s">
        <v>378</v>
      </c>
      <c r="E161" s="3030"/>
      <c r="F161" s="3031" t="s">
        <v>1528</v>
      </c>
      <c r="G161" s="3027" t="b">
        <f t="shared" si="7"/>
        <v>1</v>
      </c>
      <c r="H161" s="3027" t="s">
        <v>1528</v>
      </c>
      <c r="J161" s="3027" t="b">
        <f t="shared" si="8"/>
        <v>1</v>
      </c>
      <c r="K161" s="3027" t="s">
        <v>1532</v>
      </c>
      <c r="M161" s="3119" t="s">
        <v>378</v>
      </c>
    </row>
    <row r="162" spans="1:13" hidden="1" x14ac:dyDescent="0.3">
      <c r="A162" s="3022">
        <v>6390</v>
      </c>
      <c r="B162" s="3012" t="s">
        <v>2880</v>
      </c>
      <c r="C162" s="3012" t="str">
        <f t="shared" si="6"/>
        <v>6390 OFFSITE AUDIOLOGY</v>
      </c>
      <c r="D162" s="3022" t="s">
        <v>379</v>
      </c>
      <c r="E162" s="3030"/>
      <c r="F162" s="3031" t="s">
        <v>1529</v>
      </c>
      <c r="G162" s="3027" t="b">
        <f t="shared" si="7"/>
        <v>1</v>
      </c>
      <c r="H162" s="3027" t="s">
        <v>1529</v>
      </c>
      <c r="J162" s="3027" t="b">
        <f t="shared" si="8"/>
        <v>1</v>
      </c>
      <c r="K162" s="3027" t="s">
        <v>1532</v>
      </c>
      <c r="M162" s="3119" t="s">
        <v>379</v>
      </c>
    </row>
    <row r="163" spans="1:13" hidden="1" x14ac:dyDescent="0.3">
      <c r="A163" s="3022">
        <v>6400</v>
      </c>
      <c r="B163" s="3012" t="s">
        <v>2881</v>
      </c>
      <c r="C163" s="3012" t="str">
        <f t="shared" si="6"/>
        <v>6400 OPD-AUDIOLOGY</v>
      </c>
      <c r="D163" s="3022" t="s">
        <v>382</v>
      </c>
      <c r="E163" s="3030"/>
      <c r="F163" s="3031" t="s">
        <v>1530</v>
      </c>
      <c r="G163" s="3027" t="b">
        <f t="shared" si="7"/>
        <v>1</v>
      </c>
      <c r="H163" s="3027" t="s">
        <v>1530</v>
      </c>
      <c r="J163" s="3027" t="b">
        <f t="shared" si="8"/>
        <v>1</v>
      </c>
      <c r="K163" s="3027" t="s">
        <v>1532</v>
      </c>
      <c r="M163" s="3119" t="s">
        <v>382</v>
      </c>
    </row>
    <row r="164" spans="1:13" hidden="1" x14ac:dyDescent="0.3">
      <c r="A164" s="3022">
        <v>6440</v>
      </c>
      <c r="B164" s="3012" t="s">
        <v>2883</v>
      </c>
      <c r="C164" s="3012" t="str">
        <f t="shared" si="6"/>
        <v>6440 OPD-ENT</v>
      </c>
      <c r="D164" s="3022" t="s">
        <v>47</v>
      </c>
      <c r="E164" s="3030"/>
      <c r="F164" s="3031" t="s">
        <v>1531</v>
      </c>
      <c r="G164" s="3027" t="b">
        <f t="shared" si="7"/>
        <v>1</v>
      </c>
      <c r="H164" s="3027" t="s">
        <v>1531</v>
      </c>
      <c r="J164" s="3027" t="b">
        <f t="shared" si="8"/>
        <v>1</v>
      </c>
      <c r="K164" s="3027" t="s">
        <v>1532</v>
      </c>
      <c r="M164" s="3119" t="s">
        <v>47</v>
      </c>
    </row>
    <row r="165" spans="1:13" hidden="1" x14ac:dyDescent="0.3">
      <c r="A165" s="3032" t="e">
        <v>#VALUE!</v>
      </c>
      <c r="B165" s="3012" t="e">
        <v>#VALUE!</v>
      </c>
      <c r="C165" s="3012" t="e">
        <f t="shared" si="6"/>
        <v>#VALUE!</v>
      </c>
      <c r="D165" s="3032" t="s">
        <v>917</v>
      </c>
      <c r="E165" s="3030"/>
      <c r="F165" s="3016" t="s">
        <v>2609</v>
      </c>
      <c r="G165" s="3027" t="e">
        <f t="shared" si="7"/>
        <v>#VALUE!</v>
      </c>
      <c r="H165" s="3027" t="e">
        <v>#VALUE!</v>
      </c>
      <c r="J165" s="3027" t="e">
        <f t="shared" si="8"/>
        <v>#VALUE!</v>
      </c>
      <c r="K165" s="3027" t="e">
        <v>#VALUE!</v>
      </c>
      <c r="M165" s="3120" t="s">
        <v>917</v>
      </c>
    </row>
    <row r="166" spans="1:13" hidden="1" x14ac:dyDescent="0.3">
      <c r="A166" s="3022" t="e">
        <v>#VALUE!</v>
      </c>
      <c r="B166" s="3012" t="e">
        <v>#VALUE!</v>
      </c>
      <c r="C166" s="3012" t="e">
        <f t="shared" si="6"/>
        <v>#VALUE!</v>
      </c>
      <c r="D166" s="3022"/>
      <c r="E166" s="3030"/>
      <c r="F166" s="24"/>
      <c r="G166" s="3027" t="e">
        <f t="shared" si="7"/>
        <v>#VALUE!</v>
      </c>
      <c r="H166" s="3027" t="e">
        <v>#VALUE!</v>
      </c>
      <c r="J166" s="3027" t="e">
        <f t="shared" si="8"/>
        <v>#VALUE!</v>
      </c>
      <c r="K166" s="3027" t="e">
        <v>#VALUE!</v>
      </c>
      <c r="M166" s="3119"/>
    </row>
    <row r="167" spans="1:13" hidden="1" x14ac:dyDescent="0.3">
      <c r="A167" s="3022">
        <v>6380</v>
      </c>
      <c r="B167" s="3012" t="s">
        <v>2879</v>
      </c>
      <c r="C167" s="3012" t="str">
        <f t="shared" si="6"/>
        <v>6380 SPEECH THERAPY (SMH-CW)</v>
      </c>
      <c r="D167" s="3022" t="s">
        <v>378</v>
      </c>
      <c r="E167" s="3030"/>
      <c r="F167" s="3031" t="s">
        <v>1528</v>
      </c>
      <c r="G167" s="3027" t="b">
        <f t="shared" si="7"/>
        <v>1</v>
      </c>
      <c r="H167" s="3027" t="s">
        <v>1528</v>
      </c>
      <c r="J167" s="3027" t="b">
        <f t="shared" si="8"/>
        <v>1</v>
      </c>
      <c r="K167" s="3027" t="s">
        <v>1532</v>
      </c>
      <c r="M167" s="3119" t="s">
        <v>378</v>
      </c>
    </row>
    <row r="168" spans="1:13" hidden="1" x14ac:dyDescent="0.3">
      <c r="A168" s="3022">
        <v>6390</v>
      </c>
      <c r="B168" s="3012" t="s">
        <v>2880</v>
      </c>
      <c r="C168" s="3012" t="str">
        <f t="shared" si="6"/>
        <v>6390 OFFSITE AUDIOLOGY</v>
      </c>
      <c r="D168" s="3022" t="s">
        <v>379</v>
      </c>
      <c r="E168" s="3030"/>
      <c r="F168" s="3031" t="s">
        <v>1529</v>
      </c>
      <c r="G168" s="3027" t="b">
        <f t="shared" si="7"/>
        <v>1</v>
      </c>
      <c r="H168" s="3027" t="s">
        <v>1529</v>
      </c>
      <c r="J168" s="3027" t="b">
        <f t="shared" si="8"/>
        <v>1</v>
      </c>
      <c r="K168" s="3027" t="s">
        <v>1532</v>
      </c>
      <c r="M168" s="3119" t="s">
        <v>379</v>
      </c>
    </row>
    <row r="169" spans="1:13" hidden="1" x14ac:dyDescent="0.3">
      <c r="A169" s="3022">
        <v>6400</v>
      </c>
      <c r="B169" s="3012" t="s">
        <v>2881</v>
      </c>
      <c r="C169" s="3012" t="str">
        <f t="shared" si="6"/>
        <v>6400 OPD-AUDIOLOGY</v>
      </c>
      <c r="D169" s="3022" t="s">
        <v>382</v>
      </c>
      <c r="E169" s="3030"/>
      <c r="F169" s="3031" t="s">
        <v>1530</v>
      </c>
      <c r="G169" s="3027" t="b">
        <f t="shared" si="7"/>
        <v>1</v>
      </c>
      <c r="H169" s="3027" t="s">
        <v>1530</v>
      </c>
      <c r="J169" s="3027" t="b">
        <f t="shared" si="8"/>
        <v>1</v>
      </c>
      <c r="K169" s="3027" t="s">
        <v>1532</v>
      </c>
      <c r="M169" s="3119" t="s">
        <v>382</v>
      </c>
    </row>
    <row r="170" spans="1:13" hidden="1" x14ac:dyDescent="0.3">
      <c r="A170" s="3022">
        <v>6440</v>
      </c>
      <c r="B170" s="3012" t="s">
        <v>2883</v>
      </c>
      <c r="C170" s="3012" t="str">
        <f t="shared" si="6"/>
        <v>6440 OPD-ENT</v>
      </c>
      <c r="D170" s="3022" t="s">
        <v>47</v>
      </c>
      <c r="E170" s="3030"/>
      <c r="F170" s="3031" t="s">
        <v>1531</v>
      </c>
      <c r="G170" s="3027" t="b">
        <f t="shared" si="7"/>
        <v>1</v>
      </c>
      <c r="H170" s="3027" t="s">
        <v>1531</v>
      </c>
      <c r="J170" s="3027" t="b">
        <f t="shared" si="8"/>
        <v>1</v>
      </c>
      <c r="K170" s="3027" t="s">
        <v>1532</v>
      </c>
      <c r="M170" s="3119" t="s">
        <v>47</v>
      </c>
    </row>
    <row r="171" spans="1:13" hidden="1" x14ac:dyDescent="0.3">
      <c r="A171" s="3032" t="e">
        <v>#VALUE!</v>
      </c>
      <c r="B171" s="3012" t="e">
        <v>#VALUE!</v>
      </c>
      <c r="C171" s="3012" t="e">
        <f t="shared" si="6"/>
        <v>#VALUE!</v>
      </c>
      <c r="D171" s="3032" t="s">
        <v>918</v>
      </c>
      <c r="E171" s="3030"/>
      <c r="F171" s="3016" t="s">
        <v>2610</v>
      </c>
      <c r="G171" s="3027" t="e">
        <f t="shared" si="7"/>
        <v>#VALUE!</v>
      </c>
      <c r="H171" s="3027" t="e">
        <v>#VALUE!</v>
      </c>
      <c r="J171" s="3027" t="e">
        <f t="shared" si="8"/>
        <v>#VALUE!</v>
      </c>
      <c r="K171" s="3027" t="e">
        <v>#VALUE!</v>
      </c>
      <c r="M171" s="3120" t="s">
        <v>918</v>
      </c>
    </row>
    <row r="172" spans="1:13" hidden="1" x14ac:dyDescent="0.3">
      <c r="A172" s="3022" t="e">
        <v>#VALUE!</v>
      </c>
      <c r="B172" s="3012" t="e">
        <v>#VALUE!</v>
      </c>
      <c r="C172" s="3012" t="e">
        <f t="shared" si="6"/>
        <v>#VALUE!</v>
      </c>
      <c r="D172" s="3022"/>
      <c r="E172" s="3030"/>
      <c r="F172" s="3034"/>
      <c r="G172" s="3027" t="e">
        <f t="shared" si="7"/>
        <v>#VALUE!</v>
      </c>
      <c r="H172" s="3027" t="e">
        <v>#VALUE!</v>
      </c>
      <c r="J172" s="3027" t="e">
        <f t="shared" si="8"/>
        <v>#VALUE!</v>
      </c>
      <c r="K172" s="3027" t="e">
        <v>#VALUE!</v>
      </c>
      <c r="M172" s="3119"/>
    </row>
    <row r="173" spans="1:13" hidden="1" x14ac:dyDescent="0.3">
      <c r="A173" s="3032" t="e">
        <v>#VALUE!</v>
      </c>
      <c r="B173" s="3012" t="e">
        <v>#VALUE!</v>
      </c>
      <c r="C173" s="3012" t="e">
        <f t="shared" si="6"/>
        <v>#VALUE!</v>
      </c>
      <c r="D173" s="3032" t="s">
        <v>7</v>
      </c>
      <c r="E173" s="3035"/>
      <c r="F173" s="3036" t="s">
        <v>7</v>
      </c>
      <c r="G173" s="3027" t="e">
        <f t="shared" si="7"/>
        <v>#VALUE!</v>
      </c>
      <c r="H173" s="3027" t="e">
        <v>#VALUE!</v>
      </c>
      <c r="J173" s="3027" t="e">
        <f t="shared" si="8"/>
        <v>#VALUE!</v>
      </c>
      <c r="K173" s="3027" t="e">
        <v>#VALUE!</v>
      </c>
      <c r="M173" s="3120" t="s">
        <v>7</v>
      </c>
    </row>
    <row r="174" spans="1:13" hidden="1" x14ac:dyDescent="0.3">
      <c r="A174" s="3022" t="e">
        <v>#VALUE!</v>
      </c>
      <c r="B174" s="3012" t="e">
        <v>#VALUE!</v>
      </c>
      <c r="C174" s="3012" t="e">
        <f t="shared" si="6"/>
        <v>#VALUE!</v>
      </c>
      <c r="D174" s="3022"/>
      <c r="E174" s="3030"/>
      <c r="F174" s="3034"/>
      <c r="G174" s="3027" t="e">
        <f t="shared" si="7"/>
        <v>#VALUE!</v>
      </c>
      <c r="H174" s="3027" t="e">
        <v>#VALUE!</v>
      </c>
      <c r="J174" s="3027" t="e">
        <f t="shared" si="8"/>
        <v>#VALUE!</v>
      </c>
      <c r="K174" s="3027" t="e">
        <v>#VALUE!</v>
      </c>
      <c r="M174" s="3119"/>
    </row>
    <row r="175" spans="1:13" hidden="1" x14ac:dyDescent="0.3">
      <c r="A175" s="3057" t="e">
        <v>#VALUE!</v>
      </c>
      <c r="B175" s="3012" t="e">
        <v>#VALUE!</v>
      </c>
      <c r="C175" s="3012" t="e">
        <f t="shared" si="6"/>
        <v>#VALUE!</v>
      </c>
      <c r="D175" s="3057" t="s">
        <v>383</v>
      </c>
      <c r="E175" s="3057"/>
      <c r="F175" s="3033" t="s">
        <v>383</v>
      </c>
      <c r="G175" s="3027" t="e">
        <f t="shared" si="7"/>
        <v>#VALUE!</v>
      </c>
      <c r="H175" s="3027" t="e">
        <v>#VALUE!</v>
      </c>
      <c r="J175" s="3027" t="e">
        <f t="shared" si="8"/>
        <v>#VALUE!</v>
      </c>
      <c r="K175" s="3027" t="e">
        <v>#VALUE!</v>
      </c>
      <c r="M175" s="3128" t="s">
        <v>383</v>
      </c>
    </row>
    <row r="176" spans="1:13" hidden="1" x14ac:dyDescent="0.3">
      <c r="A176" s="3058" t="e">
        <v>#VALUE!</v>
      </c>
      <c r="B176" s="3012" t="e">
        <v>#VALUE!</v>
      </c>
      <c r="C176" s="3012" t="e">
        <f t="shared" si="6"/>
        <v>#VALUE!</v>
      </c>
      <c r="D176" s="3058"/>
      <c r="E176" s="3058"/>
      <c r="F176" s="3059"/>
      <c r="G176" s="3027" t="e">
        <f t="shared" si="7"/>
        <v>#VALUE!</v>
      </c>
      <c r="H176" s="3027" t="e">
        <v>#VALUE!</v>
      </c>
      <c r="J176" s="3027" t="e">
        <f t="shared" si="8"/>
        <v>#VALUE!</v>
      </c>
      <c r="K176" s="3027" t="e">
        <v>#VALUE!</v>
      </c>
      <c r="M176" s="3129"/>
    </row>
    <row r="177" spans="1:13" hidden="1" x14ac:dyDescent="0.3">
      <c r="A177" s="3014" t="e">
        <v>#VALUE!</v>
      </c>
      <c r="B177" s="3012" t="e">
        <v>#VALUE!</v>
      </c>
      <c r="C177" s="3012" t="e">
        <f t="shared" si="6"/>
        <v>#VALUE!</v>
      </c>
      <c r="D177" s="3014" t="s">
        <v>130</v>
      </c>
      <c r="E177" s="3014"/>
      <c r="F177" s="3048"/>
      <c r="G177" s="3027" t="e">
        <f t="shared" si="7"/>
        <v>#VALUE!</v>
      </c>
      <c r="H177" s="3027" t="e">
        <v>#VALUE!</v>
      </c>
      <c r="J177" s="3027" t="e">
        <f t="shared" si="8"/>
        <v>#VALUE!</v>
      </c>
      <c r="K177" s="3027" t="e">
        <v>#VALUE!</v>
      </c>
      <c r="M177" s="3117" t="s">
        <v>130</v>
      </c>
    </row>
    <row r="178" spans="1:13" x14ac:dyDescent="0.3">
      <c r="A178" s="3028">
        <v>6020</v>
      </c>
      <c r="B178" s="3012" t="s">
        <v>218</v>
      </c>
      <c r="C178" s="3012" t="str">
        <f t="shared" si="6"/>
        <v>6020 OPD-OB/GYN</v>
      </c>
      <c r="D178" s="3028" t="s">
        <v>3999</v>
      </c>
      <c r="E178" s="3030"/>
      <c r="F178" s="3049" t="s">
        <v>4027</v>
      </c>
      <c r="G178" s="3027" t="b">
        <f t="shared" si="7"/>
        <v>1</v>
      </c>
      <c r="H178" s="3027" t="s">
        <v>1533</v>
      </c>
      <c r="I178" s="3155">
        <v>12</v>
      </c>
      <c r="J178" s="3027" t="b">
        <f t="shared" si="8"/>
        <v>0</v>
      </c>
      <c r="K178" s="3027" t="s">
        <v>1535</v>
      </c>
      <c r="M178" s="3118" t="s">
        <v>444</v>
      </c>
    </row>
    <row r="179" spans="1:13" hidden="1" x14ac:dyDescent="0.3">
      <c r="A179" s="3022">
        <v>6040</v>
      </c>
      <c r="B179" s="3012" t="s">
        <v>2872</v>
      </c>
      <c r="C179" s="3012" t="str">
        <f t="shared" si="6"/>
        <v>6040 OPD-OB ULTRA</v>
      </c>
      <c r="D179" s="3022" t="s">
        <v>49</v>
      </c>
      <c r="E179" s="3030"/>
      <c r="F179" s="3031" t="s">
        <v>1534</v>
      </c>
      <c r="G179" s="3027" t="b">
        <f t="shared" si="7"/>
        <v>1</v>
      </c>
      <c r="H179" s="3027" t="s">
        <v>1534</v>
      </c>
      <c r="J179" s="3027" t="b">
        <f t="shared" si="8"/>
        <v>1</v>
      </c>
      <c r="K179" s="3027" t="s">
        <v>1535</v>
      </c>
      <c r="M179" s="3119" t="s">
        <v>49</v>
      </c>
    </row>
    <row r="180" spans="1:13" hidden="1" x14ac:dyDescent="0.3">
      <c r="A180" s="3032">
        <v>40</v>
      </c>
      <c r="B180" s="3012" t="e">
        <v>#N/A</v>
      </c>
      <c r="C180" s="3012" t="e">
        <f t="shared" si="6"/>
        <v>#N/A</v>
      </c>
      <c r="D180" s="3032" t="s">
        <v>919</v>
      </c>
      <c r="E180" s="3030"/>
      <c r="F180" s="3016" t="s">
        <v>2608</v>
      </c>
      <c r="G180" s="3027" t="e">
        <f t="shared" si="7"/>
        <v>#N/A</v>
      </c>
      <c r="H180" s="3027" t="e">
        <v>#N/A</v>
      </c>
      <c r="J180" s="3027" t="e">
        <f t="shared" si="8"/>
        <v>#N/A</v>
      </c>
      <c r="K180" s="3027" t="e">
        <v>#N/A</v>
      </c>
      <c r="M180" s="3120" t="s">
        <v>919</v>
      </c>
    </row>
    <row r="181" spans="1:13" hidden="1" x14ac:dyDescent="0.3">
      <c r="A181" s="3022">
        <v>6020</v>
      </c>
      <c r="B181" s="3012" t="s">
        <v>218</v>
      </c>
      <c r="C181" s="3012" t="str">
        <f t="shared" si="6"/>
        <v>6020 OPD-OB/GYN</v>
      </c>
      <c r="D181" s="3022" t="s">
        <v>131</v>
      </c>
      <c r="E181" s="3030"/>
      <c r="F181" s="3031" t="s">
        <v>1533</v>
      </c>
      <c r="G181" s="3027" t="b">
        <f t="shared" si="7"/>
        <v>1</v>
      </c>
      <c r="H181" s="3027" t="s">
        <v>1533</v>
      </c>
      <c r="J181" s="3027" t="b">
        <f t="shared" si="8"/>
        <v>1</v>
      </c>
      <c r="K181" s="3027" t="s">
        <v>1535</v>
      </c>
      <c r="M181" s="3119" t="s">
        <v>131</v>
      </c>
    </row>
    <row r="182" spans="1:13" hidden="1" x14ac:dyDescent="0.3">
      <c r="A182" s="3022">
        <v>6040</v>
      </c>
      <c r="B182" s="3012" t="s">
        <v>2872</v>
      </c>
      <c r="C182" s="3012" t="str">
        <f t="shared" si="6"/>
        <v>6040 OPD-OB ULTRA</v>
      </c>
      <c r="D182" s="3022" t="s">
        <v>49</v>
      </c>
      <c r="E182" s="3030"/>
      <c r="F182" s="3031" t="s">
        <v>1534</v>
      </c>
      <c r="G182" s="3027" t="b">
        <f t="shared" si="7"/>
        <v>1</v>
      </c>
      <c r="H182" s="3027" t="s">
        <v>1534</v>
      </c>
      <c r="J182" s="3027" t="b">
        <f t="shared" si="8"/>
        <v>1</v>
      </c>
      <c r="K182" s="3027" t="s">
        <v>1535</v>
      </c>
      <c r="M182" s="3119" t="s">
        <v>49</v>
      </c>
    </row>
    <row r="183" spans="1:13" hidden="1" x14ac:dyDescent="0.3">
      <c r="A183" s="3032">
        <v>40</v>
      </c>
      <c r="B183" s="3012" t="e">
        <v>#N/A</v>
      </c>
      <c r="C183" s="3012" t="e">
        <f t="shared" si="6"/>
        <v>#N/A</v>
      </c>
      <c r="D183" s="3032" t="s">
        <v>920</v>
      </c>
      <c r="E183" s="3030"/>
      <c r="F183" s="3016" t="s">
        <v>2609</v>
      </c>
      <c r="G183" s="3027" t="e">
        <f t="shared" si="7"/>
        <v>#N/A</v>
      </c>
      <c r="H183" s="3027" t="e">
        <v>#N/A</v>
      </c>
      <c r="J183" s="3027" t="e">
        <f t="shared" si="8"/>
        <v>#N/A</v>
      </c>
      <c r="K183" s="3027" t="e">
        <v>#N/A</v>
      </c>
      <c r="M183" s="3120" t="s">
        <v>920</v>
      </c>
    </row>
    <row r="184" spans="1:13" hidden="1" x14ac:dyDescent="0.3">
      <c r="A184" s="3022">
        <v>6020</v>
      </c>
      <c r="B184" s="3012" t="s">
        <v>218</v>
      </c>
      <c r="C184" s="3012" t="str">
        <f t="shared" si="6"/>
        <v>6020 OPD-OB/GYN</v>
      </c>
      <c r="D184" s="3022" t="s">
        <v>131</v>
      </c>
      <c r="E184" s="3030"/>
      <c r="F184" s="3031" t="s">
        <v>1533</v>
      </c>
      <c r="G184" s="3027" t="b">
        <f t="shared" si="7"/>
        <v>1</v>
      </c>
      <c r="H184" s="3027" t="s">
        <v>1533</v>
      </c>
      <c r="J184" s="3027" t="b">
        <f t="shared" si="8"/>
        <v>1</v>
      </c>
      <c r="K184" s="3027" t="s">
        <v>1535</v>
      </c>
      <c r="M184" s="3119" t="s">
        <v>131</v>
      </c>
    </row>
    <row r="185" spans="1:13" hidden="1" x14ac:dyDescent="0.3">
      <c r="A185" s="3022">
        <v>6040</v>
      </c>
      <c r="B185" s="3012" t="s">
        <v>2872</v>
      </c>
      <c r="C185" s="3012" t="str">
        <f t="shared" si="6"/>
        <v>6040 OPD-OB ULTRA</v>
      </c>
      <c r="D185" s="3022" t="s">
        <v>49</v>
      </c>
      <c r="E185" s="3030"/>
      <c r="F185" s="3031" t="s">
        <v>1534</v>
      </c>
      <c r="G185" s="3027" t="b">
        <f t="shared" si="7"/>
        <v>1</v>
      </c>
      <c r="H185" s="3027" t="s">
        <v>1534</v>
      </c>
      <c r="J185" s="3027" t="b">
        <f t="shared" si="8"/>
        <v>1</v>
      </c>
      <c r="K185" s="3027" t="s">
        <v>1535</v>
      </c>
      <c r="M185" s="3119" t="s">
        <v>49</v>
      </c>
    </row>
    <row r="186" spans="1:13" hidden="1" x14ac:dyDescent="0.3">
      <c r="A186" s="3032">
        <v>40</v>
      </c>
      <c r="B186" s="3012" t="e">
        <v>#N/A</v>
      </c>
      <c r="C186" s="3012" t="e">
        <f t="shared" si="6"/>
        <v>#N/A</v>
      </c>
      <c r="D186" s="3032" t="s">
        <v>921</v>
      </c>
      <c r="E186" s="3030"/>
      <c r="F186" s="3016" t="s">
        <v>2610</v>
      </c>
      <c r="G186" s="3027" t="e">
        <f t="shared" si="7"/>
        <v>#N/A</v>
      </c>
      <c r="H186" s="3027" t="e">
        <v>#N/A</v>
      </c>
      <c r="J186" s="3027" t="e">
        <f t="shared" si="8"/>
        <v>#N/A</v>
      </c>
      <c r="K186" s="3027" t="e">
        <v>#N/A</v>
      </c>
      <c r="M186" s="3120" t="s">
        <v>921</v>
      </c>
    </row>
    <row r="187" spans="1:13" hidden="1" x14ac:dyDescent="0.3">
      <c r="A187" s="3022" t="e">
        <v>#VALUE!</v>
      </c>
      <c r="B187" s="3012" t="e">
        <v>#VALUE!</v>
      </c>
      <c r="C187" s="3012" t="e">
        <f t="shared" si="6"/>
        <v>#VALUE!</v>
      </c>
      <c r="D187" s="3022"/>
      <c r="E187" s="3030"/>
      <c r="F187" s="3034"/>
      <c r="G187" s="3027" t="e">
        <f t="shared" si="7"/>
        <v>#VALUE!</v>
      </c>
      <c r="H187" s="3027" t="e">
        <v>#VALUE!</v>
      </c>
      <c r="J187" s="3027" t="e">
        <f t="shared" si="8"/>
        <v>#VALUE!</v>
      </c>
      <c r="K187" s="3027" t="e">
        <v>#VALUE!</v>
      </c>
      <c r="M187" s="3119"/>
    </row>
    <row r="188" spans="1:13" hidden="1" x14ac:dyDescent="0.3">
      <c r="A188" s="3032">
        <v>40</v>
      </c>
      <c r="B188" s="3012" t="e">
        <v>#N/A</v>
      </c>
      <c r="C188" s="3012" t="e">
        <f t="shared" si="6"/>
        <v>#N/A</v>
      </c>
      <c r="D188" s="3032" t="s">
        <v>132</v>
      </c>
      <c r="E188" s="3035"/>
      <c r="F188" s="3036" t="s">
        <v>132</v>
      </c>
      <c r="G188" s="3027" t="e">
        <f t="shared" si="7"/>
        <v>#N/A</v>
      </c>
      <c r="H188" s="3027" t="e">
        <v>#N/A</v>
      </c>
      <c r="J188" s="3027" t="e">
        <f t="shared" si="8"/>
        <v>#N/A</v>
      </c>
      <c r="K188" s="3027" t="e">
        <v>#N/A</v>
      </c>
      <c r="M188" s="3120" t="s">
        <v>132</v>
      </c>
    </row>
    <row r="189" spans="1:13" hidden="1" x14ac:dyDescent="0.3">
      <c r="A189" s="3039" t="e">
        <v>#VALUE!</v>
      </c>
      <c r="B189" s="3012" t="e">
        <v>#VALUE!</v>
      </c>
      <c r="C189" s="3012" t="e">
        <f t="shared" si="6"/>
        <v>#VALUE!</v>
      </c>
      <c r="D189" s="3039" t="s">
        <v>211</v>
      </c>
      <c r="E189" s="3040"/>
      <c r="F189" s="43" t="s">
        <v>211</v>
      </c>
      <c r="G189" s="3027" t="e">
        <f t="shared" si="7"/>
        <v>#VALUE!</v>
      </c>
      <c r="H189" s="3027" t="e">
        <v>#VALUE!</v>
      </c>
      <c r="J189" s="3027" t="e">
        <f t="shared" si="8"/>
        <v>#VALUE!</v>
      </c>
      <c r="K189" s="3027" t="e">
        <v>#VALUE!</v>
      </c>
      <c r="M189" s="3122" t="s">
        <v>211</v>
      </c>
    </row>
    <row r="190" spans="1:13" hidden="1" x14ac:dyDescent="0.3">
      <c r="A190" s="3041">
        <v>6020</v>
      </c>
      <c r="B190" s="3012" t="s">
        <v>218</v>
      </c>
      <c r="C190" s="3012" t="str">
        <f t="shared" si="6"/>
        <v>6020 OPD-OB/GYN</v>
      </c>
      <c r="D190" s="3041" t="s">
        <v>432</v>
      </c>
      <c r="E190" s="3042" t="s">
        <v>675</v>
      </c>
      <c r="F190" s="3043" t="s">
        <v>4124</v>
      </c>
      <c r="G190" s="3027" t="b">
        <f t="shared" si="7"/>
        <v>0</v>
      </c>
      <c r="H190" s="3027" t="s">
        <v>3998</v>
      </c>
      <c r="J190" s="3027" t="b">
        <f t="shared" si="8"/>
        <v>0</v>
      </c>
      <c r="K190" s="3027" t="s">
        <v>1535</v>
      </c>
      <c r="M190" s="3123" t="s">
        <v>432</v>
      </c>
    </row>
    <row r="191" spans="1:13" hidden="1" x14ac:dyDescent="0.3">
      <c r="A191" s="3041">
        <v>6020</v>
      </c>
      <c r="B191" s="3012" t="s">
        <v>218</v>
      </c>
      <c r="C191" s="3012" t="str">
        <f t="shared" si="6"/>
        <v>6020 OPD-OB/GYN</v>
      </c>
      <c r="D191" s="3028" t="s">
        <v>539</v>
      </c>
      <c r="E191" s="3045" t="s">
        <v>676</v>
      </c>
      <c r="F191" s="3046" t="s">
        <v>4125</v>
      </c>
      <c r="G191" s="3027" t="b">
        <f t="shared" si="7"/>
        <v>1</v>
      </c>
      <c r="H191" s="3027" t="s">
        <v>1533</v>
      </c>
      <c r="J191" s="3027" t="b">
        <f t="shared" si="8"/>
        <v>0</v>
      </c>
      <c r="K191" s="3027" t="s">
        <v>1535</v>
      </c>
      <c r="M191" s="3127" t="s">
        <v>539</v>
      </c>
    </row>
    <row r="192" spans="1:13" hidden="1" x14ac:dyDescent="0.3">
      <c r="A192" s="3060" t="e">
        <v>#VALUE!</v>
      </c>
      <c r="B192" s="3012" t="e">
        <v>#VALUE!</v>
      </c>
      <c r="C192" s="3012" t="e">
        <f t="shared" si="6"/>
        <v>#VALUE!</v>
      </c>
      <c r="D192" s="3060"/>
      <c r="E192" s="3060"/>
      <c r="F192" s="3061"/>
      <c r="G192" s="3027" t="e">
        <f t="shared" si="7"/>
        <v>#VALUE!</v>
      </c>
      <c r="H192" s="3027" t="e">
        <v>#VALUE!</v>
      </c>
      <c r="J192" s="3027" t="e">
        <f t="shared" si="8"/>
        <v>#VALUE!</v>
      </c>
      <c r="K192" s="3027" t="e">
        <v>#VALUE!</v>
      </c>
      <c r="M192" s="3130"/>
    </row>
    <row r="193" spans="1:13" hidden="1" x14ac:dyDescent="0.3">
      <c r="A193" s="3014" t="e">
        <v>#VALUE!</v>
      </c>
      <c r="B193" s="3012" t="e">
        <v>#VALUE!</v>
      </c>
      <c r="C193" s="3012" t="e">
        <f t="shared" si="6"/>
        <v>#VALUE!</v>
      </c>
      <c r="D193" s="3014" t="s">
        <v>133</v>
      </c>
      <c r="E193" s="3014"/>
      <c r="F193" s="3048"/>
      <c r="G193" s="3027" t="e">
        <f t="shared" si="7"/>
        <v>#VALUE!</v>
      </c>
      <c r="H193" s="3027" t="e">
        <v>#VALUE!</v>
      </c>
      <c r="J193" s="3027" t="e">
        <f t="shared" si="8"/>
        <v>#VALUE!</v>
      </c>
      <c r="K193" s="3027" t="e">
        <v>#VALUE!</v>
      </c>
      <c r="M193" s="3117" t="s">
        <v>133</v>
      </c>
    </row>
    <row r="194" spans="1:13" hidden="1" x14ac:dyDescent="0.3">
      <c r="A194" s="3022">
        <v>4800</v>
      </c>
      <c r="B194" s="3012" t="s">
        <v>2848</v>
      </c>
      <c r="C194" s="3012" t="str">
        <f t="shared" si="6"/>
        <v>4800 PED PULMONARY UNIT</v>
      </c>
      <c r="D194" s="3022" t="s">
        <v>50</v>
      </c>
      <c r="E194" s="3030"/>
      <c r="F194" s="3031" t="s">
        <v>4002</v>
      </c>
      <c r="G194" s="3027" t="b">
        <f t="shared" si="7"/>
        <v>1</v>
      </c>
      <c r="H194" s="3027" t="s">
        <v>1536</v>
      </c>
      <c r="J194" s="3027" t="b">
        <f t="shared" si="8"/>
        <v>0</v>
      </c>
      <c r="K194" s="3027" t="s">
        <v>1543</v>
      </c>
      <c r="M194" s="3119" t="s">
        <v>50</v>
      </c>
    </row>
    <row r="195" spans="1:13" x14ac:dyDescent="0.3">
      <c r="A195" s="3028">
        <v>4810</v>
      </c>
      <c r="B195" s="3012" t="s">
        <v>2849</v>
      </c>
      <c r="C195" s="3012" t="str">
        <f t="shared" si="6"/>
        <v>4810 PEDS PULMONARY</v>
      </c>
      <c r="D195" s="3028" t="s">
        <v>4003</v>
      </c>
      <c r="E195" s="3030"/>
      <c r="F195" s="3049" t="s">
        <v>4031</v>
      </c>
      <c r="G195" s="3027" t="b">
        <f t="shared" si="7"/>
        <v>1</v>
      </c>
      <c r="H195" s="3027" t="s">
        <v>2381</v>
      </c>
      <c r="I195" s="3155">
        <v>13</v>
      </c>
      <c r="J195" s="3027" t="b">
        <f t="shared" si="8"/>
        <v>0</v>
      </c>
      <c r="K195" s="3027" t="s">
        <v>1543</v>
      </c>
      <c r="M195" s="3118" t="s">
        <v>2637</v>
      </c>
    </row>
    <row r="196" spans="1:13" x14ac:dyDescent="0.3">
      <c r="A196" s="3028">
        <v>4811</v>
      </c>
      <c r="B196" s="3012" t="s">
        <v>2850</v>
      </c>
      <c r="C196" s="3012" t="str">
        <f t="shared" si="6"/>
        <v>4811 PEDS ENDO</v>
      </c>
      <c r="D196" s="3028" t="s">
        <v>4004</v>
      </c>
      <c r="E196" s="3030"/>
      <c r="F196" s="3049" t="s">
        <v>4032</v>
      </c>
      <c r="G196" s="3027" t="b">
        <f t="shared" si="7"/>
        <v>1</v>
      </c>
      <c r="H196" s="3027" t="s">
        <v>2382</v>
      </c>
      <c r="I196" s="3155">
        <v>14</v>
      </c>
      <c r="J196" s="3027" t="b">
        <f t="shared" si="8"/>
        <v>0</v>
      </c>
      <c r="K196" s="3027" t="s">
        <v>1543</v>
      </c>
      <c r="M196" s="3118" t="s">
        <v>2638</v>
      </c>
    </row>
    <row r="197" spans="1:13" x14ac:dyDescent="0.3">
      <c r="A197" s="3028">
        <v>4812</v>
      </c>
      <c r="B197" s="3012" t="s">
        <v>2851</v>
      </c>
      <c r="C197" s="3012" t="str">
        <f t="shared" si="6"/>
        <v>4812 PEDS RHEUMATOLOGY</v>
      </c>
      <c r="D197" s="3028" t="s">
        <v>4005</v>
      </c>
      <c r="E197" s="3030"/>
      <c r="F197" s="3049" t="s">
        <v>4033</v>
      </c>
      <c r="G197" s="3027" t="b">
        <f t="shared" si="7"/>
        <v>1</v>
      </c>
      <c r="H197" s="3027" t="s">
        <v>2383</v>
      </c>
      <c r="I197" s="3155">
        <v>15</v>
      </c>
      <c r="J197" s="3027" t="b">
        <f t="shared" si="8"/>
        <v>0</v>
      </c>
      <c r="K197" s="3027" t="s">
        <v>1543</v>
      </c>
      <c r="M197" s="3118" t="s">
        <v>2639</v>
      </c>
    </row>
    <row r="198" spans="1:13" x14ac:dyDescent="0.3">
      <c r="A198" s="3028">
        <v>4820</v>
      </c>
      <c r="B198" s="3012" t="s">
        <v>1955</v>
      </c>
      <c r="C198" s="3012" t="str">
        <f t="shared" si="6"/>
        <v>4820 PED TRT CTR/SPEC</v>
      </c>
      <c r="D198" s="3028" t="s">
        <v>1981</v>
      </c>
      <c r="E198" s="3030"/>
      <c r="F198" s="3049" t="s">
        <v>4034</v>
      </c>
      <c r="G198" s="3027" t="b">
        <f t="shared" si="7"/>
        <v>1</v>
      </c>
      <c r="H198" s="3027" t="s">
        <v>1537</v>
      </c>
      <c r="I198" s="3155">
        <v>16</v>
      </c>
      <c r="J198" s="3027" t="b">
        <f t="shared" si="8"/>
        <v>0</v>
      </c>
      <c r="K198" s="3027" t="s">
        <v>1543</v>
      </c>
      <c r="M198" s="3118" t="s">
        <v>1981</v>
      </c>
    </row>
    <row r="199" spans="1:13" hidden="1" x14ac:dyDescent="0.3">
      <c r="A199" s="3022">
        <v>4840</v>
      </c>
      <c r="B199" s="3012" t="s">
        <v>2852</v>
      </c>
      <c r="C199" s="3012" t="str">
        <f t="shared" si="6"/>
        <v>4840 AIDS CTR PED</v>
      </c>
      <c r="D199" s="3022" t="s">
        <v>51</v>
      </c>
      <c r="E199" s="3030"/>
      <c r="F199" s="3031" t="s">
        <v>1538</v>
      </c>
      <c r="G199" s="3027" t="b">
        <f t="shared" si="7"/>
        <v>1</v>
      </c>
      <c r="H199" s="3027" t="s">
        <v>1538</v>
      </c>
      <c r="J199" s="3027" t="b">
        <f t="shared" si="8"/>
        <v>1</v>
      </c>
      <c r="K199" s="3027" t="s">
        <v>1543</v>
      </c>
      <c r="M199" s="3119" t="s">
        <v>51</v>
      </c>
    </row>
    <row r="200" spans="1:13" hidden="1" x14ac:dyDescent="0.3">
      <c r="A200" s="3022">
        <v>4860</v>
      </c>
      <c r="B200" s="3012" t="s">
        <v>2853</v>
      </c>
      <c r="C200" s="3012" t="str">
        <f t="shared" si="6"/>
        <v>4860 PEDS ECHOCARDIOLOGY</v>
      </c>
      <c r="D200" s="3022" t="s">
        <v>569</v>
      </c>
      <c r="E200" s="3030"/>
      <c r="F200" s="3031" t="s">
        <v>1539</v>
      </c>
      <c r="G200" s="3027" t="b">
        <f t="shared" si="7"/>
        <v>1</v>
      </c>
      <c r="H200" s="3027" t="s">
        <v>1539</v>
      </c>
      <c r="J200" s="3027" t="b">
        <f t="shared" si="8"/>
        <v>1</v>
      </c>
      <c r="K200" s="3027" t="s">
        <v>1543</v>
      </c>
      <c r="M200" s="3119" t="s">
        <v>569</v>
      </c>
    </row>
    <row r="201" spans="1:13" x14ac:dyDescent="0.3">
      <c r="A201" s="3028">
        <v>4880</v>
      </c>
      <c r="B201" s="3012" t="s">
        <v>2854</v>
      </c>
      <c r="C201" s="3012" t="str">
        <f t="shared" si="6"/>
        <v>4880 ADULTS W/ SPECIAL HEALTHCARE NEEDS (ASHCN)</v>
      </c>
      <c r="D201" s="3028" t="s">
        <v>4006</v>
      </c>
      <c r="E201" s="3030"/>
      <c r="F201" s="3049" t="s">
        <v>4035</v>
      </c>
      <c r="G201" s="3027" t="b">
        <f t="shared" si="7"/>
        <v>1</v>
      </c>
      <c r="H201" s="3027" t="s">
        <v>2033</v>
      </c>
      <c r="I201" s="3155">
        <v>17</v>
      </c>
      <c r="J201" s="3027" t="b">
        <f t="shared" si="8"/>
        <v>0</v>
      </c>
      <c r="K201" s="3027" t="s">
        <v>1543</v>
      </c>
      <c r="M201" s="3118" t="s">
        <v>2053</v>
      </c>
    </row>
    <row r="202" spans="1:13" hidden="1" x14ac:dyDescent="0.3">
      <c r="A202" s="3022">
        <v>6210</v>
      </c>
      <c r="B202" s="3012" t="s">
        <v>2875</v>
      </c>
      <c r="C202" s="3012" t="str">
        <f t="shared" si="6"/>
        <v>6210 PEDS SLEEP CENTER</v>
      </c>
      <c r="D202" s="3022" t="s">
        <v>4029</v>
      </c>
      <c r="E202" s="3030"/>
      <c r="F202" s="3031" t="s">
        <v>4036</v>
      </c>
      <c r="G202" s="3027" t="b">
        <f t="shared" si="7"/>
        <v>1</v>
      </c>
      <c r="H202" s="3027" t="s">
        <v>1540</v>
      </c>
      <c r="J202" s="3027" t="b">
        <f t="shared" si="8"/>
        <v>0</v>
      </c>
      <c r="K202" s="3027" t="s">
        <v>1543</v>
      </c>
      <c r="M202" s="3119" t="s">
        <v>420</v>
      </c>
    </row>
    <row r="203" spans="1:13" x14ac:dyDescent="0.3">
      <c r="A203" s="3028">
        <v>6220</v>
      </c>
      <c r="B203" s="3012" t="s">
        <v>214</v>
      </c>
      <c r="C203" s="3012" t="str">
        <f t="shared" ref="C203:C266" si="9">CONCATENATE(A203," ",B203)</f>
        <v>6220 OPD-PEDS</v>
      </c>
      <c r="D203" s="3028" t="s">
        <v>4030</v>
      </c>
      <c r="E203" s="3030"/>
      <c r="F203" s="3049" t="s">
        <v>4000</v>
      </c>
      <c r="G203" s="3027" t="b">
        <f t="shared" ref="G203:G266" si="10">C203=H203</f>
        <v>0</v>
      </c>
      <c r="H203" s="3027" t="s">
        <v>4000</v>
      </c>
      <c r="I203" s="3155">
        <v>18</v>
      </c>
      <c r="J203" s="3027" t="b">
        <f t="shared" ref="J203:J266" si="11">F203=H203</f>
        <v>1</v>
      </c>
      <c r="K203" s="3027" t="s">
        <v>1543</v>
      </c>
      <c r="M203" s="3118" t="s">
        <v>445</v>
      </c>
    </row>
    <row r="204" spans="1:13" hidden="1" x14ac:dyDescent="0.3">
      <c r="A204" s="3022" t="e">
        <v>#VALUE!</v>
      </c>
      <c r="B204" s="3012" t="e">
        <v>#VALUE!</v>
      </c>
      <c r="C204" s="3012" t="e">
        <f t="shared" si="9"/>
        <v>#VALUE!</v>
      </c>
      <c r="D204" s="3022" t="s">
        <v>772</v>
      </c>
      <c r="E204" s="3030"/>
      <c r="F204" s="3031" t="s">
        <v>4037</v>
      </c>
      <c r="G204" s="3027" t="e">
        <f t="shared" si="10"/>
        <v>#VALUE!</v>
      </c>
      <c r="H204" s="3027" t="e">
        <v>#VALUE!</v>
      </c>
      <c r="J204" s="3027" t="e">
        <f t="shared" si="11"/>
        <v>#VALUE!</v>
      </c>
      <c r="K204" s="3027" t="e">
        <v>#VALUE!</v>
      </c>
      <c r="M204" s="3119" t="s">
        <v>772</v>
      </c>
    </row>
    <row r="205" spans="1:13" x14ac:dyDescent="0.3">
      <c r="A205" s="3028">
        <v>6230</v>
      </c>
      <c r="B205" s="3012" t="s">
        <v>1959</v>
      </c>
      <c r="C205" s="3012" t="str">
        <f t="shared" si="9"/>
        <v>6230 PEDS CRANIALFACIAL CLINIC</v>
      </c>
      <c r="D205" s="3028" t="s">
        <v>4028</v>
      </c>
      <c r="E205" s="3030"/>
      <c r="F205" s="3049" t="s">
        <v>4038</v>
      </c>
      <c r="G205" s="3027" t="b">
        <f t="shared" si="10"/>
        <v>0</v>
      </c>
      <c r="H205" s="3027" t="s">
        <v>4001</v>
      </c>
      <c r="I205" s="3155">
        <v>19</v>
      </c>
      <c r="J205" s="3027" t="b">
        <f t="shared" si="11"/>
        <v>0</v>
      </c>
      <c r="K205" s="3027" t="s">
        <v>1543</v>
      </c>
      <c r="M205" s="3118" t="s">
        <v>408</v>
      </c>
    </row>
    <row r="206" spans="1:13" hidden="1" x14ac:dyDescent="0.3">
      <c r="A206" s="3032">
        <v>50</v>
      </c>
      <c r="B206" s="3012" t="e">
        <v>#N/A</v>
      </c>
      <c r="C206" s="3012" t="e">
        <f t="shared" si="9"/>
        <v>#N/A</v>
      </c>
      <c r="D206" s="3032" t="s">
        <v>922</v>
      </c>
      <c r="E206" s="3030"/>
      <c r="F206" s="3016" t="s">
        <v>2608</v>
      </c>
      <c r="G206" s="3027" t="e">
        <f t="shared" si="10"/>
        <v>#N/A</v>
      </c>
      <c r="H206" s="3027" t="e">
        <v>#N/A</v>
      </c>
      <c r="J206" s="3027" t="e">
        <f t="shared" si="11"/>
        <v>#N/A</v>
      </c>
      <c r="K206" s="3027" t="e">
        <v>#N/A</v>
      </c>
      <c r="M206" s="3120" t="s">
        <v>922</v>
      </c>
    </row>
    <row r="207" spans="1:13" hidden="1" x14ac:dyDescent="0.3">
      <c r="A207" s="3022">
        <v>1971</v>
      </c>
      <c r="B207" s="3012" t="s">
        <v>2726</v>
      </c>
      <c r="C207" s="3012" t="str">
        <f t="shared" si="9"/>
        <v>1971 NS CH 7N</v>
      </c>
      <c r="D207" s="3022" t="s">
        <v>1805</v>
      </c>
      <c r="E207" s="3030"/>
      <c r="F207" s="3031" t="s">
        <v>1788</v>
      </c>
      <c r="G207" s="3027" t="b">
        <f t="shared" si="10"/>
        <v>1</v>
      </c>
      <c r="H207" s="3027" t="s">
        <v>1788</v>
      </c>
      <c r="J207" s="3027" t="b">
        <f t="shared" si="11"/>
        <v>1</v>
      </c>
      <c r="K207" s="3027" t="s">
        <v>1543</v>
      </c>
      <c r="M207" s="3119" t="s">
        <v>1805</v>
      </c>
    </row>
    <row r="208" spans="1:13" hidden="1" x14ac:dyDescent="0.3">
      <c r="A208" s="3022">
        <v>1972</v>
      </c>
      <c r="B208" s="3012" t="s">
        <v>2727</v>
      </c>
      <c r="C208" s="3012" t="str">
        <f t="shared" si="9"/>
        <v>1972 NS CH 7S</v>
      </c>
      <c r="D208" s="3022" t="s">
        <v>1804</v>
      </c>
      <c r="E208" s="3030"/>
      <c r="F208" s="3031" t="s">
        <v>1789</v>
      </c>
      <c r="G208" s="3027" t="b">
        <f t="shared" si="10"/>
        <v>1</v>
      </c>
      <c r="H208" s="3027" t="s">
        <v>1789</v>
      </c>
      <c r="J208" s="3027" t="b">
        <f t="shared" si="11"/>
        <v>1</v>
      </c>
      <c r="K208" s="3027" t="s">
        <v>1543</v>
      </c>
      <c r="M208" s="3119" t="s">
        <v>1804</v>
      </c>
    </row>
    <row r="209" spans="1:13" hidden="1" x14ac:dyDescent="0.3">
      <c r="A209" s="3022">
        <v>1981</v>
      </c>
      <c r="B209" s="3012" t="s">
        <v>2728</v>
      </c>
      <c r="C209" s="3012" t="str">
        <f t="shared" si="9"/>
        <v>1981 NS CH 8N</v>
      </c>
      <c r="D209" s="3022" t="s">
        <v>1803</v>
      </c>
      <c r="E209" s="3030"/>
      <c r="F209" s="3031" t="s">
        <v>1790</v>
      </c>
      <c r="G209" s="3027" t="b">
        <f t="shared" si="10"/>
        <v>1</v>
      </c>
      <c r="H209" s="3027" t="s">
        <v>1790</v>
      </c>
      <c r="J209" s="3027" t="b">
        <f t="shared" si="11"/>
        <v>1</v>
      </c>
      <c r="K209" s="3027" t="s">
        <v>1543</v>
      </c>
      <c r="M209" s="3119" t="s">
        <v>1803</v>
      </c>
    </row>
    <row r="210" spans="1:13" hidden="1" x14ac:dyDescent="0.3">
      <c r="A210" s="3022">
        <v>1982</v>
      </c>
      <c r="B210" s="3012" t="s">
        <v>2729</v>
      </c>
      <c r="C210" s="3012" t="str">
        <f t="shared" si="9"/>
        <v>1982 NS CH 8S</v>
      </c>
      <c r="D210" s="3022" t="s">
        <v>1802</v>
      </c>
      <c r="E210" s="3030"/>
      <c r="F210" s="3031" t="s">
        <v>1791</v>
      </c>
      <c r="G210" s="3027" t="b">
        <f t="shared" si="10"/>
        <v>1</v>
      </c>
      <c r="H210" s="3027" t="s">
        <v>1791</v>
      </c>
      <c r="J210" s="3027" t="b">
        <f t="shared" si="11"/>
        <v>1</v>
      </c>
      <c r="K210" s="3027" t="s">
        <v>1543</v>
      </c>
      <c r="M210" s="3119" t="s">
        <v>1802</v>
      </c>
    </row>
    <row r="211" spans="1:13" hidden="1" x14ac:dyDescent="0.3">
      <c r="A211" s="3022">
        <v>4800</v>
      </c>
      <c r="B211" s="3012" t="s">
        <v>2848</v>
      </c>
      <c r="C211" s="3012" t="str">
        <f t="shared" si="9"/>
        <v>4800 PED PULMONARY UNIT</v>
      </c>
      <c r="D211" s="3022" t="s">
        <v>50</v>
      </c>
      <c r="E211" s="3030"/>
      <c r="F211" s="3031" t="s">
        <v>1536</v>
      </c>
      <c r="G211" s="3027" t="b">
        <f t="shared" si="10"/>
        <v>1</v>
      </c>
      <c r="H211" s="3027" t="s">
        <v>1536</v>
      </c>
      <c r="J211" s="3027" t="b">
        <f t="shared" si="11"/>
        <v>1</v>
      </c>
      <c r="K211" s="3027" t="s">
        <v>1543</v>
      </c>
      <c r="M211" s="3119" t="s">
        <v>50</v>
      </c>
    </row>
    <row r="212" spans="1:13" hidden="1" x14ac:dyDescent="0.3">
      <c r="A212" s="3022">
        <v>4820</v>
      </c>
      <c r="B212" s="3012" t="s">
        <v>1955</v>
      </c>
      <c r="C212" s="3012" t="str">
        <f t="shared" si="9"/>
        <v>4820 PED TRT CTR/SPEC</v>
      </c>
      <c r="D212" s="3022" t="s">
        <v>771</v>
      </c>
      <c r="E212" s="3030"/>
      <c r="F212" s="3031" t="s">
        <v>1537</v>
      </c>
      <c r="G212" s="3027" t="b">
        <f t="shared" si="10"/>
        <v>1</v>
      </c>
      <c r="H212" s="3027" t="s">
        <v>1537</v>
      </c>
      <c r="J212" s="3027" t="b">
        <f t="shared" si="11"/>
        <v>1</v>
      </c>
      <c r="K212" s="3027" t="s">
        <v>1543</v>
      </c>
      <c r="M212" s="3119" t="s">
        <v>771</v>
      </c>
    </row>
    <row r="213" spans="1:13" hidden="1" x14ac:dyDescent="0.3">
      <c r="A213" s="3022">
        <v>4840</v>
      </c>
      <c r="B213" s="3012" t="s">
        <v>2852</v>
      </c>
      <c r="C213" s="3012" t="str">
        <f t="shared" si="9"/>
        <v>4840 AIDS CTR PED</v>
      </c>
      <c r="D213" s="3022" t="s">
        <v>51</v>
      </c>
      <c r="E213" s="3030"/>
      <c r="F213" s="3031" t="s">
        <v>1538</v>
      </c>
      <c r="G213" s="3027" t="b">
        <f t="shared" si="10"/>
        <v>1</v>
      </c>
      <c r="H213" s="3027" t="s">
        <v>1538</v>
      </c>
      <c r="J213" s="3027" t="b">
        <f t="shared" si="11"/>
        <v>1</v>
      </c>
      <c r="K213" s="3027" t="s">
        <v>1543</v>
      </c>
      <c r="M213" s="3119" t="s">
        <v>51</v>
      </c>
    </row>
    <row r="214" spans="1:13" hidden="1" x14ac:dyDescent="0.3">
      <c r="A214" s="3022">
        <v>4860</v>
      </c>
      <c r="B214" s="3012" t="s">
        <v>2853</v>
      </c>
      <c r="C214" s="3012" t="str">
        <f t="shared" si="9"/>
        <v>4860 PEDS ECHOCARDIOLOGY</v>
      </c>
      <c r="D214" s="3022" t="s">
        <v>569</v>
      </c>
      <c r="E214" s="3030"/>
      <c r="F214" s="3031" t="s">
        <v>1539</v>
      </c>
      <c r="G214" s="3027" t="b">
        <f t="shared" si="10"/>
        <v>1</v>
      </c>
      <c r="H214" s="3027" t="s">
        <v>1539</v>
      </c>
      <c r="J214" s="3027" t="b">
        <f t="shared" si="11"/>
        <v>1</v>
      </c>
      <c r="K214" s="3027" t="s">
        <v>1543</v>
      </c>
      <c r="M214" s="3119" t="s">
        <v>569</v>
      </c>
    </row>
    <row r="215" spans="1:13" hidden="1" x14ac:dyDescent="0.3">
      <c r="A215" s="3022">
        <v>6210</v>
      </c>
      <c r="B215" s="3012" t="s">
        <v>2875</v>
      </c>
      <c r="C215" s="3012" t="str">
        <f t="shared" si="9"/>
        <v>6210 PEDS SLEEP CENTER</v>
      </c>
      <c r="D215" s="3022" t="s">
        <v>420</v>
      </c>
      <c r="E215" s="3030"/>
      <c r="F215" s="3031" t="s">
        <v>1540</v>
      </c>
      <c r="G215" s="3027" t="b">
        <f t="shared" si="10"/>
        <v>1</v>
      </c>
      <c r="H215" s="3027" t="s">
        <v>1540</v>
      </c>
      <c r="J215" s="3027" t="b">
        <f t="shared" si="11"/>
        <v>1</v>
      </c>
      <c r="K215" s="3027" t="s">
        <v>1543</v>
      </c>
      <c r="M215" s="3119" t="s">
        <v>420</v>
      </c>
    </row>
    <row r="216" spans="1:13" hidden="1" x14ac:dyDescent="0.3">
      <c r="A216" s="3022">
        <v>6220</v>
      </c>
      <c r="B216" s="3012" t="s">
        <v>214</v>
      </c>
      <c r="C216" s="3012" t="str">
        <f t="shared" si="9"/>
        <v>6220 OPD-PEDS</v>
      </c>
      <c r="D216" s="3022" t="s">
        <v>134</v>
      </c>
      <c r="E216" s="3030"/>
      <c r="F216" s="3031" t="s">
        <v>1541</v>
      </c>
      <c r="G216" s="3027" t="b">
        <f t="shared" si="10"/>
        <v>1</v>
      </c>
      <c r="H216" s="3027" t="s">
        <v>1541</v>
      </c>
      <c r="J216" s="3027" t="b">
        <f t="shared" si="11"/>
        <v>1</v>
      </c>
      <c r="K216" s="3027" t="s">
        <v>1543</v>
      </c>
      <c r="M216" s="3119" t="s">
        <v>134</v>
      </c>
    </row>
    <row r="217" spans="1:13" hidden="1" x14ac:dyDescent="0.3">
      <c r="A217" s="3022">
        <v>6230</v>
      </c>
      <c r="B217" s="3012" t="s">
        <v>1959</v>
      </c>
      <c r="C217" s="3012" t="str">
        <f t="shared" si="9"/>
        <v>6230 PEDS CRANIALFACIAL CLINIC</v>
      </c>
      <c r="D217" s="3022" t="s">
        <v>408</v>
      </c>
      <c r="E217" s="3030"/>
      <c r="F217" s="3031" t="s">
        <v>1780</v>
      </c>
      <c r="G217" s="3027" t="b">
        <f t="shared" si="10"/>
        <v>1</v>
      </c>
      <c r="H217" s="3027" t="s">
        <v>1780</v>
      </c>
      <c r="J217" s="3027" t="b">
        <f t="shared" si="11"/>
        <v>1</v>
      </c>
      <c r="K217" s="3027" t="s">
        <v>1543</v>
      </c>
      <c r="M217" s="3119" t="s">
        <v>408</v>
      </c>
    </row>
    <row r="218" spans="1:13" hidden="1" x14ac:dyDescent="0.3">
      <c r="A218" s="3032">
        <v>50</v>
      </c>
      <c r="B218" s="3012" t="e">
        <v>#N/A</v>
      </c>
      <c r="C218" s="3012" t="e">
        <f t="shared" si="9"/>
        <v>#N/A</v>
      </c>
      <c r="D218" s="3032" t="s">
        <v>923</v>
      </c>
      <c r="E218" s="3030"/>
      <c r="F218" s="3016" t="s">
        <v>2609</v>
      </c>
      <c r="G218" s="3027" t="e">
        <f t="shared" si="10"/>
        <v>#N/A</v>
      </c>
      <c r="H218" s="3027" t="e">
        <v>#N/A</v>
      </c>
      <c r="J218" s="3027" t="e">
        <f t="shared" si="11"/>
        <v>#N/A</v>
      </c>
      <c r="K218" s="3027" t="e">
        <v>#N/A</v>
      </c>
      <c r="M218" s="3120" t="s">
        <v>923</v>
      </c>
    </row>
    <row r="219" spans="1:13" hidden="1" x14ac:dyDescent="0.3">
      <c r="A219" s="3022">
        <v>1971</v>
      </c>
      <c r="B219" s="3012" t="s">
        <v>2726</v>
      </c>
      <c r="C219" s="3012" t="str">
        <f t="shared" si="9"/>
        <v>1971 NS CH 7N</v>
      </c>
      <c r="D219" s="3022" t="s">
        <v>1805</v>
      </c>
      <c r="E219" s="3030"/>
      <c r="F219" s="3031" t="s">
        <v>1788</v>
      </c>
      <c r="G219" s="3027" t="b">
        <f t="shared" si="10"/>
        <v>1</v>
      </c>
      <c r="H219" s="3027" t="s">
        <v>1788</v>
      </c>
      <c r="J219" s="3027" t="b">
        <f t="shared" si="11"/>
        <v>1</v>
      </c>
      <c r="K219" s="3027" t="s">
        <v>1543</v>
      </c>
      <c r="M219" s="3119" t="s">
        <v>1805</v>
      </c>
    </row>
    <row r="220" spans="1:13" hidden="1" x14ac:dyDescent="0.3">
      <c r="A220" s="3022">
        <v>1972</v>
      </c>
      <c r="B220" s="3012" t="s">
        <v>2727</v>
      </c>
      <c r="C220" s="3012" t="str">
        <f t="shared" si="9"/>
        <v>1972 NS CH 7S</v>
      </c>
      <c r="D220" s="3022" t="s">
        <v>1804</v>
      </c>
      <c r="E220" s="3030"/>
      <c r="F220" s="3031" t="s">
        <v>1789</v>
      </c>
      <c r="G220" s="3027" t="b">
        <f t="shared" si="10"/>
        <v>1</v>
      </c>
      <c r="H220" s="3027" t="s">
        <v>1789</v>
      </c>
      <c r="J220" s="3027" t="b">
        <f t="shared" si="11"/>
        <v>1</v>
      </c>
      <c r="K220" s="3027" t="s">
        <v>1543</v>
      </c>
      <c r="M220" s="3119" t="s">
        <v>1804</v>
      </c>
    </row>
    <row r="221" spans="1:13" hidden="1" x14ac:dyDescent="0.3">
      <c r="A221" s="3022">
        <v>1981</v>
      </c>
      <c r="B221" s="3012" t="s">
        <v>2728</v>
      </c>
      <c r="C221" s="3012" t="str">
        <f t="shared" si="9"/>
        <v>1981 NS CH 8N</v>
      </c>
      <c r="D221" s="3022" t="s">
        <v>1803</v>
      </c>
      <c r="E221" s="3030"/>
      <c r="F221" s="3031" t="s">
        <v>1790</v>
      </c>
      <c r="G221" s="3027" t="b">
        <f t="shared" si="10"/>
        <v>1</v>
      </c>
      <c r="H221" s="3027" t="s">
        <v>1790</v>
      </c>
      <c r="J221" s="3027" t="b">
        <f t="shared" si="11"/>
        <v>1</v>
      </c>
      <c r="K221" s="3027" t="s">
        <v>1543</v>
      </c>
      <c r="M221" s="3119" t="s">
        <v>1803</v>
      </c>
    </row>
    <row r="222" spans="1:13" hidden="1" x14ac:dyDescent="0.3">
      <c r="A222" s="3022">
        <v>1982</v>
      </c>
      <c r="B222" s="3012" t="s">
        <v>2729</v>
      </c>
      <c r="C222" s="3012" t="str">
        <f t="shared" si="9"/>
        <v>1982 NS CH 8S</v>
      </c>
      <c r="D222" s="3022" t="s">
        <v>1802</v>
      </c>
      <c r="E222" s="3030"/>
      <c r="F222" s="3031" t="s">
        <v>1791</v>
      </c>
      <c r="G222" s="3027" t="b">
        <f t="shared" si="10"/>
        <v>1</v>
      </c>
      <c r="H222" s="3027" t="s">
        <v>1791</v>
      </c>
      <c r="J222" s="3027" t="b">
        <f t="shared" si="11"/>
        <v>1</v>
      </c>
      <c r="K222" s="3027" t="s">
        <v>1543</v>
      </c>
      <c r="M222" s="3119" t="s">
        <v>1802</v>
      </c>
    </row>
    <row r="223" spans="1:13" hidden="1" x14ac:dyDescent="0.3">
      <c r="A223" s="3022">
        <v>4800</v>
      </c>
      <c r="B223" s="3012" t="s">
        <v>2848</v>
      </c>
      <c r="C223" s="3012" t="str">
        <f t="shared" si="9"/>
        <v>4800 PED PULMONARY UNIT</v>
      </c>
      <c r="D223" s="3022" t="s">
        <v>50</v>
      </c>
      <c r="E223" s="3030"/>
      <c r="F223" s="3031" t="s">
        <v>1536</v>
      </c>
      <c r="G223" s="3027" t="b">
        <f t="shared" si="10"/>
        <v>1</v>
      </c>
      <c r="H223" s="3027" t="s">
        <v>1536</v>
      </c>
      <c r="J223" s="3027" t="b">
        <f t="shared" si="11"/>
        <v>1</v>
      </c>
      <c r="K223" s="3027" t="s">
        <v>1543</v>
      </c>
      <c r="M223" s="3119" t="s">
        <v>50</v>
      </c>
    </row>
    <row r="224" spans="1:13" hidden="1" x14ac:dyDescent="0.3">
      <c r="A224" s="3022">
        <v>4820</v>
      </c>
      <c r="B224" s="3012" t="s">
        <v>1955</v>
      </c>
      <c r="C224" s="3012" t="str">
        <f t="shared" si="9"/>
        <v>4820 PED TRT CTR/SPEC</v>
      </c>
      <c r="D224" s="3022" t="s">
        <v>771</v>
      </c>
      <c r="E224" s="3030"/>
      <c r="F224" s="3033" t="s">
        <v>1537</v>
      </c>
      <c r="G224" s="3027" t="b">
        <f t="shared" si="10"/>
        <v>1</v>
      </c>
      <c r="H224" s="3027" t="s">
        <v>1537</v>
      </c>
      <c r="J224" s="3027" t="b">
        <f t="shared" si="11"/>
        <v>1</v>
      </c>
      <c r="K224" s="3027" t="s">
        <v>1543</v>
      </c>
      <c r="M224" s="3119" t="s">
        <v>771</v>
      </c>
    </row>
    <row r="225" spans="1:13" hidden="1" x14ac:dyDescent="0.3">
      <c r="A225" s="3022">
        <v>4840</v>
      </c>
      <c r="B225" s="3012" t="s">
        <v>2852</v>
      </c>
      <c r="C225" s="3012" t="str">
        <f t="shared" si="9"/>
        <v>4840 AIDS CTR PED</v>
      </c>
      <c r="D225" s="3022" t="s">
        <v>51</v>
      </c>
      <c r="E225" s="3030"/>
      <c r="F225" s="3031" t="s">
        <v>1538</v>
      </c>
      <c r="G225" s="3027" t="b">
        <f t="shared" si="10"/>
        <v>1</v>
      </c>
      <c r="H225" s="3027" t="s">
        <v>1538</v>
      </c>
      <c r="J225" s="3027" t="b">
        <f t="shared" si="11"/>
        <v>1</v>
      </c>
      <c r="K225" s="3027" t="s">
        <v>1543</v>
      </c>
      <c r="M225" s="3119" t="s">
        <v>51</v>
      </c>
    </row>
    <row r="226" spans="1:13" hidden="1" x14ac:dyDescent="0.3">
      <c r="A226" s="3022">
        <v>4860</v>
      </c>
      <c r="B226" s="3012" t="s">
        <v>2853</v>
      </c>
      <c r="C226" s="3012" t="str">
        <f t="shared" si="9"/>
        <v>4860 PEDS ECHOCARDIOLOGY</v>
      </c>
      <c r="D226" s="3022" t="s">
        <v>569</v>
      </c>
      <c r="E226" s="3030"/>
      <c r="F226" s="3031" t="s">
        <v>1539</v>
      </c>
      <c r="G226" s="3027" t="b">
        <f t="shared" si="10"/>
        <v>1</v>
      </c>
      <c r="H226" s="3027" t="s">
        <v>1539</v>
      </c>
      <c r="J226" s="3027" t="b">
        <f t="shared" si="11"/>
        <v>1</v>
      </c>
      <c r="K226" s="3027" t="s">
        <v>1543</v>
      </c>
      <c r="M226" s="3119" t="s">
        <v>569</v>
      </c>
    </row>
    <row r="227" spans="1:13" hidden="1" x14ac:dyDescent="0.3">
      <c r="A227" s="3022">
        <v>6210</v>
      </c>
      <c r="B227" s="3012" t="s">
        <v>2875</v>
      </c>
      <c r="C227" s="3012" t="str">
        <f t="shared" si="9"/>
        <v>6210 PEDS SLEEP CENTER</v>
      </c>
      <c r="D227" s="3022" t="s">
        <v>420</v>
      </c>
      <c r="E227" s="3030"/>
      <c r="F227" s="3031" t="s">
        <v>1540</v>
      </c>
      <c r="G227" s="3027" t="b">
        <f t="shared" si="10"/>
        <v>1</v>
      </c>
      <c r="H227" s="3027" t="s">
        <v>1540</v>
      </c>
      <c r="J227" s="3027" t="b">
        <f t="shared" si="11"/>
        <v>1</v>
      </c>
      <c r="K227" s="3027" t="s">
        <v>1543</v>
      </c>
      <c r="M227" s="3119" t="s">
        <v>420</v>
      </c>
    </row>
    <row r="228" spans="1:13" hidden="1" x14ac:dyDescent="0.3">
      <c r="A228" s="3022">
        <v>6220</v>
      </c>
      <c r="B228" s="3012" t="s">
        <v>214</v>
      </c>
      <c r="C228" s="3012" t="str">
        <f t="shared" si="9"/>
        <v>6220 OPD-PEDS</v>
      </c>
      <c r="D228" s="3022" t="s">
        <v>134</v>
      </c>
      <c r="E228" s="3030"/>
      <c r="F228" s="3031" t="s">
        <v>1541</v>
      </c>
      <c r="G228" s="3027" t="b">
        <f t="shared" si="10"/>
        <v>1</v>
      </c>
      <c r="H228" s="3027" t="s">
        <v>1541</v>
      </c>
      <c r="J228" s="3027" t="b">
        <f t="shared" si="11"/>
        <v>1</v>
      </c>
      <c r="K228" s="3027" t="s">
        <v>1543</v>
      </c>
      <c r="M228" s="3119" t="s">
        <v>134</v>
      </c>
    </row>
    <row r="229" spans="1:13" hidden="1" x14ac:dyDescent="0.3">
      <c r="A229" s="3022">
        <v>6230</v>
      </c>
      <c r="B229" s="3012" t="s">
        <v>1959</v>
      </c>
      <c r="C229" s="3012" t="str">
        <f t="shared" si="9"/>
        <v>6230 PEDS CRANIALFACIAL CLINIC</v>
      </c>
      <c r="D229" s="3022" t="s">
        <v>408</v>
      </c>
      <c r="E229" s="3030"/>
      <c r="F229" s="3031" t="s">
        <v>1780</v>
      </c>
      <c r="G229" s="3027" t="b">
        <f t="shared" si="10"/>
        <v>1</v>
      </c>
      <c r="H229" s="3027" t="s">
        <v>1780</v>
      </c>
      <c r="J229" s="3027" t="b">
        <f t="shared" si="11"/>
        <v>1</v>
      </c>
      <c r="K229" s="3027" t="s">
        <v>1543</v>
      </c>
      <c r="M229" s="3119" t="s">
        <v>408</v>
      </c>
    </row>
    <row r="230" spans="1:13" hidden="1" x14ac:dyDescent="0.3">
      <c r="A230" s="3032">
        <v>50</v>
      </c>
      <c r="B230" s="3012" t="e">
        <v>#N/A</v>
      </c>
      <c r="C230" s="3012" t="e">
        <f t="shared" si="9"/>
        <v>#N/A</v>
      </c>
      <c r="D230" s="3032" t="s">
        <v>924</v>
      </c>
      <c r="E230" s="3030"/>
      <c r="F230" s="3016" t="s">
        <v>2610</v>
      </c>
      <c r="G230" s="3027" t="e">
        <f t="shared" si="10"/>
        <v>#N/A</v>
      </c>
      <c r="H230" s="3027" t="e">
        <v>#N/A</v>
      </c>
      <c r="J230" s="3027" t="e">
        <f t="shared" si="11"/>
        <v>#N/A</v>
      </c>
      <c r="K230" s="3027" t="e">
        <v>#N/A</v>
      </c>
      <c r="M230" s="3120" t="s">
        <v>924</v>
      </c>
    </row>
    <row r="231" spans="1:13" hidden="1" x14ac:dyDescent="0.3">
      <c r="A231" s="3022" t="e">
        <v>#VALUE!</v>
      </c>
      <c r="B231" s="3012" t="e">
        <v>#VALUE!</v>
      </c>
      <c r="C231" s="3012" t="e">
        <f t="shared" si="9"/>
        <v>#VALUE!</v>
      </c>
      <c r="D231" s="3022"/>
      <c r="E231" s="3030"/>
      <c r="F231" s="3034"/>
      <c r="G231" s="3027" t="e">
        <f t="shared" si="10"/>
        <v>#VALUE!</v>
      </c>
      <c r="H231" s="3027" t="e">
        <v>#VALUE!</v>
      </c>
      <c r="J231" s="3027" t="e">
        <f t="shared" si="11"/>
        <v>#VALUE!</v>
      </c>
      <c r="K231" s="3027" t="e">
        <v>#VALUE!</v>
      </c>
      <c r="M231" s="3119"/>
    </row>
    <row r="232" spans="1:13" hidden="1" x14ac:dyDescent="0.3">
      <c r="A232" s="3032">
        <v>50</v>
      </c>
      <c r="B232" s="3012" t="e">
        <v>#N/A</v>
      </c>
      <c r="C232" s="3012" t="e">
        <f t="shared" si="9"/>
        <v>#N/A</v>
      </c>
      <c r="D232" s="3032" t="s">
        <v>135</v>
      </c>
      <c r="E232" s="3035"/>
      <c r="F232" s="3036" t="s">
        <v>135</v>
      </c>
      <c r="G232" s="3027" t="e">
        <f t="shared" si="10"/>
        <v>#N/A</v>
      </c>
      <c r="H232" s="3027" t="e">
        <v>#N/A</v>
      </c>
      <c r="J232" s="3027" t="e">
        <f t="shared" si="11"/>
        <v>#N/A</v>
      </c>
      <c r="K232" s="3027" t="e">
        <v>#N/A</v>
      </c>
      <c r="M232" s="3120" t="s">
        <v>135</v>
      </c>
    </row>
    <row r="233" spans="1:13" hidden="1" x14ac:dyDescent="0.3">
      <c r="A233" s="3039">
        <v>6220</v>
      </c>
      <c r="B233" s="3012" t="e">
        <v>#VALUE!</v>
      </c>
      <c r="C233" s="3012" t="e">
        <f t="shared" si="9"/>
        <v>#VALUE!</v>
      </c>
      <c r="D233" s="3039" t="s">
        <v>417</v>
      </c>
      <c r="E233" s="3040"/>
      <c r="F233" s="43" t="s">
        <v>417</v>
      </c>
      <c r="G233" s="3027" t="e">
        <f t="shared" si="10"/>
        <v>#VALUE!</v>
      </c>
      <c r="H233" s="3027" t="e">
        <v>#VALUE!</v>
      </c>
      <c r="J233" s="3027" t="e">
        <f t="shared" si="11"/>
        <v>#VALUE!</v>
      </c>
      <c r="K233" s="3027" t="e">
        <v>#VALUE!</v>
      </c>
      <c r="M233" s="3122" t="s">
        <v>417</v>
      </c>
    </row>
    <row r="234" spans="1:13" hidden="1" x14ac:dyDescent="0.3">
      <c r="A234" s="3041">
        <v>6220</v>
      </c>
      <c r="B234" s="3012" t="s">
        <v>214</v>
      </c>
      <c r="C234" s="3012" t="str">
        <f t="shared" si="9"/>
        <v>6220 OPD-PEDS</v>
      </c>
      <c r="D234" s="3041" t="s">
        <v>4039</v>
      </c>
      <c r="E234" s="3042" t="s">
        <v>675</v>
      </c>
      <c r="F234" s="3043" t="s">
        <v>4039</v>
      </c>
      <c r="G234" s="3027" t="b">
        <f t="shared" si="10"/>
        <v>1</v>
      </c>
      <c r="H234" s="3027" t="s">
        <v>1541</v>
      </c>
      <c r="J234" s="3027" t="b">
        <f t="shared" si="11"/>
        <v>0</v>
      </c>
      <c r="K234" s="3027" t="s">
        <v>1543</v>
      </c>
      <c r="M234" s="3123" t="s">
        <v>427</v>
      </c>
    </row>
    <row r="235" spans="1:13" hidden="1" x14ac:dyDescent="0.3">
      <c r="A235" s="3041">
        <v>6220</v>
      </c>
      <c r="B235" s="3012" t="s">
        <v>214</v>
      </c>
      <c r="C235" s="3012" t="str">
        <f t="shared" si="9"/>
        <v>6220 OPD-PEDS</v>
      </c>
      <c r="D235" s="3041" t="s">
        <v>4040</v>
      </c>
      <c r="E235" s="3062" t="s">
        <v>676</v>
      </c>
      <c r="F235" s="3046" t="s">
        <v>4040</v>
      </c>
      <c r="G235" s="3027" t="b">
        <f t="shared" si="10"/>
        <v>1</v>
      </c>
      <c r="H235" s="3027" t="s">
        <v>1541</v>
      </c>
      <c r="J235" s="3027" t="b">
        <f t="shared" si="11"/>
        <v>0</v>
      </c>
      <c r="K235" s="3027" t="s">
        <v>1543</v>
      </c>
      <c r="M235" s="3123" t="s">
        <v>540</v>
      </c>
    </row>
    <row r="236" spans="1:13" hidden="1" x14ac:dyDescent="0.3">
      <c r="A236" s="3063">
        <v>6220</v>
      </c>
      <c r="B236" s="3099" t="s">
        <v>214</v>
      </c>
      <c r="C236" s="3012" t="str">
        <f t="shared" si="9"/>
        <v>6220 OPD-PEDS</v>
      </c>
      <c r="D236" s="3063" t="s">
        <v>4041</v>
      </c>
      <c r="E236" s="3064"/>
      <c r="F236" s="3065" t="s">
        <v>4041</v>
      </c>
      <c r="G236" s="3027" t="b">
        <f t="shared" si="10"/>
        <v>1</v>
      </c>
      <c r="H236" s="3027" t="s">
        <v>1541</v>
      </c>
      <c r="J236" s="3027" t="b">
        <f t="shared" si="11"/>
        <v>0</v>
      </c>
      <c r="K236" s="3100" t="s">
        <v>1543</v>
      </c>
      <c r="M236" s="3131" t="s">
        <v>212</v>
      </c>
    </row>
    <row r="237" spans="1:13" hidden="1" x14ac:dyDescent="0.3">
      <c r="A237" s="3041"/>
      <c r="B237" s="3012" t="e">
        <v>#VALUE!</v>
      </c>
      <c r="C237" s="3012" t="e">
        <f t="shared" si="9"/>
        <v>#VALUE!</v>
      </c>
      <c r="D237" s="3041" t="s">
        <v>772</v>
      </c>
      <c r="E237" s="3062"/>
      <c r="F237" s="3046" t="s">
        <v>772</v>
      </c>
      <c r="G237" s="3027" t="e">
        <f t="shared" si="10"/>
        <v>#VALUE!</v>
      </c>
      <c r="H237" s="3027" t="e">
        <v>#VALUE!</v>
      </c>
      <c r="J237" s="3027" t="e">
        <f t="shared" si="11"/>
        <v>#VALUE!</v>
      </c>
      <c r="K237" s="3027" t="e">
        <v>#VALUE!</v>
      </c>
      <c r="M237" s="3123" t="s">
        <v>772</v>
      </c>
    </row>
    <row r="238" spans="1:13" hidden="1" x14ac:dyDescent="0.3">
      <c r="A238" s="3041">
        <v>4820</v>
      </c>
      <c r="B238" s="3012" t="s">
        <v>1955</v>
      </c>
      <c r="C238" s="3012" t="str">
        <f t="shared" si="9"/>
        <v>4820 PED TRT CTR/SPEC</v>
      </c>
      <c r="D238" s="3041" t="s">
        <v>4042</v>
      </c>
      <c r="E238" s="3042" t="s">
        <v>675</v>
      </c>
      <c r="F238" s="3043" t="s">
        <v>4042</v>
      </c>
      <c r="G238" s="3027" t="b">
        <f t="shared" si="10"/>
        <v>1</v>
      </c>
      <c r="H238" s="3027" t="s">
        <v>1537</v>
      </c>
      <c r="J238" s="3027" t="b">
        <f t="shared" si="11"/>
        <v>0</v>
      </c>
      <c r="K238" s="3027" t="s">
        <v>1543</v>
      </c>
      <c r="M238" s="3123" t="s">
        <v>1964</v>
      </c>
    </row>
    <row r="239" spans="1:13" hidden="1" x14ac:dyDescent="0.3">
      <c r="A239" s="3047">
        <v>4820</v>
      </c>
      <c r="B239" s="3012" t="s">
        <v>1955</v>
      </c>
      <c r="C239" s="3012" t="str">
        <f t="shared" si="9"/>
        <v>4820 PED TRT CTR/SPEC</v>
      </c>
      <c r="D239" s="3047" t="s">
        <v>4043</v>
      </c>
      <c r="E239" s="3062" t="s">
        <v>676</v>
      </c>
      <c r="F239" s="3046" t="s">
        <v>4043</v>
      </c>
      <c r="G239" s="3027" t="b">
        <f t="shared" si="10"/>
        <v>1</v>
      </c>
      <c r="H239" s="3027" t="s">
        <v>1537</v>
      </c>
      <c r="J239" s="3027" t="b">
        <f t="shared" si="11"/>
        <v>0</v>
      </c>
      <c r="K239" s="3027" t="s">
        <v>1543</v>
      </c>
      <c r="M239" s="3132" t="s">
        <v>1965</v>
      </c>
    </row>
    <row r="240" spans="1:13" hidden="1" x14ac:dyDescent="0.3">
      <c r="A240" s="3039">
        <v>6230</v>
      </c>
      <c r="B240" s="3012" t="s">
        <v>1959</v>
      </c>
      <c r="C240" s="3012" t="str">
        <f t="shared" si="9"/>
        <v>6230 PEDS CRANIALFACIAL CLINIC</v>
      </c>
      <c r="D240" s="3039" t="s">
        <v>4044</v>
      </c>
      <c r="E240" s="3066"/>
      <c r="F240" s="3067" t="s">
        <v>4044</v>
      </c>
      <c r="G240" s="3027" t="b">
        <f t="shared" si="10"/>
        <v>1</v>
      </c>
      <c r="H240" s="3027" t="s">
        <v>1780</v>
      </c>
      <c r="J240" s="3027" t="b">
        <f t="shared" si="11"/>
        <v>0</v>
      </c>
      <c r="K240" s="3027" t="s">
        <v>1543</v>
      </c>
      <c r="M240" s="3122" t="s">
        <v>2204</v>
      </c>
    </row>
    <row r="241" spans="1:13" hidden="1" x14ac:dyDescent="0.3">
      <c r="A241" s="3041">
        <v>6230</v>
      </c>
      <c r="B241" s="3012" t="s">
        <v>1959</v>
      </c>
      <c r="C241" s="3012" t="str">
        <f t="shared" si="9"/>
        <v>6230 PEDS CRANIALFACIAL CLINIC</v>
      </c>
      <c r="D241" s="3041" t="s">
        <v>4045</v>
      </c>
      <c r="E241" s="3042" t="s">
        <v>675</v>
      </c>
      <c r="F241" s="3043" t="s">
        <v>4045</v>
      </c>
      <c r="G241" s="3027" t="b">
        <f t="shared" si="10"/>
        <v>1</v>
      </c>
      <c r="H241" s="3027" t="s">
        <v>1780</v>
      </c>
      <c r="J241" s="3027" t="b">
        <f t="shared" si="11"/>
        <v>0</v>
      </c>
      <c r="K241" s="3027" t="s">
        <v>1543</v>
      </c>
      <c r="M241" s="3123" t="s">
        <v>2268</v>
      </c>
    </row>
    <row r="242" spans="1:13" hidden="1" x14ac:dyDescent="0.3">
      <c r="A242" s="3047">
        <v>6230</v>
      </c>
      <c r="B242" s="3012" t="s">
        <v>1959</v>
      </c>
      <c r="C242" s="3012" t="str">
        <f t="shared" si="9"/>
        <v>6230 PEDS CRANIALFACIAL CLINIC</v>
      </c>
      <c r="D242" s="3047" t="s">
        <v>4046</v>
      </c>
      <c r="E242" s="3062" t="s">
        <v>676</v>
      </c>
      <c r="F242" s="3046" t="s">
        <v>4046</v>
      </c>
      <c r="G242" s="3027" t="b">
        <f t="shared" si="10"/>
        <v>1</v>
      </c>
      <c r="H242" s="3027" t="s">
        <v>1780</v>
      </c>
      <c r="J242" s="3027" t="b">
        <f t="shared" si="11"/>
        <v>0</v>
      </c>
      <c r="K242" s="3027" t="s">
        <v>1543</v>
      </c>
      <c r="M242" s="3132" t="s">
        <v>2269</v>
      </c>
    </row>
    <row r="243" spans="1:13" hidden="1" x14ac:dyDescent="0.3">
      <c r="A243" s="3039">
        <v>4880</v>
      </c>
      <c r="B243" s="3012" t="e">
        <v>#VALUE!</v>
      </c>
      <c r="C243" s="3012" t="e">
        <f t="shared" si="9"/>
        <v>#VALUE!</v>
      </c>
      <c r="D243" s="3039" t="s">
        <v>2033</v>
      </c>
      <c r="E243" s="3066"/>
      <c r="F243" s="3067" t="s">
        <v>2033</v>
      </c>
      <c r="G243" s="3027" t="e">
        <f t="shared" si="10"/>
        <v>#VALUE!</v>
      </c>
      <c r="H243" s="3027" t="e">
        <v>#VALUE!</v>
      </c>
      <c r="J243" s="3027" t="e">
        <f t="shared" si="11"/>
        <v>#VALUE!</v>
      </c>
      <c r="K243" s="3027" t="e">
        <v>#VALUE!</v>
      </c>
      <c r="M243" s="3122" t="s">
        <v>2033</v>
      </c>
    </row>
    <row r="244" spans="1:13" hidden="1" x14ac:dyDescent="0.3">
      <c r="A244" s="3041">
        <v>4880</v>
      </c>
      <c r="B244" s="3012" t="s">
        <v>2854</v>
      </c>
      <c r="C244" s="3012" t="str">
        <f t="shared" si="9"/>
        <v>4880 ADULTS W/ SPECIAL HEALTHCARE NEEDS (ASHCN)</v>
      </c>
      <c r="D244" s="3041" t="s">
        <v>2272</v>
      </c>
      <c r="E244" s="3042" t="s">
        <v>675</v>
      </c>
      <c r="F244" s="3043" t="s">
        <v>2272</v>
      </c>
      <c r="G244" s="3027" t="b">
        <f t="shared" si="10"/>
        <v>1</v>
      </c>
      <c r="H244" s="3027" t="s">
        <v>2033</v>
      </c>
      <c r="J244" s="3027" t="b">
        <f t="shared" si="11"/>
        <v>0</v>
      </c>
      <c r="K244" s="3027" t="s">
        <v>1543</v>
      </c>
      <c r="M244" s="3123" t="s">
        <v>2272</v>
      </c>
    </row>
    <row r="245" spans="1:13" hidden="1" x14ac:dyDescent="0.3">
      <c r="A245" s="3047">
        <v>4880</v>
      </c>
      <c r="B245" s="3012" t="s">
        <v>2854</v>
      </c>
      <c r="C245" s="3012" t="str">
        <f t="shared" si="9"/>
        <v>4880 ADULTS W/ SPECIAL HEALTHCARE NEEDS (ASHCN)</v>
      </c>
      <c r="D245" s="3047" t="s">
        <v>2271</v>
      </c>
      <c r="E245" s="3062" t="s">
        <v>676</v>
      </c>
      <c r="F245" s="3046" t="s">
        <v>2271</v>
      </c>
      <c r="G245" s="3027" t="b">
        <f t="shared" si="10"/>
        <v>1</v>
      </c>
      <c r="H245" s="3027" t="s">
        <v>2033</v>
      </c>
      <c r="J245" s="3027" t="b">
        <f t="shared" si="11"/>
        <v>0</v>
      </c>
      <c r="K245" s="3027" t="s">
        <v>1543</v>
      </c>
      <c r="M245" s="3132" t="s">
        <v>2271</v>
      </c>
    </row>
    <row r="246" spans="1:13" hidden="1" x14ac:dyDescent="0.3">
      <c r="A246" s="3039">
        <v>4810</v>
      </c>
      <c r="B246" s="3012" t="e">
        <v>#VALUE!</v>
      </c>
      <c r="C246" s="3012" t="e">
        <f t="shared" si="9"/>
        <v>#VALUE!</v>
      </c>
      <c r="D246" s="3039" t="s">
        <v>2655</v>
      </c>
      <c r="E246" s="3066"/>
      <c r="F246" s="3067" t="s">
        <v>2655</v>
      </c>
      <c r="G246" s="3027" t="e">
        <f t="shared" si="10"/>
        <v>#VALUE!</v>
      </c>
      <c r="H246" s="3027" t="e">
        <v>#VALUE!</v>
      </c>
      <c r="J246" s="3027" t="e">
        <f t="shared" si="11"/>
        <v>#VALUE!</v>
      </c>
      <c r="K246" s="3027" t="e">
        <v>#VALUE!</v>
      </c>
      <c r="M246" s="3122" t="s">
        <v>2655</v>
      </c>
    </row>
    <row r="247" spans="1:13" hidden="1" x14ac:dyDescent="0.3">
      <c r="A247" s="3041">
        <v>4810</v>
      </c>
      <c r="B247" s="3012" t="s">
        <v>2849</v>
      </c>
      <c r="C247" s="3012" t="str">
        <f t="shared" si="9"/>
        <v>4810 PEDS PULMONARY</v>
      </c>
      <c r="D247" s="3041" t="s">
        <v>2656</v>
      </c>
      <c r="E247" s="3042" t="s">
        <v>675</v>
      </c>
      <c r="F247" s="3043" t="s">
        <v>2656</v>
      </c>
      <c r="G247" s="3027" t="b">
        <f t="shared" si="10"/>
        <v>1</v>
      </c>
      <c r="H247" s="3027" t="s">
        <v>2381</v>
      </c>
      <c r="J247" s="3027" t="b">
        <f t="shared" si="11"/>
        <v>0</v>
      </c>
      <c r="K247" s="3027" t="s">
        <v>1543</v>
      </c>
      <c r="M247" s="3123" t="s">
        <v>2656</v>
      </c>
    </row>
    <row r="248" spans="1:13" hidden="1" x14ac:dyDescent="0.3">
      <c r="A248" s="3041">
        <v>4810</v>
      </c>
      <c r="B248" s="3012" t="e">
        <v>#VALUE!</v>
      </c>
      <c r="C248" s="3012" t="e">
        <f t="shared" si="9"/>
        <v>#VALUE!</v>
      </c>
      <c r="D248" s="3041" t="s">
        <v>2657</v>
      </c>
      <c r="E248" s="3062" t="s">
        <v>676</v>
      </c>
      <c r="F248" s="3046" t="s">
        <v>2657</v>
      </c>
      <c r="G248" s="3027" t="e">
        <f t="shared" si="10"/>
        <v>#VALUE!</v>
      </c>
      <c r="H248" s="3027" t="e">
        <v>#VALUE!</v>
      </c>
      <c r="J248" s="3027" t="e">
        <f t="shared" si="11"/>
        <v>#VALUE!</v>
      </c>
      <c r="K248" s="3027" t="e">
        <v>#VALUE!</v>
      </c>
      <c r="M248" s="3123" t="s">
        <v>2657</v>
      </c>
    </row>
    <row r="249" spans="1:13" hidden="1" x14ac:dyDescent="0.3">
      <c r="A249" s="3039">
        <v>4811</v>
      </c>
      <c r="B249" s="3012" t="s">
        <v>2850</v>
      </c>
      <c r="C249" s="3012" t="str">
        <f t="shared" si="9"/>
        <v>4811 PEDS ENDO</v>
      </c>
      <c r="D249" s="3041" t="s">
        <v>2654</v>
      </c>
      <c r="E249" s="3066"/>
      <c r="F249" s="3067" t="s">
        <v>2654</v>
      </c>
      <c r="G249" s="3027" t="b">
        <f t="shared" si="10"/>
        <v>1</v>
      </c>
      <c r="H249" s="3027" t="s">
        <v>2382</v>
      </c>
      <c r="J249" s="3027" t="b">
        <f t="shared" si="11"/>
        <v>0</v>
      </c>
      <c r="K249" s="3027" t="s">
        <v>1543</v>
      </c>
      <c r="M249" s="3123" t="s">
        <v>2654</v>
      </c>
    </row>
    <row r="250" spans="1:13" hidden="1" x14ac:dyDescent="0.3">
      <c r="A250" s="3041">
        <v>4811</v>
      </c>
      <c r="B250" s="3012" t="s">
        <v>2850</v>
      </c>
      <c r="C250" s="3012" t="str">
        <f t="shared" si="9"/>
        <v>4811 PEDS ENDO</v>
      </c>
      <c r="D250" s="3041" t="s">
        <v>2653</v>
      </c>
      <c r="E250" s="3042" t="s">
        <v>675</v>
      </c>
      <c r="F250" s="3043" t="s">
        <v>2653</v>
      </c>
      <c r="G250" s="3027" t="b">
        <f t="shared" si="10"/>
        <v>1</v>
      </c>
      <c r="H250" s="3027" t="s">
        <v>2382</v>
      </c>
      <c r="J250" s="3027" t="b">
        <f t="shared" si="11"/>
        <v>0</v>
      </c>
      <c r="K250" s="3027" t="s">
        <v>1543</v>
      </c>
      <c r="M250" s="3123" t="s">
        <v>2653</v>
      </c>
    </row>
    <row r="251" spans="1:13" hidden="1" x14ac:dyDescent="0.3">
      <c r="A251" s="3041">
        <v>4811</v>
      </c>
      <c r="B251" s="3012" t="s">
        <v>2850</v>
      </c>
      <c r="C251" s="3012" t="str">
        <f t="shared" si="9"/>
        <v>4811 PEDS ENDO</v>
      </c>
      <c r="D251" s="3041" t="s">
        <v>2652</v>
      </c>
      <c r="E251" s="3062" t="s">
        <v>676</v>
      </c>
      <c r="F251" s="3046" t="s">
        <v>2652</v>
      </c>
      <c r="G251" s="3027" t="b">
        <f t="shared" si="10"/>
        <v>1</v>
      </c>
      <c r="H251" s="3027" t="s">
        <v>2382</v>
      </c>
      <c r="J251" s="3027" t="b">
        <f t="shared" si="11"/>
        <v>0</v>
      </c>
      <c r="K251" s="3027" t="s">
        <v>1543</v>
      </c>
      <c r="M251" s="3123" t="s">
        <v>2652</v>
      </c>
    </row>
    <row r="252" spans="1:13" hidden="1" x14ac:dyDescent="0.3">
      <c r="A252" s="3039">
        <v>4812</v>
      </c>
      <c r="B252" s="3012" t="e">
        <v>#VALUE!</v>
      </c>
      <c r="C252" s="3012" t="e">
        <f t="shared" si="9"/>
        <v>#VALUE!</v>
      </c>
      <c r="D252" s="3041" t="s">
        <v>2650</v>
      </c>
      <c r="E252" s="3066"/>
      <c r="F252" s="3067" t="s">
        <v>2650</v>
      </c>
      <c r="G252" s="3027" t="e">
        <f t="shared" si="10"/>
        <v>#VALUE!</v>
      </c>
      <c r="H252" s="3027" t="e">
        <v>#VALUE!</v>
      </c>
      <c r="J252" s="3027" t="e">
        <f t="shared" si="11"/>
        <v>#VALUE!</v>
      </c>
      <c r="K252" s="3027" t="e">
        <v>#VALUE!</v>
      </c>
      <c r="M252" s="3123" t="s">
        <v>2650</v>
      </c>
    </row>
    <row r="253" spans="1:13" hidden="1" x14ac:dyDescent="0.3">
      <c r="A253" s="3041">
        <v>4812</v>
      </c>
      <c r="B253" s="3012" t="s">
        <v>2851</v>
      </c>
      <c r="C253" s="3012" t="str">
        <f t="shared" si="9"/>
        <v>4812 PEDS RHEUMATOLOGY</v>
      </c>
      <c r="D253" s="3041" t="s">
        <v>2649</v>
      </c>
      <c r="E253" s="3042" t="s">
        <v>675</v>
      </c>
      <c r="F253" s="3043" t="s">
        <v>2649</v>
      </c>
      <c r="G253" s="3027" t="b">
        <f t="shared" si="10"/>
        <v>1</v>
      </c>
      <c r="H253" s="3027" t="s">
        <v>2383</v>
      </c>
      <c r="J253" s="3027" t="b">
        <f t="shared" si="11"/>
        <v>0</v>
      </c>
      <c r="K253" s="3027" t="s">
        <v>1543</v>
      </c>
      <c r="M253" s="3123" t="s">
        <v>2649</v>
      </c>
    </row>
    <row r="254" spans="1:13" hidden="1" x14ac:dyDescent="0.3">
      <c r="A254" s="3041">
        <v>4812</v>
      </c>
      <c r="B254" s="3012" t="s">
        <v>2851</v>
      </c>
      <c r="C254" s="3012" t="str">
        <f t="shared" si="9"/>
        <v>4812 PEDS RHEUMATOLOGY</v>
      </c>
      <c r="D254" s="3041" t="s">
        <v>2648</v>
      </c>
      <c r="E254" s="3062" t="s">
        <v>676</v>
      </c>
      <c r="F254" s="3046" t="s">
        <v>2648</v>
      </c>
      <c r="G254" s="3027" t="b">
        <f t="shared" si="10"/>
        <v>1</v>
      </c>
      <c r="H254" s="3027" t="s">
        <v>2383</v>
      </c>
      <c r="J254" s="3027" t="b">
        <f t="shared" si="11"/>
        <v>0</v>
      </c>
      <c r="K254" s="3027" t="s">
        <v>1543</v>
      </c>
      <c r="M254" s="3123" t="s">
        <v>2648</v>
      </c>
    </row>
    <row r="255" spans="1:13" hidden="1" x14ac:dyDescent="0.3">
      <c r="A255" s="3090" t="e">
        <v>#VALUE!</v>
      </c>
      <c r="B255" s="3012" t="e">
        <v>#VALUE!</v>
      </c>
      <c r="C255" s="3012" t="e">
        <f t="shared" si="9"/>
        <v>#VALUE!</v>
      </c>
      <c r="D255" s="3090"/>
      <c r="F255" s="3090"/>
      <c r="G255" s="3027" t="e">
        <f t="shared" si="10"/>
        <v>#VALUE!</v>
      </c>
      <c r="H255" s="3027" t="e">
        <v>#VALUE!</v>
      </c>
      <c r="J255" s="3027" t="e">
        <f t="shared" si="11"/>
        <v>#VALUE!</v>
      </c>
      <c r="K255" s="3027" t="e">
        <v>#VALUE!</v>
      </c>
      <c r="M255" s="3133"/>
    </row>
    <row r="256" spans="1:13" hidden="1" x14ac:dyDescent="0.3">
      <c r="A256" s="3014" t="e">
        <v>#VALUE!</v>
      </c>
      <c r="B256" s="3012" t="e">
        <v>#VALUE!</v>
      </c>
      <c r="C256" s="3012" t="e">
        <f t="shared" si="9"/>
        <v>#VALUE!</v>
      </c>
      <c r="D256" s="3014" t="s">
        <v>136</v>
      </c>
      <c r="E256" s="3014"/>
      <c r="F256" s="3048"/>
      <c r="G256" s="3027" t="e">
        <f t="shared" si="10"/>
        <v>#VALUE!</v>
      </c>
      <c r="H256" s="3027" t="e">
        <v>#VALUE!</v>
      </c>
      <c r="J256" s="3027" t="e">
        <f t="shared" si="11"/>
        <v>#VALUE!</v>
      </c>
      <c r="K256" s="3027" t="e">
        <v>#VALUE!</v>
      </c>
      <c r="M256" s="3117" t="s">
        <v>136</v>
      </c>
    </row>
    <row r="257" spans="1:13" x14ac:dyDescent="0.3">
      <c r="A257" s="3022">
        <v>5000</v>
      </c>
      <c r="B257" s="3012" t="s">
        <v>2863</v>
      </c>
      <c r="C257" s="3012" t="str">
        <f t="shared" si="9"/>
        <v>5000 ORTHOPEDIC SHOP</v>
      </c>
      <c r="D257" s="3028" t="s">
        <v>4010</v>
      </c>
      <c r="E257" s="3030"/>
      <c r="F257" s="3049" t="s">
        <v>4047</v>
      </c>
      <c r="G257" s="3027" t="b">
        <f t="shared" si="10"/>
        <v>1</v>
      </c>
      <c r="H257" s="3027" t="s">
        <v>1544</v>
      </c>
      <c r="I257" s="3155">
        <v>20</v>
      </c>
      <c r="J257" s="3027" t="b">
        <f t="shared" si="11"/>
        <v>0</v>
      </c>
      <c r="K257" s="3027" t="s">
        <v>1554</v>
      </c>
      <c r="M257" s="3118" t="s">
        <v>4008</v>
      </c>
    </row>
    <row r="258" spans="1:13" hidden="1" x14ac:dyDescent="0.3">
      <c r="A258" s="3022">
        <v>5020</v>
      </c>
      <c r="B258" s="3012" t="s">
        <v>2864</v>
      </c>
      <c r="C258" s="3012" t="str">
        <f t="shared" si="9"/>
        <v>5020 OPD-ORTHOPEDICS</v>
      </c>
      <c r="D258" s="3022" t="s">
        <v>59</v>
      </c>
      <c r="E258" s="3030"/>
      <c r="F258" s="3033" t="s">
        <v>1545</v>
      </c>
      <c r="G258" s="3027" t="b">
        <f t="shared" si="10"/>
        <v>1</v>
      </c>
      <c r="H258" s="3027" t="s">
        <v>1545</v>
      </c>
      <c r="J258" s="3027" t="b">
        <f t="shared" si="11"/>
        <v>1</v>
      </c>
      <c r="K258" s="3027" t="s">
        <v>1554</v>
      </c>
      <c r="M258" s="3119" t="s">
        <v>59</v>
      </c>
    </row>
    <row r="259" spans="1:13" hidden="1" x14ac:dyDescent="0.3">
      <c r="A259" s="3022">
        <v>5030</v>
      </c>
      <c r="B259" s="3012" t="s">
        <v>2865</v>
      </c>
      <c r="C259" s="3012" t="str">
        <f t="shared" si="9"/>
        <v>5030 O/P ORTHO PROC - CLCRS</v>
      </c>
      <c r="D259" s="3022" t="s">
        <v>192</v>
      </c>
      <c r="E259" s="3030"/>
      <c r="F259" s="3033" t="s">
        <v>1546</v>
      </c>
      <c r="G259" s="3027" t="b">
        <f t="shared" si="10"/>
        <v>1</v>
      </c>
      <c r="H259" s="3027" t="s">
        <v>1546</v>
      </c>
      <c r="J259" s="3027" t="b">
        <f t="shared" si="11"/>
        <v>1</v>
      </c>
      <c r="K259" s="3027" t="s">
        <v>1554</v>
      </c>
      <c r="M259" s="3119" t="s">
        <v>192</v>
      </c>
    </row>
    <row r="260" spans="1:13" hidden="1" x14ac:dyDescent="0.3">
      <c r="A260" s="3022">
        <v>6560</v>
      </c>
      <c r="B260" s="3012" t="s">
        <v>2889</v>
      </c>
      <c r="C260" s="3012" t="str">
        <f t="shared" si="9"/>
        <v>6560 HAND REHAB-CC</v>
      </c>
      <c r="D260" s="3022" t="s">
        <v>358</v>
      </c>
      <c r="E260" s="3030"/>
      <c r="F260" s="3033" t="s">
        <v>1547</v>
      </c>
      <c r="G260" s="3027" t="b">
        <f t="shared" si="10"/>
        <v>1</v>
      </c>
      <c r="H260" s="3027" t="s">
        <v>1547</v>
      </c>
      <c r="J260" s="3027" t="b">
        <f t="shared" si="11"/>
        <v>1</v>
      </c>
      <c r="K260" s="3027" t="s">
        <v>1554</v>
      </c>
      <c r="M260" s="3119" t="s">
        <v>358</v>
      </c>
    </row>
    <row r="261" spans="1:13" hidden="1" x14ac:dyDescent="0.3">
      <c r="A261" s="3022">
        <v>6570</v>
      </c>
      <c r="B261" s="3012" t="s">
        <v>2890</v>
      </c>
      <c r="C261" s="3012" t="str">
        <f t="shared" si="9"/>
        <v>6570 HAND REHAB-GREECE</v>
      </c>
      <c r="D261" s="3022" t="s">
        <v>359</v>
      </c>
      <c r="E261" s="3030"/>
      <c r="F261" s="3033" t="s">
        <v>1548</v>
      </c>
      <c r="G261" s="3027" t="b">
        <f t="shared" si="10"/>
        <v>1</v>
      </c>
      <c r="H261" s="3027" t="s">
        <v>1548</v>
      </c>
      <c r="J261" s="3027" t="b">
        <f t="shared" si="11"/>
        <v>1</v>
      </c>
      <c r="K261" s="3027" t="s">
        <v>1554</v>
      </c>
      <c r="M261" s="3119" t="s">
        <v>359</v>
      </c>
    </row>
    <row r="262" spans="1:13" x14ac:dyDescent="0.3">
      <c r="A262" s="3022">
        <v>6600</v>
      </c>
      <c r="B262" s="3012" t="s">
        <v>366</v>
      </c>
      <c r="C262" s="3012" t="str">
        <f t="shared" si="9"/>
        <v>6600 SPORTS MED-BRIGHTON</v>
      </c>
      <c r="D262" s="3022" t="s">
        <v>422</v>
      </c>
      <c r="E262" s="3030"/>
      <c r="F262" s="3049" t="s">
        <v>4048</v>
      </c>
      <c r="G262" s="3027" t="b">
        <f t="shared" si="10"/>
        <v>1</v>
      </c>
      <c r="H262" s="3027" t="s">
        <v>1549</v>
      </c>
      <c r="I262" s="3155">
        <v>21</v>
      </c>
      <c r="J262" s="3027" t="b">
        <f t="shared" si="11"/>
        <v>0</v>
      </c>
      <c r="K262" s="3027" t="s">
        <v>1554</v>
      </c>
      <c r="M262" s="3118" t="s">
        <v>422</v>
      </c>
    </row>
    <row r="263" spans="1:13" x14ac:dyDescent="0.3">
      <c r="A263" s="3022">
        <v>6610</v>
      </c>
      <c r="B263" s="3012" t="s">
        <v>377</v>
      </c>
      <c r="C263" s="3012" t="str">
        <f t="shared" si="9"/>
        <v>6610 SPORTS MED-GREECE</v>
      </c>
      <c r="D263" s="3022" t="s">
        <v>423</v>
      </c>
      <c r="E263" s="3030"/>
      <c r="F263" s="3049" t="s">
        <v>4050</v>
      </c>
      <c r="G263" s="3027" t="b">
        <f t="shared" si="10"/>
        <v>1</v>
      </c>
      <c r="H263" s="3027" t="s">
        <v>1550</v>
      </c>
      <c r="I263" s="3155">
        <v>22</v>
      </c>
      <c r="J263" s="3027" t="b">
        <f t="shared" si="11"/>
        <v>0</v>
      </c>
      <c r="K263" s="3027" t="s">
        <v>1554</v>
      </c>
      <c r="M263" s="3118" t="s">
        <v>423</v>
      </c>
    </row>
    <row r="264" spans="1:13" x14ac:dyDescent="0.3">
      <c r="A264" s="3022">
        <v>6630</v>
      </c>
      <c r="B264" s="3012" t="s">
        <v>2893</v>
      </c>
      <c r="C264" s="3012" t="str">
        <f t="shared" si="9"/>
        <v>6630 USM - EAST SIDE</v>
      </c>
      <c r="D264" s="3022" t="s">
        <v>4009</v>
      </c>
      <c r="E264" s="3030"/>
      <c r="F264" s="3049" t="s">
        <v>4049</v>
      </c>
      <c r="G264" s="3027" t="b">
        <f t="shared" si="10"/>
        <v>1</v>
      </c>
      <c r="H264" s="3027" t="s">
        <v>1551</v>
      </c>
      <c r="I264" s="3155">
        <v>23</v>
      </c>
      <c r="J264" s="3027" t="b">
        <f t="shared" si="11"/>
        <v>0</v>
      </c>
      <c r="K264" s="3027" t="s">
        <v>1554</v>
      </c>
      <c r="M264" s="3118" t="s">
        <v>4007</v>
      </c>
    </row>
    <row r="265" spans="1:13" hidden="1" x14ac:dyDescent="0.3">
      <c r="A265" s="3022">
        <v>6660</v>
      </c>
      <c r="B265" s="3012" t="s">
        <v>2896</v>
      </c>
      <c r="C265" s="3012" t="str">
        <f t="shared" si="9"/>
        <v>6660 SPORTS REHAB STRONG WEST</v>
      </c>
      <c r="D265" s="3022" t="s">
        <v>1202</v>
      </c>
      <c r="E265" s="3030"/>
      <c r="F265" s="3033" t="s">
        <v>1552</v>
      </c>
      <c r="G265" s="3027" t="b">
        <f t="shared" si="10"/>
        <v>1</v>
      </c>
      <c r="H265" s="3027" t="s">
        <v>1552</v>
      </c>
      <c r="J265" s="3027" t="b">
        <f t="shared" si="11"/>
        <v>1</v>
      </c>
      <c r="K265" s="3027" t="s">
        <v>1554</v>
      </c>
      <c r="M265" s="3119" t="s">
        <v>1202</v>
      </c>
    </row>
    <row r="266" spans="1:13" hidden="1" x14ac:dyDescent="0.3">
      <c r="A266" s="3022">
        <v>6670</v>
      </c>
      <c r="B266" s="3012" t="s">
        <v>2897</v>
      </c>
      <c r="C266" s="3012" t="str">
        <f t="shared" si="9"/>
        <v>6670 HAND REHAB - PENFIELD</v>
      </c>
      <c r="D266" s="3022" t="s">
        <v>751</v>
      </c>
      <c r="E266" s="3030"/>
      <c r="F266" s="3033" t="s">
        <v>1553</v>
      </c>
      <c r="G266" s="3027" t="b">
        <f t="shared" si="10"/>
        <v>1</v>
      </c>
      <c r="H266" s="3027" t="s">
        <v>1553</v>
      </c>
      <c r="J266" s="3027" t="b">
        <f t="shared" si="11"/>
        <v>1</v>
      </c>
      <c r="K266" s="3027" t="s">
        <v>1554</v>
      </c>
      <c r="M266" s="3119" t="s">
        <v>751</v>
      </c>
    </row>
    <row r="267" spans="1:13" hidden="1" x14ac:dyDescent="0.3">
      <c r="A267" s="3022">
        <v>6680</v>
      </c>
      <c r="B267" s="3012" t="s">
        <v>2898</v>
      </c>
      <c r="C267" s="3012" t="str">
        <f t="shared" ref="C267:C330" si="12">CONCATENATE(A267," ",B267)</f>
        <v>6680 HAND REHAB STRONG WEST</v>
      </c>
      <c r="D267" s="3022" t="s">
        <v>1793</v>
      </c>
      <c r="E267" s="3030"/>
      <c r="F267" s="3031" t="s">
        <v>1781</v>
      </c>
      <c r="G267" s="3027" t="b">
        <f t="shared" ref="G267:G330" si="13">C267=H267</f>
        <v>1</v>
      </c>
      <c r="H267" s="3027" t="s">
        <v>1781</v>
      </c>
      <c r="J267" s="3027" t="b">
        <f t="shared" ref="J267:J330" si="14">F267=H267</f>
        <v>1</v>
      </c>
      <c r="K267" s="3027" t="s">
        <v>1554</v>
      </c>
      <c r="M267" s="3119" t="s">
        <v>1793</v>
      </c>
    </row>
    <row r="268" spans="1:13" hidden="1" x14ac:dyDescent="0.3">
      <c r="A268" s="3032">
        <v>60</v>
      </c>
      <c r="B268" s="3012" t="e">
        <v>#N/A</v>
      </c>
      <c r="C268" s="3012" t="e">
        <f t="shared" si="12"/>
        <v>#N/A</v>
      </c>
      <c r="D268" s="3032" t="s">
        <v>925</v>
      </c>
      <c r="E268" s="3030"/>
      <c r="F268" s="3016" t="s">
        <v>2608</v>
      </c>
      <c r="G268" s="3027" t="e">
        <f t="shared" si="13"/>
        <v>#N/A</v>
      </c>
      <c r="H268" s="3027" t="e">
        <v>#N/A</v>
      </c>
      <c r="J268" s="3027" t="e">
        <f t="shared" si="14"/>
        <v>#N/A</v>
      </c>
      <c r="K268" s="3027" t="e">
        <v>#N/A</v>
      </c>
      <c r="M268" s="3120" t="s">
        <v>925</v>
      </c>
    </row>
    <row r="269" spans="1:13" hidden="1" x14ac:dyDescent="0.3">
      <c r="A269" s="3022">
        <v>5000</v>
      </c>
      <c r="B269" s="3012" t="s">
        <v>2863</v>
      </c>
      <c r="C269" s="3012" t="str">
        <f t="shared" si="12"/>
        <v>5000 ORTHOPEDIC SHOP</v>
      </c>
      <c r="D269" s="3022" t="s">
        <v>58</v>
      </c>
      <c r="E269" s="3030"/>
      <c r="F269" s="3031" t="s">
        <v>1544</v>
      </c>
      <c r="G269" s="3027" t="b">
        <f t="shared" si="13"/>
        <v>1</v>
      </c>
      <c r="H269" s="3027" t="s">
        <v>1544</v>
      </c>
      <c r="J269" s="3027" t="b">
        <f t="shared" si="14"/>
        <v>1</v>
      </c>
      <c r="K269" s="3027" t="s">
        <v>1554</v>
      </c>
      <c r="M269" s="3119" t="s">
        <v>58</v>
      </c>
    </row>
    <row r="270" spans="1:13" hidden="1" x14ac:dyDescent="0.3">
      <c r="A270" s="3022">
        <v>5020</v>
      </c>
      <c r="B270" s="3012" t="s">
        <v>2864</v>
      </c>
      <c r="C270" s="3012" t="str">
        <f t="shared" si="12"/>
        <v>5020 OPD-ORTHOPEDICS</v>
      </c>
      <c r="D270" s="3022" t="s">
        <v>59</v>
      </c>
      <c r="E270" s="3030"/>
      <c r="F270" s="3031" t="s">
        <v>1545</v>
      </c>
      <c r="G270" s="3027" t="b">
        <f t="shared" si="13"/>
        <v>1</v>
      </c>
      <c r="H270" s="3027" t="s">
        <v>1545</v>
      </c>
      <c r="J270" s="3027" t="b">
        <f t="shared" si="14"/>
        <v>1</v>
      </c>
      <c r="K270" s="3027" t="s">
        <v>1554</v>
      </c>
      <c r="M270" s="3119" t="s">
        <v>59</v>
      </c>
    </row>
    <row r="271" spans="1:13" hidden="1" x14ac:dyDescent="0.3">
      <c r="A271" s="3022">
        <v>5030</v>
      </c>
      <c r="B271" s="3012" t="s">
        <v>2865</v>
      </c>
      <c r="C271" s="3012" t="str">
        <f t="shared" si="12"/>
        <v>5030 O/P ORTHO PROC - CLCRS</v>
      </c>
      <c r="D271" s="3022" t="s">
        <v>192</v>
      </c>
      <c r="E271" s="3030"/>
      <c r="F271" s="3033" t="s">
        <v>1546</v>
      </c>
      <c r="G271" s="3027" t="b">
        <f t="shared" si="13"/>
        <v>1</v>
      </c>
      <c r="H271" s="3027" t="s">
        <v>1546</v>
      </c>
      <c r="J271" s="3027" t="b">
        <f t="shared" si="14"/>
        <v>1</v>
      </c>
      <c r="K271" s="3027" t="s">
        <v>1554</v>
      </c>
      <c r="M271" s="3119" t="s">
        <v>192</v>
      </c>
    </row>
    <row r="272" spans="1:13" hidden="1" x14ac:dyDescent="0.3">
      <c r="A272" s="3022">
        <v>6560</v>
      </c>
      <c r="B272" s="3012" t="s">
        <v>2889</v>
      </c>
      <c r="C272" s="3012" t="str">
        <f t="shared" si="12"/>
        <v>6560 HAND REHAB-CC</v>
      </c>
      <c r="D272" s="3022" t="s">
        <v>358</v>
      </c>
      <c r="E272" s="3030"/>
      <c r="F272" s="3033" t="s">
        <v>1547</v>
      </c>
      <c r="G272" s="3027" t="b">
        <f t="shared" si="13"/>
        <v>1</v>
      </c>
      <c r="H272" s="3027" t="s">
        <v>1547</v>
      </c>
      <c r="J272" s="3027" t="b">
        <f t="shared" si="14"/>
        <v>1</v>
      </c>
      <c r="K272" s="3027" t="s">
        <v>1554</v>
      </c>
      <c r="M272" s="3119" t="s">
        <v>358</v>
      </c>
    </row>
    <row r="273" spans="1:13" hidden="1" x14ac:dyDescent="0.3">
      <c r="A273" s="3022">
        <v>6570</v>
      </c>
      <c r="B273" s="3012" t="s">
        <v>2890</v>
      </c>
      <c r="C273" s="3012" t="str">
        <f t="shared" si="12"/>
        <v>6570 HAND REHAB-GREECE</v>
      </c>
      <c r="D273" s="3022" t="s">
        <v>359</v>
      </c>
      <c r="E273" s="3030"/>
      <c r="F273" s="3033" t="s">
        <v>1548</v>
      </c>
      <c r="G273" s="3027" t="b">
        <f t="shared" si="13"/>
        <v>1</v>
      </c>
      <c r="H273" s="3027" t="s">
        <v>1548</v>
      </c>
      <c r="J273" s="3027" t="b">
        <f t="shared" si="14"/>
        <v>1</v>
      </c>
      <c r="K273" s="3027" t="s">
        <v>1554</v>
      </c>
      <c r="M273" s="3119" t="s">
        <v>359</v>
      </c>
    </row>
    <row r="274" spans="1:13" hidden="1" x14ac:dyDescent="0.3">
      <c r="A274" s="3022">
        <v>6600</v>
      </c>
      <c r="B274" s="3012" t="s">
        <v>366</v>
      </c>
      <c r="C274" s="3012" t="str">
        <f t="shared" si="12"/>
        <v>6600 SPORTS MED-BRIGHTON</v>
      </c>
      <c r="D274" s="3022" t="s">
        <v>446</v>
      </c>
      <c r="E274" s="3030"/>
      <c r="F274" s="3033" t="s">
        <v>1549</v>
      </c>
      <c r="G274" s="3027" t="b">
        <f t="shared" si="13"/>
        <v>1</v>
      </c>
      <c r="H274" s="3027" t="s">
        <v>1549</v>
      </c>
      <c r="J274" s="3027" t="b">
        <f t="shared" si="14"/>
        <v>1</v>
      </c>
      <c r="K274" s="3027" t="s">
        <v>1554</v>
      </c>
      <c r="M274" s="3119" t="s">
        <v>446</v>
      </c>
    </row>
    <row r="275" spans="1:13" hidden="1" x14ac:dyDescent="0.3">
      <c r="A275" s="3022">
        <v>6610</v>
      </c>
      <c r="B275" s="3012" t="s">
        <v>377</v>
      </c>
      <c r="C275" s="3012" t="str">
        <f t="shared" si="12"/>
        <v>6610 SPORTS MED-GREECE</v>
      </c>
      <c r="D275" s="3022" t="s">
        <v>447</v>
      </c>
      <c r="E275" s="3030"/>
      <c r="F275" s="3033" t="s">
        <v>1550</v>
      </c>
      <c r="G275" s="3027" t="b">
        <f t="shared" si="13"/>
        <v>1</v>
      </c>
      <c r="H275" s="3027" t="s">
        <v>1550</v>
      </c>
      <c r="J275" s="3027" t="b">
        <f t="shared" si="14"/>
        <v>1</v>
      </c>
      <c r="K275" s="3027" t="s">
        <v>1554</v>
      </c>
      <c r="M275" s="3119" t="s">
        <v>447</v>
      </c>
    </row>
    <row r="276" spans="1:13" hidden="1" x14ac:dyDescent="0.3">
      <c r="A276" s="3022">
        <v>6630</v>
      </c>
      <c r="B276" s="3012" t="s">
        <v>2893</v>
      </c>
      <c r="C276" s="3012" t="str">
        <f t="shared" si="12"/>
        <v>6630 USM - EAST SIDE</v>
      </c>
      <c r="D276" s="3022" t="s">
        <v>750</v>
      </c>
      <c r="E276" s="3030"/>
      <c r="F276" s="3033" t="s">
        <v>1551</v>
      </c>
      <c r="G276" s="3027" t="b">
        <f t="shared" si="13"/>
        <v>1</v>
      </c>
      <c r="H276" s="3027" t="s">
        <v>1551</v>
      </c>
      <c r="J276" s="3027" t="b">
        <f t="shared" si="14"/>
        <v>1</v>
      </c>
      <c r="K276" s="3027" t="s">
        <v>1554</v>
      </c>
      <c r="M276" s="3119" t="s">
        <v>750</v>
      </c>
    </row>
    <row r="277" spans="1:13" hidden="1" x14ac:dyDescent="0.3">
      <c r="A277" s="3022">
        <v>6670</v>
      </c>
      <c r="B277" s="3012" t="s">
        <v>2897</v>
      </c>
      <c r="C277" s="3012" t="str">
        <f t="shared" si="12"/>
        <v>6670 HAND REHAB - PENFIELD</v>
      </c>
      <c r="D277" s="3022" t="s">
        <v>751</v>
      </c>
      <c r="E277" s="3030"/>
      <c r="F277" s="3031" t="s">
        <v>1553</v>
      </c>
      <c r="G277" s="3027" t="b">
        <f t="shared" si="13"/>
        <v>1</v>
      </c>
      <c r="H277" s="3027" t="s">
        <v>1553</v>
      </c>
      <c r="J277" s="3027" t="b">
        <f t="shared" si="14"/>
        <v>1</v>
      </c>
      <c r="K277" s="3027" t="s">
        <v>1554</v>
      </c>
      <c r="M277" s="3119" t="s">
        <v>751</v>
      </c>
    </row>
    <row r="278" spans="1:13" hidden="1" x14ac:dyDescent="0.3">
      <c r="A278" s="3032">
        <v>60</v>
      </c>
      <c r="B278" s="3012" t="e">
        <v>#N/A</v>
      </c>
      <c r="C278" s="3012" t="e">
        <f t="shared" si="12"/>
        <v>#N/A</v>
      </c>
      <c r="D278" s="3032" t="s">
        <v>926</v>
      </c>
      <c r="E278" s="3030"/>
      <c r="F278" s="3016" t="s">
        <v>2609</v>
      </c>
      <c r="G278" s="3027" t="e">
        <f t="shared" si="13"/>
        <v>#N/A</v>
      </c>
      <c r="H278" s="3027" t="e">
        <v>#N/A</v>
      </c>
      <c r="J278" s="3027" t="e">
        <f t="shared" si="14"/>
        <v>#N/A</v>
      </c>
      <c r="K278" s="3027" t="e">
        <v>#N/A</v>
      </c>
      <c r="M278" s="3120" t="s">
        <v>926</v>
      </c>
    </row>
    <row r="279" spans="1:13" hidden="1" x14ac:dyDescent="0.3">
      <c r="A279" s="3022">
        <v>5000</v>
      </c>
      <c r="B279" s="3012" t="s">
        <v>2863</v>
      </c>
      <c r="C279" s="3012" t="str">
        <f t="shared" si="12"/>
        <v>5000 ORTHOPEDIC SHOP</v>
      </c>
      <c r="D279" s="3022" t="s">
        <v>58</v>
      </c>
      <c r="E279" s="3030"/>
      <c r="F279" s="3031" t="s">
        <v>1544</v>
      </c>
      <c r="G279" s="3027" t="b">
        <f t="shared" si="13"/>
        <v>1</v>
      </c>
      <c r="H279" s="3027" t="s">
        <v>1544</v>
      </c>
      <c r="J279" s="3027" t="b">
        <f t="shared" si="14"/>
        <v>1</v>
      </c>
      <c r="K279" s="3027" t="s">
        <v>1554</v>
      </c>
      <c r="M279" s="3119" t="s">
        <v>58</v>
      </c>
    </row>
    <row r="280" spans="1:13" hidden="1" x14ac:dyDescent="0.3">
      <c r="A280" s="3022">
        <v>5020</v>
      </c>
      <c r="B280" s="3012" t="s">
        <v>2864</v>
      </c>
      <c r="C280" s="3012" t="str">
        <f t="shared" si="12"/>
        <v>5020 OPD-ORTHOPEDICS</v>
      </c>
      <c r="D280" s="3022" t="s">
        <v>59</v>
      </c>
      <c r="E280" s="3030"/>
      <c r="F280" s="3033" t="s">
        <v>1545</v>
      </c>
      <c r="G280" s="3027" t="b">
        <f t="shared" si="13"/>
        <v>1</v>
      </c>
      <c r="H280" s="3027" t="s">
        <v>1545</v>
      </c>
      <c r="J280" s="3027" t="b">
        <f t="shared" si="14"/>
        <v>1</v>
      </c>
      <c r="K280" s="3027" t="s">
        <v>1554</v>
      </c>
      <c r="M280" s="3119" t="s">
        <v>59</v>
      </c>
    </row>
    <row r="281" spans="1:13" hidden="1" x14ac:dyDescent="0.3">
      <c r="A281" s="3022">
        <v>5030</v>
      </c>
      <c r="B281" s="3012" t="s">
        <v>2865</v>
      </c>
      <c r="C281" s="3012" t="str">
        <f t="shared" si="12"/>
        <v>5030 O/P ORTHO PROC - CLCRS</v>
      </c>
      <c r="D281" s="3022" t="s">
        <v>192</v>
      </c>
      <c r="E281" s="3030"/>
      <c r="F281" s="3033" t="s">
        <v>1546</v>
      </c>
      <c r="G281" s="3027" t="b">
        <f t="shared" si="13"/>
        <v>1</v>
      </c>
      <c r="H281" s="3027" t="s">
        <v>1546</v>
      </c>
      <c r="J281" s="3027" t="b">
        <f t="shared" si="14"/>
        <v>1</v>
      </c>
      <c r="K281" s="3027" t="s">
        <v>1554</v>
      </c>
      <c r="M281" s="3119" t="s">
        <v>192</v>
      </c>
    </row>
    <row r="282" spans="1:13" hidden="1" x14ac:dyDescent="0.3">
      <c r="A282" s="3022">
        <v>6560</v>
      </c>
      <c r="B282" s="3012" t="s">
        <v>2889</v>
      </c>
      <c r="C282" s="3012" t="str">
        <f t="shared" si="12"/>
        <v>6560 HAND REHAB-CC</v>
      </c>
      <c r="D282" s="3022" t="s">
        <v>358</v>
      </c>
      <c r="E282" s="3030"/>
      <c r="F282" s="3033" t="s">
        <v>1547</v>
      </c>
      <c r="G282" s="3027" t="b">
        <f t="shared" si="13"/>
        <v>1</v>
      </c>
      <c r="H282" s="3027" t="s">
        <v>1547</v>
      </c>
      <c r="J282" s="3027" t="b">
        <f t="shared" si="14"/>
        <v>1</v>
      </c>
      <c r="K282" s="3027" t="s">
        <v>1554</v>
      </c>
      <c r="M282" s="3119" t="s">
        <v>358</v>
      </c>
    </row>
    <row r="283" spans="1:13" hidden="1" x14ac:dyDescent="0.3">
      <c r="A283" s="3022">
        <v>6570</v>
      </c>
      <c r="B283" s="3012" t="s">
        <v>2890</v>
      </c>
      <c r="C283" s="3012" t="str">
        <f t="shared" si="12"/>
        <v>6570 HAND REHAB-GREECE</v>
      </c>
      <c r="D283" s="3022" t="s">
        <v>359</v>
      </c>
      <c r="E283" s="3030"/>
      <c r="F283" s="3033" t="s">
        <v>1548</v>
      </c>
      <c r="G283" s="3027" t="b">
        <f t="shared" si="13"/>
        <v>1</v>
      </c>
      <c r="H283" s="3027" t="s">
        <v>1548</v>
      </c>
      <c r="J283" s="3027" t="b">
        <f t="shared" si="14"/>
        <v>1</v>
      </c>
      <c r="K283" s="3027" t="s">
        <v>1554</v>
      </c>
      <c r="M283" s="3119" t="s">
        <v>359</v>
      </c>
    </row>
    <row r="284" spans="1:13" hidden="1" x14ac:dyDescent="0.3">
      <c r="A284" s="3022">
        <v>6600</v>
      </c>
      <c r="B284" s="3012" t="s">
        <v>366</v>
      </c>
      <c r="C284" s="3012" t="str">
        <f t="shared" si="12"/>
        <v>6600 SPORTS MED-BRIGHTON</v>
      </c>
      <c r="D284" s="3022" t="s">
        <v>446</v>
      </c>
      <c r="E284" s="3030"/>
      <c r="F284" s="3033" t="s">
        <v>1549</v>
      </c>
      <c r="G284" s="3027" t="b">
        <f t="shared" si="13"/>
        <v>1</v>
      </c>
      <c r="H284" s="3027" t="s">
        <v>1549</v>
      </c>
      <c r="J284" s="3027" t="b">
        <f t="shared" si="14"/>
        <v>1</v>
      </c>
      <c r="K284" s="3027" t="s">
        <v>1554</v>
      </c>
      <c r="M284" s="3119" t="s">
        <v>446</v>
      </c>
    </row>
    <row r="285" spans="1:13" hidden="1" x14ac:dyDescent="0.3">
      <c r="A285" s="3022">
        <v>6610</v>
      </c>
      <c r="B285" s="3012" t="s">
        <v>377</v>
      </c>
      <c r="C285" s="3012" t="str">
        <f t="shared" si="12"/>
        <v>6610 SPORTS MED-GREECE</v>
      </c>
      <c r="D285" s="3022" t="s">
        <v>447</v>
      </c>
      <c r="E285" s="3030"/>
      <c r="F285" s="3033" t="s">
        <v>1550</v>
      </c>
      <c r="G285" s="3027" t="b">
        <f t="shared" si="13"/>
        <v>1</v>
      </c>
      <c r="H285" s="3027" t="s">
        <v>1550</v>
      </c>
      <c r="J285" s="3027" t="b">
        <f t="shared" si="14"/>
        <v>1</v>
      </c>
      <c r="K285" s="3027" t="s">
        <v>1554</v>
      </c>
      <c r="M285" s="3119" t="s">
        <v>447</v>
      </c>
    </row>
    <row r="286" spans="1:13" hidden="1" x14ac:dyDescent="0.3">
      <c r="A286" s="3022">
        <v>6630</v>
      </c>
      <c r="B286" s="3012" t="s">
        <v>2893</v>
      </c>
      <c r="C286" s="3012" t="str">
        <f t="shared" si="12"/>
        <v>6630 USM - EAST SIDE</v>
      </c>
      <c r="D286" s="3022" t="s">
        <v>750</v>
      </c>
      <c r="E286" s="3030"/>
      <c r="F286" s="3033" t="s">
        <v>1551</v>
      </c>
      <c r="G286" s="3027" t="b">
        <f t="shared" si="13"/>
        <v>1</v>
      </c>
      <c r="H286" s="3027" t="s">
        <v>1551</v>
      </c>
      <c r="J286" s="3027" t="b">
        <f t="shared" si="14"/>
        <v>1</v>
      </c>
      <c r="K286" s="3027" t="s">
        <v>1554</v>
      </c>
      <c r="M286" s="3119" t="s">
        <v>750</v>
      </c>
    </row>
    <row r="287" spans="1:13" hidden="1" x14ac:dyDescent="0.3">
      <c r="A287" s="3022">
        <v>6670</v>
      </c>
      <c r="B287" s="3012" t="s">
        <v>2897</v>
      </c>
      <c r="C287" s="3012" t="str">
        <f t="shared" si="12"/>
        <v>6670 HAND REHAB - PENFIELD</v>
      </c>
      <c r="D287" s="3022" t="s">
        <v>751</v>
      </c>
      <c r="E287" s="3030"/>
      <c r="F287" s="3031" t="s">
        <v>1553</v>
      </c>
      <c r="G287" s="3027" t="b">
        <f t="shared" si="13"/>
        <v>1</v>
      </c>
      <c r="H287" s="3027" t="s">
        <v>1553</v>
      </c>
      <c r="J287" s="3027" t="b">
        <f t="shared" si="14"/>
        <v>1</v>
      </c>
      <c r="K287" s="3027" t="s">
        <v>1554</v>
      </c>
      <c r="M287" s="3119" t="s">
        <v>751</v>
      </c>
    </row>
    <row r="288" spans="1:13" hidden="1" x14ac:dyDescent="0.3">
      <c r="A288" s="3032">
        <v>60</v>
      </c>
      <c r="B288" s="3012" t="e">
        <v>#N/A</v>
      </c>
      <c r="C288" s="3012" t="e">
        <f t="shared" si="12"/>
        <v>#N/A</v>
      </c>
      <c r="D288" s="3032" t="s">
        <v>927</v>
      </c>
      <c r="E288" s="3030"/>
      <c r="F288" s="3016" t="s">
        <v>2610</v>
      </c>
      <c r="G288" s="3027" t="e">
        <f t="shared" si="13"/>
        <v>#N/A</v>
      </c>
      <c r="H288" s="3027" t="e">
        <v>#N/A</v>
      </c>
      <c r="J288" s="3027" t="e">
        <f t="shared" si="14"/>
        <v>#N/A</v>
      </c>
      <c r="K288" s="3027" t="e">
        <v>#N/A</v>
      </c>
      <c r="M288" s="3120" t="s">
        <v>927</v>
      </c>
    </row>
    <row r="289" spans="1:13" hidden="1" x14ac:dyDescent="0.3">
      <c r="A289" s="3022" t="e">
        <v>#VALUE!</v>
      </c>
      <c r="B289" s="3012" t="e">
        <v>#VALUE!</v>
      </c>
      <c r="C289" s="3012" t="e">
        <f t="shared" si="12"/>
        <v>#VALUE!</v>
      </c>
      <c r="D289" s="3022"/>
      <c r="E289" s="3030"/>
      <c r="F289" s="3034"/>
      <c r="G289" s="3027" t="e">
        <f t="shared" si="13"/>
        <v>#VALUE!</v>
      </c>
      <c r="H289" s="3027" t="e">
        <v>#VALUE!</v>
      </c>
      <c r="J289" s="3027" t="e">
        <f t="shared" si="14"/>
        <v>#VALUE!</v>
      </c>
      <c r="K289" s="3027" t="e">
        <v>#VALUE!</v>
      </c>
      <c r="M289" s="3119"/>
    </row>
    <row r="290" spans="1:13" hidden="1" x14ac:dyDescent="0.3">
      <c r="A290" s="3032">
        <v>60</v>
      </c>
      <c r="B290" s="3012" t="e">
        <v>#N/A</v>
      </c>
      <c r="C290" s="3012" t="e">
        <f t="shared" si="12"/>
        <v>#N/A</v>
      </c>
      <c r="D290" s="3032" t="s">
        <v>137</v>
      </c>
      <c r="E290" s="3035"/>
      <c r="F290" s="3036" t="s">
        <v>137</v>
      </c>
      <c r="G290" s="3027" t="e">
        <f t="shared" si="13"/>
        <v>#N/A</v>
      </c>
      <c r="H290" s="3027" t="e">
        <v>#N/A</v>
      </c>
      <c r="J290" s="3027" t="e">
        <f t="shared" si="14"/>
        <v>#N/A</v>
      </c>
      <c r="K290" s="3027" t="e">
        <v>#N/A</v>
      </c>
      <c r="M290" s="3120" t="s">
        <v>137</v>
      </c>
    </row>
    <row r="291" spans="1:13" hidden="1" x14ac:dyDescent="0.3">
      <c r="A291" s="3039"/>
      <c r="B291" s="3012" t="e">
        <v>#VALUE!</v>
      </c>
      <c r="C291" s="3012" t="e">
        <f t="shared" si="12"/>
        <v>#VALUE!</v>
      </c>
      <c r="D291" s="3039" t="s">
        <v>394</v>
      </c>
      <c r="E291" s="3040"/>
      <c r="F291" s="43" t="s">
        <v>394</v>
      </c>
      <c r="G291" s="3027" t="e">
        <f t="shared" si="13"/>
        <v>#VALUE!</v>
      </c>
      <c r="H291" s="3027" t="e">
        <v>#VALUE!</v>
      </c>
      <c r="J291" s="3027" t="e">
        <f t="shared" si="14"/>
        <v>#VALUE!</v>
      </c>
      <c r="K291" s="3027" t="e">
        <v>#VALUE!</v>
      </c>
      <c r="M291" s="3122" t="s">
        <v>394</v>
      </c>
    </row>
    <row r="292" spans="1:13" hidden="1" x14ac:dyDescent="0.3">
      <c r="A292" s="3041">
        <v>6600</v>
      </c>
      <c r="B292" s="3012" t="s">
        <v>366</v>
      </c>
      <c r="C292" s="3012" t="str">
        <f t="shared" si="12"/>
        <v>6600 SPORTS MED-BRIGHTON</v>
      </c>
      <c r="D292" s="3041" t="s">
        <v>4052</v>
      </c>
      <c r="E292" s="3042" t="s">
        <v>675</v>
      </c>
      <c r="F292" s="3043" t="s">
        <v>4052</v>
      </c>
      <c r="G292" s="3027" t="b">
        <f t="shared" si="13"/>
        <v>1</v>
      </c>
      <c r="H292" s="3027" t="s">
        <v>1549</v>
      </c>
      <c r="J292" s="3027" t="b">
        <f t="shared" si="14"/>
        <v>0</v>
      </c>
      <c r="K292" s="3027" t="s">
        <v>1554</v>
      </c>
      <c r="M292" s="3123" t="s">
        <v>433</v>
      </c>
    </row>
    <row r="293" spans="1:13" hidden="1" x14ac:dyDescent="0.3">
      <c r="A293" s="3047">
        <v>6600</v>
      </c>
      <c r="B293" s="3012" t="s">
        <v>366</v>
      </c>
      <c r="C293" s="3012" t="str">
        <f t="shared" si="12"/>
        <v>6600 SPORTS MED-BRIGHTON</v>
      </c>
      <c r="D293" s="3047" t="s">
        <v>4051</v>
      </c>
      <c r="E293" s="3062" t="s">
        <v>676</v>
      </c>
      <c r="F293" s="3046" t="s">
        <v>4051</v>
      </c>
      <c r="G293" s="3027" t="b">
        <f t="shared" si="13"/>
        <v>1</v>
      </c>
      <c r="H293" s="3027" t="s">
        <v>1549</v>
      </c>
      <c r="J293" s="3027" t="b">
        <f t="shared" si="14"/>
        <v>0</v>
      </c>
      <c r="K293" s="3027" t="s">
        <v>1554</v>
      </c>
      <c r="M293" s="3132" t="s">
        <v>541</v>
      </c>
    </row>
    <row r="294" spans="1:13" hidden="1" x14ac:dyDescent="0.3">
      <c r="A294" s="3041">
        <v>6610</v>
      </c>
      <c r="B294" s="3012" t="s">
        <v>377</v>
      </c>
      <c r="C294" s="3012" t="str">
        <f t="shared" si="12"/>
        <v>6610 SPORTS MED-GREECE</v>
      </c>
      <c r="D294" s="3041" t="s">
        <v>4053</v>
      </c>
      <c r="E294" s="3042" t="s">
        <v>675</v>
      </c>
      <c r="F294" s="3043" t="s">
        <v>4053</v>
      </c>
      <c r="G294" s="3027" t="b">
        <f t="shared" si="13"/>
        <v>1</v>
      </c>
      <c r="H294" s="3027" t="s">
        <v>1550</v>
      </c>
      <c r="J294" s="3027" t="b">
        <f t="shared" si="14"/>
        <v>0</v>
      </c>
      <c r="K294" s="3027" t="s">
        <v>1554</v>
      </c>
      <c r="M294" s="3123" t="s">
        <v>434</v>
      </c>
    </row>
    <row r="295" spans="1:13" hidden="1" x14ac:dyDescent="0.3">
      <c r="A295" s="3047">
        <v>6610</v>
      </c>
      <c r="B295" s="3012" t="s">
        <v>377</v>
      </c>
      <c r="C295" s="3012" t="str">
        <f t="shared" si="12"/>
        <v>6610 SPORTS MED-GREECE</v>
      </c>
      <c r="D295" s="3047" t="s">
        <v>4054</v>
      </c>
      <c r="E295" s="3062" t="s">
        <v>676</v>
      </c>
      <c r="F295" s="3046" t="s">
        <v>4054</v>
      </c>
      <c r="G295" s="3027" t="b">
        <f t="shared" si="13"/>
        <v>1</v>
      </c>
      <c r="H295" s="3027" t="s">
        <v>1550</v>
      </c>
      <c r="J295" s="3027" t="b">
        <f t="shared" si="14"/>
        <v>0</v>
      </c>
      <c r="K295" s="3027" t="s">
        <v>1554</v>
      </c>
      <c r="M295" s="3132" t="s">
        <v>542</v>
      </c>
    </row>
    <row r="296" spans="1:13" hidden="1" x14ac:dyDescent="0.3">
      <c r="A296" s="3041">
        <v>6630</v>
      </c>
      <c r="B296" s="3012" t="s">
        <v>2893</v>
      </c>
      <c r="C296" s="3012" t="str">
        <f t="shared" si="12"/>
        <v>6630 USM - EAST SIDE</v>
      </c>
      <c r="D296" s="3041" t="s">
        <v>4055</v>
      </c>
      <c r="E296" s="3042" t="s">
        <v>675</v>
      </c>
      <c r="F296" s="3043" t="s">
        <v>4055</v>
      </c>
      <c r="G296" s="3027" t="b">
        <f t="shared" si="13"/>
        <v>1</v>
      </c>
      <c r="H296" s="3027" t="s">
        <v>1551</v>
      </c>
      <c r="J296" s="3027" t="b">
        <f t="shared" si="14"/>
        <v>0</v>
      </c>
      <c r="K296" s="3027" t="s">
        <v>1554</v>
      </c>
      <c r="M296" s="3123" t="s">
        <v>2208</v>
      </c>
    </row>
    <row r="297" spans="1:13" hidden="1" x14ac:dyDescent="0.3">
      <c r="A297" s="3041">
        <v>6630</v>
      </c>
      <c r="B297" s="3012" t="s">
        <v>2893</v>
      </c>
      <c r="C297" s="3012" t="str">
        <f t="shared" si="12"/>
        <v>6630 USM - EAST SIDE</v>
      </c>
      <c r="D297" s="3041" t="s">
        <v>4056</v>
      </c>
      <c r="E297" s="3062" t="s">
        <v>676</v>
      </c>
      <c r="F297" s="3046" t="s">
        <v>4056</v>
      </c>
      <c r="G297" s="3027" t="b">
        <f t="shared" si="13"/>
        <v>1</v>
      </c>
      <c r="H297" s="3027" t="s">
        <v>1551</v>
      </c>
      <c r="J297" s="3027" t="b">
        <f t="shared" si="14"/>
        <v>0</v>
      </c>
      <c r="K297" s="3027" t="s">
        <v>1554</v>
      </c>
      <c r="M297" s="3123" t="s">
        <v>2209</v>
      </c>
    </row>
    <row r="298" spans="1:13" hidden="1" x14ac:dyDescent="0.3">
      <c r="A298" s="3041">
        <v>5000</v>
      </c>
      <c r="B298" s="3012" t="s">
        <v>2863</v>
      </c>
      <c r="C298" s="3012" t="str">
        <f t="shared" si="12"/>
        <v>5000 ORTHOPEDIC SHOP</v>
      </c>
      <c r="D298" s="3041" t="s">
        <v>4057</v>
      </c>
      <c r="E298" s="3042" t="s">
        <v>675</v>
      </c>
      <c r="F298" s="3043" t="s">
        <v>4057</v>
      </c>
      <c r="G298" s="3027" t="b">
        <f t="shared" si="13"/>
        <v>1</v>
      </c>
      <c r="H298" s="3027" t="s">
        <v>1544</v>
      </c>
      <c r="J298" s="3027" t="b">
        <f t="shared" si="14"/>
        <v>0</v>
      </c>
      <c r="K298" s="3027" t="s">
        <v>1554</v>
      </c>
      <c r="M298" s="3123" t="s">
        <v>2214</v>
      </c>
    </row>
    <row r="299" spans="1:13" hidden="1" x14ac:dyDescent="0.3">
      <c r="A299" s="3041">
        <v>5000</v>
      </c>
      <c r="B299" s="3012" t="s">
        <v>2863</v>
      </c>
      <c r="C299" s="3012" t="str">
        <f t="shared" si="12"/>
        <v>5000 ORTHOPEDIC SHOP</v>
      </c>
      <c r="D299" s="3041" t="s">
        <v>4058</v>
      </c>
      <c r="E299" s="3062" t="s">
        <v>676</v>
      </c>
      <c r="F299" s="3046" t="s">
        <v>4058</v>
      </c>
      <c r="G299" s="3027" t="b">
        <f t="shared" si="13"/>
        <v>1</v>
      </c>
      <c r="H299" s="3027" t="s">
        <v>1544</v>
      </c>
      <c r="J299" s="3027" t="b">
        <f t="shared" si="14"/>
        <v>0</v>
      </c>
      <c r="K299" s="3027" t="s">
        <v>1554</v>
      </c>
      <c r="M299" s="3123" t="s">
        <v>2213</v>
      </c>
    </row>
    <row r="300" spans="1:13" hidden="1" x14ac:dyDescent="0.3">
      <c r="A300" s="3027" t="e">
        <v>#VALUE!</v>
      </c>
      <c r="B300" s="3012" t="e">
        <v>#VALUE!</v>
      </c>
      <c r="C300" s="3012" t="e">
        <f t="shared" si="12"/>
        <v>#VALUE!</v>
      </c>
      <c r="F300" s="3090"/>
      <c r="G300" s="3027" t="e">
        <f t="shared" si="13"/>
        <v>#VALUE!</v>
      </c>
      <c r="H300" s="3027" t="e">
        <v>#VALUE!</v>
      </c>
      <c r="J300" s="3027" t="e">
        <f t="shared" si="14"/>
        <v>#VALUE!</v>
      </c>
      <c r="K300" s="3027" t="e">
        <v>#VALUE!</v>
      </c>
    </row>
    <row r="301" spans="1:13" hidden="1" x14ac:dyDescent="0.3">
      <c r="A301" s="3014" t="e">
        <v>#VALUE!</v>
      </c>
      <c r="B301" s="3012" t="e">
        <v>#VALUE!</v>
      </c>
      <c r="C301" s="3012" t="e">
        <f t="shared" si="12"/>
        <v>#VALUE!</v>
      </c>
      <c r="D301" s="3014" t="s">
        <v>138</v>
      </c>
      <c r="E301" s="3014"/>
      <c r="F301" s="3048"/>
      <c r="G301" s="3027" t="e">
        <f t="shared" si="13"/>
        <v>#VALUE!</v>
      </c>
      <c r="H301" s="3027" t="e">
        <v>#VALUE!</v>
      </c>
      <c r="J301" s="3027" t="e">
        <f t="shared" si="14"/>
        <v>#VALUE!</v>
      </c>
      <c r="K301" s="3027" t="e">
        <v>#VALUE!</v>
      </c>
      <c r="M301" s="3117" t="s">
        <v>138</v>
      </c>
    </row>
    <row r="302" spans="1:13" x14ac:dyDescent="0.3">
      <c r="A302" s="3028">
        <v>4400</v>
      </c>
      <c r="B302" s="3012" t="s">
        <v>1948</v>
      </c>
      <c r="C302" s="3012" t="str">
        <f t="shared" si="12"/>
        <v>4400 EPILEPSY</v>
      </c>
      <c r="D302" s="3028" t="s">
        <v>1986</v>
      </c>
      <c r="E302" s="3030"/>
      <c r="F302" s="3049" t="s">
        <v>4062</v>
      </c>
      <c r="G302" s="3027" t="b">
        <f t="shared" si="13"/>
        <v>1</v>
      </c>
      <c r="H302" s="3027" t="s">
        <v>1794</v>
      </c>
      <c r="I302" s="3155">
        <v>24</v>
      </c>
      <c r="J302" s="3027" t="b">
        <f t="shared" si="14"/>
        <v>0</v>
      </c>
      <c r="K302" s="3027" t="s">
        <v>1563</v>
      </c>
      <c r="M302" s="3118" t="s">
        <v>1986</v>
      </c>
    </row>
    <row r="303" spans="1:13" x14ac:dyDescent="0.3">
      <c r="A303" s="3028">
        <v>4410</v>
      </c>
      <c r="B303" s="3012" t="s">
        <v>1950</v>
      </c>
      <c r="C303" s="3012" t="str">
        <f t="shared" si="12"/>
        <v>4410 GENERAL NEUROLOGY</v>
      </c>
      <c r="D303" s="3028" t="s">
        <v>1982</v>
      </c>
      <c r="E303" s="3030"/>
      <c r="F303" s="3049" t="s">
        <v>4063</v>
      </c>
      <c r="G303" s="3027" t="b">
        <f t="shared" si="13"/>
        <v>1</v>
      </c>
      <c r="H303" s="3027" t="s">
        <v>1782</v>
      </c>
      <c r="I303" s="3155">
        <v>25</v>
      </c>
      <c r="J303" s="3027" t="b">
        <f t="shared" si="14"/>
        <v>0</v>
      </c>
      <c r="K303" s="3027" t="s">
        <v>1563</v>
      </c>
      <c r="M303" s="3118" t="s">
        <v>1982</v>
      </c>
    </row>
    <row r="304" spans="1:13" x14ac:dyDescent="0.3">
      <c r="A304" s="3028">
        <v>4411</v>
      </c>
      <c r="B304" s="3012" t="s">
        <v>1949</v>
      </c>
      <c r="C304" s="3012" t="str">
        <f t="shared" si="12"/>
        <v>4411 NEURO IMMUNOLOGY</v>
      </c>
      <c r="D304" s="3028" t="s">
        <v>1983</v>
      </c>
      <c r="E304" s="3030"/>
      <c r="F304" s="3049" t="s">
        <v>4064</v>
      </c>
      <c r="G304" s="3027" t="b">
        <f t="shared" si="13"/>
        <v>1</v>
      </c>
      <c r="H304" s="3027" t="s">
        <v>1783</v>
      </c>
      <c r="I304" s="3155">
        <v>26</v>
      </c>
      <c r="J304" s="3027" t="b">
        <f t="shared" si="14"/>
        <v>0</v>
      </c>
      <c r="K304" s="3027" t="s">
        <v>1563</v>
      </c>
      <c r="M304" s="3118" t="s">
        <v>1983</v>
      </c>
    </row>
    <row r="305" spans="1:13" x14ac:dyDescent="0.3">
      <c r="A305" s="3028">
        <v>4412</v>
      </c>
      <c r="B305" s="3012" t="s">
        <v>1951</v>
      </c>
      <c r="C305" s="3012" t="str">
        <f t="shared" si="12"/>
        <v>4412 NEURO ONCOLOGY</v>
      </c>
      <c r="D305" s="3028" t="s">
        <v>1984</v>
      </c>
      <c r="E305" s="3030"/>
      <c r="F305" s="3049" t="s">
        <v>4065</v>
      </c>
      <c r="G305" s="3027" t="b">
        <f t="shared" si="13"/>
        <v>1</v>
      </c>
      <c r="H305" s="3027" t="s">
        <v>1784</v>
      </c>
      <c r="I305" s="3155">
        <v>27</v>
      </c>
      <c r="J305" s="3027" t="b">
        <f t="shared" si="14"/>
        <v>0</v>
      </c>
      <c r="K305" s="3027" t="s">
        <v>1563</v>
      </c>
      <c r="M305" s="3118" t="s">
        <v>1984</v>
      </c>
    </row>
    <row r="306" spans="1:13" x14ac:dyDescent="0.3">
      <c r="A306" s="3068">
        <v>4413</v>
      </c>
      <c r="B306" s="3012" t="s">
        <v>3440</v>
      </c>
      <c r="C306" s="3012" t="str">
        <f t="shared" si="12"/>
        <v>4413 NEUROMEDICINE ICU (IP)  ADJs</v>
      </c>
      <c r="D306" s="3068" t="s">
        <v>1993</v>
      </c>
      <c r="E306" s="3030"/>
      <c r="F306" s="3049" t="s">
        <v>4067</v>
      </c>
      <c r="G306" s="3027" t="b">
        <f t="shared" si="13"/>
        <v>1</v>
      </c>
      <c r="H306" s="3027" t="s">
        <v>3954</v>
      </c>
      <c r="I306" s="3155">
        <v>28</v>
      </c>
      <c r="J306" s="3027" t="b">
        <f t="shared" si="14"/>
        <v>0</v>
      </c>
      <c r="K306" s="3027" t="s">
        <v>1563</v>
      </c>
      <c r="M306" s="3134" t="s">
        <v>1993</v>
      </c>
    </row>
    <row r="307" spans="1:13" x14ac:dyDescent="0.3">
      <c r="A307" s="3028">
        <v>4420</v>
      </c>
      <c r="B307" s="3012" t="s">
        <v>1952</v>
      </c>
      <c r="C307" s="3012" t="str">
        <f t="shared" si="12"/>
        <v>4420 NEUROMUSCULAR DISEASE</v>
      </c>
      <c r="D307" s="3028" t="s">
        <v>1985</v>
      </c>
      <c r="E307" s="3030"/>
      <c r="F307" s="3049" t="s">
        <v>4066</v>
      </c>
      <c r="G307" s="3027" t="b">
        <f t="shared" si="13"/>
        <v>1</v>
      </c>
      <c r="H307" s="3027" t="s">
        <v>1795</v>
      </c>
      <c r="I307" s="3155">
        <v>29</v>
      </c>
      <c r="J307" s="3027" t="b">
        <f t="shared" si="14"/>
        <v>0</v>
      </c>
      <c r="K307" s="3027" t="s">
        <v>1563</v>
      </c>
      <c r="M307" s="3118" t="s">
        <v>1985</v>
      </c>
    </row>
    <row r="308" spans="1:13" hidden="1" x14ac:dyDescent="0.3">
      <c r="A308" s="3022">
        <v>4440</v>
      </c>
      <c r="B308" s="3012" t="s">
        <v>2824</v>
      </c>
      <c r="C308" s="3012" t="str">
        <f t="shared" si="12"/>
        <v>4440 EVOKED POTENTIAL- NEURO</v>
      </c>
      <c r="D308" s="3022" t="s">
        <v>62</v>
      </c>
      <c r="E308" s="3030"/>
      <c r="F308" s="3033" t="s">
        <v>1557</v>
      </c>
      <c r="G308" s="3027" t="b">
        <f t="shared" si="13"/>
        <v>1</v>
      </c>
      <c r="H308" s="3027" t="s">
        <v>1557</v>
      </c>
      <c r="J308" s="3027" t="b">
        <f t="shared" si="14"/>
        <v>1</v>
      </c>
      <c r="K308" s="3027" t="s">
        <v>1563</v>
      </c>
      <c r="M308" s="3119" t="s">
        <v>62</v>
      </c>
    </row>
    <row r="309" spans="1:13" hidden="1" x14ac:dyDescent="0.3">
      <c r="A309" s="3022">
        <v>4460</v>
      </c>
      <c r="B309" s="3012" t="s">
        <v>2825</v>
      </c>
      <c r="C309" s="3012" t="str">
        <f t="shared" si="12"/>
        <v>4460 CEP OUTPATIENT</v>
      </c>
      <c r="D309" s="3022" t="s">
        <v>127</v>
      </c>
      <c r="E309" s="3030"/>
      <c r="F309" s="3033" t="s">
        <v>1558</v>
      </c>
      <c r="G309" s="3027" t="b">
        <f t="shared" si="13"/>
        <v>1</v>
      </c>
      <c r="H309" s="3027" t="s">
        <v>1558</v>
      </c>
      <c r="J309" s="3027" t="b">
        <f t="shared" si="14"/>
        <v>1</v>
      </c>
      <c r="K309" s="3027" t="s">
        <v>1563</v>
      </c>
      <c r="M309" s="3119" t="s">
        <v>127</v>
      </c>
    </row>
    <row r="310" spans="1:13" x14ac:dyDescent="0.3">
      <c r="A310" s="3028">
        <v>4470</v>
      </c>
      <c r="B310" s="3012" t="s">
        <v>1159</v>
      </c>
      <c r="C310" s="3012" t="str">
        <f t="shared" si="12"/>
        <v>4470 NEURO MIGRAINE CTR</v>
      </c>
      <c r="D310" s="3050" t="s">
        <v>1162</v>
      </c>
      <c r="E310" s="3030"/>
      <c r="F310" s="3049" t="s">
        <v>4061</v>
      </c>
      <c r="G310" s="3027" t="b">
        <f t="shared" si="13"/>
        <v>1</v>
      </c>
      <c r="H310" s="3027" t="s">
        <v>1559</v>
      </c>
      <c r="I310" s="3155">
        <v>30</v>
      </c>
      <c r="J310" s="3027" t="b">
        <f t="shared" si="14"/>
        <v>0</v>
      </c>
      <c r="K310" s="3027" t="s">
        <v>1563</v>
      </c>
      <c r="M310" s="3126" t="s">
        <v>1162</v>
      </c>
    </row>
    <row r="311" spans="1:13" x14ac:dyDescent="0.3">
      <c r="A311" s="3028">
        <v>4480</v>
      </c>
      <c r="B311" s="3012" t="s">
        <v>1953</v>
      </c>
      <c r="C311" s="3012" t="str">
        <f t="shared" si="12"/>
        <v>4480 MOVEMENT DISORDERS</v>
      </c>
      <c r="D311" s="3028" t="s">
        <v>1996</v>
      </c>
      <c r="E311" s="3030"/>
      <c r="F311" s="3049" t="s">
        <v>4060</v>
      </c>
      <c r="G311" s="3027" t="b">
        <f t="shared" si="13"/>
        <v>1</v>
      </c>
      <c r="H311" s="3027" t="s">
        <v>1796</v>
      </c>
      <c r="I311" s="3155">
        <v>31</v>
      </c>
      <c r="J311" s="3027" t="b">
        <f t="shared" si="14"/>
        <v>0</v>
      </c>
      <c r="K311" s="3027" t="s">
        <v>1563</v>
      </c>
      <c r="M311" s="3118" t="s">
        <v>1996</v>
      </c>
    </row>
    <row r="312" spans="1:13" hidden="1" x14ac:dyDescent="0.3">
      <c r="A312" s="3022">
        <v>6100</v>
      </c>
      <c r="B312" s="3012" t="s">
        <v>2873</v>
      </c>
      <c r="C312" s="3012" t="str">
        <f t="shared" si="12"/>
        <v>6100 NEURO BALANCE LAB</v>
      </c>
      <c r="D312" s="3022" t="s">
        <v>2291</v>
      </c>
      <c r="E312" s="3030"/>
      <c r="F312" s="3033" t="s">
        <v>1527</v>
      </c>
      <c r="G312" s="3027" t="b">
        <f t="shared" si="13"/>
        <v>1</v>
      </c>
      <c r="H312" s="3027" t="s">
        <v>1527</v>
      </c>
      <c r="J312" s="3027" t="b">
        <f t="shared" si="14"/>
        <v>1</v>
      </c>
      <c r="K312" s="3027" t="s">
        <v>1563</v>
      </c>
      <c r="M312" s="3119" t="s">
        <v>2291</v>
      </c>
    </row>
    <row r="313" spans="1:13" hidden="1" x14ac:dyDescent="0.3">
      <c r="A313" s="3022">
        <v>6120</v>
      </c>
      <c r="B313" s="3012" t="s">
        <v>2874</v>
      </c>
      <c r="C313" s="3012" t="str">
        <f t="shared" si="12"/>
        <v>6120 OPD-MED NEURO</v>
      </c>
      <c r="D313" s="3022" t="s">
        <v>63</v>
      </c>
      <c r="E313" s="3030"/>
      <c r="F313" s="3033" t="s">
        <v>1561</v>
      </c>
      <c r="G313" s="3027" t="b">
        <f t="shared" si="13"/>
        <v>1</v>
      </c>
      <c r="H313" s="3027" t="s">
        <v>1561</v>
      </c>
      <c r="J313" s="3027" t="b">
        <f t="shared" si="14"/>
        <v>1</v>
      </c>
      <c r="K313" s="3027" t="s">
        <v>1563</v>
      </c>
      <c r="M313" s="3119" t="s">
        <v>63</v>
      </c>
    </row>
    <row r="314" spans="1:13" x14ac:dyDescent="0.3">
      <c r="A314" s="3028">
        <v>6200</v>
      </c>
      <c r="B314" s="3012" t="s">
        <v>1958</v>
      </c>
      <c r="C314" s="3012" t="str">
        <f t="shared" si="12"/>
        <v>6200 OPD-PED NEUROLOGY</v>
      </c>
      <c r="D314" s="3028" t="s">
        <v>1999</v>
      </c>
      <c r="E314" s="3030"/>
      <c r="F314" s="3049" t="s">
        <v>4059</v>
      </c>
      <c r="G314" s="3027" t="b">
        <f t="shared" si="13"/>
        <v>1</v>
      </c>
      <c r="H314" s="3027" t="s">
        <v>1562</v>
      </c>
      <c r="I314" s="3155">
        <v>32</v>
      </c>
      <c r="J314" s="3027" t="b">
        <f t="shared" si="14"/>
        <v>0</v>
      </c>
      <c r="K314" s="3027" t="s">
        <v>1563</v>
      </c>
      <c r="M314" s="3118" t="s">
        <v>1999</v>
      </c>
    </row>
    <row r="315" spans="1:13" hidden="1" x14ac:dyDescent="0.3">
      <c r="A315" s="3032">
        <v>70</v>
      </c>
      <c r="B315" s="3012" t="e">
        <v>#N/A</v>
      </c>
      <c r="C315" s="3012" t="e">
        <f t="shared" si="12"/>
        <v>#N/A</v>
      </c>
      <c r="D315" s="3032" t="s">
        <v>928</v>
      </c>
      <c r="E315" s="3030"/>
      <c r="F315" s="3016" t="s">
        <v>2608</v>
      </c>
      <c r="G315" s="3027" t="e">
        <f t="shared" si="13"/>
        <v>#N/A</v>
      </c>
      <c r="H315" s="3027" t="e">
        <v>#N/A</v>
      </c>
      <c r="J315" s="3027" t="e">
        <f t="shared" si="14"/>
        <v>#N/A</v>
      </c>
      <c r="K315" s="3027" t="e">
        <v>#N/A</v>
      </c>
      <c r="M315" s="3120" t="s">
        <v>928</v>
      </c>
    </row>
    <row r="316" spans="1:13" hidden="1" x14ac:dyDescent="0.3">
      <c r="A316" s="3022">
        <v>4400</v>
      </c>
      <c r="B316" s="3012" t="s">
        <v>1948</v>
      </c>
      <c r="C316" s="3012" t="str">
        <f t="shared" si="12"/>
        <v>4400 EPILEPSY</v>
      </c>
      <c r="D316" s="3022" t="s">
        <v>1845</v>
      </c>
      <c r="E316" s="3030"/>
      <c r="F316" s="3031" t="s">
        <v>1794</v>
      </c>
      <c r="G316" s="3027" t="b">
        <f t="shared" si="13"/>
        <v>1</v>
      </c>
      <c r="H316" s="3027" t="s">
        <v>1794</v>
      </c>
      <c r="J316" s="3027" t="b">
        <f t="shared" si="14"/>
        <v>1</v>
      </c>
      <c r="K316" s="3027" t="s">
        <v>1563</v>
      </c>
      <c r="M316" s="3119" t="s">
        <v>1845</v>
      </c>
    </row>
    <row r="317" spans="1:13" hidden="1" x14ac:dyDescent="0.3">
      <c r="A317" s="3022">
        <v>4420</v>
      </c>
      <c r="B317" s="3012" t="s">
        <v>1952</v>
      </c>
      <c r="C317" s="3012" t="str">
        <f t="shared" si="12"/>
        <v>4420 NEUROMUSCULAR DISEASE</v>
      </c>
      <c r="D317" s="3022" t="s">
        <v>61</v>
      </c>
      <c r="E317" s="3030"/>
      <c r="F317" s="3031" t="s">
        <v>1795</v>
      </c>
      <c r="G317" s="3027" t="b">
        <f t="shared" si="13"/>
        <v>1</v>
      </c>
      <c r="H317" s="3027" t="s">
        <v>1795</v>
      </c>
      <c r="J317" s="3027" t="b">
        <f t="shared" si="14"/>
        <v>1</v>
      </c>
      <c r="K317" s="3027" t="s">
        <v>1563</v>
      </c>
      <c r="M317" s="3119" t="s">
        <v>61</v>
      </c>
    </row>
    <row r="318" spans="1:13" hidden="1" x14ac:dyDescent="0.3">
      <c r="A318" s="3022">
        <v>4440</v>
      </c>
      <c r="B318" s="3012" t="s">
        <v>2824</v>
      </c>
      <c r="C318" s="3012" t="str">
        <f t="shared" si="12"/>
        <v>4440 EVOKED POTENTIAL- NEURO</v>
      </c>
      <c r="D318" s="3022" t="s">
        <v>62</v>
      </c>
      <c r="E318" s="3030"/>
      <c r="F318" s="3031" t="s">
        <v>1557</v>
      </c>
      <c r="G318" s="3027" t="b">
        <f t="shared" si="13"/>
        <v>1</v>
      </c>
      <c r="H318" s="3027" t="s">
        <v>1557</v>
      </c>
      <c r="J318" s="3027" t="b">
        <f t="shared" si="14"/>
        <v>1</v>
      </c>
      <c r="K318" s="3027" t="s">
        <v>1563</v>
      </c>
      <c r="M318" s="3119" t="s">
        <v>62</v>
      </c>
    </row>
    <row r="319" spans="1:13" hidden="1" x14ac:dyDescent="0.3">
      <c r="A319" s="3022">
        <v>4460</v>
      </c>
      <c r="B319" s="3012" t="s">
        <v>2825</v>
      </c>
      <c r="C319" s="3012" t="str">
        <f t="shared" si="12"/>
        <v>4460 CEP OUTPATIENT</v>
      </c>
      <c r="D319" s="3022" t="s">
        <v>127</v>
      </c>
      <c r="E319" s="3030"/>
      <c r="F319" s="3031" t="s">
        <v>1558</v>
      </c>
      <c r="G319" s="3027" t="b">
        <f t="shared" si="13"/>
        <v>1</v>
      </c>
      <c r="H319" s="3027" t="s">
        <v>1558</v>
      </c>
      <c r="J319" s="3027" t="b">
        <f t="shared" si="14"/>
        <v>1</v>
      </c>
      <c r="K319" s="3027" t="s">
        <v>1563</v>
      </c>
      <c r="M319" s="3119" t="s">
        <v>127</v>
      </c>
    </row>
    <row r="320" spans="1:13" hidden="1" x14ac:dyDescent="0.3">
      <c r="A320" s="3022">
        <v>4480</v>
      </c>
      <c r="B320" s="3012" t="s">
        <v>1953</v>
      </c>
      <c r="C320" s="3012" t="str">
        <f t="shared" si="12"/>
        <v>4480 MOVEMENT DISORDERS</v>
      </c>
      <c r="D320" s="3022" t="s">
        <v>480</v>
      </c>
      <c r="E320" s="3030"/>
      <c r="F320" s="3031" t="s">
        <v>1796</v>
      </c>
      <c r="G320" s="3027" t="b">
        <f t="shared" si="13"/>
        <v>1</v>
      </c>
      <c r="H320" s="3027" t="s">
        <v>1796</v>
      </c>
      <c r="J320" s="3027" t="b">
        <f t="shared" si="14"/>
        <v>1</v>
      </c>
      <c r="K320" s="3027" t="s">
        <v>1563</v>
      </c>
      <c r="M320" s="3119" t="s">
        <v>480</v>
      </c>
    </row>
    <row r="321" spans="1:13" hidden="1" x14ac:dyDescent="0.3">
      <c r="A321" s="3022">
        <v>6120</v>
      </c>
      <c r="B321" s="3012" t="s">
        <v>2874</v>
      </c>
      <c r="C321" s="3012" t="str">
        <f t="shared" si="12"/>
        <v>6120 OPD-MED NEURO</v>
      </c>
      <c r="D321" s="3022" t="s">
        <v>63</v>
      </c>
      <c r="E321" s="3030"/>
      <c r="F321" s="3031" t="s">
        <v>1561</v>
      </c>
      <c r="G321" s="3027" t="b">
        <f t="shared" si="13"/>
        <v>1</v>
      </c>
      <c r="H321" s="3027" t="s">
        <v>1561</v>
      </c>
      <c r="J321" s="3027" t="b">
        <f t="shared" si="14"/>
        <v>1</v>
      </c>
      <c r="K321" s="3027" t="s">
        <v>1563</v>
      </c>
      <c r="M321" s="3119" t="s">
        <v>63</v>
      </c>
    </row>
    <row r="322" spans="1:13" hidden="1" x14ac:dyDescent="0.3">
      <c r="A322" s="3022">
        <v>6200</v>
      </c>
      <c r="B322" s="3012" t="s">
        <v>1958</v>
      </c>
      <c r="C322" s="3012" t="str">
        <f t="shared" si="12"/>
        <v>6200 OPD-PED NEUROLOGY</v>
      </c>
      <c r="D322" s="3022" t="s">
        <v>64</v>
      </c>
      <c r="E322" s="3030"/>
      <c r="F322" s="3033" t="s">
        <v>1562</v>
      </c>
      <c r="G322" s="3027" t="b">
        <f t="shared" si="13"/>
        <v>1</v>
      </c>
      <c r="H322" s="3027" t="s">
        <v>1562</v>
      </c>
      <c r="J322" s="3027" t="b">
        <f t="shared" si="14"/>
        <v>1</v>
      </c>
      <c r="K322" s="3027" t="s">
        <v>1563</v>
      </c>
      <c r="M322" s="3119" t="s">
        <v>64</v>
      </c>
    </row>
    <row r="323" spans="1:13" hidden="1" x14ac:dyDescent="0.3">
      <c r="A323" s="3032">
        <v>70</v>
      </c>
      <c r="B323" s="3012" t="e">
        <v>#N/A</v>
      </c>
      <c r="C323" s="3012" t="e">
        <f t="shared" si="12"/>
        <v>#N/A</v>
      </c>
      <c r="D323" s="3032" t="s">
        <v>929</v>
      </c>
      <c r="E323" s="3030"/>
      <c r="F323" s="3016" t="s">
        <v>2609</v>
      </c>
      <c r="G323" s="3027" t="e">
        <f t="shared" si="13"/>
        <v>#N/A</v>
      </c>
      <c r="H323" s="3027" t="e">
        <v>#N/A</v>
      </c>
      <c r="J323" s="3027" t="e">
        <f t="shared" si="14"/>
        <v>#N/A</v>
      </c>
      <c r="K323" s="3027" t="e">
        <v>#N/A</v>
      </c>
      <c r="M323" s="3120" t="s">
        <v>929</v>
      </c>
    </row>
    <row r="324" spans="1:13" hidden="1" x14ac:dyDescent="0.3">
      <c r="A324" s="3022">
        <v>4400</v>
      </c>
      <c r="B324" s="3012" t="s">
        <v>1948</v>
      </c>
      <c r="C324" s="3012" t="str">
        <f t="shared" si="12"/>
        <v>4400 EPILEPSY</v>
      </c>
      <c r="D324" s="3022" t="s">
        <v>1845</v>
      </c>
      <c r="E324" s="3030"/>
      <c r="F324" s="3031" t="s">
        <v>1794</v>
      </c>
      <c r="G324" s="3027" t="b">
        <f t="shared" si="13"/>
        <v>1</v>
      </c>
      <c r="H324" s="3027" t="s">
        <v>1794</v>
      </c>
      <c r="J324" s="3027" t="b">
        <f t="shared" si="14"/>
        <v>1</v>
      </c>
      <c r="K324" s="3027" t="s">
        <v>1563</v>
      </c>
      <c r="M324" s="3119" t="s">
        <v>1845</v>
      </c>
    </row>
    <row r="325" spans="1:13" hidden="1" x14ac:dyDescent="0.3">
      <c r="A325" s="3022">
        <v>4420</v>
      </c>
      <c r="B325" s="3012" t="s">
        <v>1952</v>
      </c>
      <c r="C325" s="3012" t="str">
        <f t="shared" si="12"/>
        <v>4420 NEUROMUSCULAR DISEASE</v>
      </c>
      <c r="D325" s="3022" t="s">
        <v>1849</v>
      </c>
      <c r="E325" s="3030"/>
      <c r="F325" s="3031" t="s">
        <v>1795</v>
      </c>
      <c r="G325" s="3027" t="b">
        <f t="shared" si="13"/>
        <v>1</v>
      </c>
      <c r="H325" s="3027" t="s">
        <v>1795</v>
      </c>
      <c r="J325" s="3027" t="b">
        <f t="shared" si="14"/>
        <v>1</v>
      </c>
      <c r="K325" s="3027" t="s">
        <v>1563</v>
      </c>
      <c r="M325" s="3119" t="s">
        <v>1849</v>
      </c>
    </row>
    <row r="326" spans="1:13" hidden="1" x14ac:dyDescent="0.3">
      <c r="A326" s="3022">
        <v>4440</v>
      </c>
      <c r="B326" s="3012" t="s">
        <v>2824</v>
      </c>
      <c r="C326" s="3012" t="str">
        <f t="shared" si="12"/>
        <v>4440 EVOKED POTENTIAL- NEURO</v>
      </c>
      <c r="D326" s="3022" t="s">
        <v>62</v>
      </c>
      <c r="E326" s="3030"/>
      <c r="F326" s="3031" t="s">
        <v>1557</v>
      </c>
      <c r="G326" s="3027" t="b">
        <f t="shared" si="13"/>
        <v>1</v>
      </c>
      <c r="H326" s="3027" t="s">
        <v>1557</v>
      </c>
      <c r="J326" s="3027" t="b">
        <f t="shared" si="14"/>
        <v>1</v>
      </c>
      <c r="K326" s="3027" t="s">
        <v>1563</v>
      </c>
      <c r="M326" s="3119" t="s">
        <v>62</v>
      </c>
    </row>
    <row r="327" spans="1:13" hidden="1" x14ac:dyDescent="0.3">
      <c r="A327" s="3022">
        <v>4460</v>
      </c>
      <c r="B327" s="3012" t="s">
        <v>2825</v>
      </c>
      <c r="C327" s="3012" t="str">
        <f t="shared" si="12"/>
        <v>4460 CEP OUTPATIENT</v>
      </c>
      <c r="D327" s="3022" t="s">
        <v>127</v>
      </c>
      <c r="E327" s="3030"/>
      <c r="F327" s="3031" t="s">
        <v>1558</v>
      </c>
      <c r="G327" s="3027" t="b">
        <f t="shared" si="13"/>
        <v>1</v>
      </c>
      <c r="H327" s="3027" t="s">
        <v>1558</v>
      </c>
      <c r="J327" s="3027" t="b">
        <f t="shared" si="14"/>
        <v>1</v>
      </c>
      <c r="K327" s="3027" t="s">
        <v>1563</v>
      </c>
      <c r="M327" s="3119" t="s">
        <v>127</v>
      </c>
    </row>
    <row r="328" spans="1:13" hidden="1" x14ac:dyDescent="0.3">
      <c r="A328" s="3022">
        <v>4480</v>
      </c>
      <c r="B328" s="3012" t="s">
        <v>1953</v>
      </c>
      <c r="C328" s="3012" t="str">
        <f t="shared" si="12"/>
        <v>4480 MOVEMENT DISORDERS</v>
      </c>
      <c r="D328" s="3022" t="s">
        <v>480</v>
      </c>
      <c r="E328" s="3030"/>
      <c r="F328" s="3031" t="s">
        <v>1796</v>
      </c>
      <c r="G328" s="3027" t="b">
        <f t="shared" si="13"/>
        <v>1</v>
      </c>
      <c r="H328" s="3027" t="s">
        <v>1796</v>
      </c>
      <c r="J328" s="3027" t="b">
        <f t="shared" si="14"/>
        <v>1</v>
      </c>
      <c r="K328" s="3027" t="s">
        <v>1563</v>
      </c>
      <c r="M328" s="3119" t="s">
        <v>480</v>
      </c>
    </row>
    <row r="329" spans="1:13" hidden="1" x14ac:dyDescent="0.3">
      <c r="A329" s="3022">
        <v>6120</v>
      </c>
      <c r="B329" s="3012" t="s">
        <v>2874</v>
      </c>
      <c r="C329" s="3012" t="str">
        <f t="shared" si="12"/>
        <v>6120 OPD-MED NEURO</v>
      </c>
      <c r="D329" s="3022" t="s">
        <v>63</v>
      </c>
      <c r="E329" s="3030"/>
      <c r="F329" s="3031" t="s">
        <v>1561</v>
      </c>
      <c r="G329" s="3027" t="b">
        <f t="shared" si="13"/>
        <v>1</v>
      </c>
      <c r="H329" s="3027" t="s">
        <v>1561</v>
      </c>
      <c r="J329" s="3027" t="b">
        <f t="shared" si="14"/>
        <v>1</v>
      </c>
      <c r="K329" s="3027" t="s">
        <v>1563</v>
      </c>
      <c r="M329" s="3119" t="s">
        <v>63</v>
      </c>
    </row>
    <row r="330" spans="1:13" hidden="1" x14ac:dyDescent="0.3">
      <c r="A330" s="3022">
        <v>6200</v>
      </c>
      <c r="B330" s="3012" t="s">
        <v>1958</v>
      </c>
      <c r="C330" s="3012" t="str">
        <f t="shared" si="12"/>
        <v>6200 OPD-PED NEUROLOGY</v>
      </c>
      <c r="D330" s="3022" t="s">
        <v>64</v>
      </c>
      <c r="E330" s="3030"/>
      <c r="F330" s="3031" t="s">
        <v>1562</v>
      </c>
      <c r="G330" s="3027" t="b">
        <f t="shared" si="13"/>
        <v>1</v>
      </c>
      <c r="H330" s="3027" t="s">
        <v>1562</v>
      </c>
      <c r="J330" s="3027" t="b">
        <f t="shared" si="14"/>
        <v>1</v>
      </c>
      <c r="K330" s="3027" t="s">
        <v>1563</v>
      </c>
      <c r="M330" s="3119" t="s">
        <v>64</v>
      </c>
    </row>
    <row r="331" spans="1:13" hidden="1" x14ac:dyDescent="0.3">
      <c r="A331" s="3032">
        <v>70</v>
      </c>
      <c r="B331" s="3012" t="e">
        <v>#N/A</v>
      </c>
      <c r="C331" s="3012" t="e">
        <f t="shared" ref="C331:C394" si="15">CONCATENATE(A331," ",B331)</f>
        <v>#N/A</v>
      </c>
      <c r="D331" s="3032" t="s">
        <v>930</v>
      </c>
      <c r="E331" s="3030"/>
      <c r="F331" s="3016" t="s">
        <v>2610</v>
      </c>
      <c r="G331" s="3027" t="e">
        <f t="shared" ref="G331:G394" si="16">C331=H331</f>
        <v>#N/A</v>
      </c>
      <c r="H331" s="3027" t="e">
        <v>#N/A</v>
      </c>
      <c r="J331" s="3027" t="e">
        <f t="shared" ref="J331:J394" si="17">F331=H331</f>
        <v>#N/A</v>
      </c>
      <c r="K331" s="3027" t="e">
        <v>#N/A</v>
      </c>
      <c r="M331" s="3120" t="s">
        <v>930</v>
      </c>
    </row>
    <row r="332" spans="1:13" hidden="1" x14ac:dyDescent="0.3">
      <c r="A332" s="3022" t="e">
        <v>#VALUE!</v>
      </c>
      <c r="B332" s="3012" t="e">
        <v>#VALUE!</v>
      </c>
      <c r="C332" s="3012" t="e">
        <f t="shared" si="15"/>
        <v>#VALUE!</v>
      </c>
      <c r="D332" s="3022"/>
      <c r="E332" s="3030"/>
      <c r="F332" s="3034"/>
      <c r="G332" s="3027" t="e">
        <f t="shared" si="16"/>
        <v>#VALUE!</v>
      </c>
      <c r="H332" s="3027" t="e">
        <v>#VALUE!</v>
      </c>
      <c r="J332" s="3027" t="e">
        <f t="shared" si="17"/>
        <v>#VALUE!</v>
      </c>
      <c r="K332" s="3027" t="e">
        <v>#VALUE!</v>
      </c>
      <c r="M332" s="3119"/>
    </row>
    <row r="333" spans="1:13" hidden="1" x14ac:dyDescent="0.3">
      <c r="A333" s="3032">
        <v>70</v>
      </c>
      <c r="B333" s="3012" t="e">
        <v>#N/A</v>
      </c>
      <c r="C333" s="3012" t="e">
        <f t="shared" si="15"/>
        <v>#N/A</v>
      </c>
      <c r="D333" s="3032" t="s">
        <v>139</v>
      </c>
      <c r="E333" s="3035"/>
      <c r="F333" s="3036" t="s">
        <v>139</v>
      </c>
      <c r="G333" s="3027" t="e">
        <f t="shared" si="16"/>
        <v>#N/A</v>
      </c>
      <c r="H333" s="3027" t="e">
        <v>#N/A</v>
      </c>
      <c r="J333" s="3027" t="e">
        <f t="shared" si="17"/>
        <v>#N/A</v>
      </c>
      <c r="K333" s="3027" t="e">
        <v>#N/A</v>
      </c>
      <c r="M333" s="3120" t="s">
        <v>139</v>
      </c>
    </row>
    <row r="334" spans="1:13" hidden="1" x14ac:dyDescent="0.3">
      <c r="A334" s="3041">
        <v>4470</v>
      </c>
      <c r="B334" s="3012" t="s">
        <v>1159</v>
      </c>
      <c r="C334" s="3012" t="str">
        <f t="shared" si="15"/>
        <v>4470 NEURO MIGRAINE CTR</v>
      </c>
      <c r="D334" s="3041" t="s">
        <v>4013</v>
      </c>
      <c r="E334" s="3042" t="s">
        <v>675</v>
      </c>
      <c r="F334" s="3043" t="s">
        <v>4013</v>
      </c>
      <c r="G334" s="3027" t="b">
        <f t="shared" si="16"/>
        <v>1</v>
      </c>
      <c r="H334" s="3027" t="s">
        <v>1559</v>
      </c>
      <c r="J334" s="3027" t="b">
        <f t="shared" si="17"/>
        <v>0</v>
      </c>
      <c r="K334" s="3027" t="s">
        <v>1563</v>
      </c>
      <c r="M334" s="3123" t="s">
        <v>1160</v>
      </c>
    </row>
    <row r="335" spans="1:13" hidden="1" x14ac:dyDescent="0.3">
      <c r="A335" s="3047">
        <v>4470</v>
      </c>
      <c r="B335" s="3012" t="s">
        <v>1159</v>
      </c>
      <c r="C335" s="3012" t="str">
        <f t="shared" si="15"/>
        <v>4470 NEURO MIGRAINE CTR</v>
      </c>
      <c r="D335" s="3047" t="s">
        <v>4014</v>
      </c>
      <c r="E335" s="3062" t="s">
        <v>676</v>
      </c>
      <c r="F335" s="3046" t="s">
        <v>4014</v>
      </c>
      <c r="G335" s="3027" t="b">
        <f t="shared" si="16"/>
        <v>1</v>
      </c>
      <c r="H335" s="3027" t="s">
        <v>1559</v>
      </c>
      <c r="J335" s="3027" t="b">
        <f t="shared" si="17"/>
        <v>0</v>
      </c>
      <c r="K335" s="3027" t="s">
        <v>1563</v>
      </c>
      <c r="M335" s="3132" t="s">
        <v>1161</v>
      </c>
    </row>
    <row r="336" spans="1:13" hidden="1" x14ac:dyDescent="0.3">
      <c r="A336" s="3027" t="e">
        <v>#VALUE!</v>
      </c>
      <c r="B336" s="3012" t="e">
        <v>#VALUE!</v>
      </c>
      <c r="C336" s="3012" t="e">
        <f t="shared" si="15"/>
        <v>#VALUE!</v>
      </c>
      <c r="F336" s="3090"/>
      <c r="G336" s="3027" t="e">
        <f t="shared" si="16"/>
        <v>#VALUE!</v>
      </c>
      <c r="H336" s="3027" t="e">
        <v>#VALUE!</v>
      </c>
      <c r="J336" s="3027" t="e">
        <f t="shared" si="17"/>
        <v>#VALUE!</v>
      </c>
      <c r="K336" s="3027" t="e">
        <v>#VALUE!</v>
      </c>
    </row>
    <row r="337" spans="1:13" hidden="1" x14ac:dyDescent="0.3">
      <c r="A337" s="3041">
        <v>4480</v>
      </c>
      <c r="B337" s="3012" t="s">
        <v>1953</v>
      </c>
      <c r="C337" s="3012" t="str">
        <f t="shared" si="15"/>
        <v>4480 MOVEMENT DISORDERS</v>
      </c>
      <c r="D337" s="3041" t="s">
        <v>4011</v>
      </c>
      <c r="E337" s="3042" t="s">
        <v>675</v>
      </c>
      <c r="F337" s="3043" t="s">
        <v>4011</v>
      </c>
      <c r="G337" s="3027" t="b">
        <f t="shared" si="16"/>
        <v>1</v>
      </c>
      <c r="H337" s="3027" t="s">
        <v>1796</v>
      </c>
      <c r="J337" s="3027" t="b">
        <f t="shared" si="17"/>
        <v>0</v>
      </c>
      <c r="K337" s="3027" t="s">
        <v>1563</v>
      </c>
      <c r="M337" s="3123" t="s">
        <v>1997</v>
      </c>
    </row>
    <row r="338" spans="1:13" hidden="1" x14ac:dyDescent="0.3">
      <c r="A338" s="3041">
        <v>4480</v>
      </c>
      <c r="B338" s="3012" t="s">
        <v>1953</v>
      </c>
      <c r="C338" s="3012" t="str">
        <f t="shared" si="15"/>
        <v>4480 MOVEMENT DISORDERS</v>
      </c>
      <c r="D338" s="3041" t="s">
        <v>4012</v>
      </c>
      <c r="E338" s="3062" t="s">
        <v>676</v>
      </c>
      <c r="F338" s="3046" t="s">
        <v>4012</v>
      </c>
      <c r="G338" s="3027" t="b">
        <f t="shared" si="16"/>
        <v>1</v>
      </c>
      <c r="H338" s="3027" t="s">
        <v>1796</v>
      </c>
      <c r="J338" s="3027" t="b">
        <f t="shared" si="17"/>
        <v>0</v>
      </c>
      <c r="K338" s="3027" t="s">
        <v>1563</v>
      </c>
      <c r="M338" s="3123" t="s">
        <v>1998</v>
      </c>
    </row>
    <row r="339" spans="1:13" hidden="1" x14ac:dyDescent="0.3">
      <c r="A339" s="3027" t="e">
        <v>#VALUE!</v>
      </c>
      <c r="B339" s="3012" t="e">
        <v>#VALUE!</v>
      </c>
      <c r="C339" s="3012" t="e">
        <f t="shared" si="15"/>
        <v>#VALUE!</v>
      </c>
      <c r="F339" s="3090"/>
      <c r="G339" s="3027" t="e">
        <f t="shared" si="16"/>
        <v>#VALUE!</v>
      </c>
      <c r="H339" s="3027" t="e">
        <v>#VALUE!</v>
      </c>
      <c r="J339" s="3027" t="e">
        <f t="shared" si="17"/>
        <v>#VALUE!</v>
      </c>
      <c r="K339" s="3027" t="e">
        <v>#VALUE!</v>
      </c>
    </row>
    <row r="340" spans="1:13" hidden="1" x14ac:dyDescent="0.3">
      <c r="A340" s="3041">
        <v>4400</v>
      </c>
      <c r="B340" s="3012" t="s">
        <v>1948</v>
      </c>
      <c r="C340" s="3012" t="str">
        <f t="shared" si="15"/>
        <v>4400 EPILEPSY</v>
      </c>
      <c r="D340" s="3041" t="s">
        <v>1987</v>
      </c>
      <c r="E340" s="3042" t="s">
        <v>675</v>
      </c>
      <c r="F340" s="3043" t="s">
        <v>1987</v>
      </c>
      <c r="G340" s="3027" t="b">
        <f t="shared" si="16"/>
        <v>1</v>
      </c>
      <c r="H340" s="3027" t="s">
        <v>1794</v>
      </c>
      <c r="J340" s="3027" t="b">
        <f t="shared" si="17"/>
        <v>0</v>
      </c>
      <c r="K340" s="3027" t="s">
        <v>1563</v>
      </c>
      <c r="M340" s="3123" t="s">
        <v>1987</v>
      </c>
    </row>
    <row r="341" spans="1:13" hidden="1" x14ac:dyDescent="0.3">
      <c r="A341" s="3041">
        <v>4400</v>
      </c>
      <c r="B341" s="3012" t="s">
        <v>1948</v>
      </c>
      <c r="C341" s="3012" t="str">
        <f t="shared" si="15"/>
        <v>4400 EPILEPSY</v>
      </c>
      <c r="D341" s="3041" t="s">
        <v>1988</v>
      </c>
      <c r="E341" s="3062" t="s">
        <v>676</v>
      </c>
      <c r="F341" s="3046" t="s">
        <v>1988</v>
      </c>
      <c r="G341" s="3027" t="b">
        <f t="shared" si="16"/>
        <v>1</v>
      </c>
      <c r="H341" s="3027" t="s">
        <v>1794</v>
      </c>
      <c r="J341" s="3027" t="b">
        <f t="shared" si="17"/>
        <v>0</v>
      </c>
      <c r="K341" s="3027" t="s">
        <v>1563</v>
      </c>
      <c r="M341" s="3123" t="s">
        <v>1988</v>
      </c>
    </row>
    <row r="342" spans="1:13" hidden="1" x14ac:dyDescent="0.3">
      <c r="A342" s="3027" t="e">
        <v>#VALUE!</v>
      </c>
      <c r="B342" s="3012" t="e">
        <v>#VALUE!</v>
      </c>
      <c r="C342" s="3012" t="e">
        <f t="shared" si="15"/>
        <v>#VALUE!</v>
      </c>
      <c r="F342" s="3090"/>
      <c r="G342" s="3027" t="e">
        <f t="shared" si="16"/>
        <v>#VALUE!</v>
      </c>
      <c r="H342" s="3027" t="e">
        <v>#VALUE!</v>
      </c>
      <c r="J342" s="3027" t="e">
        <f t="shared" si="17"/>
        <v>#VALUE!</v>
      </c>
      <c r="K342" s="3027" t="e">
        <v>#VALUE!</v>
      </c>
    </row>
    <row r="343" spans="1:13" hidden="1" x14ac:dyDescent="0.3">
      <c r="A343" s="3041">
        <v>4420</v>
      </c>
      <c r="B343" s="3012" t="s">
        <v>1952</v>
      </c>
      <c r="C343" s="3012" t="str">
        <f t="shared" si="15"/>
        <v>4420 NEUROMUSCULAR DISEASE</v>
      </c>
      <c r="D343" s="3041" t="s">
        <v>1989</v>
      </c>
      <c r="E343" s="3042" t="s">
        <v>675</v>
      </c>
      <c r="F343" s="3043" t="s">
        <v>1989</v>
      </c>
      <c r="G343" s="3027" t="b">
        <f t="shared" si="16"/>
        <v>1</v>
      </c>
      <c r="H343" s="3027" t="s">
        <v>1795</v>
      </c>
      <c r="J343" s="3027" t="b">
        <f t="shared" si="17"/>
        <v>0</v>
      </c>
      <c r="K343" s="3027" t="s">
        <v>1563</v>
      </c>
      <c r="M343" s="3123" t="s">
        <v>1989</v>
      </c>
    </row>
    <row r="344" spans="1:13" hidden="1" x14ac:dyDescent="0.3">
      <c r="A344" s="3041">
        <v>4420</v>
      </c>
      <c r="B344" s="3012" t="s">
        <v>1952</v>
      </c>
      <c r="C344" s="3012" t="str">
        <f t="shared" si="15"/>
        <v>4420 NEUROMUSCULAR DISEASE</v>
      </c>
      <c r="D344" s="3041" t="s">
        <v>1990</v>
      </c>
      <c r="E344" s="3062" t="s">
        <v>676</v>
      </c>
      <c r="F344" s="3046" t="s">
        <v>1990</v>
      </c>
      <c r="G344" s="3027" t="b">
        <f t="shared" si="16"/>
        <v>1</v>
      </c>
      <c r="H344" s="3027" t="s">
        <v>1795</v>
      </c>
      <c r="J344" s="3027" t="b">
        <f t="shared" si="17"/>
        <v>0</v>
      </c>
      <c r="K344" s="3027" t="s">
        <v>1563</v>
      </c>
      <c r="M344" s="3123" t="s">
        <v>1990</v>
      </c>
    </row>
    <row r="345" spans="1:13" hidden="1" x14ac:dyDescent="0.3">
      <c r="A345" s="3027" t="e">
        <v>#VALUE!</v>
      </c>
      <c r="B345" s="3012" t="e">
        <v>#VALUE!</v>
      </c>
      <c r="C345" s="3012" t="e">
        <f t="shared" si="15"/>
        <v>#VALUE!</v>
      </c>
      <c r="F345" s="3090"/>
      <c r="G345" s="3027" t="e">
        <f t="shared" si="16"/>
        <v>#VALUE!</v>
      </c>
      <c r="H345" s="3027" t="e">
        <v>#VALUE!</v>
      </c>
      <c r="J345" s="3027" t="e">
        <f t="shared" si="17"/>
        <v>#VALUE!</v>
      </c>
      <c r="K345" s="3027" t="e">
        <v>#VALUE!</v>
      </c>
    </row>
    <row r="346" spans="1:13" hidden="1" x14ac:dyDescent="0.3">
      <c r="A346" s="3041">
        <v>4410</v>
      </c>
      <c r="B346" s="3012" t="s">
        <v>1950</v>
      </c>
      <c r="C346" s="3012" t="str">
        <f t="shared" si="15"/>
        <v>4410 GENERAL NEUROLOGY</v>
      </c>
      <c r="D346" s="3041" t="s">
        <v>1968</v>
      </c>
      <c r="E346" s="3042" t="s">
        <v>675</v>
      </c>
      <c r="F346" s="3043" t="s">
        <v>1968</v>
      </c>
      <c r="G346" s="3027" t="b">
        <f t="shared" si="16"/>
        <v>1</v>
      </c>
      <c r="H346" s="3027" t="s">
        <v>1782</v>
      </c>
      <c r="J346" s="3027" t="b">
        <f t="shared" si="17"/>
        <v>0</v>
      </c>
      <c r="K346" s="3027" t="s">
        <v>1563</v>
      </c>
      <c r="M346" s="3123" t="s">
        <v>1968</v>
      </c>
    </row>
    <row r="347" spans="1:13" hidden="1" x14ac:dyDescent="0.3">
      <c r="A347" s="3041">
        <v>4410</v>
      </c>
      <c r="B347" s="3012" t="s">
        <v>1950</v>
      </c>
      <c r="C347" s="3012" t="str">
        <f t="shared" si="15"/>
        <v>4410 GENERAL NEUROLOGY</v>
      </c>
      <c r="D347" s="3041" t="s">
        <v>1969</v>
      </c>
      <c r="E347" s="3062" t="s">
        <v>676</v>
      </c>
      <c r="F347" s="3046" t="s">
        <v>1969</v>
      </c>
      <c r="G347" s="3027" t="b">
        <f t="shared" si="16"/>
        <v>1</v>
      </c>
      <c r="H347" s="3027" t="s">
        <v>1782</v>
      </c>
      <c r="J347" s="3027" t="b">
        <f t="shared" si="17"/>
        <v>0</v>
      </c>
      <c r="K347" s="3027" t="s">
        <v>1563</v>
      </c>
      <c r="M347" s="3123" t="s">
        <v>1969</v>
      </c>
    </row>
    <row r="348" spans="1:13" hidden="1" x14ac:dyDescent="0.3">
      <c r="A348" s="3027" t="e">
        <v>#VALUE!</v>
      </c>
      <c r="B348" s="3012" t="e">
        <v>#VALUE!</v>
      </c>
      <c r="C348" s="3012" t="e">
        <f t="shared" si="15"/>
        <v>#VALUE!</v>
      </c>
      <c r="F348" s="3090"/>
      <c r="G348" s="3027" t="e">
        <f t="shared" si="16"/>
        <v>#VALUE!</v>
      </c>
      <c r="H348" s="3027" t="e">
        <v>#VALUE!</v>
      </c>
      <c r="J348" s="3027" t="e">
        <f t="shared" si="17"/>
        <v>#VALUE!</v>
      </c>
      <c r="K348" s="3027" t="e">
        <v>#VALUE!</v>
      </c>
    </row>
    <row r="349" spans="1:13" hidden="1" x14ac:dyDescent="0.3">
      <c r="A349" s="3041">
        <v>4411</v>
      </c>
      <c r="B349" s="3012" t="s">
        <v>1949</v>
      </c>
      <c r="C349" s="3012" t="str">
        <f t="shared" si="15"/>
        <v>4411 NEURO IMMUNOLOGY</v>
      </c>
      <c r="D349" s="3041" t="s">
        <v>1970</v>
      </c>
      <c r="E349" s="3042" t="s">
        <v>675</v>
      </c>
      <c r="F349" s="3043" t="s">
        <v>1970</v>
      </c>
      <c r="G349" s="3027" t="b">
        <f t="shared" si="16"/>
        <v>1</v>
      </c>
      <c r="H349" s="3027" t="s">
        <v>1783</v>
      </c>
      <c r="J349" s="3027" t="b">
        <f t="shared" si="17"/>
        <v>0</v>
      </c>
      <c r="K349" s="3027" t="s">
        <v>1563</v>
      </c>
      <c r="M349" s="3123" t="s">
        <v>1970</v>
      </c>
    </row>
    <row r="350" spans="1:13" hidden="1" x14ac:dyDescent="0.3">
      <c r="A350" s="3041">
        <v>4411</v>
      </c>
      <c r="B350" s="3012" t="s">
        <v>1949</v>
      </c>
      <c r="C350" s="3012" t="str">
        <f t="shared" si="15"/>
        <v>4411 NEURO IMMUNOLOGY</v>
      </c>
      <c r="D350" s="3041" t="s">
        <v>1971</v>
      </c>
      <c r="E350" s="3062" t="s">
        <v>676</v>
      </c>
      <c r="F350" s="3046" t="s">
        <v>1971</v>
      </c>
      <c r="G350" s="3027" t="b">
        <f t="shared" si="16"/>
        <v>1</v>
      </c>
      <c r="H350" s="3027" t="s">
        <v>1783</v>
      </c>
      <c r="J350" s="3027" t="b">
        <f t="shared" si="17"/>
        <v>0</v>
      </c>
      <c r="K350" s="3027" t="s">
        <v>1563</v>
      </c>
      <c r="M350" s="3123" t="s">
        <v>1971</v>
      </c>
    </row>
    <row r="351" spans="1:13" hidden="1" x14ac:dyDescent="0.3">
      <c r="A351" s="3027" t="e">
        <v>#VALUE!</v>
      </c>
      <c r="B351" s="3012" t="e">
        <v>#VALUE!</v>
      </c>
      <c r="C351" s="3012" t="e">
        <f t="shared" si="15"/>
        <v>#VALUE!</v>
      </c>
      <c r="F351" s="3090"/>
      <c r="G351" s="3027" t="e">
        <f t="shared" si="16"/>
        <v>#VALUE!</v>
      </c>
      <c r="H351" s="3027" t="e">
        <v>#VALUE!</v>
      </c>
      <c r="J351" s="3027" t="e">
        <f t="shared" si="17"/>
        <v>#VALUE!</v>
      </c>
      <c r="K351" s="3027" t="e">
        <v>#VALUE!</v>
      </c>
    </row>
    <row r="352" spans="1:13" hidden="1" x14ac:dyDescent="0.3">
      <c r="A352" s="3041">
        <v>4412</v>
      </c>
      <c r="B352" s="3012" t="s">
        <v>1951</v>
      </c>
      <c r="C352" s="3012" t="str">
        <f t="shared" si="15"/>
        <v>4412 NEURO ONCOLOGY</v>
      </c>
      <c r="D352" s="3041" t="s">
        <v>1972</v>
      </c>
      <c r="E352" s="3042" t="s">
        <v>675</v>
      </c>
      <c r="F352" s="3043" t="s">
        <v>1972</v>
      </c>
      <c r="G352" s="3027" t="b">
        <f t="shared" si="16"/>
        <v>1</v>
      </c>
      <c r="H352" s="3027" t="s">
        <v>1784</v>
      </c>
      <c r="J352" s="3027" t="b">
        <f t="shared" si="17"/>
        <v>0</v>
      </c>
      <c r="K352" s="3027" t="s">
        <v>1563</v>
      </c>
      <c r="M352" s="3123" t="s">
        <v>1972</v>
      </c>
    </row>
    <row r="353" spans="1:13" hidden="1" x14ac:dyDescent="0.3">
      <c r="A353" s="3041">
        <v>4412</v>
      </c>
      <c r="B353" s="3012" t="s">
        <v>1951</v>
      </c>
      <c r="C353" s="3012" t="str">
        <f t="shared" si="15"/>
        <v>4412 NEURO ONCOLOGY</v>
      </c>
      <c r="D353" s="3041" t="s">
        <v>1973</v>
      </c>
      <c r="E353" s="3062" t="s">
        <v>676</v>
      </c>
      <c r="F353" s="3046" t="s">
        <v>1973</v>
      </c>
      <c r="G353" s="3027" t="b">
        <f t="shared" si="16"/>
        <v>1</v>
      </c>
      <c r="H353" s="3027" t="s">
        <v>1784</v>
      </c>
      <c r="J353" s="3027" t="b">
        <f t="shared" si="17"/>
        <v>0</v>
      </c>
      <c r="K353" s="3027" t="s">
        <v>1563</v>
      </c>
      <c r="M353" s="3123" t="s">
        <v>1973</v>
      </c>
    </row>
    <row r="354" spans="1:13" hidden="1" x14ac:dyDescent="0.3">
      <c r="A354" s="3027" t="e">
        <v>#VALUE!</v>
      </c>
      <c r="B354" s="3012" t="e">
        <v>#VALUE!</v>
      </c>
      <c r="C354" s="3012" t="e">
        <f t="shared" si="15"/>
        <v>#VALUE!</v>
      </c>
      <c r="F354" s="3090"/>
      <c r="G354" s="3027" t="e">
        <f t="shared" si="16"/>
        <v>#VALUE!</v>
      </c>
      <c r="H354" s="3027" t="e">
        <v>#VALUE!</v>
      </c>
      <c r="J354" s="3027" t="e">
        <f t="shared" si="17"/>
        <v>#VALUE!</v>
      </c>
      <c r="K354" s="3027" t="e">
        <v>#VALUE!</v>
      </c>
    </row>
    <row r="355" spans="1:13" hidden="1" x14ac:dyDescent="0.3">
      <c r="A355" s="3041">
        <v>4413</v>
      </c>
      <c r="B355" s="3012" t="s">
        <v>3440</v>
      </c>
      <c r="C355" s="3012" t="str">
        <f t="shared" si="15"/>
        <v>4413 NEUROMEDICINE ICU (IP)  ADJs</v>
      </c>
      <c r="D355" s="3041" t="s">
        <v>1992</v>
      </c>
      <c r="E355" s="3042" t="s">
        <v>675</v>
      </c>
      <c r="F355" s="3043" t="s">
        <v>1992</v>
      </c>
      <c r="G355" s="3027" t="b">
        <f t="shared" si="16"/>
        <v>1</v>
      </c>
      <c r="H355" s="3027" t="s">
        <v>3954</v>
      </c>
      <c r="J355" s="3027" t="b">
        <f t="shared" si="17"/>
        <v>0</v>
      </c>
      <c r="K355" s="3027" t="s">
        <v>1563</v>
      </c>
      <c r="M355" s="3123" t="s">
        <v>1992</v>
      </c>
    </row>
    <row r="356" spans="1:13" hidden="1" x14ac:dyDescent="0.3">
      <c r="A356" s="3047">
        <v>4413</v>
      </c>
      <c r="B356" s="3012" t="s">
        <v>3440</v>
      </c>
      <c r="C356" s="3012" t="str">
        <f t="shared" si="15"/>
        <v>4413 NEUROMEDICINE ICU (IP)  ADJs</v>
      </c>
      <c r="D356" s="3047" t="s">
        <v>1994</v>
      </c>
      <c r="E356" s="3062" t="s">
        <v>676</v>
      </c>
      <c r="F356" s="3046" t="s">
        <v>1994</v>
      </c>
      <c r="G356" s="3027" t="b">
        <f t="shared" si="16"/>
        <v>1</v>
      </c>
      <c r="H356" s="3027" t="s">
        <v>3954</v>
      </c>
      <c r="J356" s="3027" t="b">
        <f t="shared" si="17"/>
        <v>0</v>
      </c>
      <c r="K356" s="3027" t="s">
        <v>1563</v>
      </c>
      <c r="M356" s="3132" t="s">
        <v>1994</v>
      </c>
    </row>
    <row r="357" spans="1:13" hidden="1" x14ac:dyDescent="0.3">
      <c r="A357" s="3044">
        <v>4413.1000000000004</v>
      </c>
      <c r="B357" s="3012" t="s">
        <v>3440</v>
      </c>
      <c r="C357" s="3012" t="str">
        <f t="shared" si="15"/>
        <v>4413.1 NEUROMEDICINE ICU (IP)  ADJs</v>
      </c>
      <c r="D357" s="3044" t="s">
        <v>1995</v>
      </c>
      <c r="E357" s="3062" t="s">
        <v>676</v>
      </c>
      <c r="F357" s="3046" t="s">
        <v>1995</v>
      </c>
      <c r="G357" s="3027" t="b">
        <f t="shared" si="16"/>
        <v>1</v>
      </c>
      <c r="H357" s="3027" t="s">
        <v>3955</v>
      </c>
      <c r="J357" s="3027" t="b">
        <f t="shared" si="17"/>
        <v>0</v>
      </c>
      <c r="K357" s="3027" t="s">
        <v>1563</v>
      </c>
      <c r="M357" s="3124" t="s">
        <v>1995</v>
      </c>
    </row>
    <row r="358" spans="1:13" hidden="1" x14ac:dyDescent="0.3">
      <c r="A358" s="3027" t="e">
        <v>#VALUE!</v>
      </c>
      <c r="B358" s="3012" t="e">
        <v>#VALUE!</v>
      </c>
      <c r="C358" s="3012" t="e">
        <f t="shared" si="15"/>
        <v>#VALUE!</v>
      </c>
      <c r="F358" s="3090"/>
      <c r="G358" s="3027" t="e">
        <f t="shared" si="16"/>
        <v>#VALUE!</v>
      </c>
      <c r="H358" s="3027" t="e">
        <v>#VALUE!</v>
      </c>
      <c r="J358" s="3027" t="e">
        <f t="shared" si="17"/>
        <v>#VALUE!</v>
      </c>
      <c r="K358" s="3027" t="e">
        <v>#VALUE!</v>
      </c>
    </row>
    <row r="359" spans="1:13" hidden="1" x14ac:dyDescent="0.3">
      <c r="A359" s="3041">
        <v>6200</v>
      </c>
      <c r="B359" s="3012" t="s">
        <v>1958</v>
      </c>
      <c r="C359" s="3012" t="str">
        <f t="shared" si="15"/>
        <v>6200 OPD-PED NEUROLOGY</v>
      </c>
      <c r="D359" s="3041" t="s">
        <v>4016</v>
      </c>
      <c r="E359" s="3042" t="s">
        <v>675</v>
      </c>
      <c r="F359" s="3043" t="s">
        <v>4016</v>
      </c>
      <c r="G359" s="3027" t="b">
        <f t="shared" si="16"/>
        <v>1</v>
      </c>
      <c r="H359" s="3027" t="s">
        <v>1562</v>
      </c>
      <c r="J359" s="3027" t="b">
        <f t="shared" si="17"/>
        <v>0</v>
      </c>
      <c r="K359" s="3027" t="s">
        <v>1563</v>
      </c>
      <c r="M359" s="3123" t="s">
        <v>2000</v>
      </c>
    </row>
    <row r="360" spans="1:13" hidden="1" x14ac:dyDescent="0.3">
      <c r="A360" s="3041">
        <v>6200</v>
      </c>
      <c r="B360" s="3012" t="s">
        <v>1958</v>
      </c>
      <c r="C360" s="3012" t="str">
        <f t="shared" si="15"/>
        <v>6200 OPD-PED NEUROLOGY</v>
      </c>
      <c r="D360" s="3041" t="s">
        <v>4015</v>
      </c>
      <c r="E360" s="3062" t="s">
        <v>676</v>
      </c>
      <c r="F360" s="3046" t="s">
        <v>4015</v>
      </c>
      <c r="G360" s="3027" t="b">
        <f t="shared" si="16"/>
        <v>1</v>
      </c>
      <c r="H360" s="3027" t="s">
        <v>1562</v>
      </c>
      <c r="J360" s="3027" t="b">
        <f t="shared" si="17"/>
        <v>0</v>
      </c>
      <c r="K360" s="3027" t="s">
        <v>1563</v>
      </c>
      <c r="M360" s="3123" t="s">
        <v>2001</v>
      </c>
    </row>
    <row r="361" spans="1:13" hidden="1" x14ac:dyDescent="0.3">
      <c r="A361" s="3027" t="e">
        <v>#VALUE!</v>
      </c>
      <c r="B361" s="3012" t="e">
        <v>#VALUE!</v>
      </c>
      <c r="C361" s="3012" t="e">
        <f t="shared" si="15"/>
        <v>#VALUE!</v>
      </c>
      <c r="F361" s="3090"/>
      <c r="G361" s="3027" t="e">
        <f t="shared" si="16"/>
        <v>#VALUE!</v>
      </c>
      <c r="H361" s="3027" t="e">
        <v>#VALUE!</v>
      </c>
      <c r="J361" s="3027" t="e">
        <f t="shared" si="17"/>
        <v>#VALUE!</v>
      </c>
      <c r="K361" s="3027" t="e">
        <v>#VALUE!</v>
      </c>
    </row>
    <row r="362" spans="1:13" hidden="1" x14ac:dyDescent="0.3">
      <c r="A362" s="3014" t="e">
        <v>#VALUE!</v>
      </c>
      <c r="B362" s="3012" t="e">
        <v>#VALUE!</v>
      </c>
      <c r="C362" s="3012" t="e">
        <f t="shared" si="15"/>
        <v>#VALUE!</v>
      </c>
      <c r="D362" s="3014" t="s">
        <v>1309</v>
      </c>
      <c r="E362" s="3014"/>
      <c r="F362" s="3048"/>
      <c r="G362" s="3027" t="e">
        <f t="shared" si="16"/>
        <v>#VALUE!</v>
      </c>
      <c r="H362" s="3027" t="e">
        <v>#VALUE!</v>
      </c>
      <c r="J362" s="3027" t="e">
        <f t="shared" si="17"/>
        <v>#VALUE!</v>
      </c>
      <c r="K362" s="3027" t="e">
        <v>#VALUE!</v>
      </c>
      <c r="M362" s="3117" t="s">
        <v>1309</v>
      </c>
    </row>
    <row r="363" spans="1:13" x14ac:dyDescent="0.3">
      <c r="A363" s="3028">
        <v>6110</v>
      </c>
      <c r="B363" s="3012" t="s">
        <v>1957</v>
      </c>
      <c r="C363" s="3012" t="str">
        <f t="shared" si="15"/>
        <v>6110 STROKE SERVICES</v>
      </c>
      <c r="D363" s="3028" t="s">
        <v>1974</v>
      </c>
      <c r="E363" s="3030"/>
      <c r="F363" s="3049" t="s">
        <v>4017</v>
      </c>
      <c r="G363" s="3027" t="b">
        <f t="shared" si="16"/>
        <v>0</v>
      </c>
      <c r="H363" s="3027" t="s">
        <v>4017</v>
      </c>
      <c r="I363" s="3155">
        <v>33</v>
      </c>
      <c r="J363" s="3027" t="b">
        <f t="shared" si="17"/>
        <v>1</v>
      </c>
      <c r="K363" s="3027" t="s">
        <v>1309</v>
      </c>
      <c r="M363" s="3119" t="s">
        <v>1974</v>
      </c>
    </row>
    <row r="364" spans="1:13" hidden="1" x14ac:dyDescent="0.3">
      <c r="A364" s="3032" t="e">
        <v>#VALUE!</v>
      </c>
      <c r="B364" s="3012" t="e">
        <v>#VALUE!</v>
      </c>
      <c r="C364" s="3012" t="e">
        <f t="shared" si="15"/>
        <v>#VALUE!</v>
      </c>
      <c r="D364" s="3032" t="s">
        <v>1310</v>
      </c>
      <c r="E364" s="3030"/>
      <c r="F364" s="3016" t="s">
        <v>2608</v>
      </c>
      <c r="G364" s="3027" t="e">
        <f t="shared" si="16"/>
        <v>#VALUE!</v>
      </c>
      <c r="H364" s="3027" t="e">
        <v>#VALUE!</v>
      </c>
      <c r="J364" s="3027" t="e">
        <f t="shared" si="17"/>
        <v>#VALUE!</v>
      </c>
      <c r="K364" s="3027" t="e">
        <v>#VALUE!</v>
      </c>
      <c r="M364" s="3120" t="s">
        <v>1310</v>
      </c>
    </row>
    <row r="365" spans="1:13" hidden="1" x14ac:dyDescent="0.3">
      <c r="A365" s="3022" t="e">
        <v>#VALUE!</v>
      </c>
      <c r="B365" s="3012" t="e">
        <v>#VALUE!</v>
      </c>
      <c r="C365" s="3012" t="e">
        <f t="shared" si="15"/>
        <v>#VALUE!</v>
      </c>
      <c r="D365" s="3022"/>
      <c r="E365" s="3030"/>
      <c r="F365" s="3034"/>
      <c r="G365" s="3027" t="e">
        <f t="shared" si="16"/>
        <v>#VALUE!</v>
      </c>
      <c r="H365" s="3027" t="e">
        <v>#VALUE!</v>
      </c>
      <c r="J365" s="3027" t="e">
        <f t="shared" si="17"/>
        <v>#VALUE!</v>
      </c>
      <c r="K365" s="3027" t="e">
        <v>#VALUE!</v>
      </c>
      <c r="M365" s="3119"/>
    </row>
    <row r="366" spans="1:13" hidden="1" x14ac:dyDescent="0.3">
      <c r="A366" s="3032" t="e">
        <v>#VALUE!</v>
      </c>
      <c r="B366" s="3012" t="e">
        <v>#VALUE!</v>
      </c>
      <c r="C366" s="3012" t="e">
        <f t="shared" si="15"/>
        <v>#VALUE!</v>
      </c>
      <c r="D366" s="3032" t="s">
        <v>1311</v>
      </c>
      <c r="E366" s="3035"/>
      <c r="F366" s="3036" t="s">
        <v>2608</v>
      </c>
      <c r="G366" s="3027" t="e">
        <f t="shared" si="16"/>
        <v>#VALUE!</v>
      </c>
      <c r="H366" s="3027" t="e">
        <v>#VALUE!</v>
      </c>
      <c r="J366" s="3027" t="e">
        <f t="shared" si="17"/>
        <v>#VALUE!</v>
      </c>
      <c r="K366" s="3027" t="e">
        <v>#VALUE!</v>
      </c>
      <c r="M366" s="3120" t="s">
        <v>1311</v>
      </c>
    </row>
    <row r="367" spans="1:13" hidden="1" x14ac:dyDescent="0.3">
      <c r="A367" s="3041">
        <v>6110</v>
      </c>
      <c r="B367" s="3012" t="s">
        <v>1957</v>
      </c>
      <c r="C367" s="3012" t="str">
        <f t="shared" si="15"/>
        <v>6110 STROKE SERVICES</v>
      </c>
      <c r="D367" s="3041" t="s">
        <v>1975</v>
      </c>
      <c r="E367" s="3042" t="s">
        <v>675</v>
      </c>
      <c r="F367" s="3043" t="s">
        <v>1975</v>
      </c>
      <c r="G367" s="3027" t="b">
        <f t="shared" si="16"/>
        <v>1</v>
      </c>
      <c r="H367" s="3027" t="s">
        <v>1564</v>
      </c>
      <c r="J367" s="3027" t="b">
        <f t="shared" si="17"/>
        <v>0</v>
      </c>
      <c r="K367" s="3027" t="s">
        <v>1309</v>
      </c>
      <c r="M367" s="3123" t="s">
        <v>1975</v>
      </c>
    </row>
    <row r="368" spans="1:13" hidden="1" x14ac:dyDescent="0.3">
      <c r="A368" s="3041">
        <v>6110</v>
      </c>
      <c r="B368" s="3012" t="s">
        <v>1957</v>
      </c>
      <c r="C368" s="3012" t="str">
        <f t="shared" si="15"/>
        <v>6110 STROKE SERVICES</v>
      </c>
      <c r="D368" s="3041" t="s">
        <v>1976</v>
      </c>
      <c r="E368" s="3062" t="s">
        <v>676</v>
      </c>
      <c r="F368" s="3046" t="s">
        <v>1976</v>
      </c>
      <c r="G368" s="3027" t="b">
        <f t="shared" si="16"/>
        <v>1</v>
      </c>
      <c r="H368" s="3027" t="s">
        <v>1564</v>
      </c>
      <c r="J368" s="3027" t="b">
        <f t="shared" si="17"/>
        <v>0</v>
      </c>
      <c r="K368" s="3027" t="s">
        <v>1309</v>
      </c>
      <c r="M368" s="3123" t="s">
        <v>1976</v>
      </c>
    </row>
    <row r="369" spans="1:13" hidden="1" x14ac:dyDescent="0.3">
      <c r="A369" s="3052">
        <v>6110.1</v>
      </c>
      <c r="B369" s="3012" t="s">
        <v>1957</v>
      </c>
      <c r="C369" s="3012" t="str">
        <f t="shared" si="15"/>
        <v>6110.1 STROKE SERVICES</v>
      </c>
      <c r="D369" s="3052" t="s">
        <v>1977</v>
      </c>
      <c r="E369" s="3062"/>
      <c r="F369" s="3046" t="s">
        <v>1977</v>
      </c>
      <c r="G369" s="3027" t="b">
        <f t="shared" si="16"/>
        <v>1</v>
      </c>
      <c r="H369" s="3027" t="s">
        <v>3956</v>
      </c>
      <c r="J369" s="3027" t="b">
        <f t="shared" si="17"/>
        <v>0</v>
      </c>
      <c r="K369" s="3027" t="s">
        <v>1309</v>
      </c>
      <c r="M369" s="3127" t="s">
        <v>1977</v>
      </c>
    </row>
    <row r="370" spans="1:13" hidden="1" x14ac:dyDescent="0.3">
      <c r="A370" s="3069" t="e">
        <v>#VALUE!</v>
      </c>
      <c r="B370" s="3012" t="e">
        <v>#VALUE!</v>
      </c>
      <c r="C370" s="3012" t="e">
        <f t="shared" si="15"/>
        <v>#VALUE!</v>
      </c>
      <c r="D370" s="3069"/>
      <c r="E370" s="3069"/>
      <c r="F370" s="3090"/>
      <c r="G370" s="3027" t="e">
        <f t="shared" si="16"/>
        <v>#VALUE!</v>
      </c>
      <c r="H370" s="3027" t="e">
        <v>#VALUE!</v>
      </c>
      <c r="J370" s="3027" t="e">
        <f t="shared" si="17"/>
        <v>#VALUE!</v>
      </c>
      <c r="K370" s="3027" t="e">
        <v>#VALUE!</v>
      </c>
      <c r="M370" s="3135"/>
    </row>
    <row r="371" spans="1:13" hidden="1" x14ac:dyDescent="0.3">
      <c r="A371" s="3014" t="e">
        <v>#VALUE!</v>
      </c>
      <c r="B371" s="3012" t="e">
        <v>#VALUE!</v>
      </c>
      <c r="C371" s="3012" t="e">
        <f t="shared" si="15"/>
        <v>#VALUE!</v>
      </c>
      <c r="D371" s="3014" t="s">
        <v>283</v>
      </c>
      <c r="E371" s="3014"/>
      <c r="F371" s="3056"/>
      <c r="G371" s="3027" t="e">
        <f t="shared" si="16"/>
        <v>#VALUE!</v>
      </c>
      <c r="H371" s="3027" t="e">
        <v>#VALUE!</v>
      </c>
      <c r="J371" s="3027" t="e">
        <f t="shared" si="17"/>
        <v>#VALUE!</v>
      </c>
      <c r="K371" s="3027" t="e">
        <v>#VALUE!</v>
      </c>
      <c r="M371" s="3117" t="s">
        <v>283</v>
      </c>
    </row>
    <row r="372" spans="1:13" hidden="1" x14ac:dyDescent="0.3">
      <c r="A372" s="3022">
        <v>7000</v>
      </c>
      <c r="B372" s="3012" t="s">
        <v>2907</v>
      </c>
      <c r="C372" s="3012" t="str">
        <f t="shared" si="15"/>
        <v>7000 PSYCH ADULT ID CCC</v>
      </c>
      <c r="D372" s="3022" t="s">
        <v>1</v>
      </c>
      <c r="E372" s="3030"/>
      <c r="F372" s="3031" t="s">
        <v>1225</v>
      </c>
      <c r="G372" s="3027" t="b">
        <f t="shared" si="16"/>
        <v>1</v>
      </c>
      <c r="H372" s="3027" t="s">
        <v>1225</v>
      </c>
      <c r="J372" s="3027" t="b">
        <f t="shared" si="17"/>
        <v>1</v>
      </c>
      <c r="K372" s="3027" t="s">
        <v>283</v>
      </c>
      <c r="M372" s="3119" t="s">
        <v>1</v>
      </c>
    </row>
    <row r="373" spans="1:13" hidden="1" x14ac:dyDescent="0.3">
      <c r="A373" s="3022">
        <v>7010</v>
      </c>
      <c r="B373" s="3012" t="s">
        <v>2908</v>
      </c>
      <c r="C373" s="3012" t="str">
        <f t="shared" si="15"/>
        <v>7010 PSYCH CHILD/ADL OFFSITE</v>
      </c>
      <c r="D373" s="3022" t="s">
        <v>316</v>
      </c>
      <c r="E373" s="3030"/>
      <c r="F373" s="3031" t="s">
        <v>1227</v>
      </c>
      <c r="G373" s="3027" t="b">
        <f t="shared" si="16"/>
        <v>1</v>
      </c>
      <c r="H373" s="3027" t="s">
        <v>1227</v>
      </c>
      <c r="J373" s="3027" t="b">
        <f t="shared" si="17"/>
        <v>1</v>
      </c>
      <c r="K373" s="3027" t="s">
        <v>283</v>
      </c>
      <c r="M373" s="3119" t="s">
        <v>316</v>
      </c>
    </row>
    <row r="374" spans="1:13" hidden="1" x14ac:dyDescent="0.3">
      <c r="A374" s="3022">
        <v>7011</v>
      </c>
      <c r="B374" s="3012" t="s">
        <v>2909</v>
      </c>
      <c r="C374" s="3012" t="str">
        <f t="shared" si="15"/>
        <v>7011 PSYCH CHILD AND ADOLESCENT - EAST RIVER</v>
      </c>
      <c r="D374" s="3022" t="s">
        <v>3869</v>
      </c>
      <c r="E374" s="3030"/>
      <c r="F374" s="3031" t="s">
        <v>3869</v>
      </c>
      <c r="G374" s="3027" t="b">
        <f t="shared" si="16"/>
        <v>1</v>
      </c>
      <c r="H374" s="3027" t="s">
        <v>3869</v>
      </c>
      <c r="J374" s="3027" t="b">
        <f t="shared" si="17"/>
        <v>1</v>
      </c>
      <c r="K374" s="3027" t="s">
        <v>283</v>
      </c>
      <c r="M374" s="3119" t="s">
        <v>3869</v>
      </c>
    </row>
    <row r="375" spans="1:13" hidden="1" x14ac:dyDescent="0.3">
      <c r="A375" s="3022">
        <v>7030</v>
      </c>
      <c r="B375" s="3012" t="s">
        <v>2911</v>
      </c>
      <c r="C375" s="3012" t="str">
        <f t="shared" si="15"/>
        <v>7030 PSYCH OLDER ADULT SERV OFFSITE</v>
      </c>
      <c r="D375" s="3022" t="s">
        <v>317</v>
      </c>
      <c r="E375" s="3030"/>
      <c r="F375" s="3031" t="s">
        <v>1229</v>
      </c>
      <c r="G375" s="3027" t="b">
        <f t="shared" si="16"/>
        <v>1</v>
      </c>
      <c r="H375" s="3027" t="s">
        <v>1229</v>
      </c>
      <c r="J375" s="3027" t="b">
        <f t="shared" si="17"/>
        <v>1</v>
      </c>
      <c r="K375" s="3027" t="s">
        <v>283</v>
      </c>
      <c r="M375" s="3119" t="s">
        <v>317</v>
      </c>
    </row>
    <row r="376" spans="1:13" hidden="1" x14ac:dyDescent="0.3">
      <c r="A376" s="3022">
        <v>7040</v>
      </c>
      <c r="B376" s="3012" t="s">
        <v>2912</v>
      </c>
      <c r="C376" s="3012" t="str">
        <f t="shared" si="15"/>
        <v>7040 PSYCH DEAF WELLNESS CENTER</v>
      </c>
      <c r="D376" s="3022" t="s">
        <v>2</v>
      </c>
      <c r="E376" s="3030"/>
      <c r="F376" s="3033" t="s">
        <v>1231</v>
      </c>
      <c r="G376" s="3027" t="b">
        <f t="shared" si="16"/>
        <v>1</v>
      </c>
      <c r="H376" s="3027" t="s">
        <v>1231</v>
      </c>
      <c r="J376" s="3027" t="b">
        <f t="shared" si="17"/>
        <v>1</v>
      </c>
      <c r="K376" s="3027" t="s">
        <v>283</v>
      </c>
      <c r="M376" s="3119" t="s">
        <v>2</v>
      </c>
    </row>
    <row r="377" spans="1:13" hidden="1" x14ac:dyDescent="0.3">
      <c r="A377" s="3022">
        <v>7050</v>
      </c>
      <c r="B377" s="3012" t="s">
        <v>2913</v>
      </c>
      <c r="C377" s="3012" t="str">
        <f t="shared" si="15"/>
        <v>7050 PSYCH FAMILY &amp; MARRIAGE</v>
      </c>
      <c r="D377" s="3022" t="s">
        <v>3</v>
      </c>
      <c r="E377" s="3030"/>
      <c r="F377" s="3033" t="s">
        <v>1233</v>
      </c>
      <c r="G377" s="3027" t="b">
        <f t="shared" si="16"/>
        <v>1</v>
      </c>
      <c r="H377" s="3027" t="s">
        <v>1233</v>
      </c>
      <c r="J377" s="3027" t="b">
        <f t="shared" si="17"/>
        <v>1</v>
      </c>
      <c r="K377" s="3027" t="s">
        <v>283</v>
      </c>
      <c r="M377" s="3119" t="s">
        <v>3</v>
      </c>
    </row>
    <row r="378" spans="1:13" hidden="1" x14ac:dyDescent="0.3">
      <c r="A378" s="3022">
        <v>7230</v>
      </c>
      <c r="B378" s="3012" t="s">
        <v>2916</v>
      </c>
      <c r="C378" s="3012" t="str">
        <f t="shared" si="15"/>
        <v>7230 PSYCH ADULT PARTIAL HOSP</v>
      </c>
      <c r="D378" s="3022" t="s">
        <v>52</v>
      </c>
      <c r="E378" s="3030"/>
      <c r="F378" s="3033" t="s">
        <v>1235</v>
      </c>
      <c r="G378" s="3027" t="b">
        <f t="shared" si="16"/>
        <v>1</v>
      </c>
      <c r="H378" s="3027" t="s">
        <v>1235</v>
      </c>
      <c r="J378" s="3027" t="b">
        <f t="shared" si="17"/>
        <v>1</v>
      </c>
      <c r="K378" s="3027" t="s">
        <v>283</v>
      </c>
      <c r="M378" s="3119" t="s">
        <v>52</v>
      </c>
    </row>
    <row r="379" spans="1:13" hidden="1" x14ac:dyDescent="0.3">
      <c r="A379" s="3022">
        <v>7260</v>
      </c>
      <c r="B379" s="3012" t="s">
        <v>2917</v>
      </c>
      <c r="C379" s="3012" t="str">
        <f t="shared" si="15"/>
        <v>7260 PSYCH CHILD PARTIAL HOSP</v>
      </c>
      <c r="D379" s="3022" t="s">
        <v>53</v>
      </c>
      <c r="E379" s="3030"/>
      <c r="F379" s="3033" t="s">
        <v>1237</v>
      </c>
      <c r="G379" s="3027" t="b">
        <f t="shared" si="16"/>
        <v>1</v>
      </c>
      <c r="H379" s="3027" t="s">
        <v>1237</v>
      </c>
      <c r="J379" s="3027" t="b">
        <f t="shared" si="17"/>
        <v>1</v>
      </c>
      <c r="K379" s="3027" t="s">
        <v>283</v>
      </c>
      <c r="M379" s="3119" t="s">
        <v>53</v>
      </c>
    </row>
    <row r="380" spans="1:13" hidden="1" x14ac:dyDescent="0.3">
      <c r="A380" s="3022">
        <v>7270</v>
      </c>
      <c r="B380" s="3012" t="s">
        <v>229</v>
      </c>
      <c r="C380" s="3012" t="str">
        <f t="shared" si="15"/>
        <v>7270 PSYCH ECT</v>
      </c>
      <c r="D380" s="3022" t="s">
        <v>54</v>
      </c>
      <c r="E380" s="3030"/>
      <c r="F380" s="3033" t="s">
        <v>1239</v>
      </c>
      <c r="G380" s="3027" t="b">
        <f t="shared" si="16"/>
        <v>1</v>
      </c>
      <c r="H380" s="3027" t="s">
        <v>1239</v>
      </c>
      <c r="J380" s="3027" t="b">
        <f t="shared" si="17"/>
        <v>1</v>
      </c>
      <c r="K380" s="3027" t="s">
        <v>283</v>
      </c>
      <c r="M380" s="3119" t="s">
        <v>54</v>
      </c>
    </row>
    <row r="381" spans="1:13" hidden="1" x14ac:dyDescent="0.3">
      <c r="A381" s="3022">
        <v>7320</v>
      </c>
      <c r="B381" s="3012" t="s">
        <v>2919</v>
      </c>
      <c r="C381" s="3012" t="str">
        <f t="shared" si="15"/>
        <v>7320 CHEMICAL DEPENDENCY PROGRAM</v>
      </c>
      <c r="D381" s="3022" t="s">
        <v>222</v>
      </c>
      <c r="E381" s="3030"/>
      <c r="F381" s="3033" t="s">
        <v>1243</v>
      </c>
      <c r="G381" s="3027" t="b">
        <f t="shared" si="16"/>
        <v>1</v>
      </c>
      <c r="H381" s="3027" t="s">
        <v>1243</v>
      </c>
      <c r="J381" s="3027" t="b">
        <f t="shared" si="17"/>
        <v>1</v>
      </c>
      <c r="K381" s="3027" t="s">
        <v>283</v>
      </c>
      <c r="M381" s="3119" t="s">
        <v>222</v>
      </c>
    </row>
    <row r="382" spans="1:13" hidden="1" x14ac:dyDescent="0.3">
      <c r="A382" s="3022">
        <v>7340</v>
      </c>
      <c r="B382" s="3012" t="s">
        <v>2920</v>
      </c>
      <c r="C382" s="3012" t="str">
        <f t="shared" si="15"/>
        <v>7340 METHADONE CLINIC</v>
      </c>
      <c r="D382" s="3022" t="s">
        <v>55</v>
      </c>
      <c r="E382" s="3030"/>
      <c r="F382" s="3033" t="s">
        <v>1245</v>
      </c>
      <c r="G382" s="3027" t="b">
        <f t="shared" si="16"/>
        <v>1</v>
      </c>
      <c r="H382" s="3027" t="s">
        <v>1245</v>
      </c>
      <c r="J382" s="3027" t="b">
        <f t="shared" si="17"/>
        <v>1</v>
      </c>
      <c r="K382" s="3027" t="s">
        <v>283</v>
      </c>
      <c r="M382" s="3119" t="s">
        <v>55</v>
      </c>
    </row>
    <row r="383" spans="1:13" hidden="1" x14ac:dyDescent="0.3">
      <c r="A383" s="3022">
        <v>7400</v>
      </c>
      <c r="B383" s="3012" t="s">
        <v>231</v>
      </c>
      <c r="C383" s="3012" t="str">
        <f t="shared" si="15"/>
        <v>7400 STRONG TIES CLINIC</v>
      </c>
      <c r="D383" s="3022" t="s">
        <v>56</v>
      </c>
      <c r="E383" s="3030"/>
      <c r="F383" s="3033" t="s">
        <v>1247</v>
      </c>
      <c r="G383" s="3027" t="b">
        <f t="shared" si="16"/>
        <v>1</v>
      </c>
      <c r="H383" s="3027" t="s">
        <v>1247</v>
      </c>
      <c r="J383" s="3027" t="b">
        <f t="shared" si="17"/>
        <v>1</v>
      </c>
      <c r="K383" s="3027" t="s">
        <v>283</v>
      </c>
      <c r="M383" s="3119" t="s">
        <v>56</v>
      </c>
    </row>
    <row r="384" spans="1:13" hidden="1" x14ac:dyDescent="0.3">
      <c r="A384" s="3022">
        <v>7420</v>
      </c>
      <c r="B384" s="3012" t="e">
        <v>#N/A</v>
      </c>
      <c r="C384" s="3012" t="e">
        <f t="shared" si="15"/>
        <v>#N/A</v>
      </c>
      <c r="D384" s="3022" t="s">
        <v>4068</v>
      </c>
      <c r="E384" s="3030"/>
      <c r="F384" s="3033" t="s">
        <v>4069</v>
      </c>
      <c r="G384" s="3027" t="e">
        <f t="shared" si="16"/>
        <v>#N/A</v>
      </c>
      <c r="H384" s="3027" t="e">
        <v>#N/A</v>
      </c>
      <c r="J384" s="3027" t="e">
        <f t="shared" si="17"/>
        <v>#N/A</v>
      </c>
      <c r="K384" s="3027" t="e">
        <v>#N/A</v>
      </c>
      <c r="M384" s="3119" t="s">
        <v>57</v>
      </c>
    </row>
    <row r="385" spans="1:13" hidden="1" x14ac:dyDescent="0.3">
      <c r="A385" s="3022">
        <v>7430</v>
      </c>
      <c r="B385" s="3012" t="s">
        <v>2922</v>
      </c>
      <c r="C385" s="3012" t="str">
        <f t="shared" si="15"/>
        <v>7430 PSYCH LAZOS FUERTES</v>
      </c>
      <c r="D385" s="3022" t="s">
        <v>295</v>
      </c>
      <c r="E385" s="3030"/>
      <c r="F385" s="3033" t="s">
        <v>1251</v>
      </c>
      <c r="G385" s="3027" t="b">
        <f t="shared" si="16"/>
        <v>1</v>
      </c>
      <c r="H385" s="3027" t="s">
        <v>1251</v>
      </c>
      <c r="J385" s="3027" t="b">
        <f t="shared" si="17"/>
        <v>1</v>
      </c>
      <c r="K385" s="3027" t="s">
        <v>283</v>
      </c>
      <c r="M385" s="3119" t="s">
        <v>295</v>
      </c>
    </row>
    <row r="386" spans="1:13" hidden="1" x14ac:dyDescent="0.3">
      <c r="A386" s="3033">
        <v>7450</v>
      </c>
      <c r="B386" s="3012" t="s">
        <v>2923</v>
      </c>
      <c r="C386" s="3012" t="str">
        <f t="shared" si="15"/>
        <v>7450 ACT 48 PROGRAM</v>
      </c>
      <c r="D386" s="3033" t="s">
        <v>2057</v>
      </c>
      <c r="E386" s="3030"/>
      <c r="F386" s="3033" t="s">
        <v>2034</v>
      </c>
      <c r="G386" s="3027" t="b">
        <f t="shared" si="16"/>
        <v>1</v>
      </c>
      <c r="H386" s="3027" t="s">
        <v>2034</v>
      </c>
      <c r="J386" s="3027" t="b">
        <f t="shared" si="17"/>
        <v>1</v>
      </c>
      <c r="K386" s="3027" t="s">
        <v>283</v>
      </c>
      <c r="M386" s="3136" t="s">
        <v>2057</v>
      </c>
    </row>
    <row r="387" spans="1:13" x14ac:dyDescent="0.3">
      <c r="A387" s="3028">
        <v>7500</v>
      </c>
      <c r="B387" s="3012" t="s">
        <v>1888</v>
      </c>
      <c r="C387" s="3012" t="str">
        <f t="shared" si="15"/>
        <v>7500 ACT PROGRAM</v>
      </c>
      <c r="D387" s="3068" t="s">
        <v>500</v>
      </c>
      <c r="E387" s="3030"/>
      <c r="F387" s="3049" t="s">
        <v>4070</v>
      </c>
      <c r="G387" s="3027" t="b">
        <f t="shared" si="16"/>
        <v>0</v>
      </c>
      <c r="H387" s="3027" t="s">
        <v>4070</v>
      </c>
      <c r="I387" s="3155">
        <v>34</v>
      </c>
      <c r="J387" s="3027" t="b">
        <f t="shared" si="17"/>
        <v>1</v>
      </c>
      <c r="K387" s="3027" t="s">
        <v>283</v>
      </c>
      <c r="M387" s="3134" t="s">
        <v>500</v>
      </c>
    </row>
    <row r="388" spans="1:13" hidden="1" x14ac:dyDescent="0.3">
      <c r="A388" s="3022">
        <v>7510</v>
      </c>
      <c r="B388" s="3012" t="s">
        <v>2924</v>
      </c>
      <c r="C388" s="3012" t="str">
        <f t="shared" si="15"/>
        <v>7510 ST CASE ADVOCACY</v>
      </c>
      <c r="D388" s="3068" t="s">
        <v>524</v>
      </c>
      <c r="E388" s="3030"/>
      <c r="F388" s="3033" t="s">
        <v>1263</v>
      </c>
      <c r="G388" s="3027" t="b">
        <f t="shared" si="16"/>
        <v>1</v>
      </c>
      <c r="H388" s="3027" t="s">
        <v>1263</v>
      </c>
      <c r="J388" s="3027" t="b">
        <f t="shared" si="17"/>
        <v>1</v>
      </c>
      <c r="K388" s="3027" t="s">
        <v>283</v>
      </c>
      <c r="M388" s="3119" t="s">
        <v>524</v>
      </c>
    </row>
    <row r="389" spans="1:13" x14ac:dyDescent="0.3">
      <c r="A389" s="3050">
        <v>7550</v>
      </c>
      <c r="B389" s="3012" t="s">
        <v>3483</v>
      </c>
      <c r="C389" s="3012" t="str">
        <f t="shared" si="15"/>
        <v>7550 BLENDED CASE MGMT  ADJs</v>
      </c>
      <c r="D389" s="3050" t="s">
        <v>371</v>
      </c>
      <c r="E389" s="3030"/>
      <c r="F389" s="3049" t="s">
        <v>1271</v>
      </c>
      <c r="G389" s="3027" t="b">
        <f t="shared" si="16"/>
        <v>1</v>
      </c>
      <c r="H389" s="3027" t="s">
        <v>3957</v>
      </c>
      <c r="I389" s="3155">
        <v>35</v>
      </c>
      <c r="J389" s="3027" t="b">
        <f t="shared" si="17"/>
        <v>0</v>
      </c>
      <c r="K389" s="3027" t="s">
        <v>283</v>
      </c>
      <c r="M389" s="3137" t="s">
        <v>371</v>
      </c>
    </row>
    <row r="390" spans="1:13" x14ac:dyDescent="0.3">
      <c r="A390" s="3028">
        <v>7580</v>
      </c>
      <c r="B390" s="3012" t="s">
        <v>2931</v>
      </c>
      <c r="C390" s="3012" t="str">
        <f t="shared" si="15"/>
        <v>7580 PSYCH HEALTH HOME</v>
      </c>
      <c r="D390" s="3068" t="s">
        <v>1158</v>
      </c>
      <c r="E390" s="3030"/>
      <c r="F390" s="3049" t="s">
        <v>4071</v>
      </c>
      <c r="G390" s="3027" t="b">
        <f t="shared" si="16"/>
        <v>0</v>
      </c>
      <c r="H390" s="3027" t="s">
        <v>4071</v>
      </c>
      <c r="I390" s="3155">
        <v>36</v>
      </c>
      <c r="J390" s="3027" t="b">
        <f t="shared" si="17"/>
        <v>1</v>
      </c>
      <c r="K390" s="3027" t="s">
        <v>283</v>
      </c>
      <c r="M390" s="3134" t="s">
        <v>1158</v>
      </c>
    </row>
    <row r="391" spans="1:13" hidden="1" x14ac:dyDescent="0.3">
      <c r="A391" s="3022">
        <v>7800</v>
      </c>
      <c r="B391" s="3012" t="s">
        <v>2932</v>
      </c>
      <c r="C391" s="3012" t="str">
        <f t="shared" si="15"/>
        <v>7800 CPEP - TRIAGE/ EOB</v>
      </c>
      <c r="D391" s="3022" t="s">
        <v>376</v>
      </c>
      <c r="E391" s="3030"/>
      <c r="F391" s="3033" t="s">
        <v>1256</v>
      </c>
      <c r="G391" s="3027" t="b">
        <f t="shared" si="16"/>
        <v>1</v>
      </c>
      <c r="H391" s="3027" t="s">
        <v>1256</v>
      </c>
      <c r="J391" s="3027" t="b">
        <f t="shared" si="17"/>
        <v>1</v>
      </c>
      <c r="K391" s="3027" t="s">
        <v>283</v>
      </c>
      <c r="M391" s="3119" t="s">
        <v>376</v>
      </c>
    </row>
    <row r="392" spans="1:13" hidden="1" x14ac:dyDescent="0.3">
      <c r="A392" s="3022">
        <v>7830</v>
      </c>
      <c r="B392" s="3012" t="s">
        <v>2934</v>
      </c>
      <c r="C392" s="3012" t="str">
        <f t="shared" si="15"/>
        <v>7830 CPEP - MOBILE/INTERIM CRISIS</v>
      </c>
      <c r="D392" s="3022" t="s">
        <v>198</v>
      </c>
      <c r="E392" s="3030"/>
      <c r="F392" s="3033" t="s">
        <v>1258</v>
      </c>
      <c r="G392" s="3027" t="b">
        <f t="shared" si="16"/>
        <v>1</v>
      </c>
      <c r="H392" s="3027" t="s">
        <v>1258</v>
      </c>
      <c r="J392" s="3027" t="b">
        <f t="shared" si="17"/>
        <v>1</v>
      </c>
      <c r="K392" s="3027" t="s">
        <v>283</v>
      </c>
      <c r="M392" s="3119" t="s">
        <v>198</v>
      </c>
    </row>
    <row r="393" spans="1:13" hidden="1" x14ac:dyDescent="0.3">
      <c r="A393" s="3022">
        <v>7850</v>
      </c>
      <c r="B393" s="3012" t="s">
        <v>233</v>
      </c>
      <c r="C393" s="3012" t="str">
        <f t="shared" si="15"/>
        <v>7850 PSYCH MEDICINE PROG</v>
      </c>
      <c r="D393" s="3022" t="s">
        <v>418</v>
      </c>
      <c r="E393" s="3030"/>
      <c r="F393" s="3033" t="s">
        <v>1253</v>
      </c>
      <c r="G393" s="3027" t="b">
        <f t="shared" si="16"/>
        <v>1</v>
      </c>
      <c r="H393" s="3027" t="s">
        <v>1253</v>
      </c>
      <c r="J393" s="3027" t="b">
        <f t="shared" si="17"/>
        <v>1</v>
      </c>
      <c r="K393" s="3027" t="s">
        <v>283</v>
      </c>
      <c r="M393" s="3119" t="s">
        <v>418</v>
      </c>
    </row>
    <row r="394" spans="1:13" x14ac:dyDescent="0.3">
      <c r="A394" s="3070" t="e">
        <v>#VALUE!</v>
      </c>
      <c r="B394" s="3012" t="e">
        <v>#VALUE!</v>
      </c>
      <c r="C394" s="3012" t="e">
        <f t="shared" si="15"/>
        <v>#VALUE!</v>
      </c>
      <c r="D394" s="3070" t="s">
        <v>435</v>
      </c>
      <c r="E394" s="3030"/>
      <c r="F394" s="3107" t="s">
        <v>435</v>
      </c>
      <c r="G394" s="3027" t="e">
        <f t="shared" si="16"/>
        <v>#VALUE!</v>
      </c>
      <c r="H394" s="3027" t="e">
        <v>#VALUE!</v>
      </c>
      <c r="I394" s="3155">
        <v>37</v>
      </c>
      <c r="J394" s="3027" t="e">
        <f t="shared" si="17"/>
        <v>#VALUE!</v>
      </c>
      <c r="K394" s="3027" t="e">
        <v>#VALUE!</v>
      </c>
      <c r="M394" s="3137" t="s">
        <v>435</v>
      </c>
    </row>
    <row r="395" spans="1:13" x14ac:dyDescent="0.3">
      <c r="A395" s="3070" t="e">
        <v>#VALUE!</v>
      </c>
      <c r="B395" s="3012" t="e">
        <v>#VALUE!</v>
      </c>
      <c r="C395" s="3012" t="e">
        <f t="shared" ref="C395:C458" si="18">CONCATENATE(A395," ",B395)</f>
        <v>#VALUE!</v>
      </c>
      <c r="D395" s="3070" t="s">
        <v>588</v>
      </c>
      <c r="E395" s="3030"/>
      <c r="F395" s="3107" t="s">
        <v>588</v>
      </c>
      <c r="G395" s="3027" t="e">
        <f t="shared" ref="G395:G458" si="19">C395=H395</f>
        <v>#VALUE!</v>
      </c>
      <c r="H395" s="3027" t="e">
        <v>#VALUE!</v>
      </c>
      <c r="I395" s="3155">
        <v>38</v>
      </c>
      <c r="J395" s="3027" t="e">
        <f t="shared" ref="J395:J458" si="20">F395=H395</f>
        <v>#VALUE!</v>
      </c>
      <c r="K395" s="3027" t="e">
        <v>#VALUE!</v>
      </c>
      <c r="M395" s="3137" t="s">
        <v>588</v>
      </c>
    </row>
    <row r="396" spans="1:13" hidden="1" x14ac:dyDescent="0.3">
      <c r="A396" s="3032">
        <v>80</v>
      </c>
      <c r="B396" s="3012" t="e">
        <v>#N/A</v>
      </c>
      <c r="C396" s="3012" t="e">
        <f t="shared" si="18"/>
        <v>#N/A</v>
      </c>
      <c r="D396" s="3032" t="s">
        <v>931</v>
      </c>
      <c r="E396" s="3071"/>
      <c r="F396" s="3016" t="s">
        <v>2608</v>
      </c>
      <c r="G396" s="3027" t="e">
        <f t="shared" si="19"/>
        <v>#N/A</v>
      </c>
      <c r="H396" s="3027" t="e">
        <v>#N/A</v>
      </c>
      <c r="J396" s="3027" t="e">
        <f t="shared" si="20"/>
        <v>#N/A</v>
      </c>
      <c r="K396" s="3027" t="e">
        <v>#N/A</v>
      </c>
      <c r="M396" s="3120" t="s">
        <v>931</v>
      </c>
    </row>
    <row r="397" spans="1:13" hidden="1" x14ac:dyDescent="0.3">
      <c r="A397" s="3022">
        <v>7000</v>
      </c>
      <c r="B397" s="3012" t="s">
        <v>2907</v>
      </c>
      <c r="C397" s="3012" t="str">
        <f t="shared" si="18"/>
        <v>7000 PSYCH ADULT ID CCC</v>
      </c>
      <c r="D397" s="3022" t="s">
        <v>1</v>
      </c>
      <c r="E397" s="3030"/>
      <c r="F397" s="3033" t="s">
        <v>1225</v>
      </c>
      <c r="G397" s="3027" t="b">
        <f t="shared" si="19"/>
        <v>1</v>
      </c>
      <c r="H397" s="3027" t="s">
        <v>1225</v>
      </c>
      <c r="J397" s="3027" t="b">
        <f t="shared" si="20"/>
        <v>1</v>
      </c>
      <c r="K397" s="3027" t="s">
        <v>283</v>
      </c>
      <c r="M397" s="3119" t="s">
        <v>1</v>
      </c>
    </row>
    <row r="398" spans="1:13" hidden="1" x14ac:dyDescent="0.3">
      <c r="A398" s="3022">
        <v>7010</v>
      </c>
      <c r="B398" s="3012" t="s">
        <v>2908</v>
      </c>
      <c r="C398" s="3012" t="str">
        <f t="shared" si="18"/>
        <v>7010 PSYCH CHILD/ADL OFFSITE</v>
      </c>
      <c r="D398" s="3022" t="s">
        <v>316</v>
      </c>
      <c r="E398" s="3030"/>
      <c r="F398" s="3033" t="s">
        <v>1227</v>
      </c>
      <c r="G398" s="3027" t="b">
        <f t="shared" si="19"/>
        <v>1</v>
      </c>
      <c r="H398" s="3027" t="s">
        <v>1227</v>
      </c>
      <c r="J398" s="3027" t="b">
        <f t="shared" si="20"/>
        <v>1</v>
      </c>
      <c r="K398" s="3027" t="s">
        <v>283</v>
      </c>
      <c r="M398" s="3119" t="s">
        <v>316</v>
      </c>
    </row>
    <row r="399" spans="1:13" hidden="1" x14ac:dyDescent="0.3">
      <c r="A399" s="3022">
        <v>7030</v>
      </c>
      <c r="B399" s="3012" t="s">
        <v>2911</v>
      </c>
      <c r="C399" s="3012" t="str">
        <f t="shared" si="18"/>
        <v>7030 PSYCH OLDER ADULT SERV OFFSITE</v>
      </c>
      <c r="D399" s="3022" t="s">
        <v>317</v>
      </c>
      <c r="E399" s="3030"/>
      <c r="F399" s="3033" t="s">
        <v>1229</v>
      </c>
      <c r="G399" s="3027" t="b">
        <f t="shared" si="19"/>
        <v>1</v>
      </c>
      <c r="H399" s="3027" t="s">
        <v>1229</v>
      </c>
      <c r="J399" s="3027" t="b">
        <f t="shared" si="20"/>
        <v>1</v>
      </c>
      <c r="K399" s="3027" t="s">
        <v>283</v>
      </c>
      <c r="M399" s="3119" t="s">
        <v>317</v>
      </c>
    </row>
    <row r="400" spans="1:13" hidden="1" x14ac:dyDescent="0.3">
      <c r="A400" s="3022">
        <v>7040</v>
      </c>
      <c r="B400" s="3012" t="s">
        <v>2912</v>
      </c>
      <c r="C400" s="3012" t="str">
        <f t="shared" si="18"/>
        <v>7040 PSYCH DEAF WELLNESS CENTER</v>
      </c>
      <c r="D400" s="3022" t="s">
        <v>2</v>
      </c>
      <c r="E400" s="3030"/>
      <c r="F400" s="3033" t="s">
        <v>1231</v>
      </c>
      <c r="G400" s="3027" t="b">
        <f t="shared" si="19"/>
        <v>1</v>
      </c>
      <c r="H400" s="3027" t="s">
        <v>1231</v>
      </c>
      <c r="J400" s="3027" t="b">
        <f t="shared" si="20"/>
        <v>1</v>
      </c>
      <c r="K400" s="3027" t="s">
        <v>283</v>
      </c>
      <c r="M400" s="3119" t="s">
        <v>2</v>
      </c>
    </row>
    <row r="401" spans="1:13" hidden="1" x14ac:dyDescent="0.3">
      <c r="A401" s="3022">
        <v>7050</v>
      </c>
      <c r="B401" s="3012" t="s">
        <v>2913</v>
      </c>
      <c r="C401" s="3012" t="str">
        <f t="shared" si="18"/>
        <v>7050 PSYCH FAMILY &amp; MARRIAGE</v>
      </c>
      <c r="D401" s="3022" t="s">
        <v>3</v>
      </c>
      <c r="E401" s="3030"/>
      <c r="F401" s="3033" t="s">
        <v>1233</v>
      </c>
      <c r="G401" s="3027" t="b">
        <f t="shared" si="19"/>
        <v>1</v>
      </c>
      <c r="H401" s="3027" t="s">
        <v>1233</v>
      </c>
      <c r="J401" s="3027" t="b">
        <f t="shared" si="20"/>
        <v>1</v>
      </c>
      <c r="K401" s="3027" t="s">
        <v>283</v>
      </c>
      <c r="M401" s="3119" t="s">
        <v>3</v>
      </c>
    </row>
    <row r="402" spans="1:13" hidden="1" x14ac:dyDescent="0.3">
      <c r="A402" s="3022">
        <v>7230</v>
      </c>
      <c r="B402" s="3012" t="s">
        <v>2916</v>
      </c>
      <c r="C402" s="3012" t="str">
        <f t="shared" si="18"/>
        <v>7230 PSYCH ADULT PARTIAL HOSP</v>
      </c>
      <c r="D402" s="3022" t="s">
        <v>52</v>
      </c>
      <c r="E402" s="3030"/>
      <c r="F402" s="3033" t="s">
        <v>1235</v>
      </c>
      <c r="G402" s="3027" t="b">
        <f t="shared" si="19"/>
        <v>1</v>
      </c>
      <c r="H402" s="3027" t="s">
        <v>1235</v>
      </c>
      <c r="J402" s="3027" t="b">
        <f t="shared" si="20"/>
        <v>1</v>
      </c>
      <c r="K402" s="3027" t="s">
        <v>283</v>
      </c>
      <c r="M402" s="3119" t="s">
        <v>52</v>
      </c>
    </row>
    <row r="403" spans="1:13" hidden="1" x14ac:dyDescent="0.3">
      <c r="A403" s="3022">
        <v>7260</v>
      </c>
      <c r="B403" s="3012" t="s">
        <v>2917</v>
      </c>
      <c r="C403" s="3012" t="str">
        <f t="shared" si="18"/>
        <v>7260 PSYCH CHILD PARTIAL HOSP</v>
      </c>
      <c r="D403" s="3022" t="s">
        <v>53</v>
      </c>
      <c r="E403" s="3030"/>
      <c r="F403" s="3033" t="s">
        <v>1237</v>
      </c>
      <c r="G403" s="3027" t="b">
        <f t="shared" si="19"/>
        <v>1</v>
      </c>
      <c r="H403" s="3027" t="s">
        <v>1237</v>
      </c>
      <c r="J403" s="3027" t="b">
        <f t="shared" si="20"/>
        <v>1</v>
      </c>
      <c r="K403" s="3027" t="s">
        <v>283</v>
      </c>
      <c r="M403" s="3119" t="s">
        <v>53</v>
      </c>
    </row>
    <row r="404" spans="1:13" hidden="1" x14ac:dyDescent="0.3">
      <c r="A404" s="3022">
        <v>7270</v>
      </c>
      <c r="B404" s="3012" t="s">
        <v>229</v>
      </c>
      <c r="C404" s="3012" t="str">
        <f t="shared" si="18"/>
        <v>7270 PSYCH ECT</v>
      </c>
      <c r="D404" s="3022" t="s">
        <v>54</v>
      </c>
      <c r="E404" s="3030"/>
      <c r="F404" s="3033" t="s">
        <v>1239</v>
      </c>
      <c r="G404" s="3027" t="b">
        <f t="shared" si="19"/>
        <v>1</v>
      </c>
      <c r="H404" s="3027" t="s">
        <v>1239</v>
      </c>
      <c r="J404" s="3027" t="b">
        <f t="shared" si="20"/>
        <v>1</v>
      </c>
      <c r="K404" s="3027" t="s">
        <v>283</v>
      </c>
      <c r="M404" s="3119" t="s">
        <v>54</v>
      </c>
    </row>
    <row r="405" spans="1:13" hidden="1" x14ac:dyDescent="0.3">
      <c r="A405" s="3022">
        <v>7320</v>
      </c>
      <c r="B405" s="3012" t="s">
        <v>2919</v>
      </c>
      <c r="C405" s="3012" t="str">
        <f t="shared" si="18"/>
        <v>7320 CHEMICAL DEPENDENCY PROGRAM</v>
      </c>
      <c r="D405" s="3022" t="s">
        <v>222</v>
      </c>
      <c r="E405" s="3030"/>
      <c r="F405" s="3033" t="s">
        <v>1243</v>
      </c>
      <c r="G405" s="3027" t="b">
        <f t="shared" si="19"/>
        <v>1</v>
      </c>
      <c r="H405" s="3027" t="s">
        <v>1243</v>
      </c>
      <c r="J405" s="3027" t="b">
        <f t="shared" si="20"/>
        <v>1</v>
      </c>
      <c r="K405" s="3027" t="s">
        <v>283</v>
      </c>
      <c r="M405" s="3119" t="s">
        <v>222</v>
      </c>
    </row>
    <row r="406" spans="1:13" hidden="1" x14ac:dyDescent="0.3">
      <c r="A406" s="3022">
        <v>7340</v>
      </c>
      <c r="B406" s="3012" t="s">
        <v>2920</v>
      </c>
      <c r="C406" s="3012" t="str">
        <f t="shared" si="18"/>
        <v>7340 METHADONE CLINIC</v>
      </c>
      <c r="D406" s="3022" t="s">
        <v>55</v>
      </c>
      <c r="E406" s="3030"/>
      <c r="F406" s="3033" t="s">
        <v>1245</v>
      </c>
      <c r="G406" s="3027" t="b">
        <f t="shared" si="19"/>
        <v>1</v>
      </c>
      <c r="H406" s="3027" t="s">
        <v>1245</v>
      </c>
      <c r="J406" s="3027" t="b">
        <f t="shared" si="20"/>
        <v>1</v>
      </c>
      <c r="K406" s="3027" t="s">
        <v>283</v>
      </c>
      <c r="M406" s="3119" t="s">
        <v>55</v>
      </c>
    </row>
    <row r="407" spans="1:13" hidden="1" x14ac:dyDescent="0.3">
      <c r="A407" s="3022">
        <v>7400</v>
      </c>
      <c r="B407" s="3012" t="s">
        <v>231</v>
      </c>
      <c r="C407" s="3012" t="str">
        <f t="shared" si="18"/>
        <v>7400 STRONG TIES CLINIC</v>
      </c>
      <c r="D407" s="3022" t="s">
        <v>56</v>
      </c>
      <c r="E407" s="3030"/>
      <c r="F407" s="3033" t="s">
        <v>1247</v>
      </c>
      <c r="G407" s="3027" t="b">
        <f t="shared" si="19"/>
        <v>1</v>
      </c>
      <c r="H407" s="3027" t="s">
        <v>1247</v>
      </c>
      <c r="J407" s="3027" t="b">
        <f t="shared" si="20"/>
        <v>1</v>
      </c>
      <c r="K407" s="3027" t="s">
        <v>283</v>
      </c>
      <c r="M407" s="3119" t="s">
        <v>56</v>
      </c>
    </row>
    <row r="408" spans="1:13" hidden="1" x14ac:dyDescent="0.3">
      <c r="A408" s="3022">
        <v>7420</v>
      </c>
      <c r="B408" s="3012" t="e">
        <v>#N/A</v>
      </c>
      <c r="C408" s="3012" t="e">
        <f t="shared" si="18"/>
        <v>#N/A</v>
      </c>
      <c r="D408" s="3022" t="s">
        <v>57</v>
      </c>
      <c r="E408" s="3030"/>
      <c r="F408" s="3033" t="s">
        <v>4069</v>
      </c>
      <c r="G408" s="3027" t="e">
        <f t="shared" si="19"/>
        <v>#N/A</v>
      </c>
      <c r="H408" s="3027" t="e">
        <v>#N/A</v>
      </c>
      <c r="J408" s="3027" t="e">
        <f t="shared" si="20"/>
        <v>#N/A</v>
      </c>
      <c r="K408" s="3027" t="e">
        <v>#N/A</v>
      </c>
      <c r="M408" s="3119" t="s">
        <v>57</v>
      </c>
    </row>
    <row r="409" spans="1:13" hidden="1" x14ac:dyDescent="0.3">
      <c r="A409" s="3022">
        <v>7430</v>
      </c>
      <c r="B409" s="3012" t="s">
        <v>2922</v>
      </c>
      <c r="C409" s="3012" t="str">
        <f t="shared" si="18"/>
        <v>7430 PSYCH LAZOS FUERTES</v>
      </c>
      <c r="D409" s="3022" t="s">
        <v>295</v>
      </c>
      <c r="E409" s="3030"/>
      <c r="F409" s="3033" t="s">
        <v>1251</v>
      </c>
      <c r="G409" s="3027" t="b">
        <f t="shared" si="19"/>
        <v>1</v>
      </c>
      <c r="H409" s="3027" t="s">
        <v>1251</v>
      </c>
      <c r="J409" s="3027" t="b">
        <f t="shared" si="20"/>
        <v>1</v>
      </c>
      <c r="K409" s="3027" t="s">
        <v>283</v>
      </c>
      <c r="M409" s="3119" t="s">
        <v>295</v>
      </c>
    </row>
    <row r="410" spans="1:13" hidden="1" x14ac:dyDescent="0.3">
      <c r="A410" s="3022">
        <v>7500</v>
      </c>
      <c r="B410" s="3012" t="s">
        <v>1888</v>
      </c>
      <c r="C410" s="3012" t="str">
        <f t="shared" si="18"/>
        <v>7500 ACT PROGRAM</v>
      </c>
      <c r="D410" s="3022" t="s">
        <v>370</v>
      </c>
      <c r="E410" s="3030"/>
      <c r="F410" s="3033" t="s">
        <v>4070</v>
      </c>
      <c r="G410" s="3027" t="b">
        <f t="shared" si="19"/>
        <v>1</v>
      </c>
      <c r="H410" s="3027" t="s">
        <v>1261</v>
      </c>
      <c r="J410" s="3027" t="b">
        <f t="shared" si="20"/>
        <v>0</v>
      </c>
      <c r="K410" s="3027" t="s">
        <v>283</v>
      </c>
      <c r="M410" s="3119" t="s">
        <v>370</v>
      </c>
    </row>
    <row r="411" spans="1:13" hidden="1" x14ac:dyDescent="0.3">
      <c r="A411" s="3022">
        <v>7510</v>
      </c>
      <c r="B411" s="3012" t="s">
        <v>2924</v>
      </c>
      <c r="C411" s="3012" t="str">
        <f t="shared" si="18"/>
        <v>7510 ST CASE ADVOCACY</v>
      </c>
      <c r="D411" s="3022" t="s">
        <v>524</v>
      </c>
      <c r="E411" s="3030"/>
      <c r="F411" s="3033" t="s">
        <v>1263</v>
      </c>
      <c r="G411" s="3027" t="b">
        <f t="shared" si="19"/>
        <v>1</v>
      </c>
      <c r="H411" s="3027" t="s">
        <v>1263</v>
      </c>
      <c r="J411" s="3027" t="b">
        <f t="shared" si="20"/>
        <v>1</v>
      </c>
      <c r="K411" s="3027" t="s">
        <v>283</v>
      </c>
      <c r="M411" s="3119" t="s">
        <v>524</v>
      </c>
    </row>
    <row r="412" spans="1:13" hidden="1" x14ac:dyDescent="0.3">
      <c r="A412" s="3022">
        <v>7550</v>
      </c>
      <c r="B412" s="3012" t="s">
        <v>3483</v>
      </c>
      <c r="C412" s="3012" t="str">
        <f t="shared" si="18"/>
        <v>7550 BLENDED CASE MGMT  ADJs</v>
      </c>
      <c r="D412" s="3022" t="s">
        <v>371</v>
      </c>
      <c r="E412" s="3030"/>
      <c r="F412" s="3033" t="s">
        <v>1271</v>
      </c>
      <c r="G412" s="3027" t="b">
        <f t="shared" si="19"/>
        <v>1</v>
      </c>
      <c r="H412" s="3027" t="s">
        <v>3957</v>
      </c>
      <c r="J412" s="3027" t="b">
        <f t="shared" si="20"/>
        <v>0</v>
      </c>
      <c r="K412" s="3027" t="s">
        <v>283</v>
      </c>
      <c r="M412" s="3119" t="s">
        <v>371</v>
      </c>
    </row>
    <row r="413" spans="1:13" hidden="1" x14ac:dyDescent="0.3">
      <c r="A413" s="3022">
        <v>7580</v>
      </c>
      <c r="B413" s="3012" t="s">
        <v>2931</v>
      </c>
      <c r="C413" s="3012" t="str">
        <f t="shared" si="18"/>
        <v>7580 PSYCH HEALTH HOME</v>
      </c>
      <c r="D413" s="3022" t="s">
        <v>867</v>
      </c>
      <c r="E413" s="3030"/>
      <c r="F413" s="3033" t="s">
        <v>4071</v>
      </c>
      <c r="G413" s="3027" t="b">
        <f t="shared" si="19"/>
        <v>1</v>
      </c>
      <c r="H413" s="3027" t="s">
        <v>1566</v>
      </c>
      <c r="J413" s="3027" t="b">
        <f t="shared" si="20"/>
        <v>0</v>
      </c>
      <c r="K413" s="3027" t="s">
        <v>283</v>
      </c>
      <c r="M413" s="3119" t="s">
        <v>867</v>
      </c>
    </row>
    <row r="414" spans="1:13" hidden="1" x14ac:dyDescent="0.3">
      <c r="A414" s="3022">
        <v>7800</v>
      </c>
      <c r="B414" s="3012" t="s">
        <v>2932</v>
      </c>
      <c r="C414" s="3012" t="str">
        <f t="shared" si="18"/>
        <v>7800 CPEP - TRIAGE/ EOB</v>
      </c>
      <c r="D414" s="3022" t="s">
        <v>376</v>
      </c>
      <c r="E414" s="3030"/>
      <c r="F414" s="3033" t="s">
        <v>1256</v>
      </c>
      <c r="G414" s="3027" t="b">
        <f t="shared" si="19"/>
        <v>1</v>
      </c>
      <c r="H414" s="3027" t="s">
        <v>1256</v>
      </c>
      <c r="J414" s="3027" t="b">
        <f t="shared" si="20"/>
        <v>1</v>
      </c>
      <c r="K414" s="3027" t="s">
        <v>283</v>
      </c>
      <c r="M414" s="3119" t="s">
        <v>376</v>
      </c>
    </row>
    <row r="415" spans="1:13" hidden="1" x14ac:dyDescent="0.3">
      <c r="A415" s="3022">
        <v>7830</v>
      </c>
      <c r="B415" s="3012" t="s">
        <v>2934</v>
      </c>
      <c r="C415" s="3012" t="str">
        <f t="shared" si="18"/>
        <v>7830 CPEP - MOBILE/INTERIM CRISIS</v>
      </c>
      <c r="D415" s="3022" t="s">
        <v>198</v>
      </c>
      <c r="E415" s="3030"/>
      <c r="F415" s="3031" t="s">
        <v>1258</v>
      </c>
      <c r="G415" s="3027" t="b">
        <f t="shared" si="19"/>
        <v>1</v>
      </c>
      <c r="H415" s="3027" t="s">
        <v>1258</v>
      </c>
      <c r="J415" s="3027" t="b">
        <f t="shared" si="20"/>
        <v>1</v>
      </c>
      <c r="K415" s="3027" t="s">
        <v>283</v>
      </c>
      <c r="M415" s="3119" t="s">
        <v>198</v>
      </c>
    </row>
    <row r="416" spans="1:13" hidden="1" x14ac:dyDescent="0.3">
      <c r="A416" s="3022">
        <v>7850</v>
      </c>
      <c r="B416" s="3012" t="s">
        <v>233</v>
      </c>
      <c r="C416" s="3012" t="str">
        <f t="shared" si="18"/>
        <v>7850 PSYCH MEDICINE PROG</v>
      </c>
      <c r="D416" s="3022" t="s">
        <v>418</v>
      </c>
      <c r="E416" s="3030"/>
      <c r="F416" s="3031" t="s">
        <v>1253</v>
      </c>
      <c r="G416" s="3027" t="b">
        <f t="shared" si="19"/>
        <v>1</v>
      </c>
      <c r="H416" s="3027" t="s">
        <v>1253</v>
      </c>
      <c r="J416" s="3027" t="b">
        <f t="shared" si="20"/>
        <v>1</v>
      </c>
      <c r="K416" s="3027" t="s">
        <v>283</v>
      </c>
      <c r="M416" s="3119" t="s">
        <v>418</v>
      </c>
    </row>
    <row r="417" spans="1:13" hidden="1" x14ac:dyDescent="0.3">
      <c r="A417" s="3032">
        <v>80</v>
      </c>
      <c r="B417" s="3012" t="e">
        <v>#N/A</v>
      </c>
      <c r="C417" s="3012" t="e">
        <f t="shared" si="18"/>
        <v>#N/A</v>
      </c>
      <c r="D417" s="3032" t="s">
        <v>932</v>
      </c>
      <c r="E417" s="3030"/>
      <c r="F417" s="3016" t="s">
        <v>283</v>
      </c>
      <c r="G417" s="3027" t="e">
        <f t="shared" si="19"/>
        <v>#N/A</v>
      </c>
      <c r="H417" s="3027" t="e">
        <v>#N/A</v>
      </c>
      <c r="J417" s="3027" t="e">
        <f t="shared" si="20"/>
        <v>#N/A</v>
      </c>
      <c r="K417" s="3027" t="e">
        <v>#N/A</v>
      </c>
      <c r="M417" s="3120" t="s">
        <v>932</v>
      </c>
    </row>
    <row r="418" spans="1:13" hidden="1" x14ac:dyDescent="0.3">
      <c r="A418" s="3022">
        <v>7000</v>
      </c>
      <c r="B418" s="3012" t="s">
        <v>2907</v>
      </c>
      <c r="C418" s="3012" t="str">
        <f t="shared" si="18"/>
        <v>7000 PSYCH ADULT ID CCC</v>
      </c>
      <c r="D418" s="3022" t="s">
        <v>1</v>
      </c>
      <c r="E418" s="3030"/>
      <c r="F418" s="3031" t="s">
        <v>1225</v>
      </c>
      <c r="G418" s="3027" t="b">
        <f t="shared" si="19"/>
        <v>1</v>
      </c>
      <c r="H418" s="3027" t="s">
        <v>1225</v>
      </c>
      <c r="J418" s="3027" t="b">
        <f t="shared" si="20"/>
        <v>1</v>
      </c>
      <c r="K418" s="3027" t="s">
        <v>283</v>
      </c>
      <c r="M418" s="3119" t="s">
        <v>1</v>
      </c>
    </row>
    <row r="419" spans="1:13" hidden="1" x14ac:dyDescent="0.3">
      <c r="A419" s="3022">
        <v>7010</v>
      </c>
      <c r="B419" s="3012" t="s">
        <v>2908</v>
      </c>
      <c r="C419" s="3012" t="str">
        <f t="shared" si="18"/>
        <v>7010 PSYCH CHILD/ADL OFFSITE</v>
      </c>
      <c r="D419" s="3022" t="s">
        <v>316</v>
      </c>
      <c r="E419" s="3030"/>
      <c r="F419" s="3033" t="s">
        <v>1227</v>
      </c>
      <c r="G419" s="3027" t="b">
        <f t="shared" si="19"/>
        <v>1</v>
      </c>
      <c r="H419" s="3027" t="s">
        <v>1227</v>
      </c>
      <c r="J419" s="3027" t="b">
        <f t="shared" si="20"/>
        <v>1</v>
      </c>
      <c r="K419" s="3027" t="s">
        <v>283</v>
      </c>
      <c r="M419" s="3119" t="s">
        <v>316</v>
      </c>
    </row>
    <row r="420" spans="1:13" hidden="1" x14ac:dyDescent="0.3">
      <c r="A420" s="3022">
        <v>7030</v>
      </c>
      <c r="B420" s="3012" t="s">
        <v>2911</v>
      </c>
      <c r="C420" s="3012" t="str">
        <f t="shared" si="18"/>
        <v>7030 PSYCH OLDER ADULT SERV OFFSITE</v>
      </c>
      <c r="D420" s="3022" t="s">
        <v>317</v>
      </c>
      <c r="E420" s="3030"/>
      <c r="F420" s="3033" t="s">
        <v>1229</v>
      </c>
      <c r="G420" s="3027" t="b">
        <f t="shared" si="19"/>
        <v>1</v>
      </c>
      <c r="H420" s="3027" t="s">
        <v>1229</v>
      </c>
      <c r="J420" s="3027" t="b">
        <f t="shared" si="20"/>
        <v>1</v>
      </c>
      <c r="K420" s="3027" t="s">
        <v>283</v>
      </c>
      <c r="M420" s="3119" t="s">
        <v>317</v>
      </c>
    </row>
    <row r="421" spans="1:13" hidden="1" x14ac:dyDescent="0.3">
      <c r="A421" s="3022">
        <v>7040</v>
      </c>
      <c r="B421" s="3012" t="s">
        <v>2912</v>
      </c>
      <c r="C421" s="3012" t="str">
        <f t="shared" si="18"/>
        <v>7040 PSYCH DEAF WELLNESS CENTER</v>
      </c>
      <c r="D421" s="3022" t="s">
        <v>2</v>
      </c>
      <c r="E421" s="3030"/>
      <c r="F421" s="3033" t="s">
        <v>1231</v>
      </c>
      <c r="G421" s="3027" t="b">
        <f t="shared" si="19"/>
        <v>1</v>
      </c>
      <c r="H421" s="3027" t="s">
        <v>1231</v>
      </c>
      <c r="J421" s="3027" t="b">
        <f t="shared" si="20"/>
        <v>1</v>
      </c>
      <c r="K421" s="3027" t="s">
        <v>283</v>
      </c>
      <c r="M421" s="3119" t="s">
        <v>2</v>
      </c>
    </row>
    <row r="422" spans="1:13" hidden="1" x14ac:dyDescent="0.3">
      <c r="A422" s="3022">
        <v>7050</v>
      </c>
      <c r="B422" s="3012" t="s">
        <v>2913</v>
      </c>
      <c r="C422" s="3012" t="str">
        <f t="shared" si="18"/>
        <v>7050 PSYCH FAMILY &amp; MARRIAGE</v>
      </c>
      <c r="D422" s="3022" t="s">
        <v>3</v>
      </c>
      <c r="E422" s="3030"/>
      <c r="F422" s="3033" t="s">
        <v>1233</v>
      </c>
      <c r="G422" s="3027" t="b">
        <f t="shared" si="19"/>
        <v>1</v>
      </c>
      <c r="H422" s="3027" t="s">
        <v>1233</v>
      </c>
      <c r="J422" s="3027" t="b">
        <f t="shared" si="20"/>
        <v>1</v>
      </c>
      <c r="K422" s="3027" t="s">
        <v>283</v>
      </c>
      <c r="M422" s="3119" t="s">
        <v>3</v>
      </c>
    </row>
    <row r="423" spans="1:13" hidden="1" x14ac:dyDescent="0.3">
      <c r="A423" s="3022">
        <v>7230</v>
      </c>
      <c r="B423" s="3012" t="s">
        <v>2916</v>
      </c>
      <c r="C423" s="3012" t="str">
        <f t="shared" si="18"/>
        <v>7230 PSYCH ADULT PARTIAL HOSP</v>
      </c>
      <c r="D423" s="3022" t="s">
        <v>52</v>
      </c>
      <c r="E423" s="3030"/>
      <c r="F423" s="3033" t="s">
        <v>1235</v>
      </c>
      <c r="G423" s="3027" t="b">
        <f t="shared" si="19"/>
        <v>1</v>
      </c>
      <c r="H423" s="3027" t="s">
        <v>1235</v>
      </c>
      <c r="J423" s="3027" t="b">
        <f t="shared" si="20"/>
        <v>1</v>
      </c>
      <c r="K423" s="3027" t="s">
        <v>283</v>
      </c>
      <c r="M423" s="3119" t="s">
        <v>52</v>
      </c>
    </row>
    <row r="424" spans="1:13" hidden="1" x14ac:dyDescent="0.3">
      <c r="A424" s="3022">
        <v>7260</v>
      </c>
      <c r="B424" s="3012" t="s">
        <v>2917</v>
      </c>
      <c r="C424" s="3012" t="str">
        <f t="shared" si="18"/>
        <v>7260 PSYCH CHILD PARTIAL HOSP</v>
      </c>
      <c r="D424" s="3022" t="s">
        <v>53</v>
      </c>
      <c r="E424" s="3030"/>
      <c r="F424" s="3033" t="s">
        <v>1237</v>
      </c>
      <c r="G424" s="3027" t="b">
        <f t="shared" si="19"/>
        <v>1</v>
      </c>
      <c r="H424" s="3027" t="s">
        <v>1237</v>
      </c>
      <c r="J424" s="3027" t="b">
        <f t="shared" si="20"/>
        <v>1</v>
      </c>
      <c r="K424" s="3027" t="s">
        <v>283</v>
      </c>
      <c r="M424" s="3119" t="s">
        <v>53</v>
      </c>
    </row>
    <row r="425" spans="1:13" hidden="1" x14ac:dyDescent="0.3">
      <c r="A425" s="3022">
        <v>7270</v>
      </c>
      <c r="B425" s="3012" t="s">
        <v>229</v>
      </c>
      <c r="C425" s="3012" t="str">
        <f t="shared" si="18"/>
        <v>7270 PSYCH ECT</v>
      </c>
      <c r="D425" s="3022" t="s">
        <v>54</v>
      </c>
      <c r="E425" s="3030"/>
      <c r="F425" s="3033" t="s">
        <v>1239</v>
      </c>
      <c r="G425" s="3027" t="b">
        <f t="shared" si="19"/>
        <v>1</v>
      </c>
      <c r="H425" s="3027" t="s">
        <v>1239</v>
      </c>
      <c r="J425" s="3027" t="b">
        <f t="shared" si="20"/>
        <v>1</v>
      </c>
      <c r="K425" s="3027" t="s">
        <v>283</v>
      </c>
      <c r="M425" s="3119" t="s">
        <v>54</v>
      </c>
    </row>
    <row r="426" spans="1:13" hidden="1" x14ac:dyDescent="0.3">
      <c r="A426" s="3022">
        <v>7320</v>
      </c>
      <c r="B426" s="3012" t="s">
        <v>2919</v>
      </c>
      <c r="C426" s="3012" t="str">
        <f t="shared" si="18"/>
        <v>7320 CHEMICAL DEPENDENCY PROGRAM</v>
      </c>
      <c r="D426" s="3022" t="s">
        <v>222</v>
      </c>
      <c r="E426" s="3030"/>
      <c r="F426" s="3033" t="s">
        <v>1243</v>
      </c>
      <c r="G426" s="3027" t="b">
        <f t="shared" si="19"/>
        <v>1</v>
      </c>
      <c r="H426" s="3027" t="s">
        <v>1243</v>
      </c>
      <c r="J426" s="3027" t="b">
        <f t="shared" si="20"/>
        <v>1</v>
      </c>
      <c r="K426" s="3027" t="s">
        <v>283</v>
      </c>
      <c r="M426" s="3119" t="s">
        <v>222</v>
      </c>
    </row>
    <row r="427" spans="1:13" hidden="1" x14ac:dyDescent="0.3">
      <c r="A427" s="3022">
        <v>7340</v>
      </c>
      <c r="B427" s="3012" t="s">
        <v>2920</v>
      </c>
      <c r="C427" s="3012" t="str">
        <f t="shared" si="18"/>
        <v>7340 METHADONE CLINIC</v>
      </c>
      <c r="D427" s="3022" t="s">
        <v>55</v>
      </c>
      <c r="E427" s="3030"/>
      <c r="F427" s="3033" t="s">
        <v>1245</v>
      </c>
      <c r="G427" s="3027" t="b">
        <f t="shared" si="19"/>
        <v>1</v>
      </c>
      <c r="H427" s="3027" t="s">
        <v>1245</v>
      </c>
      <c r="J427" s="3027" t="b">
        <f t="shared" si="20"/>
        <v>1</v>
      </c>
      <c r="K427" s="3027" t="s">
        <v>283</v>
      </c>
      <c r="M427" s="3119" t="s">
        <v>55</v>
      </c>
    </row>
    <row r="428" spans="1:13" hidden="1" x14ac:dyDescent="0.3">
      <c r="A428" s="3022">
        <v>7400</v>
      </c>
      <c r="B428" s="3012" t="s">
        <v>231</v>
      </c>
      <c r="C428" s="3012" t="str">
        <f t="shared" si="18"/>
        <v>7400 STRONG TIES CLINIC</v>
      </c>
      <c r="D428" s="3022" t="s">
        <v>56</v>
      </c>
      <c r="E428" s="3030"/>
      <c r="F428" s="3033" t="s">
        <v>1247</v>
      </c>
      <c r="G428" s="3027" t="b">
        <f t="shared" si="19"/>
        <v>1</v>
      </c>
      <c r="H428" s="3027" t="s">
        <v>1247</v>
      </c>
      <c r="J428" s="3027" t="b">
        <f t="shared" si="20"/>
        <v>1</v>
      </c>
      <c r="K428" s="3027" t="s">
        <v>283</v>
      </c>
      <c r="M428" s="3119" t="s">
        <v>56</v>
      </c>
    </row>
    <row r="429" spans="1:13" hidden="1" x14ac:dyDescent="0.3">
      <c r="A429" s="3022">
        <v>7420</v>
      </c>
      <c r="B429" s="3012" t="e">
        <v>#N/A</v>
      </c>
      <c r="C429" s="3012" t="e">
        <f t="shared" si="18"/>
        <v>#N/A</v>
      </c>
      <c r="D429" s="3022" t="s">
        <v>57</v>
      </c>
      <c r="E429" s="3030"/>
      <c r="F429" s="3033" t="s">
        <v>4069</v>
      </c>
      <c r="G429" s="3027" t="e">
        <f t="shared" si="19"/>
        <v>#N/A</v>
      </c>
      <c r="H429" s="3027" t="e">
        <v>#N/A</v>
      </c>
      <c r="J429" s="3027" t="e">
        <f t="shared" si="20"/>
        <v>#N/A</v>
      </c>
      <c r="K429" s="3027" t="e">
        <v>#N/A</v>
      </c>
      <c r="M429" s="3119" t="s">
        <v>57</v>
      </c>
    </row>
    <row r="430" spans="1:13" hidden="1" x14ac:dyDescent="0.3">
      <c r="A430" s="3022">
        <v>7430</v>
      </c>
      <c r="B430" s="3012" t="s">
        <v>2922</v>
      </c>
      <c r="C430" s="3012" t="str">
        <f t="shared" si="18"/>
        <v>7430 PSYCH LAZOS FUERTES</v>
      </c>
      <c r="D430" s="3022" t="s">
        <v>295</v>
      </c>
      <c r="E430" s="3030"/>
      <c r="F430" s="3033" t="s">
        <v>1251</v>
      </c>
      <c r="G430" s="3027" t="b">
        <f t="shared" si="19"/>
        <v>1</v>
      </c>
      <c r="H430" s="3027" t="s">
        <v>1251</v>
      </c>
      <c r="J430" s="3027" t="b">
        <f t="shared" si="20"/>
        <v>1</v>
      </c>
      <c r="K430" s="3027" t="s">
        <v>283</v>
      </c>
      <c r="M430" s="3119" t="s">
        <v>295</v>
      </c>
    </row>
    <row r="431" spans="1:13" hidden="1" x14ac:dyDescent="0.3">
      <c r="A431" s="3022">
        <v>7500</v>
      </c>
      <c r="B431" s="3012" t="s">
        <v>1888</v>
      </c>
      <c r="C431" s="3012" t="str">
        <f t="shared" si="18"/>
        <v>7500 ACT PROGRAM</v>
      </c>
      <c r="D431" s="3022" t="s">
        <v>370</v>
      </c>
      <c r="E431" s="3030"/>
      <c r="F431" s="3033" t="s">
        <v>4070</v>
      </c>
      <c r="G431" s="3027" t="b">
        <f t="shared" si="19"/>
        <v>1</v>
      </c>
      <c r="H431" s="3027" t="s">
        <v>1261</v>
      </c>
      <c r="J431" s="3027" t="b">
        <f t="shared" si="20"/>
        <v>0</v>
      </c>
      <c r="K431" s="3027" t="s">
        <v>283</v>
      </c>
      <c r="M431" s="3119" t="s">
        <v>370</v>
      </c>
    </row>
    <row r="432" spans="1:13" hidden="1" x14ac:dyDescent="0.3">
      <c r="A432" s="3022">
        <v>7510</v>
      </c>
      <c r="B432" s="3012" t="s">
        <v>2924</v>
      </c>
      <c r="C432" s="3012" t="str">
        <f t="shared" si="18"/>
        <v>7510 ST CASE ADVOCACY</v>
      </c>
      <c r="D432" s="3022" t="s">
        <v>524</v>
      </c>
      <c r="E432" s="3030"/>
      <c r="F432" s="3033" t="s">
        <v>1263</v>
      </c>
      <c r="G432" s="3027" t="b">
        <f t="shared" si="19"/>
        <v>1</v>
      </c>
      <c r="H432" s="3027" t="s">
        <v>1263</v>
      </c>
      <c r="J432" s="3027" t="b">
        <f t="shared" si="20"/>
        <v>1</v>
      </c>
      <c r="K432" s="3027" t="s">
        <v>283</v>
      </c>
      <c r="M432" s="3119" t="s">
        <v>524</v>
      </c>
    </row>
    <row r="433" spans="1:13" hidden="1" x14ac:dyDescent="0.3">
      <c r="A433" s="3022">
        <v>7550</v>
      </c>
      <c r="B433" s="3012" t="s">
        <v>3483</v>
      </c>
      <c r="C433" s="3012" t="str">
        <f t="shared" si="18"/>
        <v>7550 BLENDED CASE MGMT  ADJs</v>
      </c>
      <c r="D433" s="3022" t="s">
        <v>371</v>
      </c>
      <c r="E433" s="3030"/>
      <c r="F433" s="3033" t="s">
        <v>1271</v>
      </c>
      <c r="G433" s="3027" t="b">
        <f t="shared" si="19"/>
        <v>1</v>
      </c>
      <c r="H433" s="3027" t="s">
        <v>3957</v>
      </c>
      <c r="J433" s="3027" t="b">
        <f t="shared" si="20"/>
        <v>0</v>
      </c>
      <c r="K433" s="3027" t="s">
        <v>283</v>
      </c>
      <c r="M433" s="3119" t="s">
        <v>371</v>
      </c>
    </row>
    <row r="434" spans="1:13" hidden="1" x14ac:dyDescent="0.3">
      <c r="A434" s="3022">
        <v>7580</v>
      </c>
      <c r="B434" s="3012" t="s">
        <v>2931</v>
      </c>
      <c r="C434" s="3012" t="str">
        <f t="shared" si="18"/>
        <v>7580 PSYCH HEALTH HOME</v>
      </c>
      <c r="D434" s="3022" t="s">
        <v>867</v>
      </c>
      <c r="E434" s="3030"/>
      <c r="F434" s="3033" t="s">
        <v>4071</v>
      </c>
      <c r="G434" s="3027" t="b">
        <f t="shared" si="19"/>
        <v>1</v>
      </c>
      <c r="H434" s="3027" t="s">
        <v>1566</v>
      </c>
      <c r="J434" s="3027" t="b">
        <f t="shared" si="20"/>
        <v>0</v>
      </c>
      <c r="K434" s="3027" t="s">
        <v>283</v>
      </c>
      <c r="M434" s="3119" t="s">
        <v>867</v>
      </c>
    </row>
    <row r="435" spans="1:13" hidden="1" x14ac:dyDescent="0.3">
      <c r="A435" s="3022">
        <v>7800</v>
      </c>
      <c r="B435" s="3012" t="s">
        <v>2932</v>
      </c>
      <c r="C435" s="3012" t="str">
        <f t="shared" si="18"/>
        <v>7800 CPEP - TRIAGE/ EOB</v>
      </c>
      <c r="D435" s="3022" t="s">
        <v>376</v>
      </c>
      <c r="E435" s="3030"/>
      <c r="F435" s="3033" t="s">
        <v>1256</v>
      </c>
      <c r="G435" s="3027" t="b">
        <f t="shared" si="19"/>
        <v>1</v>
      </c>
      <c r="H435" s="3027" t="s">
        <v>1256</v>
      </c>
      <c r="J435" s="3027" t="b">
        <f t="shared" si="20"/>
        <v>1</v>
      </c>
      <c r="K435" s="3027" t="s">
        <v>283</v>
      </c>
      <c r="M435" s="3119" t="s">
        <v>376</v>
      </c>
    </row>
    <row r="436" spans="1:13" hidden="1" x14ac:dyDescent="0.3">
      <c r="A436" s="3022">
        <v>7830</v>
      </c>
      <c r="B436" s="3012" t="s">
        <v>2934</v>
      </c>
      <c r="C436" s="3012" t="str">
        <f t="shared" si="18"/>
        <v>7830 CPEP - MOBILE/INTERIM CRISIS</v>
      </c>
      <c r="D436" s="3022" t="s">
        <v>198</v>
      </c>
      <c r="E436" s="3030"/>
      <c r="F436" s="3033" t="s">
        <v>1258</v>
      </c>
      <c r="G436" s="3027" t="b">
        <f t="shared" si="19"/>
        <v>1</v>
      </c>
      <c r="H436" s="3027" t="s">
        <v>1258</v>
      </c>
      <c r="J436" s="3027" t="b">
        <f t="shared" si="20"/>
        <v>1</v>
      </c>
      <c r="K436" s="3027" t="s">
        <v>283</v>
      </c>
      <c r="M436" s="3119" t="s">
        <v>198</v>
      </c>
    </row>
    <row r="437" spans="1:13" hidden="1" x14ac:dyDescent="0.3">
      <c r="A437" s="3022">
        <v>7850</v>
      </c>
      <c r="B437" s="3012" t="s">
        <v>233</v>
      </c>
      <c r="C437" s="3012" t="str">
        <f t="shared" si="18"/>
        <v>7850 PSYCH MEDICINE PROG</v>
      </c>
      <c r="D437" s="3022" t="s">
        <v>418</v>
      </c>
      <c r="E437" s="3030"/>
      <c r="F437" s="3033" t="s">
        <v>1253</v>
      </c>
      <c r="G437" s="3027" t="b">
        <f t="shared" si="19"/>
        <v>1</v>
      </c>
      <c r="H437" s="3027" t="s">
        <v>1253</v>
      </c>
      <c r="J437" s="3027" t="b">
        <f t="shared" si="20"/>
        <v>1</v>
      </c>
      <c r="K437" s="3027" t="s">
        <v>283</v>
      </c>
      <c r="M437" s="3119" t="s">
        <v>418</v>
      </c>
    </row>
    <row r="438" spans="1:13" hidden="1" x14ac:dyDescent="0.3">
      <c r="A438" s="3032">
        <v>80</v>
      </c>
      <c r="B438" s="3012" t="e">
        <v>#N/A</v>
      </c>
      <c r="C438" s="3012" t="e">
        <f t="shared" si="18"/>
        <v>#N/A</v>
      </c>
      <c r="D438" s="3032" t="s">
        <v>933</v>
      </c>
      <c r="E438" s="3030"/>
      <c r="F438" s="3016" t="s">
        <v>2610</v>
      </c>
      <c r="G438" s="3027" t="e">
        <f t="shared" si="19"/>
        <v>#N/A</v>
      </c>
      <c r="H438" s="3027" t="e">
        <v>#N/A</v>
      </c>
      <c r="J438" s="3027" t="e">
        <f t="shared" si="20"/>
        <v>#N/A</v>
      </c>
      <c r="K438" s="3027" t="e">
        <v>#N/A</v>
      </c>
      <c r="M438" s="3120" t="s">
        <v>933</v>
      </c>
    </row>
    <row r="439" spans="1:13" hidden="1" x14ac:dyDescent="0.3">
      <c r="A439" s="3022" t="e">
        <v>#VALUE!</v>
      </c>
      <c r="B439" s="3012" t="e">
        <v>#VALUE!</v>
      </c>
      <c r="C439" s="3012" t="e">
        <f t="shared" si="18"/>
        <v>#VALUE!</v>
      </c>
      <c r="D439" s="3022"/>
      <c r="E439" s="3030"/>
      <c r="F439" s="3034"/>
      <c r="G439" s="3027" t="e">
        <f t="shared" si="19"/>
        <v>#VALUE!</v>
      </c>
      <c r="H439" s="3027" t="e">
        <v>#VALUE!</v>
      </c>
      <c r="J439" s="3027" t="e">
        <f t="shared" si="20"/>
        <v>#VALUE!</v>
      </c>
      <c r="K439" s="3027" t="e">
        <v>#VALUE!</v>
      </c>
      <c r="M439" s="3119"/>
    </row>
    <row r="440" spans="1:13" hidden="1" x14ac:dyDescent="0.3">
      <c r="A440" s="3032">
        <v>80</v>
      </c>
      <c r="B440" s="3012" t="e">
        <v>#N/A</v>
      </c>
      <c r="C440" s="3012" t="e">
        <f t="shared" si="18"/>
        <v>#N/A</v>
      </c>
      <c r="D440" s="3032" t="s">
        <v>140</v>
      </c>
      <c r="E440" s="3035"/>
      <c r="F440" s="3036" t="s">
        <v>140</v>
      </c>
      <c r="G440" s="3027" t="e">
        <f t="shared" si="19"/>
        <v>#N/A</v>
      </c>
      <c r="H440" s="3027" t="e">
        <v>#N/A</v>
      </c>
      <c r="J440" s="3027" t="e">
        <f t="shared" si="20"/>
        <v>#N/A</v>
      </c>
      <c r="K440" s="3027" t="e">
        <v>#N/A</v>
      </c>
      <c r="M440" s="3120" t="s">
        <v>140</v>
      </c>
    </row>
    <row r="441" spans="1:13" hidden="1" x14ac:dyDescent="0.3">
      <c r="A441" s="3040" t="e">
        <v>#VALUE!</v>
      </c>
      <c r="B441" s="3012" t="e">
        <v>#VALUE!</v>
      </c>
      <c r="C441" s="3012" t="e">
        <f t="shared" si="18"/>
        <v>#VALUE!</v>
      </c>
      <c r="D441" s="3040"/>
      <c r="E441" s="3040"/>
      <c r="F441" s="43"/>
      <c r="G441" s="3027" t="e">
        <f t="shared" si="19"/>
        <v>#VALUE!</v>
      </c>
      <c r="H441" s="3027" t="e">
        <v>#VALUE!</v>
      </c>
      <c r="J441" s="3027" t="e">
        <f t="shared" si="20"/>
        <v>#VALUE!</v>
      </c>
      <c r="K441" s="3027" t="e">
        <v>#VALUE!</v>
      </c>
      <c r="M441" s="3138"/>
    </row>
    <row r="442" spans="1:13" hidden="1" x14ac:dyDescent="0.3">
      <c r="A442" s="3072">
        <v>7500</v>
      </c>
      <c r="B442" s="3012" t="s">
        <v>1888</v>
      </c>
      <c r="C442" s="3012" t="str">
        <f t="shared" si="18"/>
        <v>7500 ACT PROGRAM</v>
      </c>
      <c r="D442" s="3072" t="s">
        <v>499</v>
      </c>
      <c r="E442" s="3062" t="s">
        <v>675</v>
      </c>
      <c r="F442" s="3017" t="s">
        <v>4072</v>
      </c>
      <c r="G442" s="3027" t="b">
        <f t="shared" si="19"/>
        <v>1</v>
      </c>
      <c r="H442" s="3027" t="s">
        <v>1261</v>
      </c>
      <c r="J442" s="3027" t="b">
        <f t="shared" si="20"/>
        <v>0</v>
      </c>
      <c r="K442" s="3027" t="s">
        <v>283</v>
      </c>
      <c r="M442" s="3139" t="s">
        <v>499</v>
      </c>
    </row>
    <row r="443" spans="1:13" hidden="1" x14ac:dyDescent="0.3">
      <c r="A443" s="3072">
        <v>7500</v>
      </c>
      <c r="B443" s="3012" t="s">
        <v>1888</v>
      </c>
      <c r="C443" s="3012" t="str">
        <f t="shared" si="18"/>
        <v>7500 ACT PROGRAM</v>
      </c>
      <c r="D443" s="3072" t="s">
        <v>2215</v>
      </c>
      <c r="E443" s="3073" t="s">
        <v>3918</v>
      </c>
      <c r="F443" s="3017" t="s">
        <v>4073</v>
      </c>
      <c r="G443" s="3027" t="b">
        <f t="shared" si="19"/>
        <v>1</v>
      </c>
      <c r="H443" s="3027" t="s">
        <v>1261</v>
      </c>
      <c r="J443" s="3027" t="b">
        <f t="shared" si="20"/>
        <v>0</v>
      </c>
      <c r="K443" s="3027" t="s">
        <v>283</v>
      </c>
      <c r="M443" s="3139" t="s">
        <v>2215</v>
      </c>
    </row>
    <row r="444" spans="1:13" hidden="1" x14ac:dyDescent="0.3">
      <c r="A444" s="3074">
        <v>7580</v>
      </c>
      <c r="B444" s="3101" t="s">
        <v>3948</v>
      </c>
      <c r="C444" s="3012" t="str">
        <f t="shared" si="18"/>
        <v xml:space="preserve">7580   7580 PSYCH HOME HEALTH </v>
      </c>
      <c r="D444" s="3074" t="s">
        <v>3946</v>
      </c>
      <c r="E444" s="3075" t="s">
        <v>675</v>
      </c>
      <c r="F444" s="3018" t="s">
        <v>3946</v>
      </c>
      <c r="G444" s="3027" t="b">
        <f t="shared" si="19"/>
        <v>1</v>
      </c>
      <c r="H444" s="3027" t="s">
        <v>3958</v>
      </c>
      <c r="J444" s="3027" t="b">
        <f t="shared" si="20"/>
        <v>0</v>
      </c>
      <c r="K444" s="3102" t="s">
        <v>283</v>
      </c>
      <c r="M444" s="3140" t="s">
        <v>3946</v>
      </c>
    </row>
    <row r="445" spans="1:13" hidden="1" x14ac:dyDescent="0.3">
      <c r="A445" s="3074">
        <v>7580</v>
      </c>
      <c r="B445" s="3101" t="s">
        <v>3948</v>
      </c>
      <c r="C445" s="3012" t="str">
        <f t="shared" si="18"/>
        <v xml:space="preserve">7580   7580 PSYCH HOME HEALTH </v>
      </c>
      <c r="D445" s="3074" t="s">
        <v>3947</v>
      </c>
      <c r="E445" s="3073" t="s">
        <v>3918</v>
      </c>
      <c r="F445" s="3018" t="s">
        <v>3947</v>
      </c>
      <c r="G445" s="3027" t="b">
        <f t="shared" si="19"/>
        <v>1</v>
      </c>
      <c r="H445" s="3027" t="s">
        <v>3958</v>
      </c>
      <c r="J445" s="3027" t="b">
        <f t="shared" si="20"/>
        <v>0</v>
      </c>
      <c r="K445" s="3102" t="s">
        <v>283</v>
      </c>
      <c r="M445" s="3140" t="s">
        <v>3947</v>
      </c>
    </row>
    <row r="446" spans="1:13" hidden="1" x14ac:dyDescent="0.3">
      <c r="A446" s="3072" t="e">
        <v>#VALUE!</v>
      </c>
      <c r="B446" s="3012" t="e">
        <v>#VALUE!</v>
      </c>
      <c r="C446" s="3012" t="e">
        <f t="shared" si="18"/>
        <v>#VALUE!</v>
      </c>
      <c r="D446" s="3072" t="s">
        <v>589</v>
      </c>
      <c r="E446" s="3073"/>
      <c r="F446" s="3017" t="s">
        <v>589</v>
      </c>
      <c r="G446" s="3027" t="e">
        <f t="shared" si="19"/>
        <v>#VALUE!</v>
      </c>
      <c r="H446" s="3027" t="e">
        <v>#VALUE!</v>
      </c>
      <c r="J446" s="3027" t="e">
        <f t="shared" si="20"/>
        <v>#VALUE!</v>
      </c>
      <c r="K446" s="3027" t="e">
        <v>#VALUE!</v>
      </c>
      <c r="M446" s="3139" t="s">
        <v>589</v>
      </c>
    </row>
    <row r="447" spans="1:13" hidden="1" x14ac:dyDescent="0.3">
      <c r="A447" s="3037" t="e">
        <v>#VALUE!</v>
      </c>
      <c r="B447" s="3099" t="e">
        <v>#VALUE!</v>
      </c>
      <c r="C447" s="3012" t="e">
        <f t="shared" si="18"/>
        <v>#VALUE!</v>
      </c>
      <c r="D447" s="3037" t="s">
        <v>336</v>
      </c>
      <c r="E447" s="3038"/>
      <c r="F447" s="3015" t="s">
        <v>336</v>
      </c>
      <c r="G447" s="3027" t="e">
        <f t="shared" si="19"/>
        <v>#VALUE!</v>
      </c>
      <c r="H447" s="3027" t="e">
        <v>#VALUE!</v>
      </c>
      <c r="J447" s="3027" t="e">
        <f t="shared" si="20"/>
        <v>#VALUE!</v>
      </c>
      <c r="K447" s="3100" t="e">
        <v>#VALUE!</v>
      </c>
      <c r="M447" s="3121" t="s">
        <v>336</v>
      </c>
    </row>
    <row r="448" spans="1:13" hidden="1" x14ac:dyDescent="0.3">
      <c r="A448" s="3027" t="e">
        <v>#VALUE!</v>
      </c>
      <c r="B448" s="3012" t="e">
        <v>#VALUE!</v>
      </c>
      <c r="C448" s="3012" t="e">
        <f t="shared" si="18"/>
        <v>#VALUE!</v>
      </c>
      <c r="F448" s="3090"/>
      <c r="G448" s="3027" t="e">
        <f t="shared" si="19"/>
        <v>#VALUE!</v>
      </c>
      <c r="H448" s="3027" t="e">
        <v>#VALUE!</v>
      </c>
      <c r="J448" s="3027" t="e">
        <f t="shared" si="20"/>
        <v>#VALUE!</v>
      </c>
      <c r="K448" s="3027" t="e">
        <v>#VALUE!</v>
      </c>
    </row>
    <row r="449" spans="1:13" hidden="1" x14ac:dyDescent="0.3">
      <c r="A449" s="3014" t="e">
        <v>#VALUE!</v>
      </c>
      <c r="B449" s="3012" t="e">
        <v>#VALUE!</v>
      </c>
      <c r="C449" s="3012" t="e">
        <f t="shared" si="18"/>
        <v>#VALUE!</v>
      </c>
      <c r="D449" s="3014" t="s">
        <v>141</v>
      </c>
      <c r="E449" s="3014"/>
      <c r="F449" s="3048"/>
      <c r="G449" s="3027" t="e">
        <f t="shared" si="19"/>
        <v>#VALUE!</v>
      </c>
      <c r="H449" s="3027" t="e">
        <v>#VALUE!</v>
      </c>
      <c r="J449" s="3027" t="e">
        <f t="shared" si="20"/>
        <v>#VALUE!</v>
      </c>
      <c r="K449" s="3027" t="e">
        <v>#VALUE!</v>
      </c>
      <c r="M449" s="3117" t="s">
        <v>141</v>
      </c>
    </row>
    <row r="450" spans="1:13" hidden="1" x14ac:dyDescent="0.3">
      <c r="A450" s="3022">
        <v>5040</v>
      </c>
      <c r="B450" s="3012" t="s">
        <v>2866</v>
      </c>
      <c r="C450" s="3012" t="str">
        <f t="shared" si="18"/>
        <v>5040 PHYSICAL THERAPY</v>
      </c>
      <c r="D450" s="3022" t="s">
        <v>65</v>
      </c>
      <c r="E450" s="3030"/>
      <c r="F450" s="3031" t="s">
        <v>1567</v>
      </c>
      <c r="G450" s="3027" t="b">
        <f t="shared" si="19"/>
        <v>1</v>
      </c>
      <c r="H450" s="3027" t="s">
        <v>1567</v>
      </c>
      <c r="J450" s="3027" t="b">
        <f t="shared" si="20"/>
        <v>1</v>
      </c>
      <c r="K450" s="3027" t="s">
        <v>1576</v>
      </c>
      <c r="M450" s="3119" t="s">
        <v>65</v>
      </c>
    </row>
    <row r="451" spans="1:13" hidden="1" x14ac:dyDescent="0.3">
      <c r="A451" s="3022">
        <v>5060</v>
      </c>
      <c r="B451" s="3012" t="s">
        <v>2867</v>
      </c>
      <c r="C451" s="3012" t="str">
        <f t="shared" si="18"/>
        <v>5060 REHABILITATION</v>
      </c>
      <c r="D451" s="3022" t="s">
        <v>318</v>
      </c>
      <c r="E451" s="3030"/>
      <c r="F451" s="3031" t="s">
        <v>1568</v>
      </c>
      <c r="G451" s="3027" t="b">
        <f t="shared" si="19"/>
        <v>1</v>
      </c>
      <c r="H451" s="3027" t="s">
        <v>1568</v>
      </c>
      <c r="J451" s="3027" t="b">
        <f t="shared" si="20"/>
        <v>1</v>
      </c>
      <c r="K451" s="3027" t="s">
        <v>1576</v>
      </c>
      <c r="M451" s="3119" t="s">
        <v>318</v>
      </c>
    </row>
    <row r="452" spans="1:13" hidden="1" x14ac:dyDescent="0.3">
      <c r="A452" s="3022">
        <v>5080</v>
      </c>
      <c r="B452" s="3012" t="s">
        <v>2868</v>
      </c>
      <c r="C452" s="3012" t="str">
        <f t="shared" si="18"/>
        <v>5080 OCCUPATIONAL THERAPY</v>
      </c>
      <c r="D452" s="3022" t="s">
        <v>66</v>
      </c>
      <c r="E452" s="3030"/>
      <c r="F452" s="3031" t="s">
        <v>1569</v>
      </c>
      <c r="G452" s="3027" t="b">
        <f t="shared" si="19"/>
        <v>1</v>
      </c>
      <c r="H452" s="3027" t="s">
        <v>1569</v>
      </c>
      <c r="J452" s="3027" t="b">
        <f t="shared" si="20"/>
        <v>1</v>
      </c>
      <c r="K452" s="3027" t="s">
        <v>1576</v>
      </c>
      <c r="M452" s="3119" t="s">
        <v>66</v>
      </c>
    </row>
    <row r="453" spans="1:13" hidden="1" x14ac:dyDescent="0.3">
      <c r="A453" s="3022">
        <v>5100</v>
      </c>
      <c r="B453" s="3012" t="s">
        <v>2869</v>
      </c>
      <c r="C453" s="3012" t="str">
        <f t="shared" si="18"/>
        <v>5100 O/P REHAB - SMH</v>
      </c>
      <c r="D453" s="3022" t="s">
        <v>193</v>
      </c>
      <c r="E453" s="3030"/>
      <c r="F453" s="3031" t="s">
        <v>1570</v>
      </c>
      <c r="G453" s="3027" t="b">
        <f t="shared" si="19"/>
        <v>1</v>
      </c>
      <c r="H453" s="3027" t="s">
        <v>1570</v>
      </c>
      <c r="J453" s="3027" t="b">
        <f t="shared" si="20"/>
        <v>1</v>
      </c>
      <c r="K453" s="3027" t="s">
        <v>1576</v>
      </c>
      <c r="M453" s="3119" t="s">
        <v>193</v>
      </c>
    </row>
    <row r="454" spans="1:13" hidden="1" x14ac:dyDescent="0.3">
      <c r="A454" s="3022">
        <v>5110</v>
      </c>
      <c r="B454" s="3012" t="s">
        <v>2870</v>
      </c>
      <c r="C454" s="3012" t="str">
        <f t="shared" si="18"/>
        <v>5110 O/P REHAB - CLCRS</v>
      </c>
      <c r="D454" s="3022" t="s">
        <v>194</v>
      </c>
      <c r="E454" s="3030"/>
      <c r="F454" s="3031" t="s">
        <v>1571</v>
      </c>
      <c r="G454" s="3027" t="b">
        <f t="shared" si="19"/>
        <v>1</v>
      </c>
      <c r="H454" s="3027" t="s">
        <v>1571</v>
      </c>
      <c r="J454" s="3027" t="b">
        <f t="shared" si="20"/>
        <v>1</v>
      </c>
      <c r="K454" s="3027" t="s">
        <v>1576</v>
      </c>
      <c r="M454" s="3119" t="s">
        <v>194</v>
      </c>
    </row>
    <row r="455" spans="1:13" hidden="1" x14ac:dyDescent="0.3">
      <c r="A455" s="3022">
        <v>6240</v>
      </c>
      <c r="B455" s="3012" t="s">
        <v>2866</v>
      </c>
      <c r="C455" s="3012" t="str">
        <f t="shared" si="18"/>
        <v>6240 PHYSICAL THERAPY</v>
      </c>
      <c r="D455" s="3022" t="s">
        <v>280</v>
      </c>
      <c r="E455" s="3030"/>
      <c r="F455" s="3031" t="s">
        <v>1572</v>
      </c>
      <c r="G455" s="3027" t="b">
        <f t="shared" si="19"/>
        <v>1</v>
      </c>
      <c r="H455" s="3027" t="s">
        <v>1572</v>
      </c>
      <c r="J455" s="3027" t="b">
        <f t="shared" si="20"/>
        <v>1</v>
      </c>
      <c r="K455" s="3027" t="s">
        <v>1576</v>
      </c>
      <c r="M455" s="3119" t="s">
        <v>280</v>
      </c>
    </row>
    <row r="456" spans="1:13" hidden="1" x14ac:dyDescent="0.3">
      <c r="A456" s="3022">
        <v>6250</v>
      </c>
      <c r="B456" s="3012" t="s">
        <v>2876</v>
      </c>
      <c r="C456" s="3012" t="str">
        <f t="shared" si="18"/>
        <v>6250 JCC/YMCA PHYSICAL THERAPY</v>
      </c>
      <c r="D456" s="3022" t="s">
        <v>142</v>
      </c>
      <c r="E456" s="3030"/>
      <c r="F456" s="3031" t="s">
        <v>1573</v>
      </c>
      <c r="G456" s="3027" t="b">
        <f t="shared" si="19"/>
        <v>1</v>
      </c>
      <c r="H456" s="3027" t="s">
        <v>1573</v>
      </c>
      <c r="J456" s="3027" t="b">
        <f t="shared" si="20"/>
        <v>1</v>
      </c>
      <c r="K456" s="3027" t="s">
        <v>1576</v>
      </c>
      <c r="M456" s="3119" t="s">
        <v>142</v>
      </c>
    </row>
    <row r="457" spans="1:13" hidden="1" x14ac:dyDescent="0.3">
      <c r="A457" s="3022">
        <v>6260</v>
      </c>
      <c r="B457" s="3012" t="e">
        <v>#N/A</v>
      </c>
      <c r="C457" s="3012" t="e">
        <f t="shared" si="18"/>
        <v>#N/A</v>
      </c>
      <c r="D457" s="3022" t="s">
        <v>608</v>
      </c>
      <c r="E457" s="3030"/>
      <c r="F457" s="3031" t="s">
        <v>1574</v>
      </c>
      <c r="G457" s="3027" t="e">
        <f t="shared" si="19"/>
        <v>#N/A</v>
      </c>
      <c r="H457" s="3027" t="e">
        <v>#N/A</v>
      </c>
      <c r="J457" s="3027" t="e">
        <f t="shared" si="20"/>
        <v>#N/A</v>
      </c>
      <c r="K457" s="3027" t="e">
        <v>#N/A</v>
      </c>
      <c r="M457" s="3119" t="s">
        <v>608</v>
      </c>
    </row>
    <row r="458" spans="1:13" hidden="1" x14ac:dyDescent="0.3">
      <c r="A458" s="3022">
        <v>6300</v>
      </c>
      <c r="B458" s="3012" t="s">
        <v>2878</v>
      </c>
      <c r="C458" s="3012" t="str">
        <f t="shared" si="18"/>
        <v>6300 OPD O/P OCC THERAPY</v>
      </c>
      <c r="D458" s="3022" t="s">
        <v>67</v>
      </c>
      <c r="E458" s="3030"/>
      <c r="F458" s="3031" t="s">
        <v>1575</v>
      </c>
      <c r="G458" s="3027" t="b">
        <f t="shared" si="19"/>
        <v>1</v>
      </c>
      <c r="H458" s="3027" t="s">
        <v>1575</v>
      </c>
      <c r="J458" s="3027" t="b">
        <f t="shared" si="20"/>
        <v>1</v>
      </c>
      <c r="K458" s="3027" t="s">
        <v>1576</v>
      </c>
      <c r="M458" s="3119" t="s">
        <v>67</v>
      </c>
    </row>
    <row r="459" spans="1:13" hidden="1" x14ac:dyDescent="0.3">
      <c r="A459" s="3032">
        <v>90</v>
      </c>
      <c r="B459" s="3012" t="e">
        <v>#N/A</v>
      </c>
      <c r="C459" s="3012" t="e">
        <f t="shared" ref="C459:C522" si="21">CONCATENATE(A459," ",B459)</f>
        <v>#N/A</v>
      </c>
      <c r="D459" s="3032" t="s">
        <v>934</v>
      </c>
      <c r="E459" s="3030"/>
      <c r="F459" s="3016" t="s">
        <v>2608</v>
      </c>
      <c r="G459" s="3027" t="e">
        <f t="shared" ref="G459:G522" si="22">C459=H459</f>
        <v>#N/A</v>
      </c>
      <c r="H459" s="3027" t="e">
        <v>#N/A</v>
      </c>
      <c r="J459" s="3027" t="e">
        <f t="shared" ref="J459:J522" si="23">F459=H459</f>
        <v>#N/A</v>
      </c>
      <c r="K459" s="3027" t="e">
        <v>#N/A</v>
      </c>
      <c r="M459" s="3120" t="s">
        <v>934</v>
      </c>
    </row>
    <row r="460" spans="1:13" hidden="1" x14ac:dyDescent="0.3">
      <c r="A460" s="3022">
        <v>5040</v>
      </c>
      <c r="B460" s="3012" t="s">
        <v>2866</v>
      </c>
      <c r="C460" s="3012" t="str">
        <f t="shared" si="21"/>
        <v>5040 PHYSICAL THERAPY</v>
      </c>
      <c r="D460" s="3022" t="s">
        <v>65</v>
      </c>
      <c r="E460" s="3030"/>
      <c r="F460" s="3031" t="s">
        <v>1567</v>
      </c>
      <c r="G460" s="3027" t="b">
        <f t="shared" si="22"/>
        <v>1</v>
      </c>
      <c r="H460" s="3027" t="s">
        <v>1567</v>
      </c>
      <c r="J460" s="3027" t="b">
        <f t="shared" si="23"/>
        <v>1</v>
      </c>
      <c r="K460" s="3027" t="s">
        <v>1576</v>
      </c>
      <c r="M460" s="3119" t="s">
        <v>65</v>
      </c>
    </row>
    <row r="461" spans="1:13" hidden="1" x14ac:dyDescent="0.3">
      <c r="A461" s="3022">
        <v>5060</v>
      </c>
      <c r="B461" s="3012" t="s">
        <v>2867</v>
      </c>
      <c r="C461" s="3012" t="str">
        <f t="shared" si="21"/>
        <v>5060 REHABILITATION</v>
      </c>
      <c r="D461" s="3022" t="s">
        <v>318</v>
      </c>
      <c r="E461" s="3030"/>
      <c r="F461" s="3031" t="s">
        <v>1568</v>
      </c>
      <c r="G461" s="3027" t="b">
        <f t="shared" si="22"/>
        <v>1</v>
      </c>
      <c r="H461" s="3027" t="s">
        <v>1568</v>
      </c>
      <c r="J461" s="3027" t="b">
        <f t="shared" si="23"/>
        <v>1</v>
      </c>
      <c r="K461" s="3027" t="s">
        <v>1576</v>
      </c>
      <c r="M461" s="3119" t="s">
        <v>318</v>
      </c>
    </row>
    <row r="462" spans="1:13" hidden="1" x14ac:dyDescent="0.3">
      <c r="A462" s="3022">
        <v>5080</v>
      </c>
      <c r="B462" s="3012" t="s">
        <v>2868</v>
      </c>
      <c r="C462" s="3012" t="str">
        <f t="shared" si="21"/>
        <v>5080 OCCUPATIONAL THERAPY</v>
      </c>
      <c r="D462" s="3022" t="s">
        <v>66</v>
      </c>
      <c r="E462" s="3030"/>
      <c r="F462" s="3031" t="s">
        <v>1569</v>
      </c>
      <c r="G462" s="3027" t="b">
        <f t="shared" si="22"/>
        <v>1</v>
      </c>
      <c r="H462" s="3027" t="s">
        <v>1569</v>
      </c>
      <c r="J462" s="3027" t="b">
        <f t="shared" si="23"/>
        <v>1</v>
      </c>
      <c r="K462" s="3027" t="s">
        <v>1576</v>
      </c>
      <c r="M462" s="3119" t="s">
        <v>66</v>
      </c>
    </row>
    <row r="463" spans="1:13" hidden="1" x14ac:dyDescent="0.3">
      <c r="A463" s="3022">
        <v>5100</v>
      </c>
      <c r="B463" s="3012" t="s">
        <v>2869</v>
      </c>
      <c r="C463" s="3012" t="str">
        <f t="shared" si="21"/>
        <v>5100 O/P REHAB - SMH</v>
      </c>
      <c r="D463" s="3022" t="s">
        <v>193</v>
      </c>
      <c r="E463" s="3030"/>
      <c r="F463" s="3031" t="s">
        <v>1570</v>
      </c>
      <c r="G463" s="3027" t="b">
        <f t="shared" si="22"/>
        <v>1</v>
      </c>
      <c r="H463" s="3027" t="s">
        <v>1570</v>
      </c>
      <c r="J463" s="3027" t="b">
        <f t="shared" si="23"/>
        <v>1</v>
      </c>
      <c r="K463" s="3027" t="s">
        <v>1576</v>
      </c>
      <c r="M463" s="3119" t="s">
        <v>193</v>
      </c>
    </row>
    <row r="464" spans="1:13" hidden="1" x14ac:dyDescent="0.3">
      <c r="A464" s="3022">
        <v>5110</v>
      </c>
      <c r="B464" s="3012" t="s">
        <v>2870</v>
      </c>
      <c r="C464" s="3012" t="str">
        <f t="shared" si="21"/>
        <v>5110 O/P REHAB - CLCRS</v>
      </c>
      <c r="D464" s="3022" t="s">
        <v>194</v>
      </c>
      <c r="E464" s="3030"/>
      <c r="F464" s="3031" t="s">
        <v>1571</v>
      </c>
      <c r="G464" s="3027" t="b">
        <f t="shared" si="22"/>
        <v>1</v>
      </c>
      <c r="H464" s="3027" t="s">
        <v>1571</v>
      </c>
      <c r="J464" s="3027" t="b">
        <f t="shared" si="23"/>
        <v>1</v>
      </c>
      <c r="K464" s="3027" t="s">
        <v>1576</v>
      </c>
      <c r="M464" s="3119" t="s">
        <v>194</v>
      </c>
    </row>
    <row r="465" spans="1:13" hidden="1" x14ac:dyDescent="0.3">
      <c r="A465" s="3022">
        <v>6240</v>
      </c>
      <c r="B465" s="3012" t="s">
        <v>2866</v>
      </c>
      <c r="C465" s="3012" t="str">
        <f t="shared" si="21"/>
        <v>6240 PHYSICAL THERAPY</v>
      </c>
      <c r="D465" s="3022" t="s">
        <v>280</v>
      </c>
      <c r="E465" s="3030"/>
      <c r="F465" s="3031" t="s">
        <v>1572</v>
      </c>
      <c r="G465" s="3027" t="b">
        <f t="shared" si="22"/>
        <v>1</v>
      </c>
      <c r="H465" s="3027" t="s">
        <v>1572</v>
      </c>
      <c r="J465" s="3027" t="b">
        <f t="shared" si="23"/>
        <v>1</v>
      </c>
      <c r="K465" s="3027" t="s">
        <v>1576</v>
      </c>
      <c r="M465" s="3119" t="s">
        <v>280</v>
      </c>
    </row>
    <row r="466" spans="1:13" hidden="1" x14ac:dyDescent="0.3">
      <c r="A466" s="3022">
        <v>6250</v>
      </c>
      <c r="B466" s="3012" t="s">
        <v>2876</v>
      </c>
      <c r="C466" s="3012" t="str">
        <f t="shared" si="21"/>
        <v>6250 JCC/YMCA PHYSICAL THERAPY</v>
      </c>
      <c r="D466" s="3022" t="s">
        <v>142</v>
      </c>
      <c r="E466" s="3030"/>
      <c r="F466" s="3031" t="s">
        <v>1573</v>
      </c>
      <c r="G466" s="3027" t="b">
        <f t="shared" si="22"/>
        <v>1</v>
      </c>
      <c r="H466" s="3027" t="s">
        <v>1573</v>
      </c>
      <c r="J466" s="3027" t="b">
        <f t="shared" si="23"/>
        <v>1</v>
      </c>
      <c r="K466" s="3027" t="s">
        <v>1576</v>
      </c>
      <c r="M466" s="3119" t="s">
        <v>142</v>
      </c>
    </row>
    <row r="467" spans="1:13" hidden="1" x14ac:dyDescent="0.3">
      <c r="A467" s="3022">
        <v>6300</v>
      </c>
      <c r="B467" s="3012" t="s">
        <v>2878</v>
      </c>
      <c r="C467" s="3012" t="str">
        <f t="shared" si="21"/>
        <v>6300 OPD O/P OCC THERAPY</v>
      </c>
      <c r="D467" s="3022" t="s">
        <v>67</v>
      </c>
      <c r="E467" s="3030"/>
      <c r="F467" s="3031" t="s">
        <v>1575</v>
      </c>
      <c r="G467" s="3027" t="b">
        <f t="shared" si="22"/>
        <v>1</v>
      </c>
      <c r="H467" s="3027" t="s">
        <v>1575</v>
      </c>
      <c r="J467" s="3027" t="b">
        <f t="shared" si="23"/>
        <v>1</v>
      </c>
      <c r="K467" s="3027" t="s">
        <v>1576</v>
      </c>
      <c r="M467" s="3119" t="s">
        <v>67</v>
      </c>
    </row>
    <row r="468" spans="1:13" hidden="1" x14ac:dyDescent="0.3">
      <c r="A468" s="3032">
        <v>90</v>
      </c>
      <c r="B468" s="3012" t="e">
        <v>#N/A</v>
      </c>
      <c r="C468" s="3012" t="e">
        <f t="shared" si="21"/>
        <v>#N/A</v>
      </c>
      <c r="D468" s="3032" t="s">
        <v>935</v>
      </c>
      <c r="E468" s="3030"/>
      <c r="F468" s="3016" t="s">
        <v>2609</v>
      </c>
      <c r="G468" s="3027" t="e">
        <f t="shared" si="22"/>
        <v>#N/A</v>
      </c>
      <c r="H468" s="3027" t="e">
        <v>#N/A</v>
      </c>
      <c r="J468" s="3027" t="e">
        <f t="shared" si="23"/>
        <v>#N/A</v>
      </c>
      <c r="K468" s="3027" t="e">
        <v>#N/A</v>
      </c>
      <c r="M468" s="3120" t="s">
        <v>935</v>
      </c>
    </row>
    <row r="469" spans="1:13" hidden="1" x14ac:dyDescent="0.3">
      <c r="A469" s="3022">
        <v>5040</v>
      </c>
      <c r="B469" s="3012" t="s">
        <v>2866</v>
      </c>
      <c r="C469" s="3012" t="str">
        <f t="shared" si="21"/>
        <v>5040 PHYSICAL THERAPY</v>
      </c>
      <c r="D469" s="3022" t="s">
        <v>65</v>
      </c>
      <c r="E469" s="3030"/>
      <c r="F469" s="3031" t="s">
        <v>1567</v>
      </c>
      <c r="G469" s="3027" t="b">
        <f t="shared" si="22"/>
        <v>1</v>
      </c>
      <c r="H469" s="3027" t="s">
        <v>1567</v>
      </c>
      <c r="J469" s="3027" t="b">
        <f t="shared" si="23"/>
        <v>1</v>
      </c>
      <c r="K469" s="3027" t="s">
        <v>1576</v>
      </c>
      <c r="M469" s="3119" t="s">
        <v>65</v>
      </c>
    </row>
    <row r="470" spans="1:13" hidden="1" x14ac:dyDescent="0.3">
      <c r="A470" s="3022">
        <v>5060</v>
      </c>
      <c r="B470" s="3012" t="s">
        <v>2867</v>
      </c>
      <c r="C470" s="3012" t="str">
        <f t="shared" si="21"/>
        <v>5060 REHABILITATION</v>
      </c>
      <c r="D470" s="3022" t="s">
        <v>318</v>
      </c>
      <c r="E470" s="3030"/>
      <c r="F470" s="3031" t="s">
        <v>1568</v>
      </c>
      <c r="G470" s="3027" t="b">
        <f t="shared" si="22"/>
        <v>1</v>
      </c>
      <c r="H470" s="3027" t="s">
        <v>1568</v>
      </c>
      <c r="J470" s="3027" t="b">
        <f t="shared" si="23"/>
        <v>1</v>
      </c>
      <c r="K470" s="3027" t="s">
        <v>1576</v>
      </c>
      <c r="M470" s="3119" t="s">
        <v>318</v>
      </c>
    </row>
    <row r="471" spans="1:13" hidden="1" x14ac:dyDescent="0.3">
      <c r="A471" s="3022">
        <v>5080</v>
      </c>
      <c r="B471" s="3012" t="s">
        <v>2868</v>
      </c>
      <c r="C471" s="3012" t="str">
        <f t="shared" si="21"/>
        <v>5080 OCCUPATIONAL THERAPY</v>
      </c>
      <c r="D471" s="3022" t="s">
        <v>66</v>
      </c>
      <c r="E471" s="3030"/>
      <c r="F471" s="3031" t="s">
        <v>1569</v>
      </c>
      <c r="G471" s="3027" t="b">
        <f t="shared" si="22"/>
        <v>1</v>
      </c>
      <c r="H471" s="3027" t="s">
        <v>1569</v>
      </c>
      <c r="J471" s="3027" t="b">
        <f t="shared" si="23"/>
        <v>1</v>
      </c>
      <c r="K471" s="3027" t="s">
        <v>1576</v>
      </c>
      <c r="M471" s="3119" t="s">
        <v>66</v>
      </c>
    </row>
    <row r="472" spans="1:13" hidden="1" x14ac:dyDescent="0.3">
      <c r="A472" s="3022">
        <v>5100</v>
      </c>
      <c r="B472" s="3012" t="s">
        <v>2869</v>
      </c>
      <c r="C472" s="3012" t="str">
        <f t="shared" si="21"/>
        <v>5100 O/P REHAB - SMH</v>
      </c>
      <c r="D472" s="3022" t="s">
        <v>193</v>
      </c>
      <c r="E472" s="3030"/>
      <c r="F472" s="3031" t="s">
        <v>1570</v>
      </c>
      <c r="G472" s="3027" t="b">
        <f t="shared" si="22"/>
        <v>1</v>
      </c>
      <c r="H472" s="3027" t="s">
        <v>1570</v>
      </c>
      <c r="J472" s="3027" t="b">
        <f t="shared" si="23"/>
        <v>1</v>
      </c>
      <c r="K472" s="3027" t="s">
        <v>1576</v>
      </c>
      <c r="M472" s="3119" t="s">
        <v>193</v>
      </c>
    </row>
    <row r="473" spans="1:13" hidden="1" x14ac:dyDescent="0.3">
      <c r="A473" s="3022">
        <v>5110</v>
      </c>
      <c r="B473" s="3012" t="s">
        <v>2870</v>
      </c>
      <c r="C473" s="3012" t="str">
        <f t="shared" si="21"/>
        <v>5110 O/P REHAB - CLCRS</v>
      </c>
      <c r="D473" s="3022" t="s">
        <v>194</v>
      </c>
      <c r="E473" s="3030"/>
      <c r="F473" s="3031" t="s">
        <v>1571</v>
      </c>
      <c r="G473" s="3027" t="b">
        <f t="shared" si="22"/>
        <v>1</v>
      </c>
      <c r="H473" s="3027" t="s">
        <v>1571</v>
      </c>
      <c r="J473" s="3027" t="b">
        <f t="shared" si="23"/>
        <v>1</v>
      </c>
      <c r="K473" s="3027" t="s">
        <v>1576</v>
      </c>
      <c r="M473" s="3119" t="s">
        <v>194</v>
      </c>
    </row>
    <row r="474" spans="1:13" hidden="1" x14ac:dyDescent="0.3">
      <c r="A474" s="3022">
        <v>6240</v>
      </c>
      <c r="B474" s="3012" t="s">
        <v>2866</v>
      </c>
      <c r="C474" s="3012" t="str">
        <f t="shared" si="21"/>
        <v>6240 PHYSICAL THERAPY</v>
      </c>
      <c r="D474" s="3022" t="s">
        <v>280</v>
      </c>
      <c r="E474" s="3030"/>
      <c r="F474" s="3031" t="s">
        <v>1572</v>
      </c>
      <c r="G474" s="3027" t="b">
        <f t="shared" si="22"/>
        <v>1</v>
      </c>
      <c r="H474" s="3027" t="s">
        <v>1572</v>
      </c>
      <c r="J474" s="3027" t="b">
        <f t="shared" si="23"/>
        <v>1</v>
      </c>
      <c r="K474" s="3027" t="s">
        <v>1576</v>
      </c>
      <c r="M474" s="3119" t="s">
        <v>280</v>
      </c>
    </row>
    <row r="475" spans="1:13" hidden="1" x14ac:dyDescent="0.3">
      <c r="A475" s="3022">
        <v>6250</v>
      </c>
      <c r="B475" s="3012" t="s">
        <v>2876</v>
      </c>
      <c r="C475" s="3012" t="str">
        <f t="shared" si="21"/>
        <v>6250 JCC/YMCA PHYSICAL THERAPY</v>
      </c>
      <c r="D475" s="3022" t="s">
        <v>142</v>
      </c>
      <c r="E475" s="3030"/>
      <c r="F475" s="3031" t="s">
        <v>1573</v>
      </c>
      <c r="G475" s="3027" t="b">
        <f t="shared" si="22"/>
        <v>1</v>
      </c>
      <c r="H475" s="3027" t="s">
        <v>1573</v>
      </c>
      <c r="J475" s="3027" t="b">
        <f t="shared" si="23"/>
        <v>1</v>
      </c>
      <c r="K475" s="3027" t="s">
        <v>1576</v>
      </c>
      <c r="M475" s="3119" t="s">
        <v>142</v>
      </c>
    </row>
    <row r="476" spans="1:13" hidden="1" x14ac:dyDescent="0.3">
      <c r="A476" s="3022">
        <v>6260</v>
      </c>
      <c r="B476" s="3012" t="e">
        <v>#N/A</v>
      </c>
      <c r="C476" s="3012" t="e">
        <f t="shared" si="21"/>
        <v>#N/A</v>
      </c>
      <c r="D476" s="3022" t="s">
        <v>608</v>
      </c>
      <c r="E476" s="3030"/>
      <c r="F476" s="3033" t="s">
        <v>1574</v>
      </c>
      <c r="G476" s="3027" t="e">
        <f t="shared" si="22"/>
        <v>#N/A</v>
      </c>
      <c r="H476" s="3027" t="e">
        <v>#N/A</v>
      </c>
      <c r="J476" s="3027" t="e">
        <f t="shared" si="23"/>
        <v>#N/A</v>
      </c>
      <c r="K476" s="3027" t="e">
        <v>#N/A</v>
      </c>
      <c r="M476" s="3119" t="s">
        <v>608</v>
      </c>
    </row>
    <row r="477" spans="1:13" hidden="1" x14ac:dyDescent="0.3">
      <c r="A477" s="3022">
        <v>6300</v>
      </c>
      <c r="B477" s="3012" t="s">
        <v>2878</v>
      </c>
      <c r="C477" s="3012" t="str">
        <f t="shared" si="21"/>
        <v>6300 OPD O/P OCC THERAPY</v>
      </c>
      <c r="D477" s="3022" t="s">
        <v>67</v>
      </c>
      <c r="E477" s="3030"/>
      <c r="F477" s="3031" t="s">
        <v>1575</v>
      </c>
      <c r="G477" s="3027" t="b">
        <f t="shared" si="22"/>
        <v>1</v>
      </c>
      <c r="H477" s="3027" t="s">
        <v>1575</v>
      </c>
      <c r="J477" s="3027" t="b">
        <f t="shared" si="23"/>
        <v>1</v>
      </c>
      <c r="K477" s="3027" t="s">
        <v>1576</v>
      </c>
      <c r="M477" s="3119" t="s">
        <v>67</v>
      </c>
    </row>
    <row r="478" spans="1:13" hidden="1" x14ac:dyDescent="0.3">
      <c r="A478" s="3032">
        <v>90</v>
      </c>
      <c r="B478" s="3012" t="e">
        <v>#N/A</v>
      </c>
      <c r="C478" s="3012" t="e">
        <f t="shared" si="21"/>
        <v>#N/A</v>
      </c>
      <c r="D478" s="3032" t="s">
        <v>936</v>
      </c>
      <c r="E478" s="3030"/>
      <c r="F478" s="3016" t="s">
        <v>2610</v>
      </c>
      <c r="G478" s="3027" t="e">
        <f t="shared" si="22"/>
        <v>#N/A</v>
      </c>
      <c r="H478" s="3027" t="e">
        <v>#N/A</v>
      </c>
      <c r="J478" s="3027" t="e">
        <f t="shared" si="23"/>
        <v>#N/A</v>
      </c>
      <c r="K478" s="3027" t="e">
        <v>#N/A</v>
      </c>
      <c r="M478" s="3120" t="s">
        <v>936</v>
      </c>
    </row>
    <row r="479" spans="1:13" hidden="1" x14ac:dyDescent="0.3">
      <c r="A479" s="3022" t="e">
        <v>#VALUE!</v>
      </c>
      <c r="B479" s="3012" t="e">
        <v>#VALUE!</v>
      </c>
      <c r="C479" s="3012" t="e">
        <f t="shared" si="21"/>
        <v>#VALUE!</v>
      </c>
      <c r="D479" s="3022"/>
      <c r="E479" s="3030"/>
      <c r="F479" s="3034"/>
      <c r="G479" s="3027" t="e">
        <f t="shared" si="22"/>
        <v>#VALUE!</v>
      </c>
      <c r="H479" s="3027" t="e">
        <v>#VALUE!</v>
      </c>
      <c r="J479" s="3027" t="e">
        <f t="shared" si="23"/>
        <v>#VALUE!</v>
      </c>
      <c r="K479" s="3027" t="e">
        <v>#VALUE!</v>
      </c>
      <c r="M479" s="3119"/>
    </row>
    <row r="480" spans="1:13" hidden="1" x14ac:dyDescent="0.3">
      <c r="A480" s="3032">
        <v>90</v>
      </c>
      <c r="B480" s="3012" t="e">
        <v>#N/A</v>
      </c>
      <c r="C480" s="3012" t="e">
        <f t="shared" si="21"/>
        <v>#N/A</v>
      </c>
      <c r="D480" s="3032" t="s">
        <v>143</v>
      </c>
      <c r="E480" s="3035"/>
      <c r="F480" s="3036" t="s">
        <v>143</v>
      </c>
      <c r="G480" s="3027" t="e">
        <f t="shared" si="22"/>
        <v>#N/A</v>
      </c>
      <c r="H480" s="3027" t="e">
        <v>#N/A</v>
      </c>
      <c r="J480" s="3027" t="e">
        <f t="shared" si="23"/>
        <v>#N/A</v>
      </c>
      <c r="K480" s="3027" t="e">
        <v>#N/A</v>
      </c>
      <c r="M480" s="3120" t="s">
        <v>143</v>
      </c>
    </row>
    <row r="481" spans="1:13" hidden="1" x14ac:dyDescent="0.3">
      <c r="A481" s="3027" t="e">
        <v>#VALUE!</v>
      </c>
      <c r="B481" s="3012" t="e">
        <v>#VALUE!</v>
      </c>
      <c r="C481" s="3012" t="e">
        <f t="shared" si="21"/>
        <v>#VALUE!</v>
      </c>
      <c r="F481" s="3090"/>
      <c r="G481" s="3027" t="e">
        <f t="shared" si="22"/>
        <v>#VALUE!</v>
      </c>
      <c r="H481" s="3027" t="e">
        <v>#VALUE!</v>
      </c>
      <c r="J481" s="3027" t="e">
        <f t="shared" si="23"/>
        <v>#VALUE!</v>
      </c>
      <c r="K481" s="3027" t="e">
        <v>#VALUE!</v>
      </c>
    </row>
    <row r="482" spans="1:13" hidden="1" x14ac:dyDescent="0.3">
      <c r="A482" s="3014" t="e">
        <v>#VALUE!</v>
      </c>
      <c r="B482" s="3012" t="e">
        <v>#VALUE!</v>
      </c>
      <c r="C482" s="3012" t="e">
        <f t="shared" si="21"/>
        <v>#VALUE!</v>
      </c>
      <c r="D482" s="3014" t="s">
        <v>144</v>
      </c>
      <c r="E482" s="3014"/>
      <c r="F482" s="3048"/>
      <c r="G482" s="3027" t="e">
        <f t="shared" si="22"/>
        <v>#VALUE!</v>
      </c>
      <c r="H482" s="3027" t="e">
        <v>#VALUE!</v>
      </c>
      <c r="J482" s="3027" t="e">
        <f t="shared" si="23"/>
        <v>#VALUE!</v>
      </c>
      <c r="K482" s="3027" t="e">
        <v>#VALUE!</v>
      </c>
      <c r="M482" s="3117" t="s">
        <v>144</v>
      </c>
    </row>
    <row r="483" spans="1:13" hidden="1" x14ac:dyDescent="0.3">
      <c r="A483" s="3022">
        <v>4000</v>
      </c>
      <c r="B483" s="3012" t="s">
        <v>2794</v>
      </c>
      <c r="C483" s="3012" t="str">
        <f t="shared" si="21"/>
        <v>4000 ULTRASOUND</v>
      </c>
      <c r="D483" s="3022" t="s">
        <v>68</v>
      </c>
      <c r="E483" s="3030"/>
      <c r="F483" s="3031" t="s">
        <v>1577</v>
      </c>
      <c r="G483" s="3027" t="b">
        <f t="shared" si="22"/>
        <v>1</v>
      </c>
      <c r="H483" s="3027" t="s">
        <v>1577</v>
      </c>
      <c r="J483" s="3027" t="b">
        <f t="shared" si="23"/>
        <v>1</v>
      </c>
      <c r="K483" s="3027" t="s">
        <v>1587</v>
      </c>
      <c r="M483" s="3119" t="s">
        <v>68</v>
      </c>
    </row>
    <row r="484" spans="1:13" hidden="1" x14ac:dyDescent="0.3">
      <c r="A484" s="3022">
        <v>4020</v>
      </c>
      <c r="B484" s="3012" t="s">
        <v>2795</v>
      </c>
      <c r="C484" s="3012" t="str">
        <f t="shared" si="21"/>
        <v>4020 CT SCANS</v>
      </c>
      <c r="D484" s="3022" t="s">
        <v>69</v>
      </c>
      <c r="E484" s="3030"/>
      <c r="F484" s="3031" t="s">
        <v>1578</v>
      </c>
      <c r="G484" s="3027" t="b">
        <f t="shared" si="22"/>
        <v>1</v>
      </c>
      <c r="H484" s="3027" t="s">
        <v>1578</v>
      </c>
      <c r="J484" s="3027" t="b">
        <f t="shared" si="23"/>
        <v>1</v>
      </c>
      <c r="K484" s="3027" t="s">
        <v>1587</v>
      </c>
      <c r="M484" s="3119" t="s">
        <v>69</v>
      </c>
    </row>
    <row r="485" spans="1:13" hidden="1" x14ac:dyDescent="0.3">
      <c r="A485" s="3022">
        <v>4040</v>
      </c>
      <c r="B485" s="3012" t="s">
        <v>2796</v>
      </c>
      <c r="C485" s="3012" t="str">
        <f t="shared" si="21"/>
        <v>4040 DIAGNOSTIC X-RAY</v>
      </c>
      <c r="D485" s="3022" t="s">
        <v>70</v>
      </c>
      <c r="E485" s="3030"/>
      <c r="F485" s="3031" t="s">
        <v>1579</v>
      </c>
      <c r="G485" s="3027" t="b">
        <f t="shared" si="22"/>
        <v>1</v>
      </c>
      <c r="H485" s="3027" t="s">
        <v>1579</v>
      </c>
      <c r="J485" s="3027" t="b">
        <f t="shared" si="23"/>
        <v>1</v>
      </c>
      <c r="K485" s="3027" t="s">
        <v>1587</v>
      </c>
      <c r="M485" s="3119" t="s">
        <v>70</v>
      </c>
    </row>
    <row r="486" spans="1:13" hidden="1" x14ac:dyDescent="0.3">
      <c r="A486" s="3022">
        <v>4050</v>
      </c>
      <c r="B486" s="3012" t="s">
        <v>2797</v>
      </c>
      <c r="C486" s="3012" t="str">
        <f t="shared" si="21"/>
        <v>4050 ANGIOGRAPHY</v>
      </c>
      <c r="D486" s="3022" t="s">
        <v>71</v>
      </c>
      <c r="E486" s="3030"/>
      <c r="F486" s="3031" t="s">
        <v>1580</v>
      </c>
      <c r="G486" s="3027" t="b">
        <f t="shared" si="22"/>
        <v>1</v>
      </c>
      <c r="H486" s="3027" t="s">
        <v>1580</v>
      </c>
      <c r="J486" s="3027" t="b">
        <f t="shared" si="23"/>
        <v>1</v>
      </c>
      <c r="K486" s="3027" t="s">
        <v>1587</v>
      </c>
      <c r="M486" s="3119" t="s">
        <v>71</v>
      </c>
    </row>
    <row r="487" spans="1:13" hidden="1" x14ac:dyDescent="0.3">
      <c r="A487" s="3022">
        <v>4060</v>
      </c>
      <c r="B487" s="3012" t="s">
        <v>2798</v>
      </c>
      <c r="C487" s="3012" t="str">
        <f t="shared" si="21"/>
        <v>4060 NUCLEAR MEDICINE</v>
      </c>
      <c r="D487" s="3022" t="s">
        <v>72</v>
      </c>
      <c r="E487" s="3030"/>
      <c r="F487" s="3031" t="s">
        <v>1581</v>
      </c>
      <c r="G487" s="3027" t="b">
        <f t="shared" si="22"/>
        <v>1</v>
      </c>
      <c r="H487" s="3027" t="s">
        <v>1581</v>
      </c>
      <c r="J487" s="3027" t="b">
        <f t="shared" si="23"/>
        <v>1</v>
      </c>
      <c r="K487" s="3027" t="s">
        <v>1587</v>
      </c>
      <c r="M487" s="3119" t="s">
        <v>72</v>
      </c>
    </row>
    <row r="488" spans="1:13" hidden="1" x14ac:dyDescent="0.3">
      <c r="A488" s="3022">
        <v>4070</v>
      </c>
      <c r="B488" s="3012" t="s">
        <v>1946</v>
      </c>
      <c r="C488" s="3012" t="str">
        <f t="shared" si="21"/>
        <v>4070 NSURG RADIOLOGY</v>
      </c>
      <c r="D488" s="3022" t="s">
        <v>1203</v>
      </c>
      <c r="E488" s="3030"/>
      <c r="F488" s="3031" t="s">
        <v>1582</v>
      </c>
      <c r="G488" s="3027" t="b">
        <f t="shared" si="22"/>
        <v>1</v>
      </c>
      <c r="H488" s="3027" t="s">
        <v>1582</v>
      </c>
      <c r="J488" s="3027" t="b">
        <f t="shared" si="23"/>
        <v>1</v>
      </c>
      <c r="K488" s="3027" t="s">
        <v>1587</v>
      </c>
      <c r="M488" s="3119" t="s">
        <v>1203</v>
      </c>
    </row>
    <row r="489" spans="1:13" hidden="1" x14ac:dyDescent="0.3">
      <c r="A489" s="3022">
        <v>4080</v>
      </c>
      <c r="B489" s="3012" t="s">
        <v>2799</v>
      </c>
      <c r="C489" s="3012" t="str">
        <f t="shared" si="21"/>
        <v>4080 MAGNETIC RES IMAGING</v>
      </c>
      <c r="D489" s="3022" t="s">
        <v>73</v>
      </c>
      <c r="E489" s="3030"/>
      <c r="F489" s="3031" t="s">
        <v>1583</v>
      </c>
      <c r="G489" s="3027" t="b">
        <f t="shared" si="22"/>
        <v>1</v>
      </c>
      <c r="H489" s="3027" t="s">
        <v>1583</v>
      </c>
      <c r="J489" s="3027" t="b">
        <f t="shared" si="23"/>
        <v>1</v>
      </c>
      <c r="K489" s="3027" t="s">
        <v>1587</v>
      </c>
      <c r="M489" s="3119" t="s">
        <v>73</v>
      </c>
    </row>
    <row r="490" spans="1:13" hidden="1" x14ac:dyDescent="0.3">
      <c r="A490" s="3022">
        <v>4090</v>
      </c>
      <c r="B490" s="3012" t="s">
        <v>2800</v>
      </c>
      <c r="C490" s="3012" t="str">
        <f t="shared" si="21"/>
        <v>4090 IMAGING RIVER ROAD</v>
      </c>
      <c r="D490" s="3022" t="s">
        <v>3846</v>
      </c>
      <c r="E490" s="3030"/>
      <c r="F490" s="3031" t="s">
        <v>3846</v>
      </c>
      <c r="G490" s="3027" t="b">
        <f t="shared" si="22"/>
        <v>1</v>
      </c>
      <c r="H490" s="3027" t="s">
        <v>3846</v>
      </c>
      <c r="J490" s="3027" t="b">
        <f t="shared" si="23"/>
        <v>1</v>
      </c>
      <c r="K490" s="3027" t="s">
        <v>1587</v>
      </c>
      <c r="M490" s="3119" t="s">
        <v>3846</v>
      </c>
    </row>
    <row r="491" spans="1:13" hidden="1" x14ac:dyDescent="0.3">
      <c r="A491" s="3022">
        <v>4100</v>
      </c>
      <c r="B491" s="3012" t="s">
        <v>2801</v>
      </c>
      <c r="C491" s="3012" t="str">
        <f t="shared" si="21"/>
        <v>4100 RADIOLOGY-CLCROSSING</v>
      </c>
      <c r="D491" s="3022" t="s">
        <v>145</v>
      </c>
      <c r="E491" s="3030"/>
      <c r="F491" s="3031" t="s">
        <v>1584</v>
      </c>
      <c r="G491" s="3027" t="b">
        <f t="shared" si="22"/>
        <v>1</v>
      </c>
      <c r="H491" s="3027" t="s">
        <v>1584</v>
      </c>
      <c r="J491" s="3027" t="b">
        <f t="shared" si="23"/>
        <v>1</v>
      </c>
      <c r="K491" s="3027" t="s">
        <v>1587</v>
      </c>
      <c r="M491" s="3119" t="s">
        <v>145</v>
      </c>
    </row>
    <row r="492" spans="1:13" hidden="1" x14ac:dyDescent="0.3">
      <c r="A492" s="3022">
        <v>4110</v>
      </c>
      <c r="B492" s="3012" t="s">
        <v>2802</v>
      </c>
      <c r="C492" s="3012" t="str">
        <f t="shared" si="21"/>
        <v>4110 BREAST CARE CTR - IMAGING SRVS</v>
      </c>
      <c r="D492" s="3022" t="s">
        <v>478</v>
      </c>
      <c r="E492" s="3014"/>
      <c r="F492" s="3031" t="s">
        <v>1585</v>
      </c>
      <c r="G492" s="3027" t="b">
        <f t="shared" si="22"/>
        <v>1</v>
      </c>
      <c r="H492" s="3027" t="s">
        <v>1585</v>
      </c>
      <c r="J492" s="3027" t="b">
        <f t="shared" si="23"/>
        <v>1</v>
      </c>
      <c r="K492" s="3027" t="s">
        <v>1587</v>
      </c>
      <c r="M492" s="3119" t="s">
        <v>478</v>
      </c>
    </row>
    <row r="493" spans="1:13" hidden="1" x14ac:dyDescent="0.3">
      <c r="A493" s="3022">
        <v>4120</v>
      </c>
      <c r="B493" s="3012" t="s">
        <v>2803</v>
      </c>
      <c r="C493" s="3012" t="str">
        <f t="shared" si="21"/>
        <v>4120 URMC IMAGING STRONG WEST</v>
      </c>
      <c r="D493" s="3022" t="s">
        <v>1050</v>
      </c>
      <c r="E493" s="3014"/>
      <c r="F493" s="3031" t="s">
        <v>1586</v>
      </c>
      <c r="G493" s="3027" t="b">
        <f t="shared" si="22"/>
        <v>1</v>
      </c>
      <c r="H493" s="3027" t="s">
        <v>1586</v>
      </c>
      <c r="J493" s="3027" t="b">
        <f t="shared" si="23"/>
        <v>1</v>
      </c>
      <c r="K493" s="3027" t="s">
        <v>1587</v>
      </c>
      <c r="M493" s="3119" t="s">
        <v>1050</v>
      </c>
    </row>
    <row r="494" spans="1:13" hidden="1" x14ac:dyDescent="0.3">
      <c r="A494" s="3032">
        <v>100</v>
      </c>
      <c r="B494" s="3012" t="e">
        <v>#N/A</v>
      </c>
      <c r="C494" s="3012" t="e">
        <f t="shared" si="21"/>
        <v>#N/A</v>
      </c>
      <c r="D494" s="3032" t="s">
        <v>937</v>
      </c>
      <c r="E494" s="3030"/>
      <c r="F494" s="3016" t="s">
        <v>2608</v>
      </c>
      <c r="G494" s="3027" t="e">
        <f t="shared" si="22"/>
        <v>#N/A</v>
      </c>
      <c r="H494" s="3027" t="e">
        <v>#N/A</v>
      </c>
      <c r="J494" s="3027" t="e">
        <f t="shared" si="23"/>
        <v>#N/A</v>
      </c>
      <c r="K494" s="3027" t="e">
        <v>#N/A</v>
      </c>
      <c r="M494" s="3120" t="s">
        <v>937</v>
      </c>
    </row>
    <row r="495" spans="1:13" hidden="1" x14ac:dyDescent="0.3">
      <c r="A495" s="3022">
        <v>4000</v>
      </c>
      <c r="B495" s="3012" t="s">
        <v>2794</v>
      </c>
      <c r="C495" s="3012" t="str">
        <f t="shared" si="21"/>
        <v>4000 ULTRASOUND</v>
      </c>
      <c r="D495" s="3022" t="s">
        <v>68</v>
      </c>
      <c r="E495" s="3030"/>
      <c r="F495" s="3031" t="s">
        <v>1577</v>
      </c>
      <c r="G495" s="3027" t="b">
        <f t="shared" si="22"/>
        <v>1</v>
      </c>
      <c r="H495" s="3027" t="s">
        <v>1577</v>
      </c>
      <c r="J495" s="3027" t="b">
        <f t="shared" si="23"/>
        <v>1</v>
      </c>
      <c r="K495" s="3027" t="s">
        <v>1587</v>
      </c>
      <c r="M495" s="3119" t="s">
        <v>68</v>
      </c>
    </row>
    <row r="496" spans="1:13" hidden="1" x14ac:dyDescent="0.3">
      <c r="A496" s="3022">
        <v>4020</v>
      </c>
      <c r="B496" s="3012" t="s">
        <v>2795</v>
      </c>
      <c r="C496" s="3012" t="str">
        <f t="shared" si="21"/>
        <v>4020 CT SCANS</v>
      </c>
      <c r="D496" s="3022" t="s">
        <v>69</v>
      </c>
      <c r="E496" s="3030"/>
      <c r="F496" s="3031" t="s">
        <v>1578</v>
      </c>
      <c r="G496" s="3027" t="b">
        <f t="shared" si="22"/>
        <v>1</v>
      </c>
      <c r="H496" s="3027" t="s">
        <v>1578</v>
      </c>
      <c r="J496" s="3027" t="b">
        <f t="shared" si="23"/>
        <v>1</v>
      </c>
      <c r="K496" s="3027" t="s">
        <v>1587</v>
      </c>
      <c r="M496" s="3119" t="s">
        <v>69</v>
      </c>
    </row>
    <row r="497" spans="1:13" hidden="1" x14ac:dyDescent="0.3">
      <c r="A497" s="3022">
        <v>4040</v>
      </c>
      <c r="B497" s="3012" t="s">
        <v>2796</v>
      </c>
      <c r="C497" s="3012" t="str">
        <f t="shared" si="21"/>
        <v>4040 DIAGNOSTIC X-RAY</v>
      </c>
      <c r="D497" s="3022" t="s">
        <v>70</v>
      </c>
      <c r="E497" s="3030"/>
      <c r="F497" s="3031" t="s">
        <v>1579</v>
      </c>
      <c r="G497" s="3027" t="b">
        <f t="shared" si="22"/>
        <v>1</v>
      </c>
      <c r="H497" s="3027" t="s">
        <v>1579</v>
      </c>
      <c r="J497" s="3027" t="b">
        <f t="shared" si="23"/>
        <v>1</v>
      </c>
      <c r="K497" s="3027" t="s">
        <v>1587</v>
      </c>
      <c r="M497" s="3119" t="s">
        <v>70</v>
      </c>
    </row>
    <row r="498" spans="1:13" hidden="1" x14ac:dyDescent="0.3">
      <c r="A498" s="3022">
        <v>4050</v>
      </c>
      <c r="B498" s="3012" t="s">
        <v>2797</v>
      </c>
      <c r="C498" s="3012" t="str">
        <f t="shared" si="21"/>
        <v>4050 ANGIOGRAPHY</v>
      </c>
      <c r="D498" s="3022" t="s">
        <v>71</v>
      </c>
      <c r="E498" s="3030"/>
      <c r="F498" s="3031" t="s">
        <v>1580</v>
      </c>
      <c r="G498" s="3027" t="b">
        <f t="shared" si="22"/>
        <v>1</v>
      </c>
      <c r="H498" s="3027" t="s">
        <v>1580</v>
      </c>
      <c r="J498" s="3027" t="b">
        <f t="shared" si="23"/>
        <v>1</v>
      </c>
      <c r="K498" s="3027" t="s">
        <v>1587</v>
      </c>
      <c r="M498" s="3119" t="s">
        <v>71</v>
      </c>
    </row>
    <row r="499" spans="1:13" hidden="1" x14ac:dyDescent="0.3">
      <c r="A499" s="3022">
        <v>4060</v>
      </c>
      <c r="B499" s="3012" t="s">
        <v>2798</v>
      </c>
      <c r="C499" s="3012" t="str">
        <f t="shared" si="21"/>
        <v>4060 NUCLEAR MEDICINE</v>
      </c>
      <c r="D499" s="3022" t="s">
        <v>72</v>
      </c>
      <c r="E499" s="3030"/>
      <c r="F499" s="3031" t="s">
        <v>1581</v>
      </c>
      <c r="G499" s="3027" t="b">
        <f t="shared" si="22"/>
        <v>1</v>
      </c>
      <c r="H499" s="3027" t="s">
        <v>1581</v>
      </c>
      <c r="J499" s="3027" t="b">
        <f t="shared" si="23"/>
        <v>1</v>
      </c>
      <c r="K499" s="3027" t="s">
        <v>1587</v>
      </c>
      <c r="M499" s="3119" t="s">
        <v>72</v>
      </c>
    </row>
    <row r="500" spans="1:13" hidden="1" x14ac:dyDescent="0.3">
      <c r="A500" s="3022">
        <v>4070</v>
      </c>
      <c r="B500" s="3012" t="s">
        <v>1946</v>
      </c>
      <c r="C500" s="3012" t="str">
        <f t="shared" si="21"/>
        <v>4070 NSURG RADIOLOGY</v>
      </c>
      <c r="D500" s="3022" t="s">
        <v>1203</v>
      </c>
      <c r="E500" s="3030"/>
      <c r="F500" s="3031" t="s">
        <v>1582</v>
      </c>
      <c r="G500" s="3027" t="b">
        <f t="shared" si="22"/>
        <v>1</v>
      </c>
      <c r="H500" s="3027" t="s">
        <v>1582</v>
      </c>
      <c r="J500" s="3027" t="b">
        <f t="shared" si="23"/>
        <v>1</v>
      </c>
      <c r="K500" s="3027" t="s">
        <v>1587</v>
      </c>
      <c r="M500" s="3119" t="s">
        <v>1203</v>
      </c>
    </row>
    <row r="501" spans="1:13" hidden="1" x14ac:dyDescent="0.3">
      <c r="A501" s="3022">
        <v>4080</v>
      </c>
      <c r="B501" s="3012" t="s">
        <v>2799</v>
      </c>
      <c r="C501" s="3012" t="str">
        <f t="shared" si="21"/>
        <v>4080 MAGNETIC RES IMAGING</v>
      </c>
      <c r="D501" s="3022" t="s">
        <v>73</v>
      </c>
      <c r="E501" s="3030"/>
      <c r="F501" s="3031" t="s">
        <v>1583</v>
      </c>
      <c r="G501" s="3027" t="b">
        <f t="shared" si="22"/>
        <v>1</v>
      </c>
      <c r="H501" s="3027" t="s">
        <v>1583</v>
      </c>
      <c r="J501" s="3027" t="b">
        <f t="shared" si="23"/>
        <v>1</v>
      </c>
      <c r="K501" s="3027" t="s">
        <v>1587</v>
      </c>
      <c r="M501" s="3119" t="s">
        <v>73</v>
      </c>
    </row>
    <row r="502" spans="1:13" hidden="1" x14ac:dyDescent="0.3">
      <c r="A502" s="3022">
        <v>4090</v>
      </c>
      <c r="B502" s="3012" t="s">
        <v>2800</v>
      </c>
      <c r="C502" s="3012" t="str">
        <f t="shared" si="21"/>
        <v>4090 IMAGING RIVER ROAD</v>
      </c>
      <c r="D502" s="3022" t="s">
        <v>3846</v>
      </c>
      <c r="E502" s="3030"/>
      <c r="F502" s="3031" t="s">
        <v>3846</v>
      </c>
      <c r="G502" s="3027" t="b">
        <f t="shared" si="22"/>
        <v>1</v>
      </c>
      <c r="H502" s="3027" t="s">
        <v>3846</v>
      </c>
      <c r="J502" s="3027" t="b">
        <f t="shared" si="23"/>
        <v>1</v>
      </c>
      <c r="K502" s="3027" t="s">
        <v>1587</v>
      </c>
      <c r="M502" s="3119" t="s">
        <v>3846</v>
      </c>
    </row>
    <row r="503" spans="1:13" hidden="1" x14ac:dyDescent="0.3">
      <c r="A503" s="3022">
        <v>4100</v>
      </c>
      <c r="B503" s="3012" t="s">
        <v>2801</v>
      </c>
      <c r="C503" s="3012" t="str">
        <f t="shared" si="21"/>
        <v>4100 RADIOLOGY-CLCROSSING</v>
      </c>
      <c r="D503" s="3022" t="s">
        <v>145</v>
      </c>
      <c r="E503" s="3030"/>
      <c r="F503" s="3031" t="s">
        <v>1584</v>
      </c>
      <c r="G503" s="3027" t="b">
        <f t="shared" si="22"/>
        <v>1</v>
      </c>
      <c r="H503" s="3027" t="s">
        <v>1584</v>
      </c>
      <c r="J503" s="3027" t="b">
        <f t="shared" si="23"/>
        <v>1</v>
      </c>
      <c r="K503" s="3027" t="s">
        <v>1587</v>
      </c>
      <c r="M503" s="3119" t="s">
        <v>145</v>
      </c>
    </row>
    <row r="504" spans="1:13" hidden="1" x14ac:dyDescent="0.3">
      <c r="A504" s="3022">
        <v>4110</v>
      </c>
      <c r="B504" s="3012" t="s">
        <v>2802</v>
      </c>
      <c r="C504" s="3012" t="str">
        <f t="shared" si="21"/>
        <v>4110 BREAST CARE CTR - IMAGING SRVS</v>
      </c>
      <c r="D504" s="3022" t="s">
        <v>478</v>
      </c>
      <c r="E504" s="3014"/>
      <c r="F504" s="3031" t="s">
        <v>1585</v>
      </c>
      <c r="G504" s="3027" t="b">
        <f t="shared" si="22"/>
        <v>1</v>
      </c>
      <c r="H504" s="3027" t="s">
        <v>1585</v>
      </c>
      <c r="J504" s="3027" t="b">
        <f t="shared" si="23"/>
        <v>1</v>
      </c>
      <c r="K504" s="3027" t="s">
        <v>1587</v>
      </c>
      <c r="M504" s="3119" t="s">
        <v>478</v>
      </c>
    </row>
    <row r="505" spans="1:13" hidden="1" x14ac:dyDescent="0.3">
      <c r="A505" s="3022">
        <v>4120</v>
      </c>
      <c r="B505" s="3012" t="s">
        <v>2803</v>
      </c>
      <c r="C505" s="3012" t="str">
        <f t="shared" si="21"/>
        <v>4120 URMC IMAGING STRONG WEST</v>
      </c>
      <c r="D505" s="3022" t="s">
        <v>1050</v>
      </c>
      <c r="E505" s="3014"/>
      <c r="F505" s="3031" t="s">
        <v>1586</v>
      </c>
      <c r="G505" s="3027" t="b">
        <f t="shared" si="22"/>
        <v>1</v>
      </c>
      <c r="H505" s="3027" t="s">
        <v>1586</v>
      </c>
      <c r="J505" s="3027" t="b">
        <f t="shared" si="23"/>
        <v>1</v>
      </c>
      <c r="K505" s="3027" t="s">
        <v>1587</v>
      </c>
      <c r="M505" s="3119" t="s">
        <v>1050</v>
      </c>
    </row>
    <row r="506" spans="1:13" hidden="1" x14ac:dyDescent="0.3">
      <c r="A506" s="3032">
        <v>100</v>
      </c>
      <c r="B506" s="3012" t="e">
        <v>#N/A</v>
      </c>
      <c r="C506" s="3012" t="e">
        <f t="shared" si="21"/>
        <v>#N/A</v>
      </c>
      <c r="D506" s="3032" t="s">
        <v>938</v>
      </c>
      <c r="E506" s="3030"/>
      <c r="F506" s="3016" t="s">
        <v>2609</v>
      </c>
      <c r="G506" s="3027" t="e">
        <f t="shared" si="22"/>
        <v>#N/A</v>
      </c>
      <c r="H506" s="3027" t="e">
        <v>#N/A</v>
      </c>
      <c r="J506" s="3027" t="e">
        <f t="shared" si="23"/>
        <v>#N/A</v>
      </c>
      <c r="K506" s="3027" t="e">
        <v>#N/A</v>
      </c>
      <c r="M506" s="3120" t="s">
        <v>938</v>
      </c>
    </row>
    <row r="507" spans="1:13" hidden="1" x14ac:dyDescent="0.3">
      <c r="A507" s="3022">
        <v>4000</v>
      </c>
      <c r="B507" s="3012" t="s">
        <v>2794</v>
      </c>
      <c r="C507" s="3012" t="str">
        <f t="shared" si="21"/>
        <v>4000 ULTRASOUND</v>
      </c>
      <c r="D507" s="3022" t="s">
        <v>68</v>
      </c>
      <c r="E507" s="3030"/>
      <c r="F507" s="3031" t="s">
        <v>1577</v>
      </c>
      <c r="G507" s="3027" t="b">
        <f t="shared" si="22"/>
        <v>1</v>
      </c>
      <c r="H507" s="3027" t="s">
        <v>1577</v>
      </c>
      <c r="J507" s="3027" t="b">
        <f t="shared" si="23"/>
        <v>1</v>
      </c>
      <c r="K507" s="3027" t="s">
        <v>1587</v>
      </c>
      <c r="M507" s="3119" t="s">
        <v>68</v>
      </c>
    </row>
    <row r="508" spans="1:13" hidden="1" x14ac:dyDescent="0.3">
      <c r="A508" s="3022">
        <v>4020</v>
      </c>
      <c r="B508" s="3012" t="s">
        <v>2795</v>
      </c>
      <c r="C508" s="3012" t="str">
        <f t="shared" si="21"/>
        <v>4020 CT SCANS</v>
      </c>
      <c r="D508" s="3022" t="s">
        <v>69</v>
      </c>
      <c r="E508" s="3030"/>
      <c r="F508" s="3031" t="s">
        <v>1578</v>
      </c>
      <c r="G508" s="3027" t="b">
        <f t="shared" si="22"/>
        <v>1</v>
      </c>
      <c r="H508" s="3027" t="s">
        <v>1578</v>
      </c>
      <c r="J508" s="3027" t="b">
        <f t="shared" si="23"/>
        <v>1</v>
      </c>
      <c r="K508" s="3027" t="s">
        <v>1587</v>
      </c>
      <c r="M508" s="3119" t="s">
        <v>69</v>
      </c>
    </row>
    <row r="509" spans="1:13" hidden="1" x14ac:dyDescent="0.3">
      <c r="A509" s="3022">
        <v>4040</v>
      </c>
      <c r="B509" s="3012" t="s">
        <v>2796</v>
      </c>
      <c r="C509" s="3012" t="str">
        <f t="shared" si="21"/>
        <v>4040 DIAGNOSTIC X-RAY</v>
      </c>
      <c r="D509" s="3022" t="s">
        <v>70</v>
      </c>
      <c r="E509" s="3030"/>
      <c r="F509" s="3031" t="s">
        <v>1579</v>
      </c>
      <c r="G509" s="3027" t="b">
        <f t="shared" si="22"/>
        <v>1</v>
      </c>
      <c r="H509" s="3027" t="s">
        <v>1579</v>
      </c>
      <c r="J509" s="3027" t="b">
        <f t="shared" si="23"/>
        <v>1</v>
      </c>
      <c r="K509" s="3027" t="s">
        <v>1587</v>
      </c>
      <c r="M509" s="3119" t="s">
        <v>70</v>
      </c>
    </row>
    <row r="510" spans="1:13" hidden="1" x14ac:dyDescent="0.3">
      <c r="A510" s="3022">
        <v>4050</v>
      </c>
      <c r="B510" s="3012" t="s">
        <v>2797</v>
      </c>
      <c r="C510" s="3012" t="str">
        <f t="shared" si="21"/>
        <v>4050 ANGIOGRAPHY</v>
      </c>
      <c r="D510" s="3022" t="s">
        <v>71</v>
      </c>
      <c r="E510" s="3030"/>
      <c r="F510" s="3031" t="s">
        <v>1580</v>
      </c>
      <c r="G510" s="3027" t="b">
        <f t="shared" si="22"/>
        <v>1</v>
      </c>
      <c r="H510" s="3027" t="s">
        <v>1580</v>
      </c>
      <c r="J510" s="3027" t="b">
        <f t="shared" si="23"/>
        <v>1</v>
      </c>
      <c r="K510" s="3027" t="s">
        <v>1587</v>
      </c>
      <c r="M510" s="3119" t="s">
        <v>71</v>
      </c>
    </row>
    <row r="511" spans="1:13" hidden="1" x14ac:dyDescent="0.3">
      <c r="A511" s="3022">
        <v>4060</v>
      </c>
      <c r="B511" s="3012" t="s">
        <v>2798</v>
      </c>
      <c r="C511" s="3012" t="str">
        <f t="shared" si="21"/>
        <v>4060 NUCLEAR MEDICINE</v>
      </c>
      <c r="D511" s="3022" t="s">
        <v>72</v>
      </c>
      <c r="E511" s="3030"/>
      <c r="F511" s="3031" t="s">
        <v>1581</v>
      </c>
      <c r="G511" s="3027" t="b">
        <f t="shared" si="22"/>
        <v>1</v>
      </c>
      <c r="H511" s="3027" t="s">
        <v>1581</v>
      </c>
      <c r="J511" s="3027" t="b">
        <f t="shared" si="23"/>
        <v>1</v>
      </c>
      <c r="K511" s="3027" t="s">
        <v>1587</v>
      </c>
      <c r="M511" s="3119" t="s">
        <v>72</v>
      </c>
    </row>
    <row r="512" spans="1:13" hidden="1" x14ac:dyDescent="0.3">
      <c r="A512" s="3022">
        <v>4070</v>
      </c>
      <c r="B512" s="3012" t="s">
        <v>1946</v>
      </c>
      <c r="C512" s="3012" t="str">
        <f t="shared" si="21"/>
        <v>4070 NSURG RADIOLOGY</v>
      </c>
      <c r="D512" s="3022" t="s">
        <v>1203</v>
      </c>
      <c r="E512" s="3030"/>
      <c r="F512" s="3031" t="s">
        <v>1582</v>
      </c>
      <c r="G512" s="3027" t="b">
        <f t="shared" si="22"/>
        <v>1</v>
      </c>
      <c r="H512" s="3027" t="s">
        <v>1582</v>
      </c>
      <c r="J512" s="3027" t="b">
        <f t="shared" si="23"/>
        <v>1</v>
      </c>
      <c r="K512" s="3027" t="s">
        <v>1587</v>
      </c>
      <c r="M512" s="3119" t="s">
        <v>1203</v>
      </c>
    </row>
    <row r="513" spans="1:13" hidden="1" x14ac:dyDescent="0.3">
      <c r="A513" s="3022">
        <v>4080</v>
      </c>
      <c r="B513" s="3012" t="s">
        <v>2799</v>
      </c>
      <c r="C513" s="3012" t="str">
        <f t="shared" si="21"/>
        <v>4080 MAGNETIC RES IMAGING</v>
      </c>
      <c r="D513" s="3022" t="s">
        <v>73</v>
      </c>
      <c r="E513" s="3030"/>
      <c r="F513" s="3031" t="s">
        <v>1583</v>
      </c>
      <c r="G513" s="3027" t="b">
        <f t="shared" si="22"/>
        <v>1</v>
      </c>
      <c r="H513" s="3027" t="s">
        <v>1583</v>
      </c>
      <c r="J513" s="3027" t="b">
        <f t="shared" si="23"/>
        <v>1</v>
      </c>
      <c r="K513" s="3027" t="s">
        <v>1587</v>
      </c>
      <c r="M513" s="3119" t="s">
        <v>73</v>
      </c>
    </row>
    <row r="514" spans="1:13" hidden="1" x14ac:dyDescent="0.3">
      <c r="A514" s="3022">
        <v>4100</v>
      </c>
      <c r="B514" s="3012" t="s">
        <v>2801</v>
      </c>
      <c r="C514" s="3012" t="str">
        <f t="shared" si="21"/>
        <v>4100 RADIOLOGY-CLCROSSING</v>
      </c>
      <c r="D514" s="3022" t="s">
        <v>145</v>
      </c>
      <c r="E514" s="3030"/>
      <c r="F514" s="3031" t="s">
        <v>1584</v>
      </c>
      <c r="G514" s="3027" t="b">
        <f t="shared" si="22"/>
        <v>1</v>
      </c>
      <c r="H514" s="3027" t="s">
        <v>1584</v>
      </c>
      <c r="J514" s="3027" t="b">
        <f t="shared" si="23"/>
        <v>1</v>
      </c>
      <c r="K514" s="3027" t="s">
        <v>1587</v>
      </c>
      <c r="M514" s="3119" t="s">
        <v>145</v>
      </c>
    </row>
    <row r="515" spans="1:13" hidden="1" x14ac:dyDescent="0.3">
      <c r="A515" s="3022">
        <v>4110</v>
      </c>
      <c r="B515" s="3012" t="s">
        <v>2802</v>
      </c>
      <c r="C515" s="3012" t="str">
        <f t="shared" si="21"/>
        <v>4110 BREAST CARE CTR - IMAGING SRVS</v>
      </c>
      <c r="D515" s="3022" t="s">
        <v>478</v>
      </c>
      <c r="E515" s="3014"/>
      <c r="F515" s="3031" t="s">
        <v>1585</v>
      </c>
      <c r="G515" s="3027" t="b">
        <f t="shared" si="22"/>
        <v>1</v>
      </c>
      <c r="H515" s="3027" t="s">
        <v>1585</v>
      </c>
      <c r="J515" s="3027" t="b">
        <f t="shared" si="23"/>
        <v>1</v>
      </c>
      <c r="K515" s="3027" t="s">
        <v>1587</v>
      </c>
      <c r="M515" s="3119" t="s">
        <v>478</v>
      </c>
    </row>
    <row r="516" spans="1:13" hidden="1" x14ac:dyDescent="0.3">
      <c r="A516" s="3022">
        <v>4120</v>
      </c>
      <c r="B516" s="3012" t="s">
        <v>2803</v>
      </c>
      <c r="C516" s="3012" t="str">
        <f t="shared" si="21"/>
        <v>4120 URMC IMAGING STRONG WEST</v>
      </c>
      <c r="D516" s="3022" t="s">
        <v>1050</v>
      </c>
      <c r="E516" s="3014"/>
      <c r="F516" s="3031" t="s">
        <v>1586</v>
      </c>
      <c r="G516" s="3027" t="b">
        <f t="shared" si="22"/>
        <v>1</v>
      </c>
      <c r="H516" s="3027" t="s">
        <v>1586</v>
      </c>
      <c r="J516" s="3027" t="b">
        <f t="shared" si="23"/>
        <v>1</v>
      </c>
      <c r="K516" s="3027" t="s">
        <v>1587</v>
      </c>
      <c r="M516" s="3119" t="s">
        <v>1050</v>
      </c>
    </row>
    <row r="517" spans="1:13" hidden="1" x14ac:dyDescent="0.3">
      <c r="A517" s="3032">
        <v>100</v>
      </c>
      <c r="B517" s="3012" t="e">
        <v>#N/A</v>
      </c>
      <c r="C517" s="3012" t="e">
        <f t="shared" si="21"/>
        <v>#N/A</v>
      </c>
      <c r="D517" s="3032" t="s">
        <v>939</v>
      </c>
      <c r="E517" s="3030"/>
      <c r="F517" s="3016" t="s">
        <v>2610</v>
      </c>
      <c r="G517" s="3027" t="e">
        <f t="shared" si="22"/>
        <v>#N/A</v>
      </c>
      <c r="H517" s="3027" t="e">
        <v>#N/A</v>
      </c>
      <c r="J517" s="3027" t="e">
        <f t="shared" si="23"/>
        <v>#N/A</v>
      </c>
      <c r="K517" s="3027" t="e">
        <v>#N/A</v>
      </c>
      <c r="M517" s="3120" t="s">
        <v>939</v>
      </c>
    </row>
    <row r="518" spans="1:13" hidden="1" x14ac:dyDescent="0.3">
      <c r="A518" s="3022" t="e">
        <v>#VALUE!</v>
      </c>
      <c r="B518" s="3012" t="e">
        <v>#VALUE!</v>
      </c>
      <c r="C518" s="3012" t="e">
        <f t="shared" si="21"/>
        <v>#VALUE!</v>
      </c>
      <c r="D518" s="3022"/>
      <c r="E518" s="3030"/>
      <c r="F518" s="3034"/>
      <c r="G518" s="3027" t="e">
        <f t="shared" si="22"/>
        <v>#VALUE!</v>
      </c>
      <c r="H518" s="3027" t="e">
        <v>#VALUE!</v>
      </c>
      <c r="J518" s="3027" t="e">
        <f t="shared" si="23"/>
        <v>#VALUE!</v>
      </c>
      <c r="K518" s="3027" t="e">
        <v>#VALUE!</v>
      </c>
      <c r="M518" s="3119"/>
    </row>
    <row r="519" spans="1:13" hidden="1" x14ac:dyDescent="0.3">
      <c r="A519" s="3032">
        <v>100</v>
      </c>
      <c r="B519" s="3012" t="e">
        <v>#N/A</v>
      </c>
      <c r="C519" s="3012" t="e">
        <f t="shared" si="21"/>
        <v>#N/A</v>
      </c>
      <c r="D519" s="3032" t="s">
        <v>146</v>
      </c>
      <c r="E519" s="3035"/>
      <c r="F519" s="3036" t="s">
        <v>146</v>
      </c>
      <c r="G519" s="3027" t="e">
        <f t="shared" si="22"/>
        <v>#N/A</v>
      </c>
      <c r="H519" s="3027" t="e">
        <v>#N/A</v>
      </c>
      <c r="J519" s="3027" t="e">
        <f t="shared" si="23"/>
        <v>#N/A</v>
      </c>
      <c r="K519" s="3027" t="e">
        <v>#N/A</v>
      </c>
      <c r="M519" s="3120" t="s">
        <v>146</v>
      </c>
    </row>
    <row r="520" spans="1:13" hidden="1" x14ac:dyDescent="0.3">
      <c r="A520" s="3027" t="e">
        <v>#VALUE!</v>
      </c>
      <c r="B520" s="3012" t="e">
        <v>#VALUE!</v>
      </c>
      <c r="C520" s="3012" t="e">
        <f t="shared" si="21"/>
        <v>#VALUE!</v>
      </c>
      <c r="F520" s="3090"/>
      <c r="G520" s="3027" t="e">
        <f t="shared" si="22"/>
        <v>#VALUE!</v>
      </c>
      <c r="H520" s="3027" t="e">
        <v>#VALUE!</v>
      </c>
      <c r="J520" s="3027" t="e">
        <f t="shared" si="23"/>
        <v>#VALUE!</v>
      </c>
      <c r="K520" s="3027" t="e">
        <v>#VALUE!</v>
      </c>
    </row>
    <row r="521" spans="1:13" hidden="1" x14ac:dyDescent="0.3">
      <c r="A521" s="3014" t="e">
        <v>#VALUE!</v>
      </c>
      <c r="B521" s="3012" t="e">
        <v>#VALUE!</v>
      </c>
      <c r="C521" s="3012" t="e">
        <f t="shared" si="21"/>
        <v>#VALUE!</v>
      </c>
      <c r="D521" s="3014" t="s">
        <v>147</v>
      </c>
      <c r="E521" s="3014"/>
      <c r="F521" s="3048"/>
      <c r="G521" s="3027" t="e">
        <f t="shared" si="22"/>
        <v>#VALUE!</v>
      </c>
      <c r="H521" s="3027" t="e">
        <v>#VALUE!</v>
      </c>
      <c r="J521" s="3027" t="e">
        <f t="shared" si="23"/>
        <v>#VALUE!</v>
      </c>
      <c r="K521" s="3027" t="e">
        <v>#VALUE!</v>
      </c>
      <c r="M521" s="3117" t="s">
        <v>147</v>
      </c>
    </row>
    <row r="522" spans="1:13" x14ac:dyDescent="0.3">
      <c r="A522" s="3076">
        <v>1800</v>
      </c>
      <c r="B522" s="3012" t="e">
        <v>#N/A</v>
      </c>
      <c r="C522" s="3012" t="e">
        <f t="shared" si="21"/>
        <v>#N/A</v>
      </c>
      <c r="D522" s="3076" t="s">
        <v>245</v>
      </c>
      <c r="E522" s="3030"/>
      <c r="F522" s="3049"/>
      <c r="G522" s="3027" t="e">
        <f t="shared" si="22"/>
        <v>#N/A</v>
      </c>
      <c r="H522" s="3027" t="e">
        <v>#N/A</v>
      </c>
      <c r="I522" s="3155">
        <v>39</v>
      </c>
      <c r="J522" s="3027" t="e">
        <f t="shared" si="23"/>
        <v>#N/A</v>
      </c>
      <c r="K522" s="3027" t="e">
        <v>#N/A</v>
      </c>
      <c r="M522" s="3141" t="s">
        <v>245</v>
      </c>
    </row>
    <row r="523" spans="1:13" hidden="1" x14ac:dyDescent="0.3">
      <c r="A523" s="3022">
        <v>1960</v>
      </c>
      <c r="B523" s="3012" t="s">
        <v>2724</v>
      </c>
      <c r="C523" s="3012" t="str">
        <f t="shared" ref="C523:C586" si="24">CONCATENATE(A523," ",B523)</f>
        <v>1960 NS WCC6 BMT</v>
      </c>
      <c r="D523" s="3022" t="s">
        <v>1146</v>
      </c>
      <c r="E523" s="3030"/>
      <c r="F523" s="3031" t="s">
        <v>1588</v>
      </c>
      <c r="G523" s="3027" t="b">
        <f t="shared" ref="G523:G586" si="25">C523=H523</f>
        <v>1</v>
      </c>
      <c r="H523" s="3027" t="s">
        <v>1588</v>
      </c>
      <c r="J523" s="3027" t="b">
        <f t="shared" ref="J523:J525" si="26">F523=H523</f>
        <v>1</v>
      </c>
      <c r="K523" s="3027" t="s">
        <v>1598</v>
      </c>
      <c r="M523" s="3119" t="s">
        <v>1146</v>
      </c>
    </row>
    <row r="524" spans="1:13" hidden="1" x14ac:dyDescent="0.3">
      <c r="A524" s="3022">
        <v>1970</v>
      </c>
      <c r="B524" s="3012" t="s">
        <v>2725</v>
      </c>
      <c r="C524" s="3012" t="str">
        <f t="shared" si="24"/>
        <v>1970 NS WCC7 HEM/ONC</v>
      </c>
      <c r="D524" s="3022" t="s">
        <v>1147</v>
      </c>
      <c r="E524" s="3030"/>
      <c r="F524" s="3031" t="s">
        <v>1589</v>
      </c>
      <c r="G524" s="3027" t="b">
        <f t="shared" si="25"/>
        <v>1</v>
      </c>
      <c r="H524" s="3027" t="s">
        <v>1589</v>
      </c>
      <c r="J524" s="3027" t="b">
        <f t="shared" si="26"/>
        <v>1</v>
      </c>
      <c r="K524" s="3027" t="s">
        <v>1598</v>
      </c>
      <c r="M524" s="3119" t="s">
        <v>1147</v>
      </c>
    </row>
    <row r="525" spans="1:13" x14ac:dyDescent="0.3">
      <c r="A525" s="3022">
        <v>2950</v>
      </c>
      <c r="B525" s="3012" t="s">
        <v>2754</v>
      </c>
      <c r="C525" s="3012" t="str">
        <f t="shared" si="24"/>
        <v>2950 MED ONC MYERS CANCER CENTER</v>
      </c>
      <c r="D525" s="3028" t="s">
        <v>4018</v>
      </c>
      <c r="E525" s="3030"/>
      <c r="F525" s="3049" t="s">
        <v>4074</v>
      </c>
      <c r="G525" s="3027" t="b">
        <f t="shared" si="25"/>
        <v>1</v>
      </c>
      <c r="H525" s="3027" t="s">
        <v>2468</v>
      </c>
      <c r="I525" s="3155">
        <v>40</v>
      </c>
      <c r="J525" s="3027" t="b">
        <f t="shared" si="26"/>
        <v>0</v>
      </c>
      <c r="K525" s="3027" t="s">
        <v>1598</v>
      </c>
      <c r="M525" s="3118" t="s">
        <v>4018</v>
      </c>
    </row>
    <row r="526" spans="1:13" hidden="1" x14ac:dyDescent="0.3">
      <c r="A526" s="3022">
        <v>4900</v>
      </c>
      <c r="B526" s="3012" t="s">
        <v>2855</v>
      </c>
      <c r="C526" s="3012" t="str">
        <f t="shared" si="24"/>
        <v>4900 RADIATION ONCOLOGY</v>
      </c>
      <c r="D526" s="3022" t="s">
        <v>74</v>
      </c>
      <c r="E526" s="3030"/>
      <c r="F526" s="3031" t="s">
        <v>1590</v>
      </c>
      <c r="G526" s="3027" t="b">
        <f t="shared" si="25"/>
        <v>1</v>
      </c>
      <c r="H526" s="3027" t="s">
        <v>1590</v>
      </c>
      <c r="K526" s="3027" t="s">
        <v>1598</v>
      </c>
      <c r="M526" s="3119" t="s">
        <v>74</v>
      </c>
    </row>
    <row r="527" spans="1:13" hidden="1" x14ac:dyDescent="0.3">
      <c r="A527" s="3022">
        <v>4910</v>
      </c>
      <c r="B527" s="3012" t="s">
        <v>2856</v>
      </c>
      <c r="C527" s="3012" t="str">
        <f t="shared" si="24"/>
        <v>4910 SMH INFUSION CENTER at HH</v>
      </c>
      <c r="D527" s="3022" t="s">
        <v>593</v>
      </c>
      <c r="E527" s="3030"/>
      <c r="F527" s="3031" t="s">
        <v>1591</v>
      </c>
      <c r="G527" s="3027" t="b">
        <f t="shared" si="25"/>
        <v>1</v>
      </c>
      <c r="H527" s="3027" t="s">
        <v>1591</v>
      </c>
      <c r="K527" s="3027" t="s">
        <v>1598</v>
      </c>
      <c r="M527" s="3119" t="s">
        <v>593</v>
      </c>
    </row>
    <row r="528" spans="1:13" x14ac:dyDescent="0.3">
      <c r="A528" s="3022">
        <v>4920</v>
      </c>
      <c r="B528" s="3012" t="s">
        <v>1956</v>
      </c>
      <c r="C528" s="3012" t="str">
        <f t="shared" si="24"/>
        <v>4920 MEDICAL ONCOLOGY</v>
      </c>
      <c r="D528" s="3028" t="s">
        <v>1758</v>
      </c>
      <c r="E528" s="3030"/>
      <c r="F528" s="3049" t="s">
        <v>4075</v>
      </c>
      <c r="G528" s="3027" t="b">
        <f t="shared" si="25"/>
        <v>1</v>
      </c>
      <c r="H528" s="3027" t="s">
        <v>1592</v>
      </c>
      <c r="I528" s="3155">
        <v>41</v>
      </c>
      <c r="K528" s="3027" t="s">
        <v>1598</v>
      </c>
      <c r="M528" s="3118" t="s">
        <v>1758</v>
      </c>
    </row>
    <row r="529" spans="1:13" hidden="1" x14ac:dyDescent="0.3">
      <c r="A529" s="3022">
        <v>4950</v>
      </c>
      <c r="B529" s="3012" t="s">
        <v>2858</v>
      </c>
      <c r="C529" s="3012" t="str">
        <f t="shared" si="24"/>
        <v>4950 BREAST CARE CTR - ONCOLOGY SRVS</v>
      </c>
      <c r="D529" s="3022" t="s">
        <v>479</v>
      </c>
      <c r="E529" s="3030"/>
      <c r="F529" s="3031" t="s">
        <v>1593</v>
      </c>
      <c r="G529" s="3027" t="b">
        <f t="shared" si="25"/>
        <v>1</v>
      </c>
      <c r="H529" s="3027" t="s">
        <v>1593</v>
      </c>
      <c r="K529" s="3027" t="s">
        <v>1598</v>
      </c>
      <c r="M529" s="3119" t="s">
        <v>479</v>
      </c>
    </row>
    <row r="530" spans="1:13" hidden="1" x14ac:dyDescent="0.3">
      <c r="A530" s="3022">
        <v>4960</v>
      </c>
      <c r="B530" s="3012" t="s">
        <v>2859</v>
      </c>
      <c r="C530" s="3012" t="str">
        <f t="shared" si="24"/>
        <v>4960 SMH MED ONC at PLUTA</v>
      </c>
      <c r="D530" s="3022" t="s">
        <v>753</v>
      </c>
      <c r="E530" s="3030"/>
      <c r="F530" s="3031" t="s">
        <v>1594</v>
      </c>
      <c r="G530" s="3027" t="b">
        <f t="shared" si="25"/>
        <v>1</v>
      </c>
      <c r="H530" s="3027" t="s">
        <v>1594</v>
      </c>
      <c r="K530" s="3027" t="s">
        <v>1598</v>
      </c>
      <c r="M530" s="3119" t="s">
        <v>753</v>
      </c>
    </row>
    <row r="531" spans="1:13" hidden="1" x14ac:dyDescent="0.3">
      <c r="A531" s="3022">
        <v>4970</v>
      </c>
      <c r="B531" s="3012" t="s">
        <v>2860</v>
      </c>
      <c r="C531" s="3012" t="str">
        <f t="shared" si="24"/>
        <v>4970 SMH RAD ONC at PLUTA</v>
      </c>
      <c r="D531" s="3022" t="s">
        <v>754</v>
      </c>
      <c r="E531" s="3030"/>
      <c r="F531" s="3031" t="s">
        <v>1595</v>
      </c>
      <c r="G531" s="3027" t="b">
        <f t="shared" si="25"/>
        <v>1</v>
      </c>
      <c r="H531" s="3027" t="s">
        <v>1595</v>
      </c>
      <c r="K531" s="3027" t="s">
        <v>1598</v>
      </c>
      <c r="M531" s="3119" t="s">
        <v>754</v>
      </c>
    </row>
    <row r="532" spans="1:13" hidden="1" x14ac:dyDescent="0.3">
      <c r="A532" s="3022">
        <v>4980</v>
      </c>
      <c r="B532" s="3012" t="s">
        <v>2861</v>
      </c>
      <c r="C532" s="3012" t="str">
        <f t="shared" si="24"/>
        <v>4980 RAD ONC BATAVIA</v>
      </c>
      <c r="D532" s="3022" t="s">
        <v>1205</v>
      </c>
      <c r="E532" s="3030"/>
      <c r="F532" s="3031" t="s">
        <v>1596</v>
      </c>
      <c r="G532" s="3027" t="b">
        <f t="shared" si="25"/>
        <v>1</v>
      </c>
      <c r="H532" s="3027" t="s">
        <v>1596</v>
      </c>
      <c r="K532" s="3027" t="s">
        <v>1598</v>
      </c>
      <c r="M532" s="3119" t="s">
        <v>1205</v>
      </c>
    </row>
    <row r="533" spans="1:13" hidden="1" x14ac:dyDescent="0.3">
      <c r="A533" s="3022">
        <v>4990</v>
      </c>
      <c r="B533" s="3012" t="s">
        <v>2862</v>
      </c>
      <c r="C533" s="3012" t="str">
        <f t="shared" si="24"/>
        <v>4990 NATL MARROW PROGRAM</v>
      </c>
      <c r="D533" s="3022" t="s">
        <v>296</v>
      </c>
      <c r="E533" s="3030"/>
      <c r="F533" s="3031" t="s">
        <v>1597</v>
      </c>
      <c r="G533" s="3027" t="b">
        <f t="shared" si="25"/>
        <v>1</v>
      </c>
      <c r="H533" s="3027" t="s">
        <v>1597</v>
      </c>
      <c r="K533" s="3027" t="s">
        <v>1598</v>
      </c>
      <c r="M533" s="3119" t="s">
        <v>296</v>
      </c>
    </row>
    <row r="534" spans="1:13" hidden="1" x14ac:dyDescent="0.3">
      <c r="A534" s="3032">
        <v>110</v>
      </c>
      <c r="B534" s="3012" t="e">
        <v>#N/A</v>
      </c>
      <c r="C534" s="3012" t="e">
        <f t="shared" si="24"/>
        <v>#N/A</v>
      </c>
      <c r="D534" s="3032" t="s">
        <v>940</v>
      </c>
      <c r="E534" s="3030"/>
      <c r="F534" s="3016" t="s">
        <v>2608</v>
      </c>
      <c r="G534" s="3027" t="e">
        <f t="shared" si="25"/>
        <v>#N/A</v>
      </c>
      <c r="H534" s="3027" t="e">
        <v>#N/A</v>
      </c>
      <c r="K534" s="3027" t="e">
        <v>#N/A</v>
      </c>
      <c r="M534" s="3120" t="s">
        <v>940</v>
      </c>
    </row>
    <row r="535" spans="1:13" hidden="1" x14ac:dyDescent="0.3">
      <c r="A535" s="3022">
        <v>1800</v>
      </c>
      <c r="B535" s="3012" t="e">
        <v>#N/A</v>
      </c>
      <c r="C535" s="3012" t="e">
        <f t="shared" si="24"/>
        <v>#N/A</v>
      </c>
      <c r="D535" s="3022" t="s">
        <v>245</v>
      </c>
      <c r="E535" s="3030"/>
      <c r="F535" s="3031"/>
      <c r="G535" s="3027" t="e">
        <f t="shared" si="25"/>
        <v>#N/A</v>
      </c>
      <c r="H535" s="3027" t="e">
        <v>#N/A</v>
      </c>
      <c r="K535" s="3027" t="e">
        <v>#N/A</v>
      </c>
      <c r="M535" s="3119" t="s">
        <v>245</v>
      </c>
    </row>
    <row r="536" spans="1:13" hidden="1" x14ac:dyDescent="0.3">
      <c r="A536" s="3022">
        <v>1950</v>
      </c>
      <c r="B536" s="3012" t="s">
        <v>2723</v>
      </c>
      <c r="C536" s="3012" t="str">
        <f t="shared" si="24"/>
        <v>1950 NS WCC5 SURG ONCOLOGY</v>
      </c>
      <c r="D536" s="3022" t="s">
        <v>1145</v>
      </c>
      <c r="E536" s="3030"/>
      <c r="F536" s="3031" t="s">
        <v>1599</v>
      </c>
      <c r="G536" s="3027" t="b">
        <f t="shared" si="25"/>
        <v>1</v>
      </c>
      <c r="H536" s="3027" t="s">
        <v>1599</v>
      </c>
      <c r="K536" s="3027" t="s">
        <v>1598</v>
      </c>
      <c r="M536" s="3119" t="s">
        <v>1145</v>
      </c>
    </row>
    <row r="537" spans="1:13" hidden="1" x14ac:dyDescent="0.3">
      <c r="A537" s="3022">
        <v>1960</v>
      </c>
      <c r="B537" s="3012" t="s">
        <v>2724</v>
      </c>
      <c r="C537" s="3012" t="str">
        <f t="shared" si="24"/>
        <v>1960 NS WCC6 BMT</v>
      </c>
      <c r="D537" s="3022" t="s">
        <v>1146</v>
      </c>
      <c r="E537" s="3030"/>
      <c r="F537" s="3031" t="s">
        <v>1588</v>
      </c>
      <c r="G537" s="3027" t="b">
        <f t="shared" si="25"/>
        <v>1</v>
      </c>
      <c r="H537" s="3027" t="s">
        <v>1588</v>
      </c>
      <c r="K537" s="3027" t="s">
        <v>1598</v>
      </c>
      <c r="M537" s="3119" t="s">
        <v>1146</v>
      </c>
    </row>
    <row r="538" spans="1:13" hidden="1" x14ac:dyDescent="0.3">
      <c r="A538" s="3022">
        <v>1970</v>
      </c>
      <c r="B538" s="3012" t="s">
        <v>2725</v>
      </c>
      <c r="C538" s="3012" t="str">
        <f t="shared" si="24"/>
        <v>1970 NS WCC7 HEM/ONC</v>
      </c>
      <c r="D538" s="3022" t="s">
        <v>1147</v>
      </c>
      <c r="E538" s="3030"/>
      <c r="F538" s="3031" t="s">
        <v>1589</v>
      </c>
      <c r="G538" s="3027" t="b">
        <f t="shared" si="25"/>
        <v>1</v>
      </c>
      <c r="H538" s="3027" t="s">
        <v>1589</v>
      </c>
      <c r="K538" s="3027" t="s">
        <v>1598</v>
      </c>
      <c r="M538" s="3119" t="s">
        <v>1147</v>
      </c>
    </row>
    <row r="539" spans="1:13" hidden="1" x14ac:dyDescent="0.3">
      <c r="A539" s="3022">
        <v>4900</v>
      </c>
      <c r="B539" s="3012" t="s">
        <v>2855</v>
      </c>
      <c r="C539" s="3012" t="str">
        <f t="shared" si="24"/>
        <v>4900 RADIATION ONCOLOGY</v>
      </c>
      <c r="D539" s="3022" t="s">
        <v>74</v>
      </c>
      <c r="E539" s="3030"/>
      <c r="F539" s="3031" t="s">
        <v>1590</v>
      </c>
      <c r="G539" s="3027" t="b">
        <f t="shared" si="25"/>
        <v>1</v>
      </c>
      <c r="H539" s="3027" t="s">
        <v>1590</v>
      </c>
      <c r="K539" s="3027" t="s">
        <v>1598</v>
      </c>
      <c r="M539" s="3119" t="s">
        <v>74</v>
      </c>
    </row>
    <row r="540" spans="1:13" hidden="1" x14ac:dyDescent="0.3">
      <c r="A540" s="3022">
        <v>4910</v>
      </c>
      <c r="B540" s="3012" t="s">
        <v>2856</v>
      </c>
      <c r="C540" s="3012" t="str">
        <f t="shared" si="24"/>
        <v>4910 SMH INFUSION CENTER at HH</v>
      </c>
      <c r="D540" s="3022" t="s">
        <v>593</v>
      </c>
      <c r="E540" s="3030"/>
      <c r="F540" s="3031" t="s">
        <v>1591</v>
      </c>
      <c r="G540" s="3027" t="b">
        <f t="shared" si="25"/>
        <v>1</v>
      </c>
      <c r="H540" s="3027" t="s">
        <v>1591</v>
      </c>
      <c r="K540" s="3027" t="s">
        <v>1598</v>
      </c>
      <c r="M540" s="3119" t="s">
        <v>593</v>
      </c>
    </row>
    <row r="541" spans="1:13" hidden="1" x14ac:dyDescent="0.3">
      <c r="A541" s="3022">
        <v>4920</v>
      </c>
      <c r="B541" s="3012" t="s">
        <v>1956</v>
      </c>
      <c r="C541" s="3012" t="str">
        <f t="shared" si="24"/>
        <v>4920 MEDICAL ONCOLOGY</v>
      </c>
      <c r="D541" s="3022" t="s">
        <v>148</v>
      </c>
      <c r="E541" s="3030"/>
      <c r="F541" s="3031" t="s">
        <v>1592</v>
      </c>
      <c r="G541" s="3027" t="b">
        <f t="shared" si="25"/>
        <v>1</v>
      </c>
      <c r="H541" s="3027" t="s">
        <v>1592</v>
      </c>
      <c r="K541" s="3027" t="s">
        <v>1598</v>
      </c>
      <c r="M541" s="3119" t="s">
        <v>148</v>
      </c>
    </row>
    <row r="542" spans="1:13" hidden="1" x14ac:dyDescent="0.3">
      <c r="A542" s="3022">
        <v>4950</v>
      </c>
      <c r="B542" s="3012" t="s">
        <v>2858</v>
      </c>
      <c r="C542" s="3012" t="str">
        <f t="shared" si="24"/>
        <v>4950 BREAST CARE CTR - ONCOLOGY SRVS</v>
      </c>
      <c r="D542" s="3022" t="s">
        <v>479</v>
      </c>
      <c r="E542" s="3030"/>
      <c r="F542" s="3031" t="s">
        <v>1593</v>
      </c>
      <c r="G542" s="3027" t="b">
        <f t="shared" si="25"/>
        <v>1</v>
      </c>
      <c r="H542" s="3027" t="s">
        <v>1593</v>
      </c>
      <c r="K542" s="3027" t="s">
        <v>1598</v>
      </c>
      <c r="M542" s="3119" t="s">
        <v>479</v>
      </c>
    </row>
    <row r="543" spans="1:13" hidden="1" x14ac:dyDescent="0.3">
      <c r="A543" s="3022">
        <v>4960</v>
      </c>
      <c r="B543" s="3012" t="s">
        <v>2859</v>
      </c>
      <c r="C543" s="3012" t="str">
        <f t="shared" si="24"/>
        <v>4960 SMH MED ONC at PLUTA</v>
      </c>
      <c r="D543" s="3022" t="s">
        <v>753</v>
      </c>
      <c r="E543" s="3030"/>
      <c r="F543" s="3031" t="s">
        <v>1594</v>
      </c>
      <c r="G543" s="3027" t="b">
        <f t="shared" si="25"/>
        <v>1</v>
      </c>
      <c r="H543" s="3027" t="s">
        <v>1594</v>
      </c>
      <c r="K543" s="3027" t="s">
        <v>1598</v>
      </c>
      <c r="M543" s="3119" t="s">
        <v>753</v>
      </c>
    </row>
    <row r="544" spans="1:13" hidden="1" x14ac:dyDescent="0.3">
      <c r="A544" s="3022">
        <v>4970</v>
      </c>
      <c r="B544" s="3012" t="s">
        <v>2860</v>
      </c>
      <c r="C544" s="3012" t="str">
        <f t="shared" si="24"/>
        <v>4970 SMH RAD ONC at PLUTA</v>
      </c>
      <c r="D544" s="3022" t="s">
        <v>754</v>
      </c>
      <c r="E544" s="3030"/>
      <c r="F544" s="3031" t="s">
        <v>1595</v>
      </c>
      <c r="G544" s="3027" t="b">
        <f t="shared" si="25"/>
        <v>1</v>
      </c>
      <c r="H544" s="3027" t="s">
        <v>1595</v>
      </c>
      <c r="K544" s="3027" t="s">
        <v>1598</v>
      </c>
      <c r="M544" s="3119" t="s">
        <v>754</v>
      </c>
    </row>
    <row r="545" spans="1:13" hidden="1" x14ac:dyDescent="0.3">
      <c r="A545" s="3022">
        <v>4990</v>
      </c>
      <c r="B545" s="3012" t="s">
        <v>2862</v>
      </c>
      <c r="C545" s="3012" t="str">
        <f t="shared" si="24"/>
        <v>4990 NATL MARROW PROGRAM</v>
      </c>
      <c r="D545" s="3022" t="s">
        <v>296</v>
      </c>
      <c r="E545" s="3030"/>
      <c r="F545" s="3031" t="s">
        <v>1597</v>
      </c>
      <c r="G545" s="3027" t="b">
        <f t="shared" si="25"/>
        <v>1</v>
      </c>
      <c r="H545" s="3027" t="s">
        <v>1597</v>
      </c>
      <c r="K545" s="3027" t="s">
        <v>1598</v>
      </c>
      <c r="M545" s="3119" t="s">
        <v>296</v>
      </c>
    </row>
    <row r="546" spans="1:13" hidden="1" x14ac:dyDescent="0.3">
      <c r="A546" s="3032">
        <v>110</v>
      </c>
      <c r="B546" s="3012" t="e">
        <v>#N/A</v>
      </c>
      <c r="C546" s="3012" t="e">
        <f t="shared" si="24"/>
        <v>#N/A</v>
      </c>
      <c r="D546" s="3032" t="s">
        <v>941</v>
      </c>
      <c r="E546" s="3030"/>
      <c r="F546" s="3016" t="s">
        <v>2609</v>
      </c>
      <c r="G546" s="3027" t="e">
        <f t="shared" si="25"/>
        <v>#N/A</v>
      </c>
      <c r="H546" s="3027" t="e">
        <v>#N/A</v>
      </c>
      <c r="K546" s="3027" t="e">
        <v>#N/A</v>
      </c>
      <c r="M546" s="3120" t="s">
        <v>941</v>
      </c>
    </row>
    <row r="547" spans="1:13" hidden="1" x14ac:dyDescent="0.3">
      <c r="A547" s="3022">
        <v>1800</v>
      </c>
      <c r="B547" s="3012" t="e">
        <v>#N/A</v>
      </c>
      <c r="C547" s="3012" t="e">
        <f t="shared" si="24"/>
        <v>#N/A</v>
      </c>
      <c r="D547" s="3022" t="s">
        <v>245</v>
      </c>
      <c r="E547" s="3030"/>
      <c r="F547" s="3031"/>
      <c r="G547" s="3027" t="e">
        <f t="shared" si="25"/>
        <v>#N/A</v>
      </c>
      <c r="H547" s="3027" t="e">
        <v>#N/A</v>
      </c>
      <c r="K547" s="3027" t="e">
        <v>#N/A</v>
      </c>
      <c r="M547" s="3119" t="s">
        <v>245</v>
      </c>
    </row>
    <row r="548" spans="1:13" hidden="1" x14ac:dyDescent="0.3">
      <c r="A548" s="3022">
        <v>1950</v>
      </c>
      <c r="B548" s="3012" t="s">
        <v>2723</v>
      </c>
      <c r="C548" s="3012" t="str">
        <f t="shared" si="24"/>
        <v>1950 NS WCC5 SURG ONCOLOGY</v>
      </c>
      <c r="D548" s="3022" t="s">
        <v>1145</v>
      </c>
      <c r="E548" s="3030"/>
      <c r="F548" s="3031" t="s">
        <v>1599</v>
      </c>
      <c r="G548" s="3027" t="b">
        <f t="shared" si="25"/>
        <v>1</v>
      </c>
      <c r="H548" s="3027" t="s">
        <v>1599</v>
      </c>
      <c r="K548" s="3027" t="s">
        <v>1598</v>
      </c>
      <c r="M548" s="3119" t="s">
        <v>1145</v>
      </c>
    </row>
    <row r="549" spans="1:13" hidden="1" x14ac:dyDescent="0.3">
      <c r="A549" s="3022">
        <v>1960</v>
      </c>
      <c r="B549" s="3012" t="s">
        <v>2724</v>
      </c>
      <c r="C549" s="3012" t="str">
        <f t="shared" si="24"/>
        <v>1960 NS WCC6 BMT</v>
      </c>
      <c r="D549" s="3022" t="s">
        <v>1146</v>
      </c>
      <c r="E549" s="3030"/>
      <c r="F549" s="3031" t="s">
        <v>1588</v>
      </c>
      <c r="G549" s="3027" t="b">
        <f t="shared" si="25"/>
        <v>1</v>
      </c>
      <c r="H549" s="3027" t="s">
        <v>1588</v>
      </c>
      <c r="K549" s="3027" t="s">
        <v>1598</v>
      </c>
      <c r="M549" s="3119" t="s">
        <v>1146</v>
      </c>
    </row>
    <row r="550" spans="1:13" hidden="1" x14ac:dyDescent="0.3">
      <c r="A550" s="3022">
        <v>1970</v>
      </c>
      <c r="B550" s="3012" t="s">
        <v>2725</v>
      </c>
      <c r="C550" s="3012" t="str">
        <f t="shared" si="24"/>
        <v>1970 NS WCC7 HEM/ONC</v>
      </c>
      <c r="D550" s="3022" t="s">
        <v>1147</v>
      </c>
      <c r="E550" s="3030"/>
      <c r="F550" s="3031" t="s">
        <v>1589</v>
      </c>
      <c r="G550" s="3027" t="b">
        <f t="shared" si="25"/>
        <v>1</v>
      </c>
      <c r="H550" s="3027" t="s">
        <v>1589</v>
      </c>
      <c r="K550" s="3027" t="s">
        <v>1598</v>
      </c>
      <c r="M550" s="3119" t="s">
        <v>1147</v>
      </c>
    </row>
    <row r="551" spans="1:13" hidden="1" x14ac:dyDescent="0.3">
      <c r="A551" s="3022">
        <v>4900</v>
      </c>
      <c r="B551" s="3012" t="s">
        <v>2855</v>
      </c>
      <c r="C551" s="3012" t="str">
        <f t="shared" si="24"/>
        <v>4900 RADIATION ONCOLOGY</v>
      </c>
      <c r="D551" s="3022" t="s">
        <v>74</v>
      </c>
      <c r="E551" s="3030"/>
      <c r="F551" s="3031" t="s">
        <v>1590</v>
      </c>
      <c r="G551" s="3027" t="b">
        <f t="shared" si="25"/>
        <v>1</v>
      </c>
      <c r="H551" s="3027" t="s">
        <v>1590</v>
      </c>
      <c r="K551" s="3027" t="s">
        <v>1598</v>
      </c>
      <c r="M551" s="3119" t="s">
        <v>74</v>
      </c>
    </row>
    <row r="552" spans="1:13" hidden="1" x14ac:dyDescent="0.3">
      <c r="A552" s="3022">
        <v>4910</v>
      </c>
      <c r="B552" s="3012" t="s">
        <v>2856</v>
      </c>
      <c r="C552" s="3012" t="str">
        <f t="shared" si="24"/>
        <v>4910 SMH INFUSION CENTER at HH</v>
      </c>
      <c r="D552" s="3022" t="s">
        <v>593</v>
      </c>
      <c r="E552" s="3030"/>
      <c r="F552" s="3031" t="s">
        <v>1591</v>
      </c>
      <c r="G552" s="3027" t="b">
        <f t="shared" si="25"/>
        <v>1</v>
      </c>
      <c r="H552" s="3027" t="s">
        <v>1591</v>
      </c>
      <c r="K552" s="3027" t="s">
        <v>1598</v>
      </c>
      <c r="M552" s="3119" t="s">
        <v>593</v>
      </c>
    </row>
    <row r="553" spans="1:13" hidden="1" x14ac:dyDescent="0.3">
      <c r="A553" s="3022">
        <v>4920</v>
      </c>
      <c r="B553" s="3012" t="s">
        <v>1956</v>
      </c>
      <c r="C553" s="3012" t="str">
        <f t="shared" si="24"/>
        <v>4920 MEDICAL ONCOLOGY</v>
      </c>
      <c r="D553" s="3022" t="s">
        <v>148</v>
      </c>
      <c r="E553" s="3030"/>
      <c r="F553" s="3031" t="s">
        <v>1592</v>
      </c>
      <c r="G553" s="3027" t="b">
        <f t="shared" si="25"/>
        <v>1</v>
      </c>
      <c r="H553" s="3027" t="s">
        <v>1592</v>
      </c>
      <c r="K553" s="3027" t="s">
        <v>1598</v>
      </c>
      <c r="M553" s="3119" t="s">
        <v>148</v>
      </c>
    </row>
    <row r="554" spans="1:13" hidden="1" x14ac:dyDescent="0.3">
      <c r="A554" s="3022">
        <v>4950</v>
      </c>
      <c r="B554" s="3012" t="s">
        <v>2858</v>
      </c>
      <c r="C554" s="3012" t="str">
        <f t="shared" si="24"/>
        <v>4950 BREAST CARE CTR - ONCOLOGY SRVS</v>
      </c>
      <c r="D554" s="3022" t="s">
        <v>479</v>
      </c>
      <c r="E554" s="3030"/>
      <c r="F554" s="3031" t="s">
        <v>1593</v>
      </c>
      <c r="G554" s="3027" t="b">
        <f t="shared" si="25"/>
        <v>1</v>
      </c>
      <c r="H554" s="3027" t="s">
        <v>1593</v>
      </c>
      <c r="K554" s="3027" t="s">
        <v>1598</v>
      </c>
      <c r="M554" s="3119" t="s">
        <v>479</v>
      </c>
    </row>
    <row r="555" spans="1:13" hidden="1" x14ac:dyDescent="0.3">
      <c r="A555" s="3022">
        <v>4960</v>
      </c>
      <c r="B555" s="3012" t="s">
        <v>2859</v>
      </c>
      <c r="C555" s="3012" t="str">
        <f t="shared" si="24"/>
        <v>4960 SMH MED ONC at PLUTA</v>
      </c>
      <c r="D555" s="3022" t="s">
        <v>753</v>
      </c>
      <c r="E555" s="3030"/>
      <c r="F555" s="3031" t="s">
        <v>1594</v>
      </c>
      <c r="G555" s="3027" t="b">
        <f t="shared" si="25"/>
        <v>1</v>
      </c>
      <c r="H555" s="3027" t="s">
        <v>1594</v>
      </c>
      <c r="K555" s="3027" t="s">
        <v>1598</v>
      </c>
      <c r="M555" s="3119" t="s">
        <v>753</v>
      </c>
    </row>
    <row r="556" spans="1:13" hidden="1" x14ac:dyDescent="0.3">
      <c r="A556" s="3022">
        <v>4970</v>
      </c>
      <c r="B556" s="3012" t="s">
        <v>2860</v>
      </c>
      <c r="C556" s="3012" t="str">
        <f t="shared" si="24"/>
        <v>4970 SMH RAD ONC at PLUTA</v>
      </c>
      <c r="D556" s="3022" t="s">
        <v>754</v>
      </c>
      <c r="E556" s="3030"/>
      <c r="F556" s="3031" t="s">
        <v>1595</v>
      </c>
      <c r="G556" s="3027" t="b">
        <f t="shared" si="25"/>
        <v>1</v>
      </c>
      <c r="H556" s="3027" t="s">
        <v>1595</v>
      </c>
      <c r="K556" s="3027" t="s">
        <v>1598</v>
      </c>
      <c r="M556" s="3119" t="s">
        <v>754</v>
      </c>
    </row>
    <row r="557" spans="1:13" hidden="1" x14ac:dyDescent="0.3">
      <c r="A557" s="3022">
        <v>4990</v>
      </c>
      <c r="B557" s="3012" t="s">
        <v>2862</v>
      </c>
      <c r="C557" s="3012" t="str">
        <f t="shared" si="24"/>
        <v>4990 NATL MARROW PROGRAM</v>
      </c>
      <c r="D557" s="3022" t="s">
        <v>296</v>
      </c>
      <c r="E557" s="3030"/>
      <c r="F557" s="3031" t="s">
        <v>1597</v>
      </c>
      <c r="G557" s="3027" t="b">
        <f t="shared" si="25"/>
        <v>1</v>
      </c>
      <c r="H557" s="3027" t="s">
        <v>1597</v>
      </c>
      <c r="K557" s="3027" t="s">
        <v>1598</v>
      </c>
      <c r="M557" s="3119" t="s">
        <v>296</v>
      </c>
    </row>
    <row r="558" spans="1:13" hidden="1" x14ac:dyDescent="0.3">
      <c r="A558" s="3032">
        <v>110</v>
      </c>
      <c r="B558" s="3012" t="e">
        <v>#N/A</v>
      </c>
      <c r="C558" s="3012" t="e">
        <f t="shared" si="24"/>
        <v>#N/A</v>
      </c>
      <c r="D558" s="3032" t="s">
        <v>942</v>
      </c>
      <c r="E558" s="3030"/>
      <c r="F558" s="3016" t="s">
        <v>2610</v>
      </c>
      <c r="G558" s="3027" t="e">
        <f t="shared" si="25"/>
        <v>#N/A</v>
      </c>
      <c r="H558" s="3027" t="e">
        <v>#N/A</v>
      </c>
      <c r="K558" s="3027" t="e">
        <v>#N/A</v>
      </c>
      <c r="M558" s="3120" t="s">
        <v>942</v>
      </c>
    </row>
    <row r="559" spans="1:13" hidden="1" x14ac:dyDescent="0.3">
      <c r="A559" s="3022">
        <v>4900</v>
      </c>
      <c r="B559" s="3012" t="s">
        <v>2855</v>
      </c>
      <c r="C559" s="3012" t="str">
        <f t="shared" si="24"/>
        <v>4900 RADIATION ONCOLOGY</v>
      </c>
      <c r="D559" s="3022" t="s">
        <v>74</v>
      </c>
      <c r="E559" s="3030"/>
      <c r="F559" s="3031" t="s">
        <v>1590</v>
      </c>
      <c r="G559" s="3027" t="b">
        <f t="shared" si="25"/>
        <v>1</v>
      </c>
      <c r="H559" s="3027" t="s">
        <v>1590</v>
      </c>
      <c r="K559" s="3027" t="s">
        <v>1598</v>
      </c>
      <c r="M559" s="3119" t="s">
        <v>74</v>
      </c>
    </row>
    <row r="560" spans="1:13" hidden="1" x14ac:dyDescent="0.3">
      <c r="A560" s="3022">
        <v>4920</v>
      </c>
      <c r="B560" s="3012" t="s">
        <v>1956</v>
      </c>
      <c r="C560" s="3012" t="str">
        <f t="shared" si="24"/>
        <v>4920 MEDICAL ONCOLOGY</v>
      </c>
      <c r="D560" s="3022" t="s">
        <v>148</v>
      </c>
      <c r="E560" s="3030"/>
      <c r="F560" s="3031" t="s">
        <v>1592</v>
      </c>
      <c r="G560" s="3027" t="b">
        <f t="shared" si="25"/>
        <v>1</v>
      </c>
      <c r="H560" s="3027" t="s">
        <v>1592</v>
      </c>
      <c r="K560" s="3027" t="s">
        <v>1598</v>
      </c>
      <c r="M560" s="3119" t="s">
        <v>148</v>
      </c>
    </row>
    <row r="561" spans="1:13" hidden="1" x14ac:dyDescent="0.3">
      <c r="A561" s="3032">
        <v>110</v>
      </c>
      <c r="B561" s="3012" t="e">
        <v>#N/A</v>
      </c>
      <c r="C561" s="3012" t="e">
        <f t="shared" si="24"/>
        <v>#N/A</v>
      </c>
      <c r="D561" s="3032" t="s">
        <v>1317</v>
      </c>
      <c r="E561" s="3030"/>
      <c r="F561" s="3016" t="s">
        <v>3879</v>
      </c>
      <c r="G561" s="3027" t="e">
        <f t="shared" si="25"/>
        <v>#N/A</v>
      </c>
      <c r="H561" s="3027" t="e">
        <v>#N/A</v>
      </c>
      <c r="K561" s="3027" t="e">
        <v>#N/A</v>
      </c>
      <c r="M561" s="3120" t="s">
        <v>1317</v>
      </c>
    </row>
    <row r="562" spans="1:13" hidden="1" x14ac:dyDescent="0.3">
      <c r="A562" s="3022" t="e">
        <v>#VALUE!</v>
      </c>
      <c r="B562" s="3012" t="e">
        <v>#VALUE!</v>
      </c>
      <c r="C562" s="3012" t="e">
        <f t="shared" si="24"/>
        <v>#VALUE!</v>
      </c>
      <c r="D562" s="3022"/>
      <c r="E562" s="3030"/>
      <c r="F562" s="3034"/>
      <c r="G562" s="3027" t="e">
        <f t="shared" si="25"/>
        <v>#VALUE!</v>
      </c>
      <c r="H562" s="3027" t="e">
        <v>#VALUE!</v>
      </c>
      <c r="K562" s="3027" t="e">
        <v>#VALUE!</v>
      </c>
      <c r="M562" s="3119"/>
    </row>
    <row r="563" spans="1:13" hidden="1" x14ac:dyDescent="0.3">
      <c r="A563" s="3032">
        <v>110</v>
      </c>
      <c r="B563" s="3012" t="e">
        <v>#N/A</v>
      </c>
      <c r="C563" s="3012" t="e">
        <f t="shared" si="24"/>
        <v>#N/A</v>
      </c>
      <c r="D563" s="3032" t="s">
        <v>149</v>
      </c>
      <c r="E563" s="3035"/>
      <c r="F563" s="3036" t="s">
        <v>149</v>
      </c>
      <c r="G563" s="3027" t="e">
        <f t="shared" si="25"/>
        <v>#N/A</v>
      </c>
      <c r="H563" s="3027" t="e">
        <v>#N/A</v>
      </c>
      <c r="K563" s="3027" t="e">
        <v>#N/A</v>
      </c>
      <c r="M563" s="3120" t="s">
        <v>149</v>
      </c>
    </row>
    <row r="564" spans="1:13" hidden="1" x14ac:dyDescent="0.3">
      <c r="A564" s="3039">
        <v>2950</v>
      </c>
      <c r="B564" s="3012" t="e">
        <v>#VALUE!</v>
      </c>
      <c r="C564" s="3012" t="e">
        <f t="shared" si="24"/>
        <v>#VALUE!</v>
      </c>
      <c r="D564" s="3039" t="s">
        <v>2640</v>
      </c>
      <c r="E564" s="3040"/>
      <c r="F564" s="3090" t="s">
        <v>2640</v>
      </c>
      <c r="G564" s="3027" t="e">
        <f t="shared" si="25"/>
        <v>#VALUE!</v>
      </c>
      <c r="H564" s="3027" t="e">
        <v>#VALUE!</v>
      </c>
      <c r="K564" s="3027" t="e">
        <v>#VALUE!</v>
      </c>
      <c r="M564" s="3122" t="s">
        <v>2640</v>
      </c>
    </row>
    <row r="565" spans="1:13" hidden="1" x14ac:dyDescent="0.3">
      <c r="A565" s="3047">
        <v>2950</v>
      </c>
      <c r="B565" s="3012" t="e">
        <v>#VALUE!</v>
      </c>
      <c r="C565" s="3012" t="e">
        <f t="shared" si="24"/>
        <v>#VALUE!</v>
      </c>
      <c r="D565" s="3047" t="s">
        <v>2641</v>
      </c>
      <c r="E565" s="3042" t="s">
        <v>675</v>
      </c>
      <c r="F565" s="3043" t="s">
        <v>2641</v>
      </c>
      <c r="G565" s="3027" t="e">
        <f t="shared" si="25"/>
        <v>#VALUE!</v>
      </c>
      <c r="H565" s="3027" t="e">
        <v>#VALUE!</v>
      </c>
      <c r="K565" s="3027" t="e">
        <v>#VALUE!</v>
      </c>
      <c r="M565" s="3132" t="s">
        <v>2641</v>
      </c>
    </row>
    <row r="566" spans="1:13" hidden="1" x14ac:dyDescent="0.3">
      <c r="A566" s="3077">
        <v>2950</v>
      </c>
      <c r="B566" s="3103" t="s">
        <v>1944</v>
      </c>
      <c r="C566" s="3012" t="str">
        <f t="shared" si="24"/>
        <v>2950 ??</v>
      </c>
      <c r="D566" s="3077" t="s">
        <v>2642</v>
      </c>
      <c r="E566" s="3073" t="s">
        <v>3930</v>
      </c>
      <c r="F566" s="3078" t="s">
        <v>2642</v>
      </c>
      <c r="G566" s="3027" t="b">
        <f t="shared" si="25"/>
        <v>1</v>
      </c>
      <c r="H566" s="3027" t="s">
        <v>3959</v>
      </c>
      <c r="K566" s="3104" t="s">
        <v>1944</v>
      </c>
      <c r="M566" s="3142" t="s">
        <v>2642</v>
      </c>
    </row>
    <row r="567" spans="1:13" hidden="1" x14ac:dyDescent="0.3">
      <c r="A567" s="3039">
        <v>4920</v>
      </c>
      <c r="B567" s="3012" t="s">
        <v>1956</v>
      </c>
      <c r="C567" s="3012" t="str">
        <f t="shared" si="24"/>
        <v>4920 MEDICAL ONCOLOGY</v>
      </c>
      <c r="D567" s="3039" t="s">
        <v>4076</v>
      </c>
      <c r="E567" s="3040"/>
      <c r="F567" s="3090" t="s">
        <v>4076</v>
      </c>
      <c r="G567" s="3027" t="b">
        <f t="shared" si="25"/>
        <v>1</v>
      </c>
      <c r="H567" s="3027" t="s">
        <v>1592</v>
      </c>
      <c r="K567" s="3027" t="s">
        <v>1598</v>
      </c>
      <c r="M567" s="3122" t="s">
        <v>1759</v>
      </c>
    </row>
    <row r="568" spans="1:13" hidden="1" x14ac:dyDescent="0.3">
      <c r="A568" s="3047">
        <v>4920</v>
      </c>
      <c r="B568" s="3012" t="e">
        <v>#VALUE!</v>
      </c>
      <c r="C568" s="3012" t="e">
        <f t="shared" si="24"/>
        <v>#VALUE!</v>
      </c>
      <c r="D568" s="3047" t="s">
        <v>4077</v>
      </c>
      <c r="E568" s="3042" t="s">
        <v>675</v>
      </c>
      <c r="F568" s="3043" t="s">
        <v>4077</v>
      </c>
      <c r="G568" s="3027" t="e">
        <f t="shared" si="25"/>
        <v>#VALUE!</v>
      </c>
      <c r="H568" s="3027" t="e">
        <v>#VALUE!</v>
      </c>
      <c r="K568" s="3027" t="e">
        <v>#VALUE!</v>
      </c>
      <c r="M568" s="3132" t="s">
        <v>1760</v>
      </c>
    </row>
    <row r="569" spans="1:13" hidden="1" x14ac:dyDescent="0.3">
      <c r="A569" s="3047">
        <v>4920</v>
      </c>
      <c r="B569" s="3012" t="e">
        <v>#VALUE!</v>
      </c>
      <c r="C569" s="3012" t="e">
        <f t="shared" si="24"/>
        <v>#VALUE!</v>
      </c>
      <c r="D569" s="3047" t="s">
        <v>4078</v>
      </c>
      <c r="E569" s="3062" t="s">
        <v>674</v>
      </c>
      <c r="F569" s="3046" t="s">
        <v>4078</v>
      </c>
      <c r="G569" s="3027" t="e">
        <f t="shared" si="25"/>
        <v>#VALUE!</v>
      </c>
      <c r="H569" s="3027" t="e">
        <v>#VALUE!</v>
      </c>
      <c r="K569" s="3027" t="e">
        <v>#VALUE!</v>
      </c>
      <c r="M569" s="3132" t="s">
        <v>1978</v>
      </c>
    </row>
    <row r="570" spans="1:13" hidden="1" x14ac:dyDescent="0.3">
      <c r="A570" s="3047">
        <v>492.1</v>
      </c>
      <c r="B570" s="3012" t="e">
        <v>#VALUE!</v>
      </c>
      <c r="C570" s="3012" t="e">
        <f t="shared" si="24"/>
        <v>#VALUE!</v>
      </c>
      <c r="D570" s="3047" t="s">
        <v>4079</v>
      </c>
      <c r="E570" s="3062" t="s">
        <v>674</v>
      </c>
      <c r="F570" s="3046" t="s">
        <v>4079</v>
      </c>
      <c r="G570" s="3027" t="e">
        <f t="shared" si="25"/>
        <v>#VALUE!</v>
      </c>
      <c r="H570" s="3027" t="e">
        <v>#VALUE!</v>
      </c>
      <c r="K570" s="3027" t="e">
        <v>#VALUE!</v>
      </c>
      <c r="M570" s="3132" t="s">
        <v>1979</v>
      </c>
    </row>
    <row r="571" spans="1:13" hidden="1" x14ac:dyDescent="0.3">
      <c r="A571" s="3027" t="e">
        <v>#VALUE!</v>
      </c>
      <c r="B571" s="3012" t="e">
        <v>#VALUE!</v>
      </c>
      <c r="C571" s="3012" t="e">
        <f t="shared" si="24"/>
        <v>#VALUE!</v>
      </c>
      <c r="F571" s="3090"/>
      <c r="G571" s="3027" t="e">
        <f t="shared" si="25"/>
        <v>#VALUE!</v>
      </c>
      <c r="H571" s="3027" t="e">
        <v>#VALUE!</v>
      </c>
      <c r="K571" s="3027" t="e">
        <v>#VALUE!</v>
      </c>
    </row>
    <row r="572" spans="1:13" hidden="1" x14ac:dyDescent="0.3">
      <c r="A572" s="3014" t="e">
        <v>#VALUE!</v>
      </c>
      <c r="B572" s="3012" t="e">
        <v>#VALUE!</v>
      </c>
      <c r="C572" s="3012" t="e">
        <f t="shared" si="24"/>
        <v>#VALUE!</v>
      </c>
      <c r="D572" s="3014" t="s">
        <v>860</v>
      </c>
      <c r="E572" s="3014"/>
      <c r="F572" s="3048"/>
      <c r="G572" s="3027" t="e">
        <f t="shared" si="25"/>
        <v>#VALUE!</v>
      </c>
      <c r="H572" s="3027" t="e">
        <v>#VALUE!</v>
      </c>
      <c r="K572" s="3027" t="e">
        <v>#VALUE!</v>
      </c>
      <c r="M572" s="3117" t="s">
        <v>860</v>
      </c>
    </row>
    <row r="573" spans="1:13" hidden="1" x14ac:dyDescent="0.3">
      <c r="A573" s="3022" t="e">
        <v>#VALUE!</v>
      </c>
      <c r="B573" s="3012" t="e">
        <v>#VALUE!</v>
      </c>
      <c r="C573" s="3012" t="e">
        <f t="shared" si="24"/>
        <v>#VALUE!</v>
      </c>
      <c r="D573" s="3022" t="s">
        <v>881</v>
      </c>
      <c r="E573" s="3030"/>
      <c r="F573" s="3031" t="s">
        <v>1600</v>
      </c>
      <c r="G573" s="3027" t="e">
        <f t="shared" si="25"/>
        <v>#VALUE!</v>
      </c>
      <c r="H573" s="3027" t="e">
        <v>#VALUE!</v>
      </c>
      <c r="K573" s="3027" t="e">
        <v>#VALUE!</v>
      </c>
      <c r="M573" s="3119" t="s">
        <v>881</v>
      </c>
    </row>
    <row r="574" spans="1:13" hidden="1" x14ac:dyDescent="0.3">
      <c r="A574" s="3022" t="e">
        <v>#VALUE!</v>
      </c>
      <c r="B574" s="3012" t="e">
        <v>#VALUE!</v>
      </c>
      <c r="C574" s="3012" t="e">
        <f t="shared" si="24"/>
        <v>#VALUE!</v>
      </c>
      <c r="D574" s="3022" t="s">
        <v>882</v>
      </c>
      <c r="E574" s="3030"/>
      <c r="F574" s="3031" t="s">
        <v>1601</v>
      </c>
      <c r="G574" s="3027" t="e">
        <f t="shared" si="25"/>
        <v>#VALUE!</v>
      </c>
      <c r="H574" s="3027" t="e">
        <v>#VALUE!</v>
      </c>
      <c r="K574" s="3027" t="e">
        <v>#VALUE!</v>
      </c>
      <c r="M574" s="3119" t="s">
        <v>882</v>
      </c>
    </row>
    <row r="575" spans="1:13" hidden="1" x14ac:dyDescent="0.3">
      <c r="A575" s="3022" t="e">
        <v>#VALUE!</v>
      </c>
      <c r="B575" s="3012" t="e">
        <v>#VALUE!</v>
      </c>
      <c r="C575" s="3012" t="e">
        <f t="shared" si="24"/>
        <v>#VALUE!</v>
      </c>
      <c r="D575" s="3022" t="s">
        <v>2479</v>
      </c>
      <c r="E575" s="3030"/>
      <c r="F575" s="3031" t="s">
        <v>2479</v>
      </c>
      <c r="G575" s="3027" t="e">
        <f t="shared" si="25"/>
        <v>#VALUE!</v>
      </c>
      <c r="H575" s="3027" t="e">
        <v>#VALUE!</v>
      </c>
      <c r="K575" s="3027" t="e">
        <v>#VALUE!</v>
      </c>
      <c r="M575" s="3119" t="s">
        <v>2479</v>
      </c>
    </row>
    <row r="576" spans="1:13" hidden="1" x14ac:dyDescent="0.3">
      <c r="A576" s="3022" t="e">
        <v>#VALUE!</v>
      </c>
      <c r="B576" s="3012" t="e">
        <v>#VALUE!</v>
      </c>
      <c r="C576" s="3012" t="e">
        <f t="shared" si="24"/>
        <v>#VALUE!</v>
      </c>
      <c r="D576" s="3022" t="s">
        <v>884</v>
      </c>
      <c r="E576" s="3030"/>
      <c r="F576" s="3031" t="s">
        <v>1603</v>
      </c>
      <c r="G576" s="3027" t="e">
        <f t="shared" si="25"/>
        <v>#VALUE!</v>
      </c>
      <c r="H576" s="3027" t="e">
        <v>#VALUE!</v>
      </c>
      <c r="K576" s="3027" t="e">
        <v>#VALUE!</v>
      </c>
      <c r="M576" s="3119" t="s">
        <v>884</v>
      </c>
    </row>
    <row r="577" spans="1:13" hidden="1" x14ac:dyDescent="0.3">
      <c r="A577" s="3022" t="e">
        <v>#VALUE!</v>
      </c>
      <c r="B577" s="3012" t="e">
        <v>#VALUE!</v>
      </c>
      <c r="C577" s="3012" t="e">
        <f t="shared" si="24"/>
        <v>#VALUE!</v>
      </c>
      <c r="D577" s="3022" t="s">
        <v>885</v>
      </c>
      <c r="E577" s="3030"/>
      <c r="F577" s="3033" t="s">
        <v>1604</v>
      </c>
      <c r="G577" s="3027" t="e">
        <f t="shared" si="25"/>
        <v>#VALUE!</v>
      </c>
      <c r="H577" s="3027" t="e">
        <v>#VALUE!</v>
      </c>
      <c r="K577" s="3027" t="e">
        <v>#VALUE!</v>
      </c>
      <c r="M577" s="3119" t="s">
        <v>885</v>
      </c>
    </row>
    <row r="578" spans="1:13" hidden="1" x14ac:dyDescent="0.3">
      <c r="A578" s="3032" t="e">
        <v>#VALUE!</v>
      </c>
      <c r="B578" s="3012" t="e">
        <v>#VALUE!</v>
      </c>
      <c r="C578" s="3012" t="e">
        <f t="shared" si="24"/>
        <v>#VALUE!</v>
      </c>
      <c r="D578" s="3032" t="s">
        <v>943</v>
      </c>
      <c r="E578" s="3030"/>
      <c r="F578" s="3016" t="s">
        <v>2608</v>
      </c>
      <c r="G578" s="3027" t="e">
        <f t="shared" si="25"/>
        <v>#VALUE!</v>
      </c>
      <c r="H578" s="3027" t="e">
        <v>#VALUE!</v>
      </c>
      <c r="K578" s="3027" t="e">
        <v>#VALUE!</v>
      </c>
      <c r="M578" s="3120" t="s">
        <v>943</v>
      </c>
    </row>
    <row r="579" spans="1:13" hidden="1" x14ac:dyDescent="0.3">
      <c r="A579" s="3022" t="e">
        <v>#VALUE!</v>
      </c>
      <c r="B579" s="3012" t="e">
        <v>#VALUE!</v>
      </c>
      <c r="C579" s="3012" t="e">
        <f t="shared" si="24"/>
        <v>#VALUE!</v>
      </c>
      <c r="D579" s="3022" t="s">
        <v>881</v>
      </c>
      <c r="E579" s="3030"/>
      <c r="F579" s="3031" t="s">
        <v>1600</v>
      </c>
      <c r="G579" s="3027" t="e">
        <f t="shared" si="25"/>
        <v>#VALUE!</v>
      </c>
      <c r="H579" s="3027" t="e">
        <v>#VALUE!</v>
      </c>
      <c r="K579" s="3027" t="e">
        <v>#VALUE!</v>
      </c>
      <c r="M579" s="3119" t="s">
        <v>881</v>
      </c>
    </row>
    <row r="580" spans="1:13" hidden="1" x14ac:dyDescent="0.3">
      <c r="A580" s="3022" t="e">
        <v>#VALUE!</v>
      </c>
      <c r="B580" s="3012" t="e">
        <v>#VALUE!</v>
      </c>
      <c r="C580" s="3012" t="e">
        <f t="shared" si="24"/>
        <v>#VALUE!</v>
      </c>
      <c r="D580" s="3022" t="s">
        <v>882</v>
      </c>
      <c r="E580" s="3030"/>
      <c r="F580" s="3031" t="s">
        <v>1601</v>
      </c>
      <c r="G580" s="3027" t="e">
        <f t="shared" si="25"/>
        <v>#VALUE!</v>
      </c>
      <c r="H580" s="3027" t="e">
        <v>#VALUE!</v>
      </c>
      <c r="K580" s="3027" t="e">
        <v>#VALUE!</v>
      </c>
      <c r="M580" s="3119" t="s">
        <v>882</v>
      </c>
    </row>
    <row r="581" spans="1:13" hidden="1" x14ac:dyDescent="0.3">
      <c r="A581" s="3022" t="e">
        <v>#VALUE!</v>
      </c>
      <c r="B581" s="3012" t="e">
        <v>#VALUE!</v>
      </c>
      <c r="C581" s="3012" t="e">
        <f t="shared" si="24"/>
        <v>#VALUE!</v>
      </c>
      <c r="D581" s="3022" t="s">
        <v>883</v>
      </c>
      <c r="E581" s="3030"/>
      <c r="F581" s="3031" t="s">
        <v>2479</v>
      </c>
      <c r="G581" s="3027" t="e">
        <f t="shared" si="25"/>
        <v>#VALUE!</v>
      </c>
      <c r="H581" s="3027" t="e">
        <v>#VALUE!</v>
      </c>
      <c r="K581" s="3027" t="e">
        <v>#VALUE!</v>
      </c>
      <c r="M581" s="3119" t="s">
        <v>883</v>
      </c>
    </row>
    <row r="582" spans="1:13" hidden="1" x14ac:dyDescent="0.3">
      <c r="A582" s="3022" t="e">
        <v>#VALUE!</v>
      </c>
      <c r="B582" s="3012" t="e">
        <v>#VALUE!</v>
      </c>
      <c r="C582" s="3012" t="e">
        <f t="shared" si="24"/>
        <v>#VALUE!</v>
      </c>
      <c r="D582" s="3022" t="s">
        <v>884</v>
      </c>
      <c r="E582" s="3030"/>
      <c r="F582" s="3031" t="s">
        <v>1603</v>
      </c>
      <c r="G582" s="3027" t="e">
        <f t="shared" si="25"/>
        <v>#VALUE!</v>
      </c>
      <c r="H582" s="3027" t="e">
        <v>#VALUE!</v>
      </c>
      <c r="K582" s="3027" t="e">
        <v>#VALUE!</v>
      </c>
      <c r="M582" s="3119" t="s">
        <v>884</v>
      </c>
    </row>
    <row r="583" spans="1:13" hidden="1" x14ac:dyDescent="0.3">
      <c r="A583" s="3022" t="e">
        <v>#VALUE!</v>
      </c>
      <c r="B583" s="3012" t="e">
        <v>#VALUE!</v>
      </c>
      <c r="C583" s="3012" t="e">
        <f t="shared" si="24"/>
        <v>#VALUE!</v>
      </c>
      <c r="D583" s="3022" t="s">
        <v>885</v>
      </c>
      <c r="E583" s="3030"/>
      <c r="F583" s="3031" t="s">
        <v>1604</v>
      </c>
      <c r="G583" s="3027" t="e">
        <f t="shared" si="25"/>
        <v>#VALUE!</v>
      </c>
      <c r="H583" s="3027" t="e">
        <v>#VALUE!</v>
      </c>
      <c r="K583" s="3027" t="e">
        <v>#VALUE!</v>
      </c>
      <c r="M583" s="3119" t="s">
        <v>885</v>
      </c>
    </row>
    <row r="584" spans="1:13" hidden="1" x14ac:dyDescent="0.3">
      <c r="A584" s="3032" t="e">
        <v>#VALUE!</v>
      </c>
      <c r="B584" s="3012" t="e">
        <v>#VALUE!</v>
      </c>
      <c r="C584" s="3012" t="e">
        <f t="shared" si="24"/>
        <v>#VALUE!</v>
      </c>
      <c r="D584" s="3032" t="s">
        <v>944</v>
      </c>
      <c r="E584" s="3030"/>
      <c r="F584" s="3016" t="s">
        <v>2609</v>
      </c>
      <c r="G584" s="3027" t="e">
        <f t="shared" si="25"/>
        <v>#VALUE!</v>
      </c>
      <c r="H584" s="3027" t="e">
        <v>#VALUE!</v>
      </c>
      <c r="K584" s="3027" t="e">
        <v>#VALUE!</v>
      </c>
      <c r="M584" s="3120" t="s">
        <v>944</v>
      </c>
    </row>
    <row r="585" spans="1:13" hidden="1" x14ac:dyDescent="0.3">
      <c r="A585" s="3022" t="e">
        <v>#VALUE!</v>
      </c>
      <c r="B585" s="3012" t="e">
        <v>#VALUE!</v>
      </c>
      <c r="C585" s="3012" t="e">
        <f t="shared" si="24"/>
        <v>#VALUE!</v>
      </c>
      <c r="D585" s="3022" t="s">
        <v>881</v>
      </c>
      <c r="E585" s="3030"/>
      <c r="F585" s="3031" t="s">
        <v>1600</v>
      </c>
      <c r="G585" s="3027" t="e">
        <f t="shared" si="25"/>
        <v>#VALUE!</v>
      </c>
      <c r="H585" s="3027" t="e">
        <v>#VALUE!</v>
      </c>
      <c r="K585" s="3027" t="e">
        <v>#VALUE!</v>
      </c>
      <c r="M585" s="3119" t="s">
        <v>881</v>
      </c>
    </row>
    <row r="586" spans="1:13" hidden="1" x14ac:dyDescent="0.3">
      <c r="A586" s="3022" t="e">
        <v>#VALUE!</v>
      </c>
      <c r="B586" s="3012" t="e">
        <v>#VALUE!</v>
      </c>
      <c r="C586" s="3012" t="e">
        <f t="shared" si="24"/>
        <v>#VALUE!</v>
      </c>
      <c r="D586" s="3022" t="s">
        <v>882</v>
      </c>
      <c r="E586" s="3030"/>
      <c r="F586" s="3031" t="s">
        <v>1601</v>
      </c>
      <c r="G586" s="3027" t="e">
        <f t="shared" si="25"/>
        <v>#VALUE!</v>
      </c>
      <c r="H586" s="3027" t="e">
        <v>#VALUE!</v>
      </c>
      <c r="K586" s="3027" t="e">
        <v>#VALUE!</v>
      </c>
      <c r="M586" s="3119" t="s">
        <v>882</v>
      </c>
    </row>
    <row r="587" spans="1:13" hidden="1" x14ac:dyDescent="0.3">
      <c r="A587" s="3022" t="e">
        <v>#VALUE!</v>
      </c>
      <c r="B587" s="3012" t="e">
        <v>#VALUE!</v>
      </c>
      <c r="C587" s="3012" t="e">
        <f t="shared" ref="C587:C650" si="27">CONCATENATE(A587," ",B587)</f>
        <v>#VALUE!</v>
      </c>
      <c r="D587" s="3022" t="s">
        <v>883</v>
      </c>
      <c r="E587" s="3030"/>
      <c r="F587" s="3031" t="s">
        <v>2479</v>
      </c>
      <c r="G587" s="3027" t="e">
        <f t="shared" ref="G587:G650" si="28">C587=H587</f>
        <v>#VALUE!</v>
      </c>
      <c r="H587" s="3027" t="e">
        <v>#VALUE!</v>
      </c>
      <c r="K587" s="3027" t="e">
        <v>#VALUE!</v>
      </c>
      <c r="M587" s="3119" t="s">
        <v>883</v>
      </c>
    </row>
    <row r="588" spans="1:13" hidden="1" x14ac:dyDescent="0.3">
      <c r="A588" s="3022" t="e">
        <v>#VALUE!</v>
      </c>
      <c r="B588" s="3012" t="e">
        <v>#VALUE!</v>
      </c>
      <c r="C588" s="3012" t="e">
        <f t="shared" si="27"/>
        <v>#VALUE!</v>
      </c>
      <c r="D588" s="3022" t="s">
        <v>884</v>
      </c>
      <c r="E588" s="3030"/>
      <c r="F588" s="3031" t="s">
        <v>1603</v>
      </c>
      <c r="G588" s="3027" t="e">
        <f t="shared" si="28"/>
        <v>#VALUE!</v>
      </c>
      <c r="H588" s="3027" t="e">
        <v>#VALUE!</v>
      </c>
      <c r="K588" s="3027" t="e">
        <v>#VALUE!</v>
      </c>
      <c r="M588" s="3119" t="s">
        <v>884</v>
      </c>
    </row>
    <row r="589" spans="1:13" hidden="1" x14ac:dyDescent="0.3">
      <c r="A589" s="3022" t="e">
        <v>#VALUE!</v>
      </c>
      <c r="B589" s="3012" t="e">
        <v>#VALUE!</v>
      </c>
      <c r="C589" s="3012" t="e">
        <f t="shared" si="27"/>
        <v>#VALUE!</v>
      </c>
      <c r="D589" s="3022" t="s">
        <v>885</v>
      </c>
      <c r="E589" s="3030"/>
      <c r="F589" s="3031" t="s">
        <v>1604</v>
      </c>
      <c r="G589" s="3027" t="e">
        <f t="shared" si="28"/>
        <v>#VALUE!</v>
      </c>
      <c r="H589" s="3027" t="e">
        <v>#VALUE!</v>
      </c>
      <c r="K589" s="3027" t="e">
        <v>#VALUE!</v>
      </c>
      <c r="M589" s="3119" t="s">
        <v>885</v>
      </c>
    </row>
    <row r="590" spans="1:13" hidden="1" x14ac:dyDescent="0.3">
      <c r="A590" s="3032" t="e">
        <v>#VALUE!</v>
      </c>
      <c r="B590" s="3012" t="e">
        <v>#VALUE!</v>
      </c>
      <c r="C590" s="3012" t="e">
        <f t="shared" si="27"/>
        <v>#VALUE!</v>
      </c>
      <c r="D590" s="3032" t="s">
        <v>945</v>
      </c>
      <c r="E590" s="3030"/>
      <c r="F590" s="3016" t="s">
        <v>2610</v>
      </c>
      <c r="G590" s="3027" t="e">
        <f t="shared" si="28"/>
        <v>#VALUE!</v>
      </c>
      <c r="H590" s="3027" t="e">
        <v>#VALUE!</v>
      </c>
      <c r="K590" s="3027" t="e">
        <v>#VALUE!</v>
      </c>
      <c r="M590" s="3120" t="s">
        <v>945</v>
      </c>
    </row>
    <row r="591" spans="1:13" hidden="1" x14ac:dyDescent="0.3">
      <c r="A591" s="3027" t="e">
        <v>#VALUE!</v>
      </c>
      <c r="B591" s="3012" t="e">
        <v>#VALUE!</v>
      </c>
      <c r="C591" s="3012" t="e">
        <f t="shared" si="27"/>
        <v>#VALUE!</v>
      </c>
      <c r="F591" s="3090"/>
      <c r="G591" s="3027" t="e">
        <f t="shared" si="28"/>
        <v>#VALUE!</v>
      </c>
      <c r="H591" s="3027" t="e">
        <v>#VALUE!</v>
      </c>
      <c r="K591" s="3027" t="e">
        <v>#VALUE!</v>
      </c>
    </row>
    <row r="592" spans="1:13" hidden="1" x14ac:dyDescent="0.3">
      <c r="A592" s="3032" t="e">
        <v>#VALUE!</v>
      </c>
      <c r="B592" s="3012" t="e">
        <v>#VALUE!</v>
      </c>
      <c r="C592" s="3012" t="e">
        <f t="shared" si="27"/>
        <v>#VALUE!</v>
      </c>
      <c r="D592" s="3032" t="s">
        <v>886</v>
      </c>
      <c r="E592" s="3035"/>
      <c r="F592" s="3036" t="s">
        <v>886</v>
      </c>
      <c r="G592" s="3027" t="e">
        <f t="shared" si="28"/>
        <v>#VALUE!</v>
      </c>
      <c r="H592" s="3027" t="e">
        <v>#VALUE!</v>
      </c>
      <c r="K592" s="3027" t="e">
        <v>#VALUE!</v>
      </c>
      <c r="M592" s="3120" t="s">
        <v>886</v>
      </c>
    </row>
    <row r="593" spans="1:13" hidden="1" x14ac:dyDescent="0.3">
      <c r="A593" s="3027" t="e">
        <v>#VALUE!</v>
      </c>
      <c r="B593" s="3012" t="e">
        <v>#VALUE!</v>
      </c>
      <c r="C593" s="3012" t="e">
        <f t="shared" si="27"/>
        <v>#VALUE!</v>
      </c>
      <c r="F593" s="3090"/>
      <c r="G593" s="3027" t="e">
        <f t="shared" si="28"/>
        <v>#VALUE!</v>
      </c>
      <c r="H593" s="3027" t="e">
        <v>#VALUE!</v>
      </c>
      <c r="K593" s="3027" t="e">
        <v>#VALUE!</v>
      </c>
    </row>
    <row r="594" spans="1:13" hidden="1" x14ac:dyDescent="0.3">
      <c r="A594" s="3019" t="e">
        <v>#VALUE!</v>
      </c>
      <c r="B594" s="3012" t="e">
        <v>#VALUE!</v>
      </c>
      <c r="C594" s="3012" t="e">
        <f t="shared" si="27"/>
        <v>#VALUE!</v>
      </c>
      <c r="D594" s="3019" t="s">
        <v>150</v>
      </c>
      <c r="E594" s="3019"/>
      <c r="F594" s="3048"/>
      <c r="G594" s="3027" t="e">
        <f t="shared" si="28"/>
        <v>#VALUE!</v>
      </c>
      <c r="H594" s="3027" t="e">
        <v>#VALUE!</v>
      </c>
      <c r="K594" s="3027" t="e">
        <v>#VALUE!</v>
      </c>
      <c r="M594" s="3143" t="s">
        <v>150</v>
      </c>
    </row>
    <row r="595" spans="1:13" hidden="1" x14ac:dyDescent="0.3">
      <c r="A595" s="3022">
        <v>4160</v>
      </c>
      <c r="B595" s="3012" t="s">
        <v>2804</v>
      </c>
      <c r="C595" s="3012" t="str">
        <f t="shared" si="27"/>
        <v>4160 SMH CC PHARMACY at PLUTA</v>
      </c>
      <c r="D595" s="3022" t="s">
        <v>755</v>
      </c>
      <c r="E595" s="3030"/>
      <c r="F595" s="3031" t="s">
        <v>1605</v>
      </c>
      <c r="G595" s="3027" t="b">
        <f t="shared" si="28"/>
        <v>1</v>
      </c>
      <c r="H595" s="3027" t="s">
        <v>1605</v>
      </c>
      <c r="K595" s="3027" t="s">
        <v>1609</v>
      </c>
      <c r="M595" s="3119" t="s">
        <v>755</v>
      </c>
    </row>
    <row r="596" spans="1:13" hidden="1" x14ac:dyDescent="0.3">
      <c r="A596" s="3022">
        <v>4170</v>
      </c>
      <c r="B596" s="3012" t="s">
        <v>2805</v>
      </c>
      <c r="C596" s="3012" t="str">
        <f t="shared" si="27"/>
        <v>4170 CANCER CENTER PHARMACY at HH</v>
      </c>
      <c r="D596" s="3022" t="s">
        <v>594</v>
      </c>
      <c r="E596" s="3030"/>
      <c r="F596" s="3031" t="s">
        <v>1606</v>
      </c>
      <c r="G596" s="3027" t="b">
        <f t="shared" si="28"/>
        <v>1</v>
      </c>
      <c r="H596" s="3027" t="s">
        <v>1606</v>
      </c>
      <c r="K596" s="3027" t="s">
        <v>1609</v>
      </c>
      <c r="M596" s="3119" t="s">
        <v>594</v>
      </c>
    </row>
    <row r="597" spans="1:13" hidden="1" x14ac:dyDescent="0.3">
      <c r="A597" s="3022">
        <v>4180</v>
      </c>
      <c r="B597" s="3012" t="s">
        <v>2806</v>
      </c>
      <c r="C597" s="3012" t="str">
        <f t="shared" si="27"/>
        <v>4180 CANCER CENTER PHARMACY</v>
      </c>
      <c r="D597" s="3022" t="s">
        <v>75</v>
      </c>
      <c r="E597" s="3030"/>
      <c r="F597" s="3033" t="s">
        <v>1607</v>
      </c>
      <c r="G597" s="3027" t="b">
        <f t="shared" si="28"/>
        <v>1</v>
      </c>
      <c r="H597" s="3027" t="s">
        <v>1607</v>
      </c>
      <c r="K597" s="3027" t="s">
        <v>1609</v>
      </c>
      <c r="M597" s="3119" t="s">
        <v>75</v>
      </c>
    </row>
    <row r="598" spans="1:13" hidden="1" x14ac:dyDescent="0.3">
      <c r="A598" s="3022">
        <v>4190</v>
      </c>
      <c r="B598" s="3012" t="e">
        <v>#N/A</v>
      </c>
      <c r="C598" s="3012" t="e">
        <f t="shared" si="27"/>
        <v>#N/A</v>
      </c>
      <c r="D598" s="3022" t="s">
        <v>4080</v>
      </c>
      <c r="E598" s="3030"/>
      <c r="F598" s="3033" t="s">
        <v>4083</v>
      </c>
      <c r="G598" s="3027" t="e">
        <f t="shared" si="28"/>
        <v>#N/A</v>
      </c>
      <c r="H598" s="3027" t="e">
        <v>#N/A</v>
      </c>
      <c r="K598" s="3027" t="e">
        <v>#N/A</v>
      </c>
      <c r="M598" s="3119" t="s">
        <v>199</v>
      </c>
    </row>
    <row r="599" spans="1:13" hidden="1" x14ac:dyDescent="0.3">
      <c r="A599" s="3050">
        <v>4200</v>
      </c>
      <c r="B599" s="3012" t="s">
        <v>3430</v>
      </c>
      <c r="C599" s="3012" t="str">
        <f t="shared" si="27"/>
        <v>4200 O/P PHARMACY  ADJs</v>
      </c>
      <c r="D599" s="3022" t="s">
        <v>4081</v>
      </c>
      <c r="E599" s="3030"/>
      <c r="F599" s="3033" t="s">
        <v>4084</v>
      </c>
      <c r="G599" s="3027" t="b">
        <f t="shared" si="28"/>
        <v>1</v>
      </c>
      <c r="H599" s="3027" t="s">
        <v>3960</v>
      </c>
      <c r="K599" s="3027" t="s">
        <v>1609</v>
      </c>
      <c r="M599" s="3119" t="s">
        <v>187</v>
      </c>
    </row>
    <row r="600" spans="1:13" x14ac:dyDescent="0.3">
      <c r="A600" s="3028">
        <v>4220</v>
      </c>
      <c r="B600" s="3012" t="s">
        <v>1947</v>
      </c>
      <c r="C600" s="3012" t="str">
        <f t="shared" si="27"/>
        <v>4220 PHARMACY (I/P)</v>
      </c>
      <c r="D600" s="3028" t="s">
        <v>4082</v>
      </c>
      <c r="E600" s="3030"/>
      <c r="F600" s="3049" t="s">
        <v>4085</v>
      </c>
      <c r="G600" s="3027" t="b">
        <f t="shared" si="28"/>
        <v>1</v>
      </c>
      <c r="H600" s="3027" t="s">
        <v>1608</v>
      </c>
      <c r="I600" s="3155">
        <v>40</v>
      </c>
      <c r="K600" s="3027" t="s">
        <v>1609</v>
      </c>
      <c r="M600" s="3118" t="s">
        <v>76</v>
      </c>
    </row>
    <row r="601" spans="1:13" x14ac:dyDescent="0.3">
      <c r="A601" s="3028">
        <v>4230</v>
      </c>
      <c r="B601" s="3012" t="s">
        <v>3433</v>
      </c>
      <c r="C601" s="3012" t="str">
        <f t="shared" si="27"/>
        <v>4230 STRONG WEST PHARMACY  ADJs</v>
      </c>
      <c r="D601" s="3028" t="s">
        <v>1372</v>
      </c>
      <c r="E601" s="3030"/>
      <c r="F601" s="3049" t="s">
        <v>4086</v>
      </c>
      <c r="G601" s="3027" t="b">
        <f t="shared" si="28"/>
        <v>1</v>
      </c>
      <c r="H601" s="3027" t="s">
        <v>3961</v>
      </c>
      <c r="I601" s="3155">
        <v>41</v>
      </c>
      <c r="K601" s="3027" t="s">
        <v>1609</v>
      </c>
      <c r="M601" s="3118" t="s">
        <v>1474</v>
      </c>
    </row>
    <row r="602" spans="1:13" x14ac:dyDescent="0.3">
      <c r="A602" s="3028">
        <v>4200</v>
      </c>
      <c r="B602" s="3012" t="e">
        <v>#VALUE!</v>
      </c>
      <c r="C602" s="3012" t="e">
        <f t="shared" si="27"/>
        <v>#VALUE!</v>
      </c>
      <c r="D602" s="3028" t="s">
        <v>1980</v>
      </c>
      <c r="E602" s="3030"/>
      <c r="F602" s="3049" t="s">
        <v>4087</v>
      </c>
      <c r="G602" s="3027" t="e">
        <f t="shared" si="28"/>
        <v>#VALUE!</v>
      </c>
      <c r="H602" s="3027" t="e">
        <v>#VALUE!</v>
      </c>
      <c r="I602" s="3155">
        <v>42</v>
      </c>
      <c r="K602" s="3027" t="e">
        <v>#VALUE!</v>
      </c>
      <c r="M602" s="3118" t="s">
        <v>1980</v>
      </c>
    </row>
    <row r="603" spans="1:13" x14ac:dyDescent="0.3">
      <c r="A603" s="3028">
        <v>4210</v>
      </c>
      <c r="B603" s="3012" t="e">
        <v>#VALUE!</v>
      </c>
      <c r="C603" s="3012" t="e">
        <f t="shared" si="27"/>
        <v>#VALUE!</v>
      </c>
      <c r="D603" s="3028" t="s">
        <v>1960</v>
      </c>
      <c r="E603" s="3030"/>
      <c r="F603" s="3049" t="s">
        <v>4088</v>
      </c>
      <c r="G603" s="3027" t="e">
        <f t="shared" si="28"/>
        <v>#VALUE!</v>
      </c>
      <c r="H603" s="3027" t="e">
        <v>#VALUE!</v>
      </c>
      <c r="I603" s="3155">
        <v>43</v>
      </c>
      <c r="K603" s="3027" t="e">
        <v>#VALUE!</v>
      </c>
      <c r="M603" s="3118" t="s">
        <v>1960</v>
      </c>
    </row>
    <row r="604" spans="1:13" hidden="1" x14ac:dyDescent="0.3">
      <c r="A604" s="3032">
        <v>120</v>
      </c>
      <c r="B604" s="3012" t="e">
        <v>#N/A</v>
      </c>
      <c r="C604" s="3012" t="e">
        <f t="shared" si="27"/>
        <v>#N/A</v>
      </c>
      <c r="D604" s="3032" t="s">
        <v>946</v>
      </c>
      <c r="E604" s="3030"/>
      <c r="F604" s="3016" t="s">
        <v>2608</v>
      </c>
      <c r="G604" s="3027" t="e">
        <f t="shared" si="28"/>
        <v>#N/A</v>
      </c>
      <c r="H604" s="3027" t="e">
        <v>#N/A</v>
      </c>
      <c r="K604" s="3027" t="e">
        <v>#N/A</v>
      </c>
      <c r="M604" s="3120" t="s">
        <v>946</v>
      </c>
    </row>
    <row r="605" spans="1:13" hidden="1" x14ac:dyDescent="0.3">
      <c r="A605" s="3022">
        <v>4160</v>
      </c>
      <c r="B605" s="3012" t="s">
        <v>2804</v>
      </c>
      <c r="C605" s="3012" t="str">
        <f t="shared" si="27"/>
        <v>4160 SMH CC PHARMACY at PLUTA</v>
      </c>
      <c r="D605" s="3022" t="s">
        <v>755</v>
      </c>
      <c r="E605" s="3030"/>
      <c r="F605" s="3031" t="s">
        <v>1605</v>
      </c>
      <c r="G605" s="3027" t="b">
        <f t="shared" si="28"/>
        <v>1</v>
      </c>
      <c r="H605" s="3027" t="s">
        <v>1605</v>
      </c>
      <c r="K605" s="3027" t="s">
        <v>1609</v>
      </c>
      <c r="M605" s="3119" t="s">
        <v>755</v>
      </c>
    </row>
    <row r="606" spans="1:13" hidden="1" x14ac:dyDescent="0.3">
      <c r="A606" s="3022">
        <v>4170</v>
      </c>
      <c r="B606" s="3012" t="s">
        <v>2805</v>
      </c>
      <c r="C606" s="3012" t="str">
        <f t="shared" si="27"/>
        <v>4170 CANCER CENTER PHARMACY at HH</v>
      </c>
      <c r="D606" s="3022" t="s">
        <v>594</v>
      </c>
      <c r="E606" s="3030"/>
      <c r="F606" s="3031" t="s">
        <v>1606</v>
      </c>
      <c r="G606" s="3027" t="b">
        <f t="shared" si="28"/>
        <v>1</v>
      </c>
      <c r="H606" s="3027" t="s">
        <v>1606</v>
      </c>
      <c r="K606" s="3027" t="s">
        <v>1609</v>
      </c>
      <c r="M606" s="3119" t="s">
        <v>594</v>
      </c>
    </row>
    <row r="607" spans="1:13" hidden="1" x14ac:dyDescent="0.3">
      <c r="A607" s="3022">
        <v>4180</v>
      </c>
      <c r="B607" s="3012" t="s">
        <v>2806</v>
      </c>
      <c r="C607" s="3012" t="str">
        <f t="shared" si="27"/>
        <v>4180 CANCER CENTER PHARMACY</v>
      </c>
      <c r="D607" s="3022" t="s">
        <v>75</v>
      </c>
      <c r="E607" s="3030"/>
      <c r="F607" s="3031" t="s">
        <v>1607</v>
      </c>
      <c r="G607" s="3027" t="b">
        <f t="shared" si="28"/>
        <v>1</v>
      </c>
      <c r="H607" s="3027" t="s">
        <v>1607</v>
      </c>
      <c r="K607" s="3027" t="s">
        <v>1609</v>
      </c>
      <c r="M607" s="3119" t="s">
        <v>75</v>
      </c>
    </row>
    <row r="608" spans="1:13" hidden="1" x14ac:dyDescent="0.3">
      <c r="A608" s="3022">
        <v>4190</v>
      </c>
      <c r="B608" s="3012" t="e">
        <v>#N/A</v>
      </c>
      <c r="C608" s="3012" t="e">
        <f t="shared" si="27"/>
        <v>#N/A</v>
      </c>
      <c r="D608" s="3022" t="s">
        <v>199</v>
      </c>
      <c r="E608" s="3030"/>
      <c r="F608" s="3031" t="s">
        <v>4083</v>
      </c>
      <c r="G608" s="3027" t="e">
        <f t="shared" si="28"/>
        <v>#N/A</v>
      </c>
      <c r="H608" s="3027" t="e">
        <v>#N/A</v>
      </c>
      <c r="K608" s="3027" t="e">
        <v>#N/A</v>
      </c>
      <c r="M608" s="3119" t="s">
        <v>199</v>
      </c>
    </row>
    <row r="609" spans="1:13" hidden="1" x14ac:dyDescent="0.3">
      <c r="A609" s="3050">
        <v>4200</v>
      </c>
      <c r="B609" s="3012" t="s">
        <v>3430</v>
      </c>
      <c r="C609" s="3012" t="str">
        <f t="shared" si="27"/>
        <v>4200 O/P PHARMACY  ADJs</v>
      </c>
      <c r="D609" s="3022" t="s">
        <v>187</v>
      </c>
      <c r="E609" s="3030"/>
      <c r="F609" s="3031" t="s">
        <v>4084</v>
      </c>
      <c r="G609" s="3027" t="b">
        <f t="shared" si="28"/>
        <v>1</v>
      </c>
      <c r="H609" s="3027" t="s">
        <v>3960</v>
      </c>
      <c r="K609" s="3027" t="s">
        <v>1609</v>
      </c>
      <c r="M609" s="3119" t="s">
        <v>187</v>
      </c>
    </row>
    <row r="610" spans="1:13" hidden="1" x14ac:dyDescent="0.3">
      <c r="A610" s="3022">
        <v>4220</v>
      </c>
      <c r="B610" s="3012" t="s">
        <v>1947</v>
      </c>
      <c r="C610" s="3012" t="str">
        <f t="shared" si="27"/>
        <v>4220 PHARMACY (I/P)</v>
      </c>
      <c r="D610" s="3022" t="s">
        <v>76</v>
      </c>
      <c r="E610" s="3030"/>
      <c r="F610" s="3031" t="s">
        <v>1608</v>
      </c>
      <c r="G610" s="3027" t="b">
        <f t="shared" si="28"/>
        <v>1</v>
      </c>
      <c r="H610" s="3027" t="s">
        <v>1608</v>
      </c>
      <c r="K610" s="3027" t="s">
        <v>1609</v>
      </c>
      <c r="M610" s="3119" t="s">
        <v>76</v>
      </c>
    </row>
    <row r="611" spans="1:13" hidden="1" x14ac:dyDescent="0.3">
      <c r="A611" s="3032">
        <v>120</v>
      </c>
      <c r="B611" s="3012" t="e">
        <v>#N/A</v>
      </c>
      <c r="C611" s="3012" t="e">
        <f t="shared" si="27"/>
        <v>#N/A</v>
      </c>
      <c r="D611" s="3032" t="s">
        <v>947</v>
      </c>
      <c r="E611" s="3030"/>
      <c r="F611" s="3016" t="s">
        <v>2609</v>
      </c>
      <c r="G611" s="3027" t="e">
        <f t="shared" si="28"/>
        <v>#N/A</v>
      </c>
      <c r="H611" s="3027" t="e">
        <v>#N/A</v>
      </c>
      <c r="K611" s="3027" t="e">
        <v>#N/A</v>
      </c>
      <c r="M611" s="3120" t="s">
        <v>947</v>
      </c>
    </row>
    <row r="612" spans="1:13" hidden="1" x14ac:dyDescent="0.3">
      <c r="A612" s="3022">
        <v>4160</v>
      </c>
      <c r="B612" s="3012" t="s">
        <v>2804</v>
      </c>
      <c r="C612" s="3012" t="str">
        <f t="shared" si="27"/>
        <v>4160 SMH CC PHARMACY at PLUTA</v>
      </c>
      <c r="D612" s="3022" t="s">
        <v>755</v>
      </c>
      <c r="E612" s="3030"/>
      <c r="F612" s="3031" t="s">
        <v>1605</v>
      </c>
      <c r="G612" s="3027" t="b">
        <f t="shared" si="28"/>
        <v>1</v>
      </c>
      <c r="H612" s="3027" t="s">
        <v>1605</v>
      </c>
      <c r="K612" s="3027" t="s">
        <v>1609</v>
      </c>
      <c r="M612" s="3119" t="s">
        <v>755</v>
      </c>
    </row>
    <row r="613" spans="1:13" hidden="1" x14ac:dyDescent="0.3">
      <c r="A613" s="3022">
        <v>4170</v>
      </c>
      <c r="B613" s="3012" t="s">
        <v>2805</v>
      </c>
      <c r="C613" s="3012" t="str">
        <f t="shared" si="27"/>
        <v>4170 CANCER CENTER PHARMACY at HH</v>
      </c>
      <c r="D613" s="3022" t="s">
        <v>594</v>
      </c>
      <c r="E613" s="3030"/>
      <c r="F613" s="3031" t="s">
        <v>1606</v>
      </c>
      <c r="G613" s="3027" t="b">
        <f t="shared" si="28"/>
        <v>1</v>
      </c>
      <c r="H613" s="3027" t="s">
        <v>1606</v>
      </c>
      <c r="K613" s="3027" t="s">
        <v>1609</v>
      </c>
      <c r="M613" s="3119" t="s">
        <v>594</v>
      </c>
    </row>
    <row r="614" spans="1:13" hidden="1" x14ac:dyDescent="0.3">
      <c r="A614" s="3022">
        <v>4180</v>
      </c>
      <c r="B614" s="3012" t="s">
        <v>2806</v>
      </c>
      <c r="C614" s="3012" t="str">
        <f t="shared" si="27"/>
        <v>4180 CANCER CENTER PHARMACY</v>
      </c>
      <c r="D614" s="3022" t="s">
        <v>75</v>
      </c>
      <c r="E614" s="3030"/>
      <c r="F614" s="3031" t="s">
        <v>1607</v>
      </c>
      <c r="G614" s="3027" t="b">
        <f t="shared" si="28"/>
        <v>1</v>
      </c>
      <c r="H614" s="3027" t="s">
        <v>1607</v>
      </c>
      <c r="K614" s="3027" t="s">
        <v>1609</v>
      </c>
      <c r="M614" s="3119" t="s">
        <v>75</v>
      </c>
    </row>
    <row r="615" spans="1:13" hidden="1" x14ac:dyDescent="0.3">
      <c r="A615" s="3022">
        <v>4190</v>
      </c>
      <c r="B615" s="3012" t="e">
        <v>#N/A</v>
      </c>
      <c r="C615" s="3012" t="e">
        <f t="shared" si="27"/>
        <v>#N/A</v>
      </c>
      <c r="D615" s="3022" t="s">
        <v>199</v>
      </c>
      <c r="E615" s="3030"/>
      <c r="F615" s="3031" t="s">
        <v>4083</v>
      </c>
      <c r="G615" s="3027" t="e">
        <f t="shared" si="28"/>
        <v>#N/A</v>
      </c>
      <c r="H615" s="3027" t="e">
        <v>#N/A</v>
      </c>
      <c r="K615" s="3027" t="e">
        <v>#N/A</v>
      </c>
      <c r="M615" s="3119" t="s">
        <v>199</v>
      </c>
    </row>
    <row r="616" spans="1:13" hidden="1" x14ac:dyDescent="0.3">
      <c r="A616" s="3050">
        <v>4200</v>
      </c>
      <c r="B616" s="3012" t="s">
        <v>3430</v>
      </c>
      <c r="C616" s="3012" t="str">
        <f t="shared" si="27"/>
        <v>4200 O/P PHARMACY  ADJs</v>
      </c>
      <c r="D616" s="3022" t="s">
        <v>187</v>
      </c>
      <c r="E616" s="3030"/>
      <c r="F616" s="3031" t="s">
        <v>4084</v>
      </c>
      <c r="G616" s="3027" t="b">
        <f t="shared" si="28"/>
        <v>1</v>
      </c>
      <c r="H616" s="3027" t="s">
        <v>3960</v>
      </c>
      <c r="K616" s="3027" t="s">
        <v>1609</v>
      </c>
      <c r="M616" s="3119" t="s">
        <v>187</v>
      </c>
    </row>
    <row r="617" spans="1:13" hidden="1" x14ac:dyDescent="0.3">
      <c r="A617" s="3022">
        <v>4220</v>
      </c>
      <c r="B617" s="3012" t="s">
        <v>1947</v>
      </c>
      <c r="C617" s="3012" t="str">
        <f t="shared" si="27"/>
        <v>4220 PHARMACY (I/P)</v>
      </c>
      <c r="D617" s="3022" t="s">
        <v>76</v>
      </c>
      <c r="E617" s="3030"/>
      <c r="F617" s="3031" t="s">
        <v>1608</v>
      </c>
      <c r="G617" s="3027" t="b">
        <f t="shared" si="28"/>
        <v>1</v>
      </c>
      <c r="H617" s="3027" t="s">
        <v>1608</v>
      </c>
      <c r="K617" s="3027" t="s">
        <v>1609</v>
      </c>
      <c r="M617" s="3119" t="s">
        <v>76</v>
      </c>
    </row>
    <row r="618" spans="1:13" hidden="1" x14ac:dyDescent="0.3">
      <c r="A618" s="3032">
        <v>120</v>
      </c>
      <c r="B618" s="3012" t="e">
        <v>#N/A</v>
      </c>
      <c r="C618" s="3012" t="e">
        <f t="shared" si="27"/>
        <v>#N/A</v>
      </c>
      <c r="D618" s="3032" t="s">
        <v>948</v>
      </c>
      <c r="E618" s="3030"/>
      <c r="F618" s="3016" t="s">
        <v>2610</v>
      </c>
      <c r="G618" s="3027" t="e">
        <f t="shared" si="28"/>
        <v>#N/A</v>
      </c>
      <c r="H618" s="3027" t="e">
        <v>#N/A</v>
      </c>
      <c r="K618" s="3027" t="e">
        <v>#N/A</v>
      </c>
      <c r="M618" s="3120" t="s">
        <v>948</v>
      </c>
    </row>
    <row r="619" spans="1:13" hidden="1" x14ac:dyDescent="0.3">
      <c r="A619" s="3022" t="e">
        <v>#VALUE!</v>
      </c>
      <c r="B619" s="3012" t="e">
        <v>#VALUE!</v>
      </c>
      <c r="C619" s="3012" t="e">
        <f t="shared" si="27"/>
        <v>#VALUE!</v>
      </c>
      <c r="D619" s="3022"/>
      <c r="E619" s="3030"/>
      <c r="F619" s="3034"/>
      <c r="G619" s="3027" t="e">
        <f t="shared" si="28"/>
        <v>#VALUE!</v>
      </c>
      <c r="H619" s="3027" t="e">
        <v>#VALUE!</v>
      </c>
      <c r="K619" s="3027" t="e">
        <v>#VALUE!</v>
      </c>
      <c r="M619" s="3119"/>
    </row>
    <row r="620" spans="1:13" hidden="1" x14ac:dyDescent="0.3">
      <c r="A620" s="3032">
        <v>120</v>
      </c>
      <c r="B620" s="3012" t="e">
        <v>#N/A</v>
      </c>
      <c r="C620" s="3012" t="e">
        <f t="shared" si="27"/>
        <v>#N/A</v>
      </c>
      <c r="D620" s="3032" t="s">
        <v>151</v>
      </c>
      <c r="E620" s="3035"/>
      <c r="F620" s="3036" t="s">
        <v>151</v>
      </c>
      <c r="G620" s="3027" t="e">
        <f t="shared" si="28"/>
        <v>#N/A</v>
      </c>
      <c r="H620" s="3027" t="e">
        <v>#N/A</v>
      </c>
      <c r="K620" s="3027" t="e">
        <v>#N/A</v>
      </c>
      <c r="M620" s="3120" t="s">
        <v>151</v>
      </c>
    </row>
    <row r="621" spans="1:13" hidden="1" x14ac:dyDescent="0.3">
      <c r="A621" s="3072" t="e">
        <v>#VALUE!</v>
      </c>
      <c r="B621" s="3012" t="e">
        <v>#VALUE!</v>
      </c>
      <c r="C621" s="3012" t="e">
        <f t="shared" si="27"/>
        <v>#VALUE!</v>
      </c>
      <c r="D621" s="3072" t="s">
        <v>2201</v>
      </c>
      <c r="E621" s="3062"/>
      <c r="F621" s="3017" t="s">
        <v>4085</v>
      </c>
      <c r="G621" s="3027" t="e">
        <f t="shared" si="28"/>
        <v>#VALUE!</v>
      </c>
      <c r="H621" s="3027" t="e">
        <v>#VALUE!</v>
      </c>
      <c r="K621" s="3027" t="e">
        <v>#VALUE!</v>
      </c>
      <c r="M621" s="3139" t="s">
        <v>2201</v>
      </c>
    </row>
    <row r="622" spans="1:13" hidden="1" x14ac:dyDescent="0.3">
      <c r="A622" s="3072" t="e">
        <v>#VALUE!</v>
      </c>
      <c r="B622" s="3012" t="e">
        <v>#VALUE!</v>
      </c>
      <c r="C622" s="3012" t="e">
        <f t="shared" si="27"/>
        <v>#VALUE!</v>
      </c>
      <c r="D622" s="3072" t="s">
        <v>2202</v>
      </c>
      <c r="E622" s="3062"/>
      <c r="F622" s="3017" t="s">
        <v>4086</v>
      </c>
      <c r="G622" s="3027" t="e">
        <f t="shared" si="28"/>
        <v>#VALUE!</v>
      </c>
      <c r="H622" s="3027" t="e">
        <v>#VALUE!</v>
      </c>
      <c r="K622" s="3027" t="e">
        <v>#VALUE!</v>
      </c>
      <c r="M622" s="3139" t="s">
        <v>2202</v>
      </c>
    </row>
    <row r="623" spans="1:13" hidden="1" x14ac:dyDescent="0.3">
      <c r="A623" s="3027" t="e">
        <v>#VALUE!</v>
      </c>
      <c r="B623" s="3012" t="e">
        <v>#VALUE!</v>
      </c>
      <c r="C623" s="3012" t="e">
        <f t="shared" si="27"/>
        <v>#VALUE!</v>
      </c>
      <c r="G623" s="3027" t="e">
        <f t="shared" si="28"/>
        <v>#VALUE!</v>
      </c>
      <c r="H623" s="3027" t="e">
        <v>#VALUE!</v>
      </c>
      <c r="K623" s="3027" t="e">
        <v>#VALUE!</v>
      </c>
    </row>
    <row r="624" spans="1:13" hidden="1" x14ac:dyDescent="0.3">
      <c r="A624" s="3027" t="e">
        <v>#VALUE!</v>
      </c>
      <c r="B624" s="3012" t="e">
        <v>#VALUE!</v>
      </c>
      <c r="C624" s="3012" t="e">
        <f t="shared" si="27"/>
        <v>#VALUE!</v>
      </c>
      <c r="F624" s="3090"/>
      <c r="G624" s="3027" t="e">
        <f t="shared" si="28"/>
        <v>#VALUE!</v>
      </c>
      <c r="H624" s="3027" t="e">
        <v>#VALUE!</v>
      </c>
      <c r="K624" s="3027" t="e">
        <v>#VALUE!</v>
      </c>
    </row>
    <row r="625" spans="1:13" hidden="1" x14ac:dyDescent="0.3">
      <c r="A625" s="3019" t="e">
        <v>#VALUE!</v>
      </c>
      <c r="B625" s="3012" t="e">
        <v>#VALUE!</v>
      </c>
      <c r="C625" s="3012" t="e">
        <f t="shared" si="27"/>
        <v>#VALUE!</v>
      </c>
      <c r="D625" s="3019" t="s">
        <v>861</v>
      </c>
      <c r="E625" s="3014"/>
      <c r="F625" s="3048"/>
      <c r="G625" s="3027" t="e">
        <f t="shared" si="28"/>
        <v>#VALUE!</v>
      </c>
      <c r="H625" s="3027" t="e">
        <v>#VALUE!</v>
      </c>
      <c r="K625" s="3027" t="e">
        <v>#VALUE!</v>
      </c>
      <c r="M625" s="3143" t="s">
        <v>861</v>
      </c>
    </row>
    <row r="626" spans="1:13" hidden="1" x14ac:dyDescent="0.3">
      <c r="A626" s="3022" t="e">
        <v>#VALUE!</v>
      </c>
      <c r="B626" s="3012" t="e">
        <v>#VALUE!</v>
      </c>
      <c r="C626" s="3012" t="e">
        <f t="shared" si="27"/>
        <v>#VALUE!</v>
      </c>
      <c r="D626" s="3022" t="s">
        <v>4089</v>
      </c>
      <c r="E626" s="3030"/>
      <c r="F626" s="3031" t="s">
        <v>4089</v>
      </c>
      <c r="G626" s="3027" t="e">
        <f t="shared" si="28"/>
        <v>#VALUE!</v>
      </c>
      <c r="H626" s="3027" t="e">
        <v>#VALUE!</v>
      </c>
      <c r="K626" s="3027" t="e">
        <v>#VALUE!</v>
      </c>
      <c r="M626" s="3119" t="s">
        <v>888</v>
      </c>
    </row>
    <row r="627" spans="1:13" hidden="1" x14ac:dyDescent="0.3">
      <c r="A627" s="3022" t="e">
        <v>#VALUE!</v>
      </c>
      <c r="B627" s="3012" t="e">
        <v>#VALUE!</v>
      </c>
      <c r="C627" s="3012" t="e">
        <f t="shared" si="27"/>
        <v>#VALUE!</v>
      </c>
      <c r="D627" s="3022" t="s">
        <v>889</v>
      </c>
      <c r="E627" s="3030"/>
      <c r="F627" s="3031" t="s">
        <v>3819</v>
      </c>
      <c r="G627" s="3027" t="e">
        <f t="shared" si="28"/>
        <v>#VALUE!</v>
      </c>
      <c r="H627" s="3027" t="e">
        <v>#VALUE!</v>
      </c>
      <c r="K627" s="3027" t="e">
        <v>#VALUE!</v>
      </c>
      <c r="M627" s="3119" t="s">
        <v>889</v>
      </c>
    </row>
    <row r="628" spans="1:13" hidden="1" x14ac:dyDescent="0.3">
      <c r="A628" s="3022" t="e">
        <v>#VALUE!</v>
      </c>
      <c r="B628" s="3012" t="e">
        <v>#VALUE!</v>
      </c>
      <c r="C628" s="3012" t="e">
        <f t="shared" si="27"/>
        <v>#VALUE!</v>
      </c>
      <c r="D628" s="3022" t="s">
        <v>2488</v>
      </c>
      <c r="E628" s="3030"/>
      <c r="F628" s="3031" t="s">
        <v>2488</v>
      </c>
      <c r="G628" s="3027" t="e">
        <f t="shared" si="28"/>
        <v>#VALUE!</v>
      </c>
      <c r="H628" s="3027" t="e">
        <v>#VALUE!</v>
      </c>
      <c r="K628" s="3027" t="e">
        <v>#VALUE!</v>
      </c>
      <c r="M628" s="3119" t="s">
        <v>2488</v>
      </c>
    </row>
    <row r="629" spans="1:13" hidden="1" x14ac:dyDescent="0.3">
      <c r="A629" s="3022" t="e">
        <v>#VALUE!</v>
      </c>
      <c r="B629" s="3012" t="e">
        <v>#VALUE!</v>
      </c>
      <c r="C629" s="3012" t="e">
        <f t="shared" si="27"/>
        <v>#VALUE!</v>
      </c>
      <c r="D629" s="3022" t="s">
        <v>891</v>
      </c>
      <c r="E629" s="3030"/>
      <c r="F629" s="3031" t="s">
        <v>1612</v>
      </c>
      <c r="G629" s="3027" t="e">
        <f t="shared" si="28"/>
        <v>#VALUE!</v>
      </c>
      <c r="H629" s="3027" t="e">
        <v>#VALUE!</v>
      </c>
      <c r="K629" s="3027" t="e">
        <v>#VALUE!</v>
      </c>
      <c r="M629" s="3119" t="s">
        <v>891</v>
      </c>
    </row>
    <row r="630" spans="1:13" hidden="1" x14ac:dyDescent="0.3">
      <c r="A630" s="3022" t="e">
        <v>#VALUE!</v>
      </c>
      <c r="B630" s="3012" t="e">
        <v>#VALUE!</v>
      </c>
      <c r="C630" s="3012" t="e">
        <f t="shared" si="27"/>
        <v>#VALUE!</v>
      </c>
      <c r="D630" s="3022" t="s">
        <v>892</v>
      </c>
      <c r="E630" s="3030"/>
      <c r="F630" s="3031" t="s">
        <v>1613</v>
      </c>
      <c r="G630" s="3027" t="e">
        <f t="shared" si="28"/>
        <v>#VALUE!</v>
      </c>
      <c r="H630" s="3027" t="e">
        <v>#VALUE!</v>
      </c>
      <c r="K630" s="3027" t="e">
        <v>#VALUE!</v>
      </c>
      <c r="M630" s="3119" t="s">
        <v>892</v>
      </c>
    </row>
    <row r="631" spans="1:13" hidden="1" x14ac:dyDescent="0.3">
      <c r="A631" s="3032" t="e">
        <v>#VALUE!</v>
      </c>
      <c r="B631" s="3012" t="e">
        <v>#VALUE!</v>
      </c>
      <c r="C631" s="3012" t="e">
        <f t="shared" si="27"/>
        <v>#VALUE!</v>
      </c>
      <c r="D631" s="3032" t="s">
        <v>949</v>
      </c>
      <c r="E631" s="3030"/>
      <c r="F631" s="3016" t="s">
        <v>2608</v>
      </c>
      <c r="G631" s="3027" t="e">
        <f t="shared" si="28"/>
        <v>#VALUE!</v>
      </c>
      <c r="H631" s="3027" t="e">
        <v>#VALUE!</v>
      </c>
      <c r="K631" s="3027" t="e">
        <v>#VALUE!</v>
      </c>
      <c r="M631" s="3120" t="s">
        <v>949</v>
      </c>
    </row>
    <row r="632" spans="1:13" hidden="1" x14ac:dyDescent="0.3">
      <c r="A632" s="3022" t="e">
        <v>#VALUE!</v>
      </c>
      <c r="B632" s="3012" t="e">
        <v>#VALUE!</v>
      </c>
      <c r="C632" s="3012" t="e">
        <f t="shared" si="27"/>
        <v>#VALUE!</v>
      </c>
      <c r="D632" s="3022" t="s">
        <v>888</v>
      </c>
      <c r="E632" s="3030"/>
      <c r="F632" s="3031" t="s">
        <v>4089</v>
      </c>
      <c r="G632" s="3027" t="e">
        <f t="shared" si="28"/>
        <v>#VALUE!</v>
      </c>
      <c r="H632" s="3027" t="e">
        <v>#VALUE!</v>
      </c>
      <c r="K632" s="3027" t="e">
        <v>#VALUE!</v>
      </c>
      <c r="M632" s="3119" t="s">
        <v>888</v>
      </c>
    </row>
    <row r="633" spans="1:13" hidden="1" x14ac:dyDescent="0.3">
      <c r="A633" s="3022" t="e">
        <v>#VALUE!</v>
      </c>
      <c r="B633" s="3012" t="e">
        <v>#VALUE!</v>
      </c>
      <c r="C633" s="3012" t="e">
        <f t="shared" si="27"/>
        <v>#VALUE!</v>
      </c>
      <c r="D633" s="3022" t="s">
        <v>889</v>
      </c>
      <c r="E633" s="3030"/>
      <c r="F633" s="3031" t="s">
        <v>3819</v>
      </c>
      <c r="G633" s="3027" t="e">
        <f t="shared" si="28"/>
        <v>#VALUE!</v>
      </c>
      <c r="H633" s="3027" t="e">
        <v>#VALUE!</v>
      </c>
      <c r="K633" s="3027" t="e">
        <v>#VALUE!</v>
      </c>
      <c r="M633" s="3119" t="s">
        <v>889</v>
      </c>
    </row>
    <row r="634" spans="1:13" hidden="1" x14ac:dyDescent="0.3">
      <c r="A634" s="3022" t="e">
        <v>#VALUE!</v>
      </c>
      <c r="B634" s="3012" t="e">
        <v>#VALUE!</v>
      </c>
      <c r="C634" s="3012" t="e">
        <f t="shared" si="27"/>
        <v>#VALUE!</v>
      </c>
      <c r="D634" s="3022" t="s">
        <v>890</v>
      </c>
      <c r="E634" s="3030"/>
      <c r="F634" s="3031" t="s">
        <v>2488</v>
      </c>
      <c r="G634" s="3027" t="e">
        <f t="shared" si="28"/>
        <v>#VALUE!</v>
      </c>
      <c r="H634" s="3027" t="e">
        <v>#VALUE!</v>
      </c>
      <c r="K634" s="3027" t="e">
        <v>#VALUE!</v>
      </c>
      <c r="M634" s="3119" t="s">
        <v>890</v>
      </c>
    </row>
    <row r="635" spans="1:13" hidden="1" x14ac:dyDescent="0.3">
      <c r="A635" s="3022" t="e">
        <v>#VALUE!</v>
      </c>
      <c r="B635" s="3012" t="e">
        <v>#VALUE!</v>
      </c>
      <c r="C635" s="3012" t="e">
        <f t="shared" si="27"/>
        <v>#VALUE!</v>
      </c>
      <c r="D635" s="3022" t="s">
        <v>891</v>
      </c>
      <c r="E635" s="3030"/>
      <c r="F635" s="3031" t="s">
        <v>1612</v>
      </c>
      <c r="G635" s="3027" t="e">
        <f t="shared" si="28"/>
        <v>#VALUE!</v>
      </c>
      <c r="H635" s="3027" t="e">
        <v>#VALUE!</v>
      </c>
      <c r="K635" s="3027" t="e">
        <v>#VALUE!</v>
      </c>
      <c r="M635" s="3119" t="s">
        <v>891</v>
      </c>
    </row>
    <row r="636" spans="1:13" hidden="1" x14ac:dyDescent="0.3">
      <c r="A636" s="3022" t="e">
        <v>#VALUE!</v>
      </c>
      <c r="B636" s="3012" t="e">
        <v>#VALUE!</v>
      </c>
      <c r="C636" s="3012" t="e">
        <f t="shared" si="27"/>
        <v>#VALUE!</v>
      </c>
      <c r="D636" s="3022" t="s">
        <v>892</v>
      </c>
      <c r="E636" s="3030"/>
      <c r="F636" s="3031" t="s">
        <v>1613</v>
      </c>
      <c r="G636" s="3027" t="e">
        <f t="shared" si="28"/>
        <v>#VALUE!</v>
      </c>
      <c r="H636" s="3027" t="e">
        <v>#VALUE!</v>
      </c>
      <c r="K636" s="3027" t="e">
        <v>#VALUE!</v>
      </c>
      <c r="M636" s="3119" t="s">
        <v>892</v>
      </c>
    </row>
    <row r="637" spans="1:13" hidden="1" x14ac:dyDescent="0.3">
      <c r="A637" s="3032" t="e">
        <v>#VALUE!</v>
      </c>
      <c r="B637" s="3012" t="e">
        <v>#VALUE!</v>
      </c>
      <c r="C637" s="3012" t="e">
        <f t="shared" si="27"/>
        <v>#VALUE!</v>
      </c>
      <c r="D637" s="3032" t="s">
        <v>950</v>
      </c>
      <c r="E637" s="3030"/>
      <c r="F637" s="3016" t="s">
        <v>2609</v>
      </c>
      <c r="G637" s="3027" t="e">
        <f t="shared" si="28"/>
        <v>#VALUE!</v>
      </c>
      <c r="H637" s="3027" t="e">
        <v>#VALUE!</v>
      </c>
      <c r="K637" s="3027" t="e">
        <v>#VALUE!</v>
      </c>
      <c r="M637" s="3120" t="s">
        <v>950</v>
      </c>
    </row>
    <row r="638" spans="1:13" hidden="1" x14ac:dyDescent="0.3">
      <c r="A638" s="3022" t="e">
        <v>#VALUE!</v>
      </c>
      <c r="B638" s="3012" t="e">
        <v>#VALUE!</v>
      </c>
      <c r="C638" s="3012" t="e">
        <f t="shared" si="27"/>
        <v>#VALUE!</v>
      </c>
      <c r="D638" s="3022" t="s">
        <v>888</v>
      </c>
      <c r="E638" s="3030"/>
      <c r="F638" s="3031" t="s">
        <v>4089</v>
      </c>
      <c r="G638" s="3027" t="e">
        <f t="shared" si="28"/>
        <v>#VALUE!</v>
      </c>
      <c r="H638" s="3027" t="e">
        <v>#VALUE!</v>
      </c>
      <c r="K638" s="3027" t="e">
        <v>#VALUE!</v>
      </c>
      <c r="M638" s="3119" t="s">
        <v>888</v>
      </c>
    </row>
    <row r="639" spans="1:13" hidden="1" x14ac:dyDescent="0.3">
      <c r="A639" s="3022" t="e">
        <v>#VALUE!</v>
      </c>
      <c r="B639" s="3012" t="e">
        <v>#VALUE!</v>
      </c>
      <c r="C639" s="3012" t="e">
        <f t="shared" si="27"/>
        <v>#VALUE!</v>
      </c>
      <c r="D639" s="3022" t="s">
        <v>889</v>
      </c>
      <c r="E639" s="3030"/>
      <c r="F639" s="3031" t="s">
        <v>3819</v>
      </c>
      <c r="G639" s="3027" t="e">
        <f t="shared" si="28"/>
        <v>#VALUE!</v>
      </c>
      <c r="H639" s="3027" t="e">
        <v>#VALUE!</v>
      </c>
      <c r="K639" s="3027" t="e">
        <v>#VALUE!</v>
      </c>
      <c r="M639" s="3119" t="s">
        <v>889</v>
      </c>
    </row>
    <row r="640" spans="1:13" hidden="1" x14ac:dyDescent="0.3">
      <c r="A640" s="3022" t="e">
        <v>#VALUE!</v>
      </c>
      <c r="B640" s="3012" t="e">
        <v>#VALUE!</v>
      </c>
      <c r="C640" s="3012" t="e">
        <f t="shared" si="27"/>
        <v>#VALUE!</v>
      </c>
      <c r="D640" s="3022" t="s">
        <v>890</v>
      </c>
      <c r="E640" s="3030"/>
      <c r="F640" s="3031" t="s">
        <v>2488</v>
      </c>
      <c r="G640" s="3027" t="e">
        <f t="shared" si="28"/>
        <v>#VALUE!</v>
      </c>
      <c r="H640" s="3027" t="e">
        <v>#VALUE!</v>
      </c>
      <c r="K640" s="3027" t="e">
        <v>#VALUE!</v>
      </c>
      <c r="M640" s="3119" t="s">
        <v>890</v>
      </c>
    </row>
    <row r="641" spans="1:13" hidden="1" x14ac:dyDescent="0.3">
      <c r="A641" s="3022" t="e">
        <v>#VALUE!</v>
      </c>
      <c r="B641" s="3012" t="e">
        <v>#VALUE!</v>
      </c>
      <c r="C641" s="3012" t="e">
        <f t="shared" si="27"/>
        <v>#VALUE!</v>
      </c>
      <c r="D641" s="3022" t="s">
        <v>891</v>
      </c>
      <c r="E641" s="3030"/>
      <c r="F641" s="3031" t="s">
        <v>1612</v>
      </c>
      <c r="G641" s="3027" t="e">
        <f t="shared" si="28"/>
        <v>#VALUE!</v>
      </c>
      <c r="H641" s="3027" t="e">
        <v>#VALUE!</v>
      </c>
      <c r="K641" s="3027" t="e">
        <v>#VALUE!</v>
      </c>
      <c r="M641" s="3119" t="s">
        <v>891</v>
      </c>
    </row>
    <row r="642" spans="1:13" hidden="1" x14ac:dyDescent="0.3">
      <c r="A642" s="3022" t="e">
        <v>#VALUE!</v>
      </c>
      <c r="B642" s="3012" t="e">
        <v>#VALUE!</v>
      </c>
      <c r="C642" s="3012" t="e">
        <f t="shared" si="27"/>
        <v>#VALUE!</v>
      </c>
      <c r="D642" s="3022" t="s">
        <v>892</v>
      </c>
      <c r="E642" s="3030"/>
      <c r="F642" s="3031" t="s">
        <v>1613</v>
      </c>
      <c r="G642" s="3027" t="e">
        <f t="shared" si="28"/>
        <v>#VALUE!</v>
      </c>
      <c r="H642" s="3027" t="e">
        <v>#VALUE!</v>
      </c>
      <c r="K642" s="3027" t="e">
        <v>#VALUE!</v>
      </c>
      <c r="M642" s="3119" t="s">
        <v>892</v>
      </c>
    </row>
    <row r="643" spans="1:13" hidden="1" x14ac:dyDescent="0.3">
      <c r="A643" s="3032" t="e">
        <v>#VALUE!</v>
      </c>
      <c r="B643" s="3012" t="e">
        <v>#VALUE!</v>
      </c>
      <c r="C643" s="3012" t="e">
        <f t="shared" si="27"/>
        <v>#VALUE!</v>
      </c>
      <c r="D643" s="3032" t="s">
        <v>951</v>
      </c>
      <c r="E643" s="3030"/>
      <c r="F643" s="3016" t="s">
        <v>2610</v>
      </c>
      <c r="G643" s="3027" t="e">
        <f t="shared" si="28"/>
        <v>#VALUE!</v>
      </c>
      <c r="H643" s="3027" t="e">
        <v>#VALUE!</v>
      </c>
      <c r="K643" s="3027" t="e">
        <v>#VALUE!</v>
      </c>
      <c r="M643" s="3120" t="s">
        <v>951</v>
      </c>
    </row>
    <row r="644" spans="1:13" hidden="1" x14ac:dyDescent="0.3">
      <c r="A644" s="3027" t="e">
        <v>#VALUE!</v>
      </c>
      <c r="B644" s="3012" t="e">
        <v>#VALUE!</v>
      </c>
      <c r="C644" s="3012" t="e">
        <f t="shared" si="27"/>
        <v>#VALUE!</v>
      </c>
      <c r="F644" s="3090"/>
      <c r="G644" s="3027" t="e">
        <f t="shared" si="28"/>
        <v>#VALUE!</v>
      </c>
      <c r="H644" s="3027" t="e">
        <v>#VALUE!</v>
      </c>
      <c r="K644" s="3027" t="e">
        <v>#VALUE!</v>
      </c>
    </row>
    <row r="645" spans="1:13" hidden="1" x14ac:dyDescent="0.3">
      <c r="A645" s="3032" t="e">
        <v>#VALUE!</v>
      </c>
      <c r="B645" s="3012" t="e">
        <v>#VALUE!</v>
      </c>
      <c r="C645" s="3012" t="e">
        <f t="shared" si="27"/>
        <v>#VALUE!</v>
      </c>
      <c r="D645" s="3032" t="s">
        <v>887</v>
      </c>
      <c r="E645" s="3035"/>
      <c r="F645" s="3036" t="s">
        <v>887</v>
      </c>
      <c r="G645" s="3027" t="e">
        <f t="shared" si="28"/>
        <v>#VALUE!</v>
      </c>
      <c r="H645" s="3027" t="e">
        <v>#VALUE!</v>
      </c>
      <c r="K645" s="3027" t="e">
        <v>#VALUE!</v>
      </c>
      <c r="M645" s="3120" t="s">
        <v>887</v>
      </c>
    </row>
    <row r="646" spans="1:13" hidden="1" x14ac:dyDescent="0.3">
      <c r="A646" s="3027" t="e">
        <v>#VALUE!</v>
      </c>
      <c r="B646" s="3012" t="e">
        <v>#VALUE!</v>
      </c>
      <c r="C646" s="3012" t="e">
        <f t="shared" si="27"/>
        <v>#VALUE!</v>
      </c>
      <c r="F646" s="3090"/>
      <c r="G646" s="3027" t="e">
        <f t="shared" si="28"/>
        <v>#VALUE!</v>
      </c>
      <c r="H646" s="3027" t="e">
        <v>#VALUE!</v>
      </c>
      <c r="K646" s="3027" t="e">
        <v>#VALUE!</v>
      </c>
    </row>
    <row r="647" spans="1:13" hidden="1" x14ac:dyDescent="0.3">
      <c r="A647" s="3019" t="e">
        <v>#VALUE!</v>
      </c>
      <c r="B647" s="3012" t="e">
        <v>#VALUE!</v>
      </c>
      <c r="C647" s="3012" t="e">
        <f t="shared" si="27"/>
        <v>#VALUE!</v>
      </c>
      <c r="D647" s="3019" t="s">
        <v>395</v>
      </c>
      <c r="F647" s="3090"/>
      <c r="G647" s="3027" t="e">
        <f t="shared" si="28"/>
        <v>#VALUE!</v>
      </c>
      <c r="H647" s="3027" t="e">
        <v>#VALUE!</v>
      </c>
      <c r="K647" s="3027" t="e">
        <v>#VALUE!</v>
      </c>
      <c r="M647" s="3143" t="s">
        <v>395</v>
      </c>
    </row>
    <row r="648" spans="1:13" x14ac:dyDescent="0.3">
      <c r="A648" s="3028">
        <v>2000</v>
      </c>
      <c r="B648" s="3012" t="s">
        <v>2731</v>
      </c>
      <c r="C648" s="3012" t="str">
        <f t="shared" si="27"/>
        <v>2000 EMERGENCY DEPARTMENT</v>
      </c>
      <c r="D648" s="3028" t="s">
        <v>246</v>
      </c>
      <c r="E648" s="3054"/>
      <c r="F648" s="3049" t="s">
        <v>4092</v>
      </c>
      <c r="G648" s="3027" t="b">
        <f t="shared" si="28"/>
        <v>1</v>
      </c>
      <c r="H648" s="3027" t="s">
        <v>1614</v>
      </c>
      <c r="I648" s="3155">
        <v>44</v>
      </c>
      <c r="K648" s="3027" t="s">
        <v>395</v>
      </c>
      <c r="M648" s="3118" t="s">
        <v>246</v>
      </c>
    </row>
    <row r="649" spans="1:13" hidden="1" x14ac:dyDescent="0.3">
      <c r="A649" s="3022">
        <v>2010</v>
      </c>
      <c r="B649" s="3012" t="s">
        <v>2732</v>
      </c>
      <c r="C649" s="3012" t="str">
        <f t="shared" si="27"/>
        <v>2010 TCU-TRANSITIONAL CARE</v>
      </c>
      <c r="D649" s="3022" t="s">
        <v>360</v>
      </c>
      <c r="E649" s="3030"/>
      <c r="F649" s="3031" t="s">
        <v>1615</v>
      </c>
      <c r="G649" s="3027" t="b">
        <f t="shared" si="28"/>
        <v>1</v>
      </c>
      <c r="H649" s="3027" t="s">
        <v>1615</v>
      </c>
      <c r="K649" s="3027" t="s">
        <v>395</v>
      </c>
      <c r="M649" s="3119" t="s">
        <v>360</v>
      </c>
    </row>
    <row r="650" spans="1:13" hidden="1" x14ac:dyDescent="0.3">
      <c r="A650" s="3032">
        <v>130</v>
      </c>
      <c r="B650" s="3012" t="e">
        <v>#N/A</v>
      </c>
      <c r="C650" s="3012" t="e">
        <f t="shared" si="27"/>
        <v>#N/A</v>
      </c>
      <c r="D650" s="3032" t="s">
        <v>952</v>
      </c>
      <c r="E650" s="3030"/>
      <c r="F650" s="3016" t="s">
        <v>2608</v>
      </c>
      <c r="G650" s="3027" t="e">
        <f t="shared" si="28"/>
        <v>#N/A</v>
      </c>
      <c r="H650" s="3027" t="e">
        <v>#N/A</v>
      </c>
      <c r="K650" s="3027" t="e">
        <v>#N/A</v>
      </c>
      <c r="M650" s="3120" t="s">
        <v>952</v>
      </c>
    </row>
    <row r="651" spans="1:13" hidden="1" x14ac:dyDescent="0.3">
      <c r="A651" s="3022">
        <v>2000</v>
      </c>
      <c r="B651" s="3012" t="s">
        <v>2731</v>
      </c>
      <c r="C651" s="3012" t="str">
        <f t="shared" ref="C651:C714" si="29">CONCATENATE(A651," ",B651)</f>
        <v>2000 EMERGENCY DEPARTMENT</v>
      </c>
      <c r="D651" s="3022" t="s">
        <v>246</v>
      </c>
      <c r="E651" s="3030"/>
      <c r="F651" s="3031" t="s">
        <v>1614</v>
      </c>
      <c r="G651" s="3027" t="b">
        <f t="shared" ref="G651:G714" si="30">C651=H651</f>
        <v>1</v>
      </c>
      <c r="H651" s="3027" t="s">
        <v>1614</v>
      </c>
      <c r="K651" s="3027" t="s">
        <v>395</v>
      </c>
      <c r="M651" s="3119" t="s">
        <v>246</v>
      </c>
    </row>
    <row r="652" spans="1:13" hidden="1" x14ac:dyDescent="0.3">
      <c r="A652" s="3022">
        <v>2010</v>
      </c>
      <c r="B652" s="3012" t="s">
        <v>2732</v>
      </c>
      <c r="C652" s="3012" t="str">
        <f t="shared" si="29"/>
        <v>2010 TCU-TRANSITIONAL CARE</v>
      </c>
      <c r="D652" s="3022" t="s">
        <v>360</v>
      </c>
      <c r="E652" s="3030"/>
      <c r="F652" s="3031" t="s">
        <v>1615</v>
      </c>
      <c r="G652" s="3027" t="b">
        <f t="shared" si="30"/>
        <v>1</v>
      </c>
      <c r="H652" s="3027" t="s">
        <v>1615</v>
      </c>
      <c r="K652" s="3027" t="s">
        <v>395</v>
      </c>
      <c r="M652" s="3119" t="s">
        <v>360</v>
      </c>
    </row>
    <row r="653" spans="1:13" hidden="1" x14ac:dyDescent="0.3">
      <c r="A653" s="3022">
        <v>2090</v>
      </c>
      <c r="B653" s="3012" t="e">
        <v>#N/A</v>
      </c>
      <c r="C653" s="3012" t="e">
        <f t="shared" si="29"/>
        <v>#N/A</v>
      </c>
      <c r="D653" s="3022" t="s">
        <v>4090</v>
      </c>
      <c r="E653" s="3030"/>
      <c r="F653" s="3031" t="s">
        <v>4091</v>
      </c>
      <c r="G653" s="3027" t="e">
        <f t="shared" si="30"/>
        <v>#N/A</v>
      </c>
      <c r="H653" s="3027" t="e">
        <v>#N/A</v>
      </c>
      <c r="K653" s="3027" t="e">
        <v>#N/A</v>
      </c>
      <c r="M653" s="3119" t="s">
        <v>595</v>
      </c>
    </row>
    <row r="654" spans="1:13" hidden="1" x14ac:dyDescent="0.3">
      <c r="A654" s="3032">
        <v>130</v>
      </c>
      <c r="B654" s="3012" t="e">
        <v>#N/A</v>
      </c>
      <c r="C654" s="3012" t="e">
        <f t="shared" si="29"/>
        <v>#N/A</v>
      </c>
      <c r="D654" s="3032" t="s">
        <v>953</v>
      </c>
      <c r="E654" s="3030"/>
      <c r="F654" s="3016" t="s">
        <v>2609</v>
      </c>
      <c r="G654" s="3027" t="e">
        <f t="shared" si="30"/>
        <v>#N/A</v>
      </c>
      <c r="H654" s="3027" t="e">
        <v>#N/A</v>
      </c>
      <c r="K654" s="3027" t="e">
        <v>#N/A</v>
      </c>
      <c r="M654" s="3120" t="s">
        <v>953</v>
      </c>
    </row>
    <row r="655" spans="1:13" hidden="1" x14ac:dyDescent="0.3">
      <c r="A655" s="3022">
        <v>2000</v>
      </c>
      <c r="B655" s="3012" t="s">
        <v>2731</v>
      </c>
      <c r="C655" s="3012" t="str">
        <f t="shared" si="29"/>
        <v>2000 EMERGENCY DEPARTMENT</v>
      </c>
      <c r="D655" s="3022" t="s">
        <v>246</v>
      </c>
      <c r="E655" s="3030"/>
      <c r="F655" s="3031" t="s">
        <v>1614</v>
      </c>
      <c r="G655" s="3027" t="b">
        <f t="shared" si="30"/>
        <v>1</v>
      </c>
      <c r="H655" s="3027" t="s">
        <v>1614</v>
      </c>
      <c r="K655" s="3027" t="s">
        <v>395</v>
      </c>
      <c r="M655" s="3119" t="s">
        <v>246</v>
      </c>
    </row>
    <row r="656" spans="1:13" hidden="1" x14ac:dyDescent="0.3">
      <c r="A656" s="3022">
        <v>2010</v>
      </c>
      <c r="B656" s="3012" t="s">
        <v>2732</v>
      </c>
      <c r="C656" s="3012" t="str">
        <f t="shared" si="29"/>
        <v>2010 TCU-TRANSITIONAL CARE</v>
      </c>
      <c r="D656" s="3022" t="s">
        <v>360</v>
      </c>
      <c r="E656" s="3030"/>
      <c r="F656" s="3031" t="s">
        <v>1615</v>
      </c>
      <c r="G656" s="3027" t="b">
        <f t="shared" si="30"/>
        <v>1</v>
      </c>
      <c r="H656" s="3027" t="s">
        <v>1615</v>
      </c>
      <c r="K656" s="3027" t="s">
        <v>395</v>
      </c>
      <c r="M656" s="3119" t="s">
        <v>360</v>
      </c>
    </row>
    <row r="657" spans="1:13" hidden="1" x14ac:dyDescent="0.3">
      <c r="A657" s="3022">
        <v>2090</v>
      </c>
      <c r="B657" s="3012" t="e">
        <v>#N/A</v>
      </c>
      <c r="C657" s="3012" t="e">
        <f t="shared" si="29"/>
        <v>#N/A</v>
      </c>
      <c r="D657" s="3022" t="s">
        <v>595</v>
      </c>
      <c r="E657" s="3030"/>
      <c r="F657" s="3031" t="s">
        <v>4091</v>
      </c>
      <c r="G657" s="3027" t="e">
        <f t="shared" si="30"/>
        <v>#N/A</v>
      </c>
      <c r="H657" s="3027" t="e">
        <v>#N/A</v>
      </c>
      <c r="K657" s="3027" t="e">
        <v>#N/A</v>
      </c>
      <c r="M657" s="3119" t="s">
        <v>595</v>
      </c>
    </row>
    <row r="658" spans="1:13" hidden="1" x14ac:dyDescent="0.3">
      <c r="A658" s="3032">
        <v>130</v>
      </c>
      <c r="B658" s="3012" t="e">
        <v>#N/A</v>
      </c>
      <c r="C658" s="3012" t="e">
        <f t="shared" si="29"/>
        <v>#N/A</v>
      </c>
      <c r="D658" s="3032" t="s">
        <v>954</v>
      </c>
      <c r="E658" s="3030"/>
      <c r="F658" s="3016" t="s">
        <v>2610</v>
      </c>
      <c r="G658" s="3027" t="e">
        <f t="shared" si="30"/>
        <v>#N/A</v>
      </c>
      <c r="H658" s="3027" t="e">
        <v>#N/A</v>
      </c>
      <c r="K658" s="3027" t="e">
        <v>#N/A</v>
      </c>
      <c r="M658" s="3120" t="s">
        <v>954</v>
      </c>
    </row>
    <row r="659" spans="1:13" hidden="1" x14ac:dyDescent="0.3">
      <c r="A659" s="3022" t="e">
        <v>#VALUE!</v>
      </c>
      <c r="B659" s="3012" t="e">
        <v>#VALUE!</v>
      </c>
      <c r="C659" s="3012" t="e">
        <f t="shared" si="29"/>
        <v>#VALUE!</v>
      </c>
      <c r="D659" s="3022"/>
      <c r="E659" s="3030"/>
      <c r="F659" s="3034"/>
      <c r="G659" s="3027" t="e">
        <f t="shared" si="30"/>
        <v>#VALUE!</v>
      </c>
      <c r="H659" s="3027" t="e">
        <v>#VALUE!</v>
      </c>
      <c r="K659" s="3027" t="e">
        <v>#VALUE!</v>
      </c>
      <c r="M659" s="3119"/>
    </row>
    <row r="660" spans="1:13" hidden="1" x14ac:dyDescent="0.3">
      <c r="A660" s="3032">
        <v>130</v>
      </c>
      <c r="B660" s="3012" t="e">
        <v>#N/A</v>
      </c>
      <c r="C660" s="3012" t="e">
        <f t="shared" si="29"/>
        <v>#N/A</v>
      </c>
      <c r="D660" s="3032" t="s">
        <v>396</v>
      </c>
      <c r="E660" s="3035"/>
      <c r="F660" s="3036" t="s">
        <v>396</v>
      </c>
      <c r="G660" s="3027" t="e">
        <f t="shared" si="30"/>
        <v>#N/A</v>
      </c>
      <c r="H660" s="3027" t="e">
        <v>#N/A</v>
      </c>
      <c r="K660" s="3027" t="e">
        <v>#N/A</v>
      </c>
      <c r="M660" s="3120" t="s">
        <v>396</v>
      </c>
    </row>
    <row r="661" spans="1:13" hidden="1" x14ac:dyDescent="0.3">
      <c r="A661" s="3027" t="e">
        <v>#VALUE!</v>
      </c>
      <c r="B661" s="3012" t="e">
        <v>#VALUE!</v>
      </c>
      <c r="C661" s="3012" t="e">
        <f t="shared" si="29"/>
        <v>#VALUE!</v>
      </c>
      <c r="F661" s="3090"/>
      <c r="G661" s="3027" t="e">
        <f t="shared" si="30"/>
        <v>#VALUE!</v>
      </c>
      <c r="H661" s="3027" t="e">
        <v>#VALUE!</v>
      </c>
      <c r="K661" s="3027" t="e">
        <v>#VALUE!</v>
      </c>
    </row>
    <row r="662" spans="1:13" hidden="1" x14ac:dyDescent="0.3">
      <c r="A662" s="3019" t="e">
        <v>#VALUE!</v>
      </c>
      <c r="B662" s="3012" t="e">
        <v>#VALUE!</v>
      </c>
      <c r="C662" s="3012" t="e">
        <f t="shared" si="29"/>
        <v>#VALUE!</v>
      </c>
      <c r="D662" s="3019" t="s">
        <v>862</v>
      </c>
      <c r="E662" s="3019"/>
      <c r="F662" s="3048"/>
      <c r="G662" s="3027" t="e">
        <f t="shared" si="30"/>
        <v>#VALUE!</v>
      </c>
      <c r="H662" s="3027" t="e">
        <v>#VALUE!</v>
      </c>
      <c r="K662" s="3027" t="e">
        <v>#VALUE!</v>
      </c>
      <c r="M662" s="3143" t="s">
        <v>862</v>
      </c>
    </row>
    <row r="663" spans="1:13" hidden="1" x14ac:dyDescent="0.3">
      <c r="A663" s="3022">
        <v>2200</v>
      </c>
      <c r="B663" s="3012" t="s">
        <v>2734</v>
      </c>
      <c r="C663" s="3012" t="str">
        <f t="shared" si="29"/>
        <v>2200 STRONG WEST EMERGENCY BROCKPORT</v>
      </c>
      <c r="D663" s="3022" t="s">
        <v>869</v>
      </c>
      <c r="E663" s="3030"/>
      <c r="F663" s="3031" t="s">
        <v>1797</v>
      </c>
      <c r="G663" s="3027" t="b">
        <f t="shared" si="30"/>
        <v>1</v>
      </c>
      <c r="H663" s="3027" t="s">
        <v>1797</v>
      </c>
      <c r="K663" s="3027" t="s">
        <v>1618</v>
      </c>
      <c r="M663" s="3119" t="s">
        <v>869</v>
      </c>
    </row>
    <row r="664" spans="1:13" hidden="1" x14ac:dyDescent="0.3">
      <c r="A664" s="3022">
        <v>2210</v>
      </c>
      <c r="B664" s="3012" t="s">
        <v>2735</v>
      </c>
      <c r="C664" s="3012" t="str">
        <f t="shared" si="29"/>
        <v>2210 STRONG WEST URG CR SPENCERPORT</v>
      </c>
      <c r="D664" s="3022" t="s">
        <v>870</v>
      </c>
      <c r="E664" s="3030"/>
      <c r="F664" s="3031" t="s">
        <v>1617</v>
      </c>
      <c r="G664" s="3027" t="b">
        <f t="shared" si="30"/>
        <v>1</v>
      </c>
      <c r="H664" s="3027" t="s">
        <v>1617</v>
      </c>
      <c r="K664" s="3027" t="s">
        <v>1618</v>
      </c>
      <c r="M664" s="3119" t="s">
        <v>870</v>
      </c>
    </row>
    <row r="665" spans="1:13" hidden="1" x14ac:dyDescent="0.3">
      <c r="A665" s="3032" t="e">
        <v>#VALUE!</v>
      </c>
      <c r="B665" s="3012" t="e">
        <v>#VALUE!</v>
      </c>
      <c r="C665" s="3012" t="e">
        <f t="shared" si="29"/>
        <v>#VALUE!</v>
      </c>
      <c r="D665" s="3032" t="s">
        <v>955</v>
      </c>
      <c r="E665" s="3030"/>
      <c r="F665" s="3016" t="s">
        <v>2608</v>
      </c>
      <c r="G665" s="3027" t="e">
        <f t="shared" si="30"/>
        <v>#VALUE!</v>
      </c>
      <c r="H665" s="3027" t="e">
        <v>#VALUE!</v>
      </c>
      <c r="K665" s="3027" t="e">
        <v>#VALUE!</v>
      </c>
      <c r="M665" s="3120" t="s">
        <v>955</v>
      </c>
    </row>
    <row r="666" spans="1:13" hidden="1" x14ac:dyDescent="0.3">
      <c r="A666" s="3022">
        <v>2200</v>
      </c>
      <c r="B666" s="3012" t="s">
        <v>2734</v>
      </c>
      <c r="C666" s="3012" t="str">
        <f t="shared" si="29"/>
        <v>2200 STRONG WEST EMERGENCY BROCKPORT</v>
      </c>
      <c r="D666" s="3022" t="s">
        <v>869</v>
      </c>
      <c r="E666" s="3030"/>
      <c r="F666" s="3031" t="s">
        <v>1797</v>
      </c>
      <c r="G666" s="3027" t="b">
        <f t="shared" si="30"/>
        <v>1</v>
      </c>
      <c r="H666" s="3027" t="s">
        <v>1797</v>
      </c>
      <c r="K666" s="3027" t="s">
        <v>1618</v>
      </c>
      <c r="M666" s="3119" t="s">
        <v>869</v>
      </c>
    </row>
    <row r="667" spans="1:13" hidden="1" x14ac:dyDescent="0.3">
      <c r="A667" s="3022">
        <v>2210</v>
      </c>
      <c r="B667" s="3012" t="s">
        <v>2735</v>
      </c>
      <c r="C667" s="3012" t="str">
        <f t="shared" si="29"/>
        <v>2210 STRONG WEST URG CR SPENCERPORT</v>
      </c>
      <c r="D667" s="3022" t="s">
        <v>870</v>
      </c>
      <c r="E667" s="3030"/>
      <c r="F667" s="3031" t="s">
        <v>1617</v>
      </c>
      <c r="G667" s="3027" t="b">
        <f t="shared" si="30"/>
        <v>1</v>
      </c>
      <c r="H667" s="3027" t="s">
        <v>1617</v>
      </c>
      <c r="K667" s="3027" t="s">
        <v>1618</v>
      </c>
      <c r="M667" s="3119" t="s">
        <v>870</v>
      </c>
    </row>
    <row r="668" spans="1:13" hidden="1" x14ac:dyDescent="0.3">
      <c r="A668" s="3032" t="e">
        <v>#VALUE!</v>
      </c>
      <c r="B668" s="3012" t="e">
        <v>#VALUE!</v>
      </c>
      <c r="C668" s="3012" t="e">
        <f t="shared" si="29"/>
        <v>#VALUE!</v>
      </c>
      <c r="D668" s="3032" t="s">
        <v>1206</v>
      </c>
      <c r="E668" s="3030"/>
      <c r="F668" s="3016" t="s">
        <v>2609</v>
      </c>
      <c r="G668" s="3027" t="e">
        <f t="shared" si="30"/>
        <v>#VALUE!</v>
      </c>
      <c r="H668" s="3027" t="e">
        <v>#VALUE!</v>
      </c>
      <c r="K668" s="3027" t="e">
        <v>#VALUE!</v>
      </c>
      <c r="M668" s="3120" t="s">
        <v>1206</v>
      </c>
    </row>
    <row r="669" spans="1:13" hidden="1" x14ac:dyDescent="0.3">
      <c r="A669" s="3022">
        <v>2200</v>
      </c>
      <c r="B669" s="3012" t="s">
        <v>2734</v>
      </c>
      <c r="C669" s="3012" t="str">
        <f t="shared" si="29"/>
        <v>2200 STRONG WEST EMERGENCY BROCKPORT</v>
      </c>
      <c r="D669" s="3022" t="s">
        <v>869</v>
      </c>
      <c r="E669" s="3030"/>
      <c r="F669" s="3031" t="s">
        <v>1797</v>
      </c>
      <c r="G669" s="3027" t="b">
        <f t="shared" si="30"/>
        <v>1</v>
      </c>
      <c r="H669" s="3027" t="s">
        <v>1797</v>
      </c>
      <c r="K669" s="3027" t="s">
        <v>1618</v>
      </c>
      <c r="M669" s="3119" t="s">
        <v>869</v>
      </c>
    </row>
    <row r="670" spans="1:13" hidden="1" x14ac:dyDescent="0.3">
      <c r="A670" s="3022">
        <v>2210</v>
      </c>
      <c r="B670" s="3012" t="s">
        <v>2735</v>
      </c>
      <c r="C670" s="3012" t="str">
        <f t="shared" si="29"/>
        <v>2210 STRONG WEST URG CR SPENCERPORT</v>
      </c>
      <c r="D670" s="3022" t="s">
        <v>870</v>
      </c>
      <c r="E670" s="3030"/>
      <c r="F670" s="3031" t="s">
        <v>1617</v>
      </c>
      <c r="G670" s="3027" t="b">
        <f t="shared" si="30"/>
        <v>1</v>
      </c>
      <c r="H670" s="3027" t="s">
        <v>1617</v>
      </c>
      <c r="K670" s="3027" t="s">
        <v>1618</v>
      </c>
      <c r="M670" s="3119" t="s">
        <v>870</v>
      </c>
    </row>
    <row r="671" spans="1:13" hidden="1" x14ac:dyDescent="0.3">
      <c r="A671" s="3032" t="e">
        <v>#VALUE!</v>
      </c>
      <c r="B671" s="3012" t="e">
        <v>#VALUE!</v>
      </c>
      <c r="C671" s="3012" t="e">
        <f t="shared" si="29"/>
        <v>#VALUE!</v>
      </c>
      <c r="D671" s="3032" t="s">
        <v>956</v>
      </c>
      <c r="E671" s="3030"/>
      <c r="F671" s="3016" t="s">
        <v>2610</v>
      </c>
      <c r="G671" s="3027" t="e">
        <f t="shared" si="30"/>
        <v>#VALUE!</v>
      </c>
      <c r="H671" s="3027" t="e">
        <v>#VALUE!</v>
      </c>
      <c r="K671" s="3027" t="e">
        <v>#VALUE!</v>
      </c>
      <c r="M671" s="3120" t="s">
        <v>956</v>
      </c>
    </row>
    <row r="672" spans="1:13" hidden="1" x14ac:dyDescent="0.3">
      <c r="A672" s="3022" t="e">
        <v>#VALUE!</v>
      </c>
      <c r="B672" s="3012" t="e">
        <v>#VALUE!</v>
      </c>
      <c r="C672" s="3012" t="e">
        <f t="shared" si="29"/>
        <v>#VALUE!</v>
      </c>
      <c r="D672" s="3022"/>
      <c r="E672" s="3030"/>
      <c r="F672" s="3034"/>
      <c r="G672" s="3027" t="e">
        <f t="shared" si="30"/>
        <v>#VALUE!</v>
      </c>
      <c r="H672" s="3027" t="e">
        <v>#VALUE!</v>
      </c>
      <c r="K672" s="3027" t="e">
        <v>#VALUE!</v>
      </c>
      <c r="M672" s="3119"/>
    </row>
    <row r="673" spans="1:13" hidden="1" x14ac:dyDescent="0.3">
      <c r="A673" s="3032" t="e">
        <v>#VALUE!</v>
      </c>
      <c r="B673" s="3012" t="e">
        <v>#VALUE!</v>
      </c>
      <c r="C673" s="3012" t="e">
        <f t="shared" si="29"/>
        <v>#VALUE!</v>
      </c>
      <c r="D673" s="3032" t="s">
        <v>879</v>
      </c>
      <c r="E673" s="3035"/>
      <c r="F673" s="3036" t="s">
        <v>879</v>
      </c>
      <c r="G673" s="3027" t="e">
        <f t="shared" si="30"/>
        <v>#VALUE!</v>
      </c>
      <c r="H673" s="3027" t="e">
        <v>#VALUE!</v>
      </c>
      <c r="K673" s="3027" t="e">
        <v>#VALUE!</v>
      </c>
      <c r="M673" s="3120" t="s">
        <v>879</v>
      </c>
    </row>
    <row r="674" spans="1:13" hidden="1" x14ac:dyDescent="0.3">
      <c r="A674" s="3027" t="e">
        <v>#VALUE!</v>
      </c>
      <c r="B674" s="3012" t="e">
        <v>#VALUE!</v>
      </c>
      <c r="C674" s="3012" t="e">
        <f t="shared" si="29"/>
        <v>#VALUE!</v>
      </c>
      <c r="F674" s="3090"/>
      <c r="G674" s="3027" t="e">
        <f t="shared" si="30"/>
        <v>#VALUE!</v>
      </c>
      <c r="H674" s="3027" t="e">
        <v>#VALUE!</v>
      </c>
      <c r="K674" s="3027" t="e">
        <v>#VALUE!</v>
      </c>
    </row>
    <row r="675" spans="1:13" hidden="1" x14ac:dyDescent="0.3">
      <c r="A675" s="3019" t="e">
        <v>#VALUE!</v>
      </c>
      <c r="B675" s="3012" t="e">
        <v>#VALUE!</v>
      </c>
      <c r="C675" s="3012" t="e">
        <f t="shared" si="29"/>
        <v>#VALUE!</v>
      </c>
      <c r="D675" s="3019" t="s">
        <v>152</v>
      </c>
      <c r="E675" s="3019"/>
      <c r="F675" s="3048"/>
      <c r="G675" s="3027" t="e">
        <f t="shared" si="30"/>
        <v>#VALUE!</v>
      </c>
      <c r="H675" s="3027" t="e">
        <v>#VALUE!</v>
      </c>
      <c r="K675" s="3027" t="e">
        <v>#VALUE!</v>
      </c>
      <c r="M675" s="3143" t="s">
        <v>152</v>
      </c>
    </row>
    <row r="676" spans="1:13" hidden="1" x14ac:dyDescent="0.3">
      <c r="A676" s="3079">
        <v>3000</v>
      </c>
      <c r="B676" s="3012" t="s">
        <v>2755</v>
      </c>
      <c r="C676" s="3012" t="str">
        <f t="shared" si="29"/>
        <v>3000 BLOOD BANK</v>
      </c>
      <c r="D676" s="3079" t="s">
        <v>77</v>
      </c>
      <c r="E676" s="3030"/>
      <c r="F676" s="24" t="s">
        <v>1619</v>
      </c>
      <c r="G676" s="3027" t="b">
        <f t="shared" si="30"/>
        <v>1</v>
      </c>
      <c r="H676" s="3027" t="s">
        <v>1619</v>
      </c>
      <c r="K676" s="3027" t="s">
        <v>1638</v>
      </c>
      <c r="M676" s="3144" t="s">
        <v>77</v>
      </c>
    </row>
    <row r="677" spans="1:13" hidden="1" x14ac:dyDescent="0.3">
      <c r="A677" s="3079">
        <v>3030</v>
      </c>
      <c r="B677" s="3012" t="s">
        <v>2756</v>
      </c>
      <c r="C677" s="3012" t="str">
        <f t="shared" si="29"/>
        <v>3030 HEMATOLOGY</v>
      </c>
      <c r="D677" s="3079" t="s">
        <v>78</v>
      </c>
      <c r="E677" s="3030"/>
      <c r="F677" s="24" t="s">
        <v>1620</v>
      </c>
      <c r="G677" s="3027" t="b">
        <f t="shared" si="30"/>
        <v>1</v>
      </c>
      <c r="H677" s="3027" t="s">
        <v>1620</v>
      </c>
      <c r="K677" s="3027" t="s">
        <v>1638</v>
      </c>
      <c r="M677" s="3144" t="s">
        <v>78</v>
      </c>
    </row>
    <row r="678" spans="1:13" hidden="1" x14ac:dyDescent="0.3">
      <c r="A678" s="3079">
        <v>3040</v>
      </c>
      <c r="B678" s="3012" t="s">
        <v>2757</v>
      </c>
      <c r="C678" s="3012" t="str">
        <f t="shared" si="29"/>
        <v>3040 MOLECULAR DIAGNOSTIC LAB</v>
      </c>
      <c r="D678" s="3079" t="s">
        <v>79</v>
      </c>
      <c r="E678" s="3030"/>
      <c r="F678" s="24" t="s">
        <v>1798</v>
      </c>
      <c r="G678" s="3027" t="b">
        <f t="shared" si="30"/>
        <v>1</v>
      </c>
      <c r="H678" s="3027" t="s">
        <v>1798</v>
      </c>
      <c r="K678" s="3027" t="s">
        <v>1638</v>
      </c>
      <c r="M678" s="3144" t="s">
        <v>79</v>
      </c>
    </row>
    <row r="679" spans="1:13" hidden="1" x14ac:dyDescent="0.3">
      <c r="A679" s="3079">
        <v>3060</v>
      </c>
      <c r="B679" s="3012" t="s">
        <v>2758</v>
      </c>
      <c r="C679" s="3012" t="str">
        <f t="shared" si="29"/>
        <v>3060 CLINICAL CHEM</v>
      </c>
      <c r="D679" s="3079" t="s">
        <v>80</v>
      </c>
      <c r="E679" s="3030"/>
      <c r="F679" s="24" t="s">
        <v>1622</v>
      </c>
      <c r="G679" s="3027" t="b">
        <f t="shared" si="30"/>
        <v>1</v>
      </c>
      <c r="H679" s="3027" t="s">
        <v>1622</v>
      </c>
      <c r="K679" s="3027" t="s">
        <v>1638</v>
      </c>
      <c r="M679" s="3144" t="s">
        <v>80</v>
      </c>
    </row>
    <row r="680" spans="1:13" hidden="1" x14ac:dyDescent="0.3">
      <c r="A680" s="3079">
        <v>3070</v>
      </c>
      <c r="B680" s="3012" t="s">
        <v>1048</v>
      </c>
      <c r="C680" s="3012" t="str">
        <f t="shared" si="29"/>
        <v>3070 OP LAB - RIDGELAND</v>
      </c>
      <c r="D680" s="3079" t="s">
        <v>748</v>
      </c>
      <c r="E680" s="3030"/>
      <c r="F680" s="24" t="s">
        <v>1623</v>
      </c>
      <c r="G680" s="3027" t="b">
        <f t="shared" si="30"/>
        <v>1</v>
      </c>
      <c r="H680" s="3027" t="s">
        <v>1623</v>
      </c>
      <c r="K680" s="3027" t="s">
        <v>1638</v>
      </c>
      <c r="M680" s="3144" t="s">
        <v>748</v>
      </c>
    </row>
    <row r="681" spans="1:13" hidden="1" x14ac:dyDescent="0.3">
      <c r="A681" s="3079">
        <v>3150</v>
      </c>
      <c r="B681" s="3012" t="s">
        <v>1861</v>
      </c>
      <c r="C681" s="3012" t="str">
        <f t="shared" si="29"/>
        <v>3150 POINT-OF-CARE TESTING</v>
      </c>
      <c r="D681" s="3079" t="s">
        <v>200</v>
      </c>
      <c r="E681" s="3030"/>
      <c r="F681" s="24" t="s">
        <v>1624</v>
      </c>
      <c r="G681" s="3027" t="b">
        <f t="shared" si="30"/>
        <v>1</v>
      </c>
      <c r="H681" s="3027" t="s">
        <v>1624</v>
      </c>
      <c r="K681" s="3027" t="s">
        <v>1638</v>
      </c>
      <c r="M681" s="3144" t="s">
        <v>200</v>
      </c>
    </row>
    <row r="682" spans="1:13" hidden="1" x14ac:dyDescent="0.3">
      <c r="A682" s="3079">
        <v>3160</v>
      </c>
      <c r="B682" s="3012" t="s">
        <v>2760</v>
      </c>
      <c r="C682" s="3012" t="str">
        <f t="shared" si="29"/>
        <v>3160 REFERENCE LAB</v>
      </c>
      <c r="D682" s="3079" t="s">
        <v>201</v>
      </c>
      <c r="E682" s="3030"/>
      <c r="F682" s="24" t="s">
        <v>1625</v>
      </c>
      <c r="G682" s="3027" t="b">
        <f t="shared" si="30"/>
        <v>1</v>
      </c>
      <c r="H682" s="3027" t="s">
        <v>1625</v>
      </c>
      <c r="K682" s="3027" t="s">
        <v>1638</v>
      </c>
      <c r="M682" s="3144" t="s">
        <v>201</v>
      </c>
    </row>
    <row r="683" spans="1:13" hidden="1" x14ac:dyDescent="0.3">
      <c r="A683" s="3079">
        <v>3180</v>
      </c>
      <c r="B683" s="3012" t="s">
        <v>2761</v>
      </c>
      <c r="C683" s="3012" t="str">
        <f t="shared" si="29"/>
        <v>3180 LSS-PHLEBOTOMY</v>
      </c>
      <c r="D683" s="3079" t="s">
        <v>81</v>
      </c>
      <c r="E683" s="3030"/>
      <c r="F683" s="24" t="s">
        <v>1626</v>
      </c>
      <c r="G683" s="3027" t="b">
        <f t="shared" si="30"/>
        <v>1</v>
      </c>
      <c r="H683" s="3027" t="s">
        <v>1626</v>
      </c>
      <c r="K683" s="3027" t="s">
        <v>1638</v>
      </c>
      <c r="M683" s="3144" t="s">
        <v>81</v>
      </c>
    </row>
    <row r="684" spans="1:13" hidden="1" x14ac:dyDescent="0.3">
      <c r="A684" s="3079">
        <v>3200</v>
      </c>
      <c r="B684" s="3012" t="s">
        <v>1005</v>
      </c>
      <c r="C684" s="3012" t="str">
        <f t="shared" si="29"/>
        <v>3200 TOXICOLOGY LAB</v>
      </c>
      <c r="D684" s="3079" t="s">
        <v>82</v>
      </c>
      <c r="E684" s="3030"/>
      <c r="F684" s="24" t="s">
        <v>1627</v>
      </c>
      <c r="G684" s="3027" t="b">
        <f t="shared" si="30"/>
        <v>1</v>
      </c>
      <c r="H684" s="3027" t="s">
        <v>1627</v>
      </c>
      <c r="K684" s="3027" t="s">
        <v>1638</v>
      </c>
      <c r="M684" s="3144" t="s">
        <v>82</v>
      </c>
    </row>
    <row r="685" spans="1:13" hidden="1" x14ac:dyDescent="0.3">
      <c r="A685" s="3079">
        <v>3220</v>
      </c>
      <c r="B685" s="3012" t="s">
        <v>2762</v>
      </c>
      <c r="C685" s="3012" t="str">
        <f t="shared" si="29"/>
        <v>3220 AP-AUTOPSY</v>
      </c>
      <c r="D685" s="3079" t="s">
        <v>83</v>
      </c>
      <c r="E685" s="3030"/>
      <c r="F685" s="24" t="s">
        <v>1628</v>
      </c>
      <c r="G685" s="3027" t="b">
        <f t="shared" si="30"/>
        <v>1</v>
      </c>
      <c r="H685" s="3027" t="s">
        <v>1628</v>
      </c>
      <c r="K685" s="3027" t="s">
        <v>1638</v>
      </c>
      <c r="M685" s="3144" t="s">
        <v>83</v>
      </c>
    </row>
    <row r="686" spans="1:13" hidden="1" x14ac:dyDescent="0.3">
      <c r="A686" s="3079">
        <v>3240</v>
      </c>
      <c r="B686" s="3012" t="s">
        <v>2763</v>
      </c>
      <c r="C686" s="3012" t="str">
        <f t="shared" si="29"/>
        <v>3240 AP-SURGPATH</v>
      </c>
      <c r="D686" s="3079" t="s">
        <v>84</v>
      </c>
      <c r="E686" s="3030"/>
      <c r="F686" s="24" t="s">
        <v>1629</v>
      </c>
      <c r="G686" s="3027" t="b">
        <f t="shared" si="30"/>
        <v>1</v>
      </c>
      <c r="H686" s="3027" t="s">
        <v>1629</v>
      </c>
      <c r="K686" s="3027" t="s">
        <v>1638</v>
      </c>
      <c r="M686" s="3144" t="s">
        <v>84</v>
      </c>
    </row>
    <row r="687" spans="1:13" hidden="1" x14ac:dyDescent="0.3">
      <c r="A687" s="3079">
        <v>3260</v>
      </c>
      <c r="B687" s="3012" t="s">
        <v>2764</v>
      </c>
      <c r="C687" s="3012" t="str">
        <f t="shared" si="29"/>
        <v>3260 AP-CYTOPATH</v>
      </c>
      <c r="D687" s="3079" t="s">
        <v>85</v>
      </c>
      <c r="E687" s="3030"/>
      <c r="F687" s="24" t="s">
        <v>1630</v>
      </c>
      <c r="G687" s="3027" t="b">
        <f t="shared" si="30"/>
        <v>1</v>
      </c>
      <c r="H687" s="3027" t="s">
        <v>1630</v>
      </c>
      <c r="K687" s="3027" t="s">
        <v>1638</v>
      </c>
      <c r="M687" s="3144" t="s">
        <v>85</v>
      </c>
    </row>
    <row r="688" spans="1:13" hidden="1" x14ac:dyDescent="0.3">
      <c r="A688" s="3079">
        <v>3280</v>
      </c>
      <c r="B688" s="3012" t="s">
        <v>2765</v>
      </c>
      <c r="C688" s="3012" t="str">
        <f t="shared" si="29"/>
        <v>3280 AP-IMMUNOPATH</v>
      </c>
      <c r="D688" s="3079" t="s">
        <v>86</v>
      </c>
      <c r="E688" s="3030"/>
      <c r="F688" s="24" t="s">
        <v>1631</v>
      </c>
      <c r="G688" s="3027" t="b">
        <f t="shared" si="30"/>
        <v>1</v>
      </c>
      <c r="H688" s="3027" t="s">
        <v>1631</v>
      </c>
      <c r="K688" s="3027" t="s">
        <v>1638</v>
      </c>
      <c r="M688" s="3144" t="s">
        <v>86</v>
      </c>
    </row>
    <row r="689" spans="1:13" hidden="1" x14ac:dyDescent="0.3">
      <c r="A689" s="3079">
        <v>3300</v>
      </c>
      <c r="B689" s="3012" t="s">
        <v>2766</v>
      </c>
      <c r="C689" s="3012" t="str">
        <f t="shared" si="29"/>
        <v>3300 AP-NEUROPATH</v>
      </c>
      <c r="D689" s="3079" t="s">
        <v>87</v>
      </c>
      <c r="E689" s="3030"/>
      <c r="F689" s="24" t="s">
        <v>1632</v>
      </c>
      <c r="G689" s="3027" t="b">
        <f t="shared" si="30"/>
        <v>1</v>
      </c>
      <c r="H689" s="3027" t="s">
        <v>1632</v>
      </c>
      <c r="K689" s="3027" t="s">
        <v>1638</v>
      </c>
      <c r="M689" s="3144" t="s">
        <v>87</v>
      </c>
    </row>
    <row r="690" spans="1:13" hidden="1" x14ac:dyDescent="0.3">
      <c r="A690" s="3079">
        <v>3320</v>
      </c>
      <c r="B690" s="3012" t="s">
        <v>1011</v>
      </c>
      <c r="C690" s="3012" t="str">
        <f t="shared" si="29"/>
        <v>3320 BIO GENETICS LAB</v>
      </c>
      <c r="D690" s="3079" t="s">
        <v>88</v>
      </c>
      <c r="E690" s="3030"/>
      <c r="F690" s="24" t="s">
        <v>1633</v>
      </c>
      <c r="G690" s="3027" t="b">
        <f t="shared" si="30"/>
        <v>1</v>
      </c>
      <c r="H690" s="3027" t="s">
        <v>1633</v>
      </c>
      <c r="K690" s="3027" t="s">
        <v>1638</v>
      </c>
      <c r="M690" s="3144" t="s">
        <v>88</v>
      </c>
    </row>
    <row r="691" spans="1:13" hidden="1" x14ac:dyDescent="0.3">
      <c r="A691" s="3079">
        <v>3330</v>
      </c>
      <c r="B691" s="3012" t="s">
        <v>1012</v>
      </c>
      <c r="C691" s="3012" t="str">
        <f t="shared" si="29"/>
        <v>3330 CYTOGENETICS LAB</v>
      </c>
      <c r="D691" s="3079" t="s">
        <v>89</v>
      </c>
      <c r="E691" s="3030"/>
      <c r="F691" s="24" t="s">
        <v>1634</v>
      </c>
      <c r="G691" s="3027" t="b">
        <f t="shared" si="30"/>
        <v>1</v>
      </c>
      <c r="H691" s="3027" t="s">
        <v>1634</v>
      </c>
      <c r="K691" s="3027" t="s">
        <v>1638</v>
      </c>
      <c r="M691" s="3144" t="s">
        <v>89</v>
      </c>
    </row>
    <row r="692" spans="1:13" hidden="1" x14ac:dyDescent="0.3">
      <c r="A692" s="3079">
        <v>3360</v>
      </c>
      <c r="B692" s="3012" t="s">
        <v>2767</v>
      </c>
      <c r="C692" s="3012" t="str">
        <f t="shared" si="29"/>
        <v>3360 ENDO/RIA LAB</v>
      </c>
      <c r="D692" s="3079" t="s">
        <v>90</v>
      </c>
      <c r="E692" s="3030"/>
      <c r="F692" s="24" t="s">
        <v>1635</v>
      </c>
      <c r="G692" s="3027" t="b">
        <f t="shared" si="30"/>
        <v>1</v>
      </c>
      <c r="H692" s="3027" t="s">
        <v>1635</v>
      </c>
      <c r="K692" s="3027" t="s">
        <v>1638</v>
      </c>
      <c r="M692" s="3144" t="s">
        <v>90</v>
      </c>
    </row>
    <row r="693" spans="1:13" hidden="1" x14ac:dyDescent="0.3">
      <c r="A693" s="3079">
        <v>3380</v>
      </c>
      <c r="B693" s="3012" t="s">
        <v>2768</v>
      </c>
      <c r="C693" s="3012" t="str">
        <f t="shared" si="29"/>
        <v>3380 MICROBIOLGY/ IMMUNOSR</v>
      </c>
      <c r="D693" s="3079" t="s">
        <v>361</v>
      </c>
      <c r="E693" s="3030"/>
      <c r="F693" s="24" t="s">
        <v>1636</v>
      </c>
      <c r="G693" s="3027" t="b">
        <f t="shared" si="30"/>
        <v>1</v>
      </c>
      <c r="H693" s="3027" t="s">
        <v>1636</v>
      </c>
      <c r="K693" s="3027" t="s">
        <v>1638</v>
      </c>
      <c r="M693" s="3144" t="s">
        <v>361</v>
      </c>
    </row>
    <row r="694" spans="1:13" hidden="1" x14ac:dyDescent="0.3">
      <c r="A694" s="3079">
        <v>3420</v>
      </c>
      <c r="B694" s="3012" t="s">
        <v>2770</v>
      </c>
      <c r="C694" s="3012" t="str">
        <f t="shared" si="29"/>
        <v>3420 SURG TISSUE TYPING</v>
      </c>
      <c r="D694" s="3079" t="s">
        <v>46</v>
      </c>
      <c r="E694" s="3030"/>
      <c r="F694" s="24" t="s">
        <v>1637</v>
      </c>
      <c r="G694" s="3027" t="b">
        <f t="shared" si="30"/>
        <v>1</v>
      </c>
      <c r="H694" s="3027" t="s">
        <v>1637</v>
      </c>
      <c r="K694" s="3027" t="s">
        <v>1638</v>
      </c>
      <c r="M694" s="3144" t="s">
        <v>46</v>
      </c>
    </row>
    <row r="695" spans="1:13" x14ac:dyDescent="0.3">
      <c r="A695" s="3070" t="e">
        <v>#VALUE!</v>
      </c>
      <c r="B695" s="3012" t="e">
        <v>#VALUE!</v>
      </c>
      <c r="C695" s="3012" t="e">
        <f t="shared" si="29"/>
        <v>#VALUE!</v>
      </c>
      <c r="D695" s="3070" t="s">
        <v>476</v>
      </c>
      <c r="E695" s="3020" t="s">
        <v>1200</v>
      </c>
      <c r="F695" s="3108" t="s">
        <v>476</v>
      </c>
      <c r="G695" s="3027" t="e">
        <f t="shared" si="30"/>
        <v>#VALUE!</v>
      </c>
      <c r="H695" s="3027" t="e">
        <v>#VALUE!</v>
      </c>
      <c r="I695" s="3155">
        <v>45</v>
      </c>
      <c r="K695" s="3027" t="e">
        <v>#VALUE!</v>
      </c>
      <c r="M695" s="3137" t="s">
        <v>476</v>
      </c>
    </row>
    <row r="696" spans="1:13" x14ac:dyDescent="0.3">
      <c r="A696" s="3070" t="e">
        <v>#VALUE!</v>
      </c>
      <c r="B696" s="3012" t="e">
        <v>#VALUE!</v>
      </c>
      <c r="C696" s="3012" t="e">
        <f t="shared" si="29"/>
        <v>#VALUE!</v>
      </c>
      <c r="D696" s="3070" t="s">
        <v>564</v>
      </c>
      <c r="E696" s="3020" t="s">
        <v>1200</v>
      </c>
      <c r="F696" s="3108" t="s">
        <v>564</v>
      </c>
      <c r="G696" s="3027" t="e">
        <f t="shared" si="30"/>
        <v>#VALUE!</v>
      </c>
      <c r="H696" s="3027" t="e">
        <v>#VALUE!</v>
      </c>
      <c r="I696" s="3155">
        <v>46</v>
      </c>
      <c r="K696" s="3027" t="e">
        <v>#VALUE!</v>
      </c>
      <c r="M696" s="3137" t="s">
        <v>564</v>
      </c>
    </row>
    <row r="697" spans="1:13" x14ac:dyDescent="0.3">
      <c r="A697" s="3070" t="e">
        <v>#VALUE!</v>
      </c>
      <c r="B697" s="3012" t="e">
        <v>#VALUE!</v>
      </c>
      <c r="C697" s="3012" t="e">
        <f t="shared" si="29"/>
        <v>#VALUE!</v>
      </c>
      <c r="D697" s="3070" t="s">
        <v>343</v>
      </c>
      <c r="E697" s="3020" t="s">
        <v>1200</v>
      </c>
      <c r="F697" s="3108" t="s">
        <v>343</v>
      </c>
      <c r="G697" s="3027" t="e">
        <f t="shared" si="30"/>
        <v>#VALUE!</v>
      </c>
      <c r="H697" s="3027" t="e">
        <v>#VALUE!</v>
      </c>
      <c r="I697" s="3155">
        <v>47</v>
      </c>
      <c r="K697" s="3027" t="e">
        <v>#VALUE!</v>
      </c>
      <c r="M697" s="3137" t="s">
        <v>343</v>
      </c>
    </row>
    <row r="698" spans="1:13" x14ac:dyDescent="0.3">
      <c r="A698" s="3080">
        <v>140</v>
      </c>
      <c r="B698" s="3012" t="e">
        <v>#N/A</v>
      </c>
      <c r="C698" s="3012" t="e">
        <f t="shared" si="29"/>
        <v>#N/A</v>
      </c>
      <c r="D698" s="3080" t="s">
        <v>957</v>
      </c>
      <c r="E698" s="3030"/>
      <c r="F698" s="3036" t="s">
        <v>2608</v>
      </c>
      <c r="G698" s="3027" t="e">
        <f t="shared" si="30"/>
        <v>#N/A</v>
      </c>
      <c r="H698" s="3027" t="e">
        <v>#N/A</v>
      </c>
      <c r="I698" s="3155">
        <v>48</v>
      </c>
      <c r="K698" s="3027" t="e">
        <v>#N/A</v>
      </c>
      <c r="M698" s="3145" t="s">
        <v>957</v>
      </c>
    </row>
    <row r="699" spans="1:13" hidden="1" x14ac:dyDescent="0.3">
      <c r="A699" s="3079">
        <v>3000</v>
      </c>
      <c r="B699" s="3012" t="s">
        <v>2755</v>
      </c>
      <c r="C699" s="3012" t="str">
        <f t="shared" si="29"/>
        <v>3000 BLOOD BANK</v>
      </c>
      <c r="D699" s="3079" t="s">
        <v>77</v>
      </c>
      <c r="E699" s="3030"/>
      <c r="F699" s="3031" t="s">
        <v>1619</v>
      </c>
      <c r="G699" s="3027" t="b">
        <f t="shared" si="30"/>
        <v>1</v>
      </c>
      <c r="H699" s="3027" t="s">
        <v>1619</v>
      </c>
      <c r="K699" s="3027" t="s">
        <v>1638</v>
      </c>
      <c r="M699" s="3144" t="s">
        <v>77</v>
      </c>
    </row>
    <row r="700" spans="1:13" hidden="1" x14ac:dyDescent="0.3">
      <c r="A700" s="3079">
        <v>3030</v>
      </c>
      <c r="B700" s="3012" t="s">
        <v>2756</v>
      </c>
      <c r="C700" s="3012" t="str">
        <f t="shared" si="29"/>
        <v>3030 HEMATOLOGY</v>
      </c>
      <c r="D700" s="3079" t="s">
        <v>78</v>
      </c>
      <c r="E700" s="3030"/>
      <c r="F700" s="3031" t="s">
        <v>1620</v>
      </c>
      <c r="G700" s="3027" t="b">
        <f t="shared" si="30"/>
        <v>1</v>
      </c>
      <c r="H700" s="3027" t="s">
        <v>1620</v>
      </c>
      <c r="K700" s="3027" t="s">
        <v>1638</v>
      </c>
      <c r="M700" s="3144" t="s">
        <v>78</v>
      </c>
    </row>
    <row r="701" spans="1:13" hidden="1" x14ac:dyDescent="0.3">
      <c r="A701" s="3079">
        <v>3040</v>
      </c>
      <c r="B701" s="3012" t="s">
        <v>2757</v>
      </c>
      <c r="C701" s="3012" t="str">
        <f t="shared" si="29"/>
        <v>3040 MOLECULAR DIAGNOSTIC LAB</v>
      </c>
      <c r="D701" s="3079" t="s">
        <v>79</v>
      </c>
      <c r="E701" s="3030"/>
      <c r="F701" s="3031" t="s">
        <v>1798</v>
      </c>
      <c r="G701" s="3027" t="b">
        <f t="shared" si="30"/>
        <v>1</v>
      </c>
      <c r="H701" s="3027" t="s">
        <v>1798</v>
      </c>
      <c r="K701" s="3027" t="s">
        <v>1638</v>
      </c>
      <c r="M701" s="3144" t="s">
        <v>79</v>
      </c>
    </row>
    <row r="702" spans="1:13" hidden="1" x14ac:dyDescent="0.3">
      <c r="A702" s="3079">
        <v>3060</v>
      </c>
      <c r="B702" s="3012" t="s">
        <v>2758</v>
      </c>
      <c r="C702" s="3012" t="str">
        <f t="shared" si="29"/>
        <v>3060 CLINICAL CHEM</v>
      </c>
      <c r="D702" s="3079" t="s">
        <v>80</v>
      </c>
      <c r="E702" s="3030"/>
      <c r="F702" s="3031" t="s">
        <v>1622</v>
      </c>
      <c r="G702" s="3027" t="b">
        <f t="shared" si="30"/>
        <v>1</v>
      </c>
      <c r="H702" s="3027" t="s">
        <v>1622</v>
      </c>
      <c r="K702" s="3027" t="s">
        <v>1638</v>
      </c>
      <c r="M702" s="3144" t="s">
        <v>80</v>
      </c>
    </row>
    <row r="703" spans="1:13" hidden="1" x14ac:dyDescent="0.3">
      <c r="A703" s="3079">
        <v>3070</v>
      </c>
      <c r="B703" s="3012" t="s">
        <v>1048</v>
      </c>
      <c r="C703" s="3012" t="str">
        <f t="shared" si="29"/>
        <v>3070 OP LAB - RIDGELAND</v>
      </c>
      <c r="D703" s="3079" t="s">
        <v>748</v>
      </c>
      <c r="E703" s="3030"/>
      <c r="F703" s="3031" t="s">
        <v>1623</v>
      </c>
      <c r="G703" s="3027" t="b">
        <f t="shared" si="30"/>
        <v>1</v>
      </c>
      <c r="H703" s="3027" t="s">
        <v>1623</v>
      </c>
      <c r="K703" s="3027" t="s">
        <v>1638</v>
      </c>
      <c r="M703" s="3144" t="s">
        <v>748</v>
      </c>
    </row>
    <row r="704" spans="1:13" hidden="1" x14ac:dyDescent="0.3">
      <c r="A704" s="3079">
        <v>3150</v>
      </c>
      <c r="B704" s="3012" t="s">
        <v>1861</v>
      </c>
      <c r="C704" s="3012" t="str">
        <f t="shared" si="29"/>
        <v>3150 POINT-OF-CARE TESTING</v>
      </c>
      <c r="D704" s="3079" t="s">
        <v>200</v>
      </c>
      <c r="E704" s="3030"/>
      <c r="F704" s="3031" t="s">
        <v>1624</v>
      </c>
      <c r="G704" s="3027" t="b">
        <f t="shared" si="30"/>
        <v>1</v>
      </c>
      <c r="H704" s="3027" t="s">
        <v>1624</v>
      </c>
      <c r="K704" s="3027" t="s">
        <v>1638</v>
      </c>
      <c r="M704" s="3144" t="s">
        <v>200</v>
      </c>
    </row>
    <row r="705" spans="1:13" hidden="1" x14ac:dyDescent="0.3">
      <c r="A705" s="3079">
        <v>3160</v>
      </c>
      <c r="B705" s="3012" t="s">
        <v>2760</v>
      </c>
      <c r="C705" s="3012" t="str">
        <f t="shared" si="29"/>
        <v>3160 REFERENCE LAB</v>
      </c>
      <c r="D705" s="3079" t="s">
        <v>201</v>
      </c>
      <c r="E705" s="3030"/>
      <c r="F705" s="3031" t="s">
        <v>1625</v>
      </c>
      <c r="G705" s="3027" t="b">
        <f t="shared" si="30"/>
        <v>1</v>
      </c>
      <c r="H705" s="3027" t="s">
        <v>1625</v>
      </c>
      <c r="K705" s="3027" t="s">
        <v>1638</v>
      </c>
      <c r="M705" s="3144" t="s">
        <v>201</v>
      </c>
    </row>
    <row r="706" spans="1:13" hidden="1" x14ac:dyDescent="0.3">
      <c r="A706" s="3079">
        <v>3180</v>
      </c>
      <c r="B706" s="3012" t="s">
        <v>2761</v>
      </c>
      <c r="C706" s="3012" t="str">
        <f t="shared" si="29"/>
        <v>3180 LSS-PHLEBOTOMY</v>
      </c>
      <c r="D706" s="3079" t="s">
        <v>81</v>
      </c>
      <c r="E706" s="3030"/>
      <c r="F706" s="3031" t="s">
        <v>1626</v>
      </c>
      <c r="G706" s="3027" t="b">
        <f t="shared" si="30"/>
        <v>1</v>
      </c>
      <c r="H706" s="3027" t="s">
        <v>1626</v>
      </c>
      <c r="K706" s="3027" t="s">
        <v>1638</v>
      </c>
      <c r="M706" s="3144" t="s">
        <v>81</v>
      </c>
    </row>
    <row r="707" spans="1:13" hidden="1" x14ac:dyDescent="0.3">
      <c r="A707" s="3079">
        <v>3200</v>
      </c>
      <c r="B707" s="3012" t="s">
        <v>1005</v>
      </c>
      <c r="C707" s="3012" t="str">
        <f t="shared" si="29"/>
        <v>3200 TOXICOLOGY LAB</v>
      </c>
      <c r="D707" s="3079" t="s">
        <v>82</v>
      </c>
      <c r="E707" s="3030"/>
      <c r="F707" s="3031" t="s">
        <v>1627</v>
      </c>
      <c r="G707" s="3027" t="b">
        <f t="shared" si="30"/>
        <v>1</v>
      </c>
      <c r="H707" s="3027" t="s">
        <v>1627</v>
      </c>
      <c r="K707" s="3027" t="s">
        <v>1638</v>
      </c>
      <c r="M707" s="3144" t="s">
        <v>82</v>
      </c>
    </row>
    <row r="708" spans="1:13" hidden="1" x14ac:dyDescent="0.3">
      <c r="A708" s="3079">
        <v>3220</v>
      </c>
      <c r="B708" s="3012" t="s">
        <v>2762</v>
      </c>
      <c r="C708" s="3012" t="str">
        <f t="shared" si="29"/>
        <v>3220 AP-AUTOPSY</v>
      </c>
      <c r="D708" s="3079" t="s">
        <v>83</v>
      </c>
      <c r="E708" s="3030"/>
      <c r="F708" s="3031" t="s">
        <v>1628</v>
      </c>
      <c r="G708" s="3027" t="b">
        <f t="shared" si="30"/>
        <v>1</v>
      </c>
      <c r="H708" s="3027" t="s">
        <v>1628</v>
      </c>
      <c r="K708" s="3027" t="s">
        <v>1638</v>
      </c>
      <c r="M708" s="3144" t="s">
        <v>83</v>
      </c>
    </row>
    <row r="709" spans="1:13" hidden="1" x14ac:dyDescent="0.3">
      <c r="A709" s="3079">
        <v>3240</v>
      </c>
      <c r="B709" s="3012" t="s">
        <v>2763</v>
      </c>
      <c r="C709" s="3012" t="str">
        <f t="shared" si="29"/>
        <v>3240 AP-SURGPATH</v>
      </c>
      <c r="D709" s="3079" t="s">
        <v>84</v>
      </c>
      <c r="E709" s="3030"/>
      <c r="F709" s="3031" t="s">
        <v>1629</v>
      </c>
      <c r="G709" s="3027" t="b">
        <f t="shared" si="30"/>
        <v>1</v>
      </c>
      <c r="H709" s="3027" t="s">
        <v>1629</v>
      </c>
      <c r="K709" s="3027" t="s">
        <v>1638</v>
      </c>
      <c r="M709" s="3144" t="s">
        <v>84</v>
      </c>
    </row>
    <row r="710" spans="1:13" hidden="1" x14ac:dyDescent="0.3">
      <c r="A710" s="3079">
        <v>3260</v>
      </c>
      <c r="B710" s="3012" t="s">
        <v>2764</v>
      </c>
      <c r="C710" s="3012" t="str">
        <f t="shared" si="29"/>
        <v>3260 AP-CYTOPATH</v>
      </c>
      <c r="D710" s="3079" t="s">
        <v>85</v>
      </c>
      <c r="E710" s="3030"/>
      <c r="F710" s="3031" t="s">
        <v>1630</v>
      </c>
      <c r="G710" s="3027" t="b">
        <f t="shared" si="30"/>
        <v>1</v>
      </c>
      <c r="H710" s="3027" t="s">
        <v>1630</v>
      </c>
      <c r="K710" s="3027" t="s">
        <v>1638</v>
      </c>
      <c r="M710" s="3144" t="s">
        <v>85</v>
      </c>
    </row>
    <row r="711" spans="1:13" hidden="1" x14ac:dyDescent="0.3">
      <c r="A711" s="3079">
        <v>3280</v>
      </c>
      <c r="B711" s="3012" t="s">
        <v>2765</v>
      </c>
      <c r="C711" s="3012" t="str">
        <f t="shared" si="29"/>
        <v>3280 AP-IMMUNOPATH</v>
      </c>
      <c r="D711" s="3079" t="s">
        <v>86</v>
      </c>
      <c r="E711" s="3030"/>
      <c r="F711" s="3031" t="s">
        <v>1631</v>
      </c>
      <c r="G711" s="3027" t="b">
        <f t="shared" si="30"/>
        <v>1</v>
      </c>
      <c r="H711" s="3027" t="s">
        <v>1631</v>
      </c>
      <c r="K711" s="3027" t="s">
        <v>1638</v>
      </c>
      <c r="M711" s="3144" t="s">
        <v>86</v>
      </c>
    </row>
    <row r="712" spans="1:13" hidden="1" x14ac:dyDescent="0.3">
      <c r="A712" s="3079">
        <v>3300</v>
      </c>
      <c r="B712" s="3012" t="s">
        <v>2766</v>
      </c>
      <c r="C712" s="3012" t="str">
        <f t="shared" si="29"/>
        <v>3300 AP-NEUROPATH</v>
      </c>
      <c r="D712" s="3079" t="s">
        <v>87</v>
      </c>
      <c r="E712" s="3030"/>
      <c r="F712" s="3031" t="s">
        <v>1632</v>
      </c>
      <c r="G712" s="3027" t="b">
        <f t="shared" si="30"/>
        <v>1</v>
      </c>
      <c r="H712" s="3027" t="s">
        <v>1632</v>
      </c>
      <c r="K712" s="3027" t="s">
        <v>1638</v>
      </c>
      <c r="M712" s="3144" t="s">
        <v>87</v>
      </c>
    </row>
    <row r="713" spans="1:13" hidden="1" x14ac:dyDescent="0.3">
      <c r="A713" s="3079">
        <v>3320</v>
      </c>
      <c r="B713" s="3012" t="s">
        <v>1011</v>
      </c>
      <c r="C713" s="3012" t="str">
        <f t="shared" si="29"/>
        <v>3320 BIO GENETICS LAB</v>
      </c>
      <c r="D713" s="3079" t="s">
        <v>88</v>
      </c>
      <c r="E713" s="3030"/>
      <c r="F713" s="3031" t="s">
        <v>1633</v>
      </c>
      <c r="G713" s="3027" t="b">
        <f t="shared" si="30"/>
        <v>1</v>
      </c>
      <c r="H713" s="3027" t="s">
        <v>1633</v>
      </c>
      <c r="K713" s="3027" t="s">
        <v>1638</v>
      </c>
      <c r="M713" s="3144" t="s">
        <v>88</v>
      </c>
    </row>
    <row r="714" spans="1:13" hidden="1" x14ac:dyDescent="0.3">
      <c r="A714" s="3079">
        <v>3330</v>
      </c>
      <c r="B714" s="3012" t="s">
        <v>1012</v>
      </c>
      <c r="C714" s="3012" t="str">
        <f t="shared" si="29"/>
        <v>3330 CYTOGENETICS LAB</v>
      </c>
      <c r="D714" s="3079" t="s">
        <v>89</v>
      </c>
      <c r="E714" s="3030"/>
      <c r="F714" s="3031" t="s">
        <v>1634</v>
      </c>
      <c r="G714" s="3027" t="b">
        <f t="shared" si="30"/>
        <v>1</v>
      </c>
      <c r="H714" s="3027" t="s">
        <v>1634</v>
      </c>
      <c r="K714" s="3027" t="s">
        <v>1638</v>
      </c>
      <c r="M714" s="3144" t="s">
        <v>89</v>
      </c>
    </row>
    <row r="715" spans="1:13" hidden="1" x14ac:dyDescent="0.3">
      <c r="A715" s="3079">
        <v>3360</v>
      </c>
      <c r="B715" s="3012" t="s">
        <v>2767</v>
      </c>
      <c r="C715" s="3012" t="str">
        <f t="shared" ref="C715:C778" si="31">CONCATENATE(A715," ",B715)</f>
        <v>3360 ENDO/RIA LAB</v>
      </c>
      <c r="D715" s="3079" t="s">
        <v>90</v>
      </c>
      <c r="E715" s="3030"/>
      <c r="F715" s="3031" t="s">
        <v>1635</v>
      </c>
      <c r="G715" s="3027" t="b">
        <f t="shared" ref="G715:G778" si="32">C715=H715</f>
        <v>1</v>
      </c>
      <c r="H715" s="3027" t="s">
        <v>1635</v>
      </c>
      <c r="K715" s="3027" t="s">
        <v>1638</v>
      </c>
      <c r="M715" s="3144" t="s">
        <v>90</v>
      </c>
    </row>
    <row r="716" spans="1:13" hidden="1" x14ac:dyDescent="0.3">
      <c r="A716" s="3079">
        <v>3380</v>
      </c>
      <c r="B716" s="3012" t="s">
        <v>2768</v>
      </c>
      <c r="C716" s="3012" t="str">
        <f t="shared" si="31"/>
        <v>3380 MICROBIOLGY/ IMMUNOSR</v>
      </c>
      <c r="D716" s="3079" t="s">
        <v>361</v>
      </c>
      <c r="E716" s="3030"/>
      <c r="F716" s="3031" t="s">
        <v>1636</v>
      </c>
      <c r="G716" s="3027" t="b">
        <f t="shared" si="32"/>
        <v>1</v>
      </c>
      <c r="H716" s="3027" t="s">
        <v>1636</v>
      </c>
      <c r="K716" s="3027" t="s">
        <v>1638</v>
      </c>
      <c r="M716" s="3144" t="s">
        <v>361</v>
      </c>
    </row>
    <row r="717" spans="1:13" hidden="1" x14ac:dyDescent="0.3">
      <c r="A717" s="3079">
        <v>3420</v>
      </c>
      <c r="B717" s="3012" t="s">
        <v>2770</v>
      </c>
      <c r="C717" s="3012" t="str">
        <f t="shared" si="31"/>
        <v>3420 SURG TISSUE TYPING</v>
      </c>
      <c r="D717" s="3079" t="s">
        <v>46</v>
      </c>
      <c r="E717" s="3030"/>
      <c r="F717" s="3031" t="s">
        <v>1637</v>
      </c>
      <c r="G717" s="3027" t="b">
        <f t="shared" si="32"/>
        <v>1</v>
      </c>
      <c r="H717" s="3027" t="s">
        <v>1637</v>
      </c>
      <c r="K717" s="3027" t="s">
        <v>1638</v>
      </c>
      <c r="M717" s="3144" t="s">
        <v>46</v>
      </c>
    </row>
    <row r="718" spans="1:13" hidden="1" x14ac:dyDescent="0.3">
      <c r="A718" s="3080">
        <v>140</v>
      </c>
      <c r="B718" s="3012" t="e">
        <v>#N/A</v>
      </c>
      <c r="C718" s="3012" t="e">
        <f t="shared" si="31"/>
        <v>#N/A</v>
      </c>
      <c r="D718" s="3080" t="s">
        <v>958</v>
      </c>
      <c r="E718" s="3030"/>
      <c r="F718" s="3016" t="s">
        <v>2609</v>
      </c>
      <c r="G718" s="3027" t="e">
        <f t="shared" si="32"/>
        <v>#N/A</v>
      </c>
      <c r="H718" s="3027" t="e">
        <v>#N/A</v>
      </c>
      <c r="K718" s="3027" t="e">
        <v>#N/A</v>
      </c>
      <c r="M718" s="3145" t="s">
        <v>958</v>
      </c>
    </row>
    <row r="719" spans="1:13" hidden="1" x14ac:dyDescent="0.3">
      <c r="A719" s="3079">
        <v>3000</v>
      </c>
      <c r="B719" s="3012" t="s">
        <v>2755</v>
      </c>
      <c r="C719" s="3012" t="str">
        <f t="shared" si="31"/>
        <v>3000 BLOOD BANK</v>
      </c>
      <c r="D719" s="3079" t="s">
        <v>77</v>
      </c>
      <c r="E719" s="3030"/>
      <c r="F719" s="3031" t="s">
        <v>1619</v>
      </c>
      <c r="G719" s="3027" t="b">
        <f t="shared" si="32"/>
        <v>1</v>
      </c>
      <c r="H719" s="3027" t="s">
        <v>1619</v>
      </c>
      <c r="K719" s="3027" t="s">
        <v>1638</v>
      </c>
      <c r="M719" s="3144" t="s">
        <v>77</v>
      </c>
    </row>
    <row r="720" spans="1:13" hidden="1" x14ac:dyDescent="0.3">
      <c r="A720" s="3079">
        <v>3030</v>
      </c>
      <c r="B720" s="3012" t="s">
        <v>2756</v>
      </c>
      <c r="C720" s="3012" t="str">
        <f t="shared" si="31"/>
        <v>3030 HEMATOLOGY</v>
      </c>
      <c r="D720" s="3079" t="s">
        <v>78</v>
      </c>
      <c r="E720" s="3030"/>
      <c r="F720" s="3031" t="s">
        <v>1620</v>
      </c>
      <c r="G720" s="3027" t="b">
        <f t="shared" si="32"/>
        <v>1</v>
      </c>
      <c r="H720" s="3027" t="s">
        <v>1620</v>
      </c>
      <c r="K720" s="3027" t="s">
        <v>1638</v>
      </c>
      <c r="M720" s="3144" t="s">
        <v>78</v>
      </c>
    </row>
    <row r="721" spans="1:13" hidden="1" x14ac:dyDescent="0.3">
      <c r="A721" s="3079">
        <v>3040</v>
      </c>
      <c r="B721" s="3012" t="s">
        <v>2757</v>
      </c>
      <c r="C721" s="3012" t="str">
        <f t="shared" si="31"/>
        <v>3040 MOLECULAR DIAGNOSTIC LAB</v>
      </c>
      <c r="D721" s="3079" t="s">
        <v>79</v>
      </c>
      <c r="E721" s="3030"/>
      <c r="F721" s="3031" t="s">
        <v>1798</v>
      </c>
      <c r="G721" s="3027" t="b">
        <f t="shared" si="32"/>
        <v>1</v>
      </c>
      <c r="H721" s="3027" t="s">
        <v>1798</v>
      </c>
      <c r="K721" s="3027" t="s">
        <v>1638</v>
      </c>
      <c r="M721" s="3144" t="s">
        <v>79</v>
      </c>
    </row>
    <row r="722" spans="1:13" hidden="1" x14ac:dyDescent="0.3">
      <c r="A722" s="3079">
        <v>3060</v>
      </c>
      <c r="B722" s="3012" t="s">
        <v>2758</v>
      </c>
      <c r="C722" s="3012" t="str">
        <f t="shared" si="31"/>
        <v>3060 CLINICAL CHEM</v>
      </c>
      <c r="D722" s="3079" t="s">
        <v>80</v>
      </c>
      <c r="E722" s="3030"/>
      <c r="F722" s="3031" t="s">
        <v>1622</v>
      </c>
      <c r="G722" s="3027" t="b">
        <f t="shared" si="32"/>
        <v>1</v>
      </c>
      <c r="H722" s="3027" t="s">
        <v>1622</v>
      </c>
      <c r="K722" s="3027" t="s">
        <v>1638</v>
      </c>
      <c r="M722" s="3144" t="s">
        <v>80</v>
      </c>
    </row>
    <row r="723" spans="1:13" hidden="1" x14ac:dyDescent="0.3">
      <c r="A723" s="3079">
        <v>3070</v>
      </c>
      <c r="B723" s="3012" t="s">
        <v>1048</v>
      </c>
      <c r="C723" s="3012" t="str">
        <f t="shared" si="31"/>
        <v>3070 OP LAB - RIDGELAND</v>
      </c>
      <c r="D723" s="3079" t="s">
        <v>748</v>
      </c>
      <c r="E723" s="3030"/>
      <c r="F723" s="3031" t="s">
        <v>1623</v>
      </c>
      <c r="G723" s="3027" t="b">
        <f t="shared" si="32"/>
        <v>1</v>
      </c>
      <c r="H723" s="3027" t="s">
        <v>1623</v>
      </c>
      <c r="K723" s="3027" t="s">
        <v>1638</v>
      </c>
      <c r="M723" s="3144" t="s">
        <v>748</v>
      </c>
    </row>
    <row r="724" spans="1:13" hidden="1" x14ac:dyDescent="0.3">
      <c r="A724" s="3079">
        <v>3150</v>
      </c>
      <c r="B724" s="3012" t="s">
        <v>1861</v>
      </c>
      <c r="C724" s="3012" t="str">
        <f t="shared" si="31"/>
        <v>3150 POINT-OF-CARE TESTING</v>
      </c>
      <c r="D724" s="3079" t="s">
        <v>200</v>
      </c>
      <c r="E724" s="3030"/>
      <c r="F724" s="3031" t="s">
        <v>1624</v>
      </c>
      <c r="G724" s="3027" t="b">
        <f t="shared" si="32"/>
        <v>1</v>
      </c>
      <c r="H724" s="3027" t="s">
        <v>1624</v>
      </c>
      <c r="K724" s="3027" t="s">
        <v>1638</v>
      </c>
      <c r="M724" s="3144" t="s">
        <v>200</v>
      </c>
    </row>
    <row r="725" spans="1:13" hidden="1" x14ac:dyDescent="0.3">
      <c r="A725" s="3079">
        <v>3160</v>
      </c>
      <c r="B725" s="3012" t="s">
        <v>2760</v>
      </c>
      <c r="C725" s="3012" t="str">
        <f t="shared" si="31"/>
        <v>3160 REFERENCE LAB</v>
      </c>
      <c r="D725" s="3079" t="s">
        <v>201</v>
      </c>
      <c r="E725" s="3030"/>
      <c r="F725" s="3031" t="s">
        <v>1625</v>
      </c>
      <c r="G725" s="3027" t="b">
        <f t="shared" si="32"/>
        <v>1</v>
      </c>
      <c r="H725" s="3027" t="s">
        <v>1625</v>
      </c>
      <c r="K725" s="3027" t="s">
        <v>1638</v>
      </c>
      <c r="M725" s="3144" t="s">
        <v>201</v>
      </c>
    </row>
    <row r="726" spans="1:13" hidden="1" x14ac:dyDescent="0.3">
      <c r="A726" s="3079">
        <v>3180</v>
      </c>
      <c r="B726" s="3012" t="s">
        <v>2761</v>
      </c>
      <c r="C726" s="3012" t="str">
        <f t="shared" si="31"/>
        <v>3180 LSS-PHLEBOTOMY</v>
      </c>
      <c r="D726" s="3079" t="s">
        <v>81</v>
      </c>
      <c r="E726" s="3030"/>
      <c r="F726" s="3031" t="s">
        <v>1626</v>
      </c>
      <c r="G726" s="3027" t="b">
        <f t="shared" si="32"/>
        <v>1</v>
      </c>
      <c r="H726" s="3027" t="s">
        <v>1626</v>
      </c>
      <c r="K726" s="3027" t="s">
        <v>1638</v>
      </c>
      <c r="M726" s="3144" t="s">
        <v>81</v>
      </c>
    </row>
    <row r="727" spans="1:13" hidden="1" x14ac:dyDescent="0.3">
      <c r="A727" s="3079">
        <v>3200</v>
      </c>
      <c r="B727" s="3012" t="s">
        <v>1005</v>
      </c>
      <c r="C727" s="3012" t="str">
        <f t="shared" si="31"/>
        <v>3200 TOXICOLOGY LAB</v>
      </c>
      <c r="D727" s="3079" t="s">
        <v>82</v>
      </c>
      <c r="E727" s="3030"/>
      <c r="F727" s="3031" t="s">
        <v>1627</v>
      </c>
      <c r="G727" s="3027" t="b">
        <f t="shared" si="32"/>
        <v>1</v>
      </c>
      <c r="H727" s="3027" t="s">
        <v>1627</v>
      </c>
      <c r="K727" s="3027" t="s">
        <v>1638</v>
      </c>
      <c r="M727" s="3144" t="s">
        <v>82</v>
      </c>
    </row>
    <row r="728" spans="1:13" hidden="1" x14ac:dyDescent="0.3">
      <c r="A728" s="3079">
        <v>3220</v>
      </c>
      <c r="B728" s="3012" t="s">
        <v>2762</v>
      </c>
      <c r="C728" s="3012" t="str">
        <f t="shared" si="31"/>
        <v>3220 AP-AUTOPSY</v>
      </c>
      <c r="D728" s="3079" t="s">
        <v>83</v>
      </c>
      <c r="E728" s="3030"/>
      <c r="F728" s="3031" t="s">
        <v>1628</v>
      </c>
      <c r="G728" s="3027" t="b">
        <f t="shared" si="32"/>
        <v>1</v>
      </c>
      <c r="H728" s="3027" t="s">
        <v>1628</v>
      </c>
      <c r="K728" s="3027" t="s">
        <v>1638</v>
      </c>
      <c r="M728" s="3144" t="s">
        <v>83</v>
      </c>
    </row>
    <row r="729" spans="1:13" hidden="1" x14ac:dyDescent="0.3">
      <c r="A729" s="3079">
        <v>3240</v>
      </c>
      <c r="B729" s="3012" t="s">
        <v>2763</v>
      </c>
      <c r="C729" s="3012" t="str">
        <f t="shared" si="31"/>
        <v>3240 AP-SURGPATH</v>
      </c>
      <c r="D729" s="3079" t="s">
        <v>84</v>
      </c>
      <c r="E729" s="3030"/>
      <c r="F729" s="3031" t="s">
        <v>1629</v>
      </c>
      <c r="G729" s="3027" t="b">
        <f t="shared" si="32"/>
        <v>1</v>
      </c>
      <c r="H729" s="3027" t="s">
        <v>1629</v>
      </c>
      <c r="K729" s="3027" t="s">
        <v>1638</v>
      </c>
      <c r="M729" s="3144" t="s">
        <v>84</v>
      </c>
    </row>
    <row r="730" spans="1:13" hidden="1" x14ac:dyDescent="0.3">
      <c r="A730" s="3079">
        <v>3260</v>
      </c>
      <c r="B730" s="3012" t="s">
        <v>2764</v>
      </c>
      <c r="C730" s="3012" t="str">
        <f t="shared" si="31"/>
        <v>3260 AP-CYTOPATH</v>
      </c>
      <c r="D730" s="3079" t="s">
        <v>85</v>
      </c>
      <c r="E730" s="3030"/>
      <c r="F730" s="3031" t="s">
        <v>1630</v>
      </c>
      <c r="G730" s="3027" t="b">
        <f t="shared" si="32"/>
        <v>1</v>
      </c>
      <c r="H730" s="3027" t="s">
        <v>1630</v>
      </c>
      <c r="K730" s="3027" t="s">
        <v>1638</v>
      </c>
      <c r="M730" s="3144" t="s">
        <v>85</v>
      </c>
    </row>
    <row r="731" spans="1:13" hidden="1" x14ac:dyDescent="0.3">
      <c r="A731" s="3079">
        <v>3280</v>
      </c>
      <c r="B731" s="3012" t="s">
        <v>2765</v>
      </c>
      <c r="C731" s="3012" t="str">
        <f t="shared" si="31"/>
        <v>3280 AP-IMMUNOPATH</v>
      </c>
      <c r="D731" s="3079" t="s">
        <v>86</v>
      </c>
      <c r="E731" s="3030"/>
      <c r="F731" s="3031" t="s">
        <v>1631</v>
      </c>
      <c r="G731" s="3027" t="b">
        <f t="shared" si="32"/>
        <v>1</v>
      </c>
      <c r="H731" s="3027" t="s">
        <v>1631</v>
      </c>
      <c r="K731" s="3027" t="s">
        <v>1638</v>
      </c>
      <c r="M731" s="3144" t="s">
        <v>86</v>
      </c>
    </row>
    <row r="732" spans="1:13" hidden="1" x14ac:dyDescent="0.3">
      <c r="A732" s="3079">
        <v>3300</v>
      </c>
      <c r="B732" s="3012" t="s">
        <v>2766</v>
      </c>
      <c r="C732" s="3012" t="str">
        <f t="shared" si="31"/>
        <v>3300 AP-NEUROPATH</v>
      </c>
      <c r="D732" s="3079" t="s">
        <v>87</v>
      </c>
      <c r="E732" s="3030"/>
      <c r="F732" s="3031" t="s">
        <v>1632</v>
      </c>
      <c r="G732" s="3027" t="b">
        <f t="shared" si="32"/>
        <v>1</v>
      </c>
      <c r="H732" s="3027" t="s">
        <v>1632</v>
      </c>
      <c r="K732" s="3027" t="s">
        <v>1638</v>
      </c>
      <c r="M732" s="3144" t="s">
        <v>87</v>
      </c>
    </row>
    <row r="733" spans="1:13" hidden="1" x14ac:dyDescent="0.3">
      <c r="A733" s="3079">
        <v>3320</v>
      </c>
      <c r="B733" s="3012" t="s">
        <v>1011</v>
      </c>
      <c r="C733" s="3012" t="str">
        <f t="shared" si="31"/>
        <v>3320 BIO GENETICS LAB</v>
      </c>
      <c r="D733" s="3079" t="s">
        <v>88</v>
      </c>
      <c r="E733" s="3030"/>
      <c r="F733" s="3031" t="s">
        <v>1633</v>
      </c>
      <c r="G733" s="3027" t="b">
        <f t="shared" si="32"/>
        <v>1</v>
      </c>
      <c r="H733" s="3027" t="s">
        <v>1633</v>
      </c>
      <c r="K733" s="3027" t="s">
        <v>1638</v>
      </c>
      <c r="M733" s="3144" t="s">
        <v>88</v>
      </c>
    </row>
    <row r="734" spans="1:13" hidden="1" x14ac:dyDescent="0.3">
      <c r="A734" s="3079">
        <v>3330</v>
      </c>
      <c r="B734" s="3012" t="s">
        <v>1012</v>
      </c>
      <c r="C734" s="3012" t="str">
        <f t="shared" si="31"/>
        <v>3330 CYTOGENETICS LAB</v>
      </c>
      <c r="D734" s="3079" t="s">
        <v>89</v>
      </c>
      <c r="E734" s="3030"/>
      <c r="F734" s="3031" t="s">
        <v>1634</v>
      </c>
      <c r="G734" s="3027" t="b">
        <f t="shared" si="32"/>
        <v>1</v>
      </c>
      <c r="H734" s="3027" t="s">
        <v>1634</v>
      </c>
      <c r="K734" s="3027" t="s">
        <v>1638</v>
      </c>
      <c r="M734" s="3144" t="s">
        <v>89</v>
      </c>
    </row>
    <row r="735" spans="1:13" hidden="1" x14ac:dyDescent="0.3">
      <c r="A735" s="3079">
        <v>3360</v>
      </c>
      <c r="B735" s="3012" t="s">
        <v>2767</v>
      </c>
      <c r="C735" s="3012" t="str">
        <f t="shared" si="31"/>
        <v>3360 ENDO/RIA LAB</v>
      </c>
      <c r="D735" s="3079" t="s">
        <v>90</v>
      </c>
      <c r="E735" s="3030"/>
      <c r="F735" s="3031" t="s">
        <v>1635</v>
      </c>
      <c r="G735" s="3027" t="b">
        <f t="shared" si="32"/>
        <v>1</v>
      </c>
      <c r="H735" s="3027" t="s">
        <v>1635</v>
      </c>
      <c r="K735" s="3027" t="s">
        <v>1638</v>
      </c>
      <c r="M735" s="3144" t="s">
        <v>90</v>
      </c>
    </row>
    <row r="736" spans="1:13" hidden="1" x14ac:dyDescent="0.3">
      <c r="A736" s="3079">
        <v>3380</v>
      </c>
      <c r="B736" s="3012" t="s">
        <v>2768</v>
      </c>
      <c r="C736" s="3012" t="str">
        <f t="shared" si="31"/>
        <v>3380 MICROBIOLGY/ IMMUNOSR</v>
      </c>
      <c r="D736" s="3079" t="s">
        <v>361</v>
      </c>
      <c r="E736" s="3030"/>
      <c r="F736" s="3031" t="s">
        <v>1636</v>
      </c>
      <c r="G736" s="3027" t="b">
        <f t="shared" si="32"/>
        <v>1</v>
      </c>
      <c r="H736" s="3027" t="s">
        <v>1636</v>
      </c>
      <c r="K736" s="3027" t="s">
        <v>1638</v>
      </c>
      <c r="M736" s="3144" t="s">
        <v>361</v>
      </c>
    </row>
    <row r="737" spans="1:13" hidden="1" x14ac:dyDescent="0.3">
      <c r="A737" s="3079">
        <v>3420</v>
      </c>
      <c r="B737" s="3012" t="s">
        <v>2770</v>
      </c>
      <c r="C737" s="3012" t="str">
        <f t="shared" si="31"/>
        <v>3420 SURG TISSUE TYPING</v>
      </c>
      <c r="D737" s="3079" t="s">
        <v>46</v>
      </c>
      <c r="E737" s="3030"/>
      <c r="F737" s="3031" t="s">
        <v>1637</v>
      </c>
      <c r="G737" s="3027" t="b">
        <f t="shared" si="32"/>
        <v>1</v>
      </c>
      <c r="H737" s="3027" t="s">
        <v>1637</v>
      </c>
      <c r="K737" s="3027" t="s">
        <v>1638</v>
      </c>
      <c r="M737" s="3144" t="s">
        <v>46</v>
      </c>
    </row>
    <row r="738" spans="1:13" hidden="1" x14ac:dyDescent="0.3">
      <c r="A738" s="3080">
        <v>140</v>
      </c>
      <c r="B738" s="3012" t="e">
        <v>#N/A</v>
      </c>
      <c r="C738" s="3012" t="e">
        <f t="shared" si="31"/>
        <v>#N/A</v>
      </c>
      <c r="D738" s="3080" t="s">
        <v>959</v>
      </c>
      <c r="E738" s="3030"/>
      <c r="F738" s="3016" t="s">
        <v>2610</v>
      </c>
      <c r="G738" s="3027" t="e">
        <f t="shared" si="32"/>
        <v>#N/A</v>
      </c>
      <c r="H738" s="3027" t="e">
        <v>#N/A</v>
      </c>
      <c r="K738" s="3027" t="e">
        <v>#N/A</v>
      </c>
      <c r="M738" s="3145" t="s">
        <v>959</v>
      </c>
    </row>
    <row r="739" spans="1:13" hidden="1" x14ac:dyDescent="0.3">
      <c r="A739" s="3079">
        <v>3000</v>
      </c>
      <c r="B739" s="3012" t="s">
        <v>2755</v>
      </c>
      <c r="C739" s="3012" t="str">
        <f t="shared" si="31"/>
        <v>3000 BLOOD BANK</v>
      </c>
      <c r="D739" s="3079" t="s">
        <v>77</v>
      </c>
      <c r="E739" s="3030"/>
      <c r="F739" s="3031" t="s">
        <v>1619</v>
      </c>
      <c r="G739" s="3027" t="b">
        <f t="shared" si="32"/>
        <v>1</v>
      </c>
      <c r="H739" s="3027" t="s">
        <v>1619</v>
      </c>
      <c r="K739" s="3027" t="s">
        <v>1638</v>
      </c>
      <c r="M739" s="3144" t="s">
        <v>77</v>
      </c>
    </row>
    <row r="740" spans="1:13" hidden="1" x14ac:dyDescent="0.3">
      <c r="A740" s="3079">
        <v>3030</v>
      </c>
      <c r="B740" s="3012" t="s">
        <v>2756</v>
      </c>
      <c r="C740" s="3012" t="str">
        <f t="shared" si="31"/>
        <v>3030 HEMATOLOGY</v>
      </c>
      <c r="D740" s="3079" t="s">
        <v>78</v>
      </c>
      <c r="E740" s="3030"/>
      <c r="F740" s="3031" t="s">
        <v>1620</v>
      </c>
      <c r="G740" s="3027" t="b">
        <f t="shared" si="32"/>
        <v>1</v>
      </c>
      <c r="H740" s="3027" t="s">
        <v>1620</v>
      </c>
      <c r="K740" s="3027" t="s">
        <v>1638</v>
      </c>
      <c r="M740" s="3144" t="s">
        <v>78</v>
      </c>
    </row>
    <row r="741" spans="1:13" hidden="1" x14ac:dyDescent="0.3">
      <c r="A741" s="3079">
        <v>3040</v>
      </c>
      <c r="B741" s="3012" t="s">
        <v>2757</v>
      </c>
      <c r="C741" s="3012" t="str">
        <f t="shared" si="31"/>
        <v>3040 MOLECULAR DIAGNOSTIC LAB</v>
      </c>
      <c r="D741" s="3079" t="s">
        <v>79</v>
      </c>
      <c r="E741" s="3030"/>
      <c r="F741" s="3031" t="s">
        <v>1798</v>
      </c>
      <c r="G741" s="3027" t="b">
        <f t="shared" si="32"/>
        <v>1</v>
      </c>
      <c r="H741" s="3027" t="s">
        <v>1798</v>
      </c>
      <c r="K741" s="3027" t="s">
        <v>1638</v>
      </c>
      <c r="M741" s="3144" t="s">
        <v>79</v>
      </c>
    </row>
    <row r="742" spans="1:13" hidden="1" x14ac:dyDescent="0.3">
      <c r="A742" s="3079">
        <v>3060</v>
      </c>
      <c r="B742" s="3012" t="s">
        <v>2758</v>
      </c>
      <c r="C742" s="3012" t="str">
        <f t="shared" si="31"/>
        <v>3060 CLINICAL CHEM</v>
      </c>
      <c r="D742" s="3079" t="s">
        <v>80</v>
      </c>
      <c r="E742" s="3030"/>
      <c r="F742" s="3031" t="s">
        <v>1622</v>
      </c>
      <c r="G742" s="3027" t="b">
        <f t="shared" si="32"/>
        <v>1</v>
      </c>
      <c r="H742" s="3027" t="s">
        <v>1622</v>
      </c>
      <c r="K742" s="3027" t="s">
        <v>1638</v>
      </c>
      <c r="M742" s="3144" t="s">
        <v>80</v>
      </c>
    </row>
    <row r="743" spans="1:13" hidden="1" x14ac:dyDescent="0.3">
      <c r="A743" s="3079">
        <v>3070</v>
      </c>
      <c r="B743" s="3012" t="s">
        <v>1048</v>
      </c>
      <c r="C743" s="3012" t="str">
        <f t="shared" si="31"/>
        <v>3070 OP LAB - RIDGELAND</v>
      </c>
      <c r="D743" s="3079" t="s">
        <v>748</v>
      </c>
      <c r="E743" s="3030"/>
      <c r="F743" s="3031" t="s">
        <v>1623</v>
      </c>
      <c r="G743" s="3027" t="b">
        <f t="shared" si="32"/>
        <v>1</v>
      </c>
      <c r="H743" s="3027" t="s">
        <v>1623</v>
      </c>
      <c r="K743" s="3027" t="s">
        <v>1638</v>
      </c>
      <c r="M743" s="3144" t="s">
        <v>748</v>
      </c>
    </row>
    <row r="744" spans="1:13" hidden="1" x14ac:dyDescent="0.3">
      <c r="A744" s="3079">
        <v>3150</v>
      </c>
      <c r="B744" s="3012" t="s">
        <v>1861</v>
      </c>
      <c r="C744" s="3012" t="str">
        <f t="shared" si="31"/>
        <v>3150 POINT-OF-CARE TESTING</v>
      </c>
      <c r="D744" s="3079" t="s">
        <v>200</v>
      </c>
      <c r="E744" s="3030"/>
      <c r="F744" s="3031" t="s">
        <v>1624</v>
      </c>
      <c r="G744" s="3027" t="b">
        <f t="shared" si="32"/>
        <v>1</v>
      </c>
      <c r="H744" s="3027" t="s">
        <v>1624</v>
      </c>
      <c r="K744" s="3027" t="s">
        <v>1638</v>
      </c>
      <c r="M744" s="3144" t="s">
        <v>200</v>
      </c>
    </row>
    <row r="745" spans="1:13" hidden="1" x14ac:dyDescent="0.3">
      <c r="A745" s="3079">
        <v>3160</v>
      </c>
      <c r="B745" s="3012" t="s">
        <v>2760</v>
      </c>
      <c r="C745" s="3012" t="str">
        <f t="shared" si="31"/>
        <v>3160 REFERENCE LAB</v>
      </c>
      <c r="D745" s="3079" t="s">
        <v>201</v>
      </c>
      <c r="E745" s="3030"/>
      <c r="F745" s="3031" t="s">
        <v>1625</v>
      </c>
      <c r="G745" s="3027" t="b">
        <f t="shared" si="32"/>
        <v>1</v>
      </c>
      <c r="H745" s="3027" t="s">
        <v>1625</v>
      </c>
      <c r="K745" s="3027" t="s">
        <v>1638</v>
      </c>
      <c r="M745" s="3144" t="s">
        <v>201</v>
      </c>
    </row>
    <row r="746" spans="1:13" hidden="1" x14ac:dyDescent="0.3">
      <c r="A746" s="3079">
        <v>3180</v>
      </c>
      <c r="B746" s="3012" t="s">
        <v>2761</v>
      </c>
      <c r="C746" s="3012" t="str">
        <f t="shared" si="31"/>
        <v>3180 LSS-PHLEBOTOMY</v>
      </c>
      <c r="D746" s="3079" t="s">
        <v>81</v>
      </c>
      <c r="E746" s="3030"/>
      <c r="F746" s="3031" t="s">
        <v>1626</v>
      </c>
      <c r="G746" s="3027" t="b">
        <f t="shared" si="32"/>
        <v>1</v>
      </c>
      <c r="H746" s="3027" t="s">
        <v>1626</v>
      </c>
      <c r="K746" s="3027" t="s">
        <v>1638</v>
      </c>
      <c r="M746" s="3144" t="s">
        <v>81</v>
      </c>
    </row>
    <row r="747" spans="1:13" hidden="1" x14ac:dyDescent="0.3">
      <c r="A747" s="3079">
        <v>3200</v>
      </c>
      <c r="B747" s="3012" t="s">
        <v>1005</v>
      </c>
      <c r="C747" s="3012" t="str">
        <f t="shared" si="31"/>
        <v>3200 TOXICOLOGY LAB</v>
      </c>
      <c r="D747" s="3079" t="s">
        <v>82</v>
      </c>
      <c r="E747" s="3030"/>
      <c r="F747" s="3031" t="s">
        <v>1627</v>
      </c>
      <c r="G747" s="3027" t="b">
        <f t="shared" si="32"/>
        <v>1</v>
      </c>
      <c r="H747" s="3027" t="s">
        <v>1627</v>
      </c>
      <c r="K747" s="3027" t="s">
        <v>1638</v>
      </c>
      <c r="M747" s="3144" t="s">
        <v>82</v>
      </c>
    </row>
    <row r="748" spans="1:13" hidden="1" x14ac:dyDescent="0.3">
      <c r="A748" s="3079">
        <v>3220</v>
      </c>
      <c r="B748" s="3012" t="s">
        <v>2762</v>
      </c>
      <c r="C748" s="3012" t="str">
        <f t="shared" si="31"/>
        <v>3220 AP-AUTOPSY</v>
      </c>
      <c r="D748" s="3079" t="s">
        <v>83</v>
      </c>
      <c r="E748" s="3030"/>
      <c r="F748" s="3031" t="s">
        <v>1628</v>
      </c>
      <c r="G748" s="3027" t="b">
        <f t="shared" si="32"/>
        <v>1</v>
      </c>
      <c r="H748" s="3027" t="s">
        <v>1628</v>
      </c>
      <c r="K748" s="3027" t="s">
        <v>1638</v>
      </c>
      <c r="M748" s="3144" t="s">
        <v>83</v>
      </c>
    </row>
    <row r="749" spans="1:13" hidden="1" x14ac:dyDescent="0.3">
      <c r="A749" s="3079">
        <v>3240</v>
      </c>
      <c r="B749" s="3012" t="s">
        <v>2763</v>
      </c>
      <c r="C749" s="3012" t="str">
        <f t="shared" si="31"/>
        <v>3240 AP-SURGPATH</v>
      </c>
      <c r="D749" s="3079" t="s">
        <v>84</v>
      </c>
      <c r="E749" s="3030"/>
      <c r="F749" s="3031" t="s">
        <v>1629</v>
      </c>
      <c r="G749" s="3027" t="b">
        <f t="shared" si="32"/>
        <v>1</v>
      </c>
      <c r="H749" s="3027" t="s">
        <v>1629</v>
      </c>
      <c r="K749" s="3027" t="s">
        <v>1638</v>
      </c>
      <c r="M749" s="3144" t="s">
        <v>84</v>
      </c>
    </row>
    <row r="750" spans="1:13" hidden="1" x14ac:dyDescent="0.3">
      <c r="A750" s="3079">
        <v>3260</v>
      </c>
      <c r="B750" s="3012" t="s">
        <v>2764</v>
      </c>
      <c r="C750" s="3012" t="str">
        <f t="shared" si="31"/>
        <v>3260 AP-CYTOPATH</v>
      </c>
      <c r="D750" s="3079" t="s">
        <v>85</v>
      </c>
      <c r="E750" s="3030"/>
      <c r="F750" s="3031" t="s">
        <v>1630</v>
      </c>
      <c r="G750" s="3027" t="b">
        <f t="shared" si="32"/>
        <v>1</v>
      </c>
      <c r="H750" s="3027" t="s">
        <v>1630</v>
      </c>
      <c r="K750" s="3027" t="s">
        <v>1638</v>
      </c>
      <c r="M750" s="3144" t="s">
        <v>85</v>
      </c>
    </row>
    <row r="751" spans="1:13" hidden="1" x14ac:dyDescent="0.3">
      <c r="A751" s="3079">
        <v>3280</v>
      </c>
      <c r="B751" s="3012" t="s">
        <v>2765</v>
      </c>
      <c r="C751" s="3012" t="str">
        <f t="shared" si="31"/>
        <v>3280 AP-IMMUNOPATH</v>
      </c>
      <c r="D751" s="3079" t="s">
        <v>86</v>
      </c>
      <c r="E751" s="3030"/>
      <c r="F751" s="3031" t="s">
        <v>1631</v>
      </c>
      <c r="G751" s="3027" t="b">
        <f t="shared" si="32"/>
        <v>1</v>
      </c>
      <c r="H751" s="3027" t="s">
        <v>1631</v>
      </c>
      <c r="K751" s="3027" t="s">
        <v>1638</v>
      </c>
      <c r="M751" s="3144" t="s">
        <v>86</v>
      </c>
    </row>
    <row r="752" spans="1:13" hidden="1" x14ac:dyDescent="0.3">
      <c r="A752" s="3079">
        <v>3300</v>
      </c>
      <c r="B752" s="3012" t="s">
        <v>2766</v>
      </c>
      <c r="C752" s="3012" t="str">
        <f t="shared" si="31"/>
        <v>3300 AP-NEUROPATH</v>
      </c>
      <c r="D752" s="3079" t="s">
        <v>87</v>
      </c>
      <c r="E752" s="3030"/>
      <c r="F752" s="3031" t="s">
        <v>1632</v>
      </c>
      <c r="G752" s="3027" t="b">
        <f t="shared" si="32"/>
        <v>1</v>
      </c>
      <c r="H752" s="3027" t="s">
        <v>1632</v>
      </c>
      <c r="K752" s="3027" t="s">
        <v>1638</v>
      </c>
      <c r="M752" s="3144" t="s">
        <v>87</v>
      </c>
    </row>
    <row r="753" spans="1:13" hidden="1" x14ac:dyDescent="0.3">
      <c r="A753" s="3079">
        <v>3320</v>
      </c>
      <c r="B753" s="3012" t="s">
        <v>1011</v>
      </c>
      <c r="C753" s="3012" t="str">
        <f t="shared" si="31"/>
        <v>3320 BIO GENETICS LAB</v>
      </c>
      <c r="D753" s="3079" t="s">
        <v>88</v>
      </c>
      <c r="E753" s="3030"/>
      <c r="F753" s="3031" t="s">
        <v>1633</v>
      </c>
      <c r="G753" s="3027" t="b">
        <f t="shared" si="32"/>
        <v>1</v>
      </c>
      <c r="H753" s="3027" t="s">
        <v>1633</v>
      </c>
      <c r="K753" s="3027" t="s">
        <v>1638</v>
      </c>
      <c r="M753" s="3144" t="s">
        <v>88</v>
      </c>
    </row>
    <row r="754" spans="1:13" hidden="1" x14ac:dyDescent="0.3">
      <c r="A754" s="3079">
        <v>3330</v>
      </c>
      <c r="B754" s="3012" t="s">
        <v>1012</v>
      </c>
      <c r="C754" s="3012" t="str">
        <f t="shared" si="31"/>
        <v>3330 CYTOGENETICS LAB</v>
      </c>
      <c r="D754" s="3079" t="s">
        <v>89</v>
      </c>
      <c r="E754" s="3030"/>
      <c r="F754" s="3031" t="s">
        <v>1634</v>
      </c>
      <c r="G754" s="3027" t="b">
        <f t="shared" si="32"/>
        <v>1</v>
      </c>
      <c r="H754" s="3027" t="s">
        <v>1634</v>
      </c>
      <c r="K754" s="3027" t="s">
        <v>1638</v>
      </c>
      <c r="M754" s="3144" t="s">
        <v>89</v>
      </c>
    </row>
    <row r="755" spans="1:13" hidden="1" x14ac:dyDescent="0.3">
      <c r="A755" s="3079">
        <v>3360</v>
      </c>
      <c r="B755" s="3012" t="s">
        <v>2767</v>
      </c>
      <c r="C755" s="3012" t="str">
        <f t="shared" si="31"/>
        <v>3360 ENDO/RIA LAB</v>
      </c>
      <c r="D755" s="3079" t="s">
        <v>90</v>
      </c>
      <c r="E755" s="3030"/>
      <c r="F755" s="3031" t="s">
        <v>1635</v>
      </c>
      <c r="G755" s="3027" t="b">
        <f t="shared" si="32"/>
        <v>1</v>
      </c>
      <c r="H755" s="3027" t="s">
        <v>1635</v>
      </c>
      <c r="K755" s="3027" t="s">
        <v>1638</v>
      </c>
      <c r="M755" s="3144" t="s">
        <v>90</v>
      </c>
    </row>
    <row r="756" spans="1:13" hidden="1" x14ac:dyDescent="0.3">
      <c r="A756" s="3079">
        <v>3380</v>
      </c>
      <c r="B756" s="3012" t="s">
        <v>2768</v>
      </c>
      <c r="C756" s="3012" t="str">
        <f t="shared" si="31"/>
        <v>3380 MICROBIOLGY/ IMMUNOSR</v>
      </c>
      <c r="D756" s="3079" t="s">
        <v>361</v>
      </c>
      <c r="E756" s="3030"/>
      <c r="F756" s="3031" t="s">
        <v>1636</v>
      </c>
      <c r="G756" s="3027" t="b">
        <f t="shared" si="32"/>
        <v>1</v>
      </c>
      <c r="H756" s="3027" t="s">
        <v>1636</v>
      </c>
      <c r="K756" s="3027" t="s">
        <v>1638</v>
      </c>
      <c r="M756" s="3144" t="s">
        <v>361</v>
      </c>
    </row>
    <row r="757" spans="1:13" hidden="1" x14ac:dyDescent="0.3">
      <c r="A757" s="3079">
        <v>3420</v>
      </c>
      <c r="B757" s="3012" t="s">
        <v>2770</v>
      </c>
      <c r="C757" s="3012" t="str">
        <f t="shared" si="31"/>
        <v>3420 SURG TISSUE TYPING</v>
      </c>
      <c r="D757" s="3079" t="s">
        <v>46</v>
      </c>
      <c r="E757" s="3030"/>
      <c r="F757" s="3031" t="s">
        <v>1637</v>
      </c>
      <c r="G757" s="3027" t="b">
        <f t="shared" si="32"/>
        <v>1</v>
      </c>
      <c r="H757" s="3027" t="s">
        <v>1637</v>
      </c>
      <c r="K757" s="3027" t="s">
        <v>1638</v>
      </c>
      <c r="M757" s="3144" t="s">
        <v>46</v>
      </c>
    </row>
    <row r="758" spans="1:13" hidden="1" x14ac:dyDescent="0.3">
      <c r="A758" s="3022" t="e">
        <v>#VALUE!</v>
      </c>
      <c r="B758" s="3012" t="e">
        <v>#VALUE!</v>
      </c>
      <c r="C758" s="3012" t="e">
        <f t="shared" si="31"/>
        <v>#VALUE!</v>
      </c>
      <c r="D758" s="3022" t="s">
        <v>607</v>
      </c>
      <c r="E758" s="3030"/>
      <c r="F758" s="3051" t="s">
        <v>607</v>
      </c>
      <c r="G758" s="3027" t="e">
        <f t="shared" si="32"/>
        <v>#VALUE!</v>
      </c>
      <c r="H758" s="3027" t="e">
        <v>#VALUE!</v>
      </c>
      <c r="K758" s="3027" t="e">
        <v>#VALUE!</v>
      </c>
      <c r="M758" s="3119" t="s">
        <v>607</v>
      </c>
    </row>
    <row r="759" spans="1:13" hidden="1" x14ac:dyDescent="0.3">
      <c r="A759" s="3080">
        <v>140</v>
      </c>
      <c r="B759" s="3012" t="e">
        <v>#N/A</v>
      </c>
      <c r="C759" s="3012" t="e">
        <f t="shared" si="31"/>
        <v>#N/A</v>
      </c>
      <c r="D759" s="3080" t="s">
        <v>991</v>
      </c>
      <c r="E759" s="3030"/>
      <c r="F759" s="3016" t="s">
        <v>3879</v>
      </c>
      <c r="G759" s="3027" t="e">
        <f t="shared" si="32"/>
        <v>#N/A</v>
      </c>
      <c r="H759" s="3027" t="e">
        <v>#N/A</v>
      </c>
      <c r="K759" s="3027" t="e">
        <v>#N/A</v>
      </c>
      <c r="M759" s="3145" t="s">
        <v>991</v>
      </c>
    </row>
    <row r="760" spans="1:13" hidden="1" x14ac:dyDescent="0.3">
      <c r="A760" s="3022" t="e">
        <v>#VALUE!</v>
      </c>
      <c r="B760" s="3012" t="e">
        <v>#VALUE!</v>
      </c>
      <c r="C760" s="3012" t="e">
        <f t="shared" si="31"/>
        <v>#VALUE!</v>
      </c>
      <c r="D760" s="3022"/>
      <c r="E760" s="3030"/>
      <c r="F760" s="3034"/>
      <c r="G760" s="3027" t="e">
        <f t="shared" si="32"/>
        <v>#VALUE!</v>
      </c>
      <c r="H760" s="3027" t="e">
        <v>#VALUE!</v>
      </c>
      <c r="K760" s="3027" t="e">
        <v>#VALUE!</v>
      </c>
      <c r="M760" s="3119"/>
    </row>
    <row r="761" spans="1:13" hidden="1" x14ac:dyDescent="0.3">
      <c r="A761" s="3022">
        <v>3000</v>
      </c>
      <c r="B761" s="3012" t="s">
        <v>2755</v>
      </c>
      <c r="C761" s="3012" t="str">
        <f t="shared" si="31"/>
        <v>3000 BLOOD BANK</v>
      </c>
      <c r="D761" s="3022" t="s">
        <v>77</v>
      </c>
      <c r="E761" s="3030"/>
      <c r="F761" s="24" t="s">
        <v>1619</v>
      </c>
      <c r="G761" s="3027" t="b">
        <f t="shared" si="32"/>
        <v>1</v>
      </c>
      <c r="H761" s="3027" t="s">
        <v>1619</v>
      </c>
      <c r="K761" s="3027" t="s">
        <v>1638</v>
      </c>
      <c r="M761" s="3119" t="s">
        <v>77</v>
      </c>
    </row>
    <row r="762" spans="1:13" hidden="1" x14ac:dyDescent="0.3">
      <c r="A762" s="3022">
        <v>3030</v>
      </c>
      <c r="B762" s="3012" t="s">
        <v>2756</v>
      </c>
      <c r="C762" s="3012" t="str">
        <f t="shared" si="31"/>
        <v>3030 HEMATOLOGY</v>
      </c>
      <c r="D762" s="3022" t="s">
        <v>78</v>
      </c>
      <c r="E762" s="3030"/>
      <c r="F762" s="24" t="s">
        <v>1620</v>
      </c>
      <c r="G762" s="3027" t="b">
        <f t="shared" si="32"/>
        <v>1</v>
      </c>
      <c r="H762" s="3027" t="s">
        <v>1620</v>
      </c>
      <c r="K762" s="3027" t="s">
        <v>1638</v>
      </c>
      <c r="M762" s="3119" t="s">
        <v>78</v>
      </c>
    </row>
    <row r="763" spans="1:13" hidden="1" x14ac:dyDescent="0.3">
      <c r="A763" s="3022">
        <v>3040</v>
      </c>
      <c r="B763" s="3012" t="s">
        <v>2757</v>
      </c>
      <c r="C763" s="3012" t="str">
        <f t="shared" si="31"/>
        <v>3040 MOLECULAR DIAGNOSTIC LAB</v>
      </c>
      <c r="D763" s="3022" t="s">
        <v>79</v>
      </c>
      <c r="E763" s="3030"/>
      <c r="F763" s="24" t="s">
        <v>1798</v>
      </c>
      <c r="G763" s="3027" t="b">
        <f t="shared" si="32"/>
        <v>1</v>
      </c>
      <c r="H763" s="3027" t="s">
        <v>1798</v>
      </c>
      <c r="K763" s="3027" t="s">
        <v>1638</v>
      </c>
      <c r="M763" s="3119" t="s">
        <v>79</v>
      </c>
    </row>
    <row r="764" spans="1:13" hidden="1" x14ac:dyDescent="0.3">
      <c r="A764" s="3022">
        <v>3060</v>
      </c>
      <c r="B764" s="3012" t="s">
        <v>2758</v>
      </c>
      <c r="C764" s="3012" t="str">
        <f t="shared" si="31"/>
        <v>3060 CLINICAL CHEM</v>
      </c>
      <c r="D764" s="3022" t="s">
        <v>80</v>
      </c>
      <c r="E764" s="3030"/>
      <c r="F764" s="24" t="s">
        <v>1622</v>
      </c>
      <c r="G764" s="3027" t="b">
        <f t="shared" si="32"/>
        <v>1</v>
      </c>
      <c r="H764" s="3027" t="s">
        <v>1622</v>
      </c>
      <c r="K764" s="3027" t="s">
        <v>1638</v>
      </c>
      <c r="M764" s="3119" t="s">
        <v>80</v>
      </c>
    </row>
    <row r="765" spans="1:13" hidden="1" x14ac:dyDescent="0.3">
      <c r="A765" s="3022">
        <v>3070</v>
      </c>
      <c r="B765" s="3012" t="s">
        <v>1048</v>
      </c>
      <c r="C765" s="3012" t="str">
        <f t="shared" si="31"/>
        <v>3070 OP LAB - RIDGELAND</v>
      </c>
      <c r="D765" s="3022" t="s">
        <v>748</v>
      </c>
      <c r="E765" s="3030"/>
      <c r="F765" s="24" t="s">
        <v>1623</v>
      </c>
      <c r="G765" s="3027" t="b">
        <f t="shared" si="32"/>
        <v>1</v>
      </c>
      <c r="H765" s="3027" t="s">
        <v>1623</v>
      </c>
      <c r="K765" s="3027" t="s">
        <v>1638</v>
      </c>
      <c r="M765" s="3119" t="s">
        <v>748</v>
      </c>
    </row>
    <row r="766" spans="1:13" hidden="1" x14ac:dyDescent="0.3">
      <c r="A766" s="3022">
        <v>3150</v>
      </c>
      <c r="B766" s="3012" t="s">
        <v>1861</v>
      </c>
      <c r="C766" s="3012" t="str">
        <f t="shared" si="31"/>
        <v>3150 POINT-OF-CARE TESTING</v>
      </c>
      <c r="D766" s="3022" t="s">
        <v>200</v>
      </c>
      <c r="E766" s="3030"/>
      <c r="F766" s="24" t="s">
        <v>1624</v>
      </c>
      <c r="G766" s="3027" t="b">
        <f t="shared" si="32"/>
        <v>1</v>
      </c>
      <c r="H766" s="3027" t="s">
        <v>1624</v>
      </c>
      <c r="K766" s="3027" t="s">
        <v>1638</v>
      </c>
      <c r="M766" s="3119" t="s">
        <v>200</v>
      </c>
    </row>
    <row r="767" spans="1:13" hidden="1" x14ac:dyDescent="0.3">
      <c r="A767" s="3022">
        <v>3160</v>
      </c>
      <c r="B767" s="3012" t="s">
        <v>2760</v>
      </c>
      <c r="C767" s="3012" t="str">
        <f t="shared" si="31"/>
        <v>3160 REFERENCE LAB</v>
      </c>
      <c r="D767" s="3022" t="s">
        <v>201</v>
      </c>
      <c r="E767" s="3030"/>
      <c r="F767" s="24" t="s">
        <v>1625</v>
      </c>
      <c r="G767" s="3027" t="b">
        <f t="shared" si="32"/>
        <v>1</v>
      </c>
      <c r="H767" s="3027" t="s">
        <v>1625</v>
      </c>
      <c r="K767" s="3027" t="s">
        <v>1638</v>
      </c>
      <c r="M767" s="3119" t="s">
        <v>201</v>
      </c>
    </row>
    <row r="768" spans="1:13" hidden="1" x14ac:dyDescent="0.3">
      <c r="A768" s="3022">
        <v>3180</v>
      </c>
      <c r="B768" s="3012" t="s">
        <v>2761</v>
      </c>
      <c r="C768" s="3012" t="str">
        <f t="shared" si="31"/>
        <v>3180 LSS-PHLEBOTOMY</v>
      </c>
      <c r="D768" s="3022" t="s">
        <v>81</v>
      </c>
      <c r="E768" s="3030"/>
      <c r="F768" s="24" t="s">
        <v>1626</v>
      </c>
      <c r="G768" s="3027" t="b">
        <f t="shared" si="32"/>
        <v>1</v>
      </c>
      <c r="H768" s="3027" t="s">
        <v>1626</v>
      </c>
      <c r="K768" s="3027" t="s">
        <v>1638</v>
      </c>
      <c r="M768" s="3119" t="s">
        <v>81</v>
      </c>
    </row>
    <row r="769" spans="1:13" hidden="1" x14ac:dyDescent="0.3">
      <c r="A769" s="3022">
        <v>3200</v>
      </c>
      <c r="B769" s="3012" t="s">
        <v>1005</v>
      </c>
      <c r="C769" s="3012" t="str">
        <f t="shared" si="31"/>
        <v>3200 TOXICOLOGY LAB</v>
      </c>
      <c r="D769" s="3022" t="s">
        <v>82</v>
      </c>
      <c r="E769" s="3030"/>
      <c r="F769" s="24" t="s">
        <v>1627</v>
      </c>
      <c r="G769" s="3027" t="b">
        <f t="shared" si="32"/>
        <v>1</v>
      </c>
      <c r="H769" s="3027" t="s">
        <v>1627</v>
      </c>
      <c r="K769" s="3027" t="s">
        <v>1638</v>
      </c>
      <c r="M769" s="3119" t="s">
        <v>82</v>
      </c>
    </row>
    <row r="770" spans="1:13" hidden="1" x14ac:dyDescent="0.3">
      <c r="A770" s="3022">
        <v>3220</v>
      </c>
      <c r="B770" s="3012" t="s">
        <v>2762</v>
      </c>
      <c r="C770" s="3012" t="str">
        <f t="shared" si="31"/>
        <v>3220 AP-AUTOPSY</v>
      </c>
      <c r="D770" s="3022" t="s">
        <v>83</v>
      </c>
      <c r="E770" s="3030"/>
      <c r="F770" s="24" t="s">
        <v>1628</v>
      </c>
      <c r="G770" s="3027" t="b">
        <f t="shared" si="32"/>
        <v>1</v>
      </c>
      <c r="H770" s="3027" t="s">
        <v>1628</v>
      </c>
      <c r="K770" s="3027" t="s">
        <v>1638</v>
      </c>
      <c r="M770" s="3119" t="s">
        <v>83</v>
      </c>
    </row>
    <row r="771" spans="1:13" hidden="1" x14ac:dyDescent="0.3">
      <c r="A771" s="3022">
        <v>3240</v>
      </c>
      <c r="B771" s="3012" t="s">
        <v>2763</v>
      </c>
      <c r="C771" s="3012" t="str">
        <f t="shared" si="31"/>
        <v>3240 AP-SURGPATH</v>
      </c>
      <c r="D771" s="3022" t="s">
        <v>84</v>
      </c>
      <c r="E771" s="3030"/>
      <c r="F771" s="24" t="s">
        <v>1629</v>
      </c>
      <c r="G771" s="3027" t="b">
        <f t="shared" si="32"/>
        <v>1</v>
      </c>
      <c r="H771" s="3027" t="s">
        <v>1629</v>
      </c>
      <c r="K771" s="3027" t="s">
        <v>1638</v>
      </c>
      <c r="M771" s="3119" t="s">
        <v>84</v>
      </c>
    </row>
    <row r="772" spans="1:13" hidden="1" x14ac:dyDescent="0.3">
      <c r="A772" s="3022">
        <v>3260</v>
      </c>
      <c r="B772" s="3012" t="s">
        <v>2764</v>
      </c>
      <c r="C772" s="3012" t="str">
        <f t="shared" si="31"/>
        <v>3260 AP-CYTOPATH</v>
      </c>
      <c r="D772" s="3022" t="s">
        <v>85</v>
      </c>
      <c r="E772" s="3030"/>
      <c r="F772" s="24" t="s">
        <v>1630</v>
      </c>
      <c r="G772" s="3027" t="b">
        <f t="shared" si="32"/>
        <v>1</v>
      </c>
      <c r="H772" s="3027" t="s">
        <v>1630</v>
      </c>
      <c r="K772" s="3027" t="s">
        <v>1638</v>
      </c>
      <c r="M772" s="3119" t="s">
        <v>85</v>
      </c>
    </row>
    <row r="773" spans="1:13" hidden="1" x14ac:dyDescent="0.3">
      <c r="A773" s="3022">
        <v>3280</v>
      </c>
      <c r="B773" s="3012" t="s">
        <v>2765</v>
      </c>
      <c r="C773" s="3012" t="str">
        <f t="shared" si="31"/>
        <v>3280 AP-IMMUNOPATH</v>
      </c>
      <c r="D773" s="3022" t="s">
        <v>86</v>
      </c>
      <c r="E773" s="3030"/>
      <c r="F773" s="24" t="s">
        <v>1631</v>
      </c>
      <c r="G773" s="3027" t="b">
        <f t="shared" si="32"/>
        <v>1</v>
      </c>
      <c r="H773" s="3027" t="s">
        <v>1631</v>
      </c>
      <c r="K773" s="3027" t="s">
        <v>1638</v>
      </c>
      <c r="M773" s="3119" t="s">
        <v>86</v>
      </c>
    </row>
    <row r="774" spans="1:13" hidden="1" x14ac:dyDescent="0.3">
      <c r="A774" s="3022">
        <v>3300</v>
      </c>
      <c r="B774" s="3012" t="s">
        <v>2766</v>
      </c>
      <c r="C774" s="3012" t="str">
        <f t="shared" si="31"/>
        <v>3300 AP-NEUROPATH</v>
      </c>
      <c r="D774" s="3022" t="s">
        <v>87</v>
      </c>
      <c r="E774" s="3030"/>
      <c r="F774" s="24" t="s">
        <v>1632</v>
      </c>
      <c r="G774" s="3027" t="b">
        <f t="shared" si="32"/>
        <v>1</v>
      </c>
      <c r="H774" s="3027" t="s">
        <v>1632</v>
      </c>
      <c r="K774" s="3027" t="s">
        <v>1638</v>
      </c>
      <c r="M774" s="3119" t="s">
        <v>87</v>
      </c>
    </row>
    <row r="775" spans="1:13" hidden="1" x14ac:dyDescent="0.3">
      <c r="A775" s="3022">
        <v>3320</v>
      </c>
      <c r="B775" s="3012" t="s">
        <v>1011</v>
      </c>
      <c r="C775" s="3012" t="str">
        <f t="shared" si="31"/>
        <v>3320 BIO GENETICS LAB</v>
      </c>
      <c r="D775" s="3022" t="s">
        <v>88</v>
      </c>
      <c r="E775" s="3030"/>
      <c r="F775" s="24" t="s">
        <v>1633</v>
      </c>
      <c r="G775" s="3027" t="b">
        <f t="shared" si="32"/>
        <v>1</v>
      </c>
      <c r="H775" s="3027" t="s">
        <v>1633</v>
      </c>
      <c r="K775" s="3027" t="s">
        <v>1638</v>
      </c>
      <c r="M775" s="3119" t="s">
        <v>88</v>
      </c>
    </row>
    <row r="776" spans="1:13" hidden="1" x14ac:dyDescent="0.3">
      <c r="A776" s="3022">
        <v>3330</v>
      </c>
      <c r="B776" s="3012" t="s">
        <v>1012</v>
      </c>
      <c r="C776" s="3012" t="str">
        <f t="shared" si="31"/>
        <v>3330 CYTOGENETICS LAB</v>
      </c>
      <c r="D776" s="3022" t="s">
        <v>89</v>
      </c>
      <c r="E776" s="3030"/>
      <c r="F776" s="24" t="s">
        <v>1634</v>
      </c>
      <c r="G776" s="3027" t="b">
        <f t="shared" si="32"/>
        <v>1</v>
      </c>
      <c r="H776" s="3027" t="s">
        <v>1634</v>
      </c>
      <c r="K776" s="3027" t="s">
        <v>1638</v>
      </c>
      <c r="M776" s="3119" t="s">
        <v>89</v>
      </c>
    </row>
    <row r="777" spans="1:13" hidden="1" x14ac:dyDescent="0.3">
      <c r="A777" s="3022">
        <v>3360</v>
      </c>
      <c r="B777" s="3012" t="s">
        <v>2767</v>
      </c>
      <c r="C777" s="3012" t="str">
        <f t="shared" si="31"/>
        <v>3360 ENDO/RIA LAB</v>
      </c>
      <c r="D777" s="3022" t="s">
        <v>90</v>
      </c>
      <c r="E777" s="3030"/>
      <c r="F777" s="24" t="s">
        <v>1635</v>
      </c>
      <c r="G777" s="3027" t="b">
        <f t="shared" si="32"/>
        <v>1</v>
      </c>
      <c r="H777" s="3027" t="s">
        <v>1635</v>
      </c>
      <c r="K777" s="3027" t="s">
        <v>1638</v>
      </c>
      <c r="M777" s="3119" t="s">
        <v>90</v>
      </c>
    </row>
    <row r="778" spans="1:13" hidden="1" x14ac:dyDescent="0.3">
      <c r="A778" s="3022">
        <v>3380</v>
      </c>
      <c r="B778" s="3012" t="s">
        <v>2768</v>
      </c>
      <c r="C778" s="3012" t="str">
        <f t="shared" si="31"/>
        <v>3380 MICROBIOLGY/ IMMUNOSR</v>
      </c>
      <c r="D778" s="3022" t="s">
        <v>361</v>
      </c>
      <c r="E778" s="3030"/>
      <c r="F778" s="24" t="s">
        <v>1636</v>
      </c>
      <c r="G778" s="3027" t="b">
        <f t="shared" si="32"/>
        <v>1</v>
      </c>
      <c r="H778" s="3027" t="s">
        <v>1636</v>
      </c>
      <c r="K778" s="3027" t="s">
        <v>1638</v>
      </c>
      <c r="M778" s="3119" t="s">
        <v>361</v>
      </c>
    </row>
    <row r="779" spans="1:13" hidden="1" x14ac:dyDescent="0.3">
      <c r="A779" s="3022">
        <v>3420</v>
      </c>
      <c r="B779" s="3012" t="s">
        <v>2770</v>
      </c>
      <c r="C779" s="3012" t="str">
        <f t="shared" ref="C779:C842" si="33">CONCATENATE(A779," ",B779)</f>
        <v>3420 SURG TISSUE TYPING</v>
      </c>
      <c r="D779" s="3022" t="s">
        <v>46</v>
      </c>
      <c r="E779" s="3030"/>
      <c r="F779" s="24" t="s">
        <v>1637</v>
      </c>
      <c r="G779" s="3027" t="b">
        <f t="shared" ref="G779:G842" si="34">C779=H779</f>
        <v>1</v>
      </c>
      <c r="H779" s="3027" t="s">
        <v>1637</v>
      </c>
      <c r="K779" s="3027" t="s">
        <v>1638</v>
      </c>
      <c r="M779" s="3119" t="s">
        <v>46</v>
      </c>
    </row>
    <row r="780" spans="1:13" hidden="1" x14ac:dyDescent="0.3">
      <c r="A780" s="3022" t="e">
        <v>#VALUE!</v>
      </c>
      <c r="B780" s="3012" t="e">
        <v>#VALUE!</v>
      </c>
      <c r="C780" s="3012" t="e">
        <f t="shared" si="33"/>
        <v>#VALUE!</v>
      </c>
      <c r="D780" s="3022" t="s">
        <v>476</v>
      </c>
      <c r="E780" s="3030"/>
      <c r="F780" s="3051" t="s">
        <v>476</v>
      </c>
      <c r="G780" s="3027" t="e">
        <f t="shared" si="34"/>
        <v>#VALUE!</v>
      </c>
      <c r="H780" s="3027" t="e">
        <v>#VALUE!</v>
      </c>
      <c r="K780" s="3027" t="e">
        <v>#VALUE!</v>
      </c>
      <c r="M780" s="3119" t="s">
        <v>476</v>
      </c>
    </row>
    <row r="781" spans="1:13" hidden="1" x14ac:dyDescent="0.3">
      <c r="A781" s="3022" t="e">
        <v>#VALUE!</v>
      </c>
      <c r="B781" s="3012" t="e">
        <v>#VALUE!</v>
      </c>
      <c r="C781" s="3012" t="e">
        <f t="shared" si="33"/>
        <v>#VALUE!</v>
      </c>
      <c r="D781" s="3022" t="s">
        <v>564</v>
      </c>
      <c r="E781" s="3030"/>
      <c r="F781" s="3051" t="s">
        <v>564</v>
      </c>
      <c r="G781" s="3027" t="e">
        <f t="shared" si="34"/>
        <v>#VALUE!</v>
      </c>
      <c r="H781" s="3027" t="e">
        <v>#VALUE!</v>
      </c>
      <c r="K781" s="3027" t="e">
        <v>#VALUE!</v>
      </c>
      <c r="M781" s="3119" t="s">
        <v>564</v>
      </c>
    </row>
    <row r="782" spans="1:13" hidden="1" x14ac:dyDescent="0.3">
      <c r="A782" s="3022" t="e">
        <v>#VALUE!</v>
      </c>
      <c r="B782" s="3012" t="e">
        <v>#VALUE!</v>
      </c>
      <c r="C782" s="3012" t="e">
        <f t="shared" si="33"/>
        <v>#VALUE!</v>
      </c>
      <c r="D782" s="3022" t="s">
        <v>343</v>
      </c>
      <c r="E782" s="3030"/>
      <c r="F782" s="3051" t="s">
        <v>343</v>
      </c>
      <c r="G782" s="3027" t="e">
        <f t="shared" si="34"/>
        <v>#VALUE!</v>
      </c>
      <c r="H782" s="3027" t="e">
        <v>#VALUE!</v>
      </c>
      <c r="K782" s="3027" t="e">
        <v>#VALUE!</v>
      </c>
      <c r="M782" s="3119" t="s">
        <v>343</v>
      </c>
    </row>
    <row r="783" spans="1:13" hidden="1" x14ac:dyDescent="0.3">
      <c r="A783" s="3022" t="e">
        <v>#VALUE!</v>
      </c>
      <c r="B783" s="3012" t="e">
        <v>#VALUE!</v>
      </c>
      <c r="C783" s="3012" t="e">
        <f t="shared" si="33"/>
        <v>#VALUE!</v>
      </c>
      <c r="D783" s="3022" t="s">
        <v>607</v>
      </c>
      <c r="E783" s="3030"/>
      <c r="F783" s="3051" t="s">
        <v>607</v>
      </c>
      <c r="G783" s="3027" t="e">
        <f t="shared" si="34"/>
        <v>#VALUE!</v>
      </c>
      <c r="H783" s="3027" t="e">
        <v>#VALUE!</v>
      </c>
      <c r="K783" s="3027" t="e">
        <v>#VALUE!</v>
      </c>
      <c r="M783" s="3119" t="s">
        <v>607</v>
      </c>
    </row>
    <row r="784" spans="1:13" hidden="1" x14ac:dyDescent="0.3">
      <c r="A784" s="3022" t="e">
        <v>#VALUE!</v>
      </c>
      <c r="B784" s="3012" t="e">
        <v>#VALUE!</v>
      </c>
      <c r="C784" s="3012" t="e">
        <f t="shared" si="33"/>
        <v>#VALUE!</v>
      </c>
      <c r="D784" s="3022"/>
      <c r="E784" s="3030"/>
      <c r="F784" s="3034"/>
      <c r="G784" s="3027" t="e">
        <f t="shared" si="34"/>
        <v>#VALUE!</v>
      </c>
      <c r="H784" s="3027" t="e">
        <v>#VALUE!</v>
      </c>
      <c r="K784" s="3027" t="e">
        <v>#VALUE!</v>
      </c>
      <c r="M784" s="3119"/>
    </row>
    <row r="785" spans="1:13" hidden="1" x14ac:dyDescent="0.3">
      <c r="A785" s="3032">
        <v>140</v>
      </c>
      <c r="B785" s="3012" t="e">
        <v>#N/A</v>
      </c>
      <c r="C785" s="3012" t="e">
        <f t="shared" si="33"/>
        <v>#N/A</v>
      </c>
      <c r="D785" s="3032" t="s">
        <v>153</v>
      </c>
      <c r="E785" s="3035"/>
      <c r="F785" s="3036" t="s">
        <v>153</v>
      </c>
      <c r="G785" s="3027" t="e">
        <f t="shared" si="34"/>
        <v>#N/A</v>
      </c>
      <c r="H785" s="3027" t="e">
        <v>#N/A</v>
      </c>
      <c r="K785" s="3027" t="e">
        <v>#N/A</v>
      </c>
      <c r="M785" s="3120" t="s">
        <v>153</v>
      </c>
    </row>
    <row r="786" spans="1:13" hidden="1" x14ac:dyDescent="0.3">
      <c r="A786" s="3027" t="e">
        <v>#VALUE!</v>
      </c>
      <c r="B786" s="3012" t="e">
        <v>#VALUE!</v>
      </c>
      <c r="C786" s="3012" t="e">
        <f t="shared" si="33"/>
        <v>#VALUE!</v>
      </c>
      <c r="F786" s="3090"/>
      <c r="G786" s="3027" t="e">
        <f t="shared" si="34"/>
        <v>#VALUE!</v>
      </c>
      <c r="H786" s="3027" t="e">
        <v>#VALUE!</v>
      </c>
      <c r="K786" s="3027" t="e">
        <v>#VALUE!</v>
      </c>
    </row>
    <row r="787" spans="1:13" hidden="1" x14ac:dyDescent="0.3">
      <c r="A787" s="3019" t="e">
        <v>#VALUE!</v>
      </c>
      <c r="B787" s="3012" t="e">
        <v>#VALUE!</v>
      </c>
      <c r="C787" s="3012" t="e">
        <f t="shared" si="33"/>
        <v>#VALUE!</v>
      </c>
      <c r="D787" s="3019" t="s">
        <v>154</v>
      </c>
      <c r="E787" s="3019"/>
      <c r="F787" s="3048"/>
      <c r="G787" s="3027" t="e">
        <f t="shared" si="34"/>
        <v>#VALUE!</v>
      </c>
      <c r="H787" s="3027" t="e">
        <v>#VALUE!</v>
      </c>
      <c r="K787" s="3027" t="e">
        <v>#VALUE!</v>
      </c>
      <c r="M787" s="3143" t="s">
        <v>154</v>
      </c>
    </row>
    <row r="788" spans="1:13" hidden="1" x14ac:dyDescent="0.3">
      <c r="A788" s="3022">
        <v>4250</v>
      </c>
      <c r="B788" s="3012" t="s">
        <v>2808</v>
      </c>
      <c r="C788" s="3012" t="str">
        <f t="shared" si="33"/>
        <v>4250 OPERATING RMS -LABOR</v>
      </c>
      <c r="D788" s="3022" t="s">
        <v>155</v>
      </c>
      <c r="E788" s="3030"/>
      <c r="F788" s="3031" t="s">
        <v>1639</v>
      </c>
      <c r="G788" s="3027" t="b">
        <f t="shared" si="34"/>
        <v>1</v>
      </c>
      <c r="H788" s="3027" t="s">
        <v>1639</v>
      </c>
      <c r="K788" s="3027" t="s">
        <v>1642</v>
      </c>
      <c r="M788" s="3119" t="s">
        <v>155</v>
      </c>
    </row>
    <row r="789" spans="1:13" hidden="1" x14ac:dyDescent="0.3">
      <c r="A789" s="3022">
        <v>4260</v>
      </c>
      <c r="B789" s="3012" t="s">
        <v>2810</v>
      </c>
      <c r="C789" s="3012" t="str">
        <f t="shared" si="33"/>
        <v>4260 O.R.-MATERIALS</v>
      </c>
      <c r="D789" s="3022" t="s">
        <v>91</v>
      </c>
      <c r="E789" s="3030"/>
      <c r="F789" s="3031" t="s">
        <v>1640</v>
      </c>
      <c r="G789" s="3027" t="b">
        <f t="shared" si="34"/>
        <v>1</v>
      </c>
      <c r="H789" s="3027" t="s">
        <v>1640</v>
      </c>
      <c r="K789" s="3027" t="s">
        <v>1642</v>
      </c>
      <c r="M789" s="3119" t="s">
        <v>91</v>
      </c>
    </row>
    <row r="790" spans="1:13" hidden="1" x14ac:dyDescent="0.3">
      <c r="A790" s="3022">
        <v>4300</v>
      </c>
      <c r="B790" s="3012" t="e">
        <v>#N/A</v>
      </c>
      <c r="C790" s="3012" t="e">
        <f t="shared" si="33"/>
        <v>#N/A</v>
      </c>
      <c r="D790" s="3022" t="s">
        <v>92</v>
      </c>
      <c r="E790" s="3030"/>
      <c r="F790" s="3033" t="s">
        <v>1641</v>
      </c>
      <c r="G790" s="3027" t="e">
        <f t="shared" si="34"/>
        <v>#N/A</v>
      </c>
      <c r="H790" s="3027" t="e">
        <v>#N/A</v>
      </c>
      <c r="K790" s="3027" t="e">
        <v>#N/A</v>
      </c>
      <c r="M790" s="3119" t="s">
        <v>92</v>
      </c>
    </row>
    <row r="791" spans="1:13" hidden="1" x14ac:dyDescent="0.3">
      <c r="A791" s="3022">
        <v>4320</v>
      </c>
      <c r="B791" s="3012" t="s">
        <v>2814</v>
      </c>
      <c r="C791" s="3012" t="str">
        <f t="shared" si="33"/>
        <v>4320 PACU-RECOVERY</v>
      </c>
      <c r="D791" s="3022" t="s">
        <v>93</v>
      </c>
      <c r="E791" s="3030"/>
      <c r="F791" s="3031" t="s">
        <v>1643</v>
      </c>
      <c r="G791" s="3027" t="b">
        <f t="shared" si="34"/>
        <v>1</v>
      </c>
      <c r="H791" s="3027" t="s">
        <v>1643</v>
      </c>
      <c r="K791" s="3027" t="s">
        <v>1642</v>
      </c>
      <c r="M791" s="3119" t="s">
        <v>93</v>
      </c>
    </row>
    <row r="792" spans="1:13" hidden="1" x14ac:dyDescent="0.3">
      <c r="A792" s="3022">
        <v>4340</v>
      </c>
      <c r="B792" s="3012" t="s">
        <v>2818</v>
      </c>
      <c r="C792" s="3012" t="str">
        <f t="shared" si="33"/>
        <v>4340 AMBULATORY SURGERY CENTER</v>
      </c>
      <c r="D792" s="3022" t="s">
        <v>94</v>
      </c>
      <c r="E792" s="3030"/>
      <c r="F792" s="3031" t="s">
        <v>1644</v>
      </c>
      <c r="G792" s="3027" t="b">
        <f t="shared" si="34"/>
        <v>1</v>
      </c>
      <c r="H792" s="3027" t="s">
        <v>1644</v>
      </c>
      <c r="K792" s="3027" t="s">
        <v>1642</v>
      </c>
      <c r="M792" s="3119" t="s">
        <v>94</v>
      </c>
    </row>
    <row r="793" spans="1:13" hidden="1" x14ac:dyDescent="0.3">
      <c r="A793" s="3032">
        <v>150</v>
      </c>
      <c r="B793" s="3012" t="e">
        <v>#N/A</v>
      </c>
      <c r="C793" s="3012" t="e">
        <f t="shared" si="33"/>
        <v>#N/A</v>
      </c>
      <c r="D793" s="3032" t="s">
        <v>960</v>
      </c>
      <c r="E793" s="3030"/>
      <c r="F793" s="3016" t="s">
        <v>2608</v>
      </c>
      <c r="G793" s="3027" t="e">
        <f t="shared" si="34"/>
        <v>#N/A</v>
      </c>
      <c r="H793" s="3027" t="e">
        <v>#N/A</v>
      </c>
      <c r="K793" s="3027" t="e">
        <v>#N/A</v>
      </c>
      <c r="M793" s="3120" t="s">
        <v>960</v>
      </c>
    </row>
    <row r="794" spans="1:13" hidden="1" x14ac:dyDescent="0.3">
      <c r="A794" s="3022">
        <v>4250</v>
      </c>
      <c r="B794" s="3012" t="s">
        <v>2808</v>
      </c>
      <c r="C794" s="3012" t="str">
        <f t="shared" si="33"/>
        <v>4250 OPERATING RMS -LABOR</v>
      </c>
      <c r="D794" s="3022" t="s">
        <v>155</v>
      </c>
      <c r="E794" s="3030"/>
      <c r="F794" s="3031" t="s">
        <v>1639</v>
      </c>
      <c r="G794" s="3027" t="b">
        <f t="shared" si="34"/>
        <v>1</v>
      </c>
      <c r="H794" s="3027" t="s">
        <v>1639</v>
      </c>
      <c r="K794" s="3027" t="s">
        <v>1642</v>
      </c>
      <c r="M794" s="3119" t="s">
        <v>155</v>
      </c>
    </row>
    <row r="795" spans="1:13" hidden="1" x14ac:dyDescent="0.3">
      <c r="A795" s="3022">
        <v>4260</v>
      </c>
      <c r="B795" s="3012" t="s">
        <v>2810</v>
      </c>
      <c r="C795" s="3012" t="str">
        <f t="shared" si="33"/>
        <v>4260 O.R.-MATERIALS</v>
      </c>
      <c r="D795" s="3022" t="s">
        <v>91</v>
      </c>
      <c r="E795" s="3030"/>
      <c r="F795" s="3031" t="s">
        <v>1640</v>
      </c>
      <c r="G795" s="3027" t="b">
        <f t="shared" si="34"/>
        <v>1</v>
      </c>
      <c r="H795" s="3027" t="s">
        <v>1640</v>
      </c>
      <c r="K795" s="3027" t="s">
        <v>1642</v>
      </c>
      <c r="M795" s="3119" t="s">
        <v>91</v>
      </c>
    </row>
    <row r="796" spans="1:13" hidden="1" x14ac:dyDescent="0.3">
      <c r="A796" s="3022">
        <v>4300</v>
      </c>
      <c r="B796" s="3012" t="e">
        <v>#N/A</v>
      </c>
      <c r="C796" s="3012" t="e">
        <f t="shared" si="33"/>
        <v>#N/A</v>
      </c>
      <c r="D796" s="3022" t="s">
        <v>92</v>
      </c>
      <c r="E796" s="3030"/>
      <c r="F796" s="3033" t="s">
        <v>1641</v>
      </c>
      <c r="G796" s="3027" t="e">
        <f t="shared" si="34"/>
        <v>#N/A</v>
      </c>
      <c r="H796" s="3027" t="e">
        <v>#N/A</v>
      </c>
      <c r="K796" s="3027" t="e">
        <v>#N/A</v>
      </c>
      <c r="M796" s="3119" t="s">
        <v>92</v>
      </c>
    </row>
    <row r="797" spans="1:13" hidden="1" x14ac:dyDescent="0.3">
      <c r="A797" s="3022">
        <v>4320</v>
      </c>
      <c r="B797" s="3012" t="s">
        <v>2814</v>
      </c>
      <c r="C797" s="3012" t="str">
        <f t="shared" si="33"/>
        <v>4320 PACU-RECOVERY</v>
      </c>
      <c r="D797" s="3022" t="s">
        <v>93</v>
      </c>
      <c r="E797" s="3030"/>
      <c r="F797" s="3031" t="s">
        <v>1643</v>
      </c>
      <c r="G797" s="3027" t="b">
        <f t="shared" si="34"/>
        <v>1</v>
      </c>
      <c r="H797" s="3027" t="s">
        <v>1643</v>
      </c>
      <c r="K797" s="3027" t="s">
        <v>1642</v>
      </c>
      <c r="M797" s="3119" t="s">
        <v>93</v>
      </c>
    </row>
    <row r="798" spans="1:13" hidden="1" x14ac:dyDescent="0.3">
      <c r="A798" s="3022">
        <v>4340</v>
      </c>
      <c r="B798" s="3012" t="s">
        <v>2818</v>
      </c>
      <c r="C798" s="3012" t="str">
        <f t="shared" si="33"/>
        <v>4340 AMBULATORY SURGERY CENTER</v>
      </c>
      <c r="D798" s="3022" t="s">
        <v>94</v>
      </c>
      <c r="E798" s="3030"/>
      <c r="F798" s="3031" t="s">
        <v>1644</v>
      </c>
      <c r="G798" s="3027" t="b">
        <f t="shared" si="34"/>
        <v>1</v>
      </c>
      <c r="H798" s="3027" t="s">
        <v>1644</v>
      </c>
      <c r="K798" s="3027" t="s">
        <v>1642</v>
      </c>
      <c r="M798" s="3119" t="s">
        <v>94</v>
      </c>
    </row>
    <row r="799" spans="1:13" hidden="1" x14ac:dyDescent="0.3">
      <c r="A799" s="3032">
        <v>150</v>
      </c>
      <c r="B799" s="3012" t="e">
        <v>#N/A</v>
      </c>
      <c r="C799" s="3012" t="e">
        <f t="shared" si="33"/>
        <v>#N/A</v>
      </c>
      <c r="D799" s="3032" t="s">
        <v>961</v>
      </c>
      <c r="E799" s="3030"/>
      <c r="F799" s="3016" t="s">
        <v>2609</v>
      </c>
      <c r="G799" s="3027" t="e">
        <f t="shared" si="34"/>
        <v>#N/A</v>
      </c>
      <c r="H799" s="3027" t="e">
        <v>#N/A</v>
      </c>
      <c r="K799" s="3027" t="e">
        <v>#N/A</v>
      </c>
      <c r="M799" s="3120" t="s">
        <v>961</v>
      </c>
    </row>
    <row r="800" spans="1:13" hidden="1" x14ac:dyDescent="0.3">
      <c r="A800" s="3022">
        <v>4250</v>
      </c>
      <c r="B800" s="3012" t="s">
        <v>2808</v>
      </c>
      <c r="C800" s="3012" t="str">
        <f t="shared" si="33"/>
        <v>4250 OPERATING RMS -LABOR</v>
      </c>
      <c r="D800" s="3022" t="s">
        <v>155</v>
      </c>
      <c r="E800" s="3030"/>
      <c r="F800" s="3033" t="s">
        <v>1639</v>
      </c>
      <c r="G800" s="3027" t="b">
        <f t="shared" si="34"/>
        <v>1</v>
      </c>
      <c r="H800" s="3027" t="s">
        <v>1639</v>
      </c>
      <c r="K800" s="3027" t="s">
        <v>1642</v>
      </c>
      <c r="M800" s="3119" t="s">
        <v>155</v>
      </c>
    </row>
    <row r="801" spans="1:13" hidden="1" x14ac:dyDescent="0.3">
      <c r="A801" s="3022">
        <v>4260</v>
      </c>
      <c r="B801" s="3012" t="s">
        <v>2810</v>
      </c>
      <c r="C801" s="3012" t="str">
        <f t="shared" si="33"/>
        <v>4260 O.R.-MATERIALS</v>
      </c>
      <c r="D801" s="3022" t="s">
        <v>91</v>
      </c>
      <c r="E801" s="3030"/>
      <c r="F801" s="3033" t="s">
        <v>1640</v>
      </c>
      <c r="G801" s="3027" t="b">
        <f t="shared" si="34"/>
        <v>1</v>
      </c>
      <c r="H801" s="3027" t="s">
        <v>1640</v>
      </c>
      <c r="K801" s="3027" t="s">
        <v>1642</v>
      </c>
      <c r="M801" s="3119" t="s">
        <v>91</v>
      </c>
    </row>
    <row r="802" spans="1:13" hidden="1" x14ac:dyDescent="0.3">
      <c r="A802" s="3022">
        <v>4300</v>
      </c>
      <c r="B802" s="3012" t="e">
        <v>#N/A</v>
      </c>
      <c r="C802" s="3012" t="e">
        <f t="shared" si="33"/>
        <v>#N/A</v>
      </c>
      <c r="D802" s="3022" t="s">
        <v>92</v>
      </c>
      <c r="E802" s="3030"/>
      <c r="F802" s="3033" t="s">
        <v>1641</v>
      </c>
      <c r="G802" s="3027" t="e">
        <f t="shared" si="34"/>
        <v>#N/A</v>
      </c>
      <c r="H802" s="3027" t="e">
        <v>#N/A</v>
      </c>
      <c r="K802" s="3027" t="e">
        <v>#N/A</v>
      </c>
      <c r="M802" s="3119" t="s">
        <v>92</v>
      </c>
    </row>
    <row r="803" spans="1:13" hidden="1" x14ac:dyDescent="0.3">
      <c r="A803" s="3022">
        <v>4320</v>
      </c>
      <c r="B803" s="3012" t="s">
        <v>2814</v>
      </c>
      <c r="C803" s="3012" t="str">
        <f t="shared" si="33"/>
        <v>4320 PACU-RECOVERY</v>
      </c>
      <c r="D803" s="3022" t="s">
        <v>93</v>
      </c>
      <c r="E803" s="3030"/>
      <c r="F803" s="3033" t="s">
        <v>1643</v>
      </c>
      <c r="G803" s="3027" t="b">
        <f t="shared" si="34"/>
        <v>1</v>
      </c>
      <c r="H803" s="3027" t="s">
        <v>1643</v>
      </c>
      <c r="K803" s="3027" t="s">
        <v>1642</v>
      </c>
      <c r="M803" s="3119" t="s">
        <v>93</v>
      </c>
    </row>
    <row r="804" spans="1:13" hidden="1" x14ac:dyDescent="0.3">
      <c r="A804" s="3022">
        <v>4340</v>
      </c>
      <c r="B804" s="3012" t="s">
        <v>2818</v>
      </c>
      <c r="C804" s="3012" t="str">
        <f t="shared" si="33"/>
        <v>4340 AMBULATORY SURGERY CENTER</v>
      </c>
      <c r="D804" s="3022" t="s">
        <v>94</v>
      </c>
      <c r="E804" s="3030"/>
      <c r="F804" s="3033" t="s">
        <v>1644</v>
      </c>
      <c r="G804" s="3027" t="b">
        <f t="shared" si="34"/>
        <v>1</v>
      </c>
      <c r="H804" s="3027" t="s">
        <v>1644</v>
      </c>
      <c r="K804" s="3027" t="s">
        <v>1642</v>
      </c>
      <c r="M804" s="3119" t="s">
        <v>94</v>
      </c>
    </row>
    <row r="805" spans="1:13" hidden="1" x14ac:dyDescent="0.3">
      <c r="A805" s="3032">
        <v>150</v>
      </c>
      <c r="B805" s="3012" t="e">
        <v>#N/A</v>
      </c>
      <c r="C805" s="3012" t="e">
        <f t="shared" si="33"/>
        <v>#N/A</v>
      </c>
      <c r="D805" s="3032" t="s">
        <v>962</v>
      </c>
      <c r="E805" s="3030"/>
      <c r="F805" s="3016" t="s">
        <v>2610</v>
      </c>
      <c r="G805" s="3027" t="e">
        <f t="shared" si="34"/>
        <v>#N/A</v>
      </c>
      <c r="H805" s="3027" t="e">
        <v>#N/A</v>
      </c>
      <c r="K805" s="3027" t="e">
        <v>#N/A</v>
      </c>
      <c r="M805" s="3120" t="s">
        <v>962</v>
      </c>
    </row>
    <row r="806" spans="1:13" hidden="1" x14ac:dyDescent="0.3">
      <c r="A806" s="3022" t="e">
        <v>#VALUE!</v>
      </c>
      <c r="B806" s="3012" t="e">
        <v>#VALUE!</v>
      </c>
      <c r="C806" s="3012" t="e">
        <f t="shared" si="33"/>
        <v>#VALUE!</v>
      </c>
      <c r="D806" s="3022"/>
      <c r="E806" s="3030"/>
      <c r="F806" s="3034"/>
      <c r="G806" s="3027" t="e">
        <f t="shared" si="34"/>
        <v>#VALUE!</v>
      </c>
      <c r="H806" s="3027" t="e">
        <v>#VALUE!</v>
      </c>
      <c r="K806" s="3027" t="e">
        <v>#VALUE!</v>
      </c>
      <c r="M806" s="3119"/>
    </row>
    <row r="807" spans="1:13" hidden="1" x14ac:dyDescent="0.3">
      <c r="A807" s="3032">
        <v>150</v>
      </c>
      <c r="B807" s="3012" t="e">
        <v>#N/A</v>
      </c>
      <c r="C807" s="3012" t="e">
        <f t="shared" si="33"/>
        <v>#N/A</v>
      </c>
      <c r="D807" s="3032" t="s">
        <v>156</v>
      </c>
      <c r="E807" s="3035"/>
      <c r="F807" s="3036" t="s">
        <v>156</v>
      </c>
      <c r="G807" s="3027" t="e">
        <f t="shared" si="34"/>
        <v>#N/A</v>
      </c>
      <c r="H807" s="3027" t="e">
        <v>#N/A</v>
      </c>
      <c r="K807" s="3027" t="e">
        <v>#N/A</v>
      </c>
      <c r="M807" s="3120" t="s">
        <v>156</v>
      </c>
    </row>
    <row r="808" spans="1:13" hidden="1" x14ac:dyDescent="0.3">
      <c r="A808" s="3027" t="e">
        <v>#VALUE!</v>
      </c>
      <c r="B808" s="3012" t="e">
        <v>#VALUE!</v>
      </c>
      <c r="C808" s="3012" t="e">
        <f t="shared" si="33"/>
        <v>#VALUE!</v>
      </c>
      <c r="F808" s="3090"/>
      <c r="G808" s="3027" t="e">
        <f t="shared" si="34"/>
        <v>#VALUE!</v>
      </c>
      <c r="H808" s="3027" t="e">
        <v>#VALUE!</v>
      </c>
      <c r="K808" s="3027" t="e">
        <v>#VALUE!</v>
      </c>
    </row>
    <row r="809" spans="1:13" hidden="1" x14ac:dyDescent="0.3">
      <c r="A809" s="3019" t="e">
        <v>#VALUE!</v>
      </c>
      <c r="B809" s="3012" t="e">
        <v>#VALUE!</v>
      </c>
      <c r="C809" s="3012" t="e">
        <f t="shared" si="33"/>
        <v>#VALUE!</v>
      </c>
      <c r="D809" s="3019" t="s">
        <v>576</v>
      </c>
      <c r="F809" s="3090"/>
      <c r="G809" s="3027" t="e">
        <f t="shared" si="34"/>
        <v>#VALUE!</v>
      </c>
      <c r="H809" s="3027" t="e">
        <v>#VALUE!</v>
      </c>
      <c r="K809" s="3027" t="e">
        <v>#VALUE!</v>
      </c>
      <c r="M809" s="3143" t="s">
        <v>576</v>
      </c>
    </row>
    <row r="810" spans="1:13" hidden="1" x14ac:dyDescent="0.3">
      <c r="A810" s="3022">
        <v>4330</v>
      </c>
      <c r="B810" s="3012" t="s">
        <v>2816</v>
      </c>
      <c r="C810" s="3012" t="str">
        <f t="shared" si="33"/>
        <v>4330 ASC - SAWGRASS</v>
      </c>
      <c r="D810" s="3022" t="s">
        <v>575</v>
      </c>
      <c r="E810" s="3030"/>
      <c r="F810" s="24" t="s">
        <v>1645</v>
      </c>
      <c r="G810" s="3027" t="b">
        <f t="shared" si="34"/>
        <v>1</v>
      </c>
      <c r="H810" s="3027" t="s">
        <v>1645</v>
      </c>
      <c r="K810" s="3027" t="s">
        <v>576</v>
      </c>
      <c r="M810" s="3119" t="s">
        <v>575</v>
      </c>
    </row>
    <row r="811" spans="1:13" hidden="1" x14ac:dyDescent="0.3">
      <c r="A811" s="3032" t="e">
        <v>#VALUE!</v>
      </c>
      <c r="B811" s="3012" t="e">
        <v>#VALUE!</v>
      </c>
      <c r="C811" s="3012" t="e">
        <f t="shared" si="33"/>
        <v>#VALUE!</v>
      </c>
      <c r="D811" s="3032" t="s">
        <v>992</v>
      </c>
      <c r="E811" s="3030"/>
      <c r="F811" s="3036" t="s">
        <v>2608</v>
      </c>
      <c r="G811" s="3027" t="e">
        <f t="shared" si="34"/>
        <v>#VALUE!</v>
      </c>
      <c r="H811" s="3027" t="e">
        <v>#VALUE!</v>
      </c>
      <c r="K811" s="3027" t="e">
        <v>#VALUE!</v>
      </c>
      <c r="M811" s="3120" t="s">
        <v>992</v>
      </c>
    </row>
    <row r="812" spans="1:13" hidden="1" x14ac:dyDescent="0.3">
      <c r="A812" s="3022">
        <v>4330</v>
      </c>
      <c r="B812" s="3012" t="s">
        <v>2816</v>
      </c>
      <c r="C812" s="3012" t="str">
        <f t="shared" si="33"/>
        <v>4330 ASC - SAWGRASS</v>
      </c>
      <c r="D812" s="3022" t="s">
        <v>575</v>
      </c>
      <c r="E812" s="3030"/>
      <c r="F812" s="24" t="s">
        <v>1645</v>
      </c>
      <c r="G812" s="3027" t="b">
        <f t="shared" si="34"/>
        <v>1</v>
      </c>
      <c r="H812" s="3027" t="s">
        <v>1645</v>
      </c>
      <c r="K812" s="3027" t="s">
        <v>576</v>
      </c>
      <c r="M812" s="3119" t="s">
        <v>575</v>
      </c>
    </row>
    <row r="813" spans="1:13" hidden="1" x14ac:dyDescent="0.3">
      <c r="A813" s="3032" t="e">
        <v>#VALUE!</v>
      </c>
      <c r="B813" s="3012" t="e">
        <v>#VALUE!</v>
      </c>
      <c r="C813" s="3012" t="e">
        <f t="shared" si="33"/>
        <v>#VALUE!</v>
      </c>
      <c r="D813" s="3032" t="s">
        <v>994</v>
      </c>
      <c r="E813" s="3030"/>
      <c r="F813" s="3036" t="s">
        <v>2609</v>
      </c>
      <c r="G813" s="3027" t="e">
        <f t="shared" si="34"/>
        <v>#VALUE!</v>
      </c>
      <c r="H813" s="3027" t="e">
        <v>#VALUE!</v>
      </c>
      <c r="K813" s="3027" t="e">
        <v>#VALUE!</v>
      </c>
      <c r="M813" s="3120" t="s">
        <v>994</v>
      </c>
    </row>
    <row r="814" spans="1:13" hidden="1" x14ac:dyDescent="0.3">
      <c r="A814" s="3022">
        <v>4330</v>
      </c>
      <c r="B814" s="3012" t="s">
        <v>2816</v>
      </c>
      <c r="C814" s="3012" t="str">
        <f t="shared" si="33"/>
        <v>4330 ASC - SAWGRASS</v>
      </c>
      <c r="D814" s="3022" t="s">
        <v>575</v>
      </c>
      <c r="E814" s="3030"/>
      <c r="F814" s="24" t="s">
        <v>1645</v>
      </c>
      <c r="G814" s="3027" t="b">
        <f t="shared" si="34"/>
        <v>1</v>
      </c>
      <c r="H814" s="3027" t="s">
        <v>1645</v>
      </c>
      <c r="K814" s="3027" t="s">
        <v>576</v>
      </c>
      <c r="M814" s="3119" t="s">
        <v>575</v>
      </c>
    </row>
    <row r="815" spans="1:13" hidden="1" x14ac:dyDescent="0.3">
      <c r="A815" s="3032" t="e">
        <v>#VALUE!</v>
      </c>
      <c r="B815" s="3012" t="e">
        <v>#VALUE!</v>
      </c>
      <c r="C815" s="3012" t="e">
        <f t="shared" si="33"/>
        <v>#VALUE!</v>
      </c>
      <c r="D815" s="3032" t="s">
        <v>996</v>
      </c>
      <c r="E815" s="3030"/>
      <c r="F815" s="3036" t="s">
        <v>2610</v>
      </c>
      <c r="G815" s="3027" t="e">
        <f t="shared" si="34"/>
        <v>#VALUE!</v>
      </c>
      <c r="H815" s="3027" t="e">
        <v>#VALUE!</v>
      </c>
      <c r="K815" s="3027" t="e">
        <v>#VALUE!</v>
      </c>
      <c r="M815" s="3120" t="s">
        <v>996</v>
      </c>
    </row>
    <row r="816" spans="1:13" hidden="1" x14ac:dyDescent="0.3">
      <c r="A816" s="3022" t="e">
        <v>#VALUE!</v>
      </c>
      <c r="B816" s="3012" t="e">
        <v>#VALUE!</v>
      </c>
      <c r="C816" s="3012" t="e">
        <f t="shared" si="33"/>
        <v>#VALUE!</v>
      </c>
      <c r="D816" s="3022"/>
      <c r="E816" s="3030"/>
      <c r="F816" s="24"/>
      <c r="G816" s="3027" t="e">
        <f t="shared" si="34"/>
        <v>#VALUE!</v>
      </c>
      <c r="H816" s="3027" t="e">
        <v>#VALUE!</v>
      </c>
      <c r="K816" s="3027" t="e">
        <v>#VALUE!</v>
      </c>
      <c r="M816" s="3119"/>
    </row>
    <row r="817" spans="1:13" hidden="1" x14ac:dyDescent="0.3">
      <c r="A817" s="3032" t="e">
        <v>#VALUE!</v>
      </c>
      <c r="B817" s="3012" t="e">
        <v>#VALUE!</v>
      </c>
      <c r="C817" s="3012" t="e">
        <f t="shared" si="33"/>
        <v>#VALUE!</v>
      </c>
      <c r="D817" s="3032" t="s">
        <v>580</v>
      </c>
      <c r="E817" s="3035"/>
      <c r="F817" s="3036" t="s">
        <v>580</v>
      </c>
      <c r="G817" s="3027" t="e">
        <f t="shared" si="34"/>
        <v>#VALUE!</v>
      </c>
      <c r="H817" s="3027" t="e">
        <v>#VALUE!</v>
      </c>
      <c r="K817" s="3027" t="e">
        <v>#VALUE!</v>
      </c>
      <c r="M817" s="3120" t="s">
        <v>580</v>
      </c>
    </row>
    <row r="818" spans="1:13" x14ac:dyDescent="0.3">
      <c r="A818" s="3044" t="e">
        <v>#VALUE!</v>
      </c>
      <c r="B818" s="3012" t="e">
        <v>#VALUE!</v>
      </c>
      <c r="C818" s="3012" t="e">
        <f t="shared" si="33"/>
        <v>#VALUE!</v>
      </c>
      <c r="D818" s="3044" t="s">
        <v>1645</v>
      </c>
      <c r="E818" s="3062"/>
      <c r="F818" s="3021" t="s">
        <v>4093</v>
      </c>
      <c r="G818" s="3027" t="e">
        <f t="shared" si="34"/>
        <v>#VALUE!</v>
      </c>
      <c r="H818" s="3027" t="e">
        <v>#VALUE!</v>
      </c>
      <c r="I818" s="3155">
        <v>49</v>
      </c>
      <c r="K818" s="3027" t="e">
        <v>#VALUE!</v>
      </c>
      <c r="M818" s="3124" t="s">
        <v>1645</v>
      </c>
    </row>
    <row r="819" spans="1:13" hidden="1" x14ac:dyDescent="0.3">
      <c r="A819" s="3027" t="e">
        <v>#VALUE!</v>
      </c>
      <c r="B819" s="3012" t="e">
        <v>#VALUE!</v>
      </c>
      <c r="C819" s="3012" t="e">
        <f t="shared" si="33"/>
        <v>#VALUE!</v>
      </c>
      <c r="F819" s="3090"/>
      <c r="G819" s="3027" t="e">
        <f t="shared" si="34"/>
        <v>#VALUE!</v>
      </c>
      <c r="H819" s="3027" t="e">
        <v>#VALUE!</v>
      </c>
      <c r="K819" s="3027" t="e">
        <v>#VALUE!</v>
      </c>
    </row>
    <row r="820" spans="1:13" hidden="1" x14ac:dyDescent="0.3">
      <c r="A820" s="3019" t="e">
        <v>#VALUE!</v>
      </c>
      <c r="B820" s="3012" t="e">
        <v>#VALUE!</v>
      </c>
      <c r="C820" s="3012" t="e">
        <f t="shared" si="33"/>
        <v>#VALUE!</v>
      </c>
      <c r="D820" s="3019" t="s">
        <v>863</v>
      </c>
      <c r="F820" s="3090"/>
      <c r="G820" s="3027" t="e">
        <f t="shared" si="34"/>
        <v>#VALUE!</v>
      </c>
      <c r="H820" s="3027" t="e">
        <v>#VALUE!</v>
      </c>
      <c r="K820" s="3027" t="e">
        <v>#VALUE!</v>
      </c>
      <c r="M820" s="3143" t="s">
        <v>863</v>
      </c>
    </row>
    <row r="821" spans="1:13" hidden="1" x14ac:dyDescent="0.3">
      <c r="A821" s="3022">
        <v>4350</v>
      </c>
      <c r="B821" s="3012" t="s">
        <v>2819</v>
      </c>
      <c r="C821" s="3012" t="str">
        <f t="shared" si="33"/>
        <v>4350 STRONG WEST ASC</v>
      </c>
      <c r="D821" s="3022" t="s">
        <v>893</v>
      </c>
      <c r="E821" s="3030"/>
      <c r="F821" s="24" t="s">
        <v>1646</v>
      </c>
      <c r="G821" s="3027" t="b">
        <f t="shared" si="34"/>
        <v>1</v>
      </c>
      <c r="H821" s="3027" t="s">
        <v>1646</v>
      </c>
      <c r="K821" s="3027" t="s">
        <v>863</v>
      </c>
      <c r="M821" s="3119" t="s">
        <v>893</v>
      </c>
    </row>
    <row r="822" spans="1:13" hidden="1" x14ac:dyDescent="0.3">
      <c r="A822" s="3032" t="e">
        <v>#VALUE!</v>
      </c>
      <c r="B822" s="3012" t="e">
        <v>#VALUE!</v>
      </c>
      <c r="C822" s="3012" t="e">
        <f t="shared" si="33"/>
        <v>#VALUE!</v>
      </c>
      <c r="D822" s="3032" t="s">
        <v>993</v>
      </c>
      <c r="E822" s="3030"/>
      <c r="F822" s="3036" t="s">
        <v>2608</v>
      </c>
      <c r="G822" s="3027" t="e">
        <f t="shared" si="34"/>
        <v>#VALUE!</v>
      </c>
      <c r="H822" s="3027" t="e">
        <v>#VALUE!</v>
      </c>
      <c r="K822" s="3027" t="e">
        <v>#VALUE!</v>
      </c>
      <c r="M822" s="3120" t="s">
        <v>993</v>
      </c>
    </row>
    <row r="823" spans="1:13" hidden="1" x14ac:dyDescent="0.3">
      <c r="A823" s="3022">
        <v>4350</v>
      </c>
      <c r="B823" s="3012" t="s">
        <v>2819</v>
      </c>
      <c r="C823" s="3012" t="str">
        <f t="shared" si="33"/>
        <v>4350 STRONG WEST ASC</v>
      </c>
      <c r="D823" s="3022" t="s">
        <v>893</v>
      </c>
      <c r="E823" s="3030"/>
      <c r="F823" s="24" t="s">
        <v>1646</v>
      </c>
      <c r="G823" s="3027" t="b">
        <f t="shared" si="34"/>
        <v>1</v>
      </c>
      <c r="H823" s="3027" t="s">
        <v>1646</v>
      </c>
      <c r="K823" s="3027" t="s">
        <v>863</v>
      </c>
      <c r="M823" s="3119" t="s">
        <v>893</v>
      </c>
    </row>
    <row r="824" spans="1:13" hidden="1" x14ac:dyDescent="0.3">
      <c r="A824" s="3032" t="e">
        <v>#VALUE!</v>
      </c>
      <c r="B824" s="3012" t="e">
        <v>#VALUE!</v>
      </c>
      <c r="C824" s="3012" t="e">
        <f t="shared" si="33"/>
        <v>#VALUE!</v>
      </c>
      <c r="D824" s="3032" t="s">
        <v>995</v>
      </c>
      <c r="E824" s="3030"/>
      <c r="F824" s="3036" t="s">
        <v>2609</v>
      </c>
      <c r="G824" s="3027" t="e">
        <f t="shared" si="34"/>
        <v>#VALUE!</v>
      </c>
      <c r="H824" s="3027" t="e">
        <v>#VALUE!</v>
      </c>
      <c r="K824" s="3027" t="e">
        <v>#VALUE!</v>
      </c>
      <c r="M824" s="3120" t="s">
        <v>995</v>
      </c>
    </row>
    <row r="825" spans="1:13" hidden="1" x14ac:dyDescent="0.3">
      <c r="A825" s="3022">
        <v>4350</v>
      </c>
      <c r="B825" s="3012" t="s">
        <v>2819</v>
      </c>
      <c r="C825" s="3012" t="str">
        <f t="shared" si="33"/>
        <v>4350 STRONG WEST ASC</v>
      </c>
      <c r="D825" s="3022" t="s">
        <v>893</v>
      </c>
      <c r="E825" s="3030"/>
      <c r="F825" s="24" t="s">
        <v>1646</v>
      </c>
      <c r="G825" s="3027" t="b">
        <f t="shared" si="34"/>
        <v>1</v>
      </c>
      <c r="H825" s="3027" t="s">
        <v>1646</v>
      </c>
      <c r="K825" s="3027" t="s">
        <v>863</v>
      </c>
      <c r="M825" s="3119" t="s">
        <v>893</v>
      </c>
    </row>
    <row r="826" spans="1:13" hidden="1" x14ac:dyDescent="0.3">
      <c r="A826" s="3032" t="e">
        <v>#VALUE!</v>
      </c>
      <c r="B826" s="3012" t="e">
        <v>#VALUE!</v>
      </c>
      <c r="C826" s="3012" t="e">
        <f t="shared" si="33"/>
        <v>#VALUE!</v>
      </c>
      <c r="D826" s="3032" t="s">
        <v>997</v>
      </c>
      <c r="E826" s="3030"/>
      <c r="F826" s="3036" t="s">
        <v>2610</v>
      </c>
      <c r="G826" s="3027" t="e">
        <f t="shared" si="34"/>
        <v>#VALUE!</v>
      </c>
      <c r="H826" s="3027" t="e">
        <v>#VALUE!</v>
      </c>
      <c r="K826" s="3027" t="e">
        <v>#VALUE!</v>
      </c>
      <c r="M826" s="3120" t="s">
        <v>997</v>
      </c>
    </row>
    <row r="827" spans="1:13" hidden="1" x14ac:dyDescent="0.3">
      <c r="A827" s="3022" t="e">
        <v>#VALUE!</v>
      </c>
      <c r="B827" s="3012" t="e">
        <v>#VALUE!</v>
      </c>
      <c r="C827" s="3012" t="e">
        <f t="shared" si="33"/>
        <v>#VALUE!</v>
      </c>
      <c r="D827" s="3022"/>
      <c r="E827" s="3030"/>
      <c r="F827" s="24"/>
      <c r="G827" s="3027" t="e">
        <f t="shared" si="34"/>
        <v>#VALUE!</v>
      </c>
      <c r="H827" s="3027" t="e">
        <v>#VALUE!</v>
      </c>
      <c r="K827" s="3027" t="e">
        <v>#VALUE!</v>
      </c>
      <c r="M827" s="3119"/>
    </row>
    <row r="828" spans="1:13" hidden="1" x14ac:dyDescent="0.3">
      <c r="A828" s="3032" t="e">
        <v>#VALUE!</v>
      </c>
      <c r="B828" s="3012" t="e">
        <v>#VALUE!</v>
      </c>
      <c r="C828" s="3012" t="e">
        <f t="shared" si="33"/>
        <v>#VALUE!</v>
      </c>
      <c r="D828" s="3032" t="s">
        <v>864</v>
      </c>
      <c r="E828" s="3035"/>
      <c r="F828" s="3036" t="s">
        <v>864</v>
      </c>
      <c r="G828" s="3027" t="e">
        <f t="shared" si="34"/>
        <v>#VALUE!</v>
      </c>
      <c r="H828" s="3027" t="e">
        <v>#VALUE!</v>
      </c>
      <c r="K828" s="3027" t="e">
        <v>#VALUE!</v>
      </c>
      <c r="M828" s="3120" t="s">
        <v>864</v>
      </c>
    </row>
    <row r="829" spans="1:13" hidden="1" x14ac:dyDescent="0.3">
      <c r="A829" s="3027" t="e">
        <v>#VALUE!</v>
      </c>
      <c r="B829" s="3012" t="e">
        <v>#VALUE!</v>
      </c>
      <c r="C829" s="3012" t="e">
        <f t="shared" si="33"/>
        <v>#VALUE!</v>
      </c>
      <c r="F829" s="3090"/>
      <c r="G829" s="3027" t="e">
        <f t="shared" si="34"/>
        <v>#VALUE!</v>
      </c>
      <c r="H829" s="3027" t="e">
        <v>#VALUE!</v>
      </c>
      <c r="K829" s="3027" t="e">
        <v>#VALUE!</v>
      </c>
    </row>
    <row r="830" spans="1:13" hidden="1" x14ac:dyDescent="0.3">
      <c r="A830" s="3019" t="e">
        <v>#VALUE!</v>
      </c>
      <c r="B830" s="3012" t="e">
        <v>#VALUE!</v>
      </c>
      <c r="C830" s="3012" t="e">
        <f t="shared" si="33"/>
        <v>#VALUE!</v>
      </c>
      <c r="D830" s="3019" t="s">
        <v>157</v>
      </c>
      <c r="E830" s="3019"/>
      <c r="F830" s="3048"/>
      <c r="G830" s="3027" t="e">
        <f t="shared" si="34"/>
        <v>#VALUE!</v>
      </c>
      <c r="H830" s="3027" t="e">
        <v>#VALUE!</v>
      </c>
      <c r="K830" s="3027" t="e">
        <v>#VALUE!</v>
      </c>
      <c r="M830" s="3143" t="s">
        <v>157</v>
      </c>
    </row>
    <row r="831" spans="1:13" hidden="1" x14ac:dyDescent="0.3">
      <c r="A831" s="3022">
        <v>6580</v>
      </c>
      <c r="B831" s="3012" t="s">
        <v>2891</v>
      </c>
      <c r="C831" s="3012" t="str">
        <f t="shared" si="33"/>
        <v>6580 PAIN TREAT CENTER</v>
      </c>
      <c r="D831" s="3022" t="s">
        <v>438</v>
      </c>
      <c r="E831" s="3030"/>
      <c r="F831" s="3033" t="s">
        <v>1647</v>
      </c>
      <c r="G831" s="3027" t="b">
        <f t="shared" si="34"/>
        <v>1</v>
      </c>
      <c r="H831" s="3027" t="s">
        <v>1647</v>
      </c>
      <c r="K831" s="3027" t="s">
        <v>1648</v>
      </c>
      <c r="M831" s="3119" t="s">
        <v>438</v>
      </c>
    </row>
    <row r="832" spans="1:13" x14ac:dyDescent="0.3">
      <c r="A832" s="3028">
        <v>6580</v>
      </c>
      <c r="B832" s="3012" t="s">
        <v>2891</v>
      </c>
      <c r="C832" s="3012" t="str">
        <f t="shared" si="33"/>
        <v>6580 PAIN TREAT CENTER</v>
      </c>
      <c r="D832" s="3028" t="s">
        <v>2658</v>
      </c>
      <c r="E832" s="3030" t="s">
        <v>3918</v>
      </c>
      <c r="F832" s="3049" t="s">
        <v>4094</v>
      </c>
      <c r="G832" s="3027" t="b">
        <f t="shared" si="34"/>
        <v>1</v>
      </c>
      <c r="H832" s="3027" t="s">
        <v>1647</v>
      </c>
      <c r="I832" s="3155">
        <v>50</v>
      </c>
      <c r="K832" s="3027" t="s">
        <v>1648</v>
      </c>
      <c r="M832" s="3118" t="s">
        <v>2658</v>
      </c>
    </row>
    <row r="833" spans="1:13" hidden="1" x14ac:dyDescent="0.3">
      <c r="A833" s="3032">
        <v>170</v>
      </c>
      <c r="B833" s="3012" t="e">
        <v>#N/A</v>
      </c>
      <c r="C833" s="3012" t="e">
        <f t="shared" si="33"/>
        <v>#N/A</v>
      </c>
      <c r="D833" s="3032" t="s">
        <v>963</v>
      </c>
      <c r="E833" s="3030"/>
      <c r="F833" s="3016" t="s">
        <v>2608</v>
      </c>
      <c r="G833" s="3027" t="e">
        <f t="shared" si="34"/>
        <v>#N/A</v>
      </c>
      <c r="H833" s="3027" t="e">
        <v>#N/A</v>
      </c>
      <c r="K833" s="3027" t="e">
        <v>#N/A</v>
      </c>
      <c r="M833" s="3120" t="s">
        <v>963</v>
      </c>
    </row>
    <row r="834" spans="1:13" hidden="1" x14ac:dyDescent="0.3">
      <c r="A834" s="3022">
        <v>6580</v>
      </c>
      <c r="B834" s="3012" t="s">
        <v>2891</v>
      </c>
      <c r="C834" s="3012" t="str">
        <f t="shared" si="33"/>
        <v>6580 PAIN TREAT CENTER</v>
      </c>
      <c r="D834" s="3022" t="s">
        <v>438</v>
      </c>
      <c r="E834" s="3030"/>
      <c r="F834" s="3031" t="s">
        <v>1647</v>
      </c>
      <c r="G834" s="3027" t="b">
        <f t="shared" si="34"/>
        <v>1</v>
      </c>
      <c r="H834" s="3027" t="s">
        <v>1647</v>
      </c>
      <c r="K834" s="3027" t="s">
        <v>1648</v>
      </c>
      <c r="M834" s="3119" t="s">
        <v>438</v>
      </c>
    </row>
    <row r="835" spans="1:13" hidden="1" x14ac:dyDescent="0.3">
      <c r="A835" s="3032">
        <v>170</v>
      </c>
      <c r="B835" s="3012" t="e">
        <v>#N/A</v>
      </c>
      <c r="C835" s="3012" t="e">
        <f t="shared" si="33"/>
        <v>#N/A</v>
      </c>
      <c r="D835" s="3032" t="s">
        <v>964</v>
      </c>
      <c r="E835" s="3030"/>
      <c r="F835" s="3016" t="s">
        <v>2609</v>
      </c>
      <c r="G835" s="3027" t="e">
        <f t="shared" si="34"/>
        <v>#N/A</v>
      </c>
      <c r="H835" s="3027" t="e">
        <v>#N/A</v>
      </c>
      <c r="K835" s="3027" t="e">
        <v>#N/A</v>
      </c>
      <c r="M835" s="3120" t="s">
        <v>964</v>
      </c>
    </row>
    <row r="836" spans="1:13" hidden="1" x14ac:dyDescent="0.3">
      <c r="A836" s="3022">
        <v>6580</v>
      </c>
      <c r="B836" s="3012" t="s">
        <v>2891</v>
      </c>
      <c r="C836" s="3012" t="str">
        <f t="shared" si="33"/>
        <v>6580 PAIN TREAT CENTER</v>
      </c>
      <c r="D836" s="24" t="s">
        <v>438</v>
      </c>
      <c r="E836" s="25"/>
      <c r="F836" s="3031" t="s">
        <v>1647</v>
      </c>
      <c r="G836" s="3027" t="b">
        <f t="shared" si="34"/>
        <v>1</v>
      </c>
      <c r="H836" s="3027" t="s">
        <v>1647</v>
      </c>
      <c r="K836" s="3027" t="s">
        <v>1648</v>
      </c>
      <c r="M836" s="3146" t="s">
        <v>438</v>
      </c>
    </row>
    <row r="837" spans="1:13" hidden="1" x14ac:dyDescent="0.3">
      <c r="A837" s="3032">
        <v>170</v>
      </c>
      <c r="B837" s="3012" t="e">
        <v>#N/A</v>
      </c>
      <c r="C837" s="3012" t="e">
        <f t="shared" si="33"/>
        <v>#N/A</v>
      </c>
      <c r="D837" s="3032" t="s">
        <v>965</v>
      </c>
      <c r="E837" s="3030"/>
      <c r="F837" s="3016" t="s">
        <v>2610</v>
      </c>
      <c r="G837" s="3027" t="e">
        <f t="shared" si="34"/>
        <v>#N/A</v>
      </c>
      <c r="H837" s="3027" t="e">
        <v>#N/A</v>
      </c>
      <c r="K837" s="3027" t="e">
        <v>#N/A</v>
      </c>
      <c r="M837" s="3120" t="s">
        <v>965</v>
      </c>
    </row>
    <row r="838" spans="1:13" hidden="1" x14ac:dyDescent="0.3">
      <c r="A838" s="3022" t="e">
        <v>#VALUE!</v>
      </c>
      <c r="B838" s="3012" t="e">
        <v>#VALUE!</v>
      </c>
      <c r="C838" s="3012" t="e">
        <f t="shared" si="33"/>
        <v>#VALUE!</v>
      </c>
      <c r="D838" s="3022"/>
      <c r="E838" s="3030"/>
      <c r="F838" s="3034"/>
      <c r="G838" s="3027" t="e">
        <f t="shared" si="34"/>
        <v>#VALUE!</v>
      </c>
      <c r="H838" s="3027" t="e">
        <v>#VALUE!</v>
      </c>
      <c r="K838" s="3027" t="e">
        <v>#VALUE!</v>
      </c>
      <c r="M838" s="3119"/>
    </row>
    <row r="839" spans="1:13" hidden="1" x14ac:dyDescent="0.3">
      <c r="A839" s="3032">
        <v>170</v>
      </c>
      <c r="B839" s="3012" t="e">
        <v>#N/A</v>
      </c>
      <c r="C839" s="3012" t="e">
        <f t="shared" si="33"/>
        <v>#N/A</v>
      </c>
      <c r="D839" s="3032" t="s">
        <v>158</v>
      </c>
      <c r="E839" s="3035"/>
      <c r="F839" s="3036" t="s">
        <v>158</v>
      </c>
      <c r="G839" s="3027" t="e">
        <f t="shared" si="34"/>
        <v>#N/A</v>
      </c>
      <c r="H839" s="3027" t="e">
        <v>#N/A</v>
      </c>
      <c r="K839" s="3027" t="e">
        <v>#N/A</v>
      </c>
      <c r="M839" s="3120" t="s">
        <v>158</v>
      </c>
    </row>
    <row r="840" spans="1:13" hidden="1" x14ac:dyDescent="0.3">
      <c r="A840" s="3027" t="e">
        <v>#VALUE!</v>
      </c>
      <c r="B840" s="3012" t="e">
        <v>#VALUE!</v>
      </c>
      <c r="C840" s="3012" t="e">
        <f t="shared" si="33"/>
        <v>#VALUE!</v>
      </c>
      <c r="F840" s="3090"/>
      <c r="G840" s="3027" t="e">
        <f t="shared" si="34"/>
        <v>#VALUE!</v>
      </c>
      <c r="H840" s="3027" t="e">
        <v>#VALUE!</v>
      </c>
      <c r="K840" s="3027" t="e">
        <v>#VALUE!</v>
      </c>
    </row>
    <row r="841" spans="1:13" hidden="1" x14ac:dyDescent="0.3">
      <c r="A841" s="3019" t="e">
        <v>#VALUE!</v>
      </c>
      <c r="B841" s="3012" t="e">
        <v>#VALUE!</v>
      </c>
      <c r="C841" s="3012" t="e">
        <f t="shared" si="33"/>
        <v>#VALUE!</v>
      </c>
      <c r="D841" s="3019" t="s">
        <v>159</v>
      </c>
      <c r="E841" s="3019"/>
      <c r="F841" s="3048"/>
      <c r="G841" s="3027" t="e">
        <f t="shared" si="34"/>
        <v>#VALUE!</v>
      </c>
      <c r="H841" s="3027" t="e">
        <v>#VALUE!</v>
      </c>
      <c r="K841" s="3027" t="e">
        <v>#VALUE!</v>
      </c>
      <c r="M841" s="3143" t="s">
        <v>159</v>
      </c>
    </row>
    <row r="842" spans="1:13" hidden="1" x14ac:dyDescent="0.3">
      <c r="A842" s="3022">
        <v>6480</v>
      </c>
      <c r="B842" s="3012" t="s">
        <v>319</v>
      </c>
      <c r="C842" s="3012" t="str">
        <f t="shared" si="33"/>
        <v>6480 OPD-DENTISTRY</v>
      </c>
      <c r="D842" s="3022" t="s">
        <v>3933</v>
      </c>
      <c r="E842" s="3030"/>
      <c r="F842" s="3031" t="s">
        <v>1649</v>
      </c>
      <c r="G842" s="3027" t="b">
        <f t="shared" si="34"/>
        <v>1</v>
      </c>
      <c r="H842" s="3027" t="s">
        <v>1649</v>
      </c>
      <c r="K842" s="3027" t="s">
        <v>1650</v>
      </c>
      <c r="M842" s="3119" t="s">
        <v>3933</v>
      </c>
    </row>
    <row r="843" spans="1:13" x14ac:dyDescent="0.3">
      <c r="A843" s="3028">
        <v>6480</v>
      </c>
      <c r="B843" s="3012" t="s">
        <v>319</v>
      </c>
      <c r="C843" s="3012" t="str">
        <f t="shared" ref="C843:C906" si="35">CONCATENATE(A843," ",B843)</f>
        <v>6480 OPD-DENTISTRY</v>
      </c>
      <c r="D843" s="3028" t="s">
        <v>3932</v>
      </c>
      <c r="E843" s="3030" t="s">
        <v>3918</v>
      </c>
      <c r="F843" s="3049" t="s">
        <v>4095</v>
      </c>
      <c r="G843" s="3027" t="b">
        <f t="shared" ref="G843:G906" si="36">C843=H843</f>
        <v>1</v>
      </c>
      <c r="H843" s="3027" t="s">
        <v>1649</v>
      </c>
      <c r="I843" s="3155">
        <v>51</v>
      </c>
      <c r="K843" s="3027" t="s">
        <v>1650</v>
      </c>
      <c r="M843" s="3118" t="s">
        <v>3932</v>
      </c>
    </row>
    <row r="844" spans="1:13" hidden="1" x14ac:dyDescent="0.3">
      <c r="A844" s="3032">
        <v>180</v>
      </c>
      <c r="B844" s="3012" t="e">
        <v>#N/A</v>
      </c>
      <c r="C844" s="3012" t="e">
        <f t="shared" si="35"/>
        <v>#N/A</v>
      </c>
      <c r="D844" s="3032" t="s">
        <v>966</v>
      </c>
      <c r="E844" s="3030"/>
      <c r="F844" s="3036" t="s">
        <v>2608</v>
      </c>
      <c r="G844" s="3027" t="e">
        <f t="shared" si="36"/>
        <v>#N/A</v>
      </c>
      <c r="H844" s="3027" t="e">
        <v>#N/A</v>
      </c>
      <c r="K844" s="3027" t="e">
        <v>#N/A</v>
      </c>
      <c r="M844" s="3120" t="s">
        <v>966</v>
      </c>
    </row>
    <row r="845" spans="1:13" hidden="1" x14ac:dyDescent="0.3">
      <c r="A845" s="3022">
        <v>6480</v>
      </c>
      <c r="B845" s="3012" t="s">
        <v>319</v>
      </c>
      <c r="C845" s="3012" t="str">
        <f t="shared" si="35"/>
        <v>6480 OPD-DENTISTRY</v>
      </c>
      <c r="D845" s="3022" t="s">
        <v>448</v>
      </c>
      <c r="E845" s="3030"/>
      <c r="F845" s="3031" t="s">
        <v>1649</v>
      </c>
      <c r="G845" s="3027" t="b">
        <f t="shared" si="36"/>
        <v>1</v>
      </c>
      <c r="H845" s="3027" t="s">
        <v>1649</v>
      </c>
      <c r="K845" s="3027" t="s">
        <v>1650</v>
      </c>
      <c r="M845" s="3119" t="s">
        <v>448</v>
      </c>
    </row>
    <row r="846" spans="1:13" hidden="1" x14ac:dyDescent="0.3">
      <c r="A846" s="3032">
        <v>180</v>
      </c>
      <c r="B846" s="3012" t="e">
        <v>#N/A</v>
      </c>
      <c r="C846" s="3012" t="e">
        <f t="shared" si="35"/>
        <v>#N/A</v>
      </c>
      <c r="D846" s="3032" t="s">
        <v>967</v>
      </c>
      <c r="E846" s="3030"/>
      <c r="F846" s="3016" t="s">
        <v>2609</v>
      </c>
      <c r="G846" s="3027" t="e">
        <f t="shared" si="36"/>
        <v>#N/A</v>
      </c>
      <c r="H846" s="3027" t="e">
        <v>#N/A</v>
      </c>
      <c r="K846" s="3027" t="e">
        <v>#N/A</v>
      </c>
      <c r="M846" s="3120" t="s">
        <v>967</v>
      </c>
    </row>
    <row r="847" spans="1:13" hidden="1" x14ac:dyDescent="0.3">
      <c r="A847" s="3022">
        <v>6480</v>
      </c>
      <c r="B847" s="3012" t="s">
        <v>319</v>
      </c>
      <c r="C847" s="3012" t="str">
        <f t="shared" si="35"/>
        <v>6480 OPD-DENTISTRY</v>
      </c>
      <c r="D847" s="3022" t="s">
        <v>448</v>
      </c>
      <c r="E847" s="3030"/>
      <c r="F847" s="3031" t="s">
        <v>1649</v>
      </c>
      <c r="G847" s="3027" t="b">
        <f t="shared" si="36"/>
        <v>1</v>
      </c>
      <c r="H847" s="3027" t="s">
        <v>1649</v>
      </c>
      <c r="K847" s="3027" t="s">
        <v>1650</v>
      </c>
      <c r="M847" s="3119" t="s">
        <v>448</v>
      </c>
    </row>
    <row r="848" spans="1:13" hidden="1" x14ac:dyDescent="0.3">
      <c r="A848" s="3032">
        <v>180</v>
      </c>
      <c r="B848" s="3012" t="e">
        <v>#N/A</v>
      </c>
      <c r="C848" s="3012" t="e">
        <f t="shared" si="35"/>
        <v>#N/A</v>
      </c>
      <c r="D848" s="3032" t="s">
        <v>968</v>
      </c>
      <c r="E848" s="3030"/>
      <c r="F848" s="3016" t="s">
        <v>2610</v>
      </c>
      <c r="G848" s="3027" t="e">
        <f t="shared" si="36"/>
        <v>#N/A</v>
      </c>
      <c r="H848" s="3027" t="e">
        <v>#N/A</v>
      </c>
      <c r="K848" s="3027" t="e">
        <v>#N/A</v>
      </c>
      <c r="M848" s="3120" t="s">
        <v>968</v>
      </c>
    </row>
    <row r="849" spans="1:13" hidden="1" x14ac:dyDescent="0.3">
      <c r="A849" s="3022" t="e">
        <v>#VALUE!</v>
      </c>
      <c r="B849" s="3012" t="e">
        <v>#VALUE!</v>
      </c>
      <c r="C849" s="3012" t="e">
        <f t="shared" si="35"/>
        <v>#VALUE!</v>
      </c>
      <c r="D849" s="3022"/>
      <c r="E849" s="3030"/>
      <c r="F849" s="3034"/>
      <c r="G849" s="3027" t="e">
        <f t="shared" si="36"/>
        <v>#VALUE!</v>
      </c>
      <c r="H849" s="3027" t="e">
        <v>#VALUE!</v>
      </c>
      <c r="K849" s="3027" t="e">
        <v>#VALUE!</v>
      </c>
      <c r="M849" s="3119"/>
    </row>
    <row r="850" spans="1:13" hidden="1" x14ac:dyDescent="0.3">
      <c r="A850" s="3032">
        <v>180</v>
      </c>
      <c r="B850" s="3012" t="e">
        <v>#N/A</v>
      </c>
      <c r="C850" s="3012" t="e">
        <f t="shared" si="35"/>
        <v>#N/A</v>
      </c>
      <c r="D850" s="3032" t="s">
        <v>160</v>
      </c>
      <c r="E850" s="3035"/>
      <c r="F850" s="3036" t="s">
        <v>160</v>
      </c>
      <c r="G850" s="3027" t="e">
        <f t="shared" si="36"/>
        <v>#N/A</v>
      </c>
      <c r="H850" s="3027" t="e">
        <v>#N/A</v>
      </c>
      <c r="K850" s="3027" t="e">
        <v>#N/A</v>
      </c>
      <c r="M850" s="3120" t="s">
        <v>160</v>
      </c>
    </row>
    <row r="851" spans="1:13" hidden="1" x14ac:dyDescent="0.3">
      <c r="A851" s="3027" t="e">
        <v>#VALUE!</v>
      </c>
      <c r="B851" s="3012" t="e">
        <v>#VALUE!</v>
      </c>
      <c r="C851" s="3012" t="e">
        <f t="shared" si="35"/>
        <v>#VALUE!</v>
      </c>
      <c r="F851" s="3090"/>
      <c r="G851" s="3027" t="e">
        <f t="shared" si="36"/>
        <v>#VALUE!</v>
      </c>
      <c r="H851" s="3027" t="e">
        <v>#VALUE!</v>
      </c>
      <c r="K851" s="3027" t="e">
        <v>#VALUE!</v>
      </c>
    </row>
    <row r="852" spans="1:13" hidden="1" x14ac:dyDescent="0.3">
      <c r="A852" s="3019" t="e">
        <v>#VALUE!</v>
      </c>
      <c r="B852" s="3012" t="e">
        <v>#VALUE!</v>
      </c>
      <c r="C852" s="3012" t="e">
        <f t="shared" si="35"/>
        <v>#VALUE!</v>
      </c>
      <c r="D852" s="3019" t="s">
        <v>161</v>
      </c>
      <c r="E852" s="3019"/>
      <c r="F852" s="3048"/>
      <c r="G852" s="3027" t="e">
        <f t="shared" si="36"/>
        <v>#VALUE!</v>
      </c>
      <c r="H852" s="3027" t="e">
        <v>#VALUE!</v>
      </c>
      <c r="K852" s="3027" t="e">
        <v>#VALUE!</v>
      </c>
      <c r="M852" s="3143" t="s">
        <v>161</v>
      </c>
    </row>
    <row r="853" spans="1:13" hidden="1" x14ac:dyDescent="0.3">
      <c r="A853" s="3022">
        <v>6520</v>
      </c>
      <c r="B853" s="3012" t="s">
        <v>2887</v>
      </c>
      <c r="C853" s="3012" t="str">
        <f t="shared" si="35"/>
        <v>6520 OPD-DERMATOLOGY</v>
      </c>
      <c r="D853" s="3022" t="s">
        <v>95</v>
      </c>
      <c r="E853" s="3030"/>
      <c r="F853" s="3031" t="s">
        <v>1651</v>
      </c>
      <c r="G853" s="3027" t="b">
        <f t="shared" si="36"/>
        <v>1</v>
      </c>
      <c r="H853" s="3027" t="s">
        <v>1651</v>
      </c>
      <c r="K853" s="3027" t="s">
        <v>1652</v>
      </c>
      <c r="M853" s="3119" t="s">
        <v>95</v>
      </c>
    </row>
    <row r="854" spans="1:13" hidden="1" x14ac:dyDescent="0.3">
      <c r="A854" s="3032">
        <v>190</v>
      </c>
      <c r="B854" s="3012" t="e">
        <v>#N/A</v>
      </c>
      <c r="C854" s="3012" t="e">
        <f t="shared" si="35"/>
        <v>#N/A</v>
      </c>
      <c r="D854" s="3032" t="s">
        <v>969</v>
      </c>
      <c r="E854" s="3030"/>
      <c r="F854" s="3016" t="s">
        <v>2608</v>
      </c>
      <c r="G854" s="3027" t="e">
        <f t="shared" si="36"/>
        <v>#N/A</v>
      </c>
      <c r="H854" s="3027" t="e">
        <v>#N/A</v>
      </c>
      <c r="K854" s="3027" t="e">
        <v>#N/A</v>
      </c>
      <c r="M854" s="3120" t="s">
        <v>969</v>
      </c>
    </row>
    <row r="855" spans="1:13" hidden="1" x14ac:dyDescent="0.3">
      <c r="A855" s="3022">
        <v>6520</v>
      </c>
      <c r="B855" s="3012" t="s">
        <v>2887</v>
      </c>
      <c r="C855" s="3012" t="str">
        <f t="shared" si="35"/>
        <v>6520 OPD-DERMATOLOGY</v>
      </c>
      <c r="D855" s="3022" t="s">
        <v>95</v>
      </c>
      <c r="E855" s="3030"/>
      <c r="F855" s="3031" t="s">
        <v>1651</v>
      </c>
      <c r="G855" s="3027" t="b">
        <f t="shared" si="36"/>
        <v>1</v>
      </c>
      <c r="H855" s="3027" t="s">
        <v>1651</v>
      </c>
      <c r="K855" s="3027" t="s">
        <v>1652</v>
      </c>
      <c r="M855" s="3119" t="s">
        <v>95</v>
      </c>
    </row>
    <row r="856" spans="1:13" hidden="1" x14ac:dyDescent="0.3">
      <c r="A856" s="3032">
        <v>190</v>
      </c>
      <c r="B856" s="3012" t="e">
        <v>#N/A</v>
      </c>
      <c r="C856" s="3012" t="e">
        <f t="shared" si="35"/>
        <v>#N/A</v>
      </c>
      <c r="D856" s="3032" t="s">
        <v>970</v>
      </c>
      <c r="E856" s="3030"/>
      <c r="F856" s="3016" t="s">
        <v>2609</v>
      </c>
      <c r="G856" s="3027" t="e">
        <f t="shared" si="36"/>
        <v>#N/A</v>
      </c>
      <c r="H856" s="3027" t="e">
        <v>#N/A</v>
      </c>
      <c r="K856" s="3027" t="e">
        <v>#N/A</v>
      </c>
      <c r="M856" s="3120" t="s">
        <v>970</v>
      </c>
    </row>
    <row r="857" spans="1:13" hidden="1" x14ac:dyDescent="0.3">
      <c r="A857" s="3022">
        <v>6520</v>
      </c>
      <c r="B857" s="3012" t="s">
        <v>2887</v>
      </c>
      <c r="C857" s="3012" t="str">
        <f t="shared" si="35"/>
        <v>6520 OPD-DERMATOLOGY</v>
      </c>
      <c r="D857" s="3022" t="s">
        <v>95</v>
      </c>
      <c r="E857" s="3030"/>
      <c r="F857" s="3031" t="s">
        <v>1651</v>
      </c>
      <c r="G857" s="3027" t="b">
        <f t="shared" si="36"/>
        <v>1</v>
      </c>
      <c r="H857" s="3027" t="s">
        <v>1651</v>
      </c>
      <c r="K857" s="3027" t="s">
        <v>1652</v>
      </c>
      <c r="M857" s="3119" t="s">
        <v>95</v>
      </c>
    </row>
    <row r="858" spans="1:13" hidden="1" x14ac:dyDescent="0.3">
      <c r="A858" s="3032">
        <v>190</v>
      </c>
      <c r="B858" s="3012" t="e">
        <v>#N/A</v>
      </c>
      <c r="C858" s="3012" t="e">
        <f t="shared" si="35"/>
        <v>#N/A</v>
      </c>
      <c r="D858" s="3032" t="s">
        <v>971</v>
      </c>
      <c r="E858" s="3030"/>
      <c r="F858" s="3016" t="s">
        <v>2610</v>
      </c>
      <c r="G858" s="3027" t="e">
        <f t="shared" si="36"/>
        <v>#N/A</v>
      </c>
      <c r="H858" s="3027" t="e">
        <v>#N/A</v>
      </c>
      <c r="K858" s="3027" t="e">
        <v>#N/A</v>
      </c>
      <c r="M858" s="3120" t="s">
        <v>971</v>
      </c>
    </row>
    <row r="859" spans="1:13" hidden="1" x14ac:dyDescent="0.3">
      <c r="A859" s="3022" t="e">
        <v>#VALUE!</v>
      </c>
      <c r="B859" s="3012" t="e">
        <v>#VALUE!</v>
      </c>
      <c r="C859" s="3012" t="e">
        <f t="shared" si="35"/>
        <v>#VALUE!</v>
      </c>
      <c r="D859" s="3022"/>
      <c r="E859" s="3030"/>
      <c r="F859" s="3034"/>
      <c r="G859" s="3027" t="e">
        <f t="shared" si="36"/>
        <v>#VALUE!</v>
      </c>
      <c r="H859" s="3027" t="e">
        <v>#VALUE!</v>
      </c>
      <c r="K859" s="3027" t="e">
        <v>#VALUE!</v>
      </c>
      <c r="M859" s="3119"/>
    </row>
    <row r="860" spans="1:13" hidden="1" x14ac:dyDescent="0.3">
      <c r="A860" s="3032">
        <v>190</v>
      </c>
      <c r="B860" s="3012" t="e">
        <v>#N/A</v>
      </c>
      <c r="C860" s="3012" t="e">
        <f t="shared" si="35"/>
        <v>#N/A</v>
      </c>
      <c r="D860" s="3032" t="s">
        <v>162</v>
      </c>
      <c r="E860" s="3035"/>
      <c r="F860" s="3036" t="s">
        <v>162</v>
      </c>
      <c r="G860" s="3027" t="e">
        <f t="shared" si="36"/>
        <v>#N/A</v>
      </c>
      <c r="H860" s="3027" t="e">
        <v>#N/A</v>
      </c>
      <c r="K860" s="3027" t="e">
        <v>#N/A</v>
      </c>
      <c r="M860" s="3120" t="s">
        <v>162</v>
      </c>
    </row>
    <row r="861" spans="1:13" hidden="1" x14ac:dyDescent="0.3">
      <c r="A861" s="3027" t="e">
        <v>#VALUE!</v>
      </c>
      <c r="B861" s="3012" t="e">
        <v>#VALUE!</v>
      </c>
      <c r="C861" s="3012" t="e">
        <f t="shared" si="35"/>
        <v>#VALUE!</v>
      </c>
      <c r="F861" s="3090"/>
      <c r="G861" s="3027" t="e">
        <f t="shared" si="36"/>
        <v>#VALUE!</v>
      </c>
      <c r="H861" s="3027" t="e">
        <v>#VALUE!</v>
      </c>
      <c r="K861" s="3027" t="e">
        <v>#VALUE!</v>
      </c>
    </row>
    <row r="862" spans="1:13" hidden="1" x14ac:dyDescent="0.3">
      <c r="A862" s="3019" t="e">
        <v>#VALUE!</v>
      </c>
      <c r="B862" s="3012" t="e">
        <v>#VALUE!</v>
      </c>
      <c r="C862" s="3012" t="e">
        <f t="shared" si="35"/>
        <v>#VALUE!</v>
      </c>
      <c r="D862" s="3019" t="s">
        <v>163</v>
      </c>
      <c r="E862" s="3019"/>
      <c r="F862" s="3048"/>
      <c r="G862" s="3027" t="e">
        <f t="shared" si="36"/>
        <v>#VALUE!</v>
      </c>
      <c r="H862" s="3027" t="e">
        <v>#VALUE!</v>
      </c>
      <c r="K862" s="3027" t="e">
        <v>#VALUE!</v>
      </c>
      <c r="M862" s="3143" t="s">
        <v>163</v>
      </c>
    </row>
    <row r="863" spans="1:13" hidden="1" x14ac:dyDescent="0.3">
      <c r="A863" s="3022">
        <v>1821</v>
      </c>
      <c r="B863" s="3012" t="s">
        <v>2715</v>
      </c>
      <c r="C863" s="3012" t="str">
        <f t="shared" si="35"/>
        <v>1821 INPATIENT DIALYSIS</v>
      </c>
      <c r="D863" s="3022" t="s">
        <v>2300</v>
      </c>
      <c r="E863" s="3030"/>
      <c r="F863" s="3031" t="s">
        <v>1792</v>
      </c>
      <c r="G863" s="3027" t="b">
        <f t="shared" si="36"/>
        <v>1</v>
      </c>
      <c r="H863" s="3027" t="s">
        <v>1792</v>
      </c>
      <c r="K863" s="3027" t="s">
        <v>1654</v>
      </c>
      <c r="M863" s="3119" t="s">
        <v>2300</v>
      </c>
    </row>
    <row r="864" spans="1:13" hidden="1" x14ac:dyDescent="0.3">
      <c r="A864" s="3022">
        <v>4520</v>
      </c>
      <c r="B864" s="3012" t="s">
        <v>2827</v>
      </c>
      <c r="C864" s="3012" t="str">
        <f t="shared" si="35"/>
        <v>4520 SMH DIALYSIS</v>
      </c>
      <c r="D864" s="3022" t="s">
        <v>297</v>
      </c>
      <c r="E864" s="3030"/>
      <c r="F864" s="3031" t="s">
        <v>1653</v>
      </c>
      <c r="G864" s="3027" t="b">
        <f t="shared" si="36"/>
        <v>1</v>
      </c>
      <c r="H864" s="3027" t="s">
        <v>1653</v>
      </c>
      <c r="K864" s="3027" t="s">
        <v>1654</v>
      </c>
      <c r="M864" s="3119" t="s">
        <v>297</v>
      </c>
    </row>
    <row r="865" spans="1:13" hidden="1" x14ac:dyDescent="0.3">
      <c r="A865" s="3032">
        <v>200</v>
      </c>
      <c r="B865" s="3012" t="e">
        <v>#N/A</v>
      </c>
      <c r="C865" s="3012" t="e">
        <f t="shared" si="35"/>
        <v>#N/A</v>
      </c>
      <c r="D865" s="3032" t="s">
        <v>972</v>
      </c>
      <c r="E865" s="3030"/>
      <c r="F865" s="3016" t="s">
        <v>2608</v>
      </c>
      <c r="G865" s="3027" t="e">
        <f t="shared" si="36"/>
        <v>#N/A</v>
      </c>
      <c r="H865" s="3027" t="e">
        <v>#N/A</v>
      </c>
      <c r="K865" s="3027" t="e">
        <v>#N/A</v>
      </c>
      <c r="M865" s="3120" t="s">
        <v>972</v>
      </c>
    </row>
    <row r="866" spans="1:13" hidden="1" x14ac:dyDescent="0.3">
      <c r="A866" s="3022">
        <v>1821</v>
      </c>
      <c r="B866" s="3012" t="s">
        <v>2715</v>
      </c>
      <c r="C866" s="3012" t="str">
        <f t="shared" si="35"/>
        <v>1821 INPATIENT DIALYSIS</v>
      </c>
      <c r="D866" s="3022" t="s">
        <v>2300</v>
      </c>
      <c r="E866" s="3030"/>
      <c r="F866" s="3031" t="s">
        <v>1792</v>
      </c>
      <c r="G866" s="3027" t="b">
        <f t="shared" si="36"/>
        <v>1</v>
      </c>
      <c r="H866" s="3027" t="s">
        <v>1792</v>
      </c>
      <c r="K866" s="3027" t="s">
        <v>1654</v>
      </c>
      <c r="M866" s="3119" t="s">
        <v>2300</v>
      </c>
    </row>
    <row r="867" spans="1:13" hidden="1" x14ac:dyDescent="0.3">
      <c r="A867" s="3022">
        <v>4520</v>
      </c>
      <c r="B867" s="3012" t="s">
        <v>2827</v>
      </c>
      <c r="C867" s="3012" t="str">
        <f t="shared" si="35"/>
        <v>4520 SMH DIALYSIS</v>
      </c>
      <c r="D867" s="3022" t="s">
        <v>297</v>
      </c>
      <c r="E867" s="3030"/>
      <c r="F867" s="3031" t="s">
        <v>1653</v>
      </c>
      <c r="G867" s="3027" t="b">
        <f t="shared" si="36"/>
        <v>1</v>
      </c>
      <c r="H867" s="3027" t="s">
        <v>1653</v>
      </c>
      <c r="K867" s="3027" t="s">
        <v>1654</v>
      </c>
      <c r="M867" s="3119" t="s">
        <v>297</v>
      </c>
    </row>
    <row r="868" spans="1:13" hidden="1" x14ac:dyDescent="0.3">
      <c r="A868" s="3032">
        <v>200</v>
      </c>
      <c r="B868" s="3012" t="e">
        <v>#N/A</v>
      </c>
      <c r="C868" s="3012" t="e">
        <f t="shared" si="35"/>
        <v>#N/A</v>
      </c>
      <c r="D868" s="3032" t="s">
        <v>973</v>
      </c>
      <c r="E868" s="3030"/>
      <c r="F868" s="3016" t="s">
        <v>2609</v>
      </c>
      <c r="G868" s="3027" t="e">
        <f t="shared" si="36"/>
        <v>#N/A</v>
      </c>
      <c r="H868" s="3027" t="e">
        <v>#N/A</v>
      </c>
      <c r="K868" s="3027" t="e">
        <v>#N/A</v>
      </c>
      <c r="M868" s="3120" t="s">
        <v>973</v>
      </c>
    </row>
    <row r="869" spans="1:13" hidden="1" x14ac:dyDescent="0.3">
      <c r="A869" s="3022">
        <v>1821</v>
      </c>
      <c r="B869" s="3012" t="s">
        <v>2715</v>
      </c>
      <c r="C869" s="3012" t="str">
        <f t="shared" si="35"/>
        <v>1821 INPATIENT DIALYSIS</v>
      </c>
      <c r="D869" s="3022" t="s">
        <v>2300</v>
      </c>
      <c r="E869" s="3030"/>
      <c r="F869" s="3031" t="s">
        <v>1792</v>
      </c>
      <c r="G869" s="3027" t="b">
        <f t="shared" si="36"/>
        <v>1</v>
      </c>
      <c r="H869" s="3027" t="s">
        <v>1792</v>
      </c>
      <c r="K869" s="3027" t="s">
        <v>1654</v>
      </c>
      <c r="M869" s="3119" t="s">
        <v>2300</v>
      </c>
    </row>
    <row r="870" spans="1:13" hidden="1" x14ac:dyDescent="0.3">
      <c r="A870" s="3022">
        <v>4520</v>
      </c>
      <c r="B870" s="3012" t="s">
        <v>2827</v>
      </c>
      <c r="C870" s="3012" t="str">
        <f t="shared" si="35"/>
        <v>4520 SMH DIALYSIS</v>
      </c>
      <c r="D870" s="3022" t="s">
        <v>297</v>
      </c>
      <c r="E870" s="3030"/>
      <c r="F870" s="3031" t="s">
        <v>1653</v>
      </c>
      <c r="G870" s="3027" t="b">
        <f t="shared" si="36"/>
        <v>1</v>
      </c>
      <c r="H870" s="3027" t="s">
        <v>1653</v>
      </c>
      <c r="K870" s="3027" t="s">
        <v>1654</v>
      </c>
      <c r="M870" s="3119" t="s">
        <v>297</v>
      </c>
    </row>
    <row r="871" spans="1:13" hidden="1" x14ac:dyDescent="0.3">
      <c r="A871" s="3032">
        <v>200</v>
      </c>
      <c r="B871" s="3012" t="e">
        <v>#N/A</v>
      </c>
      <c r="C871" s="3012" t="e">
        <f t="shared" si="35"/>
        <v>#N/A</v>
      </c>
      <c r="D871" s="3032" t="s">
        <v>974</v>
      </c>
      <c r="E871" s="3030"/>
      <c r="F871" s="3016" t="s">
        <v>2610</v>
      </c>
      <c r="G871" s="3027" t="e">
        <f t="shared" si="36"/>
        <v>#N/A</v>
      </c>
      <c r="H871" s="3027" t="e">
        <v>#N/A</v>
      </c>
      <c r="K871" s="3027" t="e">
        <v>#N/A</v>
      </c>
      <c r="M871" s="3120" t="s">
        <v>974</v>
      </c>
    </row>
    <row r="872" spans="1:13" hidden="1" x14ac:dyDescent="0.3">
      <c r="A872" s="3022" t="e">
        <v>#VALUE!</v>
      </c>
      <c r="B872" s="3012" t="e">
        <v>#VALUE!</v>
      </c>
      <c r="C872" s="3012" t="e">
        <f t="shared" si="35"/>
        <v>#VALUE!</v>
      </c>
      <c r="D872" s="3022"/>
      <c r="E872" s="3030"/>
      <c r="F872" s="3034"/>
      <c r="G872" s="3027" t="e">
        <f t="shared" si="36"/>
        <v>#VALUE!</v>
      </c>
      <c r="H872" s="3027" t="e">
        <v>#VALUE!</v>
      </c>
      <c r="K872" s="3027" t="e">
        <v>#VALUE!</v>
      </c>
      <c r="M872" s="3119"/>
    </row>
    <row r="873" spans="1:13" hidden="1" x14ac:dyDescent="0.3">
      <c r="A873" s="3032">
        <v>200</v>
      </c>
      <c r="B873" s="3012" t="e">
        <v>#N/A</v>
      </c>
      <c r="C873" s="3012" t="e">
        <f t="shared" si="35"/>
        <v>#N/A</v>
      </c>
      <c r="D873" s="3032" t="s">
        <v>164</v>
      </c>
      <c r="E873" s="3035"/>
      <c r="F873" s="3036" t="s">
        <v>164</v>
      </c>
      <c r="G873" s="3027" t="e">
        <f t="shared" si="36"/>
        <v>#N/A</v>
      </c>
      <c r="H873" s="3027" t="e">
        <v>#N/A</v>
      </c>
      <c r="K873" s="3027" t="e">
        <v>#N/A</v>
      </c>
      <c r="M873" s="3120" t="s">
        <v>164</v>
      </c>
    </row>
    <row r="874" spans="1:13" hidden="1" x14ac:dyDescent="0.3">
      <c r="A874" s="3027" t="e">
        <v>#VALUE!</v>
      </c>
      <c r="B874" s="3012" t="e">
        <v>#VALUE!</v>
      </c>
      <c r="C874" s="3012" t="e">
        <f t="shared" si="35"/>
        <v>#VALUE!</v>
      </c>
      <c r="F874" s="3090"/>
      <c r="G874" s="3027" t="e">
        <f t="shared" si="36"/>
        <v>#VALUE!</v>
      </c>
      <c r="H874" s="3027" t="e">
        <v>#VALUE!</v>
      </c>
      <c r="K874" s="3027" t="e">
        <v>#VALUE!</v>
      </c>
    </row>
    <row r="875" spans="1:13" hidden="1" x14ac:dyDescent="0.3">
      <c r="A875" s="3019" t="e">
        <v>#VALUE!</v>
      </c>
      <c r="B875" s="3012" t="e">
        <v>#VALUE!</v>
      </c>
      <c r="C875" s="3012" t="e">
        <f t="shared" si="35"/>
        <v>#VALUE!</v>
      </c>
      <c r="D875" s="3019" t="s">
        <v>3949</v>
      </c>
      <c r="E875" s="3019"/>
      <c r="F875" s="3048"/>
      <c r="G875" s="3027" t="e">
        <f t="shared" si="36"/>
        <v>#VALUE!</v>
      </c>
      <c r="H875" s="3027" t="e">
        <v>#VALUE!</v>
      </c>
      <c r="K875" s="3027" t="e">
        <v>#VALUE!</v>
      </c>
      <c r="M875" s="3147" t="s">
        <v>3949</v>
      </c>
    </row>
    <row r="876" spans="1:13" hidden="1" x14ac:dyDescent="0.3">
      <c r="A876" s="3022">
        <v>6410</v>
      </c>
      <c r="B876" s="3012" t="s">
        <v>219</v>
      </c>
      <c r="C876" s="3012" t="str">
        <f t="shared" si="35"/>
        <v>6410 OPD-OCC MED</v>
      </c>
      <c r="D876" s="3022" t="s">
        <v>3934</v>
      </c>
      <c r="E876" s="3030"/>
      <c r="F876" s="3031" t="s">
        <v>1655</v>
      </c>
      <c r="G876" s="3027" t="b">
        <f t="shared" si="36"/>
        <v>1</v>
      </c>
      <c r="H876" s="3027" t="s">
        <v>1655</v>
      </c>
      <c r="K876" s="3027" t="s">
        <v>1656</v>
      </c>
      <c r="M876" s="3119" t="s">
        <v>3934</v>
      </c>
    </row>
    <row r="877" spans="1:13" x14ac:dyDescent="0.3">
      <c r="A877" s="3028">
        <v>6410</v>
      </c>
      <c r="B877" s="3012" t="s">
        <v>219</v>
      </c>
      <c r="C877" s="3012" t="str">
        <f t="shared" si="35"/>
        <v>6410 OPD-OCC MED</v>
      </c>
      <c r="D877" s="3028" t="s">
        <v>3935</v>
      </c>
      <c r="E877" s="3030" t="s">
        <v>3918</v>
      </c>
      <c r="F877" s="3049" t="s">
        <v>4096</v>
      </c>
      <c r="G877" s="3027" t="b">
        <f t="shared" si="36"/>
        <v>1</v>
      </c>
      <c r="H877" s="3027" t="s">
        <v>1655</v>
      </c>
      <c r="I877" s="3155">
        <v>52</v>
      </c>
      <c r="K877" s="3027" t="s">
        <v>1656</v>
      </c>
      <c r="M877" s="3118" t="s">
        <v>3935</v>
      </c>
    </row>
    <row r="878" spans="1:13" hidden="1" x14ac:dyDescent="0.3">
      <c r="A878" s="3032">
        <v>210</v>
      </c>
      <c r="B878" s="3012" t="e">
        <v>#N/A</v>
      </c>
      <c r="C878" s="3012" t="e">
        <f t="shared" si="35"/>
        <v>#N/A</v>
      </c>
      <c r="D878" s="3032" t="s">
        <v>975</v>
      </c>
      <c r="E878" s="3030"/>
      <c r="F878" s="3036" t="s">
        <v>2608</v>
      </c>
      <c r="G878" s="3027" t="e">
        <f t="shared" si="36"/>
        <v>#N/A</v>
      </c>
      <c r="H878" s="3027" t="e">
        <v>#N/A</v>
      </c>
      <c r="K878" s="3027" t="e">
        <v>#N/A</v>
      </c>
      <c r="M878" s="3120" t="s">
        <v>975</v>
      </c>
    </row>
    <row r="879" spans="1:13" hidden="1" x14ac:dyDescent="0.3">
      <c r="A879" s="3022">
        <v>6410</v>
      </c>
      <c r="B879" s="3012" t="s">
        <v>219</v>
      </c>
      <c r="C879" s="3012" t="str">
        <f t="shared" si="35"/>
        <v>6410 OPD-OCC MED</v>
      </c>
      <c r="D879" s="3022" t="s">
        <v>449</v>
      </c>
      <c r="E879" s="3030"/>
      <c r="F879" s="3031" t="s">
        <v>1655</v>
      </c>
      <c r="G879" s="3027" t="b">
        <f t="shared" si="36"/>
        <v>1</v>
      </c>
      <c r="H879" s="3027" t="s">
        <v>1655</v>
      </c>
      <c r="K879" s="3027" t="s">
        <v>1656</v>
      </c>
      <c r="M879" s="3119" t="s">
        <v>449</v>
      </c>
    </row>
    <row r="880" spans="1:13" hidden="1" x14ac:dyDescent="0.3">
      <c r="A880" s="3032">
        <v>210</v>
      </c>
      <c r="B880" s="3012" t="e">
        <v>#N/A</v>
      </c>
      <c r="C880" s="3012" t="e">
        <f t="shared" si="35"/>
        <v>#N/A</v>
      </c>
      <c r="D880" s="3032" t="s">
        <v>976</v>
      </c>
      <c r="E880" s="3030"/>
      <c r="F880" s="3016" t="s">
        <v>2609</v>
      </c>
      <c r="G880" s="3027" t="e">
        <f t="shared" si="36"/>
        <v>#N/A</v>
      </c>
      <c r="H880" s="3027" t="e">
        <v>#N/A</v>
      </c>
      <c r="K880" s="3027" t="e">
        <v>#N/A</v>
      </c>
      <c r="M880" s="3120" t="s">
        <v>976</v>
      </c>
    </row>
    <row r="881" spans="1:13" hidden="1" x14ac:dyDescent="0.3">
      <c r="A881" s="3022">
        <v>6410</v>
      </c>
      <c r="B881" s="3012" t="s">
        <v>219</v>
      </c>
      <c r="C881" s="3012" t="str">
        <f t="shared" si="35"/>
        <v>6410 OPD-OCC MED</v>
      </c>
      <c r="D881" s="3022" t="s">
        <v>449</v>
      </c>
      <c r="E881" s="3030"/>
      <c r="F881" s="3031" t="s">
        <v>1655</v>
      </c>
      <c r="G881" s="3027" t="b">
        <f t="shared" si="36"/>
        <v>1</v>
      </c>
      <c r="H881" s="3027" t="s">
        <v>1655</v>
      </c>
      <c r="K881" s="3027" t="s">
        <v>1656</v>
      </c>
      <c r="M881" s="3119" t="s">
        <v>449</v>
      </c>
    </row>
    <row r="882" spans="1:13" hidden="1" x14ac:dyDescent="0.3">
      <c r="A882" s="3032">
        <v>210</v>
      </c>
      <c r="B882" s="3012" t="e">
        <v>#N/A</v>
      </c>
      <c r="C882" s="3012" t="e">
        <f t="shared" si="35"/>
        <v>#N/A</v>
      </c>
      <c r="D882" s="3032" t="s">
        <v>977</v>
      </c>
      <c r="E882" s="3030"/>
      <c r="F882" s="3016" t="s">
        <v>2610</v>
      </c>
      <c r="G882" s="3027" t="e">
        <f t="shared" si="36"/>
        <v>#N/A</v>
      </c>
      <c r="H882" s="3027" t="e">
        <v>#N/A</v>
      </c>
      <c r="K882" s="3027" t="e">
        <v>#N/A</v>
      </c>
      <c r="M882" s="3120" t="s">
        <v>977</v>
      </c>
    </row>
    <row r="883" spans="1:13" hidden="1" x14ac:dyDescent="0.3">
      <c r="A883" s="3022" t="e">
        <v>#VALUE!</v>
      </c>
      <c r="B883" s="3012" t="e">
        <v>#VALUE!</v>
      </c>
      <c r="C883" s="3012" t="e">
        <f t="shared" si="35"/>
        <v>#VALUE!</v>
      </c>
      <c r="D883" s="3022"/>
      <c r="E883" s="3030"/>
      <c r="F883" s="3034"/>
      <c r="G883" s="3027" t="e">
        <f t="shared" si="36"/>
        <v>#VALUE!</v>
      </c>
      <c r="H883" s="3027" t="e">
        <v>#VALUE!</v>
      </c>
      <c r="K883" s="3027" t="e">
        <v>#VALUE!</v>
      </c>
      <c r="M883" s="3119"/>
    </row>
    <row r="884" spans="1:13" hidden="1" x14ac:dyDescent="0.3">
      <c r="A884" s="3032">
        <v>210</v>
      </c>
      <c r="B884" s="3012" t="e">
        <v>#N/A</v>
      </c>
      <c r="C884" s="3012" t="e">
        <f t="shared" si="35"/>
        <v>#N/A</v>
      </c>
      <c r="D884" s="3032" t="s">
        <v>165</v>
      </c>
      <c r="E884" s="3035"/>
      <c r="F884" s="3036" t="s">
        <v>165</v>
      </c>
      <c r="G884" s="3027" t="e">
        <f t="shared" si="36"/>
        <v>#N/A</v>
      </c>
      <c r="H884" s="3027" t="e">
        <v>#N/A</v>
      </c>
      <c r="K884" s="3027" t="e">
        <v>#N/A</v>
      </c>
      <c r="M884" s="3120" t="s">
        <v>165</v>
      </c>
    </row>
    <row r="885" spans="1:13" hidden="1" x14ac:dyDescent="0.3">
      <c r="A885" s="3027" t="e">
        <v>#VALUE!</v>
      </c>
      <c r="B885" s="3012" t="e">
        <v>#VALUE!</v>
      </c>
      <c r="C885" s="3012" t="e">
        <f t="shared" si="35"/>
        <v>#VALUE!</v>
      </c>
      <c r="F885" s="3090"/>
      <c r="G885" s="3027" t="e">
        <f t="shared" si="36"/>
        <v>#VALUE!</v>
      </c>
      <c r="H885" s="3027" t="e">
        <v>#VALUE!</v>
      </c>
      <c r="K885" s="3027" t="e">
        <v>#VALUE!</v>
      </c>
    </row>
    <row r="886" spans="1:13" hidden="1" x14ac:dyDescent="0.3">
      <c r="A886" s="3019" t="e">
        <v>#VALUE!</v>
      </c>
      <c r="B886" s="3012" t="e">
        <v>#VALUE!</v>
      </c>
      <c r="C886" s="3012" t="e">
        <f t="shared" si="35"/>
        <v>#VALUE!</v>
      </c>
      <c r="D886" s="3019" t="s">
        <v>166</v>
      </c>
      <c r="E886" s="3019"/>
      <c r="F886" s="3048"/>
      <c r="G886" s="3027" t="e">
        <f t="shared" si="36"/>
        <v>#VALUE!</v>
      </c>
      <c r="H886" s="3027" t="e">
        <v>#VALUE!</v>
      </c>
      <c r="K886" s="3027" t="e">
        <v>#VALUE!</v>
      </c>
      <c r="M886" s="3143" t="s">
        <v>166</v>
      </c>
    </row>
    <row r="887" spans="1:13" x14ac:dyDescent="0.3">
      <c r="A887" s="3022">
        <v>6420</v>
      </c>
      <c r="B887" s="3012" t="s">
        <v>2882</v>
      </c>
      <c r="C887" s="3012" t="str">
        <f t="shared" si="35"/>
        <v>6420 OPD-EYE</v>
      </c>
      <c r="D887" s="3028" t="s">
        <v>96</v>
      </c>
      <c r="E887" s="3030"/>
      <c r="F887" s="3049" t="s">
        <v>4097</v>
      </c>
      <c r="G887" s="3027" t="b">
        <f t="shared" si="36"/>
        <v>1</v>
      </c>
      <c r="H887" s="3027" t="s">
        <v>1657</v>
      </c>
      <c r="I887" s="3155">
        <v>53</v>
      </c>
      <c r="K887" s="3027" t="s">
        <v>1658</v>
      </c>
      <c r="M887" s="3119" t="s">
        <v>96</v>
      </c>
    </row>
    <row r="888" spans="1:13" x14ac:dyDescent="0.3">
      <c r="A888" s="3022" t="e">
        <v>#VALUE!</v>
      </c>
      <c r="B888" s="3012" t="e">
        <v>#VALUE!</v>
      </c>
      <c r="C888" s="3012" t="e">
        <f t="shared" si="35"/>
        <v>#VALUE!</v>
      </c>
      <c r="D888" s="3081" t="s">
        <v>590</v>
      </c>
      <c r="E888" s="3020" t="s">
        <v>1200</v>
      </c>
      <c r="F888" s="3049" t="s">
        <v>4098</v>
      </c>
      <c r="G888" s="3027" t="e">
        <f t="shared" si="36"/>
        <v>#VALUE!</v>
      </c>
      <c r="H888" s="3027" t="e">
        <v>#VALUE!</v>
      </c>
      <c r="I888" s="3155">
        <v>54</v>
      </c>
      <c r="K888" s="3027" t="e">
        <v>#VALUE!</v>
      </c>
      <c r="M888" s="3148" t="s">
        <v>590</v>
      </c>
    </row>
    <row r="889" spans="1:13" hidden="1" x14ac:dyDescent="0.3">
      <c r="A889" s="3032">
        <v>220</v>
      </c>
      <c r="B889" s="3012" t="e">
        <v>#N/A</v>
      </c>
      <c r="C889" s="3012" t="e">
        <f t="shared" si="35"/>
        <v>#N/A</v>
      </c>
      <c r="D889" s="3032" t="s">
        <v>978</v>
      </c>
      <c r="E889" s="3030"/>
      <c r="F889" s="3016" t="s">
        <v>2608</v>
      </c>
      <c r="G889" s="3027" t="e">
        <f t="shared" si="36"/>
        <v>#N/A</v>
      </c>
      <c r="H889" s="3027" t="e">
        <v>#N/A</v>
      </c>
      <c r="K889" s="3027" t="e">
        <v>#N/A</v>
      </c>
      <c r="M889" s="3120" t="s">
        <v>978</v>
      </c>
    </row>
    <row r="890" spans="1:13" hidden="1" x14ac:dyDescent="0.3">
      <c r="A890" s="3022">
        <v>6420</v>
      </c>
      <c r="B890" s="3012" t="s">
        <v>2882</v>
      </c>
      <c r="C890" s="3012" t="str">
        <f t="shared" si="35"/>
        <v>6420 OPD-EYE</v>
      </c>
      <c r="D890" s="3022" t="s">
        <v>96</v>
      </c>
      <c r="E890" s="3030"/>
      <c r="F890" s="3031" t="s">
        <v>1657</v>
      </c>
      <c r="G890" s="3027" t="b">
        <f t="shared" si="36"/>
        <v>1</v>
      </c>
      <c r="H890" s="3027" t="s">
        <v>1657</v>
      </c>
      <c r="K890" s="3027" t="s">
        <v>1658</v>
      </c>
      <c r="M890" s="3119" t="s">
        <v>96</v>
      </c>
    </row>
    <row r="891" spans="1:13" hidden="1" x14ac:dyDescent="0.3">
      <c r="A891" s="3032">
        <v>220</v>
      </c>
      <c r="B891" s="3012" t="e">
        <v>#N/A</v>
      </c>
      <c r="C891" s="3012" t="e">
        <f t="shared" si="35"/>
        <v>#N/A</v>
      </c>
      <c r="D891" s="3032" t="s">
        <v>979</v>
      </c>
      <c r="E891" s="3030"/>
      <c r="F891" s="3016" t="s">
        <v>2609</v>
      </c>
      <c r="G891" s="3027" t="e">
        <f t="shared" si="36"/>
        <v>#N/A</v>
      </c>
      <c r="H891" s="3027" t="e">
        <v>#N/A</v>
      </c>
      <c r="K891" s="3027" t="e">
        <v>#N/A</v>
      </c>
      <c r="M891" s="3120" t="s">
        <v>979</v>
      </c>
    </row>
    <row r="892" spans="1:13" hidden="1" x14ac:dyDescent="0.3">
      <c r="A892" s="3022">
        <v>6420</v>
      </c>
      <c r="B892" s="3012" t="s">
        <v>2882</v>
      </c>
      <c r="C892" s="3012" t="str">
        <f t="shared" si="35"/>
        <v>6420 OPD-EYE</v>
      </c>
      <c r="D892" s="3022" t="s">
        <v>96</v>
      </c>
      <c r="E892" s="3030"/>
      <c r="F892" s="3031" t="s">
        <v>1657</v>
      </c>
      <c r="G892" s="3027" t="b">
        <f t="shared" si="36"/>
        <v>1</v>
      </c>
      <c r="H892" s="3027" t="s">
        <v>1657</v>
      </c>
      <c r="K892" s="3027" t="s">
        <v>1658</v>
      </c>
      <c r="M892" s="3119" t="s">
        <v>96</v>
      </c>
    </row>
    <row r="893" spans="1:13" hidden="1" x14ac:dyDescent="0.3">
      <c r="A893" s="3032">
        <v>220</v>
      </c>
      <c r="B893" s="3012" t="e">
        <v>#N/A</v>
      </c>
      <c r="C893" s="3012" t="e">
        <f t="shared" si="35"/>
        <v>#N/A</v>
      </c>
      <c r="D893" s="3032" t="s">
        <v>980</v>
      </c>
      <c r="E893" s="3030"/>
      <c r="F893" s="3016" t="s">
        <v>2610</v>
      </c>
      <c r="G893" s="3027" t="e">
        <f t="shared" si="36"/>
        <v>#N/A</v>
      </c>
      <c r="H893" s="3027" t="e">
        <v>#N/A</v>
      </c>
      <c r="K893" s="3027" t="e">
        <v>#N/A</v>
      </c>
      <c r="M893" s="3120" t="s">
        <v>980</v>
      </c>
    </row>
    <row r="894" spans="1:13" hidden="1" x14ac:dyDescent="0.3">
      <c r="A894" s="3022" t="e">
        <v>#VALUE!</v>
      </c>
      <c r="B894" s="3012" t="e">
        <v>#VALUE!</v>
      </c>
      <c r="C894" s="3012" t="e">
        <f t="shared" si="35"/>
        <v>#VALUE!</v>
      </c>
      <c r="D894" s="3022"/>
      <c r="E894" s="3030"/>
      <c r="F894" s="3034"/>
      <c r="G894" s="3027" t="e">
        <f t="shared" si="36"/>
        <v>#VALUE!</v>
      </c>
      <c r="H894" s="3027" t="e">
        <v>#VALUE!</v>
      </c>
      <c r="K894" s="3027" t="e">
        <v>#VALUE!</v>
      </c>
      <c r="M894" s="3119"/>
    </row>
    <row r="895" spans="1:13" hidden="1" x14ac:dyDescent="0.3">
      <c r="A895" s="3032">
        <v>220</v>
      </c>
      <c r="B895" s="3012" t="e">
        <v>#N/A</v>
      </c>
      <c r="C895" s="3012" t="e">
        <f t="shared" si="35"/>
        <v>#N/A</v>
      </c>
      <c r="D895" s="3032" t="s">
        <v>167</v>
      </c>
      <c r="E895" s="3035"/>
      <c r="F895" s="3036" t="s">
        <v>167</v>
      </c>
      <c r="G895" s="3027" t="e">
        <f t="shared" si="36"/>
        <v>#N/A</v>
      </c>
      <c r="H895" s="3027" t="e">
        <v>#N/A</v>
      </c>
      <c r="K895" s="3027" t="e">
        <v>#N/A</v>
      </c>
      <c r="M895" s="3120" t="s">
        <v>167</v>
      </c>
    </row>
    <row r="896" spans="1:13" hidden="1" x14ac:dyDescent="0.3">
      <c r="A896" s="3041">
        <v>6420</v>
      </c>
      <c r="B896" s="3012" t="s">
        <v>320</v>
      </c>
      <c r="C896" s="3012" t="str">
        <f t="shared" si="35"/>
        <v>6420 SLEEP LAB</v>
      </c>
      <c r="D896" s="3041" t="s">
        <v>3913</v>
      </c>
      <c r="E896" s="3082" t="s">
        <v>675</v>
      </c>
      <c r="F896" s="3043" t="s">
        <v>3913</v>
      </c>
      <c r="G896" s="3027" t="b">
        <f t="shared" si="36"/>
        <v>1</v>
      </c>
      <c r="H896" s="3027" t="s">
        <v>3962</v>
      </c>
      <c r="K896" s="3027" t="s">
        <v>1668</v>
      </c>
      <c r="M896" s="3123" t="s">
        <v>3913</v>
      </c>
    </row>
    <row r="897" spans="1:13" hidden="1" x14ac:dyDescent="0.3">
      <c r="A897" s="3052">
        <v>6420</v>
      </c>
      <c r="B897" s="3012" t="s">
        <v>320</v>
      </c>
      <c r="C897" s="3012" t="str">
        <f t="shared" si="35"/>
        <v>6420 SLEEP LAB</v>
      </c>
      <c r="D897" s="3052" t="s">
        <v>3914</v>
      </c>
      <c r="E897" s="3045" t="s">
        <v>3918</v>
      </c>
      <c r="F897" s="3021" t="s">
        <v>3914</v>
      </c>
      <c r="G897" s="3027" t="b">
        <f t="shared" si="36"/>
        <v>1</v>
      </c>
      <c r="H897" s="3027" t="s">
        <v>3962</v>
      </c>
      <c r="K897" s="3027" t="s">
        <v>1668</v>
      </c>
      <c r="M897" s="3127" t="s">
        <v>3914</v>
      </c>
    </row>
    <row r="898" spans="1:13" hidden="1" x14ac:dyDescent="0.3">
      <c r="A898" s="3027" t="e">
        <v>#VALUE!</v>
      </c>
      <c r="B898" s="3012" t="e">
        <v>#VALUE!</v>
      </c>
      <c r="C898" s="3012" t="e">
        <f t="shared" si="35"/>
        <v>#VALUE!</v>
      </c>
      <c r="F898" s="3090"/>
      <c r="G898" s="3027" t="e">
        <f t="shared" si="36"/>
        <v>#VALUE!</v>
      </c>
      <c r="H898" s="3027" t="e">
        <v>#VALUE!</v>
      </c>
      <c r="K898" s="3027" t="e">
        <v>#VALUE!</v>
      </c>
    </row>
    <row r="899" spans="1:13" hidden="1" x14ac:dyDescent="0.3">
      <c r="A899" s="3019" t="e">
        <v>#VALUE!</v>
      </c>
      <c r="B899" s="3012" t="e">
        <v>#VALUE!</v>
      </c>
      <c r="C899" s="3012" t="e">
        <f t="shared" si="35"/>
        <v>#VALUE!</v>
      </c>
      <c r="D899" s="3019" t="s">
        <v>168</v>
      </c>
      <c r="E899" s="3019"/>
      <c r="F899" s="3048"/>
      <c r="G899" s="3027" t="e">
        <f t="shared" si="36"/>
        <v>#VALUE!</v>
      </c>
      <c r="H899" s="3027" t="e">
        <v>#VALUE!</v>
      </c>
      <c r="K899" s="3027" t="e">
        <v>#VALUE!</v>
      </c>
      <c r="M899" s="3143" t="s">
        <v>168</v>
      </c>
    </row>
    <row r="900" spans="1:13" hidden="1" x14ac:dyDescent="0.3">
      <c r="A900" s="3022">
        <v>4380</v>
      </c>
      <c r="B900" s="3012" t="s">
        <v>2821</v>
      </c>
      <c r="C900" s="3012" t="str">
        <f t="shared" si="35"/>
        <v>4380 RESPIRATORY THERAPY</v>
      </c>
      <c r="D900" s="3022" t="s">
        <v>97</v>
      </c>
      <c r="E900" s="3030"/>
      <c r="F900" s="3031" t="s">
        <v>1659</v>
      </c>
      <c r="G900" s="3027" t="b">
        <f t="shared" si="36"/>
        <v>1</v>
      </c>
      <c r="H900" s="3027" t="s">
        <v>1659</v>
      </c>
      <c r="K900" s="3027" t="s">
        <v>1660</v>
      </c>
      <c r="M900" s="3119" t="s">
        <v>97</v>
      </c>
    </row>
    <row r="901" spans="1:13" hidden="1" x14ac:dyDescent="0.3">
      <c r="A901" s="3032">
        <v>230</v>
      </c>
      <c r="B901" s="3012" t="e">
        <v>#N/A</v>
      </c>
      <c r="C901" s="3012" t="e">
        <f t="shared" si="35"/>
        <v>#N/A</v>
      </c>
      <c r="D901" s="3032" t="s">
        <v>1319</v>
      </c>
      <c r="E901" s="3030"/>
      <c r="F901" s="3016" t="s">
        <v>2608</v>
      </c>
      <c r="G901" s="3027" t="e">
        <f t="shared" si="36"/>
        <v>#N/A</v>
      </c>
      <c r="H901" s="3027" t="e">
        <v>#N/A</v>
      </c>
      <c r="K901" s="3027" t="e">
        <v>#N/A</v>
      </c>
      <c r="M901" s="3120" t="s">
        <v>1319</v>
      </c>
    </row>
    <row r="902" spans="1:13" hidden="1" x14ac:dyDescent="0.3">
      <c r="A902" s="3022">
        <v>4380</v>
      </c>
      <c r="B902" s="3012" t="s">
        <v>2821</v>
      </c>
      <c r="C902" s="3012" t="str">
        <f t="shared" si="35"/>
        <v>4380 RESPIRATORY THERAPY</v>
      </c>
      <c r="D902" s="3022" t="s">
        <v>97</v>
      </c>
      <c r="E902" s="3030"/>
      <c r="F902" s="3031" t="s">
        <v>1659</v>
      </c>
      <c r="G902" s="3027" t="b">
        <f t="shared" si="36"/>
        <v>1</v>
      </c>
      <c r="H902" s="3027" t="s">
        <v>1659</v>
      </c>
      <c r="K902" s="3027" t="s">
        <v>1660</v>
      </c>
      <c r="M902" s="3119" t="s">
        <v>97</v>
      </c>
    </row>
    <row r="903" spans="1:13" hidden="1" x14ac:dyDescent="0.3">
      <c r="A903" s="3032">
        <v>230</v>
      </c>
      <c r="B903" s="3012" t="e">
        <v>#N/A</v>
      </c>
      <c r="C903" s="3012" t="e">
        <f t="shared" si="35"/>
        <v>#N/A</v>
      </c>
      <c r="D903" s="3032" t="s">
        <v>1312</v>
      </c>
      <c r="E903" s="3030"/>
      <c r="F903" s="3016" t="s">
        <v>2609</v>
      </c>
      <c r="G903" s="3027" t="e">
        <f t="shared" si="36"/>
        <v>#N/A</v>
      </c>
      <c r="H903" s="3027" t="e">
        <v>#N/A</v>
      </c>
      <c r="K903" s="3027" t="e">
        <v>#N/A</v>
      </c>
      <c r="M903" s="3120" t="s">
        <v>1312</v>
      </c>
    </row>
    <row r="904" spans="1:13" hidden="1" x14ac:dyDescent="0.3">
      <c r="A904" s="3022">
        <v>4380</v>
      </c>
      <c r="B904" s="3012" t="s">
        <v>2821</v>
      </c>
      <c r="C904" s="3012" t="str">
        <f t="shared" si="35"/>
        <v>4380 RESPIRATORY THERAPY</v>
      </c>
      <c r="D904" s="3022" t="s">
        <v>97</v>
      </c>
      <c r="E904" s="3030"/>
      <c r="F904" s="3031" t="s">
        <v>1659</v>
      </c>
      <c r="G904" s="3027" t="b">
        <f t="shared" si="36"/>
        <v>1</v>
      </c>
      <c r="H904" s="3027" t="s">
        <v>1659</v>
      </c>
      <c r="K904" s="3027" t="s">
        <v>1660</v>
      </c>
      <c r="M904" s="3119" t="s">
        <v>97</v>
      </c>
    </row>
    <row r="905" spans="1:13" hidden="1" x14ac:dyDescent="0.3">
      <c r="A905" s="3032">
        <v>230</v>
      </c>
      <c r="B905" s="3012" t="e">
        <v>#N/A</v>
      </c>
      <c r="C905" s="3012" t="e">
        <f t="shared" si="35"/>
        <v>#N/A</v>
      </c>
      <c r="D905" s="3032" t="s">
        <v>1318</v>
      </c>
      <c r="E905" s="3030"/>
      <c r="F905" s="3016" t="s">
        <v>2610</v>
      </c>
      <c r="G905" s="3027" t="e">
        <f t="shared" si="36"/>
        <v>#N/A</v>
      </c>
      <c r="H905" s="3027" t="e">
        <v>#N/A</v>
      </c>
      <c r="K905" s="3027" t="e">
        <v>#N/A</v>
      </c>
      <c r="M905" s="3120" t="s">
        <v>1318</v>
      </c>
    </row>
    <row r="906" spans="1:13" hidden="1" x14ac:dyDescent="0.3">
      <c r="A906" s="3022" t="e">
        <v>#VALUE!</v>
      </c>
      <c r="B906" s="3012" t="e">
        <v>#VALUE!</v>
      </c>
      <c r="C906" s="3012" t="e">
        <f t="shared" si="35"/>
        <v>#VALUE!</v>
      </c>
      <c r="D906" s="3022"/>
      <c r="E906" s="3030"/>
      <c r="F906" s="3034"/>
      <c r="G906" s="3027" t="e">
        <f t="shared" si="36"/>
        <v>#VALUE!</v>
      </c>
      <c r="H906" s="3027" t="e">
        <v>#VALUE!</v>
      </c>
      <c r="K906" s="3027" t="e">
        <v>#VALUE!</v>
      </c>
      <c r="M906" s="3119"/>
    </row>
    <row r="907" spans="1:13" hidden="1" x14ac:dyDescent="0.3">
      <c r="A907" s="3032">
        <v>230</v>
      </c>
      <c r="B907" s="3012" t="e">
        <v>#N/A</v>
      </c>
      <c r="C907" s="3012" t="e">
        <f t="shared" ref="C907:C970" si="37">CONCATENATE(A907," ",B907)</f>
        <v>#N/A</v>
      </c>
      <c r="D907" s="3032" t="s">
        <v>169</v>
      </c>
      <c r="E907" s="3035"/>
      <c r="F907" s="3036" t="s">
        <v>169</v>
      </c>
      <c r="G907" s="3027" t="e">
        <f t="shared" ref="G907:G970" si="38">C907=H907</f>
        <v>#N/A</v>
      </c>
      <c r="H907" s="3027" t="e">
        <v>#N/A</v>
      </c>
      <c r="K907" s="3027" t="e">
        <v>#N/A</v>
      </c>
      <c r="M907" s="3120" t="s">
        <v>169</v>
      </c>
    </row>
    <row r="908" spans="1:13" hidden="1" x14ac:dyDescent="0.3">
      <c r="A908" s="3027" t="e">
        <v>#VALUE!</v>
      </c>
      <c r="B908" s="3012" t="e">
        <v>#VALUE!</v>
      </c>
      <c r="C908" s="3012" t="e">
        <f t="shared" si="37"/>
        <v>#VALUE!</v>
      </c>
      <c r="F908" s="3090"/>
      <c r="G908" s="3027" t="e">
        <f t="shared" si="38"/>
        <v>#VALUE!</v>
      </c>
      <c r="H908" s="3027" t="e">
        <v>#VALUE!</v>
      </c>
      <c r="K908" s="3027" t="e">
        <v>#VALUE!</v>
      </c>
    </row>
    <row r="909" spans="1:13" hidden="1" x14ac:dyDescent="0.3">
      <c r="A909" s="3019" t="e">
        <v>#VALUE!</v>
      </c>
      <c r="B909" s="3012" t="e">
        <v>#VALUE!</v>
      </c>
      <c r="C909" s="3012" t="e">
        <f t="shared" si="37"/>
        <v>#VALUE!</v>
      </c>
      <c r="D909" s="3019" t="s">
        <v>170</v>
      </c>
      <c r="E909" s="3019"/>
      <c r="F909" s="3048"/>
      <c r="G909" s="3027" t="e">
        <f t="shared" si="38"/>
        <v>#VALUE!</v>
      </c>
      <c r="H909" s="3027" t="e">
        <v>#VALUE!</v>
      </c>
      <c r="K909" s="3027" t="e">
        <v>#VALUE!</v>
      </c>
      <c r="M909" s="3143" t="s">
        <v>170</v>
      </c>
    </row>
    <row r="910" spans="1:13" hidden="1" x14ac:dyDescent="0.3">
      <c r="A910" s="3022">
        <v>4360</v>
      </c>
      <c r="B910" s="3012" t="s">
        <v>2820</v>
      </c>
      <c r="C910" s="3012" t="str">
        <f t="shared" si="37"/>
        <v>4360 LITHOTRIPSY PROGRAM</v>
      </c>
      <c r="D910" s="3022" t="s">
        <v>98</v>
      </c>
      <c r="E910" s="3030"/>
      <c r="F910" s="3031" t="s">
        <v>1663</v>
      </c>
      <c r="G910" s="3027" t="b">
        <f t="shared" si="38"/>
        <v>1</v>
      </c>
      <c r="H910" s="3027" t="s">
        <v>1663</v>
      </c>
      <c r="K910" s="3027" t="s">
        <v>1662</v>
      </c>
      <c r="M910" s="3119" t="s">
        <v>98</v>
      </c>
    </row>
    <row r="911" spans="1:13" hidden="1" x14ac:dyDescent="0.3">
      <c r="A911" s="3022">
        <v>6460</v>
      </c>
      <c r="B911" s="3012" t="s">
        <v>2884</v>
      </c>
      <c r="C911" s="3012" t="str">
        <f t="shared" si="37"/>
        <v>6460 OPD-UROLOGY</v>
      </c>
      <c r="D911" s="3022" t="s">
        <v>99</v>
      </c>
      <c r="E911" s="3030"/>
      <c r="F911" s="3031" t="s">
        <v>1661</v>
      </c>
      <c r="G911" s="3027" t="b">
        <f t="shared" si="38"/>
        <v>1</v>
      </c>
      <c r="H911" s="3027" t="s">
        <v>1661</v>
      </c>
      <c r="K911" s="3027" t="s">
        <v>1662</v>
      </c>
      <c r="M911" s="3119" t="s">
        <v>99</v>
      </c>
    </row>
    <row r="912" spans="1:13" hidden="1" x14ac:dyDescent="0.3">
      <c r="A912" s="3032">
        <v>240</v>
      </c>
      <c r="B912" s="3012" t="e">
        <v>#N/A</v>
      </c>
      <c r="C912" s="3012" t="e">
        <f t="shared" si="37"/>
        <v>#N/A</v>
      </c>
      <c r="D912" s="3032" t="s">
        <v>981</v>
      </c>
      <c r="E912" s="3030"/>
      <c r="F912" s="3016" t="s">
        <v>2608</v>
      </c>
      <c r="G912" s="3027" t="e">
        <f t="shared" si="38"/>
        <v>#N/A</v>
      </c>
      <c r="H912" s="3027" t="e">
        <v>#N/A</v>
      </c>
      <c r="K912" s="3027" t="e">
        <v>#N/A</v>
      </c>
      <c r="M912" s="3120" t="s">
        <v>981</v>
      </c>
    </row>
    <row r="913" spans="1:13" hidden="1" x14ac:dyDescent="0.3">
      <c r="A913" s="3022">
        <v>4360</v>
      </c>
      <c r="B913" s="3012" t="s">
        <v>2820</v>
      </c>
      <c r="C913" s="3012" t="str">
        <f t="shared" si="37"/>
        <v>4360 LITHOTRIPSY PROGRAM</v>
      </c>
      <c r="D913" s="3022" t="s">
        <v>98</v>
      </c>
      <c r="E913" s="3030"/>
      <c r="F913" s="3031" t="s">
        <v>1663</v>
      </c>
      <c r="G913" s="3027" t="b">
        <f t="shared" si="38"/>
        <v>1</v>
      </c>
      <c r="H913" s="3027" t="s">
        <v>1663</v>
      </c>
      <c r="K913" s="3027" t="s">
        <v>1662</v>
      </c>
      <c r="M913" s="3119" t="s">
        <v>98</v>
      </c>
    </row>
    <row r="914" spans="1:13" hidden="1" x14ac:dyDescent="0.3">
      <c r="A914" s="3022">
        <v>6460</v>
      </c>
      <c r="B914" s="3012" t="s">
        <v>2884</v>
      </c>
      <c r="C914" s="3012" t="str">
        <f t="shared" si="37"/>
        <v>6460 OPD-UROLOGY</v>
      </c>
      <c r="D914" s="3022" t="s">
        <v>99</v>
      </c>
      <c r="E914" s="3030"/>
      <c r="F914" s="3031" t="s">
        <v>1661</v>
      </c>
      <c r="G914" s="3027" t="b">
        <f t="shared" si="38"/>
        <v>1</v>
      </c>
      <c r="H914" s="3027" t="s">
        <v>1661</v>
      </c>
      <c r="K914" s="3027" t="s">
        <v>1662</v>
      </c>
      <c r="M914" s="3119" t="s">
        <v>99</v>
      </c>
    </row>
    <row r="915" spans="1:13" hidden="1" x14ac:dyDescent="0.3">
      <c r="A915" s="3032">
        <v>240</v>
      </c>
      <c r="B915" s="3012" t="e">
        <v>#N/A</v>
      </c>
      <c r="C915" s="3012" t="e">
        <f t="shared" si="37"/>
        <v>#N/A</v>
      </c>
      <c r="D915" s="3032" t="s">
        <v>982</v>
      </c>
      <c r="E915" s="3030"/>
      <c r="F915" s="3016" t="s">
        <v>2609</v>
      </c>
      <c r="G915" s="3027" t="e">
        <f t="shared" si="38"/>
        <v>#N/A</v>
      </c>
      <c r="H915" s="3027" t="e">
        <v>#N/A</v>
      </c>
      <c r="K915" s="3027" t="e">
        <v>#N/A</v>
      </c>
      <c r="M915" s="3120" t="s">
        <v>982</v>
      </c>
    </row>
    <row r="916" spans="1:13" hidden="1" x14ac:dyDescent="0.3">
      <c r="A916" s="3022">
        <v>4360</v>
      </c>
      <c r="B916" s="3012" t="s">
        <v>2820</v>
      </c>
      <c r="C916" s="3012" t="str">
        <f t="shared" si="37"/>
        <v>4360 LITHOTRIPSY PROGRAM</v>
      </c>
      <c r="D916" s="3022" t="s">
        <v>98</v>
      </c>
      <c r="E916" s="3030"/>
      <c r="F916" s="3031" t="s">
        <v>1663</v>
      </c>
      <c r="G916" s="3027" t="b">
        <f t="shared" si="38"/>
        <v>1</v>
      </c>
      <c r="H916" s="3027" t="s">
        <v>1663</v>
      </c>
      <c r="K916" s="3027" t="s">
        <v>1662</v>
      </c>
      <c r="M916" s="3119" t="s">
        <v>98</v>
      </c>
    </row>
    <row r="917" spans="1:13" hidden="1" x14ac:dyDescent="0.3">
      <c r="A917" s="3022">
        <v>6460</v>
      </c>
      <c r="B917" s="3012" t="s">
        <v>2884</v>
      </c>
      <c r="C917" s="3012" t="str">
        <f t="shared" si="37"/>
        <v>6460 OPD-UROLOGY</v>
      </c>
      <c r="D917" s="3022" t="s">
        <v>99</v>
      </c>
      <c r="E917" s="3030"/>
      <c r="F917" s="3031" t="s">
        <v>1661</v>
      </c>
      <c r="G917" s="3027" t="b">
        <f t="shared" si="38"/>
        <v>1</v>
      </c>
      <c r="H917" s="3027" t="s">
        <v>1661</v>
      </c>
      <c r="K917" s="3027" t="s">
        <v>1662</v>
      </c>
      <c r="M917" s="3119" t="s">
        <v>99</v>
      </c>
    </row>
    <row r="918" spans="1:13" hidden="1" x14ac:dyDescent="0.3">
      <c r="A918" s="3032">
        <v>240</v>
      </c>
      <c r="B918" s="3012" t="e">
        <v>#N/A</v>
      </c>
      <c r="C918" s="3012" t="e">
        <f t="shared" si="37"/>
        <v>#N/A</v>
      </c>
      <c r="D918" s="3032" t="s">
        <v>983</v>
      </c>
      <c r="E918" s="3030"/>
      <c r="F918" s="3016" t="s">
        <v>2610</v>
      </c>
      <c r="G918" s="3027" t="e">
        <f t="shared" si="38"/>
        <v>#N/A</v>
      </c>
      <c r="H918" s="3027" t="e">
        <v>#N/A</v>
      </c>
      <c r="K918" s="3027" t="e">
        <v>#N/A</v>
      </c>
      <c r="M918" s="3120" t="s">
        <v>983</v>
      </c>
    </row>
    <row r="919" spans="1:13" hidden="1" x14ac:dyDescent="0.3">
      <c r="A919" s="3022" t="e">
        <v>#VALUE!</v>
      </c>
      <c r="B919" s="3012" t="e">
        <v>#VALUE!</v>
      </c>
      <c r="C919" s="3012" t="e">
        <f t="shared" si="37"/>
        <v>#VALUE!</v>
      </c>
      <c r="D919" s="3022"/>
      <c r="E919" s="3030"/>
      <c r="F919" s="3034"/>
      <c r="G919" s="3027" t="e">
        <f t="shared" si="38"/>
        <v>#VALUE!</v>
      </c>
      <c r="H919" s="3027" t="e">
        <v>#VALUE!</v>
      </c>
      <c r="K919" s="3027" t="e">
        <v>#VALUE!</v>
      </c>
      <c r="M919" s="3119"/>
    </row>
    <row r="920" spans="1:13" hidden="1" x14ac:dyDescent="0.3">
      <c r="A920" s="3032">
        <v>240</v>
      </c>
      <c r="B920" s="3012" t="e">
        <v>#N/A</v>
      </c>
      <c r="C920" s="3012" t="e">
        <f t="shared" si="37"/>
        <v>#N/A</v>
      </c>
      <c r="D920" s="3032" t="s">
        <v>171</v>
      </c>
      <c r="E920" s="3035"/>
      <c r="F920" s="3036" t="s">
        <v>171</v>
      </c>
      <c r="G920" s="3027" t="e">
        <f t="shared" si="38"/>
        <v>#N/A</v>
      </c>
      <c r="H920" s="3027" t="e">
        <v>#N/A</v>
      </c>
      <c r="K920" s="3027" t="e">
        <v>#N/A</v>
      </c>
      <c r="M920" s="3120" t="s">
        <v>171</v>
      </c>
    </row>
    <row r="921" spans="1:13" hidden="1" x14ac:dyDescent="0.3">
      <c r="A921" s="3027" t="e">
        <v>#VALUE!</v>
      </c>
      <c r="B921" s="3012" t="e">
        <v>#VALUE!</v>
      </c>
      <c r="C921" s="3012" t="e">
        <f t="shared" si="37"/>
        <v>#VALUE!</v>
      </c>
      <c r="F921" s="3090"/>
      <c r="G921" s="3027" t="e">
        <f t="shared" si="38"/>
        <v>#VALUE!</v>
      </c>
      <c r="H921" s="3027" t="e">
        <v>#VALUE!</v>
      </c>
      <c r="K921" s="3027" t="e">
        <v>#VALUE!</v>
      </c>
    </row>
    <row r="922" spans="1:13" hidden="1" x14ac:dyDescent="0.3">
      <c r="A922" s="3019" t="e">
        <v>#VALUE!</v>
      </c>
      <c r="B922" s="3012" t="e">
        <v>#VALUE!</v>
      </c>
      <c r="C922" s="3012" t="e">
        <f t="shared" si="37"/>
        <v>#VALUE!</v>
      </c>
      <c r="D922" s="3019" t="s">
        <v>172</v>
      </c>
      <c r="E922" s="3019"/>
      <c r="F922" s="3048"/>
      <c r="G922" s="3027" t="e">
        <f t="shared" si="38"/>
        <v>#VALUE!</v>
      </c>
      <c r="H922" s="3027" t="e">
        <v>#VALUE!</v>
      </c>
      <c r="K922" s="3027" t="e">
        <v>#VALUE!</v>
      </c>
      <c r="M922" s="3143" t="s">
        <v>172</v>
      </c>
    </row>
    <row r="923" spans="1:13" hidden="1" x14ac:dyDescent="0.3">
      <c r="A923" s="3022">
        <v>4390</v>
      </c>
      <c r="B923" s="3012" t="e">
        <v>#N/A</v>
      </c>
      <c r="C923" s="3012" t="e">
        <f t="shared" si="37"/>
        <v>#N/A</v>
      </c>
      <c r="D923" s="3022" t="s">
        <v>4104</v>
      </c>
      <c r="E923" s="3030"/>
      <c r="F923" s="3031" t="s">
        <v>4105</v>
      </c>
      <c r="G923" s="3027" t="e">
        <f t="shared" si="38"/>
        <v>#N/A</v>
      </c>
      <c r="H923" s="3027" t="e">
        <v>#N/A</v>
      </c>
      <c r="K923" s="3027" t="e">
        <v>#N/A</v>
      </c>
      <c r="M923" s="3119" t="s">
        <v>125</v>
      </c>
    </row>
    <row r="924" spans="1:13" x14ac:dyDescent="0.3">
      <c r="A924" s="3028">
        <v>4490</v>
      </c>
      <c r="B924" s="3012" t="s">
        <v>614</v>
      </c>
      <c r="C924" s="3012" t="str">
        <f t="shared" si="37"/>
        <v>4490 MEMEORY CARE PROGRAM</v>
      </c>
      <c r="D924" s="3028" t="s">
        <v>616</v>
      </c>
      <c r="E924" s="3030"/>
      <c r="F924" s="3049" t="s">
        <v>4099</v>
      </c>
      <c r="G924" s="3027" t="b">
        <f t="shared" si="38"/>
        <v>0</v>
      </c>
      <c r="H924" s="3027" t="s">
        <v>4099</v>
      </c>
      <c r="I924" s="3155">
        <v>55</v>
      </c>
      <c r="K924" s="3027" t="s">
        <v>1668</v>
      </c>
      <c r="M924" s="3118" t="s">
        <v>616</v>
      </c>
    </row>
    <row r="925" spans="1:13" x14ac:dyDescent="0.3">
      <c r="A925" s="3028">
        <v>5590</v>
      </c>
      <c r="B925" s="3012" t="s">
        <v>3459</v>
      </c>
      <c r="C925" s="3012" t="str">
        <f t="shared" si="37"/>
        <v>5590 STRONG SPECIALTY SHOP  ADJs</v>
      </c>
      <c r="D925" s="3028" t="s">
        <v>424</v>
      </c>
      <c r="E925" s="3030"/>
      <c r="F925" s="3049" t="s">
        <v>4102</v>
      </c>
      <c r="G925" s="3027" t="b">
        <f t="shared" si="38"/>
        <v>0</v>
      </c>
      <c r="H925" s="3027" t="s">
        <v>4100</v>
      </c>
      <c r="I925" s="3155">
        <v>56</v>
      </c>
      <c r="K925" s="3027" t="s">
        <v>1668</v>
      </c>
      <c r="M925" s="3118" t="s">
        <v>424</v>
      </c>
    </row>
    <row r="926" spans="1:13" x14ac:dyDescent="0.3">
      <c r="A926" s="3028">
        <v>6550</v>
      </c>
      <c r="B926" s="3012" t="s">
        <v>320</v>
      </c>
      <c r="C926" s="3012" t="str">
        <f t="shared" si="37"/>
        <v>6550 SLEEP LAB</v>
      </c>
      <c r="D926" s="3028" t="s">
        <v>425</v>
      </c>
      <c r="E926" s="3030"/>
      <c r="F926" s="3049" t="s">
        <v>4101</v>
      </c>
      <c r="G926" s="3027" t="b">
        <f t="shared" si="38"/>
        <v>0</v>
      </c>
      <c r="H926" s="3027" t="s">
        <v>4101</v>
      </c>
      <c r="I926" s="3155">
        <v>57</v>
      </c>
      <c r="K926" s="3027" t="s">
        <v>1668</v>
      </c>
      <c r="M926" s="3118" t="s">
        <v>425</v>
      </c>
    </row>
    <row r="927" spans="1:13" hidden="1" x14ac:dyDescent="0.3">
      <c r="A927" s="3028">
        <v>6620</v>
      </c>
      <c r="B927" s="3012" t="e">
        <v>#N/A</v>
      </c>
      <c r="C927" s="3012" t="e">
        <f t="shared" si="37"/>
        <v>#N/A</v>
      </c>
      <c r="D927" s="3028" t="s">
        <v>100</v>
      </c>
      <c r="E927" s="3030"/>
      <c r="F927" s="3049" t="s">
        <v>4103</v>
      </c>
      <c r="G927" s="3027" t="e">
        <f t="shared" si="38"/>
        <v>#N/A</v>
      </c>
      <c r="H927" s="3027" t="e">
        <v>#N/A</v>
      </c>
      <c r="K927" s="3027" t="e">
        <v>#N/A</v>
      </c>
      <c r="M927" s="3119" t="s">
        <v>100</v>
      </c>
    </row>
    <row r="928" spans="1:13" hidden="1" x14ac:dyDescent="0.3">
      <c r="A928" s="3022">
        <v>6640</v>
      </c>
      <c r="B928" s="3012" t="s">
        <v>2894</v>
      </c>
      <c r="C928" s="3012" t="str">
        <f t="shared" si="37"/>
        <v>6640 NUTRITIONAL SUPPORT SVC</v>
      </c>
      <c r="D928" s="3022" t="s">
        <v>101</v>
      </c>
      <c r="E928" s="3030"/>
      <c r="F928" s="3031" t="s">
        <v>1667</v>
      </c>
      <c r="G928" s="3027" t="b">
        <f t="shared" si="38"/>
        <v>1</v>
      </c>
      <c r="H928" s="3027" t="s">
        <v>1667</v>
      </c>
      <c r="K928" s="3027" t="s">
        <v>1668</v>
      </c>
      <c r="M928" s="3119" t="s">
        <v>101</v>
      </c>
    </row>
    <row r="929" spans="1:13" hidden="1" x14ac:dyDescent="0.3">
      <c r="A929" s="3032">
        <v>250</v>
      </c>
      <c r="B929" s="3012" t="e">
        <v>#N/A</v>
      </c>
      <c r="C929" s="3012" t="e">
        <f t="shared" si="37"/>
        <v>#N/A</v>
      </c>
      <c r="D929" s="3032" t="s">
        <v>984</v>
      </c>
      <c r="E929" s="3030"/>
      <c r="F929" s="3036" t="s">
        <v>2608</v>
      </c>
      <c r="G929" s="3027" t="e">
        <f t="shared" si="38"/>
        <v>#N/A</v>
      </c>
      <c r="H929" s="3027" t="e">
        <v>#N/A</v>
      </c>
      <c r="K929" s="3027" t="e">
        <v>#N/A</v>
      </c>
      <c r="M929" s="3120" t="s">
        <v>984</v>
      </c>
    </row>
    <row r="930" spans="1:13" hidden="1" x14ac:dyDescent="0.3">
      <c r="A930" s="3022">
        <v>4390</v>
      </c>
      <c r="B930" s="3012" t="e">
        <v>#N/A</v>
      </c>
      <c r="C930" s="3012" t="e">
        <f t="shared" si="37"/>
        <v>#N/A</v>
      </c>
      <c r="D930" s="3022" t="s">
        <v>125</v>
      </c>
      <c r="E930" s="3030"/>
      <c r="F930" s="3031" t="s">
        <v>4105</v>
      </c>
      <c r="G930" s="3027" t="e">
        <f t="shared" si="38"/>
        <v>#N/A</v>
      </c>
      <c r="H930" s="3027" t="e">
        <v>#N/A</v>
      </c>
      <c r="K930" s="3027" t="e">
        <v>#N/A</v>
      </c>
      <c r="M930" s="3119" t="s">
        <v>125</v>
      </c>
    </row>
    <row r="931" spans="1:13" hidden="1" x14ac:dyDescent="0.3">
      <c r="A931" s="3022">
        <v>5590</v>
      </c>
      <c r="B931" s="3012" t="s">
        <v>3459</v>
      </c>
      <c r="C931" s="3012" t="str">
        <f t="shared" si="37"/>
        <v>5590 STRONG SPECIALTY SHOP  ADJs</v>
      </c>
      <c r="D931" s="3022" t="s">
        <v>451</v>
      </c>
      <c r="E931" s="3030"/>
      <c r="F931" s="3031" t="s">
        <v>1665</v>
      </c>
      <c r="G931" s="3027" t="b">
        <f t="shared" si="38"/>
        <v>1</v>
      </c>
      <c r="H931" s="3027" t="s">
        <v>3963</v>
      </c>
      <c r="K931" s="3027" t="s">
        <v>1668</v>
      </c>
      <c r="M931" s="3119" t="s">
        <v>451</v>
      </c>
    </row>
    <row r="932" spans="1:13" hidden="1" x14ac:dyDescent="0.3">
      <c r="A932" s="3022">
        <v>6550</v>
      </c>
      <c r="B932" s="3012" t="s">
        <v>320</v>
      </c>
      <c r="C932" s="3012" t="str">
        <f t="shared" si="37"/>
        <v>6550 SLEEP LAB</v>
      </c>
      <c r="D932" s="3022" t="s">
        <v>450</v>
      </c>
      <c r="E932" s="3030"/>
      <c r="F932" s="3031" t="s">
        <v>1666</v>
      </c>
      <c r="G932" s="3027" t="b">
        <f t="shared" si="38"/>
        <v>1</v>
      </c>
      <c r="H932" s="3027" t="s">
        <v>1666</v>
      </c>
      <c r="K932" s="3027" t="s">
        <v>1668</v>
      </c>
      <c r="M932" s="3149" t="s">
        <v>450</v>
      </c>
    </row>
    <row r="933" spans="1:13" hidden="1" x14ac:dyDescent="0.3">
      <c r="A933" s="3022">
        <v>6620</v>
      </c>
      <c r="B933" s="3012" t="e">
        <v>#N/A</v>
      </c>
      <c r="C933" s="3012" t="e">
        <f t="shared" si="37"/>
        <v>#N/A</v>
      </c>
      <c r="D933" s="3022" t="s">
        <v>100</v>
      </c>
      <c r="E933" s="3030"/>
      <c r="F933" s="3031" t="s">
        <v>1716</v>
      </c>
      <c r="G933" s="3027" t="e">
        <f t="shared" si="38"/>
        <v>#N/A</v>
      </c>
      <c r="H933" s="3027" t="e">
        <v>#N/A</v>
      </c>
      <c r="K933" s="3027" t="e">
        <v>#N/A</v>
      </c>
      <c r="M933" s="3119" t="s">
        <v>100</v>
      </c>
    </row>
    <row r="934" spans="1:13" hidden="1" x14ac:dyDescent="0.3">
      <c r="A934" s="3022">
        <v>6640</v>
      </c>
      <c r="B934" s="3012" t="s">
        <v>2894</v>
      </c>
      <c r="C934" s="3012" t="str">
        <f t="shared" si="37"/>
        <v>6640 NUTRITIONAL SUPPORT SVC</v>
      </c>
      <c r="D934" s="3022" t="s">
        <v>101</v>
      </c>
      <c r="E934" s="3030"/>
      <c r="F934" s="3031" t="s">
        <v>1667</v>
      </c>
      <c r="G934" s="3027" t="b">
        <f t="shared" si="38"/>
        <v>1</v>
      </c>
      <c r="H934" s="3027" t="s">
        <v>1667</v>
      </c>
      <c r="K934" s="3027" t="s">
        <v>1668</v>
      </c>
      <c r="M934" s="3119" t="s">
        <v>101</v>
      </c>
    </row>
    <row r="935" spans="1:13" hidden="1" x14ac:dyDescent="0.3">
      <c r="A935" s="3032">
        <v>250</v>
      </c>
      <c r="B935" s="3012" t="e">
        <v>#N/A</v>
      </c>
      <c r="C935" s="3012" t="e">
        <f t="shared" si="37"/>
        <v>#N/A</v>
      </c>
      <c r="D935" s="3032" t="s">
        <v>985</v>
      </c>
      <c r="E935" s="3030"/>
      <c r="F935" s="3016" t="s">
        <v>2609</v>
      </c>
      <c r="G935" s="3027" t="e">
        <f t="shared" si="38"/>
        <v>#N/A</v>
      </c>
      <c r="H935" s="3027" t="e">
        <v>#N/A</v>
      </c>
      <c r="K935" s="3027" t="e">
        <v>#N/A</v>
      </c>
      <c r="M935" s="3120" t="s">
        <v>985</v>
      </c>
    </row>
    <row r="936" spans="1:13" hidden="1" x14ac:dyDescent="0.3">
      <c r="A936" s="3022">
        <v>4390</v>
      </c>
      <c r="B936" s="3012" t="e">
        <v>#N/A</v>
      </c>
      <c r="C936" s="3012" t="e">
        <f t="shared" si="37"/>
        <v>#N/A</v>
      </c>
      <c r="D936" s="3022" t="s">
        <v>125</v>
      </c>
      <c r="E936" s="3030"/>
      <c r="F936" s="3031" t="s">
        <v>4105</v>
      </c>
      <c r="G936" s="3027" t="e">
        <f t="shared" si="38"/>
        <v>#N/A</v>
      </c>
      <c r="H936" s="3027" t="e">
        <v>#N/A</v>
      </c>
      <c r="K936" s="3027" t="e">
        <v>#N/A</v>
      </c>
      <c r="M936" s="3119" t="s">
        <v>125</v>
      </c>
    </row>
    <row r="937" spans="1:13" hidden="1" x14ac:dyDescent="0.3">
      <c r="A937" s="3022">
        <v>5590</v>
      </c>
      <c r="B937" s="3012" t="s">
        <v>3459</v>
      </c>
      <c r="C937" s="3012" t="str">
        <f t="shared" si="37"/>
        <v>5590 STRONG SPECIALTY SHOP  ADJs</v>
      </c>
      <c r="D937" s="3022" t="s">
        <v>451</v>
      </c>
      <c r="E937" s="3030"/>
      <c r="F937" s="3031" t="s">
        <v>1665</v>
      </c>
      <c r="G937" s="3027" t="b">
        <f t="shared" si="38"/>
        <v>1</v>
      </c>
      <c r="H937" s="3027" t="s">
        <v>3963</v>
      </c>
      <c r="K937" s="3027" t="s">
        <v>1668</v>
      </c>
      <c r="M937" s="3119" t="s">
        <v>451</v>
      </c>
    </row>
    <row r="938" spans="1:13" hidden="1" x14ac:dyDescent="0.3">
      <c r="A938" s="3022">
        <v>6550</v>
      </c>
      <c r="B938" s="3012" t="s">
        <v>320</v>
      </c>
      <c r="C938" s="3012" t="str">
        <f t="shared" si="37"/>
        <v>6550 SLEEP LAB</v>
      </c>
      <c r="D938" s="3022" t="s">
        <v>450</v>
      </c>
      <c r="E938" s="3030"/>
      <c r="F938" s="3031" t="s">
        <v>1666</v>
      </c>
      <c r="G938" s="3027" t="b">
        <f t="shared" si="38"/>
        <v>1</v>
      </c>
      <c r="H938" s="3027" t="s">
        <v>1666</v>
      </c>
      <c r="K938" s="3027" t="s">
        <v>1668</v>
      </c>
      <c r="M938" s="3149" t="s">
        <v>450</v>
      </c>
    </row>
    <row r="939" spans="1:13" hidden="1" x14ac:dyDescent="0.3">
      <c r="A939" s="3022">
        <v>6620</v>
      </c>
      <c r="B939" s="3012" t="e">
        <v>#N/A</v>
      </c>
      <c r="C939" s="3012" t="e">
        <f t="shared" si="37"/>
        <v>#N/A</v>
      </c>
      <c r="D939" s="3022" t="s">
        <v>100</v>
      </c>
      <c r="E939" s="3030"/>
      <c r="F939" s="3031" t="s">
        <v>1716</v>
      </c>
      <c r="G939" s="3027" t="e">
        <f t="shared" si="38"/>
        <v>#N/A</v>
      </c>
      <c r="H939" s="3027" t="e">
        <v>#N/A</v>
      </c>
      <c r="K939" s="3027" t="e">
        <v>#N/A</v>
      </c>
      <c r="M939" s="3119" t="s">
        <v>100</v>
      </c>
    </row>
    <row r="940" spans="1:13" hidden="1" x14ac:dyDescent="0.3">
      <c r="A940" s="3022">
        <v>6640</v>
      </c>
      <c r="B940" s="3012" t="s">
        <v>2894</v>
      </c>
      <c r="C940" s="3012" t="str">
        <f t="shared" si="37"/>
        <v>6640 NUTRITIONAL SUPPORT SVC</v>
      </c>
      <c r="D940" s="3022" t="s">
        <v>101</v>
      </c>
      <c r="E940" s="3030"/>
      <c r="F940" s="3031" t="s">
        <v>1667</v>
      </c>
      <c r="G940" s="3027" t="b">
        <f t="shared" si="38"/>
        <v>1</v>
      </c>
      <c r="H940" s="3027" t="s">
        <v>1667</v>
      </c>
      <c r="K940" s="3027" t="s">
        <v>1668</v>
      </c>
      <c r="M940" s="3119" t="s">
        <v>101</v>
      </c>
    </row>
    <row r="941" spans="1:13" hidden="1" x14ac:dyDescent="0.3">
      <c r="A941" s="3032">
        <v>250</v>
      </c>
      <c r="B941" s="3012" t="e">
        <v>#N/A</v>
      </c>
      <c r="C941" s="3012" t="e">
        <f t="shared" si="37"/>
        <v>#N/A</v>
      </c>
      <c r="D941" s="3032" t="s">
        <v>986</v>
      </c>
      <c r="E941" s="3030"/>
      <c r="F941" s="3016" t="s">
        <v>2610</v>
      </c>
      <c r="G941" s="3027" t="e">
        <f t="shared" si="38"/>
        <v>#N/A</v>
      </c>
      <c r="H941" s="3027" t="e">
        <v>#N/A</v>
      </c>
      <c r="K941" s="3027" t="e">
        <v>#N/A</v>
      </c>
      <c r="M941" s="3120" t="s">
        <v>986</v>
      </c>
    </row>
    <row r="942" spans="1:13" hidden="1" x14ac:dyDescent="0.3">
      <c r="A942" s="3022" t="e">
        <v>#VALUE!</v>
      </c>
      <c r="B942" s="3012" t="e">
        <v>#VALUE!</v>
      </c>
      <c r="C942" s="3012" t="e">
        <f t="shared" si="37"/>
        <v>#VALUE!</v>
      </c>
      <c r="D942" s="3022"/>
      <c r="E942" s="3030"/>
      <c r="F942" s="3034"/>
      <c r="G942" s="3027" t="e">
        <f t="shared" si="38"/>
        <v>#VALUE!</v>
      </c>
      <c r="H942" s="3027" t="e">
        <v>#VALUE!</v>
      </c>
      <c r="K942" s="3027" t="e">
        <v>#VALUE!</v>
      </c>
      <c r="M942" s="3119"/>
    </row>
    <row r="943" spans="1:13" hidden="1" x14ac:dyDescent="0.3">
      <c r="A943" s="3032">
        <v>250</v>
      </c>
      <c r="B943" s="3012" t="e">
        <v>#N/A</v>
      </c>
      <c r="C943" s="3012" t="e">
        <f t="shared" si="37"/>
        <v>#N/A</v>
      </c>
      <c r="D943" s="3032" t="s">
        <v>173</v>
      </c>
      <c r="E943" s="3035"/>
      <c r="F943" s="3036" t="s">
        <v>173</v>
      </c>
      <c r="G943" s="3027" t="e">
        <f t="shared" si="38"/>
        <v>#N/A</v>
      </c>
      <c r="H943" s="3027" t="e">
        <v>#N/A</v>
      </c>
      <c r="K943" s="3027" t="e">
        <v>#N/A</v>
      </c>
      <c r="M943" s="3120" t="s">
        <v>173</v>
      </c>
    </row>
    <row r="944" spans="1:13" hidden="1" x14ac:dyDescent="0.3">
      <c r="A944" s="3039" t="e">
        <v>#VALUE!</v>
      </c>
      <c r="B944" s="3012" t="e">
        <v>#VALUE!</v>
      </c>
      <c r="C944" s="3012" t="e">
        <f t="shared" si="37"/>
        <v>#VALUE!</v>
      </c>
      <c r="D944" s="3039" t="s">
        <v>398</v>
      </c>
      <c r="E944" s="3040"/>
      <c r="F944" s="3090" t="s">
        <v>398</v>
      </c>
      <c r="G944" s="3027" t="e">
        <f t="shared" si="38"/>
        <v>#VALUE!</v>
      </c>
      <c r="H944" s="3027" t="e">
        <v>#VALUE!</v>
      </c>
      <c r="K944" s="3027" t="e">
        <v>#VALUE!</v>
      </c>
      <c r="M944" s="3122" t="s">
        <v>398</v>
      </c>
    </row>
    <row r="945" spans="1:13" hidden="1" x14ac:dyDescent="0.3">
      <c r="A945" s="3041">
        <v>6550</v>
      </c>
      <c r="B945" s="3012" t="s">
        <v>320</v>
      </c>
      <c r="C945" s="3012" t="str">
        <f t="shared" si="37"/>
        <v>6550 SLEEP LAB</v>
      </c>
      <c r="D945" s="3041" t="s">
        <v>3936</v>
      </c>
      <c r="E945" s="3082" t="s">
        <v>675</v>
      </c>
      <c r="F945" s="3043" t="s">
        <v>3936</v>
      </c>
      <c r="G945" s="3027" t="b">
        <f t="shared" si="38"/>
        <v>1</v>
      </c>
      <c r="H945" s="3027" t="s">
        <v>1666</v>
      </c>
      <c r="K945" s="3027" t="s">
        <v>1668</v>
      </c>
      <c r="M945" s="3123" t="s">
        <v>3936</v>
      </c>
    </row>
    <row r="946" spans="1:13" hidden="1" x14ac:dyDescent="0.3">
      <c r="A946" s="3052">
        <v>6550</v>
      </c>
      <c r="B946" s="3012" t="s">
        <v>320</v>
      </c>
      <c r="C946" s="3012" t="str">
        <f t="shared" si="37"/>
        <v>6550 SLEEP LAB</v>
      </c>
      <c r="D946" s="3052" t="s">
        <v>3937</v>
      </c>
      <c r="E946" s="3045" t="s">
        <v>3930</v>
      </c>
      <c r="F946" s="3021" t="s">
        <v>3937</v>
      </c>
      <c r="G946" s="3027" t="b">
        <f t="shared" si="38"/>
        <v>1</v>
      </c>
      <c r="H946" s="3027" t="s">
        <v>1666</v>
      </c>
      <c r="K946" s="3027" t="s">
        <v>1668</v>
      </c>
      <c r="M946" s="3127" t="s">
        <v>3937</v>
      </c>
    </row>
    <row r="947" spans="1:13" hidden="1" x14ac:dyDescent="0.3">
      <c r="A947" s="3027" t="e">
        <v>#VALUE!</v>
      </c>
      <c r="B947" s="3012" t="e">
        <v>#VALUE!</v>
      </c>
      <c r="C947" s="3012" t="e">
        <f t="shared" si="37"/>
        <v>#VALUE!</v>
      </c>
      <c r="F947" s="3090"/>
      <c r="G947" s="3027" t="e">
        <f t="shared" si="38"/>
        <v>#VALUE!</v>
      </c>
      <c r="H947" s="3027" t="e">
        <v>#VALUE!</v>
      </c>
      <c r="K947" s="3027" t="e">
        <v>#VALUE!</v>
      </c>
    </row>
    <row r="948" spans="1:13" hidden="1" x14ac:dyDescent="0.3">
      <c r="A948" s="3039">
        <v>4490</v>
      </c>
      <c r="B948" s="3012" t="s">
        <v>614</v>
      </c>
      <c r="C948" s="3012" t="str">
        <f t="shared" si="37"/>
        <v>4490 MEMEORY CARE PROGRAM</v>
      </c>
      <c r="D948" s="3039" t="s">
        <v>3938</v>
      </c>
      <c r="E948" s="3040"/>
      <c r="F948" s="43" t="s">
        <v>3938</v>
      </c>
      <c r="G948" s="3027" t="b">
        <f t="shared" si="38"/>
        <v>1</v>
      </c>
      <c r="H948" s="3027" t="s">
        <v>1664</v>
      </c>
      <c r="K948" s="3027" t="s">
        <v>1668</v>
      </c>
      <c r="M948" s="3122" t="s">
        <v>3938</v>
      </c>
    </row>
    <row r="949" spans="1:13" hidden="1" x14ac:dyDescent="0.3">
      <c r="A949" s="3041">
        <v>4490</v>
      </c>
      <c r="B949" s="3012" t="s">
        <v>614</v>
      </c>
      <c r="C949" s="3012" t="str">
        <f t="shared" si="37"/>
        <v>4490 MEMEORY CARE PROGRAM</v>
      </c>
      <c r="D949" s="3041" t="s">
        <v>3939</v>
      </c>
      <c r="E949" s="3042" t="s">
        <v>675</v>
      </c>
      <c r="F949" s="3043" t="s">
        <v>3939</v>
      </c>
      <c r="G949" s="3027" t="b">
        <f t="shared" si="38"/>
        <v>1</v>
      </c>
      <c r="H949" s="3027" t="s">
        <v>1664</v>
      </c>
      <c r="K949" s="3027" t="s">
        <v>1668</v>
      </c>
      <c r="M949" s="3123" t="s">
        <v>3939</v>
      </c>
    </row>
    <row r="950" spans="1:13" hidden="1" x14ac:dyDescent="0.3">
      <c r="A950" s="3052">
        <v>4490</v>
      </c>
      <c r="B950" s="3012" t="s">
        <v>614</v>
      </c>
      <c r="C950" s="3012" t="str">
        <f t="shared" si="37"/>
        <v>4490 MEMEORY CARE PROGRAM</v>
      </c>
      <c r="D950" s="3052" t="s">
        <v>3940</v>
      </c>
      <c r="E950" s="3045" t="s">
        <v>3930</v>
      </c>
      <c r="F950" s="3021" t="s">
        <v>3940</v>
      </c>
      <c r="G950" s="3027" t="b">
        <f t="shared" si="38"/>
        <v>1</v>
      </c>
      <c r="H950" s="3027" t="s">
        <v>1664</v>
      </c>
      <c r="K950" s="3027" t="s">
        <v>1668</v>
      </c>
      <c r="M950" s="3127" t="s">
        <v>3940</v>
      </c>
    </row>
    <row r="951" spans="1:13" hidden="1" x14ac:dyDescent="0.3">
      <c r="A951" s="3027" t="e">
        <v>#VALUE!</v>
      </c>
      <c r="B951" s="3012" t="e">
        <v>#VALUE!</v>
      </c>
      <c r="C951" s="3012" t="e">
        <f t="shared" si="37"/>
        <v>#VALUE!</v>
      </c>
      <c r="F951" s="3090"/>
      <c r="G951" s="3027" t="e">
        <f t="shared" si="38"/>
        <v>#VALUE!</v>
      </c>
      <c r="H951" s="3027" t="e">
        <v>#VALUE!</v>
      </c>
      <c r="K951" s="3027" t="e">
        <v>#VALUE!</v>
      </c>
    </row>
    <row r="952" spans="1:13" hidden="1" x14ac:dyDescent="0.3">
      <c r="A952" s="3039" t="e">
        <v>#VALUE!</v>
      </c>
      <c r="B952" s="3012" t="e">
        <v>#VALUE!</v>
      </c>
      <c r="C952" s="3012" t="e">
        <f t="shared" si="37"/>
        <v>#VALUE!</v>
      </c>
      <c r="D952" s="3039" t="s">
        <v>401</v>
      </c>
      <c r="E952" s="3040"/>
      <c r="F952" s="3090" t="s">
        <v>401</v>
      </c>
      <c r="G952" s="3027" t="e">
        <f t="shared" si="38"/>
        <v>#VALUE!</v>
      </c>
      <c r="H952" s="3027" t="e">
        <v>#VALUE!</v>
      </c>
      <c r="K952" s="3027" t="e">
        <v>#VALUE!</v>
      </c>
      <c r="M952" s="3122" t="s">
        <v>401</v>
      </c>
    </row>
    <row r="953" spans="1:13" hidden="1" x14ac:dyDescent="0.3">
      <c r="A953" s="3041">
        <v>5590</v>
      </c>
      <c r="B953" s="3012" t="s">
        <v>3459</v>
      </c>
      <c r="C953" s="3012" t="str">
        <f t="shared" si="37"/>
        <v>5590 STRONG SPECIALTY SHOP  ADJs</v>
      </c>
      <c r="D953" s="3041" t="s">
        <v>3941</v>
      </c>
      <c r="E953" s="3082" t="s">
        <v>675</v>
      </c>
      <c r="F953" s="3043" t="s">
        <v>3941</v>
      </c>
      <c r="G953" s="3027" t="b">
        <f t="shared" si="38"/>
        <v>1</v>
      </c>
      <c r="H953" s="3027" t="s">
        <v>3963</v>
      </c>
      <c r="K953" s="3027" t="s">
        <v>1668</v>
      </c>
      <c r="M953" s="3123" t="s">
        <v>3941</v>
      </c>
    </row>
    <row r="954" spans="1:13" hidden="1" x14ac:dyDescent="0.3">
      <c r="A954" s="3052">
        <v>5590</v>
      </c>
      <c r="B954" s="3012" t="s">
        <v>3459</v>
      </c>
      <c r="C954" s="3012" t="str">
        <f t="shared" si="37"/>
        <v>5590 STRONG SPECIALTY SHOP  ADJs</v>
      </c>
      <c r="D954" s="3052" t="s">
        <v>3942</v>
      </c>
      <c r="E954" s="3045" t="s">
        <v>3930</v>
      </c>
      <c r="F954" s="3021" t="s">
        <v>3942</v>
      </c>
      <c r="G954" s="3027" t="b">
        <f t="shared" si="38"/>
        <v>1</v>
      </c>
      <c r="H954" s="3027" t="s">
        <v>3963</v>
      </c>
      <c r="K954" s="3027" t="s">
        <v>1668</v>
      </c>
      <c r="M954" s="3127" t="s">
        <v>3942</v>
      </c>
    </row>
    <row r="955" spans="1:13" hidden="1" x14ac:dyDescent="0.3">
      <c r="A955" s="3027" t="e">
        <v>#VALUE!</v>
      </c>
      <c r="B955" s="3012" t="e">
        <v>#VALUE!</v>
      </c>
      <c r="C955" s="3012" t="e">
        <f t="shared" si="37"/>
        <v>#VALUE!</v>
      </c>
      <c r="F955" s="3090"/>
      <c r="G955" s="3027" t="e">
        <f t="shared" si="38"/>
        <v>#VALUE!</v>
      </c>
      <c r="H955" s="3027" t="e">
        <v>#VALUE!</v>
      </c>
      <c r="K955" s="3027" t="e">
        <v>#VALUE!</v>
      </c>
    </row>
    <row r="956" spans="1:13" hidden="1" x14ac:dyDescent="0.3">
      <c r="A956" s="3019" t="e">
        <v>#VALUE!</v>
      </c>
      <c r="B956" s="3012" t="e">
        <v>#VALUE!</v>
      </c>
      <c r="C956" s="3012" t="e">
        <f t="shared" si="37"/>
        <v>#VALUE!</v>
      </c>
      <c r="D956" s="3019" t="s">
        <v>174</v>
      </c>
      <c r="E956" s="3019"/>
      <c r="F956" s="3048"/>
      <c r="G956" s="3027" t="e">
        <f t="shared" si="38"/>
        <v>#VALUE!</v>
      </c>
      <c r="H956" s="3027" t="e">
        <v>#VALUE!</v>
      </c>
      <c r="K956" s="3027" t="e">
        <v>#VALUE!</v>
      </c>
      <c r="M956" s="3143" t="s">
        <v>174</v>
      </c>
    </row>
    <row r="957" spans="1:13" hidden="1" x14ac:dyDescent="0.3">
      <c r="A957" s="3079">
        <v>1100</v>
      </c>
      <c r="B957" s="3012" t="s">
        <v>2682</v>
      </c>
      <c r="C957" s="3012" t="str">
        <f t="shared" si="37"/>
        <v>1100 NS 1-9200 BEHAVIORAL MED SURG UNIT</v>
      </c>
      <c r="D957" s="3079" t="s">
        <v>452</v>
      </c>
      <c r="E957" s="3019"/>
      <c r="F957" s="3031" t="s">
        <v>1679</v>
      </c>
      <c r="G957" s="3027" t="b">
        <f t="shared" si="38"/>
        <v>1</v>
      </c>
      <c r="H957" s="3027" t="s">
        <v>1679</v>
      </c>
      <c r="K957" s="3027" t="s">
        <v>1706</v>
      </c>
      <c r="M957" s="3144" t="s">
        <v>452</v>
      </c>
    </row>
    <row r="958" spans="1:13" hidden="1" x14ac:dyDescent="0.3">
      <c r="A958" s="3079">
        <v>1300</v>
      </c>
      <c r="B958" s="3012" t="s">
        <v>2683</v>
      </c>
      <c r="C958" s="3012" t="str">
        <f t="shared" si="37"/>
        <v>1300 BIRTH CENTER 3-1600 3-3600</v>
      </c>
      <c r="D958" s="3079" t="s">
        <v>102</v>
      </c>
      <c r="E958" s="3030"/>
      <c r="F958" s="3031" t="s">
        <v>1707</v>
      </c>
      <c r="G958" s="3027" t="b">
        <f t="shared" si="38"/>
        <v>1</v>
      </c>
      <c r="H958" s="3027" t="s">
        <v>1707</v>
      </c>
      <c r="K958" s="3027" t="s">
        <v>1706</v>
      </c>
      <c r="M958" s="3144" t="s">
        <v>102</v>
      </c>
    </row>
    <row r="959" spans="1:13" hidden="1" x14ac:dyDescent="0.3">
      <c r="A959" s="3079">
        <v>1310</v>
      </c>
      <c r="B959" s="3012" t="s">
        <v>2684</v>
      </c>
      <c r="C959" s="3012" t="str">
        <f t="shared" si="37"/>
        <v>1310 HIGH RISK OB/DELIVERY</v>
      </c>
      <c r="D959" s="3079" t="s">
        <v>175</v>
      </c>
      <c r="E959" s="3030"/>
      <c r="F959" s="3031" t="s">
        <v>1708</v>
      </c>
      <c r="G959" s="3027" t="b">
        <f t="shared" si="38"/>
        <v>1</v>
      </c>
      <c r="H959" s="3027" t="s">
        <v>1708</v>
      </c>
      <c r="K959" s="3027" t="s">
        <v>1706</v>
      </c>
      <c r="M959" s="3144" t="s">
        <v>175</v>
      </c>
    </row>
    <row r="960" spans="1:13" hidden="1" x14ac:dyDescent="0.3">
      <c r="A960" s="3079">
        <v>1320</v>
      </c>
      <c r="B960" s="3012" t="s">
        <v>2685</v>
      </c>
      <c r="C960" s="3012" t="str">
        <f t="shared" si="37"/>
        <v>1320 OB/GYN</v>
      </c>
      <c r="D960" s="3079" t="s">
        <v>103</v>
      </c>
      <c r="E960" s="3030"/>
      <c r="F960" s="3031" t="s">
        <v>1709</v>
      </c>
      <c r="G960" s="3027" t="b">
        <f t="shared" si="38"/>
        <v>1</v>
      </c>
      <c r="H960" s="3027" t="s">
        <v>1709</v>
      </c>
      <c r="K960" s="3027" t="s">
        <v>1706</v>
      </c>
      <c r="M960" s="3144" t="s">
        <v>103</v>
      </c>
    </row>
    <row r="961" spans="1:13" hidden="1" x14ac:dyDescent="0.3">
      <c r="A961" s="3079">
        <v>1350</v>
      </c>
      <c r="B961" s="3012" t="e">
        <v>#N/A</v>
      </c>
      <c r="C961" s="3012" t="e">
        <f t="shared" si="37"/>
        <v>#N/A</v>
      </c>
      <c r="D961" s="3079" t="s">
        <v>195</v>
      </c>
      <c r="E961" s="3030"/>
      <c r="F961" s="3031" t="s">
        <v>1680</v>
      </c>
      <c r="G961" s="3027" t="e">
        <f t="shared" si="38"/>
        <v>#N/A</v>
      </c>
      <c r="H961" s="3027" t="e">
        <v>#N/A</v>
      </c>
      <c r="K961" s="3027" t="e">
        <v>#N/A</v>
      </c>
      <c r="M961" s="3144" t="s">
        <v>195</v>
      </c>
    </row>
    <row r="962" spans="1:13" hidden="1" x14ac:dyDescent="0.3">
      <c r="A962" s="3079">
        <v>1410</v>
      </c>
      <c r="B962" s="3012" t="s">
        <v>2689</v>
      </c>
      <c r="C962" s="3012" t="str">
        <f t="shared" si="37"/>
        <v>1410 4-1400 PEDIATRICS</v>
      </c>
      <c r="D962" s="3079" t="s">
        <v>104</v>
      </c>
      <c r="E962" s="3030"/>
      <c r="F962" s="3031" t="s">
        <v>1681</v>
      </c>
      <c r="G962" s="3027" t="b">
        <f t="shared" si="38"/>
        <v>1</v>
      </c>
      <c r="H962" s="3027" t="s">
        <v>1681</v>
      </c>
      <c r="K962" s="3027" t="s">
        <v>1706</v>
      </c>
      <c r="M962" s="3144" t="s">
        <v>104</v>
      </c>
    </row>
    <row r="963" spans="1:13" hidden="1" x14ac:dyDescent="0.3">
      <c r="A963" s="3079">
        <v>1420</v>
      </c>
      <c r="B963" s="3012" t="s">
        <v>2691</v>
      </c>
      <c r="C963" s="3012" t="str">
        <f t="shared" si="37"/>
        <v>1420 4-2800 PEDS CARDIAC ICU</v>
      </c>
      <c r="D963" s="3079" t="s">
        <v>596</v>
      </c>
      <c r="E963" s="3030"/>
      <c r="F963" s="3031" t="s">
        <v>1682</v>
      </c>
      <c r="G963" s="3027" t="b">
        <f t="shared" si="38"/>
        <v>1</v>
      </c>
      <c r="H963" s="3027" t="s">
        <v>1682</v>
      </c>
      <c r="K963" s="3027" t="s">
        <v>1706</v>
      </c>
      <c r="M963" s="3144" t="s">
        <v>596</v>
      </c>
    </row>
    <row r="964" spans="1:13" hidden="1" x14ac:dyDescent="0.3">
      <c r="A964" s="3079">
        <v>1430</v>
      </c>
      <c r="B964" s="3012" t="s">
        <v>2692</v>
      </c>
      <c r="C964" s="3012" t="str">
        <f t="shared" si="37"/>
        <v>1430 4-1600 PEDIATRICS</v>
      </c>
      <c r="D964" s="3079" t="s">
        <v>105</v>
      </c>
      <c r="E964" s="3030"/>
      <c r="F964" s="3031" t="s">
        <v>1683</v>
      </c>
      <c r="G964" s="3027" t="b">
        <f t="shared" si="38"/>
        <v>1</v>
      </c>
      <c r="H964" s="3027" t="s">
        <v>1683</v>
      </c>
      <c r="K964" s="3027" t="s">
        <v>1706</v>
      </c>
      <c r="M964" s="3144" t="s">
        <v>105</v>
      </c>
    </row>
    <row r="965" spans="1:13" hidden="1" x14ac:dyDescent="0.3">
      <c r="A965" s="3079">
        <v>1440</v>
      </c>
      <c r="B965" s="3012" t="s">
        <v>2693</v>
      </c>
      <c r="C965" s="3012" t="str">
        <f t="shared" si="37"/>
        <v>1440 4-3600 PEDIATRICS</v>
      </c>
      <c r="D965" s="3079" t="s">
        <v>106</v>
      </c>
      <c r="E965" s="3030"/>
      <c r="F965" s="3031" t="s">
        <v>1684</v>
      </c>
      <c r="G965" s="3027" t="b">
        <f t="shared" si="38"/>
        <v>1</v>
      </c>
      <c r="H965" s="3027" t="s">
        <v>1684</v>
      </c>
      <c r="K965" s="3027" t="s">
        <v>1706</v>
      </c>
      <c r="M965" s="3144" t="s">
        <v>106</v>
      </c>
    </row>
    <row r="966" spans="1:13" hidden="1" x14ac:dyDescent="0.3">
      <c r="A966" s="3079">
        <v>1450</v>
      </c>
      <c r="B966" s="3012" t="s">
        <v>2694</v>
      </c>
      <c r="C966" s="3012" t="str">
        <f t="shared" si="37"/>
        <v>1450 4-1800 PEDIATRICS ICU (PICU) (prev. 4-2800)</v>
      </c>
      <c r="D966" s="3079" t="s">
        <v>597</v>
      </c>
      <c r="E966" s="3030"/>
      <c r="F966" s="3031" t="s">
        <v>1685</v>
      </c>
      <c r="G966" s="3027" t="b">
        <f t="shared" si="38"/>
        <v>1</v>
      </c>
      <c r="H966" s="3027" t="s">
        <v>1685</v>
      </c>
      <c r="K966" s="3027" t="s">
        <v>1706</v>
      </c>
      <c r="M966" s="3144" t="s">
        <v>597</v>
      </c>
    </row>
    <row r="967" spans="1:13" hidden="1" x14ac:dyDescent="0.3">
      <c r="A967" s="3079">
        <v>1460</v>
      </c>
      <c r="B967" s="3012" t="s">
        <v>2695</v>
      </c>
      <c r="C967" s="3012" t="str">
        <f t="shared" si="37"/>
        <v>1460 4-1200 PALLIATIVE CARE UNIT</v>
      </c>
      <c r="D967" s="3079" t="s">
        <v>577</v>
      </c>
      <c r="E967" s="3030"/>
      <c r="F967" s="3031" t="s">
        <v>1686</v>
      </c>
      <c r="G967" s="3027" t="b">
        <f t="shared" si="38"/>
        <v>1</v>
      </c>
      <c r="H967" s="3027" t="s">
        <v>1686</v>
      </c>
      <c r="K967" s="3027" t="s">
        <v>1706</v>
      </c>
      <c r="M967" s="3144" t="s">
        <v>577</v>
      </c>
    </row>
    <row r="968" spans="1:13" hidden="1" x14ac:dyDescent="0.3">
      <c r="A968" s="3079">
        <v>1470</v>
      </c>
      <c r="B968" s="3012" t="s">
        <v>2696</v>
      </c>
      <c r="C968" s="3012" t="str">
        <f t="shared" si="37"/>
        <v>1470 4-3400 MED/SURG</v>
      </c>
      <c r="D968" s="3079" t="s">
        <v>453</v>
      </c>
      <c r="E968" s="3030"/>
      <c r="F968" s="3031" t="s">
        <v>1687</v>
      </c>
      <c r="G968" s="3027" t="b">
        <f t="shared" si="38"/>
        <v>1</v>
      </c>
      <c r="H968" s="3027" t="s">
        <v>1687</v>
      </c>
      <c r="K968" s="3027" t="s">
        <v>1706</v>
      </c>
      <c r="M968" s="3144" t="s">
        <v>453</v>
      </c>
    </row>
    <row r="969" spans="1:13" hidden="1" x14ac:dyDescent="0.3">
      <c r="A969" s="3079">
        <v>1500</v>
      </c>
      <c r="B969" s="3012" t="s">
        <v>2697</v>
      </c>
      <c r="C969" s="3012" t="str">
        <f t="shared" si="37"/>
        <v>1500 5-1200 REHAB UNIT</v>
      </c>
      <c r="D969" s="3079" t="s">
        <v>107</v>
      </c>
      <c r="E969" s="3030"/>
      <c r="F969" s="3031" t="s">
        <v>1710</v>
      </c>
      <c r="G969" s="3027" t="b">
        <f t="shared" si="38"/>
        <v>1</v>
      </c>
      <c r="H969" s="3027" t="s">
        <v>1710</v>
      </c>
      <c r="K969" s="3027" t="s">
        <v>1706</v>
      </c>
      <c r="M969" s="3144" t="s">
        <v>107</v>
      </c>
    </row>
    <row r="970" spans="1:13" hidden="1" x14ac:dyDescent="0.3">
      <c r="A970" s="3079">
        <v>1510</v>
      </c>
      <c r="B970" s="3012" t="s">
        <v>2698</v>
      </c>
      <c r="C970" s="3012" t="str">
        <f t="shared" si="37"/>
        <v>1510 5-1400 MED/SURG UNIT</v>
      </c>
      <c r="D970" s="3079" t="s">
        <v>108</v>
      </c>
      <c r="E970" s="3030"/>
      <c r="F970" s="3031" t="s">
        <v>1688</v>
      </c>
      <c r="G970" s="3027" t="b">
        <f t="shared" si="38"/>
        <v>1</v>
      </c>
      <c r="H970" s="3027" t="s">
        <v>1688</v>
      </c>
      <c r="K970" s="3027" t="s">
        <v>1706</v>
      </c>
      <c r="M970" s="3144" t="s">
        <v>108</v>
      </c>
    </row>
    <row r="971" spans="1:13" hidden="1" x14ac:dyDescent="0.3">
      <c r="A971" s="3079">
        <v>1530</v>
      </c>
      <c r="B971" s="3012" t="s">
        <v>2699</v>
      </c>
      <c r="C971" s="3012" t="str">
        <f t="shared" ref="C971:C1034" si="39">CONCATENATE(A971," ",B971)</f>
        <v>1530 5-1600 CEP</v>
      </c>
      <c r="D971" s="3079" t="s">
        <v>109</v>
      </c>
      <c r="E971" s="3030"/>
      <c r="F971" s="3031" t="s">
        <v>1689</v>
      </c>
      <c r="G971" s="3027" t="b">
        <f t="shared" ref="G971:G1034" si="40">C971=H971</f>
        <v>1</v>
      </c>
      <c r="H971" s="3027" t="s">
        <v>1689</v>
      </c>
      <c r="K971" s="3027" t="s">
        <v>1706</v>
      </c>
      <c r="M971" s="3144" t="s">
        <v>109</v>
      </c>
    </row>
    <row r="972" spans="1:13" hidden="1" x14ac:dyDescent="0.3">
      <c r="A972" s="3079">
        <v>1540</v>
      </c>
      <c r="B972" s="3012" t="s">
        <v>2700</v>
      </c>
      <c r="C972" s="3012" t="str">
        <f t="shared" si="39"/>
        <v>1540 5-1600 MED/SURG</v>
      </c>
      <c r="D972" s="3079" t="s">
        <v>110</v>
      </c>
      <c r="E972" s="3030"/>
      <c r="F972" s="3031" t="s">
        <v>1690</v>
      </c>
      <c r="G972" s="3027" t="b">
        <f t="shared" si="40"/>
        <v>1</v>
      </c>
      <c r="H972" s="3027" t="s">
        <v>1690</v>
      </c>
      <c r="K972" s="3027" t="s">
        <v>1706</v>
      </c>
      <c r="M972" s="3144" t="s">
        <v>110</v>
      </c>
    </row>
    <row r="973" spans="1:13" hidden="1" x14ac:dyDescent="0.3">
      <c r="A973" s="3079">
        <v>1550</v>
      </c>
      <c r="B973" s="3012" t="s">
        <v>2701</v>
      </c>
      <c r="C973" s="3012" t="str">
        <f t="shared" si="39"/>
        <v>1550 5-3400 MED/SURG UNIT</v>
      </c>
      <c r="D973" s="3079" t="s">
        <v>111</v>
      </c>
      <c r="E973" s="3030"/>
      <c r="F973" s="3031" t="s">
        <v>1691</v>
      </c>
      <c r="G973" s="3027" t="b">
        <f t="shared" si="40"/>
        <v>1</v>
      </c>
      <c r="H973" s="3027" t="s">
        <v>1691</v>
      </c>
      <c r="K973" s="3027" t="s">
        <v>1706</v>
      </c>
      <c r="M973" s="3144" t="s">
        <v>111</v>
      </c>
    </row>
    <row r="974" spans="1:13" hidden="1" x14ac:dyDescent="0.3">
      <c r="A974" s="3079">
        <v>1560</v>
      </c>
      <c r="B974" s="3012" t="s">
        <v>2702</v>
      </c>
      <c r="C974" s="3012" t="str">
        <f t="shared" si="39"/>
        <v>1560 5-3600 MED/SURG</v>
      </c>
      <c r="D974" s="3079" t="s">
        <v>112</v>
      </c>
      <c r="E974" s="3030"/>
      <c r="F974" s="3031" t="s">
        <v>1692</v>
      </c>
      <c r="G974" s="3027" t="b">
        <f t="shared" si="40"/>
        <v>1</v>
      </c>
      <c r="H974" s="3027" t="s">
        <v>1692</v>
      </c>
      <c r="K974" s="3027" t="s">
        <v>1706</v>
      </c>
      <c r="M974" s="3144" t="s">
        <v>112</v>
      </c>
    </row>
    <row r="975" spans="1:13" hidden="1" x14ac:dyDescent="0.3">
      <c r="A975" s="3079">
        <v>1600</v>
      </c>
      <c r="B975" s="3012" t="s">
        <v>2703</v>
      </c>
      <c r="C975" s="3012" t="str">
        <f t="shared" si="39"/>
        <v>1600 6-1600 MED/SURG</v>
      </c>
      <c r="D975" s="3079" t="s">
        <v>113</v>
      </c>
      <c r="E975" s="3030"/>
      <c r="F975" s="3031" t="s">
        <v>1711</v>
      </c>
      <c r="G975" s="3027" t="b">
        <f t="shared" si="40"/>
        <v>1</v>
      </c>
      <c r="H975" s="3027" t="s">
        <v>1711</v>
      </c>
      <c r="K975" s="3027" t="s">
        <v>1706</v>
      </c>
      <c r="M975" s="3144" t="s">
        <v>113</v>
      </c>
    </row>
    <row r="976" spans="1:13" hidden="1" x14ac:dyDescent="0.3">
      <c r="A976" s="3079">
        <v>1610</v>
      </c>
      <c r="B976" s="3012" t="s">
        <v>2704</v>
      </c>
      <c r="C976" s="3012" t="str">
        <f t="shared" si="39"/>
        <v>1610 6-1400 MED/SURG</v>
      </c>
      <c r="D976" s="3079" t="s">
        <v>114</v>
      </c>
      <c r="E976" s="3030"/>
      <c r="F976" s="3031" t="s">
        <v>1693</v>
      </c>
      <c r="G976" s="3027" t="b">
        <f t="shared" si="40"/>
        <v>1</v>
      </c>
      <c r="H976" s="3027" t="s">
        <v>1693</v>
      </c>
      <c r="K976" s="3027" t="s">
        <v>1706</v>
      </c>
      <c r="M976" s="3144" t="s">
        <v>114</v>
      </c>
    </row>
    <row r="977" spans="1:13" hidden="1" x14ac:dyDescent="0.3">
      <c r="A977" s="3079">
        <v>1620</v>
      </c>
      <c r="B977" s="3012" t="s">
        <v>2705</v>
      </c>
      <c r="C977" s="3012" t="str">
        <f t="shared" si="39"/>
        <v>1620 6-3400 MED/SURG</v>
      </c>
      <c r="D977" s="3079" t="s">
        <v>115</v>
      </c>
      <c r="E977" s="3030"/>
      <c r="F977" s="3031" t="s">
        <v>1694</v>
      </c>
      <c r="G977" s="3027" t="b">
        <f t="shared" si="40"/>
        <v>1</v>
      </c>
      <c r="H977" s="3027" t="s">
        <v>1694</v>
      </c>
      <c r="K977" s="3027" t="s">
        <v>1706</v>
      </c>
      <c r="M977" s="3144" t="s">
        <v>115</v>
      </c>
    </row>
    <row r="978" spans="1:13" hidden="1" x14ac:dyDescent="0.3">
      <c r="A978" s="3079">
        <v>1630</v>
      </c>
      <c r="B978" s="3012" t="s">
        <v>2706</v>
      </c>
      <c r="C978" s="3012" t="str">
        <f t="shared" si="39"/>
        <v>1630 6-3600 MED/SURG</v>
      </c>
      <c r="D978" s="3079" t="s">
        <v>116</v>
      </c>
      <c r="E978" s="3030"/>
      <c r="F978" s="3031" t="s">
        <v>1695</v>
      </c>
      <c r="G978" s="3027" t="b">
        <f t="shared" si="40"/>
        <v>1</v>
      </c>
      <c r="H978" s="3027" t="s">
        <v>1695</v>
      </c>
      <c r="K978" s="3027" t="s">
        <v>1706</v>
      </c>
      <c r="M978" s="3144" t="s">
        <v>116</v>
      </c>
    </row>
    <row r="979" spans="1:13" hidden="1" x14ac:dyDescent="0.3">
      <c r="A979" s="3079">
        <v>1640</v>
      </c>
      <c r="B979" s="3012" t="s">
        <v>2707</v>
      </c>
      <c r="C979" s="3012" t="str">
        <f t="shared" si="39"/>
        <v>1640 6-1200 MED/SURG</v>
      </c>
      <c r="D979" s="3079" t="s">
        <v>117</v>
      </c>
      <c r="E979" s="3030"/>
      <c r="F979" s="3031" t="s">
        <v>1696</v>
      </c>
      <c r="G979" s="3027" t="b">
        <f t="shared" si="40"/>
        <v>1</v>
      </c>
      <c r="H979" s="3027" t="s">
        <v>1696</v>
      </c>
      <c r="K979" s="3027" t="s">
        <v>1706</v>
      </c>
      <c r="M979" s="3144" t="s">
        <v>117</v>
      </c>
    </row>
    <row r="980" spans="1:13" hidden="1" x14ac:dyDescent="0.3">
      <c r="A980" s="3079">
        <v>1700</v>
      </c>
      <c r="B980" s="3012" t="s">
        <v>2708</v>
      </c>
      <c r="C980" s="3012" t="str">
        <f t="shared" si="39"/>
        <v>1700 7-1200 MED/SURG</v>
      </c>
      <c r="D980" s="3079" t="s">
        <v>118</v>
      </c>
      <c r="E980" s="3030"/>
      <c r="F980" s="3031" t="s">
        <v>1697</v>
      </c>
      <c r="G980" s="3027" t="b">
        <f t="shared" si="40"/>
        <v>1</v>
      </c>
      <c r="H980" s="3027" t="s">
        <v>1697</v>
      </c>
      <c r="K980" s="3027" t="s">
        <v>1706</v>
      </c>
      <c r="M980" s="3144" t="s">
        <v>118</v>
      </c>
    </row>
    <row r="981" spans="1:13" hidden="1" x14ac:dyDescent="0.3">
      <c r="A981" s="3079">
        <v>1710</v>
      </c>
      <c r="B981" s="3012" t="s">
        <v>2709</v>
      </c>
      <c r="C981" s="3012" t="str">
        <f t="shared" si="39"/>
        <v>1710 7-1400 MED/SURG</v>
      </c>
      <c r="D981" s="3079" t="s">
        <v>119</v>
      </c>
      <c r="E981" s="3030"/>
      <c r="F981" s="3031" t="s">
        <v>1698</v>
      </c>
      <c r="G981" s="3027" t="b">
        <f t="shared" si="40"/>
        <v>1</v>
      </c>
      <c r="H981" s="3027" t="s">
        <v>1698</v>
      </c>
      <c r="K981" s="3027" t="s">
        <v>1706</v>
      </c>
      <c r="M981" s="3144" t="s">
        <v>119</v>
      </c>
    </row>
    <row r="982" spans="1:13" hidden="1" x14ac:dyDescent="0.3">
      <c r="A982" s="3079">
        <v>1720</v>
      </c>
      <c r="B982" s="3012" t="s">
        <v>2710</v>
      </c>
      <c r="C982" s="3012" t="str">
        <f t="shared" si="39"/>
        <v>1720 7-1600 MED/SURG</v>
      </c>
      <c r="D982" s="3079" t="s">
        <v>410</v>
      </c>
      <c r="E982" s="3030"/>
      <c r="F982" s="3031" t="s">
        <v>1699</v>
      </c>
      <c r="G982" s="3027" t="b">
        <f t="shared" si="40"/>
        <v>1</v>
      </c>
      <c r="H982" s="3027" t="s">
        <v>1699</v>
      </c>
      <c r="K982" s="3027" t="s">
        <v>1706</v>
      </c>
      <c r="M982" s="3144" t="s">
        <v>410</v>
      </c>
    </row>
    <row r="983" spans="1:13" hidden="1" x14ac:dyDescent="0.3">
      <c r="A983" s="3079">
        <v>1730</v>
      </c>
      <c r="B983" s="3012" t="s">
        <v>2711</v>
      </c>
      <c r="C983" s="3012" t="str">
        <f t="shared" si="39"/>
        <v>1730 7-3400 MED/SURG</v>
      </c>
      <c r="D983" s="3079" t="s">
        <v>120</v>
      </c>
      <c r="E983" s="3030"/>
      <c r="F983" s="3031" t="s">
        <v>1700</v>
      </c>
      <c r="G983" s="3027" t="b">
        <f t="shared" si="40"/>
        <v>1</v>
      </c>
      <c r="H983" s="3027" t="s">
        <v>1700</v>
      </c>
      <c r="K983" s="3027" t="s">
        <v>1706</v>
      </c>
      <c r="M983" s="3144" t="s">
        <v>120</v>
      </c>
    </row>
    <row r="984" spans="1:13" hidden="1" x14ac:dyDescent="0.3">
      <c r="A984" s="3079">
        <v>1740</v>
      </c>
      <c r="B984" s="3012" t="s">
        <v>2712</v>
      </c>
      <c r="C984" s="3012" t="str">
        <f t="shared" si="39"/>
        <v>1740 7-3600 MED/SURG</v>
      </c>
      <c r="D984" s="3079" t="s">
        <v>121</v>
      </c>
      <c r="E984" s="3030"/>
      <c r="F984" s="3031" t="s">
        <v>1701</v>
      </c>
      <c r="G984" s="3027" t="b">
        <f t="shared" si="40"/>
        <v>1</v>
      </c>
      <c r="H984" s="3027" t="s">
        <v>1701</v>
      </c>
      <c r="K984" s="3027" t="s">
        <v>1706</v>
      </c>
      <c r="M984" s="3144" t="s">
        <v>121</v>
      </c>
    </row>
    <row r="985" spans="1:13" hidden="1" x14ac:dyDescent="0.3">
      <c r="A985" s="3079" t="e">
        <v>#VALUE!</v>
      </c>
      <c r="B985" s="3012" t="e">
        <v>#VALUE!</v>
      </c>
      <c r="C985" s="3012" t="e">
        <f t="shared" si="39"/>
        <v>#VALUE!</v>
      </c>
      <c r="D985" s="3079" t="s">
        <v>1792</v>
      </c>
      <c r="E985" s="3030"/>
      <c r="F985" s="3031" t="s">
        <v>1792</v>
      </c>
      <c r="G985" s="3027" t="e">
        <f t="shared" si="40"/>
        <v>#VALUE!</v>
      </c>
      <c r="H985" s="3027" t="e">
        <v>#VALUE!</v>
      </c>
      <c r="K985" s="3027" t="e">
        <v>#VALUE!</v>
      </c>
      <c r="M985" s="3144" t="s">
        <v>1792</v>
      </c>
    </row>
    <row r="986" spans="1:13" hidden="1" x14ac:dyDescent="0.3">
      <c r="A986" s="3079">
        <v>1820</v>
      </c>
      <c r="B986" s="3012" t="s">
        <v>2714</v>
      </c>
      <c r="C986" s="3012" t="str">
        <f t="shared" si="39"/>
        <v>1820 8-3400 MED/SURG</v>
      </c>
      <c r="D986" s="3079" t="s">
        <v>421</v>
      </c>
      <c r="E986" s="3030"/>
      <c r="F986" s="3031" t="s">
        <v>1712</v>
      </c>
      <c r="G986" s="3027" t="b">
        <f t="shared" si="40"/>
        <v>1</v>
      </c>
      <c r="H986" s="3027" t="s">
        <v>1712</v>
      </c>
      <c r="K986" s="3027" t="s">
        <v>1706</v>
      </c>
      <c r="M986" s="3144" t="s">
        <v>421</v>
      </c>
    </row>
    <row r="987" spans="1:13" hidden="1" x14ac:dyDescent="0.3">
      <c r="A987" s="3079">
        <v>1830</v>
      </c>
      <c r="B987" s="3012" t="s">
        <v>2716</v>
      </c>
      <c r="C987" s="3012" t="str">
        <f t="shared" si="39"/>
        <v>1830 NS 8-1400 SWING UNIT</v>
      </c>
      <c r="D987" s="3079" t="s">
        <v>380</v>
      </c>
      <c r="E987" s="3030"/>
      <c r="F987" s="3031" t="s">
        <v>1702</v>
      </c>
      <c r="G987" s="3027" t="b">
        <f t="shared" si="40"/>
        <v>1</v>
      </c>
      <c r="H987" s="3027" t="s">
        <v>1702</v>
      </c>
      <c r="K987" s="3027" t="s">
        <v>1706</v>
      </c>
      <c r="M987" s="3144" t="s">
        <v>380</v>
      </c>
    </row>
    <row r="988" spans="1:13" hidden="1" x14ac:dyDescent="0.3">
      <c r="A988" s="3079">
        <v>1850</v>
      </c>
      <c r="B988" s="3012" t="s">
        <v>2718</v>
      </c>
      <c r="C988" s="3012" t="str">
        <f t="shared" si="39"/>
        <v>1850 3-1800 AICU (ADULT ICU)</v>
      </c>
      <c r="D988" s="3079" t="s">
        <v>609</v>
      </c>
      <c r="E988" s="3030"/>
      <c r="F988" s="3031" t="s">
        <v>1807</v>
      </c>
      <c r="G988" s="3027" t="b">
        <f t="shared" si="40"/>
        <v>1</v>
      </c>
      <c r="H988" s="3027" t="s">
        <v>1807</v>
      </c>
      <c r="K988" s="3027" t="s">
        <v>1706</v>
      </c>
      <c r="M988" s="3144" t="s">
        <v>609</v>
      </c>
    </row>
    <row r="989" spans="1:13" hidden="1" x14ac:dyDescent="0.3">
      <c r="A989" s="3079">
        <v>1880</v>
      </c>
      <c r="B989" s="3012" t="s">
        <v>2720</v>
      </c>
      <c r="C989" s="3012" t="str">
        <f t="shared" si="39"/>
        <v>1880 8-3600 SURGICAL ICU</v>
      </c>
      <c r="D989" s="3079" t="s">
        <v>404</v>
      </c>
      <c r="E989" s="3030"/>
      <c r="F989" s="3031" t="s">
        <v>1705</v>
      </c>
      <c r="G989" s="3027" t="b">
        <f t="shared" si="40"/>
        <v>1</v>
      </c>
      <c r="H989" s="3027" t="s">
        <v>1705</v>
      </c>
      <c r="K989" s="3027" t="s">
        <v>1706</v>
      </c>
      <c r="M989" s="3144" t="s">
        <v>404</v>
      </c>
    </row>
    <row r="990" spans="1:13" hidden="1" x14ac:dyDescent="0.3">
      <c r="A990" s="3079">
        <v>1900</v>
      </c>
      <c r="B990" s="3012" t="e">
        <v>#N/A</v>
      </c>
      <c r="C990" s="3012" t="e">
        <f t="shared" si="39"/>
        <v>#N/A</v>
      </c>
      <c r="D990" s="3079" t="s">
        <v>122</v>
      </c>
      <c r="E990" s="3030"/>
      <c r="F990" s="3031" t="s">
        <v>1713</v>
      </c>
      <c r="G990" s="3027" t="e">
        <f t="shared" si="40"/>
        <v>#N/A</v>
      </c>
      <c r="H990" s="3027" t="e">
        <v>#N/A</v>
      </c>
      <c r="K990" s="3027" t="e">
        <v>#N/A</v>
      </c>
      <c r="M990" s="3144" t="s">
        <v>122</v>
      </c>
    </row>
    <row r="991" spans="1:13" hidden="1" x14ac:dyDescent="0.3">
      <c r="A991" s="3032">
        <v>260</v>
      </c>
      <c r="B991" s="3012" t="e">
        <v>#N/A</v>
      </c>
      <c r="C991" s="3012" t="e">
        <f t="shared" si="39"/>
        <v>#N/A</v>
      </c>
      <c r="D991" s="3032" t="s">
        <v>987</v>
      </c>
      <c r="E991" s="3030"/>
      <c r="F991" s="3016" t="s">
        <v>2608</v>
      </c>
      <c r="G991" s="3027" t="e">
        <f t="shared" si="40"/>
        <v>#N/A</v>
      </c>
      <c r="H991" s="3027" t="e">
        <v>#N/A</v>
      </c>
      <c r="K991" s="3027" t="e">
        <v>#N/A</v>
      </c>
      <c r="M991" s="3120" t="s">
        <v>987</v>
      </c>
    </row>
    <row r="992" spans="1:13" hidden="1" x14ac:dyDescent="0.3">
      <c r="A992" s="3022">
        <v>1100</v>
      </c>
      <c r="B992" s="3012" t="s">
        <v>2682</v>
      </c>
      <c r="C992" s="3012" t="str">
        <f t="shared" si="39"/>
        <v>1100 NS 1-9200 BEHAVIORAL MED SURG UNIT</v>
      </c>
      <c r="D992" s="3022" t="s">
        <v>1755</v>
      </c>
      <c r="E992" s="3030"/>
      <c r="F992" s="3031" t="s">
        <v>1679</v>
      </c>
      <c r="G992" s="3027" t="b">
        <f t="shared" si="40"/>
        <v>1</v>
      </c>
      <c r="H992" s="3027" t="s">
        <v>1679</v>
      </c>
      <c r="K992" s="3027" t="s">
        <v>1706</v>
      </c>
      <c r="M992" s="3119" t="s">
        <v>1755</v>
      </c>
    </row>
    <row r="993" spans="1:13" hidden="1" x14ac:dyDescent="0.3">
      <c r="A993" s="3022">
        <v>1300</v>
      </c>
      <c r="B993" s="3012" t="s">
        <v>2683</v>
      </c>
      <c r="C993" s="3012" t="str">
        <f t="shared" si="39"/>
        <v>1300 BIRTH CENTER 3-1600 3-3600</v>
      </c>
      <c r="D993" s="3022" t="s">
        <v>102</v>
      </c>
      <c r="E993" s="3030"/>
      <c r="F993" s="3031" t="s">
        <v>1707</v>
      </c>
      <c r="G993" s="3027" t="b">
        <f t="shared" si="40"/>
        <v>1</v>
      </c>
      <c r="H993" s="3027" t="s">
        <v>1707</v>
      </c>
      <c r="K993" s="3027" t="s">
        <v>1706</v>
      </c>
      <c r="M993" s="3119" t="s">
        <v>102</v>
      </c>
    </row>
    <row r="994" spans="1:13" hidden="1" x14ac:dyDescent="0.3">
      <c r="A994" s="3022">
        <v>1310</v>
      </c>
      <c r="B994" s="3012" t="s">
        <v>2684</v>
      </c>
      <c r="C994" s="3012" t="str">
        <f t="shared" si="39"/>
        <v>1310 HIGH RISK OB/DELIVERY</v>
      </c>
      <c r="D994" s="3022" t="s">
        <v>175</v>
      </c>
      <c r="E994" s="3030"/>
      <c r="F994" s="3031" t="s">
        <v>1708</v>
      </c>
      <c r="G994" s="3027" t="b">
        <f t="shared" si="40"/>
        <v>1</v>
      </c>
      <c r="H994" s="3027" t="s">
        <v>1708</v>
      </c>
      <c r="K994" s="3027" t="s">
        <v>1706</v>
      </c>
      <c r="M994" s="3119" t="s">
        <v>175</v>
      </c>
    </row>
    <row r="995" spans="1:13" hidden="1" x14ac:dyDescent="0.3">
      <c r="A995" s="3022">
        <v>1320</v>
      </c>
      <c r="B995" s="3012" t="s">
        <v>2685</v>
      </c>
      <c r="C995" s="3012" t="str">
        <f t="shared" si="39"/>
        <v>1320 OB/GYN</v>
      </c>
      <c r="D995" s="3022" t="s">
        <v>103</v>
      </c>
      <c r="E995" s="3030"/>
      <c r="F995" s="3031" t="s">
        <v>1709</v>
      </c>
      <c r="G995" s="3027" t="b">
        <f t="shared" si="40"/>
        <v>1</v>
      </c>
      <c r="H995" s="3027" t="s">
        <v>1709</v>
      </c>
      <c r="K995" s="3027" t="s">
        <v>1706</v>
      </c>
      <c r="M995" s="3119" t="s">
        <v>103</v>
      </c>
    </row>
    <row r="996" spans="1:13" hidden="1" x14ac:dyDescent="0.3">
      <c r="A996" s="3022">
        <v>1350</v>
      </c>
      <c r="B996" s="3012" t="e">
        <v>#N/A</v>
      </c>
      <c r="C996" s="3012" t="e">
        <f t="shared" si="39"/>
        <v>#N/A</v>
      </c>
      <c r="D996" s="3022" t="s">
        <v>195</v>
      </c>
      <c r="E996" s="3030"/>
      <c r="F996" s="3031" t="s">
        <v>1680</v>
      </c>
      <c r="G996" s="3027" t="e">
        <f t="shared" si="40"/>
        <v>#N/A</v>
      </c>
      <c r="H996" s="3027" t="e">
        <v>#N/A</v>
      </c>
      <c r="K996" s="3027" t="e">
        <v>#N/A</v>
      </c>
      <c r="M996" s="3119" t="s">
        <v>195</v>
      </c>
    </row>
    <row r="997" spans="1:13" hidden="1" x14ac:dyDescent="0.3">
      <c r="A997" s="3022">
        <v>1410</v>
      </c>
      <c r="B997" s="3012" t="s">
        <v>2689</v>
      </c>
      <c r="C997" s="3012" t="str">
        <f t="shared" si="39"/>
        <v>1410 4-1400 PEDIATRICS</v>
      </c>
      <c r="D997" s="3022" t="s">
        <v>104</v>
      </c>
      <c r="E997" s="3030"/>
      <c r="F997" s="3031" t="s">
        <v>1681</v>
      </c>
      <c r="G997" s="3027" t="b">
        <f t="shared" si="40"/>
        <v>1</v>
      </c>
      <c r="H997" s="3027" t="s">
        <v>1681</v>
      </c>
      <c r="K997" s="3027" t="s">
        <v>1706</v>
      </c>
      <c r="M997" s="3119" t="s">
        <v>104</v>
      </c>
    </row>
    <row r="998" spans="1:13" hidden="1" x14ac:dyDescent="0.3">
      <c r="A998" s="3022">
        <v>1420</v>
      </c>
      <c r="B998" s="3012" t="s">
        <v>2691</v>
      </c>
      <c r="C998" s="3012" t="str">
        <f t="shared" si="39"/>
        <v>1420 4-2800 PEDS CARDIAC ICU</v>
      </c>
      <c r="D998" s="3022" t="s">
        <v>596</v>
      </c>
      <c r="E998" s="3030"/>
      <c r="F998" s="3031" t="s">
        <v>1682</v>
      </c>
      <c r="G998" s="3027" t="b">
        <f t="shared" si="40"/>
        <v>1</v>
      </c>
      <c r="H998" s="3027" t="s">
        <v>1682</v>
      </c>
      <c r="K998" s="3027" t="s">
        <v>1706</v>
      </c>
      <c r="M998" s="3119" t="s">
        <v>596</v>
      </c>
    </row>
    <row r="999" spans="1:13" hidden="1" x14ac:dyDescent="0.3">
      <c r="A999" s="3022">
        <v>1430</v>
      </c>
      <c r="B999" s="3012" t="s">
        <v>2692</v>
      </c>
      <c r="C999" s="3012" t="str">
        <f t="shared" si="39"/>
        <v>1430 4-1600 PEDIATRICS</v>
      </c>
      <c r="D999" s="3022" t="s">
        <v>105</v>
      </c>
      <c r="E999" s="3030"/>
      <c r="F999" s="3031" t="s">
        <v>1683</v>
      </c>
      <c r="G999" s="3027" t="b">
        <f t="shared" si="40"/>
        <v>1</v>
      </c>
      <c r="H999" s="3027" t="s">
        <v>1683</v>
      </c>
      <c r="K999" s="3027" t="s">
        <v>1706</v>
      </c>
      <c r="M999" s="3119" t="s">
        <v>105</v>
      </c>
    </row>
    <row r="1000" spans="1:13" hidden="1" x14ac:dyDescent="0.3">
      <c r="A1000" s="3022">
        <v>1440</v>
      </c>
      <c r="B1000" s="3012" t="s">
        <v>2693</v>
      </c>
      <c r="C1000" s="3012" t="str">
        <f t="shared" si="39"/>
        <v>1440 4-3600 PEDIATRICS</v>
      </c>
      <c r="D1000" s="3022" t="s">
        <v>106</v>
      </c>
      <c r="E1000" s="3030"/>
      <c r="F1000" s="3031" t="s">
        <v>1684</v>
      </c>
      <c r="G1000" s="3027" t="b">
        <f t="shared" si="40"/>
        <v>1</v>
      </c>
      <c r="H1000" s="3027" t="s">
        <v>1684</v>
      </c>
      <c r="K1000" s="3027" t="s">
        <v>1706</v>
      </c>
      <c r="M1000" s="3119" t="s">
        <v>106</v>
      </c>
    </row>
    <row r="1001" spans="1:13" hidden="1" x14ac:dyDescent="0.3">
      <c r="A1001" s="3022">
        <v>1450</v>
      </c>
      <c r="B1001" s="3012" t="s">
        <v>2694</v>
      </c>
      <c r="C1001" s="3012" t="str">
        <f t="shared" si="39"/>
        <v>1450 4-1800 PEDIATRICS ICU (PICU) (prev. 4-2800)</v>
      </c>
      <c r="D1001" s="3022" t="s">
        <v>597</v>
      </c>
      <c r="E1001" s="3030"/>
      <c r="F1001" s="3031" t="s">
        <v>1685</v>
      </c>
      <c r="G1001" s="3027" t="b">
        <f t="shared" si="40"/>
        <v>1</v>
      </c>
      <c r="H1001" s="3027" t="s">
        <v>1685</v>
      </c>
      <c r="K1001" s="3027" t="s">
        <v>1706</v>
      </c>
      <c r="M1001" s="3119" t="s">
        <v>597</v>
      </c>
    </row>
    <row r="1002" spans="1:13" hidden="1" x14ac:dyDescent="0.3">
      <c r="A1002" s="3022">
        <v>1460</v>
      </c>
      <c r="B1002" s="3012" t="s">
        <v>2695</v>
      </c>
      <c r="C1002" s="3012" t="str">
        <f t="shared" si="39"/>
        <v>1460 4-1200 PALLIATIVE CARE UNIT</v>
      </c>
      <c r="D1002" s="3022" t="s">
        <v>577</v>
      </c>
      <c r="E1002" s="3030"/>
      <c r="F1002" s="3031" t="s">
        <v>1686</v>
      </c>
      <c r="G1002" s="3027" t="b">
        <f t="shared" si="40"/>
        <v>1</v>
      </c>
      <c r="H1002" s="3027" t="s">
        <v>1686</v>
      </c>
      <c r="K1002" s="3027" t="s">
        <v>1706</v>
      </c>
      <c r="M1002" s="3119" t="s">
        <v>577</v>
      </c>
    </row>
    <row r="1003" spans="1:13" hidden="1" x14ac:dyDescent="0.3">
      <c r="A1003" s="3022">
        <v>1470</v>
      </c>
      <c r="B1003" s="3012" t="s">
        <v>2696</v>
      </c>
      <c r="C1003" s="3012" t="str">
        <f t="shared" si="39"/>
        <v>1470 4-3400 MED/SURG</v>
      </c>
      <c r="D1003" s="3022" t="s">
        <v>453</v>
      </c>
      <c r="E1003" s="3030"/>
      <c r="F1003" s="3031" t="s">
        <v>1687</v>
      </c>
      <c r="G1003" s="3027" t="b">
        <f t="shared" si="40"/>
        <v>1</v>
      </c>
      <c r="H1003" s="3027" t="s">
        <v>1687</v>
      </c>
      <c r="K1003" s="3027" t="s">
        <v>1706</v>
      </c>
      <c r="M1003" s="3119" t="s">
        <v>453</v>
      </c>
    </row>
    <row r="1004" spans="1:13" hidden="1" x14ac:dyDescent="0.3">
      <c r="A1004" s="3022">
        <v>1500</v>
      </c>
      <c r="B1004" s="3012" t="s">
        <v>2697</v>
      </c>
      <c r="C1004" s="3012" t="str">
        <f t="shared" si="39"/>
        <v>1500 5-1200 REHAB UNIT</v>
      </c>
      <c r="D1004" s="3022" t="s">
        <v>107</v>
      </c>
      <c r="E1004" s="3030"/>
      <c r="F1004" s="3031" t="s">
        <v>1710</v>
      </c>
      <c r="G1004" s="3027" t="b">
        <f t="shared" si="40"/>
        <v>1</v>
      </c>
      <c r="H1004" s="3027" t="s">
        <v>1710</v>
      </c>
      <c r="K1004" s="3027" t="s">
        <v>1706</v>
      </c>
      <c r="M1004" s="3119" t="s">
        <v>107</v>
      </c>
    </row>
    <row r="1005" spans="1:13" hidden="1" x14ac:dyDescent="0.3">
      <c r="A1005" s="3022">
        <v>1510</v>
      </c>
      <c r="B1005" s="3012" t="s">
        <v>2698</v>
      </c>
      <c r="C1005" s="3012" t="str">
        <f t="shared" si="39"/>
        <v>1510 5-1400 MED/SURG UNIT</v>
      </c>
      <c r="D1005" s="3022" t="s">
        <v>108</v>
      </c>
      <c r="E1005" s="3030"/>
      <c r="F1005" s="3031" t="s">
        <v>1688</v>
      </c>
      <c r="G1005" s="3027" t="b">
        <f t="shared" si="40"/>
        <v>1</v>
      </c>
      <c r="H1005" s="3027" t="s">
        <v>1688</v>
      </c>
      <c r="K1005" s="3027" t="s">
        <v>1706</v>
      </c>
      <c r="M1005" s="3119" t="s">
        <v>108</v>
      </c>
    </row>
    <row r="1006" spans="1:13" hidden="1" x14ac:dyDescent="0.3">
      <c r="A1006" s="3022">
        <v>1530</v>
      </c>
      <c r="B1006" s="3012" t="s">
        <v>2699</v>
      </c>
      <c r="C1006" s="3012" t="str">
        <f t="shared" si="39"/>
        <v>1530 5-1600 CEP</v>
      </c>
      <c r="D1006" s="3022" t="s">
        <v>109</v>
      </c>
      <c r="E1006" s="3030"/>
      <c r="F1006" s="3031" t="s">
        <v>1689</v>
      </c>
      <c r="G1006" s="3027" t="b">
        <f t="shared" si="40"/>
        <v>1</v>
      </c>
      <c r="H1006" s="3027" t="s">
        <v>1689</v>
      </c>
      <c r="K1006" s="3027" t="s">
        <v>1706</v>
      </c>
      <c r="M1006" s="3119" t="s">
        <v>109</v>
      </c>
    </row>
    <row r="1007" spans="1:13" hidden="1" x14ac:dyDescent="0.3">
      <c r="A1007" s="3022">
        <v>1540</v>
      </c>
      <c r="B1007" s="3012" t="s">
        <v>2700</v>
      </c>
      <c r="C1007" s="3012" t="str">
        <f t="shared" si="39"/>
        <v>1540 5-1600 MED/SURG</v>
      </c>
      <c r="D1007" s="3022" t="s">
        <v>110</v>
      </c>
      <c r="E1007" s="3030"/>
      <c r="F1007" s="3031" t="s">
        <v>1690</v>
      </c>
      <c r="G1007" s="3027" t="b">
        <f t="shared" si="40"/>
        <v>1</v>
      </c>
      <c r="H1007" s="3027" t="s">
        <v>1690</v>
      </c>
      <c r="K1007" s="3027" t="s">
        <v>1706</v>
      </c>
      <c r="M1007" s="3119" t="s">
        <v>110</v>
      </c>
    </row>
    <row r="1008" spans="1:13" hidden="1" x14ac:dyDescent="0.3">
      <c r="A1008" s="3022">
        <v>1550</v>
      </c>
      <c r="B1008" s="3012" t="s">
        <v>2701</v>
      </c>
      <c r="C1008" s="3012" t="str">
        <f t="shared" si="39"/>
        <v>1550 5-3400 MED/SURG UNIT</v>
      </c>
      <c r="D1008" s="3022" t="s">
        <v>111</v>
      </c>
      <c r="E1008" s="3030"/>
      <c r="F1008" s="3031" t="s">
        <v>1691</v>
      </c>
      <c r="G1008" s="3027" t="b">
        <f t="shared" si="40"/>
        <v>1</v>
      </c>
      <c r="H1008" s="3027" t="s">
        <v>1691</v>
      </c>
      <c r="K1008" s="3027" t="s">
        <v>1706</v>
      </c>
      <c r="M1008" s="3119" t="s">
        <v>111</v>
      </c>
    </row>
    <row r="1009" spans="1:13" hidden="1" x14ac:dyDescent="0.3">
      <c r="A1009" s="3022">
        <v>1560</v>
      </c>
      <c r="B1009" s="3012" t="s">
        <v>2702</v>
      </c>
      <c r="C1009" s="3012" t="str">
        <f t="shared" si="39"/>
        <v>1560 5-3600 MED/SURG</v>
      </c>
      <c r="D1009" s="3022" t="s">
        <v>112</v>
      </c>
      <c r="E1009" s="3030"/>
      <c r="F1009" s="3031" t="s">
        <v>1692</v>
      </c>
      <c r="G1009" s="3027" t="b">
        <f t="shared" si="40"/>
        <v>1</v>
      </c>
      <c r="H1009" s="3027" t="s">
        <v>1692</v>
      </c>
      <c r="K1009" s="3027" t="s">
        <v>1706</v>
      </c>
      <c r="M1009" s="3119" t="s">
        <v>112</v>
      </c>
    </row>
    <row r="1010" spans="1:13" hidden="1" x14ac:dyDescent="0.3">
      <c r="A1010" s="3022">
        <v>1600</v>
      </c>
      <c r="B1010" s="3012" t="s">
        <v>2703</v>
      </c>
      <c r="C1010" s="3012" t="str">
        <f t="shared" si="39"/>
        <v>1600 6-1600 MED/SURG</v>
      </c>
      <c r="D1010" s="3022" t="s">
        <v>113</v>
      </c>
      <c r="E1010" s="3030"/>
      <c r="F1010" s="3031" t="s">
        <v>1711</v>
      </c>
      <c r="G1010" s="3027" t="b">
        <f t="shared" si="40"/>
        <v>1</v>
      </c>
      <c r="H1010" s="3027" t="s">
        <v>1711</v>
      </c>
      <c r="K1010" s="3027" t="s">
        <v>1706</v>
      </c>
      <c r="M1010" s="3119" t="s">
        <v>113</v>
      </c>
    </row>
    <row r="1011" spans="1:13" hidden="1" x14ac:dyDescent="0.3">
      <c r="A1011" s="3022">
        <v>1610</v>
      </c>
      <c r="B1011" s="3012" t="s">
        <v>2704</v>
      </c>
      <c r="C1011" s="3012" t="str">
        <f t="shared" si="39"/>
        <v>1610 6-1400 MED/SURG</v>
      </c>
      <c r="D1011" s="3022" t="s">
        <v>114</v>
      </c>
      <c r="E1011" s="3030"/>
      <c r="F1011" s="3031" t="s">
        <v>1693</v>
      </c>
      <c r="G1011" s="3027" t="b">
        <f t="shared" si="40"/>
        <v>1</v>
      </c>
      <c r="H1011" s="3027" t="s">
        <v>1693</v>
      </c>
      <c r="K1011" s="3027" t="s">
        <v>1706</v>
      </c>
      <c r="M1011" s="3119" t="s">
        <v>114</v>
      </c>
    </row>
    <row r="1012" spans="1:13" hidden="1" x14ac:dyDescent="0.3">
      <c r="A1012" s="3022">
        <v>1620</v>
      </c>
      <c r="B1012" s="3012" t="s">
        <v>2705</v>
      </c>
      <c r="C1012" s="3012" t="str">
        <f t="shared" si="39"/>
        <v>1620 6-3400 MED/SURG</v>
      </c>
      <c r="D1012" s="3022" t="s">
        <v>115</v>
      </c>
      <c r="E1012" s="3030"/>
      <c r="F1012" s="3031" t="s">
        <v>1694</v>
      </c>
      <c r="G1012" s="3027" t="b">
        <f t="shared" si="40"/>
        <v>1</v>
      </c>
      <c r="H1012" s="3027" t="s">
        <v>1694</v>
      </c>
      <c r="K1012" s="3027" t="s">
        <v>1706</v>
      </c>
      <c r="M1012" s="3119" t="s">
        <v>115</v>
      </c>
    </row>
    <row r="1013" spans="1:13" hidden="1" x14ac:dyDescent="0.3">
      <c r="A1013" s="3022">
        <v>1630</v>
      </c>
      <c r="B1013" s="3012" t="s">
        <v>2706</v>
      </c>
      <c r="C1013" s="3012" t="str">
        <f t="shared" si="39"/>
        <v>1630 6-3600 MED/SURG</v>
      </c>
      <c r="D1013" s="3022" t="s">
        <v>116</v>
      </c>
      <c r="E1013" s="3030"/>
      <c r="F1013" s="3031" t="s">
        <v>1695</v>
      </c>
      <c r="G1013" s="3027" t="b">
        <f t="shared" si="40"/>
        <v>1</v>
      </c>
      <c r="H1013" s="3027" t="s">
        <v>1695</v>
      </c>
      <c r="K1013" s="3027" t="s">
        <v>1706</v>
      </c>
      <c r="M1013" s="3119" t="s">
        <v>116</v>
      </c>
    </row>
    <row r="1014" spans="1:13" hidden="1" x14ac:dyDescent="0.3">
      <c r="A1014" s="3022">
        <v>1640</v>
      </c>
      <c r="B1014" s="3012" t="s">
        <v>2707</v>
      </c>
      <c r="C1014" s="3012" t="str">
        <f t="shared" si="39"/>
        <v>1640 6-1200 MED/SURG</v>
      </c>
      <c r="D1014" s="3022" t="s">
        <v>117</v>
      </c>
      <c r="E1014" s="3030"/>
      <c r="F1014" s="3031" t="s">
        <v>1696</v>
      </c>
      <c r="G1014" s="3027" t="b">
        <f t="shared" si="40"/>
        <v>1</v>
      </c>
      <c r="H1014" s="3027" t="s">
        <v>1696</v>
      </c>
      <c r="K1014" s="3027" t="s">
        <v>1706</v>
      </c>
      <c r="M1014" s="3119" t="s">
        <v>117</v>
      </c>
    </row>
    <row r="1015" spans="1:13" hidden="1" x14ac:dyDescent="0.3">
      <c r="A1015" s="3022">
        <v>1700</v>
      </c>
      <c r="B1015" s="3012" t="s">
        <v>2708</v>
      </c>
      <c r="C1015" s="3012" t="str">
        <f t="shared" si="39"/>
        <v>1700 7-1200 MED/SURG</v>
      </c>
      <c r="D1015" s="3022" t="s">
        <v>118</v>
      </c>
      <c r="E1015" s="3030"/>
      <c r="F1015" s="3031" t="s">
        <v>1697</v>
      </c>
      <c r="G1015" s="3027" t="b">
        <f t="shared" si="40"/>
        <v>1</v>
      </c>
      <c r="H1015" s="3027" t="s">
        <v>1697</v>
      </c>
      <c r="K1015" s="3027" t="s">
        <v>1706</v>
      </c>
      <c r="M1015" s="3119" t="s">
        <v>118</v>
      </c>
    </row>
    <row r="1016" spans="1:13" hidden="1" x14ac:dyDescent="0.3">
      <c r="A1016" s="3022">
        <v>1710</v>
      </c>
      <c r="B1016" s="3012" t="s">
        <v>2709</v>
      </c>
      <c r="C1016" s="3012" t="str">
        <f t="shared" si="39"/>
        <v>1710 7-1400 MED/SURG</v>
      </c>
      <c r="D1016" s="3022" t="s">
        <v>119</v>
      </c>
      <c r="E1016" s="3030"/>
      <c r="F1016" s="3031" t="s">
        <v>1698</v>
      </c>
      <c r="G1016" s="3027" t="b">
        <f t="shared" si="40"/>
        <v>1</v>
      </c>
      <c r="H1016" s="3027" t="s">
        <v>1698</v>
      </c>
      <c r="K1016" s="3027" t="s">
        <v>1706</v>
      </c>
      <c r="M1016" s="3119" t="s">
        <v>119</v>
      </c>
    </row>
    <row r="1017" spans="1:13" hidden="1" x14ac:dyDescent="0.3">
      <c r="A1017" s="3022">
        <v>1720</v>
      </c>
      <c r="B1017" s="3012" t="s">
        <v>2710</v>
      </c>
      <c r="C1017" s="3012" t="str">
        <f t="shared" si="39"/>
        <v>1720 7-1600 MED/SURG</v>
      </c>
      <c r="D1017" s="3022" t="s">
        <v>410</v>
      </c>
      <c r="E1017" s="3030"/>
      <c r="F1017" s="3031" t="s">
        <v>1699</v>
      </c>
      <c r="G1017" s="3027" t="b">
        <f t="shared" si="40"/>
        <v>1</v>
      </c>
      <c r="H1017" s="3027" t="s">
        <v>1699</v>
      </c>
      <c r="K1017" s="3027" t="s">
        <v>1706</v>
      </c>
      <c r="M1017" s="3119" t="s">
        <v>410</v>
      </c>
    </row>
    <row r="1018" spans="1:13" hidden="1" x14ac:dyDescent="0.3">
      <c r="A1018" s="3022">
        <v>1730</v>
      </c>
      <c r="B1018" s="3012" t="s">
        <v>2711</v>
      </c>
      <c r="C1018" s="3012" t="str">
        <f t="shared" si="39"/>
        <v>1730 7-3400 MED/SURG</v>
      </c>
      <c r="D1018" s="3022" t="s">
        <v>120</v>
      </c>
      <c r="E1018" s="3030"/>
      <c r="F1018" s="3031" t="s">
        <v>1700</v>
      </c>
      <c r="G1018" s="3027" t="b">
        <f t="shared" si="40"/>
        <v>1</v>
      </c>
      <c r="H1018" s="3027" t="s">
        <v>1700</v>
      </c>
      <c r="K1018" s="3027" t="s">
        <v>1706</v>
      </c>
      <c r="M1018" s="3119" t="s">
        <v>120</v>
      </c>
    </row>
    <row r="1019" spans="1:13" hidden="1" x14ac:dyDescent="0.3">
      <c r="A1019" s="3022">
        <v>1740</v>
      </c>
      <c r="B1019" s="3012" t="s">
        <v>2712</v>
      </c>
      <c r="C1019" s="3012" t="str">
        <f t="shared" si="39"/>
        <v>1740 7-3600 MED/SURG</v>
      </c>
      <c r="D1019" s="3022" t="s">
        <v>121</v>
      </c>
      <c r="E1019" s="3030"/>
      <c r="F1019" s="3031" t="s">
        <v>1701</v>
      </c>
      <c r="G1019" s="3027" t="b">
        <f t="shared" si="40"/>
        <v>1</v>
      </c>
      <c r="H1019" s="3027" t="s">
        <v>1701</v>
      </c>
      <c r="K1019" s="3027" t="s">
        <v>1706</v>
      </c>
      <c r="M1019" s="3119" t="s">
        <v>121</v>
      </c>
    </row>
    <row r="1020" spans="1:13" hidden="1" x14ac:dyDescent="0.3">
      <c r="A1020" s="3022">
        <v>1820</v>
      </c>
      <c r="B1020" s="3012" t="s">
        <v>2714</v>
      </c>
      <c r="C1020" s="3012" t="str">
        <f t="shared" si="39"/>
        <v>1820 8-3400 MED/SURG</v>
      </c>
      <c r="D1020" s="3022" t="s">
        <v>2302</v>
      </c>
      <c r="E1020" s="3030"/>
      <c r="F1020" s="3031" t="s">
        <v>1712</v>
      </c>
      <c r="G1020" s="3027" t="b">
        <f t="shared" si="40"/>
        <v>1</v>
      </c>
      <c r="H1020" s="3027" t="s">
        <v>1712</v>
      </c>
      <c r="K1020" s="3027" t="s">
        <v>1706</v>
      </c>
      <c r="M1020" s="3119" t="s">
        <v>2302</v>
      </c>
    </row>
    <row r="1021" spans="1:13" hidden="1" x14ac:dyDescent="0.3">
      <c r="A1021" s="3022">
        <v>1830</v>
      </c>
      <c r="B1021" s="3012" t="s">
        <v>2716</v>
      </c>
      <c r="C1021" s="3012" t="str">
        <f t="shared" si="39"/>
        <v>1830 NS 8-1400 SWING UNIT</v>
      </c>
      <c r="D1021" s="3022" t="s">
        <v>380</v>
      </c>
      <c r="E1021" s="3030"/>
      <c r="F1021" s="3031" t="s">
        <v>1702</v>
      </c>
      <c r="G1021" s="3027" t="b">
        <f t="shared" si="40"/>
        <v>1</v>
      </c>
      <c r="H1021" s="3027" t="s">
        <v>1702</v>
      </c>
      <c r="K1021" s="3027" t="s">
        <v>1706</v>
      </c>
      <c r="M1021" s="3119" t="s">
        <v>380</v>
      </c>
    </row>
    <row r="1022" spans="1:13" hidden="1" x14ac:dyDescent="0.3">
      <c r="A1022" s="3022">
        <v>1840</v>
      </c>
      <c r="B1022" s="3012" t="s">
        <v>2717</v>
      </c>
      <c r="C1022" s="3012" t="str">
        <f t="shared" si="39"/>
        <v>1840 3-2800 BURN TRAUMA STEPDOWN</v>
      </c>
      <c r="D1022" s="3022" t="s">
        <v>598</v>
      </c>
      <c r="E1022" s="3030"/>
      <c r="F1022" s="3031" t="s">
        <v>1806</v>
      </c>
      <c r="G1022" s="3027" t="b">
        <f t="shared" si="40"/>
        <v>1</v>
      </c>
      <c r="H1022" s="3027" t="s">
        <v>1806</v>
      </c>
      <c r="K1022" s="3027" t="s">
        <v>1706</v>
      </c>
      <c r="M1022" s="3119" t="s">
        <v>598</v>
      </c>
    </row>
    <row r="1023" spans="1:13" hidden="1" x14ac:dyDescent="0.3">
      <c r="A1023" s="3022">
        <v>1850</v>
      </c>
      <c r="B1023" s="3012" t="s">
        <v>2718</v>
      </c>
      <c r="C1023" s="3012" t="str">
        <f t="shared" si="39"/>
        <v>1850 3-1800 AICU (ADULT ICU)</v>
      </c>
      <c r="D1023" s="3022" t="s">
        <v>609</v>
      </c>
      <c r="E1023" s="3030"/>
      <c r="F1023" s="3031" t="s">
        <v>1807</v>
      </c>
      <c r="G1023" s="3027" t="b">
        <f t="shared" si="40"/>
        <v>1</v>
      </c>
      <c r="H1023" s="3027" t="s">
        <v>1807</v>
      </c>
      <c r="K1023" s="3027" t="s">
        <v>1706</v>
      </c>
      <c r="M1023" s="3119" t="s">
        <v>609</v>
      </c>
    </row>
    <row r="1024" spans="1:13" hidden="1" x14ac:dyDescent="0.3">
      <c r="A1024" s="3022">
        <v>1860</v>
      </c>
      <c r="B1024" s="3012" t="e">
        <v>#N/A</v>
      </c>
      <c r="C1024" s="3012" t="e">
        <f t="shared" si="39"/>
        <v>#N/A</v>
      </c>
      <c r="D1024" s="3022" t="s">
        <v>4106</v>
      </c>
      <c r="E1024" s="3030"/>
      <c r="F1024" s="3031" t="s">
        <v>4107</v>
      </c>
      <c r="G1024" s="3027" t="e">
        <f t="shared" si="40"/>
        <v>#N/A</v>
      </c>
      <c r="H1024" s="3027" t="e">
        <v>#N/A</v>
      </c>
      <c r="K1024" s="3027" t="e">
        <v>#N/A</v>
      </c>
      <c r="M1024" s="3119" t="s">
        <v>572</v>
      </c>
    </row>
    <row r="1025" spans="1:13" hidden="1" x14ac:dyDescent="0.3">
      <c r="A1025" s="3022">
        <v>1880</v>
      </c>
      <c r="B1025" s="3012" t="s">
        <v>2720</v>
      </c>
      <c r="C1025" s="3012" t="str">
        <f t="shared" si="39"/>
        <v>1880 8-3600 SURGICAL ICU</v>
      </c>
      <c r="D1025" s="3022" t="s">
        <v>404</v>
      </c>
      <c r="E1025" s="3030"/>
      <c r="F1025" s="3031" t="s">
        <v>1705</v>
      </c>
      <c r="G1025" s="3027" t="b">
        <f t="shared" si="40"/>
        <v>1</v>
      </c>
      <c r="H1025" s="3027" t="s">
        <v>1705</v>
      </c>
      <c r="K1025" s="3027" t="s">
        <v>1706</v>
      </c>
      <c r="M1025" s="3119" t="s">
        <v>404</v>
      </c>
    </row>
    <row r="1026" spans="1:13" hidden="1" x14ac:dyDescent="0.3">
      <c r="A1026" s="3022">
        <v>1900</v>
      </c>
      <c r="B1026" s="3012" t="e">
        <v>#N/A</v>
      </c>
      <c r="C1026" s="3012" t="e">
        <f t="shared" si="39"/>
        <v>#N/A</v>
      </c>
      <c r="D1026" s="3022" t="s">
        <v>122</v>
      </c>
      <c r="E1026" s="3030"/>
      <c r="F1026" s="3031" t="s">
        <v>1713</v>
      </c>
      <c r="G1026" s="3027" t="e">
        <f t="shared" si="40"/>
        <v>#N/A</v>
      </c>
      <c r="H1026" s="3027" t="e">
        <v>#N/A</v>
      </c>
      <c r="K1026" s="3027" t="e">
        <v>#N/A</v>
      </c>
      <c r="M1026" s="3119" t="s">
        <v>122</v>
      </c>
    </row>
    <row r="1027" spans="1:13" hidden="1" x14ac:dyDescent="0.3">
      <c r="A1027" s="3032">
        <v>260</v>
      </c>
      <c r="B1027" s="3012" t="e">
        <v>#N/A</v>
      </c>
      <c r="C1027" s="3012" t="e">
        <f t="shared" si="39"/>
        <v>#N/A</v>
      </c>
      <c r="D1027" s="3032" t="s">
        <v>988</v>
      </c>
      <c r="E1027" s="3030"/>
      <c r="F1027" s="3016" t="s">
        <v>2609</v>
      </c>
      <c r="G1027" s="3027" t="e">
        <f t="shared" si="40"/>
        <v>#N/A</v>
      </c>
      <c r="H1027" s="3027" t="e">
        <v>#N/A</v>
      </c>
      <c r="K1027" s="3027" t="e">
        <v>#N/A</v>
      </c>
      <c r="M1027" s="3120" t="s">
        <v>988</v>
      </c>
    </row>
    <row r="1028" spans="1:13" hidden="1" x14ac:dyDescent="0.3">
      <c r="A1028" s="3022">
        <v>1000</v>
      </c>
      <c r="B1028" s="3012" t="e">
        <v>#N/A</v>
      </c>
      <c r="C1028" s="3012" t="e">
        <f t="shared" si="39"/>
        <v>#N/A</v>
      </c>
      <c r="D1028" s="3022" t="s">
        <v>566</v>
      </c>
      <c r="E1028" s="3030"/>
      <c r="F1028" s="3031" t="s">
        <v>1213</v>
      </c>
      <c r="G1028" s="3027" t="e">
        <f t="shared" si="40"/>
        <v>#N/A</v>
      </c>
      <c r="H1028" s="3027" t="e">
        <v>#N/A</v>
      </c>
      <c r="K1028" s="3027" t="e">
        <v>#N/A</v>
      </c>
      <c r="M1028" s="3119" t="s">
        <v>566</v>
      </c>
    </row>
    <row r="1029" spans="1:13" hidden="1" x14ac:dyDescent="0.3">
      <c r="A1029" s="3022">
        <v>1100</v>
      </c>
      <c r="B1029" s="3012" t="s">
        <v>2682</v>
      </c>
      <c r="C1029" s="3012" t="str">
        <f t="shared" si="39"/>
        <v>1100 NS 1-9200 BEHAVIORAL MED SURG UNIT</v>
      </c>
      <c r="D1029" s="3022" t="s">
        <v>606</v>
      </c>
      <c r="E1029" s="3030"/>
      <c r="F1029" s="3031" t="s">
        <v>1679</v>
      </c>
      <c r="G1029" s="3027" t="b">
        <f t="shared" si="40"/>
        <v>1</v>
      </c>
      <c r="H1029" s="3027" t="s">
        <v>1679</v>
      </c>
      <c r="K1029" s="3027" t="s">
        <v>1706</v>
      </c>
      <c r="M1029" s="3119" t="s">
        <v>606</v>
      </c>
    </row>
    <row r="1030" spans="1:13" hidden="1" x14ac:dyDescent="0.3">
      <c r="A1030" s="3022">
        <v>1300</v>
      </c>
      <c r="B1030" s="3012" t="s">
        <v>2683</v>
      </c>
      <c r="C1030" s="3012" t="str">
        <f t="shared" si="39"/>
        <v>1300 BIRTH CENTER 3-1600 3-3600</v>
      </c>
      <c r="D1030" s="3022" t="s">
        <v>102</v>
      </c>
      <c r="E1030" s="3030"/>
      <c r="F1030" s="3031" t="s">
        <v>1707</v>
      </c>
      <c r="G1030" s="3027" t="b">
        <f t="shared" si="40"/>
        <v>1</v>
      </c>
      <c r="H1030" s="3027" t="s">
        <v>1707</v>
      </c>
      <c r="K1030" s="3027" t="s">
        <v>1706</v>
      </c>
      <c r="M1030" s="3119" t="s">
        <v>102</v>
      </c>
    </row>
    <row r="1031" spans="1:13" hidden="1" x14ac:dyDescent="0.3">
      <c r="A1031" s="3022">
        <v>1310</v>
      </c>
      <c r="B1031" s="3012" t="s">
        <v>2684</v>
      </c>
      <c r="C1031" s="3012" t="str">
        <f t="shared" si="39"/>
        <v>1310 HIGH RISK OB/DELIVERY</v>
      </c>
      <c r="D1031" s="3022" t="s">
        <v>175</v>
      </c>
      <c r="E1031" s="3030"/>
      <c r="F1031" s="3031" t="s">
        <v>1708</v>
      </c>
      <c r="G1031" s="3027" t="b">
        <f t="shared" si="40"/>
        <v>1</v>
      </c>
      <c r="H1031" s="3027" t="s">
        <v>1708</v>
      </c>
      <c r="K1031" s="3027" t="s">
        <v>1706</v>
      </c>
      <c r="M1031" s="3119" t="s">
        <v>175</v>
      </c>
    </row>
    <row r="1032" spans="1:13" hidden="1" x14ac:dyDescent="0.3">
      <c r="A1032" s="3022">
        <v>1320</v>
      </c>
      <c r="B1032" s="3012" t="s">
        <v>2685</v>
      </c>
      <c r="C1032" s="3012" t="str">
        <f t="shared" si="39"/>
        <v>1320 OB/GYN</v>
      </c>
      <c r="D1032" s="3022" t="s">
        <v>103</v>
      </c>
      <c r="E1032" s="3030"/>
      <c r="F1032" s="3031" t="s">
        <v>1709</v>
      </c>
      <c r="G1032" s="3027" t="b">
        <f t="shared" si="40"/>
        <v>1</v>
      </c>
      <c r="H1032" s="3027" t="s">
        <v>1709</v>
      </c>
      <c r="K1032" s="3027" t="s">
        <v>1706</v>
      </c>
      <c r="M1032" s="3119" t="s">
        <v>103</v>
      </c>
    </row>
    <row r="1033" spans="1:13" hidden="1" x14ac:dyDescent="0.3">
      <c r="A1033" s="3022">
        <v>1350</v>
      </c>
      <c r="B1033" s="3012" t="e">
        <v>#N/A</v>
      </c>
      <c r="C1033" s="3012" t="e">
        <f t="shared" si="39"/>
        <v>#N/A</v>
      </c>
      <c r="D1033" s="3022" t="s">
        <v>195</v>
      </c>
      <c r="E1033" s="3030"/>
      <c r="F1033" s="3031" t="s">
        <v>1680</v>
      </c>
      <c r="G1033" s="3027" t="e">
        <f t="shared" si="40"/>
        <v>#N/A</v>
      </c>
      <c r="H1033" s="3027" t="e">
        <v>#N/A</v>
      </c>
      <c r="K1033" s="3027" t="e">
        <v>#N/A</v>
      </c>
      <c r="M1033" s="3119" t="s">
        <v>195</v>
      </c>
    </row>
    <row r="1034" spans="1:13" hidden="1" x14ac:dyDescent="0.3">
      <c r="A1034" s="3022">
        <v>1351</v>
      </c>
      <c r="B1034" s="3012" t="s">
        <v>2687</v>
      </c>
      <c r="C1034" s="3012" t="str">
        <f t="shared" si="39"/>
        <v>1351 NS CH 3 NICU</v>
      </c>
      <c r="D1034" s="3022" t="s">
        <v>1929</v>
      </c>
      <c r="E1034" s="3030"/>
      <c r="F1034" s="3031" t="s">
        <v>3360</v>
      </c>
      <c r="G1034" s="3027" t="b">
        <f t="shared" si="40"/>
        <v>1</v>
      </c>
      <c r="H1034" s="3027" t="s">
        <v>3360</v>
      </c>
      <c r="K1034" s="3027" t="s">
        <v>1706</v>
      </c>
      <c r="M1034" s="3119" t="s">
        <v>1929</v>
      </c>
    </row>
    <row r="1035" spans="1:13" hidden="1" x14ac:dyDescent="0.3">
      <c r="A1035" s="3022">
        <v>1410</v>
      </c>
      <c r="B1035" s="3012" t="s">
        <v>2689</v>
      </c>
      <c r="C1035" s="3012" t="str">
        <f t="shared" ref="C1035:C1098" si="41">CONCATENATE(A1035," ",B1035)</f>
        <v>1410 4-1400 PEDIATRICS</v>
      </c>
      <c r="D1035" s="3022" t="s">
        <v>104</v>
      </c>
      <c r="E1035" s="3030"/>
      <c r="F1035" s="3031" t="s">
        <v>1681</v>
      </c>
      <c r="G1035" s="3027" t="b">
        <f t="shared" ref="G1035:G1098" si="42">C1035=H1035</f>
        <v>1</v>
      </c>
      <c r="H1035" s="3027" t="s">
        <v>1681</v>
      </c>
      <c r="K1035" s="3027" t="s">
        <v>1706</v>
      </c>
      <c r="M1035" s="3119" t="s">
        <v>104</v>
      </c>
    </row>
    <row r="1036" spans="1:13" hidden="1" x14ac:dyDescent="0.3">
      <c r="A1036" s="3022">
        <v>1420</v>
      </c>
      <c r="B1036" s="3012" t="s">
        <v>2691</v>
      </c>
      <c r="C1036" s="3012" t="str">
        <f t="shared" si="41"/>
        <v>1420 4-2800 PEDS CARDIAC ICU</v>
      </c>
      <c r="D1036" s="3022" t="s">
        <v>596</v>
      </c>
      <c r="E1036" s="3030"/>
      <c r="F1036" s="3031" t="s">
        <v>1682</v>
      </c>
      <c r="G1036" s="3027" t="b">
        <f t="shared" si="42"/>
        <v>1</v>
      </c>
      <c r="H1036" s="3027" t="s">
        <v>1682</v>
      </c>
      <c r="K1036" s="3027" t="s">
        <v>1706</v>
      </c>
      <c r="M1036" s="3119" t="s">
        <v>596</v>
      </c>
    </row>
    <row r="1037" spans="1:13" hidden="1" x14ac:dyDescent="0.3">
      <c r="A1037" s="3022">
        <v>1430</v>
      </c>
      <c r="B1037" s="3012" t="s">
        <v>2692</v>
      </c>
      <c r="C1037" s="3012" t="str">
        <f t="shared" si="41"/>
        <v>1430 4-1600 PEDIATRICS</v>
      </c>
      <c r="D1037" s="3022" t="s">
        <v>105</v>
      </c>
      <c r="E1037" s="3030"/>
      <c r="F1037" s="3031" t="s">
        <v>1683</v>
      </c>
      <c r="G1037" s="3027" t="b">
        <f t="shared" si="42"/>
        <v>1</v>
      </c>
      <c r="H1037" s="3027" t="s">
        <v>1683</v>
      </c>
      <c r="K1037" s="3027" t="s">
        <v>1706</v>
      </c>
      <c r="M1037" s="3119" t="s">
        <v>105</v>
      </c>
    </row>
    <row r="1038" spans="1:13" hidden="1" x14ac:dyDescent="0.3">
      <c r="A1038" s="3022">
        <v>1440</v>
      </c>
      <c r="B1038" s="3012" t="s">
        <v>2693</v>
      </c>
      <c r="C1038" s="3012" t="str">
        <f t="shared" si="41"/>
        <v>1440 4-3600 PEDIATRICS</v>
      </c>
      <c r="D1038" s="3022" t="s">
        <v>106</v>
      </c>
      <c r="E1038" s="3030"/>
      <c r="F1038" s="3031" t="s">
        <v>1684</v>
      </c>
      <c r="G1038" s="3027" t="b">
        <f t="shared" si="42"/>
        <v>1</v>
      </c>
      <c r="H1038" s="3027" t="s">
        <v>1684</v>
      </c>
      <c r="K1038" s="3027" t="s">
        <v>1706</v>
      </c>
      <c r="M1038" s="3119" t="s">
        <v>106</v>
      </c>
    </row>
    <row r="1039" spans="1:13" hidden="1" x14ac:dyDescent="0.3">
      <c r="A1039" s="3022">
        <v>1450</v>
      </c>
      <c r="B1039" s="3012" t="s">
        <v>2694</v>
      </c>
      <c r="C1039" s="3012" t="str">
        <f t="shared" si="41"/>
        <v>1450 4-1800 PEDIATRICS ICU (PICU) (prev. 4-2800)</v>
      </c>
      <c r="D1039" s="3022" t="s">
        <v>597</v>
      </c>
      <c r="E1039" s="3030"/>
      <c r="F1039" s="3031" t="s">
        <v>1685</v>
      </c>
      <c r="G1039" s="3027" t="b">
        <f t="shared" si="42"/>
        <v>1</v>
      </c>
      <c r="H1039" s="3027" t="s">
        <v>1685</v>
      </c>
      <c r="K1039" s="3027" t="s">
        <v>1706</v>
      </c>
      <c r="M1039" s="3119" t="s">
        <v>597</v>
      </c>
    </row>
    <row r="1040" spans="1:13" hidden="1" x14ac:dyDescent="0.3">
      <c r="A1040" s="3022">
        <v>1460</v>
      </c>
      <c r="B1040" s="3012" t="s">
        <v>2695</v>
      </c>
      <c r="C1040" s="3012" t="str">
        <f t="shared" si="41"/>
        <v>1460 4-1200 PALLIATIVE CARE UNIT</v>
      </c>
      <c r="D1040" s="3022" t="s">
        <v>577</v>
      </c>
      <c r="E1040" s="3030"/>
      <c r="F1040" s="3031" t="s">
        <v>1686</v>
      </c>
      <c r="G1040" s="3027" t="b">
        <f t="shared" si="42"/>
        <v>1</v>
      </c>
      <c r="H1040" s="3027" t="s">
        <v>1686</v>
      </c>
      <c r="K1040" s="3027" t="s">
        <v>1706</v>
      </c>
      <c r="M1040" s="3119" t="s">
        <v>577</v>
      </c>
    </row>
    <row r="1041" spans="1:13" hidden="1" x14ac:dyDescent="0.3">
      <c r="A1041" s="3022">
        <v>1470</v>
      </c>
      <c r="B1041" s="3012" t="s">
        <v>2696</v>
      </c>
      <c r="C1041" s="3012" t="str">
        <f t="shared" si="41"/>
        <v>1470 4-3400 MED/SURG</v>
      </c>
      <c r="D1041" s="3022" t="s">
        <v>453</v>
      </c>
      <c r="E1041" s="3030"/>
      <c r="F1041" s="3031" t="s">
        <v>1687</v>
      </c>
      <c r="G1041" s="3027" t="b">
        <f t="shared" si="42"/>
        <v>1</v>
      </c>
      <c r="H1041" s="3027" t="s">
        <v>1687</v>
      </c>
      <c r="K1041" s="3027" t="s">
        <v>1706</v>
      </c>
      <c r="M1041" s="3119" t="s">
        <v>453</v>
      </c>
    </row>
    <row r="1042" spans="1:13" hidden="1" x14ac:dyDescent="0.3">
      <c r="A1042" s="3022">
        <v>1500</v>
      </c>
      <c r="B1042" s="3012" t="s">
        <v>2697</v>
      </c>
      <c r="C1042" s="3012" t="str">
        <f t="shared" si="41"/>
        <v>1500 5-1200 REHAB UNIT</v>
      </c>
      <c r="D1042" s="3022" t="s">
        <v>107</v>
      </c>
      <c r="E1042" s="3030"/>
      <c r="F1042" s="3031" t="s">
        <v>1710</v>
      </c>
      <c r="G1042" s="3027" t="b">
        <f t="shared" si="42"/>
        <v>1</v>
      </c>
      <c r="H1042" s="3027" t="s">
        <v>1710</v>
      </c>
      <c r="K1042" s="3027" t="s">
        <v>1706</v>
      </c>
      <c r="M1042" s="3119" t="s">
        <v>107</v>
      </c>
    </row>
    <row r="1043" spans="1:13" hidden="1" x14ac:dyDescent="0.3">
      <c r="A1043" s="3022">
        <v>1510</v>
      </c>
      <c r="B1043" s="3012" t="s">
        <v>2698</v>
      </c>
      <c r="C1043" s="3012" t="str">
        <f t="shared" si="41"/>
        <v>1510 5-1400 MED/SURG UNIT</v>
      </c>
      <c r="D1043" s="3022" t="s">
        <v>108</v>
      </c>
      <c r="E1043" s="3030"/>
      <c r="F1043" s="3031" t="s">
        <v>1688</v>
      </c>
      <c r="G1043" s="3027" t="b">
        <f t="shared" si="42"/>
        <v>1</v>
      </c>
      <c r="H1043" s="3027" t="s">
        <v>1688</v>
      </c>
      <c r="K1043" s="3027" t="s">
        <v>1706</v>
      </c>
      <c r="M1043" s="3119" t="s">
        <v>108</v>
      </c>
    </row>
    <row r="1044" spans="1:13" hidden="1" x14ac:dyDescent="0.3">
      <c r="A1044" s="3022">
        <v>1530</v>
      </c>
      <c r="B1044" s="3012" t="s">
        <v>2699</v>
      </c>
      <c r="C1044" s="3012" t="str">
        <f t="shared" si="41"/>
        <v>1530 5-1600 CEP</v>
      </c>
      <c r="D1044" s="3022" t="s">
        <v>109</v>
      </c>
      <c r="E1044" s="3030"/>
      <c r="F1044" s="3031" t="s">
        <v>1689</v>
      </c>
      <c r="G1044" s="3027" t="b">
        <f t="shared" si="42"/>
        <v>1</v>
      </c>
      <c r="H1044" s="3027" t="s">
        <v>1689</v>
      </c>
      <c r="K1044" s="3027" t="s">
        <v>1706</v>
      </c>
      <c r="M1044" s="3119" t="s">
        <v>109</v>
      </c>
    </row>
    <row r="1045" spans="1:13" hidden="1" x14ac:dyDescent="0.3">
      <c r="A1045" s="3022">
        <v>1540</v>
      </c>
      <c r="B1045" s="3012" t="s">
        <v>2700</v>
      </c>
      <c r="C1045" s="3012" t="str">
        <f t="shared" si="41"/>
        <v>1540 5-1600 MED/SURG</v>
      </c>
      <c r="D1045" s="3022" t="s">
        <v>110</v>
      </c>
      <c r="E1045" s="3030"/>
      <c r="F1045" s="3031" t="s">
        <v>1690</v>
      </c>
      <c r="G1045" s="3027" t="b">
        <f t="shared" si="42"/>
        <v>1</v>
      </c>
      <c r="H1045" s="3027" t="s">
        <v>1690</v>
      </c>
      <c r="K1045" s="3027" t="s">
        <v>1706</v>
      </c>
      <c r="M1045" s="3119" t="s">
        <v>110</v>
      </c>
    </row>
    <row r="1046" spans="1:13" hidden="1" x14ac:dyDescent="0.3">
      <c r="A1046" s="3022">
        <v>1550</v>
      </c>
      <c r="B1046" s="3012" t="s">
        <v>2701</v>
      </c>
      <c r="C1046" s="3012" t="str">
        <f t="shared" si="41"/>
        <v>1550 5-3400 MED/SURG UNIT</v>
      </c>
      <c r="D1046" s="3022" t="s">
        <v>111</v>
      </c>
      <c r="E1046" s="3030"/>
      <c r="F1046" s="3031" t="s">
        <v>1691</v>
      </c>
      <c r="G1046" s="3027" t="b">
        <f t="shared" si="42"/>
        <v>1</v>
      </c>
      <c r="H1046" s="3027" t="s">
        <v>1691</v>
      </c>
      <c r="K1046" s="3027" t="s">
        <v>1706</v>
      </c>
      <c r="M1046" s="3119" t="s">
        <v>111</v>
      </c>
    </row>
    <row r="1047" spans="1:13" hidden="1" x14ac:dyDescent="0.3">
      <c r="A1047" s="3022">
        <v>1560</v>
      </c>
      <c r="B1047" s="3012" t="s">
        <v>2702</v>
      </c>
      <c r="C1047" s="3012" t="str">
        <f t="shared" si="41"/>
        <v>1560 5-3600 MED/SURG</v>
      </c>
      <c r="D1047" s="3022" t="s">
        <v>112</v>
      </c>
      <c r="E1047" s="3030"/>
      <c r="F1047" s="3031" t="s">
        <v>1692</v>
      </c>
      <c r="G1047" s="3027" t="b">
        <f t="shared" si="42"/>
        <v>1</v>
      </c>
      <c r="H1047" s="3027" t="s">
        <v>1692</v>
      </c>
      <c r="K1047" s="3027" t="s">
        <v>1706</v>
      </c>
      <c r="M1047" s="3119" t="s">
        <v>112</v>
      </c>
    </row>
    <row r="1048" spans="1:13" hidden="1" x14ac:dyDescent="0.3">
      <c r="A1048" s="3022">
        <v>1600</v>
      </c>
      <c r="B1048" s="3012" t="s">
        <v>2703</v>
      </c>
      <c r="C1048" s="3012" t="str">
        <f t="shared" si="41"/>
        <v>1600 6-1600 MED/SURG</v>
      </c>
      <c r="D1048" s="3022" t="s">
        <v>113</v>
      </c>
      <c r="E1048" s="3030"/>
      <c r="F1048" s="3031" t="s">
        <v>1711</v>
      </c>
      <c r="G1048" s="3027" t="b">
        <f t="shared" si="42"/>
        <v>1</v>
      </c>
      <c r="H1048" s="3027" t="s">
        <v>1711</v>
      </c>
      <c r="K1048" s="3027" t="s">
        <v>1706</v>
      </c>
      <c r="M1048" s="3119" t="s">
        <v>113</v>
      </c>
    </row>
    <row r="1049" spans="1:13" hidden="1" x14ac:dyDescent="0.3">
      <c r="A1049" s="3022">
        <v>1610</v>
      </c>
      <c r="B1049" s="3012" t="s">
        <v>2704</v>
      </c>
      <c r="C1049" s="3012" t="str">
        <f t="shared" si="41"/>
        <v>1610 6-1400 MED/SURG</v>
      </c>
      <c r="D1049" s="3022" t="s">
        <v>114</v>
      </c>
      <c r="E1049" s="3030"/>
      <c r="F1049" s="3031" t="s">
        <v>1693</v>
      </c>
      <c r="G1049" s="3027" t="b">
        <f t="shared" si="42"/>
        <v>1</v>
      </c>
      <c r="H1049" s="3027" t="s">
        <v>1693</v>
      </c>
      <c r="K1049" s="3027" t="s">
        <v>1706</v>
      </c>
      <c r="M1049" s="3119" t="s">
        <v>114</v>
      </c>
    </row>
    <row r="1050" spans="1:13" hidden="1" x14ac:dyDescent="0.3">
      <c r="A1050" s="3022">
        <v>1620</v>
      </c>
      <c r="B1050" s="3012" t="s">
        <v>2705</v>
      </c>
      <c r="C1050" s="3012" t="str">
        <f t="shared" si="41"/>
        <v>1620 6-3400 MED/SURG</v>
      </c>
      <c r="D1050" s="3022" t="s">
        <v>115</v>
      </c>
      <c r="E1050" s="3030"/>
      <c r="F1050" s="3031" t="s">
        <v>1694</v>
      </c>
      <c r="G1050" s="3027" t="b">
        <f t="shared" si="42"/>
        <v>1</v>
      </c>
      <c r="H1050" s="3027" t="s">
        <v>1694</v>
      </c>
      <c r="K1050" s="3027" t="s">
        <v>1706</v>
      </c>
      <c r="M1050" s="3119" t="s">
        <v>115</v>
      </c>
    </row>
    <row r="1051" spans="1:13" hidden="1" x14ac:dyDescent="0.3">
      <c r="A1051" s="3022">
        <v>1630</v>
      </c>
      <c r="B1051" s="3012" t="s">
        <v>2706</v>
      </c>
      <c r="C1051" s="3012" t="str">
        <f t="shared" si="41"/>
        <v>1630 6-3600 MED/SURG</v>
      </c>
      <c r="D1051" s="3022" t="s">
        <v>116</v>
      </c>
      <c r="E1051" s="3030"/>
      <c r="F1051" s="3031" t="s">
        <v>1695</v>
      </c>
      <c r="G1051" s="3027" t="b">
        <f t="shared" si="42"/>
        <v>1</v>
      </c>
      <c r="H1051" s="3027" t="s">
        <v>1695</v>
      </c>
      <c r="K1051" s="3027" t="s">
        <v>1706</v>
      </c>
      <c r="M1051" s="3119" t="s">
        <v>116</v>
      </c>
    </row>
    <row r="1052" spans="1:13" hidden="1" x14ac:dyDescent="0.3">
      <c r="A1052" s="3022">
        <v>1640</v>
      </c>
      <c r="B1052" s="3012" t="s">
        <v>2707</v>
      </c>
      <c r="C1052" s="3012" t="str">
        <f t="shared" si="41"/>
        <v>1640 6-1200 MED/SURG</v>
      </c>
      <c r="D1052" s="3022" t="s">
        <v>117</v>
      </c>
      <c r="E1052" s="3030"/>
      <c r="F1052" s="3031" t="s">
        <v>1696</v>
      </c>
      <c r="G1052" s="3027" t="b">
        <f t="shared" si="42"/>
        <v>1</v>
      </c>
      <c r="H1052" s="3027" t="s">
        <v>1696</v>
      </c>
      <c r="K1052" s="3027" t="s">
        <v>1706</v>
      </c>
      <c r="M1052" s="3119" t="s">
        <v>117</v>
      </c>
    </row>
    <row r="1053" spans="1:13" hidden="1" x14ac:dyDescent="0.3">
      <c r="A1053" s="3022">
        <v>1700</v>
      </c>
      <c r="B1053" s="3012" t="s">
        <v>2708</v>
      </c>
      <c r="C1053" s="3012" t="str">
        <f t="shared" si="41"/>
        <v>1700 7-1200 MED/SURG</v>
      </c>
      <c r="D1053" s="3022" t="s">
        <v>118</v>
      </c>
      <c r="E1053" s="3030"/>
      <c r="F1053" s="3031" t="s">
        <v>1697</v>
      </c>
      <c r="G1053" s="3027" t="b">
        <f t="shared" si="42"/>
        <v>1</v>
      </c>
      <c r="H1053" s="3027" t="s">
        <v>1697</v>
      </c>
      <c r="K1053" s="3027" t="s">
        <v>1706</v>
      </c>
      <c r="M1053" s="3119" t="s">
        <v>118</v>
      </c>
    </row>
    <row r="1054" spans="1:13" hidden="1" x14ac:dyDescent="0.3">
      <c r="A1054" s="3022">
        <v>1710</v>
      </c>
      <c r="B1054" s="3012" t="s">
        <v>2709</v>
      </c>
      <c r="C1054" s="3012" t="str">
        <f t="shared" si="41"/>
        <v>1710 7-1400 MED/SURG</v>
      </c>
      <c r="D1054" s="3022" t="s">
        <v>119</v>
      </c>
      <c r="E1054" s="3030"/>
      <c r="F1054" s="3031" t="s">
        <v>1698</v>
      </c>
      <c r="G1054" s="3027" t="b">
        <f t="shared" si="42"/>
        <v>1</v>
      </c>
      <c r="H1054" s="3027" t="s">
        <v>1698</v>
      </c>
      <c r="K1054" s="3027" t="s">
        <v>1706</v>
      </c>
      <c r="M1054" s="3119" t="s">
        <v>119</v>
      </c>
    </row>
    <row r="1055" spans="1:13" hidden="1" x14ac:dyDescent="0.3">
      <c r="A1055" s="3022">
        <v>1720</v>
      </c>
      <c r="B1055" s="3012" t="s">
        <v>2710</v>
      </c>
      <c r="C1055" s="3012" t="str">
        <f t="shared" si="41"/>
        <v>1720 7-1600 MED/SURG</v>
      </c>
      <c r="D1055" s="3022" t="s">
        <v>410</v>
      </c>
      <c r="E1055" s="3030"/>
      <c r="F1055" s="3031" t="s">
        <v>1699</v>
      </c>
      <c r="G1055" s="3027" t="b">
        <f t="shared" si="42"/>
        <v>1</v>
      </c>
      <c r="H1055" s="3027" t="s">
        <v>1699</v>
      </c>
      <c r="K1055" s="3027" t="s">
        <v>1706</v>
      </c>
      <c r="M1055" s="3119" t="s">
        <v>410</v>
      </c>
    </row>
    <row r="1056" spans="1:13" hidden="1" x14ac:dyDescent="0.3">
      <c r="A1056" s="3022">
        <v>1730</v>
      </c>
      <c r="B1056" s="3012" t="s">
        <v>2711</v>
      </c>
      <c r="C1056" s="3012" t="str">
        <f t="shared" si="41"/>
        <v>1730 7-3400 MED/SURG</v>
      </c>
      <c r="D1056" s="3022" t="s">
        <v>120</v>
      </c>
      <c r="E1056" s="3030"/>
      <c r="F1056" s="3031" t="s">
        <v>1700</v>
      </c>
      <c r="G1056" s="3027" t="b">
        <f t="shared" si="42"/>
        <v>1</v>
      </c>
      <c r="H1056" s="3027" t="s">
        <v>1700</v>
      </c>
      <c r="K1056" s="3027" t="s">
        <v>1706</v>
      </c>
      <c r="M1056" s="3119" t="s">
        <v>120</v>
      </c>
    </row>
    <row r="1057" spans="1:13" hidden="1" x14ac:dyDescent="0.3">
      <c r="A1057" s="3022">
        <v>1740</v>
      </c>
      <c r="B1057" s="3012" t="s">
        <v>2712</v>
      </c>
      <c r="C1057" s="3012" t="str">
        <f t="shared" si="41"/>
        <v>1740 7-3600 MED/SURG</v>
      </c>
      <c r="D1057" s="3022" t="s">
        <v>121</v>
      </c>
      <c r="E1057" s="3030"/>
      <c r="F1057" s="3031" t="s">
        <v>1701</v>
      </c>
      <c r="G1057" s="3027" t="b">
        <f t="shared" si="42"/>
        <v>1</v>
      </c>
      <c r="H1057" s="3027" t="s">
        <v>1701</v>
      </c>
      <c r="K1057" s="3027" t="s">
        <v>1706</v>
      </c>
      <c r="M1057" s="3119" t="s">
        <v>121</v>
      </c>
    </row>
    <row r="1058" spans="1:13" hidden="1" x14ac:dyDescent="0.3">
      <c r="A1058" s="3022">
        <v>1820</v>
      </c>
      <c r="B1058" s="3012" t="s">
        <v>2714</v>
      </c>
      <c r="C1058" s="3012" t="str">
        <f t="shared" si="41"/>
        <v>1820 8-3400 MED/SURG</v>
      </c>
      <c r="D1058" s="3022" t="s">
        <v>421</v>
      </c>
      <c r="E1058" s="3030"/>
      <c r="F1058" s="3031" t="s">
        <v>1712</v>
      </c>
      <c r="G1058" s="3027" t="b">
        <f t="shared" si="42"/>
        <v>1</v>
      </c>
      <c r="H1058" s="3027" t="s">
        <v>1712</v>
      </c>
      <c r="K1058" s="3027" t="s">
        <v>1706</v>
      </c>
      <c r="M1058" s="3119" t="s">
        <v>421</v>
      </c>
    </row>
    <row r="1059" spans="1:13" hidden="1" x14ac:dyDescent="0.3">
      <c r="A1059" s="3022">
        <v>1830</v>
      </c>
      <c r="B1059" s="3012" t="s">
        <v>2716</v>
      </c>
      <c r="C1059" s="3012" t="str">
        <f t="shared" si="41"/>
        <v>1830 NS 8-1400 SWING UNIT</v>
      </c>
      <c r="D1059" s="3022" t="s">
        <v>380</v>
      </c>
      <c r="E1059" s="3030"/>
      <c r="F1059" s="3031" t="s">
        <v>1702</v>
      </c>
      <c r="G1059" s="3027" t="b">
        <f t="shared" si="42"/>
        <v>1</v>
      </c>
      <c r="H1059" s="3027" t="s">
        <v>1702</v>
      </c>
      <c r="K1059" s="3027" t="s">
        <v>1706</v>
      </c>
      <c r="M1059" s="3119" t="s">
        <v>380</v>
      </c>
    </row>
    <row r="1060" spans="1:13" hidden="1" x14ac:dyDescent="0.3">
      <c r="A1060" s="3022">
        <v>1840</v>
      </c>
      <c r="B1060" s="3012" t="s">
        <v>2717</v>
      </c>
      <c r="C1060" s="3012" t="str">
        <f t="shared" si="41"/>
        <v>1840 3-2800 BURN TRAUMA STEPDOWN</v>
      </c>
      <c r="D1060" s="3022" t="s">
        <v>598</v>
      </c>
      <c r="E1060" s="3030"/>
      <c r="F1060" s="3031" t="s">
        <v>1806</v>
      </c>
      <c r="G1060" s="3027" t="b">
        <f t="shared" si="42"/>
        <v>1</v>
      </c>
      <c r="H1060" s="3027" t="s">
        <v>1806</v>
      </c>
      <c r="K1060" s="3027" t="s">
        <v>1706</v>
      </c>
      <c r="M1060" s="3119" t="s">
        <v>598</v>
      </c>
    </row>
    <row r="1061" spans="1:13" hidden="1" x14ac:dyDescent="0.3">
      <c r="A1061" s="3022">
        <v>1850</v>
      </c>
      <c r="B1061" s="3012" t="s">
        <v>2718</v>
      </c>
      <c r="C1061" s="3012" t="str">
        <f t="shared" si="41"/>
        <v>1850 3-1800 AICU (ADULT ICU)</v>
      </c>
      <c r="D1061" s="3022" t="s">
        <v>609</v>
      </c>
      <c r="E1061" s="3030"/>
      <c r="F1061" s="3031" t="s">
        <v>1807</v>
      </c>
      <c r="G1061" s="3027" t="b">
        <f t="shared" si="42"/>
        <v>1</v>
      </c>
      <c r="H1061" s="3027" t="s">
        <v>1807</v>
      </c>
      <c r="K1061" s="3027" t="s">
        <v>1706</v>
      </c>
      <c r="M1061" s="3119" t="s">
        <v>609</v>
      </c>
    </row>
    <row r="1062" spans="1:13" hidden="1" x14ac:dyDescent="0.3">
      <c r="A1062" s="3022">
        <v>1860</v>
      </c>
      <c r="B1062" s="3012" t="e">
        <v>#N/A</v>
      </c>
      <c r="C1062" s="3012" t="e">
        <f t="shared" si="41"/>
        <v>#N/A</v>
      </c>
      <c r="D1062" s="3022" t="s">
        <v>572</v>
      </c>
      <c r="E1062" s="3030"/>
      <c r="F1062" s="3031" t="s">
        <v>1718</v>
      </c>
      <c r="G1062" s="3027" t="e">
        <f t="shared" si="42"/>
        <v>#N/A</v>
      </c>
      <c r="H1062" s="3027" t="e">
        <v>#N/A</v>
      </c>
      <c r="K1062" s="3027" t="e">
        <v>#N/A</v>
      </c>
      <c r="M1062" s="3119" t="s">
        <v>572</v>
      </c>
    </row>
    <row r="1063" spans="1:13" hidden="1" x14ac:dyDescent="0.3">
      <c r="A1063" s="3022">
        <v>1880</v>
      </c>
      <c r="B1063" s="3012" t="s">
        <v>2720</v>
      </c>
      <c r="C1063" s="3012" t="str">
        <f t="shared" si="41"/>
        <v>1880 8-3600 SURGICAL ICU</v>
      </c>
      <c r="D1063" s="3022" t="s">
        <v>1705</v>
      </c>
      <c r="E1063" s="3030"/>
      <c r="F1063" s="3031" t="s">
        <v>1705</v>
      </c>
      <c r="G1063" s="3027" t="b">
        <f t="shared" si="42"/>
        <v>1</v>
      </c>
      <c r="H1063" s="3027" t="s">
        <v>1705</v>
      </c>
      <c r="K1063" s="3027" t="s">
        <v>1706</v>
      </c>
      <c r="M1063" s="3119" t="s">
        <v>1705</v>
      </c>
    </row>
    <row r="1064" spans="1:13" hidden="1" x14ac:dyDescent="0.3">
      <c r="A1064" s="3022">
        <v>1900</v>
      </c>
      <c r="B1064" s="3012" t="e">
        <v>#N/A</v>
      </c>
      <c r="C1064" s="3012" t="e">
        <f t="shared" si="41"/>
        <v>#N/A</v>
      </c>
      <c r="D1064" s="3022" t="s">
        <v>122</v>
      </c>
      <c r="E1064" s="3030"/>
      <c r="F1064" s="3031" t="s">
        <v>1713</v>
      </c>
      <c r="G1064" s="3027" t="e">
        <f t="shared" si="42"/>
        <v>#N/A</v>
      </c>
      <c r="H1064" s="3027" t="e">
        <v>#N/A</v>
      </c>
      <c r="K1064" s="3027" t="e">
        <v>#N/A</v>
      </c>
      <c r="M1064" s="3119" t="s">
        <v>122</v>
      </c>
    </row>
    <row r="1065" spans="1:13" x14ac:dyDescent="0.3">
      <c r="A1065" s="3028">
        <v>1920</v>
      </c>
      <c r="B1065" s="3012" t="e">
        <v>#N/A</v>
      </c>
      <c r="C1065" s="3012" t="e">
        <f t="shared" si="41"/>
        <v>#N/A</v>
      </c>
      <c r="D1065" s="3028" t="s">
        <v>4108</v>
      </c>
      <c r="E1065" s="3030"/>
      <c r="F1065" s="3049" t="s">
        <v>4109</v>
      </c>
      <c r="G1065" s="3027" t="e">
        <f t="shared" si="42"/>
        <v>#N/A</v>
      </c>
      <c r="H1065" s="3027" t="e">
        <v>#N/A</v>
      </c>
      <c r="I1065" s="3155">
        <v>58</v>
      </c>
      <c r="K1065" s="3027" t="e">
        <v>#N/A</v>
      </c>
      <c r="M1065" s="3118" t="s">
        <v>571</v>
      </c>
    </row>
    <row r="1066" spans="1:13" hidden="1" x14ac:dyDescent="0.3">
      <c r="A1066" s="3032">
        <v>260</v>
      </c>
      <c r="B1066" s="3012" t="e">
        <v>#N/A</v>
      </c>
      <c r="C1066" s="3012" t="e">
        <f t="shared" si="41"/>
        <v>#N/A</v>
      </c>
      <c r="D1066" s="3032" t="s">
        <v>989</v>
      </c>
      <c r="E1066" s="3030"/>
      <c r="F1066" s="3036" t="s">
        <v>2610</v>
      </c>
      <c r="G1066" s="3027" t="e">
        <f t="shared" si="42"/>
        <v>#N/A</v>
      </c>
      <c r="H1066" s="3027" t="e">
        <v>#N/A</v>
      </c>
      <c r="K1066" s="3027" t="e">
        <v>#N/A</v>
      </c>
      <c r="M1066" s="3120" t="s">
        <v>989</v>
      </c>
    </row>
    <row r="1067" spans="1:13" hidden="1" x14ac:dyDescent="0.3">
      <c r="A1067" s="3022" t="e">
        <v>#VALUE!</v>
      </c>
      <c r="B1067" s="3012" t="e">
        <v>#VALUE!</v>
      </c>
      <c r="C1067" s="3012" t="e">
        <f t="shared" si="41"/>
        <v>#VALUE!</v>
      </c>
      <c r="D1067" s="3022"/>
      <c r="E1067" s="3030"/>
      <c r="F1067" s="3034"/>
      <c r="G1067" s="3027" t="e">
        <f t="shared" si="42"/>
        <v>#VALUE!</v>
      </c>
      <c r="H1067" s="3027" t="e">
        <v>#VALUE!</v>
      </c>
      <c r="K1067" s="3027" t="e">
        <v>#VALUE!</v>
      </c>
      <c r="M1067" s="3119"/>
    </row>
    <row r="1068" spans="1:13" hidden="1" x14ac:dyDescent="0.3">
      <c r="A1068" s="3032">
        <v>260</v>
      </c>
      <c r="B1068" s="3012" t="e">
        <v>#N/A</v>
      </c>
      <c r="C1068" s="3012" t="e">
        <f t="shared" si="41"/>
        <v>#N/A</v>
      </c>
      <c r="D1068" s="3032" t="s">
        <v>176</v>
      </c>
      <c r="E1068" s="3035"/>
      <c r="F1068" s="3036" t="s">
        <v>176</v>
      </c>
      <c r="G1068" s="3027" t="e">
        <f t="shared" si="42"/>
        <v>#N/A</v>
      </c>
      <c r="H1068" s="3027" t="e">
        <v>#N/A</v>
      </c>
      <c r="K1068" s="3027" t="e">
        <v>#N/A</v>
      </c>
      <c r="M1068" s="3120" t="s">
        <v>176</v>
      </c>
    </row>
    <row r="1069" spans="1:13" hidden="1" x14ac:dyDescent="0.3">
      <c r="A1069" s="3027" t="e">
        <v>#VALUE!</v>
      </c>
      <c r="B1069" s="3012" t="e">
        <v>#VALUE!</v>
      </c>
      <c r="C1069" s="3012" t="e">
        <f t="shared" si="41"/>
        <v>#VALUE!</v>
      </c>
      <c r="F1069" s="3090"/>
      <c r="G1069" s="3027" t="e">
        <f t="shared" si="42"/>
        <v>#VALUE!</v>
      </c>
      <c r="H1069" s="3027" t="e">
        <v>#VALUE!</v>
      </c>
      <c r="K1069" s="3027" t="e">
        <v>#VALUE!</v>
      </c>
    </row>
    <row r="1070" spans="1:13" hidden="1" x14ac:dyDescent="0.3">
      <c r="A1070" s="3019" t="e">
        <v>#VALUE!</v>
      </c>
      <c r="B1070" s="3012" t="e">
        <v>#VALUE!</v>
      </c>
      <c r="C1070" s="3012" t="e">
        <f t="shared" si="41"/>
        <v>#VALUE!</v>
      </c>
      <c r="D1070" s="3019" t="s">
        <v>865</v>
      </c>
      <c r="E1070" s="3019"/>
      <c r="F1070" s="3048"/>
      <c r="G1070" s="3027" t="e">
        <f t="shared" si="42"/>
        <v>#VALUE!</v>
      </c>
      <c r="H1070" s="3027" t="e">
        <v>#VALUE!</v>
      </c>
      <c r="K1070" s="3027" t="e">
        <v>#VALUE!</v>
      </c>
      <c r="M1070" s="3143" t="s">
        <v>865</v>
      </c>
    </row>
    <row r="1071" spans="1:13" x14ac:dyDescent="0.3">
      <c r="A1071" s="3022">
        <v>2300</v>
      </c>
      <c r="B1071" s="3012" t="s">
        <v>2739</v>
      </c>
      <c r="C1071" s="3012" t="str">
        <f t="shared" si="41"/>
        <v>2300 PC CLINTON CROSSINGS 110</v>
      </c>
      <c r="D1071" s="3022" t="s">
        <v>1669</v>
      </c>
      <c r="E1071" s="3030"/>
      <c r="F1071" s="3031" t="s">
        <v>1669</v>
      </c>
      <c r="G1071" s="3027" t="b">
        <f t="shared" si="42"/>
        <v>1</v>
      </c>
      <c r="H1071" s="3027" t="s">
        <v>1669</v>
      </c>
      <c r="I1071" s="3155">
        <v>59</v>
      </c>
      <c r="J1071" s="3027">
        <v>59</v>
      </c>
      <c r="K1071" s="3027" t="s">
        <v>1678</v>
      </c>
      <c r="M1071" s="3119" t="s">
        <v>1669</v>
      </c>
    </row>
    <row r="1072" spans="1:13" x14ac:dyDescent="0.3">
      <c r="A1072" s="3022">
        <v>2310</v>
      </c>
      <c r="B1072" s="3012" t="s">
        <v>1040</v>
      </c>
      <c r="C1072" s="3012" t="str">
        <f t="shared" si="41"/>
        <v>2310 PC CLINTON MED ASSOC</v>
      </c>
      <c r="D1072" s="3022" t="s">
        <v>3950</v>
      </c>
      <c r="E1072" s="3030"/>
      <c r="F1072" s="3033" t="s">
        <v>1670</v>
      </c>
      <c r="G1072" s="3027" t="b">
        <f t="shared" si="42"/>
        <v>1</v>
      </c>
      <c r="H1072" s="3027" t="s">
        <v>1670</v>
      </c>
      <c r="I1072" s="3155">
        <v>60</v>
      </c>
      <c r="J1072" s="3027">
        <v>60</v>
      </c>
      <c r="K1072" s="3027" t="s">
        <v>1678</v>
      </c>
      <c r="M1072" s="3119" t="s">
        <v>3950</v>
      </c>
    </row>
    <row r="1073" spans="1:13" x14ac:dyDescent="0.3">
      <c r="A1073" s="3022">
        <v>2320</v>
      </c>
      <c r="B1073" s="3012" t="s">
        <v>1051</v>
      </c>
      <c r="C1073" s="3012" t="str">
        <f t="shared" si="41"/>
        <v>2320 PC EASTSIDE INT MED</v>
      </c>
      <c r="D1073" s="3022" t="s">
        <v>3951</v>
      </c>
      <c r="E1073" s="3030"/>
      <c r="F1073" s="3033" t="s">
        <v>1785</v>
      </c>
      <c r="G1073" s="3027" t="b">
        <f t="shared" si="42"/>
        <v>1</v>
      </c>
      <c r="H1073" s="3027" t="s">
        <v>1785</v>
      </c>
      <c r="I1073" s="3155">
        <v>61</v>
      </c>
      <c r="J1073" s="3027">
        <v>63</v>
      </c>
      <c r="K1073" s="3027" t="s">
        <v>1678</v>
      </c>
      <c r="M1073" s="3119" t="s">
        <v>3951</v>
      </c>
    </row>
    <row r="1074" spans="1:13" x14ac:dyDescent="0.3">
      <c r="A1074" s="3022">
        <v>2330</v>
      </c>
      <c r="B1074" s="3012" t="s">
        <v>1052</v>
      </c>
      <c r="C1074" s="3012" t="str">
        <f t="shared" si="41"/>
        <v>2330 PC GATES</v>
      </c>
      <c r="D1074" s="3022" t="s">
        <v>3952</v>
      </c>
      <c r="E1074" s="3030"/>
      <c r="F1074" s="3033" t="s">
        <v>1786</v>
      </c>
      <c r="G1074" s="3027" t="b">
        <f t="shared" si="42"/>
        <v>1</v>
      </c>
      <c r="H1074" s="3027" t="s">
        <v>1786</v>
      </c>
      <c r="I1074" s="3155">
        <f>I1073+1</f>
        <v>62</v>
      </c>
      <c r="J1074" s="3027">
        <v>65</v>
      </c>
      <c r="K1074" s="3027" t="s">
        <v>1678</v>
      </c>
      <c r="M1074" s="3119" t="s">
        <v>3952</v>
      </c>
    </row>
    <row r="1075" spans="1:13" x14ac:dyDescent="0.3">
      <c r="A1075" s="3022">
        <v>2340</v>
      </c>
      <c r="B1075" s="3012" t="s">
        <v>1041</v>
      </c>
      <c r="C1075" s="3012" t="str">
        <f t="shared" si="41"/>
        <v>2340 PC OLSAN</v>
      </c>
      <c r="D1075" s="3022" t="s">
        <v>3953</v>
      </c>
      <c r="E1075" s="3030"/>
      <c r="F1075" s="3033" t="s">
        <v>1671</v>
      </c>
      <c r="G1075" s="3027" t="b">
        <f t="shared" si="42"/>
        <v>1</v>
      </c>
      <c r="H1075" s="3027" t="s">
        <v>1671</v>
      </c>
      <c r="I1075" s="3155">
        <f t="shared" ref="I1075:I1093" si="43">I1074+1</f>
        <v>63</v>
      </c>
      <c r="J1075" s="3027">
        <v>69</v>
      </c>
      <c r="K1075" s="3027" t="s">
        <v>1678</v>
      </c>
      <c r="M1075" s="3119" t="s">
        <v>3953</v>
      </c>
    </row>
    <row r="1076" spans="1:13" x14ac:dyDescent="0.3">
      <c r="A1076" s="3022">
        <v>2350</v>
      </c>
      <c r="B1076" s="3012" t="s">
        <v>1053</v>
      </c>
      <c r="C1076" s="3012" t="str">
        <f t="shared" si="41"/>
        <v>2350 PC PANORAMA</v>
      </c>
      <c r="D1076" s="3022" t="s">
        <v>1075</v>
      </c>
      <c r="E1076" s="3030"/>
      <c r="F1076" s="3033" t="s">
        <v>2035</v>
      </c>
      <c r="G1076" s="3027" t="b">
        <f t="shared" si="42"/>
        <v>1</v>
      </c>
      <c r="H1076" s="3027" t="s">
        <v>2035</v>
      </c>
      <c r="I1076" s="3155">
        <f t="shared" si="43"/>
        <v>64</v>
      </c>
      <c r="J1076" s="3027">
        <v>71</v>
      </c>
      <c r="K1076" s="3027" t="s">
        <v>1678</v>
      </c>
      <c r="M1076" s="3119" t="s">
        <v>1075</v>
      </c>
    </row>
    <row r="1077" spans="1:13" x14ac:dyDescent="0.3">
      <c r="A1077" s="3022">
        <v>2360</v>
      </c>
      <c r="B1077" s="3012" t="s">
        <v>1042</v>
      </c>
      <c r="C1077" s="3012" t="str">
        <f t="shared" si="41"/>
        <v>2360 PC PULSIFER</v>
      </c>
      <c r="D1077" s="3022" t="s">
        <v>876</v>
      </c>
      <c r="E1077" s="3030"/>
      <c r="F1077" s="3033" t="s">
        <v>1672</v>
      </c>
      <c r="G1077" s="3027" t="b">
        <f t="shared" si="42"/>
        <v>1</v>
      </c>
      <c r="H1077" s="3027" t="s">
        <v>1672</v>
      </c>
      <c r="I1077" s="3155">
        <f t="shared" si="43"/>
        <v>65</v>
      </c>
      <c r="J1077" s="3027">
        <v>73</v>
      </c>
      <c r="K1077" s="3027" t="s">
        <v>1678</v>
      </c>
      <c r="M1077" s="3119" t="s">
        <v>876</v>
      </c>
    </row>
    <row r="1078" spans="1:13" x14ac:dyDescent="0.3">
      <c r="A1078" s="3022">
        <v>2370</v>
      </c>
      <c r="B1078" s="3012" t="s">
        <v>1054</v>
      </c>
      <c r="C1078" s="3012" t="str">
        <f t="shared" si="41"/>
        <v>2370 PC RIMA</v>
      </c>
      <c r="D1078" s="3022" t="s">
        <v>1076</v>
      </c>
      <c r="E1078" s="3030"/>
      <c r="F1078" s="3033" t="s">
        <v>2036</v>
      </c>
      <c r="G1078" s="3027" t="b">
        <f t="shared" si="42"/>
        <v>1</v>
      </c>
      <c r="H1078" s="3027" t="s">
        <v>2036</v>
      </c>
      <c r="I1078" s="3155">
        <f t="shared" si="43"/>
        <v>66</v>
      </c>
      <c r="J1078" s="3027">
        <v>61</v>
      </c>
      <c r="K1078" s="3027" t="s">
        <v>1678</v>
      </c>
      <c r="M1078" s="3119" t="s">
        <v>1076</v>
      </c>
    </row>
    <row r="1079" spans="1:13" x14ac:dyDescent="0.3">
      <c r="A1079" s="3022">
        <v>2380</v>
      </c>
      <c r="B1079" s="3012" t="s">
        <v>1055</v>
      </c>
      <c r="C1079" s="3012" t="str">
        <f t="shared" si="41"/>
        <v>2380 PC SOUTHVIEW</v>
      </c>
      <c r="D1079" s="3022" t="s">
        <v>1077</v>
      </c>
      <c r="E1079" s="3030"/>
      <c r="F1079" s="3033" t="s">
        <v>2037</v>
      </c>
      <c r="G1079" s="3027" t="b">
        <f t="shared" si="42"/>
        <v>1</v>
      </c>
      <c r="H1079" s="3027" t="s">
        <v>2037</v>
      </c>
      <c r="I1079" s="3155">
        <f t="shared" si="43"/>
        <v>67</v>
      </c>
      <c r="J1079" s="3027">
        <v>62</v>
      </c>
      <c r="K1079" s="3027" t="s">
        <v>1678</v>
      </c>
      <c r="M1079" s="3119" t="s">
        <v>1077</v>
      </c>
    </row>
    <row r="1080" spans="1:13" x14ac:dyDescent="0.3">
      <c r="A1080" s="3022">
        <v>2390</v>
      </c>
      <c r="B1080" s="3012" t="s">
        <v>1056</v>
      </c>
      <c r="C1080" s="3012" t="str">
        <f t="shared" si="41"/>
        <v>2390 PC TWELVE CORNERS</v>
      </c>
      <c r="D1080" s="3022" t="s">
        <v>1078</v>
      </c>
      <c r="E1080" s="3030"/>
      <c r="F1080" s="3033" t="s">
        <v>2038</v>
      </c>
      <c r="G1080" s="3027" t="b">
        <f t="shared" si="42"/>
        <v>1</v>
      </c>
      <c r="H1080" s="3027" t="s">
        <v>2038</v>
      </c>
      <c r="I1080" s="3155">
        <f t="shared" si="43"/>
        <v>68</v>
      </c>
      <c r="J1080" s="3027">
        <v>64</v>
      </c>
      <c r="K1080" s="3027" t="s">
        <v>1678</v>
      </c>
      <c r="M1080" s="3119" t="s">
        <v>1078</v>
      </c>
    </row>
    <row r="1081" spans="1:13" x14ac:dyDescent="0.3">
      <c r="A1081" s="3022">
        <v>2400</v>
      </c>
      <c r="B1081" s="3012" t="s">
        <v>1043</v>
      </c>
      <c r="C1081" s="3012" t="str">
        <f t="shared" si="41"/>
        <v>2400 PC CANALSIDE</v>
      </c>
      <c r="D1081" s="3022" t="s">
        <v>877</v>
      </c>
      <c r="E1081" s="3030"/>
      <c r="F1081" s="3033" t="s">
        <v>1673</v>
      </c>
      <c r="G1081" s="3027" t="b">
        <f t="shared" si="42"/>
        <v>1</v>
      </c>
      <c r="H1081" s="3027" t="s">
        <v>1673</v>
      </c>
      <c r="I1081" s="3155">
        <f t="shared" si="43"/>
        <v>69</v>
      </c>
      <c r="J1081" s="3027">
        <v>66</v>
      </c>
      <c r="K1081" s="3027" t="s">
        <v>1678</v>
      </c>
      <c r="M1081" s="3119" t="s">
        <v>877</v>
      </c>
    </row>
    <row r="1082" spans="1:13" x14ac:dyDescent="0.3">
      <c r="A1082" s="3022">
        <v>2410</v>
      </c>
      <c r="B1082" s="3012" t="s">
        <v>1460</v>
      </c>
      <c r="C1082" s="3012" t="str">
        <f t="shared" si="41"/>
        <v>2410 PC MANHATTAN SQ FAM MED</v>
      </c>
      <c r="D1082" s="3022" t="s">
        <v>1468</v>
      </c>
      <c r="E1082" s="3030"/>
      <c r="F1082" s="3033" t="s">
        <v>2039</v>
      </c>
      <c r="G1082" s="3027" t="b">
        <f t="shared" si="42"/>
        <v>1</v>
      </c>
      <c r="H1082" s="3027" t="s">
        <v>2039</v>
      </c>
      <c r="I1082" s="3155">
        <f t="shared" si="43"/>
        <v>70</v>
      </c>
      <c r="J1082" s="3027">
        <v>67</v>
      </c>
      <c r="K1082" s="3027" t="s">
        <v>1678</v>
      </c>
      <c r="M1082" s="3119" t="s">
        <v>1468</v>
      </c>
    </row>
    <row r="1083" spans="1:13" x14ac:dyDescent="0.3">
      <c r="A1083" s="3022">
        <v>2420</v>
      </c>
      <c r="B1083" s="3012" t="s">
        <v>2740</v>
      </c>
      <c r="C1083" s="3012" t="str">
        <f t="shared" si="41"/>
        <v>2420 PC MEDICAL ASSOC OF HENRIETTA</v>
      </c>
      <c r="D1083" s="3022" t="s">
        <v>1316</v>
      </c>
      <c r="E1083" s="3030"/>
      <c r="F1083" s="3033" t="s">
        <v>1674</v>
      </c>
      <c r="G1083" s="3027" t="b">
        <f t="shared" si="42"/>
        <v>1</v>
      </c>
      <c r="H1083" s="3027" t="s">
        <v>1674</v>
      </c>
      <c r="I1083" s="3155">
        <f t="shared" si="43"/>
        <v>71</v>
      </c>
      <c r="J1083" s="3027">
        <v>68</v>
      </c>
      <c r="K1083" s="3027" t="s">
        <v>1678</v>
      </c>
      <c r="M1083" s="3119" t="s">
        <v>1316</v>
      </c>
    </row>
    <row r="1084" spans="1:13" x14ac:dyDescent="0.3">
      <c r="A1084" s="3022">
        <v>2430</v>
      </c>
      <c r="B1084" s="3012" t="s">
        <v>2741</v>
      </c>
      <c r="C1084" s="3012" t="str">
        <f t="shared" si="41"/>
        <v>2430 PC NORTH PONDS FAMILY MEDICINE</v>
      </c>
      <c r="D1084" s="3022" t="s">
        <v>1471</v>
      </c>
      <c r="E1084" s="3030"/>
      <c r="F1084" s="3033" t="s">
        <v>1717</v>
      </c>
      <c r="G1084" s="3027" t="b">
        <f t="shared" si="42"/>
        <v>1</v>
      </c>
      <c r="H1084" s="3027" t="s">
        <v>1717</v>
      </c>
      <c r="I1084" s="3155">
        <f t="shared" si="43"/>
        <v>72</v>
      </c>
      <c r="J1084" s="3027">
        <v>74</v>
      </c>
      <c r="K1084" s="3027" t="s">
        <v>1678</v>
      </c>
      <c r="M1084" s="3119" t="s">
        <v>1471</v>
      </c>
    </row>
    <row r="1085" spans="1:13" x14ac:dyDescent="0.3">
      <c r="A1085" s="3022">
        <v>2440</v>
      </c>
      <c r="B1085" s="3012" t="s">
        <v>2742</v>
      </c>
      <c r="C1085" s="3012" t="str">
        <f t="shared" si="41"/>
        <v>2440 PC BROCKPORT MED</v>
      </c>
      <c r="D1085" s="3022" t="s">
        <v>1315</v>
      </c>
      <c r="E1085" s="3030"/>
      <c r="F1085" s="3033" t="s">
        <v>1675</v>
      </c>
      <c r="G1085" s="3027" t="b">
        <f t="shared" si="42"/>
        <v>1</v>
      </c>
      <c r="H1085" s="3027" t="s">
        <v>1675</v>
      </c>
      <c r="I1085" s="3155">
        <f t="shared" si="43"/>
        <v>73</v>
      </c>
      <c r="J1085" s="3027">
        <v>75</v>
      </c>
      <c r="K1085" s="3027" t="s">
        <v>1678</v>
      </c>
      <c r="M1085" s="3119" t="s">
        <v>1315</v>
      </c>
    </row>
    <row r="1086" spans="1:13" x14ac:dyDescent="0.3">
      <c r="A1086" s="3022">
        <v>2450</v>
      </c>
      <c r="B1086" s="3012" t="s">
        <v>1044</v>
      </c>
      <c r="C1086" s="3012" t="str">
        <f t="shared" si="41"/>
        <v>2450 GENESEE FAMILY MEDICINE</v>
      </c>
      <c r="D1086" s="3022" t="s">
        <v>1089</v>
      </c>
      <c r="E1086" s="3030"/>
      <c r="F1086" s="3033" t="s">
        <v>1676</v>
      </c>
      <c r="G1086" s="3027" t="b">
        <f t="shared" si="42"/>
        <v>1</v>
      </c>
      <c r="H1086" s="3027" t="s">
        <v>1676</v>
      </c>
      <c r="I1086" s="3155">
        <f t="shared" si="43"/>
        <v>74</v>
      </c>
      <c r="J1086" s="3027">
        <v>76</v>
      </c>
      <c r="K1086" s="3027" t="s">
        <v>1678</v>
      </c>
      <c r="M1086" s="3119" t="s">
        <v>1089</v>
      </c>
    </row>
    <row r="1087" spans="1:13" x14ac:dyDescent="0.3">
      <c r="A1087" s="3022">
        <v>2460</v>
      </c>
      <c r="B1087" s="3012" t="s">
        <v>2743</v>
      </c>
      <c r="C1087" s="3012" t="str">
        <f t="shared" si="41"/>
        <v>2460 INTERNAL MEDICINE LAKESIDE</v>
      </c>
      <c r="D1087" s="3022" t="s">
        <v>1090</v>
      </c>
      <c r="E1087" s="3030"/>
      <c r="F1087" s="3033" t="s">
        <v>1677</v>
      </c>
      <c r="G1087" s="3027" t="b">
        <f t="shared" si="42"/>
        <v>1</v>
      </c>
      <c r="H1087" s="3027" t="s">
        <v>1677</v>
      </c>
      <c r="I1087" s="3155">
        <f t="shared" si="43"/>
        <v>75</v>
      </c>
      <c r="J1087" s="3027">
        <v>77</v>
      </c>
      <c r="K1087" s="3027" t="s">
        <v>1678</v>
      </c>
      <c r="M1087" s="3119" t="s">
        <v>1090</v>
      </c>
    </row>
    <row r="1088" spans="1:13" x14ac:dyDescent="0.3">
      <c r="A1088" s="3022">
        <v>2470</v>
      </c>
      <c r="B1088" s="3012" t="s">
        <v>1930</v>
      </c>
      <c r="C1088" s="3012" t="str">
        <f t="shared" si="41"/>
        <v>2470 MED ASSOC PENFIELD YMCA</v>
      </c>
      <c r="D1088" s="3022" t="s">
        <v>1799</v>
      </c>
      <c r="E1088" s="3030"/>
      <c r="F1088" s="3033" t="s">
        <v>1787</v>
      </c>
      <c r="G1088" s="3027" t="b">
        <f t="shared" si="42"/>
        <v>1</v>
      </c>
      <c r="H1088" s="3027" t="s">
        <v>1787</v>
      </c>
      <c r="I1088" s="3155">
        <f t="shared" si="43"/>
        <v>76</v>
      </c>
      <c r="J1088" s="3027">
        <v>78</v>
      </c>
      <c r="K1088" s="3027" t="s">
        <v>1678</v>
      </c>
      <c r="M1088" s="3119" t="s">
        <v>1799</v>
      </c>
    </row>
    <row r="1089" spans="1:13" x14ac:dyDescent="0.3">
      <c r="A1089" s="3022">
        <v>2480</v>
      </c>
      <c r="B1089" s="3012" t="s">
        <v>3404</v>
      </c>
      <c r="C1089" s="3012" t="str">
        <f t="shared" si="41"/>
        <v>2480 PC PERINTON PEDIATRICS  ADJs</v>
      </c>
      <c r="D1089" s="3022" t="s">
        <v>2004</v>
      </c>
      <c r="E1089" s="3083"/>
      <c r="F1089" s="3033" t="s">
        <v>3964</v>
      </c>
      <c r="G1089" s="3027" t="b">
        <f t="shared" si="42"/>
        <v>1</v>
      </c>
      <c r="H1089" s="3027" t="s">
        <v>3964</v>
      </c>
      <c r="I1089" s="3155">
        <f t="shared" si="43"/>
        <v>77</v>
      </c>
      <c r="J1089" s="3027">
        <v>70</v>
      </c>
      <c r="K1089" s="3027" t="s">
        <v>1678</v>
      </c>
      <c r="M1089" s="3119" t="s">
        <v>2004</v>
      </c>
    </row>
    <row r="1090" spans="1:13" x14ac:dyDescent="0.3">
      <c r="A1090" s="3022">
        <v>2490</v>
      </c>
      <c r="B1090" s="3012" t="s">
        <v>3405</v>
      </c>
      <c r="C1090" s="3012" t="str">
        <f t="shared" si="41"/>
        <v>2490 PC CENTER FOR NUTRITION  ADJs</v>
      </c>
      <c r="D1090" s="3022" t="s">
        <v>1932</v>
      </c>
      <c r="E1090" s="3030"/>
      <c r="F1090" s="3033" t="s">
        <v>3965</v>
      </c>
      <c r="G1090" s="3027" t="b">
        <f t="shared" si="42"/>
        <v>1</v>
      </c>
      <c r="H1090" s="3027" t="s">
        <v>3965</v>
      </c>
      <c r="I1090" s="3155">
        <f t="shared" si="43"/>
        <v>78</v>
      </c>
      <c r="J1090" s="3027">
        <v>72</v>
      </c>
      <c r="K1090" s="3027" t="s">
        <v>1678</v>
      </c>
      <c r="M1090" s="3119" t="s">
        <v>1932</v>
      </c>
    </row>
    <row r="1091" spans="1:13" x14ac:dyDescent="0.3">
      <c r="A1091" s="3022">
        <v>2540</v>
      </c>
      <c r="B1091" s="3012" t="e">
        <v>#N/A</v>
      </c>
      <c r="C1091" s="3012" t="e">
        <f t="shared" si="41"/>
        <v>#N/A</v>
      </c>
      <c r="D1091" s="3022" t="s">
        <v>1091</v>
      </c>
      <c r="E1091" s="3030"/>
      <c r="F1091" s="3033" t="s">
        <v>4110</v>
      </c>
      <c r="G1091" s="3027" t="e">
        <f t="shared" si="42"/>
        <v>#N/A</v>
      </c>
      <c r="H1091" s="3027" t="e">
        <v>#N/A</v>
      </c>
      <c r="I1091" s="3155">
        <f t="shared" si="43"/>
        <v>79</v>
      </c>
      <c r="J1091" s="3027">
        <v>79</v>
      </c>
      <c r="K1091" s="3027" t="e">
        <v>#N/A</v>
      </c>
      <c r="M1091" s="3119" t="s">
        <v>1091</v>
      </c>
    </row>
    <row r="1092" spans="1:13" x14ac:dyDescent="0.3">
      <c r="A1092" s="3022">
        <v>2550</v>
      </c>
      <c r="B1092" s="3012" t="e">
        <v>#N/A</v>
      </c>
      <c r="C1092" s="3012" t="e">
        <f t="shared" si="41"/>
        <v>#N/A</v>
      </c>
      <c r="D1092" s="3022" t="s">
        <v>1092</v>
      </c>
      <c r="E1092" s="3030"/>
      <c r="F1092" s="3033" t="s">
        <v>4111</v>
      </c>
      <c r="G1092" s="3027" t="e">
        <f t="shared" si="42"/>
        <v>#N/A</v>
      </c>
      <c r="H1092" s="3027" t="e">
        <v>#N/A</v>
      </c>
      <c r="I1092" s="3155">
        <f t="shared" si="43"/>
        <v>80</v>
      </c>
      <c r="J1092" s="3027">
        <v>80</v>
      </c>
      <c r="K1092" s="3027" t="e">
        <v>#N/A</v>
      </c>
      <c r="M1092" s="3119" t="s">
        <v>1092</v>
      </c>
    </row>
    <row r="1093" spans="1:13" x14ac:dyDescent="0.3">
      <c r="A1093" s="3022">
        <v>2560</v>
      </c>
      <c r="B1093" s="3012" t="s">
        <v>3406</v>
      </c>
      <c r="C1093" s="3012" t="str">
        <f t="shared" si="41"/>
        <v>2560 PC MEDICAL HOME  ADJs</v>
      </c>
      <c r="D1093" s="3022" t="s">
        <v>1093</v>
      </c>
      <c r="E1093" s="3030"/>
      <c r="F1093" s="3033" t="s">
        <v>4112</v>
      </c>
      <c r="G1093" s="3027" t="b">
        <f t="shared" si="42"/>
        <v>1</v>
      </c>
      <c r="H1093" s="3027" t="s">
        <v>3966</v>
      </c>
      <c r="I1093" s="3155">
        <f t="shared" si="43"/>
        <v>81</v>
      </c>
      <c r="J1093" s="3027">
        <v>81</v>
      </c>
      <c r="K1093" s="3027" t="s">
        <v>1678</v>
      </c>
      <c r="M1093" s="3119" t="s">
        <v>1093</v>
      </c>
    </row>
    <row r="1094" spans="1:13" hidden="1" x14ac:dyDescent="0.3">
      <c r="A1094" s="3032"/>
      <c r="B1094" s="3012" t="e">
        <v>#N/A</v>
      </c>
      <c r="C1094" s="3012" t="e">
        <f t="shared" si="41"/>
        <v>#N/A</v>
      </c>
      <c r="D1094" s="3032" t="s">
        <v>990</v>
      </c>
      <c r="E1094" s="3030"/>
      <c r="F1094" s="3036" t="s">
        <v>990</v>
      </c>
      <c r="G1094" s="3027" t="e">
        <f t="shared" si="42"/>
        <v>#N/A</v>
      </c>
      <c r="H1094" s="3027" t="e">
        <v>#N/A</v>
      </c>
      <c r="K1094" s="3027" t="e">
        <v>#N/A</v>
      </c>
      <c r="M1094" s="3120" t="s">
        <v>990</v>
      </c>
    </row>
    <row r="1095" spans="1:13" hidden="1" x14ac:dyDescent="0.3">
      <c r="A1095" s="3022"/>
      <c r="B1095" s="3012" t="e">
        <v>#VALUE!</v>
      </c>
      <c r="C1095" s="3012" t="e">
        <f t="shared" si="41"/>
        <v>#VALUE!</v>
      </c>
      <c r="D1095" s="3022"/>
      <c r="E1095" s="3030"/>
      <c r="F1095" s="3034"/>
      <c r="G1095" s="3027" t="e">
        <f t="shared" si="42"/>
        <v>#VALUE!</v>
      </c>
      <c r="H1095" s="3027" t="e">
        <v>#VALUE!</v>
      </c>
      <c r="K1095" s="3027" t="e">
        <v>#VALUE!</v>
      </c>
      <c r="M1095" s="3119"/>
    </row>
    <row r="1096" spans="1:13" hidden="1" x14ac:dyDescent="0.3">
      <c r="A1096" s="3032"/>
      <c r="B1096" s="3012" t="e">
        <v>#N/A</v>
      </c>
      <c r="C1096" s="3012" t="e">
        <f t="shared" si="41"/>
        <v>#N/A</v>
      </c>
      <c r="D1096" s="3032" t="s">
        <v>878</v>
      </c>
      <c r="E1096" s="3035"/>
      <c r="F1096" s="3036" t="s">
        <v>878</v>
      </c>
      <c r="G1096" s="3027" t="e">
        <f t="shared" si="42"/>
        <v>#N/A</v>
      </c>
      <c r="H1096" s="3027" t="e">
        <v>#N/A</v>
      </c>
      <c r="K1096" s="3027" t="e">
        <v>#N/A</v>
      </c>
      <c r="M1096" s="3120" t="s">
        <v>878</v>
      </c>
    </row>
    <row r="1097" spans="1:13" hidden="1" x14ac:dyDescent="0.3">
      <c r="A1097" s="3084">
        <v>2300</v>
      </c>
      <c r="B1097" s="3012" t="s">
        <v>2739</v>
      </c>
      <c r="C1097" s="3012" t="str">
        <f t="shared" si="41"/>
        <v>2300 PC CLINTON CROSSINGS 110</v>
      </c>
      <c r="D1097" s="3084" t="s">
        <v>3915</v>
      </c>
      <c r="E1097" s="3040"/>
      <c r="F1097" s="43" t="s">
        <v>3915</v>
      </c>
      <c r="G1097" s="3027" t="b">
        <f t="shared" si="42"/>
        <v>1</v>
      </c>
      <c r="H1097" s="3027" t="s">
        <v>1669</v>
      </c>
      <c r="K1097" s="3027" t="s">
        <v>1678</v>
      </c>
      <c r="M1097" s="3150" t="s">
        <v>3915</v>
      </c>
    </row>
    <row r="1098" spans="1:13" hidden="1" x14ac:dyDescent="0.3">
      <c r="A1098" s="3041" t="s">
        <v>3917</v>
      </c>
      <c r="B1098" s="3012" t="e">
        <v>#VALUE!</v>
      </c>
      <c r="C1098" s="3012" t="e">
        <f t="shared" si="41"/>
        <v>#VALUE!</v>
      </c>
      <c r="D1098" s="3041" t="s">
        <v>3919</v>
      </c>
      <c r="E1098" s="3042" t="s">
        <v>675</v>
      </c>
      <c r="F1098" s="3043" t="s">
        <v>3919</v>
      </c>
      <c r="G1098" s="3027" t="e">
        <f t="shared" si="42"/>
        <v>#VALUE!</v>
      </c>
      <c r="H1098" s="3027" t="e">
        <v>#VALUE!</v>
      </c>
      <c r="K1098" s="3027" t="e">
        <v>#VALUE!</v>
      </c>
      <c r="M1098" s="3123" t="s">
        <v>3919</v>
      </c>
    </row>
    <row r="1099" spans="1:13" hidden="1" x14ac:dyDescent="0.3">
      <c r="A1099" s="3085" t="s">
        <v>3918</v>
      </c>
      <c r="B1099" s="3012" t="e">
        <v>#VALUE!</v>
      </c>
      <c r="C1099" s="3012" t="e">
        <f t="shared" ref="C1099:C1162" si="44">CONCATENATE(A1099," ",B1099)</f>
        <v>#VALUE!</v>
      </c>
      <c r="D1099" s="3041" t="s">
        <v>3916</v>
      </c>
      <c r="E1099" s="3085" t="s">
        <v>674</v>
      </c>
      <c r="F1099" s="3043" t="s">
        <v>3916</v>
      </c>
      <c r="G1099" s="3027" t="e">
        <f t="shared" ref="G1099:G1162" si="45">C1099=H1099</f>
        <v>#VALUE!</v>
      </c>
      <c r="H1099" s="3027" t="e">
        <v>#VALUE!</v>
      </c>
      <c r="K1099" s="3027" t="e">
        <v>#VALUE!</v>
      </c>
      <c r="M1099" s="3123" t="s">
        <v>3916</v>
      </c>
    </row>
    <row r="1100" spans="1:13" hidden="1" x14ac:dyDescent="0.3">
      <c r="A1100" s="3027" t="e">
        <v>#VALUE!</v>
      </c>
      <c r="B1100" s="3012" t="e">
        <v>#VALUE!</v>
      </c>
      <c r="C1100" s="3012" t="e">
        <f t="shared" si="44"/>
        <v>#VALUE!</v>
      </c>
      <c r="F1100" s="3090"/>
      <c r="G1100" s="3027" t="e">
        <f t="shared" si="45"/>
        <v>#VALUE!</v>
      </c>
      <c r="H1100" s="3027" t="e">
        <v>#VALUE!</v>
      </c>
      <c r="K1100" s="3027" t="e">
        <v>#VALUE!</v>
      </c>
    </row>
    <row r="1101" spans="1:13" hidden="1" x14ac:dyDescent="0.3">
      <c r="A1101" s="3084">
        <v>2310</v>
      </c>
      <c r="B1101" s="3012" t="e">
        <v>#VALUE!</v>
      </c>
      <c r="C1101" s="3012" t="e">
        <f t="shared" si="44"/>
        <v>#VALUE!</v>
      </c>
      <c r="D1101" s="3084" t="s">
        <v>3921</v>
      </c>
      <c r="E1101" s="3040"/>
      <c r="F1101" s="43" t="s">
        <v>3921</v>
      </c>
      <c r="G1101" s="3027" t="e">
        <f t="shared" si="45"/>
        <v>#VALUE!</v>
      </c>
      <c r="H1101" s="3027" t="e">
        <v>#VALUE!</v>
      </c>
      <c r="K1101" s="3027" t="e">
        <v>#VALUE!</v>
      </c>
      <c r="M1101" s="3150" t="s">
        <v>3921</v>
      </c>
    </row>
    <row r="1102" spans="1:13" hidden="1" x14ac:dyDescent="0.3">
      <c r="A1102" s="3041" t="s">
        <v>3917</v>
      </c>
      <c r="B1102" s="3012" t="e">
        <v>#VALUE!</v>
      </c>
      <c r="C1102" s="3012" t="e">
        <f t="shared" si="44"/>
        <v>#VALUE!</v>
      </c>
      <c r="D1102" s="3041" t="s">
        <v>3922</v>
      </c>
      <c r="E1102" s="3042" t="s">
        <v>675</v>
      </c>
      <c r="F1102" s="3043" t="s">
        <v>3922</v>
      </c>
      <c r="G1102" s="3027" t="e">
        <f t="shared" si="45"/>
        <v>#VALUE!</v>
      </c>
      <c r="H1102" s="3027" t="e">
        <v>#VALUE!</v>
      </c>
      <c r="K1102" s="3027" t="e">
        <v>#VALUE!</v>
      </c>
      <c r="M1102" s="3123" t="s">
        <v>3922</v>
      </c>
    </row>
    <row r="1103" spans="1:13" hidden="1" x14ac:dyDescent="0.3">
      <c r="A1103" s="3085" t="s">
        <v>3918</v>
      </c>
      <c r="B1103" s="3012" t="e">
        <v>#VALUE!</v>
      </c>
      <c r="C1103" s="3012" t="e">
        <f t="shared" si="44"/>
        <v>#VALUE!</v>
      </c>
      <c r="D1103" s="3041" t="s">
        <v>3923</v>
      </c>
      <c r="E1103" s="3085" t="s">
        <v>676</v>
      </c>
      <c r="F1103" s="3043" t="s">
        <v>3923</v>
      </c>
      <c r="G1103" s="3027" t="e">
        <f t="shared" si="45"/>
        <v>#VALUE!</v>
      </c>
      <c r="H1103" s="3027" t="e">
        <v>#VALUE!</v>
      </c>
      <c r="K1103" s="3027" t="e">
        <v>#VALUE!</v>
      </c>
      <c r="M1103" s="3123" t="s">
        <v>3923</v>
      </c>
    </row>
    <row r="1104" spans="1:13" hidden="1" x14ac:dyDescent="0.3">
      <c r="A1104" s="3027" t="e">
        <v>#VALUE!</v>
      </c>
      <c r="B1104" s="3012" t="e">
        <v>#VALUE!</v>
      </c>
      <c r="C1104" s="3012" t="e">
        <f t="shared" si="44"/>
        <v>#VALUE!</v>
      </c>
      <c r="F1104" s="3090"/>
      <c r="G1104" s="3027" t="e">
        <f t="shared" si="45"/>
        <v>#VALUE!</v>
      </c>
      <c r="H1104" s="3027" t="e">
        <v>#VALUE!</v>
      </c>
      <c r="K1104" s="3027" t="e">
        <v>#VALUE!</v>
      </c>
    </row>
    <row r="1105" spans="1:13" hidden="1" x14ac:dyDescent="0.3">
      <c r="A1105" s="3084">
        <v>2340</v>
      </c>
      <c r="B1105" s="3012" t="e">
        <v>#VALUE!</v>
      </c>
      <c r="C1105" s="3012" t="e">
        <f t="shared" si="44"/>
        <v>#VALUE!</v>
      </c>
      <c r="D1105" s="3084" t="s">
        <v>3924</v>
      </c>
      <c r="E1105" s="3040"/>
      <c r="F1105" s="43" t="s">
        <v>3924</v>
      </c>
      <c r="G1105" s="3027" t="e">
        <f t="shared" si="45"/>
        <v>#VALUE!</v>
      </c>
      <c r="H1105" s="3027" t="e">
        <v>#VALUE!</v>
      </c>
      <c r="K1105" s="3027" t="e">
        <v>#VALUE!</v>
      </c>
      <c r="M1105" s="3150" t="s">
        <v>3924</v>
      </c>
    </row>
    <row r="1106" spans="1:13" hidden="1" x14ac:dyDescent="0.3">
      <c r="A1106" s="3041" t="s">
        <v>3917</v>
      </c>
      <c r="B1106" s="3012" t="e">
        <v>#VALUE!</v>
      </c>
      <c r="C1106" s="3012" t="e">
        <f t="shared" si="44"/>
        <v>#VALUE!</v>
      </c>
      <c r="D1106" s="3041" t="s">
        <v>3925</v>
      </c>
      <c r="E1106" s="3042" t="s">
        <v>675</v>
      </c>
      <c r="F1106" s="3043" t="s">
        <v>3925</v>
      </c>
      <c r="G1106" s="3027" t="e">
        <f t="shared" si="45"/>
        <v>#VALUE!</v>
      </c>
      <c r="H1106" s="3027" t="e">
        <v>#VALUE!</v>
      </c>
      <c r="K1106" s="3027" t="e">
        <v>#VALUE!</v>
      </c>
      <c r="M1106" s="3123" t="s">
        <v>3925</v>
      </c>
    </row>
    <row r="1107" spans="1:13" hidden="1" x14ac:dyDescent="0.3">
      <c r="A1107" s="3085" t="s">
        <v>3918</v>
      </c>
      <c r="B1107" s="3012" t="e">
        <v>#VALUE!</v>
      </c>
      <c r="C1107" s="3012" t="e">
        <f t="shared" si="44"/>
        <v>#VALUE!</v>
      </c>
      <c r="D1107" s="3041" t="s">
        <v>3926</v>
      </c>
      <c r="E1107" s="3085" t="s">
        <v>676</v>
      </c>
      <c r="F1107" s="3043" t="s">
        <v>3926</v>
      </c>
      <c r="G1107" s="3027" t="e">
        <f t="shared" si="45"/>
        <v>#VALUE!</v>
      </c>
      <c r="H1107" s="3027" t="e">
        <v>#VALUE!</v>
      </c>
      <c r="K1107" s="3027" t="e">
        <v>#VALUE!</v>
      </c>
      <c r="M1107" s="3123" t="s">
        <v>3926</v>
      </c>
    </row>
    <row r="1108" spans="1:13" hidden="1" x14ac:dyDescent="0.3">
      <c r="A1108" s="3027" t="e">
        <v>#VALUE!</v>
      </c>
      <c r="B1108" s="3012" t="e">
        <v>#VALUE!</v>
      </c>
      <c r="C1108" s="3012" t="e">
        <f t="shared" si="44"/>
        <v>#VALUE!</v>
      </c>
      <c r="F1108" s="3090"/>
      <c r="G1108" s="3027" t="e">
        <f t="shared" si="45"/>
        <v>#VALUE!</v>
      </c>
      <c r="H1108" s="3027" t="e">
        <v>#VALUE!</v>
      </c>
      <c r="K1108" s="3027" t="e">
        <v>#VALUE!</v>
      </c>
    </row>
    <row r="1109" spans="1:13" hidden="1" x14ac:dyDescent="0.3">
      <c r="A1109" s="3084">
        <v>2360</v>
      </c>
      <c r="B1109" s="3012" t="e">
        <v>#VALUE!</v>
      </c>
      <c r="C1109" s="3012" t="e">
        <f t="shared" si="44"/>
        <v>#VALUE!</v>
      </c>
      <c r="D1109" s="3084" t="s">
        <v>3927</v>
      </c>
      <c r="E1109" s="3040"/>
      <c r="F1109" s="43" t="s">
        <v>3927</v>
      </c>
      <c r="G1109" s="3027" t="e">
        <f t="shared" si="45"/>
        <v>#VALUE!</v>
      </c>
      <c r="H1109" s="3027" t="e">
        <v>#VALUE!</v>
      </c>
      <c r="K1109" s="3027" t="e">
        <v>#VALUE!</v>
      </c>
      <c r="M1109" s="3150" t="s">
        <v>3927</v>
      </c>
    </row>
    <row r="1110" spans="1:13" hidden="1" x14ac:dyDescent="0.3">
      <c r="A1110" s="3041" t="s">
        <v>3917</v>
      </c>
      <c r="B1110" s="3012" t="e">
        <v>#VALUE!</v>
      </c>
      <c r="C1110" s="3012" t="e">
        <f t="shared" si="44"/>
        <v>#VALUE!</v>
      </c>
      <c r="D1110" s="3041" t="s">
        <v>3928</v>
      </c>
      <c r="E1110" s="3042" t="s">
        <v>675</v>
      </c>
      <c r="F1110" s="3043" t="s">
        <v>3928</v>
      </c>
      <c r="G1110" s="3027" t="e">
        <f t="shared" si="45"/>
        <v>#VALUE!</v>
      </c>
      <c r="H1110" s="3027" t="e">
        <v>#VALUE!</v>
      </c>
      <c r="K1110" s="3027" t="e">
        <v>#VALUE!</v>
      </c>
      <c r="M1110" s="3123" t="s">
        <v>3928</v>
      </c>
    </row>
    <row r="1111" spans="1:13" hidden="1" x14ac:dyDescent="0.3">
      <c r="A1111" s="3085" t="s">
        <v>3918</v>
      </c>
      <c r="B1111" s="3012" t="e">
        <v>#VALUE!</v>
      </c>
      <c r="C1111" s="3012" t="e">
        <f t="shared" si="44"/>
        <v>#VALUE!</v>
      </c>
      <c r="D1111" s="3041" t="s">
        <v>3929</v>
      </c>
      <c r="E1111" s="3085" t="s">
        <v>676</v>
      </c>
      <c r="F1111" s="3043" t="s">
        <v>3929</v>
      </c>
      <c r="G1111" s="3027" t="e">
        <f t="shared" si="45"/>
        <v>#VALUE!</v>
      </c>
      <c r="H1111" s="3027" t="e">
        <v>#VALUE!</v>
      </c>
      <c r="K1111" s="3027" t="e">
        <v>#VALUE!</v>
      </c>
      <c r="M1111" s="3123" t="s">
        <v>3929</v>
      </c>
    </row>
    <row r="1112" spans="1:13" hidden="1" x14ac:dyDescent="0.3">
      <c r="A1112" s="3027" t="e">
        <v>#VALUE!</v>
      </c>
      <c r="B1112" s="3012" t="e">
        <v>#VALUE!</v>
      </c>
      <c r="C1112" s="3012" t="e">
        <f t="shared" si="44"/>
        <v>#VALUE!</v>
      </c>
      <c r="F1112" s="3090"/>
      <c r="G1112" s="3027" t="e">
        <f t="shared" si="45"/>
        <v>#VALUE!</v>
      </c>
      <c r="H1112" s="3027" t="e">
        <v>#VALUE!</v>
      </c>
      <c r="K1112" s="3027" t="e">
        <v>#VALUE!</v>
      </c>
    </row>
    <row r="1113" spans="1:13" hidden="1" x14ac:dyDescent="0.3">
      <c r="A1113" s="3084">
        <v>2400</v>
      </c>
      <c r="B1113" s="3012" t="e">
        <v>#VALUE!</v>
      </c>
      <c r="C1113" s="3012" t="e">
        <f t="shared" si="44"/>
        <v>#VALUE!</v>
      </c>
      <c r="D1113" s="3084" t="s">
        <v>1058</v>
      </c>
      <c r="E1113" s="3040"/>
      <c r="F1113" s="43" t="s">
        <v>4114</v>
      </c>
      <c r="G1113" s="3027" t="e">
        <f t="shared" si="45"/>
        <v>#VALUE!</v>
      </c>
      <c r="H1113" s="3027" t="e">
        <v>#VALUE!</v>
      </c>
      <c r="K1113" s="3027" t="e">
        <v>#VALUE!</v>
      </c>
      <c r="M1113" s="3150" t="s">
        <v>1058</v>
      </c>
    </row>
    <row r="1114" spans="1:13" hidden="1" x14ac:dyDescent="0.3">
      <c r="A1114" s="3041" t="s">
        <v>3917</v>
      </c>
      <c r="B1114" s="3012" t="e">
        <v>#VALUE!</v>
      </c>
      <c r="C1114" s="3012" t="e">
        <f t="shared" si="44"/>
        <v>#VALUE!</v>
      </c>
      <c r="D1114" s="3041" t="s">
        <v>1059</v>
      </c>
      <c r="E1114" s="3042" t="s">
        <v>675</v>
      </c>
      <c r="F1114" s="3043" t="s">
        <v>4113</v>
      </c>
      <c r="G1114" s="3027" t="e">
        <f t="shared" si="45"/>
        <v>#VALUE!</v>
      </c>
      <c r="H1114" s="3027" t="e">
        <v>#VALUE!</v>
      </c>
      <c r="K1114" s="3027" t="e">
        <v>#VALUE!</v>
      </c>
      <c r="M1114" s="3123" t="s">
        <v>1059</v>
      </c>
    </row>
    <row r="1115" spans="1:13" hidden="1" x14ac:dyDescent="0.3">
      <c r="A1115" s="3085" t="s">
        <v>3918</v>
      </c>
      <c r="B1115" s="3012" t="e">
        <v>#VALUE!</v>
      </c>
      <c r="C1115" s="3012" t="e">
        <f t="shared" si="44"/>
        <v>#VALUE!</v>
      </c>
      <c r="D1115" s="3041" t="s">
        <v>1060</v>
      </c>
      <c r="E1115" s="3085" t="s">
        <v>676</v>
      </c>
      <c r="F1115" s="3043" t="s">
        <v>4115</v>
      </c>
      <c r="G1115" s="3027" t="e">
        <f t="shared" si="45"/>
        <v>#VALUE!</v>
      </c>
      <c r="H1115" s="3027" t="e">
        <v>#VALUE!</v>
      </c>
      <c r="K1115" s="3027" t="e">
        <v>#VALUE!</v>
      </c>
      <c r="M1115" s="3123" t="s">
        <v>1060</v>
      </c>
    </row>
    <row r="1116" spans="1:13" hidden="1" x14ac:dyDescent="0.3">
      <c r="A1116" s="3027" t="e">
        <v>#VALUE!</v>
      </c>
      <c r="B1116" s="3012" t="e">
        <v>#VALUE!</v>
      </c>
      <c r="C1116" s="3012" t="e">
        <f t="shared" si="44"/>
        <v>#VALUE!</v>
      </c>
      <c r="F1116" s="3090"/>
      <c r="G1116" s="3027" t="e">
        <f t="shared" si="45"/>
        <v>#VALUE!</v>
      </c>
      <c r="H1116" s="3027" t="e">
        <v>#VALUE!</v>
      </c>
      <c r="K1116" s="3027" t="e">
        <v>#VALUE!</v>
      </c>
    </row>
    <row r="1117" spans="1:13" hidden="1" x14ac:dyDescent="0.3">
      <c r="A1117" s="3084">
        <v>2420</v>
      </c>
      <c r="B1117" s="3012" t="e">
        <v>#VALUE!</v>
      </c>
      <c r="C1117" s="3012" t="e">
        <f t="shared" si="44"/>
        <v>#VALUE!</v>
      </c>
      <c r="D1117" s="3084" t="s">
        <v>1462</v>
      </c>
      <c r="E1117" s="3040"/>
      <c r="F1117" s="43" t="s">
        <v>4116</v>
      </c>
      <c r="G1117" s="3027" t="e">
        <f t="shared" si="45"/>
        <v>#VALUE!</v>
      </c>
      <c r="H1117" s="3027" t="e">
        <v>#VALUE!</v>
      </c>
      <c r="K1117" s="3027" t="e">
        <v>#VALUE!</v>
      </c>
      <c r="M1117" s="3150" t="s">
        <v>1462</v>
      </c>
    </row>
    <row r="1118" spans="1:13" hidden="1" x14ac:dyDescent="0.3">
      <c r="A1118" s="3041" t="s">
        <v>3917</v>
      </c>
      <c r="B1118" s="3012" t="s">
        <v>2740</v>
      </c>
      <c r="C1118" s="3012" t="str">
        <f t="shared" si="44"/>
        <v>HPM PC MEDICAL ASSOC OF HENRIETTA</v>
      </c>
      <c r="D1118" s="3041" t="s">
        <v>1464</v>
      </c>
      <c r="E1118" s="3042" t="s">
        <v>675</v>
      </c>
      <c r="F1118" s="3043" t="s">
        <v>4117</v>
      </c>
      <c r="G1118" s="3027" t="b">
        <f t="shared" si="45"/>
        <v>1</v>
      </c>
      <c r="H1118" s="3027" t="s">
        <v>3967</v>
      </c>
      <c r="K1118" s="3027" t="s">
        <v>1678</v>
      </c>
      <c r="M1118" s="3123" t="s">
        <v>1464</v>
      </c>
    </row>
    <row r="1119" spans="1:13" hidden="1" x14ac:dyDescent="0.3">
      <c r="A1119" s="3085" t="s">
        <v>3918</v>
      </c>
      <c r="B1119" s="3012" t="e">
        <v>#VALUE!</v>
      </c>
      <c r="C1119" s="3012" t="e">
        <f t="shared" si="44"/>
        <v>#VALUE!</v>
      </c>
      <c r="D1119" s="3041" t="s">
        <v>1463</v>
      </c>
      <c r="E1119" s="3085" t="s">
        <v>676</v>
      </c>
      <c r="F1119" s="3043" t="s">
        <v>4118</v>
      </c>
      <c r="G1119" s="3027" t="e">
        <f t="shared" si="45"/>
        <v>#VALUE!</v>
      </c>
      <c r="H1119" s="3027" t="e">
        <v>#VALUE!</v>
      </c>
      <c r="K1119" s="3027" t="e">
        <v>#VALUE!</v>
      </c>
      <c r="M1119" s="3123" t="s">
        <v>1463</v>
      </c>
    </row>
    <row r="1120" spans="1:13" hidden="1" x14ac:dyDescent="0.3">
      <c r="A1120" s="3027" t="e">
        <v>#VALUE!</v>
      </c>
      <c r="B1120" s="3012" t="e">
        <v>#VALUE!</v>
      </c>
      <c r="C1120" s="3012" t="e">
        <f t="shared" si="44"/>
        <v>#VALUE!</v>
      </c>
      <c r="F1120" s="3090"/>
      <c r="G1120" s="3027" t="e">
        <f t="shared" si="45"/>
        <v>#VALUE!</v>
      </c>
      <c r="H1120" s="3027" t="e">
        <v>#VALUE!</v>
      </c>
      <c r="K1120" s="3027" t="e">
        <v>#VALUE!</v>
      </c>
    </row>
    <row r="1121" spans="1:13" hidden="1" x14ac:dyDescent="0.3">
      <c r="A1121" s="3084">
        <v>2440</v>
      </c>
      <c r="B1121" s="3012" t="e">
        <v>#VALUE!</v>
      </c>
      <c r="C1121" s="3012" t="e">
        <f t="shared" si="44"/>
        <v>#VALUE!</v>
      </c>
      <c r="D1121" s="3084" t="s">
        <v>1465</v>
      </c>
      <c r="E1121" s="3040"/>
      <c r="F1121" s="43" t="s">
        <v>1465</v>
      </c>
      <c r="G1121" s="3027" t="e">
        <f t="shared" si="45"/>
        <v>#VALUE!</v>
      </c>
      <c r="H1121" s="3027" t="e">
        <v>#VALUE!</v>
      </c>
      <c r="K1121" s="3027" t="e">
        <v>#VALUE!</v>
      </c>
      <c r="M1121" s="3150" t="s">
        <v>1465</v>
      </c>
    </row>
    <row r="1122" spans="1:13" hidden="1" x14ac:dyDescent="0.3">
      <c r="A1122" s="3041" t="e">
        <v>#VALUE!</v>
      </c>
      <c r="B1122" s="3012" t="e">
        <v>#VALUE!</v>
      </c>
      <c r="C1122" s="3012" t="e">
        <f t="shared" si="44"/>
        <v>#VALUE!</v>
      </c>
      <c r="D1122" s="3041" t="s">
        <v>1466</v>
      </c>
      <c r="E1122" s="3042" t="s">
        <v>675</v>
      </c>
      <c r="F1122" s="3043" t="s">
        <v>1466</v>
      </c>
      <c r="G1122" s="3027" t="e">
        <f t="shared" si="45"/>
        <v>#VALUE!</v>
      </c>
      <c r="H1122" s="3027" t="e">
        <v>#VALUE!</v>
      </c>
      <c r="K1122" s="3027" t="e">
        <v>#VALUE!</v>
      </c>
      <c r="M1122" s="3123" t="s">
        <v>1466</v>
      </c>
    </row>
    <row r="1123" spans="1:13" hidden="1" x14ac:dyDescent="0.3">
      <c r="A1123" s="3041" t="e">
        <v>#VALUE!</v>
      </c>
      <c r="B1123" s="3012" t="e">
        <v>#VALUE!</v>
      </c>
      <c r="C1123" s="3012" t="e">
        <f t="shared" si="44"/>
        <v>#VALUE!</v>
      </c>
      <c r="D1123" s="3041" t="s">
        <v>1467</v>
      </c>
      <c r="E1123" s="3085" t="s">
        <v>676</v>
      </c>
      <c r="F1123" s="3043" t="s">
        <v>1467</v>
      </c>
      <c r="G1123" s="3027" t="e">
        <f t="shared" si="45"/>
        <v>#VALUE!</v>
      </c>
      <c r="H1123" s="3027" t="e">
        <v>#VALUE!</v>
      </c>
      <c r="K1123" s="3027" t="e">
        <v>#VALUE!</v>
      </c>
      <c r="M1123" s="3123" t="s">
        <v>1467</v>
      </c>
    </row>
    <row r="1124" spans="1:13" hidden="1" x14ac:dyDescent="0.3">
      <c r="A1124" s="3027" t="e">
        <v>#VALUE!</v>
      </c>
      <c r="B1124" s="3012" t="e">
        <v>#VALUE!</v>
      </c>
      <c r="C1124" s="3012" t="e">
        <f t="shared" si="44"/>
        <v>#VALUE!</v>
      </c>
      <c r="F1124" s="3090"/>
      <c r="G1124" s="3027" t="e">
        <f t="shared" si="45"/>
        <v>#VALUE!</v>
      </c>
      <c r="H1124" s="3027" t="e">
        <v>#VALUE!</v>
      </c>
      <c r="K1124" s="3027" t="e">
        <v>#VALUE!</v>
      </c>
    </row>
    <row r="1125" spans="1:13" hidden="1" x14ac:dyDescent="0.3">
      <c r="A1125" s="3084">
        <v>2320</v>
      </c>
      <c r="B1125" s="3012" t="e">
        <v>#VALUE!</v>
      </c>
      <c r="C1125" s="3012" t="e">
        <f t="shared" si="44"/>
        <v>#VALUE!</v>
      </c>
      <c r="D1125" s="3084" t="s">
        <v>1061</v>
      </c>
      <c r="E1125" s="3040"/>
      <c r="F1125" s="43" t="s">
        <v>1061</v>
      </c>
      <c r="G1125" s="3027" t="e">
        <f t="shared" si="45"/>
        <v>#VALUE!</v>
      </c>
      <c r="H1125" s="3027" t="e">
        <v>#VALUE!</v>
      </c>
      <c r="K1125" s="3027" t="e">
        <v>#VALUE!</v>
      </c>
      <c r="M1125" s="3150" t="s">
        <v>1061</v>
      </c>
    </row>
    <row r="1126" spans="1:13" hidden="1" x14ac:dyDescent="0.3">
      <c r="A1126" s="3041" t="e">
        <v>#VALUE!</v>
      </c>
      <c r="B1126" s="3012" t="e">
        <v>#VALUE!</v>
      </c>
      <c r="C1126" s="3012" t="e">
        <f t="shared" si="44"/>
        <v>#VALUE!</v>
      </c>
      <c r="D1126" s="3041" t="s">
        <v>2002</v>
      </c>
      <c r="E1126" s="3042"/>
      <c r="F1126" s="3043" t="s">
        <v>2002</v>
      </c>
      <c r="G1126" s="3027" t="e">
        <f t="shared" si="45"/>
        <v>#VALUE!</v>
      </c>
      <c r="H1126" s="3027" t="e">
        <v>#VALUE!</v>
      </c>
      <c r="K1126" s="3027" t="e">
        <v>#VALUE!</v>
      </c>
      <c r="M1126" s="3123" t="s">
        <v>2002</v>
      </c>
    </row>
    <row r="1127" spans="1:13" hidden="1" x14ac:dyDescent="0.3">
      <c r="A1127" s="3041" t="e">
        <v>#VALUE!</v>
      </c>
      <c r="B1127" s="3012" t="e">
        <v>#VALUE!</v>
      </c>
      <c r="C1127" s="3012" t="e">
        <f t="shared" si="44"/>
        <v>#VALUE!</v>
      </c>
      <c r="D1127" s="3041" t="s">
        <v>1062</v>
      </c>
      <c r="E1127" s="3085" t="s">
        <v>675</v>
      </c>
      <c r="F1127" s="3043" t="s">
        <v>1062</v>
      </c>
      <c r="G1127" s="3027" t="e">
        <f t="shared" si="45"/>
        <v>#VALUE!</v>
      </c>
      <c r="H1127" s="3027" t="e">
        <v>#VALUE!</v>
      </c>
      <c r="K1127" s="3027" t="e">
        <v>#VALUE!</v>
      </c>
      <c r="M1127" s="3123" t="s">
        <v>1062</v>
      </c>
    </row>
    <row r="1128" spans="1:13" hidden="1" x14ac:dyDescent="0.3">
      <c r="A1128" s="3027" t="e">
        <v>#VALUE!</v>
      </c>
      <c r="B1128" s="3012" t="e">
        <v>#VALUE!</v>
      </c>
      <c r="C1128" s="3012" t="e">
        <f t="shared" si="44"/>
        <v>#VALUE!</v>
      </c>
      <c r="F1128" s="3090"/>
      <c r="G1128" s="3027" t="e">
        <f t="shared" si="45"/>
        <v>#VALUE!</v>
      </c>
      <c r="H1128" s="3027" t="e">
        <v>#VALUE!</v>
      </c>
      <c r="K1128" s="3027" t="e">
        <v>#VALUE!</v>
      </c>
    </row>
    <row r="1129" spans="1:13" hidden="1" x14ac:dyDescent="0.3">
      <c r="A1129" s="3084">
        <v>2330</v>
      </c>
      <c r="B1129" s="3012" t="e">
        <v>#VALUE!</v>
      </c>
      <c r="C1129" s="3012" t="e">
        <f t="shared" si="44"/>
        <v>#VALUE!</v>
      </c>
      <c r="D1129" s="3084" t="s">
        <v>1063</v>
      </c>
      <c r="E1129" s="3040"/>
      <c r="F1129" s="43" t="s">
        <v>1063</v>
      </c>
      <c r="G1129" s="3027" t="e">
        <f t="shared" si="45"/>
        <v>#VALUE!</v>
      </c>
      <c r="H1129" s="3027" t="e">
        <v>#VALUE!</v>
      </c>
      <c r="K1129" s="3027" t="e">
        <v>#VALUE!</v>
      </c>
      <c r="M1129" s="3150" t="s">
        <v>1063</v>
      </c>
    </row>
    <row r="1130" spans="1:13" hidden="1" x14ac:dyDescent="0.3">
      <c r="A1130" s="3041" t="e">
        <v>#VALUE!</v>
      </c>
      <c r="B1130" s="3012" t="e">
        <v>#VALUE!</v>
      </c>
      <c r="C1130" s="3012" t="e">
        <f t="shared" si="44"/>
        <v>#VALUE!</v>
      </c>
      <c r="D1130" s="3041" t="s">
        <v>2003</v>
      </c>
      <c r="E1130" s="3042"/>
      <c r="F1130" s="3043" t="s">
        <v>2003</v>
      </c>
      <c r="G1130" s="3027" t="e">
        <f t="shared" si="45"/>
        <v>#VALUE!</v>
      </c>
      <c r="H1130" s="3027" t="e">
        <v>#VALUE!</v>
      </c>
      <c r="K1130" s="3027" t="e">
        <v>#VALUE!</v>
      </c>
      <c r="M1130" s="3123" t="s">
        <v>2003</v>
      </c>
    </row>
    <row r="1131" spans="1:13" hidden="1" x14ac:dyDescent="0.3">
      <c r="A1131" s="3041" t="e">
        <v>#VALUE!</v>
      </c>
      <c r="B1131" s="3012" t="e">
        <v>#VALUE!</v>
      </c>
      <c r="C1131" s="3012" t="e">
        <f t="shared" si="44"/>
        <v>#VALUE!</v>
      </c>
      <c r="D1131" s="3041" t="s">
        <v>1064</v>
      </c>
      <c r="E1131" s="3085" t="s">
        <v>675</v>
      </c>
      <c r="F1131" s="3043" t="s">
        <v>1064</v>
      </c>
      <c r="G1131" s="3027" t="e">
        <f t="shared" si="45"/>
        <v>#VALUE!</v>
      </c>
      <c r="H1131" s="3027" t="e">
        <v>#VALUE!</v>
      </c>
      <c r="K1131" s="3027" t="e">
        <v>#VALUE!</v>
      </c>
      <c r="M1131" s="3123" t="s">
        <v>1064</v>
      </c>
    </row>
    <row r="1132" spans="1:13" hidden="1" x14ac:dyDescent="0.3">
      <c r="A1132" s="3027" t="e">
        <v>#VALUE!</v>
      </c>
      <c r="B1132" s="3012" t="e">
        <v>#VALUE!</v>
      </c>
      <c r="C1132" s="3012" t="e">
        <f t="shared" si="44"/>
        <v>#VALUE!</v>
      </c>
      <c r="F1132" s="3090"/>
      <c r="G1132" s="3027" t="e">
        <f t="shared" si="45"/>
        <v>#VALUE!</v>
      </c>
      <c r="H1132" s="3027" t="e">
        <v>#VALUE!</v>
      </c>
      <c r="K1132" s="3027" t="e">
        <v>#VALUE!</v>
      </c>
    </row>
    <row r="1133" spans="1:13" hidden="1" x14ac:dyDescent="0.3">
      <c r="A1133" s="3084">
        <v>2350</v>
      </c>
      <c r="B1133" s="3012" t="e">
        <v>#VALUE!</v>
      </c>
      <c r="C1133" s="3012" t="e">
        <f t="shared" si="44"/>
        <v>#VALUE!</v>
      </c>
      <c r="D1133" s="3084" t="s">
        <v>1065</v>
      </c>
      <c r="E1133" s="3040"/>
      <c r="F1133" s="43" t="s">
        <v>1065</v>
      </c>
      <c r="G1133" s="3027" t="e">
        <f t="shared" si="45"/>
        <v>#VALUE!</v>
      </c>
      <c r="H1133" s="3027" t="e">
        <v>#VALUE!</v>
      </c>
      <c r="K1133" s="3027" t="e">
        <v>#VALUE!</v>
      </c>
      <c r="M1133" s="3150" t="s">
        <v>1065</v>
      </c>
    </row>
    <row r="1134" spans="1:13" hidden="1" x14ac:dyDescent="0.3">
      <c r="A1134" s="3041" t="e">
        <v>#VALUE!</v>
      </c>
      <c r="B1134" s="3012" t="e">
        <v>#VALUE!</v>
      </c>
      <c r="C1134" s="3012" t="e">
        <f t="shared" si="44"/>
        <v>#VALUE!</v>
      </c>
      <c r="D1134" s="3041" t="s">
        <v>2184</v>
      </c>
      <c r="E1134" s="3042"/>
      <c r="F1134" s="3043" t="s">
        <v>2184</v>
      </c>
      <c r="G1134" s="3027" t="e">
        <f t="shared" si="45"/>
        <v>#VALUE!</v>
      </c>
      <c r="H1134" s="3027" t="e">
        <v>#VALUE!</v>
      </c>
      <c r="K1134" s="3027" t="e">
        <v>#VALUE!</v>
      </c>
      <c r="M1134" s="3123" t="s">
        <v>2184</v>
      </c>
    </row>
    <row r="1135" spans="1:13" hidden="1" x14ac:dyDescent="0.3">
      <c r="A1135" s="3041" t="e">
        <v>#VALUE!</v>
      </c>
      <c r="B1135" s="3012" t="e">
        <v>#VALUE!</v>
      </c>
      <c r="C1135" s="3012" t="e">
        <f t="shared" si="44"/>
        <v>#VALUE!</v>
      </c>
      <c r="D1135" s="3041" t="s">
        <v>1066</v>
      </c>
      <c r="E1135" s="3085" t="s">
        <v>675</v>
      </c>
      <c r="F1135" s="3043" t="s">
        <v>1066</v>
      </c>
      <c r="G1135" s="3027" t="e">
        <f t="shared" si="45"/>
        <v>#VALUE!</v>
      </c>
      <c r="H1135" s="3027" t="e">
        <v>#VALUE!</v>
      </c>
      <c r="K1135" s="3027" t="e">
        <v>#VALUE!</v>
      </c>
      <c r="M1135" s="3123" t="s">
        <v>1066</v>
      </c>
    </row>
    <row r="1136" spans="1:13" hidden="1" x14ac:dyDescent="0.3">
      <c r="A1136" s="3027" t="e">
        <v>#VALUE!</v>
      </c>
      <c r="B1136" s="3012" t="e">
        <v>#VALUE!</v>
      </c>
      <c r="C1136" s="3012" t="e">
        <f t="shared" si="44"/>
        <v>#VALUE!</v>
      </c>
      <c r="F1136" s="3090"/>
      <c r="G1136" s="3027" t="e">
        <f t="shared" si="45"/>
        <v>#VALUE!</v>
      </c>
      <c r="H1136" s="3027" t="e">
        <v>#VALUE!</v>
      </c>
      <c r="K1136" s="3027" t="e">
        <v>#VALUE!</v>
      </c>
    </row>
    <row r="1137" spans="1:13" hidden="1" x14ac:dyDescent="0.3">
      <c r="A1137" s="3084">
        <v>2370</v>
      </c>
      <c r="B1137" s="3012" t="e">
        <v>#VALUE!</v>
      </c>
      <c r="C1137" s="3012" t="e">
        <f t="shared" si="44"/>
        <v>#VALUE!</v>
      </c>
      <c r="D1137" s="3084" t="s">
        <v>1067</v>
      </c>
      <c r="E1137" s="3040"/>
      <c r="F1137" s="43" t="s">
        <v>1067</v>
      </c>
      <c r="G1137" s="3027" t="e">
        <f t="shared" si="45"/>
        <v>#VALUE!</v>
      </c>
      <c r="H1137" s="3027" t="e">
        <v>#VALUE!</v>
      </c>
      <c r="K1137" s="3027" t="e">
        <v>#VALUE!</v>
      </c>
      <c r="M1137" s="3150" t="s">
        <v>1067</v>
      </c>
    </row>
    <row r="1138" spans="1:13" hidden="1" x14ac:dyDescent="0.3">
      <c r="A1138" s="3041" t="e">
        <v>#VALUE!</v>
      </c>
      <c r="B1138" s="3012" t="e">
        <v>#VALUE!</v>
      </c>
      <c r="C1138" s="3012" t="e">
        <f t="shared" si="44"/>
        <v>#VALUE!</v>
      </c>
      <c r="D1138" s="3041" t="s">
        <v>2185</v>
      </c>
      <c r="E1138" s="3042"/>
      <c r="F1138" s="3043" t="s">
        <v>2185</v>
      </c>
      <c r="G1138" s="3027" t="e">
        <f t="shared" si="45"/>
        <v>#VALUE!</v>
      </c>
      <c r="H1138" s="3027" t="e">
        <v>#VALUE!</v>
      </c>
      <c r="K1138" s="3027" t="e">
        <v>#VALUE!</v>
      </c>
      <c r="M1138" s="3123" t="s">
        <v>2185</v>
      </c>
    </row>
    <row r="1139" spans="1:13" hidden="1" x14ac:dyDescent="0.3">
      <c r="A1139" s="3041" t="e">
        <v>#VALUE!</v>
      </c>
      <c r="B1139" s="3012" t="e">
        <v>#VALUE!</v>
      </c>
      <c r="C1139" s="3012" t="e">
        <f t="shared" si="44"/>
        <v>#VALUE!</v>
      </c>
      <c r="D1139" s="3041" t="s">
        <v>1068</v>
      </c>
      <c r="E1139" s="3085" t="s">
        <v>675</v>
      </c>
      <c r="F1139" s="3043" t="s">
        <v>1068</v>
      </c>
      <c r="G1139" s="3027" t="e">
        <f t="shared" si="45"/>
        <v>#VALUE!</v>
      </c>
      <c r="H1139" s="3027" t="e">
        <v>#VALUE!</v>
      </c>
      <c r="K1139" s="3027" t="e">
        <v>#VALUE!</v>
      </c>
      <c r="M1139" s="3123" t="s">
        <v>1068</v>
      </c>
    </row>
    <row r="1140" spans="1:13" hidden="1" x14ac:dyDescent="0.3">
      <c r="A1140" s="3027" t="e">
        <v>#VALUE!</v>
      </c>
      <c r="B1140" s="3012" t="e">
        <v>#VALUE!</v>
      </c>
      <c r="C1140" s="3012" t="e">
        <f t="shared" si="44"/>
        <v>#VALUE!</v>
      </c>
      <c r="F1140" s="3090"/>
      <c r="G1140" s="3027" t="e">
        <f t="shared" si="45"/>
        <v>#VALUE!</v>
      </c>
      <c r="H1140" s="3027" t="e">
        <v>#VALUE!</v>
      </c>
      <c r="K1140" s="3027" t="e">
        <v>#VALUE!</v>
      </c>
    </row>
    <row r="1141" spans="1:13" hidden="1" x14ac:dyDescent="0.3">
      <c r="A1141" s="3084">
        <v>2380</v>
      </c>
      <c r="B1141" s="3012" t="e">
        <v>#VALUE!</v>
      </c>
      <c r="C1141" s="3012" t="e">
        <f t="shared" si="44"/>
        <v>#VALUE!</v>
      </c>
      <c r="D1141" s="3084" t="s">
        <v>1069</v>
      </c>
      <c r="E1141" s="3040"/>
      <c r="F1141" s="43" t="s">
        <v>1069</v>
      </c>
      <c r="G1141" s="3027" t="e">
        <f t="shared" si="45"/>
        <v>#VALUE!</v>
      </c>
      <c r="H1141" s="3027" t="e">
        <v>#VALUE!</v>
      </c>
      <c r="K1141" s="3027" t="e">
        <v>#VALUE!</v>
      </c>
      <c r="M1141" s="3150" t="s">
        <v>1069</v>
      </c>
    </row>
    <row r="1142" spans="1:13" hidden="1" x14ac:dyDescent="0.3">
      <c r="A1142" s="3041" t="e">
        <v>#VALUE!</v>
      </c>
      <c r="B1142" s="3012" t="e">
        <v>#VALUE!</v>
      </c>
      <c r="C1142" s="3012" t="e">
        <f t="shared" si="44"/>
        <v>#VALUE!</v>
      </c>
      <c r="D1142" s="3041" t="s">
        <v>2186</v>
      </c>
      <c r="E1142" s="3042"/>
      <c r="F1142" s="3043" t="s">
        <v>2186</v>
      </c>
      <c r="G1142" s="3027" t="e">
        <f t="shared" si="45"/>
        <v>#VALUE!</v>
      </c>
      <c r="H1142" s="3027" t="e">
        <v>#VALUE!</v>
      </c>
      <c r="K1142" s="3027" t="e">
        <v>#VALUE!</v>
      </c>
      <c r="M1142" s="3123" t="s">
        <v>2186</v>
      </c>
    </row>
    <row r="1143" spans="1:13" hidden="1" x14ac:dyDescent="0.3">
      <c r="A1143" s="3041" t="e">
        <v>#VALUE!</v>
      </c>
      <c r="B1143" s="3012" t="e">
        <v>#VALUE!</v>
      </c>
      <c r="C1143" s="3012" t="e">
        <f t="shared" si="44"/>
        <v>#VALUE!</v>
      </c>
      <c r="D1143" s="3041" t="s">
        <v>1070</v>
      </c>
      <c r="E1143" s="3085" t="s">
        <v>675</v>
      </c>
      <c r="F1143" s="3043" t="s">
        <v>1070</v>
      </c>
      <c r="G1143" s="3027" t="e">
        <f t="shared" si="45"/>
        <v>#VALUE!</v>
      </c>
      <c r="H1143" s="3027" t="e">
        <v>#VALUE!</v>
      </c>
      <c r="K1143" s="3027" t="e">
        <v>#VALUE!</v>
      </c>
      <c r="M1143" s="3123" t="s">
        <v>1070</v>
      </c>
    </row>
    <row r="1144" spans="1:13" hidden="1" x14ac:dyDescent="0.3">
      <c r="A1144" s="3027" t="e">
        <v>#VALUE!</v>
      </c>
      <c r="B1144" s="3012" t="e">
        <v>#VALUE!</v>
      </c>
      <c r="C1144" s="3012" t="e">
        <f t="shared" si="44"/>
        <v>#VALUE!</v>
      </c>
      <c r="F1144" s="3090"/>
      <c r="G1144" s="3027" t="e">
        <f t="shared" si="45"/>
        <v>#VALUE!</v>
      </c>
      <c r="H1144" s="3027" t="e">
        <v>#VALUE!</v>
      </c>
      <c r="K1144" s="3027" t="e">
        <v>#VALUE!</v>
      </c>
    </row>
    <row r="1145" spans="1:13" hidden="1" x14ac:dyDescent="0.3">
      <c r="A1145" s="3084">
        <v>2390</v>
      </c>
      <c r="B1145" s="3012" t="e">
        <v>#VALUE!</v>
      </c>
      <c r="C1145" s="3012" t="e">
        <f t="shared" si="44"/>
        <v>#VALUE!</v>
      </c>
      <c r="D1145" s="3084" t="s">
        <v>1071</v>
      </c>
      <c r="E1145" s="3040"/>
      <c r="F1145" s="43" t="s">
        <v>1071</v>
      </c>
      <c r="G1145" s="3027" t="e">
        <f t="shared" si="45"/>
        <v>#VALUE!</v>
      </c>
      <c r="H1145" s="3027" t="e">
        <v>#VALUE!</v>
      </c>
      <c r="K1145" s="3027" t="e">
        <v>#VALUE!</v>
      </c>
      <c r="M1145" s="3150" t="s">
        <v>1071</v>
      </c>
    </row>
    <row r="1146" spans="1:13" hidden="1" x14ac:dyDescent="0.3">
      <c r="A1146" s="3041" t="e">
        <v>#VALUE!</v>
      </c>
      <c r="B1146" s="3012" t="e">
        <v>#VALUE!</v>
      </c>
      <c r="C1146" s="3012" t="e">
        <f t="shared" si="44"/>
        <v>#VALUE!</v>
      </c>
      <c r="D1146" s="3041" t="s">
        <v>2187</v>
      </c>
      <c r="E1146" s="3042"/>
      <c r="F1146" s="3043" t="s">
        <v>2187</v>
      </c>
      <c r="G1146" s="3027" t="e">
        <f t="shared" si="45"/>
        <v>#VALUE!</v>
      </c>
      <c r="H1146" s="3027" t="e">
        <v>#VALUE!</v>
      </c>
      <c r="K1146" s="3027" t="e">
        <v>#VALUE!</v>
      </c>
      <c r="M1146" s="3123" t="s">
        <v>2187</v>
      </c>
    </row>
    <row r="1147" spans="1:13" hidden="1" x14ac:dyDescent="0.3">
      <c r="A1147" s="3041" t="e">
        <v>#VALUE!</v>
      </c>
      <c r="B1147" s="3012" t="e">
        <v>#VALUE!</v>
      </c>
      <c r="C1147" s="3012" t="e">
        <f t="shared" si="44"/>
        <v>#VALUE!</v>
      </c>
      <c r="D1147" s="3041" t="s">
        <v>1072</v>
      </c>
      <c r="E1147" s="3085" t="s">
        <v>675</v>
      </c>
      <c r="F1147" s="3043" t="s">
        <v>1072</v>
      </c>
      <c r="G1147" s="3027" t="e">
        <f t="shared" si="45"/>
        <v>#VALUE!</v>
      </c>
      <c r="H1147" s="3027" t="e">
        <v>#VALUE!</v>
      </c>
      <c r="K1147" s="3027" t="e">
        <v>#VALUE!</v>
      </c>
      <c r="M1147" s="3123" t="s">
        <v>1072</v>
      </c>
    </row>
    <row r="1148" spans="1:13" hidden="1" x14ac:dyDescent="0.3">
      <c r="A1148" s="3027" t="e">
        <v>#VALUE!</v>
      </c>
      <c r="B1148" s="3012" t="e">
        <v>#VALUE!</v>
      </c>
      <c r="C1148" s="3012" t="e">
        <f t="shared" si="44"/>
        <v>#VALUE!</v>
      </c>
      <c r="F1148" s="3090"/>
      <c r="G1148" s="3027" t="e">
        <f t="shared" si="45"/>
        <v>#VALUE!</v>
      </c>
      <c r="H1148" s="3027" t="e">
        <v>#VALUE!</v>
      </c>
      <c r="K1148" s="3027" t="e">
        <v>#VALUE!</v>
      </c>
    </row>
    <row r="1149" spans="1:13" hidden="1" x14ac:dyDescent="0.3">
      <c r="A1149" s="3084">
        <v>2450</v>
      </c>
      <c r="B1149" s="3012" t="e">
        <v>#VALUE!</v>
      </c>
      <c r="C1149" s="3012" t="e">
        <f t="shared" si="44"/>
        <v>#VALUE!</v>
      </c>
      <c r="D1149" s="3084" t="s">
        <v>1080</v>
      </c>
      <c r="E1149" s="3040"/>
      <c r="F1149" s="43" t="s">
        <v>4119</v>
      </c>
      <c r="G1149" s="3027" t="e">
        <f t="shared" si="45"/>
        <v>#VALUE!</v>
      </c>
      <c r="H1149" s="3027" t="e">
        <v>#VALUE!</v>
      </c>
      <c r="K1149" s="3027" t="e">
        <v>#VALUE!</v>
      </c>
      <c r="M1149" s="3150" t="s">
        <v>1080</v>
      </c>
    </row>
    <row r="1150" spans="1:13" hidden="1" x14ac:dyDescent="0.3">
      <c r="A1150" s="3041" t="e">
        <v>#VALUE!</v>
      </c>
      <c r="B1150" s="3012" t="e">
        <v>#VALUE!</v>
      </c>
      <c r="C1150" s="3012" t="e">
        <f t="shared" si="44"/>
        <v>#VALUE!</v>
      </c>
      <c r="D1150" s="3041" t="s">
        <v>1138</v>
      </c>
      <c r="E1150" s="3042" t="s">
        <v>675</v>
      </c>
      <c r="F1150" s="3043" t="s">
        <v>4120</v>
      </c>
      <c r="G1150" s="3027" t="e">
        <f t="shared" si="45"/>
        <v>#VALUE!</v>
      </c>
      <c r="H1150" s="3027" t="e">
        <v>#VALUE!</v>
      </c>
      <c r="K1150" s="3027" t="e">
        <v>#VALUE!</v>
      </c>
      <c r="M1150" s="3123" t="s">
        <v>1138</v>
      </c>
    </row>
    <row r="1151" spans="1:13" hidden="1" x14ac:dyDescent="0.3">
      <c r="A1151" s="3041" t="e">
        <v>#VALUE!</v>
      </c>
      <c r="B1151" s="3012" t="e">
        <v>#VALUE!</v>
      </c>
      <c r="C1151" s="3012" t="e">
        <f t="shared" si="44"/>
        <v>#VALUE!</v>
      </c>
      <c r="D1151" s="3041" t="s">
        <v>1079</v>
      </c>
      <c r="E1151" s="3085" t="s">
        <v>675</v>
      </c>
      <c r="F1151" s="3043" t="s">
        <v>4121</v>
      </c>
      <c r="G1151" s="3027" t="e">
        <f t="shared" si="45"/>
        <v>#VALUE!</v>
      </c>
      <c r="H1151" s="3027" t="e">
        <v>#VALUE!</v>
      </c>
      <c r="K1151" s="3027" t="e">
        <v>#VALUE!</v>
      </c>
      <c r="M1151" s="3123" t="s">
        <v>1079</v>
      </c>
    </row>
    <row r="1152" spans="1:13" hidden="1" x14ac:dyDescent="0.3">
      <c r="A1152" s="3027" t="e">
        <v>#VALUE!</v>
      </c>
      <c r="B1152" s="3012" t="e">
        <v>#VALUE!</v>
      </c>
      <c r="C1152" s="3012" t="e">
        <f t="shared" si="44"/>
        <v>#VALUE!</v>
      </c>
      <c r="F1152" s="3090"/>
      <c r="G1152" s="3027" t="e">
        <f t="shared" si="45"/>
        <v>#VALUE!</v>
      </c>
      <c r="H1152" s="3027" t="e">
        <v>#VALUE!</v>
      </c>
      <c r="K1152" s="3027" t="e">
        <v>#VALUE!</v>
      </c>
    </row>
    <row r="1153" spans="1:13" hidden="1" x14ac:dyDescent="0.3">
      <c r="A1153" s="3084">
        <v>2460</v>
      </c>
      <c r="B1153" s="3012" t="e">
        <v>#VALUE!</v>
      </c>
      <c r="C1153" s="3012" t="e">
        <f t="shared" si="44"/>
        <v>#VALUE!</v>
      </c>
      <c r="D1153" s="3084" t="s">
        <v>1081</v>
      </c>
      <c r="E1153" s="3040"/>
      <c r="F1153" s="43" t="s">
        <v>1081</v>
      </c>
      <c r="G1153" s="3027" t="e">
        <f t="shared" si="45"/>
        <v>#VALUE!</v>
      </c>
      <c r="H1153" s="3027" t="e">
        <v>#VALUE!</v>
      </c>
      <c r="K1153" s="3027" t="e">
        <v>#VALUE!</v>
      </c>
      <c r="M1153" s="3150" t="s">
        <v>1081</v>
      </c>
    </row>
    <row r="1154" spans="1:13" hidden="1" x14ac:dyDescent="0.3">
      <c r="A1154" s="3041" t="e">
        <v>#VALUE!</v>
      </c>
      <c r="B1154" s="3012" t="e">
        <v>#VALUE!</v>
      </c>
      <c r="C1154" s="3012" t="e">
        <f t="shared" si="44"/>
        <v>#VALUE!</v>
      </c>
      <c r="D1154" s="3041" t="s">
        <v>1139</v>
      </c>
      <c r="E1154" s="3042" t="s">
        <v>675</v>
      </c>
      <c r="F1154" s="3043" t="s">
        <v>1139</v>
      </c>
      <c r="G1154" s="3027" t="e">
        <f t="shared" si="45"/>
        <v>#VALUE!</v>
      </c>
      <c r="H1154" s="3027" t="e">
        <v>#VALUE!</v>
      </c>
      <c r="K1154" s="3027" t="e">
        <v>#VALUE!</v>
      </c>
      <c r="M1154" s="3123" t="s">
        <v>1139</v>
      </c>
    </row>
    <row r="1155" spans="1:13" hidden="1" x14ac:dyDescent="0.3">
      <c r="A1155" s="3041" t="e">
        <v>#VALUE!</v>
      </c>
      <c r="B1155" s="3012" t="e">
        <v>#VALUE!</v>
      </c>
      <c r="C1155" s="3012" t="e">
        <f t="shared" si="44"/>
        <v>#VALUE!</v>
      </c>
      <c r="D1155" s="3041" t="s">
        <v>1082</v>
      </c>
      <c r="E1155" s="3085" t="s">
        <v>675</v>
      </c>
      <c r="F1155" s="3043" t="s">
        <v>1082</v>
      </c>
      <c r="G1155" s="3027" t="e">
        <f t="shared" si="45"/>
        <v>#VALUE!</v>
      </c>
      <c r="H1155" s="3027" t="e">
        <v>#VALUE!</v>
      </c>
      <c r="K1155" s="3027" t="e">
        <v>#VALUE!</v>
      </c>
      <c r="M1155" s="3123" t="s">
        <v>1082</v>
      </c>
    </row>
    <row r="1156" spans="1:13" hidden="1" x14ac:dyDescent="0.3">
      <c r="A1156" s="3027" t="e">
        <v>#VALUE!</v>
      </c>
      <c r="B1156" s="3012" t="e">
        <v>#VALUE!</v>
      </c>
      <c r="C1156" s="3012" t="e">
        <f t="shared" si="44"/>
        <v>#VALUE!</v>
      </c>
      <c r="F1156" s="3090"/>
      <c r="G1156" s="3027" t="e">
        <f t="shared" si="45"/>
        <v>#VALUE!</v>
      </c>
      <c r="H1156" s="3027" t="e">
        <v>#VALUE!</v>
      </c>
      <c r="K1156" s="3027" t="e">
        <v>#VALUE!</v>
      </c>
    </row>
    <row r="1157" spans="1:13" hidden="1" x14ac:dyDescent="0.3">
      <c r="A1157" s="3084">
        <v>2470</v>
      </c>
      <c r="B1157" s="3012" t="e">
        <v>#VALUE!</v>
      </c>
      <c r="C1157" s="3012" t="e">
        <f t="shared" si="44"/>
        <v>#VALUE!</v>
      </c>
      <c r="D1157" s="3084" t="s">
        <v>1808</v>
      </c>
      <c r="E1157" s="3040"/>
      <c r="F1157" s="43" t="s">
        <v>1808</v>
      </c>
      <c r="G1157" s="3027" t="e">
        <f t="shared" si="45"/>
        <v>#VALUE!</v>
      </c>
      <c r="H1157" s="3027" t="e">
        <v>#VALUE!</v>
      </c>
      <c r="K1157" s="3027" t="e">
        <v>#VALUE!</v>
      </c>
      <c r="M1157" s="3150" t="s">
        <v>1808</v>
      </c>
    </row>
    <row r="1158" spans="1:13" hidden="1" x14ac:dyDescent="0.3">
      <c r="A1158" s="3041" t="e">
        <v>#VALUE!</v>
      </c>
      <c r="B1158" s="3012" t="e">
        <v>#VALUE!</v>
      </c>
      <c r="C1158" s="3012" t="e">
        <f t="shared" si="44"/>
        <v>#VALUE!</v>
      </c>
      <c r="D1158" s="3041" t="s">
        <v>1809</v>
      </c>
      <c r="E1158" s="3042" t="s">
        <v>675</v>
      </c>
      <c r="F1158" s="3043" t="s">
        <v>1809</v>
      </c>
      <c r="G1158" s="3027" t="e">
        <f t="shared" si="45"/>
        <v>#VALUE!</v>
      </c>
      <c r="H1158" s="3027" t="e">
        <v>#VALUE!</v>
      </c>
      <c r="K1158" s="3027" t="e">
        <v>#VALUE!</v>
      </c>
      <c r="M1158" s="3123" t="s">
        <v>1809</v>
      </c>
    </row>
    <row r="1159" spans="1:13" hidden="1" x14ac:dyDescent="0.3">
      <c r="A1159" s="3052" t="e">
        <v>#VALUE!</v>
      </c>
      <c r="B1159" s="3012" t="e">
        <v>#VALUE!</v>
      </c>
      <c r="C1159" s="3012" t="e">
        <f t="shared" si="44"/>
        <v>#VALUE!</v>
      </c>
      <c r="D1159" s="3052" t="s">
        <v>1810</v>
      </c>
      <c r="E1159" s="3085" t="s">
        <v>675</v>
      </c>
      <c r="F1159" s="3043" t="s">
        <v>1810</v>
      </c>
      <c r="G1159" s="3027" t="e">
        <f t="shared" si="45"/>
        <v>#VALUE!</v>
      </c>
      <c r="H1159" s="3027" t="e">
        <v>#VALUE!</v>
      </c>
      <c r="K1159" s="3027" t="e">
        <v>#VALUE!</v>
      </c>
      <c r="M1159" s="3127" t="s">
        <v>1810</v>
      </c>
    </row>
    <row r="1160" spans="1:13" hidden="1" x14ac:dyDescent="0.3">
      <c r="A1160" s="3027" t="e">
        <v>#VALUE!</v>
      </c>
      <c r="B1160" s="3012" t="e">
        <v>#VALUE!</v>
      </c>
      <c r="C1160" s="3012" t="e">
        <f t="shared" si="44"/>
        <v>#VALUE!</v>
      </c>
      <c r="F1160" s="3090"/>
      <c r="G1160" s="3027" t="e">
        <f t="shared" si="45"/>
        <v>#VALUE!</v>
      </c>
      <c r="H1160" s="3027" t="e">
        <v>#VALUE!</v>
      </c>
      <c r="K1160" s="3027" t="e">
        <v>#VALUE!</v>
      </c>
    </row>
    <row r="1161" spans="1:13" hidden="1" x14ac:dyDescent="0.3">
      <c r="A1161" s="3084">
        <v>2480</v>
      </c>
      <c r="B1161" s="3012" t="e">
        <v>#VALUE!</v>
      </c>
      <c r="C1161" s="3012" t="e">
        <f t="shared" si="44"/>
        <v>#VALUE!</v>
      </c>
      <c r="D1161" s="3084" t="s">
        <v>2005</v>
      </c>
      <c r="E1161" s="3040"/>
      <c r="F1161" s="43" t="s">
        <v>2005</v>
      </c>
      <c r="G1161" s="3027" t="e">
        <f t="shared" si="45"/>
        <v>#VALUE!</v>
      </c>
      <c r="H1161" s="3027" t="e">
        <v>#VALUE!</v>
      </c>
      <c r="K1161" s="3027" t="e">
        <v>#VALUE!</v>
      </c>
      <c r="M1161" s="3150" t="s">
        <v>2005</v>
      </c>
    </row>
    <row r="1162" spans="1:13" hidden="1" x14ac:dyDescent="0.3">
      <c r="A1162" s="3041" t="e">
        <v>#VALUE!</v>
      </c>
      <c r="B1162" s="3012" t="e">
        <v>#VALUE!</v>
      </c>
      <c r="C1162" s="3012" t="e">
        <f t="shared" si="44"/>
        <v>#VALUE!</v>
      </c>
      <c r="D1162" s="3041" t="s">
        <v>2006</v>
      </c>
      <c r="E1162" s="3085" t="s">
        <v>3918</v>
      </c>
      <c r="F1162" s="3043" t="s">
        <v>2006</v>
      </c>
      <c r="G1162" s="3027" t="e">
        <f t="shared" si="45"/>
        <v>#VALUE!</v>
      </c>
      <c r="H1162" s="3027" t="e">
        <v>#VALUE!</v>
      </c>
      <c r="K1162" s="3027" t="e">
        <v>#VALUE!</v>
      </c>
      <c r="M1162" s="3123" t="s">
        <v>2006</v>
      </c>
    </row>
    <row r="1163" spans="1:13" hidden="1" x14ac:dyDescent="0.3">
      <c r="A1163" s="3027" t="e">
        <v>#VALUE!</v>
      </c>
      <c r="B1163" s="3012" t="e">
        <v>#VALUE!</v>
      </c>
      <c r="C1163" s="3012" t="e">
        <f t="shared" ref="C1163:C1190" si="46">CONCATENATE(A1163," ",B1163)</f>
        <v>#VALUE!</v>
      </c>
      <c r="F1163" s="3090"/>
      <c r="G1163" s="3027" t="e">
        <f t="shared" ref="G1163:G1190" si="47">C1163=H1163</f>
        <v>#VALUE!</v>
      </c>
      <c r="H1163" s="3027" t="e">
        <v>#VALUE!</v>
      </c>
      <c r="K1163" s="3027" t="e">
        <v>#VALUE!</v>
      </c>
    </row>
    <row r="1164" spans="1:13" hidden="1" x14ac:dyDescent="0.3">
      <c r="A1164" s="3084">
        <v>2490</v>
      </c>
      <c r="B1164" s="3012" t="e">
        <v>#VALUE!</v>
      </c>
      <c r="C1164" s="3012" t="e">
        <f t="shared" si="46"/>
        <v>#VALUE!</v>
      </c>
      <c r="D1164" s="3084" t="s">
        <v>1933</v>
      </c>
      <c r="E1164" s="3040"/>
      <c r="F1164" s="43" t="s">
        <v>1933</v>
      </c>
      <c r="G1164" s="3027" t="e">
        <f t="shared" si="47"/>
        <v>#VALUE!</v>
      </c>
      <c r="H1164" s="3027" t="e">
        <v>#VALUE!</v>
      </c>
      <c r="K1164" s="3027" t="e">
        <v>#VALUE!</v>
      </c>
      <c r="M1164" s="3150" t="s">
        <v>1933</v>
      </c>
    </row>
    <row r="1165" spans="1:13" hidden="1" x14ac:dyDescent="0.3">
      <c r="A1165" s="3041" t="e">
        <v>#VALUE!</v>
      </c>
      <c r="B1165" s="3012" t="e">
        <v>#VALUE!</v>
      </c>
      <c r="C1165" s="3012" t="e">
        <f t="shared" si="46"/>
        <v>#VALUE!</v>
      </c>
      <c r="D1165" s="3041" t="s">
        <v>1934</v>
      </c>
      <c r="E1165" s="3085" t="s">
        <v>3918</v>
      </c>
      <c r="F1165" s="3043" t="s">
        <v>1934</v>
      </c>
      <c r="G1165" s="3027" t="e">
        <f t="shared" si="47"/>
        <v>#VALUE!</v>
      </c>
      <c r="H1165" s="3027" t="e">
        <v>#VALUE!</v>
      </c>
      <c r="K1165" s="3027" t="e">
        <v>#VALUE!</v>
      </c>
      <c r="M1165" s="3123" t="s">
        <v>1934</v>
      </c>
    </row>
    <row r="1166" spans="1:13" hidden="1" x14ac:dyDescent="0.3">
      <c r="A1166" s="3027" t="e">
        <v>#VALUE!</v>
      </c>
      <c r="B1166" s="3012" t="e">
        <v>#VALUE!</v>
      </c>
      <c r="C1166" s="3012" t="e">
        <f t="shared" si="46"/>
        <v>#VALUE!</v>
      </c>
      <c r="F1166" s="3090"/>
      <c r="G1166" s="3027" t="e">
        <f t="shared" si="47"/>
        <v>#VALUE!</v>
      </c>
      <c r="H1166" s="3027" t="e">
        <v>#VALUE!</v>
      </c>
      <c r="K1166" s="3027" t="e">
        <v>#VALUE!</v>
      </c>
    </row>
    <row r="1167" spans="1:13" hidden="1" x14ac:dyDescent="0.3">
      <c r="A1167" s="3084">
        <v>2410</v>
      </c>
      <c r="B1167" s="3012" t="e">
        <v>#VALUE!</v>
      </c>
      <c r="C1167" s="3012" t="e">
        <f t="shared" si="46"/>
        <v>#VALUE!</v>
      </c>
      <c r="D1167" s="3084" t="s">
        <v>1469</v>
      </c>
      <c r="E1167" s="3040"/>
      <c r="F1167" s="43" t="s">
        <v>1469</v>
      </c>
      <c r="G1167" s="3027" t="e">
        <f t="shared" si="47"/>
        <v>#VALUE!</v>
      </c>
      <c r="H1167" s="3027" t="e">
        <v>#VALUE!</v>
      </c>
      <c r="K1167" s="3027" t="e">
        <v>#VALUE!</v>
      </c>
      <c r="M1167" s="3150" t="s">
        <v>1469</v>
      </c>
    </row>
    <row r="1168" spans="1:13" hidden="1" x14ac:dyDescent="0.3">
      <c r="A1168" s="3041" t="e">
        <v>#VALUE!</v>
      </c>
      <c r="B1168" s="3012" t="e">
        <v>#VALUE!</v>
      </c>
      <c r="C1168" s="3012" t="e">
        <f t="shared" si="46"/>
        <v>#VALUE!</v>
      </c>
      <c r="D1168" s="3041" t="s">
        <v>2188</v>
      </c>
      <c r="E1168" s="3042"/>
      <c r="F1168" s="3043" t="s">
        <v>2188</v>
      </c>
      <c r="G1168" s="3027" t="e">
        <f t="shared" si="47"/>
        <v>#VALUE!</v>
      </c>
      <c r="H1168" s="3027" t="e">
        <v>#VALUE!</v>
      </c>
      <c r="K1168" s="3027" t="e">
        <v>#VALUE!</v>
      </c>
      <c r="M1168" s="3123" t="s">
        <v>2188</v>
      </c>
    </row>
    <row r="1169" spans="1:13" hidden="1" x14ac:dyDescent="0.3">
      <c r="A1169" s="3041" t="e">
        <v>#VALUE!</v>
      </c>
      <c r="B1169" s="3012" t="e">
        <v>#VALUE!</v>
      </c>
      <c r="C1169" s="3012" t="e">
        <f t="shared" si="46"/>
        <v>#VALUE!</v>
      </c>
      <c r="D1169" s="3041" t="s">
        <v>1470</v>
      </c>
      <c r="E1169" s="3085" t="s">
        <v>675</v>
      </c>
      <c r="F1169" s="3043" t="s">
        <v>1470</v>
      </c>
      <c r="G1169" s="3027" t="e">
        <f t="shared" si="47"/>
        <v>#VALUE!</v>
      </c>
      <c r="H1169" s="3027" t="e">
        <v>#VALUE!</v>
      </c>
      <c r="K1169" s="3027" t="e">
        <v>#VALUE!</v>
      </c>
      <c r="M1169" s="3123" t="s">
        <v>1470</v>
      </c>
    </row>
    <row r="1170" spans="1:13" hidden="1" x14ac:dyDescent="0.3">
      <c r="A1170" s="3027" t="e">
        <v>#VALUE!</v>
      </c>
      <c r="B1170" s="3012" t="e">
        <v>#VALUE!</v>
      </c>
      <c r="C1170" s="3012" t="e">
        <f t="shared" si="46"/>
        <v>#VALUE!</v>
      </c>
      <c r="F1170" s="3090"/>
      <c r="G1170" s="3027" t="e">
        <f t="shared" si="47"/>
        <v>#VALUE!</v>
      </c>
      <c r="H1170" s="3027" t="e">
        <v>#VALUE!</v>
      </c>
      <c r="K1170" s="3027" t="e">
        <v>#VALUE!</v>
      </c>
    </row>
    <row r="1171" spans="1:13" hidden="1" x14ac:dyDescent="0.3">
      <c r="A1171" s="3084">
        <v>2430</v>
      </c>
      <c r="B1171" s="3012" t="e">
        <v>#VALUE!</v>
      </c>
      <c r="C1171" s="3012" t="e">
        <f t="shared" si="46"/>
        <v>#VALUE!</v>
      </c>
      <c r="D1171" s="3084" t="s">
        <v>1472</v>
      </c>
      <c r="E1171" s="3040"/>
      <c r="F1171" s="43" t="s">
        <v>1472</v>
      </c>
      <c r="G1171" s="3027" t="e">
        <f t="shared" si="47"/>
        <v>#VALUE!</v>
      </c>
      <c r="H1171" s="3027" t="e">
        <v>#VALUE!</v>
      </c>
      <c r="K1171" s="3027" t="e">
        <v>#VALUE!</v>
      </c>
      <c r="M1171" s="3150" t="s">
        <v>1472</v>
      </c>
    </row>
    <row r="1172" spans="1:13" hidden="1" x14ac:dyDescent="0.3">
      <c r="A1172" s="3041" t="e">
        <v>#VALUE!</v>
      </c>
      <c r="B1172" s="3012" t="e">
        <v>#VALUE!</v>
      </c>
      <c r="C1172" s="3012" t="e">
        <f t="shared" si="46"/>
        <v>#VALUE!</v>
      </c>
      <c r="D1172" s="3041" t="s">
        <v>1756</v>
      </c>
      <c r="E1172" s="3042"/>
      <c r="F1172" s="3043" t="s">
        <v>1756</v>
      </c>
      <c r="G1172" s="3027" t="e">
        <f t="shared" si="47"/>
        <v>#VALUE!</v>
      </c>
      <c r="H1172" s="3027" t="e">
        <v>#VALUE!</v>
      </c>
      <c r="K1172" s="3027" t="e">
        <v>#VALUE!</v>
      </c>
      <c r="M1172" s="3123" t="s">
        <v>1756</v>
      </c>
    </row>
    <row r="1173" spans="1:13" hidden="1" x14ac:dyDescent="0.3">
      <c r="A1173" s="3041" t="e">
        <v>#VALUE!</v>
      </c>
      <c r="B1173" s="3012" t="e">
        <v>#VALUE!</v>
      </c>
      <c r="C1173" s="3012" t="e">
        <f t="shared" si="46"/>
        <v>#VALUE!</v>
      </c>
      <c r="D1173" s="3041" t="s">
        <v>1473</v>
      </c>
      <c r="E1173" s="3085" t="s">
        <v>675</v>
      </c>
      <c r="F1173" s="3043" t="s">
        <v>1473</v>
      </c>
      <c r="G1173" s="3027" t="e">
        <f t="shared" si="47"/>
        <v>#VALUE!</v>
      </c>
      <c r="H1173" s="3027" t="e">
        <v>#VALUE!</v>
      </c>
      <c r="K1173" s="3027" t="e">
        <v>#VALUE!</v>
      </c>
      <c r="M1173" s="3123" t="s">
        <v>1473</v>
      </c>
    </row>
    <row r="1174" spans="1:13" hidden="1" x14ac:dyDescent="0.3">
      <c r="A1174" s="3027" t="e">
        <v>#VALUE!</v>
      </c>
      <c r="B1174" s="3012" t="e">
        <v>#VALUE!</v>
      </c>
      <c r="C1174" s="3012" t="e">
        <f t="shared" si="46"/>
        <v>#VALUE!</v>
      </c>
      <c r="F1174" s="3090"/>
      <c r="G1174" s="3027" t="e">
        <f t="shared" si="47"/>
        <v>#VALUE!</v>
      </c>
      <c r="H1174" s="3027" t="e">
        <v>#VALUE!</v>
      </c>
      <c r="K1174" s="3027" t="e">
        <v>#VALUE!</v>
      </c>
    </row>
    <row r="1175" spans="1:13" hidden="1" x14ac:dyDescent="0.3">
      <c r="A1175" s="3084">
        <v>2540</v>
      </c>
      <c r="B1175" s="3012" t="e">
        <v>#VALUE!</v>
      </c>
      <c r="C1175" s="3012" t="e">
        <f t="shared" si="46"/>
        <v>#VALUE!</v>
      </c>
      <c r="D1175" s="3084" t="s">
        <v>1083</v>
      </c>
      <c r="E1175" s="3040"/>
      <c r="F1175" s="43" t="s">
        <v>1083</v>
      </c>
      <c r="G1175" s="3027" t="e">
        <f t="shared" si="47"/>
        <v>#VALUE!</v>
      </c>
      <c r="H1175" s="3027" t="e">
        <v>#VALUE!</v>
      </c>
      <c r="K1175" s="3027" t="e">
        <v>#VALUE!</v>
      </c>
      <c r="M1175" s="3150" t="s">
        <v>1083</v>
      </c>
    </row>
    <row r="1176" spans="1:13" hidden="1" x14ac:dyDescent="0.3">
      <c r="A1176" s="3041" t="e">
        <v>#VALUE!</v>
      </c>
      <c r="B1176" s="3012" t="e">
        <v>#VALUE!</v>
      </c>
      <c r="C1176" s="3012" t="e">
        <f t="shared" si="46"/>
        <v>#VALUE!</v>
      </c>
      <c r="D1176" s="3041" t="s">
        <v>1084</v>
      </c>
      <c r="E1176" s="3085" t="s">
        <v>675</v>
      </c>
      <c r="F1176" s="3043" t="s">
        <v>1084</v>
      </c>
      <c r="G1176" s="3027" t="e">
        <f t="shared" si="47"/>
        <v>#VALUE!</v>
      </c>
      <c r="H1176" s="3027" t="e">
        <v>#VALUE!</v>
      </c>
      <c r="K1176" s="3027" t="e">
        <v>#VALUE!</v>
      </c>
      <c r="M1176" s="3123" t="s">
        <v>1084</v>
      </c>
    </row>
    <row r="1177" spans="1:13" hidden="1" x14ac:dyDescent="0.3">
      <c r="A1177" s="3027" t="e">
        <v>#VALUE!</v>
      </c>
      <c r="B1177" s="3012" t="e">
        <v>#VALUE!</v>
      </c>
      <c r="C1177" s="3012" t="e">
        <f t="shared" si="46"/>
        <v>#VALUE!</v>
      </c>
      <c r="F1177" s="3090"/>
      <c r="G1177" s="3027" t="e">
        <f t="shared" si="47"/>
        <v>#VALUE!</v>
      </c>
      <c r="H1177" s="3027" t="e">
        <v>#VALUE!</v>
      </c>
      <c r="K1177" s="3027" t="e">
        <v>#VALUE!</v>
      </c>
    </row>
    <row r="1178" spans="1:13" hidden="1" x14ac:dyDescent="0.3">
      <c r="A1178" s="3084">
        <v>2550</v>
      </c>
      <c r="B1178" s="3012" t="e">
        <v>#VALUE!</v>
      </c>
      <c r="C1178" s="3012" t="e">
        <f t="shared" si="46"/>
        <v>#VALUE!</v>
      </c>
      <c r="D1178" s="3084" t="s">
        <v>1085</v>
      </c>
      <c r="E1178" s="3040"/>
      <c r="F1178" s="43" t="s">
        <v>1085</v>
      </c>
      <c r="G1178" s="3027" t="e">
        <f t="shared" si="47"/>
        <v>#VALUE!</v>
      </c>
      <c r="H1178" s="3027" t="e">
        <v>#VALUE!</v>
      </c>
      <c r="K1178" s="3027" t="e">
        <v>#VALUE!</v>
      </c>
      <c r="M1178" s="3150" t="s">
        <v>1085</v>
      </c>
    </row>
    <row r="1179" spans="1:13" hidden="1" x14ac:dyDescent="0.3">
      <c r="A1179" s="3041" t="e">
        <v>#VALUE!</v>
      </c>
      <c r="B1179" s="3012" t="e">
        <v>#VALUE!</v>
      </c>
      <c r="C1179" s="3012" t="e">
        <f t="shared" si="46"/>
        <v>#VALUE!</v>
      </c>
      <c r="D1179" s="3041" t="s">
        <v>1086</v>
      </c>
      <c r="E1179" s="3085" t="s">
        <v>675</v>
      </c>
      <c r="F1179" s="3043" t="s">
        <v>1086</v>
      </c>
      <c r="G1179" s="3027" t="e">
        <f t="shared" si="47"/>
        <v>#VALUE!</v>
      </c>
      <c r="H1179" s="3027" t="e">
        <v>#VALUE!</v>
      </c>
      <c r="K1179" s="3027" t="e">
        <v>#VALUE!</v>
      </c>
      <c r="M1179" s="3123" t="s">
        <v>1086</v>
      </c>
    </row>
    <row r="1180" spans="1:13" hidden="1" x14ac:dyDescent="0.3">
      <c r="A1180" s="3027" t="e">
        <v>#VALUE!</v>
      </c>
      <c r="B1180" s="3012" t="e">
        <v>#VALUE!</v>
      </c>
      <c r="C1180" s="3012" t="e">
        <f t="shared" si="46"/>
        <v>#VALUE!</v>
      </c>
      <c r="F1180" s="3090"/>
      <c r="G1180" s="3027" t="e">
        <f t="shared" si="47"/>
        <v>#VALUE!</v>
      </c>
      <c r="H1180" s="3027" t="e">
        <v>#VALUE!</v>
      </c>
      <c r="K1180" s="3027" t="e">
        <v>#VALUE!</v>
      </c>
    </row>
    <row r="1181" spans="1:13" hidden="1" x14ac:dyDescent="0.3">
      <c r="A1181" s="3084">
        <v>2560</v>
      </c>
      <c r="B1181" s="3012" t="e">
        <v>#VALUE!</v>
      </c>
      <c r="C1181" s="3012" t="e">
        <f t="shared" si="46"/>
        <v>#VALUE!</v>
      </c>
      <c r="D1181" s="3084" t="s">
        <v>1087</v>
      </c>
      <c r="E1181" s="3040"/>
      <c r="F1181" s="43" t="s">
        <v>1087</v>
      </c>
      <c r="G1181" s="3027" t="e">
        <f t="shared" si="47"/>
        <v>#VALUE!</v>
      </c>
      <c r="H1181" s="3027" t="e">
        <v>#VALUE!</v>
      </c>
      <c r="K1181" s="3027" t="e">
        <v>#VALUE!</v>
      </c>
      <c r="M1181" s="3150" t="s">
        <v>1087</v>
      </c>
    </row>
    <row r="1182" spans="1:13" hidden="1" x14ac:dyDescent="0.3">
      <c r="A1182" s="3041" t="e">
        <v>#VALUE!</v>
      </c>
      <c r="B1182" s="3012" t="e">
        <v>#VALUE!</v>
      </c>
      <c r="C1182" s="3012" t="e">
        <f t="shared" si="46"/>
        <v>#VALUE!</v>
      </c>
      <c r="D1182" s="3041" t="s">
        <v>1088</v>
      </c>
      <c r="E1182" s="3085" t="s">
        <v>675</v>
      </c>
      <c r="F1182" s="3043" t="s">
        <v>1088</v>
      </c>
      <c r="G1182" s="3027" t="e">
        <f t="shared" si="47"/>
        <v>#VALUE!</v>
      </c>
      <c r="H1182" s="3027" t="e">
        <v>#VALUE!</v>
      </c>
      <c r="K1182" s="3027" t="e">
        <v>#VALUE!</v>
      </c>
      <c r="M1182" s="3123" t="s">
        <v>1088</v>
      </c>
    </row>
    <row r="1183" spans="1:13" hidden="1" x14ac:dyDescent="0.3">
      <c r="A1183" s="3027" t="e">
        <v>#VALUE!</v>
      </c>
      <c r="B1183" s="3012" t="e">
        <v>#VALUE!</v>
      </c>
      <c r="C1183" s="3012" t="e">
        <f t="shared" si="46"/>
        <v>#VALUE!</v>
      </c>
      <c r="F1183" s="3090"/>
      <c r="G1183" s="3027" t="e">
        <f t="shared" si="47"/>
        <v>#VALUE!</v>
      </c>
      <c r="H1183" s="3027" t="e">
        <v>#VALUE!</v>
      </c>
      <c r="K1183" s="3027" t="e">
        <v>#VALUE!</v>
      </c>
    </row>
    <row r="1184" spans="1:13" ht="18" hidden="1" thickTop="1" thickBot="1" x14ac:dyDescent="0.35">
      <c r="A1184" s="3023" t="e">
        <v>#VALUE!</v>
      </c>
      <c r="B1184" s="3012" t="e">
        <v>#VALUE!</v>
      </c>
      <c r="C1184" s="3012" t="e">
        <f t="shared" si="46"/>
        <v>#VALUE!</v>
      </c>
      <c r="D1184" s="3023" t="s">
        <v>458</v>
      </c>
      <c r="E1184" s="3024"/>
      <c r="F1184" s="3086" t="e">
        <v>#VALUE!</v>
      </c>
      <c r="G1184" s="3027" t="e">
        <f t="shared" si="47"/>
        <v>#VALUE!</v>
      </c>
      <c r="H1184" s="3027" t="e">
        <v>#VALUE!</v>
      </c>
      <c r="K1184" s="3027" t="e">
        <v>#VALUE!</v>
      </c>
      <c r="M1184" s="3151" t="s">
        <v>458</v>
      </c>
    </row>
    <row r="1185" spans="1:13" ht="18" hidden="1" thickTop="1" thickBot="1" x14ac:dyDescent="0.35">
      <c r="A1185" s="3023" t="e">
        <v>#VALUE!</v>
      </c>
      <c r="B1185" s="3012" t="e">
        <v>#VALUE!</v>
      </c>
      <c r="C1185" s="3012" t="e">
        <f t="shared" si="46"/>
        <v>#VALUE!</v>
      </c>
      <c r="D1185" s="3023" t="s">
        <v>454</v>
      </c>
      <c r="E1185" s="3024"/>
      <c r="F1185" s="3087">
        <v>24002</v>
      </c>
      <c r="G1185" s="3027" t="e">
        <f t="shared" si="47"/>
        <v>#VALUE!</v>
      </c>
      <c r="H1185" s="3027" t="e">
        <v>#VALUE!</v>
      </c>
      <c r="K1185" s="3027" t="e">
        <v>#VALUE!</v>
      </c>
      <c r="M1185" s="3151" t="s">
        <v>454</v>
      </c>
    </row>
    <row r="1186" spans="1:13" ht="18" hidden="1" thickTop="1" thickBot="1" x14ac:dyDescent="0.35">
      <c r="A1186" s="3023" t="e">
        <v>#VALUE!</v>
      </c>
      <c r="B1186" s="3012" t="e">
        <v>#VALUE!</v>
      </c>
      <c r="C1186" s="3012" t="e">
        <f t="shared" si="46"/>
        <v>#VALUE!</v>
      </c>
      <c r="D1186" s="3023" t="s">
        <v>459</v>
      </c>
      <c r="E1186" s="3024"/>
      <c r="F1186" s="3087">
        <v>9436</v>
      </c>
      <c r="G1186" s="3027" t="e">
        <f t="shared" si="47"/>
        <v>#VALUE!</v>
      </c>
      <c r="H1186" s="3027" t="e">
        <v>#VALUE!</v>
      </c>
      <c r="K1186" s="3027" t="e">
        <v>#VALUE!</v>
      </c>
      <c r="M1186" s="3151" t="s">
        <v>459</v>
      </c>
    </row>
    <row r="1187" spans="1:13" ht="18" hidden="1" thickTop="1" thickBot="1" x14ac:dyDescent="0.35">
      <c r="A1187" s="3025" t="e">
        <v>#VALUE!</v>
      </c>
      <c r="B1187" s="3099" t="e">
        <v>#VALUE!</v>
      </c>
      <c r="C1187" s="3012" t="e">
        <f t="shared" si="46"/>
        <v>#VALUE!</v>
      </c>
      <c r="D1187" s="3025" t="s">
        <v>460</v>
      </c>
      <c r="E1187" s="3026"/>
      <c r="F1187" s="3088">
        <v>0</v>
      </c>
      <c r="G1187" s="3027" t="e">
        <f t="shared" si="47"/>
        <v>#VALUE!</v>
      </c>
      <c r="H1187" s="3027" t="e">
        <v>#VALUE!</v>
      </c>
      <c r="K1187" s="3100" t="e">
        <v>#VALUE!</v>
      </c>
      <c r="M1187" s="3152" t="s">
        <v>460</v>
      </c>
    </row>
    <row r="1188" spans="1:13" ht="18" hidden="1" thickTop="1" thickBot="1" x14ac:dyDescent="0.35">
      <c r="A1188" s="3023" t="e">
        <v>#VALUE!</v>
      </c>
      <c r="B1188" s="3012" t="e">
        <v>#VALUE!</v>
      </c>
      <c r="C1188" s="3012" t="e">
        <f t="shared" si="46"/>
        <v>#VALUE!</v>
      </c>
      <c r="D1188" s="3023" t="s">
        <v>455</v>
      </c>
      <c r="E1188" s="3024"/>
      <c r="F1188" s="3036" t="e">
        <v>#VALUE!</v>
      </c>
      <c r="G1188" s="3027" t="e">
        <f t="shared" si="47"/>
        <v>#VALUE!</v>
      </c>
      <c r="H1188" s="3027" t="e">
        <v>#VALUE!</v>
      </c>
      <c r="K1188" s="3027" t="e">
        <v>#VALUE!</v>
      </c>
      <c r="M1188" s="3151" t="s">
        <v>455</v>
      </c>
    </row>
    <row r="1189" spans="1:13" hidden="1" x14ac:dyDescent="0.3">
      <c r="A1189" s="3069" t="e">
        <v>#VALUE!</v>
      </c>
      <c r="B1189" s="3012" t="e">
        <v>#VALUE!</v>
      </c>
      <c r="C1189" s="3012" t="e">
        <f t="shared" si="46"/>
        <v>#VALUE!</v>
      </c>
      <c r="D1189" s="3069"/>
      <c r="G1189" s="3027" t="e">
        <f t="shared" si="47"/>
        <v>#VALUE!</v>
      </c>
      <c r="H1189" s="3027" t="e">
        <v>#VALUE!</v>
      </c>
      <c r="K1189" s="3027" t="e">
        <v>#VALUE!</v>
      </c>
      <c r="M1189" s="3135"/>
    </row>
    <row r="1190" spans="1:13" hidden="1" x14ac:dyDescent="0.3">
      <c r="A1190" s="3089" t="e">
        <v>#VALUE!</v>
      </c>
      <c r="B1190" s="3012" t="e">
        <v>#VALUE!</v>
      </c>
      <c r="C1190" s="3012" t="e">
        <f t="shared" si="46"/>
        <v>#VALUE!</v>
      </c>
      <c r="D1190" s="3089"/>
      <c r="G1190" s="3027" t="e">
        <f t="shared" si="47"/>
        <v>#VALUE!</v>
      </c>
      <c r="H1190" s="3027" t="e">
        <v>#VALUE!</v>
      </c>
      <c r="K1190" s="3027" t="e">
        <v>#VALUE!</v>
      </c>
      <c r="M1190" s="3153"/>
    </row>
    <row r="1212" spans="1:13" x14ac:dyDescent="0.3">
      <c r="A1212" s="3105"/>
      <c r="B1212" s="3106"/>
      <c r="C1212" s="3106"/>
      <c r="D1212" s="3105"/>
      <c r="K1212" s="3105"/>
      <c r="M1212" s="3154"/>
    </row>
    <row r="1213" spans="1:13" x14ac:dyDescent="0.3">
      <c r="A1213" s="3105"/>
      <c r="B1213" s="3106"/>
      <c r="C1213" s="3106"/>
      <c r="D1213" s="3105"/>
      <c r="K1213" s="3105"/>
      <c r="M1213" s="3154"/>
    </row>
    <row r="1214" spans="1:13" x14ac:dyDescent="0.3">
      <c r="A1214" s="3105"/>
      <c r="B1214" s="3106"/>
      <c r="C1214" s="3106"/>
      <c r="D1214" s="3105"/>
      <c r="K1214" s="3105"/>
      <c r="M1214" s="3154"/>
    </row>
    <row r="1215" spans="1:13" x14ac:dyDescent="0.3">
      <c r="A1215" s="3105"/>
      <c r="B1215" s="3106"/>
      <c r="C1215" s="3106"/>
      <c r="D1215" s="3105"/>
      <c r="K1215" s="3105"/>
      <c r="M1215" s="3154"/>
    </row>
    <row r="1216" spans="1:13" x14ac:dyDescent="0.3">
      <c r="A1216" s="3105"/>
      <c r="B1216" s="3106"/>
      <c r="C1216" s="3106"/>
      <c r="D1216" s="3105"/>
      <c r="K1216" s="3105"/>
      <c r="M1216" s="3154"/>
    </row>
    <row r="1217" spans="1:13" x14ac:dyDescent="0.3">
      <c r="A1217" s="3105"/>
      <c r="B1217" s="3106"/>
      <c r="C1217" s="3106"/>
      <c r="D1217" s="3105"/>
      <c r="K1217" s="3105"/>
      <c r="M1217" s="3154"/>
    </row>
    <row r="1218" spans="1:13" x14ac:dyDescent="0.3">
      <c r="A1218" s="3105"/>
      <c r="B1218" s="3106"/>
      <c r="C1218" s="3106"/>
      <c r="D1218" s="3105"/>
      <c r="K1218" s="3105"/>
      <c r="M1218" s="3154"/>
    </row>
    <row r="1219" spans="1:13" x14ac:dyDescent="0.3">
      <c r="A1219" s="3105"/>
      <c r="B1219" s="3106"/>
      <c r="C1219" s="3106"/>
      <c r="D1219" s="3105"/>
      <c r="K1219" s="3105"/>
      <c r="M1219" s="3154"/>
    </row>
    <row r="1220" spans="1:13" x14ac:dyDescent="0.3">
      <c r="A1220" s="3105"/>
      <c r="B1220" s="3106"/>
      <c r="C1220" s="3106"/>
      <c r="D1220" s="3105"/>
      <c r="K1220" s="3105"/>
      <c r="M1220" s="3154"/>
    </row>
    <row r="1221" spans="1:13" x14ac:dyDescent="0.3">
      <c r="A1221" s="3105"/>
      <c r="B1221" s="3106"/>
      <c r="C1221" s="3106"/>
      <c r="D1221" s="3105"/>
      <c r="K1221" s="3105"/>
      <c r="M1221" s="3154"/>
    </row>
    <row r="1222" spans="1:13" x14ac:dyDescent="0.3">
      <c r="A1222" s="3105"/>
      <c r="B1222" s="3106"/>
      <c r="C1222" s="3106"/>
      <c r="D1222" s="3105"/>
      <c r="K1222" s="3105"/>
      <c r="M1222" s="3154"/>
    </row>
    <row r="1223" spans="1:13" x14ac:dyDescent="0.3">
      <c r="A1223" s="3105"/>
      <c r="B1223" s="3106"/>
      <c r="C1223" s="3106"/>
      <c r="D1223" s="3105"/>
      <c r="K1223" s="3105"/>
      <c r="M1223" s="3154"/>
    </row>
    <row r="1224" spans="1:13" x14ac:dyDescent="0.3">
      <c r="A1224" s="3105"/>
      <c r="B1224" s="3106"/>
      <c r="C1224" s="3106"/>
      <c r="D1224" s="3105"/>
      <c r="K1224" s="3105"/>
      <c r="M1224" s="3154"/>
    </row>
    <row r="1225" spans="1:13" x14ac:dyDescent="0.3">
      <c r="A1225" s="3105"/>
      <c r="B1225" s="3106"/>
      <c r="C1225" s="3106"/>
      <c r="D1225" s="3105"/>
      <c r="K1225" s="3105"/>
      <c r="M1225" s="3154"/>
    </row>
    <row r="1226" spans="1:13" x14ac:dyDescent="0.3">
      <c r="A1226" s="3105"/>
      <c r="B1226" s="3106"/>
      <c r="C1226" s="3106"/>
      <c r="D1226" s="3105"/>
      <c r="K1226" s="3105"/>
      <c r="M1226" s="3154"/>
    </row>
    <row r="1227" spans="1:13" x14ac:dyDescent="0.3">
      <c r="A1227" s="3105"/>
      <c r="B1227" s="3106"/>
      <c r="C1227" s="3106"/>
      <c r="D1227" s="3105"/>
      <c r="K1227" s="3105"/>
      <c r="M1227" s="3154"/>
    </row>
    <row r="1228" spans="1:13" x14ac:dyDescent="0.3">
      <c r="A1228" s="3105"/>
      <c r="B1228" s="3106"/>
      <c r="C1228" s="3106"/>
      <c r="D1228" s="3105"/>
      <c r="K1228" s="3105"/>
      <c r="M1228" s="3154"/>
    </row>
    <row r="1229" spans="1:13" x14ac:dyDescent="0.3">
      <c r="A1229" s="3105"/>
      <c r="B1229" s="3106"/>
      <c r="C1229" s="3106"/>
      <c r="D1229" s="3105"/>
      <c r="K1229" s="3105"/>
      <c r="M1229" s="3154"/>
    </row>
    <row r="1230" spans="1:13" x14ac:dyDescent="0.3">
      <c r="A1230" s="3105"/>
      <c r="B1230" s="3106"/>
      <c r="C1230" s="3106"/>
      <c r="D1230" s="3105"/>
      <c r="K1230" s="3105"/>
      <c r="M1230" s="3154"/>
    </row>
    <row r="1231" spans="1:13" x14ac:dyDescent="0.3">
      <c r="A1231" s="3105"/>
      <c r="B1231" s="3106"/>
      <c r="C1231" s="3106"/>
      <c r="D1231" s="3105"/>
      <c r="K1231" s="3105"/>
      <c r="M1231" s="3154"/>
    </row>
    <row r="1232" spans="1:13" x14ac:dyDescent="0.3">
      <c r="A1232" s="3105"/>
      <c r="B1232" s="3106"/>
      <c r="C1232" s="3106"/>
      <c r="D1232" s="3105"/>
      <c r="K1232" s="3105"/>
      <c r="M1232" s="3154"/>
    </row>
  </sheetData>
  <autoFilter ref="A9:M1190">
    <filterColumn colId="8">
      <customFilters>
        <customFilter operator="notEqual" val=" "/>
      </customFilters>
    </filterColumn>
  </autoFilter>
  <conditionalFormatting sqref="D86">
    <cfRule type="expression" dxfId="96" priority="5" stopIfTrue="1">
      <formula>0</formula>
    </cfRule>
  </conditionalFormatting>
  <conditionalFormatting sqref="A86">
    <cfRule type="expression" dxfId="95" priority="4" stopIfTrue="1">
      <formula>0</formula>
    </cfRule>
  </conditionalFormatting>
  <conditionalFormatting sqref="G1:G1048576">
    <cfRule type="containsText" dxfId="94" priority="3" operator="containsText" text="FALSE">
      <formula>NOT(ISERROR(SEARCH("FALSE",G1)))</formula>
    </cfRule>
  </conditionalFormatting>
  <conditionalFormatting sqref="J10:J525">
    <cfRule type="containsText" dxfId="93" priority="2" operator="containsText" text="FALSE">
      <formula>NOT(ISERROR(SEARCH("FALSE",J10)))</formula>
    </cfRule>
  </conditionalFormatting>
  <conditionalFormatting sqref="M86">
    <cfRule type="expression" dxfId="92" priority="1" stopIfTrue="1">
      <formula>0</formula>
    </cfRule>
  </conditionalFormatting>
  <printOptions headings="1" gridLines="1"/>
  <pageMargins left="0" right="0" top="0" bottom="0.25" header="0.3" footer="0.3"/>
  <pageSetup scale="66" fitToHeight="2" orientation="portrait" blackAndWhite="1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CC99"/>
    <pageSetUpPr fitToPage="1"/>
  </sheetPr>
  <dimension ref="A1:U61"/>
  <sheetViews>
    <sheetView zoomScaleNormal="100" workbookViewId="0">
      <pane xSplit="3" ySplit="3" topLeftCell="D4" activePane="bottomRight" state="frozen"/>
      <selection activeCell="C52" sqref="C52"/>
      <selection pane="topRight" activeCell="C52" sqref="C52"/>
      <selection pane="bottomLeft" activeCell="C52" sqref="C52"/>
      <selection pane="bottomRight" activeCell="J38" sqref="J38"/>
    </sheetView>
  </sheetViews>
  <sheetFormatPr defaultColWidth="9.140625" defaultRowHeight="11.25" x14ac:dyDescent="0.2"/>
  <cols>
    <col min="1" max="1" width="3.85546875" style="50" customWidth="1"/>
    <col min="2" max="2" width="6.42578125" style="48" customWidth="1"/>
    <col min="3" max="3" width="29.5703125" style="48" customWidth="1"/>
    <col min="4" max="4" width="14.42578125" style="48" customWidth="1"/>
    <col min="5" max="7" width="15.7109375" style="48" customWidth="1"/>
    <col min="8" max="8" width="13.7109375" style="48" customWidth="1"/>
    <col min="9" max="9" width="19.28515625" style="48" bestFit="1" customWidth="1"/>
    <col min="10" max="10" width="15.42578125" style="48" customWidth="1"/>
    <col min="11" max="11" width="2.85546875" style="48" customWidth="1"/>
    <col min="12" max="12" width="10.85546875" style="48" customWidth="1"/>
    <col min="13" max="13" width="9.5703125" style="48" bestFit="1" customWidth="1"/>
    <col min="14" max="14" width="7.7109375" style="48" bestFit="1" customWidth="1"/>
    <col min="15" max="15" width="9.140625" style="48"/>
    <col min="16" max="16" width="10" style="48" bestFit="1" customWidth="1"/>
    <col min="17" max="16384" width="9.140625" style="48"/>
  </cols>
  <sheetData>
    <row r="1" spans="1:21" s="291" customFormat="1" ht="12" customHeight="1" x14ac:dyDescent="0.2">
      <c r="A1" s="300" t="s">
        <v>583</v>
      </c>
      <c r="D1" s="291">
        <v>2016</v>
      </c>
      <c r="E1" s="291">
        <v>2016</v>
      </c>
      <c r="F1" s="291">
        <v>2017</v>
      </c>
      <c r="G1" s="291">
        <v>2017</v>
      </c>
      <c r="H1" s="2850">
        <v>2017</v>
      </c>
      <c r="I1" s="3914" t="s">
        <v>3855</v>
      </c>
      <c r="J1" s="3915"/>
    </row>
    <row r="2" spans="1:21" s="291" customFormat="1" ht="25.5" x14ac:dyDescent="0.2">
      <c r="A2" s="300" t="s">
        <v>532</v>
      </c>
      <c r="D2" s="1766" t="s">
        <v>578</v>
      </c>
      <c r="E2" s="1767" t="s">
        <v>2183</v>
      </c>
      <c r="F2" s="1766" t="s">
        <v>584</v>
      </c>
      <c r="G2" s="1766" t="s">
        <v>585</v>
      </c>
      <c r="H2" s="2851" t="s">
        <v>586</v>
      </c>
      <c r="I2" s="3916"/>
      <c r="J2" s="3917"/>
      <c r="L2" s="2850">
        <v>2016</v>
      </c>
      <c r="O2" s="1336"/>
      <c r="P2" s="291">
        <v>2015</v>
      </c>
      <c r="Q2" s="3918" t="s">
        <v>1897</v>
      </c>
      <c r="R2" s="3918"/>
      <c r="S2" s="3918"/>
      <c r="T2" s="3918"/>
      <c r="U2" s="1337"/>
    </row>
    <row r="3" spans="1:21" s="49" customFormat="1" ht="12.75" thickBot="1" x14ac:dyDescent="0.25">
      <c r="C3" s="354" t="s">
        <v>3864</v>
      </c>
      <c r="D3" s="301" t="s">
        <v>583</v>
      </c>
      <c r="E3" s="301" t="s">
        <v>583</v>
      </c>
      <c r="F3" s="301" t="s">
        <v>583</v>
      </c>
      <c r="G3" s="301" t="s">
        <v>583</v>
      </c>
      <c r="H3" s="301" t="s">
        <v>583</v>
      </c>
      <c r="I3" s="301" t="s">
        <v>583</v>
      </c>
      <c r="J3" s="2463" t="s">
        <v>579</v>
      </c>
      <c r="L3" s="49" t="s">
        <v>612</v>
      </c>
      <c r="P3" s="49" t="s">
        <v>3856</v>
      </c>
      <c r="Q3" s="49">
        <v>3</v>
      </c>
      <c r="R3" s="49">
        <v>5</v>
      </c>
      <c r="S3" s="49">
        <v>9</v>
      </c>
      <c r="T3" s="49">
        <v>12</v>
      </c>
    </row>
    <row r="4" spans="1:21" s="293" customFormat="1" ht="12.75" thickBot="1" x14ac:dyDescent="0.25">
      <c r="A4" s="292" t="s">
        <v>226</v>
      </c>
      <c r="D4" s="430">
        <v>0.25</v>
      </c>
      <c r="E4" s="430">
        <v>0.5</v>
      </c>
      <c r="F4" s="430">
        <v>0.75</v>
      </c>
      <c r="G4" s="293">
        <v>1</v>
      </c>
      <c r="H4" s="430">
        <v>1</v>
      </c>
      <c r="I4" s="429" t="s">
        <v>1482</v>
      </c>
      <c r="J4" s="2465">
        <v>0.75</v>
      </c>
      <c r="Q4" s="1338">
        <f>Q3/T3</f>
        <v>0.25</v>
      </c>
      <c r="R4" s="1338">
        <f>R3/T3</f>
        <v>0.41666666666666669</v>
      </c>
      <c r="S4" s="1338">
        <f>S3/T3</f>
        <v>0.75</v>
      </c>
      <c r="T4" s="1338">
        <f>T3/12</f>
        <v>1</v>
      </c>
    </row>
    <row r="5" spans="1:21" s="293" customFormat="1" ht="12" x14ac:dyDescent="0.2">
      <c r="A5" s="294">
        <v>700</v>
      </c>
      <c r="B5" s="293" t="s">
        <v>493</v>
      </c>
      <c r="D5" s="299">
        <v>0</v>
      </c>
      <c r="E5" s="299"/>
      <c r="F5" s="299">
        <v>0</v>
      </c>
      <c r="G5" s="299">
        <v>0</v>
      </c>
      <c r="H5" s="299">
        <f t="shared" ref="H5:H22" si="0">G5+D5+E5+F5</f>
        <v>0</v>
      </c>
      <c r="I5" s="319">
        <f>+L5*$J$4</f>
        <v>0</v>
      </c>
      <c r="J5" s="2464">
        <f>+L5*$J$4</f>
        <v>0</v>
      </c>
      <c r="L5" s="299">
        <v>0</v>
      </c>
      <c r="M5" s="362">
        <f>H5-L5</f>
        <v>0</v>
      </c>
      <c r="N5" s="621"/>
      <c r="P5" s="299">
        <v>21604</v>
      </c>
    </row>
    <row r="6" spans="1:21" s="293" customFormat="1" ht="12" x14ac:dyDescent="0.2">
      <c r="A6" s="1910">
        <v>701</v>
      </c>
      <c r="B6" s="1911" t="s">
        <v>494</v>
      </c>
      <c r="C6" s="1911"/>
      <c r="D6" s="1912">
        <f>+'FY17_xM-month FY17 Summary'!C14</f>
        <v>0</v>
      </c>
      <c r="E6" s="1912">
        <f>+'FY17_xM-month FY17 Summary'!D14</f>
        <v>0</v>
      </c>
      <c r="F6" s="1912">
        <f>+'FY17_xM-month FY17 Summary'!E14</f>
        <v>0</v>
      </c>
      <c r="G6" s="1912">
        <f>+'FY17_xM-month FY17 Summary'!F14</f>
        <v>184146</v>
      </c>
      <c r="H6" s="1912">
        <f>+'FY17_xM-month FY17 Summary'!G14</f>
        <v>184146</v>
      </c>
      <c r="I6" s="319">
        <f>+L6*$J$4</f>
        <v>171894</v>
      </c>
      <c r="J6" s="319">
        <f>+L6*$J$4</f>
        <v>171894</v>
      </c>
      <c r="L6" s="299">
        <v>229192</v>
      </c>
      <c r="M6" s="362">
        <f t="shared" ref="M6:M25" si="1">H6-L6</f>
        <v>-45046</v>
      </c>
      <c r="N6" s="621">
        <f>M6/L6</f>
        <v>-0.1965426367412475</v>
      </c>
      <c r="P6" s="299">
        <v>142463</v>
      </c>
    </row>
    <row r="7" spans="1:21" s="293" customFormat="1" ht="12" x14ac:dyDescent="0.2">
      <c r="A7" s="294">
        <v>703</v>
      </c>
      <c r="B7" s="293" t="s">
        <v>373</v>
      </c>
      <c r="D7" s="299">
        <v>0</v>
      </c>
      <c r="E7" s="299">
        <v>0</v>
      </c>
      <c r="F7" s="299">
        <v>0</v>
      </c>
      <c r="G7" s="299">
        <v>0</v>
      </c>
      <c r="H7" s="299">
        <f t="shared" si="0"/>
        <v>0</v>
      </c>
      <c r="I7" s="319">
        <f t="shared" ref="I7:I16" si="2">+L7*$J$4</f>
        <v>0</v>
      </c>
      <c r="J7" s="319">
        <f t="shared" ref="J7:J25" si="3">+L7*$J$4</f>
        <v>0</v>
      </c>
      <c r="L7" s="299">
        <v>0</v>
      </c>
      <c r="M7" s="362">
        <f t="shared" si="1"/>
        <v>0</v>
      </c>
      <c r="N7" s="621"/>
      <c r="P7" s="299">
        <v>0</v>
      </c>
    </row>
    <row r="8" spans="1:21" s="293" customFormat="1" ht="12" x14ac:dyDescent="0.2">
      <c r="A8" s="294">
        <v>704</v>
      </c>
      <c r="B8" s="293" t="s">
        <v>392</v>
      </c>
      <c r="D8" s="299">
        <v>0</v>
      </c>
      <c r="E8" s="299">
        <v>0</v>
      </c>
      <c r="F8" s="299">
        <v>0</v>
      </c>
      <c r="G8" s="299">
        <v>0</v>
      </c>
      <c r="H8" s="299">
        <f t="shared" si="0"/>
        <v>0</v>
      </c>
      <c r="I8" s="319">
        <f t="shared" si="2"/>
        <v>0</v>
      </c>
      <c r="J8" s="319">
        <f>+L8*$J$4</f>
        <v>0</v>
      </c>
      <c r="L8" s="299">
        <v>0</v>
      </c>
      <c r="M8" s="362">
        <f t="shared" si="1"/>
        <v>0</v>
      </c>
      <c r="N8" s="621"/>
      <c r="P8" s="299">
        <v>0</v>
      </c>
    </row>
    <row r="9" spans="1:21" s="293" customFormat="1" ht="12" x14ac:dyDescent="0.2">
      <c r="A9" s="294">
        <v>705</v>
      </c>
      <c r="B9" s="293" t="s">
        <v>393</v>
      </c>
      <c r="D9" s="299">
        <v>0</v>
      </c>
      <c r="E9" s="299">
        <v>0</v>
      </c>
      <c r="F9" s="299">
        <v>0</v>
      </c>
      <c r="G9" s="299">
        <v>0</v>
      </c>
      <c r="H9" s="299">
        <f t="shared" si="0"/>
        <v>0</v>
      </c>
      <c r="I9" s="319">
        <f t="shared" si="2"/>
        <v>0</v>
      </c>
      <c r="J9" s="319">
        <f t="shared" si="3"/>
        <v>0</v>
      </c>
      <c r="L9" s="299">
        <v>0</v>
      </c>
      <c r="M9" s="362">
        <f t="shared" si="1"/>
        <v>0</v>
      </c>
      <c r="N9" s="621"/>
      <c r="P9" s="299">
        <v>0</v>
      </c>
    </row>
    <row r="10" spans="1:21" s="293" customFormat="1" ht="12" x14ac:dyDescent="0.2">
      <c r="A10" s="294">
        <v>723</v>
      </c>
      <c r="B10" s="293" t="s">
        <v>227</v>
      </c>
      <c r="D10" s="299">
        <v>0</v>
      </c>
      <c r="E10" s="299">
        <v>0</v>
      </c>
      <c r="F10" s="299">
        <v>0</v>
      </c>
      <c r="G10" s="299">
        <v>0</v>
      </c>
      <c r="H10" s="299">
        <f t="shared" si="0"/>
        <v>0</v>
      </c>
      <c r="I10" s="319">
        <f t="shared" si="2"/>
        <v>0</v>
      </c>
      <c r="J10" s="319">
        <f t="shared" si="3"/>
        <v>0</v>
      </c>
      <c r="L10" s="299">
        <v>0</v>
      </c>
      <c r="M10" s="362">
        <f t="shared" si="1"/>
        <v>0</v>
      </c>
      <c r="N10" s="621"/>
      <c r="P10" s="299">
        <v>0</v>
      </c>
    </row>
    <row r="11" spans="1:21" s="293" customFormat="1" ht="12" x14ac:dyDescent="0.2">
      <c r="A11" s="1910">
        <v>726</v>
      </c>
      <c r="B11" s="1911" t="s">
        <v>228</v>
      </c>
      <c r="C11" s="1911"/>
      <c r="D11" s="1912">
        <f>+'FY17_xM-month FY17 Summary'!C19</f>
        <v>0</v>
      </c>
      <c r="E11" s="1912">
        <f>+'FY17_xM-month FY17 Summary'!D19</f>
        <v>0</v>
      </c>
      <c r="F11" s="1912">
        <f>+'FY17_xM-month FY17 Summary'!E19</f>
        <v>0</v>
      </c>
      <c r="G11" s="1912">
        <f>+'FY17_xM-month FY17 Summary'!F19</f>
        <v>0</v>
      </c>
      <c r="H11" s="1912">
        <f>+'FY17_xM-month FY17 Summary'!G19</f>
        <v>0</v>
      </c>
      <c r="I11" s="319">
        <f t="shared" si="2"/>
        <v>79269.75</v>
      </c>
      <c r="J11" s="319">
        <f t="shared" si="3"/>
        <v>79269.75</v>
      </c>
      <c r="L11" s="299">
        <v>105693</v>
      </c>
      <c r="M11" s="362">
        <f t="shared" si="1"/>
        <v>-105693</v>
      </c>
      <c r="N11" s="621">
        <f>M11/L11</f>
        <v>-1</v>
      </c>
      <c r="P11" s="299">
        <v>50000</v>
      </c>
    </row>
    <row r="12" spans="1:21" s="293" customFormat="1" ht="12" x14ac:dyDescent="0.2">
      <c r="A12" s="294">
        <v>727</v>
      </c>
      <c r="B12" s="293" t="s">
        <v>229</v>
      </c>
      <c r="D12" s="299">
        <v>0</v>
      </c>
      <c r="E12" s="299">
        <v>0</v>
      </c>
      <c r="F12" s="299">
        <v>0</v>
      </c>
      <c r="G12" s="299">
        <v>0</v>
      </c>
      <c r="H12" s="299">
        <f t="shared" si="0"/>
        <v>0</v>
      </c>
      <c r="I12" s="319">
        <f t="shared" si="2"/>
        <v>0</v>
      </c>
      <c r="J12" s="319">
        <f t="shared" si="3"/>
        <v>0</v>
      </c>
      <c r="L12" s="299">
        <v>0</v>
      </c>
      <c r="M12" s="362">
        <f t="shared" si="1"/>
        <v>0</v>
      </c>
      <c r="N12" s="621"/>
      <c r="P12" s="299">
        <v>0</v>
      </c>
    </row>
    <row r="13" spans="1:21" s="293" customFormat="1" ht="12" x14ac:dyDescent="0.2">
      <c r="A13" s="294">
        <v>732</v>
      </c>
      <c r="B13" s="293" t="s">
        <v>314</v>
      </c>
      <c r="D13" s="299">
        <v>0</v>
      </c>
      <c r="E13" s="299">
        <v>0</v>
      </c>
      <c r="F13" s="299">
        <v>0</v>
      </c>
      <c r="G13" s="299">
        <v>0</v>
      </c>
      <c r="H13" s="299">
        <f t="shared" si="0"/>
        <v>0</v>
      </c>
      <c r="I13" s="319">
        <f t="shared" si="2"/>
        <v>0</v>
      </c>
      <c r="J13" s="319">
        <f t="shared" si="3"/>
        <v>0</v>
      </c>
      <c r="L13" s="299">
        <v>0</v>
      </c>
      <c r="M13" s="362">
        <f t="shared" si="1"/>
        <v>0</v>
      </c>
      <c r="N13" s="621"/>
      <c r="P13" s="299">
        <v>0</v>
      </c>
    </row>
    <row r="14" spans="1:21" s="293" customFormat="1" ht="12" x14ac:dyDescent="0.2">
      <c r="A14" s="294">
        <v>734</v>
      </c>
      <c r="B14" s="293" t="s">
        <v>230</v>
      </c>
      <c r="D14" s="299">
        <v>0</v>
      </c>
      <c r="E14" s="299">
        <v>0</v>
      </c>
      <c r="F14" s="299">
        <v>0</v>
      </c>
      <c r="G14" s="299">
        <v>0</v>
      </c>
      <c r="H14" s="299">
        <f t="shared" si="0"/>
        <v>0</v>
      </c>
      <c r="I14" s="319">
        <f t="shared" si="2"/>
        <v>0</v>
      </c>
      <c r="J14" s="319">
        <f t="shared" si="3"/>
        <v>0</v>
      </c>
      <c r="L14" s="299">
        <v>0</v>
      </c>
      <c r="M14" s="362">
        <f t="shared" si="1"/>
        <v>0</v>
      </c>
      <c r="N14" s="621"/>
      <c r="P14" s="299">
        <v>0</v>
      </c>
    </row>
    <row r="15" spans="1:21" s="293" customFormat="1" ht="12" x14ac:dyDescent="0.2">
      <c r="A15" s="294">
        <v>740</v>
      </c>
      <c r="B15" s="293" t="s">
        <v>231</v>
      </c>
      <c r="D15" s="299">
        <v>0</v>
      </c>
      <c r="E15" s="299">
        <v>0</v>
      </c>
      <c r="F15" s="299">
        <v>0</v>
      </c>
      <c r="G15" s="299">
        <v>0</v>
      </c>
      <c r="H15" s="299">
        <f t="shared" si="0"/>
        <v>0</v>
      </c>
      <c r="I15" s="319">
        <f t="shared" si="2"/>
        <v>0</v>
      </c>
      <c r="J15" s="319">
        <f t="shared" si="3"/>
        <v>0</v>
      </c>
      <c r="L15" s="299">
        <v>0</v>
      </c>
      <c r="M15" s="362">
        <f t="shared" si="1"/>
        <v>0</v>
      </c>
      <c r="N15" s="621"/>
      <c r="P15" s="299">
        <v>0</v>
      </c>
    </row>
    <row r="16" spans="1:21" s="293" customFormat="1" ht="12" x14ac:dyDescent="0.2">
      <c r="A16" s="294">
        <v>742</v>
      </c>
      <c r="B16" s="293" t="s">
        <v>232</v>
      </c>
      <c r="D16" s="299"/>
      <c r="E16" s="299"/>
      <c r="F16" s="299"/>
      <c r="G16" s="299"/>
      <c r="H16" s="299">
        <f t="shared" si="0"/>
        <v>0</v>
      </c>
      <c r="I16" s="319">
        <f t="shared" si="2"/>
        <v>0</v>
      </c>
      <c r="J16" s="319">
        <f t="shared" si="3"/>
        <v>0</v>
      </c>
      <c r="L16" s="299">
        <v>0</v>
      </c>
      <c r="M16" s="362">
        <f t="shared" si="1"/>
        <v>0</v>
      </c>
      <c r="N16" s="621"/>
      <c r="P16" s="299">
        <v>0</v>
      </c>
    </row>
    <row r="17" spans="1:16" s="293" customFormat="1" ht="12" x14ac:dyDescent="0.2">
      <c r="A17" s="294">
        <v>743</v>
      </c>
      <c r="B17" s="297" t="s">
        <v>315</v>
      </c>
      <c r="D17" s="299">
        <v>0</v>
      </c>
      <c r="E17" s="299">
        <v>0</v>
      </c>
      <c r="F17" s="299">
        <v>0</v>
      </c>
      <c r="G17" s="299">
        <v>0</v>
      </c>
      <c r="H17" s="299">
        <f t="shared" si="0"/>
        <v>0</v>
      </c>
      <c r="I17" s="319">
        <f>+L17*$J$4</f>
        <v>0</v>
      </c>
      <c r="J17" s="319">
        <f t="shared" si="3"/>
        <v>0</v>
      </c>
      <c r="L17" s="299">
        <v>0</v>
      </c>
      <c r="M17" s="362">
        <f t="shared" si="1"/>
        <v>0</v>
      </c>
      <c r="N17" s="621"/>
      <c r="P17" s="299">
        <v>0</v>
      </c>
    </row>
    <row r="18" spans="1:16" s="293" customFormat="1" ht="12" x14ac:dyDescent="0.2">
      <c r="A18" s="294">
        <v>785</v>
      </c>
      <c r="B18" s="293" t="s">
        <v>233</v>
      </c>
      <c r="D18" s="299">
        <v>0</v>
      </c>
      <c r="E18" s="299">
        <v>0</v>
      </c>
      <c r="F18" s="299">
        <v>0</v>
      </c>
      <c r="G18" s="299">
        <v>0</v>
      </c>
      <c r="H18" s="299">
        <f t="shared" si="0"/>
        <v>0</v>
      </c>
      <c r="I18" s="319">
        <f>+L18*$J$4</f>
        <v>0</v>
      </c>
      <c r="J18" s="319">
        <f t="shared" si="3"/>
        <v>0</v>
      </c>
      <c r="L18" s="299">
        <v>0</v>
      </c>
      <c r="M18" s="362">
        <f t="shared" si="1"/>
        <v>0</v>
      </c>
      <c r="N18" s="621"/>
      <c r="P18" s="299">
        <v>0</v>
      </c>
    </row>
    <row r="19" spans="1:16" s="293" customFormat="1" ht="12" x14ac:dyDescent="0.2">
      <c r="A19" s="294">
        <v>780</v>
      </c>
      <c r="B19" s="293" t="s">
        <v>495</v>
      </c>
      <c r="D19" s="299">
        <v>0</v>
      </c>
      <c r="E19" s="299">
        <v>0</v>
      </c>
      <c r="F19" s="299">
        <v>0</v>
      </c>
      <c r="G19" s="299">
        <v>0</v>
      </c>
      <c r="H19" s="299">
        <f t="shared" si="0"/>
        <v>0</v>
      </c>
      <c r="I19" s="319">
        <f t="shared" ref="I19:I25" si="4">+L19*$J$4</f>
        <v>0</v>
      </c>
      <c r="J19" s="319">
        <f t="shared" si="3"/>
        <v>0</v>
      </c>
      <c r="L19" s="299">
        <v>0</v>
      </c>
      <c r="M19" s="362">
        <f t="shared" si="1"/>
        <v>0</v>
      </c>
      <c r="N19" s="621" t="e">
        <f>M19/L19</f>
        <v>#DIV/0!</v>
      </c>
      <c r="P19" s="299">
        <v>0</v>
      </c>
    </row>
    <row r="20" spans="1:16" s="293" customFormat="1" ht="12" x14ac:dyDescent="0.2">
      <c r="A20" s="294">
        <v>781</v>
      </c>
      <c r="B20" s="293" t="s">
        <v>496</v>
      </c>
      <c r="D20" s="299">
        <v>0</v>
      </c>
      <c r="E20" s="299">
        <v>0</v>
      </c>
      <c r="F20" s="299">
        <v>0</v>
      </c>
      <c r="G20" s="299">
        <v>0</v>
      </c>
      <c r="H20" s="299">
        <f t="shared" si="0"/>
        <v>0</v>
      </c>
      <c r="I20" s="319">
        <f t="shared" si="4"/>
        <v>0</v>
      </c>
      <c r="J20" s="319">
        <f t="shared" si="3"/>
        <v>0</v>
      </c>
      <c r="L20" s="299">
        <v>0</v>
      </c>
      <c r="M20" s="362">
        <f t="shared" si="1"/>
        <v>0</v>
      </c>
      <c r="N20" s="621"/>
      <c r="P20" s="299">
        <v>0</v>
      </c>
    </row>
    <row r="21" spans="1:16" ht="12" x14ac:dyDescent="0.2">
      <c r="A21" s="294">
        <v>783</v>
      </c>
      <c r="B21" s="293" t="s">
        <v>234</v>
      </c>
      <c r="C21" s="293"/>
      <c r="D21" s="299">
        <v>0</v>
      </c>
      <c r="E21" s="299"/>
      <c r="F21" s="299">
        <v>0</v>
      </c>
      <c r="G21" s="299">
        <v>0</v>
      </c>
      <c r="H21" s="299">
        <f t="shared" si="0"/>
        <v>0</v>
      </c>
      <c r="I21" s="319">
        <f t="shared" si="4"/>
        <v>0</v>
      </c>
      <c r="J21" s="319">
        <f t="shared" si="3"/>
        <v>0</v>
      </c>
      <c r="K21" s="293"/>
      <c r="L21" s="299">
        <v>0</v>
      </c>
      <c r="M21" s="362">
        <f t="shared" si="1"/>
        <v>0</v>
      </c>
      <c r="N21" s="621" t="e">
        <f>M21/L21</f>
        <v>#DIV/0!</v>
      </c>
      <c r="P21" s="299">
        <v>0</v>
      </c>
    </row>
    <row r="22" spans="1:16" ht="12" x14ac:dyDescent="0.2">
      <c r="A22" s="1092">
        <v>750</v>
      </c>
      <c r="B22" s="1093" t="s">
        <v>374</v>
      </c>
      <c r="C22" s="1093"/>
      <c r="D22" s="1094">
        <f>'FY17_xM-month FY17 Summary'!C38</f>
        <v>28436.5</v>
      </c>
      <c r="E22" s="1094">
        <f>'FY17_xM-month FY17 Summary'!D38</f>
        <v>28436.5</v>
      </c>
      <c r="F22" s="1094">
        <f>'FY17_xM-month FY17 Summary'!E38</f>
        <v>28451.75</v>
      </c>
      <c r="G22" s="1094">
        <f>'FY17_xM-month FY17 Summary'!F38</f>
        <v>28451.75</v>
      </c>
      <c r="H22" s="1094">
        <f t="shared" si="0"/>
        <v>113776.5</v>
      </c>
      <c r="I22" s="319">
        <f t="shared" ref="I22:I24" si="5">+L22*$J$4</f>
        <v>85182</v>
      </c>
      <c r="J22" s="319">
        <f t="shared" ref="J22:J24" si="6">+L22*$J$4</f>
        <v>85182</v>
      </c>
      <c r="L22" s="299">
        <v>113576</v>
      </c>
      <c r="M22" s="362">
        <f t="shared" si="1"/>
        <v>200.5</v>
      </c>
      <c r="N22" s="621">
        <f>M22/L22</f>
        <v>1.7653377474114249E-3</v>
      </c>
      <c r="P22" s="299">
        <v>113576</v>
      </c>
    </row>
    <row r="23" spans="1:16" ht="12" x14ac:dyDescent="0.2">
      <c r="A23" s="884">
        <v>755</v>
      </c>
      <c r="B23" s="885" t="s">
        <v>375</v>
      </c>
      <c r="C23" s="885"/>
      <c r="D23" s="299"/>
      <c r="E23" s="299"/>
      <c r="F23" s="299"/>
      <c r="G23" s="299"/>
      <c r="H23" s="299">
        <f>G23+D23+E23+F23</f>
        <v>0</v>
      </c>
      <c r="I23" s="319">
        <f t="shared" si="5"/>
        <v>0</v>
      </c>
      <c r="J23" s="319">
        <f t="shared" si="6"/>
        <v>0</v>
      </c>
      <c r="L23" s="299">
        <v>0</v>
      </c>
      <c r="M23" s="362">
        <f t="shared" si="1"/>
        <v>0</v>
      </c>
      <c r="N23" s="621" t="e">
        <f>M23/L23</f>
        <v>#DIV/0!</v>
      </c>
      <c r="P23" s="299">
        <v>252008</v>
      </c>
    </row>
    <row r="24" spans="1:16" ht="12" x14ac:dyDescent="0.2">
      <c r="A24" s="1346">
        <v>758</v>
      </c>
      <c r="B24" s="1347" t="s">
        <v>1899</v>
      </c>
      <c r="C24" s="1347"/>
      <c r="D24" s="1348">
        <f>'FY17_xM-month FY17 Summary'!C40</f>
        <v>80821</v>
      </c>
      <c r="E24" s="1348">
        <f>+'FY17_xM-month FY17 Summary'!D40</f>
        <v>80821</v>
      </c>
      <c r="F24" s="1348">
        <f>+'FY17_xM-month FY17 Summary'!E40</f>
        <v>80700</v>
      </c>
      <c r="G24" s="1348">
        <f>+'FY17_xM-month FY17 Summary'!F40</f>
        <v>80700</v>
      </c>
      <c r="H24" s="1348">
        <f>G24+D24+E24+F24</f>
        <v>323042</v>
      </c>
      <c r="I24" s="319">
        <f t="shared" si="5"/>
        <v>215553</v>
      </c>
      <c r="J24" s="319">
        <f t="shared" si="6"/>
        <v>215553</v>
      </c>
      <c r="L24" s="299">
        <v>287404</v>
      </c>
      <c r="M24" s="362"/>
      <c r="N24" s="621"/>
      <c r="P24" s="299"/>
    </row>
    <row r="25" spans="1:16" ht="12.75" x14ac:dyDescent="0.2">
      <c r="A25" s="1332" t="s">
        <v>1036</v>
      </c>
      <c r="B25" s="1332" t="s">
        <v>372</v>
      </c>
      <c r="C25" s="1332"/>
      <c r="D25" s="1349">
        <f>D37+'FY17_xM-month FY17 Summary'!C39</f>
        <v>99451.75</v>
      </c>
      <c r="E25" s="1350">
        <f>E37+'FY17_xM-month FY17 Summary'!D39</f>
        <v>99451.75</v>
      </c>
      <c r="F25" s="1350">
        <f>F37+'FY17_xM-month FY17 Summary'!E39</f>
        <v>107914.5</v>
      </c>
      <c r="G25" s="1350">
        <f>G37+'FY17_xM-month FY17 Summary'!F39</f>
        <v>107914.5</v>
      </c>
      <c r="H25" s="1350">
        <f>G25+D25+E25+F25</f>
        <v>414732.5</v>
      </c>
      <c r="I25" s="319">
        <f t="shared" si="4"/>
        <v>544428</v>
      </c>
      <c r="J25" s="319">
        <f t="shared" si="3"/>
        <v>544428</v>
      </c>
      <c r="L25" s="299">
        <v>725904</v>
      </c>
      <c r="M25" s="362">
        <f t="shared" si="1"/>
        <v>-311171.5</v>
      </c>
      <c r="N25" s="621">
        <f>M25/L25</f>
        <v>-0.42866756485706098</v>
      </c>
      <c r="P25" s="299">
        <v>802180</v>
      </c>
    </row>
    <row r="26" spans="1:16" ht="12.75" customHeight="1" x14ac:dyDescent="0.2">
      <c r="A26" s="294"/>
      <c r="B26" s="291"/>
      <c r="D26" s="296"/>
      <c r="E26" s="296"/>
      <c r="F26" s="296"/>
      <c r="G26" s="296"/>
      <c r="H26" s="296"/>
      <c r="I26" s="296"/>
      <c r="L26" s="296"/>
      <c r="N26" s="621"/>
      <c r="P26" s="296"/>
    </row>
    <row r="27" spans="1:16" ht="12" x14ac:dyDescent="0.2">
      <c r="A27" s="295" t="s">
        <v>497</v>
      </c>
      <c r="D27" s="298">
        <f>SUM(D5:D25)</f>
        <v>208709.25</v>
      </c>
      <c r="E27" s="298">
        <f>SUM(E5:E26)</f>
        <v>208709.25</v>
      </c>
      <c r="F27" s="298">
        <f>SUM(F5:F26)</f>
        <v>217066.25</v>
      </c>
      <c r="G27" s="298">
        <f>SUM(G5:G26)</f>
        <v>401212.25</v>
      </c>
      <c r="H27" s="298">
        <f>G27+D27+E27+F27</f>
        <v>1035697</v>
      </c>
      <c r="I27" s="298">
        <f>SUM(I5:I25)</f>
        <v>1096326.75</v>
      </c>
      <c r="J27" s="298">
        <f>SUM(J5:J25)</f>
        <v>1096326.75</v>
      </c>
      <c r="L27" s="298">
        <v>1461769</v>
      </c>
      <c r="M27" s="362">
        <f>H27-L27</f>
        <v>-426072</v>
      </c>
      <c r="N27" s="621">
        <f>M27/L27</f>
        <v>-0.29147697071151463</v>
      </c>
      <c r="P27" s="298">
        <f>SUM(P5:P26)</f>
        <v>1381831</v>
      </c>
    </row>
    <row r="28" spans="1:16" x14ac:dyDescent="0.2">
      <c r="H28" s="362">
        <f>+H27-'FY17_xM-month FY17 Summary'!G46</f>
        <v>0</v>
      </c>
      <c r="I28" s="2902">
        <f>+L27*$J$4</f>
        <v>1096326.75</v>
      </c>
      <c r="J28" s="2902">
        <f>+L27*$J$4</f>
        <v>1096326.75</v>
      </c>
      <c r="K28" s="362"/>
      <c r="L28" s="362">
        <f>+L27-'FY17_xM-month FY17 Summary'!V46</f>
        <v>0</v>
      </c>
      <c r="M28" s="621"/>
      <c r="N28" s="621"/>
    </row>
    <row r="29" spans="1:16" ht="12" x14ac:dyDescent="0.2">
      <c r="A29" s="294"/>
      <c r="B29" s="294"/>
      <c r="I29" s="2427">
        <f>+I27-I28</f>
        <v>0</v>
      </c>
      <c r="J29" s="2427">
        <f>+J27-J28</f>
        <v>0</v>
      </c>
      <c r="L29" s="362"/>
    </row>
    <row r="30" spans="1:16" ht="12.75" x14ac:dyDescent="0.2">
      <c r="A30" s="294"/>
      <c r="B30" s="294"/>
      <c r="D30" s="320"/>
      <c r="L30" s="362"/>
    </row>
    <row r="31" spans="1:16" ht="12.75" x14ac:dyDescent="0.2">
      <c r="A31" s="1332" t="s">
        <v>1036</v>
      </c>
      <c r="B31" s="1332" t="s">
        <v>1034</v>
      </c>
      <c r="C31" s="1332"/>
      <c r="D31" s="320"/>
      <c r="F31" s="362"/>
    </row>
    <row r="32" spans="1:16" ht="12.75" x14ac:dyDescent="0.2">
      <c r="A32" s="294"/>
      <c r="B32" s="842" t="s">
        <v>1900</v>
      </c>
      <c r="C32" s="254" t="s">
        <v>2671</v>
      </c>
      <c r="D32" s="756">
        <f>'FY17_xM-month FY17 Summary'!C49</f>
        <v>0</v>
      </c>
      <c r="E32" s="756">
        <f>'FY17_xM-month FY17 Summary'!D49</f>
        <v>0</v>
      </c>
      <c r="F32" s="756">
        <f>'FY17_xM-month FY17 Summary'!E49</f>
        <v>0</v>
      </c>
      <c r="G32" s="756">
        <f>'FY17_xM-month FY17 Summary'!F49</f>
        <v>0</v>
      </c>
      <c r="H32" s="756">
        <f>SUM(D32:G32)</f>
        <v>0</v>
      </c>
    </row>
    <row r="33" spans="1:8" ht="12.75" x14ac:dyDescent="0.2">
      <c r="A33" s="294"/>
      <c r="B33" s="842" t="s">
        <v>1140</v>
      </c>
      <c r="C33" s="10" t="s">
        <v>1893</v>
      </c>
      <c r="D33" s="1333">
        <f>'FY17_xM-month FY17 Summary'!C50</f>
        <v>47203.75</v>
      </c>
      <c r="E33" s="1333">
        <f>'FY17_xM-month FY17 Summary'!D50</f>
        <v>47203.75</v>
      </c>
      <c r="F33" s="1333">
        <f>'FY17_xM-month FY17 Summary'!E50</f>
        <v>47133</v>
      </c>
      <c r="G33" s="1333">
        <f>'FY17_xM-month FY17 Summary'!F50</f>
        <v>47133</v>
      </c>
      <c r="H33" s="1333">
        <f t="shared" ref="H33:H36" si="7">SUM(D33:G33)</f>
        <v>188673.5</v>
      </c>
    </row>
    <row r="34" spans="1:8" ht="12.75" x14ac:dyDescent="0.2">
      <c r="A34" s="294"/>
      <c r="C34" s="10" t="s">
        <v>1894</v>
      </c>
      <c r="D34" s="756">
        <f>'FY17_xM-month FY17 Summary'!C51</f>
        <v>4381.5</v>
      </c>
      <c r="E34" s="756">
        <f>'FY17_xM-month FY17 Summary'!D51</f>
        <v>4381.5</v>
      </c>
      <c r="F34" s="756">
        <f>'FY17_xM-month FY17 Summary'!E51</f>
        <v>4383.75</v>
      </c>
      <c r="G34" s="756">
        <f>'FY17_xM-month FY17 Summary'!F51</f>
        <v>4383.75</v>
      </c>
      <c r="H34" s="756">
        <f t="shared" si="7"/>
        <v>17530.5</v>
      </c>
    </row>
    <row r="35" spans="1:8" ht="12.75" x14ac:dyDescent="0.2">
      <c r="A35" s="294"/>
      <c r="C35" s="254" t="s">
        <v>2672</v>
      </c>
      <c r="D35" s="1330">
        <f>'FY17_xM-month FY17 Summary'!C52</f>
        <v>0</v>
      </c>
      <c r="E35" s="1331">
        <f>'FY17_xM-month FY17 Summary'!D52</f>
        <v>0</v>
      </c>
      <c r="F35" s="1331">
        <f>'FY17_xM-month FY17 Summary'!E52</f>
        <v>0</v>
      </c>
      <c r="G35" s="1331">
        <f>'FY17_xM-month FY17 Summary'!F52</f>
        <v>0</v>
      </c>
      <c r="H35" s="1331">
        <f t="shared" si="7"/>
        <v>0</v>
      </c>
    </row>
    <row r="36" spans="1:8" ht="12.75" x14ac:dyDescent="0.2">
      <c r="A36" s="294"/>
      <c r="C36" s="10" t="s">
        <v>1895</v>
      </c>
      <c r="D36" s="1331">
        <f>'FY17_xM-month FY17 Summary'!C53</f>
        <v>20409.75</v>
      </c>
      <c r="E36" s="1331">
        <f>'FY17_xM-month FY17 Summary'!D53</f>
        <v>20409.75</v>
      </c>
      <c r="F36" s="1331">
        <f>'FY17_xM-month FY17 Summary'!E53</f>
        <v>20420</v>
      </c>
      <c r="G36" s="1331">
        <f>'FY17_xM-month FY17 Summary'!F53</f>
        <v>20420</v>
      </c>
      <c r="H36" s="1331">
        <f t="shared" si="7"/>
        <v>81659.5</v>
      </c>
    </row>
    <row r="37" spans="1:8" s="644" customFormat="1" ht="12.75" x14ac:dyDescent="0.2">
      <c r="A37" s="1332" t="s">
        <v>1036</v>
      </c>
      <c r="B37" s="1332" t="s">
        <v>1035</v>
      </c>
      <c r="C37" s="1332"/>
      <c r="D37" s="1332">
        <f>SUM(D32:D36)</f>
        <v>71995</v>
      </c>
      <c r="E37" s="1332">
        <f>SUM(E32:E36)</f>
        <v>71995</v>
      </c>
      <c r="F37" s="1332">
        <f>SUM(F32:F36)</f>
        <v>71936.75</v>
      </c>
      <c r="G37" s="1332">
        <f>SUM(G32:G36)</f>
        <v>71936.75</v>
      </c>
      <c r="H37" s="2849">
        <f>SUM(H32:H36)</f>
        <v>287863.5</v>
      </c>
    </row>
    <row r="38" spans="1:8" ht="12" x14ac:dyDescent="0.2">
      <c r="A38" s="294"/>
      <c r="B38" s="293"/>
      <c r="C38" s="293"/>
      <c r="D38" s="294"/>
      <c r="H38" s="48" t="s">
        <v>1754</v>
      </c>
    </row>
    <row r="39" spans="1:8" ht="12" x14ac:dyDescent="0.2">
      <c r="A39" s="294"/>
      <c r="B39" s="293"/>
      <c r="C39" s="293"/>
      <c r="D39" s="294"/>
    </row>
    <row r="40" spans="1:8" ht="12" x14ac:dyDescent="0.2">
      <c r="A40" s="294"/>
      <c r="B40" s="293"/>
      <c r="C40" s="293"/>
      <c r="D40" s="1339">
        <f>+D27-'FY17_xM-month FY17 Summary'!C46</f>
        <v>0</v>
      </c>
      <c r="E40" s="1339">
        <f>+E27-'FY17_xM-month FY17 Summary'!D46</f>
        <v>0</v>
      </c>
      <c r="F40" s="1339">
        <f>+F27-'FY17_xM-month FY17 Summary'!E46</f>
        <v>0</v>
      </c>
      <c r="G40" s="1339">
        <f>+G27-'FY17_xM-month FY17 Summary'!F46</f>
        <v>0</v>
      </c>
      <c r="H40" s="1339">
        <f>+H27-'FY17_xM-month FY17 Summary'!G46</f>
        <v>0</v>
      </c>
    </row>
    <row r="41" spans="1:8" ht="12" x14ac:dyDescent="0.2">
      <c r="A41" s="842">
        <v>700</v>
      </c>
      <c r="B41" s="293" t="s">
        <v>493</v>
      </c>
      <c r="C41" s="293"/>
      <c r="D41" s="294" t="b">
        <f>A41=A5</f>
        <v>1</v>
      </c>
    </row>
    <row r="42" spans="1:8" ht="12" x14ac:dyDescent="0.2">
      <c r="A42" s="842">
        <v>701</v>
      </c>
      <c r="B42" s="297" t="s">
        <v>494</v>
      </c>
      <c r="C42" s="293"/>
      <c r="D42" s="294" t="b">
        <f t="shared" ref="D42:D61" si="8">A42=A6</f>
        <v>1</v>
      </c>
    </row>
    <row r="43" spans="1:8" ht="12" x14ac:dyDescent="0.2">
      <c r="A43" s="294">
        <v>703</v>
      </c>
      <c r="B43" s="297" t="s">
        <v>373</v>
      </c>
      <c r="C43" s="293"/>
      <c r="D43" s="294" t="b">
        <f t="shared" si="8"/>
        <v>1</v>
      </c>
    </row>
    <row r="44" spans="1:8" ht="12" x14ac:dyDescent="0.2">
      <c r="A44" s="294">
        <v>704</v>
      </c>
      <c r="B44" s="293" t="s">
        <v>392</v>
      </c>
      <c r="C44" s="293"/>
      <c r="D44" s="294" t="b">
        <f t="shared" si="8"/>
        <v>1</v>
      </c>
    </row>
    <row r="45" spans="1:8" ht="12" x14ac:dyDescent="0.2">
      <c r="A45" s="294">
        <v>705</v>
      </c>
      <c r="B45" s="293" t="s">
        <v>393</v>
      </c>
      <c r="C45" s="293"/>
      <c r="D45" s="294" t="b">
        <f t="shared" si="8"/>
        <v>1</v>
      </c>
    </row>
    <row r="46" spans="1:8" ht="12" x14ac:dyDescent="0.2">
      <c r="A46" s="294">
        <v>723</v>
      </c>
      <c r="B46" s="293" t="s">
        <v>227</v>
      </c>
      <c r="C46" s="293"/>
      <c r="D46" s="294" t="b">
        <f t="shared" si="8"/>
        <v>1</v>
      </c>
    </row>
    <row r="47" spans="1:8" ht="12" x14ac:dyDescent="0.2">
      <c r="A47" s="842">
        <v>726</v>
      </c>
      <c r="B47" s="293" t="s">
        <v>228</v>
      </c>
      <c r="C47" s="293"/>
      <c r="D47" s="294" t="b">
        <f t="shared" si="8"/>
        <v>1</v>
      </c>
    </row>
    <row r="48" spans="1:8" ht="12" x14ac:dyDescent="0.2">
      <c r="A48" s="294">
        <v>727</v>
      </c>
      <c r="B48" s="293" t="s">
        <v>229</v>
      </c>
      <c r="C48" s="293"/>
      <c r="D48" s="294" t="b">
        <f t="shared" si="8"/>
        <v>1</v>
      </c>
    </row>
    <row r="49" spans="1:4" ht="12" x14ac:dyDescent="0.2">
      <c r="A49" s="294">
        <v>732</v>
      </c>
      <c r="B49" s="293" t="s">
        <v>314</v>
      </c>
      <c r="C49" s="293"/>
      <c r="D49" s="294" t="b">
        <f t="shared" si="8"/>
        <v>1</v>
      </c>
    </row>
    <row r="50" spans="1:4" ht="12" x14ac:dyDescent="0.2">
      <c r="A50" s="294">
        <v>734</v>
      </c>
      <c r="B50" s="293" t="s">
        <v>230</v>
      </c>
      <c r="C50" s="293"/>
      <c r="D50" s="294" t="b">
        <f t="shared" si="8"/>
        <v>1</v>
      </c>
    </row>
    <row r="51" spans="1:4" ht="12" x14ac:dyDescent="0.2">
      <c r="A51" s="294">
        <v>740</v>
      </c>
      <c r="B51" s="293" t="s">
        <v>231</v>
      </c>
      <c r="D51" s="294" t="b">
        <f t="shared" si="8"/>
        <v>1</v>
      </c>
    </row>
    <row r="52" spans="1:4" ht="12" x14ac:dyDescent="0.2">
      <c r="A52" s="294">
        <v>742</v>
      </c>
      <c r="B52" s="293" t="s">
        <v>232</v>
      </c>
      <c r="C52" s="293"/>
      <c r="D52" s="294" t="b">
        <f t="shared" si="8"/>
        <v>1</v>
      </c>
    </row>
    <row r="53" spans="1:4" ht="12" x14ac:dyDescent="0.2">
      <c r="A53" s="294">
        <v>743</v>
      </c>
      <c r="B53" s="297" t="s">
        <v>315</v>
      </c>
      <c r="D53" s="294" t="b">
        <f t="shared" si="8"/>
        <v>1</v>
      </c>
    </row>
    <row r="54" spans="1:4" ht="12" x14ac:dyDescent="0.2">
      <c r="A54" s="294">
        <v>785</v>
      </c>
      <c r="B54" s="293" t="s">
        <v>233</v>
      </c>
      <c r="D54" s="294" t="b">
        <f t="shared" si="8"/>
        <v>1</v>
      </c>
    </row>
    <row r="55" spans="1:4" ht="12" x14ac:dyDescent="0.2">
      <c r="A55" s="294">
        <v>780</v>
      </c>
      <c r="B55" s="293" t="s">
        <v>495</v>
      </c>
      <c r="D55" s="294" t="b">
        <f t="shared" si="8"/>
        <v>1</v>
      </c>
    </row>
    <row r="56" spans="1:4" ht="12" x14ac:dyDescent="0.2">
      <c r="A56" s="294">
        <v>781</v>
      </c>
      <c r="B56" s="293" t="s">
        <v>496</v>
      </c>
      <c r="D56" s="294" t="b">
        <f t="shared" si="8"/>
        <v>1</v>
      </c>
    </row>
    <row r="57" spans="1:4" ht="12" x14ac:dyDescent="0.2">
      <c r="A57" s="842">
        <v>783</v>
      </c>
      <c r="B57" s="293" t="s">
        <v>234</v>
      </c>
      <c r="D57" s="294" t="b">
        <f t="shared" si="8"/>
        <v>1</v>
      </c>
    </row>
    <row r="58" spans="1:4" ht="12" x14ac:dyDescent="0.2">
      <c r="A58" s="1345">
        <v>750</v>
      </c>
      <c r="B58" s="293" t="s">
        <v>374</v>
      </c>
      <c r="D58" s="294" t="b">
        <f t="shared" si="8"/>
        <v>1</v>
      </c>
    </row>
    <row r="59" spans="1:4" ht="12" x14ac:dyDescent="0.2">
      <c r="A59" s="1345">
        <v>755</v>
      </c>
      <c r="B59" s="293" t="s">
        <v>375</v>
      </c>
      <c r="D59" s="294" t="b">
        <f t="shared" si="8"/>
        <v>1</v>
      </c>
    </row>
    <row r="60" spans="1:4" ht="12" x14ac:dyDescent="0.2">
      <c r="A60" s="1345">
        <v>758</v>
      </c>
      <c r="B60" s="293" t="s">
        <v>1899</v>
      </c>
      <c r="D60" s="294" t="b">
        <f t="shared" si="8"/>
        <v>1</v>
      </c>
    </row>
    <row r="61" spans="1:4" ht="12" x14ac:dyDescent="0.2">
      <c r="A61" s="624" t="s">
        <v>1036</v>
      </c>
      <c r="B61" s="430" t="s">
        <v>372</v>
      </c>
      <c r="D61" s="294" t="b">
        <f t="shared" si="8"/>
        <v>1</v>
      </c>
    </row>
  </sheetData>
  <mergeCells count="2">
    <mergeCell ref="I1:J2"/>
    <mergeCell ref="Q2:T2"/>
  </mergeCells>
  <phoneticPr fontId="0" type="noConversion"/>
  <printOptions horizontalCentered="1" headings="1" gridLines="1"/>
  <pageMargins left="0.28999999999999998" right="0.27" top="0.49" bottom="0.87" header="0.35" footer="0.42"/>
  <pageSetup scale="88" firstPageNumber="4" orientation="landscape" blackAndWhite="1" useFirstPageNumber="1" r:id="rId1"/>
  <headerFooter alignWithMargins="0">
    <oddHeader>&amp;R&amp;A</oddHeader>
    <oddFooter>&amp;L&amp;Z&amp;F&amp;R&amp;"Arial,Bold"&amp;11Page &amp;P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7"/>
  <sheetViews>
    <sheetView workbookViewId="0">
      <selection activeCell="B7" sqref="B7"/>
    </sheetView>
  </sheetViews>
  <sheetFormatPr defaultRowHeight="15.75" x14ac:dyDescent="0.25"/>
  <cols>
    <col min="1" max="1" width="14.7109375" customWidth="1"/>
    <col min="2" max="2" width="26" style="172" bestFit="1" customWidth="1"/>
  </cols>
  <sheetData>
    <row r="1" spans="1:2" x14ac:dyDescent="0.25">
      <c r="A1" t="s">
        <v>12</v>
      </c>
      <c r="B1" s="172" t="s">
        <v>11</v>
      </c>
    </row>
    <row r="2" spans="1:2" x14ac:dyDescent="0.25">
      <c r="A2" t="s">
        <v>13</v>
      </c>
      <c r="B2" s="172" t="s">
        <v>2281</v>
      </c>
    </row>
    <row r="3" spans="1:2" x14ac:dyDescent="0.25">
      <c r="A3" t="s">
        <v>14</v>
      </c>
      <c r="B3" s="172" t="s">
        <v>4136</v>
      </c>
    </row>
    <row r="4" spans="1:2" x14ac:dyDescent="0.25">
      <c r="A4" t="s">
        <v>15</v>
      </c>
      <c r="B4" s="172" t="s">
        <v>21</v>
      </c>
    </row>
    <row r="5" spans="1:2" x14ac:dyDescent="0.25">
      <c r="A5" t="s">
        <v>30</v>
      </c>
      <c r="B5" s="172" t="s">
        <v>4137</v>
      </c>
    </row>
    <row r="6" spans="1:2" x14ac:dyDescent="0.25">
      <c r="B6" s="172" t="s">
        <v>2282</v>
      </c>
    </row>
    <row r="7" spans="1:2" x14ac:dyDescent="0.25">
      <c r="A7" t="s">
        <v>25</v>
      </c>
      <c r="B7" s="172" t="s">
        <v>1765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FF99"/>
    <pageSetUpPr fitToPage="1"/>
  </sheetPr>
  <dimension ref="A1:U145"/>
  <sheetViews>
    <sheetView zoomScale="90" zoomScaleNormal="90" workbookViewId="0">
      <pane ySplit="1" topLeftCell="A2" activePane="bottomLeft" state="frozen"/>
      <selection pane="bottomLeft" activeCell="I2" sqref="I2"/>
    </sheetView>
  </sheetViews>
  <sheetFormatPr defaultColWidth="9.140625" defaultRowHeight="11.25" outlineLevelRow="2" x14ac:dyDescent="0.2"/>
  <cols>
    <col min="1" max="1" width="10.5703125" style="886" customWidth="1"/>
    <col min="2" max="2" width="29.7109375" style="886" customWidth="1"/>
    <col min="3" max="3" width="17.7109375" style="886" customWidth="1"/>
    <col min="4" max="4" width="12.5703125" style="904" customWidth="1"/>
    <col min="5" max="5" width="11.28515625" style="904" bestFit="1" customWidth="1"/>
    <col min="6" max="6" width="10.140625" style="904" bestFit="1" customWidth="1"/>
    <col min="7" max="7" width="17.85546875" style="904" customWidth="1"/>
    <col min="8" max="8" width="9.140625" style="886"/>
    <col min="9" max="13" width="15.7109375" style="886" customWidth="1"/>
    <col min="14" max="14" width="9.140625" style="886"/>
    <col min="15" max="15" width="14.85546875" style="886" customWidth="1"/>
    <col min="16" max="16" width="24.28515625" style="886" customWidth="1"/>
    <col min="17" max="17" width="21.42578125" style="886" customWidth="1"/>
    <col min="18" max="18" width="11.7109375" style="904" bestFit="1" customWidth="1"/>
    <col min="19" max="19" width="11.140625" style="904" customWidth="1"/>
    <col min="20" max="20" width="10.85546875" style="904" customWidth="1"/>
    <col min="21" max="16384" width="9.140625" style="886"/>
  </cols>
  <sheetData>
    <row r="1" spans="1:21" ht="38.25" customHeight="1" x14ac:dyDescent="0.2">
      <c r="A1" s="902" t="s">
        <v>1207</v>
      </c>
      <c r="B1" s="902" t="s">
        <v>1208</v>
      </c>
      <c r="C1" s="902" t="s">
        <v>1209</v>
      </c>
      <c r="D1" s="1116" t="s">
        <v>579</v>
      </c>
      <c r="E1" s="1111" t="s">
        <v>1210</v>
      </c>
      <c r="F1" s="1111" t="s">
        <v>1211</v>
      </c>
      <c r="G1" s="2942" t="s">
        <v>3910</v>
      </c>
      <c r="I1" s="3919" t="s">
        <v>3911</v>
      </c>
      <c r="J1" s="3920"/>
      <c r="K1" s="3920"/>
      <c r="L1" s="3920"/>
      <c r="M1" s="3921"/>
      <c r="O1" s="902" t="s">
        <v>1207</v>
      </c>
      <c r="P1" s="902" t="s">
        <v>1208</v>
      </c>
      <c r="Q1" s="902" t="s">
        <v>1209</v>
      </c>
      <c r="R1" s="1115" t="s">
        <v>579</v>
      </c>
      <c r="S1" s="1111" t="s">
        <v>1210</v>
      </c>
      <c r="T1" s="1111" t="s">
        <v>1211</v>
      </c>
      <c r="U1" s="1110"/>
    </row>
    <row r="2" spans="1:21" outlineLevel="2" x14ac:dyDescent="0.2">
      <c r="A2" s="903" t="s">
        <v>1212</v>
      </c>
      <c r="B2" s="903" t="s">
        <v>1213</v>
      </c>
      <c r="C2" s="903" t="s">
        <v>1214</v>
      </c>
      <c r="D2" s="904">
        <v>2969854.15</v>
      </c>
      <c r="F2" s="904">
        <v>2969854.15</v>
      </c>
      <c r="G2" s="904" t="b">
        <f t="shared" ref="G2:G33" si="0">B2=P2</f>
        <v>1</v>
      </c>
      <c r="I2" s="1212"/>
      <c r="J2" s="1213"/>
      <c r="K2" s="1213"/>
      <c r="L2" s="1213"/>
      <c r="M2" s="1214"/>
      <c r="O2" s="903" t="s">
        <v>1212</v>
      </c>
      <c r="P2" s="903" t="s">
        <v>1213</v>
      </c>
      <c r="Q2" s="903" t="s">
        <v>1214</v>
      </c>
      <c r="R2" s="904">
        <v>2969854.15</v>
      </c>
      <c r="T2" s="904">
        <v>2969854.15</v>
      </c>
    </row>
    <row r="3" spans="1:21" outlineLevel="2" x14ac:dyDescent="0.2">
      <c r="A3" s="903" t="s">
        <v>1212</v>
      </c>
      <c r="B3" s="903" t="s">
        <v>1213</v>
      </c>
      <c r="C3" s="903" t="s">
        <v>1215</v>
      </c>
      <c r="D3" s="904">
        <v>53628.53</v>
      </c>
      <c r="F3" s="904">
        <v>53628.53</v>
      </c>
      <c r="G3" s="904" t="b">
        <f t="shared" si="0"/>
        <v>1</v>
      </c>
      <c r="I3" s="1212" t="s">
        <v>1394</v>
      </c>
      <c r="J3" s="1213"/>
      <c r="K3" s="1213"/>
      <c r="L3" s="1213"/>
      <c r="M3" s="1214"/>
      <c r="O3" s="903" t="s">
        <v>1212</v>
      </c>
      <c r="P3" s="903" t="s">
        <v>1213</v>
      </c>
      <c r="Q3" s="903" t="s">
        <v>1215</v>
      </c>
      <c r="R3" s="904">
        <v>53628.53</v>
      </c>
      <c r="T3" s="904">
        <v>53628.53</v>
      </c>
    </row>
    <row r="4" spans="1:21" outlineLevel="2" x14ac:dyDescent="0.2">
      <c r="A4" s="903" t="s">
        <v>1212</v>
      </c>
      <c r="B4" s="903" t="s">
        <v>1213</v>
      </c>
      <c r="C4" s="903" t="s">
        <v>536</v>
      </c>
      <c r="D4" s="904">
        <v>387308.57</v>
      </c>
      <c r="E4" s="904">
        <v>387308.57</v>
      </c>
      <c r="G4" s="904" t="b">
        <f t="shared" si="0"/>
        <v>1</v>
      </c>
      <c r="I4" s="1212"/>
      <c r="J4" s="1213" t="s">
        <v>1834</v>
      </c>
      <c r="K4" s="1213"/>
      <c r="L4" s="1213"/>
      <c r="M4" s="1214"/>
      <c r="O4" s="903" t="s">
        <v>1212</v>
      </c>
      <c r="P4" s="903" t="s">
        <v>1213</v>
      </c>
      <c r="Q4" s="903" t="s">
        <v>536</v>
      </c>
      <c r="R4" s="904">
        <v>387308.57</v>
      </c>
      <c r="S4" s="904">
        <v>387308.57</v>
      </c>
    </row>
    <row r="5" spans="1:21" outlineLevel="2" x14ac:dyDescent="0.2">
      <c r="A5" s="903" t="s">
        <v>1212</v>
      </c>
      <c r="B5" s="903" t="s">
        <v>1213</v>
      </c>
      <c r="C5" s="903" t="s">
        <v>1216</v>
      </c>
      <c r="D5" s="904">
        <v>2224607.6800000002</v>
      </c>
      <c r="E5" s="904">
        <v>2094019.07</v>
      </c>
      <c r="F5" s="904">
        <v>130588.61</v>
      </c>
      <c r="G5" s="904" t="b">
        <f t="shared" si="0"/>
        <v>1</v>
      </c>
      <c r="I5" s="1212"/>
      <c r="J5" s="1213"/>
      <c r="K5" s="1213"/>
      <c r="L5" s="1213"/>
      <c r="M5" s="1214"/>
      <c r="O5" s="903" t="s">
        <v>1212</v>
      </c>
      <c r="P5" s="903" t="s">
        <v>1213</v>
      </c>
      <c r="Q5" s="903" t="s">
        <v>1216</v>
      </c>
      <c r="R5" s="904">
        <v>2224607.6800000002</v>
      </c>
      <c r="S5" s="904">
        <v>2094019.07</v>
      </c>
      <c r="T5" s="904">
        <v>130588.61</v>
      </c>
    </row>
    <row r="6" spans="1:21" outlineLevel="1" x14ac:dyDescent="0.2">
      <c r="A6" s="1113"/>
      <c r="B6" s="1113" t="s">
        <v>1217</v>
      </c>
      <c r="C6" s="1113"/>
      <c r="D6" s="1114">
        <v>5635398.9299999997</v>
      </c>
      <c r="E6" s="1114">
        <v>2481327.64</v>
      </c>
      <c r="F6" s="1114">
        <v>3154071.2899999996</v>
      </c>
      <c r="G6" s="904" t="b">
        <f t="shared" si="0"/>
        <v>1</v>
      </c>
      <c r="I6" s="1212" t="s">
        <v>1395</v>
      </c>
      <c r="J6" s="1213"/>
      <c r="K6" s="1213"/>
      <c r="L6" s="1213"/>
      <c r="M6" s="1214"/>
      <c r="O6" s="1108"/>
      <c r="P6" s="1108" t="s">
        <v>1217</v>
      </c>
      <c r="Q6" s="1108"/>
      <c r="R6" s="1112">
        <v>5635398.9299999997</v>
      </c>
      <c r="S6" s="1112">
        <v>2481327.64</v>
      </c>
      <c r="T6" s="1112">
        <v>3154071.2899999996</v>
      </c>
    </row>
    <row r="7" spans="1:21" outlineLevel="2" x14ac:dyDescent="0.2">
      <c r="A7" s="903" t="s">
        <v>1212</v>
      </c>
      <c r="B7" s="903" t="s">
        <v>1218</v>
      </c>
      <c r="C7" s="903" t="s">
        <v>1214</v>
      </c>
      <c r="D7" s="904">
        <v>1126636.58</v>
      </c>
      <c r="F7" s="904">
        <v>1126636.58</v>
      </c>
      <c r="G7" s="904" t="b">
        <f t="shared" si="0"/>
        <v>1</v>
      </c>
      <c r="I7" s="1212"/>
      <c r="J7" s="1213" t="s">
        <v>1813</v>
      </c>
      <c r="K7" s="1213"/>
      <c r="L7" s="1213"/>
      <c r="M7" s="1214"/>
      <c r="O7" s="903" t="s">
        <v>1212</v>
      </c>
      <c r="P7" s="903" t="s">
        <v>1218</v>
      </c>
      <c r="Q7" s="903" t="s">
        <v>1214</v>
      </c>
      <c r="R7" s="904">
        <v>1126636.58</v>
      </c>
      <c r="T7" s="904">
        <v>1126636.58</v>
      </c>
    </row>
    <row r="8" spans="1:21" outlineLevel="2" x14ac:dyDescent="0.2">
      <c r="A8" s="903" t="s">
        <v>1212</v>
      </c>
      <c r="B8" s="903" t="s">
        <v>1218</v>
      </c>
      <c r="C8" s="903" t="s">
        <v>1215</v>
      </c>
      <c r="D8" s="904">
        <v>26491.25</v>
      </c>
      <c r="F8" s="904">
        <v>26491.25</v>
      </c>
      <c r="G8" s="904" t="b">
        <f t="shared" si="0"/>
        <v>1</v>
      </c>
      <c r="I8" s="1212"/>
      <c r="J8" s="1213"/>
      <c r="K8" s="1213"/>
      <c r="L8" s="1213"/>
      <c r="M8" s="1214"/>
      <c r="O8" s="903" t="s">
        <v>1212</v>
      </c>
      <c r="P8" s="903" t="s">
        <v>1218</v>
      </c>
      <c r="Q8" s="903" t="s">
        <v>1215</v>
      </c>
      <c r="R8" s="904">
        <v>26491.25</v>
      </c>
      <c r="T8" s="904">
        <v>26491.25</v>
      </c>
    </row>
    <row r="9" spans="1:21" outlineLevel="2" x14ac:dyDescent="0.2">
      <c r="A9" s="903" t="s">
        <v>1212</v>
      </c>
      <c r="B9" s="903" t="s">
        <v>1218</v>
      </c>
      <c r="C9" s="903" t="s">
        <v>536</v>
      </c>
      <c r="D9" s="904">
        <v>567670.43999999994</v>
      </c>
      <c r="E9" s="904">
        <v>567670.43999999994</v>
      </c>
      <c r="G9" s="904" t="b">
        <f t="shared" si="0"/>
        <v>1</v>
      </c>
      <c r="I9" s="1212"/>
      <c r="J9" s="1213"/>
      <c r="K9" s="1213"/>
      <c r="L9" s="1213"/>
      <c r="M9" s="1214"/>
      <c r="O9" s="903" t="s">
        <v>1212</v>
      </c>
      <c r="P9" s="903" t="s">
        <v>1218</v>
      </c>
      <c r="Q9" s="903" t="s">
        <v>536</v>
      </c>
      <c r="R9" s="904">
        <v>567670.43999999994</v>
      </c>
      <c r="S9" s="904">
        <v>567670.43999999994</v>
      </c>
    </row>
    <row r="10" spans="1:21" outlineLevel="2" x14ac:dyDescent="0.2">
      <c r="A10" s="903" t="s">
        <v>1212</v>
      </c>
      <c r="B10" s="903" t="s">
        <v>1218</v>
      </c>
      <c r="C10" s="903" t="s">
        <v>1216</v>
      </c>
      <c r="D10" s="904">
        <v>1244978.96</v>
      </c>
      <c r="E10" s="904">
        <v>1244978.96</v>
      </c>
      <c r="G10" s="904" t="b">
        <f t="shared" si="0"/>
        <v>1</v>
      </c>
      <c r="I10" s="1212" t="s">
        <v>1397</v>
      </c>
      <c r="J10" s="1213"/>
      <c r="K10" s="1213"/>
      <c r="L10" s="1213"/>
      <c r="M10" s="1214"/>
      <c r="O10" s="903" t="s">
        <v>1212</v>
      </c>
      <c r="P10" s="903" t="s">
        <v>1218</v>
      </c>
      <c r="Q10" s="903" t="s">
        <v>1216</v>
      </c>
      <c r="R10" s="904">
        <v>1244978.96</v>
      </c>
      <c r="S10" s="904">
        <v>1244978.96</v>
      </c>
    </row>
    <row r="11" spans="1:21" outlineLevel="1" x14ac:dyDescent="0.2">
      <c r="A11" s="1113"/>
      <c r="B11" s="1113" t="s">
        <v>1219</v>
      </c>
      <c r="C11" s="1113"/>
      <c r="D11" s="1114">
        <v>2965777.23</v>
      </c>
      <c r="E11" s="1114">
        <v>1812649.4</v>
      </c>
      <c r="F11" s="1114">
        <v>1153127.83</v>
      </c>
      <c r="G11" s="904" t="b">
        <f t="shared" si="0"/>
        <v>1</v>
      </c>
      <c r="I11" s="1212"/>
      <c r="J11" s="1213" t="s">
        <v>1814</v>
      </c>
      <c r="K11" s="1213"/>
      <c r="L11" s="1213"/>
      <c r="M11" s="1214"/>
      <c r="O11" s="1108"/>
      <c r="P11" s="1108" t="s">
        <v>1219</v>
      </c>
      <c r="Q11" s="1108"/>
      <c r="R11" s="1112">
        <v>2965777.23</v>
      </c>
      <c r="S11" s="1112">
        <v>1812649.4</v>
      </c>
      <c r="T11" s="1112">
        <v>1153127.83</v>
      </c>
    </row>
    <row r="12" spans="1:21" outlineLevel="2" x14ac:dyDescent="0.2">
      <c r="A12" s="903" t="s">
        <v>1212</v>
      </c>
      <c r="B12" s="903" t="s">
        <v>1220</v>
      </c>
      <c r="C12" s="903" t="s">
        <v>1214</v>
      </c>
      <c r="D12" s="904">
        <v>2004537.35</v>
      </c>
      <c r="F12" s="904">
        <v>2004537.35</v>
      </c>
      <c r="G12" s="904" t="b">
        <f t="shared" si="0"/>
        <v>1</v>
      </c>
      <c r="I12" s="1212"/>
      <c r="J12" s="1213" t="s">
        <v>1815</v>
      </c>
      <c r="K12" s="1213"/>
      <c r="L12" s="1213"/>
      <c r="M12" s="1214"/>
      <c r="O12" s="903" t="s">
        <v>1212</v>
      </c>
      <c r="P12" s="903" t="s">
        <v>1220</v>
      </c>
      <c r="Q12" s="903" t="s">
        <v>1214</v>
      </c>
      <c r="R12" s="904">
        <v>2004537.35</v>
      </c>
      <c r="T12" s="904">
        <v>2004537.35</v>
      </c>
    </row>
    <row r="13" spans="1:21" outlineLevel="2" x14ac:dyDescent="0.2">
      <c r="A13" s="903" t="s">
        <v>1212</v>
      </c>
      <c r="B13" s="903" t="s">
        <v>1220</v>
      </c>
      <c r="C13" s="903" t="s">
        <v>1215</v>
      </c>
      <c r="D13" s="904">
        <v>47806.29</v>
      </c>
      <c r="F13" s="904">
        <v>47806.29</v>
      </c>
      <c r="G13" s="904" t="b">
        <f t="shared" si="0"/>
        <v>1</v>
      </c>
      <c r="I13" s="1212"/>
      <c r="J13" s="1213" t="s">
        <v>1816</v>
      </c>
      <c r="K13" s="1213"/>
      <c r="L13" s="1213"/>
      <c r="M13" s="1214"/>
      <c r="O13" s="903" t="s">
        <v>1212</v>
      </c>
      <c r="P13" s="903" t="s">
        <v>1220</v>
      </c>
      <c r="Q13" s="903" t="s">
        <v>1215</v>
      </c>
      <c r="R13" s="904">
        <v>47806.29</v>
      </c>
      <c r="T13" s="904">
        <v>47806.29</v>
      </c>
    </row>
    <row r="14" spans="1:21" outlineLevel="2" x14ac:dyDescent="0.2">
      <c r="A14" s="903" t="s">
        <v>1212</v>
      </c>
      <c r="B14" s="903" t="s">
        <v>1220</v>
      </c>
      <c r="C14" s="903" t="s">
        <v>536</v>
      </c>
      <c r="D14" s="904">
        <v>1056067.5</v>
      </c>
      <c r="E14" s="904">
        <v>1056067.5</v>
      </c>
      <c r="G14" s="904" t="b">
        <f t="shared" si="0"/>
        <v>1</v>
      </c>
      <c r="I14" s="1212"/>
      <c r="J14" s="1213"/>
      <c r="K14" s="1213"/>
      <c r="L14" s="1213"/>
      <c r="M14" s="1214"/>
      <c r="O14" s="903" t="s">
        <v>1212</v>
      </c>
      <c r="P14" s="903" t="s">
        <v>1220</v>
      </c>
      <c r="Q14" s="903" t="s">
        <v>536</v>
      </c>
      <c r="R14" s="904">
        <v>1056067.5</v>
      </c>
      <c r="S14" s="904">
        <v>1056067.5</v>
      </c>
    </row>
    <row r="15" spans="1:21" outlineLevel="2" x14ac:dyDescent="0.2">
      <c r="A15" s="903" t="s">
        <v>1212</v>
      </c>
      <c r="B15" s="903" t="s">
        <v>1220</v>
      </c>
      <c r="C15" s="903" t="s">
        <v>1216</v>
      </c>
      <c r="D15" s="904">
        <v>2117399.16</v>
      </c>
      <c r="E15" s="904">
        <v>2117399.16</v>
      </c>
      <c r="G15" s="904" t="b">
        <f t="shared" si="0"/>
        <v>1</v>
      </c>
      <c r="I15" s="1212" t="s">
        <v>1400</v>
      </c>
      <c r="J15" s="1213"/>
      <c r="K15" s="1213"/>
      <c r="L15" s="1213"/>
      <c r="M15" s="1214"/>
      <c r="O15" s="903" t="s">
        <v>1212</v>
      </c>
      <c r="P15" s="903" t="s">
        <v>1220</v>
      </c>
      <c r="Q15" s="903" t="s">
        <v>1216</v>
      </c>
      <c r="R15" s="904">
        <v>2117399.16</v>
      </c>
      <c r="S15" s="904">
        <v>2117399.16</v>
      </c>
    </row>
    <row r="16" spans="1:21" outlineLevel="1" x14ac:dyDescent="0.2">
      <c r="A16" s="1113"/>
      <c r="B16" s="1113" t="s">
        <v>1221</v>
      </c>
      <c r="C16" s="1113"/>
      <c r="D16" s="1114">
        <v>5225810.3000000007</v>
      </c>
      <c r="E16" s="1114">
        <v>3173466.66</v>
      </c>
      <c r="F16" s="1114">
        <v>2052343.6400000001</v>
      </c>
      <c r="G16" s="904" t="b">
        <f t="shared" si="0"/>
        <v>1</v>
      </c>
      <c r="I16" s="1212"/>
      <c r="J16" s="1213" t="s">
        <v>1817</v>
      </c>
      <c r="K16" s="1213"/>
      <c r="L16" s="1213"/>
      <c r="M16" s="1214"/>
      <c r="O16" s="1108"/>
      <c r="P16" s="1108" t="s">
        <v>1221</v>
      </c>
      <c r="Q16" s="1108"/>
      <c r="R16" s="1112">
        <v>5225810.3000000007</v>
      </c>
      <c r="S16" s="1112">
        <v>3173466.66</v>
      </c>
      <c r="T16" s="1112">
        <v>2052343.6400000001</v>
      </c>
    </row>
    <row r="17" spans="1:20" outlineLevel="2" x14ac:dyDescent="0.2">
      <c r="A17" s="903" t="s">
        <v>1212</v>
      </c>
      <c r="B17" s="903" t="s">
        <v>1222</v>
      </c>
      <c r="C17" s="903" t="s">
        <v>1214</v>
      </c>
      <c r="D17" s="904">
        <v>1902501.54</v>
      </c>
      <c r="F17" s="904">
        <v>1902501.54</v>
      </c>
      <c r="G17" s="904" t="b">
        <f t="shared" si="0"/>
        <v>1</v>
      </c>
      <c r="I17" s="1212"/>
      <c r="J17" s="1213"/>
      <c r="K17" s="1213" t="s">
        <v>1818</v>
      </c>
      <c r="L17" s="1213"/>
      <c r="M17" s="1214"/>
      <c r="O17" s="903" t="s">
        <v>1212</v>
      </c>
      <c r="P17" s="903" t="s">
        <v>1222</v>
      </c>
      <c r="Q17" s="903" t="s">
        <v>1214</v>
      </c>
      <c r="R17" s="904">
        <v>1902501.54</v>
      </c>
      <c r="T17" s="904">
        <v>1902501.54</v>
      </c>
    </row>
    <row r="18" spans="1:20" outlineLevel="2" x14ac:dyDescent="0.2">
      <c r="A18" s="903" t="s">
        <v>1212</v>
      </c>
      <c r="B18" s="903" t="s">
        <v>1222</v>
      </c>
      <c r="C18" s="903" t="s">
        <v>1215</v>
      </c>
      <c r="D18" s="904">
        <v>52710.39</v>
      </c>
      <c r="F18" s="904">
        <v>52710.39</v>
      </c>
      <c r="G18" s="904" t="b">
        <f t="shared" si="0"/>
        <v>1</v>
      </c>
      <c r="I18" s="1212"/>
      <c r="J18" s="1213"/>
      <c r="K18" s="1213"/>
      <c r="L18" s="1213"/>
      <c r="M18" s="1214"/>
      <c r="O18" s="903" t="s">
        <v>1212</v>
      </c>
      <c r="P18" s="903" t="s">
        <v>1222</v>
      </c>
      <c r="Q18" s="903" t="s">
        <v>1215</v>
      </c>
      <c r="R18" s="904">
        <v>52710.39</v>
      </c>
      <c r="T18" s="904">
        <v>52710.39</v>
      </c>
    </row>
    <row r="19" spans="1:20" outlineLevel="2" x14ac:dyDescent="0.2">
      <c r="A19" s="903" t="s">
        <v>1212</v>
      </c>
      <c r="B19" s="903" t="s">
        <v>1222</v>
      </c>
      <c r="C19" s="903" t="s">
        <v>536</v>
      </c>
      <c r="D19" s="904">
        <v>1059644.1399999999</v>
      </c>
      <c r="E19" s="904">
        <v>1059644.1399999999</v>
      </c>
      <c r="G19" s="904" t="b">
        <f t="shared" si="0"/>
        <v>1</v>
      </c>
      <c r="I19" s="1212"/>
      <c r="J19" s="1213" t="s">
        <v>1819</v>
      </c>
      <c r="K19" s="1213"/>
      <c r="L19" s="1213"/>
      <c r="M19" s="1214"/>
      <c r="O19" s="903" t="s">
        <v>1212</v>
      </c>
      <c r="P19" s="903" t="s">
        <v>1222</v>
      </c>
      <c r="Q19" s="903" t="s">
        <v>536</v>
      </c>
      <c r="R19" s="904">
        <v>1059644.1399999999</v>
      </c>
      <c r="S19" s="904">
        <v>1059644.1399999999</v>
      </c>
    </row>
    <row r="20" spans="1:20" outlineLevel="2" x14ac:dyDescent="0.2">
      <c r="A20" s="903" t="s">
        <v>1212</v>
      </c>
      <c r="B20" s="903" t="s">
        <v>1222</v>
      </c>
      <c r="C20" s="903" t="s">
        <v>1216</v>
      </c>
      <c r="D20" s="904">
        <v>2051343.33</v>
      </c>
      <c r="E20" s="904">
        <v>2051343.33</v>
      </c>
      <c r="G20" s="904" t="b">
        <f t="shared" si="0"/>
        <v>1</v>
      </c>
      <c r="I20" s="1212"/>
      <c r="J20" s="1213"/>
      <c r="K20" s="1213" t="s">
        <v>1818</v>
      </c>
      <c r="L20" s="1213"/>
      <c r="M20" s="1214"/>
      <c r="O20" s="903" t="s">
        <v>1212</v>
      </c>
      <c r="P20" s="903" t="s">
        <v>1222</v>
      </c>
      <c r="Q20" s="903" t="s">
        <v>1216</v>
      </c>
      <c r="R20" s="904">
        <v>2051343.33</v>
      </c>
      <c r="S20" s="904">
        <v>2051343.33</v>
      </c>
    </row>
    <row r="21" spans="1:20" outlineLevel="1" x14ac:dyDescent="0.2">
      <c r="A21" s="1113"/>
      <c r="B21" s="1113" t="s">
        <v>1223</v>
      </c>
      <c r="C21" s="1113"/>
      <c r="D21" s="1114">
        <v>5066199.4000000004</v>
      </c>
      <c r="E21" s="1114">
        <v>3110987.4699999997</v>
      </c>
      <c r="F21" s="1114">
        <v>1955211.93</v>
      </c>
      <c r="G21" s="904" t="b">
        <f t="shared" si="0"/>
        <v>1</v>
      </c>
      <c r="I21" s="1212"/>
      <c r="J21" s="1213"/>
      <c r="K21" s="1213"/>
      <c r="L21" s="1213"/>
      <c r="M21" s="1214"/>
      <c r="O21" s="1108"/>
      <c r="P21" s="1108" t="s">
        <v>1223</v>
      </c>
      <c r="Q21" s="1108"/>
      <c r="R21" s="1112">
        <v>5066199.4000000004</v>
      </c>
      <c r="S21" s="1112">
        <v>3110987.4699999997</v>
      </c>
      <c r="T21" s="1112">
        <v>1955211.93</v>
      </c>
    </row>
    <row r="22" spans="1:20" outlineLevel="2" x14ac:dyDescent="0.2">
      <c r="A22" s="903" t="s">
        <v>1224</v>
      </c>
      <c r="B22" s="903" t="s">
        <v>1225</v>
      </c>
      <c r="C22" s="903" t="s">
        <v>1214</v>
      </c>
      <c r="D22" s="904">
        <v>1524714.56</v>
      </c>
      <c r="F22" s="904">
        <v>1524714.56</v>
      </c>
      <c r="G22" s="904" t="b">
        <f t="shared" si="0"/>
        <v>1</v>
      </c>
      <c r="I22" s="1212"/>
      <c r="J22" s="1213" t="s">
        <v>1820</v>
      </c>
      <c r="K22" s="1213"/>
      <c r="L22" s="1213"/>
      <c r="M22" s="1214"/>
      <c r="O22" s="903" t="s">
        <v>1224</v>
      </c>
      <c r="P22" s="903" t="s">
        <v>1225</v>
      </c>
      <c r="Q22" s="903" t="s">
        <v>1214</v>
      </c>
      <c r="R22" s="904">
        <v>1524714.56</v>
      </c>
      <c r="T22" s="904">
        <v>1524714.56</v>
      </c>
    </row>
    <row r="23" spans="1:20" outlineLevel="2" x14ac:dyDescent="0.2">
      <c r="A23" s="903" t="s">
        <v>1224</v>
      </c>
      <c r="B23" s="903" t="s">
        <v>1225</v>
      </c>
      <c r="C23" s="903" t="s">
        <v>1215</v>
      </c>
      <c r="D23" s="904">
        <v>45116.42</v>
      </c>
      <c r="F23" s="904">
        <v>45116.42</v>
      </c>
      <c r="G23" s="904" t="b">
        <f t="shared" si="0"/>
        <v>1</v>
      </c>
      <c r="I23" s="1212"/>
      <c r="J23" s="1213"/>
      <c r="K23" s="1213" t="s">
        <v>1818</v>
      </c>
      <c r="L23" s="1213"/>
      <c r="M23" s="1214"/>
      <c r="O23" s="903" t="s">
        <v>1224</v>
      </c>
      <c r="P23" s="903" t="s">
        <v>1225</v>
      </c>
      <c r="Q23" s="903" t="s">
        <v>1215</v>
      </c>
      <c r="R23" s="904">
        <v>45116.42</v>
      </c>
      <c r="T23" s="904">
        <v>45116.42</v>
      </c>
    </row>
    <row r="24" spans="1:20" outlineLevel="2" x14ac:dyDescent="0.2">
      <c r="A24" s="903" t="s">
        <v>1224</v>
      </c>
      <c r="B24" s="903" t="s">
        <v>1225</v>
      </c>
      <c r="C24" s="903" t="s">
        <v>536</v>
      </c>
      <c r="D24" s="904">
        <v>437436.84</v>
      </c>
      <c r="E24" s="904">
        <v>437436.84</v>
      </c>
      <c r="G24" s="904" t="b">
        <f t="shared" si="0"/>
        <v>1</v>
      </c>
      <c r="I24" s="1212"/>
      <c r="J24" s="1213"/>
      <c r="K24" s="1213"/>
      <c r="L24" s="1213"/>
      <c r="M24" s="1214"/>
      <c r="O24" s="903" t="s">
        <v>1224</v>
      </c>
      <c r="P24" s="903" t="s">
        <v>1225</v>
      </c>
      <c r="Q24" s="903" t="s">
        <v>536</v>
      </c>
      <c r="R24" s="904">
        <v>437436.84</v>
      </c>
      <c r="S24" s="904">
        <v>437436.84</v>
      </c>
    </row>
    <row r="25" spans="1:20" outlineLevel="2" x14ac:dyDescent="0.2">
      <c r="A25" s="903" t="s">
        <v>1224</v>
      </c>
      <c r="B25" s="903" t="s">
        <v>1225</v>
      </c>
      <c r="C25" s="903" t="s">
        <v>1216</v>
      </c>
      <c r="D25" s="904">
        <v>1021010.7</v>
      </c>
      <c r="E25" s="904">
        <v>758094.7</v>
      </c>
      <c r="F25" s="904">
        <v>262916</v>
      </c>
      <c r="G25" s="904" t="b">
        <f t="shared" si="0"/>
        <v>1</v>
      </c>
      <c r="I25" s="1212"/>
      <c r="J25" s="1213"/>
      <c r="K25" s="1213"/>
      <c r="L25" s="1213"/>
      <c r="M25" s="1214"/>
      <c r="O25" s="903" t="s">
        <v>1224</v>
      </c>
      <c r="P25" s="903" t="s">
        <v>1225</v>
      </c>
      <c r="Q25" s="903" t="s">
        <v>1216</v>
      </c>
      <c r="R25" s="904">
        <v>1021010.7</v>
      </c>
      <c r="S25" s="904">
        <v>758094.7</v>
      </c>
      <c r="T25" s="904">
        <v>262916</v>
      </c>
    </row>
    <row r="26" spans="1:20" outlineLevel="1" x14ac:dyDescent="0.2">
      <c r="A26" s="1113"/>
      <c r="B26" s="1113" t="s">
        <v>1226</v>
      </c>
      <c r="C26" s="1113"/>
      <c r="D26" s="1114">
        <v>3028278.52</v>
      </c>
      <c r="E26" s="1114">
        <v>1195531.54</v>
      </c>
      <c r="F26" s="1114">
        <v>1832746.98</v>
      </c>
      <c r="G26" s="904" t="b">
        <f t="shared" si="0"/>
        <v>1</v>
      </c>
      <c r="I26" s="1220" t="s">
        <v>1405</v>
      </c>
      <c r="J26" s="1221"/>
      <c r="K26" s="1221"/>
      <c r="L26" s="1221"/>
      <c r="M26" s="1222"/>
      <c r="O26" s="1108"/>
      <c r="P26" s="1108" t="s">
        <v>1226</v>
      </c>
      <c r="Q26" s="1108"/>
      <c r="R26" s="1112">
        <v>3028278.52</v>
      </c>
      <c r="S26" s="1112">
        <v>1195531.54</v>
      </c>
      <c r="T26" s="1112">
        <v>1832746.98</v>
      </c>
    </row>
    <row r="27" spans="1:20" outlineLevel="2" x14ac:dyDescent="0.2">
      <c r="A27" s="903" t="s">
        <v>1224</v>
      </c>
      <c r="B27" s="903" t="s">
        <v>1227</v>
      </c>
      <c r="C27" s="903" t="s">
        <v>1214</v>
      </c>
      <c r="D27" s="904">
        <v>1548362.39</v>
      </c>
      <c r="F27" s="904">
        <v>1548362.39</v>
      </c>
      <c r="G27" s="904" t="b">
        <f t="shared" si="0"/>
        <v>1</v>
      </c>
      <c r="I27" s="1212"/>
      <c r="J27" s="1218" t="s">
        <v>1835</v>
      </c>
      <c r="K27" s="1218"/>
      <c r="L27" s="1218"/>
      <c r="M27" s="1219"/>
      <c r="O27" s="903" t="s">
        <v>1224</v>
      </c>
      <c r="P27" s="903" t="s">
        <v>1227</v>
      </c>
      <c r="Q27" s="903" t="s">
        <v>1214</v>
      </c>
      <c r="R27" s="904">
        <v>1548362.39</v>
      </c>
      <c r="T27" s="904">
        <v>1548362.39</v>
      </c>
    </row>
    <row r="28" spans="1:20" outlineLevel="2" x14ac:dyDescent="0.2">
      <c r="A28" s="903" t="s">
        <v>1224</v>
      </c>
      <c r="B28" s="903" t="s">
        <v>1227</v>
      </c>
      <c r="C28" s="903" t="s">
        <v>1215</v>
      </c>
      <c r="D28" s="904">
        <v>203046.39999999999</v>
      </c>
      <c r="F28" s="904">
        <v>203046.39999999999</v>
      </c>
      <c r="G28" s="904" t="b">
        <f t="shared" si="0"/>
        <v>1</v>
      </c>
      <c r="I28" s="1212"/>
      <c r="J28" s="1213"/>
      <c r="K28" s="1213"/>
      <c r="L28" s="1213"/>
      <c r="M28" s="1214"/>
      <c r="O28" s="903" t="s">
        <v>1224</v>
      </c>
      <c r="P28" s="903" t="s">
        <v>1227</v>
      </c>
      <c r="Q28" s="903" t="s">
        <v>1215</v>
      </c>
      <c r="R28" s="904">
        <v>203046.39999999999</v>
      </c>
      <c r="T28" s="904">
        <v>203046.39999999999</v>
      </c>
    </row>
    <row r="29" spans="1:20" outlineLevel="2" x14ac:dyDescent="0.2">
      <c r="A29" s="903" t="s">
        <v>1224</v>
      </c>
      <c r="B29" s="903" t="s">
        <v>1227</v>
      </c>
      <c r="C29" s="903" t="s">
        <v>536</v>
      </c>
      <c r="D29" s="904">
        <v>217556.39</v>
      </c>
      <c r="E29" s="904">
        <v>217556.39</v>
      </c>
      <c r="G29" s="904" t="b">
        <f t="shared" si="0"/>
        <v>1</v>
      </c>
      <c r="I29" s="1220" t="s">
        <v>1406</v>
      </c>
      <c r="J29" s="1221"/>
      <c r="K29" s="1221"/>
      <c r="L29" s="1221"/>
      <c r="M29" s="1222"/>
      <c r="O29" s="903" t="s">
        <v>1224</v>
      </c>
      <c r="P29" s="903" t="s">
        <v>1227</v>
      </c>
      <c r="Q29" s="903" t="s">
        <v>536</v>
      </c>
      <c r="R29" s="904">
        <v>217556.39</v>
      </c>
      <c r="S29" s="904">
        <v>217556.39</v>
      </c>
    </row>
    <row r="30" spans="1:20" outlineLevel="2" x14ac:dyDescent="0.2">
      <c r="A30" s="903" t="s">
        <v>1224</v>
      </c>
      <c r="B30" s="903" t="s">
        <v>1227</v>
      </c>
      <c r="C30" s="903" t="s">
        <v>1216</v>
      </c>
      <c r="D30" s="904">
        <v>558627.18999999994</v>
      </c>
      <c r="E30" s="904">
        <v>445949.19</v>
      </c>
      <c r="F30" s="904">
        <v>112678</v>
      </c>
      <c r="G30" s="904" t="b">
        <f t="shared" si="0"/>
        <v>1</v>
      </c>
      <c r="I30" s="1223"/>
      <c r="J30" s="1218" t="s">
        <v>1821</v>
      </c>
      <c r="K30" s="1218"/>
      <c r="L30" s="1218"/>
      <c r="M30" s="1219"/>
      <c r="O30" s="903" t="s">
        <v>1224</v>
      </c>
      <c r="P30" s="903" t="s">
        <v>1227</v>
      </c>
      <c r="Q30" s="903" t="s">
        <v>1216</v>
      </c>
      <c r="R30" s="904">
        <v>558627.18999999994</v>
      </c>
      <c r="S30" s="904">
        <v>445949.19</v>
      </c>
      <c r="T30" s="904">
        <v>112678</v>
      </c>
    </row>
    <row r="31" spans="1:20" outlineLevel="1" x14ac:dyDescent="0.2">
      <c r="A31" s="1113"/>
      <c r="B31" s="1113" t="s">
        <v>1228</v>
      </c>
      <c r="C31" s="1113"/>
      <c r="D31" s="1114">
        <v>2527592.3699999996</v>
      </c>
      <c r="E31" s="1114">
        <v>663505.58000000007</v>
      </c>
      <c r="F31" s="1114">
        <v>1864086.7899999998</v>
      </c>
      <c r="G31" s="904" t="b">
        <f t="shared" si="0"/>
        <v>1</v>
      </c>
      <c r="I31" s="1223" t="s">
        <v>1836</v>
      </c>
      <c r="J31" s="1218"/>
      <c r="K31" s="1218"/>
      <c r="L31" s="1218"/>
      <c r="M31" s="1219"/>
      <c r="O31" s="1108"/>
      <c r="P31" s="1108" t="s">
        <v>1228</v>
      </c>
      <c r="Q31" s="1108"/>
      <c r="R31" s="1112">
        <v>2527592.3699999996</v>
      </c>
      <c r="S31" s="1112">
        <v>663505.58000000007</v>
      </c>
      <c r="T31" s="1112">
        <v>1864086.7899999998</v>
      </c>
    </row>
    <row r="32" spans="1:20" outlineLevel="2" x14ac:dyDescent="0.2">
      <c r="A32" s="903" t="s">
        <v>1224</v>
      </c>
      <c r="B32" s="903" t="s">
        <v>1229</v>
      </c>
      <c r="C32" s="903" t="s">
        <v>1214</v>
      </c>
      <c r="D32" s="904">
        <v>526213.74</v>
      </c>
      <c r="F32" s="904">
        <v>526213.74</v>
      </c>
      <c r="G32" s="904" t="b">
        <f t="shared" si="0"/>
        <v>1</v>
      </c>
      <c r="I32" s="1223" t="s">
        <v>1823</v>
      </c>
      <c r="J32" s="1218"/>
      <c r="K32" s="1218"/>
      <c r="L32" s="1218"/>
      <c r="M32" s="1219"/>
      <c r="O32" s="903" t="s">
        <v>1224</v>
      </c>
      <c r="P32" s="903" t="s">
        <v>1229</v>
      </c>
      <c r="Q32" s="903" t="s">
        <v>1214</v>
      </c>
      <c r="R32" s="904">
        <v>526213.74</v>
      </c>
      <c r="T32" s="904">
        <v>526213.74</v>
      </c>
    </row>
    <row r="33" spans="1:20" outlineLevel="2" x14ac:dyDescent="0.2">
      <c r="A33" s="903" t="s">
        <v>1224</v>
      </c>
      <c r="B33" s="903" t="s">
        <v>1229</v>
      </c>
      <c r="C33" s="903" t="s">
        <v>1215</v>
      </c>
      <c r="D33" s="904">
        <v>71252.240000000005</v>
      </c>
      <c r="F33" s="904">
        <v>71252.240000000005</v>
      </c>
      <c r="G33" s="904" t="b">
        <f t="shared" si="0"/>
        <v>1</v>
      </c>
      <c r="I33" s="1212"/>
      <c r="J33" s="1213"/>
      <c r="K33" s="1213"/>
      <c r="L33" s="1213"/>
      <c r="M33" s="1214"/>
      <c r="O33" s="903" t="s">
        <v>1224</v>
      </c>
      <c r="P33" s="903" t="s">
        <v>1229</v>
      </c>
      <c r="Q33" s="903" t="s">
        <v>1215</v>
      </c>
      <c r="R33" s="904">
        <v>71252.240000000005</v>
      </c>
      <c r="T33" s="904">
        <v>71252.240000000005</v>
      </c>
    </row>
    <row r="34" spans="1:20" outlineLevel="2" x14ac:dyDescent="0.2">
      <c r="A34" s="903" t="s">
        <v>1224</v>
      </c>
      <c r="B34" s="903" t="s">
        <v>1229</v>
      </c>
      <c r="C34" s="903" t="s">
        <v>536</v>
      </c>
      <c r="D34" s="904">
        <v>54954.23</v>
      </c>
      <c r="E34" s="904">
        <v>54954.23</v>
      </c>
      <c r="G34" s="904" t="b">
        <f t="shared" ref="G34:G65" si="1">B34=P34</f>
        <v>1</v>
      </c>
      <c r="I34" s="1212" t="s">
        <v>1408</v>
      </c>
      <c r="J34" s="1213"/>
      <c r="K34" s="1213"/>
      <c r="L34" s="1213"/>
      <c r="M34" s="1214"/>
      <c r="O34" s="903" t="s">
        <v>1224</v>
      </c>
      <c r="P34" s="903" t="s">
        <v>1229</v>
      </c>
      <c r="Q34" s="903" t="s">
        <v>536</v>
      </c>
      <c r="R34" s="904">
        <v>54954.23</v>
      </c>
      <c r="S34" s="904">
        <v>54954.23</v>
      </c>
    </row>
    <row r="35" spans="1:20" outlineLevel="2" x14ac:dyDescent="0.2">
      <c r="A35" s="903" t="s">
        <v>1224</v>
      </c>
      <c r="B35" s="903" t="s">
        <v>1229</v>
      </c>
      <c r="C35" s="903" t="s">
        <v>1216</v>
      </c>
      <c r="D35" s="904">
        <v>150045.56</v>
      </c>
      <c r="E35" s="904">
        <v>150045.56</v>
      </c>
      <c r="G35" s="904" t="b">
        <f t="shared" si="1"/>
        <v>1</v>
      </c>
      <c r="I35" s="1212"/>
      <c r="J35" s="1213"/>
      <c r="K35" s="1213"/>
      <c r="L35" s="1213"/>
      <c r="M35" s="1214"/>
      <c r="O35" s="903" t="s">
        <v>1224</v>
      </c>
      <c r="P35" s="903" t="s">
        <v>1229</v>
      </c>
      <c r="Q35" s="903" t="s">
        <v>1216</v>
      </c>
      <c r="R35" s="904">
        <v>150045.56</v>
      </c>
      <c r="S35" s="904">
        <v>150045.56</v>
      </c>
    </row>
    <row r="36" spans="1:20" outlineLevel="1" x14ac:dyDescent="0.2">
      <c r="A36" s="1113"/>
      <c r="B36" s="1113" t="s">
        <v>1230</v>
      </c>
      <c r="C36" s="1113"/>
      <c r="D36" s="1114">
        <v>802465.77</v>
      </c>
      <c r="E36" s="1114">
        <v>204999.79</v>
      </c>
      <c r="F36" s="1114">
        <v>597465.98</v>
      </c>
      <c r="G36" s="904" t="b">
        <f t="shared" si="1"/>
        <v>1</v>
      </c>
      <c r="I36" s="1212" t="s">
        <v>1837</v>
      </c>
      <c r="J36" s="1213"/>
      <c r="K36" s="1213"/>
      <c r="L36" s="1213"/>
      <c r="M36" s="1214"/>
      <c r="O36" s="1108"/>
      <c r="P36" s="1108" t="s">
        <v>1230</v>
      </c>
      <c r="Q36" s="1108"/>
      <c r="R36" s="1112">
        <v>802465.77</v>
      </c>
      <c r="S36" s="1112">
        <v>204999.79</v>
      </c>
      <c r="T36" s="1112">
        <v>597465.98</v>
      </c>
    </row>
    <row r="37" spans="1:20" outlineLevel="2" x14ac:dyDescent="0.2">
      <c r="A37" s="903" t="s">
        <v>1224</v>
      </c>
      <c r="B37" s="903" t="s">
        <v>1231</v>
      </c>
      <c r="C37" s="903" t="s">
        <v>1214</v>
      </c>
      <c r="D37" s="904">
        <v>119069.52</v>
      </c>
      <c r="F37" s="904">
        <v>119069.52</v>
      </c>
      <c r="G37" s="904" t="b">
        <f t="shared" si="1"/>
        <v>1</v>
      </c>
      <c r="I37" s="1212"/>
      <c r="J37" s="1213"/>
      <c r="K37" s="1213"/>
      <c r="L37" s="1213"/>
      <c r="M37" s="1214"/>
      <c r="O37" s="903" t="s">
        <v>1224</v>
      </c>
      <c r="P37" s="903" t="s">
        <v>1231</v>
      </c>
      <c r="Q37" s="903" t="s">
        <v>1214</v>
      </c>
      <c r="R37" s="904">
        <v>119069.52</v>
      </c>
      <c r="T37" s="904">
        <v>119069.52</v>
      </c>
    </row>
    <row r="38" spans="1:20" outlineLevel="2" x14ac:dyDescent="0.2">
      <c r="A38" s="903" t="s">
        <v>1224</v>
      </c>
      <c r="B38" s="903" t="s">
        <v>1231</v>
      </c>
      <c r="C38" s="903" t="s">
        <v>1215</v>
      </c>
      <c r="D38" s="904">
        <v>4363.6899999999996</v>
      </c>
      <c r="F38" s="904">
        <v>4363.6899999999996</v>
      </c>
      <c r="G38" s="904" t="b">
        <f t="shared" si="1"/>
        <v>1</v>
      </c>
      <c r="I38" s="1212" t="s">
        <v>1838</v>
      </c>
      <c r="J38" s="1213"/>
      <c r="K38" s="1213"/>
      <c r="L38" s="1213"/>
      <c r="M38" s="1214"/>
      <c r="O38" s="903" t="s">
        <v>1224</v>
      </c>
      <c r="P38" s="903" t="s">
        <v>1231</v>
      </c>
      <c r="Q38" s="903" t="s">
        <v>1215</v>
      </c>
      <c r="R38" s="904">
        <v>4363.6899999999996</v>
      </c>
      <c r="T38" s="904">
        <v>4363.6899999999996</v>
      </c>
    </row>
    <row r="39" spans="1:20" outlineLevel="2" x14ac:dyDescent="0.2">
      <c r="A39" s="903" t="s">
        <v>1224</v>
      </c>
      <c r="B39" s="903" t="s">
        <v>1231</v>
      </c>
      <c r="C39" s="903" t="s">
        <v>536</v>
      </c>
      <c r="D39" s="904">
        <v>28415.72</v>
      </c>
      <c r="E39" s="904">
        <v>28415.72</v>
      </c>
      <c r="G39" s="904" t="b">
        <f t="shared" si="1"/>
        <v>1</v>
      </c>
      <c r="I39" s="1212"/>
      <c r="J39" s="1213"/>
      <c r="K39" s="1213"/>
      <c r="L39" s="1213"/>
      <c r="M39" s="1214"/>
      <c r="O39" s="903" t="s">
        <v>1224</v>
      </c>
      <c r="P39" s="903" t="s">
        <v>1231</v>
      </c>
      <c r="Q39" s="903" t="s">
        <v>536</v>
      </c>
      <c r="R39" s="904">
        <v>28415.72</v>
      </c>
      <c r="S39" s="904">
        <v>28415.72</v>
      </c>
    </row>
    <row r="40" spans="1:20" outlineLevel="2" x14ac:dyDescent="0.2">
      <c r="A40" s="903" t="s">
        <v>1224</v>
      </c>
      <c r="B40" s="903" t="s">
        <v>1231</v>
      </c>
      <c r="C40" s="903" t="s">
        <v>1216</v>
      </c>
      <c r="D40" s="904">
        <v>47926.29</v>
      </c>
      <c r="E40" s="904">
        <v>47926.29</v>
      </c>
      <c r="G40" s="904" t="b">
        <f t="shared" si="1"/>
        <v>1</v>
      </c>
      <c r="I40" s="1212" t="s">
        <v>1409</v>
      </c>
      <c r="J40" s="1213"/>
      <c r="K40" s="1213"/>
      <c r="L40" s="1213"/>
      <c r="M40" s="1214"/>
      <c r="O40" s="903" t="s">
        <v>1224</v>
      </c>
      <c r="P40" s="903" t="s">
        <v>1231</v>
      </c>
      <c r="Q40" s="903" t="s">
        <v>1216</v>
      </c>
      <c r="R40" s="904">
        <v>47926.29</v>
      </c>
      <c r="S40" s="904">
        <v>47926.29</v>
      </c>
    </row>
    <row r="41" spans="1:20" outlineLevel="1" x14ac:dyDescent="0.2">
      <c r="A41" s="1113"/>
      <c r="B41" s="1113" t="s">
        <v>1232</v>
      </c>
      <c r="C41" s="1113"/>
      <c r="D41" s="1114">
        <v>199775.22</v>
      </c>
      <c r="E41" s="1114">
        <v>76342.010000000009</v>
      </c>
      <c r="F41" s="1114">
        <v>123433.21</v>
      </c>
      <c r="G41" s="904" t="b">
        <f t="shared" si="1"/>
        <v>1</v>
      </c>
      <c r="I41" s="1212"/>
      <c r="J41" s="1213"/>
      <c r="K41" s="1213"/>
      <c r="L41" s="1213"/>
      <c r="M41" s="1214"/>
      <c r="O41" s="1108"/>
      <c r="P41" s="1108" t="s">
        <v>1232</v>
      </c>
      <c r="Q41" s="1108"/>
      <c r="R41" s="1112">
        <v>199775.22</v>
      </c>
      <c r="S41" s="1112">
        <v>76342.010000000009</v>
      </c>
      <c r="T41" s="1112">
        <v>123433.21</v>
      </c>
    </row>
    <row r="42" spans="1:20" outlineLevel="2" x14ac:dyDescent="0.2">
      <c r="A42" s="903" t="s">
        <v>1224</v>
      </c>
      <c r="B42" s="903" t="s">
        <v>1233</v>
      </c>
      <c r="C42" s="903" t="s">
        <v>1214</v>
      </c>
      <c r="D42" s="904">
        <v>323095.87</v>
      </c>
      <c r="F42" s="904">
        <v>323095.87</v>
      </c>
      <c r="G42" s="904" t="b">
        <f t="shared" si="1"/>
        <v>1</v>
      </c>
      <c r="I42" s="1212" t="s">
        <v>1410</v>
      </c>
      <c r="J42" s="1213"/>
      <c r="K42" s="1213"/>
      <c r="L42" s="1213"/>
      <c r="M42" s="1214"/>
      <c r="O42" s="903" t="s">
        <v>1224</v>
      </c>
      <c r="P42" s="903" t="s">
        <v>1233</v>
      </c>
      <c r="Q42" s="903" t="s">
        <v>1214</v>
      </c>
      <c r="R42" s="904">
        <v>323095.87</v>
      </c>
      <c r="T42" s="904">
        <v>323095.87</v>
      </c>
    </row>
    <row r="43" spans="1:20" outlineLevel="2" x14ac:dyDescent="0.2">
      <c r="A43" s="903" t="s">
        <v>1224</v>
      </c>
      <c r="B43" s="903" t="s">
        <v>1233</v>
      </c>
      <c r="C43" s="903" t="s">
        <v>1215</v>
      </c>
      <c r="D43" s="904">
        <v>11012.4</v>
      </c>
      <c r="F43" s="904">
        <v>11012.4</v>
      </c>
      <c r="G43" s="904" t="b">
        <f t="shared" si="1"/>
        <v>1</v>
      </c>
      <c r="I43" s="1212"/>
      <c r="J43" s="1218" t="s">
        <v>1839</v>
      </c>
      <c r="K43" s="1218"/>
      <c r="L43" s="1218"/>
      <c r="M43" s="1219"/>
      <c r="O43" s="903" t="s">
        <v>1224</v>
      </c>
      <c r="P43" s="903" t="s">
        <v>1233</v>
      </c>
      <c r="Q43" s="903" t="s">
        <v>1215</v>
      </c>
      <c r="R43" s="904">
        <v>11012.4</v>
      </c>
      <c r="T43" s="904">
        <v>11012.4</v>
      </c>
    </row>
    <row r="44" spans="1:20" outlineLevel="2" x14ac:dyDescent="0.2">
      <c r="A44" s="903" t="s">
        <v>1224</v>
      </c>
      <c r="B44" s="903" t="s">
        <v>1233</v>
      </c>
      <c r="C44" s="903" t="s">
        <v>536</v>
      </c>
      <c r="D44" s="904">
        <v>118058.89</v>
      </c>
      <c r="E44" s="904">
        <v>118058.89</v>
      </c>
      <c r="G44" s="904" t="b">
        <f t="shared" si="1"/>
        <v>1</v>
      </c>
      <c r="I44" s="1212"/>
      <c r="J44" s="1213"/>
      <c r="K44" s="1213" t="s">
        <v>1824</v>
      </c>
      <c r="L44" s="1213"/>
      <c r="M44" s="1214"/>
      <c r="O44" s="903" t="s">
        <v>1224</v>
      </c>
      <c r="P44" s="903" t="s">
        <v>1233</v>
      </c>
      <c r="Q44" s="903" t="s">
        <v>536</v>
      </c>
      <c r="R44" s="904">
        <v>118058.89</v>
      </c>
      <c r="S44" s="904">
        <v>118058.89</v>
      </c>
    </row>
    <row r="45" spans="1:20" outlineLevel="2" x14ac:dyDescent="0.2">
      <c r="A45" s="903" t="s">
        <v>1224</v>
      </c>
      <c r="B45" s="903" t="s">
        <v>1233</v>
      </c>
      <c r="C45" s="903" t="s">
        <v>1216</v>
      </c>
      <c r="D45" s="904">
        <v>146157.20000000001</v>
      </c>
      <c r="E45" s="904">
        <v>146157.20000000001</v>
      </c>
      <c r="G45" s="904" t="b">
        <f t="shared" si="1"/>
        <v>1</v>
      </c>
      <c r="I45" s="1212"/>
      <c r="J45" s="1213"/>
      <c r="K45" s="1213" t="s">
        <v>1840</v>
      </c>
      <c r="L45" s="1213"/>
      <c r="M45" s="1214"/>
      <c r="O45" s="903" t="s">
        <v>1224</v>
      </c>
      <c r="P45" s="903" t="s">
        <v>1233</v>
      </c>
      <c r="Q45" s="903" t="s">
        <v>1216</v>
      </c>
      <c r="R45" s="904">
        <v>146157.20000000001</v>
      </c>
      <c r="S45" s="904">
        <v>146157.20000000001</v>
      </c>
    </row>
    <row r="46" spans="1:20" outlineLevel="1" x14ac:dyDescent="0.2">
      <c r="A46" s="1113"/>
      <c r="B46" s="1113" t="s">
        <v>1234</v>
      </c>
      <c r="C46" s="1113"/>
      <c r="D46" s="1114">
        <v>598324.3600000001</v>
      </c>
      <c r="E46" s="1114">
        <v>264216.09000000003</v>
      </c>
      <c r="F46" s="1114">
        <v>334108.27</v>
      </c>
      <c r="G46" s="904" t="b">
        <f t="shared" si="1"/>
        <v>1</v>
      </c>
      <c r="I46" s="1212"/>
      <c r="J46" s="1213"/>
      <c r="K46" s="1213" t="s">
        <v>1825</v>
      </c>
      <c r="L46" s="1213"/>
      <c r="M46" s="1214"/>
      <c r="O46" s="1108"/>
      <c r="P46" s="1108" t="s">
        <v>1234</v>
      </c>
      <c r="Q46" s="1108"/>
      <c r="R46" s="1112">
        <v>598324.3600000001</v>
      </c>
      <c r="S46" s="1112">
        <v>264216.09000000003</v>
      </c>
      <c r="T46" s="1112">
        <v>334108.27</v>
      </c>
    </row>
    <row r="47" spans="1:20" outlineLevel="2" x14ac:dyDescent="0.2">
      <c r="A47" s="903" t="s">
        <v>1224</v>
      </c>
      <c r="B47" s="903" t="s">
        <v>1235</v>
      </c>
      <c r="C47" s="903" t="s">
        <v>1214</v>
      </c>
      <c r="D47" s="904">
        <v>864050.59</v>
      </c>
      <c r="F47" s="904">
        <v>864050.59</v>
      </c>
      <c r="G47" s="904" t="b">
        <f t="shared" si="1"/>
        <v>1</v>
      </c>
      <c r="I47" s="1212"/>
      <c r="J47" s="1213"/>
      <c r="K47" s="1213" t="s">
        <v>1841</v>
      </c>
      <c r="L47" s="1213"/>
      <c r="M47" s="1214"/>
      <c r="O47" s="903" t="s">
        <v>1224</v>
      </c>
      <c r="P47" s="903" t="s">
        <v>1235</v>
      </c>
      <c r="Q47" s="903" t="s">
        <v>1214</v>
      </c>
      <c r="R47" s="904">
        <v>864050.59</v>
      </c>
      <c r="T47" s="904">
        <v>864050.59</v>
      </c>
    </row>
    <row r="48" spans="1:20" outlineLevel="2" x14ac:dyDescent="0.2">
      <c r="A48" s="903" t="s">
        <v>1224</v>
      </c>
      <c r="B48" s="903" t="s">
        <v>1235</v>
      </c>
      <c r="C48" s="903" t="s">
        <v>1215</v>
      </c>
      <c r="D48" s="904">
        <v>125573.75</v>
      </c>
      <c r="F48" s="904">
        <v>125573.75</v>
      </c>
      <c r="G48" s="904" t="b">
        <f t="shared" si="1"/>
        <v>1</v>
      </c>
      <c r="I48" s="1212"/>
      <c r="J48" s="1213"/>
      <c r="K48" s="1213" t="s">
        <v>1826</v>
      </c>
      <c r="L48" s="1213"/>
      <c r="M48" s="1214"/>
      <c r="O48" s="903" t="s">
        <v>1224</v>
      </c>
      <c r="P48" s="903" t="s">
        <v>1235</v>
      </c>
      <c r="Q48" s="903" t="s">
        <v>1215</v>
      </c>
      <c r="R48" s="904">
        <v>125573.75</v>
      </c>
      <c r="T48" s="904">
        <v>125573.75</v>
      </c>
    </row>
    <row r="49" spans="1:20" outlineLevel="2" x14ac:dyDescent="0.2">
      <c r="A49" s="903" t="s">
        <v>1224</v>
      </c>
      <c r="B49" s="903" t="s">
        <v>1235</v>
      </c>
      <c r="C49" s="903" t="s">
        <v>536</v>
      </c>
      <c r="D49" s="904">
        <v>232149.66</v>
      </c>
      <c r="E49" s="904">
        <v>232149.66</v>
      </c>
      <c r="G49" s="904" t="b">
        <f t="shared" si="1"/>
        <v>1</v>
      </c>
      <c r="I49" s="1212"/>
      <c r="J49" s="1213"/>
      <c r="K49" s="1213" t="s">
        <v>1827</v>
      </c>
      <c r="L49" s="1213"/>
      <c r="M49" s="1214"/>
      <c r="O49" s="903" t="s">
        <v>1224</v>
      </c>
      <c r="P49" s="903" t="s">
        <v>1235</v>
      </c>
      <c r="Q49" s="903" t="s">
        <v>536</v>
      </c>
      <c r="R49" s="904">
        <v>232149.66</v>
      </c>
      <c r="S49" s="904">
        <v>232149.66</v>
      </c>
    </row>
    <row r="50" spans="1:20" outlineLevel="2" x14ac:dyDescent="0.2">
      <c r="A50" s="903" t="s">
        <v>1224</v>
      </c>
      <c r="B50" s="903" t="s">
        <v>1235</v>
      </c>
      <c r="C50" s="903" t="s">
        <v>1216</v>
      </c>
      <c r="D50" s="904">
        <v>257220.34</v>
      </c>
      <c r="E50" s="904">
        <v>257220.34</v>
      </c>
      <c r="G50" s="904" t="b">
        <f t="shared" si="1"/>
        <v>1</v>
      </c>
      <c r="I50" s="1212"/>
      <c r="J50" s="1213"/>
      <c r="K50" s="1213" t="s">
        <v>1828</v>
      </c>
      <c r="L50" s="1213"/>
      <c r="M50" s="1214"/>
      <c r="O50" s="903" t="s">
        <v>1224</v>
      </c>
      <c r="P50" s="903" t="s">
        <v>1235</v>
      </c>
      <c r="Q50" s="903" t="s">
        <v>1216</v>
      </c>
      <c r="R50" s="904">
        <v>257220.34</v>
      </c>
      <c r="S50" s="904">
        <v>257220.34</v>
      </c>
    </row>
    <row r="51" spans="1:20" outlineLevel="1" x14ac:dyDescent="0.2">
      <c r="A51" s="1113"/>
      <c r="B51" s="1113" t="s">
        <v>1236</v>
      </c>
      <c r="C51" s="1113"/>
      <c r="D51" s="1114">
        <v>1478994.34</v>
      </c>
      <c r="E51" s="1114">
        <v>489370</v>
      </c>
      <c r="F51" s="1114">
        <v>989624.34</v>
      </c>
      <c r="G51" s="904" t="b">
        <f t="shared" si="1"/>
        <v>1</v>
      </c>
      <c r="I51" s="1212"/>
      <c r="J51" s="1213"/>
      <c r="K51" s="1213" t="s">
        <v>1829</v>
      </c>
      <c r="L51" s="1213"/>
      <c r="M51" s="1214"/>
      <c r="O51" s="1108"/>
      <c r="P51" s="1108" t="s">
        <v>1236</v>
      </c>
      <c r="Q51" s="1108"/>
      <c r="R51" s="1112">
        <v>1478994.34</v>
      </c>
      <c r="S51" s="1112">
        <v>489370</v>
      </c>
      <c r="T51" s="1112">
        <v>989624.34</v>
      </c>
    </row>
    <row r="52" spans="1:20" outlineLevel="2" x14ac:dyDescent="0.2">
      <c r="A52" s="903" t="s">
        <v>1224</v>
      </c>
      <c r="B52" s="903" t="s">
        <v>1237</v>
      </c>
      <c r="C52" s="903" t="s">
        <v>1214</v>
      </c>
      <c r="D52" s="904">
        <v>974948.87</v>
      </c>
      <c r="F52" s="904">
        <v>974948.87</v>
      </c>
      <c r="G52" s="904" t="b">
        <f t="shared" si="1"/>
        <v>1</v>
      </c>
      <c r="I52" s="1212"/>
      <c r="J52" s="1213"/>
      <c r="K52" s="1213" t="s">
        <v>1842</v>
      </c>
      <c r="L52" s="1213"/>
      <c r="M52" s="1214"/>
      <c r="O52" s="903" t="s">
        <v>1224</v>
      </c>
      <c r="P52" s="903" t="s">
        <v>1237</v>
      </c>
      <c r="Q52" s="903" t="s">
        <v>1214</v>
      </c>
      <c r="R52" s="904">
        <v>974948.87</v>
      </c>
      <c r="T52" s="904">
        <v>974948.87</v>
      </c>
    </row>
    <row r="53" spans="1:20" outlineLevel="2" x14ac:dyDescent="0.2">
      <c r="A53" s="903" t="s">
        <v>1224</v>
      </c>
      <c r="B53" s="903" t="s">
        <v>1237</v>
      </c>
      <c r="C53" s="903" t="s">
        <v>1215</v>
      </c>
      <c r="D53" s="904">
        <v>19124.36</v>
      </c>
      <c r="F53" s="904">
        <v>19124.36</v>
      </c>
      <c r="G53" s="904" t="b">
        <f t="shared" si="1"/>
        <v>1</v>
      </c>
      <c r="I53" s="1212"/>
      <c r="J53" s="1213"/>
      <c r="K53" s="1213" t="s">
        <v>1830</v>
      </c>
      <c r="L53" s="1213"/>
      <c r="M53" s="1214"/>
      <c r="O53" s="903" t="s">
        <v>1224</v>
      </c>
      <c r="P53" s="903" t="s">
        <v>1237</v>
      </c>
      <c r="Q53" s="903" t="s">
        <v>1215</v>
      </c>
      <c r="R53" s="904">
        <v>19124.36</v>
      </c>
      <c r="T53" s="904">
        <v>19124.36</v>
      </c>
    </row>
    <row r="54" spans="1:20" outlineLevel="2" x14ac:dyDescent="0.2">
      <c r="A54" s="903" t="s">
        <v>1224</v>
      </c>
      <c r="B54" s="903" t="s">
        <v>1237</v>
      </c>
      <c r="C54" s="903" t="s">
        <v>536</v>
      </c>
      <c r="D54" s="904">
        <v>210969.96</v>
      </c>
      <c r="E54" s="904">
        <v>210969.96</v>
      </c>
      <c r="G54" s="904" t="b">
        <f t="shared" si="1"/>
        <v>1</v>
      </c>
      <c r="I54" s="1212"/>
      <c r="J54" s="1213"/>
      <c r="K54" s="1213" t="s">
        <v>1831</v>
      </c>
      <c r="L54" s="1213"/>
      <c r="M54" s="1214"/>
      <c r="O54" s="903" t="s">
        <v>1224</v>
      </c>
      <c r="P54" s="903" t="s">
        <v>1237</v>
      </c>
      <c r="Q54" s="903" t="s">
        <v>536</v>
      </c>
      <c r="R54" s="904">
        <v>210969.96</v>
      </c>
      <c r="S54" s="904">
        <v>210969.96</v>
      </c>
    </row>
    <row r="55" spans="1:20" outlineLevel="2" x14ac:dyDescent="0.2">
      <c r="A55" s="903" t="s">
        <v>1224</v>
      </c>
      <c r="B55" s="903" t="s">
        <v>1237</v>
      </c>
      <c r="C55" s="903" t="s">
        <v>1216</v>
      </c>
      <c r="D55" s="904">
        <v>513331.73</v>
      </c>
      <c r="E55" s="904">
        <v>513331.73</v>
      </c>
      <c r="G55" s="904" t="b">
        <f t="shared" si="1"/>
        <v>1</v>
      </c>
      <c r="I55" s="1212"/>
      <c r="J55" s="1213"/>
      <c r="K55" s="1213" t="s">
        <v>1832</v>
      </c>
      <c r="L55" s="1213"/>
      <c r="M55" s="1214"/>
      <c r="O55" s="903" t="s">
        <v>1224</v>
      </c>
      <c r="P55" s="903" t="s">
        <v>1237</v>
      </c>
      <c r="Q55" s="903" t="s">
        <v>1216</v>
      </c>
      <c r="R55" s="904">
        <v>513331.73</v>
      </c>
      <c r="S55" s="904">
        <v>513331.73</v>
      </c>
    </row>
    <row r="56" spans="1:20" ht="12" outlineLevel="1" thickBot="1" x14ac:dyDescent="0.25">
      <c r="A56" s="1113"/>
      <c r="B56" s="1113" t="s">
        <v>1238</v>
      </c>
      <c r="C56" s="1113"/>
      <c r="D56" s="1114">
        <v>1718374.92</v>
      </c>
      <c r="E56" s="1114">
        <v>724301.69</v>
      </c>
      <c r="F56" s="1114">
        <v>994073.23</v>
      </c>
      <c r="G56" s="904" t="b">
        <f t="shared" si="1"/>
        <v>1</v>
      </c>
      <c r="I56" s="1215"/>
      <c r="J56" s="1216"/>
      <c r="K56" s="1216" t="s">
        <v>1833</v>
      </c>
      <c r="L56" s="1216"/>
      <c r="M56" s="1217"/>
      <c r="O56" s="1108"/>
      <c r="P56" s="1108" t="s">
        <v>1238</v>
      </c>
      <c r="Q56" s="1108"/>
      <c r="R56" s="1112">
        <v>1718374.92</v>
      </c>
      <c r="S56" s="1112">
        <v>724301.69</v>
      </c>
      <c r="T56" s="1112">
        <v>994073.23</v>
      </c>
    </row>
    <row r="57" spans="1:20" outlineLevel="2" x14ac:dyDescent="0.2">
      <c r="A57" s="903" t="s">
        <v>1224</v>
      </c>
      <c r="B57" s="903" t="s">
        <v>1239</v>
      </c>
      <c r="C57" s="903" t="s">
        <v>1214</v>
      </c>
      <c r="D57" s="904">
        <v>274964.34000000003</v>
      </c>
      <c r="F57" s="904">
        <v>274964.34000000003</v>
      </c>
      <c r="G57" s="904" t="b">
        <f t="shared" si="1"/>
        <v>1</v>
      </c>
      <c r="O57" s="903" t="s">
        <v>1224</v>
      </c>
      <c r="P57" s="903" t="s">
        <v>1239</v>
      </c>
      <c r="Q57" s="903" t="s">
        <v>1214</v>
      </c>
      <c r="R57" s="904">
        <v>274964.34000000003</v>
      </c>
      <c r="T57" s="904">
        <v>274964.34000000003</v>
      </c>
    </row>
    <row r="58" spans="1:20" outlineLevel="2" x14ac:dyDescent="0.2">
      <c r="A58" s="903" t="s">
        <v>1224</v>
      </c>
      <c r="B58" s="903" t="s">
        <v>1239</v>
      </c>
      <c r="C58" s="903" t="s">
        <v>1215</v>
      </c>
      <c r="D58" s="904">
        <v>18554.080000000002</v>
      </c>
      <c r="F58" s="904">
        <v>18554.080000000002</v>
      </c>
      <c r="G58" s="904" t="b">
        <f t="shared" si="1"/>
        <v>1</v>
      </c>
      <c r="O58" s="903" t="s">
        <v>1224</v>
      </c>
      <c r="P58" s="903" t="s">
        <v>1239</v>
      </c>
      <c r="Q58" s="903" t="s">
        <v>1215</v>
      </c>
      <c r="R58" s="904">
        <v>18554.080000000002</v>
      </c>
      <c r="T58" s="904">
        <v>18554.080000000002</v>
      </c>
    </row>
    <row r="59" spans="1:20" outlineLevel="2" x14ac:dyDescent="0.2">
      <c r="A59" s="903" t="s">
        <v>1224</v>
      </c>
      <c r="B59" s="903" t="s">
        <v>1239</v>
      </c>
      <c r="C59" s="903" t="s">
        <v>536</v>
      </c>
      <c r="D59" s="904">
        <v>61092.44</v>
      </c>
      <c r="E59" s="904">
        <v>61092.44</v>
      </c>
      <c r="G59" s="904" t="b">
        <f t="shared" si="1"/>
        <v>1</v>
      </c>
      <c r="O59" s="903" t="s">
        <v>1224</v>
      </c>
      <c r="P59" s="903" t="s">
        <v>1239</v>
      </c>
      <c r="Q59" s="903" t="s">
        <v>536</v>
      </c>
      <c r="R59" s="904">
        <v>61092.44</v>
      </c>
      <c r="S59" s="904">
        <v>61092.44</v>
      </c>
    </row>
    <row r="60" spans="1:20" outlineLevel="2" x14ac:dyDescent="0.2">
      <c r="A60" s="903" t="s">
        <v>1224</v>
      </c>
      <c r="B60" s="903" t="s">
        <v>1239</v>
      </c>
      <c r="C60" s="903" t="s">
        <v>1216</v>
      </c>
      <c r="D60" s="904">
        <v>153589.9</v>
      </c>
      <c r="E60" s="904">
        <v>153589.9</v>
      </c>
      <c r="G60" s="904" t="b">
        <f t="shared" si="1"/>
        <v>1</v>
      </c>
      <c r="O60" s="903" t="s">
        <v>1224</v>
      </c>
      <c r="P60" s="903" t="s">
        <v>1239</v>
      </c>
      <c r="Q60" s="903" t="s">
        <v>1216</v>
      </c>
      <c r="R60" s="904">
        <v>153589.9</v>
      </c>
      <c r="S60" s="904">
        <v>153589.9</v>
      </c>
    </row>
    <row r="61" spans="1:20" outlineLevel="1" x14ac:dyDescent="0.2">
      <c r="A61" s="1113"/>
      <c r="B61" s="1113" t="s">
        <v>1240</v>
      </c>
      <c r="C61" s="1113"/>
      <c r="D61" s="1114">
        <v>508200.76</v>
      </c>
      <c r="E61" s="1114">
        <v>214682.34</v>
      </c>
      <c r="F61" s="1114">
        <v>293518.42000000004</v>
      </c>
      <c r="G61" s="904" t="b">
        <f t="shared" si="1"/>
        <v>1</v>
      </c>
      <c r="O61" s="1108"/>
      <c r="P61" s="1108" t="s">
        <v>1240</v>
      </c>
      <c r="Q61" s="1108"/>
      <c r="R61" s="1112">
        <v>508200.76</v>
      </c>
      <c r="S61" s="1112">
        <v>214682.34</v>
      </c>
      <c r="T61" s="1112">
        <v>293518.42000000004</v>
      </c>
    </row>
    <row r="62" spans="1:20" outlineLevel="2" x14ac:dyDescent="0.2">
      <c r="A62" s="903" t="s">
        <v>1224</v>
      </c>
      <c r="B62" s="903" t="s">
        <v>1241</v>
      </c>
      <c r="C62" s="903" t="s">
        <v>536</v>
      </c>
      <c r="D62" s="904">
        <v>0</v>
      </c>
      <c r="E62" s="904">
        <v>0</v>
      </c>
      <c r="G62" s="904" t="b">
        <f t="shared" si="1"/>
        <v>1</v>
      </c>
      <c r="O62" s="903" t="s">
        <v>1224</v>
      </c>
      <c r="P62" s="903" t="s">
        <v>1241</v>
      </c>
      <c r="Q62" s="903" t="s">
        <v>536</v>
      </c>
      <c r="R62" s="904">
        <v>0</v>
      </c>
      <c r="S62" s="904">
        <v>0</v>
      </c>
    </row>
    <row r="63" spans="1:20" outlineLevel="2" x14ac:dyDescent="0.2">
      <c r="A63" s="903" t="s">
        <v>1224</v>
      </c>
      <c r="B63" s="903" t="s">
        <v>1241</v>
      </c>
      <c r="C63" s="903" t="s">
        <v>1216</v>
      </c>
      <c r="D63" s="904">
        <v>0</v>
      </c>
      <c r="E63" s="904">
        <v>0</v>
      </c>
      <c r="G63" s="904" t="b">
        <f t="shared" si="1"/>
        <v>1</v>
      </c>
      <c r="O63" s="903" t="s">
        <v>1224</v>
      </c>
      <c r="P63" s="903" t="s">
        <v>1241</v>
      </c>
      <c r="Q63" s="903" t="s">
        <v>1216</v>
      </c>
      <c r="R63" s="904">
        <v>0</v>
      </c>
      <c r="S63" s="904">
        <v>0</v>
      </c>
    </row>
    <row r="64" spans="1:20" outlineLevel="1" x14ac:dyDescent="0.2">
      <c r="A64" s="1113"/>
      <c r="B64" s="1113" t="s">
        <v>1242</v>
      </c>
      <c r="C64" s="1113"/>
      <c r="D64" s="1114">
        <v>0</v>
      </c>
      <c r="E64" s="1114">
        <v>0</v>
      </c>
      <c r="F64" s="1114">
        <v>0</v>
      </c>
      <c r="G64" s="904" t="b">
        <f t="shared" si="1"/>
        <v>1</v>
      </c>
      <c r="O64" s="1108"/>
      <c r="P64" s="1108" t="s">
        <v>1242</v>
      </c>
      <c r="Q64" s="1108"/>
      <c r="R64" s="1112">
        <v>0</v>
      </c>
      <c r="S64" s="1112">
        <v>0</v>
      </c>
      <c r="T64" s="1112">
        <v>0</v>
      </c>
    </row>
    <row r="65" spans="1:20" outlineLevel="2" x14ac:dyDescent="0.2">
      <c r="A65" s="903" t="s">
        <v>1224</v>
      </c>
      <c r="B65" s="903" t="s">
        <v>1243</v>
      </c>
      <c r="C65" s="903" t="s">
        <v>1214</v>
      </c>
      <c r="D65" s="904">
        <v>785613.06</v>
      </c>
      <c r="F65" s="904">
        <v>785613.06</v>
      </c>
      <c r="G65" s="904" t="b">
        <f t="shared" si="1"/>
        <v>1</v>
      </c>
      <c r="O65" s="903" t="s">
        <v>1224</v>
      </c>
      <c r="P65" s="903" t="s">
        <v>1243</v>
      </c>
      <c r="Q65" s="903" t="s">
        <v>1214</v>
      </c>
      <c r="R65" s="904">
        <v>785613.06</v>
      </c>
      <c r="T65" s="904">
        <v>785613.06</v>
      </c>
    </row>
    <row r="66" spans="1:20" outlineLevel="2" x14ac:dyDescent="0.2">
      <c r="A66" s="903" t="s">
        <v>1224</v>
      </c>
      <c r="B66" s="903" t="s">
        <v>1243</v>
      </c>
      <c r="C66" s="903" t="s">
        <v>1215</v>
      </c>
      <c r="D66" s="904">
        <v>23181.37</v>
      </c>
      <c r="F66" s="904">
        <v>23181.37</v>
      </c>
      <c r="G66" s="904" t="b">
        <f t="shared" ref="G66:G97" si="2">B66=P66</f>
        <v>1</v>
      </c>
      <c r="O66" s="903" t="s">
        <v>1224</v>
      </c>
      <c r="P66" s="903" t="s">
        <v>1243</v>
      </c>
      <c r="Q66" s="903" t="s">
        <v>1215</v>
      </c>
      <c r="R66" s="904">
        <v>23181.37</v>
      </c>
      <c r="T66" s="904">
        <v>23181.37</v>
      </c>
    </row>
    <row r="67" spans="1:20" outlineLevel="2" x14ac:dyDescent="0.2">
      <c r="A67" s="903" t="s">
        <v>1224</v>
      </c>
      <c r="B67" s="903" t="s">
        <v>1243</v>
      </c>
      <c r="C67" s="903" t="s">
        <v>536</v>
      </c>
      <c r="D67" s="904">
        <v>180760.77</v>
      </c>
      <c r="E67" s="904">
        <v>180760.77</v>
      </c>
      <c r="G67" s="904" t="b">
        <f t="shared" si="2"/>
        <v>1</v>
      </c>
      <c r="O67" s="903" t="s">
        <v>1224</v>
      </c>
      <c r="P67" s="903" t="s">
        <v>1243</v>
      </c>
      <c r="Q67" s="903" t="s">
        <v>536</v>
      </c>
      <c r="R67" s="904">
        <v>180760.77</v>
      </c>
      <c r="S67" s="904">
        <v>180760.77</v>
      </c>
    </row>
    <row r="68" spans="1:20" outlineLevel="2" x14ac:dyDescent="0.2">
      <c r="A68" s="903" t="s">
        <v>1224</v>
      </c>
      <c r="B68" s="903" t="s">
        <v>1243</v>
      </c>
      <c r="C68" s="903" t="s">
        <v>1216</v>
      </c>
      <c r="D68" s="904">
        <v>442973.64</v>
      </c>
      <c r="E68" s="904">
        <v>412312.64</v>
      </c>
      <c r="F68" s="904">
        <v>30661</v>
      </c>
      <c r="G68" s="904" t="b">
        <f t="shared" si="2"/>
        <v>1</v>
      </c>
      <c r="O68" s="903" t="s">
        <v>1224</v>
      </c>
      <c r="P68" s="903" t="s">
        <v>1243</v>
      </c>
      <c r="Q68" s="903" t="s">
        <v>1216</v>
      </c>
      <c r="R68" s="904">
        <v>442973.64</v>
      </c>
      <c r="S68" s="904">
        <v>412312.64</v>
      </c>
      <c r="T68" s="904">
        <v>30661</v>
      </c>
    </row>
    <row r="69" spans="1:20" outlineLevel="1" x14ac:dyDescent="0.2">
      <c r="A69" s="1113"/>
      <c r="B69" s="1113" t="s">
        <v>1244</v>
      </c>
      <c r="C69" s="1113"/>
      <c r="D69" s="1114">
        <v>1432528.84</v>
      </c>
      <c r="E69" s="1114">
        <v>593073.41</v>
      </c>
      <c r="F69" s="1114">
        <v>839455.43</v>
      </c>
      <c r="G69" s="904" t="b">
        <f t="shared" si="2"/>
        <v>1</v>
      </c>
      <c r="O69" s="1108"/>
      <c r="P69" s="1108" t="s">
        <v>1244</v>
      </c>
      <c r="Q69" s="1108"/>
      <c r="R69" s="1112">
        <v>1432528.84</v>
      </c>
      <c r="S69" s="1112">
        <v>593073.41</v>
      </c>
      <c r="T69" s="1112">
        <v>839455.43</v>
      </c>
    </row>
    <row r="70" spans="1:20" outlineLevel="2" x14ac:dyDescent="0.2">
      <c r="A70" s="903" t="s">
        <v>1224</v>
      </c>
      <c r="B70" s="903" t="s">
        <v>1245</v>
      </c>
      <c r="C70" s="903" t="s">
        <v>1214</v>
      </c>
      <c r="D70" s="904">
        <v>1074009.32</v>
      </c>
      <c r="F70" s="904">
        <v>1074009.32</v>
      </c>
      <c r="G70" s="904" t="b">
        <f t="shared" si="2"/>
        <v>1</v>
      </c>
      <c r="O70" s="903" t="s">
        <v>1224</v>
      </c>
      <c r="P70" s="903" t="s">
        <v>1245</v>
      </c>
      <c r="Q70" s="903" t="s">
        <v>1214</v>
      </c>
      <c r="R70" s="904">
        <v>1074009.32</v>
      </c>
      <c r="T70" s="904">
        <v>1074009.32</v>
      </c>
    </row>
    <row r="71" spans="1:20" outlineLevel="2" x14ac:dyDescent="0.2">
      <c r="A71" s="903" t="s">
        <v>1224</v>
      </c>
      <c r="B71" s="903" t="s">
        <v>1245</v>
      </c>
      <c r="C71" s="903" t="s">
        <v>1215</v>
      </c>
      <c r="D71" s="904">
        <v>160069.31</v>
      </c>
      <c r="F71" s="904">
        <v>160069.31</v>
      </c>
      <c r="G71" s="904" t="b">
        <f t="shared" si="2"/>
        <v>1</v>
      </c>
      <c r="O71" s="903" t="s">
        <v>1224</v>
      </c>
      <c r="P71" s="903" t="s">
        <v>1245</v>
      </c>
      <c r="Q71" s="903" t="s">
        <v>1215</v>
      </c>
      <c r="R71" s="904">
        <v>160069.31</v>
      </c>
      <c r="T71" s="904">
        <v>160069.31</v>
      </c>
    </row>
    <row r="72" spans="1:20" outlineLevel="2" x14ac:dyDescent="0.2">
      <c r="A72" s="903" t="s">
        <v>1224</v>
      </c>
      <c r="B72" s="903" t="s">
        <v>1245</v>
      </c>
      <c r="C72" s="903" t="s">
        <v>536</v>
      </c>
      <c r="D72" s="904">
        <v>499412.45</v>
      </c>
      <c r="E72" s="904">
        <v>499412.45</v>
      </c>
      <c r="G72" s="904" t="b">
        <f t="shared" si="2"/>
        <v>1</v>
      </c>
      <c r="O72" s="903" t="s">
        <v>1224</v>
      </c>
      <c r="P72" s="903" t="s">
        <v>1245</v>
      </c>
      <c r="Q72" s="903" t="s">
        <v>536</v>
      </c>
      <c r="R72" s="904">
        <v>499412.45</v>
      </c>
      <c r="S72" s="904">
        <v>499412.45</v>
      </c>
    </row>
    <row r="73" spans="1:20" outlineLevel="2" x14ac:dyDescent="0.2">
      <c r="A73" s="903" t="s">
        <v>1224</v>
      </c>
      <c r="B73" s="903" t="s">
        <v>1245</v>
      </c>
      <c r="C73" s="903" t="s">
        <v>1216</v>
      </c>
      <c r="D73" s="904">
        <v>736109.72</v>
      </c>
      <c r="E73" s="904">
        <v>736109.72</v>
      </c>
      <c r="G73" s="904" t="b">
        <f t="shared" si="2"/>
        <v>1</v>
      </c>
      <c r="O73" s="903" t="s">
        <v>1224</v>
      </c>
      <c r="P73" s="903" t="s">
        <v>1245</v>
      </c>
      <c r="Q73" s="903" t="s">
        <v>1216</v>
      </c>
      <c r="R73" s="904">
        <v>736109.72</v>
      </c>
      <c r="S73" s="904">
        <v>736109.72</v>
      </c>
    </row>
    <row r="74" spans="1:20" outlineLevel="1" x14ac:dyDescent="0.2">
      <c r="A74" s="1113"/>
      <c r="B74" s="1113" t="s">
        <v>1246</v>
      </c>
      <c r="C74" s="1113"/>
      <c r="D74" s="1114">
        <v>2469600.7999999998</v>
      </c>
      <c r="E74" s="1114">
        <v>1235522.17</v>
      </c>
      <c r="F74" s="1114">
        <v>1234078.6300000001</v>
      </c>
      <c r="G74" s="904" t="b">
        <f t="shared" si="2"/>
        <v>1</v>
      </c>
      <c r="O74" s="1108"/>
      <c r="P74" s="1108" t="s">
        <v>1246</v>
      </c>
      <c r="Q74" s="1108"/>
      <c r="R74" s="1112">
        <v>2469600.7999999998</v>
      </c>
      <c r="S74" s="1112">
        <v>1235522.17</v>
      </c>
      <c r="T74" s="1112">
        <v>1234078.6300000001</v>
      </c>
    </row>
    <row r="75" spans="1:20" outlineLevel="2" x14ac:dyDescent="0.2">
      <c r="A75" s="903" t="s">
        <v>1224</v>
      </c>
      <c r="B75" s="903" t="s">
        <v>1247</v>
      </c>
      <c r="C75" s="903" t="s">
        <v>1214</v>
      </c>
      <c r="D75" s="904">
        <v>1821508.68</v>
      </c>
      <c r="F75" s="904">
        <v>1821508.68</v>
      </c>
      <c r="G75" s="904" t="b">
        <f t="shared" si="2"/>
        <v>1</v>
      </c>
      <c r="O75" s="903" t="s">
        <v>1224</v>
      </c>
      <c r="P75" s="903" t="s">
        <v>1247</v>
      </c>
      <c r="Q75" s="903" t="s">
        <v>1214</v>
      </c>
      <c r="R75" s="904">
        <v>1821508.68</v>
      </c>
      <c r="T75" s="904">
        <v>1821508.68</v>
      </c>
    </row>
    <row r="76" spans="1:20" outlineLevel="2" x14ac:dyDescent="0.2">
      <c r="A76" s="903" t="s">
        <v>1224</v>
      </c>
      <c r="B76" s="903" t="s">
        <v>1247</v>
      </c>
      <c r="C76" s="903" t="s">
        <v>1215</v>
      </c>
      <c r="D76" s="904">
        <v>258949.69</v>
      </c>
      <c r="F76" s="904">
        <v>258949.69</v>
      </c>
      <c r="G76" s="904" t="b">
        <f t="shared" si="2"/>
        <v>1</v>
      </c>
      <c r="O76" s="903" t="s">
        <v>1224</v>
      </c>
      <c r="P76" s="903" t="s">
        <v>1247</v>
      </c>
      <c r="Q76" s="903" t="s">
        <v>1215</v>
      </c>
      <c r="R76" s="904">
        <v>258949.69</v>
      </c>
      <c r="T76" s="904">
        <v>258949.69</v>
      </c>
    </row>
    <row r="77" spans="1:20" outlineLevel="2" x14ac:dyDescent="0.2">
      <c r="A77" s="903" t="s">
        <v>1224</v>
      </c>
      <c r="B77" s="903" t="s">
        <v>1247</v>
      </c>
      <c r="C77" s="903" t="s">
        <v>536</v>
      </c>
      <c r="D77" s="904">
        <v>547915.68999999994</v>
      </c>
      <c r="E77" s="904">
        <v>547915.68999999994</v>
      </c>
      <c r="G77" s="904" t="b">
        <f t="shared" si="2"/>
        <v>1</v>
      </c>
      <c r="O77" s="903" t="s">
        <v>1224</v>
      </c>
      <c r="P77" s="903" t="s">
        <v>1247</v>
      </c>
      <c r="Q77" s="903" t="s">
        <v>536</v>
      </c>
      <c r="R77" s="904">
        <v>547915.68999999994</v>
      </c>
      <c r="S77" s="904">
        <v>547915.68999999994</v>
      </c>
    </row>
    <row r="78" spans="1:20" outlineLevel="2" x14ac:dyDescent="0.2">
      <c r="A78" s="903" t="s">
        <v>1224</v>
      </c>
      <c r="B78" s="903" t="s">
        <v>1247</v>
      </c>
      <c r="C78" s="903" t="s">
        <v>1216</v>
      </c>
      <c r="D78" s="904">
        <v>607445.74</v>
      </c>
      <c r="E78" s="904">
        <v>529698.74</v>
      </c>
      <c r="F78" s="904">
        <v>77747</v>
      </c>
      <c r="G78" s="904" t="b">
        <f t="shared" si="2"/>
        <v>1</v>
      </c>
      <c r="O78" s="903" t="s">
        <v>1224</v>
      </c>
      <c r="P78" s="903" t="s">
        <v>1247</v>
      </c>
      <c r="Q78" s="903" t="s">
        <v>1216</v>
      </c>
      <c r="R78" s="904">
        <v>607445.74</v>
      </c>
      <c r="S78" s="904">
        <v>529698.74</v>
      </c>
      <c r="T78" s="904">
        <v>77747</v>
      </c>
    </row>
    <row r="79" spans="1:20" outlineLevel="1" x14ac:dyDescent="0.2">
      <c r="A79" s="1113"/>
      <c r="B79" s="1113" t="s">
        <v>1248</v>
      </c>
      <c r="C79" s="1113"/>
      <c r="D79" s="1114">
        <v>3235819.8</v>
      </c>
      <c r="E79" s="1114">
        <v>1077614.43</v>
      </c>
      <c r="F79" s="1114">
        <v>2158205.37</v>
      </c>
      <c r="G79" s="904" t="b">
        <f t="shared" si="2"/>
        <v>1</v>
      </c>
      <c r="O79" s="1108"/>
      <c r="P79" s="1108" t="s">
        <v>1248</v>
      </c>
      <c r="Q79" s="1108"/>
      <c r="R79" s="1112">
        <v>3235819.8</v>
      </c>
      <c r="S79" s="1112">
        <v>1077614.43</v>
      </c>
      <c r="T79" s="1112">
        <v>2158205.37</v>
      </c>
    </row>
    <row r="80" spans="1:20" outlineLevel="2" x14ac:dyDescent="0.2">
      <c r="A80" s="903" t="s">
        <v>1224</v>
      </c>
      <c r="B80" s="903" t="s">
        <v>1249</v>
      </c>
      <c r="C80" s="903" t="s">
        <v>536</v>
      </c>
      <c r="D80" s="904">
        <v>0</v>
      </c>
      <c r="E80" s="904">
        <v>0</v>
      </c>
      <c r="G80" s="904" t="b">
        <f t="shared" si="2"/>
        <v>1</v>
      </c>
      <c r="O80" s="903" t="s">
        <v>1224</v>
      </c>
      <c r="P80" s="903" t="s">
        <v>1249</v>
      </c>
      <c r="Q80" s="903" t="s">
        <v>536</v>
      </c>
      <c r="R80" s="904">
        <v>0</v>
      </c>
      <c r="S80" s="904">
        <v>0</v>
      </c>
    </row>
    <row r="81" spans="1:20" outlineLevel="2" x14ac:dyDescent="0.2">
      <c r="A81" s="903" t="s">
        <v>1224</v>
      </c>
      <c r="B81" s="903" t="s">
        <v>1249</v>
      </c>
      <c r="C81" s="903" t="s">
        <v>1216</v>
      </c>
      <c r="D81" s="904">
        <v>0</v>
      </c>
      <c r="E81" s="904">
        <v>0</v>
      </c>
      <c r="G81" s="904" t="b">
        <f t="shared" si="2"/>
        <v>1</v>
      </c>
      <c r="O81" s="903" t="s">
        <v>1224</v>
      </c>
      <c r="P81" s="903" t="s">
        <v>1249</v>
      </c>
      <c r="Q81" s="903" t="s">
        <v>1216</v>
      </c>
      <c r="R81" s="904">
        <v>0</v>
      </c>
      <c r="S81" s="904">
        <v>0</v>
      </c>
    </row>
    <row r="82" spans="1:20" outlineLevel="1" x14ac:dyDescent="0.2">
      <c r="A82" s="1113"/>
      <c r="B82" s="1113" t="s">
        <v>1250</v>
      </c>
      <c r="C82" s="1113"/>
      <c r="D82" s="1114">
        <v>0</v>
      </c>
      <c r="E82" s="1114">
        <v>0</v>
      </c>
      <c r="F82" s="1114">
        <v>0</v>
      </c>
      <c r="G82" s="904" t="b">
        <f t="shared" si="2"/>
        <v>1</v>
      </c>
      <c r="O82" s="1108"/>
      <c r="P82" s="1108" t="s">
        <v>1250</v>
      </c>
      <c r="Q82" s="1108"/>
      <c r="R82" s="1112">
        <v>0</v>
      </c>
      <c r="S82" s="1112">
        <v>0</v>
      </c>
      <c r="T82" s="1112">
        <v>0</v>
      </c>
    </row>
    <row r="83" spans="1:20" outlineLevel="2" x14ac:dyDescent="0.2">
      <c r="A83" s="903" t="s">
        <v>1224</v>
      </c>
      <c r="B83" s="903" t="s">
        <v>1251</v>
      </c>
      <c r="C83" s="903" t="s">
        <v>1214</v>
      </c>
      <c r="D83" s="904">
        <v>186565.49</v>
      </c>
      <c r="F83" s="904">
        <v>186565.49</v>
      </c>
      <c r="G83" s="904" t="b">
        <f t="shared" si="2"/>
        <v>1</v>
      </c>
      <c r="O83" s="903" t="s">
        <v>1224</v>
      </c>
      <c r="P83" s="903" t="s">
        <v>1251</v>
      </c>
      <c r="Q83" s="903" t="s">
        <v>1214</v>
      </c>
      <c r="R83" s="904">
        <v>186565.49</v>
      </c>
      <c r="T83" s="904">
        <v>186565.49</v>
      </c>
    </row>
    <row r="84" spans="1:20" outlineLevel="2" x14ac:dyDescent="0.2">
      <c r="A84" s="903" t="s">
        <v>1224</v>
      </c>
      <c r="B84" s="903" t="s">
        <v>1251</v>
      </c>
      <c r="C84" s="903" t="s">
        <v>1215</v>
      </c>
      <c r="D84" s="904">
        <v>2230.17</v>
      </c>
      <c r="F84" s="904">
        <v>2230.17</v>
      </c>
      <c r="G84" s="904" t="b">
        <f t="shared" si="2"/>
        <v>1</v>
      </c>
      <c r="O84" s="903" t="s">
        <v>1224</v>
      </c>
      <c r="P84" s="903" t="s">
        <v>1251</v>
      </c>
      <c r="Q84" s="903" t="s">
        <v>1215</v>
      </c>
      <c r="R84" s="904">
        <v>2230.17</v>
      </c>
      <c r="T84" s="904">
        <v>2230.17</v>
      </c>
    </row>
    <row r="85" spans="1:20" outlineLevel="2" x14ac:dyDescent="0.2">
      <c r="A85" s="903" t="s">
        <v>1224</v>
      </c>
      <c r="B85" s="903" t="s">
        <v>1251</v>
      </c>
      <c r="C85" s="903" t="s">
        <v>536</v>
      </c>
      <c r="D85" s="904">
        <v>42949.52</v>
      </c>
      <c r="E85" s="904">
        <v>42949.52</v>
      </c>
      <c r="G85" s="904" t="b">
        <f t="shared" si="2"/>
        <v>1</v>
      </c>
      <c r="O85" s="903" t="s">
        <v>1224</v>
      </c>
      <c r="P85" s="903" t="s">
        <v>1251</v>
      </c>
      <c r="Q85" s="903" t="s">
        <v>536</v>
      </c>
      <c r="R85" s="904">
        <v>42949.52</v>
      </c>
      <c r="S85" s="904">
        <v>42949.52</v>
      </c>
    </row>
    <row r="86" spans="1:20" outlineLevel="2" x14ac:dyDescent="0.2">
      <c r="A86" s="903" t="s">
        <v>1224</v>
      </c>
      <c r="B86" s="903" t="s">
        <v>1251</v>
      </c>
      <c r="C86" s="903" t="s">
        <v>1216</v>
      </c>
      <c r="D86" s="904">
        <v>45055.89</v>
      </c>
      <c r="E86" s="904">
        <v>45055.89</v>
      </c>
      <c r="G86" s="904" t="b">
        <f t="shared" si="2"/>
        <v>1</v>
      </c>
      <c r="O86" s="903" t="s">
        <v>1224</v>
      </c>
      <c r="P86" s="903" t="s">
        <v>1251</v>
      </c>
      <c r="Q86" s="903" t="s">
        <v>1216</v>
      </c>
      <c r="R86" s="904">
        <v>45055.89</v>
      </c>
      <c r="S86" s="904">
        <v>45055.89</v>
      </c>
    </row>
    <row r="87" spans="1:20" outlineLevel="1" x14ac:dyDescent="0.2">
      <c r="A87" s="1113"/>
      <c r="B87" s="1113" t="s">
        <v>1252</v>
      </c>
      <c r="C87" s="1113"/>
      <c r="D87" s="1114">
        <v>276801.07</v>
      </c>
      <c r="E87" s="1114">
        <v>88005.41</v>
      </c>
      <c r="F87" s="1114">
        <v>188795.66</v>
      </c>
      <c r="G87" s="904" t="b">
        <f t="shared" si="2"/>
        <v>1</v>
      </c>
      <c r="O87" s="1108"/>
      <c r="P87" s="1108" t="s">
        <v>1252</v>
      </c>
      <c r="Q87" s="1108"/>
      <c r="R87" s="1112">
        <v>276801.07</v>
      </c>
      <c r="S87" s="1112">
        <v>88005.41</v>
      </c>
      <c r="T87" s="1112">
        <v>188795.66</v>
      </c>
    </row>
    <row r="88" spans="1:20" outlineLevel="2" x14ac:dyDescent="0.2">
      <c r="A88" s="1113" t="s">
        <v>1224</v>
      </c>
      <c r="B88" s="1113" t="s">
        <v>2034</v>
      </c>
      <c r="C88" s="1113" t="s">
        <v>1214</v>
      </c>
      <c r="D88" s="1114">
        <v>17147.099999999999</v>
      </c>
      <c r="E88" s="1114"/>
      <c r="F88" s="1114">
        <v>17147.099999999999</v>
      </c>
      <c r="G88" s="904" t="b">
        <f t="shared" si="2"/>
        <v>1</v>
      </c>
      <c r="O88" s="1756" t="s">
        <v>1224</v>
      </c>
      <c r="P88" s="1756" t="s">
        <v>2034</v>
      </c>
      <c r="Q88" s="1756" t="s">
        <v>1214</v>
      </c>
      <c r="R88" s="1757">
        <v>17147.099999999999</v>
      </c>
      <c r="S88" s="1757"/>
      <c r="T88" s="1757">
        <v>17147.099999999999</v>
      </c>
    </row>
    <row r="89" spans="1:20" outlineLevel="2" x14ac:dyDescent="0.2">
      <c r="A89" s="1113" t="s">
        <v>1224</v>
      </c>
      <c r="B89" s="1113" t="s">
        <v>2034</v>
      </c>
      <c r="C89" s="1113" t="s">
        <v>1215</v>
      </c>
      <c r="D89" s="1114">
        <v>9589.1200000000008</v>
      </c>
      <c r="E89" s="1114"/>
      <c r="F89" s="1114">
        <v>9589.1200000000008</v>
      </c>
      <c r="G89" s="904" t="b">
        <f t="shared" si="2"/>
        <v>1</v>
      </c>
      <c r="O89" s="1756" t="s">
        <v>1224</v>
      </c>
      <c r="P89" s="1756" t="s">
        <v>2034</v>
      </c>
      <c r="Q89" s="1756" t="s">
        <v>1215</v>
      </c>
      <c r="R89" s="1757">
        <v>9589.1200000000008</v>
      </c>
      <c r="S89" s="1757"/>
      <c r="T89" s="1757">
        <v>9589.1200000000008</v>
      </c>
    </row>
    <row r="90" spans="1:20" outlineLevel="2" x14ac:dyDescent="0.2">
      <c r="A90" s="1113" t="s">
        <v>1224</v>
      </c>
      <c r="B90" s="1113" t="s">
        <v>2034</v>
      </c>
      <c r="C90" s="1113" t="s">
        <v>536</v>
      </c>
      <c r="D90" s="1114">
        <v>2139.4499999999998</v>
      </c>
      <c r="E90" s="1114">
        <v>2139.4499999999998</v>
      </c>
      <c r="F90" s="1114"/>
      <c r="G90" s="904" t="b">
        <f t="shared" si="2"/>
        <v>1</v>
      </c>
      <c r="O90" s="1756" t="s">
        <v>1224</v>
      </c>
      <c r="P90" s="1756" t="s">
        <v>2034</v>
      </c>
      <c r="Q90" s="1756" t="s">
        <v>536</v>
      </c>
      <c r="R90" s="1757">
        <v>2139.4499999999998</v>
      </c>
      <c r="S90" s="1757">
        <v>2139.4499999999998</v>
      </c>
      <c r="T90" s="1757"/>
    </row>
    <row r="91" spans="1:20" outlineLevel="2" x14ac:dyDescent="0.2">
      <c r="A91" s="1113" t="s">
        <v>1224</v>
      </c>
      <c r="B91" s="1113" t="s">
        <v>2034</v>
      </c>
      <c r="C91" s="1113" t="s">
        <v>1216</v>
      </c>
      <c r="D91" s="1114">
        <v>6747.59</v>
      </c>
      <c r="E91" s="1114">
        <v>6747.59</v>
      </c>
      <c r="F91" s="1114"/>
      <c r="G91" s="904" t="b">
        <f t="shared" si="2"/>
        <v>1</v>
      </c>
      <c r="O91" s="1756" t="s">
        <v>1224</v>
      </c>
      <c r="P91" s="1756" t="s">
        <v>2034</v>
      </c>
      <c r="Q91" s="1756" t="s">
        <v>1216</v>
      </c>
      <c r="R91" s="1757">
        <v>6747.59</v>
      </c>
      <c r="S91" s="1757">
        <v>6747.59</v>
      </c>
      <c r="T91" s="1757"/>
    </row>
    <row r="92" spans="1:20" outlineLevel="1" x14ac:dyDescent="0.2">
      <c r="A92" s="1113"/>
      <c r="B92" s="1113" t="s">
        <v>2182</v>
      </c>
      <c r="C92" s="1113"/>
      <c r="D92" s="1114">
        <v>35623.26</v>
      </c>
      <c r="E92" s="1114">
        <v>8887.0400000000009</v>
      </c>
      <c r="F92" s="1114">
        <v>26736.22</v>
      </c>
      <c r="G92" s="904" t="b">
        <f t="shared" si="2"/>
        <v>1</v>
      </c>
      <c r="O92" s="1108"/>
      <c r="P92" s="1108" t="s">
        <v>2182</v>
      </c>
      <c r="Q92" s="1108"/>
      <c r="R92" s="1112">
        <v>35623.26</v>
      </c>
      <c r="S92" s="1112">
        <v>8887.0400000000009</v>
      </c>
      <c r="T92" s="1112">
        <v>26736.22</v>
      </c>
    </row>
    <row r="93" spans="1:20" outlineLevel="2" x14ac:dyDescent="0.2">
      <c r="A93" s="903" t="s">
        <v>1224</v>
      </c>
      <c r="B93" s="903" t="s">
        <v>1253</v>
      </c>
      <c r="C93" s="903" t="s">
        <v>1214</v>
      </c>
      <c r="D93" s="904">
        <v>409252.45</v>
      </c>
      <c r="F93" s="904">
        <v>409252.45</v>
      </c>
      <c r="G93" s="904" t="b">
        <f t="shared" si="2"/>
        <v>1</v>
      </c>
      <c r="O93" s="903" t="s">
        <v>1224</v>
      </c>
      <c r="P93" s="903" t="s">
        <v>1253</v>
      </c>
      <c r="Q93" s="903" t="s">
        <v>1214</v>
      </c>
      <c r="R93" s="904">
        <v>409252.45</v>
      </c>
      <c r="T93" s="904">
        <v>409252.45</v>
      </c>
    </row>
    <row r="94" spans="1:20" outlineLevel="2" x14ac:dyDescent="0.2">
      <c r="A94" s="903" t="s">
        <v>1224</v>
      </c>
      <c r="B94" s="903" t="s">
        <v>1253</v>
      </c>
      <c r="C94" s="903" t="s">
        <v>1215</v>
      </c>
      <c r="D94" s="904">
        <v>93886.95</v>
      </c>
      <c r="F94" s="904">
        <v>93886.95</v>
      </c>
      <c r="G94" s="904" t="b">
        <f t="shared" si="2"/>
        <v>1</v>
      </c>
      <c r="O94" s="903" t="s">
        <v>1224</v>
      </c>
      <c r="P94" s="903" t="s">
        <v>1253</v>
      </c>
      <c r="Q94" s="903" t="s">
        <v>1215</v>
      </c>
      <c r="R94" s="904">
        <v>93886.95</v>
      </c>
      <c r="T94" s="904">
        <v>93886.95</v>
      </c>
    </row>
    <row r="95" spans="1:20" outlineLevel="2" x14ac:dyDescent="0.2">
      <c r="A95" s="903" t="s">
        <v>1224</v>
      </c>
      <c r="B95" s="903" t="s">
        <v>1253</v>
      </c>
      <c r="C95" s="903" t="s">
        <v>536</v>
      </c>
      <c r="D95" s="904">
        <v>129445.87</v>
      </c>
      <c r="E95" s="904">
        <v>129445.87</v>
      </c>
      <c r="G95" s="904" t="b">
        <f t="shared" si="2"/>
        <v>1</v>
      </c>
      <c r="O95" s="903" t="s">
        <v>1224</v>
      </c>
      <c r="P95" s="903" t="s">
        <v>1253</v>
      </c>
      <c r="Q95" s="903" t="s">
        <v>536</v>
      </c>
      <c r="R95" s="904">
        <v>129445.87</v>
      </c>
      <c r="S95" s="904">
        <v>129445.87</v>
      </c>
    </row>
    <row r="96" spans="1:20" outlineLevel="2" x14ac:dyDescent="0.2">
      <c r="A96" s="903" t="s">
        <v>1224</v>
      </c>
      <c r="B96" s="903" t="s">
        <v>1253</v>
      </c>
      <c r="C96" s="903" t="s">
        <v>1216</v>
      </c>
      <c r="D96" s="904">
        <v>146107.34</v>
      </c>
      <c r="E96" s="904">
        <v>143917.34</v>
      </c>
      <c r="F96" s="904">
        <v>2190</v>
      </c>
      <c r="G96" s="904" t="b">
        <f t="shared" si="2"/>
        <v>1</v>
      </c>
      <c r="O96" s="903" t="s">
        <v>1224</v>
      </c>
      <c r="P96" s="903" t="s">
        <v>1253</v>
      </c>
      <c r="Q96" s="903" t="s">
        <v>1216</v>
      </c>
      <c r="R96" s="904">
        <v>146107.34</v>
      </c>
      <c r="S96" s="904">
        <v>143917.34</v>
      </c>
      <c r="T96" s="904">
        <v>2190</v>
      </c>
    </row>
    <row r="97" spans="1:20" outlineLevel="1" x14ac:dyDescent="0.2">
      <c r="A97" s="1113"/>
      <c r="B97" s="1113" t="s">
        <v>1254</v>
      </c>
      <c r="C97" s="1113"/>
      <c r="D97" s="1114">
        <v>778692.61</v>
      </c>
      <c r="E97" s="1114">
        <v>273363.20999999996</v>
      </c>
      <c r="F97" s="1114">
        <v>505329.4</v>
      </c>
      <c r="G97" s="904" t="b">
        <f t="shared" si="2"/>
        <v>1</v>
      </c>
      <c r="O97" s="1108"/>
      <c r="P97" s="1108" t="s">
        <v>1254</v>
      </c>
      <c r="Q97" s="1108"/>
      <c r="R97" s="1112">
        <v>778692.61</v>
      </c>
      <c r="S97" s="1112">
        <v>273363.20999999996</v>
      </c>
      <c r="T97" s="1112">
        <v>505329.4</v>
      </c>
    </row>
    <row r="98" spans="1:20" outlineLevel="2" x14ac:dyDescent="0.2">
      <c r="A98" s="903" t="s">
        <v>1255</v>
      </c>
      <c r="B98" s="903" t="s">
        <v>1256</v>
      </c>
      <c r="C98" s="903" t="s">
        <v>1214</v>
      </c>
      <c r="D98" s="904">
        <v>3934205.63</v>
      </c>
      <c r="F98" s="904">
        <v>3934205.63</v>
      </c>
      <c r="G98" s="904" t="b">
        <f t="shared" ref="G98:G129" si="3">B98=P98</f>
        <v>1</v>
      </c>
      <c r="O98" s="903" t="s">
        <v>1255</v>
      </c>
      <c r="P98" s="903" t="s">
        <v>1256</v>
      </c>
      <c r="Q98" s="903" t="s">
        <v>1214</v>
      </c>
      <c r="R98" s="904">
        <v>3934205.63</v>
      </c>
      <c r="T98" s="904">
        <v>3934205.63</v>
      </c>
    </row>
    <row r="99" spans="1:20" outlineLevel="2" x14ac:dyDescent="0.2">
      <c r="A99" s="903" t="s">
        <v>1255</v>
      </c>
      <c r="B99" s="903" t="s">
        <v>1256</v>
      </c>
      <c r="C99" s="903" t="s">
        <v>1215</v>
      </c>
      <c r="D99" s="904">
        <v>115870.41</v>
      </c>
      <c r="F99" s="904">
        <v>115870.41</v>
      </c>
      <c r="G99" s="904" t="b">
        <f t="shared" si="3"/>
        <v>1</v>
      </c>
      <c r="O99" s="903" t="s">
        <v>1255</v>
      </c>
      <c r="P99" s="903" t="s">
        <v>1256</v>
      </c>
      <c r="Q99" s="903" t="s">
        <v>1215</v>
      </c>
      <c r="R99" s="904">
        <v>115870.41</v>
      </c>
      <c r="T99" s="904">
        <v>115870.41</v>
      </c>
    </row>
    <row r="100" spans="1:20" outlineLevel="2" x14ac:dyDescent="0.2">
      <c r="A100" s="903" t="s">
        <v>1255</v>
      </c>
      <c r="B100" s="903" t="s">
        <v>1256</v>
      </c>
      <c r="C100" s="903" t="s">
        <v>536</v>
      </c>
      <c r="D100" s="904">
        <v>481683.1</v>
      </c>
      <c r="E100" s="904">
        <v>481683.1</v>
      </c>
      <c r="G100" s="904" t="b">
        <f t="shared" si="3"/>
        <v>1</v>
      </c>
      <c r="O100" s="903" t="s">
        <v>1255</v>
      </c>
      <c r="P100" s="903" t="s">
        <v>1256</v>
      </c>
      <c r="Q100" s="903" t="s">
        <v>536</v>
      </c>
      <c r="R100" s="904">
        <v>481683.1</v>
      </c>
      <c r="S100" s="904">
        <v>481683.1</v>
      </c>
    </row>
    <row r="101" spans="1:20" outlineLevel="2" x14ac:dyDescent="0.2">
      <c r="A101" s="903" t="s">
        <v>1255</v>
      </c>
      <c r="B101" s="903" t="s">
        <v>1256</v>
      </c>
      <c r="C101" s="903" t="s">
        <v>1216</v>
      </c>
      <c r="D101" s="904">
        <v>1535089.11</v>
      </c>
      <c r="E101" s="904">
        <v>1447487.11</v>
      </c>
      <c r="F101" s="904">
        <v>87602</v>
      </c>
      <c r="G101" s="904" t="b">
        <f t="shared" si="3"/>
        <v>1</v>
      </c>
      <c r="O101" s="903" t="s">
        <v>1255</v>
      </c>
      <c r="P101" s="903" t="s">
        <v>1256</v>
      </c>
      <c r="Q101" s="903" t="s">
        <v>1216</v>
      </c>
      <c r="R101" s="904">
        <v>1535089.11</v>
      </c>
      <c r="S101" s="904">
        <v>1447487.11</v>
      </c>
      <c r="T101" s="904">
        <v>87602</v>
      </c>
    </row>
    <row r="102" spans="1:20" outlineLevel="1" x14ac:dyDescent="0.2">
      <c r="A102" s="1113"/>
      <c r="B102" s="1113" t="s">
        <v>1257</v>
      </c>
      <c r="C102" s="1113"/>
      <c r="D102" s="1114">
        <v>6066848.25</v>
      </c>
      <c r="E102" s="1114">
        <v>1929170.21</v>
      </c>
      <c r="F102" s="1114">
        <v>4137678.04</v>
      </c>
      <c r="G102" s="904" t="b">
        <f t="shared" si="3"/>
        <v>1</v>
      </c>
      <c r="O102" s="1108"/>
      <c r="P102" s="1108" t="s">
        <v>1257</v>
      </c>
      <c r="Q102" s="1108"/>
      <c r="R102" s="1112">
        <v>6066848.25</v>
      </c>
      <c r="S102" s="1112">
        <v>1929170.21</v>
      </c>
      <c r="T102" s="1112">
        <v>4137678.04</v>
      </c>
    </row>
    <row r="103" spans="1:20" outlineLevel="2" x14ac:dyDescent="0.2">
      <c r="A103" s="903" t="s">
        <v>1255</v>
      </c>
      <c r="B103" s="903" t="s">
        <v>1258</v>
      </c>
      <c r="C103" s="903" t="s">
        <v>1214</v>
      </c>
      <c r="D103" s="904">
        <v>655840</v>
      </c>
      <c r="F103" s="904">
        <v>655840</v>
      </c>
      <c r="G103" s="904" t="b">
        <f t="shared" si="3"/>
        <v>1</v>
      </c>
      <c r="O103" s="903" t="s">
        <v>1255</v>
      </c>
      <c r="P103" s="903" t="s">
        <v>1258</v>
      </c>
      <c r="Q103" s="903" t="s">
        <v>1214</v>
      </c>
      <c r="R103" s="904">
        <v>655840</v>
      </c>
      <c r="T103" s="904">
        <v>655840</v>
      </c>
    </row>
    <row r="104" spans="1:20" outlineLevel="2" x14ac:dyDescent="0.2">
      <c r="A104" s="903" t="s">
        <v>1255</v>
      </c>
      <c r="B104" s="903" t="s">
        <v>1258</v>
      </c>
      <c r="C104" s="903" t="s">
        <v>1215</v>
      </c>
      <c r="D104" s="904">
        <v>101073.88</v>
      </c>
      <c r="F104" s="904">
        <v>101073.88</v>
      </c>
      <c r="G104" s="904" t="b">
        <f t="shared" si="3"/>
        <v>1</v>
      </c>
      <c r="O104" s="903" t="s">
        <v>1255</v>
      </c>
      <c r="P104" s="903" t="s">
        <v>1258</v>
      </c>
      <c r="Q104" s="903" t="s">
        <v>1215</v>
      </c>
      <c r="R104" s="904">
        <v>101073.88</v>
      </c>
      <c r="T104" s="904">
        <v>101073.88</v>
      </c>
    </row>
    <row r="105" spans="1:20" outlineLevel="2" x14ac:dyDescent="0.2">
      <c r="A105" s="903" t="s">
        <v>1255</v>
      </c>
      <c r="B105" s="903" t="s">
        <v>1258</v>
      </c>
      <c r="C105" s="903" t="s">
        <v>536</v>
      </c>
      <c r="D105" s="904">
        <v>71893</v>
      </c>
      <c r="E105" s="904">
        <v>71893</v>
      </c>
      <c r="G105" s="904" t="b">
        <f t="shared" si="3"/>
        <v>1</v>
      </c>
      <c r="O105" s="903" t="s">
        <v>1255</v>
      </c>
      <c r="P105" s="903" t="s">
        <v>1258</v>
      </c>
      <c r="Q105" s="903" t="s">
        <v>536</v>
      </c>
      <c r="R105" s="904">
        <v>71893</v>
      </c>
      <c r="S105" s="904">
        <v>71893</v>
      </c>
    </row>
    <row r="106" spans="1:20" outlineLevel="2" x14ac:dyDescent="0.2">
      <c r="A106" s="903" t="s">
        <v>1255</v>
      </c>
      <c r="B106" s="903" t="s">
        <v>1258</v>
      </c>
      <c r="C106" s="903" t="s">
        <v>1216</v>
      </c>
      <c r="D106" s="904">
        <v>208057.46</v>
      </c>
      <c r="E106" s="904">
        <v>208057.46</v>
      </c>
      <c r="G106" s="904" t="b">
        <f t="shared" si="3"/>
        <v>1</v>
      </c>
      <c r="O106" s="903" t="s">
        <v>1255</v>
      </c>
      <c r="P106" s="903" t="s">
        <v>1258</v>
      </c>
      <c r="Q106" s="903" t="s">
        <v>1216</v>
      </c>
      <c r="R106" s="904">
        <v>208057.46</v>
      </c>
      <c r="S106" s="904">
        <v>208057.46</v>
      </c>
    </row>
    <row r="107" spans="1:20" outlineLevel="1" x14ac:dyDescent="0.2">
      <c r="A107" s="1113"/>
      <c r="B107" s="1113" t="s">
        <v>1259</v>
      </c>
      <c r="C107" s="1113"/>
      <c r="D107" s="1114">
        <v>1036864.34</v>
      </c>
      <c r="E107" s="1114">
        <v>279950.45999999996</v>
      </c>
      <c r="F107" s="1114">
        <v>756913.88</v>
      </c>
      <c r="G107" s="904" t="b">
        <f t="shared" si="3"/>
        <v>1</v>
      </c>
      <c r="O107" s="1108"/>
      <c r="P107" s="1108" t="s">
        <v>1259</v>
      </c>
      <c r="Q107" s="1108"/>
      <c r="R107" s="1112">
        <v>1036864.34</v>
      </c>
      <c r="S107" s="1112">
        <v>279950.45999999996</v>
      </c>
      <c r="T107" s="1112">
        <v>756913.88</v>
      </c>
    </row>
    <row r="108" spans="1:20" outlineLevel="2" x14ac:dyDescent="0.2">
      <c r="A108" s="903" t="s">
        <v>1260</v>
      </c>
      <c r="B108" s="903" t="s">
        <v>1261</v>
      </c>
      <c r="C108" s="903" t="s">
        <v>1214</v>
      </c>
      <c r="D108" s="904">
        <v>474385.44</v>
      </c>
      <c r="F108" s="904">
        <v>474385.44</v>
      </c>
      <c r="G108" s="904" t="b">
        <f t="shared" si="3"/>
        <v>1</v>
      </c>
      <c r="O108" s="903" t="s">
        <v>1260</v>
      </c>
      <c r="P108" s="903" t="s">
        <v>1261</v>
      </c>
      <c r="Q108" s="903" t="s">
        <v>1214</v>
      </c>
      <c r="R108" s="904">
        <v>474385.44</v>
      </c>
      <c r="T108" s="904">
        <v>474385.44</v>
      </c>
    </row>
    <row r="109" spans="1:20" outlineLevel="2" x14ac:dyDescent="0.2">
      <c r="A109" s="903" t="s">
        <v>1260</v>
      </c>
      <c r="B109" s="903" t="s">
        <v>1261</v>
      </c>
      <c r="C109" s="903" t="s">
        <v>1215</v>
      </c>
      <c r="D109" s="904">
        <v>141728.85</v>
      </c>
      <c r="F109" s="904">
        <v>141728.85</v>
      </c>
      <c r="G109" s="904" t="b">
        <f t="shared" si="3"/>
        <v>1</v>
      </c>
      <c r="O109" s="903" t="s">
        <v>1260</v>
      </c>
      <c r="P109" s="903" t="s">
        <v>1261</v>
      </c>
      <c r="Q109" s="903" t="s">
        <v>1215</v>
      </c>
      <c r="R109" s="904">
        <v>141728.85</v>
      </c>
      <c r="T109" s="904">
        <v>141728.85</v>
      </c>
    </row>
    <row r="110" spans="1:20" outlineLevel="2" x14ac:dyDescent="0.2">
      <c r="A110" s="903" t="s">
        <v>1260</v>
      </c>
      <c r="B110" s="903" t="s">
        <v>1261</v>
      </c>
      <c r="C110" s="903" t="s">
        <v>536</v>
      </c>
      <c r="D110" s="904">
        <v>151308.32999999999</v>
      </c>
      <c r="E110" s="904">
        <v>151308.32999999999</v>
      </c>
      <c r="G110" s="904" t="b">
        <f t="shared" si="3"/>
        <v>1</v>
      </c>
      <c r="O110" s="903" t="s">
        <v>1260</v>
      </c>
      <c r="P110" s="903" t="s">
        <v>1261</v>
      </c>
      <c r="Q110" s="903" t="s">
        <v>536</v>
      </c>
      <c r="R110" s="904">
        <v>151308.32999999999</v>
      </c>
      <c r="S110" s="904">
        <v>151308.32999999999</v>
      </c>
    </row>
    <row r="111" spans="1:20" outlineLevel="2" x14ac:dyDescent="0.2">
      <c r="A111" s="903" t="s">
        <v>1260</v>
      </c>
      <c r="B111" s="903" t="s">
        <v>1261</v>
      </c>
      <c r="C111" s="903" t="s">
        <v>1216</v>
      </c>
      <c r="D111" s="904">
        <v>178773.09</v>
      </c>
      <c r="E111" s="904">
        <v>178773.09</v>
      </c>
      <c r="G111" s="904" t="b">
        <f t="shared" si="3"/>
        <v>1</v>
      </c>
      <c r="O111" s="903" t="s">
        <v>1260</v>
      </c>
      <c r="P111" s="903" t="s">
        <v>1261</v>
      </c>
      <c r="Q111" s="903" t="s">
        <v>1216</v>
      </c>
      <c r="R111" s="904">
        <v>178773.09</v>
      </c>
      <c r="S111" s="904">
        <v>178773.09</v>
      </c>
    </row>
    <row r="112" spans="1:20" outlineLevel="1" x14ac:dyDescent="0.2">
      <c r="A112" s="1113"/>
      <c r="B112" s="1113" t="s">
        <v>1262</v>
      </c>
      <c r="C112" s="1113"/>
      <c r="D112" s="1114">
        <v>946195.71</v>
      </c>
      <c r="E112" s="1114">
        <v>330081.42</v>
      </c>
      <c r="F112" s="1114">
        <v>616114.29</v>
      </c>
      <c r="G112" s="904" t="b">
        <f t="shared" si="3"/>
        <v>1</v>
      </c>
      <c r="O112" s="1108"/>
      <c r="P112" s="1108" t="s">
        <v>1262</v>
      </c>
      <c r="Q112" s="1108"/>
      <c r="R112" s="1112">
        <v>946195.71</v>
      </c>
      <c r="S112" s="1112">
        <v>330081.42</v>
      </c>
      <c r="T112" s="1112">
        <v>616114.29</v>
      </c>
    </row>
    <row r="113" spans="1:20" outlineLevel="2" x14ac:dyDescent="0.2">
      <c r="A113" s="903" t="s">
        <v>1260</v>
      </c>
      <c r="B113" s="903" t="s">
        <v>1263</v>
      </c>
      <c r="C113" s="903" t="s">
        <v>1214</v>
      </c>
      <c r="D113" s="904">
        <v>264984.5</v>
      </c>
      <c r="F113" s="904">
        <v>264984.5</v>
      </c>
      <c r="G113" s="904" t="b">
        <f t="shared" si="3"/>
        <v>1</v>
      </c>
      <c r="O113" s="903" t="s">
        <v>1260</v>
      </c>
      <c r="P113" s="903" t="s">
        <v>1263</v>
      </c>
      <c r="Q113" s="903" t="s">
        <v>1214</v>
      </c>
      <c r="R113" s="904">
        <v>264984.5</v>
      </c>
      <c r="T113" s="904">
        <v>264984.5</v>
      </c>
    </row>
    <row r="114" spans="1:20" outlineLevel="2" x14ac:dyDescent="0.2">
      <c r="A114" s="903" t="s">
        <v>1260</v>
      </c>
      <c r="B114" s="903" t="s">
        <v>1263</v>
      </c>
      <c r="C114" s="903" t="s">
        <v>1215</v>
      </c>
      <c r="D114" s="904">
        <v>16795.28</v>
      </c>
      <c r="F114" s="904">
        <v>16795.28</v>
      </c>
      <c r="G114" s="904" t="b">
        <f t="shared" si="3"/>
        <v>1</v>
      </c>
      <c r="O114" s="903" t="s">
        <v>1260</v>
      </c>
      <c r="P114" s="903" t="s">
        <v>1263</v>
      </c>
      <c r="Q114" s="903" t="s">
        <v>1215</v>
      </c>
      <c r="R114" s="904">
        <v>16795.28</v>
      </c>
      <c r="T114" s="904">
        <v>16795.28</v>
      </c>
    </row>
    <row r="115" spans="1:20" outlineLevel="2" x14ac:dyDescent="0.2">
      <c r="A115" s="903" t="s">
        <v>1260</v>
      </c>
      <c r="B115" s="903" t="s">
        <v>1263</v>
      </c>
      <c r="C115" s="903" t="s">
        <v>536</v>
      </c>
      <c r="D115" s="904">
        <v>66645.84</v>
      </c>
      <c r="E115" s="904">
        <v>66645.84</v>
      </c>
      <c r="G115" s="904" t="b">
        <f t="shared" si="3"/>
        <v>1</v>
      </c>
      <c r="O115" s="903" t="s">
        <v>1260</v>
      </c>
      <c r="P115" s="903" t="s">
        <v>1263</v>
      </c>
      <c r="Q115" s="903" t="s">
        <v>536</v>
      </c>
      <c r="R115" s="904">
        <v>66645.84</v>
      </c>
      <c r="S115" s="904">
        <v>66645.84</v>
      </c>
    </row>
    <row r="116" spans="1:20" outlineLevel="2" x14ac:dyDescent="0.2">
      <c r="A116" s="903" t="s">
        <v>1260</v>
      </c>
      <c r="B116" s="903" t="s">
        <v>1263</v>
      </c>
      <c r="C116" s="903" t="s">
        <v>1216</v>
      </c>
      <c r="D116" s="904">
        <v>53007.19</v>
      </c>
      <c r="E116" s="904">
        <v>53007.19</v>
      </c>
      <c r="G116" s="904" t="b">
        <f t="shared" si="3"/>
        <v>1</v>
      </c>
      <c r="O116" s="903" t="s">
        <v>1260</v>
      </c>
      <c r="P116" s="903" t="s">
        <v>1263</v>
      </c>
      <c r="Q116" s="903" t="s">
        <v>1216</v>
      </c>
      <c r="R116" s="904">
        <v>53007.19</v>
      </c>
      <c r="S116" s="904">
        <v>53007.19</v>
      </c>
    </row>
    <row r="117" spans="1:20" outlineLevel="1" x14ac:dyDescent="0.2">
      <c r="A117" s="1113"/>
      <c r="B117" s="1113" t="s">
        <v>1264</v>
      </c>
      <c r="C117" s="1113"/>
      <c r="D117" s="1114">
        <v>401432.81</v>
      </c>
      <c r="E117" s="1114">
        <v>119653.03</v>
      </c>
      <c r="F117" s="1114">
        <v>281779.78000000003</v>
      </c>
      <c r="G117" s="904" t="b">
        <f t="shared" si="3"/>
        <v>1</v>
      </c>
      <c r="O117" s="1108"/>
      <c r="P117" s="1108" t="s">
        <v>1264</v>
      </c>
      <c r="Q117" s="1108"/>
      <c r="R117" s="1112">
        <v>401432.81</v>
      </c>
      <c r="S117" s="1112">
        <v>119653.03</v>
      </c>
      <c r="T117" s="1112">
        <v>281779.78000000003</v>
      </c>
    </row>
    <row r="118" spans="1:20" outlineLevel="2" x14ac:dyDescent="0.2">
      <c r="A118" s="1210" t="s">
        <v>1260</v>
      </c>
      <c r="B118" s="1210" t="s">
        <v>1265</v>
      </c>
      <c r="C118" s="1210" t="s">
        <v>1214</v>
      </c>
      <c r="G118" s="904" t="b">
        <f t="shared" si="3"/>
        <v>1</v>
      </c>
      <c r="O118" s="903" t="s">
        <v>1260</v>
      </c>
      <c r="P118" s="903" t="s">
        <v>1265</v>
      </c>
      <c r="Q118" s="1210" t="s">
        <v>1214</v>
      </c>
      <c r="R118" s="1112"/>
      <c r="S118" s="1112"/>
      <c r="T118" s="1112"/>
    </row>
    <row r="119" spans="1:20" outlineLevel="2" x14ac:dyDescent="0.2">
      <c r="A119" s="903" t="s">
        <v>1260</v>
      </c>
      <c r="B119" s="903" t="s">
        <v>1265</v>
      </c>
      <c r="C119" s="903" t="s">
        <v>1215</v>
      </c>
      <c r="D119" s="904">
        <v>198518.5</v>
      </c>
      <c r="F119" s="904">
        <v>198518.5</v>
      </c>
      <c r="G119" s="904" t="b">
        <f t="shared" si="3"/>
        <v>1</v>
      </c>
      <c r="O119" s="903" t="s">
        <v>1260</v>
      </c>
      <c r="P119" s="903" t="s">
        <v>1265</v>
      </c>
      <c r="Q119" s="903" t="s">
        <v>1215</v>
      </c>
      <c r="R119" s="904">
        <v>198518.5</v>
      </c>
      <c r="T119" s="904">
        <v>198518.5</v>
      </c>
    </row>
    <row r="120" spans="1:20" outlineLevel="2" x14ac:dyDescent="0.2">
      <c r="A120" s="903" t="s">
        <v>1260</v>
      </c>
      <c r="B120" s="903" t="s">
        <v>1265</v>
      </c>
      <c r="C120" s="903" t="s">
        <v>536</v>
      </c>
      <c r="D120" s="904">
        <v>0.01</v>
      </c>
      <c r="E120" s="904">
        <v>0.01</v>
      </c>
      <c r="G120" s="904" t="b">
        <f t="shared" si="3"/>
        <v>1</v>
      </c>
      <c r="O120" s="903" t="s">
        <v>1260</v>
      </c>
      <c r="P120" s="903" t="s">
        <v>1265</v>
      </c>
      <c r="Q120" s="903" t="s">
        <v>536</v>
      </c>
      <c r="R120" s="904">
        <v>0.01</v>
      </c>
      <c r="S120" s="904">
        <v>0.01</v>
      </c>
    </row>
    <row r="121" spans="1:20" outlineLevel="1" x14ac:dyDescent="0.2">
      <c r="A121" s="903" t="s">
        <v>1260</v>
      </c>
      <c r="B121" s="903" t="s">
        <v>1265</v>
      </c>
      <c r="C121" s="903" t="s">
        <v>1216</v>
      </c>
      <c r="D121" s="904">
        <v>18019.61</v>
      </c>
      <c r="E121" s="904">
        <v>18019.61</v>
      </c>
      <c r="G121" s="904" t="b">
        <f t="shared" si="3"/>
        <v>1</v>
      </c>
      <c r="O121" s="903" t="s">
        <v>1260</v>
      </c>
      <c r="P121" s="903" t="s">
        <v>1265</v>
      </c>
      <c r="Q121" s="903" t="s">
        <v>1216</v>
      </c>
      <c r="R121" s="904">
        <v>18019.61</v>
      </c>
      <c r="S121" s="904">
        <v>18019.61</v>
      </c>
    </row>
    <row r="122" spans="1:20" outlineLevel="2" x14ac:dyDescent="0.2">
      <c r="A122" s="1113"/>
      <c r="B122" s="1113" t="s">
        <v>1266</v>
      </c>
      <c r="C122" s="1113"/>
      <c r="D122" s="1114">
        <v>216538.12</v>
      </c>
      <c r="E122" s="1114">
        <v>18019.62</v>
      </c>
      <c r="F122" s="1114">
        <v>198518.5</v>
      </c>
      <c r="G122" s="904" t="b">
        <f t="shared" si="3"/>
        <v>1</v>
      </c>
      <c r="O122" s="1108"/>
      <c r="P122" s="1108" t="s">
        <v>1266</v>
      </c>
      <c r="Q122" s="1108"/>
      <c r="R122" s="1112">
        <v>216538.12</v>
      </c>
      <c r="S122" s="1112">
        <v>18019.62</v>
      </c>
      <c r="T122" s="1112">
        <v>198518.5</v>
      </c>
    </row>
    <row r="123" spans="1:20" outlineLevel="2" x14ac:dyDescent="0.2">
      <c r="A123" s="903" t="s">
        <v>1260</v>
      </c>
      <c r="B123" s="903" t="s">
        <v>1267</v>
      </c>
      <c r="C123" s="903" t="s">
        <v>1215</v>
      </c>
      <c r="G123" s="904" t="b">
        <f t="shared" si="3"/>
        <v>1</v>
      </c>
      <c r="O123" s="1210" t="s">
        <v>1260</v>
      </c>
      <c r="P123" s="1210" t="s">
        <v>1267</v>
      </c>
      <c r="Q123" s="1210" t="s">
        <v>1215</v>
      </c>
      <c r="R123" s="1211"/>
      <c r="S123" s="1211"/>
      <c r="T123" s="1211"/>
    </row>
    <row r="124" spans="1:20" outlineLevel="1" x14ac:dyDescent="0.2">
      <c r="A124" s="903" t="s">
        <v>1260</v>
      </c>
      <c r="B124" s="903" t="s">
        <v>1267</v>
      </c>
      <c r="C124" s="903" t="s">
        <v>536</v>
      </c>
      <c r="D124" s="904">
        <v>0</v>
      </c>
      <c r="E124" s="904">
        <v>0</v>
      </c>
      <c r="G124" s="904" t="b">
        <f t="shared" si="3"/>
        <v>1</v>
      </c>
      <c r="O124" s="903" t="s">
        <v>1260</v>
      </c>
      <c r="P124" s="903" t="s">
        <v>1267</v>
      </c>
      <c r="Q124" s="903" t="s">
        <v>536</v>
      </c>
      <c r="R124" s="904">
        <v>0</v>
      </c>
      <c r="S124" s="904">
        <v>0</v>
      </c>
    </row>
    <row r="125" spans="1:20" outlineLevel="2" x14ac:dyDescent="0.2">
      <c r="A125" s="903" t="s">
        <v>1260</v>
      </c>
      <c r="B125" s="903" t="s">
        <v>1267</v>
      </c>
      <c r="C125" s="903" t="s">
        <v>1216</v>
      </c>
      <c r="D125" s="904">
        <v>0</v>
      </c>
      <c r="E125" s="904">
        <v>0</v>
      </c>
      <c r="G125" s="904" t="b">
        <f t="shared" si="3"/>
        <v>1</v>
      </c>
      <c r="O125" s="903" t="s">
        <v>1260</v>
      </c>
      <c r="P125" s="903" t="s">
        <v>1267</v>
      </c>
      <c r="Q125" s="903" t="s">
        <v>1216</v>
      </c>
      <c r="R125" s="904">
        <v>0</v>
      </c>
      <c r="S125" s="904">
        <v>0</v>
      </c>
    </row>
    <row r="126" spans="1:20" outlineLevel="2" x14ac:dyDescent="0.2">
      <c r="A126" s="1113"/>
      <c r="B126" s="1113" t="s">
        <v>1268</v>
      </c>
      <c r="C126" s="1113"/>
      <c r="D126" s="1114">
        <v>0</v>
      </c>
      <c r="E126" s="1114">
        <v>0</v>
      </c>
      <c r="F126" s="1114">
        <v>0</v>
      </c>
      <c r="G126" s="904" t="b">
        <f t="shared" si="3"/>
        <v>1</v>
      </c>
      <c r="O126" s="1108"/>
      <c r="P126" s="1108" t="s">
        <v>1268</v>
      </c>
      <c r="Q126" s="1108"/>
      <c r="R126" s="1112">
        <v>0</v>
      </c>
      <c r="S126" s="1112">
        <v>0</v>
      </c>
      <c r="T126" s="1112">
        <v>0</v>
      </c>
    </row>
    <row r="127" spans="1:20" outlineLevel="2" x14ac:dyDescent="0.2">
      <c r="A127" s="903" t="s">
        <v>1260</v>
      </c>
      <c r="B127" s="903" t="s">
        <v>1269</v>
      </c>
      <c r="C127" s="903" t="s">
        <v>536</v>
      </c>
      <c r="D127" s="904">
        <v>0</v>
      </c>
      <c r="E127" s="904">
        <v>0</v>
      </c>
      <c r="G127" s="904" t="b">
        <f t="shared" si="3"/>
        <v>1</v>
      </c>
      <c r="O127" s="903" t="s">
        <v>1260</v>
      </c>
      <c r="P127" s="903" t="s">
        <v>1269</v>
      </c>
      <c r="Q127" s="903" t="s">
        <v>536</v>
      </c>
      <c r="R127" s="904">
        <v>0</v>
      </c>
      <c r="S127" s="904">
        <v>0</v>
      </c>
    </row>
    <row r="128" spans="1:20" outlineLevel="2" x14ac:dyDescent="0.2">
      <c r="A128" s="903" t="s">
        <v>1260</v>
      </c>
      <c r="B128" s="903" t="s">
        <v>1269</v>
      </c>
      <c r="C128" s="903" t="s">
        <v>1216</v>
      </c>
      <c r="D128" s="904">
        <v>0</v>
      </c>
      <c r="E128" s="904">
        <v>0</v>
      </c>
      <c r="G128" s="904" t="b">
        <f t="shared" si="3"/>
        <v>1</v>
      </c>
      <c r="O128" s="903" t="s">
        <v>1260</v>
      </c>
      <c r="P128" s="903" t="s">
        <v>1269</v>
      </c>
      <c r="Q128" s="903" t="s">
        <v>1216</v>
      </c>
      <c r="R128" s="904">
        <v>0</v>
      </c>
      <c r="S128" s="904">
        <v>0</v>
      </c>
    </row>
    <row r="129" spans="1:20" outlineLevel="1" x14ac:dyDescent="0.2">
      <c r="A129" s="1113"/>
      <c r="B129" s="1113" t="s">
        <v>1270</v>
      </c>
      <c r="C129" s="1113"/>
      <c r="D129" s="1114">
        <v>0</v>
      </c>
      <c r="E129" s="1114">
        <v>0</v>
      </c>
      <c r="F129" s="1114">
        <v>0</v>
      </c>
      <c r="G129" s="904" t="b">
        <f t="shared" si="3"/>
        <v>1</v>
      </c>
      <c r="O129" s="1108"/>
      <c r="P129" s="1108" t="s">
        <v>1270</v>
      </c>
      <c r="Q129" s="1108"/>
      <c r="R129" s="1112">
        <v>0</v>
      </c>
      <c r="S129" s="1112">
        <v>0</v>
      </c>
      <c r="T129" s="1112">
        <v>0</v>
      </c>
    </row>
    <row r="130" spans="1:20" outlineLevel="2" x14ac:dyDescent="0.2">
      <c r="A130" s="903" t="s">
        <v>1260</v>
      </c>
      <c r="B130" s="903" t="s">
        <v>1271</v>
      </c>
      <c r="C130" s="903" t="s">
        <v>1214</v>
      </c>
      <c r="D130" s="904">
        <v>355496.99</v>
      </c>
      <c r="F130" s="904">
        <v>355496.99</v>
      </c>
      <c r="G130" s="904" t="b">
        <f t="shared" ref="G130:G145" si="4">B130=P130</f>
        <v>1</v>
      </c>
      <c r="O130" s="903" t="s">
        <v>1260</v>
      </c>
      <c r="P130" s="903" t="s">
        <v>1271</v>
      </c>
      <c r="Q130" s="903" t="s">
        <v>1214</v>
      </c>
      <c r="R130" s="904">
        <v>355496.99</v>
      </c>
      <c r="T130" s="904">
        <v>355496.99</v>
      </c>
    </row>
    <row r="131" spans="1:20" outlineLevel="2" x14ac:dyDescent="0.2">
      <c r="A131" s="903" t="s">
        <v>1260</v>
      </c>
      <c r="B131" s="903" t="s">
        <v>1271</v>
      </c>
      <c r="C131" s="903" t="s">
        <v>1215</v>
      </c>
      <c r="D131" s="904">
        <v>25446.16</v>
      </c>
      <c r="F131" s="904">
        <v>25446.16</v>
      </c>
      <c r="G131" s="904" t="b">
        <f t="shared" si="4"/>
        <v>1</v>
      </c>
      <c r="O131" s="903" t="s">
        <v>1260</v>
      </c>
      <c r="P131" s="903" t="s">
        <v>1271</v>
      </c>
      <c r="Q131" s="903" t="s">
        <v>1215</v>
      </c>
      <c r="R131" s="904">
        <v>25446.16</v>
      </c>
      <c r="T131" s="904">
        <v>25446.16</v>
      </c>
    </row>
    <row r="132" spans="1:20" outlineLevel="2" x14ac:dyDescent="0.2">
      <c r="A132" s="903" t="s">
        <v>1260</v>
      </c>
      <c r="B132" s="903" t="s">
        <v>1271</v>
      </c>
      <c r="C132" s="903" t="s">
        <v>536</v>
      </c>
      <c r="D132" s="904">
        <v>90099.62</v>
      </c>
      <c r="E132" s="904">
        <v>90099.62</v>
      </c>
      <c r="G132" s="904" t="b">
        <f t="shared" si="4"/>
        <v>1</v>
      </c>
      <c r="O132" s="903" t="s">
        <v>1260</v>
      </c>
      <c r="P132" s="903" t="s">
        <v>1271</v>
      </c>
      <c r="Q132" s="903" t="s">
        <v>536</v>
      </c>
      <c r="R132" s="904">
        <v>90099.62</v>
      </c>
      <c r="S132" s="904">
        <v>90099.62</v>
      </c>
    </row>
    <row r="133" spans="1:20" outlineLevel="2" x14ac:dyDescent="0.2">
      <c r="A133" s="903" t="s">
        <v>1260</v>
      </c>
      <c r="B133" s="903" t="s">
        <v>1271</v>
      </c>
      <c r="C133" s="903" t="s">
        <v>1216</v>
      </c>
      <c r="D133" s="904">
        <v>83156.91</v>
      </c>
      <c r="E133" s="904">
        <v>83156.91</v>
      </c>
      <c r="G133" s="904" t="b">
        <f t="shared" si="4"/>
        <v>1</v>
      </c>
      <c r="O133" s="903" t="s">
        <v>1260</v>
      </c>
      <c r="P133" s="903" t="s">
        <v>1271</v>
      </c>
      <c r="Q133" s="903" t="s">
        <v>1216</v>
      </c>
      <c r="R133" s="904">
        <v>83156.91</v>
      </c>
      <c r="S133" s="904">
        <v>83156.91</v>
      </c>
    </row>
    <row r="134" spans="1:20" outlineLevel="1" x14ac:dyDescent="0.2">
      <c r="A134" s="1113"/>
      <c r="B134" s="1113" t="s">
        <v>1272</v>
      </c>
      <c r="C134" s="1113"/>
      <c r="D134" s="1114">
        <v>554199.67999999993</v>
      </c>
      <c r="E134" s="1114">
        <v>173256.53</v>
      </c>
      <c r="F134" s="1114">
        <v>380943.14999999997</v>
      </c>
      <c r="G134" s="904" t="b">
        <f t="shared" si="4"/>
        <v>1</v>
      </c>
      <c r="O134" s="1108"/>
      <c r="P134" s="1108" t="s">
        <v>1272</v>
      </c>
      <c r="Q134" s="1108"/>
      <c r="R134" s="1112">
        <v>554199.67999999993</v>
      </c>
      <c r="S134" s="1112">
        <v>173256.53</v>
      </c>
      <c r="T134" s="1112">
        <v>380943.14999999997</v>
      </c>
    </row>
    <row r="135" spans="1:20" outlineLevel="2" x14ac:dyDescent="0.2">
      <c r="A135" s="903" t="s">
        <v>1260</v>
      </c>
      <c r="B135" s="903" t="s">
        <v>1273</v>
      </c>
      <c r="C135" s="903" t="s">
        <v>1214</v>
      </c>
      <c r="D135" s="904">
        <v>52122.04</v>
      </c>
      <c r="F135" s="904">
        <v>52122.04</v>
      </c>
      <c r="G135" s="904" t="b">
        <f t="shared" si="4"/>
        <v>1</v>
      </c>
      <c r="O135" s="903" t="s">
        <v>1260</v>
      </c>
      <c r="P135" s="903" t="s">
        <v>1273</v>
      </c>
      <c r="Q135" s="903" t="s">
        <v>1214</v>
      </c>
      <c r="R135" s="904">
        <v>52122.04</v>
      </c>
      <c r="T135" s="904">
        <v>52122.04</v>
      </c>
    </row>
    <row r="136" spans="1:20" outlineLevel="2" x14ac:dyDescent="0.2">
      <c r="A136" s="1210" t="s">
        <v>1260</v>
      </c>
      <c r="B136" s="1210" t="s">
        <v>1273</v>
      </c>
      <c r="C136" s="1210" t="s">
        <v>1215</v>
      </c>
      <c r="D136" s="904">
        <v>1140.5</v>
      </c>
      <c r="F136" s="904">
        <v>1140.5</v>
      </c>
      <c r="G136" s="904" t="b">
        <f t="shared" si="4"/>
        <v>1</v>
      </c>
      <c r="O136" s="1210" t="s">
        <v>1260</v>
      </c>
      <c r="P136" s="1210" t="s">
        <v>1273</v>
      </c>
      <c r="Q136" s="1210" t="s">
        <v>1215</v>
      </c>
      <c r="R136" s="1211">
        <v>1140.5</v>
      </c>
      <c r="S136" s="1211"/>
      <c r="T136" s="1211">
        <v>1140.5</v>
      </c>
    </row>
    <row r="137" spans="1:20" outlineLevel="2" x14ac:dyDescent="0.2">
      <c r="A137" s="903" t="s">
        <v>1260</v>
      </c>
      <c r="B137" s="903" t="s">
        <v>1273</v>
      </c>
      <c r="C137" s="903" t="s">
        <v>536</v>
      </c>
      <c r="D137" s="904">
        <v>4209.5600000000004</v>
      </c>
      <c r="E137" s="904">
        <v>4209.5600000000004</v>
      </c>
      <c r="G137" s="904" t="b">
        <f t="shared" si="4"/>
        <v>1</v>
      </c>
      <c r="O137" s="903" t="s">
        <v>1260</v>
      </c>
      <c r="P137" s="903" t="s">
        <v>1273</v>
      </c>
      <c r="Q137" s="903" t="s">
        <v>536</v>
      </c>
      <c r="R137" s="904">
        <v>4209.5600000000004</v>
      </c>
      <c r="S137" s="904">
        <v>4209.5600000000004</v>
      </c>
    </row>
    <row r="138" spans="1:20" outlineLevel="2" x14ac:dyDescent="0.2">
      <c r="A138" s="903" t="s">
        <v>1260</v>
      </c>
      <c r="B138" s="903" t="s">
        <v>1273</v>
      </c>
      <c r="C138" s="903" t="s">
        <v>1216</v>
      </c>
      <c r="D138" s="904">
        <v>8315.6</v>
      </c>
      <c r="E138" s="904">
        <v>8315.6</v>
      </c>
      <c r="G138" s="904" t="b">
        <f t="shared" si="4"/>
        <v>1</v>
      </c>
      <c r="O138" s="903" t="s">
        <v>1260</v>
      </c>
      <c r="P138" s="903" t="s">
        <v>1273</v>
      </c>
      <c r="Q138" s="903" t="s">
        <v>1216</v>
      </c>
      <c r="R138" s="904">
        <v>8315.6</v>
      </c>
      <c r="S138" s="904">
        <v>8315.6</v>
      </c>
    </row>
    <row r="139" spans="1:20" outlineLevel="1" x14ac:dyDescent="0.2">
      <c r="A139" s="1113"/>
      <c r="B139" s="1113" t="s">
        <v>1274</v>
      </c>
      <c r="C139" s="1113"/>
      <c r="D139" s="1114">
        <v>65787.7</v>
      </c>
      <c r="E139" s="1114">
        <v>12525.16</v>
      </c>
      <c r="F139" s="1114">
        <v>53262.54</v>
      </c>
      <c r="G139" s="904" t="b">
        <f t="shared" si="4"/>
        <v>1</v>
      </c>
      <c r="O139" s="1108"/>
      <c r="P139" s="1108" t="s">
        <v>1274</v>
      </c>
      <c r="Q139" s="1108"/>
      <c r="R139" s="1112">
        <v>65787.7</v>
      </c>
      <c r="S139" s="1112">
        <v>12525.16</v>
      </c>
      <c r="T139" s="1112">
        <v>53262.54</v>
      </c>
    </row>
    <row r="140" spans="1:20" x14ac:dyDescent="0.2">
      <c r="A140" s="903" t="s">
        <v>1260</v>
      </c>
      <c r="B140" s="903" t="s">
        <v>1275</v>
      </c>
      <c r="C140" s="903" t="s">
        <v>1214</v>
      </c>
      <c r="D140" s="904">
        <v>39442.589999999997</v>
      </c>
      <c r="F140" s="904">
        <v>39442.589999999997</v>
      </c>
      <c r="G140" s="904" t="b">
        <f t="shared" si="4"/>
        <v>1</v>
      </c>
      <c r="O140" s="903" t="s">
        <v>1260</v>
      </c>
      <c r="P140" s="903" t="s">
        <v>1275</v>
      </c>
      <c r="Q140" s="903" t="s">
        <v>1214</v>
      </c>
      <c r="R140" s="904">
        <v>39442.589999999997</v>
      </c>
      <c r="T140" s="904">
        <v>39442.589999999997</v>
      </c>
    </row>
    <row r="141" spans="1:20" x14ac:dyDescent="0.2">
      <c r="A141" s="903" t="s">
        <v>1260</v>
      </c>
      <c r="B141" s="903" t="s">
        <v>1275</v>
      </c>
      <c r="C141" s="903" t="s">
        <v>1215</v>
      </c>
      <c r="D141" s="904">
        <v>2752.66</v>
      </c>
      <c r="F141" s="904">
        <v>2752.66</v>
      </c>
      <c r="G141" s="904" t="b">
        <f t="shared" si="4"/>
        <v>1</v>
      </c>
      <c r="O141" s="903" t="s">
        <v>1260</v>
      </c>
      <c r="P141" s="903" t="s">
        <v>1275</v>
      </c>
      <c r="Q141" s="903" t="s">
        <v>1215</v>
      </c>
      <c r="R141" s="904">
        <v>2752.66</v>
      </c>
      <c r="T141" s="904">
        <v>2752.66</v>
      </c>
    </row>
    <row r="142" spans="1:20" x14ac:dyDescent="0.2">
      <c r="A142" s="903" t="s">
        <v>1260</v>
      </c>
      <c r="B142" s="903" t="s">
        <v>1275</v>
      </c>
      <c r="C142" s="903" t="s">
        <v>536</v>
      </c>
      <c r="D142" s="904">
        <v>9979.9</v>
      </c>
      <c r="E142" s="904">
        <v>9979.9</v>
      </c>
      <c r="G142" s="904" t="b">
        <f t="shared" si="4"/>
        <v>1</v>
      </c>
      <c r="O142" s="903" t="s">
        <v>1260</v>
      </c>
      <c r="P142" s="903" t="s">
        <v>1275</v>
      </c>
      <c r="Q142" s="903" t="s">
        <v>536</v>
      </c>
      <c r="R142" s="904">
        <v>9979.9</v>
      </c>
      <c r="S142" s="904">
        <v>9979.9</v>
      </c>
    </row>
    <row r="143" spans="1:20" x14ac:dyDescent="0.2">
      <c r="A143" s="903" t="s">
        <v>1260</v>
      </c>
      <c r="B143" s="903" t="s">
        <v>1275</v>
      </c>
      <c r="C143" s="903" t="s">
        <v>1216</v>
      </c>
      <c r="D143" s="904">
        <v>7615.17</v>
      </c>
      <c r="E143" s="904">
        <v>7615.17</v>
      </c>
      <c r="G143" s="904" t="b">
        <f t="shared" si="4"/>
        <v>1</v>
      </c>
      <c r="O143" s="903" t="s">
        <v>1260</v>
      </c>
      <c r="P143" s="903" t="s">
        <v>1275</v>
      </c>
      <c r="Q143" s="903" t="s">
        <v>1216</v>
      </c>
      <c r="R143" s="904">
        <v>7615.17</v>
      </c>
      <c r="S143" s="904">
        <v>7615.17</v>
      </c>
    </row>
    <row r="144" spans="1:20" x14ac:dyDescent="0.2">
      <c r="A144" s="1113"/>
      <c r="B144" s="1113" t="s">
        <v>1276</v>
      </c>
      <c r="C144" s="1113"/>
      <c r="D144" s="1114">
        <v>59790.32</v>
      </c>
      <c r="E144" s="1114">
        <v>17595.07</v>
      </c>
      <c r="F144" s="1114">
        <v>42195.25</v>
      </c>
      <c r="G144" s="904" t="b">
        <f t="shared" si="4"/>
        <v>1</v>
      </c>
      <c r="O144" s="1108"/>
      <c r="P144" s="1108" t="s">
        <v>1276</v>
      </c>
      <c r="Q144" s="1108"/>
      <c r="R144" s="1112">
        <v>59790.32</v>
      </c>
      <c r="S144" s="1112">
        <v>17595.07</v>
      </c>
      <c r="T144" s="1112">
        <v>42195.25</v>
      </c>
    </row>
    <row r="145" spans="1:20" x14ac:dyDescent="0.2">
      <c r="A145" s="903"/>
      <c r="B145" s="1109" t="s">
        <v>1277</v>
      </c>
      <c r="C145" s="903"/>
      <c r="D145" s="904">
        <v>47331915.430000007</v>
      </c>
      <c r="E145" s="904">
        <v>20568097.380000003</v>
      </c>
      <c r="F145" s="904">
        <v>26763818.049999997</v>
      </c>
      <c r="G145" s="904" t="b">
        <f t="shared" si="4"/>
        <v>1</v>
      </c>
      <c r="O145" s="903"/>
      <c r="P145" s="1109" t="s">
        <v>1277</v>
      </c>
      <c r="Q145" s="903"/>
      <c r="R145" s="904">
        <v>47331915.430000007</v>
      </c>
      <c r="S145" s="904">
        <v>20568097.380000003</v>
      </c>
      <c r="T145" s="904">
        <v>26763818.049999997</v>
      </c>
    </row>
  </sheetData>
  <autoFilter ref="A1:F144"/>
  <mergeCells count="1">
    <mergeCell ref="I1:M1"/>
  </mergeCells>
  <conditionalFormatting sqref="G1:G1048576">
    <cfRule type="containsText" dxfId="91" priority="3" operator="containsText" text="false">
      <formula>NOT(ISERROR(SEARCH("false",G1)))</formula>
    </cfRule>
  </conditionalFormatting>
  <conditionalFormatting sqref="U1:U1048576">
    <cfRule type="containsText" dxfId="90" priority="1" operator="containsText" text="FALSE">
      <formula>NOT(ISERROR(SEARCH("FALSE",U1)))</formula>
    </cfRule>
  </conditionalFormatting>
  <pageMargins left="0" right="0" top="0" bottom="0.75" header="0.3" footer="0.3"/>
  <pageSetup scale="35" fitToHeight="2" orientation="portrait" r:id="rId1"/>
  <headerFooter>
    <oddFooter>&amp;L&amp;Z&amp;F&amp;R&amp;A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FFCC99"/>
    <pageSetUpPr fitToPage="1"/>
  </sheetPr>
  <dimension ref="A1:BN73"/>
  <sheetViews>
    <sheetView zoomScale="70" zoomScaleNormal="70" zoomScaleSheetLayoutView="90" workbookViewId="0">
      <pane xSplit="2" ySplit="6" topLeftCell="C7" activePane="bottomRight" state="frozen"/>
      <selection activeCell="I154" sqref="I154"/>
      <selection pane="topRight" activeCell="I154" sqref="I154"/>
      <selection pane="bottomLeft" activeCell="I154" sqref="I154"/>
      <selection pane="bottomRight" activeCell="AI50" sqref="AI50"/>
    </sheetView>
  </sheetViews>
  <sheetFormatPr defaultRowHeight="12.75" x14ac:dyDescent="0.2"/>
  <cols>
    <col min="1" max="1" width="4.5703125" customWidth="1"/>
    <col min="2" max="2" width="16.5703125" customWidth="1"/>
    <col min="3" max="3" width="12.140625" bestFit="1" customWidth="1"/>
    <col min="4" max="4" width="8.5703125" bestFit="1" customWidth="1"/>
    <col min="5" max="5" width="7.7109375" hidden="1" customWidth="1"/>
    <col min="6" max="6" width="6.140625" hidden="1" customWidth="1"/>
    <col min="7" max="7" width="15.85546875" bestFit="1" customWidth="1"/>
    <col min="8" max="8" width="11.5703125" bestFit="1" customWidth="1"/>
    <col min="9" max="10" width="12.5703125" customWidth="1"/>
    <col min="11" max="12" width="16.85546875" customWidth="1"/>
    <col min="13" max="14" width="10.5703125" bestFit="1" customWidth="1"/>
    <col min="15" max="20" width="9.5703125" bestFit="1" customWidth="1"/>
    <col min="21" max="21" width="12.42578125" customWidth="1"/>
    <col min="22" max="23" width="12.42578125" style="503" bestFit="1" customWidth="1"/>
    <col min="24" max="24" width="11.85546875" style="30" customWidth="1"/>
    <col min="25" max="25" width="10.85546875" style="30" customWidth="1"/>
    <col min="26" max="26" width="11.85546875" style="30" customWidth="1"/>
    <col min="27" max="27" width="0.85546875" style="30" customWidth="1"/>
    <col min="28" max="28" width="11.85546875" style="30" customWidth="1"/>
    <col min="29" max="31" width="9.140625" customWidth="1"/>
    <col min="32" max="32" width="13.42578125" customWidth="1"/>
    <col min="33" max="33" width="11" style="437" customWidth="1"/>
    <col min="34" max="34" width="12.28515625" customWidth="1"/>
    <col min="35" max="35" width="9.140625" style="437" customWidth="1"/>
    <col min="36" max="36" width="12.28515625" bestFit="1" customWidth="1"/>
    <col min="37" max="37" width="10.7109375" style="437" customWidth="1"/>
    <col min="38" max="39" width="9.140625" style="30" customWidth="1"/>
    <col min="40" max="40" width="9" style="30" customWidth="1"/>
    <col min="41" max="41" width="9.140625" style="30" customWidth="1"/>
    <col min="42" max="42" width="12.85546875" style="30" customWidth="1"/>
    <col min="43" max="45" width="12" style="30" customWidth="1"/>
    <col min="46" max="46" width="12.28515625" style="30" customWidth="1"/>
    <col min="47" max="47" width="12" style="30" customWidth="1"/>
    <col min="48" max="49" width="12.5703125" style="30" customWidth="1"/>
    <col min="50" max="53" width="12" style="30" customWidth="1"/>
    <col min="54" max="55" width="12.5703125" style="30" customWidth="1"/>
    <col min="56" max="56" width="9.140625" customWidth="1"/>
    <col min="57" max="58" width="6.28515625" style="461" customWidth="1"/>
    <col min="59" max="59" width="9.140625" customWidth="1"/>
    <col min="60" max="61" width="13.140625" customWidth="1"/>
    <col min="62" max="63" width="9.140625" style="500" customWidth="1"/>
    <col min="64" max="64" width="9.140625" customWidth="1"/>
    <col min="65" max="65" width="11.28515625" customWidth="1"/>
    <col min="66" max="66" width="9.140625" customWidth="1"/>
  </cols>
  <sheetData>
    <row r="1" spans="1:65" ht="15" x14ac:dyDescent="0.25">
      <c r="A1" s="3866" t="s">
        <v>31</v>
      </c>
      <c r="B1" s="3785"/>
      <c r="C1" s="3785"/>
      <c r="D1" s="3785"/>
      <c r="E1" s="3785"/>
      <c r="F1" s="3785"/>
      <c r="G1" s="3785"/>
      <c r="H1" s="3785"/>
      <c r="I1" s="3785"/>
      <c r="J1" s="3785"/>
      <c r="K1" s="3785"/>
      <c r="L1" s="3785"/>
      <c r="M1" s="3785"/>
      <c r="N1" s="3785"/>
      <c r="O1" s="3785"/>
      <c r="P1" s="3785"/>
      <c r="Q1" s="3785"/>
      <c r="R1" s="3785"/>
      <c r="S1" s="3785"/>
      <c r="T1" s="3785"/>
    </row>
    <row r="2" spans="1:65" ht="15.75" thickBot="1" x14ac:dyDescent="0.3">
      <c r="A2" s="3873" t="str">
        <f>+'zz17GLOBAL OP BY PAYOR'!A2:T2</f>
        <v>FY'17  GLOBAL OUTPATIENT P&amp;L:   TOTALS BY PAYOR</v>
      </c>
      <c r="B2" s="3785"/>
      <c r="C2" s="3785"/>
      <c r="D2" s="3785"/>
      <c r="E2" s="3785"/>
      <c r="F2" s="3785"/>
      <c r="G2" s="3785"/>
      <c r="H2" s="3785"/>
      <c r="I2" s="3785"/>
      <c r="J2" s="3785"/>
      <c r="K2" s="3785"/>
      <c r="L2" s="3785"/>
      <c r="M2" s="3785"/>
      <c r="N2" s="3785"/>
      <c r="O2" s="3785"/>
      <c r="P2" s="3785"/>
      <c r="Q2" s="3785"/>
      <c r="R2" s="3785"/>
      <c r="S2" s="3785"/>
      <c r="T2" s="3785"/>
    </row>
    <row r="3" spans="1:65" ht="15" x14ac:dyDescent="0.25">
      <c r="A3" s="3866" t="str">
        <f>+'zz17GLOBAL OP BY PAYOR'!A3:T3</f>
        <v>COMPARATIVE PERIODS (FY17 JUL- JUN) vs (FY16 JUL- JUN)</v>
      </c>
      <c r="B3" s="3785"/>
      <c r="C3" s="3785"/>
      <c r="D3" s="3785"/>
      <c r="E3" s="3785"/>
      <c r="F3" s="3785"/>
      <c r="G3" s="3785"/>
      <c r="H3" s="3785"/>
      <c r="I3" s="3785"/>
      <c r="J3" s="3785"/>
      <c r="K3" s="3785"/>
      <c r="L3" s="3785"/>
      <c r="M3" s="3785"/>
      <c r="N3" s="3785"/>
      <c r="O3" s="3785"/>
      <c r="P3" s="3785"/>
      <c r="Q3" s="3785"/>
      <c r="R3" s="3785"/>
      <c r="S3" s="3785"/>
      <c r="T3" s="3785"/>
      <c r="AL3" s="626" t="str">
        <f>C5</f>
        <v>FY17</v>
      </c>
      <c r="AM3" s="626" t="str">
        <f>D5</f>
        <v>FY16</v>
      </c>
      <c r="AN3" s="626" t="s">
        <v>1765</v>
      </c>
      <c r="AO3" s="626" t="s">
        <v>1172</v>
      </c>
      <c r="AP3" s="626" t="s">
        <v>1765</v>
      </c>
      <c r="AQ3" s="626" t="s">
        <v>1172</v>
      </c>
      <c r="AR3" s="626" t="s">
        <v>1765</v>
      </c>
      <c r="AS3" s="626" t="s">
        <v>1172</v>
      </c>
      <c r="AT3" s="626" t="s">
        <v>1765</v>
      </c>
      <c r="AU3" s="626" t="s">
        <v>1172</v>
      </c>
      <c r="AV3" s="626" t="s">
        <v>1765</v>
      </c>
      <c r="AW3" s="626" t="s">
        <v>1172</v>
      </c>
      <c r="AX3" s="626" t="s">
        <v>1765</v>
      </c>
      <c r="AY3" s="626" t="s">
        <v>1172</v>
      </c>
      <c r="AZ3" s="626" t="s">
        <v>1765</v>
      </c>
      <c r="BA3" s="626" t="s">
        <v>1172</v>
      </c>
      <c r="BB3" s="626" t="s">
        <v>1765</v>
      </c>
      <c r="BC3" s="627" t="s">
        <v>1172</v>
      </c>
    </row>
    <row r="4" spans="1:65" ht="15.75" thickBot="1" x14ac:dyDescent="0.3">
      <c r="A4" s="3866"/>
      <c r="B4" s="3895"/>
      <c r="C4" s="3895"/>
      <c r="D4" s="3895"/>
      <c r="E4" s="3895"/>
      <c r="F4" s="3895"/>
      <c r="G4" s="3895"/>
      <c r="H4" s="3895"/>
      <c r="I4" s="3895"/>
      <c r="J4" s="3895"/>
      <c r="K4" s="3895"/>
      <c r="L4" s="3895"/>
      <c r="M4" s="3895"/>
      <c r="N4" s="3895"/>
      <c r="O4" s="3895"/>
      <c r="P4" s="3895"/>
      <c r="Q4" s="3895"/>
      <c r="R4" s="3895"/>
      <c r="S4" s="3895"/>
      <c r="T4" s="81"/>
      <c r="AF4" s="439" t="s">
        <v>2276</v>
      </c>
      <c r="AH4" s="439" t="s">
        <v>2277</v>
      </c>
      <c r="AJ4" s="439" t="s">
        <v>2278</v>
      </c>
      <c r="AL4" s="3925" t="s">
        <v>32</v>
      </c>
      <c r="AM4" s="3928"/>
      <c r="AN4" s="3929" t="s">
        <v>123</v>
      </c>
      <c r="AO4" s="3929"/>
      <c r="AP4" s="3925" t="s">
        <v>180</v>
      </c>
      <c r="AQ4" s="3928"/>
      <c r="AR4" s="3925" t="s">
        <v>462</v>
      </c>
      <c r="AS4" s="3928"/>
      <c r="AT4" s="3925" t="s">
        <v>461</v>
      </c>
      <c r="AU4" s="3928"/>
      <c r="AV4" s="3925" t="s">
        <v>124</v>
      </c>
      <c r="AW4" s="3928"/>
      <c r="AX4" s="3925" t="s">
        <v>224</v>
      </c>
      <c r="AY4" s="3928"/>
      <c r="AZ4" s="3925" t="s">
        <v>463</v>
      </c>
      <c r="BA4" s="3928"/>
      <c r="BB4" s="3925" t="s">
        <v>225</v>
      </c>
      <c r="BC4" s="3926"/>
    </row>
    <row r="5" spans="1:65" ht="14.25" thickTop="1" x14ac:dyDescent="0.25">
      <c r="A5" s="428"/>
      <c r="B5" s="427"/>
      <c r="C5" s="1058" t="str">
        <f>+'zz17GLOBAL OP BY PAYOR'!C5</f>
        <v>FY17</v>
      </c>
      <c r="D5" s="1059" t="str">
        <f>+'zz17GLOBAL OP BY PAYOR'!D5</f>
        <v>FY16</v>
      </c>
      <c r="E5" s="1060" t="str">
        <f>+'zz17GLOBAL OP BY PAYOR'!E5</f>
        <v>FY17</v>
      </c>
      <c r="F5" s="1060" t="str">
        <f>+'zz17GLOBAL OP BY PAYOR'!F5</f>
        <v>FY16</v>
      </c>
      <c r="G5" s="1058" t="str">
        <f>+'zz17GLOBAL OP BY PAYOR'!G5</f>
        <v>FY17</v>
      </c>
      <c r="H5" s="1059" t="str">
        <f>+'zz17GLOBAL OP BY PAYOR'!H5</f>
        <v>FY16</v>
      </c>
      <c r="I5" s="1058" t="str">
        <f>+'zz17GLOBAL OP BY PAYOR'!I5</f>
        <v>FY17</v>
      </c>
      <c r="J5" s="1059" t="str">
        <f>+'zz17GLOBAL OP BY PAYOR'!J5</f>
        <v>FY16</v>
      </c>
      <c r="K5" s="1058" t="str">
        <f>+'zz17GLOBAL OP BY PAYOR'!K5</f>
        <v>FY17</v>
      </c>
      <c r="L5" s="1059" t="str">
        <f>+'zz17GLOBAL OP BY PAYOR'!L5</f>
        <v>FY16</v>
      </c>
      <c r="M5" s="1058" t="str">
        <f>+'zz17GLOBAL OP BY PAYOR'!M5</f>
        <v>FY17</v>
      </c>
      <c r="N5" s="1059" t="str">
        <f>+'zz17GLOBAL OP BY PAYOR'!N5</f>
        <v>FY16</v>
      </c>
      <c r="O5" s="1058" t="str">
        <f>+'zz17GLOBAL OP BY PAYOR'!O5</f>
        <v>FY17</v>
      </c>
      <c r="P5" s="1059" t="str">
        <f>+'zz17GLOBAL OP BY PAYOR'!P5</f>
        <v>FY16</v>
      </c>
      <c r="Q5" s="1058" t="str">
        <f>+'zz17GLOBAL OP BY PAYOR'!Q5</f>
        <v>FY17</v>
      </c>
      <c r="R5" s="1059" t="str">
        <f>+'zz17GLOBAL OP BY PAYOR'!R5</f>
        <v>FY16</v>
      </c>
      <c r="S5" s="1058" t="str">
        <f>+'zz17GLOBAL OP BY PAYOR'!S5</f>
        <v>FY17</v>
      </c>
      <c r="T5" s="1059" t="str">
        <f>+'zz17GLOBAL OP BY PAYOR'!T5</f>
        <v>FY16</v>
      </c>
      <c r="V5" s="401" t="s">
        <v>2281</v>
      </c>
      <c r="W5" s="402" t="s">
        <v>1765</v>
      </c>
      <c r="X5" s="1107"/>
      <c r="Y5" s="1107"/>
      <c r="Z5" s="1107"/>
      <c r="AA5" s="1107"/>
      <c r="AB5" s="1107"/>
      <c r="AC5" s="497"/>
      <c r="AD5" s="497"/>
      <c r="AE5" s="497"/>
      <c r="AF5" s="497"/>
      <c r="AG5" s="532"/>
      <c r="AH5" s="497"/>
      <c r="AI5" s="532"/>
      <c r="AJ5" s="497"/>
      <c r="AK5" s="532"/>
      <c r="BD5" s="497"/>
      <c r="BE5" s="533" t="s">
        <v>1765</v>
      </c>
      <c r="BF5" s="534" t="s">
        <v>1172</v>
      </c>
      <c r="BH5" s="496" t="s">
        <v>682</v>
      </c>
    </row>
    <row r="6" spans="1:65" ht="14.25" thickBot="1" x14ac:dyDescent="0.25">
      <c r="A6" s="427"/>
      <c r="B6" s="427"/>
      <c r="C6" s="3922" t="s">
        <v>32</v>
      </c>
      <c r="D6" s="3923"/>
      <c r="E6" s="3924" t="s">
        <v>123</v>
      </c>
      <c r="F6" s="3924"/>
      <c r="G6" s="3922" t="s">
        <v>180</v>
      </c>
      <c r="H6" s="3923"/>
      <c r="I6" s="3922" t="s">
        <v>462</v>
      </c>
      <c r="J6" s="3923"/>
      <c r="K6" s="3922" t="s">
        <v>461</v>
      </c>
      <c r="L6" s="3923"/>
      <c r="M6" s="3922" t="s">
        <v>124</v>
      </c>
      <c r="N6" s="3923"/>
      <c r="O6" s="3922" t="s">
        <v>224</v>
      </c>
      <c r="P6" s="3923"/>
      <c r="Q6" s="3922" t="s">
        <v>463</v>
      </c>
      <c r="R6" s="3923"/>
      <c r="S6" s="3922" t="s">
        <v>225</v>
      </c>
      <c r="T6" s="3927"/>
      <c r="V6" s="3925" t="s">
        <v>742</v>
      </c>
      <c r="W6" s="3926"/>
      <c r="BE6" s="462" t="s">
        <v>677</v>
      </c>
      <c r="BF6" s="463" t="s">
        <v>677</v>
      </c>
    </row>
    <row r="7" spans="1:65" ht="13.5" x14ac:dyDescent="0.25">
      <c r="A7" s="531">
        <v>10</v>
      </c>
      <c r="B7" s="403" t="s">
        <v>621</v>
      </c>
      <c r="C7" s="404">
        <f>SUMIF('zz17GLOBAL OP BY PAYOR'!$A$7:$A$100,A7,'zz17GLOBAL OP BY PAYOR'!$C$7:$C$101)</f>
        <v>249513</v>
      </c>
      <c r="D7" s="404">
        <f>SUMIF('zz17GLOBAL OP BY PAYOR'!$A$7:$A$100,$A7,'zz17GLOBAL OP BY PAYOR'!D$7:D$101)</f>
        <v>233354</v>
      </c>
      <c r="E7" s="404">
        <f>SUMIF('zz17GLOBAL OP BY PAYOR'!$A$7:$A$100,$A7,'zz17GLOBAL OP BY PAYOR'!E$7:E$101)</f>
        <v>0</v>
      </c>
      <c r="F7" s="404">
        <f>SUMIF('zz17GLOBAL OP BY PAYOR'!$A$7:$A$100,$A7,'zz17GLOBAL OP BY PAYOR'!F$7:F$101)</f>
        <v>0</v>
      </c>
      <c r="G7" s="404">
        <f>SUMIF('zz17GLOBAL OP BY PAYOR'!$A$7:$A$100,$A7,'zz17GLOBAL OP BY PAYOR'!G$7:G$101)</f>
        <v>315792332</v>
      </c>
      <c r="H7" s="404">
        <f>SUMIF('zz17GLOBAL OP BY PAYOR'!$A$7:$A$100,$A7,'zz17GLOBAL OP BY PAYOR'!H$7:H$101)</f>
        <v>283609306</v>
      </c>
      <c r="I7" s="404">
        <f>SUMIF('zz17GLOBAL OP BY PAYOR'!$A$7:$A$100,$A7,'zz17GLOBAL OP BY PAYOR'!I$7:I$101)</f>
        <v>93498108</v>
      </c>
      <c r="J7" s="404">
        <f>SUMIF('zz17GLOBAL OP BY PAYOR'!$A$7:$A$100,$A7,'zz17GLOBAL OP BY PAYOR'!J$7:J$101)</f>
        <v>84265743</v>
      </c>
      <c r="K7" s="404">
        <f>SUMIF('zz17GLOBAL OP BY PAYOR'!$A$7:$A$100,$A7,'zz17GLOBAL OP BY PAYOR'!K$7:K$101)</f>
        <v>84878379</v>
      </c>
      <c r="L7" s="404">
        <f>SUMIF('zz17GLOBAL OP BY PAYOR'!$A$7:$A$100,$A7,'zz17GLOBAL OP BY PAYOR'!L$7:L$101)</f>
        <v>76231321</v>
      </c>
      <c r="M7" s="404">
        <f>SUMIF('zz17GLOBAL OP BY PAYOR'!$A$7:$A$100,$A7,'zz17GLOBAL OP BY PAYOR'!M$7:M$101)</f>
        <v>8619729</v>
      </c>
      <c r="N7" s="404">
        <f>SUMIF('zz17GLOBAL OP BY PAYOR'!$A$7:$A$100,$A7,'zz17GLOBAL OP BY PAYOR'!N$7:N$101)</f>
        <v>8034422</v>
      </c>
      <c r="O7" s="404">
        <f>SUMIF('zz17GLOBAL OP BY PAYOR'!$A$7:$A$100,$A7,'zz17GLOBAL OP BY PAYOR'!O$7:O$101)</f>
        <v>8339172</v>
      </c>
      <c r="P7" s="404">
        <f>SUMIF('zz17GLOBAL OP BY PAYOR'!$A$7:$A$100,$A7,'zz17GLOBAL OP BY PAYOR'!P$7:P$101)</f>
        <v>8148145</v>
      </c>
      <c r="Q7" s="404">
        <f>SUMIF('zz17GLOBAL OP BY PAYOR'!$A$7:$A$100,$A7,'zz17GLOBAL OP BY PAYOR'!Q$7:Q$101)</f>
        <v>22838669</v>
      </c>
      <c r="R7" s="404">
        <f>SUMIF('zz17GLOBAL OP BY PAYOR'!$A$7:$A$100,$A7,'zz17GLOBAL OP BY PAYOR'!R$7:R$101)</f>
        <v>20664783</v>
      </c>
      <c r="S7" s="404">
        <f>SUMIF('zz17GLOBAL OP BY PAYOR'!$A$7:$A$100,$A7,'zz17GLOBAL OP BY PAYOR'!S$7:S$101)</f>
        <v>-22558112</v>
      </c>
      <c r="T7" s="404">
        <f>SUMIF('zz17GLOBAL OP BY PAYOR'!$A$7:$A$100,$A7,'zz17GLOBAL OP BY PAYOR'!T$7:T$101)</f>
        <v>-20778506</v>
      </c>
      <c r="V7" s="515">
        <f>'17PATH PRACT'!C27</f>
        <v>-1451565.4440002211</v>
      </c>
      <c r="W7" s="515">
        <f>'17PATH PRACT'!D27</f>
        <v>-1338168.2867380606</v>
      </c>
      <c r="X7" s="547">
        <f>+S7</f>
        <v>-22558112</v>
      </c>
      <c r="Y7" s="547">
        <f>SUM(G7/G$28)*$S$30</f>
        <v>3658659.1397256963</v>
      </c>
      <c r="Z7" s="547">
        <f>SUM(X7:Y7)</f>
        <v>-18899452.860274304</v>
      </c>
      <c r="AB7" s="547">
        <f>SUM(Z7/9)*12</f>
        <v>-25199270.480365738</v>
      </c>
      <c r="BE7" s="461">
        <f>I7/G7</f>
        <v>0.29607466212954153</v>
      </c>
      <c r="BF7" s="461">
        <f>J7/H7</f>
        <v>0.29711910440625666</v>
      </c>
      <c r="BH7" s="321">
        <f>V7</f>
        <v>-1451565.4440002211</v>
      </c>
      <c r="BI7" s="321">
        <f>+I7+BH7</f>
        <v>92046542.555999786</v>
      </c>
      <c r="BJ7" s="500">
        <f>+BI7/G7</f>
        <v>0.29147807982873941</v>
      </c>
      <c r="BK7" s="500">
        <v>0.307</v>
      </c>
    </row>
    <row r="8" spans="1:65" ht="13.5" x14ac:dyDescent="0.25">
      <c r="A8" s="531">
        <v>120</v>
      </c>
      <c r="B8" s="403" t="s">
        <v>622</v>
      </c>
      <c r="C8" s="404">
        <f>SUMIF('zz17GLOBAL OP BY PAYOR'!$A$7:$A$100,A8,'zz17GLOBAL OP BY PAYOR'!$C$7:$C$101)</f>
        <v>139476</v>
      </c>
      <c r="D8" s="404">
        <f>SUMIF('zz17GLOBAL OP BY PAYOR'!$A$7:$A$100,$A8,'zz17GLOBAL OP BY PAYOR'!D$7:D$101)</f>
        <v>129241</v>
      </c>
      <c r="E8" s="404">
        <f>SUMIF('zz17GLOBAL OP BY PAYOR'!$A$7:$A$100,$A8,'zz17GLOBAL OP BY PAYOR'!E$7:E$101)</f>
        <v>0</v>
      </c>
      <c r="F8" s="404">
        <f>SUMIF('zz17GLOBAL OP BY PAYOR'!$A$7:$A$100,$A8,'zz17GLOBAL OP BY PAYOR'!F$7:F$101)</f>
        <v>0</v>
      </c>
      <c r="G8" s="404">
        <f>SUMIF('zz17GLOBAL OP BY PAYOR'!$A$7:$A$100,$A8,'zz17GLOBAL OP BY PAYOR'!G$7:G$101)</f>
        <v>150913252</v>
      </c>
      <c r="H8" s="404">
        <f>SUMIF('zz17GLOBAL OP BY PAYOR'!$A$7:$A$100,$A8,'zz17GLOBAL OP BY PAYOR'!H$7:H$101)</f>
        <v>134332625</v>
      </c>
      <c r="I8" s="404">
        <f>SUMIF('zz17GLOBAL OP BY PAYOR'!$A$7:$A$100,$A8,'zz17GLOBAL OP BY PAYOR'!I$7:I$101)</f>
        <v>41411945</v>
      </c>
      <c r="J8" s="404">
        <f>SUMIF('zz17GLOBAL OP BY PAYOR'!$A$7:$A$100,$A8,'zz17GLOBAL OP BY PAYOR'!J$7:J$101)</f>
        <v>44169432</v>
      </c>
      <c r="K8" s="404">
        <f>SUMIF('zz17GLOBAL OP BY PAYOR'!$A$7:$A$100,$A8,'zz17GLOBAL OP BY PAYOR'!K$7:K$101)</f>
        <v>37237076</v>
      </c>
      <c r="L8" s="404">
        <f>SUMIF('zz17GLOBAL OP BY PAYOR'!$A$7:$A$100,$A8,'zz17GLOBAL OP BY PAYOR'!L$7:L$101)</f>
        <v>33494615</v>
      </c>
      <c r="M8" s="404">
        <f>SUMIF('zz17GLOBAL OP BY PAYOR'!$A$7:$A$100,$A8,'zz17GLOBAL OP BY PAYOR'!M$7:M$101)</f>
        <v>4174869</v>
      </c>
      <c r="N8" s="404">
        <f>SUMIF('zz17GLOBAL OP BY PAYOR'!$A$7:$A$100,$A8,'zz17GLOBAL OP BY PAYOR'!N$7:N$101)</f>
        <v>10674817</v>
      </c>
      <c r="O8" s="404">
        <f>SUMIF('zz17GLOBAL OP BY PAYOR'!$A$7:$A$100,$A8,'zz17GLOBAL OP BY PAYOR'!O$7:O$101)</f>
        <v>3176806</v>
      </c>
      <c r="P8" s="404">
        <f>SUMIF('zz17GLOBAL OP BY PAYOR'!$A$7:$A$100,$A8,'zz17GLOBAL OP BY PAYOR'!P$7:P$101)</f>
        <v>3128320</v>
      </c>
      <c r="Q8" s="404">
        <f>SUMIF('zz17GLOBAL OP BY PAYOR'!$A$7:$A$100,$A8,'zz17GLOBAL OP BY PAYOR'!Q$7:Q$101)</f>
        <v>9759337</v>
      </c>
      <c r="R8" s="404">
        <f>SUMIF('zz17GLOBAL OP BY PAYOR'!$A$7:$A$100,$A8,'zz17GLOBAL OP BY PAYOR'!R$7:R$101)</f>
        <v>8716686</v>
      </c>
      <c r="S8" s="404">
        <f>SUMIF('zz17GLOBAL OP BY PAYOR'!$A$7:$A$100,$A8,'zz17GLOBAL OP BY PAYOR'!S$7:S$101)</f>
        <v>-8761274</v>
      </c>
      <c r="T8" s="404">
        <f>SUMIF('zz17GLOBAL OP BY PAYOR'!$A$7:$A$100,$A8,'zz17GLOBAL OP BY PAYOR'!T$7:T$101)</f>
        <v>-1170189</v>
      </c>
      <c r="V8" s="515">
        <f>'17PATH PRACT'!C28</f>
        <v>-878789.15499154094</v>
      </c>
      <c r="W8" s="515">
        <f>'17PATH PRACT'!D28</f>
        <v>-789266.23000851809</v>
      </c>
      <c r="X8" s="547">
        <f t="shared" ref="X8:X27" si="0">+S8</f>
        <v>-8761274</v>
      </c>
      <c r="Y8" s="547">
        <f t="shared" ref="Y8:Y25" si="1">SUM(G8/G$28)*$S$30</f>
        <v>1748427.9787247246</v>
      </c>
      <c r="Z8" s="547">
        <f t="shared" ref="Z8:Z27" si="2">SUM(X8:Y8)</f>
        <v>-7012846.0212752754</v>
      </c>
      <c r="AB8" s="547">
        <f t="shared" ref="AB8:AB27" si="3">SUM(Z8/9)*12</f>
        <v>-9350461.3617003672</v>
      </c>
      <c r="AE8">
        <f>+AG8*$S$29</f>
        <v>0</v>
      </c>
      <c r="AF8" s="321">
        <f>+G8</f>
        <v>150913252</v>
      </c>
      <c r="AG8" s="437">
        <f>+AF8/$AF$28</f>
        <v>0.21953617844945184</v>
      </c>
      <c r="BE8" s="461">
        <f>I8/G8</f>
        <v>0.27440893659888793</v>
      </c>
      <c r="BF8" s="461">
        <f>J8/H8</f>
        <v>0.32880643849548835</v>
      </c>
      <c r="BH8" s="321">
        <f t="shared" ref="BH8:BH28" si="4">V8</f>
        <v>-878789.15499154094</v>
      </c>
      <c r="BI8" s="321">
        <f t="shared" ref="BI8:BI27" si="5">+I8+BH8</f>
        <v>40533155.845008463</v>
      </c>
      <c r="BJ8" s="623">
        <f>+BI8/G8</f>
        <v>0.26858579553377104</v>
      </c>
      <c r="BK8" s="500">
        <v>0.41610000000000003</v>
      </c>
    </row>
    <row r="9" spans="1:65" ht="13.5" x14ac:dyDescent="0.25">
      <c r="A9" s="531">
        <v>130</v>
      </c>
      <c r="B9" s="403" t="s">
        <v>623</v>
      </c>
      <c r="C9" s="404">
        <f>SUMIF('zz17GLOBAL OP BY PAYOR'!$A$7:$A$100,A9,'zz17GLOBAL OP BY PAYOR'!$C$7:$C$101)</f>
        <v>94977</v>
      </c>
      <c r="D9" s="404">
        <f>SUMIF('zz17GLOBAL OP BY PAYOR'!$A$7:$A$100,$A9,'zz17GLOBAL OP BY PAYOR'!D$7:D$101)</f>
        <v>101334</v>
      </c>
      <c r="E9" s="404">
        <f>SUMIF('zz17GLOBAL OP BY PAYOR'!$A$7:$A$100,$A9,'zz17GLOBAL OP BY PAYOR'!E$7:E$101)</f>
        <v>0</v>
      </c>
      <c r="F9" s="404">
        <f>SUMIF('zz17GLOBAL OP BY PAYOR'!$A$7:$A$100,$A9,'zz17GLOBAL OP BY PAYOR'!F$7:F$101)</f>
        <v>0</v>
      </c>
      <c r="G9" s="404">
        <f>SUMIF('zz17GLOBAL OP BY PAYOR'!$A$7:$A$100,$A9,'zz17GLOBAL OP BY PAYOR'!G$7:G$101)</f>
        <v>98192643</v>
      </c>
      <c r="H9" s="404">
        <f>SUMIF('zz17GLOBAL OP BY PAYOR'!$A$7:$A$100,$A9,'zz17GLOBAL OP BY PAYOR'!H$7:H$101)</f>
        <v>105788686</v>
      </c>
      <c r="I9" s="404">
        <f>SUMIF('zz17GLOBAL OP BY PAYOR'!$A$7:$A$100,$A9,'zz17GLOBAL OP BY PAYOR'!I$7:I$101)</f>
        <v>44352322</v>
      </c>
      <c r="J9" s="404">
        <f>SUMIF('zz17GLOBAL OP BY PAYOR'!$A$7:$A$100,$A9,'zz17GLOBAL OP BY PAYOR'!J$7:J$101)</f>
        <v>55423621</v>
      </c>
      <c r="K9" s="404">
        <f>SUMIF('zz17GLOBAL OP BY PAYOR'!$A$7:$A$100,$A9,'zz17GLOBAL OP BY PAYOR'!K$7:K$101)</f>
        <v>24459017</v>
      </c>
      <c r="L9" s="404">
        <f>SUMIF('zz17GLOBAL OP BY PAYOR'!$A$7:$A$100,$A9,'zz17GLOBAL OP BY PAYOR'!L$7:L$101)</f>
        <v>27038383</v>
      </c>
      <c r="M9" s="404">
        <f>SUMIF('zz17GLOBAL OP BY PAYOR'!$A$7:$A$100,$A9,'zz17GLOBAL OP BY PAYOR'!M$7:M$101)</f>
        <v>19893305</v>
      </c>
      <c r="N9" s="404">
        <f>SUMIF('zz17GLOBAL OP BY PAYOR'!$A$7:$A$100,$A9,'zz17GLOBAL OP BY PAYOR'!N$7:N$101)</f>
        <v>28385238</v>
      </c>
      <c r="O9" s="404">
        <f>SUMIF('zz17GLOBAL OP BY PAYOR'!$A$7:$A$100,$A9,'zz17GLOBAL OP BY PAYOR'!O$7:O$101)</f>
        <v>2069899</v>
      </c>
      <c r="P9" s="404">
        <f>SUMIF('zz17GLOBAL OP BY PAYOR'!$A$7:$A$100,$A9,'zz17GLOBAL OP BY PAYOR'!P$7:P$101)</f>
        <v>2423127</v>
      </c>
      <c r="Q9" s="404">
        <f>SUMIF('zz17GLOBAL OP BY PAYOR'!$A$7:$A$100,$A9,'zz17GLOBAL OP BY PAYOR'!Q$7:Q$101)</f>
        <v>6355787</v>
      </c>
      <c r="R9" s="404">
        <f>SUMIF('zz17GLOBAL OP BY PAYOR'!$A$7:$A$100,$A9,'zz17GLOBAL OP BY PAYOR'!R$7:R$101)</f>
        <v>6847119</v>
      </c>
      <c r="S9" s="404">
        <f>SUMIF('zz17GLOBAL OP BY PAYOR'!$A$7:$A$100,$A9,'zz17GLOBAL OP BY PAYOR'!S$7:S$101)</f>
        <v>11467619</v>
      </c>
      <c r="T9" s="404">
        <f>SUMIF('zz17GLOBAL OP BY PAYOR'!$A$7:$A$100,$A9,'zz17GLOBAL OP BY PAYOR'!T$7:T$101)</f>
        <v>19114992</v>
      </c>
      <c r="V9" s="515">
        <f>'17PATH PRACT'!C29</f>
        <v>-567638.86197775777</v>
      </c>
      <c r="W9" s="515">
        <f>'17PATH PRACT'!D29</f>
        <v>-622495.89401715714</v>
      </c>
      <c r="X9" s="547">
        <f t="shared" si="0"/>
        <v>11467619</v>
      </c>
      <c r="Y9" s="547">
        <f t="shared" si="1"/>
        <v>1137625.5037306366</v>
      </c>
      <c r="Z9" s="547">
        <f t="shared" si="2"/>
        <v>12605244.503730636</v>
      </c>
      <c r="AB9" s="547">
        <f t="shared" si="3"/>
        <v>16806992.671640851</v>
      </c>
      <c r="BE9" s="461">
        <f>I9/G9</f>
        <v>0.45168681323711796</v>
      </c>
      <c r="BF9" s="461">
        <f t="shared" ref="BE9:BF40" si="6">J9/H9</f>
        <v>0.52390877602922492</v>
      </c>
      <c r="BH9" s="321">
        <f t="shared" si="4"/>
        <v>-567638.86197775777</v>
      </c>
      <c r="BI9" s="321">
        <f t="shared" si="5"/>
        <v>43784683.138022244</v>
      </c>
      <c r="BJ9" s="501">
        <f t="shared" ref="BJ9:BJ28" si="7">+BI9/G9</f>
        <v>0.44590594366649489</v>
      </c>
      <c r="BK9" s="501">
        <v>0.59150000000000003</v>
      </c>
    </row>
    <row r="10" spans="1:65" ht="13.5" x14ac:dyDescent="0.25">
      <c r="A10" s="531">
        <v>140</v>
      </c>
      <c r="B10" s="403" t="s">
        <v>624</v>
      </c>
      <c r="C10" s="404">
        <f>SUMIF('zz17GLOBAL OP BY PAYOR'!$A$7:$A$100,A10,'zz17GLOBAL OP BY PAYOR'!$C$7:$C$101)</f>
        <v>89117</v>
      </c>
      <c r="D10" s="404">
        <f>SUMIF('zz17GLOBAL OP BY PAYOR'!$A$7:$A$100,$A10,'zz17GLOBAL OP BY PAYOR'!D$7:D$101)</f>
        <v>69759</v>
      </c>
      <c r="E10" s="404">
        <f>SUMIF('zz17GLOBAL OP BY PAYOR'!$A$7:$A$100,$A10,'zz17GLOBAL OP BY PAYOR'!E$7:E$101)</f>
        <v>0</v>
      </c>
      <c r="F10" s="404">
        <f>SUMIF('zz17GLOBAL OP BY PAYOR'!$A$7:$A$100,$A10,'zz17GLOBAL OP BY PAYOR'!F$7:F$101)</f>
        <v>0</v>
      </c>
      <c r="G10" s="404">
        <f>SUMIF('zz17GLOBAL OP BY PAYOR'!$A$7:$A$100,$A10,'zz17GLOBAL OP BY PAYOR'!G$7:G$101)</f>
        <v>113015393</v>
      </c>
      <c r="H10" s="404">
        <f>SUMIF('zz17GLOBAL OP BY PAYOR'!$A$7:$A$100,$A10,'zz17GLOBAL OP BY PAYOR'!H$7:H$101)</f>
        <v>82330407</v>
      </c>
      <c r="I10" s="404">
        <f>SUMIF('zz17GLOBAL OP BY PAYOR'!$A$7:$A$100,$A10,'zz17GLOBAL OP BY PAYOR'!I$7:I$101)</f>
        <v>36696172</v>
      </c>
      <c r="J10" s="404">
        <f>SUMIF('zz17GLOBAL OP BY PAYOR'!$A$7:$A$100,$A10,'zz17GLOBAL OP BY PAYOR'!J$7:J$101)</f>
        <v>26914959</v>
      </c>
      <c r="K10" s="404">
        <f>SUMIF('zz17GLOBAL OP BY PAYOR'!$A$7:$A$100,$A10,'zz17GLOBAL OP BY PAYOR'!K$7:K$101)</f>
        <v>27599611</v>
      </c>
      <c r="L10" s="404">
        <f>SUMIF('zz17GLOBAL OP BY PAYOR'!$A$7:$A$100,$A10,'zz17GLOBAL OP BY PAYOR'!L$7:L$101)</f>
        <v>20762506</v>
      </c>
      <c r="M10" s="404">
        <f>SUMIF('zz17GLOBAL OP BY PAYOR'!$A$7:$A$100,$A10,'zz17GLOBAL OP BY PAYOR'!M$7:M$101)</f>
        <v>9096561</v>
      </c>
      <c r="N10" s="404">
        <f>SUMIF('zz17GLOBAL OP BY PAYOR'!$A$7:$A$100,$A10,'zz17GLOBAL OP BY PAYOR'!N$7:N$101)</f>
        <v>6152453</v>
      </c>
      <c r="O10" s="404">
        <f>SUMIF('zz17GLOBAL OP BY PAYOR'!$A$7:$A$100,$A10,'zz17GLOBAL OP BY PAYOR'!O$7:O$101)</f>
        <v>2584956</v>
      </c>
      <c r="P10" s="404">
        <f>SUMIF('zz17GLOBAL OP BY PAYOR'!$A$7:$A$100,$A10,'zz17GLOBAL OP BY PAYOR'!P$7:P$101)</f>
        <v>1977339</v>
      </c>
      <c r="Q10" s="404">
        <f>SUMIF('zz17GLOBAL OP BY PAYOR'!$A$7:$A$100,$A10,'zz17GLOBAL OP BY PAYOR'!Q$7:Q$101)</f>
        <v>7986019</v>
      </c>
      <c r="R10" s="404">
        <f>SUMIF('zz17GLOBAL OP BY PAYOR'!$A$7:$A$100,$A10,'zz17GLOBAL OP BY PAYOR'!R$7:R$101)</f>
        <v>5690643</v>
      </c>
      <c r="S10" s="404">
        <f>SUMIF('zz17GLOBAL OP BY PAYOR'!$A$7:$A$100,$A10,'zz17GLOBAL OP BY PAYOR'!S$7:S$101)</f>
        <v>-1474414</v>
      </c>
      <c r="T10" s="404">
        <f>SUMIF('zz17GLOBAL OP BY PAYOR'!$A$7:$A$100,$A10,'zz17GLOBAL OP BY PAYOR'!T$7:T$101)</f>
        <v>-1515529</v>
      </c>
      <c r="V10" s="515">
        <f>'17PATH PRACT'!C30</f>
        <v>-518181.72399271053</v>
      </c>
      <c r="W10" s="515">
        <f>'17PATH PRACT'!D30</f>
        <v>-388364.79836033413</v>
      </c>
      <c r="X10" s="547">
        <f t="shared" si="0"/>
        <v>-1474414</v>
      </c>
      <c r="Y10" s="547">
        <f t="shared" si="1"/>
        <v>1309356.6835851525</v>
      </c>
      <c r="Z10" s="547">
        <f t="shared" si="2"/>
        <v>-165057.3164148475</v>
      </c>
      <c r="AB10" s="547">
        <f t="shared" si="3"/>
        <v>-220076.42188646336</v>
      </c>
      <c r="BE10" s="461">
        <f t="shared" si="6"/>
        <v>0.32470065383040342</v>
      </c>
      <c r="BF10" s="461">
        <f t="shared" si="6"/>
        <v>0.32691395537495643</v>
      </c>
      <c r="BH10" s="321">
        <f t="shared" si="4"/>
        <v>-518181.72399271053</v>
      </c>
      <c r="BI10" s="321">
        <f t="shared" si="5"/>
        <v>36177990.276007287</v>
      </c>
      <c r="BJ10" s="500">
        <f t="shared" si="7"/>
        <v>0.32011559943880641</v>
      </c>
      <c r="BK10" s="500">
        <v>0.29559999999999997</v>
      </c>
    </row>
    <row r="11" spans="1:65" ht="13.5" x14ac:dyDescent="0.25">
      <c r="A11" s="531">
        <v>210</v>
      </c>
      <c r="B11" s="531" t="s">
        <v>625</v>
      </c>
      <c r="C11" s="404">
        <f>SUMIF('zz17GLOBAL OP BY PAYOR'!$A$7:$A$100,A11,'zz17GLOBAL OP BY PAYOR'!$C$7:$C$101)</f>
        <v>37176</v>
      </c>
      <c r="D11" s="404">
        <f>SUMIF('zz17GLOBAL OP BY PAYOR'!$A$7:$A$100,$A11,'zz17GLOBAL OP BY PAYOR'!D$7:D$101)</f>
        <v>44335</v>
      </c>
      <c r="E11" s="404">
        <f>SUMIF('zz17GLOBAL OP BY PAYOR'!$A$7:$A$100,$A11,'zz17GLOBAL OP BY PAYOR'!E$7:E$101)</f>
        <v>0</v>
      </c>
      <c r="F11" s="404">
        <f>SUMIF('zz17GLOBAL OP BY PAYOR'!$A$7:$A$100,$A11,'zz17GLOBAL OP BY PAYOR'!F$7:F$101)</f>
        <v>0</v>
      </c>
      <c r="G11" s="404">
        <f>SUMIF('zz17GLOBAL OP BY PAYOR'!$A$7:$A$100,$A11,'zz17GLOBAL OP BY PAYOR'!G$7:G$101)</f>
        <v>47137289</v>
      </c>
      <c r="H11" s="404">
        <f>SUMIF('zz17GLOBAL OP BY PAYOR'!$A$7:$A$100,$A11,'zz17GLOBAL OP BY PAYOR'!H$7:H$101)</f>
        <v>49684053</v>
      </c>
      <c r="I11" s="404">
        <f>SUMIF('zz17GLOBAL OP BY PAYOR'!$A$7:$A$100,$A11,'zz17GLOBAL OP BY PAYOR'!I$7:I$101)</f>
        <v>9355939</v>
      </c>
      <c r="J11" s="404">
        <f>SUMIF('zz17GLOBAL OP BY PAYOR'!$A$7:$A$100,$A11,'zz17GLOBAL OP BY PAYOR'!J$7:J$101)</f>
        <v>9738050</v>
      </c>
      <c r="K11" s="404">
        <f>SUMIF('zz17GLOBAL OP BY PAYOR'!$A$7:$A$100,$A11,'zz17GLOBAL OP BY PAYOR'!K$7:K$101)</f>
        <v>12344614</v>
      </c>
      <c r="L11" s="404">
        <f>SUMIF('zz17GLOBAL OP BY PAYOR'!$A$7:$A$100,$A11,'zz17GLOBAL OP BY PAYOR'!L$7:L$101)</f>
        <v>12881219</v>
      </c>
      <c r="M11" s="404">
        <f>SUMIF('zz17GLOBAL OP BY PAYOR'!$A$7:$A$100,$A11,'zz17GLOBAL OP BY PAYOR'!M$7:M$101)</f>
        <v>-2988675</v>
      </c>
      <c r="N11" s="404">
        <f>SUMIF('zz17GLOBAL OP BY PAYOR'!$A$7:$A$100,$A11,'zz17GLOBAL OP BY PAYOR'!N$7:N$101)</f>
        <v>-3143169</v>
      </c>
      <c r="O11" s="404">
        <f>SUMIF('zz17GLOBAL OP BY PAYOR'!$A$7:$A$100,$A11,'zz17GLOBAL OP BY PAYOR'!O$7:O$101)</f>
        <v>1775526</v>
      </c>
      <c r="P11" s="404">
        <f>SUMIF('zz17GLOBAL OP BY PAYOR'!$A$7:$A$100,$A11,'zz17GLOBAL OP BY PAYOR'!P$7:P$101)</f>
        <v>2043037</v>
      </c>
      <c r="Q11" s="404">
        <f>SUMIF('zz17GLOBAL OP BY PAYOR'!$A$7:$A$100,$A11,'zz17GLOBAL OP BY PAYOR'!Q$7:Q$101)</f>
        <v>4417533</v>
      </c>
      <c r="R11" s="404">
        <f>SUMIF('zz17GLOBAL OP BY PAYOR'!$A$7:$A$100,$A11,'zz17GLOBAL OP BY PAYOR'!R$7:R$101)</f>
        <v>4529708</v>
      </c>
      <c r="S11" s="404">
        <f>SUMIF('zz17GLOBAL OP BY PAYOR'!$A$7:$A$100,$A11,'zz17GLOBAL OP BY PAYOR'!S$7:S$101)</f>
        <v>-9181734</v>
      </c>
      <c r="T11" s="404">
        <f>SUMIF('zz17GLOBAL OP BY PAYOR'!$A$7:$A$100,$A11,'zz17GLOBAL OP BY PAYOR'!T$7:T$101)</f>
        <v>-9715914</v>
      </c>
      <c r="V11" s="515">
        <f>'17PATH PRACT'!C31</f>
        <v>-327570.60009385389</v>
      </c>
      <c r="W11" s="515">
        <f>'17PATH PRACT'!D31</f>
        <v>-288698.71186929627</v>
      </c>
      <c r="X11" s="547">
        <f t="shared" si="0"/>
        <v>-9181734</v>
      </c>
      <c r="Y11" s="547">
        <f t="shared" si="1"/>
        <v>546116.08879008982</v>
      </c>
      <c r="Z11" s="547">
        <f t="shared" si="2"/>
        <v>-8635617.9112099111</v>
      </c>
      <c r="AB11" s="547">
        <f t="shared" si="3"/>
        <v>-11514157.214946548</v>
      </c>
      <c r="AC11" s="498">
        <f>+I11/G11</f>
        <v>0.19848275534046941</v>
      </c>
      <c r="AG11" s="438"/>
      <c r="AH11" s="321">
        <f>+I11</f>
        <v>9355939</v>
      </c>
      <c r="AI11" s="437">
        <f>+AH11/$AH$28</f>
        <v>0.1440667420789222</v>
      </c>
      <c r="AJ11" s="321">
        <f>+J11</f>
        <v>9738050</v>
      </c>
      <c r="AK11" s="437">
        <f>+AJ11/$AJ$28</f>
        <v>0.14774969255006573</v>
      </c>
      <c r="AL11" s="547">
        <f>+$AI11*$C$38</f>
        <v>3560.6095304805622</v>
      </c>
      <c r="AM11" s="547">
        <f>+$AK11*$D$38</f>
        <v>3421.2918806893222</v>
      </c>
      <c r="AN11" s="547">
        <f>+$AI11*$E$38</f>
        <v>0</v>
      </c>
      <c r="AO11" s="547">
        <f>+$AK11*$F$38</f>
        <v>0</v>
      </c>
      <c r="AP11" s="547">
        <f>+$AI11*$G$38</f>
        <v>1698865.2074584509</v>
      </c>
      <c r="AQ11" s="547">
        <f>+$AK11*($H$38)</f>
        <v>1639582.1918409574</v>
      </c>
      <c r="AR11" s="547">
        <f>+$AI11*($I$38)</f>
        <v>954224.66294967337</v>
      </c>
      <c r="AS11" s="547">
        <f>+$AK11*($J$38)</f>
        <v>857533.44298009353</v>
      </c>
      <c r="AT11" s="547">
        <f>+$AI11*($K$38)</f>
        <v>1006508.5171189671</v>
      </c>
      <c r="AU11" s="547">
        <f>+$AK11*($L$38)</f>
        <v>1042659.180431805</v>
      </c>
      <c r="AV11" s="547">
        <f>+$AI11*($M$38)</f>
        <v>-52283.854169293954</v>
      </c>
      <c r="AW11" s="547">
        <f>+$AK11*($N$38)</f>
        <v>-185125.73745171123</v>
      </c>
      <c r="AX11" s="547">
        <f>+$AI11*($O$38-'zz17GLOBAL OP BY PAYOR'!O$215)</f>
        <v>436548.13574741059</v>
      </c>
      <c r="AY11" s="547">
        <f>+$AK11*($P$38-'zz17GLOBAL OP BY PAYOR'!P$215)</f>
        <v>452751.93453313172</v>
      </c>
      <c r="AZ11" s="547">
        <f>+$AI11*($Q$38)</f>
        <v>342447.59755958669</v>
      </c>
      <c r="BA11" s="547">
        <f>+$AK11*($R$38)</f>
        <v>347489.17031545722</v>
      </c>
      <c r="BB11" s="547">
        <f>+$AI11*($S$38)</f>
        <v>-831279.58747629134</v>
      </c>
      <c r="BC11" s="547">
        <f>+$AK11*($T$38)</f>
        <v>-985366.84230030014</v>
      </c>
      <c r="BD11" s="321"/>
      <c r="BE11" s="461">
        <f t="shared" si="6"/>
        <v>0.19848275534046941</v>
      </c>
      <c r="BF11" s="461">
        <f t="shared" si="6"/>
        <v>0.19599950913827421</v>
      </c>
      <c r="BH11" s="321">
        <f t="shared" si="4"/>
        <v>-327570.60009385389</v>
      </c>
      <c r="BI11" s="321">
        <f t="shared" si="5"/>
        <v>9028368.3999061454</v>
      </c>
      <c r="BJ11" s="500">
        <f t="shared" si="7"/>
        <v>0.19153346727059645</v>
      </c>
      <c r="BK11" s="500">
        <v>0.2041</v>
      </c>
    </row>
    <row r="12" spans="1:65" ht="13.5" x14ac:dyDescent="0.25">
      <c r="A12" s="531">
        <v>220</v>
      </c>
      <c r="B12" s="531" t="s">
        <v>626</v>
      </c>
      <c r="C12" s="404">
        <f>SUMIF('zz17GLOBAL OP BY PAYOR'!$A$7:$A$100,A12,'zz17GLOBAL OP BY PAYOR'!$C$7:$C$101)</f>
        <v>185211</v>
      </c>
      <c r="D12" s="404">
        <f>SUMIF('zz17GLOBAL OP BY PAYOR'!$A$7:$A$100,$A12,'zz17GLOBAL OP BY PAYOR'!D$7:D$101)</f>
        <v>186349</v>
      </c>
      <c r="E12" s="404">
        <f>SUMIF('zz17GLOBAL OP BY PAYOR'!$A$7:$A$100,$A12,'zz17GLOBAL OP BY PAYOR'!E$7:E$101)</f>
        <v>0</v>
      </c>
      <c r="F12" s="404">
        <f>SUMIF('zz17GLOBAL OP BY PAYOR'!$A$7:$A$100,$A12,'zz17GLOBAL OP BY PAYOR'!F$7:F$101)</f>
        <v>0</v>
      </c>
      <c r="G12" s="404">
        <f>SUMIF('zz17GLOBAL OP BY PAYOR'!$A$7:$A$100,$A12,'zz17GLOBAL OP BY PAYOR'!G$7:G$101)</f>
        <v>196775436</v>
      </c>
      <c r="H12" s="404">
        <f>SUMIF('zz17GLOBAL OP BY PAYOR'!$A$7:$A$100,$A12,'zz17GLOBAL OP BY PAYOR'!H$7:H$101)</f>
        <v>182921202</v>
      </c>
      <c r="I12" s="404">
        <f>SUMIF('zz17GLOBAL OP BY PAYOR'!$A$7:$A$100,$A12,'zz17GLOBAL OP BY PAYOR'!I$7:I$101)</f>
        <v>44519371</v>
      </c>
      <c r="J12" s="404">
        <f>SUMIF('zz17GLOBAL OP BY PAYOR'!$A$7:$A$100,$A12,'zz17GLOBAL OP BY PAYOR'!J$7:J$101)</f>
        <v>43654079</v>
      </c>
      <c r="K12" s="404">
        <f>SUMIF('zz17GLOBAL OP BY PAYOR'!$A$7:$A$100,$A12,'zz17GLOBAL OP BY PAYOR'!K$7:K$101)</f>
        <v>47879511</v>
      </c>
      <c r="L12" s="404">
        <f>SUMIF('zz17GLOBAL OP BY PAYOR'!$A$7:$A$100,$A12,'zz17GLOBAL OP BY PAYOR'!L$7:L$101)</f>
        <v>44790780</v>
      </c>
      <c r="M12" s="404">
        <f>SUMIF('zz17GLOBAL OP BY PAYOR'!$A$7:$A$100,$A12,'zz17GLOBAL OP BY PAYOR'!M$7:M$101)</f>
        <v>-3360140</v>
      </c>
      <c r="N12" s="404">
        <f>SUMIF('zz17GLOBAL OP BY PAYOR'!$A$7:$A$100,$A12,'zz17GLOBAL OP BY PAYOR'!N$7:N$101)</f>
        <v>-1136701</v>
      </c>
      <c r="O12" s="404">
        <f>SUMIF('zz17GLOBAL OP BY PAYOR'!$A$7:$A$100,$A12,'zz17GLOBAL OP BY PAYOR'!O$7:O$101)</f>
        <v>6874403</v>
      </c>
      <c r="P12" s="404">
        <f>SUMIF('zz17GLOBAL OP BY PAYOR'!$A$7:$A$100,$A12,'zz17GLOBAL OP BY PAYOR'!P$7:P$101)</f>
        <v>6432458</v>
      </c>
      <c r="Q12" s="404">
        <f>SUMIF('zz17GLOBAL OP BY PAYOR'!$A$7:$A$100,$A12,'zz17GLOBAL OP BY PAYOR'!Q$7:Q$101)</f>
        <v>17030232</v>
      </c>
      <c r="R12" s="404">
        <f>SUMIF('zz17GLOBAL OP BY PAYOR'!$A$7:$A$100,$A12,'zz17GLOBAL OP BY PAYOR'!R$7:R$101)</f>
        <v>15329649</v>
      </c>
      <c r="S12" s="404">
        <f>SUMIF('zz17GLOBAL OP BY PAYOR'!$A$7:$A$100,$A12,'zz17GLOBAL OP BY PAYOR'!S$7:S$101)</f>
        <v>-27264775</v>
      </c>
      <c r="T12" s="404">
        <f>SUMIF('zz17GLOBAL OP BY PAYOR'!$A$7:$A$100,$A12,'zz17GLOBAL OP BY PAYOR'!T$7:T$101)</f>
        <v>-22898808</v>
      </c>
      <c r="V12" s="515">
        <f>'17PATH PRACT'!C32</f>
        <v>-1128148.7457834317</v>
      </c>
      <c r="W12" s="515">
        <f>'17PATH PRACT'!D32</f>
        <v>-1064570.6506377461</v>
      </c>
      <c r="X12" s="547">
        <f t="shared" si="0"/>
        <v>-27264775</v>
      </c>
      <c r="Y12" s="547">
        <f t="shared" si="1"/>
        <v>2279771.1484486228</v>
      </c>
      <c r="Z12" s="547">
        <f t="shared" si="2"/>
        <v>-24985003.851551376</v>
      </c>
      <c r="AB12" s="547">
        <f t="shared" si="3"/>
        <v>-33313338.46873517</v>
      </c>
      <c r="AH12" s="321">
        <f>+I12</f>
        <v>44519371</v>
      </c>
      <c r="AI12" s="437">
        <f>+AH12/$AH$28</f>
        <v>0.68552827667782457</v>
      </c>
      <c r="AJ12" s="321">
        <f>+J12</f>
        <v>43654079</v>
      </c>
      <c r="AK12" s="437">
        <f>+AJ12/$AJ$28</f>
        <v>0.66233760874161474</v>
      </c>
      <c r="AL12" s="547">
        <f>+$AI12*$C$38</f>
        <v>16942.831358092433</v>
      </c>
      <c r="AM12" s="547">
        <f>+$AK12*$D$38</f>
        <v>15337.089668020832</v>
      </c>
      <c r="AN12" s="547">
        <f>+$AI12*$E$38</f>
        <v>0</v>
      </c>
      <c r="AO12" s="547">
        <f>+$AK12*$F$38</f>
        <v>0</v>
      </c>
      <c r="AP12" s="547">
        <f>+$AI12*$G$38</f>
        <v>8083893.0704694362</v>
      </c>
      <c r="AQ12" s="547">
        <f>+$AK12*($H$38)</f>
        <v>7349977.7193194032</v>
      </c>
      <c r="AR12" s="547">
        <f>+$AI12*($I$38)</f>
        <v>4540589.8635301562</v>
      </c>
      <c r="AS12" s="547">
        <f>+$AK12*($J$38)</f>
        <v>3844181.6036059582</v>
      </c>
      <c r="AT12" s="547">
        <f>+$AI12*($K$38)</f>
        <v>4789377.7512101298</v>
      </c>
      <c r="AU12" s="547">
        <f>+$AK12*($L$38)</f>
        <v>4674069.8838725686</v>
      </c>
      <c r="AV12" s="547">
        <f>+$AI12*($M$38)</f>
        <v>-248787.88767997469</v>
      </c>
      <c r="AW12" s="547">
        <f>+$AK12*($N$38)</f>
        <v>-829888.28026661009</v>
      </c>
      <c r="AX12" s="547">
        <f>+$AI12*($O$38-'zz17GLOBAL OP BY PAYOR'!O$215)</f>
        <v>2077273.9555802294</v>
      </c>
      <c r="AY12" s="547">
        <f>+$AK12*($P$38-'zz17GLOBAL OP BY PAYOR'!P$215)</f>
        <v>2029612.5731036668</v>
      </c>
      <c r="AZ12" s="547">
        <f>+$AI12*($Q$38)</f>
        <v>1629505.2419446018</v>
      </c>
      <c r="BA12" s="547">
        <f>+$AK12*($R$38)</f>
        <v>1557736.8870148978</v>
      </c>
      <c r="BB12" s="547">
        <f>+$AI12*($S$38)</f>
        <v>-3955567.0852048062</v>
      </c>
      <c r="BC12" s="547">
        <f>+$AK12*($T$38)</f>
        <v>-4417237.7403851748</v>
      </c>
      <c r="BD12" s="321"/>
      <c r="BE12" s="461">
        <f t="shared" si="6"/>
        <v>0.22624455524011644</v>
      </c>
      <c r="BF12" s="461">
        <f t="shared" si="6"/>
        <v>0.23864963996901792</v>
      </c>
      <c r="BH12" s="321">
        <f t="shared" si="4"/>
        <v>-1128148.7457834317</v>
      </c>
      <c r="BI12" s="321">
        <f t="shared" si="5"/>
        <v>43391222.254216567</v>
      </c>
      <c r="BJ12" s="500">
        <f t="shared" si="7"/>
        <v>0.22051137650238298</v>
      </c>
      <c r="BK12" s="500">
        <v>0.43819999999999998</v>
      </c>
    </row>
    <row r="13" spans="1:65" ht="13.5" x14ac:dyDescent="0.25">
      <c r="A13" s="531">
        <v>230</v>
      </c>
      <c r="B13" s="531" t="s">
        <v>627</v>
      </c>
      <c r="C13" s="404">
        <f>SUMIF('zz17GLOBAL OP BY PAYOR'!$A$7:$A$100,A13,'zz17GLOBAL OP BY PAYOR'!$C$7:$C$101)</f>
        <v>38074</v>
      </c>
      <c r="D13" s="404">
        <f>SUMIF('zz17GLOBAL OP BY PAYOR'!$A$7:$A$100,$A13,'zz17GLOBAL OP BY PAYOR'!D$7:D$101)</f>
        <v>40114</v>
      </c>
      <c r="E13" s="404">
        <f>SUMIF('zz17GLOBAL OP BY PAYOR'!$A$7:$A$100,$A13,'zz17GLOBAL OP BY PAYOR'!E$7:E$101)</f>
        <v>0</v>
      </c>
      <c r="F13" s="404">
        <f>SUMIF('zz17GLOBAL OP BY PAYOR'!$A$7:$A$100,$A13,'zz17GLOBAL OP BY PAYOR'!F$7:F$101)</f>
        <v>0</v>
      </c>
      <c r="G13" s="404">
        <f>SUMIF('zz17GLOBAL OP BY PAYOR'!$A$7:$A$100,$A13,'zz17GLOBAL OP BY PAYOR'!G$7:G$101)</f>
        <v>39772934</v>
      </c>
      <c r="H13" s="404">
        <f>SUMIF('zz17GLOBAL OP BY PAYOR'!$A$7:$A$100,$A13,'zz17GLOBAL OP BY PAYOR'!H$7:H$101)</f>
        <v>38396870</v>
      </c>
      <c r="I13" s="404">
        <f>SUMIF('zz17GLOBAL OP BY PAYOR'!$A$7:$A$100,$A13,'zz17GLOBAL OP BY PAYOR'!I$7:I$101)</f>
        <v>11066389</v>
      </c>
      <c r="J13" s="404">
        <f>SUMIF('zz17GLOBAL OP BY PAYOR'!$A$7:$A$100,$A13,'zz17GLOBAL OP BY PAYOR'!J$7:J$101)</f>
        <v>12516976</v>
      </c>
      <c r="K13" s="404">
        <f>SUMIF('zz17GLOBAL OP BY PAYOR'!$A$7:$A$100,$A13,'zz17GLOBAL OP BY PAYOR'!K$7:K$101)</f>
        <v>9770319</v>
      </c>
      <c r="L13" s="404">
        <f>SUMIF('zz17GLOBAL OP BY PAYOR'!$A$7:$A$100,$A13,'zz17GLOBAL OP BY PAYOR'!L$7:L$101)</f>
        <v>9361412</v>
      </c>
      <c r="M13" s="404">
        <f>SUMIF('zz17GLOBAL OP BY PAYOR'!$A$7:$A$100,$A13,'zz17GLOBAL OP BY PAYOR'!M$7:M$101)</f>
        <v>1296070</v>
      </c>
      <c r="N13" s="404">
        <f>SUMIF('zz17GLOBAL OP BY PAYOR'!$A$7:$A$100,$A13,'zz17GLOBAL OP BY PAYOR'!N$7:N$101)</f>
        <v>3155564</v>
      </c>
      <c r="O13" s="404">
        <f>SUMIF('zz17GLOBAL OP BY PAYOR'!$A$7:$A$100,$A13,'zz17GLOBAL OP BY PAYOR'!O$7:O$101)</f>
        <v>1393158</v>
      </c>
      <c r="P13" s="404">
        <f>SUMIF('zz17GLOBAL OP BY PAYOR'!$A$7:$A$100,$A13,'zz17GLOBAL OP BY PAYOR'!P$7:P$101)</f>
        <v>1372955</v>
      </c>
      <c r="Q13" s="404">
        <f>SUMIF('zz17GLOBAL OP BY PAYOR'!$A$7:$A$100,$A13,'zz17GLOBAL OP BY PAYOR'!Q$7:Q$101)</f>
        <v>3525454</v>
      </c>
      <c r="R13" s="404">
        <f>SUMIF('zz17GLOBAL OP BY PAYOR'!$A$7:$A$100,$A13,'zz17GLOBAL OP BY PAYOR'!R$7:R$101)</f>
        <v>3312214</v>
      </c>
      <c r="S13" s="404">
        <f>SUMIF('zz17GLOBAL OP BY PAYOR'!$A$7:$A$100,$A13,'zz17GLOBAL OP BY PAYOR'!S$7:S$101)</f>
        <v>-3622542</v>
      </c>
      <c r="T13" s="404">
        <f>SUMIF('zz17GLOBAL OP BY PAYOR'!$A$7:$A$100,$A13,'zz17GLOBAL OP BY PAYOR'!T$7:T$101)</f>
        <v>-1529605</v>
      </c>
      <c r="V13" s="515">
        <f>'17PATH PRACT'!C33</f>
        <v>-228023.50209560641</v>
      </c>
      <c r="W13" s="515">
        <f>'17PATH PRACT'!D33</f>
        <v>-223554.46719800466</v>
      </c>
      <c r="X13" s="547">
        <f t="shared" si="0"/>
        <v>-3622542</v>
      </c>
      <c r="Y13" s="547">
        <f>SUM(G13/G$28)*$S$30</f>
        <v>460795.25608242728</v>
      </c>
      <c r="Z13" s="547">
        <f t="shared" si="2"/>
        <v>-3161746.7439175728</v>
      </c>
      <c r="AB13" s="547">
        <f t="shared" si="3"/>
        <v>-4215662.325223431</v>
      </c>
      <c r="AH13" s="321">
        <f>+I13</f>
        <v>11066389</v>
      </c>
      <c r="AI13" s="437">
        <f>+AH13/$AH$28</f>
        <v>0.17040498124325326</v>
      </c>
      <c r="AJ13" s="321">
        <f>+J13</f>
        <v>12516976</v>
      </c>
      <c r="AK13" s="437">
        <f>+AJ13/$AJ$28</f>
        <v>0.18991269870831959</v>
      </c>
      <c r="AL13" s="547">
        <f>+$AI13*$C$38</f>
        <v>4211.5591114270046</v>
      </c>
      <c r="AM13" s="547">
        <f>+$AK13*$D$38</f>
        <v>4397.6184512898481</v>
      </c>
      <c r="AN13" s="547">
        <f>+$AI13*$E$38</f>
        <v>0</v>
      </c>
      <c r="AO13" s="547">
        <f>+$AK13*$F$38</f>
        <v>0</v>
      </c>
      <c r="AP13" s="547">
        <f>+$AI13*$G$38</f>
        <v>2009451.2420721124</v>
      </c>
      <c r="AQ13" s="547">
        <f>+$AK13*($H$38)</f>
        <v>2107466.1708761672</v>
      </c>
      <c r="AR13" s="547">
        <f>+$AI13*($I$38)</f>
        <v>1128675.7335201707</v>
      </c>
      <c r="AS13" s="547">
        <f>+$AK13*($J$38)</f>
        <v>1102245.8834139484</v>
      </c>
      <c r="AT13" s="547">
        <f>+$AI13*($K$38)</f>
        <v>1190518.1064403744</v>
      </c>
      <c r="AU13" s="547">
        <f>+$AK13*($L$38)</f>
        <v>1340200.5470956273</v>
      </c>
      <c r="AV13" s="547">
        <f>+$AI13*($M$38)</f>
        <v>-61842.372920203816</v>
      </c>
      <c r="AW13" s="547">
        <f>+$AK13*($N$38)</f>
        <v>-237954.66368167865</v>
      </c>
      <c r="AX13" s="547">
        <f>+$AI13*($O$38-'zz17GLOBAL OP BY PAYOR'!O$215)</f>
        <v>516357.73677079886</v>
      </c>
      <c r="AY13" s="547">
        <f>+$AK13*($P$38-'zz17GLOBAL OP BY PAYOR'!P$215)</f>
        <v>581952.76246320165</v>
      </c>
      <c r="AZ13" s="547">
        <f>+$AI13*($Q$38)</f>
        <v>405053.76603137713</v>
      </c>
      <c r="BA13" s="547">
        <f>+$AK13*($R$38)</f>
        <v>446651.3937696449</v>
      </c>
      <c r="BB13" s="547">
        <f>+$AI13*($S$38)</f>
        <v>-983253.87572237989</v>
      </c>
      <c r="BC13" s="547">
        <f>+$AK13*($T$38)</f>
        <v>-1266558.8199145251</v>
      </c>
      <c r="BD13" s="321"/>
      <c r="BE13" s="461">
        <f t="shared" si="6"/>
        <v>0.2782391915064652</v>
      </c>
      <c r="BF13" s="461">
        <f t="shared" si="6"/>
        <v>0.32598948820567925</v>
      </c>
      <c r="BH13" s="321">
        <f t="shared" si="4"/>
        <v>-228023.50209560641</v>
      </c>
      <c r="BI13" s="321">
        <f t="shared" si="5"/>
        <v>10838365.497904394</v>
      </c>
      <c r="BJ13" s="501">
        <f t="shared" si="7"/>
        <v>0.27250605896724628</v>
      </c>
      <c r="BK13" s="501">
        <v>0.39529999999999998</v>
      </c>
    </row>
    <row r="14" spans="1:65" ht="13.5" x14ac:dyDescent="0.25">
      <c r="A14" s="531">
        <v>240</v>
      </c>
      <c r="B14" s="531" t="s">
        <v>628</v>
      </c>
      <c r="C14" s="404">
        <f>SUMIF('zz17GLOBAL OP BY PAYOR'!$A$7:$A$100,A14,'zz17GLOBAL OP BY PAYOR'!$C$7:$C$101)</f>
        <v>65518</v>
      </c>
      <c r="D14" s="404">
        <f>SUMIF('zz17GLOBAL OP BY PAYOR'!$A$7:$A$100,$A14,'zz17GLOBAL OP BY PAYOR'!D$7:D$101)</f>
        <v>58434</v>
      </c>
      <c r="E14" s="404">
        <f>SUMIF('zz17GLOBAL OP BY PAYOR'!$A$7:$A$100,$A14,'zz17GLOBAL OP BY PAYOR'!E$7:E$101)</f>
        <v>0</v>
      </c>
      <c r="F14" s="404">
        <f>SUMIF('zz17GLOBAL OP BY PAYOR'!$A$7:$A$100,$A14,'zz17GLOBAL OP BY PAYOR'!F$7:F$101)</f>
        <v>0</v>
      </c>
      <c r="G14" s="404">
        <f>SUMIF('zz17GLOBAL OP BY PAYOR'!$A$7:$A$100,$A14,'zz17GLOBAL OP BY PAYOR'!G$7:G$101)</f>
        <v>87228456</v>
      </c>
      <c r="H14" s="404">
        <f>SUMIF('zz17GLOBAL OP BY PAYOR'!$A$7:$A$100,$A14,'zz17GLOBAL OP BY PAYOR'!H$7:H$101)</f>
        <v>70736429</v>
      </c>
      <c r="I14" s="404">
        <f>SUMIF('zz17GLOBAL OP BY PAYOR'!$A$7:$A$100,$A14,'zz17GLOBAL OP BY PAYOR'!I$7:I$101)</f>
        <v>29734643</v>
      </c>
      <c r="J14" s="404">
        <f>SUMIF('zz17GLOBAL OP BY PAYOR'!$A$7:$A$100,$A14,'zz17GLOBAL OP BY PAYOR'!J$7:J$101)</f>
        <v>26106265</v>
      </c>
      <c r="K14" s="404">
        <f>SUMIF('zz17GLOBAL OP BY PAYOR'!$A$7:$A$100,$A14,'zz17GLOBAL OP BY PAYOR'!K$7:K$101)</f>
        <v>22218439</v>
      </c>
      <c r="L14" s="404">
        <f>SUMIF('zz17GLOBAL OP BY PAYOR'!$A$7:$A$100,$A14,'zz17GLOBAL OP BY PAYOR'!L$7:L$101)</f>
        <v>17680154</v>
      </c>
      <c r="M14" s="404">
        <f>SUMIF('zz17GLOBAL OP BY PAYOR'!$A$7:$A$100,$A14,'zz17GLOBAL OP BY PAYOR'!M$7:M$101)</f>
        <v>7516204</v>
      </c>
      <c r="N14" s="404">
        <f>SUMIF('zz17GLOBAL OP BY PAYOR'!$A$7:$A$100,$A14,'zz17GLOBAL OP BY PAYOR'!N$7:N$101)</f>
        <v>8426111</v>
      </c>
      <c r="O14" s="404">
        <f>SUMIF('zz17GLOBAL OP BY PAYOR'!$A$7:$A$100,$A14,'zz17GLOBAL OP BY PAYOR'!O$7:O$101)</f>
        <v>2870754</v>
      </c>
      <c r="P14" s="404">
        <f>SUMIF('zz17GLOBAL OP BY PAYOR'!$A$7:$A$100,$A14,'zz17GLOBAL OP BY PAYOR'!P$7:P$101)</f>
        <v>2400936</v>
      </c>
      <c r="Q14" s="404">
        <f>SUMIF('zz17GLOBAL OP BY PAYOR'!$A$7:$A$100,$A14,'zz17GLOBAL OP BY PAYOR'!Q$7:Q$101)</f>
        <v>7292360</v>
      </c>
      <c r="R14" s="404">
        <f>SUMIF('zz17GLOBAL OP BY PAYOR'!$A$7:$A$100,$A14,'zz17GLOBAL OP BY PAYOR'!R$7:R$101)</f>
        <v>5855894</v>
      </c>
      <c r="S14" s="404">
        <f>SUMIF('zz17GLOBAL OP BY PAYOR'!$A$7:$A$100,$A14,'zz17GLOBAL OP BY PAYOR'!S$7:S$101)</f>
        <v>-2646910</v>
      </c>
      <c r="T14" s="404">
        <f>SUMIF('zz17GLOBAL OP BY PAYOR'!$A$7:$A$100,$A14,'zz17GLOBAL OP BY PAYOR'!T$7:T$101)</f>
        <v>169281</v>
      </c>
      <c r="V14" s="515">
        <f>'17PATH PRACT'!C34</f>
        <v>-397864.08488716919</v>
      </c>
      <c r="W14" s="515">
        <f>'17PATH PRACT'!D34</f>
        <v>-333731.63897459803</v>
      </c>
      <c r="X14" s="547">
        <f t="shared" si="0"/>
        <v>-2646910</v>
      </c>
      <c r="Y14" s="547">
        <f>SUM(G14/G$28)*$S$30</f>
        <v>1010598.2807352041</v>
      </c>
      <c r="Z14" s="547">
        <f t="shared" si="2"/>
        <v>-1636311.719264796</v>
      </c>
      <c r="AB14" s="547">
        <f t="shared" si="3"/>
        <v>-2181748.959019728</v>
      </c>
      <c r="AI14" s="440">
        <f>SUM(AI11:AI13)</f>
        <v>1</v>
      </c>
      <c r="AK14" s="440">
        <f>SUM(AK11:AK13)</f>
        <v>1</v>
      </c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47"/>
      <c r="AY14" s="547"/>
      <c r="AZ14" s="547"/>
      <c r="BA14" s="547"/>
      <c r="BB14" s="547"/>
      <c r="BC14" s="547"/>
      <c r="BD14" s="321"/>
      <c r="BE14" s="461">
        <f t="shared" si="6"/>
        <v>0.34088237214699751</v>
      </c>
      <c r="BF14" s="461">
        <f t="shared" si="6"/>
        <v>0.36906393733842574</v>
      </c>
      <c r="BH14" s="321">
        <f t="shared" si="4"/>
        <v>-397864.08488716919</v>
      </c>
      <c r="BI14" s="321">
        <f t="shared" si="5"/>
        <v>29336778.915112831</v>
      </c>
      <c r="BJ14" s="502">
        <f t="shared" si="7"/>
        <v>0.33632119907192709</v>
      </c>
      <c r="BK14" s="502">
        <v>0.35639999999999999</v>
      </c>
      <c r="BM14" s="498"/>
    </row>
    <row r="15" spans="1:65" ht="13.5" x14ac:dyDescent="0.25">
      <c r="A15" s="531">
        <v>320</v>
      </c>
      <c r="B15" s="403" t="s">
        <v>629</v>
      </c>
      <c r="C15" s="404">
        <f>SUMIF('zz17GLOBAL OP BY PAYOR'!$A$7:$A$100,A15,'zz17GLOBAL OP BY PAYOR'!$C$7:$C$101)</f>
        <v>444442</v>
      </c>
      <c r="D15" s="404">
        <f>SUMIF('zz17GLOBAL OP BY PAYOR'!$A$7:$A$100,$A15,'zz17GLOBAL OP BY PAYOR'!D$7:D$101)</f>
        <v>423672</v>
      </c>
      <c r="E15" s="404">
        <f>SUMIF('zz17GLOBAL OP BY PAYOR'!$A$7:$A$100,$A15,'zz17GLOBAL OP BY PAYOR'!E$7:E$101)</f>
        <v>0</v>
      </c>
      <c r="F15" s="404">
        <f>SUMIF('zz17GLOBAL OP BY PAYOR'!$A$7:$A$100,$A15,'zz17GLOBAL OP BY PAYOR'!F$7:F$101)</f>
        <v>0</v>
      </c>
      <c r="G15" s="404">
        <f>SUMIF('zz17GLOBAL OP BY PAYOR'!$A$7:$A$100,$A15,'zz17GLOBAL OP BY PAYOR'!G$7:G$101)</f>
        <v>536505346</v>
      </c>
      <c r="H15" s="404">
        <f>SUMIF('zz17GLOBAL OP BY PAYOR'!$A$7:$A$100,$A15,'zz17GLOBAL OP BY PAYOR'!H$7:H$101)</f>
        <v>480140017</v>
      </c>
      <c r="I15" s="404">
        <f>SUMIF('zz17GLOBAL OP BY PAYOR'!$A$7:$A$100,$A15,'zz17GLOBAL OP BY PAYOR'!I$7:I$101)</f>
        <v>242622241</v>
      </c>
      <c r="J15" s="404">
        <f>SUMIF('zz17GLOBAL OP BY PAYOR'!$A$7:$A$100,$A15,'zz17GLOBAL OP BY PAYOR'!J$7:J$101)</f>
        <v>221361377</v>
      </c>
      <c r="K15" s="404">
        <f>SUMIF('zz17GLOBAL OP BY PAYOR'!$A$7:$A$100,$A15,'zz17GLOBAL OP BY PAYOR'!K$7:K$101)</f>
        <v>131291614</v>
      </c>
      <c r="L15" s="404">
        <f>SUMIF('zz17GLOBAL OP BY PAYOR'!$A$7:$A$100,$A15,'zz17GLOBAL OP BY PAYOR'!L$7:L$101)</f>
        <v>120563103</v>
      </c>
      <c r="M15" s="404">
        <f>SUMIF('zz17GLOBAL OP BY PAYOR'!$A$7:$A$100,$A15,'zz17GLOBAL OP BY PAYOR'!M$7:M$101)</f>
        <v>111330627</v>
      </c>
      <c r="N15" s="404">
        <f>SUMIF('zz17GLOBAL OP BY PAYOR'!$A$7:$A$100,$A15,'zz17GLOBAL OP BY PAYOR'!N$7:N$101)</f>
        <v>100798274</v>
      </c>
      <c r="O15" s="404">
        <f>SUMIF('zz17GLOBAL OP BY PAYOR'!$A$7:$A$100,$A15,'zz17GLOBAL OP BY PAYOR'!O$7:O$101)</f>
        <v>13094891</v>
      </c>
      <c r="P15" s="404">
        <f>SUMIF('zz17GLOBAL OP BY PAYOR'!$A$7:$A$100,$A15,'zz17GLOBAL OP BY PAYOR'!P$7:P$101)</f>
        <v>11936271</v>
      </c>
      <c r="Q15" s="404">
        <f>SUMIF('zz17GLOBAL OP BY PAYOR'!$A$7:$A$100,$A15,'zz17GLOBAL OP BY PAYOR'!Q$7:Q$101)</f>
        <v>35334656</v>
      </c>
      <c r="R15" s="404">
        <f>SUMIF('zz17GLOBAL OP BY PAYOR'!$A$7:$A$100,$A15,'zz17GLOBAL OP BY PAYOR'!R$7:R$101)</f>
        <v>32015139</v>
      </c>
      <c r="S15" s="404">
        <f>SUMIF('zz17GLOBAL OP BY PAYOR'!$A$7:$A$100,$A15,'zz17GLOBAL OP BY PAYOR'!S$7:S$101)</f>
        <v>62901080</v>
      </c>
      <c r="T15" s="404">
        <f>SUMIF('zz17GLOBAL OP BY PAYOR'!$A$7:$A$100,$A15,'zz17GLOBAL OP BY PAYOR'!T$7:T$101)</f>
        <v>56846864</v>
      </c>
      <c r="V15" s="515">
        <f>'17PATH PRACT'!C35</f>
        <v>-608971.33933145809</v>
      </c>
      <c r="W15" s="515">
        <f>'17PATH PRACT'!D35</f>
        <v>-548169.47395346104</v>
      </c>
      <c r="X15" s="547">
        <f t="shared" si="0"/>
        <v>62901080</v>
      </c>
      <c r="Y15" s="547">
        <f>SUM(G15/G$28)*$S$30</f>
        <v>6215762.6666330742</v>
      </c>
      <c r="Z15" s="547">
        <f t="shared" si="2"/>
        <v>69116842.66663307</v>
      </c>
      <c r="AB15" s="547">
        <f t="shared" si="3"/>
        <v>92155790.222177416</v>
      </c>
      <c r="AE15">
        <f>+AG15*$S$29</f>
        <v>0</v>
      </c>
      <c r="AF15" s="321">
        <f>+G15</f>
        <v>536505346</v>
      </c>
      <c r="AG15" s="437">
        <f>+AF15/$AF$28</f>
        <v>0.78046382155054816</v>
      </c>
      <c r="AL15" s="547"/>
      <c r="AM15" s="547"/>
      <c r="AN15" s="547"/>
      <c r="AO15" s="547"/>
      <c r="AP15" s="547"/>
      <c r="AQ15" s="547"/>
      <c r="AR15" s="547"/>
      <c r="AS15" s="547"/>
      <c r="AT15" s="547"/>
      <c r="AU15" s="547"/>
      <c r="AV15" s="547"/>
      <c r="AW15" s="547"/>
      <c r="AX15" s="547"/>
      <c r="AY15" s="547"/>
      <c r="AZ15" s="547"/>
      <c r="BA15" s="547"/>
      <c r="BB15" s="547"/>
      <c r="BC15" s="547"/>
      <c r="BD15" s="321"/>
      <c r="BE15" s="461">
        <f t="shared" si="6"/>
        <v>0.45222707063202311</v>
      </c>
      <c r="BF15" s="461">
        <f t="shared" si="6"/>
        <v>0.46103505053193683</v>
      </c>
      <c r="BH15" s="321">
        <f t="shared" si="4"/>
        <v>-608971.33933145809</v>
      </c>
      <c r="BI15" s="321">
        <f t="shared" si="5"/>
        <v>242013269.66066855</v>
      </c>
      <c r="BJ15" s="500">
        <f t="shared" si="7"/>
        <v>0.45109200022895679</v>
      </c>
      <c r="BK15" s="500">
        <v>0.51780000000000004</v>
      </c>
    </row>
    <row r="16" spans="1:65" ht="13.5" x14ac:dyDescent="0.25">
      <c r="A16" s="531">
        <v>330</v>
      </c>
      <c r="B16" s="403" t="s">
        <v>630</v>
      </c>
      <c r="C16" s="404">
        <f>SUMIF('zz17GLOBAL OP BY PAYOR'!$A$7:$A$100,A16,'zz17GLOBAL OP BY PAYOR'!$C$7:$C$101)</f>
        <v>70054</v>
      </c>
      <c r="D16" s="404">
        <f>SUMIF('zz17GLOBAL OP BY PAYOR'!$A$7:$A$100,$A16,'zz17GLOBAL OP BY PAYOR'!D$7:D$101)</f>
        <v>70810</v>
      </c>
      <c r="E16" s="404">
        <f>SUMIF('zz17GLOBAL OP BY PAYOR'!$A$7:$A$100,$A16,'zz17GLOBAL OP BY PAYOR'!E$7:E$101)</f>
        <v>0</v>
      </c>
      <c r="F16" s="404">
        <f>SUMIF('zz17GLOBAL OP BY PAYOR'!$A$7:$A$100,$A16,'zz17GLOBAL OP BY PAYOR'!F$7:F$101)</f>
        <v>0</v>
      </c>
      <c r="G16" s="404">
        <f>SUMIF('zz17GLOBAL OP BY PAYOR'!$A$7:$A$100,$A16,'zz17GLOBAL OP BY PAYOR'!G$7:G$101)</f>
        <v>83993322</v>
      </c>
      <c r="H16" s="404">
        <f>SUMIF('zz17GLOBAL OP BY PAYOR'!$A$7:$A$100,$A16,'zz17GLOBAL OP BY PAYOR'!H$7:H$101)</f>
        <v>79074565</v>
      </c>
      <c r="I16" s="404">
        <f>SUMIF('zz17GLOBAL OP BY PAYOR'!$A$7:$A$100,$A16,'zz17GLOBAL OP BY PAYOR'!I$7:I$101)</f>
        <v>46455654</v>
      </c>
      <c r="J16" s="404">
        <f>SUMIF('zz17GLOBAL OP BY PAYOR'!$A$7:$A$100,$A16,'zz17GLOBAL OP BY PAYOR'!J$7:J$101)</f>
        <v>44533173</v>
      </c>
      <c r="K16" s="404">
        <f>SUMIF('zz17GLOBAL OP BY PAYOR'!$A$7:$A$100,$A16,'zz17GLOBAL OP BY PAYOR'!K$7:K$101)</f>
        <v>20417860</v>
      </c>
      <c r="L16" s="404">
        <f>SUMIF('zz17GLOBAL OP BY PAYOR'!$A$7:$A$100,$A16,'zz17GLOBAL OP BY PAYOR'!L$7:L$101)</f>
        <v>19692272</v>
      </c>
      <c r="M16" s="404">
        <f>SUMIF('zz17GLOBAL OP BY PAYOR'!$A$7:$A$100,$A16,'zz17GLOBAL OP BY PAYOR'!M$7:M$101)</f>
        <v>26037794</v>
      </c>
      <c r="N16" s="404">
        <f>SUMIF('zz17GLOBAL OP BY PAYOR'!$A$7:$A$100,$A16,'zz17GLOBAL OP BY PAYOR'!N$7:N$101)</f>
        <v>24840901</v>
      </c>
      <c r="O16" s="404">
        <f>SUMIF('zz17GLOBAL OP BY PAYOR'!$A$7:$A$100,$A16,'zz17GLOBAL OP BY PAYOR'!O$7:O$101)</f>
        <v>1995349</v>
      </c>
      <c r="P16" s="404">
        <f>SUMIF('zz17GLOBAL OP BY PAYOR'!$A$7:$A$100,$A16,'zz17GLOBAL OP BY PAYOR'!P$7:P$101)</f>
        <v>1927224</v>
      </c>
      <c r="Q16" s="404">
        <f>SUMIF('zz17GLOBAL OP BY PAYOR'!$A$7:$A$100,$A16,'zz17GLOBAL OP BY PAYOR'!Q$7:Q$101)</f>
        <v>5639015</v>
      </c>
      <c r="R16" s="404">
        <f>SUMIF('zz17GLOBAL OP BY PAYOR'!$A$7:$A$100,$A16,'zz17GLOBAL OP BY PAYOR'!R$7:R$101)</f>
        <v>5208497</v>
      </c>
      <c r="S16" s="404">
        <f>SUMIF('zz17GLOBAL OP BY PAYOR'!$A$7:$A$100,$A16,'zz17GLOBAL OP BY PAYOR'!S$7:S$101)</f>
        <v>18403430</v>
      </c>
      <c r="T16" s="404">
        <f>SUMIF('zz17GLOBAL OP BY PAYOR'!$A$7:$A$100,$A16,'zz17GLOBAL OP BY PAYOR'!T$7:T$101)</f>
        <v>17705180</v>
      </c>
      <c r="V16" s="515">
        <f>'17PATH PRACT'!C36</f>
        <v>-487361.53617226961</v>
      </c>
      <c r="W16" s="515">
        <f>'17PATH PRACT'!D36</f>
        <v>-465184.17362368031</v>
      </c>
      <c r="X16" s="547">
        <f t="shared" si="0"/>
        <v>18403430</v>
      </c>
      <c r="Y16" s="547">
        <f t="shared" si="1"/>
        <v>973117.15349447879</v>
      </c>
      <c r="Z16" s="547">
        <f t="shared" si="2"/>
        <v>19376547.153494477</v>
      </c>
      <c r="AB16" s="547">
        <f t="shared" si="3"/>
        <v>25835396.204659302</v>
      </c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47"/>
      <c r="AY16" s="547"/>
      <c r="AZ16" s="547"/>
      <c r="BA16" s="547"/>
      <c r="BB16" s="547"/>
      <c r="BC16" s="547"/>
      <c r="BD16" s="321"/>
      <c r="BE16" s="461">
        <f t="shared" si="6"/>
        <v>0.55308747045390105</v>
      </c>
      <c r="BF16" s="461">
        <f t="shared" si="6"/>
        <v>0.56317948761400083</v>
      </c>
      <c r="BH16" s="321">
        <f t="shared" si="4"/>
        <v>-487361.53617226961</v>
      </c>
      <c r="BI16" s="321">
        <f t="shared" si="5"/>
        <v>45968292.463827729</v>
      </c>
      <c r="BJ16" s="501">
        <f t="shared" si="7"/>
        <v>0.54728508611467619</v>
      </c>
      <c r="BK16" s="501">
        <v>0.58279999999999998</v>
      </c>
    </row>
    <row r="17" spans="1:63" ht="13.5" x14ac:dyDescent="0.25">
      <c r="A17" s="531">
        <v>350</v>
      </c>
      <c r="B17" s="403" t="s">
        <v>631</v>
      </c>
      <c r="C17" s="404">
        <f>SUMIF('zz17GLOBAL OP BY PAYOR'!$A$7:$A$100,A17,'zz17GLOBAL OP BY PAYOR'!$C$7:$C$101)</f>
        <v>0</v>
      </c>
      <c r="D17" s="404">
        <f>SUMIF('zz17GLOBAL OP BY PAYOR'!$A$7:$A$100,$A17,'zz17GLOBAL OP BY PAYOR'!D$7:D$101)</f>
        <v>0</v>
      </c>
      <c r="E17" s="404">
        <f>SUMIF('zz17GLOBAL OP BY PAYOR'!$A$7:$A$100,$A17,'zz17GLOBAL OP BY PAYOR'!E$7:E$101)</f>
        <v>0</v>
      </c>
      <c r="F17" s="404">
        <f>SUMIF('zz17GLOBAL OP BY PAYOR'!$A$7:$A$100,$A17,'zz17GLOBAL OP BY PAYOR'!F$7:F$101)</f>
        <v>0</v>
      </c>
      <c r="G17" s="404">
        <f>SUMIF('zz17GLOBAL OP BY PAYOR'!$A$7:$A$100,$A17,'zz17GLOBAL OP BY PAYOR'!G$7:G$101)</f>
        <v>0</v>
      </c>
      <c r="H17" s="404">
        <f>SUMIF('zz17GLOBAL OP BY PAYOR'!$A$7:$A$100,$A17,'zz17GLOBAL OP BY PAYOR'!H$7:H$101)</f>
        <v>0</v>
      </c>
      <c r="I17" s="404">
        <f>SUMIF('zz17GLOBAL OP BY PAYOR'!$A$7:$A$100,$A17,'zz17GLOBAL OP BY PAYOR'!I$7:I$101)</f>
        <v>0</v>
      </c>
      <c r="J17" s="404">
        <f>SUMIF('zz17GLOBAL OP BY PAYOR'!$A$7:$A$100,$A17,'zz17GLOBAL OP BY PAYOR'!J$7:J$101)</f>
        <v>0</v>
      </c>
      <c r="K17" s="404">
        <f>SUMIF('zz17GLOBAL OP BY PAYOR'!$A$7:$A$100,$A17,'zz17GLOBAL OP BY PAYOR'!K$7:K$101)</f>
        <v>0</v>
      </c>
      <c r="L17" s="404">
        <f>SUMIF('zz17GLOBAL OP BY PAYOR'!$A$7:$A$100,$A17,'zz17GLOBAL OP BY PAYOR'!L$7:L$101)</f>
        <v>0</v>
      </c>
      <c r="M17" s="404">
        <f>SUMIF('zz17GLOBAL OP BY PAYOR'!$A$7:$A$100,$A17,'zz17GLOBAL OP BY PAYOR'!M$7:M$101)</f>
        <v>0</v>
      </c>
      <c r="N17" s="404">
        <f>SUMIF('zz17GLOBAL OP BY PAYOR'!$A$7:$A$100,$A17,'zz17GLOBAL OP BY PAYOR'!N$7:N$101)</f>
        <v>0</v>
      </c>
      <c r="O17" s="404">
        <f>SUMIF('zz17GLOBAL OP BY PAYOR'!$A$7:$A$100,$A17,'zz17GLOBAL OP BY PAYOR'!O$7:O$101)</f>
        <v>0</v>
      </c>
      <c r="P17" s="404">
        <f>SUMIF('zz17GLOBAL OP BY PAYOR'!$A$7:$A$100,$A17,'zz17GLOBAL OP BY PAYOR'!P$7:P$101)</f>
        <v>0</v>
      </c>
      <c r="Q17" s="404">
        <f>SUMIF('zz17GLOBAL OP BY PAYOR'!$A$7:$A$100,$A17,'zz17GLOBAL OP BY PAYOR'!Q$7:Q$101)</f>
        <v>0</v>
      </c>
      <c r="R17" s="404">
        <f>SUMIF('zz17GLOBAL OP BY PAYOR'!$A$7:$A$100,$A17,'zz17GLOBAL OP BY PAYOR'!R$7:R$101)</f>
        <v>0</v>
      </c>
      <c r="S17" s="404">
        <f>SUMIF('zz17GLOBAL OP BY PAYOR'!$A$7:$A$100,$A17,'zz17GLOBAL OP BY PAYOR'!S$7:S$101)</f>
        <v>0</v>
      </c>
      <c r="T17" s="404">
        <f>SUMIF('zz17GLOBAL OP BY PAYOR'!$A$7:$A$100,$A17,'zz17GLOBAL OP BY PAYOR'!T$7:T$101)</f>
        <v>0</v>
      </c>
      <c r="V17" s="515">
        <f>'17PATH PRACT'!C37</f>
        <v>0</v>
      </c>
      <c r="W17" s="515">
        <f>'17PATH PRACT'!D37</f>
        <v>0</v>
      </c>
      <c r="X17" s="547">
        <f t="shared" si="0"/>
        <v>0</v>
      </c>
      <c r="Y17" s="547">
        <f t="shared" si="1"/>
        <v>0</v>
      </c>
      <c r="Z17" s="547">
        <f t="shared" si="2"/>
        <v>0</v>
      </c>
      <c r="AB17" s="547">
        <f t="shared" si="3"/>
        <v>0</v>
      </c>
      <c r="AL17" s="547"/>
      <c r="AM17" s="547"/>
      <c r="AN17" s="547"/>
      <c r="AO17" s="547"/>
      <c r="AP17" s="547"/>
      <c r="AQ17" s="547"/>
      <c r="AR17" s="547"/>
      <c r="AS17" s="547"/>
      <c r="AT17" s="547"/>
      <c r="AU17" s="547"/>
      <c r="AV17" s="547"/>
      <c r="AW17" s="547"/>
      <c r="AX17" s="547"/>
      <c r="AY17" s="547"/>
      <c r="AZ17" s="547"/>
      <c r="BA17" s="547"/>
      <c r="BB17" s="547"/>
      <c r="BC17" s="547"/>
      <c r="BD17" s="321"/>
      <c r="BE17" s="461" t="e">
        <f>I17/G17</f>
        <v>#DIV/0!</v>
      </c>
      <c r="BF17" s="461" t="e">
        <f t="shared" si="6"/>
        <v>#DIV/0!</v>
      </c>
      <c r="BH17" s="321">
        <f t="shared" si="4"/>
        <v>0</v>
      </c>
      <c r="BI17" s="321">
        <f t="shared" si="5"/>
        <v>0</v>
      </c>
      <c r="BJ17" s="500" t="e">
        <f t="shared" si="7"/>
        <v>#DIV/0!</v>
      </c>
    </row>
    <row r="18" spans="1:63" ht="13.5" x14ac:dyDescent="0.25">
      <c r="A18" s="531">
        <v>520</v>
      </c>
      <c r="B18" s="403" t="s">
        <v>632</v>
      </c>
      <c r="C18" s="404">
        <f>SUMIF('zz17GLOBAL OP BY PAYOR'!$A$7:$A$100,520,'zz17GLOBAL OP BY PAYOR'!$C$7:$C$101)+SUMIF('zz17GLOBAL OP BY PAYOR'!$A$7:$A$100,519,'zz17GLOBAL OP BY PAYOR'!$C$7:$C$101)</f>
        <v>0</v>
      </c>
      <c r="D18" s="404">
        <f>SUMIF('zz17GLOBAL OP BY PAYOR'!$A$7:$A$100,520,'zz17GLOBAL OP BY PAYOR'!D$7:D$101)+SUMIF('zz17GLOBAL OP BY PAYOR'!$A$7:$A$100,519,'zz17GLOBAL OP BY PAYOR'!$D$7:$D$101)</f>
        <v>0</v>
      </c>
      <c r="E18" s="404">
        <f>SUMIF('zz17GLOBAL OP BY PAYOR'!$A$7:$A$100,$A18,'zz17GLOBAL OP BY PAYOR'!E$7:E$101)</f>
        <v>0</v>
      </c>
      <c r="F18" s="404">
        <f>SUMIF('zz17GLOBAL OP BY PAYOR'!$A$7:$A$100,$A18,'zz17GLOBAL OP BY PAYOR'!F$7:F$101)</f>
        <v>0</v>
      </c>
      <c r="G18" s="404">
        <f>SUMIF('zz17GLOBAL OP BY PAYOR'!$A$7:$A$100,520,'zz17GLOBAL OP BY PAYOR'!G$7:G$101)+SUMIF('zz17GLOBAL OP BY PAYOR'!$A$7:$A$100,519,'zz17GLOBAL OP BY PAYOR'!$G$7:$G$101)</f>
        <v>0</v>
      </c>
      <c r="H18" s="404">
        <f>SUMIF('zz17GLOBAL OP BY PAYOR'!$A$7:$A$100,520,'zz17GLOBAL OP BY PAYOR'!H$7:H$101)+SUMIF('zz17GLOBAL OP BY PAYOR'!$A$7:$A$100,519,'zz17GLOBAL OP BY PAYOR'!$H$7:$H$101)</f>
        <v>0</v>
      </c>
      <c r="I18" s="404">
        <f>SUMIF('zz17GLOBAL OP BY PAYOR'!$A$7:$A$100,520,'zz17GLOBAL OP BY PAYOR'!I$7:I$101)+SUMIF('zz17GLOBAL OP BY PAYOR'!$A$7:$A$100,519,'zz17GLOBAL OP BY PAYOR'!$I$7:$I$101)</f>
        <v>0</v>
      </c>
      <c r="J18" s="404">
        <f>SUMIF('zz17GLOBAL OP BY PAYOR'!$A$7:$A$100,520,'zz17GLOBAL OP BY PAYOR'!J$7:J$101)+SUMIF('zz17GLOBAL OP BY PAYOR'!$A$7:$A$100,519,'zz17GLOBAL OP BY PAYOR'!$J$7:$J$101)</f>
        <v>0</v>
      </c>
      <c r="K18" s="404">
        <f>SUMIF('zz17GLOBAL OP BY PAYOR'!$A$7:$A$100,520,'zz17GLOBAL OP BY PAYOR'!K$7:K$101)+SUMIF('zz17GLOBAL OP BY PAYOR'!$A$7:$A$100,519,'zz17GLOBAL OP BY PAYOR'!$K$7:$K$101)</f>
        <v>0</v>
      </c>
      <c r="L18" s="404">
        <f>SUMIF('zz17GLOBAL OP BY PAYOR'!$A$7:$A$100,520,'zz17GLOBAL OP BY PAYOR'!L$7:L$101)+SUMIF('zz17GLOBAL OP BY PAYOR'!$A$7:$A$100,519,'zz17GLOBAL OP BY PAYOR'!$L$7:$L$101)</f>
        <v>0</v>
      </c>
      <c r="M18" s="404">
        <f>SUMIF('zz17GLOBAL OP BY PAYOR'!$A$7:$A$100,520,'zz17GLOBAL OP BY PAYOR'!M$7:M$101)+SUMIF('zz17GLOBAL OP BY PAYOR'!$A$7:$A$100,519,'zz17GLOBAL OP BY PAYOR'!$M$7:$M$101)</f>
        <v>0</v>
      </c>
      <c r="N18" s="404">
        <f>SUMIF('zz17GLOBAL OP BY PAYOR'!$A$7:$A$100,520,'zz17GLOBAL OP BY PAYOR'!N$7:N$101)+SUMIF('zz17GLOBAL OP BY PAYOR'!$A$7:$A$100,519,'zz17GLOBAL OP BY PAYOR'!$N$7:$N$101)</f>
        <v>0</v>
      </c>
      <c r="O18" s="404">
        <f>SUMIF('zz17GLOBAL OP BY PAYOR'!$A$7:$A$100,520,'zz17GLOBAL OP BY PAYOR'!O$7:O$101)+SUMIF('zz17GLOBAL OP BY PAYOR'!$A$7:$A$100,519,'zz17GLOBAL OP BY PAYOR'!$O$7:$O$101)</f>
        <v>0</v>
      </c>
      <c r="P18" s="404">
        <f>SUMIF('zz17GLOBAL OP BY PAYOR'!$A$7:$A$100,520,'zz17GLOBAL OP BY PAYOR'!P$7:P$101)+SUMIF('zz17GLOBAL OP BY PAYOR'!$A$7:$A$100,519,'zz17GLOBAL OP BY PAYOR'!$P$7:$P$101)</f>
        <v>0</v>
      </c>
      <c r="Q18" s="404">
        <f>SUMIF('zz17GLOBAL OP BY PAYOR'!$A$7:$A$100,520,'zz17GLOBAL OP BY PAYOR'!Q$7:Q$101)+SUMIF('zz17GLOBAL OP BY PAYOR'!$A$7:$A$100,519,'zz17GLOBAL OP BY PAYOR'!$Q$7:$Q$101)</f>
        <v>0</v>
      </c>
      <c r="R18" s="404">
        <f>SUMIF('zz17GLOBAL OP BY PAYOR'!$A$7:$A$100,520,'zz17GLOBAL OP BY PAYOR'!R$7:R$101)+SUMIF('zz17GLOBAL OP BY PAYOR'!$A$7:$A$100,519,'zz17GLOBAL OP BY PAYOR'!$R$7:$R$101)</f>
        <v>0</v>
      </c>
      <c r="S18" s="404">
        <f>SUMIF('zz17GLOBAL OP BY PAYOR'!$A$7:$A$100,520,'zz17GLOBAL OP BY PAYOR'!S$7:S$101)+SUMIF('zz17GLOBAL OP BY PAYOR'!$A$7:$A$100,519,'zz17GLOBAL OP BY PAYOR'!$S$7:$S$101)</f>
        <v>0</v>
      </c>
      <c r="T18" s="404">
        <f>SUMIF('zz17GLOBAL OP BY PAYOR'!$A$7:$A$100,520,'zz17GLOBAL OP BY PAYOR'!T$7:T$101)+SUMIF('zz17GLOBAL OP BY PAYOR'!$A$7:$A$100,519,'zz17GLOBAL OP BY PAYOR'!$T$7:$T$101)</f>
        <v>0</v>
      </c>
      <c r="V18" s="515">
        <f>'17PATH PRACT'!C38</f>
        <v>-2417009.6243275143</v>
      </c>
      <c r="W18" s="515">
        <f>'17PATH PRACT'!D38</f>
        <v>-2272600.8352834322</v>
      </c>
      <c r="X18" s="547">
        <f t="shared" si="0"/>
        <v>0</v>
      </c>
      <c r="Y18" s="547">
        <f t="shared" si="1"/>
        <v>0</v>
      </c>
      <c r="Z18" s="547">
        <f t="shared" si="2"/>
        <v>0</v>
      </c>
      <c r="AB18" s="547">
        <f t="shared" si="3"/>
        <v>0</v>
      </c>
      <c r="AE18">
        <f>+AG18*$S$29</f>
        <v>0</v>
      </c>
      <c r="AF18" s="321">
        <f>+G18</f>
        <v>0</v>
      </c>
      <c r="AG18" s="437">
        <f>+AF18/$AF$28</f>
        <v>0</v>
      </c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7"/>
      <c r="BD18" s="321"/>
      <c r="BE18" s="461" t="e">
        <f t="shared" si="6"/>
        <v>#DIV/0!</v>
      </c>
      <c r="BF18" s="461" t="e">
        <f t="shared" si="6"/>
        <v>#DIV/0!</v>
      </c>
      <c r="BH18" s="321">
        <f t="shared" si="4"/>
        <v>-2417009.6243275143</v>
      </c>
      <c r="BI18" s="321">
        <f t="shared" si="5"/>
        <v>-2417009.6243275143</v>
      </c>
      <c r="BJ18" s="500" t="e">
        <f t="shared" si="7"/>
        <v>#DIV/0!</v>
      </c>
      <c r="BK18" s="500">
        <v>0.51380000000000003</v>
      </c>
    </row>
    <row r="19" spans="1:63" ht="13.5" x14ac:dyDescent="0.25">
      <c r="A19" s="403">
        <v>525</v>
      </c>
      <c r="B19" s="403" t="s">
        <v>633</v>
      </c>
      <c r="C19" s="404">
        <f>SUMIF('zz17GLOBAL OP BY PAYOR'!$A$7:$A$100,A19,'zz17GLOBAL OP BY PAYOR'!$C$7:$C$101)</f>
        <v>68124</v>
      </c>
      <c r="D19" s="404">
        <f>SUMIF('zz17GLOBAL OP BY PAYOR'!$A$7:$A$100,$A19,'zz17GLOBAL OP BY PAYOR'!D$7:D$101)</f>
        <v>62308</v>
      </c>
      <c r="E19" s="404">
        <f>SUMIF('zz17GLOBAL OP BY PAYOR'!$A$7:$A$100,$A19,'zz17GLOBAL OP BY PAYOR'!E$7:E$101)</f>
        <v>0</v>
      </c>
      <c r="F19" s="404">
        <f>SUMIF('zz17GLOBAL OP BY PAYOR'!$A$7:$A$100,$A19,'zz17GLOBAL OP BY PAYOR'!F$7:F$101)</f>
        <v>0</v>
      </c>
      <c r="G19" s="404">
        <f>SUMIF('zz17GLOBAL OP BY PAYOR'!$A$7:$A$100,$A19,'zz17GLOBAL OP BY PAYOR'!G$7:G$101)</f>
        <v>89324312</v>
      </c>
      <c r="H19" s="404">
        <f>SUMIF('zz17GLOBAL OP BY PAYOR'!$A$7:$A$100,$A19,'zz17GLOBAL OP BY PAYOR'!H$7:H$101)</f>
        <v>73250921</v>
      </c>
      <c r="I19" s="404">
        <f>SUMIF('zz17GLOBAL OP BY PAYOR'!$A$7:$A$100,$A19,'zz17GLOBAL OP BY PAYOR'!I$7:I$101)</f>
        <v>58576656</v>
      </c>
      <c r="J19" s="404">
        <f>SUMIF('zz17GLOBAL OP BY PAYOR'!$A$7:$A$100,$A19,'zz17GLOBAL OP BY PAYOR'!J$7:J$101)</f>
        <v>48073309</v>
      </c>
      <c r="K19" s="404">
        <f>SUMIF('zz17GLOBAL OP BY PAYOR'!$A$7:$A$100,$A19,'zz17GLOBAL OP BY PAYOR'!K$7:K$101)</f>
        <v>21143055</v>
      </c>
      <c r="L19" s="404">
        <f>SUMIF('zz17GLOBAL OP BY PAYOR'!$A$7:$A$100,$A19,'zz17GLOBAL OP BY PAYOR'!L$7:L$101)</f>
        <v>17756034</v>
      </c>
      <c r="M19" s="404">
        <f>SUMIF('zz17GLOBAL OP BY PAYOR'!$A$7:$A$100,$A19,'zz17GLOBAL OP BY PAYOR'!M$7:M$101)</f>
        <v>37433601</v>
      </c>
      <c r="N19" s="404">
        <f>SUMIF('zz17GLOBAL OP BY PAYOR'!$A$7:$A$100,$A19,'zz17GLOBAL OP BY PAYOR'!N$7:N$101)</f>
        <v>30317275</v>
      </c>
      <c r="O19" s="404">
        <f>SUMIF('zz17GLOBAL OP BY PAYOR'!$A$7:$A$100,$A19,'zz17GLOBAL OP BY PAYOR'!O$7:O$101)</f>
        <v>2126901</v>
      </c>
      <c r="P19" s="404">
        <f>SUMIF('zz17GLOBAL OP BY PAYOR'!$A$7:$A$100,$A19,'zz17GLOBAL OP BY PAYOR'!P$7:P$101)</f>
        <v>1814286</v>
      </c>
      <c r="Q19" s="404">
        <f>SUMIF('zz17GLOBAL OP BY PAYOR'!$A$7:$A$100,$A19,'zz17GLOBAL OP BY PAYOR'!Q$7:Q$101)</f>
        <v>6114384</v>
      </c>
      <c r="R19" s="404">
        <f>SUMIF('zz17GLOBAL OP BY PAYOR'!$A$7:$A$100,$A19,'zz17GLOBAL OP BY PAYOR'!R$7:R$101)</f>
        <v>5122258</v>
      </c>
      <c r="S19" s="404">
        <f>SUMIF('zz17GLOBAL OP BY PAYOR'!$A$7:$A$100,$A19,'zz17GLOBAL OP BY PAYOR'!S$7:S$101)</f>
        <v>29192316</v>
      </c>
      <c r="T19" s="404">
        <f>SUMIF('zz17GLOBAL OP BY PAYOR'!$A$7:$A$100,$A19,'zz17GLOBAL OP BY PAYOR'!T$7:T$101)</f>
        <v>23380731</v>
      </c>
      <c r="V19" s="515">
        <f>'17PATH PRACT'!C39</f>
        <v>-409160.78239188192</v>
      </c>
      <c r="W19" s="515">
        <f>'17PATH PRACT'!D39</f>
        <v>-345779.52388878068</v>
      </c>
      <c r="X19" s="547">
        <f t="shared" si="0"/>
        <v>29192316</v>
      </c>
      <c r="Y19" s="547">
        <f t="shared" si="1"/>
        <v>1034880.1328669046</v>
      </c>
      <c r="Z19" s="547">
        <f t="shared" si="2"/>
        <v>30227196.132866904</v>
      </c>
      <c r="AB19" s="547">
        <f t="shared" si="3"/>
        <v>40302928.177155875</v>
      </c>
      <c r="AL19" s="547"/>
      <c r="AM19" s="547"/>
      <c r="AN19" s="547"/>
      <c r="AO19" s="547"/>
      <c r="AP19" s="547"/>
      <c r="AQ19" s="547"/>
      <c r="AR19" s="547"/>
      <c r="AS19" s="547"/>
      <c r="AT19" s="547"/>
      <c r="AU19" s="547"/>
      <c r="AV19" s="547"/>
      <c r="AW19" s="547"/>
      <c r="AX19" s="547"/>
      <c r="AY19" s="547"/>
      <c r="AZ19" s="547"/>
      <c r="BA19" s="547"/>
      <c r="BB19" s="547"/>
      <c r="BC19" s="547"/>
      <c r="BD19" s="321"/>
      <c r="BE19" s="461">
        <f t="shared" si="6"/>
        <v>0.65577505931419877</v>
      </c>
      <c r="BF19" s="461">
        <f t="shared" si="6"/>
        <v>0.65628265615936765</v>
      </c>
      <c r="BH19" s="321">
        <f t="shared" si="4"/>
        <v>-409160.78239188192</v>
      </c>
      <c r="BI19" s="321">
        <f t="shared" si="5"/>
        <v>58167495.217608117</v>
      </c>
      <c r="BJ19" s="500">
        <f t="shared" si="7"/>
        <v>0.65119443872803762</v>
      </c>
      <c r="BK19" s="500">
        <v>0.68500000000000005</v>
      </c>
    </row>
    <row r="20" spans="1:63" ht="13.5" x14ac:dyDescent="0.25">
      <c r="A20" s="403">
        <v>526</v>
      </c>
      <c r="B20" s="403" t="s">
        <v>634</v>
      </c>
      <c r="C20" s="404">
        <f>SUMIF('zz17GLOBAL OP BY PAYOR'!$A$7:$A$100,A20,'zz17GLOBAL OP BY PAYOR'!$C$7:$C$101)</f>
        <v>13351</v>
      </c>
      <c r="D20" s="404">
        <f>SUMIF('zz17GLOBAL OP BY PAYOR'!$A$7:$A$100,$A20,'zz17GLOBAL OP BY PAYOR'!D$7:D$101)</f>
        <v>12060</v>
      </c>
      <c r="E20" s="404">
        <f>SUMIF('zz17GLOBAL OP BY PAYOR'!$A$7:$A$100,$A20,'zz17GLOBAL OP BY PAYOR'!E$7:E$101)</f>
        <v>0</v>
      </c>
      <c r="F20" s="404">
        <f>SUMIF('zz17GLOBAL OP BY PAYOR'!$A$7:$A$100,$A20,'zz17GLOBAL OP BY PAYOR'!F$7:F$101)</f>
        <v>0</v>
      </c>
      <c r="G20" s="404">
        <f>SUMIF('zz17GLOBAL OP BY PAYOR'!$A$7:$A$100,$A20,'zz17GLOBAL OP BY PAYOR'!G$7:G$101)</f>
        <v>23684922</v>
      </c>
      <c r="H20" s="404">
        <f>SUMIF('zz17GLOBAL OP BY PAYOR'!$A$7:$A$100,$A20,'zz17GLOBAL OP BY PAYOR'!H$7:H$101)</f>
        <v>20898770</v>
      </c>
      <c r="I20" s="404">
        <f>SUMIF('zz17GLOBAL OP BY PAYOR'!$A$7:$A$100,$A20,'zz17GLOBAL OP BY PAYOR'!I$7:I$101)</f>
        <v>16973552</v>
      </c>
      <c r="J20" s="404">
        <f>SUMIF('zz17GLOBAL OP BY PAYOR'!$A$7:$A$100,$A20,'zz17GLOBAL OP BY PAYOR'!J$7:J$101)</f>
        <v>14393874</v>
      </c>
      <c r="K20" s="404">
        <f>SUMIF('zz17GLOBAL OP BY PAYOR'!$A$7:$A$100,$A20,'zz17GLOBAL OP BY PAYOR'!K$7:K$101)</f>
        <v>5692446</v>
      </c>
      <c r="L20" s="404">
        <f>SUMIF('zz17GLOBAL OP BY PAYOR'!$A$7:$A$100,$A20,'zz17GLOBAL OP BY PAYOR'!L$7:L$101)</f>
        <v>5217750</v>
      </c>
      <c r="M20" s="404">
        <f>SUMIF('zz17GLOBAL OP BY PAYOR'!$A$7:$A$100,$A20,'zz17GLOBAL OP BY PAYOR'!M$7:M$101)</f>
        <v>11281106</v>
      </c>
      <c r="N20" s="404">
        <f>SUMIF('zz17GLOBAL OP BY PAYOR'!$A$7:$A$100,$A20,'zz17GLOBAL OP BY PAYOR'!N$7:N$101)</f>
        <v>9176124</v>
      </c>
      <c r="O20" s="404">
        <f>SUMIF('zz17GLOBAL OP BY PAYOR'!$A$7:$A$100,$A20,'zz17GLOBAL OP BY PAYOR'!O$7:O$101)</f>
        <v>547418</v>
      </c>
      <c r="P20" s="404">
        <f>SUMIF('zz17GLOBAL OP BY PAYOR'!$A$7:$A$100,$A20,'zz17GLOBAL OP BY PAYOR'!P$7:P$101)</f>
        <v>488094</v>
      </c>
      <c r="Q20" s="404">
        <f>SUMIF('zz17GLOBAL OP BY PAYOR'!$A$7:$A$100,$A20,'zz17GLOBAL OP BY PAYOR'!Q$7:Q$101)</f>
        <v>1628190</v>
      </c>
      <c r="R20" s="404">
        <f>SUMIF('zz17GLOBAL OP BY PAYOR'!$A$7:$A$100,$A20,'zz17GLOBAL OP BY PAYOR'!R$7:R$101)</f>
        <v>1501443</v>
      </c>
      <c r="S20" s="404">
        <f>SUMIF('zz17GLOBAL OP BY PAYOR'!$A$7:$A$100,$A20,'zz17GLOBAL OP BY PAYOR'!S$7:S$101)</f>
        <v>9105498</v>
      </c>
      <c r="T20" s="404">
        <f>SUMIF('zz17GLOBAL OP BY PAYOR'!$A$7:$A$100,$A20,'zz17GLOBAL OP BY PAYOR'!T$7:T$101)</f>
        <v>7186587</v>
      </c>
      <c r="V20" s="515">
        <f>'17PATH PRACT'!C40</f>
        <v>-107607.63889268671</v>
      </c>
      <c r="W20" s="515">
        <f>'17PATH PRACT'!D40</f>
        <v>-98210.620247930055</v>
      </c>
      <c r="X20" s="547">
        <f t="shared" si="0"/>
        <v>9105498</v>
      </c>
      <c r="Y20" s="547">
        <f t="shared" si="1"/>
        <v>274405.19470558333</v>
      </c>
      <c r="Z20" s="547">
        <f t="shared" si="2"/>
        <v>9379903.1947055832</v>
      </c>
      <c r="AB20" s="547">
        <f t="shared" si="3"/>
        <v>12506537.592940778</v>
      </c>
      <c r="AL20" s="547"/>
      <c r="AM20" s="547"/>
      <c r="AN20" s="547"/>
      <c r="AO20" s="547"/>
      <c r="AP20" s="547"/>
      <c r="AQ20" s="547"/>
      <c r="AR20" s="547"/>
      <c r="AS20" s="547"/>
      <c r="AT20" s="547"/>
      <c r="AU20" s="547"/>
      <c r="AV20" s="547"/>
      <c r="AW20" s="547"/>
      <c r="AX20" s="547"/>
      <c r="AY20" s="547"/>
      <c r="AZ20" s="547"/>
      <c r="BA20" s="547"/>
      <c r="BB20" s="547"/>
      <c r="BC20" s="547"/>
      <c r="BD20" s="321"/>
      <c r="BE20" s="461">
        <f t="shared" si="6"/>
        <v>0.71663955659216438</v>
      </c>
      <c r="BF20" s="461">
        <f t="shared" si="6"/>
        <v>0.68874263892085519</v>
      </c>
      <c r="BH20" s="321">
        <f t="shared" si="4"/>
        <v>-107607.63889268671</v>
      </c>
      <c r="BI20" s="321">
        <f t="shared" si="5"/>
        <v>16865944.361107312</v>
      </c>
      <c r="BJ20" s="500">
        <f t="shared" si="7"/>
        <v>0.71209625943067545</v>
      </c>
      <c r="BK20" s="500">
        <v>0.72899999999999998</v>
      </c>
    </row>
    <row r="21" spans="1:63" ht="13.5" x14ac:dyDescent="0.25">
      <c r="A21" s="403">
        <v>527</v>
      </c>
      <c r="B21" s="403" t="s">
        <v>635</v>
      </c>
      <c r="C21" s="404">
        <f>SUMIF('zz17GLOBAL OP BY PAYOR'!$A$7:$A$100,A21,'zz17GLOBAL OP BY PAYOR'!$C$7:$C$101)</f>
        <v>38187</v>
      </c>
      <c r="D21" s="404">
        <f>SUMIF('zz17GLOBAL OP BY PAYOR'!$A$7:$A$100,$A21,'zz17GLOBAL OP BY PAYOR'!D$7:D$101)</f>
        <v>37194</v>
      </c>
      <c r="E21" s="404">
        <f>SUMIF('zz17GLOBAL OP BY PAYOR'!$A$7:$A$100,$A21,'zz17GLOBAL OP BY PAYOR'!E$7:E$101)</f>
        <v>0</v>
      </c>
      <c r="F21" s="404">
        <f>SUMIF('zz17GLOBAL OP BY PAYOR'!$A$7:$A$100,$A21,'zz17GLOBAL OP BY PAYOR'!F$7:F$101)</f>
        <v>0</v>
      </c>
      <c r="G21" s="404">
        <f>SUMIF('zz17GLOBAL OP BY PAYOR'!$A$7:$A$100,$A21,'zz17GLOBAL OP BY PAYOR'!G$7:G$101)</f>
        <v>39401539</v>
      </c>
      <c r="H21" s="404">
        <f>SUMIF('zz17GLOBAL OP BY PAYOR'!$A$7:$A$100,$A21,'zz17GLOBAL OP BY PAYOR'!H$7:H$101)</f>
        <v>37852695</v>
      </c>
      <c r="I21" s="404">
        <f>SUMIF('zz17GLOBAL OP BY PAYOR'!$A$7:$A$100,$A21,'zz17GLOBAL OP BY PAYOR'!I$7:I$101)</f>
        <v>23539538</v>
      </c>
      <c r="J21" s="404">
        <f>SUMIF('zz17GLOBAL OP BY PAYOR'!$A$7:$A$100,$A21,'zz17GLOBAL OP BY PAYOR'!J$7:J$101)</f>
        <v>22629426</v>
      </c>
      <c r="K21" s="404">
        <f>SUMIF('zz17GLOBAL OP BY PAYOR'!$A$7:$A$100,$A21,'zz17GLOBAL OP BY PAYOR'!K$7:K$101)</f>
        <v>9281891</v>
      </c>
      <c r="L21" s="404">
        <f>SUMIF('zz17GLOBAL OP BY PAYOR'!$A$7:$A$100,$A21,'zz17GLOBAL OP BY PAYOR'!L$7:L$101)</f>
        <v>9244120</v>
      </c>
      <c r="M21" s="404">
        <f>SUMIF('zz17GLOBAL OP BY PAYOR'!$A$7:$A$100,$A21,'zz17GLOBAL OP BY PAYOR'!M$7:M$101)</f>
        <v>14257647</v>
      </c>
      <c r="N21" s="404">
        <f>SUMIF('zz17GLOBAL OP BY PAYOR'!$A$7:$A$100,$A21,'zz17GLOBAL OP BY PAYOR'!N$7:N$101)</f>
        <v>13385306</v>
      </c>
      <c r="O21" s="404">
        <f>SUMIF('zz17GLOBAL OP BY PAYOR'!$A$7:$A$100,$A21,'zz17GLOBAL OP BY PAYOR'!O$7:O$101)</f>
        <v>1046667</v>
      </c>
      <c r="P21" s="404">
        <f>SUMIF('zz17GLOBAL OP BY PAYOR'!$A$7:$A$100,$A21,'zz17GLOBAL OP BY PAYOR'!P$7:P$101)</f>
        <v>946454</v>
      </c>
      <c r="Q21" s="404">
        <f>SUMIF('zz17GLOBAL OP BY PAYOR'!$A$7:$A$100,$A21,'zz17GLOBAL OP BY PAYOR'!Q$7:Q$101)</f>
        <v>2795315</v>
      </c>
      <c r="R21" s="404">
        <f>SUMIF('zz17GLOBAL OP BY PAYOR'!$A$7:$A$100,$A21,'zz17GLOBAL OP BY PAYOR'!R$7:R$101)</f>
        <v>2578495</v>
      </c>
      <c r="S21" s="404">
        <f>SUMIF('zz17GLOBAL OP BY PAYOR'!$A$7:$A$100,$A21,'zz17GLOBAL OP BY PAYOR'!S$7:S$101)</f>
        <v>10415665</v>
      </c>
      <c r="T21" s="404">
        <f>SUMIF('zz17GLOBAL OP BY PAYOR'!$A$7:$A$100,$A21,'zz17GLOBAL OP BY PAYOR'!T$7:T$101)</f>
        <v>9860357</v>
      </c>
      <c r="V21" s="515">
        <f>'17PATH PRACT'!C41</f>
        <v>-180859.8310647264</v>
      </c>
      <c r="W21" s="515">
        <f>'17PATH PRACT'!D41</f>
        <v>-178125.47737803392</v>
      </c>
      <c r="X21" s="547">
        <f t="shared" si="0"/>
        <v>10415665</v>
      </c>
      <c r="Y21" s="547">
        <f t="shared" si="1"/>
        <v>456492.40394351463</v>
      </c>
      <c r="Z21" s="547">
        <f t="shared" si="2"/>
        <v>10872157.403943514</v>
      </c>
      <c r="AB21" s="547">
        <f t="shared" si="3"/>
        <v>14496209.871924687</v>
      </c>
      <c r="AL21" s="547"/>
      <c r="AM21" s="547"/>
      <c r="AN21" s="547"/>
      <c r="AO21" s="547"/>
      <c r="AP21" s="547"/>
      <c r="AQ21" s="547"/>
      <c r="AR21" s="547"/>
      <c r="AS21" s="547"/>
      <c r="AT21" s="547"/>
      <c r="AU21" s="547"/>
      <c r="AV21" s="547"/>
      <c r="AW21" s="547"/>
      <c r="AX21" s="547"/>
      <c r="AY21" s="547"/>
      <c r="AZ21" s="547"/>
      <c r="BA21" s="547"/>
      <c r="BB21" s="547"/>
      <c r="BC21" s="547"/>
      <c r="BD21" s="321"/>
      <c r="BE21" s="461">
        <f t="shared" si="6"/>
        <v>0.5974268670063877</v>
      </c>
      <c r="BF21" s="461">
        <f t="shared" si="6"/>
        <v>0.5978286618693861</v>
      </c>
      <c r="BH21" s="321">
        <f t="shared" si="4"/>
        <v>-180859.8310647264</v>
      </c>
      <c r="BI21" s="321">
        <f t="shared" si="5"/>
        <v>23358678.168935273</v>
      </c>
      <c r="BJ21" s="500">
        <f t="shared" si="7"/>
        <v>0.59283669526043825</v>
      </c>
      <c r="BK21" s="500">
        <v>0.63139999999999996</v>
      </c>
    </row>
    <row r="22" spans="1:63" ht="13.5" x14ac:dyDescent="0.25">
      <c r="A22" s="403">
        <v>610</v>
      </c>
      <c r="B22" s="403" t="s">
        <v>636</v>
      </c>
      <c r="C22" s="404">
        <f>SUMIF('zz17GLOBAL OP BY PAYOR'!$A$7:$A$100,A22,'zz17GLOBAL OP BY PAYOR'!$C$7:$C$101)</f>
        <v>20358</v>
      </c>
      <c r="D22" s="404">
        <f>SUMIF('zz17GLOBAL OP BY PAYOR'!$A$7:$A$100,$A22,'zz17GLOBAL OP BY PAYOR'!D$7:D$101)</f>
        <v>19701</v>
      </c>
      <c r="E22" s="404">
        <f>SUMIF('zz17GLOBAL OP BY PAYOR'!$A$7:$A$100,$A22,'zz17GLOBAL OP BY PAYOR'!E$7:E$101)</f>
        <v>0</v>
      </c>
      <c r="F22" s="404">
        <f>SUMIF('zz17GLOBAL OP BY PAYOR'!$A$7:$A$100,$A22,'zz17GLOBAL OP BY PAYOR'!F$7:F$101)</f>
        <v>0</v>
      </c>
      <c r="G22" s="404">
        <f>SUMIF('zz17GLOBAL OP BY PAYOR'!$A$7:$A$100,$A22,'zz17GLOBAL OP BY PAYOR'!G$7:G$101)</f>
        <v>22296960</v>
      </c>
      <c r="H22" s="404">
        <f>SUMIF('zz17GLOBAL OP BY PAYOR'!$A$7:$A$100,$A22,'zz17GLOBAL OP BY PAYOR'!H$7:H$101)</f>
        <v>20832846</v>
      </c>
      <c r="I22" s="404">
        <f>SUMIF('zz17GLOBAL OP BY PAYOR'!$A$7:$A$100,$A22,'zz17GLOBAL OP BY PAYOR'!I$7:I$101)</f>
        <v>5509205</v>
      </c>
      <c r="J22" s="404">
        <f>SUMIF('zz17GLOBAL OP BY PAYOR'!$A$7:$A$100,$A22,'zz17GLOBAL OP BY PAYOR'!J$7:J$101)</f>
        <v>4820362</v>
      </c>
      <c r="K22" s="404">
        <f>SUMIF('zz17GLOBAL OP BY PAYOR'!$A$7:$A$100,$A22,'zz17GLOBAL OP BY PAYOR'!K$7:K$101)</f>
        <v>6274344</v>
      </c>
      <c r="L22" s="404">
        <f>SUMIF('zz17GLOBAL OP BY PAYOR'!$A$7:$A$100,$A22,'zz17GLOBAL OP BY PAYOR'!L$7:L$101)</f>
        <v>6004508</v>
      </c>
      <c r="M22" s="404">
        <f>SUMIF('zz17GLOBAL OP BY PAYOR'!$A$7:$A$100,$A22,'zz17GLOBAL OP BY PAYOR'!M$7:M$101)</f>
        <v>-765139</v>
      </c>
      <c r="N22" s="404">
        <f>SUMIF('zz17GLOBAL OP BY PAYOR'!$A$7:$A$100,$A22,'zz17GLOBAL OP BY PAYOR'!N$7:N$101)</f>
        <v>-1184146</v>
      </c>
      <c r="O22" s="404">
        <f>SUMIF('zz17GLOBAL OP BY PAYOR'!$A$7:$A$100,$A22,'zz17GLOBAL OP BY PAYOR'!O$7:O$101)</f>
        <v>674564</v>
      </c>
      <c r="P22" s="404">
        <f>SUMIF('zz17GLOBAL OP BY PAYOR'!$A$7:$A$100,$A22,'zz17GLOBAL OP BY PAYOR'!P$7:P$101)</f>
        <v>593507</v>
      </c>
      <c r="Q22" s="404">
        <f>SUMIF('zz17GLOBAL OP BY PAYOR'!$A$7:$A$100,$A22,'zz17GLOBAL OP BY PAYOR'!Q$7:Q$101)</f>
        <v>1741004</v>
      </c>
      <c r="R22" s="404">
        <f>SUMIF('zz17GLOBAL OP BY PAYOR'!$A$7:$A$100,$A22,'zz17GLOBAL OP BY PAYOR'!R$7:R$101)</f>
        <v>1557064</v>
      </c>
      <c r="S22" s="404">
        <f>SUMIF('zz17GLOBAL OP BY PAYOR'!$A$7:$A$100,$A22,'zz17GLOBAL OP BY PAYOR'!S$7:S$101)</f>
        <v>-3180707</v>
      </c>
      <c r="T22" s="404">
        <f>SUMIF('zz17GLOBAL OP BY PAYOR'!$A$7:$A$100,$A22,'zz17GLOBAL OP BY PAYOR'!T$7:T$101)</f>
        <v>-3334717</v>
      </c>
      <c r="V22" s="515">
        <f>'17PATH PRACT'!C42</f>
        <v>-102550.03581810724</v>
      </c>
      <c r="W22" s="515">
        <f>'17PATH PRACT'!D42</f>
        <v>-97659.01829280291</v>
      </c>
      <c r="X22" s="547">
        <f t="shared" si="0"/>
        <v>-3180707</v>
      </c>
      <c r="Y22" s="547">
        <f t="shared" si="1"/>
        <v>258324.75404152076</v>
      </c>
      <c r="Z22" s="547">
        <f t="shared" si="2"/>
        <v>-2922382.2459584791</v>
      </c>
      <c r="AB22" s="547">
        <f t="shared" si="3"/>
        <v>-3896509.6612779722</v>
      </c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47"/>
      <c r="AX22" s="547"/>
      <c r="AY22" s="547"/>
      <c r="AZ22" s="547"/>
      <c r="BA22" s="547"/>
      <c r="BB22" s="547"/>
      <c r="BC22" s="547"/>
      <c r="BD22" s="321"/>
      <c r="BE22" s="461">
        <f t="shared" si="6"/>
        <v>0.2470832346651741</v>
      </c>
      <c r="BF22" s="461">
        <f t="shared" si="6"/>
        <v>0.23138278850618874</v>
      </c>
      <c r="BH22" s="321">
        <f t="shared" si="4"/>
        <v>-102550.03581810724</v>
      </c>
      <c r="BI22" s="321">
        <f t="shared" si="5"/>
        <v>5406654.9641818926</v>
      </c>
      <c r="BJ22" s="500">
        <f t="shared" si="7"/>
        <v>0.24248395136296125</v>
      </c>
      <c r="BK22" s="500">
        <v>0.33250000000000002</v>
      </c>
    </row>
    <row r="23" spans="1:63" ht="13.5" x14ac:dyDescent="0.25">
      <c r="A23" s="403">
        <v>615</v>
      </c>
      <c r="B23" s="403" t="s">
        <v>637</v>
      </c>
      <c r="C23" s="404">
        <f>SUMIF('zz17GLOBAL OP BY PAYOR'!$A$7:$A$100,A23,'zz17GLOBAL OP BY PAYOR'!$C$7:$C$101)</f>
        <v>9153</v>
      </c>
      <c r="D23" s="404">
        <f>SUMIF('zz17GLOBAL OP BY PAYOR'!$A$7:$A$100,$A23,'zz17GLOBAL OP BY PAYOR'!D$7:D$101)</f>
        <v>8731</v>
      </c>
      <c r="E23" s="404">
        <f>SUMIF('zz17GLOBAL OP BY PAYOR'!$A$7:$A$100,$A23,'zz17GLOBAL OP BY PAYOR'!E$7:E$101)</f>
        <v>0</v>
      </c>
      <c r="F23" s="404">
        <f>SUMIF('zz17GLOBAL OP BY PAYOR'!$A$7:$A$100,$A23,'zz17GLOBAL OP BY PAYOR'!F$7:F$101)</f>
        <v>0</v>
      </c>
      <c r="G23" s="404">
        <f>SUMIF('zz17GLOBAL OP BY PAYOR'!$A$7:$A$100,$A23,'zz17GLOBAL OP BY PAYOR'!G$7:G$101)</f>
        <v>14043577</v>
      </c>
      <c r="H23" s="404">
        <f>SUMIF('zz17GLOBAL OP BY PAYOR'!$A$7:$A$100,$A23,'zz17GLOBAL OP BY PAYOR'!H$7:H$101)</f>
        <v>13402053</v>
      </c>
      <c r="I23" s="404">
        <f>SUMIF('zz17GLOBAL OP BY PAYOR'!$A$7:$A$100,$A23,'zz17GLOBAL OP BY PAYOR'!I$7:I$101)</f>
        <v>2174474</v>
      </c>
      <c r="J23" s="404">
        <f>SUMIF('zz17GLOBAL OP BY PAYOR'!$A$7:$A$100,$A23,'zz17GLOBAL OP BY PAYOR'!J$7:J$101)</f>
        <v>2087168</v>
      </c>
      <c r="K23" s="404">
        <f>SUMIF('zz17GLOBAL OP BY PAYOR'!$A$7:$A$100,$A23,'zz17GLOBAL OP BY PAYOR'!K$7:K$101)</f>
        <v>2568919</v>
      </c>
      <c r="L23" s="404">
        <f>SUMIF('zz17GLOBAL OP BY PAYOR'!$A$7:$A$100,$A23,'zz17GLOBAL OP BY PAYOR'!L$7:L$101)</f>
        <v>2615112</v>
      </c>
      <c r="M23" s="404">
        <f>SUMIF('zz17GLOBAL OP BY PAYOR'!$A$7:$A$100,$A23,'zz17GLOBAL OP BY PAYOR'!M$7:M$101)</f>
        <v>-394445</v>
      </c>
      <c r="N23" s="404">
        <f>SUMIF('zz17GLOBAL OP BY PAYOR'!$A$7:$A$100,$A23,'zz17GLOBAL OP BY PAYOR'!N$7:N$101)</f>
        <v>-527944</v>
      </c>
      <c r="O23" s="404">
        <f>SUMIF('zz17GLOBAL OP BY PAYOR'!$A$7:$A$100,$A23,'zz17GLOBAL OP BY PAYOR'!O$7:O$101)</f>
        <v>363563</v>
      </c>
      <c r="P23" s="404">
        <f>SUMIF('zz17GLOBAL OP BY PAYOR'!$A$7:$A$100,$A23,'zz17GLOBAL OP BY PAYOR'!P$7:P$101)</f>
        <v>355196</v>
      </c>
      <c r="Q23" s="404">
        <f>SUMIF('zz17GLOBAL OP BY PAYOR'!$A$7:$A$100,$A23,'zz17GLOBAL OP BY PAYOR'!Q$7:Q$101)</f>
        <v>1215811</v>
      </c>
      <c r="R23" s="404">
        <f>SUMIF('zz17GLOBAL OP BY PAYOR'!$A$7:$A$100,$A23,'zz17GLOBAL OP BY PAYOR'!R$7:R$101)</f>
        <v>1137029</v>
      </c>
      <c r="S23" s="404">
        <f>SUMIF('zz17GLOBAL OP BY PAYOR'!$A$7:$A$100,$A23,'zz17GLOBAL OP BY PAYOR'!S$7:S$101)</f>
        <v>-1973819</v>
      </c>
      <c r="T23" s="404">
        <f>SUMIF('zz17GLOBAL OP BY PAYOR'!$A$7:$A$100,$A23,'zz17GLOBAL OP BY PAYOR'!T$7:T$101)</f>
        <v>-2020169</v>
      </c>
      <c r="V23" s="515">
        <f>'17PATH PRACT'!C43</f>
        <v>-65064.370538401075</v>
      </c>
      <c r="W23" s="515">
        <f>'17PATH PRACT'!D43</f>
        <v>-62975.164661567389</v>
      </c>
      <c r="X23" s="547">
        <f t="shared" si="0"/>
        <v>-1973819</v>
      </c>
      <c r="Y23" s="547">
        <f t="shared" si="1"/>
        <v>162703.95490632614</v>
      </c>
      <c r="Z23" s="547">
        <f t="shared" si="2"/>
        <v>-1811115.0450936737</v>
      </c>
      <c r="AB23" s="547">
        <f t="shared" si="3"/>
        <v>-2414820.0601248983</v>
      </c>
      <c r="AL23" s="547"/>
      <c r="AM23" s="547"/>
      <c r="AN23" s="547"/>
      <c r="AO23" s="547"/>
      <c r="AP23" s="547"/>
      <c r="AQ23" s="547"/>
      <c r="AR23" s="547"/>
      <c r="AS23" s="547"/>
      <c r="AT23" s="547"/>
      <c r="AU23" s="547"/>
      <c r="AV23" s="547"/>
      <c r="AW23" s="547"/>
      <c r="AX23" s="547"/>
      <c r="AY23" s="547"/>
      <c r="AZ23" s="547"/>
      <c r="BA23" s="547"/>
      <c r="BB23" s="547"/>
      <c r="BC23" s="547"/>
      <c r="BD23" s="321"/>
      <c r="BE23" s="461">
        <f t="shared" si="6"/>
        <v>0.1548376172252981</v>
      </c>
      <c r="BF23" s="461">
        <f t="shared" si="6"/>
        <v>0.15573494598178353</v>
      </c>
      <c r="BH23" s="321">
        <f t="shared" si="4"/>
        <v>-65064.370538401075</v>
      </c>
      <c r="BI23" s="321">
        <f t="shared" si="5"/>
        <v>2109409.629461599</v>
      </c>
      <c r="BJ23" s="500">
        <f t="shared" si="7"/>
        <v>0.15020458316720869</v>
      </c>
      <c r="BK23" s="500">
        <v>0.21640000000000001</v>
      </c>
    </row>
    <row r="24" spans="1:63" ht="13.5" x14ac:dyDescent="0.25">
      <c r="A24" s="403">
        <v>640</v>
      </c>
      <c r="B24" s="403" t="s">
        <v>638</v>
      </c>
      <c r="C24" s="404">
        <f>SUMIF('zz17GLOBAL OP BY PAYOR'!$A$7:$A$100,A24,'zz17GLOBAL OP BY PAYOR'!$C$7:$C$101)</f>
        <v>0</v>
      </c>
      <c r="D24" s="404">
        <f>SUMIF('zz17GLOBAL OP BY PAYOR'!$A$7:$A$100,$A24,'zz17GLOBAL OP BY PAYOR'!D$7:D$101)</f>
        <v>0</v>
      </c>
      <c r="E24" s="404">
        <f>SUMIF('zz17GLOBAL OP BY PAYOR'!$A$7:$A$100,$A24,'zz17GLOBAL OP BY PAYOR'!E$7:E$101)</f>
        <v>0</v>
      </c>
      <c r="F24" s="404">
        <f>SUMIF('zz17GLOBAL OP BY PAYOR'!$A$7:$A$100,$A24,'zz17GLOBAL OP BY PAYOR'!F$7:F$101)</f>
        <v>0</v>
      </c>
      <c r="G24" s="404">
        <f>SUMIF('zz17GLOBAL OP BY PAYOR'!$A$7:$A$100,$A24,'zz17GLOBAL OP BY PAYOR'!G$7:G$101)</f>
        <v>0</v>
      </c>
      <c r="H24" s="404">
        <f>SUMIF('zz17GLOBAL OP BY PAYOR'!$A$7:$A$100,$A24,'zz17GLOBAL OP BY PAYOR'!H$7:H$101)</f>
        <v>0</v>
      </c>
      <c r="I24" s="404">
        <f>SUMIF('zz17GLOBAL OP BY PAYOR'!$A$7:$A$100,$A24,'zz17GLOBAL OP BY PAYOR'!I$7:I$101)</f>
        <v>0</v>
      </c>
      <c r="J24" s="404">
        <f>SUMIF('zz17GLOBAL OP BY PAYOR'!$A$7:$A$100,$A24,'zz17GLOBAL OP BY PAYOR'!J$7:J$101)</f>
        <v>0</v>
      </c>
      <c r="K24" s="404">
        <f>SUMIF('zz17GLOBAL OP BY PAYOR'!$A$7:$A$100,$A24,'zz17GLOBAL OP BY PAYOR'!K$7:K$101)</f>
        <v>0</v>
      </c>
      <c r="L24" s="404">
        <f>SUMIF('zz17GLOBAL OP BY PAYOR'!$A$7:$A$100,$A24,'zz17GLOBAL OP BY PAYOR'!L$7:L$101)</f>
        <v>0</v>
      </c>
      <c r="M24" s="404">
        <f>SUMIF('zz17GLOBAL OP BY PAYOR'!$A$7:$A$100,$A24,'zz17GLOBAL OP BY PAYOR'!M$7:M$101)</f>
        <v>0</v>
      </c>
      <c r="N24" s="404">
        <f>SUMIF('zz17GLOBAL OP BY PAYOR'!$A$7:$A$100,$A24,'zz17GLOBAL OP BY PAYOR'!N$7:N$101)</f>
        <v>0</v>
      </c>
      <c r="O24" s="404">
        <f>SUMIF('zz17GLOBAL OP BY PAYOR'!$A$7:$A$100,$A24,'zz17GLOBAL OP BY PAYOR'!O$7:O$101)</f>
        <v>0</v>
      </c>
      <c r="P24" s="404">
        <f>SUMIF('zz17GLOBAL OP BY PAYOR'!$A$7:$A$100,$A24,'zz17GLOBAL OP BY PAYOR'!P$7:P$101)</f>
        <v>0</v>
      </c>
      <c r="Q24" s="404">
        <f>SUMIF('zz17GLOBAL OP BY PAYOR'!$A$7:$A$100,$A24,'zz17GLOBAL OP BY PAYOR'!Q$7:Q$101)</f>
        <v>0</v>
      </c>
      <c r="R24" s="404">
        <f>SUMIF('zz17GLOBAL OP BY PAYOR'!$A$7:$A$100,$A24,'zz17GLOBAL OP BY PAYOR'!R$7:R$101)</f>
        <v>0</v>
      </c>
      <c r="S24" s="404">
        <f>SUMIF('zz17GLOBAL OP BY PAYOR'!$A$7:$A$100,$A24,'zz17GLOBAL OP BY PAYOR'!S$7:S$101)</f>
        <v>0</v>
      </c>
      <c r="T24" s="404">
        <f>SUMIF('zz17GLOBAL OP BY PAYOR'!$A$7:$A$100,$A24,'zz17GLOBAL OP BY PAYOR'!T$7:T$101)</f>
        <v>0</v>
      </c>
      <c r="V24" s="515">
        <f>'17PATH PRACT'!C44</f>
        <v>0</v>
      </c>
      <c r="W24" s="515">
        <f>'17PATH PRACT'!D44</f>
        <v>0</v>
      </c>
      <c r="X24" s="547">
        <f t="shared" si="0"/>
        <v>0</v>
      </c>
      <c r="Y24" s="547">
        <f t="shared" si="1"/>
        <v>0</v>
      </c>
      <c r="Z24" s="547">
        <f t="shared" si="2"/>
        <v>0</v>
      </c>
      <c r="AB24" s="547">
        <f t="shared" si="3"/>
        <v>0</v>
      </c>
      <c r="AL24" s="547"/>
      <c r="AM24" s="547"/>
      <c r="AN24" s="547"/>
      <c r="AO24" s="547"/>
      <c r="AP24" s="547"/>
      <c r="AQ24" s="547"/>
      <c r="AR24" s="547"/>
      <c r="AS24" s="547"/>
      <c r="AT24" s="547"/>
      <c r="AU24" s="547"/>
      <c r="AV24" s="547"/>
      <c r="AW24" s="547"/>
      <c r="AX24" s="547"/>
      <c r="AY24" s="547"/>
      <c r="AZ24" s="547"/>
      <c r="BA24" s="547"/>
      <c r="BB24" s="547"/>
      <c r="BC24" s="547"/>
      <c r="BD24" s="321"/>
      <c r="BE24" s="461" t="e">
        <f t="shared" si="6"/>
        <v>#DIV/0!</v>
      </c>
      <c r="BF24" s="461" t="e">
        <f t="shared" si="6"/>
        <v>#DIV/0!</v>
      </c>
      <c r="BH24" s="321">
        <f t="shared" si="4"/>
        <v>0</v>
      </c>
      <c r="BI24" s="321">
        <f t="shared" si="5"/>
        <v>0</v>
      </c>
      <c r="BJ24" s="500" t="e">
        <f t="shared" si="7"/>
        <v>#DIV/0!</v>
      </c>
    </row>
    <row r="25" spans="1:63" ht="13.5" x14ac:dyDescent="0.25">
      <c r="A25" s="403">
        <v>650</v>
      </c>
      <c r="B25" s="403" t="s">
        <v>639</v>
      </c>
      <c r="C25" s="404">
        <f>SUMIF('zz17GLOBAL OP BY PAYOR'!$A$7:$A$100,A25,'zz17GLOBAL OP BY PAYOR'!$C$7:$C$101)</f>
        <v>6674</v>
      </c>
      <c r="D25" s="404">
        <f>SUMIF('zz17GLOBAL OP BY PAYOR'!$A$7:$A$100,$A25,'zz17GLOBAL OP BY PAYOR'!D$7:D$101)</f>
        <v>6048</v>
      </c>
      <c r="E25" s="404">
        <f>SUMIF('zz17GLOBAL OP BY PAYOR'!$A$7:$A$100,$A25,'zz17GLOBAL OP BY PAYOR'!E$7:E$101)</f>
        <v>0</v>
      </c>
      <c r="F25" s="404">
        <f>SUMIF('zz17GLOBAL OP BY PAYOR'!$A$7:$A$100,$A25,'zz17GLOBAL OP BY PAYOR'!F$7:F$101)</f>
        <v>0</v>
      </c>
      <c r="G25" s="404">
        <f>SUMIF('zz17GLOBAL OP BY PAYOR'!$A$7:$A$100,$A25,'zz17GLOBAL OP BY PAYOR'!G$7:G$101)</f>
        <v>18395920</v>
      </c>
      <c r="H25" s="404">
        <f>SUMIF('zz17GLOBAL OP BY PAYOR'!$A$7:$A$100,$A25,'zz17GLOBAL OP BY PAYOR'!H$7:H$101)</f>
        <v>15552740</v>
      </c>
      <c r="I25" s="404">
        <f>SUMIF('zz17GLOBAL OP BY PAYOR'!$A$7:$A$100,$A25,'zz17GLOBAL OP BY PAYOR'!I$7:I$101)</f>
        <v>5802980</v>
      </c>
      <c r="J25" s="404">
        <f>SUMIF('zz17GLOBAL OP BY PAYOR'!$A$7:$A$100,$A25,'zz17GLOBAL OP BY PAYOR'!J$7:J$101)</f>
        <v>5170212</v>
      </c>
      <c r="K25" s="404">
        <f>SUMIF('zz17GLOBAL OP BY PAYOR'!$A$7:$A$100,$A25,'zz17GLOBAL OP BY PAYOR'!K$7:K$101)</f>
        <v>5452876</v>
      </c>
      <c r="L25" s="404">
        <f>SUMIF('zz17GLOBAL OP BY PAYOR'!$A$7:$A$100,$A25,'zz17GLOBAL OP BY PAYOR'!L$7:L$101)</f>
        <v>4256331</v>
      </c>
      <c r="M25" s="404">
        <f>SUMIF('zz17GLOBAL OP BY PAYOR'!$A$7:$A$100,$A25,'zz17GLOBAL OP BY PAYOR'!M$7:M$101)</f>
        <v>350104</v>
      </c>
      <c r="N25" s="404">
        <f>SUMIF('zz17GLOBAL OP BY PAYOR'!$A$7:$A$100,$A25,'zz17GLOBAL OP BY PAYOR'!N$7:N$101)</f>
        <v>913881</v>
      </c>
      <c r="O25" s="404">
        <f>SUMIF('zz17GLOBAL OP BY PAYOR'!$A$7:$A$100,$A25,'zz17GLOBAL OP BY PAYOR'!O$7:O$101)</f>
        <v>405405</v>
      </c>
      <c r="P25" s="404">
        <f>SUMIF('zz17GLOBAL OP BY PAYOR'!$A$7:$A$100,$A25,'zz17GLOBAL OP BY PAYOR'!P$7:P$101)</f>
        <v>328970</v>
      </c>
      <c r="Q25" s="404">
        <f>SUMIF('zz17GLOBAL OP BY PAYOR'!$A$7:$A$100,$A25,'zz17GLOBAL OP BY PAYOR'!Q$7:Q$101)</f>
        <v>1428762</v>
      </c>
      <c r="R25" s="404">
        <f>SUMIF('zz17GLOBAL OP BY PAYOR'!$A$7:$A$100,$A25,'zz17GLOBAL OP BY PAYOR'!R$7:R$101)</f>
        <v>1206737</v>
      </c>
      <c r="S25" s="404">
        <f>SUMIF('zz17GLOBAL OP BY PAYOR'!$A$7:$A$100,$A25,'zz17GLOBAL OP BY PAYOR'!S$7:S$101)</f>
        <v>-1484063</v>
      </c>
      <c r="T25" s="404">
        <f>SUMIF('zz17GLOBAL OP BY PAYOR'!$A$7:$A$100,$A25,'zz17GLOBAL OP BY PAYOR'!T$7:T$101)</f>
        <v>-621826</v>
      </c>
      <c r="V25" s="515">
        <f>'17PATH PRACT'!C45</f>
        <v>0</v>
      </c>
      <c r="W25" s="515">
        <f>'17PATH PRACT'!D45</f>
        <v>0</v>
      </c>
      <c r="X25" s="547">
        <f t="shared" si="0"/>
        <v>-1484063</v>
      </c>
      <c r="Y25" s="547">
        <f t="shared" si="1"/>
        <v>213128.67356659798</v>
      </c>
      <c r="Z25" s="547">
        <f t="shared" si="2"/>
        <v>-1270934.326433402</v>
      </c>
      <c r="AB25" s="547">
        <f t="shared" si="3"/>
        <v>-1694579.1019112025</v>
      </c>
      <c r="AL25" s="547"/>
      <c r="AM25" s="547"/>
      <c r="AN25" s="547"/>
      <c r="AO25" s="547"/>
      <c r="AP25" s="547"/>
      <c r="AQ25" s="547"/>
      <c r="AR25" s="547"/>
      <c r="AS25" s="547"/>
      <c r="AT25" s="547"/>
      <c r="AU25" s="547"/>
      <c r="AV25" s="547"/>
      <c r="AW25" s="547"/>
      <c r="AX25" s="547"/>
      <c r="AY25" s="547"/>
      <c r="AZ25" s="547"/>
      <c r="BA25" s="547"/>
      <c r="BB25" s="547"/>
      <c r="BC25" s="547"/>
      <c r="BD25" s="321"/>
      <c r="BE25" s="461">
        <f t="shared" si="6"/>
        <v>0.31544929527851828</v>
      </c>
      <c r="BF25" s="461">
        <f t="shared" si="6"/>
        <v>0.33243094142897006</v>
      </c>
      <c r="BH25" s="321">
        <f t="shared" si="4"/>
        <v>0</v>
      </c>
      <c r="BI25" s="321">
        <f t="shared" si="5"/>
        <v>5802980</v>
      </c>
      <c r="BJ25" s="500">
        <f t="shared" si="7"/>
        <v>0.31544929527851828</v>
      </c>
    </row>
    <row r="26" spans="1:63" ht="13.5" x14ac:dyDescent="0.25">
      <c r="A26" s="403">
        <v>660</v>
      </c>
      <c r="B26" s="403" t="s">
        <v>640</v>
      </c>
      <c r="C26" s="404">
        <f>SUMIF('zz17GLOBAL OP BY PAYOR'!$A$7:$A$100,A26,'zz17GLOBAL OP BY PAYOR'!$C$7:$C$101)</f>
        <v>23622</v>
      </c>
      <c r="D26" s="404">
        <f>SUMIF('zz17GLOBAL OP BY PAYOR'!$A$7:$A$100,$A26,'zz17GLOBAL OP BY PAYOR'!D$7:D$101)</f>
        <v>23274</v>
      </c>
      <c r="E26" s="404">
        <f>SUMIF('zz17GLOBAL OP BY PAYOR'!$A$7:$A$100,$A26,'zz17GLOBAL OP BY PAYOR'!E$7:E$101)</f>
        <v>0</v>
      </c>
      <c r="F26" s="404">
        <f>SUMIF('zz17GLOBAL OP BY PAYOR'!$A$7:$A$100,$A26,'zz17GLOBAL OP BY PAYOR'!F$7:F$101)</f>
        <v>0</v>
      </c>
      <c r="G26" s="404">
        <f>SUMIF('zz17GLOBAL OP BY PAYOR'!$A$7:$A$100,$A26,'zz17GLOBAL OP BY PAYOR'!G$7:G$101)</f>
        <v>25151154</v>
      </c>
      <c r="H26" s="404">
        <f>SUMIF('zz17GLOBAL OP BY PAYOR'!$A$7:$A$100,$A26,'zz17GLOBAL OP BY PAYOR'!H$7:H$101)</f>
        <v>23468640</v>
      </c>
      <c r="I26" s="404">
        <f>SUMIF('zz17GLOBAL OP BY PAYOR'!$A$7:$A$100,$A26,'zz17GLOBAL OP BY PAYOR'!I$7:I$101)</f>
        <v>2076979</v>
      </c>
      <c r="J26" s="404">
        <f>SUMIF('zz17GLOBAL OP BY PAYOR'!$A$7:$A$100,$A26,'zz17GLOBAL OP BY PAYOR'!J$7:J$101)</f>
        <v>2128052</v>
      </c>
      <c r="K26" s="404">
        <f>SUMIF('zz17GLOBAL OP BY PAYOR'!$A$7:$A$100,$A26,'zz17GLOBAL OP BY PAYOR'!K$7:K$101)</f>
        <v>5175391</v>
      </c>
      <c r="L26" s="404">
        <f>SUMIF('zz17GLOBAL OP BY PAYOR'!$A$7:$A$100,$A26,'zz17GLOBAL OP BY PAYOR'!L$7:L$101)</f>
        <v>5037287</v>
      </c>
      <c r="M26" s="404">
        <f>SUMIF('zz17GLOBAL OP BY PAYOR'!$A$7:$A$100,$A26,'zz17GLOBAL OP BY PAYOR'!M$7:M$101)</f>
        <v>-3098412</v>
      </c>
      <c r="N26" s="404">
        <f>SUMIF('zz17GLOBAL OP BY PAYOR'!$A$7:$A$100,$A26,'zz17GLOBAL OP BY PAYOR'!N$7:N$101)</f>
        <v>-2909235</v>
      </c>
      <c r="O26" s="404">
        <f>SUMIF('zz17GLOBAL OP BY PAYOR'!$A$7:$A$100,$A26,'zz17GLOBAL OP BY PAYOR'!O$7:O$101)</f>
        <v>849606</v>
      </c>
      <c r="P26" s="404">
        <f>SUMIF('zz17GLOBAL OP BY PAYOR'!$A$7:$A$100,$A26,'zz17GLOBAL OP BY PAYOR'!P$7:P$101)</f>
        <v>827237</v>
      </c>
      <c r="Q26" s="404">
        <f>SUMIF('zz17GLOBAL OP BY PAYOR'!$A$7:$A$100,$A26,'zz17GLOBAL OP BY PAYOR'!Q$7:Q$101)</f>
        <v>2282641</v>
      </c>
      <c r="R26" s="404">
        <f>SUMIF('zz17GLOBAL OP BY PAYOR'!$A$7:$A$100,$A26,'zz17GLOBAL OP BY PAYOR'!R$7:R$101)</f>
        <v>1999061</v>
      </c>
      <c r="S26" s="404">
        <f>SUMIF('zz17GLOBAL OP BY PAYOR'!$A$7:$A$100,$A26,'zz17GLOBAL OP BY PAYOR'!S$7:S$101)</f>
        <v>-6230659</v>
      </c>
      <c r="T26" s="404">
        <f>SUMIF('zz17GLOBAL OP BY PAYOR'!$A$7:$A$100,$A26,'zz17GLOBAL OP BY PAYOR'!T$7:T$101)</f>
        <v>-5735533</v>
      </c>
      <c r="V26" s="515">
        <f>'17PATH PRACT'!C46</f>
        <v>-121151.58025353082</v>
      </c>
      <c r="W26" s="515">
        <f>'17PATH PRACT'!D46</f>
        <v>-115835.00466666048</v>
      </c>
      <c r="X26" s="547">
        <f>+S26</f>
        <v>-6230659</v>
      </c>
      <c r="Y26" s="547">
        <f>SUM(G26/G$28)*$S$30</f>
        <v>291392.44412289438</v>
      </c>
      <c r="Z26" s="547">
        <f>SUM(X26:Y26)</f>
        <v>-5939266.5558771053</v>
      </c>
      <c r="AB26" s="547">
        <f t="shared" si="3"/>
        <v>-7919022.0745028071</v>
      </c>
      <c r="AL26" s="547"/>
      <c r="AM26" s="547"/>
      <c r="AN26" s="547"/>
      <c r="AO26" s="547"/>
      <c r="AP26" s="547"/>
      <c r="AQ26" s="547"/>
      <c r="AR26" s="547"/>
      <c r="AS26" s="547"/>
      <c r="AT26" s="547"/>
      <c r="AU26" s="547"/>
      <c r="AV26" s="547"/>
      <c r="AW26" s="547"/>
      <c r="AX26" s="547"/>
      <c r="AY26" s="547"/>
      <c r="AZ26" s="547"/>
      <c r="BA26" s="547"/>
      <c r="BB26" s="547"/>
      <c r="BC26" s="547"/>
      <c r="BD26" s="321"/>
      <c r="BE26" s="461">
        <f t="shared" si="6"/>
        <v>8.2579868899852471E-2</v>
      </c>
      <c r="BF26" s="461">
        <f t="shared" si="6"/>
        <v>9.067640902924072E-2</v>
      </c>
      <c r="BH26" s="321">
        <f t="shared" si="4"/>
        <v>-121151.58025353082</v>
      </c>
      <c r="BI26" s="321">
        <f t="shared" si="5"/>
        <v>1955827.4197464692</v>
      </c>
      <c r="BJ26" s="500">
        <f t="shared" si="7"/>
        <v>7.7762929674975126E-2</v>
      </c>
      <c r="BK26" s="500">
        <v>0.33400000000000002</v>
      </c>
    </row>
    <row r="27" spans="1:63" ht="14.25" thickBot="1" x14ac:dyDescent="0.3">
      <c r="A27" s="403">
        <v>690</v>
      </c>
      <c r="B27" s="403" t="s">
        <v>641</v>
      </c>
      <c r="C27" s="404">
        <f>SUMIF('zz17GLOBAL OP BY PAYOR'!$A$7:$A$100,A27,'zz17GLOBAL OP BY PAYOR'!$C$7:$C$101)</f>
        <v>3836</v>
      </c>
      <c r="D27" s="404">
        <f>SUMIF('zz17GLOBAL OP BY PAYOR'!$A$7:$A$100,$A27,'zz17GLOBAL OP BY PAYOR'!D$7:D$101)</f>
        <v>3655</v>
      </c>
      <c r="E27" s="404">
        <f>SUMIF('zz17GLOBAL OP BY PAYOR'!$A$7:$A$100,$A27,'zz17GLOBAL OP BY PAYOR'!E$7:E$101)</f>
        <v>0</v>
      </c>
      <c r="F27" s="404">
        <f>SUMIF('zz17GLOBAL OP BY PAYOR'!$A$7:$A$100,$A27,'zz17GLOBAL OP BY PAYOR'!F$7:F$101)</f>
        <v>0</v>
      </c>
      <c r="G27" s="404">
        <f>SUMIF('zz17GLOBAL OP BY PAYOR'!$A$7:$A$100,$A27,'zz17GLOBAL OP BY PAYOR'!G$7:G$101)</f>
        <v>7978412</v>
      </c>
      <c r="H27" s="404">
        <f>SUMIF('zz17GLOBAL OP BY PAYOR'!$A$7:$A$100,$A27,'zz17GLOBAL OP BY PAYOR'!H$7:H$101)</f>
        <v>7890886</v>
      </c>
      <c r="I27" s="404">
        <f>SUMIF('zz17GLOBAL OP BY PAYOR'!$A$7:$A$100,$A27,'zz17GLOBAL OP BY PAYOR'!I$7:I$101)</f>
        <v>2298901</v>
      </c>
      <c r="J27" s="404">
        <f>SUMIF('zz17GLOBAL OP BY PAYOR'!$A$7:$A$100,$A27,'zz17GLOBAL OP BY PAYOR'!J$7:J$101)</f>
        <v>2683748</v>
      </c>
      <c r="K27" s="404">
        <f>SUMIF('zz17GLOBAL OP BY PAYOR'!$A$7:$A$100,$A27,'zz17GLOBAL OP BY PAYOR'!K$7:K$101)</f>
        <v>2005766</v>
      </c>
      <c r="L27" s="404">
        <f>SUMIF('zz17GLOBAL OP BY PAYOR'!$A$7:$A$100,$A27,'zz17GLOBAL OP BY PAYOR'!L$7:L$101)</f>
        <v>2102668</v>
      </c>
      <c r="M27" s="404">
        <f>SUMIF('zz17GLOBAL OP BY PAYOR'!$A$7:$A$100,$A27,'zz17GLOBAL OP BY PAYOR'!M$7:M$101)</f>
        <v>293135</v>
      </c>
      <c r="N27" s="404">
        <f>SUMIF('zz17GLOBAL OP BY PAYOR'!$A$7:$A$100,$A27,'zz17GLOBAL OP BY PAYOR'!N$7:N$101)</f>
        <v>581080</v>
      </c>
      <c r="O27" s="404">
        <f>SUMIF('zz17GLOBAL OP BY PAYOR'!$A$7:$A$100,$A27,'zz17GLOBAL OP BY PAYOR'!O$7:O$101)</f>
        <v>230452</v>
      </c>
      <c r="P27" s="404">
        <f>SUMIF('zz17GLOBAL OP BY PAYOR'!$A$7:$A$100,$A27,'zz17GLOBAL OP BY PAYOR'!P$7:P$101)</f>
        <v>229774</v>
      </c>
      <c r="Q27" s="404">
        <f>SUMIF('zz17GLOBAL OP BY PAYOR'!$A$7:$A$100,$A27,'zz17GLOBAL OP BY PAYOR'!Q$7:Q$101)</f>
        <v>782239</v>
      </c>
      <c r="R27" s="404">
        <f>SUMIF('zz17GLOBAL OP BY PAYOR'!$A$7:$A$100,$A27,'zz17GLOBAL OP BY PAYOR'!R$7:R$101)</f>
        <v>769199</v>
      </c>
      <c r="S27" s="404">
        <f>SUMIF('zz17GLOBAL OP BY PAYOR'!$A$7:$A$100,$A27,'zz17GLOBAL OP BY PAYOR'!S$7:S$101)</f>
        <v>-719556</v>
      </c>
      <c r="T27" s="404">
        <f>SUMIF('zz17GLOBAL OP BY PAYOR'!$A$7:$A$100,$A27,'zz17GLOBAL OP BY PAYOR'!T$7:T$101)</f>
        <v>-417893</v>
      </c>
      <c r="V27" s="515">
        <f>'17PATH PRACT'!C47</f>
        <v>-165295.1433871327</v>
      </c>
      <c r="W27" s="515">
        <f>'17PATH PRACT'!D47</f>
        <v>-152834.03019993438</v>
      </c>
      <c r="X27" s="547">
        <f t="shared" si="0"/>
        <v>-719556</v>
      </c>
      <c r="Y27" s="547">
        <f>SUM(G27/G$28)*$S$30</f>
        <v>92435.081622872254</v>
      </c>
      <c r="Z27" s="547">
        <f t="shared" si="2"/>
        <v>-627120.91837712773</v>
      </c>
      <c r="AB27" s="547">
        <f t="shared" si="3"/>
        <v>-836161.22450283705</v>
      </c>
      <c r="AF27" s="321"/>
      <c r="AL27" s="547"/>
      <c r="AM27" s="547"/>
      <c r="AN27" s="547"/>
      <c r="AO27" s="547"/>
      <c r="AP27" s="547"/>
      <c r="AQ27" s="547"/>
      <c r="AR27" s="547"/>
      <c r="AS27" s="547"/>
      <c r="AT27" s="547"/>
      <c r="AU27" s="547"/>
      <c r="AV27" s="547"/>
      <c r="AW27" s="547"/>
      <c r="AX27" s="547"/>
      <c r="AY27" s="547"/>
      <c r="AZ27" s="547"/>
      <c r="BA27" s="547"/>
      <c r="BB27" s="547"/>
      <c r="BC27" s="547"/>
      <c r="BD27" s="321"/>
      <c r="BE27" s="461">
        <f t="shared" si="6"/>
        <v>0.28814017125212388</v>
      </c>
      <c r="BF27" s="461">
        <f t="shared" si="6"/>
        <v>0.34010730860894456</v>
      </c>
      <c r="BH27" s="321">
        <f t="shared" si="4"/>
        <v>-165295.1433871327</v>
      </c>
      <c r="BI27" s="321">
        <f t="shared" si="5"/>
        <v>2133605.8566128672</v>
      </c>
      <c r="BJ27" s="500">
        <f t="shared" si="7"/>
        <v>0.26742237134568475</v>
      </c>
      <c r="BK27" s="500">
        <v>0.2235</v>
      </c>
    </row>
    <row r="28" spans="1:63" ht="14.25" thickBot="1" x14ac:dyDescent="0.3">
      <c r="A28" s="3933" t="s">
        <v>642</v>
      </c>
      <c r="B28" s="3933"/>
      <c r="C28" s="1061">
        <f>SUM(C7:C27)</f>
        <v>1596863</v>
      </c>
      <c r="D28" s="1061">
        <f>SUM(D7:D27)</f>
        <v>1530373</v>
      </c>
      <c r="E28" s="1062"/>
      <c r="F28" s="1062"/>
      <c r="G28" s="1061">
        <f t="shared" ref="G28:S28" si="8">SUM(G7:G27)</f>
        <v>1909603199</v>
      </c>
      <c r="H28" s="1061">
        <f t="shared" si="8"/>
        <v>1720163711</v>
      </c>
      <c r="I28" s="1061">
        <f t="shared" si="8"/>
        <v>716665069</v>
      </c>
      <c r="J28" s="1061">
        <f t="shared" si="8"/>
        <v>670669826</v>
      </c>
      <c r="K28" s="1061">
        <f t="shared" si="8"/>
        <v>475691128</v>
      </c>
      <c r="L28" s="1061">
        <f t="shared" si="8"/>
        <v>434729575</v>
      </c>
      <c r="M28" s="1061">
        <f t="shared" si="8"/>
        <v>240973941</v>
      </c>
      <c r="N28" s="1061">
        <f t="shared" si="8"/>
        <v>235940251</v>
      </c>
      <c r="O28" s="1061">
        <f t="shared" si="8"/>
        <v>50419490</v>
      </c>
      <c r="P28" s="1061">
        <f t="shared" si="8"/>
        <v>47373330</v>
      </c>
      <c r="Q28" s="1061">
        <f t="shared" si="8"/>
        <v>138167408</v>
      </c>
      <c r="R28" s="1061">
        <f t="shared" si="8"/>
        <v>124041618</v>
      </c>
      <c r="S28" s="1061">
        <f t="shared" si="8"/>
        <v>52387043</v>
      </c>
      <c r="T28" s="1061">
        <f>SUM(T7:T27)</f>
        <v>64525303</v>
      </c>
      <c r="V28" s="516">
        <f>SUM(V7:V27)</f>
        <v>-10162814</v>
      </c>
      <c r="W28" s="516">
        <f>SUM(W7:W27)</f>
        <v>-9386223.9999999963</v>
      </c>
      <c r="X28" s="547">
        <f>SUM(X7:X27)</f>
        <v>52387043</v>
      </c>
      <c r="Y28" s="547">
        <f>SUM(Y7:Y27)</f>
        <v>22123992.539726321</v>
      </c>
      <c r="Z28" s="547">
        <f>SUM(Z7:Z27)</f>
        <v>74511035.539726302</v>
      </c>
      <c r="AB28" s="547">
        <f>SUM(AB7:AB27)</f>
        <v>99348047.386301726</v>
      </c>
      <c r="AF28" s="433">
        <f>SUM(AF7:AF27)</f>
        <v>687418598</v>
      </c>
      <c r="AG28" s="440">
        <f>SUM(AG7:AG27)</f>
        <v>1</v>
      </c>
      <c r="AH28" s="433">
        <f>SUM(AH11:AH27)</f>
        <v>64941699</v>
      </c>
      <c r="AI28" s="440"/>
      <c r="AJ28" s="433">
        <f>SUM(AJ11:AJ27)</f>
        <v>65909105</v>
      </c>
      <c r="AK28" s="440"/>
      <c r="AL28" s="547">
        <f>SUM(AL11:AL27)</f>
        <v>24715</v>
      </c>
      <c r="AM28" s="547">
        <f>SUM(AM11:AM27)</f>
        <v>23156</v>
      </c>
      <c r="AN28" s="547">
        <f t="shared" ref="AN28:BB28" si="9">SUM(AN11:AN27)</f>
        <v>0</v>
      </c>
      <c r="AO28" s="547">
        <f t="shared" si="9"/>
        <v>0</v>
      </c>
      <c r="AP28" s="547">
        <f t="shared" si="9"/>
        <v>11792209.52</v>
      </c>
      <c r="AQ28" s="547">
        <f t="shared" si="9"/>
        <v>11097026.082036529</v>
      </c>
      <c r="AR28" s="547">
        <f>SUM(AR11:AR27)</f>
        <v>6623490.2599999998</v>
      </c>
      <c r="AS28" s="547">
        <f t="shared" si="9"/>
        <v>5803960.9299999997</v>
      </c>
      <c r="AT28" s="547">
        <f t="shared" si="9"/>
        <v>6986404.3747694716</v>
      </c>
      <c r="AU28" s="547">
        <f t="shared" si="9"/>
        <v>7056929.6114000008</v>
      </c>
      <c r="AV28" s="547">
        <f t="shared" si="9"/>
        <v>-362914.11476947251</v>
      </c>
      <c r="AW28" s="547">
        <f t="shared" si="9"/>
        <v>-1252968.6813999999</v>
      </c>
      <c r="AX28" s="547">
        <f t="shared" si="9"/>
        <v>3030179.8280984391</v>
      </c>
      <c r="AY28" s="547">
        <f t="shared" si="9"/>
        <v>3064317.2701000003</v>
      </c>
      <c r="AZ28" s="547">
        <f t="shared" si="9"/>
        <v>2377006.6055355654</v>
      </c>
      <c r="BA28" s="547">
        <f t="shared" si="9"/>
        <v>2351877.4511000002</v>
      </c>
      <c r="BB28" s="547">
        <f t="shared" si="9"/>
        <v>-5770100.5484034773</v>
      </c>
      <c r="BC28" s="547">
        <f>SUM(BC11:BC27)</f>
        <v>-6669163.4026000006</v>
      </c>
      <c r="BD28" s="321"/>
      <c r="BE28" s="464">
        <f t="shared" si="6"/>
        <v>0.37529528091244047</v>
      </c>
      <c r="BF28" s="465">
        <f t="shared" si="6"/>
        <v>0.38988720766008533</v>
      </c>
      <c r="BH28" s="321">
        <f t="shared" si="4"/>
        <v>-10162814</v>
      </c>
      <c r="BI28" s="321">
        <f>+I28+BH28</f>
        <v>706502255</v>
      </c>
      <c r="BJ28" s="500">
        <f t="shared" si="7"/>
        <v>0.36997333025519297</v>
      </c>
    </row>
    <row r="29" spans="1:63" ht="16.5" thickBot="1" x14ac:dyDescent="0.3">
      <c r="A29" s="427"/>
      <c r="B29" s="42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2"/>
      <c r="S29" s="2041"/>
      <c r="T29" s="2041"/>
      <c r="V29" s="2480">
        <f>+V28-'17PATH PRACT'!C50</f>
        <v>0</v>
      </c>
      <c r="W29" s="2480">
        <f>+W28-'17PATH PRACT'!D50</f>
        <v>0</v>
      </c>
      <c r="AL29" s="547">
        <f>+AL28-$C$38</f>
        <v>0</v>
      </c>
      <c r="AM29" s="547">
        <f>+AM28-$D$38</f>
        <v>0</v>
      </c>
      <c r="AN29" s="547">
        <f>+AN28-$E$38</f>
        <v>0</v>
      </c>
      <c r="AO29" s="547">
        <f>+AO28-$F$38</f>
        <v>0</v>
      </c>
      <c r="AP29" s="547">
        <f>+AP28-$G$38</f>
        <v>0</v>
      </c>
      <c r="AQ29" s="547">
        <f>+AQ28-$H$38</f>
        <v>0</v>
      </c>
      <c r="AR29" s="547">
        <f>+AR28-$I$38</f>
        <v>0</v>
      </c>
      <c r="AS29" s="547">
        <f>+AS28-$J$38</f>
        <v>0</v>
      </c>
      <c r="AT29" s="547">
        <f>+AT28-$K$38</f>
        <v>0</v>
      </c>
      <c r="AU29" s="547">
        <f>+AU28-$L$38</f>
        <v>0</v>
      </c>
      <c r="AV29" s="547">
        <f>+AV28-$M$38</f>
        <v>0</v>
      </c>
      <c r="AW29" s="547">
        <f>+AW28-$N$38</f>
        <v>0</v>
      </c>
      <c r="AX29" s="547">
        <f>+AX28-$O$38</f>
        <v>0</v>
      </c>
      <c r="AY29" s="547">
        <f>+AY28-$P$38</f>
        <v>0</v>
      </c>
      <c r="AZ29" s="547">
        <f>+AZ28-$Q$38</f>
        <v>0</v>
      </c>
      <c r="BA29" s="547">
        <f>+BA28-$R$38</f>
        <v>0</v>
      </c>
      <c r="BB29" s="547">
        <f>+BB28-$S$38</f>
        <v>0</v>
      </c>
      <c r="BC29" s="547">
        <f>+BC28-$T$38</f>
        <v>0</v>
      </c>
      <c r="BD29" s="321"/>
    </row>
    <row r="30" spans="1:63" ht="14.25" thickBot="1" x14ac:dyDescent="0.3">
      <c r="A30" s="3933" t="s">
        <v>643</v>
      </c>
      <c r="B30" s="3934"/>
      <c r="C30" s="1063">
        <f>'zz17GLOBAL OP BY PAYOR'!C199</f>
        <v>107379.45303357692</v>
      </c>
      <c r="D30" s="1063">
        <f>'zz17GLOBAL OP BY PAYOR'!D199</f>
        <v>85717.080171038804</v>
      </c>
      <c r="E30" s="1063">
        <f>'zz17GLOBAL OP BY PAYOR'!E199</f>
        <v>455152</v>
      </c>
      <c r="F30" s="1063">
        <f>'zz17GLOBAL OP BY PAYOR'!F199</f>
        <v>295594</v>
      </c>
      <c r="G30" s="1063">
        <f>'zz17GLOBAL OP BY PAYOR'!G199</f>
        <v>428065123.23000002</v>
      </c>
      <c r="H30" s="1063">
        <f>'zz17GLOBAL OP BY PAYOR'!H199</f>
        <v>308537151.85771674</v>
      </c>
      <c r="I30" s="1063">
        <f>'zz17GLOBAL OP BY PAYOR'!I199</f>
        <v>288399602.18096948</v>
      </c>
      <c r="J30" s="1063">
        <f>'zz17GLOBAL OP BY PAYOR'!J199</f>
        <v>216306898.72999999</v>
      </c>
      <c r="K30" s="1063">
        <f>'zz17GLOBAL OP BY PAYOR'!K199</f>
        <v>211526476.80566543</v>
      </c>
      <c r="L30" s="1063">
        <f>'zz17GLOBAL OP BY PAYOR'!L199</f>
        <v>172383655.9914999</v>
      </c>
      <c r="M30" s="1063">
        <f>'zz17GLOBAL OP BY PAYOR'!M199</f>
        <v>76873125.375304043</v>
      </c>
      <c r="N30" s="1063">
        <f>'zz17GLOBAL OP BY PAYOR'!N199</f>
        <v>43923242.738500088</v>
      </c>
      <c r="O30" s="1063">
        <f>'zz17GLOBAL OP BY PAYOR'!O199</f>
        <v>18720822.286480989</v>
      </c>
      <c r="P30" s="1063">
        <f>'zz17GLOBAL OP BY PAYOR'!P199</f>
        <v>15219091.225800006</v>
      </c>
      <c r="Q30" s="1063">
        <f>'zz17GLOBAL OP BY PAYOR'!Q199</f>
        <v>36028310.549096629</v>
      </c>
      <c r="R30" s="1063">
        <f>'zz17GLOBAL OP BY PAYOR'!R199</f>
        <v>27496117.417500008</v>
      </c>
      <c r="S30" s="1063">
        <f>'zz17GLOBAL OP BY PAYOR'!S199</f>
        <v>22123992.539726321</v>
      </c>
      <c r="T30" s="1063">
        <f>'zz17GLOBAL OP BY PAYOR'!T199</f>
        <v>1208034.0952000096</v>
      </c>
      <c r="AR30" s="159">
        <f>-AR29-'zz17GLOBAL OP BY PAYOR'!I215</f>
        <v>0</v>
      </c>
      <c r="AS30" s="159">
        <f>-AS29-'zz17GLOBAL OP BY PAYOR'!J215</f>
        <v>0</v>
      </c>
      <c r="AT30" s="159"/>
      <c r="AU30" s="159"/>
      <c r="AV30" s="159">
        <f>-AV29-'zz17GLOBAL OP BY PAYOR'!M215</f>
        <v>0</v>
      </c>
      <c r="AW30" s="159">
        <f>-AW29-'zz17GLOBAL OP BY PAYOR'!N215</f>
        <v>0</v>
      </c>
      <c r="AX30" s="159"/>
      <c r="AY30" s="159"/>
      <c r="AZ30" s="159"/>
      <c r="BA30" s="159"/>
      <c r="BB30" s="159">
        <f>-BB29-'zz17GLOBAL OP BY PAYOR'!S215</f>
        <v>0</v>
      </c>
      <c r="BC30" s="159">
        <f>-BC29-'zz17GLOBAL OP BY PAYOR'!T215</f>
        <v>0</v>
      </c>
      <c r="BE30" s="464">
        <f>I30/G30</f>
        <v>0.67372833368162988</v>
      </c>
      <c r="BF30" s="465">
        <f t="shared" si="6"/>
        <v>0.70107245570786514</v>
      </c>
    </row>
    <row r="31" spans="1:63" s="30" customFormat="1" ht="30" customHeight="1" x14ac:dyDescent="0.25">
      <c r="A31" s="3935" t="s">
        <v>1481</v>
      </c>
      <c r="B31" s="3936"/>
      <c r="C31" s="265">
        <f>'zz17GLOBAL OP BY PAYOR'!C230</f>
        <v>56989.453033576923</v>
      </c>
      <c r="D31" s="265">
        <f>'zz17GLOBAL OP BY PAYOR'!D230</f>
        <v>37502.080171038811</v>
      </c>
      <c r="E31" s="265">
        <f>'zz17GLOBAL OP BY PAYOR'!E230</f>
        <v>455152</v>
      </c>
      <c r="F31" s="265">
        <f>'zz17GLOBAL OP BY PAYOR'!F230</f>
        <v>295594</v>
      </c>
      <c r="G31" s="265">
        <f>'zz17GLOBAL OP BY PAYOR'!G230</f>
        <v>348173464.82000005</v>
      </c>
      <c r="H31" s="265">
        <f>'zz17GLOBAL OP BY PAYOR'!H230</f>
        <v>245767153.20235038</v>
      </c>
      <c r="I31" s="265">
        <f>'zz17GLOBAL OP BY PAYOR'!I230</f>
        <v>248982009.74160394</v>
      </c>
      <c r="J31" s="265">
        <f>'zz17GLOBAL OP BY PAYOR'!J230</f>
        <v>189517138.70999998</v>
      </c>
      <c r="K31" s="265">
        <f>'zz17GLOBAL OP BY PAYOR'!K230</f>
        <v>154105528.94703972</v>
      </c>
      <c r="L31" s="265">
        <f>'zz17GLOBAL OP BY PAYOR'!L230</f>
        <v>127466440.0262</v>
      </c>
      <c r="M31" s="265">
        <f>'zz17GLOBAL OP BY PAYOR'!M230</f>
        <v>94876480.794564322</v>
      </c>
      <c r="N31" s="265">
        <f>'zz17GLOBAL OP BY PAYOR'!N230</f>
        <v>62050698.683799982</v>
      </c>
      <c r="O31" s="265">
        <f>'zz17GLOBAL OP BY PAYOR'!O230</f>
        <v>7109927.4156930847</v>
      </c>
      <c r="P31" s="265">
        <f>'zz17GLOBAL OP BY PAYOR'!P230</f>
        <v>5183811.891400001</v>
      </c>
      <c r="Q31" s="265">
        <f>'zz17GLOBAL OP BY PAYOR'!Q230</f>
        <v>22628385.487942364</v>
      </c>
      <c r="R31" s="265">
        <f>'zz17GLOBAL OP BY PAYOR'!R230</f>
        <v>17010464.935699999</v>
      </c>
      <c r="S31" s="265">
        <f>'zz17GLOBAL OP BY PAYOR'!S230</f>
        <v>65138167.890928879</v>
      </c>
      <c r="T31" s="265">
        <f>'zz17GLOBAL OP BY PAYOR'!T230</f>
        <v>39856421.856700011</v>
      </c>
      <c r="AG31" s="530"/>
      <c r="AI31" s="530"/>
      <c r="AK31" s="530"/>
      <c r="BE31" s="461"/>
      <c r="BF31" s="461"/>
      <c r="BJ31" s="548"/>
      <c r="BK31" s="548"/>
    </row>
    <row r="32" spans="1:63" s="542" customFormat="1" ht="13.5" x14ac:dyDescent="0.25">
      <c r="A32" s="3931" t="str">
        <f>'zz17GLOBAL OP BY PAYOR'!B218</f>
        <v>PRIMARY CARE</v>
      </c>
      <c r="B32" s="3932"/>
      <c r="C32" s="265">
        <f>'zz17GLOBAL OP BY PAYOR'!C218</f>
        <v>0</v>
      </c>
      <c r="D32" s="265">
        <f>'zz17GLOBAL OP BY PAYOR'!D218</f>
        <v>0</v>
      </c>
      <c r="E32" s="265">
        <f>'zz17GLOBAL OP BY PAYOR'!E218</f>
        <v>0</v>
      </c>
      <c r="F32" s="265">
        <f>'zz17GLOBAL OP BY PAYOR'!F218</f>
        <v>0</v>
      </c>
      <c r="G32" s="265">
        <f>'zz17GLOBAL OP BY PAYOR'!G218</f>
        <v>58133430.240000002</v>
      </c>
      <c r="H32" s="265">
        <f>'zz17GLOBAL OP BY PAYOR'!H218</f>
        <v>42157375.960000001</v>
      </c>
      <c r="I32" s="265">
        <f>'zz17GLOBAL OP BY PAYOR'!I218</f>
        <v>39392025.289365336</v>
      </c>
      <c r="J32" s="265">
        <f>'zz17GLOBAL OP BY PAYOR'!J218</f>
        <v>26875009</v>
      </c>
      <c r="K32" s="265">
        <f>'zz17GLOBAL OP BY PAYOR'!K218</f>
        <v>45779923.953311078</v>
      </c>
      <c r="L32" s="265">
        <f>'zz17GLOBAL OP BY PAYOR'!L218</f>
        <v>33376795.360899996</v>
      </c>
      <c r="M32" s="265">
        <f>'zz17GLOBAL OP BY PAYOR'!M218</f>
        <v>-6387898.6639457364</v>
      </c>
      <c r="N32" s="265">
        <f>'zz17GLOBAL OP BY PAYOR'!N218</f>
        <v>-6501786.3608999997</v>
      </c>
      <c r="O32" s="265">
        <f>'zz17GLOBAL OP BY PAYOR'!O218</f>
        <v>6571144.1622551102</v>
      </c>
      <c r="P32" s="265">
        <f>'zz17GLOBAL OP BY PAYOR'!P218</f>
        <v>5021354.4543000003</v>
      </c>
      <c r="Q32" s="265">
        <f>'zz17GLOBAL OP BY PAYOR'!Q218</f>
        <v>6997918.7686381945</v>
      </c>
      <c r="R32" s="265">
        <f>'zz17GLOBAL OP BY PAYOR'!R218</f>
        <v>4706963.3551999992</v>
      </c>
      <c r="S32" s="265">
        <f>'zz17GLOBAL OP BY PAYOR'!S218</f>
        <v>-19956961.59483904</v>
      </c>
      <c r="T32" s="265">
        <f>'zz17GLOBAL OP BY PAYOR'!T218</f>
        <v>-16230104.170399999</v>
      </c>
      <c r="X32" s="30"/>
      <c r="Y32" s="30"/>
      <c r="Z32" s="30"/>
      <c r="AA32" s="30"/>
      <c r="AB32" s="30"/>
      <c r="AG32" s="437"/>
      <c r="AI32" s="437"/>
      <c r="AK32" s="437"/>
      <c r="AL32" s="30"/>
      <c r="AM32" s="30"/>
      <c r="AN32" s="30"/>
      <c r="AO32" s="30"/>
      <c r="AP32" s="30"/>
      <c r="AQ32" s="30"/>
      <c r="AR32" s="159"/>
      <c r="AS32" s="159"/>
      <c r="AT32" s="159"/>
      <c r="AU32" s="159"/>
      <c r="AV32" s="159"/>
      <c r="AW32" s="159"/>
      <c r="AX32" s="159"/>
      <c r="AY32" s="159"/>
      <c r="AZ32" s="159"/>
      <c r="BA32" s="159"/>
      <c r="BB32" s="159"/>
      <c r="BC32" s="159"/>
      <c r="BE32" s="461"/>
      <c r="BF32" s="461"/>
      <c r="BJ32" s="500"/>
      <c r="BK32" s="500"/>
    </row>
    <row r="33" spans="1:63" s="30" customFormat="1" ht="13.5" x14ac:dyDescent="0.25">
      <c r="A33" s="1066" t="s">
        <v>534</v>
      </c>
      <c r="B33" s="1067"/>
      <c r="C33" s="265"/>
      <c r="D33" s="265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AG33" s="530"/>
      <c r="AI33" s="530"/>
      <c r="AK33" s="530"/>
      <c r="BE33" s="461"/>
      <c r="BF33" s="461"/>
      <c r="BJ33" s="548"/>
      <c r="BK33" s="548"/>
    </row>
    <row r="34" spans="1:63" s="30" customFormat="1" ht="13.5" x14ac:dyDescent="0.25">
      <c r="A34" s="1066" t="s">
        <v>854</v>
      </c>
      <c r="B34" s="1068"/>
      <c r="C34" s="265">
        <f>'zz17GLOBAL OP BY PAYOR'!C114</f>
        <v>25675</v>
      </c>
      <c r="D34" s="265">
        <f>'zz17GLOBAL OP BY PAYOR'!D114</f>
        <v>25059</v>
      </c>
      <c r="E34" s="265">
        <f>'zz17GLOBAL OP BY PAYOR'!E114</f>
        <v>0</v>
      </c>
      <c r="F34" s="265">
        <f>'zz17GLOBAL OP BY PAYOR'!F114</f>
        <v>0</v>
      </c>
      <c r="G34" s="265">
        <f>'zz17GLOBAL OP BY PAYOR'!G114</f>
        <v>9966018.6500000004</v>
      </c>
      <c r="H34" s="265">
        <f>'zz17GLOBAL OP BY PAYOR'!H114</f>
        <v>9515596.6133298185</v>
      </c>
      <c r="I34" s="265">
        <f>'zz17GLOBAL OP BY PAYOR'!I114</f>
        <v>3564890.89</v>
      </c>
      <c r="J34" s="265">
        <f>'zz17GLOBAL OP BY PAYOR'!J114</f>
        <v>3497014.09</v>
      </c>
      <c r="K34" s="265">
        <f>'zz17GLOBAL OP BY PAYOR'!K114</f>
        <v>4418350.3905452266</v>
      </c>
      <c r="L34" s="265">
        <f>'zz17GLOBAL OP BY PAYOR'!L114</f>
        <v>4085392.1030000001</v>
      </c>
      <c r="M34" s="265">
        <f>'zz17GLOBAL OP BY PAYOR'!M114</f>
        <v>-853459.5005452265</v>
      </c>
      <c r="N34" s="265">
        <f>'zz17GLOBAL OP BY PAYOR'!N114</f>
        <v>-588378.01300000027</v>
      </c>
      <c r="O34" s="265">
        <f>'zz17GLOBAL OP BY PAYOR'!O114</f>
        <v>2004546.480434349</v>
      </c>
      <c r="P34" s="265">
        <f>'zz17GLOBAL OP BY PAYOR'!P114</f>
        <v>1930924.7799999998</v>
      </c>
      <c r="Q34" s="265">
        <f>'zz17GLOBAL OP BY PAYOR'!Q114</f>
        <v>3997535.0569805098</v>
      </c>
      <c r="R34" s="265">
        <f>'zz17GLOBAL OP BY PAYOR'!R114</f>
        <v>3379686.4554999997</v>
      </c>
      <c r="S34" s="265">
        <f>'zz17GLOBAL OP BY PAYOR'!S114</f>
        <v>-6855541.037960086</v>
      </c>
      <c r="T34" s="265">
        <f>'zz17GLOBAL OP BY PAYOR'!T114</f>
        <v>-5898989.2484999998</v>
      </c>
      <c r="BE34" s="461"/>
      <c r="BF34" s="461"/>
      <c r="BJ34" s="548"/>
      <c r="BK34" s="548"/>
    </row>
    <row r="35" spans="1:63" s="30" customFormat="1" ht="13.5" x14ac:dyDescent="0.25">
      <c r="A35" s="1066" t="s">
        <v>683</v>
      </c>
      <c r="B35" s="1068"/>
      <c r="C35" s="265"/>
      <c r="D35" s="265"/>
      <c r="E35" s="265"/>
      <c r="F35" s="265"/>
      <c r="G35" s="265"/>
      <c r="H35" s="265"/>
      <c r="I35" s="265">
        <f>V28</f>
        <v>-10162814</v>
      </c>
      <c r="J35" s="265">
        <f>W28</f>
        <v>-9386223.9999999963</v>
      </c>
      <c r="K35" s="265"/>
      <c r="L35" s="265"/>
      <c r="M35" s="265">
        <f>+I35-K35</f>
        <v>-10162814</v>
      </c>
      <c r="N35" s="265">
        <f>+J35-L35</f>
        <v>-9386223.9999999963</v>
      </c>
      <c r="O35" s="265"/>
      <c r="P35" s="265"/>
      <c r="Q35" s="265"/>
      <c r="R35" s="265"/>
      <c r="S35" s="265">
        <f>+M35-O35-Q35</f>
        <v>-10162814</v>
      </c>
      <c r="T35" s="265">
        <f>+N35-P35-R35</f>
        <v>-9386223.9999999963</v>
      </c>
      <c r="AJ35" s="565"/>
      <c r="AK35" s="3"/>
      <c r="BE35" s="461"/>
      <c r="BF35" s="461"/>
      <c r="BJ35" s="548"/>
      <c r="BK35" s="548"/>
    </row>
    <row r="36" spans="1:63" s="30" customFormat="1" ht="13.5" x14ac:dyDescent="0.25">
      <c r="A36" s="2555" t="s">
        <v>764</v>
      </c>
      <c r="B36" s="2556"/>
      <c r="C36" s="2496">
        <f>'zz17GLOBAL OP BY PAYOR'!C223</f>
        <v>0</v>
      </c>
      <c r="D36" s="2496">
        <f>'zz17GLOBAL OP BY PAYOR'!D223</f>
        <v>0</v>
      </c>
      <c r="E36" s="2496">
        <f>'zz17GLOBAL OP BY PAYOR'!E223</f>
        <v>0</v>
      </c>
      <c r="F36" s="2496">
        <f>'zz17GLOBAL OP BY PAYOR'!F223</f>
        <v>0</v>
      </c>
      <c r="G36" s="2496">
        <f>'zz17GLOBAL OP BY PAYOR'!G223</f>
        <v>0</v>
      </c>
      <c r="H36" s="2496">
        <f>'zz17GLOBAL OP BY PAYOR'!H223</f>
        <v>0</v>
      </c>
      <c r="I36" s="2496">
        <f>'zz17GLOBAL OP BY PAYOR'!I223</f>
        <v>0</v>
      </c>
      <c r="J36" s="2496">
        <f>'zz17GLOBAL OP BY PAYOR'!J223</f>
        <v>0</v>
      </c>
      <c r="K36" s="2496">
        <f>'zz17GLOBAL OP BY PAYOR'!K223</f>
        <v>236269.13999999998</v>
      </c>
      <c r="L36" s="2496">
        <f>'zz17GLOBAL OP BY PAYOR'!L223</f>
        <v>398098.89</v>
      </c>
      <c r="M36" s="2496">
        <f>'zz17GLOBAL OP BY PAYOR'!M223</f>
        <v>-236269.13999999998</v>
      </c>
      <c r="N36" s="2496">
        <f>'zz17GLOBAL OP BY PAYOR'!N223</f>
        <v>-398098.89</v>
      </c>
      <c r="O36" s="2496">
        <f>'zz17GLOBAL OP BY PAYOR'!O223</f>
        <v>5024.4000000000005</v>
      </c>
      <c r="P36" s="2496">
        <f>'zz17GLOBAL OP BY PAYOR'!P223</f>
        <v>18682.830000000002</v>
      </c>
      <c r="Q36" s="2496">
        <f>'zz17GLOBAL OP BY PAYOR'!Q223</f>
        <v>27464.63</v>
      </c>
      <c r="R36" s="2496">
        <f>'zz17GLOBAL OP BY PAYOR'!R223</f>
        <v>47125.219999999994</v>
      </c>
      <c r="S36" s="2496">
        <f>'zz17GLOBAL OP BY PAYOR'!S223</f>
        <v>-268758.17</v>
      </c>
      <c r="T36" s="2496">
        <f>'zz17GLOBAL OP BY PAYOR'!T223</f>
        <v>-463906.94</v>
      </c>
      <c r="AI36" s="548"/>
      <c r="AJ36" s="564"/>
      <c r="AK36" s="3"/>
      <c r="BE36" s="461"/>
      <c r="BF36" s="461"/>
      <c r="BJ36" s="548"/>
      <c r="BK36" s="548"/>
    </row>
    <row r="37" spans="1:63" s="30" customFormat="1" ht="13.5" x14ac:dyDescent="0.25">
      <c r="A37" s="3937" t="s">
        <v>1136</v>
      </c>
      <c r="B37" s="3938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AI37" s="548"/>
      <c r="AJ37" s="564"/>
      <c r="AK37" s="3"/>
      <c r="BE37" s="461"/>
      <c r="BF37" s="461"/>
      <c r="BJ37" s="548"/>
      <c r="BK37" s="548"/>
    </row>
    <row r="38" spans="1:63" s="30" customFormat="1" ht="13.5" x14ac:dyDescent="0.25">
      <c r="A38" s="3931" t="s">
        <v>674</v>
      </c>
      <c r="B38" s="3932"/>
      <c r="C38" s="265">
        <f>'zz17GLOBAL OP BY PAYOR'!C219</f>
        <v>24715</v>
      </c>
      <c r="D38" s="265">
        <f>'zz17GLOBAL OP BY PAYOR'!D219</f>
        <v>23156</v>
      </c>
      <c r="E38" s="265">
        <f>'zz17GLOBAL OP BY PAYOR'!E219</f>
        <v>0</v>
      </c>
      <c r="F38" s="265">
        <f>'zz17GLOBAL OP BY PAYOR'!F219</f>
        <v>0</v>
      </c>
      <c r="G38" s="265">
        <f>'zz17GLOBAL OP BY PAYOR'!G219</f>
        <v>11792209.52</v>
      </c>
      <c r="H38" s="265">
        <f>'zz17GLOBAL OP BY PAYOR'!H219</f>
        <v>11097026.082036527</v>
      </c>
      <c r="I38" s="265">
        <f>'zz17GLOBAL OP BY PAYOR'!I219</f>
        <v>6623490.2599999998</v>
      </c>
      <c r="J38" s="265">
        <f>'zz17GLOBAL OP BY PAYOR'!J219</f>
        <v>5803960.9299999997</v>
      </c>
      <c r="K38" s="265">
        <f>'zz17GLOBAL OP BY PAYOR'!K219</f>
        <v>6986404.3747694716</v>
      </c>
      <c r="L38" s="265">
        <f>'zz17GLOBAL OP BY PAYOR'!L219</f>
        <v>7056929.6114000008</v>
      </c>
      <c r="M38" s="265">
        <f>'zz17GLOBAL OP BY PAYOR'!M219</f>
        <v>-362914.11476947245</v>
      </c>
      <c r="N38" s="265">
        <f>'zz17GLOBAL OP BY PAYOR'!N219</f>
        <v>-1252968.6813999999</v>
      </c>
      <c r="O38" s="265">
        <f>'zz17GLOBAL OP BY PAYOR'!O219</f>
        <v>3030179.8280984387</v>
      </c>
      <c r="P38" s="265">
        <f>'zz17GLOBAL OP BY PAYOR'!P219</f>
        <v>3064317.2700999998</v>
      </c>
      <c r="Q38" s="265">
        <f>'zz17GLOBAL OP BY PAYOR'!Q219</f>
        <v>2377006.6055355654</v>
      </c>
      <c r="R38" s="265">
        <f>'zz17GLOBAL OP BY PAYOR'!R219</f>
        <v>2351877.4510999997</v>
      </c>
      <c r="S38" s="265">
        <f>'zz17GLOBAL OP BY PAYOR'!S219</f>
        <v>-5770100.5484034773</v>
      </c>
      <c r="T38" s="265">
        <f>'zz17GLOBAL OP BY PAYOR'!T219</f>
        <v>-6669163.4025999997</v>
      </c>
      <c r="AI38" s="548"/>
      <c r="AJ38" s="564"/>
      <c r="AK38" s="3"/>
      <c r="BE38" s="461"/>
      <c r="BF38" s="461"/>
      <c r="BJ38" s="548"/>
      <c r="BK38" s="548"/>
    </row>
    <row r="39" spans="1:63" s="880" customFormat="1" ht="14.25" thickBot="1" x14ac:dyDescent="0.3">
      <c r="A39" s="2481" t="s">
        <v>763</v>
      </c>
      <c r="B39" s="2481"/>
      <c r="C39" s="879">
        <f t="shared" ref="C39:T39" si="10">SUM(C31:C38)-C30</f>
        <v>0</v>
      </c>
      <c r="D39" s="879">
        <f t="shared" si="10"/>
        <v>0</v>
      </c>
      <c r="E39" s="879">
        <f t="shared" si="10"/>
        <v>0</v>
      </c>
      <c r="F39" s="879">
        <f t="shared" si="10"/>
        <v>0</v>
      </c>
      <c r="G39" s="879">
        <f t="shared" si="10"/>
        <v>0</v>
      </c>
      <c r="H39" s="879">
        <f>SUM(H31:H38)-H30</f>
        <v>0</v>
      </c>
      <c r="I39" s="879">
        <f t="shared" si="10"/>
        <v>0</v>
      </c>
      <c r="J39" s="879">
        <f t="shared" si="10"/>
        <v>0</v>
      </c>
      <c r="K39" s="879">
        <f t="shared" si="10"/>
        <v>0</v>
      </c>
      <c r="L39" s="879">
        <f>SUM(L31:L38)-L30</f>
        <v>0</v>
      </c>
      <c r="M39" s="879">
        <f t="shared" si="10"/>
        <v>-1.6391277313232422E-7</v>
      </c>
      <c r="N39" s="879">
        <f t="shared" si="10"/>
        <v>-1.0430812835693359E-7</v>
      </c>
      <c r="O39" s="879">
        <f t="shared" si="10"/>
        <v>0</v>
      </c>
      <c r="P39" s="879">
        <f t="shared" si="10"/>
        <v>0</v>
      </c>
      <c r="Q39" s="879">
        <f>SUM(Q31:Q38)-Q30</f>
        <v>0</v>
      </c>
      <c r="R39" s="879">
        <f t="shared" si="10"/>
        <v>0</v>
      </c>
      <c r="S39" s="879">
        <f t="shared" si="10"/>
        <v>-4.0978193283081055E-8</v>
      </c>
      <c r="T39" s="879">
        <f t="shared" si="10"/>
        <v>2.7939677238464355E-9</v>
      </c>
      <c r="AI39" s="881"/>
      <c r="AJ39" s="882"/>
      <c r="AK39" s="878"/>
      <c r="BE39" s="877"/>
      <c r="BF39" s="877"/>
      <c r="BJ39" s="883"/>
      <c r="BK39" s="883"/>
    </row>
    <row r="40" spans="1:63" ht="14.25" thickBot="1" x14ac:dyDescent="0.3">
      <c r="A40" s="3933" t="s">
        <v>455</v>
      </c>
      <c r="B40" s="3934"/>
      <c r="C40" s="1063">
        <f t="shared" ref="C40:P40" si="11">C28+C32+C31+C33+C34+C35+C36+C38</f>
        <v>1704242.453033577</v>
      </c>
      <c r="D40" s="1063">
        <f t="shared" si="11"/>
        <v>1616090.0801710389</v>
      </c>
      <c r="E40" s="1063">
        <f t="shared" si="11"/>
        <v>455152</v>
      </c>
      <c r="F40" s="1063">
        <f t="shared" si="11"/>
        <v>295594</v>
      </c>
      <c r="G40" s="1063">
        <f>G28+G32+G31+G33+G34+G35+G36+G38</f>
        <v>2337668322.23</v>
      </c>
      <c r="H40" s="1063">
        <f>H28+H32+H31+H33+H34+H35+H36+H38</f>
        <v>2028700862.8577168</v>
      </c>
      <c r="I40" s="1063">
        <f t="shared" si="11"/>
        <v>1005064671.1809692</v>
      </c>
      <c r="J40" s="1063">
        <f t="shared" si="11"/>
        <v>886976724.73000002</v>
      </c>
      <c r="K40" s="1063">
        <f>K28+K32+K31+K33+K34+K35+K36+K38</f>
        <v>687217604.80566549</v>
      </c>
      <c r="L40" s="1063">
        <f t="shared" si="11"/>
        <v>607113230.99150002</v>
      </c>
      <c r="M40" s="1063">
        <f t="shared" si="11"/>
        <v>317847066.37530392</v>
      </c>
      <c r="N40" s="1063">
        <f t="shared" si="11"/>
        <v>279863493.7385</v>
      </c>
      <c r="O40" s="1063">
        <f t="shared" si="11"/>
        <v>69140312.286480978</v>
      </c>
      <c r="P40" s="1063">
        <f t="shared" si="11"/>
        <v>62592421.2258</v>
      </c>
      <c r="Q40" s="1063">
        <f>Q28+Q32+Q31+Q33+Q34+Q35+Q36+Q38</f>
        <v>174195718.54909664</v>
      </c>
      <c r="R40" s="1063">
        <f>R28+R32+R31+R33+R34+R35+R36+R38</f>
        <v>151537735.41749999</v>
      </c>
      <c r="S40" s="1063">
        <f>+M40-O40-Q40</f>
        <v>74511035.539726317</v>
      </c>
      <c r="T40" s="1063">
        <f>+N40-P40-R40</f>
        <v>65733337.095200002</v>
      </c>
      <c r="AI40" s="500"/>
      <c r="AJ40" s="564"/>
      <c r="AK40" s="3"/>
      <c r="BE40" s="464">
        <f>I40/G40</f>
        <v>0.42994323087810671</v>
      </c>
      <c r="BF40" s="465">
        <f t="shared" si="6"/>
        <v>0.43721415067599756</v>
      </c>
    </row>
    <row r="41" spans="1:63" ht="13.5" x14ac:dyDescent="0.25">
      <c r="A41" s="3930" t="s">
        <v>685</v>
      </c>
      <c r="B41" s="3930"/>
      <c r="C41" s="1065">
        <f>+C40-'zz17GLOBAL OP BY PAYOR'!C204</f>
        <v>0</v>
      </c>
      <c r="D41" s="1065">
        <f>+D40-'zz17GLOBAL OP BY PAYOR'!D204</f>
        <v>0</v>
      </c>
      <c r="E41" s="1064">
        <f>+E40-'zz17GLOBAL OP BY PAYOR'!E204</f>
        <v>-25351816</v>
      </c>
      <c r="F41" s="1064">
        <f>+F40-'zz17GLOBAL OP BY PAYOR'!F204</f>
        <v>-21761139</v>
      </c>
      <c r="G41" s="1065">
        <f>+G40-'zz17GLOBAL OP BY PAYOR'!G204</f>
        <v>0</v>
      </c>
      <c r="H41" s="1065">
        <f>+H40-'zz17GLOBAL OP BY PAYOR'!H204</f>
        <v>0</v>
      </c>
      <c r="I41" s="1065">
        <f>+I40-'zz17GLOBAL OP BY PAYOR'!I204</f>
        <v>0</v>
      </c>
      <c r="J41" s="1065">
        <f>+J40-'zz17GLOBAL OP BY PAYOR'!J204</f>
        <v>0</v>
      </c>
      <c r="K41" s="1065">
        <f>+K40-'zz17GLOBAL OP BY PAYOR'!K204</f>
        <v>0</v>
      </c>
      <c r="L41" s="1065">
        <f>+L40-'zz17GLOBAL OP BY PAYOR'!L204</f>
        <v>0</v>
      </c>
      <c r="M41" s="1065">
        <f>+M40-'zz17GLOBAL OP BY PAYOR'!M204</f>
        <v>0</v>
      </c>
      <c r="N41" s="1065">
        <f>+N40-'zz17GLOBAL OP BY PAYOR'!N204</f>
        <v>0</v>
      </c>
      <c r="O41" s="1065">
        <f>+O40-'zz17GLOBAL OP BY PAYOR'!O204</f>
        <v>0</v>
      </c>
      <c r="P41" s="1065">
        <f>+P40-'zz17GLOBAL OP BY PAYOR'!P204</f>
        <v>0</v>
      </c>
      <c r="Q41" s="1065">
        <f>+Q40-'zz17GLOBAL OP BY PAYOR'!Q204</f>
        <v>0</v>
      </c>
      <c r="R41" s="1065">
        <f>+R40-'zz17GLOBAL OP BY PAYOR'!R204</f>
        <v>0</v>
      </c>
      <c r="S41" s="1065">
        <f>+S40-'zz17GLOBAL OP BY PAYOR'!S204</f>
        <v>0</v>
      </c>
      <c r="T41" s="1065">
        <f>+T40-'zz17GLOBAL OP BY PAYOR'!T204</f>
        <v>0</v>
      </c>
      <c r="AI41" s="500"/>
      <c r="AJ41" s="564"/>
      <c r="AK41" s="3"/>
    </row>
    <row r="42" spans="1:63" s="1069" customFormat="1" ht="13.5" x14ac:dyDescent="0.25">
      <c r="U42" s="1070"/>
      <c r="X42" s="1091"/>
      <c r="Y42" s="1091"/>
      <c r="Z42" s="1091"/>
      <c r="AA42" s="1091"/>
      <c r="AB42" s="1091"/>
      <c r="AG42" s="1071"/>
      <c r="AI42" s="1072"/>
      <c r="AJ42" s="1073"/>
      <c r="AK42" s="878"/>
      <c r="BE42" s="1074"/>
      <c r="BF42" s="1074"/>
      <c r="BJ42" s="1072"/>
      <c r="BK42" s="1072"/>
    </row>
    <row r="43" spans="1:63" s="1075" customFormat="1" ht="13.5" x14ac:dyDescent="0.25">
      <c r="C43" s="879">
        <f>+C40-'Departmental PL'!F1195</f>
        <v>0</v>
      </c>
      <c r="D43" s="879">
        <f>+D40-'Departmental PL'!G1195</f>
        <v>0</v>
      </c>
      <c r="E43" s="879">
        <f>+E40-'Departmental PL'!H1195</f>
        <v>-25161521</v>
      </c>
      <c r="F43" s="879">
        <f>+F40-'Departmental PL'!I1195</f>
        <v>-21589099</v>
      </c>
      <c r="G43" s="879">
        <f>+G40-'Departmental PL'!J1195</f>
        <v>-1207.1799998283386</v>
      </c>
      <c r="H43" s="879">
        <f>+H40-'Departmental PL'!K1195</f>
        <v>4.0000004768371582</v>
      </c>
      <c r="I43" s="879">
        <f>+I40-'Departmental PL'!L1195</f>
        <v>-1205.1800001859665</v>
      </c>
      <c r="J43" s="879">
        <f>+J40-'Departmental PL'!M1195</f>
        <v>1</v>
      </c>
      <c r="K43" s="879">
        <f>+K40-'Departmental PL'!N1195</f>
        <v>14</v>
      </c>
      <c r="L43" s="879">
        <f>+L40-'Departmental PL'!O1195</f>
        <v>8.0000001192092896</v>
      </c>
      <c r="M43" s="879">
        <f>+M40-'Departmental PL'!P1195</f>
        <v>-1219.1799998879433</v>
      </c>
      <c r="N43" s="879">
        <f>+N40-'Departmental PL'!Q1195</f>
        <v>-7.0000000596046448</v>
      </c>
      <c r="O43" s="879">
        <f>+O40-'Departmental PL'!R1195</f>
        <v>-3.0000000149011612</v>
      </c>
      <c r="P43" s="879">
        <f>+P40-'Departmental PL'!S1195</f>
        <v>-9.0000000074505806</v>
      </c>
      <c r="Q43" s="879">
        <f>+Q40-'Departmental PL'!T1195</f>
        <v>2</v>
      </c>
      <c r="R43" s="879">
        <f>+R40-'Departmental PL'!U1195</f>
        <v>-1</v>
      </c>
      <c r="S43" s="879">
        <f>+S40-'Departmental PL'!V1195</f>
        <v>-1218.1799999177456</v>
      </c>
      <c r="T43" s="879">
        <f>+T40-'Departmental PL'!W1195</f>
        <v>2.9999999850988388</v>
      </c>
      <c r="X43" s="880"/>
      <c r="Y43" s="880"/>
      <c r="Z43" s="880"/>
      <c r="AA43" s="880"/>
      <c r="AB43" s="880"/>
      <c r="AF43" s="1076"/>
      <c r="AG43" s="1076"/>
      <c r="AH43" s="1077"/>
      <c r="AK43" s="1077"/>
      <c r="BE43" s="877"/>
      <c r="BF43" s="877"/>
      <c r="BJ43" s="1078"/>
      <c r="BK43" s="1078"/>
    </row>
    <row r="44" spans="1:63" s="1069" customFormat="1" ht="13.5" x14ac:dyDescent="0.25">
      <c r="X44" s="1091"/>
      <c r="Y44" s="1091"/>
      <c r="Z44" s="1091"/>
      <c r="AA44" s="1091"/>
      <c r="AB44" s="1091"/>
      <c r="AF44" s="878"/>
      <c r="AJ44" s="1079"/>
      <c r="AK44" s="872"/>
      <c r="BE44" s="1074"/>
      <c r="BF44" s="1074"/>
      <c r="BJ44" s="1072"/>
      <c r="BK44" s="1072"/>
    </row>
    <row r="45" spans="1:63" s="1069" customFormat="1" ht="13.5" x14ac:dyDescent="0.25">
      <c r="X45" s="1091"/>
      <c r="Y45" s="1091"/>
      <c r="Z45" s="1091"/>
      <c r="AA45" s="1091"/>
      <c r="AB45" s="1091"/>
      <c r="AF45" s="1080"/>
      <c r="AH45" s="1081"/>
      <c r="AI45" s="1071"/>
      <c r="AK45" s="1071"/>
      <c r="BE45" s="1074"/>
      <c r="BF45" s="1074"/>
      <c r="BJ45" s="1072"/>
      <c r="BK45" s="1072"/>
    </row>
    <row r="46" spans="1:63" s="1075" customFormat="1" ht="13.5" x14ac:dyDescent="0.25">
      <c r="K46" s="3162"/>
      <c r="L46" s="3162"/>
      <c r="X46" s="880"/>
      <c r="Y46" s="880"/>
      <c r="Z46" s="880"/>
      <c r="AA46" s="880"/>
      <c r="AB46" s="880"/>
      <c r="AF46" s="1076"/>
      <c r="AG46" s="1076"/>
      <c r="AH46" s="1077"/>
      <c r="AK46" s="1077"/>
      <c r="BE46" s="877"/>
      <c r="BF46" s="877"/>
      <c r="BJ46" s="1078"/>
      <c r="BK46" s="1078"/>
    </row>
    <row r="47" spans="1:63" s="1069" customFormat="1" ht="13.5" x14ac:dyDescent="0.25"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X47" s="1091"/>
      <c r="Y47" s="1091"/>
      <c r="Z47" s="1091"/>
      <c r="AA47" s="1091"/>
      <c r="AB47" s="1091"/>
      <c r="AC47" s="1873"/>
      <c r="AD47" s="1320"/>
      <c r="AE47" s="1320"/>
      <c r="AH47" s="1080"/>
      <c r="AI47" s="1320"/>
      <c r="AJ47" s="1320"/>
      <c r="AK47" s="1071"/>
      <c r="BE47" s="1074"/>
      <c r="BF47" s="1074"/>
      <c r="BJ47" s="1072"/>
      <c r="BK47" s="1072"/>
    </row>
    <row r="48" spans="1:63" s="1069" customFormat="1" x14ac:dyDescent="0.2"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91"/>
      <c r="Y48" s="1091"/>
      <c r="Z48" s="1091"/>
      <c r="AA48" s="1091"/>
      <c r="AB48" s="1091"/>
      <c r="AC48" s="1873"/>
      <c r="AD48" s="499"/>
      <c r="AE48" s="499"/>
      <c r="AG48" s="1069" t="s">
        <v>803</v>
      </c>
      <c r="AH48" s="1083" t="s">
        <v>798</v>
      </c>
      <c r="AI48" s="1072">
        <f>+'xx_URMFG''S INPUT PEDS'!C29</f>
        <v>2.1376875198073776E-2</v>
      </c>
      <c r="AJ48" s="1072">
        <f>+'xx_URMFG''S INPUT PEDS'!D29</f>
        <v>1.9231670112629828E-2</v>
      </c>
      <c r="AK48" s="1071" t="s">
        <v>699</v>
      </c>
      <c r="AL48" s="1084">
        <f>$AI$48*('zz17GLOBAL OP BY PAYOR'!$C$114)</f>
        <v>548.85127071054421</v>
      </c>
      <c r="AM48" s="1084">
        <f>$AJ$48*('zz17GLOBAL OP BY PAYOR'!$D$114)</f>
        <v>481.92642135239089</v>
      </c>
      <c r="AN48" s="1084">
        <f>$AI$48*('zz17GLOBAL OP BY PAYOR'!$E$114)</f>
        <v>0</v>
      </c>
      <c r="AO48" s="1084">
        <f>$AJ$48*('zz17GLOBAL OP BY PAYOR'!$F$114)</f>
        <v>0</v>
      </c>
      <c r="AP48" s="1084">
        <f>$AI$48*('zz17GLOBAL OP BY PAYOR'!$G$114)</f>
        <v>213042.33690272571</v>
      </c>
      <c r="AQ48" s="1084">
        <f>$AJ$48*('zz17GLOBAL OP BY PAYOR'!$H$114)</f>
        <v>183000.81499241668</v>
      </c>
      <c r="AR48" s="1084">
        <f>$AI$48*('zz17GLOBAL OP BY PAYOR'!$I$114)</f>
        <v>76206.227650280154</v>
      </c>
      <c r="AS48" s="1084">
        <f>$AJ$48*('zz17GLOBAL OP BY PAYOR'!$J$114)</f>
        <v>67253.421358098392</v>
      </c>
      <c r="AT48" s="1084">
        <f>$AI$48*('zz17GLOBAL OP BY PAYOR'!$K$114)</f>
        <v>94450.524880045836</v>
      </c>
      <c r="AU48" s="1084">
        <f>$AJ$48*('zz17GLOBAL OP BY PAYOR'!$L$114)</f>
        <v>78568.913205639023</v>
      </c>
      <c r="AV48" s="1084">
        <f>$AI$48*('zz17GLOBAL OP BY PAYOR'!$M$114)</f>
        <v>-18244.297229765685</v>
      </c>
      <c r="AW48" s="1084">
        <f>$AJ$48*('zz17GLOBAL OP BY PAYOR'!$N$114)</f>
        <v>-11315.49184754063</v>
      </c>
      <c r="AX48" s="1084">
        <f>$AI$48*('zz17GLOBAL OP BY PAYOR'!$O$114)</f>
        <v>42850.939940983117</v>
      </c>
      <c r="AY48" s="1084">
        <f>$AJ$48*('zz17GLOBAL OP BY PAYOR'!$P$114)</f>
        <v>37134.908381262321</v>
      </c>
      <c r="AZ48" s="1084">
        <f>$AI$48*('zz17GLOBAL OP BY PAYOR'!$Q$114)</f>
        <v>85454.808012997106</v>
      </c>
      <c r="BA48" s="1084">
        <f>$AJ$48*('zz17GLOBAL OP BY PAYOR'!$R$114)</f>
        <v>64997.014996299185</v>
      </c>
      <c r="BB48" s="1084">
        <f>$AI$48*('zz17GLOBAL OP BY PAYOR'!$S$114)</f>
        <v>-146550.04518374591</v>
      </c>
      <c r="BC48" s="1084">
        <f>$AJ$48*('zz17GLOBAL OP BY PAYOR'!$T$114)</f>
        <v>-113447.41522510214</v>
      </c>
      <c r="BE48" s="1074"/>
      <c r="BF48" s="1074"/>
      <c r="BJ48" s="1072"/>
      <c r="BK48" s="1072"/>
    </row>
    <row r="49" spans="1:66" s="1069" customFormat="1" x14ac:dyDescent="0.2">
      <c r="B49" s="1072"/>
      <c r="C49" s="872"/>
      <c r="D49" s="872"/>
      <c r="E49" s="872"/>
      <c r="F49" s="872"/>
      <c r="G49" s="872"/>
      <c r="H49" s="872"/>
      <c r="I49" s="872"/>
      <c r="J49" s="872"/>
      <c r="K49" s="872"/>
      <c r="L49" s="872"/>
      <c r="M49" s="872"/>
      <c r="N49" s="872"/>
      <c r="O49" s="872"/>
      <c r="P49" s="872"/>
      <c r="Q49" s="872"/>
      <c r="R49" s="872"/>
      <c r="S49" s="872"/>
      <c r="T49" s="872"/>
      <c r="X49" s="1091"/>
      <c r="Y49" s="1091"/>
      <c r="Z49" s="1091"/>
      <c r="AA49" s="1091"/>
      <c r="AB49" s="1091"/>
      <c r="AC49" s="1873"/>
      <c r="AD49" s="499"/>
      <c r="AE49" s="499"/>
      <c r="AG49" s="1083" t="s">
        <v>804</v>
      </c>
      <c r="AH49" s="1083" t="s">
        <v>851</v>
      </c>
      <c r="AI49" s="1072">
        <f>+'xx_URMFG''S INPUT PEDS'!C30</f>
        <v>0.12539112468748703</v>
      </c>
      <c r="AJ49" s="1072">
        <f>+'xx_URMFG''S INPUT PEDS'!D30</f>
        <v>0.12836304223015341</v>
      </c>
      <c r="AK49" s="1071" t="s">
        <v>790</v>
      </c>
      <c r="AL49" s="1084">
        <f>$AI$49*('zz17GLOBAL OP BY PAYOR'!$C$114)</f>
        <v>3219.4171263512294</v>
      </c>
      <c r="AM49" s="1084">
        <f>$AJ$49*('zz17GLOBAL OP BY PAYOR'!$D$114)</f>
        <v>3216.6494752454141</v>
      </c>
      <c r="AN49" s="1084">
        <f>$AI$49*('zz17GLOBAL OP BY PAYOR'!$E$114)</f>
        <v>0</v>
      </c>
      <c r="AO49" s="1084">
        <f>$AJ$49*('zz17GLOBAL OP BY PAYOR'!$F$114)</f>
        <v>0</v>
      </c>
      <c r="AP49" s="1084">
        <f>$AI$49*('zz17GLOBAL OP BY PAYOR'!$G$114)</f>
        <v>1249650.2871799713</v>
      </c>
      <c r="AQ49" s="1084">
        <f>$AJ$49*('zz17GLOBAL OP BY PAYOR'!$H$114)</f>
        <v>1221450.9299219602</v>
      </c>
      <c r="AR49" s="1084">
        <f>$AI$49*('zz17GLOBAL OP BY PAYOR'!$I$114)</f>
        <v>447005.67808527662</v>
      </c>
      <c r="AS49" s="1084">
        <f>$AJ$49*('zz17GLOBAL OP BY PAYOR'!$J$114)</f>
        <v>448887.36731411144</v>
      </c>
      <c r="AT49" s="1084">
        <f>$AI$49*('zz17GLOBAL OP BY PAYOR'!$K$114)</f>
        <v>554021.92473386356</v>
      </c>
      <c r="AU49" s="1084">
        <f>$AJ$49*('zz17GLOBAL OP BY PAYOR'!$L$114)</f>
        <v>524413.35904412426</v>
      </c>
      <c r="AV49" s="1084">
        <f>$AI$49*('zz17GLOBAL OP BY PAYOR'!$M$114)</f>
        <v>-107016.24664858691</v>
      </c>
      <c r="AW49" s="1084">
        <f>$AJ$49*('zz17GLOBAL OP BY PAYOR'!$N$114)</f>
        <v>-75525.991730012785</v>
      </c>
      <c r="AX49" s="1084">
        <f>$AI$49*('zz17GLOBAL OP BY PAYOR'!$O$114)</f>
        <v>251352.33767000673</v>
      </c>
      <c r="AY49" s="1084">
        <f>$AJ$49*('zz17GLOBAL OP BY PAYOR'!$P$114)</f>
        <v>247859.37907838964</v>
      </c>
      <c r="AZ49" s="1084">
        <f>$AI$49*('zz17GLOBAL OP BY PAYOR'!$Q$114)</f>
        <v>501255.41677244368</v>
      </c>
      <c r="BA49" s="1084">
        <f>$AJ$49*('zz17GLOBAL OP BY PAYOR'!$R$114)</f>
        <v>433826.83521202393</v>
      </c>
      <c r="BB49" s="1084">
        <f>$AI$49*('zz17GLOBAL OP BY PAYOR'!$S$114)</f>
        <v>-859624.00109103741</v>
      </c>
      <c r="BC49" s="1084">
        <f>$AJ$49*('zz17GLOBAL OP BY PAYOR'!$T$114)</f>
        <v>-757212.20602042635</v>
      </c>
      <c r="BE49" s="1074"/>
      <c r="BF49" s="1074"/>
      <c r="BJ49" s="1072"/>
      <c r="BK49" s="1072"/>
    </row>
    <row r="50" spans="1:66" s="1069" customFormat="1" x14ac:dyDescent="0.2">
      <c r="B50" s="1072"/>
      <c r="X50" s="1091"/>
      <c r="Y50" s="1091"/>
      <c r="Z50" s="1091"/>
      <c r="AA50" s="1091"/>
      <c r="AB50" s="1091"/>
      <c r="AC50" s="1873"/>
      <c r="AD50" s="499"/>
      <c r="AE50" s="499"/>
      <c r="AG50" s="1083" t="s">
        <v>805</v>
      </c>
      <c r="AH50" s="1083" t="s">
        <v>800</v>
      </c>
      <c r="AI50" s="1072">
        <f>+'xx_URMFG''S INPUT PEDS'!C31</f>
        <v>3.0612604575312348E-2</v>
      </c>
      <c r="AJ50" s="1072">
        <f>+'xx_URMFG''S INPUT PEDS'!D31</f>
        <v>3.1032515719237503E-2</v>
      </c>
      <c r="AK50" s="1071" t="s">
        <v>791</v>
      </c>
      <c r="AL50" s="1084">
        <f>$AI$50*('zz17GLOBAL OP BY PAYOR'!$C$114)</f>
        <v>785.97862247114449</v>
      </c>
      <c r="AM50" s="1084">
        <f>$AJ$50*('zz17GLOBAL OP BY PAYOR'!$D$114)</f>
        <v>777.64381140837258</v>
      </c>
      <c r="AN50" s="1084">
        <f>$AI$50*('zz17GLOBAL OP BY PAYOR'!$E$114)</f>
        <v>0</v>
      </c>
      <c r="AO50" s="1084">
        <f>$AJ$50*('zz17GLOBAL OP BY PAYOR'!$F$114)</f>
        <v>0</v>
      </c>
      <c r="AP50" s="1084">
        <f>$AI$50*('zz17GLOBAL OP BY PAYOR'!$G$114)</f>
        <v>305085.78812263819</v>
      </c>
      <c r="AQ50" s="1084">
        <f>$AJ$50*('zz17GLOBAL OP BY PAYOR'!$H$114)</f>
        <v>295292.90148108074</v>
      </c>
      <c r="AR50" s="1084">
        <f>$AI$50*('zz17GLOBAL OP BY PAYOR'!$I$114)</f>
        <v>109130.59516970332</v>
      </c>
      <c r="AS50" s="1084">
        <f>$AJ$50*('zz17GLOBAL OP BY PAYOR'!$J$114)</f>
        <v>108521.14471832002</v>
      </c>
      <c r="AT50" s="1084">
        <f>$AI$50*('zz17GLOBAL OP BY PAYOR'!$K$114)</f>
        <v>135257.2133809379</v>
      </c>
      <c r="AU50" s="1084">
        <f>$AJ$50*('zz17GLOBAL OP BY PAYOR'!$L$114)</f>
        <v>126779.99465559627</v>
      </c>
      <c r="AV50" s="1084">
        <f>$AI$50*('zz17GLOBAL OP BY PAYOR'!$M$114)</f>
        <v>-26126.618211234592</v>
      </c>
      <c r="AW50" s="1084">
        <f>$AJ$50*('zz17GLOBAL OP BY PAYOR'!$N$114)</f>
        <v>-18258.849937276234</v>
      </c>
      <c r="AX50" s="1084">
        <f>$AI$50*('zz17GLOBAL OP BY PAYOR'!$O$114)</f>
        <v>61364.38875837082</v>
      </c>
      <c r="AY50" s="1084">
        <f>$AJ$50*('zz17GLOBAL OP BY PAYOR'!$P$114)</f>
        <v>59921.453588015211</v>
      </c>
      <c r="AZ50" s="1084">
        <f>$AI$50*('zz17GLOBAL OP BY PAYOR'!$Q$114)</f>
        <v>122374.95997529307</v>
      </c>
      <c r="BA50" s="1084">
        <f>$AJ$50*('zz17GLOBAL OP BY PAYOR'!$R$114)</f>
        <v>104880.17305639782</v>
      </c>
      <c r="BB50" s="1084">
        <f>$AI$50*('zz17GLOBAL OP BY PAYOR'!$S$114)</f>
        <v>-209865.96694489848</v>
      </c>
      <c r="BC50" s="1084">
        <f>$AJ$50*('zz17GLOBAL OP BY PAYOR'!$T$114)</f>
        <v>-183060.47658168926</v>
      </c>
      <c r="BE50" s="1074"/>
      <c r="BF50" s="1074"/>
      <c r="BJ50" s="1072"/>
      <c r="BK50" s="1072"/>
    </row>
    <row r="51" spans="1:66" s="1069" customFormat="1" x14ac:dyDescent="0.2">
      <c r="B51" s="1072"/>
      <c r="X51" s="1091"/>
      <c r="Y51" s="1091"/>
      <c r="Z51" s="1091"/>
      <c r="AA51" s="1091"/>
      <c r="AB51" s="1091"/>
      <c r="AC51" s="1873"/>
      <c r="AD51" s="499"/>
      <c r="AE51" s="499"/>
      <c r="AG51" s="1083" t="s">
        <v>806</v>
      </c>
      <c r="AH51" s="1083" t="s">
        <v>696</v>
      </c>
      <c r="AI51" s="1072">
        <f>+'xx_URMFG''S INPUT PEDS'!C32</f>
        <v>0.10583840702770717</v>
      </c>
      <c r="AJ51" s="1072">
        <f>+'xx_URMFG''S INPUT PEDS'!D32</f>
        <v>0.10974886530119517</v>
      </c>
      <c r="AK51" s="1071" t="s">
        <v>792</v>
      </c>
      <c r="AL51" s="1084">
        <f>$AI$51*('zz17GLOBAL OP BY PAYOR'!$C$114)</f>
        <v>2717.4011004363815</v>
      </c>
      <c r="AM51" s="1084">
        <f>$AJ$51*('zz17GLOBAL OP BY PAYOR'!$D$114)</f>
        <v>2750.1968155826498</v>
      </c>
      <c r="AN51" s="1084">
        <f>$AI$51*('zz17GLOBAL OP BY PAYOR'!$E$114)</f>
        <v>0</v>
      </c>
      <c r="AO51" s="1084">
        <f>$AJ$51*('zz17GLOBAL OP BY PAYOR'!$F$114)</f>
        <v>0</v>
      </c>
      <c r="AP51" s="1084">
        <f>$AI$51*('zz17GLOBAL OP BY PAYOR'!$G$114)</f>
        <v>1054787.5383244208</v>
      </c>
      <c r="AQ51" s="1084">
        <f>$AJ$51*('zz17GLOBAL OP BY PAYOR'!$H$114)</f>
        <v>1044325.9309768431</v>
      </c>
      <c r="AR51" s="1084">
        <f>$AI$51*('zz17GLOBAL OP BY PAYOR'!$I$114)</f>
        <v>377302.37302518525</v>
      </c>
      <c r="AS51" s="1084">
        <f>$AJ$51*('zz17GLOBAL OP BY PAYOR'!$J$114)</f>
        <v>383793.32831979159</v>
      </c>
      <c r="AT51" s="1084">
        <f>$AI$51*('zz17GLOBAL OP BY PAYOR'!$K$114)</f>
        <v>467631.16702555463</v>
      </c>
      <c r="AU51" s="1084">
        <f>$AJ$51*('zz17GLOBAL OP BY PAYOR'!$L$114)</f>
        <v>448367.14761471347</v>
      </c>
      <c r="AV51" s="1084">
        <f>$AI$51*('zz17GLOBAL OP BY PAYOR'!$M$114)</f>
        <v>-90328.794000369351</v>
      </c>
      <c r="AW51" s="1084">
        <f>$AJ$51*('zz17GLOBAL OP BY PAYOR'!$N$114)</f>
        <v>-64573.819294921886</v>
      </c>
      <c r="AX51" s="1084">
        <f>$AI$51*('zz17GLOBAL OP BY PAYOR'!$O$114)</f>
        <v>212158.00630216848</v>
      </c>
      <c r="AY51" s="1084">
        <f>$AJ$51*('zz17GLOBAL OP BY PAYOR'!$P$114)</f>
        <v>211916.8035869599</v>
      </c>
      <c r="AZ51" s="1084">
        <f>$AI$51*('zz17GLOBAL OP BY PAYOR'!$Q$114)</f>
        <v>423092.74246823177</v>
      </c>
      <c r="BA51" s="1084">
        <f>$AJ$51*('zz17GLOBAL OP BY PAYOR'!$R$114)</f>
        <v>370916.75356494321</v>
      </c>
      <c r="BB51" s="1084">
        <f>$AI$51*('zz17GLOBAL OP BY PAYOR'!$S$114)</f>
        <v>-725579.54277076968</v>
      </c>
      <c r="BC51" s="1084">
        <f>$AJ$51*('zz17GLOBAL OP BY PAYOR'!$T$114)</f>
        <v>-647407.37644682499</v>
      </c>
      <c r="BE51" s="1074"/>
      <c r="BF51" s="1074"/>
      <c r="BJ51" s="1072"/>
      <c r="BK51" s="1072"/>
    </row>
    <row r="52" spans="1:66" s="1069" customFormat="1" x14ac:dyDescent="0.2">
      <c r="B52" s="1072"/>
      <c r="X52" s="1091"/>
      <c r="Y52" s="1091"/>
      <c r="Z52" s="1091"/>
      <c r="AA52" s="1091"/>
      <c r="AB52" s="1091"/>
      <c r="AC52" s="1873"/>
      <c r="AD52" s="499"/>
      <c r="AE52" s="499"/>
      <c r="AG52" s="1083" t="s">
        <v>807</v>
      </c>
      <c r="AH52" s="1083" t="s">
        <v>801</v>
      </c>
      <c r="AI52" s="1072">
        <f>+'xx_URMFG''S INPUT PEDS'!C33</f>
        <v>0.66117034500275385</v>
      </c>
      <c r="AJ52" s="1072">
        <f>+'xx_URMFG''S INPUT PEDS'!D33</f>
        <v>0.65082635807616662</v>
      </c>
      <c r="AK52" s="1071" t="s">
        <v>793</v>
      </c>
      <c r="AL52" s="1084">
        <f>$AI$52*('zz17GLOBAL OP BY PAYOR'!$C$114)</f>
        <v>16975.548607945704</v>
      </c>
      <c r="AM52" s="1084">
        <f>$AJ$52*('zz17GLOBAL OP BY PAYOR'!$D$114)</f>
        <v>16309.057707030659</v>
      </c>
      <c r="AN52" s="1084">
        <f>$AI$52*('zz17GLOBAL OP BY PAYOR'!$E$114)</f>
        <v>0</v>
      </c>
      <c r="AO52" s="1084">
        <f>$AJ$52*('zz17GLOBAL OP BY PAYOR'!$F$114)</f>
        <v>0</v>
      </c>
      <c r="AP52" s="1084">
        <f>$AI$52*('zz17GLOBAL OP BY PAYOR'!$G$114)</f>
        <v>6589235.9891243791</v>
      </c>
      <c r="AQ52" s="1084">
        <f>$AJ$52*('zz17GLOBAL OP BY PAYOR'!$H$114)</f>
        <v>6193001.0887753507</v>
      </c>
      <c r="AR52" s="1084">
        <f>$AI$52*('zz17GLOBAL OP BY PAYOR'!$I$114)</f>
        <v>2357000.1396384742</v>
      </c>
      <c r="AS52" s="1084">
        <f>$AJ$52*('zz17GLOBAL OP BY PAYOR'!$J$114)</f>
        <v>2275948.9443357401</v>
      </c>
      <c r="AT52" s="1084">
        <f>$AI$52*('zz17GLOBAL OP BY PAYOR'!$K$114)</f>
        <v>2921282.2520598397</v>
      </c>
      <c r="AU52" s="1084">
        <f>$AJ$52*('zz17GLOBAL OP BY PAYOR'!$L$114)</f>
        <v>2658880.8637086214</v>
      </c>
      <c r="AV52" s="1084">
        <f>$AI$52*('zz17GLOBAL OP BY PAYOR'!$M$114)</f>
        <v>-564282.11242136534</v>
      </c>
      <c r="AW52" s="1084">
        <f>$AJ$52*('zz17GLOBAL OP BY PAYOR'!$N$114)</f>
        <v>-382931.91937288159</v>
      </c>
      <c r="AX52" s="1084">
        <f>$AI$52*('zz17GLOBAL OP BY PAYOR'!$O$114)</f>
        <v>1325346.6880428344</v>
      </c>
      <c r="AY52" s="1084">
        <f>$AJ$52*('zz17GLOBAL OP BY PAYOR'!$P$114)</f>
        <v>1256696.7422864232</v>
      </c>
      <c r="AZ52" s="1084">
        <f>$AI$52*('zz17GLOBAL OP BY PAYOR'!$Q$114)</f>
        <v>2643051.6327844071</v>
      </c>
      <c r="BA52" s="1084">
        <f>$AJ$52*('zz17GLOBAL OP BY PAYOR'!$R$114)</f>
        <v>2199589.027272413</v>
      </c>
      <c r="BB52" s="1084">
        <f>$AI$52*('zz17GLOBAL OP BY PAYOR'!$S$114)</f>
        <v>-4532680.4332486074</v>
      </c>
      <c r="BC52" s="1084">
        <f>$AJ$52*('zz17GLOBAL OP BY PAYOR'!$T$114)</f>
        <v>-3839217.688931718</v>
      </c>
      <c r="BE52" s="1074"/>
      <c r="BF52" s="1074"/>
      <c r="BJ52" s="1072"/>
      <c r="BK52" s="1072"/>
    </row>
    <row r="53" spans="1:66" s="1069" customFormat="1" x14ac:dyDescent="0.2">
      <c r="B53" s="1072"/>
      <c r="X53" s="1091"/>
      <c r="Y53" s="1091"/>
      <c r="Z53" s="1091"/>
      <c r="AA53" s="1091"/>
      <c r="AB53" s="1091"/>
      <c r="AC53" s="1873"/>
      <c r="AD53" s="499"/>
      <c r="AE53" s="499"/>
      <c r="AG53" s="1083" t="s">
        <v>850</v>
      </c>
      <c r="AH53" s="1083" t="s">
        <v>693</v>
      </c>
      <c r="AI53" s="1072">
        <f>+'xx_URMFG''S INPUT PEDS'!C34</f>
        <v>2.5315055213590092E-6</v>
      </c>
      <c r="AJ53" s="1072">
        <f>+'xx_URMFG''S INPUT PEDS'!D34</f>
        <v>3.207554755087362E-5</v>
      </c>
      <c r="AK53" s="1071" t="s">
        <v>794</v>
      </c>
      <c r="AL53" s="1084">
        <f>$AI$53*('zz17GLOBAL OP BY PAYOR'!$C$114)</f>
        <v>6.4996404260892565E-2</v>
      </c>
      <c r="AM53" s="1084">
        <f>$AJ$53*('zz17GLOBAL OP BY PAYOR'!$D$114)</f>
        <v>0.80378114607734208</v>
      </c>
      <c r="AN53" s="1084">
        <f>$AI$53*('zz17GLOBAL OP BY PAYOR'!$E$114)</f>
        <v>0</v>
      </c>
      <c r="AO53" s="1084">
        <f>$AJ$53*('zz17GLOBAL OP BY PAYOR'!$F$114)</f>
        <v>0</v>
      </c>
      <c r="AP53" s="1084">
        <f>$AI$53*('zz17GLOBAL OP BY PAYOR'!$G$114)</f>
        <v>25.229031238441859</v>
      </c>
      <c r="AQ53" s="1084">
        <f>$AJ$53*('zz17GLOBAL OP BY PAYOR'!$H$114)</f>
        <v>305.21797164579255</v>
      </c>
      <c r="AR53" s="1084">
        <f>$AI$53*('zz17GLOBAL OP BY PAYOR'!$I$114)</f>
        <v>9.0245409710774336</v>
      </c>
      <c r="AS53" s="1084">
        <f>$AJ$53*('zz17GLOBAL OP BY PAYOR'!$J$114)</f>
        <v>112.16864172987003</v>
      </c>
      <c r="AT53" s="1084">
        <f>$AI$53*('zz17GLOBAL OP BY PAYOR'!$K$114)</f>
        <v>11.185078408963976</v>
      </c>
      <c r="AU53" s="1084">
        <f>$AJ$53*('zz17GLOBAL OP BY PAYOR'!$L$114)</f>
        <v>131.04118866374009</v>
      </c>
      <c r="AV53" s="1084">
        <f>$AI$53*('zz17GLOBAL OP BY PAYOR'!$M$114)</f>
        <v>-2.1605374378865432</v>
      </c>
      <c r="AW53" s="1084">
        <f>$AJ$53*('zz17GLOBAL OP BY PAYOR'!$N$114)</f>
        <v>-18.872546933870044</v>
      </c>
      <c r="AX53" s="1084">
        <f>$AI$53*('zz17GLOBAL OP BY PAYOR'!$O$114)</f>
        <v>5.0745204830403239</v>
      </c>
      <c r="AY53" s="1084">
        <f>$AJ$53*('zz17GLOBAL OP BY PAYOR'!$P$114)</f>
        <v>61.935469598050176</v>
      </c>
      <c r="AZ53" s="1084">
        <f>$AI$53*('zz17GLOBAL OP BY PAYOR'!$Q$114)</f>
        <v>10.119782068572363</v>
      </c>
      <c r="BA53" s="1084">
        <f>$AJ$53*('zz17GLOBAL OP BY PAYOR'!$R$114)</f>
        <v>108.40529361043376</v>
      </c>
      <c r="BB53" s="1084">
        <f>$AI$53*('zz17GLOBAL OP BY PAYOR'!$S$114)</f>
        <v>-17.354839989499229</v>
      </c>
      <c r="BC53" s="1084">
        <f>$AJ$53*('zz17GLOBAL OP BY PAYOR'!$T$114)</f>
        <v>-189.21331014235398</v>
      </c>
      <c r="BE53" s="1074"/>
      <c r="BF53" s="1074"/>
      <c r="BJ53" s="1072"/>
      <c r="BK53" s="1072"/>
    </row>
    <row r="54" spans="1:66" s="1069" customFormat="1" ht="13.5" x14ac:dyDescent="0.25">
      <c r="C54" s="1070"/>
      <c r="D54" s="1070"/>
      <c r="E54" s="1070"/>
      <c r="F54" s="1070"/>
      <c r="G54" s="1070"/>
      <c r="H54" s="1070"/>
      <c r="I54" s="1070"/>
      <c r="J54" s="1070"/>
      <c r="K54" s="1070"/>
      <c r="L54" s="1070"/>
      <c r="M54" s="1070"/>
      <c r="N54" s="1070"/>
      <c r="O54" s="1070"/>
      <c r="P54" s="1070"/>
      <c r="Q54" s="1070"/>
      <c r="R54" s="1070"/>
      <c r="S54" s="1070"/>
      <c r="T54" s="1070"/>
      <c r="X54" s="1091"/>
      <c r="Y54" s="1091"/>
      <c r="Z54" s="1091"/>
      <c r="AA54" s="1091"/>
      <c r="AB54" s="1091"/>
      <c r="AC54" s="1873"/>
      <c r="AD54" s="499"/>
      <c r="AE54" s="499"/>
      <c r="AG54" s="1083" t="s">
        <v>809</v>
      </c>
      <c r="AH54" s="1083" t="s">
        <v>795</v>
      </c>
      <c r="AI54" s="1072">
        <f>+'xx_URMFG''S INPUT PEDS'!C35</f>
        <v>4.9320789322968156E-2</v>
      </c>
      <c r="AJ54" s="1072">
        <f>+'xx_URMFG''S INPUT PEDS'!D35</f>
        <v>5.3552171967104364E-2</v>
      </c>
      <c r="AK54" s="1071" t="s">
        <v>795</v>
      </c>
      <c r="AL54" s="1084">
        <f>$AI$54*('zz17GLOBAL OP BY PAYOR'!$C$114)</f>
        <v>1266.3112658672073</v>
      </c>
      <c r="AM54" s="1084">
        <f>$AJ$54*('zz17GLOBAL OP BY PAYOR'!$D$114)</f>
        <v>1341.9638773236682</v>
      </c>
      <c r="AN54" s="1084">
        <f>$AI$54*('zz17GLOBAL OP BY PAYOR'!$E$114)</f>
        <v>0</v>
      </c>
      <c r="AO54" s="1084">
        <f>$AJ$54*('zz17GLOBAL OP BY PAYOR'!$F$114)</f>
        <v>0</v>
      </c>
      <c r="AP54" s="1084">
        <f>$AI$54*('zz17GLOBAL OP BY PAYOR'!$G$114)</f>
        <v>491531.90622542152</v>
      </c>
      <c r="AQ54" s="1084">
        <f>$AJ$54*('zz17GLOBAL OP BY PAYOR'!$H$114)</f>
        <v>509580.86620663432</v>
      </c>
      <c r="AR54" s="1084">
        <f>$AI$54*('zz17GLOBAL OP BY PAYOR'!$I$114)</f>
        <v>175823.23254505845</v>
      </c>
      <c r="AS54" s="1084">
        <f>$AJ$54*('zz17GLOBAL OP BY PAYOR'!$J$114)</f>
        <v>187272.69991906697</v>
      </c>
      <c r="AT54" s="1084">
        <f>$AI$54*('zz17GLOBAL OP BY PAYOR'!$K$114)</f>
        <v>217916.5287671352</v>
      </c>
      <c r="AU54" s="1084">
        <f>$AJ$54*('zz17GLOBAL OP BY PAYOR'!$L$114)</f>
        <v>218781.62045290615</v>
      </c>
      <c r="AV54" s="1084">
        <f>$AI$54*('zz17GLOBAL OP BY PAYOR'!$M$114)</f>
        <v>-42093.296222076744</v>
      </c>
      <c r="AW54" s="1084">
        <f>$AJ$54*('zz17GLOBAL OP BY PAYOR'!$N$114)</f>
        <v>-31508.92053383918</v>
      </c>
      <c r="AX54" s="1084">
        <f>$AI$54*('zz17GLOBAL OP BY PAYOR'!$O$114)</f>
        <v>98865.814649599837</v>
      </c>
      <c r="AY54" s="1084">
        <f>$AJ$54*('zz17GLOBAL OP BY PAYOR'!$P$114)</f>
        <v>103405.21587410315</v>
      </c>
      <c r="AZ54" s="1084">
        <f>$AI$54*('zz17GLOBAL OP BY PAYOR'!$Q$114)</f>
        <v>197161.58435651523</v>
      </c>
      <c r="BA54" s="1084">
        <f>$AJ$54*('zz17GLOBAL OP BY PAYOR'!$R$114)</f>
        <v>180989.55025982938</v>
      </c>
      <c r="BB54" s="1084">
        <f>$AI$54*('zz17GLOBAL OP BY PAYOR'!$S$114)</f>
        <v>-338120.69522819185</v>
      </c>
      <c r="BC54" s="1084">
        <f>$AJ$54*('zz17GLOBAL OP BY PAYOR'!$T$114)</f>
        <v>-315903.68666777172</v>
      </c>
      <c r="BE54" s="1074"/>
      <c r="BF54" s="1074"/>
      <c r="BJ54" s="1072"/>
      <c r="BK54" s="1072"/>
    </row>
    <row r="55" spans="1:66" s="1069" customFormat="1" x14ac:dyDescent="0.2">
      <c r="A55" s="1075"/>
      <c r="B55" s="1075" t="s">
        <v>644</v>
      </c>
      <c r="C55" s="879">
        <f>+C40-'zz17GLOBAL OP BY PAYOR'!C207</f>
        <v>0</v>
      </c>
      <c r="D55" s="879">
        <f>+D40-'zz17GLOBAL OP BY PAYOR'!D207</f>
        <v>0</v>
      </c>
      <c r="E55" s="879">
        <f>+E40-'zz17GLOBAL OP BY PAYOR'!E207</f>
        <v>-25161521</v>
      </c>
      <c r="F55" s="879">
        <f>+F40-'zz17GLOBAL OP BY PAYOR'!F207</f>
        <v>-21589099</v>
      </c>
      <c r="G55" s="879">
        <f>+G40-'zz17GLOBAL OP BY PAYOR'!G207</f>
        <v>-1207.1799998283386</v>
      </c>
      <c r="H55" s="879">
        <f>+H40-'zz17GLOBAL OP BY PAYOR'!H207</f>
        <v>4.0000004768371582</v>
      </c>
      <c r="I55" s="879">
        <f>+I40-'zz17GLOBAL OP BY PAYOR'!I207</f>
        <v>-1205.1800001859665</v>
      </c>
      <c r="J55" s="879">
        <f>+J40-'zz17GLOBAL OP BY PAYOR'!J207</f>
        <v>1</v>
      </c>
      <c r="K55" s="879">
        <f>+K40-'zz17GLOBAL OP BY PAYOR'!K207</f>
        <v>14</v>
      </c>
      <c r="L55" s="879">
        <f>+L40-'zz17GLOBAL OP BY PAYOR'!L207</f>
        <v>8.0000001192092896</v>
      </c>
      <c r="M55" s="879">
        <f>+M40-'zz17GLOBAL OP BY PAYOR'!M207</f>
        <v>-1219.1799998879433</v>
      </c>
      <c r="N55" s="879">
        <f>+N40-'zz17GLOBAL OP BY PAYOR'!N207</f>
        <v>-7.0000000596046448</v>
      </c>
      <c r="O55" s="879">
        <f>+O40-'zz17GLOBAL OP BY PAYOR'!O207</f>
        <v>-3.0000000149011612</v>
      </c>
      <c r="P55" s="879">
        <f>+P40-'zz17GLOBAL OP BY PAYOR'!P207</f>
        <v>-9.0000000074505806</v>
      </c>
      <c r="Q55" s="879">
        <f>+Q40-'zz17GLOBAL OP BY PAYOR'!Q207</f>
        <v>2</v>
      </c>
      <c r="R55" s="879">
        <f>+R40-'zz17GLOBAL OP BY PAYOR'!R207</f>
        <v>-1</v>
      </c>
      <c r="S55" s="879">
        <f>+S40-'zz17GLOBAL OP BY PAYOR'!S207</f>
        <v>-1218.1799999177456</v>
      </c>
      <c r="T55" s="879">
        <f>+T40-'zz17GLOBAL OP BY PAYOR'!T207</f>
        <v>2.9999999850988388</v>
      </c>
      <c r="X55" s="1091"/>
      <c r="Y55" s="1091"/>
      <c r="Z55" s="1091"/>
      <c r="AA55" s="1091"/>
      <c r="AB55" s="1091"/>
      <c r="AC55" s="1873"/>
      <c r="AD55" s="499"/>
      <c r="AE55" s="499"/>
      <c r="AG55" s="1083" t="s">
        <v>810</v>
      </c>
      <c r="AH55" s="1083" t="s">
        <v>802</v>
      </c>
      <c r="AI55" s="1072">
        <f>+'xx_URMFG''S INPUT PEDS'!C36</f>
        <v>5.2014881731028055E-4</v>
      </c>
      <c r="AJ55" s="1072">
        <f>+'xx_URMFG''S INPUT PEDS'!D36</f>
        <v>5.1421541137905533E-4</v>
      </c>
      <c r="AK55" s="1071" t="s">
        <v>796</v>
      </c>
      <c r="AL55" s="1084">
        <f>$AI$55*('zz17GLOBAL OP BY PAYOR'!$C$114)</f>
        <v>13.354820884441454</v>
      </c>
      <c r="AM55" s="1084">
        <f>$AJ$55*('zz17GLOBAL OP BY PAYOR'!$D$114)</f>
        <v>12.885723993747748</v>
      </c>
      <c r="AN55" s="1084">
        <f>$AI$55*('zz17GLOBAL OP BY PAYOR'!$E$114)</f>
        <v>0</v>
      </c>
      <c r="AO55" s="1084">
        <f>$AJ$55*('zz17GLOBAL OP BY PAYOR'!$F$114)</f>
        <v>0</v>
      </c>
      <c r="AP55" s="1084">
        <f>$AI$55*('zz17GLOBAL OP BY PAYOR'!$G$114)</f>
        <v>5183.8128140896988</v>
      </c>
      <c r="AQ55" s="1084">
        <f>$AJ$55*('zz17GLOBAL OP BY PAYOR'!$H$114)</f>
        <v>4893.0664270405387</v>
      </c>
      <c r="AR55" s="1084">
        <f>$AI$55*('zz17GLOBAL OP BY PAYOR'!$I$114)</f>
        <v>1854.2737802736935</v>
      </c>
      <c r="AS55" s="1084">
        <f>$AJ$55*('zz17GLOBAL OP BY PAYOR'!$J$114)</f>
        <v>1798.2185388877028</v>
      </c>
      <c r="AT55" s="1084">
        <f>$AI$55*('zz17GLOBAL OP BY PAYOR'!$K$114)</f>
        <v>2298.1997301045158</v>
      </c>
      <c r="AU55" s="1084">
        <f>$AJ$55*('zz17GLOBAL OP BY PAYOR'!$L$114)</f>
        <v>2100.7715808888888</v>
      </c>
      <c r="AV55" s="1084">
        <f>$AI$55*('zz17GLOBAL OP BY PAYOR'!$M$114)</f>
        <v>-443.92594983082233</v>
      </c>
      <c r="AW55" s="1084">
        <f>$AJ$55*('zz17GLOBAL OP BY PAYOR'!$N$114)</f>
        <v>-302.55304200118633</v>
      </c>
      <c r="AX55" s="1084">
        <f>$AI$55*('zz17GLOBAL OP BY PAYOR'!$O$114)</f>
        <v>1042.6624810414121</v>
      </c>
      <c r="AY55" s="1084">
        <f>$AJ$55*('zz17GLOBAL OP BY PAYOR'!$P$114)</f>
        <v>992.91128008971179</v>
      </c>
      <c r="AZ55" s="1084">
        <f>$AI$55*('zz17GLOBAL OP BY PAYOR'!$Q$114)</f>
        <v>2079.3131320447969</v>
      </c>
      <c r="BA55" s="1084">
        <f>$AJ$55*('zz17GLOBAL OP BY PAYOR'!$R$114)</f>
        <v>1737.8868610471536</v>
      </c>
      <c r="BB55" s="1084">
        <f>$AI$55*('zz17GLOBAL OP BY PAYOR'!$S$114)</f>
        <v>-3565.9015629170317</v>
      </c>
      <c r="BC55" s="1084">
        <f>$AJ$55*('zz17GLOBAL OP BY PAYOR'!$T$114)</f>
        <v>-3033.351183138052</v>
      </c>
      <c r="BE55" s="1074"/>
      <c r="BF55" s="1074"/>
      <c r="BJ55" s="1072"/>
      <c r="BK55" s="1072"/>
    </row>
    <row r="56" spans="1:66" s="1069" customFormat="1" x14ac:dyDescent="0.2">
      <c r="B56" s="872"/>
      <c r="C56" s="872"/>
      <c r="D56" s="872"/>
      <c r="E56" s="872"/>
      <c r="F56" s="872"/>
      <c r="G56" s="872"/>
      <c r="H56" s="872"/>
      <c r="I56" s="872"/>
      <c r="J56" s="872"/>
      <c r="K56" s="872"/>
      <c r="L56" s="872"/>
      <c r="M56" s="872"/>
      <c r="N56" s="872"/>
      <c r="O56" s="872"/>
      <c r="P56" s="872"/>
      <c r="Q56" s="872"/>
      <c r="R56" s="872"/>
      <c r="S56" s="872"/>
      <c r="T56" s="872"/>
      <c r="X56" s="1091"/>
      <c r="Y56" s="1091"/>
      <c r="Z56" s="1091"/>
      <c r="AA56" s="1091"/>
      <c r="AB56" s="1091"/>
      <c r="AC56" s="1873"/>
      <c r="AD56" s="499"/>
      <c r="AE56" s="499"/>
      <c r="AG56" s="1083" t="s">
        <v>811</v>
      </c>
      <c r="AH56" s="1083" t="s">
        <v>726</v>
      </c>
      <c r="AI56" s="1072">
        <f>+'xx_URMFG''S INPUT PEDS'!C37</f>
        <v>4.248961991110856E-4</v>
      </c>
      <c r="AJ56" s="1072">
        <f>+'xx_URMFG''S INPUT PEDS'!D37</f>
        <v>9.949688428380623E-4</v>
      </c>
      <c r="AK56" s="1071" t="s">
        <v>704</v>
      </c>
      <c r="AL56" s="1084">
        <f>$AI$56*('zz17GLOBAL OP BY PAYOR'!$C$114)</f>
        <v>10.909209912177122</v>
      </c>
      <c r="AM56" s="1084">
        <f>$AJ$56*('zz17GLOBAL OP BY PAYOR'!$D$114)</f>
        <v>24.932924232679003</v>
      </c>
      <c r="AN56" s="1084">
        <f>$AI$56*('zz17GLOBAL OP BY PAYOR'!$E$114)</f>
        <v>0</v>
      </c>
      <c r="AO56" s="1084">
        <f>$AJ$56*('zz17GLOBAL OP BY PAYOR'!$F$114)</f>
        <v>0</v>
      </c>
      <c r="AP56" s="1084">
        <f>$AI$56*('zz17GLOBAL OP BY PAYOR'!$G$114)</f>
        <v>4234.5234446551931</v>
      </c>
      <c r="AQ56" s="1084">
        <f>$AJ$56*('zz17GLOBAL OP BY PAYOR'!$H$114)</f>
        <v>9467.7221512785545</v>
      </c>
      <c r="AR56" s="1084">
        <f>$AI$56*('zz17GLOBAL OP BY PAYOR'!$I$114)</f>
        <v>1514.7085894067352</v>
      </c>
      <c r="AS56" s="1084">
        <f>$AJ$56*('zz17GLOBAL OP BY PAYOR'!$J$114)</f>
        <v>3479.4200625156991</v>
      </c>
      <c r="AT56" s="1084">
        <f>$AI$56*('zz17GLOBAL OP BY PAYOR'!$K$114)</f>
        <v>1877.3402872836475</v>
      </c>
      <c r="AU56" s="1084">
        <f>$AJ$56*('zz17GLOBAL OP BY PAYOR'!$L$114)</f>
        <v>4064.837853261668</v>
      </c>
      <c r="AV56" s="1084">
        <f>$AI$56*('zz17GLOBAL OP BY PAYOR'!$M$114)</f>
        <v>-362.63169787691226</v>
      </c>
      <c r="AW56" s="1084">
        <f>$AJ$56*('zz17GLOBAL OP BY PAYOR'!$N$114)</f>
        <v>-585.41779074596866</v>
      </c>
      <c r="AX56" s="1084">
        <f>$AI$56*('zz17GLOBAL OP BY PAYOR'!$O$114)</f>
        <v>851.724180478059</v>
      </c>
      <c r="AY56" s="1084">
        <f>$AJ$56*('zz17GLOBAL OP BY PAYOR'!$P$114)</f>
        <v>1921.2099939639397</v>
      </c>
      <c r="AZ56" s="1084">
        <f>$AI$56*('zz17GLOBAL OP BY PAYOR'!$Q$114)</f>
        <v>1698.5374515243357</v>
      </c>
      <c r="BA56" s="1084">
        <f>$AJ$56*('zz17GLOBAL OP BY PAYOR'!$R$114)</f>
        <v>3362.682721784307</v>
      </c>
      <c r="BB56" s="1084">
        <f>$AI$56*('zz17GLOBAL OP BY PAYOR'!$S$114)</f>
        <v>-2912.8933298793072</v>
      </c>
      <c r="BC56" s="1084">
        <f>$AJ$56*('zz17GLOBAL OP BY PAYOR'!$T$114)</f>
        <v>-5869.3105064942156</v>
      </c>
      <c r="BE56" s="1074"/>
      <c r="BF56" s="1074"/>
      <c r="BJ56" s="1072"/>
      <c r="BK56" s="1072"/>
    </row>
    <row r="57" spans="1:66" s="1085" customFormat="1" x14ac:dyDescent="0.2">
      <c r="A57" s="1069"/>
      <c r="B57" s="1069"/>
      <c r="C57" s="1082"/>
      <c r="D57" s="1082"/>
      <c r="E57" s="1082"/>
      <c r="F57" s="1082"/>
      <c r="G57" s="1082"/>
      <c r="H57" s="1082"/>
      <c r="I57" s="1082"/>
      <c r="J57" s="1082"/>
      <c r="K57" s="1082"/>
      <c r="L57" s="1082"/>
      <c r="M57" s="1082"/>
      <c r="N57" s="1082"/>
      <c r="O57" s="1082"/>
      <c r="P57" s="1082"/>
      <c r="Q57" s="1082"/>
      <c r="R57" s="1082"/>
      <c r="S57" s="1082"/>
      <c r="T57" s="1082"/>
      <c r="X57" s="1091"/>
      <c r="Y57" s="1091"/>
      <c r="Z57" s="1091"/>
      <c r="AA57" s="1091"/>
      <c r="AB57" s="1091"/>
      <c r="AC57" s="1873"/>
      <c r="AD57" s="499"/>
      <c r="AE57" s="499"/>
      <c r="AF57" s="1069"/>
      <c r="AG57" s="1083" t="s">
        <v>812</v>
      </c>
      <c r="AH57" s="1083" t="s">
        <v>717</v>
      </c>
      <c r="AI57" s="1072">
        <f>+'xx_URMFG''S INPUT PEDS'!C38</f>
        <v>5.3422776637548639E-3</v>
      </c>
      <c r="AJ57" s="1072">
        <f>+'xx_URMFG''S INPUT PEDS'!D38</f>
        <v>5.7041167917449807E-3</v>
      </c>
      <c r="AK57" s="1087" t="s">
        <v>797</v>
      </c>
      <c r="AL57" s="1084">
        <f>$AI$57*('zz17GLOBAL OP BY PAYOR'!$C$114)</f>
        <v>137.16297901690612</v>
      </c>
      <c r="AM57" s="1084">
        <f>$AJ$57*('zz17GLOBAL OP BY PAYOR'!$D$114)</f>
        <v>142.93946268433749</v>
      </c>
      <c r="AN57" s="1084">
        <f>$AI$57*('zz17GLOBAL OP BY PAYOR'!$E$114)</f>
        <v>0</v>
      </c>
      <c r="AO57" s="1084">
        <f>$AJ$57*('zz17GLOBAL OP BY PAYOR'!$F$114)</f>
        <v>0</v>
      </c>
      <c r="AP57" s="1084">
        <f>$AI$57*('zz17GLOBAL OP BY PAYOR'!$G$114)</f>
        <v>53241.238830459406</v>
      </c>
      <c r="AQ57" s="1084">
        <f>$AJ$57*('zz17GLOBAL OP BY PAYOR'!$H$114)</f>
        <v>54278.074425566287</v>
      </c>
      <c r="AR57" s="1084">
        <f>$AI$57*('zz17GLOBAL OP BY PAYOR'!$I$114)</f>
        <v>19044.636975370198</v>
      </c>
      <c r="AS57" s="1084">
        <f>$AJ$57*('zz17GLOBAL OP BY PAYOR'!$J$114)</f>
        <v>19947.376791737792</v>
      </c>
      <c r="AT57" s="1084">
        <f>$AI$57*('zz17GLOBAL OP BY PAYOR'!$K$114)</f>
        <v>23604.054602052343</v>
      </c>
      <c r="AU57" s="1084">
        <f>$AJ$57*('zz17GLOBAL OP BY PAYOR'!$L$114)</f>
        <v>23303.55369558464</v>
      </c>
      <c r="AV57" s="1084">
        <f>$AI$57*('zz17GLOBAL OP BY PAYOR'!$M$114)</f>
        <v>-4559.417626682146</v>
      </c>
      <c r="AW57" s="1084">
        <f>$AJ$57*('zz17GLOBAL OP BY PAYOR'!$N$114)</f>
        <v>-3356.1769038468483</v>
      </c>
      <c r="AX57" s="1084">
        <f>$AI$57*('zz17GLOBAL OP BY PAYOR'!$O$114)</f>
        <v>10708.843888382849</v>
      </c>
      <c r="AY57" s="1084">
        <f>$AJ$57*('zz17GLOBAL OP BY PAYOR'!$P$114)</f>
        <v>11014.220461194482</v>
      </c>
      <c r="AZ57" s="1084">
        <f>$AI$57*('zz17GLOBAL OP BY PAYOR'!$Q$114)</f>
        <v>21355.942244984006</v>
      </c>
      <c r="BA57" s="1084">
        <f>$AJ$57*('zz17GLOBAL OP BY PAYOR'!$R$114)</f>
        <v>19278.126261650625</v>
      </c>
      <c r="BB57" s="1084">
        <f>$AI$57*('zz17GLOBAL OP BY PAYOR'!$S$114)</f>
        <v>-36624.203760049</v>
      </c>
      <c r="BC57" s="1084">
        <f>$AJ$57*('zz17GLOBAL OP BY PAYOR'!$T$114)</f>
        <v>-33648.523626691953</v>
      </c>
      <c r="BE57" s="1074"/>
      <c r="BF57" s="1074"/>
      <c r="BJ57" s="1086"/>
      <c r="BK57" s="1086"/>
    </row>
    <row r="58" spans="1:66" s="1085" customFormat="1" x14ac:dyDescent="0.2">
      <c r="A58" s="1075"/>
      <c r="B58" s="1075"/>
      <c r="C58" s="879"/>
      <c r="D58" s="879"/>
      <c r="E58" s="879"/>
      <c r="F58" s="879"/>
      <c r="G58" s="879"/>
      <c r="H58" s="879"/>
      <c r="I58" s="879"/>
      <c r="J58" s="879"/>
      <c r="K58" s="879"/>
      <c r="L58" s="879"/>
      <c r="M58" s="879"/>
      <c r="N58" s="879"/>
      <c r="O58" s="879"/>
      <c r="P58" s="879"/>
      <c r="Q58" s="879"/>
      <c r="R58" s="879"/>
      <c r="S58" s="879"/>
      <c r="T58" s="879"/>
      <c r="X58" s="1091"/>
      <c r="Y58" s="1091"/>
      <c r="Z58" s="1091"/>
      <c r="AA58" s="1091"/>
      <c r="AB58" s="1091"/>
      <c r="AC58" s="1873"/>
      <c r="AD58" s="499"/>
      <c r="AE58" s="499"/>
      <c r="AG58" s="1087"/>
      <c r="AI58" s="1088">
        <f>SUM(AI48:AI57)</f>
        <v>0.99999999999999989</v>
      </c>
      <c r="AJ58" s="1088">
        <f>SUM(AJ48:AJ57)</f>
        <v>1</v>
      </c>
      <c r="AK58" s="1089" t="s">
        <v>299</v>
      </c>
      <c r="AL58" s="1090">
        <f>SUM(AL48:AL57)</f>
        <v>25674.999999999996</v>
      </c>
      <c r="AM58" s="1090">
        <f t="shared" ref="AM58:BC58" si="12">SUM(AM48:AM57)</f>
        <v>25058.999999999996</v>
      </c>
      <c r="AN58" s="1090">
        <f t="shared" si="12"/>
        <v>0</v>
      </c>
      <c r="AO58" s="1090">
        <f t="shared" si="12"/>
        <v>0</v>
      </c>
      <c r="AP58" s="1090">
        <f t="shared" si="12"/>
        <v>9966018.6500000004</v>
      </c>
      <c r="AQ58" s="1090">
        <f t="shared" si="12"/>
        <v>9515596.6133298185</v>
      </c>
      <c r="AR58" s="1090">
        <f t="shared" si="12"/>
        <v>3564890.8899999997</v>
      </c>
      <c r="AS58" s="1090">
        <f t="shared" si="12"/>
        <v>3497014.09</v>
      </c>
      <c r="AT58" s="1090">
        <f t="shared" si="12"/>
        <v>4418350.3905452266</v>
      </c>
      <c r="AU58" s="1090">
        <f t="shared" si="12"/>
        <v>4085392.1029999997</v>
      </c>
      <c r="AV58" s="1090">
        <f t="shared" si="12"/>
        <v>-853459.5005452265</v>
      </c>
      <c r="AW58" s="1090">
        <f t="shared" si="12"/>
        <v>-588378.01300000004</v>
      </c>
      <c r="AX58" s="1090">
        <f t="shared" si="12"/>
        <v>2004546.480434349</v>
      </c>
      <c r="AY58" s="1090">
        <f t="shared" si="12"/>
        <v>1930924.7799999996</v>
      </c>
      <c r="AZ58" s="1090">
        <f t="shared" si="12"/>
        <v>3997535.0569805098</v>
      </c>
      <c r="BA58" s="1090">
        <f t="shared" si="12"/>
        <v>3379686.4554999992</v>
      </c>
      <c r="BB58" s="1090">
        <f t="shared" si="12"/>
        <v>-6855541.0379600869</v>
      </c>
      <c r="BC58" s="1090">
        <f t="shared" si="12"/>
        <v>-5898989.2484999979</v>
      </c>
      <c r="BE58" s="1074"/>
      <c r="BF58" s="1074"/>
      <c r="BJ58" s="1086"/>
      <c r="BK58" s="1086"/>
    </row>
    <row r="59" spans="1:66" s="1085" customFormat="1" x14ac:dyDescent="0.2">
      <c r="X59" s="1091"/>
      <c r="Y59" s="1091"/>
      <c r="Z59" s="1091"/>
      <c r="AA59" s="1091"/>
      <c r="AB59" s="1091"/>
      <c r="AG59" s="1087"/>
      <c r="AI59" s="1087"/>
      <c r="AK59" s="1087"/>
      <c r="AL59" s="1091"/>
      <c r="AM59" s="1091"/>
      <c r="AN59" s="1091"/>
      <c r="AO59" s="1091"/>
      <c r="AP59" s="1091"/>
      <c r="AQ59" s="1091"/>
      <c r="AR59" s="1091"/>
      <c r="AS59" s="1091"/>
      <c r="AT59" s="1091"/>
      <c r="AU59" s="1091"/>
      <c r="AV59" s="1091"/>
      <c r="AW59" s="1091"/>
      <c r="AX59" s="1091"/>
      <c r="AY59" s="1091"/>
      <c r="AZ59" s="1091"/>
      <c r="BA59" s="1091"/>
      <c r="BB59" s="1091"/>
      <c r="BC59" s="1091"/>
      <c r="BE59" s="1074"/>
      <c r="BF59" s="1074"/>
      <c r="BJ59" s="1086"/>
      <c r="BK59" s="1086"/>
    </row>
    <row r="60" spans="1:66" s="1085" customFormat="1" x14ac:dyDescent="0.2">
      <c r="X60" s="1091"/>
      <c r="Y60" s="1091"/>
      <c r="Z60" s="1091"/>
      <c r="AA60" s="1091"/>
      <c r="AB60" s="1091"/>
      <c r="AG60" s="1087"/>
      <c r="AI60" s="1087"/>
      <c r="AK60" s="1087"/>
      <c r="AL60" s="1091"/>
      <c r="AM60" s="1091"/>
      <c r="AN60" s="1091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E60" s="1074"/>
      <c r="BF60" s="1074"/>
      <c r="BJ60" s="1086"/>
      <c r="BK60" s="1086"/>
    </row>
    <row r="61" spans="1:66" x14ac:dyDescent="0.2">
      <c r="AJ61" s="437"/>
      <c r="AK61" s="500"/>
      <c r="AL61" s="629">
        <f>AL58-'zz17GLOBAL OP BY PAYOR'!C114</f>
        <v>0</v>
      </c>
      <c r="AM61" s="629">
        <f>AM58-'zz17GLOBAL OP BY PAYOR'!D114</f>
        <v>0</v>
      </c>
      <c r="AN61" s="629">
        <f>AN58-'zz17GLOBAL OP BY PAYOR'!E114</f>
        <v>0</v>
      </c>
      <c r="AO61" s="629">
        <f>AO58-'zz17GLOBAL OP BY PAYOR'!F114</f>
        <v>0</v>
      </c>
      <c r="AP61" s="629">
        <f>AP58-'zz17GLOBAL OP BY PAYOR'!G114</f>
        <v>0</v>
      </c>
      <c r="AQ61" s="629">
        <f>AQ58-'zz17GLOBAL OP BY PAYOR'!H114</f>
        <v>0</v>
      </c>
      <c r="AR61" s="629">
        <f>AR58-'zz17GLOBAL OP BY PAYOR'!I114</f>
        <v>0</v>
      </c>
      <c r="AS61" s="629">
        <f>AS58-'zz17GLOBAL OP BY PAYOR'!J114</f>
        <v>0</v>
      </c>
      <c r="AT61" s="629">
        <f>AT58-'zz17GLOBAL OP BY PAYOR'!K114</f>
        <v>0</v>
      </c>
      <c r="AU61" s="629">
        <f>AU58-'zz17GLOBAL OP BY PAYOR'!L114</f>
        <v>0</v>
      </c>
      <c r="AV61" s="629">
        <f>AV58-'zz17GLOBAL OP BY PAYOR'!M114</f>
        <v>0</v>
      </c>
      <c r="AW61" s="629">
        <f>AW58-'zz17GLOBAL OP BY PAYOR'!N114</f>
        <v>0</v>
      </c>
      <c r="AX61" s="629">
        <f>AX58-'zz17GLOBAL OP BY PAYOR'!O114</f>
        <v>0</v>
      </c>
      <c r="AY61" s="629">
        <f>AY58-'zz17GLOBAL OP BY PAYOR'!P114</f>
        <v>0</v>
      </c>
      <c r="AZ61" s="629">
        <f>AZ58-'zz17GLOBAL OP BY PAYOR'!Q114</f>
        <v>0</v>
      </c>
      <c r="BA61" s="629">
        <f>BA58-'zz17GLOBAL OP BY PAYOR'!R114</f>
        <v>0</v>
      </c>
      <c r="BB61" s="629">
        <f>BB58-'zz17GLOBAL OP BY PAYOR'!S114</f>
        <v>0</v>
      </c>
      <c r="BC61" s="629">
        <f>BC58-'zz17GLOBAL OP BY PAYOR'!T114</f>
        <v>0</v>
      </c>
    </row>
    <row r="62" spans="1:66" x14ac:dyDescent="0.2">
      <c r="AJ62" s="437"/>
      <c r="AK62" s="500"/>
    </row>
    <row r="63" spans="1:66" x14ac:dyDescent="0.2">
      <c r="AI63" s="633" t="s">
        <v>808</v>
      </c>
      <c r="AJ63" s="634" t="str">
        <f>AK49</f>
        <v>Excellus</v>
      </c>
      <c r="AK63" s="634" t="s">
        <v>848</v>
      </c>
      <c r="AL63" s="632">
        <f>AL49/2</f>
        <v>1609.7085631756147</v>
      </c>
      <c r="AM63" s="632">
        <f>AM49/2</f>
        <v>1608.3247376227071</v>
      </c>
      <c r="AN63" s="632">
        <f t="shared" ref="AN63:BN63" si="13">AN49/2</f>
        <v>0</v>
      </c>
      <c r="AO63" s="632">
        <f t="shared" si="13"/>
        <v>0</v>
      </c>
      <c r="AP63" s="632">
        <f t="shared" si="13"/>
        <v>624825.14358998567</v>
      </c>
      <c r="AQ63" s="632">
        <f t="shared" si="13"/>
        <v>610725.46496098011</v>
      </c>
      <c r="AR63" s="632">
        <f t="shared" si="13"/>
        <v>223502.83904263831</v>
      </c>
      <c r="AS63" s="632">
        <f t="shared" si="13"/>
        <v>224443.68365705572</v>
      </c>
      <c r="AT63" s="632">
        <f t="shared" si="13"/>
        <v>277010.96236693178</v>
      </c>
      <c r="AU63" s="632">
        <f t="shared" si="13"/>
        <v>262206.67952206213</v>
      </c>
      <c r="AV63" s="632">
        <f t="shared" si="13"/>
        <v>-53508.123324293454</v>
      </c>
      <c r="AW63" s="632">
        <f t="shared" si="13"/>
        <v>-37762.995865006393</v>
      </c>
      <c r="AX63" s="632">
        <f t="shared" si="13"/>
        <v>125676.16883500337</v>
      </c>
      <c r="AY63" s="632">
        <f t="shared" si="13"/>
        <v>123929.68953919482</v>
      </c>
      <c r="AZ63" s="632">
        <f t="shared" si="13"/>
        <v>250627.70838622184</v>
      </c>
      <c r="BA63" s="632">
        <f t="shared" si="13"/>
        <v>216913.41760601196</v>
      </c>
      <c r="BB63" s="632">
        <f t="shared" si="13"/>
        <v>-429812.00054551871</v>
      </c>
      <c r="BC63" s="632">
        <f t="shared" si="13"/>
        <v>-378606.10301021318</v>
      </c>
      <c r="BD63" s="632">
        <f t="shared" si="13"/>
        <v>0</v>
      </c>
      <c r="BE63" s="632">
        <f t="shared" si="13"/>
        <v>0</v>
      </c>
      <c r="BF63" s="632">
        <f t="shared" si="13"/>
        <v>0</v>
      </c>
      <c r="BG63" s="632">
        <f t="shared" si="13"/>
        <v>0</v>
      </c>
      <c r="BH63" s="632">
        <f t="shared" si="13"/>
        <v>0</v>
      </c>
      <c r="BI63" s="632">
        <f t="shared" si="13"/>
        <v>0</v>
      </c>
      <c r="BJ63" s="632">
        <f t="shared" si="13"/>
        <v>0</v>
      </c>
      <c r="BK63" s="632">
        <f t="shared" si="13"/>
        <v>0</v>
      </c>
      <c r="BL63" s="632">
        <f t="shared" si="13"/>
        <v>0</v>
      </c>
      <c r="BM63" s="632">
        <f t="shared" si="13"/>
        <v>0</v>
      </c>
      <c r="BN63" s="632">
        <f t="shared" si="13"/>
        <v>0</v>
      </c>
    </row>
    <row r="64" spans="1:66" x14ac:dyDescent="0.2">
      <c r="AI64" s="633" t="s">
        <v>852</v>
      </c>
      <c r="AJ64" s="634" t="s">
        <v>790</v>
      </c>
      <c r="AK64" s="634" t="s">
        <v>849</v>
      </c>
      <c r="AL64" s="632">
        <f>AL49-AL63</f>
        <v>1609.7085631756147</v>
      </c>
      <c r="AM64" s="632">
        <f t="shared" ref="AM64:BN64" si="14">AM49-AM63</f>
        <v>1608.3247376227071</v>
      </c>
      <c r="AN64" s="632">
        <f t="shared" si="14"/>
        <v>0</v>
      </c>
      <c r="AO64" s="632">
        <f t="shared" si="14"/>
        <v>0</v>
      </c>
      <c r="AP64" s="632">
        <f t="shared" si="14"/>
        <v>624825.14358998567</v>
      </c>
      <c r="AQ64" s="632">
        <f t="shared" si="14"/>
        <v>610725.46496098011</v>
      </c>
      <c r="AR64" s="632">
        <f t="shared" si="14"/>
        <v>223502.83904263831</v>
      </c>
      <c r="AS64" s="632">
        <f t="shared" si="14"/>
        <v>224443.68365705572</v>
      </c>
      <c r="AT64" s="632">
        <f t="shared" si="14"/>
        <v>277010.96236693178</v>
      </c>
      <c r="AU64" s="632">
        <f t="shared" si="14"/>
        <v>262206.67952206213</v>
      </c>
      <c r="AV64" s="632">
        <f t="shared" si="14"/>
        <v>-53508.123324293454</v>
      </c>
      <c r="AW64" s="632">
        <f t="shared" si="14"/>
        <v>-37762.995865006393</v>
      </c>
      <c r="AX64" s="632">
        <f t="shared" si="14"/>
        <v>125676.16883500337</v>
      </c>
      <c r="AY64" s="632">
        <f t="shared" si="14"/>
        <v>123929.68953919482</v>
      </c>
      <c r="AZ64" s="632">
        <f t="shared" si="14"/>
        <v>250627.70838622184</v>
      </c>
      <c r="BA64" s="632">
        <f t="shared" si="14"/>
        <v>216913.41760601196</v>
      </c>
      <c r="BB64" s="632">
        <f t="shared" si="14"/>
        <v>-429812.00054551871</v>
      </c>
      <c r="BC64" s="632">
        <f t="shared" si="14"/>
        <v>-378606.10301021318</v>
      </c>
      <c r="BD64" s="632">
        <f t="shared" si="14"/>
        <v>0</v>
      </c>
      <c r="BE64" s="632">
        <f t="shared" si="14"/>
        <v>0</v>
      </c>
      <c r="BF64" s="632">
        <f t="shared" si="14"/>
        <v>0</v>
      </c>
      <c r="BG64" s="632">
        <f t="shared" si="14"/>
        <v>0</v>
      </c>
      <c r="BH64" s="632">
        <f t="shared" si="14"/>
        <v>0</v>
      </c>
      <c r="BI64" s="632">
        <f t="shared" si="14"/>
        <v>0</v>
      </c>
      <c r="BJ64" s="632">
        <f t="shared" si="14"/>
        <v>0</v>
      </c>
      <c r="BK64" s="632">
        <f t="shared" si="14"/>
        <v>0</v>
      </c>
      <c r="BL64" s="632">
        <f t="shared" si="14"/>
        <v>0</v>
      </c>
      <c r="BM64" s="632">
        <f t="shared" si="14"/>
        <v>0</v>
      </c>
      <c r="BN64" s="632">
        <f t="shared" si="14"/>
        <v>0</v>
      </c>
    </row>
    <row r="66" spans="31:58" x14ac:dyDescent="0.2">
      <c r="AL66" s="632">
        <f t="shared" ref="AL66:BB66" si="15">AL63+AL64</f>
        <v>3219.4171263512294</v>
      </c>
      <c r="AM66" s="632">
        <f t="shared" si="15"/>
        <v>3216.6494752454141</v>
      </c>
      <c r="AN66" s="632">
        <f t="shared" si="15"/>
        <v>0</v>
      </c>
      <c r="AO66" s="632">
        <f t="shared" si="15"/>
        <v>0</v>
      </c>
      <c r="AP66" s="632">
        <f t="shared" si="15"/>
        <v>1249650.2871799713</v>
      </c>
      <c r="AQ66" s="632">
        <f t="shared" si="15"/>
        <v>1221450.9299219602</v>
      </c>
      <c r="AR66" s="632">
        <f t="shared" si="15"/>
        <v>447005.67808527662</v>
      </c>
      <c r="AS66" s="632">
        <f t="shared" si="15"/>
        <v>448887.36731411144</v>
      </c>
      <c r="AT66" s="632">
        <f t="shared" si="15"/>
        <v>554021.92473386356</v>
      </c>
      <c r="AU66" s="632">
        <f t="shared" si="15"/>
        <v>524413.35904412426</v>
      </c>
      <c r="AV66" s="632">
        <f t="shared" si="15"/>
        <v>-107016.24664858691</v>
      </c>
      <c r="AW66" s="632">
        <f t="shared" si="15"/>
        <v>-75525.991730012785</v>
      </c>
      <c r="AX66" s="632">
        <f t="shared" si="15"/>
        <v>251352.33767000673</v>
      </c>
      <c r="AY66" s="632">
        <f t="shared" si="15"/>
        <v>247859.37907838964</v>
      </c>
      <c r="AZ66" s="632">
        <f t="shared" si="15"/>
        <v>501255.41677244368</v>
      </c>
      <c r="BA66" s="632">
        <f t="shared" si="15"/>
        <v>433826.83521202393</v>
      </c>
      <c r="BB66" s="632">
        <f t="shared" si="15"/>
        <v>-859624.00109103741</v>
      </c>
      <c r="BC66" s="632">
        <f>BC63+BC64</f>
        <v>-757212.20602042635</v>
      </c>
    </row>
    <row r="67" spans="31:58" x14ac:dyDescent="0.2">
      <c r="AL67" s="632">
        <f>AL66-AL49</f>
        <v>0</v>
      </c>
      <c r="AM67" s="632">
        <f t="shared" ref="AM67:BC67" si="16">AM66-AM49</f>
        <v>0</v>
      </c>
      <c r="AN67" s="632">
        <f t="shared" si="16"/>
        <v>0</v>
      </c>
      <c r="AO67" s="632">
        <f t="shared" si="16"/>
        <v>0</v>
      </c>
      <c r="AP67" s="632">
        <f t="shared" si="16"/>
        <v>0</v>
      </c>
      <c r="AQ67" s="632">
        <f t="shared" si="16"/>
        <v>0</v>
      </c>
      <c r="AR67" s="632">
        <f t="shared" si="16"/>
        <v>0</v>
      </c>
      <c r="AS67" s="632">
        <f t="shared" si="16"/>
        <v>0</v>
      </c>
      <c r="AT67" s="632">
        <f t="shared" si="16"/>
        <v>0</v>
      </c>
      <c r="AU67" s="632">
        <f t="shared" si="16"/>
        <v>0</v>
      </c>
      <c r="AV67" s="632">
        <f t="shared" si="16"/>
        <v>0</v>
      </c>
      <c r="AW67" s="632">
        <f t="shared" si="16"/>
        <v>0</v>
      </c>
      <c r="AX67" s="632">
        <f t="shared" si="16"/>
        <v>0</v>
      </c>
      <c r="AY67" s="632">
        <f t="shared" si="16"/>
        <v>0</v>
      </c>
      <c r="AZ67" s="632">
        <f t="shared" si="16"/>
        <v>0</v>
      </c>
      <c r="BA67" s="632">
        <f t="shared" si="16"/>
        <v>0</v>
      </c>
      <c r="BB67" s="632">
        <f t="shared" si="16"/>
        <v>0</v>
      </c>
      <c r="BC67" s="632">
        <f t="shared" si="16"/>
        <v>0</v>
      </c>
    </row>
    <row r="69" spans="31:58" x14ac:dyDescent="0.2">
      <c r="AI69" s="829"/>
      <c r="AJ69" s="829"/>
      <c r="AK69" s="830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03"/>
      <c r="BE69" s="831"/>
      <c r="BF69" s="831"/>
    </row>
    <row r="70" spans="31:58" ht="13.5" x14ac:dyDescent="0.25">
      <c r="AG70" s="589"/>
      <c r="AH70" s="625"/>
      <c r="AI70" s="830"/>
      <c r="AJ70" s="103"/>
      <c r="AK70" s="830"/>
      <c r="AL70" s="832"/>
      <c r="AM70" s="832"/>
      <c r="AN70" s="832"/>
      <c r="AO70" s="832"/>
      <c r="AP70" s="832"/>
      <c r="AQ70" s="832"/>
      <c r="AR70" s="832"/>
      <c r="AS70" s="832"/>
      <c r="AT70" s="832"/>
      <c r="AU70" s="832"/>
      <c r="AV70" s="832"/>
      <c r="AW70" s="832"/>
      <c r="AX70" s="832"/>
      <c r="AY70" s="832"/>
      <c r="AZ70" s="832"/>
      <c r="BA70" s="832"/>
      <c r="BB70" s="832"/>
      <c r="BC70" s="832"/>
      <c r="BD70" s="103"/>
      <c r="BE70" s="831"/>
      <c r="BF70" s="831"/>
    </row>
    <row r="71" spans="31:58" x14ac:dyDescent="0.2">
      <c r="AH71" s="640"/>
      <c r="AI71" s="830"/>
      <c r="AJ71" s="103"/>
      <c r="AK71" s="830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03"/>
      <c r="BE71" s="831"/>
      <c r="BF71" s="831"/>
    </row>
    <row r="72" spans="31:58" x14ac:dyDescent="0.2">
      <c r="AE72" s="437"/>
      <c r="AF72" s="640"/>
      <c r="AI72" s="830"/>
      <c r="AJ72" s="103"/>
      <c r="AK72" s="830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03"/>
      <c r="BE72" s="831"/>
      <c r="BF72" s="831"/>
    </row>
    <row r="73" spans="31:58" x14ac:dyDescent="0.2">
      <c r="AI73" s="830"/>
      <c r="AJ73" s="103"/>
      <c r="AK73" s="830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03"/>
      <c r="BE73" s="831"/>
      <c r="BF73" s="831"/>
    </row>
  </sheetData>
  <mergeCells count="31">
    <mergeCell ref="A41:B41"/>
    <mergeCell ref="A38:B38"/>
    <mergeCell ref="A28:B28"/>
    <mergeCell ref="A30:B30"/>
    <mergeCell ref="A31:B31"/>
    <mergeCell ref="A40:B40"/>
    <mergeCell ref="A32:B32"/>
    <mergeCell ref="A37:B37"/>
    <mergeCell ref="BB4:BC4"/>
    <mergeCell ref="O6:P6"/>
    <mergeCell ref="Q6:R6"/>
    <mergeCell ref="S6:T6"/>
    <mergeCell ref="AL4:AM4"/>
    <mergeCell ref="AN4:AO4"/>
    <mergeCell ref="AP4:AQ4"/>
    <mergeCell ref="AR4:AS4"/>
    <mergeCell ref="AT4:AU4"/>
    <mergeCell ref="AV4:AW4"/>
    <mergeCell ref="AX4:AY4"/>
    <mergeCell ref="AZ4:BA4"/>
    <mergeCell ref="V6:W6"/>
    <mergeCell ref="A1:T1"/>
    <mergeCell ref="A2:T2"/>
    <mergeCell ref="A3:T3"/>
    <mergeCell ref="A4:S4"/>
    <mergeCell ref="C6:D6"/>
    <mergeCell ref="E6:F6"/>
    <mergeCell ref="G6:H6"/>
    <mergeCell ref="I6:J6"/>
    <mergeCell ref="K6:L6"/>
    <mergeCell ref="M6:N6"/>
  </mergeCells>
  <printOptions horizontalCentered="1"/>
  <pageMargins left="0" right="0" top="0.5" bottom="0.5" header="0.5" footer="0.5"/>
  <pageSetup scale="71" firstPageNumber="20" orientation="landscape" useFirstPageNumber="1" r:id="rId1"/>
  <headerFooter alignWithMargins="0">
    <oddFooter>&amp;L&amp;F&amp;R&amp;"Arial,Bold"&amp;14Page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FFCC99"/>
    <pageSetUpPr fitToPage="1"/>
  </sheetPr>
  <dimension ref="A1:BK99"/>
  <sheetViews>
    <sheetView zoomScale="90" zoomScaleNormal="90" workbookViewId="0">
      <pane xSplit="2" ySplit="6" topLeftCell="C55" activePane="bottomRight" state="frozen"/>
      <selection activeCell="I154" sqref="I154"/>
      <selection pane="topRight" activeCell="I154" sqref="I154"/>
      <selection pane="bottomLeft" activeCell="I154" sqref="I154"/>
      <selection pane="bottomRight" activeCell="G68" sqref="G68"/>
    </sheetView>
  </sheetViews>
  <sheetFormatPr defaultColWidth="9.140625" defaultRowHeight="12.75" x14ac:dyDescent="0.2"/>
  <cols>
    <col min="1" max="1" width="4.140625" style="47" customWidth="1"/>
    <col min="2" max="2" width="11.140625" style="47" customWidth="1"/>
    <col min="3" max="3" width="8" style="47" bestFit="1" customWidth="1"/>
    <col min="4" max="4" width="8.140625" style="47" bestFit="1" customWidth="1"/>
    <col min="5" max="6" width="7.7109375" style="47" hidden="1" customWidth="1"/>
    <col min="7" max="7" width="13" style="47" bestFit="1" customWidth="1"/>
    <col min="8" max="8" width="11.140625" style="47" bestFit="1" customWidth="1"/>
    <col min="9" max="9" width="11.28515625" style="47" bestFit="1" customWidth="1"/>
    <col min="10" max="11" width="10.5703125" style="47" bestFit="1" customWidth="1"/>
    <col min="12" max="12" width="11.140625" style="47" bestFit="1" customWidth="1"/>
    <col min="13" max="13" width="10.7109375" style="47" bestFit="1" customWidth="1"/>
    <col min="14" max="14" width="10.5703125" style="47" bestFit="1" customWidth="1"/>
    <col min="15" max="15" width="9.28515625" style="47" bestFit="1" customWidth="1"/>
    <col min="16" max="16" width="10.140625" style="47" bestFit="1" customWidth="1"/>
    <col min="17" max="17" width="10.5703125" style="47" bestFit="1" customWidth="1"/>
    <col min="18" max="18" width="10.140625" style="47" bestFit="1" customWidth="1"/>
    <col min="19" max="20" width="10.7109375" style="47" bestFit="1" customWidth="1"/>
    <col min="21" max="21" width="2.140625" style="47" customWidth="1"/>
    <col min="22" max="26" width="15.42578125" style="47" customWidth="1"/>
    <col min="27" max="27" width="11.28515625" style="47" customWidth="1"/>
    <col min="28" max="29" width="6.85546875" style="469" bestFit="1" customWidth="1"/>
    <col min="30" max="30" width="8" style="468" customWidth="1"/>
    <col min="31" max="31" width="13.5703125" style="468" customWidth="1"/>
    <col min="32" max="34" width="9.140625" style="47" customWidth="1"/>
    <col min="35" max="35" width="11.5703125" style="862" customWidth="1"/>
    <col min="36" max="16384" width="9.140625" style="47"/>
  </cols>
  <sheetData>
    <row r="1" spans="1:35" ht="15" x14ac:dyDescent="0.25">
      <c r="A1" s="3866" t="s">
        <v>31</v>
      </c>
      <c r="B1" s="3939"/>
      <c r="C1" s="3939"/>
      <c r="D1" s="3939"/>
      <c r="E1" s="3939"/>
      <c r="F1" s="3939"/>
      <c r="G1" s="3939"/>
      <c r="H1" s="3939"/>
      <c r="I1" s="3939"/>
      <c r="J1" s="3939"/>
      <c r="K1" s="3939"/>
      <c r="L1" s="3939"/>
      <c r="M1" s="3939"/>
      <c r="N1" s="3939"/>
      <c r="O1" s="3939"/>
      <c r="P1" s="3939"/>
      <c r="Q1" s="3939"/>
      <c r="R1" s="3939"/>
      <c r="S1" s="3939"/>
      <c r="T1" s="3939"/>
    </row>
    <row r="2" spans="1:35" ht="15" x14ac:dyDescent="0.25">
      <c r="A2" s="3873" t="str">
        <f>+'zz17GLOBAL OP BY PAYOR'!A2:T2</f>
        <v>FY'17  GLOBAL OUTPATIENT P&amp;L:   TOTALS BY PAYOR</v>
      </c>
      <c r="B2" s="3939"/>
      <c r="C2" s="3939"/>
      <c r="D2" s="3939"/>
      <c r="E2" s="3939"/>
      <c r="F2" s="3939"/>
      <c r="G2" s="3939"/>
      <c r="H2" s="3939"/>
      <c r="I2" s="3939"/>
      <c r="J2" s="3939"/>
      <c r="K2" s="3939"/>
      <c r="L2" s="3939"/>
      <c r="M2" s="3939"/>
      <c r="N2" s="3939"/>
      <c r="O2" s="3939"/>
      <c r="P2" s="3939"/>
      <c r="Q2" s="3939"/>
      <c r="R2" s="3939"/>
      <c r="S2" s="3939"/>
      <c r="T2" s="3939"/>
    </row>
    <row r="3" spans="1:35" ht="15" x14ac:dyDescent="0.25">
      <c r="A3" s="3866" t="str">
        <f>+'zz17GLOBAL OP BY PAYOR'!A3:T3</f>
        <v>COMPARATIVE PERIODS (FY17 JUL- JUN) vs (FY16 JUL- JUN)</v>
      </c>
      <c r="B3" s="3939"/>
      <c r="C3" s="3939"/>
      <c r="D3" s="3939"/>
      <c r="E3" s="3939"/>
      <c r="F3" s="3939"/>
      <c r="G3" s="3939"/>
      <c r="H3" s="3939"/>
      <c r="I3" s="3939"/>
      <c r="J3" s="3939"/>
      <c r="K3" s="3939"/>
      <c r="L3" s="3939"/>
      <c r="M3" s="3939"/>
      <c r="N3" s="3939"/>
      <c r="O3" s="3939"/>
      <c r="P3" s="3939"/>
      <c r="Q3" s="3939"/>
      <c r="R3" s="3939"/>
      <c r="S3" s="3939"/>
      <c r="T3" s="3939"/>
    </row>
    <row r="4" spans="1:35" ht="17.25" customHeight="1" thickBot="1" x14ac:dyDescent="0.3">
      <c r="A4" s="3866"/>
      <c r="B4" s="3866"/>
      <c r="C4" s="3866"/>
      <c r="D4" s="3866"/>
      <c r="E4" s="3866"/>
      <c r="F4" s="3866"/>
      <c r="G4" s="3866"/>
      <c r="H4" s="3866"/>
      <c r="I4" s="3866"/>
      <c r="J4" s="3866"/>
      <c r="K4" s="3866"/>
      <c r="L4" s="3866"/>
      <c r="M4" s="3866"/>
      <c r="N4" s="3866"/>
      <c r="O4" s="3866"/>
      <c r="P4" s="3866"/>
      <c r="Q4" s="3866"/>
      <c r="R4" s="3866"/>
      <c r="S4" s="3866"/>
      <c r="T4" s="3866"/>
    </row>
    <row r="5" spans="1:35" s="10" customFormat="1" ht="14.25" thickTop="1" x14ac:dyDescent="0.25">
      <c r="C5" s="1058" t="str">
        <f>+'zz_SUB-TOTALS'!C5</f>
        <v>FY17</v>
      </c>
      <c r="D5" s="1059" t="str">
        <f>+'zz_SUB-TOTALS'!D5</f>
        <v>FY16</v>
      </c>
      <c r="E5" s="1060" t="str">
        <f>+'zz_SUB-TOTALS'!E5</f>
        <v>FY17</v>
      </c>
      <c r="F5" s="1060" t="str">
        <f>+'zz_SUB-TOTALS'!F5</f>
        <v>FY16</v>
      </c>
      <c r="G5" s="1058" t="str">
        <f>+'zz_SUB-TOTALS'!G5</f>
        <v>FY17</v>
      </c>
      <c r="H5" s="1059" t="str">
        <f>+'zz_SUB-TOTALS'!H5</f>
        <v>FY16</v>
      </c>
      <c r="I5" s="1058" t="str">
        <f>+'zz_SUB-TOTALS'!I5</f>
        <v>FY17</v>
      </c>
      <c r="J5" s="1059" t="str">
        <f>+'zz_SUB-TOTALS'!J5</f>
        <v>FY16</v>
      </c>
      <c r="K5" s="1058" t="str">
        <f>+'zz_SUB-TOTALS'!K5</f>
        <v>FY17</v>
      </c>
      <c r="L5" s="1059" t="str">
        <f>+'zz_SUB-TOTALS'!L5</f>
        <v>FY16</v>
      </c>
      <c r="M5" s="1058" t="str">
        <f>+'zz_SUB-TOTALS'!M5</f>
        <v>FY17</v>
      </c>
      <c r="N5" s="1059" t="str">
        <f>+'zz_SUB-TOTALS'!N5</f>
        <v>FY16</v>
      </c>
      <c r="O5" s="1058" t="str">
        <f>+'zz_SUB-TOTALS'!O5</f>
        <v>FY17</v>
      </c>
      <c r="P5" s="1059" t="str">
        <f>+'zz_SUB-TOTALS'!P5</f>
        <v>FY16</v>
      </c>
      <c r="Q5" s="1058" t="str">
        <f>+'zz_SUB-TOTALS'!Q5</f>
        <v>FY17</v>
      </c>
      <c r="R5" s="1059" t="str">
        <f>+'zz_SUB-TOTALS'!R5</f>
        <v>FY16</v>
      </c>
      <c r="S5" s="1058" t="str">
        <f>+'zz_SUB-TOTALS'!S5</f>
        <v>FY17</v>
      </c>
      <c r="T5" s="1059" t="str">
        <f>+'zz_SUB-TOTALS'!T5</f>
        <v>FY16</v>
      </c>
      <c r="AB5" s="470" t="s">
        <v>1765</v>
      </c>
      <c r="AC5" s="473" t="s">
        <v>1172</v>
      </c>
      <c r="AD5" s="545" t="s">
        <v>2274</v>
      </c>
      <c r="AE5" s="478" t="s">
        <v>2275</v>
      </c>
      <c r="AI5" s="863"/>
    </row>
    <row r="6" spans="1:35" s="10" customFormat="1" ht="14.25" thickBot="1" x14ac:dyDescent="0.25">
      <c r="B6" s="7"/>
      <c r="C6" s="3922" t="s">
        <v>32</v>
      </c>
      <c r="D6" s="3923"/>
      <c r="E6" s="3924" t="s">
        <v>123</v>
      </c>
      <c r="F6" s="3924"/>
      <c r="G6" s="3922" t="s">
        <v>180</v>
      </c>
      <c r="H6" s="3923"/>
      <c r="I6" s="3922" t="s">
        <v>462</v>
      </c>
      <c r="J6" s="3923"/>
      <c r="K6" s="3922" t="s">
        <v>461</v>
      </c>
      <c r="L6" s="3923"/>
      <c r="M6" s="3922" t="s">
        <v>124</v>
      </c>
      <c r="N6" s="3923"/>
      <c r="O6" s="3922" t="s">
        <v>224</v>
      </c>
      <c r="P6" s="3923"/>
      <c r="Q6" s="3922" t="s">
        <v>463</v>
      </c>
      <c r="R6" s="3923"/>
      <c r="S6" s="3922" t="s">
        <v>225</v>
      </c>
      <c r="T6" s="3942"/>
      <c r="AB6" s="471" t="s">
        <v>677</v>
      </c>
      <c r="AC6" s="474" t="s">
        <v>677</v>
      </c>
      <c r="AD6" s="546" t="s">
        <v>758</v>
      </c>
      <c r="AE6" s="479" t="s">
        <v>678</v>
      </c>
      <c r="AI6" s="863"/>
    </row>
    <row r="7" spans="1:35" s="10" customFormat="1" ht="13.5" x14ac:dyDescent="0.25">
      <c r="A7" s="531">
        <v>10</v>
      </c>
      <c r="B7" s="403" t="s">
        <v>621</v>
      </c>
      <c r="C7" s="404">
        <f>+'zz_SUB-TOTALS'!C7+'zz_SUB-TOTALS'!AL53+'zz_PRIMARY CARE Payer'!D40</f>
        <v>249513.06499640425</v>
      </c>
      <c r="D7" s="404">
        <f>+'zz_SUB-TOTALS'!D7+'zz_SUB-TOTALS'!AM53</f>
        <v>233354.80378114607</v>
      </c>
      <c r="E7" s="404">
        <f>+'zz_SUB-TOTALS'!E7</f>
        <v>0</v>
      </c>
      <c r="F7" s="404">
        <f>+'zz_SUB-TOTALS'!F7</f>
        <v>0</v>
      </c>
      <c r="G7" s="404">
        <f>+'zz_SUB-TOTALS'!G7+'zz_SUB-TOTALS'!AP53+'zz_PRIMARY CARE Payer'!H40</f>
        <v>318815295.60151124</v>
      </c>
      <c r="H7" s="404">
        <f>+'zz_SUB-TOTALS'!H7+'zz_SUB-TOTALS'!AQ53+'zz_PRIMARY CARE Payer'!I40</f>
        <v>285801794.76789165</v>
      </c>
      <c r="I7" s="404">
        <f>+'zz_SUB-TOTALS'!I7+'zz_SUB-TOTALS'!V7+'zz_SUB-TOTALS'!AR53+'zz_PRIMARY CARE Payer'!J40</f>
        <v>94094936.895587757</v>
      </c>
      <c r="J7" s="404">
        <f>+'zz_SUB-TOTALS'!J7+'zz_SUB-TOTALS'!W7+'zz_SUB-TOTALS'!AS53+'zz_PRIMARY CARE Payer'!K40</f>
        <v>84325187.349903658</v>
      </c>
      <c r="K7" s="404">
        <f>+'zz_SUB-TOTALS'!K7+'zz_SUB-TOTALS'!AT53+'zz_PRIMARY CARE Payer'!L40</f>
        <v>87258946.230650589</v>
      </c>
      <c r="L7" s="404">
        <f>+'zz_SUB-TOTALS'!L7+'zz_SUB-TOTALS'!AU53+'zz_PRIMARY CARE Payer'!M40</f>
        <v>77967045.399955451</v>
      </c>
      <c r="M7" s="404">
        <f>+I7-K7</f>
        <v>6835990.6649371684</v>
      </c>
      <c r="N7" s="404">
        <f>+J7-L7</f>
        <v>6358141.9499482065</v>
      </c>
      <c r="O7" s="404">
        <f>+'zz_SUB-TOTALS'!O7+'zz_SUB-TOTALS'!AX53+'zz_PRIMARY CARE Payer'!P40</f>
        <v>8680876.5709577482</v>
      </c>
      <c r="P7" s="404">
        <f>+'zz_SUB-TOTALS'!P7+'zz_SUB-TOTALS'!AY53+'zz_PRIMARY CARE Payer'!Q40</f>
        <v>8409317.367093198</v>
      </c>
      <c r="Q7" s="404">
        <f>+'zz_SUB-TOTALS'!Q7+'zz_SUB-TOTALS'!AZ53+'zz_PRIMARY CARE Payer'!R40</f>
        <v>23202570.895751253</v>
      </c>
      <c r="R7" s="404">
        <f>+'zz_SUB-TOTALS'!R7+'zz_SUB-TOTALS'!BA53+'zz_PRIMARY CARE Payer'!S40</f>
        <v>20909653.49976401</v>
      </c>
      <c r="S7" s="404">
        <f>+M7-O7-Q7</f>
        <v>-25047456.801771834</v>
      </c>
      <c r="T7" s="404">
        <f>+N7-P7-R7</f>
        <v>-22960828.916909002</v>
      </c>
      <c r="V7" s="457">
        <f>+S7</f>
        <v>-25047456.801771834</v>
      </c>
      <c r="W7" s="457" t="e">
        <f>SUM(G7/G$28)*#REF!</f>
        <v>#REF!</v>
      </c>
      <c r="X7" s="457" t="e">
        <f>SUM(V7:W7)</f>
        <v>#REF!</v>
      </c>
      <c r="Z7" s="8" t="e">
        <f>SUM(X7/9)*12</f>
        <v>#REF!</v>
      </c>
      <c r="AA7" s="457"/>
      <c r="AB7" s="469">
        <f>I7/G7</f>
        <v>0.29513934304205236</v>
      </c>
      <c r="AC7" s="469">
        <f>J7/H7</f>
        <v>0.29504778799022841</v>
      </c>
      <c r="AD7" s="477">
        <v>0.30966905640908721</v>
      </c>
      <c r="AE7" s="476">
        <f>AB7-AD7</f>
        <v>-1.4529713367034847E-2</v>
      </c>
      <c r="AF7" s="10">
        <f>+I7/G7</f>
        <v>0.29513934304205236</v>
      </c>
      <c r="AG7" s="10">
        <v>0.31685213656074895</v>
      </c>
      <c r="AH7" s="10">
        <f>+AG7-AF7</f>
        <v>2.1712793518696594E-2</v>
      </c>
      <c r="AI7" s="863">
        <f>+AH7*G7</f>
        <v>6922370.6839978322</v>
      </c>
    </row>
    <row r="8" spans="1:35" s="10" customFormat="1" ht="13.5" x14ac:dyDescent="0.25">
      <c r="A8" s="531">
        <v>120</v>
      </c>
      <c r="B8" s="403" t="s">
        <v>622</v>
      </c>
      <c r="C8" s="404">
        <f>+'zz_SUB-TOTALS'!C8</f>
        <v>139476</v>
      </c>
      <c r="D8" s="404">
        <f>+'zz_SUB-TOTALS'!D8</f>
        <v>129241</v>
      </c>
      <c r="E8" s="404">
        <f>+'zz_SUB-TOTALS'!E8</f>
        <v>0</v>
      </c>
      <c r="F8" s="404">
        <f>+'zz_SUB-TOTALS'!F8</f>
        <v>0</v>
      </c>
      <c r="G8" s="404">
        <f>+'zz_SUB-TOTALS'!G8+'zz_PRIMARY CARE Payer'!H41</f>
        <v>157307929.32640001</v>
      </c>
      <c r="H8" s="404">
        <f>+'zz_SUB-TOTALS'!H8+'zz_PRIMARY CARE Payer'!I41</f>
        <v>138969936.3556</v>
      </c>
      <c r="I8" s="404">
        <f>+'zz_SUB-TOTALS'!I8+'zz_SUB-TOTALS'!AE8+'zz_SUB-TOTALS'!V8+'zz_PRIMARY CARE Payer'!J41</f>
        <v>44866278.626838647</v>
      </c>
      <c r="J8" s="404">
        <f>+'zz_SUB-TOTALS'!J8+'zz_SUB-TOTALS'!W8+'zz_PRIMARY CARE Payer'!K41</f>
        <v>46336416.759991482</v>
      </c>
      <c r="K8" s="404">
        <f>+'zz_SUB-TOTALS'!K8+'zz_PRIMARY CARE Payer'!L41</f>
        <v>42272867.634864219</v>
      </c>
      <c r="L8" s="404">
        <f>+'zz_SUB-TOTALS'!L8+'zz_PRIMARY CARE Payer'!M41</f>
        <v>37166062.489698999</v>
      </c>
      <c r="M8" s="404">
        <f t="shared" ref="M8:M27" si="0">+I8-K8</f>
        <v>2593410.9919744283</v>
      </c>
      <c r="N8" s="404">
        <f t="shared" ref="N8:N27" si="1">+J8-L8</f>
        <v>9170354.2702924833</v>
      </c>
      <c r="O8" s="404">
        <f>+'zz_SUB-TOTALS'!O8+'zz_PRIMARY CARE Payer'!P41</f>
        <v>3899631.8578480622</v>
      </c>
      <c r="P8" s="404">
        <f>+'zz_SUB-TOTALS'!P8+'zz_PRIMARY CARE Payer'!Q41</f>
        <v>3680668.9899730003</v>
      </c>
      <c r="Q8" s="404">
        <f>+'zz_SUB-TOTALS'!Q8+'zz_PRIMARY CARE Payer'!R41</f>
        <v>10529108.064550202</v>
      </c>
      <c r="R8" s="404">
        <f>+'zz_SUB-TOTALS'!R8+'zz_PRIMARY CARE Payer'!S41</f>
        <v>9234451.9690719992</v>
      </c>
      <c r="S8" s="404">
        <f t="shared" ref="S8:S27" si="2">+M8-O8-Q8</f>
        <v>-11835328.930423837</v>
      </c>
      <c r="T8" s="404">
        <f t="shared" ref="T8:T27" si="3">+N8-P8-R8</f>
        <v>-3744766.6887525162</v>
      </c>
      <c r="V8" s="457">
        <f t="shared" ref="V8:V27" si="4">+S8</f>
        <v>-11835328.930423837</v>
      </c>
      <c r="W8" s="457" t="e">
        <f>SUM(G8/G$28)*#REF!</f>
        <v>#REF!</v>
      </c>
      <c r="X8" s="457" t="e">
        <f t="shared" ref="X8:X27" si="5">SUM(V8:W8)</f>
        <v>#REF!</v>
      </c>
      <c r="Z8" s="8" t="e">
        <f t="shared" ref="Z8:Z27" si="6">SUM(X8/9)*12</f>
        <v>#REF!</v>
      </c>
      <c r="AA8" s="457"/>
      <c r="AB8" s="469">
        <f t="shared" ref="AB8:AB28" si="7">I8/G8</f>
        <v>0.28521307742691787</v>
      </c>
      <c r="AC8" s="469">
        <f t="shared" ref="AC8:AC28" si="8">J8/H8</f>
        <v>0.33342763172478268</v>
      </c>
      <c r="AD8" s="477">
        <v>0.40478112872675742</v>
      </c>
      <c r="AE8" s="476">
        <f t="shared" ref="AE8:AE28" si="9">AB8-AD8</f>
        <v>-0.11956805129983955</v>
      </c>
      <c r="AF8" s="10">
        <f t="shared" ref="AF8:AF27" si="10">+I8/G8</f>
        <v>0.28521307742691787</v>
      </c>
      <c r="AG8" s="10">
        <v>0.39729878951277198</v>
      </c>
      <c r="AH8" s="10">
        <f t="shared" ref="AH8:AH27" si="11">+AG8-AF8</f>
        <v>0.11208571208585411</v>
      </c>
      <c r="AI8" s="863">
        <f t="shared" ref="AI8:AI27" si="12">+AH8*G8</f>
        <v>17631971.275300756</v>
      </c>
    </row>
    <row r="9" spans="1:35" s="10" customFormat="1" ht="13.5" x14ac:dyDescent="0.25">
      <c r="A9" s="531">
        <v>130</v>
      </c>
      <c r="B9" s="403" t="s">
        <v>623</v>
      </c>
      <c r="C9" s="404">
        <f>+'zz_SUB-TOTALS'!C9</f>
        <v>94977</v>
      </c>
      <c r="D9" s="404">
        <f>+'zz_SUB-TOTALS'!D9</f>
        <v>101334</v>
      </c>
      <c r="E9" s="404">
        <f>+'zz_SUB-TOTALS'!E9</f>
        <v>0</v>
      </c>
      <c r="F9" s="404">
        <f>+'zz_SUB-TOTALS'!F9</f>
        <v>0</v>
      </c>
      <c r="G9" s="404">
        <f>+'zz_SUB-TOTALS'!G9+'zz_PRIMARY CARE Payer'!H42</f>
        <v>106273189.80336</v>
      </c>
      <c r="H9" s="404">
        <f>+'zz_SUB-TOTALS'!H9+'zz_PRIMARY CARE Payer'!I42</f>
        <v>111648561.25844</v>
      </c>
      <c r="I9" s="404">
        <f>+'zz_SUB-TOTALS'!I9+'zz_SUB-TOTALS'!V9+'zz_PRIMARY CARE Payer'!J42</f>
        <v>49260174.653244026</v>
      </c>
      <c r="J9" s="404">
        <f>+'zz_SUB-TOTALS'!J9+'zz_SUB-TOTALS'!W9+'zz_PRIMARY CARE Payer'!K42</f>
        <v>58536751.356982842</v>
      </c>
      <c r="K9" s="404">
        <f>+'zz_SUB-TOTALS'!K9+'zz_PRIMARY CARE Payer'!L42</f>
        <v>30822426.42951024</v>
      </c>
      <c r="L9" s="404">
        <f>+'zz_SUB-TOTALS'!L9+'zz_PRIMARY CARE Payer'!M42</f>
        <v>31677757.555165101</v>
      </c>
      <c r="M9" s="404">
        <f t="shared" si="0"/>
        <v>18437748.223733786</v>
      </c>
      <c r="N9" s="404">
        <f t="shared" si="1"/>
        <v>26858993.801817741</v>
      </c>
      <c r="O9" s="404">
        <f>+'zz_SUB-TOTALS'!O9+'zz_PRIMARY CARE Payer'!P42</f>
        <v>2983288.0385534605</v>
      </c>
      <c r="P9" s="404">
        <f>+'zz_SUB-TOTALS'!P9+'zz_PRIMARY CARE Payer'!Q42</f>
        <v>3121095.2691477002</v>
      </c>
      <c r="Q9" s="404">
        <f>+'zz_SUB-TOTALS'!Q9+'zz_PRIMARY CARE Payer'!R42</f>
        <v>7328497.7088407092</v>
      </c>
      <c r="R9" s="404">
        <f>+'zz_SUB-TOTALS'!R9+'zz_PRIMARY CARE Payer'!S42</f>
        <v>7501386.9063727995</v>
      </c>
      <c r="S9" s="404">
        <f t="shared" si="2"/>
        <v>8125962.4763396159</v>
      </c>
      <c r="T9" s="404">
        <f t="shared" si="3"/>
        <v>16236511.626297239</v>
      </c>
      <c r="V9" s="457">
        <f t="shared" si="4"/>
        <v>8125962.4763396159</v>
      </c>
      <c r="W9" s="457" t="e">
        <f>SUM(G9/G$28)*#REF!</f>
        <v>#REF!</v>
      </c>
      <c r="X9" s="457" t="e">
        <f t="shared" si="5"/>
        <v>#REF!</v>
      </c>
      <c r="Z9" s="8" t="e">
        <f t="shared" si="6"/>
        <v>#REF!</v>
      </c>
      <c r="AA9" s="457"/>
      <c r="AB9" s="469">
        <f t="shared" si="7"/>
        <v>0.46352400586066334</v>
      </c>
      <c r="AC9" s="469">
        <f t="shared" si="8"/>
        <v>0.5242947217338888</v>
      </c>
      <c r="AD9" s="477">
        <v>0.60283641092909235</v>
      </c>
      <c r="AE9" s="476">
        <f t="shared" si="9"/>
        <v>-0.13931240506842901</v>
      </c>
      <c r="AF9" s="10">
        <f t="shared" si="10"/>
        <v>0.46352400586066334</v>
      </c>
      <c r="AG9" s="10">
        <v>0.5689679707088261</v>
      </c>
      <c r="AH9" s="10">
        <f t="shared" si="11"/>
        <v>0.10544396484816276</v>
      </c>
      <c r="AI9" s="863">
        <f t="shared" si="12"/>
        <v>11205866.489927622</v>
      </c>
    </row>
    <row r="10" spans="1:35" s="10" customFormat="1" ht="13.5" x14ac:dyDescent="0.25">
      <c r="A10" s="531">
        <v>140</v>
      </c>
      <c r="B10" s="403" t="s">
        <v>624</v>
      </c>
      <c r="C10" s="404">
        <f>+'zz_SUB-TOTALS'!C10</f>
        <v>89117</v>
      </c>
      <c r="D10" s="404">
        <f>+'zz_SUB-TOTALS'!D10</f>
        <v>69759</v>
      </c>
      <c r="E10" s="404">
        <f>+'zz_SUB-TOTALS'!E10</f>
        <v>0</v>
      </c>
      <c r="F10" s="404">
        <f>+'zz_SUB-TOTALS'!F10</f>
        <v>0</v>
      </c>
      <c r="G10" s="404">
        <f>+'zz_SUB-TOTALS'!G10+'zz_PRIMARY CARE Payer'!H43</f>
        <v>113654860.73264</v>
      </c>
      <c r="H10" s="404">
        <f>+'zz_SUB-TOTALS'!H10+'zz_PRIMARY CARE Payer'!I43</f>
        <v>82794138.135560006</v>
      </c>
      <c r="I10" s="404">
        <f>+'zz_SUB-TOTALS'!I10+'zz_SUB-TOTALS'!V10+'zz_PRIMARY CARE Payer'!J43</f>
        <v>36611302.554190308</v>
      </c>
      <c r="J10" s="404">
        <f>+'zz_SUB-TOTALS'!J10+'zz_SUB-TOTALS'!W10+'zz_PRIMARY CARE Payer'!K43</f>
        <v>26822219.300639667</v>
      </c>
      <c r="K10" s="404">
        <f>+'zz_SUB-TOTALS'!K10+'zz_PRIMARY CARE Payer'!L43</f>
        <v>28103190.163486421</v>
      </c>
      <c r="L10" s="404">
        <f>+'zz_SUB-TOTALS'!L10+'zz_PRIMARY CARE Payer'!M43</f>
        <v>21129650.748969901</v>
      </c>
      <c r="M10" s="404">
        <f t="shared" si="0"/>
        <v>8508112.3907038867</v>
      </c>
      <c r="N10" s="404">
        <f t="shared" si="1"/>
        <v>5692568.5516697653</v>
      </c>
      <c r="O10" s="404">
        <f>+'zz_SUB-TOTALS'!O10+'zz_PRIMARY CARE Payer'!P43</f>
        <v>2657238.5857848064</v>
      </c>
      <c r="P10" s="404">
        <f>+'zz_SUB-TOTALS'!P10+'zz_PRIMARY CARE Payer'!Q43</f>
        <v>2032573.8989973001</v>
      </c>
      <c r="Q10" s="404">
        <f>+'zz_SUB-TOTALS'!Q10+'zz_PRIMARY CARE Payer'!R43</f>
        <v>8062996.1064550206</v>
      </c>
      <c r="R10" s="404">
        <f>+'zz_SUB-TOTALS'!R10+'zz_PRIMARY CARE Payer'!S43</f>
        <v>5742419.5969072003</v>
      </c>
      <c r="S10" s="404">
        <f t="shared" si="2"/>
        <v>-2212122.3015359398</v>
      </c>
      <c r="T10" s="404">
        <f t="shared" si="3"/>
        <v>-2082424.9442347353</v>
      </c>
      <c r="V10" s="457">
        <f t="shared" si="4"/>
        <v>-2212122.3015359398</v>
      </c>
      <c r="W10" s="457" t="e">
        <f>SUM(G10/G$28)*#REF!</f>
        <v>#REF!</v>
      </c>
      <c r="X10" s="457" t="e">
        <f t="shared" si="5"/>
        <v>#REF!</v>
      </c>
      <c r="Z10" s="8" t="e">
        <f t="shared" si="6"/>
        <v>#REF!</v>
      </c>
      <c r="AA10" s="457"/>
      <c r="AB10" s="469">
        <f t="shared" si="7"/>
        <v>0.32212702842788388</v>
      </c>
      <c r="AC10" s="469">
        <f t="shared" si="8"/>
        <v>0.32396278172161502</v>
      </c>
      <c r="AD10" s="477">
        <v>0.32276937628615415</v>
      </c>
      <c r="AE10" s="476">
        <f>AB10-AD10</f>
        <v>-6.4234785827027574E-4</v>
      </c>
      <c r="AF10" s="10">
        <f t="shared" si="10"/>
        <v>0.32212702842788388</v>
      </c>
      <c r="AG10" s="10">
        <v>0.32799852257929285</v>
      </c>
      <c r="AH10" s="10">
        <f t="shared" si="11"/>
        <v>5.8714941514089736E-3</v>
      </c>
      <c r="AI10" s="863">
        <f t="shared" si="12"/>
        <v>667323.85007089714</v>
      </c>
    </row>
    <row r="11" spans="1:35" s="10" customFormat="1" ht="13.5" x14ac:dyDescent="0.25">
      <c r="A11" s="531">
        <v>210</v>
      </c>
      <c r="B11" s="2482" t="s">
        <v>625</v>
      </c>
      <c r="C11" s="556">
        <f>+'zz_SUB-TOTALS'!C11+'zz_SUB-TOTALS'!AL11+'zz_SUB-TOTALS'!C36+'zz_SUB-TOTALS'!AL51</f>
        <v>43454.010630916942</v>
      </c>
      <c r="D11" s="556">
        <f>+'zz_SUB-TOTALS'!D11+'zz_SUB-TOTALS'!AM11+'zz_SUB-TOTALS'!D36+'zz_SUB-TOTALS'!AM51</f>
        <v>50506.488696271968</v>
      </c>
      <c r="E11" s="556">
        <f>+'zz_SUB-TOTALS'!E11+'zz_SUB-TOTALS'!AN11</f>
        <v>0</v>
      </c>
      <c r="F11" s="556">
        <f>+'zz_SUB-TOTALS'!F11+'zz_SUB-TOTALS'!AO11</f>
        <v>0</v>
      </c>
      <c r="G11" s="556">
        <f>+'zz_SUB-TOTALS'!G11+'zz_SUB-TOTALS'!AP11+'zz_SUB-TOTALS'!G36+'zz_SUB-TOTALS'!AP51+'zz_PRIMARY CARE Payer'!H44</f>
        <v>50007208.606262878</v>
      </c>
      <c r="H11" s="556">
        <f>+'zz_SUB-TOTALS'!H11+'zz_SUB-TOTALS'!AQ11+'zz_SUB-TOTALS'!H36+'zz_SUB-TOTALS'!AQ51+'zz_PRIMARY CARE Payer'!I44</f>
        <v>52452275.874737799</v>
      </c>
      <c r="I11" s="556">
        <f>+'zz_SUB-TOTALS'!I11+'zz_SUB-TOTALS'!V11+'zz_SUB-TOTALS'!AR11+'zz_SUB-TOTALS'!I36+'zz_SUB-TOTALS'!AR51+'zz_PRIMARY CARE Payer'!J44</f>
        <v>10438679.486459734</v>
      </c>
      <c r="J11" s="556">
        <f>+'zz_SUB-TOTALS'!J11+'zz_SUB-TOTALS'!W11+'zz_SUB-TOTALS'!AS11+'zz_SUB-TOTALS'!J36+'zz_SUB-TOTALS'!AS51+'zz_PRIMARY CARE Payer'!K44</f>
        <v>10744428.077430589</v>
      </c>
      <c r="K11" s="556">
        <f>+'zz_SUB-TOTALS'!K11+'zz_SUB-TOTALS'!AT11+'zz_SUB-TOTALS'!K36+'zz_SUB-TOTALS'!AT51+'zz_PRIMARY CARE Payer'!L44</f>
        <v>14146582.672051147</v>
      </c>
      <c r="L11" s="556">
        <f>+'zz_SUB-TOTALS'!L11+'zz_SUB-TOTALS'!AU11+'zz_SUB-TOTALS'!L36+'zz_SUB-TOTALS'!AU51+'zz_PRIMARY CARE Payer'!M44</f>
        <v>14837097.808768321</v>
      </c>
      <c r="M11" s="556">
        <f>+I11-K11</f>
        <v>-3707903.1855914127</v>
      </c>
      <c r="N11" s="556">
        <f t="shared" si="1"/>
        <v>-4092669.7313377317</v>
      </c>
      <c r="O11" s="556">
        <f>+'zz_SUB-TOTALS'!O11+'zz_SUB-TOTALS'!AX11+'zz_SUB-TOTALS'!O36+'zz_SUB-TOTALS'!AX51+'zz_PRIMARY CARE Payer'!P44</f>
        <v>2442398.8303740891</v>
      </c>
      <c r="P11" s="556">
        <f>+'zz_SUB-TOTALS'!P11+'zz_SUB-TOTALS'!AY11+'zz_SUB-TOTALS'!P36+'zz_SUB-TOTALS'!AY51+'zz_PRIMARY CARE Payer'!Q44</f>
        <v>2736431.2770286915</v>
      </c>
      <c r="Q11" s="556">
        <f>+'zz_SUB-TOTALS'!Q11+'zz_SUB-TOTALS'!AZ11+'zz_SUB-TOTALS'!Q36+'zz_SUB-TOTALS'!AZ51+'zz_PRIMARY CARE Payer'!R44</f>
        <v>5224533.8075650949</v>
      </c>
      <c r="R11" s="556">
        <f>+'zz_SUB-TOTALS'!R11+'zz_SUB-TOTALS'!BA11+'zz_SUB-TOTALS'!R36+'zz_SUB-TOTALS'!BA51+'zz_PRIMARY CARE Payer'!S44</f>
        <v>5304653.0705908006</v>
      </c>
      <c r="S11" s="556">
        <f t="shared" si="2"/>
        <v>-11374835.823530596</v>
      </c>
      <c r="T11" s="556">
        <f t="shared" si="3"/>
        <v>-12133754.078957222</v>
      </c>
      <c r="V11" s="457">
        <f t="shared" si="4"/>
        <v>-11374835.823530596</v>
      </c>
      <c r="W11" s="457" t="e">
        <f>SUM(G11/G$28)*#REF!</f>
        <v>#REF!</v>
      </c>
      <c r="X11" s="457" t="e">
        <f t="shared" si="5"/>
        <v>#REF!</v>
      </c>
      <c r="Z11" s="8" t="e">
        <f t="shared" si="6"/>
        <v>#REF!</v>
      </c>
      <c r="AA11" s="457"/>
      <c r="AB11" s="469">
        <f t="shared" si="7"/>
        <v>0.20874349473592491</v>
      </c>
      <c r="AC11" s="469">
        <f t="shared" si="8"/>
        <v>0.20484198060517997</v>
      </c>
      <c r="AD11" s="477">
        <v>0.25940674930920204</v>
      </c>
      <c r="AE11" s="476">
        <f t="shared" si="9"/>
        <v>-5.0663254573277139E-2</v>
      </c>
      <c r="AF11" s="10">
        <f t="shared" si="10"/>
        <v>0.20874349473592491</v>
      </c>
      <c r="AG11" s="10">
        <v>0.21787847616887954</v>
      </c>
      <c r="AH11" s="10">
        <f t="shared" si="11"/>
        <v>9.1349814329546308E-3</v>
      </c>
      <c r="AI11" s="863">
        <f t="shared" si="12"/>
        <v>456814.92213210039</v>
      </c>
    </row>
    <row r="12" spans="1:35" s="10" customFormat="1" ht="13.5" x14ac:dyDescent="0.25">
      <c r="A12" s="531">
        <v>220</v>
      </c>
      <c r="B12" s="2482" t="s">
        <v>626</v>
      </c>
      <c r="C12" s="556">
        <f>+'zz_SUB-TOTALS'!C12+'zz_SUB-TOTALS'!AL12+'zz_SUB-TOTALS'!AL52</f>
        <v>219129.37996603813</v>
      </c>
      <c r="D12" s="556">
        <f>+'zz_SUB-TOTALS'!D12+'zz_SUB-TOTALS'!AM12+'zz_SUB-TOTALS'!AM52</f>
        <v>217995.14737505149</v>
      </c>
      <c r="E12" s="556">
        <f>+'zz_SUB-TOTALS'!E12+'zz_SUB-TOTALS'!AN12+'zz_SUB-TOTALS'!AN52</f>
        <v>0</v>
      </c>
      <c r="F12" s="556">
        <f>+'zz_SUB-TOTALS'!F12+'zz_SUB-TOTALS'!AO12+'zz_SUB-TOTALS'!AO52</f>
        <v>0</v>
      </c>
      <c r="G12" s="556">
        <f>+'zz_SUB-TOTALS'!G12+'zz_SUB-TOTALS'!AP12+'zz_SUB-TOTALS'!AP52+'zz_PRIMARY CARE Payer'!H45</f>
        <v>212494966.80391383</v>
      </c>
      <c r="H12" s="556">
        <f>+'zz_SUB-TOTALS'!H12+'zz_SUB-TOTALS'!AQ12+'zz_SUB-TOTALS'!AQ52+'zz_PRIMARY CARE Payer'!I45</f>
        <v>197223013.57537475</v>
      </c>
      <c r="I12" s="556">
        <f>+'zz_SUB-TOTALS'!I12+'zz17GLOBAL OP BY PAYOR'!I215+'zz_SUB-TOTALS'!V12+'zz_SUB-TOTALS'!AR12+'zz_SUB-TOTALS'!AR52+'zz_PRIMARY CARE Payer'!J45</f>
        <v>50997868.712593779</v>
      </c>
      <c r="J12" s="556">
        <f>+'zz_SUB-TOTALS'!J12+'zz17GLOBAL OP BY PAYOR'!J215+'zz_SUB-TOTALS'!W12+'zz_SUB-TOTALS'!AS12+'zz_SUB-TOTALS'!AS52+'zz_PRIMARY CARE Payer'!K45</f>
        <v>49193389.059303954</v>
      </c>
      <c r="K12" s="404">
        <f>+'zz_SUB-TOTALS'!K12+'zz17GLOBAL OP BY PAYOR'!K215+'zz_SUB-TOTALS'!AT12+'zz_SUB-TOTALS'!AT52+'zz_PRIMARY CARE Payer'!L45</f>
        <v>56414209.634429567</v>
      </c>
      <c r="L12" s="404">
        <f>+'zz_SUB-TOTALS'!L12+'zz17GLOBAL OP BY PAYOR'!L215+'zz_SUB-TOTALS'!AU12+'zz_SUB-TOTALS'!AU52+'zz_PRIMARY CARE Payer'!M45</f>
        <v>52724513.064077392</v>
      </c>
      <c r="M12" s="404">
        <f t="shared" si="0"/>
        <v>-5416340.9218357876</v>
      </c>
      <c r="N12" s="404">
        <f t="shared" si="1"/>
        <v>-3531124.004773438</v>
      </c>
      <c r="O12" s="404">
        <f>+'zz_SUB-TOTALS'!O12+'zz17GLOBAL OP BY PAYOR'!O215+'zz_SUB-TOTALS'!AX12+'zz_SUB-TOTALS'!AX52+'zz_PRIMARY CARE Payer'!P45</f>
        <v>10395304.238543656</v>
      </c>
      <c r="P12" s="404">
        <f>+'zz_SUB-TOTALS'!P12+'zz17GLOBAL OP BY PAYOR'!P215+'zz_SUB-TOTALS'!AY12+'zz_SUB-TOTALS'!AY52+'zz_PRIMARY CARE Payer'!Q45</f>
        <v>9809151.6955674887</v>
      </c>
      <c r="Q12" s="404">
        <f>+'zz_SUB-TOTALS'!Q12+'zz17GLOBAL OP BY PAYOR'!Q215+'zz_SUB-TOTALS'!AZ12+'zz_SUB-TOTALS'!AZ52+'zz_PRIMARY CARE Payer'!R45</f>
        <v>21428751.412564497</v>
      </c>
      <c r="R12" s="404">
        <f>+'zz_SUB-TOTALS'!R12+'zz17GLOBAL OP BY PAYOR'!R215+'zz_SUB-TOTALS'!BA12+'zz_SUB-TOTALS'!BA52+'zz_PRIMARY CARE Payer'!S45</f>
        <v>19171700.254680913</v>
      </c>
      <c r="S12" s="404">
        <f t="shared" si="2"/>
        <v>-37240396.572943941</v>
      </c>
      <c r="T12" s="404">
        <f t="shared" si="3"/>
        <v>-32511975.95502184</v>
      </c>
      <c r="V12" s="457">
        <f t="shared" si="4"/>
        <v>-37240396.572943941</v>
      </c>
      <c r="W12" s="457" t="e">
        <f>SUM(G12/G$28)*#REF!</f>
        <v>#REF!</v>
      </c>
      <c r="X12" s="457" t="e">
        <f t="shared" si="5"/>
        <v>#REF!</v>
      </c>
      <c r="Z12" s="8" t="e">
        <f t="shared" si="6"/>
        <v>#REF!</v>
      </c>
      <c r="AA12" s="457"/>
      <c r="AB12" s="469">
        <f t="shared" si="7"/>
        <v>0.23999565486016244</v>
      </c>
      <c r="AC12" s="469">
        <f t="shared" si="8"/>
        <v>0.2494302676320439</v>
      </c>
      <c r="AD12" s="477">
        <v>0.41215684573744593</v>
      </c>
      <c r="AE12" s="476">
        <f t="shared" si="9"/>
        <v>-0.17216119087728349</v>
      </c>
      <c r="AF12" s="10">
        <f t="shared" si="10"/>
        <v>0.23999565486016244</v>
      </c>
      <c r="AG12" s="10">
        <v>0.38723212873379953</v>
      </c>
      <c r="AH12" s="10">
        <f t="shared" si="11"/>
        <v>0.14723647387363709</v>
      </c>
      <c r="AI12" s="863">
        <f t="shared" si="12"/>
        <v>31287009.628103837</v>
      </c>
    </row>
    <row r="13" spans="1:35" s="10" customFormat="1" ht="13.5" x14ac:dyDescent="0.25">
      <c r="A13" s="531">
        <v>230</v>
      </c>
      <c r="B13" s="531" t="s">
        <v>627</v>
      </c>
      <c r="C13" s="556">
        <f>+'zz_SUB-TOTALS'!C13+'zz_SUB-TOTALS'!AL13</f>
        <v>42285.559111427006</v>
      </c>
      <c r="D13" s="556">
        <f>+'zz_SUB-TOTALS'!D13+'zz_SUB-TOTALS'!AM13</f>
        <v>44511.618451289847</v>
      </c>
      <c r="E13" s="556">
        <f>+'zz_SUB-TOTALS'!E13+'zz_SUB-TOTALS'!AN13</f>
        <v>0</v>
      </c>
      <c r="F13" s="556">
        <f>+'zz_SUB-TOTALS'!F13+'zz_SUB-TOTALS'!AO13</f>
        <v>0</v>
      </c>
      <c r="G13" s="556">
        <f>+'zz_SUB-TOTALS'!G13+'zz_SUB-TOTALS'!AP13+'zz_PRIMARY CARE Payer'!H46</f>
        <v>42073052.393272109</v>
      </c>
      <c r="H13" s="556">
        <f>+'zz_SUB-TOTALS'!H13+'zz_SUB-TOTALS'!AQ13+'zz_PRIMARY CARE Payer'!I46</f>
        <v>40715123.050676167</v>
      </c>
      <c r="I13" s="556">
        <f>+'zz_SUB-TOTALS'!I13+'zz_SUB-TOTALS'!V13+'zz_SUB-TOTALS'!AR13+'zz_PRIMARY CARE Payer'!J46</f>
        <v>12164001.357871391</v>
      </c>
      <c r="J13" s="556">
        <f>+'zz_SUB-TOTALS'!J13+'zz_SUB-TOTALS'!W13+'zz_SUB-TOTALS'!AS13+'zz_PRIMARY CARE Payer'!K46</f>
        <v>13530042.461215943</v>
      </c>
      <c r="K13" s="404">
        <f>+'zz_SUB-TOTALS'!K13+'zz_SUB-TOTALS'!AT13+'zz_PRIMARY CARE Payer'!L46</f>
        <v>11189736.72620693</v>
      </c>
      <c r="L13" s="404">
        <f>+'zz_SUB-TOTALS'!L13+'zz_SUB-TOTALS'!AU13+'zz_PRIMARY CARE Payer'!M46</f>
        <v>10868496.523900127</v>
      </c>
      <c r="M13" s="404">
        <f t="shared" si="0"/>
        <v>974264.63166446052</v>
      </c>
      <c r="N13" s="404">
        <f t="shared" si="1"/>
        <v>2661545.9373158161</v>
      </c>
      <c r="O13" s="404">
        <f>+'zz_SUB-TOTALS'!O13+'zz_SUB-TOTALS'!AX13+'zz_PRIMARY CARE Payer'!P46</f>
        <v>1942371.4575820745</v>
      </c>
      <c r="P13" s="404">
        <f>+'zz_SUB-TOTALS'!P13+'zz_SUB-TOTALS'!AY13+'zz_PRIMARY CARE Payer'!Q46</f>
        <v>1980014.5347347017</v>
      </c>
      <c r="Q13" s="404">
        <f>+'zz_SUB-TOTALS'!Q13+'zz_SUB-TOTALS'!AZ13+'zz_PRIMARY CARE Payer'!R46</f>
        <v>3965497.3598745679</v>
      </c>
      <c r="R13" s="404">
        <f>+'zz_SUB-TOTALS'!R13+'zz_SUB-TOTALS'!BA13+'zz_PRIMARY CARE Payer'!S46</f>
        <v>3782400.2105456451</v>
      </c>
      <c r="S13" s="404">
        <f t="shared" si="2"/>
        <v>-4933604.1857921816</v>
      </c>
      <c r="T13" s="404">
        <f t="shared" si="3"/>
        <v>-3100868.8079645308</v>
      </c>
      <c r="V13" s="457">
        <f t="shared" si="4"/>
        <v>-4933604.1857921816</v>
      </c>
      <c r="W13" s="457" t="e">
        <f>SUM(G13/G$28)*#REF!</f>
        <v>#REF!</v>
      </c>
      <c r="X13" s="457" t="e">
        <f t="shared" si="5"/>
        <v>#REF!</v>
      </c>
      <c r="Z13" s="8" t="e">
        <f t="shared" si="6"/>
        <v>#REF!</v>
      </c>
      <c r="AA13" s="457"/>
      <c r="AB13" s="469">
        <f t="shared" si="7"/>
        <v>0.28911620778473712</v>
      </c>
      <c r="AC13" s="469">
        <f t="shared" si="8"/>
        <v>0.33230999804116385</v>
      </c>
      <c r="AD13" s="477">
        <v>0.3704536451804013</v>
      </c>
      <c r="AE13" s="476">
        <f t="shared" si="9"/>
        <v>-8.1337437395664181E-2</v>
      </c>
      <c r="AF13" s="10">
        <f t="shared" si="10"/>
        <v>0.28911620778473712</v>
      </c>
      <c r="AG13" s="10">
        <v>0.38599387203818236</v>
      </c>
      <c r="AH13" s="10">
        <f t="shared" si="11"/>
        <v>9.6877664253445239E-2</v>
      </c>
      <c r="AI13" s="863">
        <f t="shared" si="12"/>
        <v>4075939.043873026</v>
      </c>
    </row>
    <row r="14" spans="1:35" s="10" customFormat="1" ht="13.5" x14ac:dyDescent="0.25">
      <c r="A14" s="531">
        <v>240</v>
      </c>
      <c r="B14" s="531" t="s">
        <v>628</v>
      </c>
      <c r="C14" s="556">
        <f>+'zz_SUB-TOTALS'!C14</f>
        <v>65518</v>
      </c>
      <c r="D14" s="556">
        <f>+'zz_SUB-TOTALS'!D14</f>
        <v>58434</v>
      </c>
      <c r="E14" s="556">
        <f>+'zz_SUB-TOTALS'!E14</f>
        <v>0</v>
      </c>
      <c r="F14" s="556">
        <f>+'zz_SUB-TOTALS'!F14</f>
        <v>0</v>
      </c>
      <c r="G14" s="556">
        <f>+'zz_SUB-TOTALS'!G14+'zz_PRIMARY CARE Payer'!H47</f>
        <v>87577256.581440002</v>
      </c>
      <c r="H14" s="556">
        <f>+'zz_SUB-TOTALS'!H14+'zz_PRIMARY CARE Payer'!I47</f>
        <v>70989373.255759999</v>
      </c>
      <c r="I14" s="556">
        <f>+'zz_SUB-TOTALS'!I14+'zz_SUB-TOTALS'!V14+'zz_PRIMARY CARE Payer'!J47</f>
        <v>29573131.066849023</v>
      </c>
      <c r="J14" s="556">
        <f>+'zz_SUB-TOTALS'!J14+'zz_SUB-TOTALS'!W14+'zz_PRIMARY CARE Payer'!K47</f>
        <v>25933783.415025402</v>
      </c>
      <c r="K14" s="404">
        <f>+'zz_SUB-TOTALS'!K14+'zz_PRIMARY CARE Payer'!L47</f>
        <v>22493118.543719865</v>
      </c>
      <c r="L14" s="404">
        <f>+'zz_SUB-TOTALS'!L14+'zz_PRIMARY CARE Payer'!M47</f>
        <v>17880414.772165399</v>
      </c>
      <c r="M14" s="404">
        <f t="shared" si="0"/>
        <v>7080012.5231291577</v>
      </c>
      <c r="N14" s="404">
        <f t="shared" si="1"/>
        <v>8053368.6428600028</v>
      </c>
      <c r="O14" s="404">
        <f>+'zz_SUB-TOTALS'!O14+'zz_PRIMARY CARE Payer'!P47</f>
        <v>2910180.8649735306</v>
      </c>
      <c r="P14" s="404">
        <f>+'zz_SUB-TOTALS'!P14+'zz_PRIMARY CARE Payer'!Q47</f>
        <v>2431064.1267257999</v>
      </c>
      <c r="Q14" s="404">
        <f>+'zz_SUB-TOTALS'!Q14+'zz_PRIMARY CARE Payer'!R47</f>
        <v>7334347.5126118287</v>
      </c>
      <c r="R14" s="404">
        <f>+'zz_SUB-TOTALS'!R14+'zz_PRIMARY CARE Payer'!S47</f>
        <v>5884135.7801312003</v>
      </c>
      <c r="S14" s="404">
        <f t="shared" si="2"/>
        <v>-3164515.8544562017</v>
      </c>
      <c r="T14" s="404">
        <f t="shared" si="3"/>
        <v>-261831.26399699785</v>
      </c>
      <c r="V14" s="457">
        <f t="shared" si="4"/>
        <v>-3164515.8544562017</v>
      </c>
      <c r="W14" s="457" t="e">
        <f>SUM(G14/G$28)*#REF!</f>
        <v>#REF!</v>
      </c>
      <c r="X14" s="457" t="e">
        <f t="shared" si="5"/>
        <v>#REF!</v>
      </c>
      <c r="Z14" s="8" t="e">
        <f t="shared" si="6"/>
        <v>#REF!</v>
      </c>
      <c r="AA14" s="457"/>
      <c r="AB14" s="469">
        <f t="shared" si="7"/>
        <v>0.33768049173073061</v>
      </c>
      <c r="AC14" s="469">
        <f t="shared" si="8"/>
        <v>0.3653192333673852</v>
      </c>
      <c r="AD14" s="477">
        <v>0.43516213855835029</v>
      </c>
      <c r="AE14" s="476">
        <f t="shared" si="9"/>
        <v>-9.7481646827619672E-2</v>
      </c>
      <c r="AF14" s="10">
        <f t="shared" si="10"/>
        <v>0.33768049173073061</v>
      </c>
      <c r="AG14" s="10">
        <v>0.46061452689703525</v>
      </c>
      <c r="AH14" s="10">
        <f t="shared" si="11"/>
        <v>0.12293403516630463</v>
      </c>
      <c r="AI14" s="863">
        <f t="shared" si="12"/>
        <v>10766225.540351229</v>
      </c>
    </row>
    <row r="15" spans="1:35" s="10" customFormat="1" ht="13.5" x14ac:dyDescent="0.25">
      <c r="A15" s="531">
        <v>320</v>
      </c>
      <c r="B15" s="403" t="s">
        <v>629</v>
      </c>
      <c r="C15" s="404">
        <f>+'zz_SUB-TOTALS'!C15+'zz_SUB-TOTALS'!AL63</f>
        <v>446051.70856317563</v>
      </c>
      <c r="D15" s="404">
        <f>+'zz_SUB-TOTALS'!D15+'zz_SUB-TOTALS'!AM63</f>
        <v>425280.32473762269</v>
      </c>
      <c r="E15" s="404">
        <f>+'zz_SUB-TOTALS'!E15</f>
        <v>0</v>
      </c>
      <c r="F15" s="404">
        <f>+'zz_SUB-TOTALS'!F15</f>
        <v>0</v>
      </c>
      <c r="G15" s="404">
        <f>+'zz_SUB-TOTALS'!G15+'zz_SUB-TOTALS'!AP63+'zz_PRIMARY CARE Payer'!H48</f>
        <v>544629383.64454997</v>
      </c>
      <c r="H15" s="404">
        <f>+'zz_SUB-TOTALS'!H15+'zz_SUB-TOTALS'!AQ63+'zz_PRIMARY CARE Payer'!I48</f>
        <v>486189043.96380097</v>
      </c>
      <c r="I15" s="404">
        <f>+'zz_SUB-TOTALS'!I15+'zz_SUB-TOTALS'!AE15+'zz_SUB-TOTALS'!V15+'zz_SUB-TOTALS'!AR63+'zz_PRIMARY CARE Payer'!J48</f>
        <v>247318343.7620393</v>
      </c>
      <c r="J15" s="404">
        <f>+'zz_SUB-TOTALS'!J15+'zz_SUB-TOTALS'!W15+'zz_SUB-TOTALS'!AS63+'zz_PRIMARY CARE Payer'!K48</f>
        <v>224504527.37070361</v>
      </c>
      <c r="K15" s="404">
        <f>+'zz_SUB-TOTALS'!K15+'zz_SUB-TOTALS'!AT63+'zz_PRIMARY CARE Payer'!L48</f>
        <v>137474235.15234408</v>
      </c>
      <c r="L15" s="404">
        <f>+'zz_SUB-TOTALS'!L15+'zz_SUB-TOTALS'!AU63+'zz_PRIMARY CARE Payer'!M48</f>
        <v>125130916.28107816</v>
      </c>
      <c r="M15" s="404">
        <f t="shared" si="0"/>
        <v>109844108.60969523</v>
      </c>
      <c r="N15" s="404">
        <f t="shared" si="1"/>
        <v>99373611.089625448</v>
      </c>
      <c r="O15" s="404">
        <f>+'zz_SUB-TOTALS'!O15+'zz_SUB-TOTALS'!AX63+'zz_PRIMARY CARE Payer'!P48</f>
        <v>14068244.765765913</v>
      </c>
      <c r="P15" s="404">
        <f>+'zz_SUB-TOTALS'!P15+'zz_SUB-TOTALS'!AY63+'zz_PRIMARY CARE Payer'!Q48</f>
        <v>12707955.414143894</v>
      </c>
      <c r="Q15" s="404">
        <f>+'zz_SUB-TOTALS'!Q15+'zz_SUB-TOTALS'!AZ63+'zz_PRIMARY CARE Payer'!R48</f>
        <v>36488015.229540549</v>
      </c>
      <c r="R15" s="404">
        <f>+'zz_SUB-TOTALS'!R15+'zz_SUB-TOTALS'!BA63+'zz_PRIMARY CARE Payer'!S48</f>
        <v>32839250.690426812</v>
      </c>
      <c r="S15" s="404">
        <f t="shared" si="2"/>
        <v>59287848.614388771</v>
      </c>
      <c r="T15" s="404">
        <f t="shared" si="3"/>
        <v>53826404.985054746</v>
      </c>
      <c r="V15" s="457">
        <f t="shared" si="4"/>
        <v>59287848.614388771</v>
      </c>
      <c r="W15" s="457" t="e">
        <f>SUM(G15/G$28)*#REF!</f>
        <v>#REF!</v>
      </c>
      <c r="X15" s="457" t="e">
        <f t="shared" si="5"/>
        <v>#REF!</v>
      </c>
      <c r="Z15" s="8" t="e">
        <f t="shared" si="6"/>
        <v>#REF!</v>
      </c>
      <c r="AA15" s="457"/>
      <c r="AB15" s="469">
        <f t="shared" si="7"/>
        <v>0.45410393046925751</v>
      </c>
      <c r="AC15" s="469">
        <f t="shared" si="8"/>
        <v>0.46176385535215603</v>
      </c>
      <c r="AD15" s="477">
        <v>0.52656788705277591</v>
      </c>
      <c r="AE15" s="476">
        <f>AB15-AD15</f>
        <v>-7.2463956583518396E-2</v>
      </c>
      <c r="AF15" s="10">
        <f t="shared" si="10"/>
        <v>0.45410393046925751</v>
      </c>
      <c r="AG15" s="10">
        <v>0.50417972511831533</v>
      </c>
      <c r="AH15" s="10">
        <f t="shared" si="11"/>
        <v>5.0075794649057814E-2</v>
      </c>
      <c r="AI15" s="863">
        <f t="shared" si="12"/>
        <v>27272749.175227411</v>
      </c>
    </row>
    <row r="16" spans="1:35" s="10" customFormat="1" ht="13.5" x14ac:dyDescent="0.25">
      <c r="A16" s="531">
        <v>330</v>
      </c>
      <c r="B16" s="403" t="s">
        <v>630</v>
      </c>
      <c r="C16" s="404">
        <f>+'zz_SUB-TOTALS'!C16+'zz_SUB-TOTALS'!AL54</f>
        <v>71320.311265867203</v>
      </c>
      <c r="D16" s="404">
        <f>+'zz_SUB-TOTALS'!D16+'zz_SUB-TOTALS'!AM54</f>
        <v>72151.963877323666</v>
      </c>
      <c r="E16" s="404">
        <f>+'zz_SUB-TOTALS'!E16</f>
        <v>0</v>
      </c>
      <c r="F16" s="404">
        <f>+'zz_SUB-TOTALS'!F16</f>
        <v>0</v>
      </c>
      <c r="G16" s="404">
        <f>+'zz_SUB-TOTALS'!G16+'zz_SUB-TOTALS'!AP54+'zz_PRIMARY CARE Payer'!H49</f>
        <v>89077394.895185426</v>
      </c>
      <c r="H16" s="404">
        <f>+'zz_SUB-TOTALS'!H16+'zz_SUB-TOTALS'!AQ54+'zz_PRIMARY CARE Payer'!I49</f>
        <v>82914578.567046627</v>
      </c>
      <c r="I16" s="404">
        <f>+'zz_SUB-TOTALS'!I16+'zz_SUB-TOTALS'!V16+'zz_SUB-TOTALS'!AR54+'zz_PRIMARY CARE Payer'!J49</f>
        <v>49256085.694232643</v>
      </c>
      <c r="J16" s="404">
        <f>+'zz_SUB-TOTALS'!J16+'zz_SUB-TOTALS'!W16+'zz_SUB-TOTALS'!AS54+'zz_PRIMARY CARE Payer'!K49</f>
        <v>46378387.237295389</v>
      </c>
      <c r="K16" s="404">
        <f>+'zz_SUB-TOTALS'!K16+'zz_SUB-TOTALS'!AT54+'zz_PRIMARY CARE Payer'!L49</f>
        <v>24252390.52107871</v>
      </c>
      <c r="L16" s="404">
        <f>+'zz_SUB-TOTALS'!L16+'zz_SUB-TOTALS'!AU54+'zz_PRIMARY CARE Payer'!M49</f>
        <v>22547820.453964006</v>
      </c>
      <c r="M16" s="404">
        <f t="shared" si="0"/>
        <v>25003695.173153933</v>
      </c>
      <c r="N16" s="404">
        <f t="shared" si="1"/>
        <v>23830566.783331383</v>
      </c>
      <c r="O16" s="404">
        <f>+'zz_SUB-TOTALS'!O16+'zz_SUB-TOTALS'!AX54+'zz_PRIMARY CARE Payer'!P49</f>
        <v>2613335.2034677537</v>
      </c>
      <c r="P16" s="404">
        <f>+'zz_SUB-TOTALS'!P16+'zz_SUB-TOTALS'!AY54+'zz_PRIMARY CARE Payer'!Q49</f>
        <v>2427316.217763803</v>
      </c>
      <c r="Q16" s="404">
        <f>+'zz_SUB-TOTALS'!Q16+'zz_SUB-TOTALS'!AZ54+'zz_PRIMARY CARE Payer'!R49</f>
        <v>6389012.1670789327</v>
      </c>
      <c r="R16" s="404">
        <f>+'zz_SUB-TOTALS'!R16+'zz_SUB-TOTALS'!BA54+'zz_PRIMARY CARE Payer'!S49</f>
        <v>5761336.6553206295</v>
      </c>
      <c r="S16" s="404">
        <f t="shared" si="2"/>
        <v>16001347.802607248</v>
      </c>
      <c r="T16" s="404">
        <f t="shared" si="3"/>
        <v>15641913.91024695</v>
      </c>
      <c r="V16" s="457">
        <f t="shared" si="4"/>
        <v>16001347.802607248</v>
      </c>
      <c r="W16" s="457" t="e">
        <f>SUM(G16/G$28)*#REF!</f>
        <v>#REF!</v>
      </c>
      <c r="X16" s="457" t="e">
        <f t="shared" si="5"/>
        <v>#REF!</v>
      </c>
      <c r="Z16" s="8" t="e">
        <f t="shared" si="6"/>
        <v>#REF!</v>
      </c>
      <c r="AA16" s="457"/>
      <c r="AB16" s="469">
        <f t="shared" si="7"/>
        <v>0.55295830948121838</v>
      </c>
      <c r="AC16" s="469">
        <f t="shared" si="8"/>
        <v>0.55935141972400859</v>
      </c>
      <c r="AD16" s="477">
        <v>0.58601495850816687</v>
      </c>
      <c r="AE16" s="476">
        <f>AB16-AD16</f>
        <v>-3.3056649026948492E-2</v>
      </c>
      <c r="AF16" s="10">
        <f t="shared" si="10"/>
        <v>0.55295830948121838</v>
      </c>
      <c r="AG16" s="10">
        <v>0.55856905994633543</v>
      </c>
      <c r="AH16" s="10">
        <f t="shared" si="11"/>
        <v>5.6107504651170537E-3</v>
      </c>
      <c r="AI16" s="863">
        <f t="shared" si="12"/>
        <v>499791.0348395771</v>
      </c>
    </row>
    <row r="17" spans="1:35" s="10" customFormat="1" ht="13.5" hidden="1" x14ac:dyDescent="0.25">
      <c r="A17" s="531">
        <v>350</v>
      </c>
      <c r="B17" s="403" t="s">
        <v>631</v>
      </c>
      <c r="C17" s="404">
        <f>+'zz_SUB-TOTALS'!C17</f>
        <v>0</v>
      </c>
      <c r="D17" s="404">
        <f>+'zz_SUB-TOTALS'!D17</f>
        <v>0</v>
      </c>
      <c r="E17" s="404">
        <f>+'zz_SUB-TOTALS'!E17</f>
        <v>0</v>
      </c>
      <c r="F17" s="404">
        <f>+'zz_SUB-TOTALS'!F17</f>
        <v>0</v>
      </c>
      <c r="G17" s="404">
        <f>+'zz_SUB-TOTALS'!G17+'zz_PRIMARY CARE Payer'!H50</f>
        <v>0</v>
      </c>
      <c r="H17" s="404">
        <f>+'zz_SUB-TOTALS'!H17+'zz_PRIMARY CARE Payer'!I50</f>
        <v>0</v>
      </c>
      <c r="I17" s="404">
        <f>+'zz_SUB-TOTALS'!I17+'zz_SUB-TOTALS'!V17+'zz_PRIMARY CARE Payer'!J50</f>
        <v>0</v>
      </c>
      <c r="J17" s="404">
        <f>+'zz_SUB-TOTALS'!J17+'zz_SUB-TOTALS'!W17+'zz_PRIMARY CARE Payer'!K50</f>
        <v>0</v>
      </c>
      <c r="K17" s="404">
        <f>+'zz_SUB-TOTALS'!K17+'zz_PRIMARY CARE Payer'!L50</f>
        <v>0</v>
      </c>
      <c r="L17" s="404">
        <f>+'zz_SUB-TOTALS'!L17+'zz_PRIMARY CARE Payer'!M50</f>
        <v>0</v>
      </c>
      <c r="M17" s="404">
        <f t="shared" si="0"/>
        <v>0</v>
      </c>
      <c r="N17" s="404">
        <f t="shared" si="1"/>
        <v>0</v>
      </c>
      <c r="O17" s="404">
        <f>+'zz_SUB-TOTALS'!O17+'zz_PRIMARY CARE Payer'!P50</f>
        <v>0</v>
      </c>
      <c r="P17" s="404">
        <f>+'zz_SUB-TOTALS'!P17+'zz_PRIMARY CARE Payer'!Q50</f>
        <v>0</v>
      </c>
      <c r="Q17" s="404">
        <f>+'zz_SUB-TOTALS'!Q17+'zz_PRIMARY CARE Payer'!R50</f>
        <v>0</v>
      </c>
      <c r="R17" s="404">
        <f>+'zz_SUB-TOTALS'!R17+'zz_PRIMARY CARE Payer'!S50</f>
        <v>0</v>
      </c>
      <c r="S17" s="404">
        <f t="shared" si="2"/>
        <v>0</v>
      </c>
      <c r="T17" s="404">
        <f t="shared" si="3"/>
        <v>0</v>
      </c>
      <c r="V17" s="457">
        <f t="shared" si="4"/>
        <v>0</v>
      </c>
      <c r="W17" s="457" t="e">
        <f>SUM(G17/G$28)*#REF!</f>
        <v>#REF!</v>
      </c>
      <c r="X17" s="457" t="e">
        <f t="shared" si="5"/>
        <v>#REF!</v>
      </c>
      <c r="Z17" s="8" t="e">
        <f t="shared" si="6"/>
        <v>#REF!</v>
      </c>
      <c r="AA17" s="457"/>
      <c r="AB17" s="469" t="e">
        <f t="shared" si="7"/>
        <v>#DIV/0!</v>
      </c>
      <c r="AC17" s="469" t="e">
        <f t="shared" si="8"/>
        <v>#DIV/0!</v>
      </c>
      <c r="AD17" s="477"/>
      <c r="AE17" s="476"/>
      <c r="AF17" s="10">
        <v>0</v>
      </c>
      <c r="AG17" s="10">
        <v>0</v>
      </c>
      <c r="AH17" s="10">
        <v>0</v>
      </c>
      <c r="AI17" s="863">
        <v>0</v>
      </c>
    </row>
    <row r="18" spans="1:35" s="10" customFormat="1" ht="13.5" x14ac:dyDescent="0.25">
      <c r="A18" s="531">
        <v>520</v>
      </c>
      <c r="B18" s="403" t="s">
        <v>632</v>
      </c>
      <c r="C18" s="404">
        <f>+'zz_SUB-TOTALS'!C18+'zz_SUB-TOTALS'!AL64</f>
        <v>1609.7085631756147</v>
      </c>
      <c r="D18" s="404">
        <f>+'zz_SUB-TOTALS'!D18+'zz_SUB-TOTALS'!AM64</f>
        <v>1608.3247376227071</v>
      </c>
      <c r="E18" s="404">
        <f>+'zz_SUB-TOTALS'!E18</f>
        <v>0</v>
      </c>
      <c r="F18" s="404">
        <f>+'zz_SUB-TOTALS'!F18</f>
        <v>0</v>
      </c>
      <c r="G18" s="404">
        <f>+'zz_SUB-TOTALS'!G18+'zz_SUB-TOTALS'!AP64+'zz_PRIMARY CARE Payer'!H51</f>
        <v>20157657.704229988</v>
      </c>
      <c r="H18" s="404">
        <f>+'zz_SUB-TOTALS'!H18+'zz_SUB-TOTALS'!AQ64+'zz_PRIMARY CARE Payer'!I51</f>
        <v>14775603.78752098</v>
      </c>
      <c r="I18" s="404">
        <f>+'zz_SUB-TOTALS'!I18+'zz_SUB-TOTALS'!AE18+'zz_SUB-TOTALS'!V18+'zz_SUB-TOTALS'!AR64+'zz_PRIMARY CARE Payer'!J51</f>
        <v>11042213.711941879</v>
      </c>
      <c r="J18" s="404">
        <f>+'zz_SUB-TOTALS'!J18+'zz_SUB-TOTALS'!W18+'zz_SUB-TOTALS'!AS64+'zz_PRIMARY CARE Payer'!K51</f>
        <v>6981845.8723736238</v>
      </c>
      <c r="K18" s="404">
        <f>+'zz_SUB-TOTALS'!K18+'zz_SUB-TOTALS'!AT64+'zz_PRIMARY CARE Payer'!L51</f>
        <v>15659065.410679454</v>
      </c>
      <c r="L18" s="404">
        <f>+'zz_SUB-TOTALS'!L18+'zz_SUB-TOTALS'!AU64+'zz_PRIMARY CARE Payer'!M51</f>
        <v>11476809.92078446</v>
      </c>
      <c r="M18" s="404">
        <f t="shared" si="0"/>
        <v>-4616851.6987375747</v>
      </c>
      <c r="N18" s="404">
        <f t="shared" si="1"/>
        <v>-4494964.0484108366</v>
      </c>
      <c r="O18" s="404">
        <f>+'zz_SUB-TOTALS'!O18+'zz_SUB-TOTALS'!AX64+'zz_PRIMARY CARE Payer'!P51</f>
        <v>2333580.6073527206</v>
      </c>
      <c r="P18" s="404">
        <f>+'zz_SUB-TOTALS'!P18+'zz_SUB-TOTALS'!AY64+'zz_PRIMARY CARE Payer'!Q51</f>
        <v>1811104.786183995</v>
      </c>
      <c r="Q18" s="404">
        <f>+'zz_SUB-TOTALS'!Q18+'zz_SUB-TOTALS'!AZ64+'zz_PRIMARY CARE Payer'!R51</f>
        <v>2601928.4146486553</v>
      </c>
      <c r="R18" s="404">
        <f>+'zz_SUB-TOTALS'!R18+'zz_SUB-TOTALS'!BA64+'zz_PRIMARY CARE Payer'!S51</f>
        <v>1798453.1049532117</v>
      </c>
      <c r="S18" s="404">
        <f t="shared" si="2"/>
        <v>-9552360.7207389511</v>
      </c>
      <c r="T18" s="404">
        <f t="shared" si="3"/>
        <v>-8104521.9395480435</v>
      </c>
      <c r="V18" s="457">
        <f t="shared" si="4"/>
        <v>-9552360.7207389511</v>
      </c>
      <c r="W18" s="457" t="e">
        <f>SUM(G18/G$28)*#REF!</f>
        <v>#REF!</v>
      </c>
      <c r="X18" s="457" t="e">
        <f t="shared" si="5"/>
        <v>#REF!</v>
      </c>
      <c r="Z18" s="8" t="e">
        <f t="shared" si="6"/>
        <v>#REF!</v>
      </c>
      <c r="AA18" s="457"/>
      <c r="AB18" s="469">
        <f t="shared" si="7"/>
        <v>0.54779250019831038</v>
      </c>
      <c r="AC18" s="469">
        <f t="shared" si="8"/>
        <v>0.47252524991704742</v>
      </c>
      <c r="AD18" s="477">
        <v>0.52575831651474625</v>
      </c>
      <c r="AE18" s="476">
        <f t="shared" si="9"/>
        <v>2.2034183683564135E-2</v>
      </c>
      <c r="AF18" s="10">
        <f t="shared" si="10"/>
        <v>0.54779250019831038</v>
      </c>
      <c r="AG18" s="10">
        <v>0.49696042177078437</v>
      </c>
      <c r="AH18" s="10">
        <f t="shared" si="11"/>
        <v>-5.0832078427526017E-2</v>
      </c>
      <c r="AI18" s="863">
        <f t="shared" si="12"/>
        <v>-1024655.6373366428</v>
      </c>
    </row>
    <row r="19" spans="1:35" s="10" customFormat="1" ht="13.5" x14ac:dyDescent="0.25">
      <c r="A19" s="531">
        <v>525</v>
      </c>
      <c r="B19" s="531" t="s">
        <v>633</v>
      </c>
      <c r="C19" s="556">
        <f>+'zz_SUB-TOTALS'!C19+'zz_SUB-TOTALS'!AL50</f>
        <v>68909.978622471142</v>
      </c>
      <c r="D19" s="556">
        <f>+'zz_SUB-TOTALS'!D19+'zz_SUB-TOTALS'!AM50</f>
        <v>63085.643811408372</v>
      </c>
      <c r="E19" s="556">
        <f>+'zz_SUB-TOTALS'!E19</f>
        <v>0</v>
      </c>
      <c r="F19" s="556">
        <f>+'zz_SUB-TOTALS'!F19</f>
        <v>0</v>
      </c>
      <c r="G19" s="556">
        <f>+'zz_SUB-TOTALS'!G19+'zz_SUB-TOTALS'!AP50+'zz_PRIMARY CARE Payer'!H52</f>
        <v>92361669.009402633</v>
      </c>
      <c r="H19" s="556">
        <f>+'zz_SUB-TOTALS'!H19+'zz_SUB-TOTALS'!AQ50+'zz_PRIMARY CARE Payer'!I52</f>
        <v>75527610.571601078</v>
      </c>
      <c r="I19" s="556">
        <f>+'zz_SUB-TOTALS'!I19+'zz_SUB-TOTALS'!V19+'zz_SUB-TOTALS'!AR50+'zz_PRIMARY CARE Payer'!J52</f>
        <v>60128051.001377985</v>
      </c>
      <c r="J19" s="556">
        <f>+'zz_SUB-TOTALS'!J19+'zz_SUB-TOTALS'!W19+'zz_SUB-TOTALS'!AS50+'zz_PRIMARY CARE Payer'!K52</f>
        <v>49099176.043829538</v>
      </c>
      <c r="K19" s="556">
        <f>+'zz_SUB-TOTALS'!K19+'zz_SUB-TOTALS'!AT50+'zz_PRIMARY CARE Payer'!L52</f>
        <v>23429968.639186557</v>
      </c>
      <c r="L19" s="556">
        <f>+'zz_SUB-TOTALS'!L19+'zz_SUB-TOTALS'!AU50+'zz_PRIMARY CARE Payer'!M52</f>
        <v>19451523.376617897</v>
      </c>
      <c r="M19" s="556">
        <f t="shared" si="0"/>
        <v>36698082.362191424</v>
      </c>
      <c r="N19" s="556">
        <f t="shared" si="1"/>
        <v>29647652.667211641</v>
      </c>
      <c r="O19" s="556">
        <f>+'zz_SUB-TOTALS'!O19+'zz_SUB-TOTALS'!AX50+'zz_PRIMARY CARE Payer'!P52</f>
        <v>2497109.1643843609</v>
      </c>
      <c r="P19" s="556">
        <f>+'zz_SUB-TOTALS'!P19+'zz_SUB-TOTALS'!AY50+'zz_PRIMARY CARE Payer'!Q52</f>
        <v>2110211.1129401154</v>
      </c>
      <c r="Q19" s="556">
        <f>+'zz_SUB-TOTALS'!Q19+'zz_SUB-TOTALS'!AZ50+'zz_PRIMARY CARE Payer'!R52</f>
        <v>6565661.1421012878</v>
      </c>
      <c r="R19" s="556">
        <f>+'zz_SUB-TOTALS'!R19+'zz_SUB-TOTALS'!BA50+'zz_PRIMARY CARE Payer'!S52</f>
        <v>5448365.450750798</v>
      </c>
      <c r="S19" s="556">
        <f t="shared" si="2"/>
        <v>27635312.055705778</v>
      </c>
      <c r="T19" s="556">
        <f t="shared" si="3"/>
        <v>22089076.103520729</v>
      </c>
      <c r="V19" s="457">
        <f t="shared" si="4"/>
        <v>27635312.055705778</v>
      </c>
      <c r="W19" s="457" t="e">
        <f>SUM(G19/G$28)*#REF!</f>
        <v>#REF!</v>
      </c>
      <c r="X19" s="457" t="e">
        <f t="shared" si="5"/>
        <v>#REF!</v>
      </c>
      <c r="Z19" s="8" t="e">
        <f t="shared" si="6"/>
        <v>#REF!</v>
      </c>
      <c r="AA19" s="457"/>
      <c r="AB19" s="469">
        <f t="shared" si="7"/>
        <v>0.6510065446658051</v>
      </c>
      <c r="AC19" s="469">
        <f t="shared" si="8"/>
        <v>0.65008247543172215</v>
      </c>
      <c r="AD19" s="477">
        <v>0.75014562780012217</v>
      </c>
      <c r="AE19" s="476">
        <f t="shared" si="9"/>
        <v>-9.9139083134317074E-2</v>
      </c>
      <c r="AF19" s="10">
        <f t="shared" si="10"/>
        <v>0.6510065446658051</v>
      </c>
      <c r="AG19" s="10">
        <v>0.69455661606442043</v>
      </c>
      <c r="AH19" s="10">
        <f t="shared" si="11"/>
        <v>4.3550071398615331E-2</v>
      </c>
      <c r="AI19" s="863">
        <f t="shared" si="12"/>
        <v>4022357.2798547614</v>
      </c>
    </row>
    <row r="20" spans="1:35" s="10" customFormat="1" ht="13.5" x14ac:dyDescent="0.25">
      <c r="A20" s="531">
        <v>526</v>
      </c>
      <c r="B20" s="403" t="s">
        <v>634</v>
      </c>
      <c r="C20" s="404">
        <f>+'zz_SUB-TOTALS'!C20</f>
        <v>13351</v>
      </c>
      <c r="D20" s="404">
        <f>+'zz_SUB-TOTALS'!D20</f>
        <v>12060</v>
      </c>
      <c r="E20" s="404">
        <f>+'zz_SUB-TOTALS'!E20</f>
        <v>0</v>
      </c>
      <c r="F20" s="404">
        <f>+'zz_SUB-TOTALS'!F20</f>
        <v>0</v>
      </c>
      <c r="G20" s="404">
        <f>+'zz_SUB-TOTALS'!G20+'zz_PRIMARY CARE Payer'!H53</f>
        <v>23975589.1512</v>
      </c>
      <c r="H20" s="404">
        <f>+'zz_SUB-TOTALS'!H20+'zz_PRIMARY CARE Payer'!I53</f>
        <v>21109556.879799999</v>
      </c>
      <c r="I20" s="404">
        <f>+'zz_SUB-TOTALS'!I20+'zz_SUB-TOTALS'!V20+'zz_PRIMARY CARE Payer'!J53</f>
        <v>17062904.48755414</v>
      </c>
      <c r="J20" s="404">
        <f>+'zz_SUB-TOTALS'!J20+'zz_SUB-TOTALS'!W20+'zz_PRIMARY CARE Payer'!K53</f>
        <v>14430038.42475207</v>
      </c>
      <c r="K20" s="404">
        <f>+'zz_SUB-TOTALS'!K20+'zz_PRIMARY CARE Payer'!L53</f>
        <v>5921345.6197665557</v>
      </c>
      <c r="L20" s="404">
        <f>+'zz_SUB-TOTALS'!L20+'zz_PRIMARY CARE Payer'!M53</f>
        <v>5384633.9768045004</v>
      </c>
      <c r="M20" s="404">
        <f t="shared" si="0"/>
        <v>11141558.867787585</v>
      </c>
      <c r="N20" s="404">
        <f t="shared" si="1"/>
        <v>9045404.4479475692</v>
      </c>
      <c r="O20" s="404">
        <f>+'zz_SUB-TOTALS'!O20+'zz_PRIMARY CARE Payer'!P53</f>
        <v>580273.72081127553</v>
      </c>
      <c r="P20" s="404">
        <f>+'zz_SUB-TOTALS'!P20+'zz_PRIMARY CARE Payer'!Q53</f>
        <v>513200.77227150003</v>
      </c>
      <c r="Q20" s="404">
        <f>+'zz_SUB-TOTALS'!Q20+'zz_PRIMARY CARE Payer'!R53</f>
        <v>1663179.5938431909</v>
      </c>
      <c r="R20" s="404">
        <f>+'zz_SUB-TOTALS'!R20+'zz_PRIMARY CARE Payer'!S53</f>
        <v>1524977.816776</v>
      </c>
      <c r="S20" s="404">
        <f t="shared" si="2"/>
        <v>8898105.5531331189</v>
      </c>
      <c r="T20" s="404">
        <f t="shared" si="3"/>
        <v>7007225.8589000683</v>
      </c>
      <c r="V20" s="457">
        <f t="shared" si="4"/>
        <v>8898105.5531331189</v>
      </c>
      <c r="W20" s="457" t="e">
        <f>SUM(G20/G$28)*#REF!</f>
        <v>#REF!</v>
      </c>
      <c r="X20" s="457" t="e">
        <f t="shared" si="5"/>
        <v>#REF!</v>
      </c>
      <c r="Z20" s="8" t="e">
        <f t="shared" si="6"/>
        <v>#REF!</v>
      </c>
      <c r="AA20" s="457"/>
      <c r="AB20" s="469">
        <f t="shared" si="7"/>
        <v>0.71167821486881488</v>
      </c>
      <c r="AC20" s="469">
        <f t="shared" si="8"/>
        <v>0.68357846196953354</v>
      </c>
      <c r="AD20" s="477">
        <v>0.62798240515121639</v>
      </c>
      <c r="AE20" s="476">
        <f t="shared" si="9"/>
        <v>8.3695809717598491E-2</v>
      </c>
      <c r="AF20" s="10">
        <f t="shared" si="10"/>
        <v>0.71167821486881488</v>
      </c>
      <c r="AG20" s="10">
        <v>0.60622993725755625</v>
      </c>
      <c r="AH20" s="10">
        <f t="shared" si="11"/>
        <v>-0.10544827761125863</v>
      </c>
      <c r="AI20" s="863">
        <f t="shared" si="12"/>
        <v>-2528184.5807092185</v>
      </c>
    </row>
    <row r="21" spans="1:35" s="10" customFormat="1" ht="13.5" x14ac:dyDescent="0.25">
      <c r="A21" s="531">
        <v>527</v>
      </c>
      <c r="B21" s="403" t="s">
        <v>635</v>
      </c>
      <c r="C21" s="404">
        <f>+'zz_SUB-TOTALS'!C21+'zz_SUB-TOTALS'!AL48</f>
        <v>38735.851270710547</v>
      </c>
      <c r="D21" s="404">
        <f>+'zz_SUB-TOTALS'!D21+'zz_SUB-TOTALS'!AM48</f>
        <v>37675.926421352393</v>
      </c>
      <c r="E21" s="404">
        <f>+'zz_SUB-TOTALS'!E21</f>
        <v>0</v>
      </c>
      <c r="F21" s="404">
        <f>+'zz_SUB-TOTALS'!F21</f>
        <v>0</v>
      </c>
      <c r="G21" s="404">
        <f>+'zz_SUB-TOTALS'!G21+'zz_SUB-TOTALS'!AP48+'zz_PRIMARY CARE Payer'!H54</f>
        <v>41765518.255782723</v>
      </c>
      <c r="H21" s="404">
        <f>+'zz_SUB-TOTALS'!H21+'zz_SUB-TOTALS'!AQ48+'zz_PRIMARY CARE Payer'!I54</f>
        <v>39595518.725512423</v>
      </c>
      <c r="I21" s="404">
        <f>+'zz_SUB-TOTALS'!I21+'zz_SUB-TOTALS'!V21+'zz_SUB-TOTALS'!AR48+'zz_PRIMARY CARE Payer'!J54</f>
        <v>24892389.332292072</v>
      </c>
      <c r="J21" s="404">
        <f>+'zz_SUB-TOTALS'!J21+'zz_SUB-TOTALS'!W21+'zz_SUB-TOTALS'!AS48+'zz_PRIMARY CARE Payer'!K54</f>
        <v>23512929.276980065</v>
      </c>
      <c r="K21" s="404">
        <f>+'zz_SUB-TOTALS'!K21+'zz_SUB-TOTALS'!AT48+'zz_PRIMARY CARE Payer'!L54</f>
        <v>11070198.711152555</v>
      </c>
      <c r="L21" s="404">
        <f>+'zz_SUB-TOTALS'!L21+'zz_SUB-TOTALS'!AU48+'zz_PRIMARY CARE Payer'!M54</f>
        <v>10557630.341558939</v>
      </c>
      <c r="M21" s="404">
        <f t="shared" si="0"/>
        <v>13822190.621139517</v>
      </c>
      <c r="N21" s="404">
        <f t="shared" si="1"/>
        <v>12955298.935421126</v>
      </c>
      <c r="O21" s="404">
        <f>+'zz_SUB-TOTALS'!O21+'zz_SUB-TOTALS'!AX48+'zz_PRIMARY CARE Payer'!P54</f>
        <v>1332650.2739444221</v>
      </c>
      <c r="P21" s="404">
        <f>+'zz_SUB-TOTALS'!P21+'zz_SUB-TOTALS'!AY48+'zz_PRIMARY CARE Payer'!Q54</f>
        <v>1169379.0231903624</v>
      </c>
      <c r="Q21" s="404">
        <f>+'zz_SUB-TOTALS'!Q21+'zz_SUB-TOTALS'!AZ48+'zz_PRIMARY CARE Payer'!R54</f>
        <v>3139692.8024526103</v>
      </c>
      <c r="R21" s="404">
        <f>+'zz_SUB-TOTALS'!R21+'zz_SUB-TOTALS'!BA48+'zz_PRIMARY CARE Payer'!S54</f>
        <v>2817649.6591386991</v>
      </c>
      <c r="S21" s="404">
        <f t="shared" si="2"/>
        <v>9349847.5447424836</v>
      </c>
      <c r="T21" s="404">
        <f t="shared" si="3"/>
        <v>8968270.2530920655</v>
      </c>
      <c r="V21" s="457">
        <f t="shared" si="4"/>
        <v>9349847.5447424836</v>
      </c>
      <c r="W21" s="457" t="e">
        <f>SUM(G21/G$28)*#REF!</f>
        <v>#REF!</v>
      </c>
      <c r="X21" s="457" t="e">
        <f t="shared" si="5"/>
        <v>#REF!</v>
      </c>
      <c r="Z21" s="8" t="e">
        <f t="shared" si="6"/>
        <v>#REF!</v>
      </c>
      <c r="AA21" s="457"/>
      <c r="AB21" s="469">
        <f t="shared" si="7"/>
        <v>0.59600336286610189</v>
      </c>
      <c r="AC21" s="469">
        <f t="shared" si="8"/>
        <v>0.59382803998549649</v>
      </c>
      <c r="AD21" s="477">
        <v>0.62943692982387967</v>
      </c>
      <c r="AE21" s="476">
        <f t="shared" si="9"/>
        <v>-3.3433566957777772E-2</v>
      </c>
      <c r="AF21" s="10">
        <f t="shared" si="10"/>
        <v>0.59600336286610189</v>
      </c>
      <c r="AG21" s="10">
        <v>0.61014455891454999</v>
      </c>
      <c r="AH21" s="10">
        <f t="shared" si="11"/>
        <v>1.4141196048448101E-2</v>
      </c>
      <c r="AI21" s="863">
        <f t="shared" si="12"/>
        <v>590614.38172006165</v>
      </c>
    </row>
    <row r="22" spans="1:35" s="10" customFormat="1" ht="13.5" x14ac:dyDescent="0.25">
      <c r="A22" s="531">
        <v>610</v>
      </c>
      <c r="B22" s="531" t="s">
        <v>636</v>
      </c>
      <c r="C22" s="556">
        <f>+'zz_SUB-TOTALS'!C22</f>
        <v>20358</v>
      </c>
      <c r="D22" s="556">
        <f>+'zz_SUB-TOTALS'!D22</f>
        <v>19701</v>
      </c>
      <c r="E22" s="556">
        <f>+'zz_SUB-TOTALS'!E22</f>
        <v>0</v>
      </c>
      <c r="F22" s="556">
        <f>+'zz_SUB-TOTALS'!F22</f>
        <v>0</v>
      </c>
      <c r="G22" s="556">
        <f>+'zz_SUB-TOTALS'!G22+'zz_PRIMARY CARE Payer'!H55</f>
        <v>22471360.290720001</v>
      </c>
      <c r="H22" s="556">
        <f>+'zz_SUB-TOTALS'!H22+'zz_PRIMARY CARE Payer'!I55</f>
        <v>20959318.12788</v>
      </c>
      <c r="I22" s="556">
        <f>+'zz_SUB-TOTALS'!I22+'zz_SUB-TOTALS'!V22+'zz_PRIMARY CARE Payer'!J55</f>
        <v>5524831.0400499888</v>
      </c>
      <c r="J22" s="556">
        <f>+'zz_SUB-TOTALS'!J22+'zz_SUB-TOTALS'!W22+'zz_PRIMARY CARE Payer'!K55</f>
        <v>4803328.0087071965</v>
      </c>
      <c r="K22" s="556">
        <f>+'zz_SUB-TOTALS'!K22+'zz_PRIMARY CARE Payer'!L55</f>
        <v>6411683.7718599336</v>
      </c>
      <c r="L22" s="556">
        <f>+'zz_SUB-TOTALS'!L22+'zz_PRIMARY CARE Payer'!M55</f>
        <v>6104638.3860826995</v>
      </c>
      <c r="M22" s="556">
        <f t="shared" si="0"/>
        <v>-886852.73180994485</v>
      </c>
      <c r="N22" s="556">
        <f t="shared" si="1"/>
        <v>-1301310.3773755031</v>
      </c>
      <c r="O22" s="556">
        <f>+'zz_SUB-TOTALS'!O22+'zz_PRIMARY CARE Payer'!P55</f>
        <v>694277.43248676532</v>
      </c>
      <c r="P22" s="556">
        <f>+'zz_SUB-TOTALS'!P22+'zz_PRIMARY CARE Payer'!Q55</f>
        <v>608571.06336290005</v>
      </c>
      <c r="Q22" s="556">
        <f>+'zz_SUB-TOTALS'!Q22+'zz_PRIMARY CARE Payer'!R55</f>
        <v>1761997.7563059146</v>
      </c>
      <c r="R22" s="556">
        <f>+'zz_SUB-TOTALS'!R22+'zz_PRIMARY CARE Payer'!S55</f>
        <v>1571184.8900655999</v>
      </c>
      <c r="S22" s="556">
        <f t="shared" si="2"/>
        <v>-3343127.9206026248</v>
      </c>
      <c r="T22" s="556">
        <f t="shared" si="3"/>
        <v>-3481066.3308040034</v>
      </c>
      <c r="V22" s="457">
        <f t="shared" si="4"/>
        <v>-3343127.9206026248</v>
      </c>
      <c r="W22" s="457" t="e">
        <f>SUM(G22/G$28)*#REF!</f>
        <v>#REF!</v>
      </c>
      <c r="X22" s="457" t="e">
        <f t="shared" si="5"/>
        <v>#REF!</v>
      </c>
      <c r="Z22" s="8" t="e">
        <f t="shared" si="6"/>
        <v>#REF!</v>
      </c>
      <c r="AA22" s="457"/>
      <c r="AB22" s="469">
        <f t="shared" si="7"/>
        <v>0.24586099677871209</v>
      </c>
      <c r="AC22" s="469">
        <f t="shared" si="8"/>
        <v>0.22917386812874552</v>
      </c>
      <c r="AD22" s="477">
        <v>0.31012888142718326</v>
      </c>
      <c r="AE22" s="476">
        <f t="shared" si="9"/>
        <v>-6.4267884648471163E-2</v>
      </c>
      <c r="AF22" s="10">
        <f t="shared" si="10"/>
        <v>0.24586099677871209</v>
      </c>
      <c r="AG22" s="10">
        <v>0.29856192048189417</v>
      </c>
      <c r="AH22" s="10">
        <f t="shared" si="11"/>
        <v>5.2700923703182079E-2</v>
      </c>
      <c r="AI22" s="863">
        <f t="shared" si="12"/>
        <v>1184261.4441879501</v>
      </c>
    </row>
    <row r="23" spans="1:35" s="10" customFormat="1" ht="13.5" x14ac:dyDescent="0.25">
      <c r="A23" s="531">
        <v>615</v>
      </c>
      <c r="B23" s="403" t="s">
        <v>637</v>
      </c>
      <c r="C23" s="404">
        <f>+'zz_SUB-TOTALS'!C23+'zz_SUB-TOTALS'!AL55</f>
        <v>9166.3548208844422</v>
      </c>
      <c r="D23" s="404">
        <f>+'zz_SUB-TOTALS'!D23+'zz_SUB-TOTALS'!AM55</f>
        <v>8743.8857239937479</v>
      </c>
      <c r="E23" s="404">
        <f>+'zz_SUB-TOTALS'!E23</f>
        <v>0</v>
      </c>
      <c r="F23" s="404">
        <f>+'zz_SUB-TOTALS'!F23</f>
        <v>0</v>
      </c>
      <c r="G23" s="404">
        <f>+'zz_SUB-TOTALS'!G23+'zz_SUB-TOTALS'!AP55+'zz_PRIMARY CARE Payer'!H56</f>
        <v>14165027.67329409</v>
      </c>
      <c r="H23" s="404">
        <f>+'zz_SUB-TOTALS'!H23+'zz_SUB-TOTALS'!AQ55+'zz_PRIMARY CARE Payer'!I56</f>
        <v>13491260.818347041</v>
      </c>
      <c r="I23" s="404">
        <f>+'zz_SUB-TOTALS'!I23+'zz_SUB-TOTALS'!V23+'zz_SUB-TOTALS'!AR55+'zz_PRIMARY CARE Payer'!J56</f>
        <v>2190047.9538206034</v>
      </c>
      <c r="J23" s="404">
        <f>+'zz_SUB-TOTALS'!J23+'zz_SUB-TOTALS'!W23+'zz_SUB-TOTALS'!AS55+'zz_PRIMARY CARE Payer'!K56</f>
        <v>2079741.0718773203</v>
      </c>
      <c r="K23" s="404">
        <f>+'zz_SUB-TOTALS'!K23+'zz_SUB-TOTALS'!AT55+'zz_PRIMARY CARE Payer'!L56</f>
        <v>2662777.0476367264</v>
      </c>
      <c r="L23" s="404">
        <f>+'zz_SUB-TOTALS'!L23+'zz_SUB-TOTALS'!AU55+'zz_PRIMARY CARE Payer'!M56</f>
        <v>2683966.3623026889</v>
      </c>
      <c r="M23" s="404">
        <f t="shared" si="0"/>
        <v>-472729.09381612297</v>
      </c>
      <c r="N23" s="404">
        <f t="shared" si="1"/>
        <v>-604225.29042536858</v>
      </c>
      <c r="O23" s="404">
        <f>+'zz_SUB-TOTALS'!O23+'zz_SUB-TOTALS'!AX55+'zz_PRIMARY CARE Payer'!P56</f>
        <v>377747.95080555161</v>
      </c>
      <c r="P23" s="404">
        <f>+'zz_SUB-TOTALS'!P23+'zz_SUB-TOTALS'!AY55+'zz_PRIMARY CARE Payer'!Q56</f>
        <v>366231.62018868967</v>
      </c>
      <c r="Q23" s="404">
        <f>+'zz_SUB-TOTALS'!Q23+'zz_SUB-TOTALS'!AZ55+'zz_PRIMARY CARE Payer'!R56</f>
        <v>1231886.1506693212</v>
      </c>
      <c r="R23" s="404">
        <f>+'zz_SUB-TOTALS'!R23+'zz_SUB-TOTALS'!BA55+'zz_PRIMARY CARE Payer'!S56</f>
        <v>1148180.8135714473</v>
      </c>
      <c r="S23" s="404">
        <f t="shared" si="2"/>
        <v>-2082363.1952909958</v>
      </c>
      <c r="T23" s="404">
        <f t="shared" si="3"/>
        <v>-2118637.7241855054</v>
      </c>
      <c r="V23" s="457">
        <f t="shared" si="4"/>
        <v>-2082363.1952909958</v>
      </c>
      <c r="W23" s="457" t="e">
        <f>SUM(G23/G$28)*#REF!</f>
        <v>#REF!</v>
      </c>
      <c r="X23" s="457" t="e">
        <f t="shared" si="5"/>
        <v>#REF!</v>
      </c>
      <c r="Z23" s="8" t="e">
        <f t="shared" si="6"/>
        <v>#REF!</v>
      </c>
      <c r="AA23" s="457"/>
      <c r="AB23" s="469">
        <f t="shared" si="7"/>
        <v>0.15460950760792308</v>
      </c>
      <c r="AC23" s="469">
        <f t="shared" si="8"/>
        <v>0.15415468575398364</v>
      </c>
      <c r="AD23" s="477">
        <v>0.18844324066338181</v>
      </c>
      <c r="AE23" s="476">
        <f t="shared" si="9"/>
        <v>-3.3833733055458726E-2</v>
      </c>
      <c r="AF23" s="10">
        <f t="shared" si="10"/>
        <v>0.15460950760792308</v>
      </c>
      <c r="AG23" s="10">
        <v>9.6280895003305292E-2</v>
      </c>
      <c r="AH23" s="10">
        <f t="shared" si="11"/>
        <v>-5.8328612604617788E-2</v>
      </c>
      <c r="AI23" s="863">
        <f t="shared" si="12"/>
        <v>-826226.41168926144</v>
      </c>
    </row>
    <row r="24" spans="1:35" s="10" customFormat="1" ht="13.5" hidden="1" x14ac:dyDescent="0.25">
      <c r="A24" s="531">
        <v>640</v>
      </c>
      <c r="B24" s="403" t="s">
        <v>638</v>
      </c>
      <c r="C24" s="404">
        <f>+'zz_SUB-TOTALS'!C24</f>
        <v>0</v>
      </c>
      <c r="D24" s="404">
        <f>+'zz_SUB-TOTALS'!D24</f>
        <v>0</v>
      </c>
      <c r="E24" s="404">
        <f>+'zz_SUB-TOTALS'!E24</f>
        <v>0</v>
      </c>
      <c r="F24" s="404">
        <f>+'zz_SUB-TOTALS'!F24</f>
        <v>0</v>
      </c>
      <c r="G24" s="404">
        <f>+'zz_SUB-TOTALS'!G24+'zz_PRIMARY CARE Payer'!H57</f>
        <v>0</v>
      </c>
      <c r="H24" s="404">
        <f>+'zz_SUB-TOTALS'!H24+'zz_PRIMARY CARE Payer'!I57</f>
        <v>0</v>
      </c>
      <c r="I24" s="404">
        <f>+'zz_SUB-TOTALS'!I24+'zz_SUB-TOTALS'!V24+'zz_PRIMARY CARE Payer'!J57</f>
        <v>0</v>
      </c>
      <c r="J24" s="404">
        <f>+'zz_SUB-TOTALS'!J24+'zz_SUB-TOTALS'!W24+'zz_PRIMARY CARE Payer'!K57</f>
        <v>0</v>
      </c>
      <c r="K24" s="404">
        <f>+'zz_SUB-TOTALS'!K24+'zz_PRIMARY CARE Payer'!L57</f>
        <v>0</v>
      </c>
      <c r="L24" s="404">
        <f>+'zz_SUB-TOTALS'!L24+'zz_PRIMARY CARE Payer'!M57</f>
        <v>0</v>
      </c>
      <c r="M24" s="404">
        <f t="shared" si="0"/>
        <v>0</v>
      </c>
      <c r="N24" s="404">
        <f t="shared" si="1"/>
        <v>0</v>
      </c>
      <c r="O24" s="404">
        <f>+'zz_SUB-TOTALS'!O24+'zz_PRIMARY CARE Payer'!P57</f>
        <v>0</v>
      </c>
      <c r="P24" s="404">
        <f>+'zz_SUB-TOTALS'!P24+'zz_PRIMARY CARE Payer'!Q57</f>
        <v>0</v>
      </c>
      <c r="Q24" s="404">
        <f>+'zz_SUB-TOTALS'!Q24+'zz_PRIMARY CARE Payer'!R57</f>
        <v>0</v>
      </c>
      <c r="R24" s="404">
        <f>+'zz_SUB-TOTALS'!R24+'zz_PRIMARY CARE Payer'!S57</f>
        <v>0</v>
      </c>
      <c r="S24" s="404">
        <f t="shared" si="2"/>
        <v>0</v>
      </c>
      <c r="T24" s="404">
        <f t="shared" si="3"/>
        <v>0</v>
      </c>
      <c r="V24" s="457">
        <f t="shared" si="4"/>
        <v>0</v>
      </c>
      <c r="W24" s="457" t="e">
        <f>SUM(G24/G$28)*#REF!</f>
        <v>#REF!</v>
      </c>
      <c r="X24" s="457" t="e">
        <f t="shared" si="5"/>
        <v>#REF!</v>
      </c>
      <c r="Z24" s="8" t="e">
        <f t="shared" si="6"/>
        <v>#REF!</v>
      </c>
      <c r="AA24" s="457"/>
      <c r="AB24" s="469" t="e">
        <f t="shared" si="7"/>
        <v>#DIV/0!</v>
      </c>
      <c r="AC24" s="469" t="e">
        <f t="shared" si="8"/>
        <v>#DIV/0!</v>
      </c>
      <c r="AD24" s="477"/>
      <c r="AE24" s="476"/>
      <c r="AF24" s="10">
        <v>0</v>
      </c>
      <c r="AG24" s="10">
        <v>0</v>
      </c>
      <c r="AH24" s="10">
        <v>0</v>
      </c>
      <c r="AI24" s="863">
        <v>0</v>
      </c>
    </row>
    <row r="25" spans="1:35" s="10" customFormat="1" ht="13.5" x14ac:dyDescent="0.25">
      <c r="A25" s="531">
        <v>650</v>
      </c>
      <c r="B25" s="403" t="s">
        <v>639</v>
      </c>
      <c r="C25" s="404">
        <f>+'zz_SUB-TOTALS'!C25</f>
        <v>6674</v>
      </c>
      <c r="D25" s="404">
        <f>+'zz_SUB-TOTALS'!D25</f>
        <v>6048</v>
      </c>
      <c r="E25" s="404">
        <f>+'zz_SUB-TOTALS'!E25</f>
        <v>0</v>
      </c>
      <c r="F25" s="404">
        <f>+'zz_SUB-TOTALS'!F25</f>
        <v>0</v>
      </c>
      <c r="G25" s="404">
        <f>+'zz_SUB-TOTALS'!G25+'zz_PRIMARY CARE Payer'!H58</f>
        <v>18454053.430240002</v>
      </c>
      <c r="H25" s="404">
        <f>+'zz_SUB-TOTALS'!H25+'zz_PRIMARY CARE Payer'!I58</f>
        <v>15594897.37596</v>
      </c>
      <c r="I25" s="404">
        <f>+'zz_SUB-TOTALS'!I25+'zz_SUB-TOTALS'!V25+'zz_PRIMARY CARE Payer'!J58</f>
        <v>5842372.0252893651</v>
      </c>
      <c r="J25" s="404">
        <f>+'zz_SUB-TOTALS'!J25+'zz_SUB-TOTALS'!W25+'zz_PRIMARY CARE Payer'!K58</f>
        <v>5197087.0089999996</v>
      </c>
      <c r="K25" s="404">
        <f>+'zz_SUB-TOTALS'!K25+'zz_PRIMARY CARE Payer'!L58</f>
        <v>5498655.9239533115</v>
      </c>
      <c r="L25" s="404">
        <f>+'zz_SUB-TOTALS'!L25+'zz_PRIMARY CARE Payer'!M58</f>
        <v>4289707.7953609005</v>
      </c>
      <c r="M25" s="404">
        <f t="shared" si="0"/>
        <v>343716.10133605357</v>
      </c>
      <c r="N25" s="404">
        <f t="shared" si="1"/>
        <v>907379.21363909915</v>
      </c>
      <c r="O25" s="404">
        <f>+'zz_SUB-TOTALS'!O25+'zz_PRIMARY CARE Payer'!P58</f>
        <v>411976.14416225511</v>
      </c>
      <c r="P25" s="404">
        <f>+'zz_SUB-TOTALS'!P25+'zz_PRIMARY CARE Payer'!Q58</f>
        <v>333991.35445430002</v>
      </c>
      <c r="Q25" s="404">
        <f>+'zz_SUB-TOTALS'!Q25+'zz_PRIMARY CARE Payer'!R58</f>
        <v>1435759.9187686383</v>
      </c>
      <c r="R25" s="404">
        <f>+'zz_SUB-TOTALS'!R25+'zz_PRIMARY CARE Payer'!S58</f>
        <v>1211443.9633551999</v>
      </c>
      <c r="S25" s="404">
        <f t="shared" si="2"/>
        <v>-1504019.9615948398</v>
      </c>
      <c r="T25" s="404">
        <f t="shared" si="3"/>
        <v>-638056.10417040077</v>
      </c>
      <c r="V25" s="457">
        <f t="shared" si="4"/>
        <v>-1504019.9615948398</v>
      </c>
      <c r="W25" s="457" t="e">
        <f>SUM(G25/G$28)*#REF!</f>
        <v>#REF!</v>
      </c>
      <c r="X25" s="457" t="e">
        <f t="shared" si="5"/>
        <v>#REF!</v>
      </c>
      <c r="Z25" s="8" t="e">
        <f t="shared" si="6"/>
        <v>#REF!</v>
      </c>
      <c r="AA25" s="457"/>
      <c r="AB25" s="469">
        <f t="shared" si="7"/>
        <v>0.3165901761027568</v>
      </c>
      <c r="AC25" s="469">
        <f t="shared" si="8"/>
        <v>0.33325560814599936</v>
      </c>
      <c r="AD25" s="585">
        <v>0.45569999999999999</v>
      </c>
      <c r="AE25" s="476"/>
      <c r="AF25" s="10">
        <f t="shared" si="10"/>
        <v>0.3165901761027568</v>
      </c>
      <c r="AG25" s="10">
        <v>0.3332590172641991</v>
      </c>
      <c r="AH25" s="10">
        <f t="shared" si="11"/>
        <v>1.6668841161442294E-2</v>
      </c>
      <c r="AI25" s="863">
        <f t="shared" si="12"/>
        <v>307607.68541343987</v>
      </c>
    </row>
    <row r="26" spans="1:35" s="10" customFormat="1" ht="13.5" x14ac:dyDescent="0.25">
      <c r="A26" s="531">
        <v>660</v>
      </c>
      <c r="B26" s="531" t="s">
        <v>640</v>
      </c>
      <c r="C26" s="556">
        <f>+'zz_SUB-TOTALS'!C26+'zz_SUB-TOTALS'!AL57</f>
        <v>23759.162979016906</v>
      </c>
      <c r="D26" s="556">
        <f>+'zz_SUB-TOTALS'!D26+'zz_SUB-TOTALS'!AM57</f>
        <v>23416.939462684339</v>
      </c>
      <c r="E26" s="556">
        <f>+'zz_SUB-TOTALS'!E26</f>
        <v>0</v>
      </c>
      <c r="F26" s="556">
        <f>+'zz_SUB-TOTALS'!F26</f>
        <v>0</v>
      </c>
      <c r="G26" s="556">
        <f>+'zz_SUB-TOTALS'!G26+'zz_SUB-TOTALS'!AP57+'zz_PRIMARY CARE Payer'!H59</f>
        <v>25727596.110990457</v>
      </c>
      <c r="H26" s="556">
        <f>+'zz_SUB-TOTALS'!H26+'zz_SUB-TOTALS'!AQ57+'zz_PRIMARY CARE Payer'!I59</f>
        <v>23902334.458065566</v>
      </c>
      <c r="I26" s="556">
        <f>+'zz_SUB-TOTALS'!I26+'zz_SUB-TOTALS'!V26+'zz_SUB-TOTALS'!AR57+'zz_PRIMARY CARE Payer'!J59</f>
        <v>2329400.2843261273</v>
      </c>
      <c r="J26" s="556">
        <f>+'zz_SUB-TOTALS'!J26+'zz_SUB-TOTALS'!W26+'zz_SUB-TOTALS'!AS57+'zz_PRIMARY CARE Payer'!K59</f>
        <v>2274039.4531250773</v>
      </c>
      <c r="K26" s="556">
        <f>+'zz_SUB-TOTALS'!K26+'zz_SUB-TOTALS'!AT57+'zz_PRIMARY CARE Payer'!L59</f>
        <v>5611014.370181852</v>
      </c>
      <c r="L26" s="556">
        <f>+'zz_SUB-TOTALS'!L26+'zz_SUB-TOTALS'!AU57+'zz_PRIMARY CARE Payer'!M59</f>
        <v>5360981.7119436841</v>
      </c>
      <c r="M26" s="556">
        <f t="shared" si="0"/>
        <v>-3281614.0858557248</v>
      </c>
      <c r="N26" s="556">
        <f t="shared" si="1"/>
        <v>-3086942.2588186068</v>
      </c>
      <c r="O26" s="556">
        <f>+'zz_SUB-TOTALS'!O26+'zz_SUB-TOTALS'!AX57+'zz_PRIMARY CARE Payer'!P59</f>
        <v>919455.14134867885</v>
      </c>
      <c r="P26" s="556">
        <f>+'zz_SUB-TOTALS'!P26+'zz_SUB-TOTALS'!AY57+'zz_PRIMARY CARE Payer'!Q59</f>
        <v>883443.41054989456</v>
      </c>
      <c r="Q26" s="556">
        <f>+'zz_SUB-TOTALS'!Q26+'zz_SUB-TOTALS'!AZ57+'zz_PRIMARY CARE Payer'!R59</f>
        <v>2366978.2111627278</v>
      </c>
      <c r="R26" s="556">
        <f>+'zz_SUB-TOTALS'!R26+'zz_SUB-TOTALS'!BA57+'zz_PRIMARY CARE Payer'!S59</f>
        <v>2060701.7964584506</v>
      </c>
      <c r="S26" s="556">
        <f>+M26-O26-Q26</f>
        <v>-6568047.4383671321</v>
      </c>
      <c r="T26" s="556">
        <f t="shared" si="3"/>
        <v>-6031087.4658269519</v>
      </c>
      <c r="V26" s="457">
        <f t="shared" si="4"/>
        <v>-6568047.4383671321</v>
      </c>
      <c r="W26" s="457" t="e">
        <f>SUM(G26/G$28)*#REF!</f>
        <v>#REF!</v>
      </c>
      <c r="X26" s="457" t="e">
        <f t="shared" si="5"/>
        <v>#REF!</v>
      </c>
      <c r="Z26" s="8" t="e">
        <f t="shared" si="6"/>
        <v>#REF!</v>
      </c>
      <c r="AA26" s="457"/>
      <c r="AB26" s="469">
        <f>I26/G26</f>
        <v>9.0540922450622632E-2</v>
      </c>
      <c r="AC26" s="469">
        <f t="shared" si="8"/>
        <v>9.5138801488811445E-2</v>
      </c>
      <c r="AD26" s="585">
        <v>7.5992072049982776E-2</v>
      </c>
      <c r="AE26" s="476">
        <f t="shared" si="9"/>
        <v>1.4548850400639857E-2</v>
      </c>
      <c r="AF26" s="10">
        <f t="shared" si="10"/>
        <v>9.0540922450622632E-2</v>
      </c>
      <c r="AG26" s="10">
        <v>8.6885557662772964E-2</v>
      </c>
      <c r="AH26" s="10">
        <f t="shared" si="11"/>
        <v>-3.6553647878496687E-3</v>
      </c>
      <c r="AI26" s="863">
        <f t="shared" si="12"/>
        <v>-94043.748900132588</v>
      </c>
    </row>
    <row r="27" spans="1:35" s="10" customFormat="1" ht="14.25" thickBot="1" x14ac:dyDescent="0.3">
      <c r="A27" s="531">
        <v>690</v>
      </c>
      <c r="B27" s="531" t="s">
        <v>641</v>
      </c>
      <c r="C27" s="556">
        <f>+'zz_SUB-TOTALS'!C27+'zz_SUB-TOTALS'!AL56</f>
        <v>3846.9092099121772</v>
      </c>
      <c r="D27" s="556">
        <f>+'zz_SUB-TOTALS'!D27+'zz_SUB-TOTALS'!AM56</f>
        <v>3679.9329242326789</v>
      </c>
      <c r="E27" s="556">
        <f>+'zz_SUB-TOTALS'!E27</f>
        <v>0</v>
      </c>
      <c r="F27" s="556">
        <f>+'zz_SUB-TOTALS'!F27</f>
        <v>0</v>
      </c>
      <c r="G27" s="556">
        <f>+'zz_SUB-TOTALS'!G27+'zz_SUB-TOTALS'!AP56+'zz_PRIMARY CARE Payer'!H60</f>
        <v>8505847.3956046551</v>
      </c>
      <c r="H27" s="556">
        <f>+'zz_SUB-TOTALS'!H27+'zz_SUB-TOTALS'!AQ56+'zz_PRIMARY CARE Payer'!I60</f>
        <v>8279770.1057912782</v>
      </c>
      <c r="I27" s="556">
        <f>+'zz_SUB-TOTALS'!I27+'zz_SUB-TOTALS'!V27+'zz_SUB-TOTALS'!AR56+'zz_PRIMARY CARE Payer'!J60</f>
        <v>2489648.792806562</v>
      </c>
      <c r="J27" s="556">
        <f>+'zz_SUB-TOTALS'!J27+'zz_SUB-TOTALS'!W27+'zz_SUB-TOTALS'!AS56+'zz_PRIMARY CARE Payer'!K60</f>
        <v>2776268.4708625814</v>
      </c>
      <c r="K27" s="556">
        <f>+'zz_SUB-TOTALS'!K27+'zz_SUB-TOTALS'!AT56+'zz_PRIMARY CARE Payer'!L60</f>
        <v>2419662.6558670835</v>
      </c>
      <c r="L27" s="556">
        <f>+'zz_SUB-TOTALS'!L27+'zz_SUB-TOTALS'!AU56+'zz_PRIMARY CARE Payer'!M60</f>
        <v>2407123.9961013617</v>
      </c>
      <c r="M27" s="556">
        <f t="shared" si="0"/>
        <v>69986.136939478572</v>
      </c>
      <c r="N27" s="556">
        <f t="shared" si="1"/>
        <v>369144.4747612197</v>
      </c>
      <c r="O27" s="556">
        <f>+'zz_SUB-TOTALS'!O27+'zz_SUB-TOTALS'!AX56+'zz_PRIMARY CARE Payer'!P60</f>
        <v>290444.02164077404</v>
      </c>
      <c r="P27" s="556">
        <f>+'zz_SUB-TOTALS'!P27+'zz_SUB-TOTALS'!AY56+'zz_PRIMARY CARE Payer'!Q60</f>
        <v>276887.40008266392</v>
      </c>
      <c r="Q27" s="556">
        <f>+'zz_SUB-TOTALS'!Q27+'zz_SUB-TOTALS'!AZ56+'zz_PRIMARY CARE Payer'!R60</f>
        <v>846918.80636926799</v>
      </c>
      <c r="R27" s="556">
        <f>+'zz_SUB-TOTALS'!R27+'zz_SUB-TOTALS'!BA56+'zz_PRIMARY CARE Payer'!S60</f>
        <v>814924.35291858437</v>
      </c>
      <c r="S27" s="556">
        <f t="shared" si="2"/>
        <v>-1067376.6910705634</v>
      </c>
      <c r="T27" s="556">
        <f t="shared" si="3"/>
        <v>-722667.27824002854</v>
      </c>
      <c r="V27" s="457">
        <f t="shared" si="4"/>
        <v>-1067376.6910705634</v>
      </c>
      <c r="W27" s="457" t="e">
        <f>SUM(G27/G$28)*#REF!</f>
        <v>#REF!</v>
      </c>
      <c r="X27" s="457" t="e">
        <f t="shared" si="5"/>
        <v>#REF!</v>
      </c>
      <c r="Z27" s="8" t="e">
        <f t="shared" si="6"/>
        <v>#REF!</v>
      </c>
      <c r="AA27" s="457"/>
      <c r="AB27" s="469">
        <f t="shared" si="7"/>
        <v>0.2926985022201401</v>
      </c>
      <c r="AC27" s="469">
        <f t="shared" si="8"/>
        <v>0.33530743431157861</v>
      </c>
      <c r="AD27" s="477">
        <v>0.20049616286858624</v>
      </c>
      <c r="AE27" s="476">
        <f t="shared" si="9"/>
        <v>9.2202339351553864E-2</v>
      </c>
      <c r="AF27" s="10">
        <f t="shared" si="10"/>
        <v>0.2926985022201401</v>
      </c>
      <c r="AG27" s="10">
        <v>0.28391116410364081</v>
      </c>
      <c r="AH27" s="10">
        <f t="shared" si="11"/>
        <v>-8.7873381164992881E-3</v>
      </c>
      <c r="AI27" s="863">
        <f t="shared" si="12"/>
        <v>-74743.75703252299</v>
      </c>
    </row>
    <row r="28" spans="1:35" s="10" customFormat="1" ht="14.25" thickBot="1" x14ac:dyDescent="0.3">
      <c r="A28" s="3933" t="s">
        <v>299</v>
      </c>
      <c r="B28" s="3933"/>
      <c r="C28" s="1061">
        <f>SUM(C7:C27)</f>
        <v>1647253.0000000002</v>
      </c>
      <c r="D28" s="1061">
        <f>SUM(D7:D27)</f>
        <v>1578588</v>
      </c>
      <c r="E28" s="1062"/>
      <c r="F28" s="1062"/>
      <c r="G28" s="1061">
        <f>SUM(G7:G27)</f>
        <v>1989494857.4100001</v>
      </c>
      <c r="H28" s="1061">
        <f t="shared" ref="H28:T28" si="13">SUM(H7:H27)</f>
        <v>1782933709.6553667</v>
      </c>
      <c r="I28" s="1061">
        <f>SUM(I7:I27)</f>
        <v>756082661.43936539</v>
      </c>
      <c r="J28" s="1061">
        <f>SUM(J7:J27)</f>
        <v>697459586.0200001</v>
      </c>
      <c r="K28" s="1061">
        <f>SUM(K7:K27)</f>
        <v>533112075.85862589</v>
      </c>
      <c r="L28" s="1061">
        <f>SUM(L7:L27)</f>
        <v>479646790.96530002</v>
      </c>
      <c r="M28" s="1061">
        <f t="shared" si="13"/>
        <v>222970585.58073956</v>
      </c>
      <c r="N28" s="1061">
        <f t="shared" si="13"/>
        <v>217812795.05470005</v>
      </c>
      <c r="O28" s="1061">
        <f t="shared" si="13"/>
        <v>62030384.870787904</v>
      </c>
      <c r="P28" s="1061">
        <f t="shared" si="13"/>
        <v>57408609.334400006</v>
      </c>
      <c r="Q28" s="1061">
        <f t="shared" si="13"/>
        <v>151567333.06115428</v>
      </c>
      <c r="R28" s="1061">
        <f t="shared" si="13"/>
        <v>134527270.48179999</v>
      </c>
      <c r="S28" s="1061">
        <f t="shared" si="13"/>
        <v>9372867.6487973779</v>
      </c>
      <c r="T28" s="1061">
        <f t="shared" si="13"/>
        <v>25876915.238500021</v>
      </c>
      <c r="V28" s="457">
        <f>SUM(V7:V27)</f>
        <v>9372867.6487973779</v>
      </c>
      <c r="W28" s="457" t="e">
        <f>SUM(W7:W27)</f>
        <v>#REF!</v>
      </c>
      <c r="X28" s="457" t="e">
        <f>SUM(X7:X27)</f>
        <v>#REF!</v>
      </c>
      <c r="Z28" s="457" t="e">
        <f>SUM(Z7:Z27)</f>
        <v>#REF!</v>
      </c>
      <c r="AA28" s="457"/>
      <c r="AB28" s="472">
        <f t="shared" si="7"/>
        <v>0.38003750480846304</v>
      </c>
      <c r="AC28" s="475">
        <f t="shared" si="8"/>
        <v>0.39118649349830065</v>
      </c>
      <c r="AD28" s="467"/>
      <c r="AE28" s="476">
        <f t="shared" si="9"/>
        <v>0.38003750480846304</v>
      </c>
      <c r="AI28" s="863">
        <f>SUM(AI7:AI27)</f>
        <v>112343048.29933271</v>
      </c>
    </row>
    <row r="29" spans="1:35" s="452" customFormat="1" x14ac:dyDescent="0.2"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AB29" s="469"/>
      <c r="AC29" s="469"/>
      <c r="AD29" s="468"/>
      <c r="AE29" s="468"/>
      <c r="AI29" s="862"/>
    </row>
    <row r="30" spans="1:35" ht="27.2" customHeight="1" x14ac:dyDescent="0.25">
      <c r="A30" s="3935" t="s">
        <v>1481</v>
      </c>
      <c r="B30" s="3936"/>
      <c r="C30" s="404">
        <f>'zz_SUB-TOTALS'!C31</f>
        <v>56989.453033576923</v>
      </c>
      <c r="D30" s="404">
        <f>'zz_SUB-TOTALS'!D31</f>
        <v>37502.080171038811</v>
      </c>
      <c r="E30" s="404">
        <f>'zz_SUB-TOTALS'!E31</f>
        <v>455152</v>
      </c>
      <c r="F30" s="404">
        <f>'zz_SUB-TOTALS'!F31</f>
        <v>295594</v>
      </c>
      <c r="G30" s="404">
        <f>'zz_SUB-TOTALS'!G31</f>
        <v>348173464.82000005</v>
      </c>
      <c r="H30" s="404">
        <f>'zz_SUB-TOTALS'!H31</f>
        <v>245767153.20235038</v>
      </c>
      <c r="I30" s="404">
        <f>'zz_SUB-TOTALS'!I31</f>
        <v>248982009.74160394</v>
      </c>
      <c r="J30" s="404">
        <f>'zz_SUB-TOTALS'!J31</f>
        <v>189517138.70999998</v>
      </c>
      <c r="K30" s="404">
        <f>'zz_SUB-TOTALS'!K31</f>
        <v>154105528.94703972</v>
      </c>
      <c r="L30" s="404">
        <f>'zz_SUB-TOTALS'!L31</f>
        <v>127466440.0262</v>
      </c>
      <c r="M30" s="404">
        <f>'zz_SUB-TOTALS'!M31</f>
        <v>94876480.794564322</v>
      </c>
      <c r="N30" s="404">
        <f>'zz_SUB-TOTALS'!N31</f>
        <v>62050698.683799982</v>
      </c>
      <c r="O30" s="404">
        <f>'zz_SUB-TOTALS'!O31</f>
        <v>7109927.4156930847</v>
      </c>
      <c r="P30" s="404">
        <f>'zz_SUB-TOTALS'!P31</f>
        <v>5183811.891400001</v>
      </c>
      <c r="Q30" s="404">
        <f>'zz_SUB-TOTALS'!Q31</f>
        <v>22628385.487942364</v>
      </c>
      <c r="R30" s="404">
        <f>'zz_SUB-TOTALS'!R31</f>
        <v>17010464.935699999</v>
      </c>
      <c r="S30" s="404">
        <f>'zz_SUB-TOTALS'!S31</f>
        <v>65138167.890928879</v>
      </c>
      <c r="T30" s="404">
        <f>'zz_SUB-TOTALS'!T31</f>
        <v>39856421.856700011</v>
      </c>
      <c r="AA30" s="397"/>
      <c r="AB30" s="469">
        <f>I30/G30</f>
        <v>0.71510909043664062</v>
      </c>
      <c r="AC30" s="469">
        <f>J30/H30</f>
        <v>0.7711247668396215</v>
      </c>
    </row>
    <row r="31" spans="1:35" ht="13.5" x14ac:dyDescent="0.25">
      <c r="A31" s="3933" t="s">
        <v>455</v>
      </c>
      <c r="B31" s="3933"/>
      <c r="C31" s="1061">
        <f>SUM(C28:C30)</f>
        <v>1704242.4530335772</v>
      </c>
      <c r="D31" s="1061">
        <f t="shared" ref="D31:R31" si="14">SUM(D28:D30)</f>
        <v>1616090.0801710389</v>
      </c>
      <c r="E31" s="1062">
        <f t="shared" si="14"/>
        <v>455152</v>
      </c>
      <c r="F31" s="1062">
        <f t="shared" si="14"/>
        <v>295594</v>
      </c>
      <c r="G31" s="1061">
        <f>SUM(G28:G30)</f>
        <v>2337668322.23</v>
      </c>
      <c r="H31" s="1061">
        <f>SUM(H28:H30)</f>
        <v>2028700862.857717</v>
      </c>
      <c r="I31" s="1061">
        <f>SUM(I28:I30)</f>
        <v>1005064671.1809694</v>
      </c>
      <c r="J31" s="1061">
        <f>SUM(J28:J30)</f>
        <v>886976724.73000002</v>
      </c>
      <c r="K31" s="1061">
        <f t="shared" si="14"/>
        <v>687217604.80566561</v>
      </c>
      <c r="L31" s="1061">
        <f t="shared" ref="L31" si="15">SUM(L28:L30)</f>
        <v>607113230.99150002</v>
      </c>
      <c r="M31" s="1061">
        <f t="shared" si="14"/>
        <v>317847066.37530386</v>
      </c>
      <c r="N31" s="1061">
        <f t="shared" si="14"/>
        <v>279863493.7385</v>
      </c>
      <c r="O31" s="1061">
        <f t="shared" si="14"/>
        <v>69140312.286480993</v>
      </c>
      <c r="P31" s="1061">
        <f t="shared" si="14"/>
        <v>62592421.225800008</v>
      </c>
      <c r="Q31" s="1061">
        <f t="shared" si="14"/>
        <v>174195718.54909664</v>
      </c>
      <c r="R31" s="1061">
        <f t="shared" si="14"/>
        <v>151537735.41749999</v>
      </c>
      <c r="S31" s="1061">
        <f>+M31-O31-Q31</f>
        <v>74511035.539726228</v>
      </c>
      <c r="T31" s="1061">
        <f>+N31-P31-R31</f>
        <v>65733337.095200002</v>
      </c>
      <c r="AA31" s="397"/>
      <c r="AB31" s="469">
        <f>I31/G31</f>
        <v>0.42994323087810676</v>
      </c>
      <c r="AC31" s="469">
        <f>J31/H31</f>
        <v>0.4372141506759975</v>
      </c>
    </row>
    <row r="32" spans="1:35" s="452" customFormat="1" x14ac:dyDescent="0.2">
      <c r="AB32" s="469"/>
      <c r="AC32" s="469"/>
      <c r="AD32" s="468"/>
      <c r="AE32" s="468"/>
      <c r="AI32" s="862"/>
    </row>
    <row r="33" spans="1:35" s="452" customFormat="1" x14ac:dyDescent="0.2">
      <c r="AB33" s="469"/>
      <c r="AC33" s="469"/>
      <c r="AD33" s="468"/>
      <c r="AE33" s="468"/>
      <c r="AI33" s="862"/>
    </row>
    <row r="34" spans="1:35" x14ac:dyDescent="0.2">
      <c r="A34" s="30" t="s">
        <v>762</v>
      </c>
    </row>
    <row r="35" spans="1:35" s="30" customFormat="1" x14ac:dyDescent="0.25">
      <c r="A35" s="553">
        <v>10</v>
      </c>
      <c r="B35" s="553" t="s">
        <v>621</v>
      </c>
      <c r="C35" s="547">
        <f>+C7-'zz_SUB-TOTALS'!C7</f>
        <v>6.4996404253179207E-2</v>
      </c>
      <c r="D35" s="547">
        <f>+D7-'zz_SUB-TOTALS'!D7</f>
        <v>0.80378114606719464</v>
      </c>
      <c r="E35" s="547">
        <f>+E7-'zz_SUB-TOTALS'!E7</f>
        <v>0</v>
      </c>
      <c r="F35" s="547">
        <f>+F7-'zz_SUB-TOTALS'!F7</f>
        <v>0</v>
      </c>
      <c r="G35" s="547">
        <f>+G7-'zz_SUB-TOTALS'!G7</f>
        <v>3022963.60151124</v>
      </c>
      <c r="H35" s="547">
        <f>+H7-'zz_SUB-TOTALS'!H7</f>
        <v>2192488.7678916454</v>
      </c>
      <c r="I35" s="547">
        <f>+I7-'zz_SUB-TOTALS'!I7-'zz_SUB-TOTALS'!V7</f>
        <v>2048394.3395879783</v>
      </c>
      <c r="J35" s="547">
        <f>+J7-'zz_SUB-TOTALS'!J7-'zz_SUB-TOTALS'!W7</f>
        <v>1397612.6366417187</v>
      </c>
      <c r="K35" s="547">
        <f>+K7-'zz_SUB-TOTALS'!K7</f>
        <v>2380567.2306505889</v>
      </c>
      <c r="L35" s="547">
        <f>+L7-'zz_SUB-TOTALS'!L7</f>
        <v>1735724.3999554515</v>
      </c>
      <c r="M35" s="547">
        <f>+M7-'zz_SUB-TOTALS'!M7</f>
        <v>-1783738.3350628316</v>
      </c>
      <c r="N35" s="547">
        <f>+N7-'zz_SUB-TOTALS'!N7</f>
        <v>-1676280.0500517935</v>
      </c>
      <c r="O35" s="547">
        <f>+O7-'zz_SUB-TOTALS'!O7</f>
        <v>341704.57095774822</v>
      </c>
      <c r="P35" s="547">
        <f>+P7-'zz_SUB-TOTALS'!P7</f>
        <v>261172.367093198</v>
      </c>
      <c r="Q35" s="547">
        <f>+Q7-'zz_SUB-TOTALS'!Q7</f>
        <v>363901.89575125277</v>
      </c>
      <c r="R35" s="547">
        <f>+R7-'zz_SUB-TOTALS'!R7</f>
        <v>244870.49976401031</v>
      </c>
      <c r="S35" s="547">
        <f>+S7-'zz_SUB-TOTALS'!S7</f>
        <v>-2489344.8017718345</v>
      </c>
      <c r="T35" s="547">
        <f>+T7-'zz_SUB-TOTALS'!T7</f>
        <v>-2182322.9169090018</v>
      </c>
      <c r="AB35" s="469"/>
      <c r="AC35" s="469"/>
      <c r="AD35" s="554"/>
      <c r="AE35" s="554"/>
      <c r="AI35" s="742"/>
    </row>
    <row r="36" spans="1:35" s="30" customFormat="1" x14ac:dyDescent="0.25">
      <c r="A36" s="553">
        <v>120</v>
      </c>
      <c r="B36" s="553" t="s">
        <v>622</v>
      </c>
      <c r="C36" s="547">
        <f>+C8-'zz_SUB-TOTALS'!C8</f>
        <v>0</v>
      </c>
      <c r="D36" s="547">
        <f>+D8-'zz_SUB-TOTALS'!D8</f>
        <v>0</v>
      </c>
      <c r="E36" s="547">
        <f>+E8-'zz_SUB-TOTALS'!E8</f>
        <v>0</v>
      </c>
      <c r="F36" s="547">
        <f>+F8-'zz_SUB-TOTALS'!F8</f>
        <v>0</v>
      </c>
      <c r="G36" s="547">
        <f>+G8-'zz_SUB-TOTALS'!G8</f>
        <v>6394677.3264000118</v>
      </c>
      <c r="H36" s="547">
        <f>+H8-'zz_SUB-TOTALS'!H8</f>
        <v>4637311.3555999994</v>
      </c>
      <c r="I36" s="547">
        <f>+I8-'zz_SUB-TOTALS'!I8-'zz_SUB-TOTALS'!V8</f>
        <v>4333122.7818301879</v>
      </c>
      <c r="J36" s="547">
        <f>+J8-'zz_SUB-TOTALS'!J8-'zz_SUB-TOTALS'!W8</f>
        <v>2956250.99</v>
      </c>
      <c r="K36" s="547">
        <f>+K8-'zz_SUB-TOTALS'!K8</f>
        <v>5035791.6348642185</v>
      </c>
      <c r="L36" s="547">
        <f>+L8-'zz_SUB-TOTALS'!L8</f>
        <v>3671447.4896989986</v>
      </c>
      <c r="M36" s="547">
        <f>+M8-'zz_SUB-TOTALS'!M8</f>
        <v>-1581458.0080255717</v>
      </c>
      <c r="N36" s="547">
        <f>+N8-'zz_SUB-TOTALS'!N8</f>
        <v>-1504462.7297075167</v>
      </c>
      <c r="O36" s="547">
        <f>+O8-'zz_SUB-TOTALS'!O8</f>
        <v>722825.85784806218</v>
      </c>
      <c r="P36" s="547">
        <f>+P8-'zz_SUB-TOTALS'!P8</f>
        <v>552348.98997300025</v>
      </c>
      <c r="Q36" s="547">
        <f>+Q8-'zz_SUB-TOTALS'!Q8</f>
        <v>769771.06455020234</v>
      </c>
      <c r="R36" s="547">
        <f>+R8-'zz_SUB-TOTALS'!R8</f>
        <v>517765.96907199919</v>
      </c>
      <c r="S36" s="547">
        <f>+S8-'zz_SUB-TOTALS'!S8</f>
        <v>-3074054.9304238372</v>
      </c>
      <c r="T36" s="547">
        <f>+T8-'zz_SUB-TOTALS'!T8</f>
        <v>-2574577.6887525162</v>
      </c>
      <c r="AB36" s="469"/>
      <c r="AC36" s="469"/>
      <c r="AD36" s="554"/>
      <c r="AE36" s="554"/>
      <c r="AI36" s="742"/>
    </row>
    <row r="37" spans="1:35" s="30" customFormat="1" x14ac:dyDescent="0.25">
      <c r="A37" s="553">
        <v>130</v>
      </c>
      <c r="B37" s="553" t="s">
        <v>623</v>
      </c>
      <c r="C37" s="547">
        <f>+C9-'zz_SUB-TOTALS'!C9</f>
        <v>0</v>
      </c>
      <c r="D37" s="547">
        <f>+D9-'zz_SUB-TOTALS'!D9</f>
        <v>0</v>
      </c>
      <c r="E37" s="547">
        <f>+E9-'zz_SUB-TOTALS'!E9</f>
        <v>0</v>
      </c>
      <c r="F37" s="547">
        <f>+F9-'zz_SUB-TOTALS'!F9</f>
        <v>0</v>
      </c>
      <c r="G37" s="547">
        <f>+G9-'zz_SUB-TOTALS'!G9</f>
        <v>8080546.8033600003</v>
      </c>
      <c r="H37" s="547">
        <f>+H9-'zz_SUB-TOTALS'!H9</f>
        <v>5859875.2584400028</v>
      </c>
      <c r="I37" s="547">
        <f>+I9-'zz_SUB-TOTALS'!I9-'zz_SUB-TOTALS'!V9</f>
        <v>5475491.5152217839</v>
      </c>
      <c r="J37" s="547">
        <f>+J9-'zz_SUB-TOTALS'!J9-'zz_SUB-TOTALS'!W9</f>
        <v>3735626.2509999992</v>
      </c>
      <c r="K37" s="547">
        <f>+K9-'zz_SUB-TOTALS'!K9</f>
        <v>6363409.4295102395</v>
      </c>
      <c r="L37" s="547">
        <f>+L9-'zz_SUB-TOTALS'!L9</f>
        <v>4639374.5551651008</v>
      </c>
      <c r="M37" s="547">
        <f>+M9-'zz_SUB-TOTALS'!M9</f>
        <v>-1455556.7762662135</v>
      </c>
      <c r="N37" s="547">
        <f>+N9-'zz_SUB-TOTALS'!N9</f>
        <v>-1526244.1981822588</v>
      </c>
      <c r="O37" s="547">
        <f>+O9-'zz_SUB-TOTALS'!O9</f>
        <v>913389.0385534605</v>
      </c>
      <c r="P37" s="547">
        <f>+P9-'zz_SUB-TOTALS'!P9</f>
        <v>697968.26914770016</v>
      </c>
      <c r="Q37" s="547">
        <f>+Q9-'zz_SUB-TOTALS'!Q9</f>
        <v>972710.70884070918</v>
      </c>
      <c r="R37" s="547">
        <f>+R9-'zz_SUB-TOTALS'!R9</f>
        <v>654267.90637279954</v>
      </c>
      <c r="S37" s="547">
        <f>+S9-'zz_SUB-TOTALS'!S9</f>
        <v>-3341656.5236603841</v>
      </c>
      <c r="T37" s="547">
        <f>+T9-'zz_SUB-TOTALS'!T9</f>
        <v>-2878480.3737027608</v>
      </c>
      <c r="AB37" s="469"/>
      <c r="AC37" s="469"/>
      <c r="AD37" s="554"/>
      <c r="AE37" s="554"/>
      <c r="AI37" s="742"/>
    </row>
    <row r="38" spans="1:35" s="30" customFormat="1" x14ac:dyDescent="0.25">
      <c r="A38" s="553">
        <v>140</v>
      </c>
      <c r="B38" s="553" t="s">
        <v>624</v>
      </c>
      <c r="C38" s="547">
        <f>+C10-'zz_SUB-TOTALS'!C10</f>
        <v>0</v>
      </c>
      <c r="D38" s="547">
        <f>+D10-'zz_SUB-TOTALS'!D10</f>
        <v>0</v>
      </c>
      <c r="E38" s="547">
        <f>+E10-'zz_SUB-TOTALS'!E10</f>
        <v>0</v>
      </c>
      <c r="F38" s="547">
        <f>+F10-'zz_SUB-TOTALS'!F10</f>
        <v>0</v>
      </c>
      <c r="G38" s="547">
        <f>+G10-'zz_SUB-TOTALS'!G10</f>
        <v>639467.7326399982</v>
      </c>
      <c r="H38" s="547">
        <f>+H10-'zz_SUB-TOTALS'!H10</f>
        <v>463731.1355600059</v>
      </c>
      <c r="I38" s="547">
        <f>+I10-'zz_SUB-TOTALS'!I10-'zz_SUB-TOTALS'!V10</f>
        <v>433312.27818301838</v>
      </c>
      <c r="J38" s="547">
        <f>+J10-'zz_SUB-TOTALS'!J10-'zz_SUB-TOTALS'!W10</f>
        <v>295625.09900000074</v>
      </c>
      <c r="K38" s="547">
        <f>+K10-'zz_SUB-TOTALS'!K10</f>
        <v>503579.16348642111</v>
      </c>
      <c r="L38" s="547">
        <f>+L10-'zz_SUB-TOTALS'!L10</f>
        <v>367144.74896990135</v>
      </c>
      <c r="M38" s="547">
        <f>+M10-'zz_SUB-TOTALS'!M10</f>
        <v>-588448.60929611325</v>
      </c>
      <c r="N38" s="547">
        <f>+N10-'zz_SUB-TOTALS'!N10</f>
        <v>-459884.44833023474</v>
      </c>
      <c r="O38" s="547">
        <f>+O10-'zz_SUB-TOTALS'!O10</f>
        <v>72282.585784806404</v>
      </c>
      <c r="P38" s="547">
        <f>+P10-'zz_SUB-TOTALS'!P10</f>
        <v>55234.898997300072</v>
      </c>
      <c r="Q38" s="547">
        <f>+Q10-'zz_SUB-TOTALS'!Q10</f>
        <v>76977.106455020607</v>
      </c>
      <c r="R38" s="547">
        <f>+R10-'zz_SUB-TOTALS'!R10</f>
        <v>51776.596907200292</v>
      </c>
      <c r="S38" s="547">
        <f>+S10-'zz_SUB-TOTALS'!S10</f>
        <v>-737708.3015359398</v>
      </c>
      <c r="T38" s="547">
        <f>+T10-'zz_SUB-TOTALS'!T10</f>
        <v>-566895.94423473533</v>
      </c>
      <c r="AB38" s="469"/>
      <c r="AC38" s="469"/>
      <c r="AD38" s="554"/>
      <c r="AE38" s="554"/>
      <c r="AI38" s="742"/>
    </row>
    <row r="39" spans="1:35" s="30" customFormat="1" x14ac:dyDescent="0.25">
      <c r="A39" s="555">
        <v>210</v>
      </c>
      <c r="B39" s="555" t="s">
        <v>625</v>
      </c>
      <c r="C39" s="547">
        <f>+C11-'zz_SUB-TOTALS'!C11-'zz_SUB-TOTALS'!AL11-'zz_SUB-TOTALS'!AL51</f>
        <v>0</v>
      </c>
      <c r="D39" s="547">
        <f>+D11-'zz_SUB-TOTALS'!D11-'zz_SUB-TOTALS'!AM11-'zz_SUB-TOTALS'!AM51</f>
        <v>-3.637978807091713E-12</v>
      </c>
      <c r="E39" s="547">
        <f>+E11-'zz_SUB-TOTALS'!E11-'zz_SUB-TOTALS'!AN11-'zz_SUB-TOTALS'!AN51</f>
        <v>0</v>
      </c>
      <c r="F39" s="547">
        <f>+F11-'zz_SUB-TOTALS'!F11-'zz_SUB-TOTALS'!AO11-'zz_SUB-TOTALS'!AO51</f>
        <v>0</v>
      </c>
      <c r="G39" s="547">
        <f>+G11-'zz_SUB-TOTALS'!G11-'zz_SUB-TOTALS'!AP11-'zz_SUB-TOTALS'!AP51</f>
        <v>116266.86048000585</v>
      </c>
      <c r="H39" s="547">
        <f>+H11-'zz_SUB-TOTALS'!H11-'zz_SUB-TOTALS'!AQ11-'zz_SUB-TOTALS'!AQ51</f>
        <v>84314.751919998671</v>
      </c>
      <c r="I39" s="547">
        <f>+I11-'zz_SUB-TOTALS'!I11-'zz_SUB-TOTALS'!AR53-'zz_SUB-TOTALS'!V11</f>
        <v>1410302.0620126168</v>
      </c>
      <c r="J39" s="547">
        <f>+J11-'zz_SUB-TOTALS'!J11</f>
        <v>1006378.0774305891</v>
      </c>
      <c r="K39" s="547">
        <f>+K11-'zz_SUB-TOTALS'!K11</f>
        <v>1801968.6720511466</v>
      </c>
      <c r="L39" s="547">
        <f>+L11-'zz_SUB-TOTALS'!L11</f>
        <v>1955878.8087683208</v>
      </c>
      <c r="M39" s="547">
        <f>+M11-'zz_SUB-TOTALS'!M11</f>
        <v>-719228.18559141271</v>
      </c>
      <c r="N39" s="547">
        <f>+N11-'zz_SUB-TOTALS'!N11</f>
        <v>-949500.7313377317</v>
      </c>
      <c r="O39" s="547">
        <f>+O11-'zz_SUB-TOTALS'!O11</f>
        <v>666872.83037408907</v>
      </c>
      <c r="P39" s="547">
        <f>+P11-'zz_SUB-TOTALS'!P11</f>
        <v>693394.27702869149</v>
      </c>
      <c r="Q39" s="547">
        <f>+Q11-'zz_SUB-TOTALS'!Q11</f>
        <v>807000.8075650949</v>
      </c>
      <c r="R39" s="547">
        <f>+R11-'zz_SUB-TOTALS'!R11</f>
        <v>774945.07059080061</v>
      </c>
      <c r="S39" s="547">
        <f>+S11-'zz_SUB-TOTALS'!S11</f>
        <v>-2193101.8235305957</v>
      </c>
      <c r="T39" s="547">
        <f>+T11-'zz_SUB-TOTALS'!T11</f>
        <v>-2417840.0789572224</v>
      </c>
      <c r="AB39" s="469"/>
      <c r="AC39" s="469"/>
      <c r="AD39" s="554"/>
      <c r="AE39" s="554"/>
      <c r="AI39" s="742"/>
    </row>
    <row r="40" spans="1:35" s="30" customFormat="1" x14ac:dyDescent="0.25">
      <c r="A40" s="555">
        <v>220</v>
      </c>
      <c r="B40" s="555" t="s">
        <v>626</v>
      </c>
      <c r="C40" s="547">
        <f>+C12-'zz_SUB-TOTALS'!C12</f>
        <v>33918.379966038134</v>
      </c>
      <c r="D40" s="547">
        <f>+D12-'zz_SUB-TOTALS'!D12</f>
        <v>31646.147375051485</v>
      </c>
      <c r="E40" s="547">
        <f>+E12-'zz_SUB-TOTALS'!E12</f>
        <v>0</v>
      </c>
      <c r="F40" s="547">
        <f>+F12-'zz_SUB-TOTALS'!F12</f>
        <v>0</v>
      </c>
      <c r="G40" s="547">
        <f>+G12-'zz_SUB-TOTALS'!G12</f>
        <v>15719530.803913832</v>
      </c>
      <c r="H40" s="547">
        <f>+H12-'zz_SUB-TOTALS'!H12</f>
        <v>14301811.575374752</v>
      </c>
      <c r="I40" s="547">
        <f>+I12-'zz_SUB-TOTALS'!I12</f>
        <v>6478497.712593779</v>
      </c>
      <c r="J40" s="547">
        <f>+J12-'zz_SUB-TOTALS'!J12</f>
        <v>5539310.0593039542</v>
      </c>
      <c r="K40" s="547">
        <f>+K12-'zz_SUB-TOTALS'!K12</f>
        <v>8534698.6344295666</v>
      </c>
      <c r="L40" s="547">
        <f>+L12-'zz_SUB-TOTALS'!L12</f>
        <v>7933733.0640773922</v>
      </c>
      <c r="M40" s="547">
        <f>+M12-'zz_SUB-TOTALS'!M12</f>
        <v>-2056200.9218357876</v>
      </c>
      <c r="N40" s="547">
        <f>+N12-'zz_SUB-TOTALS'!N12</f>
        <v>-2394423.004773438</v>
      </c>
      <c r="O40" s="547">
        <f>+O12-'zz_SUB-TOTALS'!O12</f>
        <v>3520901.2385436557</v>
      </c>
      <c r="P40" s="547">
        <f>+P12-'zz_SUB-TOTALS'!P12</f>
        <v>3376693.6955674887</v>
      </c>
      <c r="Q40" s="547">
        <f>+Q12-'zz_SUB-TOTALS'!Q12</f>
        <v>4398519.4125644974</v>
      </c>
      <c r="R40" s="547">
        <f>+R12-'zz_SUB-TOTALS'!R12</f>
        <v>3842051.2546809129</v>
      </c>
      <c r="S40" s="547">
        <f>+S12-'zz_SUB-TOTALS'!S12</f>
        <v>-9975621.5729439408</v>
      </c>
      <c r="T40" s="547">
        <f>+T12-'zz_SUB-TOTALS'!T12</f>
        <v>-9613167.9550218396</v>
      </c>
      <c r="AB40" s="469"/>
      <c r="AC40" s="469"/>
      <c r="AD40" s="554"/>
      <c r="AE40" s="554"/>
      <c r="AI40" s="742"/>
    </row>
    <row r="41" spans="1:35" s="30" customFormat="1" x14ac:dyDescent="0.25">
      <c r="A41" s="555">
        <v>230</v>
      </c>
      <c r="B41" s="555" t="s">
        <v>627</v>
      </c>
      <c r="C41" s="547">
        <f>+C13-'zz_SUB-TOTALS'!C13</f>
        <v>4211.5591114270064</v>
      </c>
      <c r="D41" s="547">
        <f>+D13-'zz_SUB-TOTALS'!D13</f>
        <v>4397.6184512898471</v>
      </c>
      <c r="E41" s="547">
        <f>+E13-'zz_SUB-TOTALS'!E13</f>
        <v>0</v>
      </c>
      <c r="F41" s="547">
        <f>+F13-'zz_SUB-TOTALS'!F13</f>
        <v>0</v>
      </c>
      <c r="G41" s="547">
        <f>+G13-'zz_SUB-TOTALS'!G13</f>
        <v>2300118.3932721093</v>
      </c>
      <c r="H41" s="547">
        <f>+H13-'zz_SUB-TOTALS'!H13</f>
        <v>2318253.050676167</v>
      </c>
      <c r="I41" s="547">
        <f>+I13-'zz_SUB-TOTALS'!I13</f>
        <v>1097612.3578713909</v>
      </c>
      <c r="J41" s="547">
        <f>+J13-'zz_SUB-TOTALS'!J13</f>
        <v>1013066.4612159431</v>
      </c>
      <c r="K41" s="547">
        <f>+K13-'zz_SUB-TOTALS'!K13</f>
        <v>1419417.7262069304</v>
      </c>
      <c r="L41" s="547">
        <f>+L13-'zz_SUB-TOTALS'!L13</f>
        <v>1507084.523900127</v>
      </c>
      <c r="M41" s="547">
        <f>+M13-'zz_SUB-TOTALS'!M13</f>
        <v>-321805.36833553948</v>
      </c>
      <c r="N41" s="547">
        <f>+N13-'zz_SUB-TOTALS'!N13</f>
        <v>-494018.06268418394</v>
      </c>
      <c r="O41" s="547">
        <f>+O13-'zz_SUB-TOTALS'!O13</f>
        <v>549213.45758207445</v>
      </c>
      <c r="P41" s="547">
        <f>+P13-'zz_SUB-TOTALS'!P13</f>
        <v>607059.53473470174</v>
      </c>
      <c r="Q41" s="547">
        <f>+Q13-'zz_SUB-TOTALS'!Q13</f>
        <v>440043.35987456795</v>
      </c>
      <c r="R41" s="547">
        <f>+R13-'zz_SUB-TOTALS'!R13</f>
        <v>470186.2105456451</v>
      </c>
      <c r="S41" s="547">
        <f>+S13-'zz_SUB-TOTALS'!S13</f>
        <v>-1311062.1857921816</v>
      </c>
      <c r="T41" s="547">
        <f>+T13-'zz_SUB-TOTALS'!T13</f>
        <v>-1571263.8079645308</v>
      </c>
      <c r="AB41" s="469"/>
      <c r="AC41" s="469"/>
      <c r="AD41" s="554"/>
      <c r="AE41" s="554"/>
      <c r="AI41" s="742"/>
    </row>
    <row r="42" spans="1:35" s="30" customFormat="1" x14ac:dyDescent="0.25">
      <c r="A42" s="553">
        <v>240</v>
      </c>
      <c r="B42" s="553" t="s">
        <v>628</v>
      </c>
      <c r="C42" s="547">
        <f>+C14-'zz_SUB-TOTALS'!C14</f>
        <v>0</v>
      </c>
      <c r="D42" s="547">
        <f>+D14-'zz_SUB-TOTALS'!D14</f>
        <v>0</v>
      </c>
      <c r="E42" s="547">
        <f>+E14-'zz_SUB-TOTALS'!E14</f>
        <v>0</v>
      </c>
      <c r="F42" s="547">
        <f>+F14-'zz_SUB-TOTALS'!F14</f>
        <v>0</v>
      </c>
      <c r="G42" s="547">
        <f>+G14-'zz_SUB-TOTALS'!G14</f>
        <v>348800.58144000173</v>
      </c>
      <c r="H42" s="547">
        <f>+H14-'zz_SUB-TOTALS'!H14</f>
        <v>252944.25575999916</v>
      </c>
      <c r="I42" s="547">
        <f>+I14-'zz_SUB-TOTALS'!I14-'zz_SUB-TOTALS'!V14</f>
        <v>236352.15173619229</v>
      </c>
      <c r="J42" s="547">
        <f>+J14-'zz_SUB-TOTALS'!J14-'zz_SUB-TOTALS'!W14</f>
        <v>161250.05399999989</v>
      </c>
      <c r="K42" s="547">
        <f>+K14-'zz_SUB-TOTALS'!K14</f>
        <v>274679.54371986538</v>
      </c>
      <c r="L42" s="547">
        <f>+L14-'zz_SUB-TOTALS'!L14</f>
        <v>200260.77216539904</v>
      </c>
      <c r="M42" s="547">
        <f>+M14-'zz_SUB-TOTALS'!M14</f>
        <v>-436191.47687084228</v>
      </c>
      <c r="N42" s="547">
        <f>+N14-'zz_SUB-TOTALS'!N14</f>
        <v>-372742.35713999718</v>
      </c>
      <c r="O42" s="547">
        <f>+O14-'zz_SUB-TOTALS'!O14</f>
        <v>39426.864973530639</v>
      </c>
      <c r="P42" s="547">
        <f>+P14-'zz_SUB-TOTALS'!P14</f>
        <v>30128.12672579987</v>
      </c>
      <c r="Q42" s="547">
        <f>+Q14-'zz_SUB-TOTALS'!Q14</f>
        <v>41987.512611828744</v>
      </c>
      <c r="R42" s="547">
        <f>+R14-'zz_SUB-TOTALS'!R14</f>
        <v>28241.780131200328</v>
      </c>
      <c r="S42" s="547">
        <f>+S14-'zz_SUB-TOTALS'!S14</f>
        <v>-517605.85445620166</v>
      </c>
      <c r="T42" s="547">
        <f>+T14-'zz_SUB-TOTALS'!T14</f>
        <v>-431112.26399699785</v>
      </c>
      <c r="AB42" s="469"/>
      <c r="AC42" s="469"/>
      <c r="AD42" s="554"/>
      <c r="AE42" s="554"/>
      <c r="AI42" s="742"/>
    </row>
    <row r="43" spans="1:35" s="30" customFormat="1" x14ac:dyDescent="0.25">
      <c r="A43" s="553">
        <v>320</v>
      </c>
      <c r="B43" s="553" t="s">
        <v>629</v>
      </c>
      <c r="C43" s="547">
        <f>+C15-'zz_SUB-TOTALS'!C15</f>
        <v>1609.7085631756345</v>
      </c>
      <c r="D43" s="547">
        <f>+D15-'zz_SUB-TOTALS'!D15</f>
        <v>1608.3247376226936</v>
      </c>
      <c r="E43" s="547">
        <f>+E15-'zz_SUB-TOTALS'!E15</f>
        <v>0</v>
      </c>
      <c r="F43" s="547">
        <f>+F15-'zz_SUB-TOTALS'!F15</f>
        <v>0</v>
      </c>
      <c r="G43" s="547">
        <f>+G15-'zz_SUB-TOTALS'!G15</f>
        <v>8124037.6445499659</v>
      </c>
      <c r="H43" s="547">
        <f>+H15-'zz_SUB-TOTALS'!H15</f>
        <v>6049026.9638009667</v>
      </c>
      <c r="I43" s="547">
        <f>+I15-'zz_SUB-TOTALS'!I15-'zz_SUB-TOTALS'!V15</f>
        <v>5305074.1013707621</v>
      </c>
      <c r="J43" s="547">
        <f>+J15-'zz_SUB-TOTALS'!J15-'zz_SUB-TOTALS'!W15</f>
        <v>3691319.8446570691</v>
      </c>
      <c r="K43" s="547">
        <f>+K15-'zz_SUB-TOTALS'!K15</f>
        <v>6182621.1523440778</v>
      </c>
      <c r="L43" s="547">
        <f>+L15-'zz_SUB-TOTALS'!L15</f>
        <v>4567813.2810781598</v>
      </c>
      <c r="M43" s="547">
        <f>+M15-'zz_SUB-TOTALS'!M15</f>
        <v>-1486518.390304774</v>
      </c>
      <c r="N43" s="547">
        <f>+N15-'zz_SUB-TOTALS'!N15</f>
        <v>-1424662.910374552</v>
      </c>
      <c r="O43" s="547">
        <f>+O15-'zz_SUB-TOTALS'!O15</f>
        <v>973353.76576591283</v>
      </c>
      <c r="P43" s="547">
        <f>+P15-'zz_SUB-TOTALS'!P15</f>
        <v>771684.41414389387</v>
      </c>
      <c r="Q43" s="547">
        <f>+Q15-'zz_SUB-TOTALS'!Q15</f>
        <v>1153359.2295405492</v>
      </c>
      <c r="R43" s="547">
        <f>+R15-'zz_SUB-TOTALS'!R15</f>
        <v>824111.69042681158</v>
      </c>
      <c r="S43" s="547">
        <f>+S15-'zz_SUB-TOTALS'!S15</f>
        <v>-3613231.3856112286</v>
      </c>
      <c r="T43" s="547">
        <f>+T15-'zz_SUB-TOTALS'!T15</f>
        <v>-3020459.0149452537</v>
      </c>
      <c r="AB43" s="469"/>
      <c r="AC43" s="469"/>
      <c r="AD43" s="554"/>
      <c r="AE43" s="554"/>
      <c r="AI43" s="742"/>
    </row>
    <row r="44" spans="1:35" s="30" customFormat="1" x14ac:dyDescent="0.25">
      <c r="A44" s="553">
        <v>330</v>
      </c>
      <c r="B44" s="553" t="s">
        <v>630</v>
      </c>
      <c r="C44" s="547">
        <f>+C16-'zz_SUB-TOTALS'!C16</f>
        <v>1266.3112658672035</v>
      </c>
      <c r="D44" s="547">
        <f>+D16-'zz_SUB-TOTALS'!D16</f>
        <v>1341.9638773236657</v>
      </c>
      <c r="E44" s="547">
        <f>+E16-'zz_SUB-TOTALS'!E16</f>
        <v>0</v>
      </c>
      <c r="F44" s="547">
        <f>+F16-'zz_SUB-TOTALS'!F16</f>
        <v>0</v>
      </c>
      <c r="G44" s="547">
        <f>+G16-'zz_SUB-TOTALS'!G16</f>
        <v>5084072.8951854259</v>
      </c>
      <c r="H44" s="547">
        <f>+H16-'zz_SUB-TOTALS'!H16</f>
        <v>3840013.5670466274</v>
      </c>
      <c r="I44" s="547">
        <f>+I16-'zz_SUB-TOTALS'!I16-'zz_SUB-TOTALS'!V16</f>
        <v>3287793.2304049125</v>
      </c>
      <c r="J44" s="547">
        <f>+J16-'zz_SUB-TOTALS'!J16-'zz_SUB-TOTALS'!W16</f>
        <v>2310398.4109190693</v>
      </c>
      <c r="K44" s="547">
        <f>+K16-'zz_SUB-TOTALS'!K16</f>
        <v>3834530.5210787095</v>
      </c>
      <c r="L44" s="547">
        <f>+L16-'zz_SUB-TOTALS'!L16</f>
        <v>2855548.4539640062</v>
      </c>
      <c r="M44" s="547">
        <f>+M16-'zz_SUB-TOTALS'!M16</f>
        <v>-1034098.8268460669</v>
      </c>
      <c r="N44" s="547">
        <f>+N16-'zz_SUB-TOTALS'!N16</f>
        <v>-1010334.216668617</v>
      </c>
      <c r="O44" s="547">
        <f>+O16-'zz_SUB-TOTALS'!O16</f>
        <v>617986.20346775372</v>
      </c>
      <c r="P44" s="547">
        <f>+P16-'zz_SUB-TOTALS'!P16</f>
        <v>500092.21776380297</v>
      </c>
      <c r="Q44" s="547">
        <f>+Q16-'zz_SUB-TOTALS'!Q16</f>
        <v>749997.16707893275</v>
      </c>
      <c r="R44" s="547">
        <f>+R16-'zz_SUB-TOTALS'!R16</f>
        <v>552839.65532062948</v>
      </c>
      <c r="S44" s="547">
        <f>+S16-'zz_SUB-TOTALS'!S16</f>
        <v>-2402082.1973927524</v>
      </c>
      <c r="T44" s="547">
        <f>+T16-'zz_SUB-TOTALS'!T16</f>
        <v>-2063266.0897530504</v>
      </c>
      <c r="AB44" s="469"/>
      <c r="AC44" s="469"/>
      <c r="AD44" s="554"/>
      <c r="AE44" s="554"/>
      <c r="AI44" s="742"/>
    </row>
    <row r="45" spans="1:35" s="30" customFormat="1" x14ac:dyDescent="0.25">
      <c r="A45" s="553">
        <v>350</v>
      </c>
      <c r="B45" s="553" t="s">
        <v>631</v>
      </c>
      <c r="C45" s="547">
        <f>+C17-'zz_SUB-TOTALS'!C17</f>
        <v>0</v>
      </c>
      <c r="D45" s="547">
        <f>+D17-'zz_SUB-TOTALS'!D17</f>
        <v>0</v>
      </c>
      <c r="E45" s="547">
        <f>+E17-'zz_SUB-TOTALS'!E17</f>
        <v>0</v>
      </c>
      <c r="F45" s="547">
        <f>+F17-'zz_SUB-TOTALS'!F17</f>
        <v>0</v>
      </c>
      <c r="G45" s="547">
        <f>+G17-'zz_SUB-TOTALS'!G17</f>
        <v>0</v>
      </c>
      <c r="H45" s="547">
        <f>+H17-'zz_SUB-TOTALS'!H17</f>
        <v>0</v>
      </c>
      <c r="I45" s="547">
        <f>+I17-'zz_SUB-TOTALS'!I17-'zz_SUB-TOTALS'!V17</f>
        <v>0</v>
      </c>
      <c r="J45" s="547">
        <f>+J17-'zz_SUB-TOTALS'!J17-'zz_SUB-TOTALS'!W17</f>
        <v>0</v>
      </c>
      <c r="K45" s="547">
        <f>+K17-'zz_SUB-TOTALS'!K17</f>
        <v>0</v>
      </c>
      <c r="L45" s="547">
        <f>+L17-'zz_SUB-TOTALS'!L17</f>
        <v>0</v>
      </c>
      <c r="M45" s="547">
        <f>+M17-'zz_SUB-TOTALS'!M17</f>
        <v>0</v>
      </c>
      <c r="N45" s="547">
        <f>+N17-'zz_SUB-TOTALS'!N17</f>
        <v>0</v>
      </c>
      <c r="O45" s="547">
        <f>+O17-'zz_SUB-TOTALS'!O17</f>
        <v>0</v>
      </c>
      <c r="P45" s="547">
        <f>+P17-'zz_SUB-TOTALS'!P17</f>
        <v>0</v>
      </c>
      <c r="Q45" s="547">
        <f>+Q17-'zz_SUB-TOTALS'!Q17</f>
        <v>0</v>
      </c>
      <c r="R45" s="547">
        <f>+R17-'zz_SUB-TOTALS'!R17</f>
        <v>0</v>
      </c>
      <c r="S45" s="547">
        <f>+S17-'zz_SUB-TOTALS'!S17</f>
        <v>0</v>
      </c>
      <c r="T45" s="547">
        <f>+T17-'zz_SUB-TOTALS'!T17</f>
        <v>0</v>
      </c>
      <c r="AB45" s="469"/>
      <c r="AC45" s="469"/>
      <c r="AD45" s="554"/>
      <c r="AE45" s="554"/>
      <c r="AI45" s="742"/>
    </row>
    <row r="46" spans="1:35" s="30" customFormat="1" x14ac:dyDescent="0.25">
      <c r="A46" s="553">
        <v>520</v>
      </c>
      <c r="B46" s="553" t="s">
        <v>632</v>
      </c>
      <c r="C46" s="547">
        <f>+C18-'zz_SUB-TOTALS'!C18</f>
        <v>1609.7085631756147</v>
      </c>
      <c r="D46" s="547">
        <f>+D18-'zz_SUB-TOTALS'!D18</f>
        <v>1608.3247376227071</v>
      </c>
      <c r="E46" s="547">
        <f>+E18-'zz_SUB-TOTALS'!E18</f>
        <v>0</v>
      </c>
      <c r="F46" s="547">
        <f>+F18-'zz_SUB-TOTALS'!F18</f>
        <v>0</v>
      </c>
      <c r="G46" s="547">
        <f>+G18-'zz_SUB-TOTALS'!G18</f>
        <v>20157657.704229988</v>
      </c>
      <c r="H46" s="547">
        <f>+H18-'zz_SUB-TOTALS'!H18</f>
        <v>14775603.78752098</v>
      </c>
      <c r="I46" s="547">
        <f>+I18-'zz_SUB-TOTALS'!I18-'zz_SUB-TOTALS'!V18</f>
        <v>13459223.336269394</v>
      </c>
      <c r="J46" s="547">
        <f>+J18-'zz_SUB-TOTALS'!J18-'zz_SUB-TOTALS'!W18</f>
        <v>9254446.7076570559</v>
      </c>
      <c r="K46" s="547">
        <f>+K18-'zz_SUB-TOTALS'!K18</f>
        <v>15659065.410679454</v>
      </c>
      <c r="L46" s="547">
        <f>+L18-'zz_SUB-TOTALS'!L18</f>
        <v>11476809.92078446</v>
      </c>
      <c r="M46" s="547">
        <f>+M18-'zz_SUB-TOTALS'!M18</f>
        <v>-4616851.6987375747</v>
      </c>
      <c r="N46" s="547">
        <f>+N18-'zz_SUB-TOTALS'!N18</f>
        <v>-4494964.0484108366</v>
      </c>
      <c r="O46" s="547">
        <f>+O18-'zz_SUB-TOTALS'!O18</f>
        <v>2333580.6073527206</v>
      </c>
      <c r="P46" s="547">
        <f>+P18-'zz_SUB-TOTALS'!P18</f>
        <v>1811104.786183995</v>
      </c>
      <c r="Q46" s="547">
        <f>+Q18-'zz_SUB-TOTALS'!Q18</f>
        <v>2601928.4146486553</v>
      </c>
      <c r="R46" s="547">
        <f>+R18-'zz_SUB-TOTALS'!R18</f>
        <v>1798453.1049532117</v>
      </c>
      <c r="S46" s="547">
        <f>+S18-'zz_SUB-TOTALS'!S18</f>
        <v>-9552360.7207389511</v>
      </c>
      <c r="T46" s="547">
        <f>+T18-'zz_SUB-TOTALS'!T18</f>
        <v>-8104521.9395480435</v>
      </c>
      <c r="AB46" s="469"/>
      <c r="AC46" s="469"/>
      <c r="AD46" s="554"/>
      <c r="AE46" s="554"/>
      <c r="AI46" s="742"/>
    </row>
    <row r="47" spans="1:35" s="30" customFormat="1" x14ac:dyDescent="0.25">
      <c r="A47" s="553">
        <v>525</v>
      </c>
      <c r="B47" s="553" t="s">
        <v>633</v>
      </c>
      <c r="C47" s="547">
        <f>+C19-'zz_SUB-TOTALS'!C19</f>
        <v>785.97862247114244</v>
      </c>
      <c r="D47" s="547">
        <f>+D19-'zz_SUB-TOTALS'!D19</f>
        <v>777.64381140837213</v>
      </c>
      <c r="E47" s="547">
        <f>+E19-'zz_SUB-TOTALS'!E19</f>
        <v>0</v>
      </c>
      <c r="F47" s="547">
        <f>+F19-'zz_SUB-TOTALS'!F19</f>
        <v>0</v>
      </c>
      <c r="G47" s="547">
        <f>+G19-'zz_SUB-TOTALS'!G19</f>
        <v>3037357.0094026327</v>
      </c>
      <c r="H47" s="547">
        <f>+H19-'zz_SUB-TOTALS'!H19</f>
        <v>2276689.5716010779</v>
      </c>
      <c r="I47" s="547">
        <f>+I19-'zz_SUB-TOTALS'!I19-'zz_SUB-TOTALS'!V19</f>
        <v>1960555.7837698669</v>
      </c>
      <c r="J47" s="547">
        <f>+J19-'zz_SUB-TOTALS'!J19-'zz_SUB-TOTALS'!W19</f>
        <v>1371646.5677183187</v>
      </c>
      <c r="K47" s="547">
        <f>+K19-'zz_SUB-TOTALS'!K19</f>
        <v>2286913.6391865574</v>
      </c>
      <c r="L47" s="547">
        <f>+L19-'zz_SUB-TOTALS'!L19</f>
        <v>1695489.3766178973</v>
      </c>
      <c r="M47" s="547">
        <f>+M19-'zz_SUB-TOTALS'!M19</f>
        <v>-735518.63780857623</v>
      </c>
      <c r="N47" s="547">
        <f>+N19-'zz_SUB-TOTALS'!N19</f>
        <v>-669622.33278835937</v>
      </c>
      <c r="O47" s="547">
        <f>+O19-'zz_SUB-TOTALS'!O19</f>
        <v>370208.16438436089</v>
      </c>
      <c r="P47" s="547">
        <f>+P19-'zz_SUB-TOTALS'!P19</f>
        <v>295925.11294011539</v>
      </c>
      <c r="Q47" s="547">
        <f>+Q19-'zz_SUB-TOTALS'!Q19</f>
        <v>451277.14210128784</v>
      </c>
      <c r="R47" s="547">
        <f>+R19-'zz_SUB-TOTALS'!R19</f>
        <v>326107.45075079799</v>
      </c>
      <c r="S47" s="547">
        <f>+S19-'zz_SUB-TOTALS'!S19</f>
        <v>-1557003.9442942217</v>
      </c>
      <c r="T47" s="547">
        <f>+T19-'zz_SUB-TOTALS'!T19</f>
        <v>-1291654.8964792714</v>
      </c>
      <c r="AB47" s="469"/>
      <c r="AC47" s="469"/>
      <c r="AD47" s="554"/>
      <c r="AE47" s="554"/>
      <c r="AI47" s="742"/>
    </row>
    <row r="48" spans="1:35" s="30" customFormat="1" x14ac:dyDescent="0.25">
      <c r="A48" s="553">
        <v>526</v>
      </c>
      <c r="B48" s="553" t="s">
        <v>634</v>
      </c>
      <c r="C48" s="547">
        <f>+C20-'zz_SUB-TOTALS'!C20</f>
        <v>0</v>
      </c>
      <c r="D48" s="547">
        <f>+D20-'zz_SUB-TOTALS'!D20</f>
        <v>0</v>
      </c>
      <c r="E48" s="547">
        <f>+E20-'zz_SUB-TOTALS'!E20</f>
        <v>0</v>
      </c>
      <c r="F48" s="547">
        <f>+F20-'zz_SUB-TOTALS'!F20</f>
        <v>0</v>
      </c>
      <c r="G48" s="547">
        <f>+G20-'zz_SUB-TOTALS'!G20</f>
        <v>290667.1512000002</v>
      </c>
      <c r="H48" s="547">
        <f>+H20-'zz_SUB-TOTALS'!H20</f>
        <v>210786.8797999993</v>
      </c>
      <c r="I48" s="547">
        <f>+I20-'zz_SUB-TOTALS'!I20-'zz_SUB-TOTALS'!V20</f>
        <v>196960.12644682708</v>
      </c>
      <c r="J48" s="547">
        <f>+J20-'zz_SUB-TOTALS'!J20-'zz_SUB-TOTALS'!W20</f>
        <v>134375.04499999969</v>
      </c>
      <c r="K48" s="547">
        <f>+K20-'zz_SUB-TOTALS'!K20</f>
        <v>228899.61976655573</v>
      </c>
      <c r="L48" s="547">
        <f>+L20-'zz_SUB-TOTALS'!L20</f>
        <v>166883.97680450045</v>
      </c>
      <c r="M48" s="547">
        <f>+M20-'zz_SUB-TOTALS'!M20</f>
        <v>-139547.13221241534</v>
      </c>
      <c r="N48" s="547">
        <f>+N20-'zz_SUB-TOTALS'!N20</f>
        <v>-130719.55205243081</v>
      </c>
      <c r="O48" s="547">
        <f>+O20-'zz_SUB-TOTALS'!O20</f>
        <v>32855.720811275532</v>
      </c>
      <c r="P48" s="547">
        <f>+P20-'zz_SUB-TOTALS'!P20</f>
        <v>25106.772271500027</v>
      </c>
      <c r="Q48" s="547">
        <f>+Q20-'zz_SUB-TOTALS'!Q20</f>
        <v>34989.593843190931</v>
      </c>
      <c r="R48" s="547">
        <f>+R20-'zz_SUB-TOTALS'!R20</f>
        <v>23534.816775999963</v>
      </c>
      <c r="S48" s="547">
        <f>+S20-'zz_SUB-TOTALS'!S20</f>
        <v>-207392.4468668811</v>
      </c>
      <c r="T48" s="547">
        <f>+T20-'zz_SUB-TOTALS'!T20</f>
        <v>-179361.14109993167</v>
      </c>
      <c r="AB48" s="469"/>
      <c r="AC48" s="469"/>
      <c r="AD48" s="554"/>
      <c r="AE48" s="554"/>
      <c r="AI48" s="742"/>
    </row>
    <row r="49" spans="1:35" s="30" customFormat="1" x14ac:dyDescent="0.25">
      <c r="A49" s="553">
        <v>527</v>
      </c>
      <c r="B49" s="553" t="s">
        <v>635</v>
      </c>
      <c r="C49" s="547">
        <f>+C21-'zz_SUB-TOTALS'!C21</f>
        <v>548.8512707105474</v>
      </c>
      <c r="D49" s="547">
        <f>+D21-'zz_SUB-TOTALS'!D21</f>
        <v>481.92642135239294</v>
      </c>
      <c r="E49" s="547">
        <f>+E21-'zz_SUB-TOTALS'!E21</f>
        <v>0</v>
      </c>
      <c r="F49" s="547">
        <f>+F21-'zz_SUB-TOTALS'!F21</f>
        <v>0</v>
      </c>
      <c r="G49" s="547">
        <f>+G21-'zz_SUB-TOTALS'!G21</f>
        <v>2363979.2557827234</v>
      </c>
      <c r="H49" s="547">
        <f>+H21-'zz_SUB-TOTALS'!H21</f>
        <v>1742823.7255124226</v>
      </c>
      <c r="I49" s="547">
        <f>+I21-'zz_SUB-TOTALS'!I21-'zz_SUB-TOTALS'!V21</f>
        <v>1533711.1633567989</v>
      </c>
      <c r="J49" s="547">
        <f>+J21-'zz_SUB-TOTALS'!J21-'zz_SUB-TOTALS'!W21</f>
        <v>1061628.7543580988</v>
      </c>
      <c r="K49" s="547">
        <f>+K21-'zz_SUB-TOTALS'!K21</f>
        <v>1788307.7111525554</v>
      </c>
      <c r="L49" s="547">
        <f>+L21-'zz_SUB-TOTALS'!L21</f>
        <v>1313510.3415589388</v>
      </c>
      <c r="M49" s="547">
        <f>+M21-'zz_SUB-TOTALS'!M21</f>
        <v>-435456.37886048295</v>
      </c>
      <c r="N49" s="547">
        <f>+N21-'zz_SUB-TOTALS'!N21</f>
        <v>-430007.06457887404</v>
      </c>
      <c r="O49" s="547">
        <f>+O21-'zz_SUB-TOTALS'!O21</f>
        <v>285983.27394442214</v>
      </c>
      <c r="P49" s="547">
        <f>+P21-'zz_SUB-TOTALS'!P21</f>
        <v>222925.02319036238</v>
      </c>
      <c r="Q49" s="547">
        <f>+Q21-'zz_SUB-TOTALS'!Q21</f>
        <v>344377.80245261034</v>
      </c>
      <c r="R49" s="547">
        <f>+R21-'zz_SUB-TOTALS'!R21</f>
        <v>239154.65913869906</v>
      </c>
      <c r="S49" s="547">
        <f>+S21-'zz_SUB-TOTALS'!S21</f>
        <v>-1065817.4552575164</v>
      </c>
      <c r="T49" s="547">
        <f>+T21-'zz_SUB-TOTALS'!T21</f>
        <v>-892086.74690793455</v>
      </c>
      <c r="AB49" s="469"/>
      <c r="AC49" s="469"/>
      <c r="AD49" s="554"/>
      <c r="AE49" s="554"/>
      <c r="AI49" s="742"/>
    </row>
    <row r="50" spans="1:35" s="30" customFormat="1" x14ac:dyDescent="0.25">
      <c r="A50" s="553">
        <v>610</v>
      </c>
      <c r="B50" s="553" t="s">
        <v>636</v>
      </c>
      <c r="C50" s="547">
        <f>+C22-'zz_SUB-TOTALS'!C22</f>
        <v>0</v>
      </c>
      <c r="D50" s="547">
        <f>+D22-'zz_SUB-TOTALS'!D22</f>
        <v>0</v>
      </c>
      <c r="E50" s="547">
        <f>+E22-'zz_SUB-TOTALS'!E22</f>
        <v>0</v>
      </c>
      <c r="F50" s="547">
        <f>+F22-'zz_SUB-TOTALS'!F22</f>
        <v>0</v>
      </c>
      <c r="G50" s="547">
        <f>+G22-'zz_SUB-TOTALS'!G22</f>
        <v>174400.29072000086</v>
      </c>
      <c r="H50" s="547">
        <f>+H22-'zz_SUB-TOTALS'!H22</f>
        <v>126472.12787999958</v>
      </c>
      <c r="I50" s="547">
        <f>+I22-'zz_SUB-TOTALS'!I22-'zz_SUB-TOTALS'!V22</f>
        <v>118176.07586809601</v>
      </c>
      <c r="J50" s="547">
        <f>+J22-'zz_SUB-TOTALS'!J22-'zz_SUB-TOTALS'!W22</f>
        <v>80625.026999999362</v>
      </c>
      <c r="K50" s="547">
        <f>+K22-'zz_SUB-TOTALS'!K22</f>
        <v>137339.77185993362</v>
      </c>
      <c r="L50" s="547">
        <f>+L22-'zz_SUB-TOTALS'!L22</f>
        <v>100130.38608269952</v>
      </c>
      <c r="M50" s="547">
        <f>+M22-'zz_SUB-TOTALS'!M22</f>
        <v>-121713.73180994485</v>
      </c>
      <c r="N50" s="547">
        <f>+N22-'zz_SUB-TOTALS'!N22</f>
        <v>-117164.37737550307</v>
      </c>
      <c r="O50" s="547">
        <f>+O22-'zz_SUB-TOTALS'!O22</f>
        <v>19713.432486765319</v>
      </c>
      <c r="P50" s="547">
        <f>+P22-'zz_SUB-TOTALS'!P22</f>
        <v>15064.063362900051</v>
      </c>
      <c r="Q50" s="547">
        <f>+Q22-'zz_SUB-TOTALS'!Q22</f>
        <v>20993.756305914605</v>
      </c>
      <c r="R50" s="547">
        <f>+R22-'zz_SUB-TOTALS'!R22</f>
        <v>14120.890065599931</v>
      </c>
      <c r="S50" s="547">
        <f>+S22-'zz_SUB-TOTALS'!S22</f>
        <v>-162420.92060262477</v>
      </c>
      <c r="T50" s="547">
        <f>+T22-'zz_SUB-TOTALS'!T22</f>
        <v>-146349.3308040034</v>
      </c>
      <c r="AB50" s="469"/>
      <c r="AC50" s="469"/>
      <c r="AD50" s="554"/>
      <c r="AE50" s="554"/>
      <c r="AI50" s="742"/>
    </row>
    <row r="51" spans="1:35" s="30" customFormat="1" x14ac:dyDescent="0.25">
      <c r="A51" s="553">
        <v>615</v>
      </c>
      <c r="B51" s="553" t="s">
        <v>637</v>
      </c>
      <c r="C51" s="547">
        <f>+C23-'zz_SUB-TOTALS'!C23</f>
        <v>13.354820884442233</v>
      </c>
      <c r="D51" s="547">
        <f>+D23-'zz_SUB-TOTALS'!D23</f>
        <v>12.885723993747888</v>
      </c>
      <c r="E51" s="547">
        <f>+E23-'zz_SUB-TOTALS'!E23</f>
        <v>0</v>
      </c>
      <c r="F51" s="547">
        <f>+F23-'zz_SUB-TOTALS'!F23</f>
        <v>0</v>
      </c>
      <c r="G51" s="547">
        <f>+G23-'zz_SUB-TOTALS'!G23</f>
        <v>121450.67329408973</v>
      </c>
      <c r="H51" s="547">
        <f>+H23-'zz_SUB-TOTALS'!H23</f>
        <v>89207.818347040564</v>
      </c>
      <c r="I51" s="547">
        <f>+I23-'zz_SUB-TOTALS'!I23-'zz_SUB-TOTALS'!V23</f>
        <v>80638.324359004502</v>
      </c>
      <c r="J51" s="547">
        <f>+J23-'zz_SUB-TOTALS'!J23-'zz_SUB-TOTALS'!W23</f>
        <v>55548.236538887686</v>
      </c>
      <c r="K51" s="547">
        <f>+K23-'zz_SUB-TOTALS'!K23</f>
        <v>93858.047636726405</v>
      </c>
      <c r="L51" s="547">
        <f>+L23-'zz_SUB-TOTALS'!L23</f>
        <v>68854.362302688882</v>
      </c>
      <c r="M51" s="547">
        <f>+M23-'zz_SUB-TOTALS'!M23</f>
        <v>-78284.093816122971</v>
      </c>
      <c r="N51" s="547">
        <f>+N23-'zz_SUB-TOTALS'!N23</f>
        <v>-76281.290425368585</v>
      </c>
      <c r="O51" s="547">
        <f>+O23-'zz_SUB-TOTALS'!O23</f>
        <v>14184.950805551605</v>
      </c>
      <c r="P51" s="547">
        <f>+P23-'zz_SUB-TOTALS'!P23</f>
        <v>11035.620188689674</v>
      </c>
      <c r="Q51" s="547">
        <f>+Q23-'zz_SUB-TOTALS'!Q23</f>
        <v>16075.150669321185</v>
      </c>
      <c r="R51" s="547">
        <f>+R23-'zz_SUB-TOTALS'!R23</f>
        <v>11151.813571447274</v>
      </c>
      <c r="S51" s="547">
        <f>+S23-'zz_SUB-TOTALS'!S23</f>
        <v>-108544.19529099576</v>
      </c>
      <c r="T51" s="547">
        <f>+T23-'zz_SUB-TOTALS'!T23</f>
        <v>-98468.724185505416</v>
      </c>
      <c r="AB51" s="469"/>
      <c r="AC51" s="469"/>
      <c r="AD51" s="554"/>
      <c r="AE51" s="554"/>
      <c r="AI51" s="742"/>
    </row>
    <row r="52" spans="1:35" s="30" customFormat="1" x14ac:dyDescent="0.25">
      <c r="A52" s="553">
        <v>640</v>
      </c>
      <c r="B52" s="553" t="s">
        <v>638</v>
      </c>
      <c r="C52" s="547">
        <f>+C24-'zz_SUB-TOTALS'!C24</f>
        <v>0</v>
      </c>
      <c r="D52" s="547">
        <f>+D24-'zz_SUB-TOTALS'!D24</f>
        <v>0</v>
      </c>
      <c r="E52" s="547">
        <f>+E24-'zz_SUB-TOTALS'!E24</f>
        <v>0</v>
      </c>
      <c r="F52" s="547">
        <f>+F24-'zz_SUB-TOTALS'!F24</f>
        <v>0</v>
      </c>
      <c r="G52" s="547">
        <f>+G24-'zz_SUB-TOTALS'!G24</f>
        <v>0</v>
      </c>
      <c r="H52" s="547">
        <f>+H24-'zz_SUB-TOTALS'!H24</f>
        <v>0</v>
      </c>
      <c r="I52" s="547">
        <f>+I24-'zz_SUB-TOTALS'!I24-'zz_SUB-TOTALS'!V24</f>
        <v>0</v>
      </c>
      <c r="J52" s="547">
        <f>+J24-'zz_SUB-TOTALS'!J24-'zz_SUB-TOTALS'!W24</f>
        <v>0</v>
      </c>
      <c r="K52" s="547">
        <f>+K24-'zz_SUB-TOTALS'!K24</f>
        <v>0</v>
      </c>
      <c r="L52" s="547">
        <f>+L24-'zz_SUB-TOTALS'!L24</f>
        <v>0</v>
      </c>
      <c r="M52" s="547">
        <f>+M24-'zz_SUB-TOTALS'!M24</f>
        <v>0</v>
      </c>
      <c r="N52" s="547">
        <f>+N24-'zz_SUB-TOTALS'!N24</f>
        <v>0</v>
      </c>
      <c r="O52" s="547">
        <f>+O24-'zz_SUB-TOTALS'!O24</f>
        <v>0</v>
      </c>
      <c r="P52" s="547">
        <f>+P24-'zz_SUB-TOTALS'!P24</f>
        <v>0</v>
      </c>
      <c r="Q52" s="547">
        <f>+Q24-'zz_SUB-TOTALS'!Q24</f>
        <v>0</v>
      </c>
      <c r="R52" s="547">
        <f>+R24-'zz_SUB-TOTALS'!R24</f>
        <v>0</v>
      </c>
      <c r="S52" s="547">
        <f>+S24-'zz_SUB-TOTALS'!S24</f>
        <v>0</v>
      </c>
      <c r="T52" s="547">
        <f>+T24-'zz_SUB-TOTALS'!T24</f>
        <v>0</v>
      </c>
      <c r="AB52" s="469"/>
      <c r="AC52" s="469"/>
      <c r="AD52" s="554"/>
      <c r="AE52" s="554"/>
      <c r="AI52" s="742"/>
    </row>
    <row r="53" spans="1:35" s="30" customFormat="1" x14ac:dyDescent="0.25">
      <c r="A53" s="553">
        <v>650</v>
      </c>
      <c r="B53" s="553" t="s">
        <v>639</v>
      </c>
      <c r="C53" s="547">
        <f>+C25-'zz_SUB-TOTALS'!C25</f>
        <v>0</v>
      </c>
      <c r="D53" s="547">
        <f>+D25-'zz_SUB-TOTALS'!D25</f>
        <v>0</v>
      </c>
      <c r="E53" s="547">
        <f>+E25-'zz_SUB-TOTALS'!E25</f>
        <v>0</v>
      </c>
      <c r="F53" s="547">
        <f>+F25-'zz_SUB-TOTALS'!F25</f>
        <v>0</v>
      </c>
      <c r="G53" s="547">
        <f>+G25-'zz_SUB-TOTALS'!G25</f>
        <v>58133.430240001529</v>
      </c>
      <c r="H53" s="547">
        <f>+H25-'zz_SUB-TOTALS'!H25</f>
        <v>42157.375959999859</v>
      </c>
      <c r="I53" s="547">
        <f>+I25-'zz_SUB-TOTALS'!I25-'zz_SUB-TOTALS'!V25</f>
        <v>39392.02528936509</v>
      </c>
      <c r="J53" s="547">
        <f>+J25-'zz_SUB-TOTALS'!J25-'zz_SUB-TOTALS'!W25</f>
        <v>26875.008999999613</v>
      </c>
      <c r="K53" s="547">
        <f>+K25-'zz_SUB-TOTALS'!K25</f>
        <v>45779.923953311518</v>
      </c>
      <c r="L53" s="547">
        <f>+L25-'zz_SUB-TOTALS'!L25</f>
        <v>33376.795360900462</v>
      </c>
      <c r="M53" s="547">
        <f>+M25-'zz_SUB-TOTALS'!M25</f>
        <v>-6387.8986639464274</v>
      </c>
      <c r="N53" s="547">
        <f>+N25-'zz_SUB-TOTALS'!N25</f>
        <v>-6501.7863609008491</v>
      </c>
      <c r="O53" s="547">
        <f>+O25-'zz_SUB-TOTALS'!O25</f>
        <v>6571.1441622551065</v>
      </c>
      <c r="P53" s="547">
        <f>+P25-'zz_SUB-TOTALS'!P25</f>
        <v>5021.3544543000171</v>
      </c>
      <c r="Q53" s="547">
        <f>+Q25-'zz_SUB-TOTALS'!Q25</f>
        <v>6997.9187686382793</v>
      </c>
      <c r="R53" s="547">
        <f>+R25-'zz_SUB-TOTALS'!R25</f>
        <v>4706.9633551998995</v>
      </c>
      <c r="S53" s="547">
        <f>+S25-'zz_SUB-TOTALS'!S25</f>
        <v>-19956.961594839813</v>
      </c>
      <c r="T53" s="547">
        <f>+T25-'zz_SUB-TOTALS'!T25</f>
        <v>-16230.104170400766</v>
      </c>
      <c r="AB53" s="469"/>
      <c r="AC53" s="469"/>
      <c r="AD53" s="554"/>
      <c r="AE53" s="554"/>
      <c r="AI53" s="742"/>
    </row>
    <row r="54" spans="1:35" s="30" customFormat="1" x14ac:dyDescent="0.25">
      <c r="A54" s="553">
        <v>660</v>
      </c>
      <c r="B54" s="553" t="s">
        <v>640</v>
      </c>
      <c r="C54" s="547">
        <f>+C26-'zz_SUB-TOTALS'!C26</f>
        <v>137.16297901690632</v>
      </c>
      <c r="D54" s="547">
        <f>+D26-'zz_SUB-TOTALS'!D26</f>
        <v>142.93946268433865</v>
      </c>
      <c r="E54" s="547">
        <f>+E26-'zz_SUB-TOTALS'!E26</f>
        <v>0</v>
      </c>
      <c r="F54" s="547">
        <f>+F26-'zz_SUB-TOTALS'!F26</f>
        <v>0</v>
      </c>
      <c r="G54" s="547">
        <f>+G26-'zz_SUB-TOTALS'!G26</f>
        <v>576442.11099045724</v>
      </c>
      <c r="H54" s="547">
        <f>+H26-'zz_SUB-TOTALS'!H26</f>
        <v>433694.45806556568</v>
      </c>
      <c r="I54" s="547">
        <f>+I26-'zz_SUB-TOTALS'!I26-'zz_SUB-TOTALS'!V26</f>
        <v>373572.86457965808</v>
      </c>
      <c r="J54" s="547">
        <f>+J26-'zz_SUB-TOTALS'!J26-'zz_SUB-TOTALS'!W26</f>
        <v>261822.45779173778</v>
      </c>
      <c r="K54" s="547">
        <f>+K26-'zz_SUB-TOTALS'!K26</f>
        <v>435623.37018185202</v>
      </c>
      <c r="L54" s="547">
        <f>+L26-'zz_SUB-TOTALS'!L26</f>
        <v>323694.71194368415</v>
      </c>
      <c r="M54" s="547">
        <f>+M26-'zz_SUB-TOTALS'!M26</f>
        <v>-183202.08585572476</v>
      </c>
      <c r="N54" s="547">
        <f>+N26-'zz_SUB-TOTALS'!N26</f>
        <v>-177707.25881860685</v>
      </c>
      <c r="O54" s="547">
        <f>+O26-'zz_SUB-TOTALS'!O26</f>
        <v>69849.141348678852</v>
      </c>
      <c r="P54" s="547">
        <f>+P26-'zz_SUB-TOTALS'!P26</f>
        <v>56206.410549894557</v>
      </c>
      <c r="Q54" s="547">
        <f>+Q26-'zz_SUB-TOTALS'!Q26</f>
        <v>84337.211162727792</v>
      </c>
      <c r="R54" s="547">
        <f>+R26-'zz_SUB-TOTALS'!R26</f>
        <v>61640.796458450612</v>
      </c>
      <c r="S54" s="547">
        <f>+S26-'zz_SUB-TOTALS'!S26</f>
        <v>-337388.4383671321</v>
      </c>
      <c r="T54" s="547">
        <f>+T26-'zz_SUB-TOTALS'!T26</f>
        <v>-295554.4658269519</v>
      </c>
      <c r="AB54" s="469"/>
      <c r="AC54" s="469"/>
      <c r="AD54" s="554"/>
      <c r="AE54" s="554"/>
      <c r="AI54" s="742"/>
    </row>
    <row r="55" spans="1:35" s="30" customFormat="1" x14ac:dyDescent="0.25">
      <c r="A55" s="553">
        <v>690</v>
      </c>
      <c r="B55" s="553" t="s">
        <v>641</v>
      </c>
      <c r="C55" s="547">
        <f>+C27-'zz_SUB-TOTALS'!C27</f>
        <v>10.909209912177175</v>
      </c>
      <c r="D55" s="547">
        <f>+D27-'zz_SUB-TOTALS'!D27</f>
        <v>24.932924232678943</v>
      </c>
      <c r="E55" s="547">
        <f>+E27-'zz_SUB-TOTALS'!E27</f>
        <v>0</v>
      </c>
      <c r="F55" s="547">
        <f>+F27-'zz_SUB-TOTALS'!F27</f>
        <v>0</v>
      </c>
      <c r="G55" s="547">
        <f>+G27-'zz_SUB-TOTALS'!G27</f>
        <v>527435.39560465515</v>
      </c>
      <c r="H55" s="547">
        <f>+H27-'zz_SUB-TOTALS'!H27</f>
        <v>388884.10579127818</v>
      </c>
      <c r="I55" s="547">
        <f>+I27-'zz_SUB-TOTALS'!I27-'zz_SUB-TOTALS'!V27</f>
        <v>356042.93619369471</v>
      </c>
      <c r="J55" s="547">
        <f>+J27-'zz_SUB-TOTALS'!J27-'zz_SUB-TOTALS'!W27</f>
        <v>245354.50106251577</v>
      </c>
      <c r="K55" s="547">
        <f>+K27-'zz_SUB-TOTALS'!K27</f>
        <v>413896.65586708346</v>
      </c>
      <c r="L55" s="547">
        <f>+L27-'zz_SUB-TOTALS'!L27</f>
        <v>304455.9961013617</v>
      </c>
      <c r="M55" s="547">
        <f>+M27-'zz_SUB-TOTALS'!M27</f>
        <v>-223148.86306052143</v>
      </c>
      <c r="N55" s="547">
        <f>+N27-'zz_SUB-TOTALS'!N27</f>
        <v>-211935.5252387803</v>
      </c>
      <c r="O55" s="547">
        <f>+O27-'zz_SUB-TOTALS'!O27</f>
        <v>59992.021640774037</v>
      </c>
      <c r="P55" s="547">
        <f>+P27-'zz_SUB-TOTALS'!P27</f>
        <v>47113.400082663924</v>
      </c>
      <c r="Q55" s="547">
        <f>+Q27-'zz_SUB-TOTALS'!Q27</f>
        <v>64679.806369267986</v>
      </c>
      <c r="R55" s="547">
        <f>+R27-'zz_SUB-TOTALS'!R27</f>
        <v>45725.352918584365</v>
      </c>
      <c r="S55" s="547">
        <f>+S27-'zz_SUB-TOTALS'!S27</f>
        <v>-347820.69107056339</v>
      </c>
      <c r="T55" s="547">
        <f>+T27-'zz_SUB-TOTALS'!T27</f>
        <v>-304774.27824002854</v>
      </c>
      <c r="AB55" s="469"/>
      <c r="AC55" s="469"/>
      <c r="AD55" s="554"/>
      <c r="AE55" s="554"/>
      <c r="AI55" s="742"/>
    </row>
    <row r="56" spans="1:35" s="30" customFormat="1" x14ac:dyDescent="0.25">
      <c r="A56" s="3943" t="s">
        <v>299</v>
      </c>
      <c r="B56" s="3943"/>
      <c r="C56" s="547">
        <f>+C28-'zz_SUB-TOTALS'!C28</f>
        <v>50390.000000000233</v>
      </c>
      <c r="D56" s="547">
        <f>+D28-'zz_SUB-TOTALS'!D28</f>
        <v>48215</v>
      </c>
      <c r="E56" s="547">
        <f>+E28-'zz_SUB-TOTALS'!E28</f>
        <v>0</v>
      </c>
      <c r="F56" s="547">
        <f>+F28-'zz_SUB-TOTALS'!F28</f>
        <v>0</v>
      </c>
      <c r="G56" s="547">
        <f>+G28-'zz_SUB-TOTALS'!G28</f>
        <v>79891658.410000086</v>
      </c>
      <c r="H56" s="547">
        <f>+H28-'zz_SUB-TOTALS'!H28</f>
        <v>62769998.655366659</v>
      </c>
      <c r="I56" s="547">
        <f>+I28-'zz_SUB-TOTALS'!I28-'zz_SUB-TOTALS'!V28</f>
        <v>49580406.439365387</v>
      </c>
      <c r="J56" s="547">
        <f>+J28-'zz_SUB-TOTALS'!J28-'zz_SUB-TOTALS'!W28</f>
        <v>36175984.0200001</v>
      </c>
      <c r="K56" s="547">
        <f>+K28-'zz_SUB-TOTALS'!K28</f>
        <v>57420947.858625889</v>
      </c>
      <c r="L56" s="547">
        <f>+L28-'zz_SUB-TOTALS'!L28</f>
        <v>44917215.965300024</v>
      </c>
      <c r="M56" s="547">
        <f>+M28-'zz_SUB-TOTALS'!M28</f>
        <v>-18003355.419260442</v>
      </c>
      <c r="N56" s="547">
        <f>+N28-'zz_SUB-TOTALS'!N28</f>
        <v>-18127455.945299953</v>
      </c>
      <c r="O56" s="547">
        <f>+O28-'zz_SUB-TOTALS'!O28</f>
        <v>11610894.870787904</v>
      </c>
      <c r="P56" s="547">
        <f>+P28-'zz_SUB-TOTALS'!P28</f>
        <v>10035279.334400006</v>
      </c>
      <c r="Q56" s="547">
        <f>+Q28-'zz_SUB-TOTALS'!Q28</f>
        <v>13399925.061154276</v>
      </c>
      <c r="R56" s="547">
        <f>+R28-'zz_SUB-TOTALS'!R28</f>
        <v>10485652.48179999</v>
      </c>
      <c r="S56" s="547">
        <f>+S28-'zz_SUB-TOTALS'!S28</f>
        <v>-43014175.351202622</v>
      </c>
      <c r="T56" s="547">
        <f>+T28-'zz_SUB-TOTALS'!T28</f>
        <v>-38648387.761499979</v>
      </c>
      <c r="AB56" s="469"/>
      <c r="AC56" s="469"/>
      <c r="AD56" s="554"/>
      <c r="AE56" s="554"/>
      <c r="AI56" s="742"/>
    </row>
    <row r="57" spans="1:35" s="30" customFormat="1" ht="11.25" x14ac:dyDescent="0.2">
      <c r="C57" s="547"/>
      <c r="D57" s="547"/>
      <c r="E57" s="547"/>
      <c r="F57" s="547"/>
      <c r="G57" s="547"/>
      <c r="H57" s="547"/>
      <c r="I57" s="547"/>
      <c r="J57" s="547"/>
      <c r="K57" s="547"/>
      <c r="L57" s="547"/>
      <c r="M57" s="547"/>
      <c r="N57" s="547"/>
      <c r="O57" s="547"/>
      <c r="P57" s="547"/>
      <c r="Q57" s="547"/>
      <c r="R57" s="547"/>
      <c r="S57" s="547"/>
      <c r="T57" s="547"/>
      <c r="AB57" s="469"/>
      <c r="AC57" s="469"/>
      <c r="AD57" s="554"/>
      <c r="AE57" s="554"/>
      <c r="AI57" s="742"/>
    </row>
    <row r="58" spans="1:35" s="30" customFormat="1" x14ac:dyDescent="0.25">
      <c r="A58" s="557" t="str">
        <f>'zz_SUB-TOTALS'!A32:B32</f>
        <v>PRIMARY CARE</v>
      </c>
      <c r="B58" s="552"/>
      <c r="C58" s="547">
        <f>'zz_SUB-TOTALS'!C32</f>
        <v>0</v>
      </c>
      <c r="D58" s="547">
        <f>'zz_SUB-TOTALS'!D32</f>
        <v>0</v>
      </c>
      <c r="E58" s="547">
        <f>'zz_SUB-TOTALS'!E32</f>
        <v>0</v>
      </c>
      <c r="F58" s="547">
        <f>'zz_SUB-TOTALS'!F32</f>
        <v>0</v>
      </c>
      <c r="G58" s="547">
        <f>'zz_SUB-TOTALS'!G32</f>
        <v>58133430.240000002</v>
      </c>
      <c r="H58" s="547">
        <f>'zz_SUB-TOTALS'!H32</f>
        <v>42157375.960000001</v>
      </c>
      <c r="I58" s="547">
        <f>'zz_SUB-TOTALS'!I32</f>
        <v>39392025.289365336</v>
      </c>
      <c r="J58" s="547">
        <f>'zz_SUB-TOTALS'!J32</f>
        <v>26875009</v>
      </c>
      <c r="K58" s="547">
        <f>'zz_SUB-TOTALS'!K32</f>
        <v>45779923.953311078</v>
      </c>
      <c r="L58" s="547">
        <f>'zz_SUB-TOTALS'!L32</f>
        <v>33376795.360899996</v>
      </c>
      <c r="M58" s="547">
        <f>'zz_SUB-TOTALS'!M32</f>
        <v>-6387898.6639457364</v>
      </c>
      <c r="N58" s="547">
        <f>'zz_SUB-TOTALS'!N32</f>
        <v>-6501786.3608999997</v>
      </c>
      <c r="O58" s="547">
        <f>'zz_SUB-TOTALS'!O32</f>
        <v>6571144.1622551102</v>
      </c>
      <c r="P58" s="547">
        <f>'zz_SUB-TOTALS'!P32</f>
        <v>5021354.4543000003</v>
      </c>
      <c r="Q58" s="547">
        <f>'zz_SUB-TOTALS'!Q32</f>
        <v>6997918.7686381945</v>
      </c>
      <c r="R58" s="547">
        <f>'zz_SUB-TOTALS'!R32</f>
        <v>4706963.3551999992</v>
      </c>
      <c r="S58" s="547">
        <f>'zz_SUB-TOTALS'!S32</f>
        <v>-19956961.59483904</v>
      </c>
      <c r="T58" s="547">
        <f>'zz_SUB-TOTALS'!T32</f>
        <v>-16230104.170399999</v>
      </c>
      <c r="AB58" s="469"/>
      <c r="AC58" s="469"/>
      <c r="AD58" s="554"/>
      <c r="AE58" s="554"/>
      <c r="AI58" s="742"/>
    </row>
    <row r="59" spans="1:35" s="30" customFormat="1" x14ac:dyDescent="0.25">
      <c r="A59" s="557" t="s">
        <v>683</v>
      </c>
      <c r="B59" s="558"/>
      <c r="C59" s="547">
        <f>'zz_SUB-TOTALS'!C35</f>
        <v>0</v>
      </c>
      <c r="D59" s="547">
        <f>'zz_SUB-TOTALS'!D35</f>
        <v>0</v>
      </c>
      <c r="E59" s="547">
        <f>'zz_SUB-TOTALS'!E35</f>
        <v>0</v>
      </c>
      <c r="F59" s="547">
        <f>'zz_SUB-TOTALS'!F35</f>
        <v>0</v>
      </c>
      <c r="G59" s="547">
        <f>'zz_SUB-TOTALS'!G35</f>
        <v>0</v>
      </c>
      <c r="H59" s="547">
        <f>'zz_SUB-TOTALS'!H35</f>
        <v>0</v>
      </c>
      <c r="I59" s="547">
        <f>'zz_SUB-TOTALS'!I35</f>
        <v>-10162814</v>
      </c>
      <c r="J59" s="547">
        <f>'zz_SUB-TOTALS'!J35</f>
        <v>-9386223.9999999963</v>
      </c>
      <c r="K59" s="547">
        <f>'zz_SUB-TOTALS'!K35</f>
        <v>0</v>
      </c>
      <c r="L59" s="547">
        <f>'zz_SUB-TOTALS'!L35</f>
        <v>0</v>
      </c>
      <c r="M59" s="547">
        <f>'zz_SUB-TOTALS'!M35</f>
        <v>-10162814</v>
      </c>
      <c r="N59" s="547">
        <f>'zz_SUB-TOTALS'!N35</f>
        <v>-9386223.9999999963</v>
      </c>
      <c r="O59" s="547">
        <f>'zz_SUB-TOTALS'!O35</f>
        <v>0</v>
      </c>
      <c r="P59" s="547">
        <f>'zz_SUB-TOTALS'!P35</f>
        <v>0</v>
      </c>
      <c r="Q59" s="547">
        <f>'zz_SUB-TOTALS'!Q35</f>
        <v>0</v>
      </c>
      <c r="R59" s="547">
        <f>'zz_SUB-TOTALS'!R35</f>
        <v>0</v>
      </c>
      <c r="S59" s="547">
        <f>'zz_SUB-TOTALS'!S35</f>
        <v>-10162814</v>
      </c>
      <c r="T59" s="547">
        <f>'zz_SUB-TOTALS'!T35</f>
        <v>-9386223.9999999963</v>
      </c>
      <c r="AB59" s="469"/>
      <c r="AC59" s="469"/>
      <c r="AD59" s="554"/>
      <c r="AE59" s="554"/>
      <c r="AI59" s="742"/>
    </row>
    <row r="60" spans="1:35" s="30" customFormat="1" x14ac:dyDescent="0.25">
      <c r="A60" s="557" t="s">
        <v>764</v>
      </c>
      <c r="B60" s="558"/>
      <c r="C60" s="547">
        <f>'zz_SUB-TOTALS'!C36</f>
        <v>0</v>
      </c>
      <c r="D60" s="547">
        <f>'zz_SUB-TOTALS'!D36</f>
        <v>0</v>
      </c>
      <c r="E60" s="547">
        <f>'zz_SUB-TOTALS'!E36</f>
        <v>0</v>
      </c>
      <c r="F60" s="547">
        <f>'zz_SUB-TOTALS'!F36</f>
        <v>0</v>
      </c>
      <c r="G60" s="547">
        <f>'zz_SUB-TOTALS'!G36</f>
        <v>0</v>
      </c>
      <c r="H60" s="547">
        <f>'zz_SUB-TOTALS'!H36</f>
        <v>0</v>
      </c>
      <c r="I60" s="547">
        <f>'zz_SUB-TOTALS'!I36</f>
        <v>0</v>
      </c>
      <c r="J60" s="547">
        <f>'zz_SUB-TOTALS'!J36</f>
        <v>0</v>
      </c>
      <c r="K60" s="547">
        <f>'zz_SUB-TOTALS'!K36</f>
        <v>236269.13999999998</v>
      </c>
      <c r="L60" s="547">
        <f>'zz_SUB-TOTALS'!L36</f>
        <v>398098.89</v>
      </c>
      <c r="M60" s="547">
        <f>'zz_SUB-TOTALS'!M36</f>
        <v>-236269.13999999998</v>
      </c>
      <c r="N60" s="547">
        <f>'zz_SUB-TOTALS'!N36</f>
        <v>-398098.89</v>
      </c>
      <c r="O60" s="547">
        <f>'zz_SUB-TOTALS'!O36</f>
        <v>5024.4000000000005</v>
      </c>
      <c r="P60" s="547">
        <f>'zz_SUB-TOTALS'!P36</f>
        <v>18682.830000000002</v>
      </c>
      <c r="Q60" s="547">
        <f>'zz_SUB-TOTALS'!Q36</f>
        <v>27464.63</v>
      </c>
      <c r="R60" s="547">
        <f>'zz_SUB-TOTALS'!R36</f>
        <v>47125.219999999994</v>
      </c>
      <c r="S60" s="547">
        <f>'zz_SUB-TOTALS'!S36</f>
        <v>-268758.17</v>
      </c>
      <c r="T60" s="547">
        <f>'zz_SUB-TOTALS'!T36</f>
        <v>-463906.94</v>
      </c>
      <c r="AB60" s="469"/>
      <c r="AC60" s="469"/>
      <c r="AD60" s="554"/>
      <c r="AE60" s="554"/>
      <c r="AI60" s="742"/>
    </row>
    <row r="61" spans="1:35" s="30" customFormat="1" x14ac:dyDescent="0.25">
      <c r="A61" s="557" t="s">
        <v>773</v>
      </c>
      <c r="B61" s="558"/>
      <c r="C61" s="547">
        <f>'zz_SUB-TOTALS'!C34</f>
        <v>25675</v>
      </c>
      <c r="D61" s="547">
        <f>'zz_SUB-TOTALS'!D34</f>
        <v>25059</v>
      </c>
      <c r="E61" s="547">
        <f>'zz_SUB-TOTALS'!E34</f>
        <v>0</v>
      </c>
      <c r="F61" s="547">
        <f>'zz_SUB-TOTALS'!F34</f>
        <v>0</v>
      </c>
      <c r="G61" s="547">
        <f>'zz_SUB-TOTALS'!G34</f>
        <v>9966018.6500000004</v>
      </c>
      <c r="H61" s="547">
        <f>'zz_SUB-TOTALS'!H34</f>
        <v>9515596.6133298185</v>
      </c>
      <c r="I61" s="547">
        <f>'zz_SUB-TOTALS'!I34</f>
        <v>3564890.89</v>
      </c>
      <c r="J61" s="547">
        <f>'zz_SUB-TOTALS'!J34</f>
        <v>3497014.09</v>
      </c>
      <c r="K61" s="547">
        <f>'zz_SUB-TOTALS'!K34</f>
        <v>4418350.3905452266</v>
      </c>
      <c r="L61" s="547">
        <f>'zz_SUB-TOTALS'!L34</f>
        <v>4085392.1030000001</v>
      </c>
      <c r="M61" s="547">
        <f>'zz_SUB-TOTALS'!M34</f>
        <v>-853459.5005452265</v>
      </c>
      <c r="N61" s="547">
        <f>'zz_SUB-TOTALS'!N34</f>
        <v>-588378.01300000027</v>
      </c>
      <c r="O61" s="547">
        <f>'zz_SUB-TOTALS'!O34</f>
        <v>2004546.480434349</v>
      </c>
      <c r="P61" s="547">
        <f>'zz_SUB-TOTALS'!P34</f>
        <v>1930924.7799999998</v>
      </c>
      <c r="Q61" s="547">
        <f>'zz_SUB-TOTALS'!Q34</f>
        <v>3997535.0569805098</v>
      </c>
      <c r="R61" s="547">
        <f>'zz_SUB-TOTALS'!R34</f>
        <v>3379686.4554999997</v>
      </c>
      <c r="S61" s="547">
        <f>'zz_SUB-TOTALS'!S34</f>
        <v>-6855541.037960086</v>
      </c>
      <c r="T61" s="547">
        <f>'zz_SUB-TOTALS'!T34</f>
        <v>-5898989.2484999998</v>
      </c>
      <c r="AB61" s="469"/>
      <c r="AC61" s="469"/>
      <c r="AD61" s="554"/>
      <c r="AE61" s="554"/>
      <c r="AI61" s="742"/>
    </row>
    <row r="62" spans="1:35" s="30" customFormat="1" x14ac:dyDescent="0.25">
      <c r="A62" s="557" t="s">
        <v>674</v>
      </c>
      <c r="B62" s="558"/>
      <c r="C62" s="547">
        <f>'zz_SUB-TOTALS'!C38</f>
        <v>24715</v>
      </c>
      <c r="D62" s="547">
        <f>'zz_SUB-TOTALS'!D38</f>
        <v>23156</v>
      </c>
      <c r="E62" s="547">
        <f>'zz_SUB-TOTALS'!E38</f>
        <v>0</v>
      </c>
      <c r="F62" s="547">
        <f>'zz_SUB-TOTALS'!F38</f>
        <v>0</v>
      </c>
      <c r="G62" s="547">
        <f>'zz_SUB-TOTALS'!G38</f>
        <v>11792209.52</v>
      </c>
      <c r="H62" s="547">
        <f>'zz_SUB-TOTALS'!H38</f>
        <v>11097026.082036527</v>
      </c>
      <c r="I62" s="547">
        <f>'zz_SUB-TOTALS'!I38</f>
        <v>6623490.2599999998</v>
      </c>
      <c r="J62" s="547">
        <f>'zz_SUB-TOTALS'!J38</f>
        <v>5803960.9299999997</v>
      </c>
      <c r="K62" s="547">
        <f>'zz_SUB-TOTALS'!K38</f>
        <v>6986404.3747694716</v>
      </c>
      <c r="L62" s="547">
        <f>'zz_SUB-TOTALS'!L38</f>
        <v>7056929.6114000008</v>
      </c>
      <c r="M62" s="547">
        <f>'zz_SUB-TOTALS'!M38</f>
        <v>-362914.11476947245</v>
      </c>
      <c r="N62" s="547">
        <f>'zz_SUB-TOTALS'!N38</f>
        <v>-1252968.6813999999</v>
      </c>
      <c r="O62" s="547">
        <f>'zz_SUB-TOTALS'!O38</f>
        <v>3030179.8280984387</v>
      </c>
      <c r="P62" s="547">
        <f>'zz_SUB-TOTALS'!P38</f>
        <v>3064317.2700999998</v>
      </c>
      <c r="Q62" s="547">
        <f>'zz_SUB-TOTALS'!Q38</f>
        <v>2377006.6055355654</v>
      </c>
      <c r="R62" s="547">
        <f>'zz_SUB-TOTALS'!R38</f>
        <v>2351877.4510999997</v>
      </c>
      <c r="S62" s="547">
        <f>'zz_SUB-TOTALS'!S38</f>
        <v>-5770100.5484034773</v>
      </c>
      <c r="T62" s="547">
        <f>'zz_SUB-TOTALS'!T38</f>
        <v>-6669163.4025999997</v>
      </c>
      <c r="AB62" s="469"/>
      <c r="AC62" s="469"/>
      <c r="AD62" s="554"/>
      <c r="AE62" s="554"/>
      <c r="AI62" s="742"/>
    </row>
    <row r="63" spans="1:35" s="30" customFormat="1" ht="27.2" customHeight="1" x14ac:dyDescent="0.25">
      <c r="A63" s="3940" t="str">
        <f>'zz_SUB-TOTALS'!A31:B31</f>
        <v>*Other Non-Trendstar
(NO PAYOR SPLIT)</v>
      </c>
      <c r="B63" s="3941"/>
      <c r="C63" s="547">
        <f>C30</f>
        <v>56989.453033576923</v>
      </c>
      <c r="D63" s="547">
        <f t="shared" ref="D63:T63" si="16">D30</f>
        <v>37502.080171038811</v>
      </c>
      <c r="E63" s="547">
        <f t="shared" si="16"/>
        <v>455152</v>
      </c>
      <c r="F63" s="547">
        <f t="shared" si="16"/>
        <v>295594</v>
      </c>
      <c r="G63" s="547">
        <f t="shared" si="16"/>
        <v>348173464.82000005</v>
      </c>
      <c r="H63" s="547">
        <f t="shared" si="16"/>
        <v>245767153.20235038</v>
      </c>
      <c r="I63" s="547">
        <f t="shared" si="16"/>
        <v>248982009.74160394</v>
      </c>
      <c r="J63" s="547">
        <f t="shared" si="16"/>
        <v>189517138.70999998</v>
      </c>
      <c r="K63" s="547">
        <f t="shared" si="16"/>
        <v>154105528.94703972</v>
      </c>
      <c r="L63" s="547">
        <f t="shared" ref="L63" si="17">L30</f>
        <v>127466440.0262</v>
      </c>
      <c r="M63" s="547">
        <f t="shared" si="16"/>
        <v>94876480.794564322</v>
      </c>
      <c r="N63" s="547">
        <f t="shared" si="16"/>
        <v>62050698.683799982</v>
      </c>
      <c r="O63" s="547">
        <f t="shared" si="16"/>
        <v>7109927.4156930847</v>
      </c>
      <c r="P63" s="547">
        <f t="shared" si="16"/>
        <v>5183811.891400001</v>
      </c>
      <c r="Q63" s="547">
        <f t="shared" si="16"/>
        <v>22628385.487942364</v>
      </c>
      <c r="R63" s="547">
        <f t="shared" si="16"/>
        <v>17010464.935699999</v>
      </c>
      <c r="S63" s="547">
        <f t="shared" si="16"/>
        <v>65138167.890928879</v>
      </c>
      <c r="T63" s="547">
        <f t="shared" si="16"/>
        <v>39856421.856700011</v>
      </c>
      <c r="AB63" s="469"/>
      <c r="AC63" s="469"/>
      <c r="AD63" s="554"/>
      <c r="AE63" s="554"/>
      <c r="AI63" s="742"/>
    </row>
    <row r="65" spans="1:63" x14ac:dyDescent="0.2">
      <c r="C65" s="547">
        <f>C58+C59+C60+C61+C62+C63</f>
        <v>107379.45303357692</v>
      </c>
      <c r="D65" s="547">
        <f t="shared" ref="D65:T65" si="18">D58+D59+D60+D61+D62+D63</f>
        <v>85717.080171038804</v>
      </c>
      <c r="E65" s="547">
        <f t="shared" si="18"/>
        <v>455152</v>
      </c>
      <c r="F65" s="547">
        <f t="shared" si="18"/>
        <v>295594</v>
      </c>
      <c r="G65" s="547">
        <f t="shared" si="18"/>
        <v>428065123.23000002</v>
      </c>
      <c r="H65" s="547">
        <f t="shared" si="18"/>
        <v>308537151.85771674</v>
      </c>
      <c r="I65" s="547">
        <f t="shared" si="18"/>
        <v>288399602.1809693</v>
      </c>
      <c r="J65" s="547">
        <f t="shared" si="18"/>
        <v>216306898.72999999</v>
      </c>
      <c r="K65" s="547">
        <f t="shared" si="18"/>
        <v>211526476.80566549</v>
      </c>
      <c r="L65" s="547">
        <f t="shared" ref="L65" si="19">L58+L59+L60+L61+L62+L63</f>
        <v>172383655.99149999</v>
      </c>
      <c r="M65" s="547">
        <f t="shared" si="18"/>
        <v>76873125.375303894</v>
      </c>
      <c r="N65" s="547">
        <f t="shared" si="18"/>
        <v>43923242.738499984</v>
      </c>
      <c r="O65" s="547">
        <f t="shared" si="18"/>
        <v>18720822.286480982</v>
      </c>
      <c r="P65" s="547">
        <f t="shared" si="18"/>
        <v>15219091.2258</v>
      </c>
      <c r="Q65" s="547">
        <f t="shared" si="18"/>
        <v>36028310.549096629</v>
      </c>
      <c r="R65" s="547">
        <f t="shared" si="18"/>
        <v>27496117.417499997</v>
      </c>
      <c r="S65" s="547">
        <f t="shared" si="18"/>
        <v>22123992.539726272</v>
      </c>
      <c r="T65" s="547">
        <f t="shared" si="18"/>
        <v>1208034.0952000171</v>
      </c>
      <c r="U65" s="547"/>
    </row>
    <row r="66" spans="1:63" s="30" customFormat="1" ht="11.25" x14ac:dyDescent="0.2">
      <c r="B66" s="30" t="s">
        <v>774</v>
      </c>
      <c r="C66" s="547">
        <f>C65-'zz17GLOBAL OP BY PAYOR'!C199</f>
        <v>0</v>
      </c>
      <c r="D66" s="547">
        <f>D65-'zz17GLOBAL OP BY PAYOR'!D199</f>
        <v>0</v>
      </c>
      <c r="E66" s="547">
        <f>E65-'zz17GLOBAL OP BY PAYOR'!E199</f>
        <v>0</v>
      </c>
      <c r="F66" s="547">
        <f>F65-'zz17GLOBAL OP BY PAYOR'!F199</f>
        <v>0</v>
      </c>
      <c r="G66" s="547">
        <f>G65-'zz17GLOBAL OP BY PAYOR'!G199</f>
        <v>0</v>
      </c>
      <c r="H66" s="547">
        <f>H65-'zz17GLOBAL OP BY PAYOR'!H199</f>
        <v>0</v>
      </c>
      <c r="I66" s="547">
        <f>I65-'zz17GLOBAL OP BY PAYOR'!I199</f>
        <v>0</v>
      </c>
      <c r="J66" s="547">
        <f>J65-'zz17GLOBAL OP BY PAYOR'!J199</f>
        <v>0</v>
      </c>
      <c r="K66" s="547">
        <f>K65-'zz17GLOBAL OP BY PAYOR'!K199</f>
        <v>0</v>
      </c>
      <c r="L66" s="547">
        <f>L65-'zz17GLOBAL OP BY PAYOR'!L199</f>
        <v>0</v>
      </c>
      <c r="M66" s="547">
        <f>M65-'zz17GLOBAL OP BY PAYOR'!M199</f>
        <v>-1.4901161193847656E-7</v>
      </c>
      <c r="N66" s="547">
        <f>N65-'zz17GLOBAL OP BY PAYOR'!N199</f>
        <v>-1.0430812835693359E-7</v>
      </c>
      <c r="O66" s="547">
        <f>O65-'zz17GLOBAL OP BY PAYOR'!O199</f>
        <v>0</v>
      </c>
      <c r="P66" s="547">
        <f>P65-'zz17GLOBAL OP BY PAYOR'!P199</f>
        <v>0</v>
      </c>
      <c r="Q66" s="547">
        <f>Q65-'zz17GLOBAL OP BY PAYOR'!Q199</f>
        <v>0</v>
      </c>
      <c r="R66" s="547">
        <f>R65-'zz17GLOBAL OP BY PAYOR'!R199</f>
        <v>0</v>
      </c>
      <c r="S66" s="547">
        <f>S65-'zz17GLOBAL OP BY PAYOR'!S199</f>
        <v>-4.8428773880004883E-8</v>
      </c>
      <c r="T66" s="547">
        <f>T65-'zz17GLOBAL OP BY PAYOR'!T199</f>
        <v>7.4505805969238281E-9</v>
      </c>
      <c r="AB66" s="469"/>
      <c r="AC66" s="469"/>
      <c r="AD66" s="554"/>
      <c r="AE66" s="554"/>
      <c r="AI66" s="742"/>
    </row>
    <row r="68" spans="1:63" x14ac:dyDescent="0.2">
      <c r="B68" s="547"/>
      <c r="J68" s="397"/>
    </row>
    <row r="69" spans="1:63" s="880" customFormat="1" ht="11.25" x14ac:dyDescent="0.2">
      <c r="A69" s="879" t="s">
        <v>746</v>
      </c>
      <c r="B69" s="879"/>
      <c r="C69" s="879">
        <f>C31-'zz_SUB-TOTALS'!C40</f>
        <v>0</v>
      </c>
      <c r="D69" s="879">
        <f>D31-'zz_SUB-TOTALS'!D40</f>
        <v>0</v>
      </c>
      <c r="E69" s="879">
        <v>0</v>
      </c>
      <c r="F69" s="879">
        <v>0</v>
      </c>
      <c r="G69" s="879">
        <f>G31-'zz_SUB-TOTALS'!G40</f>
        <v>0</v>
      </c>
      <c r="H69" s="879">
        <f>H31-'zz_SUB-TOTALS'!H40</f>
        <v>0</v>
      </c>
      <c r="I69" s="879">
        <f>I31-'zz_SUB-TOTALS'!I40</f>
        <v>0</v>
      </c>
      <c r="J69" s="879">
        <f>J31-'zz_SUB-TOTALS'!J40</f>
        <v>0</v>
      </c>
      <c r="K69" s="879">
        <f>K31-'zz_SUB-TOTALS'!K40</f>
        <v>0</v>
      </c>
      <c r="L69" s="879">
        <f>L31-'zz_SUB-TOTALS'!L40</f>
        <v>0</v>
      </c>
      <c r="M69" s="879">
        <f>M31-'zz_SUB-TOTALS'!M40</f>
        <v>0</v>
      </c>
      <c r="N69" s="879">
        <f>N31-'zz_SUB-TOTALS'!N40</f>
        <v>0</v>
      </c>
      <c r="O69" s="879">
        <f>O31-'zz_SUB-TOTALS'!O40</f>
        <v>0</v>
      </c>
      <c r="P69" s="879">
        <f>P31-'zz_SUB-TOTALS'!P40</f>
        <v>0</v>
      </c>
      <c r="Q69" s="879">
        <f>Q31-'zz_SUB-TOTALS'!Q40</f>
        <v>0</v>
      </c>
      <c r="R69" s="879">
        <f>R31-'zz_SUB-TOTALS'!R40</f>
        <v>0</v>
      </c>
      <c r="S69" s="879">
        <f>S31-'zz_SUB-TOTALS'!S40</f>
        <v>0</v>
      </c>
      <c r="T69" s="879">
        <f>T31-'zz_SUB-TOTALS'!T40</f>
        <v>0</v>
      </c>
      <c r="AG69" s="1046"/>
      <c r="AI69" s="1047"/>
      <c r="AK69" s="1046"/>
      <c r="BE69" s="877"/>
      <c r="BF69" s="877"/>
      <c r="BJ69" s="883"/>
      <c r="BK69" s="883"/>
    </row>
    <row r="70" spans="1:63" s="1048" customFormat="1" ht="13.5" x14ac:dyDescent="0.25">
      <c r="B70" s="1049"/>
      <c r="C70" s="1050" t="s">
        <v>834</v>
      </c>
      <c r="D70" s="1050" t="s">
        <v>835</v>
      </c>
      <c r="E70" s="1050"/>
      <c r="F70" s="1050"/>
      <c r="G70" s="1050" t="s">
        <v>836</v>
      </c>
      <c r="H70" s="1050" t="s">
        <v>837</v>
      </c>
      <c r="I70" s="1050" t="s">
        <v>838</v>
      </c>
      <c r="J70" s="1050" t="s">
        <v>839</v>
      </c>
      <c r="K70" s="1050" t="s">
        <v>840</v>
      </c>
      <c r="L70" s="1050" t="s">
        <v>841</v>
      </c>
      <c r="M70" s="1050"/>
      <c r="N70" s="1050"/>
      <c r="O70" s="1050" t="s">
        <v>842</v>
      </c>
      <c r="P70" s="1050" t="s">
        <v>843</v>
      </c>
      <c r="Q70" s="1050" t="s">
        <v>844</v>
      </c>
      <c r="R70" s="1050" t="s">
        <v>845</v>
      </c>
      <c r="S70" s="1050"/>
      <c r="T70" s="1050"/>
      <c r="AA70" s="1051"/>
      <c r="AB70" s="1052"/>
      <c r="AC70" s="1052"/>
      <c r="AD70" s="1053"/>
      <c r="AE70" s="1053"/>
      <c r="AI70" s="1054"/>
    </row>
    <row r="72" spans="1:63" s="323" customFormat="1" x14ac:dyDescent="0.2">
      <c r="AB72" s="635"/>
      <c r="AC72" s="635"/>
      <c r="AD72" s="636"/>
      <c r="AE72" s="636"/>
      <c r="AI72" s="864"/>
    </row>
    <row r="73" spans="1:63" s="323" customFormat="1" x14ac:dyDescent="0.2">
      <c r="AB73" s="635"/>
      <c r="AC73" s="635"/>
      <c r="AD73" s="636"/>
      <c r="AE73" s="636"/>
      <c r="AI73" s="864"/>
    </row>
    <row r="74" spans="1:63" s="323" customFormat="1" x14ac:dyDescent="0.2">
      <c r="AB74" s="635"/>
      <c r="AC74" s="635"/>
      <c r="AD74" s="636"/>
      <c r="AE74" s="636"/>
      <c r="AI74" s="864"/>
    </row>
    <row r="75" spans="1:63" s="323" customFormat="1" x14ac:dyDescent="0.2">
      <c r="AB75" s="635"/>
      <c r="AC75" s="635"/>
      <c r="AD75" s="636"/>
      <c r="AE75" s="636"/>
      <c r="AI75" s="864"/>
    </row>
    <row r="76" spans="1:63" s="323" customFormat="1" x14ac:dyDescent="0.2">
      <c r="AB76" s="635"/>
      <c r="AC76" s="635"/>
      <c r="AD76" s="636"/>
      <c r="AE76" s="636"/>
      <c r="AI76" s="864"/>
    </row>
    <row r="77" spans="1:63" s="323" customFormat="1" x14ac:dyDescent="0.2">
      <c r="AB77" s="635"/>
      <c r="AC77" s="635"/>
      <c r="AD77" s="636"/>
      <c r="AE77" s="636"/>
      <c r="AI77" s="864"/>
    </row>
    <row r="78" spans="1:63" s="323" customFormat="1" x14ac:dyDescent="0.2">
      <c r="AB78" s="635"/>
      <c r="AC78" s="635"/>
      <c r="AD78" s="636"/>
      <c r="AE78" s="636"/>
      <c r="AI78" s="864"/>
    </row>
    <row r="79" spans="1:63" s="323" customFormat="1" x14ac:dyDescent="0.2">
      <c r="AB79" s="635"/>
      <c r="AC79" s="635"/>
      <c r="AD79" s="636"/>
      <c r="AE79" s="636"/>
      <c r="AI79" s="864"/>
    </row>
    <row r="80" spans="1:63" s="323" customFormat="1" x14ac:dyDescent="0.2">
      <c r="AB80" s="635"/>
      <c r="AC80" s="635"/>
      <c r="AD80" s="636"/>
      <c r="AE80" s="636"/>
      <c r="AI80" s="864"/>
    </row>
    <row r="81" spans="28:35" s="323" customFormat="1" x14ac:dyDescent="0.2">
      <c r="AB81" s="635"/>
      <c r="AC81" s="635"/>
      <c r="AD81" s="636"/>
      <c r="AE81" s="636"/>
      <c r="AI81" s="864"/>
    </row>
    <row r="82" spans="28:35" s="323" customFormat="1" x14ac:dyDescent="0.2">
      <c r="AB82" s="635"/>
      <c r="AC82" s="635"/>
      <c r="AD82" s="636"/>
      <c r="AE82" s="636"/>
      <c r="AI82" s="864"/>
    </row>
    <row r="83" spans="28:35" s="323" customFormat="1" x14ac:dyDescent="0.2">
      <c r="AB83" s="635"/>
      <c r="AC83" s="635"/>
      <c r="AD83" s="636"/>
      <c r="AE83" s="636"/>
      <c r="AI83" s="864"/>
    </row>
    <row r="84" spans="28:35" s="323" customFormat="1" x14ac:dyDescent="0.2">
      <c r="AB84" s="635"/>
      <c r="AC84" s="635"/>
      <c r="AD84" s="636"/>
      <c r="AE84" s="636"/>
      <c r="AI84" s="864"/>
    </row>
    <row r="85" spans="28:35" s="323" customFormat="1" x14ac:dyDescent="0.2">
      <c r="AB85" s="635"/>
      <c r="AC85" s="635"/>
      <c r="AD85" s="636"/>
      <c r="AE85" s="636"/>
      <c r="AI85" s="864"/>
    </row>
    <row r="86" spans="28:35" s="323" customFormat="1" x14ac:dyDescent="0.2">
      <c r="AB86" s="635"/>
      <c r="AC86" s="635"/>
      <c r="AD86" s="636"/>
      <c r="AE86" s="636"/>
      <c r="AI86" s="864"/>
    </row>
    <row r="87" spans="28:35" s="323" customFormat="1" x14ac:dyDescent="0.2">
      <c r="AB87" s="635"/>
      <c r="AC87" s="635"/>
      <c r="AD87" s="636"/>
      <c r="AE87" s="636"/>
      <c r="AI87" s="864"/>
    </row>
    <row r="88" spans="28:35" s="323" customFormat="1" x14ac:dyDescent="0.2">
      <c r="AB88" s="635"/>
      <c r="AC88" s="635"/>
      <c r="AD88" s="636"/>
      <c r="AE88" s="636"/>
      <c r="AI88" s="864"/>
    </row>
    <row r="89" spans="28:35" s="323" customFormat="1" x14ac:dyDescent="0.2">
      <c r="AB89" s="635"/>
      <c r="AC89" s="635"/>
      <c r="AD89" s="636"/>
      <c r="AE89" s="636"/>
      <c r="AI89" s="864"/>
    </row>
    <row r="90" spans="28:35" s="323" customFormat="1" x14ac:dyDescent="0.2">
      <c r="AB90" s="635"/>
      <c r="AC90" s="635"/>
      <c r="AD90" s="636"/>
      <c r="AE90" s="636"/>
      <c r="AI90" s="864"/>
    </row>
    <row r="91" spans="28:35" s="323" customFormat="1" x14ac:dyDescent="0.2">
      <c r="AB91" s="635"/>
      <c r="AC91" s="635"/>
      <c r="AD91" s="636"/>
      <c r="AE91" s="636"/>
      <c r="AI91" s="864"/>
    </row>
    <row r="92" spans="28:35" s="323" customFormat="1" x14ac:dyDescent="0.2">
      <c r="AB92" s="635"/>
      <c r="AC92" s="635"/>
      <c r="AD92" s="636"/>
      <c r="AE92" s="636"/>
      <c r="AI92" s="864"/>
    </row>
    <row r="93" spans="28:35" s="323" customFormat="1" x14ac:dyDescent="0.2">
      <c r="AB93" s="635"/>
      <c r="AC93" s="635"/>
      <c r="AD93" s="636"/>
      <c r="AE93" s="636"/>
      <c r="AI93" s="864"/>
    </row>
    <row r="94" spans="28:35" s="323" customFormat="1" x14ac:dyDescent="0.2">
      <c r="AB94" s="635"/>
      <c r="AC94" s="635"/>
      <c r="AD94" s="636"/>
      <c r="AE94" s="636"/>
      <c r="AI94" s="864"/>
    </row>
    <row r="95" spans="28:35" s="323" customFormat="1" x14ac:dyDescent="0.2">
      <c r="AB95" s="635"/>
      <c r="AC95" s="635"/>
      <c r="AD95" s="636"/>
      <c r="AE95" s="636"/>
      <c r="AI95" s="864"/>
    </row>
    <row r="96" spans="28:35" s="323" customFormat="1" x14ac:dyDescent="0.2">
      <c r="AB96" s="635"/>
      <c r="AC96" s="635"/>
      <c r="AD96" s="636"/>
      <c r="AE96" s="636"/>
      <c r="AI96" s="864"/>
    </row>
    <row r="97" spans="28:35" s="323" customFormat="1" x14ac:dyDescent="0.2">
      <c r="AB97" s="635"/>
      <c r="AC97" s="635"/>
      <c r="AD97" s="636"/>
      <c r="AE97" s="636"/>
      <c r="AI97" s="864"/>
    </row>
    <row r="98" spans="28:35" s="323" customFormat="1" x14ac:dyDescent="0.2">
      <c r="AB98" s="635"/>
      <c r="AC98" s="635"/>
      <c r="AD98" s="636"/>
      <c r="AE98" s="636"/>
      <c r="AI98" s="864"/>
    </row>
    <row r="99" spans="28:35" s="323" customFormat="1" x14ac:dyDescent="0.2">
      <c r="AB99" s="635"/>
      <c r="AC99" s="635"/>
      <c r="AD99" s="636"/>
      <c r="AE99" s="636"/>
      <c r="AI99" s="864"/>
    </row>
  </sheetData>
  <mergeCells count="18">
    <mergeCell ref="A63:B63"/>
    <mergeCell ref="Q6:R6"/>
    <mergeCell ref="S6:T6"/>
    <mergeCell ref="A28:B28"/>
    <mergeCell ref="A56:B56"/>
    <mergeCell ref="A31:B31"/>
    <mergeCell ref="A30:B30"/>
    <mergeCell ref="A1:T1"/>
    <mergeCell ref="A2:T2"/>
    <mergeCell ref="A3:T3"/>
    <mergeCell ref="C6:D6"/>
    <mergeCell ref="E6:F6"/>
    <mergeCell ref="G6:H6"/>
    <mergeCell ref="I6:J6"/>
    <mergeCell ref="K6:L6"/>
    <mergeCell ref="M6:N6"/>
    <mergeCell ref="O6:P6"/>
    <mergeCell ref="A4:T4"/>
  </mergeCells>
  <printOptions horizontalCentered="1"/>
  <pageMargins left="0" right="0" top="0.25" bottom="0.25" header="0.19" footer="0.25"/>
  <pageSetup scale="76" firstPageNumber="19" orientation="landscape" useFirstPageNumber="1" r:id="rId1"/>
  <headerFooter alignWithMargins="0">
    <oddFooter>&amp;L&amp;F&amp;R&amp;"Arial,Bold"&amp;14Page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CC99"/>
    <pageSetUpPr fitToPage="1"/>
  </sheetPr>
  <dimension ref="A1:Q144"/>
  <sheetViews>
    <sheetView zoomScale="80" workbookViewId="0">
      <pane xSplit="2" ySplit="5" topLeftCell="C6" activePane="bottomRight" state="frozenSplit"/>
      <selection activeCell="AH59" sqref="AH59"/>
      <selection pane="topRight" activeCell="AH59" sqref="AH59"/>
      <selection pane="bottomLeft" activeCell="AH59" sqref="AH59"/>
      <selection pane="bottomRight" activeCell="Y37" sqref="Y37"/>
    </sheetView>
  </sheetViews>
  <sheetFormatPr defaultColWidth="9.140625" defaultRowHeight="12.75" x14ac:dyDescent="0.2"/>
  <cols>
    <col min="1" max="1" width="7.85546875" style="380" customWidth="1"/>
    <col min="2" max="2" width="10.42578125" style="380" customWidth="1"/>
    <col min="3" max="3" width="22.140625" style="47" bestFit="1" customWidth="1"/>
    <col min="4" max="4" width="12.85546875" style="382" customWidth="1"/>
    <col min="5" max="5" width="12.28515625" style="382" bestFit="1" customWidth="1"/>
    <col min="6" max="6" width="15.140625" style="382" bestFit="1" customWidth="1"/>
    <col min="7" max="7" width="12.7109375" style="382" hidden="1" customWidth="1"/>
    <col min="8" max="8" width="9.5703125" style="382" hidden="1" customWidth="1"/>
    <col min="9" max="9" width="13.42578125" style="382" bestFit="1" customWidth="1"/>
    <col min="10" max="12" width="13.5703125" style="382" customWidth="1"/>
    <col min="13" max="13" width="13.42578125" style="382" bestFit="1" customWidth="1"/>
    <col min="14" max="14" width="13" style="382" bestFit="1" customWidth="1"/>
    <col min="15" max="15" width="2.140625" style="382" customWidth="1"/>
    <col min="16" max="16" width="13" style="47" bestFit="1" customWidth="1"/>
    <col min="17" max="16384" width="9.140625" style="47"/>
  </cols>
  <sheetData>
    <row r="1" spans="1:17" ht="15.75" x14ac:dyDescent="0.25">
      <c r="A1" s="495" t="s">
        <v>788</v>
      </c>
      <c r="B1" s="459"/>
      <c r="C1" s="381"/>
      <c r="E1" s="106" t="s">
        <v>1174</v>
      </c>
    </row>
    <row r="2" spans="1:17" ht="15" x14ac:dyDescent="0.2">
      <c r="B2" s="460" t="s">
        <v>1175</v>
      </c>
      <c r="E2" s="106" t="s">
        <v>856</v>
      </c>
      <c r="F2" s="850" t="s">
        <v>1173</v>
      </c>
      <c r="J2" s="383"/>
    </row>
    <row r="3" spans="1:17" x14ac:dyDescent="0.2">
      <c r="G3" s="376" t="s">
        <v>178</v>
      </c>
      <c r="H3" s="376" t="s">
        <v>178</v>
      </c>
      <c r="I3" s="376" t="s">
        <v>178</v>
      </c>
    </row>
    <row r="4" spans="1:17" s="167" customFormat="1" x14ac:dyDescent="0.2">
      <c r="A4" s="385" t="s">
        <v>281</v>
      </c>
      <c r="B4" s="386"/>
      <c r="C4" s="387" t="s">
        <v>190</v>
      </c>
      <c r="D4" s="376" t="s">
        <v>178</v>
      </c>
      <c r="E4" s="376"/>
      <c r="F4" s="376" t="s">
        <v>178</v>
      </c>
      <c r="G4" s="376" t="s">
        <v>181</v>
      </c>
      <c r="H4" s="376" t="s">
        <v>181</v>
      </c>
      <c r="I4" s="376" t="s">
        <v>181</v>
      </c>
      <c r="J4" s="376" t="s">
        <v>178</v>
      </c>
      <c r="K4" s="376" t="s">
        <v>178</v>
      </c>
      <c r="L4" s="376" t="s">
        <v>178</v>
      </c>
      <c r="M4" s="376" t="s">
        <v>178</v>
      </c>
      <c r="N4" s="376" t="s">
        <v>178</v>
      </c>
      <c r="O4" s="388"/>
    </row>
    <row r="5" spans="1:17" s="167" customFormat="1" x14ac:dyDescent="0.2">
      <c r="A5" s="389" t="s">
        <v>188</v>
      </c>
      <c r="B5" s="390" t="s">
        <v>189</v>
      </c>
      <c r="C5" s="391" t="s">
        <v>202</v>
      </c>
      <c r="D5" s="376" t="s">
        <v>32</v>
      </c>
      <c r="E5" s="376" t="s">
        <v>613</v>
      </c>
      <c r="F5" s="376" t="s">
        <v>180</v>
      </c>
      <c r="G5" s="376" t="s">
        <v>440</v>
      </c>
      <c r="H5" s="376" t="s">
        <v>439</v>
      </c>
      <c r="I5" s="376" t="s">
        <v>299</v>
      </c>
      <c r="J5" s="376" t="s">
        <v>182</v>
      </c>
      <c r="K5" s="376" t="s">
        <v>183</v>
      </c>
      <c r="L5" s="376" t="s">
        <v>184</v>
      </c>
      <c r="M5" s="376" t="s">
        <v>185</v>
      </c>
      <c r="N5" s="376" t="s">
        <v>186</v>
      </c>
      <c r="O5" s="388"/>
    </row>
    <row r="6" spans="1:17" x14ac:dyDescent="0.2">
      <c r="B6" s="417"/>
      <c r="C6" s="384"/>
      <c r="D6" s="382" t="s">
        <v>1121</v>
      </c>
      <c r="E6" s="382" t="s">
        <v>1736</v>
      </c>
      <c r="F6" s="382" t="s">
        <v>1123</v>
      </c>
      <c r="G6" s="382" t="s">
        <v>1201</v>
      </c>
      <c r="H6" s="382" t="s">
        <v>1201</v>
      </c>
      <c r="I6" s="382" t="s">
        <v>1125</v>
      </c>
      <c r="J6" s="382" t="s">
        <v>1127</v>
      </c>
      <c r="K6" s="382" t="s">
        <v>766</v>
      </c>
      <c r="L6" s="382" t="s">
        <v>1744</v>
      </c>
      <c r="M6" s="382" t="s">
        <v>1133</v>
      </c>
      <c r="N6" s="382" t="s">
        <v>766</v>
      </c>
      <c r="O6" s="392"/>
      <c r="P6" s="382" t="s">
        <v>1135</v>
      </c>
    </row>
    <row r="7" spans="1:17" x14ac:dyDescent="0.2">
      <c r="A7" s="393" t="b">
        <f>EXACT(B7,C7)</f>
        <v>1</v>
      </c>
      <c r="B7" s="418" t="s">
        <v>656</v>
      </c>
      <c r="C7" s="394" t="s">
        <v>656</v>
      </c>
      <c r="D7" s="394"/>
      <c r="E7" s="394"/>
      <c r="F7" s="394"/>
      <c r="G7" s="394"/>
      <c r="H7" s="394"/>
      <c r="I7" s="394"/>
      <c r="J7" s="394"/>
      <c r="K7" s="394"/>
      <c r="L7" s="394"/>
      <c r="M7" s="394"/>
      <c r="N7" s="394"/>
      <c r="O7" s="392"/>
      <c r="P7" s="393"/>
      <c r="Q7" s="418"/>
    </row>
    <row r="8" spans="1:17" x14ac:dyDescent="0.2">
      <c r="A8" s="393" t="b">
        <f t="shared" ref="A8:A74" si="0">EXACT(B8,C8)</f>
        <v>1</v>
      </c>
      <c r="B8" s="418"/>
      <c r="C8" s="394"/>
      <c r="D8" s="394"/>
      <c r="E8" s="394"/>
      <c r="F8" s="394"/>
      <c r="G8" s="394"/>
      <c r="H8" s="394"/>
      <c r="I8" s="394"/>
      <c r="J8" s="394"/>
      <c r="K8" s="394"/>
      <c r="L8" s="394"/>
      <c r="M8" s="394"/>
      <c r="N8" s="394"/>
      <c r="O8" s="392"/>
      <c r="P8" s="393"/>
      <c r="Q8" s="418"/>
    </row>
    <row r="9" spans="1:17" x14ac:dyDescent="0.2">
      <c r="A9" s="393" t="b">
        <f t="shared" si="0"/>
        <v>1</v>
      </c>
      <c r="B9" s="418">
        <v>10</v>
      </c>
      <c r="C9" s="394">
        <v>10</v>
      </c>
      <c r="D9" s="395">
        <f>+'FY17_XM HPM PAYOR_input'!D2</f>
        <v>143905</v>
      </c>
      <c r="E9" s="395">
        <f>+'FY17_XM HPM PAYOR_input'!F2</f>
        <v>3261130</v>
      </c>
      <c r="F9" s="395">
        <f>+'FY17_XM HPM PAYOR_input'!H2</f>
        <v>231809998</v>
      </c>
      <c r="G9" s="395"/>
      <c r="H9" s="395"/>
      <c r="I9" s="395">
        <f>+'FY17_XM HPM PAYOR_input'!J2</f>
        <v>70515204</v>
      </c>
      <c r="J9" s="395">
        <f>+'FY17_XM HPM PAYOR_input'!L2</f>
        <v>63492015</v>
      </c>
      <c r="K9" s="395">
        <f>+'FY17_XM HPM PAYOR_input'!N2</f>
        <v>7023189</v>
      </c>
      <c r="L9" s="395">
        <f>+'FY17_XM HPM PAYOR_input'!P2</f>
        <v>6030607</v>
      </c>
      <c r="M9" s="395">
        <f>+'FY17_XM HPM PAYOR_input'!R2</f>
        <v>16116731</v>
      </c>
      <c r="N9" s="395">
        <f>+'FY17_XM HPM PAYOR_input'!T2</f>
        <v>-15124148</v>
      </c>
      <c r="O9" s="392"/>
      <c r="P9" s="893">
        <f>+N9-'FY17_XM HPM PAYOR_input'!T2</f>
        <v>0</v>
      </c>
      <c r="Q9" s="418"/>
    </row>
    <row r="10" spans="1:17" x14ac:dyDescent="0.2">
      <c r="A10" s="393" t="b">
        <f t="shared" si="0"/>
        <v>1</v>
      </c>
      <c r="B10" s="843">
        <v>99</v>
      </c>
      <c r="C10" s="394">
        <v>99</v>
      </c>
      <c r="D10" s="395">
        <f>+'FY17_XM HPM PAYOR_input'!D3</f>
        <v>2</v>
      </c>
      <c r="E10" s="395">
        <f>+'FY17_XM HPM PAYOR_input'!F3</f>
        <v>7</v>
      </c>
      <c r="F10" s="395">
        <f>+'FY17_XM HPM PAYOR_input'!H3</f>
        <v>1083</v>
      </c>
      <c r="G10" s="395"/>
      <c r="H10" s="395"/>
      <c r="I10" s="395">
        <f>+'FY17_XM HPM PAYOR_input'!J3</f>
        <v>0</v>
      </c>
      <c r="J10" s="395">
        <f>+'FY17_XM HPM PAYOR_input'!L3</f>
        <v>423</v>
      </c>
      <c r="K10" s="395">
        <f>+'FY17_XM HPM PAYOR_input'!N3</f>
        <v>-423</v>
      </c>
      <c r="L10" s="395">
        <f>+'FY17_XM HPM PAYOR_input'!P3</f>
        <v>128</v>
      </c>
      <c r="M10" s="395">
        <f>+'FY17_XM HPM PAYOR_input'!R3</f>
        <v>104</v>
      </c>
      <c r="N10" s="395">
        <f>+'FY17_XM HPM PAYOR_input'!T3</f>
        <v>-655</v>
      </c>
      <c r="O10" s="392"/>
      <c r="P10" s="893">
        <f>+N10-'FY17_XM HPM PAYOR_input'!T3</f>
        <v>0</v>
      </c>
      <c r="Q10" s="418"/>
    </row>
    <row r="11" spans="1:17" x14ac:dyDescent="0.2">
      <c r="A11" s="393" t="b">
        <f t="shared" si="0"/>
        <v>1</v>
      </c>
      <c r="B11" s="418">
        <v>120</v>
      </c>
      <c r="C11" s="394">
        <v>120</v>
      </c>
      <c r="D11" s="395">
        <f>+'FY17_XM HPM PAYOR_input'!D4</f>
        <v>46970</v>
      </c>
      <c r="E11" s="395">
        <f>+'FY17_XM HPM PAYOR_input'!F4</f>
        <v>1270626</v>
      </c>
      <c r="F11" s="395">
        <f>+'FY17_XM HPM PAYOR_input'!H4</f>
        <v>100134699</v>
      </c>
      <c r="G11" s="395"/>
      <c r="H11" s="395"/>
      <c r="I11" s="395">
        <f>+'FY17_XM HPM PAYOR_input'!J4</f>
        <v>26570203</v>
      </c>
      <c r="J11" s="395">
        <f>+'FY17_XM HPM PAYOR_input'!L4</f>
        <v>24838405</v>
      </c>
      <c r="K11" s="395">
        <f>+'FY17_XM HPM PAYOR_input'!N4</f>
        <v>1731798</v>
      </c>
      <c r="L11" s="395">
        <f>+'FY17_XM HPM PAYOR_input'!P4</f>
        <v>1655338</v>
      </c>
      <c r="M11" s="395">
        <f>+'FY17_XM HPM PAYOR_input'!R4</f>
        <v>6048683</v>
      </c>
      <c r="N11" s="395">
        <f>+'FY17_XM HPM PAYOR_input'!T4</f>
        <v>-5972223</v>
      </c>
      <c r="O11" s="392"/>
      <c r="P11" s="893">
        <f>+N11-'FY17_XM HPM PAYOR_input'!T4</f>
        <v>0</v>
      </c>
      <c r="Q11" s="418"/>
    </row>
    <row r="12" spans="1:17" x14ac:dyDescent="0.2">
      <c r="A12" s="393" t="b">
        <f t="shared" si="0"/>
        <v>1</v>
      </c>
      <c r="B12" s="418">
        <v>130</v>
      </c>
      <c r="C12" s="394">
        <v>130</v>
      </c>
      <c r="D12" s="395">
        <f>+'FY17_XM HPM PAYOR_input'!D5</f>
        <v>30017</v>
      </c>
      <c r="E12" s="395">
        <f>+'FY17_XM HPM PAYOR_input'!F5</f>
        <v>924519</v>
      </c>
      <c r="F12" s="395">
        <f>+'FY17_XM HPM PAYOR_input'!H5</f>
        <v>67298300</v>
      </c>
      <c r="G12" s="395"/>
      <c r="H12" s="395"/>
      <c r="I12" s="395">
        <f>+'FY17_XM HPM PAYOR_input'!J5</f>
        <v>31608571</v>
      </c>
      <c r="J12" s="395">
        <f>+'FY17_XM HPM PAYOR_input'!L5</f>
        <v>16926869</v>
      </c>
      <c r="K12" s="395">
        <f>+'FY17_XM HPM PAYOR_input'!N5</f>
        <v>14681703</v>
      </c>
      <c r="L12" s="395">
        <f>+'FY17_XM HPM PAYOR_input'!P5</f>
        <v>1051369</v>
      </c>
      <c r="M12" s="395">
        <f>+'FY17_XM HPM PAYOR_input'!R5</f>
        <v>3916570</v>
      </c>
      <c r="N12" s="395">
        <f>+'FY17_XM HPM PAYOR_input'!T5</f>
        <v>9713763</v>
      </c>
      <c r="O12" s="392"/>
      <c r="P12" s="893">
        <f>+N12-'FY17_XM HPM PAYOR_input'!T5</f>
        <v>0</v>
      </c>
      <c r="Q12" s="418"/>
    </row>
    <row r="13" spans="1:17" x14ac:dyDescent="0.2">
      <c r="A13" s="393" t="b">
        <f t="shared" si="0"/>
        <v>1</v>
      </c>
      <c r="B13" s="418">
        <v>140</v>
      </c>
      <c r="C13" s="394">
        <v>140</v>
      </c>
      <c r="D13" s="395">
        <f>+'FY17_XM HPM PAYOR_input'!D6</f>
        <v>34495</v>
      </c>
      <c r="E13" s="395">
        <f>+'FY17_XM HPM PAYOR_input'!F6</f>
        <v>969463</v>
      </c>
      <c r="F13" s="395">
        <f>+'FY17_XM HPM PAYOR_input'!H6</f>
        <v>72693182</v>
      </c>
      <c r="G13" s="395"/>
      <c r="H13" s="395"/>
      <c r="I13" s="395">
        <f>+'FY17_XM HPM PAYOR_input'!J6</f>
        <v>23990019</v>
      </c>
      <c r="J13" s="395">
        <f>+'FY17_XM HPM PAYOR_input'!L6</f>
        <v>17612063</v>
      </c>
      <c r="K13" s="395">
        <f>+'FY17_XM HPM PAYOR_input'!N6</f>
        <v>6377957</v>
      </c>
      <c r="L13" s="395">
        <f>+'FY17_XM HPM PAYOR_input'!P6</f>
        <v>1430488</v>
      </c>
      <c r="M13" s="395">
        <f>+'FY17_XM HPM PAYOR_input'!R6</f>
        <v>4902199</v>
      </c>
      <c r="N13" s="395">
        <f>+'FY17_XM HPM PAYOR_input'!T6</f>
        <v>45270</v>
      </c>
      <c r="O13" s="392"/>
      <c r="P13" s="893">
        <f>+N13-'FY17_XM HPM PAYOR_input'!T6</f>
        <v>0</v>
      </c>
      <c r="Q13" s="418"/>
    </row>
    <row r="14" spans="1:17" x14ac:dyDescent="0.2">
      <c r="A14" s="393" t="b">
        <f t="shared" si="0"/>
        <v>1</v>
      </c>
      <c r="B14" s="418">
        <v>210</v>
      </c>
      <c r="C14" s="394">
        <v>210</v>
      </c>
      <c r="D14" s="395">
        <f>+'FY17_XM HPM PAYOR_input'!D7</f>
        <v>24763</v>
      </c>
      <c r="E14" s="395">
        <f>+'FY17_XM HPM PAYOR_input'!F7</f>
        <v>464946</v>
      </c>
      <c r="F14" s="395">
        <f>+'FY17_XM HPM PAYOR_input'!H7</f>
        <v>33521785</v>
      </c>
      <c r="G14" s="395"/>
      <c r="H14" s="395"/>
      <c r="I14" s="395">
        <f>+'FY17_XM HPM PAYOR_input'!J7</f>
        <v>7171462</v>
      </c>
      <c r="J14" s="395">
        <f>+'FY17_XM HPM PAYOR_input'!L7</f>
        <v>8853202</v>
      </c>
      <c r="K14" s="395">
        <f>+'FY17_XM HPM PAYOR_input'!N7</f>
        <v>-1681739</v>
      </c>
      <c r="L14" s="395">
        <f>+'FY17_XM HPM PAYOR_input'!P7</f>
        <v>1375541</v>
      </c>
      <c r="M14" s="395">
        <f>+'FY17_XM HPM PAYOR_input'!R7</f>
        <v>3122417</v>
      </c>
      <c r="N14" s="395">
        <f>+'FY17_XM HPM PAYOR_input'!T7</f>
        <v>-6179697</v>
      </c>
      <c r="O14" s="392"/>
      <c r="P14" s="893">
        <f>+N14-'FY17_XM HPM PAYOR_input'!T7</f>
        <v>0</v>
      </c>
      <c r="Q14" s="418"/>
    </row>
    <row r="15" spans="1:17" x14ac:dyDescent="0.2">
      <c r="A15" s="393" t="b">
        <f t="shared" si="0"/>
        <v>1</v>
      </c>
      <c r="B15" s="418">
        <v>220</v>
      </c>
      <c r="C15" s="394">
        <v>220</v>
      </c>
      <c r="D15" s="395">
        <f>+'FY17_XM HPM PAYOR_input'!D8</f>
        <v>101448</v>
      </c>
      <c r="E15" s="395">
        <f>+'FY17_XM HPM PAYOR_input'!F8</f>
        <v>2361395</v>
      </c>
      <c r="F15" s="395">
        <f>+'FY17_XM HPM PAYOR_input'!H8</f>
        <v>133517261</v>
      </c>
      <c r="G15" s="395"/>
      <c r="H15" s="395"/>
      <c r="I15" s="395">
        <f>+'FY17_XM HPM PAYOR_input'!J8</f>
        <v>31179017</v>
      </c>
      <c r="J15" s="395">
        <f>+'FY17_XM HPM PAYOR_input'!L8</f>
        <v>32231415</v>
      </c>
      <c r="K15" s="395">
        <f>+'FY17_XM HPM PAYOR_input'!N8</f>
        <v>-1052398</v>
      </c>
      <c r="L15" s="395">
        <f>+'FY17_XM HPM PAYOR_input'!P8</f>
        <v>4706166</v>
      </c>
      <c r="M15" s="395">
        <f>+'FY17_XM HPM PAYOR_input'!R8</f>
        <v>11646911</v>
      </c>
      <c r="N15" s="395">
        <f>+'FY17_XM HPM PAYOR_input'!T8</f>
        <v>-17405475</v>
      </c>
      <c r="O15" s="392"/>
      <c r="P15" s="893">
        <f>+N15-'FY17_XM HPM PAYOR_input'!T8</f>
        <v>0</v>
      </c>
      <c r="Q15" s="418"/>
    </row>
    <row r="16" spans="1:17" x14ac:dyDescent="0.2">
      <c r="A16" s="393" t="b">
        <f t="shared" si="0"/>
        <v>1</v>
      </c>
      <c r="B16" s="418">
        <v>230</v>
      </c>
      <c r="C16" s="394">
        <v>230</v>
      </c>
      <c r="D16" s="395">
        <f>+'FY17_XM HPM PAYOR_input'!D9</f>
        <v>20868</v>
      </c>
      <c r="E16" s="395">
        <f>+'FY17_XM HPM PAYOR_input'!F9</f>
        <v>389784</v>
      </c>
      <c r="F16" s="395">
        <f>+'FY17_XM HPM PAYOR_input'!H9</f>
        <v>26908787</v>
      </c>
      <c r="G16" s="395"/>
      <c r="H16" s="395"/>
      <c r="I16" s="395">
        <f>+'FY17_XM HPM PAYOR_input'!J9</f>
        <v>7368155</v>
      </c>
      <c r="J16" s="395">
        <f>+'FY17_XM HPM PAYOR_input'!L9</f>
        <v>6558951</v>
      </c>
      <c r="K16" s="395">
        <f>+'FY17_XM HPM PAYOR_input'!N9</f>
        <v>809204</v>
      </c>
      <c r="L16" s="395">
        <f>+'FY17_XM HPM PAYOR_input'!P9</f>
        <v>965096</v>
      </c>
      <c r="M16" s="395">
        <f>+'FY17_XM HPM PAYOR_input'!R9</f>
        <v>2430876</v>
      </c>
      <c r="N16" s="395">
        <f>+'FY17_XM HPM PAYOR_input'!T9</f>
        <v>-2586769</v>
      </c>
      <c r="O16" s="392"/>
      <c r="P16" s="893">
        <f>+N16-'FY17_XM HPM PAYOR_input'!T9</f>
        <v>0</v>
      </c>
      <c r="Q16" s="418"/>
    </row>
    <row r="17" spans="1:17" x14ac:dyDescent="0.2">
      <c r="A17" s="393" t="b">
        <f t="shared" si="0"/>
        <v>1</v>
      </c>
      <c r="B17" s="418">
        <v>240</v>
      </c>
      <c r="C17" s="394">
        <v>240</v>
      </c>
      <c r="D17" s="395">
        <f>+'FY17_XM HPM PAYOR_input'!D10</f>
        <v>37731</v>
      </c>
      <c r="E17" s="395">
        <f>+'FY17_XM HPM PAYOR_input'!F10</f>
        <v>891920</v>
      </c>
      <c r="F17" s="395">
        <f>+'FY17_XM HPM PAYOR_input'!H10</f>
        <v>58205217</v>
      </c>
      <c r="G17" s="395"/>
      <c r="H17" s="395"/>
      <c r="I17" s="395">
        <f>+'FY17_XM HPM PAYOR_input'!J10</f>
        <v>19870585</v>
      </c>
      <c r="J17" s="395">
        <f>+'FY17_XM HPM PAYOR_input'!L10</f>
        <v>14721269</v>
      </c>
      <c r="K17" s="395">
        <f>+'FY17_XM HPM PAYOR_input'!N10</f>
        <v>5149316</v>
      </c>
      <c r="L17" s="395">
        <f>+'FY17_XM HPM PAYOR_input'!P10</f>
        <v>2002366</v>
      </c>
      <c r="M17" s="395">
        <f>+'FY17_XM HPM PAYOR_input'!R10</f>
        <v>4813195</v>
      </c>
      <c r="N17" s="395">
        <f>+'FY17_XM HPM PAYOR_input'!T10</f>
        <v>-1666245</v>
      </c>
      <c r="O17" s="392"/>
      <c r="P17" s="893">
        <f>+N17-'FY17_XM HPM PAYOR_input'!T10</f>
        <v>0</v>
      </c>
      <c r="Q17" s="418"/>
    </row>
    <row r="18" spans="1:17" s="452" customFormat="1" x14ac:dyDescent="0.2">
      <c r="A18" s="890" t="b">
        <f t="shared" si="0"/>
        <v>1</v>
      </c>
      <c r="B18" s="890">
        <v>250</v>
      </c>
      <c r="C18" s="891">
        <v>250</v>
      </c>
      <c r="D18" s="892">
        <f>+'FY17_XM HPM PAYOR_input'!D11</f>
        <v>0</v>
      </c>
      <c r="E18" s="892">
        <f>+'FY17_XM HPM PAYOR_input'!F11</f>
        <v>0</v>
      </c>
      <c r="F18" s="892">
        <f>+'FY17_XM HPM PAYOR_input'!H11</f>
        <v>0</v>
      </c>
      <c r="G18" s="892"/>
      <c r="H18" s="892"/>
      <c r="I18" s="892">
        <f>+'FY17_XM HPM PAYOR_input'!J11</f>
        <v>0</v>
      </c>
      <c r="J18" s="892">
        <f>+'FY17_XM HPM PAYOR_input'!L11</f>
        <v>0</v>
      </c>
      <c r="K18" s="892">
        <f>+'FY17_XM HPM PAYOR_input'!N11</f>
        <v>0</v>
      </c>
      <c r="L18" s="892">
        <f>+'FY17_XM HPM PAYOR_input'!P11</f>
        <v>0</v>
      </c>
      <c r="M18" s="892">
        <f>+'FY17_XM HPM PAYOR_input'!R11</f>
        <v>0</v>
      </c>
      <c r="N18" s="892">
        <f>+'FY17_XM HPM PAYOR_input'!T11</f>
        <v>0</v>
      </c>
      <c r="O18" s="392"/>
      <c r="P18" s="893">
        <f>+N18-'FY17_XM HPM PAYOR_input'!T11</f>
        <v>0</v>
      </c>
      <c r="Q18" s="418"/>
    </row>
    <row r="19" spans="1:17" x14ac:dyDescent="0.2">
      <c r="A19" s="393" t="b">
        <f t="shared" si="0"/>
        <v>1</v>
      </c>
      <c r="B19" s="418">
        <v>320</v>
      </c>
      <c r="C19" s="394">
        <v>320</v>
      </c>
      <c r="D19" s="395">
        <f>+'FY17_XM HPM PAYOR_input'!D12</f>
        <v>175625</v>
      </c>
      <c r="E19" s="395">
        <f>+'FY17_XM HPM PAYOR_input'!F12</f>
        <v>4333863</v>
      </c>
      <c r="F19" s="395">
        <f>+'FY17_XM HPM PAYOR_input'!H12</f>
        <v>347017115</v>
      </c>
      <c r="G19" s="395"/>
      <c r="H19" s="395"/>
      <c r="I19" s="395">
        <f>+'FY17_XM HPM PAYOR_input'!J12</f>
        <v>168599231</v>
      </c>
      <c r="J19" s="395">
        <f>+'FY17_XM HPM PAYOR_input'!L12</f>
        <v>84829476</v>
      </c>
      <c r="K19" s="395">
        <f>+'FY17_XM HPM PAYOR_input'!N12</f>
        <v>83769755</v>
      </c>
      <c r="L19" s="395">
        <f>+'FY17_XM HPM PAYOR_input'!P12</f>
        <v>7128443</v>
      </c>
      <c r="M19" s="395">
        <f>+'FY17_XM HPM PAYOR_input'!R12</f>
        <v>21364023</v>
      </c>
      <c r="N19" s="395">
        <f>+'FY17_XM HPM PAYOR_input'!T12</f>
        <v>55277289</v>
      </c>
      <c r="O19" s="392"/>
      <c r="P19" s="893">
        <f>+N19-'FY17_XM HPM PAYOR_input'!T12</f>
        <v>0</v>
      </c>
      <c r="Q19" s="418"/>
    </row>
    <row r="20" spans="1:17" x14ac:dyDescent="0.2">
      <c r="A20" s="393" t="b">
        <f t="shared" si="0"/>
        <v>1</v>
      </c>
      <c r="B20" s="418">
        <v>330</v>
      </c>
      <c r="C20" s="394">
        <v>330</v>
      </c>
      <c r="D20" s="395">
        <f>+'FY17_XM HPM PAYOR_input'!D13</f>
        <v>26567</v>
      </c>
      <c r="E20" s="395">
        <f>+'FY17_XM HPM PAYOR_input'!F13</f>
        <v>745999</v>
      </c>
      <c r="F20" s="395">
        <f>+'FY17_XM HPM PAYOR_input'!H13</f>
        <v>54632112</v>
      </c>
      <c r="G20" s="395"/>
      <c r="H20" s="395"/>
      <c r="I20" s="395">
        <f>+'FY17_XM HPM PAYOR_input'!J13</f>
        <v>32756502</v>
      </c>
      <c r="J20" s="395">
        <f>+'FY17_XM HPM PAYOR_input'!L13</f>
        <v>13276054</v>
      </c>
      <c r="K20" s="395">
        <f>+'FY17_XM HPM PAYOR_input'!N13</f>
        <v>19480449</v>
      </c>
      <c r="L20" s="395">
        <f>+'FY17_XM HPM PAYOR_input'!P13</f>
        <v>1059951</v>
      </c>
      <c r="M20" s="395">
        <f>+'FY17_XM HPM PAYOR_input'!R13</f>
        <v>3439817</v>
      </c>
      <c r="N20" s="395">
        <f>+'FY17_XM HPM PAYOR_input'!T13</f>
        <v>14980680</v>
      </c>
      <c r="O20" s="392"/>
      <c r="P20" s="893">
        <f>+N20-'FY17_XM HPM PAYOR_input'!T13</f>
        <v>0</v>
      </c>
      <c r="Q20" s="418"/>
    </row>
    <row r="21" spans="1:17" x14ac:dyDescent="0.2">
      <c r="A21" s="393" t="b">
        <f t="shared" si="0"/>
        <v>1</v>
      </c>
      <c r="B21" s="418">
        <v>350</v>
      </c>
      <c r="C21" s="394">
        <v>350</v>
      </c>
      <c r="D21" s="395">
        <f>+'FY17_XM HPM PAYOR_input'!D14</f>
        <v>0</v>
      </c>
      <c r="E21" s="395">
        <f>+'FY17_XM HPM PAYOR_input'!F14</f>
        <v>0</v>
      </c>
      <c r="F21" s="395">
        <f>+'FY17_XM HPM PAYOR_input'!H14</f>
        <v>0</v>
      </c>
      <c r="G21" s="395"/>
      <c r="H21" s="395"/>
      <c r="I21" s="395">
        <f>+'FY17_XM HPM PAYOR_input'!J14</f>
        <v>0</v>
      </c>
      <c r="J21" s="395">
        <f>+'FY17_XM HPM PAYOR_input'!L14</f>
        <v>0</v>
      </c>
      <c r="K21" s="395">
        <f>+'FY17_XM HPM PAYOR_input'!N14</f>
        <v>0</v>
      </c>
      <c r="L21" s="395">
        <f>+'FY17_XM HPM PAYOR_input'!P14</f>
        <v>0</v>
      </c>
      <c r="M21" s="395">
        <f>+'FY17_XM HPM PAYOR_input'!R14</f>
        <v>0</v>
      </c>
      <c r="N21" s="395">
        <f>+'FY17_XM HPM PAYOR_input'!T14</f>
        <v>0</v>
      </c>
      <c r="O21" s="392"/>
      <c r="P21" s="893">
        <f>+N21-'FY17_XM HPM PAYOR_input'!T14</f>
        <v>0</v>
      </c>
      <c r="Q21" s="418"/>
    </row>
    <row r="22" spans="1:17" x14ac:dyDescent="0.2">
      <c r="A22" s="393" t="b">
        <f t="shared" si="0"/>
        <v>1</v>
      </c>
      <c r="B22" s="418">
        <v>519</v>
      </c>
      <c r="C22" s="394">
        <v>519</v>
      </c>
      <c r="D22" s="395">
        <f>+'FY17_XM HPM PAYOR_input'!D15</f>
        <v>0</v>
      </c>
      <c r="E22" s="395">
        <f>+'FY17_XM HPM PAYOR_input'!F15</f>
        <v>0</v>
      </c>
      <c r="F22" s="395">
        <f>+'FY17_XM HPM PAYOR_input'!H15</f>
        <v>0</v>
      </c>
      <c r="G22" s="395"/>
      <c r="H22" s="395"/>
      <c r="I22" s="395">
        <f>+'FY17_XM HPM PAYOR_input'!J15</f>
        <v>0</v>
      </c>
      <c r="J22" s="395">
        <f>+'FY17_XM HPM PAYOR_input'!L15</f>
        <v>0</v>
      </c>
      <c r="K22" s="395">
        <f>+'FY17_XM HPM PAYOR_input'!N15</f>
        <v>0</v>
      </c>
      <c r="L22" s="395">
        <f>+'FY17_XM HPM PAYOR_input'!P15</f>
        <v>0</v>
      </c>
      <c r="M22" s="395">
        <f>+'FY17_XM HPM PAYOR_input'!R15</f>
        <v>0</v>
      </c>
      <c r="N22" s="395">
        <f>+'FY17_XM HPM PAYOR_input'!T15</f>
        <v>0</v>
      </c>
      <c r="O22" s="392"/>
      <c r="P22" s="893">
        <f>+N22-'FY17_XM HPM PAYOR_input'!T15</f>
        <v>0</v>
      </c>
      <c r="Q22" s="418"/>
    </row>
    <row r="23" spans="1:17" x14ac:dyDescent="0.2">
      <c r="A23" s="393" t="b">
        <f t="shared" si="0"/>
        <v>1</v>
      </c>
      <c r="B23" s="418">
        <v>520</v>
      </c>
      <c r="C23" s="394">
        <v>520</v>
      </c>
      <c r="D23" s="395">
        <f>+'FY17_XM HPM PAYOR_input'!D16</f>
        <v>0</v>
      </c>
      <c r="E23" s="395">
        <f>+'FY17_XM HPM PAYOR_input'!F16</f>
        <v>0</v>
      </c>
      <c r="F23" s="395">
        <f>+'FY17_XM HPM PAYOR_input'!H16</f>
        <v>0</v>
      </c>
      <c r="G23" s="395"/>
      <c r="H23" s="395"/>
      <c r="I23" s="395">
        <f>+'FY17_XM HPM PAYOR_input'!J16</f>
        <v>0</v>
      </c>
      <c r="J23" s="395">
        <f>+'FY17_XM HPM PAYOR_input'!L16</f>
        <v>0</v>
      </c>
      <c r="K23" s="395">
        <f>+'FY17_XM HPM PAYOR_input'!N16</f>
        <v>0</v>
      </c>
      <c r="L23" s="395">
        <f>+'FY17_XM HPM PAYOR_input'!P16</f>
        <v>0</v>
      </c>
      <c r="M23" s="395">
        <f>+'FY17_XM HPM PAYOR_input'!R16</f>
        <v>0</v>
      </c>
      <c r="N23" s="395">
        <f>+'FY17_XM HPM PAYOR_input'!T16</f>
        <v>0</v>
      </c>
      <c r="O23" s="392"/>
      <c r="P23" s="893">
        <f>+N23-'FY17_XM HPM PAYOR_input'!T16</f>
        <v>0</v>
      </c>
      <c r="Q23" s="418"/>
    </row>
    <row r="24" spans="1:17" x14ac:dyDescent="0.2">
      <c r="A24" s="393" t="b">
        <f t="shared" si="0"/>
        <v>1</v>
      </c>
      <c r="B24" s="418">
        <v>525</v>
      </c>
      <c r="C24" s="394">
        <v>525</v>
      </c>
      <c r="D24" s="395">
        <f>+'FY17_XM HPM PAYOR_input'!D17</f>
        <v>26965</v>
      </c>
      <c r="E24" s="395">
        <f>+'FY17_XM HPM PAYOR_input'!F17</f>
        <v>708980</v>
      </c>
      <c r="F24" s="395">
        <f>+'FY17_XM HPM PAYOR_input'!H17</f>
        <v>56875856</v>
      </c>
      <c r="G24" s="395"/>
      <c r="H24" s="395"/>
      <c r="I24" s="395">
        <f>+'FY17_XM HPM PAYOR_input'!J17</f>
        <v>38100977</v>
      </c>
      <c r="J24" s="395">
        <f>+'FY17_XM HPM PAYOR_input'!L17</f>
        <v>13280994</v>
      </c>
      <c r="K24" s="395">
        <f>+'FY17_XM HPM PAYOR_input'!N17</f>
        <v>24819983</v>
      </c>
      <c r="L24" s="395">
        <f>+'FY17_XM HPM PAYOR_input'!P17</f>
        <v>1160990</v>
      </c>
      <c r="M24" s="395">
        <f>+'FY17_XM HPM PAYOR_input'!R17</f>
        <v>3656254</v>
      </c>
      <c r="N24" s="395">
        <f>+'FY17_XM HPM PAYOR_input'!T17</f>
        <v>20002739</v>
      </c>
      <c r="O24" s="392"/>
      <c r="P24" s="893">
        <f>+N24-'FY17_XM HPM PAYOR_input'!T17</f>
        <v>0</v>
      </c>
      <c r="Q24" s="418"/>
    </row>
    <row r="25" spans="1:17" x14ac:dyDescent="0.2">
      <c r="A25" s="393" t="b">
        <f t="shared" si="0"/>
        <v>1</v>
      </c>
      <c r="B25" s="418">
        <v>526</v>
      </c>
      <c r="C25" s="394">
        <v>526</v>
      </c>
      <c r="D25" s="395">
        <f>+'FY17_XM HPM PAYOR_input'!D18</f>
        <v>6733</v>
      </c>
      <c r="E25" s="395">
        <f>+'FY17_XM HPM PAYOR_input'!F18</f>
        <v>205215</v>
      </c>
      <c r="F25" s="395">
        <f>+'FY17_XM HPM PAYOR_input'!H18</f>
        <v>15214052</v>
      </c>
      <c r="G25" s="395"/>
      <c r="H25" s="395"/>
      <c r="I25" s="395">
        <f>+'FY17_XM HPM PAYOR_input'!J18</f>
        <v>11782345</v>
      </c>
      <c r="J25" s="395">
        <f>+'FY17_XM HPM PAYOR_input'!L18</f>
        <v>3529463</v>
      </c>
      <c r="K25" s="395">
        <f>+'FY17_XM HPM PAYOR_input'!N18</f>
        <v>8252882</v>
      </c>
      <c r="L25" s="395">
        <f>+'FY17_XM HPM PAYOR_input'!P18</f>
        <v>338599</v>
      </c>
      <c r="M25" s="395">
        <f>+'FY17_XM HPM PAYOR_input'!R18</f>
        <v>954914</v>
      </c>
      <c r="N25" s="395">
        <f>+'FY17_XM HPM PAYOR_input'!T18</f>
        <v>6959369</v>
      </c>
      <c r="O25" s="392"/>
      <c r="P25" s="893">
        <f>+N25-'FY17_XM HPM PAYOR_input'!T18</f>
        <v>0</v>
      </c>
      <c r="Q25" s="418"/>
    </row>
    <row r="26" spans="1:17" x14ac:dyDescent="0.2">
      <c r="A26" s="393" t="b">
        <f t="shared" si="0"/>
        <v>1</v>
      </c>
      <c r="B26" s="418">
        <v>527</v>
      </c>
      <c r="C26" s="394">
        <v>527</v>
      </c>
      <c r="D26" s="395">
        <f>+'FY17_XM HPM PAYOR_input'!D19</f>
        <v>14450</v>
      </c>
      <c r="E26" s="395">
        <f>+'FY17_XM HPM PAYOR_input'!F19</f>
        <v>279449</v>
      </c>
      <c r="F26" s="395">
        <f>+'FY17_XM HPM PAYOR_input'!H19</f>
        <v>24276101</v>
      </c>
      <c r="G26" s="395"/>
      <c r="H26" s="395"/>
      <c r="I26" s="395">
        <f>+'FY17_XM HPM PAYOR_input'!J19</f>
        <v>15205317</v>
      </c>
      <c r="J26" s="395">
        <f>+'FY17_XM HPM PAYOR_input'!L19</f>
        <v>5634070</v>
      </c>
      <c r="K26" s="395">
        <f>+'FY17_XM HPM PAYOR_input'!N19</f>
        <v>9571247</v>
      </c>
      <c r="L26" s="395">
        <f>+'FY17_XM HPM PAYOR_input'!P19</f>
        <v>549529</v>
      </c>
      <c r="M26" s="395">
        <f>+'FY17_XM HPM PAYOR_input'!R19</f>
        <v>1670871</v>
      </c>
      <c r="N26" s="395">
        <f>+'FY17_XM HPM PAYOR_input'!T19</f>
        <v>7350847</v>
      </c>
      <c r="O26" s="392"/>
      <c r="P26" s="893">
        <f>+N26-'FY17_XM HPM PAYOR_input'!T19</f>
        <v>0</v>
      </c>
      <c r="Q26" s="418"/>
    </row>
    <row r="27" spans="1:17" x14ac:dyDescent="0.2">
      <c r="A27" s="393" t="b">
        <f t="shared" si="0"/>
        <v>1</v>
      </c>
      <c r="B27" s="418">
        <v>610</v>
      </c>
      <c r="C27" s="394">
        <v>610</v>
      </c>
      <c r="D27" s="395">
        <f>+'FY17_XM HPM PAYOR_input'!D20</f>
        <v>18422</v>
      </c>
      <c r="E27" s="395">
        <f>+'FY17_XM HPM PAYOR_input'!F20</f>
        <v>136758</v>
      </c>
      <c r="F27" s="395">
        <f>+'FY17_XM HPM PAYOR_input'!H20</f>
        <v>13856406</v>
      </c>
      <c r="G27" s="395"/>
      <c r="H27" s="395"/>
      <c r="I27" s="395">
        <f>+'FY17_XM HPM PAYOR_input'!J20</f>
        <v>2580068</v>
      </c>
      <c r="J27" s="395">
        <f>+'FY17_XM HPM PAYOR_input'!L20</f>
        <v>3364507</v>
      </c>
      <c r="K27" s="395">
        <f>+'FY17_XM HPM PAYOR_input'!N20</f>
        <v>-784439</v>
      </c>
      <c r="L27" s="395">
        <f>+'FY17_XM HPM PAYOR_input'!P20</f>
        <v>507482</v>
      </c>
      <c r="M27" s="395">
        <f>+'FY17_XM HPM PAYOR_input'!R20</f>
        <v>1116195</v>
      </c>
      <c r="N27" s="395">
        <f>+'FY17_XM HPM PAYOR_input'!T20</f>
        <v>-2408117</v>
      </c>
      <c r="O27" s="392"/>
      <c r="P27" s="893">
        <f>+N27-'FY17_XM HPM PAYOR_input'!T20</f>
        <v>0</v>
      </c>
      <c r="Q27" s="418"/>
    </row>
    <row r="28" spans="1:17" x14ac:dyDescent="0.2">
      <c r="A28" s="393" t="b">
        <f t="shared" si="0"/>
        <v>1</v>
      </c>
      <c r="B28" s="418">
        <v>615</v>
      </c>
      <c r="C28" s="394">
        <v>615</v>
      </c>
      <c r="D28" s="395">
        <f>+'FY17_XM HPM PAYOR_input'!D21</f>
        <v>8599</v>
      </c>
      <c r="E28" s="395">
        <f>+'FY17_XM HPM PAYOR_input'!F21</f>
        <v>126265</v>
      </c>
      <c r="F28" s="395">
        <f>+'FY17_XM HPM PAYOR_input'!H21</f>
        <v>11247157</v>
      </c>
      <c r="G28" s="395"/>
      <c r="H28" s="395"/>
      <c r="I28" s="395">
        <f>+'FY17_XM HPM PAYOR_input'!J21</f>
        <v>1393986</v>
      </c>
      <c r="J28" s="395">
        <f>+'FY17_XM HPM PAYOR_input'!L21</f>
        <v>1847240</v>
      </c>
      <c r="K28" s="395">
        <f>+'FY17_XM HPM PAYOR_input'!N21</f>
        <v>-453254</v>
      </c>
      <c r="L28" s="395">
        <f>+'FY17_XM HPM PAYOR_input'!P21</f>
        <v>300689</v>
      </c>
      <c r="M28" s="395">
        <f>+'FY17_XM HPM PAYOR_input'!R21</f>
        <v>955179</v>
      </c>
      <c r="N28" s="395">
        <f>+'FY17_XM HPM PAYOR_input'!T21</f>
        <v>-1709122</v>
      </c>
      <c r="O28" s="392"/>
      <c r="P28" s="893">
        <f>+N28-'FY17_XM HPM PAYOR_input'!T21</f>
        <v>0</v>
      </c>
      <c r="Q28" s="418"/>
    </row>
    <row r="29" spans="1:17" x14ac:dyDescent="0.2">
      <c r="A29" s="393" t="b">
        <f t="shared" si="0"/>
        <v>1</v>
      </c>
      <c r="B29" s="418">
        <v>640</v>
      </c>
      <c r="C29" s="394">
        <v>640</v>
      </c>
      <c r="D29" s="395">
        <f>+'FY17_XM HPM PAYOR_input'!D22</f>
        <v>0</v>
      </c>
      <c r="E29" s="395">
        <f>+'FY17_XM HPM PAYOR_input'!F22</f>
        <v>0</v>
      </c>
      <c r="F29" s="395">
        <f>+'FY17_XM HPM PAYOR_input'!H22</f>
        <v>0</v>
      </c>
      <c r="G29" s="395"/>
      <c r="H29" s="395"/>
      <c r="I29" s="395">
        <f>+'FY17_XM HPM PAYOR_input'!J22</f>
        <v>0</v>
      </c>
      <c r="J29" s="395">
        <f>+'FY17_XM HPM PAYOR_input'!L22</f>
        <v>0</v>
      </c>
      <c r="K29" s="395">
        <f>+'FY17_XM HPM PAYOR_input'!N22</f>
        <v>0</v>
      </c>
      <c r="L29" s="395">
        <f>+'FY17_XM HPM PAYOR_input'!P22</f>
        <v>0</v>
      </c>
      <c r="M29" s="395">
        <f>+'FY17_XM HPM PAYOR_input'!R22</f>
        <v>0</v>
      </c>
      <c r="N29" s="395">
        <f>+'FY17_XM HPM PAYOR_input'!T22</f>
        <v>0</v>
      </c>
      <c r="O29" s="392"/>
      <c r="P29" s="893">
        <f>+N29-'FY17_XM HPM PAYOR_input'!T22</f>
        <v>0</v>
      </c>
      <c r="Q29" s="418"/>
    </row>
    <row r="30" spans="1:17" x14ac:dyDescent="0.2">
      <c r="A30" s="393" t="b">
        <f t="shared" si="0"/>
        <v>1</v>
      </c>
      <c r="B30" s="418">
        <v>650</v>
      </c>
      <c r="C30" s="394">
        <v>650</v>
      </c>
      <c r="D30" s="395">
        <f>+'FY17_XM HPM PAYOR_input'!D23</f>
        <v>4383</v>
      </c>
      <c r="E30" s="395">
        <f>+'FY17_XM HPM PAYOR_input'!F23</f>
        <v>143060</v>
      </c>
      <c r="F30" s="395">
        <f>+'FY17_XM HPM PAYOR_input'!H23</f>
        <v>12447033</v>
      </c>
      <c r="G30" s="395"/>
      <c r="H30" s="395"/>
      <c r="I30" s="395">
        <f>+'FY17_XM HPM PAYOR_input'!J23</f>
        <v>3961483</v>
      </c>
      <c r="J30" s="395">
        <f>+'FY17_XM HPM PAYOR_input'!L23</f>
        <v>3554205</v>
      </c>
      <c r="K30" s="395">
        <f>+'FY17_XM HPM PAYOR_input'!N23</f>
        <v>407279</v>
      </c>
      <c r="L30" s="395">
        <f>+'FY17_XM HPM PAYOR_input'!P23</f>
        <v>284024</v>
      </c>
      <c r="M30" s="395">
        <f>+'FY17_XM HPM PAYOR_input'!R23</f>
        <v>867844</v>
      </c>
      <c r="N30" s="395">
        <f>+'FY17_XM HPM PAYOR_input'!T23</f>
        <v>-744589</v>
      </c>
      <c r="O30" s="392"/>
      <c r="P30" s="893">
        <f>+N30-'FY17_XM HPM PAYOR_input'!T23</f>
        <v>0</v>
      </c>
      <c r="Q30" s="418"/>
    </row>
    <row r="31" spans="1:17" x14ac:dyDescent="0.2">
      <c r="A31" s="393" t="b">
        <f t="shared" si="0"/>
        <v>1</v>
      </c>
      <c r="B31" s="418">
        <v>660</v>
      </c>
      <c r="C31" s="394">
        <v>660</v>
      </c>
      <c r="D31" s="395">
        <f>+'FY17_XM HPM PAYOR_input'!D24</f>
        <v>14494</v>
      </c>
      <c r="E31" s="395">
        <f>+'FY17_XM HPM PAYOR_input'!F24</f>
        <v>250428</v>
      </c>
      <c r="F31" s="395">
        <f>+'FY17_XM HPM PAYOR_input'!H24</f>
        <v>19257097</v>
      </c>
      <c r="G31" s="395"/>
      <c r="H31" s="395"/>
      <c r="I31" s="395">
        <f>+'FY17_XM HPM PAYOR_input'!J24</f>
        <v>1648634</v>
      </c>
      <c r="J31" s="395">
        <f>+'FY17_XM HPM PAYOR_input'!L24</f>
        <v>3824396</v>
      </c>
      <c r="K31" s="395">
        <f>+'FY17_XM HPM PAYOR_input'!N24</f>
        <v>-2175762</v>
      </c>
      <c r="L31" s="395">
        <f>+'FY17_XM HPM PAYOR_input'!P24</f>
        <v>624499</v>
      </c>
      <c r="M31" s="395">
        <f>+'FY17_XM HPM PAYOR_input'!R24</f>
        <v>1775391</v>
      </c>
      <c r="N31" s="395">
        <f>+'FY17_XM HPM PAYOR_input'!T24</f>
        <v>-4575652</v>
      </c>
      <c r="O31" s="392"/>
      <c r="P31" s="893">
        <f>+N31-'FY17_XM HPM PAYOR_input'!T24</f>
        <v>0</v>
      </c>
      <c r="Q31" s="418"/>
    </row>
    <row r="32" spans="1:17" x14ac:dyDescent="0.2">
      <c r="A32" s="393" t="b">
        <f t="shared" si="0"/>
        <v>1</v>
      </c>
      <c r="B32" s="843">
        <v>690</v>
      </c>
      <c r="C32" s="394">
        <v>690</v>
      </c>
      <c r="D32" s="395">
        <f>+'FY17_XM HPM PAYOR_input'!D25</f>
        <v>3066</v>
      </c>
      <c r="E32" s="395">
        <f>+'FY17_XM HPM PAYOR_input'!F25</f>
        <v>34078</v>
      </c>
      <c r="F32" s="395">
        <f>+'FY17_XM HPM PAYOR_input'!H25</f>
        <v>4215552</v>
      </c>
      <c r="G32" s="395"/>
      <c r="H32" s="395"/>
      <c r="I32" s="395">
        <f>+'FY17_XM HPM PAYOR_input'!J25</f>
        <v>854786</v>
      </c>
      <c r="J32" s="395">
        <f>+'FY17_XM HPM PAYOR_input'!L25</f>
        <v>942487</v>
      </c>
      <c r="K32" s="395">
        <f>+'FY17_XM HPM PAYOR_input'!N25</f>
        <v>-87701</v>
      </c>
      <c r="L32" s="395">
        <f>+'FY17_XM HPM PAYOR_input'!P25</f>
        <v>162487</v>
      </c>
      <c r="M32" s="395">
        <f>+'FY17_XM HPM PAYOR_input'!R25</f>
        <v>461943</v>
      </c>
      <c r="N32" s="395">
        <f>+'FY17_XM HPM PAYOR_input'!T25</f>
        <v>-712132</v>
      </c>
      <c r="O32" s="392"/>
      <c r="P32" s="893">
        <f>+N32-'FY17_XM HPM PAYOR_input'!T25</f>
        <v>0</v>
      </c>
      <c r="Q32" s="418"/>
    </row>
    <row r="33" spans="1:17" x14ac:dyDescent="0.2">
      <c r="A33" s="393" t="b">
        <f t="shared" si="0"/>
        <v>1</v>
      </c>
      <c r="B33" s="418" t="s">
        <v>657</v>
      </c>
      <c r="C33" s="394" t="s">
        <v>657</v>
      </c>
      <c r="D33" s="395">
        <f>+'FY17_XM HPM PAYOR_input'!D26</f>
        <v>739503</v>
      </c>
      <c r="E33" s="395">
        <f>+'FY17_XM HPM PAYOR_input'!F26</f>
        <v>17497885</v>
      </c>
      <c r="F33" s="395">
        <f>+'FY17_XM HPM PAYOR_input'!H26</f>
        <v>1283128793</v>
      </c>
      <c r="G33" s="395"/>
      <c r="H33" s="395"/>
      <c r="I33" s="395">
        <f>+'FY17_XM HPM PAYOR_input'!J26</f>
        <v>495156545</v>
      </c>
      <c r="J33" s="395">
        <f>+'FY17_XM HPM PAYOR_input'!L26</f>
        <v>319317504</v>
      </c>
      <c r="K33" s="395">
        <f>+'FY17_XM HPM PAYOR_input'!N26</f>
        <v>175839046</v>
      </c>
      <c r="L33" s="395">
        <f>+'FY17_XM HPM PAYOR_input'!P26</f>
        <v>31333792</v>
      </c>
      <c r="M33" s="395">
        <f>+'FY17_XM HPM PAYOR_input'!R26</f>
        <v>89260117</v>
      </c>
      <c r="N33" s="395">
        <f>+'FY17_XM HPM PAYOR_input'!T26</f>
        <v>55245133</v>
      </c>
      <c r="O33" s="392"/>
      <c r="P33" s="893">
        <f>+N33-'FY17_XM HPM PAYOR_input'!T26</f>
        <v>0</v>
      </c>
      <c r="Q33" s="418"/>
    </row>
    <row r="34" spans="1:17" x14ac:dyDescent="0.2">
      <c r="A34" s="393" t="b">
        <f t="shared" si="0"/>
        <v>1</v>
      </c>
      <c r="B34" s="418"/>
      <c r="C34" s="394"/>
      <c r="D34" s="1184"/>
      <c r="E34" s="1184"/>
      <c r="F34" s="1184"/>
      <c r="G34" s="394"/>
      <c r="H34" s="394"/>
      <c r="I34" s="1184"/>
      <c r="J34" s="1184"/>
      <c r="K34" s="1184"/>
      <c r="L34" s="1184"/>
      <c r="M34" s="1184"/>
      <c r="N34" s="1184"/>
      <c r="O34" s="392"/>
      <c r="P34" s="393"/>
      <c r="Q34" s="418"/>
    </row>
    <row r="35" spans="1:17" x14ac:dyDescent="0.2">
      <c r="A35" s="393" t="b">
        <f t="shared" si="0"/>
        <v>1</v>
      </c>
      <c r="B35" s="418" t="s">
        <v>658</v>
      </c>
      <c r="C35" s="394" t="s">
        <v>658</v>
      </c>
      <c r="D35" s="394"/>
      <c r="E35" s="394"/>
      <c r="F35" s="394"/>
      <c r="G35" s="394"/>
      <c r="H35" s="394"/>
      <c r="I35" s="394"/>
      <c r="J35" s="394"/>
      <c r="K35" s="394"/>
      <c r="L35" s="394"/>
      <c r="M35" s="394"/>
      <c r="N35" s="394"/>
      <c r="O35" s="392"/>
      <c r="P35" s="393"/>
      <c r="Q35" s="418"/>
    </row>
    <row r="36" spans="1:17" x14ac:dyDescent="0.2">
      <c r="A36" s="393" t="b">
        <f t="shared" si="0"/>
        <v>1</v>
      </c>
      <c r="B36" s="418">
        <v>10</v>
      </c>
      <c r="C36" s="394">
        <v>10</v>
      </c>
      <c r="D36" s="395">
        <f>+'FY17_XM HPM PAYOR_input'!D28</f>
        <v>3817</v>
      </c>
      <c r="E36" s="395">
        <f>+'FY17_XM HPM PAYOR_input'!F28</f>
        <v>369472</v>
      </c>
      <c r="F36" s="395">
        <f>+'FY17_XM HPM PAYOR_input'!H28</f>
        <v>50523895</v>
      </c>
      <c r="G36" s="395"/>
      <c r="H36" s="395"/>
      <c r="I36" s="395">
        <f>+'FY17_XM HPM PAYOR_input'!J28</f>
        <v>15147275</v>
      </c>
      <c r="J36" s="395">
        <f>+'FY17_XM HPM PAYOR_input'!L28</f>
        <v>15032940</v>
      </c>
      <c r="K36" s="395">
        <f>+'FY17_XM HPM PAYOR_input'!N28</f>
        <v>114336</v>
      </c>
      <c r="L36" s="395">
        <f>+'FY17_XM HPM PAYOR_input'!P28</f>
        <v>819745</v>
      </c>
      <c r="M36" s="395">
        <f>+'FY17_XM HPM PAYOR_input'!R28</f>
        <v>4141251</v>
      </c>
      <c r="N36" s="395">
        <f>+'FY17_XM HPM PAYOR_input'!T28</f>
        <v>-4846660</v>
      </c>
      <c r="O36" s="392"/>
      <c r="P36" s="893">
        <f>+N36-'FY17_XM HPM PAYOR_input'!T28</f>
        <v>0</v>
      </c>
      <c r="Q36" s="418"/>
    </row>
    <row r="37" spans="1:17" x14ac:dyDescent="0.2">
      <c r="A37" s="393" t="b">
        <f t="shared" si="0"/>
        <v>1</v>
      </c>
      <c r="B37" s="418">
        <v>120</v>
      </c>
      <c r="C37" s="394">
        <v>120</v>
      </c>
      <c r="D37" s="395">
        <f>+'FY17_XM HPM PAYOR_input'!D29</f>
        <v>2196</v>
      </c>
      <c r="E37" s="395">
        <f>+'FY17_XM HPM PAYOR_input'!F29</f>
        <v>222197</v>
      </c>
      <c r="F37" s="395">
        <f>+'FY17_XM HPM PAYOR_input'!H29</f>
        <v>29474522</v>
      </c>
      <c r="G37" s="395"/>
      <c r="H37" s="395"/>
      <c r="I37" s="395">
        <f>+'FY17_XM HPM PAYOR_input'!J29</f>
        <v>9807235</v>
      </c>
      <c r="J37" s="395">
        <f>+'FY17_XM HPM PAYOR_input'!L29</f>
        <v>8693124</v>
      </c>
      <c r="K37" s="395">
        <f>+'FY17_XM HPM PAYOR_input'!N29</f>
        <v>1114111</v>
      </c>
      <c r="L37" s="395">
        <f>+'FY17_XM HPM PAYOR_input'!P29</f>
        <v>452525</v>
      </c>
      <c r="M37" s="395">
        <f>+'FY17_XM HPM PAYOR_input'!R29</f>
        <v>2299133</v>
      </c>
      <c r="N37" s="395">
        <f>+'FY17_XM HPM PAYOR_input'!T29</f>
        <v>-1637547</v>
      </c>
      <c r="O37" s="392"/>
      <c r="P37" s="893">
        <f>+N37-'FY17_XM HPM PAYOR_input'!T29</f>
        <v>0</v>
      </c>
      <c r="Q37" s="418"/>
    </row>
    <row r="38" spans="1:17" x14ac:dyDescent="0.2">
      <c r="A38" s="393" t="b">
        <f t="shared" si="0"/>
        <v>1</v>
      </c>
      <c r="B38" s="418">
        <v>130</v>
      </c>
      <c r="C38" s="394">
        <v>130</v>
      </c>
      <c r="D38" s="395">
        <f>+'FY17_XM HPM PAYOR_input'!D30</f>
        <v>1246</v>
      </c>
      <c r="E38" s="395">
        <f>+'FY17_XM HPM PAYOR_input'!F30</f>
        <v>116001</v>
      </c>
      <c r="F38" s="395">
        <f>+'FY17_XM HPM PAYOR_input'!H30</f>
        <v>15894825</v>
      </c>
      <c r="G38" s="395"/>
      <c r="H38" s="395"/>
      <c r="I38" s="395">
        <f>+'FY17_XM HPM PAYOR_input'!J30</f>
        <v>8340862</v>
      </c>
      <c r="J38" s="395">
        <f>+'FY17_XM HPM PAYOR_input'!L30</f>
        <v>4702277</v>
      </c>
      <c r="K38" s="395">
        <f>+'FY17_XM HPM PAYOR_input'!N30</f>
        <v>3638585</v>
      </c>
      <c r="L38" s="395">
        <f>+'FY17_XM HPM PAYOR_input'!P30</f>
        <v>273278</v>
      </c>
      <c r="M38" s="395">
        <f>+'FY17_XM HPM PAYOR_input'!R30</f>
        <v>1324937</v>
      </c>
      <c r="N38" s="395">
        <f>+'FY17_XM HPM PAYOR_input'!T30</f>
        <v>2040371</v>
      </c>
      <c r="O38" s="392"/>
      <c r="P38" s="893">
        <f>+N38-'FY17_XM HPM PAYOR_input'!T30</f>
        <v>0</v>
      </c>
      <c r="Q38" s="418"/>
    </row>
    <row r="39" spans="1:17" x14ac:dyDescent="0.2">
      <c r="A39" s="393" t="b">
        <f t="shared" si="0"/>
        <v>1</v>
      </c>
      <c r="B39" s="418">
        <v>140</v>
      </c>
      <c r="C39" s="394">
        <v>140</v>
      </c>
      <c r="D39" s="395">
        <f>+'FY17_XM HPM PAYOR_input'!D31</f>
        <v>1706</v>
      </c>
      <c r="E39" s="395">
        <f>+'FY17_XM HPM PAYOR_input'!F31</f>
        <v>167220</v>
      </c>
      <c r="F39" s="395">
        <f>+'FY17_XM HPM PAYOR_input'!H31</f>
        <v>24013036</v>
      </c>
      <c r="G39" s="395"/>
      <c r="H39" s="395"/>
      <c r="I39" s="395">
        <f>+'FY17_XM HPM PAYOR_input'!J31</f>
        <v>8788304</v>
      </c>
      <c r="J39" s="395">
        <f>+'FY17_XM HPM PAYOR_input'!L31</f>
        <v>7065934</v>
      </c>
      <c r="K39" s="395">
        <f>+'FY17_XM HPM PAYOR_input'!N31</f>
        <v>1722370</v>
      </c>
      <c r="L39" s="395">
        <f>+'FY17_XM HPM PAYOR_input'!P31</f>
        <v>390821</v>
      </c>
      <c r="M39" s="395">
        <f>+'FY17_XM HPM PAYOR_input'!R31</f>
        <v>1902973</v>
      </c>
      <c r="N39" s="395">
        <f>+'FY17_XM HPM PAYOR_input'!T31</f>
        <v>-571424</v>
      </c>
      <c r="O39" s="392"/>
      <c r="P39" s="893">
        <f>+N39-'FY17_XM HPM PAYOR_input'!T31</f>
        <v>0</v>
      </c>
      <c r="Q39" s="418"/>
    </row>
    <row r="40" spans="1:17" x14ac:dyDescent="0.2">
      <c r="A40" s="393" t="b">
        <f t="shared" si="0"/>
        <v>1</v>
      </c>
      <c r="B40" s="418">
        <v>210</v>
      </c>
      <c r="C40" s="394">
        <v>210</v>
      </c>
      <c r="D40" s="395">
        <f>+'FY17_XM HPM PAYOR_input'!D32</f>
        <v>814</v>
      </c>
      <c r="E40" s="395">
        <f>+'FY17_XM HPM PAYOR_input'!F32</f>
        <v>89130</v>
      </c>
      <c r="F40" s="395">
        <f>+'FY17_XM HPM PAYOR_input'!H32</f>
        <v>7049950</v>
      </c>
      <c r="G40" s="395"/>
      <c r="H40" s="395"/>
      <c r="I40" s="395">
        <f>+'FY17_XM HPM PAYOR_input'!J32</f>
        <v>1393609</v>
      </c>
      <c r="J40" s="395">
        <f>+'FY17_XM HPM PAYOR_input'!L32</f>
        <v>2194489</v>
      </c>
      <c r="K40" s="395">
        <f>+'FY17_XM HPM PAYOR_input'!N32</f>
        <v>-800881</v>
      </c>
      <c r="L40" s="395">
        <f>+'FY17_XM HPM PAYOR_input'!P32</f>
        <v>140020</v>
      </c>
      <c r="M40" s="395">
        <f>+'FY17_XM HPM PAYOR_input'!R32</f>
        <v>746809</v>
      </c>
      <c r="N40" s="395">
        <f>+'FY17_XM HPM PAYOR_input'!T32</f>
        <v>-1687710</v>
      </c>
      <c r="O40" s="392"/>
      <c r="P40" s="893">
        <f>+N40-'FY17_XM HPM PAYOR_input'!T32</f>
        <v>0</v>
      </c>
      <c r="Q40" s="418"/>
    </row>
    <row r="41" spans="1:17" x14ac:dyDescent="0.2">
      <c r="A41" s="393" t="b">
        <f t="shared" si="0"/>
        <v>1</v>
      </c>
      <c r="B41" s="418">
        <v>220</v>
      </c>
      <c r="C41" s="394">
        <v>220</v>
      </c>
      <c r="D41" s="395">
        <f>+'FY17_XM HPM PAYOR_input'!D33</f>
        <v>3443</v>
      </c>
      <c r="E41" s="395">
        <f>+'FY17_XM HPM PAYOR_input'!F33</f>
        <v>345945</v>
      </c>
      <c r="F41" s="395">
        <f>+'FY17_XM HPM PAYOR_input'!H33</f>
        <v>29090337</v>
      </c>
      <c r="G41" s="395"/>
      <c r="H41" s="395"/>
      <c r="I41" s="395">
        <f>+'FY17_XM HPM PAYOR_input'!J33</f>
        <v>6276540</v>
      </c>
      <c r="J41" s="395">
        <f>+'FY17_XM HPM PAYOR_input'!L33</f>
        <v>9028110</v>
      </c>
      <c r="K41" s="395">
        <f>+'FY17_XM HPM PAYOR_input'!N33</f>
        <v>-2751570</v>
      </c>
      <c r="L41" s="395">
        <f>+'FY17_XM HPM PAYOR_input'!P33</f>
        <v>586025</v>
      </c>
      <c r="M41" s="395">
        <f>+'FY17_XM HPM PAYOR_input'!R33</f>
        <v>2915786</v>
      </c>
      <c r="N41" s="395">
        <f>+'FY17_XM HPM PAYOR_input'!T33</f>
        <v>-6253381</v>
      </c>
      <c r="O41" s="392"/>
      <c r="P41" s="893">
        <f>+N41-'FY17_XM HPM PAYOR_input'!T33</f>
        <v>0</v>
      </c>
      <c r="Q41" s="418"/>
    </row>
    <row r="42" spans="1:17" x14ac:dyDescent="0.2">
      <c r="A42" s="393" t="b">
        <f t="shared" si="0"/>
        <v>1</v>
      </c>
      <c r="B42" s="418">
        <v>230</v>
      </c>
      <c r="C42" s="394">
        <v>230</v>
      </c>
      <c r="D42" s="395">
        <f>+'FY17_XM HPM PAYOR_input'!D34</f>
        <v>701</v>
      </c>
      <c r="E42" s="395">
        <f>+'FY17_XM HPM PAYOR_input'!F34</f>
        <v>67255</v>
      </c>
      <c r="F42" s="395">
        <f>+'FY17_XM HPM PAYOR_input'!H34</f>
        <v>6045285</v>
      </c>
      <c r="G42" s="395"/>
      <c r="H42" s="395"/>
      <c r="I42" s="395">
        <f>+'FY17_XM HPM PAYOR_input'!J34</f>
        <v>1975193</v>
      </c>
      <c r="J42" s="395">
        <f>+'FY17_XM HPM PAYOR_input'!L34</f>
        <v>1876626</v>
      </c>
      <c r="K42" s="395">
        <f>+'FY17_XM HPM PAYOR_input'!N34</f>
        <v>98567</v>
      </c>
      <c r="L42" s="395">
        <f>+'FY17_XM HPM PAYOR_input'!P34</f>
        <v>115599</v>
      </c>
      <c r="M42" s="395">
        <f>+'FY17_XM HPM PAYOR_input'!R34</f>
        <v>590758</v>
      </c>
      <c r="N42" s="395">
        <f>+'FY17_XM HPM PAYOR_input'!T34</f>
        <v>-607790</v>
      </c>
      <c r="O42" s="392"/>
      <c r="P42" s="893">
        <f>+N42-'FY17_XM HPM PAYOR_input'!T34</f>
        <v>0</v>
      </c>
      <c r="Q42" s="418"/>
    </row>
    <row r="43" spans="1:17" x14ac:dyDescent="0.2">
      <c r="A43" s="393" t="b">
        <f t="shared" si="0"/>
        <v>1</v>
      </c>
      <c r="B43" s="418">
        <v>240</v>
      </c>
      <c r="C43" s="394">
        <v>240</v>
      </c>
      <c r="D43" s="395">
        <f>+'FY17_XM HPM PAYOR_input'!D35</f>
        <v>1575</v>
      </c>
      <c r="E43" s="395">
        <f>+'FY17_XM HPM PAYOR_input'!F35</f>
        <v>157499</v>
      </c>
      <c r="F43" s="395">
        <f>+'FY17_XM HPM PAYOR_input'!H35</f>
        <v>16561061</v>
      </c>
      <c r="G43" s="395"/>
      <c r="H43" s="395"/>
      <c r="I43" s="395">
        <f>+'FY17_XM HPM PAYOR_input'!J35</f>
        <v>6326637</v>
      </c>
      <c r="J43" s="395">
        <f>+'FY17_XM HPM PAYOR_input'!L35</f>
        <v>5033604</v>
      </c>
      <c r="K43" s="395">
        <f>+'FY17_XM HPM PAYOR_input'!N35</f>
        <v>1293033</v>
      </c>
      <c r="L43" s="395">
        <f>+'FY17_XM HPM PAYOR_input'!P35</f>
        <v>313091</v>
      </c>
      <c r="M43" s="395">
        <f>+'FY17_XM HPM PAYOR_input'!R35</f>
        <v>1558380</v>
      </c>
      <c r="N43" s="395">
        <f>+'FY17_XM HPM PAYOR_input'!T35</f>
        <v>-578439</v>
      </c>
      <c r="O43" s="392"/>
      <c r="P43" s="893">
        <f>+N43-'FY17_XM HPM PAYOR_input'!T35</f>
        <v>0</v>
      </c>
      <c r="Q43" s="418"/>
    </row>
    <row r="44" spans="1:17" s="452" customFormat="1" x14ac:dyDescent="0.2">
      <c r="A44" s="890" t="b">
        <f>EXACT(B44,C44)</f>
        <v>1</v>
      </c>
      <c r="B44" s="890">
        <v>250</v>
      </c>
      <c r="C44" s="891">
        <v>250</v>
      </c>
      <c r="D44" s="892">
        <f>+'FY17_XM HPM PAYOR_input'!D36</f>
        <v>0</v>
      </c>
      <c r="E44" s="892">
        <f>+'FY17_XM HPM PAYOR_input'!F36</f>
        <v>0</v>
      </c>
      <c r="F44" s="892">
        <f>+'FY17_XM HPM PAYOR_input'!H36</f>
        <v>0</v>
      </c>
      <c r="G44" s="892"/>
      <c r="H44" s="892"/>
      <c r="I44" s="892">
        <f>+'FY17_XM HPM PAYOR_input'!J36</f>
        <v>0</v>
      </c>
      <c r="J44" s="892">
        <f>+'FY17_XM HPM PAYOR_input'!L36</f>
        <v>0</v>
      </c>
      <c r="K44" s="892">
        <f>+'FY17_XM HPM PAYOR_input'!N36</f>
        <v>0</v>
      </c>
      <c r="L44" s="892">
        <f>+'FY17_XM HPM PAYOR_input'!P36</f>
        <v>0</v>
      </c>
      <c r="M44" s="892">
        <f>+'FY17_XM HPM PAYOR_input'!R36</f>
        <v>0</v>
      </c>
      <c r="N44" s="892">
        <f>+'FY17_XM HPM PAYOR_input'!T36</f>
        <v>0</v>
      </c>
      <c r="O44" s="392"/>
      <c r="P44" s="893">
        <f>+N44-'FY17_XM HPM PAYOR_input'!T36</f>
        <v>0</v>
      </c>
      <c r="Q44" s="418"/>
    </row>
    <row r="45" spans="1:17" x14ac:dyDescent="0.2">
      <c r="A45" s="393" t="b">
        <f t="shared" si="0"/>
        <v>1</v>
      </c>
      <c r="B45" s="418">
        <v>320</v>
      </c>
      <c r="C45" s="394">
        <v>320</v>
      </c>
      <c r="D45" s="395">
        <f>+'FY17_XM HPM PAYOR_input'!D37</f>
        <v>10300</v>
      </c>
      <c r="E45" s="395">
        <f>+'FY17_XM HPM PAYOR_input'!F37</f>
        <v>1022239</v>
      </c>
      <c r="F45" s="395">
        <f>+'FY17_XM HPM PAYOR_input'!H37</f>
        <v>103383014</v>
      </c>
      <c r="G45" s="395"/>
      <c r="H45" s="395"/>
      <c r="I45" s="395">
        <f>+'FY17_XM HPM PAYOR_input'!J37</f>
        <v>52845922</v>
      </c>
      <c r="J45" s="395">
        <f>+'FY17_XM HPM PAYOR_input'!L37</f>
        <v>31433400</v>
      </c>
      <c r="K45" s="395">
        <f>+'FY17_XM HPM PAYOR_input'!N37</f>
        <v>21412522</v>
      </c>
      <c r="L45" s="395">
        <f>+'FY17_XM HPM PAYOR_input'!P37</f>
        <v>1860595</v>
      </c>
      <c r="M45" s="395">
        <f>+'FY17_XM HPM PAYOR_input'!R37</f>
        <v>8769142</v>
      </c>
      <c r="N45" s="395">
        <f>+'FY17_XM HPM PAYOR_input'!T37</f>
        <v>10782785</v>
      </c>
      <c r="O45" s="392"/>
      <c r="P45" s="893">
        <f>+N45-'FY17_XM HPM PAYOR_input'!T37</f>
        <v>0</v>
      </c>
      <c r="Q45" s="418"/>
    </row>
    <row r="46" spans="1:17" x14ac:dyDescent="0.2">
      <c r="A46" s="393" t="b">
        <f t="shared" si="0"/>
        <v>1</v>
      </c>
      <c r="B46" s="418">
        <v>330</v>
      </c>
      <c r="C46" s="394">
        <v>330</v>
      </c>
      <c r="D46" s="395">
        <f>+'FY17_XM HPM PAYOR_input'!D38</f>
        <v>1538</v>
      </c>
      <c r="E46" s="395">
        <f>+'FY17_XM HPM PAYOR_input'!F38</f>
        <v>149746</v>
      </c>
      <c r="F46" s="395">
        <f>+'FY17_XM HPM PAYOR_input'!H38</f>
        <v>15561269</v>
      </c>
      <c r="G46" s="395"/>
      <c r="H46" s="395"/>
      <c r="I46" s="395">
        <f>+'FY17_XM HPM PAYOR_input'!J38</f>
        <v>9469082</v>
      </c>
      <c r="J46" s="395">
        <f>+'FY17_XM HPM PAYOR_input'!L38</f>
        <v>4746922</v>
      </c>
      <c r="K46" s="395">
        <f>+'FY17_XM HPM PAYOR_input'!N38</f>
        <v>4722159</v>
      </c>
      <c r="L46" s="395">
        <f>+'FY17_XM HPM PAYOR_input'!P38</f>
        <v>287514</v>
      </c>
      <c r="M46" s="395">
        <f>+'FY17_XM HPM PAYOR_input'!R38</f>
        <v>1354194</v>
      </c>
      <c r="N46" s="395">
        <f>+'FY17_XM HPM PAYOR_input'!T38</f>
        <v>3080451</v>
      </c>
      <c r="O46" s="392"/>
      <c r="P46" s="893">
        <f>+N46-'FY17_XM HPM PAYOR_input'!T38</f>
        <v>0</v>
      </c>
      <c r="Q46" s="418"/>
    </row>
    <row r="47" spans="1:17" x14ac:dyDescent="0.2">
      <c r="A47" s="393" t="b">
        <f t="shared" si="0"/>
        <v>1</v>
      </c>
      <c r="B47" s="418">
        <v>350</v>
      </c>
      <c r="C47" s="394">
        <v>350</v>
      </c>
      <c r="D47" s="395">
        <f>+'FY17_XM HPM PAYOR_input'!D39</f>
        <v>0</v>
      </c>
      <c r="E47" s="395">
        <f>+'FY17_XM HPM PAYOR_input'!F39</f>
        <v>0</v>
      </c>
      <c r="F47" s="395">
        <f>+'FY17_XM HPM PAYOR_input'!H39</f>
        <v>0</v>
      </c>
      <c r="G47" s="395"/>
      <c r="H47" s="395"/>
      <c r="I47" s="395">
        <f>+'FY17_XM HPM PAYOR_input'!J39</f>
        <v>0</v>
      </c>
      <c r="J47" s="395">
        <f>+'FY17_XM HPM PAYOR_input'!L39</f>
        <v>0</v>
      </c>
      <c r="K47" s="395">
        <f>+'FY17_XM HPM PAYOR_input'!N39</f>
        <v>0</v>
      </c>
      <c r="L47" s="395">
        <f>+'FY17_XM HPM PAYOR_input'!P39</f>
        <v>0</v>
      </c>
      <c r="M47" s="395">
        <f>+'FY17_XM HPM PAYOR_input'!R39</f>
        <v>0</v>
      </c>
      <c r="N47" s="395">
        <f>+'FY17_XM HPM PAYOR_input'!T39</f>
        <v>0</v>
      </c>
      <c r="O47" s="392"/>
      <c r="P47" s="893">
        <f>+N47-'FY17_XM HPM PAYOR_input'!T39</f>
        <v>0</v>
      </c>
      <c r="Q47" s="418"/>
    </row>
    <row r="48" spans="1:17" x14ac:dyDescent="0.2">
      <c r="A48" s="393" t="b">
        <f t="shared" si="0"/>
        <v>1</v>
      </c>
      <c r="B48" s="418">
        <v>519</v>
      </c>
      <c r="C48" s="394">
        <v>519</v>
      </c>
      <c r="D48" s="395">
        <f>+'FY17_XM HPM PAYOR_input'!D40</f>
        <v>0</v>
      </c>
      <c r="E48" s="395">
        <f>+'FY17_XM HPM PAYOR_input'!F40</f>
        <v>0</v>
      </c>
      <c r="F48" s="395">
        <f>+'FY17_XM HPM PAYOR_input'!H40</f>
        <v>0</v>
      </c>
      <c r="G48" s="395"/>
      <c r="H48" s="395"/>
      <c r="I48" s="395">
        <f>+'FY17_XM HPM PAYOR_input'!J40</f>
        <v>0</v>
      </c>
      <c r="J48" s="395">
        <f>+'FY17_XM HPM PAYOR_input'!L40</f>
        <v>0</v>
      </c>
      <c r="K48" s="395">
        <f>+'FY17_XM HPM PAYOR_input'!N40</f>
        <v>0</v>
      </c>
      <c r="L48" s="395">
        <f>+'FY17_XM HPM PAYOR_input'!P40</f>
        <v>0</v>
      </c>
      <c r="M48" s="395">
        <f>+'FY17_XM HPM PAYOR_input'!R40</f>
        <v>0</v>
      </c>
      <c r="N48" s="395">
        <f>+'FY17_XM HPM PAYOR_input'!T40</f>
        <v>0</v>
      </c>
      <c r="O48" s="392"/>
      <c r="P48" s="893">
        <f>+N48-'FY17_XM HPM PAYOR_input'!T40</f>
        <v>0</v>
      </c>
      <c r="Q48" s="418"/>
    </row>
    <row r="49" spans="1:17" x14ac:dyDescent="0.2">
      <c r="A49" s="393" t="b">
        <f t="shared" si="0"/>
        <v>1</v>
      </c>
      <c r="B49" s="418">
        <v>520</v>
      </c>
      <c r="C49" s="394">
        <v>520</v>
      </c>
      <c r="D49" s="395">
        <f>+'FY17_XM HPM PAYOR_input'!D41</f>
        <v>0</v>
      </c>
      <c r="E49" s="395">
        <f>+'FY17_XM HPM PAYOR_input'!F41</f>
        <v>0</v>
      </c>
      <c r="F49" s="395">
        <f>+'FY17_XM HPM PAYOR_input'!H41</f>
        <v>0</v>
      </c>
      <c r="G49" s="395"/>
      <c r="H49" s="395"/>
      <c r="I49" s="395">
        <f>+'FY17_XM HPM PAYOR_input'!J41</f>
        <v>0</v>
      </c>
      <c r="J49" s="395">
        <f>+'FY17_XM HPM PAYOR_input'!L41</f>
        <v>0</v>
      </c>
      <c r="K49" s="395">
        <f>+'FY17_XM HPM PAYOR_input'!N41</f>
        <v>0</v>
      </c>
      <c r="L49" s="395">
        <f>+'FY17_XM HPM PAYOR_input'!P41</f>
        <v>0</v>
      </c>
      <c r="M49" s="395">
        <f>+'FY17_XM HPM PAYOR_input'!R41</f>
        <v>0</v>
      </c>
      <c r="N49" s="395">
        <f>+'FY17_XM HPM PAYOR_input'!T41</f>
        <v>0</v>
      </c>
      <c r="O49" s="392"/>
      <c r="P49" s="893">
        <f>+N49-'FY17_XM HPM PAYOR_input'!T41</f>
        <v>0</v>
      </c>
      <c r="Q49" s="418"/>
    </row>
    <row r="50" spans="1:17" x14ac:dyDescent="0.2">
      <c r="A50" s="393" t="b">
        <f t="shared" si="0"/>
        <v>1</v>
      </c>
      <c r="B50" s="418">
        <v>525</v>
      </c>
      <c r="C50" s="394">
        <v>525</v>
      </c>
      <c r="D50" s="395">
        <f>+'FY17_XM HPM PAYOR_input'!D42</f>
        <v>1669</v>
      </c>
      <c r="E50" s="395">
        <f>+'FY17_XM HPM PAYOR_input'!F42</f>
        <v>163417</v>
      </c>
      <c r="F50" s="395">
        <f>+'FY17_XM HPM PAYOR_input'!H42</f>
        <v>17726717</v>
      </c>
      <c r="G50" s="395"/>
      <c r="H50" s="395"/>
      <c r="I50" s="395">
        <f>+'FY17_XM HPM PAYOR_input'!J42</f>
        <v>12662391</v>
      </c>
      <c r="J50" s="395">
        <f>+'FY17_XM HPM PAYOR_input'!L42</f>
        <v>5370737</v>
      </c>
      <c r="K50" s="395">
        <f>+'FY17_XM HPM PAYOR_input'!N42</f>
        <v>7291654</v>
      </c>
      <c r="L50" s="395">
        <f>+'FY17_XM HPM PAYOR_input'!P42</f>
        <v>322034</v>
      </c>
      <c r="M50" s="395">
        <f>+'FY17_XM HPM PAYOR_input'!R42</f>
        <v>1561387</v>
      </c>
      <c r="N50" s="395">
        <f>+'FY17_XM HPM PAYOR_input'!T42</f>
        <v>5408233</v>
      </c>
      <c r="O50" s="392"/>
      <c r="P50" s="893">
        <f>+N50-'FY17_XM HPM PAYOR_input'!T42</f>
        <v>0</v>
      </c>
      <c r="Q50" s="418"/>
    </row>
    <row r="51" spans="1:17" x14ac:dyDescent="0.2">
      <c r="A51" s="393" t="b">
        <f t="shared" si="0"/>
        <v>1</v>
      </c>
      <c r="B51" s="418">
        <v>526</v>
      </c>
      <c r="C51" s="394">
        <v>526</v>
      </c>
      <c r="D51" s="395">
        <f>+'FY17_XM HPM PAYOR_input'!D43</f>
        <v>509</v>
      </c>
      <c r="E51" s="395">
        <f>+'FY17_XM HPM PAYOR_input'!F43</f>
        <v>56438</v>
      </c>
      <c r="F51" s="395">
        <f>+'FY17_XM HPM PAYOR_input'!H43</f>
        <v>5811561</v>
      </c>
      <c r="G51" s="395"/>
      <c r="H51" s="395"/>
      <c r="I51" s="395">
        <f>+'FY17_XM HPM PAYOR_input'!J43</f>
        <v>3669311</v>
      </c>
      <c r="J51" s="395">
        <f>+'FY17_XM HPM PAYOR_input'!L43</f>
        <v>1677910</v>
      </c>
      <c r="K51" s="395">
        <f>+'FY17_XM HPM PAYOR_input'!N43</f>
        <v>1991401</v>
      </c>
      <c r="L51" s="395">
        <f>+'FY17_XM HPM PAYOR_input'!P43</f>
        <v>98883</v>
      </c>
      <c r="M51" s="395">
        <f>+'FY17_XM HPM PAYOR_input'!R43</f>
        <v>488036</v>
      </c>
      <c r="N51" s="395">
        <f>+'FY17_XM HPM PAYOR_input'!T43</f>
        <v>1404482</v>
      </c>
      <c r="O51" s="392"/>
      <c r="P51" s="893">
        <f>+N51-'FY17_XM HPM PAYOR_input'!T43</f>
        <v>0</v>
      </c>
      <c r="Q51" s="418"/>
    </row>
    <row r="52" spans="1:17" x14ac:dyDescent="0.2">
      <c r="A52" s="393" t="b">
        <f t="shared" si="0"/>
        <v>1</v>
      </c>
      <c r="B52" s="418">
        <v>527</v>
      </c>
      <c r="C52" s="394">
        <v>527</v>
      </c>
      <c r="D52" s="395">
        <f>+'FY17_XM HPM PAYOR_input'!D44</f>
        <v>780</v>
      </c>
      <c r="E52" s="395">
        <f>+'FY17_XM HPM PAYOR_input'!F44</f>
        <v>78845</v>
      </c>
      <c r="F52" s="395">
        <f>+'FY17_XM HPM PAYOR_input'!H44</f>
        <v>7709300</v>
      </c>
      <c r="G52" s="395"/>
      <c r="H52" s="395"/>
      <c r="I52" s="395">
        <f>+'FY17_XM HPM PAYOR_input'!J44</f>
        <v>4683739</v>
      </c>
      <c r="J52" s="395">
        <f>+'FY17_XM HPM PAYOR_input'!L44</f>
        <v>2369316</v>
      </c>
      <c r="K52" s="395">
        <f>+'FY17_XM HPM PAYOR_input'!N44</f>
        <v>2314422</v>
      </c>
      <c r="L52" s="395">
        <f>+'FY17_XM HPM PAYOR_input'!P44</f>
        <v>145110</v>
      </c>
      <c r="M52" s="395">
        <f>+'FY17_XM HPM PAYOR_input'!R44</f>
        <v>678157</v>
      </c>
      <c r="N52" s="395">
        <f>+'FY17_XM HPM PAYOR_input'!T44</f>
        <v>1491155</v>
      </c>
      <c r="O52" s="392"/>
      <c r="P52" s="893">
        <f>+N52-'FY17_XM HPM PAYOR_input'!T44</f>
        <v>0</v>
      </c>
      <c r="Q52" s="418"/>
    </row>
    <row r="53" spans="1:17" x14ac:dyDescent="0.2">
      <c r="A53" s="393" t="b">
        <f t="shared" si="0"/>
        <v>1</v>
      </c>
      <c r="B53" s="418">
        <v>610</v>
      </c>
      <c r="C53" s="394">
        <v>610</v>
      </c>
      <c r="D53" s="395">
        <f>+'FY17_XM HPM PAYOR_input'!D45</f>
        <v>837</v>
      </c>
      <c r="E53" s="395">
        <f>+'FY17_XM HPM PAYOR_input'!F45</f>
        <v>99157</v>
      </c>
      <c r="F53" s="395">
        <f>+'FY17_XM HPM PAYOR_input'!H45</f>
        <v>7733223</v>
      </c>
      <c r="G53" s="395"/>
      <c r="H53" s="395"/>
      <c r="I53" s="395">
        <f>+'FY17_XM HPM PAYOR_input'!J45</f>
        <v>2766748</v>
      </c>
      <c r="J53" s="395">
        <f>+'FY17_XM HPM PAYOR_input'!L45</f>
        <v>2793148</v>
      </c>
      <c r="K53" s="395">
        <f>+'FY17_XM HPM PAYOR_input'!N45</f>
        <v>-26400</v>
      </c>
      <c r="L53" s="395">
        <f>+'FY17_XM HPM PAYOR_input'!P45</f>
        <v>135612</v>
      </c>
      <c r="M53" s="395">
        <f>+'FY17_XM HPM PAYOR_input'!R45</f>
        <v>561356</v>
      </c>
      <c r="N53" s="395">
        <f>+'FY17_XM HPM PAYOR_input'!T45</f>
        <v>-723368</v>
      </c>
      <c r="O53" s="392"/>
      <c r="P53" s="893">
        <f>+N53-'FY17_XM HPM PAYOR_input'!T45</f>
        <v>0</v>
      </c>
      <c r="Q53" s="418"/>
    </row>
    <row r="54" spans="1:17" x14ac:dyDescent="0.2">
      <c r="A54" s="393" t="b">
        <f t="shared" si="0"/>
        <v>1</v>
      </c>
      <c r="B54" s="418">
        <v>615</v>
      </c>
      <c r="C54" s="394">
        <v>615</v>
      </c>
      <c r="D54" s="395">
        <f>+'FY17_XM HPM PAYOR_input'!D46</f>
        <v>178</v>
      </c>
      <c r="E54" s="395">
        <f>+'FY17_XM HPM PAYOR_input'!F46</f>
        <v>21423</v>
      </c>
      <c r="F54" s="395">
        <f>+'FY17_XM HPM PAYOR_input'!H46</f>
        <v>1545380</v>
      </c>
      <c r="G54" s="395"/>
      <c r="H54" s="395"/>
      <c r="I54" s="395">
        <f>+'FY17_XM HPM PAYOR_input'!J46</f>
        <v>499071</v>
      </c>
      <c r="J54" s="395">
        <f>+'FY17_XM HPM PAYOR_input'!L46</f>
        <v>529854</v>
      </c>
      <c r="K54" s="395">
        <f>+'FY17_XM HPM PAYOR_input'!N46</f>
        <v>-30783</v>
      </c>
      <c r="L54" s="395">
        <f>+'FY17_XM HPM PAYOR_input'!P46</f>
        <v>29443</v>
      </c>
      <c r="M54" s="395">
        <f>+'FY17_XM HPM PAYOR_input'!R46</f>
        <v>140773</v>
      </c>
      <c r="N54" s="395">
        <f>+'FY17_XM HPM PAYOR_input'!T46</f>
        <v>-200999</v>
      </c>
      <c r="O54" s="392"/>
      <c r="P54" s="893">
        <f>+N54-'FY17_XM HPM PAYOR_input'!T46</f>
        <v>0</v>
      </c>
      <c r="Q54" s="418"/>
    </row>
    <row r="55" spans="1:17" x14ac:dyDescent="0.2">
      <c r="A55" s="393" t="b">
        <f t="shared" si="0"/>
        <v>1</v>
      </c>
      <c r="B55" s="418">
        <v>640</v>
      </c>
      <c r="C55" s="394">
        <v>640</v>
      </c>
      <c r="D55" s="395">
        <f>+'FY17_XM HPM PAYOR_input'!D47</f>
        <v>0</v>
      </c>
      <c r="E55" s="395">
        <f>+'FY17_XM HPM PAYOR_input'!F47</f>
        <v>0</v>
      </c>
      <c r="F55" s="395">
        <f>+'FY17_XM HPM PAYOR_input'!H47</f>
        <v>0</v>
      </c>
      <c r="G55" s="395"/>
      <c r="H55" s="395"/>
      <c r="I55" s="395">
        <f>+'FY17_XM HPM PAYOR_input'!J47</f>
        <v>0</v>
      </c>
      <c r="J55" s="395">
        <f>+'FY17_XM HPM PAYOR_input'!L47</f>
        <v>0</v>
      </c>
      <c r="K55" s="395">
        <f>+'FY17_XM HPM PAYOR_input'!N47</f>
        <v>0</v>
      </c>
      <c r="L55" s="395">
        <f>+'FY17_XM HPM PAYOR_input'!P47</f>
        <v>0</v>
      </c>
      <c r="M55" s="395">
        <f>+'FY17_XM HPM PAYOR_input'!R47</f>
        <v>0</v>
      </c>
      <c r="N55" s="395">
        <f>+'FY17_XM HPM PAYOR_input'!T47</f>
        <v>0</v>
      </c>
      <c r="O55" s="392"/>
      <c r="P55" s="893">
        <f>+N55-'FY17_XM HPM PAYOR_input'!T47</f>
        <v>0</v>
      </c>
      <c r="Q55" s="418"/>
    </row>
    <row r="56" spans="1:17" x14ac:dyDescent="0.2">
      <c r="A56" s="393" t="b">
        <f t="shared" si="0"/>
        <v>1</v>
      </c>
      <c r="B56" s="418">
        <v>650</v>
      </c>
      <c r="C56" s="394">
        <v>650</v>
      </c>
      <c r="D56" s="395">
        <f>+'FY17_XM HPM PAYOR_input'!D48</f>
        <v>542</v>
      </c>
      <c r="E56" s="395">
        <f>+'FY17_XM HPM PAYOR_input'!F48</f>
        <v>38584</v>
      </c>
      <c r="F56" s="395">
        <f>+'FY17_XM HPM PAYOR_input'!H48</f>
        <v>4789761</v>
      </c>
      <c r="G56" s="395"/>
      <c r="H56" s="395"/>
      <c r="I56" s="395">
        <f>+'FY17_XM HPM PAYOR_input'!J48</f>
        <v>1451999</v>
      </c>
      <c r="J56" s="395">
        <f>+'FY17_XM HPM PAYOR_input'!L48</f>
        <v>1663980</v>
      </c>
      <c r="K56" s="395">
        <f>+'FY17_XM HPM PAYOR_input'!N48</f>
        <v>-211980</v>
      </c>
      <c r="L56" s="395">
        <f>+'FY17_XM HPM PAYOR_input'!P48</f>
        <v>80761</v>
      </c>
      <c r="M56" s="395">
        <f>+'FY17_XM HPM PAYOR_input'!R48</f>
        <v>459953</v>
      </c>
      <c r="N56" s="395">
        <f>+'FY17_XM HPM PAYOR_input'!T48</f>
        <v>-752694</v>
      </c>
      <c r="O56" s="392"/>
      <c r="P56" s="893">
        <f>+N56-'FY17_XM HPM PAYOR_input'!T48</f>
        <v>0</v>
      </c>
      <c r="Q56" s="418"/>
    </row>
    <row r="57" spans="1:17" x14ac:dyDescent="0.2">
      <c r="A57" s="393" t="b">
        <f t="shared" si="0"/>
        <v>1</v>
      </c>
      <c r="B57" s="418">
        <v>660</v>
      </c>
      <c r="C57" s="394">
        <v>660</v>
      </c>
      <c r="D57" s="395">
        <f>+'FY17_XM HPM PAYOR_input'!D49</f>
        <v>168</v>
      </c>
      <c r="E57" s="395">
        <f>+'FY17_XM HPM PAYOR_input'!F49</f>
        <v>19785</v>
      </c>
      <c r="F57" s="395">
        <f>+'FY17_XM HPM PAYOR_input'!H49</f>
        <v>1666837</v>
      </c>
      <c r="G57" s="395"/>
      <c r="H57" s="395"/>
      <c r="I57" s="395">
        <f>+'FY17_XM HPM PAYOR_input'!J49</f>
        <v>187886</v>
      </c>
      <c r="J57" s="395">
        <f>+'FY17_XM HPM PAYOR_input'!L49</f>
        <v>550031</v>
      </c>
      <c r="K57" s="395">
        <f>+'FY17_XM HPM PAYOR_input'!N49</f>
        <v>-362146</v>
      </c>
      <c r="L57" s="395">
        <f>+'FY17_XM HPM PAYOR_input'!P49</f>
        <v>30780</v>
      </c>
      <c r="M57" s="395">
        <f>+'FY17_XM HPM PAYOR_input'!R49</f>
        <v>164720</v>
      </c>
      <c r="N57" s="395">
        <f>+'FY17_XM HPM PAYOR_input'!T49</f>
        <v>-557647</v>
      </c>
      <c r="O57" s="392"/>
      <c r="P57" s="893">
        <f>+N57-'FY17_XM HPM PAYOR_input'!T49</f>
        <v>0</v>
      </c>
      <c r="Q57" s="418"/>
    </row>
    <row r="58" spans="1:17" x14ac:dyDescent="0.2">
      <c r="A58" s="393" t="b">
        <f t="shared" si="0"/>
        <v>1</v>
      </c>
      <c r="B58" s="418">
        <v>690</v>
      </c>
      <c r="C58" s="394">
        <v>690</v>
      </c>
      <c r="D58" s="395">
        <f>+'FY17_XM HPM PAYOR_input'!D50</f>
        <v>252</v>
      </c>
      <c r="E58" s="395">
        <f>+'FY17_XM HPM PAYOR_input'!F50</f>
        <v>25662</v>
      </c>
      <c r="F58" s="395">
        <f>+'FY17_XM HPM PAYOR_input'!H50</f>
        <v>3221820</v>
      </c>
      <c r="G58" s="395"/>
      <c r="H58" s="395"/>
      <c r="I58" s="395">
        <f>+'FY17_XM HPM PAYOR_input'!J50</f>
        <v>1244725</v>
      </c>
      <c r="J58" s="395">
        <f>+'FY17_XM HPM PAYOR_input'!L50</f>
        <v>948328</v>
      </c>
      <c r="K58" s="395">
        <f>+'FY17_XM HPM PAYOR_input'!N50</f>
        <v>296396</v>
      </c>
      <c r="L58" s="395">
        <f>+'FY17_XM HPM PAYOR_input'!P50</f>
        <v>47210</v>
      </c>
      <c r="M58" s="395">
        <f>+'FY17_XM HPM PAYOR_input'!R50</f>
        <v>269857</v>
      </c>
      <c r="N58" s="395">
        <f>+'FY17_XM HPM PAYOR_input'!T50</f>
        <v>-20671</v>
      </c>
      <c r="O58" s="392"/>
      <c r="P58" s="893">
        <f>+N58-'FY17_XM HPM PAYOR_input'!T50</f>
        <v>0</v>
      </c>
      <c r="Q58" s="418"/>
    </row>
    <row r="59" spans="1:17" x14ac:dyDescent="0.2">
      <c r="A59" s="393" t="b">
        <f t="shared" si="0"/>
        <v>1</v>
      </c>
      <c r="B59" s="418" t="s">
        <v>659</v>
      </c>
      <c r="C59" s="394" t="s">
        <v>659</v>
      </c>
      <c r="D59" s="395">
        <f>+'FY17_XM HPM PAYOR_input'!D51</f>
        <v>32271</v>
      </c>
      <c r="E59" s="395">
        <f>+'FY17_XM HPM PAYOR_input'!F51</f>
        <v>3210015</v>
      </c>
      <c r="F59" s="395">
        <f>+'FY17_XM HPM PAYOR_input'!H51</f>
        <v>347801793</v>
      </c>
      <c r="G59" s="395"/>
      <c r="H59" s="395"/>
      <c r="I59" s="395">
        <f>+'FY17_XM HPM PAYOR_input'!J51</f>
        <v>147536529</v>
      </c>
      <c r="J59" s="395">
        <f>+'FY17_XM HPM PAYOR_input'!L51</f>
        <v>105710730</v>
      </c>
      <c r="K59" s="395">
        <f>+'FY17_XM HPM PAYOR_input'!N51</f>
        <v>41825796</v>
      </c>
      <c r="L59" s="395">
        <f>+'FY17_XM HPM PAYOR_input'!P51</f>
        <v>6129046</v>
      </c>
      <c r="M59" s="395">
        <f>+'FY17_XM HPM PAYOR_input'!R51</f>
        <v>29927602</v>
      </c>
      <c r="N59" s="395">
        <f>+'FY17_XM HPM PAYOR_input'!T51</f>
        <v>5769147</v>
      </c>
      <c r="O59" s="392"/>
      <c r="P59" s="893">
        <f>+N59-'FY17_XM HPM PAYOR_input'!T51</f>
        <v>0</v>
      </c>
      <c r="Q59" s="418"/>
    </row>
    <row r="60" spans="1:17" x14ac:dyDescent="0.2">
      <c r="A60" s="393" t="b">
        <f t="shared" si="0"/>
        <v>1</v>
      </c>
      <c r="B60" s="418"/>
      <c r="C60" s="394"/>
      <c r="D60" s="394"/>
      <c r="E60" s="394"/>
      <c r="F60" s="394"/>
      <c r="G60" s="394"/>
      <c r="H60" s="394"/>
      <c r="I60" s="394"/>
      <c r="J60" s="394"/>
      <c r="K60" s="394"/>
      <c r="L60" s="394"/>
      <c r="M60" s="394"/>
      <c r="N60" s="394"/>
      <c r="O60" s="392"/>
      <c r="P60" s="393"/>
      <c r="Q60" s="418"/>
    </row>
    <row r="61" spans="1:17" x14ac:dyDescent="0.2">
      <c r="A61" s="393" t="b">
        <f t="shared" si="0"/>
        <v>1</v>
      </c>
      <c r="B61" s="418" t="s">
        <v>660</v>
      </c>
      <c r="C61" s="394" t="s">
        <v>660</v>
      </c>
      <c r="D61" s="394"/>
      <c r="E61" s="394"/>
      <c r="F61" s="394"/>
      <c r="G61" s="394"/>
      <c r="H61" s="394"/>
      <c r="I61" s="394"/>
      <c r="J61" s="394"/>
      <c r="K61" s="394"/>
      <c r="L61" s="394"/>
      <c r="M61" s="394"/>
      <c r="N61" s="394"/>
      <c r="O61" s="392"/>
      <c r="P61" s="393"/>
      <c r="Q61" s="418"/>
    </row>
    <row r="62" spans="1:17" x14ac:dyDescent="0.2">
      <c r="A62" s="393" t="b">
        <f t="shared" si="0"/>
        <v>1</v>
      </c>
      <c r="B62" s="418">
        <v>10</v>
      </c>
      <c r="C62" s="394">
        <v>10</v>
      </c>
      <c r="D62" s="395">
        <f>+'FY17_XM HPM PAYOR_input'!D54</f>
        <v>1872</v>
      </c>
      <c r="E62" s="395">
        <f>+'FY17_XM HPM PAYOR_input'!F54</f>
        <v>194358</v>
      </c>
      <c r="F62" s="395">
        <f>+'FY17_XM HPM PAYOR_input'!H54</f>
        <v>12265132</v>
      </c>
      <c r="G62" s="395"/>
      <c r="H62" s="395"/>
      <c r="I62" s="395">
        <f>+'FY17_XM HPM PAYOR_input'!J54</f>
        <v>2652930</v>
      </c>
      <c r="J62" s="395">
        <f>+'FY17_XM HPM PAYOR_input'!L54</f>
        <v>2717961</v>
      </c>
      <c r="K62" s="395">
        <f>+'FY17_XM HPM PAYOR_input'!N54</f>
        <v>-65031</v>
      </c>
      <c r="L62" s="395">
        <f>+'FY17_XM HPM PAYOR_input'!P54</f>
        <v>349309</v>
      </c>
      <c r="M62" s="395">
        <f>+'FY17_XM HPM PAYOR_input'!R54</f>
        <v>1482574</v>
      </c>
      <c r="N62" s="395">
        <f>+'FY17_XM HPM PAYOR_input'!T54</f>
        <v>-1896915</v>
      </c>
      <c r="O62" s="392"/>
      <c r="P62" s="893">
        <f>+N62-'FY17_XM HPM PAYOR_input'!T54</f>
        <v>0</v>
      </c>
      <c r="Q62" s="418"/>
    </row>
    <row r="63" spans="1:17" x14ac:dyDescent="0.2">
      <c r="A63" s="393" t="b">
        <f t="shared" si="0"/>
        <v>1</v>
      </c>
      <c r="B63" s="418">
        <v>120</v>
      </c>
      <c r="C63" s="394">
        <v>120</v>
      </c>
      <c r="D63" s="395">
        <f>+'FY17_XM HPM PAYOR_input'!D55</f>
        <v>634</v>
      </c>
      <c r="E63" s="395">
        <f>+'FY17_XM HPM PAYOR_input'!F55</f>
        <v>69056</v>
      </c>
      <c r="F63" s="395">
        <f>+'FY17_XM HPM PAYOR_input'!H55</f>
        <v>4744510</v>
      </c>
      <c r="G63" s="395"/>
      <c r="H63" s="395"/>
      <c r="I63" s="395">
        <f>+'FY17_XM HPM PAYOR_input'!J55</f>
        <v>1198739</v>
      </c>
      <c r="J63" s="395">
        <f>+'FY17_XM HPM PAYOR_input'!L55</f>
        <v>1000344</v>
      </c>
      <c r="K63" s="395">
        <f>+'FY17_XM HPM PAYOR_input'!N55</f>
        <v>198395</v>
      </c>
      <c r="L63" s="395">
        <f>+'FY17_XM HPM PAYOR_input'!P55</f>
        <v>131583</v>
      </c>
      <c r="M63" s="395">
        <f>+'FY17_XM HPM PAYOR_input'!R55</f>
        <v>568713</v>
      </c>
      <c r="N63" s="395">
        <f>+'FY17_XM HPM PAYOR_input'!T55</f>
        <v>-501901</v>
      </c>
      <c r="O63" s="392"/>
      <c r="P63" s="893">
        <f>+N63-'FY17_XM HPM PAYOR_input'!T55</f>
        <v>0</v>
      </c>
      <c r="Q63" s="418"/>
    </row>
    <row r="64" spans="1:17" x14ac:dyDescent="0.2">
      <c r="A64" s="393" t="b">
        <f t="shared" si="0"/>
        <v>1</v>
      </c>
      <c r="B64" s="418">
        <v>130</v>
      </c>
      <c r="C64" s="394">
        <v>130</v>
      </c>
      <c r="D64" s="395">
        <f>+'FY17_XM HPM PAYOR_input'!D56</f>
        <v>486</v>
      </c>
      <c r="E64" s="395">
        <f>+'FY17_XM HPM PAYOR_input'!F56</f>
        <v>57799</v>
      </c>
      <c r="F64" s="395">
        <f>+'FY17_XM HPM PAYOR_input'!H56</f>
        <v>4239291</v>
      </c>
      <c r="G64" s="395"/>
      <c r="H64" s="395"/>
      <c r="I64" s="395">
        <f>+'FY17_XM HPM PAYOR_input'!J56</f>
        <v>1688966</v>
      </c>
      <c r="J64" s="395">
        <f>+'FY17_XM HPM PAYOR_input'!L56</f>
        <v>995400</v>
      </c>
      <c r="K64" s="395">
        <f>+'FY17_XM HPM PAYOR_input'!N56</f>
        <v>693567</v>
      </c>
      <c r="L64" s="395">
        <f>+'FY17_XM HPM PAYOR_input'!P56</f>
        <v>126065</v>
      </c>
      <c r="M64" s="395">
        <f>+'FY17_XM HPM PAYOR_input'!R56</f>
        <v>549789</v>
      </c>
      <c r="N64" s="395">
        <f>+'FY17_XM HPM PAYOR_input'!T56</f>
        <v>17713</v>
      </c>
      <c r="O64" s="392"/>
      <c r="P64" s="893">
        <f>+N64-'FY17_XM HPM PAYOR_input'!T56</f>
        <v>0</v>
      </c>
      <c r="Q64" s="418"/>
    </row>
    <row r="65" spans="1:17" x14ac:dyDescent="0.2">
      <c r="A65" s="393" t="b">
        <f t="shared" si="0"/>
        <v>1</v>
      </c>
      <c r="B65" s="418">
        <v>140</v>
      </c>
      <c r="C65" s="394">
        <v>140</v>
      </c>
      <c r="D65" s="395">
        <f>+'FY17_XM HPM PAYOR_input'!D57</f>
        <v>694</v>
      </c>
      <c r="E65" s="395">
        <f>+'FY17_XM HPM PAYOR_input'!F57</f>
        <v>77539</v>
      </c>
      <c r="F65" s="395">
        <f>+'FY17_XM HPM PAYOR_input'!H57</f>
        <v>5086846</v>
      </c>
      <c r="G65" s="395"/>
      <c r="H65" s="395"/>
      <c r="I65" s="395">
        <f>+'FY17_XM HPM PAYOR_input'!J57</f>
        <v>1506133</v>
      </c>
      <c r="J65" s="395">
        <f>+'FY17_XM HPM PAYOR_input'!L57</f>
        <v>1063264</v>
      </c>
      <c r="K65" s="395">
        <f>+'FY17_XM HPM PAYOR_input'!N57</f>
        <v>442869</v>
      </c>
      <c r="L65" s="395">
        <f>+'FY17_XM HPM PAYOR_input'!P57</f>
        <v>141915</v>
      </c>
      <c r="M65" s="395">
        <f>+'FY17_XM HPM PAYOR_input'!R57</f>
        <v>596858</v>
      </c>
      <c r="N65" s="395">
        <f>+'FY17_XM HPM PAYOR_input'!T57</f>
        <v>-295904</v>
      </c>
      <c r="O65" s="392"/>
      <c r="P65" s="893">
        <f>+N65-'FY17_XM HPM PAYOR_input'!T57</f>
        <v>0</v>
      </c>
      <c r="Q65" s="418"/>
    </row>
    <row r="66" spans="1:17" x14ac:dyDescent="0.2">
      <c r="A66" s="393" t="b">
        <f t="shared" si="0"/>
        <v>1</v>
      </c>
      <c r="B66" s="418">
        <v>210</v>
      </c>
      <c r="C66" s="394">
        <v>210</v>
      </c>
      <c r="D66" s="395">
        <f>+'FY17_XM HPM PAYOR_input'!D58</f>
        <v>659</v>
      </c>
      <c r="E66" s="395">
        <f>+'FY17_XM HPM PAYOR_input'!F58</f>
        <v>48220</v>
      </c>
      <c r="F66" s="395">
        <f>+'FY17_XM HPM PAYOR_input'!H58</f>
        <v>3385087</v>
      </c>
      <c r="G66" s="395"/>
      <c r="H66" s="395"/>
      <c r="I66" s="395">
        <f>+'FY17_XM HPM PAYOR_input'!J58</f>
        <v>481031</v>
      </c>
      <c r="J66" s="395">
        <f>+'FY17_XM HPM PAYOR_input'!L58</f>
        <v>706060</v>
      </c>
      <c r="K66" s="395">
        <f>+'FY17_XM HPM PAYOR_input'!N58</f>
        <v>-225029</v>
      </c>
      <c r="L66" s="395">
        <f>+'FY17_XM HPM PAYOR_input'!P58</f>
        <v>85716</v>
      </c>
      <c r="M66" s="395">
        <f>+'FY17_XM HPM PAYOR_input'!R58</f>
        <v>382715</v>
      </c>
      <c r="N66" s="395">
        <f>+'FY17_XM HPM PAYOR_input'!T58</f>
        <v>-693460</v>
      </c>
      <c r="O66" s="392"/>
      <c r="P66" s="893">
        <f>+N66-'FY17_XM HPM PAYOR_input'!T58</f>
        <v>0</v>
      </c>
      <c r="Q66" s="418"/>
    </row>
    <row r="67" spans="1:17" x14ac:dyDescent="0.2">
      <c r="A67" s="393" t="b">
        <f t="shared" si="0"/>
        <v>1</v>
      </c>
      <c r="B67" s="418">
        <v>220</v>
      </c>
      <c r="C67" s="394">
        <v>220</v>
      </c>
      <c r="D67" s="395">
        <f>+'FY17_XM HPM PAYOR_input'!D59</f>
        <v>2507</v>
      </c>
      <c r="E67" s="395">
        <f>+'FY17_XM HPM PAYOR_input'!F59</f>
        <v>156463</v>
      </c>
      <c r="F67" s="395">
        <f>+'FY17_XM HPM PAYOR_input'!H59</f>
        <v>11233074</v>
      </c>
      <c r="G67" s="395"/>
      <c r="H67" s="395"/>
      <c r="I67" s="395">
        <f>+'FY17_XM HPM PAYOR_input'!J59</f>
        <v>2439355</v>
      </c>
      <c r="J67" s="395">
        <f>+'FY17_XM HPM PAYOR_input'!L59</f>
        <v>2323003</v>
      </c>
      <c r="K67" s="395">
        <f>+'FY17_XM HPM PAYOR_input'!N59</f>
        <v>116352</v>
      </c>
      <c r="L67" s="395">
        <f>+'FY17_XM HPM PAYOR_input'!P59</f>
        <v>270326</v>
      </c>
      <c r="M67" s="395">
        <f>+'FY17_XM HPM PAYOR_input'!R59</f>
        <v>1256305</v>
      </c>
      <c r="N67" s="395">
        <f>+'FY17_XM HPM PAYOR_input'!T59</f>
        <v>-1410279</v>
      </c>
      <c r="O67" s="392"/>
      <c r="P67" s="893">
        <f>+N67-'FY17_XM HPM PAYOR_input'!T59</f>
        <v>0</v>
      </c>
      <c r="Q67" s="418"/>
    </row>
    <row r="68" spans="1:17" x14ac:dyDescent="0.2">
      <c r="A68" s="393" t="b">
        <f t="shared" si="0"/>
        <v>1</v>
      </c>
      <c r="B68" s="418">
        <v>230</v>
      </c>
      <c r="C68" s="394">
        <v>230</v>
      </c>
      <c r="D68" s="395">
        <f>+'FY17_XM HPM PAYOR_input'!D60</f>
        <v>516</v>
      </c>
      <c r="E68" s="395">
        <f>+'FY17_XM HPM PAYOR_input'!F60</f>
        <v>31163</v>
      </c>
      <c r="F68" s="395">
        <f>+'FY17_XM HPM PAYOR_input'!H60</f>
        <v>2429891</v>
      </c>
      <c r="G68" s="395"/>
      <c r="H68" s="395"/>
      <c r="I68" s="395">
        <f>+'FY17_XM HPM PAYOR_input'!J60</f>
        <v>598413</v>
      </c>
      <c r="J68" s="395">
        <f>+'FY17_XM HPM PAYOR_input'!L60</f>
        <v>506411</v>
      </c>
      <c r="K68" s="395">
        <f>+'FY17_XM HPM PAYOR_input'!N60</f>
        <v>92002</v>
      </c>
      <c r="L68" s="395">
        <f>+'FY17_XM HPM PAYOR_input'!P60</f>
        <v>59814</v>
      </c>
      <c r="M68" s="395">
        <f>+'FY17_XM HPM PAYOR_input'!R60</f>
        <v>270248</v>
      </c>
      <c r="N68" s="395">
        <f>+'FY17_XM HPM PAYOR_input'!T60</f>
        <v>-238060</v>
      </c>
      <c r="O68" s="392"/>
      <c r="P68" s="893">
        <f>+N68-'FY17_XM HPM PAYOR_input'!T60</f>
        <v>0</v>
      </c>
      <c r="Q68" s="418"/>
    </row>
    <row r="69" spans="1:17" x14ac:dyDescent="0.2">
      <c r="A69" s="393" t="b">
        <f t="shared" si="0"/>
        <v>1</v>
      </c>
      <c r="B69" s="418">
        <v>240</v>
      </c>
      <c r="C69" s="394">
        <v>240</v>
      </c>
      <c r="D69" s="395">
        <f>+'FY17_XM HPM PAYOR_input'!D61</f>
        <v>838</v>
      </c>
      <c r="E69" s="395">
        <f>+'FY17_XM HPM PAYOR_input'!F61</f>
        <v>65347</v>
      </c>
      <c r="F69" s="395">
        <f>+'FY17_XM HPM PAYOR_input'!H61</f>
        <v>4396593</v>
      </c>
      <c r="G69" s="395"/>
      <c r="H69" s="395"/>
      <c r="I69" s="395">
        <f>+'FY17_XM HPM PAYOR_input'!J61</f>
        <v>1205009</v>
      </c>
      <c r="J69" s="395">
        <f>+'FY17_XM HPM PAYOR_input'!L61</f>
        <v>952286</v>
      </c>
      <c r="K69" s="395">
        <f>+'FY17_XM HPM PAYOR_input'!N61</f>
        <v>252723</v>
      </c>
      <c r="L69" s="395">
        <f>+'FY17_XM HPM PAYOR_input'!P61</f>
        <v>119783</v>
      </c>
      <c r="M69" s="395">
        <f>+'FY17_XM HPM PAYOR_input'!R61</f>
        <v>499617</v>
      </c>
      <c r="N69" s="395">
        <f>+'FY17_XM HPM PAYOR_input'!T61</f>
        <v>-366676</v>
      </c>
      <c r="O69" s="392"/>
      <c r="P69" s="893">
        <f>+N69-'FY17_XM HPM PAYOR_input'!T61</f>
        <v>0</v>
      </c>
      <c r="Q69" s="418"/>
    </row>
    <row r="70" spans="1:17" s="452" customFormat="1" x14ac:dyDescent="0.2">
      <c r="A70" s="890" t="b">
        <f t="shared" si="0"/>
        <v>1</v>
      </c>
      <c r="B70" s="890">
        <v>250</v>
      </c>
      <c r="C70" s="891">
        <v>250</v>
      </c>
      <c r="D70" s="892">
        <f>+'FY17_XM HPM PAYOR_input'!D62</f>
        <v>0</v>
      </c>
      <c r="E70" s="892">
        <f>+'FY17_XM HPM PAYOR_input'!F62</f>
        <v>0</v>
      </c>
      <c r="F70" s="892">
        <f>+'FY17_XM HPM PAYOR_input'!H62</f>
        <v>0</v>
      </c>
      <c r="G70" s="892"/>
      <c r="H70" s="892"/>
      <c r="I70" s="892">
        <f>+'FY17_XM HPM PAYOR_input'!J62</f>
        <v>0</v>
      </c>
      <c r="J70" s="892">
        <f>+'FY17_XM HPM PAYOR_input'!L62</f>
        <v>0</v>
      </c>
      <c r="K70" s="892">
        <f>+'FY17_XM HPM PAYOR_input'!N62</f>
        <v>0</v>
      </c>
      <c r="L70" s="892">
        <f>+'FY17_XM HPM PAYOR_input'!P62</f>
        <v>0</v>
      </c>
      <c r="M70" s="892">
        <f>+'FY17_XM HPM PAYOR_input'!R62</f>
        <v>0</v>
      </c>
      <c r="N70" s="892">
        <f>+'FY17_XM HPM PAYOR_input'!T62</f>
        <v>0</v>
      </c>
      <c r="O70" s="392"/>
      <c r="P70" s="893">
        <f>+N70-'FY17_XM HPM PAYOR_input'!T62</f>
        <v>0</v>
      </c>
      <c r="Q70" s="418"/>
    </row>
    <row r="71" spans="1:17" x14ac:dyDescent="0.2">
      <c r="A71" s="393" t="b">
        <f t="shared" si="0"/>
        <v>1</v>
      </c>
      <c r="B71" s="418">
        <v>320</v>
      </c>
      <c r="C71" s="394">
        <v>320</v>
      </c>
      <c r="D71" s="395">
        <f>+'FY17_XM HPM PAYOR_input'!D63</f>
        <v>2603</v>
      </c>
      <c r="E71" s="395">
        <f>+'FY17_XM HPM PAYOR_input'!F63</f>
        <v>198822</v>
      </c>
      <c r="F71" s="395">
        <f>+'FY17_XM HPM PAYOR_input'!H63</f>
        <v>15055554</v>
      </c>
      <c r="G71" s="395"/>
      <c r="H71" s="395"/>
      <c r="I71" s="395">
        <f>+'FY17_XM HPM PAYOR_input'!J63</f>
        <v>7673521</v>
      </c>
      <c r="J71" s="395">
        <f>+'FY17_XM HPM PAYOR_input'!L63</f>
        <v>3122324</v>
      </c>
      <c r="K71" s="395">
        <f>+'FY17_XM HPM PAYOR_input'!N63</f>
        <v>4551197</v>
      </c>
      <c r="L71" s="395">
        <f>+'FY17_XM HPM PAYOR_input'!P63</f>
        <v>362403</v>
      </c>
      <c r="M71" s="395">
        <f>+'FY17_XM HPM PAYOR_input'!R63</f>
        <v>1674420</v>
      </c>
      <c r="N71" s="395">
        <f>+'FY17_XM HPM PAYOR_input'!T63</f>
        <v>2514374</v>
      </c>
      <c r="O71" s="392"/>
      <c r="P71" s="893">
        <f>+N71-'FY17_XM HPM PAYOR_input'!T63</f>
        <v>0</v>
      </c>
      <c r="Q71" s="418"/>
    </row>
    <row r="72" spans="1:17" x14ac:dyDescent="0.2">
      <c r="A72" s="393" t="b">
        <f t="shared" si="0"/>
        <v>1</v>
      </c>
      <c r="B72" s="418">
        <v>330</v>
      </c>
      <c r="C72" s="394">
        <v>330</v>
      </c>
      <c r="D72" s="395">
        <f>+'FY17_XM HPM PAYOR_input'!D64</f>
        <v>458</v>
      </c>
      <c r="E72" s="395">
        <f>+'FY17_XM HPM PAYOR_input'!F64</f>
        <v>37299</v>
      </c>
      <c r="F72" s="395">
        <f>+'FY17_XM HPM PAYOR_input'!H64</f>
        <v>2691917</v>
      </c>
      <c r="G72" s="395"/>
      <c r="H72" s="395"/>
      <c r="I72" s="395">
        <f>+'FY17_XM HPM PAYOR_input'!J64</f>
        <v>1419316</v>
      </c>
      <c r="J72" s="395">
        <f>+'FY17_XM HPM PAYOR_input'!L64</f>
        <v>542748</v>
      </c>
      <c r="K72" s="395">
        <f>+'FY17_XM HPM PAYOR_input'!N64</f>
        <v>876568</v>
      </c>
      <c r="L72" s="395">
        <f>+'FY17_XM HPM PAYOR_input'!P64</f>
        <v>59934</v>
      </c>
      <c r="M72" s="395">
        <f>+'FY17_XM HPM PAYOR_input'!R64</f>
        <v>294341</v>
      </c>
      <c r="N72" s="395">
        <f>+'FY17_XM HPM PAYOR_input'!T64</f>
        <v>522293</v>
      </c>
      <c r="O72" s="392"/>
      <c r="P72" s="893">
        <f>+N72-'FY17_XM HPM PAYOR_input'!T64</f>
        <v>0</v>
      </c>
      <c r="Q72" s="418"/>
    </row>
    <row r="73" spans="1:17" x14ac:dyDescent="0.2">
      <c r="A73" s="393" t="b">
        <f t="shared" si="0"/>
        <v>1</v>
      </c>
      <c r="B73" s="418">
        <v>350</v>
      </c>
      <c r="C73" s="394">
        <v>350</v>
      </c>
      <c r="D73" s="395">
        <f>+'FY17_XM HPM PAYOR_input'!D65</f>
        <v>0</v>
      </c>
      <c r="E73" s="395">
        <f>+'FY17_XM HPM PAYOR_input'!F65</f>
        <v>0</v>
      </c>
      <c r="F73" s="395">
        <f>+'FY17_XM HPM PAYOR_input'!H65</f>
        <v>0</v>
      </c>
      <c r="G73" s="395"/>
      <c r="H73" s="395"/>
      <c r="I73" s="395">
        <f>+'FY17_XM HPM PAYOR_input'!J65</f>
        <v>0</v>
      </c>
      <c r="J73" s="395">
        <f>+'FY17_XM HPM PAYOR_input'!L65</f>
        <v>0</v>
      </c>
      <c r="K73" s="395">
        <f>+'FY17_XM HPM PAYOR_input'!N65</f>
        <v>0</v>
      </c>
      <c r="L73" s="395">
        <f>+'FY17_XM HPM PAYOR_input'!P65</f>
        <v>0</v>
      </c>
      <c r="M73" s="395">
        <f>+'FY17_XM HPM PAYOR_input'!R65</f>
        <v>0</v>
      </c>
      <c r="N73" s="395">
        <f>+'FY17_XM HPM PAYOR_input'!T65</f>
        <v>0</v>
      </c>
      <c r="O73" s="392"/>
      <c r="P73" s="893">
        <f>+N73-'FY17_XM HPM PAYOR_input'!T65</f>
        <v>0</v>
      </c>
      <c r="Q73" s="418"/>
    </row>
    <row r="74" spans="1:17" x14ac:dyDescent="0.2">
      <c r="A74" s="393" t="b">
        <f t="shared" si="0"/>
        <v>1</v>
      </c>
      <c r="B74" s="418">
        <v>519</v>
      </c>
      <c r="C74" s="394">
        <v>519</v>
      </c>
      <c r="D74" s="395">
        <f>+'FY17_XM HPM PAYOR_input'!D66</f>
        <v>0</v>
      </c>
      <c r="E74" s="395">
        <f>+'FY17_XM HPM PAYOR_input'!F66</f>
        <v>0</v>
      </c>
      <c r="F74" s="395">
        <f>+'FY17_XM HPM PAYOR_input'!H66</f>
        <v>0</v>
      </c>
      <c r="G74" s="395"/>
      <c r="H74" s="395"/>
      <c r="I74" s="395">
        <f>+'FY17_XM HPM PAYOR_input'!J66</f>
        <v>0</v>
      </c>
      <c r="J74" s="395">
        <f>+'FY17_XM HPM PAYOR_input'!L66</f>
        <v>0</v>
      </c>
      <c r="K74" s="395">
        <f>+'FY17_XM HPM PAYOR_input'!N66</f>
        <v>0</v>
      </c>
      <c r="L74" s="395">
        <f>+'FY17_XM HPM PAYOR_input'!P66</f>
        <v>0</v>
      </c>
      <c r="M74" s="395">
        <f>+'FY17_XM HPM PAYOR_input'!R66</f>
        <v>0</v>
      </c>
      <c r="N74" s="395">
        <f>+'FY17_XM HPM PAYOR_input'!T66</f>
        <v>0</v>
      </c>
      <c r="O74" s="392"/>
      <c r="P74" s="893">
        <f>+N74-'FY17_XM HPM PAYOR_input'!T66</f>
        <v>0</v>
      </c>
      <c r="Q74" s="418"/>
    </row>
    <row r="75" spans="1:17" x14ac:dyDescent="0.2">
      <c r="A75" s="393" t="b">
        <f t="shared" ref="A75:A115" si="1">EXACT(B75,C75)</f>
        <v>1</v>
      </c>
      <c r="B75" s="418">
        <v>520</v>
      </c>
      <c r="C75" s="394">
        <v>520</v>
      </c>
      <c r="D75" s="395">
        <f>+'FY17_XM HPM PAYOR_input'!D67</f>
        <v>0</v>
      </c>
      <c r="E75" s="395">
        <f>+'FY17_XM HPM PAYOR_input'!F67</f>
        <v>0</v>
      </c>
      <c r="F75" s="395">
        <f>+'FY17_XM HPM PAYOR_input'!H67</f>
        <v>0</v>
      </c>
      <c r="G75" s="395"/>
      <c r="H75" s="395"/>
      <c r="I75" s="395">
        <f>+'FY17_XM HPM PAYOR_input'!J67</f>
        <v>0</v>
      </c>
      <c r="J75" s="395">
        <f>+'FY17_XM HPM PAYOR_input'!L67</f>
        <v>0</v>
      </c>
      <c r="K75" s="395">
        <f>+'FY17_XM HPM PAYOR_input'!N67</f>
        <v>0</v>
      </c>
      <c r="L75" s="395">
        <f>+'FY17_XM HPM PAYOR_input'!P67</f>
        <v>0</v>
      </c>
      <c r="M75" s="395">
        <f>+'FY17_XM HPM PAYOR_input'!R67</f>
        <v>0</v>
      </c>
      <c r="N75" s="395">
        <f>+'FY17_XM HPM PAYOR_input'!T67</f>
        <v>0</v>
      </c>
      <c r="O75" s="392"/>
      <c r="P75" s="893">
        <f>+N75-'FY17_XM HPM PAYOR_input'!T67</f>
        <v>0</v>
      </c>
      <c r="Q75" s="418"/>
    </row>
    <row r="76" spans="1:17" x14ac:dyDescent="0.2">
      <c r="A76" s="393" t="b">
        <f t="shared" si="1"/>
        <v>1</v>
      </c>
      <c r="B76" s="418">
        <v>525</v>
      </c>
      <c r="C76" s="394">
        <v>525</v>
      </c>
      <c r="D76" s="395">
        <f>+'FY17_XM HPM PAYOR_input'!D68</f>
        <v>536</v>
      </c>
      <c r="E76" s="395">
        <f>+'FY17_XM HPM PAYOR_input'!F68</f>
        <v>41519</v>
      </c>
      <c r="F76" s="395">
        <f>+'FY17_XM HPM PAYOR_input'!H68</f>
        <v>2936847</v>
      </c>
      <c r="G76" s="395"/>
      <c r="H76" s="395"/>
      <c r="I76" s="395">
        <f>+'FY17_XM HPM PAYOR_input'!J68</f>
        <v>1945940</v>
      </c>
      <c r="J76" s="395">
        <f>+'FY17_XM HPM PAYOR_input'!L68</f>
        <v>568942</v>
      </c>
      <c r="K76" s="395">
        <f>+'FY17_XM HPM PAYOR_input'!N68</f>
        <v>1376998</v>
      </c>
      <c r="L76" s="395">
        <f>+'FY17_XM HPM PAYOR_input'!P68</f>
        <v>69661</v>
      </c>
      <c r="M76" s="395">
        <f>+'FY17_XM HPM PAYOR_input'!R68</f>
        <v>317217</v>
      </c>
      <c r="N76" s="395">
        <f>+'FY17_XM HPM PAYOR_input'!T68</f>
        <v>990120</v>
      </c>
      <c r="O76" s="392"/>
      <c r="P76" s="893">
        <f>+N76-'FY17_XM HPM PAYOR_input'!T68</f>
        <v>0</v>
      </c>
      <c r="Q76" s="418"/>
    </row>
    <row r="77" spans="1:17" x14ac:dyDescent="0.2">
      <c r="A77" s="393" t="b">
        <f t="shared" si="1"/>
        <v>1</v>
      </c>
      <c r="B77" s="418">
        <v>526</v>
      </c>
      <c r="C77" s="394">
        <v>526</v>
      </c>
      <c r="D77" s="395">
        <f>+'FY17_XM HPM PAYOR_input'!D69</f>
        <v>101</v>
      </c>
      <c r="E77" s="395">
        <f>+'FY17_XM HPM PAYOR_input'!F69</f>
        <v>10105</v>
      </c>
      <c r="F77" s="395">
        <f>+'FY17_XM HPM PAYOR_input'!H69</f>
        <v>760257</v>
      </c>
      <c r="G77" s="395"/>
      <c r="H77" s="395"/>
      <c r="I77" s="395">
        <f>+'FY17_XM HPM PAYOR_input'!J69</f>
        <v>372083</v>
      </c>
      <c r="J77" s="395">
        <f>+'FY17_XM HPM PAYOR_input'!L69</f>
        <v>171702</v>
      </c>
      <c r="K77" s="395">
        <f>+'FY17_XM HPM PAYOR_input'!N69</f>
        <v>200381</v>
      </c>
      <c r="L77" s="395">
        <f>+'FY17_XM HPM PAYOR_input'!P69</f>
        <v>21083</v>
      </c>
      <c r="M77" s="395">
        <f>+'FY17_XM HPM PAYOR_input'!R69</f>
        <v>89854</v>
      </c>
      <c r="N77" s="395">
        <f>+'FY17_XM HPM PAYOR_input'!T69</f>
        <v>89444</v>
      </c>
      <c r="O77" s="392"/>
      <c r="P77" s="893">
        <f>+N77-'FY17_XM HPM PAYOR_input'!T69</f>
        <v>0</v>
      </c>
      <c r="Q77" s="418"/>
    </row>
    <row r="78" spans="1:17" x14ac:dyDescent="0.2">
      <c r="A78" s="393" t="b">
        <f t="shared" si="1"/>
        <v>1</v>
      </c>
      <c r="B78" s="418">
        <v>527</v>
      </c>
      <c r="C78" s="394">
        <v>527</v>
      </c>
      <c r="D78" s="395">
        <f>+'FY17_XM HPM PAYOR_input'!D70</f>
        <v>219</v>
      </c>
      <c r="E78" s="395">
        <f>+'FY17_XM HPM PAYOR_input'!F70</f>
        <v>18834</v>
      </c>
      <c r="F78" s="395">
        <f>+'FY17_XM HPM PAYOR_input'!H70</f>
        <v>1339407</v>
      </c>
      <c r="G78" s="395"/>
      <c r="H78" s="395"/>
      <c r="I78" s="395">
        <f>+'FY17_XM HPM PAYOR_input'!J70</f>
        <v>856781</v>
      </c>
      <c r="J78" s="395">
        <f>+'FY17_XM HPM PAYOR_input'!L70</f>
        <v>274886</v>
      </c>
      <c r="K78" s="395">
        <f>+'FY17_XM HPM PAYOR_input'!N70</f>
        <v>581895</v>
      </c>
      <c r="L78" s="395">
        <f>+'FY17_XM HPM PAYOR_input'!P70</f>
        <v>34254</v>
      </c>
      <c r="M78" s="395">
        <f>+'FY17_XM HPM PAYOR_input'!R70</f>
        <v>147576</v>
      </c>
      <c r="N78" s="395">
        <f>+'FY17_XM HPM PAYOR_input'!T70</f>
        <v>400066</v>
      </c>
      <c r="O78" s="392"/>
      <c r="P78" s="893">
        <f>+N78-'FY17_XM HPM PAYOR_input'!T70</f>
        <v>0</v>
      </c>
      <c r="Q78" s="418"/>
    </row>
    <row r="79" spans="1:17" x14ac:dyDescent="0.2">
      <c r="A79" s="393" t="b">
        <f t="shared" si="1"/>
        <v>1</v>
      </c>
      <c r="B79" s="418">
        <v>610</v>
      </c>
      <c r="C79" s="394">
        <v>610</v>
      </c>
      <c r="D79" s="395">
        <f>+'FY17_XM HPM PAYOR_input'!D71</f>
        <v>52</v>
      </c>
      <c r="E79" s="395">
        <f>+'FY17_XM HPM PAYOR_input'!F71</f>
        <v>6414</v>
      </c>
      <c r="F79" s="395">
        <f>+'FY17_XM HPM PAYOR_input'!H71</f>
        <v>409403</v>
      </c>
      <c r="G79" s="395"/>
      <c r="H79" s="395"/>
      <c r="I79" s="395">
        <f>+'FY17_XM HPM PAYOR_input'!J71</f>
        <v>90672</v>
      </c>
      <c r="J79" s="395">
        <f>+'FY17_XM HPM PAYOR_input'!L71</f>
        <v>75117</v>
      </c>
      <c r="K79" s="395">
        <f>+'FY17_XM HPM PAYOR_input'!N71</f>
        <v>15555</v>
      </c>
      <c r="L79" s="395">
        <f>+'FY17_XM HPM PAYOR_input'!P71</f>
        <v>10715</v>
      </c>
      <c r="M79" s="395">
        <f>+'FY17_XM HPM PAYOR_input'!R71</f>
        <v>47309</v>
      </c>
      <c r="N79" s="395">
        <f>+'FY17_XM HPM PAYOR_input'!T71</f>
        <v>-42469</v>
      </c>
      <c r="O79" s="392"/>
      <c r="P79" s="893">
        <f>+N79-'FY17_XM HPM PAYOR_input'!T71</f>
        <v>0</v>
      </c>
      <c r="Q79" s="418"/>
    </row>
    <row r="80" spans="1:17" x14ac:dyDescent="0.2">
      <c r="A80" s="393" t="b">
        <f t="shared" si="1"/>
        <v>1</v>
      </c>
      <c r="B80" s="418">
        <v>615</v>
      </c>
      <c r="C80" s="394">
        <v>615</v>
      </c>
      <c r="D80" s="395">
        <f>+'FY17_XM HPM PAYOR_input'!D72</f>
        <v>125</v>
      </c>
      <c r="E80" s="395">
        <f>+'FY17_XM HPM PAYOR_input'!F72</f>
        <v>22652</v>
      </c>
      <c r="F80" s="395">
        <f>+'FY17_XM HPM PAYOR_input'!H72</f>
        <v>1201043</v>
      </c>
      <c r="G80" s="395"/>
      <c r="H80" s="395"/>
      <c r="I80" s="395">
        <f>+'FY17_XM HPM PAYOR_input'!J72</f>
        <v>274549</v>
      </c>
      <c r="J80" s="395">
        <f>+'FY17_XM HPM PAYOR_input'!L72</f>
        <v>184343</v>
      </c>
      <c r="K80" s="395">
        <f>+'FY17_XM HPM PAYOR_input'!N72</f>
        <v>90206</v>
      </c>
      <c r="L80" s="395">
        <f>+'FY17_XM HPM PAYOR_input'!P72</f>
        <v>30158</v>
      </c>
      <c r="M80" s="395">
        <f>+'FY17_XM HPM PAYOR_input'!R72</f>
        <v>117242</v>
      </c>
      <c r="N80" s="395">
        <f>+'FY17_XM HPM PAYOR_input'!T72</f>
        <v>-57194</v>
      </c>
      <c r="O80" s="392"/>
      <c r="P80" s="893">
        <f>+N80-'FY17_XM HPM PAYOR_input'!T72</f>
        <v>0</v>
      </c>
      <c r="Q80" s="418"/>
    </row>
    <row r="81" spans="1:17" x14ac:dyDescent="0.2">
      <c r="A81" s="393" t="b">
        <f t="shared" si="1"/>
        <v>1</v>
      </c>
      <c r="B81" s="418">
        <v>640</v>
      </c>
      <c r="C81" s="394">
        <v>640</v>
      </c>
      <c r="D81" s="395">
        <f>+'FY17_XM HPM PAYOR_input'!D73</f>
        <v>0</v>
      </c>
      <c r="E81" s="395">
        <f>+'FY17_XM HPM PAYOR_input'!F73</f>
        <v>0</v>
      </c>
      <c r="F81" s="395">
        <f>+'FY17_XM HPM PAYOR_input'!H73</f>
        <v>0</v>
      </c>
      <c r="G81" s="395"/>
      <c r="H81" s="395"/>
      <c r="I81" s="395">
        <f>+'FY17_XM HPM PAYOR_input'!J73</f>
        <v>0</v>
      </c>
      <c r="J81" s="395">
        <f>+'FY17_XM HPM PAYOR_input'!L73</f>
        <v>0</v>
      </c>
      <c r="K81" s="395">
        <f>+'FY17_XM HPM PAYOR_input'!N73</f>
        <v>0</v>
      </c>
      <c r="L81" s="395">
        <f>+'FY17_XM HPM PAYOR_input'!P73</f>
        <v>0</v>
      </c>
      <c r="M81" s="395">
        <f>+'FY17_XM HPM PAYOR_input'!R73</f>
        <v>0</v>
      </c>
      <c r="N81" s="395">
        <f>+'FY17_XM HPM PAYOR_input'!T73</f>
        <v>0</v>
      </c>
      <c r="O81" s="392"/>
      <c r="P81" s="893">
        <f>+N81-'FY17_XM HPM PAYOR_input'!T73</f>
        <v>0</v>
      </c>
      <c r="Q81" s="418"/>
    </row>
    <row r="82" spans="1:17" x14ac:dyDescent="0.2">
      <c r="A82" s="393" t="b">
        <f t="shared" si="1"/>
        <v>1</v>
      </c>
      <c r="B82" s="418">
        <v>650</v>
      </c>
      <c r="C82" s="394">
        <v>650</v>
      </c>
      <c r="D82" s="395">
        <f>+'FY17_XM HPM PAYOR_input'!D74</f>
        <v>104</v>
      </c>
      <c r="E82" s="395">
        <f>+'FY17_XM HPM PAYOR_input'!F74</f>
        <v>8746</v>
      </c>
      <c r="F82" s="395">
        <f>+'FY17_XM HPM PAYOR_input'!H74</f>
        <v>653538</v>
      </c>
      <c r="G82" s="395"/>
      <c r="H82" s="395"/>
      <c r="I82" s="395">
        <f>+'FY17_XM HPM PAYOR_input'!J74</f>
        <v>173100</v>
      </c>
      <c r="J82" s="395">
        <f>+'FY17_XM HPM PAYOR_input'!L74</f>
        <v>139770</v>
      </c>
      <c r="K82" s="395">
        <f>+'FY17_XM HPM PAYOR_input'!N74</f>
        <v>33330</v>
      </c>
      <c r="L82" s="395">
        <f>+'FY17_XM HPM PAYOR_input'!P74</f>
        <v>16087</v>
      </c>
      <c r="M82" s="395">
        <f>+'FY17_XM HPM PAYOR_input'!R74</f>
        <v>74944</v>
      </c>
      <c r="N82" s="395">
        <f>+'FY17_XM HPM PAYOR_input'!T74</f>
        <v>-57701</v>
      </c>
      <c r="O82" s="392"/>
      <c r="P82" s="893">
        <f>+N82-'FY17_XM HPM PAYOR_input'!T74</f>
        <v>0</v>
      </c>
      <c r="Q82" s="418"/>
    </row>
    <row r="83" spans="1:17" x14ac:dyDescent="0.2">
      <c r="A83" s="393" t="b">
        <f t="shared" si="1"/>
        <v>1</v>
      </c>
      <c r="B83" s="418">
        <v>660</v>
      </c>
      <c r="C83" s="394">
        <v>660</v>
      </c>
      <c r="D83" s="395">
        <f>+'FY17_XM HPM PAYOR_input'!D75</f>
        <v>299</v>
      </c>
      <c r="E83" s="395">
        <f>+'FY17_XM HPM PAYOR_input'!F75</f>
        <v>26683</v>
      </c>
      <c r="F83" s="395">
        <f>+'FY17_XM HPM PAYOR_input'!H75</f>
        <v>1840212</v>
      </c>
      <c r="G83" s="395"/>
      <c r="H83" s="395"/>
      <c r="I83" s="395">
        <f>+'FY17_XM HPM PAYOR_input'!J75</f>
        <v>92448</v>
      </c>
      <c r="J83" s="395">
        <f>+'FY17_XM HPM PAYOR_input'!L75</f>
        <v>363171</v>
      </c>
      <c r="K83" s="395">
        <f>+'FY17_XM HPM PAYOR_input'!N75</f>
        <v>-270722</v>
      </c>
      <c r="L83" s="395">
        <f>+'FY17_XM HPM PAYOR_input'!P75</f>
        <v>48922</v>
      </c>
      <c r="M83" s="395">
        <f>+'FY17_XM HPM PAYOR_input'!R75</f>
        <v>211794</v>
      </c>
      <c r="N83" s="395">
        <f>+'FY17_XM HPM PAYOR_input'!T75</f>
        <v>-531438</v>
      </c>
      <c r="O83" s="392"/>
      <c r="P83" s="893">
        <f>+N83-'FY17_XM HPM PAYOR_input'!T75</f>
        <v>0</v>
      </c>
      <c r="Q83" s="418"/>
    </row>
    <row r="84" spans="1:17" x14ac:dyDescent="0.2">
      <c r="A84" s="393" t="b">
        <f t="shared" si="1"/>
        <v>1</v>
      </c>
      <c r="B84" s="418">
        <v>690</v>
      </c>
      <c r="C84" s="394">
        <v>690</v>
      </c>
      <c r="D84" s="395">
        <f>+'FY17_XM HPM PAYOR_input'!D76</f>
        <v>44</v>
      </c>
      <c r="E84" s="395">
        <f>+'FY17_XM HPM PAYOR_input'!F76</f>
        <v>4107</v>
      </c>
      <c r="F84" s="395">
        <f>+'FY17_XM HPM PAYOR_input'!H76</f>
        <v>296166</v>
      </c>
      <c r="G84" s="395"/>
      <c r="H84" s="395"/>
      <c r="I84" s="395">
        <f>+'FY17_XM HPM PAYOR_input'!J76</f>
        <v>106213</v>
      </c>
      <c r="J84" s="395">
        <f>+'FY17_XM HPM PAYOR_input'!L76</f>
        <v>71140</v>
      </c>
      <c r="K84" s="395">
        <f>+'FY17_XM HPM PAYOR_input'!N76</f>
        <v>35073</v>
      </c>
      <c r="L84" s="395">
        <f>+'FY17_XM HPM PAYOR_input'!P76</f>
        <v>9526</v>
      </c>
      <c r="M84" s="395">
        <f>+'FY17_XM HPM PAYOR_input'!R76</f>
        <v>38000</v>
      </c>
      <c r="N84" s="395">
        <f>+'FY17_XM HPM PAYOR_input'!T76</f>
        <v>-12453</v>
      </c>
      <c r="O84" s="392"/>
      <c r="P84" s="893">
        <f>+N84-'FY17_XM HPM PAYOR_input'!T76</f>
        <v>0</v>
      </c>
      <c r="Q84" s="418"/>
    </row>
    <row r="85" spans="1:17" x14ac:dyDescent="0.2">
      <c r="A85" s="393" t="b">
        <f t="shared" si="1"/>
        <v>1</v>
      </c>
      <c r="B85" s="418" t="s">
        <v>661</v>
      </c>
      <c r="C85" s="394" t="s">
        <v>661</v>
      </c>
      <c r="D85" s="395">
        <f>+'FY17_XM HPM PAYOR_input'!D77</f>
        <v>12747</v>
      </c>
      <c r="E85" s="395">
        <f>+'FY17_XM HPM PAYOR_input'!F77</f>
        <v>1075126</v>
      </c>
      <c r="F85" s="395">
        <f>+'FY17_XM HPM PAYOR_input'!H77</f>
        <v>74964768</v>
      </c>
      <c r="G85" s="395"/>
      <c r="H85" s="395"/>
      <c r="I85" s="395">
        <f>+'FY17_XM HPM PAYOR_input'!J77</f>
        <v>24775199</v>
      </c>
      <c r="J85" s="395">
        <f>+'FY17_XM HPM PAYOR_input'!L77</f>
        <v>15778872</v>
      </c>
      <c r="K85" s="395">
        <f>+'FY17_XM HPM PAYOR_input'!N77</f>
        <v>8996329</v>
      </c>
      <c r="L85" s="395">
        <f>+'FY17_XM HPM PAYOR_input'!P77</f>
        <v>1947254</v>
      </c>
      <c r="M85" s="395">
        <f>+'FY17_XM HPM PAYOR_input'!R77</f>
        <v>8619516</v>
      </c>
      <c r="N85" s="395">
        <f>+'FY17_XM HPM PAYOR_input'!T77</f>
        <v>-1570440</v>
      </c>
      <c r="O85" s="392"/>
      <c r="P85" s="893">
        <f>+N85-'FY17_XM HPM PAYOR_input'!T77</f>
        <v>0</v>
      </c>
      <c r="Q85" s="418"/>
    </row>
    <row r="86" spans="1:17" x14ac:dyDescent="0.2">
      <c r="A86" s="393" t="b">
        <f t="shared" si="1"/>
        <v>1</v>
      </c>
      <c r="B86" s="418"/>
      <c r="C86" s="394"/>
      <c r="D86" s="394"/>
      <c r="E86" s="394"/>
      <c r="F86" s="394"/>
      <c r="G86" s="394"/>
      <c r="H86" s="394"/>
      <c r="I86" s="394"/>
      <c r="J86" s="394"/>
      <c r="K86" s="394"/>
      <c r="L86" s="394"/>
      <c r="M86" s="394"/>
      <c r="N86" s="394"/>
      <c r="O86" s="392"/>
      <c r="P86" s="393"/>
      <c r="Q86" s="418"/>
    </row>
    <row r="87" spans="1:17" x14ac:dyDescent="0.2">
      <c r="A87" s="393" t="b">
        <f t="shared" si="1"/>
        <v>1</v>
      </c>
      <c r="B87" s="418" t="s">
        <v>662</v>
      </c>
      <c r="C87" s="394" t="s">
        <v>662</v>
      </c>
      <c r="D87" s="394"/>
      <c r="E87" s="394"/>
      <c r="F87" s="394"/>
      <c r="G87" s="394"/>
      <c r="H87" s="394"/>
      <c r="I87" s="394"/>
      <c r="J87" s="394"/>
      <c r="K87" s="394"/>
      <c r="L87" s="394"/>
      <c r="M87" s="394"/>
      <c r="N87" s="394"/>
      <c r="O87" s="392"/>
      <c r="P87" s="393"/>
      <c r="Q87" s="418"/>
    </row>
    <row r="88" spans="1:17" x14ac:dyDescent="0.2">
      <c r="A88" s="393" t="b">
        <f t="shared" si="1"/>
        <v>1</v>
      </c>
      <c r="B88" s="418">
        <v>10</v>
      </c>
      <c r="C88" s="394">
        <v>10</v>
      </c>
      <c r="D88" s="395">
        <f>+'FY17_XM HPM PAYOR_input'!D80</f>
        <v>99919</v>
      </c>
      <c r="E88" s="395">
        <f>+'FY17_XM HPM PAYOR_input'!F80</f>
        <v>459166</v>
      </c>
      <c r="F88" s="395">
        <f>+'FY17_XM HPM PAYOR_input'!H80</f>
        <v>21193307</v>
      </c>
      <c r="G88" s="395"/>
      <c r="H88" s="395"/>
      <c r="I88" s="395">
        <f>+'FY17_XM HPM PAYOR_input'!J80</f>
        <v>5182699</v>
      </c>
      <c r="J88" s="395">
        <f>+'FY17_XM HPM PAYOR_input'!L80</f>
        <v>3635463</v>
      </c>
      <c r="K88" s="395">
        <f>+'FY17_XM HPM PAYOR_input'!N80</f>
        <v>1547236</v>
      </c>
      <c r="L88" s="395">
        <f>+'FY17_XM HPM PAYOR_input'!P80</f>
        <v>1139511</v>
      </c>
      <c r="M88" s="395">
        <f>+'FY17_XM HPM PAYOR_input'!R80</f>
        <v>1098113</v>
      </c>
      <c r="N88" s="395">
        <f>+'FY17_XM HPM PAYOR_input'!T80</f>
        <v>-690388</v>
      </c>
      <c r="O88" s="392"/>
      <c r="P88" s="893">
        <f>+N88-'FY17_XM HPM PAYOR_input'!T80</f>
        <v>0</v>
      </c>
      <c r="Q88" s="418"/>
    </row>
    <row r="89" spans="1:17" x14ac:dyDescent="0.2">
      <c r="A89" s="393" t="b">
        <f t="shared" si="1"/>
        <v>1</v>
      </c>
      <c r="B89" s="844">
        <v>99</v>
      </c>
      <c r="C89" s="394">
        <v>99</v>
      </c>
      <c r="D89" s="395">
        <f>+'FY17_XM HPM PAYOR_input'!D81</f>
        <v>11</v>
      </c>
      <c r="E89" s="395">
        <f>+'FY17_XM HPM PAYOR_input'!F81</f>
        <v>47</v>
      </c>
      <c r="F89" s="395">
        <f>+'FY17_XM HPM PAYOR_input'!H81</f>
        <v>1615</v>
      </c>
      <c r="G89" s="395"/>
      <c r="H89" s="395"/>
      <c r="I89" s="395">
        <f>+'FY17_XM HPM PAYOR_input'!J81</f>
        <v>0</v>
      </c>
      <c r="J89" s="395">
        <f>+'FY17_XM HPM PAYOR_input'!L81</f>
        <v>249</v>
      </c>
      <c r="K89" s="395">
        <f>+'FY17_XM HPM PAYOR_input'!N81</f>
        <v>-249</v>
      </c>
      <c r="L89" s="395">
        <f>+'FY17_XM HPM PAYOR_input'!P81</f>
        <v>108</v>
      </c>
      <c r="M89" s="395">
        <f>+'FY17_XM HPM PAYOR_input'!R81</f>
        <v>81</v>
      </c>
      <c r="N89" s="395">
        <f>+'FY17_XM HPM PAYOR_input'!T81</f>
        <v>-437</v>
      </c>
      <c r="O89" s="392"/>
      <c r="P89" s="893">
        <f>+N89-'FY17_XM HPM PAYOR_input'!T81</f>
        <v>0</v>
      </c>
      <c r="Q89" s="418"/>
    </row>
    <row r="90" spans="1:17" x14ac:dyDescent="0.2">
      <c r="A90" s="393" t="b">
        <f t="shared" si="1"/>
        <v>1</v>
      </c>
      <c r="B90" s="418">
        <v>120</v>
      </c>
      <c r="C90" s="394">
        <v>120</v>
      </c>
      <c r="D90" s="395">
        <f>+'FY17_XM HPM PAYOR_input'!D82</f>
        <v>89676</v>
      </c>
      <c r="E90" s="395">
        <f>+'FY17_XM HPM PAYOR_input'!F82</f>
        <v>392052</v>
      </c>
      <c r="F90" s="395">
        <f>+'FY17_XM HPM PAYOR_input'!H82</f>
        <v>16559521</v>
      </c>
      <c r="G90" s="395"/>
      <c r="H90" s="395"/>
      <c r="I90" s="395">
        <f>+'FY17_XM HPM PAYOR_input'!J82</f>
        <v>3835768</v>
      </c>
      <c r="J90" s="395">
        <f>+'FY17_XM HPM PAYOR_input'!L82</f>
        <v>2705203</v>
      </c>
      <c r="K90" s="395">
        <f>+'FY17_XM HPM PAYOR_input'!N82</f>
        <v>1130565</v>
      </c>
      <c r="L90" s="395">
        <f>+'FY17_XM HPM PAYOR_input'!P82</f>
        <v>937360</v>
      </c>
      <c r="M90" s="395">
        <f>+'FY17_XM HPM PAYOR_input'!R82</f>
        <v>842808</v>
      </c>
      <c r="N90" s="395">
        <f>+'FY17_XM HPM PAYOR_input'!T82</f>
        <v>-649602</v>
      </c>
      <c r="O90" s="392"/>
      <c r="P90" s="893">
        <f>+N90-'FY17_XM HPM PAYOR_input'!T82</f>
        <v>0</v>
      </c>
      <c r="Q90" s="418"/>
    </row>
    <row r="91" spans="1:17" x14ac:dyDescent="0.2">
      <c r="A91" s="393" t="b">
        <f t="shared" si="1"/>
        <v>1</v>
      </c>
      <c r="B91" s="418">
        <v>130</v>
      </c>
      <c r="C91" s="394">
        <v>130</v>
      </c>
      <c r="D91" s="395">
        <f>+'FY17_XM HPM PAYOR_input'!D83</f>
        <v>63228</v>
      </c>
      <c r="E91" s="395">
        <f>+'FY17_XM HPM PAYOR_input'!F83</f>
        <v>245889</v>
      </c>
      <c r="F91" s="395">
        <f>+'FY17_XM HPM PAYOR_input'!H83</f>
        <v>10760227</v>
      </c>
      <c r="G91" s="395"/>
      <c r="H91" s="395"/>
      <c r="I91" s="395">
        <f>+'FY17_XM HPM PAYOR_input'!J83</f>
        <v>2713923</v>
      </c>
      <c r="J91" s="395">
        <f>+'FY17_XM HPM PAYOR_input'!L83</f>
        <v>1834471</v>
      </c>
      <c r="K91" s="395">
        <f>+'FY17_XM HPM PAYOR_input'!N83</f>
        <v>879452</v>
      </c>
      <c r="L91" s="395">
        <f>+'FY17_XM HPM PAYOR_input'!P83</f>
        <v>619187</v>
      </c>
      <c r="M91" s="395">
        <f>+'FY17_XM HPM PAYOR_input'!R83</f>
        <v>564491</v>
      </c>
      <c r="N91" s="395">
        <f>+'FY17_XM HPM PAYOR_input'!T83</f>
        <v>-304225</v>
      </c>
      <c r="O91" s="392"/>
      <c r="P91" s="893">
        <f>+N91-'FY17_XM HPM PAYOR_input'!T83</f>
        <v>0</v>
      </c>
      <c r="Q91" s="418"/>
    </row>
    <row r="92" spans="1:17" x14ac:dyDescent="0.2">
      <c r="A92" s="393" t="b">
        <f t="shared" si="1"/>
        <v>1</v>
      </c>
      <c r="B92" s="418">
        <v>140</v>
      </c>
      <c r="C92" s="394">
        <v>140</v>
      </c>
      <c r="D92" s="395">
        <f>+'FY17_XM HPM PAYOR_input'!D84</f>
        <v>52222</v>
      </c>
      <c r="E92" s="395">
        <f>+'FY17_XM HPM PAYOR_input'!F84</f>
        <v>230927</v>
      </c>
      <c r="F92" s="395">
        <f>+'FY17_XM HPM PAYOR_input'!H84</f>
        <v>11222329</v>
      </c>
      <c r="G92" s="395"/>
      <c r="H92" s="395"/>
      <c r="I92" s="395">
        <f>+'FY17_XM HPM PAYOR_input'!J84</f>
        <v>2411716</v>
      </c>
      <c r="J92" s="395">
        <f>+'FY17_XM HPM PAYOR_input'!L84</f>
        <v>1858350</v>
      </c>
      <c r="K92" s="395">
        <f>+'FY17_XM HPM PAYOR_input'!N84</f>
        <v>553366</v>
      </c>
      <c r="L92" s="395">
        <f>+'FY17_XM HPM PAYOR_input'!P84</f>
        <v>621732</v>
      </c>
      <c r="M92" s="395">
        <f>+'FY17_XM HPM PAYOR_input'!R84</f>
        <v>583989</v>
      </c>
      <c r="N92" s="395">
        <f>+'FY17_XM HPM PAYOR_input'!T84</f>
        <v>-652356</v>
      </c>
      <c r="O92" s="392"/>
      <c r="P92" s="893">
        <f>+N92-'FY17_XM HPM PAYOR_input'!T84</f>
        <v>0</v>
      </c>
      <c r="Q92" s="418"/>
    </row>
    <row r="93" spans="1:17" x14ac:dyDescent="0.2">
      <c r="A93" s="393" t="b">
        <f t="shared" si="1"/>
        <v>1</v>
      </c>
      <c r="B93" s="418">
        <v>210</v>
      </c>
      <c r="C93" s="394">
        <v>210</v>
      </c>
      <c r="D93" s="395">
        <f>+'FY17_XM HPM PAYOR_input'!D85</f>
        <v>10940</v>
      </c>
      <c r="E93" s="395">
        <f>+'FY17_XM HPM PAYOR_input'!F85</f>
        <v>35495</v>
      </c>
      <c r="F93" s="395">
        <f>+'FY17_XM HPM PAYOR_input'!H85</f>
        <v>3180467</v>
      </c>
      <c r="G93" s="395"/>
      <c r="H93" s="395"/>
      <c r="I93" s="395">
        <f>+'FY17_XM HPM PAYOR_input'!J85</f>
        <v>309837</v>
      </c>
      <c r="J93" s="395">
        <f>+'FY17_XM HPM PAYOR_input'!L85</f>
        <v>590863</v>
      </c>
      <c r="K93" s="395">
        <f>+'FY17_XM HPM PAYOR_input'!N85</f>
        <v>-281026</v>
      </c>
      <c r="L93" s="395">
        <f>+'FY17_XM HPM PAYOR_input'!P85</f>
        <v>174249</v>
      </c>
      <c r="M93" s="395">
        <f>+'FY17_XM HPM PAYOR_input'!R85</f>
        <v>165592</v>
      </c>
      <c r="N93" s="395">
        <f>+'FY17_XM HPM PAYOR_input'!T85</f>
        <v>-620867</v>
      </c>
      <c r="O93" s="392"/>
      <c r="P93" s="893">
        <f>+N93-'FY17_XM HPM PAYOR_input'!T85</f>
        <v>0</v>
      </c>
      <c r="Q93" s="418"/>
    </row>
    <row r="94" spans="1:17" x14ac:dyDescent="0.2">
      <c r="A94" s="393" t="b">
        <f t="shared" si="1"/>
        <v>1</v>
      </c>
      <c r="B94" s="418">
        <v>220</v>
      </c>
      <c r="C94" s="394">
        <v>220</v>
      </c>
      <c r="D94" s="395">
        <f>+'FY17_XM HPM PAYOR_input'!D86</f>
        <v>77813</v>
      </c>
      <c r="E94" s="395">
        <f>+'FY17_XM HPM PAYOR_input'!F86</f>
        <v>322160</v>
      </c>
      <c r="F94" s="395">
        <f>+'FY17_XM HPM PAYOR_input'!H86</f>
        <v>22934764</v>
      </c>
      <c r="G94" s="395"/>
      <c r="H94" s="395"/>
      <c r="I94" s="395">
        <f>+'FY17_XM HPM PAYOR_input'!J86</f>
        <v>4624459</v>
      </c>
      <c r="J94" s="395">
        <f>+'FY17_XM HPM PAYOR_input'!L86</f>
        <v>4296983</v>
      </c>
      <c r="K94" s="395">
        <f>+'FY17_XM HPM PAYOR_input'!N86</f>
        <v>327476</v>
      </c>
      <c r="L94" s="395">
        <f>+'FY17_XM HPM PAYOR_input'!P86</f>
        <v>1311886</v>
      </c>
      <c r="M94" s="395">
        <f>+'FY17_XM HPM PAYOR_input'!R86</f>
        <v>1211230</v>
      </c>
      <c r="N94" s="395">
        <f>+'FY17_XM HPM PAYOR_input'!T86</f>
        <v>-2195640</v>
      </c>
      <c r="O94" s="392"/>
      <c r="P94" s="893">
        <f>+N94-'FY17_XM HPM PAYOR_input'!T86</f>
        <v>0</v>
      </c>
      <c r="Q94" s="418"/>
    </row>
    <row r="95" spans="1:17" x14ac:dyDescent="0.2">
      <c r="A95" s="393" t="b">
        <f t="shared" si="1"/>
        <v>1</v>
      </c>
      <c r="B95" s="418">
        <v>230</v>
      </c>
      <c r="C95" s="394">
        <v>230</v>
      </c>
      <c r="D95" s="395">
        <f>+'FY17_XM HPM PAYOR_input'!D87</f>
        <v>15989</v>
      </c>
      <c r="E95" s="395">
        <f>+'FY17_XM HPM PAYOR_input'!F87</f>
        <v>63888</v>
      </c>
      <c r="F95" s="395">
        <f>+'FY17_XM HPM PAYOR_input'!H87</f>
        <v>4388971</v>
      </c>
      <c r="G95" s="395"/>
      <c r="H95" s="395"/>
      <c r="I95" s="395">
        <f>+'FY17_XM HPM PAYOR_input'!J87</f>
        <v>1124628</v>
      </c>
      <c r="J95" s="395">
        <f>+'FY17_XM HPM PAYOR_input'!L87</f>
        <v>828331</v>
      </c>
      <c r="K95" s="395">
        <f>+'FY17_XM HPM PAYOR_input'!N87</f>
        <v>296297</v>
      </c>
      <c r="L95" s="395">
        <f>+'FY17_XM HPM PAYOR_input'!P87</f>
        <v>252649</v>
      </c>
      <c r="M95" s="395">
        <f>+'FY17_XM HPM PAYOR_input'!R87</f>
        <v>233572</v>
      </c>
      <c r="N95" s="395">
        <f>+'FY17_XM HPM PAYOR_input'!T87</f>
        <v>-189924</v>
      </c>
      <c r="O95" s="392"/>
      <c r="P95" s="893">
        <f>+N95-'FY17_XM HPM PAYOR_input'!T87</f>
        <v>0</v>
      </c>
      <c r="Q95" s="418"/>
    </row>
    <row r="96" spans="1:17" x14ac:dyDescent="0.2">
      <c r="A96" s="393" t="b">
        <f t="shared" si="1"/>
        <v>1</v>
      </c>
      <c r="B96" s="418">
        <v>240</v>
      </c>
      <c r="C96" s="394">
        <v>240</v>
      </c>
      <c r="D96" s="395">
        <f>+'FY17_XM HPM PAYOR_input'!D88</f>
        <v>25374</v>
      </c>
      <c r="E96" s="395">
        <f>+'FY17_XM HPM PAYOR_input'!F88</f>
        <v>105660</v>
      </c>
      <c r="F96" s="395">
        <f>+'FY17_XM HPM PAYOR_input'!H88</f>
        <v>8065585</v>
      </c>
      <c r="G96" s="395"/>
      <c r="H96" s="395"/>
      <c r="I96" s="395">
        <f>+'FY17_XM HPM PAYOR_input'!J88</f>
        <v>2332412</v>
      </c>
      <c r="J96" s="395">
        <f>+'FY17_XM HPM PAYOR_input'!L88</f>
        <v>1511280</v>
      </c>
      <c r="K96" s="395">
        <f>+'FY17_XM HPM PAYOR_input'!N88</f>
        <v>821132</v>
      </c>
      <c r="L96" s="395">
        <f>+'FY17_XM HPM PAYOR_input'!P88</f>
        <v>435514</v>
      </c>
      <c r="M96" s="395">
        <f>+'FY17_XM HPM PAYOR_input'!R88</f>
        <v>421168</v>
      </c>
      <c r="N96" s="395">
        <f>+'FY17_XM HPM PAYOR_input'!T88</f>
        <v>-35551</v>
      </c>
      <c r="O96" s="392"/>
      <c r="P96" s="893">
        <f>+N96-'FY17_XM HPM PAYOR_input'!T88</f>
        <v>0</v>
      </c>
      <c r="Q96" s="418"/>
    </row>
    <row r="97" spans="1:17" s="452" customFormat="1" x14ac:dyDescent="0.2">
      <c r="A97" s="890" t="b">
        <f t="shared" si="1"/>
        <v>1</v>
      </c>
      <c r="B97" s="890">
        <v>250</v>
      </c>
      <c r="C97" s="891">
        <v>250</v>
      </c>
      <c r="D97" s="892">
        <f>+'FY17_XM HPM PAYOR_input'!D89</f>
        <v>0</v>
      </c>
      <c r="E97" s="892">
        <f>+'FY17_XM HPM PAYOR_input'!F89</f>
        <v>0</v>
      </c>
      <c r="F97" s="892">
        <f>+'FY17_XM HPM PAYOR_input'!H89</f>
        <v>0</v>
      </c>
      <c r="G97" s="892"/>
      <c r="H97" s="892"/>
      <c r="I97" s="892">
        <f>+'FY17_XM HPM PAYOR_input'!J89</f>
        <v>0</v>
      </c>
      <c r="J97" s="892">
        <f>+'FY17_XM HPM PAYOR_input'!L89</f>
        <v>0</v>
      </c>
      <c r="K97" s="892">
        <f>+'FY17_XM HPM PAYOR_input'!N89</f>
        <v>0</v>
      </c>
      <c r="L97" s="892">
        <f>+'FY17_XM HPM PAYOR_input'!P89</f>
        <v>0</v>
      </c>
      <c r="M97" s="892">
        <f>+'FY17_XM HPM PAYOR_input'!R89</f>
        <v>0</v>
      </c>
      <c r="N97" s="892">
        <f>+'FY17_XM HPM PAYOR_input'!T89</f>
        <v>0</v>
      </c>
      <c r="O97" s="392"/>
      <c r="P97" s="893">
        <f>+N97-'FY17_XM HPM PAYOR_input'!T89</f>
        <v>0</v>
      </c>
      <c r="Q97" s="418"/>
    </row>
    <row r="98" spans="1:17" x14ac:dyDescent="0.2">
      <c r="A98" s="393" t="b">
        <f t="shared" si="1"/>
        <v>1</v>
      </c>
      <c r="B98" s="418">
        <v>320</v>
      </c>
      <c r="C98" s="394">
        <v>320</v>
      </c>
      <c r="D98" s="395">
        <f>+'FY17_XM HPM PAYOR_input'!D90</f>
        <v>255914</v>
      </c>
      <c r="E98" s="395">
        <f>+'FY17_XM HPM PAYOR_input'!F90</f>
        <v>1166858</v>
      </c>
      <c r="F98" s="395">
        <f>+'FY17_XM HPM PAYOR_input'!H90</f>
        <v>71049663</v>
      </c>
      <c r="G98" s="395"/>
      <c r="H98" s="395"/>
      <c r="I98" s="395">
        <f>+'FY17_XM HPM PAYOR_input'!J90</f>
        <v>13503567</v>
      </c>
      <c r="J98" s="395">
        <f>+'FY17_XM HPM PAYOR_input'!L90</f>
        <v>11906414</v>
      </c>
      <c r="K98" s="395">
        <f>+'FY17_XM HPM PAYOR_input'!N90</f>
        <v>1597154</v>
      </c>
      <c r="L98" s="395">
        <f>+'FY17_XM HPM PAYOR_input'!P90</f>
        <v>3743450</v>
      </c>
      <c r="M98" s="395">
        <f>+'FY17_XM HPM PAYOR_input'!R90</f>
        <v>3527071</v>
      </c>
      <c r="N98" s="395">
        <f>+'FY17_XM HPM PAYOR_input'!T90</f>
        <v>-5673367</v>
      </c>
      <c r="O98" s="392"/>
      <c r="P98" s="893">
        <f>+N98-'FY17_XM HPM PAYOR_input'!T90</f>
        <v>0</v>
      </c>
      <c r="Q98" s="418"/>
    </row>
    <row r="99" spans="1:17" x14ac:dyDescent="0.2">
      <c r="A99" s="393" t="b">
        <f t="shared" si="1"/>
        <v>1</v>
      </c>
      <c r="B99" s="418">
        <v>330</v>
      </c>
      <c r="C99" s="394">
        <v>330</v>
      </c>
      <c r="D99" s="395">
        <f>+'FY17_XM HPM PAYOR_input'!D91</f>
        <v>41491</v>
      </c>
      <c r="E99" s="395">
        <f>+'FY17_XM HPM PAYOR_input'!F91</f>
        <v>187708</v>
      </c>
      <c r="F99" s="395">
        <f>+'FY17_XM HPM PAYOR_input'!H91</f>
        <v>11108024</v>
      </c>
      <c r="G99" s="395"/>
      <c r="H99" s="395"/>
      <c r="I99" s="395">
        <f>+'FY17_XM HPM PAYOR_input'!J91</f>
        <v>2810754</v>
      </c>
      <c r="J99" s="395">
        <f>+'FY17_XM HPM PAYOR_input'!L91</f>
        <v>1852136</v>
      </c>
      <c r="K99" s="395">
        <f>+'FY17_XM HPM PAYOR_input'!N91</f>
        <v>958619</v>
      </c>
      <c r="L99" s="395">
        <f>+'FY17_XM HPM PAYOR_input'!P91</f>
        <v>587950</v>
      </c>
      <c r="M99" s="395">
        <f>+'FY17_XM HPM PAYOR_input'!R91</f>
        <v>550663</v>
      </c>
      <c r="N99" s="395">
        <f>+'FY17_XM HPM PAYOR_input'!T91</f>
        <v>-179994</v>
      </c>
      <c r="O99" s="392"/>
      <c r="P99" s="893">
        <f>+N99-'FY17_XM HPM PAYOR_input'!T91</f>
        <v>0</v>
      </c>
      <c r="Q99" s="418"/>
    </row>
    <row r="100" spans="1:17" x14ac:dyDescent="0.2">
      <c r="A100" s="393" t="b">
        <f t="shared" si="1"/>
        <v>1</v>
      </c>
      <c r="B100" s="418">
        <v>350</v>
      </c>
      <c r="C100" s="394">
        <v>350</v>
      </c>
      <c r="D100" s="395">
        <f>+'FY17_XM HPM PAYOR_input'!D92</f>
        <v>0</v>
      </c>
      <c r="E100" s="395">
        <f>+'FY17_XM HPM PAYOR_input'!F92</f>
        <v>0</v>
      </c>
      <c r="F100" s="395">
        <f>+'FY17_XM HPM PAYOR_input'!H92</f>
        <v>0</v>
      </c>
      <c r="G100" s="395"/>
      <c r="H100" s="395"/>
      <c r="I100" s="395">
        <f>+'FY17_XM HPM PAYOR_input'!J92</f>
        <v>0</v>
      </c>
      <c r="J100" s="395">
        <f>+'FY17_XM HPM PAYOR_input'!L92</f>
        <v>0</v>
      </c>
      <c r="K100" s="395">
        <f>+'FY17_XM HPM PAYOR_input'!N92</f>
        <v>0</v>
      </c>
      <c r="L100" s="395">
        <f>+'FY17_XM HPM PAYOR_input'!P92</f>
        <v>0</v>
      </c>
      <c r="M100" s="395">
        <f>+'FY17_XM HPM PAYOR_input'!R92</f>
        <v>0</v>
      </c>
      <c r="N100" s="395">
        <f>+'FY17_XM HPM PAYOR_input'!T92</f>
        <v>0</v>
      </c>
      <c r="O100" s="392"/>
      <c r="P100" s="893">
        <f>+N100-'FY17_XM HPM PAYOR_input'!T92</f>
        <v>0</v>
      </c>
      <c r="Q100" s="418"/>
    </row>
    <row r="101" spans="1:17" x14ac:dyDescent="0.2">
      <c r="A101" s="393" t="b">
        <f t="shared" si="1"/>
        <v>1</v>
      </c>
      <c r="B101" s="418">
        <v>519</v>
      </c>
      <c r="C101" s="394">
        <v>519</v>
      </c>
      <c r="D101" s="395">
        <f>+'FY17_XM HPM PAYOR_input'!D93</f>
        <v>0</v>
      </c>
      <c r="E101" s="395">
        <f>+'FY17_XM HPM PAYOR_input'!F93</f>
        <v>0</v>
      </c>
      <c r="F101" s="395">
        <f>+'FY17_XM HPM PAYOR_input'!H93</f>
        <v>0</v>
      </c>
      <c r="G101" s="395"/>
      <c r="H101" s="395"/>
      <c r="I101" s="395">
        <f>+'FY17_XM HPM PAYOR_input'!J93</f>
        <v>0</v>
      </c>
      <c r="J101" s="395">
        <f>+'FY17_XM HPM PAYOR_input'!L93</f>
        <v>0</v>
      </c>
      <c r="K101" s="395">
        <f>+'FY17_XM HPM PAYOR_input'!N93</f>
        <v>0</v>
      </c>
      <c r="L101" s="395">
        <f>+'FY17_XM HPM PAYOR_input'!P93</f>
        <v>0</v>
      </c>
      <c r="M101" s="395">
        <f>+'FY17_XM HPM PAYOR_input'!R93</f>
        <v>0</v>
      </c>
      <c r="N101" s="395">
        <f>+'FY17_XM HPM PAYOR_input'!T93</f>
        <v>0</v>
      </c>
      <c r="O101" s="392"/>
      <c r="P101" s="893">
        <f>+N101-'FY17_XM HPM PAYOR_input'!T93</f>
        <v>0</v>
      </c>
      <c r="Q101" s="418"/>
    </row>
    <row r="102" spans="1:17" x14ac:dyDescent="0.2">
      <c r="A102" s="393" t="b">
        <f t="shared" si="1"/>
        <v>1</v>
      </c>
      <c r="B102" s="418">
        <v>520</v>
      </c>
      <c r="C102" s="394">
        <v>520</v>
      </c>
      <c r="D102" s="395">
        <f>+'FY17_XM HPM PAYOR_input'!D94</f>
        <v>0</v>
      </c>
      <c r="E102" s="395">
        <f>+'FY17_XM HPM PAYOR_input'!F94</f>
        <v>0</v>
      </c>
      <c r="F102" s="395">
        <f>+'FY17_XM HPM PAYOR_input'!H94</f>
        <v>0</v>
      </c>
      <c r="G102" s="395"/>
      <c r="H102" s="395"/>
      <c r="I102" s="395">
        <f>+'FY17_XM HPM PAYOR_input'!J94</f>
        <v>0</v>
      </c>
      <c r="J102" s="395">
        <f>+'FY17_XM HPM PAYOR_input'!L94</f>
        <v>0</v>
      </c>
      <c r="K102" s="395">
        <f>+'FY17_XM HPM PAYOR_input'!N94</f>
        <v>0</v>
      </c>
      <c r="L102" s="395">
        <f>+'FY17_XM HPM PAYOR_input'!P94</f>
        <v>0</v>
      </c>
      <c r="M102" s="395">
        <f>+'FY17_XM HPM PAYOR_input'!R94</f>
        <v>0</v>
      </c>
      <c r="N102" s="395">
        <f>+'FY17_XM HPM PAYOR_input'!T94</f>
        <v>0</v>
      </c>
      <c r="O102" s="392"/>
      <c r="P102" s="893">
        <f>+N102-'FY17_XM HPM PAYOR_input'!T94</f>
        <v>0</v>
      </c>
      <c r="Q102" s="418"/>
    </row>
    <row r="103" spans="1:17" x14ac:dyDescent="0.2">
      <c r="A103" s="393" t="b">
        <f t="shared" si="1"/>
        <v>1</v>
      </c>
      <c r="B103" s="418">
        <v>525</v>
      </c>
      <c r="C103" s="394">
        <v>525</v>
      </c>
      <c r="D103" s="395">
        <f>+'FY17_XM HPM PAYOR_input'!D95</f>
        <v>38954</v>
      </c>
      <c r="E103" s="395">
        <f>+'FY17_XM HPM PAYOR_input'!F95</f>
        <v>179974</v>
      </c>
      <c r="F103" s="395">
        <f>+'FY17_XM HPM PAYOR_input'!H95</f>
        <v>11784892</v>
      </c>
      <c r="G103" s="395"/>
      <c r="H103" s="395"/>
      <c r="I103" s="395">
        <f>+'FY17_XM HPM PAYOR_input'!J95</f>
        <v>5867348</v>
      </c>
      <c r="J103" s="395">
        <f>+'FY17_XM HPM PAYOR_input'!L95</f>
        <v>1922382</v>
      </c>
      <c r="K103" s="395">
        <f>+'FY17_XM HPM PAYOR_input'!N95</f>
        <v>3944965</v>
      </c>
      <c r="L103" s="395">
        <f>+'FY17_XM HPM PAYOR_input'!P95</f>
        <v>574216</v>
      </c>
      <c r="M103" s="395">
        <f>+'FY17_XM HPM PAYOR_input'!R95</f>
        <v>579526</v>
      </c>
      <c r="N103" s="395">
        <f>+'FY17_XM HPM PAYOR_input'!T95</f>
        <v>2791223</v>
      </c>
      <c r="O103" s="392"/>
      <c r="P103" s="893">
        <f>+N103-'FY17_XM HPM PAYOR_input'!T95</f>
        <v>0</v>
      </c>
      <c r="Q103" s="418"/>
    </row>
    <row r="104" spans="1:17" s="452" customFormat="1" x14ac:dyDescent="0.2">
      <c r="A104" s="393" t="b">
        <f t="shared" si="1"/>
        <v>1</v>
      </c>
      <c r="B104" s="418">
        <v>526</v>
      </c>
      <c r="C104" s="394">
        <v>526</v>
      </c>
      <c r="D104" s="395">
        <f>+'FY17_XM HPM PAYOR_input'!D96</f>
        <v>6008</v>
      </c>
      <c r="E104" s="395">
        <f>+'FY17_XM HPM PAYOR_input'!F96</f>
        <v>28361</v>
      </c>
      <c r="F104" s="395">
        <f>+'FY17_XM HPM PAYOR_input'!H96</f>
        <v>1899052</v>
      </c>
      <c r="G104" s="395"/>
      <c r="H104" s="395"/>
      <c r="I104" s="395">
        <f>+'FY17_XM HPM PAYOR_input'!J96</f>
        <v>1149813</v>
      </c>
      <c r="J104" s="395">
        <f>+'FY17_XM HPM PAYOR_input'!L96</f>
        <v>313371</v>
      </c>
      <c r="K104" s="395">
        <f>+'FY17_XM HPM PAYOR_input'!N96</f>
        <v>836442</v>
      </c>
      <c r="L104" s="395">
        <f>+'FY17_XM HPM PAYOR_input'!P96</f>
        <v>88853</v>
      </c>
      <c r="M104" s="395">
        <f>+'FY17_XM HPM PAYOR_input'!R96</f>
        <v>95386</v>
      </c>
      <c r="N104" s="395">
        <f>+'FY17_XM HPM PAYOR_input'!T96</f>
        <v>652204</v>
      </c>
      <c r="O104" s="392"/>
      <c r="P104" s="893">
        <f>+N104-'FY17_XM HPM PAYOR_input'!T96</f>
        <v>0</v>
      </c>
      <c r="Q104" s="418"/>
    </row>
    <row r="105" spans="1:17" x14ac:dyDescent="0.2">
      <c r="A105" s="393" t="b">
        <f t="shared" si="1"/>
        <v>1</v>
      </c>
      <c r="B105" s="418">
        <v>527</v>
      </c>
      <c r="C105" s="394">
        <v>527</v>
      </c>
      <c r="D105" s="395">
        <f>+'FY17_XM HPM PAYOR_input'!D97</f>
        <v>22738</v>
      </c>
      <c r="E105" s="395">
        <f>+'FY17_XM HPM PAYOR_input'!F97</f>
        <v>101890</v>
      </c>
      <c r="F105" s="395">
        <f>+'FY17_XM HPM PAYOR_input'!H97</f>
        <v>6076731</v>
      </c>
      <c r="G105" s="395"/>
      <c r="H105" s="395"/>
      <c r="I105" s="395">
        <f>+'FY17_XM HPM PAYOR_input'!J97</f>
        <v>2793701</v>
      </c>
      <c r="J105" s="395">
        <f>+'FY17_XM HPM PAYOR_input'!L97</f>
        <v>1003619</v>
      </c>
      <c r="K105" s="395">
        <f>+'FY17_XM HPM PAYOR_input'!N97</f>
        <v>1790082</v>
      </c>
      <c r="L105" s="395">
        <f>+'FY17_XM HPM PAYOR_input'!P97</f>
        <v>317774</v>
      </c>
      <c r="M105" s="395">
        <f>+'FY17_XM HPM PAYOR_input'!R97</f>
        <v>298711</v>
      </c>
      <c r="N105" s="395">
        <f>+'FY17_XM HPM PAYOR_input'!T97</f>
        <v>1173597</v>
      </c>
      <c r="O105" s="392"/>
      <c r="P105" s="893">
        <f>+N105-'FY17_XM HPM PAYOR_input'!T97</f>
        <v>0</v>
      </c>
      <c r="Q105" s="418"/>
    </row>
    <row r="106" spans="1:17" x14ac:dyDescent="0.2">
      <c r="A106" s="393" t="b">
        <f t="shared" si="1"/>
        <v>1</v>
      </c>
      <c r="B106" s="418">
        <v>610</v>
      </c>
      <c r="C106" s="394">
        <v>610</v>
      </c>
      <c r="D106" s="395">
        <f>+'FY17_XM HPM PAYOR_input'!D98</f>
        <v>1047</v>
      </c>
      <c r="E106" s="395">
        <f>+'FY17_XM HPM PAYOR_input'!F98</f>
        <v>2789</v>
      </c>
      <c r="F106" s="395">
        <f>+'FY17_XM HPM PAYOR_input'!H98</f>
        <v>297928</v>
      </c>
      <c r="G106" s="395"/>
      <c r="H106" s="395"/>
      <c r="I106" s="395">
        <f>+'FY17_XM HPM PAYOR_input'!J98</f>
        <v>71717</v>
      </c>
      <c r="J106" s="395">
        <f>+'FY17_XM HPM PAYOR_input'!L98</f>
        <v>41572</v>
      </c>
      <c r="K106" s="395">
        <f>+'FY17_XM HPM PAYOR_input'!N98</f>
        <v>30145</v>
      </c>
      <c r="L106" s="395">
        <f>+'FY17_XM HPM PAYOR_input'!P98</f>
        <v>20755</v>
      </c>
      <c r="M106" s="395">
        <f>+'FY17_XM HPM PAYOR_input'!R98</f>
        <v>16144</v>
      </c>
      <c r="N106" s="395">
        <f>+'FY17_XM HPM PAYOR_input'!T98</f>
        <v>-6754</v>
      </c>
      <c r="O106" s="392"/>
      <c r="P106" s="893">
        <f>+N106-'FY17_XM HPM PAYOR_input'!T98</f>
        <v>0</v>
      </c>
      <c r="Q106" s="418"/>
    </row>
    <row r="107" spans="1:17" x14ac:dyDescent="0.2">
      <c r="A107" s="393" t="b">
        <f t="shared" si="1"/>
        <v>1</v>
      </c>
      <c r="B107" s="418">
        <v>615</v>
      </c>
      <c r="C107" s="394">
        <v>615</v>
      </c>
      <c r="D107" s="395">
        <f>+'FY17_XM HPM PAYOR_input'!D99</f>
        <v>251</v>
      </c>
      <c r="E107" s="395">
        <f>+'FY17_XM HPM PAYOR_input'!F99</f>
        <v>783</v>
      </c>
      <c r="F107" s="395">
        <f>+'FY17_XM HPM PAYOR_input'!H99</f>
        <v>49997</v>
      </c>
      <c r="G107" s="395"/>
      <c r="H107" s="395"/>
      <c r="I107" s="395">
        <f>+'FY17_XM HPM PAYOR_input'!J99</f>
        <v>6868</v>
      </c>
      <c r="J107" s="395">
        <f>+'FY17_XM HPM PAYOR_input'!L99</f>
        <v>7482</v>
      </c>
      <c r="K107" s="395">
        <f>+'FY17_XM HPM PAYOR_input'!N99</f>
        <v>-614</v>
      </c>
      <c r="L107" s="395">
        <f>+'FY17_XM HPM PAYOR_input'!P99</f>
        <v>3273</v>
      </c>
      <c r="M107" s="395">
        <f>+'FY17_XM HPM PAYOR_input'!R99</f>
        <v>2617</v>
      </c>
      <c r="N107" s="395">
        <f>+'FY17_XM HPM PAYOR_input'!T99</f>
        <v>-6504</v>
      </c>
      <c r="O107" s="392"/>
      <c r="P107" s="893">
        <f>+N107-'FY17_XM HPM PAYOR_input'!T99</f>
        <v>0</v>
      </c>
      <c r="Q107" s="418"/>
    </row>
    <row r="108" spans="1:17" x14ac:dyDescent="0.2">
      <c r="A108" s="393" t="b">
        <f t="shared" si="1"/>
        <v>1</v>
      </c>
      <c r="B108" s="845">
        <v>625</v>
      </c>
      <c r="C108" s="394">
        <v>625</v>
      </c>
      <c r="D108" s="395">
        <f>+'FY17_XM HPM PAYOR_input'!D100</f>
        <v>0</v>
      </c>
      <c r="E108" s="395">
        <f>+'FY17_XM HPM PAYOR_input'!F100</f>
        <v>0</v>
      </c>
      <c r="F108" s="395">
        <f>+'FY17_XM HPM PAYOR_input'!H100</f>
        <v>0</v>
      </c>
      <c r="G108" s="395"/>
      <c r="H108" s="395"/>
      <c r="I108" s="395">
        <f>+'FY17_XM HPM PAYOR_input'!J100</f>
        <v>0</v>
      </c>
      <c r="J108" s="395">
        <f>+'FY17_XM HPM PAYOR_input'!L100</f>
        <v>0</v>
      </c>
      <c r="K108" s="395">
        <f>+'FY17_XM HPM PAYOR_input'!N100</f>
        <v>0</v>
      </c>
      <c r="L108" s="395">
        <f>+'FY17_XM HPM PAYOR_input'!P100</f>
        <v>0</v>
      </c>
      <c r="M108" s="395">
        <f>+'FY17_XM HPM PAYOR_input'!R100</f>
        <v>0</v>
      </c>
      <c r="N108" s="395">
        <f>+'FY17_XM HPM PAYOR_input'!T100</f>
        <v>0</v>
      </c>
      <c r="O108" s="392"/>
      <c r="P108" s="893">
        <f>+N108-'FY17_XM HPM PAYOR_input'!T100</f>
        <v>0</v>
      </c>
      <c r="Q108" s="418"/>
    </row>
    <row r="109" spans="1:17" x14ac:dyDescent="0.2">
      <c r="A109" s="393" t="b">
        <f t="shared" si="1"/>
        <v>1</v>
      </c>
      <c r="B109" s="418">
        <v>640</v>
      </c>
      <c r="C109" s="394">
        <v>640</v>
      </c>
      <c r="D109" s="395">
        <f>+'FY17_XM HPM PAYOR_input'!D101</f>
        <v>0</v>
      </c>
      <c r="E109" s="395">
        <f>+'FY17_XM HPM PAYOR_input'!F101</f>
        <v>0</v>
      </c>
      <c r="F109" s="395">
        <f>+'FY17_XM HPM PAYOR_input'!H101</f>
        <v>0</v>
      </c>
      <c r="G109" s="395"/>
      <c r="H109" s="395"/>
      <c r="I109" s="395">
        <f>+'FY17_XM HPM PAYOR_input'!J101</f>
        <v>0</v>
      </c>
      <c r="J109" s="395">
        <f>+'FY17_XM HPM PAYOR_input'!L101</f>
        <v>0</v>
      </c>
      <c r="K109" s="395">
        <f>+'FY17_XM HPM PAYOR_input'!N101</f>
        <v>0</v>
      </c>
      <c r="L109" s="395">
        <f>+'FY17_XM HPM PAYOR_input'!P101</f>
        <v>0</v>
      </c>
      <c r="M109" s="395">
        <f>+'FY17_XM HPM PAYOR_input'!R101</f>
        <v>0</v>
      </c>
      <c r="N109" s="395">
        <f>+'FY17_XM HPM PAYOR_input'!T101</f>
        <v>0</v>
      </c>
      <c r="O109" s="392"/>
      <c r="P109" s="893">
        <f>+N109-'FY17_XM HPM PAYOR_input'!T101</f>
        <v>0</v>
      </c>
      <c r="Q109" s="418"/>
    </row>
    <row r="110" spans="1:17" x14ac:dyDescent="0.2">
      <c r="A110" s="393" t="b">
        <f t="shared" si="1"/>
        <v>1</v>
      </c>
      <c r="B110" s="418">
        <v>650</v>
      </c>
      <c r="C110" s="394">
        <v>650</v>
      </c>
      <c r="D110" s="395">
        <f>+'FY17_XM HPM PAYOR_input'!D102</f>
        <v>1645</v>
      </c>
      <c r="E110" s="395">
        <f>+'FY17_XM HPM PAYOR_input'!F102</f>
        <v>7193</v>
      </c>
      <c r="F110" s="395">
        <f>+'FY17_XM HPM PAYOR_input'!H102</f>
        <v>505588</v>
      </c>
      <c r="G110" s="395"/>
      <c r="H110" s="395"/>
      <c r="I110" s="395">
        <f>+'FY17_XM HPM PAYOR_input'!J102</f>
        <v>216398</v>
      </c>
      <c r="J110" s="395">
        <f>+'FY17_XM HPM PAYOR_input'!L102</f>
        <v>94921</v>
      </c>
      <c r="K110" s="395">
        <f>+'FY17_XM HPM PAYOR_input'!N102</f>
        <v>121477</v>
      </c>
      <c r="L110" s="395">
        <f>+'FY17_XM HPM PAYOR_input'!P102</f>
        <v>24533</v>
      </c>
      <c r="M110" s="395">
        <f>+'FY17_XM HPM PAYOR_input'!R102</f>
        <v>26021</v>
      </c>
      <c r="N110" s="395">
        <f>+'FY17_XM HPM PAYOR_input'!T102</f>
        <v>70923</v>
      </c>
      <c r="O110" s="392"/>
      <c r="P110" s="893">
        <f>+N110-'FY17_XM HPM PAYOR_input'!T102</f>
        <v>0</v>
      </c>
      <c r="Q110" s="418"/>
    </row>
    <row r="111" spans="1:17" s="72" customFormat="1" x14ac:dyDescent="0.2">
      <c r="A111" s="393" t="b">
        <f t="shared" si="1"/>
        <v>1</v>
      </c>
      <c r="B111" s="845">
        <v>660</v>
      </c>
      <c r="C111" s="394">
        <v>660</v>
      </c>
      <c r="D111" s="395">
        <f>+'FY17_XM HPM PAYOR_input'!D103</f>
        <v>8661</v>
      </c>
      <c r="E111" s="395">
        <f>+'FY17_XM HPM PAYOR_input'!F103</f>
        <v>35390</v>
      </c>
      <c r="F111" s="395">
        <f>+'FY17_XM HPM PAYOR_input'!H103</f>
        <v>2387008</v>
      </c>
      <c r="G111" s="395"/>
      <c r="H111" s="395"/>
      <c r="I111" s="395">
        <f>+'FY17_XM HPM PAYOR_input'!J103</f>
        <v>148011</v>
      </c>
      <c r="J111" s="395">
        <f>+'FY17_XM HPM PAYOR_input'!L103</f>
        <v>437793</v>
      </c>
      <c r="K111" s="395">
        <f>+'FY17_XM HPM PAYOR_input'!N103</f>
        <v>-289782</v>
      </c>
      <c r="L111" s="395">
        <f>+'FY17_XM HPM PAYOR_input'!P103</f>
        <v>145405</v>
      </c>
      <c r="M111" s="395">
        <f>+'FY17_XM HPM PAYOR_input'!R103</f>
        <v>130736</v>
      </c>
      <c r="N111" s="395">
        <f>+'FY17_XM HPM PAYOR_input'!T103</f>
        <v>-565923</v>
      </c>
      <c r="O111" s="399"/>
      <c r="P111" s="893">
        <f>+N111-'FY17_XM HPM PAYOR_input'!T103</f>
        <v>0</v>
      </c>
      <c r="Q111" s="418"/>
    </row>
    <row r="112" spans="1:17" s="72" customFormat="1" x14ac:dyDescent="0.2">
      <c r="A112" s="393" t="b">
        <f t="shared" si="1"/>
        <v>1</v>
      </c>
      <c r="B112" s="844">
        <v>690</v>
      </c>
      <c r="C112" s="394">
        <v>690</v>
      </c>
      <c r="D112" s="395">
        <f>+'FY17_XM HPM PAYOR_input'!D104</f>
        <v>461</v>
      </c>
      <c r="E112" s="395">
        <f>+'FY17_XM HPM PAYOR_input'!F104</f>
        <v>2560</v>
      </c>
      <c r="F112" s="395">
        <f>+'FY17_XM HPM PAYOR_input'!H104</f>
        <v>242176</v>
      </c>
      <c r="G112" s="395"/>
      <c r="H112" s="395"/>
      <c r="I112" s="395">
        <f>+'FY17_XM HPM PAYOR_input'!J104</f>
        <v>93177</v>
      </c>
      <c r="J112" s="395">
        <f>+'FY17_XM HPM PAYOR_input'!L104</f>
        <v>43139</v>
      </c>
      <c r="K112" s="395">
        <f>+'FY17_XM HPM PAYOR_input'!N104</f>
        <v>50038</v>
      </c>
      <c r="L112" s="395">
        <f>+'FY17_XM HPM PAYOR_input'!P104</f>
        <v>10993</v>
      </c>
      <c r="M112" s="395">
        <f>+'FY17_XM HPM PAYOR_input'!R104</f>
        <v>12254</v>
      </c>
      <c r="N112" s="395">
        <f>+'FY17_XM HPM PAYOR_input'!T104</f>
        <v>26790</v>
      </c>
      <c r="O112" s="396"/>
      <c r="P112" s="893">
        <f>+N112-'FY17_XM HPM PAYOR_input'!T104</f>
        <v>0</v>
      </c>
      <c r="Q112" s="418"/>
    </row>
    <row r="113" spans="1:17" x14ac:dyDescent="0.2">
      <c r="A113" s="393" t="b">
        <f t="shared" si="1"/>
        <v>1</v>
      </c>
      <c r="B113" s="418" t="s">
        <v>663</v>
      </c>
      <c r="C113" s="394" t="s">
        <v>663</v>
      </c>
      <c r="D113" s="395">
        <f>+'FY17_XM HPM PAYOR_input'!D105</f>
        <v>812342</v>
      </c>
      <c r="E113" s="395">
        <f>+'FY17_XM HPM PAYOR_input'!F105</f>
        <v>3568790</v>
      </c>
      <c r="F113" s="395">
        <f>+'FY17_XM HPM PAYOR_input'!H105</f>
        <v>203707845</v>
      </c>
      <c r="G113" s="395"/>
      <c r="H113" s="395"/>
      <c r="I113" s="395">
        <f>+'FY17_XM HPM PAYOR_input'!J105</f>
        <v>49196796</v>
      </c>
      <c r="J113" s="395">
        <f>+'FY17_XM HPM PAYOR_input'!L105</f>
        <v>34884022</v>
      </c>
      <c r="K113" s="395">
        <f>+'FY17_XM HPM PAYOR_input'!N105</f>
        <v>14312775</v>
      </c>
      <c r="L113" s="395">
        <f>+'FY17_XM HPM PAYOR_input'!P105</f>
        <v>11009398</v>
      </c>
      <c r="M113" s="395">
        <f>+'FY17_XM HPM PAYOR_input'!R105</f>
        <v>10360173</v>
      </c>
      <c r="N113" s="395">
        <f>+'FY17_XM HPM PAYOR_input'!T105</f>
        <v>-7056795</v>
      </c>
      <c r="O113" s="424"/>
      <c r="P113" s="893">
        <f>+N113-'FY17_XM HPM PAYOR_input'!T105</f>
        <v>0</v>
      </c>
      <c r="Q113" s="418"/>
    </row>
    <row r="114" spans="1:17" x14ac:dyDescent="0.2">
      <c r="A114" s="393" t="b">
        <f t="shared" si="1"/>
        <v>1</v>
      </c>
      <c r="B114" s="47"/>
      <c r="C114" s="394"/>
      <c r="D114" s="394"/>
      <c r="E114" s="394"/>
      <c r="F114" s="394"/>
      <c r="G114" s="394"/>
      <c r="H114" s="394"/>
      <c r="I114" s="394"/>
      <c r="J114" s="394"/>
      <c r="K114" s="394"/>
      <c r="L114" s="394"/>
      <c r="M114" s="394"/>
      <c r="N114" s="394"/>
      <c r="O114" s="396"/>
      <c r="P114" s="893"/>
      <c r="Q114" s="418"/>
    </row>
    <row r="115" spans="1:17" x14ac:dyDescent="0.2">
      <c r="A115" s="393" t="b">
        <f t="shared" si="1"/>
        <v>1</v>
      </c>
      <c r="B115" s="419" t="s">
        <v>177</v>
      </c>
      <c r="C115" s="420" t="s">
        <v>177</v>
      </c>
      <c r="D115" s="421">
        <f>+D113+D85+D59+D33</f>
        <v>1596863</v>
      </c>
      <c r="E115" s="421">
        <f t="shared" ref="E115:M115" si="2">+E113+E85+E59+E33</f>
        <v>25351816</v>
      </c>
      <c r="F115" s="421">
        <f t="shared" si="2"/>
        <v>1909603199</v>
      </c>
      <c r="G115" s="421">
        <f t="shared" si="2"/>
        <v>0</v>
      </c>
      <c r="H115" s="421">
        <f t="shared" si="2"/>
        <v>0</v>
      </c>
      <c r="I115" s="421">
        <f t="shared" si="2"/>
        <v>716665069</v>
      </c>
      <c r="J115" s="421">
        <f t="shared" si="2"/>
        <v>475691128</v>
      </c>
      <c r="K115" s="421">
        <f>+I115-J115</f>
        <v>240973941</v>
      </c>
      <c r="L115" s="421">
        <f t="shared" si="2"/>
        <v>50419490</v>
      </c>
      <c r="M115" s="421">
        <f t="shared" si="2"/>
        <v>138167408</v>
      </c>
      <c r="N115" s="421">
        <f>+K115-L115-M115</f>
        <v>52387043</v>
      </c>
      <c r="O115" s="424"/>
      <c r="P115" s="893"/>
      <c r="Q115" s="418"/>
    </row>
    <row r="116" spans="1:17" x14ac:dyDescent="0.2">
      <c r="B116" s="418"/>
      <c r="C116" s="320"/>
      <c r="D116" s="759">
        <f>D115-'17HPM_DATA_INPUT'!D720</f>
        <v>0</v>
      </c>
      <c r="E116" s="759">
        <f>E115-'17HPM_DATA_INPUT'!F720</f>
        <v>0</v>
      </c>
      <c r="F116" s="759">
        <f>+F115-'17HPM_DATA_INPUT'!H720</f>
        <v>-3</v>
      </c>
      <c r="G116" s="759"/>
      <c r="H116" s="759"/>
      <c r="I116" s="759">
        <f>+I115-'17HPM_DATA_INPUT'!J720</f>
        <v>1</v>
      </c>
      <c r="J116" s="759">
        <f>+J115-'17HPM_DATA_INPUT'!L720</f>
        <v>5</v>
      </c>
      <c r="K116" s="759">
        <f>+K115-'17HPM_DATA_INPUT'!N720</f>
        <v>-4</v>
      </c>
      <c r="L116" s="759">
        <f>+L115-'17HPM_DATA_INPUT'!P720</f>
        <v>0</v>
      </c>
      <c r="M116" s="759">
        <f>+M115-'17HPM_DATA_INPUT'!R720</f>
        <v>0</v>
      </c>
      <c r="N116" s="759">
        <f>+N115-'17HPM_DATA_INPUT'!T720</f>
        <v>-3</v>
      </c>
      <c r="O116" s="396"/>
    </row>
    <row r="117" spans="1:17" x14ac:dyDescent="0.2">
      <c r="A117" s="422"/>
      <c r="B117" s="423"/>
      <c r="C117" s="422"/>
      <c r="D117" s="424"/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</row>
    <row r="118" spans="1:17" x14ac:dyDescent="0.2">
      <c r="B118" s="398"/>
    </row>
    <row r="120" spans="1:17" x14ac:dyDescent="0.2">
      <c r="C120" s="47" t="s">
        <v>1280</v>
      </c>
      <c r="D120" s="454" t="s">
        <v>1724</v>
      </c>
      <c r="F120" s="454"/>
      <c r="I120" s="454"/>
      <c r="J120" s="454"/>
    </row>
    <row r="121" spans="1:17" x14ac:dyDescent="0.2">
      <c r="C121" s="1069" t="s">
        <v>1282</v>
      </c>
      <c r="D121" s="1130" t="s">
        <v>1725</v>
      </c>
    </row>
    <row r="122" spans="1:17" x14ac:dyDescent="0.2">
      <c r="C122" s="47" t="s">
        <v>1283</v>
      </c>
      <c r="D122" s="382" t="s">
        <v>702</v>
      </c>
    </row>
    <row r="123" spans="1:17" x14ac:dyDescent="0.2">
      <c r="C123" s="47" t="s">
        <v>1284</v>
      </c>
      <c r="D123" s="382" t="s">
        <v>1726</v>
      </c>
    </row>
    <row r="124" spans="1:17" x14ac:dyDescent="0.2">
      <c r="C124" s="47" t="s">
        <v>1285</v>
      </c>
      <c r="D124" s="382" t="s">
        <v>624</v>
      </c>
    </row>
    <row r="125" spans="1:17" x14ac:dyDescent="0.2">
      <c r="C125" s="47" t="s">
        <v>1286</v>
      </c>
      <c r="D125" s="382" t="s">
        <v>1727</v>
      </c>
    </row>
    <row r="126" spans="1:17" x14ac:dyDescent="0.2">
      <c r="C126" s="47" t="s">
        <v>1287</v>
      </c>
      <c r="D126" s="382" t="s">
        <v>1728</v>
      </c>
    </row>
    <row r="127" spans="1:17" x14ac:dyDescent="0.2">
      <c r="C127" s="47" t="s">
        <v>1288</v>
      </c>
      <c r="D127" s="382" t="s">
        <v>1729</v>
      </c>
    </row>
    <row r="128" spans="1:17" x14ac:dyDescent="0.2">
      <c r="C128" s="47" t="s">
        <v>1289</v>
      </c>
      <c r="D128" s="382" t="s">
        <v>695</v>
      </c>
    </row>
    <row r="129" spans="3:4" x14ac:dyDescent="0.2">
      <c r="C129" s="47" t="s">
        <v>1290</v>
      </c>
      <c r="D129" s="382" t="s">
        <v>1727</v>
      </c>
    </row>
    <row r="130" spans="3:4" x14ac:dyDescent="0.2">
      <c r="C130" s="47" t="s">
        <v>1291</v>
      </c>
      <c r="D130" s="382" t="s">
        <v>1730</v>
      </c>
    </row>
    <row r="131" spans="3:4" x14ac:dyDescent="0.2">
      <c r="C131" s="47" t="s">
        <v>1292</v>
      </c>
      <c r="D131" s="382" t="s">
        <v>795</v>
      </c>
    </row>
    <row r="132" spans="3:4" x14ac:dyDescent="0.2">
      <c r="C132" s="1069">
        <v>350</v>
      </c>
      <c r="D132" s="1130" t="s">
        <v>1725</v>
      </c>
    </row>
    <row r="133" spans="3:4" x14ac:dyDescent="0.2">
      <c r="C133" s="47" t="s">
        <v>1293</v>
      </c>
      <c r="D133" s="382" t="s">
        <v>1730</v>
      </c>
    </row>
    <row r="134" spans="3:4" x14ac:dyDescent="0.2">
      <c r="C134" s="47" t="s">
        <v>1294</v>
      </c>
      <c r="D134" s="382" t="s">
        <v>1730</v>
      </c>
    </row>
    <row r="135" spans="3:4" x14ac:dyDescent="0.2">
      <c r="C135" s="47" t="s">
        <v>1295</v>
      </c>
      <c r="D135" s="382" t="s">
        <v>1731</v>
      </c>
    </row>
    <row r="136" spans="3:4" x14ac:dyDescent="0.2">
      <c r="C136" s="47" t="s">
        <v>1296</v>
      </c>
      <c r="D136" s="382" t="s">
        <v>1732</v>
      </c>
    </row>
    <row r="137" spans="3:4" x14ac:dyDescent="0.2">
      <c r="C137" s="47" t="s">
        <v>1297</v>
      </c>
      <c r="D137" s="382" t="s">
        <v>722</v>
      </c>
    </row>
    <row r="138" spans="3:4" x14ac:dyDescent="0.2">
      <c r="C138" s="47" t="s">
        <v>1298</v>
      </c>
      <c r="D138" s="382" t="s">
        <v>697</v>
      </c>
    </row>
    <row r="139" spans="3:4" x14ac:dyDescent="0.2">
      <c r="C139" s="47" t="s">
        <v>1299</v>
      </c>
      <c r="D139" s="382" t="s">
        <v>802</v>
      </c>
    </row>
    <row r="140" spans="3:4" x14ac:dyDescent="0.2">
      <c r="C140" s="47">
        <v>625</v>
      </c>
      <c r="D140" s="382" t="s">
        <v>1724</v>
      </c>
    </row>
    <row r="141" spans="3:4" x14ac:dyDescent="0.2">
      <c r="C141" s="1069">
        <v>640</v>
      </c>
      <c r="D141" s="1130" t="s">
        <v>1725</v>
      </c>
    </row>
    <row r="142" spans="3:4" x14ac:dyDescent="0.2">
      <c r="C142" s="47" t="s">
        <v>1300</v>
      </c>
      <c r="D142" s="382" t="s">
        <v>1733</v>
      </c>
    </row>
    <row r="143" spans="3:4" x14ac:dyDescent="0.2">
      <c r="C143" s="47" t="s">
        <v>1301</v>
      </c>
      <c r="D143" s="382" t="s">
        <v>1734</v>
      </c>
    </row>
    <row r="144" spans="3:4" x14ac:dyDescent="0.2">
      <c r="C144" s="47" t="s">
        <v>1302</v>
      </c>
      <c r="D144" s="382" t="s">
        <v>726</v>
      </c>
    </row>
  </sheetData>
  <printOptions gridLines="1"/>
  <pageMargins left="0.35" right="0.44" top="0.61" bottom="0.62" header="0.5" footer="0.5"/>
  <pageSetup scale="75" fitToHeight="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FFCC99"/>
    <pageSetUpPr fitToPage="1"/>
  </sheetPr>
  <dimension ref="A1:Q118"/>
  <sheetViews>
    <sheetView zoomScale="80" workbookViewId="0">
      <pane xSplit="2" ySplit="5" topLeftCell="C72" activePane="bottomRight" state="frozenSplit"/>
      <selection activeCell="AH59" sqref="AH59"/>
      <selection pane="topRight" activeCell="AH59" sqref="AH59"/>
      <selection pane="bottomLeft" activeCell="AH59" sqref="AH59"/>
      <selection pane="bottomRight" activeCell="Y112" sqref="Y112"/>
    </sheetView>
  </sheetViews>
  <sheetFormatPr defaultColWidth="9.140625" defaultRowHeight="12.75" x14ac:dyDescent="0.2"/>
  <cols>
    <col min="1" max="1" width="7.85546875" style="380" customWidth="1"/>
    <col min="2" max="2" width="4.7109375" style="380" customWidth="1"/>
    <col min="3" max="3" width="22.140625" style="47" bestFit="1" customWidth="1"/>
    <col min="4" max="4" width="11.5703125" style="382" customWidth="1"/>
    <col min="5" max="5" width="12.28515625" style="382" bestFit="1" customWidth="1"/>
    <col min="6" max="6" width="14.85546875" style="382" customWidth="1"/>
    <col min="7" max="7" width="12.7109375" style="382" hidden="1" customWidth="1"/>
    <col min="8" max="8" width="9.5703125" style="382" hidden="1" customWidth="1"/>
    <col min="9" max="11" width="13.5703125" style="382" customWidth="1"/>
    <col min="12" max="12" width="14.140625" style="382" customWidth="1"/>
    <col min="13" max="13" width="13.42578125" style="382" bestFit="1" customWidth="1"/>
    <col min="14" max="14" width="13" style="382" bestFit="1" customWidth="1"/>
    <col min="15" max="15" width="2.140625" style="382" customWidth="1"/>
    <col min="16" max="16" width="13" style="47" bestFit="1" customWidth="1"/>
    <col min="17" max="17" width="13.42578125" style="47" bestFit="1" customWidth="1"/>
    <col min="18" max="16384" width="9.140625" style="47"/>
  </cols>
  <sheetData>
    <row r="1" spans="1:17" ht="15.75" x14ac:dyDescent="0.25">
      <c r="A1" s="495" t="s">
        <v>788</v>
      </c>
      <c r="B1" s="459"/>
      <c r="C1" s="381"/>
      <c r="E1" s="106" t="s">
        <v>1137</v>
      </c>
    </row>
    <row r="2" spans="1:17" ht="15" x14ac:dyDescent="0.2">
      <c r="A2" s="458"/>
      <c r="B2" s="460" t="s">
        <v>1037</v>
      </c>
      <c r="E2" s="641" t="s">
        <v>1038</v>
      </c>
      <c r="F2" s="850" t="s">
        <v>1173</v>
      </c>
      <c r="J2" s="383"/>
    </row>
    <row r="3" spans="1:17" x14ac:dyDescent="0.2">
      <c r="B3" s="106"/>
      <c r="C3" s="384"/>
      <c r="G3" s="376" t="s">
        <v>1303</v>
      </c>
      <c r="H3" s="376" t="s">
        <v>1303</v>
      </c>
      <c r="I3" s="376" t="s">
        <v>1303</v>
      </c>
    </row>
    <row r="4" spans="1:17" s="167" customFormat="1" x14ac:dyDescent="0.2">
      <c r="A4" s="385" t="s">
        <v>281</v>
      </c>
      <c r="B4" s="386"/>
      <c r="C4" s="387" t="s">
        <v>190</v>
      </c>
      <c r="D4" s="376" t="s">
        <v>1303</v>
      </c>
      <c r="E4" s="376"/>
      <c r="F4" s="376" t="s">
        <v>1303</v>
      </c>
      <c r="G4" s="376" t="s">
        <v>181</v>
      </c>
      <c r="H4" s="376" t="s">
        <v>181</v>
      </c>
      <c r="I4" s="376" t="s">
        <v>181</v>
      </c>
      <c r="J4" s="376" t="s">
        <v>1303</v>
      </c>
      <c r="K4" s="376" t="s">
        <v>1303</v>
      </c>
      <c r="L4" s="376" t="s">
        <v>1303</v>
      </c>
      <c r="M4" s="376" t="s">
        <v>1303</v>
      </c>
      <c r="N4" s="376" t="s">
        <v>1303</v>
      </c>
      <c r="O4" s="388"/>
    </row>
    <row r="5" spans="1:17" s="167" customFormat="1" x14ac:dyDescent="0.2">
      <c r="A5" s="389" t="s">
        <v>188</v>
      </c>
      <c r="B5" s="390" t="s">
        <v>189</v>
      </c>
      <c r="C5" s="391" t="s">
        <v>202</v>
      </c>
      <c r="D5" s="376" t="s">
        <v>32</v>
      </c>
      <c r="E5" s="376" t="s">
        <v>179</v>
      </c>
      <c r="F5" s="376" t="s">
        <v>180</v>
      </c>
      <c r="G5" s="376" t="s">
        <v>440</v>
      </c>
      <c r="H5" s="376" t="s">
        <v>439</v>
      </c>
      <c r="I5" s="376" t="s">
        <v>299</v>
      </c>
      <c r="J5" s="376" t="s">
        <v>182</v>
      </c>
      <c r="K5" s="376" t="s">
        <v>183</v>
      </c>
      <c r="L5" s="376" t="s">
        <v>184</v>
      </c>
      <c r="M5" s="376" t="s">
        <v>185</v>
      </c>
      <c r="N5" s="376" t="s">
        <v>186</v>
      </c>
      <c r="O5" s="388"/>
    </row>
    <row r="6" spans="1:17" x14ac:dyDescent="0.2">
      <c r="B6" s="417"/>
      <c r="C6" s="384"/>
      <c r="D6" s="382" t="s">
        <v>1735</v>
      </c>
      <c r="E6" s="382" t="s">
        <v>1122</v>
      </c>
      <c r="F6" s="382" t="s">
        <v>1124</v>
      </c>
      <c r="G6" s="382" t="s">
        <v>1201</v>
      </c>
      <c r="H6" s="382" t="s">
        <v>1201</v>
      </c>
      <c r="I6" s="382" t="s">
        <v>1126</v>
      </c>
      <c r="J6" s="382" t="s">
        <v>1128</v>
      </c>
      <c r="K6" s="382" t="s">
        <v>766</v>
      </c>
      <c r="L6" s="382" t="s">
        <v>1132</v>
      </c>
      <c r="M6" s="382" t="s">
        <v>1134</v>
      </c>
      <c r="N6" s="382" t="s">
        <v>766</v>
      </c>
      <c r="O6" s="392"/>
      <c r="P6" s="382" t="s">
        <v>1737</v>
      </c>
    </row>
    <row r="7" spans="1:17" x14ac:dyDescent="0.2">
      <c r="A7" s="393" t="b">
        <f>EXACT(B7,C7)</f>
        <v>1</v>
      </c>
      <c r="B7" s="418" t="s">
        <v>656</v>
      </c>
      <c r="C7" s="394" t="s">
        <v>656</v>
      </c>
      <c r="D7" s="394"/>
      <c r="E7" s="394"/>
      <c r="F7" s="394"/>
      <c r="G7" s="394"/>
      <c r="H7" s="394"/>
      <c r="I7" s="394"/>
      <c r="J7" s="394"/>
      <c r="K7" s="394"/>
      <c r="L7" s="394"/>
      <c r="M7" s="394"/>
      <c r="N7" s="394"/>
      <c r="O7" s="392"/>
      <c r="P7" s="393"/>
      <c r="Q7" s="418"/>
    </row>
    <row r="8" spans="1:17" x14ac:dyDescent="0.2">
      <c r="A8" s="393" t="b">
        <f t="shared" ref="A8:A74" si="0">EXACT(B8,C8)</f>
        <v>1</v>
      </c>
      <c r="B8" s="418"/>
      <c r="C8" s="394"/>
      <c r="D8" s="394"/>
      <c r="E8" s="394"/>
      <c r="F8" s="394"/>
      <c r="G8" s="394"/>
      <c r="H8" s="394"/>
      <c r="I8" s="394"/>
      <c r="J8" s="394"/>
      <c r="K8" s="394"/>
      <c r="L8" s="394"/>
      <c r="M8" s="394"/>
      <c r="N8" s="394"/>
      <c r="O8" s="392"/>
      <c r="P8" s="393"/>
      <c r="Q8" s="418"/>
    </row>
    <row r="9" spans="1:17" x14ac:dyDescent="0.2">
      <c r="A9" s="393" t="b">
        <f t="shared" si="0"/>
        <v>1</v>
      </c>
      <c r="B9" s="418">
        <v>10</v>
      </c>
      <c r="C9" s="394">
        <v>10</v>
      </c>
      <c r="D9" s="395">
        <f>+'FY17_XM HPM PAYOR_input'!E2</f>
        <v>126133</v>
      </c>
      <c r="E9" s="395">
        <f>+'FY17_XM HPM PAYOR_input'!G2</f>
        <v>2901998</v>
      </c>
      <c r="F9" s="395">
        <f>+'FY17_XM HPM PAYOR_input'!I2</f>
        <v>201572801</v>
      </c>
      <c r="G9" s="395"/>
      <c r="H9" s="395"/>
      <c r="I9" s="395">
        <f>+'FY17_XM HPM PAYOR_input'!K2</f>
        <v>61081639</v>
      </c>
      <c r="J9" s="395">
        <f>+'FY17_XM HPM PAYOR_input'!M2</f>
        <v>55231096</v>
      </c>
      <c r="K9" s="395">
        <f>+'FY17_XM HPM PAYOR_input'!O2</f>
        <v>5850543</v>
      </c>
      <c r="L9" s="395">
        <f>+'FY17_XM HPM PAYOR_input'!Q2</f>
        <v>5629615</v>
      </c>
      <c r="M9" s="395">
        <f>+'FY17_XM HPM PAYOR_input'!S2</f>
        <v>13994802</v>
      </c>
      <c r="N9" s="395">
        <f>+'FY17_XM HPM PAYOR_input'!U2</f>
        <v>-13773874</v>
      </c>
      <c r="O9" s="392"/>
      <c r="P9" s="893">
        <f>+N9-'FY17_XM HPM PAYOR_input'!U2</f>
        <v>0</v>
      </c>
      <c r="Q9" s="418"/>
    </row>
    <row r="10" spans="1:17" x14ac:dyDescent="0.2">
      <c r="A10" s="393" t="b">
        <f t="shared" si="0"/>
        <v>1</v>
      </c>
      <c r="B10" s="843">
        <v>99</v>
      </c>
      <c r="C10" s="394">
        <v>99</v>
      </c>
      <c r="D10" s="395">
        <f>+'FY17_XM HPM PAYOR_input'!E3</f>
        <v>0</v>
      </c>
      <c r="E10" s="395">
        <f>+'FY17_XM HPM PAYOR_input'!G3</f>
        <v>0</v>
      </c>
      <c r="F10" s="395">
        <f>+'FY17_XM HPM PAYOR_input'!I3</f>
        <v>0</v>
      </c>
      <c r="G10" s="395"/>
      <c r="H10" s="395"/>
      <c r="I10" s="395">
        <f>+'FY17_XM HPM PAYOR_input'!K3</f>
        <v>0</v>
      </c>
      <c r="J10" s="395">
        <f>+'FY17_XM HPM PAYOR_input'!M3</f>
        <v>0</v>
      </c>
      <c r="K10" s="395">
        <f>+'FY17_XM HPM PAYOR_input'!O3</f>
        <v>0</v>
      </c>
      <c r="L10" s="395">
        <f>+'FY17_XM HPM PAYOR_input'!Q3</f>
        <v>0</v>
      </c>
      <c r="M10" s="395">
        <f>+'FY17_XM HPM PAYOR_input'!S3</f>
        <v>0</v>
      </c>
      <c r="N10" s="395">
        <f>+'FY17_XM HPM PAYOR_input'!U3</f>
        <v>0</v>
      </c>
      <c r="O10" s="392"/>
      <c r="P10" s="893">
        <f>+N10-'FY17_XM HPM PAYOR_input'!U3</f>
        <v>0</v>
      </c>
      <c r="Q10" s="418"/>
    </row>
    <row r="11" spans="1:17" x14ac:dyDescent="0.2">
      <c r="A11" s="393" t="b">
        <f t="shared" si="0"/>
        <v>1</v>
      </c>
      <c r="B11" s="418">
        <v>120</v>
      </c>
      <c r="C11" s="394">
        <v>120</v>
      </c>
      <c r="D11" s="395">
        <f>+'FY17_XM HPM PAYOR_input'!E4</f>
        <v>40818</v>
      </c>
      <c r="E11" s="395">
        <f>+'FY17_XM HPM PAYOR_input'!G4</f>
        <v>1025441</v>
      </c>
      <c r="F11" s="395">
        <f>+'FY17_XM HPM PAYOR_input'!I4</f>
        <v>84854167</v>
      </c>
      <c r="G11" s="395"/>
      <c r="H11" s="395"/>
      <c r="I11" s="395">
        <f>+'FY17_XM HPM PAYOR_input'!K4</f>
        <v>28061492</v>
      </c>
      <c r="J11" s="395">
        <f>+'FY17_XM HPM PAYOR_input'!M4</f>
        <v>21390692</v>
      </c>
      <c r="K11" s="395">
        <f>+'FY17_XM HPM PAYOR_input'!O4</f>
        <v>6670800</v>
      </c>
      <c r="L11" s="395">
        <f>+'FY17_XM HPM PAYOR_input'!Q4</f>
        <v>1466694</v>
      </c>
      <c r="M11" s="395">
        <f>+'FY17_XM HPM PAYOR_input'!S4</f>
        <v>5099270</v>
      </c>
      <c r="N11" s="395">
        <f>+'FY17_XM HPM PAYOR_input'!U4</f>
        <v>104835</v>
      </c>
      <c r="O11" s="392"/>
      <c r="P11" s="893">
        <f>+N11-'FY17_XM HPM PAYOR_input'!U4</f>
        <v>0</v>
      </c>
      <c r="Q11" s="418"/>
    </row>
    <row r="12" spans="1:17" x14ac:dyDescent="0.2">
      <c r="A12" s="393" t="b">
        <f t="shared" si="0"/>
        <v>1</v>
      </c>
      <c r="B12" s="418">
        <v>130</v>
      </c>
      <c r="C12" s="394">
        <v>130</v>
      </c>
      <c r="D12" s="395">
        <f>+'FY17_XM HPM PAYOR_input'!E5</f>
        <v>30127</v>
      </c>
      <c r="E12" s="395">
        <f>+'FY17_XM HPM PAYOR_input'!G5</f>
        <v>947515</v>
      </c>
      <c r="F12" s="395">
        <f>+'FY17_XM HPM PAYOR_input'!I5</f>
        <v>70410417</v>
      </c>
      <c r="G12" s="395"/>
      <c r="H12" s="395"/>
      <c r="I12" s="395">
        <f>+'FY17_XM HPM PAYOR_input'!K5</f>
        <v>40401422</v>
      </c>
      <c r="J12" s="395">
        <f>+'FY17_XM HPM PAYOR_input'!M5</f>
        <v>18291003</v>
      </c>
      <c r="K12" s="395">
        <f>+'FY17_XM HPM PAYOR_input'!O5</f>
        <v>22110419</v>
      </c>
      <c r="L12" s="395">
        <f>+'FY17_XM HPM PAYOR_input'!Q5</f>
        <v>1090518</v>
      </c>
      <c r="M12" s="395">
        <f>+'FY17_XM HPM PAYOR_input'!S5</f>
        <v>4079084</v>
      </c>
      <c r="N12" s="395">
        <f>+'FY17_XM HPM PAYOR_input'!U5</f>
        <v>16940817</v>
      </c>
      <c r="O12" s="392"/>
      <c r="P12" s="893">
        <f>+N12-'FY17_XM HPM PAYOR_input'!U5</f>
        <v>0</v>
      </c>
      <c r="Q12" s="418"/>
    </row>
    <row r="13" spans="1:17" x14ac:dyDescent="0.2">
      <c r="A13" s="393" t="b">
        <f t="shared" si="0"/>
        <v>1</v>
      </c>
      <c r="B13" s="418">
        <v>140</v>
      </c>
      <c r="C13" s="394">
        <v>140</v>
      </c>
      <c r="D13" s="395">
        <f>+'FY17_XM HPM PAYOR_input'!E6</f>
        <v>25062</v>
      </c>
      <c r="E13" s="395">
        <f>+'FY17_XM HPM PAYOR_input'!G6</f>
        <v>693449</v>
      </c>
      <c r="F13" s="395">
        <f>+'FY17_XM HPM PAYOR_input'!I6</f>
        <v>51832130</v>
      </c>
      <c r="G13" s="395"/>
      <c r="H13" s="395"/>
      <c r="I13" s="395">
        <f>+'FY17_XM HPM PAYOR_input'!K6</f>
        <v>16898215</v>
      </c>
      <c r="J13" s="395">
        <f>+'FY17_XM HPM PAYOR_input'!M6</f>
        <v>13014562</v>
      </c>
      <c r="K13" s="395">
        <f>+'FY17_XM HPM PAYOR_input'!O6</f>
        <v>3883653</v>
      </c>
      <c r="L13" s="395">
        <f>+'FY17_XM HPM PAYOR_input'!Q6</f>
        <v>1016812</v>
      </c>
      <c r="M13" s="395">
        <f>+'FY17_XM HPM PAYOR_input'!S6</f>
        <v>3294650</v>
      </c>
      <c r="N13" s="395">
        <f>+'FY17_XM HPM PAYOR_input'!U6</f>
        <v>-427809</v>
      </c>
      <c r="O13" s="392"/>
      <c r="P13" s="893">
        <f>+N13-'FY17_XM HPM PAYOR_input'!U6</f>
        <v>0</v>
      </c>
      <c r="Q13" s="418"/>
    </row>
    <row r="14" spans="1:17" x14ac:dyDescent="0.2">
      <c r="A14" s="393" t="b">
        <f t="shared" si="0"/>
        <v>1</v>
      </c>
      <c r="B14" s="418">
        <v>210</v>
      </c>
      <c r="C14" s="394">
        <v>210</v>
      </c>
      <c r="D14" s="395">
        <f>+'FY17_XM HPM PAYOR_input'!E7</f>
        <v>28768</v>
      </c>
      <c r="E14" s="395">
        <f>+'FY17_XM HPM PAYOR_input'!G7</f>
        <v>590224</v>
      </c>
      <c r="F14" s="395">
        <f>+'FY17_XM HPM PAYOR_input'!I7</f>
        <v>34884766</v>
      </c>
      <c r="G14" s="395"/>
      <c r="H14" s="395"/>
      <c r="I14" s="395">
        <f>+'FY17_XM HPM PAYOR_input'!K7</f>
        <v>7311877</v>
      </c>
      <c r="J14" s="395">
        <f>+'FY17_XM HPM PAYOR_input'!M7</f>
        <v>8986203</v>
      </c>
      <c r="K14" s="395">
        <f>+'FY17_XM HPM PAYOR_input'!O7</f>
        <v>-1674326</v>
      </c>
      <c r="L14" s="395">
        <f>+'FY17_XM HPM PAYOR_input'!Q7</f>
        <v>1583791</v>
      </c>
      <c r="M14" s="395">
        <f>+'FY17_XM HPM PAYOR_input'!S7</f>
        <v>3114460</v>
      </c>
      <c r="N14" s="395">
        <f>+'FY17_XM HPM PAYOR_input'!U7</f>
        <v>-6372577</v>
      </c>
      <c r="O14" s="392"/>
      <c r="P14" s="893">
        <f>+N14-'FY17_XM HPM PAYOR_input'!U7</f>
        <v>0</v>
      </c>
      <c r="Q14" s="418"/>
    </row>
    <row r="15" spans="1:17" x14ac:dyDescent="0.2">
      <c r="A15" s="393" t="b">
        <f t="shared" si="0"/>
        <v>1</v>
      </c>
      <c r="B15" s="418">
        <v>220</v>
      </c>
      <c r="C15" s="394">
        <v>220</v>
      </c>
      <c r="D15" s="395">
        <f>+'FY17_XM HPM PAYOR_input'!E8</f>
        <v>101668</v>
      </c>
      <c r="E15" s="395">
        <f>+'FY17_XM HPM PAYOR_input'!G8</f>
        <v>2185253</v>
      </c>
      <c r="F15" s="395">
        <f>+'FY17_XM HPM PAYOR_input'!I8</f>
        <v>123253217</v>
      </c>
      <c r="G15" s="395"/>
      <c r="H15" s="395"/>
      <c r="I15" s="395">
        <f>+'FY17_XM HPM PAYOR_input'!K8</f>
        <v>29296470</v>
      </c>
      <c r="J15" s="395">
        <f>+'FY17_XM HPM PAYOR_input'!M8</f>
        <v>29579190</v>
      </c>
      <c r="K15" s="395">
        <f>+'FY17_XM HPM PAYOR_input'!O8</f>
        <v>-282720</v>
      </c>
      <c r="L15" s="395">
        <f>+'FY17_XM HPM PAYOR_input'!Q8</f>
        <v>4444677</v>
      </c>
      <c r="M15" s="395">
        <f>+'FY17_XM HPM PAYOR_input'!S8</f>
        <v>10292339</v>
      </c>
      <c r="N15" s="395">
        <f>+'FY17_XM HPM PAYOR_input'!U8</f>
        <v>-15019736</v>
      </c>
      <c r="O15" s="392"/>
      <c r="P15" s="893">
        <f>+N15-'FY17_XM HPM PAYOR_input'!U8</f>
        <v>0</v>
      </c>
      <c r="Q15" s="418"/>
    </row>
    <row r="16" spans="1:17" x14ac:dyDescent="0.2">
      <c r="A16" s="393" t="b">
        <f t="shared" si="0"/>
        <v>1</v>
      </c>
      <c r="B16" s="418">
        <v>230</v>
      </c>
      <c r="C16" s="394">
        <v>230</v>
      </c>
      <c r="D16" s="395">
        <f>+'FY17_XM HPM PAYOR_input'!E9</f>
        <v>21799</v>
      </c>
      <c r="E16" s="395">
        <f>+'FY17_XM HPM PAYOR_input'!G9</f>
        <v>354054</v>
      </c>
      <c r="F16" s="395">
        <f>+'FY17_XM HPM PAYOR_input'!I9</f>
        <v>26060037</v>
      </c>
      <c r="G16" s="395"/>
      <c r="H16" s="395"/>
      <c r="I16" s="395">
        <f>+'FY17_XM HPM PAYOR_input'!K9</f>
        <v>8818804</v>
      </c>
      <c r="J16" s="395">
        <f>+'FY17_XM HPM PAYOR_input'!M9</f>
        <v>6257246</v>
      </c>
      <c r="K16" s="395">
        <f>+'FY17_XM HPM PAYOR_input'!O9</f>
        <v>2561557</v>
      </c>
      <c r="L16" s="395">
        <f>+'FY17_XM HPM PAYOR_input'!Q9</f>
        <v>955693</v>
      </c>
      <c r="M16" s="395">
        <f>+'FY17_XM HPM PAYOR_input'!S9</f>
        <v>2256190</v>
      </c>
      <c r="N16" s="395">
        <f>+'FY17_XM HPM PAYOR_input'!U9</f>
        <v>-650326</v>
      </c>
      <c r="O16" s="392"/>
      <c r="P16" s="893">
        <f>+N16-'FY17_XM HPM PAYOR_input'!U9</f>
        <v>0</v>
      </c>
      <c r="Q16" s="418"/>
    </row>
    <row r="17" spans="1:17" x14ac:dyDescent="0.2">
      <c r="A17" s="393" t="b">
        <f t="shared" si="0"/>
        <v>1</v>
      </c>
      <c r="B17" s="418">
        <v>240</v>
      </c>
      <c r="C17" s="394">
        <v>240</v>
      </c>
      <c r="D17" s="395">
        <f>+'FY17_XM HPM PAYOR_input'!E10</f>
        <v>33561</v>
      </c>
      <c r="E17" s="395">
        <f>+'FY17_XM HPM PAYOR_input'!G10</f>
        <v>766771</v>
      </c>
      <c r="F17" s="395">
        <f>+'FY17_XM HPM PAYOR_input'!I10</f>
        <v>46249975</v>
      </c>
      <c r="G17" s="395"/>
      <c r="H17" s="395"/>
      <c r="I17" s="395">
        <f>+'FY17_XM HPM PAYOR_input'!K10</f>
        <v>17081798</v>
      </c>
      <c r="J17" s="395">
        <f>+'FY17_XM HPM PAYOR_input'!M10</f>
        <v>11112677</v>
      </c>
      <c r="K17" s="395">
        <f>+'FY17_XM HPM PAYOR_input'!O10</f>
        <v>5969121</v>
      </c>
      <c r="L17" s="395">
        <f>+'FY17_XM HPM PAYOR_input'!Q10</f>
        <v>1672778</v>
      </c>
      <c r="M17" s="395">
        <f>+'FY17_XM HPM PAYOR_input'!S10</f>
        <v>3681526</v>
      </c>
      <c r="N17" s="395">
        <f>+'FY17_XM HPM PAYOR_input'!U10</f>
        <v>614816</v>
      </c>
      <c r="O17" s="392"/>
      <c r="P17" s="893">
        <f>+N17-'FY17_XM HPM PAYOR_input'!U10</f>
        <v>0</v>
      </c>
      <c r="Q17" s="418"/>
    </row>
    <row r="18" spans="1:17" s="452" customFormat="1" x14ac:dyDescent="0.2">
      <c r="A18" s="890" t="b">
        <f t="shared" si="0"/>
        <v>1</v>
      </c>
      <c r="B18" s="890">
        <v>250</v>
      </c>
      <c r="C18" s="891">
        <v>250</v>
      </c>
      <c r="D18" s="892">
        <f>+'FY17_XM HPM PAYOR_input'!E11</f>
        <v>0</v>
      </c>
      <c r="E18" s="892">
        <f>+'FY17_XM HPM PAYOR_input'!G11</f>
        <v>0</v>
      </c>
      <c r="F18" s="892">
        <f>+'FY17_XM HPM PAYOR_input'!I11</f>
        <v>0</v>
      </c>
      <c r="G18" s="892"/>
      <c r="H18" s="892"/>
      <c r="I18" s="892">
        <f>+'FY17_XM HPM PAYOR_input'!K11</f>
        <v>0</v>
      </c>
      <c r="J18" s="892">
        <f>+'FY17_XM HPM PAYOR_input'!M11</f>
        <v>0</v>
      </c>
      <c r="K18" s="892">
        <f>+'FY17_XM HPM PAYOR_input'!O11</f>
        <v>0</v>
      </c>
      <c r="L18" s="892">
        <f>+'FY17_XM HPM PAYOR_input'!Q11</f>
        <v>0</v>
      </c>
      <c r="M18" s="892">
        <f>+'FY17_XM HPM PAYOR_input'!S11</f>
        <v>0</v>
      </c>
      <c r="N18" s="892">
        <f>+'FY17_XM HPM PAYOR_input'!U11</f>
        <v>0</v>
      </c>
      <c r="O18" s="392"/>
      <c r="P18" s="893">
        <f>+N18-'FY17_XM HPM PAYOR_input'!U11</f>
        <v>0</v>
      </c>
      <c r="Q18" s="418"/>
    </row>
    <row r="19" spans="1:17" x14ac:dyDescent="0.2">
      <c r="A19" s="393" t="b">
        <f t="shared" si="0"/>
        <v>1</v>
      </c>
      <c r="B19" s="418">
        <v>320</v>
      </c>
      <c r="C19" s="394">
        <v>320</v>
      </c>
      <c r="D19" s="395">
        <f>+'FY17_XM HPM PAYOR_input'!E12</f>
        <v>163213</v>
      </c>
      <c r="E19" s="395">
        <f>+'FY17_XM HPM PAYOR_input'!G12</f>
        <v>3670644</v>
      </c>
      <c r="F19" s="395">
        <f>+'FY17_XM HPM PAYOR_input'!I12</f>
        <v>299832002</v>
      </c>
      <c r="G19" s="395"/>
      <c r="H19" s="395"/>
      <c r="I19" s="395">
        <f>+'FY17_XM HPM PAYOR_input'!K12</f>
        <v>148837447</v>
      </c>
      <c r="J19" s="395">
        <f>+'FY17_XM HPM PAYOR_input'!M12</f>
        <v>74646985</v>
      </c>
      <c r="K19" s="395">
        <f>+'FY17_XM HPM PAYOR_input'!O12</f>
        <v>74190461</v>
      </c>
      <c r="L19" s="395">
        <f>+'FY17_XM HPM PAYOR_input'!Q12</f>
        <v>6270107</v>
      </c>
      <c r="M19" s="395">
        <f>+'FY17_XM HPM PAYOR_input'!S12</f>
        <v>18303456</v>
      </c>
      <c r="N19" s="395">
        <f>+'FY17_XM HPM PAYOR_input'!U12</f>
        <v>49616898</v>
      </c>
      <c r="O19" s="392"/>
      <c r="P19" s="893">
        <f>+N19-'FY17_XM HPM PAYOR_input'!U12</f>
        <v>0</v>
      </c>
      <c r="Q19" s="418"/>
    </row>
    <row r="20" spans="1:17" x14ac:dyDescent="0.2">
      <c r="A20" s="393" t="b">
        <f t="shared" si="0"/>
        <v>1</v>
      </c>
      <c r="B20" s="418">
        <v>330</v>
      </c>
      <c r="C20" s="394">
        <v>330</v>
      </c>
      <c r="D20" s="395">
        <f>+'FY17_XM HPM PAYOR_input'!E13</f>
        <v>26384</v>
      </c>
      <c r="E20" s="395">
        <f>+'FY17_XM HPM PAYOR_input'!G13</f>
        <v>631603</v>
      </c>
      <c r="F20" s="395">
        <f>+'FY17_XM HPM PAYOR_input'!I13</f>
        <v>49823597</v>
      </c>
      <c r="G20" s="395"/>
      <c r="H20" s="395"/>
      <c r="I20" s="395">
        <f>+'FY17_XM HPM PAYOR_input'!K13</f>
        <v>30689319</v>
      </c>
      <c r="J20" s="395">
        <f>+'FY17_XM HPM PAYOR_input'!M13</f>
        <v>12336967</v>
      </c>
      <c r="K20" s="395">
        <f>+'FY17_XM HPM PAYOR_input'!O13</f>
        <v>18352352</v>
      </c>
      <c r="L20" s="395">
        <f>+'FY17_XM HPM PAYOR_input'!Q13</f>
        <v>971899</v>
      </c>
      <c r="M20" s="395">
        <f>+'FY17_XM HPM PAYOR_input'!S13</f>
        <v>2983214</v>
      </c>
      <c r="N20" s="395">
        <f>+'FY17_XM HPM PAYOR_input'!U13</f>
        <v>14397239</v>
      </c>
      <c r="O20" s="392"/>
      <c r="P20" s="893">
        <f>+N20-'FY17_XM HPM PAYOR_input'!U13</f>
        <v>0</v>
      </c>
      <c r="Q20" s="418"/>
    </row>
    <row r="21" spans="1:17" x14ac:dyDescent="0.2">
      <c r="A21" s="393" t="b">
        <f t="shared" si="0"/>
        <v>1</v>
      </c>
      <c r="B21" s="418">
        <v>350</v>
      </c>
      <c r="C21" s="394">
        <v>350</v>
      </c>
      <c r="D21" s="395">
        <f>+'FY17_XM HPM PAYOR_input'!E14</f>
        <v>0</v>
      </c>
      <c r="E21" s="395">
        <f>+'FY17_XM HPM PAYOR_input'!G14</f>
        <v>0</v>
      </c>
      <c r="F21" s="395">
        <f>+'FY17_XM HPM PAYOR_input'!I14</f>
        <v>0</v>
      </c>
      <c r="G21" s="395"/>
      <c r="H21" s="395"/>
      <c r="I21" s="395">
        <f>+'FY17_XM HPM PAYOR_input'!K14</f>
        <v>0</v>
      </c>
      <c r="J21" s="395">
        <f>+'FY17_XM HPM PAYOR_input'!M14</f>
        <v>0</v>
      </c>
      <c r="K21" s="395">
        <f>+'FY17_XM HPM PAYOR_input'!O14</f>
        <v>0</v>
      </c>
      <c r="L21" s="395">
        <f>+'FY17_XM HPM PAYOR_input'!Q14</f>
        <v>0</v>
      </c>
      <c r="M21" s="395">
        <f>+'FY17_XM HPM PAYOR_input'!S14</f>
        <v>0</v>
      </c>
      <c r="N21" s="395">
        <f>+'FY17_XM HPM PAYOR_input'!U14</f>
        <v>0</v>
      </c>
      <c r="O21" s="392"/>
      <c r="P21" s="893">
        <f>+N21-'FY17_XM HPM PAYOR_input'!U14</f>
        <v>0</v>
      </c>
      <c r="Q21" s="418"/>
    </row>
    <row r="22" spans="1:17" x14ac:dyDescent="0.2">
      <c r="A22" s="393" t="b">
        <f t="shared" si="0"/>
        <v>1</v>
      </c>
      <c r="B22" s="418">
        <v>519</v>
      </c>
      <c r="C22" s="394">
        <v>519</v>
      </c>
      <c r="D22" s="395">
        <f>+'FY17_XM HPM PAYOR_input'!E15</f>
        <v>0</v>
      </c>
      <c r="E22" s="395">
        <f>+'FY17_XM HPM PAYOR_input'!G15</f>
        <v>0</v>
      </c>
      <c r="F22" s="395">
        <f>+'FY17_XM HPM PAYOR_input'!I15</f>
        <v>0</v>
      </c>
      <c r="G22" s="395"/>
      <c r="H22" s="395"/>
      <c r="I22" s="395">
        <f>+'FY17_XM HPM PAYOR_input'!K15</f>
        <v>0</v>
      </c>
      <c r="J22" s="395">
        <f>+'FY17_XM HPM PAYOR_input'!M15</f>
        <v>0</v>
      </c>
      <c r="K22" s="395">
        <f>+'FY17_XM HPM PAYOR_input'!O15</f>
        <v>0</v>
      </c>
      <c r="L22" s="395">
        <f>+'FY17_XM HPM PAYOR_input'!Q15</f>
        <v>0</v>
      </c>
      <c r="M22" s="395">
        <f>+'FY17_XM HPM PAYOR_input'!S15</f>
        <v>0</v>
      </c>
      <c r="N22" s="395">
        <f>+'FY17_XM HPM PAYOR_input'!U15</f>
        <v>0</v>
      </c>
      <c r="O22" s="392"/>
      <c r="P22" s="893">
        <f>+N22-'FY17_XM HPM PAYOR_input'!U15</f>
        <v>0</v>
      </c>
      <c r="Q22" s="418"/>
    </row>
    <row r="23" spans="1:17" x14ac:dyDescent="0.2">
      <c r="A23" s="393" t="b">
        <f t="shared" si="0"/>
        <v>1</v>
      </c>
      <c r="B23" s="418">
        <v>520</v>
      </c>
      <c r="C23" s="394">
        <v>520</v>
      </c>
      <c r="D23" s="395">
        <f>+'FY17_XM HPM PAYOR_input'!E16</f>
        <v>0</v>
      </c>
      <c r="E23" s="395">
        <f>+'FY17_XM HPM PAYOR_input'!G16</f>
        <v>0</v>
      </c>
      <c r="F23" s="395">
        <f>+'FY17_XM HPM PAYOR_input'!I16</f>
        <v>0</v>
      </c>
      <c r="G23" s="395"/>
      <c r="H23" s="395"/>
      <c r="I23" s="395">
        <f>+'FY17_XM HPM PAYOR_input'!K16</f>
        <v>0</v>
      </c>
      <c r="J23" s="395">
        <f>+'FY17_XM HPM PAYOR_input'!M16</f>
        <v>0</v>
      </c>
      <c r="K23" s="395">
        <f>+'FY17_XM HPM PAYOR_input'!O16</f>
        <v>0</v>
      </c>
      <c r="L23" s="395">
        <f>+'FY17_XM HPM PAYOR_input'!Q16</f>
        <v>0</v>
      </c>
      <c r="M23" s="395">
        <f>+'FY17_XM HPM PAYOR_input'!S16</f>
        <v>0</v>
      </c>
      <c r="N23" s="395">
        <f>+'FY17_XM HPM PAYOR_input'!U16</f>
        <v>0</v>
      </c>
      <c r="O23" s="392"/>
      <c r="P23" s="893">
        <f>+N23-'FY17_XM HPM PAYOR_input'!U16</f>
        <v>0</v>
      </c>
      <c r="Q23" s="418"/>
    </row>
    <row r="24" spans="1:17" x14ac:dyDescent="0.2">
      <c r="A24" s="393" t="b">
        <f t="shared" si="0"/>
        <v>1</v>
      </c>
      <c r="B24" s="418">
        <v>525</v>
      </c>
      <c r="C24" s="394">
        <v>525</v>
      </c>
      <c r="D24" s="395">
        <f>+'FY17_XM HPM PAYOR_input'!E17</f>
        <v>24003</v>
      </c>
      <c r="E24" s="395">
        <f>+'FY17_XM HPM PAYOR_input'!G17</f>
        <v>555368</v>
      </c>
      <c r="F24" s="395">
        <f>+'FY17_XM HPM PAYOR_input'!I17</f>
        <v>44560808</v>
      </c>
      <c r="G24" s="395"/>
      <c r="H24" s="395"/>
      <c r="I24" s="395">
        <f>+'FY17_XM HPM PAYOR_input'!K17</f>
        <v>29976179</v>
      </c>
      <c r="J24" s="395">
        <f>+'FY17_XM HPM PAYOR_input'!M17</f>
        <v>10580224</v>
      </c>
      <c r="K24" s="395">
        <f>+'FY17_XM HPM PAYOR_input'!O17</f>
        <v>19395955</v>
      </c>
      <c r="L24" s="395">
        <f>+'FY17_XM HPM PAYOR_input'!Q17</f>
        <v>968529</v>
      </c>
      <c r="M24" s="395">
        <f>+'FY17_XM HPM PAYOR_input'!S17</f>
        <v>2934010</v>
      </c>
      <c r="N24" s="395">
        <f>+'FY17_XM HPM PAYOR_input'!U17</f>
        <v>15493416</v>
      </c>
      <c r="O24" s="392"/>
      <c r="P24" s="893">
        <f>+N24-'FY17_XM HPM PAYOR_input'!U17</f>
        <v>0</v>
      </c>
      <c r="Q24" s="418"/>
    </row>
    <row r="25" spans="1:17" x14ac:dyDescent="0.2">
      <c r="A25" s="393" t="b">
        <f t="shared" si="0"/>
        <v>1</v>
      </c>
      <c r="B25" s="418">
        <v>526</v>
      </c>
      <c r="C25" s="394">
        <v>526</v>
      </c>
      <c r="D25" s="395">
        <f>+'FY17_XM HPM PAYOR_input'!E18</f>
        <v>5977</v>
      </c>
      <c r="E25" s="395">
        <f>+'FY17_XM HPM PAYOR_input'!G18</f>
        <v>152271</v>
      </c>
      <c r="F25" s="395">
        <f>+'FY17_XM HPM PAYOR_input'!I18</f>
        <v>11788362</v>
      </c>
      <c r="G25" s="395"/>
      <c r="H25" s="395"/>
      <c r="I25" s="395">
        <f>+'FY17_XM HPM PAYOR_input'!K18</f>
        <v>8995678</v>
      </c>
      <c r="J25" s="395">
        <f>+'FY17_XM HPM PAYOR_input'!M18</f>
        <v>2739535</v>
      </c>
      <c r="K25" s="395">
        <f>+'FY17_XM HPM PAYOR_input'!O18</f>
        <v>6256143</v>
      </c>
      <c r="L25" s="395">
        <f>+'FY17_XM HPM PAYOR_input'!Q18</f>
        <v>270788</v>
      </c>
      <c r="M25" s="395">
        <f>+'FY17_XM HPM PAYOR_input'!S18</f>
        <v>754478</v>
      </c>
      <c r="N25" s="395">
        <f>+'FY17_XM HPM PAYOR_input'!U18</f>
        <v>5230877</v>
      </c>
      <c r="O25" s="392"/>
      <c r="P25" s="893">
        <f>+N25-'FY17_XM HPM PAYOR_input'!U18</f>
        <v>0</v>
      </c>
      <c r="Q25" s="418"/>
    </row>
    <row r="26" spans="1:17" x14ac:dyDescent="0.2">
      <c r="A26" s="393" t="b">
        <f t="shared" si="0"/>
        <v>1</v>
      </c>
      <c r="B26" s="418">
        <v>527</v>
      </c>
      <c r="C26" s="394">
        <v>527</v>
      </c>
      <c r="D26" s="395">
        <f>+'FY17_XM HPM PAYOR_input'!E19</f>
        <v>13802</v>
      </c>
      <c r="E26" s="395">
        <f>+'FY17_XM HPM PAYOR_input'!G19</f>
        <v>266468</v>
      </c>
      <c r="F26" s="395">
        <f>+'FY17_XM HPM PAYOR_input'!I19</f>
        <v>22837578</v>
      </c>
      <c r="G26" s="395"/>
      <c r="H26" s="395"/>
      <c r="I26" s="395">
        <f>+'FY17_XM HPM PAYOR_input'!K19</f>
        <v>14303828</v>
      </c>
      <c r="J26" s="395">
        <f>+'FY17_XM HPM PAYOR_input'!M19</f>
        <v>5503171</v>
      </c>
      <c r="K26" s="395">
        <f>+'FY17_XM HPM PAYOR_input'!O19</f>
        <v>8800657</v>
      </c>
      <c r="L26" s="395">
        <f>+'FY17_XM HPM PAYOR_input'!Q19</f>
        <v>473803</v>
      </c>
      <c r="M26" s="395">
        <f>+'FY17_XM HPM PAYOR_input'!S19</f>
        <v>1486181</v>
      </c>
      <c r="N26" s="395">
        <f>+'FY17_XM HPM PAYOR_input'!U19</f>
        <v>6840673</v>
      </c>
      <c r="O26" s="392"/>
      <c r="P26" s="893">
        <f>+N26-'FY17_XM HPM PAYOR_input'!U19</f>
        <v>0</v>
      </c>
      <c r="Q26" s="418"/>
    </row>
    <row r="27" spans="1:17" x14ac:dyDescent="0.2">
      <c r="A27" s="393" t="b">
        <f t="shared" si="0"/>
        <v>1</v>
      </c>
      <c r="B27" s="418">
        <v>610</v>
      </c>
      <c r="C27" s="394">
        <v>610</v>
      </c>
      <c r="D27" s="395">
        <f>+'FY17_XM HPM PAYOR_input'!E20</f>
        <v>17843</v>
      </c>
      <c r="E27" s="395">
        <f>+'FY17_XM HPM PAYOR_input'!G20</f>
        <v>132988</v>
      </c>
      <c r="F27" s="395">
        <f>+'FY17_XM HPM PAYOR_input'!I20</f>
        <v>12990228</v>
      </c>
      <c r="G27" s="395"/>
      <c r="H27" s="395"/>
      <c r="I27" s="395">
        <f>+'FY17_XM HPM PAYOR_input'!K20</f>
        <v>2389457</v>
      </c>
      <c r="J27" s="395">
        <f>+'FY17_XM HPM PAYOR_input'!M20</f>
        <v>3283860</v>
      </c>
      <c r="K27" s="395">
        <f>+'FY17_XM HPM PAYOR_input'!O20</f>
        <v>-894403</v>
      </c>
      <c r="L27" s="395">
        <f>+'FY17_XM HPM PAYOR_input'!Q20</f>
        <v>435283</v>
      </c>
      <c r="M27" s="395">
        <f>+'FY17_XM HPM PAYOR_input'!S20</f>
        <v>940425</v>
      </c>
      <c r="N27" s="395">
        <f>+'FY17_XM HPM PAYOR_input'!U20</f>
        <v>-2270112</v>
      </c>
      <c r="O27" s="392"/>
      <c r="P27" s="893">
        <f>+N27-'FY17_XM HPM PAYOR_input'!U20</f>
        <v>0</v>
      </c>
      <c r="Q27" s="418"/>
    </row>
    <row r="28" spans="1:17" x14ac:dyDescent="0.2">
      <c r="A28" s="393" t="b">
        <f t="shared" si="0"/>
        <v>1</v>
      </c>
      <c r="B28" s="418">
        <v>615</v>
      </c>
      <c r="C28" s="394">
        <v>615</v>
      </c>
      <c r="D28" s="395">
        <f>+'FY17_XM HPM PAYOR_input'!E21</f>
        <v>8129</v>
      </c>
      <c r="E28" s="395">
        <f>+'FY17_XM HPM PAYOR_input'!G21</f>
        <v>112170</v>
      </c>
      <c r="F28" s="395">
        <f>+'FY17_XM HPM PAYOR_input'!I21</f>
        <v>10360378</v>
      </c>
      <c r="G28" s="395"/>
      <c r="H28" s="395"/>
      <c r="I28" s="395">
        <f>+'FY17_XM HPM PAYOR_input'!K21</f>
        <v>1320418</v>
      </c>
      <c r="J28" s="395">
        <f>+'FY17_XM HPM PAYOR_input'!M21</f>
        <v>1806146</v>
      </c>
      <c r="K28" s="395">
        <f>+'FY17_XM HPM PAYOR_input'!O21</f>
        <v>-485728</v>
      </c>
      <c r="L28" s="395">
        <f>+'FY17_XM HPM PAYOR_input'!Q21</f>
        <v>282535</v>
      </c>
      <c r="M28" s="395">
        <f>+'FY17_XM HPM PAYOR_input'!S21</f>
        <v>840101</v>
      </c>
      <c r="N28" s="395">
        <f>+'FY17_XM HPM PAYOR_input'!U21</f>
        <v>-1608364</v>
      </c>
      <c r="O28" s="392"/>
      <c r="P28" s="893">
        <f>+N28-'FY17_XM HPM PAYOR_input'!U21</f>
        <v>0</v>
      </c>
      <c r="Q28" s="418"/>
    </row>
    <row r="29" spans="1:17" x14ac:dyDescent="0.2">
      <c r="A29" s="393" t="b">
        <f t="shared" si="0"/>
        <v>1</v>
      </c>
      <c r="B29" s="418">
        <v>640</v>
      </c>
      <c r="C29" s="394">
        <v>640</v>
      </c>
      <c r="D29" s="395">
        <f>+'FY17_XM HPM PAYOR_input'!E22</f>
        <v>0</v>
      </c>
      <c r="E29" s="395">
        <f>+'FY17_XM HPM PAYOR_input'!G22</f>
        <v>0</v>
      </c>
      <c r="F29" s="395">
        <f>+'FY17_XM HPM PAYOR_input'!I22</f>
        <v>0</v>
      </c>
      <c r="G29" s="395"/>
      <c r="H29" s="395"/>
      <c r="I29" s="395">
        <f>+'FY17_XM HPM PAYOR_input'!K22</f>
        <v>0</v>
      </c>
      <c r="J29" s="395">
        <f>+'FY17_XM HPM PAYOR_input'!M22</f>
        <v>0</v>
      </c>
      <c r="K29" s="395">
        <f>+'FY17_XM HPM PAYOR_input'!O22</f>
        <v>0</v>
      </c>
      <c r="L29" s="395">
        <f>+'FY17_XM HPM PAYOR_input'!Q22</f>
        <v>0</v>
      </c>
      <c r="M29" s="395">
        <f>+'FY17_XM HPM PAYOR_input'!S22</f>
        <v>0</v>
      </c>
      <c r="N29" s="395">
        <f>+'FY17_XM HPM PAYOR_input'!U22</f>
        <v>0</v>
      </c>
      <c r="O29" s="392"/>
      <c r="P29" s="893">
        <f>+N29-'FY17_XM HPM PAYOR_input'!U22</f>
        <v>0</v>
      </c>
      <c r="Q29" s="418"/>
    </row>
    <row r="30" spans="1:17" x14ac:dyDescent="0.2">
      <c r="A30" s="393" t="b">
        <f t="shared" si="0"/>
        <v>1</v>
      </c>
      <c r="B30" s="418">
        <v>650</v>
      </c>
      <c r="C30" s="394">
        <v>650</v>
      </c>
      <c r="D30" s="395">
        <f>+'FY17_XM HPM PAYOR_input'!E23</f>
        <v>3799</v>
      </c>
      <c r="E30" s="395">
        <f>+'FY17_XM HPM PAYOR_input'!G23</f>
        <v>101297</v>
      </c>
      <c r="F30" s="395">
        <f>+'FY17_XM HPM PAYOR_input'!I23</f>
        <v>10293175</v>
      </c>
      <c r="G30" s="395"/>
      <c r="H30" s="395"/>
      <c r="I30" s="395">
        <f>+'FY17_XM HPM PAYOR_input'!K23</f>
        <v>3428436</v>
      </c>
      <c r="J30" s="395">
        <f>+'FY17_XM HPM PAYOR_input'!M23</f>
        <v>2618477</v>
      </c>
      <c r="K30" s="395">
        <f>+'FY17_XM HPM PAYOR_input'!O23</f>
        <v>809959</v>
      </c>
      <c r="L30" s="395">
        <f>+'FY17_XM HPM PAYOR_input'!Q23</f>
        <v>222751</v>
      </c>
      <c r="M30" s="395">
        <f>+'FY17_XM HPM PAYOR_input'!S23</f>
        <v>696301</v>
      </c>
      <c r="N30" s="395">
        <f>+'FY17_XM HPM PAYOR_input'!U23</f>
        <v>-109093</v>
      </c>
      <c r="O30" s="392"/>
      <c r="P30" s="893">
        <f>+N30-'FY17_XM HPM PAYOR_input'!U23</f>
        <v>0</v>
      </c>
      <c r="Q30" s="418"/>
    </row>
    <row r="31" spans="1:17" x14ac:dyDescent="0.2">
      <c r="A31" s="393" t="b">
        <f t="shared" si="0"/>
        <v>1</v>
      </c>
      <c r="B31" s="418">
        <v>660</v>
      </c>
      <c r="C31" s="394">
        <v>660</v>
      </c>
      <c r="D31" s="395">
        <f>+'FY17_XM HPM PAYOR_input'!E24</f>
        <v>14235</v>
      </c>
      <c r="E31" s="395">
        <f>+'FY17_XM HPM PAYOR_input'!G24</f>
        <v>282648</v>
      </c>
      <c r="F31" s="395">
        <f>+'FY17_XM HPM PAYOR_input'!I24</f>
        <v>17509523</v>
      </c>
      <c r="G31" s="395"/>
      <c r="H31" s="395"/>
      <c r="I31" s="395">
        <f>+'FY17_XM HPM PAYOR_input'!K24</f>
        <v>1759690</v>
      </c>
      <c r="J31" s="395">
        <f>+'FY17_XM HPM PAYOR_input'!M24</f>
        <v>3677984</v>
      </c>
      <c r="K31" s="395">
        <f>+'FY17_XM HPM PAYOR_input'!O24</f>
        <v>-1918294</v>
      </c>
      <c r="L31" s="395">
        <f>+'FY17_XM HPM PAYOR_input'!Q24</f>
        <v>629761</v>
      </c>
      <c r="M31" s="395">
        <f>+'FY17_XM HPM PAYOR_input'!S24</f>
        <v>1503310</v>
      </c>
      <c r="N31" s="395">
        <f>+'FY17_XM HPM PAYOR_input'!U24</f>
        <v>-4051365</v>
      </c>
      <c r="O31" s="392"/>
      <c r="P31" s="893">
        <f>+N31-'FY17_XM HPM PAYOR_input'!U24</f>
        <v>0</v>
      </c>
      <c r="Q31" s="418"/>
    </row>
    <row r="32" spans="1:17" x14ac:dyDescent="0.2">
      <c r="A32" s="393" t="b">
        <f t="shared" si="0"/>
        <v>1</v>
      </c>
      <c r="B32" s="843">
        <v>690</v>
      </c>
      <c r="C32" s="394">
        <v>690</v>
      </c>
      <c r="D32" s="395">
        <f>+'FY17_XM HPM PAYOR_input'!E25</f>
        <v>2921</v>
      </c>
      <c r="E32" s="395">
        <f>+'FY17_XM HPM PAYOR_input'!G25</f>
        <v>32781</v>
      </c>
      <c r="F32" s="395">
        <f>+'FY17_XM HPM PAYOR_input'!I25</f>
        <v>3972715</v>
      </c>
      <c r="G32" s="395"/>
      <c r="H32" s="395"/>
      <c r="I32" s="395">
        <f>+'FY17_XM HPM PAYOR_input'!K25</f>
        <v>1343055</v>
      </c>
      <c r="J32" s="395">
        <f>+'FY17_XM HPM PAYOR_input'!M25</f>
        <v>992463</v>
      </c>
      <c r="K32" s="395">
        <f>+'FY17_XM HPM PAYOR_input'!O25</f>
        <v>350592</v>
      </c>
      <c r="L32" s="395">
        <f>+'FY17_XM HPM PAYOR_input'!Q25</f>
        <v>158980</v>
      </c>
      <c r="M32" s="395">
        <f>+'FY17_XM HPM PAYOR_input'!S25</f>
        <v>414680</v>
      </c>
      <c r="N32" s="395">
        <f>+'FY17_XM HPM PAYOR_input'!U25</f>
        <v>-223068</v>
      </c>
      <c r="O32" s="392"/>
      <c r="P32" s="893">
        <f>+N32-'FY17_XM HPM PAYOR_input'!U25</f>
        <v>0</v>
      </c>
      <c r="Q32" s="418"/>
    </row>
    <row r="33" spans="1:17" x14ac:dyDescent="0.2">
      <c r="A33" s="393" t="b">
        <f t="shared" si="0"/>
        <v>1</v>
      </c>
      <c r="B33" s="418" t="s">
        <v>657</v>
      </c>
      <c r="C33" s="394" t="s">
        <v>657</v>
      </c>
      <c r="D33" s="395">
        <f>+'FY17_XM HPM PAYOR_input'!E26</f>
        <v>688242</v>
      </c>
      <c r="E33" s="395">
        <f>+'FY17_XM HPM PAYOR_input'!G26</f>
        <v>15402943</v>
      </c>
      <c r="F33" s="395">
        <f>+'FY17_XM HPM PAYOR_input'!I26</f>
        <v>1123085876</v>
      </c>
      <c r="G33" s="395"/>
      <c r="H33" s="395"/>
      <c r="I33" s="395">
        <f>+'FY17_XM HPM PAYOR_input'!K26</f>
        <v>451995224</v>
      </c>
      <c r="J33" s="395">
        <f>+'FY17_XM HPM PAYOR_input'!M26</f>
        <v>282048481</v>
      </c>
      <c r="K33" s="395">
        <f>+'FY17_XM HPM PAYOR_input'!O26</f>
        <v>169946741</v>
      </c>
      <c r="L33" s="395">
        <f>+'FY17_XM HPM PAYOR_input'!Q26</f>
        <v>28545014</v>
      </c>
      <c r="M33" s="395">
        <f>+'FY17_XM HPM PAYOR_input'!S26</f>
        <v>76668477</v>
      </c>
      <c r="N33" s="395">
        <f>+'FY17_XM HPM PAYOR_input'!U26</f>
        <v>64733247</v>
      </c>
      <c r="O33" s="392"/>
      <c r="P33" s="893">
        <f>+N33-'FY17_XM HPM PAYOR_input'!U26</f>
        <v>0</v>
      </c>
      <c r="Q33" s="418"/>
    </row>
    <row r="34" spans="1:17" x14ac:dyDescent="0.2">
      <c r="A34" s="393" t="b">
        <f t="shared" si="0"/>
        <v>1</v>
      </c>
      <c r="B34" s="418"/>
      <c r="C34" s="394"/>
      <c r="D34" s="395"/>
      <c r="E34" s="395"/>
      <c r="F34" s="395"/>
      <c r="G34" s="1198"/>
      <c r="H34" s="1198"/>
      <c r="I34" s="395"/>
      <c r="J34" s="395"/>
      <c r="K34" s="395"/>
      <c r="L34" s="395"/>
      <c r="M34" s="395"/>
      <c r="N34" s="395"/>
      <c r="O34" s="392"/>
      <c r="P34" s="893"/>
      <c r="Q34" s="418"/>
    </row>
    <row r="35" spans="1:17" x14ac:dyDescent="0.2">
      <c r="A35" s="393" t="b">
        <f t="shared" si="0"/>
        <v>1</v>
      </c>
      <c r="B35" s="418" t="s">
        <v>658</v>
      </c>
      <c r="C35" s="394" t="s">
        <v>658</v>
      </c>
      <c r="D35" s="1198"/>
      <c r="E35" s="1198"/>
      <c r="F35" s="1198"/>
      <c r="G35" s="1198"/>
      <c r="H35" s="1198"/>
      <c r="I35" s="1198"/>
      <c r="J35" s="1198"/>
      <c r="K35" s="1198"/>
      <c r="L35" s="1198"/>
      <c r="M35" s="1198"/>
      <c r="N35" s="1198"/>
      <c r="O35" s="392"/>
      <c r="P35" s="893"/>
      <c r="Q35" s="418"/>
    </row>
    <row r="36" spans="1:17" x14ac:dyDescent="0.2">
      <c r="A36" s="393" t="b">
        <f t="shared" si="0"/>
        <v>1</v>
      </c>
      <c r="B36" s="418">
        <v>10</v>
      </c>
      <c r="C36" s="394">
        <v>10</v>
      </c>
      <c r="D36" s="395">
        <f>+'FY17_XM HPM PAYOR_input'!E28</f>
        <v>3597</v>
      </c>
      <c r="E36" s="395">
        <f>+'FY17_XM HPM PAYOR_input'!G28</f>
        <v>227974</v>
      </c>
      <c r="F36" s="395">
        <f>+'FY17_XM HPM PAYOR_input'!I28</f>
        <v>45319804</v>
      </c>
      <c r="G36" s="395"/>
      <c r="H36" s="395"/>
      <c r="I36" s="395">
        <f>+'FY17_XM HPM PAYOR_input'!K28</f>
        <v>14551522</v>
      </c>
      <c r="J36" s="395">
        <f>+'FY17_XM HPM PAYOR_input'!M28</f>
        <v>13757949</v>
      </c>
      <c r="K36" s="395">
        <f>+'FY17_XM HPM PAYOR_input'!O28</f>
        <v>793574</v>
      </c>
      <c r="L36" s="395">
        <f>+'FY17_XM HPM PAYOR_input'!Q28</f>
        <v>751380</v>
      </c>
      <c r="M36" s="395">
        <f>+'FY17_XM HPM PAYOR_input'!S28</f>
        <v>3856907</v>
      </c>
      <c r="N36" s="395">
        <f>+'FY17_XM HPM PAYOR_input'!U28</f>
        <v>-3814713</v>
      </c>
      <c r="O36" s="392"/>
      <c r="P36" s="893">
        <f>+N36-'FY17_XM HPM PAYOR_input'!U28</f>
        <v>0</v>
      </c>
      <c r="Q36" s="418"/>
    </row>
    <row r="37" spans="1:17" x14ac:dyDescent="0.2">
      <c r="A37" s="393" t="b">
        <f t="shared" si="0"/>
        <v>1</v>
      </c>
      <c r="B37" s="418">
        <v>120</v>
      </c>
      <c r="C37" s="394">
        <v>120</v>
      </c>
      <c r="D37" s="395">
        <f>+'FY17_XM HPM PAYOR_input'!E29</f>
        <v>2110</v>
      </c>
      <c r="E37" s="395">
        <f>+'FY17_XM HPM PAYOR_input'!G29</f>
        <v>122895</v>
      </c>
      <c r="F37" s="395">
        <f>+'FY17_XM HPM PAYOR_input'!I29</f>
        <v>26897223</v>
      </c>
      <c r="G37" s="395"/>
      <c r="H37" s="395"/>
      <c r="I37" s="395">
        <f>+'FY17_XM HPM PAYOR_input'!K29</f>
        <v>9671308</v>
      </c>
      <c r="J37" s="395">
        <f>+'FY17_XM HPM PAYOR_input'!M29</f>
        <v>8076151</v>
      </c>
      <c r="K37" s="395">
        <f>+'FY17_XM HPM PAYOR_input'!O29</f>
        <v>1595157</v>
      </c>
      <c r="L37" s="395">
        <f>+'FY17_XM HPM PAYOR_input'!Q29</f>
        <v>397519</v>
      </c>
      <c r="M37" s="395">
        <f>+'FY17_XM HPM PAYOR_input'!S29</f>
        <v>2126722</v>
      </c>
      <c r="N37" s="395">
        <f>+'FY17_XM HPM PAYOR_input'!U29</f>
        <v>-929084</v>
      </c>
      <c r="O37" s="392"/>
      <c r="P37" s="893">
        <f>+N37-'FY17_XM HPM PAYOR_input'!U29</f>
        <v>0</v>
      </c>
      <c r="Q37" s="418"/>
    </row>
    <row r="38" spans="1:17" x14ac:dyDescent="0.2">
      <c r="A38" s="393" t="b">
        <f t="shared" si="0"/>
        <v>1</v>
      </c>
      <c r="B38" s="418">
        <v>130</v>
      </c>
      <c r="C38" s="394">
        <v>130</v>
      </c>
      <c r="D38" s="395">
        <f>+'FY17_XM HPM PAYOR_input'!E30</f>
        <v>1432</v>
      </c>
      <c r="E38" s="395">
        <f>+'FY17_XM HPM PAYOR_input'!G30</f>
        <v>80982</v>
      </c>
      <c r="F38" s="395">
        <f>+'FY17_XM HPM PAYOR_input'!I30</f>
        <v>17540158</v>
      </c>
      <c r="G38" s="395"/>
      <c r="H38" s="395"/>
      <c r="I38" s="395">
        <f>+'FY17_XM HPM PAYOR_input'!K30</f>
        <v>9393931</v>
      </c>
      <c r="J38" s="395">
        <f>+'FY17_XM HPM PAYOR_input'!M30</f>
        <v>5270970</v>
      </c>
      <c r="K38" s="395">
        <f>+'FY17_XM HPM PAYOR_input'!O30</f>
        <v>4122960</v>
      </c>
      <c r="L38" s="395">
        <f>+'FY17_XM HPM PAYOR_input'!Q30</f>
        <v>285558</v>
      </c>
      <c r="M38" s="395">
        <f>+'FY17_XM HPM PAYOR_input'!S30</f>
        <v>1467034</v>
      </c>
      <c r="N38" s="395">
        <f>+'FY17_XM HPM PAYOR_input'!U30</f>
        <v>2370369</v>
      </c>
      <c r="O38" s="392"/>
      <c r="P38" s="893">
        <f>+N38-'FY17_XM HPM PAYOR_input'!U30</f>
        <v>0</v>
      </c>
      <c r="Q38" s="418"/>
    </row>
    <row r="39" spans="1:17" x14ac:dyDescent="0.2">
      <c r="A39" s="393" t="b">
        <f t="shared" si="0"/>
        <v>1</v>
      </c>
      <c r="B39" s="418">
        <v>140</v>
      </c>
      <c r="C39" s="394">
        <v>140</v>
      </c>
      <c r="D39" s="395">
        <f>+'FY17_XM HPM PAYOR_input'!E31</f>
        <v>1305</v>
      </c>
      <c r="E39" s="395">
        <f>+'FY17_XM HPM PAYOR_input'!G31</f>
        <v>80072</v>
      </c>
      <c r="F39" s="395">
        <f>+'FY17_XM HPM PAYOR_input'!I31</f>
        <v>17639631</v>
      </c>
      <c r="G39" s="395"/>
      <c r="H39" s="395"/>
      <c r="I39" s="395">
        <f>+'FY17_XM HPM PAYOR_input'!K31</f>
        <v>6672495</v>
      </c>
      <c r="J39" s="395">
        <f>+'FY17_XM HPM PAYOR_input'!M31</f>
        <v>5267217</v>
      </c>
      <c r="K39" s="395">
        <f>+'FY17_XM HPM PAYOR_input'!O31</f>
        <v>1405278</v>
      </c>
      <c r="L39" s="395">
        <f>+'FY17_XM HPM PAYOR_input'!Q31</f>
        <v>286714</v>
      </c>
      <c r="M39" s="395">
        <f>+'FY17_XM HPM PAYOR_input'!S31</f>
        <v>1448119</v>
      </c>
      <c r="N39" s="395">
        <f>+'FY17_XM HPM PAYOR_input'!U31</f>
        <v>-329555</v>
      </c>
      <c r="O39" s="392"/>
      <c r="P39" s="893">
        <f>+N39-'FY17_XM HPM PAYOR_input'!U31</f>
        <v>0</v>
      </c>
      <c r="Q39" s="418"/>
    </row>
    <row r="40" spans="1:17" x14ac:dyDescent="0.2">
      <c r="A40" s="393" t="b">
        <f t="shared" si="0"/>
        <v>1</v>
      </c>
      <c r="B40" s="418">
        <v>210</v>
      </c>
      <c r="C40" s="394">
        <v>210</v>
      </c>
      <c r="D40" s="395">
        <f>+'FY17_XM HPM PAYOR_input'!E32</f>
        <v>933</v>
      </c>
      <c r="E40" s="395">
        <f>+'FY17_XM HPM PAYOR_input'!G32</f>
        <v>51878</v>
      </c>
      <c r="F40" s="395">
        <f>+'FY17_XM HPM PAYOR_input'!I32</f>
        <v>7748095</v>
      </c>
      <c r="G40" s="395"/>
      <c r="H40" s="395"/>
      <c r="I40" s="395">
        <f>+'FY17_XM HPM PAYOR_input'!K32</f>
        <v>1551639</v>
      </c>
      <c r="J40" s="395">
        <f>+'FY17_XM HPM PAYOR_input'!M32</f>
        <v>2437494</v>
      </c>
      <c r="K40" s="395">
        <f>+'FY17_XM HPM PAYOR_input'!O32</f>
        <v>-885854</v>
      </c>
      <c r="L40" s="395">
        <f>+'FY17_XM HPM PAYOR_input'!Q32</f>
        <v>150360</v>
      </c>
      <c r="M40" s="395">
        <f>+'FY17_XM HPM PAYOR_input'!S32</f>
        <v>833528</v>
      </c>
      <c r="N40" s="395">
        <f>+'FY17_XM HPM PAYOR_input'!U32</f>
        <v>-1869742</v>
      </c>
      <c r="O40" s="392"/>
      <c r="P40" s="893">
        <f>+N40-'FY17_XM HPM PAYOR_input'!U32</f>
        <v>0</v>
      </c>
      <c r="Q40" s="418"/>
    </row>
    <row r="41" spans="1:17" x14ac:dyDescent="0.2">
      <c r="A41" s="393" t="b">
        <f t="shared" si="0"/>
        <v>1</v>
      </c>
      <c r="B41" s="418">
        <v>220</v>
      </c>
      <c r="C41" s="394">
        <v>220</v>
      </c>
      <c r="D41" s="395">
        <f>+'FY17_XM HPM PAYOR_input'!E33</f>
        <v>3326</v>
      </c>
      <c r="E41" s="395">
        <f>+'FY17_XM HPM PAYOR_input'!G33</f>
        <v>171095</v>
      </c>
      <c r="F41" s="395">
        <f>+'FY17_XM HPM PAYOR_input'!I33</f>
        <v>27256254</v>
      </c>
      <c r="G41" s="395"/>
      <c r="H41" s="395"/>
      <c r="I41" s="395">
        <f>+'FY17_XM HPM PAYOR_input'!K33</f>
        <v>6936062</v>
      </c>
      <c r="J41" s="395">
        <f>+'FY17_XM HPM PAYOR_input'!M33</f>
        <v>8525356</v>
      </c>
      <c r="K41" s="395">
        <f>+'FY17_XM HPM PAYOR_input'!O33</f>
        <v>-1589294</v>
      </c>
      <c r="L41" s="395">
        <f>+'FY17_XM HPM PAYOR_input'!Q33</f>
        <v>531980</v>
      </c>
      <c r="M41" s="395">
        <f>+'FY17_XM HPM PAYOR_input'!S33</f>
        <v>2730471</v>
      </c>
      <c r="N41" s="395">
        <f>+'FY17_XM HPM PAYOR_input'!U33</f>
        <v>-4851745</v>
      </c>
      <c r="O41" s="392"/>
      <c r="P41" s="893">
        <f>+N41-'FY17_XM HPM PAYOR_input'!U33</f>
        <v>0</v>
      </c>
      <c r="Q41" s="418"/>
    </row>
    <row r="42" spans="1:17" x14ac:dyDescent="0.2">
      <c r="A42" s="393" t="b">
        <f t="shared" si="0"/>
        <v>1</v>
      </c>
      <c r="B42" s="418">
        <v>230</v>
      </c>
      <c r="C42" s="394">
        <v>230</v>
      </c>
      <c r="D42" s="395">
        <f>+'FY17_XM HPM PAYOR_input'!E34</f>
        <v>659</v>
      </c>
      <c r="E42" s="395">
        <f>+'FY17_XM HPM PAYOR_input'!G34</f>
        <v>33081</v>
      </c>
      <c r="F42" s="395">
        <f>+'FY17_XM HPM PAYOR_input'!I34</f>
        <v>5304451</v>
      </c>
      <c r="G42" s="395"/>
      <c r="H42" s="395"/>
      <c r="I42" s="395">
        <f>+'FY17_XM HPM PAYOR_input'!K34</f>
        <v>1693796</v>
      </c>
      <c r="J42" s="395">
        <f>+'FY17_XM HPM PAYOR_input'!M34</f>
        <v>1664627</v>
      </c>
      <c r="K42" s="395">
        <f>+'FY17_XM HPM PAYOR_input'!O34</f>
        <v>29169</v>
      </c>
      <c r="L42" s="395">
        <f>+'FY17_XM HPM PAYOR_input'!Q34</f>
        <v>106937</v>
      </c>
      <c r="M42" s="395">
        <f>+'FY17_XM HPM PAYOR_input'!S34</f>
        <v>557159</v>
      </c>
      <c r="N42" s="395">
        <f>+'FY17_XM HPM PAYOR_input'!U34</f>
        <v>-634927</v>
      </c>
      <c r="O42" s="392"/>
      <c r="P42" s="893">
        <f>+N42-'FY17_XM HPM PAYOR_input'!U34</f>
        <v>0</v>
      </c>
      <c r="Q42" s="418"/>
    </row>
    <row r="43" spans="1:17" x14ac:dyDescent="0.2">
      <c r="A43" s="393" t="b">
        <f t="shared" si="0"/>
        <v>1</v>
      </c>
      <c r="B43" s="418">
        <v>240</v>
      </c>
      <c r="C43" s="394">
        <v>240</v>
      </c>
      <c r="D43" s="395">
        <f>+'FY17_XM HPM PAYOR_input'!E35</f>
        <v>1393</v>
      </c>
      <c r="E43" s="395">
        <f>+'FY17_XM HPM PAYOR_input'!G35</f>
        <v>76951</v>
      </c>
      <c r="F43" s="395">
        <f>+'FY17_XM HPM PAYOR_input'!I35</f>
        <v>13451562</v>
      </c>
      <c r="G43" s="395"/>
      <c r="H43" s="395"/>
      <c r="I43" s="395">
        <f>+'FY17_XM HPM PAYOR_input'!K35</f>
        <v>5699392</v>
      </c>
      <c r="J43" s="395">
        <f>+'FY17_XM HPM PAYOR_input'!M35</f>
        <v>4195425</v>
      </c>
      <c r="K43" s="395">
        <f>+'FY17_XM HPM PAYOR_input'!O35</f>
        <v>1503966</v>
      </c>
      <c r="L43" s="395">
        <f>+'FY17_XM HPM PAYOR_input'!Q35</f>
        <v>253581</v>
      </c>
      <c r="M43" s="395">
        <f>+'FY17_XM HPM PAYOR_input'!S35</f>
        <v>1327144</v>
      </c>
      <c r="N43" s="395">
        <f>+'FY17_XM HPM PAYOR_input'!U35</f>
        <v>-76759</v>
      </c>
      <c r="O43" s="392"/>
      <c r="P43" s="893">
        <f>+N43-'FY17_XM HPM PAYOR_input'!U35</f>
        <v>0</v>
      </c>
      <c r="Q43" s="418"/>
    </row>
    <row r="44" spans="1:17" s="452" customFormat="1" x14ac:dyDescent="0.2">
      <c r="A44" s="890" t="b">
        <f>EXACT(B44,C44)</f>
        <v>1</v>
      </c>
      <c r="B44" s="890">
        <v>250</v>
      </c>
      <c r="C44" s="891">
        <v>250</v>
      </c>
      <c r="D44" s="892">
        <f>+'FY17_XM HPM PAYOR_input'!E36</f>
        <v>0</v>
      </c>
      <c r="E44" s="892">
        <f>+'FY17_XM HPM PAYOR_input'!G36</f>
        <v>0</v>
      </c>
      <c r="F44" s="892">
        <f>+'FY17_XM HPM PAYOR_input'!I36</f>
        <v>0</v>
      </c>
      <c r="G44" s="892"/>
      <c r="H44" s="892"/>
      <c r="I44" s="892">
        <f>+'FY17_XM HPM PAYOR_input'!K36</f>
        <v>0</v>
      </c>
      <c r="J44" s="892">
        <f>+'FY17_XM HPM PAYOR_input'!M36</f>
        <v>0</v>
      </c>
      <c r="K44" s="892">
        <f>+'FY17_XM HPM PAYOR_input'!O36</f>
        <v>0</v>
      </c>
      <c r="L44" s="892">
        <f>+'FY17_XM HPM PAYOR_input'!Q36</f>
        <v>0</v>
      </c>
      <c r="M44" s="892">
        <f>+'FY17_XM HPM PAYOR_input'!S36</f>
        <v>0</v>
      </c>
      <c r="N44" s="892">
        <f>+'FY17_XM HPM PAYOR_input'!U36</f>
        <v>0</v>
      </c>
      <c r="O44" s="392"/>
      <c r="P44" s="893">
        <f>+N44-'FY17_XM HPM PAYOR_input'!U36</f>
        <v>0</v>
      </c>
      <c r="Q44" s="418"/>
    </row>
    <row r="45" spans="1:17" x14ac:dyDescent="0.2">
      <c r="A45" s="393" t="b">
        <f t="shared" si="0"/>
        <v>1</v>
      </c>
      <c r="B45" s="418">
        <v>320</v>
      </c>
      <c r="C45" s="394">
        <v>320</v>
      </c>
      <c r="D45" s="395">
        <f>+'FY17_XM HPM PAYOR_input'!E37</f>
        <v>10230</v>
      </c>
      <c r="E45" s="395">
        <f>+'FY17_XM HPM PAYOR_input'!G37</f>
        <v>531096</v>
      </c>
      <c r="F45" s="395">
        <f>+'FY17_XM HPM PAYOR_input'!I37</f>
        <v>96309848</v>
      </c>
      <c r="G45" s="395"/>
      <c r="H45" s="395"/>
      <c r="I45" s="395">
        <f>+'FY17_XM HPM PAYOR_input'!K37</f>
        <v>49708888</v>
      </c>
      <c r="J45" s="395">
        <f>+'FY17_XM HPM PAYOR_input'!M37</f>
        <v>30133485</v>
      </c>
      <c r="K45" s="395">
        <f>+'FY17_XM HPM PAYOR_input'!O37</f>
        <v>19575403</v>
      </c>
      <c r="L45" s="395">
        <f>+'FY17_XM HPM PAYOR_input'!Q37</f>
        <v>1707728</v>
      </c>
      <c r="M45" s="395">
        <f>+'FY17_XM HPM PAYOR_input'!S37</f>
        <v>8574380</v>
      </c>
      <c r="N45" s="395">
        <f>+'FY17_XM HPM PAYOR_input'!U37</f>
        <v>9293295</v>
      </c>
      <c r="O45" s="392"/>
      <c r="P45" s="893">
        <f>+N45-'FY17_XM HPM PAYOR_input'!U37</f>
        <v>0</v>
      </c>
      <c r="Q45" s="418"/>
    </row>
    <row r="46" spans="1:17" x14ac:dyDescent="0.2">
      <c r="A46" s="393" t="b">
        <f t="shared" si="0"/>
        <v>1</v>
      </c>
      <c r="B46" s="418">
        <v>330</v>
      </c>
      <c r="C46" s="394">
        <v>330</v>
      </c>
      <c r="D46" s="395">
        <f>+'FY17_XM HPM PAYOR_input'!E38</f>
        <v>1638</v>
      </c>
      <c r="E46" s="395">
        <f>+'FY17_XM HPM PAYOR_input'!G38</f>
        <v>86347</v>
      </c>
      <c r="F46" s="395">
        <f>+'FY17_XM HPM PAYOR_input'!I38</f>
        <v>15209048</v>
      </c>
      <c r="G46" s="395"/>
      <c r="H46" s="395"/>
      <c r="I46" s="395">
        <f>+'FY17_XM HPM PAYOR_input'!K38</f>
        <v>9456541</v>
      </c>
      <c r="J46" s="395">
        <f>+'FY17_XM HPM PAYOR_input'!M38</f>
        <v>4781103</v>
      </c>
      <c r="K46" s="395">
        <f>+'FY17_XM HPM PAYOR_input'!O38</f>
        <v>4675438</v>
      </c>
      <c r="L46" s="395">
        <f>+'FY17_XM HPM PAYOR_input'!Q38</f>
        <v>275684</v>
      </c>
      <c r="M46" s="395">
        <f>+'FY17_XM HPM PAYOR_input'!S38</f>
        <v>1360036</v>
      </c>
      <c r="N46" s="395">
        <f>+'FY17_XM HPM PAYOR_input'!U38</f>
        <v>3039719</v>
      </c>
      <c r="O46" s="392"/>
      <c r="P46" s="893">
        <f>+N46-'FY17_XM HPM PAYOR_input'!U38</f>
        <v>0</v>
      </c>
      <c r="Q46" s="418"/>
    </row>
    <row r="47" spans="1:17" x14ac:dyDescent="0.2">
      <c r="A47" s="393" t="b">
        <f t="shared" si="0"/>
        <v>1</v>
      </c>
      <c r="B47" s="418">
        <v>350</v>
      </c>
      <c r="C47" s="394">
        <v>350</v>
      </c>
      <c r="D47" s="395">
        <f>+'FY17_XM HPM PAYOR_input'!E39</f>
        <v>0</v>
      </c>
      <c r="E47" s="395">
        <f>+'FY17_XM HPM PAYOR_input'!G39</f>
        <v>0</v>
      </c>
      <c r="F47" s="395">
        <f>+'FY17_XM HPM PAYOR_input'!I39</f>
        <v>0</v>
      </c>
      <c r="G47" s="395"/>
      <c r="H47" s="395"/>
      <c r="I47" s="395">
        <f>+'FY17_XM HPM PAYOR_input'!K39</f>
        <v>0</v>
      </c>
      <c r="J47" s="395">
        <f>+'FY17_XM HPM PAYOR_input'!M39</f>
        <v>0</v>
      </c>
      <c r="K47" s="395">
        <f>+'FY17_XM HPM PAYOR_input'!O39</f>
        <v>0</v>
      </c>
      <c r="L47" s="395">
        <f>+'FY17_XM HPM PAYOR_input'!Q39</f>
        <v>0</v>
      </c>
      <c r="M47" s="395">
        <f>+'FY17_XM HPM PAYOR_input'!S39</f>
        <v>0</v>
      </c>
      <c r="N47" s="395">
        <f>+'FY17_XM HPM PAYOR_input'!U39</f>
        <v>0</v>
      </c>
      <c r="O47" s="392"/>
      <c r="P47" s="893">
        <f>+N47-'FY17_XM HPM PAYOR_input'!U39</f>
        <v>0</v>
      </c>
      <c r="Q47" s="418"/>
    </row>
    <row r="48" spans="1:17" x14ac:dyDescent="0.2">
      <c r="A48" s="393" t="b">
        <f t="shared" si="0"/>
        <v>1</v>
      </c>
      <c r="B48" s="418">
        <v>519</v>
      </c>
      <c r="C48" s="394">
        <v>519</v>
      </c>
      <c r="D48" s="395">
        <f>+'FY17_XM HPM PAYOR_input'!E40</f>
        <v>0</v>
      </c>
      <c r="E48" s="395">
        <f>+'FY17_XM HPM PAYOR_input'!G40</f>
        <v>0</v>
      </c>
      <c r="F48" s="395">
        <f>+'FY17_XM HPM PAYOR_input'!I40</f>
        <v>0</v>
      </c>
      <c r="G48" s="395"/>
      <c r="H48" s="395"/>
      <c r="I48" s="395">
        <f>+'FY17_XM HPM PAYOR_input'!K40</f>
        <v>0</v>
      </c>
      <c r="J48" s="395">
        <f>+'FY17_XM HPM PAYOR_input'!M40</f>
        <v>0</v>
      </c>
      <c r="K48" s="395">
        <f>+'FY17_XM HPM PAYOR_input'!O40</f>
        <v>0</v>
      </c>
      <c r="L48" s="395">
        <f>+'FY17_XM HPM PAYOR_input'!Q40</f>
        <v>0</v>
      </c>
      <c r="M48" s="395">
        <f>+'FY17_XM HPM PAYOR_input'!S40</f>
        <v>0</v>
      </c>
      <c r="N48" s="395">
        <f>+'FY17_XM HPM PAYOR_input'!U40</f>
        <v>0</v>
      </c>
      <c r="O48" s="392"/>
      <c r="P48" s="893">
        <f>+N48-'FY17_XM HPM PAYOR_input'!U40</f>
        <v>0</v>
      </c>
      <c r="Q48" s="418"/>
    </row>
    <row r="49" spans="1:17" x14ac:dyDescent="0.2">
      <c r="A49" s="393" t="b">
        <f t="shared" si="0"/>
        <v>1</v>
      </c>
      <c r="B49" s="418">
        <v>520</v>
      </c>
      <c r="C49" s="394">
        <v>520</v>
      </c>
      <c r="D49" s="395">
        <f>+'FY17_XM HPM PAYOR_input'!E41</f>
        <v>0</v>
      </c>
      <c r="E49" s="395">
        <f>+'FY17_XM HPM PAYOR_input'!G41</f>
        <v>0</v>
      </c>
      <c r="F49" s="395">
        <f>+'FY17_XM HPM PAYOR_input'!I41</f>
        <v>0</v>
      </c>
      <c r="G49" s="395"/>
      <c r="H49" s="395"/>
      <c r="I49" s="395">
        <f>+'FY17_XM HPM PAYOR_input'!K41</f>
        <v>0</v>
      </c>
      <c r="J49" s="395">
        <f>+'FY17_XM HPM PAYOR_input'!M41</f>
        <v>0</v>
      </c>
      <c r="K49" s="395">
        <f>+'FY17_XM HPM PAYOR_input'!O41</f>
        <v>0</v>
      </c>
      <c r="L49" s="395">
        <f>+'FY17_XM HPM PAYOR_input'!Q41</f>
        <v>0</v>
      </c>
      <c r="M49" s="395">
        <f>+'FY17_XM HPM PAYOR_input'!S41</f>
        <v>0</v>
      </c>
      <c r="N49" s="395">
        <f>+'FY17_XM HPM PAYOR_input'!U41</f>
        <v>0</v>
      </c>
      <c r="O49" s="392"/>
      <c r="P49" s="893">
        <f>+N49-'FY17_XM HPM PAYOR_input'!U41</f>
        <v>0</v>
      </c>
      <c r="Q49" s="418"/>
    </row>
    <row r="50" spans="1:17" x14ac:dyDescent="0.2">
      <c r="A50" s="393" t="b">
        <f t="shared" si="0"/>
        <v>1</v>
      </c>
      <c r="B50" s="418">
        <v>525</v>
      </c>
      <c r="C50" s="394">
        <v>525</v>
      </c>
      <c r="D50" s="395">
        <f>+'FY17_XM HPM PAYOR_input'!E42</f>
        <v>1513</v>
      </c>
      <c r="E50" s="395">
        <f>+'FY17_XM HPM PAYOR_input'!G42</f>
        <v>83012</v>
      </c>
      <c r="F50" s="395">
        <f>+'FY17_XM HPM PAYOR_input'!I42</f>
        <v>15187271</v>
      </c>
      <c r="G50" s="395"/>
      <c r="H50" s="395"/>
      <c r="I50" s="395">
        <f>+'FY17_XM HPM PAYOR_input'!K42</f>
        <v>10734173</v>
      </c>
      <c r="J50" s="395">
        <f>+'FY17_XM HPM PAYOR_input'!M42</f>
        <v>4661583</v>
      </c>
      <c r="K50" s="395">
        <f>+'FY17_XM HPM PAYOR_input'!O42</f>
        <v>6072590</v>
      </c>
      <c r="L50" s="395">
        <f>+'FY17_XM HPM PAYOR_input'!Q42</f>
        <v>259018</v>
      </c>
      <c r="M50" s="395">
        <f>+'FY17_XM HPM PAYOR_input'!S42</f>
        <v>1342445</v>
      </c>
      <c r="N50" s="395">
        <f>+'FY17_XM HPM PAYOR_input'!U42</f>
        <v>4471128</v>
      </c>
      <c r="O50" s="392"/>
      <c r="P50" s="893">
        <f>+N50-'FY17_XM HPM PAYOR_input'!U42</f>
        <v>0</v>
      </c>
      <c r="Q50" s="418"/>
    </row>
    <row r="51" spans="1:17" x14ac:dyDescent="0.2">
      <c r="A51" s="393" t="b">
        <f t="shared" si="0"/>
        <v>1</v>
      </c>
      <c r="B51" s="418">
        <v>526</v>
      </c>
      <c r="C51" s="394">
        <v>526</v>
      </c>
      <c r="D51" s="395">
        <f>+'FY17_XM HPM PAYOR_input'!E43</f>
        <v>562</v>
      </c>
      <c r="E51" s="395">
        <f>+'FY17_XM HPM PAYOR_input'!G43</f>
        <v>34376</v>
      </c>
      <c r="F51" s="395">
        <f>+'FY17_XM HPM PAYOR_input'!I43</f>
        <v>6680586</v>
      </c>
      <c r="G51" s="395"/>
      <c r="H51" s="395"/>
      <c r="I51" s="395">
        <f>+'FY17_XM HPM PAYOR_input'!K43</f>
        <v>3904399</v>
      </c>
      <c r="J51" s="395">
        <f>+'FY17_XM HPM PAYOR_input'!M43</f>
        <v>2003088</v>
      </c>
      <c r="K51" s="395">
        <f>+'FY17_XM HPM PAYOR_input'!O43</f>
        <v>1901311</v>
      </c>
      <c r="L51" s="395">
        <f>+'FY17_XM HPM PAYOR_input'!Q43</f>
        <v>117863</v>
      </c>
      <c r="M51" s="395">
        <f>+'FY17_XM HPM PAYOR_input'!S43</f>
        <v>581290</v>
      </c>
      <c r="N51" s="395">
        <f>+'FY17_XM HPM PAYOR_input'!U43</f>
        <v>1202158</v>
      </c>
      <c r="O51" s="392"/>
      <c r="P51" s="893">
        <f>+N51-'FY17_XM HPM PAYOR_input'!U43</f>
        <v>0</v>
      </c>
      <c r="Q51" s="418"/>
    </row>
    <row r="52" spans="1:17" x14ac:dyDescent="0.2">
      <c r="A52" s="393" t="b">
        <f t="shared" si="0"/>
        <v>1</v>
      </c>
      <c r="B52" s="418">
        <v>527</v>
      </c>
      <c r="C52" s="394">
        <v>527</v>
      </c>
      <c r="D52" s="395">
        <f>+'FY17_XM HPM PAYOR_input'!E44</f>
        <v>782</v>
      </c>
      <c r="E52" s="395">
        <f>+'FY17_XM HPM PAYOR_input'!G44</f>
        <v>38739</v>
      </c>
      <c r="F52" s="395">
        <f>+'FY17_XM HPM PAYOR_input'!I44</f>
        <v>7774180</v>
      </c>
      <c r="G52" s="395"/>
      <c r="H52" s="395"/>
      <c r="I52" s="395">
        <f>+'FY17_XM HPM PAYOR_input'!K44</f>
        <v>4712020</v>
      </c>
      <c r="J52" s="395">
        <f>+'FY17_XM HPM PAYOR_input'!M44</f>
        <v>2419095</v>
      </c>
      <c r="K52" s="395">
        <f>+'FY17_XM HPM PAYOR_input'!O44</f>
        <v>2292925</v>
      </c>
      <c r="L52" s="395">
        <f>+'FY17_XM HPM PAYOR_input'!Q44</f>
        <v>125580</v>
      </c>
      <c r="M52" s="395">
        <f>+'FY17_XM HPM PAYOR_input'!S44</f>
        <v>654551</v>
      </c>
      <c r="N52" s="395">
        <f>+'FY17_XM HPM PAYOR_input'!U44</f>
        <v>1512795</v>
      </c>
      <c r="O52" s="392"/>
      <c r="P52" s="893">
        <f>+N52-'FY17_XM HPM PAYOR_input'!U44</f>
        <v>0</v>
      </c>
      <c r="Q52" s="418"/>
    </row>
    <row r="53" spans="1:17" x14ac:dyDescent="0.2">
      <c r="A53" s="393" t="b">
        <f t="shared" si="0"/>
        <v>1</v>
      </c>
      <c r="B53" s="418">
        <v>610</v>
      </c>
      <c r="C53" s="394">
        <v>610</v>
      </c>
      <c r="D53" s="395">
        <f>+'FY17_XM HPM PAYOR_input'!E45</f>
        <v>876</v>
      </c>
      <c r="E53" s="395">
        <f>+'FY17_XM HPM PAYOR_input'!G45</f>
        <v>47969</v>
      </c>
      <c r="F53" s="395">
        <f>+'FY17_XM HPM PAYOR_input'!I45</f>
        <v>7290479</v>
      </c>
      <c r="G53" s="395"/>
      <c r="H53" s="395"/>
      <c r="I53" s="395">
        <f>+'FY17_XM HPM PAYOR_input'!K45</f>
        <v>2294520</v>
      </c>
      <c r="J53" s="395">
        <f>+'FY17_XM HPM PAYOR_input'!M45</f>
        <v>2627954</v>
      </c>
      <c r="K53" s="395">
        <f>+'FY17_XM HPM PAYOR_input'!O45</f>
        <v>-333434</v>
      </c>
      <c r="L53" s="395">
        <f>+'FY17_XM HPM PAYOR_input'!Q45</f>
        <v>136057</v>
      </c>
      <c r="M53" s="395">
        <f>+'FY17_XM HPM PAYOR_input'!S45</f>
        <v>570782</v>
      </c>
      <c r="N53" s="395">
        <f>+'FY17_XM HPM PAYOR_input'!U45</f>
        <v>-1040273</v>
      </c>
      <c r="O53" s="392"/>
      <c r="P53" s="893">
        <f>+N53-'FY17_XM HPM PAYOR_input'!U45</f>
        <v>0</v>
      </c>
      <c r="Q53" s="418"/>
    </row>
    <row r="54" spans="1:17" x14ac:dyDescent="0.2">
      <c r="A54" s="393" t="b">
        <f t="shared" si="0"/>
        <v>1</v>
      </c>
      <c r="B54" s="418">
        <v>615</v>
      </c>
      <c r="C54" s="394">
        <v>615</v>
      </c>
      <c r="D54" s="395">
        <f>+'FY17_XM HPM PAYOR_input'!E46</f>
        <v>188</v>
      </c>
      <c r="E54" s="395">
        <f>+'FY17_XM HPM PAYOR_input'!G46</f>
        <v>12612</v>
      </c>
      <c r="F54" s="395">
        <f>+'FY17_XM HPM PAYOR_input'!I46</f>
        <v>1626299</v>
      </c>
      <c r="G54" s="395"/>
      <c r="H54" s="395"/>
      <c r="I54" s="395">
        <f>+'FY17_XM HPM PAYOR_input'!K46</f>
        <v>440338</v>
      </c>
      <c r="J54" s="395">
        <f>+'FY17_XM HPM PAYOR_input'!M46</f>
        <v>569905</v>
      </c>
      <c r="K54" s="395">
        <f>+'FY17_XM HPM PAYOR_input'!O46</f>
        <v>-129566</v>
      </c>
      <c r="L54" s="395">
        <f>+'FY17_XM HPM PAYOR_input'!Q46</f>
        <v>30720</v>
      </c>
      <c r="M54" s="395">
        <f>+'FY17_XM HPM PAYOR_input'!S46</f>
        <v>153441</v>
      </c>
      <c r="N54" s="395">
        <f>+'FY17_XM HPM PAYOR_input'!U46</f>
        <v>-313727</v>
      </c>
      <c r="O54" s="392"/>
      <c r="P54" s="893">
        <f>+N54-'FY17_XM HPM PAYOR_input'!U46</f>
        <v>0</v>
      </c>
      <c r="Q54" s="418"/>
    </row>
    <row r="55" spans="1:17" x14ac:dyDescent="0.2">
      <c r="A55" s="393" t="b">
        <f t="shared" si="0"/>
        <v>1</v>
      </c>
      <c r="B55" s="418">
        <v>640</v>
      </c>
      <c r="C55" s="394">
        <v>640</v>
      </c>
      <c r="D55" s="395">
        <f>+'FY17_XM HPM PAYOR_input'!E47</f>
        <v>0</v>
      </c>
      <c r="E55" s="395">
        <f>+'FY17_XM HPM PAYOR_input'!G47</f>
        <v>0</v>
      </c>
      <c r="F55" s="395">
        <f>+'FY17_XM HPM PAYOR_input'!I47</f>
        <v>0</v>
      </c>
      <c r="G55" s="395"/>
      <c r="H55" s="395"/>
      <c r="I55" s="395">
        <f>+'FY17_XM HPM PAYOR_input'!K47</f>
        <v>0</v>
      </c>
      <c r="J55" s="395">
        <f>+'FY17_XM HPM PAYOR_input'!M47</f>
        <v>0</v>
      </c>
      <c r="K55" s="395">
        <f>+'FY17_XM HPM PAYOR_input'!O47</f>
        <v>0</v>
      </c>
      <c r="L55" s="395">
        <f>+'FY17_XM HPM PAYOR_input'!Q47</f>
        <v>0</v>
      </c>
      <c r="M55" s="395">
        <f>+'FY17_XM HPM PAYOR_input'!S47</f>
        <v>0</v>
      </c>
      <c r="N55" s="395">
        <f>+'FY17_XM HPM PAYOR_input'!U47</f>
        <v>0</v>
      </c>
      <c r="O55" s="392"/>
      <c r="P55" s="893">
        <f>+N55-'FY17_XM HPM PAYOR_input'!U47</f>
        <v>0</v>
      </c>
      <c r="Q55" s="418"/>
    </row>
    <row r="56" spans="1:17" x14ac:dyDescent="0.2">
      <c r="A56" s="393" t="b">
        <f t="shared" si="0"/>
        <v>1</v>
      </c>
      <c r="B56" s="418">
        <v>650</v>
      </c>
      <c r="C56" s="394">
        <v>650</v>
      </c>
      <c r="D56" s="395">
        <f>+'FY17_XM HPM PAYOR_input'!E48</f>
        <v>503</v>
      </c>
      <c r="E56" s="395">
        <f>+'FY17_XM HPM PAYOR_input'!G48</f>
        <v>20579</v>
      </c>
      <c r="F56" s="395">
        <f>+'FY17_XM HPM PAYOR_input'!I48</f>
        <v>4160802</v>
      </c>
      <c r="G56" s="395"/>
      <c r="H56" s="395"/>
      <c r="I56" s="395">
        <f>+'FY17_XM HPM PAYOR_input'!K48</f>
        <v>1353291</v>
      </c>
      <c r="J56" s="395">
        <f>+'FY17_XM HPM PAYOR_input'!M48</f>
        <v>1426179</v>
      </c>
      <c r="K56" s="395">
        <f>+'FY17_XM HPM PAYOR_input'!O48</f>
        <v>-72888</v>
      </c>
      <c r="L56" s="395">
        <f>+'FY17_XM HPM PAYOR_input'!Q48</f>
        <v>70079</v>
      </c>
      <c r="M56" s="395">
        <f>+'FY17_XM HPM PAYOR_input'!S48</f>
        <v>424391</v>
      </c>
      <c r="N56" s="395">
        <f>+'FY17_XM HPM PAYOR_input'!U48</f>
        <v>-567358</v>
      </c>
      <c r="O56" s="392"/>
      <c r="P56" s="893">
        <f>+N56-'FY17_XM HPM PAYOR_input'!U48</f>
        <v>0</v>
      </c>
      <c r="Q56" s="418"/>
    </row>
    <row r="57" spans="1:17" x14ac:dyDescent="0.2">
      <c r="A57" s="393" t="b">
        <f t="shared" si="0"/>
        <v>1</v>
      </c>
      <c r="B57" s="418">
        <v>660</v>
      </c>
      <c r="C57" s="394">
        <v>660</v>
      </c>
      <c r="D57" s="395">
        <f>+'FY17_XM HPM PAYOR_input'!E49</f>
        <v>189</v>
      </c>
      <c r="E57" s="395">
        <f>+'FY17_XM HPM PAYOR_input'!G49</f>
        <v>12895</v>
      </c>
      <c r="F57" s="395">
        <f>+'FY17_XM HPM PAYOR_input'!I49</f>
        <v>1772405</v>
      </c>
      <c r="G57" s="395"/>
      <c r="H57" s="395"/>
      <c r="I57" s="395">
        <f>+'FY17_XM HPM PAYOR_input'!K49</f>
        <v>124930</v>
      </c>
      <c r="J57" s="395">
        <f>+'FY17_XM HPM PAYOR_input'!M49</f>
        <v>536225</v>
      </c>
      <c r="K57" s="395">
        <f>+'FY17_XM HPM PAYOR_input'!O49</f>
        <v>-411295</v>
      </c>
      <c r="L57" s="395">
        <f>+'FY17_XM HPM PAYOR_input'!Q49</f>
        <v>33136</v>
      </c>
      <c r="M57" s="395">
        <f>+'FY17_XM HPM PAYOR_input'!S49</f>
        <v>182015</v>
      </c>
      <c r="N57" s="395">
        <f>+'FY17_XM HPM PAYOR_input'!U49</f>
        <v>-626446</v>
      </c>
      <c r="O57" s="392"/>
      <c r="P57" s="893">
        <f>+N57-'FY17_XM HPM PAYOR_input'!U49</f>
        <v>0</v>
      </c>
      <c r="Q57" s="418"/>
    </row>
    <row r="58" spans="1:17" x14ac:dyDescent="0.2">
      <c r="A58" s="393" t="b">
        <f t="shared" si="0"/>
        <v>1</v>
      </c>
      <c r="B58" s="418">
        <v>690</v>
      </c>
      <c r="C58" s="394">
        <v>690</v>
      </c>
      <c r="D58" s="395">
        <f>+'FY17_XM HPM PAYOR_input'!E50</f>
        <v>262</v>
      </c>
      <c r="E58" s="395">
        <f>+'FY17_XM HPM PAYOR_input'!G50</f>
        <v>15243</v>
      </c>
      <c r="F58" s="395">
        <f>+'FY17_XM HPM PAYOR_input'!I50</f>
        <v>3331638</v>
      </c>
      <c r="G58" s="395"/>
      <c r="H58" s="395"/>
      <c r="I58" s="395">
        <f>+'FY17_XM HPM PAYOR_input'!K50</f>
        <v>1153171</v>
      </c>
      <c r="J58" s="395">
        <f>+'FY17_XM HPM PAYOR_input'!M50</f>
        <v>973864</v>
      </c>
      <c r="K58" s="395">
        <f>+'FY17_XM HPM PAYOR_input'!O50</f>
        <v>179307</v>
      </c>
      <c r="L58" s="395">
        <f>+'FY17_XM HPM PAYOR_input'!Q50</f>
        <v>52712</v>
      </c>
      <c r="M58" s="395">
        <f>+'FY17_XM HPM PAYOR_input'!S50</f>
        <v>302185</v>
      </c>
      <c r="N58" s="395">
        <f>+'FY17_XM HPM PAYOR_input'!U50</f>
        <v>-175590</v>
      </c>
      <c r="O58" s="392"/>
      <c r="P58" s="893">
        <f>+N58-'FY17_XM HPM PAYOR_input'!U50</f>
        <v>0</v>
      </c>
      <c r="Q58" s="418"/>
    </row>
    <row r="59" spans="1:17" x14ac:dyDescent="0.2">
      <c r="A59" s="393" t="b">
        <f t="shared" si="0"/>
        <v>1</v>
      </c>
      <c r="B59" s="418" t="s">
        <v>659</v>
      </c>
      <c r="C59" s="394" t="s">
        <v>659</v>
      </c>
      <c r="D59" s="395">
        <f>+'FY17_XM HPM PAYOR_input'!E51</f>
        <v>31498</v>
      </c>
      <c r="E59" s="395">
        <f>+'FY17_XM HPM PAYOR_input'!G51</f>
        <v>1727796</v>
      </c>
      <c r="F59" s="395">
        <f>+'FY17_XM HPM PAYOR_input'!I51</f>
        <v>320499734</v>
      </c>
      <c r="G59" s="395"/>
      <c r="H59" s="395"/>
      <c r="I59" s="395">
        <f>+'FY17_XM HPM PAYOR_input'!K51</f>
        <v>140052416</v>
      </c>
      <c r="J59" s="395">
        <f>+'FY17_XM HPM PAYOR_input'!M51</f>
        <v>99327670</v>
      </c>
      <c r="K59" s="395">
        <f>+'FY17_XM HPM PAYOR_input'!O51</f>
        <v>40724747</v>
      </c>
      <c r="L59" s="395">
        <f>+'FY17_XM HPM PAYOR_input'!Q51</f>
        <v>5572606</v>
      </c>
      <c r="M59" s="395">
        <f>+'FY17_XM HPM PAYOR_input'!S51</f>
        <v>28492600</v>
      </c>
      <c r="N59" s="395">
        <f>+'FY17_XM HPM PAYOR_input'!U51</f>
        <v>6659545</v>
      </c>
      <c r="O59" s="392"/>
      <c r="P59" s="893">
        <f>+N59-'FY17_XM HPM PAYOR_input'!U51</f>
        <v>0</v>
      </c>
      <c r="Q59" s="418"/>
    </row>
    <row r="60" spans="1:17" x14ac:dyDescent="0.2">
      <c r="A60" s="393" t="b">
        <f t="shared" si="0"/>
        <v>1</v>
      </c>
      <c r="B60" s="418"/>
      <c r="C60" s="394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  <c r="N60" s="1198"/>
      <c r="O60" s="392"/>
      <c r="P60" s="893"/>
      <c r="Q60" s="418"/>
    </row>
    <row r="61" spans="1:17" x14ac:dyDescent="0.2">
      <c r="A61" s="393" t="b">
        <f t="shared" si="0"/>
        <v>1</v>
      </c>
      <c r="B61" s="418" t="s">
        <v>660</v>
      </c>
      <c r="C61" s="394" t="s">
        <v>660</v>
      </c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  <c r="N61" s="1198"/>
      <c r="O61" s="392"/>
      <c r="P61" s="893"/>
      <c r="Q61" s="418"/>
    </row>
    <row r="62" spans="1:17" x14ac:dyDescent="0.2">
      <c r="A62" s="393" t="b">
        <f t="shared" si="0"/>
        <v>1</v>
      </c>
      <c r="B62" s="418">
        <v>10</v>
      </c>
      <c r="C62" s="394">
        <v>10</v>
      </c>
      <c r="D62" s="395">
        <f>+'FY17_XM HPM PAYOR_input'!E54</f>
        <v>2215</v>
      </c>
      <c r="E62" s="395">
        <f>+'FY17_XM HPM PAYOR_input'!G54</f>
        <v>238333</v>
      </c>
      <c r="F62" s="395">
        <f>+'FY17_XM HPM PAYOR_input'!I54</f>
        <v>15285446</v>
      </c>
      <c r="G62" s="395"/>
      <c r="H62" s="395"/>
      <c r="I62" s="395">
        <f>+'FY17_XM HPM PAYOR_input'!K54</f>
        <v>3186734</v>
      </c>
      <c r="J62" s="395">
        <f>+'FY17_XM HPM PAYOR_input'!M54</f>
        <v>3559114</v>
      </c>
      <c r="K62" s="395">
        <f>+'FY17_XM HPM PAYOR_input'!O54</f>
        <v>-372380</v>
      </c>
      <c r="L62" s="395">
        <f>+'FY17_XM HPM PAYOR_input'!Q54</f>
        <v>476662</v>
      </c>
      <c r="M62" s="395">
        <f>+'FY17_XM HPM PAYOR_input'!S54</f>
        <v>1699488</v>
      </c>
      <c r="N62" s="395">
        <f>+'FY17_XM HPM PAYOR_input'!U54</f>
        <v>-2548529</v>
      </c>
      <c r="O62" s="392"/>
      <c r="P62" s="893">
        <f>+N62-'FY17_XM HPM PAYOR_input'!U54</f>
        <v>0</v>
      </c>
      <c r="Q62" s="418"/>
    </row>
    <row r="63" spans="1:17" x14ac:dyDescent="0.2">
      <c r="A63" s="393" t="b">
        <f t="shared" si="0"/>
        <v>1</v>
      </c>
      <c r="B63" s="418">
        <v>120</v>
      </c>
      <c r="C63" s="394">
        <v>120</v>
      </c>
      <c r="D63" s="395">
        <f>+'FY17_XM HPM PAYOR_input'!E55</f>
        <v>746</v>
      </c>
      <c r="E63" s="395">
        <f>+'FY17_XM HPM PAYOR_input'!G55</f>
        <v>78302</v>
      </c>
      <c r="F63" s="395">
        <f>+'FY17_XM HPM PAYOR_input'!I55</f>
        <v>5469325</v>
      </c>
      <c r="G63" s="395"/>
      <c r="H63" s="395"/>
      <c r="I63" s="395">
        <f>+'FY17_XM HPM PAYOR_input'!K55</f>
        <v>1826652</v>
      </c>
      <c r="J63" s="395">
        <f>+'FY17_XM HPM PAYOR_input'!M55</f>
        <v>1214185</v>
      </c>
      <c r="K63" s="395">
        <f>+'FY17_XM HPM PAYOR_input'!O55</f>
        <v>612467</v>
      </c>
      <c r="L63" s="395">
        <f>+'FY17_XM HPM PAYOR_input'!Q55</f>
        <v>170226</v>
      </c>
      <c r="M63" s="395">
        <f>+'FY17_XM HPM PAYOR_input'!S55</f>
        <v>605537</v>
      </c>
      <c r="N63" s="395">
        <f>+'FY17_XM HPM PAYOR_input'!U55</f>
        <v>-163296</v>
      </c>
      <c r="O63" s="392"/>
      <c r="P63" s="893">
        <f>+N63-'FY17_XM HPM PAYOR_input'!U55</f>
        <v>0</v>
      </c>
      <c r="Q63" s="418"/>
    </row>
    <row r="64" spans="1:17" x14ac:dyDescent="0.2">
      <c r="A64" s="393" t="b">
        <f t="shared" si="0"/>
        <v>1</v>
      </c>
      <c r="B64" s="418">
        <v>130</v>
      </c>
      <c r="C64" s="394">
        <v>130</v>
      </c>
      <c r="D64" s="395">
        <f>+'FY17_XM HPM PAYOR_input'!E56</f>
        <v>647</v>
      </c>
      <c r="E64" s="395">
        <f>+'FY17_XM HPM PAYOR_input'!G56</f>
        <v>71645</v>
      </c>
      <c r="F64" s="395">
        <f>+'FY17_XM HPM PAYOR_input'!I56</f>
        <v>5114219</v>
      </c>
      <c r="G64" s="395"/>
      <c r="H64" s="395"/>
      <c r="I64" s="395">
        <f>+'FY17_XM HPM PAYOR_input'!K56</f>
        <v>2151368</v>
      </c>
      <c r="J64" s="395">
        <f>+'FY17_XM HPM PAYOR_input'!M56</f>
        <v>1232190</v>
      </c>
      <c r="K64" s="395">
        <f>+'FY17_XM HPM PAYOR_input'!O56</f>
        <v>919178</v>
      </c>
      <c r="L64" s="395">
        <f>+'FY17_XM HPM PAYOR_input'!Q56</f>
        <v>171821</v>
      </c>
      <c r="M64" s="395">
        <f>+'FY17_XM HPM PAYOR_input'!S56</f>
        <v>607875</v>
      </c>
      <c r="N64" s="395">
        <f>+'FY17_XM HPM PAYOR_input'!U56</f>
        <v>139482</v>
      </c>
      <c r="O64" s="392"/>
      <c r="P64" s="893">
        <f>+N64-'FY17_XM HPM PAYOR_input'!U56</f>
        <v>0</v>
      </c>
      <c r="Q64" s="418"/>
    </row>
    <row r="65" spans="1:17" x14ac:dyDescent="0.2">
      <c r="A65" s="393" t="b">
        <f t="shared" si="0"/>
        <v>1</v>
      </c>
      <c r="B65" s="418">
        <v>140</v>
      </c>
      <c r="C65" s="394">
        <v>140</v>
      </c>
      <c r="D65" s="395">
        <f>+'FY17_XM HPM PAYOR_input'!E57</f>
        <v>609</v>
      </c>
      <c r="E65" s="395">
        <f>+'FY17_XM HPM PAYOR_input'!G57</f>
        <v>67583</v>
      </c>
      <c r="F65" s="395">
        <f>+'FY17_XM HPM PAYOR_input'!I57</f>
        <v>4501398</v>
      </c>
      <c r="G65" s="395"/>
      <c r="H65" s="395"/>
      <c r="I65" s="395">
        <f>+'FY17_XM HPM PAYOR_input'!K57</f>
        <v>1234796</v>
      </c>
      <c r="J65" s="395">
        <f>+'FY17_XM HPM PAYOR_input'!M57</f>
        <v>992801</v>
      </c>
      <c r="K65" s="395">
        <f>+'FY17_XM HPM PAYOR_input'!O57</f>
        <v>241995</v>
      </c>
      <c r="L65" s="395">
        <f>+'FY17_XM HPM PAYOR_input'!Q57</f>
        <v>140021</v>
      </c>
      <c r="M65" s="395">
        <f>+'FY17_XM HPM PAYOR_input'!S57</f>
        <v>491956</v>
      </c>
      <c r="N65" s="395">
        <f>+'FY17_XM HPM PAYOR_input'!U57</f>
        <v>-389982</v>
      </c>
      <c r="O65" s="392"/>
      <c r="P65" s="893">
        <f>+N65-'FY17_XM HPM PAYOR_input'!U57</f>
        <v>0</v>
      </c>
      <c r="Q65" s="418"/>
    </row>
    <row r="66" spans="1:17" x14ac:dyDescent="0.2">
      <c r="A66" s="393" t="b">
        <f t="shared" si="0"/>
        <v>1</v>
      </c>
      <c r="B66" s="418">
        <v>210</v>
      </c>
      <c r="C66" s="394">
        <v>210</v>
      </c>
      <c r="D66" s="395">
        <f>+'FY17_XM HPM PAYOR_input'!E58</f>
        <v>731</v>
      </c>
      <c r="E66" s="395">
        <f>+'FY17_XM HPM PAYOR_input'!G58</f>
        <v>57137</v>
      </c>
      <c r="F66" s="395">
        <f>+'FY17_XM HPM PAYOR_input'!I58</f>
        <v>3751544</v>
      </c>
      <c r="G66" s="395"/>
      <c r="H66" s="395"/>
      <c r="I66" s="395">
        <f>+'FY17_XM HPM PAYOR_input'!K58</f>
        <v>548075</v>
      </c>
      <c r="J66" s="395">
        <f>+'FY17_XM HPM PAYOR_input'!M58</f>
        <v>829225</v>
      </c>
      <c r="K66" s="395">
        <f>+'FY17_XM HPM PAYOR_input'!O58</f>
        <v>-281150</v>
      </c>
      <c r="L66" s="395">
        <f>+'FY17_XM HPM PAYOR_input'!Q58</f>
        <v>107954</v>
      </c>
      <c r="M66" s="395">
        <f>+'FY17_XM HPM PAYOR_input'!S58</f>
        <v>400715</v>
      </c>
      <c r="N66" s="395">
        <f>+'FY17_XM HPM PAYOR_input'!U58</f>
        <v>-789819</v>
      </c>
      <c r="O66" s="392"/>
      <c r="P66" s="893">
        <f>+N66-'FY17_XM HPM PAYOR_input'!U58</f>
        <v>0</v>
      </c>
      <c r="Q66" s="418"/>
    </row>
    <row r="67" spans="1:17" x14ac:dyDescent="0.2">
      <c r="A67" s="393" t="b">
        <f t="shared" si="0"/>
        <v>1</v>
      </c>
      <c r="B67" s="418">
        <v>220</v>
      </c>
      <c r="C67" s="394">
        <v>220</v>
      </c>
      <c r="D67" s="395">
        <f>+'FY17_XM HPM PAYOR_input'!E59</f>
        <v>2505</v>
      </c>
      <c r="E67" s="395">
        <f>+'FY17_XM HPM PAYOR_input'!G59</f>
        <v>170914</v>
      </c>
      <c r="F67" s="395">
        <f>+'FY17_XM HPM PAYOR_input'!I59</f>
        <v>11322980</v>
      </c>
      <c r="G67" s="395"/>
      <c r="H67" s="395"/>
      <c r="I67" s="395">
        <f>+'FY17_XM HPM PAYOR_input'!K59</f>
        <v>2869033</v>
      </c>
      <c r="J67" s="395">
        <f>+'FY17_XM HPM PAYOR_input'!M59</f>
        <v>2495299</v>
      </c>
      <c r="K67" s="395">
        <f>+'FY17_XM HPM PAYOR_input'!O59</f>
        <v>373734</v>
      </c>
      <c r="L67" s="395">
        <f>+'FY17_XM HPM PAYOR_input'!Q59</f>
        <v>297683</v>
      </c>
      <c r="M67" s="395">
        <f>+'FY17_XM HPM PAYOR_input'!S59</f>
        <v>1157221</v>
      </c>
      <c r="N67" s="395">
        <f>+'FY17_XM HPM PAYOR_input'!U59</f>
        <v>-1081170</v>
      </c>
      <c r="O67" s="392"/>
      <c r="P67" s="893">
        <f>+N67-'FY17_XM HPM PAYOR_input'!U59</f>
        <v>0</v>
      </c>
      <c r="Q67" s="418"/>
    </row>
    <row r="68" spans="1:17" x14ac:dyDescent="0.2">
      <c r="A68" s="393" t="b">
        <f t="shared" si="0"/>
        <v>1</v>
      </c>
      <c r="B68" s="418">
        <v>230</v>
      </c>
      <c r="C68" s="394">
        <v>230</v>
      </c>
      <c r="D68" s="395">
        <f>+'FY17_XM HPM PAYOR_input'!E60</f>
        <v>539</v>
      </c>
      <c r="E68" s="395">
        <f>+'FY17_XM HPM PAYOR_input'!G60</f>
        <v>31465</v>
      </c>
      <c r="F68" s="395">
        <f>+'FY17_XM HPM PAYOR_input'!I60</f>
        <v>2508956</v>
      </c>
      <c r="G68" s="395"/>
      <c r="H68" s="395"/>
      <c r="I68" s="395">
        <f>+'FY17_XM HPM PAYOR_input'!K60</f>
        <v>717101</v>
      </c>
      <c r="J68" s="395">
        <f>+'FY17_XM HPM PAYOR_input'!M60</f>
        <v>546665</v>
      </c>
      <c r="K68" s="395">
        <f>+'FY17_XM HPM PAYOR_input'!O60</f>
        <v>170436</v>
      </c>
      <c r="L68" s="395">
        <f>+'FY17_XM HPM PAYOR_input'!Q60</f>
        <v>66231</v>
      </c>
      <c r="M68" s="395">
        <f>+'FY17_XM HPM PAYOR_input'!S60</f>
        <v>252911</v>
      </c>
      <c r="N68" s="395">
        <f>+'FY17_XM HPM PAYOR_input'!U60</f>
        <v>-148705</v>
      </c>
      <c r="O68" s="392"/>
      <c r="P68" s="893">
        <f>+N68-'FY17_XM HPM PAYOR_input'!U60</f>
        <v>0</v>
      </c>
      <c r="Q68" s="418"/>
    </row>
    <row r="69" spans="1:17" x14ac:dyDescent="0.2">
      <c r="A69" s="393" t="b">
        <f t="shared" si="0"/>
        <v>1</v>
      </c>
      <c r="B69" s="418">
        <v>240</v>
      </c>
      <c r="C69" s="394">
        <v>240</v>
      </c>
      <c r="D69" s="395">
        <f>+'FY17_XM HPM PAYOR_input'!E61</f>
        <v>887</v>
      </c>
      <c r="E69" s="395">
        <f>+'FY17_XM HPM PAYOR_input'!G61</f>
        <v>59866</v>
      </c>
      <c r="F69" s="395">
        <f>+'FY17_XM HPM PAYOR_input'!I61</f>
        <v>4658535</v>
      </c>
      <c r="G69" s="395"/>
      <c r="H69" s="395"/>
      <c r="I69" s="395">
        <f>+'FY17_XM HPM PAYOR_input'!K61</f>
        <v>1319084</v>
      </c>
      <c r="J69" s="395">
        <f>+'FY17_XM HPM PAYOR_input'!M61</f>
        <v>1067738</v>
      </c>
      <c r="K69" s="395">
        <f>+'FY17_XM HPM PAYOR_input'!O61</f>
        <v>251346</v>
      </c>
      <c r="L69" s="395">
        <f>+'FY17_XM HPM PAYOR_input'!Q61</f>
        <v>138312</v>
      </c>
      <c r="M69" s="395">
        <f>+'FY17_XM HPM PAYOR_input'!S61</f>
        <v>499216</v>
      </c>
      <c r="N69" s="395">
        <f>+'FY17_XM HPM PAYOR_input'!U61</f>
        <v>-386182</v>
      </c>
      <c r="O69" s="392"/>
      <c r="P69" s="893">
        <f>+N69-'FY17_XM HPM PAYOR_input'!U61</f>
        <v>0</v>
      </c>
      <c r="Q69" s="418"/>
    </row>
    <row r="70" spans="1:17" s="452" customFormat="1" x14ac:dyDescent="0.2">
      <c r="A70" s="890" t="b">
        <f t="shared" si="0"/>
        <v>1</v>
      </c>
      <c r="B70" s="890">
        <v>250</v>
      </c>
      <c r="C70" s="891">
        <v>250</v>
      </c>
      <c r="D70" s="892">
        <f>+'FY17_XM HPM PAYOR_input'!E62</f>
        <v>0</v>
      </c>
      <c r="E70" s="892">
        <f>+'FY17_XM HPM PAYOR_input'!G62</f>
        <v>0</v>
      </c>
      <c r="F70" s="892">
        <f>+'FY17_XM HPM PAYOR_input'!I62</f>
        <v>0</v>
      </c>
      <c r="G70" s="892"/>
      <c r="H70" s="892"/>
      <c r="I70" s="892">
        <f>+'FY17_XM HPM PAYOR_input'!K62</f>
        <v>0</v>
      </c>
      <c r="J70" s="892">
        <f>+'FY17_XM HPM PAYOR_input'!M62</f>
        <v>0</v>
      </c>
      <c r="K70" s="892">
        <f>+'FY17_XM HPM PAYOR_input'!O62</f>
        <v>0</v>
      </c>
      <c r="L70" s="892">
        <f>+'FY17_XM HPM PAYOR_input'!Q62</f>
        <v>0</v>
      </c>
      <c r="M70" s="892">
        <f>+'FY17_XM HPM PAYOR_input'!S62</f>
        <v>0</v>
      </c>
      <c r="N70" s="892">
        <f>+'FY17_XM HPM PAYOR_input'!U62</f>
        <v>0</v>
      </c>
      <c r="O70" s="392"/>
      <c r="P70" s="893">
        <f>+N70-'FY17_XM HPM PAYOR_input'!U62</f>
        <v>0</v>
      </c>
      <c r="Q70" s="418"/>
    </row>
    <row r="71" spans="1:17" x14ac:dyDescent="0.2">
      <c r="A71" s="393" t="b">
        <f t="shared" si="0"/>
        <v>1</v>
      </c>
      <c r="B71" s="418">
        <v>320</v>
      </c>
      <c r="C71" s="394">
        <v>320</v>
      </c>
      <c r="D71" s="395">
        <f>+'FY17_XM HPM PAYOR_input'!E63</f>
        <v>3066</v>
      </c>
      <c r="E71" s="395">
        <f>+'FY17_XM HPM PAYOR_input'!G63</f>
        <v>202867</v>
      </c>
      <c r="F71" s="395">
        <f>+'FY17_XM HPM PAYOR_input'!I63</f>
        <v>16248933</v>
      </c>
      <c r="G71" s="395"/>
      <c r="H71" s="395"/>
      <c r="I71" s="395">
        <f>+'FY17_XM HPM PAYOR_input'!K63</f>
        <v>8342740</v>
      </c>
      <c r="J71" s="395">
        <f>+'FY17_XM HPM PAYOR_input'!M63</f>
        <v>3527251</v>
      </c>
      <c r="K71" s="395">
        <f>+'FY17_XM HPM PAYOR_input'!O63</f>
        <v>4815489</v>
      </c>
      <c r="L71" s="395">
        <f>+'FY17_XM HPM PAYOR_input'!Q63</f>
        <v>437297</v>
      </c>
      <c r="M71" s="395">
        <f>+'FY17_XM HPM PAYOR_input'!S63</f>
        <v>1673782</v>
      </c>
      <c r="N71" s="395">
        <f>+'FY17_XM HPM PAYOR_input'!U63</f>
        <v>2704410</v>
      </c>
      <c r="O71" s="392"/>
      <c r="P71" s="893">
        <f>+N71-'FY17_XM HPM PAYOR_input'!U63</f>
        <v>0</v>
      </c>
      <c r="Q71" s="418"/>
    </row>
    <row r="72" spans="1:17" x14ac:dyDescent="0.2">
      <c r="A72" s="393" t="b">
        <f t="shared" si="0"/>
        <v>1</v>
      </c>
      <c r="B72" s="418">
        <v>330</v>
      </c>
      <c r="C72" s="394">
        <v>330</v>
      </c>
      <c r="D72" s="395">
        <f>+'FY17_XM HPM PAYOR_input'!E64</f>
        <v>481</v>
      </c>
      <c r="E72" s="395">
        <f>+'FY17_XM HPM PAYOR_input'!G64</f>
        <v>35849</v>
      </c>
      <c r="F72" s="395">
        <f>+'FY17_XM HPM PAYOR_input'!I64</f>
        <v>2872703</v>
      </c>
      <c r="G72" s="395"/>
      <c r="H72" s="395"/>
      <c r="I72" s="395">
        <f>+'FY17_XM HPM PAYOR_input'!K64</f>
        <v>1450330</v>
      </c>
      <c r="J72" s="395">
        <f>+'FY17_XM HPM PAYOR_input'!M64</f>
        <v>619918</v>
      </c>
      <c r="K72" s="395">
        <f>+'FY17_XM HPM PAYOR_input'!O64</f>
        <v>830411</v>
      </c>
      <c r="L72" s="395">
        <f>+'FY17_XM HPM PAYOR_input'!Q64</f>
        <v>77834</v>
      </c>
      <c r="M72" s="395">
        <f>+'FY17_XM HPM PAYOR_input'!S64</f>
        <v>292679</v>
      </c>
      <c r="N72" s="395">
        <f>+'FY17_XM HPM PAYOR_input'!U64</f>
        <v>459899</v>
      </c>
      <c r="O72" s="392"/>
      <c r="P72" s="893">
        <f>+N72-'FY17_XM HPM PAYOR_input'!U64</f>
        <v>0</v>
      </c>
      <c r="Q72" s="418"/>
    </row>
    <row r="73" spans="1:17" x14ac:dyDescent="0.2">
      <c r="A73" s="393" t="b">
        <f t="shared" si="0"/>
        <v>1</v>
      </c>
      <c r="B73" s="418">
        <v>350</v>
      </c>
      <c r="C73" s="394">
        <v>350</v>
      </c>
      <c r="D73" s="395">
        <f>+'FY17_XM HPM PAYOR_input'!E65</f>
        <v>0</v>
      </c>
      <c r="E73" s="395">
        <f>+'FY17_XM HPM PAYOR_input'!G65</f>
        <v>0</v>
      </c>
      <c r="F73" s="395">
        <f>+'FY17_XM HPM PAYOR_input'!I65</f>
        <v>0</v>
      </c>
      <c r="G73" s="395"/>
      <c r="H73" s="395"/>
      <c r="I73" s="395">
        <f>+'FY17_XM HPM PAYOR_input'!K65</f>
        <v>0</v>
      </c>
      <c r="J73" s="395">
        <f>+'FY17_XM HPM PAYOR_input'!M65</f>
        <v>0</v>
      </c>
      <c r="K73" s="395">
        <f>+'FY17_XM HPM PAYOR_input'!O65</f>
        <v>0</v>
      </c>
      <c r="L73" s="395">
        <f>+'FY17_XM HPM PAYOR_input'!Q65</f>
        <v>0</v>
      </c>
      <c r="M73" s="395">
        <f>+'FY17_XM HPM PAYOR_input'!S65</f>
        <v>0</v>
      </c>
      <c r="N73" s="395">
        <f>+'FY17_XM HPM PAYOR_input'!U65</f>
        <v>0</v>
      </c>
      <c r="O73" s="392"/>
      <c r="P73" s="893">
        <f>+N73-'FY17_XM HPM PAYOR_input'!U65</f>
        <v>0</v>
      </c>
      <c r="Q73" s="418"/>
    </row>
    <row r="74" spans="1:17" x14ac:dyDescent="0.2">
      <c r="A74" s="393" t="b">
        <f t="shared" si="0"/>
        <v>1</v>
      </c>
      <c r="B74" s="418">
        <v>519</v>
      </c>
      <c r="C74" s="394">
        <v>519</v>
      </c>
      <c r="D74" s="395">
        <f>+'FY17_XM HPM PAYOR_input'!E66</f>
        <v>0</v>
      </c>
      <c r="E74" s="395">
        <f>+'FY17_XM HPM PAYOR_input'!G66</f>
        <v>0</v>
      </c>
      <c r="F74" s="395">
        <f>+'FY17_XM HPM PAYOR_input'!I66</f>
        <v>0</v>
      </c>
      <c r="G74" s="395"/>
      <c r="H74" s="395"/>
      <c r="I74" s="395">
        <f>+'FY17_XM HPM PAYOR_input'!K66</f>
        <v>0</v>
      </c>
      <c r="J74" s="395">
        <f>+'FY17_XM HPM PAYOR_input'!M66</f>
        <v>0</v>
      </c>
      <c r="K74" s="395">
        <f>+'FY17_XM HPM PAYOR_input'!O66</f>
        <v>0</v>
      </c>
      <c r="L74" s="395">
        <f>+'FY17_XM HPM PAYOR_input'!Q66</f>
        <v>0</v>
      </c>
      <c r="M74" s="395">
        <f>+'FY17_XM HPM PAYOR_input'!S66</f>
        <v>0</v>
      </c>
      <c r="N74" s="395">
        <f>+'FY17_XM HPM PAYOR_input'!U66</f>
        <v>0</v>
      </c>
      <c r="O74" s="392"/>
      <c r="P74" s="893">
        <f>+N74-'FY17_XM HPM PAYOR_input'!U66</f>
        <v>0</v>
      </c>
      <c r="Q74" s="418"/>
    </row>
    <row r="75" spans="1:17" x14ac:dyDescent="0.2">
      <c r="A75" s="393" t="b">
        <f t="shared" ref="A75:A115" si="1">EXACT(B75,C75)</f>
        <v>1</v>
      </c>
      <c r="B75" s="418">
        <v>520</v>
      </c>
      <c r="C75" s="394">
        <v>520</v>
      </c>
      <c r="D75" s="395">
        <f>+'FY17_XM HPM PAYOR_input'!E67</f>
        <v>0</v>
      </c>
      <c r="E75" s="395">
        <f>+'FY17_XM HPM PAYOR_input'!G67</f>
        <v>0</v>
      </c>
      <c r="F75" s="395">
        <f>+'FY17_XM HPM PAYOR_input'!I67</f>
        <v>0</v>
      </c>
      <c r="G75" s="395"/>
      <c r="H75" s="395"/>
      <c r="I75" s="395">
        <f>+'FY17_XM HPM PAYOR_input'!K67</f>
        <v>0</v>
      </c>
      <c r="J75" s="395">
        <f>+'FY17_XM HPM PAYOR_input'!M67</f>
        <v>0</v>
      </c>
      <c r="K75" s="395">
        <f>+'FY17_XM HPM PAYOR_input'!O67</f>
        <v>0</v>
      </c>
      <c r="L75" s="395">
        <f>+'FY17_XM HPM PAYOR_input'!Q67</f>
        <v>0</v>
      </c>
      <c r="M75" s="395">
        <f>+'FY17_XM HPM PAYOR_input'!S67</f>
        <v>0</v>
      </c>
      <c r="N75" s="395">
        <f>+'FY17_XM HPM PAYOR_input'!U67</f>
        <v>0</v>
      </c>
      <c r="O75" s="392"/>
      <c r="P75" s="893">
        <f>+N75-'FY17_XM HPM PAYOR_input'!U67</f>
        <v>0</v>
      </c>
      <c r="Q75" s="418"/>
    </row>
    <row r="76" spans="1:17" x14ac:dyDescent="0.2">
      <c r="A76" s="393" t="b">
        <f t="shared" si="1"/>
        <v>1</v>
      </c>
      <c r="B76" s="418">
        <v>525</v>
      </c>
      <c r="C76" s="394">
        <v>525</v>
      </c>
      <c r="D76" s="395">
        <f>+'FY17_XM HPM PAYOR_input'!E68</f>
        <v>576</v>
      </c>
      <c r="E76" s="395">
        <f>+'FY17_XM HPM PAYOR_input'!G68</f>
        <v>36426</v>
      </c>
      <c r="F76" s="395">
        <f>+'FY17_XM HPM PAYOR_input'!I68</f>
        <v>3046275</v>
      </c>
      <c r="G76" s="395"/>
      <c r="H76" s="395"/>
      <c r="I76" s="395">
        <f>+'FY17_XM HPM PAYOR_input'!K68</f>
        <v>2011315</v>
      </c>
      <c r="J76" s="395">
        <f>+'FY17_XM HPM PAYOR_input'!M68</f>
        <v>636812</v>
      </c>
      <c r="K76" s="395">
        <f>+'FY17_XM HPM PAYOR_input'!O68</f>
        <v>1374503</v>
      </c>
      <c r="L76" s="395">
        <f>+'FY17_XM HPM PAYOR_input'!Q68</f>
        <v>78794</v>
      </c>
      <c r="M76" s="395">
        <f>+'FY17_XM HPM PAYOR_input'!S68</f>
        <v>305398</v>
      </c>
      <c r="N76" s="395">
        <f>+'FY17_XM HPM PAYOR_input'!U68</f>
        <v>990311</v>
      </c>
      <c r="O76" s="392"/>
      <c r="P76" s="893">
        <f>+N76-'FY17_XM HPM PAYOR_input'!U68</f>
        <v>0</v>
      </c>
      <c r="Q76" s="418"/>
    </row>
    <row r="77" spans="1:17" x14ac:dyDescent="0.2">
      <c r="A77" s="393" t="b">
        <f t="shared" si="1"/>
        <v>1</v>
      </c>
      <c r="B77" s="418">
        <v>526</v>
      </c>
      <c r="C77" s="394">
        <v>526</v>
      </c>
      <c r="D77" s="395">
        <f>+'FY17_XM HPM PAYOR_input'!E69</f>
        <v>109</v>
      </c>
      <c r="E77" s="395">
        <f>+'FY17_XM HPM PAYOR_input'!G69</f>
        <v>9290</v>
      </c>
      <c r="F77" s="395">
        <f>+'FY17_XM HPM PAYOR_input'!I69</f>
        <v>672632</v>
      </c>
      <c r="G77" s="395"/>
      <c r="H77" s="395"/>
      <c r="I77" s="395">
        <f>+'FY17_XM HPM PAYOR_input'!K69</f>
        <v>312953</v>
      </c>
      <c r="J77" s="395">
        <f>+'FY17_XM HPM PAYOR_input'!M69</f>
        <v>147640</v>
      </c>
      <c r="K77" s="395">
        <f>+'FY17_XM HPM PAYOR_input'!O69</f>
        <v>165313</v>
      </c>
      <c r="L77" s="395">
        <f>+'FY17_XM HPM PAYOR_input'!Q69</f>
        <v>21085</v>
      </c>
      <c r="M77" s="395">
        <f>+'FY17_XM HPM PAYOR_input'!S69</f>
        <v>72962</v>
      </c>
      <c r="N77" s="395">
        <f>+'FY17_XM HPM PAYOR_input'!U69</f>
        <v>71267</v>
      </c>
      <c r="O77" s="392"/>
      <c r="P77" s="893">
        <f>+N77-'FY17_XM HPM PAYOR_input'!U69</f>
        <v>0</v>
      </c>
      <c r="Q77" s="418"/>
    </row>
    <row r="78" spans="1:17" x14ac:dyDescent="0.2">
      <c r="A78" s="393" t="b">
        <f t="shared" si="1"/>
        <v>1</v>
      </c>
      <c r="B78" s="418">
        <v>527</v>
      </c>
      <c r="C78" s="394">
        <v>527</v>
      </c>
      <c r="D78" s="395">
        <f>+'FY17_XM HPM PAYOR_input'!E70</f>
        <v>277</v>
      </c>
      <c r="E78" s="395">
        <f>+'FY17_XM HPM PAYOR_input'!G70</f>
        <v>17081</v>
      </c>
      <c r="F78" s="395">
        <f>+'FY17_XM HPM PAYOR_input'!I70</f>
        <v>1389374</v>
      </c>
      <c r="G78" s="395"/>
      <c r="H78" s="395"/>
      <c r="I78" s="395">
        <f>+'FY17_XM HPM PAYOR_input'!K70</f>
        <v>930172</v>
      </c>
      <c r="J78" s="395">
        <f>+'FY17_XM HPM PAYOR_input'!M70</f>
        <v>288603</v>
      </c>
      <c r="K78" s="395">
        <f>+'FY17_XM HPM PAYOR_input'!O70</f>
        <v>641568</v>
      </c>
      <c r="L78" s="395">
        <f>+'FY17_XM HPM PAYOR_input'!Q70</f>
        <v>36114</v>
      </c>
      <c r="M78" s="395">
        <f>+'FY17_XM HPM PAYOR_input'!S70</f>
        <v>138935</v>
      </c>
      <c r="N78" s="395">
        <f>+'FY17_XM HPM PAYOR_input'!U70</f>
        <v>466519</v>
      </c>
      <c r="O78" s="392"/>
      <c r="P78" s="893">
        <f>+N78-'FY17_XM HPM PAYOR_input'!U70</f>
        <v>0</v>
      </c>
      <c r="Q78" s="418"/>
    </row>
    <row r="79" spans="1:17" x14ac:dyDescent="0.2">
      <c r="A79" s="393" t="b">
        <f t="shared" si="1"/>
        <v>1</v>
      </c>
      <c r="B79" s="418">
        <v>610</v>
      </c>
      <c r="C79" s="394">
        <v>610</v>
      </c>
      <c r="D79" s="395">
        <f>+'FY17_XM HPM PAYOR_input'!E71</f>
        <v>53</v>
      </c>
      <c r="E79" s="395">
        <f>+'FY17_XM HPM PAYOR_input'!G71</f>
        <v>4564</v>
      </c>
      <c r="F79" s="395">
        <f>+'FY17_XM HPM PAYOR_input'!I71</f>
        <v>339409</v>
      </c>
      <c r="G79" s="395"/>
      <c r="H79" s="395"/>
      <c r="I79" s="395">
        <f>+'FY17_XM HPM PAYOR_input'!K71</f>
        <v>84244</v>
      </c>
      <c r="J79" s="395">
        <f>+'FY17_XM HPM PAYOR_input'!M71</f>
        <v>62168</v>
      </c>
      <c r="K79" s="395">
        <f>+'FY17_XM HPM PAYOR_input'!O71</f>
        <v>22077</v>
      </c>
      <c r="L79" s="395">
        <f>+'FY17_XM HPM PAYOR_input'!Q71</f>
        <v>8810</v>
      </c>
      <c r="M79" s="395">
        <f>+'FY17_XM HPM PAYOR_input'!S71</f>
        <v>34528</v>
      </c>
      <c r="N79" s="395">
        <f>+'FY17_XM HPM PAYOR_input'!U71</f>
        <v>-21261</v>
      </c>
      <c r="O79" s="392"/>
      <c r="P79" s="893">
        <f>+N79-'FY17_XM HPM PAYOR_input'!U71</f>
        <v>0</v>
      </c>
      <c r="Q79" s="418"/>
    </row>
    <row r="80" spans="1:17" x14ac:dyDescent="0.2">
      <c r="A80" s="393" t="b">
        <f t="shared" si="1"/>
        <v>1</v>
      </c>
      <c r="B80" s="418">
        <v>615</v>
      </c>
      <c r="C80" s="394">
        <v>615</v>
      </c>
      <c r="D80" s="395">
        <f>+'FY17_XM HPM PAYOR_input'!E72</f>
        <v>161</v>
      </c>
      <c r="E80" s="395">
        <f>+'FY17_XM HPM PAYOR_input'!G72</f>
        <v>22844</v>
      </c>
      <c r="F80" s="395">
        <f>+'FY17_XM HPM PAYOR_input'!I72</f>
        <v>1364470</v>
      </c>
      <c r="G80" s="395"/>
      <c r="H80" s="395"/>
      <c r="I80" s="395">
        <f>+'FY17_XM HPM PAYOR_input'!K72</f>
        <v>319390</v>
      </c>
      <c r="J80" s="395">
        <f>+'FY17_XM HPM PAYOR_input'!M72</f>
        <v>230922</v>
      </c>
      <c r="K80" s="395">
        <f>+'FY17_XM HPM PAYOR_input'!O72</f>
        <v>88469</v>
      </c>
      <c r="L80" s="395">
        <f>+'FY17_XM HPM PAYOR_input'!Q72</f>
        <v>38754</v>
      </c>
      <c r="M80" s="395">
        <f>+'FY17_XM HPM PAYOR_input'!S72</f>
        <v>140923</v>
      </c>
      <c r="N80" s="395">
        <f>+'FY17_XM HPM PAYOR_input'!U72</f>
        <v>-91208</v>
      </c>
      <c r="O80" s="392"/>
      <c r="P80" s="893">
        <f>+N80-'FY17_XM HPM PAYOR_input'!U72</f>
        <v>0</v>
      </c>
      <c r="Q80" s="418"/>
    </row>
    <row r="81" spans="1:17" x14ac:dyDescent="0.2">
      <c r="A81" s="393" t="b">
        <f t="shared" si="1"/>
        <v>1</v>
      </c>
      <c r="B81" s="418">
        <v>640</v>
      </c>
      <c r="C81" s="394">
        <v>640</v>
      </c>
      <c r="D81" s="395">
        <f>+'FY17_XM HPM PAYOR_input'!E73</f>
        <v>0</v>
      </c>
      <c r="E81" s="395">
        <f>+'FY17_XM HPM PAYOR_input'!G73</f>
        <v>0</v>
      </c>
      <c r="F81" s="395">
        <f>+'FY17_XM HPM PAYOR_input'!I73</f>
        <v>0</v>
      </c>
      <c r="G81" s="395"/>
      <c r="H81" s="395"/>
      <c r="I81" s="395">
        <f>+'FY17_XM HPM PAYOR_input'!K73</f>
        <v>0</v>
      </c>
      <c r="J81" s="395">
        <f>+'FY17_XM HPM PAYOR_input'!M73</f>
        <v>0</v>
      </c>
      <c r="K81" s="395">
        <f>+'FY17_XM HPM PAYOR_input'!O73</f>
        <v>0</v>
      </c>
      <c r="L81" s="395">
        <f>+'FY17_XM HPM PAYOR_input'!Q73</f>
        <v>0</v>
      </c>
      <c r="M81" s="395">
        <f>+'FY17_XM HPM PAYOR_input'!S73</f>
        <v>0</v>
      </c>
      <c r="N81" s="395">
        <f>+'FY17_XM HPM PAYOR_input'!U73</f>
        <v>0</v>
      </c>
      <c r="O81" s="392"/>
      <c r="P81" s="893">
        <f>+N81-'FY17_XM HPM PAYOR_input'!U73</f>
        <v>0</v>
      </c>
      <c r="Q81" s="418"/>
    </row>
    <row r="82" spans="1:17" x14ac:dyDescent="0.2">
      <c r="A82" s="393" t="b">
        <f t="shared" si="1"/>
        <v>1</v>
      </c>
      <c r="B82" s="418">
        <v>650</v>
      </c>
      <c r="C82" s="394">
        <v>650</v>
      </c>
      <c r="D82" s="395">
        <f>+'FY17_XM HPM PAYOR_input'!E74</f>
        <v>101</v>
      </c>
      <c r="E82" s="395">
        <f>+'FY17_XM HPM PAYOR_input'!G74</f>
        <v>8472</v>
      </c>
      <c r="F82" s="395">
        <f>+'FY17_XM HPM PAYOR_input'!I74</f>
        <v>633964</v>
      </c>
      <c r="G82" s="395"/>
      <c r="H82" s="395"/>
      <c r="I82" s="395">
        <f>+'FY17_XM HPM PAYOR_input'!K74</f>
        <v>156061</v>
      </c>
      <c r="J82" s="395">
        <f>+'FY17_XM HPM PAYOR_input'!M74</f>
        <v>126460</v>
      </c>
      <c r="K82" s="395">
        <f>+'FY17_XM HPM PAYOR_input'!O74</f>
        <v>29601</v>
      </c>
      <c r="L82" s="395">
        <f>+'FY17_XM HPM PAYOR_input'!Q74</f>
        <v>15429</v>
      </c>
      <c r="M82" s="395">
        <f>+'FY17_XM HPM PAYOR_input'!S74</f>
        <v>61751</v>
      </c>
      <c r="N82" s="395">
        <f>+'FY17_XM HPM PAYOR_input'!U74</f>
        <v>-47579</v>
      </c>
      <c r="O82" s="392"/>
      <c r="P82" s="893">
        <f>+N82-'FY17_XM HPM PAYOR_input'!U74</f>
        <v>0</v>
      </c>
      <c r="Q82" s="418"/>
    </row>
    <row r="83" spans="1:17" x14ac:dyDescent="0.2">
      <c r="A83" s="393" t="b">
        <f t="shared" si="1"/>
        <v>1</v>
      </c>
      <c r="B83" s="418">
        <v>660</v>
      </c>
      <c r="C83" s="394">
        <v>660</v>
      </c>
      <c r="D83" s="395">
        <f>+'FY17_XM HPM PAYOR_input'!E75</f>
        <v>361</v>
      </c>
      <c r="E83" s="395">
        <f>+'FY17_XM HPM PAYOR_input'!G75</f>
        <v>26422</v>
      </c>
      <c r="F83" s="395">
        <f>+'FY17_XM HPM PAYOR_input'!I75</f>
        <v>1981428</v>
      </c>
      <c r="G83" s="395"/>
      <c r="H83" s="395"/>
      <c r="I83" s="395">
        <f>+'FY17_XM HPM PAYOR_input'!K75</f>
        <v>105229</v>
      </c>
      <c r="J83" s="395">
        <f>+'FY17_XM HPM PAYOR_input'!M75</f>
        <v>398151</v>
      </c>
      <c r="K83" s="395">
        <f>+'FY17_XM HPM PAYOR_input'!O75</f>
        <v>-292922</v>
      </c>
      <c r="L83" s="395">
        <f>+'FY17_XM HPM PAYOR_input'!Q75</f>
        <v>53648</v>
      </c>
      <c r="M83" s="395">
        <f>+'FY17_XM HPM PAYOR_input'!S75</f>
        <v>196562</v>
      </c>
      <c r="N83" s="395">
        <f>+'FY17_XM HPM PAYOR_input'!U75</f>
        <v>-543133</v>
      </c>
      <c r="O83" s="392"/>
      <c r="P83" s="893">
        <f>+N83-'FY17_XM HPM PAYOR_input'!U75</f>
        <v>0</v>
      </c>
      <c r="Q83" s="418"/>
    </row>
    <row r="84" spans="1:17" x14ac:dyDescent="0.2">
      <c r="A84" s="393" t="b">
        <f t="shared" si="1"/>
        <v>1</v>
      </c>
      <c r="B84" s="418">
        <v>690</v>
      </c>
      <c r="C84" s="394">
        <v>690</v>
      </c>
      <c r="D84" s="395">
        <f>+'FY17_XM HPM PAYOR_input'!E76</f>
        <v>60</v>
      </c>
      <c r="E84" s="395">
        <f>+'FY17_XM HPM PAYOR_input'!G76</f>
        <v>3968</v>
      </c>
      <c r="F84" s="395">
        <f>+'FY17_XM HPM PAYOR_input'!I76</f>
        <v>364892</v>
      </c>
      <c r="G84" s="395"/>
      <c r="H84" s="395"/>
      <c r="I84" s="395">
        <f>+'FY17_XM HPM PAYOR_input'!K76</f>
        <v>103251</v>
      </c>
      <c r="J84" s="395">
        <f>+'FY17_XM HPM PAYOR_input'!M76</f>
        <v>86894</v>
      </c>
      <c r="K84" s="395">
        <f>+'FY17_XM HPM PAYOR_input'!O76</f>
        <v>16357</v>
      </c>
      <c r="L84" s="395">
        <f>+'FY17_XM HPM PAYOR_input'!Q76</f>
        <v>9709</v>
      </c>
      <c r="M84" s="395">
        <f>+'FY17_XM HPM PAYOR_input'!S76</f>
        <v>40519</v>
      </c>
      <c r="N84" s="395">
        <f>+'FY17_XM HPM PAYOR_input'!U76</f>
        <v>-33871</v>
      </c>
      <c r="O84" s="392"/>
      <c r="P84" s="893">
        <f>+N84-'FY17_XM HPM PAYOR_input'!U76</f>
        <v>0</v>
      </c>
      <c r="Q84" s="418"/>
    </row>
    <row r="85" spans="1:17" x14ac:dyDescent="0.2">
      <c r="A85" s="393" t="b">
        <f t="shared" si="1"/>
        <v>1</v>
      </c>
      <c r="B85" s="418" t="s">
        <v>661</v>
      </c>
      <c r="C85" s="394" t="s">
        <v>661</v>
      </c>
      <c r="D85" s="395">
        <f>+'FY17_XM HPM PAYOR_input'!E77</f>
        <v>14124</v>
      </c>
      <c r="E85" s="395">
        <f>+'FY17_XM HPM PAYOR_input'!G77</f>
        <v>1143028</v>
      </c>
      <c r="F85" s="395">
        <f>+'FY17_XM HPM PAYOR_input'!I77</f>
        <v>81526483</v>
      </c>
      <c r="G85" s="395"/>
      <c r="H85" s="395"/>
      <c r="I85" s="395">
        <f>+'FY17_XM HPM PAYOR_input'!K77</f>
        <v>27668528</v>
      </c>
      <c r="J85" s="395">
        <f>+'FY17_XM HPM PAYOR_input'!M77</f>
        <v>18062036</v>
      </c>
      <c r="K85" s="395">
        <f>+'FY17_XM HPM PAYOR_input'!O77</f>
        <v>9606492</v>
      </c>
      <c r="L85" s="395">
        <f>+'FY17_XM HPM PAYOR_input'!Q77</f>
        <v>2346384</v>
      </c>
      <c r="M85" s="395">
        <f>+'FY17_XM HPM PAYOR_input'!S77</f>
        <v>8672958</v>
      </c>
      <c r="N85" s="395">
        <f>+'FY17_XM HPM PAYOR_input'!U77</f>
        <v>-1412847</v>
      </c>
      <c r="O85" s="392"/>
      <c r="P85" s="893">
        <f>+N85-'FY17_XM HPM PAYOR_input'!U77</f>
        <v>0</v>
      </c>
      <c r="Q85" s="418"/>
    </row>
    <row r="86" spans="1:17" x14ac:dyDescent="0.2">
      <c r="A86" s="393" t="b">
        <f t="shared" si="1"/>
        <v>1</v>
      </c>
      <c r="B86" s="418"/>
      <c r="C86" s="394"/>
      <c r="D86" s="1198"/>
      <c r="E86" s="1198"/>
      <c r="F86" s="1198"/>
      <c r="G86" s="1198"/>
      <c r="H86" s="1198"/>
      <c r="I86" s="1198"/>
      <c r="J86" s="1198"/>
      <c r="K86" s="1198"/>
      <c r="L86" s="1198"/>
      <c r="M86" s="1198"/>
      <c r="N86" s="1198"/>
      <c r="O86" s="392"/>
      <c r="P86" s="893">
        <f>+N86-'FY17_XM HPM PAYOR_input'!U78</f>
        <v>0</v>
      </c>
      <c r="Q86" s="418"/>
    </row>
    <row r="87" spans="1:17" x14ac:dyDescent="0.2">
      <c r="A87" s="393" t="b">
        <f t="shared" si="1"/>
        <v>1</v>
      </c>
      <c r="B87" s="418" t="s">
        <v>662</v>
      </c>
      <c r="C87" s="394" t="s">
        <v>662</v>
      </c>
      <c r="D87" s="1198"/>
      <c r="E87" s="1198"/>
      <c r="F87" s="1198"/>
      <c r="G87" s="1198"/>
      <c r="H87" s="1198"/>
      <c r="I87" s="1198"/>
      <c r="J87" s="1198"/>
      <c r="K87" s="1198"/>
      <c r="L87" s="1198"/>
      <c r="M87" s="1198"/>
      <c r="N87" s="1198"/>
      <c r="O87" s="392"/>
      <c r="P87" s="893">
        <f>+N87-'FY17_XM HPM PAYOR_input'!U79</f>
        <v>0</v>
      </c>
      <c r="Q87" s="418"/>
    </row>
    <row r="88" spans="1:17" x14ac:dyDescent="0.2">
      <c r="A88" s="393" t="b">
        <f t="shared" si="1"/>
        <v>1</v>
      </c>
      <c r="B88" s="418">
        <v>10</v>
      </c>
      <c r="C88" s="394">
        <v>10</v>
      </c>
      <c r="D88" s="395">
        <f>+'FY17_XM HPM PAYOR_input'!E80</f>
        <v>101409</v>
      </c>
      <c r="E88" s="395">
        <f>+'FY17_XM HPM PAYOR_input'!G80</f>
        <v>464856</v>
      </c>
      <c r="F88" s="395">
        <f>+'FY17_XM HPM PAYOR_input'!I80</f>
        <v>21431255</v>
      </c>
      <c r="G88" s="395"/>
      <c r="H88" s="395"/>
      <c r="I88" s="395">
        <f>+'FY17_XM HPM PAYOR_input'!K80</f>
        <v>5445848</v>
      </c>
      <c r="J88" s="395">
        <f>+'FY17_XM HPM PAYOR_input'!M80</f>
        <v>3683162</v>
      </c>
      <c r="K88" s="395">
        <f>+'FY17_XM HPM PAYOR_input'!O80</f>
        <v>1762685</v>
      </c>
      <c r="L88" s="395">
        <f>+'FY17_XM HPM PAYOR_input'!Q80</f>
        <v>1290488</v>
      </c>
      <c r="M88" s="395">
        <f>+'FY17_XM HPM PAYOR_input'!S80</f>
        <v>1113586</v>
      </c>
      <c r="N88" s="395">
        <f>+'FY17_XM HPM PAYOR_input'!U80</f>
        <v>-641389</v>
      </c>
      <c r="O88" s="392"/>
      <c r="P88" s="893">
        <f>+N88-'FY17_XM HPM PAYOR_input'!U80</f>
        <v>0</v>
      </c>
      <c r="Q88" s="418"/>
    </row>
    <row r="89" spans="1:17" x14ac:dyDescent="0.2">
      <c r="A89" s="393" t="b">
        <f t="shared" si="1"/>
        <v>1</v>
      </c>
      <c r="B89" s="844">
        <v>99</v>
      </c>
      <c r="C89" s="394">
        <v>99</v>
      </c>
      <c r="D89" s="395">
        <f>+'FY17_XM HPM PAYOR_input'!E81</f>
        <v>1</v>
      </c>
      <c r="E89" s="395">
        <f>+'FY17_XM HPM PAYOR_input'!G81</f>
        <v>1</v>
      </c>
      <c r="F89" s="395">
        <f>+'FY17_XM HPM PAYOR_input'!I81</f>
        <v>53</v>
      </c>
      <c r="G89" s="395"/>
      <c r="H89" s="395"/>
      <c r="I89" s="395">
        <f>+'FY17_XM HPM PAYOR_input'!K81</f>
        <v>0</v>
      </c>
      <c r="J89" s="395">
        <f>+'FY17_XM HPM PAYOR_input'!M81</f>
        <v>6</v>
      </c>
      <c r="K89" s="395">
        <f>+'FY17_XM HPM PAYOR_input'!O81</f>
        <v>-6</v>
      </c>
      <c r="L89" s="395">
        <f>+'FY17_XM HPM PAYOR_input'!Q81</f>
        <v>4</v>
      </c>
      <c r="M89" s="395">
        <f>+'FY17_XM HPM PAYOR_input'!S81</f>
        <v>2</v>
      </c>
      <c r="N89" s="395">
        <f>+'FY17_XM HPM PAYOR_input'!U81</f>
        <v>-12</v>
      </c>
      <c r="O89" s="392"/>
      <c r="P89" s="893">
        <f>+N89-'FY17_XM HPM PAYOR_input'!U81</f>
        <v>0</v>
      </c>
      <c r="Q89" s="418"/>
    </row>
    <row r="90" spans="1:17" x14ac:dyDescent="0.2">
      <c r="A90" s="393" t="b">
        <f t="shared" si="1"/>
        <v>1</v>
      </c>
      <c r="B90" s="418">
        <v>120</v>
      </c>
      <c r="C90" s="394">
        <v>120</v>
      </c>
      <c r="D90" s="395">
        <f>+'FY17_XM HPM PAYOR_input'!E82</f>
        <v>85567</v>
      </c>
      <c r="E90" s="395">
        <f>+'FY17_XM HPM PAYOR_input'!G82</f>
        <v>390486</v>
      </c>
      <c r="F90" s="395">
        <f>+'FY17_XM HPM PAYOR_input'!I82</f>
        <v>17111910</v>
      </c>
      <c r="G90" s="395"/>
      <c r="H90" s="395"/>
      <c r="I90" s="395">
        <f>+'FY17_XM HPM PAYOR_input'!K82</f>
        <v>4609980</v>
      </c>
      <c r="J90" s="395">
        <f>+'FY17_XM HPM PAYOR_input'!M82</f>
        <v>2813587</v>
      </c>
      <c r="K90" s="395">
        <f>+'FY17_XM HPM PAYOR_input'!O82</f>
        <v>1796393</v>
      </c>
      <c r="L90" s="395">
        <f>+'FY17_XM HPM PAYOR_input'!Q82</f>
        <v>1093881</v>
      </c>
      <c r="M90" s="395">
        <f>+'FY17_XM HPM PAYOR_input'!S82</f>
        <v>885157</v>
      </c>
      <c r="N90" s="395">
        <f>+'FY17_XM HPM PAYOR_input'!U82</f>
        <v>-182645</v>
      </c>
      <c r="O90" s="392"/>
      <c r="P90" s="893">
        <f>+N90-'FY17_XM HPM PAYOR_input'!U82</f>
        <v>0</v>
      </c>
      <c r="Q90" s="418"/>
    </row>
    <row r="91" spans="1:17" x14ac:dyDescent="0.2">
      <c r="A91" s="393" t="b">
        <f t="shared" si="1"/>
        <v>1</v>
      </c>
      <c r="B91" s="418">
        <v>130</v>
      </c>
      <c r="C91" s="394">
        <v>130</v>
      </c>
      <c r="D91" s="395">
        <f>+'FY17_XM HPM PAYOR_input'!E83</f>
        <v>69128</v>
      </c>
      <c r="E91" s="395">
        <f>+'FY17_XM HPM PAYOR_input'!G83</f>
        <v>283405</v>
      </c>
      <c r="F91" s="395">
        <f>+'FY17_XM HPM PAYOR_input'!I83</f>
        <v>12723892</v>
      </c>
      <c r="G91" s="395"/>
      <c r="H91" s="395"/>
      <c r="I91" s="395">
        <f>+'FY17_XM HPM PAYOR_input'!K83</f>
        <v>3476900</v>
      </c>
      <c r="J91" s="395">
        <f>+'FY17_XM HPM PAYOR_input'!M83</f>
        <v>2244220</v>
      </c>
      <c r="K91" s="395">
        <f>+'FY17_XM HPM PAYOR_input'!O83</f>
        <v>1232680</v>
      </c>
      <c r="L91" s="395">
        <f>+'FY17_XM HPM PAYOR_input'!Q83</f>
        <v>875230</v>
      </c>
      <c r="M91" s="395">
        <f>+'FY17_XM HPM PAYOR_input'!S83</f>
        <v>693126</v>
      </c>
      <c r="N91" s="395">
        <f>+'FY17_XM HPM PAYOR_input'!U83</f>
        <v>-335676</v>
      </c>
      <c r="O91" s="392"/>
      <c r="P91" s="893">
        <f>+N91-'FY17_XM HPM PAYOR_input'!U83</f>
        <v>0</v>
      </c>
      <c r="Q91" s="418"/>
    </row>
    <row r="92" spans="1:17" x14ac:dyDescent="0.2">
      <c r="A92" s="393" t="b">
        <f t="shared" si="1"/>
        <v>1</v>
      </c>
      <c r="B92" s="418">
        <v>140</v>
      </c>
      <c r="C92" s="394">
        <v>140</v>
      </c>
      <c r="D92" s="395">
        <f>+'FY17_XM HPM PAYOR_input'!E84</f>
        <v>42783</v>
      </c>
      <c r="E92" s="395">
        <f>+'FY17_XM HPM PAYOR_input'!G84</f>
        <v>176337</v>
      </c>
      <c r="F92" s="395">
        <f>+'FY17_XM HPM PAYOR_input'!I84</f>
        <v>8357248</v>
      </c>
      <c r="G92" s="395"/>
      <c r="H92" s="395"/>
      <c r="I92" s="395">
        <f>+'FY17_XM HPM PAYOR_input'!K84</f>
        <v>2109453</v>
      </c>
      <c r="J92" s="395">
        <f>+'FY17_XM HPM PAYOR_input'!M84</f>
        <v>1487926</v>
      </c>
      <c r="K92" s="395">
        <f>+'FY17_XM HPM PAYOR_input'!O84</f>
        <v>621527</v>
      </c>
      <c r="L92" s="395">
        <f>+'FY17_XM HPM PAYOR_input'!Q84</f>
        <v>533792</v>
      </c>
      <c r="M92" s="395">
        <f>+'FY17_XM HPM PAYOR_input'!S84</f>
        <v>455918</v>
      </c>
      <c r="N92" s="395">
        <f>+'FY17_XM HPM PAYOR_input'!U84</f>
        <v>-368183</v>
      </c>
      <c r="O92" s="392"/>
      <c r="P92" s="893">
        <f>+N92-'FY17_XM HPM PAYOR_input'!U84</f>
        <v>0</v>
      </c>
      <c r="Q92" s="418"/>
    </row>
    <row r="93" spans="1:17" x14ac:dyDescent="0.2">
      <c r="A93" s="393" t="b">
        <f t="shared" si="1"/>
        <v>1</v>
      </c>
      <c r="B93" s="418">
        <v>210</v>
      </c>
      <c r="C93" s="394">
        <v>210</v>
      </c>
      <c r="D93" s="395">
        <f>+'FY17_XM HPM PAYOR_input'!E85</f>
        <v>13903</v>
      </c>
      <c r="E93" s="395">
        <f>+'FY17_XM HPM PAYOR_input'!G85</f>
        <v>47018</v>
      </c>
      <c r="F93" s="395">
        <f>+'FY17_XM HPM PAYOR_input'!I85</f>
        <v>3299648</v>
      </c>
      <c r="G93" s="395"/>
      <c r="H93" s="395"/>
      <c r="I93" s="395">
        <f>+'FY17_XM HPM PAYOR_input'!K85</f>
        <v>326459</v>
      </c>
      <c r="J93" s="395">
        <f>+'FY17_XM HPM PAYOR_input'!M85</f>
        <v>628297</v>
      </c>
      <c r="K93" s="395">
        <f>+'FY17_XM HPM PAYOR_input'!O85</f>
        <v>-301837</v>
      </c>
      <c r="L93" s="395">
        <f>+'FY17_XM HPM PAYOR_input'!Q85</f>
        <v>200932</v>
      </c>
      <c r="M93" s="395">
        <f>+'FY17_XM HPM PAYOR_input'!S85</f>
        <v>181005</v>
      </c>
      <c r="N93" s="395">
        <f>+'FY17_XM HPM PAYOR_input'!U85</f>
        <v>-683775</v>
      </c>
      <c r="O93" s="392"/>
      <c r="P93" s="893">
        <f>+N93-'FY17_XM HPM PAYOR_input'!U85</f>
        <v>0</v>
      </c>
      <c r="Q93" s="418"/>
    </row>
    <row r="94" spans="1:17" x14ac:dyDescent="0.2">
      <c r="A94" s="393" t="b">
        <f t="shared" si="1"/>
        <v>1</v>
      </c>
      <c r="B94" s="418">
        <v>220</v>
      </c>
      <c r="C94" s="394">
        <v>220</v>
      </c>
      <c r="D94" s="395">
        <f>+'FY17_XM HPM PAYOR_input'!E86</f>
        <v>78850</v>
      </c>
      <c r="E94" s="395">
        <f>+'FY17_XM HPM PAYOR_input'!G86</f>
        <v>320847</v>
      </c>
      <c r="F94" s="395">
        <f>+'FY17_XM HPM PAYOR_input'!I86</f>
        <v>21088751</v>
      </c>
      <c r="G94" s="395"/>
      <c r="H94" s="395"/>
      <c r="I94" s="395">
        <f>+'FY17_XM HPM PAYOR_input'!K86</f>
        <v>4552514</v>
      </c>
      <c r="J94" s="395">
        <f>+'FY17_XM HPM PAYOR_input'!M86</f>
        <v>4190935</v>
      </c>
      <c r="K94" s="395">
        <f>+'FY17_XM HPM PAYOR_input'!O86</f>
        <v>361579</v>
      </c>
      <c r="L94" s="395">
        <f>+'FY17_XM HPM PAYOR_input'!Q86</f>
        <v>1158118</v>
      </c>
      <c r="M94" s="395">
        <f>+'FY17_XM HPM PAYOR_input'!S86</f>
        <v>1149618</v>
      </c>
      <c r="N94" s="395">
        <f>+'FY17_XM HPM PAYOR_input'!U86</f>
        <v>-1946157</v>
      </c>
      <c r="O94" s="392"/>
      <c r="P94" s="893">
        <f>+N94-'FY17_XM HPM PAYOR_input'!U86</f>
        <v>0</v>
      </c>
      <c r="Q94" s="418"/>
    </row>
    <row r="95" spans="1:17" x14ac:dyDescent="0.2">
      <c r="A95" s="393" t="b">
        <f t="shared" si="1"/>
        <v>1</v>
      </c>
      <c r="B95" s="418">
        <v>230</v>
      </c>
      <c r="C95" s="394">
        <v>230</v>
      </c>
      <c r="D95" s="395">
        <f>+'FY17_XM HPM PAYOR_input'!E87</f>
        <v>17117</v>
      </c>
      <c r="E95" s="395">
        <f>+'FY17_XM HPM PAYOR_input'!G87</f>
        <v>69063</v>
      </c>
      <c r="F95" s="395">
        <f>+'FY17_XM HPM PAYOR_input'!I87</f>
        <v>4523426</v>
      </c>
      <c r="G95" s="395"/>
      <c r="H95" s="395"/>
      <c r="I95" s="395">
        <f>+'FY17_XM HPM PAYOR_input'!K87</f>
        <v>1287275</v>
      </c>
      <c r="J95" s="395">
        <f>+'FY17_XM HPM PAYOR_input'!M87</f>
        <v>892874</v>
      </c>
      <c r="K95" s="395">
        <f>+'FY17_XM HPM PAYOR_input'!O87</f>
        <v>394401</v>
      </c>
      <c r="L95" s="395">
        <f>+'FY17_XM HPM PAYOR_input'!Q87</f>
        <v>244094</v>
      </c>
      <c r="M95" s="395">
        <f>+'FY17_XM HPM PAYOR_input'!S87</f>
        <v>245954</v>
      </c>
      <c r="N95" s="395">
        <f>+'FY17_XM HPM PAYOR_input'!U87</f>
        <v>-95646</v>
      </c>
      <c r="O95" s="392"/>
      <c r="P95" s="893">
        <f>+N95-'FY17_XM HPM PAYOR_input'!U87</f>
        <v>0</v>
      </c>
      <c r="Q95" s="418"/>
    </row>
    <row r="96" spans="1:17" x14ac:dyDescent="0.2">
      <c r="A96" s="393" t="b">
        <f t="shared" si="1"/>
        <v>1</v>
      </c>
      <c r="B96" s="418">
        <v>240</v>
      </c>
      <c r="C96" s="394">
        <v>240</v>
      </c>
      <c r="D96" s="395">
        <f>+'FY17_XM HPM PAYOR_input'!E88</f>
        <v>22593</v>
      </c>
      <c r="E96" s="395">
        <f>+'FY17_XM HPM PAYOR_input'!G88</f>
        <v>92845</v>
      </c>
      <c r="F96" s="395">
        <f>+'FY17_XM HPM PAYOR_input'!I88</f>
        <v>6376357</v>
      </c>
      <c r="G96" s="395"/>
      <c r="H96" s="395"/>
      <c r="I96" s="395">
        <f>+'FY17_XM HPM PAYOR_input'!K88</f>
        <v>2005991</v>
      </c>
      <c r="J96" s="395">
        <f>+'FY17_XM HPM PAYOR_input'!M88</f>
        <v>1304314</v>
      </c>
      <c r="K96" s="395">
        <f>+'FY17_XM HPM PAYOR_input'!O88</f>
        <v>701676</v>
      </c>
      <c r="L96" s="395">
        <f>+'FY17_XM HPM PAYOR_input'!Q88</f>
        <v>336265</v>
      </c>
      <c r="M96" s="395">
        <f>+'FY17_XM HPM PAYOR_input'!S88</f>
        <v>348008</v>
      </c>
      <c r="N96" s="395">
        <f>+'FY17_XM HPM PAYOR_input'!U88</f>
        <v>17403</v>
      </c>
      <c r="O96" s="392"/>
      <c r="P96" s="893">
        <f>+N96-'FY17_XM HPM PAYOR_input'!U88</f>
        <v>0</v>
      </c>
      <c r="Q96" s="418"/>
    </row>
    <row r="97" spans="1:17" s="452" customFormat="1" x14ac:dyDescent="0.2">
      <c r="A97" s="890" t="b">
        <f t="shared" si="1"/>
        <v>1</v>
      </c>
      <c r="B97" s="890">
        <v>250</v>
      </c>
      <c r="C97" s="891">
        <v>250</v>
      </c>
      <c r="D97" s="892">
        <f>+'FY17_XM HPM PAYOR_input'!E89</f>
        <v>0</v>
      </c>
      <c r="E97" s="892">
        <f>+'FY17_XM HPM PAYOR_input'!G89</f>
        <v>0</v>
      </c>
      <c r="F97" s="892">
        <f>+'FY17_XM HPM PAYOR_input'!I89</f>
        <v>0</v>
      </c>
      <c r="G97" s="892"/>
      <c r="H97" s="892"/>
      <c r="I97" s="892">
        <f>+'FY17_XM HPM PAYOR_input'!K89</f>
        <v>0</v>
      </c>
      <c r="J97" s="892">
        <f>+'FY17_XM HPM PAYOR_input'!M89</f>
        <v>0</v>
      </c>
      <c r="K97" s="892">
        <f>+'FY17_XM HPM PAYOR_input'!O89</f>
        <v>0</v>
      </c>
      <c r="L97" s="892">
        <f>+'FY17_XM HPM PAYOR_input'!Q89</f>
        <v>0</v>
      </c>
      <c r="M97" s="892">
        <f>+'FY17_XM HPM PAYOR_input'!S89</f>
        <v>0</v>
      </c>
      <c r="N97" s="892">
        <f>+'FY17_XM HPM PAYOR_input'!U89</f>
        <v>0</v>
      </c>
      <c r="O97" s="392"/>
      <c r="P97" s="893">
        <f>+N97-'FY17_XM HPM PAYOR_input'!U89</f>
        <v>0</v>
      </c>
      <c r="Q97" s="418"/>
    </row>
    <row r="98" spans="1:17" x14ac:dyDescent="0.2">
      <c r="A98" s="393" t="b">
        <f t="shared" si="1"/>
        <v>1</v>
      </c>
      <c r="B98" s="418">
        <v>320</v>
      </c>
      <c r="C98" s="394">
        <v>320</v>
      </c>
      <c r="D98" s="395">
        <f>+'FY17_XM HPM PAYOR_input'!E90</f>
        <v>247163</v>
      </c>
      <c r="E98" s="395">
        <f>+'FY17_XM HPM PAYOR_input'!G90</f>
        <v>1116658</v>
      </c>
      <c r="F98" s="395">
        <f>+'FY17_XM HPM PAYOR_input'!I90</f>
        <v>67749234</v>
      </c>
      <c r="G98" s="395"/>
      <c r="H98" s="395"/>
      <c r="I98" s="395">
        <f>+'FY17_XM HPM PAYOR_input'!K90</f>
        <v>14472302</v>
      </c>
      <c r="J98" s="395">
        <f>+'FY17_XM HPM PAYOR_input'!M90</f>
        <v>12255382</v>
      </c>
      <c r="K98" s="395">
        <f>+'FY17_XM HPM PAYOR_input'!O90</f>
        <v>2216920</v>
      </c>
      <c r="L98" s="395">
        <f>+'FY17_XM HPM PAYOR_input'!Q90</f>
        <v>3521139</v>
      </c>
      <c r="M98" s="395">
        <f>+'FY17_XM HPM PAYOR_input'!S90</f>
        <v>3463521</v>
      </c>
      <c r="N98" s="395">
        <f>+'FY17_XM HPM PAYOR_input'!U90</f>
        <v>-4767740</v>
      </c>
      <c r="O98" s="392"/>
      <c r="P98" s="893">
        <f>+N98-'FY17_XM HPM PAYOR_input'!U90</f>
        <v>0</v>
      </c>
      <c r="Q98" s="418"/>
    </row>
    <row r="99" spans="1:17" x14ac:dyDescent="0.2">
      <c r="A99" s="393" t="b">
        <f t="shared" si="1"/>
        <v>1</v>
      </c>
      <c r="B99" s="418">
        <v>330</v>
      </c>
      <c r="C99" s="394">
        <v>330</v>
      </c>
      <c r="D99" s="395">
        <f>+'FY17_XM HPM PAYOR_input'!E91</f>
        <v>42307</v>
      </c>
      <c r="E99" s="395">
        <f>+'FY17_XM HPM PAYOR_input'!G91</f>
        <v>190700</v>
      </c>
      <c r="F99" s="395">
        <f>+'FY17_XM HPM PAYOR_input'!I91</f>
        <v>11169217</v>
      </c>
      <c r="G99" s="395"/>
      <c r="H99" s="395"/>
      <c r="I99" s="395">
        <f>+'FY17_XM HPM PAYOR_input'!K91</f>
        <v>2936983</v>
      </c>
      <c r="J99" s="395">
        <f>+'FY17_XM HPM PAYOR_input'!M91</f>
        <v>1954284</v>
      </c>
      <c r="K99" s="395">
        <f>+'FY17_XM HPM PAYOR_input'!O91</f>
        <v>982699</v>
      </c>
      <c r="L99" s="395">
        <f>+'FY17_XM HPM PAYOR_input'!Q91</f>
        <v>601807</v>
      </c>
      <c r="M99" s="395">
        <f>+'FY17_XM HPM PAYOR_input'!S91</f>
        <v>572568</v>
      </c>
      <c r="N99" s="395">
        <f>+'FY17_XM HPM PAYOR_input'!U91</f>
        <v>-191676</v>
      </c>
      <c r="O99" s="392"/>
      <c r="P99" s="893">
        <f>+N99-'FY17_XM HPM PAYOR_input'!U91</f>
        <v>0</v>
      </c>
      <c r="Q99" s="418"/>
    </row>
    <row r="100" spans="1:17" x14ac:dyDescent="0.2">
      <c r="A100" s="393" t="b">
        <f t="shared" si="1"/>
        <v>1</v>
      </c>
      <c r="B100" s="418">
        <v>350</v>
      </c>
      <c r="C100" s="394">
        <v>350</v>
      </c>
      <c r="D100" s="395">
        <f>+'FY17_XM HPM PAYOR_input'!E92</f>
        <v>0</v>
      </c>
      <c r="E100" s="395">
        <f>+'FY17_XM HPM PAYOR_input'!G92</f>
        <v>0</v>
      </c>
      <c r="F100" s="395">
        <f>+'FY17_XM HPM PAYOR_input'!I92</f>
        <v>0</v>
      </c>
      <c r="G100" s="395"/>
      <c r="H100" s="395"/>
      <c r="I100" s="395">
        <f>+'FY17_XM HPM PAYOR_input'!K92</f>
        <v>0</v>
      </c>
      <c r="J100" s="395">
        <f>+'FY17_XM HPM PAYOR_input'!M92</f>
        <v>0</v>
      </c>
      <c r="K100" s="395">
        <f>+'FY17_XM HPM PAYOR_input'!O92</f>
        <v>0</v>
      </c>
      <c r="L100" s="395">
        <f>+'FY17_XM HPM PAYOR_input'!Q92</f>
        <v>0</v>
      </c>
      <c r="M100" s="395">
        <f>+'FY17_XM HPM PAYOR_input'!S92</f>
        <v>0</v>
      </c>
      <c r="N100" s="395">
        <f>+'FY17_XM HPM PAYOR_input'!U92</f>
        <v>0</v>
      </c>
      <c r="O100" s="392"/>
      <c r="P100" s="893">
        <f>+N100-'FY17_XM HPM PAYOR_input'!U92</f>
        <v>0</v>
      </c>
      <c r="Q100" s="418"/>
    </row>
    <row r="101" spans="1:17" x14ac:dyDescent="0.2">
      <c r="A101" s="393" t="b">
        <f t="shared" si="1"/>
        <v>1</v>
      </c>
      <c r="B101" s="418">
        <v>519</v>
      </c>
      <c r="C101" s="394">
        <v>519</v>
      </c>
      <c r="D101" s="395">
        <f>+'FY17_XM HPM PAYOR_input'!E93</f>
        <v>0</v>
      </c>
      <c r="E101" s="395">
        <f>+'FY17_XM HPM PAYOR_input'!G93</f>
        <v>0</v>
      </c>
      <c r="F101" s="395">
        <f>+'FY17_XM HPM PAYOR_input'!I93</f>
        <v>0</v>
      </c>
      <c r="G101" s="395"/>
      <c r="H101" s="395"/>
      <c r="I101" s="395">
        <f>+'FY17_XM HPM PAYOR_input'!K93</f>
        <v>0</v>
      </c>
      <c r="J101" s="395">
        <f>+'FY17_XM HPM PAYOR_input'!M93</f>
        <v>0</v>
      </c>
      <c r="K101" s="395">
        <f>+'FY17_XM HPM PAYOR_input'!O93</f>
        <v>0</v>
      </c>
      <c r="L101" s="395">
        <f>+'FY17_XM HPM PAYOR_input'!Q93</f>
        <v>0</v>
      </c>
      <c r="M101" s="395">
        <f>+'FY17_XM HPM PAYOR_input'!S93</f>
        <v>0</v>
      </c>
      <c r="N101" s="395">
        <f>+'FY17_XM HPM PAYOR_input'!U93</f>
        <v>0</v>
      </c>
      <c r="O101" s="392"/>
      <c r="P101" s="893">
        <f>+N101-'FY17_XM HPM PAYOR_input'!U93</f>
        <v>0</v>
      </c>
      <c r="Q101" s="418"/>
    </row>
    <row r="102" spans="1:17" x14ac:dyDescent="0.2">
      <c r="A102" s="393" t="b">
        <f t="shared" si="1"/>
        <v>1</v>
      </c>
      <c r="B102" s="418">
        <v>520</v>
      </c>
      <c r="C102" s="394">
        <v>520</v>
      </c>
      <c r="D102" s="395">
        <f>+'FY17_XM HPM PAYOR_input'!E94</f>
        <v>0</v>
      </c>
      <c r="E102" s="395">
        <f>+'FY17_XM HPM PAYOR_input'!G94</f>
        <v>0</v>
      </c>
      <c r="F102" s="395">
        <f>+'FY17_XM HPM PAYOR_input'!I94</f>
        <v>0</v>
      </c>
      <c r="G102" s="395"/>
      <c r="H102" s="395"/>
      <c r="I102" s="395">
        <f>+'FY17_XM HPM PAYOR_input'!K94</f>
        <v>0</v>
      </c>
      <c r="J102" s="395">
        <f>+'FY17_XM HPM PAYOR_input'!M94</f>
        <v>0</v>
      </c>
      <c r="K102" s="395">
        <f>+'FY17_XM HPM PAYOR_input'!O94</f>
        <v>0</v>
      </c>
      <c r="L102" s="395">
        <f>+'FY17_XM HPM PAYOR_input'!Q94</f>
        <v>0</v>
      </c>
      <c r="M102" s="395">
        <f>+'FY17_XM HPM PAYOR_input'!S94</f>
        <v>0</v>
      </c>
      <c r="N102" s="395">
        <f>+'FY17_XM HPM PAYOR_input'!U94</f>
        <v>0</v>
      </c>
      <c r="O102" s="392"/>
      <c r="P102" s="893">
        <f>+N102-'FY17_XM HPM PAYOR_input'!U94</f>
        <v>0</v>
      </c>
      <c r="Q102" s="418"/>
    </row>
    <row r="103" spans="1:17" x14ac:dyDescent="0.2">
      <c r="A103" s="393" t="b">
        <f t="shared" si="1"/>
        <v>1</v>
      </c>
      <c r="B103" s="418">
        <v>525</v>
      </c>
      <c r="C103" s="394">
        <v>525</v>
      </c>
      <c r="D103" s="395">
        <f>+'FY17_XM HPM PAYOR_input'!E95</f>
        <v>36216</v>
      </c>
      <c r="E103" s="395">
        <f>+'FY17_XM HPM PAYOR_input'!G95</f>
        <v>163180</v>
      </c>
      <c r="F103" s="395">
        <f>+'FY17_XM HPM PAYOR_input'!I95</f>
        <v>10456567</v>
      </c>
      <c r="G103" s="395"/>
      <c r="H103" s="395"/>
      <c r="I103" s="395">
        <f>+'FY17_XM HPM PAYOR_input'!K95</f>
        <v>5351642</v>
      </c>
      <c r="J103" s="395">
        <f>+'FY17_XM HPM PAYOR_input'!M95</f>
        <v>1877415</v>
      </c>
      <c r="K103" s="395">
        <f>+'FY17_XM HPM PAYOR_input'!O95</f>
        <v>3474228</v>
      </c>
      <c r="L103" s="395">
        <f>+'FY17_XM HPM PAYOR_input'!Q95</f>
        <v>507945</v>
      </c>
      <c r="M103" s="395">
        <f>+'FY17_XM HPM PAYOR_input'!S95</f>
        <v>540405</v>
      </c>
      <c r="N103" s="395">
        <f>+'FY17_XM HPM PAYOR_input'!U95</f>
        <v>2425878</v>
      </c>
      <c r="O103" s="392"/>
      <c r="P103" s="893">
        <f>+N103-'FY17_XM HPM PAYOR_input'!U95</f>
        <v>0</v>
      </c>
      <c r="Q103" s="418"/>
    </row>
    <row r="104" spans="1:17" s="452" customFormat="1" x14ac:dyDescent="0.2">
      <c r="A104" s="393" t="b">
        <f t="shared" si="1"/>
        <v>1</v>
      </c>
      <c r="B104" s="418">
        <v>526</v>
      </c>
      <c r="C104" s="394">
        <v>526</v>
      </c>
      <c r="D104" s="395">
        <f>+'FY17_XM HPM PAYOR_input'!E96</f>
        <v>5412</v>
      </c>
      <c r="E104" s="395">
        <f>+'FY17_XM HPM PAYOR_input'!G96</f>
        <v>25762</v>
      </c>
      <c r="F104" s="395">
        <f>+'FY17_XM HPM PAYOR_input'!I96</f>
        <v>1757190</v>
      </c>
      <c r="G104" s="395"/>
      <c r="H104" s="395"/>
      <c r="I104" s="395">
        <f>+'FY17_XM HPM PAYOR_input'!K96</f>
        <v>1180844</v>
      </c>
      <c r="J104" s="395">
        <f>+'FY17_XM HPM PAYOR_input'!M96</f>
        <v>327487</v>
      </c>
      <c r="K104" s="395">
        <f>+'FY17_XM HPM PAYOR_input'!O96</f>
        <v>853356</v>
      </c>
      <c r="L104" s="395">
        <f>+'FY17_XM HPM PAYOR_input'!Q96</f>
        <v>78358</v>
      </c>
      <c r="M104" s="395">
        <f>+'FY17_XM HPM PAYOR_input'!S96</f>
        <v>92713</v>
      </c>
      <c r="N104" s="395">
        <f>+'FY17_XM HPM PAYOR_input'!U96</f>
        <v>682285</v>
      </c>
      <c r="O104" s="392"/>
      <c r="P104" s="893">
        <f>+N104-'FY17_XM HPM PAYOR_input'!U96</f>
        <v>0</v>
      </c>
      <c r="Q104" s="418"/>
    </row>
    <row r="105" spans="1:17" x14ac:dyDescent="0.2">
      <c r="A105" s="393" t="b">
        <f t="shared" si="1"/>
        <v>1</v>
      </c>
      <c r="B105" s="418">
        <v>527</v>
      </c>
      <c r="C105" s="394">
        <v>527</v>
      </c>
      <c r="D105" s="395">
        <f>+'FY17_XM HPM PAYOR_input'!E97</f>
        <v>22333</v>
      </c>
      <c r="E105" s="395">
        <f>+'FY17_XM HPM PAYOR_input'!G97</f>
        <v>98831</v>
      </c>
      <c r="F105" s="395">
        <f>+'FY17_XM HPM PAYOR_input'!I97</f>
        <v>5851563</v>
      </c>
      <c r="G105" s="395"/>
      <c r="H105" s="395"/>
      <c r="I105" s="395">
        <f>+'FY17_XM HPM PAYOR_input'!K97</f>
        <v>2683406</v>
      </c>
      <c r="J105" s="395">
        <f>+'FY17_XM HPM PAYOR_input'!M97</f>
        <v>1033251</v>
      </c>
      <c r="K105" s="395">
        <f>+'FY17_XM HPM PAYOR_input'!O97</f>
        <v>1650155</v>
      </c>
      <c r="L105" s="395">
        <f>+'FY17_XM HPM PAYOR_input'!Q97</f>
        <v>310957</v>
      </c>
      <c r="M105" s="395">
        <f>+'FY17_XM HPM PAYOR_input'!S97</f>
        <v>298828</v>
      </c>
      <c r="N105" s="395">
        <f>+'FY17_XM HPM PAYOR_input'!U97</f>
        <v>1040369</v>
      </c>
      <c r="O105" s="392"/>
      <c r="P105" s="893">
        <f>+N105-'FY17_XM HPM PAYOR_input'!U97</f>
        <v>0</v>
      </c>
      <c r="Q105" s="418"/>
    </row>
    <row r="106" spans="1:17" x14ac:dyDescent="0.2">
      <c r="A106" s="393" t="b">
        <f t="shared" si="1"/>
        <v>1</v>
      </c>
      <c r="B106" s="418">
        <v>610</v>
      </c>
      <c r="C106" s="394">
        <v>610</v>
      </c>
      <c r="D106" s="395">
        <f>+'FY17_XM HPM PAYOR_input'!E98</f>
        <v>929</v>
      </c>
      <c r="E106" s="395">
        <f>+'FY17_XM HPM PAYOR_input'!G98</f>
        <v>2736</v>
      </c>
      <c r="F106" s="395">
        <f>+'FY17_XM HPM PAYOR_input'!I98</f>
        <v>212730</v>
      </c>
      <c r="G106" s="395"/>
      <c r="H106" s="395"/>
      <c r="I106" s="395">
        <f>+'FY17_XM HPM PAYOR_input'!K98</f>
        <v>52141</v>
      </c>
      <c r="J106" s="395">
        <f>+'FY17_XM HPM PAYOR_input'!M98</f>
        <v>30526</v>
      </c>
      <c r="K106" s="395">
        <f>+'FY17_XM HPM PAYOR_input'!O98</f>
        <v>21615</v>
      </c>
      <c r="L106" s="395">
        <f>+'FY17_XM HPM PAYOR_input'!Q98</f>
        <v>13357</v>
      </c>
      <c r="M106" s="395">
        <f>+'FY17_XM HPM PAYOR_input'!S98</f>
        <v>11329</v>
      </c>
      <c r="N106" s="395">
        <f>+'FY17_XM HPM PAYOR_input'!U98</f>
        <v>-3071</v>
      </c>
      <c r="O106" s="392"/>
      <c r="P106" s="893">
        <f>+N106-'FY17_XM HPM PAYOR_input'!U98</f>
        <v>0</v>
      </c>
      <c r="Q106" s="418"/>
    </row>
    <row r="107" spans="1:17" x14ac:dyDescent="0.2">
      <c r="A107" s="393" t="b">
        <f t="shared" si="1"/>
        <v>1</v>
      </c>
      <c r="B107" s="418">
        <v>615</v>
      </c>
      <c r="C107" s="394">
        <v>615</v>
      </c>
      <c r="D107" s="395">
        <f>+'FY17_XM HPM PAYOR_input'!E99</f>
        <v>253</v>
      </c>
      <c r="E107" s="395">
        <f>+'FY17_XM HPM PAYOR_input'!G99</f>
        <v>876</v>
      </c>
      <c r="F107" s="395">
        <f>+'FY17_XM HPM PAYOR_input'!I99</f>
        <v>50906</v>
      </c>
      <c r="G107" s="395"/>
      <c r="H107" s="395"/>
      <c r="I107" s="395">
        <f>+'FY17_XM HPM PAYOR_input'!K99</f>
        <v>7022</v>
      </c>
      <c r="J107" s="395">
        <f>+'FY17_XM HPM PAYOR_input'!M99</f>
        <v>8139</v>
      </c>
      <c r="K107" s="395">
        <f>+'FY17_XM HPM PAYOR_input'!O99</f>
        <v>-1116</v>
      </c>
      <c r="L107" s="395">
        <f>+'FY17_XM HPM PAYOR_input'!Q99</f>
        <v>3187</v>
      </c>
      <c r="M107" s="395">
        <f>+'FY17_XM HPM PAYOR_input'!S99</f>
        <v>2564</v>
      </c>
      <c r="N107" s="395">
        <f>+'FY17_XM HPM PAYOR_input'!U99</f>
        <v>-6867</v>
      </c>
      <c r="O107" s="392"/>
      <c r="P107" s="893">
        <f>+N107-'FY17_XM HPM PAYOR_input'!U99</f>
        <v>0</v>
      </c>
      <c r="Q107" s="418"/>
    </row>
    <row r="108" spans="1:17" x14ac:dyDescent="0.2">
      <c r="A108" s="393" t="b">
        <f t="shared" si="1"/>
        <v>1</v>
      </c>
      <c r="B108" s="845">
        <v>625</v>
      </c>
      <c r="C108" s="394">
        <v>625</v>
      </c>
      <c r="D108" s="395">
        <f>+'FY17_XM HPM PAYOR_input'!E100</f>
        <v>0</v>
      </c>
      <c r="E108" s="395">
        <f>+'FY17_XM HPM PAYOR_input'!G100</f>
        <v>0</v>
      </c>
      <c r="F108" s="395">
        <f>+'FY17_XM HPM PAYOR_input'!I100</f>
        <v>0</v>
      </c>
      <c r="G108" s="395"/>
      <c r="H108" s="395"/>
      <c r="I108" s="395">
        <f>+'FY17_XM HPM PAYOR_input'!K100</f>
        <v>0</v>
      </c>
      <c r="J108" s="395">
        <f>+'FY17_XM HPM PAYOR_input'!M100</f>
        <v>0</v>
      </c>
      <c r="K108" s="395">
        <f>+'FY17_XM HPM PAYOR_input'!O100</f>
        <v>0</v>
      </c>
      <c r="L108" s="395">
        <f>+'FY17_XM HPM PAYOR_input'!Q100</f>
        <v>0</v>
      </c>
      <c r="M108" s="395">
        <f>+'FY17_XM HPM PAYOR_input'!S100</f>
        <v>0</v>
      </c>
      <c r="N108" s="395">
        <f>+'FY17_XM HPM PAYOR_input'!U100</f>
        <v>0</v>
      </c>
      <c r="O108" s="392"/>
      <c r="P108" s="893">
        <f>+N108-'FY17_XM HPM PAYOR_input'!U100</f>
        <v>0</v>
      </c>
      <c r="Q108" s="418"/>
    </row>
    <row r="109" spans="1:17" x14ac:dyDescent="0.2">
      <c r="A109" s="393" t="b">
        <f t="shared" si="1"/>
        <v>1</v>
      </c>
      <c r="B109" s="418">
        <v>640</v>
      </c>
      <c r="C109" s="394">
        <v>640</v>
      </c>
      <c r="D109" s="395">
        <f>+'FY17_XM HPM PAYOR_input'!E101</f>
        <v>0</v>
      </c>
      <c r="E109" s="395">
        <f>+'FY17_XM HPM PAYOR_input'!G101</f>
        <v>0</v>
      </c>
      <c r="F109" s="395">
        <f>+'FY17_XM HPM PAYOR_input'!I101</f>
        <v>0</v>
      </c>
      <c r="G109" s="395"/>
      <c r="H109" s="395"/>
      <c r="I109" s="395">
        <f>+'FY17_XM HPM PAYOR_input'!K101</f>
        <v>0</v>
      </c>
      <c r="J109" s="395">
        <f>+'FY17_XM HPM PAYOR_input'!M101</f>
        <v>0</v>
      </c>
      <c r="K109" s="395">
        <f>+'FY17_XM HPM PAYOR_input'!O101</f>
        <v>0</v>
      </c>
      <c r="L109" s="395">
        <f>+'FY17_XM HPM PAYOR_input'!Q101</f>
        <v>0</v>
      </c>
      <c r="M109" s="395">
        <f>+'FY17_XM HPM PAYOR_input'!S101</f>
        <v>0</v>
      </c>
      <c r="N109" s="395">
        <f>+'FY17_XM HPM PAYOR_input'!U101</f>
        <v>0</v>
      </c>
      <c r="O109" s="392"/>
      <c r="P109" s="893">
        <f>+N109-'FY17_XM HPM PAYOR_input'!U101</f>
        <v>0</v>
      </c>
      <c r="Q109" s="418"/>
    </row>
    <row r="110" spans="1:17" x14ac:dyDescent="0.2">
      <c r="A110" s="393" t="b">
        <f t="shared" si="1"/>
        <v>1</v>
      </c>
      <c r="B110" s="418">
        <v>650</v>
      </c>
      <c r="C110" s="394">
        <v>650</v>
      </c>
      <c r="D110" s="395">
        <f>+'FY17_XM HPM PAYOR_input'!E102</f>
        <v>1645</v>
      </c>
      <c r="E110" s="395">
        <f>+'FY17_XM HPM PAYOR_input'!G102</f>
        <v>6985</v>
      </c>
      <c r="F110" s="395">
        <f>+'FY17_XM HPM PAYOR_input'!I102</f>
        <v>464799</v>
      </c>
      <c r="G110" s="395"/>
      <c r="H110" s="395"/>
      <c r="I110" s="395">
        <f>+'FY17_XM HPM PAYOR_input'!K102</f>
        <v>232424</v>
      </c>
      <c r="J110" s="395">
        <f>+'FY17_XM HPM PAYOR_input'!M102</f>
        <v>85215</v>
      </c>
      <c r="K110" s="395">
        <f>+'FY17_XM HPM PAYOR_input'!O102</f>
        <v>147210</v>
      </c>
      <c r="L110" s="395">
        <f>+'FY17_XM HPM PAYOR_input'!Q102</f>
        <v>20711</v>
      </c>
      <c r="M110" s="395">
        <f>+'FY17_XM HPM PAYOR_input'!S102</f>
        <v>24294</v>
      </c>
      <c r="N110" s="395">
        <f>+'FY17_XM HPM PAYOR_input'!U102</f>
        <v>102205</v>
      </c>
      <c r="O110" s="392"/>
      <c r="P110" s="893">
        <f>+N110-'FY17_XM HPM PAYOR_input'!U102</f>
        <v>0</v>
      </c>
      <c r="Q110" s="418"/>
    </row>
    <row r="111" spans="1:17" s="72" customFormat="1" x14ac:dyDescent="0.2">
      <c r="A111" s="393" t="b">
        <f t="shared" si="1"/>
        <v>1</v>
      </c>
      <c r="B111" s="845">
        <v>660</v>
      </c>
      <c r="C111" s="394">
        <v>660</v>
      </c>
      <c r="D111" s="395">
        <f>+'FY17_XM HPM PAYOR_input'!E103</f>
        <v>8489</v>
      </c>
      <c r="E111" s="395">
        <f>+'FY17_XM HPM PAYOR_input'!G103</f>
        <v>34355</v>
      </c>
      <c r="F111" s="395">
        <f>+'FY17_XM HPM PAYOR_input'!I103</f>
        <v>2205284</v>
      </c>
      <c r="G111" s="395"/>
      <c r="H111" s="395"/>
      <c r="I111" s="395">
        <f>+'FY17_XM HPM PAYOR_input'!K103</f>
        <v>138203</v>
      </c>
      <c r="J111" s="395">
        <f>+'FY17_XM HPM PAYOR_input'!M103</f>
        <v>424927</v>
      </c>
      <c r="K111" s="395">
        <f>+'FY17_XM HPM PAYOR_input'!O103</f>
        <v>-286724</v>
      </c>
      <c r="L111" s="395">
        <f>+'FY17_XM HPM PAYOR_input'!Q103</f>
        <v>110692</v>
      </c>
      <c r="M111" s="395">
        <f>+'FY17_XM HPM PAYOR_input'!S103</f>
        <v>117174</v>
      </c>
      <c r="N111" s="395">
        <f>+'FY17_XM HPM PAYOR_input'!U103</f>
        <v>-514590</v>
      </c>
      <c r="O111" s="392"/>
      <c r="P111" s="893">
        <f>+N111-'FY17_XM HPM PAYOR_input'!U103</f>
        <v>0</v>
      </c>
      <c r="Q111" s="418"/>
    </row>
    <row r="112" spans="1:17" s="72" customFormat="1" x14ac:dyDescent="0.2">
      <c r="A112" s="393" t="b">
        <f t="shared" si="1"/>
        <v>1</v>
      </c>
      <c r="B112" s="844">
        <v>690</v>
      </c>
      <c r="C112" s="394">
        <v>690</v>
      </c>
      <c r="D112" s="395">
        <f>+'FY17_XM HPM PAYOR_input'!E104</f>
        <v>411</v>
      </c>
      <c r="E112" s="395">
        <f>+'FY17_XM HPM PAYOR_input'!G104</f>
        <v>2431</v>
      </c>
      <c r="F112" s="395">
        <f>+'FY17_XM HPM PAYOR_input'!I104</f>
        <v>221588</v>
      </c>
      <c r="G112" s="395"/>
      <c r="H112" s="395"/>
      <c r="I112" s="395">
        <f>+'FY17_XM HPM PAYOR_input'!K104</f>
        <v>84271</v>
      </c>
      <c r="J112" s="395">
        <f>+'FY17_XM HPM PAYOR_input'!M104</f>
        <v>49441</v>
      </c>
      <c r="K112" s="395">
        <f>+'FY17_XM HPM PAYOR_input'!O104</f>
        <v>34830</v>
      </c>
      <c r="L112" s="395">
        <f>+'FY17_XM HPM PAYOR_input'!Q104</f>
        <v>8369</v>
      </c>
      <c r="M112" s="395">
        <f>+'FY17_XM HPM PAYOR_input'!S104</f>
        <v>11813</v>
      </c>
      <c r="N112" s="395">
        <f>+'FY17_XM HPM PAYOR_input'!U104</f>
        <v>14648</v>
      </c>
      <c r="O112" s="392"/>
      <c r="P112" s="893">
        <f>+N112-'FY17_XM HPM PAYOR_input'!U104</f>
        <v>0</v>
      </c>
      <c r="Q112" s="418"/>
    </row>
    <row r="113" spans="1:17" x14ac:dyDescent="0.2">
      <c r="A113" s="393" t="b">
        <f t="shared" si="1"/>
        <v>1</v>
      </c>
      <c r="B113" s="418" t="s">
        <v>663</v>
      </c>
      <c r="C113" s="394" t="s">
        <v>663</v>
      </c>
      <c r="D113" s="395">
        <f>+'FY17_XM HPM PAYOR_input'!E105</f>
        <v>796509</v>
      </c>
      <c r="E113" s="395">
        <f>+'FY17_XM HPM PAYOR_input'!G105</f>
        <v>3487372</v>
      </c>
      <c r="F113" s="395">
        <f>+'FY17_XM HPM PAYOR_input'!I105</f>
        <v>195051618</v>
      </c>
      <c r="G113" s="395"/>
      <c r="H113" s="395"/>
      <c r="I113" s="395">
        <f>+'FY17_XM HPM PAYOR_input'!K105</f>
        <v>50953658</v>
      </c>
      <c r="J113" s="395">
        <f>+'FY17_XM HPM PAYOR_input'!M105</f>
        <v>35291388</v>
      </c>
      <c r="K113" s="395">
        <f>+'FY17_XM HPM PAYOR_input'!O105</f>
        <v>15662271</v>
      </c>
      <c r="L113" s="395">
        <f>+'FY17_XM HPM PAYOR_input'!Q105</f>
        <v>10909326</v>
      </c>
      <c r="M113" s="395">
        <f>+'FY17_XM HPM PAYOR_input'!S105</f>
        <v>10207583</v>
      </c>
      <c r="N113" s="395">
        <f>+'FY17_XM HPM PAYOR_input'!U105</f>
        <v>-5454639</v>
      </c>
      <c r="O113" s="392"/>
      <c r="P113" s="893">
        <f>+N113-'FY17_XM HPM PAYOR_input'!U105</f>
        <v>0</v>
      </c>
      <c r="Q113" s="418"/>
    </row>
    <row r="114" spans="1:17" x14ac:dyDescent="0.2">
      <c r="A114" s="393" t="b">
        <f t="shared" si="1"/>
        <v>1</v>
      </c>
      <c r="B114" s="418"/>
      <c r="C114" s="394"/>
      <c r="D114" s="395"/>
      <c r="E114" s="395"/>
      <c r="F114" s="395"/>
      <c r="G114" s="395"/>
      <c r="H114" s="395"/>
      <c r="I114" s="395"/>
      <c r="J114" s="395"/>
      <c r="K114" s="395">
        <f>+I114-J114</f>
        <v>0</v>
      </c>
      <c r="L114" s="395"/>
      <c r="M114" s="395"/>
      <c r="N114" s="395">
        <f>+K114-L114-M114</f>
        <v>0</v>
      </c>
      <c r="O114" s="392"/>
      <c r="P114" s="893"/>
      <c r="Q114" s="418"/>
    </row>
    <row r="115" spans="1:17" x14ac:dyDescent="0.2">
      <c r="A115" s="393" t="b">
        <f t="shared" si="1"/>
        <v>1</v>
      </c>
      <c r="B115" s="419" t="s">
        <v>177</v>
      </c>
      <c r="C115" s="420" t="s">
        <v>177</v>
      </c>
      <c r="D115" s="421">
        <f>+D113+D85+D59+D33</f>
        <v>1530373</v>
      </c>
      <c r="E115" s="421">
        <f t="shared" ref="E115:N115" si="2">+E113+E85+E59+E33</f>
        <v>21761139</v>
      </c>
      <c r="F115" s="421">
        <f t="shared" si="2"/>
        <v>1720163711</v>
      </c>
      <c r="G115" s="421">
        <f t="shared" si="2"/>
        <v>0</v>
      </c>
      <c r="H115" s="421">
        <f t="shared" si="2"/>
        <v>0</v>
      </c>
      <c r="I115" s="421">
        <f t="shared" si="2"/>
        <v>670669826</v>
      </c>
      <c r="J115" s="421">
        <f t="shared" si="2"/>
        <v>434729575</v>
      </c>
      <c r="K115" s="421">
        <f>+I115-J115</f>
        <v>235940251</v>
      </c>
      <c r="L115" s="421">
        <f t="shared" si="2"/>
        <v>47373330</v>
      </c>
      <c r="M115" s="421">
        <f t="shared" si="2"/>
        <v>124041618</v>
      </c>
      <c r="N115" s="421">
        <f t="shared" si="2"/>
        <v>64525306</v>
      </c>
      <c r="O115" s="399"/>
      <c r="P115" s="893"/>
      <c r="Q115" s="1137"/>
    </row>
    <row r="116" spans="1:17" x14ac:dyDescent="0.2">
      <c r="A116" s="393"/>
      <c r="B116" s="425"/>
      <c r="C116" s="320"/>
      <c r="D116" s="759">
        <f>+D115-'17HPM_DATA_INPUT'!E720</f>
        <v>0</v>
      </c>
      <c r="E116" s="759">
        <f>+E115-'17HPM_DATA_INPUT'!G720</f>
        <v>0</v>
      </c>
      <c r="F116" s="759">
        <f>+F115-'17HPM_DATA_INPUT'!I720</f>
        <v>2</v>
      </c>
      <c r="G116" s="759"/>
      <c r="H116" s="759"/>
      <c r="I116" s="759">
        <f>+I115-'17HPM_DATA_INPUT'!K720</f>
        <v>2</v>
      </c>
      <c r="J116" s="759">
        <f>+J115-'17HPM_DATA_INPUT'!M720</f>
        <v>4</v>
      </c>
      <c r="K116" s="759">
        <f>+K115-'17HPM_DATA_INPUT'!O720</f>
        <v>-3</v>
      </c>
      <c r="L116" s="759">
        <f>+L115-'17HPM_DATA_INPUT'!Q720</f>
        <v>-2</v>
      </c>
      <c r="M116" s="759">
        <f>+M115-'17HPM_DATA_INPUT'!S720</f>
        <v>0</v>
      </c>
      <c r="N116" s="759">
        <f>+N115-'17HPM_DATA_INPUT'!U720</f>
        <v>2</v>
      </c>
      <c r="O116" s="396"/>
    </row>
    <row r="117" spans="1:17" x14ac:dyDescent="0.2">
      <c r="A117" s="422"/>
      <c r="B117" s="423"/>
      <c r="C117" s="422"/>
      <c r="D117" s="424"/>
      <c r="E117" s="424"/>
      <c r="F117" s="424"/>
      <c r="G117" s="424"/>
      <c r="H117" s="424"/>
      <c r="I117" s="424"/>
      <c r="J117" s="424"/>
      <c r="K117" s="424"/>
      <c r="L117" s="424"/>
      <c r="M117" s="424"/>
      <c r="N117" s="424"/>
      <c r="O117" s="424"/>
    </row>
    <row r="118" spans="1:17" x14ac:dyDescent="0.2">
      <c r="B118" s="398"/>
    </row>
  </sheetData>
  <printOptions gridLines="1"/>
  <pageMargins left="0.35" right="0.44" top="0.61" bottom="0.62" header="0.5" footer="0.5"/>
  <pageSetup fitToHeight="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FF99"/>
    <pageSetUpPr fitToPage="1"/>
  </sheetPr>
  <dimension ref="A1:Z127"/>
  <sheetViews>
    <sheetView topLeftCell="A26" zoomScale="80" zoomScaleNormal="80" workbookViewId="0">
      <selection activeCell="R68" sqref="R68"/>
    </sheetView>
  </sheetViews>
  <sheetFormatPr defaultColWidth="14.140625" defaultRowHeight="12.75" x14ac:dyDescent="0.2"/>
  <cols>
    <col min="1" max="1" width="18.42578125" customWidth="1"/>
    <col min="3" max="4" width="10" bestFit="1" customWidth="1"/>
    <col min="8" max="10" width="14.140625" customWidth="1"/>
    <col min="11" max="11" width="9.28515625" customWidth="1"/>
    <col min="12" max="13" width="14.140625" customWidth="1"/>
    <col min="15" max="15" width="12" bestFit="1" customWidth="1"/>
    <col min="16" max="16" width="13.42578125" customWidth="1"/>
    <col min="17" max="17" width="7.28515625" customWidth="1"/>
    <col min="18" max="18" width="12" customWidth="1"/>
    <col min="19" max="19" width="14.5703125" customWidth="1"/>
    <col min="21" max="21" width="8.42578125" customWidth="1"/>
    <col min="22" max="22" width="14.140625" customWidth="1"/>
  </cols>
  <sheetData>
    <row r="1" spans="1:19" ht="31.5" hidden="1" customHeight="1" x14ac:dyDescent="0.2">
      <c r="A1" s="617" t="s">
        <v>814</v>
      </c>
      <c r="B1" s="601" t="s">
        <v>817</v>
      </c>
      <c r="C1" s="601" t="s">
        <v>818</v>
      </c>
      <c r="D1" s="601" t="s">
        <v>819</v>
      </c>
      <c r="E1" s="601" t="s">
        <v>820</v>
      </c>
      <c r="F1" s="601" t="s">
        <v>821</v>
      </c>
      <c r="G1" s="601" t="s">
        <v>822</v>
      </c>
      <c r="H1" s="601" t="s">
        <v>823</v>
      </c>
      <c r="I1" s="601" t="s">
        <v>824</v>
      </c>
      <c r="J1" s="601" t="s">
        <v>825</v>
      </c>
      <c r="K1" s="601" t="s">
        <v>826</v>
      </c>
      <c r="L1" s="601" t="s">
        <v>827</v>
      </c>
      <c r="M1" s="601" t="s">
        <v>828</v>
      </c>
      <c r="N1" s="602" t="s">
        <v>829</v>
      </c>
      <c r="O1" s="603" t="s">
        <v>830</v>
      </c>
    </row>
    <row r="2" spans="1:19" hidden="1" x14ac:dyDescent="0.2">
      <c r="A2" s="591" t="s">
        <v>815</v>
      </c>
      <c r="B2" s="592">
        <v>480858</v>
      </c>
      <c r="C2" s="592">
        <v>781441.75</v>
      </c>
      <c r="D2" s="592">
        <v>614332.99</v>
      </c>
      <c r="E2" s="592">
        <v>755374</v>
      </c>
      <c r="F2" s="592">
        <v>612697.86</v>
      </c>
      <c r="G2" s="592">
        <v>625861</v>
      </c>
      <c r="H2" s="592">
        <v>694460</v>
      </c>
      <c r="I2" s="592">
        <v>621300</v>
      </c>
      <c r="J2" s="592">
        <v>737176</v>
      </c>
      <c r="K2" s="592">
        <v>692598</v>
      </c>
      <c r="L2" s="592">
        <v>772710</v>
      </c>
      <c r="M2" s="593">
        <v>677239</v>
      </c>
      <c r="N2" s="594">
        <v>3939501</v>
      </c>
      <c r="O2" s="595">
        <f>SUM(B2:M2)</f>
        <v>8066048.5999999996</v>
      </c>
    </row>
    <row r="3" spans="1:19" hidden="1" x14ac:dyDescent="0.2">
      <c r="A3" s="596" t="s">
        <v>816</v>
      </c>
      <c r="B3" s="597">
        <v>120131.11</v>
      </c>
      <c r="C3" s="597">
        <v>200875.18</v>
      </c>
      <c r="D3" s="597">
        <v>247773.18</v>
      </c>
      <c r="E3" s="597">
        <v>200291.1</v>
      </c>
      <c r="F3" s="597">
        <v>232186.38</v>
      </c>
      <c r="G3" s="597">
        <v>230685.16</v>
      </c>
      <c r="H3" s="597">
        <v>179249.86</v>
      </c>
      <c r="I3" s="597">
        <v>231175.96</v>
      </c>
      <c r="J3" s="597">
        <v>197170.49</v>
      </c>
      <c r="K3" s="597">
        <v>276479.73</v>
      </c>
      <c r="L3" s="597">
        <v>237708.53</v>
      </c>
      <c r="M3" s="598">
        <v>237942.62</v>
      </c>
      <c r="N3" s="599">
        <v>1011658.27</v>
      </c>
      <c r="O3" s="598">
        <f>SUM(B3:M3)</f>
        <v>2591669.2999999993</v>
      </c>
      <c r="P3" s="437"/>
    </row>
    <row r="4" spans="1:19" hidden="1" x14ac:dyDescent="0.2">
      <c r="A4" s="600"/>
      <c r="B4" s="604">
        <f>B3/B2</f>
        <v>0.24982658082011738</v>
      </c>
      <c r="C4" s="604">
        <f>C3/C2</f>
        <v>0.25705713829597665</v>
      </c>
      <c r="D4" s="604">
        <f t="shared" ref="D4:O4" si="0">D3/D2</f>
        <v>0.40332064862738365</v>
      </c>
      <c r="E4" s="604">
        <f t="shared" si="0"/>
        <v>0.26515487692189565</v>
      </c>
      <c r="F4" s="604">
        <f t="shared" si="0"/>
        <v>0.37895738692477238</v>
      </c>
      <c r="G4" s="604">
        <f t="shared" si="0"/>
        <v>0.36858848849824483</v>
      </c>
      <c r="H4" s="604">
        <f t="shared" si="0"/>
        <v>0.25811401664602712</v>
      </c>
      <c r="I4" s="604">
        <f t="shared" si="0"/>
        <v>0.37208427490745211</v>
      </c>
      <c r="J4" s="604">
        <f t="shared" si="0"/>
        <v>0.26746732123671957</v>
      </c>
      <c r="K4" s="604">
        <f t="shared" si="0"/>
        <v>0.39919221539767652</v>
      </c>
      <c r="L4" s="604">
        <f t="shared" si="0"/>
        <v>0.30762967995755197</v>
      </c>
      <c r="M4" s="604">
        <f t="shared" si="0"/>
        <v>0.35134217019397879</v>
      </c>
      <c r="N4" s="605">
        <f t="shared" si="0"/>
        <v>0.25679858185084864</v>
      </c>
      <c r="O4" s="606">
        <f t="shared" si="0"/>
        <v>0.32130593658957118</v>
      </c>
    </row>
    <row r="5" spans="1:19" hidden="1" x14ac:dyDescent="0.2"/>
    <row r="6" spans="1:19" hidden="1" x14ac:dyDescent="0.2">
      <c r="A6" s="617" t="s">
        <v>814</v>
      </c>
      <c r="B6" s="607"/>
      <c r="C6" s="607"/>
      <c r="D6" s="607"/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 hidden="1" x14ac:dyDescent="0.2">
      <c r="A7" s="607" t="s">
        <v>833</v>
      </c>
      <c r="B7" s="607"/>
      <c r="C7" s="607"/>
      <c r="D7" s="607"/>
      <c r="E7" s="607"/>
      <c r="F7" s="607"/>
      <c r="G7" s="607"/>
      <c r="H7" s="607"/>
      <c r="I7" s="607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 hidden="1" x14ac:dyDescent="0.2">
      <c r="A8" s="608" t="s">
        <v>831</v>
      </c>
      <c r="B8" s="601" t="s">
        <v>817</v>
      </c>
      <c r="C8" s="601" t="s">
        <v>818</v>
      </c>
      <c r="D8" s="601" t="s">
        <v>819</v>
      </c>
      <c r="E8" s="601" t="s">
        <v>820</v>
      </c>
      <c r="F8" s="601" t="s">
        <v>821</v>
      </c>
      <c r="G8" s="601" t="s">
        <v>822</v>
      </c>
      <c r="H8" s="601" t="s">
        <v>823</v>
      </c>
      <c r="I8" s="601" t="s">
        <v>824</v>
      </c>
      <c r="J8" s="601" t="s">
        <v>825</v>
      </c>
      <c r="K8" s="601" t="s">
        <v>826</v>
      </c>
      <c r="L8" s="601" t="s">
        <v>827</v>
      </c>
      <c r="M8" s="601" t="s">
        <v>828</v>
      </c>
      <c r="N8" s="601" t="s">
        <v>829</v>
      </c>
      <c r="O8" s="601" t="s">
        <v>832</v>
      </c>
      <c r="P8" s="616" t="s">
        <v>275</v>
      </c>
      <c r="Q8" s="609"/>
      <c r="R8" s="618" t="s">
        <v>745</v>
      </c>
      <c r="S8" s="618" t="s">
        <v>611</v>
      </c>
    </row>
    <row r="9" spans="1:19" hidden="1" x14ac:dyDescent="0.2">
      <c r="A9" s="609" t="s">
        <v>699</v>
      </c>
      <c r="B9" s="610">
        <v>2959.68</v>
      </c>
      <c r="C9" s="610">
        <v>3527.42</v>
      </c>
      <c r="D9" s="610">
        <v>5374.24</v>
      </c>
      <c r="E9" s="610">
        <v>3756.38</v>
      </c>
      <c r="F9" s="610">
        <v>4493.93</v>
      </c>
      <c r="G9" s="610">
        <v>4648.3900000000003</v>
      </c>
      <c r="H9" s="610">
        <v>5095.7700000000004</v>
      </c>
      <c r="I9" s="610">
        <v>6254.21</v>
      </c>
      <c r="J9" s="610">
        <v>1689.23</v>
      </c>
      <c r="K9" s="610">
        <v>5277.9</v>
      </c>
      <c r="L9" s="610">
        <v>4656.7700000000004</v>
      </c>
      <c r="M9" s="610">
        <v>6117.99</v>
      </c>
      <c r="N9" s="611">
        <v>21814.87</v>
      </c>
      <c r="O9" s="612">
        <f>SUM(B9:M9)</f>
        <v>53851.910000000011</v>
      </c>
      <c r="P9" s="612">
        <f>O9-N9</f>
        <v>32037.040000000012</v>
      </c>
      <c r="Q9" s="609" t="s">
        <v>798</v>
      </c>
      <c r="R9" s="613">
        <f>O9/$O$19</f>
        <v>2.0778850912807439E-2</v>
      </c>
      <c r="S9" s="613">
        <f>N9/$N$19</f>
        <v>2.1567536084289698E-2</v>
      </c>
    </row>
    <row r="10" spans="1:19" hidden="1" x14ac:dyDescent="0.2">
      <c r="A10" s="609" t="s">
        <v>790</v>
      </c>
      <c r="B10" s="610">
        <v>14161.8</v>
      </c>
      <c r="C10" s="610">
        <v>32898.42</v>
      </c>
      <c r="D10" s="610">
        <v>40260.449999999997</v>
      </c>
      <c r="E10" s="610">
        <v>39008.949999999997</v>
      </c>
      <c r="F10" s="610">
        <v>34054.43</v>
      </c>
      <c r="G10" s="610">
        <v>42299.27</v>
      </c>
      <c r="H10" s="610">
        <v>26339.7</v>
      </c>
      <c r="I10" s="610">
        <v>38208.639999999999</v>
      </c>
      <c r="J10" s="610">
        <v>18976.14</v>
      </c>
      <c r="K10" s="610">
        <v>42415.64</v>
      </c>
      <c r="L10" s="610">
        <v>20123.509999999998</v>
      </c>
      <c r="M10" s="610">
        <v>33996.94</v>
      </c>
      <c r="N10" s="611">
        <v>173412.06</v>
      </c>
      <c r="O10" s="612">
        <f t="shared" ref="O10:O18" si="1">SUM(B10:M10)</f>
        <v>382743.89</v>
      </c>
      <c r="P10" s="612">
        <f t="shared" ref="P10:P19" si="2">O10-N10</f>
        <v>209331.83000000002</v>
      </c>
      <c r="Q10" s="609" t="s">
        <v>799</v>
      </c>
      <c r="R10" s="613">
        <f t="shared" ref="R10:R19" si="3">O10/$O$19</f>
        <v>0.14768237984684235</v>
      </c>
      <c r="S10" s="613">
        <f t="shared" ref="S10:S19" si="4">N10/$N$19</f>
        <v>0.17144593855021872</v>
      </c>
    </row>
    <row r="11" spans="1:19" hidden="1" x14ac:dyDescent="0.2">
      <c r="A11" s="609" t="s">
        <v>791</v>
      </c>
      <c r="B11" s="610">
        <v>3518.81</v>
      </c>
      <c r="C11" s="610">
        <v>2619.04</v>
      </c>
      <c r="D11" s="610">
        <v>5576.43</v>
      </c>
      <c r="E11" s="610">
        <v>6696.47</v>
      </c>
      <c r="F11" s="610">
        <v>8283.94</v>
      </c>
      <c r="G11" s="610">
        <v>7755.57</v>
      </c>
      <c r="H11" s="610">
        <v>7817.26</v>
      </c>
      <c r="I11" s="610">
        <v>3548.56</v>
      </c>
      <c r="J11" s="610">
        <v>5760.52</v>
      </c>
      <c r="K11" s="610">
        <v>6881.7</v>
      </c>
      <c r="L11" s="610">
        <v>6276.59</v>
      </c>
      <c r="M11" s="610">
        <v>4574.37</v>
      </c>
      <c r="N11" s="611">
        <v>31040.98</v>
      </c>
      <c r="O11" s="612">
        <f t="shared" si="1"/>
        <v>69309.259999999995</v>
      </c>
      <c r="P11" s="612">
        <f t="shared" si="2"/>
        <v>38268.28</v>
      </c>
      <c r="Q11" s="609" t="s">
        <v>800</v>
      </c>
      <c r="R11" s="613">
        <f t="shared" si="3"/>
        <v>2.6743095656533031E-2</v>
      </c>
      <c r="S11" s="613">
        <f t="shared" si="4"/>
        <v>3.0689041751874518E-2</v>
      </c>
    </row>
    <row r="12" spans="1:19" hidden="1" x14ac:dyDescent="0.2">
      <c r="A12" s="609" t="s">
        <v>792</v>
      </c>
      <c r="B12" s="610">
        <v>9520.4599999999991</v>
      </c>
      <c r="C12" s="610">
        <v>27353.52</v>
      </c>
      <c r="D12" s="610">
        <v>29527.18</v>
      </c>
      <c r="E12" s="610">
        <v>31586.84</v>
      </c>
      <c r="F12" s="610">
        <v>30418.81</v>
      </c>
      <c r="G12" s="610">
        <v>27798.52</v>
      </c>
      <c r="H12" s="610">
        <v>35139.1</v>
      </c>
      <c r="I12" s="610">
        <v>22745.46</v>
      </c>
      <c r="J12" s="610">
        <v>34316.26</v>
      </c>
      <c r="K12" s="610">
        <v>44547.58</v>
      </c>
      <c r="L12" s="610">
        <v>41604.26</v>
      </c>
      <c r="M12" s="610">
        <v>30212.14</v>
      </c>
      <c r="N12" s="611">
        <v>123278.36</v>
      </c>
      <c r="O12" s="612">
        <f t="shared" si="1"/>
        <v>364770.13</v>
      </c>
      <c r="P12" s="612">
        <f t="shared" si="2"/>
        <v>241491.77000000002</v>
      </c>
      <c r="Q12" s="609" t="s">
        <v>696</v>
      </c>
      <c r="R12" s="613">
        <f t="shared" si="3"/>
        <v>0.14074717403181031</v>
      </c>
      <c r="S12" s="613">
        <f t="shared" si="4"/>
        <v>0.12188064736173335</v>
      </c>
    </row>
    <row r="13" spans="1:19" hidden="1" x14ac:dyDescent="0.2">
      <c r="A13" s="609" t="s">
        <v>793</v>
      </c>
      <c r="B13" s="610">
        <v>81612.75</v>
      </c>
      <c r="C13" s="610">
        <v>116888.14</v>
      </c>
      <c r="D13" s="610">
        <v>150551.47</v>
      </c>
      <c r="E13" s="610">
        <v>105351.9</v>
      </c>
      <c r="F13" s="610">
        <v>136550.65</v>
      </c>
      <c r="G13" s="610">
        <v>134794.37</v>
      </c>
      <c r="H13" s="610">
        <v>99537.91</v>
      </c>
      <c r="I13" s="610">
        <v>143772.81</v>
      </c>
      <c r="J13" s="610">
        <v>127509.41</v>
      </c>
      <c r="K13" s="610">
        <v>164752.45000000001</v>
      </c>
      <c r="L13" s="610">
        <v>152094.38</v>
      </c>
      <c r="M13" s="610">
        <v>154973.20000000001</v>
      </c>
      <c r="N13" s="611">
        <v>538370.54</v>
      </c>
      <c r="O13" s="612">
        <f t="shared" si="1"/>
        <v>1568389.4399999997</v>
      </c>
      <c r="P13" s="612">
        <f t="shared" si="2"/>
        <v>1030018.8999999997</v>
      </c>
      <c r="Q13" s="609" t="s">
        <v>801</v>
      </c>
      <c r="R13" s="613">
        <f t="shared" si="3"/>
        <v>0.60516572851327899</v>
      </c>
      <c r="S13" s="613">
        <f t="shared" si="4"/>
        <v>0.53226657083762274</v>
      </c>
    </row>
    <row r="14" spans="1:19" hidden="1" x14ac:dyDescent="0.2">
      <c r="A14" s="609" t="s">
        <v>794</v>
      </c>
      <c r="B14" s="610">
        <v>0</v>
      </c>
      <c r="C14" s="610">
        <v>0</v>
      </c>
      <c r="D14" s="610">
        <v>0</v>
      </c>
      <c r="E14" s="610">
        <v>0</v>
      </c>
      <c r="F14" s="610">
        <v>330.64</v>
      </c>
      <c r="G14" s="610">
        <v>0</v>
      </c>
      <c r="H14" s="610">
        <v>0</v>
      </c>
      <c r="I14" s="610">
        <v>0</v>
      </c>
      <c r="J14" s="610">
        <v>0</v>
      </c>
      <c r="K14" s="610">
        <v>0</v>
      </c>
      <c r="L14" s="610">
        <v>75.53</v>
      </c>
      <c r="M14" s="610">
        <v>0</v>
      </c>
      <c r="N14" s="611">
        <v>354.1</v>
      </c>
      <c r="O14" s="612">
        <f t="shared" si="1"/>
        <v>406.16999999999996</v>
      </c>
      <c r="P14" s="612">
        <f t="shared" si="2"/>
        <v>52.069999999999936</v>
      </c>
      <c r="Q14" s="609" t="s">
        <v>693</v>
      </c>
      <c r="R14" s="613">
        <f t="shared" si="3"/>
        <v>1.5672138416733956E-4</v>
      </c>
      <c r="S14" s="613">
        <f t="shared" si="4"/>
        <v>3.5008526420038177E-4</v>
      </c>
    </row>
    <row r="15" spans="1:19" hidden="1" x14ac:dyDescent="0.2">
      <c r="A15" s="609" t="s">
        <v>795</v>
      </c>
      <c r="B15" s="610">
        <v>7659.12</v>
      </c>
      <c r="C15" s="610">
        <v>10150.74</v>
      </c>
      <c r="D15" s="610">
        <v>13105.11</v>
      </c>
      <c r="E15" s="610">
        <v>12139.47</v>
      </c>
      <c r="F15" s="610">
        <v>10735.41</v>
      </c>
      <c r="G15" s="610">
        <v>11525.11</v>
      </c>
      <c r="H15" s="610">
        <v>3409.39</v>
      </c>
      <c r="I15" s="610">
        <v>13712.48</v>
      </c>
      <c r="J15" s="610">
        <v>9005.7000000000007</v>
      </c>
      <c r="K15" s="610">
        <v>10574.51</v>
      </c>
      <c r="L15" s="610">
        <v>10503.52</v>
      </c>
      <c r="M15" s="610">
        <v>7475.92</v>
      </c>
      <c r="N15" s="611">
        <v>58419.56</v>
      </c>
      <c r="O15" s="612">
        <f t="shared" si="1"/>
        <v>119996.48</v>
      </c>
      <c r="P15" s="612">
        <f t="shared" si="2"/>
        <v>61576.92</v>
      </c>
      <c r="Q15" s="609" t="s">
        <v>795</v>
      </c>
      <c r="R15" s="613">
        <f t="shared" si="3"/>
        <v>4.6300845559269464E-2</v>
      </c>
      <c r="S15" s="613">
        <f t="shared" si="4"/>
        <v>5.7757207277803035E-2</v>
      </c>
    </row>
    <row r="16" spans="1:19" hidden="1" x14ac:dyDescent="0.2">
      <c r="A16" s="609" t="s">
        <v>796</v>
      </c>
      <c r="B16" s="610">
        <v>0</v>
      </c>
      <c r="C16" s="610">
        <v>103.08</v>
      </c>
      <c r="D16" s="610">
        <v>355.74</v>
      </c>
      <c r="E16" s="610">
        <v>0</v>
      </c>
      <c r="F16" s="610">
        <v>126.33</v>
      </c>
      <c r="G16" s="610">
        <v>103.08</v>
      </c>
      <c r="H16" s="610">
        <v>0</v>
      </c>
      <c r="I16" s="610">
        <v>0</v>
      </c>
      <c r="J16" s="610">
        <v>154.62</v>
      </c>
      <c r="K16" s="610">
        <v>0</v>
      </c>
      <c r="L16" s="610">
        <v>0</v>
      </c>
      <c r="M16" s="610">
        <v>51.54</v>
      </c>
      <c r="N16" s="611">
        <v>126.33</v>
      </c>
      <c r="O16" s="612">
        <f t="shared" si="1"/>
        <v>894.39</v>
      </c>
      <c r="P16" s="612">
        <f t="shared" si="2"/>
        <v>768.06</v>
      </c>
      <c r="Q16" s="609" t="s">
        <v>802</v>
      </c>
      <c r="R16" s="613">
        <f t="shared" si="3"/>
        <v>3.4510190015369632E-4</v>
      </c>
      <c r="S16" s="613">
        <f t="shared" si="4"/>
        <v>1.2489768829831749E-4</v>
      </c>
    </row>
    <row r="17" spans="1:19" hidden="1" x14ac:dyDescent="0.2">
      <c r="A17" s="609" t="s">
        <v>704</v>
      </c>
      <c r="B17" s="610">
        <v>0</v>
      </c>
      <c r="C17" s="610">
        <v>964.75</v>
      </c>
      <c r="D17" s="610">
        <v>0</v>
      </c>
      <c r="E17" s="610">
        <v>99</v>
      </c>
      <c r="F17" s="610">
        <v>0</v>
      </c>
      <c r="G17" s="610">
        <v>10</v>
      </c>
      <c r="H17" s="610">
        <v>0</v>
      </c>
      <c r="I17" s="610">
        <v>157.6</v>
      </c>
      <c r="J17" s="610">
        <v>0</v>
      </c>
      <c r="K17" s="610">
        <v>0</v>
      </c>
      <c r="L17" s="610">
        <v>900</v>
      </c>
      <c r="M17" s="610">
        <v>55</v>
      </c>
      <c r="N17" s="611">
        <v>20</v>
      </c>
      <c r="O17" s="612">
        <f t="shared" si="1"/>
        <v>2186.35</v>
      </c>
      <c r="P17" s="612">
        <f t="shared" si="2"/>
        <v>2166.35</v>
      </c>
      <c r="Q17" s="609" t="s">
        <v>726</v>
      </c>
      <c r="R17" s="613">
        <f t="shared" si="3"/>
        <v>8.4360685987212955E-4</v>
      </c>
      <c r="S17" s="613">
        <f t="shared" si="4"/>
        <v>1.9773242824082563E-5</v>
      </c>
    </row>
    <row r="18" spans="1:19" hidden="1" x14ac:dyDescent="0.2">
      <c r="A18" s="609" t="s">
        <v>797</v>
      </c>
      <c r="B18" s="610">
        <v>698.49</v>
      </c>
      <c r="C18" s="610">
        <v>6370.07</v>
      </c>
      <c r="D18" s="610">
        <v>3022.56</v>
      </c>
      <c r="E18" s="610">
        <v>1652.09</v>
      </c>
      <c r="F18" s="610">
        <v>7192.24</v>
      </c>
      <c r="G18" s="610">
        <v>1750.85</v>
      </c>
      <c r="H18" s="610">
        <v>1910.73</v>
      </c>
      <c r="I18" s="610">
        <v>2776.2</v>
      </c>
      <c r="J18" s="610">
        <v>-241.39</v>
      </c>
      <c r="K18" s="610">
        <v>2029.95</v>
      </c>
      <c r="L18" s="610">
        <v>1473.97</v>
      </c>
      <c r="M18" s="610">
        <v>485.52</v>
      </c>
      <c r="N18" s="611">
        <v>64631.08</v>
      </c>
      <c r="O18" s="612">
        <f t="shared" si="1"/>
        <v>29121.279999999999</v>
      </c>
      <c r="P18" s="612">
        <f>O18-N18</f>
        <v>-35509.800000000003</v>
      </c>
      <c r="Q18" s="609" t="s">
        <v>717</v>
      </c>
      <c r="R18" s="613">
        <f t="shared" si="3"/>
        <v>1.123649533526519E-2</v>
      </c>
      <c r="S18" s="613">
        <f t="shared" si="4"/>
        <v>6.3898301941135299E-2</v>
      </c>
    </row>
    <row r="19" spans="1:19" ht="13.5" hidden="1" thickBot="1" x14ac:dyDescent="0.25">
      <c r="A19" s="609" t="s">
        <v>579</v>
      </c>
      <c r="B19" s="620">
        <f>SUM(B9:B18)</f>
        <v>120131.11</v>
      </c>
      <c r="C19" s="620">
        <f t="shared" ref="C19:M19" si="5">SUM(C9:C18)</f>
        <v>200875.17999999996</v>
      </c>
      <c r="D19" s="620">
        <f t="shared" si="5"/>
        <v>247773.18</v>
      </c>
      <c r="E19" s="620">
        <f t="shared" si="5"/>
        <v>200291.09999999998</v>
      </c>
      <c r="F19" s="620">
        <f t="shared" si="5"/>
        <v>232186.38</v>
      </c>
      <c r="G19" s="620">
        <f t="shared" si="5"/>
        <v>230685.15999999997</v>
      </c>
      <c r="H19" s="620">
        <f t="shared" si="5"/>
        <v>179249.86000000002</v>
      </c>
      <c r="I19" s="620">
        <f t="shared" si="5"/>
        <v>231175.96000000002</v>
      </c>
      <c r="J19" s="620">
        <f t="shared" si="5"/>
        <v>197170.49</v>
      </c>
      <c r="K19" s="620">
        <f t="shared" si="5"/>
        <v>276479.73000000004</v>
      </c>
      <c r="L19" s="620">
        <f t="shared" si="5"/>
        <v>237708.53</v>
      </c>
      <c r="M19" s="620">
        <f t="shared" si="5"/>
        <v>237942.62000000002</v>
      </c>
      <c r="N19" s="620">
        <f>SUM(N9:N18)</f>
        <v>1011467.8799999999</v>
      </c>
      <c r="O19" s="620">
        <f>SUM(B19:M19)</f>
        <v>2591669.2999999998</v>
      </c>
      <c r="P19" s="614">
        <f t="shared" si="2"/>
        <v>1580201.42</v>
      </c>
      <c r="Q19" s="607"/>
      <c r="R19" s="619">
        <f t="shared" si="3"/>
        <v>1</v>
      </c>
      <c r="S19" s="619">
        <f t="shared" si="4"/>
        <v>1</v>
      </c>
    </row>
    <row r="20" spans="1:19" hidden="1" x14ac:dyDescent="0.2">
      <c r="A20" s="607"/>
      <c r="P20" s="607"/>
      <c r="Q20" s="607"/>
      <c r="R20" s="607"/>
      <c r="S20" s="607"/>
    </row>
    <row r="21" spans="1:19" hidden="1" x14ac:dyDescent="0.2">
      <c r="B21" s="615">
        <f>B19-B3</f>
        <v>0</v>
      </c>
      <c r="C21" s="615">
        <f t="shared" ref="C21:O21" si="6">C19-C3</f>
        <v>0</v>
      </c>
      <c r="D21" s="615">
        <f t="shared" si="6"/>
        <v>0</v>
      </c>
      <c r="E21" s="615">
        <f t="shared" si="6"/>
        <v>0</v>
      </c>
      <c r="F21" s="615">
        <f t="shared" si="6"/>
        <v>0</v>
      </c>
      <c r="G21" s="615">
        <f t="shared" si="6"/>
        <v>0</v>
      </c>
      <c r="H21" s="615">
        <f t="shared" si="6"/>
        <v>0</v>
      </c>
      <c r="I21" s="615">
        <f t="shared" si="6"/>
        <v>0</v>
      </c>
      <c r="J21" s="615">
        <f t="shared" si="6"/>
        <v>0</v>
      </c>
      <c r="K21" s="615">
        <f t="shared" si="6"/>
        <v>0</v>
      </c>
      <c r="L21" s="615">
        <f t="shared" si="6"/>
        <v>0</v>
      </c>
      <c r="M21" s="615">
        <f t="shared" si="6"/>
        <v>0</v>
      </c>
      <c r="N21" s="615">
        <f t="shared" si="6"/>
        <v>-190.39000000013039</v>
      </c>
      <c r="O21" s="615">
        <f t="shared" si="6"/>
        <v>0</v>
      </c>
    </row>
    <row r="22" spans="1:19" hidden="1" x14ac:dyDescent="0.2"/>
    <row r="23" spans="1:19" hidden="1" x14ac:dyDescent="0.2"/>
    <row r="24" spans="1:19" hidden="1" x14ac:dyDescent="0.2"/>
    <row r="25" spans="1:19" hidden="1" x14ac:dyDescent="0.2"/>
    <row r="26" spans="1:19" ht="13.5" x14ac:dyDescent="0.25">
      <c r="A26" s="3944" t="s">
        <v>782</v>
      </c>
      <c r="B26" s="3944"/>
      <c r="C26" s="589"/>
      <c r="D26" s="625"/>
      <c r="F26" s="609"/>
      <c r="G26" s="618"/>
      <c r="H26" s="618"/>
    </row>
    <row r="27" spans="1:19" ht="13.5" x14ac:dyDescent="0.25">
      <c r="A27" s="631"/>
      <c r="B27" s="565" t="s">
        <v>1866</v>
      </c>
      <c r="C27" s="437"/>
      <c r="D27" s="631"/>
      <c r="F27" s="609"/>
      <c r="G27" s="618"/>
      <c r="H27" s="618"/>
    </row>
    <row r="28" spans="1:19" x14ac:dyDescent="0.2">
      <c r="A28" s="437"/>
      <c r="B28" s="631"/>
      <c r="C28" s="638" t="s">
        <v>2281</v>
      </c>
      <c r="D28" s="639" t="s">
        <v>1765</v>
      </c>
      <c r="K28" s="609"/>
      <c r="L28" s="618"/>
      <c r="M28" s="618"/>
    </row>
    <row r="29" spans="1:19" x14ac:dyDescent="0.2">
      <c r="A29" s="437" t="s">
        <v>699</v>
      </c>
      <c r="B29" s="530" t="s">
        <v>798</v>
      </c>
      <c r="C29" s="500">
        <f>W64</f>
        <v>2.1376875198073776E-2</v>
      </c>
      <c r="D29" s="500">
        <f>X64</f>
        <v>1.9231670112629828E-2</v>
      </c>
      <c r="F29" s="609"/>
      <c r="G29" s="613"/>
      <c r="H29" s="613"/>
      <c r="I29" s="500"/>
      <c r="J29" s="437"/>
      <c r="K29" s="609"/>
      <c r="L29" s="613"/>
      <c r="M29" s="613"/>
    </row>
    <row r="30" spans="1:19" ht="22.5" x14ac:dyDescent="0.2">
      <c r="A30" s="437" t="s">
        <v>790</v>
      </c>
      <c r="B30" s="637" t="s">
        <v>853</v>
      </c>
      <c r="C30" s="500">
        <f t="shared" ref="C30:C38" si="7">W65</f>
        <v>0.12539112468748703</v>
      </c>
      <c r="D30" s="500">
        <f t="shared" ref="D30:D38" si="8">X65</f>
        <v>0.12836304223015341</v>
      </c>
      <c r="F30" s="609"/>
      <c r="G30" s="613"/>
      <c r="H30" s="613"/>
      <c r="I30" s="500"/>
      <c r="J30" s="437"/>
      <c r="K30" s="609"/>
      <c r="L30" s="613"/>
      <c r="M30" s="613"/>
    </row>
    <row r="31" spans="1:19" x14ac:dyDescent="0.2">
      <c r="A31" s="437" t="s">
        <v>791</v>
      </c>
      <c r="B31" s="530" t="s">
        <v>800</v>
      </c>
      <c r="C31" s="500">
        <f t="shared" si="7"/>
        <v>3.0612604575312348E-2</v>
      </c>
      <c r="D31" s="500">
        <f t="shared" si="8"/>
        <v>3.1032515719237503E-2</v>
      </c>
      <c r="F31" s="609"/>
      <c r="G31" s="613"/>
      <c r="H31" s="613"/>
      <c r="I31" s="500"/>
      <c r="J31" s="437"/>
      <c r="K31" s="609"/>
      <c r="L31" s="613"/>
      <c r="M31" s="613"/>
    </row>
    <row r="32" spans="1:19" x14ac:dyDescent="0.2">
      <c r="A32" s="437" t="s">
        <v>792</v>
      </c>
      <c r="B32" s="530" t="s">
        <v>696</v>
      </c>
      <c r="C32" s="500">
        <f t="shared" si="7"/>
        <v>0.10583840702770717</v>
      </c>
      <c r="D32" s="500">
        <f t="shared" si="8"/>
        <v>0.10974886530119517</v>
      </c>
      <c r="F32" s="609"/>
      <c r="G32" s="613"/>
      <c r="H32" s="613"/>
      <c r="I32" s="500"/>
      <c r="J32" s="437"/>
      <c r="K32" s="609"/>
      <c r="L32" s="613"/>
      <c r="M32" s="613"/>
    </row>
    <row r="33" spans="1:13" x14ac:dyDescent="0.2">
      <c r="A33" s="437" t="s">
        <v>793</v>
      </c>
      <c r="B33" s="530" t="s">
        <v>801</v>
      </c>
      <c r="C33" s="500">
        <f t="shared" si="7"/>
        <v>0.66117034500275385</v>
      </c>
      <c r="D33" s="500">
        <f t="shared" si="8"/>
        <v>0.65082635807616662</v>
      </c>
      <c r="F33" s="609"/>
      <c r="G33" s="613"/>
      <c r="H33" s="613"/>
      <c r="I33" s="500"/>
      <c r="J33" s="437"/>
      <c r="K33" s="609"/>
      <c r="L33" s="613"/>
      <c r="M33" s="613"/>
    </row>
    <row r="34" spans="1:13" x14ac:dyDescent="0.2">
      <c r="A34" s="437" t="s">
        <v>794</v>
      </c>
      <c r="B34" s="530" t="s">
        <v>693</v>
      </c>
      <c r="C34" s="500">
        <f t="shared" si="7"/>
        <v>2.5315055213590092E-6</v>
      </c>
      <c r="D34" s="500">
        <f t="shared" si="8"/>
        <v>3.207554755087362E-5</v>
      </c>
      <c r="F34" s="609"/>
      <c r="G34" s="613"/>
      <c r="H34" s="613"/>
      <c r="I34" s="500"/>
      <c r="J34" s="437"/>
      <c r="K34" s="609"/>
      <c r="L34" s="613"/>
      <c r="M34" s="613"/>
    </row>
    <row r="35" spans="1:13" x14ac:dyDescent="0.2">
      <c r="A35" s="437" t="s">
        <v>795</v>
      </c>
      <c r="B35" s="530" t="s">
        <v>795</v>
      </c>
      <c r="C35" s="500">
        <f t="shared" si="7"/>
        <v>4.9320789322968156E-2</v>
      </c>
      <c r="D35" s="500">
        <f t="shared" si="8"/>
        <v>5.3552171967104364E-2</v>
      </c>
      <c r="F35" s="609"/>
      <c r="G35" s="613"/>
      <c r="H35" s="613"/>
      <c r="I35" s="500"/>
      <c r="J35" s="437"/>
      <c r="K35" s="609"/>
      <c r="L35" s="613"/>
      <c r="M35" s="613"/>
    </row>
    <row r="36" spans="1:13" x14ac:dyDescent="0.2">
      <c r="A36" s="437" t="s">
        <v>796</v>
      </c>
      <c r="B36" s="530" t="s">
        <v>802</v>
      </c>
      <c r="C36" s="500">
        <f t="shared" si="7"/>
        <v>5.2014881731028055E-4</v>
      </c>
      <c r="D36" s="500">
        <f t="shared" si="8"/>
        <v>5.1421541137905533E-4</v>
      </c>
      <c r="F36" s="609"/>
      <c r="G36" s="613"/>
      <c r="H36" s="613"/>
      <c r="I36" s="500"/>
      <c r="J36" s="437"/>
      <c r="K36" s="609"/>
      <c r="L36" s="613"/>
      <c r="M36" s="613"/>
    </row>
    <row r="37" spans="1:13" x14ac:dyDescent="0.2">
      <c r="A37" s="437" t="s">
        <v>704</v>
      </c>
      <c r="B37" s="530" t="s">
        <v>726</v>
      </c>
      <c r="C37" s="500">
        <f t="shared" si="7"/>
        <v>4.248961991110856E-4</v>
      </c>
      <c r="D37" s="500">
        <f t="shared" si="8"/>
        <v>9.949688428380623E-4</v>
      </c>
      <c r="F37" s="609"/>
      <c r="G37" s="613"/>
      <c r="H37" s="613"/>
      <c r="I37" s="500"/>
      <c r="J37" s="437"/>
      <c r="K37" s="609"/>
      <c r="L37" s="613"/>
      <c r="M37" s="613"/>
    </row>
    <row r="38" spans="1:13" x14ac:dyDescent="0.2">
      <c r="A38" s="437" t="s">
        <v>797</v>
      </c>
      <c r="B38" s="530" t="s">
        <v>717</v>
      </c>
      <c r="C38" s="500">
        <f t="shared" si="7"/>
        <v>5.3422776637548639E-3</v>
      </c>
      <c r="D38" s="500">
        <f t="shared" si="8"/>
        <v>5.7041167917449807E-3</v>
      </c>
      <c r="F38" s="609"/>
      <c r="G38" s="613"/>
      <c r="H38" s="613"/>
      <c r="I38" s="500"/>
      <c r="J38" s="437"/>
      <c r="K38" s="609"/>
      <c r="L38" s="613"/>
      <c r="M38" s="613"/>
    </row>
    <row r="39" spans="1:13" x14ac:dyDescent="0.2">
      <c r="B39" s="631"/>
      <c r="F39" s="607"/>
      <c r="I39" s="499"/>
      <c r="J39" s="437"/>
      <c r="L39" s="499"/>
      <c r="M39" s="499"/>
    </row>
    <row r="40" spans="1:13" x14ac:dyDescent="0.2">
      <c r="C40" s="499">
        <f>SUM(C29:C39)</f>
        <v>0.99999999999999989</v>
      </c>
      <c r="D40" s="499">
        <f>SUM(D29:D39)</f>
        <v>1</v>
      </c>
      <c r="F40" s="437"/>
      <c r="G40" s="613"/>
      <c r="H40" s="613"/>
    </row>
    <row r="41" spans="1:13" hidden="1" x14ac:dyDescent="0.2"/>
    <row r="42" spans="1:13" hidden="1" x14ac:dyDescent="0.2"/>
    <row r="43" spans="1:13" hidden="1" x14ac:dyDescent="0.2"/>
    <row r="44" spans="1:13" x14ac:dyDescent="0.2">
      <c r="B44" s="530" t="s">
        <v>803</v>
      </c>
    </row>
    <row r="45" spans="1:13" x14ac:dyDescent="0.2">
      <c r="B45" s="530" t="s">
        <v>804</v>
      </c>
    </row>
    <row r="46" spans="1:13" x14ac:dyDescent="0.2">
      <c r="B46" s="530" t="s">
        <v>805</v>
      </c>
    </row>
    <row r="47" spans="1:13" x14ac:dyDescent="0.2">
      <c r="B47" s="530" t="s">
        <v>806</v>
      </c>
    </row>
    <row r="48" spans="1:13" x14ac:dyDescent="0.2">
      <c r="B48" s="530" t="s">
        <v>807</v>
      </c>
    </row>
    <row r="49" spans="1:26" x14ac:dyDescent="0.2">
      <c r="B49" s="530" t="s">
        <v>850</v>
      </c>
    </row>
    <row r="50" spans="1:26" x14ac:dyDescent="0.2">
      <c r="B50" s="530" t="s">
        <v>809</v>
      </c>
    </row>
    <row r="51" spans="1:26" x14ac:dyDescent="0.2">
      <c r="B51" s="530" t="s">
        <v>810</v>
      </c>
    </row>
    <row r="52" spans="1:26" x14ac:dyDescent="0.2">
      <c r="B52" s="530" t="s">
        <v>811</v>
      </c>
    </row>
    <row r="53" spans="1:26" x14ac:dyDescent="0.2">
      <c r="B53" s="530" t="s">
        <v>812</v>
      </c>
    </row>
    <row r="54" spans="1:26" x14ac:dyDescent="0.2">
      <c r="B54" s="437"/>
    </row>
    <row r="56" spans="1:26" ht="14.45" customHeight="1" x14ac:dyDescent="0.2">
      <c r="A56" s="438" t="s">
        <v>848</v>
      </c>
      <c r="B56" s="633" t="s">
        <v>808</v>
      </c>
    </row>
    <row r="57" spans="1:26" x14ac:dyDescent="0.2">
      <c r="A57" s="438" t="s">
        <v>849</v>
      </c>
      <c r="B57" s="633" t="s">
        <v>852</v>
      </c>
    </row>
    <row r="61" spans="1:26" ht="15.75" x14ac:dyDescent="0.25">
      <c r="A61" s="1305" t="s">
        <v>4129</v>
      </c>
      <c r="B61" s="607"/>
      <c r="C61" s="607"/>
      <c r="D61" s="607"/>
      <c r="E61" s="607"/>
      <c r="F61" s="607"/>
      <c r="G61" s="607"/>
      <c r="H61" s="607"/>
      <c r="I61" s="607"/>
      <c r="J61" s="607"/>
      <c r="K61" s="607"/>
      <c r="L61" s="607"/>
      <c r="M61" s="607"/>
      <c r="N61" s="607"/>
      <c r="O61" s="607"/>
      <c r="P61" s="607"/>
    </row>
    <row r="62" spans="1:26" x14ac:dyDescent="0.2">
      <c r="P62" s="607"/>
      <c r="R62" s="3945" t="s">
        <v>2219</v>
      </c>
      <c r="S62" s="3945"/>
    </row>
    <row r="63" spans="1:26" x14ac:dyDescent="0.2">
      <c r="A63" s="1306" t="s">
        <v>831</v>
      </c>
      <c r="B63" s="1307">
        <v>201607</v>
      </c>
      <c r="C63" s="1307">
        <v>201608</v>
      </c>
      <c r="D63" s="1307">
        <v>201609</v>
      </c>
      <c r="E63" s="1307">
        <v>201610</v>
      </c>
      <c r="F63" s="1307">
        <v>201611</v>
      </c>
      <c r="G63" s="1307">
        <v>201612</v>
      </c>
      <c r="H63" s="1307">
        <v>201701</v>
      </c>
      <c r="I63" s="1307">
        <v>201702</v>
      </c>
      <c r="J63" s="1307">
        <v>201703</v>
      </c>
      <c r="K63" s="1307">
        <v>201704</v>
      </c>
      <c r="L63" s="1307">
        <v>201705</v>
      </c>
      <c r="M63" s="1307">
        <v>201706</v>
      </c>
      <c r="N63" s="1307" t="s">
        <v>1865</v>
      </c>
      <c r="O63" s="1307" t="s">
        <v>4128</v>
      </c>
      <c r="R63" s="1320" t="s">
        <v>4128</v>
      </c>
      <c r="S63" s="1320" t="s">
        <v>4130</v>
      </c>
      <c r="V63" s="1321" t="s">
        <v>4196</v>
      </c>
      <c r="W63" s="1322" t="s">
        <v>4197</v>
      </c>
      <c r="X63" s="1322" t="s">
        <v>4198</v>
      </c>
    </row>
    <row r="64" spans="1:26" x14ac:dyDescent="0.2">
      <c r="A64" s="1308" t="s">
        <v>699</v>
      </c>
      <c r="B64" s="1309">
        <v>7353</v>
      </c>
      <c r="C64" s="1309">
        <v>3582.33</v>
      </c>
      <c r="D64" s="1309">
        <v>4650.76</v>
      </c>
      <c r="E64" s="1309">
        <v>3511.75</v>
      </c>
      <c r="F64" s="1309">
        <v>7219.83</v>
      </c>
      <c r="G64" s="1309">
        <v>3890.33</v>
      </c>
      <c r="H64" s="1309">
        <v>4309.08</v>
      </c>
      <c r="I64" s="1309">
        <v>4498.7299999999996</v>
      </c>
      <c r="J64" s="1309">
        <v>5233.41</v>
      </c>
      <c r="K64" s="1309">
        <v>4501.17</v>
      </c>
      <c r="L64" s="1309">
        <v>3439.54</v>
      </c>
      <c r="M64" s="1309">
        <v>4387.1000000000004</v>
      </c>
      <c r="N64" s="1310">
        <v>42030.15</v>
      </c>
      <c r="O64" s="1310">
        <f>SUM(B64:M64)</f>
        <v>56577.03</v>
      </c>
      <c r="P64" s="1311">
        <f>+N64-O64</f>
        <v>-14546.879999999997</v>
      </c>
      <c r="Q64" s="1227" t="s">
        <v>798</v>
      </c>
      <c r="R64" s="499">
        <f>O64/$O$74</f>
        <v>2.137687519807378E-2</v>
      </c>
      <c r="S64" s="499">
        <f>N64/$N$74</f>
        <v>1.9231670112629828E-2</v>
      </c>
      <c r="T64" s="1227" t="s">
        <v>699</v>
      </c>
      <c r="U64" s="1227" t="b">
        <f t="shared" ref="U64:U74" si="9">T64=A64</f>
        <v>1</v>
      </c>
      <c r="V64" s="1208">
        <f>B64+C64+D64+E64+F64+G64+H64+I64+J64+K64+L64+M64</f>
        <v>56577.03</v>
      </c>
      <c r="W64" s="499">
        <f t="shared" ref="W64:W74" si="10">V64/$V$74</f>
        <v>2.1376875198073776E-2</v>
      </c>
      <c r="X64" s="499">
        <f>N64/$N$74</f>
        <v>1.9231670112629828E-2</v>
      </c>
      <c r="Y64" s="499">
        <f t="shared" ref="Y64:Y74" si="11">W64-C29</f>
        <v>0</v>
      </c>
      <c r="Z64" s="499">
        <f t="shared" ref="Z64:Z74" si="12">X64-D29</f>
        <v>0</v>
      </c>
    </row>
    <row r="65" spans="1:26" x14ac:dyDescent="0.2">
      <c r="A65" s="1308" t="s">
        <v>790</v>
      </c>
      <c r="B65" s="1309">
        <v>22745.52</v>
      </c>
      <c r="C65" s="1309">
        <v>33217.78</v>
      </c>
      <c r="D65" s="1309">
        <v>33932.949999999997</v>
      </c>
      <c r="E65" s="1309">
        <v>30728.31</v>
      </c>
      <c r="F65" s="1309">
        <v>30689.41</v>
      </c>
      <c r="G65" s="1309">
        <v>34868.82</v>
      </c>
      <c r="H65" s="1309">
        <v>18978.52</v>
      </c>
      <c r="I65" s="1309">
        <v>27658.379999999997</v>
      </c>
      <c r="J65" s="1309">
        <v>32334.080000000002</v>
      </c>
      <c r="K65" s="1309">
        <v>22803.350000000002</v>
      </c>
      <c r="L65" s="1309">
        <v>20001.57</v>
      </c>
      <c r="M65" s="1309">
        <v>23907.279999999999</v>
      </c>
      <c r="N65" s="1310">
        <v>280532.99</v>
      </c>
      <c r="O65" s="1310">
        <f t="shared" ref="O65:O73" si="13">SUM(B65:M65)</f>
        <v>331865.96999999997</v>
      </c>
      <c r="P65" s="1311">
        <f t="shared" ref="P65:P73" si="14">+N65-O65</f>
        <v>-51332.979999999981</v>
      </c>
      <c r="Q65" s="1227" t="s">
        <v>851</v>
      </c>
      <c r="R65" s="499">
        <f t="shared" ref="R65:R73" si="15">O65/$O$74</f>
        <v>0.12539112468748706</v>
      </c>
      <c r="S65" s="499">
        <f t="shared" ref="S65:S74" si="16">N65/$N$74</f>
        <v>0.12836304223015341</v>
      </c>
      <c r="T65" s="1227" t="s">
        <v>790</v>
      </c>
      <c r="U65" s="1227" t="b">
        <f t="shared" si="9"/>
        <v>1</v>
      </c>
      <c r="V65" s="1208">
        <f t="shared" ref="V65:V73" si="17">B65+C65+D65+E65+F65+G65+H65+I65+J65+K65+L65+M65</f>
        <v>331865.96999999997</v>
      </c>
      <c r="W65" s="499">
        <f>V65/$V$74</f>
        <v>0.12539112468748703</v>
      </c>
      <c r="X65" s="499">
        <f t="shared" ref="X65:X74" si="18">N65/$N$74</f>
        <v>0.12836304223015341</v>
      </c>
      <c r="Y65" s="499">
        <f t="shared" si="11"/>
        <v>0</v>
      </c>
      <c r="Z65" s="499">
        <f t="shared" si="12"/>
        <v>0</v>
      </c>
    </row>
    <row r="66" spans="1:26" x14ac:dyDescent="0.2">
      <c r="A66" s="1308" t="s">
        <v>791</v>
      </c>
      <c r="B66" s="1309">
        <v>4224.1399999999994</v>
      </c>
      <c r="C66" s="1309">
        <v>9121.8900000000012</v>
      </c>
      <c r="D66" s="1309">
        <v>7256.7099999999991</v>
      </c>
      <c r="E66" s="1309">
        <v>6290.48</v>
      </c>
      <c r="F66" s="1309">
        <v>9213.2799999999988</v>
      </c>
      <c r="G66" s="1309">
        <v>5697.45</v>
      </c>
      <c r="H66" s="1309">
        <v>9016.369999999999</v>
      </c>
      <c r="I66" s="1309">
        <v>8686.4399999999987</v>
      </c>
      <c r="J66" s="1309">
        <v>8354.43</v>
      </c>
      <c r="K66" s="1309">
        <v>4968.58</v>
      </c>
      <c r="L66" s="1309">
        <v>3754.07</v>
      </c>
      <c r="M66" s="1309">
        <v>4436.8999999999996</v>
      </c>
      <c r="N66" s="1310">
        <v>67820.490000000005</v>
      </c>
      <c r="O66" s="1310">
        <f t="shared" si="13"/>
        <v>81020.740000000005</v>
      </c>
      <c r="P66" s="1311">
        <f t="shared" si="14"/>
        <v>-13200.25</v>
      </c>
      <c r="Q66" s="1227" t="s">
        <v>800</v>
      </c>
      <c r="R66" s="499">
        <f t="shared" si="15"/>
        <v>3.0612604575312355E-2</v>
      </c>
      <c r="S66" s="499">
        <f t="shared" si="16"/>
        <v>3.1032515719237503E-2</v>
      </c>
      <c r="T66" s="1227" t="s">
        <v>791</v>
      </c>
      <c r="U66" s="1227" t="b">
        <f t="shared" si="9"/>
        <v>1</v>
      </c>
      <c r="V66" s="1208">
        <f t="shared" si="17"/>
        <v>81020.740000000005</v>
      </c>
      <c r="W66" s="499">
        <f t="shared" si="10"/>
        <v>3.0612604575312348E-2</v>
      </c>
      <c r="X66" s="499">
        <f t="shared" si="18"/>
        <v>3.1032515719237503E-2</v>
      </c>
      <c r="Y66" s="499">
        <f t="shared" si="11"/>
        <v>0</v>
      </c>
      <c r="Z66" s="499">
        <f t="shared" si="12"/>
        <v>0</v>
      </c>
    </row>
    <row r="67" spans="1:26" x14ac:dyDescent="0.2">
      <c r="A67" s="1308" t="s">
        <v>792</v>
      </c>
      <c r="B67" s="1309">
        <v>19806.560000000001</v>
      </c>
      <c r="C67" s="1309">
        <v>20944.330000000002</v>
      </c>
      <c r="D67" s="1309">
        <v>18870.879999999997</v>
      </c>
      <c r="E67" s="1309">
        <v>16251.34</v>
      </c>
      <c r="F67" s="1309">
        <v>28290.5</v>
      </c>
      <c r="G67" s="1309">
        <v>29502.82</v>
      </c>
      <c r="H67" s="1309">
        <v>25725.43</v>
      </c>
      <c r="I67" s="1309">
        <v>24720.870000000003</v>
      </c>
      <c r="J67" s="1309">
        <v>26661.809999999998</v>
      </c>
      <c r="K67" s="1309">
        <v>13966.670000000002</v>
      </c>
      <c r="L67" s="1309">
        <v>25806.65</v>
      </c>
      <c r="M67" s="1309">
        <v>29568.98</v>
      </c>
      <c r="N67" s="1310">
        <v>239852.34999999998</v>
      </c>
      <c r="O67" s="1310">
        <f t="shared" si="13"/>
        <v>280116.83999999997</v>
      </c>
      <c r="P67" s="1311">
        <f t="shared" si="14"/>
        <v>-40264.489999999991</v>
      </c>
      <c r="Q67" s="1227" t="s">
        <v>696</v>
      </c>
      <c r="R67" s="499">
        <f t="shared" si="15"/>
        <v>0.10583840702770719</v>
      </c>
      <c r="S67" s="499">
        <f t="shared" si="16"/>
        <v>0.10974886530119517</v>
      </c>
      <c r="T67" s="1227" t="s">
        <v>792</v>
      </c>
      <c r="U67" s="1227" t="b">
        <f t="shared" si="9"/>
        <v>1</v>
      </c>
      <c r="V67" s="1208">
        <f t="shared" si="17"/>
        <v>280116.83999999997</v>
      </c>
      <c r="W67" s="499">
        <f t="shared" si="10"/>
        <v>0.10583840702770717</v>
      </c>
      <c r="X67" s="499">
        <f t="shared" si="18"/>
        <v>0.10974886530119517</v>
      </c>
      <c r="Y67" s="499">
        <f t="shared" si="11"/>
        <v>0</v>
      </c>
      <c r="Z67" s="499">
        <f t="shared" si="12"/>
        <v>0</v>
      </c>
    </row>
    <row r="68" spans="1:26" x14ac:dyDescent="0.2">
      <c r="A68" s="1308" t="s">
        <v>793</v>
      </c>
      <c r="B68" s="1309">
        <v>142359.45000000001</v>
      </c>
      <c r="C68" s="1309">
        <v>143520.25</v>
      </c>
      <c r="D68" s="1309">
        <v>130330.65</v>
      </c>
      <c r="E68" s="1309">
        <v>145664.56</v>
      </c>
      <c r="F68" s="1309">
        <v>157603.04999999999</v>
      </c>
      <c r="G68" s="1309">
        <v>181002.48</v>
      </c>
      <c r="H68" s="1309">
        <v>122197.37</v>
      </c>
      <c r="I68" s="1309">
        <v>163529.87</v>
      </c>
      <c r="J68" s="1309">
        <v>154063.22</v>
      </c>
      <c r="K68" s="1309">
        <v>132674.47999999998</v>
      </c>
      <c r="L68" s="1309">
        <v>118987.96</v>
      </c>
      <c r="M68" s="1309">
        <v>157950.78</v>
      </c>
      <c r="N68" s="1310">
        <v>1422358.5000000002</v>
      </c>
      <c r="O68" s="1310">
        <f t="shared" si="13"/>
        <v>1749884.1199999999</v>
      </c>
      <c r="P68" s="1311">
        <f t="shared" si="14"/>
        <v>-327525.61999999965</v>
      </c>
      <c r="Q68" s="1227" t="s">
        <v>801</v>
      </c>
      <c r="R68" s="499">
        <f t="shared" si="15"/>
        <v>0.66117034500275396</v>
      </c>
      <c r="S68" s="499">
        <f t="shared" si="16"/>
        <v>0.65082635807616662</v>
      </c>
      <c r="T68" s="1227" t="s">
        <v>793</v>
      </c>
      <c r="U68" s="1227" t="b">
        <f t="shared" si="9"/>
        <v>1</v>
      </c>
      <c r="V68" s="1208">
        <f t="shared" si="17"/>
        <v>1749884.1199999999</v>
      </c>
      <c r="W68" s="499">
        <f t="shared" si="10"/>
        <v>0.66117034500275385</v>
      </c>
      <c r="X68" s="499">
        <f t="shared" si="18"/>
        <v>0.65082635807616662</v>
      </c>
      <c r="Y68" s="499">
        <f t="shared" si="11"/>
        <v>0</v>
      </c>
      <c r="Z68" s="499">
        <f t="shared" si="12"/>
        <v>0</v>
      </c>
    </row>
    <row r="69" spans="1:26" x14ac:dyDescent="0.2">
      <c r="A69" s="1308" t="s">
        <v>794</v>
      </c>
      <c r="B69" s="1309"/>
      <c r="C69" s="1309"/>
      <c r="D69" s="1309">
        <v>6.7</v>
      </c>
      <c r="E69" s="1309">
        <v>0</v>
      </c>
      <c r="F69" s="1309"/>
      <c r="G69" s="1309"/>
      <c r="H69" s="1309"/>
      <c r="I69" s="1309">
        <v>0</v>
      </c>
      <c r="J69" s="1309"/>
      <c r="K69" s="1309"/>
      <c r="L69" s="1309"/>
      <c r="M69" s="1309"/>
      <c r="N69" s="1310">
        <v>70.099999999999994</v>
      </c>
      <c r="O69" s="1310">
        <f t="shared" si="13"/>
        <v>6.7</v>
      </c>
      <c r="P69" s="1311">
        <f t="shared" si="14"/>
        <v>63.399999999999991</v>
      </c>
      <c r="Q69" s="1227" t="s">
        <v>693</v>
      </c>
      <c r="R69" s="499">
        <f t="shared" si="15"/>
        <v>2.5315055213590097E-6</v>
      </c>
      <c r="S69" s="499">
        <f t="shared" si="16"/>
        <v>3.207554755087362E-5</v>
      </c>
      <c r="T69" s="1227" t="s">
        <v>794</v>
      </c>
      <c r="U69" s="1227" t="b">
        <f t="shared" si="9"/>
        <v>1</v>
      </c>
      <c r="V69" s="1208">
        <f t="shared" si="17"/>
        <v>6.7</v>
      </c>
      <c r="W69" s="499">
        <f t="shared" si="10"/>
        <v>2.5315055213590092E-6</v>
      </c>
      <c r="X69" s="499">
        <f t="shared" si="18"/>
        <v>3.207554755087362E-5</v>
      </c>
      <c r="Y69" s="499">
        <f t="shared" si="11"/>
        <v>0</v>
      </c>
      <c r="Z69" s="499">
        <f t="shared" si="12"/>
        <v>0</v>
      </c>
    </row>
    <row r="70" spans="1:26" x14ac:dyDescent="0.2">
      <c r="A70" s="1308" t="s">
        <v>795</v>
      </c>
      <c r="B70" s="1309">
        <v>15813.34</v>
      </c>
      <c r="C70" s="1309">
        <v>7936.15</v>
      </c>
      <c r="D70" s="1309">
        <v>13099.130000000001</v>
      </c>
      <c r="E70" s="1309">
        <v>8973.85</v>
      </c>
      <c r="F70" s="1309">
        <v>12211.47</v>
      </c>
      <c r="G70" s="1309">
        <v>13312.31</v>
      </c>
      <c r="H70" s="1309">
        <v>4262.130000000001</v>
      </c>
      <c r="I70" s="1309">
        <v>11317.96</v>
      </c>
      <c r="J70" s="1309">
        <v>13864.79</v>
      </c>
      <c r="K70" s="1309">
        <v>7731.97</v>
      </c>
      <c r="L70" s="1309">
        <v>10152.17</v>
      </c>
      <c r="M70" s="1309">
        <v>11859.42</v>
      </c>
      <c r="N70" s="1310">
        <v>117036.41999999998</v>
      </c>
      <c r="O70" s="1310">
        <f t="shared" si="13"/>
        <v>130534.69</v>
      </c>
      <c r="P70" s="1311">
        <f t="shared" si="14"/>
        <v>-13498.270000000019</v>
      </c>
      <c r="Q70" s="1227" t="s">
        <v>795</v>
      </c>
      <c r="R70" s="499">
        <f t="shared" si="15"/>
        <v>4.9320789322968163E-2</v>
      </c>
      <c r="S70" s="499">
        <f t="shared" si="16"/>
        <v>5.3552171967104364E-2</v>
      </c>
      <c r="T70" s="1227" t="s">
        <v>795</v>
      </c>
      <c r="U70" s="1227" t="b">
        <f t="shared" si="9"/>
        <v>1</v>
      </c>
      <c r="V70" s="1208">
        <f t="shared" si="17"/>
        <v>130534.69</v>
      </c>
      <c r="W70" s="499">
        <f t="shared" si="10"/>
        <v>4.9320789322968156E-2</v>
      </c>
      <c r="X70" s="499">
        <f t="shared" si="18"/>
        <v>5.3552171967104364E-2</v>
      </c>
      <c r="Y70" s="499">
        <f t="shared" si="11"/>
        <v>0</v>
      </c>
      <c r="Z70" s="499">
        <f t="shared" si="12"/>
        <v>0</v>
      </c>
    </row>
    <row r="71" spans="1:26" x14ac:dyDescent="0.2">
      <c r="A71" s="1308" t="s">
        <v>796</v>
      </c>
      <c r="B71" s="1309">
        <v>229.41</v>
      </c>
      <c r="C71" s="1309">
        <v>103.08</v>
      </c>
      <c r="D71" s="1309">
        <v>273.77999999999997</v>
      </c>
      <c r="E71" s="1309">
        <v>126.33</v>
      </c>
      <c r="F71" s="1309">
        <v>103.08</v>
      </c>
      <c r="G71" s="1309">
        <v>415.23</v>
      </c>
      <c r="H71" s="1309">
        <v>-178.46</v>
      </c>
      <c r="I71" s="1309"/>
      <c r="J71" s="1309">
        <v>0</v>
      </c>
      <c r="K71" s="1309"/>
      <c r="L71" s="1309">
        <v>74.790000000000006</v>
      </c>
      <c r="M71" s="1309">
        <v>229.41</v>
      </c>
      <c r="N71" s="1310">
        <v>1123.8000000000002</v>
      </c>
      <c r="O71" s="1310">
        <f t="shared" si="13"/>
        <v>1376.65</v>
      </c>
      <c r="P71" s="1311">
        <f t="shared" si="14"/>
        <v>-252.84999999999991</v>
      </c>
      <c r="Q71" s="1227" t="s">
        <v>802</v>
      </c>
      <c r="R71" s="499">
        <f t="shared" si="15"/>
        <v>5.2014881731028066E-4</v>
      </c>
      <c r="S71" s="499">
        <f t="shared" si="16"/>
        <v>5.1421541137905533E-4</v>
      </c>
      <c r="T71" s="1227" t="s">
        <v>796</v>
      </c>
      <c r="U71" s="1227" t="b">
        <f t="shared" si="9"/>
        <v>1</v>
      </c>
      <c r="V71" s="1208">
        <f t="shared" si="17"/>
        <v>1376.65</v>
      </c>
      <c r="W71" s="499">
        <f t="shared" si="10"/>
        <v>5.2014881731028055E-4</v>
      </c>
      <c r="X71" s="499">
        <f t="shared" si="18"/>
        <v>5.1421541137905533E-4</v>
      </c>
      <c r="Y71" s="499">
        <f t="shared" si="11"/>
        <v>0</v>
      </c>
      <c r="Z71" s="499">
        <f t="shared" si="12"/>
        <v>0</v>
      </c>
    </row>
    <row r="72" spans="1:26" x14ac:dyDescent="0.2">
      <c r="A72" s="1308" t="s">
        <v>704</v>
      </c>
      <c r="B72" s="1309">
        <v>53.8</v>
      </c>
      <c r="C72" s="1309">
        <v>-36.82</v>
      </c>
      <c r="D72" s="1309">
        <v>314.67999999999995</v>
      </c>
      <c r="E72" s="1309">
        <v>118.45999999999998</v>
      </c>
      <c r="F72" s="1309">
        <v>24.52</v>
      </c>
      <c r="G72" s="1309">
        <v>-49.5</v>
      </c>
      <c r="H72" s="1309">
        <v>284.04000000000002</v>
      </c>
      <c r="I72" s="1309">
        <v>1.52</v>
      </c>
      <c r="J72" s="1309">
        <v>108.33</v>
      </c>
      <c r="K72" s="1309">
        <v>182.92999999999998</v>
      </c>
      <c r="L72" s="1309">
        <v>65.580000000000013</v>
      </c>
      <c r="M72" s="1309">
        <v>57.010000000000005</v>
      </c>
      <c r="N72" s="1310">
        <v>2174.4700000000003</v>
      </c>
      <c r="O72" s="1310">
        <f t="shared" si="13"/>
        <v>1124.55</v>
      </c>
      <c r="P72" s="1311">
        <f t="shared" si="14"/>
        <v>1049.9200000000003</v>
      </c>
      <c r="Q72" s="1227" t="s">
        <v>726</v>
      </c>
      <c r="R72" s="499">
        <f t="shared" si="15"/>
        <v>4.2489619911108566E-4</v>
      </c>
      <c r="S72" s="499">
        <f t="shared" si="16"/>
        <v>9.949688428380623E-4</v>
      </c>
      <c r="T72" s="1227" t="s">
        <v>704</v>
      </c>
      <c r="U72" s="1227" t="b">
        <f t="shared" si="9"/>
        <v>1</v>
      </c>
      <c r="V72" s="1208">
        <f t="shared" si="17"/>
        <v>1124.55</v>
      </c>
      <c r="W72" s="499">
        <f t="shared" si="10"/>
        <v>4.248961991110856E-4</v>
      </c>
      <c r="X72" s="499">
        <f t="shared" si="18"/>
        <v>9.949688428380623E-4</v>
      </c>
      <c r="Y72" s="499">
        <f t="shared" si="11"/>
        <v>0</v>
      </c>
      <c r="Z72" s="499">
        <f t="shared" si="12"/>
        <v>0</v>
      </c>
    </row>
    <row r="73" spans="1:26" x14ac:dyDescent="0.2">
      <c r="A73" s="1308" t="s">
        <v>797</v>
      </c>
      <c r="B73" s="1309">
        <v>957.58999999999992</v>
      </c>
      <c r="C73" s="1309">
        <v>1348.33</v>
      </c>
      <c r="D73" s="1309">
        <v>694.13</v>
      </c>
      <c r="E73" s="1309">
        <v>439.1</v>
      </c>
      <c r="F73" s="1309">
        <v>1686.1599999999999</v>
      </c>
      <c r="G73" s="1309">
        <v>556.2299999999999</v>
      </c>
      <c r="H73" s="1309">
        <v>601.99</v>
      </c>
      <c r="I73" s="1309">
        <v>1926.58</v>
      </c>
      <c r="J73" s="1309">
        <v>1669.25</v>
      </c>
      <c r="K73" s="1309">
        <v>1568.23</v>
      </c>
      <c r="L73" s="1309">
        <v>1018.94</v>
      </c>
      <c r="M73" s="1309">
        <v>1672.5900000000001</v>
      </c>
      <c r="N73" s="1310">
        <v>12466.15</v>
      </c>
      <c r="O73" s="1310">
        <f t="shared" si="13"/>
        <v>14139.119999999999</v>
      </c>
      <c r="P73" s="1311">
        <f t="shared" si="14"/>
        <v>-1672.9699999999993</v>
      </c>
      <c r="Q73" s="1227" t="s">
        <v>717</v>
      </c>
      <c r="R73" s="499">
        <f t="shared" si="15"/>
        <v>5.3422776637548647E-3</v>
      </c>
      <c r="S73" s="499">
        <f t="shared" si="16"/>
        <v>5.7041167917449807E-3</v>
      </c>
      <c r="T73" s="1227" t="s">
        <v>797</v>
      </c>
      <c r="U73" s="1227" t="b">
        <f t="shared" si="9"/>
        <v>1</v>
      </c>
      <c r="V73" s="1208">
        <f t="shared" si="17"/>
        <v>14139.119999999999</v>
      </c>
      <c r="W73" s="499">
        <f t="shared" si="10"/>
        <v>5.3422776637548639E-3</v>
      </c>
      <c r="X73" s="499">
        <f t="shared" si="18"/>
        <v>5.7041167917449807E-3</v>
      </c>
      <c r="Y73" s="499">
        <f t="shared" si="11"/>
        <v>0</v>
      </c>
      <c r="Z73" s="499">
        <f t="shared" si="12"/>
        <v>0</v>
      </c>
    </row>
    <row r="74" spans="1:26" ht="13.5" thickBot="1" x14ac:dyDescent="0.25">
      <c r="A74" s="609"/>
      <c r="B74" s="1318">
        <v>213542.81</v>
      </c>
      <c r="C74" s="1318">
        <v>219737.31999999998</v>
      </c>
      <c r="D74" s="1318">
        <v>209430.37</v>
      </c>
      <c r="E74" s="1318">
        <v>212104.18</v>
      </c>
      <c r="F74" s="1318">
        <v>247041.3</v>
      </c>
      <c r="G74" s="1312">
        <v>269196.17000000004</v>
      </c>
      <c r="H74" s="1312">
        <v>185196.47</v>
      </c>
      <c r="I74" s="1312">
        <v>242340.34999999995</v>
      </c>
      <c r="J74" s="1312">
        <v>242289.32</v>
      </c>
      <c r="K74" s="1312">
        <f>SUM(K64:K73)</f>
        <v>188397.38</v>
      </c>
      <c r="L74" s="1312">
        <f t="shared" ref="L74:M74" si="19">SUM(L64:L73)</f>
        <v>183301.27000000002</v>
      </c>
      <c r="M74" s="1312">
        <f t="shared" si="19"/>
        <v>234069.47</v>
      </c>
      <c r="N74" s="1313">
        <f t="shared" ref="N74" si="20">SUM(N64:N73)</f>
        <v>2185465.4200000004</v>
      </c>
      <c r="O74" s="1313">
        <f>SUM(O64:O73)</f>
        <v>2646646.4099999997</v>
      </c>
      <c r="P74" s="1314">
        <f>+N74-O74</f>
        <v>-461180.98999999929</v>
      </c>
      <c r="Q74" s="1227"/>
      <c r="R74" s="499">
        <f>O74/$O$74</f>
        <v>1</v>
      </c>
      <c r="S74" s="499">
        <f t="shared" si="16"/>
        <v>1</v>
      </c>
      <c r="T74" s="1227" t="s">
        <v>299</v>
      </c>
      <c r="U74" s="1227" t="b">
        <f t="shared" si="9"/>
        <v>0</v>
      </c>
      <c r="V74" s="3767">
        <f>B74+C74+D74+E74+F74+G74+H74+I74+J74+K74+L74+M74</f>
        <v>2646646.41</v>
      </c>
      <c r="W74" s="499">
        <f t="shared" si="10"/>
        <v>1</v>
      </c>
      <c r="X74" s="499">
        <f t="shared" si="18"/>
        <v>1</v>
      </c>
      <c r="Y74" s="499">
        <f t="shared" si="11"/>
        <v>1</v>
      </c>
      <c r="Z74" s="499">
        <f t="shared" si="12"/>
        <v>1</v>
      </c>
    </row>
    <row r="75" spans="1:26" ht="13.5" thickTop="1" x14ac:dyDescent="0.2">
      <c r="F75" s="1319">
        <f>B74+C74+D74+E74+F74</f>
        <v>1101855.98</v>
      </c>
      <c r="O75" s="1317"/>
      <c r="P75" s="1227"/>
      <c r="R75" s="1227"/>
      <c r="Y75" s="499"/>
      <c r="Z75" s="499"/>
    </row>
    <row r="76" spans="1:26" x14ac:dyDescent="0.2">
      <c r="B76" s="608" t="s">
        <v>831</v>
      </c>
      <c r="N76" s="1208"/>
      <c r="Y76" s="499"/>
      <c r="Z76" s="499"/>
    </row>
    <row r="77" spans="1:26" x14ac:dyDescent="0.2">
      <c r="A77" t="b">
        <f>A64=A91</f>
        <v>1</v>
      </c>
      <c r="B77" s="609" t="s">
        <v>699</v>
      </c>
      <c r="C77" s="498">
        <f>+B64-B91</f>
        <v>0</v>
      </c>
      <c r="D77" s="498">
        <f t="shared" ref="D77:I77" si="21">+C64-C91</f>
        <v>0</v>
      </c>
      <c r="E77" s="498">
        <f t="shared" si="21"/>
        <v>0</v>
      </c>
      <c r="F77" s="498">
        <f t="shared" si="21"/>
        <v>0</v>
      </c>
      <c r="G77" s="498">
        <f t="shared" si="21"/>
        <v>0</v>
      </c>
      <c r="H77" s="498">
        <f t="shared" si="21"/>
        <v>0</v>
      </c>
      <c r="I77" s="498">
        <f t="shared" si="21"/>
        <v>0</v>
      </c>
      <c r="J77" s="498">
        <f t="shared" ref="J77:J87" si="22">+I64-I91</f>
        <v>0</v>
      </c>
      <c r="K77" s="498">
        <f t="shared" ref="K77:K87" si="23">+J64-J91</f>
        <v>0</v>
      </c>
      <c r="L77" s="498">
        <f t="shared" ref="L77:L87" si="24">+K64-K91</f>
        <v>0</v>
      </c>
      <c r="M77" s="498">
        <f t="shared" ref="M77:M87" si="25">+L64-L91</f>
        <v>0</v>
      </c>
      <c r="N77" s="498">
        <f t="shared" ref="N77:N87" si="26">+M64-M91</f>
        <v>0</v>
      </c>
      <c r="O77" s="498">
        <f t="shared" ref="O77:P87" si="27">+N64-N91</f>
        <v>0</v>
      </c>
      <c r="P77" s="498">
        <f t="shared" si="27"/>
        <v>0</v>
      </c>
      <c r="Y77" s="499"/>
      <c r="Z77" s="499"/>
    </row>
    <row r="78" spans="1:26" x14ac:dyDescent="0.2">
      <c r="A78" s="3156" t="b">
        <f t="shared" ref="A78:A86" si="28">A65=A92</f>
        <v>1</v>
      </c>
      <c r="B78" s="609" t="s">
        <v>791</v>
      </c>
      <c r="C78" s="498">
        <f t="shared" ref="C78:C87" si="29">+B65-B92</f>
        <v>0</v>
      </c>
      <c r="D78" s="498">
        <f t="shared" ref="D78:D87" si="30">+C65-C92</f>
        <v>0</v>
      </c>
      <c r="E78" s="498">
        <f t="shared" ref="E78:E87" si="31">+D65-D92</f>
        <v>0</v>
      </c>
      <c r="F78" s="498">
        <f t="shared" ref="F78:F87" si="32">+E65-E92</f>
        <v>0</v>
      </c>
      <c r="G78" s="498">
        <f t="shared" ref="G78:G87" si="33">+F65-F92</f>
        <v>0</v>
      </c>
      <c r="H78" s="498">
        <f t="shared" ref="H78:H87" si="34">+G65-G92</f>
        <v>0</v>
      </c>
      <c r="I78" s="498">
        <f t="shared" ref="I78:I87" si="35">+H65-H92</f>
        <v>0</v>
      </c>
      <c r="J78" s="498">
        <f t="shared" si="22"/>
        <v>0</v>
      </c>
      <c r="K78" s="498">
        <f t="shared" si="23"/>
        <v>0</v>
      </c>
      <c r="L78" s="498">
        <f t="shared" si="24"/>
        <v>0</v>
      </c>
      <c r="M78" s="498">
        <f t="shared" si="25"/>
        <v>0</v>
      </c>
      <c r="N78" s="498">
        <f t="shared" si="26"/>
        <v>0</v>
      </c>
      <c r="O78" s="498">
        <f t="shared" si="27"/>
        <v>0</v>
      </c>
      <c r="P78" s="498">
        <f t="shared" si="27"/>
        <v>0</v>
      </c>
      <c r="Y78" s="499"/>
      <c r="Z78" s="499"/>
    </row>
    <row r="79" spans="1:26" x14ac:dyDescent="0.2">
      <c r="A79" s="3156" t="b">
        <f t="shared" si="28"/>
        <v>1</v>
      </c>
      <c r="B79" s="609" t="s">
        <v>790</v>
      </c>
      <c r="C79" s="498">
        <f t="shared" si="29"/>
        <v>0</v>
      </c>
      <c r="D79" s="498">
        <f t="shared" si="30"/>
        <v>0</v>
      </c>
      <c r="E79" s="498">
        <f t="shared" si="31"/>
        <v>0</v>
      </c>
      <c r="F79" s="498">
        <f t="shared" si="32"/>
        <v>0</v>
      </c>
      <c r="G79" s="498">
        <f t="shared" si="33"/>
        <v>0</v>
      </c>
      <c r="H79" s="498">
        <f t="shared" si="34"/>
        <v>0</v>
      </c>
      <c r="I79" s="498">
        <f t="shared" si="35"/>
        <v>0</v>
      </c>
      <c r="J79" s="498">
        <f t="shared" si="22"/>
        <v>0</v>
      </c>
      <c r="K79" s="498">
        <f t="shared" si="23"/>
        <v>0</v>
      </c>
      <c r="L79" s="498">
        <f t="shared" si="24"/>
        <v>0</v>
      </c>
      <c r="M79" s="498">
        <f t="shared" si="25"/>
        <v>0</v>
      </c>
      <c r="N79" s="498">
        <f t="shared" si="26"/>
        <v>0</v>
      </c>
      <c r="O79" s="498">
        <f t="shared" si="27"/>
        <v>0</v>
      </c>
      <c r="P79" s="498">
        <f t="shared" si="27"/>
        <v>0</v>
      </c>
      <c r="Y79" s="499"/>
      <c r="Z79" s="499"/>
    </row>
    <row r="80" spans="1:26" x14ac:dyDescent="0.2">
      <c r="A80" s="3156" t="b">
        <f t="shared" si="28"/>
        <v>1</v>
      </c>
      <c r="B80" s="609" t="s">
        <v>792</v>
      </c>
      <c r="C80" s="498">
        <f t="shared" si="29"/>
        <v>0</v>
      </c>
      <c r="D80" s="498">
        <f t="shared" si="30"/>
        <v>0</v>
      </c>
      <c r="E80" s="498">
        <f t="shared" si="31"/>
        <v>0</v>
      </c>
      <c r="F80" s="498">
        <f t="shared" si="32"/>
        <v>0</v>
      </c>
      <c r="G80" s="498">
        <f t="shared" si="33"/>
        <v>0</v>
      </c>
      <c r="H80" s="498">
        <f t="shared" si="34"/>
        <v>0</v>
      </c>
      <c r="I80" s="498">
        <f t="shared" si="35"/>
        <v>0</v>
      </c>
      <c r="J80" s="498">
        <f t="shared" si="22"/>
        <v>0</v>
      </c>
      <c r="K80" s="498">
        <f t="shared" si="23"/>
        <v>0</v>
      </c>
      <c r="L80" s="498">
        <f t="shared" si="24"/>
        <v>0</v>
      </c>
      <c r="M80" s="498">
        <f t="shared" si="25"/>
        <v>0</v>
      </c>
      <c r="N80" s="498">
        <f t="shared" si="26"/>
        <v>0</v>
      </c>
      <c r="O80" s="498">
        <f t="shared" si="27"/>
        <v>0</v>
      </c>
      <c r="P80" s="498">
        <f t="shared" si="27"/>
        <v>0</v>
      </c>
      <c r="Y80" s="499"/>
      <c r="Z80" s="499"/>
    </row>
    <row r="81" spans="1:26" x14ac:dyDescent="0.2">
      <c r="A81" s="3156" t="b">
        <f t="shared" si="28"/>
        <v>1</v>
      </c>
      <c r="B81" s="609" t="s">
        <v>793</v>
      </c>
      <c r="C81" s="498">
        <f t="shared" si="29"/>
        <v>0</v>
      </c>
      <c r="D81" s="498">
        <f t="shared" si="30"/>
        <v>0</v>
      </c>
      <c r="E81" s="498">
        <f t="shared" si="31"/>
        <v>0</v>
      </c>
      <c r="F81" s="498">
        <f t="shared" si="32"/>
        <v>0</v>
      </c>
      <c r="G81" s="498">
        <f t="shared" si="33"/>
        <v>0</v>
      </c>
      <c r="H81" s="498">
        <f t="shared" si="34"/>
        <v>0</v>
      </c>
      <c r="I81" s="498">
        <f t="shared" si="35"/>
        <v>0</v>
      </c>
      <c r="J81" s="498">
        <f t="shared" si="22"/>
        <v>0</v>
      </c>
      <c r="K81" s="498">
        <f t="shared" si="23"/>
        <v>0</v>
      </c>
      <c r="L81" s="498">
        <f t="shared" si="24"/>
        <v>0</v>
      </c>
      <c r="M81" s="498">
        <f t="shared" si="25"/>
        <v>0</v>
      </c>
      <c r="N81" s="498">
        <f t="shared" si="26"/>
        <v>0</v>
      </c>
      <c r="O81" s="498">
        <f t="shared" si="27"/>
        <v>0</v>
      </c>
      <c r="P81" s="498">
        <f t="shared" si="27"/>
        <v>0</v>
      </c>
      <c r="Y81" s="499"/>
      <c r="Z81" s="499"/>
    </row>
    <row r="82" spans="1:26" x14ac:dyDescent="0.2">
      <c r="A82" s="3156" t="b">
        <f t="shared" si="28"/>
        <v>1</v>
      </c>
      <c r="B82" s="609" t="s">
        <v>794</v>
      </c>
      <c r="C82" s="498">
        <f t="shared" si="29"/>
        <v>0</v>
      </c>
      <c r="D82" s="498">
        <f t="shared" si="30"/>
        <v>0</v>
      </c>
      <c r="E82" s="498">
        <f t="shared" si="31"/>
        <v>0</v>
      </c>
      <c r="F82" s="498">
        <f t="shared" si="32"/>
        <v>0</v>
      </c>
      <c r="G82" s="498">
        <f t="shared" si="33"/>
        <v>0</v>
      </c>
      <c r="H82" s="498">
        <f t="shared" si="34"/>
        <v>0</v>
      </c>
      <c r="I82" s="498">
        <f t="shared" si="35"/>
        <v>0</v>
      </c>
      <c r="J82" s="498">
        <f t="shared" si="22"/>
        <v>0</v>
      </c>
      <c r="K82" s="498">
        <f t="shared" si="23"/>
        <v>0</v>
      </c>
      <c r="L82" s="498">
        <f t="shared" si="24"/>
        <v>0</v>
      </c>
      <c r="M82" s="498">
        <f t="shared" si="25"/>
        <v>0</v>
      </c>
      <c r="N82" s="498">
        <f t="shared" si="26"/>
        <v>0</v>
      </c>
      <c r="O82" s="498">
        <f t="shared" si="27"/>
        <v>0</v>
      </c>
      <c r="P82" s="498">
        <f t="shared" si="27"/>
        <v>0</v>
      </c>
      <c r="Y82" s="499"/>
      <c r="Z82" s="499"/>
    </row>
    <row r="83" spans="1:26" x14ac:dyDescent="0.2">
      <c r="A83" s="3156" t="b">
        <f t="shared" si="28"/>
        <v>1</v>
      </c>
      <c r="B83" s="609" t="s">
        <v>796</v>
      </c>
      <c r="C83" s="498">
        <f t="shared" si="29"/>
        <v>0</v>
      </c>
      <c r="D83" s="498">
        <f t="shared" si="30"/>
        <v>0</v>
      </c>
      <c r="E83" s="498">
        <f t="shared" si="31"/>
        <v>0</v>
      </c>
      <c r="F83" s="498">
        <f t="shared" si="32"/>
        <v>0</v>
      </c>
      <c r="G83" s="498">
        <f t="shared" si="33"/>
        <v>0</v>
      </c>
      <c r="H83" s="498">
        <f t="shared" si="34"/>
        <v>0</v>
      </c>
      <c r="I83" s="498">
        <f t="shared" si="35"/>
        <v>0</v>
      </c>
      <c r="J83" s="498">
        <f t="shared" si="22"/>
        <v>0</v>
      </c>
      <c r="K83" s="498">
        <f t="shared" si="23"/>
        <v>0</v>
      </c>
      <c r="L83" s="498">
        <f t="shared" si="24"/>
        <v>0</v>
      </c>
      <c r="M83" s="498">
        <f t="shared" si="25"/>
        <v>0</v>
      </c>
      <c r="N83" s="498">
        <f t="shared" si="26"/>
        <v>0</v>
      </c>
      <c r="O83" s="498">
        <f t="shared" si="27"/>
        <v>0</v>
      </c>
      <c r="P83" s="498">
        <f t="shared" si="27"/>
        <v>0</v>
      </c>
      <c r="Y83" s="499"/>
      <c r="Z83" s="499"/>
    </row>
    <row r="84" spans="1:26" x14ac:dyDescent="0.2">
      <c r="A84" s="3156" t="b">
        <f t="shared" si="28"/>
        <v>1</v>
      </c>
      <c r="B84" s="609" t="s">
        <v>795</v>
      </c>
      <c r="C84" s="498">
        <f t="shared" si="29"/>
        <v>0</v>
      </c>
      <c r="D84" s="498">
        <f t="shared" si="30"/>
        <v>0</v>
      </c>
      <c r="E84" s="498">
        <f t="shared" si="31"/>
        <v>0</v>
      </c>
      <c r="F84" s="498">
        <f t="shared" si="32"/>
        <v>0</v>
      </c>
      <c r="G84" s="498">
        <f t="shared" si="33"/>
        <v>0</v>
      </c>
      <c r="H84" s="498">
        <f t="shared" si="34"/>
        <v>0</v>
      </c>
      <c r="I84" s="498">
        <f t="shared" si="35"/>
        <v>0</v>
      </c>
      <c r="J84" s="498">
        <f t="shared" si="22"/>
        <v>0</v>
      </c>
      <c r="K84" s="498">
        <f t="shared" si="23"/>
        <v>0</v>
      </c>
      <c r="L84" s="498">
        <f t="shared" si="24"/>
        <v>0</v>
      </c>
      <c r="M84" s="498">
        <f t="shared" si="25"/>
        <v>0</v>
      </c>
      <c r="N84" s="498">
        <f t="shared" si="26"/>
        <v>0</v>
      </c>
      <c r="O84" s="498">
        <f t="shared" si="27"/>
        <v>0</v>
      </c>
      <c r="P84" s="498">
        <f t="shared" si="27"/>
        <v>0</v>
      </c>
      <c r="Y84" s="499"/>
      <c r="Z84" s="499"/>
    </row>
    <row r="85" spans="1:26" x14ac:dyDescent="0.2">
      <c r="A85" s="3156" t="b">
        <f t="shared" si="28"/>
        <v>1</v>
      </c>
      <c r="B85" s="609" t="s">
        <v>704</v>
      </c>
      <c r="C85" s="498">
        <f t="shared" si="29"/>
        <v>0</v>
      </c>
      <c r="D85" s="498">
        <f t="shared" si="30"/>
        <v>0</v>
      </c>
      <c r="E85" s="498">
        <f t="shared" si="31"/>
        <v>0</v>
      </c>
      <c r="F85" s="498">
        <f t="shared" si="32"/>
        <v>0</v>
      </c>
      <c r="G85" s="498">
        <f t="shared" si="33"/>
        <v>0</v>
      </c>
      <c r="H85" s="498">
        <f t="shared" si="34"/>
        <v>0</v>
      </c>
      <c r="I85" s="498">
        <f t="shared" si="35"/>
        <v>0</v>
      </c>
      <c r="J85" s="498">
        <f t="shared" si="22"/>
        <v>0</v>
      </c>
      <c r="K85" s="498">
        <f t="shared" si="23"/>
        <v>0</v>
      </c>
      <c r="L85" s="498">
        <f t="shared" si="24"/>
        <v>0</v>
      </c>
      <c r="M85" s="498">
        <f t="shared" si="25"/>
        <v>0</v>
      </c>
      <c r="N85" s="498">
        <f t="shared" si="26"/>
        <v>0</v>
      </c>
      <c r="O85" s="498">
        <f t="shared" si="27"/>
        <v>0</v>
      </c>
      <c r="P85" s="498">
        <f t="shared" si="27"/>
        <v>0</v>
      </c>
      <c r="Y85" s="499"/>
      <c r="Z85" s="499"/>
    </row>
    <row r="86" spans="1:26" x14ac:dyDescent="0.2">
      <c r="A86" s="3156" t="b">
        <f t="shared" si="28"/>
        <v>1</v>
      </c>
      <c r="B86" s="609" t="s">
        <v>797</v>
      </c>
      <c r="C86" s="498">
        <f t="shared" si="29"/>
        <v>0</v>
      </c>
      <c r="D86" s="498">
        <f t="shared" si="30"/>
        <v>0</v>
      </c>
      <c r="E86" s="498">
        <f t="shared" si="31"/>
        <v>0</v>
      </c>
      <c r="F86" s="498">
        <f t="shared" si="32"/>
        <v>0</v>
      </c>
      <c r="G86" s="498">
        <f t="shared" si="33"/>
        <v>0</v>
      </c>
      <c r="H86" s="498">
        <f t="shared" si="34"/>
        <v>0</v>
      </c>
      <c r="I86" s="498">
        <f t="shared" si="35"/>
        <v>0</v>
      </c>
      <c r="J86" s="498">
        <f t="shared" si="22"/>
        <v>0</v>
      </c>
      <c r="K86" s="498">
        <f t="shared" si="23"/>
        <v>0</v>
      </c>
      <c r="L86" s="498">
        <f t="shared" si="24"/>
        <v>0</v>
      </c>
      <c r="M86" s="498">
        <f t="shared" si="25"/>
        <v>0</v>
      </c>
      <c r="N86" s="498">
        <f t="shared" si="26"/>
        <v>0</v>
      </c>
      <c r="O86" s="498">
        <f t="shared" si="27"/>
        <v>0</v>
      </c>
      <c r="P86" s="498">
        <f t="shared" si="27"/>
        <v>0</v>
      </c>
      <c r="Y86" s="499"/>
      <c r="Z86" s="499"/>
    </row>
    <row r="87" spans="1:26" x14ac:dyDescent="0.2">
      <c r="A87" s="3156" t="b">
        <f>A74=A101</f>
        <v>1</v>
      </c>
      <c r="B87" s="609" t="s">
        <v>579</v>
      </c>
      <c r="C87" s="498">
        <f t="shared" si="29"/>
        <v>0</v>
      </c>
      <c r="D87" s="498">
        <f t="shared" si="30"/>
        <v>0</v>
      </c>
      <c r="E87" s="498">
        <f t="shared" si="31"/>
        <v>0</v>
      </c>
      <c r="F87" s="498">
        <f t="shared" si="32"/>
        <v>0</v>
      </c>
      <c r="G87" s="498">
        <f t="shared" si="33"/>
        <v>0</v>
      </c>
      <c r="H87" s="498">
        <f t="shared" si="34"/>
        <v>0</v>
      </c>
      <c r="I87" s="498">
        <f t="shared" si="35"/>
        <v>0</v>
      </c>
      <c r="J87" s="498">
        <f t="shared" si="22"/>
        <v>0</v>
      </c>
      <c r="K87" s="498">
        <f t="shared" si="23"/>
        <v>0</v>
      </c>
      <c r="L87" s="498">
        <f t="shared" si="24"/>
        <v>0</v>
      </c>
      <c r="M87" s="498">
        <f t="shared" si="25"/>
        <v>0</v>
      </c>
      <c r="N87" s="498">
        <f t="shared" si="26"/>
        <v>0</v>
      </c>
      <c r="O87" s="498">
        <f t="shared" si="27"/>
        <v>0</v>
      </c>
      <c r="P87" s="498">
        <f t="shared" si="27"/>
        <v>0</v>
      </c>
      <c r="Y87" s="499"/>
      <c r="Z87" s="499"/>
    </row>
    <row r="88" spans="1:26" x14ac:dyDescent="0.2">
      <c r="A88" s="1227"/>
    </row>
    <row r="90" spans="1:26" x14ac:dyDescent="0.2">
      <c r="A90" s="1306" t="s">
        <v>831</v>
      </c>
      <c r="B90" s="1307">
        <v>201607</v>
      </c>
      <c r="C90" s="1307">
        <v>201608</v>
      </c>
      <c r="D90" s="1307">
        <v>201609</v>
      </c>
      <c r="E90" s="1307">
        <v>201610</v>
      </c>
      <c r="F90" s="1307">
        <v>201611</v>
      </c>
      <c r="G90" s="1307">
        <v>201612</v>
      </c>
      <c r="H90" s="1307">
        <v>201701</v>
      </c>
      <c r="I90" s="1307">
        <v>201702</v>
      </c>
      <c r="J90" s="1307">
        <v>201703</v>
      </c>
      <c r="K90" s="1307">
        <v>201704</v>
      </c>
      <c r="L90" s="1307">
        <v>201705</v>
      </c>
      <c r="M90" s="1307">
        <v>201706</v>
      </c>
      <c r="N90" s="1307" t="s">
        <v>1865</v>
      </c>
      <c r="O90" s="1307" t="s">
        <v>4128</v>
      </c>
    </row>
    <row r="91" spans="1:26" x14ac:dyDescent="0.2">
      <c r="A91" s="1308" t="s">
        <v>699</v>
      </c>
      <c r="B91" s="1959">
        <v>7353</v>
      </c>
      <c r="C91" s="1959">
        <v>3582.33</v>
      </c>
      <c r="D91" s="1959">
        <v>4650.76</v>
      </c>
      <c r="E91" s="1959">
        <v>3511.75</v>
      </c>
      <c r="F91" s="1959">
        <v>7219.83</v>
      </c>
      <c r="G91" s="1959">
        <v>3890.33</v>
      </c>
      <c r="H91" s="1959">
        <v>4309.08</v>
      </c>
      <c r="I91" s="1959">
        <v>4498.7299999999996</v>
      </c>
      <c r="J91" s="1959">
        <v>5233.41</v>
      </c>
      <c r="K91" s="1959">
        <v>4501.17</v>
      </c>
      <c r="L91" s="1959">
        <v>3439.54</v>
      </c>
      <c r="M91" s="1959">
        <v>4387.1000000000004</v>
      </c>
      <c r="N91" s="1959">
        <v>42030.15</v>
      </c>
      <c r="O91" s="1960">
        <v>56577.03</v>
      </c>
    </row>
    <row r="92" spans="1:26" x14ac:dyDescent="0.2">
      <c r="A92" s="1308" t="s">
        <v>790</v>
      </c>
      <c r="B92" s="1959">
        <v>22745.52</v>
      </c>
      <c r="C92" s="1959">
        <v>33217.78</v>
      </c>
      <c r="D92" s="1959">
        <v>33932.949999999997</v>
      </c>
      <c r="E92" s="1959">
        <v>30728.31</v>
      </c>
      <c r="F92" s="1959">
        <v>30689.41</v>
      </c>
      <c r="G92" s="1959">
        <v>34868.82</v>
      </c>
      <c r="H92" s="1959">
        <v>18978.52</v>
      </c>
      <c r="I92" s="1959">
        <v>27658.379999999997</v>
      </c>
      <c r="J92" s="1959">
        <v>32334.080000000002</v>
      </c>
      <c r="K92" s="1959">
        <v>22803.350000000002</v>
      </c>
      <c r="L92" s="1959">
        <v>20001.57</v>
      </c>
      <c r="M92" s="1959">
        <v>23907.279999999999</v>
      </c>
      <c r="N92" s="1959">
        <v>280532.99</v>
      </c>
      <c r="O92" s="1960">
        <v>331865.96999999997</v>
      </c>
    </row>
    <row r="93" spans="1:26" x14ac:dyDescent="0.2">
      <c r="A93" s="1308" t="s">
        <v>791</v>
      </c>
      <c r="B93" s="1959">
        <v>4224.1399999999994</v>
      </c>
      <c r="C93" s="1959">
        <v>9121.8900000000012</v>
      </c>
      <c r="D93" s="1959">
        <v>7256.7099999999991</v>
      </c>
      <c r="E93" s="1959">
        <v>6290.48</v>
      </c>
      <c r="F93" s="1959">
        <v>9213.2799999999988</v>
      </c>
      <c r="G93" s="1959">
        <v>5697.45</v>
      </c>
      <c r="H93" s="1959">
        <v>9016.369999999999</v>
      </c>
      <c r="I93" s="1959">
        <v>8686.4399999999987</v>
      </c>
      <c r="J93" s="1959">
        <v>8354.43</v>
      </c>
      <c r="K93" s="1959">
        <v>4968.58</v>
      </c>
      <c r="L93" s="1959">
        <v>3754.07</v>
      </c>
      <c r="M93" s="1959">
        <v>4436.8999999999996</v>
      </c>
      <c r="N93" s="1959">
        <v>67820.490000000005</v>
      </c>
      <c r="O93" s="1960">
        <v>81020.740000000005</v>
      </c>
    </row>
    <row r="94" spans="1:26" x14ac:dyDescent="0.2">
      <c r="A94" s="1308" t="s">
        <v>792</v>
      </c>
      <c r="B94" s="1959">
        <v>19806.560000000001</v>
      </c>
      <c r="C94" s="1959">
        <v>20944.330000000002</v>
      </c>
      <c r="D94" s="1959">
        <v>18870.879999999997</v>
      </c>
      <c r="E94" s="1959">
        <v>16251.34</v>
      </c>
      <c r="F94" s="1959">
        <v>28290.5</v>
      </c>
      <c r="G94" s="1959">
        <v>29502.82</v>
      </c>
      <c r="H94" s="1959">
        <v>25725.43</v>
      </c>
      <c r="I94" s="1959">
        <v>24720.870000000003</v>
      </c>
      <c r="J94" s="1959">
        <v>26661.809999999998</v>
      </c>
      <c r="K94" s="1959">
        <v>13966.670000000002</v>
      </c>
      <c r="L94" s="1959">
        <v>25806.65</v>
      </c>
      <c r="M94" s="1959">
        <v>29568.98</v>
      </c>
      <c r="N94" s="1959">
        <v>239852.34999999998</v>
      </c>
      <c r="O94" s="1960">
        <v>280116.83999999997</v>
      </c>
    </row>
    <row r="95" spans="1:26" x14ac:dyDescent="0.2">
      <c r="A95" s="1308" t="s">
        <v>793</v>
      </c>
      <c r="B95" s="1959">
        <v>142359.45000000001</v>
      </c>
      <c r="C95" s="1959">
        <v>143520.25</v>
      </c>
      <c r="D95" s="1959">
        <v>130330.65</v>
      </c>
      <c r="E95" s="1959">
        <v>145664.56</v>
      </c>
      <c r="F95" s="1959">
        <v>157603.04999999999</v>
      </c>
      <c r="G95" s="1959">
        <v>181002.48</v>
      </c>
      <c r="H95" s="1959">
        <v>122197.37</v>
      </c>
      <c r="I95" s="1959">
        <v>163529.87</v>
      </c>
      <c r="J95" s="1959">
        <v>154063.22</v>
      </c>
      <c r="K95" s="1959">
        <v>132674.47999999998</v>
      </c>
      <c r="L95" s="1959">
        <v>118987.96</v>
      </c>
      <c r="M95" s="1959">
        <v>157950.78</v>
      </c>
      <c r="N95" s="1959">
        <v>1422358.5000000002</v>
      </c>
      <c r="O95" s="1960">
        <v>1749884.1199999999</v>
      </c>
    </row>
    <row r="96" spans="1:26" x14ac:dyDescent="0.2">
      <c r="A96" s="1308" t="s">
        <v>794</v>
      </c>
      <c r="B96" s="1959"/>
      <c r="C96" s="1959"/>
      <c r="D96" s="1959">
        <v>6.7</v>
      </c>
      <c r="E96" s="1959">
        <v>0</v>
      </c>
      <c r="F96" s="1959"/>
      <c r="G96" s="1959"/>
      <c r="H96" s="1959"/>
      <c r="I96" s="1959">
        <v>0</v>
      </c>
      <c r="J96" s="1959"/>
      <c r="K96" s="1959"/>
      <c r="L96" s="1959"/>
      <c r="M96" s="1959"/>
      <c r="N96" s="1959">
        <v>70.099999999999994</v>
      </c>
      <c r="O96" s="1960">
        <v>6.7</v>
      </c>
    </row>
    <row r="97" spans="1:15" s="3156" customFormat="1" x14ac:dyDescent="0.2">
      <c r="A97" s="1308" t="s">
        <v>795</v>
      </c>
      <c r="B97" s="1959">
        <v>15813.34</v>
      </c>
      <c r="C97" s="1959">
        <v>7936.15</v>
      </c>
      <c r="D97" s="1959">
        <v>13099.130000000001</v>
      </c>
      <c r="E97" s="1959">
        <v>8973.85</v>
      </c>
      <c r="F97" s="1959">
        <v>12211.47</v>
      </c>
      <c r="G97" s="1959">
        <v>13312.31</v>
      </c>
      <c r="H97" s="1959">
        <v>4262.130000000001</v>
      </c>
      <c r="I97" s="1959">
        <v>11317.96</v>
      </c>
      <c r="J97" s="1959">
        <v>13864.79</v>
      </c>
      <c r="K97" s="1959">
        <v>7731.97</v>
      </c>
      <c r="L97" s="1959">
        <v>10152.17</v>
      </c>
      <c r="M97" s="1959">
        <v>11859.42</v>
      </c>
      <c r="N97" s="1959">
        <v>117036.41999999998</v>
      </c>
      <c r="O97" s="1960">
        <v>130534.69</v>
      </c>
    </row>
    <row r="98" spans="1:15" x14ac:dyDescent="0.2">
      <c r="A98" s="1308" t="s">
        <v>796</v>
      </c>
      <c r="B98" s="1959">
        <v>229.41</v>
      </c>
      <c r="C98" s="1959">
        <v>103.08</v>
      </c>
      <c r="D98" s="1959">
        <v>273.77999999999997</v>
      </c>
      <c r="E98" s="1959">
        <v>126.33</v>
      </c>
      <c r="F98" s="1959">
        <v>103.08</v>
      </c>
      <c r="G98" s="1959">
        <v>415.23</v>
      </c>
      <c r="H98" s="1959">
        <v>-178.46</v>
      </c>
      <c r="I98" s="1959"/>
      <c r="J98" s="1959">
        <v>0</v>
      </c>
      <c r="K98" s="1959"/>
      <c r="L98" s="1959">
        <v>74.790000000000006</v>
      </c>
      <c r="M98" s="1959">
        <v>229.41</v>
      </c>
      <c r="N98" s="1959">
        <v>1123.8000000000002</v>
      </c>
      <c r="O98" s="1960">
        <v>1376.65</v>
      </c>
    </row>
    <row r="99" spans="1:15" x14ac:dyDescent="0.2">
      <c r="A99" s="1308" t="s">
        <v>704</v>
      </c>
      <c r="B99" s="1959">
        <v>53.8</v>
      </c>
      <c r="C99" s="1959">
        <v>-36.82</v>
      </c>
      <c r="D99" s="1959">
        <v>314.67999999999995</v>
      </c>
      <c r="E99" s="1959">
        <v>118.45999999999998</v>
      </c>
      <c r="F99" s="1959">
        <v>24.52</v>
      </c>
      <c r="G99" s="1959">
        <v>-49.5</v>
      </c>
      <c r="H99" s="1959">
        <v>284.04000000000002</v>
      </c>
      <c r="I99" s="1959">
        <v>1.52</v>
      </c>
      <c r="J99" s="1959">
        <v>108.33</v>
      </c>
      <c r="K99" s="1959">
        <v>182.92999999999998</v>
      </c>
      <c r="L99" s="1959">
        <v>65.580000000000013</v>
      </c>
      <c r="M99" s="1959">
        <v>57.010000000000005</v>
      </c>
      <c r="N99" s="1959">
        <v>2174.4700000000003</v>
      </c>
      <c r="O99" s="1960">
        <v>1124.55</v>
      </c>
    </row>
    <row r="100" spans="1:15" x14ac:dyDescent="0.2">
      <c r="A100" s="1308" t="s">
        <v>797</v>
      </c>
      <c r="B100" s="1959">
        <v>957.58999999999992</v>
      </c>
      <c r="C100" s="1959">
        <v>1348.33</v>
      </c>
      <c r="D100" s="1959">
        <v>694.13</v>
      </c>
      <c r="E100" s="1959">
        <v>439.1</v>
      </c>
      <c r="F100" s="1959">
        <v>1686.1599999999999</v>
      </c>
      <c r="G100" s="1959">
        <v>556.2299999999999</v>
      </c>
      <c r="H100" s="1959">
        <v>601.99</v>
      </c>
      <c r="I100" s="1959">
        <v>1926.58</v>
      </c>
      <c r="J100" s="1959">
        <v>1669.25</v>
      </c>
      <c r="K100" s="1959">
        <v>1568.23</v>
      </c>
      <c r="L100" s="1959">
        <v>1018.94</v>
      </c>
      <c r="M100" s="1959">
        <v>1672.5900000000001</v>
      </c>
      <c r="N100" s="1959">
        <v>12466.15</v>
      </c>
      <c r="O100" s="1960">
        <v>14139.119999999999</v>
      </c>
    </row>
    <row r="101" spans="1:15" ht="13.5" thickBot="1" x14ac:dyDescent="0.25">
      <c r="A101" s="609"/>
      <c r="B101" s="1961">
        <v>213542.81</v>
      </c>
      <c r="C101" s="1961">
        <v>219737.31999999998</v>
      </c>
      <c r="D101" s="1961">
        <v>209430.37</v>
      </c>
      <c r="E101" s="1961">
        <v>212104.18</v>
      </c>
      <c r="F101" s="1961">
        <v>247041.3</v>
      </c>
      <c r="G101" s="1961">
        <v>269196.17000000004</v>
      </c>
      <c r="H101" s="1961">
        <v>185196.47</v>
      </c>
      <c r="I101" s="1961">
        <v>242340.34999999995</v>
      </c>
      <c r="J101" s="1961">
        <v>242289.32</v>
      </c>
      <c r="K101" s="1961">
        <f>SUM(K91:K100)</f>
        <v>188397.38</v>
      </c>
      <c r="L101" s="1961">
        <f t="shared" ref="L101:M101" si="36">SUM(L91:L100)</f>
        <v>183301.27000000002</v>
      </c>
      <c r="M101" s="1961">
        <f t="shared" si="36"/>
        <v>234069.47</v>
      </c>
      <c r="N101" s="1961">
        <v>2185465.4200000004</v>
      </c>
      <c r="O101" s="1961">
        <f>SUM(O91:O100)</f>
        <v>2646646.4099999997</v>
      </c>
    </row>
    <row r="102" spans="1:15" ht="13.5" thickTop="1" x14ac:dyDescent="0.2"/>
    <row r="103" spans="1:15" x14ac:dyDescent="0.2">
      <c r="A103" s="1306"/>
      <c r="B103" s="1307"/>
      <c r="C103" s="1307"/>
      <c r="D103" s="1307"/>
      <c r="E103" s="1307"/>
      <c r="F103" s="1307"/>
      <c r="G103" s="1307"/>
      <c r="H103" s="1307"/>
      <c r="I103" s="1307"/>
      <c r="J103" s="1307"/>
      <c r="K103" s="1307"/>
      <c r="L103" s="1307"/>
      <c r="M103" s="1307"/>
      <c r="N103" s="1307"/>
      <c r="O103" s="1307"/>
    </row>
    <row r="104" spans="1:15" x14ac:dyDescent="0.2">
      <c r="A104" s="1308"/>
      <c r="B104" s="1959"/>
      <c r="C104" s="1959"/>
      <c r="D104" s="1959"/>
      <c r="E104" s="1959"/>
      <c r="F104" s="1959"/>
      <c r="G104" s="1959"/>
      <c r="H104" s="1959"/>
      <c r="I104" s="1959"/>
      <c r="J104" s="1959"/>
      <c r="K104" s="1959"/>
      <c r="L104" s="1959"/>
      <c r="M104" s="1959"/>
      <c r="N104" s="1959"/>
      <c r="O104" s="1960"/>
    </row>
    <row r="105" spans="1:15" x14ac:dyDescent="0.2">
      <c r="A105" s="1308"/>
      <c r="B105" s="1959"/>
      <c r="C105" s="1959"/>
      <c r="D105" s="1959"/>
      <c r="E105" s="1959"/>
      <c r="F105" s="1959"/>
      <c r="G105" s="1959"/>
      <c r="H105" s="1959"/>
      <c r="I105" s="1959"/>
      <c r="J105" s="1959"/>
      <c r="K105" s="1959"/>
      <c r="L105" s="1959"/>
      <c r="M105" s="1959"/>
      <c r="N105" s="1959"/>
      <c r="O105" s="1960"/>
    </row>
    <row r="106" spans="1:15" x14ac:dyDescent="0.2">
      <c r="A106" s="1308"/>
      <c r="B106" s="1959"/>
      <c r="C106" s="1959"/>
      <c r="D106" s="1959"/>
      <c r="E106" s="1959"/>
      <c r="F106" s="1959"/>
      <c r="G106" s="1959"/>
      <c r="H106" s="1959"/>
      <c r="I106" s="1959"/>
      <c r="J106" s="1959"/>
      <c r="K106" s="1959"/>
      <c r="L106" s="1959"/>
      <c r="M106" s="1959"/>
      <c r="N106" s="1959"/>
      <c r="O106" s="1960"/>
    </row>
    <row r="107" spans="1:15" x14ac:dyDescent="0.2">
      <c r="A107" s="1308"/>
      <c r="B107" s="1959"/>
      <c r="C107" s="1959"/>
      <c r="D107" s="1959"/>
      <c r="E107" s="1959"/>
      <c r="F107" s="1959"/>
      <c r="G107" s="1959"/>
      <c r="H107" s="1959"/>
      <c r="I107" s="1959"/>
      <c r="J107" s="1959"/>
      <c r="K107" s="1959"/>
      <c r="L107" s="1959"/>
      <c r="M107" s="1959"/>
      <c r="N107" s="1959"/>
      <c r="O107" s="1960"/>
    </row>
    <row r="108" spans="1:15" x14ac:dyDescent="0.2">
      <c r="A108" s="1308"/>
      <c r="B108" s="1959"/>
      <c r="C108" s="1959"/>
      <c r="D108" s="1959"/>
      <c r="E108" s="1959"/>
      <c r="F108" s="1959"/>
      <c r="G108" s="1959"/>
      <c r="H108" s="1959"/>
      <c r="I108" s="1959"/>
      <c r="J108" s="1959"/>
      <c r="K108" s="1959"/>
      <c r="L108" s="1959"/>
      <c r="M108" s="1959"/>
      <c r="N108" s="1959"/>
      <c r="O108" s="1960"/>
    </row>
    <row r="109" spans="1:15" x14ac:dyDescent="0.2">
      <c r="A109" s="1308"/>
      <c r="B109" s="1959"/>
      <c r="C109" s="1959"/>
      <c r="D109" s="1959"/>
      <c r="E109" s="1959"/>
      <c r="F109" s="1959"/>
      <c r="G109" s="1959"/>
      <c r="H109" s="1959"/>
      <c r="I109" s="1959"/>
      <c r="J109" s="1959"/>
      <c r="K109" s="1959"/>
      <c r="L109" s="1959"/>
      <c r="M109" s="1959"/>
      <c r="N109" s="1959"/>
      <c r="O109" s="1960"/>
    </row>
    <row r="110" spans="1:15" x14ac:dyDescent="0.2">
      <c r="A110" s="1308"/>
      <c r="B110" s="1959"/>
      <c r="C110" s="1959"/>
      <c r="D110" s="1959"/>
      <c r="E110" s="1959"/>
      <c r="F110" s="1959"/>
      <c r="G110" s="1959"/>
      <c r="H110" s="1959"/>
      <c r="I110" s="1959"/>
      <c r="J110" s="1959"/>
      <c r="K110" s="1959"/>
      <c r="L110" s="1959"/>
      <c r="M110" s="1959"/>
      <c r="N110" s="1959"/>
      <c r="O110" s="1960"/>
    </row>
    <row r="111" spans="1:15" x14ac:dyDescent="0.2">
      <c r="A111" s="1308"/>
      <c r="B111" s="1959"/>
      <c r="C111" s="1959"/>
      <c r="D111" s="1959"/>
      <c r="E111" s="1959"/>
      <c r="F111" s="1959"/>
      <c r="G111" s="1959"/>
      <c r="H111" s="1959"/>
      <c r="I111" s="1959"/>
      <c r="J111" s="1959"/>
      <c r="K111" s="1959"/>
      <c r="L111" s="1959"/>
      <c r="M111" s="1959"/>
      <c r="N111" s="1959"/>
      <c r="O111" s="1960"/>
    </row>
    <row r="112" spans="1:15" x14ac:dyDescent="0.2">
      <c r="A112" s="1308"/>
      <c r="B112" s="1959"/>
      <c r="C112" s="1959"/>
      <c r="D112" s="1959"/>
      <c r="E112" s="1959"/>
      <c r="F112" s="1959"/>
      <c r="G112" s="1959"/>
      <c r="H112" s="1959"/>
      <c r="I112" s="1959"/>
      <c r="J112" s="1959"/>
      <c r="K112" s="1959"/>
      <c r="L112" s="1959"/>
      <c r="M112" s="1959"/>
      <c r="N112" s="1959"/>
      <c r="O112" s="1960"/>
    </row>
    <row r="113" spans="1:15" x14ac:dyDescent="0.2">
      <c r="A113" s="1308"/>
      <c r="B113" s="1959"/>
      <c r="C113" s="1959"/>
      <c r="D113" s="1959"/>
      <c r="E113" s="1959"/>
      <c r="F113" s="1959"/>
      <c r="G113" s="1959"/>
      <c r="H113" s="1959"/>
      <c r="I113" s="1959"/>
      <c r="J113" s="1959"/>
      <c r="K113" s="1959"/>
      <c r="L113" s="1959"/>
      <c r="M113" s="1959"/>
      <c r="N113" s="1959"/>
      <c r="O113" s="1960"/>
    </row>
    <row r="114" spans="1:15" ht="13.5" thickBot="1" x14ac:dyDescent="0.25">
      <c r="A114" s="609"/>
      <c r="B114" s="1961"/>
      <c r="C114" s="1961"/>
      <c r="D114" s="1961"/>
      <c r="E114" s="1961"/>
      <c r="F114" s="1961"/>
      <c r="G114" s="1961"/>
      <c r="H114" s="1961"/>
      <c r="I114" s="1961"/>
      <c r="J114" s="1961"/>
      <c r="K114" s="1961"/>
      <c r="L114" s="1961"/>
      <c r="M114" s="1961"/>
      <c r="N114" s="1961"/>
      <c r="O114" s="1961"/>
    </row>
    <row r="115" spans="1:15" ht="13.5" thickTop="1" x14ac:dyDescent="0.2"/>
    <row r="116" spans="1:15" s="72" customFormat="1" x14ac:dyDescent="0.2">
      <c r="A116" s="72" t="s">
        <v>831</v>
      </c>
      <c r="B116" s="72">
        <v>201607</v>
      </c>
      <c r="C116" s="72">
        <v>201608</v>
      </c>
      <c r="D116" s="72">
        <v>201609</v>
      </c>
      <c r="E116" s="72">
        <v>201610</v>
      </c>
      <c r="F116" s="72">
        <v>201611</v>
      </c>
      <c r="G116" s="72">
        <v>201612</v>
      </c>
      <c r="H116" s="72">
        <v>201701</v>
      </c>
      <c r="I116" s="72">
        <v>201702</v>
      </c>
      <c r="J116" s="72">
        <v>201703</v>
      </c>
      <c r="K116" s="72">
        <v>201704</v>
      </c>
      <c r="L116" s="72">
        <v>201705</v>
      </c>
      <c r="M116" s="72">
        <v>201706</v>
      </c>
      <c r="N116" s="72" t="s">
        <v>1865</v>
      </c>
      <c r="O116" s="72" t="s">
        <v>4128</v>
      </c>
    </row>
    <row r="117" spans="1:15" x14ac:dyDescent="0.2">
      <c r="A117" t="s">
        <v>699</v>
      </c>
      <c r="B117">
        <v>7353</v>
      </c>
      <c r="C117">
        <v>3582.33</v>
      </c>
      <c r="D117">
        <v>4650.76</v>
      </c>
      <c r="E117">
        <v>3511.75</v>
      </c>
      <c r="F117">
        <v>7219.83</v>
      </c>
      <c r="G117">
        <v>3890.33</v>
      </c>
      <c r="H117">
        <v>4309.08</v>
      </c>
      <c r="I117">
        <v>4498.7299999999996</v>
      </c>
      <c r="J117">
        <v>5233.41</v>
      </c>
      <c r="K117">
        <v>4501.17</v>
      </c>
      <c r="L117">
        <v>3439.54</v>
      </c>
      <c r="M117">
        <v>4387.1000000000004</v>
      </c>
      <c r="N117">
        <v>42030.15</v>
      </c>
      <c r="O117">
        <v>56577.03</v>
      </c>
    </row>
    <row r="118" spans="1:15" x14ac:dyDescent="0.2">
      <c r="A118" t="s">
        <v>790</v>
      </c>
      <c r="B118">
        <v>22745.52</v>
      </c>
      <c r="C118">
        <v>33217.78</v>
      </c>
      <c r="D118">
        <v>33932.949999999997</v>
      </c>
      <c r="E118">
        <v>30728.31</v>
      </c>
      <c r="F118">
        <v>30689.41</v>
      </c>
      <c r="G118">
        <v>34868.82</v>
      </c>
      <c r="H118">
        <v>18978.52</v>
      </c>
      <c r="I118">
        <v>27658.379999999997</v>
      </c>
      <c r="J118">
        <v>32334.080000000002</v>
      </c>
      <c r="K118">
        <v>22803.350000000002</v>
      </c>
      <c r="L118">
        <v>20001.57</v>
      </c>
      <c r="M118">
        <v>23907.279999999999</v>
      </c>
      <c r="N118">
        <v>280532.99</v>
      </c>
      <c r="O118">
        <v>331865.96999999997</v>
      </c>
    </row>
    <row r="119" spans="1:15" x14ac:dyDescent="0.2">
      <c r="A119" t="s">
        <v>791</v>
      </c>
      <c r="B119">
        <v>4224.1399999999994</v>
      </c>
      <c r="C119">
        <v>9121.8900000000012</v>
      </c>
      <c r="D119">
        <v>7256.7099999999991</v>
      </c>
      <c r="E119">
        <v>6290.48</v>
      </c>
      <c r="F119">
        <v>9213.2799999999988</v>
      </c>
      <c r="G119">
        <v>5697.45</v>
      </c>
      <c r="H119">
        <v>9016.369999999999</v>
      </c>
      <c r="I119">
        <v>8686.4399999999987</v>
      </c>
      <c r="J119">
        <v>8354.43</v>
      </c>
      <c r="K119">
        <v>4968.58</v>
      </c>
      <c r="L119">
        <v>3754.07</v>
      </c>
      <c r="M119">
        <v>4436.8999999999996</v>
      </c>
      <c r="N119">
        <v>67820.490000000005</v>
      </c>
      <c r="O119">
        <v>81020.740000000005</v>
      </c>
    </row>
    <row r="120" spans="1:15" x14ac:dyDescent="0.2">
      <c r="A120" t="s">
        <v>792</v>
      </c>
      <c r="B120">
        <v>19806.560000000001</v>
      </c>
      <c r="C120">
        <v>20944.330000000002</v>
      </c>
      <c r="D120">
        <v>18870.879999999997</v>
      </c>
      <c r="E120">
        <v>16251.34</v>
      </c>
      <c r="F120">
        <v>28290.5</v>
      </c>
      <c r="G120">
        <v>29502.82</v>
      </c>
      <c r="H120">
        <v>25725.43</v>
      </c>
      <c r="I120">
        <v>24720.870000000003</v>
      </c>
      <c r="J120">
        <v>26661.809999999998</v>
      </c>
      <c r="K120">
        <v>13966.670000000002</v>
      </c>
      <c r="L120">
        <v>25806.65</v>
      </c>
      <c r="M120">
        <v>29568.98</v>
      </c>
      <c r="N120">
        <v>239852.34999999998</v>
      </c>
      <c r="O120">
        <v>280116.83999999997</v>
      </c>
    </row>
    <row r="121" spans="1:15" x14ac:dyDescent="0.2">
      <c r="A121" t="s">
        <v>793</v>
      </c>
      <c r="B121">
        <v>142359.45000000001</v>
      </c>
      <c r="C121">
        <v>143520.25</v>
      </c>
      <c r="D121">
        <v>130330.65</v>
      </c>
      <c r="E121">
        <v>145664.56</v>
      </c>
      <c r="F121">
        <v>157603.04999999999</v>
      </c>
      <c r="G121">
        <v>181002.48</v>
      </c>
      <c r="H121">
        <v>122197.37</v>
      </c>
      <c r="I121">
        <v>163529.87</v>
      </c>
      <c r="J121">
        <v>154063.22</v>
      </c>
      <c r="K121">
        <v>132674.47999999998</v>
      </c>
      <c r="L121">
        <v>118987.96</v>
      </c>
      <c r="M121">
        <v>157950.78</v>
      </c>
      <c r="N121">
        <v>1422358.5000000002</v>
      </c>
      <c r="O121">
        <v>1749884.1199999999</v>
      </c>
    </row>
    <row r="122" spans="1:15" x14ac:dyDescent="0.2">
      <c r="A122" t="s">
        <v>794</v>
      </c>
      <c r="D122">
        <v>6.7</v>
      </c>
      <c r="E122">
        <v>0</v>
      </c>
      <c r="I122">
        <v>0</v>
      </c>
      <c r="N122">
        <v>70.099999999999994</v>
      </c>
      <c r="O122">
        <v>6.7</v>
      </c>
    </row>
    <row r="123" spans="1:15" x14ac:dyDescent="0.2">
      <c r="A123" t="s">
        <v>795</v>
      </c>
      <c r="B123">
        <v>15813.34</v>
      </c>
      <c r="C123">
        <v>7936.15</v>
      </c>
      <c r="D123">
        <v>13099.130000000001</v>
      </c>
      <c r="E123">
        <v>8973.85</v>
      </c>
      <c r="F123">
        <v>12211.47</v>
      </c>
      <c r="G123">
        <v>13312.31</v>
      </c>
      <c r="H123">
        <v>4262.130000000001</v>
      </c>
      <c r="I123">
        <v>11317.96</v>
      </c>
      <c r="J123">
        <v>13864.79</v>
      </c>
      <c r="K123">
        <v>7731.97</v>
      </c>
      <c r="L123">
        <v>10152.17</v>
      </c>
      <c r="M123">
        <v>11859.42</v>
      </c>
      <c r="N123">
        <v>117036.41999999998</v>
      </c>
      <c r="O123">
        <v>130534.69</v>
      </c>
    </row>
    <row r="124" spans="1:15" x14ac:dyDescent="0.2">
      <c r="A124" t="s">
        <v>796</v>
      </c>
      <c r="B124">
        <v>229.41</v>
      </c>
      <c r="C124">
        <v>103.08</v>
      </c>
      <c r="D124">
        <v>273.77999999999997</v>
      </c>
      <c r="E124">
        <v>126.33</v>
      </c>
      <c r="F124">
        <v>103.08</v>
      </c>
      <c r="G124">
        <v>415.23</v>
      </c>
      <c r="H124">
        <v>-178.46</v>
      </c>
      <c r="J124">
        <v>0</v>
      </c>
      <c r="L124">
        <v>74.790000000000006</v>
      </c>
      <c r="M124">
        <v>229.41</v>
      </c>
      <c r="N124">
        <v>1123.8000000000002</v>
      </c>
      <c r="O124">
        <v>1376.65</v>
      </c>
    </row>
    <row r="125" spans="1:15" x14ac:dyDescent="0.2">
      <c r="A125" t="s">
        <v>704</v>
      </c>
      <c r="B125">
        <v>53.8</v>
      </c>
      <c r="C125">
        <v>-36.82</v>
      </c>
      <c r="D125">
        <v>314.67999999999995</v>
      </c>
      <c r="E125">
        <v>118.45999999999998</v>
      </c>
      <c r="F125">
        <v>24.52</v>
      </c>
      <c r="G125">
        <v>-49.5</v>
      </c>
      <c r="H125">
        <v>284.04000000000002</v>
      </c>
      <c r="I125">
        <v>1.52</v>
      </c>
      <c r="J125">
        <v>108.33</v>
      </c>
      <c r="K125">
        <v>182.92999999999998</v>
      </c>
      <c r="L125">
        <v>65.580000000000013</v>
      </c>
      <c r="M125">
        <v>57.010000000000005</v>
      </c>
      <c r="N125">
        <v>2174.4700000000003</v>
      </c>
      <c r="O125">
        <v>1124.55</v>
      </c>
    </row>
    <row r="126" spans="1:15" x14ac:dyDescent="0.2">
      <c r="A126" t="s">
        <v>797</v>
      </c>
      <c r="B126">
        <v>957.58999999999992</v>
      </c>
      <c r="C126">
        <v>1348.33</v>
      </c>
      <c r="D126">
        <v>694.13</v>
      </c>
      <c r="E126">
        <v>439.1</v>
      </c>
      <c r="F126">
        <v>1686.1599999999999</v>
      </c>
      <c r="G126">
        <v>556.2299999999999</v>
      </c>
      <c r="H126">
        <v>601.99</v>
      </c>
      <c r="I126">
        <v>1926.58</v>
      </c>
      <c r="J126">
        <v>1669.25</v>
      </c>
      <c r="K126">
        <v>1568.23</v>
      </c>
      <c r="L126">
        <v>1018.94</v>
      </c>
      <c r="M126">
        <v>1672.5900000000001</v>
      </c>
      <c r="N126">
        <v>12466.15</v>
      </c>
      <c r="O126">
        <v>14139.119999999999</v>
      </c>
    </row>
    <row r="127" spans="1:15" x14ac:dyDescent="0.2">
      <c r="B127">
        <v>213542.81</v>
      </c>
      <c r="C127">
        <v>219737.31999999998</v>
      </c>
      <c r="D127">
        <v>209430.37</v>
      </c>
      <c r="E127">
        <v>212104.18</v>
      </c>
      <c r="F127">
        <v>247041.3</v>
      </c>
      <c r="G127">
        <v>269196.17000000004</v>
      </c>
      <c r="H127">
        <v>185196.47</v>
      </c>
      <c r="I127">
        <v>242340.34999999995</v>
      </c>
      <c r="J127">
        <v>242289.32</v>
      </c>
      <c r="K127">
        <v>188397.38</v>
      </c>
      <c r="L127">
        <v>183301.27000000002</v>
      </c>
      <c r="M127">
        <v>234069.47</v>
      </c>
      <c r="N127">
        <v>2185465.4200000004</v>
      </c>
      <c r="O127">
        <v>2646646.4099999997</v>
      </c>
    </row>
  </sheetData>
  <sortState ref="A162:O171">
    <sortCondition ref="A162:A171"/>
  </sortState>
  <mergeCells count="2">
    <mergeCell ref="A26:B26"/>
    <mergeCell ref="R62:S62"/>
  </mergeCells>
  <conditionalFormatting sqref="B9:P18">
    <cfRule type="cellIs" dxfId="89" priority="52" operator="lessThan">
      <formula>0</formula>
    </cfRule>
  </conditionalFormatting>
  <conditionalFormatting sqref="B69:G73 P64:P73">
    <cfRule type="cellIs" dxfId="88" priority="10" operator="lessThan">
      <formula>0</formula>
    </cfRule>
  </conditionalFormatting>
  <conditionalFormatting sqref="H64:M67">
    <cfRule type="cellIs" dxfId="87" priority="6" operator="lessThan">
      <formula>0</formula>
    </cfRule>
  </conditionalFormatting>
  <conditionalFormatting sqref="B64:G67">
    <cfRule type="cellIs" dxfId="86" priority="9" operator="lessThan">
      <formula>0</formula>
    </cfRule>
  </conditionalFormatting>
  <conditionalFormatting sqref="N69:N73">
    <cfRule type="cellIs" dxfId="85" priority="4" operator="lessThan">
      <formula>0</formula>
    </cfRule>
  </conditionalFormatting>
  <conditionalFormatting sqref="B68:G68">
    <cfRule type="cellIs" dxfId="84" priority="8" operator="lessThan">
      <formula>0</formula>
    </cfRule>
  </conditionalFormatting>
  <conditionalFormatting sqref="N68">
    <cfRule type="cellIs" dxfId="83" priority="2" operator="lessThan">
      <formula>0</formula>
    </cfRule>
  </conditionalFormatting>
  <conditionalFormatting sqref="H69:M73">
    <cfRule type="cellIs" dxfId="82" priority="7" operator="lessThan">
      <formula>0</formula>
    </cfRule>
  </conditionalFormatting>
  <conditionalFormatting sqref="H68:M68">
    <cfRule type="cellIs" dxfId="81" priority="5" operator="lessThan">
      <formula>0</formula>
    </cfRule>
  </conditionalFormatting>
  <conditionalFormatting sqref="N64:N67">
    <cfRule type="cellIs" dxfId="80" priority="3" operator="lessThan">
      <formula>0</formula>
    </cfRule>
  </conditionalFormatting>
  <conditionalFormatting sqref="O64:O73">
    <cfRule type="cellIs" dxfId="79" priority="1" operator="lessThan">
      <formula>0</formula>
    </cfRule>
  </conditionalFormatting>
  <printOptions gridLines="1"/>
  <pageMargins left="0.75" right="0.75" top="0.75" bottom="0.75" header="0.3" footer="0.3"/>
  <pageSetup scale="26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W219"/>
  <sheetViews>
    <sheetView zoomScale="80" zoomScaleNormal="80" workbookViewId="0">
      <pane ySplit="4" topLeftCell="A5" activePane="bottomLeft" state="frozen"/>
      <selection activeCell="I681" sqref="I681"/>
      <selection pane="bottomLeft" activeCell="I95" sqref="I95"/>
    </sheetView>
  </sheetViews>
  <sheetFormatPr defaultColWidth="8" defaultRowHeight="12.75" x14ac:dyDescent="0.2"/>
  <cols>
    <col min="1" max="1" width="7.42578125" style="1372" customWidth="1"/>
    <col min="2" max="2" width="10.28515625" style="1372" customWidth="1"/>
    <col min="3" max="3" width="46.5703125" style="1372" customWidth="1"/>
    <col min="4" max="4" width="14.7109375" style="1635" customWidth="1"/>
    <col min="5" max="5" width="7.140625" style="1372" customWidth="1"/>
    <col min="6" max="6" width="14.28515625" style="1372" customWidth="1"/>
    <col min="7" max="9" width="12.28515625" style="1372" customWidth="1"/>
    <col min="10" max="10" width="13.7109375" style="1372" bestFit="1" customWidth="1"/>
    <col min="11" max="11" width="14.5703125" style="1372" bestFit="1" customWidth="1"/>
    <col min="12" max="12" width="14.28515625" style="1372" bestFit="1" customWidth="1"/>
    <col min="13" max="13" width="12.7109375" style="1372" customWidth="1"/>
    <col min="14" max="14" width="12.5703125" style="1372" customWidth="1"/>
    <col min="15" max="15" width="15.85546875" style="1372" customWidth="1"/>
    <col min="16" max="16" width="11.140625" style="1372" bestFit="1" customWidth="1"/>
    <col min="17" max="17" width="13.28515625" style="1372" bestFit="1" customWidth="1"/>
    <col min="18" max="18" width="12.28515625" style="1372" bestFit="1" customWidth="1"/>
    <col min="19" max="22" width="8" style="1372"/>
    <col min="23" max="23" width="35.42578125" style="1372" bestFit="1" customWidth="1"/>
    <col min="24" max="16384" width="8" style="1372"/>
  </cols>
  <sheetData>
    <row r="1" spans="1:23" ht="16.5" thickBot="1" x14ac:dyDescent="0.3">
      <c r="A1" s="3946">
        <v>43014</v>
      </c>
      <c r="B1" s="3947"/>
      <c r="C1" s="3947"/>
      <c r="D1" s="3952" t="s">
        <v>3814</v>
      </c>
      <c r="E1" s="3952"/>
      <c r="F1" s="3952"/>
      <c r="G1" s="3952"/>
      <c r="H1" s="3952"/>
      <c r="I1" s="3952"/>
      <c r="J1" s="3952"/>
      <c r="K1" s="3952"/>
      <c r="L1" s="3952"/>
      <c r="M1" s="3952"/>
      <c r="N1" s="3952"/>
      <c r="O1" s="3952"/>
      <c r="P1" s="3952"/>
      <c r="Q1" s="3952"/>
      <c r="R1" s="3952"/>
    </row>
    <row r="2" spans="1:23" ht="15.75" x14ac:dyDescent="0.2">
      <c r="A2" s="3948" t="s">
        <v>4160</v>
      </c>
      <c r="B2" s="3949"/>
      <c r="C2" s="3949"/>
      <c r="D2" s="3952"/>
      <c r="E2" s="3952"/>
      <c r="F2" s="3952"/>
      <c r="G2" s="3952"/>
      <c r="H2" s="3952"/>
      <c r="I2" s="3952"/>
      <c r="J2" s="3952"/>
      <c r="K2" s="3952"/>
      <c r="L2" s="3952"/>
      <c r="M2" s="3952"/>
      <c r="N2" s="3952"/>
      <c r="O2" s="3952"/>
      <c r="P2" s="3952"/>
      <c r="Q2" s="3952"/>
      <c r="R2" s="3952"/>
    </row>
    <row r="3" spans="1:23" x14ac:dyDescent="0.2">
      <c r="F3" s="1649" t="s">
        <v>2059</v>
      </c>
      <c r="G3" s="1371" t="s">
        <v>2060</v>
      </c>
      <c r="H3" s="1371" t="s">
        <v>579</v>
      </c>
      <c r="I3" s="1636" t="s">
        <v>2061</v>
      </c>
    </row>
    <row r="4" spans="1:23" x14ac:dyDescent="0.2">
      <c r="B4" s="1637" t="s">
        <v>2062</v>
      </c>
      <c r="C4" s="1638" t="s">
        <v>2063</v>
      </c>
      <c r="F4" s="1649" t="s">
        <v>180</v>
      </c>
      <c r="G4" s="1371" t="s">
        <v>180</v>
      </c>
      <c r="H4" s="1371" t="s">
        <v>180</v>
      </c>
      <c r="I4" s="1636" t="s">
        <v>2060</v>
      </c>
      <c r="J4" s="1371"/>
      <c r="K4" s="1649" t="s">
        <v>488</v>
      </c>
      <c r="M4" s="1326" t="s">
        <v>236</v>
      </c>
      <c r="N4" s="2006" t="s">
        <v>2064</v>
      </c>
      <c r="O4" s="2006" t="s">
        <v>2065</v>
      </c>
      <c r="P4" s="2006" t="s">
        <v>4157</v>
      </c>
    </row>
    <row r="6" spans="1:23" x14ac:dyDescent="0.2">
      <c r="C6" s="1638" t="s">
        <v>2066</v>
      </c>
      <c r="D6" s="1639" t="s">
        <v>2067</v>
      </c>
    </row>
    <row r="7" spans="1:23" x14ac:dyDescent="0.2">
      <c r="A7" s="1393">
        <v>230</v>
      </c>
      <c r="B7" s="1372">
        <v>2300</v>
      </c>
      <c r="C7" s="1375" t="s">
        <v>2068</v>
      </c>
      <c r="D7" s="1373">
        <f>D163</f>
        <v>4244571.38</v>
      </c>
      <c r="E7" s="1409">
        <v>230</v>
      </c>
      <c r="F7" s="1635">
        <f>F163</f>
        <v>4244571.38</v>
      </c>
      <c r="G7" s="1635">
        <f t="shared" ref="G7:H7" si="0">G163</f>
        <v>294530.92</v>
      </c>
      <c r="H7" s="1635">
        <f t="shared" si="0"/>
        <v>4539102.3</v>
      </c>
      <c r="I7" s="1640">
        <f>+G7/H7</f>
        <v>6.4887482267143443E-2</v>
      </c>
      <c r="K7" s="1635">
        <f>K163</f>
        <v>2932347.9066804084</v>
      </c>
      <c r="M7" s="1635">
        <f>+D7-O7</f>
        <v>4161114.6999999997</v>
      </c>
      <c r="N7" s="1373">
        <f>M163</f>
        <v>2737557.8966804082</v>
      </c>
      <c r="O7" s="3699">
        <f>N163</f>
        <v>83456.679999999993</v>
      </c>
      <c r="P7" s="3699">
        <f>O163</f>
        <v>111333.33</v>
      </c>
      <c r="R7" s="3700">
        <f>+M7-F7</f>
        <v>-83456.680000000168</v>
      </c>
      <c r="T7" s="1372">
        <v>230</v>
      </c>
      <c r="U7" s="1375" t="s">
        <v>2092</v>
      </c>
      <c r="V7" s="1372">
        <v>2300</v>
      </c>
      <c r="W7" s="1616" t="s">
        <v>2093</v>
      </c>
    </row>
    <row r="8" spans="1:23" x14ac:dyDescent="0.2">
      <c r="A8" s="1393">
        <v>231</v>
      </c>
      <c r="B8" s="1372">
        <v>2310</v>
      </c>
      <c r="C8" s="1375" t="s">
        <v>2069</v>
      </c>
      <c r="D8" s="1373">
        <f t="shared" ref="B8:D27" si="1">D164</f>
        <v>4626133.8099999996</v>
      </c>
      <c r="E8" s="1409">
        <v>231</v>
      </c>
      <c r="F8" s="1635">
        <f t="shared" ref="F8:H8" si="2">F164</f>
        <v>4626133.8099999996</v>
      </c>
      <c r="G8" s="1635">
        <f t="shared" si="2"/>
        <v>335301.71999999997</v>
      </c>
      <c r="H8" s="1635">
        <f t="shared" si="2"/>
        <v>4961435.5299999993</v>
      </c>
      <c r="I8" s="1640">
        <f>+G8/H8</f>
        <v>6.7581593668314788E-2</v>
      </c>
      <c r="K8" s="1635">
        <f t="shared" ref="K8:K27" si="3">K164</f>
        <v>3282149.3802846218</v>
      </c>
      <c r="M8" s="1635">
        <f t="shared" ref="M8:M21" si="4">+D8-O8</f>
        <v>4554544.3</v>
      </c>
      <c r="N8" s="1373">
        <f t="shared" ref="N8:P8" si="5">M164</f>
        <v>3080714.1502846219</v>
      </c>
      <c r="O8" s="3699">
        <f t="shared" si="5"/>
        <v>71589.509999999995</v>
      </c>
      <c r="P8" s="2007">
        <f t="shared" si="5"/>
        <v>129845.72</v>
      </c>
      <c r="R8" s="3700">
        <f>+M8-F8</f>
        <v>-71589.509999999776</v>
      </c>
      <c r="T8" s="1372">
        <v>231</v>
      </c>
      <c r="U8" s="1375" t="s">
        <v>2094</v>
      </c>
      <c r="V8" s="1372">
        <v>2310</v>
      </c>
      <c r="W8" s="1616" t="s">
        <v>2095</v>
      </c>
    </row>
    <row r="9" spans="1:23" x14ac:dyDescent="0.2">
      <c r="A9" s="1651">
        <v>2320</v>
      </c>
      <c r="B9" s="1651">
        <v>2320</v>
      </c>
      <c r="C9" s="1652" t="s">
        <v>2070</v>
      </c>
      <c r="D9" s="1373">
        <f t="shared" si="1"/>
        <v>4636249.5599999996</v>
      </c>
      <c r="E9" s="1409"/>
      <c r="F9" s="1635">
        <f t="shared" ref="F9:H9" si="6">F165</f>
        <v>4636249.5599999996</v>
      </c>
      <c r="G9" s="1635">
        <f t="shared" si="6"/>
        <v>265775.65000000002</v>
      </c>
      <c r="H9" s="1635">
        <f t="shared" si="6"/>
        <v>4902025.21</v>
      </c>
      <c r="I9" s="1640">
        <f t="shared" ref="I9:I21" si="7">+G9/H9</f>
        <v>5.421752002780908E-2</v>
      </c>
      <c r="K9" s="1635">
        <f t="shared" si="3"/>
        <v>3188723.1341184569</v>
      </c>
      <c r="M9" s="1635">
        <f t="shared" si="4"/>
        <v>4560503.1399999997</v>
      </c>
      <c r="N9" s="1373">
        <f t="shared" ref="N9:P9" si="8">M165</f>
        <v>2979901.834118457</v>
      </c>
      <c r="O9" s="3699">
        <f t="shared" si="8"/>
        <v>75746.42</v>
      </c>
      <c r="P9" s="2007">
        <f t="shared" si="8"/>
        <v>133074.88</v>
      </c>
      <c r="R9" s="3700">
        <f t="shared" ref="R9:R32" si="9">+M9-F9</f>
        <v>-75746.419999999925</v>
      </c>
      <c r="T9" s="1372">
        <v>232</v>
      </c>
      <c r="U9" s="1652" t="s">
        <v>2096</v>
      </c>
      <c r="V9" s="1651">
        <v>2320</v>
      </c>
      <c r="W9" s="1616" t="s">
        <v>2097</v>
      </c>
    </row>
    <row r="10" spans="1:23" x14ac:dyDescent="0.2">
      <c r="A10" s="1651">
        <v>2330</v>
      </c>
      <c r="B10" s="1651">
        <v>2330</v>
      </c>
      <c r="C10" s="1652" t="s">
        <v>2071</v>
      </c>
      <c r="D10" s="1373">
        <f t="shared" si="1"/>
        <v>3369946</v>
      </c>
      <c r="E10" s="1409"/>
      <c r="F10" s="1635">
        <f t="shared" ref="F10:H10" si="10">F166</f>
        <v>3369946</v>
      </c>
      <c r="G10" s="1635">
        <f t="shared" si="10"/>
        <v>320967.29000000004</v>
      </c>
      <c r="H10" s="1635">
        <f t="shared" si="10"/>
        <v>3690913.29</v>
      </c>
      <c r="I10" s="1640">
        <f t="shared" si="7"/>
        <v>8.6961482099732562E-2</v>
      </c>
      <c r="K10" s="1635">
        <f t="shared" si="3"/>
        <v>2204660.3246789752</v>
      </c>
      <c r="M10" s="1635">
        <f t="shared" si="4"/>
        <v>3317675.93</v>
      </c>
      <c r="N10" s="1373">
        <f t="shared" ref="N10:P10" si="11">M166</f>
        <v>2070892.1746789753</v>
      </c>
      <c r="O10" s="3699">
        <f t="shared" si="11"/>
        <v>52270.07</v>
      </c>
      <c r="P10" s="2007">
        <f t="shared" si="11"/>
        <v>81498.080000000002</v>
      </c>
      <c r="R10" s="3700">
        <f t="shared" si="9"/>
        <v>-52270.069999999832</v>
      </c>
      <c r="T10" s="1372">
        <v>233</v>
      </c>
      <c r="U10" s="1652" t="s">
        <v>2098</v>
      </c>
      <c r="V10" s="1651">
        <v>2330</v>
      </c>
      <c r="W10" s="1616" t="s">
        <v>2099</v>
      </c>
    </row>
    <row r="11" spans="1:23" x14ac:dyDescent="0.2">
      <c r="A11" s="1393">
        <v>234</v>
      </c>
      <c r="B11" s="1372">
        <v>2340</v>
      </c>
      <c r="C11" s="1375" t="s">
        <v>2072</v>
      </c>
      <c r="D11" s="1373">
        <f t="shared" si="1"/>
        <v>7184633.1200000001</v>
      </c>
      <c r="E11" s="333">
        <v>234</v>
      </c>
      <c r="F11" s="1635">
        <f t="shared" ref="F11:H11" si="12">F167</f>
        <v>7184633.1200000001</v>
      </c>
      <c r="G11" s="1635">
        <f t="shared" si="12"/>
        <v>459030.56</v>
      </c>
      <c r="H11" s="1635">
        <f t="shared" si="12"/>
        <v>7643663.6799999997</v>
      </c>
      <c r="I11" s="1640">
        <f t="shared" si="7"/>
        <v>6.0053735906915255E-2</v>
      </c>
      <c r="K11" s="1635">
        <f t="shared" si="3"/>
        <v>4791746.5444119638</v>
      </c>
      <c r="M11" s="1635">
        <f t="shared" si="4"/>
        <v>7022770.54</v>
      </c>
      <c r="N11" s="1373">
        <f t="shared" ref="N11:P11" si="13">M167</f>
        <v>4453556.0844119638</v>
      </c>
      <c r="O11" s="3699">
        <f t="shared" si="13"/>
        <v>161862.57999999999</v>
      </c>
      <c r="P11" s="2007">
        <f t="shared" si="13"/>
        <v>176327.88</v>
      </c>
      <c r="R11" s="3700">
        <f t="shared" si="9"/>
        <v>-161862.58000000007</v>
      </c>
      <c r="T11" s="1372">
        <v>234</v>
      </c>
      <c r="U11" s="1375" t="s">
        <v>2100</v>
      </c>
      <c r="V11" s="1372">
        <v>2340</v>
      </c>
      <c r="W11" s="1616" t="s">
        <v>2101</v>
      </c>
    </row>
    <row r="12" spans="1:23" x14ac:dyDescent="0.2">
      <c r="A12" s="1651">
        <v>2350</v>
      </c>
      <c r="B12" s="1651">
        <v>2350</v>
      </c>
      <c r="C12" s="1652" t="s">
        <v>2073</v>
      </c>
      <c r="D12" s="1373">
        <f t="shared" si="1"/>
        <v>3886493.81</v>
      </c>
      <c r="E12" s="333"/>
      <c r="F12" s="1635">
        <f t="shared" ref="F12:H12" si="14">F168</f>
        <v>3886493.81</v>
      </c>
      <c r="G12" s="1635">
        <f t="shared" si="14"/>
        <v>312359.99</v>
      </c>
      <c r="H12" s="1635">
        <f t="shared" si="14"/>
        <v>4198853.8</v>
      </c>
      <c r="I12" s="1640">
        <f t="shared" si="7"/>
        <v>7.4391728047306621E-2</v>
      </c>
      <c r="K12" s="1635">
        <f t="shared" si="3"/>
        <v>2737317.4885577993</v>
      </c>
      <c r="M12" s="1635">
        <f t="shared" si="4"/>
        <v>3777964.84</v>
      </c>
      <c r="N12" s="1373">
        <f t="shared" ref="N12:P12" si="15">M168</f>
        <v>2523070.0685577989</v>
      </c>
      <c r="O12" s="3699">
        <f t="shared" si="15"/>
        <v>108528.97</v>
      </c>
      <c r="P12" s="2007">
        <f t="shared" si="15"/>
        <v>105718.45</v>
      </c>
      <c r="R12" s="3700">
        <f t="shared" si="9"/>
        <v>-108528.9700000002</v>
      </c>
      <c r="T12" s="1372">
        <v>235</v>
      </c>
      <c r="U12" s="1652" t="s">
        <v>2102</v>
      </c>
      <c r="V12" s="1651">
        <v>2350</v>
      </c>
      <c r="W12" s="1616" t="s">
        <v>2103</v>
      </c>
    </row>
    <row r="13" spans="1:23" x14ac:dyDescent="0.2">
      <c r="A13" s="1393">
        <v>236</v>
      </c>
      <c r="B13" s="1372">
        <v>2360</v>
      </c>
      <c r="C13" s="1375" t="s">
        <v>2074</v>
      </c>
      <c r="D13" s="1373">
        <f t="shared" si="1"/>
        <v>4775597</v>
      </c>
      <c r="E13" s="333">
        <v>236</v>
      </c>
      <c r="F13" s="1635">
        <f t="shared" ref="F13:H13" si="16">F169</f>
        <v>4775597</v>
      </c>
      <c r="G13" s="1635">
        <f t="shared" si="16"/>
        <v>275098.01</v>
      </c>
      <c r="H13" s="1635">
        <f t="shared" si="16"/>
        <v>5050695.01</v>
      </c>
      <c r="I13" s="1640">
        <f t="shared" si="7"/>
        <v>5.4467357354844523E-2</v>
      </c>
      <c r="K13" s="1635">
        <f t="shared" si="3"/>
        <v>3384986.3688297616</v>
      </c>
      <c r="M13" s="1635">
        <f t="shared" si="4"/>
        <v>4649614.8099999996</v>
      </c>
      <c r="N13" s="1373">
        <f t="shared" ref="N13:P13" si="17">M169</f>
        <v>3117716.0888297618</v>
      </c>
      <c r="O13" s="3699">
        <f t="shared" si="17"/>
        <v>125982.19</v>
      </c>
      <c r="P13" s="2007">
        <f t="shared" si="17"/>
        <v>141288.09</v>
      </c>
      <c r="R13" s="3700">
        <f t="shared" si="9"/>
        <v>-125982.19000000041</v>
      </c>
      <c r="T13" s="1372">
        <v>236</v>
      </c>
      <c r="U13" s="1375" t="s">
        <v>2104</v>
      </c>
      <c r="V13" s="1372">
        <v>2360</v>
      </c>
      <c r="W13" s="1616" t="s">
        <v>2105</v>
      </c>
    </row>
    <row r="14" spans="1:23" x14ac:dyDescent="0.2">
      <c r="A14" s="1651">
        <v>2370</v>
      </c>
      <c r="B14" s="1651">
        <v>2370</v>
      </c>
      <c r="C14" s="1652" t="s">
        <v>2075</v>
      </c>
      <c r="D14" s="1373">
        <f t="shared" si="1"/>
        <v>3099341.62</v>
      </c>
      <c r="E14" s="333"/>
      <c r="F14" s="1635">
        <f t="shared" ref="F14:H14" si="18">F170</f>
        <v>3099341.62</v>
      </c>
      <c r="G14" s="1635">
        <f t="shared" si="18"/>
        <v>179135.64</v>
      </c>
      <c r="H14" s="1635">
        <f t="shared" si="18"/>
        <v>3278477.2600000002</v>
      </c>
      <c r="I14" s="1640">
        <f t="shared" si="7"/>
        <v>5.4639890959621906E-2</v>
      </c>
      <c r="K14" s="1635">
        <f t="shared" si="3"/>
        <v>2080696.5328315091</v>
      </c>
      <c r="M14" s="1635">
        <f t="shared" si="4"/>
        <v>3066791.5900000003</v>
      </c>
      <c r="N14" s="1373">
        <f t="shared" ref="N14:P14" si="19">M170</f>
        <v>1967955.922831509</v>
      </c>
      <c r="O14" s="3699">
        <f t="shared" si="19"/>
        <v>32550.03</v>
      </c>
      <c r="P14" s="2007">
        <f t="shared" si="19"/>
        <v>80190.58</v>
      </c>
      <c r="R14" s="3700">
        <f t="shared" si="9"/>
        <v>-32550.029999999795</v>
      </c>
      <c r="T14" s="1372">
        <v>237</v>
      </c>
      <c r="U14" s="1652" t="s">
        <v>2106</v>
      </c>
      <c r="V14" s="1651">
        <v>2370</v>
      </c>
      <c r="W14" s="1616" t="s">
        <v>1054</v>
      </c>
    </row>
    <row r="15" spans="1:23" x14ac:dyDescent="0.2">
      <c r="A15" s="1651">
        <v>2380</v>
      </c>
      <c r="B15" s="1651">
        <v>2380</v>
      </c>
      <c r="C15" s="1652" t="s">
        <v>2076</v>
      </c>
      <c r="D15" s="1373">
        <f t="shared" si="1"/>
        <v>4843872</v>
      </c>
      <c r="E15" s="333"/>
      <c r="F15" s="1635">
        <f t="shared" ref="F15:H15" si="20">F171</f>
        <v>4843872</v>
      </c>
      <c r="G15" s="1635">
        <f t="shared" si="20"/>
        <v>281042.40999999997</v>
      </c>
      <c r="H15" s="1635">
        <f t="shared" si="20"/>
        <v>5124914.41</v>
      </c>
      <c r="I15" s="1640">
        <f t="shared" si="7"/>
        <v>5.4838459243653978E-2</v>
      </c>
      <c r="K15" s="1635">
        <f t="shared" si="3"/>
        <v>3337097.7000698545</v>
      </c>
      <c r="M15" s="1635">
        <f t="shared" si="4"/>
        <v>4738262.3899999997</v>
      </c>
      <c r="N15" s="1373">
        <f t="shared" ref="N15:P15" si="21">M171</f>
        <v>3097433.4400698547</v>
      </c>
      <c r="O15" s="3699">
        <f t="shared" si="21"/>
        <v>105609.61</v>
      </c>
      <c r="P15" s="2007">
        <f t="shared" si="21"/>
        <v>134054.65</v>
      </c>
      <c r="R15" s="3700">
        <f t="shared" si="9"/>
        <v>-105609.61000000034</v>
      </c>
      <c r="T15" s="1372">
        <v>238</v>
      </c>
      <c r="U15" s="1652" t="s">
        <v>2107</v>
      </c>
      <c r="V15" s="1651">
        <v>2380</v>
      </c>
      <c r="W15" s="1616" t="s">
        <v>2108</v>
      </c>
    </row>
    <row r="16" spans="1:23" x14ac:dyDescent="0.2">
      <c r="A16" s="1651">
        <v>2390</v>
      </c>
      <c r="B16" s="1651">
        <v>2390</v>
      </c>
      <c r="C16" s="1652" t="s">
        <v>2077</v>
      </c>
      <c r="D16" s="1373">
        <f t="shared" si="1"/>
        <v>1630995</v>
      </c>
      <c r="E16" s="333"/>
      <c r="F16" s="1635">
        <f t="shared" ref="F16:H16" si="22">F172</f>
        <v>1630995</v>
      </c>
      <c r="G16" s="1635">
        <f t="shared" si="22"/>
        <v>96991.360000000001</v>
      </c>
      <c r="H16" s="1635">
        <f t="shared" si="22"/>
        <v>1727986.36</v>
      </c>
      <c r="I16" s="1640">
        <f t="shared" si="7"/>
        <v>5.6129702320103961E-2</v>
      </c>
      <c r="K16" s="1635">
        <f t="shared" si="3"/>
        <v>1098853.9178475956</v>
      </c>
      <c r="M16" s="1635">
        <f t="shared" si="4"/>
        <v>1610747.63</v>
      </c>
      <c r="N16" s="1373">
        <f t="shared" ref="N16:P16" si="23">M172</f>
        <v>1040188.7478475955</v>
      </c>
      <c r="O16" s="3699">
        <f t="shared" si="23"/>
        <v>20247.37</v>
      </c>
      <c r="P16" s="2007">
        <f t="shared" si="23"/>
        <v>38417.800000000003</v>
      </c>
      <c r="R16" s="3700">
        <f t="shared" si="9"/>
        <v>-20247.370000000112</v>
      </c>
      <c r="T16" s="1372">
        <v>239</v>
      </c>
      <c r="U16" s="1652" t="s">
        <v>2109</v>
      </c>
      <c r="V16" s="1651">
        <v>2390</v>
      </c>
      <c r="W16" s="1616" t="s">
        <v>2110</v>
      </c>
    </row>
    <row r="17" spans="1:23" x14ac:dyDescent="0.2">
      <c r="A17" s="1393">
        <v>240</v>
      </c>
      <c r="B17" s="1372">
        <v>2400</v>
      </c>
      <c r="C17" s="1375" t="s">
        <v>2078</v>
      </c>
      <c r="D17" s="1373">
        <f t="shared" si="1"/>
        <v>2080470</v>
      </c>
      <c r="E17" s="1409">
        <v>240</v>
      </c>
      <c r="F17" s="1635">
        <f t="shared" ref="F17:H17" si="24">F173</f>
        <v>2080470</v>
      </c>
      <c r="G17" s="1635">
        <f t="shared" si="24"/>
        <v>140262.25</v>
      </c>
      <c r="H17" s="1635">
        <f t="shared" si="24"/>
        <v>2220732.25</v>
      </c>
      <c r="I17" s="1640">
        <f t="shared" si="7"/>
        <v>6.3160360732366541E-2</v>
      </c>
      <c r="K17" s="1635">
        <f t="shared" si="3"/>
        <v>1375805.1399477343</v>
      </c>
      <c r="M17" s="1635">
        <f t="shared" si="4"/>
        <v>2047491.16</v>
      </c>
      <c r="N17" s="1373">
        <f t="shared" ref="N17:P17" si="25">M173</f>
        <v>1276123.9899477342</v>
      </c>
      <c r="O17" s="3699">
        <f t="shared" si="25"/>
        <v>32978.839999999997</v>
      </c>
      <c r="P17" s="2007">
        <f t="shared" si="25"/>
        <v>66702.31</v>
      </c>
      <c r="R17" s="3700">
        <f t="shared" si="9"/>
        <v>-32978.840000000084</v>
      </c>
      <c r="T17" s="1372">
        <v>240</v>
      </c>
      <c r="U17" s="1375" t="s">
        <v>2111</v>
      </c>
      <c r="V17" s="1372">
        <v>2400</v>
      </c>
      <c r="W17" s="1616" t="s">
        <v>2112</v>
      </c>
    </row>
    <row r="18" spans="1:23" x14ac:dyDescent="0.2">
      <c r="A18" s="1651">
        <v>2410</v>
      </c>
      <c r="B18" s="1651">
        <v>2410</v>
      </c>
      <c r="C18" s="1652" t="s">
        <v>2079</v>
      </c>
      <c r="D18" s="1373">
        <f t="shared" si="1"/>
        <v>1904195</v>
      </c>
      <c r="E18" s="1409"/>
      <c r="F18" s="1635">
        <f t="shared" ref="F18:H18" si="26">F174</f>
        <v>1904195</v>
      </c>
      <c r="G18" s="1635">
        <f t="shared" si="26"/>
        <v>142505.51999999999</v>
      </c>
      <c r="H18" s="1635">
        <f t="shared" si="26"/>
        <v>2046700.52</v>
      </c>
      <c r="I18" s="1640">
        <f t="shared" si="7"/>
        <v>6.9626952554836891E-2</v>
      </c>
      <c r="K18" s="1635">
        <f t="shared" si="3"/>
        <v>1143350.6762278969</v>
      </c>
      <c r="M18" s="1635">
        <f t="shared" si="4"/>
        <v>1899696.46</v>
      </c>
      <c r="N18" s="1373">
        <f t="shared" ref="N18:P18" si="27">M174</f>
        <v>1096485.8962278969</v>
      </c>
      <c r="O18" s="3699">
        <f t="shared" si="27"/>
        <v>4498.54</v>
      </c>
      <c r="P18" s="2007">
        <f t="shared" si="27"/>
        <v>42366.239999999998</v>
      </c>
      <c r="R18" s="3700">
        <f t="shared" si="9"/>
        <v>-4498.5400000000373</v>
      </c>
      <c r="T18" s="1372">
        <v>241</v>
      </c>
      <c r="U18" s="1652" t="s">
        <v>2113</v>
      </c>
      <c r="V18" s="1651">
        <v>2410</v>
      </c>
      <c r="W18" s="1616" t="s">
        <v>2114</v>
      </c>
    </row>
    <row r="19" spans="1:23" x14ac:dyDescent="0.2">
      <c r="A19" s="1396">
        <v>242</v>
      </c>
      <c r="B19" s="1372">
        <v>2420</v>
      </c>
      <c r="C19" s="1375" t="s">
        <v>2080</v>
      </c>
      <c r="D19" s="1373">
        <f t="shared" si="1"/>
        <v>2661098.81</v>
      </c>
      <c r="E19" s="1411">
        <v>242</v>
      </c>
      <c r="F19" s="1635">
        <f t="shared" ref="F19:H19" si="28">F175</f>
        <v>2661098.81</v>
      </c>
      <c r="G19" s="1635">
        <f t="shared" si="28"/>
        <v>184368.13</v>
      </c>
      <c r="H19" s="1635">
        <f t="shared" si="28"/>
        <v>2845466.94</v>
      </c>
      <c r="I19" s="1640">
        <f t="shared" si="7"/>
        <v>6.4793629266344605E-2</v>
      </c>
      <c r="K19" s="1635">
        <f t="shared" si="3"/>
        <v>1850946.6302235594</v>
      </c>
      <c r="M19" s="1635">
        <f t="shared" si="4"/>
        <v>2601835.65</v>
      </c>
      <c r="N19" s="1373">
        <f t="shared" ref="N19:P19" si="29">M175</f>
        <v>1702144.1202235594</v>
      </c>
      <c r="O19" s="3699">
        <f t="shared" si="29"/>
        <v>59263.16</v>
      </c>
      <c r="P19" s="2007">
        <f t="shared" si="29"/>
        <v>89539.35</v>
      </c>
      <c r="R19" s="3700">
        <f t="shared" si="9"/>
        <v>-59263.160000000149</v>
      </c>
      <c r="T19" s="1372">
        <v>242</v>
      </c>
      <c r="U19" s="1375" t="s">
        <v>2115</v>
      </c>
      <c r="V19" s="1372">
        <v>2420</v>
      </c>
      <c r="W19" s="1616" t="s">
        <v>2116</v>
      </c>
    </row>
    <row r="20" spans="1:23" x14ac:dyDescent="0.2">
      <c r="A20" s="1420">
        <v>243</v>
      </c>
      <c r="B20" s="1372">
        <v>2430</v>
      </c>
      <c r="C20" s="1375" t="s">
        <v>2081</v>
      </c>
      <c r="D20" s="1373">
        <f t="shared" si="1"/>
        <v>2281865</v>
      </c>
      <c r="E20" s="1428">
        <v>243</v>
      </c>
      <c r="F20" s="1635">
        <f t="shared" ref="F20:H20" si="30">F176</f>
        <v>2281865</v>
      </c>
      <c r="G20" s="1635">
        <f t="shared" si="30"/>
        <v>118606.06</v>
      </c>
      <c r="H20" s="1635">
        <f t="shared" si="30"/>
        <v>2400471.06</v>
      </c>
      <c r="I20" s="1640">
        <f t="shared" si="7"/>
        <v>4.9409493818267487E-2</v>
      </c>
      <c r="K20" s="1635">
        <f t="shared" si="3"/>
        <v>1520001.8450546574</v>
      </c>
      <c r="M20" s="1635">
        <f t="shared" si="4"/>
        <v>2251720.2799999998</v>
      </c>
      <c r="N20" s="1373">
        <f t="shared" ref="N20:P20" si="31">M176</f>
        <v>1420024.6650546575</v>
      </c>
      <c r="O20" s="3699">
        <f t="shared" si="31"/>
        <v>30144.720000000001</v>
      </c>
      <c r="P20" s="2007">
        <f t="shared" si="31"/>
        <v>69832.460000000006</v>
      </c>
      <c r="R20" s="3700">
        <f t="shared" si="9"/>
        <v>-30144.720000000205</v>
      </c>
      <c r="T20" s="1372">
        <v>243</v>
      </c>
      <c r="U20" s="1375" t="s">
        <v>2117</v>
      </c>
      <c r="V20" s="1372">
        <v>2430</v>
      </c>
      <c r="W20" s="1616" t="s">
        <v>2118</v>
      </c>
    </row>
    <row r="21" spans="1:23" x14ac:dyDescent="0.2">
      <c r="A21" s="1396">
        <v>244</v>
      </c>
      <c r="B21" s="1372">
        <v>2440</v>
      </c>
      <c r="C21" s="1375" t="s">
        <v>2082</v>
      </c>
      <c r="D21" s="1373">
        <f t="shared" si="1"/>
        <v>1573763.81</v>
      </c>
      <c r="E21" s="1411">
        <v>244</v>
      </c>
      <c r="F21" s="1635">
        <f t="shared" ref="F21:H21" si="32">F177</f>
        <v>1573763.81</v>
      </c>
      <c r="G21" s="1635">
        <f t="shared" si="32"/>
        <v>205581.35</v>
      </c>
      <c r="H21" s="1635">
        <f t="shared" si="32"/>
        <v>1779345.1600000001</v>
      </c>
      <c r="I21" s="1640">
        <f t="shared" si="7"/>
        <v>0.11553764532115848</v>
      </c>
      <c r="K21" s="1635">
        <f t="shared" si="3"/>
        <v>1000533.218846553</v>
      </c>
      <c r="M21" s="1635">
        <f t="shared" si="4"/>
        <v>1560040.95</v>
      </c>
      <c r="N21" s="1373">
        <f t="shared" ref="N21:P21" si="33">M177</f>
        <v>956865.03884655307</v>
      </c>
      <c r="O21" s="3699">
        <f t="shared" si="33"/>
        <v>13722.86</v>
      </c>
      <c r="P21" s="2007">
        <f t="shared" si="33"/>
        <v>29945.32</v>
      </c>
      <c r="R21" s="3700">
        <f t="shared" si="9"/>
        <v>-13722.860000000102</v>
      </c>
      <c r="T21" s="1372">
        <v>244</v>
      </c>
      <c r="U21" s="1375" t="s">
        <v>2119</v>
      </c>
      <c r="V21" s="1372">
        <v>2440</v>
      </c>
      <c r="W21" s="1616" t="s">
        <v>2120</v>
      </c>
    </row>
    <row r="22" spans="1:23" x14ac:dyDescent="0.2">
      <c r="A22" s="1399">
        <v>245</v>
      </c>
      <c r="B22" s="1372">
        <v>2450</v>
      </c>
      <c r="C22" s="1375" t="s">
        <v>2084</v>
      </c>
      <c r="D22" s="1373">
        <f t="shared" si="1"/>
        <v>2891327.81</v>
      </c>
      <c r="E22" s="1415">
        <v>245</v>
      </c>
      <c r="F22" s="1635">
        <f t="shared" ref="F22:H22" si="34">F178</f>
        <v>2891327.81</v>
      </c>
      <c r="G22" s="1635">
        <f t="shared" si="34"/>
        <v>192693.96</v>
      </c>
      <c r="H22" s="1635">
        <f t="shared" si="34"/>
        <v>3084021.77</v>
      </c>
      <c r="I22" s="1640">
        <f>+G22/H22</f>
        <v>6.2481387736766848E-2</v>
      </c>
      <c r="K22" s="1635">
        <f t="shared" si="3"/>
        <v>1828742.6905319148</v>
      </c>
      <c r="M22" s="1635">
        <f t="shared" ref="M22:M27" si="35">+D22-O22</f>
        <v>2869907.19</v>
      </c>
      <c r="N22" s="1373">
        <f t="shared" ref="N22:P22" si="36">M178</f>
        <v>1749596.3705319148</v>
      </c>
      <c r="O22" s="3699">
        <f t="shared" si="36"/>
        <v>21420.62</v>
      </c>
      <c r="P22" s="2007">
        <f t="shared" si="36"/>
        <v>57725.7</v>
      </c>
      <c r="R22" s="3700">
        <f t="shared" si="9"/>
        <v>-21420.620000000112</v>
      </c>
      <c r="T22" s="1372">
        <v>245</v>
      </c>
      <c r="U22" s="1375" t="s">
        <v>2127</v>
      </c>
      <c r="V22" s="1372">
        <v>2450</v>
      </c>
      <c r="W22" s="1616" t="s">
        <v>2128</v>
      </c>
    </row>
    <row r="23" spans="1:23" x14ac:dyDescent="0.2">
      <c r="A23" s="1399">
        <v>246</v>
      </c>
      <c r="B23" s="1372">
        <v>2460</v>
      </c>
      <c r="C23" s="1375" t="s">
        <v>2085</v>
      </c>
      <c r="D23" s="1373">
        <f t="shared" si="1"/>
        <v>1261982</v>
      </c>
      <c r="E23" s="1415">
        <v>246</v>
      </c>
      <c r="F23" s="1635">
        <f t="shared" ref="F23:H23" si="37">F179</f>
        <v>1261982</v>
      </c>
      <c r="G23" s="1635">
        <f t="shared" si="37"/>
        <v>148650.6</v>
      </c>
      <c r="H23" s="1635">
        <f t="shared" si="37"/>
        <v>1410632.6</v>
      </c>
      <c r="I23" s="1640">
        <f>+G23/H23</f>
        <v>0.10537867904087854</v>
      </c>
      <c r="K23" s="1635">
        <f t="shared" si="3"/>
        <v>790461.50533991307</v>
      </c>
      <c r="M23" s="1635">
        <f t="shared" si="35"/>
        <v>1241875.48</v>
      </c>
      <c r="N23" s="1373">
        <f t="shared" ref="N23:P23" si="38">M179</f>
        <v>740297.00533991307</v>
      </c>
      <c r="O23" s="3699">
        <f t="shared" si="38"/>
        <v>20106.52</v>
      </c>
      <c r="P23" s="2007">
        <f t="shared" si="38"/>
        <v>30057.98</v>
      </c>
      <c r="R23" s="3700">
        <f t="shared" si="9"/>
        <v>-20106.520000000019</v>
      </c>
      <c r="T23" s="1372">
        <v>246</v>
      </c>
      <c r="U23" s="1375" t="s">
        <v>2129</v>
      </c>
      <c r="V23" s="1372">
        <v>2460</v>
      </c>
      <c r="W23" s="1616" t="s">
        <v>2130</v>
      </c>
    </row>
    <row r="24" spans="1:23" x14ac:dyDescent="0.2">
      <c r="A24" s="1401">
        <v>2470</v>
      </c>
      <c r="B24" s="1372">
        <v>2470</v>
      </c>
      <c r="C24" s="1375" t="s">
        <v>1914</v>
      </c>
      <c r="D24" s="1373">
        <f t="shared" si="1"/>
        <v>1028553</v>
      </c>
      <c r="E24" s="1413">
        <v>2470</v>
      </c>
      <c r="F24" s="1635">
        <f t="shared" ref="F24:H24" si="39">F180</f>
        <v>1028553</v>
      </c>
      <c r="G24" s="1635">
        <f t="shared" si="39"/>
        <v>72160.679999999993</v>
      </c>
      <c r="H24" s="1635">
        <f t="shared" si="39"/>
        <v>1100713.68</v>
      </c>
      <c r="I24" s="1640">
        <f>+G24/H24</f>
        <v>6.5558084096856137E-2</v>
      </c>
      <c r="K24" s="1635">
        <f t="shared" si="3"/>
        <v>691262.77488216409</v>
      </c>
      <c r="M24" s="1635">
        <f t="shared" si="35"/>
        <v>1021227.74</v>
      </c>
      <c r="N24" s="1373">
        <f t="shared" ref="N24:P24" si="40">M180</f>
        <v>656408.1648821641</v>
      </c>
      <c r="O24" s="3699">
        <f t="shared" si="40"/>
        <v>7325.26</v>
      </c>
      <c r="P24" s="2007">
        <f t="shared" si="40"/>
        <v>27529.35</v>
      </c>
      <c r="R24" s="3700">
        <f t="shared" si="9"/>
        <v>-7325.2600000000093</v>
      </c>
      <c r="T24" s="1372">
        <v>247</v>
      </c>
      <c r="U24" s="1375" t="s">
        <v>2121</v>
      </c>
      <c r="V24" s="1372">
        <v>2470</v>
      </c>
      <c r="W24" s="1616" t="s">
        <v>2122</v>
      </c>
    </row>
    <row r="25" spans="1:23" x14ac:dyDescent="0.2">
      <c r="A25" s="1651">
        <v>2480</v>
      </c>
      <c r="B25" s="1651">
        <v>2480</v>
      </c>
      <c r="C25" s="1652" t="s">
        <v>2083</v>
      </c>
      <c r="D25" s="1373">
        <f t="shared" si="1"/>
        <v>0</v>
      </c>
      <c r="E25" s="1413"/>
      <c r="F25" s="1635">
        <f t="shared" ref="F25:H25" si="41">F181</f>
        <v>0</v>
      </c>
      <c r="G25" s="1635">
        <f t="shared" si="41"/>
        <v>0</v>
      </c>
      <c r="H25" s="1635">
        <f t="shared" si="41"/>
        <v>0</v>
      </c>
      <c r="I25" s="1641"/>
      <c r="K25" s="1635">
        <f t="shared" si="3"/>
        <v>0</v>
      </c>
      <c r="M25" s="1635">
        <f t="shared" si="35"/>
        <v>0</v>
      </c>
      <c r="N25" s="1373">
        <f t="shared" ref="N25:P25" si="42">M181</f>
        <v>0</v>
      </c>
      <c r="O25" s="3699">
        <f t="shared" si="42"/>
        <v>0</v>
      </c>
      <c r="P25" s="2007">
        <f t="shared" si="42"/>
        <v>0</v>
      </c>
      <c r="R25" s="3700">
        <f t="shared" si="9"/>
        <v>0</v>
      </c>
      <c r="T25" s="1372">
        <v>248</v>
      </c>
      <c r="U25" s="1652" t="s">
        <v>2123</v>
      </c>
      <c r="V25" s="1651">
        <v>2480</v>
      </c>
      <c r="W25" s="1616" t="s">
        <v>2124</v>
      </c>
    </row>
    <row r="26" spans="1:23" x14ac:dyDescent="0.2">
      <c r="A26" s="1401">
        <v>2490</v>
      </c>
      <c r="B26" s="1372">
        <v>2490</v>
      </c>
      <c r="C26" s="1375" t="s">
        <v>1915</v>
      </c>
      <c r="D26" s="1373">
        <f t="shared" si="1"/>
        <v>152341.51</v>
      </c>
      <c r="E26" s="1413">
        <v>2490</v>
      </c>
      <c r="F26" s="1635">
        <f t="shared" ref="F26:H26" si="43">F182</f>
        <v>152341.51</v>
      </c>
      <c r="G26" s="1635">
        <f t="shared" si="43"/>
        <v>0</v>
      </c>
      <c r="H26" s="1635">
        <f t="shared" si="43"/>
        <v>152341.51</v>
      </c>
      <c r="I26" s="1640">
        <f>+G26/H26</f>
        <v>0</v>
      </c>
      <c r="K26" s="1635">
        <f t="shared" si="3"/>
        <v>152341.51</v>
      </c>
      <c r="M26" s="1635">
        <f t="shared" si="35"/>
        <v>152341.51</v>
      </c>
      <c r="N26" s="1373">
        <f t="shared" ref="N26:P26" si="44">M182</f>
        <v>152341.51</v>
      </c>
      <c r="O26" s="3699">
        <f t="shared" si="44"/>
        <v>0</v>
      </c>
      <c r="P26" s="2007">
        <f t="shared" si="44"/>
        <v>0</v>
      </c>
      <c r="R26" s="3700">
        <f t="shared" si="9"/>
        <v>0</v>
      </c>
      <c r="T26" s="1372">
        <v>249</v>
      </c>
      <c r="U26" s="1375" t="s">
        <v>2125</v>
      </c>
      <c r="V26" s="1372">
        <v>2490</v>
      </c>
      <c r="W26" s="1616" t="s">
        <v>2126</v>
      </c>
    </row>
    <row r="27" spans="1:23" x14ac:dyDescent="0.2">
      <c r="A27" s="3697" t="s">
        <v>4161</v>
      </c>
      <c r="B27" s="3697">
        <f t="shared" si="1"/>
        <v>2500</v>
      </c>
      <c r="C27" s="3698" t="s">
        <v>4159</v>
      </c>
      <c r="D27" s="1373">
        <f t="shared" si="1"/>
        <v>372370</v>
      </c>
      <c r="E27" s="1411"/>
      <c r="F27" s="1635">
        <f t="shared" ref="F27:H27" si="45">F183</f>
        <v>372370</v>
      </c>
      <c r="G27" s="1635">
        <f t="shared" si="45"/>
        <v>9300.1</v>
      </c>
      <c r="H27" s="1635">
        <f t="shared" si="45"/>
        <v>381670.1</v>
      </c>
      <c r="I27" s="1640">
        <f>+G27/H27</f>
        <v>2.4366855040517978E-2</v>
      </c>
      <c r="K27" s="1635">
        <f t="shared" si="3"/>
        <v>260665.08160398636</v>
      </c>
      <c r="M27" s="1635">
        <f t="shared" si="35"/>
        <v>366973.53</v>
      </c>
      <c r="N27" s="1373">
        <f t="shared" ref="N27:P27" si="46">M183</f>
        <v>245604.87160398636</v>
      </c>
      <c r="O27" s="3699">
        <f t="shared" si="46"/>
        <v>5396.47</v>
      </c>
      <c r="P27" s="2007">
        <f t="shared" si="46"/>
        <v>9663.74</v>
      </c>
      <c r="R27" s="3700">
        <f t="shared" si="9"/>
        <v>-5396.4699999999721</v>
      </c>
    </row>
    <row r="28" spans="1:23" x14ac:dyDescent="0.2">
      <c r="D28" s="1372"/>
      <c r="R28" s="3700">
        <f t="shared" si="9"/>
        <v>0</v>
      </c>
    </row>
    <row r="29" spans="1:23" x14ac:dyDescent="0.2">
      <c r="B29" s="1642"/>
      <c r="C29" s="1643" t="s">
        <v>579</v>
      </c>
      <c r="D29" s="1644">
        <f>SUM(D7:D27)</f>
        <v>58505800.240000002</v>
      </c>
      <c r="E29" s="1373"/>
      <c r="F29" s="1373"/>
      <c r="G29" s="1373"/>
      <c r="H29" s="1373"/>
      <c r="I29" s="1640"/>
      <c r="J29" s="1373"/>
      <c r="K29" s="1373"/>
      <c r="L29" s="1373"/>
      <c r="M29" s="1373"/>
      <c r="N29" s="1373"/>
      <c r="O29" s="1373"/>
      <c r="P29" s="1373"/>
      <c r="R29" s="3700">
        <f t="shared" si="9"/>
        <v>0</v>
      </c>
    </row>
    <row r="30" spans="1:23" x14ac:dyDescent="0.2">
      <c r="C30" s="1375"/>
      <c r="D30" s="1373"/>
      <c r="N30" s="1373"/>
      <c r="P30" s="1635"/>
      <c r="Q30" s="1635"/>
      <c r="R30" s="3700">
        <f t="shared" si="9"/>
        <v>0</v>
      </c>
    </row>
    <row r="31" spans="1:23" s="1645" customFormat="1" x14ac:dyDescent="0.2">
      <c r="A31" s="1833">
        <v>256</v>
      </c>
      <c r="B31" s="1831">
        <v>2560</v>
      </c>
      <c r="C31" s="1834" t="s">
        <v>2086</v>
      </c>
      <c r="D31" s="1832"/>
      <c r="E31" s="1828">
        <v>256</v>
      </c>
      <c r="F31" s="1829"/>
      <c r="G31" s="1829">
        <v>0</v>
      </c>
      <c r="H31" s="1829">
        <f>+F31+G31</f>
        <v>0</v>
      </c>
      <c r="I31" s="1830"/>
      <c r="J31" s="1831"/>
      <c r="K31" s="1829">
        <f>-N31-O31</f>
        <v>-1655293.1</v>
      </c>
      <c r="L31" s="1831"/>
      <c r="M31" s="1829">
        <f>-N31</f>
        <v>-1655293.1</v>
      </c>
      <c r="N31" s="1832">
        <f>K189</f>
        <v>1655293.1</v>
      </c>
      <c r="O31" s="1831"/>
      <c r="R31" s="3700">
        <f t="shared" si="9"/>
        <v>-1655293.1</v>
      </c>
      <c r="W31" s="2152" t="s">
        <v>2087</v>
      </c>
    </row>
    <row r="32" spans="1:23" x14ac:dyDescent="0.2">
      <c r="A32" s="1655"/>
      <c r="C32" s="1375"/>
      <c r="D32" s="1373"/>
      <c r="F32" s="1635"/>
      <c r="G32" s="1635"/>
      <c r="H32" s="1635"/>
      <c r="I32" s="1635"/>
      <c r="J32" s="1635"/>
      <c r="K32" s="1635"/>
      <c r="N32" s="1373"/>
      <c r="R32" s="3700">
        <f t="shared" si="9"/>
        <v>0</v>
      </c>
    </row>
    <row r="33" spans="3:19" ht="13.5" thickBot="1" x14ac:dyDescent="0.25">
      <c r="C33" s="1650" t="s">
        <v>2088</v>
      </c>
      <c r="D33" s="1373"/>
      <c r="F33" s="2200">
        <f>SUM(F7:F32)</f>
        <v>58505800.240000002</v>
      </c>
      <c r="G33" s="2200"/>
      <c r="H33" s="2200"/>
      <c r="I33" s="2200"/>
      <c r="J33" s="2200"/>
      <c r="K33" s="2200">
        <f>SUM(K7:K30)</f>
        <v>39652690.37096934</v>
      </c>
      <c r="N33" s="1647">
        <f t="shared" ref="N33:O33" si="47">SUM(N7:N32)</f>
        <v>38720171.140969321</v>
      </c>
      <c r="O33" s="1647">
        <f t="shared" si="47"/>
        <v>1032700.4199999999</v>
      </c>
      <c r="R33" s="3700">
        <f t="shared" ref="R33:R43" si="48">+M33-F33</f>
        <v>-58505800.240000002</v>
      </c>
    </row>
    <row r="34" spans="3:19" ht="13.5" thickBot="1" x14ac:dyDescent="0.25">
      <c r="C34" s="1375"/>
      <c r="D34" s="1373"/>
      <c r="F34" s="2199">
        <f>SUM(F7:F27)</f>
        <v>58505800.240000002</v>
      </c>
      <c r="G34" s="1635">
        <f>SUM(G7:G27)</f>
        <v>4034362.2000000007</v>
      </c>
      <c r="H34" s="1635">
        <f>SUM(H7:H27)</f>
        <v>62540162.440000005</v>
      </c>
      <c r="I34" s="1646">
        <f>+G34/H34</f>
        <v>6.4508342201229502E-2</v>
      </c>
      <c r="J34" s="1635"/>
      <c r="K34" s="2199">
        <f>SUM(K7:K27)</f>
        <v>39652690.37096934</v>
      </c>
      <c r="N34" s="1835">
        <f t="shared" ref="N34:O34" si="49">SUM(N7:N26)</f>
        <v>36819273.169365332</v>
      </c>
      <c r="O34" s="1835">
        <f t="shared" si="49"/>
        <v>1027303.95</v>
      </c>
      <c r="R34" s="3700">
        <f t="shared" si="48"/>
        <v>-58505800.240000002</v>
      </c>
    </row>
    <row r="35" spans="3:19" x14ac:dyDescent="0.2">
      <c r="C35" s="1375"/>
      <c r="D35" s="1373"/>
      <c r="F35" s="1635">
        <f>+F33-F34</f>
        <v>0</v>
      </c>
      <c r="N35" s="1373"/>
      <c r="R35" s="3700">
        <f t="shared" si="48"/>
        <v>0</v>
      </c>
    </row>
    <row r="36" spans="3:19" x14ac:dyDescent="0.2">
      <c r="C36" s="1375" t="s">
        <v>2089</v>
      </c>
      <c r="D36" s="1373"/>
      <c r="F36" s="1657">
        <f>+F35-F31</f>
        <v>0</v>
      </c>
      <c r="N36" s="1373">
        <f>K188</f>
        <v>-90391.67</v>
      </c>
      <c r="R36" s="3700">
        <f t="shared" si="48"/>
        <v>0</v>
      </c>
    </row>
    <row r="37" spans="3:19" x14ac:dyDescent="0.2">
      <c r="C37" s="1375"/>
      <c r="D37" s="1373"/>
      <c r="N37" s="1373"/>
      <c r="R37" s="3700">
        <f t="shared" si="48"/>
        <v>0</v>
      </c>
    </row>
    <row r="38" spans="3:19" x14ac:dyDescent="0.2">
      <c r="C38" s="1372" t="s">
        <v>2090</v>
      </c>
      <c r="N38" s="1373">
        <f>K129</f>
        <v>0</v>
      </c>
      <c r="R38" s="3700">
        <f t="shared" si="48"/>
        <v>0</v>
      </c>
    </row>
    <row r="39" spans="3:19" x14ac:dyDescent="0.2">
      <c r="E39" s="1645"/>
      <c r="N39" s="1373"/>
      <c r="R39" s="3700">
        <f t="shared" si="48"/>
        <v>0</v>
      </c>
    </row>
    <row r="40" spans="3:19" x14ac:dyDescent="0.2">
      <c r="C40" s="1836" t="s">
        <v>2091</v>
      </c>
      <c r="K40" s="1647"/>
      <c r="N40" s="1836">
        <f>+N31+N36+N38+N39</f>
        <v>1564901.4300000002</v>
      </c>
      <c r="R40" s="3700">
        <f t="shared" si="48"/>
        <v>0</v>
      </c>
    </row>
    <row r="41" spans="3:19" x14ac:dyDescent="0.2">
      <c r="E41" s="1653"/>
      <c r="N41" s="1373"/>
      <c r="R41" s="3700">
        <f t="shared" si="48"/>
        <v>0</v>
      </c>
    </row>
    <row r="42" spans="3:19" x14ac:dyDescent="0.2">
      <c r="N42" s="1836">
        <f>+K34-N40</f>
        <v>38087788.940969341</v>
      </c>
      <c r="R42" s="3700">
        <f t="shared" si="48"/>
        <v>0</v>
      </c>
    </row>
    <row r="43" spans="3:19" x14ac:dyDescent="0.2">
      <c r="F43" s="1649" t="s">
        <v>180</v>
      </c>
      <c r="K43" s="1649" t="s">
        <v>488</v>
      </c>
      <c r="N43" s="1373"/>
      <c r="R43" s="3700" t="e">
        <f t="shared" si="48"/>
        <v>#VALUE!</v>
      </c>
    </row>
    <row r="44" spans="3:19" ht="13.5" thickBot="1" x14ac:dyDescent="0.25">
      <c r="F44" s="1727">
        <f>SUM(F7:F27)</f>
        <v>58505800.240000002</v>
      </c>
      <c r="G44" s="1635"/>
      <c r="H44" s="1635"/>
      <c r="I44" s="1635"/>
      <c r="J44" s="1635"/>
      <c r="K44" s="1727">
        <f t="shared" ref="K44" si="50">SUM(K7:K26)</f>
        <v>39392025.289365351</v>
      </c>
      <c r="N44" s="1373"/>
      <c r="R44" s="1635">
        <f>+M44-F44</f>
        <v>-58505800.240000002</v>
      </c>
    </row>
    <row r="45" spans="3:19" ht="13.5" thickBot="1" x14ac:dyDescent="0.25">
      <c r="D45" s="1635" t="s">
        <v>4156</v>
      </c>
      <c r="E45" s="1729" t="s">
        <v>2180</v>
      </c>
      <c r="F45" s="2201">
        <f>+F44-'17NM_Clinic Revenue'!G89</f>
        <v>0</v>
      </c>
      <c r="K45" s="2201">
        <f>+K44-'17NM_Clinic Revenue'!J89</f>
        <v>-260665.08160398901</v>
      </c>
      <c r="N45" s="1373"/>
    </row>
    <row r="46" spans="3:19" x14ac:dyDescent="0.2">
      <c r="D46" s="2151">
        <f>+D29-D184</f>
        <v>0</v>
      </c>
      <c r="E46" s="2151">
        <f t="shared" ref="E46:L46" si="51">+E34-E184</f>
        <v>0</v>
      </c>
      <c r="F46" s="2151">
        <f t="shared" si="51"/>
        <v>0</v>
      </c>
      <c r="G46" s="2151">
        <f t="shared" si="51"/>
        <v>0</v>
      </c>
      <c r="H46" s="2151">
        <f t="shared" si="51"/>
        <v>0</v>
      </c>
      <c r="I46" s="2151">
        <f t="shared" si="51"/>
        <v>0</v>
      </c>
      <c r="J46" s="2151">
        <f t="shared" si="51"/>
        <v>0</v>
      </c>
      <c r="K46" s="2151">
        <f t="shared" si="51"/>
        <v>0</v>
      </c>
      <c r="L46" s="2151">
        <f t="shared" si="51"/>
        <v>0</v>
      </c>
      <c r="N46" s="2151">
        <f>+N34-M184</f>
        <v>-245604.87160398811</v>
      </c>
      <c r="O46" s="2151">
        <f>+O34-N184</f>
        <v>-5396.4699999999721</v>
      </c>
    </row>
    <row r="47" spans="3:19" hidden="1" x14ac:dyDescent="0.2"/>
    <row r="48" spans="3:19" hidden="1" x14ac:dyDescent="0.2">
      <c r="S48" s="1648"/>
    </row>
    <row r="49" spans="1:17" hidden="1" x14ac:dyDescent="0.2"/>
    <row r="50" spans="1:17" ht="13.5" hidden="1" thickBot="1" x14ac:dyDescent="0.25"/>
    <row r="51" spans="1:17" ht="15.75" hidden="1" x14ac:dyDescent="0.2">
      <c r="A51" s="3948" t="s">
        <v>2218</v>
      </c>
      <c r="B51" s="3949"/>
      <c r="C51" s="3949"/>
      <c r="D51" s="1838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9"/>
    </row>
    <row r="52" spans="1:17" hidden="1" x14ac:dyDescent="0.2">
      <c r="A52" s="1840"/>
      <c r="B52" s="1841"/>
      <c r="C52" s="1841"/>
      <c r="D52" s="1842"/>
      <c r="E52" s="1841"/>
      <c r="F52" s="1841"/>
      <c r="G52" s="1841"/>
      <c r="H52" s="1344" t="s">
        <v>2059</v>
      </c>
      <c r="I52" s="1344" t="s">
        <v>2060</v>
      </c>
      <c r="J52" s="1344" t="s">
        <v>579</v>
      </c>
      <c r="K52" s="1843" t="s">
        <v>2061</v>
      </c>
      <c r="L52" s="1841"/>
      <c r="M52" s="1841"/>
      <c r="N52" s="1841"/>
      <c r="O52" s="1841"/>
      <c r="P52" s="1844"/>
    </row>
    <row r="53" spans="1:17" hidden="1" x14ac:dyDescent="0.2">
      <c r="A53" s="1840"/>
      <c r="B53" s="1845" t="s">
        <v>2062</v>
      </c>
      <c r="C53" s="1846" t="s">
        <v>2063</v>
      </c>
      <c r="D53" s="1842"/>
      <c r="E53" s="1841"/>
      <c r="F53" s="1344" t="s">
        <v>180</v>
      </c>
      <c r="G53" s="1344"/>
      <c r="H53" s="1344" t="s">
        <v>180</v>
      </c>
      <c r="I53" s="1344" t="s">
        <v>180</v>
      </c>
      <c r="J53" s="1344" t="s">
        <v>180</v>
      </c>
      <c r="K53" s="1843" t="s">
        <v>2060</v>
      </c>
      <c r="L53" s="1344"/>
      <c r="M53" s="1344" t="s">
        <v>488</v>
      </c>
      <c r="N53" s="1841"/>
      <c r="O53" s="1841"/>
      <c r="P53" s="1844"/>
    </row>
    <row r="54" spans="1:17" hidden="1" x14ac:dyDescent="0.2">
      <c r="A54" s="1840"/>
      <c r="B54" s="1841"/>
      <c r="C54" s="1841"/>
      <c r="D54" s="1842"/>
      <c r="E54" s="1841"/>
      <c r="F54" s="1841"/>
      <c r="G54" s="1841"/>
      <c r="H54" s="1841"/>
      <c r="I54" s="1841"/>
      <c r="J54" s="1841"/>
      <c r="K54" s="1841"/>
      <c r="L54" s="1841"/>
      <c r="M54" s="1841"/>
      <c r="N54" s="1841"/>
      <c r="O54" s="1342" t="s">
        <v>2064</v>
      </c>
      <c r="P54" s="1343" t="s">
        <v>2065</v>
      </c>
    </row>
    <row r="55" spans="1:17" hidden="1" x14ac:dyDescent="0.2">
      <c r="A55" s="1840"/>
      <c r="B55" s="1841"/>
      <c r="C55" s="1846" t="s">
        <v>2066</v>
      </c>
      <c r="D55" s="1847" t="s">
        <v>2067</v>
      </c>
      <c r="E55" s="1841"/>
      <c r="F55" s="1841"/>
      <c r="G55" s="1841"/>
      <c r="H55" s="1841"/>
      <c r="I55" s="1841"/>
      <c r="J55" s="1841"/>
      <c r="K55" s="1841"/>
      <c r="L55" s="1841"/>
      <c r="M55" s="1841"/>
      <c r="N55" s="1841"/>
      <c r="O55" s="1841"/>
      <c r="P55" s="1844"/>
    </row>
    <row r="56" spans="1:17" hidden="1" x14ac:dyDescent="0.2">
      <c r="A56" s="1840" t="b">
        <f>B56=B7</f>
        <v>1</v>
      </c>
      <c r="B56" s="1848">
        <v>2300</v>
      </c>
      <c r="C56" s="1849" t="s">
        <v>2068</v>
      </c>
      <c r="D56" s="1850">
        <v>4319368.4400000004</v>
      </c>
      <c r="E56" s="1848"/>
      <c r="F56" s="1850">
        <v>4319368.4400000004</v>
      </c>
      <c r="G56" s="1850"/>
      <c r="H56" s="1850">
        <v>4319368.4400000004</v>
      </c>
      <c r="I56" s="1850">
        <v>318075.90000000002</v>
      </c>
      <c r="J56" s="1850">
        <v>4637444.3400000008</v>
      </c>
      <c r="K56" s="1851">
        <v>6.8588618359568268E-2</v>
      </c>
      <c r="L56" s="1848"/>
      <c r="M56" s="1852">
        <v>2809811</v>
      </c>
      <c r="N56" s="1848"/>
      <c r="O56" s="1850">
        <v>2784535</v>
      </c>
      <c r="P56" s="1853">
        <v>25276</v>
      </c>
      <c r="Q56" s="1827"/>
    </row>
    <row r="57" spans="1:17" hidden="1" x14ac:dyDescent="0.2">
      <c r="A57" s="1840" t="b">
        <f t="shared" ref="A57:A76" si="52">B57=B8</f>
        <v>1</v>
      </c>
      <c r="B57" s="1848">
        <v>2310</v>
      </c>
      <c r="C57" s="1849" t="s">
        <v>2069</v>
      </c>
      <c r="D57" s="1850">
        <v>4699987.76</v>
      </c>
      <c r="E57" s="1848"/>
      <c r="F57" s="1850">
        <v>4699987.76</v>
      </c>
      <c r="G57" s="1850"/>
      <c r="H57" s="1850">
        <v>4699987.76</v>
      </c>
      <c r="I57" s="1850">
        <v>364150.72</v>
      </c>
      <c r="J57" s="1850">
        <v>5064138.4799999995</v>
      </c>
      <c r="K57" s="1851">
        <v>7.1907733455187819E-2</v>
      </c>
      <c r="L57" s="1848"/>
      <c r="M57" s="1852">
        <v>3057133</v>
      </c>
      <c r="N57" s="1848"/>
      <c r="O57" s="1850">
        <v>3024789</v>
      </c>
      <c r="P57" s="1853">
        <v>32344</v>
      </c>
      <c r="Q57" s="1827"/>
    </row>
    <row r="58" spans="1:17" hidden="1" x14ac:dyDescent="0.2">
      <c r="A58" s="1840" t="b">
        <f t="shared" si="52"/>
        <v>1</v>
      </c>
      <c r="B58" s="1848">
        <v>2320</v>
      </c>
      <c r="C58" s="1849" t="s">
        <v>2070</v>
      </c>
      <c r="D58" s="1850">
        <v>1940654</v>
      </c>
      <c r="E58" s="1848"/>
      <c r="F58" s="1850">
        <v>1940654</v>
      </c>
      <c r="G58" s="1850"/>
      <c r="H58" s="1850">
        <v>1940654</v>
      </c>
      <c r="I58" s="1850">
        <v>91185.86</v>
      </c>
      <c r="J58" s="1850">
        <v>2031839.86</v>
      </c>
      <c r="K58" s="1851">
        <v>4.4878467932015075E-2</v>
      </c>
      <c r="L58" s="1848"/>
      <c r="M58" s="1852">
        <v>1249189</v>
      </c>
      <c r="N58" s="1854"/>
      <c r="O58" s="1850">
        <v>1249189</v>
      </c>
      <c r="P58" s="1853">
        <v>0</v>
      </c>
      <c r="Q58" s="1827"/>
    </row>
    <row r="59" spans="1:17" hidden="1" x14ac:dyDescent="0.2">
      <c r="A59" s="1840" t="b">
        <f t="shared" si="52"/>
        <v>1</v>
      </c>
      <c r="B59" s="1848">
        <v>2330</v>
      </c>
      <c r="C59" s="1849" t="s">
        <v>2071</v>
      </c>
      <c r="D59" s="1850">
        <v>1904906</v>
      </c>
      <c r="E59" s="1848"/>
      <c r="F59" s="1850">
        <v>1904906</v>
      </c>
      <c r="G59" s="1850"/>
      <c r="H59" s="1850">
        <v>1904906</v>
      </c>
      <c r="I59" s="1850">
        <v>192695.32</v>
      </c>
      <c r="J59" s="1850">
        <v>2097601.3199999998</v>
      </c>
      <c r="K59" s="1851">
        <v>9.1864606568802132E-2</v>
      </c>
      <c r="L59" s="1848"/>
      <c r="M59" s="1852">
        <v>1197852</v>
      </c>
      <c r="N59" s="1854"/>
      <c r="O59" s="1850">
        <v>1197852</v>
      </c>
      <c r="P59" s="1853">
        <v>0</v>
      </c>
      <c r="Q59" s="1827"/>
    </row>
    <row r="60" spans="1:17" hidden="1" x14ac:dyDescent="0.2">
      <c r="A60" s="1840" t="b">
        <f t="shared" si="52"/>
        <v>1</v>
      </c>
      <c r="B60" s="1848">
        <v>2340</v>
      </c>
      <c r="C60" s="1849" t="s">
        <v>2072</v>
      </c>
      <c r="D60" s="1850">
        <v>7262645.9500000002</v>
      </c>
      <c r="E60" s="1848"/>
      <c r="F60" s="1850">
        <v>7262645.9500000002</v>
      </c>
      <c r="G60" s="1850"/>
      <c r="H60" s="1850">
        <v>7262645.9500000002</v>
      </c>
      <c r="I60" s="1850">
        <v>497550.31</v>
      </c>
      <c r="J60" s="1850">
        <v>7760196.2599999998</v>
      </c>
      <c r="K60" s="1851">
        <v>6.4115686424662671E-2</v>
      </c>
      <c r="L60" s="1848"/>
      <c r="M60" s="1852">
        <v>4567049</v>
      </c>
      <c r="N60" s="1848"/>
      <c r="O60" s="1850">
        <v>4495785</v>
      </c>
      <c r="P60" s="1853">
        <v>71264</v>
      </c>
      <c r="Q60" s="1827"/>
    </row>
    <row r="61" spans="1:17" hidden="1" x14ac:dyDescent="0.2">
      <c r="A61" s="1840" t="b">
        <f t="shared" si="52"/>
        <v>1</v>
      </c>
      <c r="B61" s="1848">
        <v>2350</v>
      </c>
      <c r="C61" s="1849" t="s">
        <v>2073</v>
      </c>
      <c r="D61" s="1850">
        <v>1686262</v>
      </c>
      <c r="E61" s="1848"/>
      <c r="F61" s="1850">
        <v>1686262</v>
      </c>
      <c r="G61" s="1850"/>
      <c r="H61" s="1850">
        <v>1686262</v>
      </c>
      <c r="I61" s="1850">
        <v>124316.53</v>
      </c>
      <c r="J61" s="1850">
        <v>1810578.53</v>
      </c>
      <c r="K61" s="1851">
        <v>6.8661219571624993E-2</v>
      </c>
      <c r="L61" s="1848"/>
      <c r="M61" s="1852">
        <v>1086479</v>
      </c>
      <c r="N61" s="1854"/>
      <c r="O61" s="1850">
        <v>1086479</v>
      </c>
      <c r="P61" s="1853">
        <v>0</v>
      </c>
      <c r="Q61" s="1827"/>
    </row>
    <row r="62" spans="1:17" hidden="1" x14ac:dyDescent="0.2">
      <c r="A62" s="1840" t="b">
        <f t="shared" si="52"/>
        <v>1</v>
      </c>
      <c r="B62" s="1848">
        <v>2360</v>
      </c>
      <c r="C62" s="1849" t="s">
        <v>2074</v>
      </c>
      <c r="D62" s="1850">
        <v>4857691</v>
      </c>
      <c r="E62" s="1848"/>
      <c r="F62" s="1850">
        <v>4857691</v>
      </c>
      <c r="G62" s="1850"/>
      <c r="H62" s="1850">
        <v>4857691</v>
      </c>
      <c r="I62" s="1850">
        <v>314820.71999999997</v>
      </c>
      <c r="J62" s="1850">
        <v>5172511.72</v>
      </c>
      <c r="K62" s="1851">
        <v>6.0864186886752956E-2</v>
      </c>
      <c r="L62" s="1848"/>
      <c r="M62" s="1852">
        <v>3128344</v>
      </c>
      <c r="N62" s="1848"/>
      <c r="O62" s="1850">
        <v>3077317</v>
      </c>
      <c r="P62" s="1853">
        <v>51027</v>
      </c>
      <c r="Q62" s="1827"/>
    </row>
    <row r="63" spans="1:17" hidden="1" x14ac:dyDescent="0.2">
      <c r="A63" s="1840" t="b">
        <f t="shared" si="52"/>
        <v>1</v>
      </c>
      <c r="B63" s="1848">
        <v>2370</v>
      </c>
      <c r="C63" s="1849" t="s">
        <v>2075</v>
      </c>
      <c r="D63" s="1850">
        <v>1302968</v>
      </c>
      <c r="E63" s="1848"/>
      <c r="F63" s="1850">
        <v>1302968</v>
      </c>
      <c r="G63" s="1850"/>
      <c r="H63" s="1850">
        <v>1302968</v>
      </c>
      <c r="I63" s="1850">
        <v>62265.760000000002</v>
      </c>
      <c r="J63" s="1850">
        <v>1365233.76</v>
      </c>
      <c r="K63" s="1851">
        <v>4.5608130874232121E-2</v>
      </c>
      <c r="L63" s="1848"/>
      <c r="M63" s="1852">
        <v>838590</v>
      </c>
      <c r="N63" s="1854"/>
      <c r="O63" s="1850">
        <v>838590</v>
      </c>
      <c r="P63" s="1853">
        <v>0</v>
      </c>
      <c r="Q63" s="1827"/>
    </row>
    <row r="64" spans="1:17" hidden="1" x14ac:dyDescent="0.2">
      <c r="A64" s="1840" t="b">
        <f t="shared" si="52"/>
        <v>1</v>
      </c>
      <c r="B64" s="1848">
        <v>2380</v>
      </c>
      <c r="C64" s="1849" t="s">
        <v>2076</v>
      </c>
      <c r="D64" s="1850">
        <v>2008280.81</v>
      </c>
      <c r="E64" s="1848"/>
      <c r="F64" s="1850">
        <v>2008280.81</v>
      </c>
      <c r="G64" s="1850"/>
      <c r="H64" s="1850">
        <v>2008280.81</v>
      </c>
      <c r="I64" s="1850">
        <v>109962.23</v>
      </c>
      <c r="J64" s="1850">
        <v>2118243.04</v>
      </c>
      <c r="K64" s="1851">
        <v>5.1911998728908837E-2</v>
      </c>
      <c r="L64" s="1848"/>
      <c r="M64" s="1852">
        <v>1282906</v>
      </c>
      <c r="N64" s="1854"/>
      <c r="O64" s="1850">
        <v>1282906</v>
      </c>
      <c r="P64" s="1853">
        <v>0</v>
      </c>
      <c r="Q64" s="1827"/>
    </row>
    <row r="65" spans="1:17" hidden="1" x14ac:dyDescent="0.2">
      <c r="A65" s="1840" t="b">
        <f t="shared" si="52"/>
        <v>1</v>
      </c>
      <c r="B65" s="1848">
        <v>2390</v>
      </c>
      <c r="C65" s="1849" t="s">
        <v>2077</v>
      </c>
      <c r="D65" s="1850">
        <v>846734</v>
      </c>
      <c r="E65" s="1848"/>
      <c r="F65" s="1850">
        <v>846734</v>
      </c>
      <c r="G65" s="1850"/>
      <c r="H65" s="1850">
        <v>846734</v>
      </c>
      <c r="I65" s="1850">
        <v>47821.93</v>
      </c>
      <c r="J65" s="1850">
        <v>894555.93</v>
      </c>
      <c r="K65" s="1851">
        <v>5.3458848570821053E-2</v>
      </c>
      <c r="L65" s="1848"/>
      <c r="M65" s="1852">
        <v>539736</v>
      </c>
      <c r="N65" s="1854"/>
      <c r="O65" s="1850">
        <v>539736</v>
      </c>
      <c r="P65" s="1853">
        <v>0</v>
      </c>
      <c r="Q65" s="1827"/>
    </row>
    <row r="66" spans="1:17" hidden="1" x14ac:dyDescent="0.2">
      <c r="A66" s="1840" t="b">
        <f t="shared" si="52"/>
        <v>1</v>
      </c>
      <c r="B66" s="1848">
        <v>2400</v>
      </c>
      <c r="C66" s="1849" t="s">
        <v>2078</v>
      </c>
      <c r="D66" s="1850">
        <v>2174266</v>
      </c>
      <c r="E66" s="1848"/>
      <c r="F66" s="1850">
        <v>2174266</v>
      </c>
      <c r="G66" s="1850"/>
      <c r="H66" s="1850">
        <v>2174266</v>
      </c>
      <c r="I66" s="1850">
        <v>158613.03</v>
      </c>
      <c r="J66" s="1850">
        <v>2332879.0299999998</v>
      </c>
      <c r="K66" s="1851">
        <v>6.799025065607453E-2</v>
      </c>
      <c r="L66" s="1848"/>
      <c r="M66" s="1852">
        <v>1360071</v>
      </c>
      <c r="N66" s="1848"/>
      <c r="O66" s="1850">
        <v>1346103</v>
      </c>
      <c r="P66" s="1853">
        <v>13968</v>
      </c>
      <c r="Q66" s="1827"/>
    </row>
    <row r="67" spans="1:17" hidden="1" x14ac:dyDescent="0.2">
      <c r="A67" s="1840" t="b">
        <f t="shared" si="52"/>
        <v>1</v>
      </c>
      <c r="B67" s="1848">
        <v>2410</v>
      </c>
      <c r="C67" s="1849" t="s">
        <v>2079</v>
      </c>
      <c r="D67" s="1850">
        <v>605658</v>
      </c>
      <c r="E67" s="1848"/>
      <c r="F67" s="1850">
        <v>605658</v>
      </c>
      <c r="G67" s="1850"/>
      <c r="H67" s="1850">
        <v>605658</v>
      </c>
      <c r="I67" s="1850">
        <v>58426.76</v>
      </c>
      <c r="J67" s="1850">
        <v>664084.76</v>
      </c>
      <c r="K67" s="1851">
        <v>8.7980877621706005E-2</v>
      </c>
      <c r="L67" s="1848"/>
      <c r="M67" s="1852">
        <v>357883</v>
      </c>
      <c r="N67" s="1854"/>
      <c r="O67" s="1850">
        <v>357883</v>
      </c>
      <c r="P67" s="1853">
        <v>0</v>
      </c>
      <c r="Q67" s="1827"/>
    </row>
    <row r="68" spans="1:17" hidden="1" x14ac:dyDescent="0.2">
      <c r="A68" s="1840" t="b">
        <f t="shared" si="52"/>
        <v>1</v>
      </c>
      <c r="B68" s="1848">
        <v>2420</v>
      </c>
      <c r="C68" s="1849" t="s">
        <v>2080</v>
      </c>
      <c r="D68" s="1850">
        <v>2448006</v>
      </c>
      <c r="E68" s="1848"/>
      <c r="F68" s="1850">
        <v>2448006</v>
      </c>
      <c r="G68" s="1850"/>
      <c r="H68" s="1850">
        <v>2448006</v>
      </c>
      <c r="I68" s="1850">
        <v>177630.26</v>
      </c>
      <c r="J68" s="1850">
        <v>2625636.2599999998</v>
      </c>
      <c r="K68" s="1851">
        <v>6.7652272596204932E-2</v>
      </c>
      <c r="L68" s="1848"/>
      <c r="M68" s="1852">
        <v>1559442</v>
      </c>
      <c r="N68" s="1848"/>
      <c r="O68" s="1850">
        <v>1557695</v>
      </c>
      <c r="P68" s="1853">
        <v>1747</v>
      </c>
      <c r="Q68" s="1827"/>
    </row>
    <row r="69" spans="1:17" hidden="1" x14ac:dyDescent="0.2">
      <c r="A69" s="1840" t="b">
        <f t="shared" si="52"/>
        <v>1</v>
      </c>
      <c r="B69" s="1848">
        <v>2430</v>
      </c>
      <c r="C69" s="1849" t="s">
        <v>2081</v>
      </c>
      <c r="D69" s="1850">
        <v>1844058</v>
      </c>
      <c r="E69" s="1848"/>
      <c r="F69" s="1850">
        <v>1844058</v>
      </c>
      <c r="G69" s="1850"/>
      <c r="H69" s="1850">
        <v>1844058</v>
      </c>
      <c r="I69" s="1850">
        <v>86443.91</v>
      </c>
      <c r="J69" s="1850">
        <v>1930501.91</v>
      </c>
      <c r="K69" s="1851">
        <v>4.477794585554179E-2</v>
      </c>
      <c r="L69" s="1848"/>
      <c r="M69" s="1852">
        <v>1181397</v>
      </c>
      <c r="N69" s="1848"/>
      <c r="O69" s="1850">
        <v>1180197</v>
      </c>
      <c r="P69" s="1853">
        <v>1200</v>
      </c>
      <c r="Q69" s="1827"/>
    </row>
    <row r="70" spans="1:17" hidden="1" x14ac:dyDescent="0.2">
      <c r="A70" s="1840" t="b">
        <f t="shared" si="52"/>
        <v>1</v>
      </c>
      <c r="B70" s="1848">
        <v>2440</v>
      </c>
      <c r="C70" s="1849" t="s">
        <v>2082</v>
      </c>
      <c r="D70" s="1850">
        <v>1169902.81</v>
      </c>
      <c r="E70" s="1848"/>
      <c r="F70" s="1850">
        <v>1169902.81</v>
      </c>
      <c r="G70" s="1850"/>
      <c r="H70" s="1850">
        <v>1169902.81</v>
      </c>
      <c r="I70" s="1850">
        <v>151098.34</v>
      </c>
      <c r="J70" s="1850">
        <v>1321001.1500000001</v>
      </c>
      <c r="K70" s="1851">
        <v>0.11438168695008326</v>
      </c>
      <c r="L70" s="1848"/>
      <c r="M70" s="1852">
        <v>712127</v>
      </c>
      <c r="N70" s="1848"/>
      <c r="O70" s="1850">
        <v>712127</v>
      </c>
      <c r="P70" s="1853">
        <v>0</v>
      </c>
      <c r="Q70" s="1827"/>
    </row>
    <row r="71" spans="1:17" hidden="1" x14ac:dyDescent="0.2">
      <c r="A71" s="1840" t="b">
        <f t="shared" si="52"/>
        <v>1</v>
      </c>
      <c r="B71" s="1848">
        <v>2450</v>
      </c>
      <c r="C71" s="1849" t="s">
        <v>2084</v>
      </c>
      <c r="D71" s="1850">
        <v>1458757.19</v>
      </c>
      <c r="E71" s="1848"/>
      <c r="F71" s="1850">
        <v>1458757.19</v>
      </c>
      <c r="G71" s="1850"/>
      <c r="H71" s="1850">
        <v>1458757.19</v>
      </c>
      <c r="I71" s="1850">
        <v>90862.21</v>
      </c>
      <c r="J71" s="1850">
        <v>1549619.4</v>
      </c>
      <c r="K71" s="1851">
        <v>5.8635178418649125E-2</v>
      </c>
      <c r="L71" s="1848"/>
      <c r="M71" s="1852">
        <v>884444</v>
      </c>
      <c r="N71" s="1854"/>
      <c r="O71" s="1850">
        <v>884444</v>
      </c>
      <c r="P71" s="1853">
        <v>0</v>
      </c>
      <c r="Q71" s="1827"/>
    </row>
    <row r="72" spans="1:17" hidden="1" x14ac:dyDescent="0.2">
      <c r="A72" s="1840" t="b">
        <f t="shared" si="52"/>
        <v>1</v>
      </c>
      <c r="B72" s="1848">
        <v>2460</v>
      </c>
      <c r="C72" s="1849" t="s">
        <v>2085</v>
      </c>
      <c r="D72" s="1850">
        <v>594836</v>
      </c>
      <c r="E72" s="1848"/>
      <c r="F72" s="1850">
        <v>594836</v>
      </c>
      <c r="G72" s="1850"/>
      <c r="H72" s="1850">
        <v>594836</v>
      </c>
      <c r="I72" s="1850">
        <v>81903.09</v>
      </c>
      <c r="J72" s="1850">
        <v>676739.09</v>
      </c>
      <c r="K72" s="1851">
        <v>0.12102609589169734</v>
      </c>
      <c r="L72" s="1848"/>
      <c r="M72" s="1852">
        <v>354374</v>
      </c>
      <c r="N72" s="1848"/>
      <c r="O72" s="1850">
        <v>354374</v>
      </c>
      <c r="P72" s="1853">
        <v>0</v>
      </c>
      <c r="Q72" s="1827"/>
    </row>
    <row r="73" spans="1:17" hidden="1" x14ac:dyDescent="0.2">
      <c r="A73" s="1840" t="b">
        <f t="shared" si="52"/>
        <v>1</v>
      </c>
      <c r="B73" s="1848">
        <v>2470</v>
      </c>
      <c r="C73" s="1849" t="s">
        <v>1914</v>
      </c>
      <c r="D73" s="1850">
        <v>921843</v>
      </c>
      <c r="E73" s="1848"/>
      <c r="F73" s="1850">
        <v>921843</v>
      </c>
      <c r="G73" s="1850"/>
      <c r="H73" s="1850">
        <v>921843</v>
      </c>
      <c r="I73" s="1850">
        <v>35743.03</v>
      </c>
      <c r="J73" s="1850">
        <v>957586.03</v>
      </c>
      <c r="K73" s="1851">
        <v>3.732618154423159E-2</v>
      </c>
      <c r="L73" s="1848"/>
      <c r="M73" s="1852">
        <v>597631</v>
      </c>
      <c r="N73" s="1848"/>
      <c r="O73" s="1850">
        <v>597631</v>
      </c>
      <c r="P73" s="1853">
        <v>0</v>
      </c>
      <c r="Q73" s="1827"/>
    </row>
    <row r="74" spans="1:17" hidden="1" x14ac:dyDescent="0.2">
      <c r="A74" s="1840" t="b">
        <f t="shared" si="52"/>
        <v>1</v>
      </c>
      <c r="B74" s="1848">
        <v>2480</v>
      </c>
      <c r="C74" s="1849" t="s">
        <v>2083</v>
      </c>
      <c r="D74" s="1850"/>
      <c r="E74" s="1848"/>
      <c r="F74" s="1850"/>
      <c r="G74" s="1850"/>
      <c r="H74" s="1850"/>
      <c r="I74" s="1850"/>
      <c r="J74" s="1850">
        <v>0</v>
      </c>
      <c r="K74" s="1855"/>
      <c r="L74" s="1848"/>
      <c r="M74" s="1852">
        <v>0</v>
      </c>
      <c r="N74" s="1848"/>
      <c r="O74" s="1850">
        <v>0</v>
      </c>
      <c r="P74" s="1853">
        <v>0</v>
      </c>
      <c r="Q74" s="1827"/>
    </row>
    <row r="75" spans="1:17" hidden="1" x14ac:dyDescent="0.2">
      <c r="A75" s="1840" t="b">
        <f t="shared" si="52"/>
        <v>1</v>
      </c>
      <c r="B75" s="1848">
        <v>2490</v>
      </c>
      <c r="C75" s="1849" t="s">
        <v>1915</v>
      </c>
      <c r="D75" s="1850"/>
      <c r="E75" s="1848"/>
      <c r="F75" s="1856">
        <v>110551</v>
      </c>
      <c r="G75" s="1850"/>
      <c r="H75" s="1850">
        <v>110551</v>
      </c>
      <c r="I75" s="1850">
        <v>0</v>
      </c>
      <c r="J75" s="1850">
        <v>110551</v>
      </c>
      <c r="K75" s="1851">
        <v>0</v>
      </c>
      <c r="L75" s="1848"/>
      <c r="M75" s="1852">
        <v>110551</v>
      </c>
      <c r="N75" s="1848"/>
      <c r="O75" s="1850">
        <v>110551</v>
      </c>
      <c r="P75" s="1853">
        <v>0</v>
      </c>
      <c r="Q75" s="1827"/>
    </row>
    <row r="76" spans="1:17" hidden="1" x14ac:dyDescent="0.2">
      <c r="A76" s="1840" t="b">
        <f t="shared" si="52"/>
        <v>0</v>
      </c>
      <c r="B76" s="1857"/>
      <c r="C76" s="1858" t="s">
        <v>2088</v>
      </c>
      <c r="D76" s="1859">
        <v>42046824.959999993</v>
      </c>
      <c r="E76" s="1841"/>
      <c r="F76" s="1860">
        <v>42157375.959999993</v>
      </c>
      <c r="G76" s="1861"/>
      <c r="H76" s="1850">
        <v>42157375.959999993</v>
      </c>
      <c r="I76" s="1850">
        <v>2963565.9099999997</v>
      </c>
      <c r="J76" s="1850">
        <v>45120941.86999999</v>
      </c>
      <c r="K76" s="1855">
        <v>6.5680497506866442E-2</v>
      </c>
      <c r="L76" s="1862"/>
      <c r="M76" s="1860">
        <v>26875009</v>
      </c>
      <c r="N76" s="1848"/>
      <c r="O76" s="1859">
        <v>26678183</v>
      </c>
      <c r="P76" s="1863">
        <v>196826</v>
      </c>
    </row>
    <row r="77" spans="1:17" hidden="1" x14ac:dyDescent="0.2">
      <c r="A77" s="1840"/>
      <c r="B77" s="1857"/>
      <c r="C77" s="1858"/>
      <c r="D77" s="1859"/>
      <c r="E77" s="1841"/>
      <c r="F77" s="1842">
        <f>+F76-D76</f>
        <v>110551</v>
      </c>
      <c r="G77" s="1841"/>
      <c r="H77" s="1850"/>
      <c r="I77" s="1850"/>
      <c r="J77" s="1850"/>
      <c r="K77" s="1850"/>
      <c r="L77" s="1841"/>
      <c r="M77" s="1841"/>
      <c r="N77" s="1848"/>
      <c r="O77" s="1859"/>
      <c r="P77" s="1863"/>
    </row>
    <row r="78" spans="1:17" hidden="1" x14ac:dyDescent="0.2">
      <c r="A78" s="1840"/>
      <c r="B78" s="1857"/>
      <c r="C78" s="1858"/>
      <c r="D78" s="1859"/>
      <c r="E78" s="1841"/>
      <c r="F78" s="1841"/>
      <c r="G78" s="1841"/>
      <c r="H78" s="1841"/>
      <c r="I78" s="1841"/>
      <c r="J78" s="1841"/>
      <c r="K78" s="1841"/>
      <c r="L78" s="1841"/>
      <c r="M78" s="1841"/>
      <c r="N78" s="1848"/>
      <c r="O78" s="1859"/>
      <c r="P78" s="1863"/>
    </row>
    <row r="79" spans="1:17" hidden="1" x14ac:dyDescent="0.2">
      <c r="A79" s="1840"/>
      <c r="B79" s="1841"/>
      <c r="C79" s="1864"/>
      <c r="D79" s="1859"/>
      <c r="E79" s="1841"/>
      <c r="F79" s="1842"/>
      <c r="G79" s="1842"/>
      <c r="H79" s="1842"/>
      <c r="I79" s="1842"/>
      <c r="J79" s="1842"/>
      <c r="K79" s="1842"/>
      <c r="L79" s="1841"/>
      <c r="M79" s="1842"/>
      <c r="N79" s="1841"/>
      <c r="O79" s="1859"/>
      <c r="P79" s="1844"/>
    </row>
    <row r="80" spans="1:17" hidden="1" x14ac:dyDescent="0.2">
      <c r="A80" s="1840"/>
      <c r="B80" s="1841"/>
      <c r="C80" s="1864" t="s">
        <v>2089</v>
      </c>
      <c r="D80" s="1859"/>
      <c r="E80" s="1841"/>
      <c r="F80" s="1841"/>
      <c r="G80" s="1841"/>
      <c r="H80" s="1841"/>
      <c r="I80" s="1841"/>
      <c r="J80" s="1841"/>
      <c r="K80" s="1841"/>
      <c r="L80" s="1841"/>
      <c r="M80" s="1859">
        <v>-782648.93</v>
      </c>
      <c r="N80" s="1841"/>
      <c r="O80" s="1841"/>
      <c r="P80" s="1844"/>
    </row>
    <row r="81" spans="1:17" hidden="1" x14ac:dyDescent="0.2">
      <c r="A81" s="1840"/>
      <c r="B81" s="1841"/>
      <c r="C81" s="1864" t="s">
        <v>2086</v>
      </c>
      <c r="D81" s="1859"/>
      <c r="E81" s="1841"/>
      <c r="F81" s="1841"/>
      <c r="G81" s="1841"/>
      <c r="H81" s="1841"/>
      <c r="I81" s="1841"/>
      <c r="J81" s="1841"/>
      <c r="K81" s="1841"/>
      <c r="L81" s="1841"/>
      <c r="M81" s="1859">
        <v>-660270.54999999993</v>
      </c>
      <c r="N81" s="1841"/>
      <c r="O81" s="1841"/>
      <c r="P81" s="1844"/>
    </row>
    <row r="82" spans="1:17" hidden="1" x14ac:dyDescent="0.2">
      <c r="A82" s="1840"/>
      <c r="B82" s="1841"/>
      <c r="C82" s="1841" t="s">
        <v>2090</v>
      </c>
      <c r="D82" s="1842"/>
      <c r="E82" s="1841"/>
      <c r="F82" s="1841"/>
      <c r="G82" s="1841"/>
      <c r="H82" s="1841"/>
      <c r="I82" s="1841"/>
      <c r="J82" s="1841"/>
      <c r="K82" s="1841"/>
      <c r="L82" s="1841"/>
      <c r="M82" s="1859">
        <v>-23989.59</v>
      </c>
      <c r="N82" s="1841"/>
      <c r="O82" s="1841"/>
      <c r="P82" s="1844"/>
    </row>
    <row r="83" spans="1:17" hidden="1" x14ac:dyDescent="0.2">
      <c r="A83" s="1840"/>
      <c r="B83" s="1841"/>
      <c r="C83" s="1841"/>
      <c r="D83" s="1842"/>
      <c r="E83" s="1841"/>
      <c r="F83" s="1841"/>
      <c r="G83" s="1841"/>
      <c r="H83" s="1841"/>
      <c r="I83" s="1841"/>
      <c r="J83" s="1841"/>
      <c r="K83" s="1841"/>
      <c r="L83" s="1841"/>
      <c r="M83" s="1859">
        <v>-9</v>
      </c>
      <c r="N83" s="1841"/>
      <c r="O83" s="1841"/>
      <c r="P83" s="1844"/>
    </row>
    <row r="84" spans="1:17" hidden="1" x14ac:dyDescent="0.2">
      <c r="A84" s="1840"/>
      <c r="B84" s="1841"/>
      <c r="C84" s="1841"/>
      <c r="D84" s="1842"/>
      <c r="E84" s="1841"/>
      <c r="F84" s="1841"/>
      <c r="G84" s="1841"/>
      <c r="H84" s="1841"/>
      <c r="I84" s="1841"/>
      <c r="J84" s="1841"/>
      <c r="K84" s="1841"/>
      <c r="L84" s="1841"/>
      <c r="M84" s="1859"/>
      <c r="N84" s="1841"/>
      <c r="O84" s="1841"/>
      <c r="P84" s="1844"/>
    </row>
    <row r="85" spans="1:17" hidden="1" x14ac:dyDescent="0.2">
      <c r="A85" s="1840"/>
      <c r="B85" s="1841"/>
      <c r="C85" s="1841" t="s">
        <v>2091</v>
      </c>
      <c r="D85" s="1842"/>
      <c r="E85" s="1841"/>
      <c r="F85" s="1841"/>
      <c r="G85" s="1841"/>
      <c r="H85" s="1841"/>
      <c r="I85" s="1841"/>
      <c r="J85" s="1841"/>
      <c r="K85" s="1841"/>
      <c r="L85" s="1841"/>
      <c r="M85" s="1859">
        <v>-1466918.07</v>
      </c>
      <c r="N85" s="1841"/>
      <c r="O85" s="1841"/>
      <c r="P85" s="1844"/>
    </row>
    <row r="86" spans="1:17" hidden="1" x14ac:dyDescent="0.2">
      <c r="A86" s="1840"/>
      <c r="B86" s="1841"/>
      <c r="C86" s="1841"/>
      <c r="D86" s="1842"/>
      <c r="E86" s="1841"/>
      <c r="F86" s="1841"/>
      <c r="G86" s="1841"/>
      <c r="H86" s="1841"/>
      <c r="I86" s="1841"/>
      <c r="J86" s="1841"/>
      <c r="K86" s="1841"/>
      <c r="L86" s="1841"/>
      <c r="M86" s="1859"/>
      <c r="N86" s="1841"/>
      <c r="O86" s="1841"/>
      <c r="P86" s="1844"/>
    </row>
    <row r="87" spans="1:17" ht="13.5" hidden="1" thickBot="1" x14ac:dyDescent="0.25">
      <c r="A87" s="1865"/>
      <c r="B87" s="1866"/>
      <c r="C87" s="1866"/>
      <c r="D87" s="1867"/>
      <c r="E87" s="1866"/>
      <c r="F87" s="1866"/>
      <c r="G87" s="1866"/>
      <c r="H87" s="1866"/>
      <c r="I87" s="1866"/>
      <c r="J87" s="1866"/>
      <c r="K87" s="1866"/>
      <c r="L87" s="1866"/>
      <c r="M87" s="1868">
        <v>28341927.07</v>
      </c>
      <c r="N87" s="1866"/>
      <c r="O87" s="1866"/>
      <c r="P87" s="1869"/>
    </row>
    <row r="88" spans="1:17" x14ac:dyDescent="0.2">
      <c r="A88" s="1841"/>
      <c r="B88" s="1841"/>
      <c r="C88" s="1841"/>
      <c r="D88" s="1842"/>
      <c r="E88" s="1841"/>
      <c r="F88" s="1841"/>
      <c r="G88" s="1841"/>
      <c r="H88" s="1841"/>
      <c r="I88" s="1841"/>
      <c r="J88" s="1841"/>
      <c r="K88" s="1841"/>
      <c r="L88" s="1841"/>
      <c r="M88" s="2950"/>
      <c r="N88" s="1841"/>
      <c r="O88" s="1841"/>
      <c r="P88" s="1841"/>
    </row>
    <row r="89" spans="1:17" x14ac:dyDescent="0.2">
      <c r="A89" s="1841"/>
      <c r="B89" s="1841"/>
      <c r="C89" s="1841"/>
      <c r="D89" s="1842"/>
      <c r="E89" s="1841"/>
      <c r="F89" s="1841"/>
      <c r="G89" s="1841"/>
      <c r="H89" s="1841"/>
      <c r="I89" s="1841"/>
      <c r="J89" s="1841"/>
      <c r="K89" s="1841"/>
      <c r="L89" s="1841"/>
      <c r="M89" s="2950"/>
      <c r="N89" s="1841"/>
      <c r="O89" s="1841"/>
      <c r="P89" s="1841"/>
    </row>
    <row r="90" spans="1:17" ht="13.5" thickBot="1" x14ac:dyDescent="0.25">
      <c r="A90" s="1841"/>
      <c r="B90" s="1841"/>
      <c r="C90" s="1841"/>
      <c r="D90" s="1842"/>
      <c r="E90" s="1841"/>
      <c r="F90" s="1841"/>
      <c r="G90" s="1841"/>
      <c r="H90" s="1841"/>
      <c r="I90" s="1841"/>
      <c r="J90" s="1841"/>
      <c r="K90" s="1841"/>
      <c r="L90" s="1841"/>
      <c r="M90" s="2950"/>
      <c r="N90" s="1841"/>
      <c r="O90" s="1841"/>
      <c r="P90" s="1841"/>
    </row>
    <row r="91" spans="1:17" ht="15" x14ac:dyDescent="0.25">
      <c r="A91" s="1841"/>
      <c r="B91" s="1841"/>
      <c r="C91" s="3667" t="s">
        <v>4146</v>
      </c>
      <c r="D91" s="3953" t="s">
        <v>4145</v>
      </c>
      <c r="E91" s="1837"/>
      <c r="F91" s="2951" t="s">
        <v>180</v>
      </c>
      <c r="G91" s="1837"/>
      <c r="H91" s="1837"/>
      <c r="I91" s="1837"/>
      <c r="J91" s="1837"/>
      <c r="K91" s="2952" t="s">
        <v>488</v>
      </c>
      <c r="L91" s="1841"/>
      <c r="M91" s="2950"/>
      <c r="N91" s="1841"/>
      <c r="O91" s="1841"/>
      <c r="P91" s="1841"/>
    </row>
    <row r="92" spans="1:17" ht="15.75" thickBot="1" x14ac:dyDescent="0.3">
      <c r="A92" s="1841"/>
      <c r="B92" s="1841"/>
      <c r="C92" s="3668">
        <v>43014</v>
      </c>
      <c r="D92" s="3954"/>
      <c r="E92" s="1841"/>
      <c r="F92" s="2953">
        <v>42157375.959999993</v>
      </c>
      <c r="G92" s="1842"/>
      <c r="H92" s="1842"/>
      <c r="I92" s="1842"/>
      <c r="J92" s="1842"/>
      <c r="K92" s="2954">
        <v>26875009</v>
      </c>
      <c r="L92" s="1841"/>
      <c r="M92" s="2950"/>
      <c r="N92" s="1841"/>
      <c r="O92" s="1841"/>
      <c r="P92" s="1841"/>
    </row>
    <row r="93" spans="1:17" ht="13.5" thickBot="1" x14ac:dyDescent="0.25">
      <c r="A93" s="1841"/>
      <c r="B93" s="1841"/>
      <c r="C93" s="1841"/>
      <c r="D93" s="3955"/>
      <c r="E93" s="2955" t="s">
        <v>2180</v>
      </c>
      <c r="F93" s="2201">
        <f>+F92-'17NM_Clinic Revenue'!AB116</f>
        <v>0</v>
      </c>
      <c r="G93" s="1866"/>
      <c r="H93" s="1866"/>
      <c r="I93" s="1866"/>
      <c r="J93" s="1866"/>
      <c r="K93" s="2201">
        <f>+K92-'17NM_Clinic Revenue'!AC116</f>
        <v>0</v>
      </c>
      <c r="L93" s="1841"/>
      <c r="M93" s="2950"/>
      <c r="N93" s="1841"/>
      <c r="O93" s="1841"/>
      <c r="P93" s="1841"/>
    </row>
    <row r="94" spans="1:17" x14ac:dyDescent="0.2">
      <c r="A94" s="1841"/>
      <c r="B94" s="1841"/>
      <c r="C94" s="1841"/>
      <c r="D94" s="1842"/>
      <c r="E94" s="1841"/>
      <c r="F94" s="1841"/>
      <c r="G94" s="1841"/>
      <c r="H94" s="1841"/>
      <c r="I94" s="1841"/>
      <c r="J94" s="1841"/>
      <c r="K94" s="1841"/>
      <c r="L94" s="1841"/>
      <c r="M94" s="2950"/>
      <c r="N94" s="1841"/>
      <c r="O94" s="1841"/>
      <c r="P94" s="1841"/>
    </row>
    <row r="95" spans="1:17" ht="13.5" thickBot="1" x14ac:dyDescent="0.25"/>
    <row r="96" spans="1:17" x14ac:dyDescent="0.2">
      <c r="A96" s="2153"/>
      <c r="B96" s="1837"/>
      <c r="C96" s="1837"/>
      <c r="D96" s="1838"/>
      <c r="E96" s="1837"/>
      <c r="F96" s="1837"/>
      <c r="G96" s="1837"/>
      <c r="H96" s="1837"/>
      <c r="I96" s="1837"/>
      <c r="J96" s="1837"/>
      <c r="K96" s="1837"/>
      <c r="L96" s="1837"/>
      <c r="M96" s="1837"/>
      <c r="N96" s="1837"/>
      <c r="O96" s="1837"/>
      <c r="P96" s="1837"/>
      <c r="Q96" s="1839"/>
    </row>
    <row r="97" spans="1:18" x14ac:dyDescent="0.2">
      <c r="A97" s="1840"/>
      <c r="B97" s="1841"/>
      <c r="C97" s="1841"/>
      <c r="D97" s="1842"/>
      <c r="E97" s="1841"/>
      <c r="F97" s="3950" t="s">
        <v>2310</v>
      </c>
      <c r="G97" s="3950"/>
      <c r="H97" s="3950"/>
      <c r="I97" s="3950"/>
      <c r="J97" s="3950"/>
      <c r="K97" s="1841"/>
      <c r="L97" s="1841"/>
      <c r="M97" s="1841"/>
      <c r="N97" s="1841"/>
      <c r="O97" s="1841"/>
      <c r="P97" s="1841"/>
      <c r="Q97" s="1844"/>
    </row>
    <row r="98" spans="1:18" ht="15.75" hidden="1" x14ac:dyDescent="0.2">
      <c r="A98" s="3948" t="s">
        <v>3815</v>
      </c>
      <c r="B98" s="3949"/>
      <c r="C98" s="3949"/>
      <c r="D98" s="1842"/>
      <c r="E98" s="1841"/>
      <c r="F98" s="1841"/>
      <c r="G98" s="1841"/>
      <c r="H98" s="1841"/>
      <c r="I98" s="1841"/>
      <c r="J98" s="1841"/>
      <c r="K98" s="1841"/>
      <c r="L98" s="1841"/>
      <c r="M98" s="3951" t="s">
        <v>2312</v>
      </c>
      <c r="N98" s="3951"/>
      <c r="O98" s="1841"/>
      <c r="P98" s="1841"/>
      <c r="Q98" s="1844"/>
    </row>
    <row r="99" spans="1:18" s="1642" customFormat="1" hidden="1" x14ac:dyDescent="0.2">
      <c r="A99" s="2154"/>
      <c r="B99" s="1857"/>
      <c r="C99" s="1857"/>
      <c r="D99" s="2155"/>
      <c r="E99" s="1857"/>
      <c r="F99" s="2156" t="s">
        <v>2313</v>
      </c>
      <c r="G99" s="1344" t="s">
        <v>2060</v>
      </c>
      <c r="H99" s="1344" t="s">
        <v>579</v>
      </c>
      <c r="I99" s="1843" t="s">
        <v>2061</v>
      </c>
      <c r="J99" s="1857"/>
      <c r="K99" s="1857"/>
      <c r="L99" s="1857"/>
      <c r="M99" s="1857"/>
      <c r="N99" s="1857"/>
      <c r="O99" s="1857"/>
      <c r="P99" s="1857"/>
      <c r="Q99" s="2157"/>
    </row>
    <row r="100" spans="1:18" s="1642" customFormat="1" hidden="1" x14ac:dyDescent="0.2">
      <c r="A100" s="2154"/>
      <c r="B100" s="1857" t="s">
        <v>2062</v>
      </c>
      <c r="C100" s="1857" t="s">
        <v>2063</v>
      </c>
      <c r="D100" s="2155"/>
      <c r="E100" s="1857"/>
      <c r="F100" s="2156" t="s">
        <v>180</v>
      </c>
      <c r="G100" s="1344" t="s">
        <v>180</v>
      </c>
      <c r="H100" s="1344" t="s">
        <v>180</v>
      </c>
      <c r="I100" s="1843" t="s">
        <v>2060</v>
      </c>
      <c r="J100" s="2158"/>
      <c r="K100" s="2156" t="s">
        <v>488</v>
      </c>
      <c r="L100" s="1857"/>
      <c r="M100" s="1857"/>
      <c r="N100" s="1857"/>
      <c r="O100" s="1857"/>
      <c r="P100" s="1845" t="s">
        <v>2062</v>
      </c>
      <c r="Q100" s="2157"/>
    </row>
    <row r="101" spans="1:18" hidden="1" x14ac:dyDescent="0.2">
      <c r="A101" s="1840"/>
      <c r="B101" s="1841"/>
      <c r="C101" s="1841"/>
      <c r="D101" s="1842"/>
      <c r="E101" s="1841"/>
      <c r="F101" s="1841"/>
      <c r="G101" s="1841"/>
      <c r="H101" s="1841"/>
      <c r="I101" s="1841"/>
      <c r="J101" s="1841"/>
      <c r="K101" s="1841"/>
      <c r="L101" s="1841"/>
      <c r="M101" s="2159" t="s">
        <v>2064</v>
      </c>
      <c r="N101" s="2159" t="s">
        <v>2065</v>
      </c>
      <c r="O101" s="1841"/>
      <c r="P101" s="1841"/>
      <c r="Q101" s="1844"/>
    </row>
    <row r="102" spans="1:18" hidden="1" x14ac:dyDescent="0.2">
      <c r="A102" s="1840"/>
      <c r="B102" s="1841"/>
      <c r="C102" s="1841" t="s">
        <v>2066</v>
      </c>
      <c r="D102" s="1842" t="s">
        <v>2067</v>
      </c>
      <c r="E102" s="1841"/>
      <c r="F102" s="1841"/>
      <c r="G102" s="1841"/>
      <c r="H102" s="1841"/>
      <c r="I102" s="1841"/>
      <c r="J102" s="1841"/>
      <c r="K102" s="1841"/>
      <c r="L102" s="1841"/>
      <c r="M102" s="1841"/>
      <c r="N102" s="1841"/>
      <c r="O102" s="1841"/>
      <c r="P102" s="1841"/>
      <c r="Q102" s="1844"/>
    </row>
    <row r="103" spans="1:18" hidden="1" x14ac:dyDescent="0.2">
      <c r="A103" s="1840" t="b">
        <f t="shared" ref="A103:A122" si="53">B103=B7</f>
        <v>1</v>
      </c>
      <c r="B103" s="1841">
        <v>2300</v>
      </c>
      <c r="C103" s="1841" t="s">
        <v>2068</v>
      </c>
      <c r="D103" s="2160">
        <v>3196035.18</v>
      </c>
      <c r="E103" s="2160"/>
      <c r="F103" s="2160">
        <v>3196035.18</v>
      </c>
      <c r="G103" s="2160">
        <v>222985.84</v>
      </c>
      <c r="H103" s="2160">
        <v>3419021.02</v>
      </c>
      <c r="I103" s="2161">
        <v>6.5219207105079446E-2</v>
      </c>
      <c r="J103" s="2162"/>
      <c r="K103" s="2160">
        <v>2081849.0589120004</v>
      </c>
      <c r="L103" s="2163"/>
      <c r="M103" s="2160">
        <v>2040348.8589120004</v>
      </c>
      <c r="N103" s="2160">
        <v>41500.199999999997</v>
      </c>
      <c r="O103" s="1841"/>
      <c r="P103" s="1841"/>
      <c r="Q103" s="1844">
        <v>7.3845458832337396E-2</v>
      </c>
      <c r="R103" s="1372">
        <v>6.5767617848055737E-2</v>
      </c>
    </row>
    <row r="104" spans="1:18" hidden="1" x14ac:dyDescent="0.2">
      <c r="A104" s="1840" t="b">
        <f t="shared" si="53"/>
        <v>1</v>
      </c>
      <c r="B104" s="1841">
        <v>2310</v>
      </c>
      <c r="C104" s="1841" t="s">
        <v>2069</v>
      </c>
      <c r="D104" s="2160">
        <v>3508515.81</v>
      </c>
      <c r="E104" s="2160"/>
      <c r="F104" s="2160">
        <v>3508515.81</v>
      </c>
      <c r="G104" s="2160">
        <v>265027.17</v>
      </c>
      <c r="H104" s="2160">
        <v>3773542.98</v>
      </c>
      <c r="I104" s="2161">
        <v>7.0232980359481681E-2</v>
      </c>
      <c r="J104" s="2162"/>
      <c r="K104" s="2160">
        <v>2257829.314606999</v>
      </c>
      <c r="L104" s="2163"/>
      <c r="M104" s="2160">
        <v>2226854.984606999</v>
      </c>
      <c r="N104" s="2160">
        <v>30974.33</v>
      </c>
      <c r="O104" s="1841"/>
      <c r="P104" s="1841"/>
      <c r="Q104" s="1844">
        <v>7.5060270723738762E-2</v>
      </c>
      <c r="R104" s="1372">
        <v>7.1786331275788887E-2</v>
      </c>
    </row>
    <row r="105" spans="1:18" hidden="1" x14ac:dyDescent="0.2">
      <c r="A105" s="1840" t="b">
        <f t="shared" si="53"/>
        <v>1</v>
      </c>
      <c r="B105" s="1841">
        <v>2320</v>
      </c>
      <c r="C105" s="1841" t="s">
        <v>2070</v>
      </c>
      <c r="D105" s="2160">
        <v>3428685.75</v>
      </c>
      <c r="E105" s="2160"/>
      <c r="F105" s="2160">
        <v>3428685.75</v>
      </c>
      <c r="G105" s="2160">
        <v>203696.43</v>
      </c>
      <c r="H105" s="2160">
        <v>3632382.18</v>
      </c>
      <c r="I105" s="2161">
        <v>5.6077917990446695E-2</v>
      </c>
      <c r="J105" s="2162"/>
      <c r="K105" s="2160">
        <v>2218302.6527500004</v>
      </c>
      <c r="L105" s="2163"/>
      <c r="M105" s="2160">
        <v>2184072.8227500003</v>
      </c>
      <c r="N105" s="2160">
        <v>34229.83</v>
      </c>
      <c r="O105" s="1841"/>
      <c r="P105" s="2164"/>
      <c r="Q105" s="1844">
        <v>5.9907290790047814E-2</v>
      </c>
      <c r="R105" s="1372">
        <v>5.1210458043333767E-2</v>
      </c>
    </row>
    <row r="106" spans="1:18" hidden="1" x14ac:dyDescent="0.2">
      <c r="A106" s="1840" t="b">
        <f t="shared" si="53"/>
        <v>1</v>
      </c>
      <c r="B106" s="1841">
        <v>2330</v>
      </c>
      <c r="C106" s="1841" t="s">
        <v>2071</v>
      </c>
      <c r="D106" s="2160">
        <v>2395644</v>
      </c>
      <c r="E106" s="2160"/>
      <c r="F106" s="2160">
        <v>2395644</v>
      </c>
      <c r="G106" s="2160">
        <v>244145.13999999998</v>
      </c>
      <c r="H106" s="2160">
        <v>2639789.14</v>
      </c>
      <c r="I106" s="2161">
        <v>9.2486606714352937E-2</v>
      </c>
      <c r="J106" s="2162"/>
      <c r="K106" s="2160">
        <v>1513534.9732000001</v>
      </c>
      <c r="L106" s="2163"/>
      <c r="M106" s="2160">
        <v>1486017.9732000001</v>
      </c>
      <c r="N106" s="2160">
        <v>27517</v>
      </c>
      <c r="O106" s="1841"/>
      <c r="P106" s="2164"/>
      <c r="Q106" s="1844">
        <v>9.6261750827301207E-2</v>
      </c>
      <c r="R106" s="1372">
        <v>9.6181479119080482E-2</v>
      </c>
    </row>
    <row r="107" spans="1:18" hidden="1" x14ac:dyDescent="0.2">
      <c r="A107" s="1840" t="b">
        <f t="shared" si="53"/>
        <v>1</v>
      </c>
      <c r="B107" s="1841">
        <v>2340</v>
      </c>
      <c r="C107" s="1841" t="s">
        <v>2072</v>
      </c>
      <c r="D107" s="2160">
        <v>5230128.62</v>
      </c>
      <c r="E107" s="2160"/>
      <c r="F107" s="2160">
        <v>5230128.62</v>
      </c>
      <c r="G107" s="2160">
        <v>334561.24</v>
      </c>
      <c r="H107" s="2160">
        <v>5564689.8600000003</v>
      </c>
      <c r="I107" s="2161">
        <v>6.0122171840139169E-2</v>
      </c>
      <c r="J107" s="2162"/>
      <c r="K107" s="2160">
        <v>3320953.315866</v>
      </c>
      <c r="L107" s="2163"/>
      <c r="M107" s="2160">
        <v>3234634.585866</v>
      </c>
      <c r="N107" s="2160">
        <v>86318.73</v>
      </c>
      <c r="O107" s="1841"/>
      <c r="P107" s="1841"/>
      <c r="Q107" s="1844">
        <v>6.6785602051340848E-2</v>
      </c>
      <c r="R107" s="1372">
        <v>6.0067728811100431E-2</v>
      </c>
    </row>
    <row r="108" spans="1:18" hidden="1" x14ac:dyDescent="0.2">
      <c r="A108" s="1840" t="b">
        <f t="shared" si="53"/>
        <v>1</v>
      </c>
      <c r="B108" s="1841">
        <v>2350</v>
      </c>
      <c r="C108" s="1841" t="s">
        <v>2073</v>
      </c>
      <c r="D108" s="2160">
        <v>2838375.81</v>
      </c>
      <c r="E108" s="2160"/>
      <c r="F108" s="2160">
        <v>2838375.81</v>
      </c>
      <c r="G108" s="2160">
        <v>235057</v>
      </c>
      <c r="H108" s="2160">
        <v>3073432.81</v>
      </c>
      <c r="I108" s="2161">
        <v>7.6480279391564113E-2</v>
      </c>
      <c r="J108" s="2162"/>
      <c r="K108" s="2160">
        <v>1912960.3049020001</v>
      </c>
      <c r="L108" s="2163"/>
      <c r="M108" s="2160">
        <v>1856865.454902</v>
      </c>
      <c r="N108" s="2160">
        <v>56094.85</v>
      </c>
      <c r="O108" s="1841"/>
      <c r="P108" s="2164"/>
      <c r="Q108" s="1844">
        <v>8.0060556884612777E-2</v>
      </c>
      <c r="R108" s="1372">
        <v>7.0585489921003441E-2</v>
      </c>
    </row>
    <row r="109" spans="1:18" hidden="1" x14ac:dyDescent="0.2">
      <c r="A109" s="1840" t="b">
        <f t="shared" si="53"/>
        <v>1</v>
      </c>
      <c r="B109" s="1841">
        <v>2360</v>
      </c>
      <c r="C109" s="1841" t="s">
        <v>2074</v>
      </c>
      <c r="D109" s="2160">
        <v>3725297</v>
      </c>
      <c r="E109" s="2160"/>
      <c r="F109" s="2160">
        <v>3725297</v>
      </c>
      <c r="G109" s="2160">
        <v>216264.44</v>
      </c>
      <c r="H109" s="2160">
        <v>3941561.44</v>
      </c>
      <c r="I109" s="2161">
        <v>5.4867707453521264E-2</v>
      </c>
      <c r="J109" s="2162"/>
      <c r="K109" s="2160">
        <v>2478944.7253999999</v>
      </c>
      <c r="L109" s="2163"/>
      <c r="M109" s="2160">
        <v>2414737.5153999999</v>
      </c>
      <c r="N109" s="2160">
        <v>64207.21</v>
      </c>
      <c r="O109" s="1841"/>
      <c r="P109" s="1841"/>
      <c r="Q109" s="1844">
        <v>6.3345611337932275E-2</v>
      </c>
      <c r="R109" s="1372">
        <v>5.3372269203325454E-2</v>
      </c>
    </row>
    <row r="110" spans="1:18" hidden="1" x14ac:dyDescent="0.2">
      <c r="A110" s="1840" t="b">
        <f t="shared" si="53"/>
        <v>1</v>
      </c>
      <c r="B110" s="1841">
        <v>2370</v>
      </c>
      <c r="C110" s="1841" t="s">
        <v>2075</v>
      </c>
      <c r="D110" s="2160">
        <v>2165192.81</v>
      </c>
      <c r="E110" s="2160"/>
      <c r="F110" s="2160">
        <v>2165192.81</v>
      </c>
      <c r="G110" s="2160">
        <v>131397.32</v>
      </c>
      <c r="H110" s="2160">
        <v>2296590.13</v>
      </c>
      <c r="I110" s="2161">
        <v>5.7214092442346258E-2</v>
      </c>
      <c r="J110" s="2162"/>
      <c r="K110" s="2160">
        <v>1385542.6198810001</v>
      </c>
      <c r="L110" s="2163"/>
      <c r="M110" s="2160">
        <v>1367543.2998810001</v>
      </c>
      <c r="N110" s="2160">
        <v>17999.32</v>
      </c>
      <c r="O110" s="1841"/>
      <c r="P110" s="2164"/>
      <c r="Q110" s="1844">
        <v>6.1333245175858461E-2</v>
      </c>
      <c r="R110" s="1372">
        <v>5.5765316516569768E-2</v>
      </c>
    </row>
    <row r="111" spans="1:18" hidden="1" x14ac:dyDescent="0.2">
      <c r="A111" s="1840" t="b">
        <f t="shared" si="53"/>
        <v>1</v>
      </c>
      <c r="B111" s="1841">
        <v>2380</v>
      </c>
      <c r="C111" s="1841" t="s">
        <v>2076</v>
      </c>
      <c r="D111" s="2160">
        <v>3521114</v>
      </c>
      <c r="E111" s="2160"/>
      <c r="F111" s="2160">
        <v>3521114</v>
      </c>
      <c r="G111" s="2160">
        <v>226242.99</v>
      </c>
      <c r="H111" s="2160">
        <v>3747356.99</v>
      </c>
      <c r="I111" s="2161">
        <v>6.037401576731017E-2</v>
      </c>
      <c r="J111" s="2162"/>
      <c r="K111" s="2160">
        <v>2304920.1297999998</v>
      </c>
      <c r="L111" s="2163"/>
      <c r="M111" s="2160">
        <v>2255977.7397999996</v>
      </c>
      <c r="N111" s="2160">
        <v>48942.39</v>
      </c>
      <c r="O111" s="1841"/>
      <c r="P111" s="2164"/>
      <c r="Q111" s="1844">
        <v>6.8821144090713243E-2</v>
      </c>
      <c r="R111" s="1372">
        <v>6.2016672674144159E-2</v>
      </c>
    </row>
    <row r="112" spans="1:18" hidden="1" x14ac:dyDescent="0.2">
      <c r="A112" s="1840" t="b">
        <f t="shared" si="53"/>
        <v>1</v>
      </c>
      <c r="B112" s="1841">
        <v>2390</v>
      </c>
      <c r="C112" s="1841" t="s">
        <v>2077</v>
      </c>
      <c r="D112" s="2160">
        <v>1218528</v>
      </c>
      <c r="E112" s="2160"/>
      <c r="F112" s="2160">
        <v>1218528</v>
      </c>
      <c r="G112" s="2160">
        <v>73514.5</v>
      </c>
      <c r="H112" s="2160">
        <v>1292042.5</v>
      </c>
      <c r="I112" s="2161">
        <v>5.6897896160536518E-2</v>
      </c>
      <c r="J112" s="2162"/>
      <c r="K112" s="2160">
        <v>782667.38439999998</v>
      </c>
      <c r="L112" s="2163"/>
      <c r="M112" s="2160">
        <v>773521.57439999992</v>
      </c>
      <c r="N112" s="2160">
        <v>9145.81</v>
      </c>
      <c r="O112" s="1841"/>
      <c r="P112" s="2164"/>
      <c r="Q112" s="1844">
        <v>6.4302102940506117E-2</v>
      </c>
      <c r="R112" s="1372">
        <v>5.5397707175399089E-2</v>
      </c>
    </row>
    <row r="113" spans="1:18" hidden="1" x14ac:dyDescent="0.2">
      <c r="A113" s="1840" t="b">
        <f t="shared" si="53"/>
        <v>1</v>
      </c>
      <c r="B113" s="1841">
        <v>2400</v>
      </c>
      <c r="C113" s="1841" t="s">
        <v>2078</v>
      </c>
      <c r="D113" s="2160">
        <v>1473571</v>
      </c>
      <c r="E113" s="2160"/>
      <c r="F113" s="2160">
        <v>1473571</v>
      </c>
      <c r="G113" s="2160">
        <v>105178.52</v>
      </c>
      <c r="H113" s="2160">
        <v>1578749.52</v>
      </c>
      <c r="I113" s="2161">
        <v>6.6621410595899974E-2</v>
      </c>
      <c r="J113" s="2162"/>
      <c r="K113" s="2160">
        <v>924018.61920000007</v>
      </c>
      <c r="L113" s="2163"/>
      <c r="M113" s="2160">
        <v>906540.87920000008</v>
      </c>
      <c r="N113" s="2160">
        <v>17477.740000000002</v>
      </c>
      <c r="O113" s="1841"/>
      <c r="P113" s="1841"/>
      <c r="Q113" s="1844">
        <v>7.1133577160836139E-2</v>
      </c>
      <c r="R113" s="1372">
        <v>6.4883233454776465E-2</v>
      </c>
    </row>
    <row r="114" spans="1:18" hidden="1" x14ac:dyDescent="0.2">
      <c r="A114" s="1840" t="b">
        <f t="shared" si="53"/>
        <v>1</v>
      </c>
      <c r="B114" s="1841">
        <v>2410</v>
      </c>
      <c r="C114" s="1841" t="s">
        <v>2079</v>
      </c>
      <c r="D114" s="2160">
        <v>1329764</v>
      </c>
      <c r="E114" s="2160"/>
      <c r="F114" s="2160">
        <v>1329764</v>
      </c>
      <c r="G114" s="2160">
        <v>106108.75</v>
      </c>
      <c r="H114" s="2160">
        <v>1435872.75</v>
      </c>
      <c r="I114" s="2161">
        <v>7.3898435637837684E-2</v>
      </c>
      <c r="J114" s="2162"/>
      <c r="K114" s="2160">
        <v>793372.48560000025</v>
      </c>
      <c r="L114" s="2163"/>
      <c r="M114" s="2160">
        <v>791741.48560000025</v>
      </c>
      <c r="N114" s="2160">
        <v>1631</v>
      </c>
      <c r="O114" s="1841"/>
      <c r="P114" s="2164"/>
      <c r="Q114" s="1844">
        <v>7.8692019805582644E-2</v>
      </c>
      <c r="R114" s="1372">
        <v>7.5692290827387432E-2</v>
      </c>
    </row>
    <row r="115" spans="1:18" hidden="1" x14ac:dyDescent="0.2">
      <c r="A115" s="1840" t="b">
        <f t="shared" si="53"/>
        <v>1</v>
      </c>
      <c r="B115" s="1841">
        <v>2420</v>
      </c>
      <c r="C115" s="1841" t="s">
        <v>2080</v>
      </c>
      <c r="D115" s="2160">
        <v>1840519.81</v>
      </c>
      <c r="E115" s="2160"/>
      <c r="F115" s="2160">
        <v>1840519.81</v>
      </c>
      <c r="G115" s="2160">
        <v>139849.32</v>
      </c>
      <c r="H115" s="2160">
        <v>1980369.1300000001</v>
      </c>
      <c r="I115" s="2161">
        <v>7.0617804469614201E-2</v>
      </c>
      <c r="J115" s="2162"/>
      <c r="K115" s="2160">
        <v>1229493.29593</v>
      </c>
      <c r="L115" s="2163"/>
      <c r="M115" s="2160">
        <v>1201859.4359299999</v>
      </c>
      <c r="N115" s="2160">
        <v>27633.86</v>
      </c>
      <c r="O115" s="1841"/>
      <c r="P115" s="1841"/>
      <c r="Q115" s="1844">
        <v>6.7588648357792325E-2</v>
      </c>
      <c r="R115" s="1372">
        <v>5.6566312918109485E-2</v>
      </c>
    </row>
    <row r="116" spans="1:18" hidden="1" x14ac:dyDescent="0.2">
      <c r="A116" s="1840" t="b">
        <f t="shared" si="53"/>
        <v>1</v>
      </c>
      <c r="B116" s="1841">
        <v>2430</v>
      </c>
      <c r="C116" s="1841" t="s">
        <v>2081</v>
      </c>
      <c r="D116" s="2160">
        <v>1688928</v>
      </c>
      <c r="E116" s="2160"/>
      <c r="F116" s="2160">
        <v>1688928</v>
      </c>
      <c r="G116" s="2160">
        <v>91832.53</v>
      </c>
      <c r="H116" s="2160">
        <v>1780760.53</v>
      </c>
      <c r="I116" s="2161">
        <v>5.1569275291608131E-2</v>
      </c>
      <c r="J116" s="2162"/>
      <c r="K116" s="2160">
        <v>1089268.8232</v>
      </c>
      <c r="L116" s="2163"/>
      <c r="M116" s="2160">
        <v>1075678.2431999999</v>
      </c>
      <c r="N116" s="2160">
        <v>13590.58</v>
      </c>
      <c r="O116" s="1841"/>
      <c r="P116" s="1841"/>
      <c r="Q116" s="1844">
        <v>5.6686033867389997E-2</v>
      </c>
      <c r="R116" s="1372">
        <v>4.9396786763055048E-2</v>
      </c>
    </row>
    <row r="117" spans="1:18" hidden="1" x14ac:dyDescent="0.2">
      <c r="A117" s="1840" t="b">
        <f t="shared" si="53"/>
        <v>1</v>
      </c>
      <c r="B117" s="1841">
        <v>2440</v>
      </c>
      <c r="C117" s="1841" t="s">
        <v>2082</v>
      </c>
      <c r="D117" s="2160">
        <v>1135179</v>
      </c>
      <c r="E117" s="2160"/>
      <c r="F117" s="2160">
        <v>1135179</v>
      </c>
      <c r="G117" s="2160">
        <v>162263.43</v>
      </c>
      <c r="H117" s="2160">
        <v>1297442.43</v>
      </c>
      <c r="I117" s="2161">
        <v>0.12506406931674033</v>
      </c>
      <c r="J117" s="2162"/>
      <c r="K117" s="2160">
        <v>693980.93240000017</v>
      </c>
      <c r="L117" s="2163"/>
      <c r="M117" s="2160">
        <v>687464.40240000014</v>
      </c>
      <c r="N117" s="2160">
        <v>6516.53</v>
      </c>
      <c r="O117" s="1841"/>
      <c r="P117" s="1841"/>
      <c r="Q117" s="1844">
        <v>0.13562736502586617</v>
      </c>
      <c r="R117" s="1372">
        <v>0.1237102923966419</v>
      </c>
    </row>
    <row r="118" spans="1:18" hidden="1" x14ac:dyDescent="0.2">
      <c r="A118" s="1840" t="b">
        <f t="shared" si="53"/>
        <v>1</v>
      </c>
      <c r="B118" s="2165">
        <v>2450</v>
      </c>
      <c r="C118" s="2165" t="s">
        <v>2084</v>
      </c>
      <c r="D118" s="2166">
        <v>2023692.81</v>
      </c>
      <c r="E118" s="2166"/>
      <c r="F118" s="2166">
        <v>2023692.81</v>
      </c>
      <c r="G118" s="2166">
        <v>144025.84</v>
      </c>
      <c r="H118" s="2166">
        <v>2167718.65</v>
      </c>
      <c r="I118" s="2161">
        <v>6.6441205365834727E-2</v>
      </c>
      <c r="J118" s="2167"/>
      <c r="K118" s="2166">
        <v>1268833.731415</v>
      </c>
      <c r="L118" s="2163"/>
      <c r="M118" s="2166">
        <v>1257725.0814150001</v>
      </c>
      <c r="N118" s="2166">
        <v>11108.65</v>
      </c>
      <c r="O118" s="1841"/>
      <c r="P118" s="1841"/>
      <c r="Q118" s="1844">
        <v>7.1787704236454461E-2</v>
      </c>
      <c r="R118" s="1372">
        <v>5.928323045985421E-2</v>
      </c>
    </row>
    <row r="119" spans="1:18" hidden="1" x14ac:dyDescent="0.2">
      <c r="A119" s="1840" t="b">
        <f t="shared" si="53"/>
        <v>1</v>
      </c>
      <c r="B119" s="2165">
        <v>2460</v>
      </c>
      <c r="C119" s="2165" t="s">
        <v>2085</v>
      </c>
      <c r="D119" s="2166">
        <v>958901</v>
      </c>
      <c r="E119" s="2166"/>
      <c r="F119" s="2166">
        <v>958901</v>
      </c>
      <c r="G119" s="2166">
        <v>110496.73</v>
      </c>
      <c r="H119" s="2166">
        <v>1069397.73</v>
      </c>
      <c r="I119" s="2161">
        <v>0.10332613105509397</v>
      </c>
      <c r="J119" s="2167"/>
      <c r="K119" s="2166">
        <v>585083.65279999992</v>
      </c>
      <c r="L119" s="2163"/>
      <c r="M119" s="2166">
        <v>578025.52279999992</v>
      </c>
      <c r="N119" s="2166">
        <v>7058.13</v>
      </c>
      <c r="O119" s="1841"/>
      <c r="P119" s="1841"/>
      <c r="Q119" s="1844">
        <v>0.11164808500909681</v>
      </c>
      <c r="R119" s="1372">
        <v>0.11422489273451424</v>
      </c>
    </row>
    <row r="120" spans="1:18" hidden="1" x14ac:dyDescent="0.2">
      <c r="A120" s="1840" t="b">
        <f t="shared" si="53"/>
        <v>1</v>
      </c>
      <c r="B120" s="1841">
        <v>2470</v>
      </c>
      <c r="C120" s="1841" t="s">
        <v>1914</v>
      </c>
      <c r="D120" s="2160">
        <v>757835</v>
      </c>
      <c r="E120" s="2160"/>
      <c r="F120" s="2160">
        <v>757835</v>
      </c>
      <c r="G120" s="2160">
        <v>53145.26</v>
      </c>
      <c r="H120" s="2160">
        <v>810980.26</v>
      </c>
      <c r="I120" s="2161">
        <v>6.5532125282556197E-2</v>
      </c>
      <c r="J120" s="2162"/>
      <c r="K120" s="2160">
        <v>497412.10149999993</v>
      </c>
      <c r="L120" s="2163"/>
      <c r="M120" s="2160">
        <v>494790.47149999993</v>
      </c>
      <c r="N120" s="2160">
        <v>2621.63</v>
      </c>
      <c r="O120" s="1841"/>
      <c r="P120" s="1841"/>
      <c r="Q120" s="1844">
        <v>6.5452899033759865E-2</v>
      </c>
      <c r="R120" s="1372">
        <v>8.0870015576172918E-2</v>
      </c>
    </row>
    <row r="121" spans="1:18" hidden="1" x14ac:dyDescent="0.2">
      <c r="A121" s="1840" t="b">
        <f t="shared" si="53"/>
        <v>1</v>
      </c>
      <c r="B121" s="2168">
        <v>2480</v>
      </c>
      <c r="C121" s="2168" t="s">
        <v>2083</v>
      </c>
      <c r="D121" s="2169">
        <v>0</v>
      </c>
      <c r="E121" s="2169"/>
      <c r="F121" s="2169">
        <v>0</v>
      </c>
      <c r="G121" s="2169">
        <v>0</v>
      </c>
      <c r="H121" s="2169">
        <v>0</v>
      </c>
      <c r="I121" s="2170"/>
      <c r="J121" s="2171"/>
      <c r="K121" s="2169">
        <v>0</v>
      </c>
      <c r="L121" s="2172"/>
      <c r="M121" s="2169"/>
      <c r="N121" s="2169">
        <v>0</v>
      </c>
      <c r="O121" s="1841"/>
      <c r="P121" s="2164"/>
      <c r="Q121" s="1844"/>
    </row>
    <row r="122" spans="1:18" hidden="1" x14ac:dyDescent="0.2">
      <c r="A122" s="1840" t="b">
        <f t="shared" si="53"/>
        <v>1</v>
      </c>
      <c r="B122" s="2168">
        <v>2490</v>
      </c>
      <c r="C122" s="2168" t="s">
        <v>1915</v>
      </c>
      <c r="D122" s="2169">
        <v>102558.96</v>
      </c>
      <c r="E122" s="2169"/>
      <c r="F122" s="2169">
        <v>102558.96</v>
      </c>
      <c r="G122" s="2169">
        <v>0</v>
      </c>
      <c r="H122" s="2169">
        <v>102558.96</v>
      </c>
      <c r="I122" s="2170">
        <v>0</v>
      </c>
      <c r="J122" s="2171"/>
      <c r="K122" s="2169">
        <v>102558.96</v>
      </c>
      <c r="L122" s="2172"/>
      <c r="M122" s="2169">
        <v>102558.96</v>
      </c>
      <c r="N122" s="2169">
        <v>0</v>
      </c>
      <c r="O122" s="1841"/>
      <c r="P122" s="1841"/>
      <c r="Q122" s="1844">
        <v>0</v>
      </c>
      <c r="R122" s="1372">
        <v>0</v>
      </c>
    </row>
    <row r="123" spans="1:18" s="2005" customFormat="1" hidden="1" x14ac:dyDescent="0.2">
      <c r="A123" s="2173"/>
      <c r="B123" s="2174"/>
      <c r="C123" s="2174" t="s">
        <v>2088</v>
      </c>
      <c r="D123" s="2175">
        <v>42538466.560000002</v>
      </c>
      <c r="E123" s="2175"/>
      <c r="F123" s="2175">
        <v>42538466.560000002</v>
      </c>
      <c r="G123" s="2175">
        <v>3065792.4499999993</v>
      </c>
      <c r="H123" s="2175">
        <v>45604259.009999998</v>
      </c>
      <c r="I123" s="2176">
        <v>6.7226011704909827E-2</v>
      </c>
      <c r="J123" s="2177"/>
      <c r="K123" s="2175">
        <v>27441527.081762999</v>
      </c>
      <c r="L123" s="2175"/>
      <c r="M123" s="2175">
        <v>26936959.291762996</v>
      </c>
      <c r="N123" s="2175">
        <v>504567.79000000004</v>
      </c>
      <c r="O123" s="2174"/>
      <c r="P123" s="2174"/>
      <c r="Q123" s="1844">
        <v>7.2843974261028427E-2</v>
      </c>
    </row>
    <row r="124" spans="1:18" hidden="1" x14ac:dyDescent="0.2">
      <c r="A124" s="1840"/>
      <c r="B124" s="1841"/>
      <c r="C124" s="1841"/>
      <c r="D124" s="1842"/>
      <c r="E124" s="1841"/>
      <c r="F124" s="1841"/>
      <c r="G124" s="1841"/>
      <c r="H124" s="1841"/>
      <c r="I124" s="2178"/>
      <c r="J124" s="2178"/>
      <c r="K124" s="1841"/>
      <c r="L124" s="1841"/>
      <c r="M124" s="1841"/>
      <c r="N124" s="1841"/>
      <c r="O124" s="1841"/>
      <c r="P124" s="1841"/>
      <c r="Q124" s="1844"/>
    </row>
    <row r="125" spans="1:18" hidden="1" x14ac:dyDescent="0.2">
      <c r="A125" s="1840"/>
      <c r="B125" s="1841"/>
      <c r="C125" s="2159" t="s">
        <v>3816</v>
      </c>
      <c r="D125" s="2179">
        <v>42538466.560000002</v>
      </c>
      <c r="E125" s="1841"/>
      <c r="F125" s="2631">
        <v>0</v>
      </c>
      <c r="G125" s="1841"/>
      <c r="H125" s="1841"/>
      <c r="I125" s="1841"/>
      <c r="J125" s="2178"/>
      <c r="K125" s="1841"/>
      <c r="L125" s="1841"/>
      <c r="M125" s="1841"/>
      <c r="N125" s="1841"/>
      <c r="O125" s="1841"/>
      <c r="P125" s="1841"/>
      <c r="Q125" s="1844"/>
    </row>
    <row r="126" spans="1:18" hidden="1" x14ac:dyDescent="0.2">
      <c r="A126" s="1840"/>
      <c r="B126" s="1841"/>
      <c r="C126" s="1841"/>
      <c r="D126" s="1842"/>
      <c r="E126" s="1841"/>
      <c r="F126" s="1841"/>
      <c r="G126" s="1841"/>
      <c r="H126" s="1841"/>
      <c r="I126" s="1841"/>
      <c r="J126" s="1841"/>
      <c r="K126" s="1841"/>
      <c r="L126" s="1841"/>
      <c r="M126" s="1841"/>
      <c r="N126" s="1841"/>
      <c r="O126" s="1841"/>
      <c r="P126" s="1841"/>
      <c r="Q126" s="1844"/>
    </row>
    <row r="127" spans="1:18" hidden="1" x14ac:dyDescent="0.2">
      <c r="A127" s="1840" t="b">
        <f>C36=C127</f>
        <v>1</v>
      </c>
      <c r="B127" s="1841" t="s">
        <v>2315</v>
      </c>
      <c r="C127" s="1841" t="s">
        <v>2089</v>
      </c>
      <c r="D127" s="2160"/>
      <c r="E127" s="2160"/>
      <c r="F127" s="2160"/>
      <c r="G127" s="2160"/>
      <c r="H127" s="2160"/>
      <c r="I127" s="2160"/>
      <c r="J127" s="2160"/>
      <c r="K127" s="2160">
        <f>+K188</f>
        <v>-90391.67</v>
      </c>
      <c r="L127" s="2180">
        <f>N36-K127</f>
        <v>0</v>
      </c>
      <c r="M127" s="1841"/>
      <c r="N127" s="1841"/>
      <c r="O127" s="1841"/>
      <c r="P127" s="1841"/>
      <c r="Q127" s="1844"/>
    </row>
    <row r="128" spans="1:18" hidden="1" x14ac:dyDescent="0.2">
      <c r="A128" s="1840" t="b">
        <f>C31=C128</f>
        <v>1</v>
      </c>
      <c r="B128" s="1841" t="s">
        <v>2315</v>
      </c>
      <c r="C128" s="1841" t="s">
        <v>2086</v>
      </c>
      <c r="D128" s="2160"/>
      <c r="E128" s="2160"/>
      <c r="F128" s="2160"/>
      <c r="G128" s="2160"/>
      <c r="H128" s="2160"/>
      <c r="I128" s="2160"/>
      <c r="J128" s="2160"/>
      <c r="K128" s="2160">
        <f>+K189</f>
        <v>1655293.1</v>
      </c>
      <c r="L128" s="2180">
        <f>N31-K128</f>
        <v>0</v>
      </c>
      <c r="M128" s="1841"/>
      <c r="N128" s="1841"/>
      <c r="O128" s="1841"/>
      <c r="P128" s="1841"/>
      <c r="Q128" s="1844"/>
    </row>
    <row r="129" spans="1:17" hidden="1" x14ac:dyDescent="0.2">
      <c r="A129" s="1840" t="b">
        <f>C38=C129</f>
        <v>1</v>
      </c>
      <c r="B129" s="1841"/>
      <c r="C129" s="1841" t="s">
        <v>2090</v>
      </c>
      <c r="D129" s="2160"/>
      <c r="E129" s="2160"/>
      <c r="F129" s="2160"/>
      <c r="G129" s="2160"/>
      <c r="H129" s="2160"/>
      <c r="I129" s="2160"/>
      <c r="J129" s="2160"/>
      <c r="K129" s="2160"/>
      <c r="L129" s="2180">
        <f>N38-K129</f>
        <v>0</v>
      </c>
      <c r="M129" s="1841"/>
      <c r="N129" s="1841"/>
      <c r="O129" s="1841"/>
      <c r="P129" s="1841"/>
      <c r="Q129" s="1844"/>
    </row>
    <row r="130" spans="1:17" hidden="1" x14ac:dyDescent="0.2">
      <c r="A130" s="1840"/>
      <c r="B130" s="1841"/>
      <c r="C130" s="1841"/>
      <c r="D130" s="2160"/>
      <c r="E130" s="2160"/>
      <c r="F130" s="2160"/>
      <c r="G130" s="2160"/>
      <c r="H130" s="2160"/>
      <c r="I130" s="2160"/>
      <c r="J130" s="2160"/>
      <c r="K130" s="2160"/>
      <c r="L130" s="1841"/>
      <c r="M130" s="1841"/>
      <c r="N130" s="1841"/>
      <c r="O130" s="1841"/>
      <c r="P130" s="1841"/>
      <c r="Q130" s="1844"/>
    </row>
    <row r="131" spans="1:17" hidden="1" x14ac:dyDescent="0.2">
      <c r="A131" s="1840"/>
      <c r="B131" s="1841"/>
      <c r="C131" s="1841"/>
      <c r="D131" s="2160"/>
      <c r="E131" s="2160"/>
      <c r="F131" s="2160"/>
      <c r="G131" s="2160"/>
      <c r="H131" s="2160"/>
      <c r="I131" s="2160"/>
      <c r="J131" s="2160"/>
      <c r="K131" s="2160"/>
      <c r="L131" s="1841"/>
      <c r="M131" s="1841"/>
      <c r="N131" s="1841"/>
      <c r="O131" s="1841"/>
      <c r="P131" s="1841"/>
      <c r="Q131" s="1844"/>
    </row>
    <row r="132" spans="1:17" s="1642" customFormat="1" ht="15" hidden="1" x14ac:dyDescent="0.25">
      <c r="A132" s="2154" t="b">
        <f>C132=C40</f>
        <v>0</v>
      </c>
      <c r="B132" s="1857"/>
      <c r="C132" s="2181" t="s">
        <v>2316</v>
      </c>
      <c r="D132" s="2182"/>
      <c r="E132" s="2182"/>
      <c r="F132" s="2182"/>
      <c r="G132" s="2182"/>
      <c r="H132" s="2183"/>
      <c r="I132" s="2183"/>
      <c r="J132" s="2183">
        <v>-1331368.81</v>
      </c>
      <c r="K132" s="2184">
        <f>+K127+K128</f>
        <v>1564901.4300000002</v>
      </c>
      <c r="L132" s="2185">
        <f>N40-K132</f>
        <v>0</v>
      </c>
      <c r="M132" s="1857"/>
      <c r="N132" s="1857"/>
      <c r="O132" s="1857"/>
      <c r="P132" s="1857"/>
      <c r="Q132" s="2157"/>
    </row>
    <row r="133" spans="1:17" s="1642" customFormat="1" ht="15" hidden="1" x14ac:dyDescent="0.25">
      <c r="A133" s="2154"/>
      <c r="B133" s="1857"/>
      <c r="C133" s="2181"/>
      <c r="D133" s="2182"/>
      <c r="E133" s="2182"/>
      <c r="F133" s="2182"/>
      <c r="G133" s="2182"/>
      <c r="H133" s="2183"/>
      <c r="I133" s="2183"/>
      <c r="J133" s="2183"/>
      <c r="K133" s="2183"/>
      <c r="L133" s="1857"/>
      <c r="M133" s="1857"/>
      <c r="N133" s="1857"/>
      <c r="O133" s="1857"/>
      <c r="P133" s="1857"/>
      <c r="Q133" s="2157"/>
    </row>
    <row r="134" spans="1:17" s="1642" customFormat="1" ht="15" hidden="1" x14ac:dyDescent="0.25">
      <c r="A134" s="2154"/>
      <c r="B134" s="1857"/>
      <c r="C134" s="2181" t="s">
        <v>2317</v>
      </c>
      <c r="D134" s="2182"/>
      <c r="E134" s="2182"/>
      <c r="F134" s="2182"/>
      <c r="G134" s="2182"/>
      <c r="H134" s="2183"/>
      <c r="I134" s="2183"/>
      <c r="J134" s="2183"/>
      <c r="K134" s="2183"/>
      <c r="L134" s="1857"/>
      <c r="M134" s="1857"/>
      <c r="N134" s="1857"/>
      <c r="O134" s="1857"/>
      <c r="P134" s="1857"/>
      <c r="Q134" s="2157"/>
    </row>
    <row r="135" spans="1:17" hidden="1" x14ac:dyDescent="0.2">
      <c r="A135" s="1840"/>
      <c r="B135" s="1841"/>
      <c r="C135" s="1841"/>
      <c r="D135" s="2160"/>
      <c r="E135" s="2160"/>
      <c r="F135" s="2160"/>
      <c r="G135" s="2160"/>
      <c r="H135" s="2160"/>
      <c r="I135" s="2160"/>
      <c r="J135" s="2160"/>
      <c r="K135" s="2160"/>
      <c r="L135" s="1841"/>
      <c r="M135" s="1841"/>
      <c r="N135" s="1841"/>
      <c r="O135" s="1841"/>
      <c r="P135" s="1841"/>
      <c r="Q135" s="1844"/>
    </row>
    <row r="136" spans="1:17" hidden="1" x14ac:dyDescent="0.2">
      <c r="A136" s="1840"/>
      <c r="B136" s="1841"/>
      <c r="C136" s="2159" t="s">
        <v>2068</v>
      </c>
      <c r="D136" s="2186">
        <v>16602.2</v>
      </c>
      <c r="E136" s="2186" t="s">
        <v>2318</v>
      </c>
      <c r="F136" s="2186"/>
      <c r="G136" s="2160"/>
      <c r="H136" s="2160"/>
      <c r="I136" s="2160"/>
      <c r="J136" s="2160"/>
      <c r="K136" s="2160"/>
      <c r="L136" s="1841"/>
      <c r="M136" s="1841"/>
      <c r="N136" s="1841"/>
      <c r="O136" s="1841"/>
      <c r="P136" s="1841"/>
      <c r="Q136" s="1844"/>
    </row>
    <row r="137" spans="1:17" hidden="1" x14ac:dyDescent="0.2">
      <c r="A137" s="1840"/>
      <c r="B137" s="1841"/>
      <c r="C137" s="1841" t="s">
        <v>2069</v>
      </c>
      <c r="D137" s="2160">
        <v>9646.33</v>
      </c>
      <c r="E137" s="2160"/>
      <c r="F137" s="2160"/>
      <c r="G137" s="2160"/>
      <c r="H137" s="2160"/>
      <c r="I137" s="2160"/>
      <c r="J137" s="2160"/>
      <c r="K137" s="2160"/>
      <c r="L137" s="1841"/>
      <c r="M137" s="1841"/>
      <c r="N137" s="1841"/>
      <c r="O137" s="1841"/>
      <c r="P137" s="1841"/>
      <c r="Q137" s="1844"/>
    </row>
    <row r="138" spans="1:17" hidden="1" x14ac:dyDescent="0.2">
      <c r="A138" s="1840"/>
      <c r="B138" s="1841"/>
      <c r="C138" s="1841" t="s">
        <v>2070</v>
      </c>
      <c r="D138" s="2160">
        <v>11156.83</v>
      </c>
      <c r="E138" s="2160"/>
      <c r="F138" s="2160"/>
      <c r="G138" s="2160"/>
      <c r="H138" s="2160"/>
      <c r="I138" s="2160"/>
      <c r="J138" s="2160"/>
      <c r="K138" s="2160"/>
      <c r="L138" s="1841"/>
      <c r="M138" s="1841"/>
      <c r="N138" s="1841"/>
      <c r="O138" s="1841"/>
      <c r="P138" s="1841"/>
      <c r="Q138" s="1844"/>
    </row>
    <row r="139" spans="1:17" hidden="1" x14ac:dyDescent="0.2">
      <c r="A139" s="1840"/>
      <c r="B139" s="1841"/>
      <c r="C139" s="1841" t="s">
        <v>2071</v>
      </c>
      <c r="D139" s="2160">
        <v>11229</v>
      </c>
      <c r="E139" s="2160"/>
      <c r="F139" s="2160"/>
      <c r="G139" s="2160"/>
      <c r="H139" s="2160"/>
      <c r="I139" s="2160"/>
      <c r="J139" s="2160"/>
      <c r="K139" s="2160"/>
      <c r="L139" s="1841"/>
      <c r="M139" s="1841"/>
      <c r="N139" s="1841"/>
      <c r="O139" s="1841"/>
      <c r="P139" s="1841"/>
      <c r="Q139" s="1844"/>
    </row>
    <row r="140" spans="1:17" hidden="1" x14ac:dyDescent="0.2">
      <c r="A140" s="1840"/>
      <c r="B140" s="1841"/>
      <c r="C140" s="1841" t="s">
        <v>2072</v>
      </c>
      <c r="D140" s="2160">
        <v>36752.730000000003</v>
      </c>
      <c r="E140" s="2160"/>
      <c r="F140" s="2160"/>
      <c r="G140" s="2160"/>
      <c r="H140" s="2160"/>
      <c r="I140" s="2160"/>
      <c r="J140" s="2160"/>
      <c r="K140" s="2160"/>
      <c r="L140" s="1841"/>
      <c r="M140" s="1841"/>
      <c r="N140" s="1841"/>
      <c r="O140" s="1841"/>
      <c r="P140" s="1841"/>
      <c r="Q140" s="1844"/>
    </row>
    <row r="141" spans="1:17" hidden="1" x14ac:dyDescent="0.2">
      <c r="A141" s="1840"/>
      <c r="B141" s="1841"/>
      <c r="C141" s="1841" t="s">
        <v>2073</v>
      </c>
      <c r="D141" s="2160">
        <v>23013.85</v>
      </c>
      <c r="E141" s="2160"/>
      <c r="F141" s="2160"/>
      <c r="G141" s="2160"/>
      <c r="H141" s="2160"/>
      <c r="I141" s="2160"/>
      <c r="J141" s="2160"/>
      <c r="K141" s="2160"/>
      <c r="L141" s="1841"/>
      <c r="M141" s="1841"/>
      <c r="N141" s="1841"/>
      <c r="O141" s="1841"/>
      <c r="P141" s="1841"/>
      <c r="Q141" s="1844"/>
    </row>
    <row r="142" spans="1:17" hidden="1" x14ac:dyDescent="0.2">
      <c r="A142" s="1840"/>
      <c r="B142" s="1841"/>
      <c r="C142" s="1841" t="s">
        <v>2074</v>
      </c>
      <c r="D142" s="2160">
        <v>28356.21</v>
      </c>
      <c r="E142" s="2160"/>
      <c r="F142" s="2160"/>
      <c r="G142" s="2160"/>
      <c r="H142" s="2160"/>
      <c r="I142" s="2160"/>
      <c r="J142" s="2160"/>
      <c r="K142" s="2160"/>
      <c r="L142" s="1841"/>
      <c r="M142" s="1841"/>
      <c r="N142" s="1841"/>
      <c r="O142" s="1841"/>
      <c r="P142" s="1841"/>
      <c r="Q142" s="1844"/>
    </row>
    <row r="143" spans="1:17" hidden="1" x14ac:dyDescent="0.2">
      <c r="A143" s="1840"/>
      <c r="B143" s="1841"/>
      <c r="C143" s="1841" t="s">
        <v>2075</v>
      </c>
      <c r="D143" s="2160">
        <v>6952.32</v>
      </c>
      <c r="E143" s="2160"/>
      <c r="F143" s="2160"/>
      <c r="G143" s="2160"/>
      <c r="H143" s="2160"/>
      <c r="I143" s="2160"/>
      <c r="J143" s="2160"/>
      <c r="K143" s="2160"/>
      <c r="L143" s="1841"/>
      <c r="M143" s="1841"/>
      <c r="N143" s="1841"/>
      <c r="O143" s="1841"/>
      <c r="P143" s="1841"/>
      <c r="Q143" s="1844"/>
    </row>
    <row r="144" spans="1:17" hidden="1" x14ac:dyDescent="0.2">
      <c r="A144" s="1840"/>
      <c r="B144" s="1841"/>
      <c r="C144" s="1841" t="s">
        <v>2076</v>
      </c>
      <c r="D144" s="2160">
        <v>18252.39</v>
      </c>
      <c r="E144" s="2160"/>
      <c r="F144" s="2160"/>
      <c r="G144" s="2160"/>
      <c r="H144" s="2160"/>
      <c r="I144" s="2160"/>
      <c r="J144" s="2160"/>
      <c r="K144" s="2160"/>
      <c r="L144" s="1841"/>
      <c r="M144" s="1841"/>
      <c r="N144" s="1841"/>
      <c r="O144" s="1841"/>
      <c r="P144" s="1841"/>
      <c r="Q144" s="1844"/>
    </row>
    <row r="145" spans="1:18" hidden="1" x14ac:dyDescent="0.2">
      <c r="A145" s="1840"/>
      <c r="B145" s="1841"/>
      <c r="C145" s="1841" t="s">
        <v>2077</v>
      </c>
      <c r="D145" s="2160">
        <v>3751.81</v>
      </c>
      <c r="E145" s="2160"/>
      <c r="F145" s="2160"/>
      <c r="G145" s="2160"/>
      <c r="H145" s="2160"/>
      <c r="I145" s="2160"/>
      <c r="J145" s="2160"/>
      <c r="K145" s="2160"/>
      <c r="L145" s="1841"/>
      <c r="M145" s="1841"/>
      <c r="N145" s="1841"/>
      <c r="O145" s="1841"/>
      <c r="P145" s="1841"/>
      <c r="Q145" s="1844"/>
    </row>
    <row r="146" spans="1:18" hidden="1" x14ac:dyDescent="0.2">
      <c r="A146" s="1840"/>
      <c r="B146" s="1841"/>
      <c r="C146" s="1841" t="s">
        <v>2078</v>
      </c>
      <c r="D146" s="2160">
        <v>7150.74</v>
      </c>
      <c r="E146" s="2160"/>
      <c r="F146" s="2160"/>
      <c r="G146" s="2160"/>
      <c r="H146" s="2160"/>
      <c r="I146" s="2160"/>
      <c r="J146" s="2160"/>
      <c r="K146" s="2160"/>
      <c r="L146" s="1841"/>
      <c r="M146" s="1841"/>
      <c r="N146" s="1841"/>
      <c r="O146" s="1841"/>
      <c r="P146" s="1841"/>
      <c r="Q146" s="1844"/>
    </row>
    <row r="147" spans="1:18" hidden="1" x14ac:dyDescent="0.2">
      <c r="A147" s="1840"/>
      <c r="B147" s="1841"/>
      <c r="C147" s="1841" t="s">
        <v>2080</v>
      </c>
      <c r="D147" s="2160">
        <v>10169.86</v>
      </c>
      <c r="E147" s="2160"/>
      <c r="F147" s="2160"/>
      <c r="G147" s="2160"/>
      <c r="H147" s="2160"/>
      <c r="I147" s="2160"/>
      <c r="J147" s="2160"/>
      <c r="K147" s="2160"/>
      <c r="L147" s="1841"/>
      <c r="M147" s="1841"/>
      <c r="N147" s="1841"/>
      <c r="O147" s="1841"/>
      <c r="P147" s="1841"/>
      <c r="Q147" s="1844"/>
    </row>
    <row r="148" spans="1:18" hidden="1" x14ac:dyDescent="0.2">
      <c r="A148" s="1840"/>
      <c r="B148" s="1841"/>
      <c r="C148" s="1841" t="s">
        <v>2081</v>
      </c>
      <c r="D148" s="2160">
        <v>4949.58</v>
      </c>
      <c r="E148" s="2160"/>
      <c r="F148" s="2160"/>
      <c r="G148" s="2160"/>
      <c r="H148" s="2160"/>
      <c r="I148" s="2160"/>
      <c r="J148" s="2160"/>
      <c r="K148" s="2160"/>
      <c r="L148" s="1841"/>
      <c r="M148" s="1841"/>
      <c r="N148" s="1841"/>
      <c r="O148" s="1841"/>
      <c r="P148" s="1841"/>
      <c r="Q148" s="1844"/>
    </row>
    <row r="149" spans="1:18" hidden="1" x14ac:dyDescent="0.2">
      <c r="A149" s="1840"/>
      <c r="B149" s="1841"/>
      <c r="C149" s="1841" t="s">
        <v>2082</v>
      </c>
      <c r="D149" s="2160">
        <v>2622.53</v>
      </c>
      <c r="E149" s="2160"/>
      <c r="F149" s="2160"/>
      <c r="G149" s="2160"/>
      <c r="H149" s="2160"/>
      <c r="I149" s="2160"/>
      <c r="J149" s="2160"/>
      <c r="K149" s="2160"/>
      <c r="L149" s="1841"/>
      <c r="M149" s="1841"/>
      <c r="N149" s="1841"/>
      <c r="O149" s="1841"/>
      <c r="P149" s="1841"/>
      <c r="Q149" s="1844"/>
    </row>
    <row r="150" spans="1:18" hidden="1" x14ac:dyDescent="0.2">
      <c r="A150" s="1840"/>
      <c r="B150" s="1841"/>
      <c r="C150" s="1841" t="s">
        <v>1914</v>
      </c>
      <c r="D150" s="2160">
        <v>873.63</v>
      </c>
      <c r="E150" s="2160"/>
      <c r="F150" s="2160"/>
      <c r="G150" s="2160"/>
      <c r="H150" s="2160"/>
      <c r="I150" s="2160"/>
      <c r="J150" s="2160"/>
      <c r="K150" s="2160"/>
      <c r="L150" s="1841"/>
      <c r="M150" s="1841"/>
      <c r="N150" s="1841"/>
      <c r="O150" s="1841"/>
      <c r="P150" s="1841"/>
      <c r="Q150" s="1844"/>
    </row>
    <row r="151" spans="1:18" hidden="1" x14ac:dyDescent="0.2">
      <c r="A151" s="1840"/>
      <c r="B151" s="1841"/>
      <c r="C151" s="2187" t="s">
        <v>2089</v>
      </c>
      <c r="D151" s="2184">
        <v>359170.13</v>
      </c>
      <c r="E151" s="2184" t="s">
        <v>2319</v>
      </c>
      <c r="F151" s="2184"/>
      <c r="G151" s="2184"/>
      <c r="H151" s="2160"/>
      <c r="I151" s="2160"/>
      <c r="J151" s="2160"/>
      <c r="K151" s="2160"/>
      <c r="L151" s="1841"/>
      <c r="M151" s="1841"/>
      <c r="N151" s="1841"/>
      <c r="O151" s="1841"/>
      <c r="P151" s="1841"/>
      <c r="Q151" s="1844"/>
    </row>
    <row r="152" spans="1:18" hidden="1" x14ac:dyDescent="0.2">
      <c r="A152" s="1840"/>
      <c r="B152" s="1841"/>
      <c r="C152" s="2187" t="s">
        <v>2086</v>
      </c>
      <c r="D152" s="2184">
        <v>647635.68999999994</v>
      </c>
      <c r="E152" s="2184" t="s">
        <v>2319</v>
      </c>
      <c r="F152" s="2184"/>
      <c r="G152" s="2184"/>
      <c r="H152" s="2160"/>
      <c r="I152" s="2160"/>
      <c r="J152" s="2160"/>
      <c r="K152" s="2160"/>
      <c r="L152" s="1841"/>
      <c r="M152" s="1841"/>
      <c r="N152" s="1841"/>
      <c r="O152" s="1841"/>
      <c r="P152" s="1841"/>
      <c r="Q152" s="1844"/>
    </row>
    <row r="153" spans="1:18" hidden="1" x14ac:dyDescent="0.2">
      <c r="A153" s="1840"/>
      <c r="B153" s="1841"/>
      <c r="C153" s="1841" t="s">
        <v>2084</v>
      </c>
      <c r="D153" s="2160">
        <v>1794.65</v>
      </c>
      <c r="E153" s="2160"/>
      <c r="F153" s="2160"/>
      <c r="G153" s="2160"/>
      <c r="H153" s="2160"/>
      <c r="I153" s="2160"/>
      <c r="J153" s="2160"/>
      <c r="K153" s="2160"/>
      <c r="L153" s="1841"/>
      <c r="M153" s="1841"/>
      <c r="N153" s="1841"/>
      <c r="O153" s="1841"/>
      <c r="P153" s="1841"/>
      <c r="Q153" s="1844"/>
    </row>
    <row r="154" spans="1:18" hidden="1" x14ac:dyDescent="0.2">
      <c r="A154" s="1840"/>
      <c r="B154" s="1841"/>
      <c r="C154" s="1841" t="s">
        <v>2085</v>
      </c>
      <c r="D154" s="2160">
        <v>2026.13</v>
      </c>
      <c r="E154" s="2160"/>
      <c r="F154" s="2160"/>
      <c r="G154" s="2160"/>
      <c r="H154" s="2160"/>
      <c r="I154" s="2160"/>
      <c r="J154" s="2160"/>
      <c r="K154" s="2160"/>
      <c r="L154" s="1841"/>
      <c r="M154" s="1841"/>
      <c r="N154" s="1841"/>
      <c r="O154" s="1841"/>
      <c r="P154" s="1841"/>
      <c r="Q154" s="1844"/>
    </row>
    <row r="155" spans="1:18" ht="13.5" hidden="1" thickBot="1" x14ac:dyDescent="0.25">
      <c r="A155" s="1865"/>
      <c r="B155" s="1866"/>
      <c r="C155" s="1866"/>
      <c r="D155" s="2188"/>
      <c r="E155" s="2188"/>
      <c r="F155" s="2188"/>
      <c r="G155" s="2188"/>
      <c r="H155" s="2188"/>
      <c r="I155" s="2188"/>
      <c r="J155" s="2188"/>
      <c r="K155" s="2188"/>
      <c r="L155" s="1866"/>
      <c r="M155" s="1866"/>
      <c r="N155" s="1866"/>
      <c r="O155" s="1866"/>
      <c r="P155" s="1866"/>
      <c r="Q155" s="1869"/>
    </row>
    <row r="156" spans="1:18" hidden="1" x14ac:dyDescent="0.2">
      <c r="D156" s="2007"/>
      <c r="E156" s="2007"/>
      <c r="F156" s="2007"/>
      <c r="G156" s="2007"/>
      <c r="H156" s="2007"/>
      <c r="I156" s="2007"/>
      <c r="J156" s="2007"/>
      <c r="K156" s="2007"/>
    </row>
    <row r="157" spans="1:18" x14ac:dyDescent="0.2">
      <c r="C157" s="1635"/>
      <c r="D157" s="1372"/>
      <c r="E157" s="2603" t="s">
        <v>2310</v>
      </c>
      <c r="F157" s="2603"/>
      <c r="G157" s="2603"/>
      <c r="H157" s="2604"/>
    </row>
    <row r="158" spans="1:18" ht="15.75" x14ac:dyDescent="0.25">
      <c r="C158" s="2605" t="s">
        <v>4148</v>
      </c>
      <c r="D158" s="2606"/>
      <c r="I158" s="2607"/>
    </row>
    <row r="159" spans="1:18" x14ac:dyDescent="0.2">
      <c r="F159" s="1642" t="s">
        <v>2313</v>
      </c>
      <c r="G159" s="1371" t="s">
        <v>2060</v>
      </c>
      <c r="H159" s="1371" t="s">
        <v>579</v>
      </c>
      <c r="I159" s="2608" t="s">
        <v>2061</v>
      </c>
    </row>
    <row r="160" spans="1:18" x14ac:dyDescent="0.2">
      <c r="B160" s="1637" t="s">
        <v>2062</v>
      </c>
      <c r="C160" s="1638" t="s">
        <v>2063</v>
      </c>
      <c r="F160" s="1371" t="s">
        <v>180</v>
      </c>
      <c r="G160" s="1371" t="s">
        <v>180</v>
      </c>
      <c r="H160" s="1371" t="s">
        <v>180</v>
      </c>
      <c r="I160" s="2608" t="s">
        <v>2060</v>
      </c>
      <c r="J160" s="2608"/>
      <c r="K160" s="1371" t="s">
        <v>488</v>
      </c>
      <c r="P160" s="1642" t="s">
        <v>3815</v>
      </c>
      <c r="Q160" s="2608" t="s">
        <v>2311</v>
      </c>
      <c r="R160" s="2609" t="s">
        <v>2314</v>
      </c>
    </row>
    <row r="161" spans="1:18" x14ac:dyDescent="0.2">
      <c r="I161" s="2607"/>
      <c r="J161" s="2158"/>
      <c r="M161" s="1371" t="s">
        <v>2064</v>
      </c>
      <c r="N161" s="1371" t="s">
        <v>2065</v>
      </c>
      <c r="O161" s="1371" t="s">
        <v>4157</v>
      </c>
      <c r="Q161" s="2607"/>
      <c r="R161" s="2607"/>
    </row>
    <row r="162" spans="1:18" x14ac:dyDescent="0.2">
      <c r="C162" s="1638" t="s">
        <v>2066</v>
      </c>
      <c r="D162" s="1639" t="s">
        <v>2067</v>
      </c>
      <c r="I162" s="2607"/>
      <c r="J162" s="1841"/>
      <c r="Q162" s="2607"/>
      <c r="R162" s="2607"/>
    </row>
    <row r="163" spans="1:18" x14ac:dyDescent="0.2">
      <c r="A163" s="1840"/>
      <c r="B163" s="1827">
        <v>2300</v>
      </c>
      <c r="C163" s="2610" t="s">
        <v>2068</v>
      </c>
      <c r="D163" s="2353">
        <v>4244571.38</v>
      </c>
      <c r="E163" s="1676"/>
      <c r="F163" s="2353">
        <v>4244571.38</v>
      </c>
      <c r="G163" s="2353">
        <v>294530.92</v>
      </c>
      <c r="H163" s="2353">
        <v>4539102.3</v>
      </c>
      <c r="I163" s="2618">
        <f t="shared" ref="I163:I183" si="54">+G163/H163</f>
        <v>6.4887482267143443E-2</v>
      </c>
      <c r="J163" s="1841"/>
      <c r="K163" s="1374">
        <v>2932347.9066804084</v>
      </c>
      <c r="L163" s="1676"/>
      <c r="M163" s="1374">
        <v>2737557.8966804082</v>
      </c>
      <c r="N163" s="1374">
        <v>83456.679999999993</v>
      </c>
      <c r="O163" s="1374">
        <v>111333.33</v>
      </c>
      <c r="P163" s="1827"/>
      <c r="Q163" s="2611">
        <v>7.3845458832337396E-2</v>
      </c>
      <c r="R163" s="2612">
        <v>6.5767617848055737E-2</v>
      </c>
    </row>
    <row r="164" spans="1:18" x14ac:dyDescent="0.2">
      <c r="A164" s="1840"/>
      <c r="B164" s="1827">
        <v>2310</v>
      </c>
      <c r="C164" s="2610" t="s">
        <v>2069</v>
      </c>
      <c r="D164" s="2353">
        <v>4626133.8099999996</v>
      </c>
      <c r="E164" s="1676"/>
      <c r="F164" s="2353">
        <v>4626133.8099999996</v>
      </c>
      <c r="G164" s="2353">
        <v>335301.71999999997</v>
      </c>
      <c r="H164" s="2353">
        <v>4961435.5299999993</v>
      </c>
      <c r="I164" s="2618">
        <f t="shared" si="54"/>
        <v>6.7581593668314788E-2</v>
      </c>
      <c r="J164" s="2162"/>
      <c r="K164" s="1374">
        <v>3282149.3802846218</v>
      </c>
      <c r="L164" s="1676"/>
      <c r="M164" s="1374">
        <v>3080714.1502846219</v>
      </c>
      <c r="N164" s="1374">
        <v>71589.509999999995</v>
      </c>
      <c r="O164" s="1374">
        <v>129845.72</v>
      </c>
      <c r="P164" s="1827"/>
      <c r="Q164" s="2611">
        <v>7.5060270723738762E-2</v>
      </c>
      <c r="R164" s="2612">
        <v>7.1786331275788887E-2</v>
      </c>
    </row>
    <row r="165" spans="1:18" x14ac:dyDescent="0.2">
      <c r="A165" s="1840"/>
      <c r="B165" s="1827">
        <v>2320</v>
      </c>
      <c r="C165" s="2610" t="s">
        <v>2070</v>
      </c>
      <c r="D165" s="2353">
        <v>4636249.5599999996</v>
      </c>
      <c r="E165" s="1676"/>
      <c r="F165" s="2353">
        <v>4636249.5599999996</v>
      </c>
      <c r="G165" s="2353">
        <v>265775.65000000002</v>
      </c>
      <c r="H165" s="2353">
        <v>4902025.21</v>
      </c>
      <c r="I165" s="2618">
        <f t="shared" si="54"/>
        <v>5.421752002780908E-2</v>
      </c>
      <c r="J165" s="2162"/>
      <c r="K165" s="1374">
        <v>3188723.1341184569</v>
      </c>
      <c r="L165" s="1676"/>
      <c r="M165" s="1374">
        <v>2979901.834118457</v>
      </c>
      <c r="N165" s="1374">
        <v>75746.42</v>
      </c>
      <c r="O165" s="1374">
        <v>133074.88</v>
      </c>
      <c r="P165" s="1827"/>
      <c r="Q165" s="2611">
        <v>5.9907290790047814E-2</v>
      </c>
      <c r="R165" s="2612">
        <v>5.1210458043333767E-2</v>
      </c>
    </row>
    <row r="166" spans="1:18" x14ac:dyDescent="0.2">
      <c r="A166" s="1840"/>
      <c r="B166" s="1827">
        <v>2330</v>
      </c>
      <c r="C166" s="2610" t="s">
        <v>2071</v>
      </c>
      <c r="D166" s="2353">
        <v>3369946</v>
      </c>
      <c r="E166" s="1676"/>
      <c r="F166" s="2353">
        <v>3369946</v>
      </c>
      <c r="G166" s="2353">
        <v>320967.29000000004</v>
      </c>
      <c r="H166" s="2353">
        <v>3690913.29</v>
      </c>
      <c r="I166" s="2618">
        <f t="shared" si="54"/>
        <v>8.6961482099732562E-2</v>
      </c>
      <c r="J166" s="2162"/>
      <c r="K166" s="1374">
        <v>2204660.3246789752</v>
      </c>
      <c r="L166" s="1676"/>
      <c r="M166" s="1374">
        <v>2070892.1746789753</v>
      </c>
      <c r="N166" s="1374">
        <v>52270.07</v>
      </c>
      <c r="O166" s="1374">
        <v>81498.080000000002</v>
      </c>
      <c r="P166" s="1827"/>
      <c r="Q166" s="2611">
        <v>9.6261750827301207E-2</v>
      </c>
      <c r="R166" s="2612">
        <v>9.6181479119080482E-2</v>
      </c>
    </row>
    <row r="167" spans="1:18" x14ac:dyDescent="0.2">
      <c r="A167" s="1840"/>
      <c r="B167" s="1827">
        <v>2340</v>
      </c>
      <c r="C167" s="2610" t="s">
        <v>2072</v>
      </c>
      <c r="D167" s="2353">
        <v>7184633.1200000001</v>
      </c>
      <c r="E167" s="1676"/>
      <c r="F167" s="2353">
        <v>7184633.1200000001</v>
      </c>
      <c r="G167" s="2353">
        <v>459030.56</v>
      </c>
      <c r="H167" s="2353">
        <v>7643663.6799999997</v>
      </c>
      <c r="I167" s="2618">
        <f t="shared" si="54"/>
        <v>6.0053735906915255E-2</v>
      </c>
      <c r="J167" s="2162"/>
      <c r="K167" s="1374">
        <v>4791746.5444119638</v>
      </c>
      <c r="L167" s="1676"/>
      <c r="M167" s="1374">
        <v>4453556.0844119638</v>
      </c>
      <c r="N167" s="1374">
        <v>161862.57999999999</v>
      </c>
      <c r="O167" s="1374">
        <v>176327.88</v>
      </c>
      <c r="P167" s="1827"/>
      <c r="Q167" s="2611">
        <v>6.6785602051340848E-2</v>
      </c>
      <c r="R167" s="2612">
        <v>6.0067728811100431E-2</v>
      </c>
    </row>
    <row r="168" spans="1:18" x14ac:dyDescent="0.2">
      <c r="A168" s="1840"/>
      <c r="B168" s="1827">
        <v>2350</v>
      </c>
      <c r="C168" s="2610" t="s">
        <v>2073</v>
      </c>
      <c r="D168" s="2353">
        <v>3886493.81</v>
      </c>
      <c r="E168" s="1676"/>
      <c r="F168" s="2353">
        <v>3886493.81</v>
      </c>
      <c r="G168" s="2353">
        <v>312359.99</v>
      </c>
      <c r="H168" s="2353">
        <v>4198853.8</v>
      </c>
      <c r="I168" s="2618">
        <f t="shared" si="54"/>
        <v>7.4391728047306621E-2</v>
      </c>
      <c r="J168" s="2162"/>
      <c r="K168" s="1374">
        <v>2737317.4885577993</v>
      </c>
      <c r="L168" s="1676"/>
      <c r="M168" s="1374">
        <v>2523070.0685577989</v>
      </c>
      <c r="N168" s="1374">
        <v>108528.97</v>
      </c>
      <c r="O168" s="1374">
        <v>105718.45</v>
      </c>
      <c r="P168" s="1827"/>
      <c r="Q168" s="2611">
        <v>8.0060556884612777E-2</v>
      </c>
      <c r="R168" s="2612">
        <v>7.0585489921003441E-2</v>
      </c>
    </row>
    <row r="169" spans="1:18" x14ac:dyDescent="0.2">
      <c r="A169" s="1840"/>
      <c r="B169" s="1827">
        <v>2360</v>
      </c>
      <c r="C169" s="2610" t="s">
        <v>2074</v>
      </c>
      <c r="D169" s="2353">
        <v>4775597</v>
      </c>
      <c r="E169" s="1676"/>
      <c r="F169" s="2353">
        <v>4775597</v>
      </c>
      <c r="G169" s="2353">
        <v>275098.01</v>
      </c>
      <c r="H169" s="2353">
        <v>5050695.01</v>
      </c>
      <c r="I169" s="2618">
        <f t="shared" si="54"/>
        <v>5.4467357354844523E-2</v>
      </c>
      <c r="J169" s="2162"/>
      <c r="K169" s="1374">
        <v>3384986.3688297616</v>
      </c>
      <c r="L169" s="1676"/>
      <c r="M169" s="1374">
        <v>3117716.0888297618</v>
      </c>
      <c r="N169" s="1374">
        <v>125982.19</v>
      </c>
      <c r="O169" s="1374">
        <v>141288.09</v>
      </c>
      <c r="P169" s="1827"/>
      <c r="Q169" s="2611">
        <v>6.3345611337932275E-2</v>
      </c>
      <c r="R169" s="2612">
        <v>5.3372269203325454E-2</v>
      </c>
    </row>
    <row r="170" spans="1:18" x14ac:dyDescent="0.2">
      <c r="A170" s="1840"/>
      <c r="B170" s="1827">
        <v>2370</v>
      </c>
      <c r="C170" s="2610" t="s">
        <v>2075</v>
      </c>
      <c r="D170" s="2353">
        <v>3099341.62</v>
      </c>
      <c r="E170" s="1676"/>
      <c r="F170" s="2353">
        <v>3099341.62</v>
      </c>
      <c r="G170" s="2353">
        <v>179135.64</v>
      </c>
      <c r="H170" s="2353">
        <v>3278477.2600000002</v>
      </c>
      <c r="I170" s="2618">
        <f t="shared" si="54"/>
        <v>5.4639890959621906E-2</v>
      </c>
      <c r="J170" s="2162"/>
      <c r="K170" s="1374">
        <v>2080696.5328315091</v>
      </c>
      <c r="L170" s="1676"/>
      <c r="M170" s="1374">
        <v>1967955.922831509</v>
      </c>
      <c r="N170" s="1374">
        <v>32550.03</v>
      </c>
      <c r="O170" s="1374">
        <v>80190.58</v>
      </c>
      <c r="P170" s="1827"/>
      <c r="Q170" s="2611">
        <v>6.1333245175858461E-2</v>
      </c>
      <c r="R170" s="2612">
        <v>5.5765316516569768E-2</v>
      </c>
    </row>
    <row r="171" spans="1:18" x14ac:dyDescent="0.2">
      <c r="A171" s="1840"/>
      <c r="B171" s="1827">
        <v>2380</v>
      </c>
      <c r="C171" s="2610" t="s">
        <v>2076</v>
      </c>
      <c r="D171" s="2353">
        <v>4843872</v>
      </c>
      <c r="E171" s="1676"/>
      <c r="F171" s="2353">
        <v>4843872</v>
      </c>
      <c r="G171" s="2353">
        <v>281042.40999999997</v>
      </c>
      <c r="H171" s="2353">
        <v>5124914.41</v>
      </c>
      <c r="I171" s="2618">
        <f t="shared" si="54"/>
        <v>5.4838459243653978E-2</v>
      </c>
      <c r="J171" s="2162"/>
      <c r="K171" s="1374">
        <v>3337097.7000698545</v>
      </c>
      <c r="L171" s="1676"/>
      <c r="M171" s="1374">
        <v>3097433.4400698547</v>
      </c>
      <c r="N171" s="1374">
        <v>105609.61</v>
      </c>
      <c r="O171" s="1374">
        <v>134054.65</v>
      </c>
      <c r="P171" s="1827"/>
      <c r="Q171" s="2611">
        <v>6.8821144090713243E-2</v>
      </c>
      <c r="R171" s="2612">
        <v>6.2016672674144159E-2</v>
      </c>
    </row>
    <row r="172" spans="1:18" x14ac:dyDescent="0.2">
      <c r="A172" s="1840"/>
      <c r="B172" s="1827">
        <v>2390</v>
      </c>
      <c r="C172" s="2610" t="s">
        <v>2077</v>
      </c>
      <c r="D172" s="2353">
        <v>1630995</v>
      </c>
      <c r="E172" s="1676"/>
      <c r="F172" s="2353">
        <v>1630995</v>
      </c>
      <c r="G172" s="2353">
        <v>96991.360000000001</v>
      </c>
      <c r="H172" s="2353">
        <v>1727986.36</v>
      </c>
      <c r="I172" s="2618">
        <f t="shared" si="54"/>
        <v>5.6129702320103961E-2</v>
      </c>
      <c r="J172" s="2162"/>
      <c r="K172" s="1374">
        <v>1098853.9178475956</v>
      </c>
      <c r="L172" s="1676"/>
      <c r="M172" s="1374">
        <v>1040188.7478475955</v>
      </c>
      <c r="N172" s="1374">
        <v>20247.37</v>
      </c>
      <c r="O172" s="1374">
        <v>38417.800000000003</v>
      </c>
      <c r="P172" s="1827"/>
      <c r="Q172" s="2611">
        <v>6.4302102940506117E-2</v>
      </c>
      <c r="R172" s="2612">
        <v>5.5397707175399089E-2</v>
      </c>
    </row>
    <row r="173" spans="1:18" x14ac:dyDescent="0.2">
      <c r="A173" s="1840"/>
      <c r="B173" s="1827">
        <v>2400</v>
      </c>
      <c r="C173" s="2610" t="s">
        <v>2078</v>
      </c>
      <c r="D173" s="2353">
        <v>2080470</v>
      </c>
      <c r="E173" s="1676"/>
      <c r="F173" s="2353">
        <v>2080470</v>
      </c>
      <c r="G173" s="2353">
        <v>140262.25</v>
      </c>
      <c r="H173" s="2353">
        <v>2220732.25</v>
      </c>
      <c r="I173" s="2618">
        <f t="shared" si="54"/>
        <v>6.3160360732366541E-2</v>
      </c>
      <c r="J173" s="2162"/>
      <c r="K173" s="1374">
        <v>1375805.1399477343</v>
      </c>
      <c r="L173" s="1676"/>
      <c r="M173" s="1374">
        <v>1276123.9899477342</v>
      </c>
      <c r="N173" s="1374">
        <v>32978.839999999997</v>
      </c>
      <c r="O173" s="1374">
        <v>66702.31</v>
      </c>
      <c r="P173" s="1827"/>
      <c r="Q173" s="2611">
        <v>7.1133577160836139E-2</v>
      </c>
      <c r="R173" s="2612">
        <v>6.4883233454776465E-2</v>
      </c>
    </row>
    <row r="174" spans="1:18" x14ac:dyDescent="0.2">
      <c r="A174" s="1840"/>
      <c r="B174" s="1827">
        <v>2410</v>
      </c>
      <c r="C174" s="2610" t="s">
        <v>2079</v>
      </c>
      <c r="D174" s="2353">
        <v>1904195</v>
      </c>
      <c r="E174" s="1676"/>
      <c r="F174" s="2353">
        <v>1904195</v>
      </c>
      <c r="G174" s="2353">
        <v>142505.51999999999</v>
      </c>
      <c r="H174" s="2353">
        <v>2046700.52</v>
      </c>
      <c r="I174" s="2618">
        <f t="shared" si="54"/>
        <v>6.9626952554836891E-2</v>
      </c>
      <c r="J174" s="2162"/>
      <c r="K174" s="1374">
        <v>1143350.6762278969</v>
      </c>
      <c r="L174" s="1676"/>
      <c r="M174" s="1374">
        <v>1096485.8962278969</v>
      </c>
      <c r="N174" s="1374">
        <v>4498.54</v>
      </c>
      <c r="O174" s="1374">
        <v>42366.239999999998</v>
      </c>
      <c r="P174" s="1827"/>
      <c r="Q174" s="2611">
        <v>7.8692019805582644E-2</v>
      </c>
      <c r="R174" s="2612">
        <v>7.5692290827387432E-2</v>
      </c>
    </row>
    <row r="175" spans="1:18" x14ac:dyDescent="0.2">
      <c r="A175" s="1840"/>
      <c r="B175" s="1827">
        <v>2420</v>
      </c>
      <c r="C175" s="2610" t="s">
        <v>2080</v>
      </c>
      <c r="D175" s="2353">
        <v>2661098.81</v>
      </c>
      <c r="E175" s="1676"/>
      <c r="F175" s="2353">
        <v>2661098.81</v>
      </c>
      <c r="G175" s="2353">
        <v>184368.13</v>
      </c>
      <c r="H175" s="2353">
        <v>2845466.94</v>
      </c>
      <c r="I175" s="2618">
        <f t="shared" si="54"/>
        <v>6.4793629266344605E-2</v>
      </c>
      <c r="J175" s="2162"/>
      <c r="K175" s="1374">
        <v>1850946.6302235594</v>
      </c>
      <c r="L175" s="1676"/>
      <c r="M175" s="1374">
        <v>1702144.1202235594</v>
      </c>
      <c r="N175" s="1374">
        <v>59263.16</v>
      </c>
      <c r="O175" s="1374">
        <v>89539.35</v>
      </c>
      <c r="P175" s="1827"/>
      <c r="Q175" s="2611">
        <v>6.7588648357792325E-2</v>
      </c>
      <c r="R175" s="2612">
        <v>5.6566312918109485E-2</v>
      </c>
    </row>
    <row r="176" spans="1:18" x14ac:dyDescent="0.2">
      <c r="A176" s="1840"/>
      <c r="B176" s="1827">
        <v>2430</v>
      </c>
      <c r="C176" s="2610" t="s">
        <v>2081</v>
      </c>
      <c r="D176" s="2353">
        <v>2281865</v>
      </c>
      <c r="E176" s="1676"/>
      <c r="F176" s="2353">
        <v>2281865</v>
      </c>
      <c r="G176" s="2353">
        <v>118606.06</v>
      </c>
      <c r="H176" s="2353">
        <v>2400471.06</v>
      </c>
      <c r="I176" s="2618">
        <f t="shared" si="54"/>
        <v>4.9409493818267487E-2</v>
      </c>
      <c r="J176" s="2162"/>
      <c r="K176" s="1374">
        <v>1520001.8450546574</v>
      </c>
      <c r="L176" s="1676"/>
      <c r="M176" s="1374">
        <v>1420024.6650546575</v>
      </c>
      <c r="N176" s="1374">
        <v>30144.720000000001</v>
      </c>
      <c r="O176" s="1374">
        <v>69832.460000000006</v>
      </c>
      <c r="P176" s="1827"/>
      <c r="Q176" s="2611">
        <v>5.6686033867389997E-2</v>
      </c>
      <c r="R176" s="2612">
        <v>4.9396786763055048E-2</v>
      </c>
    </row>
    <row r="177" spans="1:18" x14ac:dyDescent="0.2">
      <c r="A177" s="1840"/>
      <c r="B177" s="1827">
        <v>2440</v>
      </c>
      <c r="C177" s="2610" t="s">
        <v>2082</v>
      </c>
      <c r="D177" s="2353">
        <v>1573763.81</v>
      </c>
      <c r="E177" s="1676"/>
      <c r="F177" s="2353">
        <v>1573763.81</v>
      </c>
      <c r="G177" s="2353">
        <v>205581.35</v>
      </c>
      <c r="H177" s="2353">
        <v>1779345.1600000001</v>
      </c>
      <c r="I177" s="2618">
        <f t="shared" si="54"/>
        <v>0.11553764532115848</v>
      </c>
      <c r="J177" s="2162"/>
      <c r="K177" s="1374">
        <v>1000533.218846553</v>
      </c>
      <c r="L177" s="1676"/>
      <c r="M177" s="1374">
        <v>956865.03884655307</v>
      </c>
      <c r="N177" s="1374">
        <v>13722.86</v>
      </c>
      <c r="O177" s="1374">
        <v>29945.32</v>
      </c>
      <c r="P177" s="1827"/>
      <c r="Q177" s="2611">
        <v>0.13562736502586617</v>
      </c>
      <c r="R177" s="2612">
        <v>0.1237102923966419</v>
      </c>
    </row>
    <row r="178" spans="1:18" x14ac:dyDescent="0.2">
      <c r="A178" s="1840"/>
      <c r="B178" s="2630">
        <v>2450</v>
      </c>
      <c r="C178" s="2610" t="s">
        <v>2084</v>
      </c>
      <c r="D178" s="2353">
        <v>2891327.81</v>
      </c>
      <c r="E178" s="3696"/>
      <c r="F178" s="2353">
        <v>2891327.81</v>
      </c>
      <c r="G178" s="2353">
        <v>192693.96</v>
      </c>
      <c r="H178" s="2353">
        <v>3084021.77</v>
      </c>
      <c r="I178" s="2618">
        <f t="shared" si="54"/>
        <v>6.2481387736766848E-2</v>
      </c>
      <c r="J178" s="2162"/>
      <c r="K178" s="1374">
        <v>1828742.6905319148</v>
      </c>
      <c r="L178" s="1676"/>
      <c r="M178" s="1374">
        <v>1749596.3705319148</v>
      </c>
      <c r="N178" s="1374">
        <v>21420.62</v>
      </c>
      <c r="O178" s="1374">
        <v>57725.7</v>
      </c>
      <c r="P178" s="1827"/>
      <c r="Q178" s="2611">
        <v>7.1787704236454461E-2</v>
      </c>
      <c r="R178" s="2612">
        <v>5.928323045985421E-2</v>
      </c>
    </row>
    <row r="179" spans="1:18" x14ac:dyDescent="0.2">
      <c r="A179" s="1840"/>
      <c r="B179" s="2630">
        <v>2460</v>
      </c>
      <c r="C179" s="2610" t="s">
        <v>2085</v>
      </c>
      <c r="D179" s="2353">
        <v>1261982</v>
      </c>
      <c r="E179" s="3696"/>
      <c r="F179" s="2353">
        <v>1261982</v>
      </c>
      <c r="G179" s="2353">
        <v>148650.6</v>
      </c>
      <c r="H179" s="2353">
        <v>1410632.6</v>
      </c>
      <c r="I179" s="2618">
        <f t="shared" si="54"/>
        <v>0.10537867904087854</v>
      </c>
      <c r="J179" s="2167"/>
      <c r="K179" s="1374">
        <v>790461.50533991307</v>
      </c>
      <c r="L179" s="1676"/>
      <c r="M179" s="1374">
        <v>740297.00533991307</v>
      </c>
      <c r="N179" s="1374">
        <v>20106.52</v>
      </c>
      <c r="O179" s="1374">
        <v>30057.98</v>
      </c>
      <c r="P179" s="1827"/>
      <c r="Q179" s="2611">
        <v>0.11164808500909681</v>
      </c>
      <c r="R179" s="2612">
        <v>0.11422489273451424</v>
      </c>
    </row>
    <row r="180" spans="1:18" x14ac:dyDescent="0.2">
      <c r="A180" s="1840"/>
      <c r="B180" s="1827">
        <v>2470</v>
      </c>
      <c r="C180" s="2610" t="s">
        <v>1914</v>
      </c>
      <c r="D180" s="2353">
        <v>1028553</v>
      </c>
      <c r="E180" s="1676"/>
      <c r="F180" s="2353">
        <v>1028553</v>
      </c>
      <c r="G180" s="2353">
        <v>72160.679999999993</v>
      </c>
      <c r="H180" s="2353">
        <v>1100713.68</v>
      </c>
      <c r="I180" s="2618">
        <f t="shared" si="54"/>
        <v>6.5558084096856137E-2</v>
      </c>
      <c r="J180" s="2167"/>
      <c r="K180" s="1374">
        <v>691262.77488216409</v>
      </c>
      <c r="L180" s="1676"/>
      <c r="M180" s="1374">
        <v>656408.1648821641</v>
      </c>
      <c r="N180" s="1374">
        <v>7325.26</v>
      </c>
      <c r="O180" s="1374">
        <v>27529.35</v>
      </c>
      <c r="P180" s="1827"/>
      <c r="Q180" s="2611">
        <v>6.5452899033759865E-2</v>
      </c>
      <c r="R180" s="2612">
        <v>8.0870015576172918E-2</v>
      </c>
    </row>
    <row r="181" spans="1:18" x14ac:dyDescent="0.2">
      <c r="A181" s="1840"/>
      <c r="B181" s="2613">
        <v>2480</v>
      </c>
      <c r="C181" s="2614" t="s">
        <v>2083</v>
      </c>
      <c r="D181" s="2353">
        <v>0</v>
      </c>
      <c r="E181" s="3696"/>
      <c r="F181" s="2353">
        <v>0</v>
      </c>
      <c r="G181" s="2353">
        <v>0</v>
      </c>
      <c r="H181" s="2353">
        <v>0</v>
      </c>
      <c r="I181" s="2618" t="e">
        <f t="shared" si="54"/>
        <v>#DIV/0!</v>
      </c>
      <c r="J181" s="2162"/>
      <c r="K181" s="2616">
        <v>0</v>
      </c>
      <c r="L181" s="2613"/>
      <c r="M181" s="2616"/>
      <c r="N181" s="2616"/>
      <c r="O181" s="2616">
        <v>0</v>
      </c>
      <c r="P181" s="1827"/>
      <c r="Q181" s="2615"/>
      <c r="R181" s="2617"/>
    </row>
    <row r="182" spans="1:18" x14ac:dyDescent="0.2">
      <c r="A182" s="1840"/>
      <c r="B182" s="2613">
        <v>2490</v>
      </c>
      <c r="C182" s="2614" t="s">
        <v>1915</v>
      </c>
      <c r="D182" s="2353">
        <v>152341.51</v>
      </c>
      <c r="E182" s="3696"/>
      <c r="F182" s="2353">
        <v>152341.51</v>
      </c>
      <c r="G182" s="2353">
        <v>0</v>
      </c>
      <c r="H182" s="2353">
        <v>152341.51</v>
      </c>
      <c r="I182" s="2618">
        <f t="shared" si="54"/>
        <v>0</v>
      </c>
      <c r="J182" s="2171"/>
      <c r="K182" s="2616">
        <v>152341.51</v>
      </c>
      <c r="L182" s="2613"/>
      <c r="M182" s="2616">
        <v>152341.51</v>
      </c>
      <c r="N182" s="2616"/>
      <c r="O182" s="2616">
        <v>0</v>
      </c>
      <c r="P182" s="1827"/>
      <c r="Q182" s="2615">
        <v>0</v>
      </c>
      <c r="R182" s="2617">
        <v>0</v>
      </c>
    </row>
    <row r="183" spans="1:18" x14ac:dyDescent="0.2">
      <c r="A183" s="3695" t="s">
        <v>4158</v>
      </c>
      <c r="B183" s="3692">
        <v>2500</v>
      </c>
      <c r="C183" s="3693" t="s">
        <v>4159</v>
      </c>
      <c r="D183" s="3694">
        <f>VLOOKUP(C183,[2]RC12050!E:F,2,FALSE)</f>
        <v>372370</v>
      </c>
      <c r="E183" s="3692"/>
      <c r="F183" s="3694">
        <v>372370</v>
      </c>
      <c r="G183" s="3694">
        <f>VLOOKUP(C183,[2]Flowcast!G:J,4,FALSE)</f>
        <v>9300.1</v>
      </c>
      <c r="H183" s="3694">
        <f>F183+G183</f>
        <v>381670.1</v>
      </c>
      <c r="I183" s="2618">
        <f t="shared" si="54"/>
        <v>2.4366855040517978E-2</v>
      </c>
      <c r="J183" s="2171"/>
      <c r="K183" s="2616">
        <v>260665.08160398636</v>
      </c>
      <c r="L183" s="2613"/>
      <c r="M183" s="2616">
        <v>245604.87160398636</v>
      </c>
      <c r="N183" s="2616">
        <v>5396.47</v>
      </c>
      <c r="O183" s="2616">
        <v>9663.74</v>
      </c>
      <c r="P183" s="1827"/>
      <c r="Q183" s="2615"/>
      <c r="R183" s="2617"/>
    </row>
    <row r="184" spans="1:18" x14ac:dyDescent="0.2">
      <c r="A184" s="1840"/>
      <c r="B184" s="1642"/>
      <c r="C184" s="1643" t="s">
        <v>2088</v>
      </c>
      <c r="D184" s="1687">
        <f>SUM(D163:D183)</f>
        <v>58505800.240000002</v>
      </c>
      <c r="E184" s="1827"/>
      <c r="F184" s="1687">
        <f t="shared" ref="F184:H184" si="55">SUM(F163:F183)</f>
        <v>58505800.240000002</v>
      </c>
      <c r="G184" s="1687">
        <f t="shared" si="55"/>
        <v>4034362.2000000007</v>
      </c>
      <c r="H184" s="1687">
        <f t="shared" si="55"/>
        <v>62540162.440000005</v>
      </c>
      <c r="I184" s="2618">
        <f>+G184/H184</f>
        <v>6.4508342201229502E-2</v>
      </c>
      <c r="J184" s="2171"/>
      <c r="K184" s="1687">
        <f>SUM(K163:K183)</f>
        <v>39652690.37096934</v>
      </c>
      <c r="M184" s="1687">
        <f t="shared" ref="M184:O184" si="56">SUM(M163:M183)</f>
        <v>37064878.04096932</v>
      </c>
      <c r="N184" s="1687">
        <f t="shared" si="56"/>
        <v>1032700.4199999999</v>
      </c>
      <c r="O184" s="1687">
        <f t="shared" si="56"/>
        <v>1555111.9100000001</v>
      </c>
      <c r="Q184" s="2618">
        <v>7.2843974261028427E-2</v>
      </c>
      <c r="R184" s="2619"/>
    </row>
    <row r="185" spans="1:18" x14ac:dyDescent="0.2">
      <c r="A185" s="1840"/>
      <c r="B185" s="1642"/>
      <c r="C185" s="1643"/>
      <c r="D185" s="1373"/>
      <c r="E185" s="1827"/>
      <c r="I185" s="2607"/>
      <c r="J185" s="2177"/>
      <c r="M185" s="1373"/>
      <c r="N185" s="1635"/>
    </row>
    <row r="186" spans="1:18" x14ac:dyDescent="0.2">
      <c r="A186" s="1840"/>
      <c r="B186" s="1642"/>
      <c r="C186" s="2620" t="s">
        <v>3816</v>
      </c>
      <c r="D186" s="2621">
        <v>58505800.240000002</v>
      </c>
      <c r="E186" s="1827"/>
      <c r="F186" s="3691">
        <f>+D186-D184</f>
        <v>0</v>
      </c>
      <c r="I186" s="2607"/>
      <c r="J186" s="2607"/>
      <c r="M186" s="1373">
        <f>+M184+N184+O184</f>
        <v>39652690.370969325</v>
      </c>
      <c r="N186" s="1635"/>
    </row>
    <row r="187" spans="1:18" x14ac:dyDescent="0.2">
      <c r="A187" s="1840"/>
      <c r="C187" s="1375"/>
      <c r="D187" s="1373"/>
      <c r="E187" s="1827"/>
      <c r="F187" s="1635"/>
      <c r="G187" s="1635"/>
      <c r="H187" s="1635"/>
      <c r="I187" s="2607"/>
      <c r="J187" s="2607"/>
      <c r="K187" s="1635"/>
      <c r="M187" s="1373"/>
    </row>
    <row r="188" spans="1:18" x14ac:dyDescent="0.2">
      <c r="A188" s="1840"/>
      <c r="C188" s="2622" t="s">
        <v>2089</v>
      </c>
      <c r="D188" s="2623"/>
      <c r="E188" s="1827"/>
      <c r="I188" s="2607"/>
      <c r="J188" s="2607"/>
      <c r="K188" s="1373">
        <v>-90391.67</v>
      </c>
    </row>
    <row r="189" spans="1:18" x14ac:dyDescent="0.2">
      <c r="A189" s="1840"/>
      <c r="C189" s="2622" t="s">
        <v>2086</v>
      </c>
      <c r="D189" s="2623"/>
      <c r="E189" s="1827"/>
      <c r="I189" s="2607"/>
      <c r="J189" s="2607"/>
      <c r="K189" s="1373">
        <v>1655293.1</v>
      </c>
    </row>
    <row r="190" spans="1:18" x14ac:dyDescent="0.2">
      <c r="A190" s="1840"/>
      <c r="C190" s="1372" t="s">
        <v>2090</v>
      </c>
      <c r="E190" s="1827"/>
      <c r="I190" s="2607"/>
      <c r="J190" s="2607"/>
      <c r="K190" s="1373"/>
    </row>
    <row r="191" spans="1:18" x14ac:dyDescent="0.2">
      <c r="A191" s="1840"/>
      <c r="E191" s="1827"/>
      <c r="I191" s="2607"/>
      <c r="J191" s="2607"/>
      <c r="K191" s="1373"/>
    </row>
    <row r="192" spans="1:18" x14ac:dyDescent="0.2">
      <c r="A192" s="1840"/>
      <c r="I192" s="2607"/>
      <c r="J192" s="2607"/>
      <c r="K192" s="2624">
        <f>+K188+K189+K190+K191</f>
        <v>1564901.4300000002</v>
      </c>
    </row>
    <row r="193" spans="3:16" x14ac:dyDescent="0.2">
      <c r="C193" s="1642" t="s">
        <v>4162</v>
      </c>
      <c r="I193" s="2607"/>
      <c r="J193" s="2607"/>
    </row>
    <row r="194" spans="3:16" x14ac:dyDescent="0.2">
      <c r="I194" s="2607"/>
      <c r="J194" s="2607"/>
      <c r="K194" s="1373"/>
    </row>
    <row r="195" spans="3:16" x14ac:dyDescent="0.2">
      <c r="C195" s="2625" t="s">
        <v>2068</v>
      </c>
      <c r="D195" s="2626">
        <v>41500.199999999997</v>
      </c>
      <c r="I195" s="2607"/>
      <c r="J195" s="2607"/>
      <c r="K195" s="2627"/>
    </row>
    <row r="196" spans="3:16" x14ac:dyDescent="0.2">
      <c r="C196" s="2625" t="s">
        <v>2069</v>
      </c>
      <c r="D196" s="2626">
        <v>30974.33</v>
      </c>
      <c r="I196" s="2607"/>
      <c r="J196" s="2607"/>
      <c r="M196" s="1373"/>
    </row>
    <row r="197" spans="3:16" x14ac:dyDescent="0.2">
      <c r="C197" s="2625" t="s">
        <v>2070</v>
      </c>
      <c r="D197" s="2626">
        <v>34229.83</v>
      </c>
      <c r="I197" s="2607"/>
      <c r="J197" s="2607"/>
      <c r="M197" s="1373"/>
    </row>
    <row r="198" spans="3:16" x14ac:dyDescent="0.2">
      <c r="C198" s="2625" t="s">
        <v>2071</v>
      </c>
      <c r="D198" s="2626">
        <v>27517</v>
      </c>
      <c r="I198" s="2607"/>
      <c r="J198" s="2607"/>
      <c r="M198" s="1373"/>
    </row>
    <row r="199" spans="3:16" x14ac:dyDescent="0.2">
      <c r="C199" s="2625" t="s">
        <v>2072</v>
      </c>
      <c r="D199" s="2626">
        <v>86318.73</v>
      </c>
      <c r="E199" s="1324"/>
      <c r="I199" s="2607"/>
      <c r="J199" s="2607"/>
      <c r="M199" s="1373"/>
    </row>
    <row r="200" spans="3:16" x14ac:dyDescent="0.2">
      <c r="C200" s="2625" t="s">
        <v>2073</v>
      </c>
      <c r="D200" s="2626">
        <v>56094.85</v>
      </c>
      <c r="E200" s="1324"/>
      <c r="I200" s="2607"/>
      <c r="J200" s="2607"/>
    </row>
    <row r="201" spans="3:16" x14ac:dyDescent="0.2">
      <c r="C201" s="2625" t="s">
        <v>2074</v>
      </c>
      <c r="D201" s="2626">
        <v>64207.21</v>
      </c>
      <c r="E201" s="1324"/>
      <c r="I201" s="2607"/>
      <c r="J201" s="2607"/>
      <c r="P201" s="1648"/>
    </row>
    <row r="202" spans="3:16" x14ac:dyDescent="0.2">
      <c r="C202" s="2625" t="s">
        <v>2075</v>
      </c>
      <c r="D202" s="2626">
        <v>17999.32</v>
      </c>
      <c r="E202" s="1324"/>
      <c r="I202" s="2607"/>
      <c r="J202" s="2607"/>
    </row>
    <row r="203" spans="3:16" x14ac:dyDescent="0.2">
      <c r="C203" s="2625" t="s">
        <v>2076</v>
      </c>
      <c r="D203" s="2626">
        <v>48942.39</v>
      </c>
      <c r="E203" s="1324"/>
      <c r="I203" s="2607"/>
      <c r="J203" s="2607"/>
    </row>
    <row r="204" spans="3:16" x14ac:dyDescent="0.2">
      <c r="C204" s="2625" t="s">
        <v>2077</v>
      </c>
      <c r="D204" s="2626">
        <v>9145.81</v>
      </c>
      <c r="E204" s="1324"/>
      <c r="I204" s="2607"/>
      <c r="J204" s="2607"/>
    </row>
    <row r="205" spans="3:16" x14ac:dyDescent="0.2">
      <c r="C205" s="2625" t="s">
        <v>2078</v>
      </c>
      <c r="D205" s="2626">
        <v>17477.740000000002</v>
      </c>
      <c r="E205" s="1324"/>
      <c r="I205" s="2607"/>
      <c r="J205" s="2607"/>
    </row>
    <row r="206" spans="3:16" x14ac:dyDescent="0.2">
      <c r="C206" s="2625" t="s">
        <v>2079</v>
      </c>
      <c r="D206" s="2626">
        <v>1631</v>
      </c>
      <c r="E206" s="1324"/>
      <c r="I206" s="2607"/>
      <c r="J206" s="2607"/>
    </row>
    <row r="207" spans="3:16" x14ac:dyDescent="0.2">
      <c r="C207" s="2625" t="s">
        <v>2080</v>
      </c>
      <c r="D207" s="2626">
        <v>27633.86</v>
      </c>
      <c r="E207" s="1324"/>
      <c r="I207" s="2607"/>
      <c r="J207" s="2607"/>
    </row>
    <row r="208" spans="3:16" x14ac:dyDescent="0.2">
      <c r="C208" s="2625" t="s">
        <v>2081</v>
      </c>
      <c r="D208" s="2626">
        <v>13590.58</v>
      </c>
      <c r="E208" s="1324"/>
      <c r="I208" s="2607"/>
      <c r="J208" s="2607"/>
    </row>
    <row r="209" spans="2:10" x14ac:dyDescent="0.2">
      <c r="C209" s="2625" t="s">
        <v>2082</v>
      </c>
      <c r="D209" s="2626">
        <v>6516.53</v>
      </c>
      <c r="E209" s="1324"/>
      <c r="I209" s="2607"/>
      <c r="J209" s="2607"/>
    </row>
    <row r="210" spans="2:10" x14ac:dyDescent="0.2">
      <c r="C210" s="2625" t="s">
        <v>1914</v>
      </c>
      <c r="D210" s="2626">
        <v>2621.63</v>
      </c>
      <c r="E210" s="1327"/>
      <c r="I210" s="2607"/>
      <c r="J210" s="2607"/>
    </row>
    <row r="211" spans="2:10" x14ac:dyDescent="0.2">
      <c r="C211" s="2622" t="s">
        <v>2089</v>
      </c>
      <c r="D211" s="2628">
        <v>248005.09</v>
      </c>
      <c r="E211" s="1327"/>
      <c r="I211" s="2607"/>
      <c r="J211" s="2607"/>
    </row>
    <row r="212" spans="2:10" x14ac:dyDescent="0.2">
      <c r="C212" s="2622" t="s">
        <v>2086</v>
      </c>
      <c r="D212" s="2628">
        <v>1083363.72</v>
      </c>
      <c r="I212" s="2607"/>
      <c r="J212" s="2607"/>
    </row>
    <row r="213" spans="2:10" x14ac:dyDescent="0.2">
      <c r="C213" s="2625" t="s">
        <v>2084</v>
      </c>
      <c r="D213" s="2626">
        <v>11108.65</v>
      </c>
      <c r="I213" s="2607"/>
      <c r="J213" s="2607"/>
    </row>
    <row r="214" spans="2:10" x14ac:dyDescent="0.2">
      <c r="C214" s="2625" t="s">
        <v>2085</v>
      </c>
      <c r="D214" s="2626">
        <v>7058.13</v>
      </c>
      <c r="I214" s="2607"/>
      <c r="J214" s="2607"/>
    </row>
    <row r="215" spans="2:10" x14ac:dyDescent="0.2">
      <c r="I215" s="2607"/>
      <c r="J215" s="2607"/>
    </row>
    <row r="216" spans="2:10" x14ac:dyDescent="0.2">
      <c r="D216" s="1635">
        <f>SUM(D195:D215)-D211-D212</f>
        <v>504567.78999999957</v>
      </c>
      <c r="H216" s="2607"/>
    </row>
    <row r="217" spans="2:10" x14ac:dyDescent="0.2">
      <c r="C217" s="1635"/>
      <c r="D217" s="1372"/>
      <c r="H217" s="2607"/>
    </row>
    <row r="218" spans="2:10" x14ac:dyDescent="0.2">
      <c r="B218" s="2629"/>
      <c r="C218" s="2623"/>
      <c r="D218" s="1372"/>
      <c r="H218" s="2607"/>
    </row>
    <row r="219" spans="2:10" x14ac:dyDescent="0.2">
      <c r="B219" s="2629"/>
      <c r="C219" s="2623"/>
      <c r="D219" s="1372"/>
      <c r="H219" s="2607"/>
    </row>
  </sheetData>
  <mergeCells count="8">
    <mergeCell ref="A1:C1"/>
    <mergeCell ref="A51:C51"/>
    <mergeCell ref="A98:C98"/>
    <mergeCell ref="F97:J97"/>
    <mergeCell ref="M98:N98"/>
    <mergeCell ref="A2:C2"/>
    <mergeCell ref="D1:R2"/>
    <mergeCell ref="D91:D93"/>
  </mergeCells>
  <conditionalFormatting sqref="O103:O123 A163:A192">
    <cfRule type="containsText" dxfId="78" priority="5" operator="containsText" text="FALSE">
      <formula>NOT(ISERROR(SEARCH("FALSE",A103)))</formula>
    </cfRule>
    <cfRule type="containsText" priority="6" operator="containsText" text="FALSE">
      <formula>NOT(ISERROR(SEARCH("FALSE",A103)))</formula>
    </cfRule>
  </conditionalFormatting>
  <conditionalFormatting sqref="A103:A123">
    <cfRule type="containsText" dxfId="77" priority="3" operator="containsText" text="FALSE">
      <formula>NOT(ISERROR(SEARCH("FALSE",A103)))</formula>
    </cfRule>
    <cfRule type="containsText" priority="4" operator="containsText" text="FALSE">
      <formula>NOT(ISERROR(SEARCH("FALSE",A103)))</formula>
    </cfRule>
  </conditionalFormatting>
  <printOptions headings="1" gridLines="1"/>
  <pageMargins left="0" right="0" top="0" bottom="0" header="0" footer="0"/>
  <pageSetup scale="53" orientation="landscape" r:id="rId1"/>
  <headerFooter scaleWithDoc="0" alignWithMargins="0">
    <oddFooter>&amp;L&amp;Z&amp;F&amp;R&amp;A</oddFoot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rgb="FF66FFFF"/>
    <pageSetUpPr fitToPage="1"/>
  </sheetPr>
  <dimension ref="A1:AJ148"/>
  <sheetViews>
    <sheetView zoomScale="80" zoomScaleNormal="80" workbookViewId="0">
      <pane xSplit="2" ySplit="6" topLeftCell="C87" activePane="bottomRight" state="frozenSplit"/>
      <selection activeCell="I681" sqref="I681"/>
      <selection pane="topRight" activeCell="I681" sqref="I681"/>
      <selection pane="bottomLeft" activeCell="I681" sqref="I681"/>
      <selection pane="bottomRight" activeCell="E112" sqref="E112"/>
    </sheetView>
  </sheetViews>
  <sheetFormatPr defaultColWidth="9.140625" defaultRowHeight="15" x14ac:dyDescent="0.25"/>
  <cols>
    <col min="1" max="1" width="10.7109375" style="7" bestFit="1" customWidth="1"/>
    <col min="2" max="2" width="7.7109375" style="125" customWidth="1"/>
    <col min="3" max="3" width="7.140625" style="197" customWidth="1"/>
    <col min="4" max="4" width="41.42578125" style="10" customWidth="1"/>
    <col min="5" max="5" width="16" style="1142" customWidth="1"/>
    <col min="6" max="6" width="14.28515625" style="1142" customWidth="1"/>
    <col min="7" max="7" width="15.28515625" style="1142" bestFit="1" customWidth="1"/>
    <col min="8" max="8" width="16.85546875" style="1142" customWidth="1"/>
    <col min="9" max="9" width="16.42578125" style="10" bestFit="1" customWidth="1"/>
    <col min="10" max="10" width="11.28515625" style="10" bestFit="1" customWidth="1"/>
    <col min="11" max="11" width="9.140625" style="10" customWidth="1"/>
    <col min="12" max="12" width="7.140625" style="125" customWidth="1"/>
    <col min="13" max="13" width="9.42578125" style="197" customWidth="1"/>
    <col min="14" max="14" width="31.7109375" style="10" customWidth="1"/>
    <col min="15" max="15" width="15" style="2919" bestFit="1" customWidth="1"/>
    <col min="16" max="16" width="18" style="2919" bestFit="1" customWidth="1"/>
    <col min="17" max="17" width="13.7109375" style="2919" bestFit="1" customWidth="1"/>
    <col min="18" max="18" width="15.7109375" style="2919" bestFit="1" customWidth="1"/>
    <col min="19" max="19" width="16.85546875" style="10" bestFit="1" customWidth="1"/>
    <col min="20" max="20" width="14.7109375" style="10" customWidth="1"/>
    <col min="21" max="21" width="8.85546875" style="10" customWidth="1"/>
    <col min="22" max="22" width="6.7109375" style="10" hidden="1" customWidth="1"/>
    <col min="23" max="23" width="8.85546875" style="10" hidden="1" customWidth="1"/>
    <col min="24" max="24" width="6.28515625" style="72" hidden="1" customWidth="1"/>
    <col min="25" max="25" width="4.85546875" style="72" hidden="1" customWidth="1"/>
    <col min="26" max="35" width="9.140625" style="10" hidden="1" customWidth="1"/>
    <col min="36" max="16384" width="9.140625" style="10"/>
  </cols>
  <sheetData>
    <row r="1" spans="1:35" x14ac:dyDescent="0.25">
      <c r="D1" s="7" t="s">
        <v>31</v>
      </c>
      <c r="E1" s="1155" t="s">
        <v>1124</v>
      </c>
      <c r="F1" s="1155" t="s">
        <v>1123</v>
      </c>
      <c r="G1" s="1155" t="s">
        <v>1123</v>
      </c>
    </row>
    <row r="2" spans="1:35" x14ac:dyDescent="0.25">
      <c r="D2" s="28" t="str">
        <f>'17NM_Clinic Revenue'!B2</f>
        <v>GLOBAL OP PL:   FY17 JUL- JUN</v>
      </c>
    </row>
    <row r="3" spans="1:35" x14ac:dyDescent="0.25">
      <c r="D3" s="1156"/>
    </row>
    <row r="4" spans="1:35" x14ac:dyDescent="0.25">
      <c r="D4" s="1143" t="s">
        <v>4189</v>
      </c>
      <c r="E4" s="3958" t="s">
        <v>407</v>
      </c>
      <c r="F4" s="3958"/>
      <c r="G4" s="3958"/>
      <c r="H4" s="1157"/>
      <c r="N4" s="1143" t="s">
        <v>4188</v>
      </c>
      <c r="O4" s="3959" t="s">
        <v>308</v>
      </c>
      <c r="P4" s="3959"/>
      <c r="Q4" s="3959"/>
    </row>
    <row r="5" spans="1:35" x14ac:dyDescent="0.25">
      <c r="C5" s="2600"/>
      <c r="D5" s="1158"/>
      <c r="E5" s="3960" t="str">
        <f>Headers!B2&amp;"  Non-Omega Cost"</f>
        <v>FY17  Non-Omega Cost</v>
      </c>
      <c r="F5" s="3961"/>
      <c r="G5" s="3961"/>
      <c r="H5" s="3962"/>
      <c r="M5" s="2600"/>
      <c r="N5" s="10" t="s">
        <v>574</v>
      </c>
      <c r="O5" s="3963" t="str">
        <f>Headers!B7&amp;"  Non-Omega Cost"</f>
        <v>FY16  Non-Omega Cost</v>
      </c>
      <c r="P5" s="3964"/>
      <c r="Q5" s="3964"/>
      <c r="R5" s="3965"/>
      <c r="T5" s="2956"/>
    </row>
    <row r="6" spans="1:35" s="1159" customFormat="1" ht="12.75" customHeight="1" x14ac:dyDescent="0.25">
      <c r="A6" s="1145"/>
      <c r="B6" s="1354" t="s">
        <v>213</v>
      </c>
      <c r="C6" s="2601" t="s">
        <v>215</v>
      </c>
      <c r="D6" s="1146" t="s">
        <v>399</v>
      </c>
      <c r="E6" s="1147" t="s">
        <v>182</v>
      </c>
      <c r="F6" s="1147" t="s">
        <v>428</v>
      </c>
      <c r="G6" s="1147" t="s">
        <v>429</v>
      </c>
      <c r="H6" s="1147" t="s">
        <v>293</v>
      </c>
      <c r="I6" s="10"/>
      <c r="J6" s="1144"/>
      <c r="K6" s="1144"/>
      <c r="L6" s="1354" t="s">
        <v>213</v>
      </c>
      <c r="M6" s="2601" t="s">
        <v>215</v>
      </c>
      <c r="N6" s="1146" t="s">
        <v>399</v>
      </c>
      <c r="O6" s="2920" t="s">
        <v>182</v>
      </c>
      <c r="P6" s="2920" t="s">
        <v>428</v>
      </c>
      <c r="Q6" s="2920" t="s">
        <v>429</v>
      </c>
      <c r="R6" s="2920" t="s">
        <v>293</v>
      </c>
      <c r="T6" s="2957"/>
      <c r="X6" s="1353" t="s">
        <v>1937</v>
      </c>
      <c r="Y6" s="1353" t="s">
        <v>1938</v>
      </c>
      <c r="AA6" s="1913" t="s">
        <v>182</v>
      </c>
      <c r="AB6" s="1913" t="s">
        <v>428</v>
      </c>
      <c r="AC6" s="1913" t="s">
        <v>429</v>
      </c>
      <c r="AD6" s="1913" t="s">
        <v>293</v>
      </c>
      <c r="AE6" s="30"/>
      <c r="AF6" s="1914" t="s">
        <v>182</v>
      </c>
      <c r="AG6" s="1914" t="s">
        <v>428</v>
      </c>
      <c r="AH6" s="1914" t="s">
        <v>429</v>
      </c>
      <c r="AI6" s="1914" t="s">
        <v>293</v>
      </c>
    </row>
    <row r="7" spans="1:35" s="1351" customFormat="1" ht="12.75" x14ac:dyDescent="0.2">
      <c r="A7" s="1435" t="b">
        <f t="shared" ref="A7:A71" si="0">EXACT(B7,C7)</f>
        <v>1</v>
      </c>
      <c r="B7" s="1435">
        <v>2300</v>
      </c>
      <c r="C7" s="1436">
        <v>2300</v>
      </c>
      <c r="D7" s="1437" t="s">
        <v>1039</v>
      </c>
      <c r="E7" s="1438">
        <f>xx_compnt_audit_by_compnt_CY!I10+xx_compnt_audit_by_compnt_CY!I11</f>
        <v>3235745.663101295</v>
      </c>
      <c r="F7" s="1438">
        <f>+xx_compnt_audit_by_compnt_CY!H12</f>
        <v>466673.80253456894</v>
      </c>
      <c r="G7" s="1438">
        <f>xx_compnt_audit_by_compnt_CY!H13</f>
        <v>462788.93368639884</v>
      </c>
      <c r="H7" s="1438">
        <f t="shared" ref="H7:H71" si="1">+E7+F7+G7</f>
        <v>4165208.399322263</v>
      </c>
      <c r="I7" s="1439">
        <f t="shared" ref="I7:I30" si="2">+(-E7)</f>
        <v>-3235745.663101295</v>
      </c>
      <c r="J7" s="1440">
        <f>H7-'17NM_PLRecon'!V45</f>
        <v>0</v>
      </c>
      <c r="K7" s="1435" t="b">
        <f t="shared" ref="K7:K107" si="3">EXACT(L7,M7)</f>
        <v>1</v>
      </c>
      <c r="L7" s="1435">
        <v>2300</v>
      </c>
      <c r="M7" s="1436">
        <v>2300</v>
      </c>
      <c r="N7" s="1437" t="s">
        <v>1039</v>
      </c>
      <c r="O7" s="2921">
        <v>3111070.5773999994</v>
      </c>
      <c r="P7" s="2921">
        <v>500010.62189999991</v>
      </c>
      <c r="Q7" s="2921">
        <v>423722.98229999997</v>
      </c>
      <c r="R7" s="2921">
        <v>4034804.1815999993</v>
      </c>
      <c r="T7" s="2958" t="s">
        <v>3920</v>
      </c>
      <c r="U7" s="1351" t="b">
        <f>M7=C7</f>
        <v>1</v>
      </c>
      <c r="V7" s="1351">
        <v>230</v>
      </c>
      <c r="W7" s="1351" t="b">
        <f>V7=L7</f>
        <v>0</v>
      </c>
      <c r="X7" s="1495" t="s">
        <v>744</v>
      </c>
      <c r="Y7" s="1495" t="s">
        <v>744</v>
      </c>
      <c r="AA7" s="547">
        <f>+E7-'17NM_Flex Cost'!E7</f>
        <v>0</v>
      </c>
      <c r="AB7" s="547">
        <f>+F7-'17NM_Flex Cost'!F7</f>
        <v>0</v>
      </c>
      <c r="AC7" s="547">
        <f>+G7-'17NM_Flex Cost'!G7</f>
        <v>0</v>
      </c>
      <c r="AD7" s="547">
        <f>+H7-'17NM_Flex Cost'!H7</f>
        <v>0</v>
      </c>
      <c r="AE7" s="30"/>
      <c r="AF7" s="547">
        <f>+O7-'17NM_Flex Cost'!O7</f>
        <v>0</v>
      </c>
      <c r="AG7" s="547">
        <f>+P7-'17NM_Flex Cost'!P7</f>
        <v>0</v>
      </c>
      <c r="AH7" s="547">
        <f>+Q7-'17NM_Flex Cost'!Q7</f>
        <v>0</v>
      </c>
      <c r="AI7" s="547">
        <f>+R7-'17NM_Flex Cost'!R7</f>
        <v>0</v>
      </c>
    </row>
    <row r="8" spans="1:35" s="1351" customFormat="1" ht="12.75" x14ac:dyDescent="0.2">
      <c r="A8" s="1435" t="b">
        <f t="shared" si="0"/>
        <v>1</v>
      </c>
      <c r="B8" s="1435">
        <v>2310</v>
      </c>
      <c r="C8" s="1436">
        <v>2310</v>
      </c>
      <c r="D8" s="1437" t="s">
        <v>1040</v>
      </c>
      <c r="E8" s="1438">
        <f>+xx_compnt_audit_by_compnt_CY!I16+xx_compnt_audit_by_compnt_CY!I17</f>
        <v>3954587.6394074396</v>
      </c>
      <c r="F8" s="1438">
        <f>+xx_compnt_audit_by_compnt_CY!H18</f>
        <v>508187.40272268048</v>
      </c>
      <c r="G8" s="1438">
        <f>+xx_compnt_audit_by_compnt_CY!H19</f>
        <v>558644.98944902478</v>
      </c>
      <c r="H8" s="1438">
        <f t="shared" si="1"/>
        <v>5021420.0315791452</v>
      </c>
      <c r="I8" s="1439">
        <f t="shared" si="2"/>
        <v>-3954587.6394074396</v>
      </c>
      <c r="J8" s="1440">
        <f>H8-'17NM_PLRecon'!V46</f>
        <v>0</v>
      </c>
      <c r="K8" s="1435" t="b">
        <f t="shared" si="3"/>
        <v>1</v>
      </c>
      <c r="L8" s="1435">
        <v>2310</v>
      </c>
      <c r="M8" s="1436">
        <v>2310</v>
      </c>
      <c r="N8" s="1437" t="s">
        <v>1040</v>
      </c>
      <c r="O8" s="2921">
        <v>4062677.3604000001</v>
      </c>
      <c r="P8" s="2921">
        <v>546587.9513999999</v>
      </c>
      <c r="Q8" s="2921">
        <v>541952.03159999999</v>
      </c>
      <c r="R8" s="2921">
        <v>5151217.3434000006</v>
      </c>
      <c r="T8" s="2958" t="s">
        <v>3920</v>
      </c>
      <c r="U8" s="1351" t="b">
        <f t="shared" ref="U8:U72" si="4">M8=C8</f>
        <v>1</v>
      </c>
      <c r="V8" s="1351">
        <v>231</v>
      </c>
      <c r="W8" s="1351" t="b">
        <f t="shared" ref="W8:W75" si="5">V8=L8</f>
        <v>0</v>
      </c>
      <c r="X8" s="1496"/>
      <c r="Y8" s="1496"/>
    </row>
    <row r="9" spans="1:35" s="1351" customFormat="1" ht="12.75" x14ac:dyDescent="0.2">
      <c r="A9" s="1435" t="b">
        <f t="shared" si="0"/>
        <v>1</v>
      </c>
      <c r="B9" s="1435">
        <v>2320</v>
      </c>
      <c r="C9" s="1441">
        <v>2320</v>
      </c>
      <c r="D9" s="1442" t="s">
        <v>1051</v>
      </c>
      <c r="E9" s="1443">
        <f>+xx_compnt_audit_by_compnt_CY!I22+xx_compnt_audit_by_compnt_CY!I23</f>
        <v>3732727.0340626407</v>
      </c>
      <c r="F9" s="1443">
        <f>+xx_compnt_audit_by_compnt_CY!H24</f>
        <v>508432.04317498638</v>
      </c>
      <c r="G9" s="1443">
        <f>+xx_compnt_audit_by_compnt_CY!H25</f>
        <v>561651.45031081676</v>
      </c>
      <c r="H9" s="1443">
        <f t="shared" si="1"/>
        <v>4802810.5275484445</v>
      </c>
      <c r="I9" s="1439">
        <f t="shared" si="2"/>
        <v>-3732727.0340626407</v>
      </c>
      <c r="J9" s="1440">
        <f>H9-'17NM_PLRecon'!V52</f>
        <v>0</v>
      </c>
      <c r="K9" s="1435" t="b">
        <f t="shared" si="3"/>
        <v>1</v>
      </c>
      <c r="L9" s="1435">
        <v>2320</v>
      </c>
      <c r="M9" s="1441">
        <v>2320</v>
      </c>
      <c r="N9" s="1442" t="s">
        <v>1051</v>
      </c>
      <c r="O9" s="2922">
        <v>1432358.4095999999</v>
      </c>
      <c r="P9" s="2922">
        <v>224936.11199999999</v>
      </c>
      <c r="Q9" s="2922">
        <v>222169.872</v>
      </c>
      <c r="R9" s="2922">
        <v>1879464.3935999998</v>
      </c>
      <c r="S9" s="1351" t="s">
        <v>744</v>
      </c>
      <c r="U9" s="1351" t="b">
        <f t="shared" si="4"/>
        <v>1</v>
      </c>
      <c r="V9" s="1351">
        <v>232</v>
      </c>
      <c r="W9" s="1351" t="b">
        <f t="shared" si="5"/>
        <v>0</v>
      </c>
      <c r="X9" s="1495" t="s">
        <v>744</v>
      </c>
      <c r="Y9" s="1495" t="s">
        <v>744</v>
      </c>
    </row>
    <row r="10" spans="1:35" s="1351" customFormat="1" ht="12.75" x14ac:dyDescent="0.2">
      <c r="A10" s="1435" t="b">
        <f t="shared" si="0"/>
        <v>1</v>
      </c>
      <c r="B10" s="1435">
        <v>2330</v>
      </c>
      <c r="C10" s="1444">
        <v>2330</v>
      </c>
      <c r="D10" s="1445" t="s">
        <v>1052</v>
      </c>
      <c r="E10" s="1446">
        <f>+xx_compnt_audit_by_compnt_CY!I32</f>
        <v>2421203.3756384128</v>
      </c>
      <c r="F10" s="1446">
        <f>+xx_compnt_audit_by_compnt_CY!H30</f>
        <v>369071.2601250516</v>
      </c>
      <c r="G10" s="1446">
        <f>+xx_compnt_audit_by_compnt_CY!H31</f>
        <v>373655.85478305828</v>
      </c>
      <c r="H10" s="1446">
        <f t="shared" si="1"/>
        <v>3163930.4905465227</v>
      </c>
      <c r="I10" s="1439">
        <f t="shared" si="2"/>
        <v>-2421203.3756384128</v>
      </c>
      <c r="J10" s="1440">
        <f>H10-'17NM_PLRecon'!V53</f>
        <v>0</v>
      </c>
      <c r="K10" s="1435" t="b">
        <f t="shared" si="3"/>
        <v>1</v>
      </c>
      <c r="L10" s="1435">
        <v>2330</v>
      </c>
      <c r="M10" s="1444">
        <v>2330</v>
      </c>
      <c r="N10" s="1445" t="s">
        <v>1052</v>
      </c>
      <c r="O10" s="2923">
        <v>1457219.8004000001</v>
      </c>
      <c r="P10" s="2923">
        <v>220152.8602</v>
      </c>
      <c r="Q10" s="2923">
        <v>206776.01490000001</v>
      </c>
      <c r="R10" s="2923">
        <v>1884148.6755000001</v>
      </c>
      <c r="U10" s="1351" t="b">
        <f t="shared" si="4"/>
        <v>1</v>
      </c>
      <c r="V10" s="1351">
        <v>233</v>
      </c>
      <c r="W10" s="1351" t="b">
        <f t="shared" si="5"/>
        <v>0</v>
      </c>
      <c r="X10" s="1495"/>
      <c r="Y10" s="1495"/>
    </row>
    <row r="11" spans="1:35" s="1351" customFormat="1" ht="12.75" x14ac:dyDescent="0.2">
      <c r="A11" s="1435" t="b">
        <f t="shared" si="0"/>
        <v>1</v>
      </c>
      <c r="B11" s="1435">
        <v>2340</v>
      </c>
      <c r="C11" s="1436">
        <v>2340</v>
      </c>
      <c r="D11" s="1437" t="s">
        <v>1041</v>
      </c>
      <c r="E11" s="1438">
        <f>+xx_compnt_audit_by_compnt_CY!I34+xx_compnt_audit_by_compnt_CY!I35</f>
        <v>5162810.6234261533</v>
      </c>
      <c r="F11" s="1438">
        <f>+xx_compnt_audit_by_compnt_CY!H36</f>
        <v>791960.56030651112</v>
      </c>
      <c r="G11" s="1438">
        <f>+xx_compnt_audit_by_compnt_CY!H37</f>
        <v>725444.89634892088</v>
      </c>
      <c r="H11" s="1438">
        <f t="shared" si="1"/>
        <v>6680216.0800815849</v>
      </c>
      <c r="I11" s="1439">
        <f t="shared" si="2"/>
        <v>-5162810.6234261533</v>
      </c>
      <c r="J11" s="1447">
        <f>H11-'17NM_PLRecon'!V47</f>
        <v>0</v>
      </c>
      <c r="K11" s="1435" t="b">
        <f t="shared" si="3"/>
        <v>1</v>
      </c>
      <c r="L11" s="1435">
        <v>2340</v>
      </c>
      <c r="M11" s="1436">
        <v>2340</v>
      </c>
      <c r="N11" s="1437" t="s">
        <v>1041</v>
      </c>
      <c r="O11" s="2921">
        <v>5070121.0801999997</v>
      </c>
      <c r="P11" s="2921">
        <v>848760.12199999997</v>
      </c>
      <c r="Q11" s="2921">
        <v>685575.25719999999</v>
      </c>
      <c r="R11" s="2921">
        <v>6604456.4593999991</v>
      </c>
      <c r="U11" s="1351" t="b">
        <f t="shared" si="4"/>
        <v>1</v>
      </c>
      <c r="V11" s="1351">
        <v>234</v>
      </c>
      <c r="W11" s="1351" t="b">
        <f t="shared" si="5"/>
        <v>0</v>
      </c>
      <c r="X11" s="1495"/>
      <c r="Y11" s="1495"/>
    </row>
    <row r="12" spans="1:35" s="1351" customFormat="1" ht="12.75" x14ac:dyDescent="0.2">
      <c r="A12" s="1435" t="b">
        <f t="shared" si="0"/>
        <v>1</v>
      </c>
      <c r="B12" s="1435">
        <v>2350</v>
      </c>
      <c r="C12" s="1441">
        <v>2350</v>
      </c>
      <c r="D12" s="1442" t="s">
        <v>1053</v>
      </c>
      <c r="E12" s="1443">
        <f>+xx_compnt_audit_by_compnt_CY!I40+xx_compnt_audit_by_compnt_CY!I41</f>
        <v>2969354.2798585449</v>
      </c>
      <c r="F12" s="1443">
        <f>+xx_compnt_audit_by_compnt_CY!H42</f>
        <v>430408.51289595821</v>
      </c>
      <c r="G12" s="1443">
        <f>+xx_compnt_audit_by_compnt_CY!H43</f>
        <v>427925.8834132576</v>
      </c>
      <c r="H12" s="1443">
        <f t="shared" si="1"/>
        <v>3827688.6761677605</v>
      </c>
      <c r="I12" s="1439">
        <f t="shared" si="2"/>
        <v>-2969354.2798585449</v>
      </c>
      <c r="J12" s="1447">
        <f>H12-'17NM_PLRecon'!V54</f>
        <v>0</v>
      </c>
      <c r="K12" s="1435" t="b">
        <f t="shared" si="3"/>
        <v>1</v>
      </c>
      <c r="L12" s="1435">
        <v>2350</v>
      </c>
      <c r="M12" s="1441">
        <v>2350</v>
      </c>
      <c r="N12" s="1442" t="s">
        <v>1053</v>
      </c>
      <c r="O12" s="2922">
        <v>1253457.4317000001</v>
      </c>
      <c r="P12" s="2922">
        <v>194145.2934</v>
      </c>
      <c r="Q12" s="2922">
        <v>183972.07919999998</v>
      </c>
      <c r="R12" s="2922">
        <v>1631574.8043000002</v>
      </c>
      <c r="S12" s="1351" t="s">
        <v>744</v>
      </c>
      <c r="U12" s="1351" t="b">
        <f t="shared" si="4"/>
        <v>1</v>
      </c>
      <c r="V12" s="1351">
        <v>235</v>
      </c>
      <c r="W12" s="1351" t="b">
        <f t="shared" si="5"/>
        <v>0</v>
      </c>
      <c r="X12" s="1495" t="s">
        <v>744</v>
      </c>
      <c r="Y12" s="1495" t="s">
        <v>744</v>
      </c>
    </row>
    <row r="13" spans="1:35" s="1351" customFormat="1" ht="12.75" x14ac:dyDescent="0.2">
      <c r="A13" s="1435" t="b">
        <f t="shared" si="0"/>
        <v>1</v>
      </c>
      <c r="B13" s="1435">
        <v>2360</v>
      </c>
      <c r="C13" s="1436">
        <v>2360</v>
      </c>
      <c r="D13" s="1437" t="s">
        <v>1042</v>
      </c>
      <c r="E13" s="1438">
        <f>+xx_compnt_audit_by_compnt_CY!I46+xx_compnt_audit_by_compnt_CY!I47</f>
        <v>3653247.7297403454</v>
      </c>
      <c r="F13" s="1438">
        <f>+xx_compnt_audit_by_compnt_CY!H48</f>
        <v>528454.00526477047</v>
      </c>
      <c r="G13" s="1438">
        <f>+xx_compnt_audit_by_compnt_CY!H49</f>
        <v>517833.23421364732</v>
      </c>
      <c r="H13" s="1438">
        <f t="shared" si="1"/>
        <v>4699534.9692187635</v>
      </c>
      <c r="I13" s="1439">
        <f t="shared" si="2"/>
        <v>-3653247.7297403454</v>
      </c>
      <c r="J13" s="1447">
        <f>H13-'17NM_PLRecon'!V48</f>
        <v>0</v>
      </c>
      <c r="K13" s="1435" t="b">
        <f t="shared" si="3"/>
        <v>1</v>
      </c>
      <c r="L13" s="1435">
        <v>2360</v>
      </c>
      <c r="M13" s="1436">
        <v>2360</v>
      </c>
      <c r="N13" s="1437" t="s">
        <v>1042</v>
      </c>
      <c r="O13" s="2921">
        <v>3586675.7875999999</v>
      </c>
      <c r="P13" s="2921">
        <v>566125.84759999998</v>
      </c>
      <c r="Q13" s="2921">
        <v>481837.50459999999</v>
      </c>
      <c r="R13" s="2921">
        <v>4634639.1398</v>
      </c>
      <c r="U13" s="1351" t="b">
        <f t="shared" si="4"/>
        <v>1</v>
      </c>
      <c r="V13" s="1351">
        <v>236</v>
      </c>
      <c r="W13" s="1351" t="b">
        <f t="shared" si="5"/>
        <v>0</v>
      </c>
      <c r="X13" s="1495"/>
      <c r="Y13" s="1495"/>
    </row>
    <row r="14" spans="1:35" s="1351" customFormat="1" ht="12.75" x14ac:dyDescent="0.2">
      <c r="A14" s="1435" t="b">
        <f t="shared" si="0"/>
        <v>1</v>
      </c>
      <c r="B14" s="1435">
        <v>2370</v>
      </c>
      <c r="C14" s="1441">
        <v>2370</v>
      </c>
      <c r="D14" s="1442" t="s">
        <v>1054</v>
      </c>
      <c r="E14" s="1443">
        <f>+xx_compnt_audit_by_compnt_CY!I52+xx_compnt_audit_by_compnt_CY!I53</f>
        <v>2529916.6450521913</v>
      </c>
      <c r="F14" s="1443">
        <f>+xx_compnt_audit_by_compnt_CY!H54</f>
        <v>337948.48511908733</v>
      </c>
      <c r="G14" s="1443">
        <f>+xx_compnt_audit_by_compnt_CY!H55</f>
        <v>355328.02317809005</v>
      </c>
      <c r="H14" s="1443">
        <f t="shared" si="1"/>
        <v>3223193.1533493684</v>
      </c>
      <c r="I14" s="1439">
        <f t="shared" si="2"/>
        <v>-2529916.6450521913</v>
      </c>
      <c r="J14" s="1447">
        <f>H14-'17NM_PLRecon'!V55</f>
        <v>0</v>
      </c>
      <c r="K14" s="1435" t="b">
        <f t="shared" si="3"/>
        <v>1</v>
      </c>
      <c r="L14" s="1435">
        <v>2370</v>
      </c>
      <c r="M14" s="1441">
        <v>2370</v>
      </c>
      <c r="N14" s="1442" t="s">
        <v>1054</v>
      </c>
      <c r="O14" s="2922">
        <v>1002895.3729999999</v>
      </c>
      <c r="P14" s="2922">
        <v>149556.92299999998</v>
      </c>
      <c r="Q14" s="2922">
        <v>138063.24350000001</v>
      </c>
      <c r="R14" s="2922">
        <v>1290515.5395</v>
      </c>
      <c r="S14" s="1351" t="s">
        <v>744</v>
      </c>
      <c r="U14" s="1351" t="b">
        <f t="shared" si="4"/>
        <v>1</v>
      </c>
      <c r="V14" s="1351">
        <v>237</v>
      </c>
      <c r="W14" s="1351" t="b">
        <f t="shared" si="5"/>
        <v>0</v>
      </c>
      <c r="X14" s="1495" t="s">
        <v>744</v>
      </c>
      <c r="Y14" s="1495" t="s">
        <v>744</v>
      </c>
    </row>
    <row r="15" spans="1:35" s="1351" customFormat="1" ht="12.75" x14ac:dyDescent="0.2">
      <c r="A15" s="1435" t="b">
        <f t="shared" si="0"/>
        <v>1</v>
      </c>
      <c r="B15" s="1435">
        <v>2380</v>
      </c>
      <c r="C15" s="1448">
        <v>2380</v>
      </c>
      <c r="D15" s="1449" t="s">
        <v>1055</v>
      </c>
      <c r="E15" s="1450">
        <f>+xx_compnt_audit_by_compnt_CY!I58+xx_compnt_audit_by_compnt_CY!I59</f>
        <v>3693835.2115719961</v>
      </c>
      <c r="F15" s="1450">
        <f>+xx_compnt_audit_by_compnt_CY!H60</f>
        <v>533875.21461899311</v>
      </c>
      <c r="G15" s="1450">
        <f>+xx_compnt_audit_by_compnt_CY!H61</f>
        <v>539484.43646007357</v>
      </c>
      <c r="H15" s="1450">
        <f t="shared" si="1"/>
        <v>4767194.8626510631</v>
      </c>
      <c r="I15" s="1439">
        <f t="shared" si="2"/>
        <v>-3693835.2115719961</v>
      </c>
      <c r="J15" s="1447">
        <f>H15-'17NM_PLRecon'!V56</f>
        <v>0</v>
      </c>
      <c r="K15" s="1435" t="b">
        <f t="shared" si="3"/>
        <v>1</v>
      </c>
      <c r="L15" s="1435">
        <v>2380</v>
      </c>
      <c r="M15" s="1448">
        <v>2380</v>
      </c>
      <c r="N15" s="1449" t="s">
        <v>1055</v>
      </c>
      <c r="O15" s="2924">
        <v>1417646.5914999996</v>
      </c>
      <c r="P15" s="2924">
        <v>232050.07799999998</v>
      </c>
      <c r="Q15" s="2924">
        <v>196742.72</v>
      </c>
      <c r="R15" s="2924">
        <v>1846439.3894999996</v>
      </c>
      <c r="S15" s="1351" t="s">
        <v>744</v>
      </c>
      <c r="U15" s="1351" t="b">
        <f t="shared" si="4"/>
        <v>1</v>
      </c>
      <c r="V15" s="1351">
        <v>238</v>
      </c>
      <c r="W15" s="1351" t="b">
        <f t="shared" si="5"/>
        <v>0</v>
      </c>
      <c r="X15" s="1495" t="s">
        <v>744</v>
      </c>
      <c r="Y15" s="1495" t="s">
        <v>744</v>
      </c>
    </row>
    <row r="16" spans="1:35" s="1351" customFormat="1" ht="12.75" x14ac:dyDescent="0.2">
      <c r="A16" s="1435" t="b">
        <f t="shared" si="0"/>
        <v>1</v>
      </c>
      <c r="B16" s="1435">
        <v>2390</v>
      </c>
      <c r="C16" s="1448">
        <v>2390</v>
      </c>
      <c r="D16" s="1449" t="s">
        <v>1056</v>
      </c>
      <c r="E16" s="1450">
        <f>+xx_compnt_audit_by_compnt_CY!I64+xx_compnt_audit_by_compnt_CY!I65</f>
        <v>1522052.9711131225</v>
      </c>
      <c r="F16" s="1450">
        <f>+xx_compnt_audit_by_compnt_CY!H66</f>
        <v>178254.03043004923</v>
      </c>
      <c r="G16" s="1450">
        <f>+xx_compnt_audit_by_compnt_CY!H67</f>
        <v>223940.79796434272</v>
      </c>
      <c r="H16" s="1450">
        <f t="shared" si="1"/>
        <v>1924247.7995075143</v>
      </c>
      <c r="I16" s="1439">
        <f t="shared" si="2"/>
        <v>-1522052.9711131225</v>
      </c>
      <c r="J16" s="1447">
        <f>H16-'17NM_PLRecon'!V57</f>
        <v>0</v>
      </c>
      <c r="K16" s="1435" t="b">
        <f t="shared" si="3"/>
        <v>1</v>
      </c>
      <c r="L16" s="1435">
        <v>2390</v>
      </c>
      <c r="M16" s="1448">
        <v>2390</v>
      </c>
      <c r="N16" s="1449" t="s">
        <v>1056</v>
      </c>
      <c r="O16" s="2924">
        <v>750720.32400000002</v>
      </c>
      <c r="P16" s="2924">
        <v>98040.522499999992</v>
      </c>
      <c r="Q16" s="2924">
        <v>107656.56499999999</v>
      </c>
      <c r="R16" s="2924">
        <v>956417.41149999993</v>
      </c>
      <c r="S16" s="1351" t="s">
        <v>744</v>
      </c>
      <c r="U16" s="1351" t="b">
        <f t="shared" si="4"/>
        <v>1</v>
      </c>
      <c r="V16" s="1351">
        <v>239</v>
      </c>
      <c r="W16" s="1351" t="b">
        <f t="shared" si="5"/>
        <v>0</v>
      </c>
      <c r="X16" s="1495" t="s">
        <v>744</v>
      </c>
      <c r="Y16" s="1495" t="s">
        <v>744</v>
      </c>
    </row>
    <row r="17" spans="1:25" s="1351" customFormat="1" ht="12.75" x14ac:dyDescent="0.2">
      <c r="A17" s="1435" t="b">
        <f t="shared" si="0"/>
        <v>1</v>
      </c>
      <c r="B17" s="1435">
        <v>2400</v>
      </c>
      <c r="C17" s="1436">
        <v>2400</v>
      </c>
      <c r="D17" s="1437" t="s">
        <v>1043</v>
      </c>
      <c r="E17" s="1438">
        <f>+xx_compnt_audit_by_compnt_CY!I70+xx_compnt_audit_by_compnt_CY!I71</f>
        <v>1797518.5627987345</v>
      </c>
      <c r="F17" s="1438">
        <f>+xx_compnt_audit_by_compnt_CY!H72</f>
        <v>228028.42640390349</v>
      </c>
      <c r="G17" s="1438">
        <f>+xx_compnt_audit_by_compnt_CY!H73</f>
        <v>266463.09702374076</v>
      </c>
      <c r="H17" s="1438">
        <f t="shared" si="1"/>
        <v>2292010.0862263786</v>
      </c>
      <c r="I17" s="1439">
        <f t="shared" si="2"/>
        <v>-1797518.5627987345</v>
      </c>
      <c r="J17" s="1447">
        <f>H17-'17NM_PLRecon'!V49</f>
        <v>0</v>
      </c>
      <c r="K17" s="1435" t="b">
        <f t="shared" si="3"/>
        <v>1</v>
      </c>
      <c r="L17" s="1435">
        <v>2400</v>
      </c>
      <c r="M17" s="1436">
        <v>2400</v>
      </c>
      <c r="N17" s="1437" t="s">
        <v>1043</v>
      </c>
      <c r="O17" s="2921">
        <v>1632627.4247999997</v>
      </c>
      <c r="P17" s="2921">
        <v>251722.11419999998</v>
      </c>
      <c r="Q17" s="2921">
        <v>235449.82979999998</v>
      </c>
      <c r="R17" s="2921">
        <v>2119799.3687999998</v>
      </c>
      <c r="U17" s="1351" t="b">
        <f t="shared" si="4"/>
        <v>1</v>
      </c>
      <c r="V17" s="1351">
        <v>240</v>
      </c>
      <c r="W17" s="1351" t="b">
        <f t="shared" si="5"/>
        <v>0</v>
      </c>
      <c r="X17" s="1495"/>
      <c r="Y17" s="1495"/>
    </row>
    <row r="18" spans="1:25" s="1351" customFormat="1" ht="12.75" x14ac:dyDescent="0.2">
      <c r="A18" s="1435" t="b">
        <f t="shared" si="0"/>
        <v>1</v>
      </c>
      <c r="B18" s="1451">
        <v>2410</v>
      </c>
      <c r="C18" s="1441">
        <v>2410</v>
      </c>
      <c r="D18" s="1442" t="s">
        <v>1460</v>
      </c>
      <c r="E18" s="1443">
        <f>+xx_compnt_audit_by_compnt_CY!I76+xx_compnt_audit_by_compnt_CY!I77</f>
        <v>1773223.715940498</v>
      </c>
      <c r="F18" s="1443">
        <f>+xx_compnt_audit_by_compnt_CY!H78</f>
        <v>206078.65341945583</v>
      </c>
      <c r="G18" s="1443">
        <f>+xx_compnt_audit_by_compnt_CY!H79</f>
        <v>275032.27493915427</v>
      </c>
      <c r="H18" s="1443">
        <f t="shared" si="1"/>
        <v>2254334.6442991081</v>
      </c>
      <c r="I18" s="1439">
        <f t="shared" si="2"/>
        <v>-1773223.715940498</v>
      </c>
      <c r="J18" s="1447">
        <f>H18-'17NM_PLRecon'!V63</f>
        <v>0</v>
      </c>
      <c r="K18" s="1435" t="b">
        <f t="shared" si="3"/>
        <v>1</v>
      </c>
      <c r="L18" s="1451">
        <v>2410</v>
      </c>
      <c r="M18" s="1441">
        <v>2410</v>
      </c>
      <c r="N18" s="1442" t="s">
        <v>1460</v>
      </c>
      <c r="O18" s="2922">
        <v>1183314.2867000001</v>
      </c>
      <c r="P18" s="2922">
        <v>69767.534199999995</v>
      </c>
      <c r="Q18" s="2922">
        <v>159406.01950000002</v>
      </c>
      <c r="R18" s="2922">
        <v>1412487.8404000001</v>
      </c>
      <c r="S18" s="1351" t="s">
        <v>744</v>
      </c>
      <c r="U18" s="1351" t="b">
        <f t="shared" si="4"/>
        <v>1</v>
      </c>
      <c r="V18" s="1351">
        <v>241</v>
      </c>
      <c r="W18" s="1351" t="b">
        <f t="shared" si="5"/>
        <v>0</v>
      </c>
      <c r="X18" s="1495" t="s">
        <v>744</v>
      </c>
      <c r="Y18" s="1495" t="s">
        <v>744</v>
      </c>
    </row>
    <row r="19" spans="1:25" s="1351" customFormat="1" ht="12.75" x14ac:dyDescent="0.2">
      <c r="A19" s="1435" t="b">
        <f t="shared" si="0"/>
        <v>1</v>
      </c>
      <c r="B19" s="1451">
        <v>2420</v>
      </c>
      <c r="C19" s="1452">
        <v>2420</v>
      </c>
      <c r="D19" s="1437" t="s">
        <v>1453</v>
      </c>
      <c r="E19" s="1438">
        <f>+xx_compnt_audit_by_compnt_CY!I82+xx_compnt_audit_by_compnt_CY!I83</f>
        <v>2064967.594525408</v>
      </c>
      <c r="F19" s="1438">
        <f>+xx_compnt_audit_by_compnt_CY!H84</f>
        <v>293320.61376584979</v>
      </c>
      <c r="G19" s="1438">
        <f>+xx_compnt_audit_by_compnt_CY!H85</f>
        <v>339276.36490972672</v>
      </c>
      <c r="H19" s="1438">
        <f t="shared" si="1"/>
        <v>2697564.5732009844</v>
      </c>
      <c r="I19" s="1439">
        <f t="shared" si="2"/>
        <v>-2064967.594525408</v>
      </c>
      <c r="J19" s="1447">
        <f>H19-'17NM_PLRecon'!V50</f>
        <v>0</v>
      </c>
      <c r="K19" s="1435" t="b">
        <f t="shared" si="3"/>
        <v>1</v>
      </c>
      <c r="L19" s="1451">
        <v>2420</v>
      </c>
      <c r="M19" s="1452">
        <v>2420</v>
      </c>
      <c r="N19" s="1437" t="s">
        <v>1453</v>
      </c>
      <c r="O19" s="2921">
        <v>1894802.0787</v>
      </c>
      <c r="P19" s="2921">
        <v>281763.67170000001</v>
      </c>
      <c r="Q19" s="2921">
        <v>284514.63959999994</v>
      </c>
      <c r="R19" s="2921">
        <v>2461080.3899999997</v>
      </c>
      <c r="U19" s="1351" t="b">
        <f t="shared" si="4"/>
        <v>1</v>
      </c>
      <c r="V19" s="1351">
        <v>242</v>
      </c>
      <c r="W19" s="1351" t="b">
        <f t="shared" si="5"/>
        <v>0</v>
      </c>
      <c r="X19" s="1495"/>
      <c r="Y19" s="1495"/>
    </row>
    <row r="20" spans="1:25" s="1351" customFormat="1" ht="12.75" x14ac:dyDescent="0.2">
      <c r="A20" s="1435" t="b">
        <f t="shared" si="0"/>
        <v>1</v>
      </c>
      <c r="B20" s="1451">
        <v>2430</v>
      </c>
      <c r="C20" s="1452">
        <v>2430</v>
      </c>
      <c r="D20" s="1453" t="s">
        <v>1459</v>
      </c>
      <c r="E20" s="1438">
        <f>+xx_compnt_audit_by_compnt_CY!I88+xx_compnt_audit_by_compnt_CY!I89</f>
        <v>1914810.9497713959</v>
      </c>
      <c r="F20" s="1438">
        <f>+xx_compnt_audit_by_compnt_CY!H90</f>
        <v>249506.79445254384</v>
      </c>
      <c r="G20" s="1438">
        <f>+xx_compnt_audit_by_compnt_CY!H91</f>
        <v>315622.48397431208</v>
      </c>
      <c r="H20" s="1438">
        <f t="shared" si="1"/>
        <v>2479940.2281982517</v>
      </c>
      <c r="I20" s="1439">
        <f t="shared" si="2"/>
        <v>-1914810.9497713959</v>
      </c>
      <c r="J20" s="1447">
        <f>H20-'17NM_PLRecon'!V64</f>
        <v>0</v>
      </c>
      <c r="K20" s="1435" t="b">
        <f t="shared" si="3"/>
        <v>1</v>
      </c>
      <c r="L20" s="1451">
        <v>2430</v>
      </c>
      <c r="M20" s="1452">
        <v>2430</v>
      </c>
      <c r="N20" s="1453" t="s">
        <v>1459</v>
      </c>
      <c r="O20" s="2921">
        <v>1675172.8512000002</v>
      </c>
      <c r="P20" s="2921">
        <v>213883.65119999999</v>
      </c>
      <c r="Q20" s="2921">
        <v>251467.872</v>
      </c>
      <c r="R20" s="2921">
        <v>2140524.3744000001</v>
      </c>
      <c r="U20" s="1351" t="b">
        <f t="shared" si="4"/>
        <v>1</v>
      </c>
      <c r="V20" s="1351">
        <v>243</v>
      </c>
      <c r="W20" s="1351" t="b">
        <f t="shared" si="5"/>
        <v>0</v>
      </c>
      <c r="X20" s="1499"/>
      <c r="Y20" s="1499"/>
    </row>
    <row r="21" spans="1:25" s="1351" customFormat="1" ht="12.75" x14ac:dyDescent="0.2">
      <c r="A21" s="1435" t="b">
        <f t="shared" si="0"/>
        <v>1</v>
      </c>
      <c r="B21" s="1451">
        <v>2440</v>
      </c>
      <c r="C21" s="1452">
        <v>2440</v>
      </c>
      <c r="D21" s="1437" t="s">
        <v>1454</v>
      </c>
      <c r="E21" s="1438">
        <f>+xx_compnt_audit_by_compnt_CY!I94+xx_compnt_audit_by_compnt_CY!I95</f>
        <v>975371.34019483475</v>
      </c>
      <c r="F21" s="1438">
        <f>+xx_compnt_audit_by_compnt_CY!H96</f>
        <v>359950.38743202609</v>
      </c>
      <c r="G21" s="1438">
        <f>+xx_compnt_audit_by_compnt_CY!H97</f>
        <v>192957.73016604866</v>
      </c>
      <c r="H21" s="1438">
        <f t="shared" si="1"/>
        <v>1528279.4577929096</v>
      </c>
      <c r="I21" s="1439">
        <f t="shared" si="2"/>
        <v>-975371.34019483475</v>
      </c>
      <c r="J21" s="1447">
        <f>H21-'17NM_PLRecon'!V51</f>
        <v>0</v>
      </c>
      <c r="K21" s="1435" t="b">
        <f t="shared" si="3"/>
        <v>1</v>
      </c>
      <c r="L21" s="1451">
        <v>2440</v>
      </c>
      <c r="M21" s="1452">
        <v>2440</v>
      </c>
      <c r="N21" s="1437" t="s">
        <v>1454</v>
      </c>
      <c r="O21" s="2921">
        <v>904663.7023</v>
      </c>
      <c r="P21" s="2921">
        <v>268296.10700000002</v>
      </c>
      <c r="Q21" s="2921">
        <v>162920.85460000002</v>
      </c>
      <c r="R21" s="2921">
        <v>1335880.6639</v>
      </c>
      <c r="U21" s="1351" t="b">
        <f t="shared" si="4"/>
        <v>1</v>
      </c>
      <c r="V21" s="1351">
        <v>244</v>
      </c>
      <c r="W21" s="1351" t="b">
        <f t="shared" si="5"/>
        <v>0</v>
      </c>
      <c r="X21" s="1495"/>
      <c r="Y21" s="1495"/>
    </row>
    <row r="22" spans="1:25" s="1351" customFormat="1" ht="12.75" x14ac:dyDescent="0.2">
      <c r="A22" s="1435" t="b">
        <f t="shared" si="0"/>
        <v>1</v>
      </c>
      <c r="B22" s="1435">
        <v>2450</v>
      </c>
      <c r="C22" s="1454">
        <v>2450</v>
      </c>
      <c r="D22" s="1455" t="s">
        <v>1044</v>
      </c>
      <c r="E22" s="1456">
        <f>+xx_compnt_audit_by_compnt_CY!I100+xx_compnt_audit_by_compnt_CY!I101</f>
        <v>1937791.6172447607</v>
      </c>
      <c r="F22" s="1456">
        <f>+xx_compnt_audit_by_compnt_CY!H102</f>
        <v>314442.68315705657</v>
      </c>
      <c r="G22" s="1456">
        <f>+xx_compnt_audit_by_compnt_CY!H103</f>
        <v>325089.87578243541</v>
      </c>
      <c r="H22" s="1456">
        <f t="shared" si="1"/>
        <v>2577324.1761842524</v>
      </c>
      <c r="I22" s="1439">
        <f t="shared" si="2"/>
        <v>-1937791.6172447607</v>
      </c>
      <c r="J22" s="1447">
        <f>H22-'17NM_PLRecon'!V58</f>
        <v>0</v>
      </c>
      <c r="K22" s="1435" t="b">
        <f t="shared" si="3"/>
        <v>1</v>
      </c>
      <c r="L22" s="1435">
        <v>2450</v>
      </c>
      <c r="M22" s="1454">
        <v>2450</v>
      </c>
      <c r="N22" s="1455" t="s">
        <v>1044</v>
      </c>
      <c r="O22" s="2925">
        <v>1245274.9734</v>
      </c>
      <c r="P22" s="2925">
        <v>168080.25319999998</v>
      </c>
      <c r="Q22" s="2925">
        <v>190890.75379999998</v>
      </c>
      <c r="R22" s="2925">
        <v>1604245.9804</v>
      </c>
      <c r="U22" s="1351" t="b">
        <f t="shared" si="4"/>
        <v>1</v>
      </c>
      <c r="V22" s="1351">
        <v>245</v>
      </c>
      <c r="W22" s="1351" t="b">
        <f t="shared" si="5"/>
        <v>0</v>
      </c>
      <c r="X22" s="1495"/>
      <c r="Y22" s="1495"/>
    </row>
    <row r="23" spans="1:25" s="1351" customFormat="1" ht="12.75" x14ac:dyDescent="0.2">
      <c r="A23" s="1435" t="b">
        <f t="shared" si="0"/>
        <v>1</v>
      </c>
      <c r="B23" s="1435">
        <v>2460</v>
      </c>
      <c r="C23" s="1454">
        <v>2460</v>
      </c>
      <c r="D23" s="1455" t="s">
        <v>1045</v>
      </c>
      <c r="E23" s="1456">
        <f>+xx_compnt_audit_by_compnt_CY!I106+xx_compnt_audit_by_compnt_CY!I107</f>
        <v>1125426.420064941</v>
      </c>
      <c r="F23" s="1456">
        <f>+xx_compnt_audit_by_compnt_CY!H108</f>
        <v>138257.29282693454</v>
      </c>
      <c r="G23" s="1456">
        <f>+xx_compnt_audit_by_compnt_CY!H109</f>
        <v>331776.4003026727</v>
      </c>
      <c r="H23" s="1456">
        <f t="shared" si="1"/>
        <v>1595460.1131945483</v>
      </c>
      <c r="I23" s="1439">
        <f t="shared" si="2"/>
        <v>-1125426.420064941</v>
      </c>
      <c r="J23" s="1447">
        <f>H23-'17NM_PLRecon'!V59</f>
        <v>0</v>
      </c>
      <c r="K23" s="1435" t="b">
        <f t="shared" si="3"/>
        <v>1</v>
      </c>
      <c r="L23" s="1435">
        <v>2460</v>
      </c>
      <c r="M23" s="1454">
        <v>2460</v>
      </c>
      <c r="N23" s="1455" t="s">
        <v>1045</v>
      </c>
      <c r="O23" s="2925">
        <v>492131.35840000003</v>
      </c>
      <c r="P23" s="2925">
        <v>68691.805599999992</v>
      </c>
      <c r="Q23" s="2925">
        <v>76593.88</v>
      </c>
      <c r="R23" s="2925">
        <v>637417.04399999999</v>
      </c>
      <c r="U23" s="1351" t="b">
        <f t="shared" si="4"/>
        <v>1</v>
      </c>
      <c r="V23" s="1351">
        <v>246</v>
      </c>
      <c r="W23" s="1351" t="b">
        <f t="shared" si="5"/>
        <v>0</v>
      </c>
      <c r="X23" s="1495"/>
      <c r="Y23" s="1495"/>
    </row>
    <row r="24" spans="1:25" s="1351" customFormat="1" ht="13.5" customHeight="1" x14ac:dyDescent="0.2">
      <c r="A24" s="1435" t="b">
        <f t="shared" si="0"/>
        <v>1</v>
      </c>
      <c r="B24" s="1451">
        <v>2470</v>
      </c>
      <c r="C24" s="2451">
        <v>2470</v>
      </c>
      <c r="D24" s="2452" t="s">
        <v>1930</v>
      </c>
      <c r="E24" s="2450">
        <f>+xx_compnt_audit_by_compnt_CY!I112+xx_compnt_audit_by_compnt_CY!I113</f>
        <v>1094634.6297983595</v>
      </c>
      <c r="F24" s="2450">
        <f>+xx_compnt_audit_by_compnt_CY!H114</f>
        <v>111855.17360468346</v>
      </c>
      <c r="G24" s="2450">
        <f>+xx_compnt_audit_by_compnt_CY!H115</f>
        <v>178472.05173247235</v>
      </c>
      <c r="H24" s="2450">
        <f t="shared" si="1"/>
        <v>1384961.8551355153</v>
      </c>
      <c r="I24" s="1439">
        <f t="shared" si="2"/>
        <v>-1094634.6297983595</v>
      </c>
      <c r="J24" s="1447">
        <f>H24-'17NM_PLRecon'!V60</f>
        <v>0</v>
      </c>
      <c r="K24" s="1451" t="s">
        <v>1455</v>
      </c>
      <c r="L24" s="1451">
        <v>2470</v>
      </c>
      <c r="M24" s="2451">
        <v>2470</v>
      </c>
      <c r="N24" s="2452" t="s">
        <v>1930</v>
      </c>
      <c r="O24" s="2926">
        <v>1030255.6895999999</v>
      </c>
      <c r="P24" s="2926">
        <v>106041.71519999999</v>
      </c>
      <c r="Q24" s="2926">
        <v>137226.34559999997</v>
      </c>
      <c r="R24" s="2926">
        <v>1273523.7503999998</v>
      </c>
      <c r="S24" s="1468">
        <f>+(-O24)</f>
        <v>-1030255.6895999999</v>
      </c>
      <c r="T24" s="1469"/>
      <c r="U24" s="1351" t="b">
        <f t="shared" si="4"/>
        <v>1</v>
      </c>
      <c r="V24" s="1452">
        <v>247</v>
      </c>
      <c r="W24" s="1351" t="b">
        <f t="shared" si="5"/>
        <v>0</v>
      </c>
      <c r="X24" s="1495" t="s">
        <v>744</v>
      </c>
      <c r="Y24" s="1495" t="s">
        <v>744</v>
      </c>
    </row>
    <row r="25" spans="1:25" s="1351" customFormat="1" ht="12.75" x14ac:dyDescent="0.2">
      <c r="A25" s="1501" t="s">
        <v>1753</v>
      </c>
      <c r="B25" s="1501">
        <v>2480</v>
      </c>
      <c r="C25" s="1502">
        <v>2480</v>
      </c>
      <c r="D25" s="1503" t="s">
        <v>1939</v>
      </c>
      <c r="E25" s="1504">
        <f>+xx_compnt_audit_by_compnt_CY!I118+xx_compnt_audit_by_compnt_CY!I119</f>
        <v>0</v>
      </c>
      <c r="F25" s="1504">
        <f>+xx_compnt_audit_by_compnt_CY!H120</f>
        <v>0</v>
      </c>
      <c r="G25" s="1504">
        <f>+xx_compnt_audit_by_compnt_CY!H121</f>
        <v>0</v>
      </c>
      <c r="H25" s="1504">
        <f t="shared" si="1"/>
        <v>0</v>
      </c>
      <c r="I25" s="1439">
        <f t="shared" si="2"/>
        <v>0</v>
      </c>
      <c r="J25" s="1505">
        <f>H25-'17NM_PLRecon'!V61</f>
        <v>0</v>
      </c>
      <c r="K25" s="1501" t="s">
        <v>1455</v>
      </c>
      <c r="L25" s="1501">
        <v>2480</v>
      </c>
      <c r="M25" s="2049">
        <v>2480</v>
      </c>
      <c r="N25" s="2050" t="s">
        <v>1939</v>
      </c>
      <c r="O25" s="2927">
        <v>92.69</v>
      </c>
      <c r="P25" s="2927">
        <v>0</v>
      </c>
      <c r="Q25" s="2927">
        <v>8.64</v>
      </c>
      <c r="R25" s="2927">
        <v>101.33</v>
      </c>
      <c r="S25" s="1468">
        <f>+(-O25)</f>
        <v>-92.69</v>
      </c>
      <c r="T25" s="1506"/>
      <c r="U25" s="1351" t="b">
        <f t="shared" si="4"/>
        <v>1</v>
      </c>
      <c r="V25" s="1502">
        <v>247</v>
      </c>
      <c r="W25" s="1500" t="b">
        <f t="shared" ref="W25" si="6">V25=L25</f>
        <v>0</v>
      </c>
      <c r="X25" s="1500" t="s">
        <v>744</v>
      </c>
      <c r="Y25" s="1500" t="s">
        <v>1942</v>
      </c>
    </row>
    <row r="26" spans="1:25" s="1351" customFormat="1" ht="12.75" x14ac:dyDescent="0.2">
      <c r="A26" s="1501" t="s">
        <v>1753</v>
      </c>
      <c r="B26" s="1501">
        <v>2490</v>
      </c>
      <c r="C26" s="1502">
        <v>2490</v>
      </c>
      <c r="D26" s="1503" t="s">
        <v>1931</v>
      </c>
      <c r="E26" s="1504">
        <f>+xx_compnt_audit_by_compnt_CY!I124+xx_compnt_audit_by_compnt_CY!I125</f>
        <v>220697.95</v>
      </c>
      <c r="F26" s="1504">
        <f>+xx_compnt_audit_by_compnt_CY!H126</f>
        <v>16438.82</v>
      </c>
      <c r="G26" s="1504">
        <f>+xx_compnt_audit_by_compnt_CY!H127</f>
        <v>26529.99</v>
      </c>
      <c r="H26" s="1504">
        <f t="shared" si="1"/>
        <v>263666.76</v>
      </c>
      <c r="I26" s="1439">
        <f t="shared" si="2"/>
        <v>-220697.95</v>
      </c>
      <c r="J26" s="1505">
        <f>H26-'17NM_PLRecon'!V62</f>
        <v>0</v>
      </c>
      <c r="K26" s="1501" t="s">
        <v>1455</v>
      </c>
      <c r="L26" s="1501">
        <v>2490</v>
      </c>
      <c r="M26" s="2049">
        <v>2490</v>
      </c>
      <c r="N26" s="2050" t="s">
        <v>1931</v>
      </c>
      <c r="O26" s="2927">
        <v>173617.57</v>
      </c>
      <c r="P26" s="2927">
        <v>12741.27</v>
      </c>
      <c r="Q26" s="2927">
        <v>20016.25</v>
      </c>
      <c r="R26" s="2927">
        <v>206375.09</v>
      </c>
      <c r="S26" s="1505">
        <f>+(-O26)</f>
        <v>-173617.57</v>
      </c>
      <c r="T26" s="1469"/>
      <c r="U26" s="1351" t="b">
        <f t="shared" si="4"/>
        <v>1</v>
      </c>
      <c r="V26" s="1452">
        <v>249</v>
      </c>
      <c r="W26" s="1351" t="b">
        <f t="shared" ref="W26" si="7">V26=L26</f>
        <v>0</v>
      </c>
      <c r="X26" s="1500" t="s">
        <v>744</v>
      </c>
      <c r="Y26" s="1500" t="s">
        <v>1942</v>
      </c>
    </row>
    <row r="27" spans="1:25" s="1351" customFormat="1" ht="38.25" x14ac:dyDescent="0.2">
      <c r="A27" s="3739" t="s">
        <v>4178</v>
      </c>
      <c r="B27" s="1560">
        <v>2500</v>
      </c>
      <c r="C27" s="2367">
        <v>2500</v>
      </c>
      <c r="D27" s="2368" t="s">
        <v>4179</v>
      </c>
      <c r="E27" s="2369">
        <f>+xx_compnt_audit_by_compnt_CY!I130+xx_compnt_audit_by_compnt_CY!I131</f>
        <v>180414.42263750813</v>
      </c>
      <c r="F27" s="2369">
        <f>+xx_compnt_audit_by_compnt_CY!H132</f>
        <v>40776.518999261403</v>
      </c>
      <c r="G27" s="2369">
        <f>+xx_compnt_audit_by_compnt_CY!H133</f>
        <v>30519.66823363947</v>
      </c>
      <c r="H27" s="2369">
        <f t="shared" ref="H27" si="8">+E27+F27+G27</f>
        <v>251710.60987040901</v>
      </c>
      <c r="I27" s="1558">
        <f t="shared" ref="I27" si="9">+(-E27)</f>
        <v>-180414.42263750813</v>
      </c>
      <c r="J27" s="2370">
        <f>H27-'17NM_PLRecon'!V98</f>
        <v>0</v>
      </c>
      <c r="K27" s="3764" t="s">
        <v>4178</v>
      </c>
      <c r="L27" s="1501">
        <v>2500</v>
      </c>
      <c r="M27" s="2049">
        <v>2500</v>
      </c>
      <c r="N27" s="2050" t="s">
        <v>4179</v>
      </c>
      <c r="O27" s="2927"/>
      <c r="P27" s="2927"/>
      <c r="Q27" s="2927"/>
      <c r="R27" s="2927"/>
      <c r="S27" s="1505"/>
      <c r="T27" s="1469"/>
      <c r="U27" s="1351" t="b">
        <f t="shared" si="4"/>
        <v>1</v>
      </c>
      <c r="V27" s="1452"/>
      <c r="X27" s="1500"/>
      <c r="Y27" s="1500"/>
    </row>
    <row r="28" spans="1:25" s="1351" customFormat="1" ht="25.5" x14ac:dyDescent="0.2">
      <c r="A28" s="2146" t="s">
        <v>2624</v>
      </c>
      <c r="B28" s="2147">
        <v>2540</v>
      </c>
      <c r="C28" s="2148">
        <v>2540</v>
      </c>
      <c r="D28" s="2149" t="s">
        <v>1046</v>
      </c>
      <c r="E28" s="2150"/>
      <c r="F28" s="2150"/>
      <c r="G28" s="2150"/>
      <c r="H28" s="2150">
        <f t="shared" si="1"/>
        <v>0</v>
      </c>
      <c r="I28" s="1439">
        <f t="shared" si="2"/>
        <v>0</v>
      </c>
      <c r="J28" s="1447">
        <f>H28-'17NM_PLRecon'!V65</f>
        <v>0</v>
      </c>
      <c r="K28" s="1435" t="b">
        <f t="shared" si="3"/>
        <v>1</v>
      </c>
      <c r="L28" s="1435">
        <v>2540</v>
      </c>
      <c r="M28" s="1441">
        <v>2540</v>
      </c>
      <c r="N28" s="1442" t="s">
        <v>1046</v>
      </c>
      <c r="O28" s="2922"/>
      <c r="P28" s="2922"/>
      <c r="Q28" s="2922"/>
      <c r="R28" s="2922">
        <v>0</v>
      </c>
      <c r="U28" s="1351" t="b">
        <f t="shared" si="4"/>
        <v>1</v>
      </c>
      <c r="V28" s="1457">
        <v>254</v>
      </c>
      <c r="W28" s="1351" t="b">
        <f t="shared" si="5"/>
        <v>0</v>
      </c>
      <c r="X28" s="1495"/>
      <c r="Y28" s="1495"/>
    </row>
    <row r="29" spans="1:25" s="1351" customFormat="1" ht="25.5" x14ac:dyDescent="0.2">
      <c r="A29" s="2146" t="s">
        <v>2624</v>
      </c>
      <c r="B29" s="2147">
        <v>2550</v>
      </c>
      <c r="C29" s="2148">
        <v>2550</v>
      </c>
      <c r="D29" s="2149" t="s">
        <v>1057</v>
      </c>
      <c r="E29" s="2150"/>
      <c r="F29" s="2150"/>
      <c r="G29" s="2150"/>
      <c r="H29" s="2150">
        <f t="shared" si="1"/>
        <v>0</v>
      </c>
      <c r="I29" s="1439">
        <f t="shared" si="2"/>
        <v>0</v>
      </c>
      <c r="J29" s="1447">
        <f>H29-'17NM_PLRecon'!V66</f>
        <v>0</v>
      </c>
      <c r="K29" s="1435" t="b">
        <f t="shared" si="3"/>
        <v>1</v>
      </c>
      <c r="L29" s="1435">
        <v>2550</v>
      </c>
      <c r="M29" s="1441">
        <v>2550</v>
      </c>
      <c r="N29" s="1442" t="s">
        <v>1057</v>
      </c>
      <c r="O29" s="2922"/>
      <c r="P29" s="2922"/>
      <c r="Q29" s="2922"/>
      <c r="R29" s="2922">
        <v>0</v>
      </c>
      <c r="U29" s="1351" t="b">
        <f t="shared" si="4"/>
        <v>1</v>
      </c>
      <c r="V29" s="1457">
        <v>255</v>
      </c>
      <c r="W29" s="1351" t="b">
        <f t="shared" si="5"/>
        <v>0</v>
      </c>
      <c r="X29" s="1495"/>
      <c r="Y29" s="1495"/>
    </row>
    <row r="30" spans="1:25" s="1351" customFormat="1" x14ac:dyDescent="0.35">
      <c r="A30" s="1435" t="b">
        <f t="shared" si="0"/>
        <v>1</v>
      </c>
      <c r="B30" s="1435">
        <v>2560</v>
      </c>
      <c r="C30" s="1444">
        <v>2560</v>
      </c>
      <c r="D30" s="1445" t="s">
        <v>1047</v>
      </c>
      <c r="E30" s="1446">
        <f>+xx_compnt_audit_by_compnt_CY!I147++xx_compnt_audit_by_compnt_CY!I148</f>
        <v>0</v>
      </c>
      <c r="F30" s="1446">
        <f>+xx_compnt_audit_by_compnt_CY!H149</f>
        <v>0</v>
      </c>
      <c r="G30" s="1446">
        <f>+xx_compnt_audit_by_compnt_CY!H150</f>
        <v>0</v>
      </c>
      <c r="H30" s="1446">
        <f t="shared" si="1"/>
        <v>0</v>
      </c>
      <c r="I30" s="1439">
        <f t="shared" si="2"/>
        <v>0</v>
      </c>
      <c r="J30" s="1440">
        <f>H30-'17NM_PLRecon'!V67</f>
        <v>0</v>
      </c>
      <c r="K30" s="1435" t="b">
        <f t="shared" si="3"/>
        <v>1</v>
      </c>
      <c r="L30" s="1435">
        <v>2560</v>
      </c>
      <c r="M30" s="1444">
        <v>2560</v>
      </c>
      <c r="N30" s="1445" t="s">
        <v>1047</v>
      </c>
      <c r="O30" s="2923">
        <v>0</v>
      </c>
      <c r="P30" s="2923">
        <v>0</v>
      </c>
      <c r="Q30" s="2923">
        <v>0</v>
      </c>
      <c r="R30" s="2923">
        <v>0</v>
      </c>
      <c r="S30" s="1888">
        <f>SUM(R7:R30)</f>
        <v>43105113.170400001</v>
      </c>
      <c r="U30" s="1351" t="b">
        <f t="shared" si="4"/>
        <v>1</v>
      </c>
      <c r="V30" s="1351">
        <v>256</v>
      </c>
      <c r="W30" s="1351" t="b">
        <f t="shared" si="5"/>
        <v>0</v>
      </c>
      <c r="X30" s="1495" t="s">
        <v>744</v>
      </c>
      <c r="Y30" s="1495" t="s">
        <v>744</v>
      </c>
    </row>
    <row r="31" spans="1:25" s="1351" customFormat="1" ht="51" x14ac:dyDescent="0.2">
      <c r="A31" s="2366" t="s">
        <v>2625</v>
      </c>
      <c r="B31" s="1560">
        <v>2950</v>
      </c>
      <c r="C31" s="2367">
        <v>2950</v>
      </c>
      <c r="D31" s="2368" t="s">
        <v>2754</v>
      </c>
      <c r="E31" s="2369">
        <f>+xx_compnt_audit_by_compnt_CY!I164+xx_compnt_audit_by_compnt_CY!I165</f>
        <v>0</v>
      </c>
      <c r="F31" s="2369">
        <f>+xx_compnt_audit_by_compnt_CY!H166</f>
        <v>0</v>
      </c>
      <c r="G31" s="2369">
        <f>+xx_compnt_audit_by_compnt_CY!H167</f>
        <v>0</v>
      </c>
      <c r="H31" s="2369">
        <f t="shared" si="1"/>
        <v>0</v>
      </c>
      <c r="I31" s="2370">
        <f>+(-E31)</f>
        <v>0</v>
      </c>
      <c r="J31" s="2370">
        <f>H31-'17NM_PLRecon'!V71</f>
        <v>0</v>
      </c>
      <c r="K31" s="1560" t="s">
        <v>1455</v>
      </c>
      <c r="L31" s="1560">
        <v>2950</v>
      </c>
      <c r="M31" s="2367">
        <v>2950</v>
      </c>
      <c r="N31" s="2368" t="s">
        <v>2754</v>
      </c>
      <c r="O31" s="2928">
        <v>47056.7</v>
      </c>
      <c r="P31" s="2928">
        <v>1.06</v>
      </c>
      <c r="Q31" s="2928">
        <v>5093.46</v>
      </c>
      <c r="R31" s="2928">
        <v>52151.219999999994</v>
      </c>
      <c r="S31" s="2370"/>
      <c r="T31" s="2371"/>
      <c r="U31" s="1351" t="b">
        <f t="shared" si="4"/>
        <v>1</v>
      </c>
      <c r="V31" s="1502">
        <v>247</v>
      </c>
      <c r="W31" s="1500" t="b">
        <f t="shared" si="5"/>
        <v>0</v>
      </c>
      <c r="X31" s="1500" t="s">
        <v>744</v>
      </c>
      <c r="Y31" s="1500" t="s">
        <v>1942</v>
      </c>
    </row>
    <row r="32" spans="1:25" s="1351" customFormat="1" x14ac:dyDescent="0.35">
      <c r="A32" s="1435" t="b">
        <f t="shared" si="0"/>
        <v>1</v>
      </c>
      <c r="B32" s="1435">
        <v>3000</v>
      </c>
      <c r="C32" s="1436">
        <v>3000</v>
      </c>
      <c r="D32" s="1437" t="s">
        <v>999</v>
      </c>
      <c r="E32" s="1438">
        <f>+xx_compnt_audit_by_compnt_CY!I170+xx_compnt_audit_by_compnt_CY!I171</f>
        <v>846294.48827938107</v>
      </c>
      <c r="F32" s="1438">
        <f>+xx_compnt_audit_by_compnt_CY!H172</f>
        <v>65836.204948946543</v>
      </c>
      <c r="G32" s="1438">
        <f>+xx_compnt_audit_by_compnt_CY!H173</f>
        <v>198529.64735634718</v>
      </c>
      <c r="H32" s="1438">
        <f t="shared" si="1"/>
        <v>1110660.3405846749</v>
      </c>
      <c r="I32" s="1907">
        <f>SUM(H7:H30)</f>
        <v>59600697.494074784</v>
      </c>
      <c r="J32" s="3753">
        <f>I32-'17NM_PLRecon'!D118</f>
        <v>0</v>
      </c>
      <c r="K32" s="1435" t="b">
        <f t="shared" si="3"/>
        <v>1</v>
      </c>
      <c r="L32" s="1435">
        <v>3000</v>
      </c>
      <c r="M32" s="1436">
        <v>3000</v>
      </c>
      <c r="N32" s="1437" t="s">
        <v>999</v>
      </c>
      <c r="O32" s="2921">
        <v>884279.71259999974</v>
      </c>
      <c r="P32" s="2921">
        <v>69758.989199999982</v>
      </c>
      <c r="Q32" s="2921">
        <v>188442.50669999991</v>
      </c>
      <c r="R32" s="2921">
        <v>1142481.2084999997</v>
      </c>
      <c r="U32" s="1351" t="b">
        <f t="shared" si="4"/>
        <v>1</v>
      </c>
      <c r="V32" s="1351">
        <v>300</v>
      </c>
      <c r="W32" s="1351" t="b">
        <f t="shared" si="5"/>
        <v>0</v>
      </c>
      <c r="X32" s="1495"/>
      <c r="Y32" s="1495"/>
    </row>
    <row r="33" spans="1:25" s="1351" customFormat="1" ht="12.75" x14ac:dyDescent="0.2">
      <c r="A33" s="1435" t="b">
        <f t="shared" si="0"/>
        <v>1</v>
      </c>
      <c r="B33" s="1435">
        <v>3030</v>
      </c>
      <c r="C33" s="1436">
        <v>3030</v>
      </c>
      <c r="D33" s="1437" t="s">
        <v>1000</v>
      </c>
      <c r="E33" s="1438">
        <f>+xx_compnt_audit_by_compnt_CY!I176+xx_compnt_audit_by_compnt_CY!I177</f>
        <v>130854.98628644293</v>
      </c>
      <c r="F33" s="1438">
        <f>+xx_compnt_audit_by_compnt_CY!H178</f>
        <v>16105.7136941565</v>
      </c>
      <c r="G33" s="1438">
        <f>+xx_compnt_audit_by_compnt_CY!H179</f>
        <v>40983.41314490229</v>
      </c>
      <c r="H33" s="1438">
        <f t="shared" si="1"/>
        <v>187944.11312550172</v>
      </c>
      <c r="I33" s="1458"/>
      <c r="K33" s="1435" t="b">
        <f t="shared" si="3"/>
        <v>1</v>
      </c>
      <c r="L33" s="1435">
        <v>3030</v>
      </c>
      <c r="M33" s="1436">
        <v>3030</v>
      </c>
      <c r="N33" s="1437" t="s">
        <v>1000</v>
      </c>
      <c r="O33" s="2921">
        <v>114979.40999999996</v>
      </c>
      <c r="P33" s="2921">
        <v>15830.703899999993</v>
      </c>
      <c r="Q33" s="2921">
        <v>34988.939999999988</v>
      </c>
      <c r="R33" s="2921">
        <v>165799.05389999994</v>
      </c>
      <c r="U33" s="1351" t="b">
        <f t="shared" si="4"/>
        <v>1</v>
      </c>
      <c r="V33" s="1351">
        <v>303</v>
      </c>
      <c r="W33" s="1351" t="b">
        <f t="shared" si="5"/>
        <v>0</v>
      </c>
      <c r="X33" s="1495"/>
      <c r="Y33" s="1495"/>
    </row>
    <row r="34" spans="1:25" s="1351" customFormat="1" ht="12.75" x14ac:dyDescent="0.2">
      <c r="A34" s="1435" t="b">
        <f t="shared" si="0"/>
        <v>1</v>
      </c>
      <c r="B34" s="1435">
        <v>3040</v>
      </c>
      <c r="C34" s="1436">
        <v>3040</v>
      </c>
      <c r="D34" s="1437" t="s">
        <v>1001</v>
      </c>
      <c r="E34" s="1438">
        <f>+xx_compnt_audit_by_compnt_CY!I182+xx_compnt_audit_by_compnt_CY!I183</f>
        <v>199546.35743703629</v>
      </c>
      <c r="F34" s="1438">
        <f>+xx_compnt_audit_by_compnt_CY!H184</f>
        <v>38621.286653247953</v>
      </c>
      <c r="G34" s="1438">
        <f>+xx_compnt_audit_by_compnt_CY!H185</f>
        <v>83979.995756169432</v>
      </c>
      <c r="H34" s="1438">
        <f t="shared" si="1"/>
        <v>322147.63984645368</v>
      </c>
      <c r="I34" s="1458"/>
      <c r="K34" s="1435" t="b">
        <f t="shared" si="3"/>
        <v>1</v>
      </c>
      <c r="L34" s="1435">
        <v>3040</v>
      </c>
      <c r="M34" s="1436">
        <v>3040</v>
      </c>
      <c r="N34" s="1437" t="s">
        <v>1001</v>
      </c>
      <c r="O34" s="2921">
        <v>218820.04829999997</v>
      </c>
      <c r="P34" s="2921">
        <v>3164.9183999999996</v>
      </c>
      <c r="Q34" s="2921">
        <v>76911.508799999996</v>
      </c>
      <c r="R34" s="2921">
        <v>298896.47549999994</v>
      </c>
      <c r="U34" s="1351" t="b">
        <f t="shared" si="4"/>
        <v>1</v>
      </c>
      <c r="V34" s="1351">
        <v>304</v>
      </c>
      <c r="W34" s="1351" t="b">
        <f t="shared" si="5"/>
        <v>0</v>
      </c>
      <c r="X34" s="1495"/>
      <c r="Y34" s="1495"/>
    </row>
    <row r="35" spans="1:25" s="1351" customFormat="1" ht="12.75" x14ac:dyDescent="0.2">
      <c r="A35" s="1435" t="b">
        <f t="shared" si="0"/>
        <v>1</v>
      </c>
      <c r="B35" s="1435">
        <v>3060</v>
      </c>
      <c r="C35" s="1436">
        <v>3060</v>
      </c>
      <c r="D35" s="1437" t="s">
        <v>1002</v>
      </c>
      <c r="E35" s="1438">
        <f>+xx_compnt_audit_by_compnt_CY!I188+xx_compnt_audit_by_compnt_CY!I189</f>
        <v>419955.41621075512</v>
      </c>
      <c r="F35" s="1438">
        <f>+xx_compnt_audit_by_compnt_CY!H190</f>
        <v>200103.03560124061</v>
      </c>
      <c r="G35" s="1438">
        <f>+xx_compnt_audit_by_compnt_CY!J191</f>
        <v>161495.92298201835</v>
      </c>
      <c r="H35" s="1438">
        <f t="shared" si="1"/>
        <v>781554.37479401403</v>
      </c>
      <c r="I35" s="1458"/>
      <c r="K35" s="1435" t="b">
        <f t="shared" si="3"/>
        <v>1</v>
      </c>
      <c r="L35" s="1435">
        <v>3060</v>
      </c>
      <c r="M35" s="1436">
        <v>3060</v>
      </c>
      <c r="N35" s="1437" t="s">
        <v>1002</v>
      </c>
      <c r="O35" s="2921">
        <v>359784.2760000003</v>
      </c>
      <c r="P35" s="2921">
        <v>280691.35710000026</v>
      </c>
      <c r="Q35" s="2921">
        <v>151458.71640000012</v>
      </c>
      <c r="R35" s="2921">
        <v>791934.34950000071</v>
      </c>
      <c r="U35" s="1351" t="b">
        <f t="shared" si="4"/>
        <v>1</v>
      </c>
      <c r="V35" s="1351">
        <v>306</v>
      </c>
      <c r="W35" s="1351" t="b">
        <f t="shared" si="5"/>
        <v>0</v>
      </c>
      <c r="X35" s="1495"/>
      <c r="Y35" s="1495"/>
    </row>
    <row r="36" spans="1:25" s="1351" customFormat="1" ht="12.75" x14ac:dyDescent="0.2">
      <c r="A36" s="1435" t="b">
        <f t="shared" si="0"/>
        <v>1</v>
      </c>
      <c r="B36" s="1435">
        <v>3070</v>
      </c>
      <c r="C36" s="1436">
        <v>3070</v>
      </c>
      <c r="D36" s="1437" t="s">
        <v>1048</v>
      </c>
      <c r="E36" s="1438">
        <f>+xx_compnt_audit_by_compnt_CY!I194+xx_compnt_audit_by_compnt_CY!I195</f>
        <v>66998.465010502347</v>
      </c>
      <c r="F36" s="1438">
        <f>+xx_compnt_audit_by_compnt_CY!H196</f>
        <v>68860.994083489306</v>
      </c>
      <c r="G36" s="1438">
        <f>+xx_compnt_audit_by_compnt_CY!H197</f>
        <v>32815.052114376544</v>
      </c>
      <c r="H36" s="1438">
        <f t="shared" si="1"/>
        <v>168674.5112083682</v>
      </c>
      <c r="I36" s="1458"/>
      <c r="K36" s="1435" t="b">
        <f t="shared" si="3"/>
        <v>1</v>
      </c>
      <c r="L36" s="1435">
        <v>3070</v>
      </c>
      <c r="M36" s="1436">
        <v>3070</v>
      </c>
      <c r="N36" s="1437" t="s">
        <v>1048</v>
      </c>
      <c r="O36" s="2921">
        <v>30143.884100000025</v>
      </c>
      <c r="P36" s="2921">
        <v>26805.673500000026</v>
      </c>
      <c r="Q36" s="2921">
        <v>12875.55900000001</v>
      </c>
      <c r="R36" s="2921">
        <v>69825.116600000067</v>
      </c>
      <c r="U36" s="1351" t="b">
        <f t="shared" si="4"/>
        <v>1</v>
      </c>
      <c r="V36" s="1351">
        <v>307</v>
      </c>
      <c r="W36" s="1351" t="b">
        <f t="shared" si="5"/>
        <v>0</v>
      </c>
      <c r="X36" s="1495"/>
      <c r="Y36" s="1495"/>
    </row>
    <row r="37" spans="1:25" s="1351" customFormat="1" ht="12.75" x14ac:dyDescent="0.2">
      <c r="A37" s="1435" t="b">
        <f t="shared" si="0"/>
        <v>1</v>
      </c>
      <c r="B37" s="1435">
        <v>3150</v>
      </c>
      <c r="C37" s="1743">
        <v>3150</v>
      </c>
      <c r="D37" s="1744"/>
      <c r="E37" s="1742">
        <f>+xx_compnt_audit_by_compnt_CY!I205+xx_compnt_audit_by_compnt_CY!I206</f>
        <v>0</v>
      </c>
      <c r="F37" s="1742">
        <f>+xx_compnt_audit_by_compnt_CY!H207</f>
        <v>0</v>
      </c>
      <c r="G37" s="1742">
        <f>+xx_compnt_audit_by_compnt_CY!H208</f>
        <v>0</v>
      </c>
      <c r="H37" s="1742">
        <f t="shared" ref="H37" si="10">+E37+F37+G37</f>
        <v>0</v>
      </c>
      <c r="I37" s="1745" t="s">
        <v>1961</v>
      </c>
      <c r="J37" s="1564"/>
      <c r="K37" s="1435" t="b">
        <f t="shared" si="3"/>
        <v>1</v>
      </c>
      <c r="L37" s="1435">
        <v>3150</v>
      </c>
      <c r="M37" s="1466">
        <v>3150</v>
      </c>
      <c r="N37" s="1467"/>
      <c r="O37" s="2929">
        <v>0</v>
      </c>
      <c r="P37" s="2929">
        <v>0</v>
      </c>
      <c r="Q37" s="2929">
        <v>0</v>
      </c>
      <c r="R37" s="2929">
        <v>0</v>
      </c>
      <c r="U37" s="1351" t="b">
        <f t="shared" si="4"/>
        <v>1</v>
      </c>
      <c r="V37" s="1351">
        <v>315</v>
      </c>
      <c r="W37" s="1351" t="b">
        <f t="shared" si="5"/>
        <v>0</v>
      </c>
      <c r="X37" s="1495"/>
      <c r="Y37" s="1495"/>
    </row>
    <row r="38" spans="1:25" s="1351" customFormat="1" ht="12.75" x14ac:dyDescent="0.2">
      <c r="A38" s="1435" t="b">
        <f t="shared" si="0"/>
        <v>1</v>
      </c>
      <c r="B38" s="1435">
        <v>3160</v>
      </c>
      <c r="C38" s="1436">
        <v>3160</v>
      </c>
      <c r="D38" s="1437" t="s">
        <v>1003</v>
      </c>
      <c r="E38" s="1438">
        <f>+xx_compnt_audit_by_compnt_CY!I211+xx_compnt_audit_by_compnt_CY!I212</f>
        <v>1389594.155667763</v>
      </c>
      <c r="F38" s="1438">
        <f>+xx_compnt_audit_by_compnt_CY!H213</f>
        <v>48477.197988474363</v>
      </c>
      <c r="G38" s="1438">
        <f>+xx_compnt_audit_by_compnt_CY!H214</f>
        <v>179084.26842771409</v>
      </c>
      <c r="H38" s="1438">
        <f t="shared" si="1"/>
        <v>1617155.6220839513</v>
      </c>
      <c r="I38" s="1458"/>
      <c r="K38" s="1435" t="b">
        <f t="shared" si="3"/>
        <v>1</v>
      </c>
      <c r="L38" s="1435">
        <v>3160</v>
      </c>
      <c r="M38" s="1436">
        <v>3160</v>
      </c>
      <c r="N38" s="1437" t="s">
        <v>1003</v>
      </c>
      <c r="O38" s="2921">
        <v>845890.64879999997</v>
      </c>
      <c r="P38" s="2921">
        <v>40953.268799999998</v>
      </c>
      <c r="Q38" s="2921">
        <v>108593.9856</v>
      </c>
      <c r="R38" s="2921">
        <v>995437.90319999994</v>
      </c>
      <c r="U38" s="1351" t="b">
        <f t="shared" si="4"/>
        <v>1</v>
      </c>
      <c r="V38" s="1351">
        <v>316</v>
      </c>
      <c r="W38" s="1351" t="b">
        <f t="shared" si="5"/>
        <v>0</v>
      </c>
      <c r="X38" s="1495"/>
      <c r="Y38" s="1495"/>
    </row>
    <row r="39" spans="1:25" s="1351" customFormat="1" ht="12.75" x14ac:dyDescent="0.2">
      <c r="A39" s="1435" t="b">
        <f t="shared" si="0"/>
        <v>1</v>
      </c>
      <c r="B39" s="1435">
        <v>3180</v>
      </c>
      <c r="C39" s="1436">
        <v>3180</v>
      </c>
      <c r="D39" s="1437" t="s">
        <v>1004</v>
      </c>
      <c r="E39" s="1438">
        <f>+xx_compnt_audit_by_compnt_CY!I217+xx_compnt_audit_by_compnt_CY!I218</f>
        <v>282637.20505652303</v>
      </c>
      <c r="F39" s="1438">
        <f>+xx_compnt_audit_by_compnt_CY!H219</f>
        <v>47644.498403859456</v>
      </c>
      <c r="G39" s="1438">
        <f>+xx_compnt_audit_by_compnt_CY!H220</f>
        <v>66316.167600767119</v>
      </c>
      <c r="H39" s="1438">
        <f t="shared" si="1"/>
        <v>396597.87106114958</v>
      </c>
      <c r="I39" s="1458"/>
      <c r="K39" s="1435" t="b">
        <f t="shared" si="3"/>
        <v>1</v>
      </c>
      <c r="L39" s="1435">
        <v>3180</v>
      </c>
      <c r="M39" s="1436">
        <v>3180</v>
      </c>
      <c r="N39" s="1437" t="s">
        <v>1004</v>
      </c>
      <c r="O39" s="2921">
        <v>170386.26120000015</v>
      </c>
      <c r="P39" s="2921">
        <v>45495.214000000044</v>
      </c>
      <c r="Q39" s="2921">
        <v>39376.931400000038</v>
      </c>
      <c r="R39" s="2921">
        <v>255258.40660000022</v>
      </c>
      <c r="U39" s="1351" t="b">
        <f t="shared" si="4"/>
        <v>1</v>
      </c>
      <c r="V39" s="1351">
        <v>318</v>
      </c>
      <c r="W39" s="1351" t="b">
        <f t="shared" si="5"/>
        <v>0</v>
      </c>
      <c r="X39" s="1495"/>
      <c r="Y39" s="1495"/>
    </row>
    <row r="40" spans="1:25" s="1351" customFormat="1" ht="12.75" x14ac:dyDescent="0.2">
      <c r="A40" s="1435" t="b">
        <f t="shared" si="0"/>
        <v>1</v>
      </c>
      <c r="B40" s="1435">
        <v>3200</v>
      </c>
      <c r="C40" s="1436">
        <v>3200</v>
      </c>
      <c r="D40" s="1437" t="s">
        <v>1005</v>
      </c>
      <c r="E40" s="1438">
        <f>+xx_compnt_audit_by_compnt_CY!I223+xx_compnt_audit_by_compnt_CY!I224</f>
        <v>259722.3847515253</v>
      </c>
      <c r="F40" s="1438">
        <f>+xx_compnt_audit_by_compnt_CY!H225</f>
        <v>226904.74121571131</v>
      </c>
      <c r="G40" s="1438">
        <f>+xx_compnt_audit_by_compnt_CY!J226</f>
        <v>153264.71119138313</v>
      </c>
      <c r="H40" s="1438">
        <f t="shared" si="1"/>
        <v>639891.83715861966</v>
      </c>
      <c r="I40" s="1458"/>
      <c r="K40" s="1435" t="b">
        <f t="shared" si="3"/>
        <v>1</v>
      </c>
      <c r="L40" s="1435">
        <v>3200</v>
      </c>
      <c r="M40" s="1436">
        <v>3200</v>
      </c>
      <c r="N40" s="1437" t="s">
        <v>1005</v>
      </c>
      <c r="O40" s="2921">
        <v>203633.89200000005</v>
      </c>
      <c r="P40" s="2921">
        <v>72099.127800000017</v>
      </c>
      <c r="Q40" s="2921">
        <v>102803.10600000001</v>
      </c>
      <c r="R40" s="2921">
        <v>378536.1258000001</v>
      </c>
      <c r="U40" s="1351" t="b">
        <f t="shared" si="4"/>
        <v>1</v>
      </c>
      <c r="V40" s="1351">
        <v>320</v>
      </c>
      <c r="W40" s="1351" t="b">
        <f t="shared" si="5"/>
        <v>0</v>
      </c>
      <c r="X40" s="1495"/>
      <c r="Y40" s="1495"/>
    </row>
    <row r="41" spans="1:25" s="1351" customFormat="1" ht="12.75" x14ac:dyDescent="0.2">
      <c r="A41" s="1435" t="b">
        <f t="shared" si="0"/>
        <v>1</v>
      </c>
      <c r="B41" s="1435">
        <v>3220</v>
      </c>
      <c r="C41" s="1436">
        <v>3220</v>
      </c>
      <c r="D41" s="1437" t="s">
        <v>1006</v>
      </c>
      <c r="E41" s="1438">
        <f>+xx_compnt_audit_by_compnt_CY!I229+xx_compnt_audit_by_compnt_CY!I230</f>
        <v>414125.71078757336</v>
      </c>
      <c r="F41" s="1438">
        <f>+xx_compnt_audit_by_compnt_CY!H231</f>
        <v>4171.5836036272322</v>
      </c>
      <c r="G41" s="1438">
        <f>+xx_compnt_audit_by_compnt_CY!H232</f>
        <v>465452.50485928269</v>
      </c>
      <c r="H41" s="1438">
        <f t="shared" si="1"/>
        <v>883749.79925048328</v>
      </c>
      <c r="I41" s="1458"/>
      <c r="K41" s="1435" t="b">
        <f t="shared" si="3"/>
        <v>1</v>
      </c>
      <c r="L41" s="1435">
        <v>3220</v>
      </c>
      <c r="M41" s="1436">
        <v>3220</v>
      </c>
      <c r="N41" s="1437" t="s">
        <v>1006</v>
      </c>
      <c r="O41" s="2921">
        <v>462600.95919999992</v>
      </c>
      <c r="P41" s="2921">
        <v>9558.2959999999985</v>
      </c>
      <c r="Q41" s="2921">
        <v>350626.08179999993</v>
      </c>
      <c r="R41" s="2921">
        <v>822785.33699999982</v>
      </c>
      <c r="U41" s="1351" t="b">
        <f t="shared" si="4"/>
        <v>1</v>
      </c>
      <c r="V41" s="1351">
        <v>322</v>
      </c>
      <c r="W41" s="1351" t="b">
        <f t="shared" si="5"/>
        <v>0</v>
      </c>
      <c r="X41" s="1495"/>
      <c r="Y41" s="1495"/>
    </row>
    <row r="42" spans="1:25" s="1351" customFormat="1" ht="12.75" x14ac:dyDescent="0.2">
      <c r="A42" s="1435" t="b">
        <f t="shared" si="0"/>
        <v>1</v>
      </c>
      <c r="B42" s="1435">
        <v>3240</v>
      </c>
      <c r="C42" s="1436">
        <v>3240</v>
      </c>
      <c r="D42" s="1437" t="s">
        <v>1007</v>
      </c>
      <c r="E42" s="1438">
        <f>+xx_compnt_audit_by_compnt_CY!I235+xx_compnt_audit_by_compnt_CY!I236</f>
        <v>190537.21742265063</v>
      </c>
      <c r="F42" s="1438">
        <f>+xx_compnt_audit_by_compnt_CY!H237</f>
        <v>16704.484961741484</v>
      </c>
      <c r="G42" s="1438">
        <f>+xx_compnt_audit_by_compnt_CY!H238</f>
        <v>82056.403291101073</v>
      </c>
      <c r="H42" s="1438">
        <f t="shared" si="1"/>
        <v>289298.10567549319</v>
      </c>
      <c r="I42" s="1458"/>
      <c r="K42" s="1435" t="b">
        <f t="shared" si="3"/>
        <v>1</v>
      </c>
      <c r="L42" s="1435">
        <v>3240</v>
      </c>
      <c r="M42" s="1436">
        <v>3240</v>
      </c>
      <c r="N42" s="1437" t="s">
        <v>1007</v>
      </c>
      <c r="O42" s="2921">
        <v>136390.07680000013</v>
      </c>
      <c r="P42" s="2921">
        <v>12832.14440000001</v>
      </c>
      <c r="Q42" s="2921">
        <v>69937.020400000067</v>
      </c>
      <c r="R42" s="2921">
        <v>219159.24160000021</v>
      </c>
      <c r="U42" s="1351" t="b">
        <f t="shared" si="4"/>
        <v>1</v>
      </c>
      <c r="V42" s="1351">
        <v>324</v>
      </c>
      <c r="W42" s="1351" t="b">
        <f t="shared" si="5"/>
        <v>0</v>
      </c>
      <c r="X42" s="1495"/>
      <c r="Y42" s="1495"/>
    </row>
    <row r="43" spans="1:25" s="1351" customFormat="1" ht="12.75" x14ac:dyDescent="0.2">
      <c r="A43" s="1435" t="b">
        <f t="shared" si="0"/>
        <v>1</v>
      </c>
      <c r="B43" s="1435">
        <v>3260</v>
      </c>
      <c r="C43" s="1436">
        <v>3260</v>
      </c>
      <c r="D43" s="1437" t="s">
        <v>1008</v>
      </c>
      <c r="E43" s="1438">
        <f>+xx_compnt_audit_by_compnt_CY!I241+xx_compnt_audit_by_compnt_CY!I242</f>
        <v>236706.61666674766</v>
      </c>
      <c r="F43" s="1438">
        <f>+xx_compnt_audit_by_compnt_CY!H243</f>
        <v>25529.80876723897</v>
      </c>
      <c r="G43" s="1438">
        <f>+xx_compnt_audit_by_compnt_CY!H244</f>
        <v>80200.653510890988</v>
      </c>
      <c r="H43" s="1438">
        <f t="shared" si="1"/>
        <v>342437.0789448776</v>
      </c>
      <c r="I43" s="1458"/>
      <c r="K43" s="1435" t="b">
        <f t="shared" si="3"/>
        <v>1</v>
      </c>
      <c r="L43" s="1435">
        <v>3260</v>
      </c>
      <c r="M43" s="1436">
        <v>3260</v>
      </c>
      <c r="N43" s="1437" t="s">
        <v>1008</v>
      </c>
      <c r="O43" s="2921">
        <v>236155.79850000003</v>
      </c>
      <c r="P43" s="2921">
        <v>26732.989500000003</v>
      </c>
      <c r="Q43" s="2921">
        <v>77269.747500000012</v>
      </c>
      <c r="R43" s="2921">
        <v>340158.53550000006</v>
      </c>
      <c r="U43" s="1351" t="b">
        <f t="shared" si="4"/>
        <v>1</v>
      </c>
      <c r="V43" s="1351">
        <v>326</v>
      </c>
      <c r="W43" s="1351" t="b">
        <f t="shared" si="5"/>
        <v>0</v>
      </c>
      <c r="X43" s="1495"/>
      <c r="Y43" s="1495"/>
    </row>
    <row r="44" spans="1:25" s="1351" customFormat="1" ht="12.75" x14ac:dyDescent="0.2">
      <c r="A44" s="1435" t="b">
        <f t="shared" si="0"/>
        <v>1</v>
      </c>
      <c r="B44" s="1435">
        <v>3280</v>
      </c>
      <c r="C44" s="1436">
        <v>3280</v>
      </c>
      <c r="D44" s="1437" t="s">
        <v>1009</v>
      </c>
      <c r="E44" s="1438">
        <f>+xx_compnt_audit_by_compnt_CY!I247+xx_compnt_audit_by_compnt_CY!I248</f>
        <v>253008.85637857724</v>
      </c>
      <c r="F44" s="1438">
        <f>+xx_compnt_audit_by_compnt_CY!H249</f>
        <v>23904.747662022826</v>
      </c>
      <c r="G44" s="1438">
        <f>+xx_compnt_audit_by_compnt_CY!H250</f>
        <v>67545.0783399754</v>
      </c>
      <c r="H44" s="1438">
        <f t="shared" si="1"/>
        <v>344458.68238057545</v>
      </c>
      <c r="I44" s="1458"/>
      <c r="K44" s="1435" t="b">
        <f t="shared" si="3"/>
        <v>1</v>
      </c>
      <c r="L44" s="1435">
        <v>3280</v>
      </c>
      <c r="M44" s="1436">
        <v>3280</v>
      </c>
      <c r="N44" s="1437" t="s">
        <v>1009</v>
      </c>
      <c r="O44" s="2921">
        <v>113718.46679999997</v>
      </c>
      <c r="P44" s="2921">
        <v>9372.8303999999971</v>
      </c>
      <c r="Q44" s="2921">
        <v>25120.29689999999</v>
      </c>
      <c r="R44" s="2921">
        <v>148211.59409999996</v>
      </c>
      <c r="U44" s="1351" t="b">
        <f t="shared" si="4"/>
        <v>1</v>
      </c>
      <c r="V44" s="1351">
        <v>328</v>
      </c>
      <c r="W44" s="1351" t="b">
        <f t="shared" si="5"/>
        <v>0</v>
      </c>
      <c r="X44" s="1495"/>
      <c r="Y44" s="1495"/>
    </row>
    <row r="45" spans="1:25" s="1351" customFormat="1" ht="12.75" x14ac:dyDescent="0.2">
      <c r="A45" s="1435" t="b">
        <f t="shared" si="0"/>
        <v>1</v>
      </c>
      <c r="B45" s="1435">
        <v>3300</v>
      </c>
      <c r="C45" s="1436">
        <v>3300</v>
      </c>
      <c r="D45" s="1437" t="s">
        <v>1010</v>
      </c>
      <c r="E45" s="1438">
        <f>+xx_compnt_audit_by_compnt_CY!I253+xx_compnt_audit_by_compnt_CY!I254</f>
        <v>13141.633211426804</v>
      </c>
      <c r="F45" s="1438">
        <f>+xx_compnt_audit_by_compnt_CY!H255</f>
        <v>609.91847032900591</v>
      </c>
      <c r="G45" s="1438">
        <f>+xx_compnt_audit_by_compnt_CY!H256</f>
        <v>5738.689536103926</v>
      </c>
      <c r="H45" s="1438">
        <f t="shared" si="1"/>
        <v>19490.241217859737</v>
      </c>
      <c r="I45" s="1458"/>
      <c r="K45" s="1435" t="b">
        <f t="shared" si="3"/>
        <v>1</v>
      </c>
      <c r="L45" s="1435">
        <v>3300</v>
      </c>
      <c r="M45" s="1436">
        <v>3300</v>
      </c>
      <c r="N45" s="1437" t="s">
        <v>1010</v>
      </c>
      <c r="O45" s="2921">
        <v>24222.146999999994</v>
      </c>
      <c r="P45" s="2921">
        <v>1485.4429999999998</v>
      </c>
      <c r="Q45" s="2921">
        <v>11747.038999999997</v>
      </c>
      <c r="R45" s="2921">
        <v>37454.628999999986</v>
      </c>
      <c r="U45" s="1351" t="b">
        <f t="shared" si="4"/>
        <v>1</v>
      </c>
      <c r="V45" s="1351">
        <v>330</v>
      </c>
      <c r="W45" s="1351" t="b">
        <f t="shared" si="5"/>
        <v>0</v>
      </c>
      <c r="X45" s="1495"/>
      <c r="Y45" s="1495"/>
    </row>
    <row r="46" spans="1:25" s="1351" customFormat="1" ht="12.75" x14ac:dyDescent="0.2">
      <c r="A46" s="1435" t="b">
        <f t="shared" si="0"/>
        <v>1</v>
      </c>
      <c r="B46" s="1435">
        <v>3320</v>
      </c>
      <c r="C46" s="1436">
        <v>3320</v>
      </c>
      <c r="D46" s="1437" t="s">
        <v>1011</v>
      </c>
      <c r="E46" s="1438">
        <f>+xx_compnt_audit_by_compnt_CY!I259+xx_compnt_audit_by_compnt_CY!I260</f>
        <v>234614.99184509265</v>
      </c>
      <c r="F46" s="1438">
        <f>+xx_compnt_audit_by_compnt_CY!H261</f>
        <v>24041.276990707844</v>
      </c>
      <c r="G46" s="1438">
        <f>+xx_compnt_audit_by_compnt_CY!H262</f>
        <v>80891.599759962221</v>
      </c>
      <c r="H46" s="1438">
        <f t="shared" si="1"/>
        <v>339547.8685957627</v>
      </c>
      <c r="I46" s="1458"/>
      <c r="K46" s="1435" t="b">
        <f t="shared" si="3"/>
        <v>1</v>
      </c>
      <c r="L46" s="1435">
        <v>3320</v>
      </c>
      <c r="M46" s="1436">
        <v>3320</v>
      </c>
      <c r="N46" s="1437" t="s">
        <v>1011</v>
      </c>
      <c r="O46" s="2921">
        <v>0</v>
      </c>
      <c r="P46" s="2921">
        <v>0</v>
      </c>
      <c r="Q46" s="2921">
        <v>0</v>
      </c>
      <c r="R46" s="2921">
        <v>0</v>
      </c>
      <c r="U46" s="1351" t="b">
        <f t="shared" si="4"/>
        <v>1</v>
      </c>
      <c r="V46" s="1351">
        <v>332</v>
      </c>
      <c r="W46" s="1351" t="b">
        <f t="shared" si="5"/>
        <v>0</v>
      </c>
      <c r="X46" s="1495"/>
      <c r="Y46" s="1495"/>
    </row>
    <row r="47" spans="1:25" s="1351" customFormat="1" ht="12.75" x14ac:dyDescent="0.2">
      <c r="A47" s="1435" t="b">
        <f t="shared" si="0"/>
        <v>1</v>
      </c>
      <c r="B47" s="1435">
        <v>3330</v>
      </c>
      <c r="C47" s="1436">
        <v>3330</v>
      </c>
      <c r="D47" s="1437" t="s">
        <v>1012</v>
      </c>
      <c r="E47" s="1438">
        <f>+xx_compnt_audit_by_compnt_CY!I265+xx_compnt_audit_by_compnt_CY!I266</f>
        <v>294003.01305621926</v>
      </c>
      <c r="F47" s="1438">
        <f>+xx_compnt_audit_by_compnt_CY!H267</f>
        <v>128073.74248933922</v>
      </c>
      <c r="G47" s="1438">
        <f>+xx_compnt_audit_by_compnt_CY!H268</f>
        <v>88368.70890569911</v>
      </c>
      <c r="H47" s="1438">
        <f t="shared" si="1"/>
        <v>510445.46445125761</v>
      </c>
      <c r="I47" s="1458"/>
      <c r="K47" s="1435" t="b">
        <f t="shared" si="3"/>
        <v>1</v>
      </c>
      <c r="L47" s="1435">
        <v>3330</v>
      </c>
      <c r="M47" s="1436">
        <v>3330</v>
      </c>
      <c r="N47" s="1437" t="s">
        <v>1012</v>
      </c>
      <c r="O47" s="2921">
        <v>282555.80499999993</v>
      </c>
      <c r="P47" s="2921">
        <v>5848.6789999999992</v>
      </c>
      <c r="Q47" s="2921">
        <v>62867.739999999991</v>
      </c>
      <c r="R47" s="2921">
        <v>351272.22399999993</v>
      </c>
      <c r="U47" s="1351" t="b">
        <f t="shared" si="4"/>
        <v>1</v>
      </c>
      <c r="V47" s="1351">
        <v>333</v>
      </c>
      <c r="W47" s="1351" t="b">
        <f t="shared" si="5"/>
        <v>0</v>
      </c>
      <c r="X47" s="1495"/>
      <c r="Y47" s="1495"/>
    </row>
    <row r="48" spans="1:25" s="1351" customFormat="1" ht="12.75" x14ac:dyDescent="0.2">
      <c r="A48" s="1451" t="s">
        <v>1455</v>
      </c>
      <c r="B48" s="1452">
        <v>3340</v>
      </c>
      <c r="C48" s="1466">
        <v>3340</v>
      </c>
      <c r="D48" s="1467" t="s">
        <v>1945</v>
      </c>
      <c r="E48" s="1557">
        <f>0</f>
        <v>0</v>
      </c>
      <c r="F48" s="1557">
        <f>+xx_compnt_audit_by_compnt_CY!H271</f>
        <v>0</v>
      </c>
      <c r="G48" s="1557">
        <f>+xx_compnt_audit_by_compnt_CY!H272</f>
        <v>0</v>
      </c>
      <c r="H48" s="1557">
        <f t="shared" si="1"/>
        <v>0</v>
      </c>
      <c r="I48" s="1558"/>
      <c r="J48" s="1564"/>
      <c r="K48" s="1451" t="s">
        <v>1455</v>
      </c>
      <c r="L48" s="1559">
        <v>3340</v>
      </c>
      <c r="M48" s="1466">
        <v>3340</v>
      </c>
      <c r="N48" s="1467" t="s">
        <v>1945</v>
      </c>
      <c r="O48" s="2929">
        <v>0</v>
      </c>
      <c r="P48" s="2929">
        <v>0</v>
      </c>
      <c r="Q48" s="2929">
        <v>0</v>
      </c>
      <c r="R48" s="2929">
        <v>0</v>
      </c>
      <c r="U48" s="1351" t="b">
        <f t="shared" si="4"/>
        <v>1</v>
      </c>
      <c r="V48" s="1451">
        <v>334</v>
      </c>
      <c r="W48" s="1351" t="b">
        <f t="shared" si="5"/>
        <v>0</v>
      </c>
      <c r="X48" s="1495"/>
      <c r="Y48" s="1495"/>
    </row>
    <row r="49" spans="1:25" s="1351" customFormat="1" ht="12.75" x14ac:dyDescent="0.2">
      <c r="A49" s="1435" t="b">
        <f t="shared" si="0"/>
        <v>1</v>
      </c>
      <c r="B49" s="1435">
        <v>3360</v>
      </c>
      <c r="C49" s="1436">
        <v>3360</v>
      </c>
      <c r="D49" s="1437" t="s">
        <v>1013</v>
      </c>
      <c r="E49" s="1438">
        <f>xx_compnt_audit_by_compnt_CY!I275</f>
        <v>0</v>
      </c>
      <c r="F49" s="1438">
        <f>+xx_compnt_audit_by_compnt_CY!H276</f>
        <v>0</v>
      </c>
      <c r="G49" s="1438">
        <f>+xx_compnt_audit_by_compnt_CY!H277</f>
        <v>0</v>
      </c>
      <c r="H49" s="1438">
        <f t="shared" si="1"/>
        <v>0</v>
      </c>
      <c r="I49" s="1558" t="s">
        <v>1962</v>
      </c>
      <c r="K49" s="1435" t="b">
        <f t="shared" si="3"/>
        <v>1</v>
      </c>
      <c r="L49" s="1435">
        <v>3360</v>
      </c>
      <c r="M49" s="1436">
        <v>3360</v>
      </c>
      <c r="N49" s="1437" t="s">
        <v>1013</v>
      </c>
      <c r="O49" s="2921">
        <v>0</v>
      </c>
      <c r="P49" s="2921">
        <v>0</v>
      </c>
      <c r="Q49" s="2921">
        <v>0</v>
      </c>
      <c r="R49" s="2921">
        <v>0</v>
      </c>
      <c r="S49" s="1558" t="s">
        <v>1963</v>
      </c>
      <c r="U49" s="1351" t="b">
        <f t="shared" si="4"/>
        <v>1</v>
      </c>
      <c r="V49" s="1351">
        <v>336</v>
      </c>
      <c r="W49" s="1351" t="b">
        <f t="shared" si="5"/>
        <v>0</v>
      </c>
      <c r="X49" s="1495"/>
      <c r="Y49" s="1495"/>
    </row>
    <row r="50" spans="1:25" s="1351" customFormat="1" ht="15.2" customHeight="1" x14ac:dyDescent="0.2">
      <c r="A50" s="1435" t="b">
        <f t="shared" si="0"/>
        <v>1</v>
      </c>
      <c r="B50" s="1435">
        <v>3380</v>
      </c>
      <c r="C50" s="1436">
        <v>3380</v>
      </c>
      <c r="D50" s="1437" t="s">
        <v>1014</v>
      </c>
      <c r="E50" s="1438">
        <f>+xx_compnt_audit_by_compnt_CY!I280+xx_compnt_audit_by_compnt_CY!I281</f>
        <v>2192866.2410690691</v>
      </c>
      <c r="F50" s="1438">
        <f>+xx_compnt_audit_by_compnt_CY!H282</f>
        <v>820103.61804611655</v>
      </c>
      <c r="G50" s="1438">
        <f>+xx_compnt_audit_by_compnt_CY!H283</f>
        <v>611543.73747266259</v>
      </c>
      <c r="H50" s="1438">
        <f t="shared" si="1"/>
        <v>3624513.5965878484</v>
      </c>
      <c r="I50" s="1458"/>
      <c r="K50" s="1435" t="b">
        <f t="shared" si="3"/>
        <v>1</v>
      </c>
      <c r="L50" s="1435">
        <v>3380</v>
      </c>
      <c r="M50" s="1436">
        <v>3380</v>
      </c>
      <c r="N50" s="1437" t="s">
        <v>1014</v>
      </c>
      <c r="O50" s="2921">
        <v>0</v>
      </c>
      <c r="P50" s="2921">
        <v>0</v>
      </c>
      <c r="Q50" s="2921">
        <v>0</v>
      </c>
      <c r="R50" s="2921">
        <v>0</v>
      </c>
      <c r="U50" s="1351" t="b">
        <f t="shared" si="4"/>
        <v>1</v>
      </c>
      <c r="V50" s="1351">
        <v>338</v>
      </c>
      <c r="W50" s="1351" t="b">
        <f t="shared" si="5"/>
        <v>0</v>
      </c>
      <c r="X50" s="1495"/>
      <c r="Y50" s="1495"/>
    </row>
    <row r="51" spans="1:25" s="1351" customFormat="1" x14ac:dyDescent="0.35">
      <c r="A51" s="1560" t="b">
        <f t="shared" si="0"/>
        <v>1</v>
      </c>
      <c r="B51" s="1560">
        <v>3420</v>
      </c>
      <c r="C51" s="1466">
        <v>3420</v>
      </c>
      <c r="D51" s="1467" t="s">
        <v>1049</v>
      </c>
      <c r="E51" s="1557">
        <f>+xx_compnt_audit_by_compnt_CY!I286+xx_compnt_audit_by_compnt_CY!I287</f>
        <v>59563.724817675262</v>
      </c>
      <c r="F51" s="1557">
        <f>+xx_compnt_audit_by_compnt_CY!H288</f>
        <v>1013.163070388062</v>
      </c>
      <c r="G51" s="1557">
        <f>+xx_compnt_audit_by_compnt_CY!H289</f>
        <v>15223.531734727903</v>
      </c>
      <c r="H51" s="1557">
        <f t="shared" si="1"/>
        <v>75800.419622791233</v>
      </c>
      <c r="I51" s="1907">
        <f>SUM(H32:H51)</f>
        <v>11654367.566589683</v>
      </c>
      <c r="J51" s="1558"/>
      <c r="K51" s="1435" t="b">
        <f t="shared" si="3"/>
        <v>1</v>
      </c>
      <c r="L51" s="1435">
        <v>3420</v>
      </c>
      <c r="M51" s="1466">
        <v>3420</v>
      </c>
      <c r="N51" s="1467" t="s">
        <v>1049</v>
      </c>
      <c r="O51" s="2929">
        <v>15085.110900000014</v>
      </c>
      <c r="P51" s="2929">
        <v>217.44210000000018</v>
      </c>
      <c r="Q51" s="2929">
        <v>3718.8611000000033</v>
      </c>
      <c r="R51" s="2929">
        <v>19021.414100000016</v>
      </c>
      <c r="S51" s="1888">
        <f>SUM(R32:R51)</f>
        <v>6036231.6149000013</v>
      </c>
      <c r="U51" s="1351" t="b">
        <f t="shared" si="4"/>
        <v>1</v>
      </c>
      <c r="V51" s="1351">
        <v>342</v>
      </c>
      <c r="W51" s="1351" t="b">
        <f t="shared" si="5"/>
        <v>0</v>
      </c>
      <c r="X51" s="1495"/>
      <c r="Y51" s="1495"/>
    </row>
    <row r="52" spans="1:25" s="1351" customFormat="1" ht="12.75" hidden="1" x14ac:dyDescent="0.2">
      <c r="A52" s="1435" t="b">
        <f t="shared" si="0"/>
        <v>1</v>
      </c>
      <c r="B52" s="1435"/>
      <c r="C52" s="1436"/>
      <c r="D52" s="1437"/>
      <c r="E52" s="1438"/>
      <c r="F52" s="1438"/>
      <c r="G52" s="1438"/>
      <c r="H52" s="1438">
        <f t="shared" si="1"/>
        <v>0</v>
      </c>
      <c r="I52" s="1458"/>
      <c r="K52" s="1435" t="b">
        <f t="shared" si="3"/>
        <v>1</v>
      </c>
      <c r="L52" s="1435"/>
      <c r="M52" s="1436"/>
      <c r="N52" s="1437"/>
      <c r="O52" s="2921"/>
      <c r="P52" s="2921"/>
      <c r="Q52" s="2921"/>
      <c r="R52" s="2921">
        <v>0</v>
      </c>
      <c r="U52" s="1351" t="b">
        <f t="shared" si="4"/>
        <v>1</v>
      </c>
      <c r="V52" s="1457">
        <v>351</v>
      </c>
      <c r="W52" s="1351" t="b">
        <f t="shared" si="5"/>
        <v>0</v>
      </c>
      <c r="X52" s="1495"/>
      <c r="Y52" s="1495"/>
    </row>
    <row r="53" spans="1:25" s="1351" customFormat="1" ht="12.75" hidden="1" x14ac:dyDescent="0.2">
      <c r="A53" s="1435" t="b">
        <f t="shared" si="0"/>
        <v>1</v>
      </c>
      <c r="B53" s="1435"/>
      <c r="C53" s="1436"/>
      <c r="D53" s="1437"/>
      <c r="E53" s="1438"/>
      <c r="F53" s="1438"/>
      <c r="G53" s="1438"/>
      <c r="H53" s="1438">
        <f t="shared" si="1"/>
        <v>0</v>
      </c>
      <c r="I53" s="1458">
        <f>SUM(E32:E51)</f>
        <v>7484171.4639549609</v>
      </c>
      <c r="K53" s="1435" t="b">
        <f t="shared" si="3"/>
        <v>1</v>
      </c>
      <c r="L53" s="1435"/>
      <c r="M53" s="1436"/>
      <c r="N53" s="1437"/>
      <c r="O53" s="2921"/>
      <c r="P53" s="2921"/>
      <c r="Q53" s="2921"/>
      <c r="R53" s="2921">
        <v>0</v>
      </c>
      <c r="U53" s="1351" t="b">
        <f t="shared" si="4"/>
        <v>1</v>
      </c>
      <c r="V53" s="1351">
        <v>352</v>
      </c>
      <c r="W53" s="1351" t="b">
        <f t="shared" si="5"/>
        <v>0</v>
      </c>
      <c r="X53" s="1495"/>
      <c r="Y53" s="1495"/>
    </row>
    <row r="54" spans="1:25" s="1351" customFormat="1" ht="12.75" hidden="1" x14ac:dyDescent="0.2">
      <c r="A54" s="1435" t="b">
        <f t="shared" si="0"/>
        <v>1</v>
      </c>
      <c r="B54" s="1435"/>
      <c r="C54" s="1436"/>
      <c r="D54" s="1437"/>
      <c r="E54" s="1438"/>
      <c r="F54" s="1438"/>
      <c r="G54" s="1438"/>
      <c r="H54" s="1438">
        <f t="shared" si="1"/>
        <v>0</v>
      </c>
      <c r="I54" s="1458">
        <f>SUM(F32:F51)</f>
        <v>1756706.0166506374</v>
      </c>
      <c r="K54" s="1435" t="b">
        <f t="shared" si="3"/>
        <v>1</v>
      </c>
      <c r="L54" s="1435"/>
      <c r="M54" s="1436"/>
      <c r="N54" s="1437"/>
      <c r="O54" s="2921"/>
      <c r="P54" s="2921"/>
      <c r="Q54" s="2921"/>
      <c r="R54" s="2921">
        <v>0</v>
      </c>
      <c r="U54" s="1351" t="b">
        <f t="shared" si="4"/>
        <v>1</v>
      </c>
      <c r="V54" s="1351">
        <v>353</v>
      </c>
      <c r="W54" s="1351" t="b">
        <f t="shared" si="5"/>
        <v>0</v>
      </c>
      <c r="X54" s="1495"/>
      <c r="Y54" s="1495"/>
    </row>
    <row r="55" spans="1:25" s="1351" customFormat="1" ht="12.75" hidden="1" x14ac:dyDescent="0.2">
      <c r="A55" s="1435" t="b">
        <f t="shared" si="0"/>
        <v>1</v>
      </c>
      <c r="B55" s="1435"/>
      <c r="C55" s="1436"/>
      <c r="D55" s="1437"/>
      <c r="E55" s="1438"/>
      <c r="F55" s="1438"/>
      <c r="G55" s="1438"/>
      <c r="H55" s="1438">
        <f t="shared" si="1"/>
        <v>0</v>
      </c>
      <c r="I55" s="1458">
        <f>SUM(G32:G51)</f>
        <v>2413490.0859840838</v>
      </c>
      <c r="K55" s="1435" t="b">
        <f t="shared" si="3"/>
        <v>1</v>
      </c>
      <c r="L55" s="1435"/>
      <c r="M55" s="1436"/>
      <c r="N55" s="1437"/>
      <c r="O55" s="2921"/>
      <c r="P55" s="2921"/>
      <c r="Q55" s="2921"/>
      <c r="R55" s="2921">
        <v>0</v>
      </c>
      <c r="U55" s="1351" t="b">
        <f t="shared" si="4"/>
        <v>1</v>
      </c>
      <c r="V55" s="1351">
        <v>354</v>
      </c>
      <c r="W55" s="1351" t="b">
        <f t="shared" si="5"/>
        <v>0</v>
      </c>
      <c r="X55" s="1495"/>
      <c r="Y55" s="1495"/>
    </row>
    <row r="56" spans="1:25" s="1351" customFormat="1" ht="12.75" hidden="1" x14ac:dyDescent="0.2">
      <c r="A56" s="1435" t="b">
        <f t="shared" si="0"/>
        <v>1</v>
      </c>
      <c r="B56" s="1435"/>
      <c r="C56" s="1436"/>
      <c r="D56" s="1437"/>
      <c r="E56" s="1438"/>
      <c r="F56" s="1438"/>
      <c r="G56" s="1438"/>
      <c r="H56" s="1438">
        <f t="shared" si="1"/>
        <v>0</v>
      </c>
      <c r="I56" s="1458"/>
      <c r="K56" s="1435" t="b">
        <f t="shared" si="3"/>
        <v>1</v>
      </c>
      <c r="L56" s="1435"/>
      <c r="M56" s="1436"/>
      <c r="N56" s="1437"/>
      <c r="O56" s="2921"/>
      <c r="P56" s="2921"/>
      <c r="Q56" s="2921"/>
      <c r="R56" s="2921">
        <v>0</v>
      </c>
      <c r="U56" s="1351" t="b">
        <f t="shared" si="4"/>
        <v>1</v>
      </c>
      <c r="V56" s="1351">
        <v>355</v>
      </c>
      <c r="W56" s="1351" t="b">
        <f t="shared" si="5"/>
        <v>0</v>
      </c>
      <c r="X56" s="1495"/>
      <c r="Y56" s="1495"/>
    </row>
    <row r="57" spans="1:25" s="1351" customFormat="1" ht="12.75" hidden="1" x14ac:dyDescent="0.2">
      <c r="A57" s="1435" t="b">
        <f t="shared" si="0"/>
        <v>1</v>
      </c>
      <c r="B57" s="1435"/>
      <c r="C57" s="1436"/>
      <c r="D57" s="1437"/>
      <c r="E57" s="1438"/>
      <c r="F57" s="1438"/>
      <c r="G57" s="1438"/>
      <c r="H57" s="1438">
        <f t="shared" si="1"/>
        <v>0</v>
      </c>
      <c r="I57" s="1458"/>
      <c r="K57" s="1435" t="b">
        <f t="shared" si="3"/>
        <v>1</v>
      </c>
      <c r="L57" s="1435"/>
      <c r="M57" s="1436"/>
      <c r="N57" s="1437"/>
      <c r="O57" s="2921"/>
      <c r="P57" s="2921"/>
      <c r="Q57" s="2921"/>
      <c r="R57" s="2921">
        <v>0</v>
      </c>
      <c r="U57" s="1351" t="b">
        <f t="shared" si="4"/>
        <v>1</v>
      </c>
      <c r="V57" s="1351">
        <v>356</v>
      </c>
      <c r="W57" s="1351" t="b">
        <f t="shared" si="5"/>
        <v>0</v>
      </c>
      <c r="X57" s="1495"/>
      <c r="Y57" s="1495"/>
    </row>
    <row r="58" spans="1:25" s="1351" customFormat="1" ht="12.75" hidden="1" x14ac:dyDescent="0.2">
      <c r="A58" s="1435" t="b">
        <f t="shared" si="0"/>
        <v>1</v>
      </c>
      <c r="B58" s="1435"/>
      <c r="C58" s="1436"/>
      <c r="D58" s="1437"/>
      <c r="E58" s="1438"/>
      <c r="F58" s="1438"/>
      <c r="G58" s="1438"/>
      <c r="H58" s="1438">
        <f t="shared" si="1"/>
        <v>0</v>
      </c>
      <c r="I58" s="1458"/>
      <c r="K58" s="1435" t="b">
        <f t="shared" si="3"/>
        <v>1</v>
      </c>
      <c r="L58" s="1435"/>
      <c r="M58" s="1436"/>
      <c r="N58" s="1437"/>
      <c r="O58" s="2921"/>
      <c r="P58" s="2921"/>
      <c r="Q58" s="2921"/>
      <c r="R58" s="2921">
        <v>0</v>
      </c>
      <c r="U58" s="1351" t="b">
        <f t="shared" si="4"/>
        <v>1</v>
      </c>
      <c r="V58" s="1351">
        <v>357</v>
      </c>
      <c r="W58" s="1351" t="b">
        <f t="shared" si="5"/>
        <v>0</v>
      </c>
      <c r="X58" s="1495"/>
      <c r="Y58" s="1495"/>
    </row>
    <row r="59" spans="1:25" s="1351" customFormat="1" ht="12.75" hidden="1" x14ac:dyDescent="0.2">
      <c r="A59" s="1435" t="b">
        <f t="shared" si="0"/>
        <v>1</v>
      </c>
      <c r="B59" s="1435"/>
      <c r="C59" s="1436"/>
      <c r="D59" s="1437"/>
      <c r="E59" s="1438"/>
      <c r="F59" s="1438"/>
      <c r="G59" s="1438"/>
      <c r="H59" s="1438">
        <f t="shared" si="1"/>
        <v>0</v>
      </c>
      <c r="I59" s="1458"/>
      <c r="K59" s="1435" t="b">
        <f t="shared" si="3"/>
        <v>1</v>
      </c>
      <c r="L59" s="1435"/>
      <c r="M59" s="1436"/>
      <c r="N59" s="1437"/>
      <c r="O59" s="2921"/>
      <c r="P59" s="2921"/>
      <c r="Q59" s="2921"/>
      <c r="R59" s="2921">
        <v>0</v>
      </c>
      <c r="U59" s="1351" t="b">
        <f t="shared" si="4"/>
        <v>1</v>
      </c>
      <c r="V59" s="1351">
        <v>358</v>
      </c>
      <c r="W59" s="1351" t="b">
        <f t="shared" si="5"/>
        <v>0</v>
      </c>
      <c r="X59" s="1495"/>
      <c r="Y59" s="1495"/>
    </row>
    <row r="60" spans="1:25" s="1459" customFormat="1" ht="12.75" hidden="1" x14ac:dyDescent="0.2">
      <c r="A60" s="1435" t="b">
        <f t="shared" si="0"/>
        <v>1</v>
      </c>
      <c r="B60" s="1435"/>
      <c r="C60" s="1436"/>
      <c r="D60" s="1437"/>
      <c r="E60" s="1438"/>
      <c r="F60" s="1438"/>
      <c r="G60" s="1438"/>
      <c r="H60" s="1438">
        <f t="shared" si="1"/>
        <v>0</v>
      </c>
      <c r="I60" s="1458"/>
      <c r="J60" s="1351"/>
      <c r="K60" s="1435" t="b">
        <f t="shared" si="3"/>
        <v>1</v>
      </c>
      <c r="L60" s="1435"/>
      <c r="M60" s="1436"/>
      <c r="N60" s="1437"/>
      <c r="O60" s="2921"/>
      <c r="P60" s="2921"/>
      <c r="Q60" s="2921"/>
      <c r="R60" s="2921">
        <v>0</v>
      </c>
      <c r="S60" s="1351"/>
      <c r="T60" s="1351"/>
      <c r="U60" s="1351" t="b">
        <f t="shared" si="4"/>
        <v>1</v>
      </c>
      <c r="V60" s="1351">
        <v>359</v>
      </c>
      <c r="W60" s="1351" t="b">
        <f t="shared" si="5"/>
        <v>0</v>
      </c>
      <c r="X60" s="1497"/>
      <c r="Y60" s="1497"/>
    </row>
    <row r="61" spans="1:25" s="1459" customFormat="1" ht="12.75" hidden="1" x14ac:dyDescent="0.2">
      <c r="A61" s="1435" t="b">
        <f t="shared" si="0"/>
        <v>1</v>
      </c>
      <c r="B61" s="1435"/>
      <c r="C61" s="1436"/>
      <c r="D61" s="1437"/>
      <c r="E61" s="1438"/>
      <c r="F61" s="1438"/>
      <c r="G61" s="1438"/>
      <c r="H61" s="1438">
        <f t="shared" si="1"/>
        <v>0</v>
      </c>
      <c r="I61" s="1458"/>
      <c r="J61" s="1351"/>
      <c r="K61" s="1435" t="b">
        <f t="shared" si="3"/>
        <v>1</v>
      </c>
      <c r="L61" s="1435"/>
      <c r="M61" s="1436"/>
      <c r="N61" s="1437"/>
      <c r="O61" s="2921"/>
      <c r="P61" s="2921"/>
      <c r="Q61" s="2921"/>
      <c r="R61" s="2921">
        <v>0</v>
      </c>
      <c r="S61" s="1351"/>
      <c r="T61" s="1351"/>
      <c r="U61" s="1351" t="b">
        <f t="shared" si="4"/>
        <v>1</v>
      </c>
      <c r="V61" s="1351">
        <v>360</v>
      </c>
      <c r="W61" s="1351" t="b">
        <f t="shared" si="5"/>
        <v>0</v>
      </c>
      <c r="X61" s="1497"/>
      <c r="Y61" s="1497"/>
    </row>
    <row r="62" spans="1:25" s="1459" customFormat="1" ht="12.75" hidden="1" x14ac:dyDescent="0.2">
      <c r="A62" s="1435" t="b">
        <f t="shared" si="0"/>
        <v>1</v>
      </c>
      <c r="B62" s="1435"/>
      <c r="C62" s="1460"/>
      <c r="D62" s="1460"/>
      <c r="E62" s="1461"/>
      <c r="F62" s="1461"/>
      <c r="G62" s="1461"/>
      <c r="H62" s="1461">
        <f t="shared" si="1"/>
        <v>0</v>
      </c>
      <c r="I62" s="1458"/>
      <c r="J62" s="1351"/>
      <c r="K62" s="1435" t="b">
        <f t="shared" si="3"/>
        <v>1</v>
      </c>
      <c r="L62" s="1435"/>
      <c r="M62" s="1460"/>
      <c r="N62" s="1460"/>
      <c r="O62" s="2930"/>
      <c r="P62" s="2930"/>
      <c r="Q62" s="2930"/>
      <c r="R62" s="2930">
        <v>0</v>
      </c>
      <c r="S62" s="1351"/>
      <c r="T62" s="1351"/>
      <c r="U62" s="1351" t="b">
        <f t="shared" si="4"/>
        <v>1</v>
      </c>
      <c r="V62" s="1351">
        <v>361</v>
      </c>
      <c r="W62" s="1351" t="b">
        <f t="shared" si="5"/>
        <v>0</v>
      </c>
      <c r="X62" s="1497"/>
      <c r="Y62" s="1497"/>
    </row>
    <row r="63" spans="1:25" s="1459" customFormat="1" ht="12.75" hidden="1" x14ac:dyDescent="0.2">
      <c r="A63" s="1435" t="b">
        <f t="shared" si="0"/>
        <v>1</v>
      </c>
      <c r="B63" s="1435"/>
      <c r="C63" s="1460"/>
      <c r="D63" s="1460"/>
      <c r="E63" s="1461"/>
      <c r="F63" s="1461"/>
      <c r="G63" s="1461"/>
      <c r="H63" s="1461">
        <f t="shared" si="1"/>
        <v>0</v>
      </c>
      <c r="I63" s="1458"/>
      <c r="K63" s="1435" t="b">
        <f t="shared" si="3"/>
        <v>1</v>
      </c>
      <c r="L63" s="1435"/>
      <c r="M63" s="1460"/>
      <c r="N63" s="1460"/>
      <c r="O63" s="2930"/>
      <c r="P63" s="2930"/>
      <c r="Q63" s="2930"/>
      <c r="R63" s="2930">
        <v>0</v>
      </c>
      <c r="U63" s="1351" t="b">
        <f t="shared" si="4"/>
        <v>1</v>
      </c>
      <c r="V63" s="1351">
        <v>362</v>
      </c>
      <c r="W63" s="1351" t="b">
        <f t="shared" si="5"/>
        <v>0</v>
      </c>
      <c r="X63" s="1497"/>
      <c r="Y63" s="1497"/>
    </row>
    <row r="64" spans="1:25" s="1459" customFormat="1" ht="12.75" hidden="1" x14ac:dyDescent="0.2">
      <c r="A64" s="1435" t="b">
        <f t="shared" si="0"/>
        <v>1</v>
      </c>
      <c r="B64" s="1435"/>
      <c r="C64" s="1460"/>
      <c r="D64" s="1460"/>
      <c r="E64" s="1461"/>
      <c r="F64" s="1461"/>
      <c r="G64" s="1461"/>
      <c r="H64" s="1461">
        <f t="shared" si="1"/>
        <v>0</v>
      </c>
      <c r="I64" s="1458"/>
      <c r="K64" s="1435" t="b">
        <f t="shared" si="3"/>
        <v>1</v>
      </c>
      <c r="L64" s="1435"/>
      <c r="M64" s="1460"/>
      <c r="N64" s="1460"/>
      <c r="O64" s="2930"/>
      <c r="P64" s="2930"/>
      <c r="Q64" s="2930"/>
      <c r="R64" s="2930">
        <v>0</v>
      </c>
      <c r="U64" s="1351" t="b">
        <f t="shared" si="4"/>
        <v>1</v>
      </c>
      <c r="V64" s="1351">
        <v>363</v>
      </c>
      <c r="W64" s="1351" t="b">
        <f t="shared" si="5"/>
        <v>0</v>
      </c>
      <c r="X64" s="1497"/>
      <c r="Y64" s="1497"/>
    </row>
    <row r="65" spans="1:25" s="1459" customFormat="1" ht="12.75" hidden="1" x14ac:dyDescent="0.2">
      <c r="A65" s="1435" t="b">
        <f t="shared" si="0"/>
        <v>1</v>
      </c>
      <c r="B65" s="1435"/>
      <c r="C65" s="1460"/>
      <c r="D65" s="1460"/>
      <c r="E65" s="1461"/>
      <c r="F65" s="1461"/>
      <c r="G65" s="1461"/>
      <c r="H65" s="1461">
        <f t="shared" si="1"/>
        <v>0</v>
      </c>
      <c r="I65" s="1458"/>
      <c r="K65" s="1435" t="b">
        <f t="shared" si="3"/>
        <v>1</v>
      </c>
      <c r="L65" s="1435"/>
      <c r="M65" s="1460"/>
      <c r="N65" s="1460"/>
      <c r="O65" s="2930"/>
      <c r="P65" s="2930"/>
      <c r="Q65" s="2930"/>
      <c r="R65" s="2930">
        <v>0</v>
      </c>
      <c r="U65" s="1351" t="b">
        <f t="shared" si="4"/>
        <v>1</v>
      </c>
      <c r="V65" s="1351">
        <v>364</v>
      </c>
      <c r="W65" s="1351" t="b">
        <f t="shared" si="5"/>
        <v>0</v>
      </c>
      <c r="X65" s="1497"/>
      <c r="Y65" s="1497"/>
    </row>
    <row r="66" spans="1:25" s="1459" customFormat="1" ht="12.75" hidden="1" x14ac:dyDescent="0.2">
      <c r="A66" s="1435" t="b">
        <f t="shared" si="0"/>
        <v>1</v>
      </c>
      <c r="B66" s="1435"/>
      <c r="C66" s="1460"/>
      <c r="D66" s="1460"/>
      <c r="E66" s="1461"/>
      <c r="F66" s="1461"/>
      <c r="G66" s="1461"/>
      <c r="H66" s="1461">
        <f t="shared" si="1"/>
        <v>0</v>
      </c>
      <c r="I66" s="1458"/>
      <c r="K66" s="1435" t="b">
        <f t="shared" si="3"/>
        <v>1</v>
      </c>
      <c r="L66" s="1435"/>
      <c r="M66" s="1460"/>
      <c r="N66" s="1460"/>
      <c r="O66" s="2930"/>
      <c r="P66" s="2930"/>
      <c r="Q66" s="2930"/>
      <c r="R66" s="2930">
        <v>0</v>
      </c>
      <c r="U66" s="1351" t="b">
        <f t="shared" si="4"/>
        <v>1</v>
      </c>
      <c r="V66" s="1351">
        <v>365</v>
      </c>
      <c r="W66" s="1351" t="b">
        <f t="shared" si="5"/>
        <v>0</v>
      </c>
      <c r="X66" s="1497"/>
      <c r="Y66" s="1497"/>
    </row>
    <row r="67" spans="1:25" s="1459" customFormat="1" ht="12.75" hidden="1" x14ac:dyDescent="0.2">
      <c r="A67" s="1435" t="b">
        <f t="shared" si="0"/>
        <v>1</v>
      </c>
      <c r="B67" s="1435"/>
      <c r="C67" s="1460"/>
      <c r="D67" s="1460"/>
      <c r="E67" s="1461"/>
      <c r="F67" s="1461"/>
      <c r="G67" s="1461"/>
      <c r="H67" s="1461">
        <f t="shared" si="1"/>
        <v>0</v>
      </c>
      <c r="I67" s="1458"/>
      <c r="K67" s="1435" t="b">
        <f t="shared" si="3"/>
        <v>1</v>
      </c>
      <c r="L67" s="1435"/>
      <c r="M67" s="1460"/>
      <c r="N67" s="1460"/>
      <c r="O67" s="2930"/>
      <c r="P67" s="2930"/>
      <c r="Q67" s="2930"/>
      <c r="R67" s="2930">
        <v>0</v>
      </c>
      <c r="S67" s="791"/>
      <c r="T67" s="791"/>
      <c r="U67" s="1351" t="b">
        <f t="shared" si="4"/>
        <v>1</v>
      </c>
      <c r="V67" s="1351">
        <v>366</v>
      </c>
      <c r="W67" s="1351" t="b">
        <f t="shared" si="5"/>
        <v>0</v>
      </c>
      <c r="X67" s="1497"/>
      <c r="Y67" s="1497"/>
    </row>
    <row r="68" spans="1:25" s="1459" customFormat="1" ht="12.75" hidden="1" x14ac:dyDescent="0.2">
      <c r="A68" s="1435" t="b">
        <f t="shared" si="0"/>
        <v>1</v>
      </c>
      <c r="B68" s="1435"/>
      <c r="C68" s="1460"/>
      <c r="D68" s="1460"/>
      <c r="E68" s="1461"/>
      <c r="F68" s="1461"/>
      <c r="G68" s="1461"/>
      <c r="H68" s="1461">
        <f t="shared" si="1"/>
        <v>0</v>
      </c>
      <c r="I68" s="1458"/>
      <c r="K68" s="1435" t="b">
        <f t="shared" si="3"/>
        <v>1</v>
      </c>
      <c r="L68" s="1435"/>
      <c r="M68" s="1460"/>
      <c r="N68" s="1460"/>
      <c r="O68" s="2930"/>
      <c r="P68" s="2930"/>
      <c r="Q68" s="2930"/>
      <c r="R68" s="2930">
        <v>0</v>
      </c>
      <c r="S68" s="791"/>
      <c r="T68" s="1462"/>
      <c r="U68" s="1351" t="b">
        <f t="shared" si="4"/>
        <v>1</v>
      </c>
      <c r="V68" s="1351">
        <v>367</v>
      </c>
      <c r="W68" s="1351" t="b">
        <f t="shared" si="5"/>
        <v>0</v>
      </c>
      <c r="X68" s="1497"/>
      <c r="Y68" s="1497"/>
    </row>
    <row r="69" spans="1:25" s="1459" customFormat="1" ht="12.75" hidden="1" x14ac:dyDescent="0.2">
      <c r="A69" s="1435" t="b">
        <f t="shared" si="0"/>
        <v>1</v>
      </c>
      <c r="B69" s="1435"/>
      <c r="C69" s="1460"/>
      <c r="D69" s="1460"/>
      <c r="E69" s="1461"/>
      <c r="F69" s="1461"/>
      <c r="G69" s="1461"/>
      <c r="H69" s="1461">
        <f t="shared" si="1"/>
        <v>0</v>
      </c>
      <c r="I69" s="1458"/>
      <c r="K69" s="1435" t="b">
        <f t="shared" si="3"/>
        <v>1</v>
      </c>
      <c r="L69" s="1435"/>
      <c r="M69" s="1460"/>
      <c r="N69" s="1460"/>
      <c r="O69" s="2930"/>
      <c r="P69" s="2930"/>
      <c r="Q69" s="2930"/>
      <c r="R69" s="2930">
        <v>0</v>
      </c>
      <c r="S69" s="1463"/>
      <c r="T69" s="1464"/>
      <c r="U69" s="1351" t="b">
        <f t="shared" si="4"/>
        <v>1</v>
      </c>
      <c r="V69" s="1351">
        <v>368</v>
      </c>
      <c r="W69" s="1351" t="b">
        <f t="shared" si="5"/>
        <v>0</v>
      </c>
      <c r="X69" s="1497"/>
      <c r="Y69" s="1497"/>
    </row>
    <row r="70" spans="1:25" s="1459" customFormat="1" ht="12.75" hidden="1" x14ac:dyDescent="0.2">
      <c r="A70" s="1435" t="b">
        <f t="shared" si="0"/>
        <v>1</v>
      </c>
      <c r="B70" s="1435"/>
      <c r="C70" s="1460"/>
      <c r="D70" s="1460"/>
      <c r="E70" s="1461"/>
      <c r="F70" s="1461"/>
      <c r="G70" s="1461"/>
      <c r="H70" s="1461">
        <f t="shared" si="1"/>
        <v>0</v>
      </c>
      <c r="I70" s="1458"/>
      <c r="K70" s="1435" t="b">
        <f t="shared" si="3"/>
        <v>1</v>
      </c>
      <c r="L70" s="1435"/>
      <c r="M70" s="1460"/>
      <c r="N70" s="1460"/>
      <c r="O70" s="2930"/>
      <c r="P70" s="2930"/>
      <c r="Q70" s="2930"/>
      <c r="R70" s="2930">
        <v>0</v>
      </c>
      <c r="S70" s="1463"/>
      <c r="T70" s="1464"/>
      <c r="U70" s="1351" t="b">
        <f t="shared" si="4"/>
        <v>1</v>
      </c>
      <c r="V70" s="1351">
        <v>369</v>
      </c>
      <c r="W70" s="1351" t="b">
        <f t="shared" si="5"/>
        <v>0</v>
      </c>
      <c r="X70" s="1497"/>
      <c r="Y70" s="1497"/>
    </row>
    <row r="71" spans="1:25" s="1459" customFormat="1" ht="12.75" hidden="1" x14ac:dyDescent="0.2">
      <c r="A71" s="1435" t="b">
        <f t="shared" si="0"/>
        <v>1</v>
      </c>
      <c r="B71" s="1435"/>
      <c r="C71" s="1460"/>
      <c r="D71" s="1460"/>
      <c r="E71" s="1461"/>
      <c r="F71" s="1461"/>
      <c r="G71" s="1461"/>
      <c r="H71" s="1461">
        <f t="shared" si="1"/>
        <v>0</v>
      </c>
      <c r="I71" s="1458"/>
      <c r="K71" s="1435" t="b">
        <f t="shared" si="3"/>
        <v>1</v>
      </c>
      <c r="L71" s="1435"/>
      <c r="M71" s="1460"/>
      <c r="N71" s="1460"/>
      <c r="O71" s="2930"/>
      <c r="P71" s="2930"/>
      <c r="Q71" s="2930"/>
      <c r="R71" s="2930">
        <v>0</v>
      </c>
      <c r="S71" s="791"/>
      <c r="T71" s="791"/>
      <c r="U71" s="1351" t="b">
        <f t="shared" si="4"/>
        <v>1</v>
      </c>
      <c r="V71" s="1351">
        <v>370</v>
      </c>
      <c r="W71" s="1351" t="b">
        <f t="shared" si="5"/>
        <v>0</v>
      </c>
      <c r="X71" s="1497"/>
      <c r="Y71" s="1497"/>
    </row>
    <row r="72" spans="1:25" s="1459" customFormat="1" ht="12.75" hidden="1" x14ac:dyDescent="0.2">
      <c r="A72" s="1451" t="s">
        <v>1455</v>
      </c>
      <c r="B72" s="1452"/>
      <c r="C72" s="1460"/>
      <c r="D72" s="1460"/>
      <c r="E72" s="1461"/>
      <c r="F72" s="1461"/>
      <c r="G72" s="1461"/>
      <c r="H72" s="1461">
        <f t="shared" ref="H72:H120" si="11">+E72+F72+G72</f>
        <v>0</v>
      </c>
      <c r="I72" s="1458"/>
      <c r="K72" s="1451" t="s">
        <v>1455</v>
      </c>
      <c r="L72" s="1452"/>
      <c r="M72" s="1460"/>
      <c r="N72" s="1460"/>
      <c r="O72" s="2930"/>
      <c r="P72" s="2930"/>
      <c r="Q72" s="2930"/>
      <c r="R72" s="2930">
        <v>0</v>
      </c>
      <c r="S72" s="791"/>
      <c r="T72" s="791"/>
      <c r="U72" s="1351" t="b">
        <f t="shared" si="4"/>
        <v>1</v>
      </c>
      <c r="V72" s="1451">
        <v>371</v>
      </c>
      <c r="W72" s="1351" t="b">
        <f t="shared" si="5"/>
        <v>0</v>
      </c>
      <c r="X72" s="1497"/>
      <c r="Y72" s="1497"/>
    </row>
    <row r="73" spans="1:25" s="1459" customFormat="1" ht="12.75" hidden="1" x14ac:dyDescent="0.2">
      <c r="A73" s="1451" t="s">
        <v>1455</v>
      </c>
      <c r="B73" s="1452"/>
      <c r="C73" s="1460"/>
      <c r="D73" s="1460"/>
      <c r="E73" s="1461"/>
      <c r="F73" s="1461"/>
      <c r="G73" s="1461"/>
      <c r="H73" s="1461">
        <f t="shared" si="11"/>
        <v>0</v>
      </c>
      <c r="I73" s="1458"/>
      <c r="K73" s="1451" t="s">
        <v>1455</v>
      </c>
      <c r="L73" s="1452"/>
      <c r="M73" s="1460"/>
      <c r="N73" s="1460"/>
      <c r="O73" s="2930"/>
      <c r="P73" s="2930"/>
      <c r="Q73" s="2930"/>
      <c r="R73" s="2930">
        <v>0</v>
      </c>
      <c r="S73" s="791"/>
      <c r="T73" s="791"/>
      <c r="U73" s="1351" t="b">
        <f t="shared" ref="U73:U132" si="12">M73=C73</f>
        <v>1</v>
      </c>
      <c r="V73" s="1451">
        <v>372</v>
      </c>
      <c r="W73" s="1351" t="b">
        <f t="shared" si="5"/>
        <v>0</v>
      </c>
      <c r="X73" s="1497"/>
      <c r="Y73" s="1497"/>
    </row>
    <row r="74" spans="1:25" s="1459" customFormat="1" ht="12.75" hidden="1" x14ac:dyDescent="0.2">
      <c r="A74" s="1451" t="s">
        <v>1455</v>
      </c>
      <c r="B74" s="1452"/>
      <c r="C74" s="1460"/>
      <c r="D74" s="1460"/>
      <c r="E74" s="1461"/>
      <c r="F74" s="1461"/>
      <c r="G74" s="1461"/>
      <c r="H74" s="1461">
        <f t="shared" si="11"/>
        <v>0</v>
      </c>
      <c r="I74" s="1458"/>
      <c r="K74" s="1451" t="s">
        <v>1455</v>
      </c>
      <c r="L74" s="1452"/>
      <c r="M74" s="1460"/>
      <c r="N74" s="1460"/>
      <c r="O74" s="2930"/>
      <c r="P74" s="2930"/>
      <c r="Q74" s="2930"/>
      <c r="R74" s="2930">
        <v>0</v>
      </c>
      <c r="S74" s="791"/>
      <c r="T74" s="791"/>
      <c r="U74" s="1351" t="b">
        <f t="shared" si="12"/>
        <v>1</v>
      </c>
      <c r="V74" s="1451">
        <v>373</v>
      </c>
      <c r="W74" s="1351" t="b">
        <f t="shared" si="5"/>
        <v>0</v>
      </c>
      <c r="X74" s="1497"/>
      <c r="Y74" s="1497"/>
    </row>
    <row r="75" spans="1:25" s="1459" customFormat="1" ht="12.75" x14ac:dyDescent="0.2">
      <c r="A75" s="1451" t="s">
        <v>1455</v>
      </c>
      <c r="B75" s="1452">
        <v>4070</v>
      </c>
      <c r="C75" s="1581">
        <v>4070</v>
      </c>
      <c r="D75" s="1581" t="s">
        <v>1946</v>
      </c>
      <c r="E75" s="1582"/>
      <c r="F75" s="1582"/>
      <c r="G75" s="1582"/>
      <c r="H75" s="1582">
        <f t="shared" si="11"/>
        <v>0</v>
      </c>
      <c r="I75" s="1586" t="s">
        <v>1962</v>
      </c>
      <c r="J75" s="1583"/>
      <c r="K75" s="1584" t="s">
        <v>1455</v>
      </c>
      <c r="L75" s="1585">
        <v>4070</v>
      </c>
      <c r="M75" s="1581">
        <v>4070</v>
      </c>
      <c r="N75" s="1581" t="s">
        <v>1946</v>
      </c>
      <c r="O75" s="2931"/>
      <c r="P75" s="2931"/>
      <c r="Q75" s="2931"/>
      <c r="R75" s="2931">
        <v>0</v>
      </c>
      <c r="S75" s="1586" t="s">
        <v>1962</v>
      </c>
      <c r="T75" s="791"/>
      <c r="U75" s="1351" t="b">
        <f t="shared" si="12"/>
        <v>1</v>
      </c>
      <c r="V75" s="1451">
        <v>407</v>
      </c>
      <c r="W75" s="1351" t="b">
        <f t="shared" si="5"/>
        <v>0</v>
      </c>
      <c r="X75" s="1497"/>
      <c r="Y75" s="1497"/>
    </row>
    <row r="76" spans="1:25" s="1351" customFormat="1" ht="12.75" x14ac:dyDescent="0.2">
      <c r="A76" s="1435" t="b">
        <f>EXACT(B76,C76)</f>
        <v>1</v>
      </c>
      <c r="B76" s="1435">
        <v>4200</v>
      </c>
      <c r="C76" s="1466">
        <v>4200</v>
      </c>
      <c r="D76" s="1467" t="s">
        <v>1015</v>
      </c>
      <c r="E76" s="1557">
        <f>+xx_compnt_audit_by_compnt_CY!I335+xx_compnt_audit_by_compnt_CY!I336</f>
        <v>109038497.31</v>
      </c>
      <c r="F76" s="1557">
        <f>+xx_compnt_audit_by_compnt_CY!H337</f>
        <v>3553187.72</v>
      </c>
      <c r="G76" s="1557">
        <f>+xx_compnt_audit_by_compnt_CY!J338</f>
        <v>11942023.689999999</v>
      </c>
      <c r="H76" s="1557">
        <f t="shared" si="11"/>
        <v>124533708.72</v>
      </c>
      <c r="I76" s="1458"/>
      <c r="J76" s="1459"/>
      <c r="K76" s="1435" t="b">
        <f t="shared" si="3"/>
        <v>1</v>
      </c>
      <c r="L76" s="1435">
        <v>4200</v>
      </c>
      <c r="M76" s="1466">
        <v>4200</v>
      </c>
      <c r="N76" s="1467" t="s">
        <v>1015</v>
      </c>
      <c r="O76" s="2929">
        <v>97107450.919999987</v>
      </c>
      <c r="P76" s="2929">
        <v>3030448.47</v>
      </c>
      <c r="Q76" s="2929">
        <v>10004464.51</v>
      </c>
      <c r="R76" s="2929">
        <v>110142363.89999999</v>
      </c>
      <c r="S76" s="1570" t="s">
        <v>1458</v>
      </c>
      <c r="T76" s="1459"/>
      <c r="U76" s="1351" t="b">
        <f t="shared" si="12"/>
        <v>1</v>
      </c>
      <c r="V76" s="1351">
        <v>420</v>
      </c>
      <c r="W76" s="1351" t="b">
        <f t="shared" ref="W76:W132" si="13">V76=L76</f>
        <v>0</v>
      </c>
      <c r="X76" s="1495"/>
      <c r="Y76" s="1495"/>
    </row>
    <row r="77" spans="1:25" s="1351" customFormat="1" ht="12.75" x14ac:dyDescent="0.2">
      <c r="A77" s="1435" t="b">
        <f>EXACT(B77,C77)</f>
        <v>1</v>
      </c>
      <c r="B77" s="1435">
        <v>4210</v>
      </c>
      <c r="C77" s="1466">
        <v>4210</v>
      </c>
      <c r="D77" s="1467" t="s">
        <v>1016</v>
      </c>
      <c r="E77" s="1557">
        <f>+xx_compnt_audit_by_compnt_CY!I341+xx_compnt_audit_by_compnt_CY!I342</f>
        <v>5074669.4399999995</v>
      </c>
      <c r="F77" s="1557">
        <f>+xx_compnt_audit_by_compnt_CY!H343</f>
        <v>163486.76999999999</v>
      </c>
      <c r="G77" s="1557">
        <f>+xx_compnt_audit_by_compnt_CY!H344</f>
        <v>538039.99</v>
      </c>
      <c r="H77" s="1557">
        <f t="shared" si="11"/>
        <v>5776196.1999999993</v>
      </c>
      <c r="I77" s="1458"/>
      <c r="J77" s="1459"/>
      <c r="K77" s="1435" t="b">
        <f t="shared" si="3"/>
        <v>1</v>
      </c>
      <c r="L77" s="1435">
        <v>4210</v>
      </c>
      <c r="M77" s="1466">
        <v>4210</v>
      </c>
      <c r="N77" s="1467" t="s">
        <v>1016</v>
      </c>
      <c r="O77" s="2929">
        <v>5488387.54</v>
      </c>
      <c r="P77" s="2929">
        <v>169034.53</v>
      </c>
      <c r="Q77" s="2929">
        <v>556362.99</v>
      </c>
      <c r="R77" s="2929">
        <v>6213785.0600000005</v>
      </c>
      <c r="S77" s="1570" t="s">
        <v>1458</v>
      </c>
      <c r="T77" s="1459"/>
      <c r="U77" s="1351" t="b">
        <f t="shared" si="12"/>
        <v>1</v>
      </c>
      <c r="V77" s="1351">
        <v>421</v>
      </c>
      <c r="W77" s="1351" t="b">
        <f t="shared" si="13"/>
        <v>0</v>
      </c>
      <c r="X77" s="1495"/>
      <c r="Y77" s="1495"/>
    </row>
    <row r="78" spans="1:25" s="1351" customFormat="1" ht="12.75" x14ac:dyDescent="0.2">
      <c r="A78" s="1747" t="s">
        <v>1455</v>
      </c>
      <c r="B78" s="1751">
        <v>4220</v>
      </c>
      <c r="C78" s="1752">
        <v>4220</v>
      </c>
      <c r="D78" s="1752" t="s">
        <v>1947</v>
      </c>
      <c r="E78" s="1753"/>
      <c r="F78" s="1753"/>
      <c r="G78" s="1753"/>
      <c r="H78" s="1753">
        <f t="shared" si="11"/>
        <v>0</v>
      </c>
      <c r="I78" s="1719" t="s">
        <v>1962</v>
      </c>
      <c r="J78" s="1748" t="s">
        <v>1944</v>
      </c>
      <c r="K78" s="1584" t="s">
        <v>1455</v>
      </c>
      <c r="L78" s="1585">
        <v>4220</v>
      </c>
      <c r="M78" s="1581">
        <v>4220</v>
      </c>
      <c r="N78" s="1581" t="s">
        <v>1947</v>
      </c>
      <c r="O78" s="2931"/>
      <c r="P78" s="2931"/>
      <c r="Q78" s="2931"/>
      <c r="R78" s="2931">
        <v>0</v>
      </c>
      <c r="S78" s="1586" t="s">
        <v>1962</v>
      </c>
      <c r="T78" s="1459"/>
      <c r="U78" s="1351" t="b">
        <f t="shared" si="12"/>
        <v>1</v>
      </c>
      <c r="V78" s="1451">
        <v>422</v>
      </c>
      <c r="W78" s="1351" t="b">
        <f t="shared" si="13"/>
        <v>0</v>
      </c>
      <c r="X78" s="1495"/>
      <c r="Y78" s="1495"/>
    </row>
    <row r="79" spans="1:25" s="1351" customFormat="1" ht="12.75" x14ac:dyDescent="0.2">
      <c r="A79" s="1747" t="s">
        <v>1753</v>
      </c>
      <c r="B79" s="1747">
        <v>4230</v>
      </c>
      <c r="C79" s="1743">
        <v>4230</v>
      </c>
      <c r="D79" s="1744" t="s">
        <v>1752</v>
      </c>
      <c r="E79" s="1742">
        <f>+xx_compnt_audit_by_compnt_CY!I353+xx_compnt_audit_by_compnt_CY!I354</f>
        <v>554666.54</v>
      </c>
      <c r="F79" s="1742">
        <f>+xx_compnt_audit_by_compnt_CY!H355</f>
        <v>125186.18</v>
      </c>
      <c r="G79" s="1742">
        <f>+xx_compnt_audit_by_compnt_CY!H356</f>
        <v>110717.57</v>
      </c>
      <c r="H79" s="1742">
        <f t="shared" si="11"/>
        <v>790570.29</v>
      </c>
      <c r="I79" s="1750">
        <f>+H79-xx_compnt_audit_by_compnt_CY!G357</f>
        <v>0</v>
      </c>
      <c r="J79" s="1748" t="s">
        <v>1944</v>
      </c>
      <c r="K79" s="1563" t="s">
        <v>1753</v>
      </c>
      <c r="L79" s="1563">
        <v>4230</v>
      </c>
      <c r="M79" s="1466">
        <v>4230</v>
      </c>
      <c r="N79" s="1467" t="s">
        <v>1752</v>
      </c>
      <c r="O79" s="2929">
        <v>583295.26</v>
      </c>
      <c r="P79" s="2929">
        <v>103522.6</v>
      </c>
      <c r="Q79" s="2929">
        <v>87883.4</v>
      </c>
      <c r="R79" s="2929">
        <v>774701.26</v>
      </c>
      <c r="S79" s="1570" t="s">
        <v>1458</v>
      </c>
      <c r="T79" s="1459"/>
      <c r="U79" s="1351" t="b">
        <f t="shared" si="12"/>
        <v>1</v>
      </c>
      <c r="V79" s="1351">
        <v>423</v>
      </c>
      <c r="W79" s="1351" t="b">
        <f t="shared" si="13"/>
        <v>0</v>
      </c>
      <c r="X79" s="1495"/>
      <c r="Y79" s="1495"/>
    </row>
    <row r="80" spans="1:25" s="1351" customFormat="1" ht="12.75" x14ac:dyDescent="0.2">
      <c r="A80" s="1501" t="s">
        <v>2047</v>
      </c>
      <c r="B80" s="1501">
        <v>4310</v>
      </c>
      <c r="C80" s="1502">
        <v>4310</v>
      </c>
      <c r="D80" s="1503" t="str">
        <f>+'17NM_Clinic Revenue'!E38</f>
        <v>OP137523 Gastrointestinal Sawgrass</v>
      </c>
      <c r="E80" s="1504">
        <f>+xx_compnt_audit_by_compnt_CY!I359+xx_compnt_audit_by_compnt_CY!I360</f>
        <v>2368973.1947189807</v>
      </c>
      <c r="F80" s="1504">
        <f>+xx_compnt_audit_by_compnt_CY!H361</f>
        <v>111516.00583024914</v>
      </c>
      <c r="G80" s="1504">
        <f>+xx_compnt_audit_by_compnt_CY!H362</f>
        <v>433890.90426246985</v>
      </c>
      <c r="H80" s="1504">
        <f t="shared" ref="H80" si="14">+E80+F80+G80</f>
        <v>2914380.1048117001</v>
      </c>
      <c r="I80" s="2051">
        <f>+H80-xx_compnt_audit_by_compnt_CY!J363</f>
        <v>0</v>
      </c>
      <c r="J80" s="2409"/>
      <c r="K80" s="1563"/>
      <c r="L80" s="2411">
        <v>4310</v>
      </c>
      <c r="M80" s="2411">
        <v>4310</v>
      </c>
      <c r="N80" s="2050" t="s">
        <v>2134</v>
      </c>
      <c r="O80" s="2932">
        <v>787089.60090000008</v>
      </c>
      <c r="P80" s="2932">
        <v>33581.096100000002</v>
      </c>
      <c r="Q80" s="2932">
        <v>156148.9191</v>
      </c>
      <c r="R80" s="2932">
        <v>976819.61609999998</v>
      </c>
      <c r="S80" s="2410"/>
      <c r="T80" s="1459"/>
      <c r="U80" s="1351" t="b">
        <f t="shared" si="12"/>
        <v>1</v>
      </c>
      <c r="X80" s="1495"/>
      <c r="Y80" s="1495"/>
    </row>
    <row r="81" spans="1:25" s="1351" customFormat="1" ht="12.75" x14ac:dyDescent="0.2">
      <c r="A81" s="1563" t="s">
        <v>1753</v>
      </c>
      <c r="B81" s="1559">
        <v>4400</v>
      </c>
      <c r="C81" s="1466">
        <v>4400</v>
      </c>
      <c r="D81" s="1467" t="s">
        <v>1948</v>
      </c>
      <c r="E81" s="1557">
        <f>+xx_compnt_audit_by_compnt_CY!I371+xx_compnt_audit_by_compnt_CY!I372</f>
        <v>1086269.6192645533</v>
      </c>
      <c r="F81" s="1557">
        <f>+xx_compnt_audit_by_compnt_CY!H373</f>
        <v>123011.39801136394</v>
      </c>
      <c r="G81" s="1557">
        <f>+xx_compnt_audit_by_compnt_CY!H374</f>
        <v>272205.55508720106</v>
      </c>
      <c r="H81" s="1557">
        <f t="shared" si="11"/>
        <v>1481486.5723631184</v>
      </c>
      <c r="I81" s="1565"/>
      <c r="J81" s="1564"/>
      <c r="K81" s="1563" t="s">
        <v>1753</v>
      </c>
      <c r="L81" s="1559">
        <v>4400</v>
      </c>
      <c r="M81" s="1466">
        <v>4400</v>
      </c>
      <c r="N81" s="1467" t="s">
        <v>1948</v>
      </c>
      <c r="O81" s="2929">
        <v>1882290.3791999999</v>
      </c>
      <c r="P81" s="2929">
        <v>108208.75229999999</v>
      </c>
      <c r="Q81" s="2929">
        <v>334076.86949999997</v>
      </c>
      <c r="R81" s="2929">
        <v>2324576.0009999997</v>
      </c>
      <c r="S81" s="1459"/>
      <c r="T81" s="1459"/>
      <c r="U81" s="1351" t="b">
        <f t="shared" si="12"/>
        <v>1</v>
      </c>
      <c r="V81" s="1451">
        <v>4400</v>
      </c>
      <c r="W81" s="1351" t="b">
        <f t="shared" si="13"/>
        <v>1</v>
      </c>
      <c r="X81" s="1495"/>
      <c r="Y81" s="1495"/>
    </row>
    <row r="82" spans="1:25" s="1351" customFormat="1" ht="12.75" x14ac:dyDescent="0.2">
      <c r="A82" s="1563" t="s">
        <v>1753</v>
      </c>
      <c r="B82" s="1559">
        <v>4410</v>
      </c>
      <c r="C82" s="1466">
        <v>4410</v>
      </c>
      <c r="D82" s="1467" t="s">
        <v>1950</v>
      </c>
      <c r="E82" s="1557">
        <f>+xx_compnt_audit_by_compnt_CY!I377+xx_compnt_audit_by_compnt_CY!I378</f>
        <v>1064267.0002857882</v>
      </c>
      <c r="F82" s="1557">
        <f>+xx_compnt_audit_by_compnt_CY!H379</f>
        <v>93029.526048432701</v>
      </c>
      <c r="G82" s="1557">
        <f>+xx_compnt_audit_by_compnt_CY!H380</f>
        <v>148860.18742445487</v>
      </c>
      <c r="H82" s="1557">
        <f t="shared" si="11"/>
        <v>1306156.7137586758</v>
      </c>
      <c r="I82" s="1565"/>
      <c r="J82" s="1564"/>
      <c r="K82" s="1563" t="s">
        <v>1753</v>
      </c>
      <c r="L82" s="1559">
        <v>4410</v>
      </c>
      <c r="M82" s="1571">
        <v>4410</v>
      </c>
      <c r="N82" s="1572" t="s">
        <v>1950</v>
      </c>
      <c r="O82" s="2929">
        <v>791018.03820000007</v>
      </c>
      <c r="P82" s="2929">
        <v>84850.630799999999</v>
      </c>
      <c r="Q82" s="2929">
        <v>101733.80880000001</v>
      </c>
      <c r="R82" s="2929">
        <v>977602.47780000011</v>
      </c>
      <c r="S82" s="1570"/>
      <c r="T82" s="1459"/>
      <c r="U82" s="1351" t="b">
        <f t="shared" si="12"/>
        <v>1</v>
      </c>
      <c r="V82" s="1451">
        <v>4410</v>
      </c>
      <c r="W82" s="1351" t="b">
        <f t="shared" si="13"/>
        <v>1</v>
      </c>
      <c r="X82" s="1495"/>
      <c r="Y82" s="1495"/>
    </row>
    <row r="83" spans="1:25" s="1351" customFormat="1" ht="12.75" x14ac:dyDescent="0.2">
      <c r="A83" s="1563" t="s">
        <v>1753</v>
      </c>
      <c r="B83" s="1559">
        <v>4411</v>
      </c>
      <c r="C83" s="1466">
        <v>4411</v>
      </c>
      <c r="D83" s="1467" t="s">
        <v>1949</v>
      </c>
      <c r="E83" s="1557">
        <f>+xx_compnt_audit_by_compnt_CY!I383+xx_compnt_audit_by_compnt_CY!I384</f>
        <v>444624.99422320619</v>
      </c>
      <c r="F83" s="1557">
        <f>+xx_compnt_audit_by_compnt_CY!H385</f>
        <v>65474.655187994802</v>
      </c>
      <c r="G83" s="1557">
        <f>+xx_compnt_audit_by_compnt_CY!H386</f>
        <v>68866.889728306051</v>
      </c>
      <c r="H83" s="1557">
        <f t="shared" si="11"/>
        <v>578966.53913950711</v>
      </c>
      <c r="I83" s="1565"/>
      <c r="J83" s="1564"/>
      <c r="K83" s="1563" t="s">
        <v>1753</v>
      </c>
      <c r="L83" s="1559">
        <v>4411</v>
      </c>
      <c r="M83" s="1571">
        <v>4411</v>
      </c>
      <c r="N83" s="1572" t="s">
        <v>1949</v>
      </c>
      <c r="O83" s="2929">
        <v>502913.26679999998</v>
      </c>
      <c r="P83" s="2929">
        <v>264872.47080000001</v>
      </c>
      <c r="Q83" s="2929">
        <v>90246.130799999999</v>
      </c>
      <c r="R83" s="2929">
        <v>858031.86840000004</v>
      </c>
      <c r="S83" s="1570"/>
      <c r="T83" s="1459"/>
      <c r="U83" s="1351" t="b">
        <f t="shared" si="12"/>
        <v>1</v>
      </c>
      <c r="V83" s="1451">
        <v>4411</v>
      </c>
      <c r="W83" s="1351" t="b">
        <f t="shared" si="13"/>
        <v>1</v>
      </c>
      <c r="X83" s="1495"/>
      <c r="Y83" s="1495"/>
    </row>
    <row r="84" spans="1:25" s="1351" customFormat="1" ht="12.75" x14ac:dyDescent="0.2">
      <c r="A84" s="1563" t="s">
        <v>1753</v>
      </c>
      <c r="B84" s="1559">
        <v>4412</v>
      </c>
      <c r="C84" s="1466">
        <v>4412</v>
      </c>
      <c r="D84" s="1467" t="s">
        <v>1951</v>
      </c>
      <c r="E84" s="1557">
        <f>+xx_compnt_audit_by_compnt_CY!I389+xx_compnt_audit_by_compnt_CY!I390</f>
        <v>327538.21263627987</v>
      </c>
      <c r="F84" s="1557">
        <f>+xx_compnt_audit_by_compnt_CY!H391</f>
        <v>21065.175221116289</v>
      </c>
      <c r="G84" s="1557">
        <f>+xx_compnt_audit_by_compnt_CY!H392</f>
        <v>45543.019373623887</v>
      </c>
      <c r="H84" s="1557">
        <f t="shared" si="11"/>
        <v>394146.40723102004</v>
      </c>
      <c r="I84" s="1565"/>
      <c r="J84" s="1564"/>
      <c r="K84" s="1563" t="s">
        <v>1753</v>
      </c>
      <c r="L84" s="1559">
        <v>4412</v>
      </c>
      <c r="M84" s="1571">
        <v>4412</v>
      </c>
      <c r="N84" s="1572" t="s">
        <v>1951</v>
      </c>
      <c r="O84" s="2929">
        <v>264799.51680000004</v>
      </c>
      <c r="P84" s="2929">
        <v>90956.081000000006</v>
      </c>
      <c r="Q84" s="2929">
        <v>41384.3914</v>
      </c>
      <c r="R84" s="2929">
        <v>397139.98920000007</v>
      </c>
      <c r="S84" s="1570"/>
      <c r="T84" s="1459"/>
      <c r="U84" s="1351" t="b">
        <f t="shared" si="12"/>
        <v>1</v>
      </c>
      <c r="V84" s="1451">
        <v>4412</v>
      </c>
      <c r="W84" s="1351" t="b">
        <f t="shared" si="13"/>
        <v>1</v>
      </c>
      <c r="X84" s="1495"/>
      <c r="Y84" s="1495"/>
    </row>
    <row r="85" spans="1:25" s="1351" customFormat="1" ht="12.75" x14ac:dyDescent="0.2">
      <c r="A85" s="1970" t="s">
        <v>1753</v>
      </c>
      <c r="B85" s="1971">
        <v>4413.1000000000004</v>
      </c>
      <c r="C85" s="1971">
        <v>4413.1000000000004</v>
      </c>
      <c r="D85" s="1972" t="s">
        <v>1951</v>
      </c>
      <c r="E85" s="1973">
        <f>+xx_compnt_audit_by_compnt_CY!I395+xx_compnt_audit_by_compnt_CY!I396</f>
        <v>509340.42</v>
      </c>
      <c r="F85" s="1973">
        <f>+xx_compnt_audit_by_compnt_CY!H397</f>
        <v>0.2</v>
      </c>
      <c r="G85" s="1973">
        <f>+xx_compnt_audit_by_compnt_CY!H398</f>
        <v>59424.46</v>
      </c>
      <c r="H85" s="1973">
        <f>+E85+F85+G85</f>
        <v>568765.07999999996</v>
      </c>
      <c r="I85" s="2446"/>
      <c r="J85" s="2447"/>
      <c r="K85" s="1563" t="s">
        <v>1753</v>
      </c>
      <c r="L85" s="2444">
        <v>4413.1000000000004</v>
      </c>
      <c r="M85" s="2449">
        <v>4413.1000000000004</v>
      </c>
      <c r="N85" s="2448" t="s">
        <v>1951</v>
      </c>
      <c r="O85" s="2933">
        <v>839424</v>
      </c>
      <c r="P85" s="2933">
        <v>0.23</v>
      </c>
      <c r="Q85" s="2933">
        <v>89187.69</v>
      </c>
      <c r="R85" s="2933">
        <v>928611.91999999993</v>
      </c>
      <c r="S85" s="2445"/>
      <c r="T85" s="1459"/>
      <c r="U85" s="1351" t="b">
        <f t="shared" si="12"/>
        <v>1</v>
      </c>
      <c r="V85" s="1451">
        <v>4412</v>
      </c>
      <c r="W85" s="1351" t="b">
        <f t="shared" ref="W85" si="15">V85=L85</f>
        <v>0</v>
      </c>
      <c r="X85" s="1495"/>
      <c r="Y85" s="1495"/>
    </row>
    <row r="86" spans="1:25" s="1351" customFormat="1" ht="12.75" x14ac:dyDescent="0.2">
      <c r="A86" s="1563" t="s">
        <v>1753</v>
      </c>
      <c r="B86" s="1559">
        <v>4420</v>
      </c>
      <c r="C86" s="1466">
        <v>4420</v>
      </c>
      <c r="D86" s="1467" t="s">
        <v>1952</v>
      </c>
      <c r="E86" s="1557">
        <f>+xx_compnt_audit_by_compnt_CY!I401+xx_compnt_audit_by_compnt_CY!I402</f>
        <v>309653.09296363161</v>
      </c>
      <c r="F86" s="1557">
        <f>+xx_compnt_audit_by_compnt_CY!H403</f>
        <v>62993.242370708489</v>
      </c>
      <c r="G86" s="1557">
        <f>+xx_compnt_audit_by_compnt_CY!H404</f>
        <v>94556.093565364397</v>
      </c>
      <c r="H86" s="1557">
        <f t="shared" si="11"/>
        <v>467202.42889970448</v>
      </c>
      <c r="I86" s="1565"/>
      <c r="J86" s="1564"/>
      <c r="K86" s="1563" t="s">
        <v>1753</v>
      </c>
      <c r="L86" s="1559">
        <v>4420</v>
      </c>
      <c r="M86" s="1466">
        <v>4420</v>
      </c>
      <c r="N86" s="1467" t="s">
        <v>1952</v>
      </c>
      <c r="O86" s="2929">
        <v>320331.45420000009</v>
      </c>
      <c r="P86" s="2929">
        <v>56868.598800000014</v>
      </c>
      <c r="Q86" s="2929">
        <v>95271.462000000029</v>
      </c>
      <c r="R86" s="2929">
        <v>472471.51500000013</v>
      </c>
      <c r="S86" s="1459"/>
      <c r="T86" s="1459"/>
      <c r="U86" s="1351" t="b">
        <f t="shared" si="12"/>
        <v>1</v>
      </c>
      <c r="V86" s="1451">
        <v>4420</v>
      </c>
      <c r="W86" s="1351" t="b">
        <f>V86=L86</f>
        <v>1</v>
      </c>
      <c r="X86" s="1495"/>
      <c r="Y86" s="1495"/>
    </row>
    <row r="87" spans="1:25" s="1351" customFormat="1" ht="12.75" x14ac:dyDescent="0.2">
      <c r="A87" s="1560" t="b">
        <f>EXACT(B87,C87)</f>
        <v>1</v>
      </c>
      <c r="B87" s="1560">
        <v>4470</v>
      </c>
      <c r="C87" s="1466">
        <v>4470</v>
      </c>
      <c r="D87" s="1467" t="s">
        <v>1159</v>
      </c>
      <c r="E87" s="1557">
        <f>+xx_compnt_audit_by_compnt_CY!I407+xx_compnt_audit_by_compnt_CY!I408</f>
        <v>232536.07689285721</v>
      </c>
      <c r="F87" s="1557">
        <f>+xx_compnt_audit_by_compnt_CY!H409</f>
        <v>19349.282025861139</v>
      </c>
      <c r="G87" s="1557">
        <f>+xx_compnt_audit_by_compnt_CY!H410</f>
        <v>91477.710247932991</v>
      </c>
      <c r="H87" s="1557">
        <f t="shared" si="11"/>
        <v>343363.06916665134</v>
      </c>
      <c r="I87" s="1558"/>
      <c r="J87" s="1564"/>
      <c r="K87" s="1435" t="b">
        <f t="shared" si="3"/>
        <v>1</v>
      </c>
      <c r="L87" s="1560">
        <v>4470</v>
      </c>
      <c r="M87" s="1466">
        <v>4470</v>
      </c>
      <c r="N87" s="1467" t="s">
        <v>1159</v>
      </c>
      <c r="O87" s="2929">
        <v>196185.98119999998</v>
      </c>
      <c r="P87" s="2929">
        <v>15407.122499999998</v>
      </c>
      <c r="Q87" s="2929">
        <v>57883.285899999988</v>
      </c>
      <c r="R87" s="2929">
        <v>269476.38959999999</v>
      </c>
      <c r="S87" s="1459"/>
      <c r="T87" s="1459"/>
      <c r="U87" s="1351" t="b">
        <f t="shared" si="12"/>
        <v>1</v>
      </c>
      <c r="V87" s="1351">
        <v>447</v>
      </c>
      <c r="W87" s="1351" t="b">
        <f t="shared" si="13"/>
        <v>0</v>
      </c>
      <c r="X87" s="1495"/>
      <c r="Y87" s="1495"/>
    </row>
    <row r="88" spans="1:25" s="1351" customFormat="1" ht="12.75" x14ac:dyDescent="0.2">
      <c r="A88" s="1563" t="s">
        <v>1753</v>
      </c>
      <c r="B88" s="1559">
        <v>4480</v>
      </c>
      <c r="C88" s="1466">
        <v>4480</v>
      </c>
      <c r="D88" s="1467" t="s">
        <v>1953</v>
      </c>
      <c r="E88" s="1557">
        <f>+xx_compnt_audit_by_compnt_CY!I413+xx_compnt_audit_by_compnt_CY!I414</f>
        <v>417946.05275520281</v>
      </c>
      <c r="F88" s="1557">
        <f>+xx_compnt_audit_by_compnt_CY!H415</f>
        <v>39923.193857991115</v>
      </c>
      <c r="G88" s="1557">
        <f>+xx_compnt_audit_by_compnt_CY!H416</f>
        <v>75182.13772158786</v>
      </c>
      <c r="H88" s="1557">
        <f t="shared" si="11"/>
        <v>533051.38433478179</v>
      </c>
      <c r="I88" s="1558"/>
      <c r="J88" s="1564"/>
      <c r="K88" s="1465" t="s">
        <v>1753</v>
      </c>
      <c r="L88" s="1559">
        <v>4480</v>
      </c>
      <c r="M88" s="1466">
        <v>4480</v>
      </c>
      <c r="N88" s="1467" t="s">
        <v>1953</v>
      </c>
      <c r="O88" s="2929">
        <v>481419.08159999986</v>
      </c>
      <c r="P88" s="2929">
        <v>42001.377199999988</v>
      </c>
      <c r="Q88" s="2929">
        <v>66548.077599999975</v>
      </c>
      <c r="R88" s="2929">
        <v>589968.53639999987</v>
      </c>
      <c r="S88" s="1459"/>
      <c r="T88" s="1459"/>
      <c r="U88" s="1351" t="b">
        <f t="shared" si="12"/>
        <v>1</v>
      </c>
      <c r="V88" s="1451">
        <v>448</v>
      </c>
      <c r="W88" s="1351" t="b">
        <f t="shared" si="13"/>
        <v>0</v>
      </c>
      <c r="X88" s="1495"/>
      <c r="Y88" s="1495"/>
    </row>
    <row r="89" spans="1:25" s="1351" customFormat="1" ht="12.75" x14ac:dyDescent="0.2">
      <c r="A89" s="1435" t="b">
        <f>EXACT(B89,C89)</f>
        <v>1</v>
      </c>
      <c r="B89" s="1435">
        <v>4490</v>
      </c>
      <c r="C89" s="1436">
        <v>4490</v>
      </c>
      <c r="D89" s="1437" t="s">
        <v>1017</v>
      </c>
      <c r="E89" s="1438">
        <f>+xx_compnt_audit_by_compnt_CY!I419+xx_compnt_audit_by_compnt_CY!I420</f>
        <v>459772.75341909862</v>
      </c>
      <c r="F89" s="1438">
        <f>+xx_compnt_audit_by_compnt_CY!H421</f>
        <v>14.693926442469913</v>
      </c>
      <c r="G89" s="1438">
        <f>+xx_compnt_audit_by_compnt_CY!H422</f>
        <v>62065.201651929099</v>
      </c>
      <c r="H89" s="1438">
        <f t="shared" si="11"/>
        <v>521852.64899747021</v>
      </c>
      <c r="I89" s="1458"/>
      <c r="J89" s="1459"/>
      <c r="K89" s="1435" t="b">
        <f t="shared" si="3"/>
        <v>1</v>
      </c>
      <c r="L89" s="1435">
        <v>4490</v>
      </c>
      <c r="M89" s="1436">
        <v>4490</v>
      </c>
      <c r="N89" s="1437" t="s">
        <v>1017</v>
      </c>
      <c r="O89" s="2921">
        <v>549257.7331999999</v>
      </c>
      <c r="P89" s="2921">
        <v>0.38480000000000003</v>
      </c>
      <c r="Q89" s="2921">
        <v>65857.343399999998</v>
      </c>
      <c r="R89" s="2921">
        <v>615115.46139999991</v>
      </c>
      <c r="S89" s="1459"/>
      <c r="T89" s="1459"/>
      <c r="U89" s="1351" t="b">
        <f t="shared" si="12"/>
        <v>1</v>
      </c>
      <c r="V89" s="1351">
        <v>449</v>
      </c>
      <c r="W89" s="1351" t="b">
        <f t="shared" si="13"/>
        <v>0</v>
      </c>
      <c r="X89" s="1495"/>
      <c r="Y89" s="1495"/>
    </row>
    <row r="90" spans="1:25" s="1351" customFormat="1" ht="12.75" x14ac:dyDescent="0.2">
      <c r="A90" s="1749" t="b">
        <f>EXACT(B90,C90)</f>
        <v>1</v>
      </c>
      <c r="B90" s="1749">
        <v>4620</v>
      </c>
      <c r="C90" s="1743">
        <v>4620</v>
      </c>
      <c r="D90" s="1744"/>
      <c r="E90" s="1742"/>
      <c r="F90" s="1742"/>
      <c r="G90" s="1742"/>
      <c r="H90" s="1742">
        <f t="shared" si="11"/>
        <v>0</v>
      </c>
      <c r="I90" s="1748" t="s">
        <v>1944</v>
      </c>
      <c r="J90" s="1459"/>
      <c r="K90" s="1435" t="b">
        <f t="shared" si="3"/>
        <v>1</v>
      </c>
      <c r="L90" s="1435">
        <v>4620</v>
      </c>
      <c r="M90" s="1436">
        <v>4620</v>
      </c>
      <c r="N90" s="1437"/>
      <c r="O90" s="2921"/>
      <c r="P90" s="2921"/>
      <c r="Q90" s="2921"/>
      <c r="R90" s="2921">
        <v>0</v>
      </c>
      <c r="S90" s="1459"/>
      <c r="T90" s="1459"/>
      <c r="U90" s="1351" t="b">
        <f t="shared" si="12"/>
        <v>1</v>
      </c>
      <c r="V90" s="1457">
        <v>462</v>
      </c>
      <c r="W90" s="1351" t="b">
        <f t="shared" si="13"/>
        <v>0</v>
      </c>
      <c r="X90" s="1495"/>
      <c r="Y90" s="1495"/>
    </row>
    <row r="91" spans="1:25" s="1351" customFormat="1" ht="12.75" x14ac:dyDescent="0.2">
      <c r="A91" s="1501" t="s">
        <v>2047</v>
      </c>
      <c r="B91" s="1501">
        <v>4500</v>
      </c>
      <c r="C91" s="1502">
        <v>4500</v>
      </c>
      <c r="D91" s="1503" t="str">
        <f>+'17NM_Clinic Revenue'!E49</f>
        <v>OP137532 Outpatient Liver &amp; Digestive Disease</v>
      </c>
      <c r="E91" s="1504">
        <f>+xx_compnt_audit_by_compnt_CY!I425+xx_compnt_audit_by_compnt_CY!I426</f>
        <v>4522777.3160946285</v>
      </c>
      <c r="F91" s="1504">
        <f>+xx_compnt_audit_by_compnt_CY!H427</f>
        <v>146742.3628946041</v>
      </c>
      <c r="G91" s="1504">
        <f>+xx_compnt_audit_by_compnt_CY!H428+xx_compnt_audit_by_compnt_CY!I428</f>
        <v>1224493.8440847686</v>
      </c>
      <c r="H91" s="1504">
        <f t="shared" si="11"/>
        <v>5894013.5230740011</v>
      </c>
      <c r="I91" s="2051">
        <f>+H91-xx_compnt_audit_by_compnt_CY!J429</f>
        <v>0</v>
      </c>
      <c r="J91" s="2408"/>
      <c r="K91" s="1435"/>
      <c r="L91" s="2411">
        <v>4500</v>
      </c>
      <c r="M91" s="2405">
        <v>4500</v>
      </c>
      <c r="N91" s="2406" t="s">
        <v>2140</v>
      </c>
      <c r="O91" s="2934">
        <v>1633221.0702000004</v>
      </c>
      <c r="P91" s="2934">
        <v>49197.587400000011</v>
      </c>
      <c r="Q91" s="2934">
        <v>503056.5372000002</v>
      </c>
      <c r="R91" s="2934">
        <v>2185475.1948000006</v>
      </c>
      <c r="S91" s="2408"/>
      <c r="T91" s="1459"/>
      <c r="U91" s="1351" t="b">
        <f t="shared" si="12"/>
        <v>1</v>
      </c>
      <c r="V91" s="1457"/>
      <c r="X91" s="1495"/>
      <c r="Y91" s="1495"/>
    </row>
    <row r="92" spans="1:25" s="1351" customFormat="1" ht="12.75" x14ac:dyDescent="0.2">
      <c r="A92" s="1501" t="s">
        <v>2047</v>
      </c>
      <c r="B92" s="1501">
        <v>4550</v>
      </c>
      <c r="C92" s="1502">
        <v>4550</v>
      </c>
      <c r="D92" s="1503" t="str">
        <f>+'17NM_Clinic Revenue'!E50</f>
        <v>OP137588 Pulmonary Disease At Mary Parks Center</v>
      </c>
      <c r="E92" s="1504">
        <f>+xx_compnt_audit_by_compnt_CY!I431+xx_compnt_audit_by_compnt_CY!I432</f>
        <v>687870.18916143081</v>
      </c>
      <c r="F92" s="1504">
        <f>+xx_compnt_audit_by_compnt_CY!H433</f>
        <v>20147.367878163503</v>
      </c>
      <c r="G92" s="1504">
        <f>+xx_compnt_audit_by_compnt_CY!H434</f>
        <v>111990.34601441822</v>
      </c>
      <c r="H92" s="1504">
        <f t="shared" si="11"/>
        <v>820007.90305401245</v>
      </c>
      <c r="I92" s="2051">
        <f>+H92-xx_compnt_audit_by_compnt_CY!J435</f>
        <v>0</v>
      </c>
      <c r="J92" s="2408"/>
      <c r="K92" s="1435"/>
      <c r="L92" s="2411">
        <v>4550</v>
      </c>
      <c r="M92" s="2405">
        <v>4550</v>
      </c>
      <c r="N92" s="2406" t="s">
        <v>2141</v>
      </c>
      <c r="O92" s="2934">
        <v>334092.62100000004</v>
      </c>
      <c r="P92" s="2934">
        <v>9721.9890000000014</v>
      </c>
      <c r="Q92" s="2934">
        <v>70319.81700000001</v>
      </c>
      <c r="R92" s="2934">
        <v>414134.42700000003</v>
      </c>
      <c r="S92" s="2408"/>
      <c r="T92" s="1459"/>
      <c r="U92" s="1351" t="b">
        <f t="shared" si="12"/>
        <v>1</v>
      </c>
      <c r="V92" s="1457"/>
      <c r="X92" s="1495"/>
      <c r="Y92" s="1495"/>
    </row>
    <row r="93" spans="1:25" s="1351" customFormat="1" ht="12.75" x14ac:dyDescent="0.2">
      <c r="A93" s="1501" t="s">
        <v>2047</v>
      </c>
      <c r="B93" s="1501">
        <v>4560</v>
      </c>
      <c r="C93" s="1502">
        <v>4560</v>
      </c>
      <c r="D93" s="1503" t="str">
        <f>+'17NM_Clinic Revenue'!E51</f>
        <v>OP135516 Pulmonary Disease</v>
      </c>
      <c r="E93" s="1504">
        <f>+xx_compnt_audit_by_compnt_CY!I437+xx_compnt_audit_by_compnt_CY!I438+xx_compnt_audit_by_compnt_CY!I440</f>
        <v>2813778.1397904782</v>
      </c>
      <c r="F93" s="1504">
        <f>+xx_compnt_audit_by_compnt_CY!H439</f>
        <v>124213.96752663315</v>
      </c>
      <c r="G93" s="1504">
        <f>+xx_compnt_audit_by_compnt_CY!H440</f>
        <v>900249.60754034785</v>
      </c>
      <c r="H93" s="1504">
        <f t="shared" si="11"/>
        <v>3838241.7148574591</v>
      </c>
      <c r="I93" s="2051">
        <f>+H93-xx_compnt_audit_by_compnt_CY!J441</f>
        <v>0</v>
      </c>
      <c r="J93" s="2408"/>
      <c r="K93" s="1435"/>
      <c r="L93" s="2411">
        <v>4560</v>
      </c>
      <c r="M93" s="2405">
        <v>4560</v>
      </c>
      <c r="N93" s="2406" t="s">
        <v>2142</v>
      </c>
      <c r="O93" s="2934">
        <v>1259290.7418000002</v>
      </c>
      <c r="P93" s="2934">
        <v>33295.332000000002</v>
      </c>
      <c r="Q93" s="2934">
        <v>464370.7782</v>
      </c>
      <c r="R93" s="2934">
        <v>1756956.8520000002</v>
      </c>
      <c r="S93" s="2408"/>
      <c r="T93" s="1459"/>
      <c r="U93" s="1351" t="b">
        <f t="shared" si="12"/>
        <v>1</v>
      </c>
      <c r="V93" s="1457"/>
      <c r="X93" s="1495"/>
      <c r="Y93" s="1495"/>
    </row>
    <row r="94" spans="1:25" s="1351" customFormat="1" ht="12.75" x14ac:dyDescent="0.2">
      <c r="A94" s="1747" t="s">
        <v>1753</v>
      </c>
      <c r="B94" s="1747">
        <v>4660</v>
      </c>
      <c r="C94" s="1743">
        <v>4660</v>
      </c>
      <c r="D94" s="1744" t="s">
        <v>1954</v>
      </c>
      <c r="E94" s="1742">
        <f>+xx_compnt_audit_by_compnt_CY!I443+xx_compnt_audit_by_compnt_CY!I444</f>
        <v>274.38999999999942</v>
      </c>
      <c r="F94" s="1742">
        <f>+xx_compnt_audit_by_compnt_CY!H445</f>
        <v>0.19</v>
      </c>
      <c r="G94" s="1742">
        <f>+xx_compnt_audit_by_compnt_CY!J446</f>
        <v>593171.07999999996</v>
      </c>
      <c r="H94" s="1742">
        <f t="shared" si="11"/>
        <v>593445.65999999992</v>
      </c>
      <c r="I94" s="1748" t="s">
        <v>1944</v>
      </c>
      <c r="J94" s="1564"/>
      <c r="K94" s="1563" t="s">
        <v>1753</v>
      </c>
      <c r="L94" s="1563">
        <v>4660</v>
      </c>
      <c r="M94" s="1466">
        <v>4660</v>
      </c>
      <c r="N94" s="1467" t="s">
        <v>1954</v>
      </c>
      <c r="O94" s="2929">
        <v>15927.49</v>
      </c>
      <c r="P94" s="2929">
        <v>2.39</v>
      </c>
      <c r="Q94" s="2929">
        <v>295727.93</v>
      </c>
      <c r="R94" s="2929">
        <v>311657.81</v>
      </c>
      <c r="S94" s="1459"/>
      <c r="T94" s="1459"/>
      <c r="U94" s="1351" t="b">
        <f t="shared" si="12"/>
        <v>1</v>
      </c>
      <c r="V94" s="1451">
        <v>466</v>
      </c>
      <c r="W94" s="1351" t="b">
        <f t="shared" si="13"/>
        <v>0</v>
      </c>
      <c r="X94" s="1495"/>
      <c r="Y94" s="1495"/>
    </row>
    <row r="95" spans="1:25" s="1351" customFormat="1" ht="12.75" x14ac:dyDescent="0.2">
      <c r="A95" s="2412" t="s">
        <v>2636</v>
      </c>
      <c r="B95" s="2412">
        <v>4810</v>
      </c>
      <c r="C95" s="2405">
        <v>4810</v>
      </c>
      <c r="D95" s="2406" t="str">
        <f>+xx_compnt_audit_by_compnt_CY!A448</f>
        <v>4810 PEDS PULMONARY</v>
      </c>
      <c r="E95" s="2407">
        <f>+xx_compnt_audit_by_compnt_CY!I449+xx_compnt_audit_by_compnt_CY!I450</f>
        <v>571133.29459925019</v>
      </c>
      <c r="F95" s="2407">
        <f>+xx_compnt_audit_by_compnt_CY!H451</f>
        <v>38.551107633166218</v>
      </c>
      <c r="G95" s="2407">
        <f>+xx_compnt_audit_by_compnt_CY!H452</f>
        <v>71569.838823950078</v>
      </c>
      <c r="H95" s="2407">
        <f t="shared" si="11"/>
        <v>642741.68453083339</v>
      </c>
      <c r="I95" s="2417"/>
      <c r="J95" s="2408"/>
      <c r="K95" s="2412" t="s">
        <v>2636</v>
      </c>
      <c r="L95" s="2412">
        <v>4810</v>
      </c>
      <c r="M95" s="2405">
        <v>4810</v>
      </c>
      <c r="N95" s="2406" t="s">
        <v>2381</v>
      </c>
      <c r="O95" s="2934"/>
      <c r="P95" s="2934"/>
      <c r="Q95" s="2934"/>
      <c r="R95" s="2934"/>
      <c r="S95" s="2408"/>
      <c r="T95" s="1459"/>
      <c r="U95" s="1351" t="b">
        <f t="shared" si="12"/>
        <v>1</v>
      </c>
      <c r="V95" s="1451"/>
      <c r="X95" s="1495"/>
      <c r="Y95" s="1495"/>
    </row>
    <row r="96" spans="1:25" s="1351" customFormat="1" ht="12.75" x14ac:dyDescent="0.2">
      <c r="A96" s="2412" t="s">
        <v>2636</v>
      </c>
      <c r="B96" s="2412">
        <v>4811</v>
      </c>
      <c r="C96" s="2405">
        <v>4811</v>
      </c>
      <c r="D96" s="2406" t="str">
        <f>+xx_compnt_audit_by_compnt_CY!A454</f>
        <v>4811 PEDS ENDO</v>
      </c>
      <c r="E96" s="2407">
        <f>+xx_compnt_audit_by_compnt_CY!I455+xx_compnt_audit_by_compnt_CY!I456</f>
        <v>922868.8073214374</v>
      </c>
      <c r="F96" s="2407">
        <f>+xx_compnt_audit_by_compnt_CY!H457</f>
        <v>18.729947935677185</v>
      </c>
      <c r="G96" s="2407">
        <f>+xx_compnt_audit_by_compnt_CY!H458</f>
        <v>111185.34638483687</v>
      </c>
      <c r="H96" s="2407">
        <f t="shared" si="11"/>
        <v>1034072.8836542099</v>
      </c>
      <c r="I96" s="2417"/>
      <c r="J96" s="2408"/>
      <c r="K96" s="2412" t="s">
        <v>2636</v>
      </c>
      <c r="L96" s="2412">
        <v>4811</v>
      </c>
      <c r="M96" s="2405">
        <v>4811</v>
      </c>
      <c r="N96" s="2406" t="s">
        <v>2382</v>
      </c>
      <c r="O96" s="2934"/>
      <c r="P96" s="2934"/>
      <c r="Q96" s="2934"/>
      <c r="R96" s="2934"/>
      <c r="S96" s="2408"/>
      <c r="T96" s="1459"/>
      <c r="U96" s="1351" t="b">
        <f t="shared" si="12"/>
        <v>1</v>
      </c>
      <c r="V96" s="1451"/>
      <c r="X96" s="1495"/>
      <c r="Y96" s="1495"/>
    </row>
    <row r="97" spans="1:25" s="1351" customFormat="1" ht="12.75" x14ac:dyDescent="0.2">
      <c r="A97" s="2412" t="s">
        <v>2636</v>
      </c>
      <c r="B97" s="2412">
        <v>4812</v>
      </c>
      <c r="C97" s="2405">
        <v>4812</v>
      </c>
      <c r="D97" s="2406" t="str">
        <f>+xx_compnt_audit_by_compnt_CY!A460</f>
        <v>4812 PEDS RHEUMATOLOGY</v>
      </c>
      <c r="E97" s="2407">
        <f>+xx_compnt_audit_by_compnt_CY!I461+xx_compnt_audit_by_compnt_CY!I462</f>
        <v>340249.10480653879</v>
      </c>
      <c r="F97" s="2407">
        <f>+xx_compnt_audit_by_compnt_CY!H463</f>
        <v>0.18797973315441527</v>
      </c>
      <c r="G97" s="2407">
        <f>+xx_compnt_audit_by_compnt_CY!H464</f>
        <v>41025.93367239034</v>
      </c>
      <c r="H97" s="2407">
        <f t="shared" si="11"/>
        <v>381275.22645866231</v>
      </c>
      <c r="I97" s="2417"/>
      <c r="J97" s="2408"/>
      <c r="K97" s="2412" t="s">
        <v>2636</v>
      </c>
      <c r="L97" s="2412">
        <v>4812</v>
      </c>
      <c r="M97" s="2405">
        <v>4812</v>
      </c>
      <c r="N97" s="2406" t="s">
        <v>2383</v>
      </c>
      <c r="O97" s="2934"/>
      <c r="P97" s="2934"/>
      <c r="Q97" s="2934"/>
      <c r="R97" s="2934"/>
      <c r="S97" s="2408"/>
      <c r="T97" s="1459"/>
      <c r="U97" s="1351" t="b">
        <f t="shared" si="12"/>
        <v>1</v>
      </c>
      <c r="V97" s="1451"/>
      <c r="X97" s="1495"/>
      <c r="Y97" s="1495"/>
    </row>
    <row r="98" spans="1:25" s="1351" customFormat="1" ht="12.75" x14ac:dyDescent="0.2">
      <c r="A98" s="2412" t="s">
        <v>2636</v>
      </c>
      <c r="B98" s="2412">
        <v>4880</v>
      </c>
      <c r="C98" s="2405">
        <v>4880</v>
      </c>
      <c r="D98" s="2406" t="str">
        <f>xx_compnt_audit_by_compnt_CY!A483</f>
        <v>4880 ADULTS W/ SPECIAL HEALTHCARE NEEDS (ASHCN)</v>
      </c>
      <c r="E98" s="2407">
        <f>xx_compnt_audit_by_compnt_CY!I479+xx_compnt_audit_by_compnt_CY!I480</f>
        <v>673719.18376479007</v>
      </c>
      <c r="F98" s="2407">
        <f>+xx_compnt_audit_by_compnt_CY!H481</f>
        <v>859.0038960496538</v>
      </c>
      <c r="G98" s="2407">
        <f>+xx_compnt_audit_by_compnt_CY!H482</f>
        <v>116073.56950920125</v>
      </c>
      <c r="H98" s="2407">
        <f t="shared" ref="H98" si="16">+E98+F98+G98</f>
        <v>790651.75717004098</v>
      </c>
      <c r="I98" s="2417"/>
      <c r="J98" s="2408"/>
      <c r="K98" s="2412" t="s">
        <v>2636</v>
      </c>
      <c r="L98" s="2412">
        <v>4880</v>
      </c>
      <c r="M98" s="2405">
        <v>4880</v>
      </c>
      <c r="N98" s="2406" t="s">
        <v>2033</v>
      </c>
      <c r="O98" s="2934"/>
      <c r="P98" s="2934"/>
      <c r="Q98" s="2934"/>
      <c r="R98" s="2934"/>
      <c r="S98" s="2408"/>
      <c r="T98" s="1459"/>
      <c r="U98" s="1351" t="b">
        <f t="shared" si="12"/>
        <v>1</v>
      </c>
      <c r="V98" s="1451"/>
      <c r="X98" s="1495"/>
      <c r="Y98" s="1495"/>
    </row>
    <row r="99" spans="1:25" s="1351" customFormat="1" ht="12.75" x14ac:dyDescent="0.2">
      <c r="A99" s="1563" t="s">
        <v>1753</v>
      </c>
      <c r="B99" s="1563">
        <v>4820</v>
      </c>
      <c r="C99" s="1466">
        <v>4820</v>
      </c>
      <c r="D99" s="1467" t="s">
        <v>1955</v>
      </c>
      <c r="E99" s="1557">
        <f>+xx_compnt_audit_by_compnt_CY!I473+xx_compnt_audit_by_compnt_CY!I474</f>
        <v>0</v>
      </c>
      <c r="F99" s="1557">
        <f>+xx_compnt_audit_by_compnt_CY!H475</f>
        <v>0</v>
      </c>
      <c r="G99" s="1557">
        <f>+xx_compnt_audit_by_compnt_CY!J476</f>
        <v>0</v>
      </c>
      <c r="H99" s="1557">
        <f t="shared" si="11"/>
        <v>0</v>
      </c>
      <c r="I99" s="1558"/>
      <c r="J99" s="1564"/>
      <c r="K99" s="1563" t="s">
        <v>1753</v>
      </c>
      <c r="L99" s="1563">
        <v>4820</v>
      </c>
      <c r="M99" s="1466">
        <v>4820</v>
      </c>
      <c r="N99" s="1467" t="s">
        <v>1955</v>
      </c>
      <c r="O99" s="2929">
        <v>0</v>
      </c>
      <c r="P99" s="2929">
        <v>0</v>
      </c>
      <c r="Q99" s="2929">
        <v>0</v>
      </c>
      <c r="R99" s="2929">
        <v>0</v>
      </c>
      <c r="S99" s="1459"/>
      <c r="T99" s="1459"/>
      <c r="U99" s="1351" t="b">
        <f t="shared" si="12"/>
        <v>1</v>
      </c>
      <c r="V99" s="1451">
        <v>482</v>
      </c>
      <c r="W99" s="1351" t="b">
        <f t="shared" si="13"/>
        <v>0</v>
      </c>
      <c r="X99" s="1495"/>
      <c r="Y99" s="1495"/>
    </row>
    <row r="100" spans="1:25" s="1351" customFormat="1" ht="12.75" x14ac:dyDescent="0.2">
      <c r="A100" s="1563" t="s">
        <v>1753</v>
      </c>
      <c r="B100" s="1563">
        <v>4920</v>
      </c>
      <c r="C100" s="1466">
        <v>4920</v>
      </c>
      <c r="D100" s="1467" t="s">
        <v>1956</v>
      </c>
      <c r="E100" s="1557">
        <f>+xx_compnt_audit_by_compnt_CY!I485+xx_compnt_audit_by_compnt_CY!I486</f>
        <v>4352157.8341209255</v>
      </c>
      <c r="F100" s="1557">
        <f>+xx_compnt_audit_by_compnt_CY!H487</f>
        <v>703.08103724923296</v>
      </c>
      <c r="G100" s="1557">
        <f>+xx_compnt_audit_by_compnt_CY!J488</f>
        <v>1624631.627704045</v>
      </c>
      <c r="H100" s="1557">
        <f t="shared" si="11"/>
        <v>5977492.5428622197</v>
      </c>
      <c r="I100" s="1558" t="s">
        <v>1991</v>
      </c>
      <c r="J100" s="1564"/>
      <c r="K100" s="1563" t="s">
        <v>1753</v>
      </c>
      <c r="L100" s="1563">
        <v>4920</v>
      </c>
      <c r="M100" s="1466">
        <v>4920</v>
      </c>
      <c r="N100" s="1467" t="s">
        <v>1956</v>
      </c>
      <c r="O100" s="2929">
        <v>4559883.3792000003</v>
      </c>
      <c r="P100" s="2929">
        <v>769.44959999999992</v>
      </c>
      <c r="Q100" s="2929">
        <v>1742732.5079999999</v>
      </c>
      <c r="R100" s="2929">
        <v>6303385.3367999997</v>
      </c>
      <c r="S100" s="1459" t="s">
        <v>1991</v>
      </c>
      <c r="T100" s="1459"/>
      <c r="U100" s="1351" t="b">
        <f t="shared" si="12"/>
        <v>1</v>
      </c>
      <c r="V100" s="1451">
        <v>492</v>
      </c>
      <c r="W100" s="1351" t="b">
        <f t="shared" si="13"/>
        <v>0</v>
      </c>
      <c r="X100" s="1495"/>
      <c r="Y100" s="1495"/>
    </row>
    <row r="101" spans="1:25" s="1351" customFormat="1" ht="12.75" x14ac:dyDescent="0.2">
      <c r="A101" s="1501" t="s">
        <v>2047</v>
      </c>
      <c r="B101" s="1501">
        <v>5000</v>
      </c>
      <c r="C101" s="1502">
        <v>5000</v>
      </c>
      <c r="D101" s="1503" t="str">
        <f>+'17NM_Clinic Revenue'!E59</f>
        <v>AIDS CENTER</v>
      </c>
      <c r="E101" s="1504">
        <f>+xx_compnt_audit_by_compnt_CY!I491+xx_compnt_audit_by_compnt_CY!I492</f>
        <v>0</v>
      </c>
      <c r="F101" s="1504">
        <f>+xx_compnt_audit_by_compnt_CY!H493</f>
        <v>0</v>
      </c>
      <c r="G101" s="1504">
        <f>+xx_compnt_audit_by_compnt_CY!H494</f>
        <v>0</v>
      </c>
      <c r="H101" s="1504">
        <f t="shared" ref="H101" si="17">+E101+F101+G101</f>
        <v>0</v>
      </c>
      <c r="I101" s="2051">
        <f>+H101-xx_compnt_audit_by_compnt_CY!J495</f>
        <v>0</v>
      </c>
      <c r="J101" s="2408"/>
      <c r="K101" s="1563"/>
      <c r="L101" s="2411">
        <v>5000</v>
      </c>
      <c r="M101" s="2411">
        <v>5000</v>
      </c>
      <c r="N101" s="2050" t="s">
        <v>405</v>
      </c>
      <c r="O101" s="2934">
        <v>0</v>
      </c>
      <c r="P101" s="2934">
        <v>0</v>
      </c>
      <c r="Q101" s="2934">
        <v>0</v>
      </c>
      <c r="R101" s="2934">
        <v>0</v>
      </c>
      <c r="S101" s="2408"/>
      <c r="T101" s="1459"/>
      <c r="U101" s="1351" t="b">
        <f t="shared" si="12"/>
        <v>1</v>
      </c>
      <c r="V101" s="1451"/>
      <c r="X101" s="1495"/>
      <c r="Y101" s="1495"/>
    </row>
    <row r="102" spans="1:25" s="1351" customFormat="1" ht="12.75" x14ac:dyDescent="0.2">
      <c r="A102" s="1749" t="b">
        <f>EXACT(B102,C102)</f>
        <v>1</v>
      </c>
      <c r="B102" s="1749">
        <v>5500</v>
      </c>
      <c r="C102" s="1743">
        <v>5500</v>
      </c>
      <c r="D102" s="1744"/>
      <c r="E102" s="1742"/>
      <c r="F102" s="1742"/>
      <c r="G102" s="1742"/>
      <c r="H102" s="1742">
        <f t="shared" si="11"/>
        <v>0</v>
      </c>
      <c r="I102" s="1748" t="s">
        <v>1944</v>
      </c>
      <c r="J102" s="1459"/>
      <c r="K102" s="1435" t="b">
        <f t="shared" si="3"/>
        <v>1</v>
      </c>
      <c r="L102" s="1435">
        <v>5500</v>
      </c>
      <c r="M102" s="1436">
        <v>5500</v>
      </c>
      <c r="N102" s="1437"/>
      <c r="O102" s="2921"/>
      <c r="P102" s="2921"/>
      <c r="Q102" s="2921"/>
      <c r="R102" s="2921">
        <v>0</v>
      </c>
      <c r="S102" s="1459"/>
      <c r="T102" s="1459"/>
      <c r="U102" s="1351" t="b">
        <f t="shared" si="12"/>
        <v>1</v>
      </c>
      <c r="V102" s="1457">
        <v>550</v>
      </c>
      <c r="W102" s="1351" t="b">
        <f t="shared" si="13"/>
        <v>0</v>
      </c>
      <c r="X102" s="1495"/>
      <c r="Y102" s="1495"/>
    </row>
    <row r="103" spans="1:25" s="1351" customFormat="1" ht="12.75" x14ac:dyDescent="0.2">
      <c r="A103" s="1435" t="b">
        <f>EXACT(B103,C103)</f>
        <v>1</v>
      </c>
      <c r="B103" s="1435">
        <v>5590</v>
      </c>
      <c r="C103" s="1436">
        <v>5590</v>
      </c>
      <c r="D103" s="1437" t="s">
        <v>4</v>
      </c>
      <c r="E103" s="1438">
        <f>+xx_compnt_audit_by_compnt_CY!I497+xx_compnt_audit_by_compnt_CY!I498</f>
        <v>-169.05</v>
      </c>
      <c r="F103" s="1438">
        <f>+xx_compnt_audit_by_compnt_CY!H499</f>
        <v>0</v>
      </c>
      <c r="G103" s="1438">
        <f>+xx_compnt_audit_by_compnt_CY!H500</f>
        <v>0</v>
      </c>
      <c r="H103" s="1438">
        <f t="shared" si="11"/>
        <v>-169.05</v>
      </c>
      <c r="K103" s="1435" t="b">
        <f t="shared" si="3"/>
        <v>1</v>
      </c>
      <c r="L103" s="1435">
        <v>5590</v>
      </c>
      <c r="M103" s="1436">
        <v>5590</v>
      </c>
      <c r="N103" s="1437" t="s">
        <v>4</v>
      </c>
      <c r="O103" s="2921">
        <v>-31.599999999999966</v>
      </c>
      <c r="P103" s="2921">
        <v>0</v>
      </c>
      <c r="Q103" s="2921">
        <v>77.150000000000006</v>
      </c>
      <c r="R103" s="2921">
        <v>45.55000000000004</v>
      </c>
      <c r="U103" s="1351" t="b">
        <f t="shared" si="12"/>
        <v>1</v>
      </c>
      <c r="V103" s="1351">
        <v>559</v>
      </c>
      <c r="W103" s="1351" t="b">
        <f t="shared" si="13"/>
        <v>0</v>
      </c>
      <c r="X103" s="1495"/>
      <c r="Y103" s="1495"/>
    </row>
    <row r="104" spans="1:25" s="1351" customFormat="1" ht="12.75" x14ac:dyDescent="0.2">
      <c r="A104" s="1435" t="b">
        <f>EXACT(B104,C104)</f>
        <v>1</v>
      </c>
      <c r="B104" s="1435">
        <v>6020</v>
      </c>
      <c r="C104" s="1436">
        <v>6020</v>
      </c>
      <c r="D104" s="1437" t="s">
        <v>218</v>
      </c>
      <c r="E104" s="1438">
        <f>+xx_compnt_audit_by_compnt_CY!I503+xx_compnt_audit_by_compnt_CY!I504</f>
        <v>3419921.0817863145</v>
      </c>
      <c r="F104" s="1438">
        <f>+xx_compnt_audit_by_compnt_CY!H505</f>
        <v>1381178.4915528398</v>
      </c>
      <c r="G104" s="1438">
        <f>+xx_compnt_audit_by_compnt_CY!H506+xx_compnt_audit_by_compnt_CY!I506</f>
        <v>814392.63004556636</v>
      </c>
      <c r="H104" s="1438">
        <f t="shared" si="11"/>
        <v>5615492.2033847207</v>
      </c>
      <c r="I104" s="1458"/>
      <c r="K104" s="1435" t="b">
        <f t="shared" si="3"/>
        <v>1</v>
      </c>
      <c r="L104" s="1435">
        <v>6020</v>
      </c>
      <c r="M104" s="1436">
        <v>6020</v>
      </c>
      <c r="N104" s="1437" t="s">
        <v>218</v>
      </c>
      <c r="O104" s="2921">
        <v>3308924.16</v>
      </c>
      <c r="P104" s="2921">
        <v>1532407.9391999999</v>
      </c>
      <c r="Q104" s="2921">
        <v>1075169.1816</v>
      </c>
      <c r="R104" s="2921">
        <v>5916501.2807999998</v>
      </c>
      <c r="U104" s="1351" t="b">
        <f t="shared" si="12"/>
        <v>1</v>
      </c>
      <c r="V104" s="1351">
        <v>602</v>
      </c>
      <c r="W104" s="1351" t="b">
        <f t="shared" si="13"/>
        <v>0</v>
      </c>
      <c r="X104" s="1495"/>
      <c r="Y104" s="1495"/>
    </row>
    <row r="105" spans="1:25" s="1351" customFormat="1" ht="12.75" x14ac:dyDescent="0.2">
      <c r="A105" s="1563" t="s">
        <v>1753</v>
      </c>
      <c r="B105" s="1563">
        <v>6110</v>
      </c>
      <c r="C105" s="1466">
        <v>6110</v>
      </c>
      <c r="D105" s="1467" t="s">
        <v>1957</v>
      </c>
      <c r="E105" s="1557">
        <f>+xx_compnt_audit_by_compnt_CY!I509+xx_compnt_audit_by_compnt_CY!I510</f>
        <v>2427540.0630523278</v>
      </c>
      <c r="F105" s="1557">
        <f>+xx_compnt_audit_by_compnt_CY!H511</f>
        <v>125208.37029520544</v>
      </c>
      <c r="G105" s="1557">
        <f>+xx_compnt_audit_by_compnt_CY!H512</f>
        <v>308515.02615567384</v>
      </c>
      <c r="H105" s="1557">
        <f t="shared" si="11"/>
        <v>2861263.4595032074</v>
      </c>
      <c r="I105" s="1558" t="s">
        <v>1966</v>
      </c>
      <c r="J105" s="1564"/>
      <c r="K105" s="1563" t="s">
        <v>1753</v>
      </c>
      <c r="L105" s="1563">
        <v>6110</v>
      </c>
      <c r="M105" s="1466">
        <v>6110</v>
      </c>
      <c r="N105" s="1467" t="s">
        <v>1957</v>
      </c>
      <c r="O105" s="2929">
        <v>2431480.5495000002</v>
      </c>
      <c r="P105" s="2929">
        <v>6268.1475</v>
      </c>
      <c r="Q105" s="2929">
        <v>318765.27049999998</v>
      </c>
      <c r="R105" s="2929">
        <v>2756513.9675000003</v>
      </c>
      <c r="U105" s="1351" t="b">
        <f t="shared" si="12"/>
        <v>1</v>
      </c>
      <c r="V105" s="1451">
        <v>611</v>
      </c>
      <c r="W105" s="1351" t="b">
        <f t="shared" si="13"/>
        <v>0</v>
      </c>
      <c r="X105" s="1495"/>
      <c r="Y105" s="1495"/>
    </row>
    <row r="106" spans="1:25" s="1351" customFormat="1" ht="12.75" x14ac:dyDescent="0.2">
      <c r="A106" s="1563" t="s">
        <v>1753</v>
      </c>
      <c r="B106" s="1563">
        <v>6200</v>
      </c>
      <c r="C106" s="1466">
        <v>6200</v>
      </c>
      <c r="D106" s="1467" t="s">
        <v>1958</v>
      </c>
      <c r="E106" s="1557">
        <f>+xx_compnt_audit_by_compnt_CY!I515+xx_compnt_audit_by_compnt_CY!I516</f>
        <v>1819737.2964732994</v>
      </c>
      <c r="F106" s="1557">
        <f>+xx_compnt_audit_by_compnt_CY!H517</f>
        <v>90974.645589045467</v>
      </c>
      <c r="G106" s="1557">
        <f>+xx_compnt_audit_by_compnt_CY!H518</f>
        <v>241763.13225151692</v>
      </c>
      <c r="H106" s="1557">
        <f t="shared" si="11"/>
        <v>2152475.0743138618</v>
      </c>
      <c r="I106" s="1558"/>
      <c r="J106" s="1564"/>
      <c r="K106" s="1563" t="s">
        <v>1753</v>
      </c>
      <c r="L106" s="1563">
        <v>6200</v>
      </c>
      <c r="M106" s="1466">
        <v>6200</v>
      </c>
      <c r="N106" s="1467" t="s">
        <v>1958</v>
      </c>
      <c r="O106" s="2929">
        <v>2114720.1984000001</v>
      </c>
      <c r="P106" s="2929">
        <v>275000.58240000001</v>
      </c>
      <c r="Q106" s="2929">
        <v>333724.65599999996</v>
      </c>
      <c r="R106" s="2929">
        <v>2723445.4368000003</v>
      </c>
      <c r="U106" s="1351" t="b">
        <f t="shared" si="12"/>
        <v>1</v>
      </c>
      <c r="V106" s="1451">
        <v>620</v>
      </c>
      <c r="W106" s="1351" t="b">
        <f t="shared" si="13"/>
        <v>0</v>
      </c>
      <c r="X106" s="1495"/>
      <c r="Y106" s="1495"/>
    </row>
    <row r="107" spans="1:25" s="1351" customFormat="1" ht="12.75" x14ac:dyDescent="0.2">
      <c r="A107" s="1435" t="b">
        <f>EXACT(B107,C107)</f>
        <v>1</v>
      </c>
      <c r="B107" s="1435">
        <v>6220</v>
      </c>
      <c r="C107" s="1436">
        <v>6220</v>
      </c>
      <c r="D107" s="1437" t="s">
        <v>214</v>
      </c>
      <c r="E107" s="1438">
        <f>+xx_compnt_audit_by_compnt_CY!I521+xx_compnt_audit_by_compnt_CY!I522</f>
        <v>4418350.3905452266</v>
      </c>
      <c r="F107" s="1438">
        <f>+xx_compnt_audit_by_compnt_CY!H523</f>
        <v>2004546.480434349</v>
      </c>
      <c r="G107" s="1438">
        <f>+xx_compnt_audit_by_compnt_CY!H524</f>
        <v>3997535.0569805098</v>
      </c>
      <c r="H107" s="1438">
        <f t="shared" si="11"/>
        <v>10420431.927960085</v>
      </c>
      <c r="I107" s="1458"/>
      <c r="K107" s="1435" t="b">
        <f t="shared" si="3"/>
        <v>1</v>
      </c>
      <c r="L107" s="1435">
        <v>6220</v>
      </c>
      <c r="M107" s="1436">
        <v>6220</v>
      </c>
      <c r="N107" s="1437" t="s">
        <v>214</v>
      </c>
      <c r="O107" s="2921">
        <v>4085392.1030000001</v>
      </c>
      <c r="P107" s="2921">
        <v>1930924.7799999998</v>
      </c>
      <c r="Q107" s="2921">
        <v>3379686.4554999997</v>
      </c>
      <c r="R107" s="2921">
        <v>9396003.3384999987</v>
      </c>
      <c r="U107" s="1351" t="b">
        <f t="shared" si="12"/>
        <v>1</v>
      </c>
      <c r="V107" s="1351">
        <v>622</v>
      </c>
      <c r="W107" s="1351" t="b">
        <f t="shared" si="13"/>
        <v>0</v>
      </c>
      <c r="X107" s="1495"/>
      <c r="Y107" s="1495"/>
    </row>
    <row r="108" spans="1:25" s="1351" customFormat="1" ht="12.75" x14ac:dyDescent="0.2">
      <c r="A108" s="1563" t="s">
        <v>1753</v>
      </c>
      <c r="B108" s="1563">
        <v>6230</v>
      </c>
      <c r="C108" s="1466">
        <v>6230</v>
      </c>
      <c r="D108" s="1467" t="s">
        <v>1959</v>
      </c>
      <c r="E108" s="1557">
        <f>+xx_compnt_audit_by_compnt_CY!I527+xx_compnt_audit_by_compnt_CY!I528</f>
        <v>213768.0778284072</v>
      </c>
      <c r="F108" s="1557">
        <f>+xx_compnt_audit_by_compnt_CY!H529</f>
        <v>2572.7375676195911</v>
      </c>
      <c r="G108" s="1557">
        <f>+xx_compnt_audit_by_compnt_CY!H530</f>
        <v>32138.857415421578</v>
      </c>
      <c r="H108" s="1557">
        <f t="shared" si="11"/>
        <v>248479.67281144837</v>
      </c>
      <c r="I108" s="1558"/>
      <c r="J108" s="1564"/>
      <c r="K108" s="1563" t="s">
        <v>1753</v>
      </c>
      <c r="L108" s="1563">
        <v>6230</v>
      </c>
      <c r="M108" s="1466">
        <v>6230</v>
      </c>
      <c r="N108" s="1467" t="s">
        <v>1959</v>
      </c>
      <c r="O108" s="2929">
        <v>112896.38520000002</v>
      </c>
      <c r="P108" s="2929">
        <v>11.362200000000001</v>
      </c>
      <c r="Q108" s="2929">
        <v>19754.469400000002</v>
      </c>
      <c r="R108" s="2929">
        <v>132662.21680000002</v>
      </c>
      <c r="U108" s="1351" t="b">
        <f t="shared" si="12"/>
        <v>1</v>
      </c>
      <c r="V108" s="1451">
        <v>623</v>
      </c>
      <c r="W108" s="1351" t="b">
        <f t="shared" si="13"/>
        <v>0</v>
      </c>
      <c r="X108" s="1495"/>
      <c r="Y108" s="1495"/>
    </row>
    <row r="109" spans="1:25" s="1351" customFormat="1" ht="12.75" x14ac:dyDescent="0.2">
      <c r="A109" s="1435" t="b">
        <f>EXACT(B109,C109)</f>
        <v>1</v>
      </c>
      <c r="B109" s="1435">
        <v>6410</v>
      </c>
      <c r="C109" s="1436">
        <v>6410</v>
      </c>
      <c r="D109" s="1437" t="s">
        <v>1018</v>
      </c>
      <c r="E109" s="1438">
        <f>+xx_compnt_audit_by_compnt_CY!I533+xx_compnt_audit_by_compnt_CY!I534</f>
        <v>856734.34228423319</v>
      </c>
      <c r="F109" s="1438">
        <f>+xx_compnt_audit_by_compnt_CY!H535</f>
        <v>290.75011948571972</v>
      </c>
      <c r="G109" s="1438">
        <f>+xx_compnt_audit_by_compnt_CY!H536</f>
        <v>234407.58484250691</v>
      </c>
      <c r="H109" s="1438">
        <f t="shared" si="11"/>
        <v>1091432.677246226</v>
      </c>
      <c r="I109" s="1458"/>
      <c r="K109" s="1435" t="b">
        <f t="shared" ref="K109:K120" si="18">EXACT(L109,M109)</f>
        <v>1</v>
      </c>
      <c r="L109" s="1435">
        <v>6410</v>
      </c>
      <c r="M109" s="1436">
        <v>6410</v>
      </c>
      <c r="N109" s="1437" t="s">
        <v>1018</v>
      </c>
      <c r="O109" s="2921">
        <v>1594524.1129999999</v>
      </c>
      <c r="P109" s="2921">
        <v>545.48899999999992</v>
      </c>
      <c r="Q109" s="2921">
        <v>334712.67200000002</v>
      </c>
      <c r="R109" s="2921">
        <v>1929782.274</v>
      </c>
      <c r="U109" s="1351" t="b">
        <f t="shared" si="12"/>
        <v>1</v>
      </c>
      <c r="V109" s="1351">
        <v>641</v>
      </c>
      <c r="W109" s="1351" t="b">
        <f t="shared" si="13"/>
        <v>0</v>
      </c>
      <c r="X109" s="1495"/>
      <c r="Y109" s="1495"/>
    </row>
    <row r="110" spans="1:25" s="1351" customFormat="1" ht="12.75" x14ac:dyDescent="0.2">
      <c r="A110" s="1435"/>
      <c r="B110" s="1435">
        <v>6420</v>
      </c>
      <c r="C110" s="1436">
        <v>6420</v>
      </c>
      <c r="D110" s="1437" t="s">
        <v>2882</v>
      </c>
      <c r="E110" s="1438">
        <f>xx_compnt_audit_by_compnt_CY!I539+xx_compnt_audit_by_compnt_CY!I540</f>
        <v>97665.790765848898</v>
      </c>
      <c r="F110" s="1438">
        <f>xx_compnt_audit_by_compnt_CY!H541</f>
        <v>13554.249398984808</v>
      </c>
      <c r="G110" s="1438">
        <f>xx_compnt_audit_by_compnt_CY!J542</f>
        <v>33097.146971127309</v>
      </c>
      <c r="H110" s="1438">
        <f t="shared" si="11"/>
        <v>144317.18713596102</v>
      </c>
      <c r="I110" s="1458"/>
      <c r="K110" s="1435"/>
      <c r="L110" s="1435">
        <v>6420</v>
      </c>
      <c r="M110" s="1436">
        <v>6420</v>
      </c>
      <c r="N110" s="1437" t="s">
        <v>2882</v>
      </c>
      <c r="O110" s="2921"/>
      <c r="P110" s="2921"/>
      <c r="Q110" s="2921"/>
      <c r="R110" s="2921"/>
      <c r="U110" s="1351" t="b">
        <f t="shared" si="12"/>
        <v>1</v>
      </c>
      <c r="X110" s="1495"/>
      <c r="Y110" s="1495"/>
    </row>
    <row r="111" spans="1:25" s="1351" customFormat="1" ht="12.75" x14ac:dyDescent="0.2">
      <c r="A111" s="1435" t="b">
        <f>EXACT(B111,C111)</f>
        <v>1</v>
      </c>
      <c r="B111" s="1435">
        <v>6480</v>
      </c>
      <c r="C111" s="1436">
        <v>6480</v>
      </c>
      <c r="D111" s="1437" t="s">
        <v>1019</v>
      </c>
      <c r="E111" s="1438">
        <f>+xx_compnt_audit_by_compnt_CY!I545+xx_compnt_audit_by_compnt_CY!I546</f>
        <v>1790890.7857517498</v>
      </c>
      <c r="F111" s="1438">
        <f>+xx_compnt_audit_by_compnt_CY!H547</f>
        <v>1546724.9926799824</v>
      </c>
      <c r="G111" s="1438">
        <f>+xx_compnt_audit_by_compnt_CY!H548+xx_compnt_audit_by_compnt_CY!I548</f>
        <v>1029733.6894967854</v>
      </c>
      <c r="H111" s="1438">
        <f t="shared" si="11"/>
        <v>4367349.4679285176</v>
      </c>
      <c r="I111" s="1458"/>
      <c r="K111" s="1435" t="b">
        <f t="shared" si="18"/>
        <v>1</v>
      </c>
      <c r="L111" s="1435">
        <v>6480</v>
      </c>
      <c r="M111" s="1436">
        <v>6480</v>
      </c>
      <c r="N111" s="1437" t="s">
        <v>1019</v>
      </c>
      <c r="O111" s="2921">
        <v>1355155.3467999999</v>
      </c>
      <c r="P111" s="2921">
        <v>1505717.9071999998</v>
      </c>
      <c r="Q111" s="2921">
        <v>797572.77519999992</v>
      </c>
      <c r="R111" s="2921">
        <v>3658446.0291999998</v>
      </c>
      <c r="U111" s="1351" t="b">
        <f t="shared" si="12"/>
        <v>1</v>
      </c>
      <c r="V111" s="1351">
        <v>648</v>
      </c>
      <c r="W111" s="1351" t="b">
        <f t="shared" si="13"/>
        <v>0</v>
      </c>
      <c r="X111" s="1495"/>
      <c r="Y111" s="1495"/>
    </row>
    <row r="112" spans="1:25" s="1351" customFormat="1" ht="12.75" x14ac:dyDescent="0.2">
      <c r="A112" s="1501" t="s">
        <v>2047</v>
      </c>
      <c r="B112" s="1501">
        <v>6501</v>
      </c>
      <c r="C112" s="1502">
        <v>6501</v>
      </c>
      <c r="D112" s="1503" t="str">
        <f>+'17NM_Clinic Revenue'!E70</f>
        <v>OP137527 AIR Red Creek</v>
      </c>
      <c r="E112" s="1504">
        <f>+xx_compnt_audit_by_compnt_CY!I551+xx_compnt_audit_by_compnt_CY!I552</f>
        <v>3562415.1143472288</v>
      </c>
      <c r="F112" s="1504">
        <f>+xx_compnt_audit_by_compnt_CY!H553</f>
        <v>16446.724465130272</v>
      </c>
      <c r="G112" s="1504">
        <f>+xx_compnt_audit_by_compnt_CY!H554</f>
        <v>457702.76463841955</v>
      </c>
      <c r="H112" s="1504">
        <f t="shared" ref="H112" si="19">+E112+F112+G112</f>
        <v>4036564.6034507789</v>
      </c>
      <c r="I112" s="2051">
        <f>+H112-xx_compnt_audit_by_compnt_CY!J555</f>
        <v>0</v>
      </c>
      <c r="J112" s="2408"/>
      <c r="K112" s="1435"/>
      <c r="L112" s="2411">
        <v>6501</v>
      </c>
      <c r="M112" s="2405">
        <v>6501</v>
      </c>
      <c r="N112" s="2406" t="s">
        <v>2162</v>
      </c>
      <c r="O112" s="2934">
        <v>1087933.3959999999</v>
      </c>
      <c r="P112" s="2934">
        <v>45.267199999999995</v>
      </c>
      <c r="Q112" s="2934">
        <v>120880.24960000001</v>
      </c>
      <c r="R112" s="2934">
        <v>1208858.9127999998</v>
      </c>
      <c r="S112" s="2408"/>
      <c r="U112" s="1351" t="b">
        <f t="shared" si="12"/>
        <v>1</v>
      </c>
      <c r="X112" s="1495"/>
      <c r="Y112" s="1495"/>
    </row>
    <row r="113" spans="1:36" s="1351" customFormat="1" ht="12.75" x14ac:dyDescent="0.2">
      <c r="A113" s="1563" t="s">
        <v>1753</v>
      </c>
      <c r="B113" s="1563">
        <v>6550</v>
      </c>
      <c r="C113" s="1466">
        <v>6550</v>
      </c>
      <c r="D113" s="1467" t="s">
        <v>320</v>
      </c>
      <c r="E113" s="1557">
        <f>+xx_compnt_audit_by_compnt_CY!I557+xx_compnt_audit_by_compnt_CY!I558</f>
        <v>80246.792876866937</v>
      </c>
      <c r="F113" s="1557">
        <f>+xx_compnt_audit_by_compnt_CY!H559</f>
        <v>178.41438761096424</v>
      </c>
      <c r="G113" s="1557">
        <f>+xx_compnt_audit_by_compnt_CY!H560</f>
        <v>15387.892916751069</v>
      </c>
      <c r="H113" s="1557">
        <f t="shared" si="11"/>
        <v>95813.100181228961</v>
      </c>
      <c r="I113" s="1558"/>
      <c r="J113" s="1564"/>
      <c r="K113" s="1563" t="s">
        <v>1753</v>
      </c>
      <c r="L113" s="1563">
        <v>6550</v>
      </c>
      <c r="M113" s="1466">
        <v>6550</v>
      </c>
      <c r="N113" s="1467" t="s">
        <v>320</v>
      </c>
      <c r="O113" s="2929">
        <v>35086.404000000031</v>
      </c>
      <c r="P113" s="2929">
        <v>68.990800000000064</v>
      </c>
      <c r="Q113" s="2929">
        <v>5734.3628000000053</v>
      </c>
      <c r="R113" s="2929">
        <v>40889.757600000034</v>
      </c>
      <c r="U113" s="1351" t="b">
        <f t="shared" si="12"/>
        <v>1</v>
      </c>
      <c r="V113" s="1451">
        <v>655</v>
      </c>
      <c r="W113" s="1351" t="b">
        <f t="shared" si="13"/>
        <v>0</v>
      </c>
      <c r="X113" s="1495"/>
      <c r="Y113" s="1495"/>
    </row>
    <row r="114" spans="1:36" s="1351" customFormat="1" ht="12.75" x14ac:dyDescent="0.2">
      <c r="A114" s="2412" t="s">
        <v>2636</v>
      </c>
      <c r="B114" s="2412">
        <v>6580</v>
      </c>
      <c r="C114" s="2405">
        <v>6580</v>
      </c>
      <c r="D114" s="2406" t="str">
        <f>xx_compnt_audit_by_compnt_CY!A567</f>
        <v>6580 PAIN TREAT CENTER</v>
      </c>
      <c r="E114" s="2407">
        <f>xx_compnt_audit_by_compnt_CY!I563+xx_compnt_audit_by_compnt_CY!I564</f>
        <v>996736.0564176162</v>
      </c>
      <c r="F114" s="2407">
        <f>+xx_compnt_audit_by_compnt_CY!H565</f>
        <v>141279.72045570114</v>
      </c>
      <c r="G114" s="2407">
        <f>+xx_compnt_audit_by_compnt_CY!H566</f>
        <v>198236.04156891338</v>
      </c>
      <c r="H114" s="2407">
        <f t="shared" si="11"/>
        <v>1336251.8184422306</v>
      </c>
      <c r="I114" s="2417"/>
      <c r="J114" s="2408"/>
      <c r="K114" s="2412" t="s">
        <v>2636</v>
      </c>
      <c r="L114" s="2412">
        <v>6580</v>
      </c>
      <c r="M114" s="2405">
        <v>6580</v>
      </c>
      <c r="N114" s="2406" t="s">
        <v>1647</v>
      </c>
      <c r="O114" s="2934"/>
      <c r="P114" s="2934"/>
      <c r="Q114" s="2934"/>
      <c r="R114" s="2934"/>
      <c r="S114" s="2408"/>
      <c r="T114" s="1459"/>
      <c r="U114" s="1351" t="b">
        <f t="shared" si="12"/>
        <v>1</v>
      </c>
      <c r="V114" s="1451"/>
      <c r="X114" s="1495"/>
      <c r="Y114" s="1495"/>
    </row>
    <row r="115" spans="1:36" s="1351" customFormat="1" ht="12.75" x14ac:dyDescent="0.2">
      <c r="A115" s="1435" t="b">
        <f>EXACT(B115,C115)</f>
        <v>1</v>
      </c>
      <c r="B115" s="1435">
        <v>6600</v>
      </c>
      <c r="C115" s="1436">
        <v>6600</v>
      </c>
      <c r="D115" s="1437" t="s">
        <v>1020</v>
      </c>
      <c r="E115" s="1438">
        <f>+xx_compnt_audit_by_compnt_CY!I569+xx_compnt_audit_by_compnt_CY!I570</f>
        <v>0</v>
      </c>
      <c r="F115" s="1438">
        <f>+xx_compnt_audit_by_compnt_CY!H571</f>
        <v>0</v>
      </c>
      <c r="G115" s="1438">
        <f>+xx_compnt_audit_by_compnt_CY!H572</f>
        <v>0</v>
      </c>
      <c r="H115" s="1438">
        <f t="shared" si="11"/>
        <v>0</v>
      </c>
      <c r="I115" s="1558" t="s">
        <v>1944</v>
      </c>
      <c r="K115" s="1435" t="b">
        <f t="shared" si="18"/>
        <v>1</v>
      </c>
      <c r="L115" s="1435">
        <v>6600</v>
      </c>
      <c r="M115" s="1436">
        <v>6600</v>
      </c>
      <c r="N115" s="1437" t="s">
        <v>1020</v>
      </c>
      <c r="O115" s="2921">
        <v>0</v>
      </c>
      <c r="P115" s="2921">
        <v>0</v>
      </c>
      <c r="Q115" s="2921">
        <v>0</v>
      </c>
      <c r="R115" s="2921">
        <v>0</v>
      </c>
      <c r="U115" s="1351" t="b">
        <f t="shared" si="12"/>
        <v>1</v>
      </c>
      <c r="V115" s="1351">
        <v>660</v>
      </c>
      <c r="W115" s="1351" t="b">
        <f t="shared" si="13"/>
        <v>0</v>
      </c>
      <c r="X115" s="1495"/>
      <c r="Y115" s="1495"/>
    </row>
    <row r="116" spans="1:36" s="1351" customFormat="1" ht="12.75" x14ac:dyDescent="0.2">
      <c r="A116" s="1563" t="s">
        <v>1753</v>
      </c>
      <c r="B116" s="1563">
        <v>6610</v>
      </c>
      <c r="C116" s="1466">
        <v>6610</v>
      </c>
      <c r="D116" s="1467" t="s">
        <v>377</v>
      </c>
      <c r="E116" s="1557">
        <f>+xx_compnt_audit_by_compnt_CY!I575+xx_compnt_audit_by_compnt_CY!I576</f>
        <v>0</v>
      </c>
      <c r="F116" s="1557">
        <f>+xx_compnt_audit_by_compnt_CY!H577</f>
        <v>0</v>
      </c>
      <c r="G116" s="1557">
        <f>+xx_compnt_audit_by_compnt_CY!H578</f>
        <v>0</v>
      </c>
      <c r="H116" s="1557">
        <f t="shared" si="11"/>
        <v>0</v>
      </c>
      <c r="I116" s="1558" t="s">
        <v>1944</v>
      </c>
      <c r="J116" s="1564"/>
      <c r="K116" s="1563" t="s">
        <v>1753</v>
      </c>
      <c r="L116" s="1563">
        <v>6610</v>
      </c>
      <c r="M116" s="1466">
        <v>6610</v>
      </c>
      <c r="N116" s="1467" t="s">
        <v>377</v>
      </c>
      <c r="O116" s="2929">
        <v>0</v>
      </c>
      <c r="P116" s="2929">
        <v>0</v>
      </c>
      <c r="Q116" s="2929">
        <v>0</v>
      </c>
      <c r="R116" s="2929">
        <v>0</v>
      </c>
      <c r="U116" s="1351" t="b">
        <f t="shared" si="12"/>
        <v>1</v>
      </c>
      <c r="V116" s="1451">
        <v>661</v>
      </c>
      <c r="W116" s="1351" t="b">
        <f t="shared" si="13"/>
        <v>0</v>
      </c>
      <c r="X116" s="1495"/>
      <c r="Y116" s="1495"/>
    </row>
    <row r="117" spans="1:36" s="1351" customFormat="1" ht="13.5" customHeight="1" x14ac:dyDescent="0.2">
      <c r="A117" s="1501" t="s">
        <v>2047</v>
      </c>
      <c r="B117" s="1501">
        <v>6630</v>
      </c>
      <c r="C117" s="1502">
        <v>6630</v>
      </c>
      <c r="D117" s="1503" t="str">
        <f>+'17NM_Clinic Revenue'!E75</f>
        <v>OP137575 University Sports Medicine At Penfield</v>
      </c>
      <c r="E117" s="1504">
        <f>+xx_compnt_audit_by_compnt_CY!I581+xx_compnt_audit_by_compnt_CY!I582</f>
        <v>0</v>
      </c>
      <c r="F117" s="1504">
        <f>+xx_compnt_audit_by_compnt_CY!H583</f>
        <v>0</v>
      </c>
      <c r="G117" s="1504">
        <f>+xx_compnt_audit_by_compnt_CY!H585</f>
        <v>0</v>
      </c>
      <c r="H117" s="1504">
        <f t="shared" si="11"/>
        <v>0</v>
      </c>
      <c r="I117" s="2051">
        <f>+H117-xx_compnt_audit_by_compnt_CY!J585</f>
        <v>0</v>
      </c>
      <c r="J117" s="2408"/>
      <c r="K117" s="1563"/>
      <c r="L117" s="2411">
        <v>6630</v>
      </c>
      <c r="M117" s="2414">
        <v>6630</v>
      </c>
      <c r="N117" s="2415" t="s">
        <v>2164</v>
      </c>
      <c r="O117" s="2934">
        <v>0</v>
      </c>
      <c r="P117" s="2934">
        <v>0</v>
      </c>
      <c r="Q117" s="2934">
        <v>0</v>
      </c>
      <c r="R117" s="2934">
        <v>0</v>
      </c>
      <c r="S117" s="2408"/>
      <c r="U117" s="1351" t="b">
        <f t="shared" si="12"/>
        <v>1</v>
      </c>
      <c r="V117" s="1451"/>
      <c r="X117" s="1495"/>
      <c r="Y117" s="1495"/>
    </row>
    <row r="118" spans="1:36" s="1351" customFormat="1" ht="12.75" x14ac:dyDescent="0.2">
      <c r="A118" s="1560" t="b">
        <f>EXACT(B118,C118)</f>
        <v>1</v>
      </c>
      <c r="B118" s="1560">
        <v>6740</v>
      </c>
      <c r="C118" s="1466">
        <v>6740</v>
      </c>
      <c r="D118" s="1467" t="s">
        <v>489</v>
      </c>
      <c r="E118" s="1557">
        <f>+xx_compnt_audit_by_compnt_CY!I587+xx_compnt_audit_by_compnt_CY!I588</f>
        <v>146471.59175835215</v>
      </c>
      <c r="F118" s="1557">
        <f>+xx_compnt_audit_by_compnt_CY!H589</f>
        <v>82443.203406216431</v>
      </c>
      <c r="G118" s="1557">
        <f>+xx_compnt_audit_by_compnt_CY!J590</f>
        <v>129541.89633409331</v>
      </c>
      <c r="H118" s="1557">
        <f t="shared" si="11"/>
        <v>358456.69149866188</v>
      </c>
      <c r="K118" s="1435" t="b">
        <f t="shared" si="18"/>
        <v>1</v>
      </c>
      <c r="L118" s="1435">
        <v>6740</v>
      </c>
      <c r="M118" s="1436">
        <v>6740</v>
      </c>
      <c r="N118" s="1437" t="s">
        <v>489</v>
      </c>
      <c r="O118" s="2921">
        <v>17827.473200000015</v>
      </c>
      <c r="P118" s="2921">
        <v>10169.43660000001</v>
      </c>
      <c r="Q118" s="2921">
        <v>14870.680200000013</v>
      </c>
      <c r="R118" s="2921">
        <v>42867.59000000004</v>
      </c>
      <c r="U118" s="1351" t="b">
        <f t="shared" si="12"/>
        <v>1</v>
      </c>
      <c r="V118" s="1457">
        <v>674</v>
      </c>
      <c r="W118" s="1351" t="b">
        <f t="shared" si="13"/>
        <v>0</v>
      </c>
      <c r="X118" s="1495"/>
      <c r="Y118" s="1495"/>
    </row>
    <row r="119" spans="1:36" s="1351" customFormat="1" ht="12.75" x14ac:dyDescent="0.2">
      <c r="A119" s="1435" t="b">
        <f>EXACT(B119,C119)</f>
        <v>1</v>
      </c>
      <c r="B119" s="1560">
        <v>6750</v>
      </c>
      <c r="C119" s="1466">
        <v>6750</v>
      </c>
      <c r="D119" s="1467"/>
      <c r="E119" s="1557"/>
      <c r="F119" s="1557"/>
      <c r="G119" s="1557"/>
      <c r="H119" s="1557">
        <f t="shared" si="11"/>
        <v>0</v>
      </c>
      <c r="I119" s="1564"/>
      <c r="J119" s="1564"/>
      <c r="K119" s="1560" t="b">
        <f t="shared" si="18"/>
        <v>1</v>
      </c>
      <c r="L119" s="1560">
        <v>6750</v>
      </c>
      <c r="M119" s="1466">
        <v>6750</v>
      </c>
      <c r="N119" s="1467"/>
      <c r="O119" s="2929"/>
      <c r="P119" s="2929"/>
      <c r="Q119" s="2929"/>
      <c r="R119" s="2929">
        <v>0</v>
      </c>
      <c r="U119" s="1351" t="b">
        <f t="shared" si="12"/>
        <v>1</v>
      </c>
      <c r="V119" s="1457">
        <v>675</v>
      </c>
      <c r="W119" s="1351" t="b">
        <f t="shared" si="13"/>
        <v>0</v>
      </c>
      <c r="X119" s="1495"/>
      <c r="Y119" s="1495"/>
    </row>
    <row r="120" spans="1:36" ht="12.75" x14ac:dyDescent="0.2">
      <c r="A120" s="1435" t="b">
        <f>EXACT(B120,C120)</f>
        <v>1</v>
      </c>
      <c r="B120" s="1435">
        <v>6790</v>
      </c>
      <c r="C120" s="1436">
        <v>6790</v>
      </c>
      <c r="D120" s="1437"/>
      <c r="E120" s="1438"/>
      <c r="F120" s="1438"/>
      <c r="G120" s="1438"/>
      <c r="H120" s="1438">
        <f t="shared" si="11"/>
        <v>0</v>
      </c>
      <c r="I120" s="1351"/>
      <c r="J120" s="1351"/>
      <c r="K120" s="1435" t="b">
        <f t="shared" si="18"/>
        <v>1</v>
      </c>
      <c r="L120" s="1435">
        <v>6790</v>
      </c>
      <c r="M120" s="1436">
        <v>6790</v>
      </c>
      <c r="N120" s="1437"/>
      <c r="O120" s="2921"/>
      <c r="P120" s="2921"/>
      <c r="Q120" s="2921"/>
      <c r="R120" s="2921">
        <v>0</v>
      </c>
      <c r="S120" s="1351"/>
      <c r="T120" s="1351"/>
      <c r="U120" s="1351" t="b">
        <f t="shared" si="12"/>
        <v>1</v>
      </c>
      <c r="V120" s="1457">
        <v>679</v>
      </c>
      <c r="W120" s="1351" t="b">
        <f t="shared" si="13"/>
        <v>0</v>
      </c>
      <c r="AJ120" s="1351"/>
    </row>
    <row r="121" spans="1:36" ht="12.75" x14ac:dyDescent="0.2">
      <c r="A121" s="1501" t="s">
        <v>2047</v>
      </c>
      <c r="B121" s="1501">
        <v>7500</v>
      </c>
      <c r="C121" s="1502">
        <v>7500</v>
      </c>
      <c r="D121" s="1503" t="str">
        <f>'17NM_Clinic Revenue'!E79</f>
        <v>OP134609 ACT Program</v>
      </c>
      <c r="E121" s="1504">
        <f>+xx_compnt_audit_by_compnt_CY!I610+xx_compnt_audit_by_compnt_CY!I611</f>
        <v>0</v>
      </c>
      <c r="F121" s="1504">
        <f>+xx_compnt_audit_by_compnt_CY!H612</f>
        <v>0</v>
      </c>
      <c r="G121" s="1504">
        <f>+xx_compnt_audit_by_compnt_CY!H83</f>
        <v>0</v>
      </c>
      <c r="H121" s="1504">
        <f t="shared" ref="H121" si="20">+E121+F121+G121</f>
        <v>0</v>
      </c>
      <c r="I121" s="2051">
        <f>+H121-xx_compnt_audit_by_compnt_CY!J614</f>
        <v>0</v>
      </c>
      <c r="J121" s="2408"/>
      <c r="K121" s="1737"/>
      <c r="L121" s="2411">
        <v>7500</v>
      </c>
      <c r="M121" s="2049">
        <v>7500</v>
      </c>
      <c r="N121" s="2050" t="s">
        <v>2168</v>
      </c>
      <c r="O121" s="2932">
        <v>0</v>
      </c>
      <c r="P121" s="2927">
        <v>0</v>
      </c>
      <c r="Q121" s="2927">
        <v>0</v>
      </c>
      <c r="R121" s="2927">
        <v>0</v>
      </c>
      <c r="S121" s="2413"/>
      <c r="T121" s="1351"/>
      <c r="U121" s="1351" t="b">
        <f t="shared" si="12"/>
        <v>1</v>
      </c>
      <c r="V121" s="1738"/>
      <c r="W121" s="1351"/>
    </row>
    <row r="122" spans="1:36" ht="12.75" x14ac:dyDescent="0.2">
      <c r="A122" s="1501" t="s">
        <v>2047</v>
      </c>
      <c r="B122" s="1501">
        <v>7580</v>
      </c>
      <c r="C122" s="1502">
        <v>7580</v>
      </c>
      <c r="D122" s="1503" t="str">
        <f>'17NM_Clinic Revenue'!E80</f>
        <v>OP134608 Psych Health Home</v>
      </c>
      <c r="E122" s="1504">
        <f>+xx_compnt_audit_by_compnt_CY!I655+xx_compnt_audit_by_compnt_CY!I656</f>
        <v>527492.52505536086</v>
      </c>
      <c r="F122" s="1504">
        <f>+xx_compnt_audit_by_compnt_CY!H657</f>
        <v>36765.923475641015</v>
      </c>
      <c r="G122" s="1504">
        <f>+xx_compnt_audit_by_compnt_CY!H658</f>
        <v>109250.07382659439</v>
      </c>
      <c r="H122" s="1504">
        <f>+E122+F122+G122</f>
        <v>673508.52235759632</v>
      </c>
      <c r="I122" s="2051">
        <f>+H122-xx_compnt_audit_by_compnt_CY!J659</f>
        <v>0</v>
      </c>
      <c r="J122" s="2408"/>
      <c r="K122" s="1737"/>
      <c r="L122" s="2411">
        <v>7580</v>
      </c>
      <c r="M122" s="2049">
        <v>7580</v>
      </c>
      <c r="N122" s="2050" t="s">
        <v>1927</v>
      </c>
      <c r="O122" s="2932">
        <v>0</v>
      </c>
      <c r="P122" s="2927">
        <v>0</v>
      </c>
      <c r="Q122" s="2927">
        <v>0</v>
      </c>
      <c r="R122" s="2927">
        <v>0</v>
      </c>
      <c r="S122" s="2408"/>
      <c r="T122" s="1351"/>
      <c r="U122" s="1351" t="b">
        <f t="shared" si="12"/>
        <v>1</v>
      </c>
      <c r="V122" s="1738"/>
      <c r="W122" s="1351"/>
    </row>
    <row r="123" spans="1:36" x14ac:dyDescent="0.25">
      <c r="D123" s="29"/>
      <c r="E123" s="1160"/>
      <c r="F123" s="1160"/>
      <c r="G123" s="1160"/>
      <c r="H123" s="1161"/>
      <c r="I123" s="1974">
        <f>SUM(H7:H122)</f>
        <v>264838521.47124299</v>
      </c>
      <c r="S123" s="1974">
        <f>SUM(R7:R122)</f>
        <v>213511785.97479996</v>
      </c>
      <c r="U123" s="1351" t="b">
        <f t="shared" si="12"/>
        <v>1</v>
      </c>
      <c r="V123" s="1316">
        <v>752</v>
      </c>
      <c r="W123" s="10" t="b">
        <f t="shared" si="13"/>
        <v>0</v>
      </c>
    </row>
    <row r="124" spans="1:36" x14ac:dyDescent="0.25">
      <c r="D124" s="1150" t="s">
        <v>221</v>
      </c>
      <c r="E124" s="1151">
        <f>SUM(E7:E123)</f>
        <v>210575893.66566539</v>
      </c>
      <c r="F124" s="1151">
        <f>SUM(F7:F123)</f>
        <v>18481752.88648098</v>
      </c>
      <c r="G124" s="1151">
        <f>SUM(G7:G123)</f>
        <v>35780874.919096634</v>
      </c>
      <c r="H124" s="1151">
        <f>SUM(H7:H123)</f>
        <v>264838521.47124299</v>
      </c>
      <c r="I124" s="1962">
        <f>+I123-H124</f>
        <v>0</v>
      </c>
      <c r="N124" s="1150" t="s">
        <v>221</v>
      </c>
      <c r="O124" s="2935">
        <f>SUM(O7:O123)</f>
        <v>171262685.16149998</v>
      </c>
      <c r="P124" s="2935">
        <f>SUM(P7:P123)</f>
        <v>14996101.585799998</v>
      </c>
      <c r="Q124" s="2935">
        <f>SUM(Q7:Q123)</f>
        <v>27252999.227500003</v>
      </c>
      <c r="R124" s="2935">
        <f>SUM(R7:R123)</f>
        <v>213511785.97479996</v>
      </c>
      <c r="S124" s="1962">
        <f>+S123-R124</f>
        <v>0</v>
      </c>
      <c r="U124" s="1351" t="b">
        <f t="shared" si="12"/>
        <v>1</v>
      </c>
      <c r="V124" s="1316">
        <v>753</v>
      </c>
      <c r="W124" s="10" t="b">
        <f t="shared" si="13"/>
        <v>0</v>
      </c>
    </row>
    <row r="125" spans="1:36" x14ac:dyDescent="0.25">
      <c r="D125" s="1150" t="s">
        <v>338</v>
      </c>
      <c r="E125" s="1151">
        <f>+E129</f>
        <v>0</v>
      </c>
      <c r="F125" s="1151"/>
      <c r="G125" s="1151"/>
      <c r="H125" s="1151">
        <f>SUM(E125:G125)</f>
        <v>0</v>
      </c>
      <c r="N125" s="1150" t="s">
        <v>338</v>
      </c>
      <c r="O125" s="2935">
        <f>+O129</f>
        <v>0</v>
      </c>
      <c r="P125" s="2935"/>
      <c r="Q125" s="2935"/>
      <c r="R125" s="2935">
        <f>SUM(O125:Q125)</f>
        <v>0</v>
      </c>
      <c r="U125" s="1351" t="b">
        <f t="shared" si="12"/>
        <v>1</v>
      </c>
      <c r="V125" s="1316">
        <v>754</v>
      </c>
      <c r="W125" s="10" t="b">
        <f t="shared" si="13"/>
        <v>0</v>
      </c>
    </row>
    <row r="126" spans="1:36" x14ac:dyDescent="0.25">
      <c r="D126" s="1150"/>
      <c r="E126" s="1151">
        <f>+E124+E125</f>
        <v>210575893.66566539</v>
      </c>
      <c r="F126" s="1151">
        <f>+F124+F125</f>
        <v>18481752.88648098</v>
      </c>
      <c r="G126" s="1151">
        <f>+G124+G125</f>
        <v>35780874.919096634</v>
      </c>
      <c r="H126" s="1151">
        <f>+H124+H125</f>
        <v>264838521.47124299</v>
      </c>
      <c r="N126" s="1150"/>
      <c r="O126" s="2935">
        <f>+O124+O125</f>
        <v>171262685.16149998</v>
      </c>
      <c r="P126" s="2935">
        <f>+P124+P125</f>
        <v>14996101.585799998</v>
      </c>
      <c r="Q126" s="2935">
        <f>+Q124+Q125</f>
        <v>27252999.227500003</v>
      </c>
      <c r="R126" s="2935">
        <f>+R124+R125</f>
        <v>213511785.97479996</v>
      </c>
      <c r="U126" s="1351" t="b">
        <f t="shared" si="12"/>
        <v>1</v>
      </c>
      <c r="V126" s="1316">
        <v>755</v>
      </c>
      <c r="W126" s="10" t="b">
        <f t="shared" si="13"/>
        <v>0</v>
      </c>
    </row>
    <row r="127" spans="1:36" x14ac:dyDescent="0.25">
      <c r="D127" s="1150" t="s">
        <v>284</v>
      </c>
      <c r="E127" s="1151">
        <f>SUM(E32:E71)</f>
        <v>7484171.4639549609</v>
      </c>
      <c r="F127" s="1151">
        <f>SUM(F32:F71)</f>
        <v>1756706.0166506374</v>
      </c>
      <c r="G127" s="1151">
        <f>SUM(G32:G71)</f>
        <v>2413490.0859840838</v>
      </c>
      <c r="H127" s="1151">
        <f>SUM(H32:H71)</f>
        <v>11654367.566589683</v>
      </c>
      <c r="N127" s="1150" t="s">
        <v>284</v>
      </c>
      <c r="O127" s="2935">
        <f>SUM(O32:O71)</f>
        <v>4098646.4971999996</v>
      </c>
      <c r="P127" s="2935">
        <f>SUM(P32:P71)</f>
        <v>620847.07710000023</v>
      </c>
      <c r="Q127" s="2935">
        <f>SUM(Q32:Q71)</f>
        <v>1316738.0406000004</v>
      </c>
      <c r="R127" s="2935">
        <f>SUM(R32:R71)</f>
        <v>6036231.6149000013</v>
      </c>
      <c r="U127" s="1351" t="b">
        <f t="shared" si="12"/>
        <v>1</v>
      </c>
      <c r="V127" s="1316">
        <v>756</v>
      </c>
      <c r="W127" s="10" t="b">
        <f t="shared" si="13"/>
        <v>0</v>
      </c>
    </row>
    <row r="128" spans="1:36" x14ac:dyDescent="0.25">
      <c r="D128" s="1152" t="str">
        <f>"INPUT:  "&amp;Headers!B2&amp;" OTHER COST ADJUSTMENTS"</f>
        <v>INPUT:  FY17 OTHER COST ADJUSTMENTS</v>
      </c>
      <c r="N128" s="1152" t="str">
        <f>"INPUT:  "&amp;Headers!B7&amp;" OTHER COST ADJUSTMENTS"</f>
        <v>INPUT:  FY16 OTHER COST ADJUSTMENTS</v>
      </c>
      <c r="T128" s="8"/>
      <c r="U128" s="1351" t="b">
        <f t="shared" si="12"/>
        <v>1</v>
      </c>
      <c r="V128" s="1316">
        <v>757</v>
      </c>
      <c r="W128" s="10" t="b">
        <f t="shared" si="13"/>
        <v>0</v>
      </c>
    </row>
    <row r="129" spans="3:23" x14ac:dyDescent="0.25">
      <c r="C129" s="197">
        <v>458</v>
      </c>
      <c r="D129" s="10" t="s">
        <v>217</v>
      </c>
      <c r="E129" s="1153">
        <f>-E131</f>
        <v>0</v>
      </c>
      <c r="F129" s="1142" t="s">
        <v>276</v>
      </c>
      <c r="M129" s="197">
        <v>458</v>
      </c>
      <c r="N129" s="10" t="s">
        <v>217</v>
      </c>
      <c r="O129" s="2936">
        <f>-O131</f>
        <v>0</v>
      </c>
      <c r="P129" s="2919" t="s">
        <v>276</v>
      </c>
      <c r="T129" s="8"/>
      <c r="U129" s="1351" t="b">
        <f t="shared" si="12"/>
        <v>1</v>
      </c>
      <c r="V129" s="1316">
        <v>758</v>
      </c>
      <c r="W129" s="10" t="b">
        <f t="shared" si="13"/>
        <v>0</v>
      </c>
    </row>
    <row r="130" spans="3:23" x14ac:dyDescent="0.25">
      <c r="D130" s="10" t="s">
        <v>309</v>
      </c>
      <c r="N130" s="10" t="s">
        <v>309</v>
      </c>
      <c r="T130" s="8"/>
      <c r="U130" s="1351" t="b">
        <f t="shared" si="12"/>
        <v>1</v>
      </c>
      <c r="V130" s="1316">
        <v>780</v>
      </c>
      <c r="W130" s="10" t="b">
        <f t="shared" si="13"/>
        <v>0</v>
      </c>
    </row>
    <row r="131" spans="3:23" x14ac:dyDescent="0.25">
      <c r="D131" s="1148" t="s">
        <v>323</v>
      </c>
      <c r="E131" s="1149">
        <v>0</v>
      </c>
      <c r="F131" s="1154" t="s">
        <v>403</v>
      </c>
      <c r="N131" s="1148" t="s">
        <v>323</v>
      </c>
      <c r="O131" s="2937">
        <v>0</v>
      </c>
      <c r="P131" s="2938" t="s">
        <v>403</v>
      </c>
      <c r="T131" s="8"/>
      <c r="U131" s="1351" t="b">
        <f t="shared" si="12"/>
        <v>1</v>
      </c>
      <c r="V131" s="1316">
        <v>783</v>
      </c>
      <c r="W131" s="10" t="b">
        <f t="shared" si="13"/>
        <v>0</v>
      </c>
    </row>
    <row r="132" spans="3:23" x14ac:dyDescent="0.25">
      <c r="U132" s="1351" t="b">
        <f t="shared" si="12"/>
        <v>1</v>
      </c>
      <c r="V132" s="1316">
        <v>785</v>
      </c>
      <c r="W132" s="10" t="b">
        <f t="shared" si="13"/>
        <v>0</v>
      </c>
    </row>
    <row r="134" spans="3:23" x14ac:dyDescent="0.25">
      <c r="D134" s="293"/>
      <c r="E134" s="1013" t="str">
        <f>Headers!B2</f>
        <v>FY17</v>
      </c>
      <c r="F134" s="1013" t="str">
        <f>Headers!B7</f>
        <v>FY16</v>
      </c>
      <c r="O134" s="2939"/>
      <c r="P134" s="2939"/>
      <c r="Q134" s="2939"/>
      <c r="R134" s="2939"/>
    </row>
    <row r="135" spans="3:23" ht="16.5" x14ac:dyDescent="0.3">
      <c r="C135" s="1355" t="s">
        <v>387</v>
      </c>
      <c r="D135" s="1162"/>
      <c r="E135" s="3956" t="s">
        <v>32</v>
      </c>
      <c r="F135" s="3957"/>
      <c r="O135" s="2939"/>
      <c r="P135" s="2939"/>
      <c r="Q135" s="2939"/>
      <c r="R135" s="2939"/>
    </row>
    <row r="136" spans="3:23" x14ac:dyDescent="0.25">
      <c r="D136" s="1162" t="s">
        <v>388</v>
      </c>
      <c r="E136" s="1149">
        <f>E139</f>
        <v>23574</v>
      </c>
      <c r="F136" s="1149">
        <f>E140</f>
        <v>21648</v>
      </c>
      <c r="G136" s="1964">
        <v>42681</v>
      </c>
      <c r="O136" s="2939"/>
      <c r="P136" s="2939"/>
      <c r="Q136" s="2939"/>
      <c r="R136" s="2939"/>
    </row>
    <row r="137" spans="3:23" x14ac:dyDescent="0.25">
      <c r="O137" s="2939"/>
      <c r="P137" s="2939"/>
      <c r="Q137" s="2939"/>
      <c r="R137" s="2939"/>
    </row>
    <row r="138" spans="3:23" x14ac:dyDescent="0.25">
      <c r="O138" s="2939"/>
      <c r="P138" s="2939"/>
      <c r="Q138" s="2939"/>
      <c r="R138" s="2939"/>
    </row>
    <row r="139" spans="3:23" x14ac:dyDescent="0.25">
      <c r="C139" s="1964">
        <v>43018</v>
      </c>
      <c r="D139" s="1967" t="s">
        <v>4187</v>
      </c>
      <c r="E139" s="1968">
        <v>23574</v>
      </c>
      <c r="O139" s="2939"/>
      <c r="P139" s="2939"/>
      <c r="Q139" s="2939"/>
      <c r="R139" s="2939"/>
    </row>
    <row r="140" spans="3:23" x14ac:dyDescent="0.25">
      <c r="C140" s="1964">
        <v>43018</v>
      </c>
      <c r="D140" s="1967" t="s">
        <v>4186</v>
      </c>
      <c r="E140" s="1968">
        <v>21648</v>
      </c>
      <c r="O140" s="2939"/>
      <c r="P140" s="2939"/>
      <c r="Q140" s="2939"/>
      <c r="R140" s="2939"/>
    </row>
    <row r="141" spans="3:23" x14ac:dyDescent="0.25">
      <c r="O141" s="2939"/>
      <c r="P141" s="2939"/>
      <c r="Q141" s="2939"/>
      <c r="R141" s="2939"/>
    </row>
    <row r="142" spans="3:23" x14ac:dyDescent="0.25">
      <c r="O142" s="2939"/>
      <c r="P142" s="2939"/>
      <c r="Q142" s="2939"/>
      <c r="R142" s="2939"/>
    </row>
    <row r="143" spans="3:23" x14ac:dyDescent="0.25">
      <c r="O143" s="2939"/>
      <c r="P143" s="2939"/>
      <c r="Q143" s="2939"/>
      <c r="R143" s="2939"/>
    </row>
    <row r="144" spans="3:23" ht="16.5" x14ac:dyDescent="0.35">
      <c r="H144" s="1754">
        <f>+H124-xx_compnt_audit_by_compnt_CY!G678</f>
        <v>264838521.47124299</v>
      </c>
      <c r="O144" s="2939"/>
      <c r="P144" s="2939"/>
      <c r="Q144" s="2939"/>
      <c r="R144" s="2939"/>
    </row>
    <row r="145" spans="4:18" x14ac:dyDescent="0.25">
      <c r="O145" s="2939"/>
      <c r="P145" s="2939"/>
      <c r="Q145" s="2939"/>
      <c r="R145" s="2939"/>
    </row>
    <row r="146" spans="4:18" x14ac:dyDescent="0.25">
      <c r="O146" s="2939"/>
      <c r="P146" s="2939"/>
      <c r="Q146" s="2939"/>
      <c r="R146" s="2939"/>
    </row>
    <row r="147" spans="4:18" x14ac:dyDescent="0.25">
      <c r="D147" s="1965"/>
      <c r="E147" s="1966"/>
      <c r="F147" s="1966"/>
    </row>
    <row r="148" spans="4:18" x14ac:dyDescent="0.25">
      <c r="D148" s="1965"/>
      <c r="E148" s="1966"/>
      <c r="F148" s="1966"/>
    </row>
  </sheetData>
  <mergeCells count="5">
    <mergeCell ref="E135:F135"/>
    <mergeCell ref="E4:G4"/>
    <mergeCell ref="O4:Q4"/>
    <mergeCell ref="E5:H5"/>
    <mergeCell ref="O5:R5"/>
  </mergeCells>
  <phoneticPr fontId="0" type="noConversion"/>
  <conditionalFormatting sqref="K81:K84 K7:K23 W1:W24 W28:W30 K28:K30 A115 K115 K118:K122 A118:A120 A32:A79 K32:K77 W32:W84 A81:A84 A102:A111 A86:A89 W86:W97 K86:K94 A7:A24 A28:A30 A94:A97 A99:A100 K99:K112 W99:W113 W115:W1048576 U1:U1048576">
    <cfRule type="containsText" dxfId="76" priority="68" operator="containsText" text="FALSE">
      <formula>NOT(ISERROR(SEARCH("FALSE",A1)))</formula>
    </cfRule>
  </conditionalFormatting>
  <conditionalFormatting sqref="V45">
    <cfRule type="containsText" dxfId="75" priority="63" operator="containsText" text="FALSE">
      <formula>NOT(ISERROR(SEARCH("FALSE",V45)))</formula>
    </cfRule>
  </conditionalFormatting>
  <conditionalFormatting sqref="V70:V71">
    <cfRule type="containsText" dxfId="74" priority="62" operator="containsText" text="FALSE">
      <formula>NOT(ISERROR(SEARCH("FALSE",V70)))</formula>
    </cfRule>
  </conditionalFormatting>
  <conditionalFormatting sqref="K79:K80">
    <cfRule type="containsText" dxfId="73" priority="59" operator="containsText" text="FALSE">
      <formula>NOT(ISERROR(SEARCH("FALSE",K79)))</formula>
    </cfRule>
  </conditionalFormatting>
  <conditionalFormatting sqref="W26:W27">
    <cfRule type="containsText" dxfId="72" priority="58" operator="containsText" text="FALSE">
      <formula>NOT(ISERROR(SEARCH("FALSE",W26)))</formula>
    </cfRule>
  </conditionalFormatting>
  <conditionalFormatting sqref="A24">
    <cfRule type="containsText" dxfId="71" priority="57" operator="containsText" text="FALSE">
      <formula>NOT(ISERROR(SEARCH("FALSE",A24)))</formula>
    </cfRule>
  </conditionalFormatting>
  <conditionalFormatting sqref="A25">
    <cfRule type="containsText" dxfId="70" priority="52" operator="containsText" text="FALSE">
      <formula>NOT(ISERROR(SEARCH("FALSE",A25)))</formula>
    </cfRule>
  </conditionalFormatting>
  <conditionalFormatting sqref="K24">
    <cfRule type="containsText" dxfId="69" priority="55" operator="containsText" text="FALSE">
      <formula>NOT(ISERROR(SEARCH("FALSE",K24)))</formula>
    </cfRule>
  </conditionalFormatting>
  <conditionalFormatting sqref="L25">
    <cfRule type="containsText" dxfId="68" priority="50" operator="containsText" text="FALSE">
      <formula>NOT(ISERROR(SEARCH("FALSE",L25)))</formula>
    </cfRule>
  </conditionalFormatting>
  <conditionalFormatting sqref="W25">
    <cfRule type="containsText" dxfId="67" priority="53" operator="containsText" text="FALSE">
      <formula>NOT(ISERROR(SEARCH("FALSE",W25)))</formula>
    </cfRule>
  </conditionalFormatting>
  <conditionalFormatting sqref="K25">
    <cfRule type="containsText" dxfId="66" priority="51" operator="containsText" text="FALSE">
      <formula>NOT(ISERROR(SEARCH("FALSE",K25)))</formula>
    </cfRule>
  </conditionalFormatting>
  <conditionalFormatting sqref="K26:K27">
    <cfRule type="containsText" dxfId="65" priority="48" operator="containsText" text="FALSE">
      <formula>NOT(ISERROR(SEARCH("FALSE",K26)))</formula>
    </cfRule>
  </conditionalFormatting>
  <conditionalFormatting sqref="L26:L27">
    <cfRule type="containsText" dxfId="64" priority="47" operator="containsText" text="FALSE">
      <formula>NOT(ISERROR(SEARCH("FALSE",L26)))</formula>
    </cfRule>
  </conditionalFormatting>
  <conditionalFormatting sqref="A26">
    <cfRule type="containsText" dxfId="63" priority="46" operator="containsText" text="FALSE">
      <formula>NOT(ISERROR(SEARCH("FALSE",A26)))</formula>
    </cfRule>
  </conditionalFormatting>
  <conditionalFormatting sqref="K31">
    <cfRule type="containsText" dxfId="62" priority="43" operator="containsText" text="FALSE">
      <formula>NOT(ISERROR(SEARCH("FALSE",K31)))</formula>
    </cfRule>
  </conditionalFormatting>
  <conditionalFormatting sqref="L31">
    <cfRule type="containsText" dxfId="61" priority="42" operator="containsText" text="FALSE">
      <formula>NOT(ISERROR(SEARCH("FALSE",L31)))</formula>
    </cfRule>
  </conditionalFormatting>
  <conditionalFormatting sqref="W31">
    <cfRule type="containsText" dxfId="60" priority="45" operator="containsText" text="FALSE">
      <formula>NOT(ISERROR(SEARCH("FALSE",W31)))</formula>
    </cfRule>
  </conditionalFormatting>
  <conditionalFormatting sqref="K113 A113">
    <cfRule type="containsText" dxfId="59" priority="41" operator="containsText" text="FALSE">
      <formula>NOT(ISERROR(SEARCH("FALSE",A113)))</formula>
    </cfRule>
  </conditionalFormatting>
  <conditionalFormatting sqref="K116:K117 A116">
    <cfRule type="containsText" dxfId="58" priority="40" operator="containsText" text="FALSE">
      <formula>NOT(ISERROR(SEARCH("FALSE",A116)))</formula>
    </cfRule>
  </conditionalFormatting>
  <conditionalFormatting sqref="K78">
    <cfRule type="containsText" dxfId="57" priority="39" operator="containsText" text="FALSE">
      <formula>NOT(ISERROR(SEARCH("FALSE",K78)))</formula>
    </cfRule>
  </conditionalFormatting>
  <conditionalFormatting sqref="A80">
    <cfRule type="containsText" dxfId="56" priority="36" operator="containsText" text="FALSE">
      <formula>NOT(ISERROR(SEARCH("FALSE",A80)))</formula>
    </cfRule>
  </conditionalFormatting>
  <conditionalFormatting sqref="L80">
    <cfRule type="containsText" dxfId="55" priority="35" operator="containsText" text="FALSE">
      <formula>NOT(ISERROR(SEARCH("FALSE",L80)))</formula>
    </cfRule>
  </conditionalFormatting>
  <conditionalFormatting sqref="A91:A93">
    <cfRule type="containsText" dxfId="54" priority="34" operator="containsText" text="FALSE">
      <formula>NOT(ISERROR(SEARCH("FALSE",A91)))</formula>
    </cfRule>
  </conditionalFormatting>
  <conditionalFormatting sqref="A101">
    <cfRule type="containsText" dxfId="53" priority="32" operator="containsText" text="FALSE">
      <formula>NOT(ISERROR(SEARCH("FALSE",A101)))</formula>
    </cfRule>
  </conditionalFormatting>
  <conditionalFormatting sqref="A117">
    <cfRule type="containsText" dxfId="52" priority="31" operator="containsText" text="FALSE">
      <formula>NOT(ISERROR(SEARCH("FALSE",A117)))</formula>
    </cfRule>
  </conditionalFormatting>
  <conditionalFormatting sqref="A121">
    <cfRule type="containsText" dxfId="51" priority="30" operator="containsText" text="FALSE">
      <formula>NOT(ISERROR(SEARCH("FALSE",A121)))</formula>
    </cfRule>
  </conditionalFormatting>
  <conditionalFormatting sqref="A122">
    <cfRule type="containsText" dxfId="50" priority="29" operator="containsText" text="FALSE">
      <formula>NOT(ISERROR(SEARCH("FALSE",A122)))</formula>
    </cfRule>
  </conditionalFormatting>
  <conditionalFormatting sqref="A90">
    <cfRule type="containsText" dxfId="49" priority="28" operator="containsText" text="FALSE">
      <formula>NOT(ISERROR(SEARCH("FALSE",A90)))</formula>
    </cfRule>
  </conditionalFormatting>
  <conditionalFormatting sqref="A112">
    <cfRule type="containsText" dxfId="48" priority="26" operator="containsText" text="FALSE">
      <formula>NOT(ISERROR(SEARCH("FALSE",A112)))</formula>
    </cfRule>
  </conditionalFormatting>
  <conditionalFormatting sqref="K85 W85 A85">
    <cfRule type="containsText" dxfId="47" priority="23" operator="containsText" text="FALSE">
      <formula>NOT(ISERROR(SEARCH("FALSE",A85)))</formula>
    </cfRule>
  </conditionalFormatting>
  <conditionalFormatting sqref="A31">
    <cfRule type="containsText" dxfId="46" priority="22" operator="containsText" text="FALSE">
      <formula>NOT(ISERROR(SEARCH("FALSE",A31)))</formula>
    </cfRule>
  </conditionalFormatting>
  <conditionalFormatting sqref="W98 A98">
    <cfRule type="containsText" dxfId="45" priority="21" operator="containsText" text="FALSE">
      <formula>NOT(ISERROR(SEARCH("FALSE",A98)))</formula>
    </cfRule>
  </conditionalFormatting>
  <conditionalFormatting sqref="W114 A114">
    <cfRule type="containsText" dxfId="44" priority="20" operator="containsText" text="FALSE">
      <formula>NOT(ISERROR(SEARCH("FALSE",A114)))</formula>
    </cfRule>
  </conditionalFormatting>
  <conditionalFormatting sqref="K95:K97">
    <cfRule type="containsText" dxfId="43" priority="4" operator="containsText" text="FALSE">
      <formula>NOT(ISERROR(SEARCH("FALSE",K95)))</formula>
    </cfRule>
  </conditionalFormatting>
  <conditionalFormatting sqref="K98">
    <cfRule type="containsText" dxfId="42" priority="3" operator="containsText" text="FALSE">
      <formula>NOT(ISERROR(SEARCH("FALSE",K98)))</formula>
    </cfRule>
  </conditionalFormatting>
  <conditionalFormatting sqref="K114">
    <cfRule type="containsText" dxfId="41" priority="2" operator="containsText" text="FALSE">
      <formula>NOT(ISERROR(SEARCH("FALSE",K114)))</formula>
    </cfRule>
  </conditionalFormatting>
  <conditionalFormatting sqref="A27">
    <cfRule type="containsText" dxfId="40" priority="1" operator="containsText" text="FALSE">
      <formula>NOT(ISERROR(SEARCH("FALSE",A27)))</formula>
    </cfRule>
  </conditionalFormatting>
  <printOptions headings="1" gridLines="1"/>
  <pageMargins left="0" right="0" top="0" bottom="0.25" header="0" footer="0"/>
  <pageSetup scale="72" fitToHeight="2" orientation="portrait" blackAndWhite="1" r:id="rId1"/>
  <headerFooter scaleWithDoc="0" alignWithMargins="0">
    <oddFooter>&amp;L&amp;8&amp;Z&amp;F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K96"/>
  <sheetViews>
    <sheetView zoomScale="80" zoomScaleNormal="80" workbookViewId="0">
      <pane xSplit="2" ySplit="6" topLeftCell="C7" activePane="bottomRight" state="frozen"/>
      <selection activeCell="I154" sqref="I154"/>
      <selection pane="topRight" activeCell="I154" sqref="I154"/>
      <selection pane="bottomLeft" activeCell="I154" sqref="I154"/>
      <selection pane="bottomRight" activeCell="M87" sqref="M87"/>
    </sheetView>
  </sheetViews>
  <sheetFormatPr defaultColWidth="9.140625" defaultRowHeight="12.75" x14ac:dyDescent="0.2"/>
  <cols>
    <col min="1" max="1" width="0.7109375" style="452" customWidth="1"/>
    <col min="2" max="2" width="19.140625" style="452" customWidth="1"/>
    <col min="3" max="4" width="13.140625" style="452" customWidth="1"/>
    <col min="5" max="6" width="5" style="452" hidden="1" customWidth="1"/>
    <col min="7" max="7" width="17.85546875" style="452" bestFit="1" customWidth="1"/>
    <col min="8" max="9" width="18.42578125" style="452" customWidth="1"/>
    <col min="10" max="11" width="15.7109375" style="452" bestFit="1" customWidth="1"/>
    <col min="12" max="14" width="16" style="452" bestFit="1" customWidth="1"/>
    <col min="15" max="16" width="14.7109375" style="452" bestFit="1" customWidth="1"/>
    <col min="17" max="17" width="15.28515625" style="452" bestFit="1" customWidth="1"/>
    <col min="18" max="18" width="15.7109375" style="452" bestFit="1" customWidth="1"/>
    <col min="19" max="20" width="14.7109375" style="452" bestFit="1" customWidth="1"/>
    <col min="21" max="21" width="2.140625" style="452" customWidth="1"/>
    <col min="22" max="22" width="11.85546875" style="452" hidden="1" customWidth="1"/>
    <col min="23" max="23" width="10.85546875" style="452" hidden="1" customWidth="1"/>
    <col min="24" max="24" width="11.85546875" style="452" hidden="1" customWidth="1"/>
    <col min="25" max="25" width="0.85546875" style="452" hidden="1" customWidth="1"/>
    <col min="26" max="27" width="11.28515625" style="452" hidden="1" customWidth="1"/>
    <col min="28" max="28" width="6.140625" style="469" hidden="1" customWidth="1"/>
    <col min="29" max="29" width="7.28515625" style="469" hidden="1" customWidth="1"/>
    <col min="30" max="30" width="8" style="468" hidden="1" customWidth="1"/>
    <col min="31" max="31" width="13.5703125" style="468" hidden="1" customWidth="1"/>
    <col min="32" max="34" width="9.140625" style="452" hidden="1" customWidth="1"/>
    <col min="35" max="35" width="11.5703125" style="862" hidden="1" customWidth="1"/>
    <col min="36" max="36" width="29.28515625" style="452" bestFit="1" customWidth="1"/>
    <col min="37" max="16384" width="9.140625" style="452"/>
  </cols>
  <sheetData>
    <row r="1" spans="1:35" ht="15" x14ac:dyDescent="0.25">
      <c r="A1" s="3866" t="s">
        <v>31</v>
      </c>
      <c r="B1" s="3939"/>
      <c r="C1" s="3939"/>
      <c r="D1" s="3939"/>
      <c r="E1" s="3939"/>
      <c r="F1" s="3939"/>
      <c r="G1" s="3939"/>
      <c r="H1" s="3939"/>
      <c r="I1" s="3939"/>
      <c r="J1" s="3939"/>
      <c r="K1" s="3939"/>
      <c r="L1" s="3939"/>
      <c r="M1" s="3939"/>
      <c r="N1" s="3939"/>
      <c r="O1" s="3939"/>
      <c r="P1" s="3939"/>
      <c r="Q1" s="3939"/>
      <c r="R1" s="3939"/>
      <c r="S1" s="3939"/>
      <c r="T1" s="3939"/>
    </row>
    <row r="2" spans="1:35" ht="15" x14ac:dyDescent="0.25">
      <c r="A2" s="3873" t="str">
        <f>+'zz17GLOBAL OP BY PAYOR'!A2:T2</f>
        <v>FY'17  GLOBAL OUTPATIENT P&amp;L:   TOTALS BY PAYOR</v>
      </c>
      <c r="B2" s="3939"/>
      <c r="C2" s="3939"/>
      <c r="D2" s="3939"/>
      <c r="E2" s="3939"/>
      <c r="F2" s="3939"/>
      <c r="G2" s="3939"/>
      <c r="H2" s="3939"/>
      <c r="I2" s="3939"/>
      <c r="J2" s="3939"/>
      <c r="K2" s="3939"/>
      <c r="L2" s="3939"/>
      <c r="M2" s="3939"/>
      <c r="N2" s="3939"/>
      <c r="O2" s="3939"/>
      <c r="P2" s="3939"/>
      <c r="Q2" s="3939"/>
      <c r="R2" s="3939"/>
      <c r="S2" s="3939"/>
      <c r="T2" s="3939"/>
    </row>
    <row r="3" spans="1:35" ht="15" x14ac:dyDescent="0.25">
      <c r="A3" s="3866" t="str">
        <f>+'zz17GLOBAL OP BY PAYOR'!A3:T3</f>
        <v>COMPARATIVE PERIODS (FY17 JUL- JUN) vs (FY16 JUL- JUN)</v>
      </c>
      <c r="B3" s="3939"/>
      <c r="C3" s="3939"/>
      <c r="D3" s="3939"/>
      <c r="E3" s="3939"/>
      <c r="F3" s="3939"/>
      <c r="G3" s="3939"/>
      <c r="H3" s="3939"/>
      <c r="I3" s="3939"/>
      <c r="J3" s="3939"/>
      <c r="K3" s="3939"/>
      <c r="L3" s="3939"/>
      <c r="M3" s="3939"/>
      <c r="N3" s="3939"/>
      <c r="O3" s="3939"/>
      <c r="P3" s="3939"/>
      <c r="Q3" s="3939"/>
      <c r="R3" s="3939"/>
      <c r="S3" s="3939"/>
      <c r="T3" s="3939"/>
    </row>
    <row r="4" spans="1:35" ht="17.25" customHeight="1" thickBot="1" x14ac:dyDescent="0.3">
      <c r="A4" s="3866"/>
      <c r="B4" s="3866"/>
      <c r="C4" s="3866"/>
      <c r="D4" s="3866"/>
      <c r="E4" s="3866"/>
      <c r="F4" s="3866"/>
      <c r="G4" s="3866"/>
      <c r="H4" s="3866"/>
      <c r="I4" s="3866"/>
      <c r="J4" s="3866"/>
      <c r="K4" s="3866"/>
      <c r="L4" s="3866"/>
      <c r="M4" s="3866"/>
      <c r="N4" s="3866"/>
      <c r="O4" s="3866"/>
      <c r="P4" s="3866"/>
      <c r="Q4" s="3866"/>
      <c r="R4" s="3866"/>
      <c r="S4" s="3866"/>
      <c r="T4" s="3866"/>
    </row>
    <row r="5" spans="1:35" s="10" customFormat="1" ht="14.25" thickTop="1" x14ac:dyDescent="0.25">
      <c r="C5" s="1058" t="str">
        <f>+'zz_SUB-TOTALS'!C5</f>
        <v>FY17</v>
      </c>
      <c r="D5" s="1059" t="str">
        <f>+'zz_SUB-TOTALS'!D5</f>
        <v>FY16</v>
      </c>
      <c r="E5" s="1060" t="str">
        <f>+'zz_SUB-TOTALS'!E5</f>
        <v>FY17</v>
      </c>
      <c r="F5" s="1060" t="str">
        <f>+'zz_SUB-TOTALS'!F5</f>
        <v>FY16</v>
      </c>
      <c r="G5" s="1058" t="str">
        <f>+'zz_SUB-TOTALS'!G5</f>
        <v>FY17</v>
      </c>
      <c r="H5" s="1059" t="str">
        <f>+'zz_SUB-TOTALS'!H5</f>
        <v>FY16</v>
      </c>
      <c r="I5" s="1058" t="str">
        <f>+'zz_SUB-TOTALS'!I5</f>
        <v>FY17</v>
      </c>
      <c r="J5" s="1059" t="str">
        <f>+'zz_SUB-TOTALS'!J5</f>
        <v>FY16</v>
      </c>
      <c r="K5" s="1058" t="str">
        <f>+'zz_SUB-TOTALS'!K5</f>
        <v>FY17</v>
      </c>
      <c r="L5" s="1059" t="str">
        <f>+'zz_SUB-TOTALS'!L5</f>
        <v>FY16</v>
      </c>
      <c r="M5" s="1058" t="str">
        <f>+'zz_SUB-TOTALS'!M5</f>
        <v>FY17</v>
      </c>
      <c r="N5" s="1059" t="str">
        <f>+'zz_SUB-TOTALS'!N5</f>
        <v>FY16</v>
      </c>
      <c r="O5" s="1058" t="str">
        <f>+'zz_SUB-TOTALS'!O5</f>
        <v>FY17</v>
      </c>
      <c r="P5" s="1059" t="str">
        <f>+'zz_SUB-TOTALS'!P5</f>
        <v>FY16</v>
      </c>
      <c r="Q5" s="1058" t="str">
        <f>+'zz_SUB-TOTALS'!Q5</f>
        <v>FY17</v>
      </c>
      <c r="R5" s="1059" t="str">
        <f>+'zz_SUB-TOTALS'!R5</f>
        <v>FY16</v>
      </c>
      <c r="S5" s="1058" t="str">
        <f>+'zz_SUB-TOTALS'!S5</f>
        <v>FY17</v>
      </c>
      <c r="T5" s="1059" t="str">
        <f>+'zz_SUB-TOTALS'!T5</f>
        <v>FY16</v>
      </c>
      <c r="AB5" s="470" t="s">
        <v>745</v>
      </c>
      <c r="AC5" s="473" t="s">
        <v>611</v>
      </c>
      <c r="AD5" s="545" t="s">
        <v>757</v>
      </c>
      <c r="AE5" s="478" t="s">
        <v>747</v>
      </c>
      <c r="AI5" s="863"/>
    </row>
    <row r="6" spans="1:35" s="10" customFormat="1" ht="14.25" thickBot="1" x14ac:dyDescent="0.25">
      <c r="B6" s="7"/>
      <c r="C6" s="3922" t="s">
        <v>32</v>
      </c>
      <c r="D6" s="3923"/>
      <c r="E6" s="3924" t="s">
        <v>123</v>
      </c>
      <c r="F6" s="3924"/>
      <c r="G6" s="3922" t="s">
        <v>180</v>
      </c>
      <c r="H6" s="3923"/>
      <c r="I6" s="3922" t="s">
        <v>462</v>
      </c>
      <c r="J6" s="3923"/>
      <c r="K6" s="3922" t="s">
        <v>461</v>
      </c>
      <c r="L6" s="3923"/>
      <c r="M6" s="3922" t="s">
        <v>124</v>
      </c>
      <c r="N6" s="3923"/>
      <c r="O6" s="3922" t="s">
        <v>224</v>
      </c>
      <c r="P6" s="3923"/>
      <c r="Q6" s="3922" t="s">
        <v>463</v>
      </c>
      <c r="R6" s="3923"/>
      <c r="S6" s="3922" t="s">
        <v>225</v>
      </c>
      <c r="T6" s="3942"/>
      <c r="AB6" s="471" t="s">
        <v>677</v>
      </c>
      <c r="AC6" s="474" t="s">
        <v>677</v>
      </c>
      <c r="AD6" s="546" t="s">
        <v>758</v>
      </c>
      <c r="AE6" s="479" t="s">
        <v>678</v>
      </c>
      <c r="AI6" s="863"/>
    </row>
    <row r="7" spans="1:35" s="10" customFormat="1" ht="13.5" x14ac:dyDescent="0.25">
      <c r="A7" s="531"/>
      <c r="B7" s="403" t="s">
        <v>621</v>
      </c>
      <c r="C7" s="404">
        <f>+zz_TOTALPayor!C7</f>
        <v>249513.06499640425</v>
      </c>
      <c r="D7" s="404">
        <f>+zz_TOTALPayor!D7</f>
        <v>233354.80378114607</v>
      </c>
      <c r="E7" s="404">
        <f>+zz_TOTALPayor!E7</f>
        <v>0</v>
      </c>
      <c r="F7" s="404">
        <f>+zz_TOTALPayor!F7</f>
        <v>0</v>
      </c>
      <c r="G7" s="404">
        <f>+zz_TOTALPayor!G7</f>
        <v>318815295.60151124</v>
      </c>
      <c r="H7" s="404">
        <f>+zz_TOTALPayor!H7</f>
        <v>285801794.76789165</v>
      </c>
      <c r="I7" s="404">
        <f>+zz_TOTALPayor!I7</f>
        <v>94094936.895587757</v>
      </c>
      <c r="J7" s="404">
        <f>+zz_TOTALPayor!J7</f>
        <v>84325187.349903658</v>
      </c>
      <c r="K7" s="404">
        <f>+zz_TOTALPayor!K7</f>
        <v>87258946.230650589</v>
      </c>
      <c r="L7" s="404">
        <f>+zz_TOTALPayor!L7</f>
        <v>77967045.399955451</v>
      </c>
      <c r="M7" s="404">
        <f>+I7-K7</f>
        <v>6835990.6649371684</v>
      </c>
      <c r="N7" s="404">
        <f>+J7-L7</f>
        <v>6358141.9499482065</v>
      </c>
      <c r="O7" s="404">
        <f>+zz_TOTALPayor!O7</f>
        <v>8680876.5709577482</v>
      </c>
      <c r="P7" s="404">
        <f>+zz_TOTALPayor!P7</f>
        <v>8409317.367093198</v>
      </c>
      <c r="Q7" s="404">
        <f>+zz_TOTALPayor!Q7</f>
        <v>23202570.895751253</v>
      </c>
      <c r="R7" s="404">
        <f>+zz_TOTALPayor!R7</f>
        <v>20909653.49976401</v>
      </c>
      <c r="S7" s="404">
        <f>+M7-O7-Q7</f>
        <v>-25047456.801771834</v>
      </c>
      <c r="T7" s="404">
        <f>+N7-P7-R7</f>
        <v>-22960828.916909002</v>
      </c>
      <c r="V7" s="457">
        <f>+S7</f>
        <v>-25047456.801771834</v>
      </c>
      <c r="W7" s="457" t="e">
        <f>SUM(G7/G$25)*#REF!</f>
        <v>#REF!</v>
      </c>
      <c r="X7" s="457" t="e">
        <f>SUM(V7:W7)</f>
        <v>#REF!</v>
      </c>
      <c r="Z7" s="8" t="e">
        <f>SUM(X7/9)*12</f>
        <v>#REF!</v>
      </c>
      <c r="AA7" s="457"/>
      <c r="AB7" s="469">
        <f>I7/G7</f>
        <v>0.29513934304205236</v>
      </c>
      <c r="AC7" s="469">
        <f>J7/H7</f>
        <v>0.29504778799022841</v>
      </c>
      <c r="AD7" s="477">
        <v>0.30966905640908721</v>
      </c>
      <c r="AE7" s="476">
        <f>AB7-AD7</f>
        <v>-1.4529713367034847E-2</v>
      </c>
      <c r="AF7" s="10">
        <f>+I7/G7</f>
        <v>0.29513934304205236</v>
      </c>
      <c r="AG7" s="10">
        <v>0.31685213656074895</v>
      </c>
      <c r="AH7" s="10">
        <f>+AG7-AF7</f>
        <v>2.1712793518696594E-2</v>
      </c>
      <c r="AI7" s="863">
        <f>+AH7*G7</f>
        <v>6922370.6839978322</v>
      </c>
    </row>
    <row r="8" spans="1:35" s="10" customFormat="1" ht="13.5" x14ac:dyDescent="0.25">
      <c r="A8" s="531"/>
      <c r="B8" s="403" t="s">
        <v>622</v>
      </c>
      <c r="C8" s="404">
        <f>+zz_TOTALPayor!C8</f>
        <v>139476</v>
      </c>
      <c r="D8" s="404">
        <f>+zz_TOTALPayor!D8</f>
        <v>129241</v>
      </c>
      <c r="E8" s="404">
        <f>+zz_TOTALPayor!E8</f>
        <v>0</v>
      </c>
      <c r="F8" s="404">
        <f>+zz_TOTALPayor!F8</f>
        <v>0</v>
      </c>
      <c r="G8" s="404">
        <f>+zz_TOTALPayor!G8</f>
        <v>157307929.32640001</v>
      </c>
      <c r="H8" s="404">
        <f>+zz_TOTALPayor!H8</f>
        <v>138969936.3556</v>
      </c>
      <c r="I8" s="404">
        <f>+zz_TOTALPayor!I8</f>
        <v>44866278.626838647</v>
      </c>
      <c r="J8" s="404">
        <f>+zz_TOTALPayor!J8</f>
        <v>46336416.759991482</v>
      </c>
      <c r="K8" s="404">
        <f>+zz_TOTALPayor!K8</f>
        <v>42272867.634864219</v>
      </c>
      <c r="L8" s="404">
        <f>+zz_TOTALPayor!L8</f>
        <v>37166062.489698999</v>
      </c>
      <c r="M8" s="404">
        <f>+zz_TOTALPayor!M8</f>
        <v>2593410.9919744283</v>
      </c>
      <c r="N8" s="404">
        <f>+zz_TOTALPayor!N8</f>
        <v>9170354.2702924833</v>
      </c>
      <c r="O8" s="404">
        <f>+zz_TOTALPayor!O8</f>
        <v>3899631.8578480622</v>
      </c>
      <c r="P8" s="404">
        <f>+zz_TOTALPayor!P8</f>
        <v>3680668.9899730003</v>
      </c>
      <c r="Q8" s="404">
        <f>+zz_TOTALPayor!Q8</f>
        <v>10529108.064550202</v>
      </c>
      <c r="R8" s="404">
        <f>+zz_TOTALPayor!R8</f>
        <v>9234451.9690719992</v>
      </c>
      <c r="S8" s="404">
        <f>+zz_TOTALPayor!S8</f>
        <v>-11835328.930423837</v>
      </c>
      <c r="T8" s="404">
        <f>+zz_TOTALPayor!T8</f>
        <v>-3744766.6887525162</v>
      </c>
      <c r="V8" s="457">
        <f t="shared" ref="V8:V24" si="0">+S8</f>
        <v>-11835328.930423837</v>
      </c>
      <c r="W8" s="457" t="e">
        <f>SUM(G8/G$25)*#REF!</f>
        <v>#REF!</v>
      </c>
      <c r="X8" s="457" t="e">
        <f t="shared" ref="X8:X24" si="1">SUM(V8:W8)</f>
        <v>#REF!</v>
      </c>
      <c r="Z8" s="8" t="e">
        <f t="shared" ref="Z8:Z24" si="2">SUM(X8/9)*12</f>
        <v>#REF!</v>
      </c>
      <c r="AA8" s="457"/>
      <c r="AB8" s="469">
        <f t="shared" ref="AB8:AC25" si="3">I8/G8</f>
        <v>0.28521307742691787</v>
      </c>
      <c r="AC8" s="469">
        <f t="shared" si="3"/>
        <v>0.33342763172478268</v>
      </c>
      <c r="AD8" s="477">
        <v>0.40478112872675742</v>
      </c>
      <c r="AE8" s="476">
        <f t="shared" ref="AE8:AE25" si="4">AB8-AD8</f>
        <v>-0.11956805129983955</v>
      </c>
      <c r="AF8" s="10">
        <f t="shared" ref="AF8:AF24" si="5">+I8/G8</f>
        <v>0.28521307742691787</v>
      </c>
      <c r="AG8" s="10">
        <v>0.39729878951277198</v>
      </c>
      <c r="AH8" s="10">
        <f t="shared" ref="AH8:AH24" si="6">+AG8-AF8</f>
        <v>0.11208571208585411</v>
      </c>
      <c r="AI8" s="863">
        <f t="shared" ref="AI8:AI24" si="7">+AH8*G8</f>
        <v>17631971.275300756</v>
      </c>
    </row>
    <row r="9" spans="1:35" s="10" customFormat="1" ht="13.5" x14ac:dyDescent="0.25">
      <c r="A9" s="531"/>
      <c r="B9" s="403" t="s">
        <v>1726</v>
      </c>
      <c r="C9" s="404">
        <f>+zz_TOTALPayor!C9</f>
        <v>94977</v>
      </c>
      <c r="D9" s="404">
        <f>+zz_TOTALPayor!D9</f>
        <v>101334</v>
      </c>
      <c r="E9" s="404">
        <f>+zz_TOTALPayor!E9</f>
        <v>0</v>
      </c>
      <c r="F9" s="404">
        <f>+zz_TOTALPayor!F9</f>
        <v>0</v>
      </c>
      <c r="G9" s="404">
        <f>+zz_TOTALPayor!G9</f>
        <v>106273189.80336</v>
      </c>
      <c r="H9" s="404">
        <f>+zz_TOTALPayor!H9</f>
        <v>111648561.25844</v>
      </c>
      <c r="I9" s="404">
        <f>+zz_TOTALPayor!I9</f>
        <v>49260174.653244026</v>
      </c>
      <c r="J9" s="404">
        <f>+zz_TOTALPayor!J9</f>
        <v>58536751.356982842</v>
      </c>
      <c r="K9" s="404">
        <f>+zz_TOTALPayor!K9</f>
        <v>30822426.42951024</v>
      </c>
      <c r="L9" s="404">
        <f>+zz_TOTALPayor!L9</f>
        <v>31677757.555165101</v>
      </c>
      <c r="M9" s="404">
        <f>+zz_TOTALPayor!M9</f>
        <v>18437748.223733786</v>
      </c>
      <c r="N9" s="404">
        <f>+zz_TOTALPayor!N9</f>
        <v>26858993.801817741</v>
      </c>
      <c r="O9" s="404">
        <f>+zz_TOTALPayor!O9</f>
        <v>2983288.0385534605</v>
      </c>
      <c r="P9" s="404">
        <f>+zz_TOTALPayor!P9</f>
        <v>3121095.2691477002</v>
      </c>
      <c r="Q9" s="404">
        <f>+zz_TOTALPayor!Q9</f>
        <v>7328497.7088407092</v>
      </c>
      <c r="R9" s="404">
        <f>+zz_TOTALPayor!R9</f>
        <v>7501386.9063727995</v>
      </c>
      <c r="S9" s="404">
        <f>+zz_TOTALPayor!S9</f>
        <v>8125962.4763396159</v>
      </c>
      <c r="T9" s="404">
        <f>+zz_TOTALPayor!T9</f>
        <v>16236511.626297239</v>
      </c>
      <c r="V9" s="457">
        <f t="shared" si="0"/>
        <v>8125962.4763396159</v>
      </c>
      <c r="W9" s="457" t="e">
        <f>SUM(G9/G$25)*#REF!</f>
        <v>#REF!</v>
      </c>
      <c r="X9" s="457" t="e">
        <f t="shared" si="1"/>
        <v>#REF!</v>
      </c>
      <c r="Z9" s="8" t="e">
        <f t="shared" si="2"/>
        <v>#REF!</v>
      </c>
      <c r="AA9" s="457"/>
      <c r="AB9" s="469">
        <f t="shared" si="3"/>
        <v>0.46352400586066334</v>
      </c>
      <c r="AC9" s="469">
        <f t="shared" si="3"/>
        <v>0.5242947217338888</v>
      </c>
      <c r="AD9" s="477">
        <v>0.60283641092909235</v>
      </c>
      <c r="AE9" s="476">
        <f t="shared" si="4"/>
        <v>-0.13931240506842901</v>
      </c>
      <c r="AF9" s="10">
        <f t="shared" si="5"/>
        <v>0.46352400586066334</v>
      </c>
      <c r="AG9" s="10">
        <v>0.5689679707088261</v>
      </c>
      <c r="AH9" s="10">
        <f t="shared" si="6"/>
        <v>0.10544396484816276</v>
      </c>
      <c r="AI9" s="863">
        <f t="shared" si="7"/>
        <v>11205866.489927622</v>
      </c>
    </row>
    <row r="10" spans="1:35" s="10" customFormat="1" ht="13.5" x14ac:dyDescent="0.25">
      <c r="A10" s="531"/>
      <c r="B10" s="403" t="s">
        <v>624</v>
      </c>
      <c r="C10" s="404">
        <f>+zz_TOTALPayor!C10</f>
        <v>89117</v>
      </c>
      <c r="D10" s="404">
        <f>+zz_TOTALPayor!D10</f>
        <v>69759</v>
      </c>
      <c r="E10" s="404">
        <f>+zz_TOTALPayor!E10</f>
        <v>0</v>
      </c>
      <c r="F10" s="404">
        <f>+zz_TOTALPayor!F10</f>
        <v>0</v>
      </c>
      <c r="G10" s="404">
        <f>+zz_TOTALPayor!G10</f>
        <v>113654860.73264</v>
      </c>
      <c r="H10" s="404">
        <f>+zz_TOTALPayor!H10</f>
        <v>82794138.135560006</v>
      </c>
      <c r="I10" s="404">
        <f>+zz_TOTALPayor!I10</f>
        <v>36611302.554190308</v>
      </c>
      <c r="J10" s="404">
        <f>+zz_TOTALPayor!J10</f>
        <v>26822219.300639667</v>
      </c>
      <c r="K10" s="404">
        <f>+zz_TOTALPayor!K10</f>
        <v>28103190.163486421</v>
      </c>
      <c r="L10" s="404">
        <f>+zz_TOTALPayor!L10</f>
        <v>21129650.748969901</v>
      </c>
      <c r="M10" s="404">
        <f>+zz_TOTALPayor!M10</f>
        <v>8508112.3907038867</v>
      </c>
      <c r="N10" s="404">
        <f>+zz_TOTALPayor!N10</f>
        <v>5692568.5516697653</v>
      </c>
      <c r="O10" s="404">
        <f>+zz_TOTALPayor!O10</f>
        <v>2657238.5857848064</v>
      </c>
      <c r="P10" s="404">
        <f>+zz_TOTALPayor!P10</f>
        <v>2032573.8989973001</v>
      </c>
      <c r="Q10" s="404">
        <f>+zz_TOTALPayor!Q10</f>
        <v>8062996.1064550206</v>
      </c>
      <c r="R10" s="404">
        <f>+zz_TOTALPayor!R10</f>
        <v>5742419.5969072003</v>
      </c>
      <c r="S10" s="404">
        <f>+zz_TOTALPayor!S10</f>
        <v>-2212122.3015359398</v>
      </c>
      <c r="T10" s="404">
        <f>+zz_TOTALPayor!T10</f>
        <v>-2082424.9442347353</v>
      </c>
      <c r="V10" s="457">
        <f t="shared" si="0"/>
        <v>-2212122.3015359398</v>
      </c>
      <c r="W10" s="457" t="e">
        <f>SUM(G10/G$25)*#REF!</f>
        <v>#REF!</v>
      </c>
      <c r="X10" s="457" t="e">
        <f t="shared" si="1"/>
        <v>#REF!</v>
      </c>
      <c r="Z10" s="8" t="e">
        <f t="shared" si="2"/>
        <v>#REF!</v>
      </c>
      <c r="AA10" s="457"/>
      <c r="AB10" s="469">
        <f t="shared" si="3"/>
        <v>0.32212702842788388</v>
      </c>
      <c r="AC10" s="469">
        <f t="shared" si="3"/>
        <v>0.32396278172161502</v>
      </c>
      <c r="AD10" s="477">
        <v>0.32276937628615415</v>
      </c>
      <c r="AE10" s="476">
        <f>AB10-AD10</f>
        <v>-6.4234785827027574E-4</v>
      </c>
      <c r="AF10" s="10">
        <f t="shared" si="5"/>
        <v>0.32212702842788388</v>
      </c>
      <c r="AG10" s="10">
        <v>0.32799852257929285</v>
      </c>
      <c r="AH10" s="10">
        <f t="shared" si="6"/>
        <v>5.8714941514089736E-3</v>
      </c>
      <c r="AI10" s="863">
        <f t="shared" si="7"/>
        <v>667323.85007089714</v>
      </c>
    </row>
    <row r="11" spans="1:35" s="10" customFormat="1" ht="13.5" x14ac:dyDescent="0.25">
      <c r="A11" s="531"/>
      <c r="B11" s="531" t="s">
        <v>625</v>
      </c>
      <c r="C11" s="556">
        <f>+zz_TOTALPayor!C11</f>
        <v>43454.010630916942</v>
      </c>
      <c r="D11" s="556">
        <f>+zz_TOTALPayor!D11</f>
        <v>50506.488696271968</v>
      </c>
      <c r="E11" s="556">
        <f>+zz_TOTALPayor!E11</f>
        <v>0</v>
      </c>
      <c r="F11" s="556">
        <f>+zz_TOTALPayor!F11</f>
        <v>0</v>
      </c>
      <c r="G11" s="556">
        <f>+zz_TOTALPayor!G11</f>
        <v>50007208.606262878</v>
      </c>
      <c r="H11" s="556">
        <f>+zz_TOTALPayor!H11</f>
        <v>52452275.874737799</v>
      </c>
      <c r="I11" s="556">
        <f>+zz_TOTALPayor!I11</f>
        <v>10438679.486459734</v>
      </c>
      <c r="J11" s="556">
        <f>+zz_TOTALPayor!J11</f>
        <v>10744428.077430589</v>
      </c>
      <c r="K11" s="556">
        <f>+zz_TOTALPayor!K11</f>
        <v>14146582.672051147</v>
      </c>
      <c r="L11" s="556">
        <f>+zz_TOTALPayor!L11</f>
        <v>14837097.808768321</v>
      </c>
      <c r="M11" s="556">
        <f>+zz_TOTALPayor!M11</f>
        <v>-3707903.1855914127</v>
      </c>
      <c r="N11" s="556">
        <f>+zz_TOTALPayor!N11</f>
        <v>-4092669.7313377317</v>
      </c>
      <c r="O11" s="556">
        <f>+zz_TOTALPayor!O11</f>
        <v>2442398.8303740891</v>
      </c>
      <c r="P11" s="556">
        <f>+zz_TOTALPayor!P11</f>
        <v>2736431.2770286915</v>
      </c>
      <c r="Q11" s="556">
        <f>+zz_TOTALPayor!Q11</f>
        <v>5224533.8075650949</v>
      </c>
      <c r="R11" s="556">
        <f>+zz_TOTALPayor!R11</f>
        <v>5304653.0705908006</v>
      </c>
      <c r="S11" s="556">
        <f>+zz_TOTALPayor!S11</f>
        <v>-11374835.823530596</v>
      </c>
      <c r="T11" s="556">
        <f>+zz_TOTALPayor!T11</f>
        <v>-12133754.078957222</v>
      </c>
      <c r="V11" s="457">
        <f t="shared" si="0"/>
        <v>-11374835.823530596</v>
      </c>
      <c r="W11" s="457" t="e">
        <f>SUM(G11/G$25)*#REF!</f>
        <v>#REF!</v>
      </c>
      <c r="X11" s="457" t="e">
        <f t="shared" si="1"/>
        <v>#REF!</v>
      </c>
      <c r="Z11" s="8" t="e">
        <f t="shared" si="2"/>
        <v>#REF!</v>
      </c>
      <c r="AA11" s="457"/>
      <c r="AB11" s="469">
        <f t="shared" si="3"/>
        <v>0.20874349473592491</v>
      </c>
      <c r="AC11" s="469">
        <f t="shared" si="3"/>
        <v>0.20484198060517997</v>
      </c>
      <c r="AD11" s="477">
        <v>0.25940674930920204</v>
      </c>
      <c r="AE11" s="476">
        <f t="shared" si="4"/>
        <v>-5.0663254573277139E-2</v>
      </c>
      <c r="AF11" s="10">
        <f t="shared" si="5"/>
        <v>0.20874349473592491</v>
      </c>
      <c r="AG11" s="10">
        <v>0.21787847616887954</v>
      </c>
      <c r="AH11" s="10">
        <f t="shared" si="6"/>
        <v>9.1349814329546308E-3</v>
      </c>
      <c r="AI11" s="863">
        <f t="shared" si="7"/>
        <v>456814.92213210039</v>
      </c>
    </row>
    <row r="12" spans="1:35" s="10" customFormat="1" ht="13.5" x14ac:dyDescent="0.25">
      <c r="A12" s="531"/>
      <c r="B12" s="531" t="s">
        <v>626</v>
      </c>
      <c r="C12" s="556">
        <f>+zz_TOTALPayor!C12</f>
        <v>219129.37996603813</v>
      </c>
      <c r="D12" s="556">
        <f>+zz_TOTALPayor!D12</f>
        <v>217995.14737505149</v>
      </c>
      <c r="E12" s="556">
        <f>+zz_TOTALPayor!E12</f>
        <v>0</v>
      </c>
      <c r="F12" s="556">
        <f>+zz_TOTALPayor!F12</f>
        <v>0</v>
      </c>
      <c r="G12" s="556">
        <f>+zz_TOTALPayor!G12</f>
        <v>212494966.80391383</v>
      </c>
      <c r="H12" s="556">
        <f>+zz_TOTALPayor!H12</f>
        <v>197223013.57537475</v>
      </c>
      <c r="I12" s="556">
        <f>+zz_TOTALPayor!I12</f>
        <v>50997868.712593779</v>
      </c>
      <c r="J12" s="556">
        <f>+zz_TOTALPayor!J12</f>
        <v>49193389.059303954</v>
      </c>
      <c r="K12" s="404">
        <f>+zz_TOTALPayor!K12</f>
        <v>56414209.634429567</v>
      </c>
      <c r="L12" s="404">
        <f>+zz_TOTALPayor!L12</f>
        <v>52724513.064077392</v>
      </c>
      <c r="M12" s="404">
        <f>+zz_TOTALPayor!M12</f>
        <v>-5416340.9218357876</v>
      </c>
      <c r="N12" s="404">
        <f>+zz_TOTALPayor!N12</f>
        <v>-3531124.004773438</v>
      </c>
      <c r="O12" s="404">
        <f>+zz_TOTALPayor!O12</f>
        <v>10395304.238543656</v>
      </c>
      <c r="P12" s="404">
        <f>+zz_TOTALPayor!P12</f>
        <v>9809151.6955674887</v>
      </c>
      <c r="Q12" s="404">
        <f>+zz_TOTALPayor!Q12</f>
        <v>21428751.412564497</v>
      </c>
      <c r="R12" s="404">
        <f>+zz_TOTALPayor!R12</f>
        <v>19171700.254680913</v>
      </c>
      <c r="S12" s="404">
        <f>+zz_TOTALPayor!S12</f>
        <v>-37240396.572943941</v>
      </c>
      <c r="T12" s="404">
        <f>+zz_TOTALPayor!T12</f>
        <v>-32511975.95502184</v>
      </c>
      <c r="V12" s="457">
        <f t="shared" si="0"/>
        <v>-37240396.572943941</v>
      </c>
      <c r="W12" s="457" t="e">
        <f>SUM(G12/G$25)*#REF!</f>
        <v>#REF!</v>
      </c>
      <c r="X12" s="457" t="e">
        <f t="shared" si="1"/>
        <v>#REF!</v>
      </c>
      <c r="Z12" s="8" t="e">
        <f t="shared" si="2"/>
        <v>#REF!</v>
      </c>
      <c r="AA12" s="457"/>
      <c r="AB12" s="469">
        <f t="shared" si="3"/>
        <v>0.23999565486016244</v>
      </c>
      <c r="AC12" s="469">
        <f t="shared" si="3"/>
        <v>0.2494302676320439</v>
      </c>
      <c r="AD12" s="477">
        <v>0.41215684573744593</v>
      </c>
      <c r="AE12" s="476">
        <f t="shared" si="4"/>
        <v>-0.17216119087728349</v>
      </c>
      <c r="AF12" s="10">
        <f t="shared" si="5"/>
        <v>0.23999565486016244</v>
      </c>
      <c r="AG12" s="10">
        <v>0.38723212873379953</v>
      </c>
      <c r="AH12" s="10">
        <f t="shared" si="6"/>
        <v>0.14723647387363709</v>
      </c>
      <c r="AI12" s="863">
        <f t="shared" si="7"/>
        <v>31287009.628103837</v>
      </c>
    </row>
    <row r="13" spans="1:35" s="10" customFormat="1" ht="13.5" x14ac:dyDescent="0.25">
      <c r="A13" s="531"/>
      <c r="B13" s="531" t="s">
        <v>1729</v>
      </c>
      <c r="C13" s="556">
        <f>+zz_TOTALPayor!C13</f>
        <v>42285.559111427006</v>
      </c>
      <c r="D13" s="556">
        <f>+zz_TOTALPayor!D13</f>
        <v>44511.618451289847</v>
      </c>
      <c r="E13" s="556">
        <f>+zz_TOTALPayor!E13</f>
        <v>0</v>
      </c>
      <c r="F13" s="556">
        <f>+zz_TOTALPayor!F13</f>
        <v>0</v>
      </c>
      <c r="G13" s="556">
        <f>+zz_TOTALPayor!G13</f>
        <v>42073052.393272109</v>
      </c>
      <c r="H13" s="556">
        <f>+zz_TOTALPayor!H13</f>
        <v>40715123.050676167</v>
      </c>
      <c r="I13" s="556">
        <f>+zz_TOTALPayor!I13</f>
        <v>12164001.357871391</v>
      </c>
      <c r="J13" s="556">
        <f>+zz_TOTALPayor!J13</f>
        <v>13530042.461215943</v>
      </c>
      <c r="K13" s="404">
        <f>+zz_TOTALPayor!K13</f>
        <v>11189736.72620693</v>
      </c>
      <c r="L13" s="404">
        <f>+zz_TOTALPayor!L13</f>
        <v>10868496.523900127</v>
      </c>
      <c r="M13" s="404">
        <f>+zz_TOTALPayor!M13</f>
        <v>974264.63166446052</v>
      </c>
      <c r="N13" s="404">
        <f>+zz_TOTALPayor!N13</f>
        <v>2661545.9373158161</v>
      </c>
      <c r="O13" s="404">
        <f>+zz_TOTALPayor!O13</f>
        <v>1942371.4575820745</v>
      </c>
      <c r="P13" s="404">
        <f>+zz_TOTALPayor!P13</f>
        <v>1980014.5347347017</v>
      </c>
      <c r="Q13" s="404">
        <f>+zz_TOTALPayor!Q13</f>
        <v>3965497.3598745679</v>
      </c>
      <c r="R13" s="404">
        <f>+zz_TOTALPayor!R13</f>
        <v>3782400.2105456451</v>
      </c>
      <c r="S13" s="404">
        <f>+zz_TOTALPayor!S13</f>
        <v>-4933604.1857921816</v>
      </c>
      <c r="T13" s="404">
        <f>+zz_TOTALPayor!T13</f>
        <v>-3100868.8079645308</v>
      </c>
      <c r="V13" s="457">
        <f t="shared" si="0"/>
        <v>-4933604.1857921816</v>
      </c>
      <c r="W13" s="457" t="e">
        <f>SUM(G13/G$25)*#REF!</f>
        <v>#REF!</v>
      </c>
      <c r="X13" s="457" t="e">
        <f t="shared" si="1"/>
        <v>#REF!</v>
      </c>
      <c r="Z13" s="8" t="e">
        <f t="shared" si="2"/>
        <v>#REF!</v>
      </c>
      <c r="AA13" s="457"/>
      <c r="AB13" s="469">
        <f t="shared" si="3"/>
        <v>0.28911620778473712</v>
      </c>
      <c r="AC13" s="469">
        <f t="shared" si="3"/>
        <v>0.33230999804116385</v>
      </c>
      <c r="AD13" s="477">
        <v>0.3704536451804013</v>
      </c>
      <c r="AE13" s="476">
        <f t="shared" si="4"/>
        <v>-8.1337437395664181E-2</v>
      </c>
      <c r="AF13" s="10">
        <f t="shared" si="5"/>
        <v>0.28911620778473712</v>
      </c>
      <c r="AG13" s="10">
        <v>0.38599387203818236</v>
      </c>
      <c r="AH13" s="10">
        <f t="shared" si="6"/>
        <v>9.6877664253445239E-2</v>
      </c>
      <c r="AI13" s="863">
        <f t="shared" si="7"/>
        <v>4075939.043873026</v>
      </c>
    </row>
    <row r="14" spans="1:35" s="10" customFormat="1" ht="13.5" x14ac:dyDescent="0.25">
      <c r="A14" s="531"/>
      <c r="B14" s="531" t="s">
        <v>628</v>
      </c>
      <c r="C14" s="556">
        <f>+zz_TOTALPayor!C14</f>
        <v>65518</v>
      </c>
      <c r="D14" s="556">
        <f>+zz_TOTALPayor!D14</f>
        <v>58434</v>
      </c>
      <c r="E14" s="556">
        <f>+zz_TOTALPayor!E14</f>
        <v>0</v>
      </c>
      <c r="F14" s="556">
        <f>+zz_TOTALPayor!F14</f>
        <v>0</v>
      </c>
      <c r="G14" s="556">
        <f>+zz_TOTALPayor!G14</f>
        <v>87577256.581440002</v>
      </c>
      <c r="H14" s="556">
        <f>+zz_TOTALPayor!H14</f>
        <v>70989373.255759999</v>
      </c>
      <c r="I14" s="556">
        <f>+zz_TOTALPayor!I14</f>
        <v>29573131.066849023</v>
      </c>
      <c r="J14" s="556">
        <f>+zz_TOTALPayor!J14</f>
        <v>25933783.415025402</v>
      </c>
      <c r="K14" s="404">
        <f>+zz_TOTALPayor!K14</f>
        <v>22493118.543719865</v>
      </c>
      <c r="L14" s="404">
        <f>+zz_TOTALPayor!L14</f>
        <v>17880414.772165399</v>
      </c>
      <c r="M14" s="404">
        <f>+zz_TOTALPayor!M14</f>
        <v>7080012.5231291577</v>
      </c>
      <c r="N14" s="404">
        <f>+zz_TOTALPayor!N14</f>
        <v>8053368.6428600028</v>
      </c>
      <c r="O14" s="404">
        <f>+zz_TOTALPayor!O14</f>
        <v>2910180.8649735306</v>
      </c>
      <c r="P14" s="404">
        <f>+zz_TOTALPayor!P14</f>
        <v>2431064.1267257999</v>
      </c>
      <c r="Q14" s="404">
        <f>+zz_TOTALPayor!Q14</f>
        <v>7334347.5126118287</v>
      </c>
      <c r="R14" s="404">
        <f>+zz_TOTALPayor!R14</f>
        <v>5884135.7801312003</v>
      </c>
      <c r="S14" s="404">
        <f>+zz_TOTALPayor!S14</f>
        <v>-3164515.8544562017</v>
      </c>
      <c r="T14" s="404">
        <f>+zz_TOTALPayor!T14</f>
        <v>-261831.26399699785</v>
      </c>
      <c r="V14" s="457">
        <f t="shared" si="0"/>
        <v>-3164515.8544562017</v>
      </c>
      <c r="W14" s="457" t="e">
        <f>SUM(G14/G$25)*#REF!</f>
        <v>#REF!</v>
      </c>
      <c r="X14" s="457" t="e">
        <f t="shared" si="1"/>
        <v>#REF!</v>
      </c>
      <c r="Z14" s="8" t="e">
        <f t="shared" si="2"/>
        <v>#REF!</v>
      </c>
      <c r="AA14" s="457"/>
      <c r="AB14" s="469">
        <f t="shared" si="3"/>
        <v>0.33768049173073061</v>
      </c>
      <c r="AC14" s="469">
        <f t="shared" si="3"/>
        <v>0.3653192333673852</v>
      </c>
      <c r="AD14" s="477">
        <v>0.43516213855835029</v>
      </c>
      <c r="AE14" s="476">
        <f t="shared" si="4"/>
        <v>-9.7481646827619672E-2</v>
      </c>
      <c r="AF14" s="10">
        <f t="shared" si="5"/>
        <v>0.33768049173073061</v>
      </c>
      <c r="AG14" s="10">
        <v>0.46061452689703525</v>
      </c>
      <c r="AH14" s="10">
        <f t="shared" si="6"/>
        <v>0.12293403516630463</v>
      </c>
      <c r="AI14" s="863">
        <f t="shared" si="7"/>
        <v>10766225.540351229</v>
      </c>
    </row>
    <row r="15" spans="1:35" s="10" customFormat="1" ht="27" x14ac:dyDescent="0.25">
      <c r="A15" s="1177"/>
      <c r="B15" s="1176" t="s">
        <v>1761</v>
      </c>
      <c r="C15" s="404">
        <f>+zz_TOTALPayor!C15+zz_TOTALPayor!C18</f>
        <v>447661.41712635127</v>
      </c>
      <c r="D15" s="404">
        <f>+zz_TOTALPayor!D15+zz_TOTALPayor!D18</f>
        <v>426888.64947524539</v>
      </c>
      <c r="E15" s="404">
        <f>+zz_TOTALPayor!E15+zz_TOTALPayor!E18</f>
        <v>0</v>
      </c>
      <c r="F15" s="404">
        <f>+zz_TOTALPayor!F15+zz_TOTALPayor!F18</f>
        <v>0</v>
      </c>
      <c r="G15" s="404">
        <f>+zz_TOTALPayor!G15+zz_TOTALPayor!G18</f>
        <v>564787041.34877992</v>
      </c>
      <c r="H15" s="404">
        <f>+zz_TOTALPayor!H15+zz_TOTALPayor!H18</f>
        <v>500964647.75132197</v>
      </c>
      <c r="I15" s="404">
        <f>+zz_TOTALPayor!I15+zz_TOTALPayor!I18</f>
        <v>258360557.47398117</v>
      </c>
      <c r="J15" s="404">
        <f>+zz_TOTALPayor!J15+zz_TOTALPayor!J18</f>
        <v>231486373.24307722</v>
      </c>
      <c r="K15" s="404">
        <f>+zz_TOTALPayor!K15+zz_TOTALPayor!K18</f>
        <v>153133300.56302354</v>
      </c>
      <c r="L15" s="404">
        <f>+zz_TOTALPayor!L15+zz_TOTALPayor!L18</f>
        <v>136607726.20186263</v>
      </c>
      <c r="M15" s="404">
        <f>+I15-K15</f>
        <v>105227256.91095763</v>
      </c>
      <c r="N15" s="404">
        <f>+J15-L15</f>
        <v>94878647.041214585</v>
      </c>
      <c r="O15" s="404">
        <f>+zz_TOTALPayor!O15+zz_TOTALPayor!O18</f>
        <v>16401825.373118633</v>
      </c>
      <c r="P15" s="404">
        <f>+zz_TOTALPayor!P15+zz_TOTALPayor!P18</f>
        <v>14519060.200327888</v>
      </c>
      <c r="Q15" s="404">
        <f>+zz_TOTALPayor!Q15+zz_TOTALPayor!Q18</f>
        <v>39089943.644189201</v>
      </c>
      <c r="R15" s="404">
        <f>+zz_TOTALPayor!R15+zz_TOTALPayor!R18</f>
        <v>34637703.795380026</v>
      </c>
      <c r="S15" s="404">
        <f>+M15-O15-Q15</f>
        <v>49735487.893649794</v>
      </c>
      <c r="T15" s="404">
        <f>+N15-P15-R15</f>
        <v>45721883.045506671</v>
      </c>
      <c r="V15" s="457">
        <f t="shared" si="0"/>
        <v>49735487.893649794</v>
      </c>
      <c r="W15" s="457" t="e">
        <f>SUM(G15/G$25)*#REF!</f>
        <v>#REF!</v>
      </c>
      <c r="X15" s="457" t="e">
        <f t="shared" si="1"/>
        <v>#REF!</v>
      </c>
      <c r="Z15" s="8" t="e">
        <f t="shared" si="2"/>
        <v>#REF!</v>
      </c>
      <c r="AA15" s="457"/>
      <c r="AB15" s="469">
        <f t="shared" si="3"/>
        <v>0.45744774323607856</v>
      </c>
      <c r="AC15" s="469">
        <f t="shared" si="3"/>
        <v>0.46208125519864363</v>
      </c>
      <c r="AD15" s="477">
        <v>0.52656788705277591</v>
      </c>
      <c r="AE15" s="476">
        <f>AB15-AD15</f>
        <v>-6.9120143816697344E-2</v>
      </c>
      <c r="AF15" s="10">
        <f t="shared" si="5"/>
        <v>0.45744774323607856</v>
      </c>
      <c r="AG15" s="10">
        <v>0.50417972511831533</v>
      </c>
      <c r="AH15" s="10">
        <f t="shared" si="6"/>
        <v>4.6731981882236762E-2</v>
      </c>
      <c r="AI15" s="863">
        <f t="shared" si="7"/>
        <v>26393617.783633288</v>
      </c>
    </row>
    <row r="16" spans="1:35" s="10" customFormat="1" ht="13.5" x14ac:dyDescent="0.25">
      <c r="A16" s="531"/>
      <c r="B16" s="403" t="s">
        <v>795</v>
      </c>
      <c r="C16" s="404">
        <f>+zz_TOTALPayor!C16</f>
        <v>71320.311265867203</v>
      </c>
      <c r="D16" s="404">
        <f>+zz_TOTALPayor!D16</f>
        <v>72151.963877323666</v>
      </c>
      <c r="E16" s="404">
        <f>+zz_TOTALPayor!E16</f>
        <v>0</v>
      </c>
      <c r="F16" s="404">
        <f>+zz_TOTALPayor!F16</f>
        <v>0</v>
      </c>
      <c r="G16" s="404">
        <f>+zz_TOTALPayor!G16</f>
        <v>89077394.895185426</v>
      </c>
      <c r="H16" s="404">
        <f>+zz_TOTALPayor!H16</f>
        <v>82914578.567046627</v>
      </c>
      <c r="I16" s="404">
        <f>+zz_TOTALPayor!I16</f>
        <v>49256085.694232643</v>
      </c>
      <c r="J16" s="404">
        <f>+zz_TOTALPayor!J16</f>
        <v>46378387.237295389</v>
      </c>
      <c r="K16" s="404">
        <f>+zz_TOTALPayor!K16</f>
        <v>24252390.52107871</v>
      </c>
      <c r="L16" s="404">
        <f>+zz_TOTALPayor!L16</f>
        <v>22547820.453964006</v>
      </c>
      <c r="M16" s="404">
        <f>+I16-K16</f>
        <v>25003695.173153933</v>
      </c>
      <c r="N16" s="404">
        <f>+J16-L16</f>
        <v>23830566.783331383</v>
      </c>
      <c r="O16" s="404">
        <f>+zz_TOTALPayor!O16</f>
        <v>2613335.2034677537</v>
      </c>
      <c r="P16" s="404">
        <f>+zz_TOTALPayor!P16</f>
        <v>2427316.217763803</v>
      </c>
      <c r="Q16" s="404">
        <f>+zz_TOTALPayor!Q16</f>
        <v>6389012.1670789327</v>
      </c>
      <c r="R16" s="404">
        <f>+zz_TOTALPayor!R16</f>
        <v>5761336.6553206295</v>
      </c>
      <c r="S16" s="404">
        <f t="shared" ref="S16:S24" si="8">+M16-O16-Q16</f>
        <v>16001347.802607248</v>
      </c>
      <c r="T16" s="404">
        <f t="shared" ref="T16:T24" si="9">+N16-P16-R16</f>
        <v>15641913.91024695</v>
      </c>
      <c r="V16" s="457">
        <f t="shared" si="0"/>
        <v>16001347.802607248</v>
      </c>
      <c r="W16" s="457" t="e">
        <f>SUM(G16/G$25)*#REF!</f>
        <v>#REF!</v>
      </c>
      <c r="X16" s="457" t="e">
        <f t="shared" si="1"/>
        <v>#REF!</v>
      </c>
      <c r="Z16" s="8" t="e">
        <f t="shared" si="2"/>
        <v>#REF!</v>
      </c>
      <c r="AA16" s="457"/>
      <c r="AB16" s="469">
        <f t="shared" si="3"/>
        <v>0.55295830948121838</v>
      </c>
      <c r="AC16" s="469">
        <f t="shared" si="3"/>
        <v>0.55935141972400859</v>
      </c>
      <c r="AD16" s="477">
        <v>0.58601495850816687</v>
      </c>
      <c r="AE16" s="476">
        <f>AB16-AD16</f>
        <v>-3.3056649026948492E-2</v>
      </c>
      <c r="AF16" s="10">
        <f t="shared" si="5"/>
        <v>0.55295830948121838</v>
      </c>
      <c r="AG16" s="10">
        <v>0.55856905994633543</v>
      </c>
      <c r="AH16" s="10">
        <f t="shared" si="6"/>
        <v>5.6107504651170537E-3</v>
      </c>
      <c r="AI16" s="863">
        <f t="shared" si="7"/>
        <v>499791.0348395771</v>
      </c>
    </row>
    <row r="17" spans="1:35" s="10" customFormat="1" ht="13.5" x14ac:dyDescent="0.25">
      <c r="A17" s="531"/>
      <c r="B17" s="531" t="s">
        <v>633</v>
      </c>
      <c r="C17" s="556">
        <f>+zz_TOTALPayor!C19</f>
        <v>68909.978622471142</v>
      </c>
      <c r="D17" s="556">
        <f>+zz_TOTALPayor!D19</f>
        <v>63085.643811408372</v>
      </c>
      <c r="E17" s="556">
        <f>+zz_TOTALPayor!E19</f>
        <v>0</v>
      </c>
      <c r="F17" s="556">
        <f>+zz_TOTALPayor!F19</f>
        <v>0</v>
      </c>
      <c r="G17" s="556">
        <f>+zz_TOTALPayor!G19</f>
        <v>92361669.009402633</v>
      </c>
      <c r="H17" s="556">
        <f>+zz_TOTALPayor!H19</f>
        <v>75527610.571601078</v>
      </c>
      <c r="I17" s="556">
        <f>+zz_TOTALPayor!I19</f>
        <v>60128051.001377985</v>
      </c>
      <c r="J17" s="556">
        <f>+zz_TOTALPayor!J19</f>
        <v>49099176.043829538</v>
      </c>
      <c r="K17" s="556">
        <f>+zz_TOTALPayor!K19</f>
        <v>23429968.639186557</v>
      </c>
      <c r="L17" s="556">
        <f>+zz_TOTALPayor!L19</f>
        <v>19451523.376617897</v>
      </c>
      <c r="M17" s="556">
        <f t="shared" ref="M17:M24" si="10">+I17-K17</f>
        <v>36698082.362191424</v>
      </c>
      <c r="N17" s="556">
        <f t="shared" ref="N17:N24" si="11">+J17-L17</f>
        <v>29647652.667211641</v>
      </c>
      <c r="O17" s="556">
        <f>+zz_TOTALPayor!O19</f>
        <v>2497109.1643843609</v>
      </c>
      <c r="P17" s="556">
        <f>+zz_TOTALPayor!P19</f>
        <v>2110211.1129401154</v>
      </c>
      <c r="Q17" s="556">
        <f>+zz_TOTALPayor!Q19</f>
        <v>6565661.1421012878</v>
      </c>
      <c r="R17" s="556">
        <f>+zz_TOTALPayor!R19</f>
        <v>5448365.450750798</v>
      </c>
      <c r="S17" s="556">
        <f t="shared" si="8"/>
        <v>27635312.055705778</v>
      </c>
      <c r="T17" s="556">
        <f t="shared" si="9"/>
        <v>22089076.103520729</v>
      </c>
      <c r="V17" s="457">
        <f t="shared" si="0"/>
        <v>27635312.055705778</v>
      </c>
      <c r="W17" s="457" t="e">
        <f>SUM(G17/G$25)*#REF!</f>
        <v>#REF!</v>
      </c>
      <c r="X17" s="457" t="e">
        <f t="shared" si="1"/>
        <v>#REF!</v>
      </c>
      <c r="Z17" s="8" t="e">
        <f t="shared" si="2"/>
        <v>#REF!</v>
      </c>
      <c r="AA17" s="457"/>
      <c r="AB17" s="469">
        <f t="shared" si="3"/>
        <v>0.6510065446658051</v>
      </c>
      <c r="AC17" s="469">
        <f t="shared" si="3"/>
        <v>0.65008247543172215</v>
      </c>
      <c r="AD17" s="477">
        <v>0.75014562780012217</v>
      </c>
      <c r="AE17" s="476">
        <f t="shared" si="4"/>
        <v>-9.9139083134317074E-2</v>
      </c>
      <c r="AF17" s="10">
        <f t="shared" si="5"/>
        <v>0.6510065446658051</v>
      </c>
      <c r="AG17" s="10">
        <v>0.69455661606442043</v>
      </c>
      <c r="AH17" s="10">
        <f t="shared" si="6"/>
        <v>4.3550071398615331E-2</v>
      </c>
      <c r="AI17" s="863">
        <f t="shared" si="7"/>
        <v>4022357.2798547614</v>
      </c>
    </row>
    <row r="18" spans="1:35" s="10" customFormat="1" ht="13.5" x14ac:dyDescent="0.25">
      <c r="A18" s="531"/>
      <c r="B18" s="403" t="s">
        <v>634</v>
      </c>
      <c r="C18" s="404">
        <f>+zz_TOTALPayor!C20</f>
        <v>13351</v>
      </c>
      <c r="D18" s="404">
        <f>+zz_TOTALPayor!D20</f>
        <v>12060</v>
      </c>
      <c r="E18" s="404">
        <f>+zz_TOTALPayor!E20</f>
        <v>0</v>
      </c>
      <c r="F18" s="404">
        <f>+zz_TOTALPayor!F20</f>
        <v>0</v>
      </c>
      <c r="G18" s="404">
        <f>+zz_TOTALPayor!G20</f>
        <v>23975589.1512</v>
      </c>
      <c r="H18" s="404">
        <f>+zz_TOTALPayor!H20</f>
        <v>21109556.879799999</v>
      </c>
      <c r="I18" s="404">
        <f>+zz_TOTALPayor!I20</f>
        <v>17062904.48755414</v>
      </c>
      <c r="J18" s="404">
        <f>+zz_TOTALPayor!J20</f>
        <v>14430038.42475207</v>
      </c>
      <c r="K18" s="404">
        <f>+zz_TOTALPayor!K20</f>
        <v>5921345.6197665557</v>
      </c>
      <c r="L18" s="404">
        <f>+zz_TOTALPayor!L20</f>
        <v>5384633.9768045004</v>
      </c>
      <c r="M18" s="404">
        <f t="shared" si="10"/>
        <v>11141558.867787585</v>
      </c>
      <c r="N18" s="404">
        <f t="shared" si="11"/>
        <v>9045404.4479475692</v>
      </c>
      <c r="O18" s="404">
        <f>+zz_TOTALPayor!O20</f>
        <v>580273.72081127553</v>
      </c>
      <c r="P18" s="404">
        <f>+zz_TOTALPayor!P20</f>
        <v>513200.77227150003</v>
      </c>
      <c r="Q18" s="404">
        <f>+zz_TOTALPayor!Q20</f>
        <v>1663179.5938431909</v>
      </c>
      <c r="R18" s="404">
        <f>+zz_TOTALPayor!R20</f>
        <v>1524977.816776</v>
      </c>
      <c r="S18" s="404">
        <f t="shared" si="8"/>
        <v>8898105.5531331189</v>
      </c>
      <c r="T18" s="404">
        <f t="shared" si="9"/>
        <v>7007225.8589000683</v>
      </c>
      <c r="V18" s="457">
        <f t="shared" si="0"/>
        <v>8898105.5531331189</v>
      </c>
      <c r="W18" s="457" t="e">
        <f>SUM(G18/G$25)*#REF!</f>
        <v>#REF!</v>
      </c>
      <c r="X18" s="457" t="e">
        <f t="shared" si="1"/>
        <v>#REF!</v>
      </c>
      <c r="Z18" s="8" t="e">
        <f t="shared" si="2"/>
        <v>#REF!</v>
      </c>
      <c r="AA18" s="457"/>
      <c r="AB18" s="469">
        <f t="shared" si="3"/>
        <v>0.71167821486881488</v>
      </c>
      <c r="AC18" s="469">
        <f t="shared" si="3"/>
        <v>0.68357846196953354</v>
      </c>
      <c r="AD18" s="477">
        <v>0.62798240515121639</v>
      </c>
      <c r="AE18" s="476">
        <f t="shared" si="4"/>
        <v>8.3695809717598491E-2</v>
      </c>
      <c r="AF18" s="10">
        <f t="shared" si="5"/>
        <v>0.71167821486881488</v>
      </c>
      <c r="AG18" s="10">
        <v>0.60622993725755625</v>
      </c>
      <c r="AH18" s="10">
        <f t="shared" si="6"/>
        <v>-0.10544827761125863</v>
      </c>
      <c r="AI18" s="863">
        <f t="shared" si="7"/>
        <v>-2528184.5807092185</v>
      </c>
    </row>
    <row r="19" spans="1:35" s="10" customFormat="1" ht="13.5" x14ac:dyDescent="0.25">
      <c r="A19" s="531"/>
      <c r="B19" s="403" t="s">
        <v>635</v>
      </c>
      <c r="C19" s="404">
        <f>+zz_TOTALPayor!C21</f>
        <v>38735.851270710547</v>
      </c>
      <c r="D19" s="404">
        <f>+zz_TOTALPayor!D21</f>
        <v>37675.926421352393</v>
      </c>
      <c r="E19" s="404">
        <f>+zz_TOTALPayor!E21</f>
        <v>0</v>
      </c>
      <c r="F19" s="404">
        <f>+zz_TOTALPayor!F21</f>
        <v>0</v>
      </c>
      <c r="G19" s="404">
        <f>+zz_TOTALPayor!G21</f>
        <v>41765518.255782723</v>
      </c>
      <c r="H19" s="404">
        <f>+zz_TOTALPayor!H21</f>
        <v>39595518.725512423</v>
      </c>
      <c r="I19" s="404">
        <f>+zz_TOTALPayor!I21</f>
        <v>24892389.332292072</v>
      </c>
      <c r="J19" s="404">
        <f>+zz_TOTALPayor!J21</f>
        <v>23512929.276980065</v>
      </c>
      <c r="K19" s="404">
        <f>+zz_TOTALPayor!K21</f>
        <v>11070198.711152555</v>
      </c>
      <c r="L19" s="404">
        <f>+zz_TOTALPayor!L21</f>
        <v>10557630.341558939</v>
      </c>
      <c r="M19" s="404">
        <f t="shared" si="10"/>
        <v>13822190.621139517</v>
      </c>
      <c r="N19" s="404">
        <f t="shared" si="11"/>
        <v>12955298.935421126</v>
      </c>
      <c r="O19" s="404">
        <f>+zz_TOTALPayor!O21</f>
        <v>1332650.2739444221</v>
      </c>
      <c r="P19" s="404">
        <f>+zz_TOTALPayor!P21</f>
        <v>1169379.0231903624</v>
      </c>
      <c r="Q19" s="404">
        <f>+zz_TOTALPayor!Q21</f>
        <v>3139692.8024526103</v>
      </c>
      <c r="R19" s="404">
        <f>+zz_TOTALPayor!R21</f>
        <v>2817649.6591386991</v>
      </c>
      <c r="S19" s="404">
        <f t="shared" si="8"/>
        <v>9349847.5447424836</v>
      </c>
      <c r="T19" s="404">
        <f t="shared" si="9"/>
        <v>8968270.2530920655</v>
      </c>
      <c r="V19" s="457">
        <f t="shared" si="0"/>
        <v>9349847.5447424836</v>
      </c>
      <c r="W19" s="457" t="e">
        <f>SUM(G19/G$25)*#REF!</f>
        <v>#REF!</v>
      </c>
      <c r="X19" s="457" t="e">
        <f t="shared" si="1"/>
        <v>#REF!</v>
      </c>
      <c r="Z19" s="8" t="e">
        <f t="shared" si="2"/>
        <v>#REF!</v>
      </c>
      <c r="AA19" s="457"/>
      <c r="AB19" s="469">
        <f t="shared" si="3"/>
        <v>0.59600336286610189</v>
      </c>
      <c r="AC19" s="469">
        <f t="shared" si="3"/>
        <v>0.59382803998549649</v>
      </c>
      <c r="AD19" s="477">
        <v>0.62943692982387967</v>
      </c>
      <c r="AE19" s="476">
        <f t="shared" si="4"/>
        <v>-3.3433566957777772E-2</v>
      </c>
      <c r="AF19" s="10">
        <f t="shared" si="5"/>
        <v>0.59600336286610189</v>
      </c>
      <c r="AG19" s="10">
        <v>0.61014455891454999</v>
      </c>
      <c r="AH19" s="10">
        <f t="shared" si="6"/>
        <v>1.4141196048448101E-2</v>
      </c>
      <c r="AI19" s="863">
        <f t="shared" si="7"/>
        <v>590614.38172006165</v>
      </c>
    </row>
    <row r="20" spans="1:35" s="10" customFormat="1" ht="13.5" x14ac:dyDescent="0.25">
      <c r="A20" s="531"/>
      <c r="B20" s="531" t="s">
        <v>636</v>
      </c>
      <c r="C20" s="556">
        <f>+zz_TOTALPayor!C22</f>
        <v>20358</v>
      </c>
      <c r="D20" s="556">
        <f>+zz_TOTALPayor!D22</f>
        <v>19701</v>
      </c>
      <c r="E20" s="556">
        <f>+zz_TOTALPayor!E22</f>
        <v>0</v>
      </c>
      <c r="F20" s="556">
        <f>+zz_TOTALPayor!F22</f>
        <v>0</v>
      </c>
      <c r="G20" s="556">
        <f>+zz_TOTALPayor!G22</f>
        <v>22471360.290720001</v>
      </c>
      <c r="H20" s="556">
        <f>+zz_TOTALPayor!H22</f>
        <v>20959318.12788</v>
      </c>
      <c r="I20" s="556">
        <f>+zz_TOTALPayor!I22</f>
        <v>5524831.0400499888</v>
      </c>
      <c r="J20" s="556">
        <f>+zz_TOTALPayor!J22</f>
        <v>4803328.0087071965</v>
      </c>
      <c r="K20" s="556">
        <f>+zz_TOTALPayor!K22</f>
        <v>6411683.7718599336</v>
      </c>
      <c r="L20" s="556">
        <f>+zz_TOTALPayor!L22</f>
        <v>6104638.3860826995</v>
      </c>
      <c r="M20" s="556">
        <f t="shared" si="10"/>
        <v>-886852.73180994485</v>
      </c>
      <c r="N20" s="556">
        <f t="shared" si="11"/>
        <v>-1301310.3773755031</v>
      </c>
      <c r="O20" s="556">
        <f>+zz_TOTALPayor!O22</f>
        <v>694277.43248676532</v>
      </c>
      <c r="P20" s="556">
        <f>+zz_TOTALPayor!P22</f>
        <v>608571.06336290005</v>
      </c>
      <c r="Q20" s="556">
        <f>+zz_TOTALPayor!Q22</f>
        <v>1761997.7563059146</v>
      </c>
      <c r="R20" s="556">
        <f>+zz_TOTALPayor!R22</f>
        <v>1571184.8900655999</v>
      </c>
      <c r="S20" s="556">
        <f t="shared" si="8"/>
        <v>-3343127.9206026248</v>
      </c>
      <c r="T20" s="556">
        <f t="shared" si="9"/>
        <v>-3481066.3308040034</v>
      </c>
      <c r="V20" s="457">
        <f t="shared" si="0"/>
        <v>-3343127.9206026248</v>
      </c>
      <c r="W20" s="457" t="e">
        <f>SUM(G20/G$25)*#REF!</f>
        <v>#REF!</v>
      </c>
      <c r="X20" s="457" t="e">
        <f t="shared" si="1"/>
        <v>#REF!</v>
      </c>
      <c r="Z20" s="8" t="e">
        <f t="shared" si="2"/>
        <v>#REF!</v>
      </c>
      <c r="AA20" s="457"/>
      <c r="AB20" s="469">
        <f t="shared" si="3"/>
        <v>0.24586099677871209</v>
      </c>
      <c r="AC20" s="469">
        <f t="shared" si="3"/>
        <v>0.22917386812874552</v>
      </c>
      <c r="AD20" s="477">
        <v>0.31012888142718326</v>
      </c>
      <c r="AE20" s="476">
        <f t="shared" si="4"/>
        <v>-6.4267884648471163E-2</v>
      </c>
      <c r="AF20" s="10">
        <f t="shared" si="5"/>
        <v>0.24586099677871209</v>
      </c>
      <c r="AG20" s="10">
        <v>0.29856192048189417</v>
      </c>
      <c r="AH20" s="10">
        <f t="shared" si="6"/>
        <v>5.2700923703182079E-2</v>
      </c>
      <c r="AI20" s="863">
        <f t="shared" si="7"/>
        <v>1184261.4441879501</v>
      </c>
    </row>
    <row r="21" spans="1:35" s="10" customFormat="1" ht="13.5" x14ac:dyDescent="0.25">
      <c r="A21" s="531"/>
      <c r="B21" s="403" t="s">
        <v>637</v>
      </c>
      <c r="C21" s="404">
        <f>+zz_TOTALPayor!C23</f>
        <v>9166.3548208844422</v>
      </c>
      <c r="D21" s="404">
        <f>+zz_TOTALPayor!D23</f>
        <v>8743.8857239937479</v>
      </c>
      <c r="E21" s="404">
        <f>+zz_TOTALPayor!E23</f>
        <v>0</v>
      </c>
      <c r="F21" s="404">
        <f>+zz_TOTALPayor!F23</f>
        <v>0</v>
      </c>
      <c r="G21" s="404">
        <f>+zz_TOTALPayor!G23</f>
        <v>14165027.67329409</v>
      </c>
      <c r="H21" s="404">
        <f>+zz_TOTALPayor!H23</f>
        <v>13491260.818347041</v>
      </c>
      <c r="I21" s="404">
        <f>+zz_TOTALPayor!I23</f>
        <v>2190047.9538206034</v>
      </c>
      <c r="J21" s="404">
        <f>+zz_TOTALPayor!J23</f>
        <v>2079741.0718773203</v>
      </c>
      <c r="K21" s="404">
        <f>+zz_TOTALPayor!K23</f>
        <v>2662777.0476367264</v>
      </c>
      <c r="L21" s="404">
        <f>+zz_TOTALPayor!L23</f>
        <v>2683966.3623026889</v>
      </c>
      <c r="M21" s="404">
        <f t="shared" si="10"/>
        <v>-472729.09381612297</v>
      </c>
      <c r="N21" s="404">
        <f t="shared" si="11"/>
        <v>-604225.29042536858</v>
      </c>
      <c r="O21" s="404">
        <f>+zz_TOTALPayor!O23</f>
        <v>377747.95080555161</v>
      </c>
      <c r="P21" s="404">
        <f>+zz_TOTALPayor!P23</f>
        <v>366231.62018868967</v>
      </c>
      <c r="Q21" s="404">
        <f>+zz_TOTALPayor!Q23</f>
        <v>1231886.1506693212</v>
      </c>
      <c r="R21" s="404">
        <f>+zz_TOTALPayor!R23</f>
        <v>1148180.8135714473</v>
      </c>
      <c r="S21" s="404">
        <f t="shared" si="8"/>
        <v>-2082363.1952909958</v>
      </c>
      <c r="T21" s="404">
        <f t="shared" si="9"/>
        <v>-2118637.7241855054</v>
      </c>
      <c r="V21" s="457">
        <f t="shared" si="0"/>
        <v>-2082363.1952909958</v>
      </c>
      <c r="W21" s="457" t="e">
        <f>SUM(G21/G$25)*#REF!</f>
        <v>#REF!</v>
      </c>
      <c r="X21" s="457" t="e">
        <f t="shared" si="1"/>
        <v>#REF!</v>
      </c>
      <c r="Z21" s="8" t="e">
        <f t="shared" si="2"/>
        <v>#REF!</v>
      </c>
      <c r="AA21" s="457"/>
      <c r="AB21" s="469">
        <f t="shared" si="3"/>
        <v>0.15460950760792308</v>
      </c>
      <c r="AC21" s="469">
        <f t="shared" si="3"/>
        <v>0.15415468575398364</v>
      </c>
      <c r="AD21" s="477">
        <v>0.18844324066338181</v>
      </c>
      <c r="AE21" s="476">
        <f t="shared" si="4"/>
        <v>-3.3833733055458726E-2</v>
      </c>
      <c r="AF21" s="10">
        <f t="shared" si="5"/>
        <v>0.15460950760792308</v>
      </c>
      <c r="AG21" s="10">
        <v>9.6280895003305292E-2</v>
      </c>
      <c r="AH21" s="10">
        <f t="shared" si="6"/>
        <v>-5.8328612604617788E-2</v>
      </c>
      <c r="AI21" s="863">
        <f t="shared" si="7"/>
        <v>-826226.41168926144</v>
      </c>
    </row>
    <row r="22" spans="1:35" s="10" customFormat="1" ht="13.5" x14ac:dyDescent="0.25">
      <c r="A22" s="531"/>
      <c r="B22" s="403" t="s">
        <v>639</v>
      </c>
      <c r="C22" s="404">
        <f>+zz_TOTALPayor!C25</f>
        <v>6674</v>
      </c>
      <c r="D22" s="404">
        <f>+zz_TOTALPayor!D25</f>
        <v>6048</v>
      </c>
      <c r="E22" s="404">
        <f>+zz_TOTALPayor!E25</f>
        <v>0</v>
      </c>
      <c r="F22" s="404">
        <f>+zz_TOTALPayor!F25</f>
        <v>0</v>
      </c>
      <c r="G22" s="404">
        <f>+zz_TOTALPayor!G25</f>
        <v>18454053.430240002</v>
      </c>
      <c r="H22" s="404">
        <f>+zz_TOTALPayor!H25</f>
        <v>15594897.37596</v>
      </c>
      <c r="I22" s="404">
        <f>+zz_TOTALPayor!I25</f>
        <v>5842372.0252893651</v>
      </c>
      <c r="J22" s="404">
        <f>+zz_TOTALPayor!J25</f>
        <v>5197087.0089999996</v>
      </c>
      <c r="K22" s="404">
        <f>+zz_TOTALPayor!K25</f>
        <v>5498655.9239533115</v>
      </c>
      <c r="L22" s="404">
        <f>+zz_TOTALPayor!L25</f>
        <v>4289707.7953609005</v>
      </c>
      <c r="M22" s="404">
        <f t="shared" si="10"/>
        <v>343716.10133605357</v>
      </c>
      <c r="N22" s="404">
        <f t="shared" si="11"/>
        <v>907379.21363909915</v>
      </c>
      <c r="O22" s="404">
        <f>+zz_TOTALPayor!O25</f>
        <v>411976.14416225511</v>
      </c>
      <c r="P22" s="404">
        <f>+zz_TOTALPayor!P25</f>
        <v>333991.35445430002</v>
      </c>
      <c r="Q22" s="404">
        <f>+zz_TOTALPayor!Q25</f>
        <v>1435759.9187686383</v>
      </c>
      <c r="R22" s="404">
        <f>+zz_TOTALPayor!R25</f>
        <v>1211443.9633551999</v>
      </c>
      <c r="S22" s="404">
        <f t="shared" si="8"/>
        <v>-1504019.9615948398</v>
      </c>
      <c r="T22" s="404">
        <f t="shared" si="9"/>
        <v>-638056.10417040077</v>
      </c>
      <c r="V22" s="457">
        <f t="shared" si="0"/>
        <v>-1504019.9615948398</v>
      </c>
      <c r="W22" s="457" t="e">
        <f>SUM(G22/G$25)*#REF!</f>
        <v>#REF!</v>
      </c>
      <c r="X22" s="457" t="e">
        <f t="shared" si="1"/>
        <v>#REF!</v>
      </c>
      <c r="Z22" s="8" t="e">
        <f t="shared" si="2"/>
        <v>#REF!</v>
      </c>
      <c r="AA22" s="457"/>
      <c r="AB22" s="469">
        <f t="shared" si="3"/>
        <v>0.3165901761027568</v>
      </c>
      <c r="AC22" s="469">
        <f t="shared" si="3"/>
        <v>0.33325560814599936</v>
      </c>
      <c r="AD22" s="585">
        <v>0.45569999999999999</v>
      </c>
      <c r="AE22" s="476"/>
      <c r="AF22" s="10">
        <f t="shared" si="5"/>
        <v>0.3165901761027568</v>
      </c>
      <c r="AG22" s="10">
        <v>0.3332590172641991</v>
      </c>
      <c r="AH22" s="10">
        <f t="shared" si="6"/>
        <v>1.6668841161442294E-2</v>
      </c>
      <c r="AI22" s="863">
        <f t="shared" si="7"/>
        <v>307607.68541343987</v>
      </c>
    </row>
    <row r="23" spans="1:35" s="10" customFormat="1" ht="13.5" x14ac:dyDescent="0.25">
      <c r="A23" s="531"/>
      <c r="B23" s="531" t="s">
        <v>640</v>
      </c>
      <c r="C23" s="556">
        <f>+zz_TOTALPayor!C26</f>
        <v>23759.162979016906</v>
      </c>
      <c r="D23" s="556">
        <f>+zz_TOTALPayor!D26</f>
        <v>23416.939462684339</v>
      </c>
      <c r="E23" s="556">
        <f>+zz_TOTALPayor!E26</f>
        <v>0</v>
      </c>
      <c r="F23" s="556">
        <f>+zz_TOTALPayor!F26</f>
        <v>0</v>
      </c>
      <c r="G23" s="556">
        <f>+zz_TOTALPayor!G26</f>
        <v>25727596.110990457</v>
      </c>
      <c r="H23" s="556">
        <f>+zz_TOTALPayor!H26</f>
        <v>23902334.458065566</v>
      </c>
      <c r="I23" s="556">
        <f>+zz_TOTALPayor!I26</f>
        <v>2329400.2843261273</v>
      </c>
      <c r="J23" s="556">
        <f>+zz_TOTALPayor!J26</f>
        <v>2274039.4531250773</v>
      </c>
      <c r="K23" s="556">
        <f>+zz_TOTALPayor!K26</f>
        <v>5611014.370181852</v>
      </c>
      <c r="L23" s="556">
        <f>+zz_TOTALPayor!L26</f>
        <v>5360981.7119436841</v>
      </c>
      <c r="M23" s="556">
        <f t="shared" si="10"/>
        <v>-3281614.0858557248</v>
      </c>
      <c r="N23" s="556">
        <f t="shared" si="11"/>
        <v>-3086942.2588186068</v>
      </c>
      <c r="O23" s="556">
        <f>+zz_TOTALPayor!O26</f>
        <v>919455.14134867885</v>
      </c>
      <c r="P23" s="556">
        <f>+zz_TOTALPayor!P26</f>
        <v>883443.41054989456</v>
      </c>
      <c r="Q23" s="556">
        <f>+zz_TOTALPayor!Q26</f>
        <v>2366978.2111627278</v>
      </c>
      <c r="R23" s="556">
        <f>+zz_TOTALPayor!R26</f>
        <v>2060701.7964584506</v>
      </c>
      <c r="S23" s="556">
        <f t="shared" si="8"/>
        <v>-6568047.4383671321</v>
      </c>
      <c r="T23" s="556">
        <f t="shared" si="9"/>
        <v>-6031087.4658269519</v>
      </c>
      <c r="V23" s="457">
        <f t="shared" si="0"/>
        <v>-6568047.4383671321</v>
      </c>
      <c r="W23" s="457" t="e">
        <f>SUM(G23/G$25)*#REF!</f>
        <v>#REF!</v>
      </c>
      <c r="X23" s="457" t="e">
        <f t="shared" si="1"/>
        <v>#REF!</v>
      </c>
      <c r="Z23" s="8" t="e">
        <f t="shared" si="2"/>
        <v>#REF!</v>
      </c>
      <c r="AA23" s="457"/>
      <c r="AB23" s="469">
        <f>I23/G23</f>
        <v>9.0540922450622632E-2</v>
      </c>
      <c r="AC23" s="469">
        <f t="shared" si="3"/>
        <v>9.5138801488811445E-2</v>
      </c>
      <c r="AD23" s="585">
        <v>7.5992072049982776E-2</v>
      </c>
      <c r="AE23" s="476">
        <f t="shared" si="4"/>
        <v>1.4548850400639857E-2</v>
      </c>
      <c r="AF23" s="10">
        <f t="shared" si="5"/>
        <v>9.0540922450622632E-2</v>
      </c>
      <c r="AG23" s="10">
        <v>8.6885557662772964E-2</v>
      </c>
      <c r="AH23" s="10">
        <f t="shared" si="6"/>
        <v>-3.6553647878496687E-3</v>
      </c>
      <c r="AI23" s="863">
        <f t="shared" si="7"/>
        <v>-94043.748900132588</v>
      </c>
    </row>
    <row r="24" spans="1:35" s="10" customFormat="1" ht="14.25" thickBot="1" x14ac:dyDescent="0.3">
      <c r="A24" s="531"/>
      <c r="B24" s="531" t="s">
        <v>641</v>
      </c>
      <c r="C24" s="556">
        <f>+zz_TOTALPayor!C27</f>
        <v>3846.9092099121772</v>
      </c>
      <c r="D24" s="556">
        <f>+zz_TOTALPayor!D27</f>
        <v>3679.9329242326789</v>
      </c>
      <c r="E24" s="556">
        <f>+zz_TOTALPayor!E27</f>
        <v>0</v>
      </c>
      <c r="F24" s="556">
        <f>+zz_TOTALPayor!F27</f>
        <v>0</v>
      </c>
      <c r="G24" s="556">
        <f>+zz_TOTALPayor!G27</f>
        <v>8505847.3956046551</v>
      </c>
      <c r="H24" s="556">
        <f>+zz_TOTALPayor!H27</f>
        <v>8279770.1057912782</v>
      </c>
      <c r="I24" s="556">
        <f>+zz_TOTALPayor!I27</f>
        <v>2489648.792806562</v>
      </c>
      <c r="J24" s="556">
        <f>+zz_TOTALPayor!J27</f>
        <v>2776268.4708625814</v>
      </c>
      <c r="K24" s="556">
        <f>+zz_TOTALPayor!K27</f>
        <v>2419662.6558670835</v>
      </c>
      <c r="L24" s="556">
        <f>+zz_TOTALPayor!L27</f>
        <v>2407123.9961013617</v>
      </c>
      <c r="M24" s="556">
        <f t="shared" si="10"/>
        <v>69986.136939478572</v>
      </c>
      <c r="N24" s="556">
        <f t="shared" si="11"/>
        <v>369144.4747612197</v>
      </c>
      <c r="O24" s="556">
        <f>+zz_TOTALPayor!O27</f>
        <v>290444.02164077404</v>
      </c>
      <c r="P24" s="556">
        <f>+zz_TOTALPayor!P27</f>
        <v>276887.40008266392</v>
      </c>
      <c r="Q24" s="556">
        <f>+zz_TOTALPayor!Q27</f>
        <v>846918.80636926799</v>
      </c>
      <c r="R24" s="556">
        <f>+zz_TOTALPayor!R27</f>
        <v>814924.35291858437</v>
      </c>
      <c r="S24" s="556">
        <f t="shared" si="8"/>
        <v>-1067376.6910705634</v>
      </c>
      <c r="T24" s="556">
        <f t="shared" si="9"/>
        <v>-722667.27824002854</v>
      </c>
      <c r="V24" s="457">
        <f t="shared" si="0"/>
        <v>-1067376.6910705634</v>
      </c>
      <c r="W24" s="457" t="e">
        <f>SUM(G24/G$25)*#REF!</f>
        <v>#REF!</v>
      </c>
      <c r="X24" s="457" t="e">
        <f t="shared" si="1"/>
        <v>#REF!</v>
      </c>
      <c r="Z24" s="8" t="e">
        <f t="shared" si="2"/>
        <v>#REF!</v>
      </c>
      <c r="AA24" s="457"/>
      <c r="AB24" s="469">
        <f t="shared" si="3"/>
        <v>0.2926985022201401</v>
      </c>
      <c r="AC24" s="469">
        <f t="shared" si="3"/>
        <v>0.33530743431157861</v>
      </c>
      <c r="AD24" s="477">
        <v>0.20049616286858624</v>
      </c>
      <c r="AE24" s="476">
        <f t="shared" si="4"/>
        <v>9.2202339351553864E-2</v>
      </c>
      <c r="AF24" s="10">
        <f t="shared" si="5"/>
        <v>0.2926985022201401</v>
      </c>
      <c r="AG24" s="10">
        <v>0.28391116410364081</v>
      </c>
      <c r="AH24" s="10">
        <f t="shared" si="6"/>
        <v>-8.7873381164992881E-3</v>
      </c>
      <c r="AI24" s="863">
        <f t="shared" si="7"/>
        <v>-74743.75703252299</v>
      </c>
    </row>
    <row r="25" spans="1:35" s="10" customFormat="1" ht="14.25" thickBot="1" x14ac:dyDescent="0.3">
      <c r="A25" s="3933" t="s">
        <v>299</v>
      </c>
      <c r="B25" s="3933"/>
      <c r="C25" s="1061">
        <f t="shared" ref="C25:T25" si="12">SUM(C7:C24)</f>
        <v>1647253.0000000005</v>
      </c>
      <c r="D25" s="1061">
        <f t="shared" si="12"/>
        <v>1578587.9999999998</v>
      </c>
      <c r="E25" s="1061">
        <f t="shared" si="12"/>
        <v>0</v>
      </c>
      <c r="F25" s="1061">
        <f t="shared" si="12"/>
        <v>0</v>
      </c>
      <c r="G25" s="1061">
        <f t="shared" si="12"/>
        <v>1989494857.4100001</v>
      </c>
      <c r="H25" s="1061">
        <f t="shared" si="12"/>
        <v>1782933709.6553669</v>
      </c>
      <c r="I25" s="1061">
        <f t="shared" si="12"/>
        <v>756082661.43936527</v>
      </c>
      <c r="J25" s="1061">
        <f t="shared" si="12"/>
        <v>697459586.0200001</v>
      </c>
      <c r="K25" s="1061">
        <f t="shared" si="12"/>
        <v>533112075.85862589</v>
      </c>
      <c r="L25" s="1061">
        <f>SUM(L7:L24)</f>
        <v>479646790.96530002</v>
      </c>
      <c r="M25" s="1061">
        <f t="shared" si="12"/>
        <v>222970585.58073956</v>
      </c>
      <c r="N25" s="1061">
        <f t="shared" si="12"/>
        <v>217812795.05470002</v>
      </c>
      <c r="O25" s="1061">
        <f t="shared" si="12"/>
        <v>62030384.870787904</v>
      </c>
      <c r="P25" s="1061">
        <f t="shared" si="12"/>
        <v>57408609.334399998</v>
      </c>
      <c r="Q25" s="1061">
        <f t="shared" si="12"/>
        <v>151567333.06115428</v>
      </c>
      <c r="R25" s="1061">
        <f t="shared" si="12"/>
        <v>134527270.48179999</v>
      </c>
      <c r="S25" s="1061">
        <f t="shared" si="12"/>
        <v>9372867.6487973481</v>
      </c>
      <c r="T25" s="1061">
        <f t="shared" si="12"/>
        <v>25876915.238499984</v>
      </c>
      <c r="V25" s="457">
        <f>SUM(V7:V24)</f>
        <v>9372867.6487973481</v>
      </c>
      <c r="W25" s="457" t="e">
        <f>SUM(W7:W24)</f>
        <v>#REF!</v>
      </c>
      <c r="X25" s="457" t="e">
        <f>SUM(X7:X24)</f>
        <v>#REF!</v>
      </c>
      <c r="Z25" s="457" t="e">
        <f>SUM(Z7:Z24)</f>
        <v>#REF!</v>
      </c>
      <c r="AA25" s="457"/>
      <c r="AB25" s="472">
        <f t="shared" si="3"/>
        <v>0.38003750480846299</v>
      </c>
      <c r="AC25" s="475">
        <f t="shared" si="3"/>
        <v>0.39118649349830059</v>
      </c>
      <c r="AD25" s="467"/>
      <c r="AE25" s="476">
        <f t="shared" si="4"/>
        <v>0.38003750480846299</v>
      </c>
      <c r="AI25" s="863">
        <f>SUM(AI7:AI24)</f>
        <v>112488572.54507522</v>
      </c>
    </row>
    <row r="26" spans="1:35" x14ac:dyDescent="0.2"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</row>
    <row r="27" spans="1:35" ht="27.2" customHeight="1" x14ac:dyDescent="0.25">
      <c r="A27" s="3935" t="s">
        <v>1481</v>
      </c>
      <c r="B27" s="3936"/>
      <c r="C27" s="404">
        <f>'zz_SUB-TOTALS'!C31</f>
        <v>56989.453033576923</v>
      </c>
      <c r="D27" s="404">
        <f>'zz_SUB-TOTALS'!D31</f>
        <v>37502.080171038811</v>
      </c>
      <c r="E27" s="404">
        <f>'zz_SUB-TOTALS'!E31</f>
        <v>455152</v>
      </c>
      <c r="F27" s="404">
        <f>'zz_SUB-TOTALS'!F31</f>
        <v>295594</v>
      </c>
      <c r="G27" s="404">
        <f>'zz_SUB-TOTALS'!G31</f>
        <v>348173464.82000005</v>
      </c>
      <c r="H27" s="404">
        <f>'zz_SUB-TOTALS'!H31</f>
        <v>245767153.20235038</v>
      </c>
      <c r="I27" s="404">
        <f>'zz_SUB-TOTALS'!I31</f>
        <v>248982009.74160394</v>
      </c>
      <c r="J27" s="404">
        <f>'zz_SUB-TOTALS'!J31</f>
        <v>189517138.70999998</v>
      </c>
      <c r="K27" s="404">
        <f>'zz_SUB-TOTALS'!K31</f>
        <v>154105528.94703972</v>
      </c>
      <c r="L27" s="404">
        <f>'zz_SUB-TOTALS'!L31</f>
        <v>127466440.0262</v>
      </c>
      <c r="M27" s="404">
        <f>'zz_SUB-TOTALS'!M31</f>
        <v>94876480.794564322</v>
      </c>
      <c r="N27" s="404">
        <f>'zz_SUB-TOTALS'!N31</f>
        <v>62050698.683799982</v>
      </c>
      <c r="O27" s="404">
        <f>'zz_SUB-TOTALS'!O31</f>
        <v>7109927.4156930847</v>
      </c>
      <c r="P27" s="404">
        <f>'zz_SUB-TOTALS'!P31</f>
        <v>5183811.891400001</v>
      </c>
      <c r="Q27" s="404">
        <f>'zz_SUB-TOTALS'!Q31</f>
        <v>22628385.487942364</v>
      </c>
      <c r="R27" s="404">
        <f>'zz_SUB-TOTALS'!R31</f>
        <v>17010464.935699999</v>
      </c>
      <c r="S27" s="404">
        <f>'zz_SUB-TOTALS'!S31</f>
        <v>65138167.890928879</v>
      </c>
      <c r="T27" s="404">
        <f>'zz_SUB-TOTALS'!T31</f>
        <v>39856421.856700011</v>
      </c>
      <c r="AA27" s="397"/>
      <c r="AB27" s="469">
        <f>I27/G27</f>
        <v>0.71510909043664062</v>
      </c>
      <c r="AC27" s="469">
        <f>J27/H27</f>
        <v>0.7711247668396215</v>
      </c>
    </row>
    <row r="28" spans="1:35" ht="13.5" x14ac:dyDescent="0.25">
      <c r="A28" s="3933" t="s">
        <v>455</v>
      </c>
      <c r="B28" s="3933"/>
      <c r="C28" s="1061">
        <f>SUM(C25:C27)</f>
        <v>1704242.4530335774</v>
      </c>
      <c r="D28" s="1061">
        <f t="shared" ref="D28:R28" si="13">SUM(D25:D27)</f>
        <v>1616090.0801710386</v>
      </c>
      <c r="E28" s="1062">
        <f t="shared" si="13"/>
        <v>455152</v>
      </c>
      <c r="F28" s="1062">
        <f t="shared" si="13"/>
        <v>295594</v>
      </c>
      <c r="G28" s="1061">
        <f>SUM(G25:G27)</f>
        <v>2337668322.23</v>
      </c>
      <c r="H28" s="1061">
        <f>SUM(H25:H27)</f>
        <v>2028700862.8577173</v>
      </c>
      <c r="I28" s="1061">
        <f>SUM(I25:I27)</f>
        <v>1005064671.1809692</v>
      </c>
      <c r="J28" s="1061">
        <f>SUM(J25:J27)</f>
        <v>886976724.73000002</v>
      </c>
      <c r="K28" s="1061">
        <f t="shared" si="13"/>
        <v>687217604.80566561</v>
      </c>
      <c r="L28" s="1061">
        <f t="shared" ref="L28" si="14">SUM(L25:L27)</f>
        <v>607113230.99150002</v>
      </c>
      <c r="M28" s="1061">
        <f t="shared" si="13"/>
        <v>317847066.37530386</v>
      </c>
      <c r="N28" s="1061">
        <f t="shared" si="13"/>
        <v>279863493.7385</v>
      </c>
      <c r="O28" s="1061">
        <f t="shared" si="13"/>
        <v>69140312.286480993</v>
      </c>
      <c r="P28" s="1061">
        <f t="shared" si="13"/>
        <v>62592421.2258</v>
      </c>
      <c r="Q28" s="1061">
        <f t="shared" si="13"/>
        <v>174195718.54909664</v>
      </c>
      <c r="R28" s="1061">
        <f t="shared" si="13"/>
        <v>151537735.41749999</v>
      </c>
      <c r="S28" s="1061">
        <f>+M28-O28-Q28</f>
        <v>74511035.539726228</v>
      </c>
      <c r="T28" s="1061">
        <f>+N28-P28-R28</f>
        <v>65733337.095200002</v>
      </c>
      <c r="AA28" s="397"/>
      <c r="AB28" s="469">
        <f>I28/G28</f>
        <v>0.42994323087810671</v>
      </c>
      <c r="AC28" s="469">
        <f>J28/H28</f>
        <v>0.43721415067599745</v>
      </c>
    </row>
    <row r="30" spans="1:35" hidden="1" x14ac:dyDescent="0.2"/>
    <row r="31" spans="1:35" hidden="1" x14ac:dyDescent="0.2">
      <c r="A31" s="30" t="s">
        <v>762</v>
      </c>
    </row>
    <row r="32" spans="1:35" s="30" customFormat="1" hidden="1" x14ac:dyDescent="0.25">
      <c r="A32" s="553">
        <v>10</v>
      </c>
      <c r="B32" s="553" t="s">
        <v>621</v>
      </c>
      <c r="C32" s="547">
        <f>+C7-'zz_SUB-TOTALS'!C7</f>
        <v>6.4996404253179207E-2</v>
      </c>
      <c r="D32" s="547">
        <f>+D7-'zz_SUB-TOTALS'!D7</f>
        <v>0.80378114606719464</v>
      </c>
      <c r="E32" s="547">
        <f>+E7-'zz_SUB-TOTALS'!E7</f>
        <v>0</v>
      </c>
      <c r="F32" s="547">
        <f>+F7-'zz_SUB-TOTALS'!F7</f>
        <v>0</v>
      </c>
      <c r="G32" s="547">
        <f>+G7-'zz_SUB-TOTALS'!G7</f>
        <v>3022963.60151124</v>
      </c>
      <c r="H32" s="547">
        <f>+H7-'zz_SUB-TOTALS'!H7</f>
        <v>2192488.7678916454</v>
      </c>
      <c r="I32" s="547">
        <f>+I7-'zz_SUB-TOTALS'!I7-'zz_SUB-TOTALS'!V7</f>
        <v>2048394.3395879783</v>
      </c>
      <c r="J32" s="547">
        <f>+J7-'zz_SUB-TOTALS'!J7-'zz_SUB-TOTALS'!W7</f>
        <v>1397612.6366417187</v>
      </c>
      <c r="K32" s="547">
        <f>+K7-'zz_SUB-TOTALS'!K7</f>
        <v>2380567.2306505889</v>
      </c>
      <c r="L32" s="547" t="s">
        <v>4127</v>
      </c>
      <c r="M32" s="547">
        <f>+M7-'zz_SUB-TOTALS'!M7</f>
        <v>-1783738.3350628316</v>
      </c>
      <c r="N32" s="547">
        <f>+N7-'zz_SUB-TOTALS'!N7</f>
        <v>-1676280.0500517935</v>
      </c>
      <c r="O32" s="547">
        <f>+O7-'zz_SUB-TOTALS'!O7</f>
        <v>341704.57095774822</v>
      </c>
      <c r="P32" s="547">
        <f>+P7-'zz_SUB-TOTALS'!P7</f>
        <v>261172.367093198</v>
      </c>
      <c r="Q32" s="547">
        <f>+Q7-'zz_SUB-TOTALS'!Q7</f>
        <v>363901.89575125277</v>
      </c>
      <c r="R32" s="547">
        <f>+R7-'zz_SUB-TOTALS'!R7</f>
        <v>244870.49976401031</v>
      </c>
      <c r="S32" s="547">
        <f>+S7-'zz_SUB-TOTALS'!S7</f>
        <v>-2489344.8017718345</v>
      </c>
      <c r="T32" s="547">
        <f>+T7-'zz_SUB-TOTALS'!T7</f>
        <v>-2182322.9169090018</v>
      </c>
      <c r="AB32" s="469"/>
      <c r="AC32" s="469"/>
      <c r="AD32" s="554"/>
      <c r="AE32" s="554"/>
      <c r="AI32" s="742"/>
    </row>
    <row r="33" spans="1:35" s="30" customFormat="1" hidden="1" x14ac:dyDescent="0.25">
      <c r="A33" s="553">
        <v>120</v>
      </c>
      <c r="B33" s="553" t="s">
        <v>622</v>
      </c>
      <c r="C33" s="547">
        <f>+C8-'zz_SUB-TOTALS'!C8</f>
        <v>0</v>
      </c>
      <c r="D33" s="547">
        <f>+D8-'zz_SUB-TOTALS'!D8</f>
        <v>0</v>
      </c>
      <c r="E33" s="547">
        <f>+E8-'zz_SUB-TOTALS'!E8</f>
        <v>0</v>
      </c>
      <c r="F33" s="547">
        <f>+F8-'zz_SUB-TOTALS'!F8</f>
        <v>0</v>
      </c>
      <c r="G33" s="547">
        <f>+G8-'zz_SUB-TOTALS'!G8</f>
        <v>6394677.3264000118</v>
      </c>
      <c r="H33" s="547">
        <f>+H8-'zz_SUB-TOTALS'!H8</f>
        <v>4637311.3555999994</v>
      </c>
      <c r="I33" s="547">
        <f>+I8-'zz_SUB-TOTALS'!I8-'zz_SUB-TOTALS'!V8</f>
        <v>4333122.7818301879</v>
      </c>
      <c r="J33" s="547">
        <f>+J8-'zz_SUB-TOTALS'!J8-'zz_SUB-TOTALS'!W8</f>
        <v>2956250.99</v>
      </c>
      <c r="K33" s="547">
        <f>+K8-'zz_SUB-TOTALS'!K8</f>
        <v>5035791.6348642185</v>
      </c>
      <c r="L33" s="547">
        <f>+L8-'zz_SUB-TOTALS'!L8</f>
        <v>3671447.4896989986</v>
      </c>
      <c r="M33" s="547">
        <f>+M8-'zz_SUB-TOTALS'!M8</f>
        <v>-1581458.0080255717</v>
      </c>
      <c r="N33" s="547">
        <f>+N8-'zz_SUB-TOTALS'!N8</f>
        <v>-1504462.7297075167</v>
      </c>
      <c r="O33" s="547">
        <f>+O8-'zz_SUB-TOTALS'!O8</f>
        <v>722825.85784806218</v>
      </c>
      <c r="P33" s="547">
        <f>+P8-'zz_SUB-TOTALS'!P8</f>
        <v>552348.98997300025</v>
      </c>
      <c r="Q33" s="547">
        <f>+Q8-'zz_SUB-TOTALS'!Q8</f>
        <v>769771.06455020234</v>
      </c>
      <c r="R33" s="547">
        <f>+R8-'zz_SUB-TOTALS'!R8</f>
        <v>517765.96907199919</v>
      </c>
      <c r="S33" s="547">
        <f>+S8-'zz_SUB-TOTALS'!S8</f>
        <v>-3074054.9304238372</v>
      </c>
      <c r="T33" s="547">
        <f>+T8-'zz_SUB-TOTALS'!T8</f>
        <v>-2574577.6887525162</v>
      </c>
      <c r="AB33" s="469"/>
      <c r="AC33" s="469"/>
      <c r="AD33" s="554"/>
      <c r="AE33" s="554"/>
      <c r="AI33" s="742"/>
    </row>
    <row r="34" spans="1:35" s="30" customFormat="1" hidden="1" x14ac:dyDescent="0.25">
      <c r="A34" s="553">
        <v>130</v>
      </c>
      <c r="B34" s="553" t="s">
        <v>623</v>
      </c>
      <c r="C34" s="547">
        <f>+C9-'zz_SUB-TOTALS'!C9</f>
        <v>0</v>
      </c>
      <c r="D34" s="547">
        <f>+D9-'zz_SUB-TOTALS'!D9</f>
        <v>0</v>
      </c>
      <c r="E34" s="547">
        <f>+E9-'zz_SUB-TOTALS'!E9</f>
        <v>0</v>
      </c>
      <c r="F34" s="547">
        <f>+F9-'zz_SUB-TOTALS'!F9</f>
        <v>0</v>
      </c>
      <c r="G34" s="547">
        <f>+G9-'zz_SUB-TOTALS'!G9</f>
        <v>8080546.8033600003</v>
      </c>
      <c r="H34" s="547">
        <f>+H9-'zz_SUB-TOTALS'!H9</f>
        <v>5859875.2584400028</v>
      </c>
      <c r="I34" s="547">
        <f>+I9-'zz_SUB-TOTALS'!I9-'zz_SUB-TOTALS'!V9</f>
        <v>5475491.5152217839</v>
      </c>
      <c r="J34" s="547">
        <f>+J9-'zz_SUB-TOTALS'!J9-'zz_SUB-TOTALS'!W9</f>
        <v>3735626.2509999992</v>
      </c>
      <c r="K34" s="547">
        <f>+K9-'zz_SUB-TOTALS'!K9</f>
        <v>6363409.4295102395</v>
      </c>
      <c r="L34" s="547">
        <f>+L9-'zz_SUB-TOTALS'!L9</f>
        <v>4639374.5551651008</v>
      </c>
      <c r="M34" s="547">
        <f>+M9-'zz_SUB-TOTALS'!M9</f>
        <v>-1455556.7762662135</v>
      </c>
      <c r="N34" s="547">
        <f>+N9-'zz_SUB-TOTALS'!N9</f>
        <v>-1526244.1981822588</v>
      </c>
      <c r="O34" s="547">
        <f>+O9-'zz_SUB-TOTALS'!O9</f>
        <v>913389.0385534605</v>
      </c>
      <c r="P34" s="547">
        <f>+P9-'zz_SUB-TOTALS'!P9</f>
        <v>697968.26914770016</v>
      </c>
      <c r="Q34" s="547">
        <f>+Q9-'zz_SUB-TOTALS'!Q9</f>
        <v>972710.70884070918</v>
      </c>
      <c r="R34" s="547">
        <f>+R9-'zz_SUB-TOTALS'!R9</f>
        <v>654267.90637279954</v>
      </c>
      <c r="S34" s="547">
        <f>+S9-'zz_SUB-TOTALS'!S9</f>
        <v>-3341656.5236603841</v>
      </c>
      <c r="T34" s="547">
        <f>+T9-'zz_SUB-TOTALS'!T9</f>
        <v>-2878480.3737027608</v>
      </c>
      <c r="AB34" s="469"/>
      <c r="AC34" s="469"/>
      <c r="AD34" s="554"/>
      <c r="AE34" s="554"/>
      <c r="AI34" s="742"/>
    </row>
    <row r="35" spans="1:35" s="30" customFormat="1" hidden="1" x14ac:dyDescent="0.25">
      <c r="A35" s="553">
        <v>140</v>
      </c>
      <c r="B35" s="553" t="s">
        <v>624</v>
      </c>
      <c r="C35" s="547">
        <f>+C10-'zz_SUB-TOTALS'!C10</f>
        <v>0</v>
      </c>
      <c r="D35" s="547">
        <f>+D10-'zz_SUB-TOTALS'!D10</f>
        <v>0</v>
      </c>
      <c r="E35" s="547">
        <f>+E10-'zz_SUB-TOTALS'!E10</f>
        <v>0</v>
      </c>
      <c r="F35" s="547">
        <f>+F10-'zz_SUB-TOTALS'!F10</f>
        <v>0</v>
      </c>
      <c r="G35" s="547">
        <f>+G10-'zz_SUB-TOTALS'!G10</f>
        <v>639467.7326399982</v>
      </c>
      <c r="H35" s="547">
        <f>+H10-'zz_SUB-TOTALS'!H10</f>
        <v>463731.1355600059</v>
      </c>
      <c r="I35" s="547">
        <f>+I10-'zz_SUB-TOTALS'!I10-'zz_SUB-TOTALS'!V10</f>
        <v>433312.27818301838</v>
      </c>
      <c r="J35" s="547">
        <f>+J10-'zz_SUB-TOTALS'!J10-'zz_SUB-TOTALS'!W10</f>
        <v>295625.09900000074</v>
      </c>
      <c r="K35" s="547">
        <f>+K10-'zz_SUB-TOTALS'!K10</f>
        <v>503579.16348642111</v>
      </c>
      <c r="L35" s="547">
        <f>+L10-'zz_SUB-TOTALS'!L10</f>
        <v>367144.74896990135</v>
      </c>
      <c r="M35" s="547">
        <f>+M10-'zz_SUB-TOTALS'!M10</f>
        <v>-588448.60929611325</v>
      </c>
      <c r="N35" s="547">
        <f>+N10-'zz_SUB-TOTALS'!N10</f>
        <v>-459884.44833023474</v>
      </c>
      <c r="O35" s="547">
        <f>+O10-'zz_SUB-TOTALS'!O10</f>
        <v>72282.585784806404</v>
      </c>
      <c r="P35" s="547">
        <f>+P10-'zz_SUB-TOTALS'!P10</f>
        <v>55234.898997300072</v>
      </c>
      <c r="Q35" s="547">
        <f>+Q10-'zz_SUB-TOTALS'!Q10</f>
        <v>76977.106455020607</v>
      </c>
      <c r="R35" s="547">
        <f>+R10-'zz_SUB-TOTALS'!R10</f>
        <v>51776.596907200292</v>
      </c>
      <c r="S35" s="547">
        <f>+S10-'zz_SUB-TOTALS'!S10</f>
        <v>-737708.3015359398</v>
      </c>
      <c r="T35" s="547">
        <f>+T10-'zz_SUB-TOTALS'!T10</f>
        <v>-566895.94423473533</v>
      </c>
      <c r="AB35" s="469"/>
      <c r="AC35" s="469"/>
      <c r="AD35" s="554"/>
      <c r="AE35" s="554"/>
      <c r="AI35" s="742"/>
    </row>
    <row r="36" spans="1:35" s="30" customFormat="1" hidden="1" x14ac:dyDescent="0.25">
      <c r="A36" s="555">
        <v>210</v>
      </c>
      <c r="B36" s="555" t="s">
        <v>625</v>
      </c>
      <c r="C36" s="547">
        <f>+C11-'zz_SUB-TOTALS'!C11-'zz_SUB-TOTALS'!AL11-'zz_SUB-TOTALS'!AL51</f>
        <v>0</v>
      </c>
      <c r="D36" s="547">
        <f>+D11-'zz_SUB-TOTALS'!D11-'zz_SUB-TOTALS'!AM11-'zz_SUB-TOTALS'!AM51</f>
        <v>-3.637978807091713E-12</v>
      </c>
      <c r="E36" s="547">
        <f>+E11-'zz_SUB-TOTALS'!E11-'zz_SUB-TOTALS'!AN11-'zz_SUB-TOTALS'!AN51</f>
        <v>0</v>
      </c>
      <c r="F36" s="547">
        <f>+F11-'zz_SUB-TOTALS'!F11-'zz_SUB-TOTALS'!AO11-'zz_SUB-TOTALS'!AO51</f>
        <v>0</v>
      </c>
      <c r="G36" s="547">
        <f>+G11-'zz_SUB-TOTALS'!G11-'zz_SUB-TOTALS'!AP11-'zz_SUB-TOTALS'!AP51</f>
        <v>116266.86048000585</v>
      </c>
      <c r="H36" s="547">
        <f>+H11-'zz_SUB-TOTALS'!H11-'zz_SUB-TOTALS'!AQ11-'zz_SUB-TOTALS'!AQ51</f>
        <v>84314.751919998671</v>
      </c>
      <c r="I36" s="547">
        <f>+I11-'zz_SUB-TOTALS'!I11-'zz_SUB-TOTALS'!AR53-'zz_SUB-TOTALS'!V11</f>
        <v>1410302.0620126168</v>
      </c>
      <c r="J36" s="547">
        <f>+J11-'zz_SUB-TOTALS'!J11</f>
        <v>1006378.0774305891</v>
      </c>
      <c r="K36" s="547">
        <f>+K11-'zz_SUB-TOTALS'!K11</f>
        <v>1801968.6720511466</v>
      </c>
      <c r="L36" s="547">
        <f>+L11-'zz_SUB-TOTALS'!L11</f>
        <v>1955878.8087683208</v>
      </c>
      <c r="M36" s="547">
        <f>+M11-'zz_SUB-TOTALS'!M11</f>
        <v>-719228.18559141271</v>
      </c>
      <c r="N36" s="547">
        <f>+N11-'zz_SUB-TOTALS'!N11</f>
        <v>-949500.7313377317</v>
      </c>
      <c r="O36" s="547">
        <f>+O11-'zz_SUB-TOTALS'!O11</f>
        <v>666872.83037408907</v>
      </c>
      <c r="P36" s="547">
        <f>+P11-'zz_SUB-TOTALS'!P11</f>
        <v>693394.27702869149</v>
      </c>
      <c r="Q36" s="547">
        <f>+Q11-'zz_SUB-TOTALS'!Q11</f>
        <v>807000.8075650949</v>
      </c>
      <c r="R36" s="547">
        <f>+R11-'zz_SUB-TOTALS'!R11</f>
        <v>774945.07059080061</v>
      </c>
      <c r="S36" s="547">
        <f>+S11-'zz_SUB-TOTALS'!S11</f>
        <v>-2193101.8235305957</v>
      </c>
      <c r="T36" s="547">
        <f>+T11-'zz_SUB-TOTALS'!T11</f>
        <v>-2417840.0789572224</v>
      </c>
      <c r="AB36" s="469"/>
      <c r="AC36" s="469"/>
      <c r="AD36" s="554"/>
      <c r="AE36" s="554"/>
      <c r="AI36" s="742"/>
    </row>
    <row r="37" spans="1:35" s="30" customFormat="1" hidden="1" x14ac:dyDescent="0.25">
      <c r="A37" s="555">
        <v>220</v>
      </c>
      <c r="B37" s="555" t="s">
        <v>626</v>
      </c>
      <c r="C37" s="547">
        <f>+C12-'zz_SUB-TOTALS'!C12</f>
        <v>33918.379966038134</v>
      </c>
      <c r="D37" s="547">
        <f>+D12-'zz_SUB-TOTALS'!D12</f>
        <v>31646.147375051485</v>
      </c>
      <c r="E37" s="547">
        <f>+E12-'zz_SUB-TOTALS'!E12</f>
        <v>0</v>
      </c>
      <c r="F37" s="547">
        <f>+F12-'zz_SUB-TOTALS'!F12</f>
        <v>0</v>
      </c>
      <c r="G37" s="547">
        <f>+G12-'zz_SUB-TOTALS'!G12</f>
        <v>15719530.803913832</v>
      </c>
      <c r="H37" s="547">
        <f>+H12-'zz_SUB-TOTALS'!H12</f>
        <v>14301811.575374752</v>
      </c>
      <c r="I37" s="547">
        <f>+I12-'zz_SUB-TOTALS'!I12</f>
        <v>6478497.712593779</v>
      </c>
      <c r="J37" s="547">
        <f>+J12-'zz_SUB-TOTALS'!J12</f>
        <v>5539310.0593039542</v>
      </c>
      <c r="K37" s="547">
        <f>+K12-'zz_SUB-TOTALS'!K12</f>
        <v>8534698.6344295666</v>
      </c>
      <c r="L37" s="547">
        <f>+L12-'zz_SUB-TOTALS'!L12</f>
        <v>7933733.0640773922</v>
      </c>
      <c r="M37" s="547">
        <f>+M12-'zz_SUB-TOTALS'!M12</f>
        <v>-2056200.9218357876</v>
      </c>
      <c r="N37" s="547">
        <f>+N12-'zz_SUB-TOTALS'!N12</f>
        <v>-2394423.004773438</v>
      </c>
      <c r="O37" s="547">
        <f>+O12-'zz_SUB-TOTALS'!O12</f>
        <v>3520901.2385436557</v>
      </c>
      <c r="P37" s="547">
        <f>+P12-'zz_SUB-TOTALS'!P12</f>
        <v>3376693.6955674887</v>
      </c>
      <c r="Q37" s="547">
        <f>+Q12-'zz_SUB-TOTALS'!Q12</f>
        <v>4398519.4125644974</v>
      </c>
      <c r="R37" s="547">
        <f>+R12-'zz_SUB-TOTALS'!R12</f>
        <v>3842051.2546809129</v>
      </c>
      <c r="S37" s="547">
        <f>+S12-'zz_SUB-TOTALS'!S12</f>
        <v>-9975621.5729439408</v>
      </c>
      <c r="T37" s="547">
        <f>+T12-'zz_SUB-TOTALS'!T12</f>
        <v>-9613167.9550218396</v>
      </c>
      <c r="AB37" s="469"/>
      <c r="AC37" s="469"/>
      <c r="AD37" s="554"/>
      <c r="AE37" s="554"/>
      <c r="AI37" s="742"/>
    </row>
    <row r="38" spans="1:35" s="30" customFormat="1" hidden="1" x14ac:dyDescent="0.25">
      <c r="A38" s="555">
        <v>230</v>
      </c>
      <c r="B38" s="555" t="s">
        <v>627</v>
      </c>
      <c r="C38" s="547">
        <f>+C13-'zz_SUB-TOTALS'!C13</f>
        <v>4211.5591114270064</v>
      </c>
      <c r="D38" s="547">
        <f>+D13-'zz_SUB-TOTALS'!D13</f>
        <v>4397.6184512898471</v>
      </c>
      <c r="E38" s="547">
        <f>+E13-'zz_SUB-TOTALS'!E13</f>
        <v>0</v>
      </c>
      <c r="F38" s="547">
        <f>+F13-'zz_SUB-TOTALS'!F13</f>
        <v>0</v>
      </c>
      <c r="G38" s="547">
        <f>+G13-'zz_SUB-TOTALS'!G13</f>
        <v>2300118.3932721093</v>
      </c>
      <c r="H38" s="547">
        <f>+H13-'zz_SUB-TOTALS'!H13</f>
        <v>2318253.050676167</v>
      </c>
      <c r="I38" s="547">
        <f>+I13-'zz_SUB-TOTALS'!I13</f>
        <v>1097612.3578713909</v>
      </c>
      <c r="J38" s="547">
        <f>+J13-'zz_SUB-TOTALS'!J13</f>
        <v>1013066.4612159431</v>
      </c>
      <c r="K38" s="547">
        <f>+K13-'zz_SUB-TOTALS'!K13</f>
        <v>1419417.7262069304</v>
      </c>
      <c r="L38" s="547">
        <f>+L13-'zz_SUB-TOTALS'!L13</f>
        <v>1507084.523900127</v>
      </c>
      <c r="M38" s="547">
        <f>+M13-'zz_SUB-TOTALS'!M13</f>
        <v>-321805.36833553948</v>
      </c>
      <c r="N38" s="547">
        <f>+N13-'zz_SUB-TOTALS'!N13</f>
        <v>-494018.06268418394</v>
      </c>
      <c r="O38" s="547">
        <f>+O13-'zz_SUB-TOTALS'!O13</f>
        <v>549213.45758207445</v>
      </c>
      <c r="P38" s="547">
        <f>+P13-'zz_SUB-TOTALS'!P13</f>
        <v>607059.53473470174</v>
      </c>
      <c r="Q38" s="547">
        <f>+Q13-'zz_SUB-TOTALS'!Q13</f>
        <v>440043.35987456795</v>
      </c>
      <c r="R38" s="547">
        <f>+R13-'zz_SUB-TOTALS'!R13</f>
        <v>470186.2105456451</v>
      </c>
      <c r="S38" s="547">
        <f>+S13-'zz_SUB-TOTALS'!S13</f>
        <v>-1311062.1857921816</v>
      </c>
      <c r="T38" s="547">
        <f>+T13-'zz_SUB-TOTALS'!T13</f>
        <v>-1571263.8079645308</v>
      </c>
      <c r="AB38" s="469"/>
      <c r="AC38" s="469"/>
      <c r="AD38" s="554"/>
      <c r="AE38" s="554"/>
      <c r="AI38" s="742"/>
    </row>
    <row r="39" spans="1:35" s="30" customFormat="1" hidden="1" x14ac:dyDescent="0.25">
      <c r="A39" s="553">
        <v>240</v>
      </c>
      <c r="B39" s="553" t="s">
        <v>628</v>
      </c>
      <c r="C39" s="547">
        <f>+C14-'zz_SUB-TOTALS'!C14</f>
        <v>0</v>
      </c>
      <c r="D39" s="547">
        <f>+D14-'zz_SUB-TOTALS'!D14</f>
        <v>0</v>
      </c>
      <c r="E39" s="547">
        <f>+E14-'zz_SUB-TOTALS'!E14</f>
        <v>0</v>
      </c>
      <c r="F39" s="547">
        <f>+F14-'zz_SUB-TOTALS'!F14</f>
        <v>0</v>
      </c>
      <c r="G39" s="547">
        <f>+G14-'zz_SUB-TOTALS'!G14</f>
        <v>348800.58144000173</v>
      </c>
      <c r="H39" s="547">
        <f>+H14-'zz_SUB-TOTALS'!H14</f>
        <v>252944.25575999916</v>
      </c>
      <c r="I39" s="547">
        <f>+I14-'zz_SUB-TOTALS'!I14-'zz_SUB-TOTALS'!V14</f>
        <v>236352.15173619229</v>
      </c>
      <c r="J39" s="547">
        <f>+J14-'zz_SUB-TOTALS'!J14-'zz_SUB-TOTALS'!W14</f>
        <v>161250.05399999989</v>
      </c>
      <c r="K39" s="547">
        <f>+K14-'zz_SUB-TOTALS'!K14</f>
        <v>274679.54371986538</v>
      </c>
      <c r="L39" s="547">
        <f>+L14-'zz_SUB-TOTALS'!L14</f>
        <v>200260.77216539904</v>
      </c>
      <c r="M39" s="547">
        <f>+M14-'zz_SUB-TOTALS'!M14</f>
        <v>-436191.47687084228</v>
      </c>
      <c r="N39" s="547">
        <f>+N14-'zz_SUB-TOTALS'!N14</f>
        <v>-372742.35713999718</v>
      </c>
      <c r="O39" s="547">
        <f>+O14-'zz_SUB-TOTALS'!O14</f>
        <v>39426.864973530639</v>
      </c>
      <c r="P39" s="547">
        <f>+P14-'zz_SUB-TOTALS'!P14</f>
        <v>30128.12672579987</v>
      </c>
      <c r="Q39" s="547">
        <f>+Q14-'zz_SUB-TOTALS'!Q14</f>
        <v>41987.512611828744</v>
      </c>
      <c r="R39" s="547">
        <f>+R14-'zz_SUB-TOTALS'!R14</f>
        <v>28241.780131200328</v>
      </c>
      <c r="S39" s="547">
        <f>+S14-'zz_SUB-TOTALS'!S14</f>
        <v>-517605.85445620166</v>
      </c>
      <c r="T39" s="547">
        <f>+T14-'zz_SUB-TOTALS'!T14</f>
        <v>-431112.26399699785</v>
      </c>
      <c r="AB39" s="469"/>
      <c r="AC39" s="469"/>
      <c r="AD39" s="554"/>
      <c r="AE39" s="554"/>
      <c r="AI39" s="742"/>
    </row>
    <row r="40" spans="1:35" s="30" customFormat="1" hidden="1" x14ac:dyDescent="0.25">
      <c r="A40" s="553">
        <v>320</v>
      </c>
      <c r="B40" s="553" t="s">
        <v>629</v>
      </c>
      <c r="C40" s="547">
        <f>+C15-'zz_SUB-TOTALS'!C15</f>
        <v>3219.417126351269</v>
      </c>
      <c r="D40" s="547">
        <f>+D15-'zz_SUB-TOTALS'!D15</f>
        <v>3216.6494752453873</v>
      </c>
      <c r="E40" s="547">
        <f>+E15-'zz_SUB-TOTALS'!E15</f>
        <v>0</v>
      </c>
      <c r="F40" s="547">
        <f>+F15-'zz_SUB-TOTALS'!F15</f>
        <v>0</v>
      </c>
      <c r="G40" s="547">
        <f>+G15-'zz_SUB-TOTALS'!G15</f>
        <v>28281695.348779917</v>
      </c>
      <c r="H40" s="547">
        <f>+H15-'zz_SUB-TOTALS'!H15</f>
        <v>20824630.751321971</v>
      </c>
      <c r="I40" s="547">
        <f>+I15-'zz_SUB-TOTALS'!I15-'zz_SUB-TOTALS'!V15</f>
        <v>16347287.813312629</v>
      </c>
      <c r="J40" s="547">
        <f>+J15-'zz_SUB-TOTALS'!J15-'zz_SUB-TOTALS'!W15</f>
        <v>10673165.71703068</v>
      </c>
      <c r="K40" s="547">
        <f>+K15-'zz_SUB-TOTALS'!K15</f>
        <v>21841686.563023537</v>
      </c>
      <c r="L40" s="547">
        <f>+L15-'zz_SUB-TOTALS'!L15</f>
        <v>16044623.201862633</v>
      </c>
      <c r="M40" s="547">
        <f>+M15-'zz_SUB-TOTALS'!M15</f>
        <v>-6103370.0890423656</v>
      </c>
      <c r="N40" s="547">
        <f>+N15-'zz_SUB-TOTALS'!N15</f>
        <v>-5919626.9587854147</v>
      </c>
      <c r="O40" s="547">
        <f>+O15-'zz_SUB-TOTALS'!O15</f>
        <v>3306934.3731186334</v>
      </c>
      <c r="P40" s="547">
        <f>+P15-'zz_SUB-TOTALS'!P15</f>
        <v>2582789.2003278881</v>
      </c>
      <c r="Q40" s="547">
        <f>+Q15-'zz_SUB-TOTALS'!Q15</f>
        <v>3755287.6441892013</v>
      </c>
      <c r="R40" s="547">
        <f>+R15-'zz_SUB-TOTALS'!R15</f>
        <v>2622564.7953800261</v>
      </c>
      <c r="S40" s="547">
        <f>+S15-'zz_SUB-TOTALS'!S15</f>
        <v>-13165592.106350206</v>
      </c>
      <c r="T40" s="547">
        <f>+T15-'zz_SUB-TOTALS'!T15</f>
        <v>-11124980.954493329</v>
      </c>
      <c r="AB40" s="469"/>
      <c r="AC40" s="469"/>
      <c r="AD40" s="554"/>
      <c r="AE40" s="554"/>
      <c r="AI40" s="742"/>
    </row>
    <row r="41" spans="1:35" s="30" customFormat="1" hidden="1" x14ac:dyDescent="0.25">
      <c r="A41" s="553">
        <v>330</v>
      </c>
      <c r="B41" s="553" t="s">
        <v>630</v>
      </c>
      <c r="C41" s="547">
        <f>+C16-'zz_SUB-TOTALS'!C16</f>
        <v>1266.3112658672035</v>
      </c>
      <c r="D41" s="547">
        <f>+D16-'zz_SUB-TOTALS'!D16</f>
        <v>1341.9638773236657</v>
      </c>
      <c r="E41" s="547">
        <f>+E16-'zz_SUB-TOTALS'!E16</f>
        <v>0</v>
      </c>
      <c r="F41" s="547">
        <f>+F16-'zz_SUB-TOTALS'!F16</f>
        <v>0</v>
      </c>
      <c r="G41" s="547">
        <f>+G16-'zz_SUB-TOTALS'!G16</f>
        <v>5084072.8951854259</v>
      </c>
      <c r="H41" s="547">
        <f>+H16-'zz_SUB-TOTALS'!H16</f>
        <v>3840013.5670466274</v>
      </c>
      <c r="I41" s="547">
        <f>+I16-'zz_SUB-TOTALS'!I16-'zz_SUB-TOTALS'!V16</f>
        <v>3287793.2304049125</v>
      </c>
      <c r="J41" s="547">
        <f>+J16-'zz_SUB-TOTALS'!J16-'zz_SUB-TOTALS'!W16</f>
        <v>2310398.4109190693</v>
      </c>
      <c r="K41" s="547">
        <f>+K16-'zz_SUB-TOTALS'!K16</f>
        <v>3834530.5210787095</v>
      </c>
      <c r="L41" s="547">
        <f>+L16-'zz_SUB-TOTALS'!L16</f>
        <v>2855548.4539640062</v>
      </c>
      <c r="M41" s="547">
        <f>+M16-'zz_SUB-TOTALS'!M16</f>
        <v>-1034098.8268460669</v>
      </c>
      <c r="N41" s="547">
        <f>+N16-'zz_SUB-TOTALS'!N16</f>
        <v>-1010334.216668617</v>
      </c>
      <c r="O41" s="547">
        <f>+O16-'zz_SUB-TOTALS'!O16</f>
        <v>617986.20346775372</v>
      </c>
      <c r="P41" s="547">
        <f>+P16-'zz_SUB-TOTALS'!P16</f>
        <v>500092.21776380297</v>
      </c>
      <c r="Q41" s="547">
        <f>+Q16-'zz_SUB-TOTALS'!Q16</f>
        <v>749997.16707893275</v>
      </c>
      <c r="R41" s="547">
        <f>+R16-'zz_SUB-TOTALS'!R16</f>
        <v>552839.65532062948</v>
      </c>
      <c r="S41" s="547">
        <f>+S16-'zz_SUB-TOTALS'!S16</f>
        <v>-2402082.1973927524</v>
      </c>
      <c r="T41" s="547">
        <f>+T16-'zz_SUB-TOTALS'!T16</f>
        <v>-2063266.0897530504</v>
      </c>
      <c r="AB41" s="469"/>
      <c r="AC41" s="469"/>
      <c r="AD41" s="554"/>
      <c r="AE41" s="554"/>
      <c r="AI41" s="742"/>
    </row>
    <row r="42" spans="1:35" s="30" customFormat="1" hidden="1" x14ac:dyDescent="0.25">
      <c r="A42" s="553">
        <v>350</v>
      </c>
      <c r="B42" s="553" t="s">
        <v>631</v>
      </c>
      <c r="C42" s="547" t="e">
        <f>+#REF!-'zz_SUB-TOTALS'!C17</f>
        <v>#REF!</v>
      </c>
      <c r="D42" s="547" t="e">
        <f>+#REF!-'zz_SUB-TOTALS'!D17</f>
        <v>#REF!</v>
      </c>
      <c r="E42" s="547" t="e">
        <f>+#REF!-'zz_SUB-TOTALS'!E17</f>
        <v>#REF!</v>
      </c>
      <c r="F42" s="547" t="e">
        <f>+#REF!-'zz_SUB-TOTALS'!F17</f>
        <v>#REF!</v>
      </c>
      <c r="G42" s="547" t="e">
        <f>+#REF!-'zz_SUB-TOTALS'!G17</f>
        <v>#REF!</v>
      </c>
      <c r="H42" s="547" t="e">
        <f>+#REF!-'zz_SUB-TOTALS'!H17</f>
        <v>#REF!</v>
      </c>
      <c r="I42" s="547" t="e">
        <f>+#REF!-'zz_SUB-TOTALS'!I17-'zz_SUB-TOTALS'!V17</f>
        <v>#REF!</v>
      </c>
      <c r="J42" s="547" t="e">
        <f>+#REF!-'zz_SUB-TOTALS'!J17-'zz_SUB-TOTALS'!W17</f>
        <v>#REF!</v>
      </c>
      <c r="K42" s="547" t="e">
        <f>+#REF!-'zz_SUB-TOTALS'!K17</f>
        <v>#REF!</v>
      </c>
      <c r="L42" s="547" t="e">
        <f>+#REF!-'zz_SUB-TOTALS'!L17</f>
        <v>#REF!</v>
      </c>
      <c r="M42" s="547" t="e">
        <f>+#REF!-'zz_SUB-TOTALS'!M17</f>
        <v>#REF!</v>
      </c>
      <c r="N42" s="547" t="e">
        <f>+#REF!-'zz_SUB-TOTALS'!N17</f>
        <v>#REF!</v>
      </c>
      <c r="O42" s="547" t="e">
        <f>+#REF!-'zz_SUB-TOTALS'!O17</f>
        <v>#REF!</v>
      </c>
      <c r="P42" s="547" t="e">
        <f>+#REF!-'zz_SUB-TOTALS'!P17</f>
        <v>#REF!</v>
      </c>
      <c r="Q42" s="547" t="e">
        <f>+#REF!-'zz_SUB-TOTALS'!Q17</f>
        <v>#REF!</v>
      </c>
      <c r="R42" s="547" t="e">
        <f>+#REF!-'zz_SUB-TOTALS'!R17</f>
        <v>#REF!</v>
      </c>
      <c r="S42" s="547" t="e">
        <f>+#REF!-'zz_SUB-TOTALS'!S17</f>
        <v>#REF!</v>
      </c>
      <c r="T42" s="547" t="e">
        <f>+#REF!-'zz_SUB-TOTALS'!T17</f>
        <v>#REF!</v>
      </c>
      <c r="AB42" s="469"/>
      <c r="AC42" s="469"/>
      <c r="AD42" s="554"/>
      <c r="AE42" s="554"/>
      <c r="AI42" s="742"/>
    </row>
    <row r="43" spans="1:35" s="30" customFormat="1" hidden="1" x14ac:dyDescent="0.25">
      <c r="A43" s="553">
        <v>520</v>
      </c>
      <c r="B43" s="553" t="s">
        <v>632</v>
      </c>
      <c r="C43" s="547" t="e">
        <f>+#REF!-'zz_SUB-TOTALS'!C18</f>
        <v>#REF!</v>
      </c>
      <c r="D43" s="547" t="e">
        <f>+#REF!-'zz_SUB-TOTALS'!D18</f>
        <v>#REF!</v>
      </c>
      <c r="E43" s="547" t="e">
        <f>+#REF!-'zz_SUB-TOTALS'!E18</f>
        <v>#REF!</v>
      </c>
      <c r="F43" s="547" t="e">
        <f>+#REF!-'zz_SUB-TOTALS'!F18</f>
        <v>#REF!</v>
      </c>
      <c r="G43" s="547" t="e">
        <f>+#REF!-'zz_SUB-TOTALS'!G18</f>
        <v>#REF!</v>
      </c>
      <c r="H43" s="547" t="e">
        <f>+#REF!-'zz_SUB-TOTALS'!H18</f>
        <v>#REF!</v>
      </c>
      <c r="I43" s="547" t="e">
        <f>+#REF!-'zz_SUB-TOTALS'!I18-'zz_SUB-TOTALS'!V18</f>
        <v>#REF!</v>
      </c>
      <c r="J43" s="547" t="e">
        <f>+#REF!-'zz_SUB-TOTALS'!J18-'zz_SUB-TOTALS'!W18</f>
        <v>#REF!</v>
      </c>
      <c r="K43" s="547" t="e">
        <f>+#REF!-'zz_SUB-TOTALS'!K18</f>
        <v>#REF!</v>
      </c>
      <c r="L43" s="547" t="e">
        <f>+#REF!-'zz_SUB-TOTALS'!L18</f>
        <v>#REF!</v>
      </c>
      <c r="M43" s="547" t="e">
        <f>+#REF!-'zz_SUB-TOTALS'!M18</f>
        <v>#REF!</v>
      </c>
      <c r="N43" s="547" t="e">
        <f>+#REF!-'zz_SUB-TOTALS'!N18</f>
        <v>#REF!</v>
      </c>
      <c r="O43" s="547" t="e">
        <f>+#REF!-'zz_SUB-TOTALS'!O18</f>
        <v>#REF!</v>
      </c>
      <c r="P43" s="547" t="e">
        <f>+#REF!-'zz_SUB-TOTALS'!P18</f>
        <v>#REF!</v>
      </c>
      <c r="Q43" s="547" t="e">
        <f>+#REF!-'zz_SUB-TOTALS'!Q18</f>
        <v>#REF!</v>
      </c>
      <c r="R43" s="547" t="e">
        <f>+#REF!-'zz_SUB-TOTALS'!R18</f>
        <v>#REF!</v>
      </c>
      <c r="S43" s="547" t="e">
        <f>+#REF!-'zz_SUB-TOTALS'!S18</f>
        <v>#REF!</v>
      </c>
      <c r="T43" s="547" t="e">
        <f>+#REF!-'zz_SUB-TOTALS'!T18</f>
        <v>#REF!</v>
      </c>
      <c r="AB43" s="469"/>
      <c r="AC43" s="469"/>
      <c r="AD43" s="554"/>
      <c r="AE43" s="554"/>
      <c r="AI43" s="742"/>
    </row>
    <row r="44" spans="1:35" s="30" customFormat="1" hidden="1" x14ac:dyDescent="0.25">
      <c r="A44" s="553">
        <v>525</v>
      </c>
      <c r="B44" s="553" t="s">
        <v>633</v>
      </c>
      <c r="C44" s="547">
        <f>+C17-'zz_SUB-TOTALS'!C19</f>
        <v>785.97862247114244</v>
      </c>
      <c r="D44" s="547">
        <f>+D17-'zz_SUB-TOTALS'!D19</f>
        <v>777.64381140837213</v>
      </c>
      <c r="E44" s="547">
        <f>+E17-'zz_SUB-TOTALS'!E19</f>
        <v>0</v>
      </c>
      <c r="F44" s="547">
        <f>+F17-'zz_SUB-TOTALS'!F19</f>
        <v>0</v>
      </c>
      <c r="G44" s="547">
        <f>+G17-'zz_SUB-TOTALS'!G19</f>
        <v>3037357.0094026327</v>
      </c>
      <c r="H44" s="547">
        <f>+H17-'zz_SUB-TOTALS'!H19</f>
        <v>2276689.5716010779</v>
      </c>
      <c r="I44" s="547">
        <f>+I17-'zz_SUB-TOTALS'!I19-'zz_SUB-TOTALS'!V19</f>
        <v>1960555.7837698669</v>
      </c>
      <c r="J44" s="547">
        <f>+J17-'zz_SUB-TOTALS'!J19-'zz_SUB-TOTALS'!W19</f>
        <v>1371646.5677183187</v>
      </c>
      <c r="K44" s="547">
        <f>+K17-'zz_SUB-TOTALS'!K19</f>
        <v>2286913.6391865574</v>
      </c>
      <c r="L44" s="547">
        <f>+L17-'zz_SUB-TOTALS'!L19</f>
        <v>1695489.3766178973</v>
      </c>
      <c r="M44" s="547">
        <f>+M17-'zz_SUB-TOTALS'!M19</f>
        <v>-735518.63780857623</v>
      </c>
      <c r="N44" s="547">
        <f>+N17-'zz_SUB-TOTALS'!N19</f>
        <v>-669622.33278835937</v>
      </c>
      <c r="O44" s="547">
        <f>+O17-'zz_SUB-TOTALS'!O19</f>
        <v>370208.16438436089</v>
      </c>
      <c r="P44" s="547">
        <f>+P17-'zz_SUB-TOTALS'!P19</f>
        <v>295925.11294011539</v>
      </c>
      <c r="Q44" s="547">
        <f>+Q17-'zz_SUB-TOTALS'!Q19</f>
        <v>451277.14210128784</v>
      </c>
      <c r="R44" s="547">
        <f>+R17-'zz_SUB-TOTALS'!R19</f>
        <v>326107.45075079799</v>
      </c>
      <c r="S44" s="547">
        <f>+S17-'zz_SUB-TOTALS'!S19</f>
        <v>-1557003.9442942217</v>
      </c>
      <c r="T44" s="547">
        <f>+T17-'zz_SUB-TOTALS'!T19</f>
        <v>-1291654.8964792714</v>
      </c>
      <c r="AB44" s="469"/>
      <c r="AC44" s="469"/>
      <c r="AD44" s="554"/>
      <c r="AE44" s="554"/>
      <c r="AI44" s="742"/>
    </row>
    <row r="45" spans="1:35" s="30" customFormat="1" hidden="1" x14ac:dyDescent="0.25">
      <c r="A45" s="553">
        <v>526</v>
      </c>
      <c r="B45" s="553" t="s">
        <v>634</v>
      </c>
      <c r="C45" s="547">
        <f>+C18-'zz_SUB-TOTALS'!C20</f>
        <v>0</v>
      </c>
      <c r="D45" s="547">
        <f>+D18-'zz_SUB-TOTALS'!D20</f>
        <v>0</v>
      </c>
      <c r="E45" s="547">
        <f>+E18-'zz_SUB-TOTALS'!E20</f>
        <v>0</v>
      </c>
      <c r="F45" s="547">
        <f>+F18-'zz_SUB-TOTALS'!F20</f>
        <v>0</v>
      </c>
      <c r="G45" s="547">
        <f>+G18-'zz_SUB-TOTALS'!G20</f>
        <v>290667.1512000002</v>
      </c>
      <c r="H45" s="547">
        <f>+H18-'zz_SUB-TOTALS'!H20</f>
        <v>210786.8797999993</v>
      </c>
      <c r="I45" s="547">
        <f>+I18-'zz_SUB-TOTALS'!I20-'zz_SUB-TOTALS'!V20</f>
        <v>196960.12644682708</v>
      </c>
      <c r="J45" s="547">
        <f>+J18-'zz_SUB-TOTALS'!J20-'zz_SUB-TOTALS'!W20</f>
        <v>134375.04499999969</v>
      </c>
      <c r="K45" s="547">
        <f>+K18-'zz_SUB-TOTALS'!K20</f>
        <v>228899.61976655573</v>
      </c>
      <c r="L45" s="547">
        <f>+L18-'zz_SUB-TOTALS'!L20</f>
        <v>166883.97680450045</v>
      </c>
      <c r="M45" s="547">
        <f>+M18-'zz_SUB-TOTALS'!M20</f>
        <v>-139547.13221241534</v>
      </c>
      <c r="N45" s="547">
        <f>+N18-'zz_SUB-TOTALS'!N20</f>
        <v>-130719.55205243081</v>
      </c>
      <c r="O45" s="547">
        <f>+O18-'zz_SUB-TOTALS'!O20</f>
        <v>32855.720811275532</v>
      </c>
      <c r="P45" s="547">
        <f>+P18-'zz_SUB-TOTALS'!P20</f>
        <v>25106.772271500027</v>
      </c>
      <c r="Q45" s="547">
        <f>+Q18-'zz_SUB-TOTALS'!Q20</f>
        <v>34989.593843190931</v>
      </c>
      <c r="R45" s="547">
        <f>+R18-'zz_SUB-TOTALS'!R20</f>
        <v>23534.816775999963</v>
      </c>
      <c r="S45" s="547">
        <f>+S18-'zz_SUB-TOTALS'!S20</f>
        <v>-207392.4468668811</v>
      </c>
      <c r="T45" s="547">
        <f>+T18-'zz_SUB-TOTALS'!T20</f>
        <v>-179361.14109993167</v>
      </c>
      <c r="AB45" s="469"/>
      <c r="AC45" s="469"/>
      <c r="AD45" s="554"/>
      <c r="AE45" s="554"/>
      <c r="AI45" s="742"/>
    </row>
    <row r="46" spans="1:35" s="30" customFormat="1" hidden="1" x14ac:dyDescent="0.25">
      <c r="A46" s="553">
        <v>527</v>
      </c>
      <c r="B46" s="553" t="s">
        <v>635</v>
      </c>
      <c r="C46" s="547">
        <f>+C19-'zz_SUB-TOTALS'!C21</f>
        <v>548.8512707105474</v>
      </c>
      <c r="D46" s="547">
        <f>+D19-'zz_SUB-TOTALS'!D21</f>
        <v>481.92642135239294</v>
      </c>
      <c r="E46" s="547">
        <f>+E19-'zz_SUB-TOTALS'!E21</f>
        <v>0</v>
      </c>
      <c r="F46" s="547">
        <f>+F19-'zz_SUB-TOTALS'!F21</f>
        <v>0</v>
      </c>
      <c r="G46" s="547">
        <f>+G19-'zz_SUB-TOTALS'!G21</f>
        <v>2363979.2557827234</v>
      </c>
      <c r="H46" s="547">
        <f>+H19-'zz_SUB-TOTALS'!H21</f>
        <v>1742823.7255124226</v>
      </c>
      <c r="I46" s="547">
        <f>+I19-'zz_SUB-TOTALS'!I21-'zz_SUB-TOTALS'!V21</f>
        <v>1533711.1633567989</v>
      </c>
      <c r="J46" s="547">
        <f>+J19-'zz_SUB-TOTALS'!J21-'zz_SUB-TOTALS'!W21</f>
        <v>1061628.7543580988</v>
      </c>
      <c r="K46" s="547">
        <f>+K19-'zz_SUB-TOTALS'!K21</f>
        <v>1788307.7111525554</v>
      </c>
      <c r="L46" s="547">
        <f>+L19-'zz_SUB-TOTALS'!L21</f>
        <v>1313510.3415589388</v>
      </c>
      <c r="M46" s="547">
        <f>+M19-'zz_SUB-TOTALS'!M21</f>
        <v>-435456.37886048295</v>
      </c>
      <c r="N46" s="547">
        <f>+N19-'zz_SUB-TOTALS'!N21</f>
        <v>-430007.06457887404</v>
      </c>
      <c r="O46" s="547">
        <f>+O19-'zz_SUB-TOTALS'!O21</f>
        <v>285983.27394442214</v>
      </c>
      <c r="P46" s="547">
        <f>+P19-'zz_SUB-TOTALS'!P21</f>
        <v>222925.02319036238</v>
      </c>
      <c r="Q46" s="547">
        <f>+Q19-'zz_SUB-TOTALS'!Q21</f>
        <v>344377.80245261034</v>
      </c>
      <c r="R46" s="547">
        <f>+R19-'zz_SUB-TOTALS'!R21</f>
        <v>239154.65913869906</v>
      </c>
      <c r="S46" s="547">
        <f>+S19-'zz_SUB-TOTALS'!S21</f>
        <v>-1065817.4552575164</v>
      </c>
      <c r="T46" s="547">
        <f>+T19-'zz_SUB-TOTALS'!T21</f>
        <v>-892086.74690793455</v>
      </c>
      <c r="AB46" s="469"/>
      <c r="AC46" s="469"/>
      <c r="AD46" s="554"/>
      <c r="AE46" s="554"/>
      <c r="AI46" s="742"/>
    </row>
    <row r="47" spans="1:35" s="30" customFormat="1" hidden="1" x14ac:dyDescent="0.25">
      <c r="A47" s="553">
        <v>610</v>
      </c>
      <c r="B47" s="553" t="s">
        <v>636</v>
      </c>
      <c r="C47" s="547">
        <f>+C20-'zz_SUB-TOTALS'!C22</f>
        <v>0</v>
      </c>
      <c r="D47" s="547">
        <f>+D20-'zz_SUB-TOTALS'!D22</f>
        <v>0</v>
      </c>
      <c r="E47" s="547">
        <f>+E20-'zz_SUB-TOTALS'!E22</f>
        <v>0</v>
      </c>
      <c r="F47" s="547">
        <f>+F20-'zz_SUB-TOTALS'!F22</f>
        <v>0</v>
      </c>
      <c r="G47" s="547">
        <f>+G20-'zz_SUB-TOTALS'!G22</f>
        <v>174400.29072000086</v>
      </c>
      <c r="H47" s="547">
        <f>+H20-'zz_SUB-TOTALS'!H22</f>
        <v>126472.12787999958</v>
      </c>
      <c r="I47" s="547">
        <f>+I20-'zz_SUB-TOTALS'!I22-'zz_SUB-TOTALS'!V22</f>
        <v>118176.07586809601</v>
      </c>
      <c r="J47" s="547">
        <f>+J20-'zz_SUB-TOTALS'!J22-'zz_SUB-TOTALS'!W22</f>
        <v>80625.026999999362</v>
      </c>
      <c r="K47" s="547">
        <f>+K20-'zz_SUB-TOTALS'!K22</f>
        <v>137339.77185993362</v>
      </c>
      <c r="L47" s="547">
        <f>+L20-'zz_SUB-TOTALS'!L22</f>
        <v>100130.38608269952</v>
      </c>
      <c r="M47" s="547">
        <f>+M20-'zz_SUB-TOTALS'!M22</f>
        <v>-121713.73180994485</v>
      </c>
      <c r="N47" s="547">
        <f>+N20-'zz_SUB-TOTALS'!N22</f>
        <v>-117164.37737550307</v>
      </c>
      <c r="O47" s="547">
        <f>+O20-'zz_SUB-TOTALS'!O22</f>
        <v>19713.432486765319</v>
      </c>
      <c r="P47" s="547">
        <f>+P20-'zz_SUB-TOTALS'!P22</f>
        <v>15064.063362900051</v>
      </c>
      <c r="Q47" s="547">
        <f>+Q20-'zz_SUB-TOTALS'!Q22</f>
        <v>20993.756305914605</v>
      </c>
      <c r="R47" s="547">
        <f>+R20-'zz_SUB-TOTALS'!R22</f>
        <v>14120.890065599931</v>
      </c>
      <c r="S47" s="547">
        <f>+S20-'zz_SUB-TOTALS'!S22</f>
        <v>-162420.92060262477</v>
      </c>
      <c r="T47" s="547">
        <f>+T20-'zz_SUB-TOTALS'!T22</f>
        <v>-146349.3308040034</v>
      </c>
      <c r="AB47" s="469"/>
      <c r="AC47" s="469"/>
      <c r="AD47" s="554"/>
      <c r="AE47" s="554"/>
      <c r="AI47" s="742"/>
    </row>
    <row r="48" spans="1:35" s="30" customFormat="1" hidden="1" x14ac:dyDescent="0.25">
      <c r="A48" s="553">
        <v>615</v>
      </c>
      <c r="B48" s="553" t="s">
        <v>637</v>
      </c>
      <c r="C48" s="547">
        <f>+C21-'zz_SUB-TOTALS'!C23</f>
        <v>13.354820884442233</v>
      </c>
      <c r="D48" s="547">
        <f>+D21-'zz_SUB-TOTALS'!D23</f>
        <v>12.885723993747888</v>
      </c>
      <c r="E48" s="547">
        <f>+E21-'zz_SUB-TOTALS'!E23</f>
        <v>0</v>
      </c>
      <c r="F48" s="547">
        <f>+F21-'zz_SUB-TOTALS'!F23</f>
        <v>0</v>
      </c>
      <c r="G48" s="547">
        <f>+G21-'zz_SUB-TOTALS'!G23</f>
        <v>121450.67329408973</v>
      </c>
      <c r="H48" s="547">
        <f>+H21-'zz_SUB-TOTALS'!H23</f>
        <v>89207.818347040564</v>
      </c>
      <c r="I48" s="547">
        <f>+I21-'zz_SUB-TOTALS'!I23-'zz_SUB-TOTALS'!V23</f>
        <v>80638.324359004502</v>
      </c>
      <c r="J48" s="547">
        <f>+J21-'zz_SUB-TOTALS'!J23-'zz_SUB-TOTALS'!W23</f>
        <v>55548.236538887686</v>
      </c>
      <c r="K48" s="547">
        <f>+K21-'zz_SUB-TOTALS'!K23</f>
        <v>93858.047636726405</v>
      </c>
      <c r="L48" s="547">
        <f>+L21-'zz_SUB-TOTALS'!L23</f>
        <v>68854.362302688882</v>
      </c>
      <c r="M48" s="547">
        <f>+M21-'zz_SUB-TOTALS'!M23</f>
        <v>-78284.093816122971</v>
      </c>
      <c r="N48" s="547">
        <f>+N21-'zz_SUB-TOTALS'!N23</f>
        <v>-76281.290425368585</v>
      </c>
      <c r="O48" s="547">
        <f>+O21-'zz_SUB-TOTALS'!O23</f>
        <v>14184.950805551605</v>
      </c>
      <c r="P48" s="547">
        <f>+P21-'zz_SUB-TOTALS'!P23</f>
        <v>11035.620188689674</v>
      </c>
      <c r="Q48" s="547">
        <f>+Q21-'zz_SUB-TOTALS'!Q23</f>
        <v>16075.150669321185</v>
      </c>
      <c r="R48" s="547">
        <f>+R21-'zz_SUB-TOTALS'!R23</f>
        <v>11151.813571447274</v>
      </c>
      <c r="S48" s="547">
        <f>+S21-'zz_SUB-TOTALS'!S23</f>
        <v>-108544.19529099576</v>
      </c>
      <c r="T48" s="547">
        <f>+T21-'zz_SUB-TOTALS'!T23</f>
        <v>-98468.724185505416</v>
      </c>
      <c r="AB48" s="469"/>
      <c r="AC48" s="469"/>
      <c r="AD48" s="554"/>
      <c r="AE48" s="554"/>
      <c r="AI48" s="742"/>
    </row>
    <row r="49" spans="1:35" s="30" customFormat="1" hidden="1" x14ac:dyDescent="0.25">
      <c r="A49" s="553">
        <v>640</v>
      </c>
      <c r="B49" s="553" t="s">
        <v>638</v>
      </c>
      <c r="C49" s="547" t="e">
        <f>+#REF!-'zz_SUB-TOTALS'!C24</f>
        <v>#REF!</v>
      </c>
      <c r="D49" s="547" t="e">
        <f>+#REF!-'zz_SUB-TOTALS'!D24</f>
        <v>#REF!</v>
      </c>
      <c r="E49" s="547" t="e">
        <f>+#REF!-'zz_SUB-TOTALS'!E24</f>
        <v>#REF!</v>
      </c>
      <c r="F49" s="547" t="e">
        <f>+#REF!-'zz_SUB-TOTALS'!F24</f>
        <v>#REF!</v>
      </c>
      <c r="G49" s="547" t="e">
        <f>+#REF!-'zz_SUB-TOTALS'!G24</f>
        <v>#REF!</v>
      </c>
      <c r="H49" s="547" t="e">
        <f>+#REF!-'zz_SUB-TOTALS'!H24</f>
        <v>#REF!</v>
      </c>
      <c r="I49" s="547" t="e">
        <f>+#REF!-'zz_SUB-TOTALS'!I24-'zz_SUB-TOTALS'!V24</f>
        <v>#REF!</v>
      </c>
      <c r="J49" s="547" t="e">
        <f>+#REF!-'zz_SUB-TOTALS'!J24-'zz_SUB-TOTALS'!W24</f>
        <v>#REF!</v>
      </c>
      <c r="K49" s="547" t="e">
        <f>+#REF!-'zz_SUB-TOTALS'!K24</f>
        <v>#REF!</v>
      </c>
      <c r="L49" s="547" t="e">
        <f>+#REF!-'zz_SUB-TOTALS'!L24</f>
        <v>#REF!</v>
      </c>
      <c r="M49" s="547" t="e">
        <f>+#REF!-'zz_SUB-TOTALS'!M24</f>
        <v>#REF!</v>
      </c>
      <c r="N49" s="547" t="e">
        <f>+#REF!-'zz_SUB-TOTALS'!N24</f>
        <v>#REF!</v>
      </c>
      <c r="O49" s="547" t="e">
        <f>+#REF!-'zz_SUB-TOTALS'!O24</f>
        <v>#REF!</v>
      </c>
      <c r="P49" s="547" t="e">
        <f>+#REF!-'zz_SUB-TOTALS'!P24</f>
        <v>#REF!</v>
      </c>
      <c r="Q49" s="547" t="e">
        <f>+#REF!-'zz_SUB-TOTALS'!Q24</f>
        <v>#REF!</v>
      </c>
      <c r="R49" s="547" t="e">
        <f>+#REF!-'zz_SUB-TOTALS'!R24</f>
        <v>#REF!</v>
      </c>
      <c r="S49" s="547" t="e">
        <f>+#REF!-'zz_SUB-TOTALS'!S24</f>
        <v>#REF!</v>
      </c>
      <c r="T49" s="547" t="e">
        <f>+#REF!-'zz_SUB-TOTALS'!T24</f>
        <v>#REF!</v>
      </c>
      <c r="AB49" s="469"/>
      <c r="AC49" s="469"/>
      <c r="AD49" s="554"/>
      <c r="AE49" s="554"/>
      <c r="AI49" s="742"/>
    </row>
    <row r="50" spans="1:35" s="30" customFormat="1" hidden="1" x14ac:dyDescent="0.25">
      <c r="A50" s="553">
        <v>650</v>
      </c>
      <c r="B50" s="553" t="s">
        <v>639</v>
      </c>
      <c r="C50" s="547">
        <f>+C22-'zz_SUB-TOTALS'!C25</f>
        <v>0</v>
      </c>
      <c r="D50" s="547">
        <f>+D22-'zz_SUB-TOTALS'!D25</f>
        <v>0</v>
      </c>
      <c r="E50" s="547">
        <f>+E22-'zz_SUB-TOTALS'!E25</f>
        <v>0</v>
      </c>
      <c r="F50" s="547">
        <f>+F22-'zz_SUB-TOTALS'!F25</f>
        <v>0</v>
      </c>
      <c r="G50" s="547">
        <f>+G22-'zz_SUB-TOTALS'!G25</f>
        <v>58133.430240001529</v>
      </c>
      <c r="H50" s="547">
        <f>+H22-'zz_SUB-TOTALS'!H25</f>
        <v>42157.375959999859</v>
      </c>
      <c r="I50" s="547">
        <f>+I22-'zz_SUB-TOTALS'!I25-'zz_SUB-TOTALS'!V25</f>
        <v>39392.02528936509</v>
      </c>
      <c r="J50" s="547">
        <f>+J22-'zz_SUB-TOTALS'!J25-'zz_SUB-TOTALS'!W25</f>
        <v>26875.008999999613</v>
      </c>
      <c r="K50" s="547">
        <f>+K22-'zz_SUB-TOTALS'!K25</f>
        <v>45779.923953311518</v>
      </c>
      <c r="L50" s="547">
        <f>+L22-'zz_SUB-TOTALS'!L25</f>
        <v>33376.795360900462</v>
      </c>
      <c r="M50" s="547">
        <f>+M22-'zz_SUB-TOTALS'!M25</f>
        <v>-6387.8986639464274</v>
      </c>
      <c r="N50" s="547">
        <f>+N22-'zz_SUB-TOTALS'!N25</f>
        <v>-6501.7863609008491</v>
      </c>
      <c r="O50" s="547">
        <f>+O22-'zz_SUB-TOTALS'!O25</f>
        <v>6571.1441622551065</v>
      </c>
      <c r="P50" s="547">
        <f>+P22-'zz_SUB-TOTALS'!P25</f>
        <v>5021.3544543000171</v>
      </c>
      <c r="Q50" s="547">
        <f>+Q22-'zz_SUB-TOTALS'!Q25</f>
        <v>6997.9187686382793</v>
      </c>
      <c r="R50" s="547">
        <f>+R22-'zz_SUB-TOTALS'!R25</f>
        <v>4706.9633551998995</v>
      </c>
      <c r="S50" s="547">
        <f>+S22-'zz_SUB-TOTALS'!S25</f>
        <v>-19956.961594839813</v>
      </c>
      <c r="T50" s="547">
        <f>+T22-'zz_SUB-TOTALS'!T25</f>
        <v>-16230.104170400766</v>
      </c>
      <c r="AB50" s="469"/>
      <c r="AC50" s="469"/>
      <c r="AD50" s="554"/>
      <c r="AE50" s="554"/>
      <c r="AI50" s="742"/>
    </row>
    <row r="51" spans="1:35" s="30" customFormat="1" hidden="1" x14ac:dyDescent="0.25">
      <c r="A51" s="553">
        <v>660</v>
      </c>
      <c r="B51" s="553" t="s">
        <v>640</v>
      </c>
      <c r="C51" s="547">
        <f>+C23-'zz_SUB-TOTALS'!C26</f>
        <v>137.16297901690632</v>
      </c>
      <c r="D51" s="547">
        <f>+D23-'zz_SUB-TOTALS'!D26</f>
        <v>142.93946268433865</v>
      </c>
      <c r="E51" s="547">
        <f>+E23-'zz_SUB-TOTALS'!E26</f>
        <v>0</v>
      </c>
      <c r="F51" s="547">
        <f>+F23-'zz_SUB-TOTALS'!F26</f>
        <v>0</v>
      </c>
      <c r="G51" s="547">
        <f>+G23-'zz_SUB-TOTALS'!G26</f>
        <v>576442.11099045724</v>
      </c>
      <c r="H51" s="547">
        <f>+H23-'zz_SUB-TOTALS'!H26</f>
        <v>433694.45806556568</v>
      </c>
      <c r="I51" s="547">
        <f>+I23-'zz_SUB-TOTALS'!I26-'zz_SUB-TOTALS'!V26</f>
        <v>373572.86457965808</v>
      </c>
      <c r="J51" s="547">
        <f>+J23-'zz_SUB-TOTALS'!J26-'zz_SUB-TOTALS'!W26</f>
        <v>261822.45779173778</v>
      </c>
      <c r="K51" s="547">
        <f>+K23-'zz_SUB-TOTALS'!K26</f>
        <v>435623.37018185202</v>
      </c>
      <c r="L51" s="547">
        <f>+L23-'zz_SUB-TOTALS'!L26</f>
        <v>323694.71194368415</v>
      </c>
      <c r="M51" s="547">
        <f>+M23-'zz_SUB-TOTALS'!M26</f>
        <v>-183202.08585572476</v>
      </c>
      <c r="N51" s="547">
        <f>+N23-'zz_SUB-TOTALS'!N26</f>
        <v>-177707.25881860685</v>
      </c>
      <c r="O51" s="547">
        <f>+O23-'zz_SUB-TOTALS'!O26</f>
        <v>69849.141348678852</v>
      </c>
      <c r="P51" s="547">
        <f>+P23-'zz_SUB-TOTALS'!P26</f>
        <v>56206.410549894557</v>
      </c>
      <c r="Q51" s="547">
        <f>+Q23-'zz_SUB-TOTALS'!Q26</f>
        <v>84337.211162727792</v>
      </c>
      <c r="R51" s="547">
        <f>+R23-'zz_SUB-TOTALS'!R26</f>
        <v>61640.796458450612</v>
      </c>
      <c r="S51" s="547">
        <f>+S23-'zz_SUB-TOTALS'!S26</f>
        <v>-337388.4383671321</v>
      </c>
      <c r="T51" s="547">
        <f>+T23-'zz_SUB-TOTALS'!T26</f>
        <v>-295554.4658269519</v>
      </c>
      <c r="AB51" s="469"/>
      <c r="AC51" s="469"/>
      <c r="AD51" s="554"/>
      <c r="AE51" s="554"/>
      <c r="AI51" s="742"/>
    </row>
    <row r="52" spans="1:35" s="30" customFormat="1" hidden="1" x14ac:dyDescent="0.25">
      <c r="A52" s="553">
        <v>690</v>
      </c>
      <c r="B52" s="553" t="s">
        <v>641</v>
      </c>
      <c r="C52" s="547">
        <f>+C24-'zz_SUB-TOTALS'!C27</f>
        <v>10.909209912177175</v>
      </c>
      <c r="D52" s="547">
        <f>+D24-'zz_SUB-TOTALS'!D27</f>
        <v>24.932924232678943</v>
      </c>
      <c r="E52" s="547">
        <f>+E24-'zz_SUB-TOTALS'!E27</f>
        <v>0</v>
      </c>
      <c r="F52" s="547">
        <f>+F24-'zz_SUB-TOTALS'!F27</f>
        <v>0</v>
      </c>
      <c r="G52" s="547">
        <f>+G24-'zz_SUB-TOTALS'!G27</f>
        <v>527435.39560465515</v>
      </c>
      <c r="H52" s="547">
        <f>+H24-'zz_SUB-TOTALS'!H27</f>
        <v>388884.10579127818</v>
      </c>
      <c r="I52" s="547">
        <f>+I24-'zz_SUB-TOTALS'!I27-'zz_SUB-TOTALS'!V27</f>
        <v>356042.93619369471</v>
      </c>
      <c r="J52" s="547">
        <f>+J24-'zz_SUB-TOTALS'!J27-'zz_SUB-TOTALS'!W27</f>
        <v>245354.50106251577</v>
      </c>
      <c r="K52" s="547">
        <f>+K24-'zz_SUB-TOTALS'!K27</f>
        <v>413896.65586708346</v>
      </c>
      <c r="L52" s="547">
        <f>+L24-'zz_SUB-TOTALS'!L27</f>
        <v>304455.9961013617</v>
      </c>
      <c r="M52" s="547">
        <f>+M24-'zz_SUB-TOTALS'!M27</f>
        <v>-223148.86306052143</v>
      </c>
      <c r="N52" s="547">
        <f>+N24-'zz_SUB-TOTALS'!N27</f>
        <v>-211935.5252387803</v>
      </c>
      <c r="O52" s="547">
        <f>+O24-'zz_SUB-TOTALS'!O27</f>
        <v>59992.021640774037</v>
      </c>
      <c r="P52" s="547">
        <f>+P24-'zz_SUB-TOTALS'!P27</f>
        <v>47113.400082663924</v>
      </c>
      <c r="Q52" s="547">
        <f>+Q24-'zz_SUB-TOTALS'!Q27</f>
        <v>64679.806369267986</v>
      </c>
      <c r="R52" s="547">
        <f>+R24-'zz_SUB-TOTALS'!R27</f>
        <v>45725.352918584365</v>
      </c>
      <c r="S52" s="547">
        <f>+S24-'zz_SUB-TOTALS'!S27</f>
        <v>-347820.69107056339</v>
      </c>
      <c r="T52" s="547">
        <f>+T24-'zz_SUB-TOTALS'!T27</f>
        <v>-304774.27824002854</v>
      </c>
      <c r="AB52" s="469"/>
      <c r="AC52" s="469"/>
      <c r="AD52" s="554"/>
      <c r="AE52" s="554"/>
      <c r="AI52" s="742"/>
    </row>
    <row r="53" spans="1:35" s="30" customFormat="1" hidden="1" x14ac:dyDescent="0.25">
      <c r="A53" s="3943" t="s">
        <v>299</v>
      </c>
      <c r="B53" s="3943"/>
      <c r="C53" s="547">
        <f>+C25-'zz_SUB-TOTALS'!C28</f>
        <v>50390.000000000466</v>
      </c>
      <c r="D53" s="547">
        <f>+D25-'zz_SUB-TOTALS'!D28</f>
        <v>48214.999999999767</v>
      </c>
      <c r="E53" s="547">
        <f>+E25-'zz_SUB-TOTALS'!E28</f>
        <v>0</v>
      </c>
      <c r="F53" s="547">
        <f>+F25-'zz_SUB-TOTALS'!F28</f>
        <v>0</v>
      </c>
      <c r="G53" s="547">
        <f>+G25-'zz_SUB-TOTALS'!G28</f>
        <v>79891658.410000086</v>
      </c>
      <c r="H53" s="547">
        <f>+H25-'zz_SUB-TOTALS'!H28</f>
        <v>62769998.655366898</v>
      </c>
      <c r="I53" s="547">
        <f>+I25-'zz_SUB-TOTALS'!I28-'zz_SUB-TOTALS'!V28</f>
        <v>49580406.439365268</v>
      </c>
      <c r="J53" s="547">
        <f>+J25-'zz_SUB-TOTALS'!J28-'zz_SUB-TOTALS'!W28</f>
        <v>36175984.0200001</v>
      </c>
      <c r="K53" s="547">
        <f>+K25-'zz_SUB-TOTALS'!K28</f>
        <v>57420947.858625889</v>
      </c>
      <c r="L53" s="547">
        <f>+L25-'zz_SUB-TOTALS'!L28</f>
        <v>44917215.965300024</v>
      </c>
      <c r="M53" s="547">
        <f>+M25-'zz_SUB-TOTALS'!M28</f>
        <v>-18003355.419260442</v>
      </c>
      <c r="N53" s="547">
        <f>+N25-'zz_SUB-TOTALS'!N28</f>
        <v>-18127455.945299983</v>
      </c>
      <c r="O53" s="547">
        <f>+O25-'zz_SUB-TOTALS'!O28</f>
        <v>11610894.870787904</v>
      </c>
      <c r="P53" s="547">
        <f>+P25-'zz_SUB-TOTALS'!P28</f>
        <v>10035279.334399998</v>
      </c>
      <c r="Q53" s="547">
        <f>+Q25-'zz_SUB-TOTALS'!Q28</f>
        <v>13399925.061154276</v>
      </c>
      <c r="R53" s="547">
        <f>+R25-'zz_SUB-TOTALS'!R28</f>
        <v>10485652.48179999</v>
      </c>
      <c r="S53" s="547">
        <f>+S25-'zz_SUB-TOTALS'!S28</f>
        <v>-43014175.351202652</v>
      </c>
      <c r="T53" s="547">
        <f>+T25-'zz_SUB-TOTALS'!T28</f>
        <v>-38648387.761500016</v>
      </c>
      <c r="AB53" s="469"/>
      <c r="AC53" s="469"/>
      <c r="AD53" s="554"/>
      <c r="AE53" s="554"/>
      <c r="AI53" s="742"/>
    </row>
    <row r="54" spans="1:35" s="30" customFormat="1" ht="11.25" hidden="1" x14ac:dyDescent="0.2">
      <c r="C54" s="547"/>
      <c r="D54" s="547"/>
      <c r="E54" s="547"/>
      <c r="F54" s="547"/>
      <c r="G54" s="547"/>
      <c r="H54" s="547"/>
      <c r="I54" s="547"/>
      <c r="J54" s="547"/>
      <c r="K54" s="547"/>
      <c r="L54" s="547"/>
      <c r="M54" s="547"/>
      <c r="N54" s="547"/>
      <c r="O54" s="547"/>
      <c r="P54" s="547"/>
      <c r="Q54" s="547"/>
      <c r="R54" s="547"/>
      <c r="S54" s="547"/>
      <c r="T54" s="547"/>
      <c r="AB54" s="469"/>
      <c r="AC54" s="469"/>
      <c r="AD54" s="554"/>
      <c r="AE54" s="554"/>
      <c r="AI54" s="742"/>
    </row>
    <row r="55" spans="1:35" s="30" customFormat="1" hidden="1" x14ac:dyDescent="0.25">
      <c r="A55" s="557" t="str">
        <f>'zz_SUB-TOTALS'!A32:B32</f>
        <v>PRIMARY CARE</v>
      </c>
      <c r="B55" s="552"/>
      <c r="C55" s="547">
        <f>'zz_SUB-TOTALS'!C32</f>
        <v>0</v>
      </c>
      <c r="D55" s="547">
        <f>'zz_SUB-TOTALS'!D32</f>
        <v>0</v>
      </c>
      <c r="E55" s="547">
        <f>'zz_SUB-TOTALS'!E32</f>
        <v>0</v>
      </c>
      <c r="F55" s="547">
        <f>'zz_SUB-TOTALS'!F32</f>
        <v>0</v>
      </c>
      <c r="G55" s="547">
        <f>'zz_SUB-TOTALS'!G32</f>
        <v>58133430.240000002</v>
      </c>
      <c r="H55" s="547">
        <f>'zz_SUB-TOTALS'!H32</f>
        <v>42157375.960000001</v>
      </c>
      <c r="I55" s="547">
        <f>'zz_SUB-TOTALS'!I32</f>
        <v>39392025.289365336</v>
      </c>
      <c r="J55" s="547">
        <f>'zz_SUB-TOTALS'!J32</f>
        <v>26875009</v>
      </c>
      <c r="K55" s="547">
        <f>'zz_SUB-TOTALS'!K32</f>
        <v>45779923.953311078</v>
      </c>
      <c r="L55" s="547">
        <f>'zz_SUB-TOTALS'!L32</f>
        <v>33376795.360899996</v>
      </c>
      <c r="M55" s="547">
        <f>'zz_SUB-TOTALS'!M32</f>
        <v>-6387898.6639457364</v>
      </c>
      <c r="N55" s="547">
        <f>'zz_SUB-TOTALS'!N32</f>
        <v>-6501786.3608999997</v>
      </c>
      <c r="O55" s="547">
        <f>'zz_SUB-TOTALS'!O32</f>
        <v>6571144.1622551102</v>
      </c>
      <c r="P55" s="547">
        <f>'zz_SUB-TOTALS'!P32</f>
        <v>5021354.4543000003</v>
      </c>
      <c r="Q55" s="547">
        <f>'zz_SUB-TOTALS'!Q32</f>
        <v>6997918.7686381945</v>
      </c>
      <c r="R55" s="547">
        <f>'zz_SUB-TOTALS'!R32</f>
        <v>4706963.3551999992</v>
      </c>
      <c r="S55" s="547">
        <f>'zz_SUB-TOTALS'!S32</f>
        <v>-19956961.59483904</v>
      </c>
      <c r="T55" s="547">
        <f>'zz_SUB-TOTALS'!T32</f>
        <v>-16230104.170399999</v>
      </c>
      <c r="AB55" s="469"/>
      <c r="AC55" s="469"/>
      <c r="AD55" s="554"/>
      <c r="AE55" s="554"/>
      <c r="AI55" s="742"/>
    </row>
    <row r="56" spans="1:35" s="30" customFormat="1" hidden="1" x14ac:dyDescent="0.25">
      <c r="A56" s="557" t="s">
        <v>683</v>
      </c>
      <c r="B56" s="558"/>
      <c r="C56" s="547">
        <f>'zz_SUB-TOTALS'!C35</f>
        <v>0</v>
      </c>
      <c r="D56" s="547">
        <f>'zz_SUB-TOTALS'!D35</f>
        <v>0</v>
      </c>
      <c r="E56" s="547">
        <f>'zz_SUB-TOTALS'!E35</f>
        <v>0</v>
      </c>
      <c r="F56" s="547">
        <f>'zz_SUB-TOTALS'!F35</f>
        <v>0</v>
      </c>
      <c r="G56" s="547">
        <f>'zz_SUB-TOTALS'!G35</f>
        <v>0</v>
      </c>
      <c r="H56" s="547">
        <f>'zz_SUB-TOTALS'!H35</f>
        <v>0</v>
      </c>
      <c r="I56" s="547">
        <f>'zz_SUB-TOTALS'!I35</f>
        <v>-10162814</v>
      </c>
      <c r="J56" s="547">
        <f>'zz_SUB-TOTALS'!J35</f>
        <v>-9386223.9999999963</v>
      </c>
      <c r="K56" s="547">
        <f>'zz_SUB-TOTALS'!K35</f>
        <v>0</v>
      </c>
      <c r="L56" s="547">
        <f>'zz_SUB-TOTALS'!L35</f>
        <v>0</v>
      </c>
      <c r="M56" s="547">
        <f>'zz_SUB-TOTALS'!M35</f>
        <v>-10162814</v>
      </c>
      <c r="N56" s="547">
        <f>'zz_SUB-TOTALS'!N35</f>
        <v>-9386223.9999999963</v>
      </c>
      <c r="O56" s="547">
        <f>'zz_SUB-TOTALS'!O35</f>
        <v>0</v>
      </c>
      <c r="P56" s="547">
        <f>'zz_SUB-TOTALS'!P35</f>
        <v>0</v>
      </c>
      <c r="Q56" s="547">
        <f>'zz_SUB-TOTALS'!Q35</f>
        <v>0</v>
      </c>
      <c r="R56" s="547">
        <f>'zz_SUB-TOTALS'!R35</f>
        <v>0</v>
      </c>
      <c r="S56" s="547">
        <f>'zz_SUB-TOTALS'!S35</f>
        <v>-10162814</v>
      </c>
      <c r="T56" s="547">
        <f>'zz_SUB-TOTALS'!T35</f>
        <v>-9386223.9999999963</v>
      </c>
      <c r="AB56" s="469"/>
      <c r="AC56" s="469"/>
      <c r="AD56" s="554"/>
      <c r="AE56" s="554"/>
      <c r="AI56" s="742"/>
    </row>
    <row r="57" spans="1:35" s="30" customFormat="1" hidden="1" x14ac:dyDescent="0.25">
      <c r="A57" s="557" t="s">
        <v>764</v>
      </c>
      <c r="B57" s="558"/>
      <c r="C57" s="547">
        <f>'zz_SUB-TOTALS'!C36</f>
        <v>0</v>
      </c>
      <c r="D57" s="547">
        <f>'zz_SUB-TOTALS'!D36</f>
        <v>0</v>
      </c>
      <c r="E57" s="547">
        <f>'zz_SUB-TOTALS'!E36</f>
        <v>0</v>
      </c>
      <c r="F57" s="547">
        <f>'zz_SUB-TOTALS'!F36</f>
        <v>0</v>
      </c>
      <c r="G57" s="547">
        <f>'zz_SUB-TOTALS'!G36</f>
        <v>0</v>
      </c>
      <c r="H57" s="547">
        <f>'zz_SUB-TOTALS'!H36</f>
        <v>0</v>
      </c>
      <c r="I57" s="547">
        <f>'zz_SUB-TOTALS'!I36</f>
        <v>0</v>
      </c>
      <c r="J57" s="547">
        <f>'zz_SUB-TOTALS'!J36</f>
        <v>0</v>
      </c>
      <c r="K57" s="547">
        <f>'zz_SUB-TOTALS'!K36</f>
        <v>236269.13999999998</v>
      </c>
      <c r="L57" s="547">
        <f>'zz_SUB-TOTALS'!L36</f>
        <v>398098.89</v>
      </c>
      <c r="M57" s="547">
        <f>'zz_SUB-TOTALS'!M36</f>
        <v>-236269.13999999998</v>
      </c>
      <c r="N57" s="547">
        <f>'zz_SUB-TOTALS'!N36</f>
        <v>-398098.89</v>
      </c>
      <c r="O57" s="547">
        <f>'zz_SUB-TOTALS'!O36</f>
        <v>5024.4000000000005</v>
      </c>
      <c r="P57" s="547">
        <f>'zz_SUB-TOTALS'!P36</f>
        <v>18682.830000000002</v>
      </c>
      <c r="Q57" s="547">
        <f>'zz_SUB-TOTALS'!Q36</f>
        <v>27464.63</v>
      </c>
      <c r="R57" s="547">
        <f>'zz_SUB-TOTALS'!R36</f>
        <v>47125.219999999994</v>
      </c>
      <c r="S57" s="547">
        <f>'zz_SUB-TOTALS'!S36</f>
        <v>-268758.17</v>
      </c>
      <c r="T57" s="547">
        <f>'zz_SUB-TOTALS'!T36</f>
        <v>-463906.94</v>
      </c>
      <c r="AB57" s="469"/>
      <c r="AC57" s="469"/>
      <c r="AD57" s="554"/>
      <c r="AE57" s="554"/>
      <c r="AI57" s="742"/>
    </row>
    <row r="58" spans="1:35" s="30" customFormat="1" hidden="1" x14ac:dyDescent="0.25">
      <c r="A58" s="557" t="s">
        <v>773</v>
      </c>
      <c r="B58" s="558"/>
      <c r="C58" s="547">
        <f>'zz_SUB-TOTALS'!C34</f>
        <v>25675</v>
      </c>
      <c r="D58" s="547">
        <f>'zz_SUB-TOTALS'!D34</f>
        <v>25059</v>
      </c>
      <c r="E58" s="547">
        <f>'zz_SUB-TOTALS'!E34</f>
        <v>0</v>
      </c>
      <c r="F58" s="547">
        <f>'zz_SUB-TOTALS'!F34</f>
        <v>0</v>
      </c>
      <c r="G58" s="547">
        <f>'zz_SUB-TOTALS'!G34</f>
        <v>9966018.6500000004</v>
      </c>
      <c r="H58" s="547">
        <f>'zz_SUB-TOTALS'!H34</f>
        <v>9515596.6133298185</v>
      </c>
      <c r="I58" s="547">
        <f>'zz_SUB-TOTALS'!I34</f>
        <v>3564890.89</v>
      </c>
      <c r="J58" s="547">
        <f>'zz_SUB-TOTALS'!J34</f>
        <v>3497014.09</v>
      </c>
      <c r="K58" s="547">
        <f>'zz_SUB-TOTALS'!K34</f>
        <v>4418350.3905452266</v>
      </c>
      <c r="L58" s="547">
        <f>'zz_SUB-TOTALS'!L34</f>
        <v>4085392.1030000001</v>
      </c>
      <c r="M58" s="547">
        <f>'zz_SUB-TOTALS'!M34</f>
        <v>-853459.5005452265</v>
      </c>
      <c r="N58" s="547">
        <f>'zz_SUB-TOTALS'!N34</f>
        <v>-588378.01300000027</v>
      </c>
      <c r="O58" s="547">
        <f>'zz_SUB-TOTALS'!O34</f>
        <v>2004546.480434349</v>
      </c>
      <c r="P58" s="547">
        <f>'zz_SUB-TOTALS'!P34</f>
        <v>1930924.7799999998</v>
      </c>
      <c r="Q58" s="547">
        <f>'zz_SUB-TOTALS'!Q34</f>
        <v>3997535.0569805098</v>
      </c>
      <c r="R58" s="547">
        <f>'zz_SUB-TOTALS'!R34</f>
        <v>3379686.4554999997</v>
      </c>
      <c r="S58" s="547">
        <f>'zz_SUB-TOTALS'!S34</f>
        <v>-6855541.037960086</v>
      </c>
      <c r="T58" s="547">
        <f>'zz_SUB-TOTALS'!T34</f>
        <v>-5898989.2484999998</v>
      </c>
      <c r="AB58" s="469"/>
      <c r="AC58" s="469"/>
      <c r="AD58" s="554"/>
      <c r="AE58" s="554"/>
      <c r="AI58" s="742"/>
    </row>
    <row r="59" spans="1:35" s="30" customFormat="1" hidden="1" x14ac:dyDescent="0.25">
      <c r="A59" s="557" t="s">
        <v>674</v>
      </c>
      <c r="B59" s="558"/>
      <c r="C59" s="547">
        <f>'zz_SUB-TOTALS'!C38</f>
        <v>24715</v>
      </c>
      <c r="D59" s="547">
        <f>'zz_SUB-TOTALS'!D38</f>
        <v>23156</v>
      </c>
      <c r="E59" s="547">
        <f>'zz_SUB-TOTALS'!E38</f>
        <v>0</v>
      </c>
      <c r="F59" s="547">
        <f>'zz_SUB-TOTALS'!F38</f>
        <v>0</v>
      </c>
      <c r="G59" s="547">
        <f>'zz_SUB-TOTALS'!G38</f>
        <v>11792209.52</v>
      </c>
      <c r="H59" s="547">
        <f>'zz_SUB-TOTALS'!H38</f>
        <v>11097026.082036527</v>
      </c>
      <c r="I59" s="547">
        <f>'zz_SUB-TOTALS'!I38</f>
        <v>6623490.2599999998</v>
      </c>
      <c r="J59" s="547">
        <f>'zz_SUB-TOTALS'!J38</f>
        <v>5803960.9299999997</v>
      </c>
      <c r="K59" s="547">
        <f>'zz_SUB-TOTALS'!K38</f>
        <v>6986404.3747694716</v>
      </c>
      <c r="L59" s="547">
        <f>'zz_SUB-TOTALS'!L38</f>
        <v>7056929.6114000008</v>
      </c>
      <c r="M59" s="547">
        <f>'zz_SUB-TOTALS'!M38</f>
        <v>-362914.11476947245</v>
      </c>
      <c r="N59" s="547">
        <f>'zz_SUB-TOTALS'!N38</f>
        <v>-1252968.6813999999</v>
      </c>
      <c r="O59" s="547">
        <f>'zz_SUB-TOTALS'!O38</f>
        <v>3030179.8280984387</v>
      </c>
      <c r="P59" s="547">
        <f>'zz_SUB-TOTALS'!P38</f>
        <v>3064317.2700999998</v>
      </c>
      <c r="Q59" s="547">
        <f>'zz_SUB-TOTALS'!Q38</f>
        <v>2377006.6055355654</v>
      </c>
      <c r="R59" s="547">
        <f>'zz_SUB-TOTALS'!R38</f>
        <v>2351877.4510999997</v>
      </c>
      <c r="S59" s="547">
        <f>'zz_SUB-TOTALS'!S38</f>
        <v>-5770100.5484034773</v>
      </c>
      <c r="T59" s="547">
        <f>'zz_SUB-TOTALS'!T38</f>
        <v>-6669163.4025999997</v>
      </c>
      <c r="AB59" s="469"/>
      <c r="AC59" s="469"/>
      <c r="AD59" s="554"/>
      <c r="AE59" s="554"/>
      <c r="AI59" s="742"/>
    </row>
    <row r="60" spans="1:35" s="30" customFormat="1" ht="27.2" hidden="1" customHeight="1" x14ac:dyDescent="0.25">
      <c r="A60" s="3940" t="str">
        <f>'zz_SUB-TOTALS'!A31:B31</f>
        <v>*Other Non-Trendstar
(NO PAYOR SPLIT)</v>
      </c>
      <c r="B60" s="3941"/>
      <c r="C60" s="547">
        <f>C27</f>
        <v>56989.453033576923</v>
      </c>
      <c r="D60" s="547">
        <f t="shared" ref="D60:T60" si="15">D27</f>
        <v>37502.080171038811</v>
      </c>
      <c r="E60" s="547">
        <f t="shared" si="15"/>
        <v>455152</v>
      </c>
      <c r="F60" s="547">
        <f t="shared" si="15"/>
        <v>295594</v>
      </c>
      <c r="G60" s="547">
        <f t="shared" si="15"/>
        <v>348173464.82000005</v>
      </c>
      <c r="H60" s="547">
        <f t="shared" si="15"/>
        <v>245767153.20235038</v>
      </c>
      <c r="I60" s="547">
        <f t="shared" si="15"/>
        <v>248982009.74160394</v>
      </c>
      <c r="J60" s="547">
        <f t="shared" si="15"/>
        <v>189517138.70999998</v>
      </c>
      <c r="K60" s="547">
        <f t="shared" si="15"/>
        <v>154105528.94703972</v>
      </c>
      <c r="L60" s="547">
        <f t="shared" ref="L60" si="16">L27</f>
        <v>127466440.0262</v>
      </c>
      <c r="M60" s="547">
        <f t="shared" si="15"/>
        <v>94876480.794564322</v>
      </c>
      <c r="N60" s="547">
        <f t="shared" si="15"/>
        <v>62050698.683799982</v>
      </c>
      <c r="O60" s="547">
        <f t="shared" si="15"/>
        <v>7109927.4156930847</v>
      </c>
      <c r="P60" s="547">
        <f t="shared" si="15"/>
        <v>5183811.891400001</v>
      </c>
      <c r="Q60" s="547">
        <f t="shared" si="15"/>
        <v>22628385.487942364</v>
      </c>
      <c r="R60" s="547">
        <f t="shared" si="15"/>
        <v>17010464.935699999</v>
      </c>
      <c r="S60" s="547">
        <f t="shared" si="15"/>
        <v>65138167.890928879</v>
      </c>
      <c r="T60" s="547">
        <f t="shared" si="15"/>
        <v>39856421.856700011</v>
      </c>
      <c r="AB60" s="469"/>
      <c r="AC60" s="469"/>
      <c r="AD60" s="554"/>
      <c r="AE60" s="554"/>
      <c r="AI60" s="742"/>
    </row>
    <row r="61" spans="1:35" hidden="1" x14ac:dyDescent="0.2"/>
    <row r="62" spans="1:35" hidden="1" x14ac:dyDescent="0.2">
      <c r="C62" s="547">
        <f>C55+C56+C57+C58+C59+C60</f>
        <v>107379.45303357692</v>
      </c>
      <c r="D62" s="547">
        <f t="shared" ref="D62:T62" si="17">D55+D56+D57+D58+D59+D60</f>
        <v>85717.080171038804</v>
      </c>
      <c r="E62" s="547">
        <f t="shared" si="17"/>
        <v>455152</v>
      </c>
      <c r="F62" s="547">
        <f t="shared" si="17"/>
        <v>295594</v>
      </c>
      <c r="G62" s="547">
        <f t="shared" si="17"/>
        <v>428065123.23000002</v>
      </c>
      <c r="H62" s="547">
        <f t="shared" si="17"/>
        <v>308537151.85771674</v>
      </c>
      <c r="I62" s="547">
        <f t="shared" si="17"/>
        <v>288399602.1809693</v>
      </c>
      <c r="J62" s="547">
        <f t="shared" si="17"/>
        <v>216306898.72999999</v>
      </c>
      <c r="K62" s="547">
        <f t="shared" si="17"/>
        <v>211526476.80566549</v>
      </c>
      <c r="L62" s="547">
        <f t="shared" ref="L62" si="18">L55+L56+L57+L58+L59+L60</f>
        <v>172383655.99149999</v>
      </c>
      <c r="M62" s="547">
        <f t="shared" si="17"/>
        <v>76873125.375303894</v>
      </c>
      <c r="N62" s="547">
        <f t="shared" si="17"/>
        <v>43923242.738499984</v>
      </c>
      <c r="O62" s="547">
        <f t="shared" si="17"/>
        <v>18720822.286480982</v>
      </c>
      <c r="P62" s="547">
        <f t="shared" si="17"/>
        <v>15219091.2258</v>
      </c>
      <c r="Q62" s="547">
        <f t="shared" si="17"/>
        <v>36028310.549096629</v>
      </c>
      <c r="R62" s="547">
        <f t="shared" si="17"/>
        <v>27496117.417499997</v>
      </c>
      <c r="S62" s="547">
        <f t="shared" si="17"/>
        <v>22123992.539726272</v>
      </c>
      <c r="T62" s="547">
        <f t="shared" si="17"/>
        <v>1208034.0952000171</v>
      </c>
      <c r="U62" s="547"/>
    </row>
    <row r="63" spans="1:35" hidden="1" x14ac:dyDescent="0.2">
      <c r="B63" s="452" t="s">
        <v>774</v>
      </c>
      <c r="C63" s="397">
        <f>C62-'zz17GLOBAL OP BY PAYOR'!C199</f>
        <v>0</v>
      </c>
      <c r="D63" s="397">
        <f>D62-'zz17GLOBAL OP BY PAYOR'!D199</f>
        <v>0</v>
      </c>
      <c r="E63" s="397">
        <f>E62-'zz17GLOBAL OP BY PAYOR'!E199</f>
        <v>0</v>
      </c>
      <c r="F63" s="397">
        <f>F62-'zz17GLOBAL OP BY PAYOR'!F199</f>
        <v>0</v>
      </c>
      <c r="G63" s="397">
        <f>G62-'zz17GLOBAL OP BY PAYOR'!G199</f>
        <v>0</v>
      </c>
      <c r="H63" s="397">
        <f>H62-'zz17GLOBAL OP BY PAYOR'!H199</f>
        <v>0</v>
      </c>
      <c r="I63" s="397">
        <f>I62-'zz17GLOBAL OP BY PAYOR'!I199</f>
        <v>0</v>
      </c>
      <c r="J63" s="397">
        <f>J62-'zz17GLOBAL OP BY PAYOR'!J199</f>
        <v>0</v>
      </c>
      <c r="K63" s="397">
        <f>K62-'zz17GLOBAL OP BY PAYOR'!K199</f>
        <v>0</v>
      </c>
      <c r="L63" s="397">
        <f>L62-'zz17GLOBAL OP BY PAYOR'!L199</f>
        <v>0</v>
      </c>
      <c r="M63" s="397">
        <f>M62-'zz17GLOBAL OP BY PAYOR'!M199</f>
        <v>-1.4901161193847656E-7</v>
      </c>
      <c r="N63" s="397">
        <f>N62-'zz17GLOBAL OP BY PAYOR'!N199</f>
        <v>-1.0430812835693359E-7</v>
      </c>
      <c r="O63" s="397">
        <f>O62-'zz17GLOBAL OP BY PAYOR'!O199</f>
        <v>0</v>
      </c>
      <c r="P63" s="397">
        <f>P62-'zz17GLOBAL OP BY PAYOR'!P199</f>
        <v>0</v>
      </c>
      <c r="Q63" s="397">
        <f>Q62-'zz17GLOBAL OP BY PAYOR'!Q199</f>
        <v>0</v>
      </c>
      <c r="R63" s="397">
        <f>R62-'zz17GLOBAL OP BY PAYOR'!R199</f>
        <v>0</v>
      </c>
      <c r="S63" s="397">
        <f>S62-'zz17GLOBAL OP BY PAYOR'!S199</f>
        <v>-4.8428773880004883E-8</v>
      </c>
      <c r="T63" s="397">
        <f>T62-'zz17GLOBAL OP BY PAYOR'!T199</f>
        <v>7.4505805969238281E-9</v>
      </c>
    </row>
    <row r="64" spans="1:35" hidden="1" x14ac:dyDescent="0.2"/>
    <row r="65" spans="1:63" hidden="1" x14ac:dyDescent="0.2">
      <c r="B65" s="547"/>
      <c r="J65" s="397"/>
    </row>
    <row r="66" spans="1:63" s="3772" customFormat="1" ht="19.5" customHeight="1" x14ac:dyDescent="0.2">
      <c r="A66" s="3771" t="s">
        <v>746</v>
      </c>
      <c r="B66" s="3771"/>
      <c r="C66" s="3771">
        <f>C28-'zz_SUB-TOTALS'!C40</f>
        <v>0</v>
      </c>
      <c r="D66" s="3771">
        <f>D28-'zz_SUB-TOTALS'!D40</f>
        <v>0</v>
      </c>
      <c r="E66" s="3771">
        <v>0</v>
      </c>
      <c r="F66" s="3771">
        <v>0</v>
      </c>
      <c r="G66" s="3771">
        <f>G28-'zz_SUB-TOTALS'!G40</f>
        <v>0</v>
      </c>
      <c r="H66" s="3771">
        <f>H28-'zz_SUB-TOTALS'!H40</f>
        <v>0</v>
      </c>
      <c r="I66" s="3771">
        <f>I28-'zz_SUB-TOTALS'!I40</f>
        <v>0</v>
      </c>
      <c r="J66" s="3771">
        <f>J28-'zz_SUB-TOTALS'!J40</f>
        <v>0</v>
      </c>
      <c r="K66" s="3771">
        <f>K28-'zz_SUB-TOTALS'!K40</f>
        <v>0</v>
      </c>
      <c r="L66" s="3771">
        <f>L28-'zz_SUB-TOTALS'!L40</f>
        <v>0</v>
      </c>
      <c r="M66" s="3771">
        <f>M28-'zz_SUB-TOTALS'!M40</f>
        <v>0</v>
      </c>
      <c r="N66" s="3771">
        <f>N28-'zz_SUB-TOTALS'!N40</f>
        <v>0</v>
      </c>
      <c r="O66" s="3771">
        <f>O28-'zz_SUB-TOTALS'!O40</f>
        <v>0</v>
      </c>
      <c r="P66" s="3771">
        <f>P28-'zz_SUB-TOTALS'!P40</f>
        <v>0</v>
      </c>
      <c r="Q66" s="3771">
        <f>Q28-'zz_SUB-TOTALS'!Q40</f>
        <v>0</v>
      </c>
      <c r="R66" s="3771">
        <f>R28-'zz_SUB-TOTALS'!R40</f>
        <v>0</v>
      </c>
      <c r="S66" s="3771">
        <f>S28-'zz_SUB-TOTALS'!S40</f>
        <v>0</v>
      </c>
      <c r="T66" s="3771">
        <f>T28-'zz_SUB-TOTALS'!T40</f>
        <v>0</v>
      </c>
      <c r="AG66" s="3773"/>
      <c r="AI66" s="3774"/>
      <c r="AK66" s="3773"/>
      <c r="BE66" s="3775"/>
      <c r="BF66" s="3775"/>
      <c r="BJ66" s="3776"/>
      <c r="BK66" s="3776"/>
    </row>
    <row r="67" spans="1:63" s="3777" customFormat="1" ht="13.5" x14ac:dyDescent="0.25">
      <c r="B67" s="3778"/>
      <c r="C67" s="3779" t="s">
        <v>834</v>
      </c>
      <c r="D67" s="3779" t="s">
        <v>835</v>
      </c>
      <c r="E67" s="3779"/>
      <c r="F67" s="3779"/>
      <c r="G67" s="3779" t="s">
        <v>836</v>
      </c>
      <c r="H67" s="3779" t="s">
        <v>837</v>
      </c>
      <c r="I67" s="3779" t="s">
        <v>838</v>
      </c>
      <c r="J67" s="3779" t="s">
        <v>839</v>
      </c>
      <c r="K67" s="3779" t="s">
        <v>840</v>
      </c>
      <c r="L67" s="3779" t="s">
        <v>841</v>
      </c>
      <c r="M67" s="3779"/>
      <c r="N67" s="3779"/>
      <c r="O67" s="3779" t="s">
        <v>842</v>
      </c>
      <c r="P67" s="3779" t="s">
        <v>843</v>
      </c>
      <c r="Q67" s="3779" t="s">
        <v>844</v>
      </c>
      <c r="R67" s="3779" t="s">
        <v>845</v>
      </c>
      <c r="S67" s="3779"/>
      <c r="T67" s="3779"/>
      <c r="AA67" s="3780"/>
      <c r="AB67" s="3781"/>
      <c r="AC67" s="3781"/>
      <c r="AD67" s="3782"/>
      <c r="AE67" s="3782"/>
      <c r="AI67" s="3783"/>
    </row>
    <row r="69" spans="1:63" s="323" customFormat="1" x14ac:dyDescent="0.2">
      <c r="AB69" s="635"/>
      <c r="AC69" s="635"/>
      <c r="AD69" s="636"/>
      <c r="AE69" s="636"/>
      <c r="AI69" s="864"/>
    </row>
    <row r="70" spans="1:63" s="3768" customFormat="1" x14ac:dyDescent="0.2">
      <c r="C70" s="3768">
        <f>+C28-'Departmental PL'!F1195</f>
        <v>0</v>
      </c>
      <c r="D70" s="3768">
        <f>+D28-'Departmental PL'!G1195</f>
        <v>0</v>
      </c>
      <c r="E70" s="3768">
        <f>+E28-'Departmental PL'!H1195</f>
        <v>-25161521</v>
      </c>
      <c r="F70" s="3768">
        <f>+F28-'Departmental PL'!I1195</f>
        <v>-21589099</v>
      </c>
      <c r="G70" s="3768">
        <f>+G28-'Departmental PL'!J1195</f>
        <v>-1207.1799998283386</v>
      </c>
      <c r="H70" s="3768">
        <f>+H28-'Departmental PL'!K1195</f>
        <v>4.0000009536743164</v>
      </c>
      <c r="I70" s="3768">
        <f>+I28-'Departmental PL'!L1195</f>
        <v>-1205.1800001859665</v>
      </c>
      <c r="J70" s="3768">
        <f>+J28-'Departmental PL'!M1195</f>
        <v>1</v>
      </c>
      <c r="K70" s="3768">
        <f>+K28-'Departmental PL'!N1195</f>
        <v>14.00000011920929</v>
      </c>
      <c r="L70" s="3768">
        <f>+L28-'Departmental PL'!O1195</f>
        <v>8.0000001192092896</v>
      </c>
      <c r="M70" s="3768">
        <f>+M28-'Departmental PL'!P1195</f>
        <v>-1219.1799999475479</v>
      </c>
      <c r="N70" s="3768">
        <f>+N28-'Departmental PL'!Q1195</f>
        <v>-7.0000000596046448</v>
      </c>
      <c r="O70" s="3768">
        <f>+O28-'Departmental PL'!R1195</f>
        <v>-3</v>
      </c>
      <c r="P70" s="3768">
        <f>+P28-'Departmental PL'!S1195</f>
        <v>-9.0000000074505806</v>
      </c>
      <c r="Q70" s="3768">
        <f>+Q28-'Departmental PL'!T1195</f>
        <v>2</v>
      </c>
      <c r="R70" s="3768">
        <f>+R28-'Departmental PL'!U1195</f>
        <v>-1</v>
      </c>
      <c r="S70" s="3768">
        <f>+S28-'Departmental PL'!V1195</f>
        <v>-1218.1800000071526</v>
      </c>
      <c r="T70" s="3768">
        <f>+T28-'Departmental PL'!W1195</f>
        <v>2.9999999850988388</v>
      </c>
      <c r="AB70" s="3769"/>
      <c r="AC70" s="3769"/>
      <c r="AD70" s="3770"/>
      <c r="AE70" s="3770"/>
    </row>
    <row r="71" spans="1:63" s="323" customFormat="1" x14ac:dyDescent="0.2">
      <c r="AB71" s="635"/>
      <c r="AC71" s="635"/>
      <c r="AD71" s="636"/>
      <c r="AE71" s="636"/>
      <c r="AI71" s="864"/>
    </row>
    <row r="72" spans="1:63" s="323" customFormat="1" x14ac:dyDescent="0.2">
      <c r="AB72" s="635"/>
      <c r="AC72" s="635"/>
      <c r="AD72" s="636"/>
      <c r="AE72" s="636"/>
      <c r="AI72" s="864"/>
    </row>
    <row r="73" spans="1:63" s="323" customFormat="1" x14ac:dyDescent="0.2">
      <c r="AB73" s="635"/>
      <c r="AC73" s="635"/>
      <c r="AD73" s="636"/>
      <c r="AE73" s="636"/>
      <c r="AI73" s="864"/>
    </row>
    <row r="74" spans="1:63" s="323" customFormat="1" x14ac:dyDescent="0.2">
      <c r="AB74" s="635"/>
      <c r="AC74" s="635"/>
      <c r="AD74" s="636"/>
      <c r="AE74" s="636"/>
      <c r="AI74" s="864"/>
    </row>
    <row r="75" spans="1:63" s="323" customFormat="1" x14ac:dyDescent="0.2">
      <c r="AB75" s="635"/>
      <c r="AC75" s="635"/>
      <c r="AD75" s="636"/>
      <c r="AE75" s="636"/>
      <c r="AI75" s="864"/>
    </row>
    <row r="76" spans="1:63" s="323" customFormat="1" x14ac:dyDescent="0.2">
      <c r="AB76" s="635"/>
      <c r="AC76" s="635"/>
      <c r="AD76" s="636"/>
      <c r="AE76" s="636"/>
      <c r="AI76" s="864"/>
    </row>
    <row r="77" spans="1:63" s="323" customFormat="1" x14ac:dyDescent="0.2">
      <c r="AB77" s="635"/>
      <c r="AC77" s="635"/>
      <c r="AD77" s="636"/>
      <c r="AE77" s="636"/>
      <c r="AI77" s="864"/>
    </row>
    <row r="78" spans="1:63" s="323" customFormat="1" x14ac:dyDescent="0.2">
      <c r="AB78" s="635"/>
      <c r="AC78" s="635"/>
      <c r="AD78" s="636"/>
      <c r="AE78" s="636"/>
      <c r="AI78" s="864"/>
    </row>
    <row r="79" spans="1:63" s="323" customFormat="1" x14ac:dyDescent="0.2">
      <c r="AB79" s="635"/>
      <c r="AC79" s="635"/>
      <c r="AD79" s="636"/>
      <c r="AE79" s="636"/>
      <c r="AI79" s="864"/>
    </row>
    <row r="80" spans="1:63" s="1075" customFormat="1" x14ac:dyDescent="0.2">
      <c r="AB80" s="1881"/>
      <c r="AC80" s="1881"/>
      <c r="AD80" s="1882"/>
      <c r="AE80" s="1882"/>
      <c r="AI80" s="1883"/>
    </row>
    <row r="81" spans="28:35" s="1075" customFormat="1" x14ac:dyDescent="0.2">
      <c r="AB81" s="1881"/>
      <c r="AC81" s="1881"/>
      <c r="AD81" s="1882"/>
      <c r="AE81" s="1882"/>
      <c r="AI81" s="1883"/>
    </row>
    <row r="82" spans="28:35" s="323" customFormat="1" x14ac:dyDescent="0.2">
      <c r="AB82" s="635"/>
      <c r="AC82" s="635"/>
      <c r="AD82" s="636"/>
      <c r="AE82" s="636"/>
      <c r="AI82" s="864"/>
    </row>
    <row r="83" spans="28:35" s="323" customFormat="1" x14ac:dyDescent="0.2">
      <c r="AB83" s="635"/>
      <c r="AC83" s="635"/>
      <c r="AD83" s="636"/>
      <c r="AE83" s="636"/>
      <c r="AI83" s="864"/>
    </row>
    <row r="84" spans="28:35" s="323" customFormat="1" x14ac:dyDescent="0.2">
      <c r="AB84" s="635"/>
      <c r="AC84" s="635"/>
      <c r="AD84" s="636"/>
      <c r="AE84" s="636"/>
      <c r="AI84" s="864"/>
    </row>
    <row r="85" spans="28:35" s="323" customFormat="1" x14ac:dyDescent="0.2">
      <c r="AB85" s="635"/>
      <c r="AC85" s="635"/>
      <c r="AD85" s="636"/>
      <c r="AE85" s="636"/>
      <c r="AI85" s="864"/>
    </row>
    <row r="86" spans="28:35" s="323" customFormat="1" x14ac:dyDescent="0.2">
      <c r="AB86" s="635"/>
      <c r="AC86" s="635"/>
      <c r="AD86" s="636"/>
      <c r="AE86" s="636"/>
      <c r="AI86" s="864"/>
    </row>
    <row r="87" spans="28:35" s="323" customFormat="1" x14ac:dyDescent="0.2">
      <c r="AB87" s="635"/>
      <c r="AC87" s="635"/>
      <c r="AD87" s="636"/>
      <c r="AE87" s="636"/>
      <c r="AI87" s="864"/>
    </row>
    <row r="88" spans="28:35" s="323" customFormat="1" x14ac:dyDescent="0.2">
      <c r="AB88" s="635"/>
      <c r="AC88" s="635"/>
      <c r="AD88" s="636"/>
      <c r="AE88" s="636"/>
      <c r="AI88" s="864"/>
    </row>
    <row r="89" spans="28:35" s="323" customFormat="1" x14ac:dyDescent="0.2">
      <c r="AB89" s="635"/>
      <c r="AC89" s="635"/>
      <c r="AD89" s="636"/>
      <c r="AE89" s="636"/>
      <c r="AI89" s="864"/>
    </row>
    <row r="90" spans="28:35" s="323" customFormat="1" x14ac:dyDescent="0.2">
      <c r="AB90" s="635"/>
      <c r="AC90" s="635"/>
      <c r="AD90" s="636"/>
      <c r="AE90" s="636"/>
      <c r="AI90" s="864"/>
    </row>
    <row r="91" spans="28:35" s="323" customFormat="1" x14ac:dyDescent="0.2">
      <c r="AB91" s="635"/>
      <c r="AC91" s="635"/>
      <c r="AD91" s="636"/>
      <c r="AE91" s="636"/>
      <c r="AI91" s="864"/>
    </row>
    <row r="92" spans="28:35" s="323" customFormat="1" x14ac:dyDescent="0.2">
      <c r="AB92" s="635"/>
      <c r="AC92" s="635"/>
      <c r="AD92" s="636"/>
      <c r="AE92" s="636"/>
      <c r="AI92" s="864"/>
    </row>
    <row r="93" spans="28:35" s="323" customFormat="1" x14ac:dyDescent="0.2">
      <c r="AB93" s="635"/>
      <c r="AC93" s="635"/>
      <c r="AD93" s="636"/>
      <c r="AE93" s="636"/>
      <c r="AI93" s="864"/>
    </row>
    <row r="94" spans="28:35" s="323" customFormat="1" x14ac:dyDescent="0.2">
      <c r="AB94" s="635"/>
      <c r="AC94" s="635"/>
      <c r="AD94" s="636"/>
      <c r="AE94" s="636"/>
      <c r="AI94" s="864"/>
    </row>
    <row r="95" spans="28:35" s="323" customFormat="1" x14ac:dyDescent="0.2">
      <c r="AB95" s="635"/>
      <c r="AC95" s="635"/>
      <c r="AD95" s="636"/>
      <c r="AE95" s="636"/>
      <c r="AI95" s="864"/>
    </row>
    <row r="96" spans="28:35" s="323" customFormat="1" x14ac:dyDescent="0.2">
      <c r="AB96" s="635"/>
      <c r="AC96" s="635"/>
      <c r="AD96" s="636"/>
      <c r="AE96" s="636"/>
      <c r="AI96" s="864"/>
    </row>
  </sheetData>
  <mergeCells count="18">
    <mergeCell ref="A1:T1"/>
    <mergeCell ref="A2:T2"/>
    <mergeCell ref="A3:T3"/>
    <mergeCell ref="A4:T4"/>
    <mergeCell ref="C6:D6"/>
    <mergeCell ref="E6:F6"/>
    <mergeCell ref="G6:H6"/>
    <mergeCell ref="I6:J6"/>
    <mergeCell ref="K6:L6"/>
    <mergeCell ref="M6:N6"/>
    <mergeCell ref="A53:B53"/>
    <mergeCell ref="A60:B60"/>
    <mergeCell ref="O6:P6"/>
    <mergeCell ref="Q6:R6"/>
    <mergeCell ref="S6:T6"/>
    <mergeCell ref="A25:B25"/>
    <mergeCell ref="A27:B27"/>
    <mergeCell ref="A28:B28"/>
  </mergeCells>
  <conditionalFormatting sqref="AJ7:AJ24">
    <cfRule type="duplicateValues" dxfId="39" priority="116"/>
  </conditionalFormatting>
  <printOptions horizontalCentered="1"/>
  <pageMargins left="0" right="0" top="0.25" bottom="0.25" header="0.19" footer="0.25"/>
  <pageSetup scale="51" firstPageNumber="18" orientation="landscape" useFirstPageNumber="1" r:id="rId1"/>
  <headerFooter alignWithMargins="0">
    <oddFooter>&amp;L&amp;F&amp;R&amp;"Arial,Bold"&amp;14Page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W220"/>
  <sheetViews>
    <sheetView workbookViewId="0">
      <pane ySplit="3" topLeftCell="A4" activePane="bottomLeft" state="frozen"/>
      <selection pane="bottomLeft" activeCell="M26" sqref="M26"/>
    </sheetView>
  </sheetViews>
  <sheetFormatPr defaultColWidth="9.140625" defaultRowHeight="11.25" x14ac:dyDescent="0.2"/>
  <cols>
    <col min="1" max="1" width="4.140625" style="30" customWidth="1"/>
    <col min="2" max="2" width="10.140625" style="30" bestFit="1" customWidth="1"/>
    <col min="3" max="3" width="10.42578125" style="30" customWidth="1"/>
    <col min="4" max="4" width="9.28515625" style="30" bestFit="1" customWidth="1"/>
    <col min="5" max="5" width="10.5703125" style="30" customWidth="1"/>
    <col min="6" max="6" width="9.85546875" style="30" bestFit="1" customWidth="1"/>
    <col min="7" max="8" width="9.28515625" style="30" bestFit="1" customWidth="1"/>
    <col min="9" max="9" width="5.7109375" style="30" bestFit="1" customWidth="1"/>
    <col min="10" max="10" width="7" style="30" customWidth="1"/>
    <col min="11" max="11" width="9.140625" style="30"/>
    <col min="12" max="12" width="8.85546875" style="30" bestFit="1" customWidth="1"/>
    <col min="13" max="13" width="9.140625" style="30"/>
    <col min="14" max="14" width="10.5703125" style="30" bestFit="1" customWidth="1"/>
    <col min="15" max="17" width="9.140625" style="30"/>
    <col min="18" max="18" width="29.7109375" style="30" bestFit="1" customWidth="1"/>
    <col min="19" max="20" width="9.140625" style="30"/>
    <col min="21" max="21" width="23.5703125" style="30" bestFit="1" customWidth="1"/>
    <col min="22" max="16384" width="9.140625" style="30"/>
  </cols>
  <sheetData>
    <row r="1" spans="1:23" ht="16.5" thickBot="1" x14ac:dyDescent="0.3">
      <c r="A1" s="3966">
        <v>43014</v>
      </c>
      <c r="B1" s="3967"/>
      <c r="C1" s="3967"/>
      <c r="D1" s="3967"/>
      <c r="E1" s="3967"/>
      <c r="F1" s="3967"/>
      <c r="G1" s="3967"/>
      <c r="H1" s="3967"/>
      <c r="I1" s="3967"/>
      <c r="J1" s="3967"/>
      <c r="K1" s="3967"/>
      <c r="L1" s="3967"/>
      <c r="M1" s="3967"/>
      <c r="N1" s="3967"/>
      <c r="O1" s="3967"/>
      <c r="P1" s="3967"/>
      <c r="Q1" s="3968"/>
    </row>
    <row r="2" spans="1:23" ht="15.75" thickBot="1" x14ac:dyDescent="0.3">
      <c r="A2" s="3969" t="s">
        <v>4148</v>
      </c>
      <c r="B2" s="3970"/>
      <c r="C2" s="3970"/>
      <c r="D2" s="3970"/>
      <c r="E2" s="3970"/>
      <c r="F2" s="3970"/>
      <c r="G2" s="3970"/>
      <c r="H2" s="3970"/>
      <c r="I2" s="3970"/>
      <c r="J2" s="3970"/>
      <c r="K2" s="3970"/>
      <c r="L2" s="3970"/>
      <c r="M2" s="3970"/>
      <c r="N2" s="3970"/>
      <c r="O2" s="3970"/>
      <c r="P2" s="3970"/>
      <c r="Q2" s="3971"/>
    </row>
    <row r="3" spans="1:23" s="907" customFormat="1" ht="34.5" thickBot="1" x14ac:dyDescent="0.25">
      <c r="A3" s="1228"/>
      <c r="B3" s="1229" t="s">
        <v>1446</v>
      </c>
      <c r="C3" s="1229" t="s">
        <v>1428</v>
      </c>
      <c r="D3" s="1230" t="s">
        <v>613</v>
      </c>
      <c r="E3" s="1230" t="s">
        <v>1429</v>
      </c>
      <c r="F3" s="1230" t="s">
        <v>1430</v>
      </c>
      <c r="G3" s="1230" t="s">
        <v>1431</v>
      </c>
      <c r="H3" s="1231" t="s">
        <v>1432</v>
      </c>
      <c r="J3" s="2639">
        <v>42872</v>
      </c>
      <c r="K3" s="1229" t="s">
        <v>1446</v>
      </c>
      <c r="L3" s="1229" t="s">
        <v>1447</v>
      </c>
      <c r="M3" s="1232" t="s">
        <v>1448</v>
      </c>
      <c r="N3" s="1232" t="s">
        <v>1449</v>
      </c>
      <c r="O3" s="1232" t="s">
        <v>1450</v>
      </c>
      <c r="P3" s="1232" t="s">
        <v>1451</v>
      </c>
      <c r="Q3" s="1233" t="s">
        <v>1452</v>
      </c>
    </row>
    <row r="4" spans="1:23" ht="12" x14ac:dyDescent="0.2">
      <c r="A4" s="1760">
        <v>3000</v>
      </c>
      <c r="B4" s="1761" t="s">
        <v>1433</v>
      </c>
      <c r="C4" s="1761">
        <v>33</v>
      </c>
      <c r="D4" s="1761">
        <v>372</v>
      </c>
      <c r="E4" s="1762">
        <v>91418</v>
      </c>
      <c r="F4" s="1762">
        <v>11218</v>
      </c>
      <c r="G4" s="1761">
        <v>873</v>
      </c>
      <c r="H4" s="1763">
        <v>2632</v>
      </c>
      <c r="I4" s="30" t="b">
        <f>A4=J4</f>
        <v>1</v>
      </c>
      <c r="J4" s="1760">
        <v>3000</v>
      </c>
      <c r="K4" s="1761" t="s">
        <v>1433</v>
      </c>
      <c r="L4" s="1761">
        <v>26</v>
      </c>
      <c r="M4" s="1761">
        <v>301</v>
      </c>
      <c r="N4" s="1761">
        <v>62239</v>
      </c>
      <c r="O4" s="1761">
        <v>12312</v>
      </c>
      <c r="P4" s="1761">
        <v>971</v>
      </c>
      <c r="Q4" s="1764">
        <v>2624</v>
      </c>
      <c r="R4" s="1244" t="s">
        <v>77</v>
      </c>
      <c r="S4" s="30">
        <f>A4/10</f>
        <v>300</v>
      </c>
      <c r="T4" s="30">
        <v>300</v>
      </c>
      <c r="U4" s="30" t="s">
        <v>999</v>
      </c>
      <c r="V4" s="30" t="b">
        <f>S4=T4</f>
        <v>1</v>
      </c>
      <c r="W4" s="105" t="s">
        <v>77</v>
      </c>
    </row>
    <row r="5" spans="1:23" ht="12" x14ac:dyDescent="0.2">
      <c r="A5" s="1234">
        <v>3030</v>
      </c>
      <c r="B5" s="32" t="s">
        <v>1435</v>
      </c>
      <c r="C5" s="32">
        <v>33</v>
      </c>
      <c r="D5" s="32">
        <v>329</v>
      </c>
      <c r="E5" s="1247">
        <v>46602</v>
      </c>
      <c r="F5" s="32">
        <v>3065</v>
      </c>
      <c r="G5" s="32">
        <v>377</v>
      </c>
      <c r="H5" s="1249">
        <v>960</v>
      </c>
      <c r="I5" s="30" t="b">
        <f t="shared" ref="I5:I25" si="0">A5=J5</f>
        <v>1</v>
      </c>
      <c r="J5" s="1234">
        <v>3030</v>
      </c>
      <c r="K5" s="32" t="s">
        <v>1435</v>
      </c>
      <c r="L5" s="32">
        <v>18</v>
      </c>
      <c r="M5" s="32">
        <v>120</v>
      </c>
      <c r="N5" s="32">
        <v>14989</v>
      </c>
      <c r="O5" s="32">
        <v>308</v>
      </c>
      <c r="P5" s="32">
        <v>42</v>
      </c>
      <c r="Q5" s="1249">
        <v>94</v>
      </c>
      <c r="R5" s="1244" t="s">
        <v>78</v>
      </c>
      <c r="S5" s="30">
        <f t="shared" ref="S5:S22" si="1">A5/10</f>
        <v>303</v>
      </c>
      <c r="T5" s="30">
        <v>303</v>
      </c>
      <c r="U5" s="30" t="s">
        <v>1000</v>
      </c>
      <c r="V5" s="30" t="b">
        <f t="shared" ref="V5:V22" si="2">S5=T5</f>
        <v>1</v>
      </c>
      <c r="W5" s="105" t="s">
        <v>78</v>
      </c>
    </row>
    <row r="6" spans="1:23" ht="12" x14ac:dyDescent="0.2">
      <c r="A6" s="1234">
        <v>3040</v>
      </c>
      <c r="B6" s="32" t="s">
        <v>1859</v>
      </c>
      <c r="C6" s="32">
        <v>17</v>
      </c>
      <c r="D6" s="32">
        <v>50</v>
      </c>
      <c r="E6" s="1247">
        <v>33438</v>
      </c>
      <c r="F6" s="1247">
        <v>9955</v>
      </c>
      <c r="G6" s="32">
        <v>1927</v>
      </c>
      <c r="H6" s="1248">
        <v>4189</v>
      </c>
      <c r="I6" s="30" t="b">
        <f t="shared" si="0"/>
        <v>1</v>
      </c>
      <c r="J6" s="1234">
        <v>3040</v>
      </c>
      <c r="K6" s="32" t="s">
        <v>1859</v>
      </c>
      <c r="L6" s="32">
        <v>14</v>
      </c>
      <c r="M6" s="32">
        <v>44</v>
      </c>
      <c r="N6" s="32">
        <v>23099</v>
      </c>
      <c r="O6" s="32">
        <v>8830</v>
      </c>
      <c r="P6" s="32">
        <v>128</v>
      </c>
      <c r="Q6" s="1249">
        <v>3104</v>
      </c>
      <c r="R6" s="1244" t="s">
        <v>79</v>
      </c>
      <c r="S6" s="30">
        <f t="shared" si="1"/>
        <v>304</v>
      </c>
      <c r="T6" s="30">
        <v>304</v>
      </c>
      <c r="U6" s="30" t="s">
        <v>1001</v>
      </c>
      <c r="V6" s="30" t="b">
        <f t="shared" si="2"/>
        <v>1</v>
      </c>
      <c r="W6" s="105" t="s">
        <v>79</v>
      </c>
    </row>
    <row r="7" spans="1:23" ht="12" x14ac:dyDescent="0.2">
      <c r="A7" s="1234">
        <v>3060</v>
      </c>
      <c r="B7" s="32" t="s">
        <v>1436</v>
      </c>
      <c r="C7" s="32">
        <v>121</v>
      </c>
      <c r="D7" s="1247">
        <v>22305</v>
      </c>
      <c r="E7" s="1247">
        <v>1163241</v>
      </c>
      <c r="F7" s="1247">
        <v>115695</v>
      </c>
      <c r="G7" s="1247">
        <v>55127</v>
      </c>
      <c r="H7" s="1248">
        <v>44491</v>
      </c>
      <c r="I7" s="30" t="b">
        <f t="shared" si="0"/>
        <v>1</v>
      </c>
      <c r="J7" s="1234">
        <v>3060</v>
      </c>
      <c r="K7" s="32" t="s">
        <v>1436</v>
      </c>
      <c r="L7" s="32">
        <v>106</v>
      </c>
      <c r="M7" s="32">
        <v>15118</v>
      </c>
      <c r="N7" s="32">
        <v>702332</v>
      </c>
      <c r="O7" s="32">
        <v>82695</v>
      </c>
      <c r="P7" s="32">
        <v>64516</v>
      </c>
      <c r="Q7" s="1249">
        <v>34812</v>
      </c>
      <c r="R7" s="1244" t="s">
        <v>80</v>
      </c>
      <c r="S7" s="30">
        <f t="shared" si="1"/>
        <v>306</v>
      </c>
      <c r="T7" s="30">
        <v>306</v>
      </c>
      <c r="U7" s="30" t="s">
        <v>1002</v>
      </c>
      <c r="V7" s="30" t="b">
        <f t="shared" si="2"/>
        <v>1</v>
      </c>
      <c r="W7" s="105" t="s">
        <v>80</v>
      </c>
    </row>
    <row r="8" spans="1:23" ht="12" x14ac:dyDescent="0.2">
      <c r="A8" s="1234">
        <v>3070</v>
      </c>
      <c r="B8" s="32" t="s">
        <v>1167</v>
      </c>
      <c r="C8" s="32">
        <v>168</v>
      </c>
      <c r="D8" s="1247">
        <v>21372</v>
      </c>
      <c r="E8" s="1247">
        <v>1080943</v>
      </c>
      <c r="F8" s="1247">
        <v>72273</v>
      </c>
      <c r="G8" s="1247">
        <v>74283</v>
      </c>
      <c r="H8" s="1248">
        <v>35399</v>
      </c>
      <c r="I8" s="30" t="b">
        <f t="shared" si="0"/>
        <v>1</v>
      </c>
      <c r="J8" s="1234">
        <v>3070</v>
      </c>
      <c r="K8" s="32" t="s">
        <v>1167</v>
      </c>
      <c r="L8" s="32">
        <v>113</v>
      </c>
      <c r="M8" s="32">
        <v>8035</v>
      </c>
      <c r="N8" s="32">
        <v>339890</v>
      </c>
      <c r="O8" s="32">
        <v>30809</v>
      </c>
      <c r="P8" s="32">
        <v>27397</v>
      </c>
      <c r="Q8" s="1249">
        <v>13160</v>
      </c>
      <c r="R8" s="1245" t="s">
        <v>748</v>
      </c>
      <c r="S8" s="30">
        <f t="shared" si="1"/>
        <v>307</v>
      </c>
      <c r="T8" s="30">
        <v>307</v>
      </c>
      <c r="U8" s="30" t="s">
        <v>1048</v>
      </c>
      <c r="V8" s="30" t="b">
        <f t="shared" si="2"/>
        <v>1</v>
      </c>
      <c r="W8" s="539" t="s">
        <v>748</v>
      </c>
    </row>
    <row r="9" spans="1:23" ht="12" x14ac:dyDescent="0.2">
      <c r="A9" s="1234">
        <v>3150</v>
      </c>
      <c r="B9" s="32" t="s">
        <v>1171</v>
      </c>
      <c r="C9" s="32">
        <v>25</v>
      </c>
      <c r="D9" s="32">
        <v>73</v>
      </c>
      <c r="E9" s="32">
        <v>2911</v>
      </c>
      <c r="F9" s="32">
        <v>2759</v>
      </c>
      <c r="G9" s="32">
        <v>0</v>
      </c>
      <c r="H9" s="1249">
        <v>842</v>
      </c>
      <c r="I9" s="30" t="b">
        <f t="shared" si="0"/>
        <v>1</v>
      </c>
      <c r="J9" s="1234">
        <v>3150</v>
      </c>
      <c r="K9" s="32" t="s">
        <v>1171</v>
      </c>
      <c r="L9" s="32">
        <v>20</v>
      </c>
      <c r="M9" s="32">
        <v>35</v>
      </c>
      <c r="N9" s="32">
        <v>1027</v>
      </c>
      <c r="O9" s="32">
        <v>1217</v>
      </c>
      <c r="P9" s="32">
        <v>0</v>
      </c>
      <c r="Q9" s="1249">
        <v>359</v>
      </c>
      <c r="R9" s="1244" t="s">
        <v>200</v>
      </c>
      <c r="S9" s="30">
        <f t="shared" si="1"/>
        <v>315</v>
      </c>
      <c r="T9" s="30">
        <v>315</v>
      </c>
      <c r="U9" s="30" t="s">
        <v>1861</v>
      </c>
      <c r="V9" s="30" t="b">
        <f t="shared" si="2"/>
        <v>1</v>
      </c>
      <c r="W9" s="105" t="s">
        <v>200</v>
      </c>
    </row>
    <row r="10" spans="1:23" ht="12" x14ac:dyDescent="0.2">
      <c r="A10" s="1234">
        <v>3160</v>
      </c>
      <c r="B10" s="32" t="s">
        <v>1437</v>
      </c>
      <c r="C10" s="32">
        <v>60</v>
      </c>
      <c r="D10" s="32">
        <v>3084</v>
      </c>
      <c r="E10" s="1247">
        <v>346163</v>
      </c>
      <c r="F10" s="1247">
        <v>186873</v>
      </c>
      <c r="G10" s="32">
        <v>6519</v>
      </c>
      <c r="H10" s="1248">
        <v>24083</v>
      </c>
      <c r="I10" s="30" t="b">
        <f t="shared" si="0"/>
        <v>1</v>
      </c>
      <c r="J10" s="1234">
        <v>3160</v>
      </c>
      <c r="K10" s="32" t="s">
        <v>1437</v>
      </c>
      <c r="L10" s="32">
        <v>40</v>
      </c>
      <c r="M10" s="32">
        <v>245</v>
      </c>
      <c r="N10" s="32">
        <v>80459</v>
      </c>
      <c r="O10" s="32">
        <v>35660</v>
      </c>
      <c r="P10" s="32">
        <v>1726</v>
      </c>
      <c r="Q10" s="1249">
        <v>4578</v>
      </c>
      <c r="R10" s="1244" t="s">
        <v>201</v>
      </c>
      <c r="S10" s="30">
        <f t="shared" si="1"/>
        <v>316</v>
      </c>
      <c r="T10" s="30">
        <v>316</v>
      </c>
      <c r="U10" s="30" t="s">
        <v>1003</v>
      </c>
      <c r="V10" s="30" t="b">
        <f t="shared" si="2"/>
        <v>1</v>
      </c>
      <c r="W10" s="105" t="s">
        <v>201</v>
      </c>
    </row>
    <row r="11" spans="1:23" ht="12" x14ac:dyDescent="0.2">
      <c r="A11" s="1234">
        <v>3180</v>
      </c>
      <c r="B11" s="32" t="s">
        <v>1438</v>
      </c>
      <c r="C11" s="32">
        <v>89</v>
      </c>
      <c r="D11" s="32">
        <v>2648</v>
      </c>
      <c r="E11" s="1247">
        <v>27870</v>
      </c>
      <c r="F11" s="1247">
        <v>38831</v>
      </c>
      <c r="G11" s="1247">
        <v>6546</v>
      </c>
      <c r="H11" s="1248">
        <v>9111</v>
      </c>
      <c r="I11" s="30" t="b">
        <f t="shared" si="0"/>
        <v>1</v>
      </c>
      <c r="J11" s="1234">
        <v>3180</v>
      </c>
      <c r="K11" s="32" t="s">
        <v>1438</v>
      </c>
      <c r="L11" s="32">
        <v>81</v>
      </c>
      <c r="M11" s="32">
        <v>2549</v>
      </c>
      <c r="N11" s="32">
        <v>19543</v>
      </c>
      <c r="O11" s="32">
        <v>17821</v>
      </c>
      <c r="P11" s="32">
        <v>4758</v>
      </c>
      <c r="Q11" s="1249">
        <v>4119</v>
      </c>
      <c r="R11" s="1244" t="s">
        <v>81</v>
      </c>
      <c r="S11" s="30">
        <f t="shared" si="1"/>
        <v>318</v>
      </c>
      <c r="T11" s="30">
        <v>318</v>
      </c>
      <c r="U11" s="30" t="s">
        <v>1004</v>
      </c>
      <c r="V11" s="30" t="b">
        <f t="shared" si="2"/>
        <v>1</v>
      </c>
      <c r="W11" s="105" t="s">
        <v>81</v>
      </c>
    </row>
    <row r="12" spans="1:23" ht="12" x14ac:dyDescent="0.2">
      <c r="A12" s="1234">
        <v>3200</v>
      </c>
      <c r="B12" s="32" t="s">
        <v>1168</v>
      </c>
      <c r="C12" s="32">
        <v>59</v>
      </c>
      <c r="D12" s="1247">
        <v>8589</v>
      </c>
      <c r="E12" s="1247">
        <v>1110542</v>
      </c>
      <c r="F12" s="1247">
        <v>75588</v>
      </c>
      <c r="G12" s="1247">
        <v>66037</v>
      </c>
      <c r="H12" s="1248">
        <v>44605</v>
      </c>
      <c r="I12" s="30" t="b">
        <f t="shared" si="0"/>
        <v>1</v>
      </c>
      <c r="J12" s="1234">
        <v>3200</v>
      </c>
      <c r="K12" s="32" t="s">
        <v>1168</v>
      </c>
      <c r="L12" s="32">
        <v>59</v>
      </c>
      <c r="M12" s="32">
        <v>2756</v>
      </c>
      <c r="N12" s="32">
        <v>356096</v>
      </c>
      <c r="O12" s="32">
        <v>28841</v>
      </c>
      <c r="P12" s="32">
        <v>10212</v>
      </c>
      <c r="Q12" s="1249">
        <v>14560</v>
      </c>
      <c r="R12" s="1244" t="s">
        <v>82</v>
      </c>
      <c r="S12" s="30">
        <f t="shared" si="1"/>
        <v>320</v>
      </c>
      <c r="T12" s="30">
        <v>320</v>
      </c>
      <c r="U12" s="30" t="s">
        <v>1005</v>
      </c>
      <c r="V12" s="30" t="b">
        <f t="shared" si="2"/>
        <v>1</v>
      </c>
      <c r="W12" s="105" t="s">
        <v>82</v>
      </c>
    </row>
    <row r="13" spans="1:23" ht="12" x14ac:dyDescent="0.2">
      <c r="A13" s="1237">
        <v>3220</v>
      </c>
      <c r="B13" s="645" t="s">
        <v>2331</v>
      </c>
      <c r="C13" s="645">
        <v>0</v>
      </c>
      <c r="D13" s="1238">
        <v>0</v>
      </c>
      <c r="E13" s="1238">
        <v>0</v>
      </c>
      <c r="F13" s="1238">
        <v>0</v>
      </c>
      <c r="G13" s="1238">
        <v>0</v>
      </c>
      <c r="H13" s="1239">
        <v>0</v>
      </c>
      <c r="I13" s="30" t="b">
        <f t="shared" si="0"/>
        <v>1</v>
      </c>
      <c r="J13" s="1237">
        <v>3220</v>
      </c>
      <c r="K13" s="645" t="s">
        <v>83</v>
      </c>
      <c r="L13" s="645">
        <v>0</v>
      </c>
      <c r="M13" s="1238">
        <v>0</v>
      </c>
      <c r="N13" s="1238">
        <v>0</v>
      </c>
      <c r="O13" s="1238">
        <v>0</v>
      </c>
      <c r="P13" s="1238">
        <v>0</v>
      </c>
      <c r="Q13" s="1239">
        <v>0</v>
      </c>
      <c r="R13" s="1245" t="s">
        <v>83</v>
      </c>
      <c r="S13" s="30">
        <f t="shared" si="1"/>
        <v>322</v>
      </c>
      <c r="T13" s="30">
        <v>322</v>
      </c>
      <c r="U13" s="30" t="s">
        <v>1006</v>
      </c>
      <c r="V13" s="30" t="b">
        <f t="shared" si="2"/>
        <v>1</v>
      </c>
      <c r="W13" s="105" t="s">
        <v>83</v>
      </c>
    </row>
    <row r="14" spans="1:23" ht="12" x14ac:dyDescent="0.2">
      <c r="A14" s="1234">
        <v>3240</v>
      </c>
      <c r="B14" s="32" t="s">
        <v>1439</v>
      </c>
      <c r="C14" s="32">
        <v>36</v>
      </c>
      <c r="D14" s="32">
        <v>393</v>
      </c>
      <c r="E14" s="1247">
        <v>60527</v>
      </c>
      <c r="F14" s="32">
        <v>1586</v>
      </c>
      <c r="G14" s="32">
        <v>139</v>
      </c>
      <c r="H14" s="1249">
        <v>683</v>
      </c>
      <c r="I14" s="30" t="b">
        <f t="shared" si="0"/>
        <v>1</v>
      </c>
      <c r="J14" s="1234">
        <v>3240</v>
      </c>
      <c r="K14" s="32" t="s">
        <v>1439</v>
      </c>
      <c r="L14" s="32">
        <v>20</v>
      </c>
      <c r="M14" s="32">
        <v>164</v>
      </c>
      <c r="N14" s="32">
        <v>30649</v>
      </c>
      <c r="O14" s="32">
        <v>912</v>
      </c>
      <c r="P14" s="32">
        <v>86</v>
      </c>
      <c r="Q14" s="1249">
        <v>468</v>
      </c>
      <c r="R14" s="1244" t="s">
        <v>84</v>
      </c>
      <c r="S14" s="30">
        <f t="shared" si="1"/>
        <v>324</v>
      </c>
      <c r="T14" s="30">
        <v>324</v>
      </c>
      <c r="U14" s="30" t="s">
        <v>1007</v>
      </c>
      <c r="V14" s="30" t="b">
        <f t="shared" si="2"/>
        <v>1</v>
      </c>
      <c r="W14" s="105" t="s">
        <v>84</v>
      </c>
    </row>
    <row r="15" spans="1:23" ht="12" x14ac:dyDescent="0.2">
      <c r="A15" s="1234">
        <v>3260</v>
      </c>
      <c r="B15" s="32" t="s">
        <v>1440</v>
      </c>
      <c r="C15" s="32">
        <v>31</v>
      </c>
      <c r="D15" s="32">
        <v>217</v>
      </c>
      <c r="E15" s="1247">
        <v>31544</v>
      </c>
      <c r="F15" s="32">
        <v>2673</v>
      </c>
      <c r="G15" s="32">
        <v>288</v>
      </c>
      <c r="H15" s="1249">
        <v>906</v>
      </c>
      <c r="I15" s="30" t="b">
        <f t="shared" si="0"/>
        <v>1</v>
      </c>
      <c r="J15" s="1234">
        <v>3260</v>
      </c>
      <c r="K15" s="32" t="s">
        <v>1440</v>
      </c>
      <c r="L15" s="32">
        <v>18</v>
      </c>
      <c r="M15" s="32">
        <v>77</v>
      </c>
      <c r="N15" s="32">
        <v>9639</v>
      </c>
      <c r="O15" s="32">
        <v>721</v>
      </c>
      <c r="P15" s="32">
        <v>82</v>
      </c>
      <c r="Q15" s="1249">
        <v>236</v>
      </c>
      <c r="R15" s="1244" t="s">
        <v>85</v>
      </c>
      <c r="S15" s="30">
        <f t="shared" si="1"/>
        <v>326</v>
      </c>
      <c r="T15" s="30">
        <v>326</v>
      </c>
      <c r="U15" s="30" t="s">
        <v>1008</v>
      </c>
      <c r="V15" s="30" t="b">
        <f t="shared" si="2"/>
        <v>1</v>
      </c>
      <c r="W15" s="105" t="s">
        <v>85</v>
      </c>
    </row>
    <row r="16" spans="1:23" ht="12" x14ac:dyDescent="0.2">
      <c r="A16" s="1234">
        <v>3280</v>
      </c>
      <c r="B16" s="32" t="s">
        <v>1441</v>
      </c>
      <c r="C16" s="32">
        <v>29</v>
      </c>
      <c r="D16" s="32">
        <v>542</v>
      </c>
      <c r="E16" s="1247">
        <v>61177</v>
      </c>
      <c r="F16" s="32">
        <v>3628</v>
      </c>
      <c r="G16" s="32">
        <v>343</v>
      </c>
      <c r="H16" s="1249">
        <v>968</v>
      </c>
      <c r="I16" s="30" t="b">
        <f t="shared" si="0"/>
        <v>1</v>
      </c>
      <c r="J16" s="1234">
        <v>3280</v>
      </c>
      <c r="K16" s="32" t="s">
        <v>1441</v>
      </c>
      <c r="L16" s="32">
        <v>15</v>
      </c>
      <c r="M16" s="32">
        <v>205</v>
      </c>
      <c r="N16" s="32">
        <v>25842</v>
      </c>
      <c r="O16" s="32">
        <v>1794</v>
      </c>
      <c r="P16" s="32">
        <v>148</v>
      </c>
      <c r="Q16" s="1249">
        <v>396</v>
      </c>
      <c r="R16" s="1245" t="s">
        <v>86</v>
      </c>
      <c r="S16" s="30">
        <f t="shared" si="1"/>
        <v>328</v>
      </c>
      <c r="T16" s="30">
        <v>328</v>
      </c>
      <c r="U16" s="30" t="s">
        <v>1009</v>
      </c>
      <c r="V16" s="30" t="b">
        <f t="shared" si="2"/>
        <v>1</v>
      </c>
      <c r="W16" s="105" t="s">
        <v>86</v>
      </c>
    </row>
    <row r="17" spans="1:23" ht="12" x14ac:dyDescent="0.2">
      <c r="A17" s="1234">
        <v>3300</v>
      </c>
      <c r="B17" s="32" t="s">
        <v>1442</v>
      </c>
      <c r="C17" s="32">
        <v>30</v>
      </c>
      <c r="D17" s="32">
        <v>258</v>
      </c>
      <c r="E17" s="1247">
        <v>55046</v>
      </c>
      <c r="F17" s="32">
        <v>4691</v>
      </c>
      <c r="G17" s="32">
        <v>218</v>
      </c>
      <c r="H17" s="1249">
        <v>2048</v>
      </c>
      <c r="I17" s="30" t="b">
        <f t="shared" si="0"/>
        <v>1</v>
      </c>
      <c r="J17" s="1234">
        <v>3300</v>
      </c>
      <c r="K17" s="32" t="s">
        <v>1442</v>
      </c>
      <c r="L17" s="32">
        <v>13</v>
      </c>
      <c r="M17" s="32">
        <v>102</v>
      </c>
      <c r="N17" s="32">
        <v>25363</v>
      </c>
      <c r="O17" s="32">
        <v>2834</v>
      </c>
      <c r="P17" s="32">
        <v>174</v>
      </c>
      <c r="Q17" s="1249">
        <v>1374</v>
      </c>
      <c r="R17" s="1244" t="s">
        <v>87</v>
      </c>
      <c r="S17" s="30">
        <f t="shared" si="1"/>
        <v>330</v>
      </c>
      <c r="T17" s="30">
        <v>330</v>
      </c>
      <c r="U17" s="30" t="s">
        <v>1010</v>
      </c>
      <c r="V17" s="30" t="b">
        <f t="shared" si="2"/>
        <v>1</v>
      </c>
      <c r="W17" s="105" t="s">
        <v>87</v>
      </c>
    </row>
    <row r="18" spans="1:23" ht="12" x14ac:dyDescent="0.2">
      <c r="A18" s="1234">
        <v>3320</v>
      </c>
      <c r="B18" s="32" t="s">
        <v>1170</v>
      </c>
      <c r="C18" s="32">
        <v>18</v>
      </c>
      <c r="D18" s="32">
        <v>120</v>
      </c>
      <c r="E18" s="1247">
        <v>8268</v>
      </c>
      <c r="F18" s="32">
        <v>3922</v>
      </c>
      <c r="G18" s="32">
        <v>402</v>
      </c>
      <c r="H18" s="1249">
        <v>1352</v>
      </c>
      <c r="I18" s="30" t="b">
        <f t="shared" si="0"/>
        <v>1</v>
      </c>
      <c r="J18" s="1234">
        <v>3320</v>
      </c>
      <c r="K18" s="32" t="s">
        <v>1170</v>
      </c>
      <c r="L18" s="32">
        <v>9</v>
      </c>
      <c r="M18" s="32">
        <v>26</v>
      </c>
      <c r="N18" s="32">
        <v>1461</v>
      </c>
      <c r="O18" s="32">
        <v>843</v>
      </c>
      <c r="P18" s="32">
        <v>81</v>
      </c>
      <c r="Q18" s="1249">
        <v>264</v>
      </c>
      <c r="R18" s="1244" t="s">
        <v>88</v>
      </c>
      <c r="S18" s="30">
        <f t="shared" si="1"/>
        <v>332</v>
      </c>
      <c r="T18" s="30">
        <v>332</v>
      </c>
      <c r="U18" s="30" t="s">
        <v>1011</v>
      </c>
      <c r="V18" s="30" t="b">
        <f t="shared" si="2"/>
        <v>1</v>
      </c>
      <c r="W18" s="105" t="s">
        <v>88</v>
      </c>
    </row>
    <row r="19" spans="1:23" ht="12" x14ac:dyDescent="0.2">
      <c r="A19" s="1234">
        <v>3330</v>
      </c>
      <c r="B19" s="32" t="s">
        <v>1169</v>
      </c>
      <c r="C19" s="32">
        <v>12</v>
      </c>
      <c r="D19" s="32">
        <v>77</v>
      </c>
      <c r="E19" s="32">
        <v>13351</v>
      </c>
      <c r="F19" s="32">
        <v>7499</v>
      </c>
      <c r="G19" s="32">
        <v>3267</v>
      </c>
      <c r="H19" s="1249">
        <v>2254</v>
      </c>
      <c r="I19" s="30" t="b">
        <f t="shared" si="0"/>
        <v>1</v>
      </c>
      <c r="J19" s="1234">
        <v>3330</v>
      </c>
      <c r="K19" s="32" t="s">
        <v>1169</v>
      </c>
      <c r="L19" s="32">
        <v>5</v>
      </c>
      <c r="M19" s="32">
        <v>13</v>
      </c>
      <c r="N19" s="32">
        <v>1191</v>
      </c>
      <c r="O19" s="32">
        <v>698</v>
      </c>
      <c r="P19" s="32">
        <v>14</v>
      </c>
      <c r="Q19" s="1249">
        <v>155</v>
      </c>
      <c r="R19" s="1245" t="s">
        <v>89</v>
      </c>
      <c r="S19" s="30">
        <f t="shared" si="1"/>
        <v>333</v>
      </c>
      <c r="T19" s="30">
        <v>333</v>
      </c>
      <c r="U19" s="30" t="s">
        <v>1012</v>
      </c>
      <c r="V19" s="30" t="b">
        <f t="shared" si="2"/>
        <v>1</v>
      </c>
      <c r="W19" s="105" t="s">
        <v>89</v>
      </c>
    </row>
    <row r="20" spans="1:23" ht="12" x14ac:dyDescent="0.2">
      <c r="A20" s="1234">
        <v>3360</v>
      </c>
      <c r="B20" s="32" t="s">
        <v>1443</v>
      </c>
      <c r="C20" s="32">
        <v>0</v>
      </c>
      <c r="D20" s="32">
        <v>0</v>
      </c>
      <c r="E20" s="32">
        <v>0</v>
      </c>
      <c r="F20" s="32">
        <v>0</v>
      </c>
      <c r="G20" s="32">
        <v>0</v>
      </c>
      <c r="H20" s="1249">
        <v>0</v>
      </c>
      <c r="I20" s="30" t="b">
        <f t="shared" si="0"/>
        <v>1</v>
      </c>
      <c r="J20" s="1234">
        <v>3360</v>
      </c>
      <c r="K20" s="32" t="s">
        <v>1443</v>
      </c>
      <c r="L20" s="32">
        <v>1</v>
      </c>
      <c r="M20" s="32">
        <v>1</v>
      </c>
      <c r="N20" s="32">
        <v>30</v>
      </c>
      <c r="O20" s="32">
        <v>6</v>
      </c>
      <c r="P20" s="32">
        <v>0</v>
      </c>
      <c r="Q20" s="1249">
        <v>855</v>
      </c>
      <c r="R20" s="1245" t="s">
        <v>90</v>
      </c>
      <c r="S20" s="30">
        <f t="shared" si="1"/>
        <v>336</v>
      </c>
      <c r="T20" s="30">
        <v>336</v>
      </c>
      <c r="U20" s="30" t="s">
        <v>1013</v>
      </c>
      <c r="V20" s="30" t="b">
        <f t="shared" si="2"/>
        <v>1</v>
      </c>
      <c r="W20" s="105" t="s">
        <v>90</v>
      </c>
    </row>
    <row r="21" spans="1:23" ht="12" x14ac:dyDescent="0.2">
      <c r="A21" s="1234">
        <v>3380</v>
      </c>
      <c r="B21" s="32" t="s">
        <v>1444</v>
      </c>
      <c r="C21" s="32">
        <v>90</v>
      </c>
      <c r="D21" s="1247">
        <v>4444</v>
      </c>
      <c r="E21" s="1247">
        <v>219030</v>
      </c>
      <c r="F21" s="1247">
        <v>41288</v>
      </c>
      <c r="G21" s="1247">
        <v>15441</v>
      </c>
      <c r="H21" s="1248">
        <v>11514</v>
      </c>
      <c r="I21" s="30" t="b">
        <f t="shared" si="0"/>
        <v>1</v>
      </c>
      <c r="J21" s="1234">
        <v>3380</v>
      </c>
      <c r="K21" s="32" t="s">
        <v>1444</v>
      </c>
      <c r="L21" s="32">
        <v>77</v>
      </c>
      <c r="M21" s="32">
        <v>2315</v>
      </c>
      <c r="N21" s="32">
        <v>102380</v>
      </c>
      <c r="O21" s="32">
        <v>18588</v>
      </c>
      <c r="P21" s="32">
        <v>3791</v>
      </c>
      <c r="Q21" s="1249">
        <v>4586</v>
      </c>
      <c r="R21" s="1246" t="s">
        <v>342</v>
      </c>
      <c r="S21" s="30">
        <f t="shared" si="1"/>
        <v>338</v>
      </c>
      <c r="T21" s="30">
        <v>338</v>
      </c>
      <c r="U21" s="30" t="s">
        <v>1862</v>
      </c>
      <c r="V21" s="30" t="b">
        <f t="shared" si="2"/>
        <v>1</v>
      </c>
      <c r="W21" s="234" t="s">
        <v>342</v>
      </c>
    </row>
    <row r="22" spans="1:23" ht="12.75" thickBot="1" x14ac:dyDescent="0.25">
      <c r="A22" s="1240">
        <v>3420</v>
      </c>
      <c r="B22" s="1241" t="s">
        <v>1445</v>
      </c>
      <c r="C22" s="1241">
        <v>24</v>
      </c>
      <c r="D22" s="1241">
        <v>149</v>
      </c>
      <c r="E22" s="1253">
        <v>456497</v>
      </c>
      <c r="F22" s="1253">
        <v>132770</v>
      </c>
      <c r="G22" s="1241">
        <v>2258</v>
      </c>
      <c r="H22" s="1254">
        <v>33934</v>
      </c>
      <c r="I22" s="30" t="b">
        <f t="shared" si="0"/>
        <v>1</v>
      </c>
      <c r="J22" s="1240">
        <v>3420</v>
      </c>
      <c r="K22" s="1241" t="s">
        <v>1445</v>
      </c>
      <c r="L22" s="1241">
        <v>19</v>
      </c>
      <c r="M22" s="1241">
        <v>96</v>
      </c>
      <c r="N22" s="1241">
        <v>338412</v>
      </c>
      <c r="O22" s="1241">
        <v>94331</v>
      </c>
      <c r="P22" s="1241">
        <v>1360</v>
      </c>
      <c r="Q22" s="1765">
        <v>23255</v>
      </c>
      <c r="R22" s="1244" t="s">
        <v>46</v>
      </c>
      <c r="S22" s="30">
        <f t="shared" si="1"/>
        <v>342</v>
      </c>
      <c r="T22" s="30">
        <v>342</v>
      </c>
      <c r="U22" s="30" t="s">
        <v>1049</v>
      </c>
      <c r="V22" s="30" t="b">
        <f t="shared" si="2"/>
        <v>1</v>
      </c>
      <c r="W22" s="105" t="s">
        <v>46</v>
      </c>
    </row>
    <row r="24" spans="1:23" ht="12" thickBot="1" x14ac:dyDescent="0.25">
      <c r="R24" s="905"/>
    </row>
    <row r="25" spans="1:23" ht="12" thickBot="1" x14ac:dyDescent="0.25">
      <c r="A25" s="1255" t="s">
        <v>1308</v>
      </c>
      <c r="B25" s="1256" t="s">
        <v>1434</v>
      </c>
      <c r="C25" s="1256">
        <v>229</v>
      </c>
      <c r="D25" s="1259">
        <f t="shared" ref="D25:H25" si="3">SUM(D4:D22)</f>
        <v>65022</v>
      </c>
      <c r="E25" s="1257">
        <f t="shared" si="3"/>
        <v>4808568</v>
      </c>
      <c r="F25" s="1257">
        <f t="shared" si="3"/>
        <v>714314</v>
      </c>
      <c r="G25" s="1257">
        <f t="shared" si="3"/>
        <v>234045</v>
      </c>
      <c r="H25" s="1258">
        <f t="shared" si="3"/>
        <v>219971</v>
      </c>
      <c r="I25" s="30" t="b">
        <f t="shared" si="0"/>
        <v>1</v>
      </c>
      <c r="J25" s="1255" t="s">
        <v>1308</v>
      </c>
      <c r="K25" s="1256" t="s">
        <v>1434</v>
      </c>
      <c r="L25" s="1256">
        <v>168</v>
      </c>
      <c r="M25" s="1259">
        <f>SUM(M4:M22)</f>
        <v>32202</v>
      </c>
      <c r="N25" s="1257">
        <f t="shared" ref="N25:Q25" si="4">SUM(N4:N22)</f>
        <v>2134641</v>
      </c>
      <c r="O25" s="1257">
        <f t="shared" si="4"/>
        <v>339220</v>
      </c>
      <c r="P25" s="1257">
        <f t="shared" si="4"/>
        <v>115486</v>
      </c>
      <c r="Q25" s="1258">
        <f t="shared" si="4"/>
        <v>108999</v>
      </c>
    </row>
    <row r="26" spans="1:23" ht="27.2" customHeight="1" x14ac:dyDescent="0.2">
      <c r="D26" s="628"/>
      <c r="E26" s="628"/>
      <c r="F26" s="628"/>
      <c r="G26" s="628"/>
      <c r="H26" s="628"/>
      <c r="M26" s="905"/>
      <c r="N26" s="906"/>
      <c r="O26" s="906"/>
      <c r="P26" s="906"/>
      <c r="Q26" s="906"/>
    </row>
    <row r="27" spans="1:23" hidden="1" x14ac:dyDescent="0.2">
      <c r="D27" s="1226"/>
      <c r="E27" s="1226"/>
      <c r="F27" s="1226"/>
      <c r="G27" s="1226"/>
      <c r="H27" s="1226"/>
      <c r="M27" s="1226"/>
      <c r="N27" s="1226"/>
      <c r="O27" s="1226"/>
      <c r="P27" s="1226"/>
      <c r="Q27" s="1226"/>
    </row>
    <row r="28" spans="1:23" ht="12" hidden="1" thickBot="1" x14ac:dyDescent="0.25"/>
    <row r="29" spans="1:23" ht="16.5" hidden="1" thickBot="1" x14ac:dyDescent="0.3">
      <c r="A29" s="3966">
        <v>42431</v>
      </c>
      <c r="B29" s="3967"/>
      <c r="C29" s="3967"/>
      <c r="D29" s="3967"/>
      <c r="E29" s="3967"/>
      <c r="F29" s="3967"/>
      <c r="G29" s="3967"/>
      <c r="H29" s="3967"/>
      <c r="I29" s="3967"/>
      <c r="J29" s="3967"/>
      <c r="K29" s="3967"/>
      <c r="L29" s="3967"/>
      <c r="M29" s="3967"/>
      <c r="N29" s="3967"/>
      <c r="O29" s="3967"/>
      <c r="P29" s="3967"/>
      <c r="Q29" s="3968"/>
    </row>
    <row r="30" spans="1:23" ht="15.75" hidden="1" thickBot="1" x14ac:dyDescent="0.3">
      <c r="A30" s="3969" t="s">
        <v>1860</v>
      </c>
      <c r="B30" s="3970"/>
      <c r="C30" s="3970"/>
      <c r="D30" s="3970"/>
      <c r="E30" s="3970"/>
      <c r="F30" s="3970"/>
      <c r="G30" s="3970"/>
      <c r="H30" s="3970"/>
      <c r="I30" s="3970"/>
      <c r="J30" s="3970"/>
      <c r="K30" s="3970"/>
      <c r="L30" s="3970"/>
      <c r="M30" s="3970"/>
      <c r="N30" s="3970"/>
      <c r="O30" s="3970"/>
      <c r="P30" s="3970"/>
      <c r="Q30" s="3971"/>
    </row>
    <row r="31" spans="1:23" ht="34.5" hidden="1" thickBot="1" x14ac:dyDescent="0.25">
      <c r="A31" s="1228"/>
      <c r="B31" s="1229" t="s">
        <v>1446</v>
      </c>
      <c r="C31" s="1229" t="s">
        <v>1428</v>
      </c>
      <c r="D31" s="1230" t="s">
        <v>613</v>
      </c>
      <c r="E31" s="1230" t="s">
        <v>1429</v>
      </c>
      <c r="F31" s="1230" t="s">
        <v>1430</v>
      </c>
      <c r="G31" s="1230" t="s">
        <v>1431</v>
      </c>
      <c r="H31" s="1231" t="s">
        <v>1432</v>
      </c>
      <c r="I31" s="907"/>
      <c r="J31" s="1228"/>
      <c r="K31" s="1229" t="s">
        <v>1446</v>
      </c>
      <c r="L31" s="1229" t="s">
        <v>1447</v>
      </c>
      <c r="M31" s="1232" t="s">
        <v>1448</v>
      </c>
      <c r="N31" s="1232" t="s">
        <v>1449</v>
      </c>
      <c r="O31" s="1232" t="s">
        <v>1450</v>
      </c>
      <c r="P31" s="1232" t="s">
        <v>1451</v>
      </c>
      <c r="Q31" s="1233" t="s">
        <v>1452</v>
      </c>
    </row>
    <row r="32" spans="1:23" hidden="1" x14ac:dyDescent="0.2">
      <c r="A32" s="1234">
        <v>3000</v>
      </c>
      <c r="B32" s="32" t="s">
        <v>1433</v>
      </c>
      <c r="C32" s="32">
        <v>11</v>
      </c>
      <c r="D32" s="1235">
        <v>129</v>
      </c>
      <c r="E32" s="1235">
        <v>23244</v>
      </c>
      <c r="F32" s="1235">
        <v>7402</v>
      </c>
      <c r="G32" s="1235">
        <v>584</v>
      </c>
      <c r="H32" s="1236">
        <v>1420</v>
      </c>
      <c r="I32" s="30" t="b">
        <f>A32=J32</f>
        <v>1</v>
      </c>
      <c r="J32" s="1234">
        <v>3000</v>
      </c>
      <c r="K32" s="32" t="s">
        <v>1433</v>
      </c>
      <c r="L32" s="32">
        <v>7</v>
      </c>
      <c r="M32" s="32">
        <v>123</v>
      </c>
      <c r="N32" s="1247">
        <v>29709</v>
      </c>
      <c r="O32" s="1247">
        <v>9425</v>
      </c>
      <c r="P32" s="32">
        <v>743</v>
      </c>
      <c r="Q32" s="1248">
        <v>1637</v>
      </c>
    </row>
    <row r="33" spans="1:17" hidden="1" x14ac:dyDescent="0.2">
      <c r="A33" s="1234">
        <v>3030</v>
      </c>
      <c r="B33" s="32" t="s">
        <v>1435</v>
      </c>
      <c r="C33" s="32">
        <v>4</v>
      </c>
      <c r="D33" s="1235">
        <v>9</v>
      </c>
      <c r="E33" s="1235">
        <v>834</v>
      </c>
      <c r="F33" s="1235">
        <v>0</v>
      </c>
      <c r="G33" s="1235">
        <v>0</v>
      </c>
      <c r="H33" s="1236">
        <v>0</v>
      </c>
      <c r="I33" s="30" t="b">
        <f t="shared" ref="I33:I50" si="5">A33=J33</f>
        <v>1</v>
      </c>
      <c r="J33" s="1234">
        <v>3030</v>
      </c>
      <c r="K33" s="32" t="s">
        <v>1435</v>
      </c>
      <c r="L33" s="32">
        <v>5</v>
      </c>
      <c r="M33" s="32">
        <v>31</v>
      </c>
      <c r="N33" s="1247">
        <v>3620</v>
      </c>
      <c r="O33" s="32">
        <v>47</v>
      </c>
      <c r="P33" s="32">
        <v>7</v>
      </c>
      <c r="Q33" s="1249">
        <v>12</v>
      </c>
    </row>
    <row r="34" spans="1:17" hidden="1" x14ac:dyDescent="0.2">
      <c r="A34" s="1234">
        <v>3040</v>
      </c>
      <c r="B34" s="32" t="s">
        <v>1859</v>
      </c>
      <c r="C34" s="32">
        <v>3</v>
      </c>
      <c r="D34" s="1235">
        <v>15</v>
      </c>
      <c r="E34" s="1235">
        <v>6775</v>
      </c>
      <c r="F34" s="1235">
        <v>2599</v>
      </c>
      <c r="G34" s="1235">
        <v>39</v>
      </c>
      <c r="H34" s="1236">
        <v>940</v>
      </c>
      <c r="I34" s="30" t="b">
        <f t="shared" si="5"/>
        <v>1</v>
      </c>
      <c r="J34" s="1234">
        <v>3040</v>
      </c>
      <c r="K34" s="32" t="s">
        <v>1859</v>
      </c>
      <c r="L34" s="32">
        <v>5</v>
      </c>
      <c r="M34" s="32">
        <v>15</v>
      </c>
      <c r="N34" s="1247">
        <v>4617</v>
      </c>
      <c r="O34" s="1247">
        <v>1959</v>
      </c>
      <c r="P34" s="32">
        <v>48</v>
      </c>
      <c r="Q34" s="1249">
        <v>605</v>
      </c>
    </row>
    <row r="35" spans="1:17" hidden="1" x14ac:dyDescent="0.2">
      <c r="A35" s="1234">
        <v>3060</v>
      </c>
      <c r="B35" s="32" t="s">
        <v>1436</v>
      </c>
      <c r="C35" s="32">
        <v>40</v>
      </c>
      <c r="D35" s="1235">
        <v>4961</v>
      </c>
      <c r="E35" s="1235">
        <v>197980</v>
      </c>
      <c r="F35" s="1235">
        <v>21938</v>
      </c>
      <c r="G35" s="1235">
        <v>17160</v>
      </c>
      <c r="H35" s="1236">
        <v>9517</v>
      </c>
      <c r="I35" s="30" t="b">
        <f t="shared" si="5"/>
        <v>1</v>
      </c>
      <c r="J35" s="1234">
        <v>3060</v>
      </c>
      <c r="K35" s="32" t="s">
        <v>1436</v>
      </c>
      <c r="L35" s="32">
        <v>38</v>
      </c>
      <c r="M35" s="1247">
        <v>3707</v>
      </c>
      <c r="N35" s="1247">
        <v>143798</v>
      </c>
      <c r="O35" s="1247">
        <v>15686</v>
      </c>
      <c r="P35" s="1247">
        <v>13053</v>
      </c>
      <c r="Q35" s="1248">
        <v>6223</v>
      </c>
    </row>
    <row r="36" spans="1:17" hidden="1" x14ac:dyDescent="0.2">
      <c r="A36" s="1234">
        <v>3070</v>
      </c>
      <c r="B36" s="32" t="s">
        <v>1167</v>
      </c>
      <c r="C36" s="32">
        <v>21</v>
      </c>
      <c r="D36" s="1235">
        <v>2316</v>
      </c>
      <c r="E36" s="1235">
        <v>89562</v>
      </c>
      <c r="F36" s="1235">
        <v>9720</v>
      </c>
      <c r="G36" s="1235">
        <v>7893</v>
      </c>
      <c r="H36" s="1236">
        <v>4093</v>
      </c>
      <c r="I36" s="30" t="b">
        <f t="shared" si="5"/>
        <v>1</v>
      </c>
      <c r="J36" s="1234">
        <v>3070</v>
      </c>
      <c r="K36" s="32" t="s">
        <v>1167</v>
      </c>
      <c r="L36" s="32">
        <v>12</v>
      </c>
      <c r="M36" s="32">
        <v>875</v>
      </c>
      <c r="N36" s="1247">
        <v>31532</v>
      </c>
      <c r="O36" s="1247">
        <v>3528</v>
      </c>
      <c r="P36" s="1247">
        <v>2837</v>
      </c>
      <c r="Q36" s="1248">
        <v>1324</v>
      </c>
    </row>
    <row r="37" spans="1:17" hidden="1" x14ac:dyDescent="0.2">
      <c r="A37" s="1234">
        <v>3150</v>
      </c>
      <c r="B37" s="32" t="s">
        <v>1171</v>
      </c>
      <c r="C37" s="32">
        <v>8</v>
      </c>
      <c r="D37" s="1235">
        <v>16</v>
      </c>
      <c r="E37" s="1235">
        <v>390</v>
      </c>
      <c r="F37" s="1235">
        <v>536</v>
      </c>
      <c r="G37" s="1235">
        <v>0</v>
      </c>
      <c r="H37" s="1236">
        <v>160</v>
      </c>
      <c r="I37" s="30" t="b">
        <f t="shared" si="5"/>
        <v>1</v>
      </c>
      <c r="J37" s="1234">
        <v>3150</v>
      </c>
      <c r="K37" s="32" t="s">
        <v>1171</v>
      </c>
      <c r="L37" s="32">
        <v>9</v>
      </c>
      <c r="M37" s="32">
        <v>10</v>
      </c>
      <c r="N37" s="32">
        <v>234</v>
      </c>
      <c r="O37" s="32">
        <v>337</v>
      </c>
      <c r="P37" s="32">
        <v>0</v>
      </c>
      <c r="Q37" s="1249">
        <v>73</v>
      </c>
    </row>
    <row r="38" spans="1:17" hidden="1" x14ac:dyDescent="0.2">
      <c r="A38" s="1234">
        <v>3160</v>
      </c>
      <c r="B38" s="32" t="s">
        <v>1437</v>
      </c>
      <c r="C38" s="32">
        <v>11</v>
      </c>
      <c r="D38" s="1235">
        <v>49</v>
      </c>
      <c r="E38" s="1235">
        <v>11799</v>
      </c>
      <c r="F38" s="1235">
        <v>5536</v>
      </c>
      <c r="G38" s="1235">
        <v>223</v>
      </c>
      <c r="H38" s="1236">
        <v>701</v>
      </c>
      <c r="I38" s="30" t="b">
        <f t="shared" si="5"/>
        <v>1</v>
      </c>
      <c r="J38" s="1234">
        <v>3160</v>
      </c>
      <c r="K38" s="32" t="s">
        <v>1437</v>
      </c>
      <c r="L38" s="32">
        <v>8</v>
      </c>
      <c r="M38" s="32">
        <v>41</v>
      </c>
      <c r="N38" s="1247">
        <v>6066</v>
      </c>
      <c r="O38" s="1247">
        <v>3317</v>
      </c>
      <c r="P38" s="32">
        <v>135</v>
      </c>
      <c r="Q38" s="1249">
        <v>403</v>
      </c>
    </row>
    <row r="39" spans="1:17" hidden="1" x14ac:dyDescent="0.2">
      <c r="A39" s="1234">
        <v>3180</v>
      </c>
      <c r="B39" s="32" t="s">
        <v>1438</v>
      </c>
      <c r="C39" s="32">
        <v>30</v>
      </c>
      <c r="D39" s="1235">
        <v>468</v>
      </c>
      <c r="E39" s="1235">
        <v>7862</v>
      </c>
      <c r="F39" s="1235">
        <v>5727</v>
      </c>
      <c r="G39" s="1235">
        <v>1603</v>
      </c>
      <c r="H39" s="1236">
        <v>1385</v>
      </c>
      <c r="I39" s="30" t="b">
        <f t="shared" si="5"/>
        <v>1</v>
      </c>
      <c r="J39" s="1234">
        <v>3180</v>
      </c>
      <c r="K39" s="32" t="s">
        <v>1438</v>
      </c>
      <c r="L39" s="32">
        <v>29</v>
      </c>
      <c r="M39" s="32">
        <v>687</v>
      </c>
      <c r="N39" s="1247">
        <v>6208</v>
      </c>
      <c r="O39" s="1247">
        <v>4360</v>
      </c>
      <c r="P39" s="1247">
        <v>1313</v>
      </c>
      <c r="Q39" s="1249">
        <v>930</v>
      </c>
    </row>
    <row r="40" spans="1:17" hidden="1" x14ac:dyDescent="0.2">
      <c r="A40" s="1234">
        <v>3200</v>
      </c>
      <c r="B40" s="32" t="s">
        <v>1168</v>
      </c>
      <c r="C40" s="32">
        <v>20</v>
      </c>
      <c r="D40" s="1235">
        <v>999</v>
      </c>
      <c r="E40" s="1235">
        <v>119186</v>
      </c>
      <c r="F40" s="1235">
        <v>10373</v>
      </c>
      <c r="G40" s="1235">
        <v>3553</v>
      </c>
      <c r="H40" s="1236">
        <v>5251</v>
      </c>
      <c r="I40" s="30" t="b">
        <f t="shared" si="5"/>
        <v>1</v>
      </c>
      <c r="J40" s="1234">
        <v>3200</v>
      </c>
      <c r="K40" s="32" t="s">
        <v>1168</v>
      </c>
      <c r="L40" s="32">
        <v>14</v>
      </c>
      <c r="M40" s="32">
        <v>772</v>
      </c>
      <c r="N40" s="1247">
        <v>88345</v>
      </c>
      <c r="O40" s="1247">
        <v>7706</v>
      </c>
      <c r="P40" s="1247">
        <v>2773</v>
      </c>
      <c r="Q40" s="1248">
        <v>3336</v>
      </c>
    </row>
    <row r="41" spans="1:17" hidden="1" x14ac:dyDescent="0.2">
      <c r="A41" s="1237">
        <v>3220</v>
      </c>
      <c r="B41" s="645" t="s">
        <v>83</v>
      </c>
      <c r="C41" s="645"/>
      <c r="D41" s="1238"/>
      <c r="E41" s="1238"/>
      <c r="F41" s="1238"/>
      <c r="G41" s="1238"/>
      <c r="H41" s="1239"/>
      <c r="I41" s="30" t="b">
        <f t="shared" si="5"/>
        <v>1</v>
      </c>
      <c r="J41" s="1237">
        <v>3220</v>
      </c>
      <c r="K41" s="645" t="s">
        <v>83</v>
      </c>
      <c r="L41" s="645"/>
      <c r="M41" s="645"/>
      <c r="N41" s="1250"/>
      <c r="O41" s="1250"/>
      <c r="P41" s="1250"/>
      <c r="Q41" s="1251"/>
    </row>
    <row r="42" spans="1:17" hidden="1" x14ac:dyDescent="0.2">
      <c r="A42" s="1234">
        <v>3240</v>
      </c>
      <c r="B42" s="32" t="s">
        <v>1439</v>
      </c>
      <c r="C42" s="32">
        <v>4</v>
      </c>
      <c r="D42" s="1235">
        <v>65</v>
      </c>
      <c r="E42" s="1235">
        <v>12702</v>
      </c>
      <c r="F42" s="1235">
        <v>0</v>
      </c>
      <c r="G42" s="1235">
        <v>0</v>
      </c>
      <c r="H42" s="1236">
        <v>0</v>
      </c>
      <c r="I42" s="30" t="b">
        <f t="shared" si="5"/>
        <v>1</v>
      </c>
      <c r="J42" s="1234">
        <v>3240</v>
      </c>
      <c r="K42" s="32" t="s">
        <v>1439</v>
      </c>
      <c r="L42" s="32">
        <v>5</v>
      </c>
      <c r="M42" s="32">
        <v>63</v>
      </c>
      <c r="N42" s="1247">
        <v>8807</v>
      </c>
      <c r="O42" s="32">
        <v>885</v>
      </c>
      <c r="P42" s="32">
        <v>94</v>
      </c>
      <c r="Q42" s="1249">
        <v>462</v>
      </c>
    </row>
    <row r="43" spans="1:17" hidden="1" x14ac:dyDescent="0.2">
      <c r="A43" s="1234">
        <v>3260</v>
      </c>
      <c r="B43" s="32" t="s">
        <v>1440</v>
      </c>
      <c r="C43" s="32">
        <v>3</v>
      </c>
      <c r="D43" s="1235">
        <v>19</v>
      </c>
      <c r="E43" s="1235">
        <v>2832</v>
      </c>
      <c r="F43" s="1235">
        <v>24</v>
      </c>
      <c r="G43" s="1235">
        <v>2</v>
      </c>
      <c r="H43" s="1236">
        <v>8</v>
      </c>
      <c r="I43" s="30" t="b">
        <f t="shared" si="5"/>
        <v>1</v>
      </c>
      <c r="J43" s="1234">
        <v>3260</v>
      </c>
      <c r="K43" s="32" t="s">
        <v>1440</v>
      </c>
      <c r="L43" s="32">
        <v>6</v>
      </c>
      <c r="M43" s="32">
        <v>58</v>
      </c>
      <c r="N43" s="1247">
        <v>4706</v>
      </c>
      <c r="O43" s="32">
        <v>380</v>
      </c>
      <c r="P43" s="32">
        <v>49</v>
      </c>
      <c r="Q43" s="1249">
        <v>109</v>
      </c>
    </row>
    <row r="44" spans="1:17" hidden="1" x14ac:dyDescent="0.2">
      <c r="A44" s="1237">
        <v>3280</v>
      </c>
      <c r="B44" s="645" t="s">
        <v>1441</v>
      </c>
      <c r="C44" s="645">
        <v>4</v>
      </c>
      <c r="D44" s="1238">
        <v>64</v>
      </c>
      <c r="E44" s="1238">
        <v>4886</v>
      </c>
      <c r="F44" s="1238">
        <v>0</v>
      </c>
      <c r="G44" s="1238">
        <v>0</v>
      </c>
      <c r="H44" s="1239">
        <v>0</v>
      </c>
      <c r="I44" s="30" t="b">
        <f t="shared" si="5"/>
        <v>1</v>
      </c>
      <c r="J44" s="1237">
        <v>3280</v>
      </c>
      <c r="K44" s="645" t="s">
        <v>1441</v>
      </c>
      <c r="L44" s="645"/>
      <c r="M44" s="645"/>
      <c r="N44" s="1250"/>
      <c r="O44" s="645"/>
      <c r="P44" s="645"/>
      <c r="Q44" s="1252"/>
    </row>
    <row r="45" spans="1:17" hidden="1" x14ac:dyDescent="0.2">
      <c r="A45" s="1234">
        <v>3300</v>
      </c>
      <c r="B45" s="32" t="s">
        <v>1442</v>
      </c>
      <c r="C45" s="32">
        <v>5</v>
      </c>
      <c r="D45" s="1235">
        <v>20</v>
      </c>
      <c r="E45" s="1235">
        <v>4018</v>
      </c>
      <c r="F45" s="1235">
        <v>323</v>
      </c>
      <c r="G45" s="1235">
        <v>23</v>
      </c>
      <c r="H45" s="1236">
        <v>158</v>
      </c>
      <c r="I45" s="30" t="b">
        <f t="shared" si="5"/>
        <v>1</v>
      </c>
      <c r="J45" s="1234">
        <v>3300</v>
      </c>
      <c r="K45" s="32" t="s">
        <v>1442</v>
      </c>
      <c r="L45" s="32">
        <v>2</v>
      </c>
      <c r="M45" s="32">
        <v>12</v>
      </c>
      <c r="N45" s="1247">
        <v>4188</v>
      </c>
      <c r="O45" s="32">
        <v>517</v>
      </c>
      <c r="P45" s="32">
        <v>41</v>
      </c>
      <c r="Q45" s="1249">
        <v>243</v>
      </c>
    </row>
    <row r="46" spans="1:17" hidden="1" x14ac:dyDescent="0.2">
      <c r="A46" s="1234">
        <v>3320</v>
      </c>
      <c r="B46" s="32" t="s">
        <v>1170</v>
      </c>
      <c r="C46" s="32">
        <v>3</v>
      </c>
      <c r="D46" s="1235">
        <v>15</v>
      </c>
      <c r="E46" s="1235">
        <v>807</v>
      </c>
      <c r="F46" s="1235">
        <v>546</v>
      </c>
      <c r="G46" s="1235">
        <v>45</v>
      </c>
      <c r="H46" s="1236">
        <v>161</v>
      </c>
      <c r="I46" s="30" t="b">
        <f t="shared" si="5"/>
        <v>1</v>
      </c>
      <c r="J46" s="1234">
        <v>3320</v>
      </c>
      <c r="K46" s="32" t="s">
        <v>1170</v>
      </c>
      <c r="L46" s="32">
        <v>2</v>
      </c>
      <c r="M46" s="32">
        <v>8</v>
      </c>
      <c r="N46" s="32">
        <v>514</v>
      </c>
      <c r="O46" s="32">
        <v>193</v>
      </c>
      <c r="P46" s="32">
        <v>22</v>
      </c>
      <c r="Q46" s="1249">
        <v>54</v>
      </c>
    </row>
    <row r="47" spans="1:17" hidden="1" x14ac:dyDescent="0.2">
      <c r="A47" s="1237">
        <v>3330</v>
      </c>
      <c r="B47" s="645" t="s">
        <v>1169</v>
      </c>
      <c r="C47" s="645">
        <v>1</v>
      </c>
      <c r="D47" s="1238">
        <v>3</v>
      </c>
      <c r="E47" s="1238">
        <v>401</v>
      </c>
      <c r="F47" s="1238">
        <v>207</v>
      </c>
      <c r="G47" s="1238">
        <v>4</v>
      </c>
      <c r="H47" s="1239">
        <v>48</v>
      </c>
      <c r="I47" s="30" t="b">
        <f t="shared" si="5"/>
        <v>1</v>
      </c>
      <c r="J47" s="1237">
        <v>3330</v>
      </c>
      <c r="K47" s="645" t="s">
        <v>1169</v>
      </c>
      <c r="L47" s="645"/>
      <c r="M47" s="645"/>
      <c r="N47" s="645"/>
      <c r="O47" s="645"/>
      <c r="P47" s="645"/>
      <c r="Q47" s="1252"/>
    </row>
    <row r="48" spans="1:17" hidden="1" x14ac:dyDescent="0.2">
      <c r="A48" s="1237">
        <v>3360</v>
      </c>
      <c r="B48" s="645" t="s">
        <v>1443</v>
      </c>
      <c r="C48" s="645">
        <v>1</v>
      </c>
      <c r="D48" s="1238">
        <v>1</v>
      </c>
      <c r="E48" s="1238">
        <v>30</v>
      </c>
      <c r="F48" s="1238">
        <v>0</v>
      </c>
      <c r="G48" s="1238">
        <v>0</v>
      </c>
      <c r="H48" s="1239">
        <v>361</v>
      </c>
      <c r="I48" s="30" t="b">
        <f t="shared" si="5"/>
        <v>1</v>
      </c>
      <c r="J48" s="1237">
        <v>3360</v>
      </c>
      <c r="K48" s="645" t="s">
        <v>1443</v>
      </c>
      <c r="L48" s="645"/>
      <c r="M48" s="645"/>
      <c r="N48" s="645"/>
      <c r="O48" s="645"/>
      <c r="P48" s="645"/>
      <c r="Q48" s="1252"/>
    </row>
    <row r="49" spans="1:17" hidden="1" x14ac:dyDescent="0.2">
      <c r="A49" s="1234">
        <v>3380</v>
      </c>
      <c r="B49" s="32" t="s">
        <v>1444</v>
      </c>
      <c r="C49" s="32">
        <v>26</v>
      </c>
      <c r="D49" s="1235">
        <v>787</v>
      </c>
      <c r="E49" s="1235">
        <v>32783</v>
      </c>
      <c r="F49" s="1235">
        <v>5704</v>
      </c>
      <c r="G49" s="1235">
        <v>1152</v>
      </c>
      <c r="H49" s="1236">
        <v>1433</v>
      </c>
      <c r="I49" s="30" t="b">
        <f t="shared" si="5"/>
        <v>1</v>
      </c>
      <c r="J49" s="1234">
        <v>3380</v>
      </c>
      <c r="K49" s="32" t="s">
        <v>1444</v>
      </c>
      <c r="L49" s="32">
        <v>20</v>
      </c>
      <c r="M49" s="32">
        <v>446</v>
      </c>
      <c r="N49" s="1247">
        <v>19187</v>
      </c>
      <c r="O49" s="1247">
        <v>3738</v>
      </c>
      <c r="P49" s="32">
        <v>776</v>
      </c>
      <c r="Q49" s="1249">
        <v>853</v>
      </c>
    </row>
    <row r="50" spans="1:17" ht="12" hidden="1" thickBot="1" x14ac:dyDescent="0.25">
      <c r="A50" s="1240">
        <v>3420</v>
      </c>
      <c r="B50" s="1241" t="s">
        <v>1445</v>
      </c>
      <c r="C50" s="1241">
        <v>5</v>
      </c>
      <c r="D50" s="1242">
        <v>26</v>
      </c>
      <c r="E50" s="1242">
        <v>109337</v>
      </c>
      <c r="F50" s="1242">
        <v>26677</v>
      </c>
      <c r="G50" s="1242">
        <v>378</v>
      </c>
      <c r="H50" s="1243">
        <v>6818</v>
      </c>
      <c r="I50" s="30" t="b">
        <f t="shared" si="5"/>
        <v>1</v>
      </c>
      <c r="J50" s="1240">
        <v>3420</v>
      </c>
      <c r="K50" s="1241" t="s">
        <v>1445</v>
      </c>
      <c r="L50" s="1241">
        <v>7</v>
      </c>
      <c r="M50" s="1241">
        <v>29</v>
      </c>
      <c r="N50" s="1253">
        <v>93413</v>
      </c>
      <c r="O50" s="1253">
        <v>24447</v>
      </c>
      <c r="P50" s="1241">
        <v>355</v>
      </c>
      <c r="Q50" s="1254">
        <v>5474</v>
      </c>
    </row>
    <row r="51" spans="1:17" hidden="1" x14ac:dyDescent="0.2">
      <c r="C51" s="628"/>
      <c r="D51" s="628"/>
      <c r="E51" s="628"/>
      <c r="F51" s="628"/>
      <c r="G51" s="628"/>
      <c r="H51" s="628"/>
      <c r="I51" s="628"/>
      <c r="J51" s="628"/>
      <c r="K51" s="628"/>
      <c r="L51" s="628"/>
      <c r="M51" s="628"/>
      <c r="N51" s="628"/>
      <c r="O51" s="628"/>
      <c r="P51" s="628"/>
      <c r="Q51" s="628"/>
    </row>
    <row r="52" spans="1:17" ht="12" hidden="1" thickBot="1" x14ac:dyDescent="0.25">
      <c r="C52" s="628"/>
      <c r="D52" s="628"/>
      <c r="E52" s="628"/>
      <c r="F52" s="628"/>
      <c r="G52" s="628"/>
      <c r="H52" s="628"/>
      <c r="I52" s="628"/>
      <c r="J52" s="628"/>
      <c r="K52" s="628"/>
      <c r="L52" s="628"/>
      <c r="M52" s="628"/>
      <c r="N52" s="628"/>
      <c r="O52" s="628"/>
      <c r="P52" s="628"/>
      <c r="Q52" s="628"/>
    </row>
    <row r="53" spans="1:17" ht="12" hidden="1" thickBot="1" x14ac:dyDescent="0.25">
      <c r="A53" s="1255" t="s">
        <v>1308</v>
      </c>
      <c r="B53" s="1256" t="s">
        <v>1434</v>
      </c>
      <c r="C53" s="1256">
        <v>44</v>
      </c>
      <c r="D53" s="1259">
        <v>9962</v>
      </c>
      <c r="E53" s="1257">
        <v>625428</v>
      </c>
      <c r="F53" s="1257">
        <v>97312</v>
      </c>
      <c r="G53" s="1257">
        <v>32659</v>
      </c>
      <c r="H53" s="1258">
        <v>32454</v>
      </c>
      <c r="J53" s="1255" t="s">
        <v>1308</v>
      </c>
      <c r="K53" s="1256" t="s">
        <v>1434</v>
      </c>
      <c r="L53" s="1256">
        <v>43</v>
      </c>
      <c r="M53" s="1259">
        <v>6877</v>
      </c>
      <c r="N53" s="1257">
        <v>444944</v>
      </c>
      <c r="O53" s="1257">
        <v>76525</v>
      </c>
      <c r="P53" s="1257">
        <v>22246</v>
      </c>
      <c r="Q53" s="1258">
        <v>21738</v>
      </c>
    </row>
    <row r="54" spans="1:17" hidden="1" x14ac:dyDescent="0.2"/>
    <row r="55" spans="1:17" hidden="1" x14ac:dyDescent="0.2"/>
    <row r="56" spans="1:17" hidden="1" x14ac:dyDescent="0.2"/>
    <row r="57" spans="1:17" ht="12" hidden="1" thickBot="1" x14ac:dyDescent="0.25"/>
    <row r="58" spans="1:17" ht="16.5" hidden="1" thickBot="1" x14ac:dyDescent="0.3">
      <c r="A58" s="3966">
        <v>42559</v>
      </c>
      <c r="B58" s="3967"/>
      <c r="C58" s="3967"/>
      <c r="D58" s="3967"/>
      <c r="E58" s="3967"/>
      <c r="F58" s="3967"/>
      <c r="G58" s="3967"/>
      <c r="H58" s="3967"/>
      <c r="I58" s="3967"/>
      <c r="J58" s="3967"/>
      <c r="K58" s="3967"/>
      <c r="L58" s="3967"/>
      <c r="M58" s="3967"/>
      <c r="N58" s="3967"/>
      <c r="O58" s="3967"/>
      <c r="P58" s="3967"/>
      <c r="Q58" s="3968"/>
    </row>
    <row r="59" spans="1:17" ht="15.75" hidden="1" thickBot="1" x14ac:dyDescent="0.3">
      <c r="A59" s="3969" t="s">
        <v>2046</v>
      </c>
      <c r="B59" s="3970"/>
      <c r="C59" s="3970"/>
      <c r="D59" s="3970"/>
      <c r="E59" s="3970"/>
      <c r="F59" s="3970"/>
      <c r="G59" s="3970"/>
      <c r="H59" s="3970"/>
      <c r="I59" s="3970"/>
      <c r="J59" s="3970"/>
      <c r="K59" s="3970"/>
      <c r="L59" s="3970"/>
      <c r="M59" s="3970"/>
      <c r="N59" s="3970"/>
      <c r="O59" s="3970"/>
      <c r="P59" s="3970"/>
      <c r="Q59" s="3971"/>
    </row>
    <row r="60" spans="1:17" ht="34.5" hidden="1" thickBot="1" x14ac:dyDescent="0.25">
      <c r="A60" s="1228"/>
      <c r="B60" s="1229" t="s">
        <v>1446</v>
      </c>
      <c r="C60" s="1229" t="s">
        <v>1428</v>
      </c>
      <c r="D60" s="1230" t="s">
        <v>613</v>
      </c>
      <c r="E60" s="1230" t="s">
        <v>1429</v>
      </c>
      <c r="F60" s="1230" t="s">
        <v>1430</v>
      </c>
      <c r="G60" s="1230" t="s">
        <v>1431</v>
      </c>
      <c r="H60" s="1231" t="s">
        <v>1432</v>
      </c>
      <c r="I60" s="907"/>
      <c r="J60" s="1228"/>
      <c r="K60" s="1229" t="s">
        <v>1446</v>
      </c>
      <c r="L60" s="1229" t="s">
        <v>1447</v>
      </c>
      <c r="M60" s="1232" t="s">
        <v>1448</v>
      </c>
      <c r="N60" s="1232" t="s">
        <v>1449</v>
      </c>
      <c r="O60" s="1232" t="s">
        <v>1450</v>
      </c>
      <c r="P60" s="1232" t="s">
        <v>1451</v>
      </c>
      <c r="Q60" s="1233" t="s">
        <v>1452</v>
      </c>
    </row>
    <row r="61" spans="1:17" hidden="1" x14ac:dyDescent="0.2">
      <c r="A61" s="1760">
        <v>3000</v>
      </c>
      <c r="B61" s="1761" t="s">
        <v>1433</v>
      </c>
      <c r="C61" s="1761">
        <v>20</v>
      </c>
      <c r="D61" s="1761">
        <v>227</v>
      </c>
      <c r="E61" s="1762">
        <v>41396</v>
      </c>
      <c r="F61" s="1762">
        <v>10139</v>
      </c>
      <c r="G61" s="1761">
        <v>779</v>
      </c>
      <c r="H61" s="1763">
        <v>2010</v>
      </c>
      <c r="I61" s="30" t="b">
        <f>A61=J61</f>
        <v>1</v>
      </c>
      <c r="J61" s="1760">
        <v>3000</v>
      </c>
      <c r="K61" s="1761" t="s">
        <v>1433</v>
      </c>
      <c r="L61" s="1761">
        <v>14</v>
      </c>
      <c r="M61" s="1761">
        <v>339</v>
      </c>
      <c r="N61" s="1761">
        <v>78986</v>
      </c>
      <c r="O61" s="1761">
        <v>24895</v>
      </c>
      <c r="P61" s="1761">
        <v>1962</v>
      </c>
      <c r="Q61" s="1764">
        <v>4324</v>
      </c>
    </row>
    <row r="62" spans="1:17" hidden="1" x14ac:dyDescent="0.2">
      <c r="A62" s="1234">
        <v>3030</v>
      </c>
      <c r="B62" s="32" t="s">
        <v>1435</v>
      </c>
      <c r="C62" s="32">
        <v>11</v>
      </c>
      <c r="D62" s="32">
        <v>49</v>
      </c>
      <c r="E62" s="1247">
        <v>6661</v>
      </c>
      <c r="F62" s="32">
        <v>169</v>
      </c>
      <c r="G62" s="32">
        <v>20</v>
      </c>
      <c r="H62" s="1249">
        <v>45</v>
      </c>
      <c r="I62" s="30" t="b">
        <f t="shared" ref="I62:I79" si="6">A62=J62</f>
        <v>1</v>
      </c>
      <c r="J62" s="1234">
        <v>3030</v>
      </c>
      <c r="K62" s="32" t="s">
        <v>1435</v>
      </c>
      <c r="L62" s="32">
        <v>9</v>
      </c>
      <c r="M62" s="32">
        <v>88</v>
      </c>
      <c r="N62" s="32">
        <v>7539</v>
      </c>
      <c r="O62" s="32">
        <v>118</v>
      </c>
      <c r="P62" s="32">
        <v>18</v>
      </c>
      <c r="Q62" s="1249">
        <v>31</v>
      </c>
    </row>
    <row r="63" spans="1:17" hidden="1" x14ac:dyDescent="0.2">
      <c r="A63" s="1234">
        <v>3040</v>
      </c>
      <c r="B63" s="32" t="s">
        <v>1859</v>
      </c>
      <c r="C63" s="32">
        <v>8</v>
      </c>
      <c r="D63" s="32">
        <v>27</v>
      </c>
      <c r="E63" s="1247">
        <v>12825</v>
      </c>
      <c r="F63" s="1247">
        <v>5106</v>
      </c>
      <c r="G63" s="32">
        <v>70</v>
      </c>
      <c r="H63" s="1248">
        <v>1741</v>
      </c>
      <c r="I63" s="30" t="b">
        <f t="shared" si="6"/>
        <v>1</v>
      </c>
      <c r="J63" s="1234">
        <v>3040</v>
      </c>
      <c r="K63" s="32" t="s">
        <v>1859</v>
      </c>
      <c r="L63" s="32">
        <v>8</v>
      </c>
      <c r="M63" s="32">
        <v>24</v>
      </c>
      <c r="N63" s="32">
        <v>7342</v>
      </c>
      <c r="O63" s="32">
        <v>3053</v>
      </c>
      <c r="P63" s="32">
        <v>75</v>
      </c>
      <c r="Q63" s="1249">
        <v>943</v>
      </c>
    </row>
    <row r="64" spans="1:17" hidden="1" x14ac:dyDescent="0.2">
      <c r="A64" s="1234">
        <v>3060</v>
      </c>
      <c r="B64" s="32" t="s">
        <v>1436</v>
      </c>
      <c r="C64" s="32">
        <v>76</v>
      </c>
      <c r="D64" s="1247">
        <v>10045</v>
      </c>
      <c r="E64" s="1247">
        <v>465549</v>
      </c>
      <c r="F64" s="1247">
        <v>51405</v>
      </c>
      <c r="G64" s="1247">
        <v>39437</v>
      </c>
      <c r="H64" s="1248">
        <v>21186</v>
      </c>
      <c r="I64" s="30" t="b">
        <f t="shared" si="6"/>
        <v>1</v>
      </c>
      <c r="J64" s="1234">
        <v>3060</v>
      </c>
      <c r="K64" s="32" t="s">
        <v>1436</v>
      </c>
      <c r="L64" s="32">
        <v>124</v>
      </c>
      <c r="M64" s="32">
        <v>10143</v>
      </c>
      <c r="N64" s="32">
        <v>401809</v>
      </c>
      <c r="O64" s="32">
        <v>45812</v>
      </c>
      <c r="P64" s="32">
        <v>38122</v>
      </c>
      <c r="Q64" s="1249">
        <v>18173</v>
      </c>
    </row>
    <row r="65" spans="1:17" hidden="1" x14ac:dyDescent="0.2">
      <c r="A65" s="1234">
        <v>3070</v>
      </c>
      <c r="B65" s="32" t="s">
        <v>1167</v>
      </c>
      <c r="C65" s="32">
        <v>93</v>
      </c>
      <c r="D65" s="1247">
        <v>5331</v>
      </c>
      <c r="E65" s="1247">
        <v>211369</v>
      </c>
      <c r="F65" s="1247">
        <v>21119</v>
      </c>
      <c r="G65" s="1247">
        <v>18155</v>
      </c>
      <c r="H65" s="1248">
        <v>8874</v>
      </c>
      <c r="I65" s="30" t="b">
        <f t="shared" si="6"/>
        <v>1</v>
      </c>
      <c r="J65" s="1234">
        <v>3070</v>
      </c>
      <c r="K65" s="32" t="s">
        <v>1167</v>
      </c>
      <c r="L65" s="32">
        <v>33</v>
      </c>
      <c r="M65" s="32">
        <v>3576</v>
      </c>
      <c r="N65" s="32">
        <v>129611</v>
      </c>
      <c r="O65" s="32">
        <v>14841</v>
      </c>
      <c r="P65" s="32">
        <v>11937</v>
      </c>
      <c r="Q65" s="1249">
        <v>5570</v>
      </c>
    </row>
    <row r="66" spans="1:17" hidden="1" x14ac:dyDescent="0.2">
      <c r="A66" s="1234">
        <v>3150</v>
      </c>
      <c r="B66" s="32" t="s">
        <v>1171</v>
      </c>
      <c r="C66" s="32">
        <v>12</v>
      </c>
      <c r="D66" s="32">
        <v>21</v>
      </c>
      <c r="E66" s="32">
        <v>523</v>
      </c>
      <c r="F66" s="32">
        <v>759</v>
      </c>
      <c r="G66" s="32">
        <v>0</v>
      </c>
      <c r="H66" s="1249">
        <v>216</v>
      </c>
      <c r="I66" s="30" t="b">
        <f t="shared" si="6"/>
        <v>1</v>
      </c>
      <c r="J66" s="1234">
        <v>3150</v>
      </c>
      <c r="K66" s="32" t="s">
        <v>1171</v>
      </c>
      <c r="L66" s="32">
        <v>17</v>
      </c>
      <c r="M66" s="32">
        <v>25</v>
      </c>
      <c r="N66" s="32">
        <v>581</v>
      </c>
      <c r="O66" s="32">
        <v>882</v>
      </c>
      <c r="P66" s="32">
        <v>0</v>
      </c>
      <c r="Q66" s="1249">
        <v>190</v>
      </c>
    </row>
    <row r="67" spans="1:17" hidden="1" x14ac:dyDescent="0.2">
      <c r="A67" s="1234">
        <v>3160</v>
      </c>
      <c r="B67" s="32" t="s">
        <v>1437</v>
      </c>
      <c r="C67" s="32">
        <v>28</v>
      </c>
      <c r="D67" s="32">
        <v>118</v>
      </c>
      <c r="E67" s="1247">
        <v>40757</v>
      </c>
      <c r="F67" s="1247">
        <v>16860</v>
      </c>
      <c r="G67" s="32">
        <v>716</v>
      </c>
      <c r="H67" s="1248">
        <v>2067</v>
      </c>
      <c r="I67" s="30" t="b">
        <f t="shared" si="6"/>
        <v>1</v>
      </c>
      <c r="J67" s="1234">
        <v>3160</v>
      </c>
      <c r="K67" s="32" t="s">
        <v>1437</v>
      </c>
      <c r="L67" s="32">
        <v>22</v>
      </c>
      <c r="M67" s="32">
        <v>115</v>
      </c>
      <c r="N67" s="32">
        <v>61567</v>
      </c>
      <c r="O67" s="32">
        <v>33585</v>
      </c>
      <c r="P67" s="32">
        <v>1365</v>
      </c>
      <c r="Q67" s="1249">
        <v>4082</v>
      </c>
    </row>
    <row r="68" spans="1:17" hidden="1" x14ac:dyDescent="0.2">
      <c r="A68" s="1234">
        <v>3180</v>
      </c>
      <c r="B68" s="32" t="s">
        <v>1438</v>
      </c>
      <c r="C68" s="32">
        <v>60</v>
      </c>
      <c r="D68" s="32">
        <v>814</v>
      </c>
      <c r="E68" s="1247">
        <v>12818</v>
      </c>
      <c r="F68" s="1247">
        <v>10712</v>
      </c>
      <c r="G68" s="1247">
        <v>2837</v>
      </c>
      <c r="H68" s="1248">
        <v>2445</v>
      </c>
      <c r="I68" s="30" t="b">
        <f t="shared" si="6"/>
        <v>1</v>
      </c>
      <c r="J68" s="1234">
        <v>3180</v>
      </c>
      <c r="K68" s="32" t="s">
        <v>1438</v>
      </c>
      <c r="L68" s="32">
        <v>53</v>
      </c>
      <c r="M68" s="32">
        <v>1420</v>
      </c>
      <c r="N68" s="32">
        <v>14109</v>
      </c>
      <c r="O68" s="32">
        <v>9906</v>
      </c>
      <c r="P68" s="32">
        <v>2984</v>
      </c>
      <c r="Q68" s="1249">
        <v>2113</v>
      </c>
    </row>
    <row r="69" spans="1:17" hidden="1" x14ac:dyDescent="0.2">
      <c r="A69" s="1234">
        <v>3200</v>
      </c>
      <c r="B69" s="32" t="s">
        <v>1168</v>
      </c>
      <c r="C69" s="32">
        <v>43</v>
      </c>
      <c r="D69" s="1247">
        <v>2217</v>
      </c>
      <c r="E69" s="1247">
        <v>282580</v>
      </c>
      <c r="F69" s="1247">
        <v>21656</v>
      </c>
      <c r="G69" s="1247">
        <v>7863</v>
      </c>
      <c r="H69" s="1248">
        <v>11004</v>
      </c>
      <c r="I69" s="30" t="b">
        <f t="shared" si="6"/>
        <v>1</v>
      </c>
      <c r="J69" s="1234">
        <v>3200</v>
      </c>
      <c r="K69" s="32" t="s">
        <v>1168</v>
      </c>
      <c r="L69" s="32">
        <v>29</v>
      </c>
      <c r="M69" s="32">
        <v>2813</v>
      </c>
      <c r="N69" s="32">
        <v>328045</v>
      </c>
      <c r="O69" s="32">
        <v>28878</v>
      </c>
      <c r="P69" s="32">
        <v>10391</v>
      </c>
      <c r="Q69" s="1249">
        <v>12503</v>
      </c>
    </row>
    <row r="70" spans="1:17" hidden="1" x14ac:dyDescent="0.2">
      <c r="A70" s="1237">
        <v>3220</v>
      </c>
      <c r="B70" s="645" t="s">
        <v>83</v>
      </c>
      <c r="C70" s="645"/>
      <c r="D70" s="1238"/>
      <c r="E70" s="1238"/>
      <c r="F70" s="1238"/>
      <c r="G70" s="1238"/>
      <c r="H70" s="1239"/>
      <c r="I70" s="30" t="b">
        <f t="shared" si="6"/>
        <v>1</v>
      </c>
      <c r="J70" s="1237">
        <v>3220</v>
      </c>
      <c r="K70" s="645" t="s">
        <v>83</v>
      </c>
      <c r="L70" s="645"/>
      <c r="M70" s="1238"/>
      <c r="N70" s="1238"/>
      <c r="O70" s="1238"/>
      <c r="P70" s="1238"/>
      <c r="Q70" s="1239"/>
    </row>
    <row r="71" spans="1:17" hidden="1" x14ac:dyDescent="0.2">
      <c r="A71" s="1234">
        <v>3240</v>
      </c>
      <c r="B71" s="32" t="s">
        <v>1439</v>
      </c>
      <c r="C71" s="32">
        <v>12</v>
      </c>
      <c r="D71" s="32">
        <v>94</v>
      </c>
      <c r="E71" s="1247">
        <v>18351</v>
      </c>
      <c r="F71" s="32">
        <v>193</v>
      </c>
      <c r="G71" s="32">
        <v>18</v>
      </c>
      <c r="H71" s="1249">
        <v>98</v>
      </c>
      <c r="I71" s="30" t="b">
        <f t="shared" si="6"/>
        <v>1</v>
      </c>
      <c r="J71" s="1234">
        <v>3240</v>
      </c>
      <c r="K71" s="32" t="s">
        <v>1439</v>
      </c>
      <c r="L71" s="32">
        <v>9</v>
      </c>
      <c r="M71" s="32">
        <v>78</v>
      </c>
      <c r="N71" s="32">
        <v>12727</v>
      </c>
      <c r="O71" s="32">
        <v>931</v>
      </c>
      <c r="P71" s="32">
        <v>99</v>
      </c>
      <c r="Q71" s="1249">
        <v>486</v>
      </c>
    </row>
    <row r="72" spans="1:17" hidden="1" x14ac:dyDescent="0.2">
      <c r="A72" s="1234">
        <v>3260</v>
      </c>
      <c r="B72" s="32" t="s">
        <v>1440</v>
      </c>
      <c r="C72" s="32">
        <v>10</v>
      </c>
      <c r="D72" s="32">
        <v>36</v>
      </c>
      <c r="E72" s="1247">
        <v>4746</v>
      </c>
      <c r="F72" s="32">
        <v>126</v>
      </c>
      <c r="G72" s="32">
        <v>13</v>
      </c>
      <c r="H72" s="1249">
        <v>39</v>
      </c>
      <c r="I72" s="30" t="b">
        <f t="shared" si="6"/>
        <v>1</v>
      </c>
      <c r="J72" s="1234">
        <v>3260</v>
      </c>
      <c r="K72" s="32" t="s">
        <v>1440</v>
      </c>
      <c r="L72" s="32">
        <v>12</v>
      </c>
      <c r="M72" s="32">
        <v>72</v>
      </c>
      <c r="N72" s="32">
        <v>5883</v>
      </c>
      <c r="O72" s="32">
        <v>653</v>
      </c>
      <c r="P72" s="32">
        <v>84</v>
      </c>
      <c r="Q72" s="1249">
        <v>187</v>
      </c>
    </row>
    <row r="73" spans="1:17" hidden="1" x14ac:dyDescent="0.2">
      <c r="A73" s="1234">
        <v>3280</v>
      </c>
      <c r="B73" s="32" t="s">
        <v>1441</v>
      </c>
      <c r="C73" s="32">
        <v>9</v>
      </c>
      <c r="D73" s="32">
        <v>103</v>
      </c>
      <c r="E73" s="1247">
        <v>9526</v>
      </c>
      <c r="F73" s="32">
        <v>252</v>
      </c>
      <c r="G73" s="32">
        <v>16</v>
      </c>
      <c r="H73" s="1249">
        <v>46</v>
      </c>
      <c r="I73" s="30" t="b">
        <f t="shared" si="6"/>
        <v>1</v>
      </c>
      <c r="J73" s="1234">
        <v>3280</v>
      </c>
      <c r="K73" s="32" t="s">
        <v>1441</v>
      </c>
      <c r="L73" s="32">
        <v>7</v>
      </c>
      <c r="M73" s="32">
        <v>39</v>
      </c>
      <c r="N73" s="32">
        <v>3642</v>
      </c>
      <c r="O73" s="32">
        <v>446</v>
      </c>
      <c r="P73" s="32">
        <v>40</v>
      </c>
      <c r="Q73" s="1249">
        <v>92</v>
      </c>
    </row>
    <row r="74" spans="1:17" hidden="1" x14ac:dyDescent="0.2">
      <c r="A74" s="1234">
        <v>3300</v>
      </c>
      <c r="B74" s="32" t="s">
        <v>1442</v>
      </c>
      <c r="C74" s="32">
        <v>9</v>
      </c>
      <c r="D74" s="32">
        <v>36</v>
      </c>
      <c r="E74" s="1247">
        <v>6657</v>
      </c>
      <c r="F74" s="32">
        <v>407</v>
      </c>
      <c r="G74" s="32">
        <v>25</v>
      </c>
      <c r="H74" s="1249">
        <v>197</v>
      </c>
      <c r="I74" s="30" t="b">
        <f t="shared" si="6"/>
        <v>1</v>
      </c>
      <c r="J74" s="1234">
        <v>3300</v>
      </c>
      <c r="K74" s="32" t="s">
        <v>1442</v>
      </c>
      <c r="L74" s="32">
        <v>3</v>
      </c>
      <c r="M74" s="32">
        <v>20</v>
      </c>
      <c r="N74" s="32">
        <v>5092</v>
      </c>
      <c r="O74" s="32">
        <v>517</v>
      </c>
      <c r="P74" s="32">
        <v>41</v>
      </c>
      <c r="Q74" s="1249">
        <v>243</v>
      </c>
    </row>
    <row r="75" spans="1:17" hidden="1" x14ac:dyDescent="0.2">
      <c r="A75" s="1234">
        <v>3320</v>
      </c>
      <c r="B75" s="32" t="s">
        <v>1170</v>
      </c>
      <c r="C75" s="32">
        <v>7</v>
      </c>
      <c r="D75" s="32">
        <v>23</v>
      </c>
      <c r="E75" s="1247">
        <v>1263</v>
      </c>
      <c r="F75" s="32">
        <v>745</v>
      </c>
      <c r="G75" s="32">
        <v>70</v>
      </c>
      <c r="H75" s="1249">
        <v>224</v>
      </c>
      <c r="I75" s="30" t="b">
        <f t="shared" si="6"/>
        <v>1</v>
      </c>
      <c r="J75" s="1234">
        <v>3320</v>
      </c>
      <c r="K75" s="32" t="s">
        <v>1170</v>
      </c>
      <c r="L75" s="32">
        <v>4</v>
      </c>
      <c r="M75" s="32">
        <v>21</v>
      </c>
      <c r="N75" s="32">
        <v>1189</v>
      </c>
      <c r="O75" s="32">
        <v>446</v>
      </c>
      <c r="P75" s="32">
        <v>52</v>
      </c>
      <c r="Q75" s="1249">
        <v>124</v>
      </c>
    </row>
    <row r="76" spans="1:17" hidden="1" x14ac:dyDescent="0.2">
      <c r="A76" s="1234">
        <v>3330</v>
      </c>
      <c r="B76" s="32" t="s">
        <v>1169</v>
      </c>
      <c r="C76" s="32">
        <v>2</v>
      </c>
      <c r="D76" s="32">
        <v>3</v>
      </c>
      <c r="E76" s="32">
        <v>401</v>
      </c>
      <c r="F76" s="32">
        <v>214</v>
      </c>
      <c r="G76" s="32">
        <v>4</v>
      </c>
      <c r="H76" s="1249">
        <v>48</v>
      </c>
      <c r="I76" s="30" t="b">
        <f t="shared" si="6"/>
        <v>1</v>
      </c>
      <c r="J76" s="1234">
        <v>3330</v>
      </c>
      <c r="K76" s="32" t="s">
        <v>1169</v>
      </c>
      <c r="L76" s="32">
        <v>3</v>
      </c>
      <c r="M76" s="32">
        <v>11</v>
      </c>
      <c r="N76" s="32">
        <v>2654</v>
      </c>
      <c r="O76" s="32">
        <v>1378</v>
      </c>
      <c r="P76" s="32">
        <v>24</v>
      </c>
      <c r="Q76" s="1249">
        <v>311</v>
      </c>
    </row>
    <row r="77" spans="1:17" hidden="1" x14ac:dyDescent="0.2">
      <c r="A77" s="1234">
        <v>3360</v>
      </c>
      <c r="B77" s="32" t="s">
        <v>1443</v>
      </c>
      <c r="C77" s="32">
        <v>1</v>
      </c>
      <c r="D77" s="32">
        <v>1</v>
      </c>
      <c r="E77" s="32">
        <v>30</v>
      </c>
      <c r="F77" s="32">
        <v>2</v>
      </c>
      <c r="G77" s="32">
        <v>0</v>
      </c>
      <c r="H77" s="1249">
        <v>634</v>
      </c>
      <c r="I77" s="30" t="b">
        <f t="shared" si="6"/>
        <v>1</v>
      </c>
      <c r="J77" s="1234">
        <v>3360</v>
      </c>
      <c r="K77" s="32" t="s">
        <v>1443</v>
      </c>
      <c r="L77" s="32">
        <v>1</v>
      </c>
      <c r="M77" s="32">
        <v>1</v>
      </c>
      <c r="N77" s="32">
        <v>22</v>
      </c>
      <c r="O77" s="32">
        <v>288</v>
      </c>
      <c r="P77" s="32">
        <v>0</v>
      </c>
      <c r="Q77" s="1249">
        <v>406</v>
      </c>
    </row>
    <row r="78" spans="1:17" hidden="1" x14ac:dyDescent="0.2">
      <c r="A78" s="1234">
        <v>3380</v>
      </c>
      <c r="B78" s="32" t="s">
        <v>1444</v>
      </c>
      <c r="C78" s="32">
        <v>54</v>
      </c>
      <c r="D78" s="1247">
        <v>1616</v>
      </c>
      <c r="E78" s="1247">
        <v>68550</v>
      </c>
      <c r="F78" s="1247">
        <v>12606</v>
      </c>
      <c r="G78" s="1247">
        <v>2416</v>
      </c>
      <c r="H78" s="1248">
        <v>2971</v>
      </c>
      <c r="I78" s="30" t="b">
        <f t="shared" si="6"/>
        <v>1</v>
      </c>
      <c r="J78" s="1234">
        <v>3380</v>
      </c>
      <c r="K78" s="32" t="s">
        <v>1444</v>
      </c>
      <c r="L78" s="32">
        <v>42</v>
      </c>
      <c r="M78" s="32">
        <v>1377</v>
      </c>
      <c r="N78" s="32">
        <v>59908</v>
      </c>
      <c r="O78" s="32">
        <v>11521</v>
      </c>
      <c r="P78" s="32">
        <v>2391</v>
      </c>
      <c r="Q78" s="1249">
        <v>2628</v>
      </c>
    </row>
    <row r="79" spans="1:17" ht="12" hidden="1" thickBot="1" x14ac:dyDescent="0.25">
      <c r="A79" s="1240">
        <v>3420</v>
      </c>
      <c r="B79" s="1241" t="s">
        <v>1445</v>
      </c>
      <c r="C79" s="1241">
        <v>11</v>
      </c>
      <c r="D79" s="1241">
        <v>62</v>
      </c>
      <c r="E79" s="1253">
        <v>253730</v>
      </c>
      <c r="F79" s="1253">
        <v>63684</v>
      </c>
      <c r="G79" s="1241">
        <v>980</v>
      </c>
      <c r="H79" s="1254">
        <v>16262</v>
      </c>
      <c r="I79" s="30" t="b">
        <f t="shared" si="6"/>
        <v>1</v>
      </c>
      <c r="J79" s="1240">
        <v>3420</v>
      </c>
      <c r="K79" s="1241" t="s">
        <v>1445</v>
      </c>
      <c r="L79" s="1241">
        <v>13</v>
      </c>
      <c r="M79" s="1241">
        <v>54</v>
      </c>
      <c r="N79" s="1241">
        <v>177116</v>
      </c>
      <c r="O79" s="1241">
        <v>45675</v>
      </c>
      <c r="P79" s="1241">
        <v>663</v>
      </c>
      <c r="Q79" s="1765">
        <v>10227</v>
      </c>
    </row>
    <row r="80" spans="1:17" hidden="1" x14ac:dyDescent="0.2"/>
    <row r="81" spans="1:17" ht="12" hidden="1" thickBot="1" x14ac:dyDescent="0.25">
      <c r="E81" s="905"/>
      <c r="F81" s="905"/>
      <c r="H81" s="905"/>
    </row>
    <row r="82" spans="1:17" ht="12" hidden="1" thickBot="1" x14ac:dyDescent="0.25">
      <c r="A82" s="1255" t="s">
        <v>1308</v>
      </c>
      <c r="B82" s="1256" t="s">
        <v>1434</v>
      </c>
      <c r="C82" s="1256">
        <v>136</v>
      </c>
      <c r="D82" s="1259">
        <v>20823</v>
      </c>
      <c r="E82" s="1257">
        <v>1437732</v>
      </c>
      <c r="F82" s="1257">
        <v>216154</v>
      </c>
      <c r="G82" s="1257">
        <v>73419</v>
      </c>
      <c r="H82" s="1258">
        <v>70107</v>
      </c>
      <c r="I82" s="30" t="b">
        <f t="shared" ref="I82" si="7">A82=J82</f>
        <v>1</v>
      </c>
      <c r="J82" s="1255" t="s">
        <v>1308</v>
      </c>
      <c r="K82" s="1256" t="s">
        <v>1434</v>
      </c>
      <c r="L82" s="1256">
        <v>133</v>
      </c>
      <c r="M82" s="1259">
        <v>20216</v>
      </c>
      <c r="N82" s="1257">
        <v>1297822</v>
      </c>
      <c r="O82" s="1257">
        <v>223825</v>
      </c>
      <c r="P82" s="1257">
        <v>70248</v>
      </c>
      <c r="Q82" s="1258">
        <v>62633</v>
      </c>
    </row>
    <row r="83" spans="1:17" hidden="1" x14ac:dyDescent="0.2"/>
    <row r="84" spans="1:17" ht="12" hidden="1" thickBot="1" x14ac:dyDescent="0.25"/>
    <row r="85" spans="1:17" ht="16.5" hidden="1" thickBot="1" x14ac:dyDescent="0.3">
      <c r="A85" s="3966">
        <v>42670</v>
      </c>
      <c r="B85" s="3967"/>
      <c r="C85" s="3967"/>
      <c r="D85" s="3967"/>
      <c r="E85" s="3967"/>
      <c r="F85" s="3967"/>
      <c r="G85" s="3967"/>
      <c r="H85" s="3967"/>
      <c r="I85" s="3967"/>
      <c r="J85" s="3967"/>
      <c r="K85" s="3967"/>
      <c r="L85" s="3967"/>
      <c r="M85" s="3967"/>
      <c r="N85" s="3967"/>
      <c r="O85" s="3967"/>
      <c r="P85" s="3967"/>
      <c r="Q85" s="3968"/>
    </row>
    <row r="86" spans="1:17" ht="15.75" hidden="1" thickBot="1" x14ac:dyDescent="0.3">
      <c r="A86" s="3969" t="s">
        <v>2219</v>
      </c>
      <c r="B86" s="3970"/>
      <c r="C86" s="3970"/>
      <c r="D86" s="3970"/>
      <c r="E86" s="3970"/>
      <c r="F86" s="3970"/>
      <c r="G86" s="3970"/>
      <c r="H86" s="3970"/>
      <c r="I86" s="3970"/>
      <c r="J86" s="3970"/>
      <c r="K86" s="3970"/>
      <c r="L86" s="3970"/>
      <c r="M86" s="3970"/>
      <c r="N86" s="3970"/>
      <c r="O86" s="3970"/>
      <c r="P86" s="3970"/>
      <c r="Q86" s="3971"/>
    </row>
    <row r="87" spans="1:17" ht="34.5" hidden="1" thickBot="1" x14ac:dyDescent="0.25">
      <c r="A87" s="1228"/>
      <c r="B87" s="1229" t="s">
        <v>1446</v>
      </c>
      <c r="C87" s="1229" t="s">
        <v>1428</v>
      </c>
      <c r="D87" s="1230" t="s">
        <v>613</v>
      </c>
      <c r="E87" s="1230" t="s">
        <v>1429</v>
      </c>
      <c r="F87" s="1230" t="s">
        <v>1430</v>
      </c>
      <c r="G87" s="1230" t="s">
        <v>1431</v>
      </c>
      <c r="H87" s="1231" t="s">
        <v>1432</v>
      </c>
      <c r="I87" s="907"/>
      <c r="J87" s="1228"/>
      <c r="K87" s="1229" t="s">
        <v>1446</v>
      </c>
      <c r="L87" s="1229" t="s">
        <v>1447</v>
      </c>
      <c r="M87" s="1232" t="s">
        <v>1448</v>
      </c>
      <c r="N87" s="1232" t="s">
        <v>1449</v>
      </c>
      <c r="O87" s="1232" t="s">
        <v>1450</v>
      </c>
      <c r="P87" s="1232" t="s">
        <v>1451</v>
      </c>
      <c r="Q87" s="1233" t="s">
        <v>1452</v>
      </c>
    </row>
    <row r="88" spans="1:17" hidden="1" x14ac:dyDescent="0.2">
      <c r="A88" s="1760">
        <v>3000</v>
      </c>
      <c r="B88" s="1761" t="s">
        <v>1433</v>
      </c>
      <c r="C88" s="1761">
        <v>26</v>
      </c>
      <c r="D88" s="1761">
        <v>301</v>
      </c>
      <c r="E88" s="1762">
        <v>62239</v>
      </c>
      <c r="F88" s="1762">
        <v>12312</v>
      </c>
      <c r="G88" s="1761">
        <v>971</v>
      </c>
      <c r="H88" s="1763">
        <v>2624</v>
      </c>
      <c r="I88" s="30" t="b">
        <f>A88=J88</f>
        <v>1</v>
      </c>
      <c r="J88" s="1760">
        <v>3000</v>
      </c>
      <c r="K88" s="1761" t="s">
        <v>1433</v>
      </c>
      <c r="L88" s="1761">
        <v>25</v>
      </c>
      <c r="M88" s="1761">
        <v>535</v>
      </c>
      <c r="N88" s="1761">
        <v>122233</v>
      </c>
      <c r="O88" s="1761">
        <v>38325</v>
      </c>
      <c r="P88" s="1761">
        <v>3021</v>
      </c>
      <c r="Q88" s="1764">
        <v>6656</v>
      </c>
    </row>
    <row r="89" spans="1:17" hidden="1" x14ac:dyDescent="0.2">
      <c r="A89" s="1234">
        <v>3030</v>
      </c>
      <c r="B89" s="32" t="s">
        <v>1435</v>
      </c>
      <c r="C89" s="32">
        <v>18</v>
      </c>
      <c r="D89" s="32">
        <v>120</v>
      </c>
      <c r="E89" s="1247">
        <v>14989</v>
      </c>
      <c r="F89" s="32">
        <v>308</v>
      </c>
      <c r="G89" s="32">
        <v>42</v>
      </c>
      <c r="H89" s="1249">
        <v>94</v>
      </c>
      <c r="I89" s="30" t="b">
        <f t="shared" ref="I89:I106" si="8">A89=J89</f>
        <v>1</v>
      </c>
      <c r="J89" s="1234">
        <v>3030</v>
      </c>
      <c r="K89" s="32" t="s">
        <v>1435</v>
      </c>
      <c r="L89" s="32">
        <v>13</v>
      </c>
      <c r="M89" s="32">
        <v>142</v>
      </c>
      <c r="N89" s="32">
        <v>11300</v>
      </c>
      <c r="O89" s="32">
        <v>187</v>
      </c>
      <c r="P89" s="32">
        <v>28</v>
      </c>
      <c r="Q89" s="1249">
        <v>49</v>
      </c>
    </row>
    <row r="90" spans="1:17" hidden="1" x14ac:dyDescent="0.2">
      <c r="A90" s="1234">
        <v>3040</v>
      </c>
      <c r="B90" s="32" t="s">
        <v>1859</v>
      </c>
      <c r="C90" s="32">
        <v>14</v>
      </c>
      <c r="D90" s="32">
        <v>44</v>
      </c>
      <c r="E90" s="1247">
        <v>23099</v>
      </c>
      <c r="F90" s="1247">
        <v>8830</v>
      </c>
      <c r="G90" s="32">
        <v>128</v>
      </c>
      <c r="H90" s="1248">
        <v>3104</v>
      </c>
      <c r="I90" s="30" t="b">
        <f t="shared" si="8"/>
        <v>1</v>
      </c>
      <c r="J90" s="1234">
        <v>3040</v>
      </c>
      <c r="K90" s="32" t="s">
        <v>1859</v>
      </c>
      <c r="L90" s="32">
        <v>11</v>
      </c>
      <c r="M90" s="32">
        <v>31</v>
      </c>
      <c r="N90" s="32">
        <v>9933</v>
      </c>
      <c r="O90" s="32">
        <v>3965</v>
      </c>
      <c r="P90" s="32">
        <v>97</v>
      </c>
      <c r="Q90" s="1249">
        <v>1224</v>
      </c>
    </row>
    <row r="91" spans="1:17" hidden="1" x14ac:dyDescent="0.2">
      <c r="A91" s="1234">
        <v>3060</v>
      </c>
      <c r="B91" s="32" t="s">
        <v>1436</v>
      </c>
      <c r="C91" s="32">
        <v>106</v>
      </c>
      <c r="D91" s="1247">
        <v>15118</v>
      </c>
      <c r="E91" s="1247">
        <v>702332</v>
      </c>
      <c r="F91" s="1247">
        <v>82695</v>
      </c>
      <c r="G91" s="1247">
        <v>64516</v>
      </c>
      <c r="H91" s="1248">
        <v>34812</v>
      </c>
      <c r="I91" s="30" t="b">
        <f t="shared" si="8"/>
        <v>1</v>
      </c>
      <c r="J91" s="1234">
        <v>3060</v>
      </c>
      <c r="K91" s="32" t="s">
        <v>1436</v>
      </c>
      <c r="L91" s="32">
        <v>156</v>
      </c>
      <c r="M91" s="32">
        <v>14165</v>
      </c>
      <c r="N91" s="32">
        <v>564974</v>
      </c>
      <c r="O91" s="32">
        <v>63278</v>
      </c>
      <c r="P91" s="32">
        <v>52657</v>
      </c>
      <c r="Q91" s="1249">
        <v>25102</v>
      </c>
    </row>
    <row r="92" spans="1:17" hidden="1" x14ac:dyDescent="0.2">
      <c r="A92" s="1234">
        <v>3070</v>
      </c>
      <c r="B92" s="32" t="s">
        <v>1167</v>
      </c>
      <c r="C92" s="32">
        <v>113</v>
      </c>
      <c r="D92" s="1247">
        <v>8035</v>
      </c>
      <c r="E92" s="1247">
        <v>339890</v>
      </c>
      <c r="F92" s="1247">
        <v>30809</v>
      </c>
      <c r="G92" s="1247">
        <v>27397</v>
      </c>
      <c r="H92" s="1248">
        <v>13160</v>
      </c>
      <c r="I92" s="30" t="b">
        <f t="shared" si="8"/>
        <v>1</v>
      </c>
      <c r="J92" s="1234">
        <v>3070</v>
      </c>
      <c r="K92" s="32" t="s">
        <v>1167</v>
      </c>
      <c r="L92" s="32">
        <v>52</v>
      </c>
      <c r="M92" s="32">
        <v>5331</v>
      </c>
      <c r="N92" s="32">
        <v>196930</v>
      </c>
      <c r="O92" s="32">
        <v>22311</v>
      </c>
      <c r="P92" s="32">
        <v>17946</v>
      </c>
      <c r="Q92" s="1249">
        <v>8374</v>
      </c>
    </row>
    <row r="93" spans="1:17" hidden="1" x14ac:dyDescent="0.2">
      <c r="A93" s="1234">
        <v>3150</v>
      </c>
      <c r="B93" s="32" t="s">
        <v>1171</v>
      </c>
      <c r="C93" s="32">
        <v>20</v>
      </c>
      <c r="D93" s="32">
        <v>35</v>
      </c>
      <c r="E93" s="32">
        <v>1027</v>
      </c>
      <c r="F93" s="32">
        <v>1217</v>
      </c>
      <c r="G93" s="32">
        <v>0</v>
      </c>
      <c r="H93" s="1249">
        <v>359</v>
      </c>
      <c r="I93" s="30" t="b">
        <f t="shared" si="8"/>
        <v>1</v>
      </c>
      <c r="J93" s="1234">
        <v>3150</v>
      </c>
      <c r="K93" s="32" t="s">
        <v>1171</v>
      </c>
      <c r="L93" s="32">
        <v>22</v>
      </c>
      <c r="M93" s="32">
        <v>30</v>
      </c>
      <c r="N93" s="32">
        <v>700</v>
      </c>
      <c r="O93" s="32">
        <v>1073</v>
      </c>
      <c r="P93" s="32">
        <v>0</v>
      </c>
      <c r="Q93" s="1249">
        <v>231</v>
      </c>
    </row>
    <row r="94" spans="1:17" hidden="1" x14ac:dyDescent="0.2">
      <c r="A94" s="1234">
        <v>3160</v>
      </c>
      <c r="B94" s="32" t="s">
        <v>1437</v>
      </c>
      <c r="C94" s="32">
        <v>40</v>
      </c>
      <c r="D94" s="32">
        <v>245</v>
      </c>
      <c r="E94" s="1247">
        <v>80459</v>
      </c>
      <c r="F94" s="1247">
        <v>35660</v>
      </c>
      <c r="G94" s="32">
        <v>1726</v>
      </c>
      <c r="H94" s="1248">
        <v>4578</v>
      </c>
      <c r="I94" s="30" t="b">
        <f t="shared" si="8"/>
        <v>1</v>
      </c>
      <c r="J94" s="1234">
        <v>3160</v>
      </c>
      <c r="K94" s="32" t="s">
        <v>1437</v>
      </c>
      <c r="L94" s="32">
        <v>34</v>
      </c>
      <c r="M94" s="32">
        <v>177</v>
      </c>
      <c r="N94" s="32">
        <v>88811</v>
      </c>
      <c r="O94" s="32">
        <v>48104</v>
      </c>
      <c r="P94" s="32">
        <v>1955</v>
      </c>
      <c r="Q94" s="1249">
        <v>5847</v>
      </c>
    </row>
    <row r="95" spans="1:17" hidden="1" x14ac:dyDescent="0.2">
      <c r="A95" s="1234">
        <v>3180</v>
      </c>
      <c r="B95" s="32" t="s">
        <v>1438</v>
      </c>
      <c r="C95" s="32">
        <v>81</v>
      </c>
      <c r="D95" s="32">
        <v>2549</v>
      </c>
      <c r="E95" s="1247">
        <v>19543</v>
      </c>
      <c r="F95" s="1247">
        <v>17821</v>
      </c>
      <c r="G95" s="1247">
        <v>4758</v>
      </c>
      <c r="H95" s="1248">
        <v>4119</v>
      </c>
      <c r="I95" s="30" t="b">
        <f t="shared" si="8"/>
        <v>1</v>
      </c>
      <c r="J95" s="1234">
        <v>3180</v>
      </c>
      <c r="K95" s="32" t="s">
        <v>1438</v>
      </c>
      <c r="L95" s="32">
        <v>74</v>
      </c>
      <c r="M95" s="32">
        <v>1928</v>
      </c>
      <c r="N95" s="32">
        <v>21483</v>
      </c>
      <c r="O95" s="32">
        <v>15106</v>
      </c>
      <c r="P95" s="32">
        <v>4550</v>
      </c>
      <c r="Q95" s="1249">
        <v>3223</v>
      </c>
    </row>
    <row r="96" spans="1:17" hidden="1" x14ac:dyDescent="0.2">
      <c r="A96" s="1234">
        <v>3200</v>
      </c>
      <c r="B96" s="32" t="s">
        <v>1168</v>
      </c>
      <c r="C96" s="32">
        <v>59</v>
      </c>
      <c r="D96" s="1247">
        <v>2756</v>
      </c>
      <c r="E96" s="1247">
        <v>356096</v>
      </c>
      <c r="F96" s="1247">
        <v>28841</v>
      </c>
      <c r="G96" s="1247">
        <v>10212</v>
      </c>
      <c r="H96" s="1248">
        <v>14560</v>
      </c>
      <c r="I96" s="30" t="b">
        <f t="shared" si="8"/>
        <v>1</v>
      </c>
      <c r="J96" s="1234">
        <v>3200</v>
      </c>
      <c r="K96" s="32" t="s">
        <v>1168</v>
      </c>
      <c r="L96" s="32">
        <v>44</v>
      </c>
      <c r="M96" s="32">
        <v>3581</v>
      </c>
      <c r="N96" s="32">
        <v>418107</v>
      </c>
      <c r="O96" s="32">
        <v>36552</v>
      </c>
      <c r="P96" s="32">
        <v>13152</v>
      </c>
      <c r="Q96" s="1249">
        <v>15825</v>
      </c>
    </row>
    <row r="97" spans="1:17" hidden="1" x14ac:dyDescent="0.2">
      <c r="A97" s="1237">
        <v>3220</v>
      </c>
      <c r="B97" s="645" t="s">
        <v>83</v>
      </c>
      <c r="C97" s="645">
        <v>0</v>
      </c>
      <c r="D97" s="1238">
        <v>0</v>
      </c>
      <c r="E97" s="1238">
        <v>0</v>
      </c>
      <c r="F97" s="1238">
        <v>0</v>
      </c>
      <c r="G97" s="1238">
        <v>0</v>
      </c>
      <c r="H97" s="1239">
        <v>0</v>
      </c>
      <c r="I97" s="30" t="b">
        <f t="shared" si="8"/>
        <v>1</v>
      </c>
      <c r="J97" s="1237">
        <v>3220</v>
      </c>
      <c r="K97" s="645" t="s">
        <v>83</v>
      </c>
      <c r="L97" s="645">
        <v>0</v>
      </c>
      <c r="M97" s="1238">
        <v>0</v>
      </c>
      <c r="N97" s="1238">
        <v>0</v>
      </c>
      <c r="O97" s="1238">
        <v>0</v>
      </c>
      <c r="P97" s="1238">
        <v>0</v>
      </c>
      <c r="Q97" s="1239">
        <v>0</v>
      </c>
    </row>
    <row r="98" spans="1:17" hidden="1" x14ac:dyDescent="0.2">
      <c r="A98" s="1234">
        <v>3240</v>
      </c>
      <c r="B98" s="32" t="s">
        <v>1439</v>
      </c>
      <c r="C98" s="32">
        <v>20</v>
      </c>
      <c r="D98" s="32">
        <v>164</v>
      </c>
      <c r="E98" s="1247">
        <v>30649</v>
      </c>
      <c r="F98" s="32">
        <v>912</v>
      </c>
      <c r="G98" s="32">
        <v>86</v>
      </c>
      <c r="H98" s="1249">
        <v>468</v>
      </c>
      <c r="I98" s="30" t="b">
        <f t="shared" si="8"/>
        <v>1</v>
      </c>
      <c r="J98" s="1234">
        <v>3240</v>
      </c>
      <c r="K98" s="32" t="s">
        <v>1439</v>
      </c>
      <c r="L98" s="32">
        <v>15</v>
      </c>
      <c r="M98" s="32">
        <v>149</v>
      </c>
      <c r="N98" s="32">
        <v>25320</v>
      </c>
      <c r="O98" s="32">
        <v>1277</v>
      </c>
      <c r="P98" s="32">
        <v>136</v>
      </c>
      <c r="Q98" s="1249">
        <v>667</v>
      </c>
    </row>
    <row r="99" spans="1:17" hidden="1" x14ac:dyDescent="0.2">
      <c r="A99" s="1234">
        <v>3260</v>
      </c>
      <c r="B99" s="32" t="s">
        <v>1440</v>
      </c>
      <c r="C99" s="32">
        <v>18</v>
      </c>
      <c r="D99" s="32">
        <v>77</v>
      </c>
      <c r="E99" s="1247">
        <v>9639</v>
      </c>
      <c r="F99" s="32">
        <v>721</v>
      </c>
      <c r="G99" s="32">
        <v>82</v>
      </c>
      <c r="H99" s="1249">
        <v>236</v>
      </c>
      <c r="I99" s="30" t="b">
        <f t="shared" si="8"/>
        <v>1</v>
      </c>
      <c r="J99" s="1234">
        <v>3260</v>
      </c>
      <c r="K99" s="32" t="s">
        <v>1440</v>
      </c>
      <c r="L99" s="32">
        <v>18</v>
      </c>
      <c r="M99" s="32">
        <v>104</v>
      </c>
      <c r="N99" s="32">
        <v>10077</v>
      </c>
      <c r="O99" s="32">
        <v>1270</v>
      </c>
      <c r="P99" s="32">
        <v>163</v>
      </c>
      <c r="Q99" s="1249">
        <v>363</v>
      </c>
    </row>
    <row r="100" spans="1:17" hidden="1" x14ac:dyDescent="0.2">
      <c r="A100" s="1234">
        <v>3280</v>
      </c>
      <c r="B100" s="32" t="s">
        <v>1441</v>
      </c>
      <c r="C100" s="32">
        <v>15</v>
      </c>
      <c r="D100" s="32">
        <v>205</v>
      </c>
      <c r="E100" s="1247">
        <v>25842</v>
      </c>
      <c r="F100" s="32">
        <v>1794</v>
      </c>
      <c r="G100" s="32">
        <v>148</v>
      </c>
      <c r="H100" s="1249">
        <v>396</v>
      </c>
      <c r="I100" s="30" t="b">
        <f t="shared" si="8"/>
        <v>1</v>
      </c>
      <c r="J100" s="1234">
        <v>3280</v>
      </c>
      <c r="K100" s="32" t="s">
        <v>1441</v>
      </c>
      <c r="L100" s="32">
        <v>15</v>
      </c>
      <c r="M100" s="32">
        <v>97</v>
      </c>
      <c r="N100" s="32">
        <v>8425</v>
      </c>
      <c r="O100" s="32">
        <v>658</v>
      </c>
      <c r="P100" s="32">
        <v>59</v>
      </c>
      <c r="Q100" s="1249">
        <v>136</v>
      </c>
    </row>
    <row r="101" spans="1:17" hidden="1" x14ac:dyDescent="0.2">
      <c r="A101" s="1234">
        <v>3300</v>
      </c>
      <c r="B101" s="32" t="s">
        <v>1442</v>
      </c>
      <c r="C101" s="32">
        <v>13</v>
      </c>
      <c r="D101" s="32">
        <v>102</v>
      </c>
      <c r="E101" s="1247">
        <v>25363</v>
      </c>
      <c r="F101" s="32">
        <v>2834</v>
      </c>
      <c r="G101" s="32">
        <v>174</v>
      </c>
      <c r="H101" s="1249">
        <v>1374</v>
      </c>
      <c r="I101" s="30" t="b">
        <f t="shared" si="8"/>
        <v>1</v>
      </c>
      <c r="J101" s="1234">
        <v>3300</v>
      </c>
      <c r="K101" s="32" t="s">
        <v>1442</v>
      </c>
      <c r="L101" s="32">
        <v>4</v>
      </c>
      <c r="M101" s="32">
        <v>26</v>
      </c>
      <c r="N101" s="32">
        <v>5770</v>
      </c>
      <c r="O101" s="32">
        <v>517</v>
      </c>
      <c r="P101" s="32">
        <v>41</v>
      </c>
      <c r="Q101" s="1249">
        <v>243</v>
      </c>
    </row>
    <row r="102" spans="1:17" hidden="1" x14ac:dyDescent="0.2">
      <c r="A102" s="1234">
        <v>3320</v>
      </c>
      <c r="B102" s="32" t="s">
        <v>1170</v>
      </c>
      <c r="C102" s="32">
        <v>9</v>
      </c>
      <c r="D102" s="32">
        <v>26</v>
      </c>
      <c r="E102" s="1247">
        <v>1461</v>
      </c>
      <c r="F102" s="32">
        <v>843</v>
      </c>
      <c r="G102" s="32">
        <v>81</v>
      </c>
      <c r="H102" s="1249">
        <v>264</v>
      </c>
      <c r="I102" s="30" t="b">
        <f t="shared" si="8"/>
        <v>1</v>
      </c>
      <c r="J102" s="1234">
        <v>3320</v>
      </c>
      <c r="K102" s="32" t="s">
        <v>1170</v>
      </c>
      <c r="L102" s="32">
        <v>6</v>
      </c>
      <c r="M102" s="32">
        <v>24</v>
      </c>
      <c r="N102" s="32">
        <v>1376</v>
      </c>
      <c r="O102" s="32">
        <v>515</v>
      </c>
      <c r="P102" s="32">
        <v>60</v>
      </c>
      <c r="Q102" s="1249">
        <v>143</v>
      </c>
    </row>
    <row r="103" spans="1:17" hidden="1" x14ac:dyDescent="0.2">
      <c r="A103" s="1234">
        <v>3330</v>
      </c>
      <c r="B103" s="32" t="s">
        <v>1169</v>
      </c>
      <c r="C103" s="32">
        <v>5</v>
      </c>
      <c r="D103" s="32">
        <v>13</v>
      </c>
      <c r="E103" s="32">
        <v>1191</v>
      </c>
      <c r="F103" s="32">
        <v>698</v>
      </c>
      <c r="G103" s="32">
        <v>14</v>
      </c>
      <c r="H103" s="1249">
        <v>155</v>
      </c>
      <c r="I103" s="30" t="b">
        <f t="shared" si="8"/>
        <v>1</v>
      </c>
      <c r="J103" s="1234">
        <v>3330</v>
      </c>
      <c r="K103" s="32" t="s">
        <v>1169</v>
      </c>
      <c r="L103" s="32">
        <v>6</v>
      </c>
      <c r="M103" s="32">
        <v>26</v>
      </c>
      <c r="N103" s="32">
        <v>4879</v>
      </c>
      <c r="O103" s="32">
        <v>2591</v>
      </c>
      <c r="P103" s="32">
        <v>45</v>
      </c>
      <c r="Q103" s="1249">
        <v>585</v>
      </c>
    </row>
    <row r="104" spans="1:17" hidden="1" x14ac:dyDescent="0.2">
      <c r="A104" s="1234">
        <v>3360</v>
      </c>
      <c r="B104" s="32" t="s">
        <v>1443</v>
      </c>
      <c r="C104" s="32">
        <v>1</v>
      </c>
      <c r="D104" s="32">
        <v>1</v>
      </c>
      <c r="E104" s="32">
        <v>30</v>
      </c>
      <c r="F104" s="32">
        <v>6</v>
      </c>
      <c r="G104" s="32">
        <v>0</v>
      </c>
      <c r="H104" s="1249">
        <v>855</v>
      </c>
      <c r="I104" s="30" t="b">
        <f t="shared" si="8"/>
        <v>1</v>
      </c>
      <c r="J104" s="1234">
        <v>3360</v>
      </c>
      <c r="K104" s="32" t="s">
        <v>1443</v>
      </c>
      <c r="L104" s="32">
        <v>1</v>
      </c>
      <c r="M104" s="32">
        <v>1</v>
      </c>
      <c r="N104" s="32">
        <v>22</v>
      </c>
      <c r="O104" s="32">
        <v>288</v>
      </c>
      <c r="P104" s="32">
        <v>0</v>
      </c>
      <c r="Q104" s="1249">
        <v>406</v>
      </c>
    </row>
    <row r="105" spans="1:17" hidden="1" x14ac:dyDescent="0.2">
      <c r="A105" s="1234">
        <v>3380</v>
      </c>
      <c r="B105" s="32" t="s">
        <v>1444</v>
      </c>
      <c r="C105" s="32">
        <v>77</v>
      </c>
      <c r="D105" s="1247">
        <v>2315</v>
      </c>
      <c r="E105" s="1247">
        <v>102380</v>
      </c>
      <c r="F105" s="1247">
        <v>18588</v>
      </c>
      <c r="G105" s="1247">
        <v>3791</v>
      </c>
      <c r="H105" s="1248">
        <v>4586</v>
      </c>
      <c r="I105" s="30" t="b">
        <f t="shared" si="8"/>
        <v>1</v>
      </c>
      <c r="J105" s="1234">
        <v>3380</v>
      </c>
      <c r="K105" s="32" t="s">
        <v>1444</v>
      </c>
      <c r="L105" s="32">
        <v>65</v>
      </c>
      <c r="M105" s="32">
        <v>1964</v>
      </c>
      <c r="N105" s="32">
        <v>87185</v>
      </c>
      <c r="O105" s="32">
        <v>16016</v>
      </c>
      <c r="P105" s="32">
        <v>3324</v>
      </c>
      <c r="Q105" s="1249">
        <v>3654</v>
      </c>
    </row>
    <row r="106" spans="1:17" ht="12" hidden="1" thickBot="1" x14ac:dyDescent="0.25">
      <c r="A106" s="1240">
        <v>3420</v>
      </c>
      <c r="B106" s="1241" t="s">
        <v>1445</v>
      </c>
      <c r="C106" s="1241">
        <v>19</v>
      </c>
      <c r="D106" s="1241">
        <v>96</v>
      </c>
      <c r="E106" s="1253">
        <v>338412</v>
      </c>
      <c r="F106" s="1253">
        <v>94331</v>
      </c>
      <c r="G106" s="1241">
        <v>1360</v>
      </c>
      <c r="H106" s="1254">
        <v>23255</v>
      </c>
      <c r="I106" s="30" t="b">
        <f t="shared" si="8"/>
        <v>1</v>
      </c>
      <c r="J106" s="1240">
        <v>3420</v>
      </c>
      <c r="K106" s="1241" t="s">
        <v>1445</v>
      </c>
      <c r="L106" s="1241">
        <v>18</v>
      </c>
      <c r="M106" s="1241">
        <v>82</v>
      </c>
      <c r="N106" s="1241">
        <v>267032</v>
      </c>
      <c r="O106" s="1241">
        <v>66927</v>
      </c>
      <c r="P106" s="1241">
        <v>972</v>
      </c>
      <c r="Q106" s="1765">
        <v>14985</v>
      </c>
    </row>
    <row r="107" spans="1:17" hidden="1" x14ac:dyDescent="0.2"/>
    <row r="108" spans="1:17" ht="12" hidden="1" thickBot="1" x14ac:dyDescent="0.25"/>
    <row r="109" spans="1:17" ht="12" hidden="1" thickBot="1" x14ac:dyDescent="0.25">
      <c r="A109" s="1255" t="s">
        <v>1308</v>
      </c>
      <c r="B109" s="1256" t="s">
        <v>1434</v>
      </c>
      <c r="C109" s="1256">
        <v>168</v>
      </c>
      <c r="D109" s="1259">
        <f>SUM(D88:D106)</f>
        <v>32202</v>
      </c>
      <c r="E109" s="1257">
        <f t="shared" ref="E109:H109" si="9">SUM(E88:E106)</f>
        <v>2134641</v>
      </c>
      <c r="F109" s="1257">
        <f t="shared" si="9"/>
        <v>339220</v>
      </c>
      <c r="G109" s="1257">
        <f t="shared" si="9"/>
        <v>115486</v>
      </c>
      <c r="H109" s="1258">
        <f t="shared" si="9"/>
        <v>108999</v>
      </c>
      <c r="I109" s="30" t="b">
        <f t="shared" ref="I109" si="10">A109=J109</f>
        <v>1</v>
      </c>
      <c r="J109" s="1255" t="s">
        <v>1308</v>
      </c>
      <c r="K109" s="1256" t="s">
        <v>1434</v>
      </c>
      <c r="L109" s="1256">
        <v>166</v>
      </c>
      <c r="M109" s="1259">
        <f t="shared" ref="M109:Q109" si="11">SUM(M88:M106)</f>
        <v>28393</v>
      </c>
      <c r="N109" s="1257">
        <f t="shared" si="11"/>
        <v>1844557</v>
      </c>
      <c r="O109" s="1257">
        <f t="shared" si="11"/>
        <v>318960</v>
      </c>
      <c r="P109" s="1257">
        <f t="shared" si="11"/>
        <v>98206</v>
      </c>
      <c r="Q109" s="1258">
        <f t="shared" si="11"/>
        <v>87713</v>
      </c>
    </row>
    <row r="110" spans="1:17" hidden="1" x14ac:dyDescent="0.2"/>
    <row r="112" spans="1:17" ht="12" thickBot="1" x14ac:dyDescent="0.25"/>
    <row r="113" spans="1:18" ht="16.5" thickBot="1" x14ac:dyDescent="0.3">
      <c r="A113" s="3966">
        <v>42803</v>
      </c>
      <c r="B113" s="3967"/>
      <c r="C113" s="3967"/>
      <c r="D113" s="3967"/>
      <c r="E113" s="3967"/>
      <c r="F113" s="3967"/>
      <c r="G113" s="3967"/>
      <c r="H113" s="3967"/>
      <c r="I113" s="3967"/>
      <c r="J113" s="3967"/>
      <c r="K113" s="3967"/>
      <c r="L113" s="3967"/>
      <c r="M113" s="3967"/>
      <c r="N113" s="3967"/>
      <c r="O113" s="3967"/>
      <c r="P113" s="3967"/>
      <c r="Q113" s="3968"/>
    </row>
    <row r="114" spans="1:18" ht="15.75" thickBot="1" x14ac:dyDescent="0.3">
      <c r="A114" s="3969" t="s">
        <v>2311</v>
      </c>
      <c r="B114" s="3970"/>
      <c r="C114" s="3970"/>
      <c r="D114" s="3970"/>
      <c r="E114" s="3970"/>
      <c r="F114" s="3970"/>
      <c r="G114" s="3970"/>
      <c r="H114" s="3970"/>
      <c r="I114" s="3970"/>
      <c r="J114" s="3970"/>
      <c r="K114" s="3970"/>
      <c r="L114" s="3970"/>
      <c r="M114" s="3970"/>
      <c r="N114" s="3970"/>
      <c r="O114" s="3970"/>
      <c r="P114" s="3970"/>
      <c r="Q114" s="3971"/>
    </row>
    <row r="115" spans="1:18" ht="34.5" thickBot="1" x14ac:dyDescent="0.25">
      <c r="A115" s="1228"/>
      <c r="B115" s="1229" t="s">
        <v>1446</v>
      </c>
      <c r="C115" s="1229" t="s">
        <v>1428</v>
      </c>
      <c r="D115" s="1230" t="s">
        <v>613</v>
      </c>
      <c r="E115" s="1230" t="s">
        <v>1429</v>
      </c>
      <c r="F115" s="1230" t="s">
        <v>1430</v>
      </c>
      <c r="G115" s="1230" t="s">
        <v>1431</v>
      </c>
      <c r="H115" s="1231" t="s">
        <v>1432</v>
      </c>
      <c r="J115" s="1228"/>
      <c r="K115" s="1229" t="s">
        <v>1446</v>
      </c>
      <c r="L115" s="1229" t="s">
        <v>1447</v>
      </c>
      <c r="M115" s="1232" t="s">
        <v>1448</v>
      </c>
      <c r="N115" s="1232" t="s">
        <v>1449</v>
      </c>
      <c r="O115" s="1232" t="s">
        <v>1450</v>
      </c>
      <c r="P115" s="1232" t="s">
        <v>1451</v>
      </c>
      <c r="Q115" s="1233" t="s">
        <v>1452</v>
      </c>
    </row>
    <row r="116" spans="1:18" x14ac:dyDescent="0.2">
      <c r="A116" s="30">
        <v>3000</v>
      </c>
      <c r="B116" s="30" t="s">
        <v>1433</v>
      </c>
      <c r="C116" s="30">
        <v>14</v>
      </c>
      <c r="D116" s="30">
        <v>150</v>
      </c>
      <c r="E116" s="905">
        <v>37307</v>
      </c>
      <c r="F116" s="905">
        <v>4401</v>
      </c>
      <c r="G116" s="30">
        <v>368</v>
      </c>
      <c r="H116" s="905">
        <v>1056</v>
      </c>
      <c r="I116" s="30" t="b">
        <f>A116=A4</f>
        <v>1</v>
      </c>
      <c r="J116" s="30">
        <v>3000</v>
      </c>
      <c r="K116" s="30" t="s">
        <v>1433</v>
      </c>
      <c r="L116" s="30">
        <v>14</v>
      </c>
      <c r="M116" s="30">
        <v>181</v>
      </c>
      <c r="N116" s="905">
        <v>31201</v>
      </c>
      <c r="O116" s="905">
        <v>7283</v>
      </c>
      <c r="P116" s="30">
        <v>575</v>
      </c>
      <c r="Q116" s="905">
        <v>1552</v>
      </c>
      <c r="R116" s="30" t="b">
        <f>J116=A116</f>
        <v>1</v>
      </c>
    </row>
    <row r="117" spans="1:18" x14ac:dyDescent="0.2">
      <c r="A117" s="30">
        <v>3030</v>
      </c>
      <c r="B117" s="30" t="s">
        <v>1435</v>
      </c>
      <c r="C117" s="30">
        <v>10</v>
      </c>
      <c r="D117" s="30">
        <v>154</v>
      </c>
      <c r="E117" s="905">
        <v>21773</v>
      </c>
      <c r="F117" s="905">
        <v>1545</v>
      </c>
      <c r="G117" s="30">
        <v>198</v>
      </c>
      <c r="H117" s="30">
        <v>496</v>
      </c>
      <c r="I117" s="30" t="b">
        <f t="shared" ref="I117:I134" si="12">A117=A5</f>
        <v>1</v>
      </c>
      <c r="J117" s="30">
        <v>3030</v>
      </c>
      <c r="K117" s="30" t="s">
        <v>1435</v>
      </c>
      <c r="L117" s="30">
        <v>6</v>
      </c>
      <c r="M117" s="30">
        <v>17</v>
      </c>
      <c r="N117" s="905">
        <v>1781</v>
      </c>
      <c r="O117" s="30">
        <v>13</v>
      </c>
      <c r="P117" s="30">
        <v>2</v>
      </c>
      <c r="Q117" s="30">
        <v>4</v>
      </c>
      <c r="R117" s="30" t="b">
        <f t="shared" ref="R117:R134" si="13">J117=A117</f>
        <v>1</v>
      </c>
    </row>
    <row r="118" spans="1:18" x14ac:dyDescent="0.2">
      <c r="A118" s="30">
        <v>3040</v>
      </c>
      <c r="B118" s="30" t="s">
        <v>1859</v>
      </c>
      <c r="C118" s="30">
        <v>6</v>
      </c>
      <c r="D118" s="30">
        <v>20</v>
      </c>
      <c r="E118" s="905">
        <v>10634</v>
      </c>
      <c r="F118" s="905">
        <v>3755</v>
      </c>
      <c r="G118" s="30">
        <v>56</v>
      </c>
      <c r="H118" s="905">
        <v>1401</v>
      </c>
      <c r="I118" s="30" t="b">
        <f t="shared" si="12"/>
        <v>1</v>
      </c>
      <c r="J118" s="30">
        <v>3040</v>
      </c>
      <c r="K118" s="30" t="s">
        <v>1859</v>
      </c>
      <c r="L118" s="30">
        <v>5</v>
      </c>
      <c r="M118" s="30">
        <v>18</v>
      </c>
      <c r="N118" s="905">
        <v>8391</v>
      </c>
      <c r="O118" s="905">
        <v>3132</v>
      </c>
      <c r="P118" s="30">
        <v>45</v>
      </c>
      <c r="Q118" s="905">
        <v>1101</v>
      </c>
      <c r="R118" s="30" t="b">
        <f t="shared" si="13"/>
        <v>1</v>
      </c>
    </row>
    <row r="119" spans="1:18" x14ac:dyDescent="0.2">
      <c r="A119" s="30">
        <v>3060</v>
      </c>
      <c r="B119" s="30" t="s">
        <v>1436</v>
      </c>
      <c r="C119" s="30">
        <v>52</v>
      </c>
      <c r="D119" s="905">
        <v>7188</v>
      </c>
      <c r="E119" s="905">
        <v>343615</v>
      </c>
      <c r="F119" s="905">
        <v>34559</v>
      </c>
      <c r="G119" s="905">
        <v>28606</v>
      </c>
      <c r="H119" s="905">
        <v>16048</v>
      </c>
      <c r="I119" s="30" t="b">
        <f t="shared" si="12"/>
        <v>1</v>
      </c>
      <c r="J119" s="30">
        <v>3060</v>
      </c>
      <c r="K119" s="30" t="s">
        <v>1436</v>
      </c>
      <c r="L119" s="30">
        <v>50</v>
      </c>
      <c r="M119" s="905">
        <v>6282</v>
      </c>
      <c r="N119" s="905">
        <v>252759</v>
      </c>
      <c r="O119" s="905">
        <v>26643</v>
      </c>
      <c r="P119" s="905">
        <v>20786</v>
      </c>
      <c r="Q119" s="905">
        <v>11216</v>
      </c>
      <c r="R119" s="30" t="b">
        <f t="shared" si="13"/>
        <v>1</v>
      </c>
    </row>
    <row r="120" spans="1:18" x14ac:dyDescent="0.2">
      <c r="A120" s="30">
        <v>3070</v>
      </c>
      <c r="B120" s="30" t="s">
        <v>1167</v>
      </c>
      <c r="C120" s="30">
        <v>71</v>
      </c>
      <c r="D120" s="905">
        <v>6349</v>
      </c>
      <c r="E120" s="905">
        <v>318496</v>
      </c>
      <c r="F120" s="905">
        <v>23997</v>
      </c>
      <c r="G120" s="905">
        <v>23131</v>
      </c>
      <c r="H120" s="905">
        <v>11106</v>
      </c>
      <c r="I120" s="30" t="b">
        <f t="shared" si="12"/>
        <v>1</v>
      </c>
      <c r="J120" s="30">
        <v>3070</v>
      </c>
      <c r="K120" s="30" t="s">
        <v>1167</v>
      </c>
      <c r="L120" s="30">
        <v>74</v>
      </c>
      <c r="M120" s="905">
        <v>3377</v>
      </c>
      <c r="N120" s="905">
        <v>132302</v>
      </c>
      <c r="O120" s="905">
        <v>13122</v>
      </c>
      <c r="P120" s="905">
        <v>11669</v>
      </c>
      <c r="Q120" s="905">
        <v>5605</v>
      </c>
      <c r="R120" s="30" t="b">
        <f t="shared" si="13"/>
        <v>1</v>
      </c>
    </row>
    <row r="121" spans="1:18" x14ac:dyDescent="0.2">
      <c r="A121" s="30">
        <v>3150</v>
      </c>
      <c r="B121" s="30" t="s">
        <v>1171</v>
      </c>
      <c r="C121" s="30">
        <v>9</v>
      </c>
      <c r="D121" s="30">
        <v>25</v>
      </c>
      <c r="E121" s="30">
        <v>941</v>
      </c>
      <c r="F121" s="30">
        <v>886</v>
      </c>
      <c r="G121" s="30">
        <v>0</v>
      </c>
      <c r="H121" s="30">
        <v>298</v>
      </c>
      <c r="I121" s="30" t="b">
        <f t="shared" si="12"/>
        <v>1</v>
      </c>
      <c r="J121" s="30">
        <v>3150</v>
      </c>
      <c r="K121" s="30" t="s">
        <v>1171</v>
      </c>
      <c r="L121" s="30">
        <v>9</v>
      </c>
      <c r="M121" s="30">
        <v>18</v>
      </c>
      <c r="N121" s="30">
        <v>436</v>
      </c>
      <c r="O121" s="30">
        <v>586</v>
      </c>
      <c r="P121" s="30">
        <v>0</v>
      </c>
      <c r="Q121" s="30">
        <v>173</v>
      </c>
      <c r="R121" s="30" t="b">
        <f t="shared" si="13"/>
        <v>1</v>
      </c>
    </row>
    <row r="122" spans="1:18" x14ac:dyDescent="0.2">
      <c r="A122" s="30">
        <v>3160</v>
      </c>
      <c r="B122" s="30" t="s">
        <v>1437</v>
      </c>
      <c r="C122" s="30">
        <v>22</v>
      </c>
      <c r="D122" s="905">
        <v>1532</v>
      </c>
      <c r="E122" s="905">
        <v>175196</v>
      </c>
      <c r="F122" s="905">
        <v>76417</v>
      </c>
      <c r="G122" s="905">
        <v>5311</v>
      </c>
      <c r="H122" s="905">
        <v>10303</v>
      </c>
      <c r="I122" s="30" t="b">
        <f t="shared" si="12"/>
        <v>1</v>
      </c>
      <c r="J122" s="30">
        <v>3160</v>
      </c>
      <c r="K122" s="30" t="s">
        <v>1437</v>
      </c>
      <c r="L122" s="30">
        <v>15</v>
      </c>
      <c r="M122" s="30">
        <v>61</v>
      </c>
      <c r="N122" s="905">
        <v>12458</v>
      </c>
      <c r="O122" s="905">
        <v>5469</v>
      </c>
      <c r="P122" s="30">
        <v>265</v>
      </c>
      <c r="Q122" s="30">
        <v>702</v>
      </c>
      <c r="R122" s="30" t="b">
        <f t="shared" si="13"/>
        <v>1</v>
      </c>
    </row>
    <row r="123" spans="1:18" x14ac:dyDescent="0.2">
      <c r="A123" s="30">
        <v>3180</v>
      </c>
      <c r="B123" s="30" t="s">
        <v>1438</v>
      </c>
      <c r="C123" s="30">
        <v>32</v>
      </c>
      <c r="D123" s="30">
        <v>718</v>
      </c>
      <c r="E123" s="905">
        <v>4462</v>
      </c>
      <c r="F123" s="905">
        <v>6234</v>
      </c>
      <c r="G123" s="905">
        <v>1562</v>
      </c>
      <c r="H123" s="905">
        <v>1541</v>
      </c>
      <c r="I123" s="30" t="b">
        <f t="shared" si="12"/>
        <v>1</v>
      </c>
      <c r="J123" s="30">
        <v>3180</v>
      </c>
      <c r="K123" s="30" t="s">
        <v>1438</v>
      </c>
      <c r="L123" s="30">
        <v>36</v>
      </c>
      <c r="M123" s="30">
        <v>581</v>
      </c>
      <c r="N123" s="905">
        <v>9730</v>
      </c>
      <c r="O123" s="905">
        <v>7815</v>
      </c>
      <c r="P123" s="905">
        <v>2087</v>
      </c>
      <c r="Q123" s="905">
        <v>1806</v>
      </c>
      <c r="R123" s="30" t="b">
        <f t="shared" si="13"/>
        <v>1</v>
      </c>
    </row>
    <row r="124" spans="1:18" ht="10.5" customHeight="1" x14ac:dyDescent="0.2">
      <c r="A124" s="30">
        <v>3200</v>
      </c>
      <c r="B124" s="30" t="s">
        <v>1168</v>
      </c>
      <c r="C124" s="30">
        <v>20</v>
      </c>
      <c r="D124" s="905">
        <v>1813</v>
      </c>
      <c r="E124" s="905">
        <v>230140</v>
      </c>
      <c r="F124" s="905">
        <v>15958</v>
      </c>
      <c r="G124" s="905">
        <v>5208</v>
      </c>
      <c r="H124" s="905">
        <v>8606</v>
      </c>
      <c r="I124" s="30" t="b">
        <f t="shared" si="12"/>
        <v>1</v>
      </c>
      <c r="J124" s="30">
        <v>3200</v>
      </c>
      <c r="K124" s="2017" t="s">
        <v>1168</v>
      </c>
      <c r="L124" s="30">
        <v>25</v>
      </c>
      <c r="M124" s="905">
        <v>1088</v>
      </c>
      <c r="N124" s="905">
        <v>129808</v>
      </c>
      <c r="O124" s="905">
        <v>9401</v>
      </c>
      <c r="P124" s="905">
        <v>3329</v>
      </c>
      <c r="Q124" s="905">
        <v>4746</v>
      </c>
      <c r="R124" s="30" t="b">
        <f t="shared" si="13"/>
        <v>1</v>
      </c>
    </row>
    <row r="125" spans="1:18" x14ac:dyDescent="0.2">
      <c r="A125" s="2018">
        <v>3220</v>
      </c>
      <c r="B125" s="2018" t="s">
        <v>2331</v>
      </c>
      <c r="C125" s="2018">
        <v>0</v>
      </c>
      <c r="D125" s="2018" t="s">
        <v>1196</v>
      </c>
      <c r="E125" s="2018" t="s">
        <v>1196</v>
      </c>
      <c r="F125" s="2018" t="s">
        <v>1196</v>
      </c>
      <c r="G125" s="2018" t="s">
        <v>1196</v>
      </c>
      <c r="H125" s="2018" t="s">
        <v>1196</v>
      </c>
      <c r="I125" s="30" t="b">
        <f t="shared" si="12"/>
        <v>1</v>
      </c>
      <c r="J125" s="2018">
        <v>3220</v>
      </c>
      <c r="K125" s="2018" t="s">
        <v>2331</v>
      </c>
      <c r="M125" s="905"/>
      <c r="N125" s="905"/>
      <c r="O125" s="905"/>
      <c r="P125" s="905"/>
      <c r="Q125" s="905"/>
      <c r="R125" s="30" t="b">
        <f t="shared" si="13"/>
        <v>1</v>
      </c>
    </row>
    <row r="126" spans="1:18" x14ac:dyDescent="0.2">
      <c r="A126" s="30">
        <v>3240</v>
      </c>
      <c r="B126" s="30" t="s">
        <v>1439</v>
      </c>
      <c r="C126" s="30">
        <v>12</v>
      </c>
      <c r="D126" s="30">
        <v>229</v>
      </c>
      <c r="E126" s="905">
        <v>32737</v>
      </c>
      <c r="F126" s="30">
        <v>596</v>
      </c>
      <c r="G126" s="30">
        <v>53</v>
      </c>
      <c r="H126" s="30">
        <v>292</v>
      </c>
      <c r="I126" s="30" t="b">
        <f t="shared" si="12"/>
        <v>1</v>
      </c>
      <c r="J126" s="30">
        <v>3240</v>
      </c>
      <c r="K126" s="30" t="s">
        <v>1439</v>
      </c>
      <c r="L126" s="30">
        <v>5</v>
      </c>
      <c r="M126" s="30">
        <v>71</v>
      </c>
      <c r="N126" s="905">
        <v>13590</v>
      </c>
      <c r="O126" s="30">
        <v>43</v>
      </c>
      <c r="P126" s="30">
        <v>4</v>
      </c>
      <c r="Q126" s="30">
        <v>22</v>
      </c>
      <c r="R126" s="30" t="b">
        <f t="shared" si="13"/>
        <v>1</v>
      </c>
    </row>
    <row r="127" spans="1:18" x14ac:dyDescent="0.2">
      <c r="A127" s="30">
        <v>3260</v>
      </c>
      <c r="B127" s="30" t="s">
        <v>1440</v>
      </c>
      <c r="C127" s="30">
        <v>11</v>
      </c>
      <c r="D127" s="30">
        <v>123</v>
      </c>
      <c r="E127" s="905">
        <v>19032</v>
      </c>
      <c r="F127" s="905">
        <v>1367</v>
      </c>
      <c r="G127" s="30">
        <v>157</v>
      </c>
      <c r="H127" s="30">
        <v>478</v>
      </c>
      <c r="I127" s="30" t="b">
        <f t="shared" si="12"/>
        <v>1</v>
      </c>
      <c r="J127" s="30">
        <v>3260</v>
      </c>
      <c r="K127" s="30" t="s">
        <v>1440</v>
      </c>
      <c r="L127" s="30">
        <v>4</v>
      </c>
      <c r="M127" s="30">
        <v>22</v>
      </c>
      <c r="N127" s="905">
        <v>3405</v>
      </c>
      <c r="O127" s="30">
        <v>64</v>
      </c>
      <c r="P127" s="30">
        <v>7</v>
      </c>
      <c r="Q127" s="30">
        <v>21</v>
      </c>
      <c r="R127" s="30" t="b">
        <f t="shared" si="13"/>
        <v>1</v>
      </c>
    </row>
    <row r="128" spans="1:18" x14ac:dyDescent="0.2">
      <c r="A128" s="30">
        <v>3280</v>
      </c>
      <c r="B128" s="30" t="s">
        <v>1441</v>
      </c>
      <c r="C128" s="30">
        <v>8</v>
      </c>
      <c r="D128" s="30">
        <v>239</v>
      </c>
      <c r="E128" s="905">
        <v>20936</v>
      </c>
      <c r="F128" s="905">
        <v>1169</v>
      </c>
      <c r="G128" s="30">
        <v>100</v>
      </c>
      <c r="H128" s="30">
        <v>289</v>
      </c>
      <c r="I128" s="30" t="b">
        <f t="shared" si="12"/>
        <v>1</v>
      </c>
      <c r="J128" s="30">
        <v>3280</v>
      </c>
      <c r="K128" s="30" t="s">
        <v>1441</v>
      </c>
      <c r="L128" s="30">
        <v>4</v>
      </c>
      <c r="M128" s="30">
        <v>64</v>
      </c>
      <c r="N128" s="905">
        <v>4886</v>
      </c>
      <c r="O128" s="30">
        <v>0</v>
      </c>
      <c r="P128" s="30">
        <v>0</v>
      </c>
      <c r="Q128" s="30">
        <v>0</v>
      </c>
      <c r="R128" s="30" t="b">
        <f t="shared" si="13"/>
        <v>1</v>
      </c>
    </row>
    <row r="129" spans="1:18" x14ac:dyDescent="0.2">
      <c r="A129" s="30">
        <v>3300</v>
      </c>
      <c r="B129" s="30" t="s">
        <v>1442</v>
      </c>
      <c r="C129" s="30">
        <v>9</v>
      </c>
      <c r="D129" s="30">
        <v>54</v>
      </c>
      <c r="E129" s="905">
        <v>13450</v>
      </c>
      <c r="F129" s="30">
        <v>877</v>
      </c>
      <c r="G129" s="30">
        <v>43</v>
      </c>
      <c r="H129" s="30">
        <v>394</v>
      </c>
      <c r="I129" s="30" t="b">
        <f t="shared" si="12"/>
        <v>1</v>
      </c>
      <c r="J129" s="30">
        <v>3300</v>
      </c>
      <c r="K129" s="30" t="s">
        <v>1442</v>
      </c>
      <c r="L129" s="30">
        <v>7</v>
      </c>
      <c r="M129" s="30">
        <v>27</v>
      </c>
      <c r="N129" s="905">
        <v>5745</v>
      </c>
      <c r="O129" s="30">
        <v>281</v>
      </c>
      <c r="P129" s="30">
        <v>17</v>
      </c>
      <c r="Q129" s="30">
        <v>136</v>
      </c>
      <c r="R129" s="30" t="b">
        <f t="shared" si="13"/>
        <v>1</v>
      </c>
    </row>
    <row r="130" spans="1:18" x14ac:dyDescent="0.2">
      <c r="A130" s="30">
        <v>3320</v>
      </c>
      <c r="B130" s="30" t="s">
        <v>1170</v>
      </c>
      <c r="C130" s="30">
        <v>5</v>
      </c>
      <c r="D130" s="30">
        <v>15</v>
      </c>
      <c r="E130" s="905">
        <v>1026</v>
      </c>
      <c r="F130" s="30">
        <v>437</v>
      </c>
      <c r="G130" s="30">
        <v>52</v>
      </c>
      <c r="H130" s="30">
        <v>155</v>
      </c>
      <c r="I130" s="30" t="b">
        <f t="shared" si="12"/>
        <v>1</v>
      </c>
      <c r="J130" s="30">
        <v>3320</v>
      </c>
      <c r="K130" s="30" t="s">
        <v>1170</v>
      </c>
      <c r="L130" s="30">
        <v>4</v>
      </c>
      <c r="M130" s="30">
        <v>16</v>
      </c>
      <c r="N130" s="30">
        <v>880</v>
      </c>
      <c r="O130" s="30">
        <v>520</v>
      </c>
      <c r="P130" s="30">
        <v>50</v>
      </c>
      <c r="Q130" s="30">
        <v>163</v>
      </c>
      <c r="R130" s="30" t="b">
        <f t="shared" si="13"/>
        <v>1</v>
      </c>
    </row>
    <row r="131" spans="1:18" x14ac:dyDescent="0.2">
      <c r="A131" s="30">
        <v>3330</v>
      </c>
      <c r="B131" s="30" t="s">
        <v>1169</v>
      </c>
      <c r="C131" s="30">
        <v>5</v>
      </c>
      <c r="D131" s="30">
        <v>27</v>
      </c>
      <c r="E131" s="905">
        <v>7631</v>
      </c>
      <c r="F131" s="905">
        <v>4209</v>
      </c>
      <c r="G131" s="30">
        <v>95</v>
      </c>
      <c r="H131" s="905">
        <v>1001</v>
      </c>
      <c r="I131" s="30" t="b">
        <f t="shared" si="12"/>
        <v>1</v>
      </c>
      <c r="J131" s="30">
        <v>3330</v>
      </c>
      <c r="K131" s="30" t="s">
        <v>1169</v>
      </c>
      <c r="L131" s="30">
        <v>1</v>
      </c>
      <c r="M131" s="30">
        <v>3</v>
      </c>
      <c r="N131" s="30">
        <v>401</v>
      </c>
      <c r="O131" s="30">
        <v>208</v>
      </c>
      <c r="P131" s="30">
        <v>4</v>
      </c>
      <c r="Q131" s="30">
        <v>46</v>
      </c>
      <c r="R131" s="30" t="b">
        <f t="shared" si="13"/>
        <v>1</v>
      </c>
    </row>
    <row r="132" spans="1:18" x14ac:dyDescent="0.2">
      <c r="A132" s="2018">
        <v>3360</v>
      </c>
      <c r="B132" s="2018" t="s">
        <v>1443</v>
      </c>
      <c r="E132" s="905"/>
      <c r="F132" s="905"/>
      <c r="H132" s="905"/>
      <c r="I132" s="30" t="b">
        <f t="shared" si="12"/>
        <v>1</v>
      </c>
      <c r="J132" s="2018">
        <v>3360</v>
      </c>
      <c r="K132" s="2018" t="s">
        <v>1443</v>
      </c>
      <c r="L132" s="30">
        <v>1</v>
      </c>
      <c r="M132" s="30">
        <v>1</v>
      </c>
      <c r="N132" s="30">
        <v>30</v>
      </c>
      <c r="O132" s="30">
        <v>6</v>
      </c>
      <c r="P132" s="30">
        <v>0</v>
      </c>
      <c r="Q132" s="30">
        <v>855</v>
      </c>
      <c r="R132" s="30" t="b">
        <f t="shared" si="13"/>
        <v>1</v>
      </c>
    </row>
    <row r="133" spans="1:18" x14ac:dyDescent="0.2">
      <c r="A133" s="30">
        <v>3380</v>
      </c>
      <c r="B133" s="30" t="s">
        <v>1444</v>
      </c>
      <c r="C133" s="30">
        <v>32</v>
      </c>
      <c r="D133" s="905">
        <v>1367</v>
      </c>
      <c r="E133" s="905">
        <v>57222</v>
      </c>
      <c r="F133" s="905">
        <v>11412</v>
      </c>
      <c r="G133" s="905">
        <v>2337</v>
      </c>
      <c r="H133" s="905">
        <v>2811</v>
      </c>
      <c r="I133" s="30" t="b">
        <f t="shared" si="12"/>
        <v>1</v>
      </c>
      <c r="J133" s="30">
        <v>3380</v>
      </c>
      <c r="K133" s="30" t="s">
        <v>1444</v>
      </c>
      <c r="L133" s="30">
        <v>34</v>
      </c>
      <c r="M133" s="30">
        <v>994</v>
      </c>
      <c r="N133" s="905">
        <v>42301</v>
      </c>
      <c r="O133" s="905">
        <v>6973</v>
      </c>
      <c r="P133" s="905">
        <v>1422</v>
      </c>
      <c r="Q133" s="905">
        <v>1720</v>
      </c>
      <c r="R133" s="30" t="b">
        <f t="shared" si="13"/>
        <v>1</v>
      </c>
    </row>
    <row r="134" spans="1:18" x14ac:dyDescent="0.2">
      <c r="A134" s="30">
        <v>3420</v>
      </c>
      <c r="B134" s="30" t="s">
        <v>1445</v>
      </c>
      <c r="C134" s="30">
        <v>7</v>
      </c>
      <c r="D134" s="30">
        <v>57</v>
      </c>
      <c r="E134" s="905">
        <v>231198</v>
      </c>
      <c r="F134" s="905">
        <v>70450</v>
      </c>
      <c r="G134" s="905">
        <v>1093</v>
      </c>
      <c r="H134" s="905">
        <v>17311</v>
      </c>
      <c r="I134" s="30" t="b">
        <f t="shared" si="12"/>
        <v>1</v>
      </c>
      <c r="J134" s="30">
        <v>3420</v>
      </c>
      <c r="K134" s="30" t="s">
        <v>1445</v>
      </c>
      <c r="L134" s="30">
        <v>8</v>
      </c>
      <c r="M134" s="30">
        <v>49</v>
      </c>
      <c r="N134" s="905">
        <v>197986</v>
      </c>
      <c r="O134" s="905">
        <v>55211</v>
      </c>
      <c r="P134" s="30">
        <v>796</v>
      </c>
      <c r="Q134" s="905">
        <v>13611</v>
      </c>
      <c r="R134" s="30" t="b">
        <f t="shared" si="13"/>
        <v>1</v>
      </c>
    </row>
    <row r="135" spans="1:18" x14ac:dyDescent="0.2">
      <c r="E135" s="905"/>
      <c r="F135" s="905"/>
      <c r="G135" s="905"/>
      <c r="H135" s="905"/>
    </row>
    <row r="136" spans="1:18" ht="12" thickBot="1" x14ac:dyDescent="0.25">
      <c r="E136" s="905"/>
      <c r="F136" s="905"/>
      <c r="G136" s="905"/>
      <c r="H136" s="905"/>
    </row>
    <row r="137" spans="1:18" ht="12" thickBot="1" x14ac:dyDescent="0.25">
      <c r="A137" s="1255" t="s">
        <v>1308</v>
      </c>
      <c r="B137" s="1256" t="s">
        <v>1434</v>
      </c>
      <c r="C137" s="1256">
        <v>96</v>
      </c>
      <c r="D137" s="1259">
        <f>SUM(D116:D134)</f>
        <v>20060</v>
      </c>
      <c r="E137" s="1257">
        <f t="shared" ref="E137:H137" si="14">SUM(E116:E134)</f>
        <v>1525796</v>
      </c>
      <c r="F137" s="1257">
        <f t="shared" si="14"/>
        <v>258269</v>
      </c>
      <c r="G137" s="1257">
        <f t="shared" si="14"/>
        <v>68370</v>
      </c>
      <c r="H137" s="1258">
        <f t="shared" si="14"/>
        <v>73586</v>
      </c>
      <c r="J137" s="1255" t="s">
        <v>1308</v>
      </c>
      <c r="K137" s="1256" t="s">
        <v>1434</v>
      </c>
      <c r="L137" s="1256">
        <v>103</v>
      </c>
      <c r="M137" s="1259">
        <f>SUM(M116:M134)</f>
        <v>12870</v>
      </c>
      <c r="N137" s="1257">
        <f t="shared" ref="N137:Q137" si="15">SUM(N116:N134)</f>
        <v>848090</v>
      </c>
      <c r="O137" s="1257">
        <f t="shared" si="15"/>
        <v>136770</v>
      </c>
      <c r="P137" s="1257">
        <f t="shared" si="15"/>
        <v>41058</v>
      </c>
      <c r="Q137" s="1258">
        <f t="shared" si="15"/>
        <v>43479</v>
      </c>
    </row>
    <row r="144" spans="1:18" s="907" customFormat="1" ht="34.5" thickBot="1" x14ac:dyDescent="0.25">
      <c r="B144" s="907" t="s">
        <v>1446</v>
      </c>
      <c r="C144" s="907" t="s">
        <v>1428</v>
      </c>
      <c r="D144" s="907" t="s">
        <v>613</v>
      </c>
      <c r="E144" s="907" t="s">
        <v>1429</v>
      </c>
      <c r="F144" s="907" t="s">
        <v>1430</v>
      </c>
      <c r="G144" s="907" t="s">
        <v>1431</v>
      </c>
      <c r="H144" s="907" t="s">
        <v>1432</v>
      </c>
      <c r="K144" s="907" t="s">
        <v>1446</v>
      </c>
      <c r="L144" s="907" t="s">
        <v>1447</v>
      </c>
      <c r="M144" s="907" t="s">
        <v>1448</v>
      </c>
      <c r="N144" s="907" t="s">
        <v>1449</v>
      </c>
      <c r="O144" s="907" t="s">
        <v>1450</v>
      </c>
      <c r="P144" s="907" t="s">
        <v>1451</v>
      </c>
      <c r="Q144" s="907" t="s">
        <v>1452</v>
      </c>
    </row>
    <row r="145" spans="1:20" x14ac:dyDescent="0.2">
      <c r="A145" s="30">
        <v>3000</v>
      </c>
      <c r="B145" s="30" t="s">
        <v>1433</v>
      </c>
      <c r="C145" s="30">
        <v>24</v>
      </c>
      <c r="D145" s="30">
        <v>254</v>
      </c>
      <c r="E145" s="905">
        <v>66707</v>
      </c>
      <c r="F145" s="905">
        <v>8028</v>
      </c>
      <c r="G145" s="30">
        <v>639</v>
      </c>
      <c r="H145" s="905">
        <v>1888</v>
      </c>
      <c r="I145" s="30" t="b">
        <f>A145=A4</f>
        <v>1</v>
      </c>
      <c r="J145" s="30">
        <v>3000</v>
      </c>
      <c r="K145" s="30" t="s">
        <v>1433</v>
      </c>
      <c r="L145" s="30">
        <v>20</v>
      </c>
      <c r="M145" s="30">
        <v>227</v>
      </c>
      <c r="N145" s="905">
        <v>41396</v>
      </c>
      <c r="O145" s="905">
        <v>9181</v>
      </c>
      <c r="P145" s="30">
        <v>724</v>
      </c>
      <c r="Q145" s="905">
        <v>1957</v>
      </c>
      <c r="R145" s="30" t="b">
        <f>S145=A145</f>
        <v>1</v>
      </c>
      <c r="S145" s="1760">
        <v>3000</v>
      </c>
      <c r="T145" s="1761" t="s">
        <v>1433</v>
      </c>
    </row>
    <row r="146" spans="1:20" x14ac:dyDescent="0.2">
      <c r="A146" s="30">
        <v>3030</v>
      </c>
      <c r="B146" s="30" t="s">
        <v>1435</v>
      </c>
      <c r="C146" s="30">
        <v>21</v>
      </c>
      <c r="D146" s="30">
        <v>255</v>
      </c>
      <c r="E146" s="905">
        <v>37231</v>
      </c>
      <c r="F146" s="905">
        <v>2677</v>
      </c>
      <c r="G146" s="30">
        <v>335</v>
      </c>
      <c r="H146" s="30">
        <v>852</v>
      </c>
      <c r="I146" s="30" t="b">
        <f t="shared" ref="I146:I166" si="16">A146=A5</f>
        <v>1</v>
      </c>
      <c r="J146" s="30">
        <v>3030</v>
      </c>
      <c r="K146" s="30" t="s">
        <v>1435</v>
      </c>
      <c r="L146" s="30">
        <v>11</v>
      </c>
      <c r="M146" s="30">
        <v>49</v>
      </c>
      <c r="N146" s="905">
        <v>6661</v>
      </c>
      <c r="O146" s="30">
        <v>117</v>
      </c>
      <c r="P146" s="30">
        <v>16</v>
      </c>
      <c r="Q146" s="30">
        <v>35</v>
      </c>
      <c r="R146" s="30" t="b">
        <f t="shared" ref="R146:R163" si="17">S146=A146</f>
        <v>1</v>
      </c>
      <c r="S146" s="1234">
        <v>3030</v>
      </c>
      <c r="T146" s="32" t="s">
        <v>1435</v>
      </c>
    </row>
    <row r="147" spans="1:20" x14ac:dyDescent="0.2">
      <c r="A147" s="30">
        <v>3040</v>
      </c>
      <c r="B147" s="30" t="s">
        <v>1859</v>
      </c>
      <c r="C147" s="30">
        <v>10</v>
      </c>
      <c r="D147" s="30">
        <v>27</v>
      </c>
      <c r="E147" s="905">
        <v>16734</v>
      </c>
      <c r="F147" s="905">
        <v>5733</v>
      </c>
      <c r="G147" s="30">
        <v>85</v>
      </c>
      <c r="H147" s="905">
        <v>2114</v>
      </c>
      <c r="I147" s="30" t="b">
        <f t="shared" si="16"/>
        <v>1</v>
      </c>
      <c r="J147" s="30">
        <v>3040</v>
      </c>
      <c r="K147" s="30" t="s">
        <v>1859</v>
      </c>
      <c r="L147" s="30">
        <v>8</v>
      </c>
      <c r="M147" s="30">
        <v>27</v>
      </c>
      <c r="N147" s="905">
        <v>12825</v>
      </c>
      <c r="O147" s="905">
        <v>4850</v>
      </c>
      <c r="P147" s="30">
        <v>70</v>
      </c>
      <c r="Q147" s="905">
        <v>1705</v>
      </c>
      <c r="R147" s="30" t="b">
        <f t="shared" si="17"/>
        <v>1</v>
      </c>
      <c r="S147" s="1234">
        <v>3040</v>
      </c>
      <c r="T147" s="32" t="s">
        <v>1859</v>
      </c>
    </row>
    <row r="148" spans="1:20" x14ac:dyDescent="0.2">
      <c r="A148" s="30">
        <v>3060</v>
      </c>
      <c r="B148" s="30" t="s">
        <v>1436</v>
      </c>
      <c r="C148" s="30">
        <v>85</v>
      </c>
      <c r="D148" s="905">
        <v>14010</v>
      </c>
      <c r="E148" s="905">
        <v>728020</v>
      </c>
      <c r="F148" s="905">
        <v>73608</v>
      </c>
      <c r="G148" s="905">
        <v>58705</v>
      </c>
      <c r="H148" s="905">
        <v>33514</v>
      </c>
      <c r="I148" s="30" t="b">
        <f t="shared" si="16"/>
        <v>1</v>
      </c>
      <c r="J148" s="30">
        <v>3060</v>
      </c>
      <c r="K148" s="30" t="s">
        <v>1436</v>
      </c>
      <c r="L148" s="30">
        <v>76</v>
      </c>
      <c r="M148" s="905">
        <v>10045</v>
      </c>
      <c r="N148" s="905">
        <v>465549</v>
      </c>
      <c r="O148" s="905">
        <v>54679</v>
      </c>
      <c r="P148" s="905">
        <v>42658</v>
      </c>
      <c r="Q148" s="905">
        <v>23018</v>
      </c>
      <c r="R148" s="30" t="b">
        <f t="shared" si="17"/>
        <v>1</v>
      </c>
      <c r="S148" s="1234">
        <v>3060</v>
      </c>
      <c r="T148" s="32" t="s">
        <v>1436</v>
      </c>
    </row>
    <row r="149" spans="1:20" x14ac:dyDescent="0.2">
      <c r="A149" s="30">
        <v>3070</v>
      </c>
      <c r="B149" s="30" t="s">
        <v>1167</v>
      </c>
      <c r="C149" s="30">
        <v>143</v>
      </c>
      <c r="D149" s="905">
        <v>12186</v>
      </c>
      <c r="E149" s="905">
        <v>605033</v>
      </c>
      <c r="F149" s="905">
        <v>45895</v>
      </c>
      <c r="G149" s="905">
        <v>42870</v>
      </c>
      <c r="H149" s="905">
        <v>20877</v>
      </c>
      <c r="I149" s="30" t="b">
        <f t="shared" si="16"/>
        <v>1</v>
      </c>
      <c r="J149" s="30">
        <v>3070</v>
      </c>
      <c r="K149" s="30" t="s">
        <v>1167</v>
      </c>
      <c r="L149" s="30">
        <v>93</v>
      </c>
      <c r="M149" s="905">
        <v>5331</v>
      </c>
      <c r="N149" s="905">
        <v>211369</v>
      </c>
      <c r="O149" s="905">
        <v>20453</v>
      </c>
      <c r="P149" s="905">
        <v>18188</v>
      </c>
      <c r="Q149" s="905">
        <v>8736</v>
      </c>
      <c r="R149" s="30" t="b">
        <f t="shared" si="17"/>
        <v>1</v>
      </c>
      <c r="S149" s="1234">
        <v>3070</v>
      </c>
      <c r="T149" s="32" t="s">
        <v>1167</v>
      </c>
    </row>
    <row r="150" spans="1:20" x14ac:dyDescent="0.2">
      <c r="A150" s="30">
        <v>3150</v>
      </c>
      <c r="B150" s="30" t="s">
        <v>1171</v>
      </c>
      <c r="C150" s="30">
        <v>16</v>
      </c>
      <c r="D150" s="30">
        <v>44</v>
      </c>
      <c r="E150" s="905">
        <v>1696</v>
      </c>
      <c r="F150" s="905">
        <v>1635</v>
      </c>
      <c r="G150" s="30">
        <v>0</v>
      </c>
      <c r="H150" s="30">
        <v>527</v>
      </c>
      <c r="I150" s="30" t="b">
        <f t="shared" si="16"/>
        <v>1</v>
      </c>
      <c r="J150" s="30">
        <v>3150</v>
      </c>
      <c r="K150" s="30" t="s">
        <v>1171</v>
      </c>
      <c r="L150" s="30">
        <v>12</v>
      </c>
      <c r="M150" s="30">
        <v>21</v>
      </c>
      <c r="N150" s="30">
        <v>523</v>
      </c>
      <c r="O150" s="30">
        <v>710</v>
      </c>
      <c r="P150" s="30">
        <v>0</v>
      </c>
      <c r="Q150" s="30">
        <v>209</v>
      </c>
      <c r="R150" s="30" t="b">
        <f t="shared" si="17"/>
        <v>1</v>
      </c>
      <c r="S150" s="1234">
        <v>3150</v>
      </c>
      <c r="T150" s="32" t="s">
        <v>1171</v>
      </c>
    </row>
    <row r="151" spans="1:20" x14ac:dyDescent="0.2">
      <c r="A151" s="30">
        <v>3160</v>
      </c>
      <c r="B151" s="30" t="s">
        <v>1437</v>
      </c>
      <c r="C151" s="30">
        <v>38</v>
      </c>
      <c r="D151" s="905">
        <v>2361</v>
      </c>
      <c r="E151" s="905">
        <v>255610</v>
      </c>
      <c r="F151" s="905">
        <v>131483</v>
      </c>
      <c r="G151" s="905">
        <v>7879</v>
      </c>
      <c r="H151" s="905">
        <v>16997</v>
      </c>
      <c r="I151" s="30" t="b">
        <f t="shared" si="16"/>
        <v>1</v>
      </c>
      <c r="J151" s="30">
        <v>3160</v>
      </c>
      <c r="K151" s="30" t="s">
        <v>1437</v>
      </c>
      <c r="L151" s="30">
        <v>28</v>
      </c>
      <c r="M151" s="30">
        <v>118</v>
      </c>
      <c r="N151" s="905">
        <v>40757</v>
      </c>
      <c r="O151" s="905">
        <v>15593</v>
      </c>
      <c r="P151" s="30">
        <v>755</v>
      </c>
      <c r="Q151" s="905">
        <v>2002</v>
      </c>
      <c r="R151" s="30" t="b">
        <f t="shared" si="17"/>
        <v>1</v>
      </c>
      <c r="S151" s="1234">
        <v>3160</v>
      </c>
      <c r="T151" s="32" t="s">
        <v>1437</v>
      </c>
    </row>
    <row r="152" spans="1:20" x14ac:dyDescent="0.2">
      <c r="A152" s="30">
        <v>3180</v>
      </c>
      <c r="B152" s="30" t="s">
        <v>1438</v>
      </c>
      <c r="C152" s="30">
        <v>58</v>
      </c>
      <c r="D152" s="905">
        <v>1762</v>
      </c>
      <c r="E152" s="905">
        <v>23509</v>
      </c>
      <c r="F152" s="905">
        <v>33277</v>
      </c>
      <c r="G152" s="905">
        <v>8259</v>
      </c>
      <c r="H152" s="905">
        <v>8201</v>
      </c>
      <c r="I152" s="30" t="b">
        <f t="shared" si="16"/>
        <v>1</v>
      </c>
      <c r="J152" s="30">
        <v>3180</v>
      </c>
      <c r="K152" s="30" t="s">
        <v>1438</v>
      </c>
      <c r="L152" s="30">
        <v>60</v>
      </c>
      <c r="M152" s="30">
        <v>814</v>
      </c>
      <c r="N152" s="905">
        <v>12818</v>
      </c>
      <c r="O152" s="905">
        <v>10828</v>
      </c>
      <c r="P152" s="905">
        <v>2891</v>
      </c>
      <c r="Q152" s="905">
        <v>2502</v>
      </c>
      <c r="R152" s="30" t="b">
        <f t="shared" si="17"/>
        <v>1</v>
      </c>
      <c r="S152" s="1234">
        <v>3180</v>
      </c>
      <c r="T152" s="32" t="s">
        <v>1438</v>
      </c>
    </row>
    <row r="153" spans="1:20" x14ac:dyDescent="0.2">
      <c r="A153" s="30">
        <v>3200</v>
      </c>
      <c r="B153" s="30" t="s">
        <v>1168</v>
      </c>
      <c r="C153" s="30">
        <v>40</v>
      </c>
      <c r="D153" s="905">
        <v>4723</v>
      </c>
      <c r="E153" s="905">
        <v>605291</v>
      </c>
      <c r="F153" s="905">
        <v>43419</v>
      </c>
      <c r="G153" s="905">
        <v>14394</v>
      </c>
      <c r="H153" s="905">
        <v>23257</v>
      </c>
      <c r="I153" s="30" t="b">
        <f t="shared" si="16"/>
        <v>1</v>
      </c>
      <c r="J153" s="30">
        <v>3200</v>
      </c>
      <c r="K153" s="30" t="s">
        <v>1168</v>
      </c>
      <c r="L153" s="30">
        <v>43</v>
      </c>
      <c r="M153" s="905">
        <v>2217</v>
      </c>
      <c r="N153" s="905">
        <v>282580</v>
      </c>
      <c r="O153" s="905">
        <v>22324</v>
      </c>
      <c r="P153" s="905">
        <v>7904</v>
      </c>
      <c r="Q153" s="905">
        <v>11270</v>
      </c>
      <c r="R153" s="30" t="b">
        <f t="shared" si="17"/>
        <v>1</v>
      </c>
      <c r="S153" s="1234">
        <v>3200</v>
      </c>
      <c r="T153" s="32" t="s">
        <v>1168</v>
      </c>
    </row>
    <row r="154" spans="1:20" x14ac:dyDescent="0.2">
      <c r="A154" s="30">
        <v>3220</v>
      </c>
      <c r="B154" s="30" t="s">
        <v>2331</v>
      </c>
      <c r="C154" s="30">
        <v>0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 t="b">
        <f t="shared" si="16"/>
        <v>1</v>
      </c>
      <c r="J154" s="2904">
        <v>3220</v>
      </c>
      <c r="K154" s="2904" t="s">
        <v>2331</v>
      </c>
      <c r="L154" s="2904">
        <v>0</v>
      </c>
      <c r="M154" s="2905">
        <v>0</v>
      </c>
      <c r="N154" s="2905">
        <v>0</v>
      </c>
      <c r="O154" s="2905">
        <v>0</v>
      </c>
      <c r="P154" s="2905">
        <v>0</v>
      </c>
      <c r="Q154" s="2905">
        <v>0</v>
      </c>
      <c r="R154" s="30" t="b">
        <f t="shared" si="17"/>
        <v>1</v>
      </c>
      <c r="S154" s="1237">
        <v>3220</v>
      </c>
      <c r="T154" s="645" t="s">
        <v>83</v>
      </c>
    </row>
    <row r="155" spans="1:20" x14ac:dyDescent="0.2">
      <c r="A155" s="30">
        <v>3240</v>
      </c>
      <c r="B155" s="30" t="s">
        <v>1439</v>
      </c>
      <c r="C155" s="30">
        <v>25</v>
      </c>
      <c r="D155" s="30">
        <v>295</v>
      </c>
      <c r="E155" s="905">
        <v>44183</v>
      </c>
      <c r="F155" s="30">
        <v>971</v>
      </c>
      <c r="G155" s="30">
        <v>85</v>
      </c>
      <c r="H155" s="30">
        <v>470</v>
      </c>
      <c r="I155" s="30" t="b">
        <f t="shared" si="16"/>
        <v>1</v>
      </c>
      <c r="J155" s="30">
        <v>3240</v>
      </c>
      <c r="K155" s="30" t="s">
        <v>1439</v>
      </c>
      <c r="L155" s="30">
        <v>12</v>
      </c>
      <c r="M155" s="30">
        <v>94</v>
      </c>
      <c r="N155" s="905">
        <v>18351</v>
      </c>
      <c r="O155" s="30">
        <v>182</v>
      </c>
      <c r="P155" s="30">
        <v>17</v>
      </c>
      <c r="Q155" s="30">
        <v>94</v>
      </c>
      <c r="R155" s="30" t="b">
        <f t="shared" si="17"/>
        <v>1</v>
      </c>
      <c r="S155" s="1234">
        <v>3240</v>
      </c>
      <c r="T155" s="32" t="s">
        <v>1439</v>
      </c>
    </row>
    <row r="156" spans="1:20" x14ac:dyDescent="0.2">
      <c r="A156" s="30">
        <v>3260</v>
      </c>
      <c r="B156" s="30" t="s">
        <v>1440</v>
      </c>
      <c r="C156" s="30">
        <v>19</v>
      </c>
      <c r="D156" s="30">
        <v>159</v>
      </c>
      <c r="E156" s="905">
        <v>23759</v>
      </c>
      <c r="F156" s="905">
        <v>1881</v>
      </c>
      <c r="G156" s="30">
        <v>214</v>
      </c>
      <c r="H156" s="30">
        <v>661</v>
      </c>
      <c r="I156" s="30" t="b">
        <f t="shared" si="16"/>
        <v>1</v>
      </c>
      <c r="J156" s="30">
        <v>3260</v>
      </c>
      <c r="K156" s="30" t="s">
        <v>1440</v>
      </c>
      <c r="L156" s="30">
        <v>10</v>
      </c>
      <c r="M156" s="30">
        <v>36</v>
      </c>
      <c r="N156" s="905">
        <v>4746</v>
      </c>
      <c r="O156" s="30">
        <v>119</v>
      </c>
      <c r="P156" s="30">
        <v>13</v>
      </c>
      <c r="Q156" s="30">
        <v>39</v>
      </c>
      <c r="R156" s="30" t="b">
        <f t="shared" si="17"/>
        <v>1</v>
      </c>
      <c r="S156" s="1234">
        <v>3260</v>
      </c>
      <c r="T156" s="32" t="s">
        <v>1440</v>
      </c>
    </row>
    <row r="157" spans="1:20" x14ac:dyDescent="0.2">
      <c r="A157" s="30">
        <v>3280</v>
      </c>
      <c r="B157" s="30" t="s">
        <v>1441</v>
      </c>
      <c r="C157" s="30">
        <v>19</v>
      </c>
      <c r="D157" s="30">
        <v>391</v>
      </c>
      <c r="E157" s="905">
        <v>38948</v>
      </c>
      <c r="F157" s="905">
        <v>2508</v>
      </c>
      <c r="G157" s="30">
        <v>208</v>
      </c>
      <c r="H157" s="30">
        <v>612</v>
      </c>
      <c r="I157" s="30" t="b">
        <f t="shared" si="16"/>
        <v>1</v>
      </c>
      <c r="J157" s="30">
        <v>3280</v>
      </c>
      <c r="K157" s="30" t="s">
        <v>1441</v>
      </c>
      <c r="L157" s="30">
        <v>9</v>
      </c>
      <c r="M157" s="30">
        <v>103</v>
      </c>
      <c r="N157" s="905">
        <v>9526</v>
      </c>
      <c r="O157" s="30">
        <v>187</v>
      </c>
      <c r="P157" s="30">
        <v>15</v>
      </c>
      <c r="Q157" s="30">
        <v>41</v>
      </c>
      <c r="R157" s="30" t="b">
        <f t="shared" si="17"/>
        <v>1</v>
      </c>
      <c r="S157" s="1234">
        <v>3280</v>
      </c>
      <c r="T157" s="32" t="s">
        <v>1441</v>
      </c>
    </row>
    <row r="158" spans="1:20" x14ac:dyDescent="0.2">
      <c r="A158" s="30">
        <v>3300</v>
      </c>
      <c r="B158" s="30" t="s">
        <v>1442</v>
      </c>
      <c r="C158" s="30">
        <v>19</v>
      </c>
      <c r="D158" s="30">
        <v>166</v>
      </c>
      <c r="E158" s="905">
        <v>35946</v>
      </c>
      <c r="F158" s="905">
        <v>2826</v>
      </c>
      <c r="G158" s="30">
        <v>137</v>
      </c>
      <c r="H158" s="905">
        <v>1285</v>
      </c>
      <c r="I158" s="30" t="b">
        <f t="shared" si="16"/>
        <v>1</v>
      </c>
      <c r="J158" s="30">
        <v>3300</v>
      </c>
      <c r="K158" s="30" t="s">
        <v>1442</v>
      </c>
      <c r="L158" s="30">
        <v>9</v>
      </c>
      <c r="M158" s="30">
        <v>36</v>
      </c>
      <c r="N158" s="905">
        <v>6657</v>
      </c>
      <c r="O158" s="30">
        <v>374</v>
      </c>
      <c r="P158" s="30">
        <v>23</v>
      </c>
      <c r="Q158" s="30">
        <v>181</v>
      </c>
      <c r="R158" s="30" t="b">
        <f t="shared" si="17"/>
        <v>1</v>
      </c>
      <c r="S158" s="1234">
        <v>3300</v>
      </c>
      <c r="T158" s="32" t="s">
        <v>1442</v>
      </c>
    </row>
    <row r="159" spans="1:20" x14ac:dyDescent="0.2">
      <c r="A159" s="30">
        <v>3320</v>
      </c>
      <c r="B159" s="30" t="s">
        <v>1170</v>
      </c>
      <c r="C159" s="30">
        <v>11</v>
      </c>
      <c r="D159" s="30">
        <v>55</v>
      </c>
      <c r="E159" s="905">
        <v>3685</v>
      </c>
      <c r="F159" s="905">
        <v>1752</v>
      </c>
      <c r="G159" s="30">
        <v>185</v>
      </c>
      <c r="H159" s="30">
        <v>598</v>
      </c>
      <c r="I159" s="30" t="b">
        <f t="shared" si="16"/>
        <v>1</v>
      </c>
      <c r="J159" s="30">
        <v>3320</v>
      </c>
      <c r="K159" s="30" t="s">
        <v>1170</v>
      </c>
      <c r="L159" s="30">
        <v>7</v>
      </c>
      <c r="M159" s="30">
        <v>23</v>
      </c>
      <c r="N159" s="905">
        <v>1263</v>
      </c>
      <c r="O159" s="30">
        <v>748</v>
      </c>
      <c r="P159" s="30">
        <v>71</v>
      </c>
      <c r="Q159" s="30">
        <v>234</v>
      </c>
      <c r="R159" s="30" t="b">
        <f t="shared" si="17"/>
        <v>1</v>
      </c>
      <c r="S159" s="1234">
        <v>3320</v>
      </c>
      <c r="T159" s="32" t="s">
        <v>1170</v>
      </c>
    </row>
    <row r="160" spans="1:20" x14ac:dyDescent="0.2">
      <c r="A160" s="30">
        <v>3330</v>
      </c>
      <c r="B160" s="30" t="s">
        <v>1169</v>
      </c>
      <c r="C160" s="30">
        <v>10</v>
      </c>
      <c r="D160" s="30">
        <v>72</v>
      </c>
      <c r="E160" s="905">
        <v>12768</v>
      </c>
      <c r="F160" s="905">
        <v>7229</v>
      </c>
      <c r="G160" s="30">
        <v>158</v>
      </c>
      <c r="H160" s="905">
        <v>1673</v>
      </c>
      <c r="I160" s="30" t="b">
        <f t="shared" si="16"/>
        <v>1</v>
      </c>
      <c r="J160" s="30">
        <v>3330</v>
      </c>
      <c r="K160" s="30" t="s">
        <v>1169</v>
      </c>
      <c r="L160" s="30">
        <v>2</v>
      </c>
      <c r="M160" s="30">
        <v>3</v>
      </c>
      <c r="N160" s="30">
        <v>401</v>
      </c>
      <c r="O160" s="30">
        <v>208</v>
      </c>
      <c r="P160" s="30">
        <v>4</v>
      </c>
      <c r="Q160" s="30">
        <v>46</v>
      </c>
      <c r="R160" s="30" t="b">
        <f t="shared" si="17"/>
        <v>1</v>
      </c>
      <c r="S160" s="1234">
        <v>3330</v>
      </c>
      <c r="T160" s="32" t="s">
        <v>1169</v>
      </c>
    </row>
    <row r="161" spans="1:20" x14ac:dyDescent="0.2">
      <c r="A161" s="2904">
        <v>3360</v>
      </c>
      <c r="B161" s="2904" t="s">
        <v>1443</v>
      </c>
      <c r="C161" s="2904">
        <v>0</v>
      </c>
      <c r="D161" s="2904">
        <v>0</v>
      </c>
      <c r="E161" s="2905">
        <v>0</v>
      </c>
      <c r="F161" s="2905">
        <v>0</v>
      </c>
      <c r="G161" s="2904">
        <v>0</v>
      </c>
      <c r="H161" s="2905">
        <v>0</v>
      </c>
      <c r="I161" s="30" t="b">
        <f t="shared" si="16"/>
        <v>1</v>
      </c>
      <c r="J161" s="30">
        <v>3360</v>
      </c>
      <c r="K161" s="30" t="s">
        <v>1443</v>
      </c>
      <c r="L161" s="30">
        <v>1</v>
      </c>
      <c r="M161" s="30">
        <v>1</v>
      </c>
      <c r="N161" s="30">
        <v>30</v>
      </c>
      <c r="O161" s="30">
        <v>6</v>
      </c>
      <c r="P161" s="30">
        <v>0</v>
      </c>
      <c r="Q161" s="30">
        <v>855</v>
      </c>
      <c r="R161" s="30" t="b">
        <f t="shared" si="17"/>
        <v>1</v>
      </c>
      <c r="S161" s="1234">
        <v>3360</v>
      </c>
      <c r="T161" s="32" t="s">
        <v>1443</v>
      </c>
    </row>
    <row r="162" spans="1:20" x14ac:dyDescent="0.2">
      <c r="A162" s="30">
        <v>3380</v>
      </c>
      <c r="B162" s="30" t="s">
        <v>1444</v>
      </c>
      <c r="C162" s="30">
        <v>60</v>
      </c>
      <c r="D162" s="905">
        <v>2567</v>
      </c>
      <c r="E162" s="905">
        <v>119271</v>
      </c>
      <c r="F162" s="905">
        <v>22632</v>
      </c>
      <c r="G162" s="905">
        <v>4604</v>
      </c>
      <c r="H162" s="905">
        <v>5633</v>
      </c>
      <c r="I162" s="30" t="b">
        <f t="shared" si="16"/>
        <v>1</v>
      </c>
      <c r="J162" s="30">
        <v>3380</v>
      </c>
      <c r="K162" s="30" t="s">
        <v>1444</v>
      </c>
      <c r="L162" s="30">
        <v>54</v>
      </c>
      <c r="M162" s="905">
        <v>1616</v>
      </c>
      <c r="N162" s="905">
        <v>68550</v>
      </c>
      <c r="O162" s="905">
        <v>11964</v>
      </c>
      <c r="P162" s="905">
        <v>2440</v>
      </c>
      <c r="Q162" s="905">
        <v>2951</v>
      </c>
      <c r="R162" s="30" t="b">
        <f t="shared" si="17"/>
        <v>1</v>
      </c>
      <c r="S162" s="1234">
        <v>3380</v>
      </c>
      <c r="T162" s="32" t="s">
        <v>1444</v>
      </c>
    </row>
    <row r="163" spans="1:20" ht="12" thickBot="1" x14ac:dyDescent="0.25">
      <c r="A163" s="30">
        <v>3420</v>
      </c>
      <c r="B163" s="30" t="s">
        <v>1445</v>
      </c>
      <c r="C163" s="30">
        <v>14</v>
      </c>
      <c r="D163" s="30">
        <v>100</v>
      </c>
      <c r="E163" s="905">
        <v>330394</v>
      </c>
      <c r="F163" s="905">
        <v>103518</v>
      </c>
      <c r="G163" s="905">
        <v>1622</v>
      </c>
      <c r="H163" s="905">
        <v>25458</v>
      </c>
      <c r="I163" s="30" t="b">
        <f t="shared" si="16"/>
        <v>1</v>
      </c>
      <c r="J163" s="30">
        <v>3420</v>
      </c>
      <c r="K163" s="30" t="s">
        <v>1445</v>
      </c>
      <c r="L163" s="30">
        <v>11</v>
      </c>
      <c r="M163" s="30">
        <v>62</v>
      </c>
      <c r="N163" s="905">
        <v>253730</v>
      </c>
      <c r="O163" s="905">
        <v>71050</v>
      </c>
      <c r="P163" s="905">
        <v>1024</v>
      </c>
      <c r="Q163" s="905">
        <v>17516</v>
      </c>
      <c r="R163" s="30" t="b">
        <f t="shared" si="17"/>
        <v>1</v>
      </c>
      <c r="S163" s="1240">
        <v>3420</v>
      </c>
    </row>
    <row r="165" spans="1:20" s="742" customFormat="1" x14ac:dyDescent="0.2"/>
    <row r="166" spans="1:20" x14ac:dyDescent="0.2">
      <c r="A166" s="30" t="s">
        <v>1308</v>
      </c>
      <c r="B166" s="30" t="s">
        <v>1434</v>
      </c>
      <c r="C166" s="30">
        <v>186</v>
      </c>
      <c r="D166" s="905">
        <v>39427</v>
      </c>
      <c r="E166" s="905">
        <v>2948786</v>
      </c>
      <c r="F166" s="905">
        <v>489071</v>
      </c>
      <c r="G166" s="905">
        <v>140379</v>
      </c>
      <c r="H166" s="905">
        <v>144616</v>
      </c>
      <c r="I166" s="30" t="b">
        <f t="shared" si="16"/>
        <v>1</v>
      </c>
      <c r="J166" s="30" t="s">
        <v>1308</v>
      </c>
      <c r="K166" s="30" t="s">
        <v>1434</v>
      </c>
      <c r="L166" s="30">
        <v>136</v>
      </c>
      <c r="M166" s="905">
        <v>20823</v>
      </c>
      <c r="N166" s="905">
        <v>1437733</v>
      </c>
      <c r="O166" s="905">
        <v>223573</v>
      </c>
      <c r="P166" s="905">
        <v>76815</v>
      </c>
      <c r="Q166" s="905">
        <v>73392</v>
      </c>
    </row>
    <row r="171" spans="1:20" x14ac:dyDescent="0.2">
      <c r="B171" s="30" t="s">
        <v>1446</v>
      </c>
      <c r="C171" s="30" t="s">
        <v>1428</v>
      </c>
      <c r="D171" s="30" t="s">
        <v>613</v>
      </c>
      <c r="E171" s="30" t="s">
        <v>1429</v>
      </c>
      <c r="F171" s="30" t="s">
        <v>1430</v>
      </c>
      <c r="G171" s="30" t="s">
        <v>1431</v>
      </c>
      <c r="H171" s="30" t="s">
        <v>1432</v>
      </c>
    </row>
    <row r="172" spans="1:20" x14ac:dyDescent="0.2">
      <c r="A172" s="30">
        <v>3000</v>
      </c>
      <c r="B172" s="30" t="s">
        <v>1433</v>
      </c>
      <c r="C172" s="30">
        <v>33</v>
      </c>
      <c r="D172" s="30">
        <v>372</v>
      </c>
      <c r="E172" s="905">
        <v>91418</v>
      </c>
      <c r="F172" s="905">
        <v>11218</v>
      </c>
      <c r="G172" s="30">
        <v>873</v>
      </c>
      <c r="H172" s="905">
        <v>2632</v>
      </c>
      <c r="I172" s="30" t="b">
        <f>A172=A4</f>
        <v>1</v>
      </c>
      <c r="J172" s="30">
        <v>3000</v>
      </c>
      <c r="K172" s="30" t="s">
        <v>1433</v>
      </c>
      <c r="L172" s="30">
        <v>26</v>
      </c>
      <c r="M172" s="30">
        <v>301</v>
      </c>
      <c r="N172" s="905">
        <v>62239</v>
      </c>
      <c r="O172" s="905">
        <v>12312</v>
      </c>
      <c r="P172" s="30">
        <v>971</v>
      </c>
      <c r="Q172" s="905">
        <v>2624</v>
      </c>
    </row>
    <row r="173" spans="1:20" x14ac:dyDescent="0.2">
      <c r="A173" s="30">
        <v>3030</v>
      </c>
      <c r="B173" s="30" t="s">
        <v>1435</v>
      </c>
      <c r="C173" s="30">
        <v>33</v>
      </c>
      <c r="D173" s="30">
        <v>329</v>
      </c>
      <c r="E173" s="905">
        <v>46602</v>
      </c>
      <c r="F173" s="905">
        <v>3065</v>
      </c>
      <c r="G173" s="30">
        <v>377</v>
      </c>
      <c r="H173" s="30">
        <v>960</v>
      </c>
      <c r="I173" s="30" t="b">
        <f t="shared" ref="I173:I194" si="18">A173=A5</f>
        <v>1</v>
      </c>
      <c r="J173" s="30">
        <v>3030</v>
      </c>
      <c r="K173" s="30" t="s">
        <v>1435</v>
      </c>
      <c r="L173" s="30">
        <v>18</v>
      </c>
      <c r="M173" s="30">
        <v>120</v>
      </c>
      <c r="N173" s="905">
        <v>14989</v>
      </c>
      <c r="O173" s="30">
        <v>308</v>
      </c>
      <c r="P173" s="30">
        <v>42</v>
      </c>
      <c r="Q173" s="30">
        <v>94</v>
      </c>
    </row>
    <row r="174" spans="1:20" x14ac:dyDescent="0.2">
      <c r="A174" s="30">
        <v>3040</v>
      </c>
      <c r="B174" s="30" t="s">
        <v>1859</v>
      </c>
      <c r="C174" s="30">
        <v>17</v>
      </c>
      <c r="D174" s="30">
        <v>50</v>
      </c>
      <c r="E174" s="905">
        <v>33438</v>
      </c>
      <c r="F174" s="905">
        <v>9955</v>
      </c>
      <c r="G174" s="905">
        <v>1927</v>
      </c>
      <c r="H174" s="905">
        <v>4189</v>
      </c>
      <c r="I174" s="30" t="b">
        <f t="shared" si="18"/>
        <v>1</v>
      </c>
      <c r="J174" s="30">
        <v>3040</v>
      </c>
      <c r="K174" s="30" t="s">
        <v>1859</v>
      </c>
      <c r="L174" s="30">
        <v>14</v>
      </c>
      <c r="M174" s="30">
        <v>44</v>
      </c>
      <c r="N174" s="905">
        <v>23099</v>
      </c>
      <c r="O174" s="905">
        <v>8830</v>
      </c>
      <c r="P174" s="30">
        <v>128</v>
      </c>
      <c r="Q174" s="905">
        <v>3104</v>
      </c>
    </row>
    <row r="175" spans="1:20" x14ac:dyDescent="0.2">
      <c r="A175" s="30">
        <v>3060</v>
      </c>
      <c r="B175" s="30" t="s">
        <v>1436</v>
      </c>
      <c r="C175" s="30">
        <v>121</v>
      </c>
      <c r="D175" s="905">
        <v>22305</v>
      </c>
      <c r="E175" s="905">
        <v>1163241</v>
      </c>
      <c r="F175" s="905">
        <v>115695</v>
      </c>
      <c r="G175" s="905">
        <v>55127</v>
      </c>
      <c r="H175" s="905">
        <v>44491</v>
      </c>
      <c r="I175" s="30" t="b">
        <f t="shared" si="18"/>
        <v>1</v>
      </c>
      <c r="J175" s="30">
        <v>3060</v>
      </c>
      <c r="K175" s="30" t="s">
        <v>1436</v>
      </c>
      <c r="L175" s="30">
        <v>106</v>
      </c>
      <c r="M175" s="905">
        <v>15118</v>
      </c>
      <c r="N175" s="905">
        <v>702332</v>
      </c>
      <c r="O175" s="905">
        <v>82695</v>
      </c>
      <c r="P175" s="905">
        <v>64516</v>
      </c>
      <c r="Q175" s="905">
        <v>34812</v>
      </c>
    </row>
    <row r="176" spans="1:20" x14ac:dyDescent="0.2">
      <c r="A176" s="30">
        <v>3070</v>
      </c>
      <c r="B176" s="30" t="s">
        <v>1167</v>
      </c>
      <c r="C176" s="30">
        <v>168</v>
      </c>
      <c r="D176" s="905">
        <v>21372</v>
      </c>
      <c r="E176" s="905">
        <v>1080943</v>
      </c>
      <c r="F176" s="905">
        <v>72273</v>
      </c>
      <c r="G176" s="905">
        <v>74283</v>
      </c>
      <c r="H176" s="905">
        <v>35399</v>
      </c>
      <c r="I176" s="30" t="b">
        <f t="shared" si="18"/>
        <v>1</v>
      </c>
      <c r="J176" s="30">
        <v>3070</v>
      </c>
      <c r="K176" s="30" t="s">
        <v>1167</v>
      </c>
      <c r="L176" s="30">
        <v>113</v>
      </c>
      <c r="M176" s="905">
        <v>8035</v>
      </c>
      <c r="N176" s="905">
        <v>339890</v>
      </c>
      <c r="O176" s="905">
        <v>30809</v>
      </c>
      <c r="P176" s="905">
        <v>27397</v>
      </c>
      <c r="Q176" s="905">
        <v>13160</v>
      </c>
    </row>
    <row r="177" spans="1:17" x14ac:dyDescent="0.2">
      <c r="A177" s="30">
        <v>3150</v>
      </c>
      <c r="B177" s="30" t="s">
        <v>1171</v>
      </c>
      <c r="C177" s="30">
        <v>25</v>
      </c>
      <c r="D177" s="30">
        <v>73</v>
      </c>
      <c r="E177" s="905">
        <v>2911</v>
      </c>
      <c r="F177" s="905">
        <v>2759</v>
      </c>
      <c r="G177" s="30">
        <v>0</v>
      </c>
      <c r="H177" s="30">
        <v>842</v>
      </c>
      <c r="I177" s="30" t="b">
        <f t="shared" si="18"/>
        <v>1</v>
      </c>
      <c r="J177" s="30">
        <v>3150</v>
      </c>
      <c r="K177" s="30" t="s">
        <v>1171</v>
      </c>
      <c r="L177" s="30">
        <v>20</v>
      </c>
      <c r="M177" s="30">
        <v>35</v>
      </c>
      <c r="N177" s="905">
        <v>1027</v>
      </c>
      <c r="O177" s="905">
        <v>1217</v>
      </c>
      <c r="P177" s="30">
        <v>0</v>
      </c>
      <c r="Q177" s="30">
        <v>359</v>
      </c>
    </row>
    <row r="178" spans="1:17" x14ac:dyDescent="0.2">
      <c r="A178" s="30">
        <v>3160</v>
      </c>
      <c r="B178" s="30" t="s">
        <v>1437</v>
      </c>
      <c r="C178" s="30">
        <v>60</v>
      </c>
      <c r="D178" s="905">
        <v>3084</v>
      </c>
      <c r="E178" s="905">
        <v>346163</v>
      </c>
      <c r="F178" s="905">
        <v>186873</v>
      </c>
      <c r="G178" s="905">
        <v>6519</v>
      </c>
      <c r="H178" s="905">
        <v>24083</v>
      </c>
      <c r="I178" s="30" t="b">
        <f t="shared" si="18"/>
        <v>1</v>
      </c>
      <c r="J178" s="30">
        <v>3160</v>
      </c>
      <c r="K178" s="30" t="s">
        <v>1437</v>
      </c>
      <c r="L178" s="30">
        <v>40</v>
      </c>
      <c r="M178" s="30">
        <v>245</v>
      </c>
      <c r="N178" s="905">
        <v>80459</v>
      </c>
      <c r="O178" s="905">
        <v>35660</v>
      </c>
      <c r="P178" s="905">
        <v>1726</v>
      </c>
      <c r="Q178" s="905">
        <v>4578</v>
      </c>
    </row>
    <row r="179" spans="1:17" x14ac:dyDescent="0.2">
      <c r="A179" s="30">
        <v>3180</v>
      </c>
      <c r="B179" s="30" t="s">
        <v>1438</v>
      </c>
      <c r="C179" s="30">
        <v>89</v>
      </c>
      <c r="D179" s="905">
        <v>2648</v>
      </c>
      <c r="E179" s="905">
        <v>27870</v>
      </c>
      <c r="F179" s="905">
        <v>38831</v>
      </c>
      <c r="G179" s="905">
        <v>6546</v>
      </c>
      <c r="H179" s="905">
        <v>9111</v>
      </c>
      <c r="I179" s="30" t="b">
        <f t="shared" si="18"/>
        <v>1</v>
      </c>
      <c r="J179" s="30">
        <v>3180</v>
      </c>
      <c r="K179" s="30" t="s">
        <v>1438</v>
      </c>
      <c r="L179" s="30">
        <v>81</v>
      </c>
      <c r="M179" s="905">
        <v>2549</v>
      </c>
      <c r="N179" s="905">
        <v>19543</v>
      </c>
      <c r="O179" s="905">
        <v>17821</v>
      </c>
      <c r="P179" s="905">
        <v>4758</v>
      </c>
      <c r="Q179" s="905">
        <v>4119</v>
      </c>
    </row>
    <row r="180" spans="1:17" x14ac:dyDescent="0.2">
      <c r="A180" s="30">
        <v>3200</v>
      </c>
      <c r="B180" s="30" t="s">
        <v>1168</v>
      </c>
      <c r="C180" s="30">
        <v>59</v>
      </c>
      <c r="D180" s="905">
        <v>8589</v>
      </c>
      <c r="E180" s="905">
        <v>1110542</v>
      </c>
      <c r="F180" s="905">
        <v>75588</v>
      </c>
      <c r="G180" s="905">
        <v>66037</v>
      </c>
      <c r="H180" s="905">
        <v>44605</v>
      </c>
      <c r="I180" s="30" t="b">
        <f t="shared" si="18"/>
        <v>1</v>
      </c>
      <c r="J180" s="30">
        <v>3200</v>
      </c>
      <c r="K180" s="30" t="s">
        <v>1168</v>
      </c>
      <c r="L180" s="30">
        <v>59</v>
      </c>
      <c r="M180" s="905">
        <v>2756</v>
      </c>
      <c r="N180" s="905">
        <v>356096</v>
      </c>
      <c r="O180" s="905">
        <v>28841</v>
      </c>
      <c r="P180" s="905">
        <v>10212</v>
      </c>
      <c r="Q180" s="905">
        <v>14560</v>
      </c>
    </row>
    <row r="181" spans="1:17" x14ac:dyDescent="0.2">
      <c r="A181" s="30">
        <v>3220</v>
      </c>
      <c r="B181" s="30" t="s">
        <v>2331</v>
      </c>
      <c r="C181" s="30">
        <v>0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 t="b">
        <f t="shared" si="18"/>
        <v>1</v>
      </c>
      <c r="J181" s="2904">
        <v>3220</v>
      </c>
      <c r="K181" s="2904" t="s">
        <v>2331</v>
      </c>
      <c r="L181" s="2904">
        <v>0</v>
      </c>
      <c r="M181" s="2905">
        <v>0</v>
      </c>
      <c r="N181" s="2905">
        <v>0</v>
      </c>
      <c r="O181" s="2905">
        <v>0</v>
      </c>
      <c r="P181" s="2905">
        <v>0</v>
      </c>
      <c r="Q181" s="2905">
        <v>0</v>
      </c>
    </row>
    <row r="182" spans="1:17" x14ac:dyDescent="0.2">
      <c r="A182" s="30">
        <v>3240</v>
      </c>
      <c r="B182" s="30" t="s">
        <v>1439</v>
      </c>
      <c r="C182" s="30">
        <v>36</v>
      </c>
      <c r="D182" s="30">
        <v>393</v>
      </c>
      <c r="E182" s="905">
        <v>60527</v>
      </c>
      <c r="F182" s="905">
        <v>1586</v>
      </c>
      <c r="G182" s="30">
        <v>139</v>
      </c>
      <c r="H182" s="30">
        <v>683</v>
      </c>
      <c r="I182" s="30" t="b">
        <f t="shared" si="18"/>
        <v>1</v>
      </c>
      <c r="J182" s="30">
        <v>3240</v>
      </c>
      <c r="K182" s="30" t="s">
        <v>1439</v>
      </c>
      <c r="L182" s="30">
        <v>20</v>
      </c>
      <c r="M182" s="30">
        <v>164</v>
      </c>
      <c r="N182" s="905">
        <v>30649</v>
      </c>
      <c r="O182" s="30">
        <v>912</v>
      </c>
      <c r="P182" s="30">
        <v>86</v>
      </c>
      <c r="Q182" s="30">
        <v>468</v>
      </c>
    </row>
    <row r="183" spans="1:17" x14ac:dyDescent="0.2">
      <c r="A183" s="30">
        <v>3260</v>
      </c>
      <c r="B183" s="30" t="s">
        <v>1440</v>
      </c>
      <c r="C183" s="30">
        <v>31</v>
      </c>
      <c r="D183" s="30">
        <v>217</v>
      </c>
      <c r="E183" s="905">
        <v>31544</v>
      </c>
      <c r="F183" s="905">
        <v>2673</v>
      </c>
      <c r="G183" s="30">
        <v>288</v>
      </c>
      <c r="H183" s="30">
        <v>906</v>
      </c>
      <c r="I183" s="30" t="b">
        <f t="shared" si="18"/>
        <v>1</v>
      </c>
      <c r="J183" s="30">
        <v>3260</v>
      </c>
      <c r="K183" s="30" t="s">
        <v>1440</v>
      </c>
      <c r="L183" s="30">
        <v>18</v>
      </c>
      <c r="M183" s="30">
        <v>77</v>
      </c>
      <c r="N183" s="905">
        <v>9639</v>
      </c>
      <c r="O183" s="30">
        <v>721</v>
      </c>
      <c r="P183" s="30">
        <v>82</v>
      </c>
      <c r="Q183" s="30">
        <v>236</v>
      </c>
    </row>
    <row r="184" spans="1:17" x14ac:dyDescent="0.2">
      <c r="A184" s="30">
        <v>3280</v>
      </c>
      <c r="B184" s="30" t="s">
        <v>1441</v>
      </c>
      <c r="C184" s="30">
        <v>29</v>
      </c>
      <c r="D184" s="30">
        <v>542</v>
      </c>
      <c r="E184" s="905">
        <v>61177</v>
      </c>
      <c r="F184" s="905">
        <v>3628</v>
      </c>
      <c r="G184" s="30">
        <v>343</v>
      </c>
      <c r="H184" s="30">
        <v>968</v>
      </c>
      <c r="I184" s="30" t="b">
        <f t="shared" si="18"/>
        <v>1</v>
      </c>
      <c r="J184" s="30">
        <v>3280</v>
      </c>
      <c r="K184" s="30" t="s">
        <v>1441</v>
      </c>
      <c r="L184" s="30">
        <v>15</v>
      </c>
      <c r="M184" s="30">
        <v>205</v>
      </c>
      <c r="N184" s="905">
        <v>25842</v>
      </c>
      <c r="O184" s="905">
        <v>1794</v>
      </c>
      <c r="P184" s="30">
        <v>148</v>
      </c>
      <c r="Q184" s="30">
        <v>396</v>
      </c>
    </row>
    <row r="185" spans="1:17" x14ac:dyDescent="0.2">
      <c r="A185" s="30">
        <v>3300</v>
      </c>
      <c r="B185" s="30" t="s">
        <v>1442</v>
      </c>
      <c r="C185" s="30">
        <v>30</v>
      </c>
      <c r="D185" s="30">
        <v>258</v>
      </c>
      <c r="E185" s="905">
        <v>55046</v>
      </c>
      <c r="F185" s="905">
        <v>4691</v>
      </c>
      <c r="G185" s="30">
        <v>218</v>
      </c>
      <c r="H185" s="905">
        <v>2048</v>
      </c>
      <c r="I185" s="30" t="b">
        <f t="shared" si="18"/>
        <v>1</v>
      </c>
      <c r="J185" s="30">
        <v>3300</v>
      </c>
      <c r="K185" s="30" t="s">
        <v>1442</v>
      </c>
      <c r="L185" s="30">
        <v>13</v>
      </c>
      <c r="M185" s="30">
        <v>102</v>
      </c>
      <c r="N185" s="905">
        <v>25363</v>
      </c>
      <c r="O185" s="905">
        <v>2834</v>
      </c>
      <c r="P185" s="30">
        <v>174</v>
      </c>
      <c r="Q185" s="905">
        <v>1374</v>
      </c>
    </row>
    <row r="186" spans="1:17" x14ac:dyDescent="0.2">
      <c r="A186" s="30">
        <v>3320</v>
      </c>
      <c r="B186" s="30" t="s">
        <v>1170</v>
      </c>
      <c r="C186" s="30">
        <v>18</v>
      </c>
      <c r="D186" s="30">
        <v>120</v>
      </c>
      <c r="E186" s="905">
        <v>8268</v>
      </c>
      <c r="F186" s="905">
        <v>3922</v>
      </c>
      <c r="G186" s="30">
        <v>402</v>
      </c>
      <c r="H186" s="905">
        <v>1352</v>
      </c>
      <c r="I186" s="30" t="b">
        <f t="shared" si="18"/>
        <v>1</v>
      </c>
      <c r="J186" s="30">
        <v>3320</v>
      </c>
      <c r="K186" s="30" t="s">
        <v>1170</v>
      </c>
      <c r="L186" s="30">
        <v>9</v>
      </c>
      <c r="M186" s="30">
        <v>26</v>
      </c>
      <c r="N186" s="905">
        <v>1461</v>
      </c>
      <c r="O186" s="30">
        <v>843</v>
      </c>
      <c r="P186" s="30">
        <v>81</v>
      </c>
      <c r="Q186" s="30">
        <v>264</v>
      </c>
    </row>
    <row r="187" spans="1:17" x14ac:dyDescent="0.2">
      <c r="A187" s="30">
        <v>3330</v>
      </c>
      <c r="B187" s="30" t="s">
        <v>1169</v>
      </c>
      <c r="C187" s="30">
        <v>12</v>
      </c>
      <c r="D187" s="30">
        <v>77</v>
      </c>
      <c r="E187" s="905">
        <v>13351</v>
      </c>
      <c r="F187" s="905">
        <v>7499</v>
      </c>
      <c r="G187" s="905">
        <v>3267</v>
      </c>
      <c r="H187" s="905">
        <v>2254</v>
      </c>
      <c r="I187" s="30" t="b">
        <f t="shared" si="18"/>
        <v>1</v>
      </c>
      <c r="J187" s="30">
        <v>3330</v>
      </c>
      <c r="K187" s="30" t="s">
        <v>1169</v>
      </c>
      <c r="L187" s="30">
        <v>5</v>
      </c>
      <c r="M187" s="30">
        <v>13</v>
      </c>
      <c r="N187" s="905">
        <v>1191</v>
      </c>
      <c r="O187" s="30">
        <v>698</v>
      </c>
      <c r="P187" s="30">
        <v>14</v>
      </c>
      <c r="Q187" s="30">
        <v>155</v>
      </c>
    </row>
    <row r="188" spans="1:17" x14ac:dyDescent="0.2">
      <c r="A188" s="2904">
        <v>3360</v>
      </c>
      <c r="B188" s="2904" t="s">
        <v>1443</v>
      </c>
      <c r="C188" s="2904">
        <v>0</v>
      </c>
      <c r="D188" s="2904">
        <v>0</v>
      </c>
      <c r="E188" s="2905">
        <v>0</v>
      </c>
      <c r="F188" s="2905">
        <v>0</v>
      </c>
      <c r="G188" s="2904">
        <v>0</v>
      </c>
      <c r="H188" s="2905">
        <v>0</v>
      </c>
      <c r="I188" s="30" t="b">
        <f t="shared" si="18"/>
        <v>1</v>
      </c>
      <c r="J188" s="30">
        <v>3360</v>
      </c>
      <c r="K188" s="30" t="s">
        <v>1443</v>
      </c>
      <c r="L188" s="30">
        <v>1</v>
      </c>
      <c r="M188" s="30">
        <v>1</v>
      </c>
      <c r="N188" s="30">
        <v>30</v>
      </c>
      <c r="O188" s="30">
        <v>6</v>
      </c>
      <c r="P188" s="30">
        <v>0</v>
      </c>
      <c r="Q188" s="30">
        <v>855</v>
      </c>
    </row>
    <row r="189" spans="1:17" x14ac:dyDescent="0.2">
      <c r="A189" s="30">
        <v>3380</v>
      </c>
      <c r="B189" s="30" t="s">
        <v>1444</v>
      </c>
      <c r="C189" s="30">
        <v>90</v>
      </c>
      <c r="D189" s="905">
        <v>4444</v>
      </c>
      <c r="E189" s="905">
        <v>219030</v>
      </c>
      <c r="F189" s="905">
        <v>41288</v>
      </c>
      <c r="G189" s="905">
        <v>15441</v>
      </c>
      <c r="H189" s="905">
        <v>11514</v>
      </c>
      <c r="I189" s="30" t="b">
        <f t="shared" si="18"/>
        <v>1</v>
      </c>
      <c r="J189" s="30">
        <v>3380</v>
      </c>
      <c r="K189" s="30" t="s">
        <v>1444</v>
      </c>
      <c r="L189" s="30">
        <v>77</v>
      </c>
      <c r="M189" s="905">
        <v>2315</v>
      </c>
      <c r="N189" s="905">
        <v>102380</v>
      </c>
      <c r="O189" s="905">
        <v>18588</v>
      </c>
      <c r="P189" s="905">
        <v>3791</v>
      </c>
      <c r="Q189" s="905">
        <v>4586</v>
      </c>
    </row>
    <row r="190" spans="1:17" x14ac:dyDescent="0.2">
      <c r="A190" s="30">
        <v>3420</v>
      </c>
      <c r="B190" s="30" t="s">
        <v>1445</v>
      </c>
      <c r="C190" s="30">
        <v>24</v>
      </c>
      <c r="D190" s="30">
        <v>149</v>
      </c>
      <c r="E190" s="905">
        <v>456497</v>
      </c>
      <c r="F190" s="905">
        <v>132770</v>
      </c>
      <c r="G190" s="905">
        <v>2258</v>
      </c>
      <c r="H190" s="905">
        <v>33934</v>
      </c>
      <c r="I190" s="30" t="b">
        <f t="shared" si="18"/>
        <v>1</v>
      </c>
      <c r="J190" s="30">
        <v>3420</v>
      </c>
      <c r="K190" s="30" t="s">
        <v>1445</v>
      </c>
      <c r="L190" s="30">
        <v>19</v>
      </c>
      <c r="M190" s="30">
        <v>96</v>
      </c>
      <c r="N190" s="905">
        <v>338412</v>
      </c>
      <c r="O190" s="905">
        <v>94331</v>
      </c>
      <c r="P190" s="905">
        <v>1360</v>
      </c>
      <c r="Q190" s="905">
        <v>23255</v>
      </c>
    </row>
    <row r="191" spans="1:17" x14ac:dyDescent="0.2">
      <c r="C191" s="30">
        <f>SUM(C172:C190)</f>
        <v>875</v>
      </c>
      <c r="D191" s="30">
        <f t="shared" ref="D191:H191" si="19">SUM(D172:D190)</f>
        <v>65022</v>
      </c>
      <c r="E191" s="30">
        <f t="shared" si="19"/>
        <v>4808568</v>
      </c>
      <c r="F191" s="30">
        <f t="shared" si="19"/>
        <v>714314</v>
      </c>
      <c r="G191" s="30">
        <f t="shared" si="19"/>
        <v>234045</v>
      </c>
      <c r="H191" s="30">
        <f t="shared" si="19"/>
        <v>219971</v>
      </c>
      <c r="I191" s="30" t="b">
        <f t="shared" si="18"/>
        <v>1</v>
      </c>
      <c r="L191" s="30">
        <f>SUM(L172:L190)</f>
        <v>654</v>
      </c>
      <c r="M191" s="30">
        <f t="shared" ref="M191:Q191" si="20">SUM(M172:M190)</f>
        <v>32202</v>
      </c>
      <c r="N191" s="30">
        <f t="shared" si="20"/>
        <v>2134641</v>
      </c>
      <c r="O191" s="30">
        <f t="shared" si="20"/>
        <v>339220</v>
      </c>
      <c r="P191" s="30">
        <f t="shared" si="20"/>
        <v>115486</v>
      </c>
      <c r="Q191" s="30">
        <f t="shared" si="20"/>
        <v>108999</v>
      </c>
    </row>
    <row r="192" spans="1:17" x14ac:dyDescent="0.2">
      <c r="C192" s="30">
        <f>+C191-C193</f>
        <v>646</v>
      </c>
      <c r="D192" s="30">
        <f t="shared" ref="D192:H192" si="21">+D191-D193</f>
        <v>0</v>
      </c>
      <c r="E192" s="30">
        <f t="shared" si="21"/>
        <v>0</v>
      </c>
      <c r="F192" s="30">
        <f t="shared" si="21"/>
        <v>1</v>
      </c>
      <c r="G192" s="30">
        <f t="shared" si="21"/>
        <v>1</v>
      </c>
      <c r="H192" s="30">
        <f t="shared" si="21"/>
        <v>-1</v>
      </c>
      <c r="I192" s="30" t="b">
        <f>A192=A24</f>
        <v>1</v>
      </c>
      <c r="L192" s="30">
        <f>+L191-L193</f>
        <v>486</v>
      </c>
      <c r="M192" s="30">
        <f t="shared" ref="M192:Q192" si="22">+M191-M193</f>
        <v>0</v>
      </c>
      <c r="N192" s="30">
        <f t="shared" si="22"/>
        <v>0</v>
      </c>
      <c r="O192" s="30">
        <f t="shared" si="22"/>
        <v>1</v>
      </c>
      <c r="P192" s="30">
        <f t="shared" si="22"/>
        <v>1</v>
      </c>
      <c r="Q192" s="30">
        <f t="shared" si="22"/>
        <v>3</v>
      </c>
    </row>
    <row r="193" spans="1:17" x14ac:dyDescent="0.2">
      <c r="A193" s="30" t="s">
        <v>1308</v>
      </c>
      <c r="B193" s="30" t="s">
        <v>1434</v>
      </c>
      <c r="C193" s="30">
        <v>229</v>
      </c>
      <c r="D193" s="905">
        <v>65022</v>
      </c>
      <c r="E193" s="905">
        <v>4808568</v>
      </c>
      <c r="F193" s="905">
        <v>714313</v>
      </c>
      <c r="G193" s="905">
        <v>234044</v>
      </c>
      <c r="H193" s="905">
        <v>219972</v>
      </c>
      <c r="I193" s="30" t="b">
        <f t="shared" si="18"/>
        <v>1</v>
      </c>
      <c r="J193" s="30" t="s">
        <v>1308</v>
      </c>
      <c r="K193" s="30" t="s">
        <v>1434</v>
      </c>
      <c r="L193" s="30">
        <v>168</v>
      </c>
      <c r="M193" s="905">
        <v>32202</v>
      </c>
      <c r="N193" s="905">
        <v>2134641</v>
      </c>
      <c r="O193" s="905">
        <v>339219</v>
      </c>
      <c r="P193" s="905">
        <v>115485</v>
      </c>
      <c r="Q193" s="905">
        <v>108996</v>
      </c>
    </row>
    <row r="194" spans="1:17" x14ac:dyDescent="0.2">
      <c r="I194" s="30" t="b">
        <f t="shared" si="18"/>
        <v>1</v>
      </c>
    </row>
    <row r="201" spans="1:17" x14ac:dyDescent="0.2">
      <c r="B201" s="30" t="s">
        <v>1446</v>
      </c>
      <c r="C201" s="30" t="s">
        <v>1447</v>
      </c>
      <c r="D201" s="30" t="s">
        <v>1448</v>
      </c>
      <c r="E201" s="30" t="s">
        <v>1449</v>
      </c>
      <c r="F201" s="30" t="s">
        <v>1450</v>
      </c>
      <c r="G201" s="30" t="s">
        <v>1451</v>
      </c>
      <c r="H201" s="30" t="s">
        <v>1452</v>
      </c>
    </row>
    <row r="202" spans="1:17" x14ac:dyDescent="0.2">
      <c r="I202" s="30" t="b">
        <f t="shared" ref="I202:I220" si="23">J172=A4</f>
        <v>1</v>
      </c>
    </row>
    <row r="203" spans="1:17" x14ac:dyDescent="0.2">
      <c r="I203" s="30" t="b">
        <f t="shared" si="23"/>
        <v>1</v>
      </c>
    </row>
    <row r="204" spans="1:17" x14ac:dyDescent="0.2">
      <c r="I204" s="30" t="b">
        <f t="shared" si="23"/>
        <v>1</v>
      </c>
    </row>
    <row r="205" spans="1:17" x14ac:dyDescent="0.2">
      <c r="I205" s="30" t="b">
        <f t="shared" si="23"/>
        <v>1</v>
      </c>
    </row>
    <row r="206" spans="1:17" x14ac:dyDescent="0.2">
      <c r="I206" s="30" t="b">
        <f t="shared" si="23"/>
        <v>1</v>
      </c>
    </row>
    <row r="207" spans="1:17" x14ac:dyDescent="0.2">
      <c r="I207" s="30" t="b">
        <f t="shared" si="23"/>
        <v>1</v>
      </c>
    </row>
    <row r="208" spans="1:17" x14ac:dyDescent="0.2">
      <c r="I208" s="30" t="b">
        <f t="shared" si="23"/>
        <v>1</v>
      </c>
    </row>
    <row r="209" spans="9:9" x14ac:dyDescent="0.2">
      <c r="I209" s="30" t="b">
        <f t="shared" si="23"/>
        <v>1</v>
      </c>
    </row>
    <row r="210" spans="9:9" x14ac:dyDescent="0.2">
      <c r="I210" s="30" t="b">
        <f t="shared" si="23"/>
        <v>1</v>
      </c>
    </row>
    <row r="211" spans="9:9" x14ac:dyDescent="0.2">
      <c r="I211" s="30" t="b">
        <f t="shared" si="23"/>
        <v>1</v>
      </c>
    </row>
    <row r="212" spans="9:9" x14ac:dyDescent="0.2">
      <c r="I212" s="30" t="b">
        <f t="shared" si="23"/>
        <v>1</v>
      </c>
    </row>
    <row r="213" spans="9:9" x14ac:dyDescent="0.2">
      <c r="I213" s="30" t="b">
        <f t="shared" si="23"/>
        <v>1</v>
      </c>
    </row>
    <row r="214" spans="9:9" x14ac:dyDescent="0.2">
      <c r="I214" s="30" t="b">
        <f t="shared" si="23"/>
        <v>1</v>
      </c>
    </row>
    <row r="215" spans="9:9" x14ac:dyDescent="0.2">
      <c r="I215" s="30" t="b">
        <f t="shared" si="23"/>
        <v>1</v>
      </c>
    </row>
    <row r="216" spans="9:9" x14ac:dyDescent="0.2">
      <c r="I216" s="30" t="b">
        <f t="shared" si="23"/>
        <v>1</v>
      </c>
    </row>
    <row r="217" spans="9:9" x14ac:dyDescent="0.2">
      <c r="I217" s="30" t="b">
        <f t="shared" si="23"/>
        <v>1</v>
      </c>
    </row>
    <row r="218" spans="9:9" x14ac:dyDescent="0.2">
      <c r="I218" s="30" t="b">
        <f t="shared" si="23"/>
        <v>1</v>
      </c>
    </row>
    <row r="219" spans="9:9" x14ac:dyDescent="0.2">
      <c r="I219" s="30" t="b">
        <f t="shared" si="23"/>
        <v>1</v>
      </c>
    </row>
    <row r="220" spans="9:9" x14ac:dyDescent="0.2">
      <c r="I220" s="30" t="b">
        <f t="shared" si="23"/>
        <v>1</v>
      </c>
    </row>
  </sheetData>
  <mergeCells count="10">
    <mergeCell ref="A85:Q85"/>
    <mergeCell ref="A86:Q86"/>
    <mergeCell ref="A113:Q113"/>
    <mergeCell ref="A114:Q114"/>
    <mergeCell ref="A59:Q59"/>
    <mergeCell ref="A29:Q29"/>
    <mergeCell ref="A30:Q30"/>
    <mergeCell ref="A2:Q2"/>
    <mergeCell ref="A1:Q1"/>
    <mergeCell ref="A58:Q58"/>
  </mergeCells>
  <conditionalFormatting sqref="V4:V22 I145:I163 I166:I167">
    <cfRule type="containsText" dxfId="38" priority="14" operator="containsText" text="false">
      <formula>NOT(ISERROR(SEARCH("false",I4)))</formula>
    </cfRule>
  </conditionalFormatting>
  <conditionalFormatting sqref="I32:I50">
    <cfRule type="containsText" dxfId="37" priority="12" operator="containsText" text="false">
      <formula>NOT(ISERROR(SEARCH("false",I32)))</formula>
    </cfRule>
  </conditionalFormatting>
  <conditionalFormatting sqref="I4:I25">
    <cfRule type="containsText" dxfId="36" priority="11" operator="containsText" text="false">
      <formula>NOT(ISERROR(SEARCH("false",I4)))</formula>
    </cfRule>
  </conditionalFormatting>
  <conditionalFormatting sqref="I61:I82">
    <cfRule type="containsText" dxfId="35" priority="8" operator="containsText" text="false">
      <formula>NOT(ISERROR(SEARCH("false",I61)))</formula>
    </cfRule>
  </conditionalFormatting>
  <conditionalFormatting sqref="I88:I109">
    <cfRule type="containsText" dxfId="34" priority="7" operator="containsText" text="false">
      <formula>NOT(ISERROR(SEARCH("false",I88)))</formula>
    </cfRule>
  </conditionalFormatting>
  <conditionalFormatting sqref="I116:I134">
    <cfRule type="containsText" dxfId="33" priority="6" operator="containsText" text="false">
      <formula>NOT(ISERROR(SEARCH("false",I116)))</formula>
    </cfRule>
  </conditionalFormatting>
  <conditionalFormatting sqref="R116:R134">
    <cfRule type="containsText" dxfId="32" priority="5" operator="containsText" text="false">
      <formula>NOT(ISERROR(SEARCH("false",R116)))</formula>
    </cfRule>
  </conditionalFormatting>
  <conditionalFormatting sqref="R145:R163">
    <cfRule type="containsText" dxfId="31" priority="3" operator="containsText" text="false">
      <formula>NOT(ISERROR(SEARCH("false",R145)))</formula>
    </cfRule>
  </conditionalFormatting>
  <conditionalFormatting sqref="I172:I194">
    <cfRule type="containsText" dxfId="30" priority="2" operator="containsText" text="false">
      <formula>NOT(ISERROR(SEARCH("false",I172)))</formula>
    </cfRule>
  </conditionalFormatting>
  <conditionalFormatting sqref="I202:I220">
    <cfRule type="containsText" dxfId="29" priority="1" operator="containsText" text="false">
      <formula>NOT(ISERROR(SEARCH("false",I202)))</formula>
    </cfRule>
  </conditionalFormatting>
  <printOptions headings="1" gridLines="1"/>
  <pageMargins left="0.7" right="0.7" top="0.75" bottom="0.75" header="0.3" footer="0.3"/>
  <pageSetup scale="80" orientation="landscape" horizontalDpi="4294967293" verticalDpi="4294967293" r:id="rId1"/>
  <headerFooter>
    <oddFooter>&amp;L&amp;Z&amp;F&amp;R&amp;A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66FFFF"/>
    <pageSetUpPr fitToPage="1"/>
  </sheetPr>
  <dimension ref="A1:AH186"/>
  <sheetViews>
    <sheetView zoomScale="80" zoomScaleNormal="80" workbookViewId="0">
      <pane ySplit="9" topLeftCell="A10" activePane="bottomLeft" state="frozen"/>
      <selection activeCell="W69" sqref="W69"/>
      <selection pane="bottomLeft" activeCell="A10" sqref="A10"/>
    </sheetView>
  </sheetViews>
  <sheetFormatPr defaultRowHeight="12.75" x14ac:dyDescent="0.2"/>
  <cols>
    <col min="1" max="1" width="5.42578125" customWidth="1"/>
    <col min="2" max="2" width="6.42578125" customWidth="1"/>
    <col min="3" max="3" width="10.5703125" customWidth="1"/>
    <col min="4" max="4" width="3.7109375" customWidth="1"/>
    <col min="5" max="5" width="34" customWidth="1"/>
    <col min="6" max="6" width="7.5703125" customWidth="1"/>
    <col min="7" max="7" width="18" customWidth="1"/>
    <col min="8" max="8" width="12.7109375" customWidth="1"/>
    <col min="9" max="9" width="12.140625" customWidth="1"/>
    <col min="10" max="10" width="21" customWidth="1"/>
    <col min="11" max="11" width="11.5703125" customWidth="1"/>
    <col min="12" max="12" width="17.140625" style="912" customWidth="1"/>
    <col min="13" max="13" width="17.140625" style="85" customWidth="1"/>
    <col min="14" max="14" width="8.42578125" customWidth="1"/>
    <col min="15" max="15" width="11.85546875" customWidth="1"/>
    <col min="16" max="16" width="6.140625" customWidth="1"/>
    <col min="17" max="17" width="36" customWidth="1"/>
    <col min="18" max="18" width="11.5703125" customWidth="1"/>
    <col min="19" max="19" width="17.42578125" customWidth="1"/>
    <col min="20" max="20" width="9.140625" customWidth="1"/>
    <col min="21" max="21" width="15.140625" bestFit="1" customWidth="1"/>
    <col min="22" max="22" width="17.85546875" customWidth="1"/>
    <col min="23" max="23" width="14.28515625" bestFit="1" customWidth="1"/>
    <col min="24" max="24" width="11.42578125" style="500" customWidth="1"/>
    <col min="25" max="25" width="3.85546875" bestFit="1" customWidth="1"/>
    <col min="26" max="26" width="0" hidden="1" customWidth="1"/>
    <col min="27" max="27" width="8.140625" customWidth="1"/>
    <col min="28" max="29" width="14" customWidth="1"/>
    <col min="30" max="30" width="12.85546875" bestFit="1" customWidth="1"/>
    <col min="33" max="33" width="26.28515625" customWidth="1"/>
  </cols>
  <sheetData>
    <row r="1" spans="1:28" x14ac:dyDescent="0.2">
      <c r="B1" s="7" t="s">
        <v>31</v>
      </c>
      <c r="F1" s="363" t="s">
        <v>858</v>
      </c>
      <c r="G1" s="741">
        <v>43014</v>
      </c>
      <c r="N1" s="3974" t="s">
        <v>3813</v>
      </c>
      <c r="O1" s="3974"/>
      <c r="P1" s="3974"/>
      <c r="Q1" s="3974"/>
      <c r="R1" s="3974"/>
      <c r="S1" s="3974"/>
      <c r="T1" s="3974"/>
      <c r="U1" s="3974"/>
      <c r="V1" s="3974"/>
      <c r="W1" s="3974"/>
    </row>
    <row r="2" spans="1:28" x14ac:dyDescent="0.2">
      <c r="B2" s="7" t="str">
        <f>"GLOBAL OP PL:   "&amp;Headers!B2&amp;" "&amp;Headers!B3</f>
        <v>GLOBAL OP PL:   FY17 JUL- JUN</v>
      </c>
      <c r="N2" s="3974"/>
      <c r="O2" s="3974"/>
      <c r="P2" s="3974"/>
      <c r="Q2" s="3974"/>
      <c r="R2" s="3974"/>
      <c r="S2" s="3974"/>
      <c r="T2" s="3974"/>
      <c r="U2" s="3974"/>
      <c r="V2" s="3974"/>
      <c r="W2" s="3974"/>
    </row>
    <row r="3" spans="1:28" x14ac:dyDescent="0.2">
      <c r="E3" s="133" t="s">
        <v>321</v>
      </c>
      <c r="G3" s="452" t="s">
        <v>813</v>
      </c>
      <c r="N3" s="3974"/>
      <c r="O3" s="3974"/>
      <c r="P3" s="3974"/>
      <c r="Q3" s="3974"/>
      <c r="R3" s="3974"/>
      <c r="S3" s="3974"/>
      <c r="T3" s="3974"/>
      <c r="U3" s="3974"/>
      <c r="V3" s="3974"/>
      <c r="W3" s="3974"/>
    </row>
    <row r="4" spans="1:28" x14ac:dyDescent="0.2">
      <c r="E4" s="137" t="s">
        <v>339</v>
      </c>
      <c r="G4" t="s">
        <v>6</v>
      </c>
      <c r="N4" s="3974"/>
      <c r="O4" s="3974"/>
      <c r="P4" s="3974"/>
      <c r="Q4" s="3974"/>
      <c r="R4" s="3974"/>
      <c r="S4" s="3974"/>
      <c r="T4" s="3974"/>
      <c r="U4" s="3974"/>
      <c r="V4" s="3974"/>
      <c r="W4" s="3974"/>
    </row>
    <row r="5" spans="1:28" s="112" customFormat="1" x14ac:dyDescent="0.2">
      <c r="C5" s="111" t="str">
        <f>Headers!B2</f>
        <v>FY17</v>
      </c>
      <c r="E5" s="111" t="str">
        <f>$C$5</f>
        <v>FY17</v>
      </c>
      <c r="F5" s="111" t="str">
        <f t="shared" ref="F5:K5" si="0">$C$5</f>
        <v>FY17</v>
      </c>
      <c r="G5" s="111" t="str">
        <f t="shared" si="0"/>
        <v>FY17</v>
      </c>
      <c r="H5" s="111" t="str">
        <f t="shared" si="0"/>
        <v>FY17</v>
      </c>
      <c r="I5" s="111" t="str">
        <f t="shared" si="0"/>
        <v>FY17</v>
      </c>
      <c r="J5" s="111" t="str">
        <f t="shared" si="0"/>
        <v>FY17</v>
      </c>
      <c r="K5" s="111" t="str">
        <f t="shared" si="0"/>
        <v>FY17</v>
      </c>
      <c r="L5" s="111"/>
      <c r="M5" s="155"/>
      <c r="N5"/>
      <c r="O5"/>
      <c r="P5"/>
      <c r="Q5"/>
      <c r="R5"/>
      <c r="S5"/>
      <c r="T5"/>
      <c r="U5"/>
      <c r="V5" s="324" t="s">
        <v>602</v>
      </c>
      <c r="W5"/>
      <c r="X5" s="500"/>
      <c r="Y5"/>
      <c r="Z5"/>
    </row>
    <row r="6" spans="1:28" ht="15.75" x14ac:dyDescent="0.25">
      <c r="E6" s="237"/>
      <c r="G6" s="172">
        <v>5</v>
      </c>
      <c r="J6" s="135" t="s">
        <v>324</v>
      </c>
      <c r="K6" s="172">
        <v>9</v>
      </c>
      <c r="V6" s="324" t="s">
        <v>603</v>
      </c>
    </row>
    <row r="7" spans="1:28" x14ac:dyDescent="0.2">
      <c r="C7" s="102"/>
      <c r="D7" s="102"/>
      <c r="E7" s="110"/>
      <c r="F7" s="102"/>
      <c r="G7" s="1385" t="s">
        <v>298</v>
      </c>
      <c r="H7" s="102"/>
      <c r="I7" s="102"/>
      <c r="J7" s="1378" t="s">
        <v>299</v>
      </c>
      <c r="K7" s="102"/>
      <c r="L7" s="911"/>
      <c r="N7" s="325" t="s">
        <v>604</v>
      </c>
      <c r="O7" s="313"/>
      <c r="P7" s="313"/>
      <c r="Q7" s="313"/>
      <c r="S7" s="1377" t="s">
        <v>298</v>
      </c>
      <c r="V7" s="1378" t="s">
        <v>299</v>
      </c>
    </row>
    <row r="8" spans="1:28" x14ac:dyDescent="0.2">
      <c r="C8" s="102"/>
      <c r="D8" s="102"/>
      <c r="E8" s="110"/>
      <c r="F8" s="107" t="s">
        <v>300</v>
      </c>
      <c r="G8" s="1385" t="s">
        <v>235</v>
      </c>
      <c r="H8" s="107" t="s">
        <v>235</v>
      </c>
      <c r="I8" s="107" t="s">
        <v>299</v>
      </c>
      <c r="J8" s="1382" t="s">
        <v>301</v>
      </c>
      <c r="K8" s="102"/>
      <c r="L8" s="2028" t="s">
        <v>1475</v>
      </c>
      <c r="M8" s="2028" t="s">
        <v>1475</v>
      </c>
      <c r="N8" s="326" t="s">
        <v>605</v>
      </c>
      <c r="O8" s="350"/>
      <c r="P8" s="350"/>
      <c r="Q8" s="350"/>
      <c r="R8" s="107" t="s">
        <v>300</v>
      </c>
      <c r="S8" s="1377" t="s">
        <v>235</v>
      </c>
      <c r="T8" s="107" t="s">
        <v>235</v>
      </c>
      <c r="U8" s="107" t="s">
        <v>299</v>
      </c>
      <c r="V8" s="1382" t="s">
        <v>301</v>
      </c>
    </row>
    <row r="9" spans="1:28" x14ac:dyDescent="0.2">
      <c r="C9" s="2599" t="s">
        <v>215</v>
      </c>
      <c r="D9" s="107" t="s">
        <v>302</v>
      </c>
      <c r="E9" s="107" t="s">
        <v>216</v>
      </c>
      <c r="F9" s="244" t="s">
        <v>303</v>
      </c>
      <c r="G9" s="1386" t="s">
        <v>180</v>
      </c>
      <c r="H9" s="244" t="s">
        <v>304</v>
      </c>
      <c r="I9" s="244" t="s">
        <v>180</v>
      </c>
      <c r="J9" s="1382" t="s">
        <v>305</v>
      </c>
      <c r="K9" s="2945" t="s">
        <v>279</v>
      </c>
      <c r="L9" s="2030"/>
      <c r="M9" s="2030"/>
      <c r="O9" s="327" t="s">
        <v>215</v>
      </c>
      <c r="P9" s="327" t="s">
        <v>302</v>
      </c>
      <c r="Q9" s="327" t="s">
        <v>216</v>
      </c>
      <c r="R9" s="327" t="s">
        <v>303</v>
      </c>
      <c r="S9" s="1377" t="s">
        <v>180</v>
      </c>
      <c r="T9" s="107" t="s">
        <v>304</v>
      </c>
      <c r="U9" s="107" t="s">
        <v>180</v>
      </c>
      <c r="V9" s="1383" t="s">
        <v>305</v>
      </c>
      <c r="W9" s="1379" t="s">
        <v>279</v>
      </c>
    </row>
    <row r="10" spans="1:28" s="758" customFormat="1" x14ac:dyDescent="0.2">
      <c r="A10" s="2959">
        <v>0</v>
      </c>
      <c r="B10" s="131">
        <v>2300</v>
      </c>
      <c r="C10" s="1393">
        <v>2300</v>
      </c>
      <c r="D10" s="1394" t="s">
        <v>436</v>
      </c>
      <c r="E10" s="1395" t="s">
        <v>2093</v>
      </c>
      <c r="F10" s="245">
        <f>R10</f>
        <v>0</v>
      </c>
      <c r="G10" s="245">
        <f t="shared" ref="G10:G83" si="1">S10</f>
        <v>4244571.38</v>
      </c>
      <c r="H10" s="834">
        <f t="shared" ref="H10:H85" si="2">T10</f>
        <v>0</v>
      </c>
      <c r="I10" s="245">
        <f t="shared" ref="I10:I83" si="3">U10</f>
        <v>0</v>
      </c>
      <c r="J10" s="245">
        <f t="shared" ref="J10:J83" si="4">V10</f>
        <v>2932347.9066804084</v>
      </c>
      <c r="K10" s="246">
        <f t="shared" ref="K10:K83" si="5">W10</f>
        <v>0</v>
      </c>
      <c r="L10" s="1043">
        <f>+G10-'17NM_PLRecon'!G45</f>
        <v>0</v>
      </c>
      <c r="M10" s="1043">
        <f>+J10-'17NM_PLRecon'!I45</f>
        <v>0</v>
      </c>
      <c r="N10" s="328">
        <v>230</v>
      </c>
      <c r="O10" s="1409">
        <v>230</v>
      </c>
      <c r="P10" s="1409" t="s">
        <v>436</v>
      </c>
      <c r="Q10" s="1410" t="s">
        <v>2093</v>
      </c>
      <c r="R10" s="329"/>
      <c r="S10" s="330">
        <f>'xx17SUMMARY - PC'!F7</f>
        <v>4244571.38</v>
      </c>
      <c r="T10" s="331"/>
      <c r="U10" s="330"/>
      <c r="V10" s="332">
        <f>'xx17SUMMARY - PC'!K7</f>
        <v>2932347.9066804084</v>
      </c>
      <c r="W10" s="757"/>
      <c r="X10" s="500">
        <f>+V10/S10</f>
        <v>0.69084664720149158</v>
      </c>
      <c r="Y10" s="758" t="s">
        <v>1483</v>
      </c>
      <c r="Z10" s="758" t="e">
        <f>O10=#REF!</f>
        <v>#REF!</v>
      </c>
      <c r="AA10" s="1656">
        <f>1-X10</f>
        <v>0.30915335279850842</v>
      </c>
      <c r="AB10" s="1372">
        <v>2300</v>
      </c>
    </row>
    <row r="11" spans="1:28" s="758" customFormat="1" x14ac:dyDescent="0.2">
      <c r="A11" s="2959">
        <v>0</v>
      </c>
      <c r="B11" s="131">
        <v>2310</v>
      </c>
      <c r="C11" s="1393">
        <v>2310</v>
      </c>
      <c r="D11" s="1394" t="s">
        <v>436</v>
      </c>
      <c r="E11" s="1395" t="s">
        <v>2095</v>
      </c>
      <c r="F11" s="245">
        <f t="shared" ref="F11:F29" si="6">R11</f>
        <v>0</v>
      </c>
      <c r="G11" s="245">
        <f t="shared" ref="G11:G29" si="7">S11</f>
        <v>4626133.8099999996</v>
      </c>
      <c r="H11" s="834">
        <f t="shared" ref="H11:H29" si="8">T11</f>
        <v>0</v>
      </c>
      <c r="I11" s="245">
        <f t="shared" ref="I11:I29" si="9">U11</f>
        <v>0</v>
      </c>
      <c r="J11" s="245">
        <f t="shared" ref="J11:J29" si="10">V11</f>
        <v>3282149.3802846218</v>
      </c>
      <c r="K11" s="246">
        <f t="shared" ref="K11:K29" si="11">W11</f>
        <v>0</v>
      </c>
      <c r="L11" s="1043">
        <f>+G11-'17NM_PLRecon'!G46</f>
        <v>0</v>
      </c>
      <c r="M11" s="1043">
        <f>+J11-'17NM_PLRecon'!I46</f>
        <v>0</v>
      </c>
      <c r="N11" s="328">
        <v>231</v>
      </c>
      <c r="O11" s="1409">
        <v>231</v>
      </c>
      <c r="P11" s="1409" t="s">
        <v>436</v>
      </c>
      <c r="Q11" s="1410" t="s">
        <v>2095</v>
      </c>
      <c r="R11" s="329"/>
      <c r="S11" s="330">
        <f>'xx17SUMMARY - PC'!F8</f>
        <v>4626133.8099999996</v>
      </c>
      <c r="T11" s="331"/>
      <c r="U11" s="330"/>
      <c r="V11" s="332">
        <f>'xx17SUMMARY - PC'!K8</f>
        <v>3282149.3802846218</v>
      </c>
      <c r="W11" s="757"/>
      <c r="X11" s="500">
        <f t="shared" ref="X11:X29" si="12">+V11/S11</f>
        <v>0.70947999238366655</v>
      </c>
      <c r="Y11" s="758" t="s">
        <v>1483</v>
      </c>
      <c r="Z11" s="1316" t="e">
        <f>O11=#REF!</f>
        <v>#REF!</v>
      </c>
      <c r="AA11" s="1656">
        <f t="shared" ref="AA11:AA29" si="13">1-X11</f>
        <v>0.29052000761633345</v>
      </c>
      <c r="AB11" s="1372">
        <v>2310</v>
      </c>
    </row>
    <row r="12" spans="1:28" s="758" customFormat="1" x14ac:dyDescent="0.2">
      <c r="A12" s="1381" t="s">
        <v>1461</v>
      </c>
      <c r="B12" s="1381">
        <v>2320</v>
      </c>
      <c r="C12" s="2948">
        <v>2320</v>
      </c>
      <c r="D12" s="1394"/>
      <c r="E12" s="1395" t="s">
        <v>2097</v>
      </c>
      <c r="F12" s="245">
        <f t="shared" si="6"/>
        <v>0</v>
      </c>
      <c r="G12" s="1097">
        <f t="shared" si="7"/>
        <v>4636249.5599999996</v>
      </c>
      <c r="H12" s="834">
        <f t="shared" si="8"/>
        <v>0</v>
      </c>
      <c r="I12" s="245">
        <f t="shared" si="9"/>
        <v>0</v>
      </c>
      <c r="J12" s="245">
        <f t="shared" si="10"/>
        <v>3188723.1341184569</v>
      </c>
      <c r="K12" s="246">
        <f t="shared" si="11"/>
        <v>0</v>
      </c>
      <c r="L12" s="1043">
        <f>+G12-'17NM_PLRecon'!G52</f>
        <v>0</v>
      </c>
      <c r="M12" s="1043">
        <f>+J12-'17NM_PLRecon'!I52</f>
        <v>0</v>
      </c>
      <c r="N12" s="328"/>
      <c r="O12" s="1409">
        <v>232</v>
      </c>
      <c r="P12" s="1409"/>
      <c r="Q12" s="1410" t="s">
        <v>2097</v>
      </c>
      <c r="R12" s="329"/>
      <c r="S12" s="330">
        <f>'xx17SUMMARY - PC'!F9</f>
        <v>4636249.5599999996</v>
      </c>
      <c r="T12" s="331"/>
      <c r="U12" s="330"/>
      <c r="V12" s="332">
        <f>'xx17SUMMARY - PC'!K9</f>
        <v>3188723.1341184569</v>
      </c>
      <c r="W12" s="1615"/>
      <c r="X12" s="500">
        <f t="shared" si="12"/>
        <v>0.68778073588395383</v>
      </c>
      <c r="Y12" s="1616"/>
      <c r="Z12" s="1616"/>
      <c r="AA12" s="1656">
        <f t="shared" si="13"/>
        <v>0.31221926411604617</v>
      </c>
      <c r="AB12" s="1651">
        <v>2320</v>
      </c>
    </row>
    <row r="13" spans="1:28" s="758" customFormat="1" x14ac:dyDescent="0.2">
      <c r="A13" s="1381" t="s">
        <v>1461</v>
      </c>
      <c r="B13" s="1381">
        <v>2330</v>
      </c>
      <c r="C13" s="2948">
        <v>2330</v>
      </c>
      <c r="D13" s="1394"/>
      <c r="E13" s="1395" t="s">
        <v>2099</v>
      </c>
      <c r="F13" s="245">
        <f t="shared" si="6"/>
        <v>0</v>
      </c>
      <c r="G13" s="1097">
        <f t="shared" si="7"/>
        <v>3369946</v>
      </c>
      <c r="H13" s="834">
        <f t="shared" si="8"/>
        <v>0</v>
      </c>
      <c r="I13" s="245">
        <f t="shared" si="9"/>
        <v>0</v>
      </c>
      <c r="J13" s="245">
        <f t="shared" si="10"/>
        <v>2204660.3246789752</v>
      </c>
      <c r="K13" s="246">
        <f t="shared" si="11"/>
        <v>0</v>
      </c>
      <c r="L13" s="1043">
        <f>+G13-'17NM_PLRecon'!G53</f>
        <v>0</v>
      </c>
      <c r="M13" s="1043">
        <f>+J13-'17NM_PLRecon'!I53</f>
        <v>0</v>
      </c>
      <c r="N13" s="328"/>
      <c r="O13" s="1409">
        <v>233</v>
      </c>
      <c r="P13" s="1409"/>
      <c r="Q13" s="1410" t="s">
        <v>2099</v>
      </c>
      <c r="R13" s="329"/>
      <c r="S13" s="330">
        <f>'xx17SUMMARY - PC'!F10</f>
        <v>3369946</v>
      </c>
      <c r="T13" s="331"/>
      <c r="U13" s="330"/>
      <c r="V13" s="332">
        <f>'xx17SUMMARY - PC'!K10</f>
        <v>2204660.3246789752</v>
      </c>
      <c r="W13" s="1615"/>
      <c r="X13" s="500">
        <f t="shared" si="12"/>
        <v>0.65421235968735858</v>
      </c>
      <c r="Y13" s="1616"/>
      <c r="Z13" s="1616"/>
      <c r="AA13" s="1656">
        <f t="shared" si="13"/>
        <v>0.34578764031264142</v>
      </c>
      <c r="AB13" s="1651">
        <v>2330</v>
      </c>
    </row>
    <row r="14" spans="1:28" s="758" customFormat="1" x14ac:dyDescent="0.2">
      <c r="A14" s="131">
        <v>0</v>
      </c>
      <c r="B14" s="131">
        <v>2340</v>
      </c>
      <c r="C14" s="1393">
        <v>2340</v>
      </c>
      <c r="D14" s="1394" t="s">
        <v>436</v>
      </c>
      <c r="E14" s="1395" t="s">
        <v>2101</v>
      </c>
      <c r="F14" s="245">
        <f t="shared" si="6"/>
        <v>0</v>
      </c>
      <c r="G14" s="245">
        <f t="shared" si="7"/>
        <v>7184633.1200000001</v>
      </c>
      <c r="H14" s="834">
        <f t="shared" si="8"/>
        <v>0</v>
      </c>
      <c r="I14" s="245">
        <f t="shared" si="9"/>
        <v>0</v>
      </c>
      <c r="J14" s="245">
        <f t="shared" si="10"/>
        <v>4791746.5444119638</v>
      </c>
      <c r="K14" s="246">
        <f t="shared" si="11"/>
        <v>0</v>
      </c>
      <c r="L14" s="1043">
        <f>+G14-'17NM_PLRecon'!G47</f>
        <v>0</v>
      </c>
      <c r="M14" s="1043">
        <f>+J14-'17NM_PLRecon'!I47</f>
        <v>0</v>
      </c>
      <c r="N14" s="328">
        <v>234</v>
      </c>
      <c r="O14" s="333">
        <v>234</v>
      </c>
      <c r="P14" s="334" t="s">
        <v>436</v>
      </c>
      <c r="Q14" s="334" t="s">
        <v>2101</v>
      </c>
      <c r="R14" s="377"/>
      <c r="S14" s="329">
        <f>'xx17SUMMARY - PC'!F11</f>
        <v>7184633.1200000001</v>
      </c>
      <c r="T14" s="331"/>
      <c r="U14" s="329"/>
      <c r="V14" s="329">
        <f>'xx17SUMMARY - PC'!K11</f>
        <v>4791746.5444119638</v>
      </c>
      <c r="W14" s="336"/>
      <c r="X14" s="500">
        <f t="shared" si="12"/>
        <v>0.66694380414124244</v>
      </c>
      <c r="Y14" s="758" t="s">
        <v>1483</v>
      </c>
      <c r="Z14" s="1316" t="e">
        <f>O14=#REF!</f>
        <v>#REF!</v>
      </c>
      <c r="AA14" s="1656">
        <f t="shared" si="13"/>
        <v>0.33305619585875756</v>
      </c>
      <c r="AB14" s="1372">
        <v>2340</v>
      </c>
    </row>
    <row r="15" spans="1:28" s="912" customFormat="1" ht="13.5" customHeight="1" x14ac:dyDescent="0.2">
      <c r="A15" s="1381" t="s">
        <v>1461</v>
      </c>
      <c r="B15" s="1381">
        <v>2350</v>
      </c>
      <c r="C15" s="2948">
        <v>2350</v>
      </c>
      <c r="D15" s="1394"/>
      <c r="E15" s="1395" t="s">
        <v>2103</v>
      </c>
      <c r="F15" s="245">
        <f t="shared" si="6"/>
        <v>0</v>
      </c>
      <c r="G15" s="1097">
        <f t="shared" si="7"/>
        <v>3886493.81</v>
      </c>
      <c r="H15" s="834">
        <f t="shared" si="8"/>
        <v>0</v>
      </c>
      <c r="I15" s="245">
        <f t="shared" si="9"/>
        <v>0</v>
      </c>
      <c r="J15" s="245">
        <f t="shared" si="10"/>
        <v>2737317.4885577993</v>
      </c>
      <c r="K15" s="246">
        <f t="shared" si="11"/>
        <v>0</v>
      </c>
      <c r="L15" s="1043">
        <f>+G15-'17NM_PLRecon'!G54</f>
        <v>0</v>
      </c>
      <c r="M15" s="1043">
        <f>+J15-'17NM_PLRecon'!I54</f>
        <v>0</v>
      </c>
      <c r="N15" s="328"/>
      <c r="O15" s="333">
        <v>235</v>
      </c>
      <c r="P15" s="334"/>
      <c r="Q15" s="334" t="s">
        <v>2103</v>
      </c>
      <c r="R15" s="377"/>
      <c r="S15" s="329">
        <f>'xx17SUMMARY - PC'!F12</f>
        <v>3886493.81</v>
      </c>
      <c r="T15" s="331"/>
      <c r="U15" s="329"/>
      <c r="V15" s="329">
        <f>'xx17SUMMARY - PC'!K12</f>
        <v>2737317.4885577993</v>
      </c>
      <c r="W15" s="336"/>
      <c r="X15" s="500">
        <f t="shared" si="12"/>
        <v>0.70431541187963431</v>
      </c>
      <c r="Y15" s="1616"/>
      <c r="Z15" s="1616"/>
      <c r="AA15" s="1656">
        <f t="shared" si="13"/>
        <v>0.29568458812036569</v>
      </c>
      <c r="AB15" s="1651">
        <v>2350</v>
      </c>
    </row>
    <row r="16" spans="1:28" s="1095" customFormat="1" ht="13.5" customHeight="1" x14ac:dyDescent="0.2">
      <c r="A16" s="131">
        <v>0</v>
      </c>
      <c r="B16" s="131">
        <v>2360</v>
      </c>
      <c r="C16" s="1393">
        <v>2360</v>
      </c>
      <c r="D16" s="1394" t="s">
        <v>436</v>
      </c>
      <c r="E16" s="1395" t="s">
        <v>2105</v>
      </c>
      <c r="F16" s="245">
        <f t="shared" si="6"/>
        <v>0</v>
      </c>
      <c r="G16" s="245">
        <f t="shared" si="7"/>
        <v>4775597</v>
      </c>
      <c r="H16" s="834">
        <f t="shared" si="8"/>
        <v>0</v>
      </c>
      <c r="I16" s="245">
        <f t="shared" si="9"/>
        <v>0</v>
      </c>
      <c r="J16" s="245">
        <f t="shared" si="10"/>
        <v>3384986.3688297616</v>
      </c>
      <c r="K16" s="246">
        <f t="shared" si="11"/>
        <v>0</v>
      </c>
      <c r="L16" s="1043">
        <f>+G16-'17NM_PLRecon'!G48</f>
        <v>0</v>
      </c>
      <c r="M16" s="1043">
        <f>+J16-'17NM_PLRecon'!I48</f>
        <v>0</v>
      </c>
      <c r="N16" s="328">
        <v>236</v>
      </c>
      <c r="O16" s="333">
        <v>236</v>
      </c>
      <c r="P16" s="334" t="s">
        <v>436</v>
      </c>
      <c r="Q16" s="334" t="s">
        <v>2105</v>
      </c>
      <c r="R16" s="377"/>
      <c r="S16" s="622">
        <f>'xx17SUMMARY - PC'!F13</f>
        <v>4775597</v>
      </c>
      <c r="T16" s="331"/>
      <c r="U16" s="329"/>
      <c r="V16" s="329">
        <f>'xx17SUMMARY - PC'!K13</f>
        <v>3384986.3688297616</v>
      </c>
      <c r="W16" s="336"/>
      <c r="X16" s="500">
        <f t="shared" si="12"/>
        <v>0.70880904917851351</v>
      </c>
      <c r="Y16" s="758" t="s">
        <v>1483</v>
      </c>
      <c r="Z16" s="1316" t="e">
        <f>O16=#REF!</f>
        <v>#REF!</v>
      </c>
      <c r="AA16" s="1656">
        <f t="shared" si="13"/>
        <v>0.29119095082148649</v>
      </c>
      <c r="AB16" s="1372">
        <v>2360</v>
      </c>
    </row>
    <row r="17" spans="1:30" s="912" customFormat="1" x14ac:dyDescent="0.2">
      <c r="A17" s="1381" t="s">
        <v>1461</v>
      </c>
      <c r="B17" s="131">
        <v>2370</v>
      </c>
      <c r="C17" s="2948">
        <v>2370</v>
      </c>
      <c r="D17" s="1394"/>
      <c r="E17" s="1395" t="s">
        <v>1054</v>
      </c>
      <c r="F17" s="245">
        <f t="shared" si="6"/>
        <v>0</v>
      </c>
      <c r="G17" s="1097">
        <f t="shared" si="7"/>
        <v>3099341.62</v>
      </c>
      <c r="H17" s="834">
        <f t="shared" si="8"/>
        <v>0</v>
      </c>
      <c r="I17" s="245">
        <f t="shared" si="9"/>
        <v>0</v>
      </c>
      <c r="J17" s="245">
        <f t="shared" si="10"/>
        <v>2080696.5328315091</v>
      </c>
      <c r="K17" s="246">
        <f t="shared" si="11"/>
        <v>0</v>
      </c>
      <c r="L17" s="1043">
        <f>+G17-'17NM_PLRecon'!G55</f>
        <v>0</v>
      </c>
      <c r="M17" s="1043">
        <f>+J17-'17NM_PLRecon'!I55</f>
        <v>0</v>
      </c>
      <c r="N17" s="328"/>
      <c r="O17" s="333">
        <v>237</v>
      </c>
      <c r="P17" s="334"/>
      <c r="Q17" s="334" t="s">
        <v>1054</v>
      </c>
      <c r="R17" s="1654"/>
      <c r="S17" s="622">
        <f>'xx17SUMMARY - PC'!F14</f>
        <v>3099341.62</v>
      </c>
      <c r="T17" s="331"/>
      <c r="U17" s="329"/>
      <c r="V17" s="329">
        <f>'xx17SUMMARY - PC'!K14</f>
        <v>2080696.5328315091</v>
      </c>
      <c r="W17" s="336"/>
      <c r="X17" s="500">
        <f t="shared" si="12"/>
        <v>0.67133500850787431</v>
      </c>
      <c r="Y17" s="1616"/>
      <c r="Z17" s="1616"/>
      <c r="AA17" s="1656">
        <f t="shared" si="13"/>
        <v>0.32866499149212569</v>
      </c>
      <c r="AB17" s="1651">
        <v>2370</v>
      </c>
    </row>
    <row r="18" spans="1:30" s="758" customFormat="1" x14ac:dyDescent="0.2">
      <c r="A18" s="1381" t="s">
        <v>1461</v>
      </c>
      <c r="B18" s="131">
        <v>2380</v>
      </c>
      <c r="C18" s="2948">
        <v>2380</v>
      </c>
      <c r="D18" s="1394"/>
      <c r="E18" s="1395" t="s">
        <v>2108</v>
      </c>
      <c r="F18" s="245">
        <f t="shared" si="6"/>
        <v>0</v>
      </c>
      <c r="G18" s="1097">
        <f t="shared" si="7"/>
        <v>4843872</v>
      </c>
      <c r="H18" s="834">
        <f t="shared" si="8"/>
        <v>0</v>
      </c>
      <c r="I18" s="245">
        <f t="shared" si="9"/>
        <v>0</v>
      </c>
      <c r="J18" s="245">
        <f t="shared" si="10"/>
        <v>3337097.7000698545</v>
      </c>
      <c r="K18" s="246">
        <f t="shared" si="11"/>
        <v>0</v>
      </c>
      <c r="L18" s="1043">
        <f>+G18-'17NM_PLRecon'!G56</f>
        <v>0</v>
      </c>
      <c r="M18" s="1043">
        <f>+J18-'17NM_PLRecon'!I56</f>
        <v>0</v>
      </c>
      <c r="N18" s="328"/>
      <c r="O18" s="333">
        <v>238</v>
      </c>
      <c r="P18" s="334"/>
      <c r="Q18" s="334" t="s">
        <v>2108</v>
      </c>
      <c r="R18" s="1654"/>
      <c r="S18" s="622">
        <f>'xx17SUMMARY - PC'!F15</f>
        <v>4843872</v>
      </c>
      <c r="T18" s="331"/>
      <c r="U18" s="329"/>
      <c r="V18" s="329">
        <f>'xx17SUMMARY - PC'!K15</f>
        <v>3337097.7000698545</v>
      </c>
      <c r="W18" s="336"/>
      <c r="X18" s="500">
        <f t="shared" si="12"/>
        <v>0.68893185040187988</v>
      </c>
      <c r="Y18" s="1616"/>
      <c r="Z18" s="1616"/>
      <c r="AA18" s="1656">
        <f t="shared" si="13"/>
        <v>0.31106814959812012</v>
      </c>
      <c r="AB18" s="1651">
        <v>2380</v>
      </c>
    </row>
    <row r="19" spans="1:30" s="758" customFormat="1" ht="14.25" x14ac:dyDescent="0.2">
      <c r="A19" s="1381" t="s">
        <v>1461</v>
      </c>
      <c r="B19" s="131">
        <v>2390</v>
      </c>
      <c r="C19" s="2948">
        <v>2390</v>
      </c>
      <c r="D19" s="1394"/>
      <c r="E19" s="1395" t="s">
        <v>2110</v>
      </c>
      <c r="F19" s="245">
        <f t="shared" si="6"/>
        <v>0</v>
      </c>
      <c r="G19" s="1781">
        <f t="shared" si="7"/>
        <v>1630995</v>
      </c>
      <c r="H19" s="834">
        <f t="shared" si="8"/>
        <v>0</v>
      </c>
      <c r="I19" s="245">
        <f t="shared" si="9"/>
        <v>0</v>
      </c>
      <c r="J19" s="1692">
        <f t="shared" si="10"/>
        <v>1098853.9178475956</v>
      </c>
      <c r="K19" s="246">
        <f t="shared" si="11"/>
        <v>0</v>
      </c>
      <c r="L19" s="1043">
        <f>+G19-'17NM_PLRecon'!G57</f>
        <v>0</v>
      </c>
      <c r="M19" s="1043">
        <f>+J19-'17NM_PLRecon'!I57</f>
        <v>0</v>
      </c>
      <c r="N19" s="328"/>
      <c r="O19" s="333">
        <v>239</v>
      </c>
      <c r="P19" s="334"/>
      <c r="Q19" s="334" t="s">
        <v>2110</v>
      </c>
      <c r="R19" s="1654"/>
      <c r="S19" s="622">
        <f>'xx17SUMMARY - PC'!F16</f>
        <v>1630995</v>
      </c>
      <c r="T19" s="331"/>
      <c r="U19" s="329"/>
      <c r="V19" s="329">
        <f>'xx17SUMMARY - PC'!K16</f>
        <v>1098853.9178475956</v>
      </c>
      <c r="W19" s="336"/>
      <c r="X19" s="500">
        <f t="shared" si="12"/>
        <v>0.67373224188154812</v>
      </c>
      <c r="Y19" s="1616"/>
      <c r="Z19" s="1616"/>
      <c r="AA19" s="1656">
        <f t="shared" si="13"/>
        <v>0.32626775811845188</v>
      </c>
      <c r="AB19" s="1651">
        <v>2390</v>
      </c>
    </row>
    <row r="20" spans="1:30" s="758" customFormat="1" ht="14.25" x14ac:dyDescent="0.2">
      <c r="A20" s="131">
        <v>0</v>
      </c>
      <c r="B20" s="131">
        <v>2400</v>
      </c>
      <c r="C20" s="1393">
        <v>2400</v>
      </c>
      <c r="D20" s="1394" t="s">
        <v>436</v>
      </c>
      <c r="E20" s="1395" t="s">
        <v>2112</v>
      </c>
      <c r="F20" s="245">
        <f t="shared" si="6"/>
        <v>0</v>
      </c>
      <c r="G20" s="1692">
        <f t="shared" si="7"/>
        <v>2080470</v>
      </c>
      <c r="H20" s="834">
        <f t="shared" si="8"/>
        <v>0</v>
      </c>
      <c r="I20" s="245">
        <f t="shared" si="9"/>
        <v>0</v>
      </c>
      <c r="J20" s="1692">
        <f t="shared" si="10"/>
        <v>1375805.1399477343</v>
      </c>
      <c r="K20" s="246">
        <f t="shared" si="11"/>
        <v>0</v>
      </c>
      <c r="L20" s="1043">
        <f>+G20-'17NM_PLRecon'!G49</f>
        <v>0</v>
      </c>
      <c r="M20" s="1043">
        <f>+J20-'17NM_PLRecon'!I49</f>
        <v>0</v>
      </c>
      <c r="N20" s="328">
        <v>240</v>
      </c>
      <c r="O20" s="1409">
        <v>240</v>
      </c>
      <c r="P20" s="1409" t="s">
        <v>436</v>
      </c>
      <c r="Q20" s="1410" t="s">
        <v>2112</v>
      </c>
      <c r="R20" s="329"/>
      <c r="S20" s="330">
        <f>'xx17SUMMARY - PC'!F17</f>
        <v>2080470</v>
      </c>
      <c r="T20" s="331"/>
      <c r="U20" s="330"/>
      <c r="V20" s="332">
        <f>'xx17SUMMARY - PC'!K17</f>
        <v>1375805.1399477343</v>
      </c>
      <c r="W20" s="757"/>
      <c r="X20" s="500">
        <f t="shared" si="12"/>
        <v>0.66129535150602237</v>
      </c>
      <c r="Y20" s="758" t="s">
        <v>1483</v>
      </c>
      <c r="Z20" s="1316" t="e">
        <f>O20=#REF!</f>
        <v>#REF!</v>
      </c>
      <c r="AA20" s="1656">
        <f t="shared" si="13"/>
        <v>0.33870464849397763</v>
      </c>
      <c r="AB20" s="1372">
        <v>2400</v>
      </c>
    </row>
    <row r="21" spans="1:30" s="758" customFormat="1" ht="14.25" x14ac:dyDescent="0.2">
      <c r="A21" s="1381" t="s">
        <v>1461</v>
      </c>
      <c r="B21" s="131">
        <v>2410</v>
      </c>
      <c r="C21" s="2948">
        <v>2410</v>
      </c>
      <c r="D21" s="1394"/>
      <c r="E21" s="1395" t="s">
        <v>2114</v>
      </c>
      <c r="F21" s="245">
        <f t="shared" si="6"/>
        <v>0</v>
      </c>
      <c r="G21" s="1781">
        <f t="shared" si="7"/>
        <v>1904195</v>
      </c>
      <c r="H21" s="834">
        <f t="shared" si="8"/>
        <v>0</v>
      </c>
      <c r="I21" s="245">
        <f t="shared" si="9"/>
        <v>0</v>
      </c>
      <c r="J21" s="1692">
        <f t="shared" si="10"/>
        <v>1143350.6762278969</v>
      </c>
      <c r="K21" s="246">
        <f t="shared" si="11"/>
        <v>0</v>
      </c>
      <c r="L21" s="1043">
        <f>+G21-'17NM_PLRecon'!G63</f>
        <v>0</v>
      </c>
      <c r="M21" s="1043">
        <f>+J21-'17NM_PLRecon'!I63</f>
        <v>0</v>
      </c>
      <c r="N21" s="328"/>
      <c r="O21" s="1409">
        <v>241</v>
      </c>
      <c r="P21" s="1409"/>
      <c r="Q21" s="1410" t="s">
        <v>2114</v>
      </c>
      <c r="R21" s="329"/>
      <c r="S21" s="330">
        <f>'xx17SUMMARY - PC'!F18</f>
        <v>1904195</v>
      </c>
      <c r="T21" s="331"/>
      <c r="U21" s="330"/>
      <c r="V21" s="332">
        <f>'xx17SUMMARY - PC'!K18</f>
        <v>1143350.6762278969</v>
      </c>
      <c r="W21" s="1615"/>
      <c r="X21" s="500">
        <f t="shared" si="12"/>
        <v>0.6004378103229433</v>
      </c>
      <c r="Y21" s="1616"/>
      <c r="Z21" s="1616"/>
      <c r="AA21" s="1656">
        <f t="shared" si="13"/>
        <v>0.3995621896770567</v>
      </c>
      <c r="AB21" s="1651">
        <v>2410</v>
      </c>
    </row>
    <row r="22" spans="1:30" ht="15" x14ac:dyDescent="0.25">
      <c r="A22" s="131" t="s">
        <v>1455</v>
      </c>
      <c r="B22" s="131">
        <v>2420</v>
      </c>
      <c r="C22" s="1396">
        <v>2420</v>
      </c>
      <c r="D22" s="1397"/>
      <c r="E22" s="1398" t="s">
        <v>2116</v>
      </c>
      <c r="F22" s="245">
        <f t="shared" si="6"/>
        <v>0</v>
      </c>
      <c r="G22" s="1693">
        <f t="shared" si="7"/>
        <v>2661098.81</v>
      </c>
      <c r="H22" s="834">
        <f t="shared" si="8"/>
        <v>0</v>
      </c>
      <c r="I22" s="1026">
        <f t="shared" si="9"/>
        <v>0</v>
      </c>
      <c r="J22" s="1693">
        <f t="shared" si="10"/>
        <v>1850946.6302235594</v>
      </c>
      <c r="K22" s="246">
        <f t="shared" si="11"/>
        <v>0</v>
      </c>
      <c r="L22" s="1043">
        <f>+G22-'17NM_PLRecon'!G50</f>
        <v>0</v>
      </c>
      <c r="M22" s="1043">
        <f>+J22-'17NM_PLRecon'!I50</f>
        <v>0</v>
      </c>
      <c r="N22" s="328">
        <v>242</v>
      </c>
      <c r="O22" s="1411">
        <v>242</v>
      </c>
      <c r="P22" s="1411"/>
      <c r="Q22" s="1412" t="s">
        <v>2116</v>
      </c>
      <c r="R22" s="329"/>
      <c r="S22" s="1024">
        <f>'xx17SUMMARY - PC'!F19</f>
        <v>2661098.81</v>
      </c>
      <c r="T22" s="1025"/>
      <c r="U22" s="1024"/>
      <c r="V22" s="1024">
        <f>'xx17SUMMARY - PC'!K19</f>
        <v>1850946.6302235594</v>
      </c>
      <c r="W22" s="911"/>
      <c r="X22" s="500">
        <f t="shared" si="12"/>
        <v>0.69555727253267963</v>
      </c>
      <c r="Y22" s="912" t="s">
        <v>1483</v>
      </c>
      <c r="Z22" s="1316" t="e">
        <f>O22=#REF!</f>
        <v>#REF!</v>
      </c>
      <c r="AA22" s="1656">
        <f t="shared" si="13"/>
        <v>0.30444272746732037</v>
      </c>
      <c r="AB22" s="1372">
        <v>2420</v>
      </c>
    </row>
    <row r="23" spans="1:30" s="869" customFormat="1" ht="15" x14ac:dyDescent="0.25">
      <c r="A23" s="1419" t="s">
        <v>1461</v>
      </c>
      <c r="B23" s="1419">
        <v>2430</v>
      </c>
      <c r="C23" s="1420">
        <v>2430</v>
      </c>
      <c r="D23" s="1421"/>
      <c r="E23" s="1422" t="s">
        <v>2118</v>
      </c>
      <c r="F23" s="1423">
        <f t="shared" si="6"/>
        <v>0</v>
      </c>
      <c r="G23" s="1694">
        <f t="shared" si="7"/>
        <v>2281865</v>
      </c>
      <c r="H23" s="1425">
        <f t="shared" si="8"/>
        <v>0</v>
      </c>
      <c r="I23" s="1424">
        <f t="shared" si="9"/>
        <v>0</v>
      </c>
      <c r="J23" s="1694">
        <f t="shared" si="10"/>
        <v>1520001.8450546574</v>
      </c>
      <c r="K23" s="1426">
        <f t="shared" si="11"/>
        <v>0</v>
      </c>
      <c r="L23" s="1043">
        <f>+G23-'17NM_PLRecon'!G64</f>
        <v>0</v>
      </c>
      <c r="M23" s="1043">
        <f>+J23-'17NM_PLRecon'!I64</f>
        <v>0</v>
      </c>
      <c r="N23" s="1427">
        <v>243</v>
      </c>
      <c r="O23" s="1428">
        <v>243</v>
      </c>
      <c r="P23" s="1428"/>
      <c r="Q23" s="1429" t="s">
        <v>2118</v>
      </c>
      <c r="R23" s="1430"/>
      <c r="S23" s="1431">
        <f>'xx17SUMMARY - PC'!F20</f>
        <v>2281865</v>
      </c>
      <c r="T23" s="1432"/>
      <c r="U23" s="1431"/>
      <c r="V23" s="1431">
        <f>'xx17SUMMARY - PC'!K20</f>
        <v>1520001.8450546574</v>
      </c>
      <c r="W23" s="1433"/>
      <c r="X23" s="1434">
        <f t="shared" si="12"/>
        <v>0.66612259930129847</v>
      </c>
      <c r="Y23" s="1340" t="s">
        <v>1201</v>
      </c>
      <c r="Z23" s="1340" t="e">
        <f>O23=#REF!</f>
        <v>#REF!</v>
      </c>
      <c r="AA23" s="1656">
        <f t="shared" si="13"/>
        <v>0.33387740069870153</v>
      </c>
      <c r="AB23" s="1372">
        <v>2430</v>
      </c>
    </row>
    <row r="24" spans="1:30" ht="15" x14ac:dyDescent="0.25">
      <c r="A24" s="131" t="s">
        <v>1455</v>
      </c>
      <c r="B24" s="131">
        <v>2440</v>
      </c>
      <c r="C24" s="1396">
        <v>2440</v>
      </c>
      <c r="D24" s="1397"/>
      <c r="E24" s="1398" t="s">
        <v>2120</v>
      </c>
      <c r="F24" s="245">
        <f t="shared" si="6"/>
        <v>0</v>
      </c>
      <c r="G24" s="1693">
        <f t="shared" si="7"/>
        <v>1573763.81</v>
      </c>
      <c r="H24" s="834">
        <f t="shared" si="8"/>
        <v>0</v>
      </c>
      <c r="I24" s="1026">
        <f t="shared" si="9"/>
        <v>0</v>
      </c>
      <c r="J24" s="1693">
        <f t="shared" si="10"/>
        <v>1000533.218846553</v>
      </c>
      <c r="K24" s="246">
        <f t="shared" si="11"/>
        <v>0</v>
      </c>
      <c r="L24" s="1043">
        <f>+G24-'17NM_PLRecon'!G51</f>
        <v>0</v>
      </c>
      <c r="M24" s="1043">
        <f>+J24-'17NM_PLRecon'!I51</f>
        <v>0</v>
      </c>
      <c r="N24" s="328">
        <v>244</v>
      </c>
      <c r="O24" s="1411">
        <v>244</v>
      </c>
      <c r="P24" s="1411"/>
      <c r="Q24" s="1412" t="s">
        <v>2120</v>
      </c>
      <c r="R24" s="329"/>
      <c r="S24" s="1024">
        <f>'xx17SUMMARY - PC'!F21</f>
        <v>1573763.81</v>
      </c>
      <c r="T24" s="1025"/>
      <c r="U24" s="1024"/>
      <c r="V24" s="1024">
        <f>'xx17SUMMARY - PC'!K21</f>
        <v>1000533.218846553</v>
      </c>
      <c r="W24" s="911"/>
      <c r="X24" s="500">
        <f t="shared" si="12"/>
        <v>0.6357581820658037</v>
      </c>
      <c r="Y24" s="912" t="s">
        <v>1483</v>
      </c>
      <c r="Z24" s="1316" t="e">
        <f>O24=#REF!</f>
        <v>#REF!</v>
      </c>
      <c r="AA24" s="1656">
        <f t="shared" si="13"/>
        <v>0.3642418179341963</v>
      </c>
      <c r="AB24" s="1372">
        <v>2440</v>
      </c>
    </row>
    <row r="25" spans="1:30" ht="14.25" x14ac:dyDescent="0.2">
      <c r="A25" s="131">
        <v>0</v>
      </c>
      <c r="B25" s="131">
        <v>2450</v>
      </c>
      <c r="C25" s="1399">
        <v>2450</v>
      </c>
      <c r="D25" s="1394"/>
      <c r="E25" s="1400" t="s">
        <v>2128</v>
      </c>
      <c r="F25" s="245">
        <f t="shared" si="6"/>
        <v>0</v>
      </c>
      <c r="G25" s="1692">
        <f t="shared" si="7"/>
        <v>2891327.81</v>
      </c>
      <c r="H25" s="834">
        <f t="shared" si="8"/>
        <v>0</v>
      </c>
      <c r="I25" s="245">
        <f t="shared" si="9"/>
        <v>0</v>
      </c>
      <c r="J25" s="1692">
        <f t="shared" si="10"/>
        <v>1828742.6905319148</v>
      </c>
      <c r="K25" s="246">
        <f t="shared" si="11"/>
        <v>0</v>
      </c>
      <c r="L25" s="1043">
        <f>+G25-'17NM_PLRecon'!G58</f>
        <v>0</v>
      </c>
      <c r="M25" s="1043">
        <f>+J25-'17NM_PLRecon'!I58</f>
        <v>0</v>
      </c>
      <c r="N25" s="328">
        <v>245</v>
      </c>
      <c r="O25" s="1409">
        <v>245</v>
      </c>
      <c r="P25" s="1409"/>
      <c r="Q25" s="1410" t="s">
        <v>2128</v>
      </c>
      <c r="R25" s="329"/>
      <c r="S25" s="330">
        <f>'xx17SUMMARY - PC'!F22</f>
        <v>2891327.81</v>
      </c>
      <c r="T25" s="331"/>
      <c r="U25" s="330"/>
      <c r="V25" s="332">
        <f>'xx17SUMMARY - PC'!K22</f>
        <v>1828742.6905319148</v>
      </c>
      <c r="W25" s="757"/>
      <c r="X25" s="500">
        <f t="shared" si="12"/>
        <v>0.63249233940440497</v>
      </c>
      <c r="Y25" s="758" t="s">
        <v>1483</v>
      </c>
      <c r="Z25" s="1316" t="e">
        <f>O25=#REF!</f>
        <v>#REF!</v>
      </c>
      <c r="AA25" s="1656">
        <f t="shared" si="13"/>
        <v>0.36750766059559503</v>
      </c>
      <c r="AB25" s="1372">
        <v>2450</v>
      </c>
    </row>
    <row r="26" spans="1:30" ht="14.25" x14ac:dyDescent="0.2">
      <c r="A26" s="131">
        <v>0</v>
      </c>
      <c r="B26" s="131">
        <v>2460</v>
      </c>
      <c r="C26" s="1399">
        <v>2460</v>
      </c>
      <c r="D26" s="1394"/>
      <c r="E26" s="1400" t="s">
        <v>2130</v>
      </c>
      <c r="F26" s="245">
        <f t="shared" si="6"/>
        <v>0</v>
      </c>
      <c r="G26" s="1692">
        <f t="shared" si="7"/>
        <v>1261982</v>
      </c>
      <c r="H26" s="834">
        <f t="shared" si="8"/>
        <v>0</v>
      </c>
      <c r="I26" s="245">
        <f t="shared" si="9"/>
        <v>0</v>
      </c>
      <c r="J26" s="1692">
        <f t="shared" si="10"/>
        <v>790461.50533991307</v>
      </c>
      <c r="K26" s="246">
        <f t="shared" si="11"/>
        <v>0</v>
      </c>
      <c r="L26" s="1043">
        <f>+G26-'17NM_PLRecon'!G59</f>
        <v>0</v>
      </c>
      <c r="M26" s="1043">
        <f>+J26-'17NM_PLRecon'!I59</f>
        <v>0</v>
      </c>
      <c r="N26" s="328">
        <v>246</v>
      </c>
      <c r="O26" s="1409">
        <v>246</v>
      </c>
      <c r="P26" s="1409"/>
      <c r="Q26" s="1410" t="s">
        <v>2130</v>
      </c>
      <c r="R26" s="329"/>
      <c r="S26" s="330">
        <f>'xx17SUMMARY - PC'!F23</f>
        <v>1261982</v>
      </c>
      <c r="T26" s="331"/>
      <c r="U26" s="330"/>
      <c r="V26" s="332">
        <f>'xx17SUMMARY - PC'!K23</f>
        <v>790461.50533991307</v>
      </c>
      <c r="W26" s="757"/>
      <c r="X26" s="500">
        <f t="shared" si="12"/>
        <v>0.62636511878926404</v>
      </c>
      <c r="Y26" s="758" t="s">
        <v>1483</v>
      </c>
      <c r="Z26" s="1316" t="e">
        <f>O26=#REF!</f>
        <v>#REF!</v>
      </c>
      <c r="AA26" s="1656">
        <f t="shared" si="13"/>
        <v>0.37363488121073596</v>
      </c>
      <c r="AB26" s="1372">
        <v>2460</v>
      </c>
    </row>
    <row r="27" spans="1:30" ht="15.75" thickBot="1" x14ac:dyDescent="0.3">
      <c r="A27" s="1381" t="s">
        <v>1461</v>
      </c>
      <c r="B27" s="1096">
        <v>2470</v>
      </c>
      <c r="C27" s="1401">
        <v>2470</v>
      </c>
      <c r="D27" s="1402"/>
      <c r="E27" s="1392" t="s">
        <v>2122</v>
      </c>
      <c r="F27" s="1097">
        <f t="shared" si="6"/>
        <v>0</v>
      </c>
      <c r="G27" s="1695">
        <f t="shared" si="7"/>
        <v>1028553</v>
      </c>
      <c r="H27" s="1104">
        <f t="shared" si="8"/>
        <v>0</v>
      </c>
      <c r="I27" s="1098">
        <f t="shared" si="9"/>
        <v>0</v>
      </c>
      <c r="J27" s="1695">
        <f t="shared" si="10"/>
        <v>691262.77488216409</v>
      </c>
      <c r="K27" s="1099">
        <f t="shared" si="11"/>
        <v>0</v>
      </c>
      <c r="L27" s="1043">
        <f>+G27-'17NM_PLRecon'!G60</f>
        <v>0</v>
      </c>
      <c r="M27" s="1043">
        <f>+J27-'17NM_PLRecon'!I60</f>
        <v>0</v>
      </c>
      <c r="N27" s="1100">
        <v>2470</v>
      </c>
      <c r="O27" s="1413">
        <v>247</v>
      </c>
      <c r="P27" s="1413"/>
      <c r="Q27" s="1414" t="s">
        <v>2122</v>
      </c>
      <c r="R27" s="622"/>
      <c r="S27" s="1101">
        <f>'xx17SUMMARY - PC'!F24</f>
        <v>1028553</v>
      </c>
      <c r="T27" s="1102"/>
      <c r="U27" s="1101"/>
      <c r="V27" s="1101">
        <f>'xx17SUMMARY - PC'!K24</f>
        <v>691262.77488216409</v>
      </c>
      <c r="W27" s="1103"/>
      <c r="X27" s="500">
        <f t="shared" si="12"/>
        <v>0.67207307244465198</v>
      </c>
      <c r="Y27" s="497"/>
      <c r="Z27" s="1316" t="e">
        <f>O27=#REF!</f>
        <v>#REF!</v>
      </c>
      <c r="AA27" s="1656">
        <f t="shared" si="13"/>
        <v>0.32792692755534802</v>
      </c>
      <c r="AB27" s="1372">
        <v>2470</v>
      </c>
    </row>
    <row r="28" spans="1:30" ht="15.75" thickBot="1" x14ac:dyDescent="0.3">
      <c r="A28" s="1381" t="s">
        <v>1461</v>
      </c>
      <c r="B28" s="1096">
        <v>2480</v>
      </c>
      <c r="C28" s="2948">
        <v>2480</v>
      </c>
      <c r="D28" s="1402"/>
      <c r="E28" s="1392" t="s">
        <v>2124</v>
      </c>
      <c r="F28" s="1097">
        <f t="shared" si="6"/>
        <v>0</v>
      </c>
      <c r="G28" s="1695">
        <f t="shared" si="7"/>
        <v>0</v>
      </c>
      <c r="H28" s="1104">
        <f t="shared" si="8"/>
        <v>0</v>
      </c>
      <c r="I28" s="1098">
        <f t="shared" si="9"/>
        <v>0</v>
      </c>
      <c r="J28" s="1695">
        <f t="shared" si="10"/>
        <v>0</v>
      </c>
      <c r="K28" s="1099">
        <f t="shared" si="11"/>
        <v>0</v>
      </c>
      <c r="L28" s="1043">
        <f>+G28-'17NM_PLRecon'!G61</f>
        <v>0</v>
      </c>
      <c r="M28" s="1043">
        <f>+J28-'17NM_PLRecon'!I61</f>
        <v>0</v>
      </c>
      <c r="N28" s="1100"/>
      <c r="O28" s="1413">
        <v>248</v>
      </c>
      <c r="P28" s="1413"/>
      <c r="Q28" s="1414" t="s">
        <v>2124</v>
      </c>
      <c r="R28" s="622"/>
      <c r="S28" s="1101">
        <f>'xx17SUMMARY - PC'!F25</f>
        <v>0</v>
      </c>
      <c r="T28" s="1102"/>
      <c r="U28" s="1101"/>
      <c r="V28" s="1101">
        <f>'xx17SUMMARY - PC'!K25</f>
        <v>0</v>
      </c>
      <c r="W28" s="1103"/>
      <c r="X28" s="500" t="e">
        <f t="shared" si="12"/>
        <v>#DIV/0!</v>
      </c>
      <c r="Y28" s="497"/>
      <c r="Z28" s="1616"/>
      <c r="AA28" s="1656" t="e">
        <f t="shared" si="13"/>
        <v>#DIV/0!</v>
      </c>
      <c r="AB28" s="1651">
        <v>2480</v>
      </c>
      <c r="AC28" s="3972" t="s">
        <v>2131</v>
      </c>
      <c r="AD28" s="3973"/>
    </row>
    <row r="29" spans="1:30" ht="15" x14ac:dyDescent="0.25">
      <c r="A29" s="1381" t="s">
        <v>1461</v>
      </c>
      <c r="B29" s="1096">
        <v>2490</v>
      </c>
      <c r="C29" s="1401">
        <v>2490</v>
      </c>
      <c r="D29" s="1402"/>
      <c r="E29" s="1392" t="s">
        <v>2126</v>
      </c>
      <c r="F29" s="1097">
        <f t="shared" si="6"/>
        <v>0</v>
      </c>
      <c r="G29" s="1695">
        <f t="shared" si="7"/>
        <v>152341.51</v>
      </c>
      <c r="H29" s="1104">
        <f t="shared" si="8"/>
        <v>0</v>
      </c>
      <c r="I29" s="1098">
        <f t="shared" si="9"/>
        <v>0</v>
      </c>
      <c r="J29" s="1695">
        <f t="shared" si="10"/>
        <v>152341.51</v>
      </c>
      <c r="K29" s="1099">
        <f t="shared" si="11"/>
        <v>0</v>
      </c>
      <c r="L29" s="1043">
        <f>+G29-'17NM_PLRecon'!G62</f>
        <v>0</v>
      </c>
      <c r="M29" s="1043">
        <f>+J29-'17NM_PLRecon'!I62</f>
        <v>0</v>
      </c>
      <c r="N29" s="1100">
        <v>2490</v>
      </c>
      <c r="O29" s="1413">
        <v>249</v>
      </c>
      <c r="P29" s="1413"/>
      <c r="Q29" s="1414" t="s">
        <v>2126</v>
      </c>
      <c r="R29" s="622"/>
      <c r="S29" s="1101">
        <f>'xx17SUMMARY - PC'!F26</f>
        <v>152341.51</v>
      </c>
      <c r="T29" s="1102"/>
      <c r="U29" s="1101"/>
      <c r="V29" s="1101">
        <f>'xx17SUMMARY - PC'!K26</f>
        <v>152341.51</v>
      </c>
      <c r="W29" s="1103"/>
      <c r="X29" s="500">
        <f t="shared" si="12"/>
        <v>1</v>
      </c>
      <c r="Y29" s="497"/>
      <c r="Z29" s="1316" t="e">
        <f>O29=#REF!</f>
        <v>#REF!</v>
      </c>
      <c r="AA29" s="1656">
        <f t="shared" si="13"/>
        <v>0</v>
      </c>
      <c r="AB29" s="1372">
        <v>2490</v>
      </c>
      <c r="AC29" s="1659">
        <f>SUM(S10:S30)</f>
        <v>58505800.240000002</v>
      </c>
      <c r="AD29" s="1660">
        <f>SUM(V10:V30)</f>
        <v>39652690.37096934</v>
      </c>
    </row>
    <row r="30" spans="1:30" s="3202" customFormat="1" ht="15" x14ac:dyDescent="0.25">
      <c r="A30" s="3702" t="s">
        <v>4163</v>
      </c>
      <c r="B30" s="3703">
        <f>N30</f>
        <v>2500</v>
      </c>
      <c r="C30" s="3704">
        <f>O30</f>
        <v>2500</v>
      </c>
      <c r="D30" s="3705"/>
      <c r="E30" s="3706" t="str">
        <f>Q30</f>
        <v>OP137018 PC Bushnell's Basin</v>
      </c>
      <c r="F30" s="3707">
        <f t="shared" ref="F30" si="14">R30</f>
        <v>0</v>
      </c>
      <c r="G30" s="3701">
        <f t="shared" ref="G30" si="15">S30</f>
        <v>372370</v>
      </c>
      <c r="H30" s="3708">
        <f t="shared" ref="H30" si="16">T30</f>
        <v>0</v>
      </c>
      <c r="I30" s="3709">
        <f t="shared" ref="I30" si="17">U30</f>
        <v>0</v>
      </c>
      <c r="J30" s="3701">
        <f t="shared" ref="J30" si="18">V30</f>
        <v>260665.08160398636</v>
      </c>
      <c r="K30" s="3710">
        <f t="shared" ref="K30" si="19">W30</f>
        <v>0</v>
      </c>
      <c r="L30" s="3719">
        <f>+G30-'17NM_PLRecon'!G98</f>
        <v>0</v>
      </c>
      <c r="M30" s="3719">
        <f>+J30-'17NM_PLRecon'!I98</f>
        <v>0</v>
      </c>
      <c r="N30" s="3720">
        <f>O30</f>
        <v>2500</v>
      </c>
      <c r="O30" s="3721">
        <f>'xx17SUMMARY - PC'!B27</f>
        <v>2500</v>
      </c>
      <c r="P30" s="3722" t="s">
        <v>1461</v>
      </c>
      <c r="Q30" s="3723" t="str">
        <f>'xx17SUMMARY - PC'!C27</f>
        <v>OP137018 PC Bushnell's Basin</v>
      </c>
      <c r="R30" s="3724"/>
      <c r="S30" s="3724">
        <f>'xx17SUMMARY - PC'!F27</f>
        <v>372370</v>
      </c>
      <c r="T30" s="3715"/>
      <c r="U30" s="3724"/>
      <c r="V30" s="3724">
        <f>'xx17SUMMARY - PC'!K27</f>
        <v>260665.08160398636</v>
      </c>
      <c r="W30" s="3725"/>
      <c r="X30" s="3726"/>
      <c r="Y30" s="497"/>
      <c r="AA30" s="1656"/>
      <c r="AB30" s="1372"/>
      <c r="AC30" s="1659"/>
      <c r="AD30" s="1660"/>
    </row>
    <row r="31" spans="1:30" ht="15" thickBot="1" x14ac:dyDescent="0.25">
      <c r="A31" s="131">
        <v>0</v>
      </c>
      <c r="B31" s="131">
        <v>2540</v>
      </c>
      <c r="C31" s="1399">
        <v>2540</v>
      </c>
      <c r="D31" s="1394"/>
      <c r="E31" s="1403" t="s">
        <v>1046</v>
      </c>
      <c r="F31" s="245">
        <f t="shared" ref="F31:F83" si="20">R31</f>
        <v>0</v>
      </c>
      <c r="G31" s="1696">
        <f t="shared" si="1"/>
        <v>0</v>
      </c>
      <c r="H31" s="834">
        <f t="shared" si="2"/>
        <v>0</v>
      </c>
      <c r="I31" s="245">
        <f t="shared" si="3"/>
        <v>0</v>
      </c>
      <c r="J31" s="1696">
        <f t="shared" si="4"/>
        <v>0</v>
      </c>
      <c r="K31" s="246">
        <f t="shared" si="5"/>
        <v>0</v>
      </c>
      <c r="L31" s="1043">
        <f>+G31-'17NM_PLRecon'!G65</f>
        <v>0</v>
      </c>
      <c r="M31" s="1043">
        <f>+J31-'17NM_PLRecon'!I65</f>
        <v>0</v>
      </c>
      <c r="N31" s="328">
        <v>254</v>
      </c>
      <c r="O31" s="1415">
        <v>254</v>
      </c>
      <c r="P31" s="1409"/>
      <c r="Q31" s="1416" t="s">
        <v>1046</v>
      </c>
      <c r="R31" s="329"/>
      <c r="S31" s="330"/>
      <c r="T31" s="331"/>
      <c r="U31" s="330"/>
      <c r="V31" s="332"/>
      <c r="W31" s="757"/>
      <c r="X31" s="500" t="e">
        <f t="shared" ref="X31:X86" si="21">+V31/S31</f>
        <v>#DIV/0!</v>
      </c>
      <c r="Y31" s="758"/>
      <c r="Z31" s="1316" t="e">
        <f>O31=#REF!</f>
        <v>#REF!</v>
      </c>
      <c r="AC31" s="1661">
        <f>+AC29-'xx17SUMMARY - PC'!F34</f>
        <v>0</v>
      </c>
      <c r="AD31" s="1662">
        <f>+AD29-'xx17SUMMARY - PC'!K34</f>
        <v>0</v>
      </c>
    </row>
    <row r="32" spans="1:30" ht="14.25" x14ac:dyDescent="0.2">
      <c r="A32" s="131">
        <v>0</v>
      </c>
      <c r="B32" s="131">
        <v>2560</v>
      </c>
      <c r="C32" s="1399">
        <v>2560</v>
      </c>
      <c r="D32" s="1394"/>
      <c r="E32" s="1403" t="s">
        <v>1047</v>
      </c>
      <c r="F32" s="245">
        <f t="shared" si="20"/>
        <v>0</v>
      </c>
      <c r="G32" s="1696">
        <f t="shared" si="1"/>
        <v>0</v>
      </c>
      <c r="H32" s="834">
        <f t="shared" si="2"/>
        <v>0</v>
      </c>
      <c r="I32" s="245">
        <f t="shared" si="3"/>
        <v>0</v>
      </c>
      <c r="J32" s="1696">
        <f t="shared" si="4"/>
        <v>0</v>
      </c>
      <c r="K32" s="246">
        <f t="shared" si="5"/>
        <v>0</v>
      </c>
      <c r="L32" s="1043">
        <f>+G32-'17NM_PLRecon'!G67</f>
        <v>0</v>
      </c>
      <c r="M32" s="1043">
        <f>+J32-'17NM_PLRecon'!I67</f>
        <v>0</v>
      </c>
      <c r="N32" s="328">
        <v>256</v>
      </c>
      <c r="O32" s="1664">
        <v>256</v>
      </c>
      <c r="P32" s="1665"/>
      <c r="Q32" s="1666" t="s">
        <v>1047</v>
      </c>
      <c r="R32" s="1667"/>
      <c r="S32" s="1668">
        <v>0</v>
      </c>
      <c r="T32" s="1663"/>
      <c r="U32" s="1668"/>
      <c r="V32" s="1668">
        <v>0</v>
      </c>
      <c r="W32" s="1669"/>
      <c r="X32" s="1670" t="e">
        <f t="shared" si="21"/>
        <v>#DIV/0!</v>
      </c>
      <c r="Y32" s="1671"/>
      <c r="Z32" s="1671" t="e">
        <f>O32=#REF!</f>
        <v>#REF!</v>
      </c>
      <c r="AA32" s="1673" t="s">
        <v>2087</v>
      </c>
      <c r="AB32" s="1671"/>
      <c r="AC32" s="1672">
        <f>'xx17SUMMARY - PC'!F31</f>
        <v>0</v>
      </c>
      <c r="AD32" s="1672">
        <f>'xx17SUMMARY - PC'!K31</f>
        <v>-1655293.1</v>
      </c>
    </row>
    <row r="33" spans="1:30" s="2336" customFormat="1" ht="18" x14ac:dyDescent="0.25">
      <c r="A33" s="2359" t="s">
        <v>1461</v>
      </c>
      <c r="B33" s="2961">
        <v>2000</v>
      </c>
      <c r="C33" s="2947">
        <f>O33</f>
        <v>2000</v>
      </c>
      <c r="D33" s="1394"/>
      <c r="E33" s="2362" t="str">
        <f>Q33</f>
        <v>OP138501 Emergency Department</v>
      </c>
      <c r="F33" s="245">
        <f t="shared" si="20"/>
        <v>0</v>
      </c>
      <c r="G33" s="1696">
        <f t="shared" si="1"/>
        <v>603.59</v>
      </c>
      <c r="H33" s="834">
        <f t="shared" si="2"/>
        <v>0</v>
      </c>
      <c r="I33" s="245">
        <f t="shared" si="3"/>
        <v>0</v>
      </c>
      <c r="J33" s="1696">
        <f t="shared" si="4"/>
        <v>603.59</v>
      </c>
      <c r="K33" s="246">
        <f t="shared" si="5"/>
        <v>0</v>
      </c>
      <c r="L33" s="2389">
        <f>G33+'17NM_PLRecon'!G97</f>
        <v>-3.5762468542088754E-9</v>
      </c>
      <c r="M33" s="2389">
        <f>+J33+'17NM_PLRecon'!I97</f>
        <v>1.4904344425303861E-10</v>
      </c>
      <c r="N33" s="328">
        <f>O33</f>
        <v>2000</v>
      </c>
      <c r="O33" s="1711">
        <f>'xx17revised SUMMARY - other'!E73</f>
        <v>2000</v>
      </c>
      <c r="P33" s="1712"/>
      <c r="Q33" s="2363" t="str">
        <f>+'xx17revised SUMMARY - other'!D73</f>
        <v>OP138501 Emergency Department</v>
      </c>
      <c r="R33" s="2356"/>
      <c r="S33" s="2364">
        <f>+'xx17revised SUMMARY - other'!F73</f>
        <v>603.59</v>
      </c>
      <c r="T33" s="1715"/>
      <c r="U33" s="1714"/>
      <c r="V33" s="2360">
        <f>+'xx17revised SUMMARY - other'!G73</f>
        <v>603.59</v>
      </c>
      <c r="W33" s="1716"/>
      <c r="X33" s="500"/>
      <c r="Y33" s="2361"/>
      <c r="AA33" s="1872"/>
      <c r="AB33" s="2355"/>
      <c r="AC33" s="2355"/>
      <c r="AD33" s="1672"/>
    </row>
    <row r="34" spans="1:30" ht="18" x14ac:dyDescent="0.25">
      <c r="A34" s="131">
        <v>420</v>
      </c>
      <c r="B34" s="131">
        <v>4200</v>
      </c>
      <c r="C34" s="1404">
        <v>4200</v>
      </c>
      <c r="D34" s="1394" t="s">
        <v>23</v>
      </c>
      <c r="E34" s="1395" t="s">
        <v>5</v>
      </c>
      <c r="F34" s="245">
        <f t="shared" si="20"/>
        <v>0</v>
      </c>
      <c r="G34" s="1917">
        <f t="shared" si="1"/>
        <v>201605323.57000002</v>
      </c>
      <c r="H34" s="834">
        <f t="shared" si="2"/>
        <v>0</v>
      </c>
      <c r="I34" s="245">
        <f t="shared" si="3"/>
        <v>0</v>
      </c>
      <c r="J34" s="1917">
        <f t="shared" si="4"/>
        <v>201605323.57000002</v>
      </c>
      <c r="K34" s="246">
        <f t="shared" si="5"/>
        <v>0</v>
      </c>
      <c r="L34" s="1043">
        <f>+G34-'17NM_PLRecon'!G13</f>
        <v>0</v>
      </c>
      <c r="M34" s="1043">
        <f>+J34-'17NM_PLRecon'!I13</f>
        <v>0</v>
      </c>
      <c r="N34" s="328">
        <v>420</v>
      </c>
      <c r="O34" s="1409">
        <v>420</v>
      </c>
      <c r="P34" s="1409" t="s">
        <v>23</v>
      </c>
      <c r="Q34" s="1410" t="s">
        <v>5</v>
      </c>
      <c r="R34" s="329"/>
      <c r="S34" s="330">
        <f>+'xx17revised SUMMARY - other'!D95</f>
        <v>201605323.57000002</v>
      </c>
      <c r="T34" s="331"/>
      <c r="U34" s="330"/>
      <c r="V34" s="332">
        <f>+'xx17revised SUMMARY - other'!F95</f>
        <v>201605323.57000002</v>
      </c>
      <c r="W34" s="1674"/>
      <c r="X34" s="500">
        <f t="shared" si="21"/>
        <v>1</v>
      </c>
      <c r="Z34" s="1316" t="e">
        <f>O34=#REF!</f>
        <v>#REF!</v>
      </c>
    </row>
    <row r="35" spans="1:30" s="1616" customFormat="1" ht="14.25" x14ac:dyDescent="0.2">
      <c r="A35" s="1724"/>
      <c r="B35" s="1724">
        <v>4220</v>
      </c>
      <c r="C35" s="2949">
        <v>4220</v>
      </c>
      <c r="D35" s="1394"/>
      <c r="E35" s="1782" t="str">
        <f>Q35</f>
        <v>4220 PHARMACY (I/P)</v>
      </c>
      <c r="F35" s="245">
        <f t="shared" ref="F35:F37" si="22">R35</f>
        <v>0</v>
      </c>
      <c r="G35" s="1781">
        <f t="shared" ref="G35:G37" si="23">S35</f>
        <v>-1892414.83</v>
      </c>
      <c r="H35" s="834">
        <f t="shared" ref="H35:H37" si="24">T35</f>
        <v>0</v>
      </c>
      <c r="I35" s="245">
        <f t="shared" ref="I35:I37" si="25">U35</f>
        <v>0</v>
      </c>
      <c r="J35" s="1692">
        <f t="shared" ref="J35:J37" si="26">V35</f>
        <v>-1892414.83</v>
      </c>
      <c r="K35" s="246">
        <f t="shared" ref="K35:K37" si="27">W35</f>
        <v>0</v>
      </c>
      <c r="L35" s="1043">
        <f>+G35-'17NM_PLRecon'!G24</f>
        <v>0</v>
      </c>
      <c r="M35" s="1043">
        <f>+J35-'17NM_PLRecon'!I24</f>
        <v>0</v>
      </c>
      <c r="N35" s="328">
        <v>4220</v>
      </c>
      <c r="O35" s="1651">
        <v>4220</v>
      </c>
      <c r="P35" s="1409"/>
      <c r="Q35" s="1410" t="str">
        <f>+'xx17revised SUMMARY - other'!C100</f>
        <v>4220 PHARMACY (I/P)</v>
      </c>
      <c r="R35" s="329"/>
      <c r="S35" s="330">
        <f>+'xx17revised SUMMARY - other'!D100</f>
        <v>-1892414.83</v>
      </c>
      <c r="T35" s="331"/>
      <c r="U35" s="330"/>
      <c r="V35" s="332">
        <f>+'xx17revised SUMMARY - other'!F100</f>
        <v>-1892414.83</v>
      </c>
      <c r="W35" s="1615"/>
      <c r="X35" s="500">
        <f t="shared" si="21"/>
        <v>1</v>
      </c>
      <c r="AA35" s="1656"/>
      <c r="AB35" s="1651">
        <v>4220</v>
      </c>
    </row>
    <row r="36" spans="1:30" s="1616" customFormat="1" ht="14.25" x14ac:dyDescent="0.2">
      <c r="A36" s="1724"/>
      <c r="B36" s="1724">
        <v>4230</v>
      </c>
      <c r="C36" s="2949">
        <v>4230</v>
      </c>
      <c r="D36" s="1394"/>
      <c r="E36" s="1782" t="str">
        <f t="shared" ref="E36:E37" si="28">Q36</f>
        <v>4230 STRONG WEST PHARMACY</v>
      </c>
      <c r="F36" s="245">
        <f t="shared" si="22"/>
        <v>0</v>
      </c>
      <c r="G36" s="1781">
        <f t="shared" si="23"/>
        <v>528975.39</v>
      </c>
      <c r="H36" s="834">
        <f t="shared" si="24"/>
        <v>0</v>
      </c>
      <c r="I36" s="245">
        <f t="shared" si="25"/>
        <v>0</v>
      </c>
      <c r="J36" s="1692">
        <f t="shared" si="26"/>
        <v>528975.39</v>
      </c>
      <c r="K36" s="246">
        <f t="shared" si="27"/>
        <v>0</v>
      </c>
      <c r="L36" s="1043">
        <f>+G36-'17NM_PLRecon'!G23</f>
        <v>0</v>
      </c>
      <c r="M36" s="1043">
        <f>+J36-'17NM_PLRecon'!I23</f>
        <v>0</v>
      </c>
      <c r="N36" s="328">
        <v>4230</v>
      </c>
      <c r="O36" s="1651">
        <v>4230</v>
      </c>
      <c r="P36" s="1409"/>
      <c r="Q36" s="1410" t="str">
        <f>+'xx17revised SUMMARY - other'!C102</f>
        <v>4230 STRONG WEST PHARMACY</v>
      </c>
      <c r="R36" s="329"/>
      <c r="S36" s="330">
        <f>+'xx17revised SUMMARY - other'!D102</f>
        <v>528975.39</v>
      </c>
      <c r="T36" s="331"/>
      <c r="U36" s="330"/>
      <c r="V36" s="332">
        <f>+'xx17revised SUMMARY - other'!F102</f>
        <v>528975.39</v>
      </c>
      <c r="W36" s="1615"/>
      <c r="X36" s="500">
        <f t="shared" si="21"/>
        <v>1</v>
      </c>
      <c r="AA36" s="1656"/>
      <c r="AB36" s="1651">
        <v>4230</v>
      </c>
    </row>
    <row r="37" spans="1:30" s="1616" customFormat="1" ht="14.25" x14ac:dyDescent="0.2">
      <c r="A37" s="1724"/>
      <c r="B37" s="1724">
        <v>4330</v>
      </c>
      <c r="C37" s="2949">
        <v>4330</v>
      </c>
      <c r="D37" s="1394"/>
      <c r="E37" s="1782" t="str">
        <f t="shared" si="28"/>
        <v>4330 ASC - SAWGRASS</v>
      </c>
      <c r="F37" s="245">
        <f t="shared" si="22"/>
        <v>0</v>
      </c>
      <c r="G37" s="1781">
        <f t="shared" si="23"/>
        <v>1363439.44</v>
      </c>
      <c r="H37" s="834">
        <f t="shared" si="24"/>
        <v>0</v>
      </c>
      <c r="I37" s="245">
        <f t="shared" si="25"/>
        <v>0</v>
      </c>
      <c r="J37" s="1692">
        <f t="shared" si="26"/>
        <v>1363439.44</v>
      </c>
      <c r="K37" s="246">
        <f t="shared" si="27"/>
        <v>0</v>
      </c>
      <c r="L37" s="1043">
        <f>+G37-'17NM_PLRecon'!G25</f>
        <v>0</v>
      </c>
      <c r="M37" s="1043">
        <f>+J37-'17NM_PLRecon'!I25</f>
        <v>0</v>
      </c>
      <c r="N37" s="328">
        <v>4330</v>
      </c>
      <c r="O37" s="1651">
        <v>4330</v>
      </c>
      <c r="P37" s="1409"/>
      <c r="Q37" s="1410" t="str">
        <f>+'xx17revised SUMMARY - other'!C104</f>
        <v>4330 ASC - SAWGRASS</v>
      </c>
      <c r="R37" s="329"/>
      <c r="S37" s="330">
        <f>+'xx17revised SUMMARY - other'!D104</f>
        <v>1363439.44</v>
      </c>
      <c r="T37" s="331"/>
      <c r="U37" s="330"/>
      <c r="V37" s="332">
        <f>+'xx17revised SUMMARY - other'!F104</f>
        <v>1363439.44</v>
      </c>
      <c r="W37" s="1615"/>
      <c r="X37" s="500">
        <f t="shared" si="21"/>
        <v>1</v>
      </c>
      <c r="AA37" s="1656"/>
      <c r="AB37" s="1651">
        <v>4330</v>
      </c>
    </row>
    <row r="38" spans="1:30" s="1616" customFormat="1" ht="14.25" x14ac:dyDescent="0.2">
      <c r="A38" s="1381" t="s">
        <v>1461</v>
      </c>
      <c r="B38" s="1381">
        <v>4310</v>
      </c>
      <c r="C38" s="2948">
        <v>4310</v>
      </c>
      <c r="D38" s="1394"/>
      <c r="E38" s="1395" t="str">
        <f>'xx17revised SUMMARY - other'!D7</f>
        <v>OP137523 Gastrointestinal Sawgrass</v>
      </c>
      <c r="F38" s="245">
        <f t="shared" si="20"/>
        <v>0</v>
      </c>
      <c r="G38" s="1692">
        <f t="shared" si="1"/>
        <v>12123000</v>
      </c>
      <c r="H38" s="834">
        <f t="shared" ref="H38" si="29">T38</f>
        <v>0</v>
      </c>
      <c r="I38" s="245">
        <f t="shared" si="3"/>
        <v>0</v>
      </c>
      <c r="J38" s="1692">
        <f t="shared" si="4"/>
        <v>2701613.31</v>
      </c>
      <c r="K38" s="246">
        <f t="shared" si="5"/>
        <v>0</v>
      </c>
      <c r="L38" s="1043">
        <f>+G38-'17NM_PLRecon'!G72</f>
        <v>0</v>
      </c>
      <c r="M38" s="1043">
        <f>+J38-'17NM_PLRecon'!I72</f>
        <v>0</v>
      </c>
      <c r="N38" s="328">
        <v>4310</v>
      </c>
      <c r="O38" s="1651">
        <f>'xx17revised SUMMARY - other'!E7</f>
        <v>4310</v>
      </c>
      <c r="P38" s="1409"/>
      <c r="Q38" s="1410" t="str">
        <f>'xx17revised SUMMARY - other'!D7</f>
        <v>OP137523 Gastrointestinal Sawgrass</v>
      </c>
      <c r="R38" s="329"/>
      <c r="S38" s="330">
        <f>+'xx17revised SUMMARY - other'!F7</f>
        <v>12123000</v>
      </c>
      <c r="T38" s="331"/>
      <c r="U38" s="330"/>
      <c r="V38" s="332">
        <f>+'xx17revised SUMMARY - other'!G7</f>
        <v>2701613.31</v>
      </c>
      <c r="W38" s="1615"/>
      <c r="X38" s="500">
        <f t="shared" si="21"/>
        <v>0.22285022766641921</v>
      </c>
      <c r="Z38" s="1616" t="e">
        <f>O38=#REF!</f>
        <v>#REF!</v>
      </c>
      <c r="AA38" s="1656"/>
      <c r="AB38" s="1651">
        <v>4310</v>
      </c>
    </row>
    <row r="39" spans="1:30" ht="15" x14ac:dyDescent="0.25">
      <c r="A39" s="1381" t="s">
        <v>1461</v>
      </c>
      <c r="B39" s="1096">
        <v>4400</v>
      </c>
      <c r="C39" s="1401">
        <v>4400</v>
      </c>
      <c r="D39" s="1402"/>
      <c r="E39" s="1392" t="s">
        <v>1916</v>
      </c>
      <c r="F39" s="1097">
        <f t="shared" ref="F39:F45" si="30">R39</f>
        <v>0</v>
      </c>
      <c r="G39" s="1695">
        <f t="shared" ref="G39:G45" si="31">S39</f>
        <v>4278784.53</v>
      </c>
      <c r="H39" s="1104">
        <f t="shared" si="2"/>
        <v>0</v>
      </c>
      <c r="I39" s="1098">
        <f t="shared" ref="I39:I45" si="32">U39</f>
        <v>0</v>
      </c>
      <c r="J39" s="1695">
        <f t="shared" ref="J39:J45" si="33">V39</f>
        <v>1393825.54</v>
      </c>
      <c r="K39" s="1099">
        <f t="shared" ref="K39:K45" si="34">W39</f>
        <v>0</v>
      </c>
      <c r="L39" s="1043">
        <f>+G39-'17NM_PLRecon'!G77</f>
        <v>0</v>
      </c>
      <c r="M39" s="1043">
        <f>+J39-'17NM_PLRecon'!I77</f>
        <v>0</v>
      </c>
      <c r="N39" s="1100">
        <v>4400</v>
      </c>
      <c r="O39" s="1413">
        <v>4400</v>
      </c>
      <c r="P39" s="1413"/>
      <c r="Q39" s="1414" t="s">
        <v>1916</v>
      </c>
      <c r="R39" s="622"/>
      <c r="S39" s="1101">
        <f>+'xx17revised SUMMARY - other'!F8</f>
        <v>4278784.53</v>
      </c>
      <c r="T39" s="1102"/>
      <c r="U39" s="1101"/>
      <c r="V39" s="1101">
        <f>+'xx17revised SUMMARY - other'!G8</f>
        <v>1393825.54</v>
      </c>
      <c r="W39" s="1103"/>
      <c r="X39" s="500">
        <f t="shared" si="21"/>
        <v>0.3257526828536047</v>
      </c>
      <c r="Y39" s="497"/>
      <c r="Z39" s="1616" t="e">
        <f>O39=#REF!</f>
        <v>#REF!</v>
      </c>
    </row>
    <row r="40" spans="1:30" ht="15" x14ac:dyDescent="0.25">
      <c r="A40" s="1381" t="s">
        <v>1461</v>
      </c>
      <c r="B40" s="1096">
        <v>4410</v>
      </c>
      <c r="C40" s="1401">
        <v>4410</v>
      </c>
      <c r="D40" s="1402"/>
      <c r="E40" s="1392" t="s">
        <v>1917</v>
      </c>
      <c r="F40" s="1097">
        <f t="shared" si="30"/>
        <v>0</v>
      </c>
      <c r="G40" s="1695">
        <f t="shared" si="31"/>
        <v>2923202</v>
      </c>
      <c r="H40" s="1104">
        <f t="shared" si="2"/>
        <v>0</v>
      </c>
      <c r="I40" s="1098">
        <f t="shared" si="32"/>
        <v>0</v>
      </c>
      <c r="J40" s="1695">
        <f t="shared" si="33"/>
        <v>1190870.21</v>
      </c>
      <c r="K40" s="1099">
        <f t="shared" si="34"/>
        <v>0</v>
      </c>
      <c r="L40" s="1043">
        <f>+G40-'17NM_PLRecon'!G79</f>
        <v>0</v>
      </c>
      <c r="M40" s="1043">
        <f>+J40-'17NM_PLRecon'!I79</f>
        <v>0</v>
      </c>
      <c r="N40" s="1100">
        <v>4410</v>
      </c>
      <c r="O40" s="1413">
        <v>4410</v>
      </c>
      <c r="P40" s="1413"/>
      <c r="Q40" s="1414" t="s">
        <v>1917</v>
      </c>
      <c r="R40" s="622"/>
      <c r="S40" s="1101">
        <f>+'xx17revised SUMMARY - other'!F9</f>
        <v>2923202</v>
      </c>
      <c r="T40" s="1102"/>
      <c r="U40" s="1101"/>
      <c r="V40" s="1101">
        <f>+'xx17revised SUMMARY - other'!G9</f>
        <v>1190870.21</v>
      </c>
      <c r="W40" s="1103"/>
      <c r="X40" s="500">
        <f t="shared" si="21"/>
        <v>0.40738553476632816</v>
      </c>
      <c r="Y40" s="497"/>
      <c r="Z40" s="1616" t="e">
        <f>O40=#REF!</f>
        <v>#REF!</v>
      </c>
    </row>
    <row r="41" spans="1:30" ht="15" x14ac:dyDescent="0.25">
      <c r="A41" s="1381" t="s">
        <v>1461</v>
      </c>
      <c r="B41" s="1096">
        <v>4411</v>
      </c>
      <c r="C41" s="1401">
        <v>4411</v>
      </c>
      <c r="D41" s="1402"/>
      <c r="E41" s="1392" t="s">
        <v>1918</v>
      </c>
      <c r="F41" s="1097">
        <f t="shared" si="30"/>
        <v>0</v>
      </c>
      <c r="G41" s="1695">
        <f t="shared" si="31"/>
        <v>1854968.48</v>
      </c>
      <c r="H41" s="1104">
        <f t="shared" si="2"/>
        <v>0</v>
      </c>
      <c r="I41" s="1098">
        <f t="shared" si="32"/>
        <v>0</v>
      </c>
      <c r="J41" s="1695">
        <f t="shared" si="33"/>
        <v>878463.93</v>
      </c>
      <c r="K41" s="1099">
        <f t="shared" si="34"/>
        <v>0</v>
      </c>
      <c r="L41" s="1043">
        <f>+G41-'17NM_PLRecon'!G80</f>
        <v>0</v>
      </c>
      <c r="M41" s="1043">
        <f>+J41-'17NM_PLRecon'!I80</f>
        <v>0</v>
      </c>
      <c r="N41" s="1100">
        <v>4411</v>
      </c>
      <c r="O41" s="1413">
        <v>4411</v>
      </c>
      <c r="P41" s="1413"/>
      <c r="Q41" s="1414" t="s">
        <v>1918</v>
      </c>
      <c r="R41" s="622"/>
      <c r="S41" s="1101">
        <f>+'xx17revised SUMMARY - other'!F10</f>
        <v>1854968.48</v>
      </c>
      <c r="T41" s="1102"/>
      <c r="U41" s="1101"/>
      <c r="V41" s="1101">
        <f>+'xx17revised SUMMARY - other'!G10</f>
        <v>878463.93</v>
      </c>
      <c r="W41" s="1103"/>
      <c r="X41" s="500">
        <f t="shared" si="21"/>
        <v>0.47357350783663993</v>
      </c>
      <c r="Y41" s="497"/>
      <c r="Z41" s="1616" t="e">
        <f>O41=#REF!</f>
        <v>#REF!</v>
      </c>
    </row>
    <row r="42" spans="1:30" ht="15" x14ac:dyDescent="0.25">
      <c r="A42" s="1381" t="s">
        <v>1461</v>
      </c>
      <c r="B42" s="1096">
        <v>4412</v>
      </c>
      <c r="C42" s="1401">
        <v>4412</v>
      </c>
      <c r="D42" s="1402"/>
      <c r="E42" s="1392" t="s">
        <v>1919</v>
      </c>
      <c r="F42" s="1097">
        <f t="shared" si="30"/>
        <v>0</v>
      </c>
      <c r="G42" s="1695">
        <f t="shared" si="31"/>
        <v>630625</v>
      </c>
      <c r="H42" s="1104">
        <f t="shared" si="2"/>
        <v>0</v>
      </c>
      <c r="I42" s="1098">
        <f t="shared" si="32"/>
        <v>0</v>
      </c>
      <c r="J42" s="1695">
        <f t="shared" si="33"/>
        <v>320357.39</v>
      </c>
      <c r="K42" s="1099">
        <f t="shared" si="34"/>
        <v>0</v>
      </c>
      <c r="L42" s="1043">
        <f>+G42-'17NM_PLRecon'!G81</f>
        <v>0</v>
      </c>
      <c r="M42" s="1043">
        <f>+J42-'17NM_PLRecon'!I81</f>
        <v>0</v>
      </c>
      <c r="N42" s="1100">
        <v>4412</v>
      </c>
      <c r="O42" s="1413">
        <v>4412</v>
      </c>
      <c r="P42" s="1413"/>
      <c r="Q42" s="1414" t="s">
        <v>1919</v>
      </c>
      <c r="R42" s="622"/>
      <c r="S42" s="1101">
        <f>+'xx17revised SUMMARY - other'!F11</f>
        <v>630625</v>
      </c>
      <c r="T42" s="1102"/>
      <c r="U42" s="1101"/>
      <c r="V42" s="1101">
        <f>+'xx17revised SUMMARY - other'!G11</f>
        <v>320357.39</v>
      </c>
      <c r="W42" s="1103"/>
      <c r="X42" s="500">
        <f t="shared" si="21"/>
        <v>0.50799982556987122</v>
      </c>
      <c r="Y42" s="497"/>
      <c r="Z42" s="1616" t="e">
        <f>O42=#REF!</f>
        <v>#REF!</v>
      </c>
    </row>
    <row r="43" spans="1:30" s="1128" customFormat="1" ht="14.25" x14ac:dyDescent="0.2">
      <c r="A43" s="1381" t="s">
        <v>1461</v>
      </c>
      <c r="B43" s="1096">
        <v>4413</v>
      </c>
      <c r="C43" s="1401">
        <v>4413</v>
      </c>
      <c r="D43" s="1402"/>
      <c r="E43" s="1392" t="s">
        <v>1920</v>
      </c>
      <c r="F43" s="1097">
        <f t="shared" si="30"/>
        <v>0</v>
      </c>
      <c r="G43" s="1696">
        <f t="shared" si="31"/>
        <v>0</v>
      </c>
      <c r="H43" s="1104">
        <f t="shared" si="2"/>
        <v>0</v>
      </c>
      <c r="I43" s="1098">
        <f t="shared" si="32"/>
        <v>0</v>
      </c>
      <c r="J43" s="1696">
        <f t="shared" si="33"/>
        <v>13418.66</v>
      </c>
      <c r="K43" s="1099">
        <f t="shared" si="34"/>
        <v>0</v>
      </c>
      <c r="L43" s="1043">
        <f>+G43-'17NM_PLRecon'!G82</f>
        <v>0</v>
      </c>
      <c r="M43" s="1043">
        <f>+J43-'17NM_PLRecon'!I82</f>
        <v>0</v>
      </c>
      <c r="N43" s="1100">
        <v>4413</v>
      </c>
      <c r="O43" s="1413">
        <v>4413</v>
      </c>
      <c r="P43" s="1413"/>
      <c r="Q43" s="1414" t="s">
        <v>1920</v>
      </c>
      <c r="R43" s="622"/>
      <c r="S43" s="1101">
        <f>+'xx17revised SUMMARY - other'!F12</f>
        <v>0</v>
      </c>
      <c r="T43" s="1102"/>
      <c r="U43" s="1101"/>
      <c r="V43" s="1101">
        <f>+'xx17revised SUMMARY - other'!G12</f>
        <v>13418.66</v>
      </c>
      <c r="W43" s="1103"/>
      <c r="X43" s="500" t="e">
        <f t="shared" si="21"/>
        <v>#DIV/0!</v>
      </c>
      <c r="Y43" s="497"/>
      <c r="Z43" s="1616" t="e">
        <f>O43=#REF!</f>
        <v>#REF!</v>
      </c>
      <c r="AA43"/>
    </row>
    <row r="44" spans="1:30" s="1128" customFormat="1" ht="15" x14ac:dyDescent="0.25">
      <c r="A44" s="1381" t="s">
        <v>1461</v>
      </c>
      <c r="B44" s="1380">
        <v>4413.1000000000004</v>
      </c>
      <c r="C44" s="1405">
        <v>4413.1000000000004</v>
      </c>
      <c r="D44" s="1580" t="s">
        <v>1921</v>
      </c>
      <c r="E44" s="1392" t="s">
        <v>1920</v>
      </c>
      <c r="F44" s="1097">
        <f t="shared" si="30"/>
        <v>0</v>
      </c>
      <c r="G44" s="1695">
        <f t="shared" si="31"/>
        <v>2304490</v>
      </c>
      <c r="H44" s="1104">
        <f t="shared" si="2"/>
        <v>0</v>
      </c>
      <c r="I44" s="1098">
        <f t="shared" si="32"/>
        <v>0</v>
      </c>
      <c r="J44" s="1695">
        <f t="shared" si="33"/>
        <v>734971.73</v>
      </c>
      <c r="K44" s="1099">
        <f t="shared" si="34"/>
        <v>0</v>
      </c>
      <c r="L44" s="1043">
        <f>+G44-'17NM_PLRecon'!G83</f>
        <v>0</v>
      </c>
      <c r="M44" s="1043">
        <f>+J44-'17NM_PLRecon'!I83</f>
        <v>0</v>
      </c>
      <c r="N44" s="1100">
        <v>4413</v>
      </c>
      <c r="O44" s="1417">
        <v>4413</v>
      </c>
      <c r="P44" s="1417" t="s">
        <v>1921</v>
      </c>
      <c r="Q44" s="1418" t="s">
        <v>1920</v>
      </c>
      <c r="R44" s="622"/>
      <c r="S44" s="1101">
        <f>+'xx17revised SUMMARY - other'!F13</f>
        <v>2304490</v>
      </c>
      <c r="T44" s="1102"/>
      <c r="U44" s="1101"/>
      <c r="V44" s="1101">
        <f>+'xx17revised SUMMARY - other'!G13</f>
        <v>734971.73</v>
      </c>
      <c r="W44" s="1103"/>
      <c r="X44" s="500">
        <f t="shared" si="21"/>
        <v>0.31893031863883115</v>
      </c>
      <c r="Y44" s="497"/>
      <c r="Z44" s="1616" t="e">
        <f>O44=#REF!</f>
        <v>#REF!</v>
      </c>
      <c r="AA44"/>
    </row>
    <row r="45" spans="1:30" ht="15" x14ac:dyDescent="0.25">
      <c r="A45" s="1381" t="s">
        <v>1461</v>
      </c>
      <c r="B45" s="1096">
        <v>4420</v>
      </c>
      <c r="C45" s="1401">
        <v>4420</v>
      </c>
      <c r="D45" s="1402"/>
      <c r="E45" s="1392" t="s">
        <v>1922</v>
      </c>
      <c r="F45" s="1097">
        <f t="shared" si="30"/>
        <v>0</v>
      </c>
      <c r="G45" s="1695">
        <f t="shared" si="31"/>
        <v>1626512.44</v>
      </c>
      <c r="H45" s="1104">
        <f t="shared" si="2"/>
        <v>0</v>
      </c>
      <c r="I45" s="1098">
        <f t="shared" si="32"/>
        <v>0</v>
      </c>
      <c r="J45" s="1695">
        <f t="shared" si="33"/>
        <v>717526.3</v>
      </c>
      <c r="K45" s="1099">
        <f t="shared" si="34"/>
        <v>0</v>
      </c>
      <c r="L45" s="1043">
        <f>+G45-'17NM_PLRecon'!G78</f>
        <v>0</v>
      </c>
      <c r="M45" s="1043">
        <f>+J45-'17NM_PLRecon'!I78</f>
        <v>0</v>
      </c>
      <c r="N45" s="1100">
        <v>4420</v>
      </c>
      <c r="O45" s="1413">
        <v>4420</v>
      </c>
      <c r="P45" s="1413"/>
      <c r="Q45" s="1414" t="s">
        <v>1922</v>
      </c>
      <c r="R45" s="622"/>
      <c r="S45" s="1101">
        <f>+'xx17revised SUMMARY - other'!F14</f>
        <v>1626512.44</v>
      </c>
      <c r="T45" s="1102"/>
      <c r="U45" s="1101"/>
      <c r="V45" s="1101">
        <f>+'xx17revised SUMMARY - other'!G14</f>
        <v>717526.3</v>
      </c>
      <c r="W45" s="1103"/>
      <c r="X45" s="500">
        <f t="shared" si="21"/>
        <v>0.4411440591256714</v>
      </c>
      <c r="Y45" s="497"/>
      <c r="Z45" s="1616" t="e">
        <f>O45=#REF!</f>
        <v>#REF!</v>
      </c>
    </row>
    <row r="46" spans="1:30" ht="14.25" x14ac:dyDescent="0.2">
      <c r="A46" s="131">
        <v>447</v>
      </c>
      <c r="B46" s="131">
        <v>4470</v>
      </c>
      <c r="C46" s="1406">
        <v>4470</v>
      </c>
      <c r="D46" s="1394"/>
      <c r="E46" s="1407" t="s">
        <v>1159</v>
      </c>
      <c r="F46" s="245">
        <f t="shared" si="20"/>
        <v>0</v>
      </c>
      <c r="G46" s="1692">
        <f t="shared" si="1"/>
        <v>582555</v>
      </c>
      <c r="H46" s="834">
        <f t="shared" si="2"/>
        <v>0</v>
      </c>
      <c r="I46" s="245">
        <f t="shared" si="3"/>
        <v>0</v>
      </c>
      <c r="J46" s="1692">
        <f t="shared" si="4"/>
        <v>273445.7</v>
      </c>
      <c r="K46" s="246">
        <v>0</v>
      </c>
      <c r="L46" s="1043">
        <f>+G46-'17NM_PLRecon'!G29</f>
        <v>0</v>
      </c>
      <c r="M46" s="1043">
        <f>+J46-'17NM_PLRecon'!I29</f>
        <v>0</v>
      </c>
      <c r="N46" s="328">
        <v>447</v>
      </c>
      <c r="O46" s="1717">
        <v>447</v>
      </c>
      <c r="P46" s="1717"/>
      <c r="Q46" s="1718" t="s">
        <v>1159</v>
      </c>
      <c r="R46" s="1714"/>
      <c r="S46" s="1719">
        <f>+'xx17revised SUMMARY - other'!F15</f>
        <v>582555</v>
      </c>
      <c r="T46" s="1715"/>
      <c r="U46" s="1719"/>
      <c r="V46" s="1720">
        <f>+'xx17revised SUMMARY - other'!G15</f>
        <v>273445.7</v>
      </c>
      <c r="W46" s="1714"/>
      <c r="X46" s="500">
        <f t="shared" si="21"/>
        <v>0.46939035799194928</v>
      </c>
      <c r="Y46" s="869"/>
      <c r="Z46" s="1616" t="e">
        <f>O46=#REF!</f>
        <v>#REF!</v>
      </c>
    </row>
    <row r="47" spans="1:30" ht="15" x14ac:dyDescent="0.25">
      <c r="A47" s="1381" t="s">
        <v>1461</v>
      </c>
      <c r="B47" s="1096">
        <v>4480</v>
      </c>
      <c r="C47" s="1401">
        <v>4480</v>
      </c>
      <c r="D47" s="1402"/>
      <c r="E47" s="1392" t="s">
        <v>1923</v>
      </c>
      <c r="F47" s="1097">
        <f t="shared" ref="F47" si="35">R47</f>
        <v>0</v>
      </c>
      <c r="G47" s="1695">
        <f t="shared" ref="G47" si="36">S47</f>
        <v>1267860</v>
      </c>
      <c r="H47" s="1104">
        <f t="shared" si="2"/>
        <v>0</v>
      </c>
      <c r="I47" s="1098">
        <f t="shared" ref="I47" si="37">U47</f>
        <v>0</v>
      </c>
      <c r="J47" s="1695">
        <f t="shared" ref="J47" si="38">V47</f>
        <v>504275.42</v>
      </c>
      <c r="K47" s="1099">
        <f t="shared" ref="K47" si="39">W47</f>
        <v>0</v>
      </c>
      <c r="L47" s="1043">
        <f>+G47-'17NM_PLRecon'!G76</f>
        <v>0</v>
      </c>
      <c r="M47" s="1043">
        <f>+J47-'17NM_PLRecon'!I76</f>
        <v>0</v>
      </c>
      <c r="N47" s="1100"/>
      <c r="O47" s="1413">
        <v>4480</v>
      </c>
      <c r="P47" s="1413"/>
      <c r="Q47" s="1414" t="s">
        <v>1923</v>
      </c>
      <c r="R47" s="622"/>
      <c r="S47" s="1101">
        <f>+'xx17revised SUMMARY - other'!F16</f>
        <v>1267860</v>
      </c>
      <c r="T47" s="1102"/>
      <c r="U47" s="1101"/>
      <c r="V47" s="1101">
        <f>+'xx17revised SUMMARY - other'!G16</f>
        <v>504275.42</v>
      </c>
      <c r="W47" s="1103"/>
      <c r="X47" s="500">
        <f t="shared" si="21"/>
        <v>0.39773746312684366</v>
      </c>
      <c r="Y47" s="497"/>
      <c r="Z47" s="1616" t="e">
        <f>O47=#REF!</f>
        <v>#REF!</v>
      </c>
    </row>
    <row r="48" spans="1:30" ht="14.25" x14ac:dyDescent="0.2">
      <c r="A48" s="131">
        <v>449</v>
      </c>
      <c r="B48" s="131">
        <v>4490</v>
      </c>
      <c r="C48" s="1404">
        <v>4490</v>
      </c>
      <c r="D48" s="1394" t="s">
        <v>436</v>
      </c>
      <c r="E48" s="1395" t="s">
        <v>614</v>
      </c>
      <c r="F48" s="245">
        <f t="shared" si="20"/>
        <v>0</v>
      </c>
      <c r="G48" s="1692">
        <f t="shared" si="1"/>
        <v>791780</v>
      </c>
      <c r="H48" s="834">
        <f t="shared" si="2"/>
        <v>0</v>
      </c>
      <c r="I48" s="245">
        <f t="shared" si="3"/>
        <v>0</v>
      </c>
      <c r="J48" s="1692">
        <f t="shared" si="4"/>
        <v>283128.46999999997</v>
      </c>
      <c r="K48" s="246">
        <f t="shared" si="5"/>
        <v>0</v>
      </c>
      <c r="L48" s="1043">
        <f>+G48-'17NM_PLRecon'!G28</f>
        <v>0</v>
      </c>
      <c r="M48" s="1043">
        <f>+J48-'17NM_PLRecon'!I28</f>
        <v>0</v>
      </c>
      <c r="N48" s="328">
        <v>449</v>
      </c>
      <c r="O48" s="1409">
        <v>449</v>
      </c>
      <c r="P48" s="1409" t="s">
        <v>436</v>
      </c>
      <c r="Q48" s="1410" t="s">
        <v>614</v>
      </c>
      <c r="R48" s="329"/>
      <c r="S48" s="330">
        <f>+'xx17revised SUMMARY - other'!F17</f>
        <v>791780</v>
      </c>
      <c r="T48" s="331"/>
      <c r="U48" s="330"/>
      <c r="V48" s="332">
        <f>+'xx17revised SUMMARY - other'!G17</f>
        <v>283128.46999999997</v>
      </c>
      <c r="W48" s="378"/>
      <c r="X48" s="500">
        <f t="shared" si="21"/>
        <v>0.35758477102225361</v>
      </c>
      <c r="Z48" s="1616" t="e">
        <f>O48=#REF!</f>
        <v>#REF!</v>
      </c>
    </row>
    <row r="49" spans="1:29" s="1616" customFormat="1" ht="14.25" x14ac:dyDescent="0.2">
      <c r="A49" s="1381" t="s">
        <v>1461</v>
      </c>
      <c r="B49" s="1381">
        <v>4500</v>
      </c>
      <c r="C49" s="2948">
        <v>4500</v>
      </c>
      <c r="D49" s="1394"/>
      <c r="E49" s="1395" t="str">
        <f>'xx17revised SUMMARY - other'!D18</f>
        <v>OP137532 Outpatient Liver &amp; Digestive Disease</v>
      </c>
      <c r="F49" s="245">
        <f t="shared" ref="F49:F51" si="40">R49</f>
        <v>0</v>
      </c>
      <c r="G49" s="1781">
        <f t="shared" ref="G49:G51" si="41">S49</f>
        <v>17318217.09</v>
      </c>
      <c r="H49" s="834">
        <f t="shared" si="2"/>
        <v>0</v>
      </c>
      <c r="I49" s="245">
        <f t="shared" ref="I49:I51" si="42">U49</f>
        <v>0</v>
      </c>
      <c r="J49" s="1692">
        <f t="shared" ref="J49:J51" si="43">V49</f>
        <v>3394973.85</v>
      </c>
      <c r="K49" s="246">
        <f t="shared" ref="K49:K51" si="44">W49</f>
        <v>0</v>
      </c>
      <c r="L49" s="1043">
        <f>+G49-'17NM_PLRecon'!G73</f>
        <v>0</v>
      </c>
      <c r="M49" s="1043">
        <f>+J49-'17NM_PLRecon'!I73</f>
        <v>0</v>
      </c>
      <c r="N49" s="328">
        <v>4500</v>
      </c>
      <c r="O49" s="1651">
        <f>'xx17revised SUMMARY - other'!E18</f>
        <v>4500</v>
      </c>
      <c r="P49" s="1409"/>
      <c r="Q49" s="1410" t="str">
        <f>'xx17revised SUMMARY - other'!D18</f>
        <v>OP137532 Outpatient Liver &amp; Digestive Disease</v>
      </c>
      <c r="R49" s="329"/>
      <c r="S49" s="330">
        <f>+'xx17revised SUMMARY - other'!F18</f>
        <v>17318217.09</v>
      </c>
      <c r="T49" s="331"/>
      <c r="U49" s="330"/>
      <c r="V49" s="332">
        <f>+'xx17revised SUMMARY - other'!G18</f>
        <v>3394973.85</v>
      </c>
      <c r="W49" s="1615"/>
      <c r="X49" s="500">
        <f t="shared" si="21"/>
        <v>0.19603483617030926</v>
      </c>
      <c r="Z49" s="1616" t="e">
        <f>O49=#REF!</f>
        <v>#REF!</v>
      </c>
      <c r="AA49" s="1656"/>
      <c r="AB49" s="1651">
        <v>4500</v>
      </c>
    </row>
    <row r="50" spans="1:29" s="1616" customFormat="1" ht="14.25" x14ac:dyDescent="0.2">
      <c r="A50" s="1381" t="s">
        <v>1461</v>
      </c>
      <c r="B50" s="1381">
        <v>4550</v>
      </c>
      <c r="C50" s="2948">
        <v>4550</v>
      </c>
      <c r="D50" s="1394"/>
      <c r="E50" s="1395" t="str">
        <f>'xx17revised SUMMARY - other'!D19</f>
        <v>OP137588 Pulmonary Disease At Mary Parks Center</v>
      </c>
      <c r="F50" s="245">
        <f t="shared" si="40"/>
        <v>0</v>
      </c>
      <c r="G50" s="1781">
        <f t="shared" si="41"/>
        <v>2017382.8</v>
      </c>
      <c r="H50" s="834">
        <f t="shared" si="2"/>
        <v>0</v>
      </c>
      <c r="I50" s="245">
        <f t="shared" si="42"/>
        <v>0</v>
      </c>
      <c r="J50" s="1692">
        <f t="shared" si="43"/>
        <v>774104.87</v>
      </c>
      <c r="K50" s="246">
        <f t="shared" si="44"/>
        <v>0</v>
      </c>
      <c r="L50" s="1043">
        <f>+G50-'17NM_PLRecon'!G74</f>
        <v>0</v>
      </c>
      <c r="M50" s="1043">
        <f>+J50-'17NM_PLRecon'!I74</f>
        <v>0</v>
      </c>
      <c r="N50" s="328">
        <v>4550</v>
      </c>
      <c r="O50" s="1651">
        <f>'xx17revised SUMMARY - other'!E19</f>
        <v>4550</v>
      </c>
      <c r="P50" s="1409"/>
      <c r="Q50" s="1410" t="str">
        <f>'xx17revised SUMMARY - other'!D19</f>
        <v>OP137588 Pulmonary Disease At Mary Parks Center</v>
      </c>
      <c r="R50" s="329"/>
      <c r="S50" s="330">
        <f>+'xx17revised SUMMARY - other'!F19</f>
        <v>2017382.8</v>
      </c>
      <c r="T50" s="331"/>
      <c r="U50" s="330"/>
      <c r="V50" s="332">
        <f>+'xx17revised SUMMARY - other'!G19</f>
        <v>774104.87</v>
      </c>
      <c r="W50" s="1615"/>
      <c r="X50" s="500">
        <f t="shared" si="21"/>
        <v>0.38371739364487495</v>
      </c>
      <c r="Z50" s="1616" t="e">
        <f>O50=#REF!</f>
        <v>#REF!</v>
      </c>
      <c r="AA50" s="1656"/>
      <c r="AB50" s="1651">
        <v>4550</v>
      </c>
    </row>
    <row r="51" spans="1:29" s="1616" customFormat="1" ht="14.25" x14ac:dyDescent="0.2">
      <c r="A51" s="1381" t="s">
        <v>1461</v>
      </c>
      <c r="B51" s="1381">
        <v>4560</v>
      </c>
      <c r="C51" s="2948">
        <v>4560</v>
      </c>
      <c r="D51" s="1394"/>
      <c r="E51" s="1395" t="str">
        <f>'xx17revised SUMMARY - other'!D20</f>
        <v>OP135516 Pulmonary Disease</v>
      </c>
      <c r="F51" s="245">
        <f t="shared" si="40"/>
        <v>0</v>
      </c>
      <c r="G51" s="1781">
        <f t="shared" si="41"/>
        <v>13494605</v>
      </c>
      <c r="H51" s="834">
        <f t="shared" si="2"/>
        <v>0</v>
      </c>
      <c r="I51" s="245">
        <f t="shared" si="42"/>
        <v>0</v>
      </c>
      <c r="J51" s="1692">
        <f t="shared" si="43"/>
        <v>3614727.6</v>
      </c>
      <c r="K51" s="246">
        <f t="shared" si="44"/>
        <v>0</v>
      </c>
      <c r="L51" s="1043">
        <f>+G51-'17NM_PLRecon'!G75</f>
        <v>0</v>
      </c>
      <c r="M51" s="1043">
        <f>+J51-'17NM_PLRecon'!I75</f>
        <v>0</v>
      </c>
      <c r="N51" s="328">
        <v>4560</v>
      </c>
      <c r="O51" s="1651">
        <f>'xx17revised SUMMARY - other'!E20</f>
        <v>4560</v>
      </c>
      <c r="P51" s="1409"/>
      <c r="Q51" s="1410" t="str">
        <f>'xx17revised SUMMARY - other'!D20</f>
        <v>OP135516 Pulmonary Disease</v>
      </c>
      <c r="R51" s="329"/>
      <c r="S51" s="330">
        <f>+'xx17revised SUMMARY - other'!F20</f>
        <v>13494605</v>
      </c>
      <c r="T51" s="331"/>
      <c r="U51" s="330"/>
      <c r="V51" s="332">
        <f>+'xx17revised SUMMARY - other'!G20</f>
        <v>3614727.6</v>
      </c>
      <c r="W51" s="1615"/>
      <c r="X51" s="500">
        <f t="shared" si="21"/>
        <v>0.26786464664953141</v>
      </c>
      <c r="Z51" s="1616" t="e">
        <f>O51=#REF!</f>
        <v>#REF!</v>
      </c>
      <c r="AA51" s="1656"/>
      <c r="AB51" s="1651">
        <v>4560</v>
      </c>
    </row>
    <row r="52" spans="1:29" s="197" customFormat="1" ht="18" x14ac:dyDescent="0.25">
      <c r="A52" s="131">
        <v>462</v>
      </c>
      <c r="B52" s="131">
        <v>4620</v>
      </c>
      <c r="C52" s="1404">
        <v>4620</v>
      </c>
      <c r="D52" s="1394" t="s">
        <v>436</v>
      </c>
      <c r="E52" s="1395" t="s">
        <v>217</v>
      </c>
      <c r="F52" s="245">
        <f t="shared" si="20"/>
        <v>0</v>
      </c>
      <c r="G52" s="1696">
        <f t="shared" si="1"/>
        <v>0</v>
      </c>
      <c r="H52" s="834">
        <f t="shared" si="2"/>
        <v>0</v>
      </c>
      <c r="I52" s="245">
        <f t="shared" si="3"/>
        <v>0</v>
      </c>
      <c r="J52" s="1696">
        <f t="shared" si="4"/>
        <v>0</v>
      </c>
      <c r="K52" s="246">
        <f t="shared" si="5"/>
        <v>0</v>
      </c>
      <c r="L52" s="1043">
        <f>+G52-'17NM_PLRecon'!G7</f>
        <v>0</v>
      </c>
      <c r="M52" s="1043">
        <f>+J52-'17NM_PLRecon'!I7</f>
        <v>0</v>
      </c>
      <c r="N52" s="328">
        <v>462</v>
      </c>
      <c r="O52" s="1711">
        <v>462</v>
      </c>
      <c r="P52" s="1712" t="s">
        <v>436</v>
      </c>
      <c r="Q52" s="1712" t="s">
        <v>217</v>
      </c>
      <c r="R52" s="1713"/>
      <c r="S52" s="1714"/>
      <c r="T52" s="1715"/>
      <c r="U52" s="1714"/>
      <c r="V52" s="1714"/>
      <c r="W52" s="1716"/>
      <c r="X52" s="500" t="e">
        <f t="shared" si="21"/>
        <v>#DIV/0!</v>
      </c>
      <c r="Y52" s="1716" t="s">
        <v>2132</v>
      </c>
      <c r="Z52" s="1616" t="e">
        <f>O52=#REF!</f>
        <v>#REF!</v>
      </c>
      <c r="AA52"/>
    </row>
    <row r="53" spans="1:29" s="197" customFormat="1" ht="18" x14ac:dyDescent="0.25">
      <c r="A53" s="2359" t="s">
        <v>1461</v>
      </c>
      <c r="B53" s="2357">
        <v>4810</v>
      </c>
      <c r="C53" s="2358">
        <v>4810</v>
      </c>
      <c r="D53" s="1394"/>
      <c r="E53" s="2362" t="str">
        <f>Q53</f>
        <v>OP136501 Pediatric Pulmonary</v>
      </c>
      <c r="F53" s="245">
        <f t="shared" ref="F53:F55" si="45">R53</f>
        <v>0</v>
      </c>
      <c r="G53" s="1696">
        <f t="shared" ref="G53:G55" si="46">S53</f>
        <v>903925</v>
      </c>
      <c r="H53" s="834">
        <f t="shared" ref="H53:H55" si="47">T53</f>
        <v>0</v>
      </c>
      <c r="I53" s="245">
        <f t="shared" ref="I53:I55" si="48">U53</f>
        <v>0</v>
      </c>
      <c r="J53" s="1696">
        <f t="shared" ref="J53:J55" si="49">V53</f>
        <v>375385.69</v>
      </c>
      <c r="K53" s="246">
        <f t="shared" ref="K53:K55" si="50">W53</f>
        <v>0</v>
      </c>
      <c r="L53" s="1710">
        <f>+G53-'17NM_PLRecon'!G84</f>
        <v>0</v>
      </c>
      <c r="M53" s="1710">
        <f>+J53-'17NM_PLRecon'!I84</f>
        <v>0</v>
      </c>
      <c r="N53" s="328">
        <f>'xx17revised SUMMARY - other'!E21</f>
        <v>4810</v>
      </c>
      <c r="O53" s="1711">
        <f>'xx17revised SUMMARY - other'!E21</f>
        <v>4810</v>
      </c>
      <c r="P53" s="1712"/>
      <c r="Q53" s="2363" t="str">
        <f>+'xx17revised SUMMARY - other'!D21</f>
        <v>OP136501 Pediatric Pulmonary</v>
      </c>
      <c r="R53" s="2356"/>
      <c r="S53" s="1712">
        <f>+'xx17revised SUMMARY - other'!F21</f>
        <v>903925</v>
      </c>
      <c r="T53" s="1715"/>
      <c r="U53" s="1714"/>
      <c r="V53" s="2360">
        <f>+'xx17revised SUMMARY - other'!G21</f>
        <v>375385.69</v>
      </c>
      <c r="W53" s="1716"/>
      <c r="X53" s="500"/>
      <c r="Y53" s="2361"/>
      <c r="Z53" s="2145"/>
      <c r="AA53" s="1872"/>
      <c r="AB53" s="2355"/>
      <c r="AC53" s="2355"/>
    </row>
    <row r="54" spans="1:29" s="197" customFormat="1" ht="18" x14ac:dyDescent="0.25">
      <c r="A54" s="2359" t="s">
        <v>1461</v>
      </c>
      <c r="B54" s="2357">
        <v>4811</v>
      </c>
      <c r="C54" s="2358">
        <v>4811</v>
      </c>
      <c r="D54" s="1394"/>
      <c r="E54" s="2362" t="str">
        <f t="shared" ref="E54:E55" si="51">Q54</f>
        <v>OP136513 Pediatric Endocrinology</v>
      </c>
      <c r="F54" s="245">
        <f t="shared" si="45"/>
        <v>0</v>
      </c>
      <c r="G54" s="1696">
        <f t="shared" si="46"/>
        <v>1721880</v>
      </c>
      <c r="H54" s="834">
        <f t="shared" si="47"/>
        <v>0</v>
      </c>
      <c r="I54" s="245">
        <f t="shared" si="48"/>
        <v>0</v>
      </c>
      <c r="J54" s="1696">
        <f t="shared" si="49"/>
        <v>833294.02</v>
      </c>
      <c r="K54" s="246">
        <f t="shared" si="50"/>
        <v>0</v>
      </c>
      <c r="L54" s="1710">
        <f>+G54-'17NM_PLRecon'!G85</f>
        <v>0</v>
      </c>
      <c r="M54" s="1710">
        <f>+J54-'17NM_PLRecon'!I85</f>
        <v>0</v>
      </c>
      <c r="N54" s="328">
        <f>'xx17revised SUMMARY - other'!E22</f>
        <v>4811</v>
      </c>
      <c r="O54" s="1711">
        <f>'xx17revised SUMMARY - other'!E22</f>
        <v>4811</v>
      </c>
      <c r="P54" s="1712"/>
      <c r="Q54" s="2363" t="str">
        <f>+'xx17revised SUMMARY - other'!D22</f>
        <v>OP136513 Pediatric Endocrinology</v>
      </c>
      <c r="R54" s="2356"/>
      <c r="S54" s="1712">
        <f>+'xx17revised SUMMARY - other'!F22</f>
        <v>1721880</v>
      </c>
      <c r="T54" s="1715"/>
      <c r="U54" s="1714"/>
      <c r="V54" s="2360">
        <f>+'xx17revised SUMMARY - other'!G22</f>
        <v>833294.02</v>
      </c>
      <c r="W54" s="1716"/>
      <c r="X54" s="500"/>
      <c r="Y54" s="2361"/>
      <c r="Z54" s="2145"/>
      <c r="AA54" s="1872"/>
      <c r="AB54" s="2355"/>
      <c r="AC54" s="2355"/>
    </row>
    <row r="55" spans="1:29" s="197" customFormat="1" ht="18" x14ac:dyDescent="0.25">
      <c r="A55" s="2359" t="s">
        <v>1461</v>
      </c>
      <c r="B55" s="2357">
        <v>4812</v>
      </c>
      <c r="C55" s="2358">
        <v>4812</v>
      </c>
      <c r="D55" s="1394"/>
      <c r="E55" s="2362" t="str">
        <f t="shared" si="51"/>
        <v>OP136575 Pediatric Rheumatology</v>
      </c>
      <c r="F55" s="245">
        <f t="shared" si="45"/>
        <v>0</v>
      </c>
      <c r="G55" s="1696">
        <f t="shared" si="46"/>
        <v>542650</v>
      </c>
      <c r="H55" s="834">
        <f t="shared" si="47"/>
        <v>0</v>
      </c>
      <c r="I55" s="245">
        <f t="shared" si="48"/>
        <v>0</v>
      </c>
      <c r="J55" s="1696">
        <f t="shared" si="49"/>
        <v>265812.69999999995</v>
      </c>
      <c r="K55" s="246">
        <f t="shared" si="50"/>
        <v>0</v>
      </c>
      <c r="L55" s="1710">
        <f>+G55-'17NM_PLRecon'!G86</f>
        <v>0</v>
      </c>
      <c r="M55" s="1710">
        <f>+J55-'17NM_PLRecon'!I86</f>
        <v>0</v>
      </c>
      <c r="N55" s="328">
        <f>'xx17revised SUMMARY - other'!E23</f>
        <v>4812</v>
      </c>
      <c r="O55" s="1711">
        <f>'xx17revised SUMMARY - other'!E23</f>
        <v>4812</v>
      </c>
      <c r="P55" s="1712"/>
      <c r="Q55" s="2363" t="str">
        <f>+'xx17revised SUMMARY - other'!D23</f>
        <v>OP136575 Pediatric Rheumatology</v>
      </c>
      <c r="R55" s="2356"/>
      <c r="S55" s="1712">
        <f>+'xx17revised SUMMARY - other'!F23</f>
        <v>542650</v>
      </c>
      <c r="T55" s="1715"/>
      <c r="U55" s="1714"/>
      <c r="V55" s="2360">
        <f>+'xx17revised SUMMARY - other'!G23</f>
        <v>265812.69999999995</v>
      </c>
      <c r="W55" s="1716"/>
      <c r="X55" s="500"/>
      <c r="Y55" s="2361"/>
      <c r="Z55" s="2145"/>
      <c r="AA55" s="1872"/>
      <c r="AB55" s="2355"/>
      <c r="AC55" s="2355"/>
    </row>
    <row r="56" spans="1:29" ht="15" x14ac:dyDescent="0.25">
      <c r="A56" s="1381" t="s">
        <v>1461</v>
      </c>
      <c r="B56" s="1096">
        <v>4820</v>
      </c>
      <c r="C56" s="1401">
        <v>4820</v>
      </c>
      <c r="D56" s="1402"/>
      <c r="E56" s="1392" t="s">
        <v>1924</v>
      </c>
      <c r="F56" s="1097">
        <f t="shared" ref="F56:F58" si="52">R56</f>
        <v>0</v>
      </c>
      <c r="G56" s="1695">
        <f t="shared" ref="G56:G58" si="53">S56</f>
        <v>0</v>
      </c>
      <c r="H56" s="1104">
        <f t="shared" si="2"/>
        <v>0</v>
      </c>
      <c r="I56" s="1098">
        <f t="shared" ref="I56:I58" si="54">U56</f>
        <v>0</v>
      </c>
      <c r="J56" s="1695">
        <f t="shared" ref="J56:J58" si="55">V56</f>
        <v>-305849.31</v>
      </c>
      <c r="K56" s="1099">
        <f t="shared" ref="K56:K58" si="56">W56</f>
        <v>0</v>
      </c>
      <c r="L56" s="1043">
        <f>+G56-'17NM_PLRecon'!G96</f>
        <v>0</v>
      </c>
      <c r="M56" s="1043">
        <f>+J56-'17NM_PLRecon'!I96</f>
        <v>0</v>
      </c>
      <c r="N56" s="328">
        <f>'xx17revised SUMMARY - other'!E24</f>
        <v>4820</v>
      </c>
      <c r="O56" s="1413">
        <v>4820</v>
      </c>
      <c r="P56" s="1413"/>
      <c r="Q56" s="1414" t="s">
        <v>1924</v>
      </c>
      <c r="R56" s="622"/>
      <c r="S56" s="1101">
        <f>+'xx17revised SUMMARY - other'!F24</f>
        <v>0</v>
      </c>
      <c r="T56" s="1102"/>
      <c r="U56" s="1101"/>
      <c r="V56" s="1101">
        <f>+'xx17revised SUMMARY - other'!G24</f>
        <v>-305849.31</v>
      </c>
      <c r="W56" s="1103"/>
      <c r="X56" s="500" t="e">
        <f t="shared" si="21"/>
        <v>#DIV/0!</v>
      </c>
      <c r="Y56" s="497"/>
      <c r="Z56" s="1616" t="e">
        <f>O56=#REF!</f>
        <v>#REF!</v>
      </c>
    </row>
    <row r="57" spans="1:29" s="452" customFormat="1" ht="26.25" x14ac:dyDescent="0.25">
      <c r="A57" s="1920" t="s">
        <v>1461</v>
      </c>
      <c r="B57" s="1920">
        <v>4880</v>
      </c>
      <c r="C57" s="1921">
        <f>+'xx17revised SUMMARY - other'!E25</f>
        <v>4880</v>
      </c>
      <c r="D57" s="1922"/>
      <c r="E57" s="1937" t="str">
        <f>+'xx17revised SUMMARY - other'!D25</f>
        <v>OP137521 Adults with Special Health Care Needs (ASHCN)</v>
      </c>
      <c r="F57" s="1923">
        <f t="shared" ref="F57" si="57">R57</f>
        <v>0</v>
      </c>
      <c r="G57" s="1924">
        <f t="shared" ref="G57" si="58">S57</f>
        <v>584981</v>
      </c>
      <c r="H57" s="1925">
        <f t="shared" ref="H57" si="59">T57</f>
        <v>0</v>
      </c>
      <c r="I57" s="1926">
        <f t="shared" ref="I57" si="60">U57</f>
        <v>0</v>
      </c>
      <c r="J57" s="1924">
        <f t="shared" ref="J57" si="61">V57</f>
        <v>262981.40000000002</v>
      </c>
      <c r="K57" s="1927">
        <f t="shared" ref="K57" si="62">W57</f>
        <v>0</v>
      </c>
      <c r="L57" s="1043">
        <f>+G57-'17NM_PLRecon'!G87</f>
        <v>0</v>
      </c>
      <c r="M57" s="1043">
        <f>+J57-'17NM_PLRecon'!I87</f>
        <v>0</v>
      </c>
      <c r="N57" s="1928"/>
      <c r="O57" s="1929">
        <f>+'xx17revised SUMMARY - other'!E25</f>
        <v>4880</v>
      </c>
      <c r="P57" s="1930"/>
      <c r="Q57" s="1931" t="str">
        <f>+'xx17revised SUMMARY - other'!AA25</f>
        <v>OP137521 Adults with Special Health Care Needs (ASHCN)</v>
      </c>
      <c r="R57" s="1932"/>
      <c r="S57" s="1932">
        <f>+'xx17revised SUMMARY - other'!F25</f>
        <v>584981</v>
      </c>
      <c r="T57" s="1933"/>
      <c r="U57" s="1932"/>
      <c r="V57" s="1932">
        <f>+'xx17revised SUMMARY - other'!G25</f>
        <v>262981.40000000002</v>
      </c>
      <c r="W57" s="1934"/>
      <c r="X57" s="1935"/>
      <c r="Y57" s="1936"/>
      <c r="Z57" s="1936"/>
      <c r="AA57" s="1936"/>
      <c r="AB57" s="1936">
        <v>4880</v>
      </c>
    </row>
    <row r="58" spans="1:29" s="1616" customFormat="1" ht="14.25" x14ac:dyDescent="0.2">
      <c r="A58" s="1381" t="s">
        <v>1461</v>
      </c>
      <c r="B58" s="1381">
        <v>5000</v>
      </c>
      <c r="C58" s="2948">
        <f>O58</f>
        <v>5000</v>
      </c>
      <c r="D58" s="1394"/>
      <c r="E58" s="1395" t="str">
        <f>Q58</f>
        <v>OP136560 Orthotics &amp; Prosthetics Lab</v>
      </c>
      <c r="F58" s="245">
        <f t="shared" si="52"/>
        <v>0</v>
      </c>
      <c r="G58" s="1781">
        <f t="shared" si="53"/>
        <v>0</v>
      </c>
      <c r="H58" s="834">
        <f t="shared" ref="H58" si="63">T58</f>
        <v>0</v>
      </c>
      <c r="I58" s="245">
        <f t="shared" si="54"/>
        <v>0</v>
      </c>
      <c r="J58" s="1692">
        <f t="shared" si="55"/>
        <v>0</v>
      </c>
      <c r="K58" s="246">
        <f t="shared" si="56"/>
        <v>0</v>
      </c>
      <c r="L58" s="1043">
        <f>+G58-'17NM_PLRecon'!G94</f>
        <v>0</v>
      </c>
      <c r="M58" s="1043">
        <f>+J58-'17NM_PLRecon'!I94</f>
        <v>0</v>
      </c>
      <c r="N58" s="328">
        <v>5000</v>
      </c>
      <c r="O58" s="1651">
        <f>'xx17revised SUMMARY - other'!E30</f>
        <v>5000</v>
      </c>
      <c r="P58" s="1409"/>
      <c r="Q58" s="1410" t="str">
        <f>'xx17revised SUMMARY - other'!D30</f>
        <v>OP136560 Orthotics &amp; Prosthetics Lab</v>
      </c>
      <c r="R58" s="329"/>
      <c r="S58" s="330">
        <f>+'xx17revised SUMMARY - other'!F30</f>
        <v>0</v>
      </c>
      <c r="T58" s="331"/>
      <c r="U58" s="330"/>
      <c r="V58" s="332">
        <f>+'xx17revised SUMMARY - other'!G30</f>
        <v>0</v>
      </c>
      <c r="W58" s="1615"/>
      <c r="X58" s="500" t="e">
        <f t="shared" si="21"/>
        <v>#DIV/0!</v>
      </c>
      <c r="Z58" s="1616" t="e">
        <f>O58=#REF!</f>
        <v>#REF!</v>
      </c>
      <c r="AA58" s="1656"/>
      <c r="AB58" s="1651">
        <v>5000</v>
      </c>
    </row>
    <row r="59" spans="1:29" ht="18" x14ac:dyDescent="0.25">
      <c r="A59" s="131">
        <v>550</v>
      </c>
      <c r="B59" s="131">
        <v>5500</v>
      </c>
      <c r="C59" s="1404">
        <v>5500</v>
      </c>
      <c r="D59" s="1394" t="s">
        <v>436</v>
      </c>
      <c r="E59" s="1395" t="s">
        <v>405</v>
      </c>
      <c r="F59" s="245">
        <f t="shared" si="20"/>
        <v>0</v>
      </c>
      <c r="G59" s="1696">
        <f t="shared" si="1"/>
        <v>0</v>
      </c>
      <c r="H59" s="834">
        <f t="shared" si="2"/>
        <v>0</v>
      </c>
      <c r="I59" s="245">
        <f t="shared" si="3"/>
        <v>0</v>
      </c>
      <c r="J59" s="1696">
        <f t="shared" si="4"/>
        <v>0</v>
      </c>
      <c r="K59" s="246">
        <f t="shared" si="5"/>
        <v>0</v>
      </c>
      <c r="L59" s="1043">
        <f>+G59-'17NM_PLRecon'!G15</f>
        <v>0</v>
      </c>
      <c r="M59" s="1043">
        <f>+J59-'17NM_PLRecon'!I15</f>
        <v>0</v>
      </c>
      <c r="N59" s="328">
        <v>550</v>
      </c>
      <c r="O59" s="1711">
        <v>550</v>
      </c>
      <c r="P59" s="1712" t="s">
        <v>436</v>
      </c>
      <c r="Q59" s="1712" t="s">
        <v>405</v>
      </c>
      <c r="R59" s="1713"/>
      <c r="S59" s="1714"/>
      <c r="T59" s="1715"/>
      <c r="U59" s="1714"/>
      <c r="V59" s="1714"/>
      <c r="W59" s="1716"/>
      <c r="X59" s="500" t="e">
        <f t="shared" si="21"/>
        <v>#DIV/0!</v>
      </c>
      <c r="Y59" s="1716" t="s">
        <v>2132</v>
      </c>
      <c r="Z59" s="1616" t="e">
        <f>O59=#REF!</f>
        <v>#REF!</v>
      </c>
      <c r="AA59" s="1128"/>
    </row>
    <row r="60" spans="1:29" ht="14.25" x14ac:dyDescent="0.2">
      <c r="A60" s="131">
        <v>559</v>
      </c>
      <c r="B60" s="131">
        <v>5590</v>
      </c>
      <c r="C60" s="1404">
        <v>5590</v>
      </c>
      <c r="D60" s="1394" t="s">
        <v>436</v>
      </c>
      <c r="E60" s="1395" t="s">
        <v>4</v>
      </c>
      <c r="F60" s="245">
        <f t="shared" si="20"/>
        <v>0</v>
      </c>
      <c r="G60" s="1696">
        <f t="shared" si="1"/>
        <v>0</v>
      </c>
      <c r="H60" s="834">
        <f t="shared" si="2"/>
        <v>0</v>
      </c>
      <c r="I60" s="245">
        <f t="shared" si="3"/>
        <v>0</v>
      </c>
      <c r="J60" s="1696">
        <f t="shared" si="4"/>
        <v>0</v>
      </c>
      <c r="K60" s="246">
        <f t="shared" si="5"/>
        <v>0</v>
      </c>
      <c r="L60" s="1043">
        <f>+G60-'17NM_PLRecon'!G31</f>
        <v>0</v>
      </c>
      <c r="M60" s="1043">
        <f>+J60-'17NM_PLRecon'!I31</f>
        <v>0</v>
      </c>
      <c r="N60" s="328">
        <v>559</v>
      </c>
      <c r="O60" s="333">
        <v>559</v>
      </c>
      <c r="P60" s="334" t="s">
        <v>436</v>
      </c>
      <c r="Q60" s="334" t="s">
        <v>4</v>
      </c>
      <c r="R60" s="335"/>
      <c r="S60" s="329">
        <f>+'xx17revised SUMMARY - other'!F31</f>
        <v>0</v>
      </c>
      <c r="T60" s="331"/>
      <c r="U60" s="329"/>
      <c r="V60" s="329">
        <f>+'xx17revised SUMMARY - other'!G31</f>
        <v>0</v>
      </c>
      <c r="W60" s="336"/>
      <c r="X60" s="500" t="e">
        <f t="shared" si="21"/>
        <v>#DIV/0!</v>
      </c>
      <c r="Z60" s="1616" t="e">
        <f>O60=#REF!</f>
        <v>#REF!</v>
      </c>
      <c r="AA60" s="1128"/>
    </row>
    <row r="61" spans="1:29" s="112" customFormat="1" ht="14.25" x14ac:dyDescent="0.2">
      <c r="A61" s="131">
        <v>602</v>
      </c>
      <c r="B61" s="131">
        <v>6020</v>
      </c>
      <c r="C61" s="1406">
        <v>6020</v>
      </c>
      <c r="D61" s="1394" t="s">
        <v>436</v>
      </c>
      <c r="E61" s="1395" t="s">
        <v>218</v>
      </c>
      <c r="F61" s="245">
        <f t="shared" si="20"/>
        <v>0</v>
      </c>
      <c r="G61" s="1692">
        <f t="shared" si="1"/>
        <v>6242962.9199999999</v>
      </c>
      <c r="H61" s="834">
        <f t="shared" si="2"/>
        <v>0</v>
      </c>
      <c r="I61" s="245">
        <f t="shared" si="3"/>
        <v>0</v>
      </c>
      <c r="J61" s="1692">
        <f t="shared" si="4"/>
        <v>2726398.63</v>
      </c>
      <c r="K61" s="859">
        <f>+W61</f>
        <v>15516</v>
      </c>
      <c r="L61" s="1043">
        <f>+G61-'17NM_PLRecon'!G8</f>
        <v>0</v>
      </c>
      <c r="M61" s="1043">
        <f>+J61-'17NM_PLRecon'!I8</f>
        <v>0</v>
      </c>
      <c r="N61" s="328">
        <v>602</v>
      </c>
      <c r="O61" s="333">
        <v>602</v>
      </c>
      <c r="P61" s="334" t="s">
        <v>436</v>
      </c>
      <c r="Q61" s="334" t="s">
        <v>218</v>
      </c>
      <c r="R61" s="377"/>
      <c r="S61" s="330">
        <f>+'xx17revised SUMMARY - other'!F35</f>
        <v>6242962.9199999999</v>
      </c>
      <c r="T61" s="331"/>
      <c r="U61" s="329"/>
      <c r="V61" s="329">
        <f>+'xx17revised SUMMARY - other'!G35</f>
        <v>2726398.63</v>
      </c>
      <c r="W61" s="1384">
        <f>+'xx17revised SUMMARY - other'!F121</f>
        <v>15516</v>
      </c>
      <c r="X61" s="500">
        <f t="shared" si="21"/>
        <v>0.43671549309794716</v>
      </c>
      <c r="Y61"/>
      <c r="Z61" s="1616" t="e">
        <f>O61=#REF!</f>
        <v>#REF!</v>
      </c>
      <c r="AA61"/>
    </row>
    <row r="62" spans="1:29" ht="15" x14ac:dyDescent="0.25">
      <c r="A62" s="1381" t="s">
        <v>1461</v>
      </c>
      <c r="B62" s="1096">
        <v>6110</v>
      </c>
      <c r="C62" s="1401">
        <v>6110</v>
      </c>
      <c r="D62" s="1402"/>
      <c r="E62" s="1392" t="s">
        <v>1925</v>
      </c>
      <c r="F62" s="1097">
        <f t="shared" ref="F62:F64" si="64">R62</f>
        <v>0</v>
      </c>
      <c r="G62" s="1695">
        <f t="shared" ref="G62:G64" si="65">S62</f>
        <v>3842480</v>
      </c>
      <c r="H62" s="1104">
        <f t="shared" si="2"/>
        <v>0</v>
      </c>
      <c r="I62" s="1098">
        <f t="shared" ref="I62:I64" si="66">U62</f>
        <v>0</v>
      </c>
      <c r="J62" s="1695">
        <f t="shared" ref="J62:J64" si="67">V62</f>
        <v>1340241.04</v>
      </c>
      <c r="K62" s="1099">
        <f t="shared" ref="K62:K64" si="68">W62</f>
        <v>0</v>
      </c>
      <c r="L62" s="1043">
        <f>+G62-'17NM_PLRecon'!G89</f>
        <v>0</v>
      </c>
      <c r="M62" s="1043">
        <f>+J62-'17NM_PLRecon'!I89</f>
        <v>0</v>
      </c>
      <c r="N62" s="1100">
        <v>6110</v>
      </c>
      <c r="O62" s="1413">
        <v>6110</v>
      </c>
      <c r="P62" s="1413"/>
      <c r="Q62" s="1414" t="s">
        <v>1925</v>
      </c>
      <c r="R62" s="622"/>
      <c r="S62" s="1101">
        <f>+'xx17revised SUMMARY - other'!F37</f>
        <v>3842480</v>
      </c>
      <c r="T62" s="1102"/>
      <c r="U62" s="1101"/>
      <c r="V62" s="1101">
        <f>+'xx17revised SUMMARY - other'!G37</f>
        <v>1340241.04</v>
      </c>
      <c r="W62" s="1103"/>
      <c r="X62" s="500">
        <f t="shared" si="21"/>
        <v>0.34879584018654619</v>
      </c>
      <c r="Y62" s="497"/>
      <c r="Z62" s="1616" t="e">
        <f>O62=#REF!</f>
        <v>#REF!</v>
      </c>
    </row>
    <row r="63" spans="1:29" ht="18" x14ac:dyDescent="0.25">
      <c r="A63" s="1381" t="s">
        <v>1461</v>
      </c>
      <c r="B63" s="1380">
        <v>6110.1</v>
      </c>
      <c r="C63" s="1405">
        <v>6110.1</v>
      </c>
      <c r="D63" s="1580" t="s">
        <v>1921</v>
      </c>
      <c r="E63" s="1392" t="s">
        <v>1925</v>
      </c>
      <c r="F63" s="1097">
        <f t="shared" si="64"/>
        <v>0</v>
      </c>
      <c r="G63" s="1695">
        <f t="shared" si="65"/>
        <v>0</v>
      </c>
      <c r="H63" s="1104">
        <f t="shared" si="2"/>
        <v>0</v>
      </c>
      <c r="I63" s="1098">
        <f t="shared" si="66"/>
        <v>0</v>
      </c>
      <c r="J63" s="1695">
        <f t="shared" si="67"/>
        <v>0</v>
      </c>
      <c r="K63" s="1099">
        <f t="shared" si="68"/>
        <v>0</v>
      </c>
      <c r="L63" s="1043">
        <f>+G63-'17NM_PLRecon'!G90</f>
        <v>0</v>
      </c>
      <c r="M63" s="1043">
        <f>+J63-'17NM_PLRecon'!I90</f>
        <v>0</v>
      </c>
      <c r="N63" s="1100">
        <v>6110</v>
      </c>
      <c r="O63" s="1417">
        <v>6110</v>
      </c>
      <c r="P63" s="1417" t="s">
        <v>1921</v>
      </c>
      <c r="Q63" s="1418" t="s">
        <v>1925</v>
      </c>
      <c r="R63" s="1714"/>
      <c r="S63" s="1721"/>
      <c r="T63" s="1722"/>
      <c r="U63" s="1721"/>
      <c r="V63" s="1721"/>
      <c r="W63" s="1716"/>
      <c r="X63" s="500" t="e">
        <f t="shared" si="21"/>
        <v>#DIV/0!</v>
      </c>
      <c r="Y63" s="1716" t="s">
        <v>2132</v>
      </c>
      <c r="Z63" s="1616" t="e">
        <f>O63=#REF!</f>
        <v>#REF!</v>
      </c>
    </row>
    <row r="64" spans="1:29" ht="15" x14ac:dyDescent="0.25">
      <c r="A64" s="1381" t="s">
        <v>1461</v>
      </c>
      <c r="B64" s="1096">
        <v>6200</v>
      </c>
      <c r="C64" s="1401">
        <v>6200</v>
      </c>
      <c r="D64" s="1402"/>
      <c r="E64" s="1392" t="s">
        <v>1926</v>
      </c>
      <c r="F64" s="1097">
        <f t="shared" si="64"/>
        <v>0</v>
      </c>
      <c r="G64" s="1695">
        <f t="shared" si="65"/>
        <v>3630935</v>
      </c>
      <c r="H64" s="1104">
        <f t="shared" si="2"/>
        <v>0</v>
      </c>
      <c r="I64" s="1098">
        <f t="shared" si="66"/>
        <v>0</v>
      </c>
      <c r="J64" s="1695">
        <f t="shared" si="67"/>
        <v>1726702.91</v>
      </c>
      <c r="K64" s="1099">
        <f t="shared" si="68"/>
        <v>0</v>
      </c>
      <c r="L64" s="1043">
        <f>+G64-'17NM_PLRecon'!G88</f>
        <v>0</v>
      </c>
      <c r="M64" s="1043">
        <f>+J64-'17NM_PLRecon'!I88</f>
        <v>0</v>
      </c>
      <c r="N64" s="1100">
        <v>6200</v>
      </c>
      <c r="O64" s="1413">
        <v>6200</v>
      </c>
      <c r="P64" s="1413"/>
      <c r="Q64" s="1414" t="s">
        <v>1926</v>
      </c>
      <c r="R64" s="622"/>
      <c r="S64" s="1101">
        <f>+'xx17revised SUMMARY - other'!F38</f>
        <v>3630935</v>
      </c>
      <c r="T64" s="1102"/>
      <c r="U64" s="1101"/>
      <c r="V64" s="1101">
        <f>+'xx17revised SUMMARY - other'!G38</f>
        <v>1726702.91</v>
      </c>
      <c r="W64" s="1103"/>
      <c r="X64" s="500">
        <f t="shared" si="21"/>
        <v>0.47555324179584596</v>
      </c>
      <c r="Y64" s="497"/>
      <c r="Z64" s="1616" t="e">
        <f>O64=#REF!</f>
        <v>#REF!</v>
      </c>
    </row>
    <row r="65" spans="1:29" ht="14.25" x14ac:dyDescent="0.2">
      <c r="A65" s="131">
        <v>622</v>
      </c>
      <c r="B65" s="131">
        <v>6220</v>
      </c>
      <c r="C65" s="1406">
        <v>6220</v>
      </c>
      <c r="D65" s="1394" t="s">
        <v>436</v>
      </c>
      <c r="E65" s="1395" t="s">
        <v>214</v>
      </c>
      <c r="F65" s="245">
        <f t="shared" si="20"/>
        <v>0</v>
      </c>
      <c r="G65" s="1692">
        <f t="shared" si="1"/>
        <v>9966018.6500000004</v>
      </c>
      <c r="H65" s="834">
        <f t="shared" si="2"/>
        <v>0</v>
      </c>
      <c r="I65" s="245">
        <f t="shared" si="3"/>
        <v>0</v>
      </c>
      <c r="J65" s="1692">
        <f t="shared" si="4"/>
        <v>3564890.89</v>
      </c>
      <c r="K65" s="859">
        <f>+W65</f>
        <v>25675</v>
      </c>
      <c r="L65" s="1043">
        <f>+G65-'17NM_PLRecon'!G9</f>
        <v>0</v>
      </c>
      <c r="M65" s="1043">
        <f>+J65-'17NM_PLRecon'!I9</f>
        <v>0</v>
      </c>
      <c r="N65" s="328">
        <v>622</v>
      </c>
      <c r="O65" s="333">
        <v>622</v>
      </c>
      <c r="P65" s="334" t="s">
        <v>436</v>
      </c>
      <c r="Q65" s="334" t="s">
        <v>214</v>
      </c>
      <c r="R65" s="335"/>
      <c r="S65" s="330">
        <f>+'xx17revised SUMMARY - other'!F43</f>
        <v>9966018.6500000004</v>
      </c>
      <c r="T65" s="331"/>
      <c r="U65" s="329"/>
      <c r="V65" s="329">
        <f>+'xx17revised SUMMARY - other'!G43</f>
        <v>3564890.89</v>
      </c>
      <c r="W65" s="1384">
        <f>+'xx17revised SUMMARY - other'!F123</f>
        <v>25675</v>
      </c>
      <c r="X65" s="500">
        <f t="shared" si="21"/>
        <v>0.35770461758066247</v>
      </c>
      <c r="Z65" s="1616" t="e">
        <f>O65=#REF!</f>
        <v>#REF!</v>
      </c>
      <c r="AA65" s="197"/>
    </row>
    <row r="66" spans="1:29" s="1616" customFormat="1" ht="14.25" x14ac:dyDescent="0.2">
      <c r="A66" s="1381" t="s">
        <v>1461</v>
      </c>
      <c r="B66" s="1381">
        <v>6230</v>
      </c>
      <c r="C66" s="2948">
        <v>6230</v>
      </c>
      <c r="D66" s="1394"/>
      <c r="E66" s="1782" t="str">
        <f>Q66</f>
        <v>OP237537 Craniofacial Anomolies</v>
      </c>
      <c r="F66" s="245">
        <f t="shared" ref="F66" si="69">R66</f>
        <v>0</v>
      </c>
      <c r="G66" s="1781">
        <f t="shared" ref="G66" si="70">S66</f>
        <v>114085</v>
      </c>
      <c r="H66" s="834">
        <f t="shared" ref="H66" si="71">T66</f>
        <v>0</v>
      </c>
      <c r="I66" s="245">
        <f t="shared" ref="I66" si="72">U66</f>
        <v>0</v>
      </c>
      <c r="J66" s="1692">
        <f t="shared" ref="J66" si="73">V66</f>
        <v>52443.5</v>
      </c>
      <c r="K66" s="246">
        <f t="shared" ref="K66" si="74">W66</f>
        <v>0</v>
      </c>
      <c r="L66" s="1043">
        <f>+G66-'17NM_PLRecon'!G106</f>
        <v>0</v>
      </c>
      <c r="M66" s="1043">
        <f>+J66-'17NM_PLRecon'!I106</f>
        <v>0</v>
      </c>
      <c r="N66" s="328">
        <v>6230</v>
      </c>
      <c r="O66" s="1651">
        <v>6230</v>
      </c>
      <c r="P66" s="1409"/>
      <c r="Q66" s="1723" t="str">
        <f>+'xx17revised SUMMARY - other'!D46</f>
        <v>OP237537 Craniofacial Anomolies</v>
      </c>
      <c r="R66" s="329"/>
      <c r="S66" s="330">
        <f>+'xx17revised SUMMARY - other'!F47</f>
        <v>114085</v>
      </c>
      <c r="T66" s="331"/>
      <c r="U66" s="330"/>
      <c r="V66" s="332">
        <f>+'xx17revised SUMMARY - other'!G47</f>
        <v>52443.5</v>
      </c>
      <c r="W66" s="1615"/>
      <c r="X66" s="500">
        <f t="shared" si="21"/>
        <v>0.45968795196563966</v>
      </c>
      <c r="Z66" s="1616" t="e">
        <f>O66=#REF!</f>
        <v>#REF!</v>
      </c>
      <c r="AA66" s="1656"/>
      <c r="AB66" s="1651">
        <v>6230</v>
      </c>
    </row>
    <row r="67" spans="1:29" s="876" customFormat="1" ht="14.25" x14ac:dyDescent="0.2">
      <c r="A67" s="131">
        <v>641</v>
      </c>
      <c r="B67" s="131">
        <v>6410</v>
      </c>
      <c r="C67" s="1404">
        <v>6410</v>
      </c>
      <c r="D67" s="1394" t="s">
        <v>436</v>
      </c>
      <c r="E67" s="1395" t="s">
        <v>219</v>
      </c>
      <c r="F67" s="245">
        <f t="shared" si="20"/>
        <v>0</v>
      </c>
      <c r="G67" s="1692">
        <f t="shared" si="1"/>
        <v>525810.64</v>
      </c>
      <c r="H67" s="834">
        <f t="shared" si="2"/>
        <v>0</v>
      </c>
      <c r="I67" s="245">
        <f t="shared" si="3"/>
        <v>0</v>
      </c>
      <c r="J67" s="1692">
        <f t="shared" si="4"/>
        <v>935642.35</v>
      </c>
      <c r="K67" s="246">
        <f t="shared" si="5"/>
        <v>0</v>
      </c>
      <c r="L67" s="1043">
        <f>+G67-'17NM_PLRecon'!G12</f>
        <v>0</v>
      </c>
      <c r="M67" s="1043">
        <f>+J67-'17NM_PLRecon'!I12</f>
        <v>0</v>
      </c>
      <c r="N67" s="328">
        <v>641</v>
      </c>
      <c r="O67" s="333">
        <v>641</v>
      </c>
      <c r="P67" s="334" t="s">
        <v>436</v>
      </c>
      <c r="Q67" s="334" t="s">
        <v>219</v>
      </c>
      <c r="R67" s="335"/>
      <c r="S67" s="329">
        <f>+'xx17revised SUMMARY - other'!F52</f>
        <v>525810.64</v>
      </c>
      <c r="T67" s="331"/>
      <c r="U67" s="329"/>
      <c r="V67" s="329">
        <f>+'xx17revised SUMMARY - other'!G52</f>
        <v>935642.35</v>
      </c>
      <c r="W67" s="336"/>
      <c r="X67" s="500">
        <f t="shared" si="21"/>
        <v>1.7794283318420485</v>
      </c>
      <c r="Y67"/>
      <c r="Z67" s="1616" t="e">
        <f>O67=#REF!</f>
        <v>#REF!</v>
      </c>
      <c r="AA67"/>
    </row>
    <row r="68" spans="1:29" s="2145" customFormat="1" ht="24" customHeight="1" x14ac:dyDescent="0.2">
      <c r="A68" s="2359" t="s">
        <v>1461</v>
      </c>
      <c r="B68" s="2358">
        <v>6420</v>
      </c>
      <c r="C68" s="1404">
        <f>O68</f>
        <v>6420</v>
      </c>
      <c r="D68" s="1395"/>
      <c r="E68" s="2362" t="str">
        <f>Q68</f>
        <v>OP137516 Outpatient Ophthalmology</v>
      </c>
      <c r="F68" s="245">
        <f t="shared" si="20"/>
        <v>0</v>
      </c>
      <c r="G68" s="1696">
        <f t="shared" si="1"/>
        <v>302789.94</v>
      </c>
      <c r="H68" s="834">
        <f t="shared" si="2"/>
        <v>0</v>
      </c>
      <c r="I68" s="245">
        <f t="shared" si="3"/>
        <v>0</v>
      </c>
      <c r="J68" s="1696">
        <f t="shared" si="4"/>
        <v>302789.94</v>
      </c>
      <c r="K68" s="246"/>
      <c r="L68" s="1710">
        <f>+G68-'17NM_PLRecon'!I91</f>
        <v>0</v>
      </c>
      <c r="M68" s="1710">
        <f>+J68-'17NM_PLRecon'!I91</f>
        <v>0</v>
      </c>
      <c r="N68" s="328">
        <f>O68</f>
        <v>6420</v>
      </c>
      <c r="O68" s="1711">
        <f>+'xx17revised SUMMARY - other'!E57</f>
        <v>6420</v>
      </c>
      <c r="P68" s="1712"/>
      <c r="Q68" s="2363" t="str">
        <f>'xx17revised SUMMARY - other'!D57</f>
        <v>OP137516 Outpatient Ophthalmology</v>
      </c>
      <c r="R68" s="1713"/>
      <c r="S68" s="1714">
        <f>+'xx17revised SUMMARY - other'!F57</f>
        <v>302789.94</v>
      </c>
      <c r="T68" s="1715"/>
      <c r="U68" s="1714"/>
      <c r="V68" s="1714">
        <f>+'xx17revised SUMMARY - other'!G57</f>
        <v>302789.94</v>
      </c>
      <c r="W68" s="336"/>
      <c r="X68" s="500"/>
      <c r="Y68" s="1872"/>
      <c r="Z68" s="1872"/>
      <c r="AA68" s="1872"/>
      <c r="AB68" s="1872"/>
      <c r="AC68" s="1872"/>
    </row>
    <row r="69" spans="1:29" s="876" customFormat="1" ht="14.25" x14ac:dyDescent="0.2">
      <c r="A69" s="131">
        <v>648</v>
      </c>
      <c r="B69" s="131">
        <v>6480</v>
      </c>
      <c r="C69" s="1406">
        <v>6480</v>
      </c>
      <c r="D69" s="1315" t="s">
        <v>436</v>
      </c>
      <c r="E69" s="1395" t="s">
        <v>319</v>
      </c>
      <c r="F69" s="245">
        <f t="shared" si="20"/>
        <v>0</v>
      </c>
      <c r="G69" s="1692">
        <f t="shared" si="1"/>
        <v>3097265.96</v>
      </c>
      <c r="H69" s="834">
        <f t="shared" si="2"/>
        <v>0</v>
      </c>
      <c r="I69" s="245">
        <f t="shared" si="3"/>
        <v>0</v>
      </c>
      <c r="J69" s="1692">
        <f t="shared" si="4"/>
        <v>2496587.06</v>
      </c>
      <c r="K69" s="859">
        <f>+W69</f>
        <v>8132</v>
      </c>
      <c r="L69" s="1043">
        <f>+G69-'17NM_PLRecon'!G32</f>
        <v>0</v>
      </c>
      <c r="M69" s="1043">
        <f>+J69-'17NM_PLRecon'!I32</f>
        <v>0</v>
      </c>
      <c r="N69" s="328">
        <v>648</v>
      </c>
      <c r="O69" s="333">
        <v>648</v>
      </c>
      <c r="P69" s="334" t="s">
        <v>436</v>
      </c>
      <c r="Q69" s="334" t="s">
        <v>319</v>
      </c>
      <c r="R69" s="335"/>
      <c r="S69" s="330">
        <f>+'xx17revised SUMMARY - other'!F54</f>
        <v>3097265.96</v>
      </c>
      <c r="T69" s="331"/>
      <c r="U69" s="329"/>
      <c r="V69" s="329">
        <f>+'xx17revised SUMMARY - other'!G54</f>
        <v>2496587.06</v>
      </c>
      <c r="W69" s="1384">
        <f>+'xx17revised SUMMARY - other'!F127</f>
        <v>8132</v>
      </c>
      <c r="X69" s="500">
        <f t="shared" si="21"/>
        <v>0.80606156921700067</v>
      </c>
      <c r="Y69"/>
      <c r="Z69" s="1616" t="e">
        <f>O69=#REF!</f>
        <v>#REF!</v>
      </c>
      <c r="AA69"/>
    </row>
    <row r="70" spans="1:29" s="1616" customFormat="1" ht="14.25" x14ac:dyDescent="0.2">
      <c r="A70" s="1381" t="s">
        <v>1461</v>
      </c>
      <c r="B70" s="1381">
        <v>6501</v>
      </c>
      <c r="C70" s="2948">
        <v>6501</v>
      </c>
      <c r="D70" s="1394"/>
      <c r="E70" s="1395" t="str">
        <f>Q70</f>
        <v>OP137527 AIR Red Creek</v>
      </c>
      <c r="F70" s="245">
        <f t="shared" si="20"/>
        <v>0</v>
      </c>
      <c r="G70" s="1781">
        <f t="shared" si="1"/>
        <v>5846966.5700000003</v>
      </c>
      <c r="H70" s="834">
        <f t="shared" si="2"/>
        <v>0</v>
      </c>
      <c r="I70" s="245">
        <f t="shared" si="3"/>
        <v>0</v>
      </c>
      <c r="J70" s="1692">
        <f t="shared" si="4"/>
        <v>2936079.61</v>
      </c>
      <c r="K70" s="246">
        <f t="shared" ref="K70" si="75">W70</f>
        <v>0</v>
      </c>
      <c r="L70" s="1043">
        <f>+G70-'17NM_PLRecon'!G93</f>
        <v>0</v>
      </c>
      <c r="M70" s="1043">
        <f>+J70-'17NM_PLRecon'!I93</f>
        <v>0</v>
      </c>
      <c r="N70" s="328">
        <v>6501</v>
      </c>
      <c r="O70" s="1651">
        <v>6501</v>
      </c>
      <c r="P70" s="1409"/>
      <c r="Q70" s="1723" t="str">
        <f>+'xx17revised SUMMARY - other'!D55</f>
        <v>OP137527 AIR Red Creek</v>
      </c>
      <c r="R70" s="329"/>
      <c r="S70" s="330">
        <f>+'xx17revised SUMMARY - other'!F55</f>
        <v>5846966.5700000003</v>
      </c>
      <c r="T70" s="331"/>
      <c r="U70" s="330"/>
      <c r="V70" s="332">
        <f>+'xx17revised SUMMARY - other'!G55</f>
        <v>2936079.61</v>
      </c>
      <c r="W70" s="1615"/>
      <c r="X70" s="500">
        <f t="shared" si="21"/>
        <v>0.50215433504693352</v>
      </c>
      <c r="Z70" s="1616" t="e">
        <f>O70=#REF!</f>
        <v>#REF!</v>
      </c>
      <c r="AA70" s="1656"/>
      <c r="AB70" s="1651">
        <v>6230</v>
      </c>
    </row>
    <row r="71" spans="1:29" s="876" customFormat="1" ht="14.25" x14ac:dyDescent="0.2">
      <c r="A71" s="131">
        <v>655</v>
      </c>
      <c r="B71" s="131">
        <v>6550</v>
      </c>
      <c r="C71" s="1404">
        <v>6550</v>
      </c>
      <c r="D71" s="1408" t="s">
        <v>436</v>
      </c>
      <c r="E71" s="1395" t="s">
        <v>320</v>
      </c>
      <c r="F71" s="245">
        <f t="shared" si="20"/>
        <v>0</v>
      </c>
      <c r="G71" s="1692">
        <f t="shared" si="1"/>
        <v>222360</v>
      </c>
      <c r="H71" s="834">
        <f t="shared" si="2"/>
        <v>0</v>
      </c>
      <c r="I71" s="245">
        <f t="shared" si="3"/>
        <v>0</v>
      </c>
      <c r="J71" s="1692">
        <f t="shared" si="4"/>
        <v>103017.01</v>
      </c>
      <c r="K71" s="246">
        <f t="shared" si="5"/>
        <v>0</v>
      </c>
      <c r="L71" s="1043">
        <f>+G71-'17NM_PLRecon'!G33</f>
        <v>0</v>
      </c>
      <c r="M71" s="1043">
        <f>+J71-'17NM_PLRecon'!I33</f>
        <v>0</v>
      </c>
      <c r="N71" s="328">
        <v>655</v>
      </c>
      <c r="O71" s="333">
        <v>655</v>
      </c>
      <c r="P71" s="334" t="s">
        <v>436</v>
      </c>
      <c r="Q71" s="334" t="s">
        <v>320</v>
      </c>
      <c r="R71" s="335"/>
      <c r="S71" s="329">
        <f>+'xx17revised SUMMARY - other'!F62</f>
        <v>222360</v>
      </c>
      <c r="T71" s="331"/>
      <c r="U71" s="329"/>
      <c r="V71" s="329">
        <f>+'xx17revised SUMMARY - other'!G62</f>
        <v>103017.01</v>
      </c>
      <c r="W71" s="336"/>
      <c r="X71" s="500">
        <f t="shared" si="21"/>
        <v>0.46328930563050907</v>
      </c>
      <c r="Y71"/>
      <c r="Z71" s="1616" t="e">
        <f>O71=#REF!</f>
        <v>#REF!</v>
      </c>
      <c r="AA71"/>
    </row>
    <row r="72" spans="1:29" s="2145" customFormat="1" ht="14.25" x14ac:dyDescent="0.2">
      <c r="A72" s="2359" t="s">
        <v>1461</v>
      </c>
      <c r="B72" s="2358">
        <v>6580</v>
      </c>
      <c r="C72" s="1404">
        <f>O72</f>
        <v>6580</v>
      </c>
      <c r="D72" s="1395"/>
      <c r="E72" s="2362" t="str">
        <f>Q72</f>
        <v>OP137571 Anesthesiology Pain Treatment Center</v>
      </c>
      <c r="F72" s="245">
        <f t="shared" ref="F72" si="76">R72</f>
        <v>0</v>
      </c>
      <c r="G72" s="1696">
        <f t="shared" ref="G72" si="77">S72</f>
        <v>3986120.42</v>
      </c>
      <c r="H72" s="834">
        <f t="shared" ref="H72" si="78">T72</f>
        <v>0</v>
      </c>
      <c r="I72" s="245">
        <f t="shared" ref="I72" si="79">U72</f>
        <v>0</v>
      </c>
      <c r="J72" s="1696">
        <f t="shared" ref="J72" si="80">V72</f>
        <v>770835.08</v>
      </c>
      <c r="K72" s="246"/>
      <c r="L72" s="1710">
        <f>+G72-'17NM_PLRecon'!G34</f>
        <v>0</v>
      </c>
      <c r="M72" s="1710">
        <f>+J72-'17NM_PLRecon'!I34</f>
        <v>0</v>
      </c>
      <c r="N72" s="328">
        <f>O72</f>
        <v>6580</v>
      </c>
      <c r="O72" s="1711">
        <f>+'xx17revised SUMMARY - other'!E58</f>
        <v>6580</v>
      </c>
      <c r="P72" s="1712"/>
      <c r="Q72" s="2363" t="str">
        <f>+'xx17revised SUMMARY - other'!D58</f>
        <v>OP137571 Anesthesiology Pain Treatment Center</v>
      </c>
      <c r="R72" s="1713"/>
      <c r="S72" s="1714">
        <f>+'xx17revised SUMMARY - other'!F58</f>
        <v>3986120.42</v>
      </c>
      <c r="T72" s="1715"/>
      <c r="U72" s="1714"/>
      <c r="V72" s="1714">
        <f>+'xx17revised SUMMARY - other'!G58</f>
        <v>770835.08</v>
      </c>
      <c r="W72" s="336"/>
      <c r="X72" s="500"/>
      <c r="Y72" s="1872"/>
      <c r="Z72" s="1872"/>
      <c r="AA72" s="1872"/>
      <c r="AB72" s="1872"/>
      <c r="AC72" s="1872"/>
    </row>
    <row r="73" spans="1:29" s="876" customFormat="1" ht="18" x14ac:dyDescent="0.25">
      <c r="A73" s="131">
        <v>660</v>
      </c>
      <c r="B73" s="131">
        <v>6600</v>
      </c>
      <c r="C73" s="1404">
        <v>6600</v>
      </c>
      <c r="D73" s="1408" t="s">
        <v>436</v>
      </c>
      <c r="E73" s="1395" t="s">
        <v>366</v>
      </c>
      <c r="F73" s="245">
        <f t="shared" si="20"/>
        <v>0</v>
      </c>
      <c r="G73" s="1696">
        <f t="shared" si="1"/>
        <v>0</v>
      </c>
      <c r="H73" s="834">
        <f t="shared" si="2"/>
        <v>0</v>
      </c>
      <c r="I73" s="245">
        <f t="shared" si="3"/>
        <v>0</v>
      </c>
      <c r="J73" s="1696">
        <f t="shared" si="4"/>
        <v>0</v>
      </c>
      <c r="K73" s="246">
        <f t="shared" si="5"/>
        <v>0</v>
      </c>
      <c r="L73" s="1043">
        <f>+G73-'17NM_PLRecon'!G35</f>
        <v>0</v>
      </c>
      <c r="M73" s="1043">
        <f>+J73-'17NM_PLRecon'!I35</f>
        <v>0</v>
      </c>
      <c r="N73" s="328">
        <v>660</v>
      </c>
      <c r="O73" s="1711">
        <v>660</v>
      </c>
      <c r="P73" s="1712" t="s">
        <v>436</v>
      </c>
      <c r="Q73" s="1712" t="s">
        <v>366</v>
      </c>
      <c r="R73" s="1713"/>
      <c r="S73" s="1714"/>
      <c r="T73" s="1715"/>
      <c r="U73" s="1714"/>
      <c r="V73" s="1714"/>
      <c r="W73" s="1716"/>
      <c r="X73" s="500" t="e">
        <f t="shared" si="21"/>
        <v>#DIV/0!</v>
      </c>
      <c r="Y73" s="1716" t="s">
        <v>2132</v>
      </c>
      <c r="Z73" s="1616" t="e">
        <f>O73=#REF!</f>
        <v>#REF!</v>
      </c>
      <c r="AA73" s="112"/>
    </row>
    <row r="74" spans="1:29" s="876" customFormat="1" ht="18" x14ac:dyDescent="0.25">
      <c r="A74" s="158">
        <v>661</v>
      </c>
      <c r="B74" s="158">
        <v>6610</v>
      </c>
      <c r="C74" s="1404">
        <v>6610</v>
      </c>
      <c r="D74" s="1394" t="s">
        <v>436</v>
      </c>
      <c r="E74" s="1395" t="s">
        <v>377</v>
      </c>
      <c r="F74" s="245">
        <f t="shared" si="20"/>
        <v>0</v>
      </c>
      <c r="G74" s="1696">
        <f t="shared" si="1"/>
        <v>0</v>
      </c>
      <c r="H74" s="834">
        <f t="shared" si="2"/>
        <v>0</v>
      </c>
      <c r="I74" s="245">
        <f t="shared" si="3"/>
        <v>0</v>
      </c>
      <c r="J74" s="1696">
        <f t="shared" si="4"/>
        <v>0</v>
      </c>
      <c r="K74" s="246">
        <f t="shared" si="5"/>
        <v>0</v>
      </c>
      <c r="L74" s="1043">
        <f>+G74-'17NM_PLRecon'!G36</f>
        <v>0</v>
      </c>
      <c r="M74" s="1043">
        <f>+J74-'17NM_PLRecon'!I36</f>
        <v>0</v>
      </c>
      <c r="N74" s="328">
        <v>661</v>
      </c>
      <c r="O74" s="1711">
        <v>661</v>
      </c>
      <c r="P74" s="1712" t="s">
        <v>436</v>
      </c>
      <c r="Q74" s="1712" t="s">
        <v>377</v>
      </c>
      <c r="R74" s="1713"/>
      <c r="S74" s="1714"/>
      <c r="T74" s="1715"/>
      <c r="U74" s="1714"/>
      <c r="V74" s="1714"/>
      <c r="W74" s="1716"/>
      <c r="X74" s="500" t="e">
        <f t="shared" si="21"/>
        <v>#DIV/0!</v>
      </c>
      <c r="Y74" s="1716" t="s">
        <v>2132</v>
      </c>
      <c r="Z74" s="1616" t="e">
        <f>O74=#REF!</f>
        <v>#REF!</v>
      </c>
      <c r="AA74"/>
    </row>
    <row r="75" spans="1:29" s="1616" customFormat="1" ht="14.25" x14ac:dyDescent="0.2">
      <c r="A75" s="1381" t="s">
        <v>1461</v>
      </c>
      <c r="B75" s="1381">
        <v>6630</v>
      </c>
      <c r="C75" s="2948">
        <v>6630</v>
      </c>
      <c r="D75" s="1394"/>
      <c r="E75" s="1395" t="str">
        <f>Q75</f>
        <v>OP137575 University Sports Medicine At Penfield</v>
      </c>
      <c r="F75" s="245">
        <f t="shared" si="20"/>
        <v>0</v>
      </c>
      <c r="G75" s="1781">
        <f t="shared" si="1"/>
        <v>0</v>
      </c>
      <c r="H75" s="834">
        <f t="shared" si="2"/>
        <v>0</v>
      </c>
      <c r="I75" s="245">
        <f t="shared" si="3"/>
        <v>0</v>
      </c>
      <c r="J75" s="1692">
        <f t="shared" si="4"/>
        <v>0</v>
      </c>
      <c r="K75" s="246">
        <f t="shared" si="5"/>
        <v>0</v>
      </c>
      <c r="L75" s="1043">
        <f>+G75-'17NM_PLRecon'!G92</f>
        <v>0</v>
      </c>
      <c r="M75" s="1043">
        <f>+J75-'17NM_PLRecon'!I92</f>
        <v>0</v>
      </c>
      <c r="N75" s="328">
        <v>6630</v>
      </c>
      <c r="O75" s="1651">
        <v>663</v>
      </c>
      <c r="P75" s="1409"/>
      <c r="Q75" s="1410" t="str">
        <f>+'xx17revised SUMMARY - other'!D64</f>
        <v>OP137575 University Sports Medicine At Penfield</v>
      </c>
      <c r="R75" s="329"/>
      <c r="S75" s="330">
        <f>+'xx17revised SUMMARY - other'!F64</f>
        <v>0</v>
      </c>
      <c r="T75" s="331"/>
      <c r="U75" s="330"/>
      <c r="V75" s="332">
        <f>+'xx17revised SUMMARY - other'!G64</f>
        <v>0</v>
      </c>
      <c r="W75" s="1615"/>
      <c r="X75" s="500" t="e">
        <f t="shared" si="21"/>
        <v>#DIV/0!</v>
      </c>
      <c r="Z75" s="1616" t="e">
        <f>O75=#REF!</f>
        <v>#REF!</v>
      </c>
      <c r="AA75" s="1656"/>
      <c r="AB75" s="1651">
        <v>6630</v>
      </c>
    </row>
    <row r="76" spans="1:29" s="876" customFormat="1" ht="14.25" x14ac:dyDescent="0.2">
      <c r="A76" s="158">
        <v>674</v>
      </c>
      <c r="B76" s="158">
        <v>6740</v>
      </c>
      <c r="C76" s="1404">
        <v>6740</v>
      </c>
      <c r="D76" s="1394" t="s">
        <v>436</v>
      </c>
      <c r="E76" s="1395" t="s">
        <v>489</v>
      </c>
      <c r="F76" s="245">
        <f t="shared" si="20"/>
        <v>0</v>
      </c>
      <c r="G76" s="1692">
        <f t="shared" si="1"/>
        <v>329475</v>
      </c>
      <c r="H76" s="834">
        <f t="shared" si="2"/>
        <v>0</v>
      </c>
      <c r="I76" s="245">
        <f t="shared" si="3"/>
        <v>0</v>
      </c>
      <c r="J76" s="1692">
        <f t="shared" si="4"/>
        <v>12589.54</v>
      </c>
      <c r="K76" s="246">
        <f t="shared" si="5"/>
        <v>0</v>
      </c>
      <c r="L76" s="1043">
        <f>+G76-'17NM_PLRecon'!G37</f>
        <v>0</v>
      </c>
      <c r="M76" s="1043">
        <f>+J76-'17NM_PLRecon'!I37</f>
        <v>0</v>
      </c>
      <c r="N76" s="328">
        <v>674</v>
      </c>
      <c r="O76" s="333">
        <v>674</v>
      </c>
      <c r="P76" s="334" t="s">
        <v>436</v>
      </c>
      <c r="Q76" s="334" t="s">
        <v>489</v>
      </c>
      <c r="R76" s="335"/>
      <c r="S76" s="329">
        <f>+'xx17revised SUMMARY - other'!F65</f>
        <v>329475</v>
      </c>
      <c r="T76" s="331"/>
      <c r="U76" s="329"/>
      <c r="V76" s="329">
        <f>+'xx17revised SUMMARY - other'!G65</f>
        <v>12589.54</v>
      </c>
      <c r="W76" s="336"/>
      <c r="X76" s="500">
        <f t="shared" si="21"/>
        <v>3.8210911298277563E-2</v>
      </c>
      <c r="Y76"/>
      <c r="Z76" s="1616" t="e">
        <f>O76=#REF!</f>
        <v>#REF!</v>
      </c>
      <c r="AA76"/>
    </row>
    <row r="77" spans="1:29" s="876" customFormat="1" ht="14.25" x14ac:dyDescent="0.2">
      <c r="A77" s="131">
        <v>675</v>
      </c>
      <c r="B77" s="131">
        <v>6750</v>
      </c>
      <c r="C77" s="1404">
        <v>6750</v>
      </c>
      <c r="D77" s="1394" t="s">
        <v>436</v>
      </c>
      <c r="E77" s="1395" t="s">
        <v>789</v>
      </c>
      <c r="F77" s="245">
        <f t="shared" si="20"/>
        <v>0</v>
      </c>
      <c r="G77" s="1692">
        <f t="shared" si="1"/>
        <v>0</v>
      </c>
      <c r="H77" s="834">
        <f t="shared" si="2"/>
        <v>0</v>
      </c>
      <c r="I77" s="245">
        <f t="shared" si="3"/>
        <v>0</v>
      </c>
      <c r="J77" s="1692">
        <f t="shared" si="4"/>
        <v>-207318.5</v>
      </c>
      <c r="K77" s="859">
        <f>+W77</f>
        <v>1067</v>
      </c>
      <c r="L77" s="1043">
        <f>+G77-'17NM_PLRecon'!G38</f>
        <v>0</v>
      </c>
      <c r="M77" s="1043">
        <f>+J77-'17NM_PLRecon'!I38</f>
        <v>0</v>
      </c>
      <c r="N77" s="328">
        <v>675</v>
      </c>
      <c r="O77" s="333">
        <v>675</v>
      </c>
      <c r="P77" s="334" t="s">
        <v>436</v>
      </c>
      <c r="Q77" s="334" t="s">
        <v>789</v>
      </c>
      <c r="R77" s="335"/>
      <c r="S77" s="329">
        <f>+'xx17revised SUMMARY - other'!F66</f>
        <v>0</v>
      </c>
      <c r="T77" s="331"/>
      <c r="U77" s="329"/>
      <c r="V77" s="329">
        <f>+'xx17revised SUMMARY - other'!G66</f>
        <v>-207318.5</v>
      </c>
      <c r="W77" s="1384">
        <f>+'xx17revised SUMMARY - other'!F125</f>
        <v>1067</v>
      </c>
      <c r="X77" s="500" t="e">
        <f t="shared" si="21"/>
        <v>#DIV/0!</v>
      </c>
      <c r="Y77"/>
      <c r="Z77" s="1616" t="e">
        <f>O77=#REF!</f>
        <v>#REF!</v>
      </c>
      <c r="AA77"/>
    </row>
    <row r="78" spans="1:29" s="3202" customFormat="1" ht="14.25" x14ac:dyDescent="0.2">
      <c r="A78" s="3757" t="s">
        <v>1461</v>
      </c>
      <c r="B78" s="3757">
        <v>6900</v>
      </c>
      <c r="C78" s="3754">
        <v>6900</v>
      </c>
      <c r="D78" s="3755"/>
      <c r="E78" s="3756" t="s">
        <v>4153</v>
      </c>
      <c r="F78" s="245">
        <f t="shared" ref="F78" si="81">R78</f>
        <v>0</v>
      </c>
      <c r="G78" s="1692">
        <f t="shared" ref="G78" si="82">S78</f>
        <v>0</v>
      </c>
      <c r="H78" s="834">
        <f t="shared" ref="H78" si="83">T78</f>
        <v>0</v>
      </c>
      <c r="I78" s="245">
        <f t="shared" ref="I78" si="84">U78</f>
        <v>0</v>
      </c>
      <c r="J78" s="1692">
        <f t="shared" ref="J78" si="85">V78</f>
        <v>0</v>
      </c>
      <c r="K78" s="859">
        <f>+W78</f>
        <v>0</v>
      </c>
      <c r="L78" s="3718">
        <f>+G78-'17NM_PLRecon'!G39</f>
        <v>0</v>
      </c>
      <c r="M78" s="3718">
        <f>+J78-'17NM_PLRecon'!I39</f>
        <v>0</v>
      </c>
      <c r="N78" s="3712">
        <v>6900</v>
      </c>
      <c r="O78" s="3716">
        <v>6900</v>
      </c>
      <c r="P78" s="3713" t="s">
        <v>1455</v>
      </c>
      <c r="Q78" s="3713" t="str">
        <f>'xx17revised SUMMARY - other'!D74</f>
        <v>OP137546 School Based Health Programs</v>
      </c>
      <c r="R78" s="3717"/>
      <c r="S78" s="3714">
        <f>+'xx17revised SUMMARY - other'!F74</f>
        <v>0</v>
      </c>
      <c r="T78" s="3715"/>
      <c r="U78" s="3714"/>
      <c r="V78" s="3714">
        <f>+'xx17revised SUMMARY - other'!G74</f>
        <v>0</v>
      </c>
      <c r="W78" s="1384"/>
      <c r="X78" s="500"/>
    </row>
    <row r="79" spans="1:29" s="1616" customFormat="1" ht="14.25" x14ac:dyDescent="0.2">
      <c r="A79" s="1381" t="s">
        <v>1461</v>
      </c>
      <c r="B79" s="1381">
        <v>7500</v>
      </c>
      <c r="C79" s="2948">
        <f>O79</f>
        <v>7500</v>
      </c>
      <c r="D79" s="1394"/>
      <c r="E79" s="1395" t="str">
        <f>Q79</f>
        <v>OP134609 ACT Program</v>
      </c>
      <c r="F79" s="245">
        <f t="shared" si="20"/>
        <v>0</v>
      </c>
      <c r="G79" s="1781">
        <f t="shared" si="1"/>
        <v>0</v>
      </c>
      <c r="H79" s="834">
        <f t="shared" si="2"/>
        <v>0</v>
      </c>
      <c r="I79" s="245">
        <f t="shared" si="3"/>
        <v>0</v>
      </c>
      <c r="J79" s="1692">
        <f t="shared" si="4"/>
        <v>0</v>
      </c>
      <c r="K79" s="246">
        <f t="shared" si="5"/>
        <v>0</v>
      </c>
      <c r="L79" s="1043">
        <f>+G79-'17NM_PLRecon'!G42</f>
        <v>0</v>
      </c>
      <c r="M79" s="1043">
        <f>+J79-'17NM_PLRecon'!I42</f>
        <v>0</v>
      </c>
      <c r="N79" s="328">
        <v>7500</v>
      </c>
      <c r="O79" s="1651">
        <v>7500</v>
      </c>
      <c r="P79" s="1409"/>
      <c r="Q79" s="1723" t="str">
        <f>+'xx17revised SUMMARY - other'!D67</f>
        <v>OP134609 ACT Program</v>
      </c>
      <c r="R79" s="329"/>
      <c r="S79" s="330">
        <f>+'xx17revised SUMMARY - other'!F67</f>
        <v>0</v>
      </c>
      <c r="T79" s="331"/>
      <c r="U79" s="330"/>
      <c r="V79" s="332">
        <f>+'xx17revised SUMMARY - other'!G67</f>
        <v>0</v>
      </c>
      <c r="W79" s="1615"/>
      <c r="X79" s="500" t="e">
        <f t="shared" si="21"/>
        <v>#DIV/0!</v>
      </c>
      <c r="Z79" s="1616" t="e">
        <f>O79=#REF!</f>
        <v>#REF!</v>
      </c>
      <c r="AA79" s="1656"/>
      <c r="AB79" s="1651">
        <v>7500</v>
      </c>
    </row>
    <row r="80" spans="1:29" s="876" customFormat="1" ht="15" x14ac:dyDescent="0.25">
      <c r="A80" s="1381" t="s">
        <v>1461</v>
      </c>
      <c r="B80" s="1096">
        <v>7580</v>
      </c>
      <c r="C80" s="1401">
        <v>7580</v>
      </c>
      <c r="D80" s="1402"/>
      <c r="E80" s="1392" t="s">
        <v>1927</v>
      </c>
      <c r="F80" s="1097">
        <f t="shared" ref="F80" si="86">R80</f>
        <v>0</v>
      </c>
      <c r="G80" s="1695">
        <f t="shared" si="1"/>
        <v>804689.98</v>
      </c>
      <c r="H80" s="1104">
        <f t="shared" si="2"/>
        <v>0</v>
      </c>
      <c r="I80" s="1098">
        <f t="shared" ref="I80" si="87">U80</f>
        <v>0</v>
      </c>
      <c r="J80" s="1695">
        <f t="shared" si="4"/>
        <v>804689.98</v>
      </c>
      <c r="K80" s="1099">
        <f t="shared" ref="K80" si="88">W80</f>
        <v>0</v>
      </c>
      <c r="L80" s="1043">
        <f>+G80-'17NM_PLRecon'!G43</f>
        <v>0</v>
      </c>
      <c r="M80" s="1043">
        <f>+J80-'17NM_PLRecon'!I43</f>
        <v>0</v>
      </c>
      <c r="N80" s="1100">
        <v>7580</v>
      </c>
      <c r="O80" s="1413">
        <v>7580</v>
      </c>
      <c r="P80" s="1413"/>
      <c r="Q80" s="1414" t="s">
        <v>1927</v>
      </c>
      <c r="R80" s="622"/>
      <c r="S80" s="1101">
        <f>+'xx17revised SUMMARY - other'!F71</f>
        <v>804689.98</v>
      </c>
      <c r="T80" s="1102"/>
      <c r="U80" s="1101"/>
      <c r="V80" s="1101">
        <f>+'xx17revised SUMMARY - other'!G71</f>
        <v>804689.98</v>
      </c>
      <c r="W80" s="1103"/>
      <c r="X80" s="500">
        <f t="shared" si="21"/>
        <v>1</v>
      </c>
      <c r="Y80" s="497"/>
      <c r="Z80" s="1616" t="e">
        <f>O80=#REF!</f>
        <v>#REF!</v>
      </c>
      <c r="AA80"/>
    </row>
    <row r="81" spans="1:34" s="876" customFormat="1" ht="13.5" customHeight="1" x14ac:dyDescent="0.2">
      <c r="A81" s="1173"/>
      <c r="B81" s="131">
        <v>492.1</v>
      </c>
      <c r="C81" s="1405">
        <v>492.1</v>
      </c>
      <c r="D81" s="1580" t="s">
        <v>1921</v>
      </c>
      <c r="E81" s="1169" t="str">
        <f>Q81</f>
        <v>Hem ONC IP</v>
      </c>
      <c r="F81" s="1174">
        <f t="shared" ref="F81:K81" si="89">R81+R82</f>
        <v>0</v>
      </c>
      <c r="G81" s="1697">
        <f t="shared" si="1"/>
        <v>3337150</v>
      </c>
      <c r="H81" s="1175">
        <f t="shared" si="2"/>
        <v>0</v>
      </c>
      <c r="I81" s="1174">
        <f t="shared" si="89"/>
        <v>0</v>
      </c>
      <c r="J81" s="1697">
        <f t="shared" si="4"/>
        <v>2756766.13</v>
      </c>
      <c r="K81" s="1172">
        <f t="shared" si="89"/>
        <v>0</v>
      </c>
      <c r="L81" s="1043">
        <f>+(G81+G82)-('17NM_PLRecon'!G68+'17NM_PLRecon'!G69)</f>
        <v>0</v>
      </c>
      <c r="M81" s="1043">
        <f>+(J81+J82)-('17NM_PLRecon'!I68+'17NM_PLRecon'!I69)</f>
        <v>0</v>
      </c>
      <c r="N81" s="328">
        <v>4920</v>
      </c>
      <c r="O81" s="333">
        <v>492</v>
      </c>
      <c r="P81" s="1417" t="s">
        <v>1921</v>
      </c>
      <c r="Q81" s="1165" t="s">
        <v>1747</v>
      </c>
      <c r="R81" s="1166"/>
      <c r="S81" s="1167">
        <f>+'xx17revised SUMMARY - other'!F28</f>
        <v>3337150</v>
      </c>
      <c r="T81" s="1168"/>
      <c r="U81" s="1167"/>
      <c r="V81" s="1167">
        <f>+'xx17revised SUMMARY - other'!G28</f>
        <v>2756766.13</v>
      </c>
      <c r="W81" s="336"/>
      <c r="X81" s="500">
        <f t="shared" si="21"/>
        <v>0.82608397285108548</v>
      </c>
      <c r="Y81" s="1128"/>
      <c r="Z81" s="1616" t="e">
        <f>O81=#REF!</f>
        <v>#REF!</v>
      </c>
    </row>
    <row r="82" spans="1:34" ht="14.25" x14ac:dyDescent="0.2">
      <c r="A82" s="1173"/>
      <c r="B82" s="131">
        <v>4920</v>
      </c>
      <c r="C82" s="333">
        <v>4920</v>
      </c>
      <c r="D82" s="109"/>
      <c r="E82" s="1165" t="s">
        <v>1748</v>
      </c>
      <c r="F82" s="1170"/>
      <c r="G82" s="1697">
        <f t="shared" si="1"/>
        <v>7141800</v>
      </c>
      <c r="H82" s="1171">
        <f t="shared" si="2"/>
        <v>0</v>
      </c>
      <c r="I82" s="1170"/>
      <c r="J82" s="1697">
        <f t="shared" si="4"/>
        <v>1539725.81</v>
      </c>
      <c r="K82" s="1172"/>
      <c r="L82" s="1043"/>
      <c r="M82" s="1043"/>
      <c r="N82" s="328">
        <v>4921</v>
      </c>
      <c r="O82" s="333">
        <v>492</v>
      </c>
      <c r="P82" s="334"/>
      <c r="Q82" s="1165" t="s">
        <v>1748</v>
      </c>
      <c r="R82" s="1166"/>
      <c r="S82" s="1167">
        <f>+'xx17revised SUMMARY - other'!F27</f>
        <v>7141800</v>
      </c>
      <c r="T82" s="1168"/>
      <c r="U82" s="1167"/>
      <c r="V82" s="1167">
        <f>+'xx17revised SUMMARY - other'!G27</f>
        <v>1539725.81</v>
      </c>
      <c r="W82" s="336"/>
      <c r="X82" s="500">
        <f t="shared" si="21"/>
        <v>0.2155935212411437</v>
      </c>
      <c r="Y82" s="1128"/>
      <c r="Z82" s="1616" t="e">
        <f>O82=#REF!</f>
        <v>#REF!</v>
      </c>
      <c r="AA82" s="876"/>
    </row>
    <row r="83" spans="1:34" s="1105" customFormat="1" ht="18" x14ac:dyDescent="0.25">
      <c r="A83" s="131">
        <v>421</v>
      </c>
      <c r="B83" s="131">
        <v>4210</v>
      </c>
      <c r="C83" s="108">
        <v>4210</v>
      </c>
      <c r="D83" s="109"/>
      <c r="E83" s="243" t="s">
        <v>306</v>
      </c>
      <c r="F83" s="247">
        <f t="shared" si="20"/>
        <v>0</v>
      </c>
      <c r="G83" s="1917">
        <f t="shared" si="1"/>
        <v>10371798.59</v>
      </c>
      <c r="H83" s="834">
        <f t="shared" si="2"/>
        <v>0</v>
      </c>
      <c r="I83" s="245">
        <f t="shared" si="3"/>
        <v>0</v>
      </c>
      <c r="J83" s="1917">
        <f t="shared" si="4"/>
        <v>10371798.59</v>
      </c>
      <c r="K83" s="246">
        <f t="shared" si="5"/>
        <v>0</v>
      </c>
      <c r="L83" s="1043">
        <f>+G83-'17NM_PLRecon'!G14</f>
        <v>0</v>
      </c>
      <c r="M83" s="1043">
        <f>+J83-'17NM_PLRecon'!I14</f>
        <v>0</v>
      </c>
      <c r="N83" s="337">
        <v>421</v>
      </c>
      <c r="O83" s="338">
        <v>421</v>
      </c>
      <c r="P83" s="339"/>
      <c r="Q83" s="340" t="s">
        <v>306</v>
      </c>
      <c r="R83" s="341"/>
      <c r="S83" s="342">
        <f>+'xx17revised SUMMARY - other'!D97</f>
        <v>10371798.59</v>
      </c>
      <c r="T83" s="331"/>
      <c r="U83" s="342"/>
      <c r="V83" s="342">
        <f>+'xx17revised SUMMARY - other'!F97</f>
        <v>10371798.59</v>
      </c>
      <c r="W83" s="1674"/>
      <c r="X83" s="500">
        <f t="shared" si="21"/>
        <v>1</v>
      </c>
      <c r="Y83"/>
      <c r="Z83" s="1616" t="e">
        <f>O83=#REF!</f>
        <v>#REF!</v>
      </c>
      <c r="AA83" s="876"/>
    </row>
    <row r="84" spans="1:34" s="582" customFormat="1" ht="14.25" x14ac:dyDescent="0.2">
      <c r="A84"/>
      <c r="B84" s="132"/>
      <c r="C84" s="126"/>
      <c r="D84" s="127"/>
      <c r="E84" s="128"/>
      <c r="F84" s="129"/>
      <c r="G84" s="1698"/>
      <c r="H84" s="130">
        <f t="shared" si="2"/>
        <v>0</v>
      </c>
      <c r="I84" s="130"/>
      <c r="J84" s="1698"/>
      <c r="K84" s="130"/>
      <c r="L84" s="1043"/>
      <c r="M84" s="1043"/>
      <c r="N84" s="337"/>
      <c r="O84" s="338"/>
      <c r="P84" s="343"/>
      <c r="Q84" s="339"/>
      <c r="R84" s="344"/>
      <c r="S84" s="345"/>
      <c r="T84" s="346"/>
      <c r="U84" s="345"/>
      <c r="V84" s="332"/>
      <c r="W84" s="332"/>
      <c r="X84" s="500" t="e">
        <f t="shared" si="21"/>
        <v>#DIV/0!</v>
      </c>
      <c r="Y84"/>
      <c r="Z84" s="1616" t="e">
        <f>O84=#REF!</f>
        <v>#REF!</v>
      </c>
      <c r="AA84" s="876"/>
    </row>
    <row r="85" spans="1:34" ht="14.25" x14ac:dyDescent="0.2">
      <c r="A85">
        <v>999</v>
      </c>
      <c r="B85" s="131">
        <v>999</v>
      </c>
      <c r="C85" s="108">
        <v>999</v>
      </c>
      <c r="E85" s="109" t="s">
        <v>307</v>
      </c>
      <c r="F85" s="777">
        <v>0</v>
      </c>
      <c r="G85" s="1699">
        <v>0</v>
      </c>
      <c r="H85" s="777">
        <f t="shared" si="2"/>
        <v>0</v>
      </c>
      <c r="I85" s="777">
        <v>0</v>
      </c>
      <c r="J85" s="1699">
        <v>0</v>
      </c>
      <c r="K85" s="777">
        <v>0</v>
      </c>
      <c r="L85" s="1710">
        <f>SUM(L10:L84)</f>
        <v>-3.5762468542088754E-9</v>
      </c>
      <c r="M85" s="1710">
        <f>SUM(M10:M84)</f>
        <v>1.4904344425303861E-10</v>
      </c>
      <c r="N85" s="328">
        <v>999</v>
      </c>
      <c r="O85" s="347">
        <v>999</v>
      </c>
      <c r="P85" s="1315"/>
      <c r="Q85" s="348" t="s">
        <v>307</v>
      </c>
      <c r="R85" s="349"/>
      <c r="S85" s="350">
        <v>0</v>
      </c>
      <c r="T85" s="1015">
        <v>0</v>
      </c>
      <c r="U85" s="1016">
        <v>0</v>
      </c>
      <c r="V85" s="350">
        <v>0</v>
      </c>
      <c r="W85" s="350">
        <v>0</v>
      </c>
      <c r="X85" s="500" t="e">
        <f t="shared" si="21"/>
        <v>#DIV/0!</v>
      </c>
      <c r="Y85" s="41"/>
      <c r="Z85" s="1616" t="e">
        <f>O85=#REF!</f>
        <v>#REF!</v>
      </c>
      <c r="AA85" s="876"/>
    </row>
    <row r="86" spans="1:34" x14ac:dyDescent="0.2">
      <c r="N86" s="102"/>
      <c r="O86" s="102"/>
      <c r="P86" s="102"/>
      <c r="Q86" s="102"/>
      <c r="R86" s="102"/>
      <c r="S86" s="1388">
        <f>SUM(S10:S85)</f>
        <v>384841854.40999991</v>
      </c>
      <c r="T86" s="351">
        <v>0</v>
      </c>
      <c r="U86" s="351">
        <f>SUM(U10:U85)</f>
        <v>0</v>
      </c>
      <c r="V86" s="1388">
        <f>SUM(V10:V85)</f>
        <v>291719824.58096933</v>
      </c>
      <c r="W86" s="1388">
        <f>SUM(W10:W85)</f>
        <v>50390</v>
      </c>
      <c r="X86" s="500">
        <f t="shared" si="21"/>
        <v>0.7580252023995786</v>
      </c>
      <c r="Z86" s="1616" t="e">
        <f>O86=#REF!</f>
        <v>#REF!</v>
      </c>
      <c r="AA86" s="876"/>
    </row>
    <row r="87" spans="1:34" ht="15" x14ac:dyDescent="0.25">
      <c r="A87" s="197"/>
      <c r="B87" s="197"/>
      <c r="C87" s="197"/>
      <c r="D87" s="197"/>
      <c r="E87" s="355" t="s">
        <v>221</v>
      </c>
      <c r="F87" s="197"/>
      <c r="G87" s="1390">
        <f>SUM(G10:G86)</f>
        <v>384841854.40999991</v>
      </c>
      <c r="H87" s="197"/>
      <c r="I87" s="356">
        <f>SUM(I10:I86)</f>
        <v>0</v>
      </c>
      <c r="J87" s="1390">
        <f>SUM(J10:J86)</f>
        <v>291719824.58096933</v>
      </c>
      <c r="K87" s="197"/>
      <c r="L87" s="197"/>
      <c r="M87" s="358"/>
      <c r="N87" s="359"/>
      <c r="O87" s="359"/>
      <c r="P87" s="359"/>
      <c r="Q87" s="359"/>
      <c r="R87" s="359"/>
      <c r="S87" s="360">
        <f>S86-G87</f>
        <v>0</v>
      </c>
      <c r="T87" s="360">
        <f>T86-H87</f>
        <v>0</v>
      </c>
      <c r="U87" s="360">
        <f>U86-I87</f>
        <v>0</v>
      </c>
      <c r="V87" s="360">
        <f>V86-J87</f>
        <v>0</v>
      </c>
      <c r="W87" s="360">
        <f>+W86-'xx17revised SUMMARY - other'!F129</f>
        <v>0</v>
      </c>
      <c r="X87" s="1017"/>
      <c r="Y87" s="197"/>
      <c r="Z87" s="876"/>
      <c r="AA87" s="876"/>
    </row>
    <row r="88" spans="1:34" ht="14.25" x14ac:dyDescent="0.2">
      <c r="A88" s="1391" t="s">
        <v>322</v>
      </c>
      <c r="D88" s="134"/>
      <c r="E88" s="134"/>
      <c r="F88" s="134"/>
      <c r="G88" s="138">
        <f>SUM(G33:G85)</f>
        <v>326336054.16999996</v>
      </c>
      <c r="H88" s="2634">
        <f>+G88-'xx17revised SUMMARY - other'!F79</f>
        <v>0</v>
      </c>
      <c r="J88" s="138">
        <f>SUM(J33:J85)</f>
        <v>252067134.20999992</v>
      </c>
      <c r="K88" s="2634">
        <f>+J88-'xx17revised SUMMARY - other'!G79</f>
        <v>0</v>
      </c>
      <c r="L88" s="138"/>
      <c r="S88" s="1389"/>
      <c r="T88" s="360"/>
      <c r="U88" s="360"/>
      <c r="V88" s="1389"/>
      <c r="Z88" s="876"/>
      <c r="AA88" s="876"/>
    </row>
    <row r="89" spans="1:34" x14ac:dyDescent="0.2">
      <c r="F89" s="1507" t="s">
        <v>2179</v>
      </c>
      <c r="G89" s="1725">
        <f>SUM(G10:G32)</f>
        <v>58505800.240000002</v>
      </c>
      <c r="H89" s="138"/>
      <c r="I89" s="1507" t="s">
        <v>2179</v>
      </c>
      <c r="J89" s="1725">
        <f>SUM(J10:J32)</f>
        <v>39652690.37096934</v>
      </c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018"/>
      <c r="Y89" s="112"/>
      <c r="Z89" s="876"/>
      <c r="AA89" s="876"/>
    </row>
    <row r="90" spans="1:34" x14ac:dyDescent="0.2">
      <c r="A90" s="2632"/>
      <c r="B90" s="497"/>
      <c r="C90" s="497"/>
      <c r="D90" s="497"/>
      <c r="E90" s="2633">
        <v>43014</v>
      </c>
      <c r="F90" s="1206"/>
      <c r="G90" s="2634"/>
      <c r="H90" s="2634">
        <f>+'17NM_PLRecon'!G104-'17NM_Clinic Revenue'!G87</f>
        <v>43223268.820000112</v>
      </c>
      <c r="I90" s="2634">
        <f>+H90-'17NM_PLRecon'!G70</f>
        <v>-2266894.1799998879</v>
      </c>
      <c r="J90" s="2634">
        <f>+I90-'17NM_PLRecon'!G107</f>
        <v>-1207.1799998879433</v>
      </c>
      <c r="K90" s="497"/>
      <c r="L90" s="497"/>
      <c r="M90" s="2635"/>
      <c r="N90" s="497"/>
      <c r="O90" s="497"/>
      <c r="P90" s="497"/>
      <c r="Q90" s="497"/>
      <c r="R90" s="497"/>
      <c r="S90" s="497"/>
      <c r="T90" s="497"/>
      <c r="U90" s="497"/>
      <c r="V90" s="497"/>
      <c r="W90" s="497"/>
      <c r="X90" s="502"/>
      <c r="Y90" s="497"/>
      <c r="Z90" s="497"/>
      <c r="AA90" s="497"/>
      <c r="AB90" s="497"/>
    </row>
    <row r="91" spans="1:34" x14ac:dyDescent="0.2">
      <c r="A91" s="1141"/>
      <c r="B91" s="112"/>
      <c r="C91" s="111" t="str">
        <f>Headers!B7</f>
        <v>FY16</v>
      </c>
      <c r="D91" s="112"/>
      <c r="E91" s="111" t="str">
        <f>$C$91</f>
        <v>FY16</v>
      </c>
      <c r="F91" s="111" t="str">
        <f t="shared" ref="F91:K91" si="90">$C$91</f>
        <v>FY16</v>
      </c>
      <c r="G91" s="111" t="str">
        <f t="shared" si="90"/>
        <v>FY16</v>
      </c>
      <c r="H91" s="111" t="str">
        <f t="shared" si="90"/>
        <v>FY16</v>
      </c>
      <c r="I91" s="111" t="str">
        <f t="shared" si="90"/>
        <v>FY16</v>
      </c>
      <c r="J91" s="111" t="str">
        <f t="shared" si="90"/>
        <v>FY16</v>
      </c>
      <c r="K91" s="111" t="str">
        <f t="shared" si="90"/>
        <v>FY16</v>
      </c>
      <c r="L91" s="111"/>
      <c r="M91" s="155"/>
      <c r="V91" s="324" t="s">
        <v>602</v>
      </c>
      <c r="Z91" s="1105"/>
      <c r="AA91" s="1105"/>
    </row>
    <row r="92" spans="1:34" ht="63.75" x14ac:dyDescent="0.2">
      <c r="A92" s="2643" t="s">
        <v>4143</v>
      </c>
      <c r="E92" s="237"/>
      <c r="J92" s="135" t="s">
        <v>324</v>
      </c>
      <c r="V92" s="324" t="s">
        <v>603</v>
      </c>
      <c r="Z92" s="582"/>
      <c r="AA92" s="582"/>
    </row>
    <row r="93" spans="1:34" x14ac:dyDescent="0.2">
      <c r="A93" s="452" t="s">
        <v>1754</v>
      </c>
      <c r="C93" s="102"/>
      <c r="D93" s="102"/>
      <c r="E93" s="102"/>
      <c r="F93" s="102"/>
      <c r="G93" s="1385" t="s">
        <v>298</v>
      </c>
      <c r="H93" s="102"/>
      <c r="I93" s="102"/>
      <c r="J93" s="1385" t="s">
        <v>299</v>
      </c>
      <c r="K93" s="102"/>
      <c r="L93" s="911"/>
      <c r="N93" s="325" t="s">
        <v>604</v>
      </c>
      <c r="O93" s="313"/>
      <c r="P93" s="313"/>
      <c r="Q93" s="313"/>
      <c r="S93" s="1377" t="s">
        <v>298</v>
      </c>
      <c r="V93" s="1378" t="s">
        <v>299</v>
      </c>
      <c r="W93" s="1316"/>
    </row>
    <row r="94" spans="1:34" x14ac:dyDescent="0.2">
      <c r="C94" s="102"/>
      <c r="D94" s="102"/>
      <c r="E94" s="102"/>
      <c r="F94" s="107" t="s">
        <v>300</v>
      </c>
      <c r="G94" s="1385" t="s">
        <v>235</v>
      </c>
      <c r="H94" s="107" t="s">
        <v>235</v>
      </c>
      <c r="I94" s="107" t="s">
        <v>299</v>
      </c>
      <c r="J94" s="1385" t="s">
        <v>301</v>
      </c>
      <c r="K94" s="102"/>
      <c r="L94" s="2028" t="s">
        <v>1475</v>
      </c>
      <c r="M94" s="2028" t="s">
        <v>1475</v>
      </c>
      <c r="N94" s="326" t="s">
        <v>605</v>
      </c>
      <c r="O94" s="85"/>
      <c r="P94" s="85"/>
      <c r="Q94" s="85"/>
      <c r="R94" s="352" t="s">
        <v>300</v>
      </c>
      <c r="S94" s="1377" t="s">
        <v>235</v>
      </c>
      <c r="T94" s="352" t="s">
        <v>235</v>
      </c>
      <c r="U94" s="352" t="s">
        <v>299</v>
      </c>
      <c r="V94" s="1382" t="s">
        <v>301</v>
      </c>
      <c r="W94" s="1316"/>
      <c r="AA94" s="103"/>
      <c r="AB94" s="103"/>
      <c r="AC94" s="103"/>
      <c r="AD94" s="103"/>
    </row>
    <row r="95" spans="1:34" x14ac:dyDescent="0.2">
      <c r="C95" s="107" t="s">
        <v>215</v>
      </c>
      <c r="D95" s="107" t="s">
        <v>302</v>
      </c>
      <c r="E95" s="107" t="s">
        <v>216</v>
      </c>
      <c r="F95" s="244" t="s">
        <v>303</v>
      </c>
      <c r="G95" s="1386" t="s">
        <v>180</v>
      </c>
      <c r="H95" s="244" t="s">
        <v>304</v>
      </c>
      <c r="I95" s="244" t="s">
        <v>180</v>
      </c>
      <c r="J95" s="1386" t="s">
        <v>305</v>
      </c>
      <c r="K95" s="1387" t="s">
        <v>279</v>
      </c>
      <c r="L95" s="2029"/>
      <c r="M95" s="2030"/>
      <c r="O95" s="353" t="s">
        <v>215</v>
      </c>
      <c r="P95" s="353" t="s">
        <v>302</v>
      </c>
      <c r="Q95" s="353" t="s">
        <v>216</v>
      </c>
      <c r="R95" s="353" t="s">
        <v>303</v>
      </c>
      <c r="S95" s="1377" t="s">
        <v>180</v>
      </c>
      <c r="T95" s="352" t="s">
        <v>304</v>
      </c>
      <c r="U95" s="352" t="s">
        <v>180</v>
      </c>
      <c r="V95" s="1383" t="s">
        <v>305</v>
      </c>
      <c r="W95" s="1379" t="s">
        <v>279</v>
      </c>
      <c r="Y95" s="103"/>
      <c r="AA95" s="2640"/>
      <c r="AB95" s="103"/>
      <c r="AC95" s="103"/>
      <c r="AD95" s="3202"/>
      <c r="AE95" s="107" t="s">
        <v>215</v>
      </c>
      <c r="AF95" s="107" t="s">
        <v>302</v>
      </c>
      <c r="AG95" s="107" t="s">
        <v>216</v>
      </c>
    </row>
    <row r="96" spans="1:34" x14ac:dyDescent="0.2">
      <c r="A96" s="2960">
        <v>0</v>
      </c>
      <c r="B96" s="2655">
        <v>2300</v>
      </c>
      <c r="C96" s="1982">
        <v>2300</v>
      </c>
      <c r="D96" s="1983" t="s">
        <v>436</v>
      </c>
      <c r="E96" s="1984" t="s">
        <v>2093</v>
      </c>
      <c r="F96" s="1977">
        <f>R96</f>
        <v>0</v>
      </c>
      <c r="G96" s="1977">
        <f t="shared" ref="G96" si="91">S96</f>
        <v>4319368.4400000004</v>
      </c>
      <c r="H96" s="2656">
        <f t="shared" ref="H96" si="92">T96</f>
        <v>0</v>
      </c>
      <c r="I96" s="1977">
        <f t="shared" ref="I96" si="93">U96</f>
        <v>0</v>
      </c>
      <c r="J96" s="1977">
        <f t="shared" ref="J96" si="94">V96</f>
        <v>2809811</v>
      </c>
      <c r="K96" s="2657">
        <f t="shared" ref="K96" si="95">W96</f>
        <v>0</v>
      </c>
      <c r="L96" s="2658">
        <f>G96-'17NM_PLRecon'!H45</f>
        <v>0</v>
      </c>
      <c r="M96" s="2658">
        <f>J96-'17NM_PLRecon'!J45</f>
        <v>0</v>
      </c>
      <c r="N96" s="2655">
        <v>230</v>
      </c>
      <c r="O96" s="2659">
        <v>230</v>
      </c>
      <c r="P96" s="2659" t="s">
        <v>436</v>
      </c>
      <c r="Q96" s="2660" t="s">
        <v>2093</v>
      </c>
      <c r="R96" s="2661"/>
      <c r="S96" s="2662">
        <v>4319368.4400000004</v>
      </c>
      <c r="T96" s="2663"/>
      <c r="U96" s="2662"/>
      <c r="V96" s="2662">
        <v>2809811</v>
      </c>
      <c r="W96" s="2664">
        <v>0</v>
      </c>
      <c r="X96" s="2665">
        <v>0.64861761717620037</v>
      </c>
      <c r="Y96" s="2637"/>
      <c r="Z96" t="e">
        <f>O96=#REF!</f>
        <v>#REF!</v>
      </c>
      <c r="AA96" s="347"/>
      <c r="AB96" s="103"/>
      <c r="AC96" s="103"/>
      <c r="AD96" s="131">
        <v>230</v>
      </c>
      <c r="AE96" s="3648">
        <v>230</v>
      </c>
      <c r="AF96" s="348" t="s">
        <v>436</v>
      </c>
      <c r="AG96" s="1400" t="s">
        <v>2093</v>
      </c>
      <c r="AH96" t="b">
        <f>AG96=Q96</f>
        <v>1</v>
      </c>
    </row>
    <row r="97" spans="1:34" x14ac:dyDescent="0.2">
      <c r="A97" s="2960">
        <v>0</v>
      </c>
      <c r="B97" s="2655">
        <v>2310</v>
      </c>
      <c r="C97" s="1982">
        <v>2310</v>
      </c>
      <c r="D97" s="1983" t="s">
        <v>436</v>
      </c>
      <c r="E97" s="1984" t="s">
        <v>2095</v>
      </c>
      <c r="F97" s="1977">
        <f t="shared" ref="F97:F169" si="96">R97</f>
        <v>0</v>
      </c>
      <c r="G97" s="1977">
        <f t="shared" ref="G97:G160" si="97">S97</f>
        <v>4699987.76</v>
      </c>
      <c r="H97" s="2656">
        <f t="shared" ref="H97:H160" si="98">T97</f>
        <v>0</v>
      </c>
      <c r="I97" s="1977">
        <f t="shared" ref="I97:I160" si="99">U97</f>
        <v>0</v>
      </c>
      <c r="J97" s="1977">
        <f t="shared" ref="J97:J160" si="100">V97</f>
        <v>3057133</v>
      </c>
      <c r="K97" s="2657">
        <f t="shared" ref="K97:K169" si="101">W97</f>
        <v>0</v>
      </c>
      <c r="L97" s="2658">
        <f>G97-'17NM_PLRecon'!H46</f>
        <v>0</v>
      </c>
      <c r="M97" s="2658">
        <f>J97-'17NM_PLRecon'!J46</f>
        <v>0</v>
      </c>
      <c r="N97" s="2655">
        <v>231</v>
      </c>
      <c r="O97" s="2659">
        <v>231</v>
      </c>
      <c r="P97" s="2659" t="s">
        <v>436</v>
      </c>
      <c r="Q97" s="2660" t="s">
        <v>2095</v>
      </c>
      <c r="R97" s="2661"/>
      <c r="S97" s="2662">
        <v>4699987.76</v>
      </c>
      <c r="T97" s="2663"/>
      <c r="U97" s="2662"/>
      <c r="V97" s="2662">
        <v>3057133</v>
      </c>
      <c r="W97" s="2664">
        <v>0</v>
      </c>
      <c r="X97" s="2665">
        <v>0.64899113994518642</v>
      </c>
      <c r="Y97" s="2637"/>
      <c r="Z97" s="1316" t="e">
        <f>O97=#REF!</f>
        <v>#REF!</v>
      </c>
      <c r="AA97" s="347"/>
      <c r="AB97" s="103"/>
      <c r="AC97" s="103"/>
      <c r="AD97" s="131">
        <v>231</v>
      </c>
      <c r="AE97" s="3648">
        <v>231</v>
      </c>
      <c r="AF97" s="348" t="s">
        <v>436</v>
      </c>
      <c r="AG97" s="1400" t="s">
        <v>2095</v>
      </c>
      <c r="AH97" s="3202" t="b">
        <f t="shared" ref="AH97:AH155" si="102">AG97=Q97</f>
        <v>1</v>
      </c>
    </row>
    <row r="98" spans="1:34" s="2602" customFormat="1" x14ac:dyDescent="0.2">
      <c r="A98" s="2655">
        <v>0</v>
      </c>
      <c r="B98" s="2655">
        <v>2320</v>
      </c>
      <c r="C98" s="2666">
        <v>2320</v>
      </c>
      <c r="D98" s="1983"/>
      <c r="E98" s="1984" t="s">
        <v>2097</v>
      </c>
      <c r="F98" s="1977">
        <f t="shared" ref="F98:F127" si="103">R98</f>
        <v>0</v>
      </c>
      <c r="G98" s="1978">
        <f t="shared" si="97"/>
        <v>1940654</v>
      </c>
      <c r="H98" s="2656">
        <f t="shared" si="98"/>
        <v>0</v>
      </c>
      <c r="I98" s="1977">
        <f t="shared" si="99"/>
        <v>0</v>
      </c>
      <c r="J98" s="1977">
        <f t="shared" si="100"/>
        <v>1249189</v>
      </c>
      <c r="K98" s="2657">
        <f t="shared" ref="K98:K127" si="104">W98</f>
        <v>0</v>
      </c>
      <c r="L98" s="2658"/>
      <c r="M98" s="2658"/>
      <c r="N98" s="2655"/>
      <c r="O98" s="2659">
        <v>232</v>
      </c>
      <c r="P98" s="2659"/>
      <c r="Q98" s="2660" t="s">
        <v>2097</v>
      </c>
      <c r="R98" s="2661"/>
      <c r="S98" s="2662">
        <v>1940654</v>
      </c>
      <c r="T98" s="2663"/>
      <c r="U98" s="2662"/>
      <c r="V98" s="2662">
        <v>1249189</v>
      </c>
      <c r="W98" s="2664">
        <v>0</v>
      </c>
      <c r="X98" s="2665">
        <v>0.65024514652858145</v>
      </c>
      <c r="Y98" s="2637"/>
      <c r="AA98" s="2654"/>
      <c r="AB98" s="103"/>
      <c r="AC98" s="103"/>
      <c r="AD98" s="1381">
        <v>232</v>
      </c>
      <c r="AE98" s="1651">
        <v>2320</v>
      </c>
      <c r="AF98" s="348"/>
      <c r="AG98" s="1400" t="s">
        <v>2097</v>
      </c>
      <c r="AH98" s="3202" t="b">
        <f t="shared" si="102"/>
        <v>1</v>
      </c>
    </row>
    <row r="99" spans="1:34" s="2602" customFormat="1" x14ac:dyDescent="0.2">
      <c r="A99" s="2655">
        <v>0</v>
      </c>
      <c r="B99" s="2655">
        <v>2330</v>
      </c>
      <c r="C99" s="2666">
        <v>2330</v>
      </c>
      <c r="D99" s="1983"/>
      <c r="E99" s="1984" t="s">
        <v>2099</v>
      </c>
      <c r="F99" s="1977">
        <f t="shared" si="103"/>
        <v>0</v>
      </c>
      <c r="G99" s="1978">
        <f t="shared" si="97"/>
        <v>1904906</v>
      </c>
      <c r="H99" s="2656">
        <f t="shared" si="98"/>
        <v>0</v>
      </c>
      <c r="I99" s="1977">
        <f t="shared" si="99"/>
        <v>0</v>
      </c>
      <c r="J99" s="1977">
        <f t="shared" si="100"/>
        <v>1197852</v>
      </c>
      <c r="K99" s="2657">
        <f t="shared" si="104"/>
        <v>0</v>
      </c>
      <c r="L99" s="2658"/>
      <c r="M99" s="2658"/>
      <c r="N99" s="2655"/>
      <c r="O99" s="2659">
        <v>233</v>
      </c>
      <c r="P99" s="2659"/>
      <c r="Q99" s="2660" t="s">
        <v>2099</v>
      </c>
      <c r="R99" s="2661"/>
      <c r="S99" s="2662">
        <v>1904906</v>
      </c>
      <c r="T99" s="2663"/>
      <c r="U99" s="2662"/>
      <c r="V99" s="2662">
        <v>1197852</v>
      </c>
      <c r="W99" s="2664">
        <v>0</v>
      </c>
      <c r="X99" s="2665">
        <v>0.67152489363845469</v>
      </c>
      <c r="Y99" s="2637"/>
      <c r="AA99" s="2654"/>
      <c r="AB99" s="103"/>
      <c r="AC99" s="103"/>
      <c r="AD99" s="1381">
        <v>233</v>
      </c>
      <c r="AE99" s="1651">
        <v>2330</v>
      </c>
      <c r="AF99" s="348"/>
      <c r="AG99" s="1400" t="s">
        <v>2099</v>
      </c>
      <c r="AH99" s="3202" t="b">
        <f t="shared" si="102"/>
        <v>1</v>
      </c>
    </row>
    <row r="100" spans="1:34" s="2602" customFormat="1" x14ac:dyDescent="0.2">
      <c r="A100" s="2655">
        <v>0</v>
      </c>
      <c r="B100" s="2655">
        <v>2340</v>
      </c>
      <c r="C100" s="1982">
        <v>2340</v>
      </c>
      <c r="D100" s="1983" t="s">
        <v>436</v>
      </c>
      <c r="E100" s="1984" t="s">
        <v>2101</v>
      </c>
      <c r="F100" s="1977">
        <f t="shared" si="103"/>
        <v>0</v>
      </c>
      <c r="G100" s="1977">
        <f t="shared" si="97"/>
        <v>7262645.9500000002</v>
      </c>
      <c r="H100" s="2656">
        <f t="shared" si="98"/>
        <v>0</v>
      </c>
      <c r="I100" s="1977">
        <f t="shared" si="99"/>
        <v>0</v>
      </c>
      <c r="J100" s="1977">
        <f t="shared" si="100"/>
        <v>4567049</v>
      </c>
      <c r="K100" s="2657">
        <f t="shared" si="104"/>
        <v>0</v>
      </c>
      <c r="L100" s="2658"/>
      <c r="M100" s="2658"/>
      <c r="N100" s="2655">
        <v>234</v>
      </c>
      <c r="O100" s="2667">
        <v>234</v>
      </c>
      <c r="P100" s="2668" t="s">
        <v>436</v>
      </c>
      <c r="Q100" s="2668" t="s">
        <v>2101</v>
      </c>
      <c r="R100" s="2669"/>
      <c r="S100" s="2661">
        <v>7262645.9500000002</v>
      </c>
      <c r="T100" s="2663"/>
      <c r="U100" s="2661"/>
      <c r="V100" s="2661">
        <v>4567049</v>
      </c>
      <c r="W100" s="2670">
        <v>0</v>
      </c>
      <c r="X100" s="2665">
        <v>0.63211731241776659</v>
      </c>
      <c r="Y100" s="2637"/>
      <c r="AA100" s="2654"/>
      <c r="AB100" s="103"/>
      <c r="AC100" s="103"/>
      <c r="AD100" s="131">
        <v>234</v>
      </c>
      <c r="AE100" s="3648">
        <v>234</v>
      </c>
      <c r="AF100" s="348" t="s">
        <v>436</v>
      </c>
      <c r="AG100" s="1400" t="s">
        <v>2101</v>
      </c>
      <c r="AH100" s="3202" t="b">
        <f t="shared" si="102"/>
        <v>1</v>
      </c>
    </row>
    <row r="101" spans="1:34" s="2602" customFormat="1" x14ac:dyDescent="0.2">
      <c r="A101" s="2655">
        <v>0</v>
      </c>
      <c r="B101" s="2655">
        <v>2350</v>
      </c>
      <c r="C101" s="2666">
        <v>2350</v>
      </c>
      <c r="D101" s="1983"/>
      <c r="E101" s="1984" t="s">
        <v>2103</v>
      </c>
      <c r="F101" s="1977">
        <f t="shared" si="103"/>
        <v>0</v>
      </c>
      <c r="G101" s="1978">
        <f t="shared" si="97"/>
        <v>1686262</v>
      </c>
      <c r="H101" s="2656">
        <f t="shared" si="98"/>
        <v>0</v>
      </c>
      <c r="I101" s="1977">
        <f t="shared" si="99"/>
        <v>0</v>
      </c>
      <c r="J101" s="1977">
        <f t="shared" si="100"/>
        <v>1086479</v>
      </c>
      <c r="K101" s="2657">
        <f t="shared" si="104"/>
        <v>0</v>
      </c>
      <c r="L101" s="2658"/>
      <c r="M101" s="2658"/>
      <c r="N101" s="2655"/>
      <c r="O101" s="2667">
        <v>235</v>
      </c>
      <c r="P101" s="2668"/>
      <c r="Q101" s="2668" t="s">
        <v>2103</v>
      </c>
      <c r="R101" s="2669"/>
      <c r="S101" s="2661">
        <v>1686262</v>
      </c>
      <c r="T101" s="2663"/>
      <c r="U101" s="2661"/>
      <c r="V101" s="2661">
        <v>1086479</v>
      </c>
      <c r="W101" s="2670">
        <v>0</v>
      </c>
      <c r="X101" s="2665">
        <v>0.65027282252896668</v>
      </c>
      <c r="Y101" s="2637"/>
      <c r="AA101" s="2654"/>
      <c r="AB101" s="103"/>
      <c r="AC101" s="103"/>
      <c r="AD101" s="1381">
        <v>235</v>
      </c>
      <c r="AE101" s="1651">
        <v>2350</v>
      </c>
      <c r="AF101" s="348"/>
      <c r="AG101" s="1400" t="s">
        <v>2103</v>
      </c>
      <c r="AH101" s="3202" t="b">
        <f t="shared" si="102"/>
        <v>1</v>
      </c>
    </row>
    <row r="102" spans="1:34" s="2602" customFormat="1" x14ac:dyDescent="0.2">
      <c r="A102" s="2655">
        <v>0</v>
      </c>
      <c r="B102" s="2655">
        <v>2360</v>
      </c>
      <c r="C102" s="1982">
        <v>2360</v>
      </c>
      <c r="D102" s="1983" t="s">
        <v>436</v>
      </c>
      <c r="E102" s="1984" t="s">
        <v>2105</v>
      </c>
      <c r="F102" s="1977">
        <f t="shared" si="103"/>
        <v>0</v>
      </c>
      <c r="G102" s="1977">
        <f t="shared" si="97"/>
        <v>4857691</v>
      </c>
      <c r="H102" s="2656">
        <f t="shared" si="98"/>
        <v>0</v>
      </c>
      <c r="I102" s="1977">
        <f t="shared" si="99"/>
        <v>0</v>
      </c>
      <c r="J102" s="1977">
        <f t="shared" si="100"/>
        <v>3128344</v>
      </c>
      <c r="K102" s="2657">
        <f t="shared" si="104"/>
        <v>0</v>
      </c>
      <c r="L102" s="2658"/>
      <c r="M102" s="2658"/>
      <c r="N102" s="2655">
        <v>236</v>
      </c>
      <c r="O102" s="2667">
        <v>236</v>
      </c>
      <c r="P102" s="2668" t="s">
        <v>436</v>
      </c>
      <c r="Q102" s="2668" t="s">
        <v>2105</v>
      </c>
      <c r="R102" s="2669"/>
      <c r="S102" s="2671">
        <v>4857691</v>
      </c>
      <c r="T102" s="2663"/>
      <c r="U102" s="2661"/>
      <c r="V102" s="2661">
        <v>3128344</v>
      </c>
      <c r="W102" s="2670">
        <v>0</v>
      </c>
      <c r="X102" s="2665">
        <v>0.66620532629478002</v>
      </c>
      <c r="Y102" s="2637"/>
      <c r="AA102" s="2654"/>
      <c r="AB102" s="103"/>
      <c r="AC102" s="103"/>
      <c r="AD102" s="131">
        <v>236</v>
      </c>
      <c r="AE102" s="3648">
        <v>236</v>
      </c>
      <c r="AF102" s="348" t="s">
        <v>436</v>
      </c>
      <c r="AG102" s="1400" t="s">
        <v>2105</v>
      </c>
      <c r="AH102" s="3202" t="b">
        <f t="shared" si="102"/>
        <v>1</v>
      </c>
    </row>
    <row r="103" spans="1:34" s="2602" customFormat="1" x14ac:dyDescent="0.2">
      <c r="A103" s="2655">
        <v>0</v>
      </c>
      <c r="B103" s="2655">
        <v>2370</v>
      </c>
      <c r="C103" s="2666">
        <v>2370</v>
      </c>
      <c r="D103" s="1983"/>
      <c r="E103" s="1984" t="s">
        <v>1054</v>
      </c>
      <c r="F103" s="1977">
        <f t="shared" si="103"/>
        <v>0</v>
      </c>
      <c r="G103" s="1978">
        <f t="shared" si="97"/>
        <v>1302968</v>
      </c>
      <c r="H103" s="2656">
        <f t="shared" si="98"/>
        <v>0</v>
      </c>
      <c r="I103" s="1977">
        <f t="shared" si="99"/>
        <v>0</v>
      </c>
      <c r="J103" s="1977">
        <f t="shared" si="100"/>
        <v>838590</v>
      </c>
      <c r="K103" s="2657">
        <f t="shared" si="104"/>
        <v>0</v>
      </c>
      <c r="L103" s="2658"/>
      <c r="M103" s="2658"/>
      <c r="N103" s="2655"/>
      <c r="O103" s="2667">
        <v>237</v>
      </c>
      <c r="P103" s="2668"/>
      <c r="Q103" s="2668" t="s">
        <v>1054</v>
      </c>
      <c r="R103" s="90"/>
      <c r="S103" s="2671">
        <v>1302968</v>
      </c>
      <c r="T103" s="2663"/>
      <c r="U103" s="2661"/>
      <c r="V103" s="2661">
        <v>838590</v>
      </c>
      <c r="W103" s="2670">
        <v>0</v>
      </c>
      <c r="X103" s="2665">
        <v>0.64999999999999991</v>
      </c>
      <c r="Y103" s="2637"/>
      <c r="AA103" s="2654"/>
      <c r="AB103" s="103"/>
      <c r="AC103" s="103"/>
      <c r="AD103" s="131">
        <v>237</v>
      </c>
      <c r="AE103" s="1651">
        <v>2370</v>
      </c>
      <c r="AF103" s="348"/>
      <c r="AG103" s="1400" t="s">
        <v>1054</v>
      </c>
      <c r="AH103" s="3202" t="b">
        <f t="shared" si="102"/>
        <v>1</v>
      </c>
    </row>
    <row r="104" spans="1:34" s="2602" customFormat="1" x14ac:dyDescent="0.2">
      <c r="A104" s="2655">
        <v>0</v>
      </c>
      <c r="B104" s="2655">
        <v>2380</v>
      </c>
      <c r="C104" s="2666">
        <v>2380</v>
      </c>
      <c r="D104" s="1983"/>
      <c r="E104" s="1984" t="s">
        <v>2108</v>
      </c>
      <c r="F104" s="1977">
        <f t="shared" si="103"/>
        <v>0</v>
      </c>
      <c r="G104" s="1978">
        <f t="shared" si="97"/>
        <v>2008280.81</v>
      </c>
      <c r="H104" s="2656">
        <f t="shared" si="98"/>
        <v>0</v>
      </c>
      <c r="I104" s="1977">
        <f t="shared" si="99"/>
        <v>0</v>
      </c>
      <c r="J104" s="1977">
        <f t="shared" si="100"/>
        <v>1282906</v>
      </c>
      <c r="K104" s="2657">
        <f t="shared" si="104"/>
        <v>0</v>
      </c>
      <c r="L104" s="2658"/>
      <c r="M104" s="2658"/>
      <c r="N104" s="2655"/>
      <c r="O104" s="2667">
        <v>238</v>
      </c>
      <c r="P104" s="2668"/>
      <c r="Q104" s="2668" t="s">
        <v>2108</v>
      </c>
      <c r="R104" s="90"/>
      <c r="S104" s="2671">
        <v>2008280.81</v>
      </c>
      <c r="T104" s="2663"/>
      <c r="U104" s="2661"/>
      <c r="V104" s="2661">
        <v>1282906</v>
      </c>
      <c r="W104" s="2670">
        <v>0</v>
      </c>
      <c r="X104" s="2665">
        <v>0.65028358476002912</v>
      </c>
      <c r="Y104" s="2637"/>
      <c r="AA104" s="2654"/>
      <c r="AB104" s="103"/>
      <c r="AC104" s="103"/>
      <c r="AD104" s="131">
        <v>238</v>
      </c>
      <c r="AE104" s="1651">
        <v>2380</v>
      </c>
      <c r="AF104" s="348"/>
      <c r="AG104" s="1400" t="s">
        <v>2108</v>
      </c>
      <c r="AH104" s="3202" t="b">
        <f t="shared" si="102"/>
        <v>1</v>
      </c>
    </row>
    <row r="105" spans="1:34" s="2602" customFormat="1" x14ac:dyDescent="0.2">
      <c r="A105" s="2655">
        <v>0</v>
      </c>
      <c r="B105" s="2655">
        <v>2390</v>
      </c>
      <c r="C105" s="2666">
        <v>2390</v>
      </c>
      <c r="D105" s="1983"/>
      <c r="E105" s="1984" t="s">
        <v>2110</v>
      </c>
      <c r="F105" s="1977">
        <f t="shared" si="103"/>
        <v>0</v>
      </c>
      <c r="G105" s="2672">
        <f t="shared" si="97"/>
        <v>846734</v>
      </c>
      <c r="H105" s="2656">
        <f t="shared" si="98"/>
        <v>0</v>
      </c>
      <c r="I105" s="1977">
        <f t="shared" si="99"/>
        <v>0</v>
      </c>
      <c r="J105" s="2673">
        <f t="shared" si="100"/>
        <v>539736</v>
      </c>
      <c r="K105" s="2657">
        <f t="shared" si="104"/>
        <v>0</v>
      </c>
      <c r="L105" s="2658"/>
      <c r="M105" s="2658"/>
      <c r="N105" s="2655"/>
      <c r="O105" s="2667">
        <v>239</v>
      </c>
      <c r="P105" s="2668"/>
      <c r="Q105" s="2668" t="s">
        <v>2110</v>
      </c>
      <c r="R105" s="90"/>
      <c r="S105" s="2671">
        <v>846734</v>
      </c>
      <c r="T105" s="2663"/>
      <c r="U105" s="2661"/>
      <c r="V105" s="2661">
        <v>539736</v>
      </c>
      <c r="W105" s="2670">
        <v>0</v>
      </c>
      <c r="X105" s="2665">
        <v>0.65006151207789442</v>
      </c>
      <c r="Y105" s="2637"/>
      <c r="AA105" s="2654"/>
      <c r="AB105" s="103"/>
      <c r="AC105" s="103"/>
      <c r="AD105" s="131">
        <v>239</v>
      </c>
      <c r="AE105" s="1651">
        <v>2390</v>
      </c>
      <c r="AF105" s="348"/>
      <c r="AG105" s="1400" t="s">
        <v>2110</v>
      </c>
      <c r="AH105" s="3202" t="b">
        <f t="shared" si="102"/>
        <v>1</v>
      </c>
    </row>
    <row r="106" spans="1:34" s="2602" customFormat="1" x14ac:dyDescent="0.2">
      <c r="A106" s="2655">
        <v>0</v>
      </c>
      <c r="B106" s="2655">
        <v>2400</v>
      </c>
      <c r="C106" s="1982">
        <v>2400</v>
      </c>
      <c r="D106" s="1983" t="s">
        <v>436</v>
      </c>
      <c r="E106" s="1984" t="s">
        <v>2112</v>
      </c>
      <c r="F106" s="1977">
        <f t="shared" si="103"/>
        <v>0</v>
      </c>
      <c r="G106" s="2673">
        <f t="shared" si="97"/>
        <v>2174266</v>
      </c>
      <c r="H106" s="2656">
        <f t="shared" si="98"/>
        <v>0</v>
      </c>
      <c r="I106" s="1977">
        <f t="shared" si="99"/>
        <v>0</v>
      </c>
      <c r="J106" s="2673">
        <f t="shared" si="100"/>
        <v>1360071</v>
      </c>
      <c r="K106" s="2657">
        <f t="shared" si="104"/>
        <v>0</v>
      </c>
      <c r="L106" s="2658"/>
      <c r="M106" s="2658"/>
      <c r="N106" s="2655">
        <v>240</v>
      </c>
      <c r="O106" s="2659">
        <v>240</v>
      </c>
      <c r="P106" s="2659" t="s">
        <v>436</v>
      </c>
      <c r="Q106" s="2660" t="s">
        <v>2112</v>
      </c>
      <c r="R106" s="2661"/>
      <c r="S106" s="2662">
        <v>2174266</v>
      </c>
      <c r="T106" s="2663"/>
      <c r="U106" s="2662"/>
      <c r="V106" s="2662">
        <v>1360071</v>
      </c>
      <c r="W106" s="2664">
        <v>0</v>
      </c>
      <c r="X106" s="2665">
        <v>0.63053675725562397</v>
      </c>
      <c r="Y106" s="2637"/>
      <c r="AA106" s="2654"/>
      <c r="AB106" s="103"/>
      <c r="AC106" s="103"/>
      <c r="AD106" s="131">
        <v>240</v>
      </c>
      <c r="AE106" s="3648">
        <v>240</v>
      </c>
      <c r="AF106" s="348" t="s">
        <v>436</v>
      </c>
      <c r="AG106" s="1400" t="s">
        <v>2112</v>
      </c>
      <c r="AH106" s="3202" t="b">
        <f t="shared" si="102"/>
        <v>1</v>
      </c>
    </row>
    <row r="107" spans="1:34" s="2602" customFormat="1" x14ac:dyDescent="0.2">
      <c r="A107" s="2655">
        <v>0</v>
      </c>
      <c r="B107" s="2655">
        <v>2410</v>
      </c>
      <c r="C107" s="2666">
        <v>2410</v>
      </c>
      <c r="D107" s="1983"/>
      <c r="E107" s="1984" t="s">
        <v>2114</v>
      </c>
      <c r="F107" s="1977">
        <f t="shared" si="103"/>
        <v>0</v>
      </c>
      <c r="G107" s="2672">
        <f t="shared" si="97"/>
        <v>605658</v>
      </c>
      <c r="H107" s="2656">
        <f t="shared" si="98"/>
        <v>0</v>
      </c>
      <c r="I107" s="1977">
        <f t="shared" si="99"/>
        <v>0</v>
      </c>
      <c r="J107" s="2673">
        <f t="shared" si="100"/>
        <v>357883</v>
      </c>
      <c r="K107" s="2657">
        <f t="shared" si="104"/>
        <v>0</v>
      </c>
      <c r="L107" s="2658"/>
      <c r="M107" s="2658"/>
      <c r="N107" s="2655"/>
      <c r="O107" s="2659">
        <v>241</v>
      </c>
      <c r="P107" s="2659"/>
      <c r="Q107" s="2660" t="s">
        <v>2114</v>
      </c>
      <c r="R107" s="2661"/>
      <c r="S107" s="2662">
        <v>605658</v>
      </c>
      <c r="T107" s="2663"/>
      <c r="U107" s="2662"/>
      <c r="V107" s="2662">
        <v>357883</v>
      </c>
      <c r="W107" s="2664">
        <v>0</v>
      </c>
      <c r="X107" s="2665">
        <v>0.65</v>
      </c>
      <c r="Y107" s="2637"/>
      <c r="AA107" s="2654"/>
      <c r="AB107" s="103"/>
      <c r="AC107" s="103"/>
      <c r="AD107" s="131">
        <v>241</v>
      </c>
      <c r="AE107" s="1651">
        <v>2410</v>
      </c>
      <c r="AF107" s="348"/>
      <c r="AG107" s="1400" t="s">
        <v>2114</v>
      </c>
      <c r="AH107" s="3202" t="b">
        <f t="shared" si="102"/>
        <v>1</v>
      </c>
    </row>
    <row r="108" spans="1:34" s="2602" customFormat="1" x14ac:dyDescent="0.2">
      <c r="A108" s="2655">
        <v>0</v>
      </c>
      <c r="B108" s="2655">
        <v>2420</v>
      </c>
      <c r="C108" s="1982">
        <v>2420</v>
      </c>
      <c r="D108" s="1983"/>
      <c r="E108" s="1984" t="s">
        <v>2116</v>
      </c>
      <c r="F108" s="1977">
        <f t="shared" si="103"/>
        <v>0</v>
      </c>
      <c r="G108" s="1977">
        <f t="shared" si="97"/>
        <v>2448006</v>
      </c>
      <c r="H108" s="2656">
        <f t="shared" si="98"/>
        <v>0</v>
      </c>
      <c r="I108" s="1977">
        <f t="shared" si="99"/>
        <v>0</v>
      </c>
      <c r="J108" s="1977">
        <f t="shared" si="100"/>
        <v>1559442</v>
      </c>
      <c r="K108" s="2657">
        <f t="shared" si="104"/>
        <v>0</v>
      </c>
      <c r="L108" s="2658"/>
      <c r="M108" s="2658"/>
      <c r="N108" s="2655">
        <v>242</v>
      </c>
      <c r="O108" s="2659">
        <v>242</v>
      </c>
      <c r="P108" s="2659"/>
      <c r="Q108" s="2660" t="s">
        <v>2116</v>
      </c>
      <c r="R108" s="2661"/>
      <c r="S108" s="2662">
        <v>2448006</v>
      </c>
      <c r="T108" s="2663"/>
      <c r="U108" s="2662"/>
      <c r="V108" s="2662">
        <v>1559442</v>
      </c>
      <c r="W108" s="2664">
        <v>0</v>
      </c>
      <c r="X108" s="2665">
        <v>0.64196064395056007</v>
      </c>
      <c r="Y108" s="2637"/>
      <c r="AA108" s="2654"/>
      <c r="AB108" s="103"/>
      <c r="AC108" s="103"/>
      <c r="AD108" s="131">
        <v>242</v>
      </c>
      <c r="AE108" s="1396">
        <v>242</v>
      </c>
      <c r="AF108" s="1397"/>
      <c r="AG108" s="1398" t="s">
        <v>2116</v>
      </c>
      <c r="AH108" s="3202" t="b">
        <f t="shared" si="102"/>
        <v>1</v>
      </c>
    </row>
    <row r="109" spans="1:34" s="2602" customFormat="1" x14ac:dyDescent="0.2">
      <c r="A109" s="2655">
        <v>0</v>
      </c>
      <c r="B109" s="2655">
        <v>2430</v>
      </c>
      <c r="C109" s="1982">
        <v>2430</v>
      </c>
      <c r="D109" s="1983"/>
      <c r="E109" s="1984" t="s">
        <v>2118</v>
      </c>
      <c r="F109" s="1977">
        <f t="shared" si="103"/>
        <v>0</v>
      </c>
      <c r="G109" s="1977">
        <f t="shared" si="97"/>
        <v>1844058</v>
      </c>
      <c r="H109" s="2656">
        <f t="shared" si="98"/>
        <v>0</v>
      </c>
      <c r="I109" s="1977">
        <f t="shared" si="99"/>
        <v>0</v>
      </c>
      <c r="J109" s="1977">
        <f t="shared" si="100"/>
        <v>1181397</v>
      </c>
      <c r="K109" s="2657">
        <f t="shared" si="104"/>
        <v>0</v>
      </c>
      <c r="L109" s="2658"/>
      <c r="M109" s="2658"/>
      <c r="N109" s="2655">
        <v>243</v>
      </c>
      <c r="O109" s="2659">
        <v>243</v>
      </c>
      <c r="P109" s="2659"/>
      <c r="Q109" s="2660" t="s">
        <v>2118</v>
      </c>
      <c r="R109" s="2661"/>
      <c r="S109" s="2662">
        <v>1844058</v>
      </c>
      <c r="T109" s="2663"/>
      <c r="U109" s="2662"/>
      <c r="V109" s="2662">
        <v>1181397</v>
      </c>
      <c r="W109" s="2664">
        <v>0</v>
      </c>
      <c r="X109" s="2665">
        <v>0.64791729340046011</v>
      </c>
      <c r="Y109" s="2637"/>
      <c r="AA109" s="2654"/>
      <c r="AB109" s="103"/>
      <c r="AC109" s="103"/>
      <c r="AD109" s="1419">
        <v>243</v>
      </c>
      <c r="AE109" s="1420">
        <v>243</v>
      </c>
      <c r="AF109" s="1421"/>
      <c r="AG109" s="1422" t="s">
        <v>2118</v>
      </c>
      <c r="AH109" s="3202" t="b">
        <f t="shared" si="102"/>
        <v>1</v>
      </c>
    </row>
    <row r="110" spans="1:34" s="2602" customFormat="1" x14ac:dyDescent="0.2">
      <c r="A110" s="2655">
        <v>0</v>
      </c>
      <c r="B110" s="2655">
        <v>2440</v>
      </c>
      <c r="C110" s="1982">
        <v>2440</v>
      </c>
      <c r="D110" s="1983"/>
      <c r="E110" s="1984" t="s">
        <v>2120</v>
      </c>
      <c r="F110" s="1977">
        <f t="shared" si="103"/>
        <v>0</v>
      </c>
      <c r="G110" s="1977">
        <f t="shared" si="97"/>
        <v>1169902.81</v>
      </c>
      <c r="H110" s="2656">
        <f t="shared" si="98"/>
        <v>0</v>
      </c>
      <c r="I110" s="1977">
        <f t="shared" si="99"/>
        <v>0</v>
      </c>
      <c r="J110" s="1977">
        <f t="shared" si="100"/>
        <v>712127</v>
      </c>
      <c r="K110" s="2657">
        <f t="shared" si="104"/>
        <v>0</v>
      </c>
      <c r="L110" s="2658"/>
      <c r="M110" s="2658"/>
      <c r="N110" s="2655">
        <v>244</v>
      </c>
      <c r="O110" s="2659">
        <v>244</v>
      </c>
      <c r="P110" s="2659"/>
      <c r="Q110" s="2660" t="s">
        <v>2120</v>
      </c>
      <c r="R110" s="2661"/>
      <c r="S110" s="2662">
        <v>1169902.81</v>
      </c>
      <c r="T110" s="2663"/>
      <c r="U110" s="2662"/>
      <c r="V110" s="2662">
        <v>712127</v>
      </c>
      <c r="W110" s="2664">
        <v>0</v>
      </c>
      <c r="X110" s="2665">
        <v>0.61010875014724286</v>
      </c>
      <c r="Y110" s="2637"/>
      <c r="AA110" s="2654"/>
      <c r="AB110" s="103"/>
      <c r="AC110" s="103"/>
      <c r="AD110" s="131">
        <v>244</v>
      </c>
      <c r="AE110" s="1396">
        <v>244</v>
      </c>
      <c r="AF110" s="1397"/>
      <c r="AG110" s="1398" t="s">
        <v>2120</v>
      </c>
      <c r="AH110" s="3202" t="b">
        <f t="shared" si="102"/>
        <v>1</v>
      </c>
    </row>
    <row r="111" spans="1:34" s="2602" customFormat="1" x14ac:dyDescent="0.2">
      <c r="A111" s="2655">
        <v>0</v>
      </c>
      <c r="B111" s="2655">
        <v>2450</v>
      </c>
      <c r="C111" s="1982">
        <v>2450</v>
      </c>
      <c r="D111" s="1983"/>
      <c r="E111" s="1984" t="s">
        <v>2128</v>
      </c>
      <c r="F111" s="1977">
        <f t="shared" si="103"/>
        <v>0</v>
      </c>
      <c r="G111" s="1977">
        <f t="shared" si="97"/>
        <v>1458757.19</v>
      </c>
      <c r="H111" s="2656">
        <f t="shared" si="98"/>
        <v>0</v>
      </c>
      <c r="I111" s="1977">
        <f t="shared" si="99"/>
        <v>0</v>
      </c>
      <c r="J111" s="1977">
        <f t="shared" si="100"/>
        <v>884444</v>
      </c>
      <c r="K111" s="2657">
        <f t="shared" si="104"/>
        <v>0</v>
      </c>
      <c r="L111" s="2658"/>
      <c r="M111" s="2658"/>
      <c r="N111" s="2655">
        <v>245</v>
      </c>
      <c r="O111" s="2659">
        <v>245</v>
      </c>
      <c r="P111" s="2659"/>
      <c r="Q111" s="2660" t="s">
        <v>2128</v>
      </c>
      <c r="R111" s="2661"/>
      <c r="S111" s="2662">
        <v>1458757.19</v>
      </c>
      <c r="T111" s="2663"/>
      <c r="U111" s="2662"/>
      <c r="V111" s="2662">
        <v>884444</v>
      </c>
      <c r="W111" s="2664">
        <v>0</v>
      </c>
      <c r="X111" s="2665">
        <v>0.60650000000000004</v>
      </c>
      <c r="Y111" s="2637"/>
      <c r="AA111" s="2654"/>
      <c r="AB111" s="103"/>
      <c r="AC111" s="103"/>
      <c r="AD111" s="131">
        <v>245</v>
      </c>
      <c r="AE111" s="3649">
        <v>245</v>
      </c>
      <c r="AF111" s="348"/>
      <c r="AG111" s="1400" t="s">
        <v>2128</v>
      </c>
      <c r="AH111" s="3202" t="b">
        <f t="shared" si="102"/>
        <v>1</v>
      </c>
    </row>
    <row r="112" spans="1:34" s="2602" customFormat="1" x14ac:dyDescent="0.2">
      <c r="A112" s="2655">
        <v>0</v>
      </c>
      <c r="B112" s="2655">
        <v>2460</v>
      </c>
      <c r="C112" s="1982">
        <v>2460</v>
      </c>
      <c r="D112" s="1983"/>
      <c r="E112" s="1984" t="s">
        <v>2130</v>
      </c>
      <c r="F112" s="1977">
        <f t="shared" si="103"/>
        <v>0</v>
      </c>
      <c r="G112" s="1977">
        <f t="shared" si="97"/>
        <v>594836</v>
      </c>
      <c r="H112" s="2656">
        <f t="shared" si="98"/>
        <v>0</v>
      </c>
      <c r="I112" s="1977">
        <f t="shared" si="99"/>
        <v>0</v>
      </c>
      <c r="J112" s="1977">
        <f t="shared" si="100"/>
        <v>354374</v>
      </c>
      <c r="K112" s="2657">
        <f t="shared" si="104"/>
        <v>0</v>
      </c>
      <c r="L112" s="2658"/>
      <c r="M112" s="2658"/>
      <c r="N112" s="2655">
        <v>246</v>
      </c>
      <c r="O112" s="2659">
        <v>246</v>
      </c>
      <c r="P112" s="2659"/>
      <c r="Q112" s="2660" t="s">
        <v>2130</v>
      </c>
      <c r="R112" s="2661"/>
      <c r="S112" s="2662">
        <v>594836</v>
      </c>
      <c r="T112" s="2663"/>
      <c r="U112" s="2662"/>
      <c r="V112" s="2662">
        <v>354374</v>
      </c>
      <c r="W112" s="2664">
        <v>0</v>
      </c>
      <c r="X112" s="2665">
        <v>0.59920839829747985</v>
      </c>
      <c r="Y112" s="2637"/>
      <c r="AA112" s="2654"/>
      <c r="AB112" s="103"/>
      <c r="AC112" s="103"/>
      <c r="AD112" s="131">
        <v>246</v>
      </c>
      <c r="AE112" s="3649">
        <v>246</v>
      </c>
      <c r="AF112" s="348"/>
      <c r="AG112" s="1400" t="s">
        <v>2130</v>
      </c>
      <c r="AH112" s="3202" t="b">
        <f t="shared" si="102"/>
        <v>1</v>
      </c>
    </row>
    <row r="113" spans="1:34" s="2602" customFormat="1" x14ac:dyDescent="0.2">
      <c r="A113" s="2655">
        <v>0</v>
      </c>
      <c r="B113" s="2655">
        <v>2470</v>
      </c>
      <c r="C113" s="1982">
        <v>2470</v>
      </c>
      <c r="D113" s="1983"/>
      <c r="E113" s="1984" t="s">
        <v>2122</v>
      </c>
      <c r="F113" s="1977">
        <f t="shared" si="103"/>
        <v>0</v>
      </c>
      <c r="G113" s="1977">
        <f t="shared" si="97"/>
        <v>921843</v>
      </c>
      <c r="H113" s="2656">
        <f t="shared" si="98"/>
        <v>0</v>
      </c>
      <c r="I113" s="1977">
        <f t="shared" si="99"/>
        <v>0</v>
      </c>
      <c r="J113" s="1977">
        <f t="shared" si="100"/>
        <v>597631</v>
      </c>
      <c r="K113" s="2657">
        <f t="shared" si="104"/>
        <v>0</v>
      </c>
      <c r="L113" s="2658"/>
      <c r="M113" s="2658"/>
      <c r="N113" s="2655">
        <v>2470</v>
      </c>
      <c r="O113" s="2659">
        <v>247</v>
      </c>
      <c r="P113" s="2659"/>
      <c r="Q113" s="2660" t="s">
        <v>2122</v>
      </c>
      <c r="R113" s="2661"/>
      <c r="S113" s="2662">
        <v>921843</v>
      </c>
      <c r="T113" s="2663"/>
      <c r="U113" s="2662"/>
      <c r="V113" s="2662">
        <v>597631</v>
      </c>
      <c r="W113" s="2664">
        <v>0</v>
      </c>
      <c r="X113" s="2665">
        <v>0.64739999999999998</v>
      </c>
      <c r="Y113" s="2637"/>
      <c r="AA113" s="2654"/>
      <c r="AB113" s="103"/>
      <c r="AC113" s="103"/>
      <c r="AD113" s="1096">
        <v>247</v>
      </c>
      <c r="AE113" s="1401">
        <v>2470</v>
      </c>
      <c r="AF113" s="1402"/>
      <c r="AG113" s="1392" t="s">
        <v>2122</v>
      </c>
      <c r="AH113" s="3202" t="b">
        <f t="shared" si="102"/>
        <v>1</v>
      </c>
    </row>
    <row r="114" spans="1:34" s="2602" customFormat="1" ht="13.5" thickBot="1" x14ac:dyDescent="0.25">
      <c r="A114" s="2655">
        <v>0</v>
      </c>
      <c r="B114" s="2655">
        <v>2480</v>
      </c>
      <c r="C114" s="2666">
        <v>2480</v>
      </c>
      <c r="D114" s="1983"/>
      <c r="E114" s="1984" t="s">
        <v>2124</v>
      </c>
      <c r="F114" s="1977">
        <f t="shared" si="103"/>
        <v>0</v>
      </c>
      <c r="G114" s="2672">
        <f t="shared" si="97"/>
        <v>0</v>
      </c>
      <c r="H114" s="2656">
        <f t="shared" si="98"/>
        <v>0</v>
      </c>
      <c r="I114" s="1977">
        <f t="shared" si="99"/>
        <v>0</v>
      </c>
      <c r="J114" s="2673">
        <f t="shared" si="100"/>
        <v>0</v>
      </c>
      <c r="K114" s="2657">
        <f t="shared" si="104"/>
        <v>0</v>
      </c>
      <c r="L114" s="2658"/>
      <c r="M114" s="2658"/>
      <c r="N114" s="2655"/>
      <c r="O114" s="2659">
        <v>248</v>
      </c>
      <c r="P114" s="2659"/>
      <c r="Q114" s="2660" t="s">
        <v>2124</v>
      </c>
      <c r="R114" s="2661"/>
      <c r="S114" s="2662">
        <v>0</v>
      </c>
      <c r="T114" s="2663"/>
      <c r="U114" s="2662"/>
      <c r="V114" s="2662">
        <v>0</v>
      </c>
      <c r="W114" s="2664">
        <v>0</v>
      </c>
      <c r="X114" s="2665" t="e">
        <v>#DIV/0!</v>
      </c>
      <c r="Y114" s="2637"/>
      <c r="AA114" s="2654"/>
      <c r="AB114" s="103"/>
      <c r="AC114" s="103"/>
      <c r="AD114" s="1096">
        <v>248</v>
      </c>
      <c r="AE114" s="1651">
        <v>2480</v>
      </c>
      <c r="AF114" s="1402"/>
      <c r="AG114" s="1392" t="s">
        <v>2124</v>
      </c>
      <c r="AH114" s="3202" t="b">
        <f t="shared" si="102"/>
        <v>1</v>
      </c>
    </row>
    <row r="115" spans="1:34" s="2602" customFormat="1" ht="13.5" thickBot="1" x14ac:dyDescent="0.25">
      <c r="A115" s="2655">
        <v>0</v>
      </c>
      <c r="B115" s="2655">
        <v>2490</v>
      </c>
      <c r="C115" s="1982">
        <v>2490</v>
      </c>
      <c r="D115" s="1983"/>
      <c r="E115" s="1984" t="s">
        <v>2126</v>
      </c>
      <c r="F115" s="1977">
        <f t="shared" si="103"/>
        <v>0</v>
      </c>
      <c r="G115" s="1977">
        <f t="shared" si="97"/>
        <v>110551</v>
      </c>
      <c r="H115" s="2656">
        <f t="shared" si="98"/>
        <v>0</v>
      </c>
      <c r="I115" s="1977">
        <f t="shared" si="99"/>
        <v>0</v>
      </c>
      <c r="J115" s="1977">
        <f t="shared" si="100"/>
        <v>110551</v>
      </c>
      <c r="K115" s="2657">
        <f t="shared" si="104"/>
        <v>0</v>
      </c>
      <c r="L115" s="2658"/>
      <c r="M115" s="2658"/>
      <c r="N115" s="2655">
        <v>2490</v>
      </c>
      <c r="O115" s="2659">
        <v>249</v>
      </c>
      <c r="P115" s="2659"/>
      <c r="Q115" s="2660" t="s">
        <v>2126</v>
      </c>
      <c r="R115" s="2661"/>
      <c r="S115" s="2662">
        <v>110551</v>
      </c>
      <c r="T115" s="2663"/>
      <c r="U115" s="2662"/>
      <c r="V115" s="2662">
        <v>110551</v>
      </c>
      <c r="W115" s="2664">
        <v>0</v>
      </c>
      <c r="X115" s="2665">
        <v>0.99999715636340103</v>
      </c>
      <c r="Y115" s="2637"/>
      <c r="AA115" s="2654"/>
      <c r="AB115" s="3972" t="s">
        <v>2131</v>
      </c>
      <c r="AC115" s="3973"/>
      <c r="AD115" s="1096">
        <v>249</v>
      </c>
      <c r="AE115" s="1401">
        <v>2490</v>
      </c>
      <c r="AF115" s="1402"/>
      <c r="AG115" s="1392" t="s">
        <v>2126</v>
      </c>
      <c r="AH115" s="3202" t="b">
        <f t="shared" si="102"/>
        <v>1</v>
      </c>
    </row>
    <row r="116" spans="1:34" s="2602" customFormat="1" x14ac:dyDescent="0.2">
      <c r="A116" s="2655">
        <v>0</v>
      </c>
      <c r="B116" s="2655">
        <v>2540</v>
      </c>
      <c r="C116" s="1982">
        <v>2540</v>
      </c>
      <c r="D116" s="1983"/>
      <c r="E116" s="1985" t="s">
        <v>1046</v>
      </c>
      <c r="F116" s="1977">
        <f t="shared" si="103"/>
        <v>0</v>
      </c>
      <c r="G116" s="2674">
        <f t="shared" si="97"/>
        <v>0</v>
      </c>
      <c r="H116" s="2656">
        <f t="shared" si="98"/>
        <v>0</v>
      </c>
      <c r="I116" s="1977">
        <f t="shared" si="99"/>
        <v>0</v>
      </c>
      <c r="J116" s="2674">
        <f t="shared" si="100"/>
        <v>0</v>
      </c>
      <c r="K116" s="2657">
        <f t="shared" si="104"/>
        <v>0</v>
      </c>
      <c r="L116" s="2658"/>
      <c r="M116" s="2658"/>
      <c r="N116" s="2655">
        <v>254</v>
      </c>
      <c r="O116" s="2675">
        <v>254</v>
      </c>
      <c r="P116" s="2659"/>
      <c r="Q116" s="2676" t="s">
        <v>1046</v>
      </c>
      <c r="R116" s="2661"/>
      <c r="S116" s="2662">
        <v>0</v>
      </c>
      <c r="T116" s="2663"/>
      <c r="U116" s="2662"/>
      <c r="V116" s="2662">
        <v>0</v>
      </c>
      <c r="W116" s="2664">
        <v>0</v>
      </c>
      <c r="X116" s="2665" t="e">
        <v>#DIV/0!</v>
      </c>
      <c r="Y116" s="2637"/>
      <c r="AA116" s="2654"/>
      <c r="AB116" s="1659">
        <f>SUM(S96:S117)</f>
        <v>42157375.959999993</v>
      </c>
      <c r="AC116" s="1660">
        <f>SUM(V96:V117)</f>
        <v>26875009</v>
      </c>
      <c r="AD116" s="131">
        <v>254</v>
      </c>
      <c r="AE116" s="3649">
        <v>254</v>
      </c>
      <c r="AF116" s="348"/>
      <c r="AG116" s="1403" t="s">
        <v>1046</v>
      </c>
      <c r="AH116" s="3202" t="b">
        <f t="shared" si="102"/>
        <v>1</v>
      </c>
    </row>
    <row r="117" spans="1:34" s="2602" customFormat="1" ht="13.5" thickBot="1" x14ac:dyDescent="0.25">
      <c r="A117" s="2655">
        <v>0</v>
      </c>
      <c r="B117" s="2655">
        <v>2560</v>
      </c>
      <c r="C117" s="1982">
        <v>2560</v>
      </c>
      <c r="D117" s="1983"/>
      <c r="E117" s="1985" t="s">
        <v>1047</v>
      </c>
      <c r="F117" s="1977">
        <f t="shared" si="103"/>
        <v>0</v>
      </c>
      <c r="G117" s="2674">
        <f t="shared" si="97"/>
        <v>0</v>
      </c>
      <c r="H117" s="2656">
        <f t="shared" si="98"/>
        <v>0</v>
      </c>
      <c r="I117" s="1977">
        <f t="shared" si="99"/>
        <v>0</v>
      </c>
      <c r="J117" s="2674">
        <f t="shared" si="100"/>
        <v>0</v>
      </c>
      <c r="K117" s="2657">
        <f t="shared" si="104"/>
        <v>0</v>
      </c>
      <c r="L117" s="2658"/>
      <c r="M117" s="2658"/>
      <c r="N117" s="2655">
        <v>256</v>
      </c>
      <c r="O117" s="2677">
        <v>256</v>
      </c>
      <c r="P117" s="2678"/>
      <c r="Q117" s="2679" t="s">
        <v>1047</v>
      </c>
      <c r="R117" s="2680"/>
      <c r="S117" s="2681">
        <v>0</v>
      </c>
      <c r="T117" s="2682"/>
      <c r="U117" s="2681"/>
      <c r="V117" s="2681">
        <v>0</v>
      </c>
      <c r="W117" s="2683">
        <v>0</v>
      </c>
      <c r="X117" s="2684" t="e">
        <v>#DIV/0!</v>
      </c>
      <c r="Y117" s="2685"/>
      <c r="AA117" s="2654"/>
      <c r="AB117" s="1661">
        <f>+AB116-'xx17SUMMARY - PC'!F92</f>
        <v>0</v>
      </c>
      <c r="AC117" s="1662">
        <f>+AC116-'xx17SUMMARY - PC'!K92</f>
        <v>0</v>
      </c>
      <c r="AD117" s="131">
        <v>256</v>
      </c>
      <c r="AE117" s="3649">
        <v>256</v>
      </c>
      <c r="AF117" s="348"/>
      <c r="AG117" s="1403" t="s">
        <v>1047</v>
      </c>
      <c r="AH117" s="3202" t="b">
        <f t="shared" si="102"/>
        <v>1</v>
      </c>
    </row>
    <row r="118" spans="1:34" s="2602" customFormat="1" x14ac:dyDescent="0.2">
      <c r="A118" s="2359" t="s">
        <v>1461</v>
      </c>
      <c r="B118" s="2686">
        <v>2000</v>
      </c>
      <c r="C118" s="2687">
        <v>2000</v>
      </c>
      <c r="D118" s="2688"/>
      <c r="E118" s="2689" t="s">
        <v>2326</v>
      </c>
      <c r="F118" s="2690">
        <f t="shared" si="103"/>
        <v>0</v>
      </c>
      <c r="G118" s="2691">
        <f t="shared" si="97"/>
        <v>0</v>
      </c>
      <c r="H118" s="2692">
        <f t="shared" si="98"/>
        <v>0</v>
      </c>
      <c r="I118" s="2690">
        <f t="shared" si="99"/>
        <v>0</v>
      </c>
      <c r="J118" s="2691">
        <f t="shared" si="100"/>
        <v>0</v>
      </c>
      <c r="K118" s="2693">
        <f t="shared" si="104"/>
        <v>0</v>
      </c>
      <c r="L118" s="2694"/>
      <c r="M118" s="2694"/>
      <c r="N118" s="2695"/>
      <c r="O118" s="2696">
        <v>2000</v>
      </c>
      <c r="P118" s="2697"/>
      <c r="Q118" s="2698" t="s">
        <v>2326</v>
      </c>
      <c r="R118" s="2699"/>
      <c r="S118" s="2700"/>
      <c r="T118" s="2701"/>
      <c r="U118" s="2700"/>
      <c r="V118" s="2700"/>
      <c r="W118" s="2702"/>
      <c r="X118" s="2703"/>
      <c r="Y118" s="2704"/>
      <c r="AA118" s="2654"/>
      <c r="AB118" s="103"/>
      <c r="AC118" s="103"/>
      <c r="AD118" s="3661"/>
      <c r="AE118" s="3662"/>
      <c r="AF118" s="3663"/>
      <c r="AG118" s="3664"/>
      <c r="AH118" s="3202" t="b">
        <f t="shared" si="102"/>
        <v>0</v>
      </c>
    </row>
    <row r="119" spans="1:34" s="2602" customFormat="1" x14ac:dyDescent="0.2">
      <c r="A119" s="2655">
        <v>420</v>
      </c>
      <c r="B119" s="2655">
        <v>4200</v>
      </c>
      <c r="C119" s="1982">
        <v>4200</v>
      </c>
      <c r="D119" s="1983" t="s">
        <v>23</v>
      </c>
      <c r="E119" s="1984" t="s">
        <v>5</v>
      </c>
      <c r="F119" s="1977">
        <f t="shared" si="103"/>
        <v>0</v>
      </c>
      <c r="G119" s="2673">
        <f t="shared" si="97"/>
        <v>156080013.44999999</v>
      </c>
      <c r="H119" s="2656">
        <f t="shared" si="98"/>
        <v>0</v>
      </c>
      <c r="I119" s="1977">
        <f t="shared" si="99"/>
        <v>0</v>
      </c>
      <c r="J119" s="2673">
        <f t="shared" si="100"/>
        <v>156080013.44999999</v>
      </c>
      <c r="K119" s="2657">
        <f t="shared" si="104"/>
        <v>0</v>
      </c>
      <c r="L119" s="2658"/>
      <c r="M119" s="2658"/>
      <c r="N119" s="2655">
        <v>420</v>
      </c>
      <c r="O119" s="2659">
        <v>420</v>
      </c>
      <c r="P119" s="2659" t="s">
        <v>23</v>
      </c>
      <c r="Q119" s="2660" t="s">
        <v>5</v>
      </c>
      <c r="R119" s="2661"/>
      <c r="S119" s="2662">
        <v>156080013.44999999</v>
      </c>
      <c r="T119" s="2663"/>
      <c r="U119" s="2662"/>
      <c r="V119" s="2662">
        <v>156080013.44999999</v>
      </c>
      <c r="W119" s="2705">
        <v>0</v>
      </c>
      <c r="X119" s="2665">
        <v>1</v>
      </c>
      <c r="Y119" s="2637"/>
      <c r="AA119" s="2654"/>
      <c r="AB119" s="103"/>
      <c r="AC119" s="103"/>
      <c r="AD119" s="131">
        <v>420</v>
      </c>
      <c r="AE119" s="347">
        <v>420</v>
      </c>
      <c r="AF119" s="348" t="s">
        <v>23</v>
      </c>
      <c r="AG119" s="1400" t="s">
        <v>5</v>
      </c>
      <c r="AH119" s="3202" t="b">
        <f t="shared" si="102"/>
        <v>1</v>
      </c>
    </row>
    <row r="120" spans="1:34" s="2602" customFormat="1" x14ac:dyDescent="0.2">
      <c r="A120" s="2655"/>
      <c r="B120" s="2655">
        <v>4220</v>
      </c>
      <c r="C120" s="2666">
        <v>4220</v>
      </c>
      <c r="D120" s="1983"/>
      <c r="E120" s="1984" t="s">
        <v>1608</v>
      </c>
      <c r="F120" s="1977">
        <f t="shared" si="103"/>
        <v>0</v>
      </c>
      <c r="G120" s="1978">
        <f t="shared" si="97"/>
        <v>-1554816.25</v>
      </c>
      <c r="H120" s="2656">
        <f t="shared" si="98"/>
        <v>0</v>
      </c>
      <c r="I120" s="1977">
        <f t="shared" si="99"/>
        <v>0</v>
      </c>
      <c r="J120" s="1977">
        <f t="shared" si="100"/>
        <v>-1554816.25</v>
      </c>
      <c r="K120" s="2657">
        <f t="shared" si="104"/>
        <v>0</v>
      </c>
      <c r="L120" s="2658"/>
      <c r="M120" s="2658"/>
      <c r="N120" s="2655">
        <v>4220</v>
      </c>
      <c r="O120" s="2659">
        <v>4220</v>
      </c>
      <c r="P120" s="2659"/>
      <c r="Q120" s="2660" t="s">
        <v>1608</v>
      </c>
      <c r="R120" s="2661"/>
      <c r="S120" s="2662">
        <v>-1554816.25</v>
      </c>
      <c r="T120" s="2663"/>
      <c r="U120" s="2662"/>
      <c r="V120" s="2662">
        <v>-1554816.25</v>
      </c>
      <c r="W120" s="2664">
        <v>0</v>
      </c>
      <c r="X120" s="2665">
        <v>1</v>
      </c>
      <c r="Y120" s="2637"/>
      <c r="AA120" s="2654"/>
      <c r="AB120" s="103"/>
      <c r="AC120" s="103"/>
      <c r="AD120" s="1724">
        <v>4220</v>
      </c>
      <c r="AE120" s="3650">
        <v>4220</v>
      </c>
      <c r="AF120" s="348"/>
      <c r="AG120" s="3651" t="s">
        <v>1608</v>
      </c>
      <c r="AH120" s="3202" t="b">
        <f t="shared" si="102"/>
        <v>1</v>
      </c>
    </row>
    <row r="121" spans="1:34" s="2602" customFormat="1" x14ac:dyDescent="0.2">
      <c r="A121" s="2655"/>
      <c r="B121" s="2655">
        <v>4230</v>
      </c>
      <c r="C121" s="2666">
        <v>4230</v>
      </c>
      <c r="D121" s="1983"/>
      <c r="E121" s="1984" t="s">
        <v>1474</v>
      </c>
      <c r="F121" s="1977">
        <f t="shared" si="103"/>
        <v>0</v>
      </c>
      <c r="G121" s="1978">
        <f t="shared" si="97"/>
        <v>435364.68</v>
      </c>
      <c r="H121" s="2656">
        <f t="shared" si="98"/>
        <v>0</v>
      </c>
      <c r="I121" s="1977">
        <f t="shared" si="99"/>
        <v>0</v>
      </c>
      <c r="J121" s="1977">
        <f t="shared" si="100"/>
        <v>435364.68</v>
      </c>
      <c r="K121" s="2657">
        <f t="shared" si="104"/>
        <v>0</v>
      </c>
      <c r="L121" s="2658"/>
      <c r="M121" s="2658"/>
      <c r="N121" s="2655">
        <v>4230</v>
      </c>
      <c r="O121" s="2659">
        <v>4230</v>
      </c>
      <c r="P121" s="2659"/>
      <c r="Q121" s="2660" t="s">
        <v>1474</v>
      </c>
      <c r="R121" s="2661"/>
      <c r="S121" s="2662">
        <v>435364.68</v>
      </c>
      <c r="T121" s="2663"/>
      <c r="U121" s="2662"/>
      <c r="V121" s="2662">
        <v>435364.68</v>
      </c>
      <c r="W121" s="2664">
        <v>0</v>
      </c>
      <c r="X121" s="2665">
        <v>1</v>
      </c>
      <c r="Y121" s="2637"/>
      <c r="AA121" s="2654"/>
      <c r="AB121" s="103"/>
      <c r="AC121" s="103"/>
      <c r="AD121" s="1724">
        <v>4230</v>
      </c>
      <c r="AE121" s="3650">
        <v>4230</v>
      </c>
      <c r="AF121" s="348"/>
      <c r="AG121" s="3651" t="s">
        <v>1474</v>
      </c>
      <c r="AH121" s="3202" t="b">
        <f t="shared" si="102"/>
        <v>1</v>
      </c>
    </row>
    <row r="122" spans="1:34" s="2602" customFormat="1" x14ac:dyDescent="0.2">
      <c r="A122" s="2655"/>
      <c r="B122" s="2655">
        <v>4330</v>
      </c>
      <c r="C122" s="2666">
        <v>4330</v>
      </c>
      <c r="D122" s="1983"/>
      <c r="E122" s="1984" t="s">
        <v>1645</v>
      </c>
      <c r="F122" s="1977">
        <f t="shared" si="103"/>
        <v>0</v>
      </c>
      <c r="G122" s="1978">
        <f t="shared" si="97"/>
        <v>1119451.57</v>
      </c>
      <c r="H122" s="2656">
        <f t="shared" si="98"/>
        <v>0</v>
      </c>
      <c r="I122" s="1977">
        <f t="shared" si="99"/>
        <v>0</v>
      </c>
      <c r="J122" s="1977">
        <f t="shared" si="100"/>
        <v>1119451.57</v>
      </c>
      <c r="K122" s="2657">
        <f t="shared" si="104"/>
        <v>0</v>
      </c>
      <c r="L122" s="2658"/>
      <c r="M122" s="2658"/>
      <c r="N122" s="2655">
        <v>4330</v>
      </c>
      <c r="O122" s="2659">
        <v>4330</v>
      </c>
      <c r="P122" s="2659"/>
      <c r="Q122" s="2660" t="s">
        <v>1645</v>
      </c>
      <c r="R122" s="2661"/>
      <c r="S122" s="2662">
        <v>1119451.57</v>
      </c>
      <c r="T122" s="2663"/>
      <c r="U122" s="2662"/>
      <c r="V122" s="2662">
        <v>1119451.57</v>
      </c>
      <c r="W122" s="2664">
        <v>0</v>
      </c>
      <c r="X122" s="2665">
        <v>1</v>
      </c>
      <c r="Y122" s="2637"/>
      <c r="AA122" s="2654"/>
      <c r="AB122" s="103"/>
      <c r="AC122" s="103"/>
      <c r="AD122" s="1724">
        <v>4330</v>
      </c>
      <c r="AE122" s="3650">
        <v>4330</v>
      </c>
      <c r="AF122" s="348"/>
      <c r="AG122" s="3651" t="s">
        <v>1645</v>
      </c>
      <c r="AH122" s="3202" t="b">
        <f t="shared" si="102"/>
        <v>1</v>
      </c>
    </row>
    <row r="123" spans="1:34" s="2602" customFormat="1" x14ac:dyDescent="0.2">
      <c r="A123" s="2655"/>
      <c r="B123" s="2655">
        <v>4310</v>
      </c>
      <c r="C123" s="2666">
        <v>4310</v>
      </c>
      <c r="D123" s="1983"/>
      <c r="E123" s="1984" t="s">
        <v>2134</v>
      </c>
      <c r="F123" s="1977">
        <f t="shared" si="103"/>
        <v>0</v>
      </c>
      <c r="G123" s="1978">
        <f t="shared" si="97"/>
        <v>4424362.2904719952</v>
      </c>
      <c r="H123" s="2656">
        <f t="shared" si="98"/>
        <v>0</v>
      </c>
      <c r="I123" s="1977">
        <f t="shared" si="99"/>
        <v>0</v>
      </c>
      <c r="J123" s="1977">
        <f t="shared" si="100"/>
        <v>957342</v>
      </c>
      <c r="K123" s="2657">
        <f t="shared" si="104"/>
        <v>0</v>
      </c>
      <c r="L123" s="2658"/>
      <c r="M123" s="2658"/>
      <c r="N123" s="2655">
        <v>4310</v>
      </c>
      <c r="O123" s="2659">
        <v>4310</v>
      </c>
      <c r="P123" s="2659"/>
      <c r="Q123" s="2660" t="s">
        <v>2134</v>
      </c>
      <c r="R123" s="2661"/>
      <c r="S123" s="2662">
        <v>4424362.2904719952</v>
      </c>
      <c r="T123" s="2663"/>
      <c r="U123" s="2662"/>
      <c r="V123" s="2662">
        <v>957342</v>
      </c>
      <c r="W123" s="2664">
        <v>0</v>
      </c>
      <c r="X123" s="2665">
        <v>0.10960787080513237</v>
      </c>
      <c r="Y123" s="2637"/>
      <c r="AA123" s="2654"/>
      <c r="AB123" s="103"/>
      <c r="AC123" s="103"/>
      <c r="AD123" s="1381">
        <v>4310</v>
      </c>
      <c r="AE123" s="1651">
        <v>4310</v>
      </c>
      <c r="AF123" s="348"/>
      <c r="AG123" s="1400" t="s">
        <v>2134</v>
      </c>
      <c r="AH123" s="3202" t="b">
        <f t="shared" si="102"/>
        <v>1</v>
      </c>
    </row>
    <row r="124" spans="1:34" s="2602" customFormat="1" x14ac:dyDescent="0.2">
      <c r="A124" s="2655"/>
      <c r="B124" s="2655">
        <v>4400</v>
      </c>
      <c r="C124" s="1982">
        <v>4400</v>
      </c>
      <c r="D124" s="1983"/>
      <c r="E124" s="1984" t="s">
        <v>1916</v>
      </c>
      <c r="F124" s="1977">
        <f t="shared" si="103"/>
        <v>0</v>
      </c>
      <c r="G124" s="1977">
        <f t="shared" si="97"/>
        <v>3720062.3441396514</v>
      </c>
      <c r="H124" s="2656">
        <f t="shared" si="98"/>
        <v>0</v>
      </c>
      <c r="I124" s="1977">
        <f t="shared" si="99"/>
        <v>0</v>
      </c>
      <c r="J124" s="1977">
        <f t="shared" si="100"/>
        <v>1193396</v>
      </c>
      <c r="K124" s="2657">
        <f t="shared" si="104"/>
        <v>0</v>
      </c>
      <c r="L124" s="2658"/>
      <c r="M124" s="2658"/>
      <c r="N124" s="2655">
        <v>4400</v>
      </c>
      <c r="O124" s="2659">
        <v>4400</v>
      </c>
      <c r="P124" s="2659"/>
      <c r="Q124" s="2660" t="s">
        <v>1916</v>
      </c>
      <c r="R124" s="2661"/>
      <c r="S124" s="2662">
        <v>3720062.3441396514</v>
      </c>
      <c r="T124" s="2663"/>
      <c r="U124" s="2662"/>
      <c r="V124" s="2662">
        <v>1193396</v>
      </c>
      <c r="W124" s="2664">
        <v>0</v>
      </c>
      <c r="X124" s="2665">
        <v>0.31332681197150458</v>
      </c>
      <c r="Y124" s="2637"/>
      <c r="AA124" s="2654"/>
      <c r="AB124" s="103"/>
      <c r="AC124" s="103"/>
      <c r="AD124" s="1096">
        <v>4400</v>
      </c>
      <c r="AE124" s="1401">
        <v>4400</v>
      </c>
      <c r="AF124" s="1402"/>
      <c r="AG124" s="1392" t="s">
        <v>1916</v>
      </c>
      <c r="AH124" s="3202" t="b">
        <f t="shared" si="102"/>
        <v>1</v>
      </c>
    </row>
    <row r="125" spans="1:34" s="2602" customFormat="1" x14ac:dyDescent="0.2">
      <c r="A125" s="2655"/>
      <c r="B125" s="2655">
        <v>4410</v>
      </c>
      <c r="C125" s="1982">
        <v>4410</v>
      </c>
      <c r="D125" s="1983"/>
      <c r="E125" s="1984" t="s">
        <v>1917</v>
      </c>
      <c r="F125" s="1977">
        <f t="shared" si="103"/>
        <v>0</v>
      </c>
      <c r="G125" s="1977">
        <f t="shared" si="97"/>
        <v>2424037.3454453698</v>
      </c>
      <c r="H125" s="2656">
        <f t="shared" si="98"/>
        <v>0</v>
      </c>
      <c r="I125" s="1977">
        <f t="shared" si="99"/>
        <v>0</v>
      </c>
      <c r="J125" s="1977">
        <f t="shared" si="100"/>
        <v>960646</v>
      </c>
      <c r="K125" s="2657">
        <f t="shared" si="104"/>
        <v>0</v>
      </c>
      <c r="L125" s="2658"/>
      <c r="M125" s="2658"/>
      <c r="N125" s="2655">
        <v>4410</v>
      </c>
      <c r="O125" s="2659">
        <v>4410</v>
      </c>
      <c r="P125" s="2659"/>
      <c r="Q125" s="2660" t="s">
        <v>1917</v>
      </c>
      <c r="R125" s="2661"/>
      <c r="S125" s="2662">
        <v>2424037.3454453698</v>
      </c>
      <c r="T125" s="2663"/>
      <c r="U125" s="2662"/>
      <c r="V125" s="2662">
        <v>960646</v>
      </c>
      <c r="W125" s="2664">
        <v>0</v>
      </c>
      <c r="X125" s="2665">
        <v>0.3733633516545713</v>
      </c>
      <c r="Y125" s="2637"/>
      <c r="AA125" s="2654"/>
      <c r="AB125" s="103"/>
      <c r="AC125" s="103"/>
      <c r="AD125" s="1096">
        <v>4410</v>
      </c>
      <c r="AE125" s="1401">
        <v>4410</v>
      </c>
      <c r="AF125" s="1402"/>
      <c r="AG125" s="1392" t="s">
        <v>1917</v>
      </c>
      <c r="AH125" s="3202" t="b">
        <f t="shared" si="102"/>
        <v>1</v>
      </c>
    </row>
    <row r="126" spans="1:34" s="2602" customFormat="1" x14ac:dyDescent="0.2">
      <c r="A126" s="2655"/>
      <c r="B126" s="2655">
        <v>4411</v>
      </c>
      <c r="C126" s="1982">
        <v>4411</v>
      </c>
      <c r="D126" s="1983"/>
      <c r="E126" s="1984" t="s">
        <v>1918</v>
      </c>
      <c r="F126" s="1977">
        <f t="shared" si="103"/>
        <v>0</v>
      </c>
      <c r="G126" s="1977">
        <f t="shared" si="97"/>
        <v>1979488.9826535396</v>
      </c>
      <c r="H126" s="2656">
        <f t="shared" si="98"/>
        <v>0</v>
      </c>
      <c r="I126" s="1977">
        <f t="shared" si="99"/>
        <v>0</v>
      </c>
      <c r="J126" s="1977">
        <f t="shared" si="100"/>
        <v>844450</v>
      </c>
      <c r="K126" s="2657">
        <f t="shared" si="104"/>
        <v>0</v>
      </c>
      <c r="L126" s="2658"/>
      <c r="M126" s="2658"/>
      <c r="N126" s="2655">
        <v>4411</v>
      </c>
      <c r="O126" s="2659">
        <v>4411</v>
      </c>
      <c r="P126" s="2659"/>
      <c r="Q126" s="2660" t="s">
        <v>1918</v>
      </c>
      <c r="R126" s="2661"/>
      <c r="S126" s="2662">
        <v>1979488.9826535396</v>
      </c>
      <c r="T126" s="2663"/>
      <c r="U126" s="2662"/>
      <c r="V126" s="2662">
        <v>844450</v>
      </c>
      <c r="W126" s="2664">
        <v>0</v>
      </c>
      <c r="X126" s="2665">
        <v>0.43037584128658896</v>
      </c>
      <c r="Y126" s="2637"/>
      <c r="AA126" s="2654"/>
      <c r="AB126" s="103"/>
      <c r="AC126" s="103"/>
      <c r="AD126" s="1096">
        <v>4411</v>
      </c>
      <c r="AE126" s="1401">
        <v>4411</v>
      </c>
      <c r="AF126" s="1402"/>
      <c r="AG126" s="1392" t="s">
        <v>1918</v>
      </c>
      <c r="AH126" s="3202" t="b">
        <f t="shared" si="102"/>
        <v>1</v>
      </c>
    </row>
    <row r="127" spans="1:34" s="2602" customFormat="1" x14ac:dyDescent="0.2">
      <c r="A127" s="2655"/>
      <c r="B127" s="2655">
        <v>4412</v>
      </c>
      <c r="C127" s="1982">
        <v>4412</v>
      </c>
      <c r="D127" s="1983"/>
      <c r="E127" s="1984" t="s">
        <v>1919</v>
      </c>
      <c r="F127" s="1977">
        <f t="shared" si="103"/>
        <v>0</v>
      </c>
      <c r="G127" s="1977">
        <f t="shared" si="97"/>
        <v>742696.96277688968</v>
      </c>
      <c r="H127" s="2656">
        <f t="shared" si="98"/>
        <v>0</v>
      </c>
      <c r="I127" s="1977">
        <f t="shared" si="99"/>
        <v>0</v>
      </c>
      <c r="J127" s="1977">
        <f t="shared" si="100"/>
        <v>325227</v>
      </c>
      <c r="K127" s="2657">
        <f t="shared" si="104"/>
        <v>0</v>
      </c>
      <c r="L127" s="2658"/>
      <c r="M127" s="2658"/>
      <c r="N127" s="2655">
        <v>4412</v>
      </c>
      <c r="O127" s="2659">
        <v>4412</v>
      </c>
      <c r="P127" s="2659"/>
      <c r="Q127" s="2660" t="s">
        <v>1919</v>
      </c>
      <c r="R127" s="2661"/>
      <c r="S127" s="2662">
        <v>742696.96277688968</v>
      </c>
      <c r="T127" s="2663"/>
      <c r="U127" s="2662"/>
      <c r="V127" s="2662">
        <v>325227</v>
      </c>
      <c r="W127" s="2664">
        <v>0</v>
      </c>
      <c r="X127" s="2665">
        <v>0.43628822282773239</v>
      </c>
      <c r="Y127" s="2637"/>
      <c r="AA127" s="2654"/>
      <c r="AB127" s="103"/>
      <c r="AC127" s="103"/>
      <c r="AD127" s="1096">
        <v>4412</v>
      </c>
      <c r="AE127" s="1401">
        <v>4412</v>
      </c>
      <c r="AF127" s="1402"/>
      <c r="AG127" s="1392" t="s">
        <v>1919</v>
      </c>
      <c r="AH127" s="3202" t="b">
        <f t="shared" si="102"/>
        <v>1</v>
      </c>
    </row>
    <row r="128" spans="1:34" x14ac:dyDescent="0.2">
      <c r="A128" s="2706"/>
      <c r="B128" s="2706">
        <v>4413</v>
      </c>
      <c r="C128" s="2707">
        <v>4413</v>
      </c>
      <c r="D128" s="2708"/>
      <c r="E128" s="2709" t="s">
        <v>1920</v>
      </c>
      <c r="F128" s="2710">
        <f t="shared" si="96"/>
        <v>0</v>
      </c>
      <c r="G128" s="2711">
        <f t="shared" si="97"/>
        <v>0</v>
      </c>
      <c r="H128" s="2712">
        <f t="shared" si="98"/>
        <v>0</v>
      </c>
      <c r="I128" s="2713">
        <f t="shared" si="99"/>
        <v>0</v>
      </c>
      <c r="J128" s="2711">
        <f t="shared" si="100"/>
        <v>0</v>
      </c>
      <c r="K128" s="2714">
        <f t="shared" si="101"/>
        <v>0</v>
      </c>
      <c r="L128" s="2715">
        <f>G128-'17NM_PLRecon'!H47</f>
        <v>-7262645.9500000002</v>
      </c>
      <c r="M128" s="2715">
        <f>J128-'17NM_PLRecon'!J47</f>
        <v>-4567049</v>
      </c>
      <c r="N128" s="2716">
        <v>4413</v>
      </c>
      <c r="O128" s="2717">
        <v>4413</v>
      </c>
      <c r="P128" s="2717"/>
      <c r="Q128" s="2718" t="s">
        <v>1920</v>
      </c>
      <c r="R128" s="2719"/>
      <c r="S128" s="2719">
        <v>0</v>
      </c>
      <c r="T128" s="2720"/>
      <c r="U128" s="2719"/>
      <c r="V128" s="2719">
        <v>0</v>
      </c>
      <c r="W128" s="2716">
        <v>0</v>
      </c>
      <c r="X128" s="2721" t="e">
        <v>#DIV/0!</v>
      </c>
      <c r="Y128" s="2722"/>
      <c r="Z128" s="1316" t="e">
        <f>O128=#REF!</f>
        <v>#REF!</v>
      </c>
      <c r="AA128" s="2641"/>
      <c r="AB128" s="103"/>
      <c r="AC128" s="103"/>
      <c r="AD128" s="1096">
        <v>4413</v>
      </c>
      <c r="AE128" s="1401">
        <v>4413</v>
      </c>
      <c r="AF128" s="1402"/>
      <c r="AG128" s="1392" t="s">
        <v>1920</v>
      </c>
      <c r="AH128" s="3202" t="b">
        <f t="shared" si="102"/>
        <v>1</v>
      </c>
    </row>
    <row r="129" spans="1:34" x14ac:dyDescent="0.2">
      <c r="A129" s="2706"/>
      <c r="B129" s="2706">
        <v>4413.1000000000004</v>
      </c>
      <c r="C129" s="2707">
        <v>4413.1000000000004</v>
      </c>
      <c r="D129" s="2708" t="s">
        <v>1921</v>
      </c>
      <c r="E129" s="2709" t="s">
        <v>1920</v>
      </c>
      <c r="F129" s="2710">
        <f t="shared" si="96"/>
        <v>0</v>
      </c>
      <c r="G129" s="2723">
        <f t="shared" si="97"/>
        <v>1848680</v>
      </c>
      <c r="H129" s="2712">
        <f t="shared" si="98"/>
        <v>0</v>
      </c>
      <c r="I129" s="2713">
        <f t="shared" si="99"/>
        <v>0</v>
      </c>
      <c r="J129" s="2723">
        <f t="shared" si="100"/>
        <v>519229</v>
      </c>
      <c r="K129" s="2714">
        <f t="shared" si="101"/>
        <v>0</v>
      </c>
      <c r="L129" s="2715">
        <f>G129-'17NM_PLRecon'!H48</f>
        <v>-3009011</v>
      </c>
      <c r="M129" s="2715">
        <f>J129-'17NM_PLRecon'!J48</f>
        <v>-2609115</v>
      </c>
      <c r="N129" s="2716">
        <v>4413</v>
      </c>
      <c r="O129" s="2717">
        <v>4413</v>
      </c>
      <c r="P129" s="2717" t="s">
        <v>1921</v>
      </c>
      <c r="Q129" s="2718" t="s">
        <v>1920</v>
      </c>
      <c r="R129" s="2719"/>
      <c r="S129" s="2719">
        <v>1848680</v>
      </c>
      <c r="T129" s="2720"/>
      <c r="U129" s="2719"/>
      <c r="V129" s="2719">
        <v>519229</v>
      </c>
      <c r="W129" s="2716">
        <v>0</v>
      </c>
      <c r="X129" s="2721">
        <v>0.26864434044726776</v>
      </c>
      <c r="Y129" s="2722"/>
      <c r="Z129" s="1316" t="e">
        <f>O129=#REF!</f>
        <v>#REF!</v>
      </c>
      <c r="AA129" s="2641"/>
      <c r="AB129" s="103"/>
      <c r="AC129" s="103"/>
      <c r="AD129" s="1380">
        <v>4413</v>
      </c>
      <c r="AE129" s="1405">
        <v>4413.1000000000004</v>
      </c>
      <c r="AF129" s="1580" t="s">
        <v>1921</v>
      </c>
      <c r="AG129" s="1392" t="s">
        <v>1920</v>
      </c>
      <c r="AH129" s="3202" t="b">
        <f t="shared" si="102"/>
        <v>1</v>
      </c>
    </row>
    <row r="130" spans="1:34" x14ac:dyDescent="0.2">
      <c r="A130" s="2655"/>
      <c r="B130" s="2655">
        <v>4420</v>
      </c>
      <c r="C130" s="1982">
        <v>4420</v>
      </c>
      <c r="D130" s="1983"/>
      <c r="E130" s="1984" t="s">
        <v>1922</v>
      </c>
      <c r="F130" s="1977">
        <f t="shared" si="96"/>
        <v>0</v>
      </c>
      <c r="G130" s="1977">
        <f t="shared" si="97"/>
        <v>1712472.3690533396</v>
      </c>
      <c r="H130" s="2656">
        <f t="shared" si="98"/>
        <v>0</v>
      </c>
      <c r="I130" s="1977">
        <f t="shared" si="99"/>
        <v>0</v>
      </c>
      <c r="J130" s="1977">
        <f t="shared" si="100"/>
        <v>712731</v>
      </c>
      <c r="K130" s="2657">
        <f t="shared" si="101"/>
        <v>0</v>
      </c>
      <c r="L130" s="2658">
        <f>G130-'17NM_PLRecon'!H49</f>
        <v>-461793.63094666041</v>
      </c>
      <c r="M130" s="2658">
        <f>J130-'17NM_PLRecon'!J49</f>
        <v>-647340</v>
      </c>
      <c r="N130" s="2655">
        <v>4420</v>
      </c>
      <c r="O130" s="2659">
        <v>4420</v>
      </c>
      <c r="P130" s="2659"/>
      <c r="Q130" s="2660" t="s">
        <v>1922</v>
      </c>
      <c r="R130" s="2661"/>
      <c r="S130" s="2662">
        <v>1712472.3690533396</v>
      </c>
      <c r="T130" s="2663"/>
      <c r="U130" s="2662"/>
      <c r="V130" s="2662">
        <v>712731</v>
      </c>
      <c r="W130" s="2664">
        <v>0</v>
      </c>
      <c r="X130" s="2665">
        <v>0.40461368615142734</v>
      </c>
      <c r="Y130" s="2637"/>
      <c r="Z130" s="1316" t="e">
        <f>O130=#REF!</f>
        <v>#REF!</v>
      </c>
      <c r="AA130" s="347"/>
      <c r="AB130" s="103"/>
      <c r="AC130" s="103"/>
      <c r="AD130" s="1096">
        <v>4420</v>
      </c>
      <c r="AE130" s="1401">
        <v>4420</v>
      </c>
      <c r="AF130" s="1402"/>
      <c r="AG130" s="1392" t="s">
        <v>1922</v>
      </c>
      <c r="AH130" s="3202" t="b">
        <f t="shared" si="102"/>
        <v>1</v>
      </c>
    </row>
    <row r="131" spans="1:34" x14ac:dyDescent="0.2">
      <c r="A131" s="2655">
        <v>447</v>
      </c>
      <c r="B131" s="2655">
        <v>4470</v>
      </c>
      <c r="C131" s="1982">
        <v>4470</v>
      </c>
      <c r="D131" s="1983"/>
      <c r="E131" s="1984" t="s">
        <v>1159</v>
      </c>
      <c r="F131" s="1977">
        <f t="shared" si="96"/>
        <v>0</v>
      </c>
      <c r="G131" s="1977">
        <f t="shared" si="97"/>
        <v>440811.4079132356</v>
      </c>
      <c r="H131" s="2656">
        <f t="shared" si="98"/>
        <v>0</v>
      </c>
      <c r="I131" s="1977">
        <f t="shared" si="99"/>
        <v>0</v>
      </c>
      <c r="J131" s="1977">
        <f t="shared" si="100"/>
        <v>219480</v>
      </c>
      <c r="K131" s="2657">
        <f t="shared" si="101"/>
        <v>0</v>
      </c>
      <c r="L131" s="2658">
        <f>G131-'17NM_PLRecon'!H50</f>
        <v>-2007194.5920867645</v>
      </c>
      <c r="M131" s="2658">
        <f>J131-'17NM_PLRecon'!J50</f>
        <v>-1339962</v>
      </c>
      <c r="N131" s="2655">
        <v>447</v>
      </c>
      <c r="O131" s="2659">
        <v>447</v>
      </c>
      <c r="P131" s="2659"/>
      <c r="Q131" s="2660" t="s">
        <v>1159</v>
      </c>
      <c r="R131" s="2661"/>
      <c r="S131" s="2662">
        <v>440811.4079132356</v>
      </c>
      <c r="T131" s="2663"/>
      <c r="U131" s="2662"/>
      <c r="V131" s="2662">
        <v>219480</v>
      </c>
      <c r="W131" s="2664">
        <v>0</v>
      </c>
      <c r="X131" s="2665">
        <v>0.49833162062503772</v>
      </c>
      <c r="Y131" s="2637"/>
      <c r="Z131" s="1316" t="e">
        <f>O131=#REF!</f>
        <v>#REF!</v>
      </c>
      <c r="AA131" s="2641"/>
      <c r="AB131" s="103"/>
      <c r="AC131" s="103"/>
      <c r="AD131" s="131">
        <v>447</v>
      </c>
      <c r="AE131" s="3652">
        <v>447</v>
      </c>
      <c r="AF131" s="348"/>
      <c r="AG131" s="1403" t="s">
        <v>1159</v>
      </c>
      <c r="AH131" s="3202" t="b">
        <f t="shared" si="102"/>
        <v>1</v>
      </c>
    </row>
    <row r="132" spans="1:34" s="1616" customFormat="1" x14ac:dyDescent="0.2">
      <c r="A132" s="2655"/>
      <c r="B132" s="2655">
        <v>4480</v>
      </c>
      <c r="C132" s="2666">
        <v>4480</v>
      </c>
      <c r="D132" s="1983"/>
      <c r="E132" s="1984" t="s">
        <v>1923</v>
      </c>
      <c r="F132" s="1977">
        <f t="shared" si="96"/>
        <v>0</v>
      </c>
      <c r="G132" s="1978">
        <f t="shared" si="97"/>
        <v>1306441.1333659014</v>
      </c>
      <c r="H132" s="2656">
        <f t="shared" si="98"/>
        <v>0</v>
      </c>
      <c r="I132" s="1977">
        <f t="shared" si="99"/>
        <v>0</v>
      </c>
      <c r="J132" s="1977">
        <f t="shared" si="100"/>
        <v>534857</v>
      </c>
      <c r="K132" s="2657">
        <f t="shared" si="101"/>
        <v>0</v>
      </c>
      <c r="L132" s="2658">
        <f>G132-'17NM_PLRecon'!H64</f>
        <v>-537616.86663409858</v>
      </c>
      <c r="M132" s="2658">
        <f>J132-'17NM_PLRecon'!J64</f>
        <v>-646540</v>
      </c>
      <c r="N132" s="2655"/>
      <c r="O132" s="2659">
        <v>4480</v>
      </c>
      <c r="P132" s="2659"/>
      <c r="Q132" s="2660" t="s">
        <v>1923</v>
      </c>
      <c r="R132" s="2661"/>
      <c r="S132" s="2662">
        <v>1306441.1333659014</v>
      </c>
      <c r="T132" s="2663"/>
      <c r="U132" s="2662"/>
      <c r="V132" s="2662">
        <v>534857</v>
      </c>
      <c r="W132" s="2664">
        <v>0</v>
      </c>
      <c r="X132" s="2665">
        <v>0.39833942148812646</v>
      </c>
      <c r="Y132" s="2637"/>
      <c r="AA132" s="347"/>
      <c r="AB132" s="103"/>
      <c r="AC132" s="103"/>
      <c r="AD132" s="1096">
        <v>4480</v>
      </c>
      <c r="AE132" s="1401">
        <v>4480</v>
      </c>
      <c r="AF132" s="1402"/>
      <c r="AG132" s="1392" t="s">
        <v>1923</v>
      </c>
      <c r="AH132" s="3202" t="b">
        <f t="shared" si="102"/>
        <v>1</v>
      </c>
    </row>
    <row r="133" spans="1:34" s="197" customFormat="1" ht="14.25" x14ac:dyDescent="0.2">
      <c r="A133" s="2655">
        <v>449</v>
      </c>
      <c r="B133" s="2655">
        <v>4490</v>
      </c>
      <c r="C133" s="1986">
        <v>4490</v>
      </c>
      <c r="D133" s="1983" t="s">
        <v>436</v>
      </c>
      <c r="E133" s="1984" t="s">
        <v>614</v>
      </c>
      <c r="F133" s="1977">
        <f t="shared" si="96"/>
        <v>0</v>
      </c>
      <c r="G133" s="2673">
        <f t="shared" si="97"/>
        <v>881519.88636363647</v>
      </c>
      <c r="H133" s="2656">
        <f t="shared" si="98"/>
        <v>0</v>
      </c>
      <c r="I133" s="1977">
        <f t="shared" si="99"/>
        <v>0</v>
      </c>
      <c r="J133" s="2673">
        <f t="shared" si="100"/>
        <v>310295</v>
      </c>
      <c r="K133" s="2657">
        <f t="shared" si="101"/>
        <v>0</v>
      </c>
      <c r="L133" s="2658">
        <f>G133-'17NM_PLRecon'!H51</f>
        <v>-288382.92363636359</v>
      </c>
      <c r="M133" s="2658">
        <f>J133-'17NM_PLRecon'!J51</f>
        <v>-401832</v>
      </c>
      <c r="N133" s="2655">
        <v>449</v>
      </c>
      <c r="O133" s="2659">
        <v>449</v>
      </c>
      <c r="P133" s="2659" t="s">
        <v>436</v>
      </c>
      <c r="Q133" s="2660" t="s">
        <v>614</v>
      </c>
      <c r="R133" s="2661"/>
      <c r="S133" s="2662">
        <v>881519.88636363647</v>
      </c>
      <c r="T133" s="2663"/>
      <c r="U133" s="2662"/>
      <c r="V133" s="2662">
        <v>310295</v>
      </c>
      <c r="W133" s="2664">
        <v>0</v>
      </c>
      <c r="X133" s="2665">
        <v>0.35089967523918197</v>
      </c>
      <c r="Y133" s="2637"/>
      <c r="Z133" s="1316" t="e">
        <f>O133=#REF!</f>
        <v>#REF!</v>
      </c>
      <c r="AA133" s="2641"/>
      <c r="AB133" s="103"/>
      <c r="AC133" s="840"/>
      <c r="AD133" s="131">
        <v>449</v>
      </c>
      <c r="AE133" s="347">
        <v>449</v>
      </c>
      <c r="AF133" s="348" t="s">
        <v>436</v>
      </c>
      <c r="AG133" s="1400" t="s">
        <v>614</v>
      </c>
      <c r="AH133" s="3202" t="b">
        <f t="shared" si="102"/>
        <v>1</v>
      </c>
    </row>
    <row r="134" spans="1:34" x14ac:dyDescent="0.2">
      <c r="A134" s="2655"/>
      <c r="B134" s="2655">
        <v>4500</v>
      </c>
      <c r="C134" s="2666">
        <v>4500</v>
      </c>
      <c r="D134" s="1983"/>
      <c r="E134" s="1984" t="s">
        <v>2140</v>
      </c>
      <c r="F134" s="1977">
        <f t="shared" si="96"/>
        <v>0</v>
      </c>
      <c r="G134" s="1978">
        <f t="shared" si="97"/>
        <v>5813933.8452451266</v>
      </c>
      <c r="H134" s="2656">
        <f t="shared" si="98"/>
        <v>0</v>
      </c>
      <c r="I134" s="1977">
        <f t="shared" si="99"/>
        <v>0</v>
      </c>
      <c r="J134" s="1977">
        <f t="shared" si="100"/>
        <v>984299</v>
      </c>
      <c r="K134" s="2657">
        <f t="shared" si="101"/>
        <v>0</v>
      </c>
      <c r="L134" s="2658">
        <f>G134-'17NM_PLRecon'!H58</f>
        <v>4355176.6552451272</v>
      </c>
      <c r="M134" s="2658">
        <f>J134-'17NM_PLRecon'!J58</f>
        <v>99855</v>
      </c>
      <c r="N134" s="2655">
        <v>4500</v>
      </c>
      <c r="O134" s="2659">
        <v>4500</v>
      </c>
      <c r="P134" s="2659"/>
      <c r="Q134" s="2660" t="s">
        <v>2140</v>
      </c>
      <c r="R134" s="2661"/>
      <c r="S134" s="2662">
        <v>5813933.8452451266</v>
      </c>
      <c r="T134" s="2663"/>
      <c r="U134" s="2662"/>
      <c r="V134" s="2662">
        <v>984299</v>
      </c>
      <c r="W134" s="2664">
        <v>0</v>
      </c>
      <c r="X134" s="2665">
        <v>8.0549228782599097E-2</v>
      </c>
      <c r="Y134" s="2637"/>
      <c r="Z134" s="1316" t="e">
        <f>O134=#REF!</f>
        <v>#REF!</v>
      </c>
      <c r="AA134" s="2641"/>
      <c r="AB134" s="103"/>
      <c r="AC134" s="103"/>
      <c r="AD134" s="1381">
        <v>4500</v>
      </c>
      <c r="AE134" s="1651">
        <v>4500</v>
      </c>
      <c r="AF134" s="348"/>
      <c r="AG134" s="1400" t="s">
        <v>2140</v>
      </c>
      <c r="AH134" s="3202" t="b">
        <f t="shared" si="102"/>
        <v>1</v>
      </c>
    </row>
    <row r="135" spans="1:34" x14ac:dyDescent="0.2">
      <c r="A135" s="2655"/>
      <c r="B135" s="2655">
        <v>4550</v>
      </c>
      <c r="C135" s="2666">
        <v>4550</v>
      </c>
      <c r="D135" s="1983"/>
      <c r="E135" s="1984" t="s">
        <v>2141</v>
      </c>
      <c r="F135" s="1977">
        <f t="shared" si="96"/>
        <v>0</v>
      </c>
      <c r="G135" s="1978">
        <f t="shared" si="97"/>
        <v>1122890.8461780434</v>
      </c>
      <c r="H135" s="2656">
        <f t="shared" si="98"/>
        <v>0</v>
      </c>
      <c r="I135" s="1977">
        <f t="shared" si="99"/>
        <v>0</v>
      </c>
      <c r="J135" s="1977">
        <f t="shared" si="100"/>
        <v>356967</v>
      </c>
      <c r="K135" s="2657">
        <f t="shared" si="101"/>
        <v>0</v>
      </c>
      <c r="L135" s="2658">
        <f>G135-'17NM_PLRecon'!H59</f>
        <v>528054.8461780434</v>
      </c>
      <c r="M135" s="2658">
        <f>J135-'17NM_PLRecon'!J59</f>
        <v>2593</v>
      </c>
      <c r="N135" s="2655">
        <v>4550</v>
      </c>
      <c r="O135" s="2659">
        <v>4550</v>
      </c>
      <c r="P135" s="2659"/>
      <c r="Q135" s="2660" t="s">
        <v>2141</v>
      </c>
      <c r="R135" s="2661"/>
      <c r="S135" s="2662">
        <v>1122890.8461780434</v>
      </c>
      <c r="T135" s="2663"/>
      <c r="U135" s="2662"/>
      <c r="V135" s="2662">
        <v>356967</v>
      </c>
      <c r="W135" s="2664">
        <v>0</v>
      </c>
      <c r="X135" s="2665">
        <v>0.10306056799730401</v>
      </c>
      <c r="Y135" s="2637"/>
      <c r="Z135" s="1316" t="e">
        <f>O135=#REF!</f>
        <v>#REF!</v>
      </c>
      <c r="AA135" s="2641"/>
      <c r="AB135" s="103"/>
      <c r="AC135" s="103"/>
      <c r="AD135" s="1381">
        <v>4550</v>
      </c>
      <c r="AE135" s="1651">
        <v>4550</v>
      </c>
      <c r="AF135" s="348"/>
      <c r="AG135" s="1400" t="s">
        <v>2141</v>
      </c>
      <c r="AH135" s="3202" t="b">
        <f t="shared" si="102"/>
        <v>1</v>
      </c>
    </row>
    <row r="136" spans="1:34" x14ac:dyDescent="0.2">
      <c r="A136" s="2655"/>
      <c r="B136" s="2655">
        <v>4560</v>
      </c>
      <c r="C136" s="2666">
        <v>4560</v>
      </c>
      <c r="D136" s="1983"/>
      <c r="E136" s="1984" t="s">
        <v>2142</v>
      </c>
      <c r="F136" s="1977">
        <f t="shared" si="96"/>
        <v>0</v>
      </c>
      <c r="G136" s="1978">
        <f t="shared" si="97"/>
        <v>5835981.6513761468</v>
      </c>
      <c r="H136" s="2656">
        <f t="shared" si="98"/>
        <v>0</v>
      </c>
      <c r="I136" s="1977">
        <f t="shared" si="99"/>
        <v>0</v>
      </c>
      <c r="J136" s="1977">
        <f t="shared" si="100"/>
        <v>1272244</v>
      </c>
      <c r="K136" s="2657">
        <f t="shared" si="101"/>
        <v>0</v>
      </c>
      <c r="L136" s="2658"/>
      <c r="M136" s="2658"/>
      <c r="N136" s="2655">
        <v>4560</v>
      </c>
      <c r="O136" s="2659">
        <v>4560</v>
      </c>
      <c r="P136" s="2659"/>
      <c r="Q136" s="2660" t="s">
        <v>2142</v>
      </c>
      <c r="R136" s="2661"/>
      <c r="S136" s="2662">
        <v>5835981.6513761468</v>
      </c>
      <c r="T136" s="2663"/>
      <c r="U136" s="2662"/>
      <c r="V136" s="2662">
        <v>1272244</v>
      </c>
      <c r="W136" s="2664">
        <v>0</v>
      </c>
      <c r="X136" s="2665">
        <v>8.031415249514022E-2</v>
      </c>
      <c r="Y136" s="2637"/>
      <c r="Z136" s="2004"/>
      <c r="AA136" s="347"/>
      <c r="AB136" s="103"/>
      <c r="AC136" s="103"/>
      <c r="AD136" s="1381">
        <v>4560</v>
      </c>
      <c r="AE136" s="1651">
        <v>4560</v>
      </c>
      <c r="AF136" s="348"/>
      <c r="AG136" s="1400" t="s">
        <v>2142</v>
      </c>
      <c r="AH136" s="3202" t="b">
        <f t="shared" si="102"/>
        <v>1</v>
      </c>
    </row>
    <row r="137" spans="1:34" x14ac:dyDescent="0.2">
      <c r="A137" s="2655">
        <v>462</v>
      </c>
      <c r="B137" s="2655">
        <v>4620</v>
      </c>
      <c r="C137" s="1986">
        <v>4620</v>
      </c>
      <c r="D137" s="1983" t="s">
        <v>436</v>
      </c>
      <c r="E137" s="1984" t="s">
        <v>217</v>
      </c>
      <c r="F137" s="1977">
        <f t="shared" si="96"/>
        <v>0</v>
      </c>
      <c r="G137" s="2674">
        <f t="shared" si="97"/>
        <v>0</v>
      </c>
      <c r="H137" s="2656">
        <f t="shared" si="98"/>
        <v>0</v>
      </c>
      <c r="I137" s="1977">
        <f t="shared" si="99"/>
        <v>0</v>
      </c>
      <c r="J137" s="2674">
        <f t="shared" si="100"/>
        <v>0</v>
      </c>
      <c r="K137" s="2657">
        <f t="shared" si="101"/>
        <v>0</v>
      </c>
      <c r="L137" s="2658"/>
      <c r="M137" s="2658"/>
      <c r="N137" s="2655">
        <v>462</v>
      </c>
      <c r="O137" s="2724">
        <v>462</v>
      </c>
      <c r="P137" s="2725" t="s">
        <v>436</v>
      </c>
      <c r="Q137" s="2725" t="s">
        <v>217</v>
      </c>
      <c r="R137" s="2726"/>
      <c r="S137" s="2727">
        <v>0</v>
      </c>
      <c r="T137" s="2728"/>
      <c r="U137" s="2727"/>
      <c r="V137" s="2727">
        <v>0</v>
      </c>
      <c r="W137" s="2729">
        <v>0</v>
      </c>
      <c r="X137" s="2665" t="e">
        <v>#DIV/0!</v>
      </c>
      <c r="Y137" s="2729"/>
      <c r="Z137" s="2004"/>
      <c r="AA137" s="2641"/>
      <c r="AB137" s="103"/>
      <c r="AC137" s="103"/>
      <c r="AD137" s="131">
        <v>462</v>
      </c>
      <c r="AE137" s="347">
        <v>462</v>
      </c>
      <c r="AF137" s="348" t="s">
        <v>436</v>
      </c>
      <c r="AG137" s="1400" t="s">
        <v>217</v>
      </c>
      <c r="AH137" s="3202" t="b">
        <f t="shared" si="102"/>
        <v>1</v>
      </c>
    </row>
    <row r="138" spans="1:34" x14ac:dyDescent="0.2">
      <c r="A138" s="2359" t="s">
        <v>1461</v>
      </c>
      <c r="B138" s="2686">
        <v>4810</v>
      </c>
      <c r="C138" s="2687">
        <v>4810</v>
      </c>
      <c r="D138" s="2688"/>
      <c r="E138" s="2689" t="s">
        <v>2323</v>
      </c>
      <c r="F138" s="2690">
        <f t="shared" si="96"/>
        <v>0</v>
      </c>
      <c r="G138" s="2691">
        <f t="shared" si="97"/>
        <v>0</v>
      </c>
      <c r="H138" s="2692">
        <f t="shared" si="98"/>
        <v>0</v>
      </c>
      <c r="I138" s="2690">
        <f t="shared" si="99"/>
        <v>0</v>
      </c>
      <c r="J138" s="2691">
        <f t="shared" si="100"/>
        <v>0</v>
      </c>
      <c r="K138" s="2693">
        <f t="shared" si="101"/>
        <v>0</v>
      </c>
      <c r="L138" s="2694">
        <f>G138-'17NM_PLRecon'!H65</f>
        <v>0</v>
      </c>
      <c r="M138" s="2694">
        <f>J138-'17NM_PLRecon'!J65</f>
        <v>0</v>
      </c>
      <c r="N138" s="2695"/>
      <c r="O138" s="2696">
        <v>4810</v>
      </c>
      <c r="P138" s="2697"/>
      <c r="Q138" s="2698" t="s">
        <v>2323</v>
      </c>
      <c r="R138" s="2699"/>
      <c r="S138" s="2700"/>
      <c r="T138" s="2701"/>
      <c r="U138" s="2700"/>
      <c r="V138" s="2700"/>
      <c r="W138" s="2702"/>
      <c r="X138" s="2703"/>
      <c r="Y138" s="2704"/>
      <c r="Z138" s="1316" t="e">
        <f>O138=#REF!</f>
        <v>#REF!</v>
      </c>
      <c r="AA138" s="2642"/>
      <c r="AB138" s="103"/>
      <c r="AC138" s="103"/>
      <c r="AD138" s="3661"/>
      <c r="AE138" s="3662">
        <v>4810</v>
      </c>
      <c r="AF138" s="3663"/>
      <c r="AG138" s="3664" t="s">
        <v>2323</v>
      </c>
      <c r="AH138" s="3202" t="b">
        <f t="shared" si="102"/>
        <v>1</v>
      </c>
    </row>
    <row r="139" spans="1:34" x14ac:dyDescent="0.2">
      <c r="A139" s="2359" t="s">
        <v>1461</v>
      </c>
      <c r="B139" s="2686">
        <v>4811</v>
      </c>
      <c r="C139" s="2687">
        <v>4811</v>
      </c>
      <c r="D139" s="2688"/>
      <c r="E139" s="2689" t="s">
        <v>2324</v>
      </c>
      <c r="F139" s="2690">
        <f t="shared" si="96"/>
        <v>0</v>
      </c>
      <c r="G139" s="2691">
        <f t="shared" si="97"/>
        <v>0</v>
      </c>
      <c r="H139" s="2692">
        <f t="shared" si="98"/>
        <v>0</v>
      </c>
      <c r="I139" s="2690">
        <f t="shared" si="99"/>
        <v>0</v>
      </c>
      <c r="J139" s="2691">
        <f t="shared" si="100"/>
        <v>0</v>
      </c>
      <c r="K139" s="2693">
        <f t="shared" si="101"/>
        <v>0</v>
      </c>
      <c r="L139" s="2694">
        <f>G139-'17NM_PLRecon'!H67</f>
        <v>0</v>
      </c>
      <c r="M139" s="2694">
        <f>J139-'17NM_PLRecon'!J67</f>
        <v>0</v>
      </c>
      <c r="N139" s="2695"/>
      <c r="O139" s="2696">
        <v>4811</v>
      </c>
      <c r="P139" s="2697"/>
      <c r="Q139" s="2698" t="s">
        <v>2324</v>
      </c>
      <c r="R139" s="2699"/>
      <c r="S139" s="2700"/>
      <c r="T139" s="2701"/>
      <c r="U139" s="2700"/>
      <c r="V139" s="2700"/>
      <c r="W139" s="2702"/>
      <c r="X139" s="2703"/>
      <c r="Y139" s="2704"/>
      <c r="Z139" s="1316" t="e">
        <f>O139=#REF!</f>
        <v>#REF!</v>
      </c>
      <c r="AA139" s="2642"/>
      <c r="AB139" s="103"/>
      <c r="AC139" s="103"/>
      <c r="AD139" s="3661"/>
      <c r="AE139" s="3662">
        <v>4811</v>
      </c>
      <c r="AF139" s="3663"/>
      <c r="AG139" s="3664" t="s">
        <v>2324</v>
      </c>
      <c r="AH139" s="3202" t="b">
        <f t="shared" si="102"/>
        <v>1</v>
      </c>
    </row>
    <row r="140" spans="1:34" x14ac:dyDescent="0.2">
      <c r="A140" s="2359" t="s">
        <v>1461</v>
      </c>
      <c r="B140" s="2686">
        <v>4812</v>
      </c>
      <c r="C140" s="2687">
        <v>4812</v>
      </c>
      <c r="D140" s="2688"/>
      <c r="E140" s="2689" t="s">
        <v>2325</v>
      </c>
      <c r="F140" s="2690">
        <f t="shared" si="96"/>
        <v>0</v>
      </c>
      <c r="G140" s="2691">
        <f t="shared" si="97"/>
        <v>0</v>
      </c>
      <c r="H140" s="2692">
        <f t="shared" si="98"/>
        <v>0</v>
      </c>
      <c r="I140" s="2690">
        <f t="shared" si="99"/>
        <v>0</v>
      </c>
      <c r="J140" s="2691">
        <f t="shared" si="100"/>
        <v>0</v>
      </c>
      <c r="K140" s="2693">
        <f t="shared" si="101"/>
        <v>0</v>
      </c>
      <c r="L140" s="2694">
        <f>G140-'17NM_PLRecon'!H13</f>
        <v>-156080013.44999999</v>
      </c>
      <c r="M140" s="2694">
        <f>J140-'17NM_PLRecon'!J13</f>
        <v>-156080013.44999999</v>
      </c>
      <c r="N140" s="2695"/>
      <c r="O140" s="2696">
        <v>4812</v>
      </c>
      <c r="P140" s="2697"/>
      <c r="Q140" s="2698" t="s">
        <v>2325</v>
      </c>
      <c r="R140" s="2699"/>
      <c r="S140" s="2700"/>
      <c r="T140" s="2701"/>
      <c r="U140" s="2700"/>
      <c r="V140" s="2700"/>
      <c r="W140" s="2702"/>
      <c r="X140" s="2703"/>
      <c r="Y140" s="2704"/>
      <c r="Z140" s="1316" t="e">
        <f>O140=#REF!</f>
        <v>#REF!</v>
      </c>
      <c r="AA140" s="2642"/>
      <c r="AB140" s="103"/>
      <c r="AC140" s="103"/>
      <c r="AD140" s="3661"/>
      <c r="AE140" s="3662">
        <v>4812</v>
      </c>
      <c r="AF140" s="3663"/>
      <c r="AG140" s="3664" t="s">
        <v>2325</v>
      </c>
      <c r="AH140" s="3202" t="b">
        <f t="shared" si="102"/>
        <v>1</v>
      </c>
    </row>
    <row r="141" spans="1:34" x14ac:dyDescent="0.2">
      <c r="A141" s="2359" t="s">
        <v>1461</v>
      </c>
      <c r="B141" s="2686">
        <v>4820</v>
      </c>
      <c r="C141" s="2687">
        <v>4820</v>
      </c>
      <c r="D141" s="2688"/>
      <c r="E141" s="2689" t="s">
        <v>1924</v>
      </c>
      <c r="F141" s="2690">
        <f t="shared" si="96"/>
        <v>0</v>
      </c>
      <c r="G141" s="2691">
        <f t="shared" si="97"/>
        <v>-273661</v>
      </c>
      <c r="H141" s="2692">
        <f t="shared" si="98"/>
        <v>0</v>
      </c>
      <c r="I141" s="2690">
        <f t="shared" si="99"/>
        <v>0</v>
      </c>
      <c r="J141" s="2691">
        <f t="shared" si="100"/>
        <v>-273661</v>
      </c>
      <c r="K141" s="2693">
        <f t="shared" si="101"/>
        <v>0</v>
      </c>
      <c r="L141" s="2694"/>
      <c r="M141" s="2694"/>
      <c r="N141" s="2695">
        <v>4820</v>
      </c>
      <c r="O141" s="2696">
        <v>4820</v>
      </c>
      <c r="P141" s="2697"/>
      <c r="Q141" s="2698" t="s">
        <v>1924</v>
      </c>
      <c r="R141" s="2699"/>
      <c r="S141" s="2700">
        <v>-273661</v>
      </c>
      <c r="T141" s="2701"/>
      <c r="U141" s="2700"/>
      <c r="V141" s="2700">
        <v>-273661</v>
      </c>
      <c r="W141" s="2702">
        <v>0</v>
      </c>
      <c r="X141" s="2703">
        <v>1</v>
      </c>
      <c r="Y141" s="2704"/>
      <c r="Z141" s="2004"/>
      <c r="AA141" s="347"/>
      <c r="AB141" s="103"/>
      <c r="AC141" s="103"/>
      <c r="AD141" s="1096">
        <v>4820</v>
      </c>
      <c r="AE141" s="1401">
        <v>4820</v>
      </c>
      <c r="AF141" s="1402"/>
      <c r="AG141" s="1392" t="s">
        <v>1924</v>
      </c>
      <c r="AH141" s="3202" t="b">
        <f t="shared" si="102"/>
        <v>1</v>
      </c>
    </row>
    <row r="142" spans="1:34" ht="38.25" x14ac:dyDescent="0.2">
      <c r="A142" s="2359" t="s">
        <v>1461</v>
      </c>
      <c r="B142" s="2686">
        <v>4880</v>
      </c>
      <c r="C142" s="2687">
        <v>4880</v>
      </c>
      <c r="D142" s="2688"/>
      <c r="E142" s="2689" t="s">
        <v>2221</v>
      </c>
      <c r="F142" s="2690">
        <f t="shared" si="96"/>
        <v>0</v>
      </c>
      <c r="G142" s="2691">
        <f t="shared" si="97"/>
        <v>28036.48</v>
      </c>
      <c r="H142" s="2692">
        <f t="shared" si="98"/>
        <v>0</v>
      </c>
      <c r="I142" s="2690">
        <f t="shared" si="99"/>
        <v>0</v>
      </c>
      <c r="J142" s="2691">
        <f t="shared" si="100"/>
        <v>28036.48</v>
      </c>
      <c r="K142" s="2693">
        <f t="shared" si="101"/>
        <v>0</v>
      </c>
      <c r="L142" s="2694"/>
      <c r="M142" s="2694"/>
      <c r="N142" s="2695"/>
      <c r="O142" s="2696">
        <v>4880</v>
      </c>
      <c r="P142" s="2697"/>
      <c r="Q142" s="2698" t="s">
        <v>2221</v>
      </c>
      <c r="R142" s="2699"/>
      <c r="S142" s="2700">
        <v>28036.48</v>
      </c>
      <c r="T142" s="2701"/>
      <c r="U142" s="2700"/>
      <c r="V142" s="2700">
        <v>28036.48</v>
      </c>
      <c r="W142" s="2702">
        <v>0</v>
      </c>
      <c r="X142" s="2703"/>
      <c r="Y142" s="2704"/>
      <c r="Z142" s="2004"/>
      <c r="AA142" s="347"/>
      <c r="AB142" s="103"/>
      <c r="AC142" s="103"/>
      <c r="AD142" s="1920">
        <v>4880</v>
      </c>
      <c r="AE142" s="1921">
        <v>4880</v>
      </c>
      <c r="AF142" s="1922"/>
      <c r="AG142" s="1937" t="s">
        <v>2221</v>
      </c>
      <c r="AH142" s="3202" t="b">
        <f t="shared" si="102"/>
        <v>1</v>
      </c>
    </row>
    <row r="143" spans="1:34" x14ac:dyDescent="0.2">
      <c r="A143" s="2655"/>
      <c r="B143" s="2655">
        <v>5000</v>
      </c>
      <c r="C143" s="2666">
        <v>5000</v>
      </c>
      <c r="D143" s="1983"/>
      <c r="E143" s="1984" t="s">
        <v>2148</v>
      </c>
      <c r="F143" s="1977">
        <f t="shared" si="96"/>
        <v>0</v>
      </c>
      <c r="G143" s="1978">
        <f t="shared" si="97"/>
        <v>-11114.97</v>
      </c>
      <c r="H143" s="2656">
        <f t="shared" si="98"/>
        <v>0</v>
      </c>
      <c r="I143" s="1977">
        <f t="shared" si="99"/>
        <v>0</v>
      </c>
      <c r="J143" s="1977">
        <f t="shared" si="100"/>
        <v>-11114.97</v>
      </c>
      <c r="K143" s="2657">
        <f t="shared" si="101"/>
        <v>0</v>
      </c>
      <c r="L143" s="2658"/>
      <c r="M143" s="2658"/>
      <c r="N143" s="2655">
        <v>5000</v>
      </c>
      <c r="O143" s="2659">
        <v>5000</v>
      </c>
      <c r="P143" s="2659"/>
      <c r="Q143" s="2660" t="s">
        <v>2148</v>
      </c>
      <c r="R143" s="2661"/>
      <c r="S143" s="2662">
        <v>-11114.97</v>
      </c>
      <c r="T143" s="2663"/>
      <c r="U143" s="2662"/>
      <c r="V143" s="2662">
        <v>-11114.97</v>
      </c>
      <c r="W143" s="2664">
        <v>0</v>
      </c>
      <c r="X143" s="2665">
        <v>1</v>
      </c>
      <c r="Y143" s="2637"/>
      <c r="Z143" s="2004"/>
      <c r="AA143" s="2642"/>
      <c r="AB143" s="103"/>
      <c r="AC143" s="103"/>
      <c r="AD143" s="1381">
        <v>5000</v>
      </c>
      <c r="AE143" s="1651">
        <v>5000</v>
      </c>
      <c r="AF143" s="348"/>
      <c r="AG143" s="1400" t="s">
        <v>2148</v>
      </c>
      <c r="AH143" s="3202" t="b">
        <f t="shared" si="102"/>
        <v>1</v>
      </c>
    </row>
    <row r="144" spans="1:34" x14ac:dyDescent="0.2">
      <c r="A144" s="2655">
        <v>550</v>
      </c>
      <c r="B144" s="2655">
        <v>5500</v>
      </c>
      <c r="C144" s="1986">
        <v>5500</v>
      </c>
      <c r="D144" s="1983" t="s">
        <v>436</v>
      </c>
      <c r="E144" s="1984" t="s">
        <v>405</v>
      </c>
      <c r="F144" s="1977">
        <f t="shared" si="96"/>
        <v>0</v>
      </c>
      <c r="G144" s="2674">
        <f t="shared" si="97"/>
        <v>0</v>
      </c>
      <c r="H144" s="2656">
        <f t="shared" si="98"/>
        <v>0</v>
      </c>
      <c r="I144" s="1977">
        <f t="shared" si="99"/>
        <v>0</v>
      </c>
      <c r="J144" s="2674">
        <f t="shared" si="100"/>
        <v>0</v>
      </c>
      <c r="K144" s="2657">
        <f t="shared" si="101"/>
        <v>0</v>
      </c>
      <c r="L144" s="2658"/>
      <c r="M144" s="2658"/>
      <c r="N144" s="2655">
        <v>550</v>
      </c>
      <c r="O144" s="2724">
        <v>550</v>
      </c>
      <c r="P144" s="2725" t="s">
        <v>436</v>
      </c>
      <c r="Q144" s="2725" t="s">
        <v>405</v>
      </c>
      <c r="R144" s="2726"/>
      <c r="S144" s="2727">
        <v>0</v>
      </c>
      <c r="T144" s="2728"/>
      <c r="U144" s="2727"/>
      <c r="V144" s="2727">
        <v>0</v>
      </c>
      <c r="W144" s="2729">
        <v>0</v>
      </c>
      <c r="X144" s="2665" t="e">
        <v>#DIV/0!</v>
      </c>
      <c r="Y144" s="2729"/>
      <c r="Z144" s="2004"/>
      <c r="AA144" s="2641"/>
      <c r="AB144" s="103"/>
      <c r="AC144" s="103"/>
      <c r="AD144" s="131">
        <v>550</v>
      </c>
      <c r="AE144" s="347">
        <v>550</v>
      </c>
      <c r="AF144" s="348" t="s">
        <v>436</v>
      </c>
      <c r="AG144" s="1400" t="s">
        <v>405</v>
      </c>
      <c r="AH144" s="3202" t="b">
        <f t="shared" si="102"/>
        <v>1</v>
      </c>
    </row>
    <row r="145" spans="1:34" x14ac:dyDescent="0.2">
      <c r="A145" s="2655">
        <v>559</v>
      </c>
      <c r="B145" s="2655">
        <v>5590</v>
      </c>
      <c r="C145" s="1986">
        <v>5590</v>
      </c>
      <c r="D145" s="1983" t="s">
        <v>436</v>
      </c>
      <c r="E145" s="1984" t="s">
        <v>4</v>
      </c>
      <c r="F145" s="1977">
        <f t="shared" si="96"/>
        <v>0</v>
      </c>
      <c r="G145" s="2674">
        <f t="shared" si="97"/>
        <v>3841.93</v>
      </c>
      <c r="H145" s="2656">
        <f t="shared" si="98"/>
        <v>0</v>
      </c>
      <c r="I145" s="1977">
        <f t="shared" si="99"/>
        <v>0</v>
      </c>
      <c r="J145" s="2674">
        <f t="shared" si="100"/>
        <v>3841.93</v>
      </c>
      <c r="K145" s="2657">
        <f t="shared" si="101"/>
        <v>0</v>
      </c>
      <c r="L145" s="2658"/>
      <c r="M145" s="2658"/>
      <c r="N145" s="2655">
        <v>559</v>
      </c>
      <c r="O145" s="2667">
        <v>559</v>
      </c>
      <c r="P145" s="2668" t="s">
        <v>436</v>
      </c>
      <c r="Q145" s="2668" t="s">
        <v>4</v>
      </c>
      <c r="R145" s="2669"/>
      <c r="S145" s="2661">
        <v>3841.93</v>
      </c>
      <c r="T145" s="2663"/>
      <c r="U145" s="2661"/>
      <c r="V145" s="2661">
        <v>3841.93</v>
      </c>
      <c r="W145" s="2670">
        <v>0</v>
      </c>
      <c r="X145" s="2665">
        <v>1</v>
      </c>
      <c r="Y145" s="2637"/>
      <c r="Z145" s="2004"/>
      <c r="AA145" s="2642"/>
      <c r="AB145" s="103"/>
      <c r="AC145" s="103"/>
      <c r="AD145" s="131">
        <v>559</v>
      </c>
      <c r="AE145" s="347">
        <v>559</v>
      </c>
      <c r="AF145" s="348" t="s">
        <v>436</v>
      </c>
      <c r="AG145" s="1400" t="s">
        <v>4</v>
      </c>
      <c r="AH145" s="3202" t="b">
        <f t="shared" si="102"/>
        <v>1</v>
      </c>
    </row>
    <row r="146" spans="1:34" x14ac:dyDescent="0.2">
      <c r="A146" s="2655">
        <v>602</v>
      </c>
      <c r="B146" s="2655">
        <v>6020</v>
      </c>
      <c r="C146" s="1987">
        <v>6020</v>
      </c>
      <c r="D146" s="1983" t="s">
        <v>436</v>
      </c>
      <c r="E146" s="1984" t="s">
        <v>218</v>
      </c>
      <c r="F146" s="1977">
        <f t="shared" si="96"/>
        <v>0</v>
      </c>
      <c r="G146" s="2673">
        <f t="shared" si="97"/>
        <v>6190940.8577596545</v>
      </c>
      <c r="H146" s="2656">
        <f t="shared" si="98"/>
        <v>0</v>
      </c>
      <c r="I146" s="1977">
        <f t="shared" si="99"/>
        <v>0</v>
      </c>
      <c r="J146" s="2673">
        <f t="shared" si="100"/>
        <v>2581612</v>
      </c>
      <c r="K146" s="1979">
        <f t="shared" si="101"/>
        <v>15256</v>
      </c>
      <c r="L146" s="2658"/>
      <c r="M146" s="2658"/>
      <c r="N146" s="2655">
        <v>602</v>
      </c>
      <c r="O146" s="2667">
        <v>602</v>
      </c>
      <c r="P146" s="2668" t="s">
        <v>436</v>
      </c>
      <c r="Q146" s="2668" t="s">
        <v>218</v>
      </c>
      <c r="R146" s="2669"/>
      <c r="S146" s="2662">
        <v>6190940.8577596545</v>
      </c>
      <c r="T146" s="2663"/>
      <c r="U146" s="2661"/>
      <c r="V146" s="2661">
        <v>2581612</v>
      </c>
      <c r="W146" s="2730">
        <v>15256</v>
      </c>
      <c r="X146" s="2665">
        <v>0.41509863769218164</v>
      </c>
      <c r="Y146" s="2637"/>
      <c r="Z146" s="2004"/>
      <c r="AA146" s="347"/>
      <c r="AB146" s="103"/>
      <c r="AC146" s="103"/>
      <c r="AD146" s="131">
        <v>602</v>
      </c>
      <c r="AE146" s="3652">
        <v>602</v>
      </c>
      <c r="AF146" s="348" t="s">
        <v>436</v>
      </c>
      <c r="AG146" s="1400" t="s">
        <v>218</v>
      </c>
      <c r="AH146" s="3202" t="b">
        <f t="shared" si="102"/>
        <v>1</v>
      </c>
    </row>
    <row r="147" spans="1:34" x14ac:dyDescent="0.2">
      <c r="A147" s="2706"/>
      <c r="B147" s="2706">
        <v>6110</v>
      </c>
      <c r="C147" s="2707">
        <v>6110</v>
      </c>
      <c r="D147" s="2708"/>
      <c r="E147" s="2709" t="s">
        <v>1925</v>
      </c>
      <c r="F147" s="2710">
        <f t="shared" si="96"/>
        <v>0</v>
      </c>
      <c r="G147" s="2711">
        <f t="shared" si="97"/>
        <v>3534595.4987834552</v>
      </c>
      <c r="H147" s="2712">
        <f t="shared" si="98"/>
        <v>0</v>
      </c>
      <c r="I147" s="2713">
        <f t="shared" si="99"/>
        <v>0</v>
      </c>
      <c r="J147" s="2711">
        <f t="shared" si="100"/>
        <v>1162175</v>
      </c>
      <c r="K147" s="2714">
        <f t="shared" si="101"/>
        <v>0</v>
      </c>
      <c r="L147" s="2715"/>
      <c r="M147" s="2715"/>
      <c r="N147" s="2716">
        <v>6110</v>
      </c>
      <c r="O147" s="2717">
        <v>6110</v>
      </c>
      <c r="P147" s="2717"/>
      <c r="Q147" s="2718" t="s">
        <v>1925</v>
      </c>
      <c r="R147" s="2719"/>
      <c r="S147" s="2719">
        <v>3534595.4987834552</v>
      </c>
      <c r="T147" s="2720"/>
      <c r="U147" s="2719"/>
      <c r="V147" s="2719">
        <v>1162175</v>
      </c>
      <c r="W147" s="2716">
        <v>0</v>
      </c>
      <c r="X147" s="2721">
        <v>0.3225077372289667</v>
      </c>
      <c r="Y147" s="2722"/>
      <c r="Z147" s="2004"/>
      <c r="AA147" s="347"/>
      <c r="AB147" s="103"/>
      <c r="AC147" s="103"/>
      <c r="AD147" s="1096">
        <v>6110</v>
      </c>
      <c r="AE147" s="1401">
        <v>6110</v>
      </c>
      <c r="AF147" s="1402"/>
      <c r="AG147" s="1392" t="s">
        <v>1925</v>
      </c>
      <c r="AH147" s="3202" t="b">
        <f t="shared" si="102"/>
        <v>1</v>
      </c>
    </row>
    <row r="148" spans="1:34" x14ac:dyDescent="0.2">
      <c r="A148" s="2706"/>
      <c r="B148" s="2706">
        <v>6110.1</v>
      </c>
      <c r="C148" s="2707">
        <v>6110.1</v>
      </c>
      <c r="D148" s="2708" t="s">
        <v>1921</v>
      </c>
      <c r="E148" s="2709" t="s">
        <v>1925</v>
      </c>
      <c r="F148" s="2710">
        <f t="shared" si="96"/>
        <v>0</v>
      </c>
      <c r="G148" s="2723">
        <f t="shared" si="97"/>
        <v>0</v>
      </c>
      <c r="H148" s="2712">
        <f t="shared" si="98"/>
        <v>0</v>
      </c>
      <c r="I148" s="2713">
        <f t="shared" si="99"/>
        <v>0</v>
      </c>
      <c r="J148" s="2723">
        <f t="shared" si="100"/>
        <v>0</v>
      </c>
      <c r="K148" s="2714">
        <f t="shared" si="101"/>
        <v>0</v>
      </c>
      <c r="L148" s="2715">
        <f>G148-'17NM_PLRecon'!H29</f>
        <v>-440811.4079132356</v>
      </c>
      <c r="M148" s="2715">
        <f>J148-'17NM_PLRecon'!J29</f>
        <v>-219480</v>
      </c>
      <c r="N148" s="2716">
        <v>6110</v>
      </c>
      <c r="O148" s="2717">
        <v>6110</v>
      </c>
      <c r="P148" s="2717" t="s">
        <v>1921</v>
      </c>
      <c r="Q148" s="2718" t="s">
        <v>1925</v>
      </c>
      <c r="R148" s="2719"/>
      <c r="S148" s="2719">
        <v>0</v>
      </c>
      <c r="T148" s="2720"/>
      <c r="U148" s="2719"/>
      <c r="V148" s="2719">
        <v>0</v>
      </c>
      <c r="W148" s="2716">
        <v>0</v>
      </c>
      <c r="X148" s="2721" t="e">
        <v>#DIV/0!</v>
      </c>
      <c r="Y148" s="2722"/>
      <c r="Z148" s="1316" t="e">
        <f>O148=#REF!</f>
        <v>#REF!</v>
      </c>
      <c r="AA148" s="347"/>
      <c r="AB148" s="103"/>
      <c r="AC148" s="103"/>
      <c r="AD148" s="1380">
        <v>6110</v>
      </c>
      <c r="AE148" s="1405">
        <v>6110.1</v>
      </c>
      <c r="AF148" s="1580" t="s">
        <v>1921</v>
      </c>
      <c r="AG148" s="1392" t="s">
        <v>1925</v>
      </c>
      <c r="AH148" s="3202" t="b">
        <f t="shared" si="102"/>
        <v>1</v>
      </c>
    </row>
    <row r="149" spans="1:34" x14ac:dyDescent="0.2">
      <c r="A149" s="2655"/>
      <c r="B149" s="2655">
        <v>6200</v>
      </c>
      <c r="C149" s="2666">
        <v>6200</v>
      </c>
      <c r="D149" s="1983"/>
      <c r="E149" s="1984" t="s">
        <v>1926</v>
      </c>
      <c r="F149" s="1977">
        <f t="shared" si="96"/>
        <v>0</v>
      </c>
      <c r="G149" s="1978">
        <f t="shared" si="97"/>
        <v>3699291.469194313</v>
      </c>
      <c r="H149" s="2656">
        <f t="shared" si="98"/>
        <v>0</v>
      </c>
      <c r="I149" s="1977">
        <f t="shared" si="99"/>
        <v>0</v>
      </c>
      <c r="J149" s="1977">
        <f t="shared" si="100"/>
        <v>1561101</v>
      </c>
      <c r="K149" s="2657">
        <f t="shared" si="101"/>
        <v>0</v>
      </c>
      <c r="L149" s="2658"/>
      <c r="M149" s="2658"/>
      <c r="N149" s="2655">
        <v>6200</v>
      </c>
      <c r="O149" s="2659">
        <v>6200</v>
      </c>
      <c r="P149" s="2659"/>
      <c r="Q149" s="2660" t="s">
        <v>1926</v>
      </c>
      <c r="R149" s="2661"/>
      <c r="S149" s="2662">
        <v>3699291.469194313</v>
      </c>
      <c r="T149" s="2663"/>
      <c r="U149" s="2662"/>
      <c r="V149" s="2662">
        <v>1561101</v>
      </c>
      <c r="W149" s="2664">
        <v>0</v>
      </c>
      <c r="X149" s="2665">
        <v>0.4082764351213703</v>
      </c>
      <c r="Y149" s="2637"/>
      <c r="Z149" s="2004"/>
      <c r="AA149" s="2641"/>
      <c r="AB149" s="103"/>
      <c r="AC149" s="103"/>
      <c r="AD149" s="1096">
        <v>6200</v>
      </c>
      <c r="AE149" s="1401">
        <v>6200</v>
      </c>
      <c r="AF149" s="1402"/>
      <c r="AG149" s="1392" t="s">
        <v>1926</v>
      </c>
      <c r="AH149" s="3202" t="b">
        <f t="shared" si="102"/>
        <v>1</v>
      </c>
    </row>
    <row r="150" spans="1:34" x14ac:dyDescent="0.2">
      <c r="A150" s="2655">
        <v>622</v>
      </c>
      <c r="B150" s="2655">
        <v>6220</v>
      </c>
      <c r="C150" s="1987">
        <v>6220</v>
      </c>
      <c r="D150" s="1983" t="s">
        <v>436</v>
      </c>
      <c r="E150" s="1984" t="s">
        <v>214</v>
      </c>
      <c r="F150" s="1977">
        <f t="shared" si="96"/>
        <v>0</v>
      </c>
      <c r="G150" s="2673">
        <f t="shared" si="97"/>
        <v>9515596.6133298185</v>
      </c>
      <c r="H150" s="2656">
        <f t="shared" si="98"/>
        <v>0</v>
      </c>
      <c r="I150" s="1977">
        <f t="shared" si="99"/>
        <v>0</v>
      </c>
      <c r="J150" s="2673">
        <f t="shared" si="100"/>
        <v>3497014.09</v>
      </c>
      <c r="K150" s="1979">
        <f t="shared" si="101"/>
        <v>25059</v>
      </c>
      <c r="L150" s="2658">
        <f>G150-'17NM_PLRecon'!H28</f>
        <v>8634076.7269661818</v>
      </c>
      <c r="M150" s="2658">
        <f>J150-'17NM_PLRecon'!J28</f>
        <v>3186719.09</v>
      </c>
      <c r="N150" s="2655">
        <v>622</v>
      </c>
      <c r="O150" s="2667">
        <v>622</v>
      </c>
      <c r="P150" s="2668" t="s">
        <v>436</v>
      </c>
      <c r="Q150" s="2668" t="s">
        <v>214</v>
      </c>
      <c r="R150" s="2669"/>
      <c r="S150" s="2662">
        <v>9515596.6133298185</v>
      </c>
      <c r="T150" s="2663"/>
      <c r="U150" s="2661"/>
      <c r="V150" s="2661">
        <v>3497014.09</v>
      </c>
      <c r="W150" s="2730">
        <v>25059</v>
      </c>
      <c r="X150" s="2665">
        <v>0.37189594515910424</v>
      </c>
      <c r="Y150" s="2637"/>
      <c r="Z150" s="1316" t="e">
        <f>O150=#REF!</f>
        <v>#REF!</v>
      </c>
      <c r="AA150" s="2641"/>
      <c r="AB150" s="103"/>
      <c r="AC150" s="103"/>
      <c r="AD150" s="131">
        <v>622</v>
      </c>
      <c r="AE150" s="3652">
        <v>622</v>
      </c>
      <c r="AF150" s="348" t="s">
        <v>436</v>
      </c>
      <c r="AG150" s="1400" t="s">
        <v>214</v>
      </c>
      <c r="AH150" s="3202" t="b">
        <f t="shared" si="102"/>
        <v>1</v>
      </c>
    </row>
    <row r="151" spans="1:34" x14ac:dyDescent="0.2">
      <c r="A151" s="2655"/>
      <c r="B151" s="2655">
        <v>6230</v>
      </c>
      <c r="C151" s="2666">
        <v>6230</v>
      </c>
      <c r="D151" s="1983"/>
      <c r="E151" s="1984" t="s">
        <v>2157</v>
      </c>
      <c r="F151" s="1977">
        <f t="shared" si="96"/>
        <v>0</v>
      </c>
      <c r="G151" s="1978">
        <f t="shared" si="97"/>
        <v>31334</v>
      </c>
      <c r="H151" s="2656">
        <f t="shared" si="98"/>
        <v>0</v>
      </c>
      <c r="I151" s="1977">
        <f t="shared" si="99"/>
        <v>0</v>
      </c>
      <c r="J151" s="1977">
        <f t="shared" si="100"/>
        <v>31334</v>
      </c>
      <c r="K151" s="2657">
        <f t="shared" si="101"/>
        <v>0</v>
      </c>
      <c r="L151" s="2658">
        <f>G151-'17NM_PLRecon'!H7</f>
        <v>31334</v>
      </c>
      <c r="M151" s="2658">
        <f>J151-'17NM_PLRecon'!J7</f>
        <v>31334</v>
      </c>
      <c r="N151" s="2655">
        <v>6230</v>
      </c>
      <c r="O151" s="2659">
        <v>6230</v>
      </c>
      <c r="P151" s="2659"/>
      <c r="Q151" s="2660" t="s">
        <v>2157</v>
      </c>
      <c r="R151" s="2661"/>
      <c r="S151" s="2662">
        <v>31334</v>
      </c>
      <c r="T151" s="2663"/>
      <c r="U151" s="2662"/>
      <c r="V151" s="2662">
        <v>31334</v>
      </c>
      <c r="W151" s="2664">
        <v>0</v>
      </c>
      <c r="X151" s="2665">
        <v>1</v>
      </c>
      <c r="Y151" s="2637"/>
      <c r="Z151" s="1316" t="e">
        <f>O151=#REF!</f>
        <v>#REF!</v>
      </c>
      <c r="AA151" s="2641"/>
      <c r="AB151" s="103"/>
      <c r="AC151" s="103"/>
      <c r="AD151" s="1381">
        <v>6230</v>
      </c>
      <c r="AE151" s="1651">
        <v>6230</v>
      </c>
      <c r="AF151" s="348"/>
      <c r="AG151" s="3651" t="s">
        <v>2157</v>
      </c>
      <c r="AH151" s="3202" t="b">
        <f t="shared" si="102"/>
        <v>1</v>
      </c>
    </row>
    <row r="152" spans="1:34" x14ac:dyDescent="0.2">
      <c r="A152" s="2655">
        <v>641</v>
      </c>
      <c r="B152" s="2655">
        <v>6410</v>
      </c>
      <c r="C152" s="1986">
        <v>6410</v>
      </c>
      <c r="D152" s="1983" t="s">
        <v>436</v>
      </c>
      <c r="E152" s="1984" t="s">
        <v>219</v>
      </c>
      <c r="F152" s="1977">
        <f t="shared" si="96"/>
        <v>0</v>
      </c>
      <c r="G152" s="2673">
        <f t="shared" si="97"/>
        <v>856574</v>
      </c>
      <c r="H152" s="2656">
        <f t="shared" si="98"/>
        <v>0</v>
      </c>
      <c r="I152" s="1977">
        <f t="shared" si="99"/>
        <v>0</v>
      </c>
      <c r="J152" s="2673">
        <f t="shared" si="100"/>
        <v>856574</v>
      </c>
      <c r="K152" s="2657">
        <f t="shared" si="101"/>
        <v>0</v>
      </c>
      <c r="L152" s="2658"/>
      <c r="M152" s="2658"/>
      <c r="N152" s="2655">
        <v>641</v>
      </c>
      <c r="O152" s="2667">
        <v>641</v>
      </c>
      <c r="P152" s="2668" t="s">
        <v>436</v>
      </c>
      <c r="Q152" s="2668" t="s">
        <v>219</v>
      </c>
      <c r="R152" s="2669"/>
      <c r="S152" s="2661">
        <v>856574</v>
      </c>
      <c r="T152" s="2663"/>
      <c r="U152" s="2661"/>
      <c r="V152" s="2661">
        <v>856574</v>
      </c>
      <c r="W152" s="2670">
        <v>0</v>
      </c>
      <c r="X152" s="2665">
        <v>1</v>
      </c>
      <c r="Y152" s="2637"/>
      <c r="Z152" s="2004"/>
      <c r="AA152" s="2641"/>
      <c r="AB152" s="103"/>
      <c r="AC152" s="103"/>
      <c r="AD152" s="131">
        <v>641</v>
      </c>
      <c r="AE152" s="347">
        <v>641</v>
      </c>
      <c r="AF152" s="348" t="s">
        <v>436</v>
      </c>
      <c r="AG152" s="1400" t="s">
        <v>219</v>
      </c>
      <c r="AH152" s="3202" t="b">
        <f t="shared" si="102"/>
        <v>1</v>
      </c>
    </row>
    <row r="153" spans="1:34" x14ac:dyDescent="0.2">
      <c r="A153" s="2359" t="s">
        <v>1461</v>
      </c>
      <c r="B153" s="2686">
        <v>6420</v>
      </c>
      <c r="C153" s="2687">
        <v>6420</v>
      </c>
      <c r="D153" s="2688"/>
      <c r="E153" s="2689" t="s">
        <v>2327</v>
      </c>
      <c r="F153" s="2690">
        <f t="shared" si="96"/>
        <v>0</v>
      </c>
      <c r="G153" s="2691">
        <f t="shared" si="97"/>
        <v>0</v>
      </c>
      <c r="H153" s="2692">
        <f t="shared" si="98"/>
        <v>0</v>
      </c>
      <c r="I153" s="2690">
        <f t="shared" si="99"/>
        <v>0</v>
      </c>
      <c r="J153" s="2691">
        <f t="shared" si="100"/>
        <v>0</v>
      </c>
      <c r="K153" s="2693">
        <f t="shared" si="101"/>
        <v>0</v>
      </c>
      <c r="L153" s="2694">
        <f>G153-'17NM_PLRecon'!H15</f>
        <v>0</v>
      </c>
      <c r="M153" s="2694">
        <f>J153-'17NM_PLRecon'!J15</f>
        <v>0</v>
      </c>
      <c r="N153" s="2695"/>
      <c r="O153" s="2696">
        <v>6420</v>
      </c>
      <c r="P153" s="2697"/>
      <c r="Q153" s="2698" t="s">
        <v>2327</v>
      </c>
      <c r="R153" s="2699"/>
      <c r="S153" s="2700"/>
      <c r="T153" s="2701"/>
      <c r="U153" s="2700"/>
      <c r="V153" s="2700"/>
      <c r="W153" s="2702"/>
      <c r="X153" s="2703"/>
      <c r="Y153" s="2704"/>
      <c r="Z153" s="1316" t="e">
        <f>O153=#REF!</f>
        <v>#REF!</v>
      </c>
      <c r="AA153" s="2642"/>
      <c r="AB153" s="103"/>
      <c r="AC153" s="103"/>
      <c r="AD153" s="3661"/>
      <c r="AE153" s="3662"/>
      <c r="AF153" s="3665"/>
      <c r="AG153" s="3664"/>
      <c r="AH153" s="3202" t="b">
        <f t="shared" si="102"/>
        <v>0</v>
      </c>
    </row>
    <row r="154" spans="1:34" x14ac:dyDescent="0.2">
      <c r="A154" s="2655">
        <v>648</v>
      </c>
      <c r="B154" s="2655">
        <v>6480</v>
      </c>
      <c r="C154" s="1987">
        <v>6480</v>
      </c>
      <c r="D154" s="2664" t="s">
        <v>436</v>
      </c>
      <c r="E154" s="1984" t="s">
        <v>319</v>
      </c>
      <c r="F154" s="1977">
        <f t="shared" si="96"/>
        <v>0</v>
      </c>
      <c r="G154" s="2673">
        <f t="shared" si="97"/>
        <v>2962884</v>
      </c>
      <c r="H154" s="2656">
        <f t="shared" si="98"/>
        <v>0</v>
      </c>
      <c r="I154" s="1977">
        <f t="shared" si="99"/>
        <v>0</v>
      </c>
      <c r="J154" s="2673">
        <f t="shared" si="100"/>
        <v>2071704</v>
      </c>
      <c r="K154" s="1979">
        <f t="shared" si="101"/>
        <v>7121</v>
      </c>
      <c r="L154" s="2658">
        <f>G154-'17NM_PLRecon'!H31</f>
        <v>2959042.07</v>
      </c>
      <c r="M154" s="2658">
        <f>J154-'17NM_PLRecon'!J31</f>
        <v>2067862.07</v>
      </c>
      <c r="N154" s="2655">
        <v>648</v>
      </c>
      <c r="O154" s="2667">
        <v>648</v>
      </c>
      <c r="P154" s="2668" t="s">
        <v>436</v>
      </c>
      <c r="Q154" s="2668" t="s">
        <v>319</v>
      </c>
      <c r="R154" s="2669"/>
      <c r="S154" s="2662">
        <v>2962884</v>
      </c>
      <c r="T154" s="2663"/>
      <c r="U154" s="2661"/>
      <c r="V154" s="2661">
        <v>2071704</v>
      </c>
      <c r="W154" s="2730">
        <v>7121</v>
      </c>
      <c r="X154" s="2665">
        <v>0.68436964647680509</v>
      </c>
      <c r="Y154" s="2637"/>
      <c r="Z154" s="1316" t="e">
        <f>O154=#REF!</f>
        <v>#REF!</v>
      </c>
      <c r="AA154" s="2642"/>
      <c r="AB154" s="103"/>
      <c r="AC154" s="103"/>
      <c r="AD154" s="131">
        <v>648</v>
      </c>
      <c r="AE154" s="3652">
        <v>648</v>
      </c>
      <c r="AF154" s="3201" t="s">
        <v>436</v>
      </c>
      <c r="AG154" s="1400" t="s">
        <v>319</v>
      </c>
      <c r="AH154" s="3202" t="b">
        <f t="shared" si="102"/>
        <v>1</v>
      </c>
    </row>
    <row r="155" spans="1:34" x14ac:dyDescent="0.2">
      <c r="A155" s="2655"/>
      <c r="B155" s="2655">
        <v>6501</v>
      </c>
      <c r="C155" s="2666">
        <v>6501</v>
      </c>
      <c r="D155" s="1983"/>
      <c r="E155" s="1984" t="s">
        <v>2162</v>
      </c>
      <c r="F155" s="1977">
        <f t="shared" si="96"/>
        <v>0</v>
      </c>
      <c r="G155" s="1978">
        <f t="shared" si="97"/>
        <v>2213646.1277557942</v>
      </c>
      <c r="H155" s="2656">
        <f t="shared" si="98"/>
        <v>0</v>
      </c>
      <c r="I155" s="1977">
        <f t="shared" si="99"/>
        <v>0</v>
      </c>
      <c r="J155" s="1977">
        <f t="shared" si="100"/>
        <v>783188</v>
      </c>
      <c r="K155" s="2657">
        <f t="shared" si="101"/>
        <v>0</v>
      </c>
      <c r="L155" s="2658">
        <f>G155-'17NM_PLRecon'!H8</f>
        <v>-3977294.7300038603</v>
      </c>
      <c r="M155" s="2658">
        <f>J155-'17NM_PLRecon'!J8</f>
        <v>-1798424</v>
      </c>
      <c r="N155" s="2655">
        <v>6501</v>
      </c>
      <c r="O155" s="2659">
        <v>6501</v>
      </c>
      <c r="P155" s="2659"/>
      <c r="Q155" s="2660" t="s">
        <v>2162</v>
      </c>
      <c r="R155" s="2661"/>
      <c r="S155" s="2662">
        <v>2213646.1277557942</v>
      </c>
      <c r="T155" s="2663"/>
      <c r="U155" s="2662"/>
      <c r="V155" s="2662">
        <v>783188</v>
      </c>
      <c r="W155" s="2664">
        <v>0</v>
      </c>
      <c r="X155" s="2665">
        <v>0.22073814794298033</v>
      </c>
      <c r="Y155" s="2637"/>
      <c r="Z155" s="1316" t="e">
        <f>O155=#REF!</f>
        <v>#REF!</v>
      </c>
      <c r="AA155" s="2642"/>
      <c r="AB155" s="103"/>
      <c r="AC155" s="103"/>
      <c r="AD155" s="1381">
        <v>6501</v>
      </c>
      <c r="AE155" s="1651">
        <v>6501</v>
      </c>
      <c r="AF155" s="348"/>
      <c r="AG155" s="1400" t="s">
        <v>2162</v>
      </c>
      <c r="AH155" s="3202" t="b">
        <f t="shared" si="102"/>
        <v>1</v>
      </c>
    </row>
    <row r="156" spans="1:34" x14ac:dyDescent="0.2">
      <c r="A156" s="2655">
        <v>655</v>
      </c>
      <c r="B156" s="2655">
        <v>6550</v>
      </c>
      <c r="C156" s="1986">
        <v>6550</v>
      </c>
      <c r="D156" s="1988" t="s">
        <v>436</v>
      </c>
      <c r="E156" s="1984" t="s">
        <v>320</v>
      </c>
      <c r="F156" s="1977">
        <f t="shared" si="96"/>
        <v>0</v>
      </c>
      <c r="G156" s="2673">
        <f t="shared" si="97"/>
        <v>90298</v>
      </c>
      <c r="H156" s="2656">
        <f t="shared" si="98"/>
        <v>0</v>
      </c>
      <c r="I156" s="1977">
        <f t="shared" si="99"/>
        <v>0</v>
      </c>
      <c r="J156" s="2673">
        <f t="shared" si="100"/>
        <v>90298</v>
      </c>
      <c r="K156" s="2657">
        <f t="shared" si="101"/>
        <v>0</v>
      </c>
      <c r="L156" s="2658"/>
      <c r="M156" s="2658"/>
      <c r="N156" s="2655">
        <v>655</v>
      </c>
      <c r="O156" s="2667">
        <v>655</v>
      </c>
      <c r="P156" s="2668" t="s">
        <v>436</v>
      </c>
      <c r="Q156" s="2668" t="s">
        <v>320</v>
      </c>
      <c r="R156" s="2669"/>
      <c r="S156" s="2661">
        <v>90298</v>
      </c>
      <c r="T156" s="2663"/>
      <c r="U156" s="2661"/>
      <c r="V156" s="2661">
        <v>90298</v>
      </c>
      <c r="W156" s="2670">
        <v>0</v>
      </c>
      <c r="X156" s="2665">
        <v>1</v>
      </c>
      <c r="Y156" s="2637"/>
      <c r="Z156" s="2004"/>
      <c r="AA156" s="2642"/>
      <c r="AB156" s="103"/>
      <c r="AC156" s="103"/>
      <c r="AD156" s="131">
        <v>655</v>
      </c>
      <c r="AE156" s="347">
        <v>655</v>
      </c>
      <c r="AF156" s="3653" t="s">
        <v>436</v>
      </c>
      <c r="AG156" s="1400" t="s">
        <v>320</v>
      </c>
      <c r="AH156" s="3202" t="b">
        <f t="shared" ref="AH156:AH169" si="105">AG156=Q156</f>
        <v>1</v>
      </c>
    </row>
    <row r="157" spans="1:34" x14ac:dyDescent="0.2">
      <c r="A157" s="2359" t="s">
        <v>1461</v>
      </c>
      <c r="B157" s="2686">
        <v>6580</v>
      </c>
      <c r="C157" s="2687">
        <v>6580</v>
      </c>
      <c r="D157" s="2688"/>
      <c r="E157" s="2689" t="s">
        <v>2328</v>
      </c>
      <c r="F157" s="2690">
        <f t="shared" si="96"/>
        <v>0</v>
      </c>
      <c r="G157" s="2691">
        <f t="shared" si="97"/>
        <v>0</v>
      </c>
      <c r="H157" s="2692">
        <f t="shared" si="98"/>
        <v>0</v>
      </c>
      <c r="I157" s="2690">
        <f t="shared" si="99"/>
        <v>0</v>
      </c>
      <c r="J157" s="2691">
        <f t="shared" si="100"/>
        <v>0</v>
      </c>
      <c r="K157" s="2693">
        <f t="shared" si="101"/>
        <v>0</v>
      </c>
      <c r="L157" s="2694"/>
      <c r="M157" s="2694"/>
      <c r="N157" s="2695"/>
      <c r="O157" s="2696">
        <v>6580</v>
      </c>
      <c r="P157" s="2697"/>
      <c r="Q157" s="2698" t="s">
        <v>2328</v>
      </c>
      <c r="R157" s="2699"/>
      <c r="S157" s="2700"/>
      <c r="T157" s="2701"/>
      <c r="U157" s="2700"/>
      <c r="V157" s="2700"/>
      <c r="W157" s="2702"/>
      <c r="X157" s="2703"/>
      <c r="Y157" s="2704"/>
      <c r="Z157" s="2004"/>
      <c r="AA157" s="2642"/>
      <c r="AB157" s="103"/>
      <c r="AC157" s="103"/>
      <c r="AD157" s="3661"/>
      <c r="AE157" s="3662"/>
      <c r="AF157" s="3665"/>
      <c r="AG157" s="3664"/>
      <c r="AH157" s="3202" t="b">
        <f t="shared" si="105"/>
        <v>0</v>
      </c>
    </row>
    <row r="158" spans="1:34" x14ac:dyDescent="0.2">
      <c r="A158" s="2655">
        <v>660</v>
      </c>
      <c r="B158" s="2655">
        <v>6600</v>
      </c>
      <c r="C158" s="1986">
        <v>6600</v>
      </c>
      <c r="D158" s="1988" t="s">
        <v>436</v>
      </c>
      <c r="E158" s="1984" t="s">
        <v>366</v>
      </c>
      <c r="F158" s="1977">
        <f t="shared" si="96"/>
        <v>0</v>
      </c>
      <c r="G158" s="2674">
        <f t="shared" si="97"/>
        <v>0</v>
      </c>
      <c r="H158" s="2656">
        <f t="shared" si="98"/>
        <v>0</v>
      </c>
      <c r="I158" s="1977">
        <f t="shared" si="99"/>
        <v>0</v>
      </c>
      <c r="J158" s="2674">
        <f t="shared" si="100"/>
        <v>0</v>
      </c>
      <c r="K158" s="2657">
        <f t="shared" si="101"/>
        <v>0</v>
      </c>
      <c r="L158" s="2658"/>
      <c r="M158" s="2658"/>
      <c r="N158" s="2655">
        <v>660</v>
      </c>
      <c r="O158" s="2724">
        <v>660</v>
      </c>
      <c r="P158" s="2725" t="s">
        <v>436</v>
      </c>
      <c r="Q158" s="2725" t="s">
        <v>366</v>
      </c>
      <c r="R158" s="2726"/>
      <c r="S158" s="2727">
        <v>0</v>
      </c>
      <c r="T158" s="2728"/>
      <c r="U158" s="2727"/>
      <c r="V158" s="2727">
        <v>0</v>
      </c>
      <c r="W158" s="2729">
        <v>0</v>
      </c>
      <c r="X158" s="2665" t="e">
        <v>#DIV/0!</v>
      </c>
      <c r="Y158" s="2729"/>
      <c r="Z158" s="2004"/>
      <c r="AA158" s="2642"/>
      <c r="AB158" s="103"/>
      <c r="AC158" s="103"/>
      <c r="AD158" s="131">
        <v>660</v>
      </c>
      <c r="AE158" s="347">
        <v>660</v>
      </c>
      <c r="AF158" s="3653" t="s">
        <v>436</v>
      </c>
      <c r="AG158" s="1400" t="s">
        <v>366</v>
      </c>
      <c r="AH158" s="3202" t="b">
        <f t="shared" si="105"/>
        <v>1</v>
      </c>
    </row>
    <row r="159" spans="1:34" x14ac:dyDescent="0.2">
      <c r="A159" s="2655">
        <v>661</v>
      </c>
      <c r="B159" s="2731">
        <v>6610</v>
      </c>
      <c r="C159" s="1986">
        <v>6610</v>
      </c>
      <c r="D159" s="1983" t="s">
        <v>436</v>
      </c>
      <c r="E159" s="1984" t="s">
        <v>377</v>
      </c>
      <c r="F159" s="1977">
        <f t="shared" si="96"/>
        <v>0</v>
      </c>
      <c r="G159" s="2674">
        <f t="shared" si="97"/>
        <v>0</v>
      </c>
      <c r="H159" s="2656">
        <f t="shared" si="98"/>
        <v>0</v>
      </c>
      <c r="I159" s="1977">
        <f t="shared" si="99"/>
        <v>0</v>
      </c>
      <c r="J159" s="2674">
        <f t="shared" si="100"/>
        <v>0</v>
      </c>
      <c r="K159" s="2657">
        <f t="shared" si="101"/>
        <v>0</v>
      </c>
      <c r="L159" s="2658">
        <f>G159-'17NM_PLRecon'!H9</f>
        <v>-9515596.6133298185</v>
      </c>
      <c r="M159" s="2658">
        <f>J159-'17NM_PLRecon'!J9</f>
        <v>-3497014.09</v>
      </c>
      <c r="N159" s="2655">
        <v>661</v>
      </c>
      <c r="O159" s="2724">
        <v>661</v>
      </c>
      <c r="P159" s="2725" t="s">
        <v>436</v>
      </c>
      <c r="Q159" s="2725" t="s">
        <v>377</v>
      </c>
      <c r="R159" s="2726"/>
      <c r="S159" s="2727">
        <v>0</v>
      </c>
      <c r="T159" s="2728"/>
      <c r="U159" s="2727"/>
      <c r="V159" s="2727">
        <v>0</v>
      </c>
      <c r="W159" s="2729">
        <v>0</v>
      </c>
      <c r="X159" s="2665" t="e">
        <v>#DIV/0!</v>
      </c>
      <c r="Y159" s="2729"/>
      <c r="Z159" s="1316" t="e">
        <f>O159=#REF!</f>
        <v>#REF!</v>
      </c>
      <c r="AA159" s="2642"/>
      <c r="AB159" s="103"/>
      <c r="AC159" s="103"/>
      <c r="AD159" s="158">
        <v>661</v>
      </c>
      <c r="AE159" s="347">
        <v>661</v>
      </c>
      <c r="AF159" s="348" t="s">
        <v>436</v>
      </c>
      <c r="AG159" s="1400" t="s">
        <v>377</v>
      </c>
      <c r="AH159" s="3202" t="b">
        <f t="shared" si="105"/>
        <v>1</v>
      </c>
    </row>
    <row r="160" spans="1:34" x14ac:dyDescent="0.2">
      <c r="A160" s="2655"/>
      <c r="B160" s="2655">
        <v>6630</v>
      </c>
      <c r="C160" s="2666">
        <v>6630</v>
      </c>
      <c r="D160" s="1983"/>
      <c r="E160" s="1984" t="s">
        <v>2164</v>
      </c>
      <c r="F160" s="1977">
        <f t="shared" si="96"/>
        <v>0</v>
      </c>
      <c r="G160" s="1978">
        <f t="shared" si="97"/>
        <v>-16676.150000000001</v>
      </c>
      <c r="H160" s="2656">
        <f t="shared" si="98"/>
        <v>0</v>
      </c>
      <c r="I160" s="1977">
        <f t="shared" si="99"/>
        <v>0</v>
      </c>
      <c r="J160" s="1977">
        <f t="shared" si="100"/>
        <v>-16676.150000000001</v>
      </c>
      <c r="K160" s="2657">
        <f t="shared" si="101"/>
        <v>0</v>
      </c>
      <c r="L160" s="2658">
        <f>G160-'17NM_PLRecon'!H12</f>
        <v>-873250.15</v>
      </c>
      <c r="M160" s="2658">
        <f>J160-'17NM_PLRecon'!J12</f>
        <v>-873250.15</v>
      </c>
      <c r="N160" s="2655">
        <v>6630</v>
      </c>
      <c r="O160" s="2659">
        <v>663</v>
      </c>
      <c r="P160" s="2659"/>
      <c r="Q160" s="2660" t="s">
        <v>2164</v>
      </c>
      <c r="R160" s="2661"/>
      <c r="S160" s="2662">
        <v>-16676.150000000001</v>
      </c>
      <c r="T160" s="2663"/>
      <c r="U160" s="2662"/>
      <c r="V160" s="2662">
        <v>-16676.150000000001</v>
      </c>
      <c r="W160" s="2664">
        <v>0</v>
      </c>
      <c r="X160" s="2665">
        <v>1</v>
      </c>
      <c r="Y160" s="2637"/>
      <c r="Z160" s="1316" t="e">
        <f>O160=#REF!</f>
        <v>#REF!</v>
      </c>
      <c r="AA160" s="347"/>
      <c r="AB160" s="103"/>
      <c r="AC160" s="103"/>
      <c r="AD160" s="1381">
        <v>6630</v>
      </c>
      <c r="AE160" s="1651">
        <v>663</v>
      </c>
      <c r="AF160" s="348"/>
      <c r="AG160" s="1400" t="s">
        <v>2164</v>
      </c>
      <c r="AH160" s="3202" t="b">
        <f t="shared" si="105"/>
        <v>1</v>
      </c>
    </row>
    <row r="161" spans="1:34" x14ac:dyDescent="0.2">
      <c r="A161" s="2655">
        <v>674</v>
      </c>
      <c r="B161" s="2731">
        <v>6740</v>
      </c>
      <c r="C161" s="1986">
        <v>6740</v>
      </c>
      <c r="D161" s="1983" t="s">
        <v>436</v>
      </c>
      <c r="E161" s="1984" t="s">
        <v>489</v>
      </c>
      <c r="F161" s="1977">
        <f t="shared" si="96"/>
        <v>0</v>
      </c>
      <c r="G161" s="2673">
        <f t="shared" ref="G161:G164" si="106">S161</f>
        <v>14408</v>
      </c>
      <c r="H161" s="2656">
        <f t="shared" ref="H161:H164" si="107">T161</f>
        <v>0</v>
      </c>
      <c r="I161" s="1977">
        <f t="shared" ref="I161:I164" si="108">U161</f>
        <v>0</v>
      </c>
      <c r="J161" s="2673">
        <f t="shared" ref="J161:J164" si="109">V161</f>
        <v>14408</v>
      </c>
      <c r="K161" s="2657">
        <f t="shared" si="101"/>
        <v>0</v>
      </c>
      <c r="L161" s="2658">
        <f>G161-'17NM_PLRecon'!H32</f>
        <v>-2948476</v>
      </c>
      <c r="M161" s="2658">
        <f>J161-'17NM_PLRecon'!J32</f>
        <v>-2057296</v>
      </c>
      <c r="N161" s="2655">
        <v>674</v>
      </c>
      <c r="O161" s="2667">
        <v>674</v>
      </c>
      <c r="P161" s="2668" t="s">
        <v>436</v>
      </c>
      <c r="Q161" s="2668" t="s">
        <v>489</v>
      </c>
      <c r="R161" s="2669"/>
      <c r="S161" s="2661">
        <v>14408</v>
      </c>
      <c r="T161" s="2663"/>
      <c r="U161" s="2661"/>
      <c r="V161" s="2661">
        <v>14408</v>
      </c>
      <c r="W161" s="2670">
        <v>0</v>
      </c>
      <c r="X161" s="2665">
        <v>1</v>
      </c>
      <c r="Y161" s="2637"/>
      <c r="Z161" s="1316" t="e">
        <f>O161=#REF!</f>
        <v>#REF!</v>
      </c>
      <c r="AA161" s="2642"/>
      <c r="AB161" s="103"/>
      <c r="AC161" s="103"/>
      <c r="AD161" s="158">
        <v>674</v>
      </c>
      <c r="AE161" s="347">
        <v>674</v>
      </c>
      <c r="AF161" s="348" t="s">
        <v>436</v>
      </c>
      <c r="AG161" s="1400" t="s">
        <v>489</v>
      </c>
      <c r="AH161" s="3202" t="b">
        <f t="shared" si="105"/>
        <v>1</v>
      </c>
    </row>
    <row r="162" spans="1:34" x14ac:dyDescent="0.2">
      <c r="A162" s="2655">
        <v>675</v>
      </c>
      <c r="B162" s="2655">
        <v>6750</v>
      </c>
      <c r="C162" s="1987">
        <v>6750</v>
      </c>
      <c r="D162" s="2664" t="s">
        <v>436</v>
      </c>
      <c r="E162" s="1984" t="s">
        <v>789</v>
      </c>
      <c r="F162" s="1977">
        <f t="shared" si="96"/>
        <v>0</v>
      </c>
      <c r="G162" s="2673">
        <f t="shared" si="106"/>
        <v>-344252</v>
      </c>
      <c r="H162" s="2656">
        <f t="shared" si="107"/>
        <v>0</v>
      </c>
      <c r="I162" s="1977">
        <f t="shared" si="108"/>
        <v>0</v>
      </c>
      <c r="J162" s="2673">
        <f t="shared" si="109"/>
        <v>-344252</v>
      </c>
      <c r="K162" s="1979">
        <f>W162</f>
        <v>779</v>
      </c>
      <c r="L162" s="2658">
        <f>G162-'17NM_PLRecon'!H33</f>
        <v>-434550</v>
      </c>
      <c r="M162" s="2658">
        <f>J162-'17NM_PLRecon'!J33</f>
        <v>-434550</v>
      </c>
      <c r="N162" s="2655">
        <v>675</v>
      </c>
      <c r="O162" s="2667">
        <v>675</v>
      </c>
      <c r="P162" s="2668" t="s">
        <v>436</v>
      </c>
      <c r="Q162" s="2668" t="s">
        <v>789</v>
      </c>
      <c r="R162" s="2669"/>
      <c r="S162" s="2662">
        <v>-344252</v>
      </c>
      <c r="T162" s="2663"/>
      <c r="U162" s="2661"/>
      <c r="V162" s="2661">
        <v>-344252</v>
      </c>
      <c r="W162" s="2730">
        <v>779</v>
      </c>
      <c r="X162" s="2665">
        <v>1</v>
      </c>
      <c r="Y162" s="2637"/>
      <c r="Z162" s="1316" t="e">
        <f>O162=#REF!</f>
        <v>#REF!</v>
      </c>
      <c r="AA162" s="347"/>
      <c r="AB162" s="103"/>
      <c r="AC162" s="103"/>
      <c r="AD162" s="131">
        <v>675</v>
      </c>
      <c r="AE162" s="347">
        <v>675</v>
      </c>
      <c r="AF162" s="348" t="s">
        <v>436</v>
      </c>
      <c r="AG162" s="1400" t="s">
        <v>789</v>
      </c>
      <c r="AH162" s="3202" t="b">
        <f t="shared" si="105"/>
        <v>1</v>
      </c>
    </row>
    <row r="163" spans="1:34" x14ac:dyDescent="0.2">
      <c r="A163" s="2655"/>
      <c r="B163" s="2655">
        <v>7500</v>
      </c>
      <c r="C163" s="2666">
        <v>7500</v>
      </c>
      <c r="D163" s="1983"/>
      <c r="E163" s="1984" t="s">
        <v>2168</v>
      </c>
      <c r="F163" s="1977">
        <f t="shared" si="96"/>
        <v>0</v>
      </c>
      <c r="G163" s="1978">
        <f t="shared" si="106"/>
        <v>-132857</v>
      </c>
      <c r="H163" s="2656">
        <f t="shared" si="107"/>
        <v>0</v>
      </c>
      <c r="I163" s="1977">
        <f t="shared" si="108"/>
        <v>0</v>
      </c>
      <c r="J163" s="1977">
        <f t="shared" si="109"/>
        <v>-132857</v>
      </c>
      <c r="K163" s="2657">
        <f t="shared" si="101"/>
        <v>0</v>
      </c>
      <c r="L163" s="2658">
        <f>G163-'17NM_PLRecon'!H35</f>
        <v>-132857</v>
      </c>
      <c r="M163" s="2658">
        <f>J163-'17NM_PLRecon'!J35</f>
        <v>-132857</v>
      </c>
      <c r="N163" s="2655">
        <v>7500</v>
      </c>
      <c r="O163" s="2659">
        <v>7500</v>
      </c>
      <c r="P163" s="2659"/>
      <c r="Q163" s="2660" t="s">
        <v>2168</v>
      </c>
      <c r="R163" s="2661"/>
      <c r="S163" s="2662">
        <v>-132857</v>
      </c>
      <c r="T163" s="2663"/>
      <c r="U163" s="2662"/>
      <c r="V163" s="2662">
        <v>-132857</v>
      </c>
      <c r="W163" s="2664">
        <v>0</v>
      </c>
      <c r="X163" s="2665">
        <v>1</v>
      </c>
      <c r="Y163" s="2637"/>
      <c r="Z163" s="1316" t="e">
        <f>O163=#REF!</f>
        <v>#REF!</v>
      </c>
      <c r="AA163" s="2641"/>
      <c r="AB163" s="103"/>
      <c r="AC163" s="103"/>
      <c r="AD163" s="1381">
        <v>7500</v>
      </c>
      <c r="AE163" s="1651">
        <v>7500</v>
      </c>
      <c r="AF163" s="348"/>
      <c r="AG163" s="1400" t="s">
        <v>2168</v>
      </c>
      <c r="AH163" s="3202" t="b">
        <f t="shared" si="105"/>
        <v>1</v>
      </c>
    </row>
    <row r="164" spans="1:34" x14ac:dyDescent="0.2">
      <c r="A164" s="2655"/>
      <c r="B164" s="2655">
        <v>7580</v>
      </c>
      <c r="C164" s="2666">
        <v>7580</v>
      </c>
      <c r="D164" s="1983"/>
      <c r="E164" s="1984" t="s">
        <v>1927</v>
      </c>
      <c r="F164" s="1977">
        <f t="shared" si="96"/>
        <v>0</v>
      </c>
      <c r="G164" s="1978">
        <f t="shared" si="106"/>
        <v>8463.369999999999</v>
      </c>
      <c r="H164" s="2656">
        <f t="shared" si="107"/>
        <v>0</v>
      </c>
      <c r="I164" s="1977">
        <f t="shared" si="108"/>
        <v>0</v>
      </c>
      <c r="J164" s="1977">
        <f t="shared" si="109"/>
        <v>8463.369999999999</v>
      </c>
      <c r="K164" s="2657">
        <f t="shared" si="101"/>
        <v>0</v>
      </c>
      <c r="L164" s="2658">
        <f>G164-'17NM_PLRecon'!H36</f>
        <v>8463.369999999999</v>
      </c>
      <c r="M164" s="2658">
        <f>J164-'17NM_PLRecon'!J36</f>
        <v>8463.369999999999</v>
      </c>
      <c r="N164" s="2655">
        <v>7580</v>
      </c>
      <c r="O164" s="2659">
        <v>7580</v>
      </c>
      <c r="P164" s="2659"/>
      <c r="Q164" s="2660" t="s">
        <v>1927</v>
      </c>
      <c r="R164" s="2661"/>
      <c r="S164" s="2662">
        <v>8463.369999999999</v>
      </c>
      <c r="T164" s="2663"/>
      <c r="U164" s="2662"/>
      <c r="V164" s="2662">
        <v>8463.369999999999</v>
      </c>
      <c r="W164" s="2664">
        <v>0</v>
      </c>
      <c r="X164" s="2665">
        <v>1</v>
      </c>
      <c r="Y164" s="2637"/>
      <c r="Z164" s="1316" t="e">
        <f>O164=#REF!</f>
        <v>#REF!</v>
      </c>
      <c r="AA164" s="2641"/>
      <c r="AB164" s="103"/>
      <c r="AC164" s="304"/>
      <c r="AD164" s="1096">
        <v>7580</v>
      </c>
      <c r="AE164" s="1401">
        <v>7580</v>
      </c>
      <c r="AF164" s="1402"/>
      <c r="AG164" s="1392" t="s">
        <v>1927</v>
      </c>
      <c r="AH164" s="3202" t="b">
        <f t="shared" si="105"/>
        <v>1</v>
      </c>
    </row>
    <row r="165" spans="1:34" x14ac:dyDescent="0.2">
      <c r="A165" s="2706"/>
      <c r="B165" s="2706">
        <v>492.1</v>
      </c>
      <c r="C165" s="2707">
        <v>492.1</v>
      </c>
      <c r="D165" s="2708" t="s">
        <v>1921</v>
      </c>
      <c r="E165" s="2709" t="s">
        <v>1747</v>
      </c>
      <c r="F165" s="2710">
        <f t="shared" si="96"/>
        <v>0</v>
      </c>
      <c r="G165" s="2711">
        <f t="shared" ref="G165:G169" si="110">S165</f>
        <v>6143794.2998760836</v>
      </c>
      <c r="H165" s="2712">
        <f t="shared" ref="H165:H169" si="111">T165</f>
        <v>0</v>
      </c>
      <c r="I165" s="2713">
        <f t="shared" ref="I165:I169" si="112">U165</f>
        <v>0</v>
      </c>
      <c r="J165" s="2711">
        <f t="shared" ref="J165:J169" si="113">V165</f>
        <v>2479021</v>
      </c>
      <c r="K165" s="2714">
        <f t="shared" si="101"/>
        <v>0</v>
      </c>
      <c r="L165" s="2715">
        <f>G165-'17NM_PLRecon'!H37</f>
        <v>6129386.2998760836</v>
      </c>
      <c r="M165" s="2715">
        <f>J165-'17NM_PLRecon'!J37</f>
        <v>2464613</v>
      </c>
      <c r="N165" s="2716">
        <v>4920</v>
      </c>
      <c r="O165" s="2717">
        <v>492</v>
      </c>
      <c r="P165" s="2717" t="s">
        <v>1921</v>
      </c>
      <c r="Q165" s="2718" t="s">
        <v>1747</v>
      </c>
      <c r="R165" s="2719"/>
      <c r="S165" s="2719">
        <v>6143794.2998760836</v>
      </c>
      <c r="T165" s="2720"/>
      <c r="U165" s="2719"/>
      <c r="V165" s="2719">
        <v>2479021</v>
      </c>
      <c r="W165" s="2716">
        <v>0</v>
      </c>
      <c r="X165" s="2721">
        <v>0.39429180500241262</v>
      </c>
      <c r="Y165" s="2722"/>
      <c r="Z165" s="1316" t="e">
        <f>O165=#REF!</f>
        <v>#REF!</v>
      </c>
      <c r="AA165" s="2641"/>
      <c r="AB165" s="103"/>
      <c r="AC165" s="304"/>
      <c r="AD165" s="131">
        <v>4920</v>
      </c>
      <c r="AE165" s="1405">
        <v>492.1</v>
      </c>
      <c r="AF165" s="1580" t="s">
        <v>1921</v>
      </c>
      <c r="AG165" s="3654" t="s">
        <v>1747</v>
      </c>
      <c r="AH165" s="3202" t="b">
        <f t="shared" si="105"/>
        <v>1</v>
      </c>
    </row>
    <row r="166" spans="1:34" x14ac:dyDescent="0.2">
      <c r="A166" s="2706"/>
      <c r="B166" s="2706">
        <v>4920</v>
      </c>
      <c r="C166" s="2707">
        <v>4920</v>
      </c>
      <c r="D166" s="2708"/>
      <c r="E166" s="2709"/>
      <c r="F166" s="2710">
        <f t="shared" si="96"/>
        <v>0</v>
      </c>
      <c r="G166" s="2723">
        <f t="shared" si="110"/>
        <v>4507417.5960346963</v>
      </c>
      <c r="H166" s="2712">
        <f t="shared" si="111"/>
        <v>0</v>
      </c>
      <c r="I166" s="2713">
        <f t="shared" si="112"/>
        <v>0</v>
      </c>
      <c r="J166" s="2723">
        <f t="shared" si="113"/>
        <v>1818743</v>
      </c>
      <c r="K166" s="2714">
        <f t="shared" si="101"/>
        <v>0</v>
      </c>
      <c r="L166" s="2715">
        <f>G166-'17NM_PLRecon'!H38</f>
        <v>4851669.5960346963</v>
      </c>
      <c r="M166" s="2715">
        <f>J166-'17NM_PLRecon'!J38</f>
        <v>2162995</v>
      </c>
      <c r="N166" s="2716">
        <v>4921</v>
      </c>
      <c r="O166" s="2717">
        <v>492</v>
      </c>
      <c r="P166" s="2717"/>
      <c r="Q166" s="2718" t="s">
        <v>1748</v>
      </c>
      <c r="R166" s="2719"/>
      <c r="S166" s="2719">
        <v>4507417.5960346963</v>
      </c>
      <c r="T166" s="2720"/>
      <c r="U166" s="2719"/>
      <c r="V166" s="2719">
        <v>1818743</v>
      </c>
      <c r="W166" s="2716"/>
      <c r="X166" s="2721">
        <v>0.39429180500241262</v>
      </c>
      <c r="Y166" s="2722"/>
      <c r="Z166" s="1316" t="e">
        <f>O166=#REF!</f>
        <v>#REF!</v>
      </c>
      <c r="AA166" s="347"/>
      <c r="AB166" s="103"/>
      <c r="AC166" s="304"/>
      <c r="AD166" s="131"/>
      <c r="AE166" s="333">
        <v>492</v>
      </c>
      <c r="AF166" s="3655"/>
      <c r="AG166" s="3654"/>
      <c r="AH166" s="3202" t="b">
        <f t="shared" si="105"/>
        <v>0</v>
      </c>
    </row>
    <row r="167" spans="1:34" ht="25.5" x14ac:dyDescent="0.2">
      <c r="A167" s="2655">
        <v>421</v>
      </c>
      <c r="B167" s="2655">
        <v>4210</v>
      </c>
      <c r="C167" s="2732">
        <v>4210</v>
      </c>
      <c r="D167" s="2733"/>
      <c r="E167" s="2734" t="s">
        <v>306</v>
      </c>
      <c r="F167" s="1980">
        <f t="shared" si="96"/>
        <v>0</v>
      </c>
      <c r="G167" s="2673">
        <f t="shared" si="110"/>
        <v>11108417.26</v>
      </c>
      <c r="H167" s="2656">
        <f t="shared" si="111"/>
        <v>0</v>
      </c>
      <c r="I167" s="1977">
        <f t="shared" si="112"/>
        <v>0</v>
      </c>
      <c r="J167" s="2673">
        <f t="shared" si="113"/>
        <v>11108417.26</v>
      </c>
      <c r="K167" s="2657">
        <f t="shared" si="101"/>
        <v>0</v>
      </c>
      <c r="L167" s="2658"/>
      <c r="M167" s="2658"/>
      <c r="N167" s="2735">
        <v>421</v>
      </c>
      <c r="O167" s="2736">
        <v>421</v>
      </c>
      <c r="P167" s="2737"/>
      <c r="Q167" s="2738" t="s">
        <v>306</v>
      </c>
      <c r="R167" s="2739"/>
      <c r="S167" s="2740">
        <v>11108417.26</v>
      </c>
      <c r="T167" s="2663"/>
      <c r="U167" s="2740"/>
      <c r="V167" s="2740">
        <v>11108417.26</v>
      </c>
      <c r="W167" s="2705">
        <v>0</v>
      </c>
      <c r="X167" s="2665">
        <v>1</v>
      </c>
      <c r="Y167" s="2637"/>
      <c r="Z167" s="2004"/>
      <c r="AA167" s="2642"/>
      <c r="AB167" s="103"/>
      <c r="AC167" s="304"/>
      <c r="AD167" s="131">
        <v>421</v>
      </c>
      <c r="AE167" s="3656">
        <v>421</v>
      </c>
      <c r="AF167" s="3655"/>
      <c r="AG167" s="3657" t="s">
        <v>306</v>
      </c>
      <c r="AH167" s="3202" t="b">
        <f t="shared" si="105"/>
        <v>1</v>
      </c>
    </row>
    <row r="168" spans="1:34" x14ac:dyDescent="0.2">
      <c r="A168" s="2637"/>
      <c r="B168" s="2735"/>
      <c r="C168" s="2741"/>
      <c r="D168" s="2742"/>
      <c r="E168" s="2743"/>
      <c r="F168" s="1981">
        <f t="shared" si="96"/>
        <v>0</v>
      </c>
      <c r="G168" s="2744">
        <f t="shared" si="110"/>
        <v>0</v>
      </c>
      <c r="H168" s="2745">
        <f t="shared" si="111"/>
        <v>0</v>
      </c>
      <c r="I168" s="2745">
        <f t="shared" si="112"/>
        <v>0</v>
      </c>
      <c r="J168" s="2744">
        <f t="shared" si="113"/>
        <v>0</v>
      </c>
      <c r="K168" s="2745">
        <f t="shared" si="101"/>
        <v>0</v>
      </c>
      <c r="L168" s="2658">
        <f>G168-'17NM_PLRecon'!H69</f>
        <v>-6143794.2998760836</v>
      </c>
      <c r="M168" s="2658">
        <f>J168-'17NM_PLRecon'!J69</f>
        <v>-2479021</v>
      </c>
      <c r="N168" s="2735"/>
      <c r="O168" s="2736"/>
      <c r="P168" s="2746"/>
      <c r="Q168" s="2737"/>
      <c r="R168" s="2747"/>
      <c r="S168" s="2748"/>
      <c r="T168" s="2749"/>
      <c r="U168" s="2748"/>
      <c r="V168" s="2662"/>
      <c r="W168" s="2662"/>
      <c r="X168" s="2665" t="e">
        <v>#DIV/0!</v>
      </c>
      <c r="Y168" s="2637"/>
      <c r="Z168" s="1316" t="e">
        <f>#REF!=#REF!</f>
        <v>#REF!</v>
      </c>
      <c r="AA168" s="2641"/>
      <c r="AB168" s="103"/>
      <c r="AC168" s="304"/>
      <c r="AD168" s="132"/>
      <c r="AE168" s="3658"/>
      <c r="AF168" s="3659"/>
      <c r="AG168" s="3660"/>
      <c r="AH168" s="3202" t="b">
        <f t="shared" si="105"/>
        <v>1</v>
      </c>
    </row>
    <row r="169" spans="1:34" ht="25.5" x14ac:dyDescent="0.2">
      <c r="A169" s="2637">
        <v>999</v>
      </c>
      <c r="B169" s="2655">
        <v>999</v>
      </c>
      <c r="C169" s="2732">
        <v>999</v>
      </c>
      <c r="D169" s="2637"/>
      <c r="E169" s="2733" t="s">
        <v>307</v>
      </c>
      <c r="F169" s="2750">
        <f t="shared" si="96"/>
        <v>0</v>
      </c>
      <c r="G169" s="2751">
        <f t="shared" si="110"/>
        <v>0</v>
      </c>
      <c r="H169" s="2750">
        <f t="shared" si="111"/>
        <v>0</v>
      </c>
      <c r="I169" s="2750">
        <f t="shared" si="112"/>
        <v>0</v>
      </c>
      <c r="J169" s="2751">
        <f t="shared" si="113"/>
        <v>0</v>
      </c>
      <c r="K169" s="2750">
        <f t="shared" si="101"/>
        <v>0</v>
      </c>
      <c r="L169" s="2658">
        <f>G169-'17NM_PLRecon'!H68</f>
        <v>-4507417.5960346963</v>
      </c>
      <c r="M169" s="2658">
        <f>J169-'17NM_PLRecon'!J68</f>
        <v>-1818743</v>
      </c>
      <c r="N169" s="2655">
        <v>999</v>
      </c>
      <c r="O169" s="1986">
        <v>999</v>
      </c>
      <c r="P169" s="2664"/>
      <c r="Q169" s="1983" t="s">
        <v>307</v>
      </c>
      <c r="R169" s="2752"/>
      <c r="S169" s="2753">
        <v>0</v>
      </c>
      <c r="T169" s="2754">
        <v>0</v>
      </c>
      <c r="U169" s="2755">
        <v>0</v>
      </c>
      <c r="V169" s="2753">
        <v>0</v>
      </c>
      <c r="W169" s="2753">
        <v>0</v>
      </c>
      <c r="X169" s="2665" t="e">
        <v>#DIV/0!</v>
      </c>
      <c r="Y169" s="2637"/>
      <c r="Z169" s="1316" t="e">
        <f>#REF!=#REF!</f>
        <v>#REF!</v>
      </c>
      <c r="AA169" s="347"/>
      <c r="AB169" s="103"/>
      <c r="AC169" s="304"/>
      <c r="AD169" s="131">
        <v>999</v>
      </c>
      <c r="AE169" s="3656">
        <v>999</v>
      </c>
      <c r="AF169" s="3202"/>
      <c r="AG169" s="3655" t="s">
        <v>307</v>
      </c>
      <c r="AH169" s="3202" t="b">
        <f t="shared" si="105"/>
        <v>1</v>
      </c>
    </row>
    <row r="170" spans="1:34" x14ac:dyDescent="0.2">
      <c r="A170" s="131"/>
      <c r="B170" s="131"/>
      <c r="C170" s="108"/>
      <c r="D170" s="1616"/>
      <c r="E170" s="109"/>
      <c r="F170" s="777"/>
      <c r="G170" s="777"/>
      <c r="H170" s="350"/>
      <c r="I170" s="777"/>
      <c r="J170" s="777"/>
      <c r="K170" s="777"/>
      <c r="L170" s="1043"/>
      <c r="M170" s="1043"/>
      <c r="N170" s="328"/>
      <c r="O170" s="347"/>
      <c r="P170" s="102"/>
      <c r="Q170" s="348"/>
      <c r="R170" s="349"/>
      <c r="S170" s="350"/>
      <c r="T170" s="350"/>
      <c r="U170" s="350"/>
      <c r="V170" s="350"/>
      <c r="W170" s="350"/>
      <c r="Z170" s="1316"/>
      <c r="AA170" s="2642"/>
      <c r="AB170" s="103"/>
      <c r="AC170" s="304"/>
      <c r="AD170" s="103"/>
    </row>
    <row r="171" spans="1:34" x14ac:dyDescent="0.2">
      <c r="G171" s="138"/>
      <c r="J171" s="138"/>
      <c r="N171" s="102"/>
      <c r="O171" s="102"/>
      <c r="P171" s="102"/>
      <c r="Q171" s="102"/>
      <c r="R171" s="875"/>
      <c r="S171" s="1388">
        <f>SUM(S96:S170)</f>
        <v>280621746.85771668</v>
      </c>
      <c r="T171" s="351">
        <f t="shared" ref="T171:U171" si="114">SUM(T96:T170)</f>
        <v>0</v>
      </c>
      <c r="U171" s="351">
        <f t="shared" si="114"/>
        <v>0</v>
      </c>
      <c r="V171" s="1388">
        <f>SUM(V96:V170)</f>
        <v>219463555.45999998</v>
      </c>
      <c r="W171" s="1388">
        <f>SUM(W96:W170)</f>
        <v>48215</v>
      </c>
      <c r="X171" s="500">
        <f t="shared" ref="X171:X173" si="115">+V171/S171</f>
        <v>0.78206182492076903</v>
      </c>
      <c r="Y171" s="41"/>
      <c r="AA171" s="2642"/>
      <c r="AB171" s="103"/>
      <c r="AC171" s="304"/>
      <c r="AD171" s="103"/>
    </row>
    <row r="172" spans="1:34" ht="15" x14ac:dyDescent="0.25">
      <c r="B172" s="197"/>
      <c r="C172" s="197"/>
      <c r="D172" s="197"/>
      <c r="E172" s="355" t="s">
        <v>221</v>
      </c>
      <c r="F172" s="197"/>
      <c r="G172" s="356">
        <f>SUM(G95:G171)</f>
        <v>280621746.85771668</v>
      </c>
      <c r="H172" s="197"/>
      <c r="I172" s="357">
        <f>SUM(I96:I171)</f>
        <v>0</v>
      </c>
      <c r="J172" s="356">
        <f>SUM(J95:J171)</f>
        <v>219463555.45999998</v>
      </c>
      <c r="K172" s="356">
        <f>SUM(K95:K170)</f>
        <v>48215</v>
      </c>
      <c r="L172" s="197"/>
      <c r="N172" s="102"/>
      <c r="O172" s="102"/>
      <c r="P172" s="102"/>
      <c r="Q172" s="102"/>
      <c r="R172" s="102"/>
      <c r="S172" s="360">
        <f>S171-G172</f>
        <v>0</v>
      </c>
      <c r="T172" s="360">
        <f>T171-H172</f>
        <v>0</v>
      </c>
      <c r="U172" s="360">
        <f>U171-I172</f>
        <v>0</v>
      </c>
      <c r="V172" s="360">
        <f>V171-J172</f>
        <v>0</v>
      </c>
      <c r="W172" s="360">
        <f>W171-K172</f>
        <v>0</v>
      </c>
      <c r="X172" s="500" t="e">
        <f t="shared" si="115"/>
        <v>#DIV/0!</v>
      </c>
      <c r="AA172" s="2642"/>
      <c r="AB172" s="103"/>
      <c r="AC172" s="304"/>
      <c r="AD172" s="103"/>
    </row>
    <row r="173" spans="1:34" ht="14.25" x14ac:dyDescent="0.2">
      <c r="F173" s="138">
        <f>+F169+F168</f>
        <v>0</v>
      </c>
      <c r="J173" s="138">
        <f>J172-V171</f>
        <v>0</v>
      </c>
      <c r="N173" s="359"/>
      <c r="O173" s="359"/>
      <c r="P173" s="359"/>
      <c r="Q173" s="359"/>
      <c r="R173" s="359"/>
      <c r="S173" s="2197"/>
      <c r="T173" s="2198"/>
      <c r="U173" s="2198"/>
      <c r="V173" s="2197"/>
      <c r="W173" s="1388">
        <f>+W171-'xx17revised SUMMARY - other'!G129</f>
        <v>0</v>
      </c>
      <c r="X173" s="500" t="e">
        <f t="shared" si="115"/>
        <v>#DIV/0!</v>
      </c>
      <c r="Y173" s="197"/>
      <c r="AA173" s="347"/>
      <c r="AB173" s="103"/>
      <c r="AC173" s="103"/>
      <c r="AD173" s="103"/>
    </row>
    <row r="174" spans="1:34" x14ac:dyDescent="0.2">
      <c r="B174" s="849"/>
      <c r="F174" s="437" t="e">
        <f>+F169/F173</f>
        <v>#DIV/0!</v>
      </c>
      <c r="AA174" s="2641"/>
      <c r="AB174" s="103"/>
      <c r="AC174" s="103"/>
      <c r="AD174" s="103"/>
    </row>
    <row r="175" spans="1:34" ht="14.25" x14ac:dyDescent="0.2">
      <c r="B175" s="868"/>
      <c r="G175" s="2023">
        <f>+G172-'17NM_PLRecon'!H157</f>
        <v>9211615.9599999189</v>
      </c>
      <c r="J175" s="2023">
        <f>+J172-'17NM_PLRecon'!J157</f>
        <v>27400124.729999989</v>
      </c>
      <c r="AA175" s="347"/>
      <c r="AB175" s="103"/>
      <c r="AC175" s="103"/>
      <c r="AD175" s="103"/>
    </row>
    <row r="176" spans="1:34" x14ac:dyDescent="0.2">
      <c r="B176" s="868"/>
      <c r="C176" s="590"/>
      <c r="E176" s="590"/>
      <c r="J176" s="452"/>
      <c r="L176" s="2004"/>
      <c r="N176" s="2004"/>
      <c r="O176" s="2004"/>
      <c r="P176" s="2004"/>
      <c r="Q176" s="2004"/>
      <c r="R176" s="2004"/>
      <c r="S176" s="2004"/>
      <c r="T176" s="2004"/>
      <c r="U176" s="2004"/>
      <c r="V176" s="2004"/>
      <c r="W176" s="2004"/>
      <c r="Y176" s="2004"/>
      <c r="Z176" s="2004"/>
      <c r="AA176" s="347"/>
      <c r="AB176" s="103"/>
      <c r="AC176" s="103"/>
      <c r="AD176" s="103"/>
    </row>
    <row r="177" spans="2:30" x14ac:dyDescent="0.2">
      <c r="B177" s="868"/>
      <c r="C177" s="590"/>
      <c r="E177" s="590"/>
      <c r="F177" s="2024" t="s">
        <v>2179</v>
      </c>
      <c r="G177" s="138">
        <f>SUM(G96:G117)</f>
        <v>42157375.959999993</v>
      </c>
      <c r="I177" s="2024" t="s">
        <v>2179</v>
      </c>
      <c r="J177" s="138">
        <f>SUM(J96:J117)</f>
        <v>26875009</v>
      </c>
      <c r="L177" s="2004"/>
      <c r="N177" s="2004"/>
      <c r="O177" s="2004"/>
      <c r="P177" s="2004"/>
      <c r="Q177" s="2004"/>
      <c r="R177" s="2004"/>
      <c r="S177" s="2004"/>
      <c r="T177" s="2004"/>
      <c r="U177" s="2004"/>
      <c r="V177" s="2004"/>
      <c r="W177" s="2004"/>
      <c r="Y177" s="2004"/>
      <c r="Z177" s="2004"/>
      <c r="AA177" s="2641"/>
      <c r="AB177" s="103"/>
      <c r="AC177" s="103"/>
      <c r="AD177" s="103"/>
    </row>
    <row r="178" spans="2:30" x14ac:dyDescent="0.2">
      <c r="B178" s="868"/>
      <c r="C178" s="590"/>
      <c r="E178" s="590"/>
      <c r="G178" s="138">
        <f>SUM(G118:G170)</f>
        <v>238464370.89771673</v>
      </c>
      <c r="J178" s="138">
        <f>SUM(J118:J170)</f>
        <v>192588546.45999998</v>
      </c>
      <c r="L178" s="2004"/>
      <c r="N178" s="2004"/>
      <c r="O178" s="2004"/>
      <c r="P178" s="2004"/>
      <c r="Q178" s="2004"/>
      <c r="R178" s="2004"/>
      <c r="S178" s="2004"/>
      <c r="T178" s="2004"/>
      <c r="U178" s="2004"/>
      <c r="V178" s="2004"/>
      <c r="W178" s="2004"/>
      <c r="Y178" s="2004"/>
      <c r="Z178" s="2004"/>
      <c r="AA178" s="347"/>
      <c r="AB178" s="103"/>
      <c r="AC178" s="103"/>
      <c r="AD178" s="103"/>
    </row>
    <row r="179" spans="2:30" ht="14.25" x14ac:dyDescent="0.2">
      <c r="G179" s="2023">
        <f>SUM(G118:G170)-G178</f>
        <v>0</v>
      </c>
      <c r="J179" s="2023">
        <f>SUM(J118:J170)-J178</f>
        <v>0</v>
      </c>
      <c r="K179" s="912"/>
      <c r="L179" s="2004"/>
      <c r="N179" s="2004"/>
      <c r="O179" s="2004"/>
      <c r="P179" s="2004"/>
      <c r="Q179" s="2004"/>
      <c r="R179" s="2004"/>
      <c r="S179" s="2004"/>
      <c r="T179" s="2004"/>
      <c r="U179" s="2004"/>
      <c r="V179" s="2004"/>
      <c r="W179" s="2004"/>
      <c r="Y179" s="2004"/>
      <c r="Z179" s="2004"/>
      <c r="AA179" s="347"/>
      <c r="AB179" s="103"/>
      <c r="AC179" s="103"/>
      <c r="AD179" s="103"/>
    </row>
    <row r="180" spans="2:30" x14ac:dyDescent="0.2">
      <c r="AA180" s="103"/>
      <c r="AB180" s="103"/>
      <c r="AC180" s="103"/>
      <c r="AD180" s="103"/>
    </row>
    <row r="181" spans="2:30" x14ac:dyDescent="0.2">
      <c r="G181" s="138">
        <f>+G172-G177</f>
        <v>238464370.8977167</v>
      </c>
      <c r="J181" s="138">
        <f>+J172-J177</f>
        <v>192588546.45999998</v>
      </c>
      <c r="AD181" s="103"/>
    </row>
    <row r="182" spans="2:30" x14ac:dyDescent="0.2">
      <c r="AD182" s="103"/>
    </row>
    <row r="183" spans="2:30" x14ac:dyDescent="0.2">
      <c r="AD183" s="103"/>
    </row>
    <row r="184" spans="2:30" ht="15" x14ac:dyDescent="0.2">
      <c r="Q184" s="1989"/>
      <c r="AD184" s="103"/>
    </row>
    <row r="185" spans="2:30" ht="15" x14ac:dyDescent="0.2">
      <c r="Q185" s="1989"/>
      <c r="AD185" s="103"/>
    </row>
    <row r="186" spans="2:30" x14ac:dyDescent="0.2">
      <c r="AD186" s="103"/>
    </row>
  </sheetData>
  <mergeCells count="3">
    <mergeCell ref="AC28:AD28"/>
    <mergeCell ref="N1:W4"/>
    <mergeCell ref="AB115:AC115"/>
  </mergeCells>
  <phoneticPr fontId="0" type="noConversion"/>
  <conditionalFormatting sqref="Z1:Z32 Z52:Z57 Z59:Z65 Z76:Z78 Z67:Z69 Z71 Z38:Z48 Z73:Z74 Z34 AD170:AD185 Z80:Z1048576 AH96:AH169">
    <cfRule type="containsText" dxfId="28" priority="16" operator="containsText" text="false">
      <formula>NOT(ISERROR(SEARCH("false",Z1)))</formula>
    </cfRule>
  </conditionalFormatting>
  <conditionalFormatting sqref="Z49">
    <cfRule type="containsText" dxfId="27" priority="13" operator="containsText" text="false">
      <formula>NOT(ISERROR(SEARCH("false",Z49)))</formula>
    </cfRule>
  </conditionalFormatting>
  <conditionalFormatting sqref="Z50">
    <cfRule type="containsText" dxfId="26" priority="12" operator="containsText" text="false">
      <formula>NOT(ISERROR(SEARCH("false",Z50)))</formula>
    </cfRule>
  </conditionalFormatting>
  <conditionalFormatting sqref="Z51">
    <cfRule type="containsText" dxfId="25" priority="11" operator="containsText" text="false">
      <formula>NOT(ISERROR(SEARCH("false",Z51)))</formula>
    </cfRule>
  </conditionalFormatting>
  <conditionalFormatting sqref="Z58">
    <cfRule type="containsText" dxfId="24" priority="10" operator="containsText" text="false">
      <formula>NOT(ISERROR(SEARCH("false",Z58)))</formula>
    </cfRule>
  </conditionalFormatting>
  <conditionalFormatting sqref="Z75">
    <cfRule type="containsText" dxfId="23" priority="9" operator="containsText" text="false">
      <formula>NOT(ISERROR(SEARCH("false",Z75)))</formula>
    </cfRule>
  </conditionalFormatting>
  <conditionalFormatting sqref="Z79">
    <cfRule type="containsText" dxfId="22" priority="8" operator="containsText" text="false">
      <formula>NOT(ISERROR(SEARCH("false",Z79)))</formula>
    </cfRule>
  </conditionalFormatting>
  <conditionalFormatting sqref="Z66">
    <cfRule type="containsText" dxfId="21" priority="7" operator="containsText" text="false">
      <formula>NOT(ISERROR(SEARCH("false",Z66)))</formula>
    </cfRule>
  </conditionalFormatting>
  <conditionalFormatting sqref="Z70">
    <cfRule type="containsText" dxfId="20" priority="6" operator="containsText" text="false">
      <formula>NOT(ISERROR(SEARCH("false",Z70)))</formula>
    </cfRule>
  </conditionalFormatting>
  <conditionalFormatting sqref="Z35:Z37">
    <cfRule type="containsText" dxfId="19" priority="5" operator="containsText" text="false">
      <formula>NOT(ISERROR(SEARCH("false",Z35)))</formula>
    </cfRule>
  </conditionalFormatting>
  <conditionalFormatting sqref="Z72">
    <cfRule type="containsText" dxfId="18" priority="3" operator="containsText" text="false">
      <formula>NOT(ISERROR(SEARCH("false",Z72)))</formula>
    </cfRule>
  </conditionalFormatting>
  <conditionalFormatting sqref="Z33">
    <cfRule type="containsText" dxfId="17" priority="2" operator="containsText" text="false">
      <formula>NOT(ISERROR(SEARCH("false",Z33)))</formula>
    </cfRule>
  </conditionalFormatting>
  <printOptions headings="1" gridLines="1"/>
  <pageMargins left="0" right="0" top="0.25" bottom="0.5" header="0" footer="0.25"/>
  <pageSetup scale="68" orientation="portrait" blackAndWhite="1" r:id="rId1"/>
  <headerFooter alignWithMargins="0">
    <oddHeader>&amp;L&amp;D</oddHeader>
    <oddFooter>&amp;L&amp;Z&amp;F&amp;R&amp;A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Z63"/>
  <sheetViews>
    <sheetView zoomScale="70" zoomScaleNormal="7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defaultColWidth="9.140625" defaultRowHeight="12" x14ac:dyDescent="0.2"/>
  <cols>
    <col min="1" max="1" width="37.28515625" style="525" bestFit="1" customWidth="1"/>
    <col min="2" max="2" width="10.7109375" style="511" bestFit="1" customWidth="1"/>
    <col min="3" max="3" width="10.85546875" style="511" customWidth="1"/>
    <col min="4" max="4" width="11.42578125" style="511" customWidth="1"/>
    <col min="5" max="5" width="9.28515625" style="511" bestFit="1" customWidth="1"/>
    <col min="6" max="6" width="8.7109375" style="511" bestFit="1" customWidth="1"/>
    <col min="7" max="7" width="9.85546875" style="511" bestFit="1" customWidth="1"/>
    <col min="8" max="8" width="8.5703125" style="511" bestFit="1" customWidth="1"/>
    <col min="9" max="9" width="10" style="511" bestFit="1" customWidth="1"/>
    <col min="10" max="10" width="8.5703125" style="511" bestFit="1" customWidth="1"/>
    <col min="11" max="11" width="10.42578125" style="511" bestFit="1" customWidth="1"/>
    <col min="12" max="12" width="10.28515625" style="511" customWidth="1"/>
    <col min="13" max="13" width="7.5703125" style="511" bestFit="1" customWidth="1"/>
    <col min="14" max="14" width="4.42578125" style="511" customWidth="1"/>
    <col min="15" max="15" width="10.7109375" style="511" bestFit="1" customWidth="1"/>
    <col min="16" max="16" width="7.7109375" style="511" bestFit="1" customWidth="1"/>
    <col min="17" max="18" width="8.5703125" style="511" bestFit="1" customWidth="1"/>
    <col min="19" max="19" width="10.140625" style="511" bestFit="1" customWidth="1"/>
    <col min="20" max="20" width="9" style="511" bestFit="1" customWidth="1"/>
    <col min="21" max="21" width="8.7109375" style="511" bestFit="1" customWidth="1"/>
    <col min="22" max="22" width="8.5703125" style="511" bestFit="1" customWidth="1"/>
    <col min="23" max="24" width="10" style="511" bestFit="1" customWidth="1"/>
    <col min="25" max="25" width="9.140625" style="511"/>
    <col min="26" max="16384" width="9.140625" style="506"/>
  </cols>
  <sheetData>
    <row r="1" spans="1:25" s="504" customFormat="1" ht="12.75" x14ac:dyDescent="0.2">
      <c r="A1" s="87" t="s">
        <v>4194</v>
      </c>
      <c r="B1" s="505">
        <v>320</v>
      </c>
      <c r="C1" s="505">
        <v>520</v>
      </c>
      <c r="D1" s="505">
        <v>330</v>
      </c>
      <c r="E1" s="505">
        <v>230</v>
      </c>
      <c r="F1" s="505">
        <v>130</v>
      </c>
      <c r="G1" s="505">
        <v>525</v>
      </c>
      <c r="H1" s="505">
        <v>660</v>
      </c>
      <c r="I1" s="505">
        <v>10</v>
      </c>
      <c r="J1" s="505">
        <v>220</v>
      </c>
      <c r="K1" s="505">
        <v>240</v>
      </c>
      <c r="L1" s="505">
        <v>210</v>
      </c>
      <c r="M1" s="2388"/>
      <c r="N1" s="505"/>
      <c r="O1" s="505">
        <v>610</v>
      </c>
      <c r="P1" s="505">
        <v>615</v>
      </c>
      <c r="Q1" s="505">
        <v>527</v>
      </c>
      <c r="R1" s="505">
        <v>350</v>
      </c>
      <c r="S1" s="505">
        <v>526</v>
      </c>
      <c r="T1" s="505">
        <v>120</v>
      </c>
      <c r="U1" s="505">
        <v>140</v>
      </c>
      <c r="V1" s="505">
        <v>690</v>
      </c>
      <c r="W1" s="505"/>
      <c r="X1" s="505"/>
      <c r="Y1" s="505"/>
    </row>
    <row r="2" spans="1:25" s="504" customFormat="1" ht="12.75" x14ac:dyDescent="0.2">
      <c r="A2" s="1303" t="s">
        <v>743</v>
      </c>
      <c r="B2" s="505" t="s">
        <v>686</v>
      </c>
      <c r="C2" s="505" t="s">
        <v>687</v>
      </c>
      <c r="D2" s="505" t="s">
        <v>688</v>
      </c>
      <c r="E2" s="505" t="s">
        <v>689</v>
      </c>
      <c r="F2" s="505" t="s">
        <v>690</v>
      </c>
      <c r="G2" s="505" t="s">
        <v>691</v>
      </c>
      <c r="H2" s="505" t="s">
        <v>692</v>
      </c>
      <c r="I2" s="505" t="s">
        <v>693</v>
      </c>
      <c r="J2" s="505" t="s">
        <v>694</v>
      </c>
      <c r="K2" s="505" t="s">
        <v>695</v>
      </c>
      <c r="L2" s="505" t="s">
        <v>696</v>
      </c>
      <c r="M2" s="505" t="s">
        <v>1143</v>
      </c>
      <c r="N2" s="505"/>
      <c r="O2" s="505" t="s">
        <v>697</v>
      </c>
      <c r="P2" s="505" t="s">
        <v>698</v>
      </c>
      <c r="Q2" s="505" t="s">
        <v>699</v>
      </c>
      <c r="R2" s="755" t="s">
        <v>700</v>
      </c>
      <c r="S2" s="505" t="s">
        <v>701</v>
      </c>
      <c r="T2" s="505" t="s">
        <v>702</v>
      </c>
      <c r="U2" s="505" t="s">
        <v>703</v>
      </c>
      <c r="V2" s="505" t="s">
        <v>704</v>
      </c>
      <c r="W2" s="505"/>
      <c r="X2" s="505"/>
      <c r="Y2" s="505"/>
    </row>
    <row r="3" spans="1:25" x14ac:dyDescent="0.2">
      <c r="A3" s="1304" t="s">
        <v>846</v>
      </c>
    </row>
    <row r="4" spans="1:25" x14ac:dyDescent="0.2">
      <c r="B4" s="507" t="s">
        <v>705</v>
      </c>
      <c r="C4" s="507" t="s">
        <v>705</v>
      </c>
      <c r="D4" s="507" t="s">
        <v>705</v>
      </c>
      <c r="E4" s="507" t="s">
        <v>705</v>
      </c>
      <c r="F4" s="507" t="s">
        <v>705</v>
      </c>
      <c r="G4" s="507" t="s">
        <v>705</v>
      </c>
      <c r="H4" s="507" t="s">
        <v>705</v>
      </c>
      <c r="I4" s="507" t="s">
        <v>705</v>
      </c>
      <c r="J4" s="507" t="s">
        <v>705</v>
      </c>
      <c r="K4" s="507" t="s">
        <v>705</v>
      </c>
      <c r="L4" s="507" t="s">
        <v>705</v>
      </c>
      <c r="M4" s="507" t="s">
        <v>705</v>
      </c>
      <c r="N4" s="507"/>
      <c r="O4" s="507" t="s">
        <v>705</v>
      </c>
      <c r="P4" s="507" t="s">
        <v>705</v>
      </c>
      <c r="Q4" s="507" t="s">
        <v>705</v>
      </c>
      <c r="R4" s="507" t="s">
        <v>705</v>
      </c>
      <c r="S4" s="507" t="s">
        <v>705</v>
      </c>
      <c r="T4" s="507" t="s">
        <v>705</v>
      </c>
      <c r="U4" s="507" t="s">
        <v>705</v>
      </c>
      <c r="V4" s="507" t="s">
        <v>705</v>
      </c>
      <c r="W4" s="507" t="s">
        <v>705</v>
      </c>
      <c r="X4" s="507"/>
      <c r="Y4" s="507"/>
    </row>
    <row r="5" spans="1:25" x14ac:dyDescent="0.2">
      <c r="B5" s="507" t="s">
        <v>706</v>
      </c>
      <c r="C5" s="507" t="s">
        <v>707</v>
      </c>
      <c r="D5" s="507" t="s">
        <v>708</v>
      </c>
      <c r="E5" s="507" t="s">
        <v>708</v>
      </c>
      <c r="F5" s="507" t="s">
        <v>708</v>
      </c>
      <c r="G5" s="507"/>
      <c r="H5" s="507"/>
      <c r="I5" s="507"/>
      <c r="J5" s="507" t="s">
        <v>709</v>
      </c>
      <c r="K5" s="507" t="s">
        <v>710</v>
      </c>
      <c r="L5" s="507"/>
      <c r="M5" s="507"/>
      <c r="N5" s="507"/>
      <c r="O5" s="507"/>
      <c r="P5" s="507"/>
      <c r="Q5" s="507"/>
      <c r="R5" s="507"/>
      <c r="S5" s="507"/>
      <c r="T5" s="507"/>
      <c r="U5" s="507"/>
      <c r="V5" s="507"/>
      <c r="W5" s="507"/>
      <c r="X5" s="507" t="s">
        <v>711</v>
      </c>
      <c r="Y5" s="507"/>
    </row>
    <row r="6" spans="1:25" x14ac:dyDescent="0.2">
      <c r="B6" s="507" t="s">
        <v>712</v>
      </c>
      <c r="C6" s="507" t="s">
        <v>713</v>
      </c>
      <c r="D6" s="507"/>
      <c r="E6" s="507" t="s">
        <v>714</v>
      </c>
      <c r="F6" s="519" t="s">
        <v>715</v>
      </c>
      <c r="G6" s="519" t="s">
        <v>716</v>
      </c>
      <c r="H6" s="519" t="s">
        <v>717</v>
      </c>
      <c r="I6" s="507" t="s">
        <v>718</v>
      </c>
      <c r="J6" s="507" t="s">
        <v>714</v>
      </c>
      <c r="K6" s="507" t="s">
        <v>714</v>
      </c>
      <c r="L6" s="507" t="s">
        <v>719</v>
      </c>
      <c r="M6" s="507" t="s">
        <v>1143</v>
      </c>
      <c r="N6" s="507"/>
      <c r="O6" s="507" t="s">
        <v>720</v>
      </c>
      <c r="P6" s="507" t="s">
        <v>721</v>
      </c>
      <c r="Q6" s="507" t="s">
        <v>722</v>
      </c>
      <c r="R6" s="507" t="s">
        <v>723</v>
      </c>
      <c r="S6" s="507" t="s">
        <v>724</v>
      </c>
      <c r="T6" s="507" t="s">
        <v>725</v>
      </c>
      <c r="U6" s="507" t="s">
        <v>725</v>
      </c>
      <c r="V6" s="507" t="s">
        <v>726</v>
      </c>
      <c r="W6" s="507" t="s">
        <v>299</v>
      </c>
      <c r="X6" s="507" t="s">
        <v>299</v>
      </c>
      <c r="Y6" s="507"/>
    </row>
    <row r="7" spans="1:25" x14ac:dyDescent="0.2">
      <c r="B7" s="508" t="s">
        <v>727</v>
      </c>
      <c r="C7" s="508" t="s">
        <v>728</v>
      </c>
      <c r="D7" s="508" t="s">
        <v>729</v>
      </c>
      <c r="E7" s="508" t="s">
        <v>729</v>
      </c>
      <c r="F7" s="508" t="s">
        <v>729</v>
      </c>
      <c r="G7" s="508" t="s">
        <v>730</v>
      </c>
      <c r="H7" s="508" t="s">
        <v>731</v>
      </c>
      <c r="I7" s="508" t="s">
        <v>732</v>
      </c>
      <c r="J7" s="508" t="s">
        <v>733</v>
      </c>
      <c r="K7" s="508" t="s">
        <v>733</v>
      </c>
      <c r="L7" s="508" t="s">
        <v>734</v>
      </c>
      <c r="M7" s="508"/>
      <c r="N7" s="508"/>
      <c r="O7" s="508" t="s">
        <v>735</v>
      </c>
      <c r="P7" s="508" t="s">
        <v>736</v>
      </c>
      <c r="Q7" s="508"/>
      <c r="R7" s="508" t="s">
        <v>727</v>
      </c>
      <c r="S7" s="508" t="s">
        <v>737</v>
      </c>
      <c r="T7" s="508" t="s">
        <v>738</v>
      </c>
      <c r="U7" s="508" t="s">
        <v>716</v>
      </c>
      <c r="V7" s="508" t="s">
        <v>730</v>
      </c>
      <c r="W7" s="508"/>
      <c r="X7" s="508"/>
      <c r="Y7" s="508"/>
    </row>
    <row r="9" spans="1:25" x14ac:dyDescent="0.2">
      <c r="A9" s="528"/>
      <c r="B9" s="513"/>
      <c r="C9" s="513"/>
      <c r="D9" s="513"/>
      <c r="E9" s="513"/>
      <c r="F9" s="513"/>
      <c r="G9" s="513"/>
      <c r="H9" s="513"/>
      <c r="I9" s="513"/>
      <c r="J9" s="513"/>
      <c r="K9" s="513"/>
      <c r="L9" s="513"/>
      <c r="M9" s="513"/>
      <c r="N9" s="513"/>
      <c r="O9" s="513"/>
      <c r="P9" s="513"/>
      <c r="Q9" s="513"/>
      <c r="R9" s="513"/>
      <c r="S9" s="513"/>
      <c r="T9" s="513"/>
      <c r="U9" s="513"/>
      <c r="V9" s="513"/>
      <c r="W9" s="512"/>
      <c r="X9" s="512"/>
      <c r="Y9" s="513"/>
    </row>
    <row r="10" spans="1:25" s="510" customFormat="1" ht="11.25" x14ac:dyDescent="0.2">
      <c r="B10" s="509"/>
      <c r="C10" s="509"/>
      <c r="D10" s="509"/>
      <c r="E10" s="509"/>
      <c r="F10" s="509"/>
      <c r="G10" s="509"/>
      <c r="H10" s="509"/>
      <c r="I10" s="509"/>
      <c r="J10" s="509"/>
      <c r="K10" s="509"/>
      <c r="L10" s="509"/>
      <c r="M10" s="509"/>
      <c r="N10" s="509"/>
      <c r="O10" s="509"/>
      <c r="P10" s="509"/>
      <c r="Q10" s="509"/>
      <c r="R10" s="509"/>
      <c r="S10" s="509"/>
      <c r="T10" s="509"/>
      <c r="U10" s="509"/>
      <c r="V10" s="509"/>
      <c r="W10" s="509"/>
      <c r="X10" s="509"/>
      <c r="Y10" s="509"/>
    </row>
    <row r="11" spans="1:25" x14ac:dyDescent="0.2">
      <c r="A11" s="524" t="s">
        <v>739</v>
      </c>
      <c r="B11" s="511">
        <f>'xx17INPUT PATH'!B25</f>
        <v>-441324.51042539481</v>
      </c>
      <c r="C11" s="511">
        <f>'xx17INPUT PATH'!C25</f>
        <v>-1829643.0185912794</v>
      </c>
      <c r="D11" s="511">
        <f>'xx17INPUT PATH'!D25</f>
        <v>-374514.06442151149</v>
      </c>
      <c r="E11" s="511">
        <f>'xx17INPUT PATH'!E25</f>
        <v>-179980.95566690664</v>
      </c>
      <c r="F11" s="511">
        <f>'xx17INPUT PATH'!F25</f>
        <v>-501163.79828232457</v>
      </c>
      <c r="G11" s="511">
        <f>'xx17INPUT PATH'!G25</f>
        <v>-345779.52388878068</v>
      </c>
      <c r="H11" s="511">
        <f>'xx17INPUT PATH'!H25</f>
        <v>-115835.00466666048</v>
      </c>
      <c r="I11" s="511">
        <f>'xx17INPUT PATH'!I25</f>
        <v>-1338168.2867380606</v>
      </c>
      <c r="J11" s="511">
        <f>'xx17INPUT PATH'!J25</f>
        <v>-857072.75492293213</v>
      </c>
      <c r="K11" s="511">
        <f>'xx17INPUT PATH'!K25</f>
        <v>-333731.63897459803</v>
      </c>
      <c r="L11" s="511">
        <f>'xx17INPUT PATH'!L25</f>
        <v>-232427.78689821067</v>
      </c>
      <c r="M11" s="511">
        <f>'xx17INPUT PATH'!M25</f>
        <v>0</v>
      </c>
      <c r="N11" s="511">
        <f>'xx17INPUT PATH'!N25</f>
        <v>0</v>
      </c>
      <c r="O11" s="511">
        <f>'xx17INPUT PATH'!O25</f>
        <v>-97659.01829280291</v>
      </c>
      <c r="P11" s="511">
        <f>'xx17INPUT PATH'!P25</f>
        <v>-62975.164661567389</v>
      </c>
      <c r="Q11" s="511">
        <f>'xx17INPUT PATH'!Q25</f>
        <v>-178125.47737803392</v>
      </c>
      <c r="R11" s="511">
        <f>'xx17INPUT PATH'!R25</f>
        <v>0</v>
      </c>
      <c r="S11" s="511">
        <f>'xx17INPUT PATH'!S25</f>
        <v>-98210.620247930055</v>
      </c>
      <c r="T11" s="511">
        <f>'xx17INPUT PATH'!T25</f>
        <v>-635428.54738273611</v>
      </c>
      <c r="U11" s="511">
        <f>'xx17INPUT PATH'!U25</f>
        <v>-388364.79836033413</v>
      </c>
      <c r="V11" s="511">
        <f>'xx17INPUT PATH'!V25</f>
        <v>-152834.03019993438</v>
      </c>
      <c r="W11" s="511">
        <f>'xx17INPUT PATH'!W25</f>
        <v>-8163239</v>
      </c>
      <c r="X11" s="511">
        <f>'xx17INPUT PATH'!X25</f>
        <v>-8163239</v>
      </c>
      <c r="Y11" s="511">
        <f>W11-X11</f>
        <v>0</v>
      </c>
    </row>
    <row r="12" spans="1:25" x14ac:dyDescent="0.2">
      <c r="A12" s="524" t="s">
        <v>740</v>
      </c>
      <c r="B12" s="511">
        <f>'xx17INPUT PATH'!B27</f>
        <v>-106844.96352806619</v>
      </c>
      <c r="C12" s="511">
        <f>'xx17INPUT PATH'!C27</f>
        <v>-442957.81669215299</v>
      </c>
      <c r="D12" s="511">
        <f>'xx17INPUT PATH'!D27</f>
        <v>-90670.109202168809</v>
      </c>
      <c r="E12" s="511">
        <f>'xx17INPUT PATH'!E27</f>
        <v>-43573.511531098033</v>
      </c>
      <c r="F12" s="511">
        <f>'xx17INPUT PATH'!F27</f>
        <v>-121332.09573483252</v>
      </c>
      <c r="G12" s="511">
        <f>'xx17INPUT PATH'!G27</f>
        <v>0</v>
      </c>
      <c r="H12" s="511">
        <f>'xx17INPUT PATH'!H27</f>
        <v>0</v>
      </c>
      <c r="I12" s="511">
        <f>'xx17INPUT PATH'!I27</f>
        <v>0</v>
      </c>
      <c r="J12" s="511">
        <f>'xx17INPUT PATH'!J27</f>
        <v>-207497.89571481396</v>
      </c>
      <c r="K12" s="511">
        <f>'xx17INPUT PATH'!K27</f>
        <v>0</v>
      </c>
      <c r="L12" s="511">
        <f>'xx17INPUT PATH'!L27</f>
        <v>-56270.924971085566</v>
      </c>
      <c r="M12" s="511">
        <f>'xx17INPUT PATH'!M27</f>
        <v>0</v>
      </c>
      <c r="N12" s="511">
        <f>'xx17INPUT PATH'!N27</f>
        <v>0</v>
      </c>
      <c r="O12" s="511">
        <f>'xx17INPUT PATH'!O27</f>
        <v>0</v>
      </c>
      <c r="P12" s="511">
        <f>'xx17INPUT PATH'!P27</f>
        <v>0</v>
      </c>
      <c r="Q12" s="511">
        <f>'xx17INPUT PATH'!Q27</f>
        <v>0</v>
      </c>
      <c r="R12" s="511">
        <f>'xx17INPUT PATH'!R27</f>
        <v>0</v>
      </c>
      <c r="S12" s="511">
        <f>'xx17INPUT PATH'!S27</f>
        <v>0</v>
      </c>
      <c r="T12" s="511">
        <f>'xx17INPUT PATH'!T27</f>
        <v>-153837.68262578204</v>
      </c>
      <c r="U12" s="511">
        <f>'xx17INPUT PATH'!U27</f>
        <v>0</v>
      </c>
      <c r="V12" s="511">
        <f>'xx17INPUT PATH'!V27</f>
        <v>0</v>
      </c>
      <c r="W12" s="511">
        <f>'xx17INPUT PATH'!W27</f>
        <v>-1222985</v>
      </c>
      <c r="X12" s="511">
        <f>'xx17INPUT PATH'!X27</f>
        <v>-1222985</v>
      </c>
      <c r="Y12" s="511">
        <f>X12-W12</f>
        <v>0</v>
      </c>
    </row>
    <row r="13" spans="1:25" x14ac:dyDescent="0.2">
      <c r="A13" s="524" t="s">
        <v>741</v>
      </c>
      <c r="B13" s="520">
        <f>'xx17INPUT PATH'!B26</f>
        <v>0</v>
      </c>
      <c r="C13" s="520">
        <f>'xx17INPUT PATH'!C26</f>
        <v>0</v>
      </c>
      <c r="D13" s="520">
        <f>'xx17INPUT PATH'!D26</f>
        <v>0</v>
      </c>
      <c r="E13" s="520">
        <f>'xx17INPUT PATH'!E26</f>
        <v>0</v>
      </c>
      <c r="F13" s="520">
        <f>'xx17INPUT PATH'!F26</f>
        <v>0</v>
      </c>
      <c r="G13" s="520">
        <f>'xx17INPUT PATH'!G26</f>
        <v>0</v>
      </c>
      <c r="H13" s="520">
        <f>'xx17INPUT PATH'!H26</f>
        <v>0</v>
      </c>
      <c r="I13" s="520">
        <f>'xx17INPUT PATH'!I26</f>
        <v>0</v>
      </c>
      <c r="J13" s="520">
        <f>'xx17INPUT PATH'!J26</f>
        <v>0</v>
      </c>
      <c r="K13" s="520">
        <f>'xx17INPUT PATH'!K26</f>
        <v>0</v>
      </c>
      <c r="L13" s="520">
        <f>'xx17INPUT PATH'!L26</f>
        <v>0</v>
      </c>
      <c r="M13" s="520">
        <f>'xx17INPUT PATH'!M26</f>
        <v>0</v>
      </c>
      <c r="N13" s="520">
        <f>'xx17INPUT PATH'!N26</f>
        <v>0</v>
      </c>
      <c r="O13" s="520">
        <f>'xx17INPUT PATH'!O26</f>
        <v>0</v>
      </c>
      <c r="P13" s="520">
        <f>'xx17INPUT PATH'!P26</f>
        <v>0</v>
      </c>
      <c r="Q13" s="520">
        <f>'xx17INPUT PATH'!Q26</f>
        <v>0</v>
      </c>
      <c r="R13" s="520">
        <f>'xx17INPUT PATH'!R26</f>
        <v>0</v>
      </c>
      <c r="S13" s="520">
        <f>'xx17INPUT PATH'!S26</f>
        <v>0</v>
      </c>
      <c r="T13" s="520">
        <f>'xx17INPUT PATH'!T26</f>
        <v>0</v>
      </c>
      <c r="U13" s="520">
        <f>'xx17INPUT PATH'!U26</f>
        <v>0</v>
      </c>
      <c r="V13" s="520">
        <f>'xx17INPUT PATH'!V26</f>
        <v>0</v>
      </c>
      <c r="W13" s="520">
        <f>'xx17INPUT PATH'!W26</f>
        <v>0</v>
      </c>
      <c r="X13" s="520">
        <f>'xx17INPUT PATH'!X26</f>
        <v>0</v>
      </c>
      <c r="Y13" s="511">
        <f>X13-W13</f>
        <v>0</v>
      </c>
    </row>
    <row r="14" spans="1:25" x14ac:dyDescent="0.2">
      <c r="A14" s="524"/>
    </row>
    <row r="15" spans="1:25" s="523" customFormat="1" ht="12.75" x14ac:dyDescent="0.2">
      <c r="A15" s="527" t="s">
        <v>3809</v>
      </c>
      <c r="B15" s="521">
        <f t="shared" ref="B15:V15" si="0">B13+B12+B11</f>
        <v>-548169.47395346104</v>
      </c>
      <c r="C15" s="521">
        <f t="shared" si="0"/>
        <v>-2272600.8352834322</v>
      </c>
      <c r="D15" s="521">
        <f t="shared" si="0"/>
        <v>-465184.17362368031</v>
      </c>
      <c r="E15" s="521">
        <f t="shared" si="0"/>
        <v>-223554.46719800466</v>
      </c>
      <c r="F15" s="521">
        <f t="shared" si="0"/>
        <v>-622495.89401715714</v>
      </c>
      <c r="G15" s="521">
        <f t="shared" si="0"/>
        <v>-345779.52388878068</v>
      </c>
      <c r="H15" s="521">
        <f t="shared" si="0"/>
        <v>-115835.00466666048</v>
      </c>
      <c r="I15" s="521">
        <f t="shared" si="0"/>
        <v>-1338168.2867380606</v>
      </c>
      <c r="J15" s="521">
        <f t="shared" si="0"/>
        <v>-1064570.6506377461</v>
      </c>
      <c r="K15" s="521">
        <f t="shared" si="0"/>
        <v>-333731.63897459803</v>
      </c>
      <c r="L15" s="521">
        <f t="shared" si="0"/>
        <v>-288698.71186929627</v>
      </c>
      <c r="M15" s="521">
        <f t="shared" si="0"/>
        <v>0</v>
      </c>
      <c r="N15" s="521">
        <f t="shared" si="0"/>
        <v>0</v>
      </c>
      <c r="O15" s="521">
        <f t="shared" si="0"/>
        <v>-97659.01829280291</v>
      </c>
      <c r="P15" s="521">
        <f t="shared" si="0"/>
        <v>-62975.164661567389</v>
      </c>
      <c r="Q15" s="521">
        <f t="shared" si="0"/>
        <v>-178125.47737803392</v>
      </c>
      <c r="R15" s="521">
        <f t="shared" si="0"/>
        <v>0</v>
      </c>
      <c r="S15" s="521">
        <f t="shared" si="0"/>
        <v>-98210.620247930055</v>
      </c>
      <c r="T15" s="521">
        <f t="shared" si="0"/>
        <v>-789266.23000851809</v>
      </c>
      <c r="U15" s="521">
        <f t="shared" si="0"/>
        <v>-388364.79836033413</v>
      </c>
      <c r="V15" s="521">
        <f t="shared" si="0"/>
        <v>-152834.03019993438</v>
      </c>
      <c r="W15" s="521">
        <f>SUM(B15:V15)</f>
        <v>-9386223.9999999981</v>
      </c>
      <c r="X15" s="522">
        <f>SUM(X11:X14)</f>
        <v>-9386224</v>
      </c>
      <c r="Y15" s="522"/>
    </row>
    <row r="16" spans="1:25" x14ac:dyDescent="0.2">
      <c r="A16" s="528"/>
      <c r="B16" s="513">
        <f>B15-'xx17INPUT PATH'!B28</f>
        <v>0</v>
      </c>
      <c r="C16" s="513">
        <f>C15-'xx17INPUT PATH'!C28</f>
        <v>0</v>
      </c>
      <c r="D16" s="513">
        <f>D15-'xx17INPUT PATH'!D28</f>
        <v>0</v>
      </c>
      <c r="E16" s="513">
        <f>E15-'xx17INPUT PATH'!E28</f>
        <v>0</v>
      </c>
      <c r="F16" s="513">
        <f>F15-'xx17INPUT PATH'!F28</f>
        <v>0</v>
      </c>
      <c r="G16" s="513">
        <f>G15-'xx17INPUT PATH'!G28</f>
        <v>0</v>
      </c>
      <c r="H16" s="513">
        <f>H15-'xx17INPUT PATH'!H28</f>
        <v>0</v>
      </c>
      <c r="I16" s="513">
        <f>I15-'xx17INPUT PATH'!I28</f>
        <v>0</v>
      </c>
      <c r="J16" s="513">
        <f>J15-'xx17INPUT PATH'!J28</f>
        <v>0</v>
      </c>
      <c r="K16" s="513">
        <f>K15-'xx17INPUT PATH'!K28</f>
        <v>0</v>
      </c>
      <c r="L16" s="513">
        <f>L15-'xx17INPUT PATH'!L28</f>
        <v>0</v>
      </c>
      <c r="M16" s="513">
        <f>M15-'xx17INPUT PATH'!M28</f>
        <v>0</v>
      </c>
      <c r="N16" s="513">
        <f>N15-'xx17INPUT PATH'!N28</f>
        <v>0</v>
      </c>
      <c r="O16" s="513">
        <f>O15-'xx17INPUT PATH'!O28</f>
        <v>0</v>
      </c>
      <c r="P16" s="513">
        <f>P15-'xx17INPUT PATH'!P28</f>
        <v>0</v>
      </c>
      <c r="Q16" s="513">
        <f>Q15-'xx17INPUT PATH'!Q28</f>
        <v>0</v>
      </c>
      <c r="R16" s="513">
        <f>R15-'xx17INPUT PATH'!R28</f>
        <v>0</v>
      </c>
      <c r="S16" s="513">
        <f>S15-'xx17INPUT PATH'!S28</f>
        <v>0</v>
      </c>
      <c r="T16" s="513">
        <f>T15-'xx17INPUT PATH'!T28</f>
        <v>0</v>
      </c>
      <c r="U16" s="513">
        <f>U15-'xx17INPUT PATH'!U28</f>
        <v>0</v>
      </c>
      <c r="V16" s="513">
        <f>V15-'xx17INPUT PATH'!V28</f>
        <v>0</v>
      </c>
      <c r="W16" s="513">
        <f>W15-'xx17INPUT PATH'!W28</f>
        <v>0</v>
      </c>
      <c r="X16" s="513">
        <f>X15-'xx17INPUT PATH'!X28</f>
        <v>0</v>
      </c>
      <c r="Y16" s="513">
        <f>Y15-'xx17INPUT PATH'!Y28</f>
        <v>0</v>
      </c>
    </row>
    <row r="17" spans="1:25" s="510" customFormat="1" x14ac:dyDescent="0.2">
      <c r="A17" s="526"/>
      <c r="B17" s="509"/>
      <c r="C17" s="50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509"/>
      <c r="R17" s="509"/>
      <c r="S17" s="509"/>
      <c r="T17" s="509"/>
      <c r="U17" s="509"/>
      <c r="V17" s="509"/>
      <c r="W17" s="509"/>
      <c r="X17" s="509"/>
      <c r="Y17" s="509"/>
    </row>
    <row r="18" spans="1:25" x14ac:dyDescent="0.2">
      <c r="A18" s="524" t="s">
        <v>739</v>
      </c>
      <c r="B18" s="511">
        <f>'xx17INPUT PATH'!B33</f>
        <v>-486599.8965214442</v>
      </c>
      <c r="C18" s="511">
        <f>'xx17INPUT PATH'!C33</f>
        <v>-1931316.889856047</v>
      </c>
      <c r="D18" s="511">
        <f>'xx17INPUT PATH'!D33</f>
        <v>-389427.31414963957</v>
      </c>
      <c r="E18" s="511">
        <f>'xx17INPUT PATH'!E33</f>
        <v>-182202.68403105723</v>
      </c>
      <c r="F18" s="511">
        <f>'xx17INPUT PATH'!F33</f>
        <v>-453573.0890113152</v>
      </c>
      <c r="G18" s="511">
        <f>'xx17INPUT PATH'!G33</f>
        <v>-409160.78239188192</v>
      </c>
      <c r="H18" s="511">
        <f>'xx17INPUT PATH'!H33</f>
        <v>-121151.58025353082</v>
      </c>
      <c r="I18" s="511">
        <f>'xx17INPUT PATH'!I33</f>
        <v>-1451565.4440002211</v>
      </c>
      <c r="J18" s="511">
        <f>'xx17INPUT PATH'!J33</f>
        <v>-901449.75223574869</v>
      </c>
      <c r="K18" s="511">
        <f>'xx17INPUT PATH'!K33</f>
        <v>-397864.08488716919</v>
      </c>
      <c r="L18" s="511">
        <f>'xx17INPUT PATH'!L33</f>
        <v>-220580.92394351502</v>
      </c>
      <c r="M18" s="511">
        <f>'xx17INPUT PATH'!M33</f>
        <v>-51517.395715638238</v>
      </c>
      <c r="N18" s="511">
        <f>'xx17INPUT PATH'!N33</f>
        <v>0</v>
      </c>
      <c r="O18" s="511">
        <f>'xx17INPUT PATH'!O33</f>
        <v>-102550.03581810724</v>
      </c>
      <c r="P18" s="511">
        <f>'xx17INPUT PATH'!P33</f>
        <v>-65064.370538401075</v>
      </c>
      <c r="Q18" s="511">
        <f>'xx17INPUT PATH'!Q33</f>
        <v>-180859.8310647264</v>
      </c>
      <c r="R18" s="511">
        <f>'xx17INPUT PATH'!R33</f>
        <v>0</v>
      </c>
      <c r="S18" s="511">
        <f>'xx17INPUT PATH'!S33</f>
        <v>-107607.63889268671</v>
      </c>
      <c r="T18" s="511">
        <f>'xx17INPUT PATH'!T33</f>
        <v>-702198.41930902738</v>
      </c>
      <c r="U18" s="511">
        <f>'xx17INPUT PATH'!U33</f>
        <v>-518181.72399271053</v>
      </c>
      <c r="V18" s="511">
        <f>'xx17INPUT PATH'!V33</f>
        <v>-165295.1433871327</v>
      </c>
      <c r="W18" s="511">
        <f>'xx17INPUT PATH'!W33</f>
        <v>-8838167.0000000019</v>
      </c>
      <c r="X18" s="511">
        <f>'xx17INPUT PATH'!X33</f>
        <v>-8838167.0000000019</v>
      </c>
      <c r="Y18" s="511">
        <f>X18-W18</f>
        <v>0</v>
      </c>
    </row>
    <row r="19" spans="1:25" x14ac:dyDescent="0.2">
      <c r="A19" s="524" t="s">
        <v>740</v>
      </c>
      <c r="B19" s="511">
        <f>'xx17INPUT PATH'!B35</f>
        <v>-122371.4428100139</v>
      </c>
      <c r="C19" s="511">
        <f>'xx17INPUT PATH'!C35</f>
        <v>-485692.73447146709</v>
      </c>
      <c r="D19" s="511">
        <f>'xx17INPUT PATH'!D35</f>
        <v>-97934.222022630071</v>
      </c>
      <c r="E19" s="511">
        <f>'xx17INPUT PATH'!E35</f>
        <v>-45820.818064549174</v>
      </c>
      <c r="F19" s="511">
        <f>'xx17INPUT PATH'!F35</f>
        <v>-114065.77296644257</v>
      </c>
      <c r="G19" s="511">
        <f>'xx17INPUT PATH'!G35</f>
        <v>0</v>
      </c>
      <c r="H19" s="511">
        <f>'xx17INPUT PATH'!H35</f>
        <v>0</v>
      </c>
      <c r="I19" s="511">
        <f>'xx17INPUT PATH'!I35</f>
        <v>0</v>
      </c>
      <c r="J19" s="511">
        <f>'xx17INPUT PATH'!J35</f>
        <v>-226698.99354768306</v>
      </c>
      <c r="K19" s="511">
        <f>'xx17INPUT PATH'!K35</f>
        <v>0</v>
      </c>
      <c r="L19" s="511">
        <f>'xx17INPUT PATH'!L35</f>
        <v>-55472.280434700653</v>
      </c>
      <c r="M19" s="511">
        <f>'xx17INPUT PATH'!M35</f>
        <v>0</v>
      </c>
      <c r="N19" s="511">
        <f>'xx17INPUT PATH'!N35</f>
        <v>0</v>
      </c>
      <c r="O19" s="511">
        <f>'xx17INPUT PATH'!O35</f>
        <v>0</v>
      </c>
      <c r="P19" s="511">
        <f>'xx17INPUT PATH'!P35</f>
        <v>0</v>
      </c>
      <c r="Q19" s="511">
        <f>'xx17INPUT PATH'!Q35</f>
        <v>0</v>
      </c>
      <c r="R19" s="511">
        <f>'xx17INPUT PATH'!R35</f>
        <v>0</v>
      </c>
      <c r="S19" s="511">
        <f>'xx17INPUT PATH'!S35</f>
        <v>0</v>
      </c>
      <c r="T19" s="511">
        <f>'xx17INPUT PATH'!T35</f>
        <v>-176590.73568251356</v>
      </c>
      <c r="U19" s="511">
        <f>'xx17INPUT PATH'!U35</f>
        <v>0</v>
      </c>
      <c r="V19" s="511">
        <f>'xx17INPUT PATH'!V35</f>
        <v>0</v>
      </c>
      <c r="W19" s="511">
        <f>'xx17INPUT PATH'!W35</f>
        <v>-1324647</v>
      </c>
      <c r="X19" s="511">
        <f>'xx17INPUT PATH'!X35</f>
        <v>-1324647</v>
      </c>
      <c r="Y19" s="511">
        <f>X19-W19</f>
        <v>0</v>
      </c>
    </row>
    <row r="20" spans="1:25" x14ac:dyDescent="0.2">
      <c r="A20" s="524" t="s">
        <v>741</v>
      </c>
      <c r="B20" s="520">
        <f>'xx17INPUT PATH'!B34</f>
        <v>0</v>
      </c>
      <c r="C20" s="520">
        <f>'xx17INPUT PATH'!C34</f>
        <v>0</v>
      </c>
      <c r="D20" s="520">
        <f>'xx17INPUT PATH'!D34</f>
        <v>0</v>
      </c>
      <c r="E20" s="520">
        <f>'xx17INPUT PATH'!E34</f>
        <v>0</v>
      </c>
      <c r="F20" s="520">
        <f>'xx17INPUT PATH'!F34</f>
        <v>0</v>
      </c>
      <c r="G20" s="520">
        <f>'xx17INPUT PATH'!G34</f>
        <v>0</v>
      </c>
      <c r="H20" s="520">
        <f>'xx17INPUT PATH'!H34</f>
        <v>0</v>
      </c>
      <c r="I20" s="520">
        <f>'xx17INPUT PATH'!I34</f>
        <v>0</v>
      </c>
      <c r="J20" s="520">
        <f>'xx17INPUT PATH'!J34</f>
        <v>0</v>
      </c>
      <c r="K20" s="520">
        <f>'xx17INPUT PATH'!K34</f>
        <v>0</v>
      </c>
      <c r="L20" s="520">
        <f>'xx17INPUT PATH'!L34</f>
        <v>0</v>
      </c>
      <c r="M20" s="520">
        <f>'xx17INPUT PATH'!M34</f>
        <v>0</v>
      </c>
      <c r="N20" s="520">
        <f>'xx17INPUT PATH'!N34</f>
        <v>0</v>
      </c>
      <c r="O20" s="520">
        <f>'xx17INPUT PATH'!O34</f>
        <v>0</v>
      </c>
      <c r="P20" s="520">
        <f>'xx17INPUT PATH'!P34</f>
        <v>0</v>
      </c>
      <c r="Q20" s="520">
        <f>'xx17INPUT PATH'!Q34</f>
        <v>0</v>
      </c>
      <c r="R20" s="520">
        <f>'xx17INPUT PATH'!R34</f>
        <v>0</v>
      </c>
      <c r="S20" s="520">
        <f>'xx17INPUT PATH'!S34</f>
        <v>0</v>
      </c>
      <c r="T20" s="520">
        <f>'xx17INPUT PATH'!T34</f>
        <v>0</v>
      </c>
      <c r="U20" s="520">
        <f>'xx17INPUT PATH'!U34</f>
        <v>0</v>
      </c>
      <c r="V20" s="520">
        <f>'xx17INPUT PATH'!V34</f>
        <v>0</v>
      </c>
      <c r="W20" s="520">
        <f>'xx17INPUT PATH'!W34</f>
        <v>0</v>
      </c>
      <c r="X20" s="520">
        <f>'xx17INPUT PATH'!X34</f>
        <v>0</v>
      </c>
      <c r="Y20" s="511">
        <f>X20-W20</f>
        <v>0</v>
      </c>
    </row>
    <row r="21" spans="1:25" x14ac:dyDescent="0.2">
      <c r="A21" s="524"/>
    </row>
    <row r="22" spans="1:25" s="523" customFormat="1" ht="12.75" x14ac:dyDescent="0.2">
      <c r="A22" s="527" t="s">
        <v>3810</v>
      </c>
      <c r="B22" s="521">
        <f t="shared" ref="B22:V22" si="1">B20+B19+B18</f>
        <v>-608971.33933145809</v>
      </c>
      <c r="C22" s="521">
        <f t="shared" si="1"/>
        <v>-2417009.6243275143</v>
      </c>
      <c r="D22" s="521">
        <f t="shared" si="1"/>
        <v>-487361.53617226961</v>
      </c>
      <c r="E22" s="521">
        <f t="shared" si="1"/>
        <v>-228023.50209560641</v>
      </c>
      <c r="F22" s="521">
        <f t="shared" si="1"/>
        <v>-567638.86197775777</v>
      </c>
      <c r="G22" s="521">
        <f t="shared" si="1"/>
        <v>-409160.78239188192</v>
      </c>
      <c r="H22" s="521">
        <f t="shared" si="1"/>
        <v>-121151.58025353082</v>
      </c>
      <c r="I22" s="521">
        <f t="shared" si="1"/>
        <v>-1451565.4440002211</v>
      </c>
      <c r="J22" s="521">
        <f t="shared" si="1"/>
        <v>-1128148.7457834317</v>
      </c>
      <c r="K22" s="521">
        <f t="shared" si="1"/>
        <v>-397864.08488716919</v>
      </c>
      <c r="L22" s="521">
        <f t="shared" si="1"/>
        <v>-276053.20437821565</v>
      </c>
      <c r="M22" s="521">
        <f t="shared" si="1"/>
        <v>-51517.395715638238</v>
      </c>
      <c r="N22" s="521">
        <f t="shared" si="1"/>
        <v>0</v>
      </c>
      <c r="O22" s="521">
        <f t="shared" si="1"/>
        <v>-102550.03581810724</v>
      </c>
      <c r="P22" s="521">
        <f t="shared" si="1"/>
        <v>-65064.370538401075</v>
      </c>
      <c r="Q22" s="521">
        <f t="shared" si="1"/>
        <v>-180859.8310647264</v>
      </c>
      <c r="R22" s="521">
        <f t="shared" si="1"/>
        <v>0</v>
      </c>
      <c r="S22" s="521">
        <f t="shared" si="1"/>
        <v>-107607.63889268671</v>
      </c>
      <c r="T22" s="521">
        <f t="shared" si="1"/>
        <v>-878789.15499154094</v>
      </c>
      <c r="U22" s="521">
        <f t="shared" si="1"/>
        <v>-518181.72399271053</v>
      </c>
      <c r="V22" s="521">
        <f t="shared" si="1"/>
        <v>-165295.1433871327</v>
      </c>
      <c r="W22" s="521">
        <f>W19+W20+W18</f>
        <v>-10162814.000000002</v>
      </c>
      <c r="X22" s="522">
        <f>SUM(X18:X20)</f>
        <v>-10162814.000000002</v>
      </c>
      <c r="Y22" s="522"/>
    </row>
    <row r="23" spans="1:25" x14ac:dyDescent="0.2">
      <c r="A23" s="528"/>
      <c r="B23" s="513">
        <f>B22-'xx17INPUT PATH'!B36</f>
        <v>0</v>
      </c>
      <c r="C23" s="513">
        <f>C22-'xx17INPUT PATH'!C36</f>
        <v>0</v>
      </c>
      <c r="D23" s="513">
        <f>D22-'xx17INPUT PATH'!D36</f>
        <v>0</v>
      </c>
      <c r="E23" s="513">
        <f>E22-'xx17INPUT PATH'!E36</f>
        <v>0</v>
      </c>
      <c r="F23" s="513">
        <f>F22-'xx17INPUT PATH'!F36</f>
        <v>0</v>
      </c>
      <c r="G23" s="513">
        <f>G22-'xx17INPUT PATH'!G36</f>
        <v>0</v>
      </c>
      <c r="H23" s="513">
        <f>H22-'xx17INPUT PATH'!H36</f>
        <v>0</v>
      </c>
      <c r="I23" s="513">
        <f>I22-'xx17INPUT PATH'!I36</f>
        <v>0</v>
      </c>
      <c r="J23" s="513">
        <f>J22-'xx17INPUT PATH'!J36</f>
        <v>0</v>
      </c>
      <c r="K23" s="513">
        <f>K22-'xx17INPUT PATH'!K36</f>
        <v>0</v>
      </c>
      <c r="L23" s="513">
        <f>L22-'xx17INPUT PATH'!L36</f>
        <v>0</v>
      </c>
      <c r="M23" s="513">
        <f>M22-'xx17INPUT PATH'!M36</f>
        <v>0</v>
      </c>
      <c r="N23" s="513">
        <f>N22-'xx17INPUT PATH'!N36</f>
        <v>0</v>
      </c>
      <c r="O23" s="513">
        <f>O22-'xx17INPUT PATH'!O36</f>
        <v>0</v>
      </c>
      <c r="P23" s="513">
        <f>P22-'xx17INPUT PATH'!P36</f>
        <v>0</v>
      </c>
      <c r="Q23" s="513">
        <f>Q22-'xx17INPUT PATH'!Q36</f>
        <v>0</v>
      </c>
      <c r="R23" s="513">
        <f>R22-'xx17INPUT PATH'!R36</f>
        <v>0</v>
      </c>
      <c r="S23" s="513">
        <f>S22-'xx17INPUT PATH'!S36</f>
        <v>0</v>
      </c>
      <c r="T23" s="513">
        <f>T22-'xx17INPUT PATH'!T36</f>
        <v>0</v>
      </c>
      <c r="U23" s="513">
        <f>U22-'xx17INPUT PATH'!U36</f>
        <v>0</v>
      </c>
      <c r="V23" s="513">
        <f>V22-'xx17INPUT PATH'!V36</f>
        <v>0</v>
      </c>
      <c r="W23" s="513">
        <f>W22-'xx17INPUT PATH'!W36</f>
        <v>0</v>
      </c>
      <c r="X23" s="513">
        <f>X22-'xx17INPUT PATH'!X36</f>
        <v>0</v>
      </c>
      <c r="Y23" s="513">
        <f>Y22-'xx17INPUT PATH'!Y36</f>
        <v>0</v>
      </c>
    </row>
    <row r="24" spans="1:25" ht="12.75" thickBot="1" x14ac:dyDescent="0.25"/>
    <row r="25" spans="1:25" ht="12.75" x14ac:dyDescent="0.25">
      <c r="C25" s="536" t="s">
        <v>2281</v>
      </c>
      <c r="D25" s="536" t="s">
        <v>1765</v>
      </c>
      <c r="Y25" s="506"/>
    </row>
    <row r="26" spans="1:25" ht="13.5" thickBot="1" x14ac:dyDescent="0.25">
      <c r="A26" s="3975" t="s">
        <v>742</v>
      </c>
      <c r="B26" s="3976"/>
      <c r="C26" s="537"/>
      <c r="D26" s="537"/>
      <c r="Y26" s="506"/>
    </row>
    <row r="27" spans="1:25" ht="13.5" x14ac:dyDescent="0.25">
      <c r="A27" s="514">
        <v>10</v>
      </c>
      <c r="B27" s="517" t="s">
        <v>621</v>
      </c>
      <c r="C27" s="535">
        <f>I22</f>
        <v>-1451565.4440002211</v>
      </c>
      <c r="D27" s="535">
        <f>I15</f>
        <v>-1338168.2867380606</v>
      </c>
      <c r="F27" s="511">
        <f>C27-D27</f>
        <v>-113397.15726216044</v>
      </c>
      <c r="G27" s="469">
        <f t="shared" ref="G27:G36" si="2">+F27/D27</f>
        <v>8.4740580378405969E-2</v>
      </c>
      <c r="J27" s="403">
        <v>10</v>
      </c>
      <c r="K27" s="403" t="s">
        <v>621</v>
      </c>
      <c r="L27" s="511">
        <f>+I22</f>
        <v>-1451565.4440002211</v>
      </c>
      <c r="N27" s="469"/>
      <c r="Y27" s="506"/>
    </row>
    <row r="28" spans="1:25" ht="13.5" x14ac:dyDescent="0.25">
      <c r="A28" s="514">
        <v>120</v>
      </c>
      <c r="B28" s="517" t="s">
        <v>622</v>
      </c>
      <c r="C28" s="518">
        <f>T22</f>
        <v>-878789.15499154094</v>
      </c>
      <c r="D28" s="518">
        <f>T15</f>
        <v>-789266.23000851809</v>
      </c>
      <c r="F28" s="511">
        <f>C28-D28</f>
        <v>-89522.924983022851</v>
      </c>
      <c r="G28" s="469">
        <f t="shared" si="2"/>
        <v>0.1134255104035766</v>
      </c>
      <c r="J28" s="403">
        <v>120</v>
      </c>
      <c r="K28" s="403" t="s">
        <v>622</v>
      </c>
      <c r="L28" s="511">
        <f>+T22</f>
        <v>-878789.15499154094</v>
      </c>
      <c r="N28" s="469"/>
      <c r="Y28" s="506"/>
    </row>
    <row r="29" spans="1:25" ht="13.5" x14ac:dyDescent="0.25">
      <c r="A29" s="514">
        <v>130</v>
      </c>
      <c r="B29" s="517" t="s">
        <v>623</v>
      </c>
      <c r="C29" s="518">
        <f>F22</f>
        <v>-567638.86197775777</v>
      </c>
      <c r="D29" s="518">
        <f>F15</f>
        <v>-622495.89401715714</v>
      </c>
      <c r="E29" s="511" t="s">
        <v>744</v>
      </c>
      <c r="F29" s="511">
        <f t="shared" ref="F29:F36" si="3">C29-D29</f>
        <v>54857.032039399375</v>
      </c>
      <c r="G29" s="469">
        <f t="shared" si="2"/>
        <v>-8.8124327512250883E-2</v>
      </c>
      <c r="J29" s="403">
        <v>130</v>
      </c>
      <c r="K29" s="403" t="s">
        <v>623</v>
      </c>
      <c r="L29" s="511">
        <f>+F22</f>
        <v>-567638.86197775777</v>
      </c>
      <c r="N29" s="469"/>
      <c r="Y29" s="506"/>
    </row>
    <row r="30" spans="1:25" ht="13.5" x14ac:dyDescent="0.25">
      <c r="A30" s="514">
        <v>140</v>
      </c>
      <c r="B30" s="517" t="s">
        <v>624</v>
      </c>
      <c r="C30" s="518">
        <f>U22</f>
        <v>-518181.72399271053</v>
      </c>
      <c r="D30" s="518">
        <f>U15</f>
        <v>-388364.79836033413</v>
      </c>
      <c r="F30" s="511">
        <f t="shared" si="3"/>
        <v>-129816.9256323764</v>
      </c>
      <c r="G30" s="469">
        <f t="shared" si="2"/>
        <v>0.3342654282274295</v>
      </c>
      <c r="J30" s="403">
        <v>140</v>
      </c>
      <c r="K30" s="403" t="s">
        <v>624</v>
      </c>
      <c r="L30" s="511">
        <f>+U22</f>
        <v>-518181.72399271053</v>
      </c>
      <c r="N30" s="469"/>
      <c r="Y30" s="506"/>
    </row>
    <row r="31" spans="1:25" ht="13.5" x14ac:dyDescent="0.25">
      <c r="A31" s="514">
        <v>210</v>
      </c>
      <c r="B31" s="517" t="s">
        <v>625</v>
      </c>
      <c r="C31" s="518">
        <f>L22+M22</f>
        <v>-327570.60009385389</v>
      </c>
      <c r="D31" s="518">
        <f>L15</f>
        <v>-288698.71186929627</v>
      </c>
      <c r="F31" s="511">
        <f t="shared" si="3"/>
        <v>-38871.888224557624</v>
      </c>
      <c r="G31" s="469">
        <f t="shared" si="2"/>
        <v>0.13464517376217547</v>
      </c>
      <c r="J31" s="544">
        <v>210</v>
      </c>
      <c r="K31" s="544" t="s">
        <v>625</v>
      </c>
      <c r="L31" s="511">
        <f>+L22</f>
        <v>-276053.20437821565</v>
      </c>
      <c r="N31" s="469"/>
      <c r="Y31" s="506"/>
    </row>
    <row r="32" spans="1:25" ht="13.5" x14ac:dyDescent="0.25">
      <c r="A32" s="514">
        <v>220</v>
      </c>
      <c r="B32" s="517" t="s">
        <v>626</v>
      </c>
      <c r="C32" s="518">
        <f>J22</f>
        <v>-1128148.7457834317</v>
      </c>
      <c r="D32" s="518">
        <f>J15</f>
        <v>-1064570.6506377461</v>
      </c>
      <c r="F32" s="511">
        <f t="shared" si="3"/>
        <v>-63578.095145685598</v>
      </c>
      <c r="G32" s="469">
        <f t="shared" si="2"/>
        <v>5.9721818469819964E-2</v>
      </c>
      <c r="J32" s="403">
        <v>220</v>
      </c>
      <c r="K32" s="403" t="s">
        <v>626</v>
      </c>
      <c r="L32" s="511">
        <f>+J22</f>
        <v>-1128148.7457834317</v>
      </c>
      <c r="N32" s="469"/>
      <c r="Y32" s="506"/>
    </row>
    <row r="33" spans="1:25" ht="13.5" x14ac:dyDescent="0.25">
      <c r="A33" s="514">
        <v>230</v>
      </c>
      <c r="B33" s="517" t="s">
        <v>627</v>
      </c>
      <c r="C33" s="518">
        <f>E22</f>
        <v>-228023.50209560641</v>
      </c>
      <c r="D33" s="518">
        <f>E15</f>
        <v>-223554.46719800466</v>
      </c>
      <c r="F33" s="511">
        <f t="shared" si="3"/>
        <v>-4469.0348976017558</v>
      </c>
      <c r="G33" s="469">
        <f t="shared" si="2"/>
        <v>1.9990810085863692E-2</v>
      </c>
      <c r="J33" s="403">
        <v>230</v>
      </c>
      <c r="K33" s="403" t="s">
        <v>627</v>
      </c>
      <c r="L33" s="511">
        <f>+E22</f>
        <v>-228023.50209560641</v>
      </c>
      <c r="N33" s="469"/>
      <c r="Y33" s="506"/>
    </row>
    <row r="34" spans="1:25" ht="13.5" x14ac:dyDescent="0.25">
      <c r="A34" s="514">
        <v>240</v>
      </c>
      <c r="B34" s="517" t="s">
        <v>628</v>
      </c>
      <c r="C34" s="518">
        <f>K22</f>
        <v>-397864.08488716919</v>
      </c>
      <c r="D34" s="518">
        <f>K15</f>
        <v>-333731.63897459803</v>
      </c>
      <c r="F34" s="511">
        <f t="shared" si="3"/>
        <v>-64132.445912571158</v>
      </c>
      <c r="G34" s="469">
        <f t="shared" si="2"/>
        <v>0.19216771328490254</v>
      </c>
      <c r="J34" s="403">
        <v>240</v>
      </c>
      <c r="K34" s="403" t="s">
        <v>628</v>
      </c>
      <c r="L34" s="511">
        <f>+K22</f>
        <v>-397864.08488716919</v>
      </c>
      <c r="N34" s="469"/>
      <c r="Y34" s="506"/>
    </row>
    <row r="35" spans="1:25" ht="13.5" x14ac:dyDescent="0.25">
      <c r="A35" s="514">
        <v>320</v>
      </c>
      <c r="B35" s="517" t="s">
        <v>629</v>
      </c>
      <c r="C35" s="518">
        <f>B22</f>
        <v>-608971.33933145809</v>
      </c>
      <c r="D35" s="518">
        <f>B15</f>
        <v>-548169.47395346104</v>
      </c>
      <c r="F35" s="511">
        <f t="shared" si="3"/>
        <v>-60801.865377997048</v>
      </c>
      <c r="G35" s="469">
        <f t="shared" si="2"/>
        <v>0.11091800668776214</v>
      </c>
      <c r="J35" s="403">
        <v>320</v>
      </c>
      <c r="K35" s="403" t="s">
        <v>629</v>
      </c>
      <c r="L35" s="511">
        <f>+B22</f>
        <v>-608971.33933145809</v>
      </c>
      <c r="N35" s="469"/>
      <c r="Y35" s="506"/>
    </row>
    <row r="36" spans="1:25" ht="13.5" x14ac:dyDescent="0.25">
      <c r="A36" s="514">
        <v>330</v>
      </c>
      <c r="B36" s="517" t="s">
        <v>630</v>
      </c>
      <c r="C36" s="518">
        <f>D22</f>
        <v>-487361.53617226961</v>
      </c>
      <c r="D36" s="518">
        <f>D15</f>
        <v>-465184.17362368031</v>
      </c>
      <c r="F36" s="511">
        <f t="shared" si="3"/>
        <v>-22177.362548589299</v>
      </c>
      <c r="G36" s="469">
        <f t="shared" si="2"/>
        <v>4.7674370294742877E-2</v>
      </c>
      <c r="J36" s="403">
        <v>330</v>
      </c>
      <c r="K36" s="403" t="s">
        <v>630</v>
      </c>
      <c r="L36" s="511">
        <f>+D22</f>
        <v>-487361.53617226961</v>
      </c>
      <c r="N36" s="469"/>
      <c r="Y36" s="506"/>
    </row>
    <row r="37" spans="1:25" ht="13.5" x14ac:dyDescent="0.25">
      <c r="A37" s="752">
        <v>350</v>
      </c>
      <c r="B37" s="753" t="s">
        <v>631</v>
      </c>
      <c r="C37" s="754">
        <f>R22</f>
        <v>0</v>
      </c>
      <c r="D37" s="754">
        <f>R15</f>
        <v>0</v>
      </c>
      <c r="E37" s="511" t="s">
        <v>744</v>
      </c>
      <c r="G37" s="469"/>
      <c r="J37" s="403">
        <v>350</v>
      </c>
      <c r="K37" s="403" t="s">
        <v>631</v>
      </c>
      <c r="L37" s="511">
        <f>+R22</f>
        <v>0</v>
      </c>
      <c r="N37" s="469"/>
      <c r="Y37" s="506"/>
    </row>
    <row r="38" spans="1:25" ht="13.5" x14ac:dyDescent="0.25">
      <c r="A38" s="514">
        <v>520</v>
      </c>
      <c r="B38" s="517" t="s">
        <v>632</v>
      </c>
      <c r="C38" s="518">
        <f>C22</f>
        <v>-2417009.6243275143</v>
      </c>
      <c r="D38" s="518">
        <f>C15</f>
        <v>-2272600.8352834322</v>
      </c>
      <c r="F38" s="511">
        <f t="shared" ref="F38:F43" si="4">C38-D38</f>
        <v>-144408.78904408216</v>
      </c>
      <c r="G38" s="469">
        <f t="shared" ref="G38:G43" si="5">+F38/D38</f>
        <v>6.3543402256152001E-2</v>
      </c>
      <c r="J38" s="403">
        <v>520</v>
      </c>
      <c r="K38" s="403" t="s">
        <v>632</v>
      </c>
      <c r="L38" s="511">
        <f>+C22</f>
        <v>-2417009.6243275143</v>
      </c>
      <c r="N38" s="469"/>
      <c r="Y38" s="506"/>
    </row>
    <row r="39" spans="1:25" ht="13.5" x14ac:dyDescent="0.25">
      <c r="A39" s="514">
        <v>525</v>
      </c>
      <c r="B39" s="517" t="s">
        <v>633</v>
      </c>
      <c r="C39" s="518">
        <f>G22</f>
        <v>-409160.78239188192</v>
      </c>
      <c r="D39" s="518">
        <f>G15</f>
        <v>-345779.52388878068</v>
      </c>
      <c r="F39" s="511">
        <f t="shared" si="4"/>
        <v>-63381.258503101242</v>
      </c>
      <c r="G39" s="469">
        <f t="shared" si="5"/>
        <v>0.18329962916915724</v>
      </c>
      <c r="J39" s="403">
        <v>525</v>
      </c>
      <c r="K39" s="403" t="s">
        <v>633</v>
      </c>
      <c r="L39" s="511">
        <f>+G22</f>
        <v>-409160.78239188192</v>
      </c>
      <c r="N39" s="469"/>
      <c r="Y39" s="506"/>
    </row>
    <row r="40" spans="1:25" ht="13.5" x14ac:dyDescent="0.25">
      <c r="A40" s="514">
        <v>526</v>
      </c>
      <c r="B40" s="517" t="s">
        <v>634</v>
      </c>
      <c r="C40" s="518">
        <f>S22</f>
        <v>-107607.63889268671</v>
      </c>
      <c r="D40" s="518">
        <f>S15</f>
        <v>-98210.620247930055</v>
      </c>
      <c r="F40" s="511">
        <f t="shared" si="4"/>
        <v>-9397.0186447566521</v>
      </c>
      <c r="G40" s="469">
        <f t="shared" si="5"/>
        <v>9.5682306262134711E-2</v>
      </c>
      <c r="J40" s="403">
        <v>526</v>
      </c>
      <c r="K40" s="403" t="s">
        <v>634</v>
      </c>
      <c r="L40" s="511">
        <f>+S22</f>
        <v>-107607.63889268671</v>
      </c>
      <c r="N40" s="469"/>
      <c r="Y40" s="506"/>
    </row>
    <row r="41" spans="1:25" ht="13.5" x14ac:dyDescent="0.25">
      <c r="A41" s="514">
        <v>527</v>
      </c>
      <c r="B41" s="517" t="s">
        <v>635</v>
      </c>
      <c r="C41" s="518">
        <f>Q22</f>
        <v>-180859.8310647264</v>
      </c>
      <c r="D41" s="518">
        <f>Q15</f>
        <v>-178125.47737803392</v>
      </c>
      <c r="F41" s="511">
        <f t="shared" si="4"/>
        <v>-2734.3536866924842</v>
      </c>
      <c r="G41" s="469">
        <f t="shared" si="5"/>
        <v>1.5350716399144817E-2</v>
      </c>
      <c r="J41" s="403">
        <v>527</v>
      </c>
      <c r="K41" s="403" t="s">
        <v>635</v>
      </c>
      <c r="L41" s="511">
        <f>+Q22</f>
        <v>-180859.8310647264</v>
      </c>
      <c r="N41" s="469"/>
      <c r="Y41" s="506"/>
    </row>
    <row r="42" spans="1:25" ht="13.5" x14ac:dyDescent="0.25">
      <c r="A42" s="514">
        <v>610</v>
      </c>
      <c r="B42" s="517" t="s">
        <v>636</v>
      </c>
      <c r="C42" s="518">
        <f>O22</f>
        <v>-102550.03581810724</v>
      </c>
      <c r="D42" s="518">
        <f>O15</f>
        <v>-97659.01829280291</v>
      </c>
      <c r="F42" s="511">
        <f t="shared" si="4"/>
        <v>-4891.0175253043271</v>
      </c>
      <c r="G42" s="469">
        <f t="shared" si="5"/>
        <v>5.0082599751719768E-2</v>
      </c>
      <c r="J42" s="403">
        <v>610</v>
      </c>
      <c r="K42" s="403" t="s">
        <v>636</v>
      </c>
      <c r="L42" s="511">
        <f>+O22</f>
        <v>-102550.03581810724</v>
      </c>
      <c r="N42" s="469"/>
      <c r="Y42" s="506"/>
    </row>
    <row r="43" spans="1:25" ht="13.5" x14ac:dyDescent="0.25">
      <c r="A43" s="514">
        <v>615</v>
      </c>
      <c r="B43" s="517" t="s">
        <v>637</v>
      </c>
      <c r="C43" s="518">
        <f>P22</f>
        <v>-65064.370538401075</v>
      </c>
      <c r="D43" s="518">
        <f>P15</f>
        <v>-62975.164661567389</v>
      </c>
      <c r="F43" s="511">
        <f t="shared" si="4"/>
        <v>-2089.2058768336865</v>
      </c>
      <c r="G43" s="469">
        <f t="shared" si="5"/>
        <v>3.317507604880772E-2</v>
      </c>
      <c r="J43" s="403">
        <v>615</v>
      </c>
      <c r="K43" s="403" t="s">
        <v>637</v>
      </c>
      <c r="L43" s="511">
        <f>+P22</f>
        <v>-65064.370538401075</v>
      </c>
      <c r="N43" s="469"/>
      <c r="Y43" s="506"/>
    </row>
    <row r="44" spans="1:25" ht="13.5" x14ac:dyDescent="0.25">
      <c r="A44" s="752">
        <v>640</v>
      </c>
      <c r="B44" s="753" t="s">
        <v>638</v>
      </c>
      <c r="C44" s="754"/>
      <c r="D44" s="754"/>
      <c r="E44" s="511" t="s">
        <v>744</v>
      </c>
      <c r="G44" s="469"/>
      <c r="J44" s="403">
        <v>640</v>
      </c>
      <c r="K44" s="403" t="s">
        <v>638</v>
      </c>
      <c r="N44" s="469"/>
      <c r="Y44" s="506"/>
    </row>
    <row r="45" spans="1:25" ht="13.5" x14ac:dyDescent="0.25">
      <c r="A45" s="752">
        <v>650</v>
      </c>
      <c r="B45" s="753" t="s">
        <v>639</v>
      </c>
      <c r="C45" s="754"/>
      <c r="D45" s="754"/>
      <c r="E45" s="511" t="s">
        <v>744</v>
      </c>
      <c r="G45" s="469"/>
      <c r="J45" s="403">
        <v>650</v>
      </c>
      <c r="K45" s="403" t="s">
        <v>639</v>
      </c>
      <c r="N45" s="469"/>
      <c r="Y45" s="506"/>
    </row>
    <row r="46" spans="1:25" ht="13.5" x14ac:dyDescent="0.25">
      <c r="A46" s="514">
        <v>660</v>
      </c>
      <c r="B46" s="517" t="s">
        <v>640</v>
      </c>
      <c r="C46" s="518">
        <f>H22</f>
        <v>-121151.58025353082</v>
      </c>
      <c r="D46" s="518">
        <f>H15</f>
        <v>-115835.00466666048</v>
      </c>
      <c r="E46" s="511" t="s">
        <v>744</v>
      </c>
      <c r="F46" s="511">
        <f>C46-D46</f>
        <v>-5316.5755868703418</v>
      </c>
      <c r="G46" s="469">
        <f>+F46/D46</f>
        <v>4.5897832025560005E-2</v>
      </c>
      <c r="J46" s="403">
        <v>660</v>
      </c>
      <c r="K46" s="403" t="s">
        <v>640</v>
      </c>
      <c r="L46" s="511">
        <f>+H22</f>
        <v>-121151.58025353082</v>
      </c>
      <c r="N46" s="469"/>
      <c r="Y46" s="506"/>
    </row>
    <row r="47" spans="1:25" ht="13.5" x14ac:dyDescent="0.25">
      <c r="A47" s="514">
        <v>690</v>
      </c>
      <c r="B47" s="517" t="s">
        <v>641</v>
      </c>
      <c r="C47" s="518">
        <f>V22</f>
        <v>-165295.1433871327</v>
      </c>
      <c r="D47" s="518">
        <f>V15</f>
        <v>-152834.03019993438</v>
      </c>
      <c r="F47" s="511">
        <f>C47-D47</f>
        <v>-12461.113187198323</v>
      </c>
      <c r="G47" s="469">
        <f>+F47/D47</f>
        <v>8.1533629459989682E-2</v>
      </c>
      <c r="J47" s="403">
        <v>690</v>
      </c>
      <c r="K47" s="403" t="s">
        <v>641</v>
      </c>
      <c r="L47" s="511">
        <f>+V22</f>
        <v>-165295.1433871327</v>
      </c>
      <c r="N47" s="469"/>
      <c r="Y47" s="506"/>
    </row>
    <row r="48" spans="1:25" ht="11.25" customHeight="1" x14ac:dyDescent="0.2">
      <c r="C48" s="518">
        <f>SUM(C27:C47)</f>
        <v>-10162814</v>
      </c>
      <c r="D48" s="518">
        <f>SUM(D27:D47)</f>
        <v>-9386223.9999999963</v>
      </c>
      <c r="F48" s="511">
        <f>C48-D48</f>
        <v>-776590.00000000373</v>
      </c>
      <c r="G48" s="469">
        <f>+F48/D48</f>
        <v>8.2737211470768651E-2</v>
      </c>
      <c r="L48" s="511">
        <f>SUM(L27:L47)</f>
        <v>-10111296.604284361</v>
      </c>
      <c r="N48" s="469"/>
      <c r="X48" s="506"/>
      <c r="Y48" s="506"/>
    </row>
    <row r="49" spans="1:26" x14ac:dyDescent="0.2">
      <c r="E49" s="506"/>
      <c r="H49" s="469"/>
    </row>
    <row r="50" spans="1:26" x14ac:dyDescent="0.2">
      <c r="C50" s="511">
        <f>'zz17GLOBAL OP BY PAYOR'!I192+'zz17GLOBAL OP BY PAYOR'!I193+'zz17GLOBAL OP BY PAYOR'!I194</f>
        <v>-10162814.000000002</v>
      </c>
      <c r="D50" s="529">
        <f>'zz17GLOBAL OP BY PAYOR'!J192+'zz17GLOBAL OP BY PAYOR'!J193+'zz17GLOBAL OP BY PAYOR'!J194</f>
        <v>-9386224</v>
      </c>
      <c r="E50" s="529"/>
      <c r="G50" s="469"/>
      <c r="H50" s="469"/>
    </row>
    <row r="51" spans="1:26" ht="11.25" x14ac:dyDescent="0.2">
      <c r="A51" s="543" t="s">
        <v>756</v>
      </c>
      <c r="B51" s="543"/>
      <c r="C51" s="543">
        <f>C50-C48</f>
        <v>0</v>
      </c>
      <c r="D51" s="543">
        <f>D50-D48</f>
        <v>0</v>
      </c>
    </row>
    <row r="52" spans="1:26" ht="12.75" thickBot="1" x14ac:dyDescent="0.25"/>
    <row r="53" spans="1:26" ht="12.75" thickBot="1" x14ac:dyDescent="0.25">
      <c r="C53" s="2559" t="s">
        <v>2281</v>
      </c>
      <c r="D53" s="2560" t="s">
        <v>1765</v>
      </c>
    </row>
    <row r="54" spans="1:26" ht="14.25" thickBot="1" x14ac:dyDescent="0.3">
      <c r="A54" s="3977" t="str">
        <f>'xx17INPUT PATH'!A41</f>
        <v>OPTHAMOLOGY TRANSFER</v>
      </c>
      <c r="B54" s="3978"/>
      <c r="C54" s="2558">
        <f>'xx17INPUT PATH'!Y41</f>
        <v>302789.94</v>
      </c>
      <c r="D54" s="2557">
        <f>'xx17INPUT PATH'!Y50</f>
        <v>-333091</v>
      </c>
      <c r="Z54" s="511"/>
    </row>
    <row r="57" spans="1:26" ht="11.25" x14ac:dyDescent="0.2">
      <c r="A57" s="506"/>
      <c r="B57" s="506"/>
      <c r="C57" s="506"/>
      <c r="D57" s="506"/>
      <c r="E57" s="506"/>
      <c r="F57" s="506"/>
      <c r="G57" s="506"/>
      <c r="H57" s="506"/>
      <c r="I57" s="506"/>
      <c r="J57" s="506"/>
      <c r="K57" s="506"/>
      <c r="L57" s="506"/>
      <c r="M57" s="506"/>
      <c r="N57" s="506"/>
      <c r="O57" s="506"/>
      <c r="P57" s="506"/>
      <c r="Q57" s="506"/>
      <c r="R57" s="506"/>
      <c r="S57" s="506"/>
      <c r="T57" s="506"/>
      <c r="U57" s="506"/>
      <c r="V57" s="506"/>
      <c r="W57" s="506"/>
      <c r="X57" s="506"/>
      <c r="Y57" s="506"/>
    </row>
    <row r="63" spans="1:26" x14ac:dyDescent="0.2">
      <c r="B63" s="583"/>
    </row>
  </sheetData>
  <mergeCells count="2">
    <mergeCell ref="A26:B26"/>
    <mergeCell ref="A54:B54"/>
  </mergeCells>
  <printOptions gridLines="1"/>
  <pageMargins left="0.2" right="0.2" top="0.5" bottom="0.25" header="0.3" footer="0.3"/>
  <pageSetup scale="55" orientation="landscape" r:id="rId1"/>
  <headerFooter>
    <oddHeader>&amp;R&amp;A</oddHeader>
    <oddFooter>&amp;L&amp;F&amp;R&amp;D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FFFF99"/>
    <pageSetUpPr fitToPage="1"/>
  </sheetPr>
  <dimension ref="A1:AD685"/>
  <sheetViews>
    <sheetView zoomScale="60" zoomScaleNormal="60" zoomScaleSheetLayoutView="30" workbookViewId="0">
      <pane xSplit="1" ySplit="2" topLeftCell="B624" activePane="bottomRight" state="frozen"/>
      <selection activeCell="W69" sqref="W69"/>
      <selection pane="topRight" activeCell="W69" sqref="W69"/>
      <selection pane="bottomLeft" activeCell="W69" sqref="W69"/>
      <selection pane="bottomRight" sqref="A1:Q681"/>
    </sheetView>
  </sheetViews>
  <sheetFormatPr defaultColWidth="9.140625" defaultRowHeight="15" x14ac:dyDescent="0.25"/>
  <cols>
    <col min="1" max="1" width="41.140625" style="913" bestFit="1" customWidth="1"/>
    <col min="2" max="2" width="7.140625" style="920" customWidth="1"/>
    <col min="3" max="3" width="12" style="920" customWidth="1"/>
    <col min="4" max="4" width="12.42578125" style="920" customWidth="1"/>
    <col min="5" max="5" width="16.28515625" style="1472" bestFit="1" customWidth="1"/>
    <col min="6" max="6" width="18.85546875" style="1472" customWidth="1"/>
    <col min="7" max="7" width="17.7109375" style="1472" bestFit="1" customWidth="1"/>
    <col min="8" max="8" width="15.42578125" style="1472" bestFit="1" customWidth="1"/>
    <col min="9" max="10" width="16.42578125" style="1472" bestFit="1" customWidth="1"/>
    <col min="11" max="11" width="15.85546875" style="1472" bestFit="1" customWidth="1"/>
    <col min="12" max="12" width="16" style="1472" bestFit="1" customWidth="1"/>
    <col min="13" max="13" width="16.42578125" style="1472" bestFit="1" customWidth="1"/>
    <col min="14" max="14" width="11.42578125" style="913" bestFit="1" customWidth="1"/>
    <col min="15" max="16" width="10.5703125" style="913" customWidth="1"/>
    <col min="17" max="17" width="22.28515625" style="1474" bestFit="1" customWidth="1"/>
    <col min="18" max="18" width="9.140625" style="913"/>
    <col min="19" max="19" width="46.140625" style="913" customWidth="1"/>
    <col min="20" max="20" width="7.5703125" style="913" customWidth="1"/>
    <col min="21" max="26" width="2.42578125" style="913" customWidth="1"/>
    <col min="27" max="27" width="3.28515625" style="913" customWidth="1"/>
    <col min="28" max="28" width="9.140625" style="913"/>
    <col min="29" max="29" width="39.42578125" style="1629" bestFit="1" customWidth="1"/>
    <col min="30" max="16384" width="9.140625" style="913"/>
  </cols>
  <sheetData>
    <row r="1" spans="1:29" x14ac:dyDescent="0.25">
      <c r="A1" s="986" t="s">
        <v>1322</v>
      </c>
      <c r="B1" s="3908">
        <v>1</v>
      </c>
      <c r="C1" s="3910" t="s">
        <v>1421</v>
      </c>
      <c r="D1" s="3912" t="s">
        <v>1422</v>
      </c>
      <c r="E1" s="1510" t="s">
        <v>1210</v>
      </c>
      <c r="F1" s="1510" t="s">
        <v>1211</v>
      </c>
      <c r="G1" s="1511" t="s">
        <v>579</v>
      </c>
      <c r="H1" s="1512" t="s">
        <v>1423</v>
      </c>
      <c r="I1" s="1513" t="s">
        <v>1425</v>
      </c>
      <c r="J1" s="1514" t="s">
        <v>1426</v>
      </c>
      <c r="K1" s="1515" t="s">
        <v>1423</v>
      </c>
      <c r="L1" s="1516" t="s">
        <v>1425</v>
      </c>
      <c r="M1" s="1517" t="s">
        <v>1426</v>
      </c>
      <c r="N1" s="992" t="s">
        <v>1423</v>
      </c>
      <c r="O1" s="976" t="s">
        <v>1425</v>
      </c>
      <c r="P1" s="977" t="s">
        <v>1426</v>
      </c>
      <c r="S1" s="986" t="s">
        <v>1322</v>
      </c>
      <c r="AC1" s="986" t="s">
        <v>1322</v>
      </c>
    </row>
    <row r="2" spans="1:29" ht="15.75" thickBot="1" x14ac:dyDescent="0.3">
      <c r="A2" s="989" t="s">
        <v>1323</v>
      </c>
      <c r="B2" s="3909"/>
      <c r="C2" s="3911"/>
      <c r="D2" s="3913"/>
      <c r="E2" s="1518" t="s">
        <v>646</v>
      </c>
      <c r="F2" s="1518" t="s">
        <v>646</v>
      </c>
      <c r="G2" s="1519" t="s">
        <v>646</v>
      </c>
      <c r="H2" s="1520" t="s">
        <v>1424</v>
      </c>
      <c r="I2" s="1521" t="s">
        <v>1424</v>
      </c>
      <c r="J2" s="1522" t="s">
        <v>1424</v>
      </c>
      <c r="K2" s="1523" t="s">
        <v>1427</v>
      </c>
      <c r="L2" s="1524" t="s">
        <v>1427</v>
      </c>
      <c r="M2" s="1525" t="s">
        <v>1427</v>
      </c>
      <c r="N2" s="993" t="s">
        <v>759</v>
      </c>
      <c r="O2" s="984" t="s">
        <v>759</v>
      </c>
      <c r="P2" s="985" t="s">
        <v>759</v>
      </c>
      <c r="S2" s="989" t="s">
        <v>1323</v>
      </c>
      <c r="AC2" s="989" t="s">
        <v>1323</v>
      </c>
    </row>
    <row r="3" spans="1:29" hidden="1" x14ac:dyDescent="0.25">
      <c r="A3" s="917" t="s">
        <v>1324</v>
      </c>
      <c r="B3" s="998"/>
      <c r="C3" s="999"/>
      <c r="D3" s="999"/>
      <c r="E3" s="2767"/>
      <c r="F3" s="2768"/>
      <c r="G3" s="2769"/>
      <c r="H3" s="2766"/>
      <c r="I3" s="1528"/>
      <c r="J3" s="1529"/>
      <c r="K3" s="1530"/>
      <c r="L3" s="1528"/>
      <c r="M3" s="1529"/>
      <c r="N3" s="971"/>
      <c r="O3" s="934"/>
      <c r="P3" s="935"/>
      <c r="R3" s="913" t="b">
        <f>A3=S3</f>
        <v>1</v>
      </c>
      <c r="S3" s="917" t="s">
        <v>1324</v>
      </c>
      <c r="AB3" s="1629" t="b">
        <f t="shared" ref="AB3:AB66" si="0">A3=AC3</f>
        <v>1</v>
      </c>
      <c r="AC3" s="917" t="s">
        <v>1324</v>
      </c>
    </row>
    <row r="4" spans="1:29" hidden="1" x14ac:dyDescent="0.25">
      <c r="A4" s="913" t="s">
        <v>1325</v>
      </c>
      <c r="B4" s="975"/>
      <c r="C4" s="952"/>
      <c r="D4" s="952"/>
      <c r="E4" s="1537"/>
      <c r="F4" s="1538"/>
      <c r="G4" s="1539"/>
      <c r="H4" s="1532"/>
      <c r="I4" s="1532"/>
      <c r="J4" s="1533"/>
      <c r="K4" s="1531"/>
      <c r="L4" s="1532"/>
      <c r="M4" s="1533"/>
      <c r="N4" s="936"/>
      <c r="O4" s="937"/>
      <c r="P4" s="938"/>
      <c r="R4" s="913" t="b">
        <f t="shared" ref="R4:R67" si="1">A4=S4</f>
        <v>0</v>
      </c>
      <c r="S4" s="913" t="s">
        <v>2612</v>
      </c>
      <c r="AB4" s="1629" t="b">
        <f t="shared" si="0"/>
        <v>1</v>
      </c>
      <c r="AC4" s="1356" t="s">
        <v>1325</v>
      </c>
    </row>
    <row r="5" spans="1:29" hidden="1" x14ac:dyDescent="0.25">
      <c r="A5" s="913" t="s">
        <v>1326</v>
      </c>
      <c r="B5" s="975"/>
      <c r="C5" s="952"/>
      <c r="D5" s="952"/>
      <c r="E5" s="1537"/>
      <c r="F5" s="1538"/>
      <c r="G5" s="1539"/>
      <c r="H5" s="1532"/>
      <c r="I5" s="1532"/>
      <c r="J5" s="1533"/>
      <c r="K5" s="1531"/>
      <c r="L5" s="1532"/>
      <c r="M5" s="1533"/>
      <c r="N5" s="936"/>
      <c r="O5" s="937"/>
      <c r="P5" s="938"/>
      <c r="R5" s="913" t="b">
        <f t="shared" si="1"/>
        <v>0</v>
      </c>
      <c r="S5" s="913" t="s">
        <v>2613</v>
      </c>
      <c r="AB5" s="1629" t="b">
        <f t="shared" si="0"/>
        <v>1</v>
      </c>
      <c r="AC5" s="1356" t="s">
        <v>1326</v>
      </c>
    </row>
    <row r="6" spans="1:29" hidden="1" x14ac:dyDescent="0.25">
      <c r="A6" s="913" t="s">
        <v>1327</v>
      </c>
      <c r="B6" s="975"/>
      <c r="C6" s="952"/>
      <c r="D6" s="952"/>
      <c r="E6" s="1537">
        <v>0</v>
      </c>
      <c r="F6" s="1538"/>
      <c r="G6" s="1539">
        <v>0</v>
      </c>
      <c r="H6" s="1532"/>
      <c r="I6" s="1532"/>
      <c r="J6" s="1533"/>
      <c r="K6" s="1531"/>
      <c r="L6" s="1532"/>
      <c r="M6" s="1533"/>
      <c r="N6" s="936"/>
      <c r="O6" s="937"/>
      <c r="P6" s="938"/>
      <c r="R6" s="913" t="b">
        <f t="shared" si="1"/>
        <v>0</v>
      </c>
      <c r="S6" s="913" t="s">
        <v>2614</v>
      </c>
      <c r="AB6" s="1629" t="b">
        <f t="shared" si="0"/>
        <v>1</v>
      </c>
      <c r="AC6" s="913" t="s">
        <v>1327</v>
      </c>
    </row>
    <row r="7" spans="1:29" hidden="1" x14ac:dyDescent="0.25">
      <c r="A7" s="913" t="s">
        <v>1328</v>
      </c>
      <c r="B7" s="975"/>
      <c r="C7" s="952"/>
      <c r="D7" s="952"/>
      <c r="E7" s="1537">
        <v>0</v>
      </c>
      <c r="F7" s="1538"/>
      <c r="G7" s="1539">
        <v>0</v>
      </c>
      <c r="H7" s="1532"/>
      <c r="I7" s="1532"/>
      <c r="J7" s="1533"/>
      <c r="K7" s="1531"/>
      <c r="L7" s="1532"/>
      <c r="M7" s="1533"/>
      <c r="N7" s="936"/>
      <c r="O7" s="937"/>
      <c r="P7" s="938"/>
      <c r="R7" s="913" t="b">
        <f t="shared" si="1"/>
        <v>0</v>
      </c>
      <c r="S7" s="913" t="s">
        <v>2615</v>
      </c>
      <c r="AB7" s="1629" t="b">
        <f t="shared" si="0"/>
        <v>1</v>
      </c>
      <c r="AC7" s="913" t="s">
        <v>1328</v>
      </c>
    </row>
    <row r="8" spans="1:29" hidden="1" x14ac:dyDescent="0.25">
      <c r="A8" s="924" t="s">
        <v>1324</v>
      </c>
      <c r="B8" s="1001">
        <v>1</v>
      </c>
      <c r="C8" s="1002">
        <v>0</v>
      </c>
      <c r="D8" s="1002">
        <v>1</v>
      </c>
      <c r="E8" s="1534">
        <v>0</v>
      </c>
      <c r="F8" s="1535"/>
      <c r="G8" s="1536">
        <v>0</v>
      </c>
      <c r="H8" s="1535"/>
      <c r="I8" s="1535"/>
      <c r="J8" s="1536"/>
      <c r="K8" s="1534"/>
      <c r="L8" s="1535"/>
      <c r="M8" s="1536"/>
      <c r="N8" s="972"/>
      <c r="O8" s="973"/>
      <c r="P8" s="974"/>
      <c r="R8" s="913" t="b">
        <f t="shared" si="1"/>
        <v>1</v>
      </c>
      <c r="S8" s="924" t="s">
        <v>1324</v>
      </c>
      <c r="AB8" s="1629" t="b">
        <f t="shared" si="0"/>
        <v>1</v>
      </c>
      <c r="AC8" s="924" t="s">
        <v>1324</v>
      </c>
    </row>
    <row r="9" spans="1:29" x14ac:dyDescent="0.25">
      <c r="A9" s="917" t="s">
        <v>1329</v>
      </c>
      <c r="B9" s="998"/>
      <c r="C9" s="999"/>
      <c r="D9" s="999"/>
      <c r="E9" s="1527"/>
      <c r="F9" s="2766"/>
      <c r="G9" s="2770"/>
      <c r="H9" s="2766"/>
      <c r="I9" s="1528"/>
      <c r="J9" s="1529"/>
      <c r="K9" s="1530"/>
      <c r="L9" s="1528"/>
      <c r="M9" s="1529"/>
      <c r="N9" s="971"/>
      <c r="O9" s="934"/>
      <c r="P9" s="935"/>
      <c r="R9" s="913" t="b">
        <f t="shared" si="1"/>
        <v>0</v>
      </c>
      <c r="S9" s="917" t="s">
        <v>1669</v>
      </c>
      <c r="AB9" s="1629" t="b">
        <f t="shared" si="0"/>
        <v>1</v>
      </c>
      <c r="AC9" s="917" t="s">
        <v>1329</v>
      </c>
    </row>
    <row r="10" spans="1:29" x14ac:dyDescent="0.25">
      <c r="A10" s="913" t="s">
        <v>1325</v>
      </c>
      <c r="B10" s="975"/>
      <c r="C10" s="952"/>
      <c r="D10" s="952"/>
      <c r="E10" s="1537"/>
      <c r="F10" s="1538">
        <v>2790752.26</v>
      </c>
      <c r="G10" s="1539">
        <v>2790752.26</v>
      </c>
      <c r="H10" s="1538">
        <f t="shared" ref="H10:I14" si="2">E10*$D$14</f>
        <v>0</v>
      </c>
      <c r="I10" s="1538">
        <f t="shared" si="2"/>
        <v>2609667.3722172594</v>
      </c>
      <c r="J10" s="1539">
        <f>+H10+I10</f>
        <v>2609667.3722172594</v>
      </c>
      <c r="K10" s="1537">
        <f t="shared" ref="K10:L14" si="3">+E10*$C$14</f>
        <v>0</v>
      </c>
      <c r="L10" s="1538">
        <f t="shared" si="3"/>
        <v>181084.88778274046</v>
      </c>
      <c r="M10" s="1539">
        <f>+K10+L10</f>
        <v>181084.88778274046</v>
      </c>
      <c r="N10" s="942">
        <f t="shared" ref="N10:P14" si="4">+E10-(H10+K10)</f>
        <v>0</v>
      </c>
      <c r="O10" s="943">
        <f t="shared" si="4"/>
        <v>0</v>
      </c>
      <c r="P10" s="944">
        <f t="shared" si="4"/>
        <v>0</v>
      </c>
      <c r="R10" s="913" t="b">
        <f t="shared" si="1"/>
        <v>0</v>
      </c>
      <c r="S10" s="913" t="s">
        <v>1214</v>
      </c>
      <c r="AB10" s="1629" t="b">
        <f t="shared" si="0"/>
        <v>1</v>
      </c>
      <c r="AC10" s="913" t="s">
        <v>1325</v>
      </c>
    </row>
    <row r="11" spans="1:29" x14ac:dyDescent="0.25">
      <c r="A11" s="913" t="s">
        <v>1326</v>
      </c>
      <c r="B11" s="975"/>
      <c r="C11" s="952"/>
      <c r="D11" s="952"/>
      <c r="E11" s="1537"/>
      <c r="F11" s="1538">
        <v>669521.88</v>
      </c>
      <c r="G11" s="1539">
        <v>669521.88</v>
      </c>
      <c r="H11" s="1538">
        <f t="shared" si="2"/>
        <v>0</v>
      </c>
      <c r="I11" s="1538">
        <f t="shared" si="2"/>
        <v>626078.29088403541</v>
      </c>
      <c r="J11" s="1539">
        <f>+H11+I11</f>
        <v>626078.29088403541</v>
      </c>
      <c r="K11" s="1537">
        <f t="shared" si="3"/>
        <v>0</v>
      </c>
      <c r="L11" s="1538">
        <f t="shared" si="3"/>
        <v>43443.58911596454</v>
      </c>
      <c r="M11" s="1539">
        <f>+K11+L11</f>
        <v>43443.58911596454</v>
      </c>
      <c r="N11" s="942">
        <f t="shared" si="4"/>
        <v>0</v>
      </c>
      <c r="O11" s="943">
        <f t="shared" si="4"/>
        <v>0</v>
      </c>
      <c r="P11" s="944">
        <f t="shared" si="4"/>
        <v>0</v>
      </c>
      <c r="R11" s="913" t="b">
        <f t="shared" si="1"/>
        <v>0</v>
      </c>
      <c r="S11" s="913" t="s">
        <v>1215</v>
      </c>
      <c r="AB11" s="1629" t="b">
        <f t="shared" si="0"/>
        <v>1</v>
      </c>
      <c r="AC11" s="913" t="s">
        <v>1326</v>
      </c>
    </row>
    <row r="12" spans="1:29" x14ac:dyDescent="0.25">
      <c r="A12" s="913" t="s">
        <v>1327</v>
      </c>
      <c r="B12" s="975"/>
      <c r="C12" s="952"/>
      <c r="D12" s="952"/>
      <c r="E12" s="1537">
        <v>499056.31</v>
      </c>
      <c r="F12" s="1538"/>
      <c r="G12" s="1539">
        <v>499056.31</v>
      </c>
      <c r="H12" s="1538">
        <f t="shared" si="2"/>
        <v>466673.80253456894</v>
      </c>
      <c r="I12" s="1538">
        <f t="shared" si="2"/>
        <v>0</v>
      </c>
      <c r="J12" s="1539">
        <f>+H12+I12</f>
        <v>466673.80253456894</v>
      </c>
      <c r="K12" s="1537">
        <f t="shared" si="3"/>
        <v>32382.507465431041</v>
      </c>
      <c r="L12" s="1538">
        <f t="shared" si="3"/>
        <v>0</v>
      </c>
      <c r="M12" s="1539">
        <f>+K12+L12</f>
        <v>32382.507465431041</v>
      </c>
      <c r="N12" s="942">
        <f t="shared" si="4"/>
        <v>0</v>
      </c>
      <c r="O12" s="943">
        <f t="shared" si="4"/>
        <v>0</v>
      </c>
      <c r="P12" s="944">
        <f t="shared" si="4"/>
        <v>0</v>
      </c>
      <c r="R12" s="913" t="b">
        <f t="shared" si="1"/>
        <v>0</v>
      </c>
      <c r="S12" s="913" t="s">
        <v>536</v>
      </c>
      <c r="AB12" s="1629" t="b">
        <f t="shared" si="0"/>
        <v>1</v>
      </c>
      <c r="AC12" s="913" t="s">
        <v>1327</v>
      </c>
    </row>
    <row r="13" spans="1:29" x14ac:dyDescent="0.25">
      <c r="A13" s="913" t="s">
        <v>1328</v>
      </c>
      <c r="B13" s="975"/>
      <c r="C13" s="952"/>
      <c r="D13" s="952"/>
      <c r="E13" s="1537">
        <v>494901.87</v>
      </c>
      <c r="F13" s="1538"/>
      <c r="G13" s="1539">
        <v>494901.87</v>
      </c>
      <c r="H13" s="1538">
        <f t="shared" si="2"/>
        <v>462788.93368639884</v>
      </c>
      <c r="I13" s="1538">
        <f t="shared" si="2"/>
        <v>0</v>
      </c>
      <c r="J13" s="1539">
        <f>+H13+I13</f>
        <v>462788.93368639884</v>
      </c>
      <c r="K13" s="1537">
        <f t="shared" si="3"/>
        <v>32112.936313601131</v>
      </c>
      <c r="L13" s="1538">
        <f t="shared" si="3"/>
        <v>0</v>
      </c>
      <c r="M13" s="1539">
        <f>+K13+L13</f>
        <v>32112.936313601131</v>
      </c>
      <c r="N13" s="942">
        <f t="shared" si="4"/>
        <v>0</v>
      </c>
      <c r="O13" s="943">
        <f t="shared" si="4"/>
        <v>0</v>
      </c>
      <c r="P13" s="944">
        <f t="shared" si="4"/>
        <v>0</v>
      </c>
      <c r="R13" s="913" t="b">
        <f t="shared" si="1"/>
        <v>0</v>
      </c>
      <c r="S13" s="913" t="s">
        <v>1216</v>
      </c>
      <c r="AB13" s="1629" t="b">
        <f t="shared" si="0"/>
        <v>1</v>
      </c>
      <c r="AC13" s="913" t="s">
        <v>1328</v>
      </c>
    </row>
    <row r="14" spans="1:29" x14ac:dyDescent="0.25">
      <c r="A14" s="915" t="s">
        <v>1329</v>
      </c>
      <c r="B14" s="1004">
        <v>1</v>
      </c>
      <c r="C14" s="1005">
        <f>+'xx17SUMMARY - PC'!I7</f>
        <v>6.4887482267143443E-2</v>
      </c>
      <c r="D14" s="1005">
        <f>B14-C14</f>
        <v>0.93511251773285653</v>
      </c>
      <c r="E14" s="1540">
        <v>993958.17999999993</v>
      </c>
      <c r="F14" s="1541">
        <v>3460274.1399999997</v>
      </c>
      <c r="G14" s="1542">
        <v>4454232.3199999994</v>
      </c>
      <c r="H14" s="1541">
        <f t="shared" si="2"/>
        <v>929462.73622096772</v>
      </c>
      <c r="I14" s="1541">
        <f t="shared" si="2"/>
        <v>3235745.6631012945</v>
      </c>
      <c r="J14" s="1542">
        <f>+H14+I14</f>
        <v>4165208.399322262</v>
      </c>
      <c r="K14" s="1540">
        <f t="shared" si="3"/>
        <v>64495.443779032168</v>
      </c>
      <c r="L14" s="1541">
        <f t="shared" si="3"/>
        <v>224528.476898705</v>
      </c>
      <c r="M14" s="1542">
        <f>+K14+L14</f>
        <v>289023.92067773716</v>
      </c>
      <c r="N14" s="948">
        <f t="shared" si="4"/>
        <v>0</v>
      </c>
      <c r="O14" s="949">
        <f t="shared" si="4"/>
        <v>0</v>
      </c>
      <c r="P14" s="950">
        <f t="shared" si="4"/>
        <v>0</v>
      </c>
      <c r="Q14" s="1489">
        <f>+J14-'17NM_Flex Cost'!H7</f>
        <v>0</v>
      </c>
      <c r="R14" s="913" t="b">
        <f t="shared" si="1"/>
        <v>0</v>
      </c>
      <c r="S14" s="915" t="s">
        <v>1669</v>
      </c>
      <c r="T14" s="1361"/>
      <c r="AB14" s="1629" t="b">
        <f t="shared" si="0"/>
        <v>1</v>
      </c>
      <c r="AC14" s="915" t="s">
        <v>1329</v>
      </c>
    </row>
    <row r="15" spans="1:29" x14ac:dyDescent="0.25">
      <c r="A15" s="917" t="s">
        <v>1330</v>
      </c>
      <c r="B15" s="998"/>
      <c r="C15" s="999"/>
      <c r="D15" s="999"/>
      <c r="E15" s="1527"/>
      <c r="F15" s="2766"/>
      <c r="G15" s="2770"/>
      <c r="H15" s="2766"/>
      <c r="I15" s="1528"/>
      <c r="J15" s="1529"/>
      <c r="K15" s="1530"/>
      <c r="L15" s="1528"/>
      <c r="M15" s="1529"/>
      <c r="N15" s="971"/>
      <c r="O15" s="934"/>
      <c r="P15" s="935"/>
      <c r="R15" s="913" t="b">
        <f t="shared" si="1"/>
        <v>0</v>
      </c>
      <c r="S15" s="917" t="s">
        <v>1670</v>
      </c>
      <c r="AB15" s="1629" t="b">
        <f t="shared" si="0"/>
        <v>1</v>
      </c>
      <c r="AC15" s="917" t="s">
        <v>1330</v>
      </c>
    </row>
    <row r="16" spans="1:29" x14ac:dyDescent="0.25">
      <c r="A16" s="913" t="s">
        <v>1325</v>
      </c>
      <c r="B16" s="975"/>
      <c r="C16" s="952"/>
      <c r="D16" s="952"/>
      <c r="E16" s="1537"/>
      <c r="F16" s="1538">
        <v>3258098.52</v>
      </c>
      <c r="G16" s="1539">
        <v>3258098.52</v>
      </c>
      <c r="H16" s="1538">
        <f t="shared" ref="H16:H20" si="5">E16*$D$14</f>
        <v>0</v>
      </c>
      <c r="I16" s="1538">
        <f t="shared" ref="I16:I20" si="6">F16*$D$14</f>
        <v>3046688.7100588935</v>
      </c>
      <c r="J16" s="1539">
        <f>+H16+I16</f>
        <v>3046688.7100588935</v>
      </c>
      <c r="K16" s="1537">
        <f t="shared" ref="K16:K20" si="7">+E16*$C$14</f>
        <v>0</v>
      </c>
      <c r="L16" s="1538">
        <f t="shared" ref="L16:L20" si="8">+F16*$C$14</f>
        <v>211409.8099411063</v>
      </c>
      <c r="M16" s="1539">
        <f>+K16+L16</f>
        <v>211409.8099411063</v>
      </c>
      <c r="N16" s="942">
        <f t="shared" ref="N16:N20" si="9">+E16-(H16+K16)</f>
        <v>0</v>
      </c>
      <c r="O16" s="943">
        <f t="shared" ref="O16:O20" si="10">+F16-(I16+L16)</f>
        <v>0</v>
      </c>
      <c r="P16" s="944">
        <f t="shared" ref="P16:P20" si="11">+G16-(J16+M16)</f>
        <v>0</v>
      </c>
      <c r="R16" s="913" t="b">
        <f t="shared" si="1"/>
        <v>0</v>
      </c>
      <c r="S16" s="913" t="s">
        <v>1214</v>
      </c>
      <c r="T16" s="1473">
        <f>+Q16/F20</f>
        <v>0</v>
      </c>
      <c r="U16" s="1473">
        <v>1</v>
      </c>
      <c r="AB16" s="1629" t="b">
        <f t="shared" si="0"/>
        <v>1</v>
      </c>
      <c r="AC16" s="913" t="s">
        <v>1325</v>
      </c>
    </row>
    <row r="17" spans="1:29" x14ac:dyDescent="0.25">
      <c r="A17" s="913" t="s">
        <v>1326</v>
      </c>
      <c r="B17" s="975"/>
      <c r="C17" s="952"/>
      <c r="D17" s="952"/>
      <c r="E17" s="1537"/>
      <c r="F17" s="1538">
        <v>970898.06</v>
      </c>
      <c r="G17" s="1539">
        <v>970898.06</v>
      </c>
      <c r="H17" s="1538">
        <f t="shared" si="5"/>
        <v>0</v>
      </c>
      <c r="I17" s="1538">
        <f t="shared" si="6"/>
        <v>907898.92934854608</v>
      </c>
      <c r="J17" s="1539">
        <f>+H17+I17</f>
        <v>907898.92934854608</v>
      </c>
      <c r="K17" s="1537">
        <f t="shared" si="7"/>
        <v>0</v>
      </c>
      <c r="L17" s="1538">
        <f t="shared" si="8"/>
        <v>62999.130651453976</v>
      </c>
      <c r="M17" s="1539">
        <f>+K17+L17</f>
        <v>62999.130651453976</v>
      </c>
      <c r="N17" s="942">
        <f t="shared" si="9"/>
        <v>0</v>
      </c>
      <c r="O17" s="943">
        <f t="shared" si="10"/>
        <v>0</v>
      </c>
      <c r="P17" s="944">
        <f t="shared" si="11"/>
        <v>0</v>
      </c>
      <c r="R17" s="913" t="b">
        <f t="shared" si="1"/>
        <v>0</v>
      </c>
      <c r="S17" s="913" t="s">
        <v>1215</v>
      </c>
      <c r="T17" s="1473"/>
      <c r="U17" s="1473">
        <f>+U16-T16</f>
        <v>1</v>
      </c>
      <c r="AB17" s="1629" t="b">
        <f t="shared" si="0"/>
        <v>1</v>
      </c>
      <c r="AC17" s="913" t="s">
        <v>1326</v>
      </c>
    </row>
    <row r="18" spans="1:29" x14ac:dyDescent="0.25">
      <c r="A18" s="913" t="s">
        <v>1327</v>
      </c>
      <c r="B18" s="975"/>
      <c r="C18" s="952"/>
      <c r="D18" s="952"/>
      <c r="E18" s="1537">
        <v>543450.54</v>
      </c>
      <c r="F18" s="1538"/>
      <c r="G18" s="1539">
        <v>543450.54</v>
      </c>
      <c r="H18" s="1538">
        <f t="shared" si="5"/>
        <v>508187.40272268048</v>
      </c>
      <c r="I18" s="1538">
        <f t="shared" si="6"/>
        <v>0</v>
      </c>
      <c r="J18" s="1539">
        <f>+H18+I18</f>
        <v>508187.40272268048</v>
      </c>
      <c r="K18" s="1537">
        <f t="shared" si="7"/>
        <v>35263.137277319533</v>
      </c>
      <c r="L18" s="1538">
        <f t="shared" si="8"/>
        <v>0</v>
      </c>
      <c r="M18" s="1539">
        <f>+K18+L18</f>
        <v>35263.137277319533</v>
      </c>
      <c r="N18" s="942">
        <f t="shared" si="9"/>
        <v>0</v>
      </c>
      <c r="O18" s="943">
        <f t="shared" si="10"/>
        <v>0</v>
      </c>
      <c r="P18" s="944">
        <f t="shared" si="11"/>
        <v>0</v>
      </c>
      <c r="R18" s="913" t="b">
        <f t="shared" si="1"/>
        <v>0</v>
      </c>
      <c r="S18" s="913" t="s">
        <v>536</v>
      </c>
      <c r="T18" s="1473"/>
      <c r="U18" s="1473"/>
      <c r="AB18" s="1629" t="b">
        <f t="shared" si="0"/>
        <v>1</v>
      </c>
      <c r="AC18" s="913" t="s">
        <v>1327</v>
      </c>
    </row>
    <row r="19" spans="1:29" x14ac:dyDescent="0.25">
      <c r="A19" s="913" t="s">
        <v>1328</v>
      </c>
      <c r="B19" s="975"/>
      <c r="C19" s="952"/>
      <c r="D19" s="952"/>
      <c r="E19" s="1537">
        <v>597409.38</v>
      </c>
      <c r="F19" s="1538"/>
      <c r="G19" s="1539">
        <v>597409.38</v>
      </c>
      <c r="H19" s="1538">
        <f t="shared" si="5"/>
        <v>558644.98944902478</v>
      </c>
      <c r="I19" s="1538">
        <f t="shared" si="6"/>
        <v>0</v>
      </c>
      <c r="J19" s="1539">
        <f>+H19+I19</f>
        <v>558644.98944902478</v>
      </c>
      <c r="K19" s="1537">
        <f t="shared" si="7"/>
        <v>38764.390550975157</v>
      </c>
      <c r="L19" s="1538">
        <f t="shared" si="8"/>
        <v>0</v>
      </c>
      <c r="M19" s="1539">
        <f>+K19+L19</f>
        <v>38764.390550975157</v>
      </c>
      <c r="N19" s="942">
        <f t="shared" si="9"/>
        <v>0</v>
      </c>
      <c r="O19" s="943">
        <f t="shared" si="10"/>
        <v>0</v>
      </c>
      <c r="P19" s="944">
        <f t="shared" si="11"/>
        <v>0</v>
      </c>
      <c r="R19" s="913" t="b">
        <f t="shared" si="1"/>
        <v>0</v>
      </c>
      <c r="S19" s="913" t="s">
        <v>1216</v>
      </c>
      <c r="AB19" s="1629" t="b">
        <f t="shared" si="0"/>
        <v>1</v>
      </c>
      <c r="AC19" s="913" t="s">
        <v>1328</v>
      </c>
    </row>
    <row r="20" spans="1:29" x14ac:dyDescent="0.25">
      <c r="A20" s="915" t="s">
        <v>1330</v>
      </c>
      <c r="B20" s="1004">
        <v>1</v>
      </c>
      <c r="C20" s="1005">
        <f>+'xx17SUMMARY - PC'!I8</f>
        <v>6.7581593668314788E-2</v>
      </c>
      <c r="D20" s="1005">
        <f>B20-C20</f>
        <v>0.93241840633168516</v>
      </c>
      <c r="E20" s="1540">
        <v>1140859.92</v>
      </c>
      <c r="F20" s="1541">
        <v>4228996.58</v>
      </c>
      <c r="G20" s="1542">
        <v>5369856.5</v>
      </c>
      <c r="H20" s="1541">
        <f t="shared" si="5"/>
        <v>1066832.3921717051</v>
      </c>
      <c r="I20" s="1541">
        <f t="shared" si="6"/>
        <v>3954587.6394074396</v>
      </c>
      <c r="J20" s="1542">
        <f>+H20+I20</f>
        <v>5021420.0315791443</v>
      </c>
      <c r="K20" s="1540">
        <f t="shared" si="7"/>
        <v>74027.527828294682</v>
      </c>
      <c r="L20" s="1541">
        <f t="shared" si="8"/>
        <v>274408.94059256028</v>
      </c>
      <c r="M20" s="1542">
        <f>+K20+L20</f>
        <v>348436.46842085494</v>
      </c>
      <c r="N20" s="948">
        <f t="shared" si="9"/>
        <v>0</v>
      </c>
      <c r="O20" s="949">
        <f t="shared" si="10"/>
        <v>0</v>
      </c>
      <c r="P20" s="950">
        <f t="shared" si="11"/>
        <v>0</v>
      </c>
      <c r="Q20" s="1489">
        <f>+J20-'17NM_Flex Cost'!H8</f>
        <v>0</v>
      </c>
      <c r="R20" s="913" t="b">
        <f t="shared" si="1"/>
        <v>0</v>
      </c>
      <c r="S20" s="915" t="s">
        <v>1670</v>
      </c>
      <c r="AB20" s="1629" t="b">
        <f t="shared" si="0"/>
        <v>1</v>
      </c>
      <c r="AC20" s="915" t="s">
        <v>1330</v>
      </c>
    </row>
    <row r="21" spans="1:29" x14ac:dyDescent="0.25">
      <c r="A21" s="917" t="s">
        <v>1331</v>
      </c>
      <c r="B21" s="998"/>
      <c r="C21" s="999"/>
      <c r="D21" s="999"/>
      <c r="E21" s="1527"/>
      <c r="F21" s="2766"/>
      <c r="G21" s="2770"/>
      <c r="H21" s="2766"/>
      <c r="I21" s="1528"/>
      <c r="J21" s="1529"/>
      <c r="K21" s="1530"/>
      <c r="L21" s="1528"/>
      <c r="M21" s="1529"/>
      <c r="N21" s="971"/>
      <c r="O21" s="934"/>
      <c r="P21" s="935"/>
      <c r="R21" s="913" t="b">
        <f t="shared" si="1"/>
        <v>0</v>
      </c>
      <c r="S21" s="917" t="s">
        <v>1785</v>
      </c>
      <c r="AB21" s="1629" t="b">
        <f t="shared" si="0"/>
        <v>1</v>
      </c>
      <c r="AC21" s="917" t="s">
        <v>1331</v>
      </c>
    </row>
    <row r="22" spans="1:29" x14ac:dyDescent="0.25">
      <c r="A22" s="913" t="s">
        <v>1325</v>
      </c>
      <c r="B22" s="975"/>
      <c r="C22" s="952"/>
      <c r="D22" s="952"/>
      <c r="E22" s="1537"/>
      <c r="F22" s="1538">
        <v>3110080.14</v>
      </c>
      <c r="G22" s="1539">
        <v>3110080.14</v>
      </c>
      <c r="H22" s="1538">
        <f t="shared" ref="H22:I26" si="12">E22*$D$26</f>
        <v>0</v>
      </c>
      <c r="I22" s="1538">
        <f t="shared" si="12"/>
        <v>2941459.3077214588</v>
      </c>
      <c r="J22" s="1539">
        <f>+H22+I22</f>
        <v>2941459.3077214588</v>
      </c>
      <c r="K22" s="1537">
        <f t="shared" ref="K22:L26" si="13">+E22*$C$26</f>
        <v>0</v>
      </c>
      <c r="L22" s="1538">
        <f t="shared" si="13"/>
        <v>168620.83227854126</v>
      </c>
      <c r="M22" s="1539">
        <f>+K22+L22</f>
        <v>168620.83227854126</v>
      </c>
      <c r="N22" s="942">
        <f t="shared" ref="N22" si="14">+E22-(H22+K22)</f>
        <v>0</v>
      </c>
      <c r="O22" s="943">
        <f t="shared" ref="O22" si="15">+F22-(I22+L22)</f>
        <v>0</v>
      </c>
      <c r="P22" s="944">
        <f t="shared" ref="P22" si="16">+G22-(J22+M22)</f>
        <v>0</v>
      </c>
      <c r="R22" s="913" t="b">
        <f t="shared" si="1"/>
        <v>0</v>
      </c>
      <c r="S22" s="913" t="s">
        <v>1214</v>
      </c>
      <c r="AB22" s="1629" t="b">
        <f t="shared" si="0"/>
        <v>1</v>
      </c>
      <c r="AC22" s="1632" t="s">
        <v>1325</v>
      </c>
    </row>
    <row r="23" spans="1:29" x14ac:dyDescent="0.25">
      <c r="A23" s="913" t="s">
        <v>1326</v>
      </c>
      <c r="B23" s="975"/>
      <c r="C23" s="952"/>
      <c r="D23" s="952"/>
      <c r="E23" s="1537"/>
      <c r="F23" s="1538">
        <v>836627.6</v>
      </c>
      <c r="G23" s="1539">
        <v>836627.6</v>
      </c>
      <c r="H23" s="1538">
        <f t="shared" si="12"/>
        <v>0</v>
      </c>
      <c r="I23" s="1538">
        <f t="shared" si="12"/>
        <v>791267.72634118213</v>
      </c>
      <c r="J23" s="1539">
        <f>+H23+I23</f>
        <v>791267.72634118213</v>
      </c>
      <c r="K23" s="1537">
        <f t="shared" si="13"/>
        <v>0</v>
      </c>
      <c r="L23" s="1538">
        <f t="shared" si="13"/>
        <v>45359.873658817844</v>
      </c>
      <c r="M23" s="1539">
        <f>+K23+L23</f>
        <v>45359.873658817844</v>
      </c>
      <c r="N23" s="942">
        <f t="shared" ref="N23:P26" si="17">+E23-(H23+K23)</f>
        <v>0</v>
      </c>
      <c r="O23" s="943">
        <f t="shared" si="17"/>
        <v>0</v>
      </c>
      <c r="P23" s="944">
        <f t="shared" si="17"/>
        <v>0</v>
      </c>
      <c r="R23" s="913" t="b">
        <f t="shared" si="1"/>
        <v>0</v>
      </c>
      <c r="S23" s="913" t="s">
        <v>1215</v>
      </c>
      <c r="AB23" s="1629" t="b">
        <f t="shared" si="0"/>
        <v>1</v>
      </c>
      <c r="AC23" s="913" t="s">
        <v>1326</v>
      </c>
    </row>
    <row r="24" spans="1:29" x14ac:dyDescent="0.25">
      <c r="A24" s="913" t="s">
        <v>1327</v>
      </c>
      <c r="B24" s="975"/>
      <c r="C24" s="952"/>
      <c r="D24" s="952"/>
      <c r="E24" s="1537">
        <v>537578.19999999995</v>
      </c>
      <c r="F24" s="1538"/>
      <c r="G24" s="1539">
        <v>537578.19999999995</v>
      </c>
      <c r="H24" s="1538">
        <f t="shared" si="12"/>
        <v>508432.04317498638</v>
      </c>
      <c r="I24" s="1538">
        <f t="shared" si="12"/>
        <v>0</v>
      </c>
      <c r="J24" s="1539">
        <f>+H24+I24</f>
        <v>508432.04317498638</v>
      </c>
      <c r="K24" s="1537">
        <f t="shared" si="13"/>
        <v>29146.156825013553</v>
      </c>
      <c r="L24" s="1538">
        <f t="shared" si="13"/>
        <v>0</v>
      </c>
      <c r="M24" s="1539">
        <f>+K24+L24</f>
        <v>29146.156825013553</v>
      </c>
      <c r="N24" s="942">
        <f t="shared" si="17"/>
        <v>0</v>
      </c>
      <c r="O24" s="943">
        <f t="shared" si="17"/>
        <v>0</v>
      </c>
      <c r="P24" s="944">
        <f t="shared" si="17"/>
        <v>0</v>
      </c>
      <c r="R24" s="913" t="b">
        <f t="shared" si="1"/>
        <v>0</v>
      </c>
      <c r="S24" s="913" t="s">
        <v>536</v>
      </c>
      <c r="AB24" s="1629" t="b">
        <f t="shared" si="0"/>
        <v>1</v>
      </c>
      <c r="AC24" s="913" t="s">
        <v>1327</v>
      </c>
    </row>
    <row r="25" spans="1:29" x14ac:dyDescent="0.25">
      <c r="A25" s="913" t="s">
        <v>1328</v>
      </c>
      <c r="B25" s="975"/>
      <c r="C25" s="952"/>
      <c r="D25" s="952"/>
      <c r="E25" s="1537">
        <v>593848.43999999994</v>
      </c>
      <c r="F25" s="1538"/>
      <c r="G25" s="1539">
        <v>593848.43999999994</v>
      </c>
      <c r="H25" s="1538">
        <f t="shared" si="12"/>
        <v>561651.45031081676</v>
      </c>
      <c r="I25" s="1538">
        <f t="shared" si="12"/>
        <v>0</v>
      </c>
      <c r="J25" s="1539">
        <f>+H25+I25</f>
        <v>561651.45031081676</v>
      </c>
      <c r="K25" s="1537">
        <f t="shared" si="13"/>
        <v>32196.989689183174</v>
      </c>
      <c r="L25" s="1538">
        <f t="shared" si="13"/>
        <v>0</v>
      </c>
      <c r="M25" s="1539">
        <f>+K25+L25</f>
        <v>32196.989689183174</v>
      </c>
      <c r="N25" s="942">
        <f t="shared" si="17"/>
        <v>0</v>
      </c>
      <c r="O25" s="943">
        <f t="shared" si="17"/>
        <v>0</v>
      </c>
      <c r="P25" s="944">
        <f t="shared" si="17"/>
        <v>0</v>
      </c>
      <c r="R25" s="913" t="b">
        <f t="shared" si="1"/>
        <v>0</v>
      </c>
      <c r="S25" s="913" t="s">
        <v>1216</v>
      </c>
      <c r="AB25" s="1629" t="b">
        <f t="shared" si="0"/>
        <v>1</v>
      </c>
      <c r="AC25" s="913" t="s">
        <v>1328</v>
      </c>
    </row>
    <row r="26" spans="1:29" x14ac:dyDescent="0.25">
      <c r="A26" s="915" t="s">
        <v>1331</v>
      </c>
      <c r="B26" s="1004">
        <v>1</v>
      </c>
      <c r="C26" s="1005">
        <f>+'xx17SUMMARY - PC'!I9</f>
        <v>5.421752002780908E-2</v>
      </c>
      <c r="D26" s="1005">
        <f>B26-C26</f>
        <v>0.94578247997219089</v>
      </c>
      <c r="E26" s="1540">
        <v>1131426.6399999999</v>
      </c>
      <c r="F26" s="1541">
        <v>3946707.74</v>
      </c>
      <c r="G26" s="1542">
        <v>5078134.3800000008</v>
      </c>
      <c r="H26" s="1541">
        <f t="shared" si="12"/>
        <v>1070083.4934858033</v>
      </c>
      <c r="I26" s="1541">
        <f t="shared" si="12"/>
        <v>3732727.0340626412</v>
      </c>
      <c r="J26" s="1542">
        <f>+H26+I26</f>
        <v>4802810.5275484445</v>
      </c>
      <c r="K26" s="1540">
        <f t="shared" si="13"/>
        <v>61343.146514196727</v>
      </c>
      <c r="L26" s="1541">
        <f t="shared" si="13"/>
        <v>213980.70593735913</v>
      </c>
      <c r="M26" s="1542">
        <f>+K26+L26</f>
        <v>275323.85245155584</v>
      </c>
      <c r="N26" s="948">
        <f t="shared" si="17"/>
        <v>0</v>
      </c>
      <c r="O26" s="949">
        <f t="shared" si="17"/>
        <v>0</v>
      </c>
      <c r="P26" s="950">
        <f t="shared" si="17"/>
        <v>0</v>
      </c>
      <c r="Q26" s="1489">
        <f>+J26-'17NM_Flex Cost'!H9</f>
        <v>0</v>
      </c>
      <c r="R26" s="913" t="b">
        <f t="shared" si="1"/>
        <v>0</v>
      </c>
      <c r="S26" s="915" t="s">
        <v>1785</v>
      </c>
      <c r="T26" s="1575"/>
      <c r="AB26" s="1629" t="b">
        <f t="shared" si="0"/>
        <v>1</v>
      </c>
      <c r="AC26" s="915" t="s">
        <v>1331</v>
      </c>
    </row>
    <row r="27" spans="1:29" x14ac:dyDescent="0.25">
      <c r="A27" s="917" t="s">
        <v>1332</v>
      </c>
      <c r="B27" s="998"/>
      <c r="C27" s="999"/>
      <c r="D27" s="999"/>
      <c r="E27" s="1527"/>
      <c r="F27" s="2766"/>
      <c r="G27" s="2770"/>
      <c r="H27" s="2766"/>
      <c r="I27" s="1528"/>
      <c r="J27" s="1529"/>
      <c r="K27" s="1530"/>
      <c r="L27" s="1528"/>
      <c r="M27" s="1529"/>
      <c r="N27" s="971"/>
      <c r="O27" s="934"/>
      <c r="P27" s="935"/>
      <c r="R27" s="913" t="b">
        <f t="shared" si="1"/>
        <v>0</v>
      </c>
      <c r="S27" s="917" t="s">
        <v>1786</v>
      </c>
      <c r="AB27" s="1629" t="b">
        <f t="shared" si="0"/>
        <v>1</v>
      </c>
      <c r="AC27" s="917" t="s">
        <v>1332</v>
      </c>
    </row>
    <row r="28" spans="1:29" x14ac:dyDescent="0.25">
      <c r="A28" s="913" t="s">
        <v>1325</v>
      </c>
      <c r="B28" s="975"/>
      <c r="C28" s="952"/>
      <c r="D28" s="952"/>
      <c r="E28" s="1537"/>
      <c r="F28" s="1538">
        <v>2098018.3199999998</v>
      </c>
      <c r="G28" s="1539">
        <v>2098018.3199999998</v>
      </c>
      <c r="H28" s="1538">
        <f t="shared" ref="H28:I32" si="18">E28*$D$32</f>
        <v>0</v>
      </c>
      <c r="I28" s="1538">
        <f t="shared" si="18"/>
        <v>1915571.537420409</v>
      </c>
      <c r="J28" s="1539">
        <f>+H28+I28</f>
        <v>1915571.537420409</v>
      </c>
      <c r="K28" s="1537">
        <f t="shared" ref="K28:L32" si="19">+E28*$C$32</f>
        <v>0</v>
      </c>
      <c r="L28" s="1538">
        <f t="shared" si="19"/>
        <v>182446.78257959097</v>
      </c>
      <c r="M28" s="1539">
        <f>+K28+L28</f>
        <v>182446.78257959097</v>
      </c>
      <c r="N28" s="942">
        <f t="shared" ref="N28" si="20">+E28-(H28+K28)</f>
        <v>0</v>
      </c>
      <c r="O28" s="943">
        <f t="shared" ref="O28" si="21">+F28-(I28+L28)</f>
        <v>0</v>
      </c>
      <c r="P28" s="944">
        <f t="shared" ref="P28" si="22">+G28-(J28+M28)</f>
        <v>0</v>
      </c>
      <c r="R28" s="913" t="b">
        <f t="shared" si="1"/>
        <v>0</v>
      </c>
      <c r="S28" s="913" t="s">
        <v>1214</v>
      </c>
      <c r="AB28" s="1629" t="b">
        <f t="shared" si="0"/>
        <v>1</v>
      </c>
      <c r="AC28" s="1632" t="s">
        <v>1325</v>
      </c>
    </row>
    <row r="29" spans="1:29" x14ac:dyDescent="0.25">
      <c r="A29" s="913" t="s">
        <v>1326</v>
      </c>
      <c r="B29" s="975"/>
      <c r="C29" s="952"/>
      <c r="D29" s="952"/>
      <c r="E29" s="1537"/>
      <c r="F29" s="1538">
        <v>553790.26</v>
      </c>
      <c r="G29" s="1539">
        <v>553790.26</v>
      </c>
      <c r="H29" s="1538">
        <f t="shared" si="18"/>
        <v>0</v>
      </c>
      <c r="I29" s="1538">
        <f t="shared" si="18"/>
        <v>505631.8382180038</v>
      </c>
      <c r="J29" s="1539">
        <f>+H29+I29</f>
        <v>505631.8382180038</v>
      </c>
      <c r="K29" s="1537">
        <f t="shared" si="19"/>
        <v>0</v>
      </c>
      <c r="L29" s="1538">
        <f t="shared" si="19"/>
        <v>48158.421781996243</v>
      </c>
      <c r="M29" s="1539">
        <f>+K29+L29</f>
        <v>48158.421781996243</v>
      </c>
      <c r="N29" s="942">
        <f t="shared" ref="N29:P32" si="23">+E29-(H29+K29)</f>
        <v>0</v>
      </c>
      <c r="O29" s="943">
        <f t="shared" si="23"/>
        <v>0</v>
      </c>
      <c r="P29" s="944">
        <f t="shared" si="23"/>
        <v>0</v>
      </c>
      <c r="R29" s="913" t="b">
        <f t="shared" si="1"/>
        <v>0</v>
      </c>
      <c r="S29" s="913" t="s">
        <v>1215</v>
      </c>
      <c r="AB29" s="1629" t="b">
        <f t="shared" si="0"/>
        <v>1</v>
      </c>
      <c r="AC29" s="1356" t="s">
        <v>1326</v>
      </c>
    </row>
    <row r="30" spans="1:29" x14ac:dyDescent="0.25">
      <c r="A30" s="913" t="s">
        <v>1327</v>
      </c>
      <c r="B30" s="975"/>
      <c r="C30" s="952"/>
      <c r="D30" s="952"/>
      <c r="E30" s="1537">
        <v>404223.1</v>
      </c>
      <c r="F30" s="1538"/>
      <c r="G30" s="1539">
        <v>404223.1</v>
      </c>
      <c r="H30" s="1538">
        <f t="shared" si="18"/>
        <v>369071.2601250516</v>
      </c>
      <c r="I30" s="1538">
        <f t="shared" si="18"/>
        <v>0</v>
      </c>
      <c r="J30" s="1539">
        <f>+H30+I30</f>
        <v>369071.2601250516</v>
      </c>
      <c r="K30" s="1537">
        <f t="shared" si="19"/>
        <v>35151.839874948404</v>
      </c>
      <c r="L30" s="1538">
        <f t="shared" si="19"/>
        <v>0</v>
      </c>
      <c r="M30" s="1539">
        <f>+K30+L30</f>
        <v>35151.839874948404</v>
      </c>
      <c r="N30" s="942">
        <f t="shared" si="23"/>
        <v>0</v>
      </c>
      <c r="O30" s="943">
        <f t="shared" si="23"/>
        <v>0</v>
      </c>
      <c r="P30" s="944">
        <f t="shared" si="23"/>
        <v>0</v>
      </c>
      <c r="R30" s="913" t="b">
        <f t="shared" si="1"/>
        <v>0</v>
      </c>
      <c r="S30" s="913" t="s">
        <v>536</v>
      </c>
      <c r="AB30" s="1629" t="b">
        <f t="shared" si="0"/>
        <v>1</v>
      </c>
      <c r="AC30" s="913" t="s">
        <v>1327</v>
      </c>
    </row>
    <row r="31" spans="1:29" x14ac:dyDescent="0.25">
      <c r="A31" s="913" t="s">
        <v>1328</v>
      </c>
      <c r="B31" s="975"/>
      <c r="C31" s="952"/>
      <c r="D31" s="952"/>
      <c r="E31" s="1537">
        <v>409244.35</v>
      </c>
      <c r="F31" s="1538"/>
      <c r="G31" s="1539">
        <v>409244.35</v>
      </c>
      <c r="H31" s="1538">
        <f t="shared" si="18"/>
        <v>373655.85478305828</v>
      </c>
      <c r="I31" s="1538">
        <f t="shared" si="18"/>
        <v>0</v>
      </c>
      <c r="J31" s="1539">
        <f>+H31+I31</f>
        <v>373655.85478305828</v>
      </c>
      <c r="K31" s="1537">
        <f t="shared" si="19"/>
        <v>35588.495216941687</v>
      </c>
      <c r="L31" s="1538">
        <f t="shared" si="19"/>
        <v>0</v>
      </c>
      <c r="M31" s="1539">
        <f>+K31+L31</f>
        <v>35588.495216941687</v>
      </c>
      <c r="N31" s="942">
        <f t="shared" si="23"/>
        <v>0</v>
      </c>
      <c r="O31" s="943">
        <f t="shared" si="23"/>
        <v>0</v>
      </c>
      <c r="P31" s="944">
        <f t="shared" si="23"/>
        <v>0</v>
      </c>
      <c r="R31" s="913" t="b">
        <f t="shared" si="1"/>
        <v>0</v>
      </c>
      <c r="S31" s="913" t="s">
        <v>1216</v>
      </c>
      <c r="AB31" s="1629" t="b">
        <f t="shared" si="0"/>
        <v>1</v>
      </c>
      <c r="AC31" s="913" t="s">
        <v>1328</v>
      </c>
    </row>
    <row r="32" spans="1:29" x14ac:dyDescent="0.25">
      <c r="A32" s="915" t="s">
        <v>1332</v>
      </c>
      <c r="B32" s="1004">
        <v>1</v>
      </c>
      <c r="C32" s="1005">
        <f>+'xx17SUMMARY - PC'!I10</f>
        <v>8.6961482099732562E-2</v>
      </c>
      <c r="D32" s="1005">
        <f>B32-C32</f>
        <v>0.91303851790026747</v>
      </c>
      <c r="E32" s="1540">
        <v>813467.45</v>
      </c>
      <c r="F32" s="1541">
        <v>2651808.58</v>
      </c>
      <c r="G32" s="1542">
        <v>3465276.0300000003</v>
      </c>
      <c r="H32" s="1541">
        <f t="shared" si="18"/>
        <v>742727.11490810988</v>
      </c>
      <c r="I32" s="1541">
        <f t="shared" si="18"/>
        <v>2421203.3756384128</v>
      </c>
      <c r="J32" s="1542">
        <f>+H32+I32</f>
        <v>3163930.4905465227</v>
      </c>
      <c r="K32" s="1540">
        <f t="shared" si="19"/>
        <v>70740.335091890083</v>
      </c>
      <c r="L32" s="1541">
        <f t="shared" si="19"/>
        <v>230605.20436158724</v>
      </c>
      <c r="M32" s="1542">
        <f>+K32+L32</f>
        <v>301345.53945347731</v>
      </c>
      <c r="N32" s="948">
        <f t="shared" si="23"/>
        <v>0</v>
      </c>
      <c r="O32" s="949">
        <f t="shared" si="23"/>
        <v>0</v>
      </c>
      <c r="P32" s="950">
        <f t="shared" si="23"/>
        <v>0</v>
      </c>
      <c r="Q32" s="1489">
        <f>+J32-'17NM_Flex Cost'!H10</f>
        <v>0</v>
      </c>
      <c r="R32" s="913" t="b">
        <f t="shared" si="1"/>
        <v>0</v>
      </c>
      <c r="S32" s="915" t="s">
        <v>1786</v>
      </c>
      <c r="AB32" s="1629" t="b">
        <f t="shared" si="0"/>
        <v>1</v>
      </c>
      <c r="AC32" s="915" t="s">
        <v>1332</v>
      </c>
    </row>
    <row r="33" spans="1:29" x14ac:dyDescent="0.25">
      <c r="A33" s="917" t="s">
        <v>1333</v>
      </c>
      <c r="B33" s="998"/>
      <c r="C33" s="999"/>
      <c r="D33" s="999"/>
      <c r="E33" s="1527"/>
      <c r="F33" s="2766"/>
      <c r="G33" s="2770"/>
      <c r="H33" s="2766"/>
      <c r="I33" s="1528"/>
      <c r="J33" s="1529"/>
      <c r="K33" s="1530"/>
      <c r="L33" s="1528"/>
      <c r="M33" s="1529"/>
      <c r="N33" s="971"/>
      <c r="O33" s="934"/>
      <c r="P33" s="935"/>
      <c r="R33" s="913" t="b">
        <f t="shared" si="1"/>
        <v>0</v>
      </c>
      <c r="S33" s="917" t="s">
        <v>1671</v>
      </c>
      <c r="AB33" s="1629" t="b">
        <f t="shared" si="0"/>
        <v>1</v>
      </c>
      <c r="AC33" s="917" t="s">
        <v>1333</v>
      </c>
    </row>
    <row r="34" spans="1:29" x14ac:dyDescent="0.25">
      <c r="A34" s="913" t="s">
        <v>1325</v>
      </c>
      <c r="B34" s="975"/>
      <c r="C34" s="952"/>
      <c r="D34" s="952"/>
      <c r="E34" s="1537"/>
      <c r="F34" s="1538">
        <v>4352074.18</v>
      </c>
      <c r="G34" s="1539">
        <v>4352074.18</v>
      </c>
      <c r="H34" s="1538">
        <f t="shared" ref="H34:I38" si="24">E34*$D$38</f>
        <v>0</v>
      </c>
      <c r="I34" s="1538">
        <f t="shared" si="24"/>
        <v>4090715.866546975</v>
      </c>
      <c r="J34" s="1539">
        <f>+H34+I34</f>
        <v>4090715.866546975</v>
      </c>
      <c r="K34" s="1537">
        <f t="shared" ref="K34:L38" si="25">+E34*$C$38</f>
        <v>0</v>
      </c>
      <c r="L34" s="1538">
        <f t="shared" si="25"/>
        <v>261358.31345302475</v>
      </c>
      <c r="M34" s="1539">
        <f>+K34+L34</f>
        <v>261358.31345302475</v>
      </c>
      <c r="N34" s="942">
        <f t="shared" ref="N34:P38" si="26">+E34-(H34+K34)</f>
        <v>0</v>
      </c>
      <c r="O34" s="943">
        <f t="shared" si="26"/>
        <v>0</v>
      </c>
      <c r="P34" s="944">
        <f t="shared" si="26"/>
        <v>0</v>
      </c>
      <c r="R34" s="913" t="b">
        <f t="shared" si="1"/>
        <v>0</v>
      </c>
      <c r="S34" s="913" t="s">
        <v>1214</v>
      </c>
      <c r="AB34" s="1629" t="b">
        <f t="shared" si="0"/>
        <v>1</v>
      </c>
      <c r="AC34" s="913" t="s">
        <v>1325</v>
      </c>
    </row>
    <row r="35" spans="1:29" x14ac:dyDescent="0.25">
      <c r="A35" s="913" t="s">
        <v>1326</v>
      </c>
      <c r="B35" s="975"/>
      <c r="C35" s="952"/>
      <c r="D35" s="952"/>
      <c r="E35" s="1537"/>
      <c r="F35" s="1538">
        <v>1140591.54</v>
      </c>
      <c r="G35" s="1539">
        <v>1140591.54</v>
      </c>
      <c r="H35" s="1538">
        <f t="shared" si="24"/>
        <v>0</v>
      </c>
      <c r="I35" s="1538">
        <f t="shared" si="24"/>
        <v>1072094.7568791783</v>
      </c>
      <c r="J35" s="1539">
        <f>+H35+I35</f>
        <v>1072094.7568791783</v>
      </c>
      <c r="K35" s="1537">
        <f t="shared" si="25"/>
        <v>0</v>
      </c>
      <c r="L35" s="1538">
        <f t="shared" si="25"/>
        <v>68496.783120821769</v>
      </c>
      <c r="M35" s="1539">
        <f>+K35+L35</f>
        <v>68496.783120821769</v>
      </c>
      <c r="N35" s="942">
        <f t="shared" si="26"/>
        <v>0</v>
      </c>
      <c r="O35" s="943">
        <f t="shared" si="26"/>
        <v>0</v>
      </c>
      <c r="P35" s="944">
        <f t="shared" si="26"/>
        <v>0</v>
      </c>
      <c r="R35" s="913" t="b">
        <f t="shared" si="1"/>
        <v>0</v>
      </c>
      <c r="S35" s="913" t="s">
        <v>1215</v>
      </c>
      <c r="AB35" s="1629" t="b">
        <f t="shared" si="0"/>
        <v>1</v>
      </c>
      <c r="AC35" s="913" t="s">
        <v>1326</v>
      </c>
    </row>
    <row r="36" spans="1:29" x14ac:dyDescent="0.25">
      <c r="A36" s="913" t="s">
        <v>1327</v>
      </c>
      <c r="B36" s="975"/>
      <c r="C36" s="952"/>
      <c r="D36" s="952"/>
      <c r="E36" s="1537">
        <v>842559.4</v>
      </c>
      <c r="F36" s="1538"/>
      <c r="G36" s="1539">
        <v>842559.4</v>
      </c>
      <c r="H36" s="1538">
        <f t="shared" si="24"/>
        <v>791960.56030651112</v>
      </c>
      <c r="I36" s="1538">
        <f t="shared" si="24"/>
        <v>0</v>
      </c>
      <c r="J36" s="1539">
        <f>+H36+I36</f>
        <v>791960.56030651112</v>
      </c>
      <c r="K36" s="1537">
        <f t="shared" si="25"/>
        <v>50598.839693488975</v>
      </c>
      <c r="L36" s="1538">
        <f t="shared" si="25"/>
        <v>0</v>
      </c>
      <c r="M36" s="1539">
        <f>+K36+L36</f>
        <v>50598.839693488975</v>
      </c>
      <c r="N36" s="942">
        <f t="shared" si="26"/>
        <v>0</v>
      </c>
      <c r="O36" s="943">
        <f t="shared" si="26"/>
        <v>0</v>
      </c>
      <c r="P36" s="944">
        <f t="shared" si="26"/>
        <v>0</v>
      </c>
      <c r="R36" s="913" t="b">
        <f t="shared" si="1"/>
        <v>0</v>
      </c>
      <c r="S36" s="913" t="s">
        <v>536</v>
      </c>
      <c r="AB36" s="1629" t="b">
        <f t="shared" si="0"/>
        <v>1</v>
      </c>
      <c r="AC36" s="913" t="s">
        <v>1327</v>
      </c>
    </row>
    <row r="37" spans="1:29" x14ac:dyDescent="0.25">
      <c r="A37" s="913" t="s">
        <v>1328</v>
      </c>
      <c r="B37" s="975"/>
      <c r="C37" s="952"/>
      <c r="D37" s="952"/>
      <c r="E37" s="1537">
        <v>771794.01</v>
      </c>
      <c r="F37" s="1538"/>
      <c r="G37" s="1539">
        <v>771794.01</v>
      </c>
      <c r="H37" s="1538">
        <f t="shared" si="24"/>
        <v>725444.89634892088</v>
      </c>
      <c r="I37" s="1538">
        <f t="shared" si="24"/>
        <v>0</v>
      </c>
      <c r="J37" s="1539">
        <f>+H37+I37</f>
        <v>725444.89634892088</v>
      </c>
      <c r="K37" s="1537">
        <f t="shared" si="25"/>
        <v>46349.113651079111</v>
      </c>
      <c r="L37" s="1538">
        <f t="shared" si="25"/>
        <v>0</v>
      </c>
      <c r="M37" s="1539">
        <f>+K37+L37</f>
        <v>46349.113651079111</v>
      </c>
      <c r="N37" s="942">
        <f t="shared" si="26"/>
        <v>0</v>
      </c>
      <c r="O37" s="943">
        <f t="shared" si="26"/>
        <v>0</v>
      </c>
      <c r="P37" s="944">
        <f t="shared" si="26"/>
        <v>0</v>
      </c>
      <c r="R37" s="913" t="b">
        <f t="shared" si="1"/>
        <v>0</v>
      </c>
      <c r="S37" s="913" t="s">
        <v>1216</v>
      </c>
      <c r="AB37" s="1629" t="b">
        <f t="shared" si="0"/>
        <v>1</v>
      </c>
      <c r="AC37" s="913" t="s">
        <v>1328</v>
      </c>
    </row>
    <row r="38" spans="1:29" x14ac:dyDescent="0.25">
      <c r="A38" s="915" t="s">
        <v>1333</v>
      </c>
      <c r="B38" s="1004">
        <v>1</v>
      </c>
      <c r="C38" s="1005">
        <f>+'xx17SUMMARY - PC'!I11</f>
        <v>6.0053735906915255E-2</v>
      </c>
      <c r="D38" s="1005">
        <f>B38-C38</f>
        <v>0.93994626409308479</v>
      </c>
      <c r="E38" s="1540">
        <v>1614353.4100000001</v>
      </c>
      <c r="F38" s="1541">
        <v>5492665.7199999997</v>
      </c>
      <c r="G38" s="1542">
        <v>7107019.1299999999</v>
      </c>
      <c r="H38" s="1541">
        <f t="shared" si="24"/>
        <v>1517405.4566554322</v>
      </c>
      <c r="I38" s="1541">
        <f t="shared" si="24"/>
        <v>5162810.6234261533</v>
      </c>
      <c r="J38" s="1542">
        <f>+H38+I38</f>
        <v>6680216.0800815858</v>
      </c>
      <c r="K38" s="1540">
        <f t="shared" si="25"/>
        <v>96947.953344568101</v>
      </c>
      <c r="L38" s="1541">
        <f t="shared" si="25"/>
        <v>329855.09657384653</v>
      </c>
      <c r="M38" s="1542">
        <f>+K38+L38</f>
        <v>426803.04991841462</v>
      </c>
      <c r="N38" s="948">
        <f t="shared" si="26"/>
        <v>0</v>
      </c>
      <c r="O38" s="949">
        <f t="shared" si="26"/>
        <v>0</v>
      </c>
      <c r="P38" s="950">
        <f t="shared" si="26"/>
        <v>0</v>
      </c>
      <c r="Q38" s="1489">
        <f>+J38-'17NM_Flex Cost'!H11</f>
        <v>0</v>
      </c>
      <c r="R38" s="913" t="b">
        <f t="shared" si="1"/>
        <v>0</v>
      </c>
      <c r="S38" s="915" t="s">
        <v>1671</v>
      </c>
      <c r="AB38" s="1629" t="b">
        <f t="shared" si="0"/>
        <v>1</v>
      </c>
      <c r="AC38" s="915" t="s">
        <v>1333</v>
      </c>
    </row>
    <row r="39" spans="1:29" x14ac:dyDescent="0.25">
      <c r="A39" s="917" t="s">
        <v>1334</v>
      </c>
      <c r="B39" s="998"/>
      <c r="C39" s="999"/>
      <c r="D39" s="999"/>
      <c r="E39" s="1527"/>
      <c r="F39" s="2766"/>
      <c r="G39" s="2770"/>
      <c r="H39" s="2766"/>
      <c r="I39" s="1528"/>
      <c r="J39" s="1529"/>
      <c r="K39" s="1530"/>
      <c r="L39" s="1528"/>
      <c r="M39" s="1529"/>
      <c r="N39" s="971"/>
      <c r="O39" s="934"/>
      <c r="P39" s="935"/>
      <c r="R39" s="913" t="b">
        <f t="shared" si="1"/>
        <v>0</v>
      </c>
      <c r="S39" s="917" t="s">
        <v>2035</v>
      </c>
      <c r="AB39" s="1629" t="b">
        <f t="shared" si="0"/>
        <v>1</v>
      </c>
      <c r="AC39" s="917" t="s">
        <v>1334</v>
      </c>
    </row>
    <row r="40" spans="1:29" x14ac:dyDescent="0.25">
      <c r="A40" s="913" t="s">
        <v>1325</v>
      </c>
      <c r="B40" s="975"/>
      <c r="C40" s="952"/>
      <c r="D40" s="952"/>
      <c r="E40" s="1537"/>
      <c r="F40" s="1538">
        <v>2524553.0299999998</v>
      </c>
      <c r="G40" s="1539">
        <v>2524553.0299999998</v>
      </c>
      <c r="H40" s="1538">
        <f t="shared" ref="H40:I44" si="27">E40*$D$44</f>
        <v>0</v>
      </c>
      <c r="I40" s="1538">
        <f t="shared" si="27"/>
        <v>2336747.1675512358</v>
      </c>
      <c r="J40" s="1539">
        <f>+H40+I40</f>
        <v>2336747.1675512358</v>
      </c>
      <c r="K40" s="1537">
        <f t="shared" ref="K40:L44" si="28">+E40*$C$44</f>
        <v>0</v>
      </c>
      <c r="L40" s="1538">
        <f t="shared" si="28"/>
        <v>187805.86244876389</v>
      </c>
      <c r="M40" s="1539">
        <f>+K40+L40</f>
        <v>187805.86244876389</v>
      </c>
      <c r="N40" s="942">
        <f t="shared" ref="N40" si="29">+E40-(H40+K40)</f>
        <v>0</v>
      </c>
      <c r="O40" s="943">
        <f t="shared" ref="O40" si="30">+F40-(I40+L40)</f>
        <v>0</v>
      </c>
      <c r="P40" s="944">
        <f t="shared" ref="P40" si="31">+G40-(J40+M40)</f>
        <v>0</v>
      </c>
      <c r="R40" s="913" t="b">
        <f t="shared" si="1"/>
        <v>0</v>
      </c>
      <c r="S40" s="913" t="s">
        <v>1214</v>
      </c>
      <c r="AB40" s="1629" t="b">
        <f t="shared" si="0"/>
        <v>1</v>
      </c>
      <c r="AC40" s="1632" t="s">
        <v>1325</v>
      </c>
    </row>
    <row r="41" spans="1:29" x14ac:dyDescent="0.25">
      <c r="A41" s="913" t="s">
        <v>1326</v>
      </c>
      <c r="B41" s="975"/>
      <c r="C41" s="952"/>
      <c r="D41" s="952"/>
      <c r="E41" s="1537"/>
      <c r="F41" s="1538">
        <v>683450.15</v>
      </c>
      <c r="G41" s="1539">
        <v>683450.15</v>
      </c>
      <c r="H41" s="1538">
        <f t="shared" si="27"/>
        <v>0</v>
      </c>
      <c r="I41" s="1538">
        <f t="shared" si="27"/>
        <v>632607.11230730906</v>
      </c>
      <c r="J41" s="1539">
        <f>+H41+I41</f>
        <v>632607.11230730906</v>
      </c>
      <c r="K41" s="1537">
        <f t="shared" si="28"/>
        <v>0</v>
      </c>
      <c r="L41" s="1538">
        <f t="shared" si="28"/>
        <v>50843.037692690916</v>
      </c>
      <c r="M41" s="1539">
        <f>+K41+L41</f>
        <v>50843.037692690916</v>
      </c>
      <c r="N41" s="942">
        <f t="shared" ref="N41:P44" si="32">+E41-(H41+K41)</f>
        <v>0</v>
      </c>
      <c r="O41" s="943">
        <f t="shared" si="32"/>
        <v>0</v>
      </c>
      <c r="P41" s="944">
        <f t="shared" si="32"/>
        <v>0</v>
      </c>
      <c r="R41" s="913" t="b">
        <f t="shared" si="1"/>
        <v>0</v>
      </c>
      <c r="S41" s="913" t="s">
        <v>1215</v>
      </c>
      <c r="AB41" s="1629" t="b">
        <f t="shared" si="0"/>
        <v>1</v>
      </c>
      <c r="AC41" s="1356" t="s">
        <v>1326</v>
      </c>
    </row>
    <row r="42" spans="1:29" x14ac:dyDescent="0.25">
      <c r="A42" s="913" t="s">
        <v>1327</v>
      </c>
      <c r="B42" s="975"/>
      <c r="C42" s="952"/>
      <c r="D42" s="952"/>
      <c r="E42" s="1537">
        <v>465000.72</v>
      </c>
      <c r="F42" s="1538"/>
      <c r="G42" s="1539">
        <v>465000.72</v>
      </c>
      <c r="H42" s="1538">
        <f t="shared" si="27"/>
        <v>430408.51289595821</v>
      </c>
      <c r="I42" s="1538">
        <f t="shared" si="27"/>
        <v>0</v>
      </c>
      <c r="J42" s="1539">
        <f>+H42+I42</f>
        <v>430408.51289595821</v>
      </c>
      <c r="K42" s="1537">
        <f t="shared" si="28"/>
        <v>34592.207104041772</v>
      </c>
      <c r="L42" s="1538">
        <f t="shared" si="28"/>
        <v>0</v>
      </c>
      <c r="M42" s="1539">
        <f>+K42+L42</f>
        <v>34592.207104041772</v>
      </c>
      <c r="N42" s="942">
        <f t="shared" si="32"/>
        <v>0</v>
      </c>
      <c r="O42" s="943">
        <f t="shared" si="32"/>
        <v>0</v>
      </c>
      <c r="P42" s="944">
        <f t="shared" si="32"/>
        <v>0</v>
      </c>
      <c r="R42" s="913" t="b">
        <f t="shared" si="1"/>
        <v>0</v>
      </c>
      <c r="S42" s="913" t="s">
        <v>536</v>
      </c>
      <c r="AB42" s="1629" t="b">
        <f t="shared" si="0"/>
        <v>1</v>
      </c>
      <c r="AC42" s="913" t="s">
        <v>1327</v>
      </c>
    </row>
    <row r="43" spans="1:29" x14ac:dyDescent="0.25">
      <c r="A43" s="913" t="s">
        <v>1328</v>
      </c>
      <c r="B43" s="975"/>
      <c r="C43" s="952"/>
      <c r="D43" s="952"/>
      <c r="E43" s="1537">
        <v>462318.56</v>
      </c>
      <c r="F43" s="1538"/>
      <c r="G43" s="1539">
        <v>462318.56</v>
      </c>
      <c r="H43" s="1538">
        <f t="shared" si="27"/>
        <v>427925.8834132576</v>
      </c>
      <c r="I43" s="1538">
        <f t="shared" si="27"/>
        <v>0</v>
      </c>
      <c r="J43" s="1539">
        <f>+H43+I43</f>
        <v>427925.8834132576</v>
      </c>
      <c r="K43" s="1537">
        <f t="shared" si="28"/>
        <v>34392.676586742411</v>
      </c>
      <c r="L43" s="1538">
        <f t="shared" si="28"/>
        <v>0</v>
      </c>
      <c r="M43" s="1539">
        <f>+K43+L43</f>
        <v>34392.676586742411</v>
      </c>
      <c r="N43" s="942">
        <f t="shared" si="32"/>
        <v>0</v>
      </c>
      <c r="O43" s="943">
        <f t="shared" si="32"/>
        <v>0</v>
      </c>
      <c r="P43" s="944">
        <f t="shared" si="32"/>
        <v>0</v>
      </c>
      <c r="R43" s="913" t="b">
        <f t="shared" si="1"/>
        <v>0</v>
      </c>
      <c r="S43" s="913" t="s">
        <v>1216</v>
      </c>
      <c r="AB43" s="1629" t="b">
        <f t="shared" si="0"/>
        <v>1</v>
      </c>
      <c r="AC43" s="913" t="s">
        <v>1328</v>
      </c>
    </row>
    <row r="44" spans="1:29" x14ac:dyDescent="0.25">
      <c r="A44" s="915" t="s">
        <v>1334</v>
      </c>
      <c r="B44" s="1004">
        <v>1</v>
      </c>
      <c r="C44" s="1005">
        <f>+'xx17SUMMARY - PC'!I12</f>
        <v>7.4391728047306621E-2</v>
      </c>
      <c r="D44" s="1005">
        <f>B44-C44</f>
        <v>0.92560827195269335</v>
      </c>
      <c r="E44" s="1540">
        <v>927319.28</v>
      </c>
      <c r="F44" s="1541">
        <v>3208003.1799999997</v>
      </c>
      <c r="G44" s="1542">
        <v>4135322.4599999995</v>
      </c>
      <c r="H44" s="1541">
        <f t="shared" si="27"/>
        <v>858334.39630921581</v>
      </c>
      <c r="I44" s="1541">
        <f t="shared" si="27"/>
        <v>2969354.2798585449</v>
      </c>
      <c r="J44" s="1542">
        <f>+H44+I44</f>
        <v>3827688.676167761</v>
      </c>
      <c r="K44" s="1540">
        <f t="shared" si="28"/>
        <v>68984.883690784191</v>
      </c>
      <c r="L44" s="1541">
        <f t="shared" si="28"/>
        <v>238648.9001414548</v>
      </c>
      <c r="M44" s="1542">
        <f>+K44+L44</f>
        <v>307633.78383223899</v>
      </c>
      <c r="N44" s="948">
        <f t="shared" si="32"/>
        <v>0</v>
      </c>
      <c r="O44" s="949">
        <f t="shared" si="32"/>
        <v>0</v>
      </c>
      <c r="P44" s="950">
        <f t="shared" si="32"/>
        <v>0</v>
      </c>
      <c r="Q44" s="1489">
        <f>+J44-'17NM_Flex Cost'!H12</f>
        <v>0</v>
      </c>
      <c r="R44" s="913" t="b">
        <f t="shared" si="1"/>
        <v>0</v>
      </c>
      <c r="S44" s="915" t="s">
        <v>2035</v>
      </c>
      <c r="AB44" s="1629" t="b">
        <f t="shared" si="0"/>
        <v>1</v>
      </c>
      <c r="AC44" s="915" t="s">
        <v>1334</v>
      </c>
    </row>
    <row r="45" spans="1:29" x14ac:dyDescent="0.25">
      <c r="A45" s="917" t="s">
        <v>1335</v>
      </c>
      <c r="B45" s="998"/>
      <c r="C45" s="999"/>
      <c r="D45" s="999"/>
      <c r="E45" s="1527"/>
      <c r="F45" s="2766"/>
      <c r="G45" s="2770"/>
      <c r="H45" s="2766"/>
      <c r="I45" s="1528"/>
      <c r="J45" s="1529"/>
      <c r="K45" s="1530"/>
      <c r="L45" s="1528"/>
      <c r="M45" s="1529"/>
      <c r="N45" s="971"/>
      <c r="O45" s="934"/>
      <c r="P45" s="935"/>
      <c r="R45" s="913" t="b">
        <f t="shared" si="1"/>
        <v>0</v>
      </c>
      <c r="S45" s="917" t="s">
        <v>1672</v>
      </c>
      <c r="AB45" s="1629" t="b">
        <f t="shared" si="0"/>
        <v>1</v>
      </c>
      <c r="AC45" s="917" t="s">
        <v>1335</v>
      </c>
    </row>
    <row r="46" spans="1:29" x14ac:dyDescent="0.25">
      <c r="A46" s="913" t="s">
        <v>1325</v>
      </c>
      <c r="B46" s="975"/>
      <c r="C46" s="952"/>
      <c r="D46" s="952"/>
      <c r="E46" s="1537"/>
      <c r="F46" s="1538">
        <v>3083003.45</v>
      </c>
      <c r="G46" s="1539">
        <v>3083003.45</v>
      </c>
      <c r="H46" s="1538">
        <f t="shared" ref="H46:I50" si="33">E46*$D$50</f>
        <v>0</v>
      </c>
      <c r="I46" s="1538">
        <f t="shared" si="33"/>
        <v>2915080.3993626316</v>
      </c>
      <c r="J46" s="1539">
        <f>+H46+I46</f>
        <v>2915080.3993626316</v>
      </c>
      <c r="K46" s="1537">
        <f t="shared" ref="K46:L50" si="34">+E46*$C$50</f>
        <v>0</v>
      </c>
      <c r="L46" s="1538">
        <f t="shared" si="34"/>
        <v>167923.05063736855</v>
      </c>
      <c r="M46" s="1539">
        <f>+K46+L46</f>
        <v>167923.05063736855</v>
      </c>
      <c r="N46" s="942">
        <f t="shared" ref="N46:P50" si="35">+E46-(H46+K46)</f>
        <v>0</v>
      </c>
      <c r="O46" s="943">
        <f t="shared" si="35"/>
        <v>0</v>
      </c>
      <c r="P46" s="944">
        <f t="shared" si="35"/>
        <v>0</v>
      </c>
      <c r="R46" s="913" t="b">
        <f t="shared" si="1"/>
        <v>0</v>
      </c>
      <c r="S46" s="913" t="s">
        <v>1214</v>
      </c>
      <c r="AB46" s="1629" t="b">
        <f t="shared" si="0"/>
        <v>1</v>
      </c>
      <c r="AC46" s="913" t="s">
        <v>1325</v>
      </c>
    </row>
    <row r="47" spans="1:29" x14ac:dyDescent="0.25">
      <c r="A47" s="913" t="s">
        <v>1326</v>
      </c>
      <c r="B47" s="975"/>
      <c r="C47" s="952"/>
      <c r="D47" s="952"/>
      <c r="E47" s="1537"/>
      <c r="F47" s="1538">
        <v>780689.42</v>
      </c>
      <c r="G47" s="1539">
        <v>780689.42</v>
      </c>
      <c r="H47" s="1538">
        <f t="shared" si="33"/>
        <v>0</v>
      </c>
      <c r="I47" s="1538">
        <f t="shared" si="33"/>
        <v>738167.33037771378</v>
      </c>
      <c r="J47" s="1539">
        <f>+H47+I47</f>
        <v>738167.33037771378</v>
      </c>
      <c r="K47" s="1537">
        <f t="shared" si="34"/>
        <v>0</v>
      </c>
      <c r="L47" s="1538">
        <f t="shared" si="34"/>
        <v>42522.089622286308</v>
      </c>
      <c r="M47" s="1539">
        <f>+K47+L47</f>
        <v>42522.089622286308</v>
      </c>
      <c r="N47" s="942">
        <f t="shared" si="35"/>
        <v>0</v>
      </c>
      <c r="O47" s="943">
        <f t="shared" si="35"/>
        <v>0</v>
      </c>
      <c r="P47" s="944">
        <f t="shared" si="35"/>
        <v>0</v>
      </c>
      <c r="R47" s="913" t="b">
        <f t="shared" si="1"/>
        <v>0</v>
      </c>
      <c r="S47" s="913" t="s">
        <v>1215</v>
      </c>
      <c r="AB47" s="1629" t="b">
        <f t="shared" si="0"/>
        <v>1</v>
      </c>
      <c r="AC47" s="913" t="s">
        <v>1326</v>
      </c>
    </row>
    <row r="48" spans="1:29" x14ac:dyDescent="0.25">
      <c r="A48" s="913" t="s">
        <v>1327</v>
      </c>
      <c r="B48" s="975"/>
      <c r="C48" s="952"/>
      <c r="D48" s="952"/>
      <c r="E48" s="1537">
        <v>558895.56999999995</v>
      </c>
      <c r="F48" s="1538"/>
      <c r="G48" s="1539">
        <v>558895.56999999995</v>
      </c>
      <c r="H48" s="1538">
        <f t="shared" si="33"/>
        <v>528454.00526477047</v>
      </c>
      <c r="I48" s="1538">
        <f t="shared" si="33"/>
        <v>0</v>
      </c>
      <c r="J48" s="1539">
        <f>+H48+I48</f>
        <v>528454.00526477047</v>
      </c>
      <c r="K48" s="1537">
        <f t="shared" si="34"/>
        <v>30441.56473522952</v>
      </c>
      <c r="L48" s="1538">
        <f t="shared" si="34"/>
        <v>0</v>
      </c>
      <c r="M48" s="1539">
        <f>+K48+L48</f>
        <v>30441.56473522952</v>
      </c>
      <c r="N48" s="942">
        <f t="shared" si="35"/>
        <v>0</v>
      </c>
      <c r="O48" s="943">
        <f t="shared" si="35"/>
        <v>0</v>
      </c>
      <c r="P48" s="944">
        <f t="shared" si="35"/>
        <v>0</v>
      </c>
      <c r="R48" s="913" t="b">
        <f t="shared" si="1"/>
        <v>0</v>
      </c>
      <c r="S48" s="913" t="s">
        <v>536</v>
      </c>
      <c r="AB48" s="1629" t="b">
        <f t="shared" si="0"/>
        <v>1</v>
      </c>
      <c r="AC48" s="913" t="s">
        <v>1327</v>
      </c>
    </row>
    <row r="49" spans="1:29" x14ac:dyDescent="0.25">
      <c r="A49" s="913" t="s">
        <v>1328</v>
      </c>
      <c r="B49" s="975"/>
      <c r="C49" s="952"/>
      <c r="D49" s="952"/>
      <c r="E49" s="1537">
        <v>547662.99</v>
      </c>
      <c r="F49" s="1538"/>
      <c r="G49" s="1539">
        <v>547662.99</v>
      </c>
      <c r="H49" s="1538">
        <f t="shared" si="33"/>
        <v>517833.23421364732</v>
      </c>
      <c r="I49" s="1538">
        <f t="shared" si="33"/>
        <v>0</v>
      </c>
      <c r="J49" s="1539">
        <f>+H49+I49</f>
        <v>517833.23421364732</v>
      </c>
      <c r="K49" s="1537">
        <f t="shared" si="34"/>
        <v>29829.755786352642</v>
      </c>
      <c r="L49" s="1538">
        <f t="shared" si="34"/>
        <v>0</v>
      </c>
      <c r="M49" s="1539">
        <f>+K49+L49</f>
        <v>29829.755786352642</v>
      </c>
      <c r="N49" s="942">
        <f t="shared" si="35"/>
        <v>0</v>
      </c>
      <c r="O49" s="943">
        <f t="shared" si="35"/>
        <v>0</v>
      </c>
      <c r="P49" s="944">
        <f t="shared" si="35"/>
        <v>0</v>
      </c>
      <c r="R49" s="913" t="b">
        <f t="shared" si="1"/>
        <v>0</v>
      </c>
      <c r="S49" s="913" t="s">
        <v>1216</v>
      </c>
      <c r="AB49" s="1629" t="b">
        <f t="shared" si="0"/>
        <v>1</v>
      </c>
      <c r="AC49" s="913" t="s">
        <v>1328</v>
      </c>
    </row>
    <row r="50" spans="1:29" x14ac:dyDescent="0.25">
      <c r="A50" s="915" t="s">
        <v>1335</v>
      </c>
      <c r="B50" s="1004">
        <v>1</v>
      </c>
      <c r="C50" s="1005">
        <f>+'xx17SUMMARY - PC'!I13</f>
        <v>5.4467357354844523E-2</v>
      </c>
      <c r="D50" s="1005">
        <f>B50-C50</f>
        <v>0.94553264264515546</v>
      </c>
      <c r="E50" s="1540">
        <v>1106558.56</v>
      </c>
      <c r="F50" s="1541">
        <v>3863692.87</v>
      </c>
      <c r="G50" s="1542">
        <v>4970251.4300000006</v>
      </c>
      <c r="H50" s="1541">
        <f t="shared" si="33"/>
        <v>1046287.2394784179</v>
      </c>
      <c r="I50" s="1541">
        <f t="shared" si="33"/>
        <v>3653247.7297403454</v>
      </c>
      <c r="J50" s="1542">
        <f>+H50+I50</f>
        <v>4699534.9692187635</v>
      </c>
      <c r="K50" s="1540">
        <f t="shared" si="34"/>
        <v>60271.320521582165</v>
      </c>
      <c r="L50" s="1541">
        <f t="shared" si="34"/>
        <v>210445.14025965484</v>
      </c>
      <c r="M50" s="1542">
        <f>+K50+L50</f>
        <v>270716.46078123699</v>
      </c>
      <c r="N50" s="948">
        <f t="shared" si="35"/>
        <v>0</v>
      </c>
      <c r="O50" s="949">
        <f t="shared" si="35"/>
        <v>0</v>
      </c>
      <c r="P50" s="950">
        <f t="shared" si="35"/>
        <v>0</v>
      </c>
      <c r="Q50" s="1489">
        <f>+J50-'17NM_Flex Cost'!H13</f>
        <v>0</v>
      </c>
      <c r="R50" s="913" t="b">
        <f t="shared" si="1"/>
        <v>0</v>
      </c>
      <c r="S50" s="915" t="s">
        <v>1672</v>
      </c>
      <c r="AB50" s="1629" t="b">
        <f t="shared" si="0"/>
        <v>1</v>
      </c>
      <c r="AC50" s="915" t="s">
        <v>1335</v>
      </c>
    </row>
    <row r="51" spans="1:29" x14ac:dyDescent="0.25">
      <c r="A51" s="917" t="s">
        <v>1336</v>
      </c>
      <c r="B51" s="998"/>
      <c r="C51" s="999"/>
      <c r="D51" s="999"/>
      <c r="E51" s="1527"/>
      <c r="F51" s="2766"/>
      <c r="G51" s="2770"/>
      <c r="H51" s="2766"/>
      <c r="I51" s="1528"/>
      <c r="J51" s="1529"/>
      <c r="K51" s="1530"/>
      <c r="L51" s="1528"/>
      <c r="M51" s="1529"/>
      <c r="N51" s="971"/>
      <c r="O51" s="934"/>
      <c r="P51" s="935"/>
      <c r="R51" s="913" t="b">
        <f t="shared" si="1"/>
        <v>0</v>
      </c>
      <c r="S51" s="917" t="s">
        <v>2036</v>
      </c>
      <c r="AB51" s="1629" t="b">
        <f t="shared" si="0"/>
        <v>1</v>
      </c>
      <c r="AC51" s="917" t="s">
        <v>1336</v>
      </c>
    </row>
    <row r="52" spans="1:29" x14ac:dyDescent="0.25">
      <c r="A52" s="913" t="s">
        <v>1325</v>
      </c>
      <c r="B52" s="975"/>
      <c r="C52" s="952"/>
      <c r="D52" s="952"/>
      <c r="E52" s="1537"/>
      <c r="F52" s="1538">
        <v>2138507.16</v>
      </c>
      <c r="G52" s="1539">
        <v>2138507.16</v>
      </c>
      <c r="H52" s="1538">
        <f t="shared" ref="H52:I56" si="36">E52*$D$56</f>
        <v>0</v>
      </c>
      <c r="I52" s="1538">
        <f t="shared" si="36"/>
        <v>2021659.3619612292</v>
      </c>
      <c r="J52" s="1539">
        <f>+H52+I52</f>
        <v>2021659.3619612292</v>
      </c>
      <c r="K52" s="1537">
        <f t="shared" ref="K52:L56" si="37">+E52*$C$56</f>
        <v>0</v>
      </c>
      <c r="L52" s="1538">
        <f t="shared" si="37"/>
        <v>116847.79803877072</v>
      </c>
      <c r="M52" s="1539">
        <f>+K52+L52</f>
        <v>116847.79803877072</v>
      </c>
      <c r="N52" s="942">
        <f t="shared" ref="N52" si="38">+E52-(H52+K52)</f>
        <v>0</v>
      </c>
      <c r="O52" s="943">
        <f t="shared" ref="O52" si="39">+F52-(I52+L52)</f>
        <v>0</v>
      </c>
      <c r="P52" s="944">
        <f t="shared" ref="P52" si="40">+G52-(J52+M52)</f>
        <v>0</v>
      </c>
      <c r="R52" s="913" t="b">
        <f t="shared" si="1"/>
        <v>0</v>
      </c>
      <c r="S52" s="913" t="s">
        <v>1214</v>
      </c>
      <c r="AB52" s="1629" t="b">
        <f t="shared" si="0"/>
        <v>1</v>
      </c>
      <c r="AC52" s="1632" t="s">
        <v>1325</v>
      </c>
    </row>
    <row r="53" spans="1:29" x14ac:dyDescent="0.25">
      <c r="A53" s="913" t="s">
        <v>1326</v>
      </c>
      <c r="B53" s="975"/>
      <c r="C53" s="952"/>
      <c r="D53" s="952"/>
      <c r="E53" s="1537"/>
      <c r="F53" s="1538">
        <v>537633.52</v>
      </c>
      <c r="G53" s="1539">
        <v>537633.52</v>
      </c>
      <c r="H53" s="1538">
        <f t="shared" si="36"/>
        <v>0</v>
      </c>
      <c r="I53" s="1538">
        <f t="shared" si="36"/>
        <v>508257.28309096227</v>
      </c>
      <c r="J53" s="1539">
        <f>+H53+I53</f>
        <v>508257.28309096227</v>
      </c>
      <c r="K53" s="1537">
        <f t="shared" si="37"/>
        <v>0</v>
      </c>
      <c r="L53" s="1538">
        <f t="shared" si="37"/>
        <v>29376.236909037703</v>
      </c>
      <c r="M53" s="1539">
        <f>+K53+L53</f>
        <v>29376.236909037703</v>
      </c>
      <c r="N53" s="942">
        <f t="shared" ref="N53:P56" si="41">+E53-(H53+K53)</f>
        <v>0</v>
      </c>
      <c r="O53" s="943">
        <f t="shared" si="41"/>
        <v>0</v>
      </c>
      <c r="P53" s="944">
        <f t="shared" si="41"/>
        <v>0</v>
      </c>
      <c r="R53" s="913" t="b">
        <f t="shared" si="1"/>
        <v>0</v>
      </c>
      <c r="S53" s="913" t="s">
        <v>1215</v>
      </c>
      <c r="AB53" s="1629" t="b">
        <f t="shared" si="0"/>
        <v>1</v>
      </c>
      <c r="AC53" s="1356" t="s">
        <v>1326</v>
      </c>
    </row>
    <row r="54" spans="1:29" x14ac:dyDescent="0.25">
      <c r="A54" s="913" t="s">
        <v>1327</v>
      </c>
      <c r="B54" s="975"/>
      <c r="C54" s="952"/>
      <c r="D54" s="952"/>
      <c r="E54" s="1537">
        <v>357481.22</v>
      </c>
      <c r="F54" s="1538"/>
      <c r="G54" s="1539">
        <v>357481.22</v>
      </c>
      <c r="H54" s="1538">
        <f t="shared" si="36"/>
        <v>337948.48511908733</v>
      </c>
      <c r="I54" s="1538">
        <f t="shared" si="36"/>
        <v>0</v>
      </c>
      <c r="J54" s="1539">
        <f>+H54+I54</f>
        <v>337948.48511908733</v>
      </c>
      <c r="K54" s="1537">
        <f t="shared" si="37"/>
        <v>19532.734880912609</v>
      </c>
      <c r="L54" s="1538">
        <f t="shared" si="37"/>
        <v>0</v>
      </c>
      <c r="M54" s="1539">
        <f>+K54+L54</f>
        <v>19532.734880912609</v>
      </c>
      <c r="N54" s="942">
        <f t="shared" si="41"/>
        <v>0</v>
      </c>
      <c r="O54" s="943">
        <f t="shared" si="41"/>
        <v>0</v>
      </c>
      <c r="P54" s="944">
        <f t="shared" si="41"/>
        <v>0</v>
      </c>
      <c r="R54" s="913" t="b">
        <f t="shared" si="1"/>
        <v>0</v>
      </c>
      <c r="S54" s="913" t="s">
        <v>536</v>
      </c>
      <c r="AB54" s="1629" t="b">
        <f t="shared" si="0"/>
        <v>1</v>
      </c>
      <c r="AC54" s="913" t="s">
        <v>1327</v>
      </c>
    </row>
    <row r="55" spans="1:29" x14ac:dyDescent="0.25">
      <c r="A55" s="913" t="s">
        <v>1328</v>
      </c>
      <c r="B55" s="975"/>
      <c r="C55" s="952"/>
      <c r="D55" s="952"/>
      <c r="E55" s="1537">
        <v>375865.26</v>
      </c>
      <c r="F55" s="1538"/>
      <c r="G55" s="1539">
        <v>375865.26</v>
      </c>
      <c r="H55" s="1538">
        <f t="shared" si="36"/>
        <v>355328.02317809005</v>
      </c>
      <c r="I55" s="1538">
        <f t="shared" si="36"/>
        <v>0</v>
      </c>
      <c r="J55" s="1539">
        <f>+H55+I55</f>
        <v>355328.02317809005</v>
      </c>
      <c r="K55" s="1537">
        <f t="shared" si="37"/>
        <v>20537.236821909937</v>
      </c>
      <c r="L55" s="1538">
        <f t="shared" si="37"/>
        <v>0</v>
      </c>
      <c r="M55" s="1539">
        <f>+K55+L55</f>
        <v>20537.236821909937</v>
      </c>
      <c r="N55" s="942">
        <f t="shared" si="41"/>
        <v>0</v>
      </c>
      <c r="O55" s="943">
        <f t="shared" si="41"/>
        <v>0</v>
      </c>
      <c r="P55" s="944">
        <f t="shared" si="41"/>
        <v>0</v>
      </c>
      <c r="R55" s="913" t="b">
        <f t="shared" si="1"/>
        <v>0</v>
      </c>
      <c r="S55" s="913" t="s">
        <v>1216</v>
      </c>
      <c r="AB55" s="1629" t="b">
        <f t="shared" si="0"/>
        <v>1</v>
      </c>
      <c r="AC55" s="913" t="s">
        <v>1328</v>
      </c>
    </row>
    <row r="56" spans="1:29" x14ac:dyDescent="0.25">
      <c r="A56" s="915" t="s">
        <v>1336</v>
      </c>
      <c r="B56" s="1004">
        <v>1</v>
      </c>
      <c r="C56" s="1005">
        <f>+'xx17SUMMARY - PC'!I14</f>
        <v>5.4639890959621906E-2</v>
      </c>
      <c r="D56" s="1005">
        <f>B56-C56</f>
        <v>0.94536010904037804</v>
      </c>
      <c r="E56" s="1540">
        <v>733346.48</v>
      </c>
      <c r="F56" s="1541">
        <v>2676140.6800000002</v>
      </c>
      <c r="G56" s="1542">
        <v>3409487.16</v>
      </c>
      <c r="H56" s="1541">
        <f t="shared" si="36"/>
        <v>693276.50829717738</v>
      </c>
      <c r="I56" s="1541">
        <f t="shared" si="36"/>
        <v>2529916.6450521918</v>
      </c>
      <c r="J56" s="1542">
        <f>+H56+I56</f>
        <v>3223193.1533493693</v>
      </c>
      <c r="K56" s="1540">
        <f t="shared" si="37"/>
        <v>40069.97170282255</v>
      </c>
      <c r="L56" s="1541">
        <f t="shared" si="37"/>
        <v>146224.03494780842</v>
      </c>
      <c r="M56" s="1542">
        <f>+K56+L56</f>
        <v>186294.00665063097</v>
      </c>
      <c r="N56" s="948">
        <f t="shared" si="41"/>
        <v>0</v>
      </c>
      <c r="O56" s="949">
        <f t="shared" si="41"/>
        <v>0</v>
      </c>
      <c r="P56" s="950">
        <f t="shared" si="41"/>
        <v>0</v>
      </c>
      <c r="Q56" s="1489">
        <f>+J56-'17NM_Flex Cost'!H14</f>
        <v>0</v>
      </c>
      <c r="R56" s="913" t="b">
        <f t="shared" si="1"/>
        <v>0</v>
      </c>
      <c r="S56" s="915" t="s">
        <v>2036</v>
      </c>
      <c r="AB56" s="1629" t="b">
        <f t="shared" si="0"/>
        <v>1</v>
      </c>
      <c r="AC56" s="915" t="s">
        <v>1336</v>
      </c>
    </row>
    <row r="57" spans="1:29" x14ac:dyDescent="0.25">
      <c r="A57" s="917" t="s">
        <v>1337</v>
      </c>
      <c r="B57" s="998"/>
      <c r="C57" s="999"/>
      <c r="D57" s="999"/>
      <c r="E57" s="1527"/>
      <c r="F57" s="2766"/>
      <c r="G57" s="2770"/>
      <c r="H57" s="2766"/>
      <c r="I57" s="1528"/>
      <c r="J57" s="1529"/>
      <c r="K57" s="1530"/>
      <c r="L57" s="1528"/>
      <c r="M57" s="1529"/>
      <c r="N57" s="971"/>
      <c r="O57" s="934"/>
      <c r="P57" s="935"/>
      <c r="R57" s="913" t="b">
        <f t="shared" si="1"/>
        <v>0</v>
      </c>
      <c r="S57" s="917" t="s">
        <v>2037</v>
      </c>
      <c r="AB57" s="1629" t="b">
        <f t="shared" si="0"/>
        <v>1</v>
      </c>
      <c r="AC57" s="917" t="s">
        <v>1337</v>
      </c>
    </row>
    <row r="58" spans="1:29" x14ac:dyDescent="0.25">
      <c r="A58" s="913" t="s">
        <v>1325</v>
      </c>
      <c r="B58" s="975"/>
      <c r="C58" s="952"/>
      <c r="D58" s="952"/>
      <c r="E58" s="1537"/>
      <c r="F58" s="1538">
        <v>3248930.75</v>
      </c>
      <c r="G58" s="1539">
        <v>3248930.75</v>
      </c>
      <c r="H58" s="1538">
        <f t="shared" ref="H58:I62" si="42">E58*$D$62</f>
        <v>0</v>
      </c>
      <c r="I58" s="1538">
        <f t="shared" si="42"/>
        <v>3070764.3934806711</v>
      </c>
      <c r="J58" s="1539">
        <f>+H58+I58</f>
        <v>3070764.3934806711</v>
      </c>
      <c r="K58" s="1537">
        <f t="shared" ref="K58:L62" si="43">+E58*$C$62</f>
        <v>0</v>
      </c>
      <c r="L58" s="1538">
        <f t="shared" si="43"/>
        <v>178166.35651932916</v>
      </c>
      <c r="M58" s="1539">
        <f>+K58+L58</f>
        <v>178166.35651932916</v>
      </c>
      <c r="N58" s="942">
        <f t="shared" ref="N58" si="44">+E58-(H58+K58)</f>
        <v>0</v>
      </c>
      <c r="O58" s="943">
        <f t="shared" ref="O58" si="45">+F58-(I58+L58)</f>
        <v>0</v>
      </c>
      <c r="P58" s="944">
        <f t="shared" ref="P58" si="46">+G58-(J58+M58)</f>
        <v>0</v>
      </c>
      <c r="R58" s="913" t="b">
        <f t="shared" si="1"/>
        <v>0</v>
      </c>
      <c r="S58" s="913" t="s">
        <v>1214</v>
      </c>
      <c r="AB58" s="1629" t="b">
        <f t="shared" si="0"/>
        <v>1</v>
      </c>
      <c r="AC58" s="1632" t="s">
        <v>1325</v>
      </c>
    </row>
    <row r="59" spans="1:29" x14ac:dyDescent="0.25">
      <c r="A59" s="913" t="s">
        <v>1326</v>
      </c>
      <c r="B59" s="975"/>
      <c r="C59" s="952"/>
      <c r="D59" s="952"/>
      <c r="E59" s="1537"/>
      <c r="F59" s="1538">
        <v>659221.51</v>
      </c>
      <c r="G59" s="1539">
        <v>659221.51</v>
      </c>
      <c r="H59" s="1538">
        <f t="shared" si="42"/>
        <v>0</v>
      </c>
      <c r="I59" s="1538">
        <f t="shared" si="42"/>
        <v>623070.818091325</v>
      </c>
      <c r="J59" s="1539">
        <f>+H59+I59</f>
        <v>623070.818091325</v>
      </c>
      <c r="K59" s="1537">
        <f t="shared" si="43"/>
        <v>0</v>
      </c>
      <c r="L59" s="1538">
        <f t="shared" si="43"/>
        <v>36150.691908675035</v>
      </c>
      <c r="M59" s="1539">
        <f>+K59+L59</f>
        <v>36150.691908675035</v>
      </c>
      <c r="N59" s="942">
        <f t="shared" ref="N59:P62" si="47">+E59-(H59+K59)</f>
        <v>0</v>
      </c>
      <c r="O59" s="943">
        <f t="shared" si="47"/>
        <v>0</v>
      </c>
      <c r="P59" s="944">
        <f t="shared" si="47"/>
        <v>0</v>
      </c>
      <c r="R59" s="913" t="b">
        <f t="shared" si="1"/>
        <v>0</v>
      </c>
      <c r="S59" s="913" t="s">
        <v>1215</v>
      </c>
      <c r="AB59" s="1629" t="b">
        <f t="shared" si="0"/>
        <v>1</v>
      </c>
      <c r="AC59" s="1356" t="s">
        <v>1326</v>
      </c>
    </row>
    <row r="60" spans="1:29" x14ac:dyDescent="0.25">
      <c r="A60" s="913" t="s">
        <v>1327</v>
      </c>
      <c r="B60" s="975"/>
      <c r="C60" s="952"/>
      <c r="D60" s="952"/>
      <c r="E60" s="1537">
        <v>564850.76</v>
      </c>
      <c r="F60" s="1538"/>
      <c r="G60" s="1539">
        <v>564850.76</v>
      </c>
      <c r="H60" s="1538">
        <f t="shared" si="42"/>
        <v>533875.21461899311</v>
      </c>
      <c r="I60" s="1538">
        <f t="shared" si="42"/>
        <v>0</v>
      </c>
      <c r="J60" s="1539">
        <f>+H60+I60</f>
        <v>533875.21461899311</v>
      </c>
      <c r="K60" s="1537">
        <f t="shared" si="43"/>
        <v>30975.545381006974</v>
      </c>
      <c r="L60" s="1538">
        <f t="shared" si="43"/>
        <v>0</v>
      </c>
      <c r="M60" s="1539">
        <f>+K60+L60</f>
        <v>30975.545381006974</v>
      </c>
      <c r="N60" s="942">
        <f t="shared" si="47"/>
        <v>0</v>
      </c>
      <c r="O60" s="943">
        <f t="shared" si="47"/>
        <v>0</v>
      </c>
      <c r="P60" s="944">
        <f t="shared" si="47"/>
        <v>0</v>
      </c>
      <c r="R60" s="913" t="b">
        <f t="shared" si="1"/>
        <v>0</v>
      </c>
      <c r="S60" s="913" t="s">
        <v>536</v>
      </c>
      <c r="AB60" s="1629" t="b">
        <f t="shared" si="0"/>
        <v>1</v>
      </c>
      <c r="AC60" s="913" t="s">
        <v>1327</v>
      </c>
    </row>
    <row r="61" spans="1:29" x14ac:dyDescent="0.25">
      <c r="A61" s="913" t="s">
        <v>1328</v>
      </c>
      <c r="B61" s="975"/>
      <c r="C61" s="952"/>
      <c r="D61" s="952"/>
      <c r="E61" s="1537">
        <v>570785.43000000005</v>
      </c>
      <c r="F61" s="1538"/>
      <c r="G61" s="1539">
        <v>570785.43000000005</v>
      </c>
      <c r="H61" s="1538">
        <f t="shared" si="42"/>
        <v>539484.43646007357</v>
      </c>
      <c r="I61" s="1538">
        <f t="shared" si="42"/>
        <v>0</v>
      </c>
      <c r="J61" s="1539">
        <f>+H61+I61</f>
        <v>539484.43646007357</v>
      </c>
      <c r="K61" s="1537">
        <f t="shared" si="43"/>
        <v>31300.993539926512</v>
      </c>
      <c r="L61" s="1538">
        <f t="shared" si="43"/>
        <v>0</v>
      </c>
      <c r="M61" s="1539">
        <f>+K61+L61</f>
        <v>31300.993539926512</v>
      </c>
      <c r="N61" s="942">
        <f t="shared" si="47"/>
        <v>0</v>
      </c>
      <c r="O61" s="943">
        <f t="shared" si="47"/>
        <v>0</v>
      </c>
      <c r="P61" s="944">
        <f t="shared" si="47"/>
        <v>0</v>
      </c>
      <c r="R61" s="913" t="b">
        <f t="shared" si="1"/>
        <v>0</v>
      </c>
      <c r="S61" s="913" t="s">
        <v>1216</v>
      </c>
      <c r="AB61" s="1629" t="b">
        <f t="shared" si="0"/>
        <v>1</v>
      </c>
      <c r="AC61" s="913" t="s">
        <v>1328</v>
      </c>
    </row>
    <row r="62" spans="1:29" x14ac:dyDescent="0.25">
      <c r="A62" s="915" t="s">
        <v>1337</v>
      </c>
      <c r="B62" s="1004">
        <v>1</v>
      </c>
      <c r="C62" s="1005">
        <f>+'xx17SUMMARY - PC'!I15</f>
        <v>5.4838459243653978E-2</v>
      </c>
      <c r="D62" s="1005">
        <f>B62-C62</f>
        <v>0.94516154075634606</v>
      </c>
      <c r="E62" s="1540">
        <v>1135636.19</v>
      </c>
      <c r="F62" s="1541">
        <v>3908152.26</v>
      </c>
      <c r="G62" s="1542">
        <v>5043788.4499999993</v>
      </c>
      <c r="H62" s="1541">
        <f t="shared" si="42"/>
        <v>1073359.6510790666</v>
      </c>
      <c r="I62" s="1541">
        <f t="shared" si="42"/>
        <v>3693835.2115719956</v>
      </c>
      <c r="J62" s="1542">
        <f>+H62+I62</f>
        <v>4767194.8626510622</v>
      </c>
      <c r="K62" s="1540">
        <f t="shared" si="43"/>
        <v>62276.538920933483</v>
      </c>
      <c r="L62" s="1541">
        <f t="shared" si="43"/>
        <v>214317.04842800417</v>
      </c>
      <c r="M62" s="1542">
        <f>+K62+L62</f>
        <v>276593.58734893764</v>
      </c>
      <c r="N62" s="948">
        <f t="shared" si="47"/>
        <v>0</v>
      </c>
      <c r="O62" s="949">
        <f t="shared" si="47"/>
        <v>0</v>
      </c>
      <c r="P62" s="950">
        <f t="shared" si="47"/>
        <v>0</v>
      </c>
      <c r="Q62" s="1489">
        <f>+J62-'17NM_Flex Cost'!H15</f>
        <v>0</v>
      </c>
      <c r="R62" s="913" t="b">
        <f t="shared" si="1"/>
        <v>0</v>
      </c>
      <c r="S62" s="915" t="s">
        <v>2037</v>
      </c>
      <c r="AB62" s="1629" t="b">
        <f t="shared" si="0"/>
        <v>1</v>
      </c>
      <c r="AC62" s="915" t="s">
        <v>1337</v>
      </c>
    </row>
    <row r="63" spans="1:29" x14ac:dyDescent="0.25">
      <c r="A63" s="917" t="s">
        <v>1338</v>
      </c>
      <c r="B63" s="998"/>
      <c r="C63" s="999"/>
      <c r="D63" s="999"/>
      <c r="E63" s="1527"/>
      <c r="F63" s="2766"/>
      <c r="G63" s="2770"/>
      <c r="H63" s="2766"/>
      <c r="I63" s="1528"/>
      <c r="J63" s="1529"/>
      <c r="K63" s="1530"/>
      <c r="L63" s="1528"/>
      <c r="M63" s="1529"/>
      <c r="N63" s="971"/>
      <c r="O63" s="934"/>
      <c r="P63" s="935"/>
      <c r="R63" s="913" t="b">
        <f t="shared" si="1"/>
        <v>0</v>
      </c>
      <c r="S63" s="917" t="s">
        <v>2038</v>
      </c>
      <c r="AB63" s="1629" t="b">
        <f t="shared" si="0"/>
        <v>1</v>
      </c>
      <c r="AC63" s="917" t="s">
        <v>1338</v>
      </c>
    </row>
    <row r="64" spans="1:29" x14ac:dyDescent="0.25">
      <c r="A64" s="913" t="s">
        <v>1325</v>
      </c>
      <c r="B64" s="975"/>
      <c r="C64" s="952"/>
      <c r="D64" s="952"/>
      <c r="E64" s="1537"/>
      <c r="F64" s="1538">
        <v>1251847.24</v>
      </c>
      <c r="G64" s="1539">
        <v>1251847.24</v>
      </c>
      <c r="H64" s="1538">
        <f t="shared" ref="H64:I68" si="48">E64*$D$68</f>
        <v>0</v>
      </c>
      <c r="I64" s="1538">
        <f t="shared" si="48"/>
        <v>1181581.4270685562</v>
      </c>
      <c r="J64" s="1539">
        <f>+H64+I64</f>
        <v>1181581.4270685562</v>
      </c>
      <c r="K64" s="1537">
        <f t="shared" ref="K64:L68" si="49">+E64*$C$68</f>
        <v>0</v>
      </c>
      <c r="L64" s="1538">
        <f t="shared" si="49"/>
        <v>70265.812931443739</v>
      </c>
      <c r="M64" s="1539">
        <f>+K64+L64</f>
        <v>70265.812931443739</v>
      </c>
      <c r="N64" s="942">
        <f t="shared" ref="N64" si="50">+E64-(H64+K64)</f>
        <v>0</v>
      </c>
      <c r="O64" s="943">
        <f t="shared" ref="O64" si="51">+F64-(I64+L64)</f>
        <v>0</v>
      </c>
      <c r="P64" s="944">
        <f t="shared" ref="P64" si="52">+G64-(J64+M64)</f>
        <v>0</v>
      </c>
      <c r="R64" s="913" t="b">
        <f t="shared" si="1"/>
        <v>0</v>
      </c>
      <c r="S64" s="913" t="s">
        <v>1214</v>
      </c>
      <c r="AB64" s="1629" t="b">
        <f t="shared" si="0"/>
        <v>1</v>
      </c>
      <c r="AC64" s="1632" t="s">
        <v>1325</v>
      </c>
    </row>
    <row r="65" spans="1:29" x14ac:dyDescent="0.25">
      <c r="A65" s="913" t="s">
        <v>1326</v>
      </c>
      <c r="B65" s="1119"/>
      <c r="C65" s="1120"/>
      <c r="D65" s="1120"/>
      <c r="E65" s="1546"/>
      <c r="F65" s="2771">
        <v>360718.57</v>
      </c>
      <c r="G65" s="2772">
        <v>360718.57</v>
      </c>
      <c r="H65" s="1538">
        <f t="shared" si="48"/>
        <v>0</v>
      </c>
      <c r="I65" s="1538">
        <f t="shared" si="48"/>
        <v>340471.54404456646</v>
      </c>
      <c r="J65" s="1539">
        <f>+H65+I65</f>
        <v>340471.54404456646</v>
      </c>
      <c r="K65" s="1537">
        <f t="shared" si="49"/>
        <v>0</v>
      </c>
      <c r="L65" s="1538">
        <f t="shared" si="49"/>
        <v>20247.025955433583</v>
      </c>
      <c r="M65" s="1539">
        <f>+K65+L65</f>
        <v>20247.025955433583</v>
      </c>
      <c r="N65" s="942">
        <f t="shared" ref="N65:P68" si="53">+E65-(H65+K65)</f>
        <v>0</v>
      </c>
      <c r="O65" s="943">
        <f t="shared" si="53"/>
        <v>0</v>
      </c>
      <c r="P65" s="944">
        <f t="shared" si="53"/>
        <v>0</v>
      </c>
      <c r="R65" s="913" t="b">
        <f t="shared" si="1"/>
        <v>0</v>
      </c>
      <c r="S65" s="913" t="s">
        <v>1215</v>
      </c>
      <c r="AB65" s="1629" t="b">
        <f t="shared" si="0"/>
        <v>1</v>
      </c>
      <c r="AC65" s="913" t="s">
        <v>1326</v>
      </c>
    </row>
    <row r="66" spans="1:29" x14ac:dyDescent="0.25">
      <c r="A66" s="913" t="s">
        <v>1327</v>
      </c>
      <c r="B66" s="975"/>
      <c r="C66" s="952"/>
      <c r="D66" s="952"/>
      <c r="E66" s="1537">
        <v>188854.37</v>
      </c>
      <c r="F66" s="1538"/>
      <c r="G66" s="1539">
        <v>188854.37</v>
      </c>
      <c r="H66" s="1538">
        <f t="shared" si="48"/>
        <v>178254.03043004923</v>
      </c>
      <c r="I66" s="1538">
        <f t="shared" si="48"/>
        <v>0</v>
      </c>
      <c r="J66" s="1539">
        <f>+H66+I66</f>
        <v>178254.03043004923</v>
      </c>
      <c r="K66" s="1537">
        <f t="shared" si="49"/>
        <v>10600.339569950771</v>
      </c>
      <c r="L66" s="1538">
        <f t="shared" si="49"/>
        <v>0</v>
      </c>
      <c r="M66" s="1539">
        <f>+K66+L66</f>
        <v>10600.339569950771</v>
      </c>
      <c r="N66" s="942">
        <f t="shared" si="53"/>
        <v>0</v>
      </c>
      <c r="O66" s="943">
        <f t="shared" si="53"/>
        <v>0</v>
      </c>
      <c r="P66" s="944">
        <f t="shared" si="53"/>
        <v>0</v>
      </c>
      <c r="R66" s="913" t="b">
        <f t="shared" si="1"/>
        <v>0</v>
      </c>
      <c r="S66" s="913" t="s">
        <v>536</v>
      </c>
      <c r="AB66" s="1629" t="b">
        <f t="shared" si="0"/>
        <v>1</v>
      </c>
      <c r="AC66" s="913" t="s">
        <v>1327</v>
      </c>
    </row>
    <row r="67" spans="1:29" x14ac:dyDescent="0.25">
      <c r="A67" s="913" t="s">
        <v>1328</v>
      </c>
      <c r="B67" s="975"/>
      <c r="C67" s="952"/>
      <c r="D67" s="952"/>
      <c r="E67" s="1537">
        <v>237258.02</v>
      </c>
      <c r="F67" s="1538"/>
      <c r="G67" s="1539">
        <v>237258.02</v>
      </c>
      <c r="H67" s="1538">
        <f t="shared" si="48"/>
        <v>223940.79796434272</v>
      </c>
      <c r="I67" s="1538">
        <f t="shared" si="48"/>
        <v>0</v>
      </c>
      <c r="J67" s="1539">
        <f>+H67+I67</f>
        <v>223940.79796434272</v>
      </c>
      <c r="K67" s="1537">
        <f t="shared" si="49"/>
        <v>13317.222035657271</v>
      </c>
      <c r="L67" s="1538">
        <f t="shared" si="49"/>
        <v>0</v>
      </c>
      <c r="M67" s="1539">
        <f>+K67+L67</f>
        <v>13317.222035657271</v>
      </c>
      <c r="N67" s="942">
        <f t="shared" si="53"/>
        <v>0</v>
      </c>
      <c r="O67" s="943">
        <f t="shared" si="53"/>
        <v>0</v>
      </c>
      <c r="P67" s="944">
        <f t="shared" si="53"/>
        <v>0</v>
      </c>
      <c r="R67" s="913" t="b">
        <f t="shared" si="1"/>
        <v>0</v>
      </c>
      <c r="S67" s="913" t="s">
        <v>1216</v>
      </c>
      <c r="AB67" s="1629" t="b">
        <f t="shared" ref="AB67:AB128" si="54">A67=AC67</f>
        <v>1</v>
      </c>
      <c r="AC67" s="913" t="s">
        <v>1328</v>
      </c>
    </row>
    <row r="68" spans="1:29" x14ac:dyDescent="0.25">
      <c r="A68" s="915" t="s">
        <v>1338</v>
      </c>
      <c r="B68" s="1004">
        <v>1</v>
      </c>
      <c r="C68" s="1005">
        <f>+'xx17SUMMARY - PC'!I16</f>
        <v>5.6129702320103961E-2</v>
      </c>
      <c r="D68" s="1005">
        <f>B68-C68</f>
        <v>0.94387029767989605</v>
      </c>
      <c r="E68" s="1540">
        <v>426112.39</v>
      </c>
      <c r="F68" s="1541">
        <v>1612565.81</v>
      </c>
      <c r="G68" s="1542">
        <v>2038678.2000000002</v>
      </c>
      <c r="H68" s="1541">
        <f t="shared" si="48"/>
        <v>402194.82839439198</v>
      </c>
      <c r="I68" s="1541">
        <f t="shared" si="48"/>
        <v>1522052.9711131228</v>
      </c>
      <c r="J68" s="1542">
        <f>+H68+I68</f>
        <v>1924247.7995075148</v>
      </c>
      <c r="K68" s="1540">
        <f t="shared" si="49"/>
        <v>23917.561605608043</v>
      </c>
      <c r="L68" s="1541">
        <f t="shared" si="49"/>
        <v>90512.838886877333</v>
      </c>
      <c r="M68" s="1542">
        <f>+K68+L68</f>
        <v>114430.40049248538</v>
      </c>
      <c r="N68" s="948">
        <f t="shared" si="53"/>
        <v>0</v>
      </c>
      <c r="O68" s="949">
        <f t="shared" si="53"/>
        <v>0</v>
      </c>
      <c r="P68" s="950">
        <f t="shared" si="53"/>
        <v>0</v>
      </c>
      <c r="Q68" s="1489">
        <f>+J68-'17NM_Flex Cost'!H16</f>
        <v>0</v>
      </c>
      <c r="R68" s="913" t="b">
        <f t="shared" ref="R68:R131" si="55">A68=S68</f>
        <v>0</v>
      </c>
      <c r="S68" s="915" t="s">
        <v>2038</v>
      </c>
      <c r="AB68" s="1629" t="b">
        <f t="shared" si="54"/>
        <v>1</v>
      </c>
      <c r="AC68" s="915" t="s">
        <v>1338</v>
      </c>
    </row>
    <row r="69" spans="1:29" x14ac:dyDescent="0.25">
      <c r="A69" s="917" t="s">
        <v>1339</v>
      </c>
      <c r="B69" s="998"/>
      <c r="C69" s="999"/>
      <c r="D69" s="999"/>
      <c r="E69" s="1527"/>
      <c r="F69" s="2766"/>
      <c r="G69" s="2770"/>
      <c r="H69" s="2766"/>
      <c r="I69" s="1528"/>
      <c r="J69" s="1529"/>
      <c r="K69" s="1530"/>
      <c r="L69" s="1528"/>
      <c r="M69" s="1529"/>
      <c r="N69" s="971"/>
      <c r="O69" s="934"/>
      <c r="P69" s="935"/>
      <c r="R69" s="913" t="b">
        <f t="shared" si="55"/>
        <v>0</v>
      </c>
      <c r="S69" s="917" t="s">
        <v>1673</v>
      </c>
      <c r="AB69" s="1629" t="b">
        <f t="shared" si="54"/>
        <v>1</v>
      </c>
      <c r="AC69" s="917" t="s">
        <v>1339</v>
      </c>
    </row>
    <row r="70" spans="1:29" x14ac:dyDescent="0.25">
      <c r="A70" s="913" t="s">
        <v>1325</v>
      </c>
      <c r="B70" s="975"/>
      <c r="C70" s="952"/>
      <c r="D70" s="952"/>
      <c r="E70" s="1537"/>
      <c r="F70" s="1538">
        <v>1415672.13</v>
      </c>
      <c r="G70" s="1539">
        <v>1415672.13</v>
      </c>
      <c r="H70" s="1538">
        <f t="shared" ref="H70:I74" si="56">E70*$D$74</f>
        <v>0</v>
      </c>
      <c r="I70" s="1538">
        <f t="shared" si="56"/>
        <v>1326257.7675904422</v>
      </c>
      <c r="J70" s="1539">
        <f>+H70+I70</f>
        <v>1326257.7675904422</v>
      </c>
      <c r="K70" s="1537">
        <f t="shared" ref="K70:L74" si="57">+E70*$C$74</f>
        <v>0</v>
      </c>
      <c r="L70" s="1538">
        <f t="shared" si="57"/>
        <v>89414.362409557696</v>
      </c>
      <c r="M70" s="1539">
        <f>+K70+L70</f>
        <v>89414.362409557696</v>
      </c>
      <c r="N70" s="942">
        <f t="shared" ref="N70:P74" si="58">+E70-(H70+K70)</f>
        <v>0</v>
      </c>
      <c r="O70" s="943">
        <f t="shared" si="58"/>
        <v>0</v>
      </c>
      <c r="P70" s="994">
        <f t="shared" si="58"/>
        <v>0</v>
      </c>
      <c r="R70" s="913" t="b">
        <f t="shared" si="55"/>
        <v>0</v>
      </c>
      <c r="S70" s="913" t="s">
        <v>1214</v>
      </c>
      <c r="AB70" s="1629" t="b">
        <f t="shared" si="54"/>
        <v>1</v>
      </c>
      <c r="AC70" s="913" t="s">
        <v>1325</v>
      </c>
    </row>
    <row r="71" spans="1:29" x14ac:dyDescent="0.25">
      <c r="A71" s="913" t="s">
        <v>1326</v>
      </c>
      <c r="B71" s="975"/>
      <c r="C71" s="952"/>
      <c r="D71" s="952"/>
      <c r="E71" s="1537"/>
      <c r="F71" s="1538">
        <v>503032.51</v>
      </c>
      <c r="G71" s="1539">
        <v>503032.51</v>
      </c>
      <c r="H71" s="1538">
        <f t="shared" si="56"/>
        <v>0</v>
      </c>
      <c r="I71" s="1538">
        <f t="shared" si="56"/>
        <v>471260.79520829226</v>
      </c>
      <c r="J71" s="1539">
        <f>+H71+I71</f>
        <v>471260.79520829226</v>
      </c>
      <c r="K71" s="1537">
        <f t="shared" si="57"/>
        <v>0</v>
      </c>
      <c r="L71" s="1538">
        <f t="shared" si="57"/>
        <v>31771.714791707778</v>
      </c>
      <c r="M71" s="1539">
        <f>+K71+L71</f>
        <v>31771.714791707778</v>
      </c>
      <c r="N71" s="942">
        <f t="shared" si="58"/>
        <v>0</v>
      </c>
      <c r="O71" s="943">
        <f t="shared" si="58"/>
        <v>0</v>
      </c>
      <c r="P71" s="944">
        <f t="shared" si="58"/>
        <v>0</v>
      </c>
      <c r="R71" s="913" t="b">
        <f t="shared" si="55"/>
        <v>0</v>
      </c>
      <c r="S71" s="913" t="s">
        <v>1215</v>
      </c>
      <c r="AB71" s="1629" t="b">
        <f t="shared" si="54"/>
        <v>1</v>
      </c>
      <c r="AC71" s="913" t="s">
        <v>1326</v>
      </c>
    </row>
    <row r="72" spans="1:29" x14ac:dyDescent="0.25">
      <c r="A72" s="913" t="s">
        <v>1327</v>
      </c>
      <c r="B72" s="975"/>
      <c r="C72" s="952"/>
      <c r="D72" s="952"/>
      <c r="E72" s="1537">
        <v>243401.77</v>
      </c>
      <c r="F72" s="1538"/>
      <c r="G72" s="1539">
        <v>243401.77</v>
      </c>
      <c r="H72" s="1538">
        <f t="shared" si="56"/>
        <v>228028.42640390349</v>
      </c>
      <c r="I72" s="1538">
        <f t="shared" si="56"/>
        <v>0</v>
      </c>
      <c r="J72" s="1539">
        <f>+H72+I72</f>
        <v>228028.42640390349</v>
      </c>
      <c r="K72" s="1537">
        <f t="shared" si="57"/>
        <v>15373.343596096513</v>
      </c>
      <c r="L72" s="1538">
        <f t="shared" si="57"/>
        <v>0</v>
      </c>
      <c r="M72" s="1539">
        <f>+K72+L72</f>
        <v>15373.343596096513</v>
      </c>
      <c r="N72" s="942">
        <f t="shared" si="58"/>
        <v>0</v>
      </c>
      <c r="O72" s="943">
        <f t="shared" si="58"/>
        <v>0</v>
      </c>
      <c r="P72" s="944">
        <f t="shared" si="58"/>
        <v>0</v>
      </c>
      <c r="R72" s="913" t="b">
        <f t="shared" si="55"/>
        <v>0</v>
      </c>
      <c r="S72" s="913" t="s">
        <v>536</v>
      </c>
      <c r="AB72" s="1629" t="b">
        <f t="shared" si="54"/>
        <v>1</v>
      </c>
      <c r="AC72" s="913" t="s">
        <v>1327</v>
      </c>
    </row>
    <row r="73" spans="1:29" x14ac:dyDescent="0.25">
      <c r="A73" s="913" t="s">
        <v>1328</v>
      </c>
      <c r="B73" s="975"/>
      <c r="C73" s="952"/>
      <c r="D73" s="952"/>
      <c r="E73" s="1537">
        <v>284427.65000000002</v>
      </c>
      <c r="F73" s="1538"/>
      <c r="G73" s="1539">
        <v>284427.65000000002</v>
      </c>
      <c r="H73" s="1538">
        <f t="shared" si="56"/>
        <v>266463.09702374076</v>
      </c>
      <c r="I73" s="1538">
        <f t="shared" si="56"/>
        <v>0</v>
      </c>
      <c r="J73" s="1539">
        <f>+H73+I73</f>
        <v>266463.09702374076</v>
      </c>
      <c r="K73" s="1537">
        <f t="shared" si="57"/>
        <v>17964.552976259296</v>
      </c>
      <c r="L73" s="1538">
        <f t="shared" si="57"/>
        <v>0</v>
      </c>
      <c r="M73" s="1539">
        <f>+K73+L73</f>
        <v>17964.552976259296</v>
      </c>
      <c r="N73" s="942">
        <f t="shared" si="58"/>
        <v>0</v>
      </c>
      <c r="O73" s="943">
        <f t="shared" si="58"/>
        <v>0</v>
      </c>
      <c r="P73" s="944">
        <f t="shared" si="58"/>
        <v>0</v>
      </c>
      <c r="R73" s="913" t="b">
        <f t="shared" si="55"/>
        <v>0</v>
      </c>
      <c r="S73" s="913" t="s">
        <v>1216</v>
      </c>
      <c r="AB73" s="1629" t="b">
        <f t="shared" si="54"/>
        <v>1</v>
      </c>
      <c r="AC73" s="913" t="s">
        <v>1328</v>
      </c>
    </row>
    <row r="74" spans="1:29" x14ac:dyDescent="0.25">
      <c r="A74" s="915" t="s">
        <v>1339</v>
      </c>
      <c r="B74" s="1004">
        <v>1</v>
      </c>
      <c r="C74" s="1005">
        <f>+'xx17SUMMARY - PC'!I17</f>
        <v>6.3160360732366541E-2</v>
      </c>
      <c r="D74" s="1005">
        <f>B74-C74</f>
        <v>0.93683963926763347</v>
      </c>
      <c r="E74" s="1540">
        <v>527829.42000000004</v>
      </c>
      <c r="F74" s="1541">
        <v>1918704.6399999999</v>
      </c>
      <c r="G74" s="1542">
        <v>2446534.0599999996</v>
      </c>
      <c r="H74" s="1541">
        <f t="shared" si="56"/>
        <v>494491.52342764422</v>
      </c>
      <c r="I74" s="1541">
        <f t="shared" si="56"/>
        <v>1797518.5627987345</v>
      </c>
      <c r="J74" s="1542">
        <f>+H74+I74</f>
        <v>2292010.0862263786</v>
      </c>
      <c r="K74" s="1540">
        <f t="shared" si="57"/>
        <v>33337.896572355807</v>
      </c>
      <c r="L74" s="1541">
        <f t="shared" si="57"/>
        <v>121186.07720126548</v>
      </c>
      <c r="M74" s="1542">
        <f>+K74+L74</f>
        <v>154523.97377362128</v>
      </c>
      <c r="N74" s="948">
        <f t="shared" si="58"/>
        <v>0</v>
      </c>
      <c r="O74" s="949">
        <f t="shared" si="58"/>
        <v>0</v>
      </c>
      <c r="P74" s="950">
        <f t="shared" si="58"/>
        <v>0</v>
      </c>
      <c r="Q74" s="1489">
        <f>+J74-'17NM_Flex Cost'!H17</f>
        <v>0</v>
      </c>
      <c r="R74" s="913" t="b">
        <f t="shared" si="55"/>
        <v>0</v>
      </c>
      <c r="S74" s="915" t="s">
        <v>1673</v>
      </c>
      <c r="AB74" s="1629" t="b">
        <f t="shared" si="54"/>
        <v>1</v>
      </c>
      <c r="AC74" s="915" t="s">
        <v>1339</v>
      </c>
    </row>
    <row r="75" spans="1:29" x14ac:dyDescent="0.25">
      <c r="A75" s="1014" t="s">
        <v>1340</v>
      </c>
      <c r="B75" s="998"/>
      <c r="C75" s="999"/>
      <c r="D75" s="999"/>
      <c r="E75" s="1527"/>
      <c r="F75" s="2766"/>
      <c r="G75" s="2770"/>
      <c r="H75" s="2766"/>
      <c r="I75" s="1528"/>
      <c r="J75" s="1529"/>
      <c r="K75" s="1530"/>
      <c r="L75" s="1528"/>
      <c r="M75" s="1529"/>
      <c r="N75" s="971"/>
      <c r="O75" s="934"/>
      <c r="P75" s="935"/>
      <c r="R75" s="913" t="b">
        <f t="shared" si="55"/>
        <v>0</v>
      </c>
      <c r="S75" s="1014" t="s">
        <v>2039</v>
      </c>
      <c r="AB75" s="1629" t="b">
        <f t="shared" si="54"/>
        <v>1</v>
      </c>
      <c r="AC75" s="1014" t="s">
        <v>1340</v>
      </c>
    </row>
    <row r="76" spans="1:29" x14ac:dyDescent="0.25">
      <c r="A76" s="913" t="s">
        <v>1325</v>
      </c>
      <c r="B76" s="975"/>
      <c r="C76" s="952"/>
      <c r="D76" s="952"/>
      <c r="E76" s="1537"/>
      <c r="F76" s="1538">
        <v>1318494.1599999999</v>
      </c>
      <c r="G76" s="1539">
        <v>1318494.1599999999</v>
      </c>
      <c r="H76" s="1538">
        <f t="shared" ref="H76:I80" si="59">E76*$D$80</f>
        <v>0</v>
      </c>
      <c r="I76" s="1538">
        <f t="shared" si="59"/>
        <v>1226691.4296778503</v>
      </c>
      <c r="J76" s="1539">
        <f>+H76+I76</f>
        <v>1226691.4296778503</v>
      </c>
      <c r="K76" s="1537">
        <f t="shared" ref="K76:L80" si="60">+E76*$C$80</f>
        <v>0</v>
      </c>
      <c r="L76" s="1538">
        <f t="shared" si="60"/>
        <v>91802.730322149509</v>
      </c>
      <c r="M76" s="1539">
        <f>+K76+L76</f>
        <v>91802.730322149509</v>
      </c>
      <c r="N76" s="942">
        <f t="shared" ref="N76:P80" si="61">+E76-(H76+K76)</f>
        <v>0</v>
      </c>
      <c r="O76" s="943">
        <f t="shared" si="61"/>
        <v>0</v>
      </c>
      <c r="P76" s="994">
        <f t="shared" si="61"/>
        <v>0</v>
      </c>
      <c r="R76" s="913" t="b">
        <f t="shared" si="55"/>
        <v>0</v>
      </c>
      <c r="S76" s="913" t="s">
        <v>1214</v>
      </c>
      <c r="AB76" s="1629" t="b">
        <f t="shared" si="54"/>
        <v>1</v>
      </c>
      <c r="AC76" s="913" t="s">
        <v>1325</v>
      </c>
    </row>
    <row r="77" spans="1:29" x14ac:dyDescent="0.25">
      <c r="A77" s="913" t="s">
        <v>1326</v>
      </c>
      <c r="B77" s="975"/>
      <c r="C77" s="952"/>
      <c r="D77" s="952"/>
      <c r="E77" s="1537"/>
      <c r="F77" s="1538">
        <v>587433.49</v>
      </c>
      <c r="G77" s="1539">
        <v>587433.49</v>
      </c>
      <c r="H77" s="1538">
        <f t="shared" si="59"/>
        <v>0</v>
      </c>
      <c r="I77" s="1538">
        <f t="shared" si="59"/>
        <v>546532.28626264771</v>
      </c>
      <c r="J77" s="1539">
        <f>+H77+I77</f>
        <v>546532.28626264771</v>
      </c>
      <c r="K77" s="1537">
        <f t="shared" si="60"/>
        <v>0</v>
      </c>
      <c r="L77" s="1538">
        <f t="shared" si="60"/>
        <v>40901.203737352247</v>
      </c>
      <c r="M77" s="1539">
        <f>+K77+L77</f>
        <v>40901.203737352247</v>
      </c>
      <c r="N77" s="942">
        <f t="shared" si="61"/>
        <v>0</v>
      </c>
      <c r="O77" s="943">
        <f t="shared" si="61"/>
        <v>0</v>
      </c>
      <c r="P77" s="944">
        <f t="shared" si="61"/>
        <v>0</v>
      </c>
      <c r="R77" s="913" t="b">
        <f t="shared" si="55"/>
        <v>0</v>
      </c>
      <c r="S77" s="913" t="s">
        <v>1215</v>
      </c>
      <c r="AB77" s="1629" t="b">
        <f t="shared" si="54"/>
        <v>1</v>
      </c>
      <c r="AC77" s="913" t="s">
        <v>1326</v>
      </c>
    </row>
    <row r="78" spans="1:29" x14ac:dyDescent="0.25">
      <c r="A78" s="913" t="s">
        <v>1327</v>
      </c>
      <c r="B78" s="975"/>
      <c r="C78" s="952"/>
      <c r="D78" s="952"/>
      <c r="E78" s="1537">
        <v>221501.1</v>
      </c>
      <c r="F78" s="1538"/>
      <c r="G78" s="1539">
        <v>221501.1</v>
      </c>
      <c r="H78" s="1538">
        <f t="shared" si="59"/>
        <v>206078.65341945583</v>
      </c>
      <c r="I78" s="1538">
        <f t="shared" si="59"/>
        <v>0</v>
      </c>
      <c r="J78" s="1539">
        <f>+H78+I78</f>
        <v>206078.65341945583</v>
      </c>
      <c r="K78" s="1537">
        <f t="shared" si="60"/>
        <v>15422.446580544181</v>
      </c>
      <c r="L78" s="1538">
        <f t="shared" si="60"/>
        <v>0</v>
      </c>
      <c r="M78" s="1539">
        <f>+K78+L78</f>
        <v>15422.446580544181</v>
      </c>
      <c r="N78" s="942">
        <f t="shared" si="61"/>
        <v>0</v>
      </c>
      <c r="O78" s="943">
        <f t="shared" si="61"/>
        <v>0</v>
      </c>
      <c r="P78" s="944">
        <f t="shared" si="61"/>
        <v>0</v>
      </c>
      <c r="R78" s="913" t="b">
        <f t="shared" si="55"/>
        <v>0</v>
      </c>
      <c r="S78" s="913" t="s">
        <v>536</v>
      </c>
      <c r="AB78" s="1629" t="b">
        <f t="shared" si="54"/>
        <v>1</v>
      </c>
      <c r="AC78" s="913" t="s">
        <v>1327</v>
      </c>
    </row>
    <row r="79" spans="1:29" x14ac:dyDescent="0.25">
      <c r="A79" s="913" t="s">
        <v>1328</v>
      </c>
      <c r="B79" s="975"/>
      <c r="C79" s="952"/>
      <c r="D79" s="952"/>
      <c r="E79" s="1537">
        <v>295615.05</v>
      </c>
      <c r="F79" s="1538"/>
      <c r="G79" s="1539">
        <v>295615.05</v>
      </c>
      <c r="H79" s="1538">
        <f t="shared" si="59"/>
        <v>275032.27493915427</v>
      </c>
      <c r="I79" s="1538">
        <f t="shared" si="59"/>
        <v>0</v>
      </c>
      <c r="J79" s="1539">
        <f>+H79+I79</f>
        <v>275032.27493915427</v>
      </c>
      <c r="K79" s="1537">
        <f t="shared" si="60"/>
        <v>20582.775060845735</v>
      </c>
      <c r="L79" s="1538">
        <f t="shared" si="60"/>
        <v>0</v>
      </c>
      <c r="M79" s="1539">
        <f>+K79+L79</f>
        <v>20582.775060845735</v>
      </c>
      <c r="N79" s="942">
        <f t="shared" si="61"/>
        <v>0</v>
      </c>
      <c r="O79" s="943">
        <f t="shared" si="61"/>
        <v>0</v>
      </c>
      <c r="P79" s="944">
        <f t="shared" si="61"/>
        <v>0</v>
      </c>
      <c r="R79" s="913" t="b">
        <f t="shared" si="55"/>
        <v>0</v>
      </c>
      <c r="S79" s="913" t="s">
        <v>1216</v>
      </c>
      <c r="AB79" s="1629" t="b">
        <f t="shared" si="54"/>
        <v>1</v>
      </c>
      <c r="AC79" s="913" t="s">
        <v>1328</v>
      </c>
    </row>
    <row r="80" spans="1:29" x14ac:dyDescent="0.25">
      <c r="A80" s="915" t="s">
        <v>1340</v>
      </c>
      <c r="B80" s="1004">
        <v>1</v>
      </c>
      <c r="C80" s="1005">
        <f>+'xx17SUMMARY - PC'!I18</f>
        <v>6.9626952554836891E-2</v>
      </c>
      <c r="D80" s="1005">
        <f>B80-C80</f>
        <v>0.93037304744516314</v>
      </c>
      <c r="E80" s="1540">
        <v>517116.15</v>
      </c>
      <c r="F80" s="1541">
        <v>1905927.65</v>
      </c>
      <c r="G80" s="1542">
        <v>2423043.7999999998</v>
      </c>
      <c r="H80" s="1541">
        <f t="shared" si="59"/>
        <v>481110.92835861014</v>
      </c>
      <c r="I80" s="1541">
        <f t="shared" si="59"/>
        <v>1773223.7159404983</v>
      </c>
      <c r="J80" s="1542">
        <f>+H80+I80</f>
        <v>2254334.6442991085</v>
      </c>
      <c r="K80" s="1540">
        <f t="shared" si="60"/>
        <v>36005.221641389915</v>
      </c>
      <c r="L80" s="1541">
        <f t="shared" si="60"/>
        <v>132703.93405950177</v>
      </c>
      <c r="M80" s="1542">
        <f>+K80+L80</f>
        <v>168709.15570089169</v>
      </c>
      <c r="N80" s="948">
        <f t="shared" si="61"/>
        <v>0</v>
      </c>
      <c r="O80" s="949">
        <f t="shared" si="61"/>
        <v>0</v>
      </c>
      <c r="P80" s="950">
        <f t="shared" si="61"/>
        <v>0</v>
      </c>
      <c r="Q80" s="1489">
        <f>+J80-'17NM_Flex Cost'!H18</f>
        <v>0</v>
      </c>
      <c r="R80" s="913" t="b">
        <f t="shared" si="55"/>
        <v>0</v>
      </c>
      <c r="S80" s="915" t="s">
        <v>2039</v>
      </c>
      <c r="AB80" s="1629" t="b">
        <f t="shared" si="54"/>
        <v>1</v>
      </c>
      <c r="AC80" s="915" t="s">
        <v>1340</v>
      </c>
    </row>
    <row r="81" spans="1:29" x14ac:dyDescent="0.25">
      <c r="A81" s="1014" t="s">
        <v>1341</v>
      </c>
      <c r="B81" s="998"/>
      <c r="C81" s="999"/>
      <c r="D81" s="999"/>
      <c r="E81" s="1527"/>
      <c r="F81" s="2766"/>
      <c r="G81" s="2770"/>
      <c r="H81" s="2766"/>
      <c r="I81" s="1528"/>
      <c r="J81" s="1529"/>
      <c r="K81" s="1530"/>
      <c r="L81" s="1528"/>
      <c r="M81" s="1529"/>
      <c r="N81" s="971"/>
      <c r="O81" s="934"/>
      <c r="P81" s="935"/>
      <c r="R81" s="913" t="b">
        <f t="shared" si="55"/>
        <v>0</v>
      </c>
      <c r="S81" s="1014" t="s">
        <v>1674</v>
      </c>
      <c r="AB81" s="1629" t="b">
        <f t="shared" si="54"/>
        <v>1</v>
      </c>
      <c r="AC81" s="1014" t="s">
        <v>1341</v>
      </c>
    </row>
    <row r="82" spans="1:29" x14ac:dyDescent="0.25">
      <c r="A82" s="913" t="s">
        <v>1325</v>
      </c>
      <c r="B82" s="975"/>
      <c r="C82" s="952"/>
      <c r="D82" s="952"/>
      <c r="E82" s="1537"/>
      <c r="F82" s="1538">
        <v>1631355.32</v>
      </c>
      <c r="G82" s="1539">
        <v>1631355.32</v>
      </c>
      <c r="H82" s="1538">
        <f t="shared" ref="H82:I86" si="62">E82*$D$86</f>
        <v>0</v>
      </c>
      <c r="I82" s="1538">
        <f t="shared" si="62"/>
        <v>1525653.8881942411</v>
      </c>
      <c r="J82" s="1539">
        <f>+H82+I82</f>
        <v>1525653.8881942411</v>
      </c>
      <c r="K82" s="1537">
        <f t="shared" ref="K82:L86" si="63">+E82*$C$86</f>
        <v>0</v>
      </c>
      <c r="L82" s="1538">
        <f t="shared" si="63"/>
        <v>105701.43180575897</v>
      </c>
      <c r="M82" s="1539">
        <f>+K82+L82</f>
        <v>105701.43180575897</v>
      </c>
      <c r="N82" s="942">
        <f t="shared" ref="N82:P86" si="64">+E82-(H82+K82)</f>
        <v>0</v>
      </c>
      <c r="O82" s="943">
        <f t="shared" si="64"/>
        <v>0</v>
      </c>
      <c r="P82" s="994">
        <f t="shared" si="64"/>
        <v>0</v>
      </c>
      <c r="R82" s="913" t="b">
        <f t="shared" si="55"/>
        <v>0</v>
      </c>
      <c r="S82" s="913" t="s">
        <v>1214</v>
      </c>
      <c r="AB82" s="1629" t="b">
        <f t="shared" si="54"/>
        <v>1</v>
      </c>
      <c r="AC82" s="913" t="s">
        <v>1325</v>
      </c>
    </row>
    <row r="83" spans="1:29" x14ac:dyDescent="0.25">
      <c r="A83" s="913" t="s">
        <v>1326</v>
      </c>
      <c r="B83" s="975"/>
      <c r="C83" s="952"/>
      <c r="D83" s="952"/>
      <c r="E83" s="1537"/>
      <c r="F83" s="1538">
        <v>576678.81999999995</v>
      </c>
      <c r="G83" s="1539">
        <v>576678.81999999995</v>
      </c>
      <c r="H83" s="1538">
        <f t="shared" si="62"/>
        <v>0</v>
      </c>
      <c r="I83" s="1538">
        <f t="shared" si="62"/>
        <v>539313.7063311669</v>
      </c>
      <c r="J83" s="1539">
        <f>+H83+I83</f>
        <v>539313.7063311669</v>
      </c>
      <c r="K83" s="1537">
        <f t="shared" si="63"/>
        <v>0</v>
      </c>
      <c r="L83" s="1538">
        <f t="shared" si="63"/>
        <v>37365.113668833066</v>
      </c>
      <c r="M83" s="1539">
        <f>+K83+L83</f>
        <v>37365.113668833066</v>
      </c>
      <c r="N83" s="942">
        <f t="shared" si="64"/>
        <v>0</v>
      </c>
      <c r="O83" s="943">
        <f t="shared" si="64"/>
        <v>0</v>
      </c>
      <c r="P83" s="944">
        <f t="shared" si="64"/>
        <v>0</v>
      </c>
      <c r="R83" s="913" t="b">
        <f t="shared" si="55"/>
        <v>0</v>
      </c>
      <c r="S83" s="913" t="s">
        <v>1215</v>
      </c>
      <c r="AB83" s="1629" t="b">
        <f t="shared" si="54"/>
        <v>1</v>
      </c>
      <c r="AC83" s="913" t="s">
        <v>1326</v>
      </c>
    </row>
    <row r="84" spans="1:29" x14ac:dyDescent="0.25">
      <c r="A84" s="913" t="s">
        <v>1327</v>
      </c>
      <c r="B84" s="975"/>
      <c r="C84" s="952"/>
      <c r="D84" s="952"/>
      <c r="E84" s="1537">
        <v>313642.65999999997</v>
      </c>
      <c r="F84" s="1538"/>
      <c r="G84" s="1539">
        <v>313642.65999999997</v>
      </c>
      <c r="H84" s="1538">
        <f t="shared" si="62"/>
        <v>293320.61376584979</v>
      </c>
      <c r="I84" s="1538">
        <f t="shared" si="62"/>
        <v>0</v>
      </c>
      <c r="J84" s="1539">
        <f>+H84+I84</f>
        <v>293320.61376584979</v>
      </c>
      <c r="K84" s="1537">
        <f t="shared" si="63"/>
        <v>20322.04623415017</v>
      </c>
      <c r="L84" s="1538">
        <f t="shared" si="63"/>
        <v>0</v>
      </c>
      <c r="M84" s="1539">
        <f>+K84+L84</f>
        <v>20322.04623415017</v>
      </c>
      <c r="N84" s="942">
        <f t="shared" si="64"/>
        <v>0</v>
      </c>
      <c r="O84" s="943">
        <f t="shared" si="64"/>
        <v>0</v>
      </c>
      <c r="P84" s="944">
        <f t="shared" si="64"/>
        <v>0</v>
      </c>
      <c r="R84" s="913" t="b">
        <f t="shared" si="55"/>
        <v>0</v>
      </c>
      <c r="S84" s="913" t="s">
        <v>536</v>
      </c>
      <c r="AB84" s="1629" t="b">
        <f t="shared" si="54"/>
        <v>1</v>
      </c>
      <c r="AC84" s="913" t="s">
        <v>1327</v>
      </c>
    </row>
    <row r="85" spans="1:29" x14ac:dyDescent="0.25">
      <c r="A85" s="913" t="s">
        <v>1328</v>
      </c>
      <c r="B85" s="975"/>
      <c r="C85" s="952"/>
      <c r="D85" s="952"/>
      <c r="E85" s="1537">
        <v>362782.35</v>
      </c>
      <c r="F85" s="1538"/>
      <c r="G85" s="1539">
        <v>362782.35</v>
      </c>
      <c r="H85" s="1538">
        <f t="shared" si="62"/>
        <v>339276.36490972672</v>
      </c>
      <c r="I85" s="1538">
        <f t="shared" si="62"/>
        <v>0</v>
      </c>
      <c r="J85" s="1539">
        <f>+H85+I85</f>
        <v>339276.36490972672</v>
      </c>
      <c r="K85" s="1537">
        <f t="shared" si="63"/>
        <v>23505.985090273269</v>
      </c>
      <c r="L85" s="1538">
        <f t="shared" si="63"/>
        <v>0</v>
      </c>
      <c r="M85" s="1539">
        <f>+K85+L85</f>
        <v>23505.985090273269</v>
      </c>
      <c r="N85" s="942">
        <f t="shared" si="64"/>
        <v>0</v>
      </c>
      <c r="O85" s="943">
        <f t="shared" si="64"/>
        <v>0</v>
      </c>
      <c r="P85" s="944">
        <f t="shared" si="64"/>
        <v>0</v>
      </c>
      <c r="R85" s="913" t="b">
        <f t="shared" si="55"/>
        <v>0</v>
      </c>
      <c r="S85" s="913" t="s">
        <v>1216</v>
      </c>
      <c r="AB85" s="1629" t="b">
        <f t="shared" si="54"/>
        <v>1</v>
      </c>
      <c r="AC85" s="913" t="s">
        <v>1328</v>
      </c>
    </row>
    <row r="86" spans="1:29" x14ac:dyDescent="0.25">
      <c r="A86" s="915" t="s">
        <v>1341</v>
      </c>
      <c r="B86" s="1004">
        <v>1</v>
      </c>
      <c r="C86" s="1005">
        <f>+'xx17SUMMARY - PC'!I19</f>
        <v>6.4793629266344605E-2</v>
      </c>
      <c r="D86" s="1005">
        <f>B86-C86</f>
        <v>0.93520637073365542</v>
      </c>
      <c r="E86" s="1540">
        <v>676425.01</v>
      </c>
      <c r="F86" s="1541">
        <v>2208034.14</v>
      </c>
      <c r="G86" s="1542">
        <v>2884459.1500000004</v>
      </c>
      <c r="H86" s="1541">
        <f t="shared" si="62"/>
        <v>632596.97867557663</v>
      </c>
      <c r="I86" s="1541">
        <f t="shared" si="62"/>
        <v>2064967.5945254082</v>
      </c>
      <c r="J86" s="1542">
        <f>+H86+I86</f>
        <v>2697564.5732009849</v>
      </c>
      <c r="K86" s="1540">
        <f t="shared" si="63"/>
        <v>43828.031324423442</v>
      </c>
      <c r="L86" s="1541">
        <f t="shared" si="63"/>
        <v>143066.54547459204</v>
      </c>
      <c r="M86" s="1542">
        <f>+K86+L86</f>
        <v>186894.57679901549</v>
      </c>
      <c r="N86" s="948">
        <f t="shared" si="64"/>
        <v>0</v>
      </c>
      <c r="O86" s="949">
        <f t="shared" si="64"/>
        <v>0</v>
      </c>
      <c r="P86" s="950">
        <f t="shared" si="64"/>
        <v>0</v>
      </c>
      <c r="Q86" s="1489">
        <f>+J86-'17NM_Flex Cost'!H19</f>
        <v>0</v>
      </c>
      <c r="R86" s="913" t="b">
        <f t="shared" si="55"/>
        <v>0</v>
      </c>
      <c r="S86" s="915" t="s">
        <v>1674</v>
      </c>
      <c r="AB86" s="1629" t="b">
        <f t="shared" si="54"/>
        <v>1</v>
      </c>
      <c r="AC86" s="915" t="s">
        <v>1341</v>
      </c>
    </row>
    <row r="87" spans="1:29" x14ac:dyDescent="0.25">
      <c r="A87" s="1014" t="s">
        <v>1342</v>
      </c>
      <c r="B87" s="998"/>
      <c r="C87" s="999"/>
      <c r="D87" s="999"/>
      <c r="E87" s="1527"/>
      <c r="F87" s="2766"/>
      <c r="G87" s="2770"/>
      <c r="H87" s="2766"/>
      <c r="I87" s="1528"/>
      <c r="J87" s="1529"/>
      <c r="K87" s="1530"/>
      <c r="L87" s="1528"/>
      <c r="M87" s="1529"/>
      <c r="N87" s="971"/>
      <c r="O87" s="934"/>
      <c r="P87" s="935"/>
      <c r="R87" s="913" t="b">
        <f t="shared" si="55"/>
        <v>0</v>
      </c>
      <c r="S87" s="1014" t="s">
        <v>1717</v>
      </c>
      <c r="AB87" s="1629" t="b">
        <f t="shared" si="54"/>
        <v>1</v>
      </c>
      <c r="AC87" s="1014" t="s">
        <v>1342</v>
      </c>
    </row>
    <row r="88" spans="1:29" x14ac:dyDescent="0.25">
      <c r="A88" s="913" t="s">
        <v>1325</v>
      </c>
      <c r="B88" s="975"/>
      <c r="C88" s="952"/>
      <c r="D88" s="952"/>
      <c r="E88" s="1537"/>
      <c r="F88" s="1538">
        <v>1375137.5</v>
      </c>
      <c r="G88" s="1539">
        <v>1375137.5</v>
      </c>
      <c r="H88" s="1538">
        <f t="shared" ref="H88:I92" si="65">E88*$D$92</f>
        <v>0</v>
      </c>
      <c r="I88" s="1538">
        <f t="shared" si="65"/>
        <v>1307192.652194482</v>
      </c>
      <c r="J88" s="1539">
        <f>+H88+I88</f>
        <v>1307192.652194482</v>
      </c>
      <c r="K88" s="1537">
        <f t="shared" ref="K88:L92" si="66">+E88*$C$92</f>
        <v>0</v>
      </c>
      <c r="L88" s="1538">
        <f t="shared" si="66"/>
        <v>67944.847805517813</v>
      </c>
      <c r="M88" s="1539">
        <f>+K88+L88</f>
        <v>67944.847805517813</v>
      </c>
      <c r="N88" s="942">
        <f t="shared" ref="N88:P92" si="67">+E88-(H88+K88)</f>
        <v>0</v>
      </c>
      <c r="O88" s="943">
        <f t="shared" si="67"/>
        <v>0</v>
      </c>
      <c r="P88" s="994">
        <f t="shared" si="67"/>
        <v>0</v>
      </c>
      <c r="Q88" s="1474">
        <f>+F92-'17HPM_DATA_INPUT'!Z612</f>
        <v>1915219.3900000001</v>
      </c>
      <c r="R88" s="913" t="b">
        <f t="shared" si="55"/>
        <v>0</v>
      </c>
      <c r="S88" s="913" t="s">
        <v>1214</v>
      </c>
      <c r="T88" s="1472">
        <f>+'17HPM_DATA_INPUT'!L612</f>
        <v>99119</v>
      </c>
      <c r="AB88" s="1629" t="b">
        <f t="shared" si="54"/>
        <v>1</v>
      </c>
      <c r="AC88" s="913" t="s">
        <v>1325</v>
      </c>
    </row>
    <row r="89" spans="1:29" x14ac:dyDescent="0.25">
      <c r="A89" s="913" t="s">
        <v>1326</v>
      </c>
      <c r="B89" s="975"/>
      <c r="C89" s="952"/>
      <c r="D89" s="952"/>
      <c r="E89" s="1537"/>
      <c r="F89" s="1538">
        <v>639200.89</v>
      </c>
      <c r="G89" s="1539">
        <v>639200.89</v>
      </c>
      <c r="H89" s="1538">
        <f t="shared" si="65"/>
        <v>0</v>
      </c>
      <c r="I89" s="1538">
        <f t="shared" si="65"/>
        <v>607618.29757691396</v>
      </c>
      <c r="J89" s="1539">
        <f>+H89+I89</f>
        <v>607618.29757691396</v>
      </c>
      <c r="K89" s="1537">
        <f t="shared" si="66"/>
        <v>0</v>
      </c>
      <c r="L89" s="1538">
        <f t="shared" si="66"/>
        <v>31582.592423086076</v>
      </c>
      <c r="M89" s="1539">
        <f>+K89+L89</f>
        <v>31582.592423086076</v>
      </c>
      <c r="N89" s="942">
        <f t="shared" si="67"/>
        <v>0</v>
      </c>
      <c r="O89" s="943">
        <f t="shared" si="67"/>
        <v>0</v>
      </c>
      <c r="P89" s="944">
        <f t="shared" si="67"/>
        <v>0</v>
      </c>
      <c r="Q89" s="920">
        <f>+Q88/F92</f>
        <v>0.95079327262387126</v>
      </c>
      <c r="R89" s="913" t="b">
        <f t="shared" si="55"/>
        <v>0</v>
      </c>
      <c r="S89" s="913" t="s">
        <v>1215</v>
      </c>
      <c r="AB89" s="1629" t="b">
        <f t="shared" si="54"/>
        <v>1</v>
      </c>
      <c r="AC89" s="913" t="s">
        <v>1326</v>
      </c>
    </row>
    <row r="90" spans="1:29" x14ac:dyDescent="0.25">
      <c r="A90" s="913" t="s">
        <v>1327</v>
      </c>
      <c r="B90" s="975"/>
      <c r="C90" s="952"/>
      <c r="D90" s="952"/>
      <c r="E90" s="1537">
        <v>262475.58</v>
      </c>
      <c r="F90" s="1538"/>
      <c r="G90" s="1539">
        <v>262475.58</v>
      </c>
      <c r="H90" s="1538">
        <f t="shared" si="65"/>
        <v>249506.79445254384</v>
      </c>
      <c r="I90" s="1538">
        <f t="shared" si="65"/>
        <v>0</v>
      </c>
      <c r="J90" s="1539">
        <f>+H90+I90</f>
        <v>249506.79445254384</v>
      </c>
      <c r="K90" s="1537">
        <f t="shared" si="66"/>
        <v>12968.785547456175</v>
      </c>
      <c r="L90" s="1538">
        <f t="shared" si="66"/>
        <v>0</v>
      </c>
      <c r="M90" s="1539">
        <f>+K90+L90</f>
        <v>12968.785547456175</v>
      </c>
      <c r="N90" s="942">
        <f t="shared" si="67"/>
        <v>0</v>
      </c>
      <c r="O90" s="943">
        <f t="shared" si="67"/>
        <v>0</v>
      </c>
      <c r="P90" s="944">
        <f t="shared" si="67"/>
        <v>0</v>
      </c>
      <c r="R90" s="913" t="b">
        <f t="shared" si="55"/>
        <v>0</v>
      </c>
      <c r="S90" s="913" t="s">
        <v>536</v>
      </c>
      <c r="U90" s="1472">
        <f>+'17HPM_DATA_INPUT'!P612</f>
        <v>12916</v>
      </c>
      <c r="AB90" s="1629" t="b">
        <f t="shared" si="54"/>
        <v>1</v>
      </c>
      <c r="AC90" s="913" t="s">
        <v>1327</v>
      </c>
    </row>
    <row r="91" spans="1:29" x14ac:dyDescent="0.25">
      <c r="A91" s="913" t="s">
        <v>1328</v>
      </c>
      <c r="B91" s="975"/>
      <c r="C91" s="952"/>
      <c r="D91" s="952"/>
      <c r="E91" s="1537">
        <v>332027.81</v>
      </c>
      <c r="F91" s="1538"/>
      <c r="G91" s="1539">
        <v>332027.81</v>
      </c>
      <c r="H91" s="1538">
        <f t="shared" si="65"/>
        <v>315622.48397431208</v>
      </c>
      <c r="I91" s="1538">
        <f t="shared" si="65"/>
        <v>0</v>
      </c>
      <c r="J91" s="1539">
        <f>+H91+I91</f>
        <v>315622.48397431208</v>
      </c>
      <c r="K91" s="1537">
        <f t="shared" si="66"/>
        <v>16405.326025687893</v>
      </c>
      <c r="L91" s="1538">
        <f t="shared" si="66"/>
        <v>0</v>
      </c>
      <c r="M91" s="1539">
        <f>+K91+L91</f>
        <v>16405.326025687893</v>
      </c>
      <c r="N91" s="942">
        <f t="shared" si="67"/>
        <v>0</v>
      </c>
      <c r="O91" s="943">
        <f t="shared" si="67"/>
        <v>0</v>
      </c>
      <c r="P91" s="944">
        <f t="shared" si="67"/>
        <v>0</v>
      </c>
      <c r="R91" s="913" t="b">
        <f t="shared" si="55"/>
        <v>0</v>
      </c>
      <c r="S91" s="913" t="s">
        <v>1216</v>
      </c>
      <c r="V91" s="1472">
        <f>+'17HPM_DATA_INPUT'!R612</f>
        <v>16338</v>
      </c>
      <c r="Y91" s="913">
        <v>1</v>
      </c>
      <c r="AB91" s="1629" t="b">
        <f t="shared" si="54"/>
        <v>1</v>
      </c>
      <c r="AC91" s="913" t="s">
        <v>1328</v>
      </c>
    </row>
    <row r="92" spans="1:29" x14ac:dyDescent="0.25">
      <c r="A92" s="1357" t="s">
        <v>1342</v>
      </c>
      <c r="B92" s="1004">
        <v>1</v>
      </c>
      <c r="C92" s="1471">
        <f>+'xx17SUMMARY - PC'!I20</f>
        <v>4.9409493818267487E-2</v>
      </c>
      <c r="D92" s="1471">
        <f>B92-C92</f>
        <v>0.95059050618173246</v>
      </c>
      <c r="E92" s="1540">
        <v>594503.39</v>
      </c>
      <c r="F92" s="1541">
        <v>2014338.3900000001</v>
      </c>
      <c r="G92" s="1542">
        <v>2608841.7800000003</v>
      </c>
      <c r="H92" s="1541">
        <f t="shared" si="65"/>
        <v>565129.27842685592</v>
      </c>
      <c r="I92" s="1541">
        <f t="shared" si="65"/>
        <v>1914810.9497713961</v>
      </c>
      <c r="J92" s="1542">
        <f>+H92+I92</f>
        <v>2479940.2281982522</v>
      </c>
      <c r="K92" s="1540">
        <f t="shared" si="66"/>
        <v>29374.111573144066</v>
      </c>
      <c r="L92" s="1541">
        <f t="shared" si="66"/>
        <v>99527.440228603882</v>
      </c>
      <c r="M92" s="1542">
        <f>+K92+L92</f>
        <v>128901.55180174795</v>
      </c>
      <c r="N92" s="948">
        <f t="shared" si="67"/>
        <v>0</v>
      </c>
      <c r="O92" s="949">
        <f t="shared" si="67"/>
        <v>0</v>
      </c>
      <c r="P92" s="950">
        <f t="shared" si="67"/>
        <v>0</v>
      </c>
      <c r="Q92" s="1489">
        <f>+J92-'17NM_Flex Cost'!H20</f>
        <v>0</v>
      </c>
      <c r="R92" s="913" t="b">
        <f t="shared" si="55"/>
        <v>0</v>
      </c>
      <c r="S92" s="1357" t="s">
        <v>1717</v>
      </c>
      <c r="W92" s="1472">
        <f>+T88+U90+V91</f>
        <v>128373</v>
      </c>
      <c r="X92" s="1473">
        <f>+W92/G92</f>
        <v>4.9206893643047984E-2</v>
      </c>
      <c r="Y92" s="1498">
        <f>+Y91-X92</f>
        <v>0.95079310635695202</v>
      </c>
      <c r="AB92" s="1629" t="b">
        <f t="shared" si="54"/>
        <v>1</v>
      </c>
      <c r="AC92" s="1357" t="s">
        <v>1342</v>
      </c>
    </row>
    <row r="93" spans="1:29" x14ac:dyDescent="0.25">
      <c r="A93" s="1014" t="s">
        <v>1343</v>
      </c>
      <c r="B93" s="998"/>
      <c r="C93" s="999"/>
      <c r="D93" s="999"/>
      <c r="E93" s="1527"/>
      <c r="F93" s="2766"/>
      <c r="G93" s="2770"/>
      <c r="H93" s="2766"/>
      <c r="I93" s="1528"/>
      <c r="J93" s="1529"/>
      <c r="K93" s="1530"/>
      <c r="L93" s="1528"/>
      <c r="M93" s="1529"/>
      <c r="N93" s="971"/>
      <c r="O93" s="934"/>
      <c r="P93" s="935"/>
      <c r="R93" s="913" t="b">
        <f t="shared" si="55"/>
        <v>0</v>
      </c>
      <c r="S93" s="1014" t="s">
        <v>1675</v>
      </c>
      <c r="AB93" s="1629" t="b">
        <f t="shared" si="54"/>
        <v>1</v>
      </c>
      <c r="AC93" s="1014" t="s">
        <v>1343</v>
      </c>
    </row>
    <row r="94" spans="1:29" x14ac:dyDescent="0.25">
      <c r="A94" s="913" t="s">
        <v>1325</v>
      </c>
      <c r="B94" s="975"/>
      <c r="C94" s="952"/>
      <c r="D94" s="952"/>
      <c r="E94" s="1537"/>
      <c r="F94" s="1538">
        <v>910308.72</v>
      </c>
      <c r="G94" s="1539">
        <v>910308.72</v>
      </c>
      <c r="H94" s="1538">
        <f t="shared" ref="H94:I98" si="68">E94*$D$98</f>
        <v>0</v>
      </c>
      <c r="I94" s="1538">
        <f t="shared" si="68"/>
        <v>805133.79397588223</v>
      </c>
      <c r="J94" s="1539">
        <f>+H94+I94</f>
        <v>805133.79397588223</v>
      </c>
      <c r="K94" s="1537">
        <f t="shared" ref="K94:L98" si="69">+E94*$C$98</f>
        <v>0</v>
      </c>
      <c r="L94" s="1538">
        <f t="shared" si="69"/>
        <v>105174.92602411777</v>
      </c>
      <c r="M94" s="1539">
        <f>+K94+L94</f>
        <v>105174.92602411777</v>
      </c>
      <c r="N94" s="942">
        <f t="shared" ref="N94:P98" si="70">+E94-(H94+K94)</f>
        <v>0</v>
      </c>
      <c r="O94" s="943">
        <f t="shared" si="70"/>
        <v>0</v>
      </c>
      <c r="P94" s="994">
        <f t="shared" si="70"/>
        <v>0</v>
      </c>
      <c r="R94" s="913" t="b">
        <f t="shared" si="55"/>
        <v>0</v>
      </c>
      <c r="S94" s="913" t="s">
        <v>1214</v>
      </c>
      <c r="T94" s="1472">
        <f>+'17HPM_DATA_INPUT'!Z613</f>
        <v>127285</v>
      </c>
      <c r="AB94" s="1629" t="b">
        <f t="shared" si="54"/>
        <v>1</v>
      </c>
      <c r="AC94" s="913" t="s">
        <v>1325</v>
      </c>
    </row>
    <row r="95" spans="1:29" x14ac:dyDescent="0.25">
      <c r="A95" s="913" t="s">
        <v>1326</v>
      </c>
      <c r="B95" s="975"/>
      <c r="C95" s="952"/>
      <c r="D95" s="952"/>
      <c r="E95" s="1537"/>
      <c r="F95" s="1538">
        <v>192475.74</v>
      </c>
      <c r="G95" s="1539">
        <v>192475.74</v>
      </c>
      <c r="H95" s="1538">
        <f t="shared" si="68"/>
        <v>0</v>
      </c>
      <c r="I95" s="1538">
        <f t="shared" si="68"/>
        <v>170237.54621895248</v>
      </c>
      <c r="J95" s="1539">
        <f>+H95+I95</f>
        <v>170237.54621895248</v>
      </c>
      <c r="K95" s="1537">
        <f t="shared" si="69"/>
        <v>0</v>
      </c>
      <c r="L95" s="1538">
        <f t="shared" si="69"/>
        <v>22238.193781047517</v>
      </c>
      <c r="M95" s="1539">
        <f>+K95+L95</f>
        <v>22238.193781047517</v>
      </c>
      <c r="N95" s="942">
        <f t="shared" si="70"/>
        <v>0</v>
      </c>
      <c r="O95" s="943">
        <f t="shared" si="70"/>
        <v>0</v>
      </c>
      <c r="P95" s="944">
        <f t="shared" si="70"/>
        <v>0</v>
      </c>
      <c r="R95" s="913" t="b">
        <f t="shared" si="55"/>
        <v>0</v>
      </c>
      <c r="S95" s="913" t="s">
        <v>1215</v>
      </c>
      <c r="AB95" s="1629" t="b">
        <f t="shared" si="54"/>
        <v>1</v>
      </c>
      <c r="AC95" s="913" t="s">
        <v>1326</v>
      </c>
    </row>
    <row r="96" spans="1:29" x14ac:dyDescent="0.25">
      <c r="A96" s="913" t="s">
        <v>1327</v>
      </c>
      <c r="B96" s="975"/>
      <c r="C96" s="952"/>
      <c r="D96" s="952"/>
      <c r="E96" s="1537">
        <v>406970.84</v>
      </c>
      <c r="F96" s="1538"/>
      <c r="G96" s="1539">
        <v>406970.84</v>
      </c>
      <c r="H96" s="1538">
        <f t="shared" si="68"/>
        <v>359950.38743202609</v>
      </c>
      <c r="I96" s="1538">
        <f t="shared" si="68"/>
        <v>0</v>
      </c>
      <c r="J96" s="1539">
        <f>+H96+I96</f>
        <v>359950.38743202609</v>
      </c>
      <c r="K96" s="1537">
        <f t="shared" si="69"/>
        <v>47020.452567973938</v>
      </c>
      <c r="L96" s="1538">
        <f t="shared" si="69"/>
        <v>0</v>
      </c>
      <c r="M96" s="1539">
        <f>+K96+L96</f>
        <v>47020.452567973938</v>
      </c>
      <c r="N96" s="942">
        <f t="shared" si="70"/>
        <v>0</v>
      </c>
      <c r="O96" s="943">
        <f t="shared" si="70"/>
        <v>0</v>
      </c>
      <c r="P96" s="944">
        <f t="shared" si="70"/>
        <v>0</v>
      </c>
      <c r="R96" s="913" t="b">
        <f t="shared" si="55"/>
        <v>0</v>
      </c>
      <c r="S96" s="913" t="s">
        <v>536</v>
      </c>
      <c r="U96" s="1472">
        <f>+'17HPM_DATA_INPUT'!AA613</f>
        <v>46973</v>
      </c>
      <c r="AB96" s="1629" t="b">
        <f t="shared" si="54"/>
        <v>1</v>
      </c>
      <c r="AC96" s="913" t="s">
        <v>1327</v>
      </c>
    </row>
    <row r="97" spans="1:29" x14ac:dyDescent="0.25">
      <c r="A97" s="913" t="s">
        <v>1328</v>
      </c>
      <c r="B97" s="975"/>
      <c r="C97" s="952"/>
      <c r="D97" s="952"/>
      <c r="E97" s="1537">
        <v>218163.87</v>
      </c>
      <c r="F97" s="1538"/>
      <c r="G97" s="1539">
        <v>218163.87</v>
      </c>
      <c r="H97" s="1538">
        <f t="shared" si="68"/>
        <v>192957.73016604866</v>
      </c>
      <c r="I97" s="1538">
        <f t="shared" si="68"/>
        <v>0</v>
      </c>
      <c r="J97" s="1539">
        <f>+H97+I97</f>
        <v>192957.73016604866</v>
      </c>
      <c r="K97" s="1537">
        <f t="shared" si="69"/>
        <v>25206.139833951325</v>
      </c>
      <c r="L97" s="1538">
        <f t="shared" si="69"/>
        <v>0</v>
      </c>
      <c r="M97" s="1539">
        <f>+K97+L97</f>
        <v>25206.139833951325</v>
      </c>
      <c r="N97" s="942">
        <f t="shared" si="70"/>
        <v>0</v>
      </c>
      <c r="O97" s="943">
        <f t="shared" si="70"/>
        <v>0</v>
      </c>
      <c r="P97" s="944">
        <f t="shared" si="70"/>
        <v>0</v>
      </c>
      <c r="R97" s="913" t="b">
        <f t="shared" si="55"/>
        <v>0</v>
      </c>
      <c r="S97" s="913" t="s">
        <v>1216</v>
      </c>
      <c r="V97" s="1472">
        <f>+'17HPM_DATA_INPUT'!AB613</f>
        <v>25181</v>
      </c>
      <c r="Y97" s="913">
        <v>1</v>
      </c>
      <c r="AB97" s="1629" t="b">
        <f t="shared" si="54"/>
        <v>1</v>
      </c>
      <c r="AC97" s="913" t="s">
        <v>1328</v>
      </c>
    </row>
    <row r="98" spans="1:29" x14ac:dyDescent="0.25">
      <c r="A98" s="1357" t="s">
        <v>1343</v>
      </c>
      <c r="B98" s="1004">
        <v>1</v>
      </c>
      <c r="C98" s="1471">
        <f>+'xx17SUMMARY - PC'!I21</f>
        <v>0.11553764532115848</v>
      </c>
      <c r="D98" s="1471">
        <f>B98-C98</f>
        <v>0.88446235467884149</v>
      </c>
      <c r="E98" s="1540">
        <v>625134.71</v>
      </c>
      <c r="F98" s="1541">
        <v>1102784.46</v>
      </c>
      <c r="G98" s="1542">
        <v>1727919.17</v>
      </c>
      <c r="H98" s="1541">
        <f t="shared" si="68"/>
        <v>552908.11759807472</v>
      </c>
      <c r="I98" s="1541">
        <f t="shared" si="68"/>
        <v>975371.34019483463</v>
      </c>
      <c r="J98" s="1542">
        <f>+H98+I98</f>
        <v>1528279.4577929094</v>
      </c>
      <c r="K98" s="1540">
        <f t="shared" si="69"/>
        <v>72226.592401925256</v>
      </c>
      <c r="L98" s="1541">
        <f t="shared" si="69"/>
        <v>127413.11980516528</v>
      </c>
      <c r="M98" s="1542">
        <f>+K98+L98</f>
        <v>199639.71220709052</v>
      </c>
      <c r="N98" s="948">
        <f t="shared" si="70"/>
        <v>0</v>
      </c>
      <c r="O98" s="949">
        <f t="shared" si="70"/>
        <v>0</v>
      </c>
      <c r="P98" s="950">
        <f t="shared" si="70"/>
        <v>0</v>
      </c>
      <c r="Q98" s="1489">
        <f>+J98-'17NM_Flex Cost'!H21</f>
        <v>0</v>
      </c>
      <c r="R98" s="913" t="b">
        <f t="shared" si="55"/>
        <v>0</v>
      </c>
      <c r="S98" s="1357" t="s">
        <v>1675</v>
      </c>
      <c r="W98" s="1472">
        <f>+T94+U96+V97</f>
        <v>199439</v>
      </c>
      <c r="X98" s="1473">
        <f>+W98/G98</f>
        <v>0.11542148699004248</v>
      </c>
      <c r="Y98" s="1498">
        <f>+Y97-X98</f>
        <v>0.88457851300995749</v>
      </c>
      <c r="AB98" s="1629" t="b">
        <f t="shared" si="54"/>
        <v>1</v>
      </c>
      <c r="AC98" s="1357" t="s">
        <v>1343</v>
      </c>
    </row>
    <row r="99" spans="1:29" x14ac:dyDescent="0.25">
      <c r="A99" s="917" t="s">
        <v>1344</v>
      </c>
      <c r="B99" s="998"/>
      <c r="C99" s="999"/>
      <c r="D99" s="999"/>
      <c r="E99" s="1527"/>
      <c r="F99" s="2766"/>
      <c r="G99" s="2770"/>
      <c r="H99" s="2766"/>
      <c r="I99" s="1528"/>
      <c r="J99" s="1529"/>
      <c r="K99" s="1530"/>
      <c r="L99" s="1528"/>
      <c r="M99" s="1529"/>
      <c r="N99" s="971"/>
      <c r="O99" s="934"/>
      <c r="P99" s="935"/>
      <c r="R99" s="913" t="b">
        <f t="shared" si="55"/>
        <v>0</v>
      </c>
      <c r="S99" s="917" t="s">
        <v>1676</v>
      </c>
      <c r="AB99" s="1629" t="b">
        <f t="shared" si="54"/>
        <v>1</v>
      </c>
      <c r="AC99" s="917" t="s">
        <v>1344</v>
      </c>
    </row>
    <row r="100" spans="1:29" x14ac:dyDescent="0.25">
      <c r="A100" s="913" t="s">
        <v>1325</v>
      </c>
      <c r="B100" s="975"/>
      <c r="C100" s="952"/>
      <c r="D100" s="952"/>
      <c r="E100" s="1537"/>
      <c r="F100" s="1538">
        <v>1578477.23</v>
      </c>
      <c r="G100" s="1539">
        <v>1578477.23</v>
      </c>
      <c r="H100" s="1538">
        <f t="shared" ref="H100:I104" si="71">E100*$D$104</f>
        <v>0</v>
      </c>
      <c r="I100" s="1538">
        <f t="shared" si="71"/>
        <v>1479851.7821587124</v>
      </c>
      <c r="J100" s="1539">
        <f>+H100+I100</f>
        <v>1479851.7821587124</v>
      </c>
      <c r="K100" s="1537">
        <f t="shared" ref="K100:L104" si="72">+E100*$C$104</f>
        <v>0</v>
      </c>
      <c r="L100" s="1538">
        <f t="shared" si="72"/>
        <v>98625.447841287707</v>
      </c>
      <c r="M100" s="1539">
        <f>+K100+L100</f>
        <v>98625.447841287707</v>
      </c>
      <c r="N100" s="942">
        <f t="shared" ref="N100:P104" si="73">+E100-(H100+K100)</f>
        <v>0</v>
      </c>
      <c r="O100" s="943">
        <f t="shared" si="73"/>
        <v>0</v>
      </c>
      <c r="P100" s="994">
        <f t="shared" si="73"/>
        <v>0</v>
      </c>
      <c r="R100" s="913" t="b">
        <f t="shared" si="55"/>
        <v>0</v>
      </c>
      <c r="S100" s="913" t="s">
        <v>1214</v>
      </c>
      <c r="AB100" s="1629" t="b">
        <f t="shared" si="54"/>
        <v>1</v>
      </c>
      <c r="AC100" s="913" t="s">
        <v>1325</v>
      </c>
    </row>
    <row r="101" spans="1:29" x14ac:dyDescent="0.25">
      <c r="A101" s="913" t="s">
        <v>1326</v>
      </c>
      <c r="B101" s="975"/>
      <c r="C101" s="952"/>
      <c r="D101" s="952"/>
      <c r="E101" s="1537"/>
      <c r="F101" s="1538">
        <v>488459.46</v>
      </c>
      <c r="G101" s="1539">
        <v>488459.46</v>
      </c>
      <c r="H101" s="1538">
        <f t="shared" si="71"/>
        <v>0</v>
      </c>
      <c r="I101" s="1538">
        <f t="shared" si="71"/>
        <v>457939.83508604829</v>
      </c>
      <c r="J101" s="1539">
        <f>+H101+I101</f>
        <v>457939.83508604829</v>
      </c>
      <c r="K101" s="1537">
        <f t="shared" si="72"/>
        <v>0</v>
      </c>
      <c r="L101" s="1538">
        <f t="shared" si="72"/>
        <v>30519.624913951757</v>
      </c>
      <c r="M101" s="1539">
        <f>+K101+L101</f>
        <v>30519.624913951757</v>
      </c>
      <c r="N101" s="942">
        <f t="shared" si="73"/>
        <v>0</v>
      </c>
      <c r="O101" s="943">
        <f t="shared" si="73"/>
        <v>0</v>
      </c>
      <c r="P101" s="944">
        <f t="shared" si="73"/>
        <v>0</v>
      </c>
      <c r="R101" s="913" t="b">
        <f t="shared" si="55"/>
        <v>0</v>
      </c>
      <c r="S101" s="913" t="s">
        <v>1215</v>
      </c>
      <c r="AB101" s="1629" t="b">
        <f t="shared" si="54"/>
        <v>1</v>
      </c>
      <c r="AC101" s="913" t="s">
        <v>1326</v>
      </c>
    </row>
    <row r="102" spans="1:29" x14ac:dyDescent="0.25">
      <c r="A102" s="913" t="s">
        <v>1327</v>
      </c>
      <c r="B102" s="975"/>
      <c r="C102" s="952"/>
      <c r="D102" s="952"/>
      <c r="E102" s="1537">
        <v>335398.87</v>
      </c>
      <c r="F102" s="1538"/>
      <c r="G102" s="1539">
        <v>335398.87</v>
      </c>
      <c r="H102" s="1538">
        <f t="shared" si="71"/>
        <v>314442.68315705657</v>
      </c>
      <c r="I102" s="1538">
        <f t="shared" si="71"/>
        <v>0</v>
      </c>
      <c r="J102" s="1539">
        <f>+H102+I102</f>
        <v>314442.68315705657</v>
      </c>
      <c r="K102" s="1537">
        <f t="shared" si="72"/>
        <v>20956.186842943458</v>
      </c>
      <c r="L102" s="1538">
        <f t="shared" si="72"/>
        <v>0</v>
      </c>
      <c r="M102" s="1539">
        <f>+K102+L102</f>
        <v>20956.186842943458</v>
      </c>
      <c r="N102" s="942">
        <f t="shared" si="73"/>
        <v>0</v>
      </c>
      <c r="O102" s="943">
        <f t="shared" si="73"/>
        <v>0</v>
      </c>
      <c r="P102" s="944">
        <f t="shared" si="73"/>
        <v>0</v>
      </c>
      <c r="R102" s="913" t="b">
        <f t="shared" si="55"/>
        <v>0</v>
      </c>
      <c r="S102" s="913" t="s">
        <v>536</v>
      </c>
      <c r="AB102" s="1629" t="b">
        <f t="shared" si="54"/>
        <v>1</v>
      </c>
      <c r="AC102" s="913" t="s">
        <v>1327</v>
      </c>
    </row>
    <row r="103" spans="1:29" x14ac:dyDescent="0.25">
      <c r="A103" s="913" t="s">
        <v>1328</v>
      </c>
      <c r="B103" s="975"/>
      <c r="C103" s="952"/>
      <c r="D103" s="952"/>
      <c r="E103" s="1537">
        <v>346755.65</v>
      </c>
      <c r="F103" s="1538"/>
      <c r="G103" s="1539">
        <v>346755.65</v>
      </c>
      <c r="H103" s="1538">
        <f t="shared" si="71"/>
        <v>325089.87578243541</v>
      </c>
      <c r="I103" s="1538">
        <f t="shared" si="71"/>
        <v>0</v>
      </c>
      <c r="J103" s="1539">
        <f>+H103+I103</f>
        <v>325089.87578243541</v>
      </c>
      <c r="K103" s="1537">
        <f t="shared" si="72"/>
        <v>21665.77421756462</v>
      </c>
      <c r="L103" s="1538">
        <f t="shared" si="72"/>
        <v>0</v>
      </c>
      <c r="M103" s="1539">
        <f>+K103+L103</f>
        <v>21665.77421756462</v>
      </c>
      <c r="N103" s="942">
        <f t="shared" si="73"/>
        <v>0</v>
      </c>
      <c r="O103" s="943">
        <f t="shared" si="73"/>
        <v>0</v>
      </c>
      <c r="P103" s="944">
        <f t="shared" si="73"/>
        <v>0</v>
      </c>
      <c r="R103" s="913" t="b">
        <f t="shared" si="55"/>
        <v>0</v>
      </c>
      <c r="S103" s="913" t="s">
        <v>1216</v>
      </c>
      <c r="AB103" s="1629" t="b">
        <f t="shared" si="54"/>
        <v>1</v>
      </c>
      <c r="AC103" s="913" t="s">
        <v>1328</v>
      </c>
    </row>
    <row r="104" spans="1:29" x14ac:dyDescent="0.25">
      <c r="A104" s="915" t="s">
        <v>1344</v>
      </c>
      <c r="B104" s="1004">
        <v>1</v>
      </c>
      <c r="C104" s="1005">
        <f>+'xx17SUMMARY - PC'!I22</f>
        <v>6.2481387736766848E-2</v>
      </c>
      <c r="D104" s="1005">
        <f>B104-C104</f>
        <v>0.93751861226323319</v>
      </c>
      <c r="E104" s="1540">
        <v>682154.52</v>
      </c>
      <c r="F104" s="1541">
        <v>2066936.69</v>
      </c>
      <c r="G104" s="1542">
        <v>2749091.21</v>
      </c>
      <c r="H104" s="1541">
        <f t="shared" si="71"/>
        <v>639532.55893949198</v>
      </c>
      <c r="I104" s="1541">
        <f t="shared" si="71"/>
        <v>1937791.6172447605</v>
      </c>
      <c r="J104" s="1542">
        <f>+H104+I104</f>
        <v>2577324.1761842524</v>
      </c>
      <c r="K104" s="1540">
        <f t="shared" si="72"/>
        <v>42621.961060508074</v>
      </c>
      <c r="L104" s="1541">
        <f t="shared" si="72"/>
        <v>129145.07275523945</v>
      </c>
      <c r="M104" s="1542">
        <f>+K104+L104</f>
        <v>171767.03381574753</v>
      </c>
      <c r="N104" s="948">
        <f t="shared" si="73"/>
        <v>0</v>
      </c>
      <c r="O104" s="949">
        <f t="shared" si="73"/>
        <v>0</v>
      </c>
      <c r="P104" s="950">
        <f t="shared" si="73"/>
        <v>0</v>
      </c>
      <c r="Q104" s="1489">
        <f>+J104-'17NM_Flex Cost'!H22</f>
        <v>0</v>
      </c>
      <c r="R104" s="913" t="b">
        <f t="shared" si="55"/>
        <v>0</v>
      </c>
      <c r="S104" s="915" t="s">
        <v>1676</v>
      </c>
      <c r="AB104" s="1629" t="b">
        <f t="shared" si="54"/>
        <v>1</v>
      </c>
      <c r="AC104" s="915" t="s">
        <v>1344</v>
      </c>
    </row>
    <row r="105" spans="1:29" ht="15.2" customHeight="1" x14ac:dyDescent="0.25">
      <c r="A105" s="917" t="s">
        <v>1345</v>
      </c>
      <c r="B105" s="998"/>
      <c r="C105" s="999"/>
      <c r="D105" s="999"/>
      <c r="E105" s="1527"/>
      <c r="F105" s="2766"/>
      <c r="G105" s="2770"/>
      <c r="H105" s="2766"/>
      <c r="I105" s="1528"/>
      <c r="J105" s="1529"/>
      <c r="K105" s="1530"/>
      <c r="L105" s="1528"/>
      <c r="M105" s="1529"/>
      <c r="N105" s="971"/>
      <c r="O105" s="934"/>
      <c r="P105" s="935"/>
      <c r="R105" s="913" t="b">
        <f t="shared" si="55"/>
        <v>0</v>
      </c>
      <c r="S105" s="917" t="s">
        <v>1677</v>
      </c>
      <c r="AB105" s="1629" t="b">
        <f t="shared" si="54"/>
        <v>1</v>
      </c>
      <c r="AC105" s="917" t="s">
        <v>1345</v>
      </c>
    </row>
    <row r="106" spans="1:29" x14ac:dyDescent="0.25">
      <c r="A106" s="913" t="s">
        <v>1325</v>
      </c>
      <c r="B106" s="975"/>
      <c r="C106" s="952"/>
      <c r="D106" s="952"/>
      <c r="E106" s="1537"/>
      <c r="F106" s="1538">
        <v>930329.91</v>
      </c>
      <c r="G106" s="1539">
        <v>930329.91</v>
      </c>
      <c r="H106" s="1538">
        <f t="shared" ref="H106:I110" si="74">E106*$D$110</f>
        <v>0</v>
      </c>
      <c r="I106" s="1538">
        <f t="shared" si="74"/>
        <v>832292.97301198065</v>
      </c>
      <c r="J106" s="1539">
        <f>+H106+I106</f>
        <v>832292.97301198065</v>
      </c>
      <c r="K106" s="1537">
        <f t="shared" ref="K106:L110" si="75">+E106*$C$110</f>
        <v>0</v>
      </c>
      <c r="L106" s="1538">
        <f t="shared" si="75"/>
        <v>98036.936988019428</v>
      </c>
      <c r="M106" s="1539">
        <f>+K106+L106</f>
        <v>98036.936988019428</v>
      </c>
      <c r="N106" s="942">
        <f t="shared" ref="N106:P110" si="76">+E106-(H106+K106)</f>
        <v>0</v>
      </c>
      <c r="O106" s="943">
        <f t="shared" si="76"/>
        <v>0</v>
      </c>
      <c r="P106" s="994">
        <f t="shared" si="76"/>
        <v>0</v>
      </c>
      <c r="R106" s="913" t="b">
        <f t="shared" si="55"/>
        <v>0</v>
      </c>
      <c r="S106" s="913" t="s">
        <v>1214</v>
      </c>
      <c r="AB106" s="1629" t="b">
        <f t="shared" si="54"/>
        <v>1</v>
      </c>
      <c r="AC106" s="913" t="s">
        <v>1325</v>
      </c>
    </row>
    <row r="107" spans="1:29" x14ac:dyDescent="0.25">
      <c r="A107" s="913" t="s">
        <v>1326</v>
      </c>
      <c r="B107" s="975"/>
      <c r="C107" s="952"/>
      <c r="D107" s="952"/>
      <c r="E107" s="1537"/>
      <c r="F107" s="1538">
        <v>327662.03999999998</v>
      </c>
      <c r="G107" s="1539">
        <v>327662.03999999998</v>
      </c>
      <c r="H107" s="1538">
        <f t="shared" si="74"/>
        <v>0</v>
      </c>
      <c r="I107" s="1538">
        <f t="shared" si="74"/>
        <v>293133.44705296052</v>
      </c>
      <c r="J107" s="1539">
        <f>+H107+I107</f>
        <v>293133.44705296052</v>
      </c>
      <c r="K107" s="1537">
        <f t="shared" si="75"/>
        <v>0</v>
      </c>
      <c r="L107" s="1538">
        <f t="shared" si="75"/>
        <v>34528.592947039506</v>
      </c>
      <c r="M107" s="1539">
        <f>+K107+L107</f>
        <v>34528.592947039506</v>
      </c>
      <c r="N107" s="942">
        <f t="shared" si="76"/>
        <v>0</v>
      </c>
      <c r="O107" s="943">
        <f t="shared" si="76"/>
        <v>0</v>
      </c>
      <c r="P107" s="944">
        <f t="shared" si="76"/>
        <v>0</v>
      </c>
      <c r="R107" s="913" t="b">
        <f t="shared" si="55"/>
        <v>0</v>
      </c>
      <c r="S107" s="913" t="s">
        <v>1215</v>
      </c>
      <c r="AB107" s="1629" t="b">
        <f t="shared" si="54"/>
        <v>1</v>
      </c>
      <c r="AC107" s="913" t="s">
        <v>1326</v>
      </c>
    </row>
    <row r="108" spans="1:29" x14ac:dyDescent="0.25">
      <c r="A108" s="913" t="s">
        <v>1327</v>
      </c>
      <c r="B108" s="975"/>
      <c r="C108" s="952"/>
      <c r="D108" s="952"/>
      <c r="E108" s="1537">
        <v>154542.81</v>
      </c>
      <c r="F108" s="1538"/>
      <c r="G108" s="1539">
        <v>154542.81</v>
      </c>
      <c r="H108" s="1538">
        <f t="shared" si="74"/>
        <v>138257.29282693454</v>
      </c>
      <c r="I108" s="1538">
        <f t="shared" si="74"/>
        <v>0</v>
      </c>
      <c r="J108" s="1539">
        <f>+H108+I108</f>
        <v>138257.29282693454</v>
      </c>
      <c r="K108" s="1537">
        <f t="shared" si="75"/>
        <v>16285.517173065475</v>
      </c>
      <c r="L108" s="1538">
        <f t="shared" si="75"/>
        <v>0</v>
      </c>
      <c r="M108" s="1539">
        <f>+K108+L108</f>
        <v>16285.517173065475</v>
      </c>
      <c r="N108" s="942">
        <f t="shared" si="76"/>
        <v>0</v>
      </c>
      <c r="O108" s="943">
        <f t="shared" si="76"/>
        <v>0</v>
      </c>
      <c r="P108" s="944">
        <f t="shared" si="76"/>
        <v>0</v>
      </c>
      <c r="R108" s="913" t="b">
        <f t="shared" si="55"/>
        <v>0</v>
      </c>
      <c r="S108" s="913" t="s">
        <v>536</v>
      </c>
      <c r="AB108" s="1629" t="b">
        <f t="shared" si="54"/>
        <v>1</v>
      </c>
      <c r="AC108" s="913" t="s">
        <v>1327</v>
      </c>
    </row>
    <row r="109" spans="1:29" x14ac:dyDescent="0.25">
      <c r="A109" s="1361" t="s">
        <v>1328</v>
      </c>
      <c r="B109" s="975"/>
      <c r="C109" s="952"/>
      <c r="D109" s="952"/>
      <c r="E109" s="1537">
        <v>370856.8</v>
      </c>
      <c r="F109" s="1538"/>
      <c r="G109" s="1539">
        <v>370856.8</v>
      </c>
      <c r="H109" s="1538">
        <f t="shared" si="74"/>
        <v>331776.4003026727</v>
      </c>
      <c r="I109" s="1538">
        <f t="shared" si="74"/>
        <v>0</v>
      </c>
      <c r="J109" s="1539">
        <f>+H109+I109</f>
        <v>331776.4003026727</v>
      </c>
      <c r="K109" s="1537">
        <f t="shared" si="75"/>
        <v>39080.399697327281</v>
      </c>
      <c r="L109" s="1538">
        <f t="shared" si="75"/>
        <v>0</v>
      </c>
      <c r="M109" s="1539">
        <f>+K109+L109</f>
        <v>39080.399697327281</v>
      </c>
      <c r="N109" s="942">
        <f t="shared" si="76"/>
        <v>0</v>
      </c>
      <c r="O109" s="943">
        <f t="shared" si="76"/>
        <v>0</v>
      </c>
      <c r="P109" s="944">
        <f t="shared" si="76"/>
        <v>0</v>
      </c>
      <c r="R109" s="913" t="b">
        <f t="shared" si="55"/>
        <v>0</v>
      </c>
      <c r="S109" s="3731" t="s">
        <v>1216</v>
      </c>
      <c r="AB109" s="1629" t="b">
        <f t="shared" si="54"/>
        <v>1</v>
      </c>
      <c r="AC109" s="1361" t="s">
        <v>1328</v>
      </c>
    </row>
    <row r="110" spans="1:29" ht="15.75" thickBot="1" x14ac:dyDescent="0.3">
      <c r="A110" s="915" t="s">
        <v>1345</v>
      </c>
      <c r="B110" s="1004">
        <v>1</v>
      </c>
      <c r="C110" s="1005">
        <f>+'xx17SUMMARY - PC'!I23</f>
        <v>0.10537867904087854</v>
      </c>
      <c r="D110" s="1005">
        <f>B110-C110</f>
        <v>0.8946213209591215</v>
      </c>
      <c r="E110" s="1540">
        <v>525399.61</v>
      </c>
      <c r="F110" s="1541">
        <v>1257991.95</v>
      </c>
      <c r="G110" s="1542">
        <v>1783391.56</v>
      </c>
      <c r="H110" s="1541">
        <f t="shared" si="74"/>
        <v>470033.69312960724</v>
      </c>
      <c r="I110" s="1541">
        <f t="shared" si="74"/>
        <v>1125426.420064941</v>
      </c>
      <c r="J110" s="1542">
        <f>+H110+I110</f>
        <v>1595460.1131945483</v>
      </c>
      <c r="K110" s="1540">
        <f t="shared" si="75"/>
        <v>55365.916870392757</v>
      </c>
      <c r="L110" s="1541">
        <f t="shared" si="75"/>
        <v>132565.5299350589</v>
      </c>
      <c r="M110" s="1542">
        <f>+K110+L110</f>
        <v>187931.44680545165</v>
      </c>
      <c r="N110" s="948">
        <f t="shared" si="76"/>
        <v>0</v>
      </c>
      <c r="O110" s="949">
        <f t="shared" si="76"/>
        <v>0</v>
      </c>
      <c r="P110" s="950">
        <f t="shared" si="76"/>
        <v>0</v>
      </c>
      <c r="Q110" s="1489">
        <f>+J110-'17NM_Flex Cost'!H23</f>
        <v>0</v>
      </c>
      <c r="R110" s="913" t="b">
        <f t="shared" si="55"/>
        <v>0</v>
      </c>
      <c r="S110" s="915" t="s">
        <v>1677</v>
      </c>
      <c r="AB110" s="1629" t="b">
        <f t="shared" si="54"/>
        <v>1</v>
      </c>
      <c r="AC110" s="915" t="s">
        <v>1345</v>
      </c>
    </row>
    <row r="111" spans="1:29" ht="14.25" customHeight="1" thickBot="1" x14ac:dyDescent="0.3">
      <c r="A111" s="917" t="s">
        <v>1494</v>
      </c>
      <c r="B111" s="998"/>
      <c r="C111" s="999"/>
      <c r="D111" s="999"/>
      <c r="E111" s="1527"/>
      <c r="F111" s="2766"/>
      <c r="G111" s="2770"/>
      <c r="H111" s="2766"/>
      <c r="I111" s="1528"/>
      <c r="J111" s="1529"/>
      <c r="K111" s="1530"/>
      <c r="L111" s="1528"/>
      <c r="M111" s="1529"/>
      <c r="N111" s="971"/>
      <c r="O111" s="934"/>
      <c r="P111" s="935"/>
      <c r="R111" s="913" t="b">
        <f t="shared" si="55"/>
        <v>0</v>
      </c>
      <c r="S111" s="917" t="s">
        <v>1787</v>
      </c>
      <c r="T111" s="1490" t="s">
        <v>1935</v>
      </c>
      <c r="U111" s="1477" t="s">
        <v>1211</v>
      </c>
      <c r="V111" s="1478" t="s">
        <v>536</v>
      </c>
      <c r="W111" s="1478" t="s">
        <v>1216</v>
      </c>
      <c r="X111" s="1479" t="s">
        <v>1936</v>
      </c>
      <c r="AB111" s="1629" t="b">
        <f t="shared" si="54"/>
        <v>1</v>
      </c>
      <c r="AC111" s="1118" t="s">
        <v>1494</v>
      </c>
    </row>
    <row r="112" spans="1:29" x14ac:dyDescent="0.25">
      <c r="A112" s="913" t="s">
        <v>1325</v>
      </c>
      <c r="B112" s="975"/>
      <c r="C112" s="952"/>
      <c r="D112" s="952"/>
      <c r="E112" s="1537"/>
      <c r="F112" s="1538">
        <v>839911.57</v>
      </c>
      <c r="G112" s="1539">
        <v>839911.57</v>
      </c>
      <c r="H112" s="1538">
        <f t="shared" ref="H112:I116" si="77">E112*$D$116</f>
        <v>0</v>
      </c>
      <c r="I112" s="1538">
        <f t="shared" si="77"/>
        <v>784848.57666001748</v>
      </c>
      <c r="J112" s="1539">
        <f>+H112+I112</f>
        <v>784848.57666001748</v>
      </c>
      <c r="K112" s="1537">
        <f t="shared" ref="K112:L116" si="78">+E112*$C$116</f>
        <v>0</v>
      </c>
      <c r="L112" s="1538">
        <f t="shared" si="78"/>
        <v>55062.993339982466</v>
      </c>
      <c r="M112" s="1539">
        <f>+K112+L112</f>
        <v>55062.993339982466</v>
      </c>
      <c r="N112" s="942">
        <f t="shared" ref="N112:P116" si="79">+E112-(H112+K112)</f>
        <v>0</v>
      </c>
      <c r="O112" s="943">
        <f t="shared" si="79"/>
        <v>0</v>
      </c>
      <c r="P112" s="994">
        <f t="shared" si="79"/>
        <v>0</v>
      </c>
      <c r="R112" s="913" t="b">
        <f t="shared" si="55"/>
        <v>0</v>
      </c>
      <c r="S112" s="913" t="s">
        <v>1214</v>
      </c>
      <c r="U112" s="1475">
        <f>'17HPM_DATA_INPUT'!L616</f>
        <v>75686</v>
      </c>
      <c r="V112" s="1475">
        <f>'17HPM_DATA_INPUT'!P616</f>
        <v>7734</v>
      </c>
      <c r="W112" s="1475">
        <f>'17HPM_DATA_INPUT'!R616</f>
        <v>12340</v>
      </c>
      <c r="X112" s="1476">
        <f>U112+V112+W112</f>
        <v>95760</v>
      </c>
      <c r="AB112" s="1629" t="b">
        <f t="shared" si="54"/>
        <v>1</v>
      </c>
      <c r="AC112" s="913" t="s">
        <v>1325</v>
      </c>
    </row>
    <row r="113" spans="1:29" x14ac:dyDescent="0.25">
      <c r="A113" s="913" t="s">
        <v>1326</v>
      </c>
      <c r="B113" s="975"/>
      <c r="C113" s="952"/>
      <c r="D113" s="952"/>
      <c r="E113" s="1537"/>
      <c r="F113" s="1538">
        <v>331519.86</v>
      </c>
      <c r="G113" s="1539">
        <v>331519.86</v>
      </c>
      <c r="H113" s="1538">
        <f t="shared" si="77"/>
        <v>0</v>
      </c>
      <c r="I113" s="1538">
        <f t="shared" si="77"/>
        <v>309786.05313834199</v>
      </c>
      <c r="J113" s="1539">
        <f>+H113+I113</f>
        <v>309786.05313834199</v>
      </c>
      <c r="K113" s="1537">
        <f t="shared" si="78"/>
        <v>0</v>
      </c>
      <c r="L113" s="1538">
        <f t="shared" si="78"/>
        <v>21733.806861657973</v>
      </c>
      <c r="M113" s="1539">
        <f>+K113+L113</f>
        <v>21733.806861657973</v>
      </c>
      <c r="N113" s="942">
        <f t="shared" si="79"/>
        <v>0</v>
      </c>
      <c r="O113" s="943">
        <f t="shared" si="79"/>
        <v>0</v>
      </c>
      <c r="P113" s="944">
        <f t="shared" si="79"/>
        <v>0</v>
      </c>
      <c r="R113" s="913" t="b">
        <f t="shared" si="55"/>
        <v>0</v>
      </c>
      <c r="S113" s="913" t="s">
        <v>1215</v>
      </c>
      <c r="T113" s="1370">
        <f>+F116-U112</f>
        <v>1095745.43</v>
      </c>
      <c r="U113" s="1480">
        <f>+T113/F116</f>
        <v>0.93539015766377376</v>
      </c>
      <c r="V113" s="1480">
        <f>+T114/G114</f>
        <v>0.93538990156024115</v>
      </c>
      <c r="W113" s="1480">
        <f>+T115/G115</f>
        <v>0.9353903699189291</v>
      </c>
      <c r="X113" s="1480">
        <f>+T116/G116</f>
        <v>0.93539016433190536</v>
      </c>
      <c r="AB113" s="1629" t="b">
        <f t="shared" si="54"/>
        <v>1</v>
      </c>
      <c r="AC113" s="913" t="s">
        <v>1326</v>
      </c>
    </row>
    <row r="114" spans="1:29" x14ac:dyDescent="0.25">
      <c r="A114" s="913" t="s">
        <v>1327</v>
      </c>
      <c r="B114" s="975"/>
      <c r="C114" s="952"/>
      <c r="D114" s="952"/>
      <c r="E114" s="1537">
        <v>119702.65</v>
      </c>
      <c r="F114" s="1538"/>
      <c r="G114" s="1539">
        <v>119702.65</v>
      </c>
      <c r="H114" s="1538">
        <f t="shared" si="77"/>
        <v>111855.17360468346</v>
      </c>
      <c r="I114" s="1538">
        <f t="shared" si="77"/>
        <v>0</v>
      </c>
      <c r="J114" s="1539">
        <f>+H114+I114</f>
        <v>111855.17360468346</v>
      </c>
      <c r="K114" s="1537">
        <f t="shared" si="78"/>
        <v>7847.4763953165357</v>
      </c>
      <c r="L114" s="1538">
        <f t="shared" si="78"/>
        <v>0</v>
      </c>
      <c r="M114" s="1539">
        <f>+K114+L114</f>
        <v>7847.4763953165357</v>
      </c>
      <c r="N114" s="942">
        <f t="shared" si="79"/>
        <v>0</v>
      </c>
      <c r="O114" s="943">
        <f t="shared" si="79"/>
        <v>0</v>
      </c>
      <c r="P114" s="944">
        <f t="shared" si="79"/>
        <v>0</v>
      </c>
      <c r="R114" s="913" t="b">
        <f t="shared" si="55"/>
        <v>0</v>
      </c>
      <c r="S114" s="913" t="s">
        <v>536</v>
      </c>
      <c r="T114" s="1370">
        <f>+G114-V112</f>
        <v>111968.65</v>
      </c>
      <c r="AB114" s="1629" t="b">
        <f t="shared" si="54"/>
        <v>1</v>
      </c>
      <c r="AC114" s="913" t="s">
        <v>1327</v>
      </c>
    </row>
    <row r="115" spans="1:29" x14ac:dyDescent="0.25">
      <c r="A115" s="913" t="s">
        <v>1328</v>
      </c>
      <c r="B115" s="975"/>
      <c r="C115" s="952"/>
      <c r="D115" s="952"/>
      <c r="E115" s="1537">
        <v>190993.2</v>
      </c>
      <c r="F115" s="1538"/>
      <c r="G115" s="1539">
        <v>190993.2</v>
      </c>
      <c r="H115" s="1538">
        <f t="shared" si="77"/>
        <v>178472.05173247235</v>
      </c>
      <c r="I115" s="1538">
        <f t="shared" si="77"/>
        <v>0</v>
      </c>
      <c r="J115" s="1539">
        <f>+H115+I115</f>
        <v>178472.05173247235</v>
      </c>
      <c r="K115" s="1537">
        <f t="shared" si="78"/>
        <v>12521.148267527664</v>
      </c>
      <c r="L115" s="1538">
        <f t="shared" si="78"/>
        <v>0</v>
      </c>
      <c r="M115" s="1539">
        <f>+K115+L115</f>
        <v>12521.148267527664</v>
      </c>
      <c r="N115" s="942">
        <f t="shared" si="79"/>
        <v>0</v>
      </c>
      <c r="O115" s="943">
        <f t="shared" si="79"/>
        <v>0</v>
      </c>
      <c r="P115" s="944">
        <f t="shared" si="79"/>
        <v>0</v>
      </c>
      <c r="R115" s="913" t="b">
        <f t="shared" si="55"/>
        <v>0</v>
      </c>
      <c r="S115" s="913" t="s">
        <v>1216</v>
      </c>
      <c r="T115" s="1370">
        <f>+G115-W112</f>
        <v>178653.2</v>
      </c>
      <c r="AB115" s="1629" t="b">
        <f t="shared" si="54"/>
        <v>1</v>
      </c>
      <c r="AC115" s="913" t="s">
        <v>1328</v>
      </c>
    </row>
    <row r="116" spans="1:29" x14ac:dyDescent="0.25">
      <c r="A116" s="1731" t="s">
        <v>1494</v>
      </c>
      <c r="B116" s="1470">
        <v>1</v>
      </c>
      <c r="C116" s="2402">
        <f>+'xx17SUMMARY - PC'!I24</f>
        <v>6.5558084096856137E-2</v>
      </c>
      <c r="D116" s="1471">
        <f>B116-C116</f>
        <v>0.93444191590314385</v>
      </c>
      <c r="E116" s="2773">
        <v>310695.84999999998</v>
      </c>
      <c r="F116" s="2774">
        <v>1171431.43</v>
      </c>
      <c r="G116" s="2775">
        <v>1482127.2799999998</v>
      </c>
      <c r="H116" s="1541">
        <f t="shared" si="77"/>
        <v>290327.22533715575</v>
      </c>
      <c r="I116" s="1541">
        <f t="shared" si="77"/>
        <v>1094634.6297983595</v>
      </c>
      <c r="J116" s="1542">
        <f>+H116+I116</f>
        <v>1384961.8551355153</v>
      </c>
      <c r="K116" s="1540">
        <f t="shared" si="78"/>
        <v>20368.624662844199</v>
      </c>
      <c r="L116" s="1541">
        <f t="shared" si="78"/>
        <v>76796.800201640435</v>
      </c>
      <c r="M116" s="1542">
        <f>+K116+L116</f>
        <v>97165.424864484638</v>
      </c>
      <c r="N116" s="948">
        <f t="shared" si="79"/>
        <v>0</v>
      </c>
      <c r="O116" s="949">
        <f t="shared" si="79"/>
        <v>0</v>
      </c>
      <c r="P116" s="950">
        <f t="shared" si="79"/>
        <v>0</v>
      </c>
      <c r="Q116" s="1489">
        <f>+J116-'17NM_Flex Cost'!H24</f>
        <v>0</v>
      </c>
      <c r="R116" s="913" t="b">
        <f t="shared" si="55"/>
        <v>0</v>
      </c>
      <c r="S116" s="1731" t="s">
        <v>1787</v>
      </c>
      <c r="T116" s="1370">
        <f>+G116-X112</f>
        <v>1386367.2799999998</v>
      </c>
      <c r="AB116" s="1629" t="b">
        <f t="shared" si="54"/>
        <v>1</v>
      </c>
      <c r="AC116" s="1033" t="s">
        <v>1494</v>
      </c>
    </row>
    <row r="117" spans="1:29" x14ac:dyDescent="0.25">
      <c r="A117" s="917" t="s">
        <v>1940</v>
      </c>
      <c r="B117" s="998"/>
      <c r="C117" s="999"/>
      <c r="D117" s="999"/>
      <c r="E117" s="1527"/>
      <c r="F117" s="2766"/>
      <c r="G117" s="2770"/>
      <c r="H117" s="2766"/>
      <c r="I117" s="1528"/>
      <c r="J117" s="1529"/>
      <c r="K117" s="1530"/>
      <c r="L117" s="1528"/>
      <c r="M117" s="1529"/>
      <c r="N117" s="971"/>
      <c r="O117" s="934"/>
      <c r="P117" s="935"/>
      <c r="R117" s="913" t="b">
        <f t="shared" si="55"/>
        <v>0</v>
      </c>
      <c r="S117" s="917" t="s">
        <v>2618</v>
      </c>
      <c r="T117" s="1370"/>
      <c r="AB117" s="1629" t="b">
        <f t="shared" si="54"/>
        <v>1</v>
      </c>
      <c r="AC117" s="1508" t="s">
        <v>1940</v>
      </c>
    </row>
    <row r="118" spans="1:29" x14ac:dyDescent="0.25">
      <c r="A118" s="913" t="s">
        <v>1325</v>
      </c>
      <c r="B118" s="975"/>
      <c r="C118" s="952"/>
      <c r="D118" s="952"/>
      <c r="E118" s="1537"/>
      <c r="F118" s="1538"/>
      <c r="G118" s="1539"/>
      <c r="H118" s="1538">
        <f t="shared" ref="H118:I122" si="80">E118*$D$122</f>
        <v>0</v>
      </c>
      <c r="I118" s="1538">
        <f t="shared" si="80"/>
        <v>0</v>
      </c>
      <c r="J118" s="1539">
        <f>+H118+I118</f>
        <v>0</v>
      </c>
      <c r="K118" s="1537">
        <f t="shared" ref="K118:L122" si="81">+E118*$C$122</f>
        <v>0</v>
      </c>
      <c r="L118" s="1538">
        <f t="shared" si="81"/>
        <v>0</v>
      </c>
      <c r="M118" s="1539">
        <f>+K118+L118</f>
        <v>0</v>
      </c>
      <c r="N118" s="942">
        <f t="shared" ref="N118:P122" si="82">+E118-(H118+K118)</f>
        <v>0</v>
      </c>
      <c r="O118" s="943">
        <f t="shared" si="82"/>
        <v>0</v>
      </c>
      <c r="P118" s="994">
        <f t="shared" si="82"/>
        <v>0</v>
      </c>
      <c r="R118" s="913" t="b">
        <f t="shared" si="55"/>
        <v>0</v>
      </c>
      <c r="S118" s="913" t="s">
        <v>1214</v>
      </c>
      <c r="T118" s="1370"/>
      <c r="AB118" s="1629" t="b">
        <f t="shared" si="54"/>
        <v>1</v>
      </c>
      <c r="AC118" s="913" t="s">
        <v>1325</v>
      </c>
    </row>
    <row r="119" spans="1:29" x14ac:dyDescent="0.25">
      <c r="A119" s="913" t="s">
        <v>1326</v>
      </c>
      <c r="B119" s="975"/>
      <c r="C119" s="952"/>
      <c r="D119" s="952"/>
      <c r="E119" s="1537"/>
      <c r="F119" s="1538"/>
      <c r="G119" s="1539"/>
      <c r="H119" s="1538">
        <f t="shared" si="80"/>
        <v>0</v>
      </c>
      <c r="I119" s="1538">
        <f t="shared" si="80"/>
        <v>0</v>
      </c>
      <c r="J119" s="1539">
        <f>+H119+I119</f>
        <v>0</v>
      </c>
      <c r="K119" s="1537">
        <f t="shared" si="81"/>
        <v>0</v>
      </c>
      <c r="L119" s="1538">
        <f t="shared" si="81"/>
        <v>0</v>
      </c>
      <c r="M119" s="1539">
        <f>+K119+L119</f>
        <v>0</v>
      </c>
      <c r="N119" s="942">
        <f t="shared" si="82"/>
        <v>0</v>
      </c>
      <c r="O119" s="943">
        <f t="shared" si="82"/>
        <v>0</v>
      </c>
      <c r="P119" s="944">
        <f t="shared" si="82"/>
        <v>0</v>
      </c>
      <c r="R119" s="913" t="b">
        <f t="shared" si="55"/>
        <v>0</v>
      </c>
      <c r="S119" s="913" t="s">
        <v>1215</v>
      </c>
      <c r="T119" s="1370"/>
      <c r="AB119" s="1629" t="b">
        <f t="shared" si="54"/>
        <v>1</v>
      </c>
      <c r="AC119" s="913" t="s">
        <v>1326</v>
      </c>
    </row>
    <row r="120" spans="1:29" x14ac:dyDescent="0.25">
      <c r="A120" s="913" t="s">
        <v>1327</v>
      </c>
      <c r="B120" s="975"/>
      <c r="C120" s="952"/>
      <c r="D120" s="952"/>
      <c r="E120" s="1537">
        <v>0</v>
      </c>
      <c r="F120" s="1538"/>
      <c r="G120" s="1539">
        <v>0</v>
      </c>
      <c r="H120" s="1538">
        <f t="shared" si="80"/>
        <v>0</v>
      </c>
      <c r="I120" s="1538">
        <f t="shared" si="80"/>
        <v>0</v>
      </c>
      <c r="J120" s="1539">
        <f>+H120+I120</f>
        <v>0</v>
      </c>
      <c r="K120" s="1537">
        <f t="shared" si="81"/>
        <v>0</v>
      </c>
      <c r="L120" s="1538">
        <f t="shared" si="81"/>
        <v>0</v>
      </c>
      <c r="M120" s="1539">
        <f>+K120+L120</f>
        <v>0</v>
      </c>
      <c r="N120" s="942">
        <f t="shared" si="82"/>
        <v>0</v>
      </c>
      <c r="O120" s="943">
        <f t="shared" si="82"/>
        <v>0</v>
      </c>
      <c r="P120" s="944">
        <f t="shared" si="82"/>
        <v>0</v>
      </c>
      <c r="R120" s="913" t="b">
        <f t="shared" si="55"/>
        <v>0</v>
      </c>
      <c r="S120" s="913" t="s">
        <v>536</v>
      </c>
      <c r="T120" s="1370"/>
      <c r="AB120" s="1629" t="b">
        <f t="shared" si="54"/>
        <v>1</v>
      </c>
      <c r="AC120" s="913" t="s">
        <v>1327</v>
      </c>
    </row>
    <row r="121" spans="1:29" x14ac:dyDescent="0.25">
      <c r="A121" s="913" t="s">
        <v>1328</v>
      </c>
      <c r="B121" s="975"/>
      <c r="C121" s="952"/>
      <c r="D121" s="952"/>
      <c r="E121" s="1537">
        <v>0</v>
      </c>
      <c r="F121" s="1538"/>
      <c r="G121" s="1539">
        <v>0</v>
      </c>
      <c r="H121" s="1538">
        <f t="shared" si="80"/>
        <v>0</v>
      </c>
      <c r="I121" s="1538">
        <f t="shared" si="80"/>
        <v>0</v>
      </c>
      <c r="J121" s="1539">
        <f>+H121+I121</f>
        <v>0</v>
      </c>
      <c r="K121" s="1537">
        <f t="shared" si="81"/>
        <v>0</v>
      </c>
      <c r="L121" s="1538">
        <f t="shared" si="81"/>
        <v>0</v>
      </c>
      <c r="M121" s="1539">
        <f>+K121+L121</f>
        <v>0</v>
      </c>
      <c r="N121" s="942">
        <f t="shared" si="82"/>
        <v>0</v>
      </c>
      <c r="O121" s="943">
        <f t="shared" si="82"/>
        <v>0</v>
      </c>
      <c r="P121" s="944">
        <f t="shared" si="82"/>
        <v>0</v>
      </c>
      <c r="R121" s="913" t="b">
        <f t="shared" si="55"/>
        <v>0</v>
      </c>
      <c r="S121" s="913" t="s">
        <v>1216</v>
      </c>
      <c r="T121" s="1370"/>
      <c r="AB121" s="1629" t="b">
        <f t="shared" si="54"/>
        <v>1</v>
      </c>
      <c r="AC121" s="913" t="s">
        <v>1328</v>
      </c>
    </row>
    <row r="122" spans="1:29" x14ac:dyDescent="0.25">
      <c r="A122" s="1509" t="s">
        <v>1940</v>
      </c>
      <c r="B122" s="1470">
        <v>1</v>
      </c>
      <c r="C122" s="1471">
        <f>+'xx17SUMMARY - PC'!I25</f>
        <v>0</v>
      </c>
      <c r="D122" s="1471">
        <f>B122-C122</f>
        <v>1</v>
      </c>
      <c r="E122" s="2773">
        <v>0</v>
      </c>
      <c r="F122" s="2774"/>
      <c r="G122" s="2775">
        <v>0</v>
      </c>
      <c r="H122" s="1541">
        <f t="shared" si="80"/>
        <v>0</v>
      </c>
      <c r="I122" s="1541">
        <f t="shared" si="80"/>
        <v>0</v>
      </c>
      <c r="J122" s="1542">
        <f>+H122+I122</f>
        <v>0</v>
      </c>
      <c r="K122" s="1540">
        <f t="shared" si="81"/>
        <v>0</v>
      </c>
      <c r="L122" s="1541">
        <f t="shared" si="81"/>
        <v>0</v>
      </c>
      <c r="M122" s="1542">
        <f>+K122+L122</f>
        <v>0</v>
      </c>
      <c r="N122" s="948">
        <f t="shared" si="82"/>
        <v>0</v>
      </c>
      <c r="O122" s="949">
        <f t="shared" si="82"/>
        <v>0</v>
      </c>
      <c r="P122" s="950">
        <f t="shared" si="82"/>
        <v>0</v>
      </c>
      <c r="Q122" s="1489">
        <f>+J122-'17NM_Flex Cost'!H25</f>
        <v>0</v>
      </c>
      <c r="R122" s="913" t="b">
        <f t="shared" si="55"/>
        <v>0</v>
      </c>
      <c r="S122" s="1509" t="s">
        <v>2618</v>
      </c>
      <c r="T122" s="1370"/>
      <c r="AB122" s="1629" t="b">
        <f t="shared" si="54"/>
        <v>1</v>
      </c>
      <c r="AC122" s="1509" t="s">
        <v>1940</v>
      </c>
    </row>
    <row r="123" spans="1:29" x14ac:dyDescent="0.25">
      <c r="A123" s="917" t="s">
        <v>1941</v>
      </c>
      <c r="B123" s="998"/>
      <c r="C123" s="999"/>
      <c r="D123" s="999"/>
      <c r="E123" s="1527"/>
      <c r="F123" s="2766"/>
      <c r="G123" s="2770"/>
      <c r="H123" s="2766"/>
      <c r="I123" s="1528"/>
      <c r="J123" s="1529"/>
      <c r="K123" s="1530"/>
      <c r="L123" s="1528"/>
      <c r="M123" s="1529"/>
      <c r="N123" s="971"/>
      <c r="O123" s="934"/>
      <c r="P123" s="935"/>
      <c r="R123" s="913" t="b">
        <f t="shared" si="55"/>
        <v>0</v>
      </c>
      <c r="S123" s="917" t="s">
        <v>2620</v>
      </c>
      <c r="AB123" s="1629" t="b">
        <f t="shared" si="54"/>
        <v>1</v>
      </c>
      <c r="AC123" s="1508" t="s">
        <v>1941</v>
      </c>
    </row>
    <row r="124" spans="1:29" x14ac:dyDescent="0.25">
      <c r="A124" s="913" t="s">
        <v>1325</v>
      </c>
      <c r="B124" s="975"/>
      <c r="C124" s="952"/>
      <c r="D124" s="952"/>
      <c r="E124" s="1537"/>
      <c r="F124" s="1538">
        <v>135035.18</v>
      </c>
      <c r="G124" s="1539">
        <v>135035.18</v>
      </c>
      <c r="H124" s="1538">
        <f t="shared" ref="H124:I128" si="83">E124*$D$128</f>
        <v>0</v>
      </c>
      <c r="I124" s="1538">
        <f t="shared" si="83"/>
        <v>135035.18</v>
      </c>
      <c r="J124" s="1539">
        <f>+H124+I124</f>
        <v>135035.18</v>
      </c>
      <c r="K124" s="1537">
        <f t="shared" ref="K124:L128" si="84">+E124*$C$128</f>
        <v>0</v>
      </c>
      <c r="L124" s="1538">
        <f t="shared" si="84"/>
        <v>0</v>
      </c>
      <c r="M124" s="1539">
        <f>+K124+L124</f>
        <v>0</v>
      </c>
      <c r="N124" s="936">
        <f t="shared" ref="N124:P128" si="85">+E124-(H124+K124)</f>
        <v>0</v>
      </c>
      <c r="O124" s="937">
        <f t="shared" si="85"/>
        <v>0</v>
      </c>
      <c r="P124" s="938">
        <f t="shared" si="85"/>
        <v>0</v>
      </c>
      <c r="R124" s="913" t="b">
        <f t="shared" si="55"/>
        <v>0</v>
      </c>
      <c r="S124" s="913" t="s">
        <v>1214</v>
      </c>
      <c r="AB124" s="1629" t="b">
        <f t="shared" si="54"/>
        <v>1</v>
      </c>
      <c r="AC124" s="913" t="s">
        <v>1325</v>
      </c>
    </row>
    <row r="125" spans="1:29" x14ac:dyDescent="0.25">
      <c r="A125" s="913" t="s">
        <v>1326</v>
      </c>
      <c r="B125" s="975"/>
      <c r="C125" s="952"/>
      <c r="D125" s="952"/>
      <c r="E125" s="1537"/>
      <c r="F125" s="1538">
        <v>85662.77</v>
      </c>
      <c r="G125" s="1539">
        <v>85662.77</v>
      </c>
      <c r="H125" s="1538">
        <f t="shared" si="83"/>
        <v>0</v>
      </c>
      <c r="I125" s="1538">
        <f t="shared" si="83"/>
        <v>85662.77</v>
      </c>
      <c r="J125" s="1539">
        <f>+H125+I125</f>
        <v>85662.77</v>
      </c>
      <c r="K125" s="1537">
        <f t="shared" si="84"/>
        <v>0</v>
      </c>
      <c r="L125" s="1538">
        <f t="shared" si="84"/>
        <v>0</v>
      </c>
      <c r="M125" s="1539">
        <f>+K125+L125</f>
        <v>0</v>
      </c>
      <c r="N125" s="936">
        <f t="shared" si="85"/>
        <v>0</v>
      </c>
      <c r="O125" s="937">
        <f t="shared" si="85"/>
        <v>0</v>
      </c>
      <c r="P125" s="938">
        <f t="shared" si="85"/>
        <v>0</v>
      </c>
      <c r="R125" s="913" t="b">
        <f t="shared" si="55"/>
        <v>0</v>
      </c>
      <c r="S125" s="913" t="s">
        <v>1215</v>
      </c>
      <c r="AB125" s="1629" t="b">
        <f t="shared" si="54"/>
        <v>1</v>
      </c>
      <c r="AC125" s="913" t="s">
        <v>1326</v>
      </c>
    </row>
    <row r="126" spans="1:29" x14ac:dyDescent="0.25">
      <c r="A126" s="913" t="s">
        <v>1327</v>
      </c>
      <c r="B126" s="975"/>
      <c r="C126" s="952"/>
      <c r="D126" s="952"/>
      <c r="E126" s="1537">
        <v>16438.82</v>
      </c>
      <c r="F126" s="1538"/>
      <c r="G126" s="1539">
        <v>16438.82</v>
      </c>
      <c r="H126" s="1538">
        <f t="shared" si="83"/>
        <v>16438.82</v>
      </c>
      <c r="I126" s="1538">
        <f t="shared" si="83"/>
        <v>0</v>
      </c>
      <c r="J126" s="1539">
        <f>+H126+I126</f>
        <v>16438.82</v>
      </c>
      <c r="K126" s="1537">
        <f t="shared" si="84"/>
        <v>0</v>
      </c>
      <c r="L126" s="1538">
        <f t="shared" si="84"/>
        <v>0</v>
      </c>
      <c r="M126" s="1539">
        <f>+K126+L126</f>
        <v>0</v>
      </c>
      <c r="N126" s="936">
        <f t="shared" si="85"/>
        <v>0</v>
      </c>
      <c r="O126" s="937">
        <f t="shared" si="85"/>
        <v>0</v>
      </c>
      <c r="P126" s="938">
        <f t="shared" si="85"/>
        <v>0</v>
      </c>
      <c r="R126" s="913" t="b">
        <f t="shared" si="55"/>
        <v>0</v>
      </c>
      <c r="S126" s="913" t="s">
        <v>536</v>
      </c>
      <c r="AB126" s="1629" t="b">
        <f t="shared" si="54"/>
        <v>1</v>
      </c>
      <c r="AC126" s="913" t="s">
        <v>1327</v>
      </c>
    </row>
    <row r="127" spans="1:29" x14ac:dyDescent="0.25">
      <c r="A127" s="913" t="s">
        <v>1328</v>
      </c>
      <c r="B127" s="975"/>
      <c r="C127" s="952"/>
      <c r="D127" s="952"/>
      <c r="E127" s="1537">
        <v>26529.99</v>
      </c>
      <c r="F127" s="1538"/>
      <c r="G127" s="1539">
        <v>26529.99</v>
      </c>
      <c r="H127" s="1538">
        <f t="shared" si="83"/>
        <v>26529.99</v>
      </c>
      <c r="I127" s="1538">
        <f t="shared" si="83"/>
        <v>0</v>
      </c>
      <c r="J127" s="1539">
        <f>+H127+I127</f>
        <v>26529.99</v>
      </c>
      <c r="K127" s="1537">
        <f t="shared" si="84"/>
        <v>0</v>
      </c>
      <c r="L127" s="1538">
        <f t="shared" si="84"/>
        <v>0</v>
      </c>
      <c r="M127" s="1539">
        <f>+K127+L127</f>
        <v>0</v>
      </c>
      <c r="N127" s="936">
        <f t="shared" si="85"/>
        <v>0</v>
      </c>
      <c r="O127" s="937">
        <f t="shared" si="85"/>
        <v>0</v>
      </c>
      <c r="P127" s="938">
        <f t="shared" si="85"/>
        <v>0</v>
      </c>
      <c r="R127" s="913" t="b">
        <f t="shared" si="55"/>
        <v>0</v>
      </c>
      <c r="S127" s="913" t="s">
        <v>1216</v>
      </c>
      <c r="AB127" s="1629" t="b">
        <f t="shared" si="54"/>
        <v>1</v>
      </c>
      <c r="AC127" s="913" t="s">
        <v>1328</v>
      </c>
    </row>
    <row r="128" spans="1:29" x14ac:dyDescent="0.25">
      <c r="A128" s="1509" t="s">
        <v>1941</v>
      </c>
      <c r="B128" s="1470">
        <v>1</v>
      </c>
      <c r="C128" s="1471">
        <f>+'xx17SUMMARY - PC'!I26</f>
        <v>0</v>
      </c>
      <c r="D128" s="1471">
        <f>B128-C128</f>
        <v>1</v>
      </c>
      <c r="E128" s="2773">
        <v>42968.81</v>
      </c>
      <c r="F128" s="2774">
        <v>220697.95</v>
      </c>
      <c r="G128" s="2775">
        <v>263666.76</v>
      </c>
      <c r="H128" s="1541">
        <f t="shared" si="83"/>
        <v>42968.81</v>
      </c>
      <c r="I128" s="1541">
        <f t="shared" si="83"/>
        <v>220697.95</v>
      </c>
      <c r="J128" s="1542">
        <f>+H128+I128</f>
        <v>263666.76</v>
      </c>
      <c r="K128" s="1540">
        <f t="shared" si="84"/>
        <v>0</v>
      </c>
      <c r="L128" s="1541">
        <f t="shared" si="84"/>
        <v>0</v>
      </c>
      <c r="M128" s="1542">
        <f>+K128+L128</f>
        <v>0</v>
      </c>
      <c r="N128" s="962">
        <f t="shared" si="85"/>
        <v>0</v>
      </c>
      <c r="O128" s="963">
        <f t="shared" si="85"/>
        <v>0</v>
      </c>
      <c r="P128" s="964">
        <f t="shared" si="85"/>
        <v>0</v>
      </c>
      <c r="Q128" s="1489">
        <f>+J128-'17NM_Flex Cost'!H26</f>
        <v>0</v>
      </c>
      <c r="R128" s="913" t="b">
        <f t="shared" si="55"/>
        <v>0</v>
      </c>
      <c r="S128" s="1509" t="s">
        <v>2620</v>
      </c>
      <c r="T128" s="3979"/>
      <c r="U128" s="3980"/>
      <c r="V128" s="3980"/>
      <c r="W128" s="3980"/>
      <c r="X128" s="3980"/>
      <c r="Y128" s="3980"/>
      <c r="AB128" s="1629" t="b">
        <f t="shared" si="54"/>
        <v>1</v>
      </c>
      <c r="AC128" s="1509" t="s">
        <v>1941</v>
      </c>
    </row>
    <row r="129" spans="1:29" ht="15.75" x14ac:dyDescent="0.25">
      <c r="A129" s="917" t="s">
        <v>4139</v>
      </c>
      <c r="B129" s="998"/>
      <c r="C129" s="999"/>
      <c r="D129" s="999"/>
      <c r="E129" s="1527"/>
      <c r="F129" s="2766"/>
      <c r="G129" s="2770"/>
      <c r="H129" s="2766"/>
      <c r="I129" s="1528"/>
      <c r="J129" s="1529"/>
      <c r="K129" s="1530"/>
      <c r="L129" s="1528"/>
      <c r="M129" s="1529"/>
      <c r="N129" s="971"/>
      <c r="O129" s="934"/>
      <c r="P129" s="935"/>
      <c r="Q129" s="2761" t="s">
        <v>4178</v>
      </c>
      <c r="R129" s="913" t="b">
        <f t="shared" si="55"/>
        <v>1</v>
      </c>
      <c r="S129" s="3727" t="s">
        <v>4139</v>
      </c>
      <c r="T129" s="1906"/>
      <c r="AB129" s="1629" t="b">
        <f t="shared" ref="AB129:AB145" si="86">A135=AC129</f>
        <v>1</v>
      </c>
      <c r="AC129" s="1224" t="s">
        <v>1346</v>
      </c>
    </row>
    <row r="130" spans="1:29" ht="15.75" x14ac:dyDescent="0.25">
      <c r="A130" s="913" t="s">
        <v>1214</v>
      </c>
      <c r="B130" s="975"/>
      <c r="C130" s="952"/>
      <c r="D130" s="952"/>
      <c r="E130" s="1537"/>
      <c r="F130" s="1538">
        <v>90772.68</v>
      </c>
      <c r="G130" s="1539">
        <v>90772.68</v>
      </c>
      <c r="H130" s="1538">
        <f>E130*$D$134</f>
        <v>0</v>
      </c>
      <c r="I130" s="1538">
        <f>F130*$D$134</f>
        <v>88560.835264800669</v>
      </c>
      <c r="J130" s="1539">
        <f>+H130+I130</f>
        <v>88560.835264800669</v>
      </c>
      <c r="K130" s="1537">
        <f>+E130*$C$134</f>
        <v>0</v>
      </c>
      <c r="L130" s="1538">
        <f>+F130*$C$134</f>
        <v>2211.8447351993254</v>
      </c>
      <c r="M130" s="1539">
        <f>+K130+L130</f>
        <v>2211.8447351993254</v>
      </c>
      <c r="N130" s="936">
        <f t="shared" ref="N130:N133" si="87">+E130-(H130+K130)</f>
        <v>0</v>
      </c>
      <c r="O130" s="937">
        <f t="shared" ref="O130:O133" si="88">+F130-(I130+L130)</f>
        <v>0</v>
      </c>
      <c r="P130" s="938">
        <f t="shared" ref="P130:P133" si="89">+G130-(J130+M130)</f>
        <v>0</v>
      </c>
      <c r="Q130" s="2761" t="s">
        <v>4178</v>
      </c>
      <c r="R130" s="913" t="b">
        <f t="shared" si="55"/>
        <v>1</v>
      </c>
      <c r="S130" s="3728" t="s">
        <v>1214</v>
      </c>
      <c r="AB130" s="1629" t="b">
        <f t="shared" si="86"/>
        <v>1</v>
      </c>
      <c r="AC130" s="913" t="s">
        <v>1325</v>
      </c>
    </row>
    <row r="131" spans="1:29" ht="15.75" x14ac:dyDescent="0.25">
      <c r="A131" s="913" t="s">
        <v>1215</v>
      </c>
      <c r="B131" s="975"/>
      <c r="C131" s="952"/>
      <c r="D131" s="952"/>
      <c r="E131" s="1537"/>
      <c r="F131" s="1538">
        <v>94147.67</v>
      </c>
      <c r="G131" s="1539">
        <v>94147.67</v>
      </c>
      <c r="H131" s="1538">
        <f t="shared" ref="H131:H134" si="90">E131*$D$134</f>
        <v>0</v>
      </c>
      <c r="I131" s="1538">
        <f t="shared" ref="I131:I134" si="91">F131*$D$134</f>
        <v>91853.58737270748</v>
      </c>
      <c r="J131" s="1539">
        <f>+H131+I131</f>
        <v>91853.58737270748</v>
      </c>
      <c r="K131" s="1537">
        <f t="shared" ref="K131:K134" si="92">+E131*$C$134</f>
        <v>0</v>
      </c>
      <c r="L131" s="1538">
        <f t="shared" ref="L131:L134" si="93">+F131*$C$134</f>
        <v>2294.0826272925233</v>
      </c>
      <c r="M131" s="1539">
        <f>+K131+L131</f>
        <v>2294.0826272925233</v>
      </c>
      <c r="N131" s="936">
        <f t="shared" si="87"/>
        <v>0</v>
      </c>
      <c r="O131" s="937">
        <f t="shared" si="88"/>
        <v>0</v>
      </c>
      <c r="P131" s="938">
        <f t="shared" si="89"/>
        <v>0</v>
      </c>
      <c r="Q131" s="2761" t="s">
        <v>4178</v>
      </c>
      <c r="R131" s="913" t="b">
        <f t="shared" si="55"/>
        <v>1</v>
      </c>
      <c r="S131" s="3728" t="s">
        <v>1215</v>
      </c>
      <c r="AB131" s="1629" t="b">
        <f t="shared" si="86"/>
        <v>1</v>
      </c>
      <c r="AC131" s="913" t="s">
        <v>1326</v>
      </c>
    </row>
    <row r="132" spans="1:29" ht="15.75" x14ac:dyDescent="0.25">
      <c r="A132" s="913" t="s">
        <v>536</v>
      </c>
      <c r="B132" s="975"/>
      <c r="C132" s="952"/>
      <c r="D132" s="952"/>
      <c r="E132" s="1537">
        <v>41794.93</v>
      </c>
      <c r="F132" s="1538"/>
      <c r="G132" s="1539">
        <v>41794.93</v>
      </c>
      <c r="H132" s="1538">
        <f t="shared" si="90"/>
        <v>40776.518999261403</v>
      </c>
      <c r="I132" s="1538">
        <f t="shared" si="91"/>
        <v>0</v>
      </c>
      <c r="J132" s="1539">
        <f>+H132+I132</f>
        <v>40776.518999261403</v>
      </c>
      <c r="K132" s="1537">
        <f t="shared" si="92"/>
        <v>1018.411000738596</v>
      </c>
      <c r="L132" s="1538">
        <f t="shared" si="93"/>
        <v>0</v>
      </c>
      <c r="M132" s="1539">
        <f>+K132+L132</f>
        <v>1018.411000738596</v>
      </c>
      <c r="N132" s="936">
        <f t="shared" si="87"/>
        <v>0</v>
      </c>
      <c r="O132" s="937">
        <f t="shared" si="88"/>
        <v>0</v>
      </c>
      <c r="P132" s="938">
        <f t="shared" si="89"/>
        <v>0</v>
      </c>
      <c r="Q132" s="2761" t="s">
        <v>4178</v>
      </c>
      <c r="R132" s="913" t="b">
        <f t="shared" ref="R132:R195" si="94">A132=S132</f>
        <v>1</v>
      </c>
      <c r="S132" s="3728" t="s">
        <v>536</v>
      </c>
      <c r="AB132" s="1629" t="b">
        <f t="shared" si="86"/>
        <v>1</v>
      </c>
      <c r="AC132" s="913" t="s">
        <v>1327</v>
      </c>
    </row>
    <row r="133" spans="1:29" ht="15.75" x14ac:dyDescent="0.25">
      <c r="A133" s="913" t="s">
        <v>1216</v>
      </c>
      <c r="B133" s="975"/>
      <c r="C133" s="952"/>
      <c r="D133" s="952"/>
      <c r="E133" s="1537">
        <v>31281.91</v>
      </c>
      <c r="F133" s="1538"/>
      <c r="G133" s="1539">
        <v>31281.91</v>
      </c>
      <c r="H133" s="1538">
        <f t="shared" si="90"/>
        <v>30519.66823363947</v>
      </c>
      <c r="I133" s="1538">
        <f t="shared" si="91"/>
        <v>0</v>
      </c>
      <c r="J133" s="1539">
        <f>+H133+I133</f>
        <v>30519.66823363947</v>
      </c>
      <c r="K133" s="1537">
        <f t="shared" si="92"/>
        <v>762.24176636052971</v>
      </c>
      <c r="L133" s="1538">
        <f t="shared" si="93"/>
        <v>0</v>
      </c>
      <c r="M133" s="1539">
        <f>+K133+L133</f>
        <v>762.24176636052971</v>
      </c>
      <c r="N133" s="936">
        <f t="shared" si="87"/>
        <v>0</v>
      </c>
      <c r="O133" s="937">
        <f t="shared" si="88"/>
        <v>0</v>
      </c>
      <c r="P133" s="938">
        <f t="shared" si="89"/>
        <v>0</v>
      </c>
      <c r="Q133" s="2761" t="s">
        <v>4178</v>
      </c>
      <c r="R133" s="913" t="b">
        <f t="shared" si="94"/>
        <v>1</v>
      </c>
      <c r="S133" s="3728" t="s">
        <v>1216</v>
      </c>
      <c r="AB133" s="1629" t="b">
        <f t="shared" si="86"/>
        <v>1</v>
      </c>
      <c r="AC133" s="913" t="s">
        <v>1328</v>
      </c>
    </row>
    <row r="134" spans="1:29" x14ac:dyDescent="0.25">
      <c r="A134" s="1509" t="s">
        <v>4164</v>
      </c>
      <c r="B134" s="1470">
        <v>1</v>
      </c>
      <c r="C134" s="1471">
        <f>+'xx17SUMMARY - PC'!I27</f>
        <v>2.4366855040517978E-2</v>
      </c>
      <c r="D134" s="1471">
        <f>B134-C134</f>
        <v>0.97563314495948206</v>
      </c>
      <c r="E134" s="2773">
        <v>73076.84</v>
      </c>
      <c r="F134" s="2774">
        <v>184920.34999999998</v>
      </c>
      <c r="G134" s="2775">
        <v>257997.18999999997</v>
      </c>
      <c r="H134" s="1541">
        <f t="shared" si="90"/>
        <v>71296.187232900877</v>
      </c>
      <c r="I134" s="1541">
        <f t="shared" si="91"/>
        <v>180414.42263750813</v>
      </c>
      <c r="J134" s="1542">
        <f>+H134+I134</f>
        <v>251710.60987040901</v>
      </c>
      <c r="K134" s="1540">
        <f t="shared" si="92"/>
        <v>1780.6527670991256</v>
      </c>
      <c r="L134" s="1541">
        <f t="shared" si="93"/>
        <v>4505.9273624918478</v>
      </c>
      <c r="M134" s="1542">
        <f>+K134+L134</f>
        <v>6286.5801295909732</v>
      </c>
      <c r="N134" s="962">
        <f t="shared" ref="N134" si="95">+E134-(H134+K134)</f>
        <v>0</v>
      </c>
      <c r="O134" s="963">
        <f t="shared" ref="O134" si="96">+F134-(I134+L134)</f>
        <v>0</v>
      </c>
      <c r="P134" s="964">
        <f t="shared" ref="P134" si="97">+G134-(J134+M134)</f>
        <v>0</v>
      </c>
      <c r="Q134" s="1489">
        <f>+J134-'17NM_Flex Cost'!H27</f>
        <v>0</v>
      </c>
      <c r="R134" s="913" t="b">
        <f t="shared" si="94"/>
        <v>1</v>
      </c>
      <c r="S134" s="3729" t="s">
        <v>4164</v>
      </c>
      <c r="AB134" s="1629" t="b">
        <f t="shared" si="86"/>
        <v>1</v>
      </c>
      <c r="AC134" s="915" t="s">
        <v>1346</v>
      </c>
    </row>
    <row r="135" spans="1:29" x14ac:dyDescent="0.25">
      <c r="A135" s="1224" t="s">
        <v>1346</v>
      </c>
      <c r="B135" s="998"/>
      <c r="C135" s="999"/>
      <c r="D135" s="999"/>
      <c r="E135" s="1527"/>
      <c r="F135" s="2766"/>
      <c r="G135" s="2770"/>
      <c r="H135" s="2766"/>
      <c r="I135" s="1528"/>
      <c r="J135" s="1529"/>
      <c r="K135" s="1530"/>
      <c r="L135" s="1528"/>
      <c r="M135" s="1529"/>
      <c r="N135" s="971"/>
      <c r="O135" s="934"/>
      <c r="P135" s="935"/>
      <c r="Q135" s="913"/>
      <c r="R135" s="913" t="b">
        <f t="shared" si="94"/>
        <v>0</v>
      </c>
      <c r="S135" s="1224" t="s">
        <v>4165</v>
      </c>
      <c r="AB135" s="1629" t="b">
        <f t="shared" si="86"/>
        <v>1</v>
      </c>
      <c r="AC135" s="1224" t="s">
        <v>1347</v>
      </c>
    </row>
    <row r="136" spans="1:29" x14ac:dyDescent="0.25">
      <c r="A136" s="913" t="s">
        <v>1325</v>
      </c>
      <c r="B136" s="975"/>
      <c r="C136" s="952"/>
      <c r="D136" s="952"/>
      <c r="E136" s="1537"/>
      <c r="F136" s="1538"/>
      <c r="G136" s="1539"/>
      <c r="H136" s="1538"/>
      <c r="I136" s="1538"/>
      <c r="J136" s="1539"/>
      <c r="K136" s="1537"/>
      <c r="L136" s="1538"/>
      <c r="M136" s="1539"/>
      <c r="N136" s="975"/>
      <c r="O136" s="952"/>
      <c r="P136" s="953"/>
      <c r="Q136" s="1491"/>
      <c r="R136" s="913" t="b">
        <f t="shared" si="94"/>
        <v>0</v>
      </c>
      <c r="S136" s="913" t="s">
        <v>1214</v>
      </c>
      <c r="AB136" s="1629" t="b">
        <f t="shared" si="86"/>
        <v>1</v>
      </c>
      <c r="AC136" s="913" t="s">
        <v>1326</v>
      </c>
    </row>
    <row r="137" spans="1:29" x14ac:dyDescent="0.25">
      <c r="A137" s="913" t="s">
        <v>1326</v>
      </c>
      <c r="B137" s="975"/>
      <c r="C137" s="952"/>
      <c r="D137" s="952"/>
      <c r="E137" s="1537"/>
      <c r="F137" s="1538"/>
      <c r="G137" s="1539"/>
      <c r="H137" s="1538"/>
      <c r="I137" s="1538"/>
      <c r="J137" s="1539"/>
      <c r="K137" s="1537"/>
      <c r="L137" s="1538"/>
      <c r="M137" s="1539"/>
      <c r="N137" s="975"/>
      <c r="O137" s="952"/>
      <c r="P137" s="953"/>
      <c r="Q137" s="1491"/>
      <c r="R137" s="913" t="b">
        <f t="shared" si="94"/>
        <v>0</v>
      </c>
      <c r="S137" s="913" t="s">
        <v>1215</v>
      </c>
      <c r="AB137" s="1629" t="b">
        <f t="shared" si="86"/>
        <v>1</v>
      </c>
      <c r="AC137" s="913" t="s">
        <v>1327</v>
      </c>
    </row>
    <row r="138" spans="1:29" x14ac:dyDescent="0.25">
      <c r="A138" s="913" t="s">
        <v>1327</v>
      </c>
      <c r="B138" s="975"/>
      <c r="C138" s="952"/>
      <c r="D138" s="952"/>
      <c r="E138" s="1537"/>
      <c r="F138" s="1538"/>
      <c r="G138" s="1539"/>
      <c r="H138" s="1538"/>
      <c r="I138" s="1538"/>
      <c r="J138" s="1539"/>
      <c r="K138" s="1537"/>
      <c r="L138" s="1538"/>
      <c r="M138" s="1539"/>
      <c r="N138" s="975"/>
      <c r="O138" s="952"/>
      <c r="P138" s="953"/>
      <c r="Q138" s="1491"/>
      <c r="R138" s="913" t="b">
        <f t="shared" si="94"/>
        <v>0</v>
      </c>
      <c r="S138" s="913" t="s">
        <v>536</v>
      </c>
      <c r="AB138" s="1629" t="b">
        <f t="shared" si="86"/>
        <v>1</v>
      </c>
      <c r="AC138" s="913" t="s">
        <v>1328</v>
      </c>
    </row>
    <row r="139" spans="1:29" x14ac:dyDescent="0.25">
      <c r="A139" s="913" t="s">
        <v>1328</v>
      </c>
      <c r="B139" s="975"/>
      <c r="C139" s="952"/>
      <c r="D139" s="952"/>
      <c r="E139" s="1537"/>
      <c r="F139" s="1538"/>
      <c r="G139" s="1539"/>
      <c r="H139" s="1538"/>
      <c r="I139" s="1538"/>
      <c r="J139" s="1539"/>
      <c r="K139" s="1537"/>
      <c r="L139" s="1538"/>
      <c r="M139" s="1539"/>
      <c r="N139" s="975"/>
      <c r="O139" s="952"/>
      <c r="P139" s="953"/>
      <c r="Q139" s="1491"/>
      <c r="R139" s="913" t="b">
        <f t="shared" si="94"/>
        <v>0</v>
      </c>
      <c r="S139" s="913" t="s">
        <v>1216</v>
      </c>
      <c r="AB139" s="1629" t="b">
        <f t="shared" si="86"/>
        <v>1</v>
      </c>
      <c r="AC139" s="915" t="s">
        <v>1347</v>
      </c>
    </row>
    <row r="140" spans="1:29" x14ac:dyDescent="0.25">
      <c r="A140" s="915" t="s">
        <v>1346</v>
      </c>
      <c r="B140" s="1007">
        <v>1</v>
      </c>
      <c r="C140" s="2402">
        <v>0</v>
      </c>
      <c r="D140" s="1471">
        <v>1</v>
      </c>
      <c r="E140" s="2776"/>
      <c r="F140" s="2777"/>
      <c r="G140" s="2778"/>
      <c r="H140" s="1544"/>
      <c r="I140" s="1544"/>
      <c r="J140" s="1545"/>
      <c r="K140" s="1543"/>
      <c r="L140" s="1544"/>
      <c r="M140" s="1545"/>
      <c r="N140" s="959"/>
      <c r="O140" s="960"/>
      <c r="P140" s="961"/>
      <c r="Q140" s="1489">
        <f>+J140-'17NM_Flex Cost'!H28</f>
        <v>0</v>
      </c>
      <c r="R140" s="913" t="b">
        <f t="shared" si="94"/>
        <v>0</v>
      </c>
      <c r="S140" s="915" t="s">
        <v>4165</v>
      </c>
      <c r="AB140" s="1629" t="b">
        <f t="shared" si="86"/>
        <v>1</v>
      </c>
      <c r="AC140" s="1014" t="s">
        <v>1348</v>
      </c>
    </row>
    <row r="141" spans="1:29" x14ac:dyDescent="0.25">
      <c r="A141" s="1224" t="s">
        <v>1347</v>
      </c>
      <c r="B141" s="998"/>
      <c r="C141" s="999"/>
      <c r="D141" s="999"/>
      <c r="E141" s="1527"/>
      <c r="F141" s="2766"/>
      <c r="G141" s="2770"/>
      <c r="H141" s="2766"/>
      <c r="I141" s="1528"/>
      <c r="J141" s="1529"/>
      <c r="K141" s="1530"/>
      <c r="L141" s="1528"/>
      <c r="M141" s="1529"/>
      <c r="N141" s="971"/>
      <c r="O141" s="934"/>
      <c r="P141" s="935"/>
      <c r="Q141" s="1491"/>
      <c r="R141" s="913" t="b">
        <f t="shared" si="94"/>
        <v>0</v>
      </c>
      <c r="S141" s="1224" t="s">
        <v>4166</v>
      </c>
      <c r="AB141" s="1629" t="b">
        <f t="shared" si="86"/>
        <v>1</v>
      </c>
      <c r="AC141" s="913" t="s">
        <v>1325</v>
      </c>
    </row>
    <row r="142" spans="1:29" x14ac:dyDescent="0.25">
      <c r="A142" s="913" t="s">
        <v>1326</v>
      </c>
      <c r="B142" s="1119"/>
      <c r="C142" s="1120"/>
      <c r="D142" s="1120"/>
      <c r="E142" s="1546"/>
      <c r="F142" s="1547"/>
      <c r="G142" s="1548"/>
      <c r="H142" s="1547"/>
      <c r="I142" s="1547"/>
      <c r="J142" s="1548"/>
      <c r="K142" s="1546"/>
      <c r="L142" s="1547"/>
      <c r="M142" s="1548"/>
      <c r="N142" s="1123"/>
      <c r="O142" s="1124"/>
      <c r="P142" s="1126"/>
      <c r="Q142" s="1491"/>
      <c r="R142" s="913" t="b">
        <f t="shared" si="94"/>
        <v>0</v>
      </c>
      <c r="S142" s="913" t="s">
        <v>1215</v>
      </c>
      <c r="AB142" s="1629" t="b">
        <f t="shared" si="86"/>
        <v>1</v>
      </c>
      <c r="AC142" s="913" t="s">
        <v>1326</v>
      </c>
    </row>
    <row r="143" spans="1:29" x14ac:dyDescent="0.25">
      <c r="A143" s="913" t="s">
        <v>1327</v>
      </c>
      <c r="B143" s="975"/>
      <c r="C143" s="952"/>
      <c r="D143" s="952"/>
      <c r="E143" s="1537"/>
      <c r="F143" s="1538"/>
      <c r="G143" s="1539"/>
      <c r="H143" s="1538"/>
      <c r="I143" s="1538"/>
      <c r="J143" s="1539"/>
      <c r="K143" s="1537"/>
      <c r="L143" s="1538"/>
      <c r="M143" s="1539"/>
      <c r="N143" s="975"/>
      <c r="O143" s="952"/>
      <c r="P143" s="953"/>
      <c r="Q143" s="1491"/>
      <c r="R143" s="913" t="b">
        <f t="shared" si="94"/>
        <v>0</v>
      </c>
      <c r="S143" s="913" t="s">
        <v>536</v>
      </c>
      <c r="AB143" s="1629" t="b">
        <f t="shared" si="86"/>
        <v>1</v>
      </c>
      <c r="AC143" s="913" t="s">
        <v>1327</v>
      </c>
    </row>
    <row r="144" spans="1:29" x14ac:dyDescent="0.25">
      <c r="A144" s="913" t="s">
        <v>1328</v>
      </c>
      <c r="B144" s="975"/>
      <c r="C144" s="952"/>
      <c r="D144" s="952"/>
      <c r="E144" s="1537"/>
      <c r="F144" s="1538"/>
      <c r="G144" s="1539"/>
      <c r="H144" s="1538"/>
      <c r="I144" s="1538"/>
      <c r="J144" s="1539"/>
      <c r="K144" s="1537"/>
      <c r="L144" s="1538"/>
      <c r="M144" s="1539"/>
      <c r="N144" s="975"/>
      <c r="O144" s="952"/>
      <c r="P144" s="953"/>
      <c r="Q144" s="1491"/>
      <c r="R144" s="913" t="b">
        <f t="shared" si="94"/>
        <v>0</v>
      </c>
      <c r="S144" s="913" t="s">
        <v>1216</v>
      </c>
      <c r="AB144" s="1629" t="b">
        <f t="shared" si="86"/>
        <v>1</v>
      </c>
      <c r="AC144" s="913" t="s">
        <v>1328</v>
      </c>
    </row>
    <row r="145" spans="1:29" ht="15.75" x14ac:dyDescent="0.25">
      <c r="A145" s="915" t="s">
        <v>1347</v>
      </c>
      <c r="B145" s="1007">
        <v>1</v>
      </c>
      <c r="C145" s="2402">
        <v>0</v>
      </c>
      <c r="D145" s="1471">
        <v>1</v>
      </c>
      <c r="E145" s="2776"/>
      <c r="F145" s="2777"/>
      <c r="G145" s="2778"/>
      <c r="H145" s="1544"/>
      <c r="I145" s="1544"/>
      <c r="J145" s="1545"/>
      <c r="K145" s="1543"/>
      <c r="L145" s="1544"/>
      <c r="M145" s="1545"/>
      <c r="N145" s="959"/>
      <c r="O145" s="960"/>
      <c r="P145" s="961"/>
      <c r="Q145" s="1489">
        <f>+J145-'17NM_Flex Cost'!H29</f>
        <v>0</v>
      </c>
      <c r="R145" s="913" t="b">
        <f t="shared" si="94"/>
        <v>0</v>
      </c>
      <c r="S145" s="915" t="s">
        <v>4166</v>
      </c>
      <c r="T145" s="2759"/>
      <c r="U145" s="2759"/>
      <c r="AB145" s="1629" t="b">
        <f t="shared" si="86"/>
        <v>1</v>
      </c>
      <c r="AC145" s="1731" t="s">
        <v>1348</v>
      </c>
    </row>
    <row r="146" spans="1:29" ht="15.75" x14ac:dyDescent="0.25">
      <c r="A146" s="1224" t="s">
        <v>1348</v>
      </c>
      <c r="B146" s="998"/>
      <c r="C146" s="999"/>
      <c r="D146" s="999"/>
      <c r="E146" s="1527"/>
      <c r="F146" s="2766"/>
      <c r="G146" s="2770"/>
      <c r="H146" s="2766"/>
      <c r="I146" s="1528"/>
      <c r="J146" s="1529"/>
      <c r="K146" s="1530"/>
      <c r="L146" s="1528"/>
      <c r="M146" s="1529"/>
      <c r="N146" s="971"/>
      <c r="O146" s="934"/>
      <c r="P146" s="935"/>
      <c r="Q146" s="1492"/>
      <c r="R146" s="913" t="b">
        <f t="shared" si="94"/>
        <v>0</v>
      </c>
      <c r="S146" s="1224" t="s">
        <v>4167</v>
      </c>
      <c r="T146" s="2760" t="s">
        <v>3848</v>
      </c>
      <c r="U146" s="2759"/>
      <c r="AB146" s="1629" t="b">
        <f t="shared" ref="AB146:AB181" si="98">A163=AC146</f>
        <v>0</v>
      </c>
      <c r="AC146" s="1508" t="s">
        <v>1943</v>
      </c>
    </row>
    <row r="147" spans="1:29" ht="15.75" x14ac:dyDescent="0.25">
      <c r="A147" s="913" t="s">
        <v>1325</v>
      </c>
      <c r="B147" s="1119"/>
      <c r="C147" s="1120"/>
      <c r="D147" s="1120"/>
      <c r="E147" s="1537"/>
      <c r="F147" s="1538"/>
      <c r="G147" s="1539"/>
      <c r="H147" s="1538">
        <f t="shared" ref="H147:I151" si="99">E147*$D$151</f>
        <v>0</v>
      </c>
      <c r="I147" s="1538">
        <f t="shared" si="99"/>
        <v>0</v>
      </c>
      <c r="J147" s="1539">
        <f>+H147+I147</f>
        <v>0</v>
      </c>
      <c r="K147" s="1537">
        <f t="shared" ref="K147:L151" si="100">+E147*$C$151</f>
        <v>0</v>
      </c>
      <c r="L147" s="1538">
        <f t="shared" si="100"/>
        <v>0</v>
      </c>
      <c r="M147" s="1539">
        <f>+K147+L147</f>
        <v>0</v>
      </c>
      <c r="N147" s="942">
        <f t="shared" ref="N147:P151" si="101">+E147-(H147+K147)</f>
        <v>0</v>
      </c>
      <c r="O147" s="943">
        <f t="shared" si="101"/>
        <v>0</v>
      </c>
      <c r="P147" s="944">
        <f t="shared" si="101"/>
        <v>0</v>
      </c>
      <c r="R147" s="913" t="b">
        <f t="shared" si="94"/>
        <v>0</v>
      </c>
      <c r="S147" s="913" t="s">
        <v>1214</v>
      </c>
      <c r="T147" s="2760" t="s">
        <v>3848</v>
      </c>
      <c r="U147" s="2759"/>
      <c r="AB147" s="1629" t="b">
        <f t="shared" si="98"/>
        <v>1</v>
      </c>
      <c r="AC147" s="913" t="s">
        <v>1325</v>
      </c>
    </row>
    <row r="148" spans="1:29" ht="15.75" x14ac:dyDescent="0.25">
      <c r="A148" s="913" t="s">
        <v>1326</v>
      </c>
      <c r="B148" s="1119"/>
      <c r="C148" s="1120"/>
      <c r="D148" s="1120"/>
      <c r="E148" s="1537"/>
      <c r="F148" s="1538"/>
      <c r="G148" s="1539"/>
      <c r="H148" s="1538">
        <f t="shared" si="99"/>
        <v>0</v>
      </c>
      <c r="I148" s="1538">
        <f t="shared" si="99"/>
        <v>0</v>
      </c>
      <c r="J148" s="1539">
        <f>+H148+I148</f>
        <v>0</v>
      </c>
      <c r="K148" s="1537">
        <f t="shared" si="100"/>
        <v>0</v>
      </c>
      <c r="L148" s="1538">
        <f t="shared" si="100"/>
        <v>0</v>
      </c>
      <c r="M148" s="1539">
        <f>+K148+L148</f>
        <v>0</v>
      </c>
      <c r="N148" s="942">
        <f t="shared" si="101"/>
        <v>0</v>
      </c>
      <c r="O148" s="943">
        <f t="shared" si="101"/>
        <v>0</v>
      </c>
      <c r="P148" s="944">
        <f t="shared" si="101"/>
        <v>0</v>
      </c>
      <c r="R148" s="913" t="b">
        <f t="shared" si="94"/>
        <v>0</v>
      </c>
      <c r="S148" s="913" t="s">
        <v>1215</v>
      </c>
      <c r="T148" s="2760" t="s">
        <v>3848</v>
      </c>
      <c r="U148" s="2759"/>
      <c r="AB148" s="1629" t="b">
        <f t="shared" si="98"/>
        <v>1</v>
      </c>
      <c r="AC148" s="913" t="s">
        <v>1326</v>
      </c>
    </row>
    <row r="149" spans="1:29" ht="15.75" x14ac:dyDescent="0.25">
      <c r="A149" s="913" t="s">
        <v>1327</v>
      </c>
      <c r="B149" s="975"/>
      <c r="C149" s="952"/>
      <c r="D149" s="952"/>
      <c r="E149" s="1537">
        <v>0</v>
      </c>
      <c r="F149" s="1538"/>
      <c r="G149" s="1539">
        <v>0</v>
      </c>
      <c r="H149" s="1538">
        <f t="shared" si="99"/>
        <v>0</v>
      </c>
      <c r="I149" s="1538">
        <f t="shared" si="99"/>
        <v>0</v>
      </c>
      <c r="J149" s="1539">
        <f>+H149+I149</f>
        <v>0</v>
      </c>
      <c r="K149" s="1537">
        <f t="shared" si="100"/>
        <v>0</v>
      </c>
      <c r="L149" s="1538">
        <f t="shared" si="100"/>
        <v>0</v>
      </c>
      <c r="M149" s="1539">
        <f>+K149+L149</f>
        <v>0</v>
      </c>
      <c r="N149" s="942">
        <f t="shared" si="101"/>
        <v>0</v>
      </c>
      <c r="O149" s="943">
        <f t="shared" si="101"/>
        <v>0</v>
      </c>
      <c r="P149" s="944">
        <f t="shared" si="101"/>
        <v>0</v>
      </c>
      <c r="R149" s="913" t="b">
        <f t="shared" si="94"/>
        <v>0</v>
      </c>
      <c r="S149" s="913" t="s">
        <v>536</v>
      </c>
      <c r="T149" s="2760" t="s">
        <v>3848</v>
      </c>
      <c r="U149" s="2759"/>
      <c r="AB149" s="1629" t="b">
        <f t="shared" si="98"/>
        <v>1</v>
      </c>
      <c r="AC149" s="913" t="s">
        <v>1327</v>
      </c>
    </row>
    <row r="150" spans="1:29" ht="15.75" x14ac:dyDescent="0.25">
      <c r="A150" s="913" t="s">
        <v>1328</v>
      </c>
      <c r="B150" s="975"/>
      <c r="C150" s="952"/>
      <c r="D150" s="952"/>
      <c r="E150" s="1537">
        <v>0</v>
      </c>
      <c r="F150" s="1538"/>
      <c r="G150" s="1539">
        <v>0</v>
      </c>
      <c r="H150" s="1538">
        <f t="shared" si="99"/>
        <v>0</v>
      </c>
      <c r="I150" s="1538">
        <f t="shared" si="99"/>
        <v>0</v>
      </c>
      <c r="J150" s="1539">
        <f>+H150+I150</f>
        <v>0</v>
      </c>
      <c r="K150" s="1537">
        <f t="shared" si="100"/>
        <v>0</v>
      </c>
      <c r="L150" s="1538">
        <f t="shared" si="100"/>
        <v>0</v>
      </c>
      <c r="M150" s="1539">
        <f>+K150+L150</f>
        <v>0</v>
      </c>
      <c r="N150" s="942">
        <f t="shared" si="101"/>
        <v>0</v>
      </c>
      <c r="O150" s="943">
        <f t="shared" si="101"/>
        <v>0</v>
      </c>
      <c r="P150" s="944">
        <f t="shared" si="101"/>
        <v>0</v>
      </c>
      <c r="R150" s="913" t="b">
        <f t="shared" si="94"/>
        <v>0</v>
      </c>
      <c r="S150" s="913" t="s">
        <v>1216</v>
      </c>
      <c r="T150" s="2760" t="s">
        <v>3848</v>
      </c>
      <c r="U150" s="2759"/>
      <c r="AB150" s="1629" t="b">
        <f t="shared" si="98"/>
        <v>1</v>
      </c>
      <c r="AC150" s="913" t="s">
        <v>1328</v>
      </c>
    </row>
    <row r="151" spans="1:29" ht="15.75" x14ac:dyDescent="0.25">
      <c r="A151" s="1033" t="s">
        <v>1348</v>
      </c>
      <c r="B151" s="1007">
        <v>1</v>
      </c>
      <c r="C151" s="1002">
        <f>+'xx17SUMMARY - PC'!I31</f>
        <v>0</v>
      </c>
      <c r="D151" s="1002">
        <v>1</v>
      </c>
      <c r="E151" s="1540">
        <v>0</v>
      </c>
      <c r="F151" s="1541"/>
      <c r="G151" s="1542">
        <v>0</v>
      </c>
      <c r="H151" s="1541">
        <f t="shared" si="99"/>
        <v>0</v>
      </c>
      <c r="I151" s="1541">
        <f t="shared" si="99"/>
        <v>0</v>
      </c>
      <c r="J151" s="1542">
        <f>+H151+I151</f>
        <v>0</v>
      </c>
      <c r="K151" s="1540">
        <f t="shared" si="100"/>
        <v>0</v>
      </c>
      <c r="L151" s="1541">
        <f t="shared" si="100"/>
        <v>0</v>
      </c>
      <c r="M151" s="1542">
        <f>+K151+L151</f>
        <v>0</v>
      </c>
      <c r="N151" s="948">
        <f t="shared" si="101"/>
        <v>0</v>
      </c>
      <c r="O151" s="949">
        <f t="shared" si="101"/>
        <v>0</v>
      </c>
      <c r="P151" s="950">
        <f t="shared" si="101"/>
        <v>0</v>
      </c>
      <c r="Q151" s="1489">
        <f>+J151-'17NM_Flex Cost'!H30</f>
        <v>0</v>
      </c>
      <c r="R151" s="913" t="b">
        <f t="shared" si="94"/>
        <v>0</v>
      </c>
      <c r="S151" s="1033" t="s">
        <v>4167</v>
      </c>
      <c r="T151" s="2758" t="s">
        <v>3849</v>
      </c>
      <c r="AB151" s="1629" t="b">
        <f t="shared" si="98"/>
        <v>0</v>
      </c>
      <c r="AC151" s="1732" t="s">
        <v>1943</v>
      </c>
    </row>
    <row r="152" spans="1:29" ht="15.75" x14ac:dyDescent="0.25">
      <c r="A152" s="1014" t="s">
        <v>3819</v>
      </c>
      <c r="B152" s="998"/>
      <c r="C152" s="999"/>
      <c r="D152" s="999"/>
      <c r="E152" s="1527"/>
      <c r="F152" s="2766"/>
      <c r="G152" s="2770"/>
      <c r="H152" s="2766"/>
      <c r="I152" s="1528"/>
      <c r="J152" s="1529"/>
      <c r="K152" s="1530"/>
      <c r="L152" s="1528"/>
      <c r="M152" s="1529"/>
      <c r="N152" s="971"/>
      <c r="O152" s="934"/>
      <c r="P152" s="935"/>
      <c r="Q152" s="2761" t="s">
        <v>3848</v>
      </c>
      <c r="R152" s="913" t="b">
        <f t="shared" si="94"/>
        <v>1</v>
      </c>
      <c r="S152" s="1014" t="s">
        <v>3819</v>
      </c>
      <c r="T152" s="2758" t="s">
        <v>3849</v>
      </c>
      <c r="AB152" s="1629" t="b">
        <f t="shared" si="98"/>
        <v>1</v>
      </c>
      <c r="AC152" s="917" t="s">
        <v>1349</v>
      </c>
    </row>
    <row r="153" spans="1:29" ht="15.75" x14ac:dyDescent="0.25">
      <c r="A153" s="913" t="s">
        <v>1326</v>
      </c>
      <c r="B153" s="1119"/>
      <c r="C153" s="1120"/>
      <c r="D153" s="1120"/>
      <c r="E153" s="1537"/>
      <c r="F153" s="1538">
        <v>624154.29</v>
      </c>
      <c r="G153" s="1539">
        <v>624154.29</v>
      </c>
      <c r="H153" s="1538">
        <f t="shared" ref="H153:I156" si="102">E153*$D$156</f>
        <v>0</v>
      </c>
      <c r="I153" s="1538">
        <f t="shared" si="102"/>
        <v>624154.29</v>
      </c>
      <c r="J153" s="1539">
        <f>+H153+I153</f>
        <v>624154.29</v>
      </c>
      <c r="K153" s="1537">
        <f t="shared" ref="K153:L156" si="103">+E153*$C$156</f>
        <v>0</v>
      </c>
      <c r="L153" s="1538">
        <f t="shared" si="103"/>
        <v>0</v>
      </c>
      <c r="M153" s="1539">
        <f>+K153+L153</f>
        <v>0</v>
      </c>
      <c r="N153" s="942">
        <f t="shared" ref="N153:N155" si="104">+E153-(H153+K153)</f>
        <v>0</v>
      </c>
      <c r="O153" s="943">
        <f t="shared" ref="O153:O155" si="105">+F153-(I153+L153)</f>
        <v>0</v>
      </c>
      <c r="P153" s="944">
        <f t="shared" ref="P153:P155" si="106">+G153-(J153+M153)</f>
        <v>0</v>
      </c>
      <c r="Q153" s="2761" t="s">
        <v>3848</v>
      </c>
      <c r="R153" s="913" t="b">
        <f t="shared" si="94"/>
        <v>0</v>
      </c>
      <c r="S153" s="913" t="s">
        <v>1215</v>
      </c>
      <c r="T153" s="2758" t="s">
        <v>3849</v>
      </c>
      <c r="AB153" s="1629" t="b">
        <f t="shared" si="98"/>
        <v>1</v>
      </c>
      <c r="AC153" s="913" t="s">
        <v>1325</v>
      </c>
    </row>
    <row r="154" spans="1:29" ht="15.75" x14ac:dyDescent="0.25">
      <c r="A154" s="913" t="s">
        <v>1327</v>
      </c>
      <c r="B154" s="1119"/>
      <c r="C154" s="1120"/>
      <c r="D154" s="1120"/>
      <c r="E154" s="1537">
        <v>20112.900000000001</v>
      </c>
      <c r="F154" s="1538"/>
      <c r="G154" s="1539">
        <v>20112.900000000001</v>
      </c>
      <c r="H154" s="1538">
        <f t="shared" si="102"/>
        <v>20112.900000000001</v>
      </c>
      <c r="I154" s="1538">
        <f t="shared" si="102"/>
        <v>0</v>
      </c>
      <c r="J154" s="1539">
        <f>+H154+I154</f>
        <v>20112.900000000001</v>
      </c>
      <c r="K154" s="1537">
        <f t="shared" si="103"/>
        <v>0</v>
      </c>
      <c r="L154" s="1538">
        <f t="shared" si="103"/>
        <v>0</v>
      </c>
      <c r="M154" s="1539">
        <f>+K154+L154</f>
        <v>0</v>
      </c>
      <c r="N154" s="942">
        <f t="shared" si="104"/>
        <v>0</v>
      </c>
      <c r="O154" s="943">
        <f t="shared" si="105"/>
        <v>0</v>
      </c>
      <c r="P154" s="944">
        <f t="shared" si="106"/>
        <v>0</v>
      </c>
      <c r="Q154" s="2761" t="s">
        <v>3848</v>
      </c>
      <c r="R154" s="913" t="b">
        <f t="shared" si="94"/>
        <v>0</v>
      </c>
      <c r="S154" s="913" t="s">
        <v>536</v>
      </c>
      <c r="T154" s="2758" t="s">
        <v>3849</v>
      </c>
      <c r="AB154" s="1629" t="b">
        <f t="shared" si="98"/>
        <v>1</v>
      </c>
      <c r="AC154" s="913" t="s">
        <v>1326</v>
      </c>
    </row>
    <row r="155" spans="1:29" ht="15.75" x14ac:dyDescent="0.25">
      <c r="A155" s="913" t="s">
        <v>1328</v>
      </c>
      <c r="B155" s="975"/>
      <c r="C155" s="952"/>
      <c r="D155" s="952"/>
      <c r="E155" s="1537">
        <v>126870.08</v>
      </c>
      <c r="F155" s="1538"/>
      <c r="G155" s="1539">
        <v>126870.08</v>
      </c>
      <c r="H155" s="1538">
        <f t="shared" si="102"/>
        <v>126870.08</v>
      </c>
      <c r="I155" s="1538">
        <f t="shared" si="102"/>
        <v>0</v>
      </c>
      <c r="J155" s="1539">
        <f>+H155+I155</f>
        <v>126870.08</v>
      </c>
      <c r="K155" s="1537">
        <f t="shared" si="103"/>
        <v>0</v>
      </c>
      <c r="L155" s="1538">
        <f t="shared" si="103"/>
        <v>0</v>
      </c>
      <c r="M155" s="1539">
        <f>+K155+L155</f>
        <v>0</v>
      </c>
      <c r="N155" s="942">
        <f t="shared" si="104"/>
        <v>0</v>
      </c>
      <c r="O155" s="943">
        <f t="shared" si="105"/>
        <v>0</v>
      </c>
      <c r="P155" s="944">
        <f t="shared" si="106"/>
        <v>0</v>
      </c>
      <c r="Q155" s="2761" t="s">
        <v>3848</v>
      </c>
      <c r="R155" s="913" t="b">
        <f t="shared" si="94"/>
        <v>0</v>
      </c>
      <c r="S155" s="913" t="s">
        <v>1216</v>
      </c>
      <c r="T155" s="2758" t="s">
        <v>3849</v>
      </c>
      <c r="AB155" s="1629" t="b">
        <f t="shared" si="98"/>
        <v>1</v>
      </c>
      <c r="AC155" s="913" t="s">
        <v>1327</v>
      </c>
    </row>
    <row r="156" spans="1:29" ht="15.75" x14ac:dyDescent="0.25">
      <c r="A156" s="1731" t="s">
        <v>3819</v>
      </c>
      <c r="B156" s="1470">
        <v>1</v>
      </c>
      <c r="C156" s="2402">
        <v>0</v>
      </c>
      <c r="D156" s="1471">
        <v>1</v>
      </c>
      <c r="E156" s="1540">
        <v>146982.98000000001</v>
      </c>
      <c r="F156" s="1541">
        <v>624154.29</v>
      </c>
      <c r="G156" s="1542">
        <v>771137.27</v>
      </c>
      <c r="H156" s="1541">
        <f t="shared" si="102"/>
        <v>146982.98000000001</v>
      </c>
      <c r="I156" s="1541">
        <f t="shared" si="102"/>
        <v>624154.29</v>
      </c>
      <c r="J156" s="1542">
        <f>+H156+I156</f>
        <v>771137.27</v>
      </c>
      <c r="K156" s="1540">
        <f t="shared" si="103"/>
        <v>0</v>
      </c>
      <c r="L156" s="1541">
        <f t="shared" si="103"/>
        <v>0</v>
      </c>
      <c r="M156" s="1542">
        <f>+K156+L156</f>
        <v>0</v>
      </c>
      <c r="N156" s="948">
        <f t="shared" ref="N156" si="107">+E156-(H156+K156)</f>
        <v>0</v>
      </c>
      <c r="O156" s="949">
        <f t="shared" ref="O156" si="108">+F156-(I156+L156)</f>
        <v>0</v>
      </c>
      <c r="P156" s="950">
        <f t="shared" ref="P156" si="109">+G156-(J156+M156)</f>
        <v>0</v>
      </c>
      <c r="Q156" s="1489">
        <f>+J156-'17NM_Flex Cost'!H35</f>
        <v>-10417.104794014012</v>
      </c>
      <c r="R156" s="913" t="b">
        <f t="shared" si="94"/>
        <v>1</v>
      </c>
      <c r="S156" s="1731" t="s">
        <v>3819</v>
      </c>
      <c r="T156" s="2758" t="s">
        <v>3849</v>
      </c>
      <c r="AB156" s="1629" t="b">
        <f t="shared" si="98"/>
        <v>1</v>
      </c>
      <c r="AC156" s="913" t="s">
        <v>1328</v>
      </c>
    </row>
    <row r="157" spans="1:29" ht="16.5" customHeight="1" x14ac:dyDescent="0.25">
      <c r="A157" s="1014" t="s">
        <v>4176</v>
      </c>
      <c r="B157" s="998"/>
      <c r="C157" s="999"/>
      <c r="D157" s="999"/>
      <c r="E157" s="1527"/>
      <c r="F157" s="2766"/>
      <c r="G157" s="2770"/>
      <c r="H157" s="2766"/>
      <c r="I157" s="1528"/>
      <c r="J157" s="1529"/>
      <c r="K157" s="1530"/>
      <c r="L157" s="1528"/>
      <c r="M157" s="1529"/>
      <c r="N157" s="971"/>
      <c r="O157" s="934"/>
      <c r="P157" s="935"/>
      <c r="Q157" s="2761" t="s">
        <v>4178</v>
      </c>
      <c r="R157" s="913" t="b">
        <f t="shared" si="94"/>
        <v>1</v>
      </c>
      <c r="S157" s="3732" t="s">
        <v>4176</v>
      </c>
      <c r="AB157" s="1629" t="b">
        <f t="shared" si="98"/>
        <v>1</v>
      </c>
      <c r="AC157" s="922" t="s">
        <v>1349</v>
      </c>
    </row>
    <row r="158" spans="1:29" ht="15.75" x14ac:dyDescent="0.25">
      <c r="A158" s="913" t="s">
        <v>1214</v>
      </c>
      <c r="B158" s="975"/>
      <c r="C158" s="952"/>
      <c r="D158" s="952"/>
      <c r="E158" s="1537"/>
      <c r="F158" s="1538">
        <v>817565.69</v>
      </c>
      <c r="G158" s="1539">
        <v>817565.69</v>
      </c>
      <c r="H158" s="1538">
        <f>E158*$D$162</f>
        <v>0</v>
      </c>
      <c r="I158" s="1538">
        <f>F158*$D$162</f>
        <v>817565.69</v>
      </c>
      <c r="J158" s="1539">
        <f>+H158+I158</f>
        <v>817565.69</v>
      </c>
      <c r="K158" s="1537">
        <f>+E158*$C$162</f>
        <v>0</v>
      </c>
      <c r="L158" s="1538">
        <f>+F158*$C$162</f>
        <v>0</v>
      </c>
      <c r="M158" s="1539">
        <f>+K158+L158</f>
        <v>0</v>
      </c>
      <c r="N158" s="936">
        <f t="shared" ref="N158:N162" si="110">+E158-(H158+K158)</f>
        <v>0</v>
      </c>
      <c r="O158" s="937">
        <f t="shared" ref="O158:O162" si="111">+F158-(I158+L158)</f>
        <v>0</v>
      </c>
      <c r="P158" s="938">
        <f t="shared" ref="P158:P162" si="112">+G158-(J158+M158)</f>
        <v>0</v>
      </c>
      <c r="Q158" s="2761" t="s">
        <v>4178</v>
      </c>
      <c r="R158" s="913" t="b">
        <f t="shared" si="94"/>
        <v>1</v>
      </c>
      <c r="S158" s="3733" t="s">
        <v>1214</v>
      </c>
      <c r="AB158" s="1629" t="b">
        <f t="shared" si="98"/>
        <v>1</v>
      </c>
      <c r="AC158" s="917" t="s">
        <v>1350</v>
      </c>
    </row>
    <row r="159" spans="1:29" ht="15.75" x14ac:dyDescent="0.25">
      <c r="A159" s="913" t="s">
        <v>1215</v>
      </c>
      <c r="B159" s="975"/>
      <c r="C159" s="952"/>
      <c r="D159" s="952"/>
      <c r="E159" s="1537"/>
      <c r="F159" s="1538">
        <v>-817566.29</v>
      </c>
      <c r="G159" s="1539">
        <v>-817566.29</v>
      </c>
      <c r="H159" s="1538">
        <f t="shared" ref="H159:H162" si="113">E159*$D$162</f>
        <v>0</v>
      </c>
      <c r="I159" s="1538">
        <f t="shared" ref="I159:I162" si="114">F159*$D$162</f>
        <v>-817566.29</v>
      </c>
      <c r="J159" s="1539">
        <f>+H159+I159</f>
        <v>-817566.29</v>
      </c>
      <c r="K159" s="1537">
        <f t="shared" ref="K159:K162" si="115">+E159*$C$162</f>
        <v>0</v>
      </c>
      <c r="L159" s="1538">
        <f t="shared" ref="L159:L162" si="116">+F159*$C$162</f>
        <v>0</v>
      </c>
      <c r="M159" s="1539">
        <f>+K159+L159</f>
        <v>0</v>
      </c>
      <c r="N159" s="936">
        <f t="shared" si="110"/>
        <v>0</v>
      </c>
      <c r="O159" s="937">
        <f t="shared" si="111"/>
        <v>0</v>
      </c>
      <c r="P159" s="938">
        <f t="shared" si="112"/>
        <v>0</v>
      </c>
      <c r="Q159" s="2761" t="s">
        <v>4178</v>
      </c>
      <c r="R159" s="913" t="b">
        <f t="shared" si="94"/>
        <v>1</v>
      </c>
      <c r="S159" s="3733" t="s">
        <v>1215</v>
      </c>
      <c r="AB159" s="1629" t="b">
        <f t="shared" si="98"/>
        <v>1</v>
      </c>
      <c r="AC159" s="913" t="s">
        <v>1325</v>
      </c>
    </row>
    <row r="160" spans="1:29" ht="15.75" x14ac:dyDescent="0.25">
      <c r="A160" s="913" t="s">
        <v>536</v>
      </c>
      <c r="B160" s="975"/>
      <c r="C160" s="952"/>
      <c r="D160" s="952"/>
      <c r="E160" s="1537">
        <v>220.63</v>
      </c>
      <c r="F160" s="1538"/>
      <c r="G160" s="1539">
        <v>220.63</v>
      </c>
      <c r="H160" s="1538">
        <f t="shared" si="113"/>
        <v>220.63</v>
      </c>
      <c r="I160" s="1538">
        <f t="shared" si="114"/>
        <v>0</v>
      </c>
      <c r="J160" s="1539">
        <f>+H160+I160</f>
        <v>220.63</v>
      </c>
      <c r="K160" s="1537">
        <f t="shared" si="115"/>
        <v>0</v>
      </c>
      <c r="L160" s="1538">
        <f t="shared" si="116"/>
        <v>0</v>
      </c>
      <c r="M160" s="1539">
        <f>+K160+L160</f>
        <v>0</v>
      </c>
      <c r="N160" s="936">
        <f t="shared" si="110"/>
        <v>0</v>
      </c>
      <c r="O160" s="937">
        <f t="shared" si="111"/>
        <v>0</v>
      </c>
      <c r="P160" s="938">
        <f t="shared" si="112"/>
        <v>0</v>
      </c>
      <c r="Q160" s="2761" t="s">
        <v>4178</v>
      </c>
      <c r="R160" s="913" t="b">
        <f t="shared" si="94"/>
        <v>1</v>
      </c>
      <c r="S160" s="3733" t="s">
        <v>536</v>
      </c>
      <c r="AB160" s="1629" t="b">
        <f t="shared" si="98"/>
        <v>1</v>
      </c>
      <c r="AC160" s="913" t="s">
        <v>1326</v>
      </c>
    </row>
    <row r="161" spans="1:29" ht="15.75" x14ac:dyDescent="0.25">
      <c r="A161" s="913" t="s">
        <v>1216</v>
      </c>
      <c r="B161" s="975"/>
      <c r="C161" s="952"/>
      <c r="D161" s="952"/>
      <c r="E161" s="1537">
        <v>43338.98</v>
      </c>
      <c r="F161" s="1538"/>
      <c r="G161" s="1539">
        <v>43338.98</v>
      </c>
      <c r="H161" s="1538">
        <f t="shared" si="113"/>
        <v>43338.98</v>
      </c>
      <c r="I161" s="1538">
        <f t="shared" si="114"/>
        <v>0</v>
      </c>
      <c r="J161" s="1539">
        <f>+H161+I161</f>
        <v>43338.98</v>
      </c>
      <c r="K161" s="1537">
        <f t="shared" si="115"/>
        <v>0</v>
      </c>
      <c r="L161" s="1538">
        <f t="shared" si="116"/>
        <v>0</v>
      </c>
      <c r="M161" s="1539">
        <f>+K161+L161</f>
        <v>0</v>
      </c>
      <c r="N161" s="936">
        <f t="shared" si="110"/>
        <v>0</v>
      </c>
      <c r="O161" s="937">
        <f t="shared" si="111"/>
        <v>0</v>
      </c>
      <c r="P161" s="938">
        <f t="shared" si="112"/>
        <v>0</v>
      </c>
      <c r="Q161" s="2761" t="s">
        <v>4178</v>
      </c>
      <c r="R161" s="913" t="b">
        <f t="shared" si="94"/>
        <v>1</v>
      </c>
      <c r="S161" s="3733" t="s">
        <v>1216</v>
      </c>
      <c r="AB161" s="1629" t="b">
        <f t="shared" si="98"/>
        <v>1</v>
      </c>
      <c r="AC161" s="913" t="s">
        <v>1327</v>
      </c>
    </row>
    <row r="162" spans="1:29" ht="30" x14ac:dyDescent="0.25">
      <c r="A162" s="1731" t="s">
        <v>4177</v>
      </c>
      <c r="B162" s="1470">
        <v>1</v>
      </c>
      <c r="C162" s="2402">
        <v>0</v>
      </c>
      <c r="D162" s="1471">
        <v>1</v>
      </c>
      <c r="E162" s="2773">
        <v>43559.61</v>
      </c>
      <c r="F162" s="2774">
        <v>-0.60000000009313226</v>
      </c>
      <c r="G162" s="2775">
        <v>43559.009999999907</v>
      </c>
      <c r="H162" s="1541">
        <f t="shared" si="113"/>
        <v>43559.61</v>
      </c>
      <c r="I162" s="1541">
        <f t="shared" si="114"/>
        <v>-0.60000000009313226</v>
      </c>
      <c r="J162" s="1542">
        <f>+H162+I162</f>
        <v>43559.009999999907</v>
      </c>
      <c r="K162" s="1540">
        <f t="shared" si="115"/>
        <v>0</v>
      </c>
      <c r="L162" s="1541">
        <f t="shared" si="116"/>
        <v>0</v>
      </c>
      <c r="M162" s="1542">
        <f>+K162+L162</f>
        <v>0</v>
      </c>
      <c r="N162" s="962">
        <f t="shared" si="110"/>
        <v>0</v>
      </c>
      <c r="O162" s="963">
        <f t="shared" si="111"/>
        <v>0</v>
      </c>
      <c r="P162" s="964">
        <f t="shared" si="112"/>
        <v>0</v>
      </c>
      <c r="Q162" s="3735">
        <f>+J162-'17NM_Flex Cost'!H61</f>
        <v>43559.009999999907</v>
      </c>
      <c r="R162" s="913" t="b">
        <f t="shared" si="94"/>
        <v>1</v>
      </c>
      <c r="S162" s="3734" t="s">
        <v>4177</v>
      </c>
      <c r="AB162" s="1629" t="b">
        <f t="shared" si="98"/>
        <v>1</v>
      </c>
      <c r="AC162" s="913" t="s">
        <v>1328</v>
      </c>
    </row>
    <row r="163" spans="1:29" x14ac:dyDescent="0.25">
      <c r="A163" s="1014" t="s">
        <v>2468</v>
      </c>
      <c r="B163" s="998"/>
      <c r="C163" s="999"/>
      <c r="D163" s="999"/>
      <c r="E163" s="1527"/>
      <c r="F163" s="2766"/>
      <c r="G163" s="2770"/>
      <c r="H163" s="2766"/>
      <c r="I163" s="1528"/>
      <c r="J163" s="1529"/>
      <c r="K163" s="1530"/>
      <c r="L163" s="1528"/>
      <c r="M163" s="1529"/>
      <c r="N163" s="971"/>
      <c r="O163" s="934"/>
      <c r="P163" s="935"/>
      <c r="R163" s="913" t="b">
        <f t="shared" si="94"/>
        <v>1</v>
      </c>
      <c r="S163" s="1508" t="s">
        <v>2468</v>
      </c>
      <c r="AB163" s="1629" t="b">
        <f t="shared" si="98"/>
        <v>1</v>
      </c>
      <c r="AC163" s="922" t="s">
        <v>1350</v>
      </c>
    </row>
    <row r="164" spans="1:29" x14ac:dyDescent="0.25">
      <c r="A164" s="913" t="s">
        <v>1325</v>
      </c>
      <c r="B164" s="975"/>
      <c r="C164" s="952"/>
      <c r="D164" s="952"/>
      <c r="E164" s="1537"/>
      <c r="F164" s="1538">
        <v>1399916.02</v>
      </c>
      <c r="G164" s="1539">
        <v>1399916.02</v>
      </c>
      <c r="H164" s="1538">
        <f t="shared" ref="H164:I168" si="117">E164*$D$168</f>
        <v>0</v>
      </c>
      <c r="I164" s="1538">
        <f t="shared" si="117"/>
        <v>0</v>
      </c>
      <c r="J164" s="1539">
        <f>+H164+I164</f>
        <v>0</v>
      </c>
      <c r="K164" s="1537">
        <f t="shared" ref="K164:L168" si="118">+E164*$C$168</f>
        <v>0</v>
      </c>
      <c r="L164" s="1538">
        <f t="shared" si="118"/>
        <v>1399916.02</v>
      </c>
      <c r="M164" s="1539">
        <f>+K164+L164</f>
        <v>1399916.02</v>
      </c>
      <c r="N164" s="936">
        <f t="shared" ref="N164:P168" si="119">+E164-(H164+K164)</f>
        <v>0</v>
      </c>
      <c r="O164" s="937">
        <f t="shared" si="119"/>
        <v>0</v>
      </c>
      <c r="P164" s="938">
        <f t="shared" si="119"/>
        <v>0</v>
      </c>
      <c r="R164" s="913" t="b">
        <f t="shared" si="94"/>
        <v>0</v>
      </c>
      <c r="S164" s="913" t="s">
        <v>1214</v>
      </c>
      <c r="AB164" s="1629" t="b">
        <f t="shared" si="98"/>
        <v>1</v>
      </c>
      <c r="AC164" s="917" t="s">
        <v>1844</v>
      </c>
    </row>
    <row r="165" spans="1:29" x14ac:dyDescent="0.25">
      <c r="A165" s="913" t="s">
        <v>1326</v>
      </c>
      <c r="B165" s="975"/>
      <c r="C165" s="952"/>
      <c r="D165" s="952"/>
      <c r="E165" s="1537"/>
      <c r="F165" s="1538">
        <v>-265225.62</v>
      </c>
      <c r="G165" s="1539">
        <v>-265225.62</v>
      </c>
      <c r="H165" s="1538">
        <f t="shared" si="117"/>
        <v>0</v>
      </c>
      <c r="I165" s="1538">
        <f t="shared" si="117"/>
        <v>0</v>
      </c>
      <c r="J165" s="1539">
        <f>+H165+I165</f>
        <v>0</v>
      </c>
      <c r="K165" s="1537">
        <f t="shared" si="118"/>
        <v>0</v>
      </c>
      <c r="L165" s="1538">
        <f t="shared" si="118"/>
        <v>-265225.62</v>
      </c>
      <c r="M165" s="1539">
        <f>+K165+L165</f>
        <v>-265225.62</v>
      </c>
      <c r="N165" s="936">
        <f t="shared" si="119"/>
        <v>0</v>
      </c>
      <c r="O165" s="937">
        <f t="shared" si="119"/>
        <v>0</v>
      </c>
      <c r="P165" s="938">
        <f t="shared" si="119"/>
        <v>0</v>
      </c>
      <c r="R165" s="913" t="b">
        <f t="shared" si="94"/>
        <v>0</v>
      </c>
      <c r="S165" s="913" t="s">
        <v>1215</v>
      </c>
      <c r="AB165" s="1629" t="b">
        <f t="shared" si="98"/>
        <v>1</v>
      </c>
      <c r="AC165" s="913" t="s">
        <v>1325</v>
      </c>
    </row>
    <row r="166" spans="1:29" x14ac:dyDescent="0.25">
      <c r="A166" s="913" t="s">
        <v>1327</v>
      </c>
      <c r="B166" s="975"/>
      <c r="C166" s="952"/>
      <c r="D166" s="952"/>
      <c r="E166" s="1537">
        <v>464.07</v>
      </c>
      <c r="F166" s="1538"/>
      <c r="G166" s="1539">
        <v>464.07</v>
      </c>
      <c r="H166" s="1538">
        <f t="shared" si="117"/>
        <v>0</v>
      </c>
      <c r="I166" s="1538">
        <f t="shared" si="117"/>
        <v>0</v>
      </c>
      <c r="J166" s="1539">
        <f>+H166+I166</f>
        <v>0</v>
      </c>
      <c r="K166" s="1537">
        <f t="shared" si="118"/>
        <v>464.07</v>
      </c>
      <c r="L166" s="1538">
        <f t="shared" si="118"/>
        <v>0</v>
      </c>
      <c r="M166" s="1539">
        <f>+K166+L166</f>
        <v>464.07</v>
      </c>
      <c r="N166" s="936">
        <f t="shared" si="119"/>
        <v>0</v>
      </c>
      <c r="O166" s="937">
        <f t="shared" si="119"/>
        <v>0</v>
      </c>
      <c r="P166" s="938">
        <f t="shared" si="119"/>
        <v>0</v>
      </c>
      <c r="R166" s="913" t="b">
        <f t="shared" si="94"/>
        <v>0</v>
      </c>
      <c r="S166" s="913" t="s">
        <v>536</v>
      </c>
      <c r="AB166" s="1629" t="b">
        <f t="shared" si="98"/>
        <v>1</v>
      </c>
      <c r="AC166" s="913" t="s">
        <v>1326</v>
      </c>
    </row>
    <row r="167" spans="1:29" x14ac:dyDescent="0.25">
      <c r="A167" s="913" t="s">
        <v>1328</v>
      </c>
      <c r="B167" s="975"/>
      <c r="C167" s="952"/>
      <c r="D167" s="952"/>
      <c r="E167" s="1537">
        <v>211080.98</v>
      </c>
      <c r="F167" s="1538"/>
      <c r="G167" s="1539">
        <v>211080.98</v>
      </c>
      <c r="H167" s="1538">
        <f t="shared" si="117"/>
        <v>0</v>
      </c>
      <c r="I167" s="1538">
        <f t="shared" si="117"/>
        <v>0</v>
      </c>
      <c r="J167" s="1539">
        <f>+H167+I167</f>
        <v>0</v>
      </c>
      <c r="K167" s="1537">
        <f t="shared" si="118"/>
        <v>211080.98</v>
      </c>
      <c r="L167" s="1538">
        <f t="shared" si="118"/>
        <v>0</v>
      </c>
      <c r="M167" s="1539">
        <f>+K167+L167</f>
        <v>211080.98</v>
      </c>
      <c r="N167" s="936">
        <f t="shared" si="119"/>
        <v>0</v>
      </c>
      <c r="O167" s="937">
        <f t="shared" si="119"/>
        <v>0</v>
      </c>
      <c r="P167" s="938">
        <f t="shared" si="119"/>
        <v>0</v>
      </c>
      <c r="R167" s="913" t="b">
        <f t="shared" si="94"/>
        <v>0</v>
      </c>
      <c r="S167" s="913" t="s">
        <v>1216</v>
      </c>
      <c r="AB167" s="1629" t="b">
        <f t="shared" si="98"/>
        <v>1</v>
      </c>
      <c r="AC167" s="913" t="s">
        <v>1327</v>
      </c>
    </row>
    <row r="168" spans="1:29" x14ac:dyDescent="0.25">
      <c r="A168" s="1731" t="s">
        <v>2468</v>
      </c>
      <c r="B168" s="1470">
        <v>1</v>
      </c>
      <c r="C168" s="2402">
        <v>1</v>
      </c>
      <c r="D168" s="1471">
        <f>B168-C168</f>
        <v>0</v>
      </c>
      <c r="E168" s="2773">
        <v>211545.05000000002</v>
      </c>
      <c r="F168" s="2774">
        <v>1134690.3999999999</v>
      </c>
      <c r="G168" s="2775">
        <v>1346235.45</v>
      </c>
      <c r="H168" s="1541">
        <f t="shared" si="117"/>
        <v>0</v>
      </c>
      <c r="I168" s="1541">
        <f t="shared" si="117"/>
        <v>0</v>
      </c>
      <c r="J168" s="1542">
        <f>+H168+I168</f>
        <v>0</v>
      </c>
      <c r="K168" s="1540">
        <f t="shared" si="118"/>
        <v>211545.05000000002</v>
      </c>
      <c r="L168" s="1541">
        <f t="shared" si="118"/>
        <v>1134690.3999999999</v>
      </c>
      <c r="M168" s="1542">
        <f>+K168+L168</f>
        <v>1346235.45</v>
      </c>
      <c r="N168" s="962">
        <f t="shared" si="119"/>
        <v>0</v>
      </c>
      <c r="O168" s="963">
        <f t="shared" si="119"/>
        <v>0</v>
      </c>
      <c r="P168" s="964">
        <f t="shared" si="119"/>
        <v>0</v>
      </c>
      <c r="Q168" s="1489">
        <f>+J168-'17NM_Flex Cost'!H31</f>
        <v>0</v>
      </c>
      <c r="R168" s="913" t="b">
        <f t="shared" si="94"/>
        <v>1</v>
      </c>
      <c r="S168" s="1731" t="s">
        <v>2468</v>
      </c>
      <c r="AB168" s="1629" t="b">
        <f t="shared" si="98"/>
        <v>1</v>
      </c>
      <c r="AC168" s="913" t="s">
        <v>1328</v>
      </c>
    </row>
    <row r="169" spans="1:29" x14ac:dyDescent="0.25">
      <c r="A169" s="917" t="s">
        <v>1349</v>
      </c>
      <c r="B169" s="998"/>
      <c r="C169" s="999"/>
      <c r="D169" s="999"/>
      <c r="E169" s="1527"/>
      <c r="F169" s="2766"/>
      <c r="G169" s="2770"/>
      <c r="H169" s="2766"/>
      <c r="I169" s="1528"/>
      <c r="J169" s="1529"/>
      <c r="K169" s="1530"/>
      <c r="L169" s="1528"/>
      <c r="M169" s="1529"/>
      <c r="N169" s="971"/>
      <c r="O169" s="934"/>
      <c r="P169" s="935"/>
      <c r="R169" s="913" t="b">
        <f t="shared" si="94"/>
        <v>0</v>
      </c>
      <c r="S169" s="917" t="s">
        <v>1619</v>
      </c>
      <c r="AB169" s="1629" t="b">
        <f t="shared" si="98"/>
        <v>1</v>
      </c>
      <c r="AC169" s="922" t="s">
        <v>1844</v>
      </c>
    </row>
    <row r="170" spans="1:29" x14ac:dyDescent="0.25">
      <c r="A170" s="913" t="s">
        <v>1325</v>
      </c>
      <c r="B170" s="975"/>
      <c r="C170" s="952"/>
      <c r="D170" s="952"/>
      <c r="E170" s="1537"/>
      <c r="F170" s="1538">
        <v>3208450.09</v>
      </c>
      <c r="G170" s="1539">
        <v>3208450.09</v>
      </c>
      <c r="H170" s="1538">
        <f t="shared" ref="H170:I174" si="120">E170*$D$174</f>
        <v>0</v>
      </c>
      <c r="I170" s="1538">
        <f t="shared" si="120"/>
        <v>249452.6431429915</v>
      </c>
      <c r="J170" s="1539">
        <f>+H170+I170</f>
        <v>249452.6431429915</v>
      </c>
      <c r="K170" s="1537">
        <f t="shared" ref="K170:L174" si="121">+E170*$C$174</f>
        <v>0</v>
      </c>
      <c r="L170" s="1538">
        <f t="shared" si="121"/>
        <v>2958997.4468570082</v>
      </c>
      <c r="M170" s="1539">
        <f>+K170+L170</f>
        <v>2958997.4468570082</v>
      </c>
      <c r="N170" s="942">
        <f t="shared" ref="N170:N174" si="122">+E170-(H170+K170)</f>
        <v>0</v>
      </c>
      <c r="O170" s="943">
        <f t="shared" ref="O170:O174" si="123">+F170-(I170+L170)</f>
        <v>0</v>
      </c>
      <c r="P170" s="994">
        <f t="shared" ref="P170:P174" si="124">+G170-(J170+M170)</f>
        <v>0</v>
      </c>
      <c r="R170" s="913" t="b">
        <f t="shared" si="94"/>
        <v>0</v>
      </c>
      <c r="S170" s="913" t="s">
        <v>1214</v>
      </c>
      <c r="AB170" s="1629" t="b">
        <f t="shared" si="98"/>
        <v>1</v>
      </c>
      <c r="AC170" s="917" t="s">
        <v>1351</v>
      </c>
    </row>
    <row r="171" spans="1:29" x14ac:dyDescent="0.25">
      <c r="A171" s="913" t="s">
        <v>1326</v>
      </c>
      <c r="B171" s="975"/>
      <c r="C171" s="952"/>
      <c r="D171" s="952"/>
      <c r="E171" s="1537"/>
      <c r="F171" s="1538">
        <v>7676556.3499999996</v>
      </c>
      <c r="G171" s="1539">
        <v>7676556.3499999996</v>
      </c>
      <c r="H171" s="1538">
        <f t="shared" si="120"/>
        <v>0</v>
      </c>
      <c r="I171" s="1538">
        <f t="shared" si="120"/>
        <v>596841.8451363896</v>
      </c>
      <c r="J171" s="1539">
        <f>+H171+I171</f>
        <v>596841.8451363896</v>
      </c>
      <c r="K171" s="1537">
        <f t="shared" si="121"/>
        <v>0</v>
      </c>
      <c r="L171" s="1538">
        <f t="shared" si="121"/>
        <v>7079714.5048636105</v>
      </c>
      <c r="M171" s="1539">
        <f>+K171+L171</f>
        <v>7079714.5048636105</v>
      </c>
      <c r="N171" s="942">
        <f t="shared" si="122"/>
        <v>0</v>
      </c>
      <c r="O171" s="943">
        <f t="shared" si="123"/>
        <v>0</v>
      </c>
      <c r="P171" s="944">
        <f t="shared" si="124"/>
        <v>0</v>
      </c>
      <c r="R171" s="913" t="b">
        <f t="shared" si="94"/>
        <v>0</v>
      </c>
      <c r="S171" s="913" t="s">
        <v>1215</v>
      </c>
      <c r="AB171" s="1629" t="b">
        <f t="shared" si="98"/>
        <v>1</v>
      </c>
      <c r="AC171" s="913" t="s">
        <v>1325</v>
      </c>
    </row>
    <row r="172" spans="1:29" x14ac:dyDescent="0.25">
      <c r="A172" s="913" t="s">
        <v>1327</v>
      </c>
      <c r="B172" s="975"/>
      <c r="C172" s="952"/>
      <c r="D172" s="952"/>
      <c r="E172" s="1537">
        <v>846782.68</v>
      </c>
      <c r="F172" s="1538"/>
      <c r="G172" s="1539">
        <v>846782.68</v>
      </c>
      <c r="H172" s="1538">
        <f t="shared" si="120"/>
        <v>65836.204948946543</v>
      </c>
      <c r="I172" s="1538">
        <f t="shared" si="120"/>
        <v>0</v>
      </c>
      <c r="J172" s="1539">
        <f>+H172+I172</f>
        <v>65836.204948946543</v>
      </c>
      <c r="K172" s="1537">
        <f t="shared" si="121"/>
        <v>780946.47505105345</v>
      </c>
      <c r="L172" s="1538">
        <f t="shared" si="121"/>
        <v>0</v>
      </c>
      <c r="M172" s="1539">
        <f>+K172+L172</f>
        <v>780946.47505105345</v>
      </c>
      <c r="N172" s="942">
        <f t="shared" si="122"/>
        <v>0</v>
      </c>
      <c r="O172" s="943">
        <f t="shared" si="123"/>
        <v>0</v>
      </c>
      <c r="P172" s="944">
        <f t="shared" si="124"/>
        <v>0</v>
      </c>
      <c r="R172" s="913" t="b">
        <f t="shared" si="94"/>
        <v>0</v>
      </c>
      <c r="S172" s="913" t="s">
        <v>536</v>
      </c>
      <c r="AB172" s="1629" t="b">
        <f t="shared" si="98"/>
        <v>1</v>
      </c>
      <c r="AC172" s="913" t="s">
        <v>1326</v>
      </c>
    </row>
    <row r="173" spans="1:29" x14ac:dyDescent="0.25">
      <c r="A173" s="913" t="s">
        <v>1328</v>
      </c>
      <c r="B173" s="975"/>
      <c r="C173" s="952"/>
      <c r="D173" s="952"/>
      <c r="E173" s="1537">
        <v>2553480.52</v>
      </c>
      <c r="F173" s="1538"/>
      <c r="G173" s="1539">
        <v>2553480.52</v>
      </c>
      <c r="H173" s="1538">
        <f t="shared" si="120"/>
        <v>198529.64735634718</v>
      </c>
      <c r="I173" s="1538">
        <f t="shared" si="120"/>
        <v>0</v>
      </c>
      <c r="J173" s="1539">
        <f>+H173+I173</f>
        <v>198529.64735634718</v>
      </c>
      <c r="K173" s="1537">
        <f t="shared" si="121"/>
        <v>2354950.8726436528</v>
      </c>
      <c r="L173" s="1538">
        <f t="shared" si="121"/>
        <v>0</v>
      </c>
      <c r="M173" s="1539">
        <f>+K173+L173</f>
        <v>2354950.8726436528</v>
      </c>
      <c r="N173" s="942">
        <f t="shared" si="122"/>
        <v>0</v>
      </c>
      <c r="O173" s="943">
        <f t="shared" si="123"/>
        <v>0</v>
      </c>
      <c r="P173" s="944">
        <f t="shared" si="124"/>
        <v>0</v>
      </c>
      <c r="R173" s="913" t="b">
        <f t="shared" si="94"/>
        <v>0</v>
      </c>
      <c r="S173" s="913" t="s">
        <v>1216</v>
      </c>
      <c r="AB173" s="1629" t="b">
        <f t="shared" si="98"/>
        <v>1</v>
      </c>
      <c r="AC173" s="913" t="s">
        <v>1327</v>
      </c>
    </row>
    <row r="174" spans="1:29" x14ac:dyDescent="0.25">
      <c r="A174" s="922" t="s">
        <v>1349</v>
      </c>
      <c r="B174" s="1008">
        <v>1</v>
      </c>
      <c r="C174" s="1009">
        <f>+'17Lab_PLRecon'!F102</f>
        <v>0.92225135621698529</v>
      </c>
      <c r="D174" s="1009">
        <f>B174-C174</f>
        <v>7.7748643783014715E-2</v>
      </c>
      <c r="E174" s="1549">
        <v>3400263.2</v>
      </c>
      <c r="F174" s="1550">
        <v>10885006.439999999</v>
      </c>
      <c r="G174" s="1551">
        <v>14285269.639999999</v>
      </c>
      <c r="H174" s="1550">
        <f t="shared" si="120"/>
        <v>264365.85230529372</v>
      </c>
      <c r="I174" s="1550">
        <f t="shared" si="120"/>
        <v>846294.48827938107</v>
      </c>
      <c r="J174" s="1551">
        <f>+H174+I174</f>
        <v>1110660.3405846749</v>
      </c>
      <c r="K174" s="1549">
        <f t="shared" si="121"/>
        <v>3135897.3476947066</v>
      </c>
      <c r="L174" s="1550">
        <f t="shared" si="121"/>
        <v>10038711.951720618</v>
      </c>
      <c r="M174" s="1551">
        <f>+K174+L174</f>
        <v>13174609.299415324</v>
      </c>
      <c r="N174" s="995">
        <f t="shared" si="122"/>
        <v>0</v>
      </c>
      <c r="O174" s="996">
        <f t="shared" si="123"/>
        <v>0</v>
      </c>
      <c r="P174" s="997">
        <f t="shared" si="124"/>
        <v>0</v>
      </c>
      <c r="Q174" s="1489">
        <f>+J174-'17NM_Flex Cost'!H32</f>
        <v>0</v>
      </c>
      <c r="R174" s="913" t="b">
        <f t="shared" si="94"/>
        <v>0</v>
      </c>
      <c r="S174" s="922" t="s">
        <v>1619</v>
      </c>
      <c r="AB174" s="1629" t="b">
        <f t="shared" si="98"/>
        <v>1</v>
      </c>
      <c r="AC174" s="913" t="s">
        <v>1328</v>
      </c>
    </row>
    <row r="175" spans="1:29" x14ac:dyDescent="0.25">
      <c r="A175" s="917" t="s">
        <v>1350</v>
      </c>
      <c r="B175" s="998"/>
      <c r="C175" s="999"/>
      <c r="D175" s="999"/>
      <c r="E175" s="1527"/>
      <c r="F175" s="2766"/>
      <c r="G175" s="2770"/>
      <c r="H175" s="2766"/>
      <c r="I175" s="1528"/>
      <c r="J175" s="1529"/>
      <c r="K175" s="1530"/>
      <c r="L175" s="1528"/>
      <c r="M175" s="1529"/>
      <c r="N175" s="971"/>
      <c r="O175" s="934"/>
      <c r="P175" s="935"/>
      <c r="R175" s="913" t="b">
        <f t="shared" si="94"/>
        <v>0</v>
      </c>
      <c r="S175" s="917" t="s">
        <v>1620</v>
      </c>
      <c r="AB175" s="1629" t="b">
        <f t="shared" si="98"/>
        <v>1</v>
      </c>
      <c r="AC175" s="922" t="s">
        <v>1351</v>
      </c>
    </row>
    <row r="176" spans="1:29" x14ac:dyDescent="0.25">
      <c r="A176" s="913" t="s">
        <v>1325</v>
      </c>
      <c r="B176" s="975"/>
      <c r="C176" s="952"/>
      <c r="D176" s="952"/>
      <c r="E176" s="1537"/>
      <c r="F176" s="1538">
        <v>875398.18</v>
      </c>
      <c r="G176" s="1539">
        <v>875398.18</v>
      </c>
      <c r="H176" s="1538">
        <f t="shared" ref="H176:I180" si="125">E176*$D$180</f>
        <v>0</v>
      </c>
      <c r="I176" s="1538">
        <f t="shared" si="125"/>
        <v>78502.797506879986</v>
      </c>
      <c r="J176" s="1539">
        <f>+H176+I176</f>
        <v>78502.797506879986</v>
      </c>
      <c r="K176" s="1537">
        <f t="shared" ref="K176:L180" si="126">+E176*$C$180</f>
        <v>0</v>
      </c>
      <c r="L176" s="1538">
        <f t="shared" si="126"/>
        <v>796895.38249312004</v>
      </c>
      <c r="M176" s="1539">
        <f>+K176+L176</f>
        <v>796895.38249312004</v>
      </c>
      <c r="N176" s="942">
        <f t="shared" ref="N176:P180" si="127">+E176-(H176+K176)</f>
        <v>0</v>
      </c>
      <c r="O176" s="943">
        <f t="shared" si="127"/>
        <v>0</v>
      </c>
      <c r="P176" s="994">
        <f t="shared" si="127"/>
        <v>0</v>
      </c>
      <c r="R176" s="913" t="b">
        <f t="shared" si="94"/>
        <v>0</v>
      </c>
      <c r="S176" s="913" t="s">
        <v>1214</v>
      </c>
      <c r="AB176" s="1629" t="b">
        <f t="shared" si="98"/>
        <v>1</v>
      </c>
      <c r="AC176" s="917" t="s">
        <v>1352</v>
      </c>
    </row>
    <row r="177" spans="1:29" x14ac:dyDescent="0.25">
      <c r="A177" s="913" t="s">
        <v>1326</v>
      </c>
      <c r="B177" s="975"/>
      <c r="C177" s="952"/>
      <c r="D177" s="952"/>
      <c r="E177" s="1537"/>
      <c r="F177" s="1538">
        <v>583788.25</v>
      </c>
      <c r="G177" s="1539">
        <v>583788.25</v>
      </c>
      <c r="H177" s="1538">
        <f t="shared" si="125"/>
        <v>0</v>
      </c>
      <c r="I177" s="1538">
        <f t="shared" si="125"/>
        <v>52352.188779562945</v>
      </c>
      <c r="J177" s="1539">
        <f>+H177+I177</f>
        <v>52352.188779562945</v>
      </c>
      <c r="K177" s="1537">
        <f t="shared" si="126"/>
        <v>0</v>
      </c>
      <c r="L177" s="1538">
        <f t="shared" si="126"/>
        <v>531436.06122043706</v>
      </c>
      <c r="M177" s="1539">
        <f>+K177+L177</f>
        <v>531436.06122043706</v>
      </c>
      <c r="N177" s="942">
        <f t="shared" si="127"/>
        <v>0</v>
      </c>
      <c r="O177" s="943">
        <f t="shared" si="127"/>
        <v>0</v>
      </c>
      <c r="P177" s="944">
        <f t="shared" si="127"/>
        <v>0</v>
      </c>
      <c r="R177" s="913" t="b">
        <f t="shared" si="94"/>
        <v>0</v>
      </c>
      <c r="S177" s="913" t="s">
        <v>1215</v>
      </c>
      <c r="AB177" s="1629" t="b">
        <f t="shared" si="98"/>
        <v>1</v>
      </c>
      <c r="AC177" s="913" t="s">
        <v>1325</v>
      </c>
    </row>
    <row r="178" spans="1:29" x14ac:dyDescent="0.25">
      <c r="A178" s="913" t="s">
        <v>1327</v>
      </c>
      <c r="B178" s="975"/>
      <c r="C178" s="952"/>
      <c r="D178" s="952"/>
      <c r="E178" s="1537">
        <v>179597.58</v>
      </c>
      <c r="F178" s="1538"/>
      <c r="G178" s="1539">
        <v>179597.58</v>
      </c>
      <c r="H178" s="1538">
        <f t="shared" si="125"/>
        <v>16105.7136941565</v>
      </c>
      <c r="I178" s="1538">
        <f t="shared" si="125"/>
        <v>0</v>
      </c>
      <c r="J178" s="1539">
        <f>+H178+I178</f>
        <v>16105.7136941565</v>
      </c>
      <c r="K178" s="1537">
        <f t="shared" si="126"/>
        <v>163491.86630584349</v>
      </c>
      <c r="L178" s="1538">
        <f t="shared" si="126"/>
        <v>0</v>
      </c>
      <c r="M178" s="1539">
        <f>+K178+L178</f>
        <v>163491.86630584349</v>
      </c>
      <c r="N178" s="942">
        <f t="shared" si="127"/>
        <v>0</v>
      </c>
      <c r="O178" s="943">
        <f t="shared" si="127"/>
        <v>0</v>
      </c>
      <c r="P178" s="944">
        <f t="shared" si="127"/>
        <v>0</v>
      </c>
      <c r="R178" s="913" t="b">
        <f t="shared" si="94"/>
        <v>0</v>
      </c>
      <c r="S178" s="913" t="s">
        <v>536</v>
      </c>
      <c r="AB178" s="1629" t="b">
        <f t="shared" si="98"/>
        <v>1</v>
      </c>
      <c r="AC178" s="913" t="s">
        <v>1326</v>
      </c>
    </row>
    <row r="179" spans="1:29" x14ac:dyDescent="0.25">
      <c r="A179" s="913" t="s">
        <v>1328</v>
      </c>
      <c r="B179" s="975"/>
      <c r="C179" s="952"/>
      <c r="D179" s="952"/>
      <c r="E179" s="1537">
        <v>457013.08</v>
      </c>
      <c r="F179" s="1538"/>
      <c r="G179" s="1539">
        <v>457013.08</v>
      </c>
      <c r="H179" s="1538">
        <f t="shared" si="125"/>
        <v>40983.41314490229</v>
      </c>
      <c r="I179" s="1538">
        <f t="shared" si="125"/>
        <v>0</v>
      </c>
      <c r="J179" s="1539">
        <f>+H179+I179</f>
        <v>40983.41314490229</v>
      </c>
      <c r="K179" s="1537">
        <f t="shared" si="126"/>
        <v>416029.66685509775</v>
      </c>
      <c r="L179" s="1538">
        <f t="shared" si="126"/>
        <v>0</v>
      </c>
      <c r="M179" s="1539">
        <f>+K179+L179</f>
        <v>416029.66685509775</v>
      </c>
      <c r="N179" s="942">
        <f t="shared" si="127"/>
        <v>0</v>
      </c>
      <c r="O179" s="943">
        <f t="shared" si="127"/>
        <v>0</v>
      </c>
      <c r="P179" s="944">
        <f t="shared" si="127"/>
        <v>0</v>
      </c>
      <c r="R179" s="913" t="b">
        <f t="shared" si="94"/>
        <v>0</v>
      </c>
      <c r="S179" s="913" t="s">
        <v>1216</v>
      </c>
      <c r="AB179" s="1629" t="b">
        <f t="shared" si="98"/>
        <v>1</v>
      </c>
      <c r="AC179" s="913" t="s">
        <v>1327</v>
      </c>
    </row>
    <row r="180" spans="1:29" x14ac:dyDescent="0.25">
      <c r="A180" s="922" t="s">
        <v>1350</v>
      </c>
      <c r="B180" s="1008">
        <v>1</v>
      </c>
      <c r="C180" s="1009">
        <f>+'17Lab_PLRecon'!F103</f>
        <v>0.91032332565863916</v>
      </c>
      <c r="D180" s="1009">
        <f>B180-C180</f>
        <v>8.967667434136084E-2</v>
      </c>
      <c r="E180" s="1549">
        <v>636610.66</v>
      </c>
      <c r="F180" s="1550">
        <v>1459186.4300000002</v>
      </c>
      <c r="G180" s="1551">
        <v>2095797.0900000003</v>
      </c>
      <c r="H180" s="1550">
        <f t="shared" si="125"/>
        <v>57089.126839058794</v>
      </c>
      <c r="I180" s="1550">
        <f t="shared" si="125"/>
        <v>130854.98628644295</v>
      </c>
      <c r="J180" s="1551">
        <f>+H180+I180</f>
        <v>187944.11312550172</v>
      </c>
      <c r="K180" s="1549">
        <f t="shared" si="126"/>
        <v>579521.53316094121</v>
      </c>
      <c r="L180" s="1550">
        <f t="shared" si="126"/>
        <v>1328331.4437135572</v>
      </c>
      <c r="M180" s="1551">
        <f>+K180+L180</f>
        <v>1907852.9768744984</v>
      </c>
      <c r="N180" s="995">
        <f t="shared" si="127"/>
        <v>0</v>
      </c>
      <c r="O180" s="996">
        <f t="shared" si="127"/>
        <v>0</v>
      </c>
      <c r="P180" s="997">
        <f t="shared" si="127"/>
        <v>0</v>
      </c>
      <c r="Q180" s="1489">
        <f>+J180-'17NM_Flex Cost'!H33</f>
        <v>0</v>
      </c>
      <c r="R180" s="913" t="b">
        <f t="shared" si="94"/>
        <v>0</v>
      </c>
      <c r="S180" s="922" t="s">
        <v>1620</v>
      </c>
      <c r="AB180" s="1629" t="b">
        <f t="shared" si="98"/>
        <v>1</v>
      </c>
      <c r="AC180" s="913" t="s">
        <v>1328</v>
      </c>
    </row>
    <row r="181" spans="1:29" x14ac:dyDescent="0.25">
      <c r="A181" s="917" t="s">
        <v>1844</v>
      </c>
      <c r="B181" s="998"/>
      <c r="C181" s="999"/>
      <c r="D181" s="999"/>
      <c r="E181" s="1527"/>
      <c r="F181" s="2766"/>
      <c r="G181" s="2770"/>
      <c r="H181" s="2766"/>
      <c r="I181" s="1528"/>
      <c r="J181" s="1529"/>
      <c r="K181" s="1530"/>
      <c r="L181" s="1528"/>
      <c r="M181" s="1529"/>
      <c r="N181" s="971"/>
      <c r="O181" s="934"/>
      <c r="P181" s="935"/>
      <c r="R181" s="913" t="b">
        <f t="shared" si="94"/>
        <v>0</v>
      </c>
      <c r="S181" s="917" t="s">
        <v>1798</v>
      </c>
      <c r="AB181" s="1629" t="b">
        <f t="shared" si="98"/>
        <v>1</v>
      </c>
      <c r="AC181" s="922" t="s">
        <v>1352</v>
      </c>
    </row>
    <row r="182" spans="1:29" x14ac:dyDescent="0.25">
      <c r="A182" s="913" t="s">
        <v>1325</v>
      </c>
      <c r="B182" s="975"/>
      <c r="C182" s="952"/>
      <c r="D182" s="952"/>
      <c r="E182" s="1537"/>
      <c r="F182" s="1538">
        <v>788349.18</v>
      </c>
      <c r="G182" s="1539">
        <v>788349.18</v>
      </c>
      <c r="H182" s="1538">
        <f t="shared" ref="H182:I186" si="128">E182*$D$186</f>
        <v>0</v>
      </c>
      <c r="I182" s="1538">
        <f t="shared" si="128"/>
        <v>146027.92152575962</v>
      </c>
      <c r="J182" s="1539">
        <f>+H182+I182</f>
        <v>146027.92152575962</v>
      </c>
      <c r="K182" s="1537">
        <f t="shared" ref="K182:L186" si="129">+E182*$C$186</f>
        <v>0</v>
      </c>
      <c r="L182" s="1538">
        <f t="shared" si="129"/>
        <v>642321.25847424043</v>
      </c>
      <c r="M182" s="1539">
        <f>+K182+L182</f>
        <v>642321.25847424043</v>
      </c>
      <c r="N182" s="942">
        <f t="shared" ref="N182:P186" si="130">+E182-(H182+K182)</f>
        <v>0</v>
      </c>
      <c r="O182" s="943">
        <f t="shared" si="130"/>
        <v>0</v>
      </c>
      <c r="P182" s="994">
        <f t="shared" si="130"/>
        <v>0</v>
      </c>
      <c r="R182" s="913" t="b">
        <f t="shared" si="94"/>
        <v>0</v>
      </c>
      <c r="S182" s="913" t="s">
        <v>1214</v>
      </c>
      <c r="AB182" s="1629" t="b">
        <f t="shared" ref="AB182:AB213" si="131">A204=AC182</f>
        <v>1</v>
      </c>
      <c r="AC182" s="1014" t="s">
        <v>1353</v>
      </c>
    </row>
    <row r="183" spans="1:29" x14ac:dyDescent="0.25">
      <c r="A183" s="913" t="s">
        <v>1326</v>
      </c>
      <c r="B183" s="975"/>
      <c r="C183" s="952"/>
      <c r="D183" s="952"/>
      <c r="E183" s="1537"/>
      <c r="F183" s="1538">
        <v>288925.67</v>
      </c>
      <c r="G183" s="1539">
        <v>288925.67</v>
      </c>
      <c r="H183" s="1538">
        <f t="shared" si="128"/>
        <v>0</v>
      </c>
      <c r="I183" s="1538">
        <f t="shared" si="128"/>
        <v>53518.435911276669</v>
      </c>
      <c r="J183" s="1539">
        <f>+H183+I183</f>
        <v>53518.435911276669</v>
      </c>
      <c r="K183" s="1537">
        <f t="shared" si="129"/>
        <v>0</v>
      </c>
      <c r="L183" s="1538">
        <f t="shared" si="129"/>
        <v>235407.23408872331</v>
      </c>
      <c r="M183" s="1539">
        <f>+K183+L183</f>
        <v>235407.23408872331</v>
      </c>
      <c r="N183" s="942">
        <f t="shared" si="130"/>
        <v>0</v>
      </c>
      <c r="O183" s="943">
        <f t="shared" si="130"/>
        <v>0</v>
      </c>
      <c r="P183" s="944">
        <f t="shared" si="130"/>
        <v>0</v>
      </c>
      <c r="R183" s="913" t="b">
        <f t="shared" si="94"/>
        <v>0</v>
      </c>
      <c r="S183" s="913" t="s">
        <v>1215</v>
      </c>
      <c r="AB183" s="1629" t="b">
        <f t="shared" si="131"/>
        <v>1</v>
      </c>
      <c r="AC183" s="913" t="s">
        <v>1325</v>
      </c>
    </row>
    <row r="184" spans="1:29" x14ac:dyDescent="0.25">
      <c r="A184" s="913" t="s">
        <v>1327</v>
      </c>
      <c r="B184" s="975"/>
      <c r="C184" s="952"/>
      <c r="D184" s="952"/>
      <c r="E184" s="1537">
        <v>208501.63</v>
      </c>
      <c r="F184" s="1538"/>
      <c r="G184" s="1539">
        <v>208501.63</v>
      </c>
      <c r="H184" s="1538">
        <f t="shared" si="128"/>
        <v>38621.286653247953</v>
      </c>
      <c r="I184" s="1538">
        <f t="shared" si="128"/>
        <v>0</v>
      </c>
      <c r="J184" s="1539">
        <f>+H184+I184</f>
        <v>38621.286653247953</v>
      </c>
      <c r="K184" s="1537">
        <f t="shared" si="129"/>
        <v>169880.34334675205</v>
      </c>
      <c r="L184" s="1538">
        <f t="shared" si="129"/>
        <v>0</v>
      </c>
      <c r="M184" s="1539">
        <f>+K184+L184</f>
        <v>169880.34334675205</v>
      </c>
      <c r="N184" s="942">
        <f t="shared" si="130"/>
        <v>0</v>
      </c>
      <c r="O184" s="943">
        <f t="shared" si="130"/>
        <v>0</v>
      </c>
      <c r="P184" s="944">
        <f t="shared" si="130"/>
        <v>0</v>
      </c>
      <c r="R184" s="913" t="b">
        <f t="shared" si="94"/>
        <v>0</v>
      </c>
      <c r="S184" s="913" t="s">
        <v>536</v>
      </c>
      <c r="AB184" s="1629" t="b">
        <f t="shared" si="131"/>
        <v>1</v>
      </c>
      <c r="AC184" s="913" t="s">
        <v>1326</v>
      </c>
    </row>
    <row r="185" spans="1:29" x14ac:dyDescent="0.25">
      <c r="A185" s="913" t="s">
        <v>1328</v>
      </c>
      <c r="B185" s="975"/>
      <c r="C185" s="952"/>
      <c r="D185" s="952"/>
      <c r="E185" s="1537">
        <v>453376.04</v>
      </c>
      <c r="F185" s="1538"/>
      <c r="G185" s="1539">
        <v>453376.04</v>
      </c>
      <c r="H185" s="1538">
        <f t="shared" si="128"/>
        <v>83979.995756169432</v>
      </c>
      <c r="I185" s="1538">
        <f t="shared" si="128"/>
        <v>0</v>
      </c>
      <c r="J185" s="1539">
        <f>+H185+I185</f>
        <v>83979.995756169432</v>
      </c>
      <c r="K185" s="1537">
        <f t="shared" si="129"/>
        <v>369396.04424383055</v>
      </c>
      <c r="L185" s="1538">
        <f t="shared" si="129"/>
        <v>0</v>
      </c>
      <c r="M185" s="1539">
        <f>+K185+L185</f>
        <v>369396.04424383055</v>
      </c>
      <c r="N185" s="942">
        <f t="shared" si="130"/>
        <v>0</v>
      </c>
      <c r="O185" s="943">
        <f t="shared" si="130"/>
        <v>0</v>
      </c>
      <c r="P185" s="944">
        <f t="shared" si="130"/>
        <v>0</v>
      </c>
      <c r="R185" s="913" t="b">
        <f t="shared" si="94"/>
        <v>0</v>
      </c>
      <c r="S185" s="913" t="s">
        <v>1216</v>
      </c>
      <c r="AB185" s="1629" t="b">
        <f t="shared" si="131"/>
        <v>1</v>
      </c>
      <c r="AC185" s="913" t="s">
        <v>1327</v>
      </c>
    </row>
    <row r="186" spans="1:29" x14ac:dyDescent="0.25">
      <c r="A186" s="922" t="s">
        <v>1844</v>
      </c>
      <c r="B186" s="1008">
        <v>1</v>
      </c>
      <c r="C186" s="1009">
        <f>+'17Lab_PLRecon'!F104</f>
        <v>0.81476745935632278</v>
      </c>
      <c r="D186" s="1009">
        <f>B186-C186</f>
        <v>0.18523254064367722</v>
      </c>
      <c r="E186" s="1549">
        <v>661877.66999999993</v>
      </c>
      <c r="F186" s="1550">
        <v>1077274.8500000001</v>
      </c>
      <c r="G186" s="1551">
        <v>1739152.52</v>
      </c>
      <c r="H186" s="1550">
        <f t="shared" si="128"/>
        <v>122601.28240941737</v>
      </c>
      <c r="I186" s="1550">
        <f t="shared" si="128"/>
        <v>199546.35743703629</v>
      </c>
      <c r="J186" s="1551">
        <f>+H186+I186</f>
        <v>322147.63984645368</v>
      </c>
      <c r="K186" s="1549">
        <f t="shared" si="129"/>
        <v>539276.3875905826</v>
      </c>
      <c r="L186" s="1550">
        <f t="shared" si="129"/>
        <v>877728.49256296374</v>
      </c>
      <c r="M186" s="1551">
        <f>+K186+L186</f>
        <v>1417004.8801535463</v>
      </c>
      <c r="N186" s="995">
        <f t="shared" si="130"/>
        <v>0</v>
      </c>
      <c r="O186" s="996">
        <f t="shared" si="130"/>
        <v>0</v>
      </c>
      <c r="P186" s="997">
        <f t="shared" si="130"/>
        <v>0</v>
      </c>
      <c r="Q186" s="1489">
        <f>+J186-'17NM_Flex Cost'!H34</f>
        <v>0</v>
      </c>
      <c r="R186" s="913" t="b">
        <f t="shared" si="94"/>
        <v>0</v>
      </c>
      <c r="S186" s="922" t="s">
        <v>1798</v>
      </c>
      <c r="AB186" s="1629" t="b">
        <f t="shared" si="131"/>
        <v>1</v>
      </c>
      <c r="AC186" s="913" t="s">
        <v>1328</v>
      </c>
    </row>
    <row r="187" spans="1:29" ht="15.75" x14ac:dyDescent="0.25">
      <c r="A187" s="917" t="s">
        <v>1351</v>
      </c>
      <c r="B187" s="998"/>
      <c r="C187" s="999"/>
      <c r="D187" s="999"/>
      <c r="E187" s="1527"/>
      <c r="F187" s="2766"/>
      <c r="G187" s="2770"/>
      <c r="H187" s="2766"/>
      <c r="I187" s="1528"/>
      <c r="J187" s="1529"/>
      <c r="K187" s="1530"/>
      <c r="L187" s="1528"/>
      <c r="M187" s="1529"/>
      <c r="N187" s="971"/>
      <c r="O187" s="934"/>
      <c r="P187" s="935"/>
      <c r="R187" s="913" t="b">
        <f t="shared" si="94"/>
        <v>0</v>
      </c>
      <c r="S187" s="917" t="s">
        <v>1622</v>
      </c>
      <c r="T187" s="2760" t="s">
        <v>3848</v>
      </c>
      <c r="AB187" s="1629" t="b">
        <f t="shared" si="131"/>
        <v>1</v>
      </c>
      <c r="AC187" s="1033" t="s">
        <v>1353</v>
      </c>
    </row>
    <row r="188" spans="1:29" ht="15.75" x14ac:dyDescent="0.25">
      <c r="A188" s="913" t="s">
        <v>1325</v>
      </c>
      <c r="B188" s="975"/>
      <c r="C188" s="952"/>
      <c r="D188" s="952"/>
      <c r="E188" s="1537"/>
      <c r="F188" s="1538">
        <v>6874819.6399999997</v>
      </c>
      <c r="G188" s="1539">
        <v>6874819.6399999997</v>
      </c>
      <c r="H188" s="1538">
        <f t="shared" ref="H188:I192" si="132">E188*$D$192</f>
        <v>0</v>
      </c>
      <c r="I188" s="1538">
        <f t="shared" si="132"/>
        <v>246500.46798045866</v>
      </c>
      <c r="J188" s="1539">
        <f>+H188+I188</f>
        <v>246500.46798045866</v>
      </c>
      <c r="K188" s="1537">
        <f t="shared" ref="K188:L192" si="133">+E188*$C$192</f>
        <v>0</v>
      </c>
      <c r="L188" s="1538">
        <f t="shared" si="133"/>
        <v>6628319.1720195413</v>
      </c>
      <c r="M188" s="1539">
        <f>+K188+L188</f>
        <v>6628319.1720195413</v>
      </c>
      <c r="N188" s="942">
        <f t="shared" ref="N188:P192" si="134">+E188-(H188+K188)</f>
        <v>0</v>
      </c>
      <c r="O188" s="943">
        <f t="shared" si="134"/>
        <v>0</v>
      </c>
      <c r="P188" s="994">
        <f t="shared" si="134"/>
        <v>0</v>
      </c>
      <c r="R188" s="913" t="b">
        <f t="shared" si="94"/>
        <v>0</v>
      </c>
      <c r="S188" s="913" t="s">
        <v>1214</v>
      </c>
      <c r="T188" s="2760" t="s">
        <v>3848</v>
      </c>
      <c r="AB188" s="1629" t="b">
        <f t="shared" si="131"/>
        <v>1</v>
      </c>
      <c r="AC188" s="917" t="s">
        <v>1354</v>
      </c>
    </row>
    <row r="189" spans="1:29" ht="15.75" x14ac:dyDescent="0.25">
      <c r="A189" s="913" t="s">
        <v>1326</v>
      </c>
      <c r="B189" s="975"/>
      <c r="C189" s="952"/>
      <c r="D189" s="952"/>
      <c r="E189" s="1537"/>
      <c r="F189" s="1538">
        <v>4837603.33</v>
      </c>
      <c r="G189" s="1539">
        <v>4837603.33</v>
      </c>
      <c r="H189" s="1538">
        <f t="shared" si="132"/>
        <v>0</v>
      </c>
      <c r="I189" s="1538">
        <f t="shared" si="132"/>
        <v>173454.94823029646</v>
      </c>
      <c r="J189" s="1539">
        <f>+H189+I189</f>
        <v>173454.94823029646</v>
      </c>
      <c r="K189" s="1537">
        <f t="shared" si="133"/>
        <v>0</v>
      </c>
      <c r="L189" s="1538">
        <f t="shared" si="133"/>
        <v>4664148.3817697037</v>
      </c>
      <c r="M189" s="1539">
        <f>+K189+L189</f>
        <v>4664148.3817697037</v>
      </c>
      <c r="N189" s="942">
        <f t="shared" si="134"/>
        <v>0</v>
      </c>
      <c r="O189" s="943">
        <f t="shared" si="134"/>
        <v>0</v>
      </c>
      <c r="P189" s="944">
        <f t="shared" si="134"/>
        <v>0</v>
      </c>
      <c r="R189" s="913" t="b">
        <f t="shared" si="94"/>
        <v>0</v>
      </c>
      <c r="S189" s="913" t="s">
        <v>1215</v>
      </c>
      <c r="T189" s="2760" t="s">
        <v>3848</v>
      </c>
      <c r="AB189" s="1629" t="b">
        <f t="shared" si="131"/>
        <v>1</v>
      </c>
      <c r="AC189" s="913" t="s">
        <v>1325</v>
      </c>
    </row>
    <row r="190" spans="1:29" ht="15.75" x14ac:dyDescent="0.25">
      <c r="A190" s="913" t="s">
        <v>1327</v>
      </c>
      <c r="B190" s="975"/>
      <c r="C190" s="952"/>
      <c r="D190" s="952"/>
      <c r="E190" s="1537">
        <v>5580810.0099999998</v>
      </c>
      <c r="F190" s="1538"/>
      <c r="G190" s="1539">
        <v>5580810.0099999998</v>
      </c>
      <c r="H190" s="1538">
        <f t="shared" si="132"/>
        <v>200103.03560124061</v>
      </c>
      <c r="I190" s="1538">
        <f t="shared" si="132"/>
        <v>0</v>
      </c>
      <c r="J190" s="1539">
        <f>+H190+I190</f>
        <v>200103.03560124061</v>
      </c>
      <c r="K190" s="1537">
        <f t="shared" si="133"/>
        <v>5380706.9743987592</v>
      </c>
      <c r="L190" s="1538">
        <f t="shared" si="133"/>
        <v>0</v>
      </c>
      <c r="M190" s="1539">
        <f>+K190+L190</f>
        <v>5380706.9743987592</v>
      </c>
      <c r="N190" s="942">
        <f t="shared" si="134"/>
        <v>0</v>
      </c>
      <c r="O190" s="943">
        <f t="shared" si="134"/>
        <v>0</v>
      </c>
      <c r="P190" s="944">
        <f t="shared" si="134"/>
        <v>0</v>
      </c>
      <c r="R190" s="913" t="b">
        <f t="shared" si="94"/>
        <v>0</v>
      </c>
      <c r="S190" s="913" t="s">
        <v>536</v>
      </c>
      <c r="T190" s="2760" t="s">
        <v>3848</v>
      </c>
      <c r="AB190" s="1629" t="b">
        <f t="shared" si="131"/>
        <v>1</v>
      </c>
      <c r="AC190" s="913" t="s">
        <v>1326</v>
      </c>
    </row>
    <row r="191" spans="1:29" ht="15.75" x14ac:dyDescent="0.25">
      <c r="A191" s="913" t="s">
        <v>1328</v>
      </c>
      <c r="B191" s="975"/>
      <c r="C191" s="952"/>
      <c r="D191" s="952"/>
      <c r="E191" s="1537">
        <v>4504069.92</v>
      </c>
      <c r="F191" s="1538"/>
      <c r="G191" s="1539">
        <v>4504069.92</v>
      </c>
      <c r="H191" s="1538">
        <f t="shared" si="132"/>
        <v>161495.92298201835</v>
      </c>
      <c r="I191" s="1538">
        <f t="shared" si="132"/>
        <v>0</v>
      </c>
      <c r="J191" s="1539">
        <f>+H191+I191</f>
        <v>161495.92298201835</v>
      </c>
      <c r="K191" s="1537">
        <f t="shared" si="133"/>
        <v>4342573.9970179815</v>
      </c>
      <c r="L191" s="1538">
        <f t="shared" si="133"/>
        <v>0</v>
      </c>
      <c r="M191" s="1539">
        <f>+K191+L191</f>
        <v>4342573.9970179815</v>
      </c>
      <c r="N191" s="942">
        <f t="shared" si="134"/>
        <v>0</v>
      </c>
      <c r="O191" s="943">
        <f t="shared" si="134"/>
        <v>0</v>
      </c>
      <c r="P191" s="944">
        <f t="shared" si="134"/>
        <v>0</v>
      </c>
      <c r="R191" s="913" t="b">
        <f t="shared" si="94"/>
        <v>0</v>
      </c>
      <c r="S191" s="913" t="s">
        <v>1216</v>
      </c>
      <c r="T191" s="2760" t="s">
        <v>3848</v>
      </c>
      <c r="AB191" s="1629" t="b">
        <f t="shared" si="131"/>
        <v>1</v>
      </c>
      <c r="AC191" s="913" t="s">
        <v>1327</v>
      </c>
    </row>
    <row r="192" spans="1:29" x14ac:dyDescent="0.25">
      <c r="A192" s="922" t="s">
        <v>1351</v>
      </c>
      <c r="B192" s="1008">
        <v>1</v>
      </c>
      <c r="C192" s="1009">
        <f>+'17Lab_PLRecon'!F105</f>
        <v>0.96414444583444248</v>
      </c>
      <c r="D192" s="1009">
        <f>B192-C192</f>
        <v>3.5855554165557524E-2</v>
      </c>
      <c r="E192" s="1549">
        <v>10084879.93</v>
      </c>
      <c r="F192" s="1550">
        <v>11712422.969999999</v>
      </c>
      <c r="G192" s="1551">
        <v>21797302.899999999</v>
      </c>
      <c r="H192" s="1550">
        <f t="shared" si="132"/>
        <v>361598.95858325897</v>
      </c>
      <c r="I192" s="1550">
        <f t="shared" si="132"/>
        <v>419955.41621075507</v>
      </c>
      <c r="J192" s="1551">
        <f>+H192+I192</f>
        <v>781554.37479401403</v>
      </c>
      <c r="K192" s="1549">
        <f t="shared" si="133"/>
        <v>9723280.9714167416</v>
      </c>
      <c r="L192" s="1550">
        <f t="shared" si="133"/>
        <v>11292467.553789243</v>
      </c>
      <c r="M192" s="1551">
        <f>+K192+L192</f>
        <v>21015748.525205985</v>
      </c>
      <c r="N192" s="995">
        <f t="shared" si="134"/>
        <v>0</v>
      </c>
      <c r="O192" s="996">
        <f t="shared" si="134"/>
        <v>0</v>
      </c>
      <c r="P192" s="997">
        <f t="shared" si="134"/>
        <v>0</v>
      </c>
      <c r="Q192" s="1489">
        <f>+J192-'17NM_Flex Cost'!H35</f>
        <v>0</v>
      </c>
      <c r="R192" s="913" t="b">
        <f t="shared" si="94"/>
        <v>0</v>
      </c>
      <c r="S192" s="922" t="s">
        <v>1622</v>
      </c>
      <c r="AB192" s="1629" t="b">
        <f t="shared" si="131"/>
        <v>1</v>
      </c>
      <c r="AC192" s="913" t="s">
        <v>1328</v>
      </c>
    </row>
    <row r="193" spans="1:29" x14ac:dyDescent="0.25">
      <c r="A193" s="917" t="s">
        <v>1352</v>
      </c>
      <c r="B193" s="998"/>
      <c r="C193" s="999"/>
      <c r="D193" s="999"/>
      <c r="E193" s="1527"/>
      <c r="F193" s="2766"/>
      <c r="G193" s="2770"/>
      <c r="H193" s="2766"/>
      <c r="I193" s="1528"/>
      <c r="J193" s="1529"/>
      <c r="K193" s="1530"/>
      <c r="L193" s="1528"/>
      <c r="M193" s="1529"/>
      <c r="N193" s="971"/>
      <c r="O193" s="934"/>
      <c r="P193" s="935"/>
      <c r="R193" s="913" t="b">
        <f t="shared" si="94"/>
        <v>0</v>
      </c>
      <c r="S193" s="917" t="s">
        <v>1623</v>
      </c>
      <c r="AB193" s="1629" t="b">
        <f t="shared" si="131"/>
        <v>1</v>
      </c>
      <c r="AC193" s="922" t="s">
        <v>1354</v>
      </c>
    </row>
    <row r="194" spans="1:29" x14ac:dyDescent="0.25">
      <c r="A194" s="913" t="s">
        <v>1325</v>
      </c>
      <c r="B194" s="975"/>
      <c r="C194" s="952"/>
      <c r="D194" s="952"/>
      <c r="E194" s="1537"/>
      <c r="F194" s="1538">
        <v>1223849.21</v>
      </c>
      <c r="G194" s="1539">
        <v>1223849.21</v>
      </c>
      <c r="H194" s="1538">
        <f t="shared" ref="H194:I198" si="135">E194*$D$198</f>
        <v>0</v>
      </c>
      <c r="I194" s="1538">
        <f t="shared" si="135"/>
        <v>27725.489634050515</v>
      </c>
      <c r="J194" s="1539">
        <f>+H194+I194</f>
        <v>27725.489634050515</v>
      </c>
      <c r="K194" s="1537">
        <f t="shared" ref="K194:L198" si="136">+E194*$C$198</f>
        <v>0</v>
      </c>
      <c r="L194" s="1538">
        <f t="shared" si="136"/>
        <v>1196123.7203659494</v>
      </c>
      <c r="M194" s="1539">
        <f>+K194+L194</f>
        <v>1196123.7203659494</v>
      </c>
      <c r="N194" s="942">
        <f t="shared" ref="N194:P198" si="137">+E194-(H194+K194)</f>
        <v>0</v>
      </c>
      <c r="O194" s="943">
        <f t="shared" si="137"/>
        <v>0</v>
      </c>
      <c r="P194" s="994">
        <f t="shared" si="137"/>
        <v>0</v>
      </c>
      <c r="R194" s="913" t="b">
        <f t="shared" si="94"/>
        <v>0</v>
      </c>
      <c r="S194" s="913" t="s">
        <v>1214</v>
      </c>
      <c r="AB194" s="1629" t="b">
        <f t="shared" si="131"/>
        <v>1</v>
      </c>
      <c r="AC194" s="917" t="s">
        <v>1355</v>
      </c>
    </row>
    <row r="195" spans="1:29" x14ac:dyDescent="0.25">
      <c r="A195" s="913" t="s">
        <v>1326</v>
      </c>
      <c r="B195" s="975"/>
      <c r="C195" s="952"/>
      <c r="D195" s="952"/>
      <c r="E195" s="1537"/>
      <c r="F195" s="1538">
        <v>1733574.43</v>
      </c>
      <c r="G195" s="1539">
        <v>1733574.43</v>
      </c>
      <c r="H195" s="1538">
        <f t="shared" si="135"/>
        <v>0</v>
      </c>
      <c r="I195" s="1538">
        <f t="shared" si="135"/>
        <v>39272.975376451832</v>
      </c>
      <c r="J195" s="1539">
        <f>+H195+I195</f>
        <v>39272.975376451832</v>
      </c>
      <c r="K195" s="1537">
        <f t="shared" si="136"/>
        <v>0</v>
      </c>
      <c r="L195" s="1538">
        <f t="shared" si="136"/>
        <v>1694301.4546235481</v>
      </c>
      <c r="M195" s="1539">
        <f>+K195+L195</f>
        <v>1694301.4546235481</v>
      </c>
      <c r="N195" s="942">
        <f t="shared" si="137"/>
        <v>0</v>
      </c>
      <c r="O195" s="943">
        <f t="shared" si="137"/>
        <v>0</v>
      </c>
      <c r="P195" s="944">
        <f t="shared" si="137"/>
        <v>0</v>
      </c>
      <c r="R195" s="913" t="b">
        <f t="shared" si="94"/>
        <v>0</v>
      </c>
      <c r="S195" s="913" t="s">
        <v>1215</v>
      </c>
      <c r="AB195" s="1629" t="b">
        <f t="shared" si="131"/>
        <v>1</v>
      </c>
      <c r="AC195" s="913" t="s">
        <v>1325</v>
      </c>
    </row>
    <row r="196" spans="1:29" x14ac:dyDescent="0.25">
      <c r="A196" s="913" t="s">
        <v>1327</v>
      </c>
      <c r="B196" s="975"/>
      <c r="C196" s="952"/>
      <c r="D196" s="952"/>
      <c r="E196" s="1537">
        <v>3039638.77</v>
      </c>
      <c r="F196" s="1538"/>
      <c r="G196" s="1539">
        <v>3039638.77</v>
      </c>
      <c r="H196" s="1538">
        <f t="shared" si="135"/>
        <v>68860.994083489306</v>
      </c>
      <c r="I196" s="1538">
        <f t="shared" si="135"/>
        <v>0</v>
      </c>
      <c r="J196" s="1539">
        <f>+H196+I196</f>
        <v>68860.994083489306</v>
      </c>
      <c r="K196" s="1537">
        <f t="shared" si="136"/>
        <v>2970777.7759165107</v>
      </c>
      <c r="L196" s="1538">
        <f t="shared" si="136"/>
        <v>0</v>
      </c>
      <c r="M196" s="1539">
        <f>+K196+L196</f>
        <v>2970777.7759165107</v>
      </c>
      <c r="N196" s="942">
        <f t="shared" si="137"/>
        <v>0</v>
      </c>
      <c r="O196" s="943">
        <f t="shared" si="137"/>
        <v>0</v>
      </c>
      <c r="P196" s="944">
        <f t="shared" si="137"/>
        <v>0</v>
      </c>
      <c r="R196" s="913" t="b">
        <f t="shared" ref="R196:R259" si="138">A196=S196</f>
        <v>0</v>
      </c>
      <c r="S196" s="913" t="s">
        <v>536</v>
      </c>
      <c r="AB196" s="1629" t="b">
        <f t="shared" si="131"/>
        <v>1</v>
      </c>
      <c r="AC196" s="913" t="s">
        <v>1326</v>
      </c>
    </row>
    <row r="197" spans="1:29" x14ac:dyDescent="0.25">
      <c r="A197" s="913" t="s">
        <v>1328</v>
      </c>
      <c r="B197" s="975"/>
      <c r="C197" s="952"/>
      <c r="D197" s="952"/>
      <c r="E197" s="1537">
        <v>1448510.96</v>
      </c>
      <c r="F197" s="1538"/>
      <c r="G197" s="1539">
        <v>1448510.96</v>
      </c>
      <c r="H197" s="1538">
        <f t="shared" si="135"/>
        <v>32815.052114376544</v>
      </c>
      <c r="I197" s="1538">
        <f t="shared" si="135"/>
        <v>0</v>
      </c>
      <c r="J197" s="1539">
        <f>+H197+I197</f>
        <v>32815.052114376544</v>
      </c>
      <c r="K197" s="1537">
        <f t="shared" si="136"/>
        <v>1415695.9078856234</v>
      </c>
      <c r="L197" s="1538">
        <f t="shared" si="136"/>
        <v>0</v>
      </c>
      <c r="M197" s="1539">
        <f>+K197+L197</f>
        <v>1415695.9078856234</v>
      </c>
      <c r="N197" s="942">
        <f t="shared" si="137"/>
        <v>0</v>
      </c>
      <c r="O197" s="943">
        <f t="shared" si="137"/>
        <v>0</v>
      </c>
      <c r="P197" s="944">
        <f t="shared" si="137"/>
        <v>0</v>
      </c>
      <c r="R197" s="913" t="b">
        <f t="shared" si="138"/>
        <v>0</v>
      </c>
      <c r="S197" s="913" t="s">
        <v>1216</v>
      </c>
      <c r="AB197" s="1629" t="b">
        <f t="shared" si="131"/>
        <v>1</v>
      </c>
      <c r="AC197" s="913" t="s">
        <v>1327</v>
      </c>
    </row>
    <row r="198" spans="1:29" x14ac:dyDescent="0.25">
      <c r="A198" s="922" t="s">
        <v>1352</v>
      </c>
      <c r="B198" s="1008">
        <v>1</v>
      </c>
      <c r="C198" s="1009">
        <f>+'17Lab_PLRecon'!F106</f>
        <v>0.97734566529315281</v>
      </c>
      <c r="D198" s="1009">
        <f>B198-C198</f>
        <v>2.265433470684719E-2</v>
      </c>
      <c r="E198" s="1549">
        <v>4488149.7300000004</v>
      </c>
      <c r="F198" s="1550">
        <v>2957423.6399999997</v>
      </c>
      <c r="G198" s="1551">
        <v>7445573.3700000001</v>
      </c>
      <c r="H198" s="1550">
        <f t="shared" si="135"/>
        <v>101676.04619786586</v>
      </c>
      <c r="I198" s="1550">
        <f t="shared" si="135"/>
        <v>66998.465010502347</v>
      </c>
      <c r="J198" s="1551">
        <f>+H198+I198</f>
        <v>168674.5112083682</v>
      </c>
      <c r="K198" s="1549">
        <f t="shared" si="136"/>
        <v>4386473.6838021344</v>
      </c>
      <c r="L198" s="1550">
        <f t="shared" si="136"/>
        <v>2890425.1749894973</v>
      </c>
      <c r="M198" s="1551">
        <f>+K198+L198</f>
        <v>7276898.8587916316</v>
      </c>
      <c r="N198" s="995">
        <f t="shared" si="137"/>
        <v>0</v>
      </c>
      <c r="O198" s="996">
        <f t="shared" si="137"/>
        <v>0</v>
      </c>
      <c r="P198" s="997">
        <f t="shared" si="137"/>
        <v>0</v>
      </c>
      <c r="Q198" s="1489">
        <f>+J198-'17NM_Flex Cost'!H36</f>
        <v>0</v>
      </c>
      <c r="R198" s="913" t="b">
        <f t="shared" si="138"/>
        <v>0</v>
      </c>
      <c r="S198" s="922" t="s">
        <v>1623</v>
      </c>
      <c r="AB198" s="1629" t="b">
        <f t="shared" si="131"/>
        <v>1</v>
      </c>
      <c r="AC198" s="913" t="s">
        <v>1328</v>
      </c>
    </row>
    <row r="199" spans="1:29" ht="15.75" x14ac:dyDescent="0.25">
      <c r="A199" s="1014" t="s">
        <v>3820</v>
      </c>
      <c r="B199" s="998"/>
      <c r="C199" s="999"/>
      <c r="D199" s="999"/>
      <c r="E199" s="1527"/>
      <c r="F199" s="2766"/>
      <c r="G199" s="2770"/>
      <c r="H199" s="2766"/>
      <c r="I199" s="1528"/>
      <c r="J199" s="1529"/>
      <c r="K199" s="1530"/>
      <c r="L199" s="1528"/>
      <c r="M199" s="1529"/>
      <c r="N199" s="971"/>
      <c r="O199" s="934"/>
      <c r="P199" s="935"/>
      <c r="Q199" s="2761" t="s">
        <v>3848</v>
      </c>
      <c r="R199" s="913" t="b">
        <f t="shared" si="138"/>
        <v>1</v>
      </c>
      <c r="S199" s="1014" t="s">
        <v>3820</v>
      </c>
      <c r="AB199" s="1629" t="b">
        <f t="shared" si="131"/>
        <v>1</v>
      </c>
      <c r="AC199" s="922" t="s">
        <v>1355</v>
      </c>
    </row>
    <row r="200" spans="1:29" ht="15.75" x14ac:dyDescent="0.25">
      <c r="A200" s="913" t="s">
        <v>1326</v>
      </c>
      <c r="B200" s="975"/>
      <c r="C200" s="952"/>
      <c r="D200" s="952"/>
      <c r="E200" s="1537"/>
      <c r="F200" s="1538">
        <v>200633.98</v>
      </c>
      <c r="G200" s="1539">
        <v>200633.98</v>
      </c>
      <c r="H200" s="1538">
        <f t="shared" ref="H200:I203" si="139">E200*$D$203</f>
        <v>0</v>
      </c>
      <c r="I200" s="1538">
        <f t="shared" si="139"/>
        <v>8025.3592000000071</v>
      </c>
      <c r="J200" s="1539">
        <f>+H200+I200</f>
        <v>8025.3592000000071</v>
      </c>
      <c r="K200" s="1537">
        <f t="shared" ref="K200:L203" si="140">+E200*$C$203</f>
        <v>0</v>
      </c>
      <c r="L200" s="1538">
        <f t="shared" si="140"/>
        <v>192608.6208</v>
      </c>
      <c r="M200" s="1539">
        <f>+K200+L200</f>
        <v>192608.6208</v>
      </c>
      <c r="N200" s="942">
        <f t="shared" ref="N200:N202" si="141">+E200-(H200+K200)</f>
        <v>0</v>
      </c>
      <c r="O200" s="943">
        <f t="shared" ref="O200:O202" si="142">+F200-(I200+L200)</f>
        <v>0</v>
      </c>
      <c r="P200" s="944">
        <f t="shared" ref="P200:P202" si="143">+G200-(J200+M200)</f>
        <v>0</v>
      </c>
      <c r="Q200" s="2761" t="s">
        <v>3848</v>
      </c>
      <c r="R200" s="913" t="b">
        <f t="shared" si="138"/>
        <v>0</v>
      </c>
      <c r="S200" s="913" t="s">
        <v>1215</v>
      </c>
      <c r="AB200" s="1629" t="b">
        <f t="shared" si="131"/>
        <v>1</v>
      </c>
      <c r="AC200" s="917" t="s">
        <v>1356</v>
      </c>
    </row>
    <row r="201" spans="1:29" ht="15.75" x14ac:dyDescent="0.25">
      <c r="A201" s="913" t="s">
        <v>1327</v>
      </c>
      <c r="B201" s="975"/>
      <c r="C201" s="952"/>
      <c r="D201" s="952"/>
      <c r="E201" s="1537">
        <v>0.01</v>
      </c>
      <c r="F201" s="1538"/>
      <c r="G201" s="1539">
        <v>0.01</v>
      </c>
      <c r="H201" s="1538">
        <f t="shared" si="139"/>
        <v>4.0000000000000034E-4</v>
      </c>
      <c r="I201" s="1538">
        <f t="shared" si="139"/>
        <v>0</v>
      </c>
      <c r="J201" s="1539">
        <f>+H201+I201</f>
        <v>4.0000000000000034E-4</v>
      </c>
      <c r="K201" s="1537">
        <f t="shared" si="140"/>
        <v>9.5999999999999992E-3</v>
      </c>
      <c r="L201" s="1538">
        <f t="shared" si="140"/>
        <v>0</v>
      </c>
      <c r="M201" s="1539">
        <f>+K201+L201</f>
        <v>9.5999999999999992E-3</v>
      </c>
      <c r="N201" s="942">
        <f t="shared" si="141"/>
        <v>0</v>
      </c>
      <c r="O201" s="943">
        <f t="shared" si="142"/>
        <v>0</v>
      </c>
      <c r="P201" s="944">
        <f t="shared" si="143"/>
        <v>0</v>
      </c>
      <c r="Q201" s="2761" t="s">
        <v>3848</v>
      </c>
      <c r="R201" s="913" t="b">
        <f t="shared" si="138"/>
        <v>0</v>
      </c>
      <c r="S201" s="913" t="s">
        <v>536</v>
      </c>
      <c r="AB201" s="1629" t="b">
        <f t="shared" si="131"/>
        <v>1</v>
      </c>
      <c r="AC201" s="913" t="s">
        <v>1325</v>
      </c>
    </row>
    <row r="202" spans="1:29" ht="15.75" x14ac:dyDescent="0.25">
      <c r="A202" s="913" t="s">
        <v>1328</v>
      </c>
      <c r="B202" s="975"/>
      <c r="C202" s="952"/>
      <c r="D202" s="952"/>
      <c r="E202" s="1537">
        <v>20438.53</v>
      </c>
      <c r="F202" s="1538"/>
      <c r="G202" s="1539">
        <v>20438.53</v>
      </c>
      <c r="H202" s="1538">
        <f t="shared" si="139"/>
        <v>817.54120000000069</v>
      </c>
      <c r="I202" s="1538">
        <f t="shared" si="139"/>
        <v>0</v>
      </c>
      <c r="J202" s="1539">
        <f>+H202+I202</f>
        <v>817.54120000000069</v>
      </c>
      <c r="K202" s="1537">
        <f t="shared" si="140"/>
        <v>19620.988799999999</v>
      </c>
      <c r="L202" s="1538">
        <f t="shared" si="140"/>
        <v>0</v>
      </c>
      <c r="M202" s="1539">
        <f>+K202+L202</f>
        <v>19620.988799999999</v>
      </c>
      <c r="N202" s="942">
        <f t="shared" si="141"/>
        <v>0</v>
      </c>
      <c r="O202" s="943">
        <f t="shared" si="142"/>
        <v>0</v>
      </c>
      <c r="P202" s="944">
        <f t="shared" si="143"/>
        <v>0</v>
      </c>
      <c r="Q202" s="2761" t="s">
        <v>3848</v>
      </c>
      <c r="R202" s="913" t="b">
        <f t="shared" si="138"/>
        <v>0</v>
      </c>
      <c r="S202" s="913" t="s">
        <v>1216</v>
      </c>
      <c r="AB202" s="1629" t="b">
        <f t="shared" si="131"/>
        <v>1</v>
      </c>
      <c r="AC202" s="913" t="s">
        <v>1326</v>
      </c>
    </row>
    <row r="203" spans="1:29" x14ac:dyDescent="0.25">
      <c r="A203" s="1033" t="s">
        <v>3820</v>
      </c>
      <c r="B203" s="2762">
        <v>1</v>
      </c>
      <c r="C203" s="2763">
        <v>0.96</v>
      </c>
      <c r="D203" s="2763">
        <f>B203-C203</f>
        <v>4.0000000000000036E-2</v>
      </c>
      <c r="E203" s="1549">
        <v>20438.539999999997</v>
      </c>
      <c r="F203" s="1550">
        <v>200633.98</v>
      </c>
      <c r="G203" s="1551">
        <v>221072.52000000002</v>
      </c>
      <c r="H203" s="1550">
        <f t="shared" si="139"/>
        <v>817.54160000000059</v>
      </c>
      <c r="I203" s="1550">
        <f t="shared" si="139"/>
        <v>8025.3592000000071</v>
      </c>
      <c r="J203" s="1551">
        <f>+H203+I203</f>
        <v>8842.9008000000085</v>
      </c>
      <c r="K203" s="1549">
        <f t="shared" si="140"/>
        <v>19620.998399999997</v>
      </c>
      <c r="L203" s="1550">
        <f t="shared" si="140"/>
        <v>192608.6208</v>
      </c>
      <c r="M203" s="1551">
        <f>+K203+L203</f>
        <v>212229.61920000002</v>
      </c>
      <c r="N203" s="995">
        <f t="shared" ref="N203" si="144">+E203-(H203+K203)</f>
        <v>0</v>
      </c>
      <c r="O203" s="996">
        <f t="shared" ref="O203" si="145">+F203-(I203+L203)</f>
        <v>0</v>
      </c>
      <c r="P203" s="997">
        <f t="shared" ref="P203" si="146">+G203-(J203+M203)</f>
        <v>0</v>
      </c>
      <c r="Q203" s="2815">
        <f>+J203-'17NM_Flex Cost'!H46</f>
        <v>-330704.9677957627</v>
      </c>
      <c r="R203" s="913" t="b">
        <f t="shared" si="138"/>
        <v>1</v>
      </c>
      <c r="S203" s="1033" t="s">
        <v>3820</v>
      </c>
      <c r="AB203" s="1629" t="b">
        <f t="shared" si="131"/>
        <v>1</v>
      </c>
      <c r="AC203" s="913" t="s">
        <v>1327</v>
      </c>
    </row>
    <row r="204" spans="1:29" x14ac:dyDescent="0.25">
      <c r="A204" s="1014" t="s">
        <v>1353</v>
      </c>
      <c r="B204" s="998"/>
      <c r="C204" s="999"/>
      <c r="D204" s="999"/>
      <c r="E204" s="1527"/>
      <c r="F204" s="2766"/>
      <c r="G204" s="2770"/>
      <c r="H204" s="2766"/>
      <c r="I204" s="1528"/>
      <c r="J204" s="1529"/>
      <c r="K204" s="1530"/>
      <c r="L204" s="1528"/>
      <c r="M204" s="1529"/>
      <c r="N204" s="971"/>
      <c r="O204" s="934"/>
      <c r="P204" s="935"/>
      <c r="R204" s="913" t="b">
        <f t="shared" si="138"/>
        <v>0</v>
      </c>
      <c r="S204" s="1014" t="s">
        <v>1624</v>
      </c>
      <c r="AB204" s="1629" t="b">
        <f t="shared" si="131"/>
        <v>1</v>
      </c>
      <c r="AC204" s="913" t="s">
        <v>1328</v>
      </c>
    </row>
    <row r="205" spans="1:29" x14ac:dyDescent="0.25">
      <c r="A205" s="913" t="s">
        <v>1325</v>
      </c>
      <c r="B205" s="975"/>
      <c r="C205" s="952"/>
      <c r="D205" s="952"/>
      <c r="E205" s="1537"/>
      <c r="F205" s="1538">
        <v>523014.74</v>
      </c>
      <c r="G205" s="1539">
        <v>523014.74</v>
      </c>
      <c r="H205" s="1538">
        <f t="shared" ref="H205:I209" si="147">E205*$D$209</f>
        <v>0</v>
      </c>
      <c r="I205" s="1538">
        <f t="shared" si="147"/>
        <v>0</v>
      </c>
      <c r="J205" s="1539">
        <f>+H205+I205</f>
        <v>0</v>
      </c>
      <c r="K205" s="1537">
        <f t="shared" ref="K205:L209" si="148">+E205*$C$209</f>
        <v>0</v>
      </c>
      <c r="L205" s="1538">
        <f t="shared" si="148"/>
        <v>523014.74</v>
      </c>
      <c r="M205" s="1539">
        <f>+K205+L205</f>
        <v>523014.74</v>
      </c>
      <c r="N205" s="942">
        <f t="shared" ref="N205:P209" si="149">+E205-(H205+K205)</f>
        <v>0</v>
      </c>
      <c r="O205" s="943">
        <f t="shared" si="149"/>
        <v>0</v>
      </c>
      <c r="P205" s="994">
        <f t="shared" si="149"/>
        <v>0</v>
      </c>
      <c r="R205" s="913" t="b">
        <f t="shared" si="138"/>
        <v>0</v>
      </c>
      <c r="S205" s="913" t="s">
        <v>1214</v>
      </c>
      <c r="AB205" s="1629" t="b">
        <f t="shared" si="131"/>
        <v>1</v>
      </c>
      <c r="AC205" s="922" t="s">
        <v>1356</v>
      </c>
    </row>
    <row r="206" spans="1:29" x14ac:dyDescent="0.25">
      <c r="A206" s="913" t="s">
        <v>1326</v>
      </c>
      <c r="B206" s="975"/>
      <c r="C206" s="952"/>
      <c r="D206" s="952"/>
      <c r="E206" s="1537"/>
      <c r="F206" s="1538">
        <v>182399.83</v>
      </c>
      <c r="G206" s="1539">
        <v>182399.83</v>
      </c>
      <c r="H206" s="1538">
        <f t="shared" si="147"/>
        <v>0</v>
      </c>
      <c r="I206" s="1538">
        <f t="shared" si="147"/>
        <v>0</v>
      </c>
      <c r="J206" s="1539">
        <f>+H206+I206</f>
        <v>0</v>
      </c>
      <c r="K206" s="1537">
        <f t="shared" si="148"/>
        <v>0</v>
      </c>
      <c r="L206" s="1538">
        <f t="shared" si="148"/>
        <v>182399.83</v>
      </c>
      <c r="M206" s="1539">
        <f>+K206+L206</f>
        <v>182399.83</v>
      </c>
      <c r="N206" s="942">
        <f t="shared" si="149"/>
        <v>0</v>
      </c>
      <c r="O206" s="943">
        <f t="shared" si="149"/>
        <v>0</v>
      </c>
      <c r="P206" s="944">
        <f t="shared" si="149"/>
        <v>0</v>
      </c>
      <c r="Q206" s="1493" t="s">
        <v>1458</v>
      </c>
      <c r="R206" s="913" t="b">
        <f t="shared" si="138"/>
        <v>0</v>
      </c>
      <c r="S206" s="913" t="s">
        <v>1215</v>
      </c>
      <c r="AB206" s="1629" t="b">
        <f t="shared" si="131"/>
        <v>1</v>
      </c>
      <c r="AC206" s="917" t="s">
        <v>1357</v>
      </c>
    </row>
    <row r="207" spans="1:29" x14ac:dyDescent="0.25">
      <c r="A207" s="913" t="s">
        <v>1327</v>
      </c>
      <c r="B207" s="975"/>
      <c r="C207" s="952"/>
      <c r="D207" s="952"/>
      <c r="E207" s="1537">
        <v>0.99</v>
      </c>
      <c r="F207" s="1538"/>
      <c r="G207" s="1539">
        <v>0.99</v>
      </c>
      <c r="H207" s="1538">
        <f t="shared" si="147"/>
        <v>0</v>
      </c>
      <c r="I207" s="1538">
        <f t="shared" si="147"/>
        <v>0</v>
      </c>
      <c r="J207" s="1539">
        <f>+H207+I207</f>
        <v>0</v>
      </c>
      <c r="K207" s="1537">
        <f t="shared" si="148"/>
        <v>0.99</v>
      </c>
      <c r="L207" s="1538">
        <f t="shared" si="148"/>
        <v>0</v>
      </c>
      <c r="M207" s="1539">
        <f>+K207+L207</f>
        <v>0.99</v>
      </c>
      <c r="N207" s="942">
        <f t="shared" si="149"/>
        <v>0</v>
      </c>
      <c r="O207" s="943">
        <f t="shared" si="149"/>
        <v>0</v>
      </c>
      <c r="P207" s="944">
        <f t="shared" si="149"/>
        <v>0</v>
      </c>
      <c r="R207" s="913" t="b">
        <f t="shared" si="138"/>
        <v>0</v>
      </c>
      <c r="S207" s="913" t="s">
        <v>536</v>
      </c>
      <c r="AB207" s="1629" t="b">
        <f t="shared" si="131"/>
        <v>1</v>
      </c>
      <c r="AC207" s="913" t="s">
        <v>1325</v>
      </c>
    </row>
    <row r="208" spans="1:29" x14ac:dyDescent="0.25">
      <c r="A208" s="913" t="s">
        <v>1328</v>
      </c>
      <c r="B208" s="975"/>
      <c r="C208" s="952"/>
      <c r="D208" s="952"/>
      <c r="E208" s="1537">
        <v>215387.65</v>
      </c>
      <c r="F208" s="1538"/>
      <c r="G208" s="1539">
        <v>215387.65</v>
      </c>
      <c r="H208" s="1538">
        <f t="shared" si="147"/>
        <v>0</v>
      </c>
      <c r="I208" s="1538">
        <f t="shared" si="147"/>
        <v>0</v>
      </c>
      <c r="J208" s="1539">
        <f>+H208+I208</f>
        <v>0</v>
      </c>
      <c r="K208" s="1537">
        <f t="shared" si="148"/>
        <v>215387.65</v>
      </c>
      <c r="L208" s="1538">
        <f t="shared" si="148"/>
        <v>0</v>
      </c>
      <c r="M208" s="1539">
        <f>+K208+L208</f>
        <v>215387.65</v>
      </c>
      <c r="N208" s="942">
        <f t="shared" si="149"/>
        <v>0</v>
      </c>
      <c r="O208" s="943">
        <f t="shared" si="149"/>
        <v>0</v>
      </c>
      <c r="P208" s="944">
        <f t="shared" si="149"/>
        <v>0</v>
      </c>
      <c r="R208" s="913" t="b">
        <f t="shared" si="138"/>
        <v>0</v>
      </c>
      <c r="S208" s="913" t="s">
        <v>1216</v>
      </c>
      <c r="AB208" s="1629" t="b">
        <f t="shared" si="131"/>
        <v>1</v>
      </c>
      <c r="AC208" s="913" t="s">
        <v>1326</v>
      </c>
    </row>
    <row r="209" spans="1:29" x14ac:dyDescent="0.25">
      <c r="A209" s="1033" t="s">
        <v>1353</v>
      </c>
      <c r="B209" s="1034">
        <v>1</v>
      </c>
      <c r="C209" s="1035">
        <f>+'17Lab_PLRecon'!F107</f>
        <v>1</v>
      </c>
      <c r="D209" s="1035">
        <f>B209-C209</f>
        <v>0</v>
      </c>
      <c r="E209" s="2773">
        <v>215388.63999999998</v>
      </c>
      <c r="F209" s="2774">
        <v>705414.57</v>
      </c>
      <c r="G209" s="2775">
        <v>920803.21</v>
      </c>
      <c r="H209" s="1550">
        <f t="shared" si="147"/>
        <v>0</v>
      </c>
      <c r="I209" s="1550">
        <f t="shared" si="147"/>
        <v>0</v>
      </c>
      <c r="J209" s="1551">
        <f>+H209+I209</f>
        <v>0</v>
      </c>
      <c r="K209" s="1549">
        <f t="shared" si="148"/>
        <v>215388.63999999998</v>
      </c>
      <c r="L209" s="1550">
        <f t="shared" si="148"/>
        <v>705414.57</v>
      </c>
      <c r="M209" s="1551">
        <f>+K209+L209</f>
        <v>920803.21</v>
      </c>
      <c r="N209" s="995">
        <f t="shared" si="149"/>
        <v>0</v>
      </c>
      <c r="O209" s="996">
        <f t="shared" si="149"/>
        <v>0</v>
      </c>
      <c r="P209" s="997">
        <f t="shared" si="149"/>
        <v>0</v>
      </c>
      <c r="Q209" s="1489">
        <f>+J209-'17NM_Flex Cost'!H37</f>
        <v>0</v>
      </c>
      <c r="R209" s="913" t="b">
        <f t="shared" si="138"/>
        <v>0</v>
      </c>
      <c r="S209" s="1033" t="s">
        <v>1624</v>
      </c>
      <c r="AB209" s="1629" t="b">
        <f t="shared" si="131"/>
        <v>1</v>
      </c>
      <c r="AC209" s="913" t="s">
        <v>1327</v>
      </c>
    </row>
    <row r="210" spans="1:29" x14ac:dyDescent="0.25">
      <c r="A210" s="917" t="s">
        <v>1354</v>
      </c>
      <c r="B210" s="998"/>
      <c r="C210" s="999"/>
      <c r="D210" s="999"/>
      <c r="E210" s="1527"/>
      <c r="F210" s="2766"/>
      <c r="G210" s="2770"/>
      <c r="H210" s="2766"/>
      <c r="I210" s="1528"/>
      <c r="J210" s="1529"/>
      <c r="K210" s="1530"/>
      <c r="L210" s="1528"/>
      <c r="M210" s="1529"/>
      <c r="N210" s="971"/>
      <c r="O210" s="934"/>
      <c r="P210" s="935"/>
      <c r="R210" s="913" t="b">
        <f t="shared" si="138"/>
        <v>0</v>
      </c>
      <c r="S210" s="917" t="s">
        <v>1625</v>
      </c>
      <c r="AB210" s="1629" t="b">
        <f t="shared" si="131"/>
        <v>1</v>
      </c>
      <c r="AC210" s="913" t="s">
        <v>1328</v>
      </c>
    </row>
    <row r="211" spans="1:29" x14ac:dyDescent="0.25">
      <c r="A211" s="913" t="s">
        <v>1325</v>
      </c>
      <c r="B211" s="975"/>
      <c r="C211" s="952"/>
      <c r="D211" s="952"/>
      <c r="E211" s="1537"/>
      <c r="F211" s="1538">
        <v>342467.31</v>
      </c>
      <c r="G211" s="1539">
        <v>342467.31</v>
      </c>
      <c r="H211" s="1538">
        <f t="shared" ref="H211:I215" si="150">E211*$D$215</f>
        <v>0</v>
      </c>
      <c r="I211" s="1538">
        <f t="shared" si="150"/>
        <v>59697.11985122777</v>
      </c>
      <c r="J211" s="1539">
        <f>+H211+I211</f>
        <v>59697.11985122777</v>
      </c>
      <c r="K211" s="1537">
        <f t="shared" ref="K211:L215" si="151">+E211*$C$215</f>
        <v>0</v>
      </c>
      <c r="L211" s="1538">
        <f t="shared" si="151"/>
        <v>282770.19014877221</v>
      </c>
      <c r="M211" s="1539">
        <f>+K211+L211</f>
        <v>282770.19014877221</v>
      </c>
      <c r="N211" s="942">
        <f t="shared" ref="N211:P215" si="152">+E211-(H211+K211)</f>
        <v>0</v>
      </c>
      <c r="O211" s="943">
        <f t="shared" si="152"/>
        <v>0</v>
      </c>
      <c r="P211" s="994">
        <f t="shared" si="152"/>
        <v>0</v>
      </c>
      <c r="R211" s="913" t="b">
        <f t="shared" si="138"/>
        <v>0</v>
      </c>
      <c r="S211" s="913" t="s">
        <v>1214</v>
      </c>
      <c r="AB211" s="1629" t="b">
        <f t="shared" si="131"/>
        <v>1</v>
      </c>
      <c r="AC211" s="922" t="s">
        <v>1357</v>
      </c>
    </row>
    <row r="212" spans="1:29" x14ac:dyDescent="0.25">
      <c r="A212" s="913" t="s">
        <v>1326</v>
      </c>
      <c r="B212" s="975"/>
      <c r="C212" s="952"/>
      <c r="D212" s="952"/>
      <c r="E212" s="1537"/>
      <c r="F212" s="1538">
        <v>7629283.6500000004</v>
      </c>
      <c r="G212" s="1539">
        <v>7629283.6500000004</v>
      </c>
      <c r="H212" s="1538">
        <f t="shared" si="150"/>
        <v>0</v>
      </c>
      <c r="I212" s="1538">
        <f t="shared" si="150"/>
        <v>1329897.0358165351</v>
      </c>
      <c r="J212" s="1539">
        <f>+H212+I212</f>
        <v>1329897.0358165351</v>
      </c>
      <c r="K212" s="1537">
        <f t="shared" si="151"/>
        <v>0</v>
      </c>
      <c r="L212" s="1538">
        <f t="shared" si="151"/>
        <v>6299386.614183465</v>
      </c>
      <c r="M212" s="1539">
        <f>+K212+L212</f>
        <v>6299386.614183465</v>
      </c>
      <c r="N212" s="942">
        <f t="shared" si="152"/>
        <v>0</v>
      </c>
      <c r="O212" s="943">
        <f t="shared" si="152"/>
        <v>0</v>
      </c>
      <c r="P212" s="944">
        <f t="shared" si="152"/>
        <v>0</v>
      </c>
      <c r="R212" s="913" t="b">
        <f t="shared" si="138"/>
        <v>0</v>
      </c>
      <c r="S212" s="913" t="s">
        <v>1215</v>
      </c>
      <c r="AB212" s="1629" t="b">
        <f t="shared" si="131"/>
        <v>1</v>
      </c>
      <c r="AC212" s="917" t="s">
        <v>1358</v>
      </c>
    </row>
    <row r="213" spans="1:29" x14ac:dyDescent="0.25">
      <c r="A213" s="913" t="s">
        <v>1327</v>
      </c>
      <c r="B213" s="975"/>
      <c r="C213" s="952"/>
      <c r="D213" s="952"/>
      <c r="E213" s="1537">
        <v>278101.45</v>
      </c>
      <c r="F213" s="1538"/>
      <c r="G213" s="1539">
        <v>278101.45</v>
      </c>
      <c r="H213" s="1538">
        <f t="shared" si="150"/>
        <v>48477.197988474363</v>
      </c>
      <c r="I213" s="1538">
        <f t="shared" si="150"/>
        <v>0</v>
      </c>
      <c r="J213" s="1539">
        <f>+H213+I213</f>
        <v>48477.197988474363</v>
      </c>
      <c r="K213" s="1537">
        <f t="shared" si="151"/>
        <v>229624.25201152565</v>
      </c>
      <c r="L213" s="1538">
        <f t="shared" si="151"/>
        <v>0</v>
      </c>
      <c r="M213" s="1539">
        <f>+K213+L213</f>
        <v>229624.25201152565</v>
      </c>
      <c r="N213" s="942">
        <f t="shared" si="152"/>
        <v>0</v>
      </c>
      <c r="O213" s="943">
        <f t="shared" si="152"/>
        <v>0</v>
      </c>
      <c r="P213" s="944">
        <f t="shared" si="152"/>
        <v>0</v>
      </c>
      <c r="R213" s="913" t="b">
        <f t="shared" si="138"/>
        <v>0</v>
      </c>
      <c r="S213" s="913" t="s">
        <v>536</v>
      </c>
      <c r="AB213" s="1629" t="b">
        <f t="shared" si="131"/>
        <v>1</v>
      </c>
      <c r="AC213" s="913" t="s">
        <v>1325</v>
      </c>
    </row>
    <row r="214" spans="1:29" x14ac:dyDescent="0.25">
      <c r="A214" s="913" t="s">
        <v>1328</v>
      </c>
      <c r="B214" s="975"/>
      <c r="C214" s="952"/>
      <c r="D214" s="952"/>
      <c r="E214" s="1537">
        <v>1027361.25</v>
      </c>
      <c r="F214" s="1538"/>
      <c r="G214" s="1539">
        <v>1027361.25</v>
      </c>
      <c r="H214" s="1538">
        <f t="shared" si="150"/>
        <v>179084.26842771409</v>
      </c>
      <c r="I214" s="1538">
        <f t="shared" si="150"/>
        <v>0</v>
      </c>
      <c r="J214" s="1539">
        <f>+H214+I214</f>
        <v>179084.26842771409</v>
      </c>
      <c r="K214" s="1537">
        <f t="shared" si="151"/>
        <v>848276.98157228588</v>
      </c>
      <c r="L214" s="1538">
        <f t="shared" si="151"/>
        <v>0</v>
      </c>
      <c r="M214" s="1539">
        <f>+K214+L214</f>
        <v>848276.98157228588</v>
      </c>
      <c r="N214" s="942">
        <f t="shared" si="152"/>
        <v>0</v>
      </c>
      <c r="O214" s="943">
        <f t="shared" si="152"/>
        <v>0</v>
      </c>
      <c r="P214" s="944">
        <f t="shared" si="152"/>
        <v>0</v>
      </c>
      <c r="R214" s="913" t="b">
        <f t="shared" si="138"/>
        <v>0</v>
      </c>
      <c r="S214" s="913" t="s">
        <v>1216</v>
      </c>
      <c r="AB214" s="1629" t="b">
        <f t="shared" ref="AB214:AB245" si="153">A236=AC214</f>
        <v>1</v>
      </c>
      <c r="AC214" s="913" t="s">
        <v>1326</v>
      </c>
    </row>
    <row r="215" spans="1:29" x14ac:dyDescent="0.25">
      <c r="A215" s="922" t="s">
        <v>1354</v>
      </c>
      <c r="B215" s="1008">
        <v>1</v>
      </c>
      <c r="C215" s="1009">
        <f>+'17Lab_PLRecon'!F108</f>
        <v>0.82568520233003329</v>
      </c>
      <c r="D215" s="1009">
        <f>+B215-C215</f>
        <v>0.17431479766996671</v>
      </c>
      <c r="E215" s="1549">
        <v>1305462.7</v>
      </c>
      <c r="F215" s="1550">
        <v>7971750.96</v>
      </c>
      <c r="G215" s="1551">
        <v>9277213.6600000001</v>
      </c>
      <c r="H215" s="1550">
        <f t="shared" si="150"/>
        <v>227561.46641618846</v>
      </c>
      <c r="I215" s="1550">
        <f t="shared" si="150"/>
        <v>1389594.155667763</v>
      </c>
      <c r="J215" s="1551">
        <f>+H215+I215</f>
        <v>1617155.6220839515</v>
      </c>
      <c r="K215" s="1549">
        <f t="shared" si="151"/>
        <v>1077901.2335838114</v>
      </c>
      <c r="L215" s="1550">
        <f t="shared" si="151"/>
        <v>6582156.8043322368</v>
      </c>
      <c r="M215" s="1551">
        <f>+K215+L215</f>
        <v>7660058.0379160484</v>
      </c>
      <c r="N215" s="995">
        <f t="shared" si="152"/>
        <v>0</v>
      </c>
      <c r="O215" s="996">
        <f t="shared" si="152"/>
        <v>0</v>
      </c>
      <c r="P215" s="997">
        <f t="shared" si="152"/>
        <v>0</v>
      </c>
      <c r="Q215" s="1489">
        <f>+J215-'17NM_Flex Cost'!H38</f>
        <v>0</v>
      </c>
      <c r="R215" s="913" t="b">
        <f t="shared" si="138"/>
        <v>0</v>
      </c>
      <c r="S215" s="922" t="s">
        <v>1625</v>
      </c>
      <c r="AB215" s="1629" t="b">
        <f t="shared" si="153"/>
        <v>1</v>
      </c>
      <c r="AC215" s="913" t="s">
        <v>1327</v>
      </c>
    </row>
    <row r="216" spans="1:29" x14ac:dyDescent="0.25">
      <c r="A216" s="917" t="s">
        <v>1355</v>
      </c>
      <c r="B216" s="998"/>
      <c r="C216" s="999"/>
      <c r="D216" s="999"/>
      <c r="E216" s="1527"/>
      <c r="F216" s="2766"/>
      <c r="G216" s="2770"/>
      <c r="H216" s="2766"/>
      <c r="I216" s="1528"/>
      <c r="J216" s="1529"/>
      <c r="K216" s="1530"/>
      <c r="L216" s="1528"/>
      <c r="M216" s="1529"/>
      <c r="N216" s="971"/>
      <c r="O216" s="934"/>
      <c r="P216" s="935"/>
      <c r="R216" s="913" t="b">
        <f t="shared" si="138"/>
        <v>0</v>
      </c>
      <c r="S216" s="917" t="s">
        <v>1626</v>
      </c>
      <c r="AB216" s="1629" t="b">
        <f t="shared" si="153"/>
        <v>1</v>
      </c>
      <c r="AC216" s="913" t="s">
        <v>1328</v>
      </c>
    </row>
    <row r="217" spans="1:29" x14ac:dyDescent="0.25">
      <c r="A217" s="913" t="s">
        <v>1325</v>
      </c>
      <c r="B217" s="975"/>
      <c r="C217" s="952"/>
      <c r="D217" s="952"/>
      <c r="E217" s="1537"/>
      <c r="F217" s="1538">
        <v>6937046.8600000003</v>
      </c>
      <c r="G217" s="1539">
        <v>6937046.8600000003</v>
      </c>
      <c r="H217" s="1538">
        <f t="shared" ref="H217:I221" si="154">E217*$D$221</f>
        <v>0</v>
      </c>
      <c r="I217" s="1538">
        <f t="shared" si="154"/>
        <v>213308.42424296585</v>
      </c>
      <c r="J217" s="1539">
        <f>+H217+I217</f>
        <v>213308.42424296585</v>
      </c>
      <c r="K217" s="1537">
        <f t="shared" ref="K217:L221" si="155">+E217*$C$221</f>
        <v>0</v>
      </c>
      <c r="L217" s="1538">
        <f t="shared" si="155"/>
        <v>6723738.4357570345</v>
      </c>
      <c r="M217" s="1539">
        <f>+K217+L217</f>
        <v>6723738.4357570345</v>
      </c>
      <c r="N217" s="942">
        <f t="shared" ref="N217:P221" si="156">+E217-(H217+K217)</f>
        <v>0</v>
      </c>
      <c r="O217" s="943">
        <f t="shared" si="156"/>
        <v>0</v>
      </c>
      <c r="P217" s="994">
        <f t="shared" si="156"/>
        <v>0</v>
      </c>
      <c r="R217" s="913" t="b">
        <f t="shared" si="138"/>
        <v>0</v>
      </c>
      <c r="S217" s="913" t="s">
        <v>1214</v>
      </c>
      <c r="AB217" s="1629" t="b">
        <f t="shared" si="153"/>
        <v>1</v>
      </c>
      <c r="AC217" s="922" t="s">
        <v>1358</v>
      </c>
    </row>
    <row r="218" spans="1:29" x14ac:dyDescent="0.25">
      <c r="A218" s="913" t="s">
        <v>1326</v>
      </c>
      <c r="B218" s="975"/>
      <c r="C218" s="952"/>
      <c r="D218" s="952"/>
      <c r="E218" s="1537"/>
      <c r="F218" s="1538">
        <v>2254655.4500000002</v>
      </c>
      <c r="G218" s="1539">
        <v>2254655.4500000002</v>
      </c>
      <c r="H218" s="1538">
        <f t="shared" si="154"/>
        <v>0</v>
      </c>
      <c r="I218" s="1538">
        <f t="shared" si="154"/>
        <v>69328.780813557183</v>
      </c>
      <c r="J218" s="1539">
        <f>+H218+I218</f>
        <v>69328.780813557183</v>
      </c>
      <c r="K218" s="1537">
        <f t="shared" si="155"/>
        <v>0</v>
      </c>
      <c r="L218" s="1538">
        <f t="shared" si="155"/>
        <v>2185326.6691864431</v>
      </c>
      <c r="M218" s="1539">
        <f>+K218+L218</f>
        <v>2185326.6691864431</v>
      </c>
      <c r="N218" s="942">
        <f t="shared" si="156"/>
        <v>0</v>
      </c>
      <c r="O218" s="943">
        <f t="shared" si="156"/>
        <v>0</v>
      </c>
      <c r="P218" s="944">
        <f t="shared" si="156"/>
        <v>0</v>
      </c>
      <c r="R218" s="913" t="b">
        <f t="shared" si="138"/>
        <v>0</v>
      </c>
      <c r="S218" s="913" t="s">
        <v>1215</v>
      </c>
      <c r="AB218" s="1629" t="b">
        <f t="shared" si="153"/>
        <v>1</v>
      </c>
      <c r="AC218" s="917" t="s">
        <v>1359</v>
      </c>
    </row>
    <row r="219" spans="1:29" x14ac:dyDescent="0.25">
      <c r="A219" s="913" t="s">
        <v>1327</v>
      </c>
      <c r="B219" s="975"/>
      <c r="C219" s="952"/>
      <c r="D219" s="952"/>
      <c r="E219" s="1537">
        <v>1549456.47</v>
      </c>
      <c r="F219" s="1538"/>
      <c r="G219" s="1539">
        <v>1549456.47</v>
      </c>
      <c r="H219" s="1538">
        <f t="shared" si="154"/>
        <v>47644.498403859456</v>
      </c>
      <c r="I219" s="1538">
        <f t="shared" si="154"/>
        <v>0</v>
      </c>
      <c r="J219" s="1539">
        <f>+H219+I219</f>
        <v>47644.498403859456</v>
      </c>
      <c r="K219" s="1537">
        <f t="shared" si="155"/>
        <v>1501811.9715961404</v>
      </c>
      <c r="L219" s="1538">
        <f t="shared" si="155"/>
        <v>0</v>
      </c>
      <c r="M219" s="1539">
        <f>+K219+L219</f>
        <v>1501811.9715961404</v>
      </c>
      <c r="N219" s="942">
        <f t="shared" si="156"/>
        <v>0</v>
      </c>
      <c r="O219" s="943">
        <f t="shared" si="156"/>
        <v>0</v>
      </c>
      <c r="P219" s="944">
        <f t="shared" si="156"/>
        <v>0</v>
      </c>
      <c r="R219" s="913" t="b">
        <f t="shared" si="138"/>
        <v>0</v>
      </c>
      <c r="S219" s="913" t="s">
        <v>536</v>
      </c>
      <c r="AB219" s="1629" t="b">
        <f t="shared" si="153"/>
        <v>1</v>
      </c>
      <c r="AC219" s="913" t="s">
        <v>1325</v>
      </c>
    </row>
    <row r="220" spans="1:29" x14ac:dyDescent="0.25">
      <c r="A220" s="913" t="s">
        <v>1328</v>
      </c>
      <c r="B220" s="975"/>
      <c r="C220" s="952"/>
      <c r="D220" s="952"/>
      <c r="E220" s="1537">
        <v>2156681.64</v>
      </c>
      <c r="F220" s="1538"/>
      <c r="G220" s="1539">
        <v>2156681.64</v>
      </c>
      <c r="H220" s="1538">
        <f t="shared" si="154"/>
        <v>66316.167600767119</v>
      </c>
      <c r="I220" s="1538">
        <f t="shared" si="154"/>
        <v>0</v>
      </c>
      <c r="J220" s="1539">
        <f>+H220+I220</f>
        <v>66316.167600767119</v>
      </c>
      <c r="K220" s="1537">
        <f t="shared" si="155"/>
        <v>2090365.4723992329</v>
      </c>
      <c r="L220" s="1538">
        <f t="shared" si="155"/>
        <v>0</v>
      </c>
      <c r="M220" s="1539">
        <f>+K220+L220</f>
        <v>2090365.4723992329</v>
      </c>
      <c r="N220" s="942">
        <f t="shared" si="156"/>
        <v>0</v>
      </c>
      <c r="O220" s="943">
        <f t="shared" si="156"/>
        <v>0</v>
      </c>
      <c r="P220" s="944">
        <f t="shared" si="156"/>
        <v>0</v>
      </c>
      <c r="R220" s="913" t="b">
        <f t="shared" si="138"/>
        <v>0</v>
      </c>
      <c r="S220" s="913" t="s">
        <v>1216</v>
      </c>
      <c r="AB220" s="1629" t="b">
        <f t="shared" si="153"/>
        <v>1</v>
      </c>
      <c r="AC220" s="913" t="s">
        <v>1326</v>
      </c>
    </row>
    <row r="221" spans="1:29" x14ac:dyDescent="0.25">
      <c r="A221" s="922" t="s">
        <v>1355</v>
      </c>
      <c r="B221" s="1008">
        <v>1</v>
      </c>
      <c r="C221" s="1009">
        <f>+'17Lab_PLRecon'!F109</f>
        <v>0.96925083129062706</v>
      </c>
      <c r="D221" s="1009">
        <f>+B221-C221</f>
        <v>3.0749168709372943E-2</v>
      </c>
      <c r="E221" s="1549">
        <v>3706138.1100000003</v>
      </c>
      <c r="F221" s="1550">
        <v>9191702.3100000005</v>
      </c>
      <c r="G221" s="1551">
        <v>12897840.420000002</v>
      </c>
      <c r="H221" s="1550">
        <f t="shared" si="154"/>
        <v>113960.66600462659</v>
      </c>
      <c r="I221" s="1550">
        <f t="shared" si="154"/>
        <v>282637.20505652303</v>
      </c>
      <c r="J221" s="1551">
        <f>+H221+I221</f>
        <v>396597.87106114964</v>
      </c>
      <c r="K221" s="1549">
        <f t="shared" si="155"/>
        <v>3592177.4439953738</v>
      </c>
      <c r="L221" s="1550">
        <f t="shared" si="155"/>
        <v>8909065.1049434766</v>
      </c>
      <c r="M221" s="1551">
        <f>+K221+L221</f>
        <v>12501242.54893885</v>
      </c>
      <c r="N221" s="995">
        <f t="shared" si="156"/>
        <v>0</v>
      </c>
      <c r="O221" s="996">
        <f t="shared" si="156"/>
        <v>0</v>
      </c>
      <c r="P221" s="997">
        <f t="shared" si="156"/>
        <v>0</v>
      </c>
      <c r="Q221" s="1489">
        <f>+J221-'17NM_Flex Cost'!H39</f>
        <v>0</v>
      </c>
      <c r="R221" s="913" t="b">
        <f t="shared" si="138"/>
        <v>0</v>
      </c>
      <c r="S221" s="922" t="s">
        <v>1626</v>
      </c>
      <c r="AB221" s="1629" t="b">
        <f t="shared" si="153"/>
        <v>1</v>
      </c>
      <c r="AC221" s="913" t="s">
        <v>1327</v>
      </c>
    </row>
    <row r="222" spans="1:29" x14ac:dyDescent="0.25">
      <c r="A222" s="917" t="s">
        <v>1356</v>
      </c>
      <c r="B222" s="998"/>
      <c r="C222" s="999"/>
      <c r="D222" s="999"/>
      <c r="E222" s="1527"/>
      <c r="F222" s="2766"/>
      <c r="G222" s="2770"/>
      <c r="H222" s="2766"/>
      <c r="I222" s="1528"/>
      <c r="J222" s="1529"/>
      <c r="K222" s="1530"/>
      <c r="L222" s="1528"/>
      <c r="M222" s="1529"/>
      <c r="N222" s="971"/>
      <c r="O222" s="934"/>
      <c r="P222" s="935"/>
      <c r="R222" s="913" t="b">
        <f t="shared" si="138"/>
        <v>0</v>
      </c>
      <c r="S222" s="917" t="s">
        <v>1627</v>
      </c>
      <c r="AB222" s="1629" t="b">
        <f t="shared" si="153"/>
        <v>1</v>
      </c>
      <c r="AC222" s="913" t="s">
        <v>1328</v>
      </c>
    </row>
    <row r="223" spans="1:29" x14ac:dyDescent="0.25">
      <c r="A223" s="913" t="s">
        <v>1325</v>
      </c>
      <c r="B223" s="975"/>
      <c r="C223" s="952"/>
      <c r="D223" s="952"/>
      <c r="E223" s="1537"/>
      <c r="F223" s="1538">
        <v>981116.49</v>
      </c>
      <c r="G223" s="1539">
        <v>981116.49</v>
      </c>
      <c r="H223" s="1538">
        <f t="shared" ref="H223:I227" si="157">E223*$D$227</f>
        <v>0</v>
      </c>
      <c r="I223" s="1538">
        <f t="shared" si="157"/>
        <v>186553.94551561557</v>
      </c>
      <c r="J223" s="1539">
        <f>+H223+I223</f>
        <v>186553.94551561557</v>
      </c>
      <c r="K223" s="1537">
        <f t="shared" ref="K223:L227" si="158">+E223*$C$227</f>
        <v>0</v>
      </c>
      <c r="L223" s="1538">
        <f t="shared" si="158"/>
        <v>794562.54448438436</v>
      </c>
      <c r="M223" s="1539">
        <f>+K223+L223</f>
        <v>794562.54448438436</v>
      </c>
      <c r="N223" s="942">
        <f t="shared" ref="N223:P227" si="159">+E223-(H223+K223)</f>
        <v>0</v>
      </c>
      <c r="O223" s="943">
        <f t="shared" si="159"/>
        <v>0</v>
      </c>
      <c r="P223" s="994">
        <f t="shared" si="159"/>
        <v>0</v>
      </c>
      <c r="R223" s="913" t="b">
        <f t="shared" si="138"/>
        <v>0</v>
      </c>
      <c r="S223" s="913" t="s">
        <v>1214</v>
      </c>
      <c r="AB223" s="1629" t="b">
        <f t="shared" si="153"/>
        <v>1</v>
      </c>
      <c r="AC223" s="922" t="s">
        <v>1359</v>
      </c>
    </row>
    <row r="224" spans="1:29" x14ac:dyDescent="0.25">
      <c r="A224" s="913" t="s">
        <v>1326</v>
      </c>
      <c r="B224" s="975"/>
      <c r="C224" s="952"/>
      <c r="D224" s="952"/>
      <c r="E224" s="1537"/>
      <c r="F224" s="1538">
        <v>384804.31</v>
      </c>
      <c r="G224" s="1539">
        <v>384804.31</v>
      </c>
      <c r="H224" s="1538">
        <f t="shared" si="157"/>
        <v>0</v>
      </c>
      <c r="I224" s="1538">
        <f t="shared" si="157"/>
        <v>73168.43923590974</v>
      </c>
      <c r="J224" s="1539">
        <f>+H224+I224</f>
        <v>73168.43923590974</v>
      </c>
      <c r="K224" s="1537">
        <f t="shared" si="158"/>
        <v>0</v>
      </c>
      <c r="L224" s="1538">
        <f t="shared" si="158"/>
        <v>311635.87076409027</v>
      </c>
      <c r="M224" s="1539">
        <f>+K224+L224</f>
        <v>311635.87076409027</v>
      </c>
      <c r="N224" s="942">
        <f t="shared" si="159"/>
        <v>0</v>
      </c>
      <c r="O224" s="943">
        <f t="shared" si="159"/>
        <v>0</v>
      </c>
      <c r="P224" s="944">
        <f t="shared" si="159"/>
        <v>0</v>
      </c>
      <c r="R224" s="913" t="b">
        <f t="shared" si="138"/>
        <v>0</v>
      </c>
      <c r="S224" s="913" t="s">
        <v>1215</v>
      </c>
      <c r="AB224" s="1629" t="b">
        <f t="shared" si="153"/>
        <v>1</v>
      </c>
      <c r="AC224" s="917" t="s">
        <v>1360</v>
      </c>
    </row>
    <row r="225" spans="1:29" x14ac:dyDescent="0.25">
      <c r="A225" s="913" t="s">
        <v>1327</v>
      </c>
      <c r="B225" s="975"/>
      <c r="C225" s="952"/>
      <c r="D225" s="952"/>
      <c r="E225" s="1537">
        <v>1193327.6599999999</v>
      </c>
      <c r="F225" s="1538"/>
      <c r="G225" s="1539">
        <v>1193327.6599999999</v>
      </c>
      <c r="H225" s="1538">
        <f t="shared" si="157"/>
        <v>226904.74121571131</v>
      </c>
      <c r="I225" s="1538">
        <f t="shared" si="157"/>
        <v>0</v>
      </c>
      <c r="J225" s="1539">
        <f>+H225+I225</f>
        <v>226904.74121571131</v>
      </c>
      <c r="K225" s="1537">
        <f t="shared" si="158"/>
        <v>966422.91878428857</v>
      </c>
      <c r="L225" s="1538">
        <f t="shared" si="158"/>
        <v>0</v>
      </c>
      <c r="M225" s="1539">
        <f>+K225+L225</f>
        <v>966422.91878428857</v>
      </c>
      <c r="N225" s="942">
        <f t="shared" si="159"/>
        <v>0</v>
      </c>
      <c r="O225" s="943">
        <f t="shared" si="159"/>
        <v>0</v>
      </c>
      <c r="P225" s="944">
        <f t="shared" si="159"/>
        <v>0</v>
      </c>
      <c r="R225" s="913" t="b">
        <f t="shared" si="138"/>
        <v>0</v>
      </c>
      <c r="S225" s="913" t="s">
        <v>536</v>
      </c>
      <c r="AB225" s="1629" t="b">
        <f t="shared" si="153"/>
        <v>1</v>
      </c>
      <c r="AC225" s="913" t="s">
        <v>1325</v>
      </c>
    </row>
    <row r="226" spans="1:29" x14ac:dyDescent="0.25">
      <c r="A226" s="913" t="s">
        <v>1328</v>
      </c>
      <c r="B226" s="975"/>
      <c r="C226" s="952"/>
      <c r="D226" s="952"/>
      <c r="E226" s="1537">
        <v>806043.18</v>
      </c>
      <c r="F226" s="1538"/>
      <c r="G226" s="1539">
        <v>806043.18</v>
      </c>
      <c r="H226" s="1538">
        <f t="shared" si="157"/>
        <v>153264.71119138313</v>
      </c>
      <c r="I226" s="1538">
        <f t="shared" si="157"/>
        <v>0</v>
      </c>
      <c r="J226" s="1539">
        <f>+H226+I226</f>
        <v>153264.71119138313</v>
      </c>
      <c r="K226" s="1537">
        <f t="shared" si="158"/>
        <v>652778.46880861698</v>
      </c>
      <c r="L226" s="1538">
        <f t="shared" si="158"/>
        <v>0</v>
      </c>
      <c r="M226" s="1539">
        <f>+K226+L226</f>
        <v>652778.46880861698</v>
      </c>
      <c r="N226" s="942">
        <f t="shared" si="159"/>
        <v>0</v>
      </c>
      <c r="O226" s="943">
        <f t="shared" si="159"/>
        <v>0</v>
      </c>
      <c r="P226" s="944">
        <f t="shared" si="159"/>
        <v>0</v>
      </c>
      <c r="R226" s="913" t="b">
        <f t="shared" si="138"/>
        <v>0</v>
      </c>
      <c r="S226" s="913" t="s">
        <v>1216</v>
      </c>
      <c r="AB226" s="1629" t="b">
        <f t="shared" si="153"/>
        <v>1</v>
      </c>
      <c r="AC226" s="913" t="s">
        <v>1326</v>
      </c>
    </row>
    <row r="227" spans="1:29" x14ac:dyDescent="0.25">
      <c r="A227" s="922" t="s">
        <v>1356</v>
      </c>
      <c r="B227" s="1008">
        <v>1</v>
      </c>
      <c r="C227" s="1009">
        <f>+'17Lab_PLRecon'!F110</f>
        <v>0.8098554581264702</v>
      </c>
      <c r="D227" s="1009">
        <f>+B227-C227</f>
        <v>0.1901445418735298</v>
      </c>
      <c r="E227" s="1549">
        <v>1999370.8399999999</v>
      </c>
      <c r="F227" s="1550">
        <v>1365920.8</v>
      </c>
      <c r="G227" s="1551">
        <v>3365291.64</v>
      </c>
      <c r="H227" s="1550">
        <f t="shared" si="157"/>
        <v>380169.45240709442</v>
      </c>
      <c r="I227" s="1550">
        <f t="shared" si="157"/>
        <v>259722.38475152533</v>
      </c>
      <c r="J227" s="1551">
        <f>+H227+I227</f>
        <v>639891.83715861978</v>
      </c>
      <c r="K227" s="1549">
        <f t="shared" si="158"/>
        <v>1619201.3875929054</v>
      </c>
      <c r="L227" s="1550">
        <f t="shared" si="158"/>
        <v>1106198.4152484748</v>
      </c>
      <c r="M227" s="1551">
        <f>+K227+L227</f>
        <v>2725399.8028413802</v>
      </c>
      <c r="N227" s="995">
        <f t="shared" si="159"/>
        <v>0</v>
      </c>
      <c r="O227" s="996">
        <f t="shared" si="159"/>
        <v>0</v>
      </c>
      <c r="P227" s="997">
        <f t="shared" si="159"/>
        <v>0</v>
      </c>
      <c r="Q227" s="1489">
        <f>+J227-'17NM_Flex Cost'!H40</f>
        <v>0</v>
      </c>
      <c r="R227" s="913" t="b">
        <f t="shared" si="138"/>
        <v>0</v>
      </c>
      <c r="S227" s="922" t="s">
        <v>1627</v>
      </c>
      <c r="AB227" s="1629" t="b">
        <f t="shared" si="153"/>
        <v>1</v>
      </c>
      <c r="AC227" s="913" t="s">
        <v>1327</v>
      </c>
    </row>
    <row r="228" spans="1:29" x14ac:dyDescent="0.25">
      <c r="A228" s="917" t="s">
        <v>1357</v>
      </c>
      <c r="B228" s="998"/>
      <c r="C228" s="999"/>
      <c r="D228" s="999"/>
      <c r="E228" s="1527"/>
      <c r="F228" s="2766"/>
      <c r="G228" s="2770"/>
      <c r="H228" s="2766"/>
      <c r="I228" s="1528"/>
      <c r="J228" s="1529"/>
      <c r="K228" s="1530"/>
      <c r="L228" s="1528"/>
      <c r="M228" s="1529"/>
      <c r="N228" s="971"/>
      <c r="O228" s="934"/>
      <c r="P228" s="935"/>
      <c r="R228" s="913" t="b">
        <f t="shared" si="138"/>
        <v>0</v>
      </c>
      <c r="S228" s="917" t="s">
        <v>1628</v>
      </c>
      <c r="AB228" s="1629" t="b">
        <f t="shared" si="153"/>
        <v>1</v>
      </c>
      <c r="AC228" s="913" t="s">
        <v>1328</v>
      </c>
    </row>
    <row r="229" spans="1:29" x14ac:dyDescent="0.25">
      <c r="A229" s="913" t="s">
        <v>1325</v>
      </c>
      <c r="B229" s="975"/>
      <c r="C229" s="952"/>
      <c r="D229" s="952"/>
      <c r="E229" s="1537"/>
      <c r="F229" s="1538">
        <v>442899.5</v>
      </c>
      <c r="G229" s="1539">
        <v>442899.5</v>
      </c>
      <c r="H229" s="1538">
        <f t="shared" ref="H229:I233" si="160">E229*$D$233</f>
        <v>0</v>
      </c>
      <c r="I229" s="1538">
        <f t="shared" si="160"/>
        <v>369269.57076024747</v>
      </c>
      <c r="J229" s="1539">
        <f>+H229+I229</f>
        <v>369269.57076024747</v>
      </c>
      <c r="K229" s="1537">
        <f t="shared" ref="K229:L233" si="161">+E229*$C$233</f>
        <v>0</v>
      </c>
      <c r="L229" s="1538">
        <f t="shared" si="161"/>
        <v>73629.929239752542</v>
      </c>
      <c r="M229" s="1539">
        <f>+K229+L229</f>
        <v>73629.929239752542</v>
      </c>
      <c r="N229" s="942">
        <f t="shared" ref="N229:P233" si="162">+E229-(H229+K229)</f>
        <v>0</v>
      </c>
      <c r="O229" s="943">
        <f t="shared" si="162"/>
        <v>0</v>
      </c>
      <c r="P229" s="994">
        <f t="shared" si="162"/>
        <v>0</v>
      </c>
      <c r="R229" s="913" t="b">
        <f t="shared" si="138"/>
        <v>0</v>
      </c>
      <c r="S229" s="913" t="s">
        <v>1214</v>
      </c>
      <c r="AB229" s="1629" t="b">
        <f t="shared" si="153"/>
        <v>1</v>
      </c>
      <c r="AC229" s="922" t="s">
        <v>1360</v>
      </c>
    </row>
    <row r="230" spans="1:29" x14ac:dyDescent="0.25">
      <c r="A230" s="913" t="s">
        <v>1326</v>
      </c>
      <c r="B230" s="975"/>
      <c r="C230" s="952"/>
      <c r="D230" s="952"/>
      <c r="E230" s="1537"/>
      <c r="F230" s="1538">
        <v>53800.160000000003</v>
      </c>
      <c r="G230" s="1539">
        <v>53800.160000000003</v>
      </c>
      <c r="H230" s="1538">
        <f t="shared" si="160"/>
        <v>0</v>
      </c>
      <c r="I230" s="1538">
        <f t="shared" si="160"/>
        <v>44856.140027325921</v>
      </c>
      <c r="J230" s="1539">
        <f>+H230+I230</f>
        <v>44856.140027325921</v>
      </c>
      <c r="K230" s="1537">
        <f t="shared" si="161"/>
        <v>0</v>
      </c>
      <c r="L230" s="1538">
        <f t="shared" si="161"/>
        <v>8944.019972674083</v>
      </c>
      <c r="M230" s="1539">
        <f>+K230+L230</f>
        <v>8944.019972674083</v>
      </c>
      <c r="N230" s="942">
        <f t="shared" si="162"/>
        <v>0</v>
      </c>
      <c r="O230" s="943">
        <f t="shared" si="162"/>
        <v>0</v>
      </c>
      <c r="P230" s="944">
        <f t="shared" si="162"/>
        <v>0</v>
      </c>
      <c r="R230" s="913" t="b">
        <f t="shared" si="138"/>
        <v>0</v>
      </c>
      <c r="S230" s="913" t="s">
        <v>1215</v>
      </c>
      <c r="AB230" s="1629" t="b">
        <f t="shared" si="153"/>
        <v>1</v>
      </c>
      <c r="AC230" s="917" t="s">
        <v>1361</v>
      </c>
    </row>
    <row r="231" spans="1:29" x14ac:dyDescent="0.25">
      <c r="A231" s="913" t="s">
        <v>1327</v>
      </c>
      <c r="B231" s="975"/>
      <c r="C231" s="952"/>
      <c r="D231" s="952"/>
      <c r="E231" s="1537">
        <v>5003.37</v>
      </c>
      <c r="F231" s="1538"/>
      <c r="G231" s="1539">
        <v>5003.37</v>
      </c>
      <c r="H231" s="1538">
        <f t="shared" si="160"/>
        <v>4171.5836036272322</v>
      </c>
      <c r="I231" s="1538">
        <f t="shared" si="160"/>
        <v>0</v>
      </c>
      <c r="J231" s="1539">
        <f>+H231+I231</f>
        <v>4171.5836036272322</v>
      </c>
      <c r="K231" s="1537">
        <f t="shared" si="161"/>
        <v>831.78639637276774</v>
      </c>
      <c r="L231" s="1538">
        <f t="shared" si="161"/>
        <v>0</v>
      </c>
      <c r="M231" s="1539">
        <f>+K231+L231</f>
        <v>831.78639637276774</v>
      </c>
      <c r="N231" s="942">
        <f t="shared" si="162"/>
        <v>0</v>
      </c>
      <c r="O231" s="943">
        <f t="shared" si="162"/>
        <v>0</v>
      </c>
      <c r="P231" s="944">
        <f t="shared" si="162"/>
        <v>0</v>
      </c>
      <c r="R231" s="913" t="b">
        <f t="shared" si="138"/>
        <v>0</v>
      </c>
      <c r="S231" s="913" t="s">
        <v>536</v>
      </c>
      <c r="AB231" s="1629" t="b">
        <f t="shared" si="153"/>
        <v>1</v>
      </c>
      <c r="AC231" s="913" t="s">
        <v>1325</v>
      </c>
    </row>
    <row r="232" spans="1:29" x14ac:dyDescent="0.25">
      <c r="A232" s="913" t="s">
        <v>1328</v>
      </c>
      <c r="B232" s="975"/>
      <c r="C232" s="952"/>
      <c r="D232" s="952"/>
      <c r="E232" s="1537">
        <v>558260.68000000005</v>
      </c>
      <c r="F232" s="1538"/>
      <c r="G232" s="1539">
        <v>558260.68000000005</v>
      </c>
      <c r="H232" s="1538">
        <f t="shared" si="160"/>
        <v>465452.50485928269</v>
      </c>
      <c r="I232" s="1538">
        <f t="shared" si="160"/>
        <v>0</v>
      </c>
      <c r="J232" s="1539">
        <f>+H232+I232</f>
        <v>465452.50485928269</v>
      </c>
      <c r="K232" s="1537">
        <f t="shared" si="161"/>
        <v>92808.175140717343</v>
      </c>
      <c r="L232" s="1538">
        <f t="shared" si="161"/>
        <v>0</v>
      </c>
      <c r="M232" s="1539">
        <f>+K232+L232</f>
        <v>92808.175140717343</v>
      </c>
      <c r="N232" s="942">
        <f t="shared" si="162"/>
        <v>0</v>
      </c>
      <c r="O232" s="943">
        <f t="shared" si="162"/>
        <v>0</v>
      </c>
      <c r="P232" s="944">
        <f t="shared" si="162"/>
        <v>0</v>
      </c>
      <c r="R232" s="913" t="b">
        <f t="shared" si="138"/>
        <v>0</v>
      </c>
      <c r="S232" s="913" t="s">
        <v>1216</v>
      </c>
      <c r="AB232" s="1629" t="b">
        <f t="shared" si="153"/>
        <v>1</v>
      </c>
      <c r="AC232" s="913" t="s">
        <v>1326</v>
      </c>
    </row>
    <row r="233" spans="1:29" x14ac:dyDescent="0.25">
      <c r="A233" s="922" t="s">
        <v>1357</v>
      </c>
      <c r="B233" s="1008">
        <v>1</v>
      </c>
      <c r="C233" s="1009">
        <f>+'17Lab_PLRecon'!F111</f>
        <v>0.16624522998954061</v>
      </c>
      <c r="D233" s="1009">
        <f>B233-C233</f>
        <v>0.83375477001045939</v>
      </c>
      <c r="E233" s="1549">
        <v>563264.05000000005</v>
      </c>
      <c r="F233" s="1550">
        <v>496699.66000000003</v>
      </c>
      <c r="G233" s="1551">
        <v>1059963.71</v>
      </c>
      <c r="H233" s="1550">
        <f t="shared" si="160"/>
        <v>469624.08846290992</v>
      </c>
      <c r="I233" s="1550">
        <f t="shared" si="160"/>
        <v>414125.71078757342</v>
      </c>
      <c r="J233" s="1551">
        <f>+H233+I233</f>
        <v>883749.79925048328</v>
      </c>
      <c r="K233" s="1549">
        <f t="shared" si="161"/>
        <v>93639.961537090116</v>
      </c>
      <c r="L233" s="1550">
        <f t="shared" si="161"/>
        <v>82573.949212426625</v>
      </c>
      <c r="M233" s="1551">
        <f>+K233+L233</f>
        <v>176213.91074951674</v>
      </c>
      <c r="N233" s="995">
        <f t="shared" si="162"/>
        <v>0</v>
      </c>
      <c r="O233" s="996">
        <f t="shared" si="162"/>
        <v>0</v>
      </c>
      <c r="P233" s="997">
        <f t="shared" si="162"/>
        <v>0</v>
      </c>
      <c r="Q233" s="1489">
        <f>+J233-'17NM_Flex Cost'!H41</f>
        <v>0</v>
      </c>
      <c r="R233" s="913" t="b">
        <f t="shared" si="138"/>
        <v>0</v>
      </c>
      <c r="S233" s="922" t="s">
        <v>1628</v>
      </c>
      <c r="AB233" s="1629" t="b">
        <f t="shared" si="153"/>
        <v>1</v>
      </c>
      <c r="AC233" s="913" t="s">
        <v>1327</v>
      </c>
    </row>
    <row r="234" spans="1:29" x14ac:dyDescent="0.25">
      <c r="A234" s="917" t="s">
        <v>1358</v>
      </c>
      <c r="B234" s="998"/>
      <c r="C234" s="999"/>
      <c r="D234" s="999"/>
      <c r="E234" s="1527"/>
      <c r="F234" s="2766"/>
      <c r="G234" s="2770"/>
      <c r="H234" s="2766"/>
      <c r="I234" s="1528"/>
      <c r="J234" s="1529"/>
      <c r="K234" s="1530"/>
      <c r="L234" s="1528"/>
      <c r="M234" s="1529"/>
      <c r="N234" s="971"/>
      <c r="O234" s="934"/>
      <c r="P234" s="935"/>
      <c r="R234" s="913" t="b">
        <f t="shared" si="138"/>
        <v>0</v>
      </c>
      <c r="S234" s="917" t="s">
        <v>1629</v>
      </c>
      <c r="AB234" s="1629" t="b">
        <f t="shared" si="153"/>
        <v>1</v>
      </c>
      <c r="AC234" s="913" t="s">
        <v>1328</v>
      </c>
    </row>
    <row r="235" spans="1:29" x14ac:dyDescent="0.25">
      <c r="A235" s="913" t="s">
        <v>1325</v>
      </c>
      <c r="B235" s="975"/>
      <c r="C235" s="952"/>
      <c r="D235" s="952"/>
      <c r="E235" s="1537"/>
      <c r="F235" s="1538">
        <v>3140521.61</v>
      </c>
      <c r="G235" s="1539">
        <v>3140521.61</v>
      </c>
      <c r="H235" s="1538">
        <f t="shared" ref="H235:I239" si="163">E235*$D$239</f>
        <v>0</v>
      </c>
      <c r="I235" s="1538">
        <f t="shared" si="163"/>
        <v>155357.18285455211</v>
      </c>
      <c r="J235" s="1539">
        <f>+H235+I235</f>
        <v>155357.18285455211</v>
      </c>
      <c r="K235" s="1537">
        <f t="shared" ref="K235:L239" si="164">+E235*$C$239</f>
        <v>0</v>
      </c>
      <c r="L235" s="1538">
        <f t="shared" si="164"/>
        <v>2985164.4271454476</v>
      </c>
      <c r="M235" s="1539">
        <f>+K235+L235</f>
        <v>2985164.4271454476</v>
      </c>
      <c r="N235" s="942">
        <f t="shared" ref="N235:P239" si="165">+E235-(H235+K235)</f>
        <v>0</v>
      </c>
      <c r="O235" s="943">
        <f t="shared" si="165"/>
        <v>0</v>
      </c>
      <c r="P235" s="994">
        <f t="shared" si="165"/>
        <v>0</v>
      </c>
      <c r="R235" s="913" t="b">
        <f t="shared" si="138"/>
        <v>0</v>
      </c>
      <c r="S235" s="913" t="s">
        <v>1214</v>
      </c>
      <c r="AB235" s="1629" t="b">
        <f t="shared" si="153"/>
        <v>1</v>
      </c>
      <c r="AC235" s="922" t="s">
        <v>1361</v>
      </c>
    </row>
    <row r="236" spans="1:29" x14ac:dyDescent="0.25">
      <c r="A236" s="913" t="s">
        <v>1326</v>
      </c>
      <c r="B236" s="975"/>
      <c r="C236" s="952"/>
      <c r="D236" s="952"/>
      <c r="E236" s="1537"/>
      <c r="F236" s="1538">
        <v>711159</v>
      </c>
      <c r="G236" s="1539">
        <v>711159</v>
      </c>
      <c r="H236" s="1538">
        <f t="shared" si="163"/>
        <v>0</v>
      </c>
      <c r="I236" s="1538">
        <f t="shared" si="163"/>
        <v>35180.034568098519</v>
      </c>
      <c r="J236" s="1539">
        <f>+H236+I236</f>
        <v>35180.034568098519</v>
      </c>
      <c r="K236" s="1537">
        <f t="shared" si="164"/>
        <v>0</v>
      </c>
      <c r="L236" s="1538">
        <f t="shared" si="164"/>
        <v>675978.96543190151</v>
      </c>
      <c r="M236" s="1539">
        <f>+K236+L236</f>
        <v>675978.96543190151</v>
      </c>
      <c r="N236" s="942">
        <f t="shared" si="165"/>
        <v>0</v>
      </c>
      <c r="O236" s="943">
        <f t="shared" si="165"/>
        <v>0</v>
      </c>
      <c r="P236" s="944">
        <f t="shared" si="165"/>
        <v>0</v>
      </c>
      <c r="R236" s="913" t="b">
        <f t="shared" si="138"/>
        <v>0</v>
      </c>
      <c r="S236" s="913" t="s">
        <v>1215</v>
      </c>
      <c r="AB236" s="1629" t="b">
        <f t="shared" si="153"/>
        <v>1</v>
      </c>
      <c r="AC236" s="917" t="s">
        <v>1362</v>
      </c>
    </row>
    <row r="237" spans="1:29" x14ac:dyDescent="0.25">
      <c r="A237" s="913" t="s">
        <v>1327</v>
      </c>
      <c r="B237" s="975"/>
      <c r="C237" s="952"/>
      <c r="D237" s="952"/>
      <c r="E237" s="1537">
        <v>337678.6</v>
      </c>
      <c r="F237" s="1538"/>
      <c r="G237" s="1539">
        <v>337678.6</v>
      </c>
      <c r="H237" s="1538">
        <f t="shared" si="163"/>
        <v>16704.484961741484</v>
      </c>
      <c r="I237" s="1538">
        <f t="shared" si="163"/>
        <v>0</v>
      </c>
      <c r="J237" s="1539">
        <f>+H237+I237</f>
        <v>16704.484961741484</v>
      </c>
      <c r="K237" s="1537">
        <f t="shared" si="164"/>
        <v>320974.11503825849</v>
      </c>
      <c r="L237" s="1538">
        <f t="shared" si="164"/>
        <v>0</v>
      </c>
      <c r="M237" s="1539">
        <f>+K237+L237</f>
        <v>320974.11503825849</v>
      </c>
      <c r="N237" s="942">
        <f t="shared" si="165"/>
        <v>0</v>
      </c>
      <c r="O237" s="943">
        <f t="shared" si="165"/>
        <v>0</v>
      </c>
      <c r="P237" s="944">
        <f t="shared" si="165"/>
        <v>0</v>
      </c>
      <c r="R237" s="913" t="b">
        <f t="shared" si="138"/>
        <v>0</v>
      </c>
      <c r="S237" s="913" t="s">
        <v>536</v>
      </c>
      <c r="AB237" s="1629" t="b">
        <f t="shared" si="153"/>
        <v>1</v>
      </c>
      <c r="AC237" s="913" t="s">
        <v>1325</v>
      </c>
    </row>
    <row r="238" spans="1:29" x14ac:dyDescent="0.25">
      <c r="A238" s="913" t="s">
        <v>1328</v>
      </c>
      <c r="B238" s="975"/>
      <c r="C238" s="952"/>
      <c r="D238" s="952"/>
      <c r="E238" s="1537">
        <v>1658757.6</v>
      </c>
      <c r="F238" s="1538"/>
      <c r="G238" s="1539">
        <v>1658757.6</v>
      </c>
      <c r="H238" s="1538">
        <f t="shared" si="163"/>
        <v>82056.403291101073</v>
      </c>
      <c r="I238" s="1538">
        <f t="shared" si="163"/>
        <v>0</v>
      </c>
      <c r="J238" s="1539">
        <f>+H238+I238</f>
        <v>82056.403291101073</v>
      </c>
      <c r="K238" s="1537">
        <f t="shared" si="164"/>
        <v>1576701.196708899</v>
      </c>
      <c r="L238" s="1538">
        <f t="shared" si="164"/>
        <v>0</v>
      </c>
      <c r="M238" s="1539">
        <f>+K238+L238</f>
        <v>1576701.196708899</v>
      </c>
      <c r="N238" s="942">
        <f t="shared" si="165"/>
        <v>0</v>
      </c>
      <c r="O238" s="943">
        <f t="shared" si="165"/>
        <v>0</v>
      </c>
      <c r="P238" s="944">
        <f t="shared" si="165"/>
        <v>0</v>
      </c>
      <c r="R238" s="913" t="b">
        <f t="shared" si="138"/>
        <v>0</v>
      </c>
      <c r="S238" s="913" t="s">
        <v>1216</v>
      </c>
      <c r="AB238" s="1629" t="b">
        <f t="shared" si="153"/>
        <v>1</v>
      </c>
      <c r="AC238" s="913" t="s">
        <v>1326</v>
      </c>
    </row>
    <row r="239" spans="1:29" x14ac:dyDescent="0.25">
      <c r="A239" s="922" t="s">
        <v>1358</v>
      </c>
      <c r="B239" s="1008">
        <v>1</v>
      </c>
      <c r="C239" s="1009">
        <f>+'17Lab_PLRecon'!F112</f>
        <v>0.95053140778911815</v>
      </c>
      <c r="D239" s="1009">
        <f>B239-C239</f>
        <v>4.9468592210881845E-2</v>
      </c>
      <c r="E239" s="1549">
        <v>1996436.2000000002</v>
      </c>
      <c r="F239" s="1550">
        <v>3851680.61</v>
      </c>
      <c r="G239" s="1551">
        <v>5848116.8100000005</v>
      </c>
      <c r="H239" s="1550">
        <f t="shared" si="163"/>
        <v>98760.88825284256</v>
      </c>
      <c r="I239" s="1550">
        <f t="shared" si="163"/>
        <v>190537.21742265063</v>
      </c>
      <c r="J239" s="1551">
        <f>+H239+I239</f>
        <v>289298.10567549319</v>
      </c>
      <c r="K239" s="1549">
        <f t="shared" si="164"/>
        <v>1897675.3117471577</v>
      </c>
      <c r="L239" s="1550">
        <f t="shared" si="164"/>
        <v>3661143.3925773492</v>
      </c>
      <c r="M239" s="1551">
        <f>+K239+L239</f>
        <v>5558818.7043245072</v>
      </c>
      <c r="N239" s="995">
        <f t="shared" si="165"/>
        <v>0</v>
      </c>
      <c r="O239" s="996">
        <f t="shared" si="165"/>
        <v>0</v>
      </c>
      <c r="P239" s="997">
        <f t="shared" si="165"/>
        <v>0</v>
      </c>
      <c r="Q239" s="1489">
        <f>+J239-'17NM_Flex Cost'!H42</f>
        <v>0</v>
      </c>
      <c r="R239" s="913" t="b">
        <f t="shared" si="138"/>
        <v>0</v>
      </c>
      <c r="S239" s="922" t="s">
        <v>1629</v>
      </c>
      <c r="AB239" s="1629" t="b">
        <f t="shared" si="153"/>
        <v>1</v>
      </c>
      <c r="AC239" s="913" t="s">
        <v>1327</v>
      </c>
    </row>
    <row r="240" spans="1:29" x14ac:dyDescent="0.25">
      <c r="A240" s="917" t="s">
        <v>1359</v>
      </c>
      <c r="B240" s="998"/>
      <c r="C240" s="999"/>
      <c r="D240" s="999"/>
      <c r="E240" s="1527"/>
      <c r="F240" s="2766"/>
      <c r="G240" s="2770"/>
      <c r="H240" s="2766"/>
      <c r="I240" s="1528"/>
      <c r="J240" s="1529"/>
      <c r="K240" s="1530"/>
      <c r="L240" s="1528"/>
      <c r="M240" s="1529"/>
      <c r="N240" s="971"/>
      <c r="O240" s="934"/>
      <c r="P240" s="935"/>
      <c r="R240" s="913" t="b">
        <f t="shared" si="138"/>
        <v>0</v>
      </c>
      <c r="S240" s="917" t="s">
        <v>1630</v>
      </c>
      <c r="AB240" s="1629" t="b">
        <f t="shared" si="153"/>
        <v>1</v>
      </c>
      <c r="AC240" s="913" t="s">
        <v>1328</v>
      </c>
    </row>
    <row r="241" spans="1:29" x14ac:dyDescent="0.25">
      <c r="A241" s="913" t="s">
        <v>1325</v>
      </c>
      <c r="B241" s="975"/>
      <c r="C241" s="952"/>
      <c r="D241" s="952"/>
      <c r="E241" s="1537"/>
      <c r="F241" s="1538">
        <v>1137073.8400000001</v>
      </c>
      <c r="G241" s="1539">
        <v>1137073.8400000001</v>
      </c>
      <c r="H241" s="1538">
        <f t="shared" ref="H241:I245" si="166">E241*$D$245</f>
        <v>0</v>
      </c>
      <c r="I241" s="1538">
        <f t="shared" si="166"/>
        <v>167455.38030524642</v>
      </c>
      <c r="J241" s="1539">
        <f>+H241+I241</f>
        <v>167455.38030524642</v>
      </c>
      <c r="K241" s="1537">
        <f t="shared" ref="K241:L245" si="167">+E241*$C$245</f>
        <v>0</v>
      </c>
      <c r="L241" s="1538">
        <f t="shared" si="167"/>
        <v>969618.45969475363</v>
      </c>
      <c r="M241" s="1539">
        <f>+K241+L241</f>
        <v>969618.45969475363</v>
      </c>
      <c r="N241" s="942">
        <f t="shared" ref="N241:P245" si="168">+E241-(H241+K241)</f>
        <v>0</v>
      </c>
      <c r="O241" s="943">
        <f t="shared" si="168"/>
        <v>0</v>
      </c>
      <c r="P241" s="994">
        <f t="shared" si="168"/>
        <v>0</v>
      </c>
      <c r="R241" s="913" t="b">
        <f t="shared" si="138"/>
        <v>0</v>
      </c>
      <c r="S241" s="913" t="s">
        <v>1214</v>
      </c>
      <c r="AB241" s="1629" t="b">
        <f t="shared" si="153"/>
        <v>1</v>
      </c>
      <c r="AC241" s="1366" t="s">
        <v>1362</v>
      </c>
    </row>
    <row r="242" spans="1:29" x14ac:dyDescent="0.25">
      <c r="A242" s="913" t="s">
        <v>1326</v>
      </c>
      <c r="B242" s="975"/>
      <c r="C242" s="952"/>
      <c r="D242" s="952"/>
      <c r="E242" s="1537"/>
      <c r="F242" s="1538">
        <v>470237.32</v>
      </c>
      <c r="G242" s="1539">
        <v>470237.32</v>
      </c>
      <c r="H242" s="1538">
        <f t="shared" si="166"/>
        <v>0</v>
      </c>
      <c r="I242" s="1538">
        <f t="shared" si="166"/>
        <v>69251.236361501244</v>
      </c>
      <c r="J242" s="1539">
        <f>+H242+I242</f>
        <v>69251.236361501244</v>
      </c>
      <c r="K242" s="1537">
        <f t="shared" si="167"/>
        <v>0</v>
      </c>
      <c r="L242" s="1538">
        <f t="shared" si="167"/>
        <v>400986.08363849873</v>
      </c>
      <c r="M242" s="1539">
        <f>+K242+L242</f>
        <v>400986.08363849873</v>
      </c>
      <c r="N242" s="942">
        <f t="shared" si="168"/>
        <v>0</v>
      </c>
      <c r="O242" s="943">
        <f t="shared" si="168"/>
        <v>0</v>
      </c>
      <c r="P242" s="944">
        <f t="shared" si="168"/>
        <v>0</v>
      </c>
      <c r="R242" s="913" t="b">
        <f t="shared" si="138"/>
        <v>0</v>
      </c>
      <c r="S242" s="913" t="s">
        <v>1215</v>
      </c>
      <c r="AB242" s="1629" t="b">
        <f t="shared" si="153"/>
        <v>1</v>
      </c>
      <c r="AC242" s="917" t="s">
        <v>1363</v>
      </c>
    </row>
    <row r="243" spans="1:29" x14ac:dyDescent="0.25">
      <c r="A243" s="913" t="s">
        <v>1327</v>
      </c>
      <c r="B243" s="975"/>
      <c r="C243" s="952"/>
      <c r="D243" s="952"/>
      <c r="E243" s="1537">
        <v>173355.3</v>
      </c>
      <c r="F243" s="1538"/>
      <c r="G243" s="1539">
        <v>173355.3</v>
      </c>
      <c r="H243" s="1538">
        <f t="shared" si="166"/>
        <v>25529.80876723897</v>
      </c>
      <c r="I243" s="1538">
        <f t="shared" si="166"/>
        <v>0</v>
      </c>
      <c r="J243" s="1539">
        <f>+H243+I243</f>
        <v>25529.80876723897</v>
      </c>
      <c r="K243" s="1537">
        <f t="shared" si="167"/>
        <v>147825.49123276101</v>
      </c>
      <c r="L243" s="1538">
        <f t="shared" si="167"/>
        <v>0</v>
      </c>
      <c r="M243" s="1539">
        <f>+K243+L243</f>
        <v>147825.49123276101</v>
      </c>
      <c r="N243" s="942">
        <f t="shared" si="168"/>
        <v>0</v>
      </c>
      <c r="O243" s="943">
        <f t="shared" si="168"/>
        <v>0</v>
      </c>
      <c r="P243" s="944">
        <f t="shared" si="168"/>
        <v>0</v>
      </c>
      <c r="R243" s="913" t="b">
        <f t="shared" si="138"/>
        <v>0</v>
      </c>
      <c r="S243" s="913" t="s">
        <v>536</v>
      </c>
      <c r="AB243" s="1629" t="b">
        <f t="shared" si="153"/>
        <v>1</v>
      </c>
      <c r="AC243" s="913" t="s">
        <v>1325</v>
      </c>
    </row>
    <row r="244" spans="1:29" x14ac:dyDescent="0.25">
      <c r="A244" s="913" t="s">
        <v>1328</v>
      </c>
      <c r="B244" s="975"/>
      <c r="C244" s="952"/>
      <c r="D244" s="952"/>
      <c r="E244" s="1537">
        <v>544587.25</v>
      </c>
      <c r="F244" s="1538"/>
      <c r="G244" s="1539">
        <v>544587.25</v>
      </c>
      <c r="H244" s="1538">
        <f t="shared" si="166"/>
        <v>80200.653510890988</v>
      </c>
      <c r="I244" s="1538">
        <f t="shared" si="166"/>
        <v>0</v>
      </c>
      <c r="J244" s="1539">
        <f>+H244+I244</f>
        <v>80200.653510890988</v>
      </c>
      <c r="K244" s="1537">
        <f t="shared" si="167"/>
        <v>464386.59648910898</v>
      </c>
      <c r="L244" s="1538">
        <f t="shared" si="167"/>
        <v>0</v>
      </c>
      <c r="M244" s="1539">
        <f>+K244+L244</f>
        <v>464386.59648910898</v>
      </c>
      <c r="N244" s="942">
        <f t="shared" si="168"/>
        <v>0</v>
      </c>
      <c r="O244" s="943">
        <f t="shared" si="168"/>
        <v>0</v>
      </c>
      <c r="P244" s="944">
        <f t="shared" si="168"/>
        <v>0</v>
      </c>
      <c r="R244" s="913" t="b">
        <f t="shared" si="138"/>
        <v>0</v>
      </c>
      <c r="S244" s="913" t="s">
        <v>1216</v>
      </c>
      <c r="AB244" s="1629" t="b">
        <f t="shared" si="153"/>
        <v>1</v>
      </c>
      <c r="AC244" s="913" t="s">
        <v>1326</v>
      </c>
    </row>
    <row r="245" spans="1:29" x14ac:dyDescent="0.25">
      <c r="A245" s="922" t="s">
        <v>1359</v>
      </c>
      <c r="B245" s="1008">
        <v>1</v>
      </c>
      <c r="C245" s="1009">
        <f>+'17Lab_PLRecon'!F113</f>
        <v>0.85273130520244278</v>
      </c>
      <c r="D245" s="1009">
        <f>B245-C245</f>
        <v>0.14726869479755722</v>
      </c>
      <c r="E245" s="1549">
        <v>717942.55</v>
      </c>
      <c r="F245" s="1550">
        <v>1607311.1600000001</v>
      </c>
      <c r="G245" s="1551">
        <v>2325253.71</v>
      </c>
      <c r="H245" s="1550">
        <f t="shared" si="166"/>
        <v>105730.46227812997</v>
      </c>
      <c r="I245" s="1550">
        <f t="shared" si="166"/>
        <v>236706.61666674769</v>
      </c>
      <c r="J245" s="1551">
        <f>+H245+I245</f>
        <v>342437.07894487766</v>
      </c>
      <c r="K245" s="1549">
        <f t="shared" si="167"/>
        <v>612212.08772187005</v>
      </c>
      <c r="L245" s="1550">
        <f t="shared" si="167"/>
        <v>1370604.5433332524</v>
      </c>
      <c r="M245" s="1551">
        <f>+K245+L245</f>
        <v>1982816.6310551225</v>
      </c>
      <c r="N245" s="995">
        <f t="shared" si="168"/>
        <v>0</v>
      </c>
      <c r="O245" s="996">
        <f t="shared" si="168"/>
        <v>0</v>
      </c>
      <c r="P245" s="997">
        <f t="shared" si="168"/>
        <v>0</v>
      </c>
      <c r="Q245" s="1489">
        <f>+J245-'17NM_Flex Cost'!H43</f>
        <v>0</v>
      </c>
      <c r="R245" s="913" t="b">
        <f t="shared" si="138"/>
        <v>0</v>
      </c>
      <c r="S245" s="922" t="s">
        <v>1630</v>
      </c>
      <c r="AB245" s="1629" t="b">
        <f t="shared" si="153"/>
        <v>1</v>
      </c>
      <c r="AC245" s="913" t="s">
        <v>1327</v>
      </c>
    </row>
    <row r="246" spans="1:29" x14ac:dyDescent="0.25">
      <c r="A246" s="917" t="s">
        <v>1360</v>
      </c>
      <c r="B246" s="998"/>
      <c r="C246" s="999"/>
      <c r="D246" s="999"/>
      <c r="E246" s="1527"/>
      <c r="F246" s="2766"/>
      <c r="G246" s="2770"/>
      <c r="H246" s="2766"/>
      <c r="I246" s="1528"/>
      <c r="J246" s="1529"/>
      <c r="K246" s="1530"/>
      <c r="L246" s="1528"/>
      <c r="M246" s="1529"/>
      <c r="N246" s="971"/>
      <c r="O246" s="934"/>
      <c r="P246" s="935"/>
      <c r="R246" s="913" t="b">
        <f t="shared" si="138"/>
        <v>0</v>
      </c>
      <c r="S246" s="917" t="s">
        <v>1631</v>
      </c>
      <c r="AB246" s="1629" t="b">
        <f t="shared" ref="AB246:AB268" si="169">A268=AC246</f>
        <v>1</v>
      </c>
      <c r="AC246" s="913" t="s">
        <v>1328</v>
      </c>
    </row>
    <row r="247" spans="1:29" x14ac:dyDescent="0.25">
      <c r="A247" s="913" t="s">
        <v>1325</v>
      </c>
      <c r="B247" s="975"/>
      <c r="C247" s="952"/>
      <c r="D247" s="952"/>
      <c r="E247" s="1537"/>
      <c r="F247" s="1538">
        <v>465032.84</v>
      </c>
      <c r="G247" s="1539">
        <v>465032.84</v>
      </c>
      <c r="H247" s="1538">
        <f t="shared" ref="H247:I251" si="170">E247*$D$251</f>
        <v>0</v>
      </c>
      <c r="I247" s="1538">
        <f t="shared" si="170"/>
        <v>85525.705850110113</v>
      </c>
      <c r="J247" s="1539">
        <f>+H247+I247</f>
        <v>85525.705850110113</v>
      </c>
      <c r="K247" s="1537">
        <f t="shared" ref="K247:L251" si="171">+E247*$C$251</f>
        <v>0</v>
      </c>
      <c r="L247" s="1538">
        <f t="shared" si="171"/>
        <v>379507.13414988993</v>
      </c>
      <c r="M247" s="1539">
        <f>+K247+L247</f>
        <v>379507.13414988993</v>
      </c>
      <c r="N247" s="942">
        <f t="shared" ref="N247:P251" si="172">+E247-(H247+K247)</f>
        <v>0</v>
      </c>
      <c r="O247" s="943">
        <f t="shared" si="172"/>
        <v>0</v>
      </c>
      <c r="P247" s="994">
        <f t="shared" si="172"/>
        <v>0</v>
      </c>
      <c r="R247" s="913" t="b">
        <f t="shared" si="138"/>
        <v>0</v>
      </c>
      <c r="S247" s="913" t="s">
        <v>1214</v>
      </c>
      <c r="AB247" s="1629" t="b">
        <f t="shared" si="169"/>
        <v>1</v>
      </c>
      <c r="AC247" s="922" t="s">
        <v>1363</v>
      </c>
    </row>
    <row r="248" spans="1:29" x14ac:dyDescent="0.25">
      <c r="A248" s="913" t="s">
        <v>1326</v>
      </c>
      <c r="B248" s="975"/>
      <c r="C248" s="952"/>
      <c r="D248" s="952"/>
      <c r="E248" s="1537"/>
      <c r="F248" s="1538">
        <v>910663.81</v>
      </c>
      <c r="G248" s="1539">
        <v>910663.81</v>
      </c>
      <c r="H248" s="1538">
        <f t="shared" si="170"/>
        <v>0</v>
      </c>
      <c r="I248" s="1538">
        <f t="shared" si="170"/>
        <v>167483.15052846711</v>
      </c>
      <c r="J248" s="1539">
        <f>+H248+I248</f>
        <v>167483.15052846711</v>
      </c>
      <c r="K248" s="1537">
        <f t="shared" si="171"/>
        <v>0</v>
      </c>
      <c r="L248" s="1538">
        <f t="shared" si="171"/>
        <v>743180.65947153291</v>
      </c>
      <c r="M248" s="1539">
        <f>+K248+L248</f>
        <v>743180.65947153291</v>
      </c>
      <c r="N248" s="942">
        <f t="shared" si="172"/>
        <v>0</v>
      </c>
      <c r="O248" s="943">
        <f t="shared" si="172"/>
        <v>0</v>
      </c>
      <c r="P248" s="944">
        <f t="shared" si="172"/>
        <v>0</v>
      </c>
      <c r="R248" s="913" t="b">
        <f t="shared" si="138"/>
        <v>0</v>
      </c>
      <c r="S248" s="913" t="s">
        <v>1215</v>
      </c>
      <c r="AB248" s="1629" t="b">
        <f t="shared" si="169"/>
        <v>1</v>
      </c>
      <c r="AC248" s="1014" t="s">
        <v>1364</v>
      </c>
    </row>
    <row r="249" spans="1:29" x14ac:dyDescent="0.25">
      <c r="A249" s="913" t="s">
        <v>1327</v>
      </c>
      <c r="B249" s="975"/>
      <c r="C249" s="952"/>
      <c r="D249" s="952"/>
      <c r="E249" s="1537">
        <v>129978.38</v>
      </c>
      <c r="F249" s="1538"/>
      <c r="G249" s="1539">
        <v>129978.38</v>
      </c>
      <c r="H249" s="1538">
        <f t="shared" si="170"/>
        <v>23904.747662022826</v>
      </c>
      <c r="I249" s="1538">
        <f t="shared" si="170"/>
        <v>0</v>
      </c>
      <c r="J249" s="1539">
        <f>+H249+I249</f>
        <v>23904.747662022826</v>
      </c>
      <c r="K249" s="1537">
        <f t="shared" si="171"/>
        <v>106073.63233797718</v>
      </c>
      <c r="L249" s="1538">
        <f t="shared" si="171"/>
        <v>0</v>
      </c>
      <c r="M249" s="1539">
        <f>+K249+L249</f>
        <v>106073.63233797718</v>
      </c>
      <c r="N249" s="942">
        <f t="shared" si="172"/>
        <v>0</v>
      </c>
      <c r="O249" s="943">
        <f t="shared" si="172"/>
        <v>0</v>
      </c>
      <c r="P249" s="944">
        <f t="shared" si="172"/>
        <v>0</v>
      </c>
      <c r="R249" s="913" t="b">
        <f t="shared" si="138"/>
        <v>0</v>
      </c>
      <c r="S249" s="913" t="s">
        <v>536</v>
      </c>
      <c r="AB249" s="1629" t="b">
        <f t="shared" si="169"/>
        <v>1</v>
      </c>
      <c r="AC249" s="913" t="s">
        <v>1327</v>
      </c>
    </row>
    <row r="250" spans="1:29" x14ac:dyDescent="0.25">
      <c r="A250" s="913" t="s">
        <v>1328</v>
      </c>
      <c r="B250" s="975"/>
      <c r="C250" s="952"/>
      <c r="D250" s="952"/>
      <c r="E250" s="1537">
        <v>367265.95</v>
      </c>
      <c r="F250" s="1538"/>
      <c r="G250" s="1539">
        <v>367265.95</v>
      </c>
      <c r="H250" s="1538">
        <f t="shared" si="170"/>
        <v>67545.0783399754</v>
      </c>
      <c r="I250" s="1538">
        <f t="shared" si="170"/>
        <v>0</v>
      </c>
      <c r="J250" s="1539">
        <f>+H250+I250</f>
        <v>67545.0783399754</v>
      </c>
      <c r="K250" s="1537">
        <f t="shared" si="171"/>
        <v>299720.87166002463</v>
      </c>
      <c r="L250" s="1538">
        <f t="shared" si="171"/>
        <v>0</v>
      </c>
      <c r="M250" s="1539">
        <f>+K250+L250</f>
        <v>299720.87166002463</v>
      </c>
      <c r="N250" s="942">
        <f t="shared" si="172"/>
        <v>0</v>
      </c>
      <c r="O250" s="943">
        <f t="shared" si="172"/>
        <v>0</v>
      </c>
      <c r="P250" s="944">
        <f t="shared" si="172"/>
        <v>0</v>
      </c>
      <c r="R250" s="913" t="b">
        <f t="shared" si="138"/>
        <v>0</v>
      </c>
      <c r="S250" s="913" t="s">
        <v>1216</v>
      </c>
      <c r="AB250" s="1629" t="b">
        <f t="shared" si="169"/>
        <v>1</v>
      </c>
      <c r="AC250" s="913" t="s">
        <v>1328</v>
      </c>
    </row>
    <row r="251" spans="1:29" x14ac:dyDescent="0.25">
      <c r="A251" s="922" t="s">
        <v>1360</v>
      </c>
      <c r="B251" s="1008">
        <v>1</v>
      </c>
      <c r="C251" s="1009">
        <f>+'17Lab_PLRecon'!F114</f>
        <v>0.81608673948680677</v>
      </c>
      <c r="D251" s="1009">
        <f>B251-C251</f>
        <v>0.18391326051319323</v>
      </c>
      <c r="E251" s="1549">
        <v>497244.33</v>
      </c>
      <c r="F251" s="1550">
        <v>1375696.6500000001</v>
      </c>
      <c r="G251" s="1551">
        <v>1872940.9800000002</v>
      </c>
      <c r="H251" s="1550">
        <f t="shared" si="170"/>
        <v>91449.826001998226</v>
      </c>
      <c r="I251" s="1550">
        <f t="shared" si="170"/>
        <v>253008.85637857724</v>
      </c>
      <c r="J251" s="1551">
        <f>+H251+I251</f>
        <v>344458.68238057545</v>
      </c>
      <c r="K251" s="1549">
        <f t="shared" si="171"/>
        <v>405794.5039980018</v>
      </c>
      <c r="L251" s="1550">
        <f t="shared" si="171"/>
        <v>1122687.793621423</v>
      </c>
      <c r="M251" s="1551">
        <f>+K251+L251</f>
        <v>1528482.2976194248</v>
      </c>
      <c r="N251" s="995">
        <f t="shared" si="172"/>
        <v>0</v>
      </c>
      <c r="O251" s="996">
        <f t="shared" si="172"/>
        <v>0</v>
      </c>
      <c r="P251" s="997">
        <f t="shared" si="172"/>
        <v>0</v>
      </c>
      <c r="Q251" s="1489">
        <f>+J251-'17NM_Flex Cost'!H44</f>
        <v>0</v>
      </c>
      <c r="R251" s="913" t="b">
        <f t="shared" si="138"/>
        <v>0</v>
      </c>
      <c r="S251" s="922" t="s">
        <v>1631</v>
      </c>
      <c r="AB251" s="1629" t="b">
        <f t="shared" si="169"/>
        <v>1</v>
      </c>
      <c r="AC251" s="1033" t="s">
        <v>1364</v>
      </c>
    </row>
    <row r="252" spans="1:29" x14ac:dyDescent="0.25">
      <c r="A252" s="917" t="s">
        <v>1361</v>
      </c>
      <c r="B252" s="998"/>
      <c r="C252" s="999"/>
      <c r="D252" s="999"/>
      <c r="E252" s="1527"/>
      <c r="F252" s="2766"/>
      <c r="G252" s="2770"/>
      <c r="H252" s="2766"/>
      <c r="I252" s="1528"/>
      <c r="J252" s="1529"/>
      <c r="K252" s="1530"/>
      <c r="L252" s="1528"/>
      <c r="M252" s="1529"/>
      <c r="N252" s="971"/>
      <c r="O252" s="934"/>
      <c r="P252" s="935"/>
      <c r="R252" s="913" t="b">
        <f t="shared" si="138"/>
        <v>0</v>
      </c>
      <c r="S252" s="917" t="s">
        <v>1632</v>
      </c>
      <c r="AB252" s="1629" t="b">
        <f t="shared" si="169"/>
        <v>1</v>
      </c>
      <c r="AC252" s="917" t="s">
        <v>1365</v>
      </c>
    </row>
    <row r="253" spans="1:29" x14ac:dyDescent="0.25">
      <c r="A253" s="913" t="s">
        <v>1325</v>
      </c>
      <c r="B253" s="975"/>
      <c r="C253" s="952"/>
      <c r="D253" s="952"/>
      <c r="E253" s="1537"/>
      <c r="F253" s="1538">
        <v>205045.4</v>
      </c>
      <c r="G253" s="1539">
        <v>205045.4</v>
      </c>
      <c r="H253" s="1538">
        <f t="shared" ref="H253:I257" si="173">E253*$D$257</f>
        <v>0</v>
      </c>
      <c r="I253" s="1538">
        <f t="shared" si="173"/>
        <v>10153.847261218723</v>
      </c>
      <c r="J253" s="1539">
        <f>+H253+I253</f>
        <v>10153.847261218723</v>
      </c>
      <c r="K253" s="1537">
        <f t="shared" ref="K253:L257" si="174">+E253*$C$257</f>
        <v>0</v>
      </c>
      <c r="L253" s="1538">
        <f t="shared" si="174"/>
        <v>194891.55273878126</v>
      </c>
      <c r="M253" s="1539">
        <f>+K253+L253</f>
        <v>194891.55273878126</v>
      </c>
      <c r="N253" s="942">
        <f t="shared" ref="N253:P257" si="175">+E253-(H253+K253)</f>
        <v>0</v>
      </c>
      <c r="O253" s="943">
        <f t="shared" si="175"/>
        <v>0</v>
      </c>
      <c r="P253" s="994">
        <f t="shared" si="175"/>
        <v>0</v>
      </c>
      <c r="R253" s="913" t="b">
        <f t="shared" si="138"/>
        <v>0</v>
      </c>
      <c r="S253" s="913" t="s">
        <v>1214</v>
      </c>
      <c r="AB253" s="1629" t="b">
        <f t="shared" si="169"/>
        <v>1</v>
      </c>
      <c r="AC253" s="913" t="s">
        <v>1326</v>
      </c>
    </row>
    <row r="254" spans="1:29" x14ac:dyDescent="0.25">
      <c r="A254" s="913" t="s">
        <v>1326</v>
      </c>
      <c r="B254" s="975"/>
      <c r="C254" s="952"/>
      <c r="D254" s="952"/>
      <c r="E254" s="1537"/>
      <c r="F254" s="1538">
        <v>60334.94</v>
      </c>
      <c r="G254" s="1539">
        <v>60334.94</v>
      </c>
      <c r="H254" s="1538">
        <f t="shared" si="173"/>
        <v>0</v>
      </c>
      <c r="I254" s="1538">
        <f t="shared" si="173"/>
        <v>2987.785950208081</v>
      </c>
      <c r="J254" s="1539">
        <f>+H254+I254</f>
        <v>2987.785950208081</v>
      </c>
      <c r="K254" s="1537">
        <f t="shared" si="174"/>
        <v>0</v>
      </c>
      <c r="L254" s="1538">
        <f t="shared" si="174"/>
        <v>57347.15404979192</v>
      </c>
      <c r="M254" s="1539">
        <f>+K254+L254</f>
        <v>57347.15404979192</v>
      </c>
      <c r="N254" s="942">
        <f t="shared" si="175"/>
        <v>0</v>
      </c>
      <c r="O254" s="943">
        <f t="shared" si="175"/>
        <v>0</v>
      </c>
      <c r="P254" s="944">
        <f t="shared" si="175"/>
        <v>0</v>
      </c>
      <c r="R254" s="913" t="b">
        <f t="shared" si="138"/>
        <v>0</v>
      </c>
      <c r="S254" s="913" t="s">
        <v>1215</v>
      </c>
      <c r="AB254" s="1629" t="b">
        <f t="shared" si="169"/>
        <v>1</v>
      </c>
      <c r="AC254" s="913" t="s">
        <v>1327</v>
      </c>
    </row>
    <row r="255" spans="1:29" x14ac:dyDescent="0.25">
      <c r="A255" s="913" t="s">
        <v>1327</v>
      </c>
      <c r="B255" s="975"/>
      <c r="C255" s="952"/>
      <c r="D255" s="952"/>
      <c r="E255" s="1537">
        <v>12316.61</v>
      </c>
      <c r="F255" s="1538"/>
      <c r="G255" s="1539">
        <v>12316.61</v>
      </c>
      <c r="H255" s="1538">
        <f t="shared" si="173"/>
        <v>609.91847032900591</v>
      </c>
      <c r="I255" s="1538">
        <f t="shared" si="173"/>
        <v>0</v>
      </c>
      <c r="J255" s="1539">
        <f>+H255+I255</f>
        <v>609.91847032900591</v>
      </c>
      <c r="K255" s="1537">
        <f t="shared" si="174"/>
        <v>11706.691529670994</v>
      </c>
      <c r="L255" s="1538">
        <f t="shared" si="174"/>
        <v>0</v>
      </c>
      <c r="M255" s="1539">
        <f>+K255+L255</f>
        <v>11706.691529670994</v>
      </c>
      <c r="N255" s="942">
        <f t="shared" si="175"/>
        <v>0</v>
      </c>
      <c r="O255" s="943">
        <f t="shared" si="175"/>
        <v>0</v>
      </c>
      <c r="P255" s="944">
        <f t="shared" si="175"/>
        <v>0</v>
      </c>
      <c r="R255" s="913" t="b">
        <f t="shared" si="138"/>
        <v>0</v>
      </c>
      <c r="S255" s="913" t="s">
        <v>536</v>
      </c>
      <c r="AB255" s="1629" t="b">
        <f t="shared" si="169"/>
        <v>1</v>
      </c>
      <c r="AC255" s="913" t="s">
        <v>1328</v>
      </c>
    </row>
    <row r="256" spans="1:29" x14ac:dyDescent="0.25">
      <c r="A256" s="913" t="s">
        <v>1328</v>
      </c>
      <c r="B256" s="975"/>
      <c r="C256" s="952"/>
      <c r="D256" s="952"/>
      <c r="E256" s="1537">
        <v>115886.31</v>
      </c>
      <c r="F256" s="1538"/>
      <c r="G256" s="1539">
        <v>115886.31</v>
      </c>
      <c r="H256" s="1538">
        <f t="shared" si="173"/>
        <v>5738.689536103926</v>
      </c>
      <c r="I256" s="1538">
        <f t="shared" si="173"/>
        <v>0</v>
      </c>
      <c r="J256" s="1539">
        <f>+H256+I256</f>
        <v>5738.689536103926</v>
      </c>
      <c r="K256" s="1537">
        <f t="shared" si="174"/>
        <v>110147.62046389608</v>
      </c>
      <c r="L256" s="1538">
        <f t="shared" si="174"/>
        <v>0</v>
      </c>
      <c r="M256" s="1539">
        <f>+K256+L256</f>
        <v>110147.62046389608</v>
      </c>
      <c r="N256" s="942">
        <f t="shared" si="175"/>
        <v>0</v>
      </c>
      <c r="O256" s="943">
        <f t="shared" si="175"/>
        <v>0</v>
      </c>
      <c r="P256" s="944">
        <f t="shared" si="175"/>
        <v>0</v>
      </c>
      <c r="R256" s="913" t="b">
        <f t="shared" si="138"/>
        <v>0</v>
      </c>
      <c r="S256" s="913" t="s">
        <v>1216</v>
      </c>
      <c r="AB256" s="1629" t="b">
        <f t="shared" si="169"/>
        <v>1</v>
      </c>
      <c r="AC256" s="922" t="s">
        <v>1365</v>
      </c>
    </row>
    <row r="257" spans="1:29" x14ac:dyDescent="0.25">
      <c r="A257" s="922" t="s">
        <v>1361</v>
      </c>
      <c r="B257" s="1008">
        <v>1</v>
      </c>
      <c r="C257" s="1009">
        <f>+'17Lab_PLRecon'!F115</f>
        <v>0.95048000461742266</v>
      </c>
      <c r="D257" s="1009">
        <f>B257-C257</f>
        <v>4.9519995382577342E-2</v>
      </c>
      <c r="E257" s="1549">
        <v>128202.92</v>
      </c>
      <c r="F257" s="1550">
        <v>265380.33999999997</v>
      </c>
      <c r="G257" s="1551">
        <v>393583.25999999995</v>
      </c>
      <c r="H257" s="1550">
        <f t="shared" si="173"/>
        <v>6348.6080064329326</v>
      </c>
      <c r="I257" s="1550">
        <f t="shared" si="173"/>
        <v>13141.633211426804</v>
      </c>
      <c r="J257" s="1551">
        <f>+H257+I257</f>
        <v>19490.241217859737</v>
      </c>
      <c r="K257" s="1549">
        <f t="shared" si="174"/>
        <v>121854.31199356707</v>
      </c>
      <c r="L257" s="1550">
        <f t="shared" si="174"/>
        <v>252238.70678857315</v>
      </c>
      <c r="M257" s="1551">
        <f>+K257+L257</f>
        <v>374093.01878214022</v>
      </c>
      <c r="N257" s="995">
        <f t="shared" si="175"/>
        <v>0</v>
      </c>
      <c r="O257" s="996">
        <f t="shared" si="175"/>
        <v>0</v>
      </c>
      <c r="P257" s="997">
        <f t="shared" si="175"/>
        <v>0</v>
      </c>
      <c r="Q257" s="1489">
        <f>+J257-'17NM_Flex Cost'!H45</f>
        <v>0</v>
      </c>
      <c r="R257" s="913" t="b">
        <f t="shared" si="138"/>
        <v>0</v>
      </c>
      <c r="S257" s="922" t="s">
        <v>1632</v>
      </c>
      <c r="AB257" s="1629" t="b">
        <f t="shared" si="169"/>
        <v>1</v>
      </c>
      <c r="AC257" s="917" t="s">
        <v>1366</v>
      </c>
    </row>
    <row r="258" spans="1:29" x14ac:dyDescent="0.25">
      <c r="A258" s="917" t="s">
        <v>1362</v>
      </c>
      <c r="B258" s="998"/>
      <c r="C258" s="999"/>
      <c r="D258" s="999"/>
      <c r="E258" s="1527"/>
      <c r="F258" s="2766"/>
      <c r="G258" s="2770"/>
      <c r="H258" s="2766"/>
      <c r="I258" s="1528"/>
      <c r="J258" s="1529"/>
      <c r="K258" s="1530"/>
      <c r="L258" s="1528"/>
      <c r="M258" s="1529"/>
      <c r="N258" s="971"/>
      <c r="O258" s="934"/>
      <c r="P258" s="935"/>
      <c r="R258" s="913" t="b">
        <f t="shared" si="138"/>
        <v>0</v>
      </c>
      <c r="S258" s="917" t="s">
        <v>1633</v>
      </c>
      <c r="AB258" s="1629" t="b">
        <f t="shared" si="169"/>
        <v>1</v>
      </c>
      <c r="AC258" s="913" t="s">
        <v>1325</v>
      </c>
    </row>
    <row r="259" spans="1:29" x14ac:dyDescent="0.25">
      <c r="A259" s="913" t="s">
        <v>1325</v>
      </c>
      <c r="B259" s="975"/>
      <c r="C259" s="952"/>
      <c r="D259" s="952"/>
      <c r="E259" s="1537"/>
      <c r="F259" s="1538">
        <v>344714.27</v>
      </c>
      <c r="G259" s="1539">
        <v>344714.27</v>
      </c>
      <c r="H259" s="1538">
        <f t="shared" ref="H259:I263" si="176">E259*$D$263</f>
        <v>0</v>
      </c>
      <c r="I259" s="1538">
        <f t="shared" si="176"/>
        <v>150903.63772585188</v>
      </c>
      <c r="J259" s="1539">
        <f>+H259+I259</f>
        <v>150903.63772585188</v>
      </c>
      <c r="K259" s="1537">
        <f t="shared" ref="K259:L263" si="177">+E259*$C$263</f>
        <v>0</v>
      </c>
      <c r="L259" s="1538">
        <f t="shared" si="177"/>
        <v>193810.63227414814</v>
      </c>
      <c r="M259" s="1539">
        <f>+K259+L259</f>
        <v>193810.63227414814</v>
      </c>
      <c r="N259" s="942">
        <f t="shared" ref="N259:P263" si="178">+E259-(H259+K259)</f>
        <v>0</v>
      </c>
      <c r="O259" s="943">
        <f t="shared" si="178"/>
        <v>0</v>
      </c>
      <c r="P259" s="994">
        <f t="shared" si="178"/>
        <v>0</v>
      </c>
      <c r="R259" s="913" t="b">
        <f t="shared" si="138"/>
        <v>0</v>
      </c>
      <c r="S259" s="913" t="s">
        <v>1214</v>
      </c>
      <c r="AB259" s="1629" t="b">
        <f t="shared" si="169"/>
        <v>1</v>
      </c>
      <c r="AC259" s="913" t="s">
        <v>1326</v>
      </c>
    </row>
    <row r="260" spans="1:29" x14ac:dyDescent="0.25">
      <c r="A260" s="913" t="s">
        <v>1326</v>
      </c>
      <c r="B260" s="975"/>
      <c r="C260" s="952"/>
      <c r="D260" s="952"/>
      <c r="E260" s="1537"/>
      <c r="F260" s="1538">
        <v>191224.67</v>
      </c>
      <c r="G260" s="1539">
        <v>191224.67</v>
      </c>
      <c r="H260" s="1538">
        <f t="shared" si="176"/>
        <v>0</v>
      </c>
      <c r="I260" s="1538">
        <f t="shared" si="176"/>
        <v>83711.354119240772</v>
      </c>
      <c r="J260" s="1539">
        <f>+H260+I260</f>
        <v>83711.354119240772</v>
      </c>
      <c r="K260" s="1537">
        <f t="shared" si="177"/>
        <v>0</v>
      </c>
      <c r="L260" s="1538">
        <f t="shared" si="177"/>
        <v>107513.31588075924</v>
      </c>
      <c r="M260" s="1539">
        <f>+K260+L260</f>
        <v>107513.31588075924</v>
      </c>
      <c r="N260" s="942">
        <f t="shared" si="178"/>
        <v>0</v>
      </c>
      <c r="O260" s="943">
        <f t="shared" si="178"/>
        <v>0</v>
      </c>
      <c r="P260" s="944">
        <f t="shared" si="178"/>
        <v>0</v>
      </c>
      <c r="R260" s="913" t="b">
        <f t="shared" ref="R260:R323" si="179">A260=S260</f>
        <v>0</v>
      </c>
      <c r="S260" s="913" t="s">
        <v>1215</v>
      </c>
      <c r="AB260" s="1629" t="b">
        <f t="shared" si="169"/>
        <v>1</v>
      </c>
      <c r="AC260" s="913" t="s">
        <v>1327</v>
      </c>
    </row>
    <row r="261" spans="1:29" x14ac:dyDescent="0.25">
      <c r="A261" s="913" t="s">
        <v>1327</v>
      </c>
      <c r="B261" s="975"/>
      <c r="C261" s="952"/>
      <c r="D261" s="952"/>
      <c r="E261" s="1537">
        <v>54918.3</v>
      </c>
      <c r="F261" s="1538"/>
      <c r="G261" s="1539">
        <v>54918.3</v>
      </c>
      <c r="H261" s="1538">
        <f t="shared" si="176"/>
        <v>24041.276990707844</v>
      </c>
      <c r="I261" s="1538">
        <f t="shared" si="176"/>
        <v>0</v>
      </c>
      <c r="J261" s="1539">
        <f>+H261+I261</f>
        <v>24041.276990707844</v>
      </c>
      <c r="K261" s="1537">
        <f t="shared" si="177"/>
        <v>30877.023009292159</v>
      </c>
      <c r="L261" s="1538">
        <f t="shared" si="177"/>
        <v>0</v>
      </c>
      <c r="M261" s="1539">
        <f>+K261+L261</f>
        <v>30877.023009292159</v>
      </c>
      <c r="N261" s="942">
        <f t="shared" si="178"/>
        <v>0</v>
      </c>
      <c r="O261" s="943">
        <f t="shared" si="178"/>
        <v>0</v>
      </c>
      <c r="P261" s="944">
        <f t="shared" si="178"/>
        <v>0</v>
      </c>
      <c r="R261" s="913" t="b">
        <f t="shared" si="179"/>
        <v>0</v>
      </c>
      <c r="S261" s="913" t="s">
        <v>536</v>
      </c>
      <c r="AB261" s="1629" t="b">
        <f t="shared" si="169"/>
        <v>1</v>
      </c>
      <c r="AC261" s="913" t="s">
        <v>1328</v>
      </c>
    </row>
    <row r="262" spans="1:29" x14ac:dyDescent="0.25">
      <c r="A262" s="913" t="s">
        <v>1328</v>
      </c>
      <c r="B262" s="975"/>
      <c r="C262" s="952"/>
      <c r="D262" s="952"/>
      <c r="E262" s="1537">
        <v>184783.41</v>
      </c>
      <c r="F262" s="1538"/>
      <c r="G262" s="1539">
        <v>184783.41</v>
      </c>
      <c r="H262" s="1538">
        <f t="shared" si="176"/>
        <v>80891.599759962221</v>
      </c>
      <c r="I262" s="1538">
        <f t="shared" si="176"/>
        <v>0</v>
      </c>
      <c r="J262" s="1539">
        <f>+H262+I262</f>
        <v>80891.599759962221</v>
      </c>
      <c r="K262" s="1537">
        <f t="shared" si="177"/>
        <v>103891.81024003778</v>
      </c>
      <c r="L262" s="1538">
        <f t="shared" si="177"/>
        <v>0</v>
      </c>
      <c r="M262" s="1539">
        <f>+K262+L262</f>
        <v>103891.81024003778</v>
      </c>
      <c r="N262" s="942">
        <f t="shared" si="178"/>
        <v>0</v>
      </c>
      <c r="O262" s="943">
        <f t="shared" si="178"/>
        <v>0</v>
      </c>
      <c r="P262" s="944">
        <f t="shared" si="178"/>
        <v>0</v>
      </c>
      <c r="R262" s="913" t="b">
        <f t="shared" si="179"/>
        <v>0</v>
      </c>
      <c r="S262" s="913" t="s">
        <v>1216</v>
      </c>
      <c r="AB262" s="1629" t="b">
        <f t="shared" si="169"/>
        <v>1</v>
      </c>
      <c r="AC262" s="922" t="s">
        <v>1366</v>
      </c>
    </row>
    <row r="263" spans="1:29" x14ac:dyDescent="0.25">
      <c r="A263" s="1366" t="s">
        <v>1362</v>
      </c>
      <c r="B263" s="1008">
        <v>1</v>
      </c>
      <c r="C263" s="1733">
        <f>+'17Lab_PLRecon'!F116</f>
        <v>0.56223559376914722</v>
      </c>
      <c r="D263" s="1009">
        <f>B263-C263</f>
        <v>0.43776440623085278</v>
      </c>
      <c r="E263" s="1549">
        <v>239701.71000000002</v>
      </c>
      <c r="F263" s="1550">
        <v>535938.94000000006</v>
      </c>
      <c r="G263" s="1551">
        <v>775640.65000000014</v>
      </c>
      <c r="H263" s="1550">
        <f t="shared" si="176"/>
        <v>104932.87675067007</v>
      </c>
      <c r="I263" s="1550">
        <f t="shared" si="176"/>
        <v>234614.99184509265</v>
      </c>
      <c r="J263" s="1551">
        <f>+H263+I263</f>
        <v>339547.8685957627</v>
      </c>
      <c r="K263" s="1549">
        <f t="shared" si="177"/>
        <v>134768.83324932994</v>
      </c>
      <c r="L263" s="1550">
        <f t="shared" si="177"/>
        <v>301323.94815490738</v>
      </c>
      <c r="M263" s="1551">
        <f>+K263+L263</f>
        <v>436092.78140423732</v>
      </c>
      <c r="N263" s="995">
        <f t="shared" si="178"/>
        <v>0</v>
      </c>
      <c r="O263" s="996">
        <f t="shared" si="178"/>
        <v>0</v>
      </c>
      <c r="P263" s="997">
        <f t="shared" si="178"/>
        <v>0</v>
      </c>
      <c r="Q263" s="1489">
        <f>+J263-'17NM_Flex Cost'!H46</f>
        <v>0</v>
      </c>
      <c r="R263" s="913" t="b">
        <f t="shared" si="179"/>
        <v>0</v>
      </c>
      <c r="S263" s="1366" t="s">
        <v>1633</v>
      </c>
      <c r="AB263" s="1629" t="b">
        <f t="shared" si="169"/>
        <v>1</v>
      </c>
      <c r="AC263" s="917" t="s">
        <v>1367</v>
      </c>
    </row>
    <row r="264" spans="1:29" x14ac:dyDescent="0.25">
      <c r="A264" s="917" t="s">
        <v>1363</v>
      </c>
      <c r="B264" s="998"/>
      <c r="C264" s="999"/>
      <c r="D264" s="999"/>
      <c r="E264" s="1527"/>
      <c r="F264" s="2766"/>
      <c r="G264" s="2770"/>
      <c r="H264" s="2766"/>
      <c r="I264" s="1528"/>
      <c r="J264" s="1529"/>
      <c r="K264" s="1530"/>
      <c r="L264" s="1528"/>
      <c r="M264" s="1529"/>
      <c r="N264" s="971"/>
      <c r="O264" s="934"/>
      <c r="P264" s="935"/>
      <c r="R264" s="913" t="b">
        <f t="shared" si="179"/>
        <v>0</v>
      </c>
      <c r="S264" s="917" t="s">
        <v>1634</v>
      </c>
      <c r="AB264" s="1629" t="b">
        <f t="shared" si="169"/>
        <v>1</v>
      </c>
      <c r="AC264" s="913" t="s">
        <v>1325</v>
      </c>
    </row>
    <row r="265" spans="1:29" x14ac:dyDescent="0.25">
      <c r="A265" s="913" t="s">
        <v>1325</v>
      </c>
      <c r="B265" s="975"/>
      <c r="C265" s="952"/>
      <c r="D265" s="952"/>
      <c r="E265" s="1537"/>
      <c r="F265" s="1538">
        <v>1714829.19</v>
      </c>
      <c r="G265" s="1539">
        <v>1714829.19</v>
      </c>
      <c r="H265" s="1538">
        <f t="shared" ref="H265:I269" si="180">E265*$D$269</f>
        <v>0</v>
      </c>
      <c r="I265" s="1538">
        <f t="shared" si="180"/>
        <v>178155.46986351529</v>
      </c>
      <c r="J265" s="1539">
        <f>+H265+I265</f>
        <v>178155.46986351529</v>
      </c>
      <c r="K265" s="1537">
        <f t="shared" ref="K265:L269" si="181">+E265*$C$269</f>
        <v>0</v>
      </c>
      <c r="L265" s="1538">
        <f t="shared" si="181"/>
        <v>1536673.7201364846</v>
      </c>
      <c r="M265" s="1539">
        <f>+K265+L265</f>
        <v>1536673.7201364846</v>
      </c>
      <c r="N265" s="942">
        <f t="shared" ref="N265:P269" si="182">+E265-(H265+K265)</f>
        <v>0</v>
      </c>
      <c r="O265" s="943">
        <f t="shared" si="182"/>
        <v>0</v>
      </c>
      <c r="P265" s="994">
        <f t="shared" si="182"/>
        <v>0</v>
      </c>
      <c r="R265" s="913" t="b">
        <f t="shared" si="179"/>
        <v>0</v>
      </c>
      <c r="S265" s="913" t="s">
        <v>1214</v>
      </c>
      <c r="AB265" s="1629" t="b">
        <f t="shared" si="169"/>
        <v>1</v>
      </c>
      <c r="AC265" s="913" t="s">
        <v>1326</v>
      </c>
    </row>
    <row r="266" spans="1:29" x14ac:dyDescent="0.25">
      <c r="A266" s="913" t="s">
        <v>1326</v>
      </c>
      <c r="B266" s="975"/>
      <c r="C266" s="952"/>
      <c r="D266" s="952"/>
      <c r="E266" s="1537"/>
      <c r="F266" s="1538">
        <v>1115086.44</v>
      </c>
      <c r="G266" s="1539">
        <v>1115086.44</v>
      </c>
      <c r="H266" s="1538">
        <f t="shared" si="180"/>
        <v>0</v>
      </c>
      <c r="I266" s="1538">
        <f t="shared" si="180"/>
        <v>115847.54319270396</v>
      </c>
      <c r="J266" s="1539">
        <f>+H266+I266</f>
        <v>115847.54319270396</v>
      </c>
      <c r="K266" s="1537">
        <f t="shared" si="181"/>
        <v>0</v>
      </c>
      <c r="L266" s="1538">
        <f t="shared" si="181"/>
        <v>999238.89680729597</v>
      </c>
      <c r="M266" s="1539">
        <f>+K266+L266</f>
        <v>999238.89680729597</v>
      </c>
      <c r="N266" s="942">
        <f t="shared" si="182"/>
        <v>0</v>
      </c>
      <c r="O266" s="943">
        <f t="shared" si="182"/>
        <v>0</v>
      </c>
      <c r="P266" s="944">
        <f t="shared" si="182"/>
        <v>0</v>
      </c>
      <c r="R266" s="913" t="b">
        <f t="shared" si="179"/>
        <v>0</v>
      </c>
      <c r="S266" s="913" t="s">
        <v>1215</v>
      </c>
      <c r="AB266" s="1629" t="b">
        <f t="shared" si="169"/>
        <v>1</v>
      </c>
      <c r="AC266" s="913" t="s">
        <v>1327</v>
      </c>
    </row>
    <row r="267" spans="1:29" x14ac:dyDescent="0.25">
      <c r="A267" s="913" t="s">
        <v>1327</v>
      </c>
      <c r="B267" s="975"/>
      <c r="C267" s="952"/>
      <c r="D267" s="952"/>
      <c r="E267" s="1537">
        <v>1232769.29</v>
      </c>
      <c r="F267" s="1538"/>
      <c r="G267" s="1539">
        <v>1232769.29</v>
      </c>
      <c r="H267" s="1538">
        <f t="shared" si="180"/>
        <v>128073.74248933922</v>
      </c>
      <c r="I267" s="1538">
        <f t="shared" si="180"/>
        <v>0</v>
      </c>
      <c r="J267" s="1539">
        <f>+H267+I267</f>
        <v>128073.74248933922</v>
      </c>
      <c r="K267" s="1537">
        <f t="shared" si="181"/>
        <v>1104695.5475106607</v>
      </c>
      <c r="L267" s="1538">
        <f t="shared" si="181"/>
        <v>0</v>
      </c>
      <c r="M267" s="1539">
        <f>+K267+L267</f>
        <v>1104695.5475106607</v>
      </c>
      <c r="N267" s="942">
        <f t="shared" si="182"/>
        <v>0</v>
      </c>
      <c r="O267" s="943">
        <f t="shared" si="182"/>
        <v>0</v>
      </c>
      <c r="P267" s="944">
        <f t="shared" si="182"/>
        <v>0</v>
      </c>
      <c r="R267" s="913" t="b">
        <f t="shared" si="179"/>
        <v>0</v>
      </c>
      <c r="S267" s="913" t="s">
        <v>536</v>
      </c>
      <c r="AB267" s="1629" t="b">
        <f t="shared" si="169"/>
        <v>1</v>
      </c>
      <c r="AC267" s="913" t="s">
        <v>1328</v>
      </c>
    </row>
    <row r="268" spans="1:29" x14ac:dyDescent="0.25">
      <c r="A268" s="913" t="s">
        <v>1328</v>
      </c>
      <c r="B268" s="975"/>
      <c r="C268" s="952"/>
      <c r="D268" s="952"/>
      <c r="E268" s="1537">
        <v>850589.89</v>
      </c>
      <c r="F268" s="1538"/>
      <c r="G268" s="1539">
        <v>850589.89</v>
      </c>
      <c r="H268" s="1538">
        <f t="shared" si="180"/>
        <v>88368.70890569911</v>
      </c>
      <c r="I268" s="1538">
        <f t="shared" si="180"/>
        <v>0</v>
      </c>
      <c r="J268" s="1539">
        <f>+H268+I268</f>
        <v>88368.70890569911</v>
      </c>
      <c r="K268" s="1537">
        <f t="shared" si="181"/>
        <v>762221.18109430093</v>
      </c>
      <c r="L268" s="1538">
        <f t="shared" si="181"/>
        <v>0</v>
      </c>
      <c r="M268" s="1539">
        <f>+K268+L268</f>
        <v>762221.18109430093</v>
      </c>
      <c r="N268" s="942">
        <f t="shared" si="182"/>
        <v>0</v>
      </c>
      <c r="O268" s="943">
        <f t="shared" si="182"/>
        <v>0</v>
      </c>
      <c r="P268" s="944">
        <f t="shared" si="182"/>
        <v>0</v>
      </c>
      <c r="R268" s="913" t="b">
        <f t="shared" si="179"/>
        <v>0</v>
      </c>
      <c r="S268" s="913" t="s">
        <v>1216</v>
      </c>
      <c r="T268" s="3979"/>
      <c r="U268" s="3980"/>
      <c r="V268" s="3980"/>
      <c r="W268" s="3980"/>
      <c r="X268" s="3980"/>
      <c r="Y268" s="3980"/>
      <c r="AB268" s="1629" t="b">
        <f t="shared" si="169"/>
        <v>1</v>
      </c>
      <c r="AC268" s="922" t="s">
        <v>1367</v>
      </c>
    </row>
    <row r="269" spans="1:29" x14ac:dyDescent="0.25">
      <c r="A269" s="922" t="s">
        <v>1363</v>
      </c>
      <c r="B269" s="1008">
        <v>1</v>
      </c>
      <c r="C269" s="1009">
        <f>+'17Lab_PLRecon'!F117</f>
        <v>0.89610891224477274</v>
      </c>
      <c r="D269" s="1009">
        <f>B269-C269</f>
        <v>0.10389108775522726</v>
      </c>
      <c r="E269" s="1549">
        <v>2083359.1800000002</v>
      </c>
      <c r="F269" s="1550">
        <v>2829915.63</v>
      </c>
      <c r="G269" s="1551">
        <v>4913274.8099999996</v>
      </c>
      <c r="H269" s="1550">
        <f t="shared" si="180"/>
        <v>216442.45139503834</v>
      </c>
      <c r="I269" s="1550">
        <f t="shared" si="180"/>
        <v>294003.01305621921</v>
      </c>
      <c r="J269" s="1551">
        <f>+H269+I269</f>
        <v>510445.46445125755</v>
      </c>
      <c r="K269" s="1549">
        <f t="shared" si="181"/>
        <v>1866916.7286049619</v>
      </c>
      <c r="L269" s="1550">
        <f t="shared" si="181"/>
        <v>2535912.6169437808</v>
      </c>
      <c r="M269" s="1551">
        <f>+K269+L269</f>
        <v>4402829.3455487425</v>
      </c>
      <c r="N269" s="995">
        <f t="shared" si="182"/>
        <v>0</v>
      </c>
      <c r="O269" s="996">
        <f t="shared" si="182"/>
        <v>0</v>
      </c>
      <c r="P269" s="997">
        <f t="shared" si="182"/>
        <v>0</v>
      </c>
      <c r="Q269" s="1489">
        <f>+J269-'17NM_Flex Cost'!H47</f>
        <v>0</v>
      </c>
      <c r="R269" s="913" t="b">
        <f t="shared" si="179"/>
        <v>0</v>
      </c>
      <c r="S269" s="922" t="s">
        <v>1634</v>
      </c>
      <c r="AB269" s="1629" t="b">
        <f t="shared" ref="AB269:AB274" si="183">A322=AC269</f>
        <v>1</v>
      </c>
      <c r="AC269" s="1367" t="s">
        <v>1368</v>
      </c>
    </row>
    <row r="270" spans="1:29" x14ac:dyDescent="0.25">
      <c r="A270" s="1014" t="s">
        <v>1364</v>
      </c>
      <c r="B270" s="998"/>
      <c r="C270" s="999"/>
      <c r="D270" s="999"/>
      <c r="E270" s="1527"/>
      <c r="F270" s="2766"/>
      <c r="G270" s="2770"/>
      <c r="H270" s="2766"/>
      <c r="I270" s="1528"/>
      <c r="J270" s="1529"/>
      <c r="K270" s="1530"/>
      <c r="L270" s="1528"/>
      <c r="M270" s="1529"/>
      <c r="N270" s="971"/>
      <c r="O270" s="934"/>
      <c r="P270" s="935"/>
      <c r="R270" s="913" t="b">
        <f t="shared" si="179"/>
        <v>0</v>
      </c>
      <c r="S270" s="1014" t="s">
        <v>4168</v>
      </c>
      <c r="AB270" s="1629" t="b">
        <f t="shared" si="183"/>
        <v>1</v>
      </c>
      <c r="AC270" s="1365" t="s">
        <v>1325</v>
      </c>
    </row>
    <row r="271" spans="1:29" x14ac:dyDescent="0.25">
      <c r="A271" s="913" t="s">
        <v>1327</v>
      </c>
      <c r="B271" s="975"/>
      <c r="C271" s="952"/>
      <c r="D271" s="952"/>
      <c r="E271" s="1537">
        <v>0</v>
      </c>
      <c r="F271" s="1538"/>
      <c r="G271" s="1539">
        <v>0</v>
      </c>
      <c r="H271" s="1538">
        <f t="shared" ref="H271:I273" si="184">E271*$D$273</f>
        <v>0</v>
      </c>
      <c r="I271" s="1538">
        <f t="shared" si="184"/>
        <v>0</v>
      </c>
      <c r="J271" s="1539">
        <f>+H271+I271</f>
        <v>0</v>
      </c>
      <c r="K271" s="1537">
        <f t="shared" ref="K271:L273" si="185">+E271*$C$273</f>
        <v>0</v>
      </c>
      <c r="L271" s="1538">
        <f t="shared" si="185"/>
        <v>0</v>
      </c>
      <c r="M271" s="1539">
        <f>+K271+L271</f>
        <v>0</v>
      </c>
      <c r="N271" s="975">
        <f t="shared" ref="N271:N273" si="186">+E271-(H271+K271)</f>
        <v>0</v>
      </c>
      <c r="O271" s="952">
        <f t="shared" ref="O271:O273" si="187">+F271-(I271+L271)</f>
        <v>0</v>
      </c>
      <c r="P271" s="953">
        <f t="shared" ref="P271:P273" si="188">+G271-(J271+M271)</f>
        <v>0</v>
      </c>
      <c r="R271" s="913" t="b">
        <f t="shared" si="179"/>
        <v>0</v>
      </c>
      <c r="S271" s="913" t="s">
        <v>536</v>
      </c>
      <c r="AB271" s="1629" t="b">
        <f t="shared" si="183"/>
        <v>1</v>
      </c>
      <c r="AC271" s="1365" t="s">
        <v>1326</v>
      </c>
    </row>
    <row r="272" spans="1:29" x14ac:dyDescent="0.25">
      <c r="A272" s="913" t="s">
        <v>1328</v>
      </c>
      <c r="B272" s="975"/>
      <c r="C272" s="952"/>
      <c r="D272" s="952"/>
      <c r="E272" s="1537">
        <v>0</v>
      </c>
      <c r="F272" s="1538"/>
      <c r="G272" s="1539">
        <v>0</v>
      </c>
      <c r="H272" s="1538">
        <f t="shared" si="184"/>
        <v>0</v>
      </c>
      <c r="I272" s="1538">
        <f t="shared" si="184"/>
        <v>0</v>
      </c>
      <c r="J272" s="1539">
        <f>+H272+I272</f>
        <v>0</v>
      </c>
      <c r="K272" s="1537">
        <f t="shared" si="185"/>
        <v>0</v>
      </c>
      <c r="L272" s="1538">
        <f t="shared" si="185"/>
        <v>0</v>
      </c>
      <c r="M272" s="1539">
        <f>+K272+L272</f>
        <v>0</v>
      </c>
      <c r="N272" s="975">
        <f t="shared" si="186"/>
        <v>0</v>
      </c>
      <c r="O272" s="952">
        <f t="shared" si="187"/>
        <v>0</v>
      </c>
      <c r="P272" s="953">
        <f t="shared" si="188"/>
        <v>0</v>
      </c>
      <c r="R272" s="913" t="b">
        <f t="shared" si="179"/>
        <v>0</v>
      </c>
      <c r="S272" s="913" t="s">
        <v>1216</v>
      </c>
      <c r="AB272" s="1629" t="b">
        <f t="shared" si="183"/>
        <v>1</v>
      </c>
      <c r="AC272" s="1365" t="s">
        <v>1327</v>
      </c>
    </row>
    <row r="273" spans="1:29" x14ac:dyDescent="0.25">
      <c r="A273" s="1033" t="s">
        <v>1364</v>
      </c>
      <c r="B273" s="2762">
        <v>1</v>
      </c>
      <c r="C273" s="2763">
        <v>0</v>
      </c>
      <c r="D273" s="2763">
        <v>1</v>
      </c>
      <c r="E273" s="1549">
        <v>0</v>
      </c>
      <c r="F273" s="1550"/>
      <c r="G273" s="1551">
        <v>0</v>
      </c>
      <c r="H273" s="1550">
        <f t="shared" si="184"/>
        <v>0</v>
      </c>
      <c r="I273" s="1550">
        <f t="shared" si="184"/>
        <v>0</v>
      </c>
      <c r="J273" s="1551">
        <f>+H273+I273</f>
        <v>0</v>
      </c>
      <c r="K273" s="1549">
        <f t="shared" si="185"/>
        <v>0</v>
      </c>
      <c r="L273" s="1550">
        <f t="shared" si="185"/>
        <v>0</v>
      </c>
      <c r="M273" s="1551">
        <f>+K273+L273</f>
        <v>0</v>
      </c>
      <c r="N273" s="995">
        <f t="shared" si="186"/>
        <v>0</v>
      </c>
      <c r="O273" s="996">
        <f t="shared" si="187"/>
        <v>0</v>
      </c>
      <c r="P273" s="997">
        <f t="shared" si="188"/>
        <v>0</v>
      </c>
      <c r="Q273" s="1489">
        <f>+J273-'17NM_Flex Cost'!H48</f>
        <v>0</v>
      </c>
      <c r="R273" s="913" t="b">
        <f t="shared" si="179"/>
        <v>0</v>
      </c>
      <c r="S273" s="1033" t="s">
        <v>4168</v>
      </c>
      <c r="AB273" s="1629" t="b">
        <f t="shared" si="183"/>
        <v>1</v>
      </c>
      <c r="AC273" s="1365" t="s">
        <v>1328</v>
      </c>
    </row>
    <row r="274" spans="1:29" x14ac:dyDescent="0.25">
      <c r="A274" s="917" t="s">
        <v>1365</v>
      </c>
      <c r="B274" s="998"/>
      <c r="C274" s="999"/>
      <c r="D274" s="999"/>
      <c r="E274" s="1527"/>
      <c r="F274" s="2766"/>
      <c r="G274" s="2770"/>
      <c r="H274" s="2766"/>
      <c r="I274" s="1528"/>
      <c r="J274" s="1529"/>
      <c r="K274" s="1530"/>
      <c r="L274" s="1528"/>
      <c r="M274" s="1529"/>
      <c r="N274" s="971"/>
      <c r="O274" s="934"/>
      <c r="P274" s="935"/>
      <c r="R274" s="913" t="b">
        <f t="shared" si="179"/>
        <v>0</v>
      </c>
      <c r="S274" s="917" t="s">
        <v>1635</v>
      </c>
      <c r="AB274" s="1629" t="b">
        <f t="shared" si="183"/>
        <v>1</v>
      </c>
      <c r="AC274" s="1027" t="s">
        <v>1368</v>
      </c>
    </row>
    <row r="275" spans="1:29" x14ac:dyDescent="0.25">
      <c r="A275" s="913" t="s">
        <v>1326</v>
      </c>
      <c r="B275" s="975"/>
      <c r="C275" s="952"/>
      <c r="D275" s="952"/>
      <c r="E275" s="1537"/>
      <c r="F275" s="1538">
        <v>14.19</v>
      </c>
      <c r="G275" s="1539">
        <v>14.19</v>
      </c>
      <c r="H275" s="1538">
        <f t="shared" ref="H275:I278" si="189">E275*$D$278</f>
        <v>0</v>
      </c>
      <c r="I275" s="1538">
        <f t="shared" si="189"/>
        <v>0</v>
      </c>
      <c r="J275" s="1539">
        <f>+H275+I275</f>
        <v>0</v>
      </c>
      <c r="K275" s="1537">
        <f t="shared" ref="K275:L278" si="190">+E275*$C$278</f>
        <v>0</v>
      </c>
      <c r="L275" s="1538">
        <f t="shared" si="190"/>
        <v>14.19</v>
      </c>
      <c r="M275" s="1539">
        <f>+K275+L275</f>
        <v>14.19</v>
      </c>
      <c r="N275" s="942">
        <f t="shared" ref="N275:P278" si="191">+E275-(H275+K275)</f>
        <v>0</v>
      </c>
      <c r="O275" s="943">
        <f t="shared" si="191"/>
        <v>0</v>
      </c>
      <c r="P275" s="944">
        <f t="shared" si="191"/>
        <v>0</v>
      </c>
      <c r="R275" s="913" t="b">
        <f t="shared" si="179"/>
        <v>0</v>
      </c>
      <c r="S275" s="913" t="s">
        <v>1215</v>
      </c>
      <c r="AB275" s="1629" t="b">
        <f t="shared" ref="AB275:AB304" si="192">A334=AC275</f>
        <v>1</v>
      </c>
      <c r="AC275" s="917" t="s">
        <v>1369</v>
      </c>
    </row>
    <row r="276" spans="1:29" x14ac:dyDescent="0.25">
      <c r="A276" s="913" t="s">
        <v>1327</v>
      </c>
      <c r="B276" s="975"/>
      <c r="C276" s="952"/>
      <c r="D276" s="952"/>
      <c r="E276" s="1537">
        <v>25268.57</v>
      </c>
      <c r="F276" s="1538"/>
      <c r="G276" s="1539">
        <v>25268.57</v>
      </c>
      <c r="H276" s="1538">
        <f t="shared" si="189"/>
        <v>0</v>
      </c>
      <c r="I276" s="1538">
        <f t="shared" si="189"/>
        <v>0</v>
      </c>
      <c r="J276" s="1539">
        <f>+H276+I276</f>
        <v>0</v>
      </c>
      <c r="K276" s="1537">
        <f t="shared" si="190"/>
        <v>25268.57</v>
      </c>
      <c r="L276" s="1538">
        <f t="shared" si="190"/>
        <v>0</v>
      </c>
      <c r="M276" s="1539">
        <f>+K276+L276</f>
        <v>25268.57</v>
      </c>
      <c r="N276" s="942">
        <f t="shared" si="191"/>
        <v>0</v>
      </c>
      <c r="O276" s="943">
        <f t="shared" si="191"/>
        <v>0</v>
      </c>
      <c r="P276" s="944">
        <f t="shared" si="191"/>
        <v>0</v>
      </c>
      <c r="R276" s="913" t="b">
        <f t="shared" si="179"/>
        <v>0</v>
      </c>
      <c r="S276" s="913" t="s">
        <v>536</v>
      </c>
      <c r="AB276" s="1629" t="b">
        <f t="shared" si="192"/>
        <v>1</v>
      </c>
      <c r="AC276" s="913" t="s">
        <v>1325</v>
      </c>
    </row>
    <row r="277" spans="1:29" x14ac:dyDescent="0.25">
      <c r="A277" s="913" t="s">
        <v>1328</v>
      </c>
      <c r="B277" s="975"/>
      <c r="C277" s="952"/>
      <c r="D277" s="952"/>
      <c r="E277" s="1537">
        <v>126337.99</v>
      </c>
      <c r="F277" s="1538"/>
      <c r="G277" s="1539">
        <v>126337.99</v>
      </c>
      <c r="H277" s="1538">
        <f t="shared" si="189"/>
        <v>0</v>
      </c>
      <c r="I277" s="1538">
        <f t="shared" si="189"/>
        <v>0</v>
      </c>
      <c r="J277" s="1539">
        <f>+H277+I277</f>
        <v>0</v>
      </c>
      <c r="K277" s="1537">
        <f t="shared" si="190"/>
        <v>126337.99</v>
      </c>
      <c r="L277" s="1538">
        <f t="shared" si="190"/>
        <v>0</v>
      </c>
      <c r="M277" s="1539">
        <f>+K277+L277</f>
        <v>126337.99</v>
      </c>
      <c r="N277" s="942">
        <f t="shared" si="191"/>
        <v>0</v>
      </c>
      <c r="O277" s="943">
        <f t="shared" si="191"/>
        <v>0</v>
      </c>
      <c r="P277" s="944">
        <f t="shared" si="191"/>
        <v>0</v>
      </c>
      <c r="R277" s="913" t="b">
        <f t="shared" si="179"/>
        <v>0</v>
      </c>
      <c r="S277" s="913" t="s">
        <v>1216</v>
      </c>
      <c r="AB277" s="1629" t="b">
        <f t="shared" si="192"/>
        <v>1</v>
      </c>
      <c r="AC277" s="913" t="s">
        <v>1326</v>
      </c>
    </row>
    <row r="278" spans="1:29" x14ac:dyDescent="0.25">
      <c r="A278" s="922" t="s">
        <v>1365</v>
      </c>
      <c r="B278" s="1008">
        <v>1</v>
      </c>
      <c r="C278" s="1009">
        <f>+'17Lab_PLRecon'!F118</f>
        <v>1</v>
      </c>
      <c r="D278" s="1009">
        <f>B278-C278</f>
        <v>0</v>
      </c>
      <c r="E278" s="1549">
        <v>151606.56</v>
      </c>
      <c r="F278" s="1550">
        <v>14.19</v>
      </c>
      <c r="G278" s="1551">
        <v>151620.75</v>
      </c>
      <c r="H278" s="1550">
        <f t="shared" si="189"/>
        <v>0</v>
      </c>
      <c r="I278" s="1550">
        <f t="shared" si="189"/>
        <v>0</v>
      </c>
      <c r="J278" s="1551">
        <f>+H278+I278</f>
        <v>0</v>
      </c>
      <c r="K278" s="1549">
        <f t="shared" si="190"/>
        <v>151606.56</v>
      </c>
      <c r="L278" s="1550">
        <f t="shared" si="190"/>
        <v>14.19</v>
      </c>
      <c r="M278" s="1551">
        <f>+K278+L278</f>
        <v>151620.75</v>
      </c>
      <c r="N278" s="995">
        <f t="shared" si="191"/>
        <v>0</v>
      </c>
      <c r="O278" s="996">
        <f t="shared" si="191"/>
        <v>0</v>
      </c>
      <c r="P278" s="997">
        <f t="shared" si="191"/>
        <v>0</v>
      </c>
      <c r="Q278" s="1489">
        <f>+J278-'17NM_Flex Cost'!H49</f>
        <v>0</v>
      </c>
      <c r="R278" s="913" t="b">
        <f t="shared" si="179"/>
        <v>0</v>
      </c>
      <c r="S278" s="922" t="s">
        <v>1635</v>
      </c>
      <c r="AB278" s="1629" t="b">
        <f t="shared" si="192"/>
        <v>1</v>
      </c>
      <c r="AC278" s="913" t="s">
        <v>1327</v>
      </c>
    </row>
    <row r="279" spans="1:29" hidden="1" x14ac:dyDescent="0.25">
      <c r="A279" s="917" t="s">
        <v>1366</v>
      </c>
      <c r="B279" s="998"/>
      <c r="C279" s="999"/>
      <c r="D279" s="999"/>
      <c r="E279" s="1527"/>
      <c r="F279" s="2766"/>
      <c r="G279" s="2770"/>
      <c r="H279" s="2766"/>
      <c r="I279" s="1528"/>
      <c r="J279" s="1529"/>
      <c r="K279" s="1530"/>
      <c r="L279" s="1528"/>
      <c r="M279" s="1529"/>
      <c r="N279" s="971"/>
      <c r="O279" s="934"/>
      <c r="P279" s="935"/>
      <c r="R279" s="913" t="b">
        <f t="shared" si="179"/>
        <v>0</v>
      </c>
      <c r="S279" s="917" t="s">
        <v>1636</v>
      </c>
      <c r="AB279" s="1629" t="b">
        <f t="shared" si="192"/>
        <v>1</v>
      </c>
      <c r="AC279" s="913" t="s">
        <v>1328</v>
      </c>
    </row>
    <row r="280" spans="1:29" hidden="1" x14ac:dyDescent="0.25">
      <c r="A280" s="913" t="s">
        <v>1325</v>
      </c>
      <c r="B280" s="975"/>
      <c r="C280" s="952"/>
      <c r="D280" s="952"/>
      <c r="E280" s="1537"/>
      <c r="F280" s="1538">
        <v>6531329.54</v>
      </c>
      <c r="G280" s="1539">
        <v>6531329.54</v>
      </c>
      <c r="H280" s="1538">
        <f t="shared" ref="H280:I284" si="193">E280*$D$284</f>
        <v>0</v>
      </c>
      <c r="I280" s="1538">
        <f t="shared" si="193"/>
        <v>986535.94583406847</v>
      </c>
      <c r="J280" s="1539">
        <f>+H280+I280</f>
        <v>986535.94583406847</v>
      </c>
      <c r="K280" s="1537">
        <f t="shared" ref="K280:L284" si="194">+E280*$C$284</f>
        <v>0</v>
      </c>
      <c r="L280" s="1538">
        <f t="shared" si="194"/>
        <v>5544793.5941659315</v>
      </c>
      <c r="M280" s="1539">
        <f>+K280+L280</f>
        <v>5544793.5941659315</v>
      </c>
      <c r="N280" s="942">
        <f t="shared" ref="N280:P284" si="195">+E280-(H280+K280)</f>
        <v>0</v>
      </c>
      <c r="O280" s="943">
        <f t="shared" si="195"/>
        <v>0</v>
      </c>
      <c r="P280" s="994">
        <f t="shared" si="195"/>
        <v>0</v>
      </c>
      <c r="R280" s="913" t="b">
        <f t="shared" si="179"/>
        <v>0</v>
      </c>
      <c r="S280" s="913" t="s">
        <v>1214</v>
      </c>
      <c r="AB280" s="1629" t="b">
        <f t="shared" si="192"/>
        <v>1</v>
      </c>
      <c r="AC280" s="924" t="s">
        <v>1369</v>
      </c>
    </row>
    <row r="281" spans="1:29" hidden="1" x14ac:dyDescent="0.25">
      <c r="A281" s="913" t="s">
        <v>1326</v>
      </c>
      <c r="B281" s="975"/>
      <c r="C281" s="952"/>
      <c r="D281" s="952"/>
      <c r="E281" s="1537"/>
      <c r="F281" s="1538">
        <v>7986470.9699999997</v>
      </c>
      <c r="G281" s="1539">
        <v>7986470.9699999997</v>
      </c>
      <c r="H281" s="1538">
        <f t="shared" si="193"/>
        <v>0</v>
      </c>
      <c r="I281" s="1538">
        <f t="shared" si="193"/>
        <v>1206330.2952350006</v>
      </c>
      <c r="J281" s="1539">
        <f>+H281+I281</f>
        <v>1206330.2952350006</v>
      </c>
      <c r="K281" s="1537">
        <f t="shared" si="194"/>
        <v>0</v>
      </c>
      <c r="L281" s="1538">
        <f t="shared" si="194"/>
        <v>6780140.6747649992</v>
      </c>
      <c r="M281" s="1539">
        <f>+K281+L281</f>
        <v>6780140.6747649992</v>
      </c>
      <c r="N281" s="942">
        <f t="shared" si="195"/>
        <v>0</v>
      </c>
      <c r="O281" s="943">
        <f t="shared" si="195"/>
        <v>0</v>
      </c>
      <c r="P281" s="944">
        <f t="shared" si="195"/>
        <v>0</v>
      </c>
      <c r="R281" s="913" t="b">
        <f t="shared" si="179"/>
        <v>0</v>
      </c>
      <c r="S281" s="913" t="s">
        <v>1215</v>
      </c>
      <c r="AB281" s="1629" t="b">
        <f t="shared" si="192"/>
        <v>1</v>
      </c>
      <c r="AC281" s="917" t="s">
        <v>1370</v>
      </c>
    </row>
    <row r="282" spans="1:29" hidden="1" x14ac:dyDescent="0.25">
      <c r="A282" s="913" t="s">
        <v>1327</v>
      </c>
      <c r="B282" s="975"/>
      <c r="C282" s="952"/>
      <c r="D282" s="952"/>
      <c r="E282" s="1537">
        <v>5429469.6600000001</v>
      </c>
      <c r="F282" s="1538"/>
      <c r="G282" s="1539">
        <v>5429469.6600000001</v>
      </c>
      <c r="H282" s="1538">
        <f t="shared" si="193"/>
        <v>820103.61804611655</v>
      </c>
      <c r="I282" s="1538">
        <f t="shared" si="193"/>
        <v>0</v>
      </c>
      <c r="J282" s="1539">
        <f>+H282+I282</f>
        <v>820103.61804611655</v>
      </c>
      <c r="K282" s="1537">
        <f t="shared" si="194"/>
        <v>4609366.0419538831</v>
      </c>
      <c r="L282" s="1538">
        <f t="shared" si="194"/>
        <v>0</v>
      </c>
      <c r="M282" s="1539">
        <f>+K282+L282</f>
        <v>4609366.0419538831</v>
      </c>
      <c r="N282" s="942">
        <f t="shared" si="195"/>
        <v>0</v>
      </c>
      <c r="O282" s="943">
        <f t="shared" si="195"/>
        <v>0</v>
      </c>
      <c r="P282" s="944">
        <f t="shared" si="195"/>
        <v>0</v>
      </c>
      <c r="R282" s="913" t="b">
        <f t="shared" si="179"/>
        <v>0</v>
      </c>
      <c r="S282" s="913" t="s">
        <v>536</v>
      </c>
      <c r="AB282" s="1629" t="b">
        <f t="shared" si="192"/>
        <v>1</v>
      </c>
      <c r="AC282" s="913" t="s">
        <v>1325</v>
      </c>
    </row>
    <row r="283" spans="1:29" hidden="1" x14ac:dyDescent="0.25">
      <c r="A283" s="913" t="s">
        <v>1328</v>
      </c>
      <c r="B283" s="975"/>
      <c r="C283" s="952"/>
      <c r="D283" s="952"/>
      <c r="E283" s="1537">
        <v>4048705.67</v>
      </c>
      <c r="F283" s="1538"/>
      <c r="G283" s="1539">
        <v>4048705.67</v>
      </c>
      <c r="H283" s="1538">
        <f t="shared" si="193"/>
        <v>611543.73747266259</v>
      </c>
      <c r="I283" s="1538">
        <f t="shared" si="193"/>
        <v>0</v>
      </c>
      <c r="J283" s="1539">
        <f>+H283+I283</f>
        <v>611543.73747266259</v>
      </c>
      <c r="K283" s="1537">
        <f t="shared" si="194"/>
        <v>3437161.9325273372</v>
      </c>
      <c r="L283" s="1538">
        <f t="shared" si="194"/>
        <v>0</v>
      </c>
      <c r="M283" s="1539">
        <f>+K283+L283</f>
        <v>3437161.9325273372</v>
      </c>
      <c r="N283" s="942">
        <f t="shared" si="195"/>
        <v>0</v>
      </c>
      <c r="O283" s="943">
        <f t="shared" si="195"/>
        <v>0</v>
      </c>
      <c r="P283" s="944">
        <f t="shared" si="195"/>
        <v>0</v>
      </c>
      <c r="R283" s="913" t="b">
        <f t="shared" si="179"/>
        <v>0</v>
      </c>
      <c r="S283" s="913" t="s">
        <v>1216</v>
      </c>
      <c r="AB283" s="1629" t="b">
        <f t="shared" si="192"/>
        <v>1</v>
      </c>
      <c r="AC283" s="913" t="s">
        <v>1326</v>
      </c>
    </row>
    <row r="284" spans="1:29" hidden="1" x14ac:dyDescent="0.25">
      <c r="A284" s="922" t="s">
        <v>1366</v>
      </c>
      <c r="B284" s="1008">
        <v>1</v>
      </c>
      <c r="C284" s="1009">
        <f>+'17Lab_PLRecon'!F119</f>
        <v>0.84895327363407413</v>
      </c>
      <c r="D284" s="1009">
        <f>B284-C284</f>
        <v>0.15104672636592587</v>
      </c>
      <c r="E284" s="1549">
        <v>9478175.3300000001</v>
      </c>
      <c r="F284" s="1550">
        <v>14517800.51</v>
      </c>
      <c r="G284" s="1551">
        <v>23995975.840000004</v>
      </c>
      <c r="H284" s="1550">
        <f t="shared" si="193"/>
        <v>1431647.355518779</v>
      </c>
      <c r="I284" s="1550">
        <f t="shared" si="193"/>
        <v>2192866.2410690691</v>
      </c>
      <c r="J284" s="1551">
        <f>+H284+I284</f>
        <v>3624513.5965878479</v>
      </c>
      <c r="K284" s="1549">
        <f t="shared" si="194"/>
        <v>8046527.9744812213</v>
      </c>
      <c r="L284" s="1550">
        <f t="shared" si="194"/>
        <v>12324934.268930931</v>
      </c>
      <c r="M284" s="1551">
        <f>+K284+L284</f>
        <v>20371462.243412152</v>
      </c>
      <c r="N284" s="995">
        <f t="shared" si="195"/>
        <v>0</v>
      </c>
      <c r="O284" s="996">
        <f t="shared" si="195"/>
        <v>0</v>
      </c>
      <c r="P284" s="997">
        <f t="shared" si="195"/>
        <v>0</v>
      </c>
      <c r="Q284" s="1489">
        <f>+J284-'17NM_Flex Cost'!H50</f>
        <v>0</v>
      </c>
      <c r="R284" s="913" t="b">
        <f t="shared" si="179"/>
        <v>0</v>
      </c>
      <c r="S284" s="922" t="s">
        <v>1636</v>
      </c>
      <c r="AB284" s="1629" t="b">
        <f t="shared" si="192"/>
        <v>1</v>
      </c>
      <c r="AC284" s="913" t="s">
        <v>1327</v>
      </c>
    </row>
    <row r="285" spans="1:29" hidden="1" x14ac:dyDescent="0.25">
      <c r="A285" s="917" t="s">
        <v>1367</v>
      </c>
      <c r="B285" s="998"/>
      <c r="C285" s="999"/>
      <c r="D285" s="999"/>
      <c r="E285" s="1527"/>
      <c r="F285" s="2766"/>
      <c r="G285" s="2770"/>
      <c r="H285" s="2766"/>
      <c r="I285" s="1528"/>
      <c r="J285" s="1529"/>
      <c r="K285" s="1530"/>
      <c r="L285" s="1528"/>
      <c r="M285" s="1529"/>
      <c r="N285" s="971"/>
      <c r="O285" s="934"/>
      <c r="P285" s="935"/>
      <c r="R285" s="913" t="b">
        <f t="shared" si="179"/>
        <v>0</v>
      </c>
      <c r="S285" s="917" t="s">
        <v>1637</v>
      </c>
      <c r="AB285" s="1629" t="b">
        <f t="shared" si="192"/>
        <v>1</v>
      </c>
      <c r="AC285" s="913" t="s">
        <v>1328</v>
      </c>
    </row>
    <row r="286" spans="1:29" hidden="1" x14ac:dyDescent="0.25">
      <c r="A286" s="913" t="s">
        <v>1325</v>
      </c>
      <c r="B286" s="975"/>
      <c r="C286" s="952"/>
      <c r="D286" s="952"/>
      <c r="E286" s="1537"/>
      <c r="F286" s="1538">
        <v>715228.55</v>
      </c>
      <c r="G286" s="1539">
        <v>715228.55</v>
      </c>
      <c r="H286" s="1538">
        <f t="shared" ref="H286:I290" si="196">E286*$D$290</f>
        <v>0</v>
      </c>
      <c r="I286" s="1538">
        <f t="shared" si="196"/>
        <v>28003.335535306858</v>
      </c>
      <c r="J286" s="1539">
        <f>+H286+I286</f>
        <v>28003.335535306858</v>
      </c>
      <c r="K286" s="1537">
        <f t="shared" ref="K286:L290" si="197">+E286*$C$290</f>
        <v>0</v>
      </c>
      <c r="L286" s="1538">
        <f t="shared" si="197"/>
        <v>687225.21446469321</v>
      </c>
      <c r="M286" s="1539">
        <f>+K286+L286</f>
        <v>687225.21446469321</v>
      </c>
      <c r="N286" s="942">
        <f t="shared" ref="N286:P290" si="198">+E286-(H286+K286)</f>
        <v>0</v>
      </c>
      <c r="O286" s="943">
        <f t="shared" si="198"/>
        <v>0</v>
      </c>
      <c r="P286" s="994">
        <f t="shared" si="198"/>
        <v>0</v>
      </c>
      <c r="R286" s="913" t="b">
        <f t="shared" si="179"/>
        <v>0</v>
      </c>
      <c r="S286" s="913" t="s">
        <v>1214</v>
      </c>
      <c r="AB286" s="1629" t="b">
        <f t="shared" si="192"/>
        <v>1</v>
      </c>
      <c r="AC286" s="924" t="s">
        <v>1370</v>
      </c>
    </row>
    <row r="287" spans="1:29" hidden="1" x14ac:dyDescent="0.25">
      <c r="A287" s="913" t="s">
        <v>1326</v>
      </c>
      <c r="B287" s="975"/>
      <c r="C287" s="952"/>
      <c r="D287" s="952"/>
      <c r="E287" s="1537"/>
      <c r="F287" s="1538">
        <v>806078.67</v>
      </c>
      <c r="G287" s="1539">
        <v>806078.67</v>
      </c>
      <c r="H287" s="1538">
        <f t="shared" si="196"/>
        <v>0</v>
      </c>
      <c r="I287" s="1538">
        <f t="shared" si="196"/>
        <v>31560.3892823684</v>
      </c>
      <c r="J287" s="1539">
        <f>+H287+I287</f>
        <v>31560.3892823684</v>
      </c>
      <c r="K287" s="1537">
        <f t="shared" si="197"/>
        <v>0</v>
      </c>
      <c r="L287" s="1538">
        <f t="shared" si="197"/>
        <v>774518.28071763169</v>
      </c>
      <c r="M287" s="1539">
        <f>+K287+L287</f>
        <v>774518.28071763169</v>
      </c>
      <c r="N287" s="942">
        <f t="shared" si="198"/>
        <v>0</v>
      </c>
      <c r="O287" s="943">
        <f t="shared" si="198"/>
        <v>0</v>
      </c>
      <c r="P287" s="944">
        <f t="shared" si="198"/>
        <v>0</v>
      </c>
      <c r="R287" s="913" t="b">
        <f t="shared" si="179"/>
        <v>0</v>
      </c>
      <c r="S287" s="913" t="s">
        <v>1215</v>
      </c>
      <c r="AB287" s="1629" t="b">
        <f t="shared" si="192"/>
        <v>1</v>
      </c>
      <c r="AC287" s="917" t="s">
        <v>1371</v>
      </c>
    </row>
    <row r="288" spans="1:29" hidden="1" x14ac:dyDescent="0.25">
      <c r="A288" s="913" t="s">
        <v>1327</v>
      </c>
      <c r="B288" s="975"/>
      <c r="C288" s="952"/>
      <c r="D288" s="952"/>
      <c r="E288" s="1537">
        <v>25877.03</v>
      </c>
      <c r="F288" s="1538"/>
      <c r="G288" s="1539">
        <v>25877.03</v>
      </c>
      <c r="H288" s="1538">
        <f t="shared" si="196"/>
        <v>1013.163070388062</v>
      </c>
      <c r="I288" s="1538">
        <f t="shared" si="196"/>
        <v>0</v>
      </c>
      <c r="J288" s="1539">
        <f>+H288+I288</f>
        <v>1013.163070388062</v>
      </c>
      <c r="K288" s="1537">
        <f t="shared" si="197"/>
        <v>24863.866929611937</v>
      </c>
      <c r="L288" s="1538">
        <f t="shared" si="197"/>
        <v>0</v>
      </c>
      <c r="M288" s="1539">
        <f>+K288+L288</f>
        <v>24863.866929611937</v>
      </c>
      <c r="N288" s="942">
        <f t="shared" si="198"/>
        <v>0</v>
      </c>
      <c r="O288" s="943">
        <f t="shared" si="198"/>
        <v>0</v>
      </c>
      <c r="P288" s="944">
        <f t="shared" si="198"/>
        <v>0</v>
      </c>
      <c r="R288" s="913" t="b">
        <f t="shared" si="179"/>
        <v>0</v>
      </c>
      <c r="S288" s="913" t="s">
        <v>536</v>
      </c>
      <c r="AB288" s="1629" t="b">
        <f t="shared" si="192"/>
        <v>1</v>
      </c>
      <c r="AC288" s="913" t="s">
        <v>1325</v>
      </c>
    </row>
    <row r="289" spans="1:30" hidden="1" x14ac:dyDescent="0.25">
      <c r="A289" s="913" t="s">
        <v>1328</v>
      </c>
      <c r="B289" s="975"/>
      <c r="C289" s="952"/>
      <c r="D289" s="952"/>
      <c r="E289" s="1537">
        <v>388821.7</v>
      </c>
      <c r="F289" s="1538"/>
      <c r="G289" s="1539">
        <v>388821.7</v>
      </c>
      <c r="H289" s="1538">
        <f t="shared" si="196"/>
        <v>15223.531734727903</v>
      </c>
      <c r="I289" s="1538">
        <f t="shared" si="196"/>
        <v>0</v>
      </c>
      <c r="J289" s="1539">
        <f>+H289+I289</f>
        <v>15223.531734727903</v>
      </c>
      <c r="K289" s="1537">
        <f t="shared" si="197"/>
        <v>373598.16826527211</v>
      </c>
      <c r="L289" s="1538">
        <f t="shared" si="197"/>
        <v>0</v>
      </c>
      <c r="M289" s="1539">
        <f>+K289+L289</f>
        <v>373598.16826527211</v>
      </c>
      <c r="N289" s="942">
        <f t="shared" si="198"/>
        <v>0</v>
      </c>
      <c r="O289" s="943">
        <f t="shared" si="198"/>
        <v>0</v>
      </c>
      <c r="P289" s="944">
        <f t="shared" si="198"/>
        <v>0</v>
      </c>
      <c r="R289" s="913" t="b">
        <f t="shared" si="179"/>
        <v>0</v>
      </c>
      <c r="S289" s="913" t="s">
        <v>1216</v>
      </c>
      <c r="AB289" s="1629" t="b">
        <f t="shared" si="192"/>
        <v>1</v>
      </c>
      <c r="AC289" s="913" t="s">
        <v>1326</v>
      </c>
    </row>
    <row r="290" spans="1:30" hidden="1" x14ac:dyDescent="0.25">
      <c r="A290" s="922" t="s">
        <v>1367</v>
      </c>
      <c r="B290" s="1008">
        <v>1</v>
      </c>
      <c r="C290" s="1009">
        <f>+'17Lab_PLRecon'!F120</f>
        <v>0.96084701102143244</v>
      </c>
      <c r="D290" s="1009">
        <f>B290-C290</f>
        <v>3.915298897856756E-2</v>
      </c>
      <c r="E290" s="1549">
        <v>414698.73</v>
      </c>
      <c r="F290" s="1550">
        <v>1521307.2200000002</v>
      </c>
      <c r="G290" s="1551">
        <v>1936005.9500000002</v>
      </c>
      <c r="H290" s="1550">
        <f t="shared" si="196"/>
        <v>16236.694805115963</v>
      </c>
      <c r="I290" s="1550">
        <f t="shared" si="196"/>
        <v>59563.724817675262</v>
      </c>
      <c r="J290" s="1551">
        <f>+H290+I290</f>
        <v>75800.419622791233</v>
      </c>
      <c r="K290" s="1549">
        <f t="shared" si="197"/>
        <v>398462.035194884</v>
      </c>
      <c r="L290" s="1550">
        <f t="shared" si="197"/>
        <v>1461743.4951823249</v>
      </c>
      <c r="M290" s="1551">
        <f>+K290+L290</f>
        <v>1860205.530377209</v>
      </c>
      <c r="N290" s="995">
        <f t="shared" si="198"/>
        <v>0</v>
      </c>
      <c r="O290" s="996">
        <f t="shared" si="198"/>
        <v>0</v>
      </c>
      <c r="P290" s="997">
        <f t="shared" si="198"/>
        <v>0</v>
      </c>
      <c r="Q290" s="1489">
        <f>+J290-'17NM_Flex Cost'!H51</f>
        <v>0</v>
      </c>
      <c r="R290" s="913" t="b">
        <f t="shared" si="179"/>
        <v>0</v>
      </c>
      <c r="S290" s="922" t="s">
        <v>1637</v>
      </c>
      <c r="AB290" s="1629" t="b">
        <f t="shared" si="192"/>
        <v>1</v>
      </c>
      <c r="AC290" s="913" t="s">
        <v>1327</v>
      </c>
    </row>
    <row r="291" spans="1:30" hidden="1" x14ac:dyDescent="0.25">
      <c r="A291" s="922" t="s">
        <v>3821</v>
      </c>
      <c r="B291" s="1008"/>
      <c r="C291" s="1009"/>
      <c r="D291" s="1009"/>
      <c r="E291" s="1549"/>
      <c r="F291" s="1550"/>
      <c r="G291" s="1551"/>
      <c r="H291" s="1550"/>
      <c r="I291" s="1550"/>
      <c r="J291" s="1551"/>
      <c r="K291" s="1549"/>
      <c r="L291" s="1550"/>
      <c r="M291" s="1551"/>
      <c r="N291" s="995"/>
      <c r="O291" s="996"/>
      <c r="P291" s="997"/>
      <c r="Q291" s="1489"/>
      <c r="R291" s="913" t="b">
        <f t="shared" si="179"/>
        <v>1</v>
      </c>
      <c r="S291" s="922" t="s">
        <v>3821</v>
      </c>
      <c r="AB291" s="1629" t="b">
        <f t="shared" si="192"/>
        <v>1</v>
      </c>
      <c r="AC291" s="913" t="s">
        <v>1328</v>
      </c>
    </row>
    <row r="292" spans="1:30" hidden="1" x14ac:dyDescent="0.25">
      <c r="A292" s="922" t="s">
        <v>3822</v>
      </c>
      <c r="B292" s="1008"/>
      <c r="C292" s="1009"/>
      <c r="D292" s="1009"/>
      <c r="E292" s="1549"/>
      <c r="F292" s="1550"/>
      <c r="G292" s="1551"/>
      <c r="H292" s="1550"/>
      <c r="I292" s="1550"/>
      <c r="J292" s="1551"/>
      <c r="K292" s="1549"/>
      <c r="L292" s="1550"/>
      <c r="M292" s="1551"/>
      <c r="N292" s="995"/>
      <c r="O292" s="996"/>
      <c r="P292" s="997"/>
      <c r="Q292" s="1489"/>
      <c r="R292" s="913" t="b">
        <f t="shared" si="179"/>
        <v>1</v>
      </c>
      <c r="S292" s="922" t="s">
        <v>3822</v>
      </c>
      <c r="AB292" s="1629" t="b">
        <f t="shared" si="192"/>
        <v>1</v>
      </c>
      <c r="AC292" s="1027" t="s">
        <v>1371</v>
      </c>
    </row>
    <row r="293" spans="1:30" hidden="1" x14ac:dyDescent="0.25">
      <c r="A293" s="922" t="s">
        <v>3823</v>
      </c>
      <c r="B293" s="1008"/>
      <c r="C293" s="1009"/>
      <c r="D293" s="1009"/>
      <c r="E293" s="1549"/>
      <c r="F293" s="1550"/>
      <c r="G293" s="1551"/>
      <c r="H293" s="1550"/>
      <c r="I293" s="1550"/>
      <c r="J293" s="1551"/>
      <c r="K293" s="1549"/>
      <c r="L293" s="1550"/>
      <c r="M293" s="1551"/>
      <c r="N293" s="995"/>
      <c r="O293" s="996"/>
      <c r="P293" s="997"/>
      <c r="Q293" s="1489"/>
      <c r="R293" s="913" t="b">
        <f t="shared" si="179"/>
        <v>1</v>
      </c>
      <c r="S293" s="922" t="s">
        <v>3823</v>
      </c>
      <c r="AB293" s="1629" t="b">
        <f t="shared" si="192"/>
        <v>1</v>
      </c>
      <c r="AC293" s="917" t="s">
        <v>1372</v>
      </c>
    </row>
    <row r="294" spans="1:30" hidden="1" x14ac:dyDescent="0.25">
      <c r="A294" s="922" t="s">
        <v>3824</v>
      </c>
      <c r="B294" s="1008"/>
      <c r="C294" s="1009"/>
      <c r="D294" s="1009"/>
      <c r="E294" s="1549"/>
      <c r="F294" s="1550"/>
      <c r="G294" s="1551"/>
      <c r="H294" s="1550"/>
      <c r="I294" s="1550"/>
      <c r="J294" s="1551"/>
      <c r="K294" s="1549"/>
      <c r="L294" s="1550"/>
      <c r="M294" s="1551"/>
      <c r="N294" s="995"/>
      <c r="O294" s="996"/>
      <c r="P294" s="997"/>
      <c r="Q294" s="1489"/>
      <c r="R294" s="913" t="b">
        <f t="shared" si="179"/>
        <v>1</v>
      </c>
      <c r="S294" s="922" t="s">
        <v>3824</v>
      </c>
      <c r="AB294" s="1629" t="b">
        <f t="shared" si="192"/>
        <v>1</v>
      </c>
      <c r="AC294" s="913" t="s">
        <v>1325</v>
      </c>
    </row>
    <row r="295" spans="1:30" hidden="1" x14ac:dyDescent="0.25">
      <c r="A295" s="922" t="s">
        <v>3825</v>
      </c>
      <c r="B295" s="1008"/>
      <c r="C295" s="1009"/>
      <c r="D295" s="1009"/>
      <c r="E295" s="1549"/>
      <c r="F295" s="1550"/>
      <c r="G295" s="1551"/>
      <c r="H295" s="1550"/>
      <c r="I295" s="1550"/>
      <c r="J295" s="1551"/>
      <c r="K295" s="1549"/>
      <c r="L295" s="1550"/>
      <c r="M295" s="1551"/>
      <c r="N295" s="995"/>
      <c r="O295" s="996"/>
      <c r="P295" s="997"/>
      <c r="Q295" s="1489"/>
      <c r="R295" s="913" t="b">
        <f t="shared" si="179"/>
        <v>1</v>
      </c>
      <c r="S295" s="922" t="s">
        <v>3825</v>
      </c>
      <c r="AB295" s="1629" t="b">
        <f t="shared" si="192"/>
        <v>1</v>
      </c>
      <c r="AC295" s="913" t="s">
        <v>1326</v>
      </c>
    </row>
    <row r="296" spans="1:30" hidden="1" x14ac:dyDescent="0.25">
      <c r="A296" s="922" t="s">
        <v>3826</v>
      </c>
      <c r="B296" s="1008"/>
      <c r="C296" s="1009"/>
      <c r="D296" s="1009"/>
      <c r="E296" s="1549"/>
      <c r="F296" s="1550"/>
      <c r="G296" s="1551"/>
      <c r="H296" s="1550"/>
      <c r="I296" s="1550"/>
      <c r="J296" s="1551"/>
      <c r="K296" s="1549"/>
      <c r="L296" s="1550"/>
      <c r="M296" s="1551"/>
      <c r="N296" s="995"/>
      <c r="O296" s="996"/>
      <c r="P296" s="997"/>
      <c r="Q296" s="1489"/>
      <c r="R296" s="913" t="b">
        <f t="shared" si="179"/>
        <v>1</v>
      </c>
      <c r="S296" s="922" t="s">
        <v>3826</v>
      </c>
      <c r="AB296" s="1629" t="b">
        <f t="shared" si="192"/>
        <v>1</v>
      </c>
      <c r="AC296" s="913" t="s">
        <v>1327</v>
      </c>
    </row>
    <row r="297" spans="1:30" hidden="1" x14ac:dyDescent="0.25">
      <c r="A297" s="922" t="s">
        <v>3827</v>
      </c>
      <c r="B297" s="1008"/>
      <c r="C297" s="1009"/>
      <c r="D297" s="1009"/>
      <c r="E297" s="1549"/>
      <c r="F297" s="1550"/>
      <c r="G297" s="1551"/>
      <c r="H297" s="1550"/>
      <c r="I297" s="1550"/>
      <c r="J297" s="1551"/>
      <c r="K297" s="1549"/>
      <c r="L297" s="1550"/>
      <c r="M297" s="1551"/>
      <c r="N297" s="995"/>
      <c r="O297" s="996"/>
      <c r="P297" s="997"/>
      <c r="Q297" s="1489"/>
      <c r="R297" s="913" t="b">
        <f t="shared" si="179"/>
        <v>1</v>
      </c>
      <c r="S297" s="922" t="s">
        <v>3827</v>
      </c>
      <c r="AB297" s="1629" t="b">
        <f t="shared" si="192"/>
        <v>1</v>
      </c>
      <c r="AC297" s="913" t="s">
        <v>1328</v>
      </c>
    </row>
    <row r="298" spans="1:30" hidden="1" x14ac:dyDescent="0.25">
      <c r="A298" s="922" t="s">
        <v>3828</v>
      </c>
      <c r="B298" s="1008"/>
      <c r="C298" s="1009"/>
      <c r="D298" s="1009"/>
      <c r="E298" s="1549"/>
      <c r="F298" s="1550"/>
      <c r="G298" s="1551"/>
      <c r="H298" s="1550"/>
      <c r="I298" s="1550"/>
      <c r="J298" s="1551"/>
      <c r="K298" s="1549"/>
      <c r="L298" s="1550"/>
      <c r="M298" s="1551"/>
      <c r="N298" s="995"/>
      <c r="O298" s="996"/>
      <c r="P298" s="997"/>
      <c r="Q298" s="1489"/>
      <c r="R298" s="913" t="b">
        <f t="shared" si="179"/>
        <v>1</v>
      </c>
      <c r="S298" s="922" t="s">
        <v>3828</v>
      </c>
      <c r="T298" s="3979"/>
      <c r="U298" s="3980"/>
      <c r="V298" s="3980"/>
      <c r="W298" s="3980"/>
      <c r="X298" s="3980"/>
      <c r="Y298" s="3980"/>
      <c r="AB298" s="1629" t="b">
        <f t="shared" si="192"/>
        <v>1</v>
      </c>
      <c r="AC298" s="924" t="s">
        <v>1372</v>
      </c>
    </row>
    <row r="299" spans="1:30" hidden="1" x14ac:dyDescent="0.25">
      <c r="A299" s="922" t="s">
        <v>3829</v>
      </c>
      <c r="B299" s="1008"/>
      <c r="C299" s="1009"/>
      <c r="D299" s="1009"/>
      <c r="E299" s="1549"/>
      <c r="F299" s="1550"/>
      <c r="G299" s="1551"/>
      <c r="H299" s="1550"/>
      <c r="I299" s="1550"/>
      <c r="J299" s="1551"/>
      <c r="K299" s="1549"/>
      <c r="L299" s="1550"/>
      <c r="M299" s="1551"/>
      <c r="N299" s="995"/>
      <c r="O299" s="996"/>
      <c r="P299" s="997"/>
      <c r="Q299" s="1489"/>
      <c r="R299" s="913" t="b">
        <f t="shared" si="179"/>
        <v>1</v>
      </c>
      <c r="S299" s="922" t="s">
        <v>3829</v>
      </c>
      <c r="AB299" s="1629" t="b">
        <f t="shared" si="192"/>
        <v>1</v>
      </c>
      <c r="AC299" s="1634" t="s">
        <v>2048</v>
      </c>
      <c r="AD299" s="1634" t="s">
        <v>2048</v>
      </c>
    </row>
    <row r="300" spans="1:30" hidden="1" x14ac:dyDescent="0.25">
      <c r="A300" s="922" t="s">
        <v>3830</v>
      </c>
      <c r="B300" s="1008"/>
      <c r="C300" s="1009"/>
      <c r="D300" s="1009"/>
      <c r="E300" s="1549"/>
      <c r="F300" s="1550"/>
      <c r="G300" s="1551"/>
      <c r="H300" s="1550"/>
      <c r="I300" s="1550"/>
      <c r="J300" s="1551"/>
      <c r="K300" s="1549"/>
      <c r="L300" s="1550"/>
      <c r="M300" s="1551"/>
      <c r="N300" s="995"/>
      <c r="O300" s="996"/>
      <c r="P300" s="997"/>
      <c r="Q300" s="1489"/>
      <c r="R300" s="913" t="b">
        <f t="shared" si="179"/>
        <v>1</v>
      </c>
      <c r="S300" s="922" t="s">
        <v>3830</v>
      </c>
      <c r="AB300" s="1629" t="b">
        <f t="shared" si="192"/>
        <v>1</v>
      </c>
      <c r="AC300" s="1629" t="s">
        <v>1325</v>
      </c>
      <c r="AD300" s="1629" t="s">
        <v>1325</v>
      </c>
    </row>
    <row r="301" spans="1:30" hidden="1" x14ac:dyDescent="0.25">
      <c r="A301" s="922" t="s">
        <v>3831</v>
      </c>
      <c r="B301" s="1008"/>
      <c r="C301" s="1009"/>
      <c r="D301" s="1009"/>
      <c r="E301" s="1549"/>
      <c r="F301" s="1550"/>
      <c r="G301" s="1551"/>
      <c r="H301" s="1550"/>
      <c r="I301" s="1550"/>
      <c r="J301" s="1551"/>
      <c r="K301" s="1549"/>
      <c r="L301" s="1550"/>
      <c r="M301" s="1551"/>
      <c r="N301" s="995"/>
      <c r="O301" s="996"/>
      <c r="P301" s="997"/>
      <c r="Q301" s="1489"/>
      <c r="R301" s="913" t="b">
        <f t="shared" si="179"/>
        <v>1</v>
      </c>
      <c r="S301" s="922" t="s">
        <v>3831</v>
      </c>
      <c r="AB301" s="1629" t="b">
        <f t="shared" si="192"/>
        <v>1</v>
      </c>
      <c r="AC301" s="1629" t="s">
        <v>1326</v>
      </c>
      <c r="AD301" s="1629" t="s">
        <v>1326</v>
      </c>
    </row>
    <row r="302" spans="1:30" hidden="1" x14ac:dyDescent="0.25">
      <c r="A302" s="922" t="s">
        <v>3832</v>
      </c>
      <c r="B302" s="1008"/>
      <c r="C302" s="1009"/>
      <c r="D302" s="1009"/>
      <c r="E302" s="1549"/>
      <c r="F302" s="1550"/>
      <c r="G302" s="1551"/>
      <c r="H302" s="1550"/>
      <c r="I302" s="1550"/>
      <c r="J302" s="1551"/>
      <c r="K302" s="1549"/>
      <c r="L302" s="1550"/>
      <c r="M302" s="1551"/>
      <c r="N302" s="995"/>
      <c r="O302" s="996"/>
      <c r="P302" s="997"/>
      <c r="Q302" s="1489"/>
      <c r="R302" s="913" t="b">
        <f t="shared" si="179"/>
        <v>1</v>
      </c>
      <c r="S302" s="922" t="s">
        <v>3832</v>
      </c>
      <c r="AB302" s="1629" t="b">
        <f t="shared" si="192"/>
        <v>1</v>
      </c>
      <c r="AC302" s="1629" t="s">
        <v>1327</v>
      </c>
      <c r="AD302" s="1629" t="s">
        <v>1327</v>
      </c>
    </row>
    <row r="303" spans="1:30" hidden="1" x14ac:dyDescent="0.25">
      <c r="A303" s="922" t="s">
        <v>3833</v>
      </c>
      <c r="B303" s="1008"/>
      <c r="C303" s="1009"/>
      <c r="D303" s="1009"/>
      <c r="E303" s="1549"/>
      <c r="F303" s="1550"/>
      <c r="G303" s="1551"/>
      <c r="H303" s="1550"/>
      <c r="I303" s="1550"/>
      <c r="J303" s="1551"/>
      <c r="K303" s="1549"/>
      <c r="L303" s="1550"/>
      <c r="M303" s="1551"/>
      <c r="N303" s="995"/>
      <c r="O303" s="996"/>
      <c r="P303" s="997"/>
      <c r="Q303" s="1489"/>
      <c r="R303" s="913" t="b">
        <f t="shared" si="179"/>
        <v>1</v>
      </c>
      <c r="S303" s="922" t="s">
        <v>3833</v>
      </c>
      <c r="AB303" s="1629" t="b">
        <f t="shared" si="192"/>
        <v>1</v>
      </c>
      <c r="AC303" s="1629" t="s">
        <v>1328</v>
      </c>
      <c r="AD303" s="1629" t="s">
        <v>1328</v>
      </c>
    </row>
    <row r="304" spans="1:30" hidden="1" x14ac:dyDescent="0.25">
      <c r="A304" s="922" t="s">
        <v>3834</v>
      </c>
      <c r="B304" s="1008"/>
      <c r="C304" s="1009"/>
      <c r="D304" s="1009"/>
      <c r="E304" s="1549"/>
      <c r="F304" s="1550"/>
      <c r="G304" s="1551"/>
      <c r="H304" s="1550"/>
      <c r="I304" s="1550"/>
      <c r="J304" s="1551"/>
      <c r="K304" s="1549"/>
      <c r="L304" s="1550"/>
      <c r="M304" s="1551"/>
      <c r="N304" s="995"/>
      <c r="O304" s="996"/>
      <c r="P304" s="997"/>
      <c r="Q304" s="1489"/>
      <c r="R304" s="913" t="b">
        <f t="shared" si="179"/>
        <v>1</v>
      </c>
      <c r="S304" s="922" t="s">
        <v>3834</v>
      </c>
      <c r="AB304" s="1629" t="b">
        <f t="shared" si="192"/>
        <v>1</v>
      </c>
      <c r="AC304" s="1634" t="s">
        <v>2048</v>
      </c>
      <c r="AD304" s="1634" t="s">
        <v>2048</v>
      </c>
    </row>
    <row r="305" spans="1:29" hidden="1" x14ac:dyDescent="0.25">
      <c r="A305" s="922" t="s">
        <v>3835</v>
      </c>
      <c r="B305" s="1008"/>
      <c r="C305" s="1009"/>
      <c r="D305" s="1009"/>
      <c r="E305" s="1549"/>
      <c r="F305" s="1550"/>
      <c r="G305" s="1551"/>
      <c r="H305" s="1550"/>
      <c r="I305" s="1550"/>
      <c r="J305" s="1551"/>
      <c r="K305" s="1549"/>
      <c r="L305" s="1550"/>
      <c r="M305" s="1551"/>
      <c r="N305" s="995"/>
      <c r="O305" s="996"/>
      <c r="P305" s="997"/>
      <c r="Q305" s="1489"/>
      <c r="R305" s="913" t="b">
        <f t="shared" si="179"/>
        <v>1</v>
      </c>
      <c r="S305" s="922" t="s">
        <v>3835</v>
      </c>
      <c r="AB305" s="1629" t="b">
        <f t="shared" ref="AB305:AB336" si="199">A370=AC305</f>
        <v>1</v>
      </c>
      <c r="AC305" s="917" t="s">
        <v>1845</v>
      </c>
    </row>
    <row r="306" spans="1:29" hidden="1" x14ac:dyDescent="0.25">
      <c r="A306" s="922" t="s">
        <v>3836</v>
      </c>
      <c r="B306" s="1008"/>
      <c r="C306" s="1009"/>
      <c r="D306" s="1009"/>
      <c r="E306" s="1549"/>
      <c r="F306" s="1550"/>
      <c r="G306" s="1551"/>
      <c r="H306" s="1550"/>
      <c r="I306" s="1550"/>
      <c r="J306" s="1551"/>
      <c r="K306" s="1549"/>
      <c r="L306" s="1550"/>
      <c r="M306" s="1551"/>
      <c r="N306" s="995"/>
      <c r="O306" s="996"/>
      <c r="P306" s="997"/>
      <c r="Q306" s="1489"/>
      <c r="R306" s="913" t="b">
        <f t="shared" si="179"/>
        <v>1</v>
      </c>
      <c r="S306" s="922" t="s">
        <v>3836</v>
      </c>
      <c r="AB306" s="1629" t="b">
        <f t="shared" si="199"/>
        <v>1</v>
      </c>
      <c r="AC306" s="913" t="s">
        <v>1325</v>
      </c>
    </row>
    <row r="307" spans="1:29" hidden="1" x14ac:dyDescent="0.25">
      <c r="A307" s="922" t="s">
        <v>3837</v>
      </c>
      <c r="B307" s="1008"/>
      <c r="C307" s="1009"/>
      <c r="D307" s="1009"/>
      <c r="E307" s="1549"/>
      <c r="F307" s="1550"/>
      <c r="G307" s="1551"/>
      <c r="H307" s="1550"/>
      <c r="I307" s="1550"/>
      <c r="J307" s="1551"/>
      <c r="K307" s="1549"/>
      <c r="L307" s="1550"/>
      <c r="M307" s="1551"/>
      <c r="N307" s="995"/>
      <c r="O307" s="996"/>
      <c r="P307" s="997"/>
      <c r="Q307" s="1489"/>
      <c r="R307" s="913" t="b">
        <f t="shared" si="179"/>
        <v>1</v>
      </c>
      <c r="S307" s="922" t="s">
        <v>3837</v>
      </c>
      <c r="AB307" s="1629" t="b">
        <f t="shared" si="199"/>
        <v>1</v>
      </c>
      <c r="AC307" s="913" t="s">
        <v>1326</v>
      </c>
    </row>
    <row r="308" spans="1:29" hidden="1" x14ac:dyDescent="0.25">
      <c r="A308" s="913" t="s">
        <v>1327</v>
      </c>
      <c r="B308" s="975"/>
      <c r="C308" s="952"/>
      <c r="D308" s="952"/>
      <c r="E308" s="1537"/>
      <c r="F308" s="1538"/>
      <c r="G308" s="1539"/>
      <c r="H308" s="1538"/>
      <c r="I308" s="1538"/>
      <c r="J308" s="1539"/>
      <c r="K308" s="1537"/>
      <c r="L308" s="1538"/>
      <c r="M308" s="1539"/>
      <c r="N308" s="942"/>
      <c r="O308" s="943"/>
      <c r="P308" s="944"/>
      <c r="R308" s="913" t="b">
        <f t="shared" si="179"/>
        <v>0</v>
      </c>
      <c r="S308" s="913" t="s">
        <v>536</v>
      </c>
      <c r="AB308" s="1629" t="b">
        <f t="shared" si="199"/>
        <v>1</v>
      </c>
      <c r="AC308" s="913" t="s">
        <v>1327</v>
      </c>
    </row>
    <row r="309" spans="1:29" hidden="1" x14ac:dyDescent="0.25">
      <c r="A309" s="913" t="s">
        <v>1328</v>
      </c>
      <c r="B309" s="975"/>
      <c r="C309" s="952"/>
      <c r="D309" s="952"/>
      <c r="E309" s="1537"/>
      <c r="F309" s="1538"/>
      <c r="G309" s="1539"/>
      <c r="H309" s="1538"/>
      <c r="I309" s="1538"/>
      <c r="J309" s="1539"/>
      <c r="K309" s="1537"/>
      <c r="L309" s="1538"/>
      <c r="M309" s="1539"/>
      <c r="N309" s="942"/>
      <c r="O309" s="943"/>
      <c r="P309" s="944"/>
      <c r="R309" s="913" t="b">
        <f t="shared" si="179"/>
        <v>0</v>
      </c>
      <c r="S309" s="913" t="s">
        <v>1216</v>
      </c>
      <c r="AB309" s="1629" t="b">
        <f t="shared" si="199"/>
        <v>1</v>
      </c>
      <c r="AC309" s="913" t="s">
        <v>1328</v>
      </c>
    </row>
    <row r="310" spans="1:29" x14ac:dyDescent="0.25">
      <c r="A310" s="922" t="s">
        <v>3838</v>
      </c>
      <c r="B310" s="1008"/>
      <c r="C310" s="1009"/>
      <c r="D310" s="1009"/>
      <c r="E310" s="1549">
        <v>0</v>
      </c>
      <c r="F310" s="1550"/>
      <c r="G310" s="1551">
        <v>0</v>
      </c>
      <c r="H310" s="1550"/>
      <c r="I310" s="1550"/>
      <c r="J310" s="1551"/>
      <c r="K310" s="1549"/>
      <c r="L310" s="1550"/>
      <c r="M310" s="1551"/>
      <c r="N310" s="995"/>
      <c r="O310" s="996"/>
      <c r="P310" s="997"/>
      <c r="Q310" s="1489"/>
      <c r="R310" s="913" t="b">
        <f t="shared" si="179"/>
        <v>0</v>
      </c>
      <c r="S310" s="922" t="s">
        <v>3837</v>
      </c>
      <c r="AB310" s="1629" t="b">
        <f t="shared" si="199"/>
        <v>1</v>
      </c>
      <c r="AC310" s="1356" t="s">
        <v>1845</v>
      </c>
    </row>
    <row r="311" spans="1:29" x14ac:dyDescent="0.25">
      <c r="A311" s="922" t="s">
        <v>3839</v>
      </c>
      <c r="B311" s="1008"/>
      <c r="C311" s="1009"/>
      <c r="D311" s="1009"/>
      <c r="E311" s="1549"/>
      <c r="F311" s="1550"/>
      <c r="G311" s="1551"/>
      <c r="H311" s="1550"/>
      <c r="I311" s="1550"/>
      <c r="J311" s="1551"/>
      <c r="K311" s="1549"/>
      <c r="L311" s="1550"/>
      <c r="M311" s="1551"/>
      <c r="N311" s="995"/>
      <c r="O311" s="996"/>
      <c r="P311" s="997"/>
      <c r="Q311" s="1489"/>
      <c r="R311" s="913" t="b">
        <f t="shared" si="179"/>
        <v>1</v>
      </c>
      <c r="S311" s="922" t="s">
        <v>3839</v>
      </c>
      <c r="AB311" s="1629" t="b">
        <f t="shared" si="199"/>
        <v>1</v>
      </c>
      <c r="AC311" s="917" t="s">
        <v>1846</v>
      </c>
    </row>
    <row r="312" spans="1:29" x14ac:dyDescent="0.25">
      <c r="A312" s="913" t="s">
        <v>1327</v>
      </c>
      <c r="B312" s="975"/>
      <c r="C312" s="952"/>
      <c r="D312" s="952"/>
      <c r="E312" s="1537">
        <v>0</v>
      </c>
      <c r="F312" s="1538"/>
      <c r="G312" s="1539">
        <v>0</v>
      </c>
      <c r="H312" s="1538"/>
      <c r="I312" s="1538"/>
      <c r="J312" s="1539"/>
      <c r="K312" s="1537"/>
      <c r="L312" s="1538"/>
      <c r="M312" s="1539"/>
      <c r="N312" s="942"/>
      <c r="O312" s="943"/>
      <c r="P312" s="944"/>
      <c r="R312" s="913" t="b">
        <f t="shared" si="179"/>
        <v>0</v>
      </c>
      <c r="S312" s="913" t="s">
        <v>536</v>
      </c>
      <c r="AB312" s="1629" t="b">
        <f t="shared" si="199"/>
        <v>1</v>
      </c>
      <c r="AC312" s="913" t="s">
        <v>1325</v>
      </c>
    </row>
    <row r="313" spans="1:29" x14ac:dyDescent="0.25">
      <c r="A313" s="913" t="s">
        <v>1328</v>
      </c>
      <c r="B313" s="975"/>
      <c r="C313" s="952"/>
      <c r="D313" s="952"/>
      <c r="E313" s="1537">
        <v>0</v>
      </c>
      <c r="F313" s="1538"/>
      <c r="G313" s="1539">
        <v>0</v>
      </c>
      <c r="H313" s="1538"/>
      <c r="I313" s="1538"/>
      <c r="J313" s="1539"/>
      <c r="K313" s="1537"/>
      <c r="L313" s="1538"/>
      <c r="M313" s="1539"/>
      <c r="N313" s="942"/>
      <c r="O313" s="943"/>
      <c r="P313" s="944"/>
      <c r="R313" s="913" t="b">
        <f t="shared" si="179"/>
        <v>0</v>
      </c>
      <c r="S313" s="913" t="s">
        <v>1216</v>
      </c>
      <c r="AB313" s="1629" t="b">
        <f t="shared" si="199"/>
        <v>1</v>
      </c>
      <c r="AC313" s="913" t="s">
        <v>1326</v>
      </c>
    </row>
    <row r="314" spans="1:29" x14ac:dyDescent="0.25">
      <c r="A314" s="922" t="s">
        <v>3840</v>
      </c>
      <c r="B314" s="1008"/>
      <c r="C314" s="1009"/>
      <c r="D314" s="1009"/>
      <c r="E314" s="1549">
        <v>0</v>
      </c>
      <c r="F314" s="1550"/>
      <c r="G314" s="1551">
        <v>0</v>
      </c>
      <c r="H314" s="1550"/>
      <c r="I314" s="1550"/>
      <c r="J314" s="1551"/>
      <c r="K314" s="1549"/>
      <c r="L314" s="1550"/>
      <c r="M314" s="1551"/>
      <c r="N314" s="995"/>
      <c r="O314" s="996"/>
      <c r="P314" s="997"/>
      <c r="Q314" s="1489"/>
      <c r="R314" s="913" t="b">
        <f t="shared" si="179"/>
        <v>0</v>
      </c>
      <c r="S314" s="922" t="s">
        <v>3839</v>
      </c>
      <c r="AB314" s="1629" t="b">
        <f t="shared" si="199"/>
        <v>1</v>
      </c>
      <c r="AC314" s="913" t="s">
        <v>1327</v>
      </c>
    </row>
    <row r="315" spans="1:29" x14ac:dyDescent="0.25">
      <c r="A315" s="922" t="s">
        <v>3841</v>
      </c>
      <c r="B315" s="1008"/>
      <c r="C315" s="1009"/>
      <c r="D315" s="1009"/>
      <c r="E315" s="1549"/>
      <c r="F315" s="1550"/>
      <c r="G315" s="1551"/>
      <c r="H315" s="1550"/>
      <c r="I315" s="1550"/>
      <c r="J315" s="1551"/>
      <c r="K315" s="1549"/>
      <c r="L315" s="1550"/>
      <c r="M315" s="1551"/>
      <c r="N315" s="995"/>
      <c r="O315" s="996"/>
      <c r="P315" s="997"/>
      <c r="Q315" s="1489"/>
      <c r="R315" s="913" t="b">
        <f t="shared" si="179"/>
        <v>1</v>
      </c>
      <c r="S315" s="922" t="s">
        <v>3841</v>
      </c>
      <c r="AB315" s="1629" t="b">
        <f t="shared" si="199"/>
        <v>1</v>
      </c>
      <c r="AC315" s="913" t="s">
        <v>1328</v>
      </c>
    </row>
    <row r="316" spans="1:29" ht="15.75" x14ac:dyDescent="0.25">
      <c r="A316" s="913" t="s">
        <v>1327</v>
      </c>
      <c r="B316" s="975"/>
      <c r="C316" s="952"/>
      <c r="D316" s="952"/>
      <c r="E316" s="1537">
        <v>0</v>
      </c>
      <c r="F316" s="1538"/>
      <c r="G316" s="1539">
        <v>0</v>
      </c>
      <c r="H316" s="1538"/>
      <c r="I316" s="1538"/>
      <c r="J316" s="1539"/>
      <c r="K316" s="1537"/>
      <c r="L316" s="1538"/>
      <c r="M316" s="1539"/>
      <c r="N316" s="942"/>
      <c r="O316" s="943"/>
      <c r="P316" s="944"/>
      <c r="R316" s="913" t="b">
        <f t="shared" si="179"/>
        <v>0</v>
      </c>
      <c r="S316" s="913" t="s">
        <v>536</v>
      </c>
      <c r="T316" s="2760" t="s">
        <v>3848</v>
      </c>
      <c r="AB316" s="1629" t="b">
        <f t="shared" si="199"/>
        <v>1</v>
      </c>
      <c r="AC316" s="1356" t="s">
        <v>1846</v>
      </c>
    </row>
    <row r="317" spans="1:29" ht="15.75" x14ac:dyDescent="0.25">
      <c r="A317" s="913" t="s">
        <v>1328</v>
      </c>
      <c r="B317" s="975"/>
      <c r="C317" s="952"/>
      <c r="D317" s="952"/>
      <c r="E317" s="1537">
        <v>0</v>
      </c>
      <c r="F317" s="1538"/>
      <c r="G317" s="1539">
        <v>0</v>
      </c>
      <c r="H317" s="1538"/>
      <c r="I317" s="1538"/>
      <c r="J317" s="1539"/>
      <c r="K317" s="1537"/>
      <c r="L317" s="1538"/>
      <c r="M317" s="1539"/>
      <c r="N317" s="942"/>
      <c r="O317" s="943"/>
      <c r="P317" s="944"/>
      <c r="R317" s="913" t="b">
        <f t="shared" si="179"/>
        <v>0</v>
      </c>
      <c r="S317" s="913" t="s">
        <v>1216</v>
      </c>
      <c r="T317" s="2760" t="s">
        <v>3848</v>
      </c>
      <c r="AB317" s="1629" t="b">
        <f t="shared" si="199"/>
        <v>1</v>
      </c>
      <c r="AC317" s="917" t="s">
        <v>1847</v>
      </c>
    </row>
    <row r="318" spans="1:29" ht="15.75" x14ac:dyDescent="0.25">
      <c r="A318" s="922" t="s">
        <v>3842</v>
      </c>
      <c r="B318" s="1008"/>
      <c r="C318" s="1009"/>
      <c r="D318" s="1009"/>
      <c r="E318" s="1549">
        <v>0</v>
      </c>
      <c r="F318" s="1550"/>
      <c r="G318" s="1551">
        <v>0</v>
      </c>
      <c r="H318" s="1550"/>
      <c r="I318" s="1550"/>
      <c r="J318" s="1551"/>
      <c r="K318" s="1549"/>
      <c r="L318" s="1550"/>
      <c r="M318" s="1551"/>
      <c r="N318" s="995"/>
      <c r="O318" s="996"/>
      <c r="P318" s="997"/>
      <c r="Q318" s="1489"/>
      <c r="R318" s="913" t="b">
        <f t="shared" si="179"/>
        <v>0</v>
      </c>
      <c r="S318" s="922" t="s">
        <v>3841</v>
      </c>
      <c r="T318" s="2760" t="s">
        <v>3848</v>
      </c>
      <c r="AB318" s="1629" t="b">
        <f t="shared" si="199"/>
        <v>1</v>
      </c>
      <c r="AC318" s="913" t="s">
        <v>1325</v>
      </c>
    </row>
    <row r="319" spans="1:29" ht="15.75" x14ac:dyDescent="0.25">
      <c r="A319" s="922" t="s">
        <v>3843</v>
      </c>
      <c r="B319" s="1008"/>
      <c r="C319" s="1009"/>
      <c r="D319" s="1009"/>
      <c r="E319" s="1549"/>
      <c r="F319" s="1550"/>
      <c r="G319" s="1551"/>
      <c r="H319" s="1550"/>
      <c r="I319" s="1550"/>
      <c r="J319" s="1551"/>
      <c r="K319" s="1549"/>
      <c r="L319" s="1550"/>
      <c r="M319" s="1551"/>
      <c r="N319" s="995"/>
      <c r="O319" s="996"/>
      <c r="P319" s="997"/>
      <c r="Q319" s="1489"/>
      <c r="R319" s="913" t="b">
        <f t="shared" si="179"/>
        <v>1</v>
      </c>
      <c r="S319" s="922" t="s">
        <v>3843</v>
      </c>
      <c r="T319" s="2760" t="s">
        <v>3848</v>
      </c>
      <c r="AB319" s="1629" t="b">
        <f t="shared" si="199"/>
        <v>1</v>
      </c>
      <c r="AC319" s="913" t="s">
        <v>1326</v>
      </c>
    </row>
    <row r="320" spans="1:29" ht="15.75" x14ac:dyDescent="0.25">
      <c r="A320" s="922" t="s">
        <v>3844</v>
      </c>
      <c r="B320" s="1008"/>
      <c r="C320" s="1009"/>
      <c r="D320" s="1009"/>
      <c r="E320" s="1549"/>
      <c r="F320" s="1550"/>
      <c r="G320" s="1551"/>
      <c r="H320" s="1550"/>
      <c r="I320" s="1550"/>
      <c r="J320" s="1551"/>
      <c r="K320" s="1549"/>
      <c r="L320" s="1550"/>
      <c r="M320" s="1551"/>
      <c r="N320" s="995"/>
      <c r="O320" s="996"/>
      <c r="P320" s="997"/>
      <c r="Q320" s="1489"/>
      <c r="R320" s="913" t="b">
        <f t="shared" si="179"/>
        <v>1</v>
      </c>
      <c r="S320" s="922" t="s">
        <v>3844</v>
      </c>
      <c r="T320" s="2760" t="s">
        <v>3848</v>
      </c>
      <c r="AB320" s="1629" t="b">
        <f t="shared" si="199"/>
        <v>1</v>
      </c>
      <c r="AC320" s="913" t="s">
        <v>1327</v>
      </c>
    </row>
    <row r="321" spans="1:29" ht="15.75" x14ac:dyDescent="0.25">
      <c r="A321" s="922" t="s">
        <v>3845</v>
      </c>
      <c r="B321" s="1008"/>
      <c r="C321" s="1009"/>
      <c r="D321" s="1009"/>
      <c r="E321" s="1549"/>
      <c r="F321" s="1550"/>
      <c r="G321" s="1551"/>
      <c r="H321" s="1550"/>
      <c r="I321" s="1550"/>
      <c r="J321" s="1551"/>
      <c r="K321" s="1549"/>
      <c r="L321" s="1550"/>
      <c r="M321" s="1551"/>
      <c r="N321" s="995"/>
      <c r="O321" s="996"/>
      <c r="P321" s="997"/>
      <c r="Q321" s="1489"/>
      <c r="R321" s="913" t="b">
        <f t="shared" si="179"/>
        <v>1</v>
      </c>
      <c r="S321" s="922" t="s">
        <v>3845</v>
      </c>
      <c r="T321" s="2760" t="s">
        <v>3848</v>
      </c>
      <c r="AB321" s="1629" t="b">
        <f t="shared" si="199"/>
        <v>1</v>
      </c>
      <c r="AC321" s="913" t="s">
        <v>1328</v>
      </c>
    </row>
    <row r="322" spans="1:29" x14ac:dyDescent="0.25">
      <c r="A322" s="1367" t="s">
        <v>1368</v>
      </c>
      <c r="B322" s="998"/>
      <c r="C322" s="999"/>
      <c r="D322" s="999"/>
      <c r="E322" s="1527"/>
      <c r="F322" s="2766"/>
      <c r="G322" s="2770"/>
      <c r="H322" s="2766"/>
      <c r="I322" s="1528"/>
      <c r="J322" s="1529"/>
      <c r="K322" s="1530"/>
      <c r="L322" s="1528"/>
      <c r="M322" s="1529"/>
      <c r="N322" s="971"/>
      <c r="O322" s="934"/>
      <c r="P322" s="935"/>
      <c r="Q322" s="1746">
        <f>+J290+J284+J278+J273+J269+J263+J257+J251+J245+J239+J233+J227+J221+J215+J209+J198+J192+J186+J180+J174</f>
        <v>11654367.566589681</v>
      </c>
      <c r="R322" s="913" t="b">
        <f t="shared" si="179"/>
        <v>0</v>
      </c>
      <c r="S322" s="1367" t="s">
        <v>1582</v>
      </c>
      <c r="AB322" s="1629" t="b">
        <f t="shared" si="199"/>
        <v>1</v>
      </c>
      <c r="AC322" s="1356" t="s">
        <v>1847</v>
      </c>
    </row>
    <row r="323" spans="1:29" x14ac:dyDescent="0.25">
      <c r="A323" s="1365" t="s">
        <v>1325</v>
      </c>
      <c r="B323" s="975"/>
      <c r="C323" s="952"/>
      <c r="D323" s="952"/>
      <c r="E323" s="1537"/>
      <c r="F323" s="1538">
        <v>454733.58</v>
      </c>
      <c r="G323" s="1539">
        <v>454733.58</v>
      </c>
      <c r="H323" s="1538">
        <f t="shared" ref="H323:I327" si="200">E323*$D$327</f>
        <v>0</v>
      </c>
      <c r="I323" s="1538">
        <f t="shared" si="200"/>
        <v>322860.84179999999</v>
      </c>
      <c r="J323" s="1539">
        <f>+H323+I323</f>
        <v>322860.84179999999</v>
      </c>
      <c r="K323" s="1537">
        <f t="shared" ref="K323:L327" si="201">+E323*$C$327</f>
        <v>0</v>
      </c>
      <c r="L323" s="1538">
        <f t="shared" si="201"/>
        <v>131872.73819999999</v>
      </c>
      <c r="M323" s="1539">
        <f>+K323+L323</f>
        <v>131872.73819999999</v>
      </c>
      <c r="N323" s="942">
        <f t="shared" ref="N323:N327" si="202">+E323-(H323+K323)</f>
        <v>0</v>
      </c>
      <c r="O323" s="943">
        <f t="shared" ref="O323:O327" si="203">+F323-(I323+L323)</f>
        <v>0</v>
      </c>
      <c r="P323" s="994">
        <f t="shared" ref="P323:P327" si="204">+G323-(J323+M323)</f>
        <v>0</v>
      </c>
      <c r="Q323" s="1746">
        <f>+Q322-'17NM_Flex Cost'!I51</f>
        <v>0</v>
      </c>
      <c r="R323" s="913" t="b">
        <f t="shared" si="179"/>
        <v>0</v>
      </c>
      <c r="S323" s="1365" t="s">
        <v>1214</v>
      </c>
      <c r="AB323" s="1629" t="b">
        <f t="shared" si="199"/>
        <v>1</v>
      </c>
      <c r="AC323" s="917" t="s">
        <v>1848</v>
      </c>
    </row>
    <row r="324" spans="1:29" x14ac:dyDescent="0.25">
      <c r="A324" s="1365" t="s">
        <v>1326</v>
      </c>
      <c r="B324" s="975"/>
      <c r="C324" s="952"/>
      <c r="D324" s="952"/>
      <c r="E324" s="1537"/>
      <c r="F324" s="1538">
        <v>119885.18</v>
      </c>
      <c r="G324" s="1539">
        <v>119885.18</v>
      </c>
      <c r="H324" s="1538">
        <f t="shared" si="200"/>
        <v>0</v>
      </c>
      <c r="I324" s="1538">
        <f t="shared" si="200"/>
        <v>85118.477799999993</v>
      </c>
      <c r="J324" s="1539">
        <f>+H324+I324</f>
        <v>85118.477799999993</v>
      </c>
      <c r="K324" s="1537">
        <f t="shared" si="201"/>
        <v>0</v>
      </c>
      <c r="L324" s="1538">
        <f t="shared" si="201"/>
        <v>34766.702199999992</v>
      </c>
      <c r="M324" s="1539">
        <f>+K324+L324</f>
        <v>34766.702199999992</v>
      </c>
      <c r="N324" s="942">
        <f t="shared" si="202"/>
        <v>0</v>
      </c>
      <c r="O324" s="943">
        <f t="shared" si="203"/>
        <v>0</v>
      </c>
      <c r="P324" s="944">
        <f t="shared" si="204"/>
        <v>0</v>
      </c>
      <c r="Q324" s="1561" t="s">
        <v>1456</v>
      </c>
      <c r="R324" s="913" t="b">
        <f t="shared" ref="R324:R387" si="205">A324=S324</f>
        <v>0</v>
      </c>
      <c r="S324" s="1365" t="s">
        <v>1215</v>
      </c>
      <c r="AB324" s="1629" t="b">
        <f t="shared" si="199"/>
        <v>1</v>
      </c>
      <c r="AC324" s="913" t="s">
        <v>1325</v>
      </c>
    </row>
    <row r="325" spans="1:29" x14ac:dyDescent="0.25">
      <c r="A325" s="1365" t="s">
        <v>1327</v>
      </c>
      <c r="B325" s="975"/>
      <c r="C325" s="952"/>
      <c r="D325" s="952"/>
      <c r="E325" s="1537">
        <v>161527.03</v>
      </c>
      <c r="F325" s="1538"/>
      <c r="G325" s="1539">
        <v>161527.03</v>
      </c>
      <c r="H325" s="1538">
        <f t="shared" si="200"/>
        <v>114684.19129999999</v>
      </c>
      <c r="I325" s="1538">
        <f t="shared" si="200"/>
        <v>0</v>
      </c>
      <c r="J325" s="1539">
        <f>+H325+I325</f>
        <v>114684.19129999999</v>
      </c>
      <c r="K325" s="1537">
        <f t="shared" si="201"/>
        <v>46842.838699999993</v>
      </c>
      <c r="L325" s="1538">
        <f t="shared" si="201"/>
        <v>0</v>
      </c>
      <c r="M325" s="1539">
        <f>+K325+L325</f>
        <v>46842.838699999993</v>
      </c>
      <c r="N325" s="942">
        <f t="shared" si="202"/>
        <v>0</v>
      </c>
      <c r="O325" s="943">
        <f t="shared" si="203"/>
        <v>0</v>
      </c>
      <c r="P325" s="944">
        <f t="shared" si="204"/>
        <v>0</v>
      </c>
      <c r="Q325" s="1562"/>
      <c r="R325" s="913" t="b">
        <f t="shared" si="205"/>
        <v>0</v>
      </c>
      <c r="S325" s="1365" t="s">
        <v>536</v>
      </c>
      <c r="AB325" s="1629" t="b">
        <f t="shared" si="199"/>
        <v>1</v>
      </c>
      <c r="AC325" s="913" t="s">
        <v>1326</v>
      </c>
    </row>
    <row r="326" spans="1:29" x14ac:dyDescent="0.25">
      <c r="A326" s="1365" t="s">
        <v>1328</v>
      </c>
      <c r="B326" s="975"/>
      <c r="C326" s="952"/>
      <c r="D326" s="952"/>
      <c r="E326" s="1537">
        <v>134941.82</v>
      </c>
      <c r="F326" s="1538"/>
      <c r="G326" s="1539">
        <v>134941.82</v>
      </c>
      <c r="H326" s="1538">
        <f t="shared" si="200"/>
        <v>95808.692200000005</v>
      </c>
      <c r="I326" s="1538">
        <f t="shared" si="200"/>
        <v>0</v>
      </c>
      <c r="J326" s="1539">
        <f>+H326+I326</f>
        <v>95808.692200000005</v>
      </c>
      <c r="K326" s="1537">
        <f t="shared" si="201"/>
        <v>39133.127800000002</v>
      </c>
      <c r="L326" s="1538">
        <f t="shared" si="201"/>
        <v>0</v>
      </c>
      <c r="M326" s="1539">
        <f>+K326+L326</f>
        <v>39133.127800000002</v>
      </c>
      <c r="N326" s="942">
        <f t="shared" si="202"/>
        <v>0</v>
      </c>
      <c r="O326" s="943">
        <f t="shared" si="203"/>
        <v>0</v>
      </c>
      <c r="P326" s="944">
        <f t="shared" si="204"/>
        <v>0</v>
      </c>
      <c r="Q326" s="1562"/>
      <c r="R326" s="913" t="b">
        <f t="shared" si="205"/>
        <v>0</v>
      </c>
      <c r="S326" s="1365" t="s">
        <v>1216</v>
      </c>
      <c r="AB326" s="1629" t="b">
        <f t="shared" si="199"/>
        <v>1</v>
      </c>
      <c r="AC326" s="913" t="s">
        <v>1327</v>
      </c>
    </row>
    <row r="327" spans="1:29" x14ac:dyDescent="0.25">
      <c r="A327" s="1027" t="s">
        <v>1368</v>
      </c>
      <c r="B327" s="2816">
        <v>1</v>
      </c>
      <c r="C327" s="2814">
        <v>0.28999999999999998</v>
      </c>
      <c r="D327" s="2814">
        <f>+B327-C327</f>
        <v>0.71</v>
      </c>
      <c r="E327" s="2779">
        <v>296468.84999999998</v>
      </c>
      <c r="F327" s="2780">
        <v>574618.76</v>
      </c>
      <c r="G327" s="2781">
        <v>871087.6100000001</v>
      </c>
      <c r="H327" s="1544">
        <f t="shared" si="200"/>
        <v>210492.88349999997</v>
      </c>
      <c r="I327" s="1544">
        <f t="shared" si="200"/>
        <v>407979.31959999999</v>
      </c>
      <c r="J327" s="1545">
        <f>+H327+I327</f>
        <v>618472.20309999993</v>
      </c>
      <c r="K327" s="1543">
        <f t="shared" si="201"/>
        <v>85975.96649999998</v>
      </c>
      <c r="L327" s="1544">
        <f t="shared" si="201"/>
        <v>166639.44039999999</v>
      </c>
      <c r="M327" s="1545">
        <f>+K327+L327</f>
        <v>252615.40689999997</v>
      </c>
      <c r="N327" s="959">
        <f t="shared" si="202"/>
        <v>0</v>
      </c>
      <c r="O327" s="960">
        <f t="shared" si="203"/>
        <v>0</v>
      </c>
      <c r="P327" s="961">
        <f t="shared" si="204"/>
        <v>0</v>
      </c>
      <c r="Q327" s="2815">
        <f>+J327-'17NM_Flex Cost'!H75</f>
        <v>618472.20309999993</v>
      </c>
      <c r="R327" s="913" t="b">
        <f t="shared" si="205"/>
        <v>0</v>
      </c>
      <c r="S327" s="1027" t="s">
        <v>1582</v>
      </c>
      <c r="AB327" s="1629" t="b">
        <f t="shared" si="199"/>
        <v>1</v>
      </c>
      <c r="AC327" s="913" t="s">
        <v>1328</v>
      </c>
    </row>
    <row r="328" spans="1:29" ht="15.75" x14ac:dyDescent="0.25">
      <c r="A328" s="2756" t="s">
        <v>3846</v>
      </c>
      <c r="B328" s="998"/>
      <c r="C328" s="999"/>
      <c r="D328" s="999"/>
      <c r="E328" s="1527"/>
      <c r="F328" s="2766"/>
      <c r="G328" s="2770"/>
      <c r="H328" s="2766"/>
      <c r="I328" s="1528"/>
      <c r="J328" s="1529"/>
      <c r="K328" s="1530"/>
      <c r="L328" s="1528"/>
      <c r="M328" s="1529"/>
      <c r="N328" s="971"/>
      <c r="O328" s="934"/>
      <c r="P328" s="935"/>
      <c r="Q328" s="2761" t="s">
        <v>3848</v>
      </c>
      <c r="R328" s="913" t="b">
        <f t="shared" si="205"/>
        <v>1</v>
      </c>
      <c r="S328" s="2756" t="s">
        <v>3846</v>
      </c>
      <c r="AB328" s="1629" t="b">
        <f t="shared" si="199"/>
        <v>1</v>
      </c>
      <c r="AC328" s="1356" t="s">
        <v>1848</v>
      </c>
    </row>
    <row r="329" spans="1:29" ht="15.75" x14ac:dyDescent="0.25">
      <c r="A329" s="913" t="s">
        <v>1325</v>
      </c>
      <c r="B329" s="975"/>
      <c r="C329" s="952"/>
      <c r="D329" s="952"/>
      <c r="E329" s="1537"/>
      <c r="F329" s="1538"/>
      <c r="G329" s="1539"/>
      <c r="H329" s="1538">
        <f t="shared" ref="H329:I333" si="206">E329*$D$333</f>
        <v>0</v>
      </c>
      <c r="I329" s="1538">
        <f t="shared" si="206"/>
        <v>0</v>
      </c>
      <c r="J329" s="1539">
        <f>+H329+I329</f>
        <v>0</v>
      </c>
      <c r="K329" s="1537">
        <f t="shared" ref="K329:L333" si="207">+E329*$C$333</f>
        <v>0</v>
      </c>
      <c r="L329" s="1538">
        <f t="shared" si="207"/>
        <v>0</v>
      </c>
      <c r="M329" s="1539">
        <f>+K329+L329</f>
        <v>0</v>
      </c>
      <c r="N329" s="975">
        <f t="shared" ref="N329:N332" si="208">+E329-(H329+K329)</f>
        <v>0</v>
      </c>
      <c r="O329" s="952">
        <f t="shared" ref="O329:O332" si="209">+F329-(I329+L329)</f>
        <v>0</v>
      </c>
      <c r="P329" s="953">
        <f t="shared" ref="P329:P332" si="210">+G329-(J329+M329)</f>
        <v>0</v>
      </c>
      <c r="Q329" s="2761" t="s">
        <v>3848</v>
      </c>
      <c r="R329" s="913" t="b">
        <f t="shared" si="205"/>
        <v>0</v>
      </c>
      <c r="S329" s="3730" t="s">
        <v>1214</v>
      </c>
      <c r="AB329" s="1629" t="b">
        <f t="shared" si="199"/>
        <v>0</v>
      </c>
      <c r="AC329" s="917"/>
    </row>
    <row r="330" spans="1:29" ht="15.75" x14ac:dyDescent="0.25">
      <c r="A330" s="913" t="s">
        <v>1326</v>
      </c>
      <c r="B330" s="975"/>
      <c r="C330" s="952"/>
      <c r="D330" s="952"/>
      <c r="E330" s="1537"/>
      <c r="F330" s="1538"/>
      <c r="G330" s="1539"/>
      <c r="H330" s="1538">
        <f t="shared" si="206"/>
        <v>0</v>
      </c>
      <c r="I330" s="1538">
        <f t="shared" si="206"/>
        <v>0</v>
      </c>
      <c r="J330" s="1539">
        <f>+H330+I330</f>
        <v>0</v>
      </c>
      <c r="K330" s="1537">
        <f t="shared" si="207"/>
        <v>0</v>
      </c>
      <c r="L330" s="1538">
        <f t="shared" si="207"/>
        <v>0</v>
      </c>
      <c r="M330" s="1539">
        <f>+K330+L330</f>
        <v>0</v>
      </c>
      <c r="N330" s="975">
        <f t="shared" si="208"/>
        <v>0</v>
      </c>
      <c r="O330" s="952">
        <f t="shared" si="209"/>
        <v>0</v>
      </c>
      <c r="P330" s="953">
        <f t="shared" si="210"/>
        <v>0</v>
      </c>
      <c r="Q330" s="2761" t="s">
        <v>3848</v>
      </c>
      <c r="R330" s="913" t="b">
        <f t="shared" si="205"/>
        <v>0</v>
      </c>
      <c r="S330" s="3730" t="s">
        <v>1215</v>
      </c>
      <c r="AB330" s="1629" t="b">
        <f t="shared" si="199"/>
        <v>0</v>
      </c>
      <c r="AC330" s="913"/>
    </row>
    <row r="331" spans="1:29" ht="15.75" x14ac:dyDescent="0.25">
      <c r="A331" s="913" t="s">
        <v>1327</v>
      </c>
      <c r="B331" s="975"/>
      <c r="C331" s="952"/>
      <c r="D331" s="952"/>
      <c r="E331" s="1537"/>
      <c r="F331" s="1538"/>
      <c r="G331" s="1539"/>
      <c r="H331" s="1538">
        <f t="shared" si="206"/>
        <v>0</v>
      </c>
      <c r="I331" s="1538">
        <f t="shared" si="206"/>
        <v>0</v>
      </c>
      <c r="J331" s="1539">
        <f>+H331+I331</f>
        <v>0</v>
      </c>
      <c r="K331" s="1537">
        <f t="shared" si="207"/>
        <v>0</v>
      </c>
      <c r="L331" s="1538">
        <f t="shared" si="207"/>
        <v>0</v>
      </c>
      <c r="M331" s="1539">
        <f>+K331+L331</f>
        <v>0</v>
      </c>
      <c r="N331" s="975">
        <f t="shared" si="208"/>
        <v>0</v>
      </c>
      <c r="O331" s="952">
        <f t="shared" si="209"/>
        <v>0</v>
      </c>
      <c r="P331" s="953">
        <f t="shared" si="210"/>
        <v>0</v>
      </c>
      <c r="Q331" s="2761" t="s">
        <v>3848</v>
      </c>
      <c r="R331" s="913" t="b">
        <f t="shared" si="205"/>
        <v>0</v>
      </c>
      <c r="S331" s="3730" t="s">
        <v>536</v>
      </c>
      <c r="AB331" s="1629" t="b">
        <f t="shared" si="199"/>
        <v>0</v>
      </c>
      <c r="AC331" s="913"/>
    </row>
    <row r="332" spans="1:29" ht="15.75" x14ac:dyDescent="0.25">
      <c r="A332" s="913" t="s">
        <v>1328</v>
      </c>
      <c r="B332" s="975"/>
      <c r="C332" s="952"/>
      <c r="D332" s="952"/>
      <c r="E332" s="1537"/>
      <c r="F332" s="1538"/>
      <c r="G332" s="1539"/>
      <c r="H332" s="1538">
        <f t="shared" si="206"/>
        <v>0</v>
      </c>
      <c r="I332" s="1538">
        <f t="shared" si="206"/>
        <v>0</v>
      </c>
      <c r="J332" s="1539">
        <f>+H332+I332</f>
        <v>0</v>
      </c>
      <c r="K332" s="1537">
        <f t="shared" si="207"/>
        <v>0</v>
      </c>
      <c r="L332" s="1538">
        <f t="shared" si="207"/>
        <v>0</v>
      </c>
      <c r="M332" s="1539">
        <f>+K332+L332</f>
        <v>0</v>
      </c>
      <c r="N332" s="975">
        <f t="shared" si="208"/>
        <v>0</v>
      </c>
      <c r="O332" s="952">
        <f t="shared" si="209"/>
        <v>0</v>
      </c>
      <c r="P332" s="953">
        <f t="shared" si="210"/>
        <v>0</v>
      </c>
      <c r="Q332" s="2761" t="s">
        <v>3848</v>
      </c>
      <c r="R332" s="913" t="b">
        <f t="shared" si="205"/>
        <v>0</v>
      </c>
      <c r="S332" s="3730" t="s">
        <v>1216</v>
      </c>
      <c r="AB332" s="1629" t="b">
        <f t="shared" si="199"/>
        <v>0</v>
      </c>
      <c r="AC332" s="913"/>
    </row>
    <row r="333" spans="1:29" x14ac:dyDescent="0.25">
      <c r="A333" s="924" t="s">
        <v>3846</v>
      </c>
      <c r="B333" s="2765">
        <v>1</v>
      </c>
      <c r="C333" s="2403">
        <v>0</v>
      </c>
      <c r="D333" s="2403">
        <v>1</v>
      </c>
      <c r="E333" s="1534"/>
      <c r="F333" s="1535"/>
      <c r="G333" s="1536"/>
      <c r="H333" s="1544">
        <f t="shared" si="206"/>
        <v>0</v>
      </c>
      <c r="I333" s="1544">
        <f t="shared" si="206"/>
        <v>0</v>
      </c>
      <c r="J333" s="1545">
        <f>+H333+I333</f>
        <v>0</v>
      </c>
      <c r="K333" s="1543">
        <f t="shared" si="207"/>
        <v>0</v>
      </c>
      <c r="L333" s="1544">
        <f t="shared" si="207"/>
        <v>0</v>
      </c>
      <c r="M333" s="1545">
        <f>+K333+L333</f>
        <v>0</v>
      </c>
      <c r="N333" s="959">
        <f t="shared" ref="N333" si="211">+E333-(H333+K333)</f>
        <v>0</v>
      </c>
      <c r="O333" s="960">
        <f t="shared" ref="O333" si="212">+F333-(I333+L333)</f>
        <v>0</v>
      </c>
      <c r="P333" s="961">
        <f t="shared" ref="P333" si="213">+G333-(J333+M333)</f>
        <v>0</v>
      </c>
      <c r="Q333" s="2815">
        <f>+J333-'17NM_Flex Cost'!H70</f>
        <v>0</v>
      </c>
      <c r="R333" s="913" t="b">
        <f t="shared" si="205"/>
        <v>1</v>
      </c>
      <c r="S333" s="924" t="s">
        <v>3846</v>
      </c>
      <c r="AB333" s="1629" t="b">
        <f t="shared" si="199"/>
        <v>0</v>
      </c>
      <c r="AC333" s="913"/>
    </row>
    <row r="334" spans="1:29" x14ac:dyDescent="0.25">
      <c r="A334" s="917" t="s">
        <v>1369</v>
      </c>
      <c r="B334" s="998"/>
      <c r="C334" s="999"/>
      <c r="D334" s="999"/>
      <c r="E334" s="1527"/>
      <c r="F334" s="2766"/>
      <c r="G334" s="2770"/>
      <c r="H334" s="2766"/>
      <c r="I334" s="1528"/>
      <c r="J334" s="1529"/>
      <c r="K334" s="1530"/>
      <c r="L334" s="1528"/>
      <c r="M334" s="1529"/>
      <c r="N334" s="971"/>
      <c r="O334" s="934"/>
      <c r="P334" s="935"/>
      <c r="Q334" s="1489"/>
      <c r="R334" s="913" t="b">
        <f t="shared" si="205"/>
        <v>0</v>
      </c>
      <c r="S334" s="917" t="s">
        <v>4169</v>
      </c>
      <c r="AB334" s="1629" t="b">
        <f t="shared" si="199"/>
        <v>0</v>
      </c>
      <c r="AC334" s="1356"/>
    </row>
    <row r="335" spans="1:29" x14ac:dyDescent="0.25">
      <c r="A335" s="913" t="s">
        <v>1325</v>
      </c>
      <c r="B335" s="975"/>
      <c r="C335" s="952"/>
      <c r="D335" s="952"/>
      <c r="E335" s="1537"/>
      <c r="F335" s="1538">
        <v>7219741.9000000004</v>
      </c>
      <c r="G335" s="1539">
        <v>7219741.9000000004</v>
      </c>
      <c r="H335" s="1538">
        <f t="shared" ref="H335:I339" si="214">E335*$D$339</f>
        <v>0</v>
      </c>
      <c r="I335" s="1538">
        <f t="shared" si="214"/>
        <v>7219741.9000000004</v>
      </c>
      <c r="J335" s="1539">
        <f>+H335+I335</f>
        <v>7219741.9000000004</v>
      </c>
      <c r="K335" s="1537">
        <f t="shared" ref="K335:L339" si="215">+E335*$C$339</f>
        <v>0</v>
      </c>
      <c r="L335" s="1538">
        <f t="shared" si="215"/>
        <v>0</v>
      </c>
      <c r="M335" s="1539">
        <f>+K335+L335</f>
        <v>0</v>
      </c>
      <c r="N335" s="975">
        <f t="shared" ref="N335:N339" si="216">+E335-(H335+K335)</f>
        <v>0</v>
      </c>
      <c r="O335" s="952">
        <f t="shared" ref="O335:O339" si="217">+F335-(I335+L335)</f>
        <v>0</v>
      </c>
      <c r="P335" s="953">
        <f t="shared" ref="P335:P339" si="218">+G335-(J335+M335)</f>
        <v>0</v>
      </c>
      <c r="Q335" s="1474">
        <f>+M327-'17HPM_DATA_INPUT'!AA296</f>
        <v>-219489.59310000003</v>
      </c>
      <c r="R335" s="913" t="b">
        <f t="shared" si="205"/>
        <v>0</v>
      </c>
      <c r="S335" s="913" t="s">
        <v>1214</v>
      </c>
      <c r="AB335" s="1629" t="b">
        <f t="shared" si="199"/>
        <v>1</v>
      </c>
      <c r="AC335" s="917" t="s">
        <v>1849</v>
      </c>
    </row>
    <row r="336" spans="1:29" x14ac:dyDescent="0.25">
      <c r="A336" s="913" t="s">
        <v>1326</v>
      </c>
      <c r="B336" s="975"/>
      <c r="C336" s="952"/>
      <c r="D336" s="952"/>
      <c r="E336" s="1537"/>
      <c r="F336" s="1538">
        <v>101818755.41</v>
      </c>
      <c r="G336" s="1539">
        <v>101818755.41</v>
      </c>
      <c r="H336" s="1538">
        <f t="shared" si="214"/>
        <v>0</v>
      </c>
      <c r="I336" s="1538">
        <f t="shared" si="214"/>
        <v>101818755.41</v>
      </c>
      <c r="J336" s="1539">
        <f>+H336+I336</f>
        <v>101818755.41</v>
      </c>
      <c r="K336" s="1537">
        <f t="shared" si="215"/>
        <v>0</v>
      </c>
      <c r="L336" s="1538">
        <f t="shared" si="215"/>
        <v>0</v>
      </c>
      <c r="M336" s="1539">
        <f>+K336+L336</f>
        <v>0</v>
      </c>
      <c r="N336" s="975">
        <f t="shared" si="216"/>
        <v>0</v>
      </c>
      <c r="O336" s="952">
        <f t="shared" si="217"/>
        <v>0</v>
      </c>
      <c r="P336" s="953">
        <f t="shared" si="218"/>
        <v>0</v>
      </c>
      <c r="R336" s="913" t="b">
        <f t="shared" si="205"/>
        <v>0</v>
      </c>
      <c r="S336" s="913" t="s">
        <v>1215</v>
      </c>
      <c r="AB336" s="1629" t="b">
        <f t="shared" si="199"/>
        <v>1</v>
      </c>
      <c r="AC336" s="913" t="s">
        <v>1325</v>
      </c>
    </row>
    <row r="337" spans="1:29" x14ac:dyDescent="0.25">
      <c r="A337" s="913" t="s">
        <v>1327</v>
      </c>
      <c r="B337" s="975"/>
      <c r="C337" s="952"/>
      <c r="D337" s="952"/>
      <c r="E337" s="1537">
        <v>3553187.72</v>
      </c>
      <c r="F337" s="1538"/>
      <c r="G337" s="1539">
        <v>3553187.72</v>
      </c>
      <c r="H337" s="1538">
        <f t="shared" si="214"/>
        <v>3553187.72</v>
      </c>
      <c r="I337" s="1538">
        <f t="shared" si="214"/>
        <v>0</v>
      </c>
      <c r="J337" s="1539">
        <f>+H337+I337</f>
        <v>3553187.72</v>
      </c>
      <c r="K337" s="1537">
        <f t="shared" si="215"/>
        <v>0</v>
      </c>
      <c r="L337" s="1538">
        <f t="shared" si="215"/>
        <v>0</v>
      </c>
      <c r="M337" s="1539">
        <f>+K337+L337</f>
        <v>0</v>
      </c>
      <c r="N337" s="975">
        <f t="shared" si="216"/>
        <v>0</v>
      </c>
      <c r="O337" s="952">
        <f t="shared" si="217"/>
        <v>0</v>
      </c>
      <c r="P337" s="953">
        <f t="shared" si="218"/>
        <v>0</v>
      </c>
      <c r="R337" s="913" t="b">
        <f t="shared" si="205"/>
        <v>0</v>
      </c>
      <c r="S337" s="913" t="s">
        <v>536</v>
      </c>
      <c r="AB337" s="1629" t="b">
        <f t="shared" ref="AB337:AB368" si="219">A402=AC337</f>
        <v>1</v>
      </c>
      <c r="AC337" s="913" t="s">
        <v>1326</v>
      </c>
    </row>
    <row r="338" spans="1:29" x14ac:dyDescent="0.25">
      <c r="A338" s="913" t="s">
        <v>1328</v>
      </c>
      <c r="B338" s="975"/>
      <c r="C338" s="952"/>
      <c r="D338" s="952"/>
      <c r="E338" s="1537">
        <v>11898710.689999999</v>
      </c>
      <c r="F338" s="1538">
        <v>43313</v>
      </c>
      <c r="G338" s="1539">
        <v>11942023.689999999</v>
      </c>
      <c r="H338" s="1538">
        <f t="shared" si="214"/>
        <v>11898710.689999999</v>
      </c>
      <c r="I338" s="1538">
        <f t="shared" si="214"/>
        <v>43313</v>
      </c>
      <c r="J338" s="1539">
        <f>+H338+I338</f>
        <v>11942023.689999999</v>
      </c>
      <c r="K338" s="1537">
        <f t="shared" si="215"/>
        <v>0</v>
      </c>
      <c r="L338" s="1538">
        <f t="shared" si="215"/>
        <v>0</v>
      </c>
      <c r="M338" s="1539">
        <f>+K338+L338</f>
        <v>0</v>
      </c>
      <c r="N338" s="975">
        <f t="shared" si="216"/>
        <v>0</v>
      </c>
      <c r="O338" s="952">
        <f t="shared" si="217"/>
        <v>0</v>
      </c>
      <c r="P338" s="953">
        <f t="shared" si="218"/>
        <v>0</v>
      </c>
      <c r="R338" s="913" t="b">
        <f t="shared" si="205"/>
        <v>0</v>
      </c>
      <c r="S338" s="913" t="s">
        <v>1216</v>
      </c>
      <c r="AB338" s="1629" t="b">
        <f t="shared" si="219"/>
        <v>1</v>
      </c>
      <c r="AC338" s="913" t="s">
        <v>1327</v>
      </c>
    </row>
    <row r="339" spans="1:29" x14ac:dyDescent="0.25">
      <c r="A339" s="924" t="s">
        <v>1369</v>
      </c>
      <c r="B339" s="1001">
        <v>1</v>
      </c>
      <c r="C339" s="1002">
        <v>0</v>
      </c>
      <c r="D339" s="1002">
        <v>1</v>
      </c>
      <c r="E339" s="1534">
        <v>15451898.41</v>
      </c>
      <c r="F339" s="1535">
        <v>109081810.31</v>
      </c>
      <c r="G339" s="1536">
        <v>124533708.72</v>
      </c>
      <c r="H339" s="1544">
        <f t="shared" si="214"/>
        <v>15451898.41</v>
      </c>
      <c r="I339" s="1544">
        <f t="shared" si="214"/>
        <v>109081810.31</v>
      </c>
      <c r="J339" s="1545">
        <f>+H339+I339</f>
        <v>124533708.72</v>
      </c>
      <c r="K339" s="1543">
        <f t="shared" si="215"/>
        <v>0</v>
      </c>
      <c r="L339" s="1544">
        <f t="shared" si="215"/>
        <v>0</v>
      </c>
      <c r="M339" s="1545">
        <f>+K339+L339</f>
        <v>0</v>
      </c>
      <c r="N339" s="959">
        <f t="shared" si="216"/>
        <v>0</v>
      </c>
      <c r="O339" s="960">
        <f t="shared" si="217"/>
        <v>0</v>
      </c>
      <c r="P339" s="961">
        <f t="shared" si="218"/>
        <v>0</v>
      </c>
      <c r="Q339" s="1489">
        <f>+J339-'17NM_Flex Cost'!H76</f>
        <v>0</v>
      </c>
      <c r="R339" s="913" t="b">
        <f t="shared" si="205"/>
        <v>0</v>
      </c>
      <c r="S339" s="924" t="s">
        <v>4169</v>
      </c>
      <c r="AB339" s="1629" t="b">
        <f t="shared" si="219"/>
        <v>1</v>
      </c>
      <c r="AC339" s="913" t="s">
        <v>1328</v>
      </c>
    </row>
    <row r="340" spans="1:29" x14ac:dyDescent="0.25">
      <c r="A340" s="917" t="s">
        <v>1370</v>
      </c>
      <c r="B340" s="998"/>
      <c r="C340" s="999"/>
      <c r="D340" s="999"/>
      <c r="E340" s="1527"/>
      <c r="F340" s="2766"/>
      <c r="G340" s="2770"/>
      <c r="H340" s="2766"/>
      <c r="I340" s="1528"/>
      <c r="J340" s="1529"/>
      <c r="K340" s="1530"/>
      <c r="L340" s="1528"/>
      <c r="M340" s="1529"/>
      <c r="N340" s="971"/>
      <c r="O340" s="934"/>
      <c r="P340" s="935"/>
      <c r="R340" s="913" t="b">
        <f t="shared" si="205"/>
        <v>0</v>
      </c>
      <c r="S340" s="917" t="s">
        <v>4170</v>
      </c>
      <c r="AB340" s="1629" t="b">
        <f t="shared" si="219"/>
        <v>1</v>
      </c>
      <c r="AC340" s="1356" t="s">
        <v>1849</v>
      </c>
    </row>
    <row r="341" spans="1:29" x14ac:dyDescent="0.25">
      <c r="A341" s="913" t="s">
        <v>1325</v>
      </c>
      <c r="B341" s="975"/>
      <c r="C341" s="952"/>
      <c r="D341" s="952"/>
      <c r="E341" s="1537"/>
      <c r="F341" s="1538">
        <v>377168.14</v>
      </c>
      <c r="G341" s="1539">
        <v>377168.14</v>
      </c>
      <c r="H341" s="1538">
        <f t="shared" ref="H341:I345" si="220">E341*$D$345</f>
        <v>0</v>
      </c>
      <c r="I341" s="1538">
        <f t="shared" si="220"/>
        <v>377168.14</v>
      </c>
      <c r="J341" s="1539">
        <f>+H341+I341</f>
        <v>377168.14</v>
      </c>
      <c r="K341" s="1537">
        <f t="shared" ref="K341:L345" si="221">+E341*$C$345</f>
        <v>0</v>
      </c>
      <c r="L341" s="1538">
        <f t="shared" si="221"/>
        <v>0</v>
      </c>
      <c r="M341" s="1539">
        <f>+K341+L341</f>
        <v>0</v>
      </c>
      <c r="N341" s="975">
        <f t="shared" ref="N341:N345" si="222">+E341-(H341+K341)</f>
        <v>0</v>
      </c>
      <c r="O341" s="952">
        <f t="shared" ref="O341:O345" si="223">+F341-(I341+L341)</f>
        <v>0</v>
      </c>
      <c r="P341" s="953">
        <f t="shared" ref="P341:P345" si="224">+G341-(J341+M341)</f>
        <v>0</v>
      </c>
      <c r="R341" s="913" t="b">
        <f t="shared" si="205"/>
        <v>0</v>
      </c>
      <c r="S341" s="913" t="s">
        <v>1214</v>
      </c>
      <c r="AB341" s="1629" t="b">
        <f t="shared" si="219"/>
        <v>1</v>
      </c>
      <c r="AC341" s="917" t="s">
        <v>1373</v>
      </c>
    </row>
    <row r="342" spans="1:29" x14ac:dyDescent="0.25">
      <c r="A342" s="913" t="s">
        <v>1326</v>
      </c>
      <c r="B342" s="975"/>
      <c r="C342" s="952"/>
      <c r="D342" s="952"/>
      <c r="E342" s="1537"/>
      <c r="F342" s="1538">
        <v>4697501.3</v>
      </c>
      <c r="G342" s="1539">
        <v>4697501.3</v>
      </c>
      <c r="H342" s="1538">
        <f t="shared" si="220"/>
        <v>0</v>
      </c>
      <c r="I342" s="1538">
        <f t="shared" si="220"/>
        <v>4697501.3</v>
      </c>
      <c r="J342" s="1539">
        <f>+H342+I342</f>
        <v>4697501.3</v>
      </c>
      <c r="K342" s="1537">
        <f t="shared" si="221"/>
        <v>0</v>
      </c>
      <c r="L342" s="1538">
        <f t="shared" si="221"/>
        <v>0</v>
      </c>
      <c r="M342" s="1539">
        <f>+K342+L342</f>
        <v>0</v>
      </c>
      <c r="N342" s="975">
        <f t="shared" si="222"/>
        <v>0</v>
      </c>
      <c r="O342" s="952">
        <f t="shared" si="223"/>
        <v>0</v>
      </c>
      <c r="P342" s="953">
        <f t="shared" si="224"/>
        <v>0</v>
      </c>
      <c r="R342" s="913" t="b">
        <f t="shared" si="205"/>
        <v>0</v>
      </c>
      <c r="S342" s="913" t="s">
        <v>1215</v>
      </c>
      <c r="AB342" s="1629" t="b">
        <f t="shared" si="219"/>
        <v>1</v>
      </c>
      <c r="AC342" s="913" t="s">
        <v>1325</v>
      </c>
    </row>
    <row r="343" spans="1:29" x14ac:dyDescent="0.25">
      <c r="A343" s="913" t="s">
        <v>1327</v>
      </c>
      <c r="B343" s="975"/>
      <c r="C343" s="952"/>
      <c r="D343" s="952"/>
      <c r="E343" s="1537">
        <v>163486.76999999999</v>
      </c>
      <c r="F343" s="1538"/>
      <c r="G343" s="1539">
        <v>163486.76999999999</v>
      </c>
      <c r="H343" s="1538">
        <f t="shared" si="220"/>
        <v>163486.76999999999</v>
      </c>
      <c r="I343" s="1538">
        <f t="shared" si="220"/>
        <v>0</v>
      </c>
      <c r="J343" s="1539">
        <f>+H343+I343</f>
        <v>163486.76999999999</v>
      </c>
      <c r="K343" s="1537">
        <f t="shared" si="221"/>
        <v>0</v>
      </c>
      <c r="L343" s="1538">
        <f t="shared" si="221"/>
        <v>0</v>
      </c>
      <c r="M343" s="1539">
        <f>+K343+L343</f>
        <v>0</v>
      </c>
      <c r="N343" s="975">
        <f t="shared" si="222"/>
        <v>0</v>
      </c>
      <c r="O343" s="952">
        <f t="shared" si="223"/>
        <v>0</v>
      </c>
      <c r="P343" s="953">
        <f t="shared" si="224"/>
        <v>0</v>
      </c>
      <c r="R343" s="913" t="b">
        <f t="shared" si="205"/>
        <v>0</v>
      </c>
      <c r="S343" s="913" t="s">
        <v>536</v>
      </c>
      <c r="AB343" s="1629" t="b">
        <f t="shared" si="219"/>
        <v>1</v>
      </c>
      <c r="AC343" s="913" t="s">
        <v>1326</v>
      </c>
    </row>
    <row r="344" spans="1:29" x14ac:dyDescent="0.25">
      <c r="A344" s="913" t="s">
        <v>1328</v>
      </c>
      <c r="B344" s="975"/>
      <c r="C344" s="952"/>
      <c r="D344" s="952"/>
      <c r="E344" s="1537">
        <v>538039.99</v>
      </c>
      <c r="F344" s="1538"/>
      <c r="G344" s="1539">
        <v>538039.99</v>
      </c>
      <c r="H344" s="1538">
        <f t="shared" si="220"/>
        <v>538039.99</v>
      </c>
      <c r="I344" s="1538">
        <f t="shared" si="220"/>
        <v>0</v>
      </c>
      <c r="J344" s="1539">
        <f>+H344+I344</f>
        <v>538039.99</v>
      </c>
      <c r="K344" s="1537">
        <f t="shared" si="221"/>
        <v>0</v>
      </c>
      <c r="L344" s="1538">
        <f t="shared" si="221"/>
        <v>0</v>
      </c>
      <c r="M344" s="1539">
        <f>+K344+L344</f>
        <v>0</v>
      </c>
      <c r="N344" s="975">
        <f t="shared" si="222"/>
        <v>0</v>
      </c>
      <c r="O344" s="952">
        <f t="shared" si="223"/>
        <v>0</v>
      </c>
      <c r="P344" s="953">
        <f t="shared" si="224"/>
        <v>0</v>
      </c>
      <c r="R344" s="913" t="b">
        <f t="shared" si="205"/>
        <v>0</v>
      </c>
      <c r="S344" s="913" t="s">
        <v>1216</v>
      </c>
      <c r="AB344" s="1629" t="b">
        <f t="shared" si="219"/>
        <v>1</v>
      </c>
      <c r="AC344" s="913" t="s">
        <v>1327</v>
      </c>
    </row>
    <row r="345" spans="1:29" x14ac:dyDescent="0.25">
      <c r="A345" s="924" t="s">
        <v>1370</v>
      </c>
      <c r="B345" s="1001">
        <v>1</v>
      </c>
      <c r="C345" s="1002">
        <v>0</v>
      </c>
      <c r="D345" s="1002">
        <v>1</v>
      </c>
      <c r="E345" s="1534">
        <v>701526.76</v>
      </c>
      <c r="F345" s="1535">
        <v>5074669.4399999995</v>
      </c>
      <c r="G345" s="1536">
        <v>5776196.1999999993</v>
      </c>
      <c r="H345" s="1544">
        <f t="shared" si="220"/>
        <v>701526.76</v>
      </c>
      <c r="I345" s="1544">
        <f t="shared" si="220"/>
        <v>5074669.4399999995</v>
      </c>
      <c r="J345" s="1545">
        <f>+H345+I345</f>
        <v>5776196.1999999993</v>
      </c>
      <c r="K345" s="1543">
        <f t="shared" si="221"/>
        <v>0</v>
      </c>
      <c r="L345" s="1544">
        <f t="shared" si="221"/>
        <v>0</v>
      </c>
      <c r="M345" s="1545">
        <f>+K345+L345</f>
        <v>0</v>
      </c>
      <c r="N345" s="959">
        <f t="shared" si="222"/>
        <v>0</v>
      </c>
      <c r="O345" s="960">
        <f t="shared" si="223"/>
        <v>0</v>
      </c>
      <c r="P345" s="961">
        <f t="shared" si="224"/>
        <v>0</v>
      </c>
      <c r="Q345" s="1489">
        <f>+J345-'17NM_Flex Cost'!H77</f>
        <v>0</v>
      </c>
      <c r="R345" s="913" t="b">
        <f t="shared" si="205"/>
        <v>0</v>
      </c>
      <c r="S345" s="924" t="s">
        <v>4170</v>
      </c>
      <c r="AB345" s="1629" t="b">
        <f t="shared" si="219"/>
        <v>1</v>
      </c>
      <c r="AC345" s="913" t="s">
        <v>1328</v>
      </c>
    </row>
    <row r="346" spans="1:29" x14ac:dyDescent="0.25">
      <c r="A346" s="917" t="s">
        <v>1371</v>
      </c>
      <c r="B346" s="998"/>
      <c r="C346" s="999"/>
      <c r="D346" s="999"/>
      <c r="E346" s="1527"/>
      <c r="F346" s="2766"/>
      <c r="G346" s="2770"/>
      <c r="H346" s="2766"/>
      <c r="I346" s="1528"/>
      <c r="J346" s="1529"/>
      <c r="K346" s="1530"/>
      <c r="L346" s="1528"/>
      <c r="M346" s="1529"/>
      <c r="N346" s="971"/>
      <c r="O346" s="934"/>
      <c r="P346" s="935"/>
      <c r="R346" s="913" t="b">
        <f t="shared" si="205"/>
        <v>0</v>
      </c>
      <c r="S346" s="917" t="s">
        <v>1608</v>
      </c>
      <c r="AB346" s="1629" t="b">
        <f t="shared" si="219"/>
        <v>1</v>
      </c>
      <c r="AC346" s="915" t="s">
        <v>1373</v>
      </c>
    </row>
    <row r="347" spans="1:29" x14ac:dyDescent="0.25">
      <c r="A347" s="913" t="s">
        <v>1325</v>
      </c>
      <c r="B347" s="975"/>
      <c r="C347" s="952"/>
      <c r="D347" s="952"/>
      <c r="E347" s="1537"/>
      <c r="F347" s="1538">
        <v>13697413.039999999</v>
      </c>
      <c r="G347" s="1539">
        <v>13697413.039999999</v>
      </c>
      <c r="H347" s="1538">
        <f t="shared" ref="H347:I351" si="225">E347*$D$351</f>
        <v>0</v>
      </c>
      <c r="I347" s="1538">
        <f t="shared" si="225"/>
        <v>13697413.039999999</v>
      </c>
      <c r="J347" s="1539">
        <f>+H347+I347</f>
        <v>13697413.039999999</v>
      </c>
      <c r="K347" s="1537">
        <f t="shared" ref="K347:L351" si="226">+E347*$C$351</f>
        <v>0</v>
      </c>
      <c r="L347" s="1538">
        <f t="shared" si="226"/>
        <v>0</v>
      </c>
      <c r="M347" s="1539">
        <f>+K347+L347</f>
        <v>0</v>
      </c>
      <c r="N347" s="975">
        <f t="shared" ref="N347:N351" si="227">+E347-(H347+K347)</f>
        <v>0</v>
      </c>
      <c r="O347" s="952">
        <f t="shared" ref="O347:O351" si="228">+F347-(I347+L347)</f>
        <v>0</v>
      </c>
      <c r="P347" s="953">
        <f t="shared" ref="P347:P351" si="229">+G347-(J347+M347)</f>
        <v>0</v>
      </c>
      <c r="R347" s="913" t="b">
        <f t="shared" si="205"/>
        <v>0</v>
      </c>
      <c r="S347" s="913" t="s">
        <v>1214</v>
      </c>
      <c r="AB347" s="1629" t="b">
        <f t="shared" si="219"/>
        <v>1</v>
      </c>
      <c r="AC347" s="917" t="s">
        <v>1850</v>
      </c>
    </row>
    <row r="348" spans="1:29" x14ac:dyDescent="0.25">
      <c r="A348" s="913" t="s">
        <v>1326</v>
      </c>
      <c r="B348" s="975"/>
      <c r="C348" s="952"/>
      <c r="D348" s="952"/>
      <c r="E348" s="1537"/>
      <c r="F348" s="1538">
        <v>8365388.2699999996</v>
      </c>
      <c r="G348" s="1539">
        <v>8365388.2699999996</v>
      </c>
      <c r="H348" s="1538">
        <f t="shared" si="225"/>
        <v>0</v>
      </c>
      <c r="I348" s="1538">
        <f t="shared" si="225"/>
        <v>8365388.2699999996</v>
      </c>
      <c r="J348" s="1539">
        <f>+H348+I348</f>
        <v>8365388.2699999996</v>
      </c>
      <c r="K348" s="1537">
        <f t="shared" si="226"/>
        <v>0</v>
      </c>
      <c r="L348" s="1538">
        <f t="shared" si="226"/>
        <v>0</v>
      </c>
      <c r="M348" s="1539">
        <f>+K348+L348</f>
        <v>0</v>
      </c>
      <c r="N348" s="975">
        <f t="shared" si="227"/>
        <v>0</v>
      </c>
      <c r="O348" s="952">
        <f t="shared" si="228"/>
        <v>0</v>
      </c>
      <c r="P348" s="953">
        <f t="shared" si="229"/>
        <v>0</v>
      </c>
      <c r="Q348" s="1494" t="s">
        <v>1456</v>
      </c>
      <c r="R348" s="913" t="b">
        <f t="shared" si="205"/>
        <v>0</v>
      </c>
      <c r="S348" s="913" t="s">
        <v>1215</v>
      </c>
      <c r="AB348" s="1629" t="b">
        <f t="shared" si="219"/>
        <v>1</v>
      </c>
      <c r="AC348" s="913" t="s">
        <v>1325</v>
      </c>
    </row>
    <row r="349" spans="1:29" x14ac:dyDescent="0.25">
      <c r="A349" s="913" t="s">
        <v>1327</v>
      </c>
      <c r="B349" s="975"/>
      <c r="C349" s="952"/>
      <c r="D349" s="952"/>
      <c r="E349" s="1537">
        <v>1412545.77</v>
      </c>
      <c r="F349" s="1538"/>
      <c r="G349" s="1539">
        <v>1412545.77</v>
      </c>
      <c r="H349" s="1538">
        <f t="shared" si="225"/>
        <v>1412545.77</v>
      </c>
      <c r="I349" s="1538">
        <f t="shared" si="225"/>
        <v>0</v>
      </c>
      <c r="J349" s="1539">
        <f>+H349+I349</f>
        <v>1412545.77</v>
      </c>
      <c r="K349" s="1537">
        <f t="shared" si="226"/>
        <v>0</v>
      </c>
      <c r="L349" s="1538">
        <f t="shared" si="226"/>
        <v>0</v>
      </c>
      <c r="M349" s="1539">
        <f>+K349+L349</f>
        <v>0</v>
      </c>
      <c r="N349" s="975">
        <f t="shared" si="227"/>
        <v>0</v>
      </c>
      <c r="O349" s="952">
        <f t="shared" si="228"/>
        <v>0</v>
      </c>
      <c r="P349" s="953">
        <f t="shared" si="229"/>
        <v>0</v>
      </c>
      <c r="R349" s="913" t="b">
        <f t="shared" si="205"/>
        <v>0</v>
      </c>
      <c r="S349" s="913" t="s">
        <v>536</v>
      </c>
      <c r="AB349" s="1629" t="b">
        <f t="shared" si="219"/>
        <v>1</v>
      </c>
      <c r="AC349" s="913" t="s">
        <v>1326</v>
      </c>
    </row>
    <row r="350" spans="1:29" x14ac:dyDescent="0.25">
      <c r="A350" s="913" t="s">
        <v>1328</v>
      </c>
      <c r="B350" s="975"/>
      <c r="C350" s="952"/>
      <c r="D350" s="952"/>
      <c r="E350" s="1537">
        <v>5924834.8399999999</v>
      </c>
      <c r="F350" s="1538"/>
      <c r="G350" s="1539">
        <v>5924834.8399999999</v>
      </c>
      <c r="H350" s="1538">
        <f t="shared" si="225"/>
        <v>5924834.8399999999</v>
      </c>
      <c r="I350" s="1538">
        <f t="shared" si="225"/>
        <v>0</v>
      </c>
      <c r="J350" s="1539">
        <f>+H350+I350</f>
        <v>5924834.8399999999</v>
      </c>
      <c r="K350" s="1537">
        <f t="shared" si="226"/>
        <v>0</v>
      </c>
      <c r="L350" s="1538">
        <f t="shared" si="226"/>
        <v>0</v>
      </c>
      <c r="M350" s="1539">
        <f>+K350+L350</f>
        <v>0</v>
      </c>
      <c r="N350" s="975">
        <f t="shared" si="227"/>
        <v>0</v>
      </c>
      <c r="O350" s="952">
        <f t="shared" si="228"/>
        <v>0</v>
      </c>
      <c r="P350" s="953">
        <f t="shared" si="229"/>
        <v>0</v>
      </c>
      <c r="R350" s="913" t="b">
        <f t="shared" si="205"/>
        <v>0</v>
      </c>
      <c r="S350" s="913" t="s">
        <v>1216</v>
      </c>
      <c r="AB350" s="1629" t="b">
        <f t="shared" si="219"/>
        <v>1</v>
      </c>
      <c r="AC350" s="913" t="s">
        <v>1327</v>
      </c>
    </row>
    <row r="351" spans="1:29" x14ac:dyDescent="0.25">
      <c r="A351" s="1027" t="s">
        <v>1371</v>
      </c>
      <c r="B351" s="1028">
        <v>1</v>
      </c>
      <c r="C351" s="1029">
        <v>0</v>
      </c>
      <c r="D351" s="1029">
        <v>1</v>
      </c>
      <c r="E351" s="2779">
        <v>7337380.6099999994</v>
      </c>
      <c r="F351" s="2780">
        <v>22062801.309999999</v>
      </c>
      <c r="G351" s="2781">
        <v>29400181.919999998</v>
      </c>
      <c r="H351" s="1544">
        <f t="shared" si="225"/>
        <v>7337380.6099999994</v>
      </c>
      <c r="I351" s="1544">
        <f t="shared" si="225"/>
        <v>22062801.309999999</v>
      </c>
      <c r="J351" s="1545">
        <f>+H351+I351</f>
        <v>29400181.919999998</v>
      </c>
      <c r="K351" s="1543">
        <f t="shared" si="226"/>
        <v>0</v>
      </c>
      <c r="L351" s="1544">
        <f t="shared" si="226"/>
        <v>0</v>
      </c>
      <c r="M351" s="1545">
        <f>+K351+L351</f>
        <v>0</v>
      </c>
      <c r="N351" s="959">
        <f t="shared" si="227"/>
        <v>0</v>
      </c>
      <c r="O351" s="960">
        <f t="shared" si="228"/>
        <v>0</v>
      </c>
      <c r="P351" s="961">
        <f t="shared" si="229"/>
        <v>0</v>
      </c>
      <c r="Q351" s="2815">
        <f>+J351-'17NM_Flex Cost'!H78</f>
        <v>29400181.919999998</v>
      </c>
      <c r="R351" s="913" t="b">
        <f t="shared" si="205"/>
        <v>0</v>
      </c>
      <c r="S351" s="1027" t="s">
        <v>1608</v>
      </c>
      <c r="AA351" s="2055" t="s">
        <v>1201</v>
      </c>
      <c r="AB351" s="1629" t="b">
        <f t="shared" si="219"/>
        <v>1</v>
      </c>
      <c r="AC351" s="913" t="s">
        <v>1328</v>
      </c>
    </row>
    <row r="352" spans="1:29" ht="15.75" x14ac:dyDescent="0.25">
      <c r="A352" s="1367" t="s">
        <v>1372</v>
      </c>
      <c r="B352" s="998"/>
      <c r="C352" s="999"/>
      <c r="D352" s="999"/>
      <c r="E352" s="1527"/>
      <c r="F352" s="2766"/>
      <c r="G352" s="2770"/>
      <c r="H352" s="2766"/>
      <c r="I352" s="1528"/>
      <c r="J352" s="1529"/>
      <c r="K352" s="1530"/>
      <c r="L352" s="1528"/>
      <c r="M352" s="1529"/>
      <c r="N352" s="971"/>
      <c r="O352" s="934"/>
      <c r="P352" s="935"/>
      <c r="Q352" s="1489"/>
      <c r="R352" s="913" t="b">
        <f t="shared" si="205"/>
        <v>0</v>
      </c>
      <c r="S352" s="917" t="s">
        <v>4151</v>
      </c>
      <c r="T352" s="2760" t="s">
        <v>3848</v>
      </c>
      <c r="AB352" s="1629" t="b">
        <f t="shared" si="219"/>
        <v>1</v>
      </c>
      <c r="AC352" s="1356" t="s">
        <v>1850</v>
      </c>
    </row>
    <row r="353" spans="1:29" ht="15.75" x14ac:dyDescent="0.25">
      <c r="A353" s="913" t="s">
        <v>1325</v>
      </c>
      <c r="B353" s="975"/>
      <c r="C353" s="952"/>
      <c r="D353" s="952"/>
      <c r="E353" s="1537"/>
      <c r="F353" s="1538">
        <v>421415.84</v>
      </c>
      <c r="G353" s="1539">
        <v>421415.84</v>
      </c>
      <c r="H353" s="1538">
        <f t="shared" ref="H353:I357" si="230">E353*$D$357</f>
        <v>0</v>
      </c>
      <c r="I353" s="1538">
        <f t="shared" si="230"/>
        <v>421415.84</v>
      </c>
      <c r="J353" s="1539">
        <f>+H353+I353</f>
        <v>421415.84</v>
      </c>
      <c r="K353" s="1537">
        <f t="shared" ref="K353:L357" si="231">+E353*$C$357</f>
        <v>0</v>
      </c>
      <c r="L353" s="1538">
        <f t="shared" si="231"/>
        <v>0</v>
      </c>
      <c r="M353" s="1539">
        <f>+K353+L353</f>
        <v>0</v>
      </c>
      <c r="N353" s="975">
        <f t="shared" ref="N353:N357" si="232">+E353-(H353+K353)</f>
        <v>0</v>
      </c>
      <c r="O353" s="952">
        <f t="shared" ref="O353:O357" si="233">+F353-(I353+L353)</f>
        <v>0</v>
      </c>
      <c r="P353" s="953">
        <f t="shared" ref="P353:P357" si="234">+G353-(J353+M353)</f>
        <v>0</v>
      </c>
      <c r="R353" s="913" t="b">
        <f t="shared" si="205"/>
        <v>0</v>
      </c>
      <c r="S353" s="913" t="s">
        <v>1214</v>
      </c>
      <c r="T353" s="2760" t="s">
        <v>3848</v>
      </c>
      <c r="AB353" s="1629" t="b">
        <f t="shared" si="219"/>
        <v>1</v>
      </c>
      <c r="AC353" s="917" t="s">
        <v>1374</v>
      </c>
    </row>
    <row r="354" spans="1:29" ht="15.75" x14ac:dyDescent="0.25">
      <c r="A354" s="913" t="s">
        <v>1326</v>
      </c>
      <c r="B354" s="975"/>
      <c r="C354" s="952"/>
      <c r="D354" s="952"/>
      <c r="E354" s="1537"/>
      <c r="F354" s="1538">
        <v>133250.70000000001</v>
      </c>
      <c r="G354" s="1539">
        <v>133250.70000000001</v>
      </c>
      <c r="H354" s="1538">
        <f t="shared" si="230"/>
        <v>0</v>
      </c>
      <c r="I354" s="1538">
        <f t="shared" si="230"/>
        <v>133250.70000000001</v>
      </c>
      <c r="J354" s="1539">
        <f>+H354+I354</f>
        <v>133250.70000000001</v>
      </c>
      <c r="K354" s="1537">
        <f t="shared" si="231"/>
        <v>0</v>
      </c>
      <c r="L354" s="1538">
        <f t="shared" si="231"/>
        <v>0</v>
      </c>
      <c r="M354" s="1539">
        <f>+K354+L354</f>
        <v>0</v>
      </c>
      <c r="N354" s="975">
        <f t="shared" si="232"/>
        <v>0</v>
      </c>
      <c r="O354" s="952">
        <f t="shared" si="233"/>
        <v>0</v>
      </c>
      <c r="P354" s="953">
        <f t="shared" si="234"/>
        <v>0</v>
      </c>
      <c r="Q354" s="1494" t="s">
        <v>1457</v>
      </c>
      <c r="R354" s="913" t="b">
        <f t="shared" si="205"/>
        <v>0</v>
      </c>
      <c r="S354" s="913" t="s">
        <v>1215</v>
      </c>
      <c r="T354" s="2760" t="s">
        <v>3848</v>
      </c>
      <c r="AB354" s="1629" t="b">
        <f t="shared" si="219"/>
        <v>1</v>
      </c>
      <c r="AC354" s="913" t="s">
        <v>1325</v>
      </c>
    </row>
    <row r="355" spans="1:29" ht="15.75" x14ac:dyDescent="0.25">
      <c r="A355" s="913" t="s">
        <v>1327</v>
      </c>
      <c r="B355" s="975"/>
      <c r="C355" s="952"/>
      <c r="D355" s="952"/>
      <c r="E355" s="1537">
        <v>125186.18</v>
      </c>
      <c r="F355" s="1538"/>
      <c r="G355" s="1539">
        <v>125186.18</v>
      </c>
      <c r="H355" s="1538">
        <f t="shared" si="230"/>
        <v>125186.18</v>
      </c>
      <c r="I355" s="1538">
        <f t="shared" si="230"/>
        <v>0</v>
      </c>
      <c r="J355" s="1539">
        <f>+H355+I355</f>
        <v>125186.18</v>
      </c>
      <c r="K355" s="1537">
        <f t="shared" si="231"/>
        <v>0</v>
      </c>
      <c r="L355" s="1538">
        <f t="shared" si="231"/>
        <v>0</v>
      </c>
      <c r="M355" s="1539">
        <f>+K355+L355</f>
        <v>0</v>
      </c>
      <c r="N355" s="975">
        <f t="shared" si="232"/>
        <v>0</v>
      </c>
      <c r="O355" s="952">
        <f t="shared" si="233"/>
        <v>0</v>
      </c>
      <c r="P355" s="953">
        <f t="shared" si="234"/>
        <v>0</v>
      </c>
      <c r="R355" s="913" t="b">
        <f t="shared" si="205"/>
        <v>0</v>
      </c>
      <c r="S355" s="913" t="s">
        <v>536</v>
      </c>
      <c r="T355" s="2760" t="s">
        <v>3848</v>
      </c>
      <c r="AB355" s="1629" t="b">
        <f t="shared" si="219"/>
        <v>1</v>
      </c>
      <c r="AC355" s="913" t="s">
        <v>1326</v>
      </c>
    </row>
    <row r="356" spans="1:29" ht="15.75" x14ac:dyDescent="0.25">
      <c r="A356" s="913" t="s">
        <v>1328</v>
      </c>
      <c r="B356" s="975"/>
      <c r="C356" s="952"/>
      <c r="D356" s="952"/>
      <c r="E356" s="1537">
        <v>110717.57</v>
      </c>
      <c r="F356" s="1538"/>
      <c r="G356" s="1539">
        <v>110717.57</v>
      </c>
      <c r="H356" s="1538">
        <f t="shared" si="230"/>
        <v>110717.57</v>
      </c>
      <c r="I356" s="1538">
        <f t="shared" si="230"/>
        <v>0</v>
      </c>
      <c r="J356" s="1539">
        <f>+H356+I356</f>
        <v>110717.57</v>
      </c>
      <c r="K356" s="1537">
        <f t="shared" si="231"/>
        <v>0</v>
      </c>
      <c r="L356" s="1538">
        <f t="shared" si="231"/>
        <v>0</v>
      </c>
      <c r="M356" s="1539">
        <f>+K356+L356</f>
        <v>0</v>
      </c>
      <c r="N356" s="975">
        <f t="shared" si="232"/>
        <v>0</v>
      </c>
      <c r="O356" s="952">
        <f t="shared" si="233"/>
        <v>0</v>
      </c>
      <c r="P356" s="953">
        <f t="shared" si="234"/>
        <v>0</v>
      </c>
      <c r="R356" s="913" t="b">
        <f t="shared" si="205"/>
        <v>0</v>
      </c>
      <c r="S356" s="913" t="s">
        <v>1216</v>
      </c>
      <c r="T356" s="2760" t="s">
        <v>3848</v>
      </c>
      <c r="AB356" s="1629" t="b">
        <f t="shared" si="219"/>
        <v>1</v>
      </c>
      <c r="AC356" s="913" t="s">
        <v>1327</v>
      </c>
    </row>
    <row r="357" spans="1:29" ht="15.75" x14ac:dyDescent="0.25">
      <c r="A357" s="924" t="s">
        <v>1372</v>
      </c>
      <c r="B357" s="1001">
        <v>1</v>
      </c>
      <c r="C357" s="1002">
        <v>0</v>
      </c>
      <c r="D357" s="1002">
        <v>1</v>
      </c>
      <c r="E357" s="1534">
        <v>235903.75</v>
      </c>
      <c r="F357" s="1535">
        <v>554666.54</v>
      </c>
      <c r="G357" s="1536">
        <v>790570.29</v>
      </c>
      <c r="H357" s="1544">
        <f t="shared" si="230"/>
        <v>235903.75</v>
      </c>
      <c r="I357" s="1544">
        <f t="shared" si="230"/>
        <v>554666.54</v>
      </c>
      <c r="J357" s="1545">
        <f>+H357+I357</f>
        <v>790570.29</v>
      </c>
      <c r="K357" s="1543">
        <f t="shared" si="231"/>
        <v>0</v>
      </c>
      <c r="L357" s="1544">
        <f t="shared" si="231"/>
        <v>0</v>
      </c>
      <c r="M357" s="1545">
        <f>+K357+L357</f>
        <v>0</v>
      </c>
      <c r="N357" s="959">
        <f t="shared" si="232"/>
        <v>0</v>
      </c>
      <c r="O357" s="960">
        <f t="shared" si="233"/>
        <v>0</v>
      </c>
      <c r="P357" s="961">
        <f t="shared" si="234"/>
        <v>0</v>
      </c>
      <c r="Q357" s="3735">
        <f>+J357-'17NM_Flex Cost'!H79</f>
        <v>0</v>
      </c>
      <c r="R357" s="913" t="b">
        <f t="shared" si="205"/>
        <v>0</v>
      </c>
      <c r="S357" s="924" t="s">
        <v>4151</v>
      </c>
      <c r="T357" s="2760" t="s">
        <v>3848</v>
      </c>
      <c r="AB357" s="1629" t="b">
        <f t="shared" si="219"/>
        <v>1</v>
      </c>
      <c r="AC357" s="913" t="s">
        <v>1328</v>
      </c>
    </row>
    <row r="358" spans="1:29" x14ac:dyDescent="0.25">
      <c r="A358" s="1634" t="s">
        <v>2048</v>
      </c>
      <c r="B358" s="998"/>
      <c r="C358" s="999"/>
      <c r="D358" s="999"/>
      <c r="E358" s="1527"/>
      <c r="F358" s="2766"/>
      <c r="G358" s="2770"/>
      <c r="H358" s="2766"/>
      <c r="I358" s="1528"/>
      <c r="J358" s="1529"/>
      <c r="K358" s="1530"/>
      <c r="L358" s="1528"/>
      <c r="M358" s="1529"/>
      <c r="N358" s="971"/>
      <c r="O358" s="934"/>
      <c r="P358" s="935"/>
      <c r="R358" s="913" t="b">
        <f t="shared" si="205"/>
        <v>0</v>
      </c>
      <c r="S358" s="1634" t="s">
        <v>1495</v>
      </c>
      <c r="AB358" s="1629" t="b">
        <f t="shared" si="219"/>
        <v>1</v>
      </c>
      <c r="AC358" s="915" t="s">
        <v>1374</v>
      </c>
    </row>
    <row r="359" spans="1:29" x14ac:dyDescent="0.25">
      <c r="A359" s="1629" t="s">
        <v>1325</v>
      </c>
      <c r="B359" s="975"/>
      <c r="C359" s="952"/>
      <c r="D359" s="952"/>
      <c r="E359" s="1537"/>
      <c r="F359" s="1538">
        <v>3915961.16</v>
      </c>
      <c r="G359" s="1539">
        <v>3915961.16</v>
      </c>
      <c r="H359" s="1538">
        <f t="shared" ref="H359:I363" si="235">E359*$D$363</f>
        <v>0</v>
      </c>
      <c r="I359" s="1538">
        <f t="shared" si="235"/>
        <v>1757007.6141264809</v>
      </c>
      <c r="J359" s="1539">
        <f>+H359+I359</f>
        <v>1757007.6141264809</v>
      </c>
      <c r="K359" s="1537">
        <f t="shared" ref="K359:L363" si="236">+E359*$C$363</f>
        <v>0</v>
      </c>
      <c r="L359" s="1538">
        <f t="shared" si="236"/>
        <v>2158953.545873519</v>
      </c>
      <c r="M359" s="1539">
        <f t="shared" ref="M359" si="237">+K359+L359</f>
        <v>2158953.545873519</v>
      </c>
      <c r="N359" s="975">
        <f t="shared" ref="N359:N363" si="238">+E359-(H359+K359)</f>
        <v>0</v>
      </c>
      <c r="O359" s="952">
        <f t="shared" ref="O359:O363" si="239">+F359-(I359+L359)</f>
        <v>0</v>
      </c>
      <c r="P359" s="953">
        <f t="shared" ref="P359:P363" si="240">+G359-(J359+M359)</f>
        <v>0</v>
      </c>
      <c r="R359" s="913" t="b">
        <f t="shared" si="205"/>
        <v>0</v>
      </c>
      <c r="S359" s="1629" t="s">
        <v>1214</v>
      </c>
      <c r="AB359" s="1629" t="b">
        <f t="shared" si="219"/>
        <v>1</v>
      </c>
      <c r="AC359" s="917" t="s">
        <v>2050</v>
      </c>
    </row>
    <row r="360" spans="1:29" x14ac:dyDescent="0.25">
      <c r="A360" s="1629" t="s">
        <v>1326</v>
      </c>
      <c r="B360" s="975"/>
      <c r="C360" s="952"/>
      <c r="D360" s="952"/>
      <c r="E360" s="1537"/>
      <c r="F360" s="1538">
        <v>1363928.89</v>
      </c>
      <c r="G360" s="1539">
        <v>1363928.89</v>
      </c>
      <c r="H360" s="1538">
        <f t="shared" si="235"/>
        <v>0</v>
      </c>
      <c r="I360" s="1538">
        <f t="shared" si="235"/>
        <v>611965.58059249981</v>
      </c>
      <c r="J360" s="1539">
        <f t="shared" ref="J360:J363" si="241">+H360+I360</f>
        <v>611965.58059249981</v>
      </c>
      <c r="K360" s="1537">
        <f t="shared" si="236"/>
        <v>0</v>
      </c>
      <c r="L360" s="1538">
        <f t="shared" si="236"/>
        <v>751963.30940750008</v>
      </c>
      <c r="M360" s="1539">
        <f>+K360+L360</f>
        <v>751963.30940750008</v>
      </c>
      <c r="N360" s="975">
        <f t="shared" si="238"/>
        <v>0</v>
      </c>
      <c r="O360" s="952">
        <f t="shared" si="239"/>
        <v>0</v>
      </c>
      <c r="P360" s="953">
        <f t="shared" si="240"/>
        <v>0</v>
      </c>
      <c r="Q360" s="1494" t="s">
        <v>1456</v>
      </c>
      <c r="R360" s="913" t="b">
        <f t="shared" si="205"/>
        <v>0</v>
      </c>
      <c r="S360" s="1629" t="s">
        <v>1215</v>
      </c>
      <c r="AB360" s="1629" t="b">
        <f t="shared" si="219"/>
        <v>1</v>
      </c>
      <c r="AC360" s="1629" t="s">
        <v>1325</v>
      </c>
    </row>
    <row r="361" spans="1:29" x14ac:dyDescent="0.25">
      <c r="A361" s="1629" t="s">
        <v>1327</v>
      </c>
      <c r="B361" s="975"/>
      <c r="C361" s="952"/>
      <c r="D361" s="952"/>
      <c r="E361" s="1537">
        <v>248543.23</v>
      </c>
      <c r="F361" s="1538"/>
      <c r="G361" s="1539">
        <v>248543.23</v>
      </c>
      <c r="H361" s="1538">
        <f t="shared" si="235"/>
        <v>111516.00583024914</v>
      </c>
      <c r="I361" s="1538">
        <f t="shared" si="235"/>
        <v>0</v>
      </c>
      <c r="J361" s="1539">
        <f t="shared" si="241"/>
        <v>111516.00583024914</v>
      </c>
      <c r="K361" s="1537">
        <f t="shared" si="236"/>
        <v>137027.22416975087</v>
      </c>
      <c r="L361" s="1538">
        <f t="shared" si="236"/>
        <v>0</v>
      </c>
      <c r="M361" s="1539">
        <f t="shared" ref="M361:M362" si="242">+K361+L361</f>
        <v>137027.22416975087</v>
      </c>
      <c r="N361" s="975">
        <f t="shared" si="238"/>
        <v>0</v>
      </c>
      <c r="O361" s="952">
        <f t="shared" si="239"/>
        <v>0</v>
      </c>
      <c r="P361" s="953">
        <f t="shared" si="240"/>
        <v>0</v>
      </c>
      <c r="R361" s="913" t="b">
        <f t="shared" si="205"/>
        <v>0</v>
      </c>
      <c r="S361" s="1629" t="s">
        <v>536</v>
      </c>
      <c r="AB361" s="1629" t="b">
        <f t="shared" si="219"/>
        <v>1</v>
      </c>
      <c r="AC361" s="1629" t="s">
        <v>1326</v>
      </c>
    </row>
    <row r="362" spans="1:29" x14ac:dyDescent="0.25">
      <c r="A362" s="1629" t="s">
        <v>1328</v>
      </c>
      <c r="B362" s="975"/>
      <c r="C362" s="952"/>
      <c r="D362" s="952"/>
      <c r="E362" s="1537">
        <v>967041.87</v>
      </c>
      <c r="F362" s="1538"/>
      <c r="G362" s="1539">
        <v>967041.87</v>
      </c>
      <c r="H362" s="1538">
        <f t="shared" si="235"/>
        <v>433890.90426246985</v>
      </c>
      <c r="I362" s="1538">
        <f t="shared" si="235"/>
        <v>0</v>
      </c>
      <c r="J362" s="1539">
        <f t="shared" si="241"/>
        <v>433890.90426246985</v>
      </c>
      <c r="K362" s="1537">
        <f t="shared" si="236"/>
        <v>533150.96573753015</v>
      </c>
      <c r="L362" s="1538">
        <f t="shared" si="236"/>
        <v>0</v>
      </c>
      <c r="M362" s="1539">
        <f t="shared" si="242"/>
        <v>533150.96573753015</v>
      </c>
      <c r="N362" s="975">
        <f t="shared" si="238"/>
        <v>0</v>
      </c>
      <c r="O362" s="952">
        <f t="shared" si="239"/>
        <v>0</v>
      </c>
      <c r="P362" s="953">
        <f t="shared" si="240"/>
        <v>0</v>
      </c>
      <c r="R362" s="913" t="b">
        <f t="shared" si="205"/>
        <v>0</v>
      </c>
      <c r="S362" s="1629" t="s">
        <v>1216</v>
      </c>
      <c r="AB362" s="1629" t="b">
        <f t="shared" si="219"/>
        <v>1</v>
      </c>
      <c r="AC362" s="1629" t="s">
        <v>1327</v>
      </c>
    </row>
    <row r="363" spans="1:29" x14ac:dyDescent="0.25">
      <c r="A363" s="917" t="s">
        <v>2048</v>
      </c>
      <c r="B363" s="1001">
        <v>1</v>
      </c>
      <c r="C363" s="1002">
        <f>+'xx17revised SUMMARY - other'!N7</f>
        <v>0.55132149111344075</v>
      </c>
      <c r="D363" s="1002">
        <f>+B363-C363</f>
        <v>0.44867850888655925</v>
      </c>
      <c r="E363" s="1540">
        <v>1215585.1000000001</v>
      </c>
      <c r="F363" s="1541">
        <v>5279890.05</v>
      </c>
      <c r="G363" s="1542">
        <v>6495475.1500000004</v>
      </c>
      <c r="H363" s="1544">
        <f t="shared" si="235"/>
        <v>545406.91009271902</v>
      </c>
      <c r="I363" s="1544">
        <f t="shared" si="235"/>
        <v>2368973.1947189807</v>
      </c>
      <c r="J363" s="1545">
        <f t="shared" si="241"/>
        <v>2914380.1048116996</v>
      </c>
      <c r="K363" s="1543">
        <f t="shared" si="236"/>
        <v>670178.18990728108</v>
      </c>
      <c r="L363" s="1544">
        <f t="shared" si="236"/>
        <v>2910916.8552810191</v>
      </c>
      <c r="M363" s="1545">
        <f>+K363+L363</f>
        <v>3581095.0451883003</v>
      </c>
      <c r="N363" s="959">
        <f t="shared" si="238"/>
        <v>0</v>
      </c>
      <c r="O363" s="960">
        <f t="shared" si="239"/>
        <v>0</v>
      </c>
      <c r="P363" s="961">
        <f t="shared" si="240"/>
        <v>0</v>
      </c>
      <c r="Q363" s="1489">
        <f>+J363-'17NM_Flex Cost'!H80</f>
        <v>0</v>
      </c>
      <c r="R363" s="913" t="b">
        <f t="shared" si="205"/>
        <v>0</v>
      </c>
      <c r="S363" s="917" t="s">
        <v>1495</v>
      </c>
      <c r="AB363" s="1629" t="b">
        <f t="shared" si="219"/>
        <v>1</v>
      </c>
      <c r="AC363" s="1629" t="s">
        <v>1328</v>
      </c>
    </row>
    <row r="364" spans="1:29" ht="15.75" x14ac:dyDescent="0.25">
      <c r="A364" s="2756" t="s">
        <v>1645</v>
      </c>
      <c r="B364" s="998"/>
      <c r="C364" s="999"/>
      <c r="D364" s="999"/>
      <c r="E364" s="1527"/>
      <c r="F364" s="2766"/>
      <c r="G364" s="2770"/>
      <c r="H364" s="2766"/>
      <c r="I364" s="1528"/>
      <c r="J364" s="1529"/>
      <c r="K364" s="1530"/>
      <c r="L364" s="1528"/>
      <c r="M364" s="1529"/>
      <c r="N364" s="971"/>
      <c r="O364" s="934"/>
      <c r="P364" s="935"/>
      <c r="Q364" s="2761" t="s">
        <v>3848</v>
      </c>
      <c r="R364" s="913" t="b">
        <f t="shared" si="205"/>
        <v>1</v>
      </c>
      <c r="S364" s="2756" t="s">
        <v>1645</v>
      </c>
      <c r="AB364" s="1629" t="b">
        <f t="shared" si="219"/>
        <v>1</v>
      </c>
      <c r="AC364" s="1633" t="s">
        <v>2050</v>
      </c>
    </row>
    <row r="365" spans="1:29" ht="15.75" x14ac:dyDescent="0.25">
      <c r="A365" s="1629" t="s">
        <v>1325</v>
      </c>
      <c r="B365" s="975"/>
      <c r="C365" s="952"/>
      <c r="D365" s="952"/>
      <c r="E365" s="1537"/>
      <c r="F365" s="1538">
        <v>9000516.4800000004</v>
      </c>
      <c r="G365" s="1539">
        <v>9000516.4800000004</v>
      </c>
      <c r="H365" s="1538">
        <f t="shared" ref="H365:I369" si="243">E365*$D$369</f>
        <v>0</v>
      </c>
      <c r="I365" s="1538">
        <f t="shared" si="243"/>
        <v>9000516.4800000004</v>
      </c>
      <c r="J365" s="1539">
        <f>+H365+I365</f>
        <v>9000516.4800000004</v>
      </c>
      <c r="K365" s="1537">
        <f t="shared" ref="K365:L369" si="244">+E365*$C$369</f>
        <v>0</v>
      </c>
      <c r="L365" s="1538">
        <f t="shared" si="244"/>
        <v>0</v>
      </c>
      <c r="M365" s="1539">
        <f t="shared" ref="M365" si="245">+K365+L365</f>
        <v>0</v>
      </c>
      <c r="N365" s="975">
        <f t="shared" ref="N365:N368" si="246">+E365-(H365+K365)</f>
        <v>0</v>
      </c>
      <c r="O365" s="952">
        <f t="shared" ref="O365:O368" si="247">+F365-(I365+L365)</f>
        <v>0</v>
      </c>
      <c r="P365" s="953">
        <f t="shared" ref="P365:P368" si="248">+G365-(J365+M365)</f>
        <v>0</v>
      </c>
      <c r="Q365" s="2761" t="s">
        <v>3848</v>
      </c>
      <c r="R365" s="913" t="b">
        <f t="shared" si="205"/>
        <v>0</v>
      </c>
      <c r="S365" s="1629" t="s">
        <v>1214</v>
      </c>
      <c r="AB365" s="1629" t="b">
        <f t="shared" si="219"/>
        <v>1</v>
      </c>
      <c r="AC365" s="917" t="s">
        <v>2051</v>
      </c>
    </row>
    <row r="366" spans="1:29" ht="15.75" x14ac:dyDescent="0.25">
      <c r="A366" s="1629" t="s">
        <v>1326</v>
      </c>
      <c r="B366" s="975"/>
      <c r="C366" s="952"/>
      <c r="D366" s="952"/>
      <c r="E366" s="1537"/>
      <c r="F366" s="1538">
        <v>7725112.3200000003</v>
      </c>
      <c r="G366" s="1539">
        <v>7725112.3200000003</v>
      </c>
      <c r="H366" s="1538">
        <f t="shared" si="243"/>
        <v>0</v>
      </c>
      <c r="I366" s="1538">
        <f t="shared" si="243"/>
        <v>7725112.3200000003</v>
      </c>
      <c r="J366" s="1539">
        <f t="shared" ref="J366:J368" si="249">+H366+I366</f>
        <v>7725112.3200000003</v>
      </c>
      <c r="K366" s="1537">
        <f t="shared" si="244"/>
        <v>0</v>
      </c>
      <c r="L366" s="1538">
        <f t="shared" si="244"/>
        <v>0</v>
      </c>
      <c r="M366" s="1539">
        <f>+K366+L366</f>
        <v>0</v>
      </c>
      <c r="N366" s="975">
        <f t="shared" si="246"/>
        <v>0</v>
      </c>
      <c r="O366" s="952">
        <f t="shared" si="247"/>
        <v>0</v>
      </c>
      <c r="P366" s="953">
        <f t="shared" si="248"/>
        <v>0</v>
      </c>
      <c r="Q366" s="2761" t="s">
        <v>3848</v>
      </c>
      <c r="R366" s="913" t="b">
        <f t="shared" si="205"/>
        <v>0</v>
      </c>
      <c r="S366" s="1629" t="s">
        <v>1215</v>
      </c>
      <c r="AB366" s="1629" t="b">
        <f t="shared" si="219"/>
        <v>1</v>
      </c>
      <c r="AC366" s="1629" t="s">
        <v>1325</v>
      </c>
    </row>
    <row r="367" spans="1:29" ht="15.75" x14ac:dyDescent="0.25">
      <c r="A367" s="1629" t="s">
        <v>1327</v>
      </c>
      <c r="B367" s="975"/>
      <c r="C367" s="952"/>
      <c r="D367" s="952"/>
      <c r="E367" s="1537">
        <v>1354629.1</v>
      </c>
      <c r="F367" s="1538"/>
      <c r="G367" s="1539">
        <v>1354629.1</v>
      </c>
      <c r="H367" s="1538">
        <f t="shared" si="243"/>
        <v>1354629.1</v>
      </c>
      <c r="I367" s="1538">
        <f t="shared" si="243"/>
        <v>0</v>
      </c>
      <c r="J367" s="1539">
        <f t="shared" si="249"/>
        <v>1354629.1</v>
      </c>
      <c r="K367" s="1537">
        <f t="shared" si="244"/>
        <v>0</v>
      </c>
      <c r="L367" s="1538">
        <f t="shared" si="244"/>
        <v>0</v>
      </c>
      <c r="M367" s="1539">
        <f t="shared" ref="M367:M368" si="250">+K367+L367</f>
        <v>0</v>
      </c>
      <c r="N367" s="975">
        <f t="shared" si="246"/>
        <v>0</v>
      </c>
      <c r="O367" s="952">
        <f t="shared" si="247"/>
        <v>0</v>
      </c>
      <c r="P367" s="953">
        <f t="shared" si="248"/>
        <v>0</v>
      </c>
      <c r="Q367" s="2761" t="s">
        <v>3848</v>
      </c>
      <c r="R367" s="913" t="b">
        <f t="shared" si="205"/>
        <v>0</v>
      </c>
      <c r="S367" s="1629" t="s">
        <v>536</v>
      </c>
      <c r="AB367" s="1629" t="b">
        <f t="shared" si="219"/>
        <v>1</v>
      </c>
      <c r="AC367" s="1629" t="s">
        <v>1326</v>
      </c>
    </row>
    <row r="368" spans="1:29" ht="15.75" x14ac:dyDescent="0.25">
      <c r="A368" s="1629" t="s">
        <v>1328</v>
      </c>
      <c r="B368" s="975"/>
      <c r="C368" s="952"/>
      <c r="D368" s="952"/>
      <c r="E368" s="1537">
        <v>4761784.76</v>
      </c>
      <c r="F368" s="1538"/>
      <c r="G368" s="1539">
        <v>4761784.76</v>
      </c>
      <c r="H368" s="1538">
        <f t="shared" si="243"/>
        <v>4761784.76</v>
      </c>
      <c r="I368" s="1538">
        <f t="shared" si="243"/>
        <v>0</v>
      </c>
      <c r="J368" s="1539">
        <f t="shared" si="249"/>
        <v>4761784.76</v>
      </c>
      <c r="K368" s="1537">
        <f t="shared" si="244"/>
        <v>0</v>
      </c>
      <c r="L368" s="1538">
        <f t="shared" si="244"/>
        <v>0</v>
      </c>
      <c r="M368" s="1539">
        <f t="shared" si="250"/>
        <v>0</v>
      </c>
      <c r="N368" s="975">
        <f t="shared" si="246"/>
        <v>0</v>
      </c>
      <c r="O368" s="952">
        <f t="shared" si="247"/>
        <v>0</v>
      </c>
      <c r="P368" s="953">
        <f t="shared" si="248"/>
        <v>0</v>
      </c>
      <c r="Q368" s="2761" t="s">
        <v>3848</v>
      </c>
      <c r="R368" s="913" t="b">
        <f t="shared" si="205"/>
        <v>0</v>
      </c>
      <c r="S368" s="1629" t="s">
        <v>1216</v>
      </c>
      <c r="AB368" s="1629" t="b">
        <f t="shared" si="219"/>
        <v>1</v>
      </c>
      <c r="AC368" s="1629" t="s">
        <v>1327</v>
      </c>
    </row>
    <row r="369" spans="1:29" x14ac:dyDescent="0.25">
      <c r="A369" s="924" t="s">
        <v>1645</v>
      </c>
      <c r="B369" s="2762">
        <v>1</v>
      </c>
      <c r="C369" s="2763">
        <v>0</v>
      </c>
      <c r="D369" s="2763">
        <f>+B369-C369</f>
        <v>1</v>
      </c>
      <c r="E369" s="1540">
        <v>6116413.8599999994</v>
      </c>
      <c r="F369" s="1541">
        <v>16725628.800000001</v>
      </c>
      <c r="G369" s="1542">
        <v>22842042.660000004</v>
      </c>
      <c r="H369" s="1544">
        <f t="shared" si="243"/>
        <v>6116413.8599999994</v>
      </c>
      <c r="I369" s="1544">
        <f t="shared" si="243"/>
        <v>16725628.800000001</v>
      </c>
      <c r="J369" s="1545">
        <f t="shared" ref="J369" si="251">+H369+I369</f>
        <v>22842042.66</v>
      </c>
      <c r="K369" s="1543">
        <f t="shared" si="244"/>
        <v>0</v>
      </c>
      <c r="L369" s="1544">
        <f t="shared" si="244"/>
        <v>0</v>
      </c>
      <c r="M369" s="1545">
        <f>+K369+L369</f>
        <v>0</v>
      </c>
      <c r="N369" s="959">
        <f t="shared" ref="N369" si="252">+E369-(H369+K369)</f>
        <v>0</v>
      </c>
      <c r="O369" s="960">
        <f t="shared" ref="O369" si="253">+F369-(I369+L369)</f>
        <v>0</v>
      </c>
      <c r="P369" s="961">
        <f t="shared" ref="P369" si="254">+G369-(J369+M369)</f>
        <v>0</v>
      </c>
      <c r="Q369" s="2815">
        <f>+J369-'17NM_Flex Cost'!H86</f>
        <v>22374840.231100295</v>
      </c>
      <c r="R369" s="913" t="b">
        <f t="shared" si="205"/>
        <v>1</v>
      </c>
      <c r="S369" s="924" t="s">
        <v>1645</v>
      </c>
      <c r="AB369" s="1629" t="b">
        <f t="shared" ref="AB369:AB382" si="255">A434=AC369</f>
        <v>1</v>
      </c>
      <c r="AC369" s="1629" t="s">
        <v>1328</v>
      </c>
    </row>
    <row r="370" spans="1:29" x14ac:dyDescent="0.25">
      <c r="A370" s="917" t="s">
        <v>1845</v>
      </c>
      <c r="B370" s="998"/>
      <c r="C370" s="999"/>
      <c r="D370" s="999"/>
      <c r="E370" s="1527"/>
      <c r="F370" s="2766"/>
      <c r="G370" s="2770"/>
      <c r="H370" s="2766"/>
      <c r="I370" s="1528"/>
      <c r="J370" s="1529"/>
      <c r="K370" s="1530"/>
      <c r="L370" s="1528"/>
      <c r="M370" s="1529"/>
      <c r="N370" s="971"/>
      <c r="O370" s="934"/>
      <c r="P370" s="935"/>
      <c r="R370" s="913" t="b">
        <f t="shared" si="205"/>
        <v>0</v>
      </c>
      <c r="S370" s="917" t="s">
        <v>1794</v>
      </c>
      <c r="AB370" s="1629" t="b">
        <f t="shared" si="255"/>
        <v>1</v>
      </c>
      <c r="AC370" s="1633" t="s">
        <v>2051</v>
      </c>
    </row>
    <row r="371" spans="1:29" x14ac:dyDescent="0.25">
      <c r="A371" s="913" t="s">
        <v>1325</v>
      </c>
      <c r="B371" s="975"/>
      <c r="C371" s="952"/>
      <c r="D371" s="952"/>
      <c r="E371" s="1537"/>
      <c r="F371" s="1538">
        <v>2726840.56</v>
      </c>
      <c r="G371" s="1539">
        <v>2726840.56</v>
      </c>
      <c r="H371" s="1538">
        <f t="shared" ref="H371:I375" si="256">E371*$D$375</f>
        <v>0</v>
      </c>
      <c r="I371" s="1538">
        <f t="shared" si="256"/>
        <v>959350.14134656137</v>
      </c>
      <c r="J371" s="1539">
        <f>+H371+I371</f>
        <v>959350.14134656137</v>
      </c>
      <c r="K371" s="1537">
        <f t="shared" ref="K371:L375" si="257">+E371*$C$375</f>
        <v>0</v>
      </c>
      <c r="L371" s="1538">
        <f t="shared" si="257"/>
        <v>1767490.4186534388</v>
      </c>
      <c r="M371" s="1539">
        <f>+K371+L371</f>
        <v>1767490.4186534388</v>
      </c>
      <c r="N371" s="942">
        <f t="shared" ref="N371:N375" si="258">+E371-(H371+K371)</f>
        <v>0</v>
      </c>
      <c r="O371" s="943">
        <f t="shared" ref="O371:O375" si="259">+F371-(I371+L371)</f>
        <v>0</v>
      </c>
      <c r="P371" s="994">
        <f t="shared" ref="P371:P375" si="260">+G371-(J371+M371)</f>
        <v>0</v>
      </c>
      <c r="R371" s="913" t="b">
        <f t="shared" si="205"/>
        <v>0</v>
      </c>
      <c r="S371" s="913" t="s">
        <v>1214</v>
      </c>
      <c r="AB371" s="1629" t="b">
        <f t="shared" si="255"/>
        <v>1</v>
      </c>
      <c r="AC371" s="917" t="s">
        <v>2052</v>
      </c>
    </row>
    <row r="372" spans="1:29" x14ac:dyDescent="0.25">
      <c r="A372" s="913" t="s">
        <v>1326</v>
      </c>
      <c r="B372" s="975"/>
      <c r="C372" s="952"/>
      <c r="D372" s="952"/>
      <c r="E372" s="1537"/>
      <c r="F372" s="1538">
        <v>360753.77</v>
      </c>
      <c r="G372" s="1539">
        <v>360753.77</v>
      </c>
      <c r="H372" s="1538">
        <f t="shared" si="256"/>
        <v>0</v>
      </c>
      <c r="I372" s="1538">
        <f t="shared" si="256"/>
        <v>126919.47791799199</v>
      </c>
      <c r="J372" s="1539">
        <f>+H372+I372</f>
        <v>126919.47791799199</v>
      </c>
      <c r="K372" s="1537">
        <f t="shared" si="257"/>
        <v>0</v>
      </c>
      <c r="L372" s="1538">
        <f t="shared" si="257"/>
        <v>233834.29208200803</v>
      </c>
      <c r="M372" s="1539">
        <f>+K372+L372</f>
        <v>233834.29208200803</v>
      </c>
      <c r="N372" s="942">
        <f t="shared" si="258"/>
        <v>0</v>
      </c>
      <c r="O372" s="943">
        <f t="shared" si="259"/>
        <v>0</v>
      </c>
      <c r="P372" s="944">
        <f t="shared" si="260"/>
        <v>0</v>
      </c>
      <c r="R372" s="913" t="b">
        <f t="shared" si="205"/>
        <v>0</v>
      </c>
      <c r="S372" s="913" t="s">
        <v>1215</v>
      </c>
      <c r="AB372" s="1629" t="b">
        <f t="shared" si="255"/>
        <v>1</v>
      </c>
      <c r="AC372" s="1629" t="s">
        <v>1325</v>
      </c>
    </row>
    <row r="373" spans="1:29" x14ac:dyDescent="0.25">
      <c r="A373" s="913" t="s">
        <v>1327</v>
      </c>
      <c r="B373" s="975"/>
      <c r="C373" s="952"/>
      <c r="D373" s="952"/>
      <c r="E373" s="1537">
        <v>349645.51</v>
      </c>
      <c r="F373" s="1538"/>
      <c r="G373" s="1539">
        <v>349645.51</v>
      </c>
      <c r="H373" s="1538">
        <f t="shared" si="256"/>
        <v>123011.39801136394</v>
      </c>
      <c r="I373" s="1538">
        <f t="shared" si="256"/>
        <v>0</v>
      </c>
      <c r="J373" s="1539">
        <f>+H373+I373</f>
        <v>123011.39801136394</v>
      </c>
      <c r="K373" s="1537">
        <f t="shared" si="257"/>
        <v>226634.11198863608</v>
      </c>
      <c r="L373" s="1538">
        <f t="shared" si="257"/>
        <v>0</v>
      </c>
      <c r="M373" s="1539">
        <f>+K373+L373</f>
        <v>226634.11198863608</v>
      </c>
      <c r="N373" s="942">
        <f t="shared" si="258"/>
        <v>0</v>
      </c>
      <c r="O373" s="943">
        <f t="shared" si="259"/>
        <v>0</v>
      </c>
      <c r="P373" s="944">
        <f t="shared" si="260"/>
        <v>0</v>
      </c>
      <c r="R373" s="913" t="b">
        <f t="shared" si="205"/>
        <v>0</v>
      </c>
      <c r="S373" s="913" t="s">
        <v>536</v>
      </c>
      <c r="AB373" s="1629" t="b">
        <f t="shared" si="255"/>
        <v>1</v>
      </c>
      <c r="AC373" s="1629" t="s">
        <v>1326</v>
      </c>
    </row>
    <row r="374" spans="1:29" x14ac:dyDescent="0.25">
      <c r="A374" s="913" t="s">
        <v>1328</v>
      </c>
      <c r="B374" s="975"/>
      <c r="C374" s="952"/>
      <c r="D374" s="952"/>
      <c r="E374" s="1537">
        <v>773712.45</v>
      </c>
      <c r="F374" s="1538"/>
      <c r="G374" s="1539">
        <v>773712.45</v>
      </c>
      <c r="H374" s="1538">
        <f t="shared" si="256"/>
        <v>272205.55508720106</v>
      </c>
      <c r="I374" s="1538">
        <f t="shared" si="256"/>
        <v>0</v>
      </c>
      <c r="J374" s="1539">
        <f>+H374+I374</f>
        <v>272205.55508720106</v>
      </c>
      <c r="K374" s="1537">
        <f t="shared" si="257"/>
        <v>501506.89491279889</v>
      </c>
      <c r="L374" s="1538">
        <f t="shared" si="257"/>
        <v>0</v>
      </c>
      <c r="M374" s="1539">
        <f>+K374+L374</f>
        <v>501506.89491279889</v>
      </c>
      <c r="N374" s="942">
        <f t="shared" si="258"/>
        <v>0</v>
      </c>
      <c r="O374" s="943">
        <f t="shared" si="259"/>
        <v>0</v>
      </c>
      <c r="P374" s="944">
        <f t="shared" si="260"/>
        <v>0</v>
      </c>
      <c r="R374" s="913" t="b">
        <f t="shared" si="205"/>
        <v>0</v>
      </c>
      <c r="S374" s="913" t="s">
        <v>1216</v>
      </c>
      <c r="AB374" s="1629" t="b">
        <f t="shared" si="255"/>
        <v>1</v>
      </c>
      <c r="AC374" s="1629" t="s">
        <v>1327</v>
      </c>
    </row>
    <row r="375" spans="1:29" x14ac:dyDescent="0.25">
      <c r="A375" s="924" t="s">
        <v>1845</v>
      </c>
      <c r="B375" s="1001">
        <v>1</v>
      </c>
      <c r="C375" s="1002">
        <f>+'xx17revised SUMMARY - other'!N8</f>
        <v>0.64818253204119813</v>
      </c>
      <c r="D375" s="1002">
        <f>B375-C375</f>
        <v>0.35181746795880187</v>
      </c>
      <c r="E375" s="1540">
        <v>1123357.96</v>
      </c>
      <c r="F375" s="1541">
        <v>3087594.33</v>
      </c>
      <c r="G375" s="1542">
        <v>4210952.29</v>
      </c>
      <c r="H375" s="1553">
        <f t="shared" si="256"/>
        <v>395216.95309856499</v>
      </c>
      <c r="I375" s="1553">
        <f t="shared" si="256"/>
        <v>1086269.6192645533</v>
      </c>
      <c r="J375" s="1554">
        <f>+H375+I375</f>
        <v>1481486.5723631182</v>
      </c>
      <c r="K375" s="1552">
        <f t="shared" si="257"/>
        <v>728141.00690143497</v>
      </c>
      <c r="L375" s="1553">
        <f t="shared" si="257"/>
        <v>2001324.7107354468</v>
      </c>
      <c r="M375" s="1554">
        <f>+K375+L375</f>
        <v>2729465.7176368819</v>
      </c>
      <c r="N375" s="962">
        <f t="shared" si="258"/>
        <v>0</v>
      </c>
      <c r="O375" s="963">
        <f t="shared" si="259"/>
        <v>0</v>
      </c>
      <c r="P375" s="964">
        <f t="shared" si="260"/>
        <v>0</v>
      </c>
      <c r="Q375" s="1489">
        <f>+J375-'17NM_Flex Cost'!H81</f>
        <v>0</v>
      </c>
      <c r="R375" s="913" t="b">
        <f t="shared" si="205"/>
        <v>0</v>
      </c>
      <c r="S375" s="924" t="s">
        <v>1794</v>
      </c>
      <c r="AB375" s="1629" t="b">
        <f t="shared" si="255"/>
        <v>1</v>
      </c>
      <c r="AC375" s="1629" t="s">
        <v>1328</v>
      </c>
    </row>
    <row r="376" spans="1:29" x14ac:dyDescent="0.25">
      <c r="A376" s="917" t="s">
        <v>1846</v>
      </c>
      <c r="B376" s="998"/>
      <c r="C376" s="999"/>
      <c r="D376" s="999"/>
      <c r="E376" s="1527"/>
      <c r="F376" s="2766"/>
      <c r="G376" s="2770"/>
      <c r="H376" s="2766"/>
      <c r="I376" s="1528"/>
      <c r="J376" s="1529"/>
      <c r="K376" s="1530"/>
      <c r="L376" s="1528"/>
      <c r="M376" s="1529"/>
      <c r="N376" s="971"/>
      <c r="O376" s="934"/>
      <c r="P376" s="935"/>
      <c r="R376" s="913" t="b">
        <f t="shared" si="205"/>
        <v>0</v>
      </c>
      <c r="S376" s="917" t="s">
        <v>1782</v>
      </c>
      <c r="AB376" s="1629" t="b">
        <f t="shared" si="255"/>
        <v>1</v>
      </c>
      <c r="AC376" s="1633" t="s">
        <v>2052</v>
      </c>
    </row>
    <row r="377" spans="1:29" x14ac:dyDescent="0.25">
      <c r="A377" s="913" t="s">
        <v>1325</v>
      </c>
      <c r="B377" s="975"/>
      <c r="C377" s="952"/>
      <c r="D377" s="952"/>
      <c r="E377" s="1537"/>
      <c r="F377" s="1538">
        <v>1123080.97</v>
      </c>
      <c r="G377" s="1539">
        <v>1123080.97</v>
      </c>
      <c r="H377" s="1538">
        <f t="shared" ref="H377:I381" si="261">E377*$D$381</f>
        <v>0</v>
      </c>
      <c r="I377" s="1538">
        <f t="shared" si="261"/>
        <v>872068.26152171066</v>
      </c>
      <c r="J377" s="1539">
        <f>+H377+I377</f>
        <v>872068.26152171066</v>
      </c>
      <c r="K377" s="1537">
        <f t="shared" ref="K377:L381" si="262">+E377*$C$381</f>
        <v>0</v>
      </c>
      <c r="L377" s="1538">
        <f t="shared" si="262"/>
        <v>251012.70847828919</v>
      </c>
      <c r="M377" s="1539">
        <f>+K377+L377</f>
        <v>251012.70847828919</v>
      </c>
      <c r="N377" s="942">
        <f t="shared" ref="N377:N381" si="263">+E377-(H377+K377)</f>
        <v>0</v>
      </c>
      <c r="O377" s="943">
        <f t="shared" ref="O377:O381" si="264">+F377-(I377+L377)</f>
        <v>0</v>
      </c>
      <c r="P377" s="994">
        <f t="shared" ref="P377:P381" si="265">+G377-(J377+M377)</f>
        <v>0</v>
      </c>
      <c r="R377" s="913" t="b">
        <f t="shared" si="205"/>
        <v>0</v>
      </c>
      <c r="S377" s="913" t="s">
        <v>1214</v>
      </c>
      <c r="AB377" s="1629" t="b">
        <f t="shared" si="255"/>
        <v>1</v>
      </c>
      <c r="AC377" s="917" t="s">
        <v>1375</v>
      </c>
    </row>
    <row r="378" spans="1:29" x14ac:dyDescent="0.25">
      <c r="A378" s="913" t="s">
        <v>1326</v>
      </c>
      <c r="B378" s="975"/>
      <c r="C378" s="952"/>
      <c r="D378" s="952"/>
      <c r="E378" s="1537"/>
      <c r="F378" s="1538">
        <v>247520.47</v>
      </c>
      <c r="G378" s="1539">
        <v>247520.47</v>
      </c>
      <c r="H378" s="1538">
        <f t="shared" si="261"/>
        <v>0</v>
      </c>
      <c r="I378" s="1538">
        <f t="shared" si="261"/>
        <v>192198.73876407748</v>
      </c>
      <c r="J378" s="1539">
        <f>+H378+I378</f>
        <v>192198.73876407748</v>
      </c>
      <c r="K378" s="1537">
        <f t="shared" si="262"/>
        <v>0</v>
      </c>
      <c r="L378" s="1538">
        <f t="shared" si="262"/>
        <v>55321.731235922489</v>
      </c>
      <c r="M378" s="1539">
        <f>+K378+L378</f>
        <v>55321.731235922489</v>
      </c>
      <c r="N378" s="942">
        <f t="shared" si="263"/>
        <v>0</v>
      </c>
      <c r="O378" s="943">
        <f t="shared" si="264"/>
        <v>0</v>
      </c>
      <c r="P378" s="944">
        <f t="shared" si="265"/>
        <v>0</v>
      </c>
      <c r="R378" s="913" t="b">
        <f t="shared" si="205"/>
        <v>0</v>
      </c>
      <c r="S378" s="913" t="s">
        <v>1215</v>
      </c>
      <c r="AB378" s="1629" t="b">
        <f t="shared" si="255"/>
        <v>1</v>
      </c>
      <c r="AC378" s="1356" t="s">
        <v>1325</v>
      </c>
    </row>
    <row r="379" spans="1:29" x14ac:dyDescent="0.25">
      <c r="A379" s="913" t="s">
        <v>1327</v>
      </c>
      <c r="B379" s="975"/>
      <c r="C379" s="952"/>
      <c r="D379" s="952"/>
      <c r="E379" s="1537">
        <v>119806.78</v>
      </c>
      <c r="F379" s="1538"/>
      <c r="G379" s="1539">
        <v>119806.78</v>
      </c>
      <c r="H379" s="1538">
        <f t="shared" si="261"/>
        <v>93029.526048432701</v>
      </c>
      <c r="I379" s="1538">
        <f t="shared" si="261"/>
        <v>0</v>
      </c>
      <c r="J379" s="1539">
        <f>+H379+I379</f>
        <v>93029.526048432701</v>
      </c>
      <c r="K379" s="1537">
        <f t="shared" si="262"/>
        <v>26777.253951567294</v>
      </c>
      <c r="L379" s="1538">
        <f t="shared" si="262"/>
        <v>0</v>
      </c>
      <c r="M379" s="1539">
        <f>+K379+L379</f>
        <v>26777.253951567294</v>
      </c>
      <c r="N379" s="942">
        <f t="shared" si="263"/>
        <v>0</v>
      </c>
      <c r="O379" s="943">
        <f t="shared" si="264"/>
        <v>0</v>
      </c>
      <c r="P379" s="944">
        <f t="shared" si="265"/>
        <v>0</v>
      </c>
      <c r="R379" s="913" t="b">
        <f t="shared" si="205"/>
        <v>0</v>
      </c>
      <c r="S379" s="913" t="s">
        <v>536</v>
      </c>
      <c r="AB379" s="1629" t="b">
        <f t="shared" si="255"/>
        <v>1</v>
      </c>
      <c r="AC379" s="913" t="s">
        <v>1326</v>
      </c>
    </row>
    <row r="380" spans="1:29" x14ac:dyDescent="0.25">
      <c r="A380" s="913" t="s">
        <v>1328</v>
      </c>
      <c r="B380" s="975"/>
      <c r="C380" s="952"/>
      <c r="D380" s="952"/>
      <c r="E380" s="1537">
        <v>191707.51999999999</v>
      </c>
      <c r="F380" s="1538"/>
      <c r="G380" s="1539">
        <v>191707.51999999999</v>
      </c>
      <c r="H380" s="1538">
        <f t="shared" si="261"/>
        <v>148860.18742445487</v>
      </c>
      <c r="I380" s="1538">
        <f t="shared" si="261"/>
        <v>0</v>
      </c>
      <c r="J380" s="1539">
        <f>+H380+I380</f>
        <v>148860.18742445487</v>
      </c>
      <c r="K380" s="1537">
        <f t="shared" si="262"/>
        <v>42847.332575545108</v>
      </c>
      <c r="L380" s="1538">
        <f t="shared" si="262"/>
        <v>0</v>
      </c>
      <c r="M380" s="1539">
        <f>+K380+L380</f>
        <v>42847.332575545108</v>
      </c>
      <c r="N380" s="942">
        <f t="shared" si="263"/>
        <v>0</v>
      </c>
      <c r="O380" s="943">
        <f t="shared" si="264"/>
        <v>0</v>
      </c>
      <c r="P380" s="944">
        <f t="shared" si="265"/>
        <v>0</v>
      </c>
      <c r="R380" s="913" t="b">
        <f t="shared" si="205"/>
        <v>0</v>
      </c>
      <c r="S380" s="913" t="s">
        <v>1216</v>
      </c>
      <c r="AB380" s="1629" t="b">
        <f t="shared" si="255"/>
        <v>1</v>
      </c>
      <c r="AC380" s="913" t="s">
        <v>1327</v>
      </c>
    </row>
    <row r="381" spans="1:29" x14ac:dyDescent="0.25">
      <c r="A381" s="924" t="s">
        <v>1846</v>
      </c>
      <c r="B381" s="1001">
        <v>1</v>
      </c>
      <c r="C381" s="1002">
        <f>+'xx17revised SUMMARY - other'!N9</f>
        <v>0.22350366107466785</v>
      </c>
      <c r="D381" s="1002">
        <f>B381-C381</f>
        <v>0.7764963389253321</v>
      </c>
      <c r="E381" s="1540">
        <v>311514.3</v>
      </c>
      <c r="F381" s="1541">
        <v>1370601.44</v>
      </c>
      <c r="G381" s="1542">
        <v>1682115.74</v>
      </c>
      <c r="H381" s="1553">
        <f t="shared" si="261"/>
        <v>241889.71347288758</v>
      </c>
      <c r="I381" s="1553">
        <f t="shared" si="261"/>
        <v>1064267.0002857882</v>
      </c>
      <c r="J381" s="1554">
        <f>+H381+I381</f>
        <v>1306156.7137586758</v>
      </c>
      <c r="K381" s="1552">
        <f t="shared" si="262"/>
        <v>69624.586527112406</v>
      </c>
      <c r="L381" s="1553">
        <f t="shared" si="262"/>
        <v>306334.43971421168</v>
      </c>
      <c r="M381" s="1554">
        <f>+K381+L381</f>
        <v>375959.02624132409</v>
      </c>
      <c r="N381" s="962">
        <f t="shared" si="263"/>
        <v>0</v>
      </c>
      <c r="O381" s="963">
        <f t="shared" si="264"/>
        <v>0</v>
      </c>
      <c r="P381" s="964">
        <f t="shared" si="265"/>
        <v>0</v>
      </c>
      <c r="Q381" s="1489">
        <f>+J381-'17NM_Flex Cost'!H82</f>
        <v>0</v>
      </c>
      <c r="R381" s="913" t="b">
        <f t="shared" si="205"/>
        <v>0</v>
      </c>
      <c r="S381" s="924" t="s">
        <v>1782</v>
      </c>
      <c r="AB381" s="1629" t="b">
        <f t="shared" si="255"/>
        <v>1</v>
      </c>
      <c r="AC381" s="913" t="s">
        <v>1328</v>
      </c>
    </row>
    <row r="382" spans="1:29" x14ac:dyDescent="0.25">
      <c r="A382" s="917" t="s">
        <v>1847</v>
      </c>
      <c r="B382" s="998"/>
      <c r="C382" s="999"/>
      <c r="D382" s="999"/>
      <c r="E382" s="1527"/>
      <c r="F382" s="2766"/>
      <c r="G382" s="2770"/>
      <c r="H382" s="2766"/>
      <c r="I382" s="1528"/>
      <c r="J382" s="1529"/>
      <c r="K382" s="1530"/>
      <c r="L382" s="1528"/>
      <c r="M382" s="1529"/>
      <c r="N382" s="971"/>
      <c r="O382" s="934"/>
      <c r="P382" s="935"/>
      <c r="R382" s="913" t="b">
        <f t="shared" si="205"/>
        <v>0</v>
      </c>
      <c r="S382" s="917" t="s">
        <v>1783</v>
      </c>
      <c r="AB382" s="1629" t="b">
        <f t="shared" si="255"/>
        <v>1</v>
      </c>
      <c r="AC382" s="924" t="s">
        <v>1375</v>
      </c>
    </row>
    <row r="383" spans="1:29" x14ac:dyDescent="0.25">
      <c r="A383" s="913" t="s">
        <v>1325</v>
      </c>
      <c r="B383" s="975"/>
      <c r="C383" s="952"/>
      <c r="D383" s="952"/>
      <c r="E383" s="1537"/>
      <c r="F383" s="1538">
        <v>426202.63</v>
      </c>
      <c r="G383" s="1539">
        <v>426202.63</v>
      </c>
      <c r="H383" s="1538">
        <f t="shared" ref="H383:I387" si="266">E383*$D$387</f>
        <v>0</v>
      </c>
      <c r="I383" s="1538">
        <f t="shared" si="266"/>
        <v>345707.35748333903</v>
      </c>
      <c r="J383" s="1539">
        <f>+H383+I383</f>
        <v>345707.35748333903</v>
      </c>
      <c r="K383" s="1537">
        <f t="shared" ref="K383:L387" si="267">+E383*$C$387</f>
        <v>0</v>
      </c>
      <c r="L383" s="1538">
        <f t="shared" si="267"/>
        <v>80495.272516660974</v>
      </c>
      <c r="M383" s="1539">
        <f>+K383+L383</f>
        <v>80495.272516660974</v>
      </c>
      <c r="N383" s="942">
        <f t="shared" ref="N383:N386" si="268">+E383-(H383+K383)</f>
        <v>0</v>
      </c>
      <c r="O383" s="943">
        <f t="shared" ref="O383:O386" si="269">+F383-(I383+L383)</f>
        <v>0</v>
      </c>
      <c r="P383" s="994">
        <f t="shared" ref="P383:P386" si="270">+G383-(J383+M383)</f>
        <v>0</v>
      </c>
      <c r="R383" s="913" t="b">
        <f t="shared" si="205"/>
        <v>0</v>
      </c>
      <c r="S383" s="913" t="s">
        <v>1214</v>
      </c>
      <c r="AB383" s="1629"/>
      <c r="AC383" s="924"/>
    </row>
    <row r="384" spans="1:29" x14ac:dyDescent="0.25">
      <c r="A384" s="913" t="s">
        <v>1326</v>
      </c>
      <c r="B384" s="975"/>
      <c r="C384" s="952"/>
      <c r="D384" s="952"/>
      <c r="E384" s="1537"/>
      <c r="F384" s="1538">
        <v>121949.84</v>
      </c>
      <c r="G384" s="1539">
        <v>121949.84</v>
      </c>
      <c r="H384" s="1538">
        <f t="shared" si="266"/>
        <v>0</v>
      </c>
      <c r="I384" s="1538">
        <f t="shared" si="266"/>
        <v>98917.636739867128</v>
      </c>
      <c r="J384" s="1539">
        <f>+H384+I384</f>
        <v>98917.636739867128</v>
      </c>
      <c r="K384" s="1537">
        <f t="shared" si="267"/>
        <v>0</v>
      </c>
      <c r="L384" s="1538">
        <f t="shared" si="267"/>
        <v>23032.203260132868</v>
      </c>
      <c r="M384" s="1539">
        <f>+K384+L384</f>
        <v>23032.203260132868</v>
      </c>
      <c r="N384" s="942">
        <f t="shared" si="268"/>
        <v>0</v>
      </c>
      <c r="O384" s="943">
        <f t="shared" si="269"/>
        <v>0</v>
      </c>
      <c r="P384" s="944">
        <f t="shared" si="270"/>
        <v>0</v>
      </c>
      <c r="R384" s="913" t="b">
        <f t="shared" si="205"/>
        <v>0</v>
      </c>
      <c r="S384" s="913" t="s">
        <v>1215</v>
      </c>
      <c r="AB384" s="1629"/>
      <c r="AC384" s="924"/>
    </row>
    <row r="385" spans="1:29" x14ac:dyDescent="0.25">
      <c r="A385" s="913" t="s">
        <v>1327</v>
      </c>
      <c r="B385" s="975"/>
      <c r="C385" s="952"/>
      <c r="D385" s="952"/>
      <c r="E385" s="1537">
        <v>80719.92</v>
      </c>
      <c r="F385" s="1538"/>
      <c r="G385" s="1539">
        <v>80719.92</v>
      </c>
      <c r="H385" s="1538">
        <f t="shared" si="266"/>
        <v>65474.655187994802</v>
      </c>
      <c r="I385" s="1538">
        <f t="shared" si="266"/>
        <v>0</v>
      </c>
      <c r="J385" s="1539">
        <f>+H385+I385</f>
        <v>65474.655187994802</v>
      </c>
      <c r="K385" s="1537">
        <f t="shared" si="267"/>
        <v>15245.264812005202</v>
      </c>
      <c r="L385" s="1538">
        <f t="shared" si="267"/>
        <v>0</v>
      </c>
      <c r="M385" s="1539">
        <f>+K385+L385</f>
        <v>15245.264812005202</v>
      </c>
      <c r="N385" s="942">
        <f t="shared" si="268"/>
        <v>0</v>
      </c>
      <c r="O385" s="943">
        <f t="shared" si="269"/>
        <v>0</v>
      </c>
      <c r="P385" s="944">
        <f t="shared" si="270"/>
        <v>0</v>
      </c>
      <c r="R385" s="913" t="b">
        <f t="shared" si="205"/>
        <v>0</v>
      </c>
      <c r="S385" s="913" t="s">
        <v>536</v>
      </c>
      <c r="AB385" s="1629"/>
      <c r="AC385" s="924"/>
    </row>
    <row r="386" spans="1:29" x14ac:dyDescent="0.25">
      <c r="A386" s="913" t="s">
        <v>1328</v>
      </c>
      <c r="B386" s="975"/>
      <c r="C386" s="952"/>
      <c r="D386" s="952"/>
      <c r="E386" s="1537">
        <v>84902.01</v>
      </c>
      <c r="F386" s="1538"/>
      <c r="G386" s="1539">
        <v>84902.01</v>
      </c>
      <c r="H386" s="1538">
        <f t="shared" si="266"/>
        <v>68866.889728306051</v>
      </c>
      <c r="I386" s="1538">
        <f t="shared" si="266"/>
        <v>0</v>
      </c>
      <c r="J386" s="1539">
        <f>+H386+I386</f>
        <v>68866.889728306051</v>
      </c>
      <c r="K386" s="1537">
        <f t="shared" si="267"/>
        <v>16035.120271693948</v>
      </c>
      <c r="L386" s="1538">
        <f t="shared" si="267"/>
        <v>0</v>
      </c>
      <c r="M386" s="1539">
        <f>+K386+L386</f>
        <v>16035.120271693948</v>
      </c>
      <c r="N386" s="942">
        <f t="shared" si="268"/>
        <v>0</v>
      </c>
      <c r="O386" s="943">
        <f t="shared" si="269"/>
        <v>0</v>
      </c>
      <c r="P386" s="944">
        <f t="shared" si="270"/>
        <v>0</v>
      </c>
      <c r="R386" s="913" t="b">
        <f t="shared" si="205"/>
        <v>0</v>
      </c>
      <c r="S386" s="913" t="s">
        <v>1216</v>
      </c>
      <c r="AB386" s="1629"/>
      <c r="AC386" s="924"/>
    </row>
    <row r="387" spans="1:29" x14ac:dyDescent="0.25">
      <c r="A387" s="924" t="s">
        <v>1847</v>
      </c>
      <c r="B387" s="1001">
        <v>1</v>
      </c>
      <c r="C387" s="1002">
        <f>+'xx17revised SUMMARY - other'!N10</f>
        <v>0.18886620318757999</v>
      </c>
      <c r="D387" s="1002">
        <f>B387-C387</f>
        <v>0.81113379681242004</v>
      </c>
      <c r="E387" s="1540">
        <v>165621.93</v>
      </c>
      <c r="F387" s="1541">
        <v>548152.47</v>
      </c>
      <c r="G387" s="1542">
        <v>713774.4</v>
      </c>
      <c r="H387" s="1553">
        <f t="shared" si="266"/>
        <v>134341.54491630086</v>
      </c>
      <c r="I387" s="1553">
        <f t="shared" si="266"/>
        <v>444624.99422320613</v>
      </c>
      <c r="J387" s="1554">
        <f>+H387+I387</f>
        <v>578966.53913950699</v>
      </c>
      <c r="K387" s="1552">
        <f t="shared" si="267"/>
        <v>31280.385083699148</v>
      </c>
      <c r="L387" s="1553">
        <f t="shared" si="267"/>
        <v>103527.47577679384</v>
      </c>
      <c r="M387" s="1554">
        <f>+K387+L387</f>
        <v>134807.86086049298</v>
      </c>
      <c r="N387" s="962">
        <f t="shared" ref="N387" si="271">+E387-(H387+K387)</f>
        <v>0</v>
      </c>
      <c r="O387" s="963">
        <f t="shared" ref="O387" si="272">+F387-(I387+L387)</f>
        <v>0</v>
      </c>
      <c r="P387" s="964">
        <f t="shared" ref="P387" si="273">+G387-(J387+M387)</f>
        <v>0</v>
      </c>
      <c r="Q387" s="1489">
        <f>+J387-'17NM_Flex Cost'!H83</f>
        <v>0</v>
      </c>
      <c r="R387" s="913" t="b">
        <f t="shared" si="205"/>
        <v>0</v>
      </c>
      <c r="S387" s="924" t="s">
        <v>1783</v>
      </c>
      <c r="AB387" s="1629"/>
      <c r="AC387" s="924"/>
    </row>
    <row r="388" spans="1:29" x14ac:dyDescent="0.25">
      <c r="A388" s="917" t="s">
        <v>1848</v>
      </c>
      <c r="B388" s="998"/>
      <c r="C388" s="999"/>
      <c r="D388" s="999"/>
      <c r="E388" s="1527"/>
      <c r="F388" s="2766"/>
      <c r="G388" s="2770"/>
      <c r="H388" s="2766"/>
      <c r="I388" s="1528"/>
      <c r="J388" s="1529"/>
      <c r="K388" s="1530"/>
      <c r="L388" s="1528"/>
      <c r="M388" s="1529"/>
      <c r="N388" s="971"/>
      <c r="O388" s="934"/>
      <c r="P388" s="935"/>
      <c r="R388" s="913" t="b">
        <f t="shared" ref="R388:R451" si="274">A388=S388</f>
        <v>0</v>
      </c>
      <c r="S388" s="917" t="s">
        <v>1784</v>
      </c>
      <c r="AB388" s="1629"/>
      <c r="AC388" s="924"/>
    </row>
    <row r="389" spans="1:29" x14ac:dyDescent="0.25">
      <c r="A389" s="913" t="s">
        <v>1325</v>
      </c>
      <c r="B389" s="975"/>
      <c r="C389" s="952"/>
      <c r="D389" s="952"/>
      <c r="E389" s="1537"/>
      <c r="F389" s="1538">
        <v>370076.43</v>
      </c>
      <c r="G389" s="1539">
        <v>370076.43</v>
      </c>
      <c r="H389" s="1538">
        <f t="shared" ref="H389:I393" si="275">E389*$D$393</f>
        <v>0</v>
      </c>
      <c r="I389" s="1538">
        <f t="shared" si="275"/>
        <v>282490.74763601966</v>
      </c>
      <c r="J389" s="1539">
        <f>+H389+I389</f>
        <v>282490.74763601966</v>
      </c>
      <c r="K389" s="1537">
        <f t="shared" ref="K389:L393" si="276">+E389*$C$393</f>
        <v>0</v>
      </c>
      <c r="L389" s="1538">
        <f t="shared" si="276"/>
        <v>87585.682363980348</v>
      </c>
      <c r="M389" s="1539">
        <f>+K389+L389</f>
        <v>87585.682363980348</v>
      </c>
      <c r="N389" s="942">
        <f t="shared" ref="N389:N392" si="277">+E389-(H389+K389)</f>
        <v>0</v>
      </c>
      <c r="O389" s="943">
        <f t="shared" ref="O389:O392" si="278">+F389-(I389+L389)</f>
        <v>0</v>
      </c>
      <c r="P389" s="994">
        <f t="shared" ref="P389:P392" si="279">+G389-(J389+M389)</f>
        <v>0</v>
      </c>
      <c r="R389" s="913" t="b">
        <f t="shared" si="274"/>
        <v>0</v>
      </c>
      <c r="S389" s="913" t="s">
        <v>1214</v>
      </c>
      <c r="AB389" s="1629"/>
      <c r="AC389" s="924"/>
    </row>
    <row r="390" spans="1:29" x14ac:dyDescent="0.25">
      <c r="A390" s="913" t="s">
        <v>1326</v>
      </c>
      <c r="B390" s="975"/>
      <c r="C390" s="952"/>
      <c r="D390" s="952"/>
      <c r="E390" s="1537"/>
      <c r="F390" s="1538">
        <v>59014.34</v>
      </c>
      <c r="G390" s="1539">
        <v>59014.34</v>
      </c>
      <c r="H390" s="1538">
        <f t="shared" si="275"/>
        <v>0</v>
      </c>
      <c r="I390" s="1538">
        <f t="shared" si="275"/>
        <v>45047.465000260243</v>
      </c>
      <c r="J390" s="1539">
        <f>+H390+I390</f>
        <v>45047.465000260243</v>
      </c>
      <c r="K390" s="1537">
        <f t="shared" si="276"/>
        <v>0</v>
      </c>
      <c r="L390" s="1538">
        <f t="shared" si="276"/>
        <v>13966.874999739755</v>
      </c>
      <c r="M390" s="1539">
        <f>+K390+L390</f>
        <v>13966.874999739755</v>
      </c>
      <c r="N390" s="942">
        <f t="shared" si="277"/>
        <v>0</v>
      </c>
      <c r="O390" s="943">
        <f t="shared" si="278"/>
        <v>0</v>
      </c>
      <c r="P390" s="944">
        <f t="shared" si="279"/>
        <v>0</v>
      </c>
      <c r="R390" s="913" t="b">
        <f t="shared" si="274"/>
        <v>0</v>
      </c>
      <c r="S390" s="913" t="s">
        <v>1215</v>
      </c>
      <c r="AB390" s="1629"/>
      <c r="AC390" s="924"/>
    </row>
    <row r="391" spans="1:29" x14ac:dyDescent="0.25">
      <c r="A391" s="913" t="s">
        <v>1327</v>
      </c>
      <c r="B391" s="975"/>
      <c r="C391" s="952"/>
      <c r="D391" s="952"/>
      <c r="E391" s="1537">
        <v>27596.39</v>
      </c>
      <c r="F391" s="1538"/>
      <c r="G391" s="1539">
        <v>27596.39</v>
      </c>
      <c r="H391" s="1538">
        <f t="shared" si="275"/>
        <v>21065.175221116289</v>
      </c>
      <c r="I391" s="1538">
        <f t="shared" si="275"/>
        <v>0</v>
      </c>
      <c r="J391" s="1539">
        <f>+H391+I391</f>
        <v>21065.175221116289</v>
      </c>
      <c r="K391" s="1537">
        <f t="shared" si="276"/>
        <v>6531.2147788837119</v>
      </c>
      <c r="L391" s="1538">
        <f t="shared" si="276"/>
        <v>0</v>
      </c>
      <c r="M391" s="1539">
        <f>+K391+L391</f>
        <v>6531.2147788837119</v>
      </c>
      <c r="N391" s="942">
        <f t="shared" si="277"/>
        <v>0</v>
      </c>
      <c r="O391" s="943">
        <f t="shared" si="278"/>
        <v>0</v>
      </c>
      <c r="P391" s="944">
        <f t="shared" si="279"/>
        <v>0</v>
      </c>
      <c r="R391" s="913" t="b">
        <f t="shared" si="274"/>
        <v>0</v>
      </c>
      <c r="S391" s="913" t="s">
        <v>536</v>
      </c>
      <c r="AB391" s="1629"/>
      <c r="AC391" s="924"/>
    </row>
    <row r="392" spans="1:29" x14ac:dyDescent="0.25">
      <c r="A392" s="913" t="s">
        <v>1328</v>
      </c>
      <c r="B392" s="975"/>
      <c r="C392" s="952"/>
      <c r="D392" s="952"/>
      <c r="E392" s="1537">
        <v>59663.54</v>
      </c>
      <c r="F392" s="1538"/>
      <c r="G392" s="1539">
        <v>59663.54</v>
      </c>
      <c r="H392" s="1538">
        <f t="shared" si="275"/>
        <v>45543.019373623887</v>
      </c>
      <c r="I392" s="1538">
        <f t="shared" si="275"/>
        <v>0</v>
      </c>
      <c r="J392" s="1539">
        <f>+H392+I392</f>
        <v>45543.019373623887</v>
      </c>
      <c r="K392" s="1537">
        <f t="shared" si="276"/>
        <v>14120.520626376114</v>
      </c>
      <c r="L392" s="1538">
        <f t="shared" si="276"/>
        <v>0</v>
      </c>
      <c r="M392" s="1539">
        <f>+K392+L392</f>
        <v>14120.520626376114</v>
      </c>
      <c r="N392" s="942">
        <f t="shared" si="277"/>
        <v>0</v>
      </c>
      <c r="O392" s="943">
        <f t="shared" si="278"/>
        <v>0</v>
      </c>
      <c r="P392" s="944">
        <f t="shared" si="279"/>
        <v>0</v>
      </c>
      <c r="R392" s="913" t="b">
        <f t="shared" si="274"/>
        <v>0</v>
      </c>
      <c r="S392" s="913" t="s">
        <v>1216</v>
      </c>
      <c r="AB392" s="1629"/>
      <c r="AC392" s="924"/>
    </row>
    <row r="393" spans="1:29" x14ac:dyDescent="0.25">
      <c r="A393" s="924" t="s">
        <v>1848</v>
      </c>
      <c r="B393" s="1001">
        <v>1</v>
      </c>
      <c r="C393" s="1002">
        <f>+'xx17revised SUMMARY - other'!N11</f>
        <v>0.2366691722679565</v>
      </c>
      <c r="D393" s="1002">
        <f>B393-C393</f>
        <v>0.76333082773204353</v>
      </c>
      <c r="E393" s="1540">
        <v>87259.93</v>
      </c>
      <c r="F393" s="1541">
        <v>429090.77</v>
      </c>
      <c r="G393" s="1542">
        <v>516350.7</v>
      </c>
      <c r="H393" s="1553">
        <f t="shared" si="275"/>
        <v>66608.194594740169</v>
      </c>
      <c r="I393" s="1553">
        <f t="shared" si="275"/>
        <v>327538.21263627993</v>
      </c>
      <c r="J393" s="1554">
        <f>+H393+I393</f>
        <v>394146.4072310201</v>
      </c>
      <c r="K393" s="1552">
        <f t="shared" si="276"/>
        <v>20651.735405259824</v>
      </c>
      <c r="L393" s="1553">
        <f t="shared" si="276"/>
        <v>101552.5573637201</v>
      </c>
      <c r="M393" s="1554">
        <f>+K393+L393</f>
        <v>122204.29276897993</v>
      </c>
      <c r="N393" s="962">
        <f t="shared" ref="N393" si="280">+E393-(H393+K393)</f>
        <v>0</v>
      </c>
      <c r="O393" s="963">
        <f t="shared" ref="O393" si="281">+F393-(I393+L393)</f>
        <v>0</v>
      </c>
      <c r="P393" s="964">
        <f t="shared" ref="P393" si="282">+G393-(J393+M393)</f>
        <v>0</v>
      </c>
      <c r="Q393" s="1489">
        <f>+J393-'17NM_Flex Cost'!H84</f>
        <v>0</v>
      </c>
      <c r="R393" s="913" t="b">
        <f t="shared" si="274"/>
        <v>0</v>
      </c>
      <c r="S393" s="924" t="s">
        <v>1784</v>
      </c>
      <c r="AB393" s="1629"/>
      <c r="AC393" s="924"/>
    </row>
    <row r="394" spans="1:29" x14ac:dyDescent="0.25">
      <c r="A394" s="917" t="s">
        <v>2049</v>
      </c>
      <c r="B394" s="998"/>
      <c r="C394" s="999"/>
      <c r="D394" s="999"/>
      <c r="E394" s="1527"/>
      <c r="F394" s="2766"/>
      <c r="G394" s="2770"/>
      <c r="H394" s="2766"/>
      <c r="I394" s="1528"/>
      <c r="J394" s="1529"/>
      <c r="K394" s="1530"/>
      <c r="L394" s="1528"/>
      <c r="M394" s="1529"/>
      <c r="N394" s="971"/>
      <c r="O394" s="934"/>
      <c r="P394" s="935"/>
      <c r="Q394" s="1975" t="s">
        <v>2279</v>
      </c>
      <c r="R394" s="913" t="b">
        <f t="shared" si="274"/>
        <v>0</v>
      </c>
      <c r="S394" s="917" t="s">
        <v>4171</v>
      </c>
      <c r="AB394" s="1629"/>
      <c r="AC394" s="924"/>
    </row>
    <row r="395" spans="1:29" x14ac:dyDescent="0.25">
      <c r="A395" s="913" t="s">
        <v>1325</v>
      </c>
      <c r="B395" s="975"/>
      <c r="C395" s="952"/>
      <c r="D395" s="952"/>
      <c r="E395" s="1537"/>
      <c r="F395" s="1538">
        <v>418494.97</v>
      </c>
      <c r="G395" s="1539">
        <v>418494.97</v>
      </c>
      <c r="H395" s="1538">
        <f t="shared" ref="H395:I399" si="283">E395*$D$399</f>
        <v>0</v>
      </c>
      <c r="I395" s="1538">
        <f t="shared" si="283"/>
        <v>418494.97</v>
      </c>
      <c r="J395" s="1539">
        <f>+H395+I395</f>
        <v>418494.97</v>
      </c>
      <c r="K395" s="1537">
        <f t="shared" ref="K395:L399" si="284">+E395*$C$399</f>
        <v>0</v>
      </c>
      <c r="L395" s="1538">
        <f t="shared" si="284"/>
        <v>0</v>
      </c>
      <c r="M395" s="1539">
        <f>+K395+L395</f>
        <v>0</v>
      </c>
      <c r="N395" s="942">
        <f t="shared" ref="N395:N399" si="285">+E395-(H395+K395)</f>
        <v>0</v>
      </c>
      <c r="O395" s="943">
        <f t="shared" ref="O395:O399" si="286">+F395-(I395+L395)</f>
        <v>0</v>
      </c>
      <c r="P395" s="994">
        <f t="shared" ref="P395:P399" si="287">+G395-(J395+M395)</f>
        <v>0</v>
      </c>
      <c r="Q395" s="1975" t="s">
        <v>2279</v>
      </c>
      <c r="R395" s="913" t="b">
        <f t="shared" si="274"/>
        <v>0</v>
      </c>
      <c r="S395" s="913" t="s">
        <v>1214</v>
      </c>
      <c r="AB395" s="1629"/>
      <c r="AC395" s="924"/>
    </row>
    <row r="396" spans="1:29" x14ac:dyDescent="0.25">
      <c r="A396" s="913" t="s">
        <v>1326</v>
      </c>
      <c r="B396" s="975"/>
      <c r="C396" s="952"/>
      <c r="D396" s="952"/>
      <c r="E396" s="1537"/>
      <c r="F396" s="1538">
        <v>90845.45</v>
      </c>
      <c r="G396" s="1539">
        <v>90845.45</v>
      </c>
      <c r="H396" s="1538">
        <f t="shared" si="283"/>
        <v>0</v>
      </c>
      <c r="I396" s="1538">
        <f t="shared" si="283"/>
        <v>90845.45</v>
      </c>
      <c r="J396" s="1539">
        <f>+H396+I396</f>
        <v>90845.45</v>
      </c>
      <c r="K396" s="1537">
        <f t="shared" si="284"/>
        <v>0</v>
      </c>
      <c r="L396" s="1538">
        <f t="shared" si="284"/>
        <v>0</v>
      </c>
      <c r="M396" s="1539">
        <f>+K396+L396</f>
        <v>0</v>
      </c>
      <c r="N396" s="942">
        <f t="shared" si="285"/>
        <v>0</v>
      </c>
      <c r="O396" s="943">
        <f t="shared" si="286"/>
        <v>0</v>
      </c>
      <c r="P396" s="944">
        <f t="shared" si="287"/>
        <v>0</v>
      </c>
      <c r="Q396" s="1975" t="s">
        <v>2279</v>
      </c>
      <c r="R396" s="913" t="b">
        <f t="shared" si="274"/>
        <v>0</v>
      </c>
      <c r="S396" s="913" t="s">
        <v>1215</v>
      </c>
      <c r="AB396" s="1629"/>
      <c r="AC396" s="924"/>
    </row>
    <row r="397" spans="1:29" x14ac:dyDescent="0.25">
      <c r="A397" s="913" t="s">
        <v>1327</v>
      </c>
      <c r="B397" s="975"/>
      <c r="C397" s="952"/>
      <c r="D397" s="952"/>
      <c r="E397" s="1537">
        <v>0.2</v>
      </c>
      <c r="F397" s="1538"/>
      <c r="G397" s="1539">
        <v>0.2</v>
      </c>
      <c r="H397" s="1538">
        <f t="shared" si="283"/>
        <v>0.2</v>
      </c>
      <c r="I397" s="1538">
        <f t="shared" si="283"/>
        <v>0</v>
      </c>
      <c r="J397" s="1539">
        <f>+H397+I397</f>
        <v>0.2</v>
      </c>
      <c r="K397" s="1537">
        <f t="shared" si="284"/>
        <v>0</v>
      </c>
      <c r="L397" s="1538">
        <f t="shared" si="284"/>
        <v>0</v>
      </c>
      <c r="M397" s="1539">
        <f>+K397+L397</f>
        <v>0</v>
      </c>
      <c r="N397" s="942">
        <f t="shared" si="285"/>
        <v>0</v>
      </c>
      <c r="O397" s="943">
        <f t="shared" si="286"/>
        <v>0</v>
      </c>
      <c r="P397" s="944">
        <f t="shared" si="287"/>
        <v>0</v>
      </c>
      <c r="Q397" s="1975" t="s">
        <v>2279</v>
      </c>
      <c r="R397" s="913" t="b">
        <f t="shared" si="274"/>
        <v>0</v>
      </c>
      <c r="S397" s="913" t="s">
        <v>536</v>
      </c>
      <c r="AB397" s="1629"/>
      <c r="AC397" s="924"/>
    </row>
    <row r="398" spans="1:29" x14ac:dyDescent="0.25">
      <c r="A398" s="913" t="s">
        <v>1328</v>
      </c>
      <c r="B398" s="975"/>
      <c r="C398" s="952"/>
      <c r="D398" s="952"/>
      <c r="E398" s="1537">
        <v>59424.46</v>
      </c>
      <c r="F398" s="1538"/>
      <c r="G398" s="1539">
        <v>59424.46</v>
      </c>
      <c r="H398" s="1538">
        <f t="shared" si="283"/>
        <v>59424.46</v>
      </c>
      <c r="I398" s="1538">
        <f t="shared" si="283"/>
        <v>0</v>
      </c>
      <c r="J398" s="1539">
        <f>+H398+I398</f>
        <v>59424.46</v>
      </c>
      <c r="K398" s="1537">
        <f t="shared" si="284"/>
        <v>0</v>
      </c>
      <c r="L398" s="1538">
        <f t="shared" si="284"/>
        <v>0</v>
      </c>
      <c r="M398" s="1539">
        <f>+K398+L398</f>
        <v>0</v>
      </c>
      <c r="N398" s="942">
        <f t="shared" si="285"/>
        <v>0</v>
      </c>
      <c r="O398" s="943">
        <f t="shared" si="286"/>
        <v>0</v>
      </c>
      <c r="P398" s="944">
        <f t="shared" si="287"/>
        <v>0</v>
      </c>
      <c r="Q398" s="1975" t="s">
        <v>2279</v>
      </c>
      <c r="R398" s="913" t="b">
        <f t="shared" si="274"/>
        <v>0</v>
      </c>
      <c r="S398" s="913" t="s">
        <v>1216</v>
      </c>
      <c r="AB398" s="1629"/>
      <c r="AC398" s="924"/>
    </row>
    <row r="399" spans="1:29" x14ac:dyDescent="0.25">
      <c r="A399" s="1969" t="s">
        <v>2049</v>
      </c>
      <c r="B399" s="1358">
        <v>1</v>
      </c>
      <c r="C399" s="2416">
        <v>0</v>
      </c>
      <c r="D399" s="1359">
        <f>B399-C399</f>
        <v>1</v>
      </c>
      <c r="E399" s="1540">
        <v>59424.659999999996</v>
      </c>
      <c r="F399" s="1541">
        <v>509340.42</v>
      </c>
      <c r="G399" s="1542">
        <v>568765.07999999996</v>
      </c>
      <c r="H399" s="1553">
        <f t="shared" si="283"/>
        <v>59424.659999999996</v>
      </c>
      <c r="I399" s="1553">
        <f t="shared" si="283"/>
        <v>509340.42</v>
      </c>
      <c r="J399" s="1554">
        <f>+H399+I399</f>
        <v>568765.07999999996</v>
      </c>
      <c r="K399" s="1552">
        <f t="shared" si="284"/>
        <v>0</v>
      </c>
      <c r="L399" s="1553">
        <f t="shared" si="284"/>
        <v>0</v>
      </c>
      <c r="M399" s="1554">
        <f>+K399+L399</f>
        <v>0</v>
      </c>
      <c r="N399" s="962">
        <f t="shared" si="285"/>
        <v>0</v>
      </c>
      <c r="O399" s="963">
        <f t="shared" si="286"/>
        <v>0</v>
      </c>
      <c r="P399" s="964">
        <f t="shared" si="287"/>
        <v>0</v>
      </c>
      <c r="Q399" s="1489">
        <f>+J399-'17NM_Flex Cost'!H85</f>
        <v>0</v>
      </c>
      <c r="R399" s="913" t="b">
        <f t="shared" si="274"/>
        <v>0</v>
      </c>
      <c r="S399" s="1969" t="s">
        <v>4171</v>
      </c>
      <c r="AB399" s="1629"/>
      <c r="AC399" s="924"/>
    </row>
    <row r="400" spans="1:29" x14ac:dyDescent="0.25">
      <c r="A400" s="917" t="s">
        <v>1849</v>
      </c>
      <c r="B400" s="998"/>
      <c r="C400" s="999"/>
      <c r="D400" s="999"/>
      <c r="E400" s="1527"/>
      <c r="F400" s="2766"/>
      <c r="G400" s="2770"/>
      <c r="H400" s="2766"/>
      <c r="I400" s="1528"/>
      <c r="J400" s="1529"/>
      <c r="K400" s="1530"/>
      <c r="L400" s="1528"/>
      <c r="M400" s="1529"/>
      <c r="N400" s="971"/>
      <c r="O400" s="934"/>
      <c r="P400" s="935"/>
      <c r="R400" s="913" t="b">
        <f t="shared" si="274"/>
        <v>0</v>
      </c>
      <c r="S400" s="917" t="s">
        <v>1795</v>
      </c>
      <c r="AB400" s="1629"/>
      <c r="AC400" s="924"/>
    </row>
    <row r="401" spans="1:29" x14ac:dyDescent="0.25">
      <c r="A401" s="913" t="s">
        <v>1325</v>
      </c>
      <c r="B401" s="975"/>
      <c r="C401" s="952"/>
      <c r="D401" s="952"/>
      <c r="E401" s="1537"/>
      <c r="F401" s="1538">
        <v>1713343</v>
      </c>
      <c r="G401" s="1539">
        <v>1713343</v>
      </c>
      <c r="H401" s="1538">
        <f t="shared" ref="H401:I405" si="288">E401*$D$405</f>
        <v>0</v>
      </c>
      <c r="I401" s="1538">
        <f t="shared" si="288"/>
        <v>282135.0642142265</v>
      </c>
      <c r="J401" s="1539">
        <f>+H401+I401</f>
        <v>282135.0642142265</v>
      </c>
      <c r="K401" s="1537">
        <f t="shared" ref="K401:L405" si="289">+E401*$C$405</f>
        <v>0</v>
      </c>
      <c r="L401" s="1538">
        <f t="shared" si="289"/>
        <v>1431207.9357857734</v>
      </c>
      <c r="M401" s="1539">
        <f>+K401+L401</f>
        <v>1431207.9357857734</v>
      </c>
      <c r="N401" s="942">
        <f t="shared" ref="N401:N404" si="290">+E401-(H401+K401)</f>
        <v>0</v>
      </c>
      <c r="O401" s="943">
        <f t="shared" ref="O401:O404" si="291">+F401-(I401+L401)</f>
        <v>0</v>
      </c>
      <c r="P401" s="994">
        <f t="shared" ref="P401:P404" si="292">+G401-(J401+M401)</f>
        <v>0</v>
      </c>
      <c r="R401" s="913" t="b">
        <f t="shared" si="274"/>
        <v>0</v>
      </c>
      <c r="S401" s="913" t="s">
        <v>1214</v>
      </c>
      <c r="AB401" s="1629" t="b">
        <f t="shared" ref="AB401:AB432" si="293">A472=AC401</f>
        <v>1</v>
      </c>
      <c r="AC401" s="917" t="s">
        <v>1851</v>
      </c>
    </row>
    <row r="402" spans="1:29" x14ac:dyDescent="0.25">
      <c r="A402" s="913" t="s">
        <v>1326</v>
      </c>
      <c r="B402" s="975"/>
      <c r="C402" s="952"/>
      <c r="D402" s="952"/>
      <c r="E402" s="1537"/>
      <c r="F402" s="1538">
        <v>167110.82</v>
      </c>
      <c r="G402" s="1539">
        <v>167110.82</v>
      </c>
      <c r="H402" s="1538">
        <f t="shared" si="288"/>
        <v>0</v>
      </c>
      <c r="I402" s="1538">
        <f t="shared" si="288"/>
        <v>27518.028749405137</v>
      </c>
      <c r="J402" s="1539">
        <f>+H402+I402</f>
        <v>27518.028749405137</v>
      </c>
      <c r="K402" s="1537">
        <f t="shared" si="289"/>
        <v>0</v>
      </c>
      <c r="L402" s="1538">
        <f t="shared" si="289"/>
        <v>139592.79125059486</v>
      </c>
      <c r="M402" s="1539">
        <f>+K402+L402</f>
        <v>139592.79125059486</v>
      </c>
      <c r="N402" s="942">
        <f t="shared" si="290"/>
        <v>0</v>
      </c>
      <c r="O402" s="943">
        <f t="shared" si="291"/>
        <v>0</v>
      </c>
      <c r="P402" s="944">
        <f t="shared" si="292"/>
        <v>0</v>
      </c>
      <c r="R402" s="913" t="b">
        <f t="shared" si="274"/>
        <v>0</v>
      </c>
      <c r="S402" s="913" t="s">
        <v>1215</v>
      </c>
      <c r="AB402" s="1629" t="b">
        <f t="shared" si="293"/>
        <v>1</v>
      </c>
      <c r="AC402" s="913" t="s">
        <v>1325</v>
      </c>
    </row>
    <row r="403" spans="1:29" x14ac:dyDescent="0.25">
      <c r="A403" s="913" t="s">
        <v>1327</v>
      </c>
      <c r="B403" s="975"/>
      <c r="C403" s="952"/>
      <c r="D403" s="952"/>
      <c r="E403" s="1537">
        <v>382543.84</v>
      </c>
      <c r="F403" s="1538"/>
      <c r="G403" s="1539">
        <v>382543.84</v>
      </c>
      <c r="H403" s="1538">
        <f t="shared" si="288"/>
        <v>62993.242370708489</v>
      </c>
      <c r="I403" s="1538">
        <f t="shared" si="288"/>
        <v>0</v>
      </c>
      <c r="J403" s="1539">
        <f>+H403+I403</f>
        <v>62993.242370708489</v>
      </c>
      <c r="K403" s="1537">
        <f t="shared" si="289"/>
        <v>319550.59762929153</v>
      </c>
      <c r="L403" s="1538">
        <f t="shared" si="289"/>
        <v>0</v>
      </c>
      <c r="M403" s="1539">
        <f>+K403+L403</f>
        <v>319550.59762929153</v>
      </c>
      <c r="N403" s="942">
        <f t="shared" si="290"/>
        <v>0</v>
      </c>
      <c r="O403" s="943">
        <f t="shared" si="291"/>
        <v>0</v>
      </c>
      <c r="P403" s="944">
        <f t="shared" si="292"/>
        <v>0</v>
      </c>
      <c r="R403" s="913" t="b">
        <f t="shared" si="274"/>
        <v>0</v>
      </c>
      <c r="S403" s="913" t="s">
        <v>536</v>
      </c>
      <c r="AB403" s="1629" t="b">
        <f t="shared" si="293"/>
        <v>1</v>
      </c>
      <c r="AC403" s="913" t="s">
        <v>1326</v>
      </c>
    </row>
    <row r="404" spans="1:29" x14ac:dyDescent="0.25">
      <c r="A404" s="913" t="s">
        <v>1328</v>
      </c>
      <c r="B404" s="975"/>
      <c r="C404" s="952"/>
      <c r="D404" s="952"/>
      <c r="E404" s="1537">
        <v>574217.96</v>
      </c>
      <c r="F404" s="1538"/>
      <c r="G404" s="1539">
        <v>574217.96</v>
      </c>
      <c r="H404" s="1538">
        <f t="shared" si="288"/>
        <v>94556.093565364397</v>
      </c>
      <c r="I404" s="1538">
        <f t="shared" si="288"/>
        <v>0</v>
      </c>
      <c r="J404" s="1539">
        <f>+H404+I404</f>
        <v>94556.093565364397</v>
      </c>
      <c r="K404" s="1537">
        <f t="shared" si="289"/>
        <v>479661.86643463559</v>
      </c>
      <c r="L404" s="1538">
        <f t="shared" si="289"/>
        <v>0</v>
      </c>
      <c r="M404" s="1539">
        <f>+K404+L404</f>
        <v>479661.86643463559</v>
      </c>
      <c r="N404" s="942">
        <f t="shared" si="290"/>
        <v>0</v>
      </c>
      <c r="O404" s="943">
        <f t="shared" si="291"/>
        <v>0</v>
      </c>
      <c r="P404" s="944">
        <f t="shared" si="292"/>
        <v>0</v>
      </c>
      <c r="R404" s="913" t="b">
        <f t="shared" si="274"/>
        <v>0</v>
      </c>
      <c r="S404" s="913" t="s">
        <v>1216</v>
      </c>
      <c r="AB404" s="1629" t="b">
        <f t="shared" si="293"/>
        <v>1</v>
      </c>
      <c r="AC404" s="913" t="s">
        <v>1327</v>
      </c>
    </row>
    <row r="405" spans="1:29" x14ac:dyDescent="0.25">
      <c r="A405" s="924" t="s">
        <v>1849</v>
      </c>
      <c r="B405" s="1001">
        <v>1</v>
      </c>
      <c r="C405" s="1002">
        <f>+'xx17revised SUMMARY - other'!N14</f>
        <v>0.83533065812611573</v>
      </c>
      <c r="D405" s="1002">
        <f>B405-C405</f>
        <v>0.16466934187388427</v>
      </c>
      <c r="E405" s="1540">
        <v>956761.8</v>
      </c>
      <c r="F405" s="1541">
        <v>1880453.82</v>
      </c>
      <c r="G405" s="1542">
        <v>2837215.62</v>
      </c>
      <c r="H405" s="1553">
        <f t="shared" si="288"/>
        <v>157549.33593607289</v>
      </c>
      <c r="I405" s="1553">
        <f t="shared" si="288"/>
        <v>309653.09296363161</v>
      </c>
      <c r="J405" s="1554">
        <f>+H405+I405</f>
        <v>467202.42889970448</v>
      </c>
      <c r="K405" s="1552">
        <f t="shared" si="289"/>
        <v>799212.46406392718</v>
      </c>
      <c r="L405" s="1553">
        <f t="shared" si="289"/>
        <v>1570800.7270363683</v>
      </c>
      <c r="M405" s="1554">
        <f>+K405+L405</f>
        <v>2370013.1911002956</v>
      </c>
      <c r="N405" s="962">
        <f t="shared" ref="N405" si="294">+E405-(H405+K405)</f>
        <v>0</v>
      </c>
      <c r="O405" s="963">
        <f t="shared" ref="O405" si="295">+F405-(I405+L405)</f>
        <v>0</v>
      </c>
      <c r="P405" s="964">
        <f t="shared" ref="P405" si="296">+G405-(J405+M405)</f>
        <v>0</v>
      </c>
      <c r="Q405" s="1489">
        <f>+J405-'17NM_Flex Cost'!H86</f>
        <v>0</v>
      </c>
      <c r="R405" s="913" t="b">
        <f t="shared" si="274"/>
        <v>0</v>
      </c>
      <c r="S405" s="924" t="s">
        <v>1795</v>
      </c>
      <c r="AB405" s="1629" t="b">
        <f t="shared" si="293"/>
        <v>1</v>
      </c>
      <c r="AC405" s="913" t="s">
        <v>1328</v>
      </c>
    </row>
    <row r="406" spans="1:29" x14ac:dyDescent="0.25">
      <c r="A406" s="917" t="s">
        <v>1373</v>
      </c>
      <c r="B406" s="998"/>
      <c r="C406" s="999"/>
      <c r="D406" s="999"/>
      <c r="E406" s="1527"/>
      <c r="F406" s="2766"/>
      <c r="G406" s="2770"/>
      <c r="H406" s="2766"/>
      <c r="I406" s="1528"/>
      <c r="J406" s="1529"/>
      <c r="K406" s="1530"/>
      <c r="L406" s="1528"/>
      <c r="M406" s="1529"/>
      <c r="N406" s="971"/>
      <c r="O406" s="934"/>
      <c r="P406" s="935"/>
      <c r="R406" s="913" t="b">
        <f t="shared" si="274"/>
        <v>0</v>
      </c>
      <c r="S406" s="917" t="s">
        <v>1559</v>
      </c>
      <c r="AB406" s="1629" t="b">
        <f t="shared" si="293"/>
        <v>1</v>
      </c>
      <c r="AC406" s="1356" t="s">
        <v>1851</v>
      </c>
    </row>
    <row r="407" spans="1:29" x14ac:dyDescent="0.25">
      <c r="A407" s="913" t="s">
        <v>1325</v>
      </c>
      <c r="B407" s="975"/>
      <c r="C407" s="952"/>
      <c r="D407" s="952"/>
      <c r="E407" s="1537"/>
      <c r="F407" s="1538">
        <v>932227.13</v>
      </c>
      <c r="G407" s="1539">
        <v>932227.13</v>
      </c>
      <c r="H407" s="1538">
        <f t="shared" ref="H407:I411" si="297">E407*$D$411</f>
        <v>0</v>
      </c>
      <c r="I407" s="1538">
        <f t="shared" si="297"/>
        <v>112534.76813692688</v>
      </c>
      <c r="J407" s="1539">
        <f>+H407+I407</f>
        <v>112534.76813692688</v>
      </c>
      <c r="K407" s="1537">
        <f t="shared" ref="K407:L411" si="298">+E407*$C$411</f>
        <v>0</v>
      </c>
      <c r="L407" s="1538">
        <f t="shared" si="298"/>
        <v>819692.36186307308</v>
      </c>
      <c r="M407" s="1539">
        <f>+K407+L407</f>
        <v>819692.36186307308</v>
      </c>
      <c r="N407" s="942">
        <f t="shared" ref="N407:P411" si="299">+E407-(H407+K407)</f>
        <v>0</v>
      </c>
      <c r="O407" s="943">
        <f t="shared" si="299"/>
        <v>0</v>
      </c>
      <c r="P407" s="994">
        <f t="shared" si="299"/>
        <v>0</v>
      </c>
      <c r="R407" s="913" t="b">
        <f t="shared" si="274"/>
        <v>0</v>
      </c>
      <c r="S407" s="913" t="s">
        <v>1214</v>
      </c>
      <c r="AB407" s="1629" t="b">
        <f t="shared" si="293"/>
        <v>0</v>
      </c>
      <c r="AC407" s="917" t="s">
        <v>1852</v>
      </c>
    </row>
    <row r="408" spans="1:29" x14ac:dyDescent="0.25">
      <c r="A408" s="913" t="s">
        <v>1326</v>
      </c>
      <c r="B408" s="975"/>
      <c r="C408" s="952"/>
      <c r="D408" s="952"/>
      <c r="E408" s="1537"/>
      <c r="F408" s="1538">
        <v>994079.23</v>
      </c>
      <c r="G408" s="1539">
        <v>994079.23</v>
      </c>
      <c r="H408" s="1538">
        <f t="shared" si="297"/>
        <v>0</v>
      </c>
      <c r="I408" s="1538">
        <f t="shared" si="297"/>
        <v>120001.30875593034</v>
      </c>
      <c r="J408" s="1539">
        <f>+H408+I408</f>
        <v>120001.30875593034</v>
      </c>
      <c r="K408" s="1537">
        <f t="shared" si="298"/>
        <v>0</v>
      </c>
      <c r="L408" s="1538">
        <f t="shared" si="298"/>
        <v>874077.9212440697</v>
      </c>
      <c r="M408" s="1539">
        <f>+K408+L408</f>
        <v>874077.9212440697</v>
      </c>
      <c r="N408" s="942">
        <f t="shared" si="299"/>
        <v>0</v>
      </c>
      <c r="O408" s="943">
        <f t="shared" si="299"/>
        <v>0</v>
      </c>
      <c r="P408" s="944">
        <f t="shared" si="299"/>
        <v>0</v>
      </c>
      <c r="R408" s="913" t="b">
        <f t="shared" si="274"/>
        <v>0</v>
      </c>
      <c r="S408" s="913" t="s">
        <v>1215</v>
      </c>
      <c r="AB408" s="1629" t="b">
        <f t="shared" si="293"/>
        <v>1</v>
      </c>
      <c r="AC408" s="913" t="s">
        <v>1325</v>
      </c>
    </row>
    <row r="409" spans="1:29" x14ac:dyDescent="0.25">
      <c r="A409" s="913" t="s">
        <v>1327</v>
      </c>
      <c r="B409" s="975"/>
      <c r="C409" s="952"/>
      <c r="D409" s="952"/>
      <c r="E409" s="1537">
        <v>160287.57999999999</v>
      </c>
      <c r="F409" s="1538"/>
      <c r="G409" s="1539">
        <v>160287.57999999999</v>
      </c>
      <c r="H409" s="1538">
        <f t="shared" si="297"/>
        <v>19349.282025861139</v>
      </c>
      <c r="I409" s="1538">
        <f t="shared" si="297"/>
        <v>0</v>
      </c>
      <c r="J409" s="1539">
        <f>+H409+I409</f>
        <v>19349.282025861139</v>
      </c>
      <c r="K409" s="1537">
        <f t="shared" si="298"/>
        <v>140938.29797413884</v>
      </c>
      <c r="L409" s="1538">
        <f t="shared" si="298"/>
        <v>0</v>
      </c>
      <c r="M409" s="1539">
        <f>+K409+L409</f>
        <v>140938.29797413884</v>
      </c>
      <c r="N409" s="942">
        <f t="shared" si="299"/>
        <v>0</v>
      </c>
      <c r="O409" s="943">
        <f t="shared" si="299"/>
        <v>0</v>
      </c>
      <c r="P409" s="944">
        <f t="shared" si="299"/>
        <v>0</v>
      </c>
      <c r="R409" s="913" t="b">
        <f t="shared" si="274"/>
        <v>0</v>
      </c>
      <c r="S409" s="913" t="s">
        <v>536</v>
      </c>
      <c r="AB409" s="1629" t="b">
        <f t="shared" si="293"/>
        <v>1</v>
      </c>
      <c r="AC409" s="913" t="s">
        <v>1326</v>
      </c>
    </row>
    <row r="410" spans="1:29" x14ac:dyDescent="0.25">
      <c r="A410" s="913" t="s">
        <v>1328</v>
      </c>
      <c r="B410" s="975"/>
      <c r="C410" s="952"/>
      <c r="D410" s="952"/>
      <c r="E410" s="1537">
        <v>757792.5</v>
      </c>
      <c r="F410" s="1538"/>
      <c r="G410" s="1539">
        <v>757792.5</v>
      </c>
      <c r="H410" s="1538">
        <f t="shared" si="297"/>
        <v>91477.710247932991</v>
      </c>
      <c r="I410" s="1538">
        <f t="shared" si="297"/>
        <v>0</v>
      </c>
      <c r="J410" s="1539">
        <f>+H410+I410</f>
        <v>91477.710247932991</v>
      </c>
      <c r="K410" s="1537">
        <f t="shared" si="298"/>
        <v>666314.78975206695</v>
      </c>
      <c r="L410" s="1538">
        <f t="shared" si="298"/>
        <v>0</v>
      </c>
      <c r="M410" s="1539">
        <f>+K410+L410</f>
        <v>666314.78975206695</v>
      </c>
      <c r="N410" s="942">
        <f t="shared" si="299"/>
        <v>0</v>
      </c>
      <c r="O410" s="943">
        <f t="shared" si="299"/>
        <v>0</v>
      </c>
      <c r="P410" s="944">
        <f t="shared" si="299"/>
        <v>0</v>
      </c>
      <c r="R410" s="913" t="b">
        <f t="shared" si="274"/>
        <v>0</v>
      </c>
      <c r="S410" s="913" t="s">
        <v>1216</v>
      </c>
      <c r="AB410" s="1629" t="b">
        <f t="shared" si="293"/>
        <v>1</v>
      </c>
      <c r="AC410" s="913" t="s">
        <v>1327</v>
      </c>
    </row>
    <row r="411" spans="1:29" x14ac:dyDescent="0.25">
      <c r="A411" s="924" t="s">
        <v>1373</v>
      </c>
      <c r="B411" s="1001">
        <v>1</v>
      </c>
      <c r="C411" s="1002">
        <f>+'xx17revised SUMMARY - other'!N15</f>
        <v>0.87928395933196357</v>
      </c>
      <c r="D411" s="1002">
        <f>B411-C411</f>
        <v>0.12071604066803643</v>
      </c>
      <c r="E411" s="1540">
        <v>918080.08</v>
      </c>
      <c r="F411" s="1541">
        <v>1926306.3599999999</v>
      </c>
      <c r="G411" s="1542">
        <v>2844386.44</v>
      </c>
      <c r="H411" s="1553">
        <f t="shared" si="297"/>
        <v>110826.99227379414</v>
      </c>
      <c r="I411" s="1553">
        <f t="shared" si="297"/>
        <v>232536.07689285721</v>
      </c>
      <c r="J411" s="1554">
        <f>+H411+I411</f>
        <v>343363.06916665134</v>
      </c>
      <c r="K411" s="1552">
        <f t="shared" si="298"/>
        <v>807253.08772620582</v>
      </c>
      <c r="L411" s="1553">
        <f t="shared" si="298"/>
        <v>1693770.2831071427</v>
      </c>
      <c r="M411" s="1554">
        <f>+K411+L411</f>
        <v>2501023.3708333485</v>
      </c>
      <c r="N411" s="962">
        <f t="shared" si="299"/>
        <v>0</v>
      </c>
      <c r="O411" s="963">
        <f t="shared" si="299"/>
        <v>0</v>
      </c>
      <c r="P411" s="964">
        <f t="shared" si="299"/>
        <v>0</v>
      </c>
      <c r="Q411" s="1489">
        <f>+J411-'17NM_Flex Cost'!H87</f>
        <v>0</v>
      </c>
      <c r="R411" s="913" t="b">
        <f t="shared" si="274"/>
        <v>0</v>
      </c>
      <c r="S411" s="924" t="s">
        <v>1559</v>
      </c>
      <c r="AB411" s="1629" t="b">
        <f t="shared" si="293"/>
        <v>1</v>
      </c>
      <c r="AC411" s="913" t="s">
        <v>1328</v>
      </c>
    </row>
    <row r="412" spans="1:29" x14ac:dyDescent="0.25">
      <c r="A412" s="917" t="s">
        <v>1850</v>
      </c>
      <c r="B412" s="998"/>
      <c r="C412" s="999"/>
      <c r="D412" s="999"/>
      <c r="E412" s="1527"/>
      <c r="F412" s="2766"/>
      <c r="G412" s="2770"/>
      <c r="H412" s="2766"/>
      <c r="I412" s="1528"/>
      <c r="J412" s="1529"/>
      <c r="K412" s="1530"/>
      <c r="L412" s="1528"/>
      <c r="M412" s="1529"/>
      <c r="N412" s="971"/>
      <c r="O412" s="934"/>
      <c r="P412" s="935"/>
      <c r="R412" s="913" t="b">
        <f t="shared" si="274"/>
        <v>0</v>
      </c>
      <c r="S412" s="917" t="s">
        <v>1796</v>
      </c>
      <c r="T412" s="3979"/>
      <c r="U412" s="3980"/>
      <c r="V412" s="3980"/>
      <c r="W412" s="3980"/>
      <c r="AB412" s="1629" t="b">
        <f t="shared" si="293"/>
        <v>0</v>
      </c>
      <c r="AC412" s="1356" t="s">
        <v>1852</v>
      </c>
    </row>
    <row r="413" spans="1:29" x14ac:dyDescent="0.25">
      <c r="A413" s="913" t="s">
        <v>1325</v>
      </c>
      <c r="B413" s="975"/>
      <c r="C413" s="952"/>
      <c r="D413" s="952"/>
      <c r="E413" s="1537"/>
      <c r="F413" s="1538">
        <v>1304358.93</v>
      </c>
      <c r="G413" s="1539">
        <v>1304358.93</v>
      </c>
      <c r="H413" s="1538">
        <f t="shared" ref="H413:I417" si="300">E413*$D$417</f>
        <v>0</v>
      </c>
      <c r="I413" s="1538">
        <f t="shared" si="300"/>
        <v>206937.26060632113</v>
      </c>
      <c r="J413" s="1539">
        <f>+H413+I413</f>
        <v>206937.26060632113</v>
      </c>
      <c r="K413" s="1537">
        <f t="shared" ref="K413:L417" si="301">+E413*$C$417</f>
        <v>0</v>
      </c>
      <c r="L413" s="1538">
        <f t="shared" si="301"/>
        <v>1097421.6693936789</v>
      </c>
      <c r="M413" s="1539">
        <f>+K413+L413</f>
        <v>1097421.6693936789</v>
      </c>
      <c r="N413" s="942">
        <f t="shared" ref="N413:N417" si="302">+E413-(H413+K413)</f>
        <v>0</v>
      </c>
      <c r="O413" s="943">
        <f t="shared" ref="O413:O417" si="303">+F413-(I413+L413)</f>
        <v>0</v>
      </c>
      <c r="P413" s="994">
        <f t="shared" ref="P413:P417" si="304">+G413-(J413+M413)</f>
        <v>0</v>
      </c>
      <c r="R413" s="913" t="b">
        <f t="shared" si="274"/>
        <v>0</v>
      </c>
      <c r="S413" s="913" t="s">
        <v>1214</v>
      </c>
      <c r="AB413" s="1629" t="b">
        <f t="shared" si="293"/>
        <v>1</v>
      </c>
      <c r="AC413" s="917" t="s">
        <v>1852</v>
      </c>
    </row>
    <row r="414" spans="1:29" x14ac:dyDescent="0.25">
      <c r="A414" s="913" t="s">
        <v>1326</v>
      </c>
      <c r="B414" s="975"/>
      <c r="C414" s="952"/>
      <c r="D414" s="952"/>
      <c r="E414" s="1537"/>
      <c r="F414" s="1538">
        <v>1330022.45</v>
      </c>
      <c r="G414" s="1539">
        <v>1330022.45</v>
      </c>
      <c r="H414" s="1538">
        <f t="shared" si="300"/>
        <v>0</v>
      </c>
      <c r="I414" s="1538">
        <f t="shared" si="300"/>
        <v>211008.79214888168</v>
      </c>
      <c r="J414" s="1539">
        <f>+H414+I414</f>
        <v>211008.79214888168</v>
      </c>
      <c r="K414" s="1537">
        <f t="shared" si="301"/>
        <v>0</v>
      </c>
      <c r="L414" s="1538">
        <f t="shared" si="301"/>
        <v>1119013.6578511184</v>
      </c>
      <c r="M414" s="1539">
        <f>+K414+L414</f>
        <v>1119013.6578511184</v>
      </c>
      <c r="N414" s="942">
        <f t="shared" si="302"/>
        <v>0</v>
      </c>
      <c r="O414" s="943">
        <f t="shared" si="303"/>
        <v>0</v>
      </c>
      <c r="P414" s="944">
        <f t="shared" si="304"/>
        <v>0</v>
      </c>
      <c r="R414" s="913" t="b">
        <f t="shared" si="274"/>
        <v>0</v>
      </c>
      <c r="S414" s="913" t="s">
        <v>1215</v>
      </c>
      <c r="AB414" s="1629" t="b">
        <f t="shared" si="293"/>
        <v>1</v>
      </c>
      <c r="AC414" s="913" t="s">
        <v>1325</v>
      </c>
    </row>
    <row r="415" spans="1:29" x14ac:dyDescent="0.25">
      <c r="A415" s="913" t="s">
        <v>1327</v>
      </c>
      <c r="B415" s="975"/>
      <c r="C415" s="952"/>
      <c r="D415" s="952"/>
      <c r="E415" s="1537">
        <v>251642.33</v>
      </c>
      <c r="F415" s="1538"/>
      <c r="G415" s="1539">
        <v>251642.33</v>
      </c>
      <c r="H415" s="1538">
        <f t="shared" si="300"/>
        <v>39923.193857991115</v>
      </c>
      <c r="I415" s="1538">
        <f t="shared" si="300"/>
        <v>0</v>
      </c>
      <c r="J415" s="1539">
        <f>+H415+I415</f>
        <v>39923.193857991115</v>
      </c>
      <c r="K415" s="1537">
        <f t="shared" si="301"/>
        <v>211719.13614200888</v>
      </c>
      <c r="L415" s="1538">
        <f t="shared" si="301"/>
        <v>0</v>
      </c>
      <c r="M415" s="1539">
        <f>+K415+L415</f>
        <v>211719.13614200888</v>
      </c>
      <c r="N415" s="942">
        <f t="shared" si="302"/>
        <v>0</v>
      </c>
      <c r="O415" s="943">
        <f t="shared" si="303"/>
        <v>0</v>
      </c>
      <c r="P415" s="944">
        <f t="shared" si="304"/>
        <v>0</v>
      </c>
      <c r="R415" s="913" t="b">
        <f t="shared" si="274"/>
        <v>0</v>
      </c>
      <c r="S415" s="913" t="s">
        <v>536</v>
      </c>
      <c r="AB415" s="1629" t="b">
        <f t="shared" si="293"/>
        <v>1</v>
      </c>
      <c r="AC415" s="913" t="s">
        <v>1326</v>
      </c>
    </row>
    <row r="416" spans="1:29" x14ac:dyDescent="0.25">
      <c r="A416" s="913" t="s">
        <v>1328</v>
      </c>
      <c r="B416" s="975"/>
      <c r="C416" s="952"/>
      <c r="D416" s="952"/>
      <c r="E416" s="1537">
        <v>473885.14</v>
      </c>
      <c r="F416" s="1538"/>
      <c r="G416" s="1539">
        <v>473885.14</v>
      </c>
      <c r="H416" s="1538">
        <f t="shared" si="300"/>
        <v>75182.13772158786</v>
      </c>
      <c r="I416" s="1538">
        <f t="shared" si="300"/>
        <v>0</v>
      </c>
      <c r="J416" s="1539">
        <f>+H416+I416</f>
        <v>75182.13772158786</v>
      </c>
      <c r="K416" s="1537">
        <f t="shared" si="301"/>
        <v>398703.00227841217</v>
      </c>
      <c r="L416" s="1538">
        <f t="shared" si="301"/>
        <v>0</v>
      </c>
      <c r="M416" s="1539">
        <f>+K416+L416</f>
        <v>398703.00227841217</v>
      </c>
      <c r="N416" s="942">
        <f t="shared" si="302"/>
        <v>0</v>
      </c>
      <c r="O416" s="943">
        <f t="shared" si="303"/>
        <v>0</v>
      </c>
      <c r="P416" s="944">
        <f t="shared" si="304"/>
        <v>0</v>
      </c>
      <c r="R416" s="913" t="b">
        <f t="shared" si="274"/>
        <v>0</v>
      </c>
      <c r="S416" s="913" t="s">
        <v>1216</v>
      </c>
      <c r="AB416" s="1629" t="b">
        <f t="shared" si="293"/>
        <v>1</v>
      </c>
      <c r="AC416" s="913" t="s">
        <v>1327</v>
      </c>
    </row>
    <row r="417" spans="1:29" x14ac:dyDescent="0.25">
      <c r="A417" s="924" t="s">
        <v>1850</v>
      </c>
      <c r="B417" s="1001">
        <v>1</v>
      </c>
      <c r="C417" s="1002">
        <f>+'xx17revised SUMMARY - other'!N16</f>
        <v>0.84134945079394585</v>
      </c>
      <c r="D417" s="1002">
        <f>B417-C417</f>
        <v>0.15865054920605415</v>
      </c>
      <c r="E417" s="1540">
        <v>725527.47</v>
      </c>
      <c r="F417" s="1541">
        <v>2634381.38</v>
      </c>
      <c r="G417" s="1542">
        <v>3359908.85</v>
      </c>
      <c r="H417" s="1553">
        <f t="shared" si="300"/>
        <v>115105.33157957897</v>
      </c>
      <c r="I417" s="1553">
        <f t="shared" si="300"/>
        <v>417946.05275520281</v>
      </c>
      <c r="J417" s="1554">
        <f>+H417+I417</f>
        <v>533051.38433478179</v>
      </c>
      <c r="K417" s="1552">
        <f t="shared" si="301"/>
        <v>610422.13842042105</v>
      </c>
      <c r="L417" s="1553">
        <f t="shared" si="301"/>
        <v>2216435.3272447973</v>
      </c>
      <c r="M417" s="1554">
        <f>+K417+L417</f>
        <v>2826857.4656652184</v>
      </c>
      <c r="N417" s="962">
        <f t="shared" si="302"/>
        <v>0</v>
      </c>
      <c r="O417" s="963">
        <f t="shared" si="303"/>
        <v>0</v>
      </c>
      <c r="P417" s="964">
        <f t="shared" si="304"/>
        <v>0</v>
      </c>
      <c r="Q417" s="1489">
        <f>+J417-'17NM_Flex Cost'!H88</f>
        <v>0</v>
      </c>
      <c r="R417" s="913" t="b">
        <f t="shared" si="274"/>
        <v>0</v>
      </c>
      <c r="S417" s="924" t="s">
        <v>1796</v>
      </c>
      <c r="AB417" s="1629" t="b">
        <f t="shared" si="293"/>
        <v>1</v>
      </c>
      <c r="AC417" s="913" t="s">
        <v>1328</v>
      </c>
    </row>
    <row r="418" spans="1:29" x14ac:dyDescent="0.25">
      <c r="A418" s="917" t="s">
        <v>1374</v>
      </c>
      <c r="B418" s="998"/>
      <c r="C418" s="999"/>
      <c r="D418" s="999"/>
      <c r="E418" s="1527"/>
      <c r="F418" s="2766"/>
      <c r="G418" s="2770"/>
      <c r="H418" s="2766"/>
      <c r="I418" s="1528"/>
      <c r="J418" s="1529"/>
      <c r="K418" s="1530"/>
      <c r="L418" s="1528"/>
      <c r="M418" s="1529"/>
      <c r="N418" s="971"/>
      <c r="O418" s="934"/>
      <c r="P418" s="935"/>
      <c r="R418" s="913" t="b">
        <f t="shared" si="274"/>
        <v>0</v>
      </c>
      <c r="S418" s="917" t="s">
        <v>1664</v>
      </c>
      <c r="T418" s="3979"/>
      <c r="U418" s="3980"/>
      <c r="V418" s="3980"/>
      <c r="W418" s="3980"/>
      <c r="AB418" s="1629" t="b">
        <f t="shared" si="293"/>
        <v>1</v>
      </c>
      <c r="AC418" s="1356" t="s">
        <v>1852</v>
      </c>
    </row>
    <row r="419" spans="1:29" x14ac:dyDescent="0.25">
      <c r="A419" s="913" t="s">
        <v>1325</v>
      </c>
      <c r="B419" s="975"/>
      <c r="C419" s="952"/>
      <c r="D419" s="952"/>
      <c r="E419" s="1537"/>
      <c r="F419" s="1538">
        <v>552496.07999999996</v>
      </c>
      <c r="G419" s="1539">
        <v>552496.07999999996</v>
      </c>
      <c r="H419" s="1538">
        <f t="shared" ref="H419:I423" si="305">E419*$D$423</f>
        <v>0</v>
      </c>
      <c r="I419" s="1538">
        <f t="shared" si="305"/>
        <v>390492.38861341856</v>
      </c>
      <c r="J419" s="1539">
        <f>+H419+I419</f>
        <v>390492.38861341856</v>
      </c>
      <c r="K419" s="1537">
        <f t="shared" ref="K419:L423" si="306">+E419*$C$423</f>
        <v>0</v>
      </c>
      <c r="L419" s="1538">
        <f t="shared" si="306"/>
        <v>162003.69138658137</v>
      </c>
      <c r="M419" s="1539">
        <f>+K419+L419</f>
        <v>162003.69138658137</v>
      </c>
      <c r="N419" s="942">
        <f t="shared" ref="N419:P423" si="307">+E419-(H419+K419)</f>
        <v>0</v>
      </c>
      <c r="O419" s="943">
        <f t="shared" si="307"/>
        <v>0</v>
      </c>
      <c r="P419" s="994">
        <f t="shared" si="307"/>
        <v>0</v>
      </c>
      <c r="R419" s="913" t="b">
        <f t="shared" si="274"/>
        <v>0</v>
      </c>
      <c r="S419" s="913" t="s">
        <v>1214</v>
      </c>
      <c r="AB419" s="1629" t="b">
        <f t="shared" si="293"/>
        <v>1</v>
      </c>
      <c r="AC419" s="1630" t="s">
        <v>2054</v>
      </c>
    </row>
    <row r="420" spans="1:29" x14ac:dyDescent="0.25">
      <c r="A420" s="913" t="s">
        <v>1326</v>
      </c>
      <c r="B420" s="975"/>
      <c r="C420" s="952"/>
      <c r="D420" s="952"/>
      <c r="E420" s="1537"/>
      <c r="F420" s="1538">
        <v>98022.73</v>
      </c>
      <c r="G420" s="1539">
        <v>98022.73</v>
      </c>
      <c r="H420" s="1538">
        <f t="shared" si="305"/>
        <v>0</v>
      </c>
      <c r="I420" s="1538">
        <f t="shared" si="305"/>
        <v>69280.364805680074</v>
      </c>
      <c r="J420" s="1539">
        <f>+H420+I420</f>
        <v>69280.364805680074</v>
      </c>
      <c r="K420" s="1537">
        <f t="shared" si="306"/>
        <v>0</v>
      </c>
      <c r="L420" s="1538">
        <f t="shared" si="306"/>
        <v>28742.365194319918</v>
      </c>
      <c r="M420" s="1539">
        <f>+K420+L420</f>
        <v>28742.365194319918</v>
      </c>
      <c r="N420" s="942">
        <f t="shared" si="307"/>
        <v>0</v>
      </c>
      <c r="O420" s="943">
        <f t="shared" si="307"/>
        <v>0</v>
      </c>
      <c r="P420" s="944">
        <f t="shared" si="307"/>
        <v>0</v>
      </c>
      <c r="R420" s="913" t="b">
        <f t="shared" si="274"/>
        <v>0</v>
      </c>
      <c r="S420" s="913" t="s">
        <v>1215</v>
      </c>
      <c r="AB420" s="1629" t="b">
        <f t="shared" si="293"/>
        <v>1</v>
      </c>
      <c r="AC420" s="1629" t="s">
        <v>1325</v>
      </c>
    </row>
    <row r="421" spans="1:29" x14ac:dyDescent="0.25">
      <c r="A421" s="913" t="s">
        <v>1327</v>
      </c>
      <c r="B421" s="975"/>
      <c r="C421" s="952"/>
      <c r="D421" s="952"/>
      <c r="E421" s="1537">
        <v>20.79</v>
      </c>
      <c r="F421" s="1538"/>
      <c r="G421" s="1539">
        <v>20.79</v>
      </c>
      <c r="H421" s="1538">
        <f t="shared" si="305"/>
        <v>14.693926442469913</v>
      </c>
      <c r="I421" s="1538">
        <f t="shared" si="305"/>
        <v>0</v>
      </c>
      <c r="J421" s="1539">
        <f>+H421+I421</f>
        <v>14.693926442469913</v>
      </c>
      <c r="K421" s="1537">
        <f t="shared" si="306"/>
        <v>6.0960735575300857</v>
      </c>
      <c r="L421" s="1538">
        <f t="shared" si="306"/>
        <v>0</v>
      </c>
      <c r="M421" s="1539">
        <f>+K421+L421</f>
        <v>6.0960735575300857</v>
      </c>
      <c r="N421" s="942">
        <f t="shared" si="307"/>
        <v>0</v>
      </c>
      <c r="O421" s="943">
        <f t="shared" si="307"/>
        <v>0</v>
      </c>
      <c r="P421" s="944">
        <f t="shared" si="307"/>
        <v>0</v>
      </c>
      <c r="R421" s="913" t="b">
        <f t="shared" si="274"/>
        <v>0</v>
      </c>
      <c r="S421" s="913" t="s">
        <v>536</v>
      </c>
      <c r="AB421" s="1629" t="b">
        <f t="shared" si="293"/>
        <v>1</v>
      </c>
      <c r="AC421" s="1629" t="s">
        <v>1326</v>
      </c>
    </row>
    <row r="422" spans="1:29" x14ac:dyDescent="0.25">
      <c r="A422" s="913" t="s">
        <v>1328</v>
      </c>
      <c r="B422" s="975"/>
      <c r="C422" s="952"/>
      <c r="D422" s="952"/>
      <c r="E422" s="1537">
        <v>87814.21</v>
      </c>
      <c r="F422" s="1538"/>
      <c r="G422" s="1539">
        <v>87814.21</v>
      </c>
      <c r="H422" s="1538">
        <f t="shared" si="305"/>
        <v>62065.201651929099</v>
      </c>
      <c r="I422" s="1538">
        <f t="shared" si="305"/>
        <v>0</v>
      </c>
      <c r="J422" s="1539">
        <f>+H422+I422</f>
        <v>62065.201651929099</v>
      </c>
      <c r="K422" s="1537">
        <f t="shared" si="306"/>
        <v>25749.008348070904</v>
      </c>
      <c r="L422" s="1538">
        <f t="shared" si="306"/>
        <v>0</v>
      </c>
      <c r="M422" s="1539">
        <f>+K422+L422</f>
        <v>25749.008348070904</v>
      </c>
      <c r="N422" s="942">
        <f t="shared" si="307"/>
        <v>0</v>
      </c>
      <c r="O422" s="943">
        <f t="shared" si="307"/>
        <v>0</v>
      </c>
      <c r="P422" s="944">
        <f t="shared" si="307"/>
        <v>0</v>
      </c>
      <c r="R422" s="913" t="b">
        <f t="shared" si="274"/>
        <v>0</v>
      </c>
      <c r="S422" s="913" t="s">
        <v>1216</v>
      </c>
      <c r="AB422" s="1629" t="b">
        <f t="shared" si="293"/>
        <v>1</v>
      </c>
      <c r="AC422" s="1629" t="s">
        <v>1327</v>
      </c>
    </row>
    <row r="423" spans="1:29" x14ac:dyDescent="0.25">
      <c r="A423" s="924" t="s">
        <v>1374</v>
      </c>
      <c r="B423" s="1001">
        <v>1</v>
      </c>
      <c r="C423" s="1002">
        <f>+'xx17revised SUMMARY - other'!N17</f>
        <v>0.29322143133862849</v>
      </c>
      <c r="D423" s="1002">
        <f>B423-C423</f>
        <v>0.70677856866137145</v>
      </c>
      <c r="E423" s="1540">
        <v>87835</v>
      </c>
      <c r="F423" s="1541">
        <v>650518.80999999994</v>
      </c>
      <c r="G423" s="1542">
        <v>738353.80999999994</v>
      </c>
      <c r="H423" s="1553">
        <f t="shared" si="305"/>
        <v>62079.895578371565</v>
      </c>
      <c r="I423" s="1553">
        <f t="shared" si="305"/>
        <v>459772.75341909862</v>
      </c>
      <c r="J423" s="1554">
        <f>+H423+I423</f>
        <v>521852.64899747015</v>
      </c>
      <c r="K423" s="1552">
        <f t="shared" si="306"/>
        <v>25755.104421628432</v>
      </c>
      <c r="L423" s="1553">
        <f t="shared" si="306"/>
        <v>190746.05658090129</v>
      </c>
      <c r="M423" s="1554">
        <f>+K423+L423</f>
        <v>216501.16100252973</v>
      </c>
      <c r="N423" s="962">
        <f t="shared" si="307"/>
        <v>0</v>
      </c>
      <c r="O423" s="963">
        <f t="shared" si="307"/>
        <v>0</v>
      </c>
      <c r="P423" s="964">
        <f t="shared" si="307"/>
        <v>0</v>
      </c>
      <c r="Q423" s="1489">
        <f>+J423-'17NM_Flex Cost'!H89</f>
        <v>0</v>
      </c>
      <c r="R423" s="913" t="b">
        <f t="shared" si="274"/>
        <v>0</v>
      </c>
      <c r="S423" s="924" t="s">
        <v>1664</v>
      </c>
      <c r="AB423" s="1629" t="b">
        <f t="shared" si="293"/>
        <v>1</v>
      </c>
      <c r="AC423" s="1629" t="s">
        <v>1328</v>
      </c>
    </row>
    <row r="424" spans="1:29" x14ac:dyDescent="0.25">
      <c r="A424" s="917" t="s">
        <v>2050</v>
      </c>
      <c r="B424" s="998"/>
      <c r="C424" s="999"/>
      <c r="D424" s="999"/>
      <c r="E424" s="1527"/>
      <c r="F424" s="2766"/>
      <c r="G424" s="2770"/>
      <c r="H424" s="2766"/>
      <c r="I424" s="1528"/>
      <c r="J424" s="1529"/>
      <c r="K424" s="1530"/>
      <c r="L424" s="1528"/>
      <c r="M424" s="1529"/>
      <c r="N424" s="971"/>
      <c r="O424" s="934"/>
      <c r="P424" s="935"/>
      <c r="R424" s="913" t="b">
        <f t="shared" si="274"/>
        <v>0</v>
      </c>
      <c r="S424" s="917" t="s">
        <v>1496</v>
      </c>
      <c r="AB424" s="1629" t="b">
        <f t="shared" si="293"/>
        <v>1</v>
      </c>
      <c r="AC424" s="1633" t="s">
        <v>2054</v>
      </c>
    </row>
    <row r="425" spans="1:29" x14ac:dyDescent="0.25">
      <c r="A425" s="1629" t="s">
        <v>1325</v>
      </c>
      <c r="B425" s="975"/>
      <c r="C425" s="952"/>
      <c r="D425" s="952"/>
      <c r="E425" s="1537"/>
      <c r="F425" s="1538">
        <v>8327795.1600000001</v>
      </c>
      <c r="G425" s="1539">
        <v>8327795.1600000001</v>
      </c>
      <c r="H425" s="1538">
        <f t="shared" ref="H425:I429" si="308">E425*$D$429</f>
        <v>0</v>
      </c>
      <c r="I425" s="1538">
        <f t="shared" si="308"/>
        <v>3036698.078757091</v>
      </c>
      <c r="J425" s="1539">
        <f>+H425+I425</f>
        <v>3036698.078757091</v>
      </c>
      <c r="K425" s="1537">
        <f t="shared" ref="K425:L429" si="309">+E425*$C$429</f>
        <v>0</v>
      </c>
      <c r="L425" s="1538">
        <f t="shared" si="309"/>
        <v>5291097.0812429087</v>
      </c>
      <c r="M425" s="1539">
        <f>+K425+L425</f>
        <v>5291097.0812429087</v>
      </c>
      <c r="N425" s="942">
        <f t="shared" ref="N425:N429" si="310">+E425-(H425+K425)</f>
        <v>0</v>
      </c>
      <c r="O425" s="943">
        <f t="shared" ref="O425:O429" si="311">+F425-(I425+L425)</f>
        <v>0</v>
      </c>
      <c r="P425" s="994">
        <f t="shared" ref="P425:P429" si="312">+G425-(J425+M425)</f>
        <v>0</v>
      </c>
      <c r="R425" s="913" t="b">
        <f t="shared" si="274"/>
        <v>0</v>
      </c>
      <c r="S425" s="1629" t="s">
        <v>1214</v>
      </c>
      <c r="AB425" s="1629" t="b">
        <f t="shared" si="293"/>
        <v>1</v>
      </c>
      <c r="AC425" s="917" t="s">
        <v>1376</v>
      </c>
    </row>
    <row r="426" spans="1:29" x14ac:dyDescent="0.25">
      <c r="A426" s="1629" t="s">
        <v>1326</v>
      </c>
      <c r="B426" s="975"/>
      <c r="C426" s="952"/>
      <c r="D426" s="952"/>
      <c r="E426" s="1537"/>
      <c r="F426" s="1538">
        <v>4075401.36</v>
      </c>
      <c r="G426" s="1539">
        <v>4075401.36</v>
      </c>
      <c r="H426" s="1538">
        <f t="shared" si="308"/>
        <v>0</v>
      </c>
      <c r="I426" s="1538">
        <f t="shared" si="308"/>
        <v>1486079.2373375373</v>
      </c>
      <c r="J426" s="1539">
        <f t="shared" ref="J426:J429" si="313">+H426+I426</f>
        <v>1486079.2373375373</v>
      </c>
      <c r="K426" s="1537">
        <f t="shared" si="309"/>
        <v>0</v>
      </c>
      <c r="L426" s="1538">
        <f t="shared" si="309"/>
        <v>2589322.1226624623</v>
      </c>
      <c r="M426" s="1539">
        <f t="shared" ref="M426:M429" si="314">+K426+L426</f>
        <v>2589322.1226624623</v>
      </c>
      <c r="N426" s="942">
        <f t="shared" si="310"/>
        <v>0</v>
      </c>
      <c r="O426" s="943">
        <f t="shared" si="311"/>
        <v>0</v>
      </c>
      <c r="P426" s="944">
        <f t="shared" si="312"/>
        <v>0</v>
      </c>
      <c r="R426" s="913" t="b">
        <f t="shared" si="274"/>
        <v>0</v>
      </c>
      <c r="S426" s="1629" t="s">
        <v>1215</v>
      </c>
      <c r="AB426" s="1629" t="b">
        <f t="shared" si="293"/>
        <v>1</v>
      </c>
      <c r="AC426" s="913" t="s">
        <v>1325</v>
      </c>
    </row>
    <row r="427" spans="1:29" x14ac:dyDescent="0.25">
      <c r="A427" s="1629" t="s">
        <v>1327</v>
      </c>
      <c r="B427" s="975"/>
      <c r="C427" s="952"/>
      <c r="D427" s="952"/>
      <c r="E427" s="1537">
        <v>402424.05</v>
      </c>
      <c r="F427" s="1538"/>
      <c r="G427" s="1539">
        <v>402424.05</v>
      </c>
      <c r="H427" s="1538">
        <f t="shared" si="308"/>
        <v>146742.3628946041</v>
      </c>
      <c r="I427" s="1538">
        <f t="shared" si="308"/>
        <v>0</v>
      </c>
      <c r="J427" s="1539">
        <f t="shared" si="313"/>
        <v>146742.3628946041</v>
      </c>
      <c r="K427" s="1537">
        <f t="shared" si="309"/>
        <v>255681.68710539589</v>
      </c>
      <c r="L427" s="1538">
        <f t="shared" si="309"/>
        <v>0</v>
      </c>
      <c r="M427" s="1539">
        <f t="shared" si="314"/>
        <v>255681.68710539589</v>
      </c>
      <c r="N427" s="942">
        <f t="shared" si="310"/>
        <v>0</v>
      </c>
      <c r="O427" s="943">
        <f t="shared" si="311"/>
        <v>0</v>
      </c>
      <c r="P427" s="944">
        <f t="shared" si="312"/>
        <v>0</v>
      </c>
      <c r="R427" s="913" t="b">
        <f t="shared" si="274"/>
        <v>0</v>
      </c>
      <c r="S427" s="1629" t="s">
        <v>536</v>
      </c>
      <c r="AB427" s="1629" t="b">
        <f t="shared" si="293"/>
        <v>1</v>
      </c>
      <c r="AC427" s="913" t="s">
        <v>1326</v>
      </c>
    </row>
    <row r="428" spans="1:29" x14ac:dyDescent="0.25">
      <c r="A428" s="1629" t="s">
        <v>1328</v>
      </c>
      <c r="B428" s="975"/>
      <c r="C428" s="952"/>
      <c r="D428" s="952"/>
      <c r="E428" s="1537">
        <v>3358033.51</v>
      </c>
      <c r="F428" s="1538"/>
      <c r="G428" s="1539">
        <v>3358033.51</v>
      </c>
      <c r="H428" s="1538">
        <f t="shared" si="308"/>
        <v>1224493.8440847686</v>
      </c>
      <c r="I428" s="1538">
        <f t="shared" si="308"/>
        <v>0</v>
      </c>
      <c r="J428" s="1539">
        <f t="shared" si="313"/>
        <v>1224493.8440847686</v>
      </c>
      <c r="K428" s="1537">
        <f t="shared" si="309"/>
        <v>2133539.6659152312</v>
      </c>
      <c r="L428" s="1538">
        <f t="shared" si="309"/>
        <v>0</v>
      </c>
      <c r="M428" s="1539">
        <f t="shared" si="314"/>
        <v>2133539.6659152312</v>
      </c>
      <c r="N428" s="942">
        <f t="shared" si="310"/>
        <v>0</v>
      </c>
      <c r="O428" s="943">
        <f t="shared" si="311"/>
        <v>0</v>
      </c>
      <c r="P428" s="944">
        <f t="shared" si="312"/>
        <v>0</v>
      </c>
      <c r="R428" s="913" t="b">
        <f t="shared" si="274"/>
        <v>0</v>
      </c>
      <c r="S428" s="1629" t="s">
        <v>1216</v>
      </c>
      <c r="AB428" s="1629" t="b">
        <f t="shared" si="293"/>
        <v>1</v>
      </c>
      <c r="AC428" s="913" t="s">
        <v>1327</v>
      </c>
    </row>
    <row r="429" spans="1:29" x14ac:dyDescent="0.25">
      <c r="A429" s="924" t="s">
        <v>2050</v>
      </c>
      <c r="B429" s="1001">
        <v>1</v>
      </c>
      <c r="C429" s="1002">
        <f>+'xx17revised SUMMARY - other'!N18</f>
        <v>0.63535389374813933</v>
      </c>
      <c r="D429" s="1002">
        <f>B429-C429</f>
        <v>0.36464610625186067</v>
      </c>
      <c r="E429" s="1540">
        <v>3760457.5599999996</v>
      </c>
      <c r="F429" s="1541">
        <v>12403196.52</v>
      </c>
      <c r="G429" s="1542">
        <v>16163654.08</v>
      </c>
      <c r="H429" s="1553">
        <f t="shared" si="308"/>
        <v>1371236.2069793725</v>
      </c>
      <c r="I429" s="1553">
        <f t="shared" si="308"/>
        <v>4522777.3160946285</v>
      </c>
      <c r="J429" s="1554">
        <f t="shared" si="313"/>
        <v>5894013.5230740011</v>
      </c>
      <c r="K429" s="1552">
        <f t="shared" si="309"/>
        <v>2389221.3530206271</v>
      </c>
      <c r="L429" s="1553">
        <f t="shared" si="309"/>
        <v>7880419.203905371</v>
      </c>
      <c r="M429" s="1554">
        <f t="shared" si="314"/>
        <v>10269640.556925997</v>
      </c>
      <c r="N429" s="962">
        <f t="shared" si="310"/>
        <v>0</v>
      </c>
      <c r="O429" s="963">
        <f t="shared" si="311"/>
        <v>0</v>
      </c>
      <c r="P429" s="964">
        <f t="shared" si="312"/>
        <v>0</v>
      </c>
      <c r="Q429" s="1489">
        <f>+J429-'17NM_Flex Cost'!H91</f>
        <v>0</v>
      </c>
      <c r="R429" s="913" t="b">
        <f t="shared" si="274"/>
        <v>0</v>
      </c>
      <c r="S429" s="924" t="s">
        <v>1496</v>
      </c>
      <c r="AB429" s="1629" t="b">
        <f t="shared" si="293"/>
        <v>1</v>
      </c>
      <c r="AC429" s="913" t="s">
        <v>1328</v>
      </c>
    </row>
    <row r="430" spans="1:29" x14ac:dyDescent="0.25">
      <c r="A430" s="917" t="s">
        <v>2051</v>
      </c>
      <c r="B430" s="998"/>
      <c r="C430" s="999"/>
      <c r="D430" s="999"/>
      <c r="E430" s="1527"/>
      <c r="F430" s="2766"/>
      <c r="G430" s="2770"/>
      <c r="H430" s="2766"/>
      <c r="I430" s="1528"/>
      <c r="J430" s="1529"/>
      <c r="K430" s="1530"/>
      <c r="L430" s="1528"/>
      <c r="M430" s="1529"/>
      <c r="N430" s="971"/>
      <c r="O430" s="934"/>
      <c r="P430" s="935"/>
      <c r="R430" s="913" t="b">
        <f t="shared" si="274"/>
        <v>0</v>
      </c>
      <c r="S430" s="917" t="s">
        <v>1497</v>
      </c>
      <c r="AB430" s="1629" t="b">
        <f t="shared" si="293"/>
        <v>1</v>
      </c>
      <c r="AC430" s="915" t="s">
        <v>1376</v>
      </c>
    </row>
    <row r="431" spans="1:29" x14ac:dyDescent="0.25">
      <c r="A431" s="1629" t="s">
        <v>1325</v>
      </c>
      <c r="B431" s="975"/>
      <c r="C431" s="952"/>
      <c r="D431" s="952"/>
      <c r="E431" s="1537"/>
      <c r="F431" s="1538">
        <v>1367598.45</v>
      </c>
      <c r="G431" s="1539">
        <v>1367598.45</v>
      </c>
      <c r="H431" s="1538">
        <f t="shared" ref="H431:I435" si="315">E431*$D$435</f>
        <v>0</v>
      </c>
      <c r="I431" s="1538">
        <f t="shared" si="315"/>
        <v>515349.64838657546</v>
      </c>
      <c r="J431" s="1539">
        <f>+H431+I431</f>
        <v>515349.64838657546</v>
      </c>
      <c r="K431" s="1537">
        <f t="shared" ref="K431:L435" si="316">+E431*$C$435</f>
        <v>0</v>
      </c>
      <c r="L431" s="1538">
        <f t="shared" si="316"/>
        <v>852248.80161342456</v>
      </c>
      <c r="M431" s="1539">
        <f>+K431+L431</f>
        <v>852248.80161342456</v>
      </c>
      <c r="N431" s="942">
        <f t="shared" ref="N431:N435" si="317">+E431-(H431+K431)</f>
        <v>0</v>
      </c>
      <c r="O431" s="943">
        <f t="shared" ref="O431:O435" si="318">+F431-(I431+L431)</f>
        <v>0</v>
      </c>
      <c r="P431" s="994">
        <f t="shared" ref="P431:P435" si="319">+G431-(J431+M431)</f>
        <v>0</v>
      </c>
      <c r="R431" s="913" t="b">
        <f t="shared" si="274"/>
        <v>0</v>
      </c>
      <c r="S431" s="1629" t="s">
        <v>1214</v>
      </c>
      <c r="AB431" s="1629" t="b">
        <f t="shared" si="293"/>
        <v>1</v>
      </c>
      <c r="AC431" s="917" t="s">
        <v>1377</v>
      </c>
    </row>
    <row r="432" spans="1:29" x14ac:dyDescent="0.25">
      <c r="A432" s="1629" t="s">
        <v>1326</v>
      </c>
      <c r="B432" s="975"/>
      <c r="C432" s="952"/>
      <c r="D432" s="952"/>
      <c r="E432" s="1537"/>
      <c r="F432" s="1538">
        <v>457822.81</v>
      </c>
      <c r="G432" s="1539">
        <v>457822.81</v>
      </c>
      <c r="H432" s="1538">
        <f t="shared" si="315"/>
        <v>0</v>
      </c>
      <c r="I432" s="1538">
        <f t="shared" si="315"/>
        <v>172520.54077485533</v>
      </c>
      <c r="J432" s="1539">
        <f>+H432+I432</f>
        <v>172520.54077485533</v>
      </c>
      <c r="K432" s="1537">
        <f t="shared" si="316"/>
        <v>0</v>
      </c>
      <c r="L432" s="1538">
        <f t="shared" si="316"/>
        <v>285302.2692251447</v>
      </c>
      <c r="M432" s="1539">
        <f>+K432+L432</f>
        <v>285302.2692251447</v>
      </c>
      <c r="N432" s="942">
        <f t="shared" si="317"/>
        <v>0</v>
      </c>
      <c r="O432" s="943">
        <f t="shared" si="318"/>
        <v>0</v>
      </c>
      <c r="P432" s="944">
        <f t="shared" si="319"/>
        <v>0</v>
      </c>
      <c r="R432" s="913" t="b">
        <f t="shared" si="274"/>
        <v>0</v>
      </c>
      <c r="S432" s="1629" t="s">
        <v>1215</v>
      </c>
      <c r="AB432" s="1629" t="b">
        <f t="shared" si="293"/>
        <v>1</v>
      </c>
      <c r="AC432" s="913" t="s">
        <v>1325</v>
      </c>
    </row>
    <row r="433" spans="1:29" x14ac:dyDescent="0.25">
      <c r="A433" s="1629" t="s">
        <v>1327</v>
      </c>
      <c r="B433" s="975"/>
      <c r="C433" s="952"/>
      <c r="D433" s="952"/>
      <c r="E433" s="1537">
        <v>53465.66</v>
      </c>
      <c r="F433" s="1538"/>
      <c r="G433" s="1539">
        <v>53465.66</v>
      </c>
      <c r="H433" s="1538">
        <f t="shared" si="315"/>
        <v>20147.367878163503</v>
      </c>
      <c r="I433" s="1538">
        <f t="shared" si="315"/>
        <v>0</v>
      </c>
      <c r="J433" s="1539">
        <f>+H433+I433</f>
        <v>20147.367878163503</v>
      </c>
      <c r="K433" s="1537">
        <f t="shared" si="316"/>
        <v>33318.292121836501</v>
      </c>
      <c r="L433" s="1538">
        <f t="shared" si="316"/>
        <v>0</v>
      </c>
      <c r="M433" s="1539">
        <f>+K433+L433</f>
        <v>33318.292121836501</v>
      </c>
      <c r="N433" s="942">
        <f t="shared" si="317"/>
        <v>0</v>
      </c>
      <c r="O433" s="943">
        <f t="shared" si="318"/>
        <v>0</v>
      </c>
      <c r="P433" s="944">
        <f t="shared" si="319"/>
        <v>0</v>
      </c>
      <c r="R433" s="913" t="b">
        <f t="shared" si="274"/>
        <v>0</v>
      </c>
      <c r="S433" s="1629" t="s">
        <v>536</v>
      </c>
      <c r="AB433" s="1629" t="b">
        <f t="shared" ref="AB433:AB464" si="320">A504=AC433</f>
        <v>1</v>
      </c>
      <c r="AC433" s="913" t="s">
        <v>1326</v>
      </c>
    </row>
    <row r="434" spans="1:29" x14ac:dyDescent="0.25">
      <c r="A434" s="1629" t="s">
        <v>1328</v>
      </c>
      <c r="B434" s="975"/>
      <c r="C434" s="952"/>
      <c r="D434" s="952"/>
      <c r="E434" s="1537">
        <v>297192.06</v>
      </c>
      <c r="F434" s="1538"/>
      <c r="G434" s="1539">
        <v>297192.06</v>
      </c>
      <c r="H434" s="1538">
        <f t="shared" si="315"/>
        <v>111990.34601441822</v>
      </c>
      <c r="I434" s="1538">
        <f t="shared" si="315"/>
        <v>0</v>
      </c>
      <c r="J434" s="1539">
        <f>+H434+I434</f>
        <v>111990.34601441822</v>
      </c>
      <c r="K434" s="1537">
        <f t="shared" si="316"/>
        <v>185201.71398558177</v>
      </c>
      <c r="L434" s="1538">
        <f t="shared" si="316"/>
        <v>0</v>
      </c>
      <c r="M434" s="1539">
        <f>+K434+L434</f>
        <v>185201.71398558177</v>
      </c>
      <c r="N434" s="942">
        <f t="shared" si="317"/>
        <v>0</v>
      </c>
      <c r="O434" s="943">
        <f t="shared" si="318"/>
        <v>0</v>
      </c>
      <c r="P434" s="944">
        <f t="shared" si="319"/>
        <v>0</v>
      </c>
      <c r="R434" s="913" t="b">
        <f t="shared" si="274"/>
        <v>0</v>
      </c>
      <c r="S434" s="1629" t="s">
        <v>1216</v>
      </c>
      <c r="AB434" s="1629" t="b">
        <f t="shared" si="320"/>
        <v>1</v>
      </c>
      <c r="AC434" s="913" t="s">
        <v>1327</v>
      </c>
    </row>
    <row r="435" spans="1:29" x14ac:dyDescent="0.25">
      <c r="A435" s="924" t="s">
        <v>2051</v>
      </c>
      <c r="B435" s="1001">
        <v>1</v>
      </c>
      <c r="C435" s="1002">
        <f>+'xx17revised SUMMARY - other'!N19</f>
        <v>0.62317181012703293</v>
      </c>
      <c r="D435" s="1002">
        <f>B435-C435</f>
        <v>0.37682818987296707</v>
      </c>
      <c r="E435" s="1540">
        <v>350657.72</v>
      </c>
      <c r="F435" s="1541">
        <v>1825421.26</v>
      </c>
      <c r="G435" s="1542">
        <v>2176078.98</v>
      </c>
      <c r="H435" s="1553">
        <f t="shared" si="315"/>
        <v>132137.7138925817</v>
      </c>
      <c r="I435" s="1553">
        <f t="shared" si="315"/>
        <v>687870.18916143081</v>
      </c>
      <c r="J435" s="1554">
        <f>+H435+I435</f>
        <v>820007.90305401245</v>
      </c>
      <c r="K435" s="1552">
        <f t="shared" si="316"/>
        <v>218520.00610741827</v>
      </c>
      <c r="L435" s="1553">
        <f t="shared" si="316"/>
        <v>1137551.0708385692</v>
      </c>
      <c r="M435" s="1554">
        <f>+K435+L435</f>
        <v>1356071.0769459875</v>
      </c>
      <c r="N435" s="962">
        <f t="shared" si="317"/>
        <v>0</v>
      </c>
      <c r="O435" s="963">
        <f t="shared" si="318"/>
        <v>0</v>
      </c>
      <c r="P435" s="964">
        <f t="shared" si="319"/>
        <v>0</v>
      </c>
      <c r="Q435" s="1489">
        <f>+J435-'17NM_Flex Cost'!H92</f>
        <v>0</v>
      </c>
      <c r="R435" s="913" t="b">
        <f t="shared" si="274"/>
        <v>0</v>
      </c>
      <c r="S435" s="924" t="s">
        <v>1497</v>
      </c>
      <c r="AB435" s="1629" t="b">
        <f t="shared" si="320"/>
        <v>1</v>
      </c>
      <c r="AC435" s="913" t="s">
        <v>1328</v>
      </c>
    </row>
    <row r="436" spans="1:29" x14ac:dyDescent="0.25">
      <c r="A436" s="917" t="s">
        <v>2052</v>
      </c>
      <c r="B436" s="998"/>
      <c r="C436" s="999"/>
      <c r="D436" s="999"/>
      <c r="E436" s="1527"/>
      <c r="F436" s="2766"/>
      <c r="G436" s="2770"/>
      <c r="H436" s="2766"/>
      <c r="I436" s="1528"/>
      <c r="J436" s="1529"/>
      <c r="K436" s="1530"/>
      <c r="L436" s="1528"/>
      <c r="M436" s="1529"/>
      <c r="N436" s="971"/>
      <c r="O436" s="934"/>
      <c r="P436" s="935"/>
      <c r="R436" s="913" t="b">
        <f t="shared" si="274"/>
        <v>0</v>
      </c>
      <c r="S436" s="917" t="s">
        <v>1498</v>
      </c>
      <c r="AB436" s="1629" t="b">
        <f t="shared" si="320"/>
        <v>1</v>
      </c>
      <c r="AC436" s="915" t="s">
        <v>1377</v>
      </c>
    </row>
    <row r="437" spans="1:29" x14ac:dyDescent="0.25">
      <c r="A437" s="1629" t="s">
        <v>1325</v>
      </c>
      <c r="B437" s="975"/>
      <c r="C437" s="952"/>
      <c r="D437" s="952"/>
      <c r="E437" s="1537"/>
      <c r="F437" s="1538">
        <v>3500840.53</v>
      </c>
      <c r="G437" s="1539">
        <v>3500840.53</v>
      </c>
      <c r="H437" s="1538">
        <f t="shared" ref="H437:I441" si="321">E437*$D$441</f>
        <v>0</v>
      </c>
      <c r="I437" s="1538">
        <f t="shared" si="321"/>
        <v>2107985.1867199303</v>
      </c>
      <c r="J437" s="1539">
        <f>+H437+I437</f>
        <v>2107985.1867199303</v>
      </c>
      <c r="K437" s="1537">
        <f t="shared" ref="K437:L441" si="322">+E437*$C$441</f>
        <v>0</v>
      </c>
      <c r="L437" s="1538">
        <f t="shared" si="322"/>
        <v>1392855.3432800698</v>
      </c>
      <c r="M437" s="1539">
        <f>+K437+L437</f>
        <v>1392855.3432800698</v>
      </c>
      <c r="N437" s="942">
        <f t="shared" ref="N437:N441" si="323">+E437-(H437+K437)</f>
        <v>0</v>
      </c>
      <c r="O437" s="943">
        <f t="shared" ref="O437:O441" si="324">+F437-(I437+L437)</f>
        <v>0</v>
      </c>
      <c r="P437" s="994">
        <f t="shared" ref="P437:P441" si="325">+G437-(J437+M437)</f>
        <v>0</v>
      </c>
      <c r="R437" s="913" t="b">
        <f t="shared" si="274"/>
        <v>0</v>
      </c>
      <c r="S437" s="1629" t="s">
        <v>1214</v>
      </c>
      <c r="AB437" s="1629" t="b">
        <f t="shared" si="320"/>
        <v>1</v>
      </c>
      <c r="AC437" s="917" t="s">
        <v>1853</v>
      </c>
    </row>
    <row r="438" spans="1:29" x14ac:dyDescent="0.25">
      <c r="A438" s="1629" t="s">
        <v>1326</v>
      </c>
      <c r="B438" s="975"/>
      <c r="C438" s="952"/>
      <c r="D438" s="952"/>
      <c r="E438" s="1537"/>
      <c r="F438" s="1538">
        <v>1174062.17</v>
      </c>
      <c r="G438" s="1539">
        <v>1174062.17</v>
      </c>
      <c r="H438" s="1538">
        <f t="shared" si="321"/>
        <v>0</v>
      </c>
      <c r="I438" s="1538">
        <f t="shared" si="321"/>
        <v>706946.12949086726</v>
      </c>
      <c r="J438" s="1539">
        <f>+H438+I438</f>
        <v>706946.12949086726</v>
      </c>
      <c r="K438" s="1537">
        <f t="shared" si="322"/>
        <v>0</v>
      </c>
      <c r="L438" s="1538">
        <f t="shared" si="322"/>
        <v>467116.04050913273</v>
      </c>
      <c r="M438" s="1539">
        <f>+K438+L438</f>
        <v>467116.04050913273</v>
      </c>
      <c r="N438" s="942">
        <f t="shared" si="323"/>
        <v>0</v>
      </c>
      <c r="O438" s="943">
        <f t="shared" si="324"/>
        <v>0</v>
      </c>
      <c r="P438" s="944">
        <f t="shared" si="325"/>
        <v>0</v>
      </c>
      <c r="R438" s="913" t="b">
        <f t="shared" si="274"/>
        <v>0</v>
      </c>
      <c r="S438" s="1629" t="s">
        <v>1215</v>
      </c>
      <c r="AB438" s="1629" t="b">
        <f t="shared" si="320"/>
        <v>1</v>
      </c>
      <c r="AC438" s="913" t="s">
        <v>1325</v>
      </c>
    </row>
    <row r="439" spans="1:29" x14ac:dyDescent="0.25">
      <c r="A439" s="1629" t="s">
        <v>1327</v>
      </c>
      <c r="B439" s="975"/>
      <c r="C439" s="952"/>
      <c r="D439" s="952"/>
      <c r="E439" s="1537">
        <v>206288.59</v>
      </c>
      <c r="F439" s="1538"/>
      <c r="G439" s="1539">
        <v>206288.59</v>
      </c>
      <c r="H439" s="1538">
        <f t="shared" si="321"/>
        <v>124213.96752663315</v>
      </c>
      <c r="I439" s="1538">
        <f t="shared" si="321"/>
        <v>0</v>
      </c>
      <c r="J439" s="1539">
        <f>+H439+I439</f>
        <v>124213.96752663315</v>
      </c>
      <c r="K439" s="1537">
        <f t="shared" si="322"/>
        <v>82074.622473366864</v>
      </c>
      <c r="L439" s="1538">
        <f t="shared" si="322"/>
        <v>0</v>
      </c>
      <c r="M439" s="1539">
        <f>+K439+L439</f>
        <v>82074.622473366864</v>
      </c>
      <c r="N439" s="942">
        <f t="shared" si="323"/>
        <v>0</v>
      </c>
      <c r="O439" s="943">
        <f t="shared" si="324"/>
        <v>0</v>
      </c>
      <c r="P439" s="944">
        <f t="shared" si="325"/>
        <v>0</v>
      </c>
      <c r="R439" s="913" t="b">
        <f t="shared" si="274"/>
        <v>0</v>
      </c>
      <c r="S439" s="1629" t="s">
        <v>536</v>
      </c>
      <c r="AB439" s="1629" t="b">
        <f t="shared" si="320"/>
        <v>1</v>
      </c>
      <c r="AC439" s="913" t="s">
        <v>1326</v>
      </c>
    </row>
    <row r="440" spans="1:29" x14ac:dyDescent="0.25">
      <c r="A440" s="1629" t="s">
        <v>1328</v>
      </c>
      <c r="B440" s="975"/>
      <c r="C440" s="952"/>
      <c r="D440" s="952"/>
      <c r="E440" s="1537">
        <v>1495091.3</v>
      </c>
      <c r="F440" s="1538">
        <v>-1915.14</v>
      </c>
      <c r="G440" s="1539">
        <v>1493176.16</v>
      </c>
      <c r="H440" s="1538">
        <f t="shared" si="321"/>
        <v>900249.60754034785</v>
      </c>
      <c r="I440" s="1538">
        <f t="shared" si="321"/>
        <v>-1153.1764203194962</v>
      </c>
      <c r="J440" s="1539">
        <f>+H440+I440</f>
        <v>899096.43112002837</v>
      </c>
      <c r="K440" s="1537">
        <f t="shared" si="322"/>
        <v>594841.6924596522</v>
      </c>
      <c r="L440" s="1538">
        <f t="shared" si="322"/>
        <v>-761.96357968050404</v>
      </c>
      <c r="M440" s="1539">
        <f>+K440+L440</f>
        <v>594079.72887997166</v>
      </c>
      <c r="N440" s="942">
        <f t="shared" si="323"/>
        <v>0</v>
      </c>
      <c r="O440" s="943">
        <f t="shared" si="324"/>
        <v>0</v>
      </c>
      <c r="P440" s="944">
        <f t="shared" si="325"/>
        <v>0</v>
      </c>
      <c r="R440" s="913" t="b">
        <f t="shared" si="274"/>
        <v>0</v>
      </c>
      <c r="S440" s="1629" t="s">
        <v>1216</v>
      </c>
      <c r="AB440" s="1629" t="b">
        <f t="shared" si="320"/>
        <v>1</v>
      </c>
      <c r="AC440" s="913" t="s">
        <v>1327</v>
      </c>
    </row>
    <row r="441" spans="1:29" x14ac:dyDescent="0.25">
      <c r="A441" s="924" t="s">
        <v>2052</v>
      </c>
      <c r="B441" s="1001">
        <v>1</v>
      </c>
      <c r="C441" s="1002">
        <f>+'xx17revised SUMMARY - other'!N20</f>
        <v>0.39786312211144043</v>
      </c>
      <c r="D441" s="1002">
        <f>B441-C441</f>
        <v>0.60213687788855963</v>
      </c>
      <c r="E441" s="1540">
        <v>1701379.8900000001</v>
      </c>
      <c r="F441" s="1541">
        <v>4672987.5599999996</v>
      </c>
      <c r="G441" s="1542">
        <v>6374367.4499999993</v>
      </c>
      <c r="H441" s="1553">
        <f t="shared" si="321"/>
        <v>1024463.5750669811</v>
      </c>
      <c r="I441" s="1553">
        <f t="shared" si="321"/>
        <v>2813778.1397904782</v>
      </c>
      <c r="J441" s="1554">
        <f>+H441+I441</f>
        <v>3838241.7148574591</v>
      </c>
      <c r="K441" s="1552">
        <f t="shared" si="322"/>
        <v>676916.31493301911</v>
      </c>
      <c r="L441" s="1553">
        <f t="shared" si="322"/>
        <v>1859209.4202095219</v>
      </c>
      <c r="M441" s="1554">
        <f>+K441+L441</f>
        <v>2536125.7351425411</v>
      </c>
      <c r="N441" s="962">
        <f t="shared" si="323"/>
        <v>0</v>
      </c>
      <c r="O441" s="963">
        <f t="shared" si="324"/>
        <v>0</v>
      </c>
      <c r="P441" s="964">
        <f t="shared" si="325"/>
        <v>0</v>
      </c>
      <c r="Q441" s="1489">
        <f>+J441-'17NM_Flex Cost'!H93</f>
        <v>0</v>
      </c>
      <c r="R441" s="913" t="b">
        <f t="shared" si="274"/>
        <v>0</v>
      </c>
      <c r="S441" s="924" t="s">
        <v>1498</v>
      </c>
      <c r="AB441" s="1629" t="b">
        <f t="shared" si="320"/>
        <v>1</v>
      </c>
      <c r="AC441" s="913" t="s">
        <v>1328</v>
      </c>
    </row>
    <row r="442" spans="1:29" x14ac:dyDescent="0.25">
      <c r="A442" s="917" t="s">
        <v>1375</v>
      </c>
      <c r="B442" s="998"/>
      <c r="C442" s="999"/>
      <c r="D442" s="999"/>
      <c r="E442" s="1527"/>
      <c r="F442" s="2766"/>
      <c r="G442" s="2770"/>
      <c r="H442" s="2766"/>
      <c r="I442" s="1528"/>
      <c r="J442" s="1529"/>
      <c r="K442" s="1530"/>
      <c r="L442" s="1528"/>
      <c r="M442" s="1529"/>
      <c r="N442" s="971"/>
      <c r="O442" s="934"/>
      <c r="P442" s="935"/>
      <c r="R442" s="913" t="b">
        <f t="shared" si="274"/>
        <v>0</v>
      </c>
      <c r="S442" s="917" t="s">
        <v>2284</v>
      </c>
      <c r="AB442" s="1629" t="b">
        <f t="shared" si="320"/>
        <v>1</v>
      </c>
      <c r="AC442" s="1356" t="s">
        <v>1853</v>
      </c>
    </row>
    <row r="443" spans="1:29" x14ac:dyDescent="0.25">
      <c r="A443" s="1629" t="s">
        <v>1325</v>
      </c>
      <c r="B443" s="975"/>
      <c r="C443" s="952"/>
      <c r="D443" s="952"/>
      <c r="E443" s="1537"/>
      <c r="F443" s="1538">
        <v>-4303.2700000000004</v>
      </c>
      <c r="G443" s="1539">
        <v>-4303.2700000000004</v>
      </c>
      <c r="H443" s="1538">
        <f t="shared" ref="H443:I447" si="326">E443*$D$447</f>
        <v>0</v>
      </c>
      <c r="I443" s="1538">
        <f t="shared" si="326"/>
        <v>-4303.2700000000004</v>
      </c>
      <c r="J443" s="1539">
        <f>+H443+I443</f>
        <v>-4303.2700000000004</v>
      </c>
      <c r="K443" s="1537">
        <f t="shared" ref="K443:L447" si="327">+E443*$C$447</f>
        <v>0</v>
      </c>
      <c r="L443" s="1538">
        <f t="shared" si="327"/>
        <v>0</v>
      </c>
      <c r="M443" s="1539">
        <f>+K443+L443</f>
        <v>0</v>
      </c>
      <c r="N443" s="942">
        <f t="shared" ref="N443:N447" si="328">+E443-(H443+K443)</f>
        <v>0</v>
      </c>
      <c r="O443" s="943">
        <f t="shared" ref="O443:O447" si="329">+F443-(I443+L443)</f>
        <v>0</v>
      </c>
      <c r="P443" s="994">
        <f t="shared" ref="P443:P447" si="330">+G443-(J443+M443)</f>
        <v>0</v>
      </c>
      <c r="R443" s="913" t="b">
        <f t="shared" si="274"/>
        <v>0</v>
      </c>
      <c r="S443" s="1629" t="s">
        <v>1214</v>
      </c>
      <c r="AB443" s="1629" t="b">
        <f t="shared" si="320"/>
        <v>1</v>
      </c>
      <c r="AC443" s="917" t="s">
        <v>1854</v>
      </c>
    </row>
    <row r="444" spans="1:29" x14ac:dyDescent="0.25">
      <c r="A444" s="913" t="s">
        <v>1326</v>
      </c>
      <c r="B444" s="975"/>
      <c r="C444" s="952"/>
      <c r="D444" s="952"/>
      <c r="E444" s="1537"/>
      <c r="F444" s="1538">
        <v>4577.66</v>
      </c>
      <c r="G444" s="1539">
        <v>4577.66</v>
      </c>
      <c r="H444" s="1538">
        <f t="shared" si="326"/>
        <v>0</v>
      </c>
      <c r="I444" s="1538">
        <f t="shared" si="326"/>
        <v>4577.66</v>
      </c>
      <c r="J444" s="1539">
        <f>+H444+I444</f>
        <v>4577.66</v>
      </c>
      <c r="K444" s="1537">
        <f t="shared" si="327"/>
        <v>0</v>
      </c>
      <c r="L444" s="1538">
        <f t="shared" si="327"/>
        <v>0</v>
      </c>
      <c r="M444" s="1539">
        <f>+K444+L444</f>
        <v>0</v>
      </c>
      <c r="N444" s="975">
        <f t="shared" si="328"/>
        <v>0</v>
      </c>
      <c r="O444" s="952">
        <f t="shared" si="329"/>
        <v>0</v>
      </c>
      <c r="P444" s="953">
        <f t="shared" si="330"/>
        <v>0</v>
      </c>
      <c r="R444" s="913" t="b">
        <f t="shared" si="274"/>
        <v>0</v>
      </c>
      <c r="S444" s="913" t="s">
        <v>1215</v>
      </c>
      <c r="AB444" s="1629" t="b">
        <f t="shared" si="320"/>
        <v>1</v>
      </c>
      <c r="AC444" s="913" t="s">
        <v>1325</v>
      </c>
    </row>
    <row r="445" spans="1:29" x14ac:dyDescent="0.25">
      <c r="A445" s="913" t="s">
        <v>1327</v>
      </c>
      <c r="B445" s="975"/>
      <c r="C445" s="952"/>
      <c r="D445" s="952"/>
      <c r="E445" s="1537">
        <v>0.19</v>
      </c>
      <c r="F445" s="1538"/>
      <c r="G445" s="1539">
        <v>0.19</v>
      </c>
      <c r="H445" s="1538">
        <f t="shared" si="326"/>
        <v>0.19</v>
      </c>
      <c r="I445" s="1538">
        <f t="shared" si="326"/>
        <v>0</v>
      </c>
      <c r="J445" s="1539">
        <f>+H445+I445</f>
        <v>0.19</v>
      </c>
      <c r="K445" s="1537">
        <f t="shared" si="327"/>
        <v>0</v>
      </c>
      <c r="L445" s="1538">
        <f t="shared" si="327"/>
        <v>0</v>
      </c>
      <c r="M445" s="1539">
        <f>+K445+L445</f>
        <v>0</v>
      </c>
      <c r="N445" s="975">
        <f t="shared" si="328"/>
        <v>0</v>
      </c>
      <c r="O445" s="952">
        <f t="shared" si="329"/>
        <v>0</v>
      </c>
      <c r="P445" s="953">
        <f t="shared" si="330"/>
        <v>0</v>
      </c>
      <c r="R445" s="913" t="b">
        <f t="shared" si="274"/>
        <v>0</v>
      </c>
      <c r="S445" s="913" t="s">
        <v>536</v>
      </c>
      <c r="AB445" s="1629" t="b">
        <f t="shared" si="320"/>
        <v>1</v>
      </c>
      <c r="AC445" s="913" t="s">
        <v>1326</v>
      </c>
    </row>
    <row r="446" spans="1:29" x14ac:dyDescent="0.25">
      <c r="A446" s="913" t="s">
        <v>1328</v>
      </c>
      <c r="B446" s="975"/>
      <c r="C446" s="952"/>
      <c r="D446" s="952"/>
      <c r="E446" s="1537">
        <v>741662.08</v>
      </c>
      <c r="F446" s="1538">
        <v>-148491</v>
      </c>
      <c r="G446" s="1539">
        <v>593171.07999999996</v>
      </c>
      <c r="H446" s="1538">
        <f t="shared" si="326"/>
        <v>741662.08</v>
      </c>
      <c r="I446" s="1538">
        <f t="shared" si="326"/>
        <v>-148491</v>
      </c>
      <c r="J446" s="1539">
        <f>+H446+I446</f>
        <v>593171.07999999996</v>
      </c>
      <c r="K446" s="1537">
        <f t="shared" si="327"/>
        <v>0</v>
      </c>
      <c r="L446" s="1538">
        <f t="shared" si="327"/>
        <v>0</v>
      </c>
      <c r="M446" s="1539">
        <f>+K446+L446</f>
        <v>0</v>
      </c>
      <c r="N446" s="975">
        <f t="shared" si="328"/>
        <v>0</v>
      </c>
      <c r="O446" s="952">
        <f t="shared" si="329"/>
        <v>0</v>
      </c>
      <c r="P446" s="953">
        <f t="shared" si="330"/>
        <v>0</v>
      </c>
      <c r="R446" s="913" t="b">
        <f t="shared" si="274"/>
        <v>0</v>
      </c>
      <c r="S446" s="913" t="s">
        <v>1216</v>
      </c>
      <c r="AB446" s="1629" t="b">
        <f t="shared" si="320"/>
        <v>1</v>
      </c>
      <c r="AC446" s="913" t="s">
        <v>1327</v>
      </c>
    </row>
    <row r="447" spans="1:29" x14ac:dyDescent="0.25">
      <c r="A447" s="924" t="s">
        <v>1375</v>
      </c>
      <c r="B447" s="1001">
        <v>1</v>
      </c>
      <c r="C447" s="2403">
        <v>0</v>
      </c>
      <c r="D447" s="1002">
        <v>1</v>
      </c>
      <c r="E447" s="1534">
        <v>741662.2699999999</v>
      </c>
      <c r="F447" s="1535">
        <v>-148216.60999999999</v>
      </c>
      <c r="G447" s="1536">
        <v>593445.65999999992</v>
      </c>
      <c r="H447" s="1544">
        <f t="shared" si="326"/>
        <v>741662.2699999999</v>
      </c>
      <c r="I447" s="1544">
        <f t="shared" si="326"/>
        <v>-148216.60999999999</v>
      </c>
      <c r="J447" s="1545">
        <f>+H447+I447</f>
        <v>593445.65999999992</v>
      </c>
      <c r="K447" s="1543">
        <f t="shared" si="327"/>
        <v>0</v>
      </c>
      <c r="L447" s="1544">
        <f t="shared" si="327"/>
        <v>0</v>
      </c>
      <c r="M447" s="1545">
        <f>+K447+L447</f>
        <v>0</v>
      </c>
      <c r="N447" s="959">
        <f t="shared" si="328"/>
        <v>0</v>
      </c>
      <c r="O447" s="960">
        <f t="shared" si="329"/>
        <v>0</v>
      </c>
      <c r="P447" s="961">
        <f t="shared" si="330"/>
        <v>0</v>
      </c>
      <c r="Q447" s="1489">
        <f>+J447-'17NM_Flex Cost'!H94</f>
        <v>0</v>
      </c>
      <c r="R447" s="913" t="b">
        <f t="shared" si="274"/>
        <v>0</v>
      </c>
      <c r="S447" s="924" t="s">
        <v>2284</v>
      </c>
      <c r="AB447" s="1629" t="b">
        <f t="shared" si="320"/>
        <v>1</v>
      </c>
      <c r="AC447" s="913" t="s">
        <v>1328</v>
      </c>
    </row>
    <row r="448" spans="1:29" x14ac:dyDescent="0.25">
      <c r="A448" s="917" t="s">
        <v>2381</v>
      </c>
      <c r="B448" s="998"/>
      <c r="C448" s="999"/>
      <c r="D448" s="999"/>
      <c r="E448" s="1527"/>
      <c r="F448" s="2766"/>
      <c r="G448" s="2770"/>
      <c r="H448" s="2766"/>
      <c r="I448" s="1528"/>
      <c r="J448" s="1529"/>
      <c r="K448" s="1530"/>
      <c r="L448" s="1528"/>
      <c r="M448" s="1529"/>
      <c r="N448" s="971"/>
      <c r="O448" s="934"/>
      <c r="P448" s="935"/>
      <c r="R448" s="913" t="b">
        <f t="shared" si="274"/>
        <v>1</v>
      </c>
      <c r="S448" s="917" t="s">
        <v>2381</v>
      </c>
      <c r="AB448" s="1629" t="b">
        <f t="shared" si="320"/>
        <v>1</v>
      </c>
      <c r="AC448" s="1356" t="s">
        <v>1854</v>
      </c>
    </row>
    <row r="449" spans="1:30" x14ac:dyDescent="0.25">
      <c r="A449" s="913" t="s">
        <v>1325</v>
      </c>
      <c r="B449" s="975"/>
      <c r="C449" s="952"/>
      <c r="D449" s="952"/>
      <c r="E449" s="1537"/>
      <c r="F449" s="1538">
        <v>489879.74</v>
      </c>
      <c r="G449" s="1539">
        <v>489879.74</v>
      </c>
      <c r="H449" s="1538">
        <f t="shared" ref="H449:I453" si="331">E449*$D$453</f>
        <v>0</v>
      </c>
      <c r="I449" s="1538">
        <f t="shared" si="331"/>
        <v>477627.88528192928</v>
      </c>
      <c r="J449" s="1539">
        <f>+H449+I449</f>
        <v>477627.88528192928</v>
      </c>
      <c r="K449" s="1537">
        <f t="shared" ref="K449:L453" si="332">+E449*$C$453</f>
        <v>0</v>
      </c>
      <c r="L449" s="1538">
        <f t="shared" si="332"/>
        <v>12251.854718070739</v>
      </c>
      <c r="M449" s="1539">
        <f>+K449+L449</f>
        <v>12251.854718070739</v>
      </c>
      <c r="N449" s="942">
        <f t="shared" ref="N449:N453" si="333">+E449-(H449+K449)</f>
        <v>0</v>
      </c>
      <c r="O449" s="943">
        <f t="shared" ref="O449:O453" si="334">+F449-(I449+L449)</f>
        <v>0</v>
      </c>
      <c r="P449" s="994">
        <f t="shared" ref="P449:P453" si="335">+G449-(J449+M449)</f>
        <v>0</v>
      </c>
      <c r="R449" s="913" t="b">
        <f t="shared" si="274"/>
        <v>0</v>
      </c>
      <c r="S449" s="913" t="s">
        <v>1214</v>
      </c>
      <c r="AB449" s="1629" t="b">
        <f t="shared" si="320"/>
        <v>1</v>
      </c>
      <c r="AC449" s="917" t="s">
        <v>1378</v>
      </c>
    </row>
    <row r="450" spans="1:30" x14ac:dyDescent="0.25">
      <c r="A450" s="913" t="s">
        <v>1326</v>
      </c>
      <c r="B450" s="975"/>
      <c r="C450" s="952"/>
      <c r="D450" s="952"/>
      <c r="E450" s="1537"/>
      <c r="F450" s="1538">
        <v>95903.96</v>
      </c>
      <c r="G450" s="1539">
        <v>95903.96</v>
      </c>
      <c r="H450" s="1538">
        <f t="shared" si="331"/>
        <v>0</v>
      </c>
      <c r="I450" s="1538">
        <f t="shared" si="331"/>
        <v>93505.409317320897</v>
      </c>
      <c r="J450" s="1539">
        <f t="shared" ref="J450:J453" si="336">+H450+I450</f>
        <v>93505.409317320897</v>
      </c>
      <c r="K450" s="1537">
        <f t="shared" si="332"/>
        <v>0</v>
      </c>
      <c r="L450" s="1538">
        <f t="shared" si="332"/>
        <v>2398.5506826791152</v>
      </c>
      <c r="M450" s="1539">
        <f>+K450+L450</f>
        <v>2398.5506826791152</v>
      </c>
      <c r="N450" s="975">
        <f t="shared" si="333"/>
        <v>0</v>
      </c>
      <c r="O450" s="952">
        <f t="shared" si="334"/>
        <v>0</v>
      </c>
      <c r="P450" s="953">
        <f t="shared" si="335"/>
        <v>0</v>
      </c>
      <c r="R450" s="913" t="b">
        <f t="shared" si="274"/>
        <v>0</v>
      </c>
      <c r="S450" s="913" t="s">
        <v>1215</v>
      </c>
      <c r="AB450" s="1629" t="b">
        <f t="shared" si="320"/>
        <v>1</v>
      </c>
      <c r="AC450" s="913" t="s">
        <v>1325</v>
      </c>
    </row>
    <row r="451" spans="1:30" x14ac:dyDescent="0.25">
      <c r="A451" s="913" t="s">
        <v>1327</v>
      </c>
      <c r="B451" s="975"/>
      <c r="C451" s="952"/>
      <c r="D451" s="952"/>
      <c r="E451" s="1537">
        <v>39.54</v>
      </c>
      <c r="F451" s="1538"/>
      <c r="G451" s="1539">
        <v>39.54</v>
      </c>
      <c r="H451" s="1538">
        <f t="shared" si="331"/>
        <v>38.551107633166218</v>
      </c>
      <c r="I451" s="1538">
        <f t="shared" si="331"/>
        <v>0</v>
      </c>
      <c r="J451" s="1539">
        <f t="shared" si="336"/>
        <v>38.551107633166218</v>
      </c>
      <c r="K451" s="1537">
        <f t="shared" si="332"/>
        <v>0.98889236683378057</v>
      </c>
      <c r="L451" s="1538">
        <f t="shared" si="332"/>
        <v>0</v>
      </c>
      <c r="M451" s="1539">
        <f>+K451+L451</f>
        <v>0.98889236683378057</v>
      </c>
      <c r="N451" s="975">
        <f t="shared" si="333"/>
        <v>0</v>
      </c>
      <c r="O451" s="952">
        <f t="shared" si="334"/>
        <v>0</v>
      </c>
      <c r="P451" s="953">
        <f t="shared" si="335"/>
        <v>0</v>
      </c>
      <c r="R451" s="913" t="b">
        <f t="shared" si="274"/>
        <v>0</v>
      </c>
      <c r="S451" s="913" t="s">
        <v>536</v>
      </c>
      <c r="AB451" s="1629" t="b">
        <f t="shared" si="320"/>
        <v>1</v>
      </c>
      <c r="AC451" s="913" t="s">
        <v>1326</v>
      </c>
      <c r="AD451" s="1127"/>
    </row>
    <row r="452" spans="1:30" s="1127" customFormat="1" x14ac:dyDescent="0.25">
      <c r="A452" s="913" t="s">
        <v>1328</v>
      </c>
      <c r="B452" s="975"/>
      <c r="C452" s="952"/>
      <c r="D452" s="952"/>
      <c r="E452" s="1537">
        <v>73405.710000000006</v>
      </c>
      <c r="F452" s="1538"/>
      <c r="G452" s="1539">
        <v>73405.710000000006</v>
      </c>
      <c r="H452" s="1538">
        <f t="shared" si="331"/>
        <v>71569.838823950078</v>
      </c>
      <c r="I452" s="1538">
        <f t="shared" si="331"/>
        <v>0</v>
      </c>
      <c r="J452" s="1539">
        <f t="shared" si="336"/>
        <v>71569.838823950078</v>
      </c>
      <c r="K452" s="1537">
        <f t="shared" si="332"/>
        <v>1835.871176049927</v>
      </c>
      <c r="L452" s="1538">
        <f t="shared" si="332"/>
        <v>0</v>
      </c>
      <c r="M452" s="1539">
        <f>+K452+L452</f>
        <v>1835.871176049927</v>
      </c>
      <c r="N452" s="975">
        <f t="shared" si="333"/>
        <v>0</v>
      </c>
      <c r="O452" s="952">
        <f t="shared" si="334"/>
        <v>0</v>
      </c>
      <c r="P452" s="953">
        <f t="shared" si="335"/>
        <v>0</v>
      </c>
      <c r="Q452" s="1474"/>
      <c r="R452" s="913" t="b">
        <f t="shared" ref="R452:R515" si="337">A452=S452</f>
        <v>0</v>
      </c>
      <c r="S452" s="913" t="s">
        <v>1216</v>
      </c>
      <c r="T452" s="913"/>
      <c r="U452" s="913"/>
      <c r="V452" s="913"/>
      <c r="W452" s="913"/>
      <c r="X452" s="913"/>
      <c r="Y452" s="913"/>
      <c r="Z452" s="913"/>
      <c r="AA452" s="913"/>
      <c r="AB452" s="1629" t="b">
        <f t="shared" si="320"/>
        <v>1</v>
      </c>
      <c r="AC452" s="913" t="s">
        <v>1327</v>
      </c>
      <c r="AD452" s="913"/>
    </row>
    <row r="453" spans="1:30" x14ac:dyDescent="0.25">
      <c r="A453" s="924" t="s">
        <v>2659</v>
      </c>
      <c r="B453" s="1001">
        <v>1</v>
      </c>
      <c r="C453" s="2403">
        <f>+'xx17revised SUMMARY - other'!N21</f>
        <v>2.5009923288664151E-2</v>
      </c>
      <c r="D453" s="1002">
        <f>+B453-C453</f>
        <v>0.97499007671133586</v>
      </c>
      <c r="E453" s="1534">
        <v>73445.25</v>
      </c>
      <c r="F453" s="1535">
        <v>585783.69999999995</v>
      </c>
      <c r="G453" s="1536">
        <v>659228.94999999995</v>
      </c>
      <c r="H453" s="1544">
        <f t="shared" si="331"/>
        <v>71608.389931583239</v>
      </c>
      <c r="I453" s="1544">
        <f t="shared" si="331"/>
        <v>571133.29459925008</v>
      </c>
      <c r="J453" s="1545">
        <f t="shared" si="336"/>
        <v>642741.68453083327</v>
      </c>
      <c r="K453" s="1543">
        <f t="shared" si="332"/>
        <v>1836.8600684167607</v>
      </c>
      <c r="L453" s="1544">
        <f t="shared" si="332"/>
        <v>14650.405400749854</v>
      </c>
      <c r="M453" s="1545">
        <f>+K453+L453</f>
        <v>16487.265469166614</v>
      </c>
      <c r="N453" s="959">
        <f t="shared" si="333"/>
        <v>0</v>
      </c>
      <c r="O453" s="960">
        <f t="shared" si="334"/>
        <v>0</v>
      </c>
      <c r="P453" s="961">
        <f t="shared" si="335"/>
        <v>0</v>
      </c>
      <c r="Q453" s="1489">
        <f>+J453-'17NM_Flex Cost'!H95</f>
        <v>0</v>
      </c>
      <c r="R453" s="913" t="b">
        <f t="shared" si="337"/>
        <v>0</v>
      </c>
      <c r="S453" s="924" t="s">
        <v>2381</v>
      </c>
      <c r="AB453" s="1629" t="b">
        <f t="shared" si="320"/>
        <v>1</v>
      </c>
      <c r="AC453" s="913" t="s">
        <v>1328</v>
      </c>
    </row>
    <row r="454" spans="1:30" x14ac:dyDescent="0.25">
      <c r="A454" s="917" t="s">
        <v>2382</v>
      </c>
      <c r="B454" s="998"/>
      <c r="C454" s="999"/>
      <c r="D454" s="999"/>
      <c r="E454" s="1527"/>
      <c r="F454" s="2766"/>
      <c r="G454" s="2770"/>
      <c r="H454" s="2766"/>
      <c r="I454" s="1528"/>
      <c r="J454" s="1529"/>
      <c r="K454" s="1530"/>
      <c r="L454" s="1528"/>
      <c r="M454" s="1529"/>
      <c r="N454" s="971"/>
      <c r="O454" s="934"/>
      <c r="P454" s="935"/>
      <c r="R454" s="913" t="b">
        <f t="shared" si="337"/>
        <v>1</v>
      </c>
      <c r="S454" s="917" t="s">
        <v>2382</v>
      </c>
      <c r="AB454" s="1629" t="b">
        <f t="shared" si="320"/>
        <v>1</v>
      </c>
      <c r="AC454" s="915" t="s">
        <v>1378</v>
      </c>
    </row>
    <row r="455" spans="1:30" x14ac:dyDescent="0.25">
      <c r="A455" s="913" t="s">
        <v>1325</v>
      </c>
      <c r="B455" s="975"/>
      <c r="C455" s="952"/>
      <c r="D455" s="952"/>
      <c r="E455" s="1537"/>
      <c r="F455" s="1538">
        <v>763189.15</v>
      </c>
      <c r="G455" s="1539">
        <v>763189.15</v>
      </c>
      <c r="H455" s="1538">
        <f t="shared" ref="H455:I459" si="338">E455*$D$459</f>
        <v>0</v>
      </c>
      <c r="I455" s="1538">
        <f t="shared" si="338"/>
        <v>732299.84859496541</v>
      </c>
      <c r="J455" s="1539">
        <f>+H455+I455</f>
        <v>732299.84859496541</v>
      </c>
      <c r="K455" s="1537">
        <f t="shared" ref="K455:L459" si="339">+E455*$C$459</f>
        <v>0</v>
      </c>
      <c r="L455" s="1538">
        <f t="shared" si="339"/>
        <v>30889.301405034577</v>
      </c>
      <c r="M455" s="1539">
        <f>+K455+L455</f>
        <v>30889.301405034577</v>
      </c>
      <c r="N455" s="942">
        <f t="shared" ref="N455:N459" si="340">+E455-(H455+K455)</f>
        <v>0</v>
      </c>
      <c r="O455" s="943">
        <f t="shared" ref="O455:O459" si="341">+F455-(I455+L455)</f>
        <v>0</v>
      </c>
      <c r="P455" s="994">
        <f t="shared" ref="P455:P459" si="342">+G455-(J455+M455)</f>
        <v>0</v>
      </c>
      <c r="R455" s="913" t="b">
        <f t="shared" si="337"/>
        <v>0</v>
      </c>
      <c r="S455" s="913" t="s">
        <v>1214</v>
      </c>
      <c r="AB455" s="1629" t="b">
        <f t="shared" si="320"/>
        <v>1</v>
      </c>
      <c r="AC455" s="917" t="s">
        <v>1379</v>
      </c>
    </row>
    <row r="456" spans="1:30" x14ac:dyDescent="0.25">
      <c r="A456" s="913" t="s">
        <v>1326</v>
      </c>
      <c r="B456" s="975"/>
      <c r="C456" s="952"/>
      <c r="D456" s="952"/>
      <c r="E456" s="1537"/>
      <c r="F456" s="1538">
        <v>198607.39</v>
      </c>
      <c r="G456" s="1539">
        <v>198607.39</v>
      </c>
      <c r="H456" s="1538">
        <f t="shared" si="338"/>
        <v>0</v>
      </c>
      <c r="I456" s="1538">
        <f t="shared" si="338"/>
        <v>190568.95872647202</v>
      </c>
      <c r="J456" s="1539">
        <f>+H456+I456</f>
        <v>190568.95872647202</v>
      </c>
      <c r="K456" s="1537">
        <f t="shared" si="339"/>
        <v>0</v>
      </c>
      <c r="L456" s="1538">
        <f t="shared" si="339"/>
        <v>8038.4312735279982</v>
      </c>
      <c r="M456" s="1539">
        <f>+K456+L456</f>
        <v>8038.4312735279982</v>
      </c>
      <c r="N456" s="975">
        <f t="shared" si="340"/>
        <v>0</v>
      </c>
      <c r="O456" s="952">
        <f t="shared" si="341"/>
        <v>0</v>
      </c>
      <c r="P456" s="953">
        <f t="shared" si="342"/>
        <v>0</v>
      </c>
      <c r="R456" s="913" t="b">
        <f t="shared" si="337"/>
        <v>0</v>
      </c>
      <c r="S456" s="913" t="s">
        <v>1215</v>
      </c>
      <c r="AB456" s="1629" t="b">
        <f t="shared" si="320"/>
        <v>1</v>
      </c>
      <c r="AC456" s="913" t="s">
        <v>1325</v>
      </c>
    </row>
    <row r="457" spans="1:30" x14ac:dyDescent="0.25">
      <c r="A457" s="913" t="s">
        <v>1327</v>
      </c>
      <c r="B457" s="975"/>
      <c r="C457" s="952"/>
      <c r="D457" s="952"/>
      <c r="E457" s="1537">
        <v>19.52</v>
      </c>
      <c r="F457" s="1538"/>
      <c r="G457" s="1539">
        <v>19.52</v>
      </c>
      <c r="H457" s="1538">
        <f t="shared" si="338"/>
        <v>18.729947935677185</v>
      </c>
      <c r="I457" s="1538">
        <f t="shared" si="338"/>
        <v>0</v>
      </c>
      <c r="J457" s="1539">
        <f>+H457+I457</f>
        <v>18.729947935677185</v>
      </c>
      <c r="K457" s="1537">
        <f t="shared" si="339"/>
        <v>0.79005206432281561</v>
      </c>
      <c r="L457" s="1538">
        <f t="shared" si="339"/>
        <v>0</v>
      </c>
      <c r="M457" s="1539">
        <f>+K457+L457</f>
        <v>0.79005206432281561</v>
      </c>
      <c r="N457" s="975">
        <f t="shared" si="340"/>
        <v>0</v>
      </c>
      <c r="O457" s="952">
        <f t="shared" si="341"/>
        <v>0</v>
      </c>
      <c r="P457" s="953">
        <f t="shared" si="342"/>
        <v>0</v>
      </c>
      <c r="R457" s="913" t="b">
        <f t="shared" si="337"/>
        <v>0</v>
      </c>
      <c r="S457" s="913" t="s">
        <v>536</v>
      </c>
      <c r="AB457" s="1629" t="b">
        <f t="shared" si="320"/>
        <v>1</v>
      </c>
      <c r="AC457" s="913" t="s">
        <v>1326</v>
      </c>
    </row>
    <row r="458" spans="1:30" x14ac:dyDescent="0.25">
      <c r="A458" s="913" t="s">
        <v>1328</v>
      </c>
      <c r="B458" s="975"/>
      <c r="C458" s="952"/>
      <c r="D458" s="952"/>
      <c r="E458" s="1537">
        <v>115875.28</v>
      </c>
      <c r="F458" s="1538"/>
      <c r="G458" s="1539">
        <v>115875.28</v>
      </c>
      <c r="H458" s="1538">
        <f t="shared" si="338"/>
        <v>111185.34638483687</v>
      </c>
      <c r="I458" s="1538">
        <f t="shared" si="338"/>
        <v>0</v>
      </c>
      <c r="J458" s="1539">
        <f>+H458+I458</f>
        <v>111185.34638483687</v>
      </c>
      <c r="K458" s="1537">
        <f t="shared" si="339"/>
        <v>4689.9336151631287</v>
      </c>
      <c r="L458" s="1538">
        <f t="shared" si="339"/>
        <v>0</v>
      </c>
      <c r="M458" s="1539">
        <f>+K458+L458</f>
        <v>4689.9336151631287</v>
      </c>
      <c r="N458" s="975">
        <f t="shared" si="340"/>
        <v>0</v>
      </c>
      <c r="O458" s="952">
        <f t="shared" si="341"/>
        <v>0</v>
      </c>
      <c r="P458" s="953">
        <f t="shared" si="342"/>
        <v>0</v>
      </c>
      <c r="R458" s="913" t="b">
        <f t="shared" si="337"/>
        <v>0</v>
      </c>
      <c r="S458" s="913" t="s">
        <v>1216</v>
      </c>
      <c r="T458" s="1127"/>
      <c r="U458" s="1127"/>
      <c r="V458" s="1127"/>
      <c r="W458" s="1127"/>
      <c r="X458" s="1127"/>
      <c r="Y458" s="1127"/>
      <c r="Z458" s="1127"/>
      <c r="AA458" s="1127"/>
      <c r="AB458" s="1629" t="b">
        <f t="shared" si="320"/>
        <v>1</v>
      </c>
      <c r="AC458" s="913" t="s">
        <v>1327</v>
      </c>
    </row>
    <row r="459" spans="1:30" x14ac:dyDescent="0.25">
      <c r="A459" s="924" t="s">
        <v>2660</v>
      </c>
      <c r="B459" s="1001">
        <v>1</v>
      </c>
      <c r="C459" s="2403">
        <f>+'xx17revised SUMMARY - other'!N22</f>
        <v>4.0473978705062273E-2</v>
      </c>
      <c r="D459" s="1002">
        <f>+B459-C459</f>
        <v>0.95952602129493769</v>
      </c>
      <c r="E459" s="1534">
        <v>115894.8</v>
      </c>
      <c r="F459" s="1535">
        <v>961796.54</v>
      </c>
      <c r="G459" s="1536">
        <v>1077691.3400000001</v>
      </c>
      <c r="H459" s="1544">
        <f t="shared" si="338"/>
        <v>111204.07633277254</v>
      </c>
      <c r="I459" s="1544">
        <f t="shared" si="338"/>
        <v>922868.8073214374</v>
      </c>
      <c r="J459" s="1545">
        <f>+H459+I459</f>
        <v>1034072.8836542099</v>
      </c>
      <c r="K459" s="1543">
        <f t="shared" si="339"/>
        <v>4690.7236672274512</v>
      </c>
      <c r="L459" s="1544">
        <f t="shared" si="339"/>
        <v>38927.732678562577</v>
      </c>
      <c r="M459" s="1545">
        <f>+K459+L459</f>
        <v>43618.456345790029</v>
      </c>
      <c r="N459" s="959">
        <f t="shared" si="340"/>
        <v>0</v>
      </c>
      <c r="O459" s="960">
        <f t="shared" si="341"/>
        <v>0</v>
      </c>
      <c r="P459" s="961">
        <f t="shared" si="342"/>
        <v>0</v>
      </c>
      <c r="Q459" s="1489">
        <f>+J459-'17NM_Flex Cost'!H96</f>
        <v>0</v>
      </c>
      <c r="R459" s="913" t="b">
        <f t="shared" si="337"/>
        <v>0</v>
      </c>
      <c r="S459" s="924" t="s">
        <v>2382</v>
      </c>
      <c r="AB459" s="1629" t="b">
        <f t="shared" si="320"/>
        <v>1</v>
      </c>
      <c r="AC459" s="913" t="s">
        <v>1328</v>
      </c>
    </row>
    <row r="460" spans="1:30" x14ac:dyDescent="0.25">
      <c r="A460" s="917" t="s">
        <v>2383</v>
      </c>
      <c r="B460" s="998"/>
      <c r="C460" s="999"/>
      <c r="D460" s="999"/>
      <c r="E460" s="1527"/>
      <c r="F460" s="2766"/>
      <c r="G460" s="2770"/>
      <c r="H460" s="2766"/>
      <c r="I460" s="1528"/>
      <c r="J460" s="1529"/>
      <c r="K460" s="1530"/>
      <c r="L460" s="1528"/>
      <c r="M460" s="1529"/>
      <c r="N460" s="971"/>
      <c r="O460" s="934"/>
      <c r="P460" s="935"/>
      <c r="R460" s="913" t="b">
        <f t="shared" si="337"/>
        <v>1</v>
      </c>
      <c r="S460" s="917" t="s">
        <v>2383</v>
      </c>
      <c r="AB460" s="1629" t="b">
        <f t="shared" si="320"/>
        <v>1</v>
      </c>
      <c r="AC460" s="924" t="s">
        <v>1379</v>
      </c>
    </row>
    <row r="461" spans="1:30" x14ac:dyDescent="0.25">
      <c r="A461" s="913" t="s">
        <v>1325</v>
      </c>
      <c r="B461" s="975"/>
      <c r="C461" s="952"/>
      <c r="D461" s="952"/>
      <c r="E461" s="1537"/>
      <c r="F461" s="1538">
        <v>278240.59000000003</v>
      </c>
      <c r="G461" s="1539">
        <v>278240.59000000003</v>
      </c>
      <c r="H461" s="1538">
        <f t="shared" ref="H461:I465" si="343">E461*$D$465</f>
        <v>0</v>
      </c>
      <c r="I461" s="1538">
        <f t="shared" si="343"/>
        <v>275282.06242593197</v>
      </c>
      <c r="J461" s="1539">
        <f>+H461+I461</f>
        <v>275282.06242593197</v>
      </c>
      <c r="K461" s="1537">
        <f t="shared" ref="K461:L465" si="344">+E461*$C$465</f>
        <v>0</v>
      </c>
      <c r="L461" s="1538">
        <f t="shared" si="344"/>
        <v>2958.5275740680645</v>
      </c>
      <c r="M461" s="1539">
        <f>+K461+L461</f>
        <v>2958.5275740680645</v>
      </c>
      <c r="N461" s="942">
        <f t="shared" ref="N461:N465" si="345">+E461-(H461+K461)</f>
        <v>0</v>
      </c>
      <c r="O461" s="943">
        <f t="shared" ref="O461:O465" si="346">+F461-(I461+L461)</f>
        <v>0</v>
      </c>
      <c r="P461" s="994">
        <f t="shared" ref="P461:P465" si="347">+G461-(J461+M461)</f>
        <v>0</v>
      </c>
      <c r="R461" s="913" t="b">
        <f t="shared" si="337"/>
        <v>0</v>
      </c>
      <c r="S461" s="913" t="s">
        <v>1214</v>
      </c>
      <c r="AB461" s="1629" t="b">
        <f t="shared" si="320"/>
        <v>1</v>
      </c>
      <c r="AC461" s="917" t="s">
        <v>1380</v>
      </c>
    </row>
    <row r="462" spans="1:30" x14ac:dyDescent="0.25">
      <c r="A462" s="913" t="s">
        <v>1326</v>
      </c>
      <c r="B462" s="975"/>
      <c r="C462" s="952"/>
      <c r="D462" s="952"/>
      <c r="E462" s="1537"/>
      <c r="F462" s="1538">
        <v>65665.259999999995</v>
      </c>
      <c r="G462" s="1539">
        <v>65665.259999999995</v>
      </c>
      <c r="H462" s="1538">
        <f t="shared" si="343"/>
        <v>0</v>
      </c>
      <c r="I462" s="1538">
        <f t="shared" si="343"/>
        <v>64967.042380606828</v>
      </c>
      <c r="J462" s="1539">
        <f>+H462+I462</f>
        <v>64967.042380606828</v>
      </c>
      <c r="K462" s="1537">
        <f t="shared" si="344"/>
        <v>0</v>
      </c>
      <c r="L462" s="1538">
        <f t="shared" si="344"/>
        <v>698.21761939316139</v>
      </c>
      <c r="M462" s="1539">
        <f>+K462+L462</f>
        <v>698.21761939316139</v>
      </c>
      <c r="N462" s="975">
        <f t="shared" si="345"/>
        <v>0</v>
      </c>
      <c r="O462" s="952">
        <f t="shared" si="346"/>
        <v>0</v>
      </c>
      <c r="P462" s="953">
        <f t="shared" si="347"/>
        <v>0</v>
      </c>
      <c r="R462" s="913" t="b">
        <f t="shared" si="337"/>
        <v>0</v>
      </c>
      <c r="S462" s="913" t="s">
        <v>1215</v>
      </c>
      <c r="AB462" s="1629" t="b">
        <f t="shared" si="320"/>
        <v>1</v>
      </c>
      <c r="AC462" s="913" t="s">
        <v>1325</v>
      </c>
    </row>
    <row r="463" spans="1:30" x14ac:dyDescent="0.25">
      <c r="A463" s="913" t="s">
        <v>1327</v>
      </c>
      <c r="B463" s="975"/>
      <c r="C463" s="952"/>
      <c r="D463" s="952"/>
      <c r="E463" s="1537">
        <v>0.19</v>
      </c>
      <c r="F463" s="1538"/>
      <c r="G463" s="1539">
        <v>0.19</v>
      </c>
      <c r="H463" s="1538">
        <f t="shared" si="343"/>
        <v>0.18797973315441527</v>
      </c>
      <c r="I463" s="1538">
        <f t="shared" si="343"/>
        <v>0</v>
      </c>
      <c r="J463" s="1539">
        <f>+H463+I463</f>
        <v>0.18797973315441527</v>
      </c>
      <c r="K463" s="1537">
        <f t="shared" si="344"/>
        <v>2.0202668455847226E-3</v>
      </c>
      <c r="L463" s="1538">
        <f t="shared" si="344"/>
        <v>0</v>
      </c>
      <c r="M463" s="1539">
        <f>+K463+L463</f>
        <v>2.0202668455847226E-3</v>
      </c>
      <c r="N463" s="975">
        <f t="shared" si="345"/>
        <v>0</v>
      </c>
      <c r="O463" s="952">
        <f t="shared" si="346"/>
        <v>0</v>
      </c>
      <c r="P463" s="953">
        <f t="shared" si="347"/>
        <v>0</v>
      </c>
      <c r="R463" s="913" t="b">
        <f t="shared" si="337"/>
        <v>0</v>
      </c>
      <c r="S463" s="913" t="s">
        <v>536</v>
      </c>
      <c r="AB463" s="1629" t="b">
        <f t="shared" si="320"/>
        <v>1</v>
      </c>
      <c r="AC463" s="913" t="s">
        <v>1326</v>
      </c>
    </row>
    <row r="464" spans="1:30" x14ac:dyDescent="0.25">
      <c r="A464" s="913" t="s">
        <v>1328</v>
      </c>
      <c r="B464" s="975"/>
      <c r="C464" s="952"/>
      <c r="D464" s="952"/>
      <c r="E464" s="1537">
        <v>41466.85</v>
      </c>
      <c r="F464" s="1538"/>
      <c r="G464" s="1539">
        <v>41466.85</v>
      </c>
      <c r="H464" s="1538">
        <f t="shared" si="343"/>
        <v>41025.93367239034</v>
      </c>
      <c r="I464" s="1538">
        <f t="shared" si="343"/>
        <v>0</v>
      </c>
      <c r="J464" s="1539">
        <f>+H464+I464</f>
        <v>41025.93367239034</v>
      </c>
      <c r="K464" s="1537">
        <f t="shared" si="344"/>
        <v>440.91632760965717</v>
      </c>
      <c r="L464" s="1538">
        <f t="shared" si="344"/>
        <v>0</v>
      </c>
      <c r="M464" s="1539">
        <f>+K464+L464</f>
        <v>440.91632760965717</v>
      </c>
      <c r="N464" s="975">
        <f t="shared" si="345"/>
        <v>0</v>
      </c>
      <c r="O464" s="952">
        <f t="shared" si="346"/>
        <v>0</v>
      </c>
      <c r="P464" s="953">
        <f t="shared" si="347"/>
        <v>0</v>
      </c>
      <c r="R464" s="913" t="b">
        <f t="shared" si="337"/>
        <v>0</v>
      </c>
      <c r="S464" s="913" t="s">
        <v>1216</v>
      </c>
      <c r="AB464" s="1629" t="b">
        <f t="shared" si="320"/>
        <v>1</v>
      </c>
      <c r="AC464" s="913" t="s">
        <v>1327</v>
      </c>
    </row>
    <row r="465" spans="1:29" x14ac:dyDescent="0.25">
      <c r="A465" s="924" t="s">
        <v>2661</v>
      </c>
      <c r="B465" s="1001">
        <v>1</v>
      </c>
      <c r="C465" s="2403">
        <f>+'xx17revised SUMMARY - other'!N23</f>
        <v>1.063298339781433E-2</v>
      </c>
      <c r="D465" s="1002">
        <f>+B465-C465</f>
        <v>0.98936701660218562</v>
      </c>
      <c r="E465" s="1534">
        <v>41467.040000000001</v>
      </c>
      <c r="F465" s="1535">
        <v>343905.85000000003</v>
      </c>
      <c r="G465" s="1536">
        <v>385372.89</v>
      </c>
      <c r="H465" s="1544">
        <f t="shared" si="343"/>
        <v>41026.121652123496</v>
      </c>
      <c r="I465" s="1544">
        <f t="shared" si="343"/>
        <v>340249.10480653879</v>
      </c>
      <c r="J465" s="1545">
        <f>+H465+I465</f>
        <v>381275.22645866231</v>
      </c>
      <c r="K465" s="1543">
        <f t="shared" si="344"/>
        <v>440.91834787650276</v>
      </c>
      <c r="L465" s="1544">
        <f t="shared" si="344"/>
        <v>3656.7451934612259</v>
      </c>
      <c r="M465" s="1545">
        <f>+K465+L465</f>
        <v>4097.6635413377289</v>
      </c>
      <c r="N465" s="959">
        <f t="shared" si="345"/>
        <v>0</v>
      </c>
      <c r="O465" s="960">
        <f t="shared" si="346"/>
        <v>0</v>
      </c>
      <c r="P465" s="961">
        <f t="shared" si="347"/>
        <v>0</v>
      </c>
      <c r="Q465" s="1489">
        <f>+J465-'17NM_Flex Cost'!H97</f>
        <v>0</v>
      </c>
      <c r="R465" s="913" t="b">
        <f t="shared" si="337"/>
        <v>0</v>
      </c>
      <c r="S465" s="924" t="s">
        <v>2383</v>
      </c>
      <c r="AB465" s="1629" t="b">
        <f t="shared" ref="AB465:AB466" si="348">A536=AC465</f>
        <v>1</v>
      </c>
      <c r="AC465" s="913" t="s">
        <v>1328</v>
      </c>
    </row>
    <row r="466" spans="1:29" ht="15.75" x14ac:dyDescent="0.25">
      <c r="A466" s="917" t="s">
        <v>4172</v>
      </c>
      <c r="B466" s="998"/>
      <c r="C466" s="999"/>
      <c r="D466" s="999"/>
      <c r="E466" s="1527"/>
      <c r="F466" s="2766"/>
      <c r="G466" s="2770"/>
      <c r="H466" s="2766"/>
      <c r="I466" s="1528"/>
      <c r="J466" s="1529"/>
      <c r="K466" s="1530"/>
      <c r="L466" s="1528"/>
      <c r="M466" s="1529"/>
      <c r="N466" s="971"/>
      <c r="O466" s="934"/>
      <c r="P466" s="935"/>
      <c r="Q466" s="2761" t="s">
        <v>4178</v>
      </c>
      <c r="R466" s="913" t="b">
        <f t="shared" si="337"/>
        <v>1</v>
      </c>
      <c r="S466" s="3727" t="s">
        <v>4172</v>
      </c>
      <c r="AB466" s="1629" t="b">
        <f t="shared" si="348"/>
        <v>1</v>
      </c>
      <c r="AC466" s="915" t="s">
        <v>1380</v>
      </c>
    </row>
    <row r="467" spans="1:29" ht="15.75" x14ac:dyDescent="0.25">
      <c r="A467" s="913" t="s">
        <v>1214</v>
      </c>
      <c r="B467" s="975"/>
      <c r="C467" s="952"/>
      <c r="D467" s="952"/>
      <c r="E467" s="1537"/>
      <c r="F467" s="1538">
        <v>6584.83</v>
      </c>
      <c r="G467" s="1539">
        <v>6584.83</v>
      </c>
      <c r="H467" s="1538"/>
      <c r="I467" s="1538"/>
      <c r="J467" s="1539"/>
      <c r="K467" s="1537"/>
      <c r="L467" s="1538"/>
      <c r="M467" s="1539"/>
      <c r="N467" s="942"/>
      <c r="O467" s="943"/>
      <c r="P467" s="994"/>
      <c r="Q467" s="2761" t="s">
        <v>4178</v>
      </c>
      <c r="R467" s="913" t="b">
        <f t="shared" si="337"/>
        <v>1</v>
      </c>
      <c r="S467" s="3728" t="s">
        <v>1214</v>
      </c>
      <c r="AB467" s="1629" t="b">
        <f t="shared" ref="AB467:AB472" si="349">A544=AC467</f>
        <v>1</v>
      </c>
      <c r="AC467" s="917" t="s">
        <v>1381</v>
      </c>
    </row>
    <row r="468" spans="1:29" ht="15.75" x14ac:dyDescent="0.25">
      <c r="A468" s="3731" t="s">
        <v>1215</v>
      </c>
      <c r="B468" s="975"/>
      <c r="C468" s="952"/>
      <c r="D468" s="952"/>
      <c r="E468" s="1537"/>
      <c r="F468" s="1538"/>
      <c r="G468" s="1539"/>
      <c r="H468" s="1538"/>
      <c r="I468" s="1538"/>
      <c r="J468" s="1539"/>
      <c r="K468" s="1537"/>
      <c r="L468" s="1538"/>
      <c r="M468" s="1539"/>
      <c r="N468" s="975"/>
      <c r="O468" s="952"/>
      <c r="P468" s="953"/>
      <c r="Q468" s="2761" t="s">
        <v>4178</v>
      </c>
      <c r="R468" s="913" t="b">
        <f t="shared" si="337"/>
        <v>1</v>
      </c>
      <c r="S468" s="1365" t="s">
        <v>1215</v>
      </c>
      <c r="AB468" s="1629" t="b">
        <f t="shared" si="349"/>
        <v>1</v>
      </c>
      <c r="AC468" s="913" t="s">
        <v>1325</v>
      </c>
    </row>
    <row r="469" spans="1:29" ht="15.75" x14ac:dyDescent="0.25">
      <c r="A469" s="913" t="s">
        <v>536</v>
      </c>
      <c r="B469" s="975"/>
      <c r="C469" s="952"/>
      <c r="D469" s="952"/>
      <c r="E469" s="1537">
        <v>0</v>
      </c>
      <c r="F469" s="1538"/>
      <c r="G469" s="1539">
        <v>0</v>
      </c>
      <c r="H469" s="1538"/>
      <c r="I469" s="1538"/>
      <c r="J469" s="1539"/>
      <c r="K469" s="1537"/>
      <c r="L469" s="1538"/>
      <c r="M469" s="1539"/>
      <c r="N469" s="975"/>
      <c r="O469" s="952"/>
      <c r="P469" s="953"/>
      <c r="Q469" s="2761" t="s">
        <v>4178</v>
      </c>
      <c r="R469" s="913" t="b">
        <f t="shared" si="337"/>
        <v>1</v>
      </c>
      <c r="S469" s="3728" t="s">
        <v>536</v>
      </c>
      <c r="AB469" s="1629" t="b">
        <f t="shared" si="349"/>
        <v>1</v>
      </c>
      <c r="AC469" s="913" t="s">
        <v>1326</v>
      </c>
    </row>
    <row r="470" spans="1:29" ht="15.75" x14ac:dyDescent="0.25">
      <c r="A470" s="913" t="s">
        <v>1216</v>
      </c>
      <c r="B470" s="975"/>
      <c r="C470" s="952"/>
      <c r="D470" s="952"/>
      <c r="E470" s="1537">
        <v>801.16</v>
      </c>
      <c r="F470" s="1538"/>
      <c r="G470" s="1539">
        <v>801.16</v>
      </c>
      <c r="H470" s="1538"/>
      <c r="I470" s="1538"/>
      <c r="J470" s="1539"/>
      <c r="K470" s="1537"/>
      <c r="L470" s="1538"/>
      <c r="M470" s="1539"/>
      <c r="N470" s="975"/>
      <c r="O470" s="952"/>
      <c r="P470" s="953"/>
      <c r="Q470" s="2761" t="s">
        <v>4178</v>
      </c>
      <c r="R470" s="913" t="b">
        <f t="shared" si="337"/>
        <v>1</v>
      </c>
      <c r="S470" s="3728" t="s">
        <v>1216</v>
      </c>
      <c r="AB470" s="1629" t="b">
        <f t="shared" si="349"/>
        <v>1</v>
      </c>
      <c r="AC470" s="913" t="s">
        <v>1327</v>
      </c>
    </row>
    <row r="471" spans="1:29" x14ac:dyDescent="0.25">
      <c r="A471" s="924" t="s">
        <v>4173</v>
      </c>
      <c r="B471" s="1001"/>
      <c r="C471" s="2403"/>
      <c r="D471" s="1002"/>
      <c r="E471" s="1534">
        <v>801.16</v>
      </c>
      <c r="F471" s="1535">
        <v>6584.83</v>
      </c>
      <c r="G471" s="1536">
        <v>7385.99</v>
      </c>
      <c r="H471" s="1544"/>
      <c r="I471" s="1544"/>
      <c r="J471" s="1545"/>
      <c r="K471" s="1543"/>
      <c r="L471" s="1544"/>
      <c r="M471" s="1545"/>
      <c r="N471" s="959"/>
      <c r="O471" s="960"/>
      <c r="P471" s="961"/>
      <c r="Q471" s="3735">
        <f>+J471-'17NM_Flex Cost'!H103</f>
        <v>169.05</v>
      </c>
      <c r="R471" s="913" t="b">
        <f t="shared" si="337"/>
        <v>1</v>
      </c>
      <c r="S471" s="3729" t="s">
        <v>4173</v>
      </c>
      <c r="AB471" s="1629" t="b">
        <f t="shared" si="349"/>
        <v>1</v>
      </c>
      <c r="AC471" s="913" t="s">
        <v>1328</v>
      </c>
    </row>
    <row r="472" spans="1:29" x14ac:dyDescent="0.25">
      <c r="A472" s="917" t="s">
        <v>1851</v>
      </c>
      <c r="B472" s="998"/>
      <c r="C472" s="999"/>
      <c r="D472" s="999"/>
      <c r="E472" s="1527"/>
      <c r="F472" s="2766"/>
      <c r="G472" s="2770"/>
      <c r="H472" s="2766"/>
      <c r="I472" s="1528"/>
      <c r="J472" s="1529"/>
      <c r="K472" s="1530"/>
      <c r="L472" s="1528"/>
      <c r="M472" s="1529"/>
      <c r="N472" s="971"/>
      <c r="O472" s="934"/>
      <c r="P472" s="935"/>
      <c r="R472" s="913" t="b">
        <f t="shared" si="337"/>
        <v>0</v>
      </c>
      <c r="S472" s="917" t="s">
        <v>1537</v>
      </c>
      <c r="AB472" s="1629" t="b">
        <f t="shared" si="349"/>
        <v>1</v>
      </c>
      <c r="AC472" s="915" t="s">
        <v>1381</v>
      </c>
    </row>
    <row r="473" spans="1:29" x14ac:dyDescent="0.25">
      <c r="A473" s="913" t="s">
        <v>1325</v>
      </c>
      <c r="B473" s="975"/>
      <c r="C473" s="952"/>
      <c r="D473" s="952"/>
      <c r="E473" s="1537"/>
      <c r="F473" s="1538">
        <v>1607612.31</v>
      </c>
      <c r="G473" s="1539">
        <v>1607612.31</v>
      </c>
      <c r="H473" s="1538">
        <f t="shared" ref="H473:I477" si="350">E473*$D$477</f>
        <v>0</v>
      </c>
      <c r="I473" s="1538">
        <f t="shared" si="350"/>
        <v>0</v>
      </c>
      <c r="J473" s="1539">
        <f>+H473+I473</f>
        <v>0</v>
      </c>
      <c r="K473" s="1537">
        <f t="shared" ref="K473:L477" si="351">+E473*$C$477</f>
        <v>0</v>
      </c>
      <c r="L473" s="1538">
        <f t="shared" si="351"/>
        <v>1607612.31</v>
      </c>
      <c r="M473" s="1539">
        <f>+K473+L473</f>
        <v>1607612.31</v>
      </c>
      <c r="N473" s="942">
        <f t="shared" ref="N473:N477" si="352">+E473-(H473+K473)</f>
        <v>0</v>
      </c>
      <c r="O473" s="943">
        <f t="shared" ref="O473:O477" si="353">+F473-(I473+L473)</f>
        <v>0</v>
      </c>
      <c r="P473" s="994">
        <f t="shared" ref="P473:P477" si="354">+G473-(J473+M473)</f>
        <v>0</v>
      </c>
      <c r="R473" s="913" t="b">
        <f t="shared" si="337"/>
        <v>0</v>
      </c>
      <c r="S473" s="913" t="s">
        <v>1214</v>
      </c>
      <c r="AB473" s="1629"/>
      <c r="AC473" s="915"/>
    </row>
    <row r="474" spans="1:29" x14ac:dyDescent="0.25">
      <c r="A474" s="913" t="s">
        <v>1326</v>
      </c>
      <c r="B474" s="975"/>
      <c r="C474" s="952"/>
      <c r="D474" s="952"/>
      <c r="E474" s="1537"/>
      <c r="F474" s="1538">
        <v>-1689685.71</v>
      </c>
      <c r="G474" s="1539">
        <v>-1689685.71</v>
      </c>
      <c r="H474" s="1538">
        <f t="shared" si="350"/>
        <v>0</v>
      </c>
      <c r="I474" s="1538">
        <f t="shared" si="350"/>
        <v>0</v>
      </c>
      <c r="J474" s="1539">
        <f>+H474+I474</f>
        <v>0</v>
      </c>
      <c r="K474" s="1537">
        <f t="shared" si="351"/>
        <v>0</v>
      </c>
      <c r="L474" s="1538">
        <f t="shared" si="351"/>
        <v>-1689685.71</v>
      </c>
      <c r="M474" s="1539">
        <f>+K474+L474</f>
        <v>-1689685.71</v>
      </c>
      <c r="N474" s="942">
        <f t="shared" si="352"/>
        <v>0</v>
      </c>
      <c r="O474" s="943">
        <f t="shared" si="353"/>
        <v>0</v>
      </c>
      <c r="P474" s="944">
        <f t="shared" si="354"/>
        <v>0</v>
      </c>
      <c r="R474" s="913" t="b">
        <f t="shared" si="337"/>
        <v>0</v>
      </c>
      <c r="S474" s="913" t="s">
        <v>1215</v>
      </c>
      <c r="AB474" s="1629"/>
      <c r="AC474" s="915"/>
    </row>
    <row r="475" spans="1:29" x14ac:dyDescent="0.25">
      <c r="A475" s="913" t="s">
        <v>1327</v>
      </c>
      <c r="B475" s="975"/>
      <c r="C475" s="952"/>
      <c r="D475" s="952"/>
      <c r="E475" s="1537">
        <v>217785.69</v>
      </c>
      <c r="F475" s="1538"/>
      <c r="G475" s="1539">
        <v>217785.69</v>
      </c>
      <c r="H475" s="1538">
        <f t="shared" si="350"/>
        <v>0</v>
      </c>
      <c r="I475" s="1538">
        <f t="shared" si="350"/>
        <v>0</v>
      </c>
      <c r="J475" s="1539">
        <f>+H475+I475</f>
        <v>0</v>
      </c>
      <c r="K475" s="1537">
        <f t="shared" si="351"/>
        <v>217785.69</v>
      </c>
      <c r="L475" s="1538">
        <f t="shared" si="351"/>
        <v>0</v>
      </c>
      <c r="M475" s="1539">
        <f>+K475+L475</f>
        <v>217785.69</v>
      </c>
      <c r="N475" s="942">
        <f t="shared" si="352"/>
        <v>0</v>
      </c>
      <c r="O475" s="943">
        <f t="shared" si="353"/>
        <v>0</v>
      </c>
      <c r="P475" s="944">
        <f t="shared" si="354"/>
        <v>0</v>
      </c>
      <c r="R475" s="913" t="b">
        <f t="shared" si="337"/>
        <v>0</v>
      </c>
      <c r="S475" s="913" t="s">
        <v>536</v>
      </c>
      <c r="AB475" s="1629"/>
      <c r="AC475" s="915"/>
    </row>
    <row r="476" spans="1:29" x14ac:dyDescent="0.25">
      <c r="A476" s="913" t="s">
        <v>1328</v>
      </c>
      <c r="B476" s="975"/>
      <c r="C476" s="952"/>
      <c r="D476" s="952"/>
      <c r="E476" s="1537">
        <v>430181.71</v>
      </c>
      <c r="F476" s="1538">
        <v>-559853.31000000006</v>
      </c>
      <c r="G476" s="1539">
        <v>-129671.6</v>
      </c>
      <c r="H476" s="1538">
        <f t="shared" si="350"/>
        <v>0</v>
      </c>
      <c r="I476" s="1538">
        <f t="shared" si="350"/>
        <v>0</v>
      </c>
      <c r="J476" s="1539">
        <f>+H476+I476</f>
        <v>0</v>
      </c>
      <c r="K476" s="1537">
        <f t="shared" si="351"/>
        <v>430181.71</v>
      </c>
      <c r="L476" s="1538">
        <f t="shared" si="351"/>
        <v>-559853.31000000006</v>
      </c>
      <c r="M476" s="1539">
        <f>+K476+L476</f>
        <v>-129671.60000000003</v>
      </c>
      <c r="N476" s="942">
        <f t="shared" si="352"/>
        <v>0</v>
      </c>
      <c r="O476" s="943">
        <f t="shared" si="353"/>
        <v>0</v>
      </c>
      <c r="P476" s="944">
        <f t="shared" si="354"/>
        <v>0</v>
      </c>
      <c r="R476" s="913" t="b">
        <f t="shared" si="337"/>
        <v>0</v>
      </c>
      <c r="S476" s="913" t="s">
        <v>1216</v>
      </c>
      <c r="AB476" s="1629"/>
      <c r="AC476" s="915"/>
    </row>
    <row r="477" spans="1:29" x14ac:dyDescent="0.25">
      <c r="A477" s="2404" t="s">
        <v>1851</v>
      </c>
      <c r="B477" s="1001">
        <v>1</v>
      </c>
      <c r="C477" s="2403">
        <v>1</v>
      </c>
      <c r="D477" s="1002">
        <f>B477-C477</f>
        <v>0</v>
      </c>
      <c r="E477" s="1540">
        <v>647967.4</v>
      </c>
      <c r="F477" s="1541">
        <v>-641926.71</v>
      </c>
      <c r="G477" s="1542">
        <v>6040.6900000000896</v>
      </c>
      <c r="H477" s="1553">
        <f t="shared" si="350"/>
        <v>0</v>
      </c>
      <c r="I477" s="1553">
        <f t="shared" si="350"/>
        <v>0</v>
      </c>
      <c r="J477" s="1554">
        <f>+H477+I477</f>
        <v>0</v>
      </c>
      <c r="K477" s="1552">
        <f t="shared" si="351"/>
        <v>647967.4</v>
      </c>
      <c r="L477" s="1553">
        <f t="shared" si="351"/>
        <v>-641926.71</v>
      </c>
      <c r="M477" s="1554">
        <f>+K477+L477</f>
        <v>6040.6900000000605</v>
      </c>
      <c r="N477" s="962">
        <f t="shared" si="352"/>
        <v>0</v>
      </c>
      <c r="O477" s="963">
        <f t="shared" si="353"/>
        <v>0</v>
      </c>
      <c r="P477" s="964">
        <f t="shared" si="354"/>
        <v>2.9103830456733704E-11</v>
      </c>
      <c r="Q477" s="2815">
        <f>+J477-'17NM_Flex Cost'!H99</f>
        <v>0</v>
      </c>
      <c r="R477" s="913" t="b">
        <f t="shared" si="337"/>
        <v>0</v>
      </c>
      <c r="S477" s="2404" t="s">
        <v>1537</v>
      </c>
      <c r="AB477" s="1629"/>
      <c r="AC477" s="915"/>
    </row>
    <row r="478" spans="1:29" x14ac:dyDescent="0.25">
      <c r="A478" s="917" t="s">
        <v>2033</v>
      </c>
      <c r="B478" s="998"/>
      <c r="C478" s="999"/>
      <c r="D478" s="999"/>
      <c r="E478" s="1527"/>
      <c r="F478" s="2766"/>
      <c r="G478" s="2770"/>
      <c r="H478" s="2766"/>
      <c r="I478" s="1528"/>
      <c r="J478" s="1529"/>
      <c r="K478" s="1530"/>
      <c r="L478" s="1528"/>
      <c r="M478" s="1529"/>
      <c r="N478" s="971"/>
      <c r="O478" s="934"/>
      <c r="P478" s="935"/>
      <c r="R478" s="913" t="b">
        <f t="shared" si="337"/>
        <v>1</v>
      </c>
      <c r="S478" s="917" t="s">
        <v>2033</v>
      </c>
      <c r="AB478" s="1629"/>
      <c r="AC478" s="915"/>
    </row>
    <row r="479" spans="1:29" x14ac:dyDescent="0.25">
      <c r="A479" s="913" t="s">
        <v>1325</v>
      </c>
      <c r="B479" s="975"/>
      <c r="C479" s="952"/>
      <c r="D479" s="952"/>
      <c r="E479" s="1537"/>
      <c r="F479" s="1538">
        <v>840369.07</v>
      </c>
      <c r="G479" s="1539">
        <v>840369.07</v>
      </c>
      <c r="H479" s="1538">
        <f t="shared" ref="H479:I483" si="355">E479*$D$483</f>
        <v>0</v>
      </c>
      <c r="I479" s="1538">
        <f t="shared" si="355"/>
        <v>554482.14551780024</v>
      </c>
      <c r="J479" s="1539">
        <f>+H479+I479</f>
        <v>554482.14551780024</v>
      </c>
      <c r="K479" s="1537">
        <f t="shared" ref="K479:L483" si="356">+E479*$C$483</f>
        <v>0</v>
      </c>
      <c r="L479" s="1538">
        <f t="shared" si="356"/>
        <v>285886.92448219971</v>
      </c>
      <c r="M479" s="1539">
        <f>+K479+L479</f>
        <v>285886.92448219971</v>
      </c>
      <c r="N479" s="942">
        <f t="shared" ref="N479:N483" si="357">+E479-(H479+K479)</f>
        <v>0</v>
      </c>
      <c r="O479" s="943">
        <f t="shared" ref="O479:O483" si="358">+F479-(I479+L479)</f>
        <v>0</v>
      </c>
      <c r="P479" s="994">
        <f t="shared" ref="P479:P483" si="359">+G479-(J479+M479)</f>
        <v>0</v>
      </c>
      <c r="R479" s="913" t="b">
        <f t="shared" si="337"/>
        <v>0</v>
      </c>
      <c r="S479" s="913" t="s">
        <v>1214</v>
      </c>
      <c r="AB479" s="1629" t="b">
        <f t="shared" ref="AB479:AB520" si="360">A556=AC479</f>
        <v>1</v>
      </c>
      <c r="AC479" s="917" t="s">
        <v>1855</v>
      </c>
    </row>
    <row r="480" spans="1:29" x14ac:dyDescent="0.25">
      <c r="A480" s="913" t="s">
        <v>1326</v>
      </c>
      <c r="B480" s="975"/>
      <c r="C480" s="952"/>
      <c r="D480" s="952"/>
      <c r="E480" s="1537"/>
      <c r="F480" s="1538">
        <v>180714.78</v>
      </c>
      <c r="G480" s="1539">
        <v>180714.78</v>
      </c>
      <c r="H480" s="1538">
        <f t="shared" si="355"/>
        <v>0</v>
      </c>
      <c r="I480" s="1538">
        <f t="shared" si="355"/>
        <v>119237.03824698982</v>
      </c>
      <c r="J480" s="1539">
        <f>+H480+I480</f>
        <v>119237.03824698982</v>
      </c>
      <c r="K480" s="1537">
        <f t="shared" si="356"/>
        <v>0</v>
      </c>
      <c r="L480" s="1538">
        <f t="shared" si="356"/>
        <v>61477.741753010181</v>
      </c>
      <c r="M480" s="1539">
        <f>+K480+L480</f>
        <v>61477.741753010181</v>
      </c>
      <c r="N480" s="942">
        <f t="shared" si="357"/>
        <v>0</v>
      </c>
      <c r="O480" s="943">
        <f t="shared" si="358"/>
        <v>0</v>
      </c>
      <c r="P480" s="944">
        <f t="shared" si="359"/>
        <v>0</v>
      </c>
      <c r="R480" s="913" t="b">
        <f t="shared" si="337"/>
        <v>0</v>
      </c>
      <c r="S480" s="913" t="s">
        <v>1215</v>
      </c>
      <c r="AB480" s="1629" t="b">
        <f t="shared" si="360"/>
        <v>1</v>
      </c>
      <c r="AC480" s="913" t="s">
        <v>1325</v>
      </c>
    </row>
    <row r="481" spans="1:29" x14ac:dyDescent="0.25">
      <c r="A481" s="913" t="s">
        <v>1327</v>
      </c>
      <c r="B481" s="975"/>
      <c r="C481" s="952"/>
      <c r="D481" s="952"/>
      <c r="E481" s="1537">
        <v>1301.9000000000001</v>
      </c>
      <c r="F481" s="1538"/>
      <c r="G481" s="1539">
        <v>1301.9000000000001</v>
      </c>
      <c r="H481" s="1538">
        <f t="shared" si="355"/>
        <v>859.0038960496538</v>
      </c>
      <c r="I481" s="1538">
        <f t="shared" si="355"/>
        <v>0</v>
      </c>
      <c r="J481" s="1539">
        <f>+H481+I481</f>
        <v>859.0038960496538</v>
      </c>
      <c r="K481" s="1537">
        <f t="shared" si="356"/>
        <v>442.89610395034629</v>
      </c>
      <c r="L481" s="1538">
        <f t="shared" si="356"/>
        <v>0</v>
      </c>
      <c r="M481" s="1539">
        <f>+K481+L481</f>
        <v>442.89610395034629</v>
      </c>
      <c r="N481" s="942">
        <f t="shared" si="357"/>
        <v>0</v>
      </c>
      <c r="O481" s="943">
        <f t="shared" si="358"/>
        <v>0</v>
      </c>
      <c r="P481" s="944">
        <f t="shared" si="359"/>
        <v>0</v>
      </c>
      <c r="R481" s="913" t="b">
        <f t="shared" si="337"/>
        <v>0</v>
      </c>
      <c r="S481" s="913" t="s">
        <v>536</v>
      </c>
      <c r="AB481" s="1629" t="b">
        <f t="shared" si="360"/>
        <v>1</v>
      </c>
      <c r="AC481" s="913" t="s">
        <v>1326</v>
      </c>
    </row>
    <row r="482" spans="1:29" x14ac:dyDescent="0.25">
      <c r="A482" s="913" t="s">
        <v>1328</v>
      </c>
      <c r="B482" s="975"/>
      <c r="C482" s="952"/>
      <c r="D482" s="952"/>
      <c r="E482" s="1537">
        <v>175920.25</v>
      </c>
      <c r="F482" s="1538"/>
      <c r="G482" s="1539">
        <v>175920.25</v>
      </c>
      <c r="H482" s="1538">
        <f t="shared" si="355"/>
        <v>116073.56950920125</v>
      </c>
      <c r="I482" s="1538">
        <f t="shared" si="355"/>
        <v>0</v>
      </c>
      <c r="J482" s="1539">
        <f>+H482+I482</f>
        <v>116073.56950920125</v>
      </c>
      <c r="K482" s="1537">
        <f t="shared" si="356"/>
        <v>59846.680490798761</v>
      </c>
      <c r="L482" s="1538">
        <f t="shared" si="356"/>
        <v>0</v>
      </c>
      <c r="M482" s="1539">
        <f>+K482+L482</f>
        <v>59846.680490798761</v>
      </c>
      <c r="N482" s="942">
        <f t="shared" si="357"/>
        <v>0</v>
      </c>
      <c r="O482" s="943">
        <f t="shared" si="358"/>
        <v>0</v>
      </c>
      <c r="P482" s="944">
        <f t="shared" si="359"/>
        <v>0</v>
      </c>
      <c r="R482" s="913" t="b">
        <f t="shared" si="337"/>
        <v>0</v>
      </c>
      <c r="S482" s="913" t="s">
        <v>1216</v>
      </c>
      <c r="AB482" s="1629" t="b">
        <f t="shared" si="360"/>
        <v>1</v>
      </c>
      <c r="AC482" s="913" t="s">
        <v>1327</v>
      </c>
    </row>
    <row r="483" spans="1:29" x14ac:dyDescent="0.25">
      <c r="A483" s="1356" t="s">
        <v>2033</v>
      </c>
      <c r="B483" s="1358">
        <v>1</v>
      </c>
      <c r="C483" s="2001">
        <f>+'xx17revised SUMMARY - other'!N25</f>
        <v>0.340192106882515</v>
      </c>
      <c r="D483" s="1359">
        <f>B483-C483</f>
        <v>0.659807893117485</v>
      </c>
      <c r="E483" s="1540">
        <v>177222.15</v>
      </c>
      <c r="F483" s="1541">
        <v>1021083.85</v>
      </c>
      <c r="G483" s="1542">
        <v>1198306</v>
      </c>
      <c r="H483" s="1553">
        <f t="shared" si="355"/>
        <v>116932.57340525089</v>
      </c>
      <c r="I483" s="1553">
        <f t="shared" si="355"/>
        <v>673719.18376479007</v>
      </c>
      <c r="J483" s="1554">
        <f>+H483+I483</f>
        <v>790651.75717004098</v>
      </c>
      <c r="K483" s="1552">
        <f t="shared" si="356"/>
        <v>60289.576594749102</v>
      </c>
      <c r="L483" s="1553">
        <f t="shared" si="356"/>
        <v>347364.66623520991</v>
      </c>
      <c r="M483" s="1554">
        <f>+K483+L483</f>
        <v>407654.24282995902</v>
      </c>
      <c r="N483" s="962">
        <f t="shared" si="357"/>
        <v>0</v>
      </c>
      <c r="O483" s="963">
        <f t="shared" si="358"/>
        <v>0</v>
      </c>
      <c r="P483" s="964">
        <f t="shared" si="359"/>
        <v>0</v>
      </c>
      <c r="Q483" s="1489">
        <f>+J483-'17NM_Flex Cost'!H98</f>
        <v>0</v>
      </c>
      <c r="R483" s="913" t="b">
        <f t="shared" si="337"/>
        <v>1</v>
      </c>
      <c r="S483" s="1356" t="s">
        <v>2033</v>
      </c>
      <c r="AB483" s="1629" t="b">
        <f t="shared" si="360"/>
        <v>1</v>
      </c>
      <c r="AC483" s="913" t="s">
        <v>1328</v>
      </c>
    </row>
    <row r="484" spans="1:29" x14ac:dyDescent="0.25">
      <c r="A484" s="917" t="s">
        <v>1852</v>
      </c>
      <c r="B484" s="998"/>
      <c r="C484" s="999"/>
      <c r="D484" s="999"/>
      <c r="E484" s="1527"/>
      <c r="F484" s="2766"/>
      <c r="G484" s="2770"/>
      <c r="H484" s="2766"/>
      <c r="I484" s="1528"/>
      <c r="J484" s="1529"/>
      <c r="K484" s="1530"/>
      <c r="L484" s="1528"/>
      <c r="M484" s="1529"/>
      <c r="N484" s="971"/>
      <c r="O484" s="934"/>
      <c r="P484" s="935"/>
      <c r="R484" s="913" t="b">
        <f t="shared" si="337"/>
        <v>0</v>
      </c>
      <c r="S484" s="917" t="s">
        <v>1592</v>
      </c>
      <c r="AB484" s="1629" t="b">
        <f t="shared" si="360"/>
        <v>1</v>
      </c>
      <c r="AC484" s="1356" t="s">
        <v>1855</v>
      </c>
    </row>
    <row r="485" spans="1:29" x14ac:dyDescent="0.25">
      <c r="A485" s="913" t="s">
        <v>1325</v>
      </c>
      <c r="B485" s="975"/>
      <c r="C485" s="952"/>
      <c r="D485" s="952"/>
      <c r="E485" s="1537"/>
      <c r="F485" s="1538">
        <v>17902261.289999999</v>
      </c>
      <c r="G485" s="1539">
        <v>17902261.289999999</v>
      </c>
      <c r="H485" s="1538">
        <f t="shared" ref="H485:I489" si="361">E485*$D$489</f>
        <v>0</v>
      </c>
      <c r="I485" s="1538">
        <f t="shared" si="361"/>
        <v>3804238.1655377909</v>
      </c>
      <c r="J485" s="1539">
        <f>+H485+I485</f>
        <v>3804238.1655377909</v>
      </c>
      <c r="K485" s="1537">
        <f t="shared" ref="K485:L489" si="362">+E485*$C$489</f>
        <v>0</v>
      </c>
      <c r="L485" s="1538">
        <f t="shared" si="362"/>
        <v>14098023.124462208</v>
      </c>
      <c r="M485" s="1539">
        <f>+K485+L485</f>
        <v>14098023.124462208</v>
      </c>
      <c r="N485" s="942">
        <f t="shared" ref="N485:N489" si="363">+E485-(H485+K485)</f>
        <v>0</v>
      </c>
      <c r="O485" s="943">
        <f t="shared" ref="O485:O489" si="364">+F485-(I485+L485)</f>
        <v>0</v>
      </c>
      <c r="P485" s="994">
        <f t="shared" ref="P485:P489" si="365">+G485-(J485+M485)</f>
        <v>0</v>
      </c>
      <c r="R485" s="913" t="b">
        <f t="shared" si="337"/>
        <v>0</v>
      </c>
      <c r="S485" s="913" t="s">
        <v>1214</v>
      </c>
      <c r="AB485" s="1629" t="b">
        <f t="shared" si="360"/>
        <v>0</v>
      </c>
      <c r="AC485" s="917" t="s">
        <v>1855</v>
      </c>
    </row>
    <row r="486" spans="1:29" x14ac:dyDescent="0.25">
      <c r="A486" s="913" t="s">
        <v>1326</v>
      </c>
      <c r="B486" s="975"/>
      <c r="C486" s="952"/>
      <c r="D486" s="952"/>
      <c r="E486" s="1537"/>
      <c r="F486" s="1538">
        <v>2578440.3199999998</v>
      </c>
      <c r="G486" s="1539">
        <v>2578440.3199999998</v>
      </c>
      <c r="H486" s="1538">
        <f t="shared" si="361"/>
        <v>0</v>
      </c>
      <c r="I486" s="1538">
        <f t="shared" si="361"/>
        <v>547919.66858313431</v>
      </c>
      <c r="J486" s="1539">
        <f>+H486+I486</f>
        <v>547919.66858313431</v>
      </c>
      <c r="K486" s="1537">
        <f t="shared" si="362"/>
        <v>0</v>
      </c>
      <c r="L486" s="1538">
        <f t="shared" si="362"/>
        <v>2030520.6514168656</v>
      </c>
      <c r="M486" s="1539">
        <f>+K486+L486</f>
        <v>2030520.6514168656</v>
      </c>
      <c r="N486" s="942">
        <f t="shared" si="363"/>
        <v>0</v>
      </c>
      <c r="O486" s="943">
        <f t="shared" si="364"/>
        <v>0</v>
      </c>
      <c r="P486" s="944">
        <f t="shared" si="365"/>
        <v>0</v>
      </c>
      <c r="R486" s="913" t="b">
        <f t="shared" si="337"/>
        <v>0</v>
      </c>
      <c r="S486" s="913" t="s">
        <v>1215</v>
      </c>
      <c r="AB486" s="1629" t="b">
        <f t="shared" si="360"/>
        <v>1</v>
      </c>
      <c r="AC486" s="913" t="s">
        <v>1325</v>
      </c>
    </row>
    <row r="487" spans="1:29" x14ac:dyDescent="0.25">
      <c r="A487" s="913" t="s">
        <v>1327</v>
      </c>
      <c r="B487" s="975"/>
      <c r="C487" s="952"/>
      <c r="D487" s="952"/>
      <c r="E487" s="1537">
        <v>3308.61</v>
      </c>
      <c r="F487" s="1538"/>
      <c r="G487" s="1539">
        <v>3308.61</v>
      </c>
      <c r="H487" s="1538">
        <f t="shared" si="361"/>
        <v>703.08103724923296</v>
      </c>
      <c r="I487" s="1538">
        <f t="shared" si="361"/>
        <v>0</v>
      </c>
      <c r="J487" s="1539">
        <f>+H487+I487</f>
        <v>703.08103724923296</v>
      </c>
      <c r="K487" s="1537">
        <f t="shared" si="362"/>
        <v>2605.5289627507673</v>
      </c>
      <c r="L487" s="1538">
        <f t="shared" si="362"/>
        <v>0</v>
      </c>
      <c r="M487" s="1539">
        <f>+K487+L487</f>
        <v>2605.5289627507673</v>
      </c>
      <c r="N487" s="942">
        <f t="shared" si="363"/>
        <v>0</v>
      </c>
      <c r="O487" s="943">
        <f t="shared" si="364"/>
        <v>0</v>
      </c>
      <c r="P487" s="944">
        <f t="shared" si="365"/>
        <v>0</v>
      </c>
      <c r="R487" s="913" t="b">
        <f t="shared" si="337"/>
        <v>0</v>
      </c>
      <c r="S487" s="913" t="s">
        <v>536</v>
      </c>
      <c r="AB487" s="1629" t="b">
        <f t="shared" si="360"/>
        <v>1</v>
      </c>
      <c r="AC487" s="913" t="s">
        <v>1326</v>
      </c>
    </row>
    <row r="488" spans="1:29" x14ac:dyDescent="0.25">
      <c r="A488" s="913" t="s">
        <v>1328</v>
      </c>
      <c r="B488" s="975"/>
      <c r="C488" s="952"/>
      <c r="D488" s="952"/>
      <c r="E488" s="1537">
        <v>7689954.0599999996</v>
      </c>
      <c r="F488" s="1538">
        <v>-44644.11</v>
      </c>
      <c r="G488" s="1539">
        <v>7645309.9500000002</v>
      </c>
      <c r="H488" s="1538">
        <f t="shared" si="361"/>
        <v>1634118.5201349659</v>
      </c>
      <c r="I488" s="1538">
        <f t="shared" si="361"/>
        <v>-9486.892430920796</v>
      </c>
      <c r="J488" s="1539">
        <f>+H488+I488</f>
        <v>1624631.627704045</v>
      </c>
      <c r="K488" s="1537">
        <f t="shared" si="362"/>
        <v>6055835.5398650337</v>
      </c>
      <c r="L488" s="1538">
        <f t="shared" si="362"/>
        <v>-35157.217569079206</v>
      </c>
      <c r="M488" s="1539">
        <f>+K488+L488</f>
        <v>6020678.3222959545</v>
      </c>
      <c r="N488" s="942">
        <f t="shared" si="363"/>
        <v>0</v>
      </c>
      <c r="O488" s="943">
        <f t="shared" si="364"/>
        <v>0</v>
      </c>
      <c r="P488" s="944">
        <f t="shared" si="365"/>
        <v>0</v>
      </c>
      <c r="R488" s="913" t="b">
        <f t="shared" si="337"/>
        <v>0</v>
      </c>
      <c r="S488" s="913" t="s">
        <v>1216</v>
      </c>
      <c r="AB488" s="1629" t="b">
        <f t="shared" si="360"/>
        <v>1</v>
      </c>
      <c r="AC488" s="913" t="s">
        <v>1327</v>
      </c>
    </row>
    <row r="489" spans="1:29" x14ac:dyDescent="0.25">
      <c r="A489" s="924" t="s">
        <v>1852</v>
      </c>
      <c r="B489" s="1001">
        <v>1</v>
      </c>
      <c r="C489" s="2403">
        <f>+'xx17revised SUMMARY - other'!N29</f>
        <v>0.78749957315935304</v>
      </c>
      <c r="D489" s="1002">
        <f>B489-C489</f>
        <v>0.21250042684064696</v>
      </c>
      <c r="E489" s="1540">
        <v>7693262.6699999999</v>
      </c>
      <c r="F489" s="1541">
        <v>20436057.5</v>
      </c>
      <c r="G489" s="1542">
        <v>28129320.169999998</v>
      </c>
      <c r="H489" s="1553">
        <f t="shared" si="361"/>
        <v>1634821.6011722153</v>
      </c>
      <c r="I489" s="1553">
        <f t="shared" si="361"/>
        <v>4342670.9416900044</v>
      </c>
      <c r="J489" s="1554">
        <f>+H489+I489</f>
        <v>5977492.5428622197</v>
      </c>
      <c r="K489" s="1552">
        <f t="shared" si="362"/>
        <v>6058441.0688277846</v>
      </c>
      <c r="L489" s="1553">
        <f t="shared" si="362"/>
        <v>16093386.558309995</v>
      </c>
      <c r="M489" s="1554">
        <f>+K489+L489</f>
        <v>22151827.62713778</v>
      </c>
      <c r="N489" s="962">
        <f t="shared" si="363"/>
        <v>0</v>
      </c>
      <c r="O489" s="963">
        <f t="shared" si="364"/>
        <v>0</v>
      </c>
      <c r="P489" s="964">
        <f t="shared" si="365"/>
        <v>0</v>
      </c>
      <c r="Q489" s="1489">
        <f>+J489-'17NM_Flex Cost'!H100</f>
        <v>0</v>
      </c>
      <c r="R489" s="913" t="b">
        <f t="shared" si="337"/>
        <v>0</v>
      </c>
      <c r="S489" s="924" t="s">
        <v>1592</v>
      </c>
      <c r="AB489" s="1629" t="b">
        <f t="shared" si="360"/>
        <v>1</v>
      </c>
      <c r="AC489" s="913" t="s">
        <v>1328</v>
      </c>
    </row>
    <row r="490" spans="1:29" x14ac:dyDescent="0.25">
      <c r="A490" s="1630" t="s">
        <v>2054</v>
      </c>
      <c r="B490" s="998"/>
      <c r="C490" s="999"/>
      <c r="D490" s="999"/>
      <c r="E490" s="1527"/>
      <c r="F490" s="2766"/>
      <c r="G490" s="2770"/>
      <c r="H490" s="2766"/>
      <c r="I490" s="1528"/>
      <c r="J490" s="1529"/>
      <c r="K490" s="1530"/>
      <c r="L490" s="1528"/>
      <c r="M490" s="1529"/>
      <c r="N490" s="971"/>
      <c r="O490" s="934"/>
      <c r="P490" s="935"/>
      <c r="R490" s="913" t="b">
        <f t="shared" si="337"/>
        <v>0</v>
      </c>
      <c r="S490" s="1630" t="s">
        <v>1544</v>
      </c>
      <c r="AB490" s="1629" t="b">
        <f t="shared" si="360"/>
        <v>0</v>
      </c>
      <c r="AC490" s="1356" t="s">
        <v>1855</v>
      </c>
    </row>
    <row r="491" spans="1:29" x14ac:dyDescent="0.25">
      <c r="A491" s="1629" t="s">
        <v>1325</v>
      </c>
      <c r="B491" s="975"/>
      <c r="C491" s="952"/>
      <c r="D491" s="952"/>
      <c r="E491" s="1537"/>
      <c r="F491" s="1538">
        <v>1330609.07</v>
      </c>
      <c r="G491" s="1539">
        <v>1330609.07</v>
      </c>
      <c r="H491" s="1538">
        <f t="shared" ref="H491:I495" si="366">E491*$D$495</f>
        <v>0</v>
      </c>
      <c r="I491" s="1538">
        <f t="shared" si="366"/>
        <v>0</v>
      </c>
      <c r="J491" s="1539">
        <f>+H491+I491</f>
        <v>0</v>
      </c>
      <c r="K491" s="1537">
        <f t="shared" ref="K491:L495" si="367">+E491*$C$495</f>
        <v>0</v>
      </c>
      <c r="L491" s="1538">
        <f t="shared" si="367"/>
        <v>1330609.07</v>
      </c>
      <c r="M491" s="1539">
        <f>+K491+L491</f>
        <v>1330609.07</v>
      </c>
      <c r="N491" s="942">
        <f t="shared" ref="N491:N495" si="368">+E491-(H491+K491)</f>
        <v>0</v>
      </c>
      <c r="O491" s="943">
        <f t="shared" ref="O491:O495" si="369">+F491-(I491+L491)</f>
        <v>0</v>
      </c>
      <c r="P491" s="994">
        <f t="shared" ref="P491:P495" si="370">+G491-(J491+M491)</f>
        <v>0</v>
      </c>
      <c r="R491" s="913" t="b">
        <f t="shared" si="337"/>
        <v>0</v>
      </c>
      <c r="S491" s="1629" t="s">
        <v>1214</v>
      </c>
      <c r="AB491" s="1629" t="b">
        <f t="shared" si="360"/>
        <v>1</v>
      </c>
      <c r="AC491" s="917" t="s">
        <v>1382</v>
      </c>
    </row>
    <row r="492" spans="1:29" x14ac:dyDescent="0.25">
      <c r="A492" s="1629" t="s">
        <v>1326</v>
      </c>
      <c r="B492" s="975"/>
      <c r="C492" s="952"/>
      <c r="D492" s="952"/>
      <c r="E492" s="1537"/>
      <c r="F492" s="1538">
        <v>1845916.33</v>
      </c>
      <c r="G492" s="1539">
        <v>1845916.33</v>
      </c>
      <c r="H492" s="1538">
        <f t="shared" si="366"/>
        <v>0</v>
      </c>
      <c r="I492" s="1538">
        <f t="shared" si="366"/>
        <v>0</v>
      </c>
      <c r="J492" s="1539">
        <f>+H492+I492</f>
        <v>0</v>
      </c>
      <c r="K492" s="1537">
        <f t="shared" si="367"/>
        <v>0</v>
      </c>
      <c r="L492" s="1538">
        <f t="shared" si="367"/>
        <v>1845916.33</v>
      </c>
      <c r="M492" s="1539">
        <f>+K492+L492</f>
        <v>1845916.33</v>
      </c>
      <c r="N492" s="942">
        <f t="shared" si="368"/>
        <v>0</v>
      </c>
      <c r="O492" s="943">
        <f t="shared" si="369"/>
        <v>0</v>
      </c>
      <c r="P492" s="944">
        <f t="shared" si="370"/>
        <v>0</v>
      </c>
      <c r="R492" s="913" t="b">
        <f t="shared" si="337"/>
        <v>0</v>
      </c>
      <c r="S492" s="1629" t="s">
        <v>1215</v>
      </c>
      <c r="AB492" s="1629" t="b">
        <f t="shared" si="360"/>
        <v>1</v>
      </c>
      <c r="AC492" s="913" t="s">
        <v>1325</v>
      </c>
    </row>
    <row r="493" spans="1:29" x14ac:dyDescent="0.25">
      <c r="A493" s="1629" t="s">
        <v>1327</v>
      </c>
      <c r="B493" s="975"/>
      <c r="C493" s="952"/>
      <c r="D493" s="952"/>
      <c r="E493" s="1537">
        <v>180229.19</v>
      </c>
      <c r="F493" s="1538"/>
      <c r="G493" s="1539">
        <v>180229.19</v>
      </c>
      <c r="H493" s="1538">
        <f t="shared" si="366"/>
        <v>0</v>
      </c>
      <c r="I493" s="1538">
        <f t="shared" si="366"/>
        <v>0</v>
      </c>
      <c r="J493" s="1539">
        <f>+H493+I493</f>
        <v>0</v>
      </c>
      <c r="K493" s="1537">
        <f t="shared" si="367"/>
        <v>180229.19</v>
      </c>
      <c r="L493" s="1538">
        <f t="shared" si="367"/>
        <v>0</v>
      </c>
      <c r="M493" s="1539">
        <f>+K493+L493</f>
        <v>180229.19</v>
      </c>
      <c r="N493" s="942">
        <f t="shared" si="368"/>
        <v>0</v>
      </c>
      <c r="O493" s="943">
        <f t="shared" si="369"/>
        <v>0</v>
      </c>
      <c r="P493" s="944">
        <f t="shared" si="370"/>
        <v>0</v>
      </c>
      <c r="R493" s="913" t="b">
        <f t="shared" si="337"/>
        <v>0</v>
      </c>
      <c r="S493" s="1629" t="s">
        <v>536</v>
      </c>
      <c r="AB493" s="1629" t="b">
        <f t="shared" si="360"/>
        <v>1</v>
      </c>
      <c r="AC493" s="913" t="s">
        <v>1326</v>
      </c>
    </row>
    <row r="494" spans="1:29" x14ac:dyDescent="0.25">
      <c r="A494" s="1629" t="s">
        <v>1328</v>
      </c>
      <c r="B494" s="975"/>
      <c r="C494" s="952"/>
      <c r="D494" s="952"/>
      <c r="E494" s="1537">
        <v>462450.43</v>
      </c>
      <c r="F494" s="1538"/>
      <c r="G494" s="1539">
        <v>462450.43</v>
      </c>
      <c r="H494" s="1538">
        <f t="shared" si="366"/>
        <v>0</v>
      </c>
      <c r="I494" s="1538">
        <f t="shared" si="366"/>
        <v>0</v>
      </c>
      <c r="J494" s="1539">
        <f>+H494+I494</f>
        <v>0</v>
      </c>
      <c r="K494" s="1537">
        <f t="shared" si="367"/>
        <v>462450.43</v>
      </c>
      <c r="L494" s="1538">
        <f t="shared" si="367"/>
        <v>0</v>
      </c>
      <c r="M494" s="1539">
        <f>+K494+L494</f>
        <v>462450.43</v>
      </c>
      <c r="N494" s="942">
        <f t="shared" si="368"/>
        <v>0</v>
      </c>
      <c r="O494" s="943">
        <f t="shared" si="369"/>
        <v>0</v>
      </c>
      <c r="P494" s="944">
        <f t="shared" si="370"/>
        <v>0</v>
      </c>
      <c r="R494" s="913" t="b">
        <f t="shared" si="337"/>
        <v>0</v>
      </c>
      <c r="S494" s="1629" t="s">
        <v>1216</v>
      </c>
      <c r="AB494" s="1629" t="b">
        <f t="shared" si="360"/>
        <v>1</v>
      </c>
      <c r="AC494" s="913" t="s">
        <v>1327</v>
      </c>
    </row>
    <row r="495" spans="1:29" x14ac:dyDescent="0.25">
      <c r="A495" s="1577" t="s">
        <v>2054</v>
      </c>
      <c r="B495" s="1004">
        <v>1</v>
      </c>
      <c r="C495" s="1579">
        <v>1</v>
      </c>
      <c r="D495" s="1005">
        <f>B495-C495</f>
        <v>0</v>
      </c>
      <c r="E495" s="1540">
        <v>642679.62</v>
      </c>
      <c r="F495" s="1541">
        <v>3176525.4000000004</v>
      </c>
      <c r="G495" s="1542">
        <v>3819205.0200000005</v>
      </c>
      <c r="H495" s="1553">
        <f t="shared" si="366"/>
        <v>0</v>
      </c>
      <c r="I495" s="1553">
        <f t="shared" si="366"/>
        <v>0</v>
      </c>
      <c r="J495" s="1554">
        <f>+H495+I495</f>
        <v>0</v>
      </c>
      <c r="K495" s="1552">
        <f t="shared" si="367"/>
        <v>642679.62</v>
      </c>
      <c r="L495" s="1553">
        <f t="shared" si="367"/>
        <v>3176525.4000000004</v>
      </c>
      <c r="M495" s="1554">
        <f>+K495+L495</f>
        <v>3819205.0200000005</v>
      </c>
      <c r="N495" s="962">
        <f t="shared" si="368"/>
        <v>0</v>
      </c>
      <c r="O495" s="963">
        <f t="shared" si="369"/>
        <v>0</v>
      </c>
      <c r="P495" s="964">
        <f t="shared" si="370"/>
        <v>0</v>
      </c>
      <c r="Q495" s="2815">
        <f>+J495-'17NM_Flex Cost'!H101</f>
        <v>0</v>
      </c>
      <c r="R495" s="913" t="b">
        <f t="shared" si="337"/>
        <v>0</v>
      </c>
      <c r="S495" s="1577" t="s">
        <v>1544</v>
      </c>
      <c r="AB495" s="1629" t="b">
        <f t="shared" si="360"/>
        <v>1</v>
      </c>
      <c r="AC495" s="913" t="s">
        <v>1328</v>
      </c>
    </row>
    <row r="496" spans="1:29" x14ac:dyDescent="0.25">
      <c r="A496" s="917" t="s">
        <v>1376</v>
      </c>
      <c r="B496" s="998"/>
      <c r="C496" s="999"/>
      <c r="D496" s="999"/>
      <c r="E496" s="1527"/>
      <c r="F496" s="2766"/>
      <c r="G496" s="2770"/>
      <c r="H496" s="2766"/>
      <c r="I496" s="1528"/>
      <c r="J496" s="1529"/>
      <c r="K496" s="1530"/>
      <c r="L496" s="1528"/>
      <c r="M496" s="1529"/>
      <c r="N496" s="971"/>
      <c r="O496" s="934"/>
      <c r="P496" s="935"/>
      <c r="R496" s="913" t="b">
        <f t="shared" si="337"/>
        <v>0</v>
      </c>
      <c r="S496" s="917" t="s">
        <v>1665</v>
      </c>
      <c r="AB496" s="1629" t="b">
        <f t="shared" si="360"/>
        <v>1</v>
      </c>
      <c r="AC496" s="1577" t="s">
        <v>1382</v>
      </c>
    </row>
    <row r="497" spans="1:29" x14ac:dyDescent="0.25">
      <c r="A497" s="913" t="s">
        <v>1325</v>
      </c>
      <c r="B497" s="975"/>
      <c r="C497" s="952"/>
      <c r="D497" s="952"/>
      <c r="E497" s="1537"/>
      <c r="F497" s="1538"/>
      <c r="G497" s="1539"/>
      <c r="H497" s="1538">
        <f t="shared" ref="H497:I501" si="371">E497*$D$501</f>
        <v>0</v>
      </c>
      <c r="I497" s="1538">
        <f t="shared" si="371"/>
        <v>0</v>
      </c>
      <c r="J497" s="1539">
        <f>+H497+I497</f>
        <v>0</v>
      </c>
      <c r="K497" s="1537">
        <f t="shared" ref="K497:L501" si="372">+E497*$C$501</f>
        <v>0</v>
      </c>
      <c r="L497" s="1538">
        <f t="shared" si="372"/>
        <v>0</v>
      </c>
      <c r="M497" s="1539">
        <f>+K497+L497</f>
        <v>0</v>
      </c>
      <c r="N497" s="942">
        <f t="shared" ref="N497:P501" si="373">+E497-(H497+K497)</f>
        <v>0</v>
      </c>
      <c r="O497" s="943">
        <f t="shared" si="373"/>
        <v>0</v>
      </c>
      <c r="P497" s="994">
        <f t="shared" si="373"/>
        <v>0</v>
      </c>
      <c r="R497" s="913" t="b">
        <f t="shared" si="337"/>
        <v>0</v>
      </c>
      <c r="S497" s="913" t="s">
        <v>1214</v>
      </c>
      <c r="AB497" s="1629" t="b">
        <f t="shared" si="360"/>
        <v>1</v>
      </c>
      <c r="AC497" s="917" t="s">
        <v>1856</v>
      </c>
    </row>
    <row r="498" spans="1:29" x14ac:dyDescent="0.25">
      <c r="A498" s="913" t="s">
        <v>1326</v>
      </c>
      <c r="B498" s="975"/>
      <c r="C498" s="952"/>
      <c r="D498" s="952"/>
      <c r="E498" s="1537"/>
      <c r="F498" s="1538">
        <v>-169.05</v>
      </c>
      <c r="G498" s="1539">
        <v>-169.05</v>
      </c>
      <c r="H498" s="1538">
        <f t="shared" si="371"/>
        <v>0</v>
      </c>
      <c r="I498" s="1538">
        <f t="shared" si="371"/>
        <v>-169.05</v>
      </c>
      <c r="J498" s="1539">
        <f>+H498+I498</f>
        <v>-169.05</v>
      </c>
      <c r="K498" s="1537">
        <f t="shared" si="372"/>
        <v>0</v>
      </c>
      <c r="L498" s="1538">
        <f t="shared" si="372"/>
        <v>0</v>
      </c>
      <c r="M498" s="1539">
        <f>+K498+L498</f>
        <v>0</v>
      </c>
      <c r="N498" s="942">
        <f t="shared" si="373"/>
        <v>0</v>
      </c>
      <c r="O498" s="943">
        <f t="shared" si="373"/>
        <v>0</v>
      </c>
      <c r="P498" s="944">
        <f t="shared" si="373"/>
        <v>0</v>
      </c>
      <c r="R498" s="913" t="b">
        <f t="shared" si="337"/>
        <v>0</v>
      </c>
      <c r="S498" s="913" t="s">
        <v>1215</v>
      </c>
      <c r="AB498" s="1629" t="b">
        <f t="shared" si="360"/>
        <v>1</v>
      </c>
      <c r="AC498" s="913" t="s">
        <v>1325</v>
      </c>
    </row>
    <row r="499" spans="1:29" x14ac:dyDescent="0.25">
      <c r="A499" s="913" t="s">
        <v>1327</v>
      </c>
      <c r="B499" s="975"/>
      <c r="C499" s="952"/>
      <c r="D499" s="952"/>
      <c r="E499" s="1537">
        <v>0</v>
      </c>
      <c r="F499" s="1538"/>
      <c r="G499" s="1539">
        <v>0</v>
      </c>
      <c r="H499" s="1538">
        <f t="shared" si="371"/>
        <v>0</v>
      </c>
      <c r="I499" s="1538">
        <f t="shared" si="371"/>
        <v>0</v>
      </c>
      <c r="J499" s="1539">
        <f>+H499+I499</f>
        <v>0</v>
      </c>
      <c r="K499" s="1537">
        <f t="shared" si="372"/>
        <v>0</v>
      </c>
      <c r="L499" s="1538">
        <f t="shared" si="372"/>
        <v>0</v>
      </c>
      <c r="M499" s="1539">
        <f>+K499+L499</f>
        <v>0</v>
      </c>
      <c r="N499" s="942">
        <f t="shared" si="373"/>
        <v>0</v>
      </c>
      <c r="O499" s="943">
        <f t="shared" si="373"/>
        <v>0</v>
      </c>
      <c r="P499" s="944">
        <f t="shared" si="373"/>
        <v>0</v>
      </c>
      <c r="R499" s="913" t="b">
        <f t="shared" si="337"/>
        <v>0</v>
      </c>
      <c r="S499" s="913" t="s">
        <v>536</v>
      </c>
      <c r="AB499" s="1629" t="b">
        <f t="shared" si="360"/>
        <v>1</v>
      </c>
      <c r="AC499" s="913" t="s">
        <v>1326</v>
      </c>
    </row>
    <row r="500" spans="1:29" x14ac:dyDescent="0.25">
      <c r="A500" s="913" t="s">
        <v>1328</v>
      </c>
      <c r="B500" s="975"/>
      <c r="C500" s="952"/>
      <c r="D500" s="952"/>
      <c r="E500" s="1537">
        <v>0</v>
      </c>
      <c r="F500" s="1538"/>
      <c r="G500" s="1539">
        <v>0</v>
      </c>
      <c r="H500" s="1538">
        <f t="shared" si="371"/>
        <v>0</v>
      </c>
      <c r="I500" s="1538">
        <f t="shared" si="371"/>
        <v>0</v>
      </c>
      <c r="J500" s="1539">
        <f>+H500+I500</f>
        <v>0</v>
      </c>
      <c r="K500" s="1537">
        <f t="shared" si="372"/>
        <v>0</v>
      </c>
      <c r="L500" s="1538">
        <f t="shared" si="372"/>
        <v>0</v>
      </c>
      <c r="M500" s="1539">
        <f>+K500+L500</f>
        <v>0</v>
      </c>
      <c r="N500" s="942">
        <f t="shared" si="373"/>
        <v>0</v>
      </c>
      <c r="O500" s="943">
        <f t="shared" si="373"/>
        <v>0</v>
      </c>
      <c r="P500" s="944">
        <f t="shared" si="373"/>
        <v>0</v>
      </c>
      <c r="R500" s="913" t="b">
        <f t="shared" si="337"/>
        <v>0</v>
      </c>
      <c r="S500" s="913" t="s">
        <v>1216</v>
      </c>
      <c r="AB500" s="1629" t="b">
        <f t="shared" si="360"/>
        <v>1</v>
      </c>
      <c r="AC500" s="913" t="s">
        <v>1327</v>
      </c>
    </row>
    <row r="501" spans="1:29" x14ac:dyDescent="0.25">
      <c r="A501" s="915" t="s">
        <v>1376</v>
      </c>
      <c r="B501" s="1004">
        <v>1</v>
      </c>
      <c r="C501" s="1005">
        <f>+'xx17revised SUMMARY - other'!N31</f>
        <v>0</v>
      </c>
      <c r="D501" s="1005">
        <f>B501-C501</f>
        <v>1</v>
      </c>
      <c r="E501" s="1540">
        <v>0</v>
      </c>
      <c r="F501" s="1541">
        <v>-169.05</v>
      </c>
      <c r="G501" s="1542">
        <v>-169.05</v>
      </c>
      <c r="H501" s="1553">
        <f t="shared" si="371"/>
        <v>0</v>
      </c>
      <c r="I501" s="1553">
        <f t="shared" si="371"/>
        <v>-169.05</v>
      </c>
      <c r="J501" s="1554">
        <f>+H501+I501</f>
        <v>-169.05</v>
      </c>
      <c r="K501" s="1552">
        <f t="shared" si="372"/>
        <v>0</v>
      </c>
      <c r="L501" s="1553">
        <f t="shared" si="372"/>
        <v>0</v>
      </c>
      <c r="M501" s="1554">
        <f>+K501+L501</f>
        <v>0</v>
      </c>
      <c r="N501" s="962">
        <f t="shared" si="373"/>
        <v>0</v>
      </c>
      <c r="O501" s="963">
        <f t="shared" si="373"/>
        <v>0</v>
      </c>
      <c r="P501" s="964">
        <f t="shared" si="373"/>
        <v>0</v>
      </c>
      <c r="Q501" s="1489">
        <f>+J501-'17NM_Flex Cost'!H103</f>
        <v>0</v>
      </c>
      <c r="R501" s="913" t="b">
        <f t="shared" si="337"/>
        <v>0</v>
      </c>
      <c r="S501" s="915" t="s">
        <v>1665</v>
      </c>
      <c r="AB501" s="1629" t="b">
        <f t="shared" si="360"/>
        <v>1</v>
      </c>
      <c r="AC501" s="913" t="s">
        <v>1328</v>
      </c>
    </row>
    <row r="502" spans="1:29" x14ac:dyDescent="0.25">
      <c r="A502" s="917" t="s">
        <v>1377</v>
      </c>
      <c r="B502" s="998"/>
      <c r="C502" s="999"/>
      <c r="D502" s="999"/>
      <c r="E502" s="1527"/>
      <c r="F502" s="2766"/>
      <c r="G502" s="2770"/>
      <c r="H502" s="2766"/>
      <c r="I502" s="1528"/>
      <c r="J502" s="1529"/>
      <c r="K502" s="1530"/>
      <c r="L502" s="1528"/>
      <c r="M502" s="1529"/>
      <c r="N502" s="971"/>
      <c r="O502" s="934"/>
      <c r="P502" s="935"/>
      <c r="R502" s="913" t="b">
        <f t="shared" si="337"/>
        <v>0</v>
      </c>
      <c r="S502" s="917" t="s">
        <v>1533</v>
      </c>
      <c r="AB502" s="1629" t="b">
        <f t="shared" si="360"/>
        <v>1</v>
      </c>
      <c r="AC502" s="1356" t="s">
        <v>1856</v>
      </c>
    </row>
    <row r="503" spans="1:29" x14ac:dyDescent="0.25">
      <c r="A503" s="913" t="s">
        <v>1325</v>
      </c>
      <c r="B503" s="975"/>
      <c r="C503" s="952"/>
      <c r="D503" s="952"/>
      <c r="E503" s="1537"/>
      <c r="F503" s="1538">
        <v>3678291.97</v>
      </c>
      <c r="G503" s="1539">
        <v>3678291.97</v>
      </c>
      <c r="H503" s="1538">
        <f t="shared" ref="H503:I507" si="374">E503*$D$507</f>
        <v>0</v>
      </c>
      <c r="I503" s="1538">
        <f t="shared" si="374"/>
        <v>2502644.6896887654</v>
      </c>
      <c r="J503" s="1539">
        <f>+H503+I503</f>
        <v>2502644.6896887654</v>
      </c>
      <c r="K503" s="1537">
        <f t="shared" ref="K503:L507" si="375">+E503*$C$507</f>
        <v>0</v>
      </c>
      <c r="L503" s="1538">
        <f t="shared" si="375"/>
        <v>1175647.280311235</v>
      </c>
      <c r="M503" s="1539">
        <f>+K503+L503</f>
        <v>1175647.280311235</v>
      </c>
      <c r="N503" s="942">
        <f t="shared" ref="N503:P507" si="376">+E503-(H503+K503)</f>
        <v>0</v>
      </c>
      <c r="O503" s="943">
        <f t="shared" si="376"/>
        <v>0</v>
      </c>
      <c r="P503" s="994">
        <f t="shared" si="376"/>
        <v>0</v>
      </c>
      <c r="R503" s="913" t="b">
        <f t="shared" si="337"/>
        <v>0</v>
      </c>
      <c r="S503" s="913" t="s">
        <v>1214</v>
      </c>
      <c r="AB503" s="1629" t="b">
        <f t="shared" si="360"/>
        <v>1</v>
      </c>
      <c r="AC503" s="917" t="s">
        <v>2056</v>
      </c>
    </row>
    <row r="504" spans="1:29" x14ac:dyDescent="0.25">
      <c r="A504" s="913" t="s">
        <v>1326</v>
      </c>
      <c r="B504" s="975"/>
      <c r="C504" s="952"/>
      <c r="D504" s="952"/>
      <c r="E504" s="1537"/>
      <c r="F504" s="1538">
        <v>1348177.95</v>
      </c>
      <c r="G504" s="1539">
        <v>1348177.95</v>
      </c>
      <c r="H504" s="1538">
        <f t="shared" si="374"/>
        <v>0</v>
      </c>
      <c r="I504" s="1538">
        <f t="shared" si="374"/>
        <v>917276.39209754893</v>
      </c>
      <c r="J504" s="1539">
        <f>+H504+I504</f>
        <v>917276.39209754893</v>
      </c>
      <c r="K504" s="1537">
        <f t="shared" si="375"/>
        <v>0</v>
      </c>
      <c r="L504" s="1538">
        <f t="shared" si="375"/>
        <v>430901.55790245108</v>
      </c>
      <c r="M504" s="1539">
        <f>+K504+L504</f>
        <v>430901.55790245108</v>
      </c>
      <c r="N504" s="942">
        <f t="shared" si="376"/>
        <v>0</v>
      </c>
      <c r="O504" s="943">
        <f t="shared" si="376"/>
        <v>0</v>
      </c>
      <c r="P504" s="944">
        <f t="shared" si="376"/>
        <v>0</v>
      </c>
      <c r="R504" s="913" t="b">
        <f t="shared" si="337"/>
        <v>0</v>
      </c>
      <c r="S504" s="913" t="s">
        <v>1215</v>
      </c>
      <c r="AB504" s="1629" t="b">
        <f t="shared" si="360"/>
        <v>1</v>
      </c>
      <c r="AC504" s="1629" t="s">
        <v>1325</v>
      </c>
    </row>
    <row r="505" spans="1:29" x14ac:dyDescent="0.25">
      <c r="A505" s="913" t="s">
        <v>1327</v>
      </c>
      <c r="B505" s="975"/>
      <c r="C505" s="952"/>
      <c r="D505" s="952"/>
      <c r="E505" s="1537">
        <v>2030003.61</v>
      </c>
      <c r="F505" s="1538"/>
      <c r="G505" s="1539">
        <v>2030003.61</v>
      </c>
      <c r="H505" s="1538">
        <f t="shared" si="374"/>
        <v>1381178.4915528398</v>
      </c>
      <c r="I505" s="1538">
        <f t="shared" si="374"/>
        <v>0</v>
      </c>
      <c r="J505" s="1539">
        <f>+H505+I505</f>
        <v>1381178.4915528398</v>
      </c>
      <c r="K505" s="1537">
        <f t="shared" si="375"/>
        <v>648825.11844716035</v>
      </c>
      <c r="L505" s="1538">
        <f t="shared" si="375"/>
        <v>0</v>
      </c>
      <c r="M505" s="1539">
        <f>+K505+L505</f>
        <v>648825.11844716035</v>
      </c>
      <c r="N505" s="942">
        <f t="shared" si="376"/>
        <v>0</v>
      </c>
      <c r="O505" s="943">
        <f t="shared" si="376"/>
        <v>0</v>
      </c>
      <c r="P505" s="944">
        <f t="shared" si="376"/>
        <v>0</v>
      </c>
      <c r="R505" s="913" t="b">
        <f t="shared" si="337"/>
        <v>0</v>
      </c>
      <c r="S505" s="913" t="s">
        <v>536</v>
      </c>
      <c r="AB505" s="1629" t="b">
        <f t="shared" si="360"/>
        <v>1</v>
      </c>
      <c r="AC505" s="1629" t="s">
        <v>1326</v>
      </c>
    </row>
    <row r="506" spans="1:29" x14ac:dyDescent="0.25">
      <c r="A506" s="913" t="s">
        <v>1328</v>
      </c>
      <c r="B506" s="975"/>
      <c r="C506" s="952"/>
      <c r="D506" s="952"/>
      <c r="E506" s="1537">
        <v>1196963.31</v>
      </c>
      <c r="F506" s="1538"/>
      <c r="G506" s="1539">
        <v>1196963.31</v>
      </c>
      <c r="H506" s="1538">
        <f t="shared" si="374"/>
        <v>814392.63004556636</v>
      </c>
      <c r="I506" s="1538">
        <f t="shared" si="374"/>
        <v>0</v>
      </c>
      <c r="J506" s="1539">
        <f>+H506+I506</f>
        <v>814392.63004556636</v>
      </c>
      <c r="K506" s="1537">
        <f t="shared" si="375"/>
        <v>382570.67995443376</v>
      </c>
      <c r="L506" s="1538">
        <f t="shared" si="375"/>
        <v>0</v>
      </c>
      <c r="M506" s="1539">
        <f>+K506+L506</f>
        <v>382570.67995443376</v>
      </c>
      <c r="N506" s="942">
        <f t="shared" si="376"/>
        <v>0</v>
      </c>
      <c r="O506" s="943">
        <f t="shared" si="376"/>
        <v>0</v>
      </c>
      <c r="P506" s="944">
        <f t="shared" si="376"/>
        <v>0</v>
      </c>
      <c r="R506" s="913" t="b">
        <f t="shared" si="337"/>
        <v>0</v>
      </c>
      <c r="S506" s="913" t="s">
        <v>1216</v>
      </c>
      <c r="AB506" s="1629" t="b">
        <f t="shared" si="360"/>
        <v>1</v>
      </c>
      <c r="AC506" s="1629" t="s">
        <v>1327</v>
      </c>
    </row>
    <row r="507" spans="1:29" x14ac:dyDescent="0.25">
      <c r="A507" s="915" t="s">
        <v>1377</v>
      </c>
      <c r="B507" s="1004">
        <v>1</v>
      </c>
      <c r="C507" s="1005">
        <f>+'xx17revised SUMMARY - other'!N35</f>
        <v>0.31961771656512489</v>
      </c>
      <c r="D507" s="1005">
        <f>B507-C507</f>
        <v>0.68038228343487517</v>
      </c>
      <c r="E507" s="1540">
        <v>3226966.92</v>
      </c>
      <c r="F507" s="1541">
        <v>5026469.92</v>
      </c>
      <c r="G507" s="1542">
        <v>8253436.8399999999</v>
      </c>
      <c r="H507" s="1553">
        <f t="shared" si="374"/>
        <v>2195571.1215984062</v>
      </c>
      <c r="I507" s="1553">
        <f t="shared" si="374"/>
        <v>3419921.0817863145</v>
      </c>
      <c r="J507" s="1554">
        <f>+H507+I507</f>
        <v>5615492.2033847207</v>
      </c>
      <c r="K507" s="1552">
        <f t="shared" si="375"/>
        <v>1031395.798401594</v>
      </c>
      <c r="L507" s="1553">
        <f t="shared" si="375"/>
        <v>1606548.8382136859</v>
      </c>
      <c r="M507" s="1554">
        <f>+K507+L507</f>
        <v>2637944.6366152801</v>
      </c>
      <c r="N507" s="962">
        <f t="shared" si="376"/>
        <v>0</v>
      </c>
      <c r="O507" s="963">
        <f t="shared" si="376"/>
        <v>0</v>
      </c>
      <c r="P507" s="964">
        <f t="shared" si="376"/>
        <v>0</v>
      </c>
      <c r="Q507" s="1489">
        <f>+J507-'17NM_Flex Cost'!H104</f>
        <v>0</v>
      </c>
      <c r="R507" s="913" t="b">
        <f t="shared" si="337"/>
        <v>0</v>
      </c>
      <c r="S507" s="915" t="s">
        <v>1533</v>
      </c>
      <c r="AB507" s="1629" t="b">
        <f t="shared" si="360"/>
        <v>1</v>
      </c>
      <c r="AC507" s="1629" t="s">
        <v>1328</v>
      </c>
    </row>
    <row r="508" spans="1:29" x14ac:dyDescent="0.25">
      <c r="A508" s="917" t="s">
        <v>1853</v>
      </c>
      <c r="B508" s="998"/>
      <c r="C508" s="999"/>
      <c r="D508" s="999"/>
      <c r="E508" s="1527"/>
      <c r="F508" s="2766"/>
      <c r="G508" s="2770"/>
      <c r="H508" s="2766"/>
      <c r="I508" s="1528"/>
      <c r="J508" s="1529"/>
      <c r="K508" s="1530"/>
      <c r="L508" s="1528"/>
      <c r="M508" s="1529"/>
      <c r="N508" s="971"/>
      <c r="O508" s="934"/>
      <c r="P508" s="935"/>
      <c r="R508" s="913" t="b">
        <f t="shared" si="337"/>
        <v>0</v>
      </c>
      <c r="S508" s="917" t="s">
        <v>1564</v>
      </c>
      <c r="AB508" s="1629" t="b">
        <f t="shared" si="360"/>
        <v>1</v>
      </c>
      <c r="AC508" s="1633" t="s">
        <v>2056</v>
      </c>
    </row>
    <row r="509" spans="1:29" x14ac:dyDescent="0.25">
      <c r="A509" s="913" t="s">
        <v>1325</v>
      </c>
      <c r="B509" s="975"/>
      <c r="C509" s="952"/>
      <c r="D509" s="952"/>
      <c r="E509" s="1537"/>
      <c r="F509" s="1538">
        <v>2357059.5099999998</v>
      </c>
      <c r="G509" s="1539">
        <v>2357059.5099999998</v>
      </c>
      <c r="H509" s="1538">
        <f t="shared" ref="H509:I513" si="377">E509*$D$513</f>
        <v>0</v>
      </c>
      <c r="I509" s="1538">
        <f t="shared" si="377"/>
        <v>2216139.9588640053</v>
      </c>
      <c r="J509" s="1539">
        <f>+H509+I509</f>
        <v>2216139.9588640053</v>
      </c>
      <c r="K509" s="1537">
        <f t="shared" ref="K509:L513" si="378">+E509*$C$513</f>
        <v>0</v>
      </c>
      <c r="L509" s="1538">
        <f t="shared" si="378"/>
        <v>140919.55113599464</v>
      </c>
      <c r="M509" s="1539">
        <f>+K509+L509</f>
        <v>140919.55113599464</v>
      </c>
      <c r="N509" s="942">
        <f t="shared" ref="N509:N513" si="379">+E509-(H509+K509)</f>
        <v>0</v>
      </c>
      <c r="O509" s="943">
        <f t="shared" ref="O509:O513" si="380">+F509-(I509+L509)</f>
        <v>0</v>
      </c>
      <c r="P509" s="994">
        <f t="shared" ref="P509:P513" si="381">+G509-(J509+M509)</f>
        <v>0</v>
      </c>
      <c r="R509" s="913" t="b">
        <f t="shared" si="337"/>
        <v>0</v>
      </c>
      <c r="S509" s="913" t="s">
        <v>1214</v>
      </c>
      <c r="AB509" s="1629" t="b">
        <f t="shared" si="360"/>
        <v>1</v>
      </c>
      <c r="AC509" s="917" t="s">
        <v>1857</v>
      </c>
    </row>
    <row r="510" spans="1:29" x14ac:dyDescent="0.25">
      <c r="A510" s="913" t="s">
        <v>1326</v>
      </c>
      <c r="B510" s="975"/>
      <c r="C510" s="952"/>
      <c r="D510" s="952"/>
      <c r="E510" s="1537"/>
      <c r="F510" s="1538">
        <v>224842.58</v>
      </c>
      <c r="G510" s="1539">
        <v>224842.58</v>
      </c>
      <c r="H510" s="1538">
        <f t="shared" si="377"/>
        <v>0</v>
      </c>
      <c r="I510" s="1538">
        <f t="shared" si="377"/>
        <v>211400.10418832267</v>
      </c>
      <c r="J510" s="1539">
        <f>+H510+I510</f>
        <v>211400.10418832267</v>
      </c>
      <c r="K510" s="1537">
        <f t="shared" si="378"/>
        <v>0</v>
      </c>
      <c r="L510" s="1538">
        <f t="shared" si="378"/>
        <v>13442.475811677308</v>
      </c>
      <c r="M510" s="1539">
        <f>+K510+L510</f>
        <v>13442.475811677308</v>
      </c>
      <c r="N510" s="942">
        <f t="shared" si="379"/>
        <v>0</v>
      </c>
      <c r="O510" s="943">
        <f t="shared" si="380"/>
        <v>0</v>
      </c>
      <c r="P510" s="944">
        <f t="shared" si="381"/>
        <v>0</v>
      </c>
      <c r="R510" s="913" t="b">
        <f t="shared" si="337"/>
        <v>0</v>
      </c>
      <c r="S510" s="913" t="s">
        <v>1215</v>
      </c>
      <c r="AB510" s="1629" t="b">
        <f t="shared" si="360"/>
        <v>1</v>
      </c>
      <c r="AC510" s="913" t="s">
        <v>1325</v>
      </c>
    </row>
    <row r="511" spans="1:29" x14ac:dyDescent="0.25">
      <c r="A511" s="913" t="s">
        <v>1327</v>
      </c>
      <c r="B511" s="975"/>
      <c r="C511" s="952"/>
      <c r="D511" s="952"/>
      <c r="E511" s="1537">
        <v>133170.1</v>
      </c>
      <c r="F511" s="1538"/>
      <c r="G511" s="1539">
        <v>133170.1</v>
      </c>
      <c r="H511" s="1538">
        <f t="shared" si="377"/>
        <v>125208.37029520544</v>
      </c>
      <c r="I511" s="1538">
        <f t="shared" si="377"/>
        <v>0</v>
      </c>
      <c r="J511" s="1539">
        <f>+H511+I511</f>
        <v>125208.37029520544</v>
      </c>
      <c r="K511" s="1537">
        <f t="shared" si="378"/>
        <v>7961.7297047945658</v>
      </c>
      <c r="L511" s="1538">
        <f t="shared" si="378"/>
        <v>0</v>
      </c>
      <c r="M511" s="1539">
        <f>+K511+L511</f>
        <v>7961.7297047945658</v>
      </c>
      <c r="N511" s="942">
        <f t="shared" si="379"/>
        <v>0</v>
      </c>
      <c r="O511" s="943">
        <f t="shared" si="380"/>
        <v>0</v>
      </c>
      <c r="P511" s="944">
        <f t="shared" si="381"/>
        <v>0</v>
      </c>
      <c r="R511" s="913" t="b">
        <f t="shared" si="337"/>
        <v>0</v>
      </c>
      <c r="S511" s="913" t="s">
        <v>536</v>
      </c>
      <c r="AB511" s="1629" t="b">
        <f t="shared" si="360"/>
        <v>1</v>
      </c>
      <c r="AC511" s="913" t="s">
        <v>1326</v>
      </c>
    </row>
    <row r="512" spans="1:29" x14ac:dyDescent="0.25">
      <c r="A512" s="913" t="s">
        <v>1328</v>
      </c>
      <c r="B512" s="975"/>
      <c r="C512" s="952"/>
      <c r="D512" s="952"/>
      <c r="E512" s="1537">
        <v>328132.83</v>
      </c>
      <c r="F512" s="1538"/>
      <c r="G512" s="1539">
        <v>328132.83</v>
      </c>
      <c r="H512" s="1538">
        <f t="shared" si="377"/>
        <v>308515.02615567384</v>
      </c>
      <c r="I512" s="1538">
        <f t="shared" si="377"/>
        <v>0</v>
      </c>
      <c r="J512" s="1539">
        <f>+H512+I512</f>
        <v>308515.02615567384</v>
      </c>
      <c r="K512" s="1537">
        <f t="shared" si="378"/>
        <v>19617.803844326205</v>
      </c>
      <c r="L512" s="1538">
        <f t="shared" si="378"/>
        <v>0</v>
      </c>
      <c r="M512" s="1539">
        <f>+K512+L512</f>
        <v>19617.803844326205</v>
      </c>
      <c r="N512" s="942">
        <f t="shared" si="379"/>
        <v>0</v>
      </c>
      <c r="O512" s="943">
        <f t="shared" si="380"/>
        <v>0</v>
      </c>
      <c r="P512" s="944">
        <f t="shared" si="381"/>
        <v>0</v>
      </c>
      <c r="R512" s="913" t="b">
        <f t="shared" si="337"/>
        <v>0</v>
      </c>
      <c r="S512" s="913" t="s">
        <v>1216</v>
      </c>
      <c r="AB512" s="1629" t="b">
        <f t="shared" si="360"/>
        <v>1</v>
      </c>
      <c r="AC512" s="913" t="s">
        <v>1327</v>
      </c>
    </row>
    <row r="513" spans="1:29" x14ac:dyDescent="0.25">
      <c r="A513" s="1356" t="s">
        <v>1853</v>
      </c>
      <c r="B513" s="1358">
        <v>1</v>
      </c>
      <c r="C513" s="1359">
        <f>+'xx17revised SUMMARY - other'!N37</f>
        <v>5.9786165999684351E-2</v>
      </c>
      <c r="D513" s="1359">
        <f>B513-C513</f>
        <v>0.94021383400031566</v>
      </c>
      <c r="E513" s="1540">
        <v>461302.93000000005</v>
      </c>
      <c r="F513" s="1541">
        <v>2581902.09</v>
      </c>
      <c r="G513" s="1542">
        <v>3043205.02</v>
      </c>
      <c r="H513" s="1553">
        <f t="shared" si="377"/>
        <v>433723.39645087929</v>
      </c>
      <c r="I513" s="1553">
        <f t="shared" si="377"/>
        <v>2427540.0630523278</v>
      </c>
      <c r="J513" s="1554">
        <f>+H513+I513</f>
        <v>2861263.4595032074</v>
      </c>
      <c r="K513" s="1552">
        <f t="shared" si="378"/>
        <v>27579.533549120773</v>
      </c>
      <c r="L513" s="1553">
        <f t="shared" si="378"/>
        <v>154362.02694767195</v>
      </c>
      <c r="M513" s="1554">
        <f>+K513+L513</f>
        <v>181941.56049679272</v>
      </c>
      <c r="N513" s="962">
        <f t="shared" si="379"/>
        <v>0</v>
      </c>
      <c r="O513" s="963">
        <f t="shared" si="380"/>
        <v>0</v>
      </c>
      <c r="P513" s="964">
        <f t="shared" si="381"/>
        <v>0</v>
      </c>
      <c r="Q513" s="1489">
        <f>+J513-'17NM_Flex Cost'!H105</f>
        <v>0</v>
      </c>
      <c r="R513" s="913" t="b">
        <f t="shared" si="337"/>
        <v>0</v>
      </c>
      <c r="S513" s="1356" t="s">
        <v>1564</v>
      </c>
      <c r="AB513" s="1629" t="b">
        <f t="shared" si="360"/>
        <v>1</v>
      </c>
      <c r="AC513" s="913" t="s">
        <v>1328</v>
      </c>
    </row>
    <row r="514" spans="1:29" x14ac:dyDescent="0.25">
      <c r="A514" s="917" t="s">
        <v>1854</v>
      </c>
      <c r="B514" s="998"/>
      <c r="C514" s="999"/>
      <c r="D514" s="999"/>
      <c r="E514" s="1527"/>
      <c r="F514" s="2766"/>
      <c r="G514" s="2770"/>
      <c r="H514" s="2766"/>
      <c r="I514" s="1528"/>
      <c r="J514" s="1529"/>
      <c r="K514" s="1530"/>
      <c r="L514" s="1528"/>
      <c r="M514" s="1529"/>
      <c r="N514" s="971"/>
      <c r="O514" s="934"/>
      <c r="P514" s="935"/>
      <c r="R514" s="913" t="b">
        <f t="shared" si="337"/>
        <v>0</v>
      </c>
      <c r="S514" s="917" t="s">
        <v>1562</v>
      </c>
      <c r="AB514" s="1629" t="b">
        <f t="shared" si="360"/>
        <v>1</v>
      </c>
      <c r="AC514" s="1356" t="s">
        <v>1857</v>
      </c>
    </row>
    <row r="515" spans="1:29" x14ac:dyDescent="0.25">
      <c r="A515" s="913" t="s">
        <v>1325</v>
      </c>
      <c r="B515" s="975"/>
      <c r="C515" s="952"/>
      <c r="D515" s="952"/>
      <c r="E515" s="1537"/>
      <c r="F515" s="1538">
        <v>2193423.9700000002</v>
      </c>
      <c r="G515" s="1539">
        <v>2193423.9700000002</v>
      </c>
      <c r="H515" s="1538">
        <f t="shared" ref="H515:I519" si="382">E515*$D$519</f>
        <v>0</v>
      </c>
      <c r="I515" s="1538">
        <f t="shared" si="382"/>
        <v>652910.16100971145</v>
      </c>
      <c r="J515" s="1539">
        <f>+H515+I515</f>
        <v>652910.16100971145</v>
      </c>
      <c r="K515" s="1537">
        <f t="shared" ref="K515:L519" si="383">+E515*$C$519</f>
        <v>0</v>
      </c>
      <c r="L515" s="1538">
        <f t="shared" si="383"/>
        <v>1540513.8089902888</v>
      </c>
      <c r="M515" s="1539">
        <f>+K515+L515</f>
        <v>1540513.8089902888</v>
      </c>
      <c r="N515" s="942">
        <f t="shared" ref="N515:N519" si="384">+E515-(H515+K515)</f>
        <v>0</v>
      </c>
      <c r="O515" s="943">
        <f t="shared" ref="O515:O519" si="385">+F515-(I515+L515)</f>
        <v>0</v>
      </c>
      <c r="P515" s="994">
        <f t="shared" ref="P515:P519" si="386">+G515-(J515+M515)</f>
        <v>0</v>
      </c>
      <c r="R515" s="913" t="b">
        <f t="shared" si="337"/>
        <v>0</v>
      </c>
      <c r="S515" s="913" t="s">
        <v>1214</v>
      </c>
      <c r="AB515" s="1629" t="b">
        <f t="shared" si="360"/>
        <v>1</v>
      </c>
      <c r="AC515" s="917" t="s">
        <v>1858</v>
      </c>
    </row>
    <row r="516" spans="1:29" x14ac:dyDescent="0.25">
      <c r="A516" s="913" t="s">
        <v>1326</v>
      </c>
      <c r="B516" s="975"/>
      <c r="C516" s="952"/>
      <c r="D516" s="952"/>
      <c r="E516" s="1537"/>
      <c r="F516" s="1538">
        <v>3919906.23</v>
      </c>
      <c r="G516" s="1539">
        <v>3919906.23</v>
      </c>
      <c r="H516" s="1538">
        <f t="shared" si="382"/>
        <v>0</v>
      </c>
      <c r="I516" s="1538">
        <f t="shared" si="382"/>
        <v>1166827.1354635879</v>
      </c>
      <c r="J516" s="1539">
        <f>+H516+I516</f>
        <v>1166827.1354635879</v>
      </c>
      <c r="K516" s="1537">
        <f t="shared" si="383"/>
        <v>0</v>
      </c>
      <c r="L516" s="1538">
        <f t="shared" si="383"/>
        <v>2753079.094536412</v>
      </c>
      <c r="M516" s="1539">
        <f>+K516+L516</f>
        <v>2753079.094536412</v>
      </c>
      <c r="N516" s="942">
        <f t="shared" si="384"/>
        <v>0</v>
      </c>
      <c r="O516" s="943">
        <f t="shared" si="385"/>
        <v>0</v>
      </c>
      <c r="P516" s="944">
        <f t="shared" si="386"/>
        <v>0</v>
      </c>
      <c r="R516" s="913" t="b">
        <f t="shared" ref="R516:R579" si="387">A516=S516</f>
        <v>0</v>
      </c>
      <c r="S516" s="913" t="s">
        <v>1215</v>
      </c>
      <c r="AB516" s="1629" t="b">
        <f t="shared" si="360"/>
        <v>1</v>
      </c>
      <c r="AC516" s="913" t="s">
        <v>1325</v>
      </c>
    </row>
    <row r="517" spans="1:29" x14ac:dyDescent="0.25">
      <c r="A517" s="913" t="s">
        <v>1327</v>
      </c>
      <c r="B517" s="975"/>
      <c r="C517" s="952"/>
      <c r="D517" s="952"/>
      <c r="E517" s="1537">
        <v>305625.46000000002</v>
      </c>
      <c r="F517" s="1538"/>
      <c r="G517" s="1539">
        <v>305625.46000000002</v>
      </c>
      <c r="H517" s="1538">
        <f t="shared" si="382"/>
        <v>90974.645589045467</v>
      </c>
      <c r="I517" s="1538">
        <f t="shared" si="382"/>
        <v>0</v>
      </c>
      <c r="J517" s="1539">
        <f>+H517+I517</f>
        <v>90974.645589045467</v>
      </c>
      <c r="K517" s="1537">
        <f t="shared" si="383"/>
        <v>214650.81441095454</v>
      </c>
      <c r="L517" s="1538">
        <f t="shared" si="383"/>
        <v>0</v>
      </c>
      <c r="M517" s="1539">
        <f>+K517+L517</f>
        <v>214650.81441095454</v>
      </c>
      <c r="N517" s="942">
        <f t="shared" si="384"/>
        <v>0</v>
      </c>
      <c r="O517" s="943">
        <f t="shared" si="385"/>
        <v>0</v>
      </c>
      <c r="P517" s="944">
        <f t="shared" si="386"/>
        <v>0</v>
      </c>
      <c r="R517" s="913" t="b">
        <f t="shared" si="387"/>
        <v>0</v>
      </c>
      <c r="S517" s="913" t="s">
        <v>536</v>
      </c>
      <c r="AB517" s="1629" t="b">
        <f t="shared" si="360"/>
        <v>1</v>
      </c>
      <c r="AC517" s="913" t="s">
        <v>1326</v>
      </c>
    </row>
    <row r="518" spans="1:29" x14ac:dyDescent="0.25">
      <c r="A518" s="913" t="s">
        <v>1328</v>
      </c>
      <c r="B518" s="975"/>
      <c r="C518" s="952"/>
      <c r="D518" s="952"/>
      <c r="E518" s="1537">
        <v>812192.98</v>
      </c>
      <c r="F518" s="1538"/>
      <c r="G518" s="1539">
        <v>812192.98</v>
      </c>
      <c r="H518" s="1538">
        <f t="shared" si="382"/>
        <v>241763.13225151692</v>
      </c>
      <c r="I518" s="1538">
        <f t="shared" si="382"/>
        <v>0</v>
      </c>
      <c r="J518" s="1539">
        <f>+H518+I518</f>
        <v>241763.13225151692</v>
      </c>
      <c r="K518" s="1537">
        <f t="shared" si="383"/>
        <v>570429.84774848307</v>
      </c>
      <c r="L518" s="1538">
        <f t="shared" si="383"/>
        <v>0</v>
      </c>
      <c r="M518" s="1539">
        <f>+K518+L518</f>
        <v>570429.84774848307</v>
      </c>
      <c r="N518" s="942">
        <f t="shared" si="384"/>
        <v>0</v>
      </c>
      <c r="O518" s="943">
        <f t="shared" si="385"/>
        <v>0</v>
      </c>
      <c r="P518" s="944">
        <f t="shared" si="386"/>
        <v>0</v>
      </c>
      <c r="R518" s="913" t="b">
        <f t="shared" si="387"/>
        <v>0</v>
      </c>
      <c r="S518" s="913" t="s">
        <v>1216</v>
      </c>
      <c r="AB518" s="1629" t="b">
        <f t="shared" si="360"/>
        <v>1</v>
      </c>
      <c r="AC518" s="913" t="s">
        <v>1327</v>
      </c>
    </row>
    <row r="519" spans="1:29" x14ac:dyDescent="0.25">
      <c r="A519" s="1356" t="s">
        <v>1854</v>
      </c>
      <c r="B519" s="1358">
        <v>1</v>
      </c>
      <c r="C519" s="1359">
        <f>+'xx17revised SUMMARY - other'!N38</f>
        <v>0.70233289599287485</v>
      </c>
      <c r="D519" s="1359">
        <f>B519-C519</f>
        <v>0.29766710400712515</v>
      </c>
      <c r="E519" s="1540">
        <v>1117818.44</v>
      </c>
      <c r="F519" s="1541">
        <v>6113330.2000000002</v>
      </c>
      <c r="G519" s="1542">
        <v>7231148.6400000006</v>
      </c>
      <c r="H519" s="1553">
        <f t="shared" si="382"/>
        <v>332737.77784056234</v>
      </c>
      <c r="I519" s="1553">
        <f t="shared" si="382"/>
        <v>1819737.2964732992</v>
      </c>
      <c r="J519" s="1554">
        <f>+H519+I519</f>
        <v>2152475.0743138613</v>
      </c>
      <c r="K519" s="1552">
        <f t="shared" si="383"/>
        <v>785080.66215943755</v>
      </c>
      <c r="L519" s="1553">
        <f t="shared" si="383"/>
        <v>4293592.903526701</v>
      </c>
      <c r="M519" s="1554">
        <f>+K519+L519</f>
        <v>5078673.5656861383</v>
      </c>
      <c r="N519" s="962">
        <f t="shared" si="384"/>
        <v>0</v>
      </c>
      <c r="O519" s="963">
        <f t="shared" si="385"/>
        <v>0</v>
      </c>
      <c r="P519" s="964">
        <f t="shared" si="386"/>
        <v>0</v>
      </c>
      <c r="Q519" s="1489">
        <f>+J519-'17NM_Flex Cost'!H106</f>
        <v>0</v>
      </c>
      <c r="R519" s="913" t="b">
        <f t="shared" si="387"/>
        <v>0</v>
      </c>
      <c r="S519" s="1356" t="s">
        <v>1562</v>
      </c>
      <c r="AB519" s="1629" t="b">
        <f t="shared" si="360"/>
        <v>1</v>
      </c>
      <c r="AC519" s="913" t="s">
        <v>1328</v>
      </c>
    </row>
    <row r="520" spans="1:29" ht="15.75" x14ac:dyDescent="0.25">
      <c r="A520" s="917" t="s">
        <v>1378</v>
      </c>
      <c r="B520" s="998"/>
      <c r="C520" s="999"/>
      <c r="D520" s="999"/>
      <c r="E520" s="1527"/>
      <c r="F520" s="2766"/>
      <c r="G520" s="2770"/>
      <c r="H520" s="2766"/>
      <c r="I520" s="1528"/>
      <c r="J520" s="1529"/>
      <c r="K520" s="1530"/>
      <c r="L520" s="1528"/>
      <c r="M520" s="1529"/>
      <c r="N520" s="971"/>
      <c r="O520" s="934"/>
      <c r="P520" s="935"/>
      <c r="R520" s="913" t="b">
        <f t="shared" si="387"/>
        <v>0</v>
      </c>
      <c r="S520" s="917" t="s">
        <v>1541</v>
      </c>
      <c r="T520" s="2760" t="s">
        <v>3848</v>
      </c>
      <c r="AB520" s="1629" t="b">
        <f t="shared" si="360"/>
        <v>1</v>
      </c>
      <c r="AC520" s="1356" t="s">
        <v>1858</v>
      </c>
    </row>
    <row r="521" spans="1:29" ht="15.75" x14ac:dyDescent="0.25">
      <c r="A521" s="913" t="s">
        <v>1325</v>
      </c>
      <c r="B521" s="975"/>
      <c r="C521" s="952"/>
      <c r="D521" s="952"/>
      <c r="E521" s="1537"/>
      <c r="F521" s="1538">
        <v>3981161.59</v>
      </c>
      <c r="G521" s="1539">
        <v>3981161.59</v>
      </c>
      <c r="H521" s="1538">
        <f t="shared" ref="H521:I525" si="388">E521*$D$525</f>
        <v>0</v>
      </c>
      <c r="I521" s="1538">
        <f t="shared" si="388"/>
        <v>3810926.0257875957</v>
      </c>
      <c r="J521" s="1539">
        <f>+H521+I521</f>
        <v>3810926.0257875957</v>
      </c>
      <c r="K521" s="1537">
        <f t="shared" ref="K521:L525" si="389">+E521*$C$525</f>
        <v>0</v>
      </c>
      <c r="L521" s="1538">
        <f t="shared" si="389"/>
        <v>170235.56421240396</v>
      </c>
      <c r="M521" s="1539">
        <f>+K521+L521</f>
        <v>170235.56421240396</v>
      </c>
      <c r="N521" s="942">
        <f t="shared" ref="N521:P525" si="390">+E521-(H521+K521)</f>
        <v>0</v>
      </c>
      <c r="O521" s="943">
        <f t="shared" si="390"/>
        <v>0</v>
      </c>
      <c r="P521" s="994">
        <f t="shared" si="390"/>
        <v>0</v>
      </c>
      <c r="R521" s="913" t="b">
        <f t="shared" si="387"/>
        <v>0</v>
      </c>
      <c r="S521" s="913" t="s">
        <v>1214</v>
      </c>
      <c r="T521" s="2760" t="s">
        <v>3848</v>
      </c>
      <c r="AB521" s="1629" t="b">
        <f t="shared" ref="AB521:AB526" si="391">A609=AC521</f>
        <v>1</v>
      </c>
      <c r="AC521" s="1630" t="s">
        <v>2058</v>
      </c>
    </row>
    <row r="522" spans="1:29" ht="15.75" x14ac:dyDescent="0.25">
      <c r="A522" s="913" t="s">
        <v>1326</v>
      </c>
      <c r="B522" s="975"/>
      <c r="C522" s="952"/>
      <c r="D522" s="952"/>
      <c r="E522" s="1537"/>
      <c r="F522" s="1538">
        <v>634558.25</v>
      </c>
      <c r="G522" s="1539">
        <v>634558.25</v>
      </c>
      <c r="H522" s="1538">
        <f t="shared" si="388"/>
        <v>0</v>
      </c>
      <c r="I522" s="1538">
        <f t="shared" si="388"/>
        <v>607424.36475763144</v>
      </c>
      <c r="J522" s="1539">
        <f>+H522+I522</f>
        <v>607424.36475763144</v>
      </c>
      <c r="K522" s="1537">
        <f t="shared" si="389"/>
        <v>0</v>
      </c>
      <c r="L522" s="1538">
        <f t="shared" si="389"/>
        <v>27133.885242368597</v>
      </c>
      <c r="M522" s="1539">
        <f>+K522+L522</f>
        <v>27133.885242368597</v>
      </c>
      <c r="N522" s="942">
        <f t="shared" si="390"/>
        <v>0</v>
      </c>
      <c r="O522" s="943">
        <f t="shared" si="390"/>
        <v>0</v>
      </c>
      <c r="P522" s="944">
        <f t="shared" si="390"/>
        <v>0</v>
      </c>
      <c r="R522" s="913" t="b">
        <f t="shared" si="387"/>
        <v>0</v>
      </c>
      <c r="S522" s="913" t="s">
        <v>1215</v>
      </c>
      <c r="T522" s="2760" t="s">
        <v>3848</v>
      </c>
      <c r="AB522" s="1629" t="b">
        <f t="shared" si="391"/>
        <v>1</v>
      </c>
      <c r="AC522" s="1631" t="s">
        <v>1325</v>
      </c>
    </row>
    <row r="523" spans="1:29" ht="15.75" x14ac:dyDescent="0.25">
      <c r="A523" s="913" t="s">
        <v>1327</v>
      </c>
      <c r="B523" s="975"/>
      <c r="C523" s="952"/>
      <c r="D523" s="952"/>
      <c r="E523" s="1537">
        <v>2094090.36</v>
      </c>
      <c r="F523" s="1538"/>
      <c r="G523" s="1539">
        <v>2094090.36</v>
      </c>
      <c r="H523" s="1538">
        <f t="shared" si="388"/>
        <v>2004546.480434349</v>
      </c>
      <c r="I523" s="1538">
        <f t="shared" si="388"/>
        <v>0</v>
      </c>
      <c r="J523" s="1539">
        <f>+H523+I523</f>
        <v>2004546.480434349</v>
      </c>
      <c r="K523" s="1537">
        <f t="shared" si="389"/>
        <v>89543.879565651136</v>
      </c>
      <c r="L523" s="1538">
        <f t="shared" si="389"/>
        <v>0</v>
      </c>
      <c r="M523" s="1539">
        <f>+K523+L523</f>
        <v>89543.879565651136</v>
      </c>
      <c r="N523" s="942">
        <f t="shared" si="390"/>
        <v>0</v>
      </c>
      <c r="O523" s="943">
        <f t="shared" si="390"/>
        <v>0</v>
      </c>
      <c r="P523" s="944">
        <f t="shared" si="390"/>
        <v>0</v>
      </c>
      <c r="R523" s="913" t="b">
        <f t="shared" si="387"/>
        <v>0</v>
      </c>
      <c r="S523" s="913" t="s">
        <v>536</v>
      </c>
      <c r="T523" s="2760" t="s">
        <v>3848</v>
      </c>
      <c r="AB523" s="1629" t="b">
        <f t="shared" si="391"/>
        <v>1</v>
      </c>
      <c r="AC523" s="1631" t="s">
        <v>1326</v>
      </c>
    </row>
    <row r="524" spans="1:29" ht="15.75" x14ac:dyDescent="0.25">
      <c r="A524" s="913" t="s">
        <v>1328</v>
      </c>
      <c r="B524" s="975"/>
      <c r="C524" s="952"/>
      <c r="D524" s="952"/>
      <c r="E524" s="1537">
        <v>4176106.52</v>
      </c>
      <c r="F524" s="1538"/>
      <c r="G524" s="1539">
        <v>4176106.52</v>
      </c>
      <c r="H524" s="1538">
        <f t="shared" si="388"/>
        <v>3997535.0569805098</v>
      </c>
      <c r="I524" s="1538">
        <f t="shared" si="388"/>
        <v>0</v>
      </c>
      <c r="J524" s="1539">
        <f>+H524+I524</f>
        <v>3997535.0569805098</v>
      </c>
      <c r="K524" s="1537">
        <f t="shared" si="389"/>
        <v>178571.46301948998</v>
      </c>
      <c r="L524" s="1538">
        <f t="shared" si="389"/>
        <v>0</v>
      </c>
      <c r="M524" s="1539">
        <f>+K524+L524</f>
        <v>178571.46301948998</v>
      </c>
      <c r="N524" s="942">
        <f t="shared" si="390"/>
        <v>0</v>
      </c>
      <c r="O524" s="943">
        <f t="shared" si="390"/>
        <v>0</v>
      </c>
      <c r="P524" s="944">
        <f t="shared" si="390"/>
        <v>0</v>
      </c>
      <c r="R524" s="913" t="b">
        <f t="shared" si="387"/>
        <v>0</v>
      </c>
      <c r="S524" s="913" t="s">
        <v>1216</v>
      </c>
      <c r="T524" s="2760" t="s">
        <v>3848</v>
      </c>
      <c r="AB524" s="1629" t="b">
        <f t="shared" si="391"/>
        <v>1</v>
      </c>
      <c r="AC524" s="1631" t="s">
        <v>1327</v>
      </c>
    </row>
    <row r="525" spans="1:29" ht="15.75" x14ac:dyDescent="0.25">
      <c r="A525" s="915" t="s">
        <v>1378</v>
      </c>
      <c r="B525" s="1004">
        <v>1</v>
      </c>
      <c r="C525" s="1005">
        <f>+'xx17revised SUMMARY - other'!N43</f>
        <v>4.276027495091049E-2</v>
      </c>
      <c r="D525" s="1005">
        <f>B525-C525</f>
        <v>0.9572397250490895</v>
      </c>
      <c r="E525" s="1540">
        <v>6270196.8799999999</v>
      </c>
      <c r="F525" s="1541">
        <v>4615719.84</v>
      </c>
      <c r="G525" s="1542">
        <v>10885916.720000001</v>
      </c>
      <c r="H525" s="1553">
        <f t="shared" si="388"/>
        <v>6002081.537414859</v>
      </c>
      <c r="I525" s="1553">
        <f t="shared" si="388"/>
        <v>4418350.3905452276</v>
      </c>
      <c r="J525" s="1554">
        <f>+H525+I525</f>
        <v>10420431.927960087</v>
      </c>
      <c r="K525" s="1552">
        <f t="shared" si="389"/>
        <v>268115.34258514113</v>
      </c>
      <c r="L525" s="1553">
        <f t="shared" si="389"/>
        <v>197369.44945477258</v>
      </c>
      <c r="M525" s="1554">
        <f>+K525+L525</f>
        <v>465484.79203991371</v>
      </c>
      <c r="N525" s="962">
        <f t="shared" si="390"/>
        <v>0</v>
      </c>
      <c r="O525" s="963">
        <f t="shared" si="390"/>
        <v>0</v>
      </c>
      <c r="P525" s="964">
        <f t="shared" si="390"/>
        <v>0</v>
      </c>
      <c r="Q525" s="1489">
        <f>+J525-'17NM_Flex Cost'!H107</f>
        <v>0</v>
      </c>
      <c r="R525" s="913" t="b">
        <f t="shared" si="387"/>
        <v>0</v>
      </c>
      <c r="S525" s="915" t="s">
        <v>1541</v>
      </c>
      <c r="T525" s="2760" t="s">
        <v>3848</v>
      </c>
      <c r="AB525" s="1629" t="b">
        <f t="shared" si="391"/>
        <v>1</v>
      </c>
      <c r="AC525" s="1631" t="s">
        <v>1328</v>
      </c>
    </row>
    <row r="526" spans="1:29" x14ac:dyDescent="0.25">
      <c r="A526" s="917" t="s">
        <v>1379</v>
      </c>
      <c r="B526" s="998"/>
      <c r="C526" s="999"/>
      <c r="D526" s="999"/>
      <c r="E526" s="1527"/>
      <c r="F526" s="2766"/>
      <c r="G526" s="2770"/>
      <c r="H526" s="2766"/>
      <c r="I526" s="1528"/>
      <c r="J526" s="1529"/>
      <c r="K526" s="1530"/>
      <c r="L526" s="1528"/>
      <c r="M526" s="1529"/>
      <c r="N526" s="971"/>
      <c r="O526" s="934"/>
      <c r="P526" s="935"/>
      <c r="R526" s="913" t="b">
        <f t="shared" si="387"/>
        <v>0</v>
      </c>
      <c r="S526" s="917" t="s">
        <v>1780</v>
      </c>
      <c r="AB526" s="1629" t="b">
        <f t="shared" si="391"/>
        <v>1</v>
      </c>
      <c r="AC526" s="1736" t="s">
        <v>2058</v>
      </c>
    </row>
    <row r="527" spans="1:29" x14ac:dyDescent="0.25">
      <c r="A527" s="913" t="s">
        <v>1325</v>
      </c>
      <c r="B527" s="975"/>
      <c r="C527" s="952"/>
      <c r="D527" s="952"/>
      <c r="E527" s="1537"/>
      <c r="F527" s="1538">
        <v>265476.02</v>
      </c>
      <c r="G527" s="1539">
        <v>265476.02</v>
      </c>
      <c r="H527" s="1538">
        <f t="shared" ref="H527:I531" si="392">E527*$D$531</f>
        <v>0</v>
      </c>
      <c r="I527" s="1538">
        <f t="shared" si="392"/>
        <v>201029.02409879264</v>
      </c>
      <c r="J527" s="1539">
        <f>+H527+I527</f>
        <v>201029.02409879264</v>
      </c>
      <c r="K527" s="1537">
        <f t="shared" ref="K527:L531" si="393">+E527*$C$531</f>
        <v>0</v>
      </c>
      <c r="L527" s="1538">
        <f t="shared" si="393"/>
        <v>64446.995901207367</v>
      </c>
      <c r="M527" s="1539">
        <f>+K527+L527</f>
        <v>64446.995901207367</v>
      </c>
      <c r="N527" s="942">
        <f t="shared" ref="N527:N531" si="394">+E527-(H527+K527)</f>
        <v>0</v>
      </c>
      <c r="O527" s="943">
        <f t="shared" ref="O527:O531" si="395">+F527-(I527+L527)</f>
        <v>0</v>
      </c>
      <c r="P527" s="994">
        <f t="shared" ref="P527:P531" si="396">+G527-(J527+M527)</f>
        <v>0</v>
      </c>
      <c r="R527" s="913" t="b">
        <f t="shared" si="387"/>
        <v>0</v>
      </c>
      <c r="S527" s="913" t="s">
        <v>1214</v>
      </c>
      <c r="AB527" s="1629" t="b">
        <f>A621=AC527</f>
        <v>1</v>
      </c>
      <c r="AC527" s="917" t="s">
        <v>1383</v>
      </c>
    </row>
    <row r="528" spans="1:29" x14ac:dyDescent="0.25">
      <c r="A528" s="913" t="s">
        <v>1326</v>
      </c>
      <c r="B528" s="975"/>
      <c r="C528" s="952"/>
      <c r="D528" s="952"/>
      <c r="E528" s="1537"/>
      <c r="F528" s="1538">
        <v>16823.009999999998</v>
      </c>
      <c r="G528" s="1539">
        <v>16823.009999999998</v>
      </c>
      <c r="H528" s="1538">
        <f t="shared" si="392"/>
        <v>0</v>
      </c>
      <c r="I528" s="1538">
        <f t="shared" si="392"/>
        <v>12739.053729614558</v>
      </c>
      <c r="J528" s="1539">
        <f>+H528+I528</f>
        <v>12739.053729614558</v>
      </c>
      <c r="K528" s="1537">
        <f t="shared" si="393"/>
        <v>0</v>
      </c>
      <c r="L528" s="1538">
        <f t="shared" si="393"/>
        <v>4083.9562703854399</v>
      </c>
      <c r="M528" s="1539">
        <f>+K528+L528</f>
        <v>4083.9562703854399</v>
      </c>
      <c r="N528" s="942">
        <f t="shared" si="394"/>
        <v>0</v>
      </c>
      <c r="O528" s="943">
        <f t="shared" si="395"/>
        <v>0</v>
      </c>
      <c r="P528" s="944">
        <f t="shared" si="396"/>
        <v>0</v>
      </c>
      <c r="R528" s="913" t="b">
        <f t="shared" si="387"/>
        <v>0</v>
      </c>
      <c r="S528" s="913" t="s">
        <v>1215</v>
      </c>
      <c r="AB528" s="1629"/>
      <c r="AC528" s="917"/>
    </row>
    <row r="529" spans="1:29" x14ac:dyDescent="0.25">
      <c r="A529" s="913" t="s">
        <v>1327</v>
      </c>
      <c r="B529" s="975"/>
      <c r="C529" s="952"/>
      <c r="D529" s="952"/>
      <c r="E529" s="1537">
        <v>3397.52</v>
      </c>
      <c r="F529" s="1538"/>
      <c r="G529" s="1539">
        <v>3397.52</v>
      </c>
      <c r="H529" s="1538">
        <f t="shared" si="392"/>
        <v>2572.7375676195911</v>
      </c>
      <c r="I529" s="1538">
        <f t="shared" si="392"/>
        <v>0</v>
      </c>
      <c r="J529" s="1539">
        <f>+H529+I529</f>
        <v>2572.7375676195911</v>
      </c>
      <c r="K529" s="1537">
        <f t="shared" si="393"/>
        <v>824.78243238040875</v>
      </c>
      <c r="L529" s="1538">
        <f t="shared" si="393"/>
        <v>0</v>
      </c>
      <c r="M529" s="1539">
        <f>+K529+L529</f>
        <v>824.78243238040875</v>
      </c>
      <c r="N529" s="942">
        <f t="shared" si="394"/>
        <v>0</v>
      </c>
      <c r="O529" s="943">
        <f t="shared" si="395"/>
        <v>0</v>
      </c>
      <c r="P529" s="944">
        <f t="shared" si="396"/>
        <v>0</v>
      </c>
      <c r="R529" s="913" t="b">
        <f t="shared" si="387"/>
        <v>0</v>
      </c>
      <c r="S529" s="913" t="s">
        <v>536</v>
      </c>
      <c r="AB529" s="1629" t="b">
        <f t="shared" ref="AB529:AB560" si="397">A623=AC529</f>
        <v>1</v>
      </c>
      <c r="AC529" s="913" t="s">
        <v>1326</v>
      </c>
    </row>
    <row r="530" spans="1:29" x14ac:dyDescent="0.25">
      <c r="A530" s="913" t="s">
        <v>1328</v>
      </c>
      <c r="B530" s="975"/>
      <c r="C530" s="952"/>
      <c r="D530" s="952"/>
      <c r="E530" s="1537">
        <v>42442.11</v>
      </c>
      <c r="F530" s="1538"/>
      <c r="G530" s="1539">
        <v>42442.11</v>
      </c>
      <c r="H530" s="1538">
        <f t="shared" si="392"/>
        <v>32138.857415421578</v>
      </c>
      <c r="I530" s="1538">
        <f t="shared" si="392"/>
        <v>0</v>
      </c>
      <c r="J530" s="1539">
        <f>+H530+I530</f>
        <v>32138.857415421578</v>
      </c>
      <c r="K530" s="1537">
        <f t="shared" si="393"/>
        <v>10303.252584578418</v>
      </c>
      <c r="L530" s="1538">
        <f t="shared" si="393"/>
        <v>0</v>
      </c>
      <c r="M530" s="1539">
        <f>+K530+L530</f>
        <v>10303.252584578418</v>
      </c>
      <c r="N530" s="942">
        <f t="shared" si="394"/>
        <v>0</v>
      </c>
      <c r="O530" s="943">
        <f t="shared" si="395"/>
        <v>0</v>
      </c>
      <c r="P530" s="944">
        <f t="shared" si="396"/>
        <v>0</v>
      </c>
      <c r="R530" s="913" t="b">
        <f t="shared" si="387"/>
        <v>0</v>
      </c>
      <c r="S530" s="913" t="s">
        <v>1216</v>
      </c>
      <c r="AB530" s="1629" t="b">
        <f t="shared" si="397"/>
        <v>1</v>
      </c>
      <c r="AC530" s="913" t="s">
        <v>1327</v>
      </c>
    </row>
    <row r="531" spans="1:29" x14ac:dyDescent="0.25">
      <c r="A531" s="924" t="s">
        <v>1379</v>
      </c>
      <c r="B531" s="1001">
        <v>1</v>
      </c>
      <c r="C531" s="1002">
        <f>+'xx17revised SUMMARY - other'!N47</f>
        <v>0.24276014044962466</v>
      </c>
      <c r="D531" s="1002">
        <f>+B531-C531</f>
        <v>0.75723985955037532</v>
      </c>
      <c r="E531" s="1534">
        <v>45839.63</v>
      </c>
      <c r="F531" s="1535">
        <v>282299.03000000003</v>
      </c>
      <c r="G531" s="1536">
        <v>328138.66000000003</v>
      </c>
      <c r="H531" s="1544">
        <f t="shared" si="392"/>
        <v>34711.59498304117</v>
      </c>
      <c r="I531" s="1544">
        <f t="shared" si="392"/>
        <v>213768.0778284072</v>
      </c>
      <c r="J531" s="1545">
        <f>+H531+I531</f>
        <v>248479.67281144837</v>
      </c>
      <c r="K531" s="1543">
        <f t="shared" si="393"/>
        <v>11128.035016958827</v>
      </c>
      <c r="L531" s="1544">
        <f t="shared" si="393"/>
        <v>68530.952171592813</v>
      </c>
      <c r="M531" s="1545">
        <f>+K531+L531</f>
        <v>79658.987188551633</v>
      </c>
      <c r="N531" s="959">
        <f t="shared" si="394"/>
        <v>0</v>
      </c>
      <c r="O531" s="960">
        <f t="shared" si="395"/>
        <v>0</v>
      </c>
      <c r="P531" s="961">
        <f t="shared" si="396"/>
        <v>0</v>
      </c>
      <c r="Q531" s="1489">
        <f>+J531-'17NM_Flex Cost'!H108</f>
        <v>0</v>
      </c>
      <c r="R531" s="913" t="b">
        <f t="shared" si="387"/>
        <v>0</v>
      </c>
      <c r="S531" s="924" t="s">
        <v>1780</v>
      </c>
      <c r="AB531" s="1629" t="b">
        <f t="shared" si="397"/>
        <v>1</v>
      </c>
      <c r="AC531" s="913" t="s">
        <v>1328</v>
      </c>
    </row>
    <row r="532" spans="1:29" x14ac:dyDescent="0.25">
      <c r="A532" s="917" t="s">
        <v>1380</v>
      </c>
      <c r="B532" s="998"/>
      <c r="C532" s="999"/>
      <c r="D532" s="999"/>
      <c r="E532" s="1527"/>
      <c r="F532" s="2766"/>
      <c r="G532" s="2770"/>
      <c r="H532" s="2766"/>
      <c r="I532" s="1528"/>
      <c r="J532" s="1529"/>
      <c r="K532" s="1530"/>
      <c r="L532" s="1528"/>
      <c r="M532" s="1529"/>
      <c r="N532" s="971"/>
      <c r="O532" s="934"/>
      <c r="P532" s="935"/>
      <c r="R532" s="913" t="b">
        <f t="shared" si="387"/>
        <v>0</v>
      </c>
      <c r="S532" s="917" t="s">
        <v>1655</v>
      </c>
      <c r="AB532" s="1629" t="b">
        <f t="shared" si="397"/>
        <v>1</v>
      </c>
      <c r="AC532" s="926" t="s">
        <v>1383</v>
      </c>
    </row>
    <row r="533" spans="1:29" x14ac:dyDescent="0.25">
      <c r="A533" s="913" t="s">
        <v>1325</v>
      </c>
      <c r="B533" s="975"/>
      <c r="C533" s="952"/>
      <c r="D533" s="952"/>
      <c r="E533" s="1537"/>
      <c r="F533" s="1538">
        <v>967799.33</v>
      </c>
      <c r="G533" s="1539">
        <v>967799.33</v>
      </c>
      <c r="H533" s="1538">
        <f t="shared" ref="H533:I537" si="398">E533*$D$537</f>
        <v>0</v>
      </c>
      <c r="I533" s="1538">
        <f t="shared" si="398"/>
        <v>566914.01397340477</v>
      </c>
      <c r="J533" s="1539">
        <f>+H533+I533</f>
        <v>566914.01397340477</v>
      </c>
      <c r="K533" s="1537">
        <f t="shared" ref="K533:L537" si="399">+E533*$C$537</f>
        <v>0</v>
      </c>
      <c r="L533" s="1538">
        <f t="shared" si="399"/>
        <v>400885.31602659519</v>
      </c>
      <c r="M533" s="1539">
        <f>+K533+L533</f>
        <v>400885.31602659519</v>
      </c>
      <c r="N533" s="942">
        <f t="shared" ref="N533:P537" si="400">+E533-(H533+K533)</f>
        <v>0</v>
      </c>
      <c r="O533" s="943">
        <f t="shared" si="400"/>
        <v>0</v>
      </c>
      <c r="P533" s="994">
        <f t="shared" si="400"/>
        <v>0</v>
      </c>
      <c r="R533" s="913" t="b">
        <f t="shared" si="387"/>
        <v>0</v>
      </c>
      <c r="S533" s="913" t="s">
        <v>1214</v>
      </c>
      <c r="AB533" s="1629" t="b">
        <f t="shared" si="397"/>
        <v>1</v>
      </c>
      <c r="AC533" s="917" t="s">
        <v>1384</v>
      </c>
    </row>
    <row r="534" spans="1:29" x14ac:dyDescent="0.25">
      <c r="A534" s="913" t="s">
        <v>1326</v>
      </c>
      <c r="B534" s="975"/>
      <c r="C534" s="952"/>
      <c r="D534" s="952"/>
      <c r="E534" s="1537"/>
      <c r="F534" s="1538">
        <v>494762.72</v>
      </c>
      <c r="G534" s="1539">
        <v>494762.72</v>
      </c>
      <c r="H534" s="1538">
        <f t="shared" si="398"/>
        <v>0</v>
      </c>
      <c r="I534" s="1538">
        <f t="shared" si="398"/>
        <v>289820.32831082842</v>
      </c>
      <c r="J534" s="1539">
        <f>+H534+I534</f>
        <v>289820.32831082842</v>
      </c>
      <c r="K534" s="1537">
        <f t="shared" si="399"/>
        <v>0</v>
      </c>
      <c r="L534" s="1538">
        <f t="shared" si="399"/>
        <v>204942.39168917158</v>
      </c>
      <c r="M534" s="1539">
        <f>+K534+L534</f>
        <v>204942.39168917158</v>
      </c>
      <c r="N534" s="942">
        <f t="shared" si="400"/>
        <v>0</v>
      </c>
      <c r="O534" s="943">
        <f t="shared" si="400"/>
        <v>0</v>
      </c>
      <c r="P534" s="944">
        <f t="shared" si="400"/>
        <v>0</v>
      </c>
      <c r="R534" s="913" t="b">
        <f t="shared" si="387"/>
        <v>0</v>
      </c>
      <c r="S534" s="913" t="s">
        <v>1215</v>
      </c>
      <c r="AB534" s="1629" t="b">
        <f t="shared" si="397"/>
        <v>1</v>
      </c>
      <c r="AC534" s="1356" t="s">
        <v>1326</v>
      </c>
    </row>
    <row r="535" spans="1:29" x14ac:dyDescent="0.25">
      <c r="A535" s="913" t="s">
        <v>1327</v>
      </c>
      <c r="B535" s="975"/>
      <c r="C535" s="952"/>
      <c r="D535" s="952"/>
      <c r="E535" s="1537">
        <v>496.35</v>
      </c>
      <c r="F535" s="1538"/>
      <c r="G535" s="1539">
        <v>496.35</v>
      </c>
      <c r="H535" s="1538">
        <f t="shared" si="398"/>
        <v>290.75011948571972</v>
      </c>
      <c r="I535" s="1538">
        <f t="shared" si="398"/>
        <v>0</v>
      </c>
      <c r="J535" s="1539">
        <f>+H535+I535</f>
        <v>290.75011948571972</v>
      </c>
      <c r="K535" s="1537">
        <f t="shared" si="399"/>
        <v>205.5998805142803</v>
      </c>
      <c r="L535" s="1538">
        <f t="shared" si="399"/>
        <v>0</v>
      </c>
      <c r="M535" s="1539">
        <f>+K535+L535</f>
        <v>205.5998805142803</v>
      </c>
      <c r="N535" s="942">
        <f t="shared" si="400"/>
        <v>0</v>
      </c>
      <c r="O535" s="943">
        <f t="shared" si="400"/>
        <v>0</v>
      </c>
      <c r="P535" s="944">
        <f t="shared" si="400"/>
        <v>0</v>
      </c>
      <c r="R535" s="913" t="b">
        <f t="shared" si="387"/>
        <v>0</v>
      </c>
      <c r="S535" s="913" t="s">
        <v>536</v>
      </c>
      <c r="AB535" s="1629" t="b">
        <f t="shared" si="397"/>
        <v>1</v>
      </c>
      <c r="AC535" s="913" t="s">
        <v>1327</v>
      </c>
    </row>
    <row r="536" spans="1:29" x14ac:dyDescent="0.25">
      <c r="A536" s="913" t="s">
        <v>1328</v>
      </c>
      <c r="B536" s="975"/>
      <c r="C536" s="952"/>
      <c r="D536" s="952"/>
      <c r="E536" s="1537">
        <v>400165.63</v>
      </c>
      <c r="F536" s="1538"/>
      <c r="G536" s="1539">
        <v>400165.63</v>
      </c>
      <c r="H536" s="1538">
        <f t="shared" si="398"/>
        <v>234407.58484250691</v>
      </c>
      <c r="I536" s="1538">
        <f t="shared" si="398"/>
        <v>0</v>
      </c>
      <c r="J536" s="1539">
        <f>+H536+I536</f>
        <v>234407.58484250691</v>
      </c>
      <c r="K536" s="1537">
        <f t="shared" si="399"/>
        <v>165758.04515749309</v>
      </c>
      <c r="L536" s="1538">
        <f t="shared" si="399"/>
        <v>0</v>
      </c>
      <c r="M536" s="1539">
        <f>+K536+L536</f>
        <v>165758.04515749309</v>
      </c>
      <c r="N536" s="942">
        <f t="shared" si="400"/>
        <v>0</v>
      </c>
      <c r="O536" s="943">
        <f t="shared" si="400"/>
        <v>0</v>
      </c>
      <c r="P536" s="944">
        <f t="shared" si="400"/>
        <v>0</v>
      </c>
      <c r="R536" s="913" t="b">
        <f t="shared" si="387"/>
        <v>0</v>
      </c>
      <c r="S536" s="913" t="s">
        <v>1216</v>
      </c>
      <c r="AB536" s="1629" t="b">
        <f t="shared" si="397"/>
        <v>1</v>
      </c>
      <c r="AC536" s="913" t="s">
        <v>1328</v>
      </c>
    </row>
    <row r="537" spans="1:29" x14ac:dyDescent="0.25">
      <c r="A537" s="915" t="s">
        <v>1380</v>
      </c>
      <c r="B537" s="1004">
        <v>1</v>
      </c>
      <c r="C537" s="1005">
        <f>+'xx17revised SUMMARY - other'!N52</f>
        <v>0.41422359325935387</v>
      </c>
      <c r="D537" s="1005">
        <f>B537-C537</f>
        <v>0.58577640674064613</v>
      </c>
      <c r="E537" s="1540">
        <v>400661.98</v>
      </c>
      <c r="F537" s="1541">
        <v>1462562.0499999998</v>
      </c>
      <c r="G537" s="1542">
        <v>1863224.0299999998</v>
      </c>
      <c r="H537" s="1553">
        <f t="shared" si="398"/>
        <v>234698.3349619926</v>
      </c>
      <c r="I537" s="1553">
        <f t="shared" si="398"/>
        <v>856734.34228423308</v>
      </c>
      <c r="J537" s="1554">
        <f>+H537+I537</f>
        <v>1091432.6772462258</v>
      </c>
      <c r="K537" s="1552">
        <f t="shared" si="399"/>
        <v>165963.64503800738</v>
      </c>
      <c r="L537" s="1553">
        <f t="shared" si="399"/>
        <v>605827.70771576674</v>
      </c>
      <c r="M537" s="1554">
        <f>+K537+L537</f>
        <v>771791.35275377415</v>
      </c>
      <c r="N537" s="962">
        <f t="shared" si="400"/>
        <v>0</v>
      </c>
      <c r="O537" s="963">
        <f t="shared" si="400"/>
        <v>0</v>
      </c>
      <c r="P537" s="964">
        <f t="shared" si="400"/>
        <v>0</v>
      </c>
      <c r="Q537" s="1489">
        <f>+J537-'17NM_Flex Cost'!H109</f>
        <v>0</v>
      </c>
      <c r="R537" s="913" t="b">
        <f t="shared" si="387"/>
        <v>0</v>
      </c>
      <c r="S537" s="915" t="s">
        <v>1655</v>
      </c>
      <c r="AB537" s="1629" t="b">
        <f t="shared" si="397"/>
        <v>1</v>
      </c>
      <c r="AC537" s="926" t="s">
        <v>1384</v>
      </c>
    </row>
    <row r="538" spans="1:29" ht="15.75" x14ac:dyDescent="0.25">
      <c r="A538" s="2757" t="s">
        <v>1657</v>
      </c>
      <c r="B538" s="998"/>
      <c r="C538" s="999"/>
      <c r="D538" s="999"/>
      <c r="E538" s="1527"/>
      <c r="F538" s="2766"/>
      <c r="G538" s="2770"/>
      <c r="H538" s="2766"/>
      <c r="I538" s="1528"/>
      <c r="J538" s="1529"/>
      <c r="K538" s="1530"/>
      <c r="L538" s="1528"/>
      <c r="M538" s="1529"/>
      <c r="N538" s="971"/>
      <c r="O538" s="934"/>
      <c r="P538" s="935"/>
      <c r="Q538" s="2761" t="s">
        <v>3848</v>
      </c>
      <c r="R538" s="913" t="b">
        <f t="shared" si="387"/>
        <v>1</v>
      </c>
      <c r="S538" s="2757" t="s">
        <v>1657</v>
      </c>
      <c r="AB538" s="1629" t="b">
        <f t="shared" si="397"/>
        <v>1</v>
      </c>
      <c r="AC538" s="917" t="s">
        <v>1385</v>
      </c>
    </row>
    <row r="539" spans="1:29" ht="15.75" x14ac:dyDescent="0.25">
      <c r="A539" s="913" t="s">
        <v>1325</v>
      </c>
      <c r="B539" s="975"/>
      <c r="C539" s="952"/>
      <c r="D539" s="952"/>
      <c r="E539" s="1537"/>
      <c r="F539" s="1538">
        <v>2703361.34</v>
      </c>
      <c r="G539" s="1539">
        <v>2703361.34</v>
      </c>
      <c r="H539" s="1538">
        <f t="shared" ref="H539:I543" si="401">E539*$D$543</f>
        <v>0</v>
      </c>
      <c r="I539" s="1538">
        <f t="shared" si="401"/>
        <v>41655.858781578019</v>
      </c>
      <c r="J539" s="1539">
        <f>+H539+I539</f>
        <v>41655.858781578019</v>
      </c>
      <c r="K539" s="1537">
        <f t="shared" ref="K539:L543" si="402">+E539*$C$543</f>
        <v>0</v>
      </c>
      <c r="L539" s="1538">
        <f t="shared" si="402"/>
        <v>2661705.4812184218</v>
      </c>
      <c r="M539" s="1539">
        <f>+K539+L539</f>
        <v>2661705.4812184218</v>
      </c>
      <c r="N539" s="942">
        <f t="shared" ref="N539:N543" si="403">+E539-(H539+K539)</f>
        <v>0</v>
      </c>
      <c r="O539" s="943">
        <f t="shared" ref="O539:O543" si="404">+F539-(I539+L539)</f>
        <v>0</v>
      </c>
      <c r="P539" s="994">
        <f t="shared" ref="P539:P543" si="405">+G539-(J539+M539)</f>
        <v>0</v>
      </c>
      <c r="Q539" s="2761" t="s">
        <v>3848</v>
      </c>
      <c r="R539" s="913" t="b">
        <f t="shared" si="387"/>
        <v>0</v>
      </c>
      <c r="S539" s="913" t="s">
        <v>1214</v>
      </c>
      <c r="AB539" s="1629" t="b">
        <f t="shared" si="397"/>
        <v>1</v>
      </c>
      <c r="AC539" s="913" t="s">
        <v>1327</v>
      </c>
    </row>
    <row r="540" spans="1:29" ht="15.75" x14ac:dyDescent="0.25">
      <c r="A540" s="913" t="s">
        <v>1326</v>
      </c>
      <c r="B540" s="975"/>
      <c r="C540" s="952"/>
      <c r="D540" s="952"/>
      <c r="E540" s="1537"/>
      <c r="F540" s="1538">
        <v>3634904.89</v>
      </c>
      <c r="G540" s="1539">
        <v>3634904.89</v>
      </c>
      <c r="H540" s="1538">
        <f t="shared" si="401"/>
        <v>0</v>
      </c>
      <c r="I540" s="1538">
        <f t="shared" si="401"/>
        <v>56009.931984270879</v>
      </c>
      <c r="J540" s="1539">
        <f>+H540+I540</f>
        <v>56009.931984270879</v>
      </c>
      <c r="K540" s="1537">
        <f t="shared" si="402"/>
        <v>0</v>
      </c>
      <c r="L540" s="1538">
        <f t="shared" si="402"/>
        <v>3578894.9580157292</v>
      </c>
      <c r="M540" s="1539">
        <f>+K540+L540</f>
        <v>3578894.9580157292</v>
      </c>
      <c r="N540" s="942">
        <f t="shared" si="403"/>
        <v>0</v>
      </c>
      <c r="O540" s="943">
        <f t="shared" si="404"/>
        <v>0</v>
      </c>
      <c r="P540" s="944">
        <f t="shared" si="405"/>
        <v>0</v>
      </c>
      <c r="Q540" s="2761" t="s">
        <v>3848</v>
      </c>
      <c r="R540" s="913" t="b">
        <f t="shared" si="387"/>
        <v>0</v>
      </c>
      <c r="S540" s="913" t="s">
        <v>1215</v>
      </c>
      <c r="AB540" s="1629" t="b">
        <f t="shared" si="397"/>
        <v>1</v>
      </c>
      <c r="AC540" s="913" t="s">
        <v>1328</v>
      </c>
    </row>
    <row r="541" spans="1:29" ht="15.75" x14ac:dyDescent="0.25">
      <c r="A541" s="913" t="s">
        <v>1327</v>
      </c>
      <c r="B541" s="975"/>
      <c r="C541" s="952"/>
      <c r="D541" s="952"/>
      <c r="E541" s="1537">
        <v>879636.98</v>
      </c>
      <c r="F541" s="1538"/>
      <c r="G541" s="1539">
        <v>879636.98</v>
      </c>
      <c r="H541" s="1538">
        <f t="shared" si="401"/>
        <v>13554.249398984808</v>
      </c>
      <c r="I541" s="1538">
        <f t="shared" si="401"/>
        <v>0</v>
      </c>
      <c r="J541" s="1539">
        <f>+H541+I541</f>
        <v>13554.249398984808</v>
      </c>
      <c r="K541" s="1537">
        <f t="shared" si="402"/>
        <v>866082.73060101515</v>
      </c>
      <c r="L541" s="1538">
        <f t="shared" si="402"/>
        <v>0</v>
      </c>
      <c r="M541" s="1539">
        <f>+K541+L541</f>
        <v>866082.73060101515</v>
      </c>
      <c r="N541" s="942">
        <f t="shared" si="403"/>
        <v>0</v>
      </c>
      <c r="O541" s="943">
        <f t="shared" si="404"/>
        <v>0</v>
      </c>
      <c r="P541" s="944">
        <f t="shared" si="405"/>
        <v>0</v>
      </c>
      <c r="Q541" s="2761" t="s">
        <v>3848</v>
      </c>
      <c r="R541" s="913" t="b">
        <f t="shared" si="387"/>
        <v>0</v>
      </c>
      <c r="S541" s="913" t="s">
        <v>536</v>
      </c>
      <c r="AB541" s="1629" t="b">
        <f t="shared" si="397"/>
        <v>1</v>
      </c>
      <c r="AC541" s="926" t="s">
        <v>1385</v>
      </c>
    </row>
    <row r="542" spans="1:29" ht="15.75" x14ac:dyDescent="0.25">
      <c r="A542" s="913" t="s">
        <v>1328</v>
      </c>
      <c r="B542" s="975"/>
      <c r="C542" s="952"/>
      <c r="D542" s="952"/>
      <c r="E542" s="1537">
        <v>2228896.4</v>
      </c>
      <c r="F542" s="1538">
        <v>-80974.11</v>
      </c>
      <c r="G542" s="1539">
        <v>2147922.29</v>
      </c>
      <c r="H542" s="1538">
        <f t="shared" si="401"/>
        <v>34344.869959991229</v>
      </c>
      <c r="I542" s="1538">
        <f t="shared" si="401"/>
        <v>-1247.7229888639172</v>
      </c>
      <c r="J542" s="1539">
        <f>+H542+I542</f>
        <v>33097.146971127309</v>
      </c>
      <c r="K542" s="1537">
        <f t="shared" si="402"/>
        <v>2194551.5300400085</v>
      </c>
      <c r="L542" s="1538">
        <f t="shared" si="402"/>
        <v>-79726.387011136088</v>
      </c>
      <c r="M542" s="1539">
        <f>+K542+L542</f>
        <v>2114825.1430288726</v>
      </c>
      <c r="N542" s="942">
        <f t="shared" si="403"/>
        <v>0</v>
      </c>
      <c r="O542" s="943">
        <f t="shared" si="404"/>
        <v>0</v>
      </c>
      <c r="P542" s="944">
        <f t="shared" si="405"/>
        <v>0</v>
      </c>
      <c r="Q542" s="2761" t="s">
        <v>3848</v>
      </c>
      <c r="R542" s="913" t="b">
        <f t="shared" si="387"/>
        <v>0</v>
      </c>
      <c r="S542" s="913" t="s">
        <v>1216</v>
      </c>
      <c r="AB542" s="1629" t="b">
        <f t="shared" si="397"/>
        <v>1</v>
      </c>
      <c r="AC542" s="917" t="s">
        <v>1386</v>
      </c>
    </row>
    <row r="543" spans="1:29" x14ac:dyDescent="0.25">
      <c r="A543" s="1356" t="s">
        <v>1657</v>
      </c>
      <c r="B543" s="1578">
        <v>1</v>
      </c>
      <c r="C543" s="1579">
        <f>+'xx17revised SUMMARY - other'!N57</f>
        <v>0.9845910873381144</v>
      </c>
      <c r="D543" s="1579">
        <f>B543-C543</f>
        <v>1.5408912661885599E-2</v>
      </c>
      <c r="E543" s="1540">
        <v>3108533.38</v>
      </c>
      <c r="F543" s="1541">
        <v>6257292.1200000001</v>
      </c>
      <c r="G543" s="1542">
        <v>9365825.5</v>
      </c>
      <c r="H543" s="1553">
        <f t="shared" si="401"/>
        <v>47899.119358976037</v>
      </c>
      <c r="I543" s="1553">
        <f t="shared" si="401"/>
        <v>96418.067776984986</v>
      </c>
      <c r="J543" s="1554">
        <f>+H543+I543</f>
        <v>144317.18713596102</v>
      </c>
      <c r="K543" s="1552">
        <f t="shared" si="402"/>
        <v>3060634.260641024</v>
      </c>
      <c r="L543" s="1553">
        <f t="shared" si="402"/>
        <v>6160874.0522230156</v>
      </c>
      <c r="M543" s="1554">
        <f>+K543+L543</f>
        <v>9221508.3128640391</v>
      </c>
      <c r="N543" s="962">
        <f t="shared" si="403"/>
        <v>0</v>
      </c>
      <c r="O543" s="963">
        <f t="shared" si="404"/>
        <v>0</v>
      </c>
      <c r="P543" s="964">
        <f t="shared" si="405"/>
        <v>0</v>
      </c>
      <c r="Q543" s="2815">
        <f>+J543-'17NM_Flex Cost'!H110</f>
        <v>0</v>
      </c>
      <c r="R543" s="913" t="b">
        <f t="shared" si="387"/>
        <v>1</v>
      </c>
      <c r="S543" s="1356" t="s">
        <v>1657</v>
      </c>
      <c r="AB543" s="1629" t="b">
        <f t="shared" si="397"/>
        <v>1</v>
      </c>
      <c r="AC543" s="913" t="s">
        <v>1325</v>
      </c>
    </row>
    <row r="544" spans="1:29" x14ac:dyDescent="0.25">
      <c r="A544" s="917" t="s">
        <v>1381</v>
      </c>
      <c r="B544" s="998"/>
      <c r="C544" s="999"/>
      <c r="D544" s="999"/>
      <c r="E544" s="1527"/>
      <c r="F544" s="2766"/>
      <c r="G544" s="2770"/>
      <c r="H544" s="2766"/>
      <c r="I544" s="1528"/>
      <c r="J544" s="1529"/>
      <c r="K544" s="1530"/>
      <c r="L544" s="1528"/>
      <c r="M544" s="1529"/>
      <c r="N544" s="971"/>
      <c r="O544" s="934"/>
      <c r="P544" s="935"/>
      <c r="R544" s="913" t="b">
        <f t="shared" si="387"/>
        <v>0</v>
      </c>
      <c r="S544" s="917" t="s">
        <v>1649</v>
      </c>
      <c r="AB544" s="1629" t="b">
        <f t="shared" si="397"/>
        <v>1</v>
      </c>
      <c r="AC544" s="913" t="s">
        <v>1326</v>
      </c>
    </row>
    <row r="545" spans="1:29" x14ac:dyDescent="0.25">
      <c r="A545" s="913" t="s">
        <v>1325</v>
      </c>
      <c r="B545" s="975"/>
      <c r="C545" s="952"/>
      <c r="D545" s="952"/>
      <c r="E545" s="1537"/>
      <c r="F545" s="1538">
        <v>2299335.25</v>
      </c>
      <c r="G545" s="1539">
        <v>2299335.25</v>
      </c>
      <c r="H545" s="1538">
        <f t="shared" ref="H545:I549" si="406">E545*$D$549</f>
        <v>0</v>
      </c>
      <c r="I545" s="1538">
        <f t="shared" si="406"/>
        <v>1542446.1638284454</v>
      </c>
      <c r="J545" s="1539">
        <f>+H545+I545</f>
        <v>1542446.1638284454</v>
      </c>
      <c r="K545" s="1537">
        <f t="shared" ref="K545:L549" si="407">+E545*$C$549</f>
        <v>0</v>
      </c>
      <c r="L545" s="1538">
        <f t="shared" si="407"/>
        <v>756889.08617155463</v>
      </c>
      <c r="M545" s="1539">
        <f>+K545+L545</f>
        <v>756889.08617155463</v>
      </c>
      <c r="N545" s="942">
        <f t="shared" ref="N545:P549" si="408">+E545-(H545+K545)</f>
        <v>0</v>
      </c>
      <c r="O545" s="943">
        <f t="shared" si="408"/>
        <v>0</v>
      </c>
      <c r="P545" s="994">
        <f t="shared" si="408"/>
        <v>0</v>
      </c>
      <c r="R545" s="913" t="b">
        <f t="shared" si="387"/>
        <v>0</v>
      </c>
      <c r="S545" s="913" t="s">
        <v>1214</v>
      </c>
      <c r="AB545" s="1629" t="b">
        <f t="shared" si="397"/>
        <v>1</v>
      </c>
      <c r="AC545" s="913" t="s">
        <v>1327</v>
      </c>
    </row>
    <row r="546" spans="1:29" x14ac:dyDescent="0.25">
      <c r="A546" s="913" t="s">
        <v>1326</v>
      </c>
      <c r="B546" s="975"/>
      <c r="C546" s="952"/>
      <c r="D546" s="952"/>
      <c r="E546" s="1537"/>
      <c r="F546" s="1538">
        <v>370358.13</v>
      </c>
      <c r="G546" s="1539">
        <v>370358.13</v>
      </c>
      <c r="H546" s="1538">
        <f t="shared" si="406"/>
        <v>0</v>
      </c>
      <c r="I546" s="1538">
        <f t="shared" si="406"/>
        <v>248444.62192330442</v>
      </c>
      <c r="J546" s="1539">
        <f>+H546+I546</f>
        <v>248444.62192330442</v>
      </c>
      <c r="K546" s="1537">
        <f t="shared" si="407"/>
        <v>0</v>
      </c>
      <c r="L546" s="1538">
        <f t="shared" si="407"/>
        <v>121913.50807669558</v>
      </c>
      <c r="M546" s="1539">
        <f>+K546+L546</f>
        <v>121913.50807669558</v>
      </c>
      <c r="N546" s="942">
        <f t="shared" si="408"/>
        <v>0</v>
      </c>
      <c r="O546" s="943">
        <f t="shared" si="408"/>
        <v>0</v>
      </c>
      <c r="P546" s="944">
        <f t="shared" si="408"/>
        <v>0</v>
      </c>
      <c r="R546" s="913" t="b">
        <f t="shared" si="387"/>
        <v>0</v>
      </c>
      <c r="S546" s="913" t="s">
        <v>1215</v>
      </c>
      <c r="AB546" s="1629" t="b">
        <f t="shared" si="397"/>
        <v>1</v>
      </c>
      <c r="AC546" s="913" t="s">
        <v>1328</v>
      </c>
    </row>
    <row r="547" spans="1:29" x14ac:dyDescent="0.25">
      <c r="A547" s="913" t="s">
        <v>1327</v>
      </c>
      <c r="B547" s="975"/>
      <c r="C547" s="952"/>
      <c r="D547" s="952"/>
      <c r="E547" s="1537">
        <v>2305713.73</v>
      </c>
      <c r="F547" s="1538"/>
      <c r="G547" s="1539">
        <v>2305713.73</v>
      </c>
      <c r="H547" s="1538">
        <f t="shared" si="406"/>
        <v>1546724.9926799824</v>
      </c>
      <c r="I547" s="1538">
        <f t="shared" si="406"/>
        <v>0</v>
      </c>
      <c r="J547" s="1539">
        <f>+H547+I547</f>
        <v>1546724.9926799824</v>
      </c>
      <c r="K547" s="1537">
        <f t="shared" si="407"/>
        <v>758988.73732001742</v>
      </c>
      <c r="L547" s="1538">
        <f t="shared" si="407"/>
        <v>0</v>
      </c>
      <c r="M547" s="1539">
        <f>+K547+L547</f>
        <v>758988.73732001742</v>
      </c>
      <c r="N547" s="942">
        <f t="shared" si="408"/>
        <v>0</v>
      </c>
      <c r="O547" s="943">
        <f t="shared" si="408"/>
        <v>0</v>
      </c>
      <c r="P547" s="944">
        <f t="shared" si="408"/>
        <v>0</v>
      </c>
      <c r="R547" s="913" t="b">
        <f t="shared" si="387"/>
        <v>0</v>
      </c>
      <c r="S547" s="913" t="s">
        <v>536</v>
      </c>
      <c r="AB547" s="1629" t="b">
        <f t="shared" si="397"/>
        <v>1</v>
      </c>
      <c r="AC547" s="926" t="s">
        <v>1386</v>
      </c>
    </row>
    <row r="548" spans="1:29" x14ac:dyDescent="0.25">
      <c r="A548" s="913" t="s">
        <v>1328</v>
      </c>
      <c r="B548" s="975"/>
      <c r="C548" s="952"/>
      <c r="D548" s="952"/>
      <c r="E548" s="1537">
        <v>1535031.19</v>
      </c>
      <c r="F548" s="1538"/>
      <c r="G548" s="1539">
        <v>1535031.19</v>
      </c>
      <c r="H548" s="1538">
        <f t="shared" si="406"/>
        <v>1029733.6894967854</v>
      </c>
      <c r="I548" s="1538">
        <f t="shared" si="406"/>
        <v>0</v>
      </c>
      <c r="J548" s="1539">
        <f>+H548+I548</f>
        <v>1029733.6894967854</v>
      </c>
      <c r="K548" s="1537">
        <f t="shared" si="407"/>
        <v>505297.5005032146</v>
      </c>
      <c r="L548" s="1538">
        <f t="shared" si="407"/>
        <v>0</v>
      </c>
      <c r="M548" s="1539">
        <f>+K548+L548</f>
        <v>505297.5005032146</v>
      </c>
      <c r="N548" s="942">
        <f t="shared" si="408"/>
        <v>0</v>
      </c>
      <c r="O548" s="943">
        <f t="shared" si="408"/>
        <v>0</v>
      </c>
      <c r="P548" s="944">
        <f t="shared" si="408"/>
        <v>0</v>
      </c>
      <c r="R548" s="913" t="b">
        <f t="shared" si="387"/>
        <v>0</v>
      </c>
      <c r="S548" s="913" t="s">
        <v>1216</v>
      </c>
      <c r="AB548" s="1629" t="b">
        <f t="shared" si="397"/>
        <v>1</v>
      </c>
      <c r="AC548" s="917" t="s">
        <v>1387</v>
      </c>
    </row>
    <row r="549" spans="1:29" x14ac:dyDescent="0.25">
      <c r="A549" s="915" t="s">
        <v>1381</v>
      </c>
      <c r="B549" s="1004">
        <v>1</v>
      </c>
      <c r="C549" s="1005">
        <f>+'xx17revised SUMMARY - other'!N54</f>
        <v>0.32917735078934429</v>
      </c>
      <c r="D549" s="1005">
        <f>B549-C549</f>
        <v>0.67082264921065571</v>
      </c>
      <c r="E549" s="1540">
        <v>3840744.92</v>
      </c>
      <c r="F549" s="1541">
        <v>2669693.38</v>
      </c>
      <c r="G549" s="1542">
        <v>6510438.2999999989</v>
      </c>
      <c r="H549" s="1553">
        <f t="shared" si="406"/>
        <v>2576458.6821767678</v>
      </c>
      <c r="I549" s="1553">
        <f t="shared" si="406"/>
        <v>1790890.7857517498</v>
      </c>
      <c r="J549" s="1554">
        <f>+H549+I549</f>
        <v>4367349.4679285176</v>
      </c>
      <c r="K549" s="1552">
        <f t="shared" si="407"/>
        <v>1264286.2378232321</v>
      </c>
      <c r="L549" s="1553">
        <f t="shared" si="407"/>
        <v>878802.59424825024</v>
      </c>
      <c r="M549" s="1554">
        <f>+K549+L549</f>
        <v>2143088.8320714822</v>
      </c>
      <c r="N549" s="962">
        <f t="shared" si="408"/>
        <v>0</v>
      </c>
      <c r="O549" s="963">
        <f t="shared" si="408"/>
        <v>0</v>
      </c>
      <c r="P549" s="964">
        <f t="shared" si="408"/>
        <v>0</v>
      </c>
      <c r="Q549" s="1489">
        <f>+J549-'17NM_Flex Cost'!H111</f>
        <v>0</v>
      </c>
      <c r="R549" s="913" t="b">
        <f t="shared" si="387"/>
        <v>0</v>
      </c>
      <c r="S549" s="915" t="s">
        <v>1649</v>
      </c>
      <c r="AB549" s="1629" t="b">
        <f t="shared" si="397"/>
        <v>1</v>
      </c>
      <c r="AC549" s="913" t="s">
        <v>1325</v>
      </c>
    </row>
    <row r="550" spans="1:29" x14ac:dyDescent="0.25">
      <c r="A550" s="917" t="s">
        <v>2055</v>
      </c>
      <c r="B550" s="998"/>
      <c r="C550" s="999"/>
      <c r="D550" s="999"/>
      <c r="E550" s="1527"/>
      <c r="F550" s="2766"/>
      <c r="G550" s="2770"/>
      <c r="H550" s="2766"/>
      <c r="I550" s="1528"/>
      <c r="J550" s="1529"/>
      <c r="K550" s="1530"/>
      <c r="L550" s="1528"/>
      <c r="M550" s="1529"/>
      <c r="N550" s="971"/>
      <c r="O550" s="934"/>
      <c r="P550" s="935"/>
      <c r="R550" s="913" t="b">
        <f t="shared" si="387"/>
        <v>0</v>
      </c>
      <c r="S550" s="917" t="s">
        <v>2032</v>
      </c>
      <c r="AB550" s="1629" t="b">
        <f t="shared" si="397"/>
        <v>1</v>
      </c>
      <c r="AC550" s="1356" t="s">
        <v>1326</v>
      </c>
    </row>
    <row r="551" spans="1:29" x14ac:dyDescent="0.25">
      <c r="A551" s="913" t="s">
        <v>1325</v>
      </c>
      <c r="B551" s="975"/>
      <c r="C551" s="952"/>
      <c r="D551" s="952"/>
      <c r="E551" s="1537"/>
      <c r="F551" s="1538">
        <v>3470787.76</v>
      </c>
      <c r="G551" s="1539">
        <v>3470787.76</v>
      </c>
      <c r="H551" s="1538">
        <f t="shared" ref="H551:I555" si="409">E551*$D$555</f>
        <v>0</v>
      </c>
      <c r="I551" s="1538">
        <f t="shared" si="409"/>
        <v>2760611.1881721225</v>
      </c>
      <c r="J551" s="1539">
        <f>+H551+I551</f>
        <v>2760611.1881721225</v>
      </c>
      <c r="K551" s="1537">
        <f t="shared" ref="K551:L555" si="410">+E551*$C$555</f>
        <v>0</v>
      </c>
      <c r="L551" s="1538">
        <f t="shared" si="410"/>
        <v>710176.57182787731</v>
      </c>
      <c r="M551" s="1539">
        <f>+K551+L551</f>
        <v>710176.57182787731</v>
      </c>
      <c r="N551" s="942">
        <f t="shared" ref="N551:N555" si="411">+E551-(H551+K551)</f>
        <v>0</v>
      </c>
      <c r="O551" s="943">
        <f t="shared" ref="O551:O555" si="412">+F551-(I551+L551)</f>
        <v>0</v>
      </c>
      <c r="P551" s="994">
        <f t="shared" ref="P551:P555" si="413">+G551-(J551+M551)</f>
        <v>0</v>
      </c>
      <c r="R551" s="913" t="b">
        <f t="shared" si="387"/>
        <v>0</v>
      </c>
      <c r="S551" s="913" t="s">
        <v>1214</v>
      </c>
      <c r="AB551" s="1629" t="b">
        <f t="shared" si="397"/>
        <v>1</v>
      </c>
      <c r="AC551" s="913" t="s">
        <v>1327</v>
      </c>
    </row>
    <row r="552" spans="1:29" x14ac:dyDescent="0.25">
      <c r="A552" s="913" t="s">
        <v>1326</v>
      </c>
      <c r="B552" s="975"/>
      <c r="C552" s="952"/>
      <c r="D552" s="952"/>
      <c r="E552" s="1537"/>
      <c r="F552" s="1538">
        <v>1008070.7</v>
      </c>
      <c r="G552" s="1539">
        <v>1008070.7</v>
      </c>
      <c r="H552" s="1538">
        <f t="shared" si="409"/>
        <v>0</v>
      </c>
      <c r="I552" s="1538">
        <f t="shared" si="409"/>
        <v>801803.92617510643</v>
      </c>
      <c r="J552" s="1539">
        <f t="shared" ref="J552:J555" si="414">+H552+I552</f>
        <v>801803.92617510643</v>
      </c>
      <c r="K552" s="1537">
        <f t="shared" si="410"/>
        <v>0</v>
      </c>
      <c r="L552" s="1538">
        <f t="shared" si="410"/>
        <v>206266.77382489346</v>
      </c>
      <c r="M552" s="1539">
        <f t="shared" ref="M552:M555" si="415">+K552+L552</f>
        <v>206266.77382489346</v>
      </c>
      <c r="N552" s="942">
        <f t="shared" si="411"/>
        <v>0</v>
      </c>
      <c r="O552" s="943">
        <f t="shared" si="412"/>
        <v>0</v>
      </c>
      <c r="P552" s="944">
        <f t="shared" si="413"/>
        <v>0</v>
      </c>
      <c r="R552" s="913" t="b">
        <f t="shared" si="387"/>
        <v>0</v>
      </c>
      <c r="S552" s="913" t="s">
        <v>1215</v>
      </c>
      <c r="AB552" s="1629" t="b">
        <f t="shared" si="397"/>
        <v>1</v>
      </c>
      <c r="AC552" s="913" t="s">
        <v>1328</v>
      </c>
    </row>
    <row r="553" spans="1:29" x14ac:dyDescent="0.25">
      <c r="A553" s="913" t="s">
        <v>1327</v>
      </c>
      <c r="B553" s="975"/>
      <c r="C553" s="952"/>
      <c r="D553" s="952"/>
      <c r="E553" s="1537">
        <v>20677.7</v>
      </c>
      <c r="F553" s="1538"/>
      <c r="G553" s="1539">
        <v>20677.7</v>
      </c>
      <c r="H553" s="1538">
        <f t="shared" si="409"/>
        <v>16446.724465130272</v>
      </c>
      <c r="I553" s="1538">
        <f t="shared" si="409"/>
        <v>0</v>
      </c>
      <c r="J553" s="1539">
        <f t="shared" si="414"/>
        <v>16446.724465130272</v>
      </c>
      <c r="K553" s="1537">
        <f t="shared" si="410"/>
        <v>4230.9755348697272</v>
      </c>
      <c r="L553" s="1538">
        <f t="shared" si="410"/>
        <v>0</v>
      </c>
      <c r="M553" s="1539">
        <f t="shared" si="415"/>
        <v>4230.9755348697272</v>
      </c>
      <c r="N553" s="942">
        <f t="shared" si="411"/>
        <v>0</v>
      </c>
      <c r="O553" s="943">
        <f t="shared" si="412"/>
        <v>0</v>
      </c>
      <c r="P553" s="944">
        <f t="shared" si="413"/>
        <v>0</v>
      </c>
      <c r="R553" s="913" t="b">
        <f t="shared" si="387"/>
        <v>0</v>
      </c>
      <c r="S553" s="913" t="s">
        <v>536</v>
      </c>
      <c r="AB553" s="1629" t="b">
        <f t="shared" si="397"/>
        <v>1</v>
      </c>
      <c r="AC553" s="926" t="s">
        <v>1387</v>
      </c>
    </row>
    <row r="554" spans="1:29" x14ac:dyDescent="0.25">
      <c r="A554" s="913" t="s">
        <v>1328</v>
      </c>
      <c r="B554" s="975"/>
      <c r="C554" s="952"/>
      <c r="D554" s="952"/>
      <c r="E554" s="1537">
        <v>575448.35</v>
      </c>
      <c r="F554" s="1538"/>
      <c r="G554" s="1539">
        <v>575448.35</v>
      </c>
      <c r="H554" s="1538">
        <f t="shared" si="409"/>
        <v>457702.76463841955</v>
      </c>
      <c r="I554" s="1538">
        <f t="shared" si="409"/>
        <v>0</v>
      </c>
      <c r="J554" s="1539">
        <f t="shared" si="414"/>
        <v>457702.76463841955</v>
      </c>
      <c r="K554" s="1537">
        <f t="shared" si="410"/>
        <v>117745.58536158042</v>
      </c>
      <c r="L554" s="1538">
        <f t="shared" si="410"/>
        <v>0</v>
      </c>
      <c r="M554" s="1539">
        <f t="shared" si="415"/>
        <v>117745.58536158042</v>
      </c>
      <c r="N554" s="942">
        <f t="shared" si="411"/>
        <v>0</v>
      </c>
      <c r="O554" s="943">
        <f t="shared" si="412"/>
        <v>0</v>
      </c>
      <c r="P554" s="944">
        <f t="shared" si="413"/>
        <v>0</v>
      </c>
      <c r="R554" s="913" t="b">
        <f t="shared" si="387"/>
        <v>0</v>
      </c>
      <c r="S554" s="913" t="s">
        <v>1216</v>
      </c>
      <c r="AB554" s="1629" t="b">
        <f t="shared" si="397"/>
        <v>1</v>
      </c>
      <c r="AC554" s="917" t="s">
        <v>1388</v>
      </c>
    </row>
    <row r="555" spans="1:29" x14ac:dyDescent="0.25">
      <c r="A555" s="915" t="s">
        <v>2055</v>
      </c>
      <c r="B555" s="1004">
        <v>1</v>
      </c>
      <c r="C555" s="1005">
        <f>+'xx17revised SUMMARY - other'!N55</f>
        <v>0.20461538444168001</v>
      </c>
      <c r="D555" s="1005">
        <f>B555-C555</f>
        <v>0.79538461555831996</v>
      </c>
      <c r="E555" s="1540">
        <v>596126.04999999993</v>
      </c>
      <c r="F555" s="1541">
        <v>4478858.46</v>
      </c>
      <c r="G555" s="1542">
        <v>5074984.51</v>
      </c>
      <c r="H555" s="1553">
        <f t="shared" si="409"/>
        <v>474149.48910354974</v>
      </c>
      <c r="I555" s="1553">
        <f t="shared" si="409"/>
        <v>3562415.1143472288</v>
      </c>
      <c r="J555" s="1554">
        <f t="shared" si="414"/>
        <v>4036564.6034507784</v>
      </c>
      <c r="K555" s="1552">
        <f t="shared" si="410"/>
        <v>121976.56089645014</v>
      </c>
      <c r="L555" s="1553">
        <f t="shared" si="410"/>
        <v>916443.34565277083</v>
      </c>
      <c r="M555" s="1554">
        <f t="shared" si="415"/>
        <v>1038419.906549221</v>
      </c>
      <c r="N555" s="962">
        <f t="shared" si="411"/>
        <v>0</v>
      </c>
      <c r="O555" s="963">
        <f t="shared" si="412"/>
        <v>0</v>
      </c>
      <c r="P555" s="964">
        <f t="shared" si="413"/>
        <v>0</v>
      </c>
      <c r="Q555" s="1489">
        <f>+J555-'17NM_Flex Cost'!H112</f>
        <v>0</v>
      </c>
      <c r="R555" s="913" t="b">
        <f t="shared" si="387"/>
        <v>0</v>
      </c>
      <c r="S555" s="915" t="s">
        <v>2032</v>
      </c>
      <c r="AB555" s="1629" t="b">
        <f t="shared" si="397"/>
        <v>1</v>
      </c>
      <c r="AC555" s="913" t="s">
        <v>1325</v>
      </c>
    </row>
    <row r="556" spans="1:29" x14ac:dyDescent="0.25">
      <c r="A556" s="917" t="s">
        <v>1855</v>
      </c>
      <c r="B556" s="998"/>
      <c r="C556" s="999"/>
      <c r="D556" s="999"/>
      <c r="E556" s="1527"/>
      <c r="F556" s="2766"/>
      <c r="G556" s="2770"/>
      <c r="H556" s="2766"/>
      <c r="I556" s="1528"/>
      <c r="J556" s="2940">
        <f>+J555-'Departmental PL'!X59</f>
        <v>4036564.6034507784</v>
      </c>
      <c r="K556" s="1530"/>
      <c r="L556" s="1528"/>
      <c r="M556" s="2941">
        <f>+M555-'Departmental PL'!X58</f>
        <v>1038419.906549221</v>
      </c>
      <c r="N556" s="971"/>
      <c r="O556" s="934"/>
      <c r="P556" s="935"/>
      <c r="R556" s="913" t="b">
        <f t="shared" si="387"/>
        <v>0</v>
      </c>
      <c r="S556" s="917" t="s">
        <v>1666</v>
      </c>
      <c r="AB556" s="1629" t="b">
        <f t="shared" si="397"/>
        <v>1</v>
      </c>
      <c r="AC556" s="913" t="s">
        <v>1326</v>
      </c>
    </row>
    <row r="557" spans="1:29" x14ac:dyDescent="0.25">
      <c r="A557" s="913" t="s">
        <v>1325</v>
      </c>
      <c r="B557" s="975"/>
      <c r="C557" s="952"/>
      <c r="D557" s="952"/>
      <c r="E557" s="1537"/>
      <c r="F557" s="1538">
        <v>3103285.46</v>
      </c>
      <c r="G557" s="1539">
        <v>3103285.46</v>
      </c>
      <c r="H557" s="1538">
        <f t="shared" ref="H557:I561" si="416">E557*$D$561</f>
        <v>0</v>
      </c>
      <c r="I557" s="1538">
        <f t="shared" si="416"/>
        <v>68821.981303585897</v>
      </c>
      <c r="J557" s="1539">
        <f>+H557+I557</f>
        <v>68821.981303585897</v>
      </c>
      <c r="K557" s="1537">
        <f t="shared" ref="K557:L561" si="417">+E557*$C$561</f>
        <v>0</v>
      </c>
      <c r="L557" s="1538">
        <f t="shared" si="417"/>
        <v>3034463.4786964143</v>
      </c>
      <c r="M557" s="1539">
        <f>+K557+L557</f>
        <v>3034463.4786964143</v>
      </c>
      <c r="N557" s="942">
        <f t="shared" ref="N557:N561" si="418">+E557-(H557+K557)</f>
        <v>0</v>
      </c>
      <c r="O557" s="943">
        <f t="shared" ref="O557:O561" si="419">+F557-(I557+L557)</f>
        <v>0</v>
      </c>
      <c r="P557" s="994">
        <f t="shared" ref="P557:P561" si="420">+G557-(J557+M557)</f>
        <v>0</v>
      </c>
      <c r="R557" s="913" t="b">
        <f t="shared" si="387"/>
        <v>0</v>
      </c>
      <c r="S557" s="913" t="s">
        <v>1214</v>
      </c>
      <c r="AB557" s="1629" t="b">
        <f t="shared" si="397"/>
        <v>1</v>
      </c>
      <c r="AC557" s="913" t="s">
        <v>1327</v>
      </c>
    </row>
    <row r="558" spans="1:29" x14ac:dyDescent="0.25">
      <c r="A558" s="913" t="s">
        <v>1326</v>
      </c>
      <c r="B558" s="975"/>
      <c r="C558" s="952"/>
      <c r="D558" s="952"/>
      <c r="E558" s="1537"/>
      <c r="F558" s="1538">
        <v>515161.74</v>
      </c>
      <c r="G558" s="1539">
        <v>515161.74</v>
      </c>
      <c r="H558" s="1538">
        <f t="shared" si="416"/>
        <v>0</v>
      </c>
      <c r="I558" s="1538">
        <f t="shared" si="416"/>
        <v>11424.811573281042</v>
      </c>
      <c r="J558" s="1539">
        <f>+H558+I558</f>
        <v>11424.811573281042</v>
      </c>
      <c r="K558" s="1537">
        <f t="shared" si="417"/>
        <v>0</v>
      </c>
      <c r="L558" s="1538">
        <f t="shared" si="417"/>
        <v>503736.92842671892</v>
      </c>
      <c r="M558" s="1539">
        <f>+K558+L558</f>
        <v>503736.92842671892</v>
      </c>
      <c r="N558" s="942">
        <f t="shared" si="418"/>
        <v>0</v>
      </c>
      <c r="O558" s="943">
        <f t="shared" si="419"/>
        <v>0</v>
      </c>
      <c r="P558" s="944">
        <f t="shared" si="420"/>
        <v>0</v>
      </c>
      <c r="R558" s="913" t="b">
        <f t="shared" si="387"/>
        <v>0</v>
      </c>
      <c r="S558" s="913" t="s">
        <v>1215</v>
      </c>
      <c r="AB558" s="1629" t="b">
        <f t="shared" si="397"/>
        <v>1</v>
      </c>
      <c r="AC558" s="913" t="s">
        <v>1328</v>
      </c>
    </row>
    <row r="559" spans="1:29" x14ac:dyDescent="0.25">
      <c r="A559" s="913" t="s">
        <v>1327</v>
      </c>
      <c r="B559" s="975"/>
      <c r="C559" s="952"/>
      <c r="D559" s="952"/>
      <c r="E559" s="1537">
        <v>8044.97</v>
      </c>
      <c r="F559" s="1538"/>
      <c r="G559" s="1539">
        <v>8044.97</v>
      </c>
      <c r="H559" s="1538">
        <f t="shared" si="416"/>
        <v>178.41438761096424</v>
      </c>
      <c r="I559" s="1538">
        <f t="shared" si="416"/>
        <v>0</v>
      </c>
      <c r="J559" s="1539">
        <f>+H559+I559</f>
        <v>178.41438761096424</v>
      </c>
      <c r="K559" s="1537">
        <f t="shared" si="417"/>
        <v>7866.5556123890356</v>
      </c>
      <c r="L559" s="1538">
        <f t="shared" si="417"/>
        <v>0</v>
      </c>
      <c r="M559" s="1539">
        <f>+K559+L559</f>
        <v>7866.5556123890356</v>
      </c>
      <c r="N559" s="942">
        <f t="shared" si="418"/>
        <v>0</v>
      </c>
      <c r="O559" s="943">
        <f t="shared" si="419"/>
        <v>0</v>
      </c>
      <c r="P559" s="944">
        <f t="shared" si="420"/>
        <v>0</v>
      </c>
      <c r="R559" s="913" t="b">
        <f t="shared" si="387"/>
        <v>0</v>
      </c>
      <c r="S559" s="913" t="s">
        <v>536</v>
      </c>
      <c r="AB559" s="1629" t="b">
        <f t="shared" si="397"/>
        <v>1</v>
      </c>
      <c r="AC559" s="926" t="s">
        <v>1388</v>
      </c>
    </row>
    <row r="560" spans="1:29" x14ac:dyDescent="0.25">
      <c r="A560" s="913" t="s">
        <v>1328</v>
      </c>
      <c r="B560" s="975"/>
      <c r="C560" s="952"/>
      <c r="D560" s="952"/>
      <c r="E560" s="1537">
        <v>693862.97</v>
      </c>
      <c r="F560" s="1538"/>
      <c r="G560" s="1539">
        <v>693862.97</v>
      </c>
      <c r="H560" s="1538">
        <f t="shared" si="416"/>
        <v>15387.892916751069</v>
      </c>
      <c r="I560" s="1538">
        <f t="shared" si="416"/>
        <v>0</v>
      </c>
      <c r="J560" s="1539">
        <f>+H560+I560</f>
        <v>15387.892916751069</v>
      </c>
      <c r="K560" s="1537">
        <f t="shared" si="417"/>
        <v>678475.07708324888</v>
      </c>
      <c r="L560" s="1538">
        <f t="shared" si="417"/>
        <v>0</v>
      </c>
      <c r="M560" s="1539">
        <f>+K560+L560</f>
        <v>678475.07708324888</v>
      </c>
      <c r="N560" s="942">
        <f t="shared" si="418"/>
        <v>0</v>
      </c>
      <c r="O560" s="943">
        <f t="shared" si="419"/>
        <v>0</v>
      </c>
      <c r="P560" s="944">
        <f t="shared" si="420"/>
        <v>0</v>
      </c>
      <c r="R560" s="913" t="b">
        <f t="shared" si="387"/>
        <v>0</v>
      </c>
      <c r="S560" s="913" t="s">
        <v>1216</v>
      </c>
      <c r="AB560" s="1629" t="b">
        <f t="shared" si="397"/>
        <v>1</v>
      </c>
      <c r="AC560" s="1630" t="s">
        <v>1389</v>
      </c>
    </row>
    <row r="561" spans="1:30" x14ac:dyDescent="0.25">
      <c r="A561" s="915" t="s">
        <v>1855</v>
      </c>
      <c r="B561" s="1004">
        <v>1</v>
      </c>
      <c r="C561" s="1005">
        <f>+'xx17revised SUMMARY - other'!N62</f>
        <v>0.97782286477004088</v>
      </c>
      <c r="D561" s="1005">
        <f>B561-C561</f>
        <v>2.2177135229959122E-2</v>
      </c>
      <c r="E561" s="1540">
        <v>701907.94</v>
      </c>
      <c r="F561" s="1541">
        <v>3618447.2</v>
      </c>
      <c r="G561" s="1542">
        <v>4320355.1400000006</v>
      </c>
      <c r="H561" s="1553">
        <f t="shared" si="416"/>
        <v>15566.307304362032</v>
      </c>
      <c r="I561" s="1553">
        <f t="shared" si="416"/>
        <v>80246.792876866952</v>
      </c>
      <c r="J561" s="1554">
        <f>+H561+I561</f>
        <v>95813.100181228976</v>
      </c>
      <c r="K561" s="1552">
        <f t="shared" si="417"/>
        <v>686341.63269563788</v>
      </c>
      <c r="L561" s="1553">
        <f t="shared" si="417"/>
        <v>3538200.4071231331</v>
      </c>
      <c r="M561" s="1554">
        <f>+K561+L561</f>
        <v>4224542.0398187712</v>
      </c>
      <c r="N561" s="962">
        <f t="shared" si="418"/>
        <v>0</v>
      </c>
      <c r="O561" s="963">
        <f t="shared" si="419"/>
        <v>0</v>
      </c>
      <c r="P561" s="964">
        <f t="shared" si="420"/>
        <v>0</v>
      </c>
      <c r="Q561" s="1489">
        <f>+J561-'17NM_Flex Cost'!H113</f>
        <v>0</v>
      </c>
      <c r="R561" s="913" t="b">
        <f t="shared" si="387"/>
        <v>0</v>
      </c>
      <c r="S561" s="915" t="s">
        <v>1666</v>
      </c>
      <c r="AB561" s="1629" t="b">
        <f t="shared" ref="AB561:AB592" si="421">A655=AC561</f>
        <v>1</v>
      </c>
      <c r="AC561" s="1631" t="s">
        <v>1325</v>
      </c>
    </row>
    <row r="562" spans="1:30" x14ac:dyDescent="0.25">
      <c r="A562" s="917" t="s">
        <v>1647</v>
      </c>
      <c r="B562" s="998"/>
      <c r="C562" s="999"/>
      <c r="D562" s="999"/>
      <c r="E562" s="1527"/>
      <c r="F562" s="2766"/>
      <c r="G562" s="2770"/>
      <c r="H562" s="2766"/>
      <c r="I562" s="1528"/>
      <c r="J562" s="1990"/>
      <c r="K562" s="1530"/>
      <c r="L562" s="1528"/>
      <c r="M562" s="2941">
        <f>+M561-'Departmental PL'!X64</f>
        <v>4224542.0398187712</v>
      </c>
      <c r="N562" s="971"/>
      <c r="O562" s="934"/>
      <c r="P562" s="935"/>
      <c r="R562" s="913" t="b">
        <f t="shared" si="387"/>
        <v>1</v>
      </c>
      <c r="S562" s="917" t="s">
        <v>1647</v>
      </c>
      <c r="AB562" s="1629" t="b">
        <f t="shared" si="421"/>
        <v>1</v>
      </c>
      <c r="AC562" s="1631" t="s">
        <v>1326</v>
      </c>
    </row>
    <row r="563" spans="1:30" x14ac:dyDescent="0.25">
      <c r="A563" s="913" t="s">
        <v>1325</v>
      </c>
      <c r="B563" s="975"/>
      <c r="C563" s="952"/>
      <c r="D563" s="952"/>
      <c r="E563" s="1537"/>
      <c r="F563" s="1538">
        <v>2162872.16</v>
      </c>
      <c r="G563" s="1539">
        <v>2162872.16</v>
      </c>
      <c r="H563" s="1538">
        <f t="shared" ref="H563:I567" si="422">E563*$D$567</f>
        <v>0</v>
      </c>
      <c r="I563" s="1538">
        <f t="shared" si="422"/>
        <v>781022.79347679287</v>
      </c>
      <c r="J563" s="1539">
        <f>+H563+I563</f>
        <v>781022.79347679287</v>
      </c>
      <c r="K563" s="1537">
        <f t="shared" ref="K563:L567" si="423">+E563*$C$567</f>
        <v>0</v>
      </c>
      <c r="L563" s="1538">
        <f t="shared" si="423"/>
        <v>1381849.3665232074</v>
      </c>
      <c r="M563" s="1539">
        <f>+K563+L563</f>
        <v>1381849.3665232074</v>
      </c>
      <c r="N563" s="942">
        <f t="shared" ref="N563:N567" si="424">+E563-(H563+K563)</f>
        <v>0</v>
      </c>
      <c r="O563" s="943">
        <f t="shared" ref="O563:O567" si="425">+F563-(I563+L563)</f>
        <v>0</v>
      </c>
      <c r="P563" s="994">
        <f t="shared" ref="P563:P567" si="426">+G563-(J563+M563)</f>
        <v>0</v>
      </c>
      <c r="R563" s="913" t="b">
        <f t="shared" si="387"/>
        <v>0</v>
      </c>
      <c r="S563" s="913" t="s">
        <v>1214</v>
      </c>
      <c r="AB563" s="1629" t="b">
        <f t="shared" si="421"/>
        <v>1</v>
      </c>
      <c r="AC563" s="1631" t="s">
        <v>1327</v>
      </c>
    </row>
    <row r="564" spans="1:30" x14ac:dyDescent="0.25">
      <c r="A564" s="913" t="s">
        <v>1326</v>
      </c>
      <c r="B564" s="975"/>
      <c r="C564" s="952"/>
      <c r="D564" s="952"/>
      <c r="E564" s="1537"/>
      <c r="F564" s="1538">
        <v>597370.80000000005</v>
      </c>
      <c r="G564" s="1539">
        <v>597370.80000000005</v>
      </c>
      <c r="H564" s="1538">
        <f t="shared" si="422"/>
        <v>0</v>
      </c>
      <c r="I564" s="1538">
        <f t="shared" si="422"/>
        <v>215713.26294082333</v>
      </c>
      <c r="J564" s="1539">
        <f t="shared" ref="J564:J567" si="427">+H564+I564</f>
        <v>215713.26294082333</v>
      </c>
      <c r="K564" s="1537">
        <f t="shared" si="423"/>
        <v>0</v>
      </c>
      <c r="L564" s="1538">
        <f t="shared" si="423"/>
        <v>381657.53705917671</v>
      </c>
      <c r="M564" s="1539">
        <f>+K564+L564</f>
        <v>381657.53705917671</v>
      </c>
      <c r="N564" s="942">
        <f t="shared" si="424"/>
        <v>0</v>
      </c>
      <c r="O564" s="943">
        <f t="shared" si="425"/>
        <v>0</v>
      </c>
      <c r="P564" s="944">
        <f t="shared" si="426"/>
        <v>0</v>
      </c>
      <c r="R564" s="913" t="b">
        <f t="shared" si="387"/>
        <v>0</v>
      </c>
      <c r="S564" s="913" t="s">
        <v>1215</v>
      </c>
      <c r="AB564" s="1629" t="b">
        <f t="shared" si="421"/>
        <v>1</v>
      </c>
      <c r="AC564" s="1631" t="s">
        <v>1328</v>
      </c>
    </row>
    <row r="565" spans="1:30" x14ac:dyDescent="0.25">
      <c r="A565" s="913" t="s">
        <v>1327</v>
      </c>
      <c r="B565" s="975"/>
      <c r="C565" s="952"/>
      <c r="D565" s="952"/>
      <c r="E565" s="1537">
        <v>391243.35</v>
      </c>
      <c r="F565" s="1538"/>
      <c r="G565" s="1539">
        <v>391243.35</v>
      </c>
      <c r="H565" s="1538">
        <f t="shared" si="422"/>
        <v>141279.72045570114</v>
      </c>
      <c r="I565" s="1538">
        <f t="shared" si="422"/>
        <v>0</v>
      </c>
      <c r="J565" s="1539">
        <f t="shared" si="427"/>
        <v>141279.72045570114</v>
      </c>
      <c r="K565" s="1537">
        <f t="shared" si="423"/>
        <v>249963.62954429883</v>
      </c>
      <c r="L565" s="1538">
        <f t="shared" si="423"/>
        <v>0</v>
      </c>
      <c r="M565" s="1539">
        <f>+K565+L565</f>
        <v>249963.62954429883</v>
      </c>
      <c r="N565" s="942">
        <f t="shared" si="424"/>
        <v>0</v>
      </c>
      <c r="O565" s="943">
        <f t="shared" si="425"/>
        <v>0</v>
      </c>
      <c r="P565" s="944">
        <f t="shared" si="426"/>
        <v>0</v>
      </c>
      <c r="R565" s="913" t="b">
        <f t="shared" si="387"/>
        <v>0</v>
      </c>
      <c r="S565" s="913" t="s">
        <v>536</v>
      </c>
      <c r="AB565" s="1629" t="b">
        <f t="shared" si="421"/>
        <v>1</v>
      </c>
      <c r="AC565" s="1736" t="s">
        <v>1389</v>
      </c>
    </row>
    <row r="566" spans="1:30" x14ac:dyDescent="0.25">
      <c r="A566" s="913" t="s">
        <v>1328</v>
      </c>
      <c r="B566" s="975"/>
      <c r="C566" s="952"/>
      <c r="D566" s="952"/>
      <c r="E566" s="1537">
        <v>548971.44999999995</v>
      </c>
      <c r="F566" s="1538"/>
      <c r="G566" s="1539">
        <v>548971.44999999995</v>
      </c>
      <c r="H566" s="1538">
        <f t="shared" si="422"/>
        <v>198236.04156891338</v>
      </c>
      <c r="I566" s="1538">
        <f t="shared" si="422"/>
        <v>0</v>
      </c>
      <c r="J566" s="1539">
        <f t="shared" si="427"/>
        <v>198236.04156891338</v>
      </c>
      <c r="K566" s="1537">
        <f t="shared" si="423"/>
        <v>350735.40843108657</v>
      </c>
      <c r="L566" s="1538">
        <f t="shared" si="423"/>
        <v>0</v>
      </c>
      <c r="M566" s="1539">
        <f>+K566+L566</f>
        <v>350735.40843108657</v>
      </c>
      <c r="N566" s="942">
        <f t="shared" si="424"/>
        <v>0</v>
      </c>
      <c r="O566" s="943">
        <f t="shared" si="425"/>
        <v>0</v>
      </c>
      <c r="P566" s="944">
        <f t="shared" si="426"/>
        <v>0</v>
      </c>
      <c r="R566" s="913" t="b">
        <f t="shared" si="387"/>
        <v>0</v>
      </c>
      <c r="S566" s="913" t="s">
        <v>1216</v>
      </c>
      <c r="AB566" s="1629" t="b">
        <f t="shared" si="421"/>
        <v>1</v>
      </c>
      <c r="AC566" s="917" t="s">
        <v>1390</v>
      </c>
      <c r="AD566" s="1363"/>
    </row>
    <row r="567" spans="1:30" s="1363" customFormat="1" x14ac:dyDescent="0.25">
      <c r="A567" s="915" t="s">
        <v>1647</v>
      </c>
      <c r="B567" s="1004">
        <v>1</v>
      </c>
      <c r="C567" s="1005">
        <f>'xx17revised SUMMARY - other'!N58</f>
        <v>0.63889553533446342</v>
      </c>
      <c r="D567" s="1005">
        <f>B567-C567</f>
        <v>0.36110446466553658</v>
      </c>
      <c r="E567" s="1540">
        <v>940214.79999999993</v>
      </c>
      <c r="F567" s="1541">
        <v>2760242.96</v>
      </c>
      <c r="G567" s="1542">
        <v>3700457.76</v>
      </c>
      <c r="H567" s="1553">
        <f t="shared" si="422"/>
        <v>339515.76202461449</v>
      </c>
      <c r="I567" s="1553">
        <f t="shared" si="422"/>
        <v>996736.05641761608</v>
      </c>
      <c r="J567" s="1554">
        <f t="shared" si="427"/>
        <v>1336251.8184422306</v>
      </c>
      <c r="K567" s="1552">
        <f t="shared" si="423"/>
        <v>600699.03797538544</v>
      </c>
      <c r="L567" s="1553">
        <f t="shared" si="423"/>
        <v>1763506.9035823839</v>
      </c>
      <c r="M567" s="1554">
        <f>+K567+L567</f>
        <v>2364205.9415577692</v>
      </c>
      <c r="N567" s="962">
        <f t="shared" si="424"/>
        <v>0</v>
      </c>
      <c r="O567" s="963">
        <f t="shared" si="425"/>
        <v>0</v>
      </c>
      <c r="P567" s="964">
        <f t="shared" si="426"/>
        <v>0</v>
      </c>
      <c r="Q567" s="1489">
        <f>+J567-'17NM_Flex Cost'!H114</f>
        <v>0</v>
      </c>
      <c r="R567" s="913" t="b">
        <f t="shared" si="387"/>
        <v>1</v>
      </c>
      <c r="S567" s="915" t="s">
        <v>1647</v>
      </c>
      <c r="T567" s="913"/>
      <c r="U567" s="913"/>
      <c r="V567" s="913"/>
      <c r="W567" s="913"/>
      <c r="X567" s="913"/>
      <c r="Y567" s="913"/>
      <c r="Z567" s="913"/>
      <c r="AA567" s="913"/>
      <c r="AB567" s="1629" t="b">
        <f t="shared" si="421"/>
        <v>1</v>
      </c>
      <c r="AC567" s="913" t="s">
        <v>1325</v>
      </c>
      <c r="AD567" s="913"/>
    </row>
    <row r="568" spans="1:30" x14ac:dyDescent="0.25">
      <c r="A568" s="917" t="s">
        <v>1382</v>
      </c>
      <c r="B568" s="998"/>
      <c r="C568" s="999"/>
      <c r="D568" s="999"/>
      <c r="E568" s="1527"/>
      <c r="F568" s="2766"/>
      <c r="G568" s="2770"/>
      <c r="H568" s="2766"/>
      <c r="I568" s="1528"/>
      <c r="J568" s="1529"/>
      <c r="K568" s="1530"/>
      <c r="L568" s="1528"/>
      <c r="M568" s="1529"/>
      <c r="N568" s="971"/>
      <c r="O568" s="934"/>
      <c r="P568" s="935"/>
      <c r="R568" s="913" t="b">
        <f t="shared" si="387"/>
        <v>0</v>
      </c>
      <c r="S568" s="917" t="s">
        <v>1549</v>
      </c>
      <c r="AB568" s="1629" t="b">
        <f t="shared" si="421"/>
        <v>1</v>
      </c>
      <c r="AC568" s="913" t="s">
        <v>1326</v>
      </c>
    </row>
    <row r="569" spans="1:30" x14ac:dyDescent="0.25">
      <c r="A569" s="913" t="s">
        <v>1325</v>
      </c>
      <c r="B569" s="975"/>
      <c r="C569" s="952"/>
      <c r="D569" s="952"/>
      <c r="E569" s="1537"/>
      <c r="F569" s="1538">
        <v>2734419.92</v>
      </c>
      <c r="G569" s="1539">
        <v>2734419.92</v>
      </c>
      <c r="H569" s="1538">
        <f t="shared" ref="H569:I573" si="428">E569*$D$573</f>
        <v>0</v>
      </c>
      <c r="I569" s="1538">
        <f t="shared" si="428"/>
        <v>0</v>
      </c>
      <c r="J569" s="1539">
        <f>+H569+I569</f>
        <v>0</v>
      </c>
      <c r="K569" s="1537">
        <f t="shared" ref="K569:L573" si="429">+E569*$C$573</f>
        <v>0</v>
      </c>
      <c r="L569" s="1538">
        <f t="shared" si="429"/>
        <v>2734419.92</v>
      </c>
      <c r="M569" s="1539">
        <f>+K569+L569</f>
        <v>2734419.92</v>
      </c>
      <c r="N569" s="942">
        <f t="shared" ref="N569:P573" si="430">+E569-(H569+K569)</f>
        <v>0</v>
      </c>
      <c r="O569" s="943">
        <f t="shared" si="430"/>
        <v>0</v>
      </c>
      <c r="P569" s="994">
        <f t="shared" si="430"/>
        <v>0</v>
      </c>
      <c r="R569" s="913" t="b">
        <f t="shared" si="387"/>
        <v>0</v>
      </c>
      <c r="S569" s="913" t="s">
        <v>1214</v>
      </c>
      <c r="AB569" s="1629" t="b">
        <f t="shared" si="421"/>
        <v>1</v>
      </c>
      <c r="AC569" s="913" t="s">
        <v>1327</v>
      </c>
    </row>
    <row r="570" spans="1:30" x14ac:dyDescent="0.25">
      <c r="A570" s="913" t="s">
        <v>1326</v>
      </c>
      <c r="B570" s="975"/>
      <c r="C570" s="952"/>
      <c r="D570" s="952"/>
      <c r="E570" s="1537"/>
      <c r="F570" s="1538">
        <v>-71301.63</v>
      </c>
      <c r="G570" s="1539">
        <v>-71301.63</v>
      </c>
      <c r="H570" s="1538">
        <f t="shared" si="428"/>
        <v>0</v>
      </c>
      <c r="I570" s="1538">
        <f t="shared" si="428"/>
        <v>0</v>
      </c>
      <c r="J570" s="1539">
        <f>+H570+I570</f>
        <v>0</v>
      </c>
      <c r="K570" s="1537">
        <f t="shared" si="429"/>
        <v>0</v>
      </c>
      <c r="L570" s="1538">
        <f t="shared" si="429"/>
        <v>-71301.63</v>
      </c>
      <c r="M570" s="1539">
        <f>+K570+L570</f>
        <v>-71301.63</v>
      </c>
      <c r="N570" s="942">
        <f t="shared" si="430"/>
        <v>0</v>
      </c>
      <c r="O570" s="943">
        <f t="shared" si="430"/>
        <v>0</v>
      </c>
      <c r="P570" s="944">
        <f t="shared" si="430"/>
        <v>0</v>
      </c>
      <c r="R570" s="913" t="b">
        <f t="shared" si="387"/>
        <v>0</v>
      </c>
      <c r="S570" s="913" t="s">
        <v>1215</v>
      </c>
      <c r="AB570" s="1629" t="b">
        <f t="shared" si="421"/>
        <v>1</v>
      </c>
      <c r="AC570" s="913" t="s">
        <v>1328</v>
      </c>
    </row>
    <row r="571" spans="1:30" x14ac:dyDescent="0.25">
      <c r="A571" s="913" t="s">
        <v>1327</v>
      </c>
      <c r="B571" s="975"/>
      <c r="C571" s="952"/>
      <c r="D571" s="952"/>
      <c r="E571" s="1537">
        <v>219000.87</v>
      </c>
      <c r="F571" s="1538"/>
      <c r="G571" s="1539">
        <v>219000.87</v>
      </c>
      <c r="H571" s="1538">
        <f t="shared" si="428"/>
        <v>0</v>
      </c>
      <c r="I571" s="1538">
        <f t="shared" si="428"/>
        <v>0</v>
      </c>
      <c r="J571" s="1539">
        <f>+H571+I571</f>
        <v>0</v>
      </c>
      <c r="K571" s="1537">
        <f t="shared" si="429"/>
        <v>219000.87</v>
      </c>
      <c r="L571" s="1538">
        <f t="shared" si="429"/>
        <v>0</v>
      </c>
      <c r="M571" s="1539">
        <f>+K571+L571</f>
        <v>219000.87</v>
      </c>
      <c r="N571" s="942">
        <f t="shared" si="430"/>
        <v>0</v>
      </c>
      <c r="O571" s="943">
        <f t="shared" si="430"/>
        <v>0</v>
      </c>
      <c r="P571" s="944">
        <f t="shared" si="430"/>
        <v>0</v>
      </c>
      <c r="R571" s="913" t="b">
        <f t="shared" si="387"/>
        <v>0</v>
      </c>
      <c r="S571" s="913" t="s">
        <v>536</v>
      </c>
      <c r="AB571" s="1629" t="b">
        <f t="shared" si="421"/>
        <v>1</v>
      </c>
      <c r="AC571" s="926" t="s">
        <v>1390</v>
      </c>
    </row>
    <row r="572" spans="1:30" x14ac:dyDescent="0.25">
      <c r="A572" s="913" t="s">
        <v>1328</v>
      </c>
      <c r="B572" s="975"/>
      <c r="C572" s="952"/>
      <c r="D572" s="952"/>
      <c r="E572" s="1537">
        <v>672630.11</v>
      </c>
      <c r="F572" s="1538"/>
      <c r="G572" s="1539">
        <v>672630.11</v>
      </c>
      <c r="H572" s="1538">
        <f t="shared" si="428"/>
        <v>0</v>
      </c>
      <c r="I572" s="1538">
        <f t="shared" si="428"/>
        <v>0</v>
      </c>
      <c r="J572" s="1539">
        <f>+H572+I572</f>
        <v>0</v>
      </c>
      <c r="K572" s="1537">
        <f t="shared" si="429"/>
        <v>672630.11</v>
      </c>
      <c r="L572" s="1538">
        <f t="shared" si="429"/>
        <v>0</v>
      </c>
      <c r="M572" s="1539">
        <f>+K572+L572</f>
        <v>672630.11</v>
      </c>
      <c r="N572" s="942">
        <f t="shared" si="430"/>
        <v>0</v>
      </c>
      <c r="O572" s="943">
        <f t="shared" si="430"/>
        <v>0</v>
      </c>
      <c r="P572" s="944">
        <f t="shared" si="430"/>
        <v>0</v>
      </c>
      <c r="R572" s="913" t="b">
        <f t="shared" si="387"/>
        <v>0</v>
      </c>
      <c r="S572" s="913" t="s">
        <v>1216</v>
      </c>
      <c r="AB572" s="1629" t="b">
        <f t="shared" si="421"/>
        <v>1</v>
      </c>
      <c r="AC572" s="917" t="s">
        <v>1391</v>
      </c>
    </row>
    <row r="573" spans="1:30" x14ac:dyDescent="0.25">
      <c r="A573" s="2818" t="s">
        <v>1382</v>
      </c>
      <c r="B573" s="1007">
        <v>1</v>
      </c>
      <c r="C573" s="2819">
        <v>1</v>
      </c>
      <c r="D573" s="2819">
        <f>B573-C573</f>
        <v>0</v>
      </c>
      <c r="E573" s="1540">
        <v>891630.98</v>
      </c>
      <c r="F573" s="1541">
        <v>2663118.29</v>
      </c>
      <c r="G573" s="1542">
        <v>3554749.27</v>
      </c>
      <c r="H573" s="1553">
        <f t="shared" si="428"/>
        <v>0</v>
      </c>
      <c r="I573" s="1553">
        <f t="shared" si="428"/>
        <v>0</v>
      </c>
      <c r="J573" s="1554">
        <f>+H573+I573</f>
        <v>0</v>
      </c>
      <c r="K573" s="1552">
        <f t="shared" si="429"/>
        <v>891630.98</v>
      </c>
      <c r="L573" s="1553">
        <f t="shared" si="429"/>
        <v>2663118.29</v>
      </c>
      <c r="M573" s="1554">
        <f>+K573+L573</f>
        <v>3554749.27</v>
      </c>
      <c r="N573" s="962">
        <f t="shared" si="430"/>
        <v>0</v>
      </c>
      <c r="O573" s="963">
        <f t="shared" si="430"/>
        <v>0</v>
      </c>
      <c r="P573" s="964">
        <f t="shared" si="430"/>
        <v>0</v>
      </c>
      <c r="Q573" s="1489">
        <f>+J573-'17NM_Flex Cost'!H115</f>
        <v>0</v>
      </c>
      <c r="R573" s="913" t="b">
        <f t="shared" si="387"/>
        <v>0</v>
      </c>
      <c r="S573" s="2818" t="s">
        <v>1549</v>
      </c>
      <c r="T573" s="1363"/>
      <c r="U573" s="1363"/>
      <c r="V573" s="1363"/>
      <c r="W573" s="1363"/>
      <c r="X573" s="1363"/>
      <c r="Y573" s="1363"/>
      <c r="Z573" s="1363"/>
      <c r="AA573" s="1363"/>
      <c r="AB573" s="1629" t="b">
        <f t="shared" si="421"/>
        <v>1</v>
      </c>
      <c r="AC573" s="913" t="s">
        <v>1325</v>
      </c>
    </row>
    <row r="574" spans="1:30" x14ac:dyDescent="0.25">
      <c r="A574" s="917" t="s">
        <v>1856</v>
      </c>
      <c r="B574" s="998"/>
      <c r="C574" s="999"/>
      <c r="D574" s="999"/>
      <c r="E574" s="1527"/>
      <c r="F574" s="2766"/>
      <c r="G574" s="2770"/>
      <c r="H574" s="2766"/>
      <c r="I574" s="1528"/>
      <c r="J574" s="1529"/>
      <c r="K574" s="1530"/>
      <c r="L574" s="1528"/>
      <c r="M574" s="1529"/>
      <c r="N574" s="971"/>
      <c r="O574" s="934"/>
      <c r="P574" s="935"/>
      <c r="R574" s="913" t="b">
        <f t="shared" si="387"/>
        <v>0</v>
      </c>
      <c r="S574" s="917" t="s">
        <v>1550</v>
      </c>
      <c r="AB574" s="1629" t="b">
        <f t="shared" si="421"/>
        <v>1</v>
      </c>
      <c r="AC574" s="913" t="s">
        <v>1326</v>
      </c>
    </row>
    <row r="575" spans="1:30" x14ac:dyDescent="0.25">
      <c r="A575" s="913" t="s">
        <v>1325</v>
      </c>
      <c r="B575" s="975"/>
      <c r="C575" s="952"/>
      <c r="D575" s="952"/>
      <c r="E575" s="1537"/>
      <c r="F575" s="1538">
        <v>766359.08</v>
      </c>
      <c r="G575" s="1539">
        <v>766359.08</v>
      </c>
      <c r="H575" s="1538">
        <f t="shared" ref="H575:I579" si="431">E575*$D$579</f>
        <v>0</v>
      </c>
      <c r="I575" s="1538">
        <f t="shared" si="431"/>
        <v>0</v>
      </c>
      <c r="J575" s="1539">
        <f>+H575+I575</f>
        <v>0</v>
      </c>
      <c r="K575" s="1537">
        <f t="shared" ref="K575:L579" si="432">+E575*$C$579</f>
        <v>0</v>
      </c>
      <c r="L575" s="1538">
        <f t="shared" si="432"/>
        <v>766359.08</v>
      </c>
      <c r="M575" s="1539">
        <f>+K575+L575</f>
        <v>766359.08</v>
      </c>
      <c r="N575" s="942">
        <f t="shared" ref="N575:N579" si="433">+E575-(H575+K575)</f>
        <v>0</v>
      </c>
      <c r="O575" s="943">
        <f t="shared" ref="O575:O579" si="434">+F575-(I575+L575)</f>
        <v>0</v>
      </c>
      <c r="P575" s="994">
        <f t="shared" ref="P575:P579" si="435">+G575-(J575+M575)</f>
        <v>0</v>
      </c>
      <c r="R575" s="913" t="b">
        <f t="shared" si="387"/>
        <v>0</v>
      </c>
      <c r="S575" s="913" t="s">
        <v>1214</v>
      </c>
      <c r="AB575" s="1629" t="b">
        <f t="shared" si="421"/>
        <v>1</v>
      </c>
      <c r="AC575" s="913" t="s">
        <v>1327</v>
      </c>
    </row>
    <row r="576" spans="1:30" x14ac:dyDescent="0.25">
      <c r="A576" s="913" t="s">
        <v>1326</v>
      </c>
      <c r="B576" s="975"/>
      <c r="C576" s="952"/>
      <c r="D576" s="952"/>
      <c r="E576" s="1537"/>
      <c r="F576" s="1538">
        <v>245396.4</v>
      </c>
      <c r="G576" s="1539">
        <v>245396.4</v>
      </c>
      <c r="H576" s="1538">
        <f t="shared" si="431"/>
        <v>0</v>
      </c>
      <c r="I576" s="1538">
        <f t="shared" si="431"/>
        <v>0</v>
      </c>
      <c r="J576" s="1539">
        <f>+H576+I576</f>
        <v>0</v>
      </c>
      <c r="K576" s="1537">
        <f t="shared" si="432"/>
        <v>0</v>
      </c>
      <c r="L576" s="1538">
        <f t="shared" si="432"/>
        <v>245396.4</v>
      </c>
      <c r="M576" s="1539">
        <f>+K576+L576</f>
        <v>245396.4</v>
      </c>
      <c r="N576" s="942">
        <f t="shared" si="433"/>
        <v>0</v>
      </c>
      <c r="O576" s="943">
        <f t="shared" si="434"/>
        <v>0</v>
      </c>
      <c r="P576" s="944">
        <f t="shared" si="435"/>
        <v>0</v>
      </c>
      <c r="R576" s="913" t="b">
        <f t="shared" si="387"/>
        <v>0</v>
      </c>
      <c r="S576" s="913" t="s">
        <v>1215</v>
      </c>
      <c r="AB576" s="1629" t="b">
        <f t="shared" si="421"/>
        <v>1</v>
      </c>
      <c r="AC576" s="913" t="s">
        <v>1328</v>
      </c>
    </row>
    <row r="577" spans="1:29" x14ac:dyDescent="0.25">
      <c r="A577" s="913" t="s">
        <v>1327</v>
      </c>
      <c r="B577" s="975"/>
      <c r="C577" s="952"/>
      <c r="D577" s="952"/>
      <c r="E577" s="1537">
        <v>81355.17</v>
      </c>
      <c r="F577" s="1538"/>
      <c r="G577" s="1539">
        <v>81355.17</v>
      </c>
      <c r="H577" s="1538">
        <f t="shared" si="431"/>
        <v>0</v>
      </c>
      <c r="I577" s="1538">
        <f t="shared" si="431"/>
        <v>0</v>
      </c>
      <c r="J577" s="1539">
        <f>+H577+I577</f>
        <v>0</v>
      </c>
      <c r="K577" s="1537">
        <f t="shared" si="432"/>
        <v>81355.17</v>
      </c>
      <c r="L577" s="1538">
        <f t="shared" si="432"/>
        <v>0</v>
      </c>
      <c r="M577" s="1539">
        <f>+K577+L577</f>
        <v>81355.17</v>
      </c>
      <c r="N577" s="942">
        <f t="shared" si="433"/>
        <v>0</v>
      </c>
      <c r="O577" s="943">
        <f t="shared" si="434"/>
        <v>0</v>
      </c>
      <c r="P577" s="944">
        <f t="shared" si="435"/>
        <v>0</v>
      </c>
      <c r="R577" s="913" t="b">
        <f t="shared" si="387"/>
        <v>0</v>
      </c>
      <c r="S577" s="913" t="s">
        <v>536</v>
      </c>
      <c r="AB577" s="1629" t="b">
        <f t="shared" si="421"/>
        <v>1</v>
      </c>
      <c r="AC577" s="926" t="s">
        <v>1391</v>
      </c>
    </row>
    <row r="578" spans="1:29" x14ac:dyDescent="0.25">
      <c r="A578" s="913" t="s">
        <v>1328</v>
      </c>
      <c r="B578" s="975"/>
      <c r="C578" s="952"/>
      <c r="D578" s="952"/>
      <c r="E578" s="1537">
        <v>236379.93</v>
      </c>
      <c r="F578" s="1538"/>
      <c r="G578" s="1539">
        <v>236379.93</v>
      </c>
      <c r="H578" s="1538">
        <f t="shared" si="431"/>
        <v>0</v>
      </c>
      <c r="I578" s="1538">
        <f t="shared" si="431"/>
        <v>0</v>
      </c>
      <c r="J578" s="1539">
        <f>+H578+I578</f>
        <v>0</v>
      </c>
      <c r="K578" s="1537">
        <f t="shared" si="432"/>
        <v>236379.93</v>
      </c>
      <c r="L578" s="1538">
        <f t="shared" si="432"/>
        <v>0</v>
      </c>
      <c r="M578" s="1539">
        <f>+K578+L578</f>
        <v>236379.93</v>
      </c>
      <c r="N578" s="942">
        <f t="shared" si="433"/>
        <v>0</v>
      </c>
      <c r="O578" s="943">
        <f t="shared" si="434"/>
        <v>0</v>
      </c>
      <c r="P578" s="944">
        <f t="shared" si="435"/>
        <v>0</v>
      </c>
      <c r="R578" s="913" t="b">
        <f t="shared" si="387"/>
        <v>0</v>
      </c>
      <c r="S578" s="913" t="s">
        <v>1216</v>
      </c>
      <c r="AB578" s="1629" t="b">
        <f t="shared" si="421"/>
        <v>1</v>
      </c>
      <c r="AC578" s="917" t="s">
        <v>1392</v>
      </c>
    </row>
    <row r="579" spans="1:29" x14ac:dyDescent="0.25">
      <c r="A579" s="2818" t="s">
        <v>1856</v>
      </c>
      <c r="B579" s="1007">
        <v>1</v>
      </c>
      <c r="C579" s="2819">
        <v>1</v>
      </c>
      <c r="D579" s="2819">
        <f>B579-C579</f>
        <v>0</v>
      </c>
      <c r="E579" s="1540">
        <v>317735.09999999998</v>
      </c>
      <c r="F579" s="1541">
        <v>1011755.48</v>
      </c>
      <c r="G579" s="1542">
        <v>1329490.5799999998</v>
      </c>
      <c r="H579" s="1553">
        <f t="shared" si="431"/>
        <v>0</v>
      </c>
      <c r="I579" s="1553">
        <f t="shared" si="431"/>
        <v>0</v>
      </c>
      <c r="J579" s="1554">
        <f>+H579+I579</f>
        <v>0</v>
      </c>
      <c r="K579" s="1552">
        <f t="shared" si="432"/>
        <v>317735.09999999998</v>
      </c>
      <c r="L579" s="1553">
        <f t="shared" si="432"/>
        <v>1011755.48</v>
      </c>
      <c r="M579" s="1554">
        <f>+K579+L579</f>
        <v>1329490.58</v>
      </c>
      <c r="N579" s="962">
        <f t="shared" si="433"/>
        <v>0</v>
      </c>
      <c r="O579" s="963">
        <f t="shared" si="434"/>
        <v>0</v>
      </c>
      <c r="P579" s="964">
        <f t="shared" si="435"/>
        <v>0</v>
      </c>
      <c r="Q579" s="1489">
        <f>+J579-'17NM_Flex Cost'!H116</f>
        <v>0</v>
      </c>
      <c r="R579" s="913" t="b">
        <f t="shared" si="387"/>
        <v>0</v>
      </c>
      <c r="S579" s="2818" t="s">
        <v>1550</v>
      </c>
      <c r="AB579" s="1629" t="b">
        <f t="shared" si="421"/>
        <v>1</v>
      </c>
      <c r="AC579" s="913" t="s">
        <v>1325</v>
      </c>
    </row>
    <row r="580" spans="1:29" ht="15.75" x14ac:dyDescent="0.25">
      <c r="A580" s="917" t="s">
        <v>2056</v>
      </c>
      <c r="B580" s="998"/>
      <c r="C580" s="999"/>
      <c r="D580" s="999"/>
      <c r="E580" s="1527"/>
      <c r="F580" s="2766"/>
      <c r="G580" s="2770"/>
      <c r="H580" s="2766"/>
      <c r="I580" s="1528"/>
      <c r="J580" s="1529"/>
      <c r="K580" s="1530"/>
      <c r="L580" s="1528"/>
      <c r="M580" s="1529"/>
      <c r="N580" s="971"/>
      <c r="O580" s="934"/>
      <c r="P580" s="935"/>
      <c r="R580" s="913" t="b">
        <f t="shared" ref="R580:R649" si="436">A580=S580</f>
        <v>0</v>
      </c>
      <c r="S580" s="917" t="s">
        <v>1551</v>
      </c>
      <c r="T580" s="2760" t="s">
        <v>3848</v>
      </c>
      <c r="AB580" s="1629" t="b">
        <f t="shared" si="421"/>
        <v>1</v>
      </c>
      <c r="AC580" s="913" t="s">
        <v>1326</v>
      </c>
    </row>
    <row r="581" spans="1:29" ht="15.75" x14ac:dyDescent="0.25">
      <c r="A581" s="1629" t="s">
        <v>1325</v>
      </c>
      <c r="B581" s="975"/>
      <c r="C581" s="952"/>
      <c r="D581" s="952"/>
      <c r="E581" s="1537"/>
      <c r="F581" s="1538">
        <v>1191940.6299999999</v>
      </c>
      <c r="G581" s="1539">
        <v>1191940.6299999999</v>
      </c>
      <c r="H581" s="1538">
        <f t="shared" ref="H581:I585" si="437">E581*$D$585</f>
        <v>0</v>
      </c>
      <c r="I581" s="1538">
        <f t="shared" si="437"/>
        <v>0</v>
      </c>
      <c r="J581" s="1539">
        <f>+H581+I581</f>
        <v>0</v>
      </c>
      <c r="K581" s="1537">
        <f t="shared" ref="K581:L585" si="438">+E581*$C$585</f>
        <v>0</v>
      </c>
      <c r="L581" s="1538">
        <f t="shared" si="438"/>
        <v>1191940.6299999999</v>
      </c>
      <c r="M581" s="1539">
        <f>+K581+L581</f>
        <v>1191940.6299999999</v>
      </c>
      <c r="N581" s="942">
        <f t="shared" ref="N581:N585" si="439">+E581-(H581+K581)</f>
        <v>0</v>
      </c>
      <c r="O581" s="943">
        <f t="shared" ref="O581:O585" si="440">+F581-(I581+L581)</f>
        <v>0</v>
      </c>
      <c r="P581" s="994">
        <f t="shared" ref="P581:P585" si="441">+G581-(J581+M581)</f>
        <v>0</v>
      </c>
      <c r="R581" s="913" t="b">
        <f t="shared" si="436"/>
        <v>0</v>
      </c>
      <c r="S581" s="1629" t="s">
        <v>1214</v>
      </c>
      <c r="T581" s="2760" t="s">
        <v>3848</v>
      </c>
      <c r="AB581" s="1629" t="b">
        <f t="shared" si="421"/>
        <v>1</v>
      </c>
      <c r="AC581" s="913" t="s">
        <v>1327</v>
      </c>
    </row>
    <row r="582" spans="1:29" ht="15.75" x14ac:dyDescent="0.25">
      <c r="A582" s="1629" t="s">
        <v>1326</v>
      </c>
      <c r="B582" s="975"/>
      <c r="C582" s="952"/>
      <c r="D582" s="952"/>
      <c r="E582" s="1537"/>
      <c r="F582" s="1538">
        <v>579011.15</v>
      </c>
      <c r="G582" s="1539">
        <v>579011.15</v>
      </c>
      <c r="H582" s="1538">
        <f t="shared" si="437"/>
        <v>0</v>
      </c>
      <c r="I582" s="1538">
        <f t="shared" si="437"/>
        <v>0</v>
      </c>
      <c r="J582" s="1539">
        <f>+H582+I582</f>
        <v>0</v>
      </c>
      <c r="K582" s="1537">
        <f t="shared" si="438"/>
        <v>0</v>
      </c>
      <c r="L582" s="1538">
        <f t="shared" si="438"/>
        <v>579011.15</v>
      </c>
      <c r="M582" s="1539">
        <f>+K582+L582</f>
        <v>579011.15</v>
      </c>
      <c r="N582" s="942">
        <f t="shared" si="439"/>
        <v>0</v>
      </c>
      <c r="O582" s="943">
        <f t="shared" si="440"/>
        <v>0</v>
      </c>
      <c r="P582" s="944">
        <f t="shared" si="441"/>
        <v>0</v>
      </c>
      <c r="R582" s="913" t="b">
        <f t="shared" si="436"/>
        <v>0</v>
      </c>
      <c r="S582" s="1629" t="s">
        <v>1215</v>
      </c>
      <c r="T582" s="2760" t="s">
        <v>3848</v>
      </c>
      <c r="AB582" s="1629" t="b">
        <f t="shared" si="421"/>
        <v>1</v>
      </c>
      <c r="AC582" s="913" t="s">
        <v>1328</v>
      </c>
    </row>
    <row r="583" spans="1:29" ht="15.75" x14ac:dyDescent="0.25">
      <c r="A583" s="1629" t="s">
        <v>1327</v>
      </c>
      <c r="B583" s="975"/>
      <c r="C583" s="952"/>
      <c r="D583" s="952"/>
      <c r="E583" s="1537">
        <v>118502.25</v>
      </c>
      <c r="F583" s="1538"/>
      <c r="G583" s="1539">
        <v>118502.25</v>
      </c>
      <c r="H583" s="1538">
        <f t="shared" si="437"/>
        <v>0</v>
      </c>
      <c r="I583" s="1538">
        <f t="shared" si="437"/>
        <v>0</v>
      </c>
      <c r="J583" s="1539">
        <f>+H583+I583</f>
        <v>0</v>
      </c>
      <c r="K583" s="1537">
        <f t="shared" si="438"/>
        <v>118502.25</v>
      </c>
      <c r="L583" s="1538">
        <f t="shared" si="438"/>
        <v>0</v>
      </c>
      <c r="M583" s="1539">
        <f>+K583+L583</f>
        <v>118502.25</v>
      </c>
      <c r="N583" s="942">
        <f t="shared" si="439"/>
        <v>0</v>
      </c>
      <c r="O583" s="943">
        <f t="shared" si="440"/>
        <v>0</v>
      </c>
      <c r="P583" s="944">
        <f t="shared" si="441"/>
        <v>0</v>
      </c>
      <c r="R583" s="913" t="b">
        <f t="shared" si="436"/>
        <v>0</v>
      </c>
      <c r="S583" s="1629" t="s">
        <v>536</v>
      </c>
      <c r="T583" s="2760" t="s">
        <v>3848</v>
      </c>
      <c r="AB583" s="1629" t="b">
        <f t="shared" si="421"/>
        <v>1</v>
      </c>
      <c r="AC583" s="926" t="s">
        <v>1392</v>
      </c>
    </row>
    <row r="584" spans="1:29" ht="15.75" x14ac:dyDescent="0.25">
      <c r="A584" s="1629" t="s">
        <v>1328</v>
      </c>
      <c r="B584" s="975"/>
      <c r="C584" s="952"/>
      <c r="D584" s="952"/>
      <c r="E584" s="1537">
        <v>394971.55</v>
      </c>
      <c r="F584" s="1538"/>
      <c r="G584" s="1539">
        <v>394971.55</v>
      </c>
      <c r="H584" s="1538">
        <f t="shared" si="437"/>
        <v>0</v>
      </c>
      <c r="I584" s="1538">
        <f t="shared" si="437"/>
        <v>0</v>
      </c>
      <c r="J584" s="1539">
        <f>+H584+I584</f>
        <v>0</v>
      </c>
      <c r="K584" s="1537">
        <f t="shared" si="438"/>
        <v>394971.55</v>
      </c>
      <c r="L584" s="1538">
        <f t="shared" si="438"/>
        <v>0</v>
      </c>
      <c r="M584" s="1539">
        <f>+K584+L584</f>
        <v>394971.55</v>
      </c>
      <c r="N584" s="942">
        <f t="shared" si="439"/>
        <v>0</v>
      </c>
      <c r="O584" s="943">
        <f t="shared" si="440"/>
        <v>0</v>
      </c>
      <c r="P584" s="944">
        <f t="shared" si="441"/>
        <v>0</v>
      </c>
      <c r="R584" s="913" t="b">
        <f t="shared" si="436"/>
        <v>0</v>
      </c>
      <c r="S584" s="1629" t="s">
        <v>1216</v>
      </c>
      <c r="T584" s="2760" t="s">
        <v>3848</v>
      </c>
      <c r="AB584" s="1629"/>
      <c r="AC584" s="917"/>
    </row>
    <row r="585" spans="1:29" s="1739" customFormat="1" x14ac:dyDescent="0.25">
      <c r="A585" s="2840" t="s">
        <v>2056</v>
      </c>
      <c r="B585" s="1007">
        <v>1</v>
      </c>
      <c r="C585" s="2820">
        <v>1</v>
      </c>
      <c r="D585" s="2819">
        <f>B585-C585</f>
        <v>0</v>
      </c>
      <c r="E585" s="1540">
        <v>513473.8</v>
      </c>
      <c r="F585" s="1541">
        <v>1770951.7799999998</v>
      </c>
      <c r="G585" s="1542">
        <v>2284425.5799999996</v>
      </c>
      <c r="H585" s="1553">
        <f t="shared" si="437"/>
        <v>0</v>
      </c>
      <c r="I585" s="1553">
        <f t="shared" si="437"/>
        <v>0</v>
      </c>
      <c r="J585" s="1554">
        <f>+H585+I585</f>
        <v>0</v>
      </c>
      <c r="K585" s="1552">
        <f t="shared" si="438"/>
        <v>513473.8</v>
      </c>
      <c r="L585" s="1553">
        <f t="shared" si="438"/>
        <v>1770951.7799999998</v>
      </c>
      <c r="M585" s="1554">
        <f>+K585+L585</f>
        <v>2284425.5799999996</v>
      </c>
      <c r="N585" s="962">
        <f t="shared" si="439"/>
        <v>0</v>
      </c>
      <c r="O585" s="963">
        <f t="shared" si="440"/>
        <v>0</v>
      </c>
      <c r="P585" s="964">
        <f t="shared" si="441"/>
        <v>0</v>
      </c>
      <c r="Q585" s="2815">
        <f>+J585-'17NM_Flex Cost'!H117</f>
        <v>0</v>
      </c>
      <c r="R585" s="913" t="b">
        <f t="shared" si="436"/>
        <v>0</v>
      </c>
      <c r="S585" s="2840" t="s">
        <v>1551</v>
      </c>
      <c r="AB585" s="1740"/>
      <c r="AC585" s="1741"/>
    </row>
    <row r="586" spans="1:29" x14ac:dyDescent="0.25">
      <c r="A586" s="917" t="s">
        <v>1857</v>
      </c>
      <c r="B586" s="998"/>
      <c r="C586" s="999"/>
      <c r="D586" s="999"/>
      <c r="E586" s="1527"/>
      <c r="F586" s="2766"/>
      <c r="G586" s="2770"/>
      <c r="H586" s="2766"/>
      <c r="I586" s="1528"/>
      <c r="J586" s="1529"/>
      <c r="K586" s="1530"/>
      <c r="L586" s="1528"/>
      <c r="M586" s="1529"/>
      <c r="N586" s="971"/>
      <c r="O586" s="934"/>
      <c r="P586" s="935"/>
      <c r="R586" s="913" t="b">
        <f t="shared" si="436"/>
        <v>0</v>
      </c>
      <c r="S586" s="917" t="s">
        <v>1518</v>
      </c>
    </row>
    <row r="587" spans="1:29" x14ac:dyDescent="0.25">
      <c r="A587" s="913" t="s">
        <v>1325</v>
      </c>
      <c r="B587" s="975"/>
      <c r="C587" s="952"/>
      <c r="D587" s="952"/>
      <c r="E587" s="1537"/>
      <c r="F587" s="1538">
        <v>739495.8</v>
      </c>
      <c r="G587" s="1539">
        <v>739495.8</v>
      </c>
      <c r="H587" s="1538">
        <f t="shared" ref="H587:I591" si="442">E587*$D$591</f>
        <v>0</v>
      </c>
      <c r="I587" s="1538">
        <f t="shared" si="442"/>
        <v>119325.50484975676</v>
      </c>
      <c r="J587" s="1539">
        <f>+H587+I587</f>
        <v>119325.50484975676</v>
      </c>
      <c r="K587" s="1537">
        <f t="shared" ref="K587:L591" si="443">+E587*$C$591</f>
        <v>0</v>
      </c>
      <c r="L587" s="1538">
        <f t="shared" si="443"/>
        <v>620170.29515024333</v>
      </c>
      <c r="M587" s="1539">
        <f>+K587+L587</f>
        <v>620170.29515024333</v>
      </c>
      <c r="N587" s="942">
        <f t="shared" ref="N587:N591" si="444">+E587-(H587+K587)</f>
        <v>0</v>
      </c>
      <c r="O587" s="943">
        <f t="shared" ref="O587:O591" si="445">+F587-(I587+L587)</f>
        <v>0</v>
      </c>
      <c r="P587" s="994">
        <f t="shared" ref="P587:P591" si="446">+G587-(J587+M587)</f>
        <v>0</v>
      </c>
      <c r="R587" s="913" t="b">
        <f t="shared" si="436"/>
        <v>0</v>
      </c>
      <c r="S587" s="913" t="s">
        <v>1214</v>
      </c>
    </row>
    <row r="588" spans="1:29" s="2044" customFormat="1" x14ac:dyDescent="0.25">
      <c r="A588" s="913" t="s">
        <v>1326</v>
      </c>
      <c r="B588" s="975"/>
      <c r="C588" s="952"/>
      <c r="D588" s="952"/>
      <c r="E588" s="1537"/>
      <c r="F588" s="1538">
        <v>168232.41</v>
      </c>
      <c r="G588" s="1539">
        <v>168232.41</v>
      </c>
      <c r="H588" s="1538">
        <f t="shared" si="442"/>
        <v>0</v>
      </c>
      <c r="I588" s="1538">
        <f t="shared" si="442"/>
        <v>27146.086908595378</v>
      </c>
      <c r="J588" s="1539">
        <f>+H588+I588</f>
        <v>27146.086908595378</v>
      </c>
      <c r="K588" s="1537">
        <f t="shared" si="443"/>
        <v>0</v>
      </c>
      <c r="L588" s="1538">
        <f t="shared" si="443"/>
        <v>141086.32309140463</v>
      </c>
      <c r="M588" s="1539">
        <f>+K588+L588</f>
        <v>141086.32309140463</v>
      </c>
      <c r="N588" s="942">
        <f t="shared" si="444"/>
        <v>0</v>
      </c>
      <c r="O588" s="943">
        <f t="shared" si="445"/>
        <v>0</v>
      </c>
      <c r="P588" s="944">
        <f t="shared" si="446"/>
        <v>0</v>
      </c>
      <c r="Q588" s="1474"/>
      <c r="R588" s="913" t="b">
        <f t="shared" si="436"/>
        <v>0</v>
      </c>
      <c r="S588" s="913" t="s">
        <v>1215</v>
      </c>
      <c r="AC588" s="2048"/>
    </row>
    <row r="589" spans="1:29" x14ac:dyDescent="0.25">
      <c r="A589" s="913" t="s">
        <v>1327</v>
      </c>
      <c r="B589" s="975"/>
      <c r="C589" s="952"/>
      <c r="D589" s="952"/>
      <c r="E589" s="1537">
        <v>510925.16</v>
      </c>
      <c r="F589" s="1538"/>
      <c r="G589" s="1539">
        <v>510925.16</v>
      </c>
      <c r="H589" s="1538">
        <f t="shared" si="442"/>
        <v>82443.203406216431</v>
      </c>
      <c r="I589" s="1538">
        <f t="shared" si="442"/>
        <v>0</v>
      </c>
      <c r="J589" s="1539">
        <f>+H589+I589</f>
        <v>82443.203406216431</v>
      </c>
      <c r="K589" s="1537">
        <f t="shared" si="443"/>
        <v>428481.95659378357</v>
      </c>
      <c r="L589" s="1538">
        <f t="shared" si="443"/>
        <v>0</v>
      </c>
      <c r="M589" s="1539">
        <f>+K589+L589</f>
        <v>428481.95659378357</v>
      </c>
      <c r="N589" s="942">
        <f t="shared" si="444"/>
        <v>0</v>
      </c>
      <c r="O589" s="943">
        <f t="shared" si="445"/>
        <v>0</v>
      </c>
      <c r="P589" s="944">
        <f t="shared" si="446"/>
        <v>0</v>
      </c>
      <c r="R589" s="913" t="b">
        <f t="shared" si="436"/>
        <v>0</v>
      </c>
      <c r="S589" s="913" t="s">
        <v>536</v>
      </c>
    </row>
    <row r="590" spans="1:29" x14ac:dyDescent="0.25">
      <c r="A590" s="913" t="s">
        <v>1328</v>
      </c>
      <c r="B590" s="975"/>
      <c r="C590" s="952"/>
      <c r="D590" s="952"/>
      <c r="E590" s="1537">
        <v>934189.47</v>
      </c>
      <c r="F590" s="1538">
        <v>-131379.64000000001</v>
      </c>
      <c r="G590" s="1539">
        <v>802809.83</v>
      </c>
      <c r="H590" s="1538">
        <f t="shared" si="442"/>
        <v>150741.39722372554</v>
      </c>
      <c r="I590" s="1538">
        <f t="shared" si="442"/>
        <v>-21199.500889632229</v>
      </c>
      <c r="J590" s="1539">
        <f>+H590+I590</f>
        <v>129541.89633409331</v>
      </c>
      <c r="K590" s="1537">
        <f t="shared" si="443"/>
        <v>783448.07277627441</v>
      </c>
      <c r="L590" s="1538">
        <f t="shared" si="443"/>
        <v>-110180.13911036779</v>
      </c>
      <c r="M590" s="1539">
        <f>+K590+L590</f>
        <v>673267.93366590666</v>
      </c>
      <c r="N590" s="942">
        <f t="shared" si="444"/>
        <v>0</v>
      </c>
      <c r="O590" s="943">
        <f t="shared" si="445"/>
        <v>0</v>
      </c>
      <c r="P590" s="944">
        <f t="shared" si="446"/>
        <v>0</v>
      </c>
      <c r="R590" s="913" t="b">
        <f t="shared" si="436"/>
        <v>0</v>
      </c>
      <c r="S590" s="913" t="s">
        <v>1216</v>
      </c>
    </row>
    <row r="591" spans="1:29" x14ac:dyDescent="0.25">
      <c r="A591" s="915" t="s">
        <v>1857</v>
      </c>
      <c r="B591" s="1004">
        <v>1</v>
      </c>
      <c r="C591" s="1005">
        <f>+'xx17revised SUMMARY - other'!N65</f>
        <v>0.83863937449035308</v>
      </c>
      <c r="D591" s="1005">
        <f>B591-C591</f>
        <v>0.16136062550964692</v>
      </c>
      <c r="E591" s="1540">
        <v>1445114.63</v>
      </c>
      <c r="F591" s="1541">
        <v>776348.57000000007</v>
      </c>
      <c r="G591" s="1542">
        <v>2221463.2000000002</v>
      </c>
      <c r="H591" s="1553">
        <f t="shared" si="442"/>
        <v>233184.60062994194</v>
      </c>
      <c r="I591" s="1553">
        <f t="shared" si="442"/>
        <v>125272.09086871991</v>
      </c>
      <c r="J591" s="1554">
        <f>+H591+I591</f>
        <v>358456.69149866188</v>
      </c>
      <c r="K591" s="1552">
        <f t="shared" si="443"/>
        <v>1211930.0293700579</v>
      </c>
      <c r="L591" s="1553">
        <f t="shared" si="443"/>
        <v>651076.4791312801</v>
      </c>
      <c r="M591" s="1554">
        <f>+K591+L591</f>
        <v>1863006.5085013378</v>
      </c>
      <c r="N591" s="962">
        <f t="shared" si="444"/>
        <v>0</v>
      </c>
      <c r="O591" s="963">
        <f t="shared" si="445"/>
        <v>0</v>
      </c>
      <c r="P591" s="964">
        <f t="shared" si="446"/>
        <v>0</v>
      </c>
      <c r="Q591" s="1489">
        <f>+J591-'17NM_Flex Cost'!H118</f>
        <v>0</v>
      </c>
      <c r="R591" s="913" t="b">
        <f t="shared" si="436"/>
        <v>0</v>
      </c>
      <c r="S591" s="915" t="s">
        <v>1518</v>
      </c>
    </row>
    <row r="592" spans="1:29" x14ac:dyDescent="0.25">
      <c r="A592" s="917" t="s">
        <v>1858</v>
      </c>
      <c r="B592" s="998"/>
      <c r="C592" s="999"/>
      <c r="D592" s="999"/>
      <c r="E592" s="1527"/>
      <c r="F592" s="2766"/>
      <c r="G592" s="2770"/>
      <c r="H592" s="2766"/>
      <c r="I592" s="1528"/>
      <c r="J592" s="1529"/>
      <c r="K592" s="1530"/>
      <c r="L592" s="1528"/>
      <c r="M592" s="1529"/>
      <c r="N592" s="971"/>
      <c r="O592" s="934"/>
      <c r="P592" s="935"/>
      <c r="R592" s="913" t="b">
        <f t="shared" si="436"/>
        <v>0</v>
      </c>
      <c r="S592" s="917" t="s">
        <v>1519</v>
      </c>
    </row>
    <row r="593" spans="1:19" x14ac:dyDescent="0.25">
      <c r="A593" s="913" t="s">
        <v>1325</v>
      </c>
      <c r="B593" s="975"/>
      <c r="C593" s="952"/>
      <c r="D593" s="952"/>
      <c r="E593" s="1537"/>
      <c r="F593" s="1538">
        <v>928496.63</v>
      </c>
      <c r="G593" s="1539">
        <v>928496.63</v>
      </c>
      <c r="H593" s="1538">
        <f t="shared" ref="H593:I597" si="447">E593*$D$597</f>
        <v>0</v>
      </c>
      <c r="I593" s="1538">
        <f t="shared" si="447"/>
        <v>0</v>
      </c>
      <c r="J593" s="1539">
        <f>+H593+I593</f>
        <v>0</v>
      </c>
      <c r="K593" s="1537">
        <f t="shared" ref="K593:L597" si="448">+E593*$C$597</f>
        <v>0</v>
      </c>
      <c r="L593" s="1538">
        <f t="shared" si="448"/>
        <v>928496.63</v>
      </c>
      <c r="M593" s="1539">
        <f>+K593+L593</f>
        <v>928496.63</v>
      </c>
      <c r="N593" s="942">
        <f t="shared" ref="N593:N597" si="449">+E593-(H593+K593)</f>
        <v>0</v>
      </c>
      <c r="O593" s="943">
        <f t="shared" ref="O593:O597" si="450">+F593-(I593+L593)</f>
        <v>0</v>
      </c>
      <c r="P593" s="994">
        <f t="shared" ref="P593:P597" si="451">+G593-(J593+M593)</f>
        <v>0</v>
      </c>
      <c r="R593" s="913" t="b">
        <f t="shared" si="436"/>
        <v>0</v>
      </c>
      <c r="S593" s="913" t="s">
        <v>1214</v>
      </c>
    </row>
    <row r="594" spans="1:19" x14ac:dyDescent="0.25">
      <c r="A594" s="913" t="s">
        <v>1326</v>
      </c>
      <c r="B594" s="975"/>
      <c r="C594" s="952"/>
      <c r="D594" s="952"/>
      <c r="E594" s="1537"/>
      <c r="F594" s="1538">
        <v>764750.14</v>
      </c>
      <c r="G594" s="1539">
        <v>764750.14</v>
      </c>
      <c r="H594" s="1538">
        <f t="shared" si="447"/>
        <v>0</v>
      </c>
      <c r="I594" s="1538">
        <f t="shared" si="447"/>
        <v>0</v>
      </c>
      <c r="J594" s="1539">
        <f>+H594+I594</f>
        <v>0</v>
      </c>
      <c r="K594" s="1537">
        <f t="shared" si="448"/>
        <v>0</v>
      </c>
      <c r="L594" s="1538">
        <f t="shared" si="448"/>
        <v>764750.14</v>
      </c>
      <c r="M594" s="1539">
        <f>+K594+L594</f>
        <v>764750.14</v>
      </c>
      <c r="N594" s="942">
        <f t="shared" si="449"/>
        <v>0</v>
      </c>
      <c r="O594" s="943">
        <f t="shared" si="450"/>
        <v>0</v>
      </c>
      <c r="P594" s="944">
        <f t="shared" si="451"/>
        <v>0</v>
      </c>
      <c r="R594" s="913" t="b">
        <f t="shared" si="436"/>
        <v>0</v>
      </c>
      <c r="S594" s="913" t="s">
        <v>1215</v>
      </c>
    </row>
    <row r="595" spans="1:19" x14ac:dyDescent="0.25">
      <c r="A595" s="913" t="s">
        <v>1327</v>
      </c>
      <c r="B595" s="975"/>
      <c r="C595" s="952"/>
      <c r="D595" s="952"/>
      <c r="E595" s="1537">
        <v>128850.02</v>
      </c>
      <c r="F595" s="1538"/>
      <c r="G595" s="1539">
        <v>128850.02</v>
      </c>
      <c r="H595" s="1538">
        <f t="shared" si="447"/>
        <v>0</v>
      </c>
      <c r="I595" s="1538">
        <f t="shared" si="447"/>
        <v>0</v>
      </c>
      <c r="J595" s="1539">
        <f>+H595+I595</f>
        <v>0</v>
      </c>
      <c r="K595" s="1537">
        <f t="shared" si="448"/>
        <v>128850.02</v>
      </c>
      <c r="L595" s="1538">
        <f t="shared" si="448"/>
        <v>0</v>
      </c>
      <c r="M595" s="1539">
        <f>+K595+L595</f>
        <v>128850.02</v>
      </c>
      <c r="N595" s="942">
        <f t="shared" si="449"/>
        <v>0</v>
      </c>
      <c r="O595" s="943">
        <f t="shared" si="450"/>
        <v>0</v>
      </c>
      <c r="P595" s="944">
        <f t="shared" si="451"/>
        <v>0</v>
      </c>
      <c r="R595" s="913" t="b">
        <f t="shared" si="436"/>
        <v>0</v>
      </c>
      <c r="S595" s="913" t="s">
        <v>536</v>
      </c>
    </row>
    <row r="596" spans="1:19" x14ac:dyDescent="0.25">
      <c r="A596" s="913" t="s">
        <v>1328</v>
      </c>
      <c r="B596" s="975"/>
      <c r="C596" s="952"/>
      <c r="D596" s="952"/>
      <c r="E596" s="1537">
        <v>308252.73</v>
      </c>
      <c r="F596" s="1538"/>
      <c r="G596" s="1539">
        <v>308252.73</v>
      </c>
      <c r="H596" s="1538">
        <f t="shared" si="447"/>
        <v>0</v>
      </c>
      <c r="I596" s="1538">
        <f t="shared" si="447"/>
        <v>0</v>
      </c>
      <c r="J596" s="1539">
        <f>+H596+I596</f>
        <v>0</v>
      </c>
      <c r="K596" s="1537">
        <f t="shared" si="448"/>
        <v>308252.73</v>
      </c>
      <c r="L596" s="1538">
        <f t="shared" si="448"/>
        <v>0</v>
      </c>
      <c r="M596" s="1539">
        <f>+K596+L596</f>
        <v>308252.73</v>
      </c>
      <c r="N596" s="942">
        <f t="shared" si="449"/>
        <v>0</v>
      </c>
      <c r="O596" s="943">
        <f t="shared" si="450"/>
        <v>0</v>
      </c>
      <c r="P596" s="944">
        <f t="shared" si="451"/>
        <v>0</v>
      </c>
      <c r="R596" s="913" t="b">
        <f t="shared" si="436"/>
        <v>0</v>
      </c>
      <c r="S596" s="913" t="s">
        <v>1216</v>
      </c>
    </row>
    <row r="597" spans="1:19" x14ac:dyDescent="0.25">
      <c r="A597" s="2840" t="s">
        <v>1858</v>
      </c>
      <c r="B597" s="1007">
        <v>1</v>
      </c>
      <c r="C597" s="2820">
        <v>1</v>
      </c>
      <c r="D597" s="2819">
        <f>B597-C597</f>
        <v>0</v>
      </c>
      <c r="E597" s="1540">
        <v>437102.75</v>
      </c>
      <c r="F597" s="1541">
        <v>1693246.77</v>
      </c>
      <c r="G597" s="1542">
        <v>2130349.52</v>
      </c>
      <c r="H597" s="1553">
        <f t="shared" si="447"/>
        <v>0</v>
      </c>
      <c r="I597" s="1553">
        <f t="shared" si="447"/>
        <v>0</v>
      </c>
      <c r="J597" s="1554">
        <f>+H597+I597</f>
        <v>0</v>
      </c>
      <c r="K597" s="1552">
        <f t="shared" si="448"/>
        <v>437102.75</v>
      </c>
      <c r="L597" s="1553">
        <f t="shared" si="448"/>
        <v>1693246.77</v>
      </c>
      <c r="M597" s="1554">
        <f>+K597+L597</f>
        <v>2130349.52</v>
      </c>
      <c r="N597" s="962">
        <f t="shared" si="449"/>
        <v>0</v>
      </c>
      <c r="O597" s="963">
        <f t="shared" si="450"/>
        <v>0</v>
      </c>
      <c r="P597" s="964">
        <f t="shared" si="451"/>
        <v>0</v>
      </c>
      <c r="Q597" s="2815">
        <f>+J597-'17NM_Flex Cost'!H119</f>
        <v>0</v>
      </c>
      <c r="R597" s="913" t="b">
        <f t="shared" si="436"/>
        <v>0</v>
      </c>
      <c r="S597" s="2840" t="s">
        <v>1519</v>
      </c>
    </row>
    <row r="598" spans="1:19" ht="15.75" x14ac:dyDescent="0.25">
      <c r="A598" s="1356" t="s">
        <v>3847</v>
      </c>
      <c r="B598" s="998"/>
      <c r="C598" s="999"/>
      <c r="D598" s="999"/>
      <c r="E598" s="1527"/>
      <c r="F598" s="2766"/>
      <c r="G598" s="2770"/>
      <c r="H598" s="2766"/>
      <c r="I598" s="1528"/>
      <c r="J598" s="1529"/>
      <c r="K598" s="1530"/>
      <c r="L598" s="1528"/>
      <c r="M598" s="1529"/>
      <c r="N598" s="971"/>
      <c r="O598" s="934"/>
      <c r="P598" s="935"/>
      <c r="Q598" s="2761" t="s">
        <v>3848</v>
      </c>
      <c r="R598" s="913" t="b">
        <f t="shared" si="436"/>
        <v>1</v>
      </c>
      <c r="S598" s="1356" t="s">
        <v>3847</v>
      </c>
    </row>
    <row r="599" spans="1:19" ht="15.75" x14ac:dyDescent="0.25">
      <c r="A599" s="913" t="s">
        <v>1326</v>
      </c>
      <c r="B599" s="975"/>
      <c r="C599" s="952"/>
      <c r="D599" s="952"/>
      <c r="E599" s="1537"/>
      <c r="F599" s="1538"/>
      <c r="G599" s="1539"/>
      <c r="H599" s="1538">
        <f t="shared" ref="H599:I602" si="452">E599*$D$602</f>
        <v>0</v>
      </c>
      <c r="I599" s="1538">
        <f t="shared" si="452"/>
        <v>0</v>
      </c>
      <c r="J599" s="1539">
        <f>+H599+I599</f>
        <v>0</v>
      </c>
      <c r="K599" s="1537">
        <f t="shared" ref="K599:L602" si="453">+E599*$C$602</f>
        <v>0</v>
      </c>
      <c r="L599" s="1538">
        <f t="shared" si="453"/>
        <v>0</v>
      </c>
      <c r="M599" s="1539">
        <f>+K599+L599</f>
        <v>0</v>
      </c>
      <c r="N599" s="942">
        <f t="shared" ref="N599:N602" si="454">+E599-(H599+K599)</f>
        <v>0</v>
      </c>
      <c r="O599" s="943">
        <f t="shared" ref="O599:O602" si="455">+F599-(I599+L599)</f>
        <v>0</v>
      </c>
      <c r="P599" s="944">
        <f t="shared" ref="P599:P602" si="456">+G599-(J599+M599)</f>
        <v>0</v>
      </c>
      <c r="Q599" s="2761" t="s">
        <v>3848</v>
      </c>
      <c r="R599" s="913" t="b">
        <f t="shared" si="436"/>
        <v>0</v>
      </c>
      <c r="S599" s="913" t="s">
        <v>1215</v>
      </c>
    </row>
    <row r="600" spans="1:19" ht="15.75" x14ac:dyDescent="0.25">
      <c r="A600" s="913" t="s">
        <v>1327</v>
      </c>
      <c r="B600" s="975"/>
      <c r="C600" s="952"/>
      <c r="D600" s="952"/>
      <c r="E600" s="1537"/>
      <c r="F600" s="1538"/>
      <c r="G600" s="1539"/>
      <c r="H600" s="1538">
        <f t="shared" si="452"/>
        <v>0</v>
      </c>
      <c r="I600" s="1538">
        <f t="shared" si="452"/>
        <v>0</v>
      </c>
      <c r="J600" s="1539">
        <f>+H600+I600</f>
        <v>0</v>
      </c>
      <c r="K600" s="1537">
        <f t="shared" si="453"/>
        <v>0</v>
      </c>
      <c r="L600" s="1538">
        <f t="shared" si="453"/>
        <v>0</v>
      </c>
      <c r="M600" s="1539">
        <f>+K600+L600</f>
        <v>0</v>
      </c>
      <c r="N600" s="942">
        <f t="shared" si="454"/>
        <v>0</v>
      </c>
      <c r="O600" s="943">
        <f t="shared" si="455"/>
        <v>0</v>
      </c>
      <c r="P600" s="944">
        <f t="shared" si="456"/>
        <v>0</v>
      </c>
      <c r="Q600" s="2761" t="s">
        <v>3848</v>
      </c>
      <c r="R600" s="913" t="b">
        <f t="shared" si="436"/>
        <v>0</v>
      </c>
      <c r="S600" s="913" t="s">
        <v>536</v>
      </c>
    </row>
    <row r="601" spans="1:19" ht="15.75" x14ac:dyDescent="0.25">
      <c r="A601" s="913" t="s">
        <v>1328</v>
      </c>
      <c r="B601" s="975"/>
      <c r="C601" s="952"/>
      <c r="D601" s="952"/>
      <c r="E601" s="1537"/>
      <c r="F601" s="1538"/>
      <c r="G601" s="1539"/>
      <c r="H601" s="1538">
        <f t="shared" si="452"/>
        <v>0</v>
      </c>
      <c r="I601" s="1538">
        <f t="shared" si="452"/>
        <v>0</v>
      </c>
      <c r="J601" s="1539">
        <f>+H601+I601</f>
        <v>0</v>
      </c>
      <c r="K601" s="1537">
        <f t="shared" si="453"/>
        <v>0</v>
      </c>
      <c r="L601" s="1538">
        <f t="shared" si="453"/>
        <v>0</v>
      </c>
      <c r="M601" s="1539">
        <f>+K601+L601</f>
        <v>0</v>
      </c>
      <c r="N601" s="942">
        <f t="shared" si="454"/>
        <v>0</v>
      </c>
      <c r="O601" s="943">
        <f t="shared" si="455"/>
        <v>0</v>
      </c>
      <c r="P601" s="944">
        <f t="shared" si="456"/>
        <v>0</v>
      </c>
      <c r="Q601" s="2761" t="s">
        <v>3848</v>
      </c>
      <c r="R601" s="913" t="b">
        <f t="shared" si="436"/>
        <v>0</v>
      </c>
      <c r="S601" s="913" t="s">
        <v>1216</v>
      </c>
    </row>
    <row r="602" spans="1:19" x14ac:dyDescent="0.25">
      <c r="A602" s="1356" t="s">
        <v>3847</v>
      </c>
      <c r="B602" s="2764">
        <v>1</v>
      </c>
      <c r="C602" s="2820">
        <v>1</v>
      </c>
      <c r="D602" s="2820">
        <f>B602-C602</f>
        <v>0</v>
      </c>
      <c r="E602" s="1540"/>
      <c r="F602" s="1541"/>
      <c r="G602" s="1542"/>
      <c r="H602" s="1553">
        <f t="shared" si="452"/>
        <v>0</v>
      </c>
      <c r="I602" s="1553">
        <f t="shared" si="452"/>
        <v>0</v>
      </c>
      <c r="J602" s="1554">
        <f>+H602+I602</f>
        <v>0</v>
      </c>
      <c r="K602" s="1552">
        <f t="shared" si="453"/>
        <v>0</v>
      </c>
      <c r="L602" s="1553">
        <f t="shared" si="453"/>
        <v>0</v>
      </c>
      <c r="M602" s="1554">
        <f>+K602+L602</f>
        <v>0</v>
      </c>
      <c r="N602" s="962">
        <f t="shared" si="454"/>
        <v>0</v>
      </c>
      <c r="O602" s="963">
        <f t="shared" si="455"/>
        <v>0</v>
      </c>
      <c r="P602" s="964">
        <f t="shared" si="456"/>
        <v>0</v>
      </c>
      <c r="Q602" s="2815">
        <v>0</v>
      </c>
      <c r="R602" s="913" t="b">
        <f t="shared" si="436"/>
        <v>1</v>
      </c>
      <c r="S602" s="1356" t="s">
        <v>3847</v>
      </c>
    </row>
    <row r="603" spans="1:19" ht="15.75" x14ac:dyDescent="0.25">
      <c r="A603" s="917" t="s">
        <v>4174</v>
      </c>
      <c r="B603" s="998"/>
      <c r="C603" s="999"/>
      <c r="D603" s="999"/>
      <c r="E603" s="1527"/>
      <c r="F603" s="2766"/>
      <c r="G603" s="2770"/>
      <c r="H603" s="2766"/>
      <c r="I603" s="1528"/>
      <c r="J603" s="1529"/>
      <c r="K603" s="1530"/>
      <c r="L603" s="1528"/>
      <c r="M603" s="1529"/>
      <c r="N603" s="971"/>
      <c r="O603" s="934"/>
      <c r="P603" s="935"/>
      <c r="Q603" s="2761" t="s">
        <v>4178</v>
      </c>
      <c r="R603" s="913" t="b">
        <f t="shared" si="436"/>
        <v>1</v>
      </c>
      <c r="S603" s="3727" t="s">
        <v>4174</v>
      </c>
    </row>
    <row r="604" spans="1:19" ht="15.75" x14ac:dyDescent="0.25">
      <c r="A604" s="913" t="s">
        <v>1325</v>
      </c>
      <c r="B604" s="975"/>
      <c r="C604" s="952"/>
      <c r="D604" s="952"/>
      <c r="E604" s="1537"/>
      <c r="F604" s="1538">
        <v>42145.73</v>
      </c>
      <c r="G604" s="1539">
        <v>42145.73</v>
      </c>
      <c r="H604" s="1538">
        <f>E604*$D$608</f>
        <v>0</v>
      </c>
      <c r="I604" s="1538">
        <f>F604*$D$608</f>
        <v>42145.73</v>
      </c>
      <c r="J604" s="1539">
        <f>+H604+I604</f>
        <v>42145.73</v>
      </c>
      <c r="K604" s="1537">
        <f>+E604*$C$608</f>
        <v>0</v>
      </c>
      <c r="L604" s="1538">
        <f>+F604*$C$608</f>
        <v>0</v>
      </c>
      <c r="M604" s="1539">
        <f>+K604+L604</f>
        <v>0</v>
      </c>
      <c r="N604" s="942">
        <f t="shared" ref="N604:N608" si="457">+E604-(H604+K604)</f>
        <v>0</v>
      </c>
      <c r="O604" s="943">
        <f t="shared" ref="O604:O608" si="458">+F604-(I604+L604)</f>
        <v>0</v>
      </c>
      <c r="P604" s="994">
        <f t="shared" ref="P604:P608" si="459">+G604-(J604+M604)</f>
        <v>0</v>
      </c>
      <c r="Q604" s="2761" t="s">
        <v>4178</v>
      </c>
      <c r="R604" s="913" t="b">
        <f t="shared" si="436"/>
        <v>0</v>
      </c>
      <c r="S604" s="3728" t="s">
        <v>1214</v>
      </c>
    </row>
    <row r="605" spans="1:19" ht="15.75" x14ac:dyDescent="0.25">
      <c r="A605" s="913" t="s">
        <v>1326</v>
      </c>
      <c r="B605" s="975"/>
      <c r="C605" s="952"/>
      <c r="D605" s="952"/>
      <c r="E605" s="1537"/>
      <c r="F605" s="1538">
        <v>3876.76</v>
      </c>
      <c r="G605" s="1539">
        <v>3876.76</v>
      </c>
      <c r="H605" s="1538">
        <f t="shared" ref="H605:H608" si="460">E605*$D$608</f>
        <v>0</v>
      </c>
      <c r="I605" s="1538">
        <f t="shared" ref="I605:I608" si="461">F605*$D$608</f>
        <v>3876.76</v>
      </c>
      <c r="J605" s="1539">
        <f>+H605+I605</f>
        <v>3876.76</v>
      </c>
      <c r="K605" s="1537">
        <f t="shared" ref="K605:K608" si="462">+E605*$C$608</f>
        <v>0</v>
      </c>
      <c r="L605" s="1538">
        <f t="shared" ref="L605:L608" si="463">+F605*$C$608</f>
        <v>0</v>
      </c>
      <c r="M605" s="1539">
        <f>+K605+L605</f>
        <v>0</v>
      </c>
      <c r="N605" s="942">
        <f t="shared" si="457"/>
        <v>0</v>
      </c>
      <c r="O605" s="943">
        <f t="shared" si="458"/>
        <v>0</v>
      </c>
      <c r="P605" s="944">
        <f t="shared" si="459"/>
        <v>0</v>
      </c>
      <c r="Q605" s="2761" t="s">
        <v>4178</v>
      </c>
      <c r="R605" s="913" t="b">
        <f t="shared" si="436"/>
        <v>0</v>
      </c>
      <c r="S605" s="3728" t="s">
        <v>1215</v>
      </c>
    </row>
    <row r="606" spans="1:19" ht="15.75" x14ac:dyDescent="0.25">
      <c r="A606" s="913" t="s">
        <v>1327</v>
      </c>
      <c r="B606" s="975"/>
      <c r="C606" s="952"/>
      <c r="D606" s="952"/>
      <c r="E606" s="1537">
        <v>0</v>
      </c>
      <c r="F606" s="1538"/>
      <c r="G606" s="1539">
        <v>0</v>
      </c>
      <c r="H606" s="1538">
        <f t="shared" si="460"/>
        <v>0</v>
      </c>
      <c r="I606" s="1538">
        <f t="shared" si="461"/>
        <v>0</v>
      </c>
      <c r="J606" s="1539">
        <f>+H606+I606</f>
        <v>0</v>
      </c>
      <c r="K606" s="1537">
        <f t="shared" si="462"/>
        <v>0</v>
      </c>
      <c r="L606" s="1538">
        <f t="shared" si="463"/>
        <v>0</v>
      </c>
      <c r="M606" s="1539">
        <f>+K606+L606</f>
        <v>0</v>
      </c>
      <c r="N606" s="942">
        <f t="shared" si="457"/>
        <v>0</v>
      </c>
      <c r="O606" s="943">
        <f t="shared" si="458"/>
        <v>0</v>
      </c>
      <c r="P606" s="944">
        <f t="shared" si="459"/>
        <v>0</v>
      </c>
      <c r="Q606" s="2761" t="s">
        <v>4178</v>
      </c>
      <c r="R606" s="913" t="b">
        <f t="shared" si="436"/>
        <v>0</v>
      </c>
      <c r="S606" s="3728" t="s">
        <v>536</v>
      </c>
    </row>
    <row r="607" spans="1:19" ht="15.75" x14ac:dyDescent="0.25">
      <c r="A607" s="913" t="s">
        <v>1328</v>
      </c>
      <c r="B607" s="975"/>
      <c r="C607" s="952"/>
      <c r="D607" s="952"/>
      <c r="E607" s="1537">
        <v>0</v>
      </c>
      <c r="F607" s="1538"/>
      <c r="G607" s="1539">
        <v>0</v>
      </c>
      <c r="H607" s="1538">
        <f t="shared" si="460"/>
        <v>0</v>
      </c>
      <c r="I607" s="1538">
        <f t="shared" si="461"/>
        <v>0</v>
      </c>
      <c r="J607" s="1539">
        <f>+H607+I607</f>
        <v>0</v>
      </c>
      <c r="K607" s="1537">
        <f t="shared" si="462"/>
        <v>0</v>
      </c>
      <c r="L607" s="1538">
        <f t="shared" si="463"/>
        <v>0</v>
      </c>
      <c r="M607" s="1539">
        <f>+K607+L607</f>
        <v>0</v>
      </c>
      <c r="N607" s="942">
        <f t="shared" si="457"/>
        <v>0</v>
      </c>
      <c r="O607" s="943">
        <f t="shared" si="458"/>
        <v>0</v>
      </c>
      <c r="P607" s="944">
        <f t="shared" si="459"/>
        <v>0</v>
      </c>
      <c r="Q607" s="2761" t="s">
        <v>4178</v>
      </c>
      <c r="R607" s="913" t="b">
        <f t="shared" si="436"/>
        <v>0</v>
      </c>
      <c r="S607" s="3728" t="s">
        <v>1216</v>
      </c>
    </row>
    <row r="608" spans="1:19" x14ac:dyDescent="0.25">
      <c r="A608" s="3737" t="s">
        <v>4175</v>
      </c>
      <c r="B608" s="1007">
        <v>1</v>
      </c>
      <c r="C608" s="1005">
        <f>+'xx17revised SUMMARY - other'!N74</f>
        <v>0</v>
      </c>
      <c r="D608" s="3738">
        <f>B608-C608</f>
        <v>1</v>
      </c>
      <c r="E608" s="1540">
        <v>0</v>
      </c>
      <c r="F608" s="1541">
        <v>46022.490000000005</v>
      </c>
      <c r="G608" s="1542">
        <v>46022.490000000005</v>
      </c>
      <c r="H608" s="1553">
        <f t="shared" si="460"/>
        <v>0</v>
      </c>
      <c r="I608" s="1553">
        <f t="shared" si="461"/>
        <v>46022.490000000005</v>
      </c>
      <c r="J608" s="1554">
        <f>+H608+I608</f>
        <v>46022.490000000005</v>
      </c>
      <c r="K608" s="1552">
        <f t="shared" si="462"/>
        <v>0</v>
      </c>
      <c r="L608" s="1553">
        <f t="shared" si="463"/>
        <v>0</v>
      </c>
      <c r="M608" s="1554">
        <f>+K608+L608</f>
        <v>0</v>
      </c>
      <c r="N608" s="962">
        <f t="shared" si="457"/>
        <v>0</v>
      </c>
      <c r="O608" s="963">
        <f t="shared" si="458"/>
        <v>0</v>
      </c>
      <c r="P608" s="964">
        <f t="shared" si="459"/>
        <v>0</v>
      </c>
      <c r="Q608" s="3736">
        <v>0</v>
      </c>
      <c r="R608" s="913" t="b">
        <f t="shared" si="436"/>
        <v>1</v>
      </c>
      <c r="S608" s="3729" t="s">
        <v>4175</v>
      </c>
    </row>
    <row r="609" spans="1:19" x14ac:dyDescent="0.25">
      <c r="A609" s="1630" t="s">
        <v>2058</v>
      </c>
      <c r="B609" s="998"/>
      <c r="C609" s="999"/>
      <c r="D609" s="999"/>
      <c r="E609" s="1527"/>
      <c r="F609" s="2766"/>
      <c r="G609" s="2770"/>
      <c r="H609" s="2766"/>
      <c r="I609" s="1528"/>
      <c r="J609" s="1529"/>
      <c r="K609" s="1530"/>
      <c r="L609" s="1528"/>
      <c r="M609" s="1529"/>
      <c r="N609" s="971"/>
      <c r="O609" s="934"/>
      <c r="P609" s="935"/>
      <c r="R609" s="913" t="b">
        <f t="shared" si="436"/>
        <v>0</v>
      </c>
      <c r="S609" s="1630" t="s">
        <v>1261</v>
      </c>
    </row>
    <row r="610" spans="1:19" x14ac:dyDescent="0.25">
      <c r="A610" s="1631" t="s">
        <v>1325</v>
      </c>
      <c r="B610" s="975"/>
      <c r="C610" s="952"/>
      <c r="D610" s="952"/>
      <c r="E610" s="1537"/>
      <c r="F610" s="1538">
        <v>791661</v>
      </c>
      <c r="G610" s="1539">
        <v>791661</v>
      </c>
      <c r="H610" s="1538">
        <f>E610*$D$614</f>
        <v>0</v>
      </c>
      <c r="I610" s="1538">
        <f t="shared" ref="H610:I614" si="464">F610*$D$614</f>
        <v>0</v>
      </c>
      <c r="J610" s="1539">
        <f>+H610+I610</f>
        <v>0</v>
      </c>
      <c r="K610" s="1537">
        <f t="shared" ref="K610:L614" si="465">+E610*$C$614</f>
        <v>0</v>
      </c>
      <c r="L610" s="1538">
        <f t="shared" si="465"/>
        <v>791661</v>
      </c>
      <c r="M610" s="1539">
        <f>+K610+L610</f>
        <v>791661</v>
      </c>
      <c r="N610" s="942">
        <f t="shared" ref="N610:N614" si="466">+E610-(H610+K610)</f>
        <v>0</v>
      </c>
      <c r="O610" s="943">
        <f t="shared" ref="O610:O614" si="467">+F610-(I610+L610)</f>
        <v>0</v>
      </c>
      <c r="P610" s="994">
        <f t="shared" ref="P610:P614" si="468">+G610-(J610+M610)</f>
        <v>0</v>
      </c>
      <c r="R610" s="913" t="b">
        <f t="shared" si="436"/>
        <v>0</v>
      </c>
      <c r="S610" s="1631" t="s">
        <v>1214</v>
      </c>
    </row>
    <row r="611" spans="1:19" x14ac:dyDescent="0.25">
      <c r="A611" s="1631" t="s">
        <v>1326</v>
      </c>
      <c r="B611" s="975"/>
      <c r="C611" s="952"/>
      <c r="D611" s="952"/>
      <c r="E611" s="1537"/>
      <c r="F611" s="1538">
        <v>172108.49</v>
      </c>
      <c r="G611" s="1539">
        <v>172108.49</v>
      </c>
      <c r="H611" s="1538">
        <f t="shared" si="464"/>
        <v>0</v>
      </c>
      <c r="I611" s="1538">
        <f t="shared" si="464"/>
        <v>0</v>
      </c>
      <c r="J611" s="1539">
        <f>+H611+I611</f>
        <v>0</v>
      </c>
      <c r="K611" s="1537">
        <f t="shared" si="465"/>
        <v>0</v>
      </c>
      <c r="L611" s="1538">
        <f t="shared" si="465"/>
        <v>172108.49</v>
      </c>
      <c r="M611" s="1539">
        <f>+K611+L611</f>
        <v>172108.49</v>
      </c>
      <c r="N611" s="942">
        <f t="shared" si="466"/>
        <v>0</v>
      </c>
      <c r="O611" s="943">
        <f t="shared" si="467"/>
        <v>0</v>
      </c>
      <c r="P611" s="944">
        <f t="shared" si="468"/>
        <v>0</v>
      </c>
      <c r="R611" s="913" t="b">
        <f t="shared" si="436"/>
        <v>0</v>
      </c>
      <c r="S611" s="1631" t="s">
        <v>1215</v>
      </c>
    </row>
    <row r="612" spans="1:19" x14ac:dyDescent="0.25">
      <c r="A612" s="1631" t="s">
        <v>1327</v>
      </c>
      <c r="B612" s="975"/>
      <c r="C612" s="952"/>
      <c r="D612" s="952"/>
      <c r="E612" s="1537">
        <v>236173.62</v>
      </c>
      <c r="F612" s="1538"/>
      <c r="G612" s="1539">
        <v>236173.62</v>
      </c>
      <c r="H612" s="1538">
        <f t="shared" si="464"/>
        <v>0</v>
      </c>
      <c r="I612" s="1538">
        <f t="shared" si="464"/>
        <v>0</v>
      </c>
      <c r="J612" s="1539">
        <f>+H612+I612</f>
        <v>0</v>
      </c>
      <c r="K612" s="1537">
        <f t="shared" si="465"/>
        <v>236173.62</v>
      </c>
      <c r="L612" s="1538">
        <f t="shared" si="465"/>
        <v>0</v>
      </c>
      <c r="M612" s="1539">
        <f>+K612+L612</f>
        <v>236173.62</v>
      </c>
      <c r="N612" s="942">
        <f t="shared" si="466"/>
        <v>0</v>
      </c>
      <c r="O612" s="943">
        <f t="shared" si="467"/>
        <v>0</v>
      </c>
      <c r="P612" s="944">
        <f t="shared" si="468"/>
        <v>0</v>
      </c>
      <c r="R612" s="913" t="b">
        <f t="shared" si="436"/>
        <v>0</v>
      </c>
      <c r="S612" s="1631" t="s">
        <v>536</v>
      </c>
    </row>
    <row r="613" spans="1:19" x14ac:dyDescent="0.25">
      <c r="A613" s="1631" t="s">
        <v>1328</v>
      </c>
      <c r="B613" s="975"/>
      <c r="C613" s="952"/>
      <c r="D613" s="952"/>
      <c r="E613" s="1537">
        <v>231021.42</v>
      </c>
      <c r="F613" s="1538"/>
      <c r="G613" s="1539">
        <v>231021.42</v>
      </c>
      <c r="H613" s="1538">
        <f t="shared" si="464"/>
        <v>0</v>
      </c>
      <c r="I613" s="1538">
        <f t="shared" si="464"/>
        <v>0</v>
      </c>
      <c r="J613" s="1539">
        <f>+H613+I613</f>
        <v>0</v>
      </c>
      <c r="K613" s="1537">
        <f t="shared" si="465"/>
        <v>231021.42</v>
      </c>
      <c r="L613" s="1538">
        <f t="shared" si="465"/>
        <v>0</v>
      </c>
      <c r="M613" s="1539">
        <f>+K613+L613</f>
        <v>231021.42</v>
      </c>
      <c r="N613" s="942">
        <f t="shared" si="466"/>
        <v>0</v>
      </c>
      <c r="O613" s="943">
        <f t="shared" si="467"/>
        <v>0</v>
      </c>
      <c r="P613" s="944">
        <f t="shared" si="468"/>
        <v>0</v>
      </c>
      <c r="R613" s="913" t="b">
        <f t="shared" si="436"/>
        <v>0</v>
      </c>
      <c r="S613" s="1631" t="s">
        <v>1216</v>
      </c>
    </row>
    <row r="614" spans="1:19" x14ac:dyDescent="0.25">
      <c r="A614" s="1736" t="s">
        <v>2058</v>
      </c>
      <c r="B614" s="1734">
        <v>1</v>
      </c>
      <c r="C614" s="1735">
        <f>+'xx17revised SUMMARY - other'!N67</f>
        <v>1</v>
      </c>
      <c r="D614" s="1735">
        <f>B614-C614</f>
        <v>0</v>
      </c>
      <c r="E614" s="1540">
        <v>467195.04000000004</v>
      </c>
      <c r="F614" s="1541">
        <v>963769.49</v>
      </c>
      <c r="G614" s="3765">
        <v>1430964.5299999998</v>
      </c>
      <c r="H614" s="1553">
        <f t="shared" si="464"/>
        <v>0</v>
      </c>
      <c r="I614" s="1553">
        <f t="shared" si="464"/>
        <v>0</v>
      </c>
      <c r="J614" s="1554">
        <f>+H614+I614</f>
        <v>0</v>
      </c>
      <c r="K614" s="1552">
        <f t="shared" si="465"/>
        <v>467195.04000000004</v>
      </c>
      <c r="L614" s="1553">
        <f t="shared" si="465"/>
        <v>963769.49</v>
      </c>
      <c r="M614" s="1554">
        <f>+K614+L614</f>
        <v>1430964.53</v>
      </c>
      <c r="N614" s="962">
        <f t="shared" si="466"/>
        <v>0</v>
      </c>
      <c r="O614" s="963">
        <f t="shared" si="467"/>
        <v>0</v>
      </c>
      <c r="P614" s="964">
        <f t="shared" si="468"/>
        <v>0</v>
      </c>
      <c r="Q614" s="1489">
        <f>+J614-'17NM_Flex Cost'!H121</f>
        <v>0</v>
      </c>
      <c r="R614" s="913" t="b">
        <f t="shared" si="436"/>
        <v>0</v>
      </c>
      <c r="S614" s="1736" t="s">
        <v>1261</v>
      </c>
    </row>
    <row r="615" spans="1:19" x14ac:dyDescent="0.25">
      <c r="A615" s="917" t="s">
        <v>1263</v>
      </c>
      <c r="B615" s="917"/>
      <c r="C615" s="917"/>
      <c r="D615" s="917"/>
      <c r="E615" s="1527"/>
      <c r="F615" s="2766"/>
      <c r="G615" s="2770"/>
      <c r="H615" s="1526"/>
      <c r="I615" s="1555"/>
      <c r="J615" s="1555"/>
      <c r="K615" s="1555"/>
      <c r="L615" s="1555"/>
      <c r="M615" s="1555"/>
      <c r="N615" s="919"/>
      <c r="O615" s="919"/>
      <c r="P615" s="919"/>
      <c r="R615" s="913" t="b">
        <f t="shared" ref="R615:R620" si="469">A615=S615</f>
        <v>0</v>
      </c>
      <c r="S615" s="917" t="s">
        <v>1265</v>
      </c>
    </row>
    <row r="616" spans="1:19" x14ac:dyDescent="0.25">
      <c r="A616" s="1631" t="s">
        <v>1325</v>
      </c>
      <c r="B616" s="975"/>
      <c r="C616" s="952"/>
      <c r="D616" s="952"/>
      <c r="E616" s="1537"/>
      <c r="F616" s="1538">
        <v>7970.75</v>
      </c>
      <c r="G616" s="1539">
        <v>7970.75</v>
      </c>
      <c r="H616" s="1538">
        <f>E616*$D$620</f>
        <v>0</v>
      </c>
      <c r="I616" s="1538">
        <f>F616*$D$620</f>
        <v>7970.75</v>
      </c>
      <c r="J616" s="1539">
        <f>+H616+I616</f>
        <v>7970.75</v>
      </c>
      <c r="K616" s="1537">
        <f t="shared" ref="K616:K620" si="470">+E616*$C$626</f>
        <v>0</v>
      </c>
      <c r="L616" s="1538">
        <f t="shared" ref="L616:L620" si="471">+F616*$C$626</f>
        <v>0</v>
      </c>
      <c r="M616" s="1539">
        <f>+K616+L616</f>
        <v>0</v>
      </c>
      <c r="N616" s="942">
        <f t="shared" ref="N616:N619" si="472">+E616-(H616+K616)</f>
        <v>0</v>
      </c>
      <c r="O616" s="943">
        <f t="shared" ref="O616:O620" si="473">+F616-(I616+L616)</f>
        <v>0</v>
      </c>
      <c r="P616" s="994">
        <f t="shared" ref="P616:P620" si="474">+G616-(J616+M616)</f>
        <v>0</v>
      </c>
      <c r="R616" s="913" t="b">
        <f t="shared" si="469"/>
        <v>0</v>
      </c>
      <c r="S616" s="1631" t="s">
        <v>1214</v>
      </c>
    </row>
    <row r="617" spans="1:19" x14ac:dyDescent="0.25">
      <c r="A617" s="913" t="s">
        <v>1326</v>
      </c>
      <c r="B617" s="913"/>
      <c r="C617" s="913"/>
      <c r="D617" s="913"/>
      <c r="E617" s="1537"/>
      <c r="F617" s="1538">
        <v>1352.61</v>
      </c>
      <c r="G617" s="1539">
        <v>1352.61</v>
      </c>
      <c r="H617" s="1538">
        <f t="shared" ref="H617:H620" si="475">E617*$D$620</f>
        <v>0</v>
      </c>
      <c r="I617" s="1538">
        <f t="shared" ref="I617:I620" si="476">F617*$D$620</f>
        <v>1352.61</v>
      </c>
      <c r="J617" s="1539">
        <f t="shared" ref="J617:J619" si="477">+H617+I617</f>
        <v>1352.61</v>
      </c>
      <c r="K617" s="1537">
        <f t="shared" si="470"/>
        <v>0</v>
      </c>
      <c r="L617" s="1538">
        <f t="shared" si="471"/>
        <v>0</v>
      </c>
      <c r="M617" s="1539">
        <f t="shared" ref="M617:M619" si="478">+K617+L617</f>
        <v>0</v>
      </c>
      <c r="N617" s="942">
        <f t="shared" si="472"/>
        <v>0</v>
      </c>
      <c r="O617" s="943">
        <f t="shared" si="473"/>
        <v>0</v>
      </c>
      <c r="P617" s="994">
        <f t="shared" si="474"/>
        <v>0</v>
      </c>
      <c r="R617" s="913" t="b">
        <f t="shared" si="469"/>
        <v>0</v>
      </c>
      <c r="S617" s="913" t="s">
        <v>1215</v>
      </c>
    </row>
    <row r="618" spans="1:19" x14ac:dyDescent="0.25">
      <c r="A618" s="913" t="s">
        <v>1327</v>
      </c>
      <c r="B618" s="913"/>
      <c r="C618" s="913"/>
      <c r="D618" s="913"/>
      <c r="E618" s="1537">
        <v>2224.91</v>
      </c>
      <c r="F618" s="1538"/>
      <c r="G618" s="1539">
        <v>2224.91</v>
      </c>
      <c r="H618" s="1538">
        <f t="shared" si="475"/>
        <v>2224.91</v>
      </c>
      <c r="I618" s="1538">
        <f t="shared" si="476"/>
        <v>0</v>
      </c>
      <c r="J618" s="1539">
        <f t="shared" si="477"/>
        <v>2224.91</v>
      </c>
      <c r="K618" s="1537">
        <f t="shared" si="470"/>
        <v>0</v>
      </c>
      <c r="L618" s="1538">
        <f t="shared" si="471"/>
        <v>0</v>
      </c>
      <c r="M618" s="1539">
        <f t="shared" si="478"/>
        <v>0</v>
      </c>
      <c r="N618" s="942">
        <f t="shared" si="472"/>
        <v>0</v>
      </c>
      <c r="O618" s="943">
        <f t="shared" si="473"/>
        <v>0</v>
      </c>
      <c r="P618" s="994">
        <f t="shared" si="474"/>
        <v>0</v>
      </c>
      <c r="R618" s="913" t="b">
        <f t="shared" si="469"/>
        <v>0</v>
      </c>
      <c r="S618" s="913" t="s">
        <v>536</v>
      </c>
    </row>
    <row r="619" spans="1:19" x14ac:dyDescent="0.25">
      <c r="A619" s="913" t="s">
        <v>1328</v>
      </c>
      <c r="B619" s="913"/>
      <c r="C619" s="913"/>
      <c r="D619" s="913"/>
      <c r="E619" s="1537">
        <v>3971.06</v>
      </c>
      <c r="F619" s="1538"/>
      <c r="G619" s="1539">
        <v>3971.06</v>
      </c>
      <c r="H619" s="1538">
        <f t="shared" si="475"/>
        <v>3971.06</v>
      </c>
      <c r="I619" s="1538">
        <f t="shared" si="476"/>
        <v>0</v>
      </c>
      <c r="J619" s="1539">
        <f t="shared" si="477"/>
        <v>3971.06</v>
      </c>
      <c r="K619" s="1537">
        <f t="shared" si="470"/>
        <v>0</v>
      </c>
      <c r="L619" s="1538">
        <f t="shared" si="471"/>
        <v>0</v>
      </c>
      <c r="M619" s="1539">
        <f t="shared" si="478"/>
        <v>0</v>
      </c>
      <c r="N619" s="942">
        <f t="shared" si="472"/>
        <v>0</v>
      </c>
      <c r="O619" s="943">
        <f t="shared" si="473"/>
        <v>0</v>
      </c>
      <c r="P619" s="994">
        <f t="shared" si="474"/>
        <v>0</v>
      </c>
      <c r="R619" s="913" t="b">
        <f t="shared" si="469"/>
        <v>0</v>
      </c>
      <c r="S619" s="913" t="s">
        <v>1216</v>
      </c>
    </row>
    <row r="620" spans="1:19" x14ac:dyDescent="0.25">
      <c r="A620" s="3737" t="s">
        <v>1264</v>
      </c>
      <c r="B620" s="2821">
        <v>1</v>
      </c>
      <c r="C620" s="2821">
        <v>0</v>
      </c>
      <c r="D620" s="2821">
        <v>1</v>
      </c>
      <c r="E620" s="2782">
        <v>6195.9699999999993</v>
      </c>
      <c r="F620" s="2783">
        <v>9323.36</v>
      </c>
      <c r="G620" s="2944">
        <v>15519.33</v>
      </c>
      <c r="H620" s="1553">
        <f t="shared" si="475"/>
        <v>6195.9699999999993</v>
      </c>
      <c r="I620" s="1553">
        <f t="shared" si="476"/>
        <v>9323.36</v>
      </c>
      <c r="J620" s="1554">
        <f>+H620+I620</f>
        <v>15519.33</v>
      </c>
      <c r="K620" s="1552">
        <f t="shared" si="470"/>
        <v>0</v>
      </c>
      <c r="L620" s="1553">
        <f t="shared" si="471"/>
        <v>0</v>
      </c>
      <c r="M620" s="1554">
        <f>+K620+L620</f>
        <v>0</v>
      </c>
      <c r="N620" s="962">
        <f>+E620-(H620+K620)</f>
        <v>0</v>
      </c>
      <c r="O620" s="963">
        <f t="shared" si="473"/>
        <v>0</v>
      </c>
      <c r="P620" s="964">
        <f t="shared" si="474"/>
        <v>0</v>
      </c>
      <c r="Q620" s="2785">
        <f>+J620-'17NM_Flex Cost'!H121</f>
        <v>15519.33</v>
      </c>
      <c r="R620" s="913" t="b">
        <f t="shared" si="469"/>
        <v>0</v>
      </c>
      <c r="S620" s="2818" t="s">
        <v>1265</v>
      </c>
    </row>
    <row r="621" spans="1:19" x14ac:dyDescent="0.25">
      <c r="A621" s="917" t="s">
        <v>1383</v>
      </c>
      <c r="B621" s="917"/>
      <c r="C621" s="917"/>
      <c r="D621" s="917"/>
      <c r="E621" s="1527"/>
      <c r="F621" s="2766"/>
      <c r="G621" s="2770"/>
      <c r="H621" s="1526"/>
      <c r="I621" s="1555"/>
      <c r="J621" s="1555"/>
      <c r="K621" s="1555"/>
      <c r="L621" s="1555"/>
      <c r="M621" s="1555"/>
      <c r="N621" s="919"/>
      <c r="O621" s="919"/>
      <c r="P621" s="919"/>
      <c r="R621" s="913" t="b">
        <f t="shared" si="436"/>
        <v>0</v>
      </c>
      <c r="S621" s="917" t="s">
        <v>1265</v>
      </c>
    </row>
    <row r="622" spans="1:19" x14ac:dyDescent="0.25">
      <c r="A622" s="1631" t="s">
        <v>1325</v>
      </c>
      <c r="B622" s="975"/>
      <c r="C622" s="952"/>
      <c r="D622" s="952"/>
      <c r="E622" s="1537"/>
      <c r="F622" s="1538">
        <v>100</v>
      </c>
      <c r="G622" s="1539">
        <v>100</v>
      </c>
      <c r="H622" s="1538">
        <f t="shared" ref="H622:I626" si="479">E622*$D$626</f>
        <v>0</v>
      </c>
      <c r="I622" s="1538">
        <f t="shared" si="479"/>
        <v>100</v>
      </c>
      <c r="J622" s="1539">
        <f>+H622+I622</f>
        <v>100</v>
      </c>
      <c r="K622" s="1537">
        <f t="shared" ref="K622:L626" si="480">+E622*$C$626</f>
        <v>0</v>
      </c>
      <c r="L622" s="1538">
        <f t="shared" si="480"/>
        <v>0</v>
      </c>
      <c r="M622" s="1539">
        <f>+K622+L622</f>
        <v>0</v>
      </c>
      <c r="N622" s="942">
        <f t="shared" ref="N622" si="481">+E622-(H622+K622)</f>
        <v>0</v>
      </c>
      <c r="O622" s="943">
        <f t="shared" ref="O622" si="482">+F622-(I622+L622)</f>
        <v>0</v>
      </c>
      <c r="P622" s="994">
        <f t="shared" ref="P622" si="483">+G622-(J622+M622)</f>
        <v>0</v>
      </c>
      <c r="R622" s="913" t="b">
        <f t="shared" si="436"/>
        <v>0</v>
      </c>
      <c r="S622" s="1631" t="s">
        <v>1214</v>
      </c>
    </row>
    <row r="623" spans="1:19" x14ac:dyDescent="0.25">
      <c r="A623" s="913" t="s">
        <v>1326</v>
      </c>
      <c r="B623" s="913"/>
      <c r="C623" s="913"/>
      <c r="D623" s="913"/>
      <c r="E623" s="1537"/>
      <c r="F623" s="1538">
        <v>164567.41</v>
      </c>
      <c r="G623" s="1539">
        <v>164567.41</v>
      </c>
      <c r="H623" s="1538">
        <f t="shared" si="479"/>
        <v>0</v>
      </c>
      <c r="I623" s="1538">
        <f t="shared" si="479"/>
        <v>164567.41</v>
      </c>
      <c r="J623" s="1539">
        <f t="shared" ref="J623:J625" si="484">+H623+I623</f>
        <v>164567.41</v>
      </c>
      <c r="K623" s="1537">
        <f t="shared" si="480"/>
        <v>0</v>
      </c>
      <c r="L623" s="1538">
        <f t="shared" si="480"/>
        <v>0</v>
      </c>
      <c r="M623" s="1539">
        <f t="shared" ref="M623:M625" si="485">+K623+L623</f>
        <v>0</v>
      </c>
      <c r="N623" s="942">
        <f t="shared" ref="N623:N625" si="486">+E623-(H623+K623)</f>
        <v>0</v>
      </c>
      <c r="O623" s="943">
        <f t="shared" ref="O623:O626" si="487">+F623-(I623+L623)</f>
        <v>0</v>
      </c>
      <c r="P623" s="994">
        <f t="shared" ref="P623:P626" si="488">+G623-(J623+M623)</f>
        <v>0</v>
      </c>
      <c r="R623" s="913" t="b">
        <f t="shared" si="436"/>
        <v>0</v>
      </c>
      <c r="S623" s="913" t="s">
        <v>1215</v>
      </c>
    </row>
    <row r="624" spans="1:19" x14ac:dyDescent="0.25">
      <c r="A624" s="913" t="s">
        <v>1327</v>
      </c>
      <c r="B624" s="913"/>
      <c r="C624" s="913"/>
      <c r="D624" s="913"/>
      <c r="E624" s="1537">
        <v>0.01</v>
      </c>
      <c r="F624" s="1538"/>
      <c r="G624" s="1539">
        <v>0.01</v>
      </c>
      <c r="H624" s="1538">
        <f t="shared" si="479"/>
        <v>0.01</v>
      </c>
      <c r="I624" s="1538">
        <f t="shared" si="479"/>
        <v>0</v>
      </c>
      <c r="J624" s="1539">
        <f t="shared" si="484"/>
        <v>0.01</v>
      </c>
      <c r="K624" s="1537">
        <f t="shared" si="480"/>
        <v>0</v>
      </c>
      <c r="L624" s="1538">
        <f t="shared" si="480"/>
        <v>0</v>
      </c>
      <c r="M624" s="1539">
        <f t="shared" si="485"/>
        <v>0</v>
      </c>
      <c r="N624" s="942">
        <f t="shared" si="486"/>
        <v>0</v>
      </c>
      <c r="O624" s="943">
        <f t="shared" si="487"/>
        <v>0</v>
      </c>
      <c r="P624" s="994">
        <f t="shared" si="488"/>
        <v>0</v>
      </c>
      <c r="R624" s="913" t="b">
        <f t="shared" si="436"/>
        <v>0</v>
      </c>
      <c r="S624" s="913" t="s">
        <v>536</v>
      </c>
    </row>
    <row r="625" spans="1:19" x14ac:dyDescent="0.25">
      <c r="A625" s="913" t="s">
        <v>1328</v>
      </c>
      <c r="B625" s="913"/>
      <c r="C625" s="913"/>
      <c r="D625" s="913"/>
      <c r="E625" s="1537">
        <v>16394</v>
      </c>
      <c r="F625" s="1538"/>
      <c r="G625" s="1539">
        <v>16394</v>
      </c>
      <c r="H625" s="1538">
        <f t="shared" si="479"/>
        <v>16394</v>
      </c>
      <c r="I625" s="1538">
        <f t="shared" si="479"/>
        <v>0</v>
      </c>
      <c r="J625" s="1539">
        <f t="shared" si="484"/>
        <v>16394</v>
      </c>
      <c r="K625" s="1537">
        <f t="shared" si="480"/>
        <v>0</v>
      </c>
      <c r="L625" s="1538">
        <f t="shared" si="480"/>
        <v>0</v>
      </c>
      <c r="M625" s="1539">
        <f t="shared" si="485"/>
        <v>0</v>
      </c>
      <c r="N625" s="942">
        <f t="shared" si="486"/>
        <v>0</v>
      </c>
      <c r="O625" s="943">
        <f t="shared" si="487"/>
        <v>0</v>
      </c>
      <c r="P625" s="994">
        <f t="shared" si="488"/>
        <v>0</v>
      </c>
      <c r="R625" s="913" t="b">
        <f t="shared" si="436"/>
        <v>0</v>
      </c>
      <c r="S625" s="913" t="s">
        <v>1216</v>
      </c>
    </row>
    <row r="626" spans="1:19" x14ac:dyDescent="0.25">
      <c r="A626" s="3737" t="s">
        <v>1383</v>
      </c>
      <c r="B626" s="2821">
        <v>1</v>
      </c>
      <c r="C626" s="2821">
        <v>0</v>
      </c>
      <c r="D626" s="2821">
        <v>1</v>
      </c>
      <c r="E626" s="2782">
        <v>16394.009999999998</v>
      </c>
      <c r="F626" s="2783">
        <v>164667.41</v>
      </c>
      <c r="G626" s="2944">
        <v>181061.42</v>
      </c>
      <c r="H626" s="1553">
        <f t="shared" si="479"/>
        <v>16394.009999999998</v>
      </c>
      <c r="I626" s="1553">
        <f t="shared" si="479"/>
        <v>164667.41</v>
      </c>
      <c r="J626" s="1554">
        <f>+H626+I626</f>
        <v>181061.42</v>
      </c>
      <c r="K626" s="1552">
        <f t="shared" si="480"/>
        <v>0</v>
      </c>
      <c r="L626" s="1553">
        <f t="shared" si="480"/>
        <v>0</v>
      </c>
      <c r="M626" s="1554">
        <f>+K626+L626</f>
        <v>0</v>
      </c>
      <c r="N626" s="962">
        <f>+E626-(H626+K626)</f>
        <v>0</v>
      </c>
      <c r="O626" s="963">
        <f t="shared" si="487"/>
        <v>0</v>
      </c>
      <c r="P626" s="964">
        <f t="shared" si="488"/>
        <v>0</v>
      </c>
      <c r="Q626" s="2785">
        <f>+J626-'17NM_Flex Cost'!H127</f>
        <v>-11473306.146589683</v>
      </c>
      <c r="R626" s="913" t="b">
        <f t="shared" si="436"/>
        <v>0</v>
      </c>
      <c r="S626" s="2818" t="s">
        <v>1265</v>
      </c>
    </row>
    <row r="627" spans="1:19" x14ac:dyDescent="0.25">
      <c r="A627" s="917" t="s">
        <v>1384</v>
      </c>
      <c r="B627" s="917"/>
      <c r="C627" s="917"/>
      <c r="D627" s="917"/>
      <c r="E627" s="1527"/>
      <c r="F627" s="2766"/>
      <c r="G627" s="2770"/>
      <c r="H627" s="1526"/>
      <c r="I627" s="1555"/>
      <c r="J627" s="1555"/>
      <c r="K627" s="1555"/>
      <c r="L627" s="1555"/>
      <c r="M627" s="1555"/>
      <c r="N627" s="919"/>
      <c r="O627" s="919"/>
      <c r="P627" s="919"/>
      <c r="R627" s="913" t="b">
        <f t="shared" si="436"/>
        <v>0</v>
      </c>
      <c r="S627" s="917" t="s">
        <v>1267</v>
      </c>
    </row>
    <row r="628" spans="1:19" x14ac:dyDescent="0.25">
      <c r="A628" s="1631" t="s">
        <v>1326</v>
      </c>
      <c r="B628" s="913"/>
      <c r="C628" s="913"/>
      <c r="D628" s="913"/>
      <c r="E628" s="1537"/>
      <c r="F628" s="1538"/>
      <c r="G628" s="1539"/>
      <c r="H628" s="1538">
        <f t="shared" ref="H628:I631" si="489">E628*$D$631</f>
        <v>0</v>
      </c>
      <c r="I628" s="1538">
        <f t="shared" si="489"/>
        <v>0</v>
      </c>
      <c r="J628" s="1539">
        <f>+H628+I628</f>
        <v>0</v>
      </c>
      <c r="K628" s="1537">
        <f t="shared" ref="K628:L631" si="490">+E628*$C$631</f>
        <v>0</v>
      </c>
      <c r="L628" s="1538">
        <f t="shared" si="490"/>
        <v>0</v>
      </c>
      <c r="M628" s="1539">
        <f>+K628+L628</f>
        <v>0</v>
      </c>
      <c r="N628" s="942">
        <f t="shared" ref="N628:N631" si="491">+E628-(H628+K628)</f>
        <v>0</v>
      </c>
      <c r="O628" s="943">
        <f t="shared" ref="O628:O631" si="492">+F628-(I628+L628)</f>
        <v>0</v>
      </c>
      <c r="P628" s="944">
        <f t="shared" ref="P628:P631" si="493">+G628-(J628+M628)</f>
        <v>0</v>
      </c>
      <c r="R628" s="913" t="b">
        <f t="shared" si="436"/>
        <v>0</v>
      </c>
      <c r="S628" s="1631" t="s">
        <v>1215</v>
      </c>
    </row>
    <row r="629" spans="1:19" x14ac:dyDescent="0.25">
      <c r="A629" s="913" t="s">
        <v>1327</v>
      </c>
      <c r="B629" s="913"/>
      <c r="C629" s="913"/>
      <c r="D629" s="913"/>
      <c r="E629" s="1537">
        <v>0</v>
      </c>
      <c r="F629" s="1538"/>
      <c r="G629" s="1539">
        <v>0</v>
      </c>
      <c r="H629" s="1538">
        <f t="shared" si="489"/>
        <v>0</v>
      </c>
      <c r="I629" s="1538">
        <f t="shared" si="489"/>
        <v>0</v>
      </c>
      <c r="J629" s="1539">
        <f>+H629+I629</f>
        <v>0</v>
      </c>
      <c r="K629" s="1537">
        <f t="shared" si="490"/>
        <v>0</v>
      </c>
      <c r="L629" s="1538">
        <f t="shared" si="490"/>
        <v>0</v>
      </c>
      <c r="M629" s="1539">
        <f>+K629+L629</f>
        <v>0</v>
      </c>
      <c r="N629" s="942">
        <f t="shared" si="491"/>
        <v>0</v>
      </c>
      <c r="O629" s="943">
        <f t="shared" si="492"/>
        <v>0</v>
      </c>
      <c r="P629" s="944">
        <f t="shared" si="493"/>
        <v>0</v>
      </c>
      <c r="R629" s="913" t="b">
        <f t="shared" si="436"/>
        <v>0</v>
      </c>
      <c r="S629" s="913" t="s">
        <v>536</v>
      </c>
    </row>
    <row r="630" spans="1:19" x14ac:dyDescent="0.25">
      <c r="A630" s="913" t="s">
        <v>1328</v>
      </c>
      <c r="B630" s="913"/>
      <c r="C630" s="913"/>
      <c r="D630" s="913"/>
      <c r="E630" s="1537">
        <v>0</v>
      </c>
      <c r="F630" s="1538"/>
      <c r="G630" s="1539">
        <v>0</v>
      </c>
      <c r="H630" s="1538">
        <f t="shared" si="489"/>
        <v>0</v>
      </c>
      <c r="I630" s="1538">
        <f t="shared" si="489"/>
        <v>0</v>
      </c>
      <c r="J630" s="1539">
        <f>+H630+I630</f>
        <v>0</v>
      </c>
      <c r="K630" s="1537">
        <f t="shared" si="490"/>
        <v>0</v>
      </c>
      <c r="L630" s="1538">
        <f t="shared" si="490"/>
        <v>0</v>
      </c>
      <c r="M630" s="1539">
        <f>+K630+L630</f>
        <v>0</v>
      </c>
      <c r="N630" s="942">
        <f t="shared" si="491"/>
        <v>0</v>
      </c>
      <c r="O630" s="943">
        <f t="shared" si="492"/>
        <v>0</v>
      </c>
      <c r="P630" s="944">
        <f t="shared" si="493"/>
        <v>0</v>
      </c>
      <c r="R630" s="913" t="b">
        <f t="shared" si="436"/>
        <v>0</v>
      </c>
      <c r="S630" s="913" t="s">
        <v>1216</v>
      </c>
    </row>
    <row r="631" spans="1:19" x14ac:dyDescent="0.25">
      <c r="A631" s="3737" t="s">
        <v>1384</v>
      </c>
      <c r="B631" s="2822">
        <v>1</v>
      </c>
      <c r="C631" s="2822">
        <v>0</v>
      </c>
      <c r="D631" s="2822">
        <v>1</v>
      </c>
      <c r="E631" s="2782">
        <v>0</v>
      </c>
      <c r="F631" s="2783"/>
      <c r="G631" s="2944">
        <v>0</v>
      </c>
      <c r="H631" s="1553">
        <f t="shared" si="489"/>
        <v>0</v>
      </c>
      <c r="I631" s="1553">
        <f t="shared" si="489"/>
        <v>0</v>
      </c>
      <c r="J631" s="1554">
        <f>+H631+I631</f>
        <v>0</v>
      </c>
      <c r="K631" s="1552">
        <f t="shared" si="490"/>
        <v>0</v>
      </c>
      <c r="L631" s="1553">
        <f t="shared" si="490"/>
        <v>0</v>
      </c>
      <c r="M631" s="1554">
        <f>+K631+L631</f>
        <v>0</v>
      </c>
      <c r="N631" s="962">
        <f t="shared" si="491"/>
        <v>0</v>
      </c>
      <c r="O631" s="963">
        <f t="shared" si="492"/>
        <v>0</v>
      </c>
      <c r="P631" s="964">
        <f t="shared" si="493"/>
        <v>0</v>
      </c>
      <c r="Q631" s="2785">
        <f>+J631-'17NM_Flex Cost'!H93</f>
        <v>-3838241.7148574591</v>
      </c>
      <c r="R631" s="913" t="b">
        <f t="shared" si="436"/>
        <v>0</v>
      </c>
      <c r="S631" s="2818" t="s">
        <v>1267</v>
      </c>
    </row>
    <row r="632" spans="1:19" x14ac:dyDescent="0.25">
      <c r="A632" s="917" t="s">
        <v>1385</v>
      </c>
      <c r="B632" s="917"/>
      <c r="C632" s="917"/>
      <c r="D632" s="917"/>
      <c r="E632" s="1527"/>
      <c r="F632" s="2766"/>
      <c r="G632" s="2770"/>
      <c r="H632" s="1526"/>
      <c r="I632" s="1555"/>
      <c r="J632" s="1555"/>
      <c r="K632" s="1555"/>
      <c r="L632" s="1555"/>
      <c r="M632" s="1555"/>
      <c r="N632" s="919"/>
      <c r="O632" s="919"/>
      <c r="P632" s="919"/>
      <c r="R632" s="913" t="b">
        <f t="shared" si="436"/>
        <v>0</v>
      </c>
      <c r="S632" s="917" t="s">
        <v>1269</v>
      </c>
    </row>
    <row r="633" spans="1:19" x14ac:dyDescent="0.25">
      <c r="A633" s="913" t="s">
        <v>1327</v>
      </c>
      <c r="B633" s="913"/>
      <c r="C633" s="913"/>
      <c r="D633" s="913"/>
      <c r="E633" s="1537">
        <v>0</v>
      </c>
      <c r="F633" s="1538"/>
      <c r="G633" s="1539">
        <v>0</v>
      </c>
      <c r="H633" s="1538">
        <f t="shared" ref="H633:I635" si="494">E633*$D$635</f>
        <v>0</v>
      </c>
      <c r="I633" s="1538">
        <f t="shared" si="494"/>
        <v>0</v>
      </c>
      <c r="J633" s="1539">
        <f>+H633+I633</f>
        <v>0</v>
      </c>
      <c r="K633" s="1537">
        <f t="shared" ref="K633:L635" si="495">+E633*$C$635</f>
        <v>0</v>
      </c>
      <c r="L633" s="1538">
        <f t="shared" si="495"/>
        <v>0</v>
      </c>
      <c r="M633" s="1539">
        <f>+K633+L633</f>
        <v>0</v>
      </c>
      <c r="N633" s="942">
        <f t="shared" ref="N633:N635" si="496">+E633-(H633+K633)</f>
        <v>0</v>
      </c>
      <c r="O633" s="943">
        <f t="shared" ref="O633:O635" si="497">+F633-(I633+L633)</f>
        <v>0</v>
      </c>
      <c r="P633" s="944">
        <f t="shared" ref="P633:P635" si="498">+G633-(J633+M633)</f>
        <v>0</v>
      </c>
      <c r="R633" s="913" t="b">
        <f t="shared" si="436"/>
        <v>0</v>
      </c>
      <c r="S633" s="913" t="s">
        <v>536</v>
      </c>
    </row>
    <row r="634" spans="1:19" x14ac:dyDescent="0.25">
      <c r="A634" s="913" t="s">
        <v>1328</v>
      </c>
      <c r="B634" s="913"/>
      <c r="C634" s="913"/>
      <c r="D634" s="913"/>
      <c r="E634" s="1537">
        <v>0</v>
      </c>
      <c r="F634" s="1538"/>
      <c r="G634" s="1539">
        <v>0</v>
      </c>
      <c r="H634" s="1538">
        <f t="shared" si="494"/>
        <v>0</v>
      </c>
      <c r="I634" s="1538">
        <f t="shared" si="494"/>
        <v>0</v>
      </c>
      <c r="J634" s="1539">
        <f>+H634+I634</f>
        <v>0</v>
      </c>
      <c r="K634" s="1537">
        <f t="shared" si="495"/>
        <v>0</v>
      </c>
      <c r="L634" s="1538">
        <f t="shared" si="495"/>
        <v>0</v>
      </c>
      <c r="M634" s="1539">
        <f>+K634+L634</f>
        <v>0</v>
      </c>
      <c r="N634" s="942">
        <f t="shared" si="496"/>
        <v>0</v>
      </c>
      <c r="O634" s="943">
        <f t="shared" si="497"/>
        <v>0</v>
      </c>
      <c r="P634" s="944">
        <f t="shared" si="498"/>
        <v>0</v>
      </c>
      <c r="R634" s="913" t="b">
        <f t="shared" si="436"/>
        <v>0</v>
      </c>
      <c r="S634" s="913" t="s">
        <v>1216</v>
      </c>
    </row>
    <row r="635" spans="1:19" x14ac:dyDescent="0.25">
      <c r="A635" s="3737" t="s">
        <v>1385</v>
      </c>
      <c r="B635" s="2822">
        <v>1</v>
      </c>
      <c r="C635" s="2822">
        <v>0</v>
      </c>
      <c r="D635" s="2822">
        <v>1</v>
      </c>
      <c r="E635" s="2782">
        <v>0</v>
      </c>
      <c r="F635" s="2783"/>
      <c r="G635" s="2944">
        <v>0</v>
      </c>
      <c r="H635" s="1553">
        <f t="shared" si="494"/>
        <v>0</v>
      </c>
      <c r="I635" s="1553">
        <f t="shared" si="494"/>
        <v>0</v>
      </c>
      <c r="J635" s="1554">
        <f>+H635+I635</f>
        <v>0</v>
      </c>
      <c r="K635" s="1552">
        <f t="shared" si="495"/>
        <v>0</v>
      </c>
      <c r="L635" s="1553">
        <f t="shared" si="495"/>
        <v>0</v>
      </c>
      <c r="M635" s="1554">
        <f>+K635+L635</f>
        <v>0</v>
      </c>
      <c r="N635" s="962">
        <f t="shared" si="496"/>
        <v>0</v>
      </c>
      <c r="O635" s="963">
        <f t="shared" si="497"/>
        <v>0</v>
      </c>
      <c r="P635" s="964">
        <f t="shared" si="498"/>
        <v>0</v>
      </c>
      <c r="Q635" s="2785">
        <f>+J635-'17NM_Flex Cost'!H97</f>
        <v>-381275.22645866231</v>
      </c>
      <c r="R635" s="913" t="b">
        <f t="shared" si="436"/>
        <v>0</v>
      </c>
      <c r="S635" s="2818" t="s">
        <v>1269</v>
      </c>
    </row>
    <row r="636" spans="1:19" x14ac:dyDescent="0.25">
      <c r="A636" s="917" t="s">
        <v>1386</v>
      </c>
      <c r="B636" s="917"/>
      <c r="C636" s="917"/>
      <c r="D636" s="917"/>
      <c r="E636" s="1527"/>
      <c r="F636" s="2766"/>
      <c r="G636" s="2770"/>
      <c r="H636" s="1526"/>
      <c r="I636" s="1555"/>
      <c r="J636" s="1555"/>
      <c r="K636" s="1555"/>
      <c r="L636" s="1555"/>
      <c r="M636" s="1555"/>
      <c r="N636" s="919"/>
      <c r="O636" s="919"/>
      <c r="P636" s="919"/>
      <c r="R636" s="913" t="b">
        <f t="shared" si="436"/>
        <v>0</v>
      </c>
      <c r="S636" s="917" t="s">
        <v>1271</v>
      </c>
    </row>
    <row r="637" spans="1:19" x14ac:dyDescent="0.25">
      <c r="A637" s="913" t="s">
        <v>1325</v>
      </c>
      <c r="B637" s="913"/>
      <c r="C637" s="913"/>
      <c r="D637" s="913"/>
      <c r="E637" s="1537"/>
      <c r="F637" s="1538"/>
      <c r="G637" s="1539"/>
      <c r="H637" s="1538">
        <f t="shared" ref="H637:I641" si="499">E637*$D$641</f>
        <v>0</v>
      </c>
      <c r="I637" s="1538">
        <f t="shared" si="499"/>
        <v>0</v>
      </c>
      <c r="J637" s="1539">
        <f>+H637+I637</f>
        <v>0</v>
      </c>
      <c r="K637" s="1537">
        <f t="shared" ref="K637:L641" si="500">+E637*$C$641</f>
        <v>0</v>
      </c>
      <c r="L637" s="1538">
        <f t="shared" si="500"/>
        <v>0</v>
      </c>
      <c r="M637" s="1539">
        <f>+K637+L637</f>
        <v>0</v>
      </c>
      <c r="N637" s="942">
        <f t="shared" ref="N637:N641" si="501">+E637-(H637+K637)</f>
        <v>0</v>
      </c>
      <c r="O637" s="943">
        <f t="shared" ref="O637:O641" si="502">+F637-(I637+L637)</f>
        <v>0</v>
      </c>
      <c r="P637" s="994">
        <f t="shared" ref="P637:P641" si="503">+G637-(J637+M637)</f>
        <v>0</v>
      </c>
      <c r="R637" s="913" t="b">
        <f t="shared" si="436"/>
        <v>0</v>
      </c>
      <c r="S637" s="913" t="s">
        <v>1214</v>
      </c>
    </row>
    <row r="638" spans="1:19" x14ac:dyDescent="0.25">
      <c r="A638" s="913" t="s">
        <v>1326</v>
      </c>
      <c r="B638" s="913"/>
      <c r="C638" s="913"/>
      <c r="D638" s="913"/>
      <c r="E638" s="1537"/>
      <c r="F638" s="1538"/>
      <c r="G638" s="1539"/>
      <c r="H638" s="1538">
        <f t="shared" si="499"/>
        <v>0</v>
      </c>
      <c r="I638" s="1538">
        <f t="shared" si="499"/>
        <v>0</v>
      </c>
      <c r="J638" s="1539">
        <f>+H638+I638</f>
        <v>0</v>
      </c>
      <c r="K638" s="1537">
        <f t="shared" si="500"/>
        <v>0</v>
      </c>
      <c r="L638" s="1538">
        <f t="shared" si="500"/>
        <v>0</v>
      </c>
      <c r="M638" s="1539">
        <f>+K638+L638</f>
        <v>0</v>
      </c>
      <c r="N638" s="942">
        <f t="shared" si="501"/>
        <v>0</v>
      </c>
      <c r="O638" s="943">
        <f t="shared" si="502"/>
        <v>0</v>
      </c>
      <c r="P638" s="944">
        <f t="shared" si="503"/>
        <v>0</v>
      </c>
      <c r="R638" s="913" t="b">
        <f t="shared" si="436"/>
        <v>0</v>
      </c>
      <c r="S638" s="913" t="s">
        <v>1215</v>
      </c>
    </row>
    <row r="639" spans="1:19" x14ac:dyDescent="0.25">
      <c r="A639" s="913" t="s">
        <v>1327</v>
      </c>
      <c r="B639" s="913"/>
      <c r="C639" s="913"/>
      <c r="D639" s="913"/>
      <c r="E639" s="1537">
        <v>0</v>
      </c>
      <c r="F639" s="1538"/>
      <c r="G639" s="1539">
        <v>0</v>
      </c>
      <c r="H639" s="1538">
        <f t="shared" si="499"/>
        <v>0</v>
      </c>
      <c r="I639" s="1538">
        <f t="shared" si="499"/>
        <v>0</v>
      </c>
      <c r="J639" s="1539">
        <f>+H639+I639</f>
        <v>0</v>
      </c>
      <c r="K639" s="1537">
        <f t="shared" si="500"/>
        <v>0</v>
      </c>
      <c r="L639" s="1538">
        <f t="shared" si="500"/>
        <v>0</v>
      </c>
      <c r="M639" s="1539">
        <f>+K639+L639</f>
        <v>0</v>
      </c>
      <c r="N639" s="942">
        <f t="shared" si="501"/>
        <v>0</v>
      </c>
      <c r="O639" s="943">
        <f t="shared" si="502"/>
        <v>0</v>
      </c>
      <c r="P639" s="944">
        <f t="shared" si="503"/>
        <v>0</v>
      </c>
      <c r="R639" s="913" t="b">
        <f t="shared" si="436"/>
        <v>0</v>
      </c>
      <c r="S639" s="913" t="s">
        <v>536</v>
      </c>
    </row>
    <row r="640" spans="1:19" x14ac:dyDescent="0.25">
      <c r="A640" s="913" t="s">
        <v>1328</v>
      </c>
      <c r="B640" s="913"/>
      <c r="C640" s="913"/>
      <c r="D640" s="913"/>
      <c r="E640" s="1537">
        <v>0</v>
      </c>
      <c r="F640" s="1538"/>
      <c r="G640" s="1539">
        <v>0</v>
      </c>
      <c r="H640" s="1538">
        <f t="shared" si="499"/>
        <v>0</v>
      </c>
      <c r="I640" s="1538">
        <f t="shared" si="499"/>
        <v>0</v>
      </c>
      <c r="J640" s="1539">
        <f>+H640+I640</f>
        <v>0</v>
      </c>
      <c r="K640" s="1537">
        <f t="shared" si="500"/>
        <v>0</v>
      </c>
      <c r="L640" s="1538">
        <f t="shared" si="500"/>
        <v>0</v>
      </c>
      <c r="M640" s="1539">
        <f>+K640+L640</f>
        <v>0</v>
      </c>
      <c r="N640" s="942">
        <f t="shared" si="501"/>
        <v>0</v>
      </c>
      <c r="O640" s="943">
        <f t="shared" si="502"/>
        <v>0</v>
      </c>
      <c r="P640" s="944">
        <f t="shared" si="503"/>
        <v>0</v>
      </c>
      <c r="R640" s="913" t="b">
        <f t="shared" si="436"/>
        <v>0</v>
      </c>
      <c r="S640" s="913" t="s">
        <v>1216</v>
      </c>
    </row>
    <row r="641" spans="1:19" x14ac:dyDescent="0.25">
      <c r="A641" s="3737" t="s">
        <v>1386</v>
      </c>
      <c r="B641" s="2821">
        <v>1</v>
      </c>
      <c r="C641" s="2821">
        <v>0</v>
      </c>
      <c r="D641" s="2821">
        <v>1</v>
      </c>
      <c r="E641" s="2782">
        <v>0</v>
      </c>
      <c r="F641" s="2783"/>
      <c r="G641" s="2784">
        <v>0</v>
      </c>
      <c r="H641" s="1553">
        <f t="shared" si="499"/>
        <v>0</v>
      </c>
      <c r="I641" s="1553">
        <f t="shared" si="499"/>
        <v>0</v>
      </c>
      <c r="J641" s="1554">
        <f>+H641+I641</f>
        <v>0</v>
      </c>
      <c r="K641" s="1552">
        <f t="shared" si="500"/>
        <v>0</v>
      </c>
      <c r="L641" s="1553">
        <f t="shared" si="500"/>
        <v>0</v>
      </c>
      <c r="M641" s="1554">
        <f>+K641+L641</f>
        <v>0</v>
      </c>
      <c r="N641" s="962">
        <f t="shared" si="501"/>
        <v>0</v>
      </c>
      <c r="O641" s="963">
        <f t="shared" si="502"/>
        <v>0</v>
      </c>
      <c r="P641" s="964">
        <f t="shared" si="503"/>
        <v>0</v>
      </c>
      <c r="Q641" s="2785">
        <f>+J641-'17NM_Flex Cost'!H103</f>
        <v>169.05</v>
      </c>
      <c r="R641" s="913" t="b">
        <f t="shared" si="436"/>
        <v>0</v>
      </c>
      <c r="S641" s="2818" t="s">
        <v>1271</v>
      </c>
    </row>
    <row r="642" spans="1:19" x14ac:dyDescent="0.25">
      <c r="A642" s="917" t="s">
        <v>1387</v>
      </c>
      <c r="B642" s="917"/>
      <c r="C642" s="917"/>
      <c r="D642" s="917"/>
      <c r="E642" s="1527"/>
      <c r="F642" s="2766"/>
      <c r="G642" s="2770"/>
      <c r="H642" s="1526"/>
      <c r="I642" s="1555"/>
      <c r="J642" s="1555"/>
      <c r="K642" s="1555"/>
      <c r="L642" s="1555"/>
      <c r="M642" s="1555"/>
      <c r="N642" s="919"/>
      <c r="O642" s="919"/>
      <c r="P642" s="919"/>
      <c r="R642" s="913" t="b">
        <f t="shared" si="436"/>
        <v>0</v>
      </c>
      <c r="S642" s="917" t="s">
        <v>1273</v>
      </c>
    </row>
    <row r="643" spans="1:19" x14ac:dyDescent="0.25">
      <c r="A643" s="913" t="s">
        <v>1325</v>
      </c>
      <c r="B643" s="913"/>
      <c r="C643" s="913"/>
      <c r="D643" s="913"/>
      <c r="E643" s="1537"/>
      <c r="F643" s="1538">
        <v>71194.62</v>
      </c>
      <c r="G643" s="1539">
        <v>71194.62</v>
      </c>
      <c r="H643" s="1538">
        <f t="shared" ref="H643:I647" si="504">E643*$D$647</f>
        <v>0</v>
      </c>
      <c r="I643" s="1538">
        <f t="shared" si="504"/>
        <v>71194.62</v>
      </c>
      <c r="J643" s="1539">
        <f>+H643+I643</f>
        <v>71194.62</v>
      </c>
      <c r="K643" s="1537">
        <f t="shared" ref="K643:L647" si="505">+E643*$C$647</f>
        <v>0</v>
      </c>
      <c r="L643" s="1538">
        <f t="shared" si="505"/>
        <v>0</v>
      </c>
      <c r="M643" s="1539">
        <f>+K643+L643</f>
        <v>0</v>
      </c>
      <c r="N643" s="942">
        <f t="shared" ref="N643:N647" si="506">+E643-(H643+K643)</f>
        <v>0</v>
      </c>
      <c r="O643" s="943">
        <f t="shared" ref="O643:O647" si="507">+F643-(I643+L643)</f>
        <v>0</v>
      </c>
      <c r="P643" s="994">
        <f t="shared" ref="P643:P647" si="508">+G643-(J643+M643)</f>
        <v>0</v>
      </c>
      <c r="R643" s="913" t="b">
        <f t="shared" si="436"/>
        <v>0</v>
      </c>
      <c r="S643" s="913" t="s">
        <v>1214</v>
      </c>
    </row>
    <row r="644" spans="1:19" x14ac:dyDescent="0.25">
      <c r="A644" s="913" t="s">
        <v>1326</v>
      </c>
      <c r="B644" s="913"/>
      <c r="C644" s="913"/>
      <c r="D644" s="913"/>
      <c r="E644" s="1537"/>
      <c r="F644" s="1538">
        <v>197.75</v>
      </c>
      <c r="G644" s="1539">
        <v>197.75</v>
      </c>
      <c r="H644" s="1538">
        <f t="shared" si="504"/>
        <v>0</v>
      </c>
      <c r="I644" s="1538">
        <f t="shared" si="504"/>
        <v>197.75</v>
      </c>
      <c r="J644" s="1539">
        <f>+H644+I644</f>
        <v>197.75</v>
      </c>
      <c r="K644" s="1537">
        <f t="shared" si="505"/>
        <v>0</v>
      </c>
      <c r="L644" s="1538">
        <f t="shared" si="505"/>
        <v>0</v>
      </c>
      <c r="M644" s="1539">
        <f>+K644+L644</f>
        <v>0</v>
      </c>
      <c r="N644" s="942">
        <f t="shared" si="506"/>
        <v>0</v>
      </c>
      <c r="O644" s="943">
        <f t="shared" si="507"/>
        <v>0</v>
      </c>
      <c r="P644" s="944">
        <f t="shared" si="508"/>
        <v>0</v>
      </c>
      <c r="R644" s="913" t="b">
        <f t="shared" si="436"/>
        <v>0</v>
      </c>
      <c r="S644" s="913" t="s">
        <v>1215</v>
      </c>
    </row>
    <row r="645" spans="1:19" x14ac:dyDescent="0.25">
      <c r="A645" s="913" t="s">
        <v>1327</v>
      </c>
      <c r="B645" s="913"/>
      <c r="C645" s="913"/>
      <c r="D645" s="913"/>
      <c r="E645" s="1537">
        <v>4974.43</v>
      </c>
      <c r="F645" s="1538"/>
      <c r="G645" s="1539">
        <v>4974.43</v>
      </c>
      <c r="H645" s="1538">
        <f t="shared" si="504"/>
        <v>4974.43</v>
      </c>
      <c r="I645" s="1538">
        <f t="shared" si="504"/>
        <v>0</v>
      </c>
      <c r="J645" s="1539">
        <f>+H645+I645</f>
        <v>4974.43</v>
      </c>
      <c r="K645" s="1537">
        <f t="shared" si="505"/>
        <v>0</v>
      </c>
      <c r="L645" s="1538">
        <f t="shared" si="505"/>
        <v>0</v>
      </c>
      <c r="M645" s="1539">
        <f>+K645+L645</f>
        <v>0</v>
      </c>
      <c r="N645" s="942">
        <f t="shared" si="506"/>
        <v>0</v>
      </c>
      <c r="O645" s="943">
        <f t="shared" si="507"/>
        <v>0</v>
      </c>
      <c r="P645" s="944">
        <f t="shared" si="508"/>
        <v>0</v>
      </c>
      <c r="R645" s="913" t="b">
        <f t="shared" si="436"/>
        <v>0</v>
      </c>
      <c r="S645" s="913" t="s">
        <v>536</v>
      </c>
    </row>
    <row r="646" spans="1:19" x14ac:dyDescent="0.25">
      <c r="A646" s="913" t="s">
        <v>1328</v>
      </c>
      <c r="B646" s="913"/>
      <c r="C646" s="913"/>
      <c r="D646" s="913"/>
      <c r="E646" s="1537">
        <v>10787.08</v>
      </c>
      <c r="F646" s="1538"/>
      <c r="G646" s="1539">
        <v>10787.08</v>
      </c>
      <c r="H646" s="1538">
        <f t="shared" si="504"/>
        <v>10787.08</v>
      </c>
      <c r="I646" s="1538">
        <f t="shared" si="504"/>
        <v>0</v>
      </c>
      <c r="J646" s="1539">
        <f>+H646+I646</f>
        <v>10787.08</v>
      </c>
      <c r="K646" s="1537">
        <f t="shared" si="505"/>
        <v>0</v>
      </c>
      <c r="L646" s="1538">
        <f t="shared" si="505"/>
        <v>0</v>
      </c>
      <c r="M646" s="1539">
        <f>+K646+L646</f>
        <v>0</v>
      </c>
      <c r="N646" s="942">
        <f t="shared" si="506"/>
        <v>0</v>
      </c>
      <c r="O646" s="943">
        <f t="shared" si="507"/>
        <v>0</v>
      </c>
      <c r="P646" s="944">
        <f t="shared" si="508"/>
        <v>0</v>
      </c>
      <c r="R646" s="913" t="b">
        <f t="shared" si="436"/>
        <v>0</v>
      </c>
      <c r="S646" s="913" t="s">
        <v>1216</v>
      </c>
    </row>
    <row r="647" spans="1:19" x14ac:dyDescent="0.25">
      <c r="A647" s="3737" t="s">
        <v>1387</v>
      </c>
      <c r="B647" s="2821">
        <v>1</v>
      </c>
      <c r="C647" s="2821">
        <v>0</v>
      </c>
      <c r="D647" s="2821">
        <v>1</v>
      </c>
      <c r="E647" s="2782">
        <v>15761.51</v>
      </c>
      <c r="F647" s="2783">
        <v>71392.37</v>
      </c>
      <c r="G647" s="2944">
        <v>87153.87999999999</v>
      </c>
      <c r="H647" s="1553">
        <f t="shared" si="504"/>
        <v>15761.51</v>
      </c>
      <c r="I647" s="1553">
        <f t="shared" si="504"/>
        <v>71392.37</v>
      </c>
      <c r="J647" s="1554">
        <f>+H647+I647</f>
        <v>87153.87999999999</v>
      </c>
      <c r="K647" s="1552">
        <f t="shared" si="505"/>
        <v>0</v>
      </c>
      <c r="L647" s="1553">
        <f t="shared" si="505"/>
        <v>0</v>
      </c>
      <c r="M647" s="1554">
        <f>+K647+L647</f>
        <v>0</v>
      </c>
      <c r="N647" s="962">
        <f t="shared" si="506"/>
        <v>0</v>
      </c>
      <c r="O647" s="963">
        <f t="shared" si="507"/>
        <v>0</v>
      </c>
      <c r="P647" s="964">
        <f t="shared" si="508"/>
        <v>0</v>
      </c>
      <c r="Q647" s="2785">
        <f>+J647-'17NM_Flex Cost'!H109</f>
        <v>-1004278.797246226</v>
      </c>
      <c r="R647" s="913" t="b">
        <f t="shared" si="436"/>
        <v>0</v>
      </c>
      <c r="S647" s="2818" t="s">
        <v>1273</v>
      </c>
    </row>
    <row r="648" spans="1:19" x14ac:dyDescent="0.25">
      <c r="A648" s="917" t="s">
        <v>1388</v>
      </c>
      <c r="B648" s="917"/>
      <c r="C648" s="917"/>
      <c r="D648" s="917"/>
      <c r="E648" s="1527"/>
      <c r="F648" s="2766"/>
      <c r="G648" s="2770"/>
      <c r="H648" s="1526"/>
      <c r="I648" s="1555"/>
      <c r="J648" s="1555"/>
      <c r="K648" s="1555"/>
      <c r="L648" s="1555"/>
      <c r="M648" s="1555"/>
      <c r="N648" s="919"/>
      <c r="O648" s="919"/>
      <c r="P648" s="919"/>
      <c r="Q648" s="1370"/>
      <c r="R648" s="913" t="b">
        <f t="shared" si="436"/>
        <v>0</v>
      </c>
      <c r="S648" s="917" t="s">
        <v>1275</v>
      </c>
    </row>
    <row r="649" spans="1:19" x14ac:dyDescent="0.25">
      <c r="A649" s="913" t="s">
        <v>1325</v>
      </c>
      <c r="B649" s="913"/>
      <c r="C649" s="913"/>
      <c r="D649" s="913"/>
      <c r="E649" s="1537"/>
      <c r="F649" s="1538">
        <v>0</v>
      </c>
      <c r="G649" s="1539">
        <v>0</v>
      </c>
      <c r="H649" s="1538">
        <f t="shared" ref="H649:I653" si="509">E649*$D$653</f>
        <v>0</v>
      </c>
      <c r="I649" s="1538">
        <f t="shared" si="509"/>
        <v>0</v>
      </c>
      <c r="J649" s="1539">
        <f>+H649+I649</f>
        <v>0</v>
      </c>
      <c r="K649" s="1537">
        <f t="shared" ref="K649:L653" si="510">+E649*$C$653</f>
        <v>0</v>
      </c>
      <c r="L649" s="1538">
        <f t="shared" si="510"/>
        <v>0</v>
      </c>
      <c r="M649" s="1539">
        <f>+K649+L649</f>
        <v>0</v>
      </c>
      <c r="N649" s="942">
        <f t="shared" ref="N649:N653" si="511">+E649-(H649+K649)</f>
        <v>0</v>
      </c>
      <c r="O649" s="943">
        <f t="shared" ref="O649:O653" si="512">+F649-(I649+L649)</f>
        <v>0</v>
      </c>
      <c r="P649" s="994">
        <f t="shared" ref="P649:P653" si="513">+G649-(J649+M649)</f>
        <v>0</v>
      </c>
      <c r="R649" s="913" t="b">
        <f t="shared" si="436"/>
        <v>0</v>
      </c>
      <c r="S649" s="913" t="s">
        <v>1214</v>
      </c>
    </row>
    <row r="650" spans="1:19" x14ac:dyDescent="0.25">
      <c r="A650" s="913" t="s">
        <v>1326</v>
      </c>
      <c r="B650" s="913"/>
      <c r="C650" s="913"/>
      <c r="D650" s="913"/>
      <c r="E650" s="1537"/>
      <c r="F650" s="1538">
        <v>209.36</v>
      </c>
      <c r="G650" s="1539">
        <v>209.36</v>
      </c>
      <c r="H650" s="1538">
        <f t="shared" si="509"/>
        <v>0</v>
      </c>
      <c r="I650" s="1538">
        <f t="shared" si="509"/>
        <v>209.36</v>
      </c>
      <c r="J650" s="1539">
        <f>+H650+I650</f>
        <v>209.36</v>
      </c>
      <c r="K650" s="1537">
        <f t="shared" si="510"/>
        <v>0</v>
      </c>
      <c r="L650" s="1538">
        <f t="shared" si="510"/>
        <v>0</v>
      </c>
      <c r="M650" s="1539">
        <f>+K650+L650</f>
        <v>0</v>
      </c>
      <c r="N650" s="942">
        <f t="shared" si="511"/>
        <v>0</v>
      </c>
      <c r="O650" s="943">
        <f t="shared" si="512"/>
        <v>0</v>
      </c>
      <c r="P650" s="944">
        <f t="shared" si="513"/>
        <v>0</v>
      </c>
      <c r="R650" s="913" t="b">
        <f t="shared" ref="R650:R683" si="514">A650=S650</f>
        <v>0</v>
      </c>
      <c r="S650" s="913" t="s">
        <v>1215</v>
      </c>
    </row>
    <row r="651" spans="1:19" x14ac:dyDescent="0.25">
      <c r="A651" s="913" t="s">
        <v>1327</v>
      </c>
      <c r="B651" s="913"/>
      <c r="C651" s="913"/>
      <c r="D651" s="913"/>
      <c r="E651" s="1537">
        <v>49.96</v>
      </c>
      <c r="F651" s="1538"/>
      <c r="G651" s="1539">
        <v>49.96</v>
      </c>
      <c r="H651" s="1538">
        <f t="shared" si="509"/>
        <v>49.96</v>
      </c>
      <c r="I651" s="1538">
        <f t="shared" si="509"/>
        <v>0</v>
      </c>
      <c r="J651" s="1539">
        <f>+H651+I651</f>
        <v>49.96</v>
      </c>
      <c r="K651" s="1537">
        <f t="shared" si="510"/>
        <v>0</v>
      </c>
      <c r="L651" s="1538">
        <f t="shared" si="510"/>
        <v>0</v>
      </c>
      <c r="M651" s="1539">
        <f>+K651+L651</f>
        <v>0</v>
      </c>
      <c r="N651" s="942">
        <f t="shared" si="511"/>
        <v>0</v>
      </c>
      <c r="O651" s="943">
        <f t="shared" si="512"/>
        <v>0</v>
      </c>
      <c r="P651" s="944">
        <f t="shared" si="513"/>
        <v>0</v>
      </c>
      <c r="R651" s="913" t="b">
        <f t="shared" si="514"/>
        <v>0</v>
      </c>
      <c r="S651" s="913" t="s">
        <v>536</v>
      </c>
    </row>
    <row r="652" spans="1:19" x14ac:dyDescent="0.25">
      <c r="A652" s="913" t="s">
        <v>1328</v>
      </c>
      <c r="B652" s="913"/>
      <c r="C652" s="913"/>
      <c r="D652" s="913"/>
      <c r="E652" s="1537">
        <v>283.55</v>
      </c>
      <c r="F652" s="1538"/>
      <c r="G652" s="1539">
        <v>283.55</v>
      </c>
      <c r="H652" s="1538">
        <f t="shared" si="509"/>
        <v>283.55</v>
      </c>
      <c r="I652" s="1538">
        <f t="shared" si="509"/>
        <v>0</v>
      </c>
      <c r="J652" s="1539">
        <f>+H652+I652</f>
        <v>283.55</v>
      </c>
      <c r="K652" s="1537">
        <f t="shared" si="510"/>
        <v>0</v>
      </c>
      <c r="L652" s="1538">
        <f t="shared" si="510"/>
        <v>0</v>
      </c>
      <c r="M652" s="1539">
        <f>+K652+L652</f>
        <v>0</v>
      </c>
      <c r="N652" s="942">
        <f t="shared" si="511"/>
        <v>0</v>
      </c>
      <c r="O652" s="943">
        <f t="shared" si="512"/>
        <v>0</v>
      </c>
      <c r="P652" s="944">
        <f t="shared" si="513"/>
        <v>0</v>
      </c>
      <c r="R652" s="913" t="b">
        <f t="shared" si="514"/>
        <v>0</v>
      </c>
      <c r="S652" s="913" t="s">
        <v>1216</v>
      </c>
    </row>
    <row r="653" spans="1:19" x14ac:dyDescent="0.25">
      <c r="A653" s="3737" t="s">
        <v>1388</v>
      </c>
      <c r="B653" s="2821">
        <v>1</v>
      </c>
      <c r="C653" s="2821">
        <v>0</v>
      </c>
      <c r="D653" s="2821">
        <v>1</v>
      </c>
      <c r="E653" s="2782">
        <v>333.51</v>
      </c>
      <c r="F653" s="2783">
        <v>209.36</v>
      </c>
      <c r="G653" s="2944">
        <v>542.87</v>
      </c>
      <c r="H653" s="1553">
        <f t="shared" si="509"/>
        <v>333.51</v>
      </c>
      <c r="I653" s="1553">
        <f t="shared" si="509"/>
        <v>209.36</v>
      </c>
      <c r="J653" s="1554">
        <f>+H653+I653</f>
        <v>542.87</v>
      </c>
      <c r="K653" s="1552">
        <f t="shared" si="510"/>
        <v>0</v>
      </c>
      <c r="L653" s="1553">
        <f t="shared" si="510"/>
        <v>0</v>
      </c>
      <c r="M653" s="1554">
        <f>+K653+L653</f>
        <v>0</v>
      </c>
      <c r="N653" s="962">
        <f t="shared" si="511"/>
        <v>0</v>
      </c>
      <c r="O653" s="963">
        <f t="shared" si="512"/>
        <v>0</v>
      </c>
      <c r="P653" s="964">
        <f t="shared" si="513"/>
        <v>0</v>
      </c>
      <c r="Q653" s="2785">
        <f>+J653-'17NM_Flex Cost'!H116</f>
        <v>542.87</v>
      </c>
      <c r="R653" s="913" t="b">
        <f t="shared" si="514"/>
        <v>0</v>
      </c>
      <c r="S653" s="2818" t="s">
        <v>1275</v>
      </c>
    </row>
    <row r="654" spans="1:19" x14ac:dyDescent="0.25">
      <c r="A654" s="1630" t="s">
        <v>1389</v>
      </c>
      <c r="B654" s="998"/>
      <c r="C654" s="999"/>
      <c r="D654" s="999"/>
      <c r="E654" s="1527"/>
      <c r="F654" s="2766"/>
      <c r="G654" s="2770"/>
      <c r="H654" s="2766"/>
      <c r="I654" s="1528"/>
      <c r="J654" s="1529"/>
      <c r="K654" s="1530"/>
      <c r="L654" s="1528"/>
      <c r="M654" s="1529"/>
      <c r="N654" s="971"/>
      <c r="O654" s="934"/>
      <c r="P654" s="935"/>
      <c r="R654" s="913" t="b">
        <f t="shared" si="514"/>
        <v>0</v>
      </c>
      <c r="S654" s="1630" t="s">
        <v>1566</v>
      </c>
    </row>
    <row r="655" spans="1:19" x14ac:dyDescent="0.25">
      <c r="A655" s="1631" t="s">
        <v>1325</v>
      </c>
      <c r="B655" s="975"/>
      <c r="C655" s="952"/>
      <c r="D655" s="952"/>
      <c r="E655" s="1537"/>
      <c r="F655" s="1538">
        <v>2146652.71</v>
      </c>
      <c r="G655" s="1539">
        <v>2146652.71</v>
      </c>
      <c r="H655" s="1538">
        <f t="shared" ref="H655:I659" si="515">E655*$D$659</f>
        <v>0</v>
      </c>
      <c r="I655" s="1538">
        <f t="shared" si="515"/>
        <v>498516.17019579996</v>
      </c>
      <c r="J655" s="1539">
        <f>+H655+I655</f>
        <v>498516.17019579996</v>
      </c>
      <c r="K655" s="1537">
        <f t="shared" ref="K655:L659" si="516">+E655*$C$659</f>
        <v>0</v>
      </c>
      <c r="L655" s="1538">
        <f t="shared" si="516"/>
        <v>1648136.5398041999</v>
      </c>
      <c r="M655" s="1539">
        <f>+K655+L655</f>
        <v>1648136.5398041999</v>
      </c>
      <c r="N655" s="942">
        <f t="shared" ref="N655:N659" si="517">+E655-(H655+K655)</f>
        <v>0</v>
      </c>
      <c r="O655" s="943">
        <f t="shared" ref="O655:O659" si="518">+F655-(I655+L655)</f>
        <v>0</v>
      </c>
      <c r="P655" s="994">
        <f t="shared" ref="P655:P659" si="519">+G655-(J655+M655)</f>
        <v>0</v>
      </c>
      <c r="R655" s="913" t="b">
        <f t="shared" si="514"/>
        <v>0</v>
      </c>
      <c r="S655" s="1631" t="s">
        <v>1214</v>
      </c>
    </row>
    <row r="656" spans="1:19" x14ac:dyDescent="0.25">
      <c r="A656" s="1631" t="s">
        <v>1326</v>
      </c>
      <c r="B656" s="975"/>
      <c r="C656" s="952"/>
      <c r="D656" s="952"/>
      <c r="E656" s="1537"/>
      <c r="F656" s="1538">
        <v>124774.63</v>
      </c>
      <c r="G656" s="1539">
        <v>124774.63</v>
      </c>
      <c r="H656" s="1538">
        <f t="shared" si="515"/>
        <v>0</v>
      </c>
      <c r="I656" s="1538">
        <f t="shared" si="515"/>
        <v>28976.354859560852</v>
      </c>
      <c r="J656" s="1539">
        <f>+H656+I656</f>
        <v>28976.354859560852</v>
      </c>
      <c r="K656" s="1537">
        <f t="shared" si="516"/>
        <v>0</v>
      </c>
      <c r="L656" s="1538">
        <f t="shared" si="516"/>
        <v>95798.27514043916</v>
      </c>
      <c r="M656" s="1539">
        <f>+K656+L656</f>
        <v>95798.27514043916</v>
      </c>
      <c r="N656" s="942">
        <f t="shared" si="517"/>
        <v>0</v>
      </c>
      <c r="O656" s="943">
        <f t="shared" si="518"/>
        <v>0</v>
      </c>
      <c r="P656" s="944">
        <f t="shared" si="519"/>
        <v>0</v>
      </c>
      <c r="R656" s="913" t="b">
        <f t="shared" si="514"/>
        <v>0</v>
      </c>
      <c r="S656" s="1631" t="s">
        <v>1215</v>
      </c>
    </row>
    <row r="657" spans="1:19" x14ac:dyDescent="0.25">
      <c r="A657" s="1631" t="s">
        <v>1327</v>
      </c>
      <c r="B657" s="975"/>
      <c r="C657" s="952"/>
      <c r="D657" s="952"/>
      <c r="E657" s="1537">
        <v>158317.17000000001</v>
      </c>
      <c r="F657" s="1538"/>
      <c r="G657" s="1539">
        <v>158317.17000000001</v>
      </c>
      <c r="H657" s="1538">
        <f t="shared" si="515"/>
        <v>36765.923475641015</v>
      </c>
      <c r="I657" s="1538">
        <f t="shared" si="515"/>
        <v>0</v>
      </c>
      <c r="J657" s="1539">
        <f>+H657+I657</f>
        <v>36765.923475641015</v>
      </c>
      <c r="K657" s="1537">
        <f t="shared" si="516"/>
        <v>121551.246524359</v>
      </c>
      <c r="L657" s="1538">
        <f t="shared" si="516"/>
        <v>0</v>
      </c>
      <c r="M657" s="1539">
        <f>+K657+L657</f>
        <v>121551.246524359</v>
      </c>
      <c r="N657" s="942">
        <f t="shared" si="517"/>
        <v>0</v>
      </c>
      <c r="O657" s="943">
        <f t="shared" si="518"/>
        <v>0</v>
      </c>
      <c r="P657" s="944">
        <f t="shared" si="519"/>
        <v>0</v>
      </c>
      <c r="R657" s="913" t="b">
        <f t="shared" si="514"/>
        <v>0</v>
      </c>
      <c r="S657" s="1631" t="s">
        <v>536</v>
      </c>
    </row>
    <row r="658" spans="1:19" x14ac:dyDescent="0.25">
      <c r="A658" s="1631" t="s">
        <v>1328</v>
      </c>
      <c r="B658" s="975"/>
      <c r="C658" s="952"/>
      <c r="D658" s="952"/>
      <c r="E658" s="1537">
        <v>470440.04</v>
      </c>
      <c r="F658" s="1538"/>
      <c r="G658" s="1539">
        <v>470440.04</v>
      </c>
      <c r="H658" s="1538">
        <f t="shared" si="515"/>
        <v>109250.07382659439</v>
      </c>
      <c r="I658" s="1538">
        <f t="shared" si="515"/>
        <v>0</v>
      </c>
      <c r="J658" s="1539">
        <f>+H658+I658</f>
        <v>109250.07382659439</v>
      </c>
      <c r="K658" s="1537">
        <f t="shared" si="516"/>
        <v>361189.96617340558</v>
      </c>
      <c r="L658" s="1538">
        <f t="shared" si="516"/>
        <v>0</v>
      </c>
      <c r="M658" s="1539">
        <f>+K658+L658</f>
        <v>361189.96617340558</v>
      </c>
      <c r="N658" s="942">
        <f t="shared" si="517"/>
        <v>0</v>
      </c>
      <c r="O658" s="943">
        <f t="shared" si="518"/>
        <v>0</v>
      </c>
      <c r="P658" s="944">
        <f t="shared" si="519"/>
        <v>0</v>
      </c>
      <c r="R658" s="913" t="b">
        <f t="shared" si="514"/>
        <v>0</v>
      </c>
      <c r="S658" s="1631" t="s">
        <v>1216</v>
      </c>
    </row>
    <row r="659" spans="1:19" x14ac:dyDescent="0.25">
      <c r="A659" s="1736" t="s">
        <v>1389</v>
      </c>
      <c r="B659" s="1734">
        <v>1</v>
      </c>
      <c r="C659" s="1735">
        <f>+'xx17revised SUMMARY - other'!N69</f>
        <v>0.76777046055307197</v>
      </c>
      <c r="D659" s="1735">
        <f>+B659-C659</f>
        <v>0.23222953944692803</v>
      </c>
      <c r="E659" s="1540">
        <v>628757.21</v>
      </c>
      <c r="F659" s="1541">
        <v>2271427.34</v>
      </c>
      <c r="G659" s="1542">
        <v>2900184.55</v>
      </c>
      <c r="H659" s="1553">
        <f t="shared" si="515"/>
        <v>146015.9973022354</v>
      </c>
      <c r="I659" s="1553">
        <f t="shared" si="515"/>
        <v>527492.52505536075</v>
      </c>
      <c r="J659" s="1554">
        <f>+H659+I659</f>
        <v>673508.52235759608</v>
      </c>
      <c r="K659" s="1552">
        <f t="shared" si="516"/>
        <v>482741.21269776457</v>
      </c>
      <c r="L659" s="1553">
        <f t="shared" si="516"/>
        <v>1743934.8149446391</v>
      </c>
      <c r="M659" s="1554">
        <f>+K659+L659</f>
        <v>2226676.0276424037</v>
      </c>
      <c r="N659" s="962">
        <f t="shared" si="517"/>
        <v>0</v>
      </c>
      <c r="O659" s="963">
        <f t="shared" si="518"/>
        <v>0</v>
      </c>
      <c r="P659" s="964">
        <f t="shared" si="519"/>
        <v>0</v>
      </c>
      <c r="Q659" s="2785">
        <f>+J659-'17NM_Flex Cost'!H122</f>
        <v>0</v>
      </c>
      <c r="R659" s="913" t="b">
        <f t="shared" si="514"/>
        <v>0</v>
      </c>
      <c r="S659" s="1736" t="s">
        <v>1566</v>
      </c>
    </row>
    <row r="660" spans="1:19" x14ac:dyDescent="0.25">
      <c r="A660" s="917" t="s">
        <v>1390</v>
      </c>
      <c r="B660" s="917"/>
      <c r="C660" s="917"/>
      <c r="D660" s="917"/>
      <c r="E660" s="1527"/>
      <c r="F660" s="2766"/>
      <c r="G660" s="2770"/>
      <c r="H660" s="1526"/>
      <c r="I660" s="1555"/>
      <c r="J660" s="1555"/>
      <c r="K660" s="1555"/>
      <c r="L660" s="1555"/>
      <c r="M660" s="1555"/>
      <c r="N660" s="919"/>
      <c r="O660" s="919"/>
      <c r="P660" s="919"/>
      <c r="R660" s="913" t="b">
        <f t="shared" si="514"/>
        <v>0</v>
      </c>
      <c r="S660" s="917" t="s">
        <v>1256</v>
      </c>
    </row>
    <row r="661" spans="1:19" x14ac:dyDescent="0.25">
      <c r="A661" s="913" t="s">
        <v>1325</v>
      </c>
      <c r="B661" s="913"/>
      <c r="C661" s="913"/>
      <c r="D661" s="913"/>
      <c r="E661" s="1537"/>
      <c r="F661" s="1538">
        <v>5701990.29</v>
      </c>
      <c r="G661" s="1539">
        <v>5701990.29</v>
      </c>
      <c r="H661" s="1538">
        <f t="shared" ref="H661:I665" si="520">E661*$D$665</f>
        <v>0</v>
      </c>
      <c r="I661" s="1538">
        <f t="shared" si="520"/>
        <v>5701990.29</v>
      </c>
      <c r="J661" s="1539">
        <f>+H661+I661</f>
        <v>5701990.29</v>
      </c>
      <c r="K661" s="1537">
        <f t="shared" ref="K661:L665" si="521">+E661*$C$665</f>
        <v>0</v>
      </c>
      <c r="L661" s="1538">
        <f t="shared" si="521"/>
        <v>0</v>
      </c>
      <c r="M661" s="1539">
        <f>+K661+L661</f>
        <v>0</v>
      </c>
      <c r="N661" s="942">
        <f t="shared" ref="N661:N665" si="522">+E661-(H661+K661)</f>
        <v>0</v>
      </c>
      <c r="O661" s="943">
        <f t="shared" ref="O661:O665" si="523">+F661-(I661+L661)</f>
        <v>0</v>
      </c>
      <c r="P661" s="994">
        <f t="shared" ref="P661:P665" si="524">+G661-(J661+M661)</f>
        <v>0</v>
      </c>
      <c r="R661" s="913" t="b">
        <f t="shared" si="514"/>
        <v>0</v>
      </c>
      <c r="S661" s="913" t="s">
        <v>1214</v>
      </c>
    </row>
    <row r="662" spans="1:19" x14ac:dyDescent="0.25">
      <c r="A662" s="913" t="s">
        <v>1326</v>
      </c>
      <c r="B662" s="913"/>
      <c r="C662" s="913"/>
      <c r="D662" s="913"/>
      <c r="E662" s="1537"/>
      <c r="F662" s="1538">
        <v>169334.2</v>
      </c>
      <c r="G662" s="1539">
        <v>169334.2</v>
      </c>
      <c r="H662" s="1538">
        <f t="shared" si="520"/>
        <v>0</v>
      </c>
      <c r="I662" s="1538">
        <f t="shared" si="520"/>
        <v>169334.2</v>
      </c>
      <c r="J662" s="1539">
        <f>+H662+I662</f>
        <v>169334.2</v>
      </c>
      <c r="K662" s="1537">
        <f t="shared" si="521"/>
        <v>0</v>
      </c>
      <c r="L662" s="1538">
        <f t="shared" si="521"/>
        <v>0</v>
      </c>
      <c r="M662" s="1539">
        <f>+K662+L662</f>
        <v>0</v>
      </c>
      <c r="N662" s="942">
        <f t="shared" si="522"/>
        <v>0</v>
      </c>
      <c r="O662" s="943">
        <f t="shared" si="523"/>
        <v>0</v>
      </c>
      <c r="P662" s="944">
        <f t="shared" si="524"/>
        <v>0</v>
      </c>
      <c r="R662" s="913" t="b">
        <f t="shared" si="514"/>
        <v>0</v>
      </c>
      <c r="S662" s="913" t="s">
        <v>1215</v>
      </c>
    </row>
    <row r="663" spans="1:19" x14ac:dyDescent="0.25">
      <c r="A663" s="913" t="s">
        <v>1327</v>
      </c>
      <c r="B663" s="913"/>
      <c r="C663" s="913"/>
      <c r="D663" s="913"/>
      <c r="E663" s="1537">
        <v>651759.22</v>
      </c>
      <c r="F663" s="1538"/>
      <c r="G663" s="1539">
        <v>651759.22</v>
      </c>
      <c r="H663" s="1538">
        <f t="shared" si="520"/>
        <v>651759.22</v>
      </c>
      <c r="I663" s="1538">
        <f t="shared" si="520"/>
        <v>0</v>
      </c>
      <c r="J663" s="1539">
        <f>+H663+I663</f>
        <v>651759.22</v>
      </c>
      <c r="K663" s="1537">
        <f t="shared" si="521"/>
        <v>0</v>
      </c>
      <c r="L663" s="1538">
        <f t="shared" si="521"/>
        <v>0</v>
      </c>
      <c r="M663" s="1539">
        <f>+K663+L663</f>
        <v>0</v>
      </c>
      <c r="N663" s="942">
        <f t="shared" si="522"/>
        <v>0</v>
      </c>
      <c r="O663" s="943">
        <f t="shared" si="523"/>
        <v>0</v>
      </c>
      <c r="P663" s="944">
        <f t="shared" si="524"/>
        <v>0</v>
      </c>
      <c r="R663" s="913" t="b">
        <f t="shared" si="514"/>
        <v>0</v>
      </c>
      <c r="S663" s="913" t="s">
        <v>536</v>
      </c>
    </row>
    <row r="664" spans="1:19" x14ac:dyDescent="0.25">
      <c r="A664" s="913" t="s">
        <v>1328</v>
      </c>
      <c r="B664" s="913"/>
      <c r="C664" s="913"/>
      <c r="D664" s="913"/>
      <c r="E664" s="1537">
        <v>2339971.0299999998</v>
      </c>
      <c r="F664" s="1538">
        <v>132675</v>
      </c>
      <c r="G664" s="1539">
        <v>2472646.0299999998</v>
      </c>
      <c r="H664" s="1538">
        <f t="shared" si="520"/>
        <v>2339971.0299999998</v>
      </c>
      <c r="I664" s="1538">
        <f t="shared" si="520"/>
        <v>132675</v>
      </c>
      <c r="J664" s="1539">
        <f>+H664+I664</f>
        <v>2472646.0299999998</v>
      </c>
      <c r="K664" s="1537">
        <f t="shared" si="521"/>
        <v>0</v>
      </c>
      <c r="L664" s="1538">
        <f t="shared" si="521"/>
        <v>0</v>
      </c>
      <c r="M664" s="1539">
        <f>+K664+L664</f>
        <v>0</v>
      </c>
      <c r="N664" s="942">
        <f t="shared" si="522"/>
        <v>0</v>
      </c>
      <c r="O664" s="943">
        <f t="shared" si="523"/>
        <v>0</v>
      </c>
      <c r="P664" s="944">
        <f t="shared" si="524"/>
        <v>0</v>
      </c>
      <c r="R664" s="913" t="b">
        <f t="shared" si="514"/>
        <v>0</v>
      </c>
      <c r="S664" s="913" t="s">
        <v>1216</v>
      </c>
    </row>
    <row r="665" spans="1:19" x14ac:dyDescent="0.25">
      <c r="A665" s="2818" t="s">
        <v>1390</v>
      </c>
      <c r="B665" s="2821">
        <v>1</v>
      </c>
      <c r="C665" s="2821">
        <v>0</v>
      </c>
      <c r="D665" s="2821">
        <v>1</v>
      </c>
      <c r="E665" s="2782">
        <v>2991730.25</v>
      </c>
      <c r="F665" s="2783">
        <v>6003999.4900000002</v>
      </c>
      <c r="G665" s="2784">
        <v>8995729.7400000002</v>
      </c>
      <c r="H665" s="1553">
        <f t="shared" si="520"/>
        <v>2991730.25</v>
      </c>
      <c r="I665" s="1553">
        <f t="shared" si="520"/>
        <v>6003999.4900000002</v>
      </c>
      <c r="J665" s="1554">
        <f>+H665+I665</f>
        <v>8995729.7400000002</v>
      </c>
      <c r="K665" s="1552">
        <f t="shared" si="521"/>
        <v>0</v>
      </c>
      <c r="L665" s="1553">
        <f t="shared" si="521"/>
        <v>0</v>
      </c>
      <c r="M665" s="1554">
        <f>+K665+L665</f>
        <v>0</v>
      </c>
      <c r="N665" s="962">
        <f t="shared" si="522"/>
        <v>0</v>
      </c>
      <c r="O665" s="963">
        <f t="shared" si="523"/>
        <v>0</v>
      </c>
      <c r="P665" s="964">
        <f t="shared" si="524"/>
        <v>0</v>
      </c>
      <c r="Q665" s="2785">
        <f>+J665-'17NM_Flex Cost'!H128</f>
        <v>8995729.7400000002</v>
      </c>
      <c r="R665" s="913" t="b">
        <f t="shared" si="514"/>
        <v>0</v>
      </c>
      <c r="S665" s="2818" t="s">
        <v>1256</v>
      </c>
    </row>
    <row r="666" spans="1:19" x14ac:dyDescent="0.25">
      <c r="A666" s="917" t="s">
        <v>1391</v>
      </c>
      <c r="B666" s="917"/>
      <c r="C666" s="917"/>
      <c r="D666" s="917"/>
      <c r="E666" s="1527"/>
      <c r="F666" s="2766"/>
      <c r="G666" s="2770"/>
      <c r="H666" s="1526"/>
      <c r="I666" s="1555"/>
      <c r="J666" s="1555"/>
      <c r="K666" s="1555"/>
      <c r="L666" s="1555"/>
      <c r="M666" s="1555"/>
      <c r="N666" s="919"/>
      <c r="O666" s="919"/>
      <c r="P666" s="919"/>
      <c r="R666" s="913" t="b">
        <f t="shared" si="514"/>
        <v>0</v>
      </c>
      <c r="S666" s="917" t="s">
        <v>1258</v>
      </c>
    </row>
    <row r="667" spans="1:19" x14ac:dyDescent="0.25">
      <c r="A667" s="913" t="s">
        <v>1325</v>
      </c>
      <c r="B667" s="913"/>
      <c r="C667" s="913"/>
      <c r="D667" s="913"/>
      <c r="E667" s="1537"/>
      <c r="F667" s="1538">
        <v>874156.05</v>
      </c>
      <c r="G667" s="1539">
        <v>874156.05</v>
      </c>
      <c r="H667" s="1538">
        <f t="shared" ref="H667:I671" si="525">E667*$D$671</f>
        <v>0</v>
      </c>
      <c r="I667" s="1538">
        <f t="shared" si="525"/>
        <v>874156.05</v>
      </c>
      <c r="J667" s="1539">
        <f>+H667+I667</f>
        <v>874156.05</v>
      </c>
      <c r="K667" s="1537">
        <f t="shared" ref="K667:L671" si="526">+E667*$C$671</f>
        <v>0</v>
      </c>
      <c r="L667" s="1538">
        <f t="shared" si="526"/>
        <v>0</v>
      </c>
      <c r="M667" s="1539">
        <f>+K667+L667</f>
        <v>0</v>
      </c>
      <c r="N667" s="942">
        <f t="shared" ref="N667:N671" si="527">+E667-(H667+K667)</f>
        <v>0</v>
      </c>
      <c r="O667" s="943">
        <f t="shared" ref="O667:O671" si="528">+F667-(I667+L667)</f>
        <v>0</v>
      </c>
      <c r="P667" s="994">
        <f t="shared" ref="P667:P671" si="529">+G667-(J667+M667)</f>
        <v>0</v>
      </c>
      <c r="R667" s="913" t="b">
        <f t="shared" si="514"/>
        <v>0</v>
      </c>
      <c r="S667" s="913" t="s">
        <v>1214</v>
      </c>
    </row>
    <row r="668" spans="1:19" x14ac:dyDescent="0.25">
      <c r="A668" s="913" t="s">
        <v>1326</v>
      </c>
      <c r="B668" s="913"/>
      <c r="C668" s="913"/>
      <c r="D668" s="913"/>
      <c r="E668" s="1537"/>
      <c r="F668" s="1538">
        <v>183294.13</v>
      </c>
      <c r="G668" s="1539">
        <v>183294.13</v>
      </c>
      <c r="H668" s="1538">
        <f t="shared" si="525"/>
        <v>0</v>
      </c>
      <c r="I668" s="1538">
        <f t="shared" si="525"/>
        <v>183294.13</v>
      </c>
      <c r="J668" s="1539">
        <f>+H668+I668</f>
        <v>183294.13</v>
      </c>
      <c r="K668" s="1537">
        <f t="shared" si="526"/>
        <v>0</v>
      </c>
      <c r="L668" s="1538">
        <f t="shared" si="526"/>
        <v>0</v>
      </c>
      <c r="M668" s="1539">
        <f>+K668+L668</f>
        <v>0</v>
      </c>
      <c r="N668" s="942">
        <f t="shared" si="527"/>
        <v>0</v>
      </c>
      <c r="O668" s="943">
        <f t="shared" si="528"/>
        <v>0</v>
      </c>
      <c r="P668" s="944">
        <f t="shared" si="529"/>
        <v>0</v>
      </c>
      <c r="R668" s="913" t="b">
        <f t="shared" si="514"/>
        <v>0</v>
      </c>
      <c r="S668" s="913" t="s">
        <v>1215</v>
      </c>
    </row>
    <row r="669" spans="1:19" x14ac:dyDescent="0.25">
      <c r="A669" s="913" t="s">
        <v>1327</v>
      </c>
      <c r="B669" s="913"/>
      <c r="C669" s="913"/>
      <c r="D669" s="913"/>
      <c r="E669" s="1537">
        <v>91536.05</v>
      </c>
      <c r="F669" s="1538"/>
      <c r="G669" s="1539">
        <v>91536.05</v>
      </c>
      <c r="H669" s="1538">
        <f t="shared" si="525"/>
        <v>91536.05</v>
      </c>
      <c r="I669" s="1538">
        <f t="shared" si="525"/>
        <v>0</v>
      </c>
      <c r="J669" s="1539">
        <f>+H669+I669</f>
        <v>91536.05</v>
      </c>
      <c r="K669" s="1537">
        <f t="shared" si="526"/>
        <v>0</v>
      </c>
      <c r="L669" s="1538">
        <f t="shared" si="526"/>
        <v>0</v>
      </c>
      <c r="M669" s="1539">
        <f>+K669+L669</f>
        <v>0</v>
      </c>
      <c r="N669" s="942">
        <f t="shared" si="527"/>
        <v>0</v>
      </c>
      <c r="O669" s="943">
        <f t="shared" si="528"/>
        <v>0</v>
      </c>
      <c r="P669" s="944">
        <f t="shared" si="529"/>
        <v>0</v>
      </c>
      <c r="R669" s="913" t="b">
        <f t="shared" si="514"/>
        <v>0</v>
      </c>
      <c r="S669" s="913" t="s">
        <v>536</v>
      </c>
    </row>
    <row r="670" spans="1:19" x14ac:dyDescent="0.25">
      <c r="A670" s="913" t="s">
        <v>1328</v>
      </c>
      <c r="B670" s="913"/>
      <c r="C670" s="913"/>
      <c r="D670" s="913"/>
      <c r="E670" s="1537">
        <v>248265.34</v>
      </c>
      <c r="F670" s="1538"/>
      <c r="G670" s="1539">
        <v>248265.34</v>
      </c>
      <c r="H670" s="1538">
        <f t="shared" si="525"/>
        <v>248265.34</v>
      </c>
      <c r="I670" s="1538">
        <f t="shared" si="525"/>
        <v>0</v>
      </c>
      <c r="J670" s="1539">
        <f>+H670+I670</f>
        <v>248265.34</v>
      </c>
      <c r="K670" s="1537">
        <f t="shared" si="526"/>
        <v>0</v>
      </c>
      <c r="L670" s="1538">
        <f t="shared" si="526"/>
        <v>0</v>
      </c>
      <c r="M670" s="1539">
        <f>+K670+L670</f>
        <v>0</v>
      </c>
      <c r="N670" s="942">
        <f t="shared" si="527"/>
        <v>0</v>
      </c>
      <c r="O670" s="943">
        <f t="shared" si="528"/>
        <v>0</v>
      </c>
      <c r="P670" s="944">
        <f t="shared" si="529"/>
        <v>0</v>
      </c>
      <c r="R670" s="913" t="b">
        <f t="shared" si="514"/>
        <v>0</v>
      </c>
      <c r="S670" s="913" t="s">
        <v>1216</v>
      </c>
    </row>
    <row r="671" spans="1:19" x14ac:dyDescent="0.25">
      <c r="A671" s="2818" t="s">
        <v>1391</v>
      </c>
      <c r="B671" s="2821">
        <v>1</v>
      </c>
      <c r="C671" s="2821">
        <v>0</v>
      </c>
      <c r="D671" s="2821">
        <v>1</v>
      </c>
      <c r="E671" s="2782">
        <v>339801.39</v>
      </c>
      <c r="F671" s="2783">
        <v>1057450.1800000002</v>
      </c>
      <c r="G671" s="2784">
        <v>1397251.5700000003</v>
      </c>
      <c r="H671" s="1553">
        <f t="shared" si="525"/>
        <v>339801.39</v>
      </c>
      <c r="I671" s="1553">
        <f t="shared" si="525"/>
        <v>1057450.1800000002</v>
      </c>
      <c r="J671" s="1554">
        <f>+H671+I671</f>
        <v>1397251.5700000003</v>
      </c>
      <c r="K671" s="1552">
        <f t="shared" si="526"/>
        <v>0</v>
      </c>
      <c r="L671" s="1553">
        <f t="shared" si="526"/>
        <v>0</v>
      </c>
      <c r="M671" s="1554">
        <f>+K671+L671</f>
        <v>0</v>
      </c>
      <c r="N671" s="962">
        <f t="shared" si="527"/>
        <v>0</v>
      </c>
      <c r="O671" s="963">
        <f t="shared" si="528"/>
        <v>0</v>
      </c>
      <c r="P671" s="964">
        <f t="shared" si="529"/>
        <v>0</v>
      </c>
      <c r="Q671" s="2785">
        <f>+J671-'17NM_Flex Cost'!H134</f>
        <v>1397251.5700000003</v>
      </c>
      <c r="R671" s="913" t="b">
        <f t="shared" si="514"/>
        <v>0</v>
      </c>
      <c r="S671" s="2818" t="s">
        <v>1258</v>
      </c>
    </row>
    <row r="672" spans="1:19" x14ac:dyDescent="0.25">
      <c r="A672" s="917" t="s">
        <v>1392</v>
      </c>
      <c r="B672" s="917"/>
      <c r="C672" s="917"/>
      <c r="D672" s="917"/>
      <c r="E672" s="1527"/>
      <c r="F672" s="2766"/>
      <c r="G672" s="2770"/>
      <c r="H672" s="1526"/>
      <c r="I672" s="1555"/>
      <c r="J672" s="1555"/>
      <c r="K672" s="1555"/>
      <c r="L672" s="1555"/>
      <c r="M672" s="1555"/>
      <c r="N672" s="919"/>
      <c r="O672" s="919"/>
      <c r="P672" s="919"/>
      <c r="R672" s="913" t="b">
        <f t="shared" si="514"/>
        <v>0</v>
      </c>
      <c r="S672" s="917" t="s">
        <v>1253</v>
      </c>
    </row>
    <row r="673" spans="1:19" x14ac:dyDescent="0.25">
      <c r="A673" s="913" t="s">
        <v>1325</v>
      </c>
      <c r="B673" s="913"/>
      <c r="C673" s="913"/>
      <c r="D673" s="913"/>
      <c r="E673" s="1537"/>
      <c r="F673" s="1538">
        <v>961866.82</v>
      </c>
      <c r="G673" s="1539">
        <v>961866.82</v>
      </c>
      <c r="H673" s="1538">
        <f t="shared" ref="H673:I677" si="530">E673*$D$677</f>
        <v>0</v>
      </c>
      <c r="I673" s="1538">
        <f t="shared" si="530"/>
        <v>961866.82</v>
      </c>
      <c r="J673" s="1539">
        <f>+H673+I673</f>
        <v>961866.82</v>
      </c>
      <c r="K673" s="1537">
        <f>+E673*$C$678</f>
        <v>0</v>
      </c>
      <c r="L673" s="1538">
        <f>+F673*$C$677</f>
        <v>0</v>
      </c>
      <c r="M673" s="1539">
        <f>+K673+L673</f>
        <v>0</v>
      </c>
      <c r="N673" s="942">
        <f t="shared" ref="N673:N677" si="531">+E673-(H673+K673)</f>
        <v>0</v>
      </c>
      <c r="O673" s="943">
        <f t="shared" ref="O673:O677" si="532">+F673-(I673+L673)</f>
        <v>0</v>
      </c>
      <c r="P673" s="994">
        <f t="shared" ref="P673:P677" si="533">+G673-(J673+M673)</f>
        <v>0</v>
      </c>
      <c r="R673" s="913" t="b">
        <f t="shared" si="514"/>
        <v>0</v>
      </c>
      <c r="S673" s="913" t="s">
        <v>1214</v>
      </c>
    </row>
    <row r="674" spans="1:19" x14ac:dyDescent="0.25">
      <c r="A674" s="913" t="s">
        <v>1326</v>
      </c>
      <c r="B674" s="913"/>
      <c r="C674" s="913"/>
      <c r="D674" s="913"/>
      <c r="E674" s="1537"/>
      <c r="F674" s="1538">
        <v>116766.38</v>
      </c>
      <c r="G674" s="1539">
        <v>116766.38</v>
      </c>
      <c r="H674" s="1538">
        <f t="shared" si="530"/>
        <v>0</v>
      </c>
      <c r="I674" s="1538">
        <f t="shared" si="530"/>
        <v>116766.38</v>
      </c>
      <c r="J674" s="1539">
        <f>+H674+I674</f>
        <v>116766.38</v>
      </c>
      <c r="K674" s="1537">
        <f>+E674*$C$678</f>
        <v>0</v>
      </c>
      <c r="L674" s="1538">
        <f>+F674*$C$677</f>
        <v>0</v>
      </c>
      <c r="M674" s="1539">
        <f>+K674+L674</f>
        <v>0</v>
      </c>
      <c r="N674" s="942">
        <f t="shared" si="531"/>
        <v>0</v>
      </c>
      <c r="O674" s="943">
        <f t="shared" si="532"/>
        <v>0</v>
      </c>
      <c r="P674" s="944">
        <f t="shared" si="533"/>
        <v>0</v>
      </c>
      <c r="R674" s="913" t="b">
        <f t="shared" si="514"/>
        <v>0</v>
      </c>
      <c r="S674" s="913" t="s">
        <v>1215</v>
      </c>
    </row>
    <row r="675" spans="1:19" x14ac:dyDescent="0.25">
      <c r="A675" s="913" t="s">
        <v>1327</v>
      </c>
      <c r="B675" s="913"/>
      <c r="C675" s="913"/>
      <c r="D675" s="913"/>
      <c r="E675" s="1537">
        <v>285225.64</v>
      </c>
      <c r="F675" s="1538"/>
      <c r="G675" s="1539">
        <v>285225.64</v>
      </c>
      <c r="H675" s="1538">
        <f t="shared" si="530"/>
        <v>285225.64</v>
      </c>
      <c r="I675" s="1538">
        <f t="shared" si="530"/>
        <v>0</v>
      </c>
      <c r="J675" s="1539">
        <f>+H675+I675</f>
        <v>285225.64</v>
      </c>
      <c r="K675" s="1537">
        <f>+E675*$C$678</f>
        <v>0</v>
      </c>
      <c r="L675" s="1538">
        <f>+F675*$C$677</f>
        <v>0</v>
      </c>
      <c r="M675" s="1539">
        <f>+K675+L675</f>
        <v>0</v>
      </c>
      <c r="N675" s="942">
        <f t="shared" si="531"/>
        <v>0</v>
      </c>
      <c r="O675" s="943">
        <f t="shared" si="532"/>
        <v>0</v>
      </c>
      <c r="P675" s="944">
        <f t="shared" si="533"/>
        <v>0</v>
      </c>
      <c r="R675" s="913" t="b">
        <f t="shared" si="514"/>
        <v>0</v>
      </c>
      <c r="S675" s="913" t="s">
        <v>536</v>
      </c>
    </row>
    <row r="676" spans="1:19" x14ac:dyDescent="0.25">
      <c r="A676" s="913" t="s">
        <v>1328</v>
      </c>
      <c r="B676" s="913"/>
      <c r="C676" s="913"/>
      <c r="D676" s="913"/>
      <c r="E676" s="1537">
        <v>238712.1</v>
      </c>
      <c r="F676" s="1538">
        <v>3317</v>
      </c>
      <c r="G676" s="1539">
        <v>242029.1</v>
      </c>
      <c r="H676" s="1538">
        <f t="shared" si="530"/>
        <v>238712.1</v>
      </c>
      <c r="I676" s="1538">
        <f t="shared" si="530"/>
        <v>3317</v>
      </c>
      <c r="J676" s="1539">
        <f>+H676+I676</f>
        <v>242029.1</v>
      </c>
      <c r="K676" s="1537">
        <f>+E676*$C$678</f>
        <v>0</v>
      </c>
      <c r="L676" s="1538">
        <f>+F676*$C$677</f>
        <v>0</v>
      </c>
      <c r="M676" s="1539">
        <f>+K676+L676</f>
        <v>0</v>
      </c>
      <c r="N676" s="942">
        <f t="shared" si="531"/>
        <v>0</v>
      </c>
      <c r="O676" s="943">
        <f t="shared" si="532"/>
        <v>0</v>
      </c>
      <c r="P676" s="944">
        <f t="shared" si="533"/>
        <v>0</v>
      </c>
      <c r="R676" s="913" t="b">
        <f t="shared" si="514"/>
        <v>0</v>
      </c>
      <c r="S676" s="913" t="s">
        <v>1216</v>
      </c>
    </row>
    <row r="677" spans="1:19" ht="15.75" thickBot="1" x14ac:dyDescent="0.3">
      <c r="A677" s="2818" t="s">
        <v>1392</v>
      </c>
      <c r="B677" s="2821">
        <v>1</v>
      </c>
      <c r="C677" s="2821">
        <v>0</v>
      </c>
      <c r="D677" s="2821">
        <v>1</v>
      </c>
      <c r="E677" s="2782">
        <v>523937.74</v>
      </c>
      <c r="F677" s="2783">
        <v>1081950.2</v>
      </c>
      <c r="G677" s="2784">
        <v>1605887.94</v>
      </c>
      <c r="H677" s="1553">
        <f t="shared" si="530"/>
        <v>523937.74</v>
      </c>
      <c r="I677" s="1553">
        <f t="shared" si="530"/>
        <v>1081950.2</v>
      </c>
      <c r="J677" s="1554">
        <f>+H677+I677</f>
        <v>1605887.94</v>
      </c>
      <c r="K677" s="1552">
        <f>+E677*$C$678</f>
        <v>0</v>
      </c>
      <c r="L677" s="1553">
        <f>+F677*$C$677</f>
        <v>0</v>
      </c>
      <c r="M677" s="1554">
        <f>+K677+L677</f>
        <v>0</v>
      </c>
      <c r="N677" s="962">
        <f t="shared" si="531"/>
        <v>0</v>
      </c>
      <c r="O677" s="963">
        <f t="shared" si="532"/>
        <v>0</v>
      </c>
      <c r="P677" s="964">
        <f t="shared" si="533"/>
        <v>0</v>
      </c>
      <c r="Q677" s="2785">
        <f>+J677-'17NM_Flex Cost'!H140</f>
        <v>1605887.94</v>
      </c>
      <c r="R677" s="913" t="b">
        <f t="shared" si="514"/>
        <v>0</v>
      </c>
      <c r="S677" s="2818" t="s">
        <v>1253</v>
      </c>
    </row>
    <row r="678" spans="1:19" ht="15.75" thickBot="1" x14ac:dyDescent="0.3">
      <c r="A678" s="2803"/>
      <c r="B678" s="2794"/>
      <c r="C678" s="2795"/>
      <c r="D678" s="2804"/>
      <c r="E678" s="2786"/>
      <c r="F678" s="2787"/>
      <c r="G678" s="2788"/>
      <c r="H678" s="2787"/>
      <c r="I678" s="2796"/>
      <c r="J678" s="2796"/>
      <c r="K678" s="2801"/>
      <c r="L678" s="2796"/>
      <c r="M678" s="2802"/>
      <c r="N678" s="2799"/>
      <c r="O678" s="2797"/>
      <c r="P678" s="2800"/>
      <c r="Q678" s="2798"/>
      <c r="R678" s="913" t="b">
        <f t="shared" si="514"/>
        <v>0</v>
      </c>
      <c r="S678" s="917" t="s">
        <v>1253</v>
      </c>
    </row>
    <row r="679" spans="1:19" ht="15.75" thickBot="1" x14ac:dyDescent="0.3">
      <c r="A679" s="2789"/>
      <c r="B679" s="2790"/>
      <c r="C679" s="2790"/>
      <c r="D679" s="2790"/>
      <c r="E679" s="2791"/>
      <c r="F679" s="2791"/>
      <c r="G679" s="2791"/>
      <c r="H679" s="2792"/>
      <c r="I679" s="2792"/>
      <c r="J679" s="2792"/>
      <c r="K679" s="2792"/>
      <c r="L679" s="2792"/>
      <c r="M679" s="2792"/>
      <c r="N679" s="2790"/>
      <c r="O679" s="2790"/>
      <c r="P679" s="2790"/>
      <c r="Q679" s="2793"/>
      <c r="R679" s="913" t="b">
        <f t="shared" si="514"/>
        <v>0</v>
      </c>
      <c r="S679" s="913" t="s">
        <v>1214</v>
      </c>
    </row>
    <row r="680" spans="1:19" x14ac:dyDescent="0.25">
      <c r="A680" s="766"/>
      <c r="B680" s="1362"/>
      <c r="C680" s="1362"/>
      <c r="D680" s="1362"/>
      <c r="E680" s="1556"/>
      <c r="F680" s="1556"/>
      <c r="G680" s="1556"/>
      <c r="H680" s="1556"/>
      <c r="I680" s="1556"/>
      <c r="J680" s="1556"/>
      <c r="K680" s="1556"/>
      <c r="L680" s="1556"/>
      <c r="M680" s="1556"/>
      <c r="N680" s="1363"/>
      <c r="O680" s="1363"/>
      <c r="P680" s="1363"/>
      <c r="R680" s="913" t="b">
        <f t="shared" si="514"/>
        <v>0</v>
      </c>
      <c r="S680" s="913" t="s">
        <v>1215</v>
      </c>
    </row>
    <row r="681" spans="1:19" x14ac:dyDescent="0.25">
      <c r="A681" s="1356" t="s">
        <v>3850</v>
      </c>
      <c r="B681" s="1578"/>
      <c r="C681" s="1579"/>
      <c r="D681" s="1579"/>
      <c r="E681" s="2805">
        <v>103859927.48999996</v>
      </c>
      <c r="F681" s="2806">
        <v>298614135.88</v>
      </c>
      <c r="G681" s="2807">
        <v>402474063.38000023</v>
      </c>
      <c r="H681" s="2808">
        <v>54991090.017838255</v>
      </c>
      <c r="I681" s="2808">
        <v>197309030.92586288</v>
      </c>
      <c r="J681" s="2809">
        <v>252300120.94370112</v>
      </c>
      <c r="K681" s="2810">
        <v>48868837.47216174</v>
      </c>
      <c r="L681" s="2808">
        <v>101305104.95413724</v>
      </c>
      <c r="M681" s="2809">
        <v>150173942.42629898</v>
      </c>
      <c r="N681" s="2811">
        <v>0</v>
      </c>
      <c r="O681" s="2812">
        <v>0</v>
      </c>
      <c r="P681" s="2813">
        <v>9.9999999511055648E-3</v>
      </c>
      <c r="Q681" s="1489">
        <v>-162076905.7832199</v>
      </c>
      <c r="R681" s="913" t="b">
        <f t="shared" si="514"/>
        <v>0</v>
      </c>
      <c r="S681" s="913" t="s">
        <v>536</v>
      </c>
    </row>
    <row r="682" spans="1:19" x14ac:dyDescent="0.25">
      <c r="A682" s="2044"/>
      <c r="B682" s="2045"/>
      <c r="C682" s="2045"/>
      <c r="D682" s="2045"/>
      <c r="E682" s="2046"/>
      <c r="F682" s="2046"/>
      <c r="G682" s="2046"/>
      <c r="H682" s="2046"/>
      <c r="I682" s="2046"/>
      <c r="J682" s="2046"/>
      <c r="K682" s="2046"/>
      <c r="L682" s="2046"/>
      <c r="M682" s="2046"/>
      <c r="N682" s="2044"/>
      <c r="O682" s="2044"/>
      <c r="P682" s="2044"/>
      <c r="Q682" s="2047"/>
      <c r="R682" s="913" t="b">
        <f t="shared" si="514"/>
        <v>0</v>
      </c>
      <c r="S682" s="913" t="s">
        <v>1216</v>
      </c>
    </row>
    <row r="683" spans="1:19" x14ac:dyDescent="0.25">
      <c r="R683" s="913" t="b">
        <f t="shared" si="514"/>
        <v>0</v>
      </c>
      <c r="S683" s="2818" t="s">
        <v>1253</v>
      </c>
    </row>
    <row r="685" spans="1:19" x14ac:dyDescent="0.25">
      <c r="E685" s="2046"/>
      <c r="F685" s="2046"/>
      <c r="G685" s="2046"/>
    </row>
  </sheetData>
  <autoFilter ref="A1:G681"/>
  <mergeCells count="8">
    <mergeCell ref="T412:W412"/>
    <mergeCell ref="T298:Y298"/>
    <mergeCell ref="T418:W418"/>
    <mergeCell ref="B1:B2"/>
    <mergeCell ref="C1:C2"/>
    <mergeCell ref="D1:D2"/>
    <mergeCell ref="T128:Y128"/>
    <mergeCell ref="T268:Y268"/>
  </mergeCells>
  <conditionalFormatting sqref="R1:R614 R621:R1048576">
    <cfRule type="containsText" dxfId="16" priority="22" operator="containsText" text="FALSE">
      <formula>NOT(ISERROR(SEARCH("FALSE",R1)))</formula>
    </cfRule>
  </conditionalFormatting>
  <conditionalFormatting sqref="AB491:AB585 AB413:AB484 AB3:AB406">
    <cfRule type="containsText" dxfId="15" priority="19" operator="containsText" text="FALSE">
      <formula>NOT(ISERROR(SEARCH("FALSE",AB3)))</formula>
    </cfRule>
  </conditionalFormatting>
  <conditionalFormatting sqref="Q394:Q398">
    <cfRule type="containsText" dxfId="14" priority="9" operator="containsText" text="FALSE">
      <formula>NOT(ISERROR(SEARCH("FALSE",Q394)))</formula>
    </cfRule>
  </conditionalFormatting>
  <conditionalFormatting sqref="AB407:AB412">
    <cfRule type="containsText" dxfId="13" priority="4" operator="containsText" text="FALSE">
      <formula>NOT(ISERROR(SEARCH("FALSE",AB407)))</formula>
    </cfRule>
  </conditionalFormatting>
  <conditionalFormatting sqref="AB485:AB490">
    <cfRule type="containsText" dxfId="12" priority="2" operator="containsText" text="FALSE">
      <formula>NOT(ISERROR(SEARCH("FALSE",AB485)))</formula>
    </cfRule>
  </conditionalFormatting>
  <conditionalFormatting sqref="R615:R620">
    <cfRule type="containsText" dxfId="11" priority="1" operator="containsText" text="FALSE">
      <formula>NOT(ISERROR(SEARCH("FALSE",R615)))</formula>
    </cfRule>
  </conditionalFormatting>
  <printOptions headings="1" gridLines="1"/>
  <pageMargins left="0" right="0" top="0" bottom="0.25" header="0.3" footer="0.3"/>
  <pageSetup scale="47" fitToHeight="8" orientation="landscape" blackAndWhite="1" r:id="rId1"/>
  <colBreaks count="1" manualBreakCount="1">
    <brk id="13" max="650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FF99"/>
    <pageSetUpPr fitToPage="1"/>
  </sheetPr>
  <dimension ref="A1:AJ181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ColWidth="9.140625" defaultRowHeight="12.75" outlineLevelRow="2" x14ac:dyDescent="0.2"/>
  <cols>
    <col min="1" max="1" width="14.85546875" style="886" customWidth="1"/>
    <col min="2" max="2" width="24.28515625" style="886" customWidth="1"/>
    <col min="3" max="3" width="21.42578125" style="886" customWidth="1"/>
    <col min="4" max="4" width="11.7109375" style="904" bestFit="1" customWidth="1"/>
    <col min="5" max="5" width="11.140625" style="904" customWidth="1"/>
    <col min="6" max="6" width="13.42578125" style="904" bestFit="1" customWidth="1"/>
    <col min="7" max="7" width="9.140625" style="886"/>
    <col min="8" max="11" width="9.140625" style="886" hidden="1" customWidth="1"/>
    <col min="12" max="14" width="9.5703125" style="886" hidden="1" customWidth="1"/>
    <col min="15" max="15" width="9.140625" style="886"/>
    <col min="16" max="20" width="12" style="886" customWidth="1"/>
    <col min="21" max="21" width="9.140625" style="886"/>
    <col min="22" max="22" width="16.28515625" style="886" hidden="1" customWidth="1"/>
    <col min="23" max="23" width="25.28515625" style="886" hidden="1" customWidth="1"/>
    <col min="24" max="24" width="26.140625" style="886" hidden="1" customWidth="1"/>
    <col min="25" max="25" width="10.85546875" style="886" hidden="1" customWidth="1"/>
    <col min="26" max="27" width="0" style="886" hidden="1" customWidth="1"/>
    <col min="28" max="28" width="9.140625" style="886"/>
    <col min="29" max="34" width="9.140625" style="903"/>
    <col min="37" max="16384" width="9.140625" style="886"/>
  </cols>
  <sheetData>
    <row r="1" spans="1:34" s="1110" customFormat="1" ht="45" x14ac:dyDescent="0.2">
      <c r="A1" s="902" t="s">
        <v>1207</v>
      </c>
      <c r="B1" s="902" t="s">
        <v>1208</v>
      </c>
      <c r="C1" s="902" t="s">
        <v>1209</v>
      </c>
      <c r="D1" s="1115" t="s">
        <v>579</v>
      </c>
      <c r="E1" s="1111" t="s">
        <v>1210</v>
      </c>
      <c r="F1" s="1111" t="s">
        <v>1211</v>
      </c>
      <c r="I1" s="902" t="s">
        <v>1207</v>
      </c>
      <c r="J1" s="902" t="s">
        <v>1208</v>
      </c>
      <c r="K1" s="902" t="s">
        <v>1209</v>
      </c>
      <c r="L1" s="1115" t="s">
        <v>579</v>
      </c>
      <c r="M1" s="1111" t="s">
        <v>1210</v>
      </c>
      <c r="N1" s="1111" t="s">
        <v>1211</v>
      </c>
      <c r="P1" s="3919" t="s">
        <v>1843</v>
      </c>
      <c r="Q1" s="3920"/>
      <c r="R1" s="3920"/>
      <c r="S1" s="3920"/>
      <c r="T1" s="3921"/>
      <c r="V1" s="1889" t="s">
        <v>1207</v>
      </c>
      <c r="W1" s="1890" t="s">
        <v>1208</v>
      </c>
      <c r="X1" s="1890" t="s">
        <v>1209</v>
      </c>
      <c r="Y1" s="1893" t="s">
        <v>579</v>
      </c>
      <c r="Z1" s="1891" t="s">
        <v>1210</v>
      </c>
      <c r="AA1" s="1892" t="s">
        <v>1211</v>
      </c>
      <c r="AC1" s="903" t="s">
        <v>1207</v>
      </c>
      <c r="AD1" s="903" t="s">
        <v>1208</v>
      </c>
      <c r="AE1" s="903" t="s">
        <v>1209</v>
      </c>
      <c r="AF1" s="903" t="s">
        <v>579</v>
      </c>
      <c r="AG1" s="903" t="s">
        <v>1210</v>
      </c>
      <c r="AH1" s="903" t="s">
        <v>1211</v>
      </c>
    </row>
    <row r="2" spans="1:34" outlineLevel="2" x14ac:dyDescent="0.2">
      <c r="A2" s="903" t="s">
        <v>1212</v>
      </c>
      <c r="B2" s="903" t="s">
        <v>1213</v>
      </c>
      <c r="C2" s="903" t="s">
        <v>1214</v>
      </c>
      <c r="D2" s="904">
        <v>1880235.63</v>
      </c>
      <c r="F2" s="904">
        <v>1880235.63</v>
      </c>
      <c r="G2" s="886" t="b">
        <f>B2=AD2</f>
        <v>1</v>
      </c>
      <c r="H2" s="886" t="b">
        <f>C2=K2</f>
        <v>1</v>
      </c>
      <c r="I2" s="903" t="s">
        <v>1212</v>
      </c>
      <c r="J2" s="903" t="s">
        <v>1213</v>
      </c>
      <c r="K2" s="903" t="s">
        <v>1214</v>
      </c>
      <c r="L2" s="904">
        <v>2969854.15</v>
      </c>
      <c r="M2" s="904"/>
      <c r="N2" s="904">
        <v>2969854.15</v>
      </c>
      <c r="P2" s="1212"/>
      <c r="Q2" s="1213"/>
      <c r="R2" s="1213"/>
      <c r="S2" s="1213"/>
      <c r="T2" s="1214"/>
      <c r="V2" s="1894" t="s">
        <v>2229</v>
      </c>
      <c r="W2" s="228" t="s">
        <v>1213</v>
      </c>
      <c r="X2" s="228" t="s">
        <v>2231</v>
      </c>
      <c r="Y2" s="228">
        <v>3974996.94</v>
      </c>
      <c r="Z2" s="228"/>
      <c r="AA2" s="1895">
        <v>3974996.94</v>
      </c>
      <c r="AC2" s="903" t="s">
        <v>1212</v>
      </c>
      <c r="AD2" s="903" t="s">
        <v>1213</v>
      </c>
      <c r="AE2" s="903" t="s">
        <v>1214</v>
      </c>
      <c r="AF2" s="903">
        <v>1880235.63</v>
      </c>
      <c r="AH2" s="903">
        <v>1880235.63</v>
      </c>
    </row>
    <row r="3" spans="1:34" outlineLevel="2" x14ac:dyDescent="0.2">
      <c r="A3" s="903" t="s">
        <v>1212</v>
      </c>
      <c r="B3" s="903" t="s">
        <v>1213</v>
      </c>
      <c r="C3" s="903" t="s">
        <v>1215</v>
      </c>
      <c r="D3" s="904">
        <v>31388.05</v>
      </c>
      <c r="F3" s="904">
        <v>31388.05</v>
      </c>
      <c r="G3" s="886" t="b">
        <f t="shared" ref="G3:G66" si="0">B3=AD3</f>
        <v>1</v>
      </c>
      <c r="H3" s="886" t="b">
        <f t="shared" ref="H3:H66" si="1">C3=K3</f>
        <v>1</v>
      </c>
      <c r="I3" s="903" t="s">
        <v>1212</v>
      </c>
      <c r="J3" s="903" t="s">
        <v>1213</v>
      </c>
      <c r="K3" s="903" t="s">
        <v>1215</v>
      </c>
      <c r="L3" s="904">
        <v>53628.53</v>
      </c>
      <c r="M3" s="904"/>
      <c r="N3" s="904">
        <v>53628.53</v>
      </c>
      <c r="P3" s="1212" t="s">
        <v>1394</v>
      </c>
      <c r="Q3" s="1213"/>
      <c r="R3" s="1213"/>
      <c r="S3" s="1213"/>
      <c r="T3" s="1214"/>
      <c r="V3" s="1894" t="s">
        <v>2229</v>
      </c>
      <c r="W3" s="228" t="s">
        <v>1213</v>
      </c>
      <c r="X3" s="228" t="s">
        <v>2232</v>
      </c>
      <c r="Y3" s="228">
        <v>87635.49</v>
      </c>
      <c r="Z3" s="228"/>
      <c r="AA3" s="1895">
        <v>87635.49</v>
      </c>
      <c r="AC3" s="903" t="s">
        <v>1212</v>
      </c>
      <c r="AD3" s="903" t="s">
        <v>1213</v>
      </c>
      <c r="AE3" s="903" t="s">
        <v>1215</v>
      </c>
      <c r="AF3" s="903">
        <v>31388.05</v>
      </c>
      <c r="AH3" s="903">
        <v>31388.05</v>
      </c>
    </row>
    <row r="4" spans="1:34" outlineLevel="2" x14ac:dyDescent="0.2">
      <c r="A4" s="903" t="s">
        <v>1212</v>
      </c>
      <c r="B4" s="903" t="s">
        <v>1213</v>
      </c>
      <c r="C4" s="903" t="s">
        <v>536</v>
      </c>
      <c r="D4" s="904">
        <v>244127.35</v>
      </c>
      <c r="E4" s="904">
        <v>244127.35</v>
      </c>
      <c r="G4" s="886" t="b">
        <f t="shared" si="0"/>
        <v>1</v>
      </c>
      <c r="H4" s="886" t="b">
        <f t="shared" si="1"/>
        <v>1</v>
      </c>
      <c r="I4" s="903" t="s">
        <v>1212</v>
      </c>
      <c r="J4" s="903" t="s">
        <v>1213</v>
      </c>
      <c r="K4" s="903" t="s">
        <v>536</v>
      </c>
      <c r="L4" s="904">
        <v>387308.57</v>
      </c>
      <c r="M4" s="904">
        <v>387308.57</v>
      </c>
      <c r="N4" s="904"/>
      <c r="P4" s="1212"/>
      <c r="Q4" s="1213" t="s">
        <v>1834</v>
      </c>
      <c r="R4" s="1213"/>
      <c r="S4" s="1213"/>
      <c r="T4" s="1214"/>
      <c r="V4" s="1894" t="s">
        <v>2229</v>
      </c>
      <c r="W4" s="228" t="s">
        <v>1213</v>
      </c>
      <c r="X4" s="228" t="s">
        <v>2233</v>
      </c>
      <c r="Y4" s="228">
        <v>522469.28</v>
      </c>
      <c r="Z4" s="228">
        <v>522469.28</v>
      </c>
      <c r="AA4" s="1895"/>
      <c r="AC4" s="903" t="s">
        <v>1212</v>
      </c>
      <c r="AD4" s="903" t="s">
        <v>1213</v>
      </c>
      <c r="AE4" s="903" t="s">
        <v>536</v>
      </c>
      <c r="AF4" s="903">
        <v>244127.35</v>
      </c>
      <c r="AG4" s="903">
        <v>244127.35</v>
      </c>
    </row>
    <row r="5" spans="1:34" outlineLevel="2" x14ac:dyDescent="0.2">
      <c r="A5" s="903" t="s">
        <v>1212</v>
      </c>
      <c r="B5" s="903" t="s">
        <v>1213</v>
      </c>
      <c r="C5" s="903" t="s">
        <v>1216</v>
      </c>
      <c r="D5" s="904">
        <v>1478252.06</v>
      </c>
      <c r="E5" s="904">
        <v>1381726.06</v>
      </c>
      <c r="F5" s="904">
        <v>96526</v>
      </c>
      <c r="G5" s="886" t="b">
        <f t="shared" si="0"/>
        <v>1</v>
      </c>
      <c r="H5" s="886" t="b">
        <f t="shared" si="1"/>
        <v>1</v>
      </c>
      <c r="I5" s="903" t="s">
        <v>1212</v>
      </c>
      <c r="J5" s="903" t="s">
        <v>1213</v>
      </c>
      <c r="K5" s="903" t="s">
        <v>1216</v>
      </c>
      <c r="L5" s="904">
        <v>2224607.6800000002</v>
      </c>
      <c r="M5" s="904">
        <v>2094019.07</v>
      </c>
      <c r="N5" s="904">
        <v>130588.61</v>
      </c>
      <c r="P5" s="1212"/>
      <c r="Q5" s="1213"/>
      <c r="R5" s="1213"/>
      <c r="S5" s="1213"/>
      <c r="T5" s="1214"/>
      <c r="V5" s="1894" t="s">
        <v>2229</v>
      </c>
      <c r="W5" s="228" t="s">
        <v>1213</v>
      </c>
      <c r="X5" s="228" t="s">
        <v>2234</v>
      </c>
      <c r="Y5" s="228">
        <v>3032950.38</v>
      </c>
      <c r="Z5" s="228">
        <v>2856373.77</v>
      </c>
      <c r="AA5" s="1895">
        <v>176576.61</v>
      </c>
      <c r="AC5" s="903" t="s">
        <v>1212</v>
      </c>
      <c r="AD5" s="903" t="s">
        <v>1213</v>
      </c>
      <c r="AE5" s="903" t="s">
        <v>1216</v>
      </c>
      <c r="AF5" s="903">
        <v>1478252.06</v>
      </c>
      <c r="AG5" s="903">
        <v>1381726.06</v>
      </c>
      <c r="AH5" s="903">
        <v>96526</v>
      </c>
    </row>
    <row r="6" spans="1:34" outlineLevel="1" x14ac:dyDescent="0.2">
      <c r="A6" s="1108"/>
      <c r="B6" s="1108" t="s">
        <v>1217</v>
      </c>
      <c r="C6" s="1108"/>
      <c r="D6" s="1112">
        <v>3634003.09</v>
      </c>
      <c r="E6" s="1112">
        <v>1625853.4100000001</v>
      </c>
      <c r="F6" s="1112">
        <v>2008149.68</v>
      </c>
      <c r="G6" s="886" t="b">
        <f t="shared" si="0"/>
        <v>1</v>
      </c>
      <c r="H6" s="886" t="b">
        <f t="shared" si="1"/>
        <v>1</v>
      </c>
      <c r="I6" s="1108"/>
      <c r="J6" s="1108" t="s">
        <v>1217</v>
      </c>
      <c r="K6" s="1108"/>
      <c r="L6" s="1112">
        <v>5635398.9299999997</v>
      </c>
      <c r="M6" s="1112">
        <v>2481327.64</v>
      </c>
      <c r="N6" s="1112">
        <v>3154071.2899999996</v>
      </c>
      <c r="P6" s="1212" t="s">
        <v>1395</v>
      </c>
      <c r="Q6" s="1213"/>
      <c r="R6" s="1213"/>
      <c r="S6" s="1213"/>
      <c r="T6" s="1214"/>
      <c r="V6" s="1896" t="s">
        <v>2229</v>
      </c>
      <c r="W6" s="1897" t="s">
        <v>1213</v>
      </c>
      <c r="X6" s="1897" t="s">
        <v>2230</v>
      </c>
      <c r="Y6" s="1897">
        <v>7618052.0899999999</v>
      </c>
      <c r="Z6" s="1897">
        <v>3378843.05</v>
      </c>
      <c r="AA6" s="1898">
        <v>4239209.04</v>
      </c>
      <c r="AD6" s="1109" t="s">
        <v>1217</v>
      </c>
      <c r="AF6" s="903">
        <f>SUBTOTAL(9,AF2:AF5)</f>
        <v>3634003.09</v>
      </c>
      <c r="AG6" s="903">
        <f>SUBTOTAL(9,AG2:AG5)</f>
        <v>1625853.4100000001</v>
      </c>
      <c r="AH6" s="903">
        <f>SUBTOTAL(9,AH2:AH5)</f>
        <v>2008149.68</v>
      </c>
    </row>
    <row r="7" spans="1:34" outlineLevel="2" x14ac:dyDescent="0.2">
      <c r="A7" s="903" t="s">
        <v>1212</v>
      </c>
      <c r="B7" s="903" t="s">
        <v>1218</v>
      </c>
      <c r="C7" s="903" t="s">
        <v>1214</v>
      </c>
      <c r="D7" s="904">
        <v>703964.13</v>
      </c>
      <c r="F7" s="904">
        <v>703964.13</v>
      </c>
      <c r="G7" s="886" t="b">
        <f t="shared" si="0"/>
        <v>1</v>
      </c>
      <c r="H7" s="886" t="b">
        <f t="shared" si="1"/>
        <v>1</v>
      </c>
      <c r="I7" s="903" t="s">
        <v>1212</v>
      </c>
      <c r="J7" s="903" t="s">
        <v>1218</v>
      </c>
      <c r="K7" s="903" t="s">
        <v>1214</v>
      </c>
      <c r="L7" s="904">
        <v>1126636.58</v>
      </c>
      <c r="M7" s="904"/>
      <c r="N7" s="904">
        <v>1126636.58</v>
      </c>
      <c r="P7" s="1212"/>
      <c r="Q7" s="1213" t="s">
        <v>1813</v>
      </c>
      <c r="R7" s="1213"/>
      <c r="S7" s="1213"/>
      <c r="T7" s="1214"/>
      <c r="V7" s="1894" t="s">
        <v>2229</v>
      </c>
      <c r="W7" s="228" t="s">
        <v>1218</v>
      </c>
      <c r="X7" s="228" t="s">
        <v>2231</v>
      </c>
      <c r="Y7" s="228">
        <v>1481173.08</v>
      </c>
      <c r="Z7" s="228"/>
      <c r="AA7" s="1895">
        <v>1481173.08</v>
      </c>
      <c r="AC7" s="903" t="s">
        <v>1212</v>
      </c>
      <c r="AD7" s="903" t="s">
        <v>1218</v>
      </c>
      <c r="AE7" s="903" t="s">
        <v>1214</v>
      </c>
      <c r="AF7" s="903">
        <v>703964.13</v>
      </c>
      <c r="AH7" s="903">
        <v>703964.13</v>
      </c>
    </row>
    <row r="8" spans="1:34" outlineLevel="2" x14ac:dyDescent="0.2">
      <c r="A8" s="903" t="s">
        <v>1212</v>
      </c>
      <c r="B8" s="903" t="s">
        <v>1218</v>
      </c>
      <c r="C8" s="903" t="s">
        <v>1215</v>
      </c>
      <c r="D8" s="904">
        <v>17247.22</v>
      </c>
      <c r="F8" s="904">
        <v>17247.22</v>
      </c>
      <c r="G8" s="886" t="b">
        <f t="shared" si="0"/>
        <v>1</v>
      </c>
      <c r="H8" s="886" t="b">
        <f t="shared" si="1"/>
        <v>1</v>
      </c>
      <c r="I8" s="903" t="s">
        <v>1212</v>
      </c>
      <c r="J8" s="903" t="s">
        <v>1218</v>
      </c>
      <c r="K8" s="903" t="s">
        <v>1215</v>
      </c>
      <c r="L8" s="904">
        <v>26491.25</v>
      </c>
      <c r="M8" s="904"/>
      <c r="N8" s="904">
        <v>26491.25</v>
      </c>
      <c r="P8" s="1212"/>
      <c r="Q8" s="1213"/>
      <c r="R8" s="1213"/>
      <c r="S8" s="1213"/>
      <c r="T8" s="1214"/>
      <c r="V8" s="1894" t="s">
        <v>2229</v>
      </c>
      <c r="W8" s="228" t="s">
        <v>1218</v>
      </c>
      <c r="X8" s="228" t="s">
        <v>2232</v>
      </c>
      <c r="Y8" s="228">
        <v>35557.81</v>
      </c>
      <c r="Z8" s="228"/>
      <c r="AA8" s="1895">
        <v>35557.81</v>
      </c>
      <c r="AC8" s="903" t="s">
        <v>1212</v>
      </c>
      <c r="AD8" s="903" t="s">
        <v>1218</v>
      </c>
      <c r="AE8" s="903" t="s">
        <v>1215</v>
      </c>
      <c r="AF8" s="903">
        <v>17247.22</v>
      </c>
      <c r="AH8" s="903">
        <v>17247.22</v>
      </c>
    </row>
    <row r="9" spans="1:34" outlineLevel="2" x14ac:dyDescent="0.2">
      <c r="A9" s="903" t="s">
        <v>1212</v>
      </c>
      <c r="B9" s="903" t="s">
        <v>1218</v>
      </c>
      <c r="C9" s="903" t="s">
        <v>536</v>
      </c>
      <c r="D9" s="904">
        <v>389057.47</v>
      </c>
      <c r="E9" s="904">
        <v>389057.47</v>
      </c>
      <c r="G9" s="886" t="b">
        <f t="shared" si="0"/>
        <v>1</v>
      </c>
      <c r="H9" s="886" t="b">
        <f t="shared" si="1"/>
        <v>1</v>
      </c>
      <c r="I9" s="903" t="s">
        <v>1212</v>
      </c>
      <c r="J9" s="903" t="s">
        <v>1218</v>
      </c>
      <c r="K9" s="903" t="s">
        <v>536</v>
      </c>
      <c r="L9" s="904">
        <v>567670.43999999994</v>
      </c>
      <c r="M9" s="904">
        <v>567670.43999999994</v>
      </c>
      <c r="N9" s="904"/>
      <c r="P9" s="1212"/>
      <c r="Q9" s="1213"/>
      <c r="R9" s="1213"/>
      <c r="S9" s="1213"/>
      <c r="T9" s="1214"/>
      <c r="V9" s="1894" t="s">
        <v>2229</v>
      </c>
      <c r="W9" s="228" t="s">
        <v>1218</v>
      </c>
      <c r="X9" s="228" t="s">
        <v>2233</v>
      </c>
      <c r="Y9" s="228">
        <v>764006.59</v>
      </c>
      <c r="Z9" s="228">
        <v>764006.59</v>
      </c>
      <c r="AA9" s="1895"/>
      <c r="AC9" s="903" t="s">
        <v>1212</v>
      </c>
      <c r="AD9" s="903" t="s">
        <v>1218</v>
      </c>
      <c r="AE9" s="903" t="s">
        <v>536</v>
      </c>
      <c r="AF9" s="903">
        <v>389057.47</v>
      </c>
      <c r="AG9" s="903">
        <v>389057.47</v>
      </c>
    </row>
    <row r="10" spans="1:34" outlineLevel="2" x14ac:dyDescent="0.2">
      <c r="A10" s="903" t="s">
        <v>1212</v>
      </c>
      <c r="B10" s="903" t="s">
        <v>1218</v>
      </c>
      <c r="C10" s="903" t="s">
        <v>1216</v>
      </c>
      <c r="D10" s="904">
        <v>881421.73</v>
      </c>
      <c r="E10" s="904">
        <v>881421.73</v>
      </c>
      <c r="G10" s="886" t="b">
        <f t="shared" si="0"/>
        <v>1</v>
      </c>
      <c r="H10" s="886" t="b">
        <f t="shared" si="1"/>
        <v>1</v>
      </c>
      <c r="I10" s="903" t="s">
        <v>1212</v>
      </c>
      <c r="J10" s="903" t="s">
        <v>1218</v>
      </c>
      <c r="K10" s="903" t="s">
        <v>1216</v>
      </c>
      <c r="L10" s="904">
        <v>1244978.96</v>
      </c>
      <c r="M10" s="904">
        <v>1244978.96</v>
      </c>
      <c r="N10" s="904"/>
      <c r="P10" s="1212" t="s">
        <v>1397</v>
      </c>
      <c r="Q10" s="1213"/>
      <c r="R10" s="1213"/>
      <c r="S10" s="1213"/>
      <c r="T10" s="1214"/>
      <c r="V10" s="1894" t="s">
        <v>2229</v>
      </c>
      <c r="W10" s="228" t="s">
        <v>1218</v>
      </c>
      <c r="X10" s="228" t="s">
        <v>2234</v>
      </c>
      <c r="Y10" s="228">
        <v>1689036.04</v>
      </c>
      <c r="Z10" s="228">
        <v>1689036.04</v>
      </c>
      <c r="AA10" s="1895"/>
      <c r="AC10" s="903" t="s">
        <v>1212</v>
      </c>
      <c r="AD10" s="903" t="s">
        <v>1218</v>
      </c>
      <c r="AE10" s="903" t="s">
        <v>1216</v>
      </c>
      <c r="AF10" s="903">
        <v>881421.73</v>
      </c>
      <c r="AG10" s="903">
        <v>881421.73</v>
      </c>
    </row>
    <row r="11" spans="1:34" outlineLevel="1" x14ac:dyDescent="0.2">
      <c r="A11" s="1108"/>
      <c r="B11" s="1108" t="s">
        <v>1219</v>
      </c>
      <c r="C11" s="1108"/>
      <c r="D11" s="1112">
        <v>1991690.5499999998</v>
      </c>
      <c r="E11" s="1112">
        <v>1270479.2</v>
      </c>
      <c r="F11" s="1112">
        <v>721211.35</v>
      </c>
      <c r="G11" s="886" t="b">
        <f t="shared" si="0"/>
        <v>1</v>
      </c>
      <c r="H11" s="886" t="b">
        <f t="shared" si="1"/>
        <v>1</v>
      </c>
      <c r="I11" s="1108"/>
      <c r="J11" s="1108" t="s">
        <v>1219</v>
      </c>
      <c r="K11" s="1108"/>
      <c r="L11" s="1112">
        <v>2965777.23</v>
      </c>
      <c r="M11" s="1112">
        <v>1812649.4</v>
      </c>
      <c r="N11" s="1112">
        <v>1153127.83</v>
      </c>
      <c r="P11" s="1212"/>
      <c r="Q11" s="1213" t="s">
        <v>1814</v>
      </c>
      <c r="R11" s="1213"/>
      <c r="S11" s="1213"/>
      <c r="T11" s="1214"/>
      <c r="V11" s="1896" t="s">
        <v>2229</v>
      </c>
      <c r="W11" s="1897" t="s">
        <v>1218</v>
      </c>
      <c r="X11" s="1897" t="s">
        <v>2235</v>
      </c>
      <c r="Y11" s="1897">
        <v>3969773.52</v>
      </c>
      <c r="Z11" s="1897">
        <v>2453042.63</v>
      </c>
      <c r="AA11" s="1898">
        <v>1516730.89</v>
      </c>
      <c r="AD11" s="1109" t="s">
        <v>1219</v>
      </c>
      <c r="AF11" s="903">
        <f>SUBTOTAL(9,AF7:AF10)</f>
        <v>1991690.5499999998</v>
      </c>
      <c r="AG11" s="903">
        <f>SUBTOTAL(9,AG7:AG10)</f>
        <v>1270479.2</v>
      </c>
      <c r="AH11" s="903">
        <f>SUBTOTAL(9,AH7:AH10)</f>
        <v>721211.35</v>
      </c>
    </row>
    <row r="12" spans="1:34" outlineLevel="2" x14ac:dyDescent="0.2">
      <c r="A12" s="903" t="s">
        <v>1212</v>
      </c>
      <c r="B12" s="903" t="s">
        <v>1220</v>
      </c>
      <c r="C12" s="903" t="s">
        <v>1214</v>
      </c>
      <c r="D12" s="904">
        <v>1384204.85</v>
      </c>
      <c r="F12" s="904">
        <v>1384204.85</v>
      </c>
      <c r="G12" s="886" t="b">
        <f t="shared" si="0"/>
        <v>1</v>
      </c>
      <c r="H12" s="886" t="b">
        <f t="shared" si="1"/>
        <v>1</v>
      </c>
      <c r="I12" s="903" t="s">
        <v>1212</v>
      </c>
      <c r="J12" s="903" t="s">
        <v>1220</v>
      </c>
      <c r="K12" s="903" t="s">
        <v>1214</v>
      </c>
      <c r="L12" s="904">
        <v>2004537.35</v>
      </c>
      <c r="M12" s="904"/>
      <c r="N12" s="904">
        <v>2004537.35</v>
      </c>
      <c r="P12" s="1212"/>
      <c r="Q12" s="1213" t="s">
        <v>1815</v>
      </c>
      <c r="R12" s="1213"/>
      <c r="S12" s="1213"/>
      <c r="T12" s="1214"/>
      <c r="V12" s="1894" t="s">
        <v>2229</v>
      </c>
      <c r="W12" s="228" t="s">
        <v>1220</v>
      </c>
      <c r="X12" s="228" t="s">
        <v>2231</v>
      </c>
      <c r="Y12" s="228">
        <v>2663335.7000000002</v>
      </c>
      <c r="Z12" s="228"/>
      <c r="AA12" s="1895">
        <v>2663335.7000000002</v>
      </c>
      <c r="AC12" s="903" t="s">
        <v>1212</v>
      </c>
      <c r="AD12" s="903" t="s">
        <v>1220</v>
      </c>
      <c r="AE12" s="903" t="s">
        <v>1214</v>
      </c>
      <c r="AF12" s="903">
        <v>1384204.85</v>
      </c>
      <c r="AH12" s="903">
        <v>1384204.85</v>
      </c>
    </row>
    <row r="13" spans="1:34" outlineLevel="2" x14ac:dyDescent="0.2">
      <c r="A13" s="903" t="s">
        <v>1212</v>
      </c>
      <c r="B13" s="903" t="s">
        <v>1220</v>
      </c>
      <c r="C13" s="903" t="s">
        <v>1215</v>
      </c>
      <c r="D13" s="904">
        <v>43557.5</v>
      </c>
      <c r="F13" s="904">
        <v>43557.5</v>
      </c>
      <c r="G13" s="886" t="b">
        <f t="shared" si="0"/>
        <v>1</v>
      </c>
      <c r="H13" s="886" t="b">
        <f t="shared" si="1"/>
        <v>1</v>
      </c>
      <c r="I13" s="903" t="s">
        <v>1212</v>
      </c>
      <c r="J13" s="903" t="s">
        <v>1220</v>
      </c>
      <c r="K13" s="903" t="s">
        <v>1215</v>
      </c>
      <c r="L13" s="904">
        <v>47806.29</v>
      </c>
      <c r="M13" s="904"/>
      <c r="N13" s="904">
        <v>47806.29</v>
      </c>
      <c r="P13" s="1212"/>
      <c r="Q13" s="1213" t="s">
        <v>1816</v>
      </c>
      <c r="R13" s="1213"/>
      <c r="S13" s="1213"/>
      <c r="T13" s="1214"/>
      <c r="V13" s="1894" t="s">
        <v>2229</v>
      </c>
      <c r="W13" s="228" t="s">
        <v>1220</v>
      </c>
      <c r="X13" s="228" t="s">
        <v>2232</v>
      </c>
      <c r="Y13" s="228">
        <v>70808.52</v>
      </c>
      <c r="Z13" s="228"/>
      <c r="AA13" s="1895">
        <v>70808.52</v>
      </c>
      <c r="AC13" s="903" t="s">
        <v>1212</v>
      </c>
      <c r="AD13" s="903" t="s">
        <v>1220</v>
      </c>
      <c r="AE13" s="903" t="s">
        <v>1215</v>
      </c>
      <c r="AF13" s="903">
        <v>43557.5</v>
      </c>
      <c r="AH13" s="903">
        <v>43557.5</v>
      </c>
    </row>
    <row r="14" spans="1:34" outlineLevel="2" x14ac:dyDescent="0.2">
      <c r="A14" s="903" t="s">
        <v>1212</v>
      </c>
      <c r="B14" s="903" t="s">
        <v>1220</v>
      </c>
      <c r="C14" s="903" t="s">
        <v>536</v>
      </c>
      <c r="D14" s="904">
        <v>723675.25</v>
      </c>
      <c r="E14" s="904">
        <v>723675.25</v>
      </c>
      <c r="G14" s="886" t="b">
        <f t="shared" si="0"/>
        <v>1</v>
      </c>
      <c r="H14" s="886" t="b">
        <f t="shared" si="1"/>
        <v>1</v>
      </c>
      <c r="I14" s="903" t="s">
        <v>1212</v>
      </c>
      <c r="J14" s="903" t="s">
        <v>1220</v>
      </c>
      <c r="K14" s="903" t="s">
        <v>536</v>
      </c>
      <c r="L14" s="904">
        <v>1056067.5</v>
      </c>
      <c r="M14" s="904">
        <v>1056067.5</v>
      </c>
      <c r="N14" s="904"/>
      <c r="P14" s="1212"/>
      <c r="Q14" s="1213"/>
      <c r="R14" s="1213"/>
      <c r="S14" s="1213"/>
      <c r="T14" s="1214"/>
      <c r="V14" s="1894" t="s">
        <v>2229</v>
      </c>
      <c r="W14" s="228" t="s">
        <v>1220</v>
      </c>
      <c r="X14" s="228" t="s">
        <v>2233</v>
      </c>
      <c r="Y14" s="228">
        <v>1415792.31</v>
      </c>
      <c r="Z14" s="228">
        <v>1415792.31</v>
      </c>
      <c r="AA14" s="1895"/>
      <c r="AC14" s="903" t="s">
        <v>1212</v>
      </c>
      <c r="AD14" s="903" t="s">
        <v>1220</v>
      </c>
      <c r="AE14" s="903" t="s">
        <v>536</v>
      </c>
      <c r="AF14" s="903">
        <v>723675.25</v>
      </c>
      <c r="AG14" s="903">
        <v>723675.25</v>
      </c>
    </row>
    <row r="15" spans="1:34" outlineLevel="2" x14ac:dyDescent="0.2">
      <c r="A15" s="903" t="s">
        <v>1212</v>
      </c>
      <c r="B15" s="903" t="s">
        <v>1220</v>
      </c>
      <c r="C15" s="903" t="s">
        <v>1216</v>
      </c>
      <c r="D15" s="904">
        <v>1528706.03</v>
      </c>
      <c r="E15" s="904">
        <v>1528706.03</v>
      </c>
      <c r="G15" s="886" t="b">
        <f t="shared" si="0"/>
        <v>1</v>
      </c>
      <c r="H15" s="886" t="b">
        <f t="shared" si="1"/>
        <v>1</v>
      </c>
      <c r="I15" s="903" t="s">
        <v>1212</v>
      </c>
      <c r="J15" s="903" t="s">
        <v>1220</v>
      </c>
      <c r="K15" s="903" t="s">
        <v>1216</v>
      </c>
      <c r="L15" s="904">
        <v>2117399.16</v>
      </c>
      <c r="M15" s="904">
        <v>2117399.16</v>
      </c>
      <c r="N15" s="904"/>
      <c r="P15" s="1212" t="s">
        <v>1400</v>
      </c>
      <c r="Q15" s="1213"/>
      <c r="R15" s="1213"/>
      <c r="S15" s="1213"/>
      <c r="T15" s="1214"/>
      <c r="V15" s="1894" t="s">
        <v>2229</v>
      </c>
      <c r="W15" s="228" t="s">
        <v>1220</v>
      </c>
      <c r="X15" s="228" t="s">
        <v>2234</v>
      </c>
      <c r="Y15" s="228">
        <v>2880735.58</v>
      </c>
      <c r="Z15" s="228">
        <v>2880735.58</v>
      </c>
      <c r="AA15" s="1895"/>
      <c r="AC15" s="903" t="s">
        <v>1212</v>
      </c>
      <c r="AD15" s="903" t="s">
        <v>1220</v>
      </c>
      <c r="AE15" s="903" t="s">
        <v>1216</v>
      </c>
      <c r="AF15" s="903">
        <v>1528706.03</v>
      </c>
      <c r="AG15" s="903">
        <v>1528706.03</v>
      </c>
    </row>
    <row r="16" spans="1:34" outlineLevel="1" x14ac:dyDescent="0.2">
      <c r="A16" s="1108"/>
      <c r="B16" s="1108" t="s">
        <v>1221</v>
      </c>
      <c r="C16" s="1108"/>
      <c r="D16" s="1112">
        <v>3680143.63</v>
      </c>
      <c r="E16" s="1112">
        <v>2252381.2800000003</v>
      </c>
      <c r="F16" s="1112">
        <v>1427762.35</v>
      </c>
      <c r="G16" s="886" t="b">
        <f t="shared" si="0"/>
        <v>1</v>
      </c>
      <c r="H16" s="886" t="b">
        <f t="shared" si="1"/>
        <v>1</v>
      </c>
      <c r="I16" s="1108"/>
      <c r="J16" s="1108" t="s">
        <v>1221</v>
      </c>
      <c r="K16" s="1108"/>
      <c r="L16" s="1112">
        <v>5225810.3000000007</v>
      </c>
      <c r="M16" s="1112">
        <v>3173466.66</v>
      </c>
      <c r="N16" s="1112">
        <v>2052343.6400000001</v>
      </c>
      <c r="P16" s="1212"/>
      <c r="Q16" s="1213" t="s">
        <v>1817</v>
      </c>
      <c r="R16" s="1213"/>
      <c r="S16" s="1213"/>
      <c r="T16" s="1214"/>
      <c r="V16" s="1896" t="s">
        <v>2229</v>
      </c>
      <c r="W16" s="1897" t="s">
        <v>1220</v>
      </c>
      <c r="X16" s="1897" t="s">
        <v>2236</v>
      </c>
      <c r="Y16" s="1897">
        <v>7030672.1100000003</v>
      </c>
      <c r="Z16" s="1897">
        <v>4296527.8899999997</v>
      </c>
      <c r="AA16" s="1898">
        <v>2734144.22</v>
      </c>
      <c r="AD16" s="1109" t="s">
        <v>1221</v>
      </c>
      <c r="AF16" s="903">
        <f>SUBTOTAL(9,AF12:AF15)</f>
        <v>3680143.63</v>
      </c>
      <c r="AG16" s="903">
        <f>SUBTOTAL(9,AG12:AG15)</f>
        <v>2252381.2800000003</v>
      </c>
      <c r="AH16" s="903">
        <f>SUBTOTAL(9,AH12:AH15)</f>
        <v>1427762.35</v>
      </c>
    </row>
    <row r="17" spans="1:34" outlineLevel="2" x14ac:dyDescent="0.2">
      <c r="A17" s="903" t="s">
        <v>1212</v>
      </c>
      <c r="B17" s="903" t="s">
        <v>1222</v>
      </c>
      <c r="C17" s="903" t="s">
        <v>1214</v>
      </c>
      <c r="D17" s="904">
        <v>1379192.9</v>
      </c>
      <c r="F17" s="904">
        <v>1379192.9</v>
      </c>
      <c r="G17" s="886" t="b">
        <f t="shared" si="0"/>
        <v>1</v>
      </c>
      <c r="H17" s="886" t="b">
        <f t="shared" si="1"/>
        <v>1</v>
      </c>
      <c r="I17" s="903" t="s">
        <v>1212</v>
      </c>
      <c r="J17" s="903" t="s">
        <v>1222</v>
      </c>
      <c r="K17" s="903" t="s">
        <v>1214</v>
      </c>
      <c r="L17" s="904">
        <v>1902501.54</v>
      </c>
      <c r="M17" s="904"/>
      <c r="N17" s="904">
        <v>1902501.54</v>
      </c>
      <c r="P17" s="1212"/>
      <c r="Q17" s="1213"/>
      <c r="R17" s="1213" t="s">
        <v>1818</v>
      </c>
      <c r="S17" s="1213"/>
      <c r="T17" s="1214"/>
      <c r="V17" s="1894" t="s">
        <v>2229</v>
      </c>
      <c r="W17" s="228" t="s">
        <v>1222</v>
      </c>
      <c r="X17" s="228" t="s">
        <v>2231</v>
      </c>
      <c r="Y17" s="228">
        <v>2529705.84</v>
      </c>
      <c r="Z17" s="228"/>
      <c r="AA17" s="1895">
        <v>2529705.84</v>
      </c>
      <c r="AC17" s="903" t="s">
        <v>1212</v>
      </c>
      <c r="AD17" s="903" t="s">
        <v>1222</v>
      </c>
      <c r="AE17" s="903" t="s">
        <v>1214</v>
      </c>
      <c r="AF17" s="903">
        <v>1379192.9</v>
      </c>
      <c r="AH17" s="903">
        <v>1379192.9</v>
      </c>
    </row>
    <row r="18" spans="1:34" outlineLevel="2" x14ac:dyDescent="0.2">
      <c r="A18" s="903" t="s">
        <v>1212</v>
      </c>
      <c r="B18" s="903" t="s">
        <v>1222</v>
      </c>
      <c r="C18" s="903" t="s">
        <v>1215</v>
      </c>
      <c r="D18" s="904">
        <v>39147.449999999997</v>
      </c>
      <c r="F18" s="904">
        <v>39147.449999999997</v>
      </c>
      <c r="G18" s="886" t="b">
        <f t="shared" si="0"/>
        <v>1</v>
      </c>
      <c r="H18" s="886" t="b">
        <f t="shared" si="1"/>
        <v>1</v>
      </c>
      <c r="I18" s="903" t="s">
        <v>1212</v>
      </c>
      <c r="J18" s="903" t="s">
        <v>1222</v>
      </c>
      <c r="K18" s="903" t="s">
        <v>1215</v>
      </c>
      <c r="L18" s="904">
        <v>52710.39</v>
      </c>
      <c r="M18" s="904"/>
      <c r="N18" s="904">
        <v>52710.39</v>
      </c>
      <c r="P18" s="1212"/>
      <c r="Q18" s="1213"/>
      <c r="R18" s="1213"/>
      <c r="S18" s="1213"/>
      <c r="T18" s="1214"/>
      <c r="V18" s="1894" t="s">
        <v>2229</v>
      </c>
      <c r="W18" s="228" t="s">
        <v>1222</v>
      </c>
      <c r="X18" s="228" t="s">
        <v>2232</v>
      </c>
      <c r="Y18" s="228">
        <v>71558.53</v>
      </c>
      <c r="Z18" s="228"/>
      <c r="AA18" s="1895">
        <v>71558.53</v>
      </c>
      <c r="AC18" s="903" t="s">
        <v>1212</v>
      </c>
      <c r="AD18" s="903" t="s">
        <v>1222</v>
      </c>
      <c r="AE18" s="903" t="s">
        <v>1215</v>
      </c>
      <c r="AF18" s="903">
        <v>39147.449999999997</v>
      </c>
      <c r="AH18" s="903">
        <v>39147.449999999997</v>
      </c>
    </row>
    <row r="19" spans="1:34" outlineLevel="2" x14ac:dyDescent="0.2">
      <c r="A19" s="903" t="s">
        <v>1212</v>
      </c>
      <c r="B19" s="903" t="s">
        <v>1222</v>
      </c>
      <c r="C19" s="903" t="s">
        <v>536</v>
      </c>
      <c r="D19" s="904">
        <v>738409.7</v>
      </c>
      <c r="E19" s="904">
        <v>738409.7</v>
      </c>
      <c r="G19" s="886" t="b">
        <f t="shared" si="0"/>
        <v>1</v>
      </c>
      <c r="H19" s="886" t="b">
        <f t="shared" si="1"/>
        <v>1</v>
      </c>
      <c r="I19" s="903" t="s">
        <v>1212</v>
      </c>
      <c r="J19" s="903" t="s">
        <v>1222</v>
      </c>
      <c r="K19" s="903" t="s">
        <v>536</v>
      </c>
      <c r="L19" s="904">
        <v>1059644.1399999999</v>
      </c>
      <c r="M19" s="904">
        <v>1059644.1399999999</v>
      </c>
      <c r="N19" s="904"/>
      <c r="P19" s="1212"/>
      <c r="Q19" s="1213" t="s">
        <v>1819</v>
      </c>
      <c r="R19" s="1213"/>
      <c r="S19" s="1213"/>
      <c r="T19" s="1214"/>
      <c r="V19" s="1894" t="s">
        <v>2229</v>
      </c>
      <c r="W19" s="228" t="s">
        <v>1222</v>
      </c>
      <c r="X19" s="228" t="s">
        <v>2233</v>
      </c>
      <c r="Y19" s="228">
        <v>1434304.6</v>
      </c>
      <c r="Z19" s="228">
        <v>1434304.6</v>
      </c>
      <c r="AA19" s="1895"/>
      <c r="AC19" s="903" t="s">
        <v>1212</v>
      </c>
      <c r="AD19" s="903" t="s">
        <v>1222</v>
      </c>
      <c r="AE19" s="903" t="s">
        <v>536</v>
      </c>
      <c r="AF19" s="903">
        <v>738409.7</v>
      </c>
      <c r="AG19" s="903">
        <v>738409.7</v>
      </c>
    </row>
    <row r="20" spans="1:34" outlineLevel="2" x14ac:dyDescent="0.2">
      <c r="A20" s="903" t="s">
        <v>1212</v>
      </c>
      <c r="B20" s="903" t="s">
        <v>1222</v>
      </c>
      <c r="C20" s="903" t="s">
        <v>1216</v>
      </c>
      <c r="D20" s="904">
        <v>1532621.32</v>
      </c>
      <c r="E20" s="904">
        <v>1532621.32</v>
      </c>
      <c r="G20" s="886" t="b">
        <f t="shared" si="0"/>
        <v>1</v>
      </c>
      <c r="H20" s="886" t="b">
        <f t="shared" si="1"/>
        <v>1</v>
      </c>
      <c r="I20" s="903" t="s">
        <v>1212</v>
      </c>
      <c r="J20" s="903" t="s">
        <v>1222</v>
      </c>
      <c r="K20" s="903" t="s">
        <v>1216</v>
      </c>
      <c r="L20" s="904">
        <v>2051343.33</v>
      </c>
      <c r="M20" s="904">
        <v>2051343.33</v>
      </c>
      <c r="N20" s="904"/>
      <c r="P20" s="1212"/>
      <c r="Q20" s="1213"/>
      <c r="R20" s="1213" t="s">
        <v>1818</v>
      </c>
      <c r="S20" s="1213"/>
      <c r="T20" s="1214"/>
      <c r="V20" s="1894" t="s">
        <v>2229</v>
      </c>
      <c r="W20" s="228" t="s">
        <v>1222</v>
      </c>
      <c r="X20" s="228" t="s">
        <v>2234</v>
      </c>
      <c r="Y20" s="228">
        <v>2804639.32</v>
      </c>
      <c r="Z20" s="228">
        <v>2804639.32</v>
      </c>
      <c r="AA20" s="1895"/>
      <c r="AC20" s="903" t="s">
        <v>1212</v>
      </c>
      <c r="AD20" s="903" t="s">
        <v>1222</v>
      </c>
      <c r="AE20" s="903" t="s">
        <v>1216</v>
      </c>
      <c r="AF20" s="903">
        <v>1532621.32</v>
      </c>
      <c r="AG20" s="903">
        <v>1532621.32</v>
      </c>
    </row>
    <row r="21" spans="1:34" outlineLevel="1" x14ac:dyDescent="0.2">
      <c r="A21" s="1108"/>
      <c r="B21" s="1108" t="s">
        <v>1223</v>
      </c>
      <c r="C21" s="1108"/>
      <c r="D21" s="1112">
        <v>3689371.37</v>
      </c>
      <c r="E21" s="1112">
        <v>2271031.02</v>
      </c>
      <c r="F21" s="1112">
        <v>1418340.3499999999</v>
      </c>
      <c r="G21" s="886" t="b">
        <f t="shared" si="0"/>
        <v>1</v>
      </c>
      <c r="H21" s="886" t="b">
        <f t="shared" si="1"/>
        <v>1</v>
      </c>
      <c r="I21" s="1108"/>
      <c r="J21" s="1108" t="s">
        <v>1223</v>
      </c>
      <c r="K21" s="1108"/>
      <c r="L21" s="1112">
        <v>5066199.4000000004</v>
      </c>
      <c r="M21" s="1112">
        <v>3110987.4699999997</v>
      </c>
      <c r="N21" s="1112">
        <v>1955211.93</v>
      </c>
      <c r="P21" s="1212"/>
      <c r="Q21" s="1213"/>
      <c r="R21" s="1213"/>
      <c r="S21" s="1213"/>
      <c r="T21" s="1214"/>
      <c r="V21" s="1896" t="s">
        <v>2229</v>
      </c>
      <c r="W21" s="1897" t="s">
        <v>1222</v>
      </c>
      <c r="X21" s="1897" t="s">
        <v>2237</v>
      </c>
      <c r="Y21" s="1897">
        <v>6840208.29</v>
      </c>
      <c r="Z21" s="1897">
        <v>4238943.92</v>
      </c>
      <c r="AA21" s="1898">
        <v>2601264.37</v>
      </c>
      <c r="AD21" s="1109" t="s">
        <v>1223</v>
      </c>
      <c r="AF21" s="903">
        <f>SUBTOTAL(9,AF17:AF20)</f>
        <v>3689371.37</v>
      </c>
      <c r="AG21" s="903">
        <f>SUBTOTAL(9,AG17:AG20)</f>
        <v>2271031.02</v>
      </c>
      <c r="AH21" s="903">
        <f>SUBTOTAL(9,AH17:AH20)</f>
        <v>1418340.3499999999</v>
      </c>
    </row>
    <row r="22" spans="1:34" outlineLevel="2" x14ac:dyDescent="0.2">
      <c r="A22" s="903" t="s">
        <v>1224</v>
      </c>
      <c r="B22" s="903" t="s">
        <v>1225</v>
      </c>
      <c r="C22" s="903" t="s">
        <v>1214</v>
      </c>
      <c r="D22" s="904">
        <v>1068971.98</v>
      </c>
      <c r="F22" s="904">
        <v>1068971.98</v>
      </c>
      <c r="G22" s="886" t="b">
        <f t="shared" si="0"/>
        <v>1</v>
      </c>
      <c r="H22" s="886" t="b">
        <f t="shared" si="1"/>
        <v>1</v>
      </c>
      <c r="I22" s="903" t="s">
        <v>1224</v>
      </c>
      <c r="J22" s="903" t="s">
        <v>1225</v>
      </c>
      <c r="K22" s="903" t="s">
        <v>1214</v>
      </c>
      <c r="L22" s="904">
        <v>1524714.56</v>
      </c>
      <c r="M22" s="904"/>
      <c r="N22" s="904">
        <v>1524714.56</v>
      </c>
      <c r="P22" s="1212"/>
      <c r="Q22" s="1213" t="s">
        <v>1820</v>
      </c>
      <c r="R22" s="1213"/>
      <c r="S22" s="1213"/>
      <c r="T22" s="1214"/>
      <c r="V22" s="1894" t="s">
        <v>2238</v>
      </c>
      <c r="W22" s="228" t="s">
        <v>1225</v>
      </c>
      <c r="X22" s="228" t="s">
        <v>2231</v>
      </c>
      <c r="Y22" s="228">
        <v>2039573.91</v>
      </c>
      <c r="Z22" s="228"/>
      <c r="AA22" s="1895">
        <v>2039573.91</v>
      </c>
      <c r="AC22" s="903" t="s">
        <v>1224</v>
      </c>
      <c r="AD22" s="903" t="s">
        <v>1225</v>
      </c>
      <c r="AE22" s="903" t="s">
        <v>1214</v>
      </c>
      <c r="AF22" s="903">
        <v>1068971.98</v>
      </c>
      <c r="AH22" s="903">
        <v>1068971.98</v>
      </c>
    </row>
    <row r="23" spans="1:34" outlineLevel="2" x14ac:dyDescent="0.2">
      <c r="A23" s="903" t="s">
        <v>1224</v>
      </c>
      <c r="B23" s="903" t="s">
        <v>1225</v>
      </c>
      <c r="C23" s="903" t="s">
        <v>1215</v>
      </c>
      <c r="D23" s="904">
        <v>39944.39</v>
      </c>
      <c r="F23" s="904">
        <v>39944.39</v>
      </c>
      <c r="G23" s="886" t="b">
        <f t="shared" si="0"/>
        <v>1</v>
      </c>
      <c r="H23" s="886" t="b">
        <f t="shared" si="1"/>
        <v>1</v>
      </c>
      <c r="I23" s="903" t="s">
        <v>1224</v>
      </c>
      <c r="J23" s="903" t="s">
        <v>1225</v>
      </c>
      <c r="K23" s="903" t="s">
        <v>1215</v>
      </c>
      <c r="L23" s="904">
        <v>45116.42</v>
      </c>
      <c r="M23" s="904"/>
      <c r="N23" s="904">
        <v>45116.42</v>
      </c>
      <c r="P23" s="1212"/>
      <c r="Q23" s="1213"/>
      <c r="R23" s="1213" t="s">
        <v>1818</v>
      </c>
      <c r="S23" s="1213"/>
      <c r="T23" s="1214"/>
      <c r="V23" s="1894" t="s">
        <v>2238</v>
      </c>
      <c r="W23" s="228" t="s">
        <v>1225</v>
      </c>
      <c r="X23" s="228" t="s">
        <v>2232</v>
      </c>
      <c r="Y23" s="228">
        <v>69223.23</v>
      </c>
      <c r="Z23" s="228"/>
      <c r="AA23" s="1895">
        <v>69223.23</v>
      </c>
      <c r="AC23" s="903" t="s">
        <v>1224</v>
      </c>
      <c r="AD23" s="903" t="s">
        <v>1225</v>
      </c>
      <c r="AE23" s="903" t="s">
        <v>1215</v>
      </c>
      <c r="AF23" s="903">
        <v>39944.39</v>
      </c>
      <c r="AH23" s="903">
        <v>39944.39</v>
      </c>
    </row>
    <row r="24" spans="1:34" outlineLevel="2" x14ac:dyDescent="0.2">
      <c r="A24" s="903" t="s">
        <v>1224</v>
      </c>
      <c r="B24" s="903" t="s">
        <v>1225</v>
      </c>
      <c r="C24" s="903" t="s">
        <v>536</v>
      </c>
      <c r="D24" s="904">
        <v>318822.03999999998</v>
      </c>
      <c r="E24" s="904">
        <v>318822.03999999998</v>
      </c>
      <c r="G24" s="886" t="b">
        <f t="shared" si="0"/>
        <v>1</v>
      </c>
      <c r="H24" s="886" t="b">
        <f t="shared" si="1"/>
        <v>1</v>
      </c>
      <c r="I24" s="903" t="s">
        <v>1224</v>
      </c>
      <c r="J24" s="903" t="s">
        <v>1225</v>
      </c>
      <c r="K24" s="903" t="s">
        <v>536</v>
      </c>
      <c r="L24" s="904">
        <v>437436.84</v>
      </c>
      <c r="M24" s="904">
        <v>437436.84</v>
      </c>
      <c r="N24" s="904"/>
      <c r="P24" s="1212"/>
      <c r="Q24" s="1213"/>
      <c r="R24" s="1213"/>
      <c r="S24" s="1213"/>
      <c r="T24" s="1214"/>
      <c r="V24" s="1894" t="s">
        <v>2238</v>
      </c>
      <c r="W24" s="228" t="s">
        <v>1225</v>
      </c>
      <c r="X24" s="228" t="s">
        <v>2233</v>
      </c>
      <c r="Y24" s="228">
        <v>589601.42000000004</v>
      </c>
      <c r="Z24" s="228">
        <v>589601.42000000004</v>
      </c>
      <c r="AA24" s="1895"/>
      <c r="AC24" s="903" t="s">
        <v>1224</v>
      </c>
      <c r="AD24" s="903" t="s">
        <v>1225</v>
      </c>
      <c r="AE24" s="903" t="s">
        <v>536</v>
      </c>
      <c r="AF24" s="903">
        <v>318822.03999999998</v>
      </c>
      <c r="AG24" s="903">
        <v>318822.03999999998</v>
      </c>
    </row>
    <row r="25" spans="1:34" outlineLevel="2" x14ac:dyDescent="0.2">
      <c r="A25" s="903" t="s">
        <v>1224</v>
      </c>
      <c r="B25" s="903" t="s">
        <v>1225</v>
      </c>
      <c r="C25" s="903" t="s">
        <v>1216</v>
      </c>
      <c r="D25" s="904">
        <v>717280.95</v>
      </c>
      <c r="E25" s="904">
        <v>522526.95</v>
      </c>
      <c r="F25" s="904">
        <v>194754</v>
      </c>
      <c r="G25" s="886" t="b">
        <f t="shared" si="0"/>
        <v>1</v>
      </c>
      <c r="H25" s="886" t="b">
        <f t="shared" si="1"/>
        <v>1</v>
      </c>
      <c r="I25" s="903" t="s">
        <v>1224</v>
      </c>
      <c r="J25" s="903" t="s">
        <v>1225</v>
      </c>
      <c r="K25" s="903" t="s">
        <v>1216</v>
      </c>
      <c r="L25" s="904">
        <v>1021010.7</v>
      </c>
      <c r="M25" s="904">
        <v>758094.7</v>
      </c>
      <c r="N25" s="904">
        <v>262916</v>
      </c>
      <c r="P25" s="1212"/>
      <c r="Q25" s="1213"/>
      <c r="R25" s="1213"/>
      <c r="S25" s="1213"/>
      <c r="T25" s="1214"/>
      <c r="V25" s="1894" t="s">
        <v>2238</v>
      </c>
      <c r="W25" s="228" t="s">
        <v>1225</v>
      </c>
      <c r="X25" s="228" t="s">
        <v>2234</v>
      </c>
      <c r="Y25" s="228">
        <v>1391824.69</v>
      </c>
      <c r="Z25" s="228">
        <v>1036120.69</v>
      </c>
      <c r="AA25" s="1895">
        <v>355704</v>
      </c>
      <c r="AC25" s="903" t="s">
        <v>1224</v>
      </c>
      <c r="AD25" s="903" t="s">
        <v>1225</v>
      </c>
      <c r="AE25" s="903" t="s">
        <v>1216</v>
      </c>
      <c r="AF25" s="903">
        <v>717280.95</v>
      </c>
      <c r="AG25" s="903">
        <v>522526.95</v>
      </c>
      <c r="AH25" s="903">
        <v>194754</v>
      </c>
    </row>
    <row r="26" spans="1:34" outlineLevel="1" x14ac:dyDescent="0.2">
      <c r="A26" s="1108"/>
      <c r="B26" s="1108" t="s">
        <v>1226</v>
      </c>
      <c r="C26" s="1108"/>
      <c r="D26" s="1112">
        <v>2145019.36</v>
      </c>
      <c r="E26" s="1112">
        <v>841348.99</v>
      </c>
      <c r="F26" s="1112">
        <v>1303670.3699999999</v>
      </c>
      <c r="G26" s="886" t="b">
        <f t="shared" si="0"/>
        <v>1</v>
      </c>
      <c r="H26" s="886" t="b">
        <f t="shared" si="1"/>
        <v>1</v>
      </c>
      <c r="I26" s="1108"/>
      <c r="J26" s="1108" t="s">
        <v>1226</v>
      </c>
      <c r="K26" s="1108"/>
      <c r="L26" s="1112">
        <v>3028278.52</v>
      </c>
      <c r="M26" s="1112">
        <v>1195531.54</v>
      </c>
      <c r="N26" s="1112">
        <v>1832746.98</v>
      </c>
      <c r="P26" s="1220" t="s">
        <v>1405</v>
      </c>
      <c r="Q26" s="1221"/>
      <c r="R26" s="1221"/>
      <c r="S26" s="1221"/>
      <c r="T26" s="1222"/>
      <c r="V26" s="1896" t="s">
        <v>2238</v>
      </c>
      <c r="W26" s="1897" t="s">
        <v>1225</v>
      </c>
      <c r="X26" s="1897" t="s">
        <v>2239</v>
      </c>
      <c r="Y26" s="1897">
        <v>4090223.25</v>
      </c>
      <c r="Z26" s="1897">
        <v>1625722.11</v>
      </c>
      <c r="AA26" s="1898">
        <v>2464501.14</v>
      </c>
      <c r="AD26" s="1109" t="s">
        <v>1226</v>
      </c>
      <c r="AF26" s="903">
        <f>SUBTOTAL(9,AF22:AF25)</f>
        <v>2145019.36</v>
      </c>
      <c r="AG26" s="903">
        <f>SUBTOTAL(9,AG22:AG25)</f>
        <v>841348.99</v>
      </c>
      <c r="AH26" s="903">
        <f>SUBTOTAL(9,AH22:AH25)</f>
        <v>1303670.3699999999</v>
      </c>
    </row>
    <row r="27" spans="1:34" outlineLevel="2" x14ac:dyDescent="0.2">
      <c r="A27" s="903" t="s">
        <v>1224</v>
      </c>
      <c r="B27" s="903" t="s">
        <v>1227</v>
      </c>
      <c r="C27" s="903" t="s">
        <v>1214</v>
      </c>
      <c r="D27" s="904">
        <v>1215834.92</v>
      </c>
      <c r="F27" s="904">
        <v>1215834.92</v>
      </c>
      <c r="G27" s="886" t="b">
        <f t="shared" si="0"/>
        <v>1</v>
      </c>
      <c r="H27" s="886" t="b">
        <f t="shared" si="1"/>
        <v>1</v>
      </c>
      <c r="I27" s="903" t="s">
        <v>1224</v>
      </c>
      <c r="J27" s="903" t="s">
        <v>1227</v>
      </c>
      <c r="K27" s="903" t="s">
        <v>1214</v>
      </c>
      <c r="L27" s="904">
        <v>1548362.39</v>
      </c>
      <c r="M27" s="904"/>
      <c r="N27" s="904">
        <v>1548362.39</v>
      </c>
      <c r="P27" s="1212"/>
      <c r="Q27" s="1218" t="s">
        <v>1835</v>
      </c>
      <c r="R27" s="1218"/>
      <c r="S27" s="1218"/>
      <c r="T27" s="1219"/>
      <c r="V27" s="1894" t="s">
        <v>2238</v>
      </c>
      <c r="W27" s="228" t="s">
        <v>1227</v>
      </c>
      <c r="X27" s="228" t="s">
        <v>2231</v>
      </c>
      <c r="Y27" s="228">
        <v>2073335.07</v>
      </c>
      <c r="Z27" s="228"/>
      <c r="AA27" s="1895">
        <v>2073335.07</v>
      </c>
      <c r="AC27" s="903" t="s">
        <v>1224</v>
      </c>
      <c r="AD27" s="903" t="s">
        <v>1227</v>
      </c>
      <c r="AE27" s="903" t="s">
        <v>1214</v>
      </c>
      <c r="AF27" s="903">
        <v>1215834.92</v>
      </c>
      <c r="AH27" s="903">
        <v>1215834.92</v>
      </c>
    </row>
    <row r="28" spans="1:34" outlineLevel="2" x14ac:dyDescent="0.2">
      <c r="A28" s="903" t="s">
        <v>1224</v>
      </c>
      <c r="B28" s="903" t="s">
        <v>1227</v>
      </c>
      <c r="C28" s="903" t="s">
        <v>1215</v>
      </c>
      <c r="D28" s="904">
        <v>199948.22</v>
      </c>
      <c r="F28" s="904">
        <v>199948.22</v>
      </c>
      <c r="G28" s="886" t="b">
        <f t="shared" si="0"/>
        <v>1</v>
      </c>
      <c r="H28" s="886" t="b">
        <f t="shared" si="1"/>
        <v>1</v>
      </c>
      <c r="I28" s="903" t="s">
        <v>1224</v>
      </c>
      <c r="J28" s="903" t="s">
        <v>1227</v>
      </c>
      <c r="K28" s="903" t="s">
        <v>1215</v>
      </c>
      <c r="L28" s="904">
        <v>203046.39999999999</v>
      </c>
      <c r="M28" s="904"/>
      <c r="N28" s="904">
        <v>203046.39999999999</v>
      </c>
      <c r="P28" s="1212"/>
      <c r="Q28" s="1213"/>
      <c r="R28" s="1213"/>
      <c r="S28" s="1213"/>
      <c r="T28" s="1214"/>
      <c r="V28" s="1894" t="s">
        <v>2238</v>
      </c>
      <c r="W28" s="228" t="s">
        <v>1227</v>
      </c>
      <c r="X28" s="228" t="s">
        <v>2232</v>
      </c>
      <c r="Y28" s="228">
        <v>309005.86</v>
      </c>
      <c r="Z28" s="228"/>
      <c r="AA28" s="1895">
        <v>309005.86</v>
      </c>
      <c r="AC28" s="903" t="s">
        <v>1224</v>
      </c>
      <c r="AD28" s="903" t="s">
        <v>1227</v>
      </c>
      <c r="AE28" s="903" t="s">
        <v>1215</v>
      </c>
      <c r="AF28" s="903">
        <v>199948.22</v>
      </c>
      <c r="AH28" s="903">
        <v>199948.22</v>
      </c>
    </row>
    <row r="29" spans="1:34" outlineLevel="2" x14ac:dyDescent="0.2">
      <c r="A29" s="903" t="s">
        <v>1224</v>
      </c>
      <c r="B29" s="903" t="s">
        <v>1227</v>
      </c>
      <c r="C29" s="903" t="s">
        <v>536</v>
      </c>
      <c r="D29" s="904">
        <v>163079.07</v>
      </c>
      <c r="E29" s="904">
        <v>163079.07</v>
      </c>
      <c r="G29" s="886" t="b">
        <f t="shared" si="0"/>
        <v>1</v>
      </c>
      <c r="H29" s="886" t="b">
        <f t="shared" si="1"/>
        <v>1</v>
      </c>
      <c r="I29" s="903" t="s">
        <v>1224</v>
      </c>
      <c r="J29" s="903" t="s">
        <v>1227</v>
      </c>
      <c r="K29" s="903" t="s">
        <v>536</v>
      </c>
      <c r="L29" s="904">
        <v>217556.39</v>
      </c>
      <c r="M29" s="904">
        <v>217556.39</v>
      </c>
      <c r="N29" s="904"/>
      <c r="P29" s="1220" t="s">
        <v>1406</v>
      </c>
      <c r="Q29" s="1221"/>
      <c r="R29" s="1221"/>
      <c r="S29" s="1221"/>
      <c r="T29" s="1222"/>
      <c r="V29" s="1894" t="s">
        <v>2238</v>
      </c>
      <c r="W29" s="228" t="s">
        <v>1227</v>
      </c>
      <c r="X29" s="228" t="s">
        <v>2233</v>
      </c>
      <c r="Y29" s="228">
        <v>292620.48</v>
      </c>
      <c r="Z29" s="228">
        <v>292620.48</v>
      </c>
      <c r="AA29" s="1895"/>
      <c r="AC29" s="903" t="s">
        <v>1224</v>
      </c>
      <c r="AD29" s="903" t="s">
        <v>1227</v>
      </c>
      <c r="AE29" s="903" t="s">
        <v>536</v>
      </c>
      <c r="AF29" s="903">
        <v>163079.07</v>
      </c>
      <c r="AG29" s="903">
        <v>163079.07</v>
      </c>
    </row>
    <row r="30" spans="1:34" outlineLevel="2" x14ac:dyDescent="0.2">
      <c r="A30" s="903" t="s">
        <v>1224</v>
      </c>
      <c r="B30" s="903" t="s">
        <v>1227</v>
      </c>
      <c r="C30" s="903" t="s">
        <v>1216</v>
      </c>
      <c r="D30" s="904">
        <v>433483.61</v>
      </c>
      <c r="E30" s="904">
        <v>350017.61</v>
      </c>
      <c r="F30" s="904">
        <v>83466</v>
      </c>
      <c r="G30" s="886" t="b">
        <f t="shared" si="0"/>
        <v>1</v>
      </c>
      <c r="H30" s="886" t="b">
        <f t="shared" si="1"/>
        <v>1</v>
      </c>
      <c r="I30" s="903" t="s">
        <v>1224</v>
      </c>
      <c r="J30" s="903" t="s">
        <v>1227</v>
      </c>
      <c r="K30" s="903" t="s">
        <v>1216</v>
      </c>
      <c r="L30" s="904">
        <v>558627.18999999994</v>
      </c>
      <c r="M30" s="904">
        <v>445949.19</v>
      </c>
      <c r="N30" s="904">
        <v>112678</v>
      </c>
      <c r="P30" s="1223"/>
      <c r="Q30" s="1218" t="s">
        <v>1821</v>
      </c>
      <c r="R30" s="1218"/>
      <c r="S30" s="1218"/>
      <c r="T30" s="1219"/>
      <c r="V30" s="1894" t="s">
        <v>2238</v>
      </c>
      <c r="W30" s="228" t="s">
        <v>1227</v>
      </c>
      <c r="X30" s="228" t="s">
        <v>2234</v>
      </c>
      <c r="Y30" s="228">
        <v>763018.26</v>
      </c>
      <c r="Z30" s="228">
        <v>610573.26</v>
      </c>
      <c r="AA30" s="1895">
        <v>152445</v>
      </c>
      <c r="AC30" s="903" t="s">
        <v>1224</v>
      </c>
      <c r="AD30" s="903" t="s">
        <v>1227</v>
      </c>
      <c r="AE30" s="903" t="s">
        <v>1216</v>
      </c>
      <c r="AF30" s="903">
        <v>433483.61</v>
      </c>
      <c r="AG30" s="903">
        <v>350017.61</v>
      </c>
      <c r="AH30" s="903">
        <v>83466</v>
      </c>
    </row>
    <row r="31" spans="1:34" outlineLevel="1" x14ac:dyDescent="0.2">
      <c r="A31" s="1108"/>
      <c r="B31" s="1108" t="s">
        <v>1228</v>
      </c>
      <c r="C31" s="1108"/>
      <c r="D31" s="1112">
        <v>2012345.8199999998</v>
      </c>
      <c r="E31" s="1112">
        <v>513096.68</v>
      </c>
      <c r="F31" s="1112">
        <v>1499249.14</v>
      </c>
      <c r="G31" s="886" t="b">
        <f t="shared" si="0"/>
        <v>1</v>
      </c>
      <c r="H31" s="886" t="b">
        <f t="shared" si="1"/>
        <v>1</v>
      </c>
      <c r="I31" s="1108"/>
      <c r="J31" s="1108" t="s">
        <v>1228</v>
      </c>
      <c r="K31" s="1108"/>
      <c r="L31" s="1112">
        <v>2527592.3699999996</v>
      </c>
      <c r="M31" s="1112">
        <v>663505.58000000007</v>
      </c>
      <c r="N31" s="1112">
        <v>1864086.7899999998</v>
      </c>
      <c r="P31" s="1223" t="s">
        <v>1836</v>
      </c>
      <c r="Q31" s="1218"/>
      <c r="R31" s="1218"/>
      <c r="S31" s="1218"/>
      <c r="T31" s="1219"/>
      <c r="V31" s="1896" t="s">
        <v>2238</v>
      </c>
      <c r="W31" s="1897" t="s">
        <v>1227</v>
      </c>
      <c r="X31" s="1897" t="s">
        <v>2240</v>
      </c>
      <c r="Y31" s="1897">
        <v>3437979.66</v>
      </c>
      <c r="Z31" s="1897">
        <v>903193.73</v>
      </c>
      <c r="AA31" s="1898">
        <v>2534785.9300000002</v>
      </c>
      <c r="AD31" s="1109" t="s">
        <v>1228</v>
      </c>
      <c r="AF31" s="903">
        <f>SUBTOTAL(9,AF27:AF30)</f>
        <v>2012345.8199999998</v>
      </c>
      <c r="AG31" s="903">
        <f>SUBTOTAL(9,AG27:AG30)</f>
        <v>513096.68</v>
      </c>
      <c r="AH31" s="903">
        <f>SUBTOTAL(9,AH27:AH30)</f>
        <v>1499249.14</v>
      </c>
    </row>
    <row r="32" spans="1:34" outlineLevel="2" x14ac:dyDescent="0.2">
      <c r="A32" s="903" t="s">
        <v>1224</v>
      </c>
      <c r="B32" s="903" t="s">
        <v>1229</v>
      </c>
      <c r="C32" s="903" t="s">
        <v>1214</v>
      </c>
      <c r="D32" s="904">
        <v>421525.04</v>
      </c>
      <c r="F32" s="904">
        <v>421525.04</v>
      </c>
      <c r="G32" s="886" t="b">
        <f t="shared" si="0"/>
        <v>1</v>
      </c>
      <c r="H32" s="886" t="b">
        <f t="shared" si="1"/>
        <v>1</v>
      </c>
      <c r="I32" s="903" t="s">
        <v>1224</v>
      </c>
      <c r="J32" s="903" t="s">
        <v>1229</v>
      </c>
      <c r="K32" s="903" t="s">
        <v>1214</v>
      </c>
      <c r="L32" s="904">
        <v>526213.74</v>
      </c>
      <c r="M32" s="904"/>
      <c r="N32" s="904">
        <v>526213.74</v>
      </c>
      <c r="P32" s="1223" t="s">
        <v>1823</v>
      </c>
      <c r="Q32" s="1218"/>
      <c r="R32" s="1218"/>
      <c r="S32" s="1218"/>
      <c r="T32" s="1219"/>
      <c r="V32" s="1894" t="s">
        <v>2238</v>
      </c>
      <c r="W32" s="228" t="s">
        <v>1229</v>
      </c>
      <c r="X32" s="228" t="s">
        <v>2231</v>
      </c>
      <c r="Y32" s="228">
        <v>705970.12</v>
      </c>
      <c r="Z32" s="228"/>
      <c r="AA32" s="1895">
        <v>705970.12</v>
      </c>
      <c r="AC32" s="903" t="s">
        <v>1224</v>
      </c>
      <c r="AD32" s="903" t="s">
        <v>1229</v>
      </c>
      <c r="AE32" s="903" t="s">
        <v>1214</v>
      </c>
      <c r="AF32" s="903">
        <v>421525.04</v>
      </c>
      <c r="AH32" s="903">
        <v>421525.04</v>
      </c>
    </row>
    <row r="33" spans="1:34" outlineLevel="2" x14ac:dyDescent="0.2">
      <c r="A33" s="903" t="s">
        <v>1224</v>
      </c>
      <c r="B33" s="903" t="s">
        <v>1229</v>
      </c>
      <c r="C33" s="903" t="s">
        <v>1215</v>
      </c>
      <c r="D33" s="904">
        <v>76272.87</v>
      </c>
      <c r="F33" s="904">
        <v>76272.87</v>
      </c>
      <c r="G33" s="886" t="b">
        <f t="shared" si="0"/>
        <v>1</v>
      </c>
      <c r="H33" s="886" t="b">
        <f t="shared" si="1"/>
        <v>1</v>
      </c>
      <c r="I33" s="903" t="s">
        <v>1224</v>
      </c>
      <c r="J33" s="903" t="s">
        <v>1229</v>
      </c>
      <c r="K33" s="903" t="s">
        <v>1215</v>
      </c>
      <c r="L33" s="904">
        <v>71252.240000000005</v>
      </c>
      <c r="M33" s="904"/>
      <c r="N33" s="904">
        <v>71252.240000000005</v>
      </c>
      <c r="P33" s="1212"/>
      <c r="Q33" s="1213"/>
      <c r="R33" s="1213"/>
      <c r="S33" s="1213"/>
      <c r="T33" s="1214"/>
      <c r="V33" s="1894" t="s">
        <v>2238</v>
      </c>
      <c r="W33" s="228" t="s">
        <v>1229</v>
      </c>
      <c r="X33" s="228" t="s">
        <v>2232</v>
      </c>
      <c r="Y33" s="228">
        <v>107235.51</v>
      </c>
      <c r="Z33" s="228"/>
      <c r="AA33" s="1895">
        <v>107235.51</v>
      </c>
      <c r="AC33" s="903" t="s">
        <v>1224</v>
      </c>
      <c r="AD33" s="903" t="s">
        <v>1229</v>
      </c>
      <c r="AE33" s="903" t="s">
        <v>1215</v>
      </c>
      <c r="AF33" s="903">
        <v>76272.87</v>
      </c>
      <c r="AH33" s="903">
        <v>76272.87</v>
      </c>
    </row>
    <row r="34" spans="1:34" outlineLevel="2" x14ac:dyDescent="0.2">
      <c r="A34" s="903" t="s">
        <v>1224</v>
      </c>
      <c r="B34" s="903" t="s">
        <v>1229</v>
      </c>
      <c r="C34" s="903" t="s">
        <v>536</v>
      </c>
      <c r="D34" s="904">
        <v>44777.9</v>
      </c>
      <c r="E34" s="904">
        <v>44777.9</v>
      </c>
      <c r="G34" s="886" t="b">
        <f t="shared" si="0"/>
        <v>1</v>
      </c>
      <c r="H34" s="886" t="b">
        <f t="shared" si="1"/>
        <v>1</v>
      </c>
      <c r="I34" s="903" t="s">
        <v>1224</v>
      </c>
      <c r="J34" s="903" t="s">
        <v>1229</v>
      </c>
      <c r="K34" s="903" t="s">
        <v>536</v>
      </c>
      <c r="L34" s="904">
        <v>54954.23</v>
      </c>
      <c r="M34" s="904">
        <v>54954.23</v>
      </c>
      <c r="N34" s="904"/>
      <c r="P34" s="1212" t="s">
        <v>1408</v>
      </c>
      <c r="Q34" s="1213"/>
      <c r="R34" s="1213"/>
      <c r="S34" s="1213"/>
      <c r="T34" s="1214"/>
      <c r="V34" s="1894" t="s">
        <v>2238</v>
      </c>
      <c r="W34" s="228" t="s">
        <v>1229</v>
      </c>
      <c r="X34" s="228" t="s">
        <v>2233</v>
      </c>
      <c r="Y34" s="228">
        <v>77247.19</v>
      </c>
      <c r="Z34" s="228">
        <v>77247.19</v>
      </c>
      <c r="AA34" s="1895"/>
      <c r="AC34" s="903" t="s">
        <v>1224</v>
      </c>
      <c r="AD34" s="903" t="s">
        <v>1229</v>
      </c>
      <c r="AE34" s="903" t="s">
        <v>536</v>
      </c>
      <c r="AF34" s="903">
        <v>44777.9</v>
      </c>
      <c r="AG34" s="903">
        <v>44777.9</v>
      </c>
    </row>
    <row r="35" spans="1:34" outlineLevel="2" x14ac:dyDescent="0.2">
      <c r="A35" s="903" t="s">
        <v>1224</v>
      </c>
      <c r="B35" s="903" t="s">
        <v>1229</v>
      </c>
      <c r="C35" s="903" t="s">
        <v>1216</v>
      </c>
      <c r="D35" s="904">
        <v>106219.71</v>
      </c>
      <c r="E35" s="904">
        <v>106219.71</v>
      </c>
      <c r="G35" s="886" t="b">
        <f t="shared" si="0"/>
        <v>1</v>
      </c>
      <c r="H35" s="886" t="b">
        <f t="shared" si="1"/>
        <v>1</v>
      </c>
      <c r="I35" s="903" t="s">
        <v>1224</v>
      </c>
      <c r="J35" s="903" t="s">
        <v>1229</v>
      </c>
      <c r="K35" s="903" t="s">
        <v>1216</v>
      </c>
      <c r="L35" s="904">
        <v>150045.56</v>
      </c>
      <c r="M35" s="904">
        <v>150045.56</v>
      </c>
      <c r="N35" s="904"/>
      <c r="P35" s="1212"/>
      <c r="Q35" s="1213"/>
      <c r="R35" s="1213"/>
      <c r="S35" s="1213"/>
      <c r="T35" s="1214"/>
      <c r="V35" s="1894" t="s">
        <v>2238</v>
      </c>
      <c r="W35" s="228" t="s">
        <v>1229</v>
      </c>
      <c r="X35" s="228" t="s">
        <v>2234</v>
      </c>
      <c r="Y35" s="228">
        <v>212405.48</v>
      </c>
      <c r="Z35" s="228">
        <v>212405.48</v>
      </c>
      <c r="AA35" s="1895"/>
      <c r="AC35" s="903" t="s">
        <v>1224</v>
      </c>
      <c r="AD35" s="903" t="s">
        <v>1229</v>
      </c>
      <c r="AE35" s="903" t="s">
        <v>1216</v>
      </c>
      <c r="AF35" s="903">
        <v>106219.71</v>
      </c>
      <c r="AG35" s="903">
        <v>106219.71</v>
      </c>
    </row>
    <row r="36" spans="1:34" outlineLevel="1" x14ac:dyDescent="0.2">
      <c r="A36" s="1108"/>
      <c r="B36" s="1108" t="s">
        <v>1230</v>
      </c>
      <c r="C36" s="1108"/>
      <c r="D36" s="1112">
        <v>648795.5199999999</v>
      </c>
      <c r="E36" s="1112">
        <v>150997.61000000002</v>
      </c>
      <c r="F36" s="1112">
        <v>497797.91</v>
      </c>
      <c r="G36" s="886" t="b">
        <f t="shared" si="0"/>
        <v>1</v>
      </c>
      <c r="H36" s="886" t="b">
        <f t="shared" si="1"/>
        <v>1</v>
      </c>
      <c r="I36" s="1108"/>
      <c r="J36" s="1108" t="s">
        <v>1230</v>
      </c>
      <c r="K36" s="1108"/>
      <c r="L36" s="1112">
        <v>802465.77</v>
      </c>
      <c r="M36" s="1112">
        <v>204999.79</v>
      </c>
      <c r="N36" s="1112">
        <v>597465.98</v>
      </c>
      <c r="P36" s="1212" t="s">
        <v>1837</v>
      </c>
      <c r="Q36" s="1213"/>
      <c r="R36" s="1213"/>
      <c r="S36" s="1213"/>
      <c r="T36" s="1214"/>
      <c r="V36" s="1896" t="s">
        <v>2238</v>
      </c>
      <c r="W36" s="1897" t="s">
        <v>1229</v>
      </c>
      <c r="X36" s="1897" t="s">
        <v>2241</v>
      </c>
      <c r="Y36" s="1897">
        <v>1102858.3</v>
      </c>
      <c r="Z36" s="1897">
        <v>289652.67</v>
      </c>
      <c r="AA36" s="1898">
        <v>813205.63</v>
      </c>
      <c r="AD36" s="1109" t="s">
        <v>1230</v>
      </c>
      <c r="AF36" s="903">
        <f>SUBTOTAL(9,AF32:AF35)</f>
        <v>648795.5199999999</v>
      </c>
      <c r="AG36" s="903">
        <f>SUBTOTAL(9,AG32:AG35)</f>
        <v>150997.61000000002</v>
      </c>
      <c r="AH36" s="903">
        <f>SUBTOTAL(9,AH32:AH35)</f>
        <v>497797.91</v>
      </c>
    </row>
    <row r="37" spans="1:34" outlineLevel="2" x14ac:dyDescent="0.2">
      <c r="A37" s="903" t="s">
        <v>1224</v>
      </c>
      <c r="B37" s="903" t="s">
        <v>1231</v>
      </c>
      <c r="C37" s="903" t="s">
        <v>1214</v>
      </c>
      <c r="D37" s="904">
        <v>79297.81</v>
      </c>
      <c r="F37" s="904">
        <v>79297.81</v>
      </c>
      <c r="G37" s="886" t="b">
        <f t="shared" si="0"/>
        <v>1</v>
      </c>
      <c r="H37" s="886" t="b">
        <f t="shared" si="1"/>
        <v>1</v>
      </c>
      <c r="I37" s="903" t="s">
        <v>1224</v>
      </c>
      <c r="J37" s="903" t="s">
        <v>1231</v>
      </c>
      <c r="K37" s="903" t="s">
        <v>1214</v>
      </c>
      <c r="L37" s="904">
        <v>119069.52</v>
      </c>
      <c r="M37" s="904"/>
      <c r="N37" s="904">
        <v>119069.52</v>
      </c>
      <c r="P37" s="1212"/>
      <c r="Q37" s="1213"/>
      <c r="R37" s="1213"/>
      <c r="S37" s="1213"/>
      <c r="T37" s="1214"/>
      <c r="V37" s="1894" t="s">
        <v>2238</v>
      </c>
      <c r="W37" s="228" t="s">
        <v>1231</v>
      </c>
      <c r="X37" s="228" t="s">
        <v>2231</v>
      </c>
      <c r="Y37" s="228">
        <v>147671.76</v>
      </c>
      <c r="Z37" s="228"/>
      <c r="AA37" s="1895">
        <v>147671.76</v>
      </c>
      <c r="AC37" s="903" t="s">
        <v>1224</v>
      </c>
      <c r="AD37" s="903" t="s">
        <v>1231</v>
      </c>
      <c r="AE37" s="903" t="s">
        <v>1214</v>
      </c>
      <c r="AF37" s="903">
        <v>79297.81</v>
      </c>
      <c r="AH37" s="903">
        <v>79297.81</v>
      </c>
    </row>
    <row r="38" spans="1:34" outlineLevel="2" x14ac:dyDescent="0.2">
      <c r="A38" s="903" t="s">
        <v>1224</v>
      </c>
      <c r="B38" s="903" t="s">
        <v>1231</v>
      </c>
      <c r="C38" s="903" t="s">
        <v>1215</v>
      </c>
      <c r="D38" s="904">
        <v>1637.97</v>
      </c>
      <c r="F38" s="904">
        <v>1637.97</v>
      </c>
      <c r="G38" s="886" t="b">
        <f t="shared" si="0"/>
        <v>1</v>
      </c>
      <c r="H38" s="886" t="b">
        <f t="shared" si="1"/>
        <v>1</v>
      </c>
      <c r="I38" s="903" t="s">
        <v>1224</v>
      </c>
      <c r="J38" s="903" t="s">
        <v>1231</v>
      </c>
      <c r="K38" s="903" t="s">
        <v>1215</v>
      </c>
      <c r="L38" s="904">
        <v>4363.6899999999996</v>
      </c>
      <c r="M38" s="904"/>
      <c r="N38" s="904">
        <v>4363.6899999999996</v>
      </c>
      <c r="P38" s="1212" t="s">
        <v>1838</v>
      </c>
      <c r="Q38" s="1213"/>
      <c r="R38" s="1213"/>
      <c r="S38" s="1213"/>
      <c r="T38" s="1214"/>
      <c r="V38" s="1894" t="s">
        <v>2238</v>
      </c>
      <c r="W38" s="228" t="s">
        <v>1231</v>
      </c>
      <c r="X38" s="228" t="s">
        <v>2232</v>
      </c>
      <c r="Y38" s="228">
        <v>5590.7</v>
      </c>
      <c r="Z38" s="228"/>
      <c r="AA38" s="1895">
        <v>5590.7</v>
      </c>
      <c r="AC38" s="903" t="s">
        <v>1224</v>
      </c>
      <c r="AD38" s="903" t="s">
        <v>1231</v>
      </c>
      <c r="AE38" s="903" t="s">
        <v>1215</v>
      </c>
      <c r="AF38" s="903">
        <v>1637.97</v>
      </c>
      <c r="AH38" s="903">
        <v>1637.97</v>
      </c>
    </row>
    <row r="39" spans="1:34" outlineLevel="2" x14ac:dyDescent="0.2">
      <c r="A39" s="903" t="s">
        <v>1224</v>
      </c>
      <c r="B39" s="903" t="s">
        <v>1231</v>
      </c>
      <c r="C39" s="903" t="s">
        <v>536</v>
      </c>
      <c r="D39" s="904">
        <v>25005.56</v>
      </c>
      <c r="E39" s="904">
        <v>25005.56</v>
      </c>
      <c r="G39" s="886" t="b">
        <f t="shared" si="0"/>
        <v>1</v>
      </c>
      <c r="H39" s="886" t="b">
        <f t="shared" si="1"/>
        <v>1</v>
      </c>
      <c r="I39" s="903" t="s">
        <v>1224</v>
      </c>
      <c r="J39" s="903" t="s">
        <v>1231</v>
      </c>
      <c r="K39" s="903" t="s">
        <v>536</v>
      </c>
      <c r="L39" s="904">
        <v>28415.72</v>
      </c>
      <c r="M39" s="904">
        <v>28415.72</v>
      </c>
      <c r="N39" s="904"/>
      <c r="P39" s="1212"/>
      <c r="Q39" s="1213"/>
      <c r="R39" s="1213"/>
      <c r="S39" s="1213"/>
      <c r="T39" s="1214"/>
      <c r="V39" s="1894" t="s">
        <v>2238</v>
      </c>
      <c r="W39" s="228" t="s">
        <v>1231</v>
      </c>
      <c r="X39" s="228" t="s">
        <v>2233</v>
      </c>
      <c r="Y39" s="228">
        <v>38277.18</v>
      </c>
      <c r="Z39" s="228">
        <v>38277.18</v>
      </c>
      <c r="AA39" s="1895"/>
      <c r="AC39" s="903" t="s">
        <v>1224</v>
      </c>
      <c r="AD39" s="903" t="s">
        <v>1231</v>
      </c>
      <c r="AE39" s="903" t="s">
        <v>536</v>
      </c>
      <c r="AF39" s="903">
        <v>25005.56</v>
      </c>
      <c r="AG39" s="903">
        <v>25005.56</v>
      </c>
    </row>
    <row r="40" spans="1:34" outlineLevel="2" x14ac:dyDescent="0.2">
      <c r="A40" s="903" t="s">
        <v>1224</v>
      </c>
      <c r="B40" s="903" t="s">
        <v>1231</v>
      </c>
      <c r="C40" s="903" t="s">
        <v>1216</v>
      </c>
      <c r="D40" s="904">
        <v>31752.3</v>
      </c>
      <c r="E40" s="904">
        <v>31752.3</v>
      </c>
      <c r="G40" s="886" t="b">
        <f t="shared" si="0"/>
        <v>1</v>
      </c>
      <c r="H40" s="886" t="b">
        <f t="shared" si="1"/>
        <v>1</v>
      </c>
      <c r="I40" s="903" t="s">
        <v>1224</v>
      </c>
      <c r="J40" s="903" t="s">
        <v>1231</v>
      </c>
      <c r="K40" s="903" t="s">
        <v>1216</v>
      </c>
      <c r="L40" s="904">
        <v>47926.29</v>
      </c>
      <c r="M40" s="904">
        <v>47926.29</v>
      </c>
      <c r="N40" s="904"/>
      <c r="P40" s="1212" t="s">
        <v>1409</v>
      </c>
      <c r="Q40" s="1213"/>
      <c r="R40" s="1213"/>
      <c r="S40" s="1213"/>
      <c r="T40" s="1214"/>
      <c r="V40" s="1894" t="s">
        <v>2238</v>
      </c>
      <c r="W40" s="228" t="s">
        <v>1231</v>
      </c>
      <c r="X40" s="228" t="s">
        <v>2234</v>
      </c>
      <c r="Y40" s="228">
        <v>63852.35</v>
      </c>
      <c r="Z40" s="228">
        <v>63852.35</v>
      </c>
      <c r="AA40" s="1895"/>
      <c r="AC40" s="903" t="s">
        <v>1224</v>
      </c>
      <c r="AD40" s="903" t="s">
        <v>1231</v>
      </c>
      <c r="AE40" s="903" t="s">
        <v>1216</v>
      </c>
      <c r="AF40" s="903">
        <v>31752.3</v>
      </c>
      <c r="AG40" s="903">
        <v>31752.3</v>
      </c>
    </row>
    <row r="41" spans="1:34" outlineLevel="1" x14ac:dyDescent="0.2">
      <c r="A41" s="1108"/>
      <c r="B41" s="1108" t="s">
        <v>1232</v>
      </c>
      <c r="C41" s="1108"/>
      <c r="D41" s="1112">
        <v>137693.63999999998</v>
      </c>
      <c r="E41" s="1112">
        <v>56757.86</v>
      </c>
      <c r="F41" s="1112">
        <v>80935.78</v>
      </c>
      <c r="G41" s="886" t="b">
        <f t="shared" si="0"/>
        <v>1</v>
      </c>
      <c r="H41" s="886" t="b">
        <f t="shared" si="1"/>
        <v>1</v>
      </c>
      <c r="I41" s="1108"/>
      <c r="J41" s="1108" t="s">
        <v>1232</v>
      </c>
      <c r="K41" s="1108"/>
      <c r="L41" s="1112">
        <v>199775.22</v>
      </c>
      <c r="M41" s="1112">
        <v>76342.010000000009</v>
      </c>
      <c r="N41" s="1112">
        <v>123433.21</v>
      </c>
      <c r="P41" s="1212"/>
      <c r="Q41" s="1213"/>
      <c r="R41" s="1213"/>
      <c r="S41" s="1213"/>
      <c r="T41" s="1214"/>
      <c r="V41" s="1896" t="s">
        <v>2238</v>
      </c>
      <c r="W41" s="1897" t="s">
        <v>1231</v>
      </c>
      <c r="X41" s="1897" t="s">
        <v>2242</v>
      </c>
      <c r="Y41" s="1897">
        <v>255391.99</v>
      </c>
      <c r="Z41" s="1897">
        <v>102129.53</v>
      </c>
      <c r="AA41" s="1898">
        <v>153262.46</v>
      </c>
      <c r="AD41" s="1109" t="s">
        <v>1232</v>
      </c>
      <c r="AF41" s="903">
        <f>SUBTOTAL(9,AF37:AF40)</f>
        <v>137693.63999999998</v>
      </c>
      <c r="AG41" s="903">
        <f>SUBTOTAL(9,AG37:AG40)</f>
        <v>56757.86</v>
      </c>
      <c r="AH41" s="903">
        <f>SUBTOTAL(9,AH37:AH40)</f>
        <v>80935.78</v>
      </c>
    </row>
    <row r="42" spans="1:34" outlineLevel="2" x14ac:dyDescent="0.2">
      <c r="A42" s="903" t="s">
        <v>1224</v>
      </c>
      <c r="B42" s="903" t="s">
        <v>1233</v>
      </c>
      <c r="C42" s="903" t="s">
        <v>1214</v>
      </c>
      <c r="D42" s="904">
        <v>238068.1</v>
      </c>
      <c r="F42" s="904">
        <v>238068.1</v>
      </c>
      <c r="G42" s="886" t="b">
        <f t="shared" si="0"/>
        <v>1</v>
      </c>
      <c r="H42" s="886" t="b">
        <f t="shared" si="1"/>
        <v>1</v>
      </c>
      <c r="I42" s="903" t="s">
        <v>1224</v>
      </c>
      <c r="J42" s="903" t="s">
        <v>1233</v>
      </c>
      <c r="K42" s="903" t="s">
        <v>1214</v>
      </c>
      <c r="L42" s="904">
        <v>323095.87</v>
      </c>
      <c r="M42" s="904"/>
      <c r="N42" s="904">
        <v>323095.87</v>
      </c>
      <c r="P42" s="1212" t="s">
        <v>1410</v>
      </c>
      <c r="Q42" s="1213"/>
      <c r="R42" s="1213"/>
      <c r="S42" s="1213"/>
      <c r="T42" s="1214"/>
      <c r="V42" s="1894" t="s">
        <v>2238</v>
      </c>
      <c r="W42" s="228" t="s">
        <v>1233</v>
      </c>
      <c r="X42" s="228" t="s">
        <v>2231</v>
      </c>
      <c r="Y42" s="228">
        <v>426185.4</v>
      </c>
      <c r="Z42" s="228"/>
      <c r="AA42" s="1895">
        <v>426185.4</v>
      </c>
      <c r="AC42" s="903" t="s">
        <v>1224</v>
      </c>
      <c r="AD42" s="903" t="s">
        <v>1233</v>
      </c>
      <c r="AE42" s="903" t="s">
        <v>1214</v>
      </c>
      <c r="AF42" s="903">
        <v>238068.1</v>
      </c>
      <c r="AH42" s="903">
        <v>238068.1</v>
      </c>
    </row>
    <row r="43" spans="1:34" outlineLevel="2" x14ac:dyDescent="0.2">
      <c r="A43" s="903" t="s">
        <v>1224</v>
      </c>
      <c r="B43" s="903" t="s">
        <v>1233</v>
      </c>
      <c r="C43" s="903" t="s">
        <v>1215</v>
      </c>
      <c r="D43" s="904">
        <v>6235.81</v>
      </c>
      <c r="F43" s="904">
        <v>6235.81</v>
      </c>
      <c r="G43" s="886" t="b">
        <f t="shared" si="0"/>
        <v>1</v>
      </c>
      <c r="H43" s="886" t="b">
        <f t="shared" si="1"/>
        <v>1</v>
      </c>
      <c r="I43" s="903" t="s">
        <v>1224</v>
      </c>
      <c r="J43" s="903" t="s">
        <v>1233</v>
      </c>
      <c r="K43" s="903" t="s">
        <v>1215</v>
      </c>
      <c r="L43" s="904">
        <v>11012.4</v>
      </c>
      <c r="M43" s="904"/>
      <c r="N43" s="904">
        <v>11012.4</v>
      </c>
      <c r="P43" s="1212"/>
      <c r="Q43" s="1218" t="s">
        <v>1839</v>
      </c>
      <c r="R43" s="1218"/>
      <c r="S43" s="1218"/>
      <c r="T43" s="1219"/>
      <c r="V43" s="1894" t="s">
        <v>2238</v>
      </c>
      <c r="W43" s="228" t="s">
        <v>1233</v>
      </c>
      <c r="X43" s="228" t="s">
        <v>2232</v>
      </c>
      <c r="Y43" s="228">
        <v>15940.32</v>
      </c>
      <c r="Z43" s="228"/>
      <c r="AA43" s="1895">
        <v>15940.32</v>
      </c>
      <c r="AC43" s="903" t="s">
        <v>1224</v>
      </c>
      <c r="AD43" s="903" t="s">
        <v>1233</v>
      </c>
      <c r="AE43" s="903" t="s">
        <v>1215</v>
      </c>
      <c r="AF43" s="903">
        <v>6235.81</v>
      </c>
      <c r="AH43" s="903">
        <v>6235.81</v>
      </c>
    </row>
    <row r="44" spans="1:34" outlineLevel="2" x14ac:dyDescent="0.2">
      <c r="A44" s="903" t="s">
        <v>1224</v>
      </c>
      <c r="B44" s="903" t="s">
        <v>1233</v>
      </c>
      <c r="C44" s="903" t="s">
        <v>536</v>
      </c>
      <c r="D44" s="904">
        <v>93915.87</v>
      </c>
      <c r="E44" s="904">
        <v>93915.87</v>
      </c>
      <c r="G44" s="886" t="b">
        <f t="shared" si="0"/>
        <v>1</v>
      </c>
      <c r="H44" s="886" t="b">
        <f t="shared" si="1"/>
        <v>1</v>
      </c>
      <c r="I44" s="903" t="s">
        <v>1224</v>
      </c>
      <c r="J44" s="903" t="s">
        <v>1233</v>
      </c>
      <c r="K44" s="903" t="s">
        <v>536</v>
      </c>
      <c r="L44" s="904">
        <v>118058.89</v>
      </c>
      <c r="M44" s="904">
        <v>118058.89</v>
      </c>
      <c r="N44" s="904"/>
      <c r="P44" s="1212"/>
      <c r="Q44" s="1213"/>
      <c r="R44" s="1213" t="s">
        <v>1824</v>
      </c>
      <c r="S44" s="1213"/>
      <c r="T44" s="1214"/>
      <c r="V44" s="1894" t="s">
        <v>2238</v>
      </c>
      <c r="W44" s="228" t="s">
        <v>1233</v>
      </c>
      <c r="X44" s="228" t="s">
        <v>2233</v>
      </c>
      <c r="Y44" s="228">
        <v>155881.42000000001</v>
      </c>
      <c r="Z44" s="228">
        <v>155881.42000000001</v>
      </c>
      <c r="AA44" s="1895"/>
      <c r="AC44" s="903" t="s">
        <v>1224</v>
      </c>
      <c r="AD44" s="903" t="s">
        <v>1233</v>
      </c>
      <c r="AE44" s="903" t="s">
        <v>536</v>
      </c>
      <c r="AF44" s="903">
        <v>93915.87</v>
      </c>
      <c r="AG44" s="903">
        <v>93915.87</v>
      </c>
    </row>
    <row r="45" spans="1:34" outlineLevel="2" x14ac:dyDescent="0.2">
      <c r="A45" s="903" t="s">
        <v>1224</v>
      </c>
      <c r="B45" s="903" t="s">
        <v>1233</v>
      </c>
      <c r="C45" s="903" t="s">
        <v>1216</v>
      </c>
      <c r="D45" s="904">
        <v>106570.92</v>
      </c>
      <c r="E45" s="904">
        <v>106570.92</v>
      </c>
      <c r="G45" s="886" t="b">
        <f t="shared" si="0"/>
        <v>1</v>
      </c>
      <c r="H45" s="886" t="b">
        <f t="shared" si="1"/>
        <v>1</v>
      </c>
      <c r="I45" s="903" t="s">
        <v>1224</v>
      </c>
      <c r="J45" s="903" t="s">
        <v>1233</v>
      </c>
      <c r="K45" s="903" t="s">
        <v>1216</v>
      </c>
      <c r="L45" s="904">
        <v>146157.20000000001</v>
      </c>
      <c r="M45" s="904">
        <v>146157.20000000001</v>
      </c>
      <c r="N45" s="904"/>
      <c r="P45" s="1212"/>
      <c r="Q45" s="1213"/>
      <c r="R45" s="1213" t="s">
        <v>1840</v>
      </c>
      <c r="S45" s="1213"/>
      <c r="T45" s="1214"/>
      <c r="V45" s="1894" t="s">
        <v>2238</v>
      </c>
      <c r="W45" s="228" t="s">
        <v>1233</v>
      </c>
      <c r="X45" s="228" t="s">
        <v>2234</v>
      </c>
      <c r="Y45" s="228">
        <v>197175</v>
      </c>
      <c r="Z45" s="228">
        <v>197175</v>
      </c>
      <c r="AA45" s="1895"/>
      <c r="AC45" s="903" t="s">
        <v>1224</v>
      </c>
      <c r="AD45" s="903" t="s">
        <v>1233</v>
      </c>
      <c r="AE45" s="903" t="s">
        <v>1216</v>
      </c>
      <c r="AF45" s="903">
        <v>106570.92</v>
      </c>
      <c r="AG45" s="903">
        <v>106570.92</v>
      </c>
    </row>
    <row r="46" spans="1:34" outlineLevel="1" x14ac:dyDescent="0.2">
      <c r="A46" s="1108"/>
      <c r="B46" s="1108" t="s">
        <v>1234</v>
      </c>
      <c r="C46" s="1108"/>
      <c r="D46" s="1112">
        <v>444790.7</v>
      </c>
      <c r="E46" s="1112">
        <v>200486.78999999998</v>
      </c>
      <c r="F46" s="1112">
        <v>244303.91</v>
      </c>
      <c r="G46" s="886" t="b">
        <f t="shared" si="0"/>
        <v>1</v>
      </c>
      <c r="H46" s="886" t="b">
        <f t="shared" si="1"/>
        <v>1</v>
      </c>
      <c r="I46" s="1108"/>
      <c r="J46" s="1108" t="s">
        <v>1234</v>
      </c>
      <c r="K46" s="1108"/>
      <c r="L46" s="1112">
        <v>598324.3600000001</v>
      </c>
      <c r="M46" s="1112">
        <v>264216.09000000003</v>
      </c>
      <c r="N46" s="1112">
        <v>334108.27</v>
      </c>
      <c r="P46" s="1212"/>
      <c r="Q46" s="1213"/>
      <c r="R46" s="1213" t="s">
        <v>1825</v>
      </c>
      <c r="S46" s="1213"/>
      <c r="T46" s="1214"/>
      <c r="V46" s="1896" t="s">
        <v>2238</v>
      </c>
      <c r="W46" s="1897" t="s">
        <v>1233</v>
      </c>
      <c r="X46" s="1897" t="s">
        <v>2243</v>
      </c>
      <c r="Y46" s="1897">
        <v>795182.14</v>
      </c>
      <c r="Z46" s="1897">
        <v>353056.42</v>
      </c>
      <c r="AA46" s="1898">
        <v>442125.72</v>
      </c>
      <c r="AD46" s="1109" t="s">
        <v>1234</v>
      </c>
      <c r="AF46" s="903">
        <f>SUBTOTAL(9,AF42:AF45)</f>
        <v>444790.7</v>
      </c>
      <c r="AG46" s="903">
        <f>SUBTOTAL(9,AG42:AG45)</f>
        <v>200486.78999999998</v>
      </c>
      <c r="AH46" s="903">
        <f>SUBTOTAL(9,AH42:AH45)</f>
        <v>244303.91</v>
      </c>
    </row>
    <row r="47" spans="1:34" outlineLevel="2" x14ac:dyDescent="0.2">
      <c r="A47" s="903" t="s">
        <v>1224</v>
      </c>
      <c r="B47" s="903" t="s">
        <v>1235</v>
      </c>
      <c r="C47" s="903" t="s">
        <v>1214</v>
      </c>
      <c r="D47" s="904">
        <v>582838.11</v>
      </c>
      <c r="F47" s="904">
        <v>582838.11</v>
      </c>
      <c r="G47" s="886" t="b">
        <f t="shared" si="0"/>
        <v>1</v>
      </c>
      <c r="H47" s="886" t="b">
        <f t="shared" si="1"/>
        <v>1</v>
      </c>
      <c r="I47" s="903" t="s">
        <v>1224</v>
      </c>
      <c r="J47" s="903" t="s">
        <v>1235</v>
      </c>
      <c r="K47" s="903" t="s">
        <v>1214</v>
      </c>
      <c r="L47" s="904">
        <v>864050.59</v>
      </c>
      <c r="M47" s="904"/>
      <c r="N47" s="904">
        <v>864050.59</v>
      </c>
      <c r="P47" s="1212"/>
      <c r="Q47" s="1213"/>
      <c r="R47" s="1213" t="s">
        <v>1841</v>
      </c>
      <c r="S47" s="1213"/>
      <c r="T47" s="1214"/>
      <c r="V47" s="1894" t="s">
        <v>2238</v>
      </c>
      <c r="W47" s="228" t="s">
        <v>1235</v>
      </c>
      <c r="X47" s="228" t="s">
        <v>2231</v>
      </c>
      <c r="Y47" s="228">
        <v>1125301.6200000001</v>
      </c>
      <c r="Z47" s="228"/>
      <c r="AA47" s="1895">
        <v>1125301.6200000001</v>
      </c>
      <c r="AC47" s="903" t="s">
        <v>1224</v>
      </c>
      <c r="AD47" s="903" t="s">
        <v>1235</v>
      </c>
      <c r="AE47" s="903" t="s">
        <v>1214</v>
      </c>
      <c r="AF47" s="903">
        <v>582838.11</v>
      </c>
      <c r="AH47" s="903">
        <v>582838.11</v>
      </c>
    </row>
    <row r="48" spans="1:34" outlineLevel="2" x14ac:dyDescent="0.2">
      <c r="A48" s="903" t="s">
        <v>1224</v>
      </c>
      <c r="B48" s="903" t="s">
        <v>1235</v>
      </c>
      <c r="C48" s="903" t="s">
        <v>1215</v>
      </c>
      <c r="D48" s="904">
        <v>77364.13</v>
      </c>
      <c r="F48" s="904">
        <v>77364.13</v>
      </c>
      <c r="G48" s="886" t="b">
        <f t="shared" si="0"/>
        <v>1</v>
      </c>
      <c r="H48" s="886" t="b">
        <f t="shared" si="1"/>
        <v>1</v>
      </c>
      <c r="I48" s="903" t="s">
        <v>1224</v>
      </c>
      <c r="J48" s="903" t="s">
        <v>1235</v>
      </c>
      <c r="K48" s="903" t="s">
        <v>1215</v>
      </c>
      <c r="L48" s="904">
        <v>125573.75</v>
      </c>
      <c r="M48" s="904"/>
      <c r="N48" s="904">
        <v>125573.75</v>
      </c>
      <c r="P48" s="1212"/>
      <c r="Q48" s="1213"/>
      <c r="R48" s="1213" t="s">
        <v>1826</v>
      </c>
      <c r="S48" s="1213"/>
      <c r="T48" s="1214"/>
      <c r="V48" s="1894" t="s">
        <v>2238</v>
      </c>
      <c r="W48" s="228" t="s">
        <v>1235</v>
      </c>
      <c r="X48" s="228" t="s">
        <v>2232</v>
      </c>
      <c r="Y48" s="228">
        <v>141724.24</v>
      </c>
      <c r="Z48" s="228"/>
      <c r="AA48" s="1895">
        <v>141724.24</v>
      </c>
      <c r="AC48" s="903" t="s">
        <v>1224</v>
      </c>
      <c r="AD48" s="903" t="s">
        <v>1235</v>
      </c>
      <c r="AE48" s="903" t="s">
        <v>1215</v>
      </c>
      <c r="AF48" s="903">
        <v>77364.13</v>
      </c>
      <c r="AH48" s="903">
        <v>77364.13</v>
      </c>
    </row>
    <row r="49" spans="1:34" outlineLevel="2" x14ac:dyDescent="0.2">
      <c r="A49" s="903" t="s">
        <v>1224</v>
      </c>
      <c r="B49" s="903" t="s">
        <v>1235</v>
      </c>
      <c r="C49" s="903" t="s">
        <v>536</v>
      </c>
      <c r="D49" s="904">
        <v>148605.72</v>
      </c>
      <c r="E49" s="904">
        <v>148605.72</v>
      </c>
      <c r="G49" s="886" t="b">
        <f t="shared" si="0"/>
        <v>1</v>
      </c>
      <c r="H49" s="886" t="b">
        <f t="shared" si="1"/>
        <v>1</v>
      </c>
      <c r="I49" s="903" t="s">
        <v>1224</v>
      </c>
      <c r="J49" s="903" t="s">
        <v>1235</v>
      </c>
      <c r="K49" s="903" t="s">
        <v>536</v>
      </c>
      <c r="L49" s="904">
        <v>232149.66</v>
      </c>
      <c r="M49" s="904">
        <v>232149.66</v>
      </c>
      <c r="N49" s="904"/>
      <c r="P49" s="1212"/>
      <c r="Q49" s="1213"/>
      <c r="R49" s="1213" t="s">
        <v>1827</v>
      </c>
      <c r="S49" s="1213"/>
      <c r="T49" s="1214"/>
      <c r="V49" s="1894" t="s">
        <v>2238</v>
      </c>
      <c r="W49" s="228" t="s">
        <v>1235</v>
      </c>
      <c r="X49" s="228" t="s">
        <v>2233</v>
      </c>
      <c r="Y49" s="228">
        <v>298045.8</v>
      </c>
      <c r="Z49" s="228">
        <v>298045.8</v>
      </c>
      <c r="AA49" s="1895"/>
      <c r="AC49" s="903" t="s">
        <v>1224</v>
      </c>
      <c r="AD49" s="903" t="s">
        <v>1235</v>
      </c>
      <c r="AE49" s="903" t="s">
        <v>536</v>
      </c>
      <c r="AF49" s="903">
        <v>148605.72</v>
      </c>
      <c r="AG49" s="903">
        <v>148605.72</v>
      </c>
    </row>
    <row r="50" spans="1:34" outlineLevel="2" x14ac:dyDescent="0.2">
      <c r="A50" s="903" t="s">
        <v>1224</v>
      </c>
      <c r="B50" s="903" t="s">
        <v>1235</v>
      </c>
      <c r="C50" s="903" t="s">
        <v>1216</v>
      </c>
      <c r="D50" s="904">
        <v>167267.14000000001</v>
      </c>
      <c r="E50" s="904">
        <v>167267.14000000001</v>
      </c>
      <c r="G50" s="886" t="b">
        <f t="shared" si="0"/>
        <v>1</v>
      </c>
      <c r="H50" s="886" t="b">
        <f t="shared" si="1"/>
        <v>1</v>
      </c>
      <c r="I50" s="903" t="s">
        <v>1224</v>
      </c>
      <c r="J50" s="903" t="s">
        <v>1235</v>
      </c>
      <c r="K50" s="903" t="s">
        <v>1216</v>
      </c>
      <c r="L50" s="904">
        <v>257220.34</v>
      </c>
      <c r="M50" s="904">
        <v>257220.34</v>
      </c>
      <c r="N50" s="904"/>
      <c r="P50" s="1212"/>
      <c r="Q50" s="1213"/>
      <c r="R50" s="1213" t="s">
        <v>1828</v>
      </c>
      <c r="S50" s="1213"/>
      <c r="T50" s="1214"/>
      <c r="V50" s="1894" t="s">
        <v>2238</v>
      </c>
      <c r="W50" s="228" t="s">
        <v>1235</v>
      </c>
      <c r="X50" s="228" t="s">
        <v>2234</v>
      </c>
      <c r="Y50" s="228">
        <v>341190.83</v>
      </c>
      <c r="Z50" s="228">
        <v>341190.83</v>
      </c>
      <c r="AA50" s="1895"/>
      <c r="AC50" s="903" t="s">
        <v>1224</v>
      </c>
      <c r="AD50" s="903" t="s">
        <v>1235</v>
      </c>
      <c r="AE50" s="903" t="s">
        <v>1216</v>
      </c>
      <c r="AF50" s="903">
        <v>167267.14000000001</v>
      </c>
      <c r="AG50" s="903">
        <v>167267.14000000001</v>
      </c>
    </row>
    <row r="51" spans="1:34" outlineLevel="1" x14ac:dyDescent="0.2">
      <c r="A51" s="1108"/>
      <c r="B51" s="1108" t="s">
        <v>1236</v>
      </c>
      <c r="C51" s="1108"/>
      <c r="D51" s="1112">
        <v>976075.1</v>
      </c>
      <c r="E51" s="1112">
        <v>315872.86</v>
      </c>
      <c r="F51" s="1112">
        <v>660202.23999999999</v>
      </c>
      <c r="G51" s="886" t="b">
        <f t="shared" si="0"/>
        <v>1</v>
      </c>
      <c r="H51" s="886" t="b">
        <f t="shared" si="1"/>
        <v>1</v>
      </c>
      <c r="I51" s="1108"/>
      <c r="J51" s="1108" t="s">
        <v>1236</v>
      </c>
      <c r="K51" s="1108"/>
      <c r="L51" s="1112">
        <v>1478994.34</v>
      </c>
      <c r="M51" s="1112">
        <v>489370</v>
      </c>
      <c r="N51" s="1112">
        <v>989624.34</v>
      </c>
      <c r="P51" s="1212"/>
      <c r="Q51" s="1213"/>
      <c r="R51" s="1213" t="s">
        <v>1829</v>
      </c>
      <c r="S51" s="1213"/>
      <c r="T51" s="1214"/>
      <c r="V51" s="1896" t="s">
        <v>2238</v>
      </c>
      <c r="W51" s="1897" t="s">
        <v>1235</v>
      </c>
      <c r="X51" s="1897" t="s">
        <v>2244</v>
      </c>
      <c r="Y51" s="1897">
        <v>1906262.49</v>
      </c>
      <c r="Z51" s="1897">
        <v>639236.63</v>
      </c>
      <c r="AA51" s="1898">
        <v>1267025.8600000001</v>
      </c>
      <c r="AD51" s="1109" t="s">
        <v>1236</v>
      </c>
      <c r="AF51" s="903">
        <f>SUBTOTAL(9,AF47:AF50)</f>
        <v>976075.1</v>
      </c>
      <c r="AG51" s="903">
        <f>SUBTOTAL(9,AG47:AG50)</f>
        <v>315872.86</v>
      </c>
      <c r="AH51" s="903">
        <f>SUBTOTAL(9,AH47:AH50)</f>
        <v>660202.23999999999</v>
      </c>
    </row>
    <row r="52" spans="1:34" outlineLevel="2" x14ac:dyDescent="0.2">
      <c r="A52" s="903" t="s">
        <v>1224</v>
      </c>
      <c r="B52" s="903" t="s">
        <v>1237</v>
      </c>
      <c r="C52" s="903" t="s">
        <v>1214</v>
      </c>
      <c r="D52" s="904">
        <v>643679.64</v>
      </c>
      <c r="F52" s="904">
        <v>643679.64</v>
      </c>
      <c r="G52" s="886" t="b">
        <f t="shared" si="0"/>
        <v>1</v>
      </c>
      <c r="H52" s="886" t="b">
        <f t="shared" si="1"/>
        <v>1</v>
      </c>
      <c r="I52" s="903" t="s">
        <v>1224</v>
      </c>
      <c r="J52" s="903" t="s">
        <v>1237</v>
      </c>
      <c r="K52" s="903" t="s">
        <v>1214</v>
      </c>
      <c r="L52" s="904">
        <v>974948.87</v>
      </c>
      <c r="M52" s="904"/>
      <c r="N52" s="904">
        <v>974948.87</v>
      </c>
      <c r="P52" s="1212"/>
      <c r="Q52" s="1213"/>
      <c r="R52" s="1213" t="s">
        <v>1842</v>
      </c>
      <c r="S52" s="1213"/>
      <c r="T52" s="1214"/>
      <c r="V52" s="1894" t="s">
        <v>2238</v>
      </c>
      <c r="W52" s="228" t="s">
        <v>1237</v>
      </c>
      <c r="X52" s="228" t="s">
        <v>2231</v>
      </c>
      <c r="Y52" s="228">
        <v>1317644.3799999999</v>
      </c>
      <c r="Z52" s="228"/>
      <c r="AA52" s="1895">
        <v>1317644.3799999999</v>
      </c>
      <c r="AC52" s="903" t="s">
        <v>1224</v>
      </c>
      <c r="AD52" s="903" t="s">
        <v>1237</v>
      </c>
      <c r="AE52" s="903" t="s">
        <v>1214</v>
      </c>
      <c r="AF52" s="903">
        <v>643679.64</v>
      </c>
      <c r="AH52" s="903">
        <v>643679.64</v>
      </c>
    </row>
    <row r="53" spans="1:34" outlineLevel="2" x14ac:dyDescent="0.2">
      <c r="A53" s="903" t="s">
        <v>1224</v>
      </c>
      <c r="B53" s="903" t="s">
        <v>1237</v>
      </c>
      <c r="C53" s="903" t="s">
        <v>1215</v>
      </c>
      <c r="D53" s="904">
        <v>13494.44</v>
      </c>
      <c r="F53" s="904">
        <v>13494.44</v>
      </c>
      <c r="G53" s="886" t="b">
        <f t="shared" si="0"/>
        <v>1</v>
      </c>
      <c r="H53" s="886" t="b">
        <f t="shared" si="1"/>
        <v>1</v>
      </c>
      <c r="I53" s="903" t="s">
        <v>1224</v>
      </c>
      <c r="J53" s="903" t="s">
        <v>1237</v>
      </c>
      <c r="K53" s="903" t="s">
        <v>1215</v>
      </c>
      <c r="L53" s="904">
        <v>19124.36</v>
      </c>
      <c r="M53" s="904"/>
      <c r="N53" s="904">
        <v>19124.36</v>
      </c>
      <c r="P53" s="1212"/>
      <c r="Q53" s="1213"/>
      <c r="R53" s="1213" t="s">
        <v>1830</v>
      </c>
      <c r="S53" s="1213"/>
      <c r="T53" s="1214"/>
      <c r="V53" s="1894" t="s">
        <v>2238</v>
      </c>
      <c r="W53" s="228" t="s">
        <v>1237</v>
      </c>
      <c r="X53" s="228" t="s">
        <v>2232</v>
      </c>
      <c r="Y53" s="228">
        <v>25990.53</v>
      </c>
      <c r="Z53" s="228"/>
      <c r="AA53" s="1895">
        <v>25990.53</v>
      </c>
      <c r="AC53" s="903" t="s">
        <v>1224</v>
      </c>
      <c r="AD53" s="903" t="s">
        <v>1237</v>
      </c>
      <c r="AE53" s="903" t="s">
        <v>1215</v>
      </c>
      <c r="AF53" s="903">
        <v>13494.44</v>
      </c>
      <c r="AH53" s="903">
        <v>13494.44</v>
      </c>
    </row>
    <row r="54" spans="1:34" outlineLevel="2" x14ac:dyDescent="0.2">
      <c r="A54" s="903" t="s">
        <v>1224</v>
      </c>
      <c r="B54" s="903" t="s">
        <v>1237</v>
      </c>
      <c r="C54" s="903" t="s">
        <v>536</v>
      </c>
      <c r="D54" s="904">
        <v>156682.15</v>
      </c>
      <c r="E54" s="904">
        <v>156682.15</v>
      </c>
      <c r="G54" s="886" t="b">
        <f t="shared" si="0"/>
        <v>1</v>
      </c>
      <c r="H54" s="886" t="b">
        <f t="shared" si="1"/>
        <v>1</v>
      </c>
      <c r="I54" s="903" t="s">
        <v>1224</v>
      </c>
      <c r="J54" s="903" t="s">
        <v>1237</v>
      </c>
      <c r="K54" s="903" t="s">
        <v>536</v>
      </c>
      <c r="L54" s="904">
        <v>210969.96</v>
      </c>
      <c r="M54" s="904">
        <v>210969.96</v>
      </c>
      <c r="N54" s="904"/>
      <c r="P54" s="1212"/>
      <c r="Q54" s="1213"/>
      <c r="R54" s="1213" t="s">
        <v>1831</v>
      </c>
      <c r="S54" s="1213"/>
      <c r="T54" s="1214"/>
      <c r="V54" s="1894" t="s">
        <v>2238</v>
      </c>
      <c r="W54" s="228" t="s">
        <v>1237</v>
      </c>
      <c r="X54" s="228" t="s">
        <v>2233</v>
      </c>
      <c r="Y54" s="228">
        <v>292620.89</v>
      </c>
      <c r="Z54" s="228">
        <v>292620.89</v>
      </c>
      <c r="AA54" s="1895"/>
      <c r="AC54" s="903" t="s">
        <v>1224</v>
      </c>
      <c r="AD54" s="903" t="s">
        <v>1237</v>
      </c>
      <c r="AE54" s="903" t="s">
        <v>536</v>
      </c>
      <c r="AF54" s="903">
        <v>156682.15</v>
      </c>
      <c r="AG54" s="903">
        <v>156682.15</v>
      </c>
    </row>
    <row r="55" spans="1:34" outlineLevel="2" x14ac:dyDescent="0.2">
      <c r="A55" s="903" t="s">
        <v>1224</v>
      </c>
      <c r="B55" s="903" t="s">
        <v>1237</v>
      </c>
      <c r="C55" s="903" t="s">
        <v>1216</v>
      </c>
      <c r="D55" s="904">
        <v>370783.37</v>
      </c>
      <c r="E55" s="904">
        <v>370783.37</v>
      </c>
      <c r="G55" s="886" t="b">
        <f t="shared" si="0"/>
        <v>1</v>
      </c>
      <c r="H55" s="886" t="b">
        <f t="shared" si="1"/>
        <v>1</v>
      </c>
      <c r="I55" s="903" t="s">
        <v>1224</v>
      </c>
      <c r="J55" s="903" t="s">
        <v>1237</v>
      </c>
      <c r="K55" s="903" t="s">
        <v>1216</v>
      </c>
      <c r="L55" s="904">
        <v>513331.73</v>
      </c>
      <c r="M55" s="904">
        <v>513331.73</v>
      </c>
      <c r="N55" s="904"/>
      <c r="P55" s="1212"/>
      <c r="Q55" s="1213"/>
      <c r="R55" s="1213" t="s">
        <v>1832</v>
      </c>
      <c r="S55" s="1213"/>
      <c r="T55" s="1214"/>
      <c r="V55" s="1894" t="s">
        <v>2238</v>
      </c>
      <c r="W55" s="228" t="s">
        <v>1237</v>
      </c>
      <c r="X55" s="228" t="s">
        <v>2234</v>
      </c>
      <c r="Y55" s="228">
        <v>706914.31</v>
      </c>
      <c r="Z55" s="228">
        <v>706914.31</v>
      </c>
      <c r="AA55" s="1895"/>
      <c r="AC55" s="903" t="s">
        <v>1224</v>
      </c>
      <c r="AD55" s="903" t="s">
        <v>1237</v>
      </c>
      <c r="AE55" s="903" t="s">
        <v>1216</v>
      </c>
      <c r="AF55" s="903">
        <v>370783.37</v>
      </c>
      <c r="AG55" s="903">
        <v>370783.37</v>
      </c>
    </row>
    <row r="56" spans="1:34" ht="13.5" outlineLevel="1" thickBot="1" x14ac:dyDescent="0.25">
      <c r="A56" s="1108"/>
      <c r="B56" s="1108" t="s">
        <v>1238</v>
      </c>
      <c r="C56" s="1108"/>
      <c r="D56" s="1112">
        <v>1184639.6000000001</v>
      </c>
      <c r="E56" s="1112">
        <v>527465.52</v>
      </c>
      <c r="F56" s="1112">
        <v>657174.07999999996</v>
      </c>
      <c r="G56" s="886" t="b">
        <f t="shared" si="0"/>
        <v>1</v>
      </c>
      <c r="H56" s="886" t="b">
        <f t="shared" si="1"/>
        <v>1</v>
      </c>
      <c r="I56" s="1108"/>
      <c r="J56" s="1108" t="s">
        <v>1238</v>
      </c>
      <c r="K56" s="1108"/>
      <c r="L56" s="1112">
        <v>1718374.92</v>
      </c>
      <c r="M56" s="1112">
        <v>724301.69</v>
      </c>
      <c r="N56" s="1112">
        <v>994073.23</v>
      </c>
      <c r="P56" s="1215"/>
      <c r="Q56" s="1216"/>
      <c r="R56" s="1216" t="s">
        <v>1833</v>
      </c>
      <c r="S56" s="1216"/>
      <c r="T56" s="1217"/>
      <c r="V56" s="1896" t="s">
        <v>2238</v>
      </c>
      <c r="W56" s="1897" t="s">
        <v>1237</v>
      </c>
      <c r="X56" s="1897" t="s">
        <v>2245</v>
      </c>
      <c r="Y56" s="1897">
        <v>2343170.11</v>
      </c>
      <c r="Z56" s="1897">
        <v>999535.2</v>
      </c>
      <c r="AA56" s="1898">
        <v>1343634.91</v>
      </c>
      <c r="AD56" s="1109" t="s">
        <v>1238</v>
      </c>
      <c r="AF56" s="903">
        <f>SUBTOTAL(9,AF52:AF55)</f>
        <v>1184639.6000000001</v>
      </c>
      <c r="AG56" s="903">
        <f>SUBTOTAL(9,AG52:AG55)</f>
        <v>527465.52</v>
      </c>
      <c r="AH56" s="903">
        <f>SUBTOTAL(9,AH52:AH55)</f>
        <v>657174.07999999996</v>
      </c>
    </row>
    <row r="57" spans="1:34" outlineLevel="2" x14ac:dyDescent="0.2">
      <c r="A57" s="903" t="s">
        <v>1224</v>
      </c>
      <c r="B57" s="903" t="s">
        <v>1239</v>
      </c>
      <c r="C57" s="903" t="s">
        <v>1214</v>
      </c>
      <c r="D57" s="904">
        <v>253756.57</v>
      </c>
      <c r="F57" s="904">
        <v>253756.57</v>
      </c>
      <c r="G57" s="886" t="b">
        <f t="shared" si="0"/>
        <v>1</v>
      </c>
      <c r="H57" s="886" t="b">
        <f t="shared" si="1"/>
        <v>1</v>
      </c>
      <c r="I57" s="903" t="s">
        <v>1224</v>
      </c>
      <c r="J57" s="903" t="s">
        <v>1239</v>
      </c>
      <c r="K57" s="903" t="s">
        <v>1214</v>
      </c>
      <c r="L57" s="904">
        <v>274964.34000000003</v>
      </c>
      <c r="M57" s="904"/>
      <c r="N57" s="904">
        <v>274964.34000000003</v>
      </c>
      <c r="V57" s="1894" t="s">
        <v>2238</v>
      </c>
      <c r="W57" s="228" t="s">
        <v>1239</v>
      </c>
      <c r="X57" s="228" t="s">
        <v>2231</v>
      </c>
      <c r="Y57" s="228">
        <v>384189.74</v>
      </c>
      <c r="Z57" s="228"/>
      <c r="AA57" s="1895">
        <v>384189.74</v>
      </c>
      <c r="AC57" s="903" t="s">
        <v>1224</v>
      </c>
      <c r="AD57" s="903" t="s">
        <v>1239</v>
      </c>
      <c r="AE57" s="903" t="s">
        <v>1214</v>
      </c>
      <c r="AF57" s="903">
        <v>253756.57</v>
      </c>
      <c r="AH57" s="903">
        <v>253756.57</v>
      </c>
    </row>
    <row r="58" spans="1:34" outlineLevel="2" x14ac:dyDescent="0.2">
      <c r="A58" s="903" t="s">
        <v>1224</v>
      </c>
      <c r="B58" s="903" t="s">
        <v>1239</v>
      </c>
      <c r="C58" s="903" t="s">
        <v>1215</v>
      </c>
      <c r="D58" s="904">
        <v>13380.43</v>
      </c>
      <c r="F58" s="904">
        <v>13380.43</v>
      </c>
      <c r="G58" s="886" t="b">
        <f t="shared" si="0"/>
        <v>1</v>
      </c>
      <c r="H58" s="886" t="b">
        <f t="shared" si="1"/>
        <v>1</v>
      </c>
      <c r="I58" s="903" t="s">
        <v>1224</v>
      </c>
      <c r="J58" s="903" t="s">
        <v>1239</v>
      </c>
      <c r="K58" s="903" t="s">
        <v>1215</v>
      </c>
      <c r="L58" s="904">
        <v>18554.080000000002</v>
      </c>
      <c r="M58" s="904"/>
      <c r="N58" s="904">
        <v>18554.080000000002</v>
      </c>
      <c r="V58" s="1894" t="s">
        <v>2238</v>
      </c>
      <c r="W58" s="228" t="s">
        <v>1239</v>
      </c>
      <c r="X58" s="228" t="s">
        <v>2232</v>
      </c>
      <c r="Y58" s="228">
        <v>25018.32</v>
      </c>
      <c r="Z58" s="228"/>
      <c r="AA58" s="1895">
        <v>25018.32</v>
      </c>
      <c r="AC58" s="903" t="s">
        <v>1224</v>
      </c>
      <c r="AD58" s="903" t="s">
        <v>1239</v>
      </c>
      <c r="AE58" s="903" t="s">
        <v>1215</v>
      </c>
      <c r="AF58" s="903">
        <v>13380.43</v>
      </c>
      <c r="AH58" s="903">
        <v>13380.43</v>
      </c>
    </row>
    <row r="59" spans="1:34" outlineLevel="2" x14ac:dyDescent="0.2">
      <c r="A59" s="903" t="s">
        <v>1224</v>
      </c>
      <c r="B59" s="903" t="s">
        <v>1239</v>
      </c>
      <c r="C59" s="903" t="s">
        <v>536</v>
      </c>
      <c r="D59" s="904">
        <v>45549.84</v>
      </c>
      <c r="E59" s="904">
        <v>45549.84</v>
      </c>
      <c r="G59" s="886" t="b">
        <f t="shared" si="0"/>
        <v>1</v>
      </c>
      <c r="H59" s="886" t="b">
        <f t="shared" si="1"/>
        <v>1</v>
      </c>
      <c r="I59" s="903" t="s">
        <v>1224</v>
      </c>
      <c r="J59" s="903" t="s">
        <v>1239</v>
      </c>
      <c r="K59" s="903" t="s">
        <v>536</v>
      </c>
      <c r="L59" s="904">
        <v>61092.44</v>
      </c>
      <c r="M59" s="904">
        <v>61092.44</v>
      </c>
      <c r="N59" s="904"/>
      <c r="V59" s="1894" t="s">
        <v>2238</v>
      </c>
      <c r="W59" s="228" t="s">
        <v>1239</v>
      </c>
      <c r="X59" s="228" t="s">
        <v>2233</v>
      </c>
      <c r="Y59" s="228">
        <v>81333.27</v>
      </c>
      <c r="Z59" s="228">
        <v>81333.27</v>
      </c>
      <c r="AA59" s="1895"/>
      <c r="AC59" s="903" t="s">
        <v>1224</v>
      </c>
      <c r="AD59" s="903" t="s">
        <v>1239</v>
      </c>
      <c r="AE59" s="903" t="s">
        <v>536</v>
      </c>
      <c r="AF59" s="903">
        <v>45549.84</v>
      </c>
      <c r="AG59" s="903">
        <v>45549.84</v>
      </c>
    </row>
    <row r="60" spans="1:34" outlineLevel="2" x14ac:dyDescent="0.2">
      <c r="A60" s="903" t="s">
        <v>1224</v>
      </c>
      <c r="B60" s="903" t="s">
        <v>1239</v>
      </c>
      <c r="C60" s="903" t="s">
        <v>1216</v>
      </c>
      <c r="D60" s="904">
        <v>107561.45</v>
      </c>
      <c r="E60" s="904">
        <v>107561.45</v>
      </c>
      <c r="G60" s="886" t="b">
        <f t="shared" si="0"/>
        <v>1</v>
      </c>
      <c r="H60" s="886" t="b">
        <f t="shared" si="1"/>
        <v>1</v>
      </c>
      <c r="I60" s="903" t="s">
        <v>1224</v>
      </c>
      <c r="J60" s="903" t="s">
        <v>1239</v>
      </c>
      <c r="K60" s="903" t="s">
        <v>1216</v>
      </c>
      <c r="L60" s="904">
        <v>153589.9</v>
      </c>
      <c r="M60" s="904">
        <v>153589.9</v>
      </c>
      <c r="N60" s="904"/>
      <c r="V60" s="1894" t="s">
        <v>2238</v>
      </c>
      <c r="W60" s="228" t="s">
        <v>1239</v>
      </c>
      <c r="X60" s="228" t="s">
        <v>2234</v>
      </c>
      <c r="Y60" s="228">
        <v>204467.48</v>
      </c>
      <c r="Z60" s="228">
        <v>204467.48</v>
      </c>
      <c r="AA60" s="1895"/>
      <c r="AC60" s="903" t="s">
        <v>1224</v>
      </c>
      <c r="AD60" s="903" t="s">
        <v>1239</v>
      </c>
      <c r="AE60" s="903" t="s">
        <v>1216</v>
      </c>
      <c r="AF60" s="903">
        <v>107561.45</v>
      </c>
      <c r="AG60" s="903">
        <v>107561.45</v>
      </c>
    </row>
    <row r="61" spans="1:34" outlineLevel="1" x14ac:dyDescent="0.2">
      <c r="A61" s="1108"/>
      <c r="B61" s="1108" t="s">
        <v>1240</v>
      </c>
      <c r="C61" s="1108"/>
      <c r="D61" s="1112">
        <v>420248.29</v>
      </c>
      <c r="E61" s="1112">
        <v>153111.28999999998</v>
      </c>
      <c r="F61" s="1112">
        <v>267137</v>
      </c>
      <c r="G61" s="886" t="b">
        <f t="shared" si="0"/>
        <v>1</v>
      </c>
      <c r="H61" s="886" t="b">
        <f t="shared" si="1"/>
        <v>1</v>
      </c>
      <c r="I61" s="1108"/>
      <c r="J61" s="1108" t="s">
        <v>1240</v>
      </c>
      <c r="K61" s="1108"/>
      <c r="L61" s="1112">
        <v>508200.76</v>
      </c>
      <c r="M61" s="1112">
        <v>214682.34</v>
      </c>
      <c r="N61" s="1112">
        <v>293518.42000000004</v>
      </c>
      <c r="V61" s="1896" t="s">
        <v>2238</v>
      </c>
      <c r="W61" s="1897" t="s">
        <v>1239</v>
      </c>
      <c r="X61" s="1897" t="s">
        <v>2246</v>
      </c>
      <c r="Y61" s="1897">
        <v>695008.8</v>
      </c>
      <c r="Z61" s="1897">
        <v>285800.74</v>
      </c>
      <c r="AA61" s="1898">
        <v>409208.06</v>
      </c>
      <c r="AD61" s="1109" t="s">
        <v>1240</v>
      </c>
      <c r="AF61" s="903">
        <f>SUBTOTAL(9,AF57:AF60)</f>
        <v>420248.29</v>
      </c>
      <c r="AG61" s="903">
        <f>SUBTOTAL(9,AG57:AG60)</f>
        <v>153111.28999999998</v>
      </c>
      <c r="AH61" s="903">
        <f>SUBTOTAL(9,AH57:AH60)</f>
        <v>267137</v>
      </c>
    </row>
    <row r="62" spans="1:34" outlineLevel="2" x14ac:dyDescent="0.2">
      <c r="A62" s="903" t="s">
        <v>1224</v>
      </c>
      <c r="B62" s="903" t="s">
        <v>1241</v>
      </c>
      <c r="C62" s="903" t="s">
        <v>536</v>
      </c>
      <c r="D62" s="904">
        <v>0</v>
      </c>
      <c r="E62" s="904">
        <v>0</v>
      </c>
      <c r="G62" s="886" t="b">
        <f t="shared" si="0"/>
        <v>1</v>
      </c>
      <c r="H62" s="886" t="b">
        <f t="shared" si="1"/>
        <v>1</v>
      </c>
      <c r="I62" s="903" t="s">
        <v>1224</v>
      </c>
      <c r="J62" s="903" t="s">
        <v>1241</v>
      </c>
      <c r="K62" s="903" t="s">
        <v>536</v>
      </c>
      <c r="L62" s="904">
        <v>0</v>
      </c>
      <c r="M62" s="904">
        <v>0</v>
      </c>
      <c r="N62" s="904"/>
      <c r="V62" s="1894" t="s">
        <v>2238</v>
      </c>
      <c r="W62" s="228" t="s">
        <v>1241</v>
      </c>
      <c r="X62" s="228" t="s">
        <v>2233</v>
      </c>
      <c r="Y62" s="228">
        <v>0</v>
      </c>
      <c r="Z62" s="228">
        <v>0</v>
      </c>
      <c r="AA62" s="1895"/>
      <c r="AC62" s="903" t="s">
        <v>1224</v>
      </c>
      <c r="AD62" s="903" t="s">
        <v>1241</v>
      </c>
      <c r="AE62" s="903" t="s">
        <v>536</v>
      </c>
      <c r="AF62" s="903">
        <v>0</v>
      </c>
      <c r="AG62" s="903">
        <v>0</v>
      </c>
    </row>
    <row r="63" spans="1:34" outlineLevel="2" x14ac:dyDescent="0.2">
      <c r="A63" s="903" t="s">
        <v>1224</v>
      </c>
      <c r="B63" s="903" t="s">
        <v>1241</v>
      </c>
      <c r="C63" s="903" t="s">
        <v>1216</v>
      </c>
      <c r="D63" s="904">
        <v>0</v>
      </c>
      <c r="E63" s="904">
        <v>0</v>
      </c>
      <c r="G63" s="886" t="b">
        <f t="shared" si="0"/>
        <v>1</v>
      </c>
      <c r="H63" s="886" t="b">
        <f t="shared" si="1"/>
        <v>1</v>
      </c>
      <c r="I63" s="903" t="s">
        <v>1224</v>
      </c>
      <c r="J63" s="903" t="s">
        <v>1241</v>
      </c>
      <c r="K63" s="903" t="s">
        <v>1216</v>
      </c>
      <c r="L63" s="904">
        <v>0</v>
      </c>
      <c r="M63" s="904">
        <v>0</v>
      </c>
      <c r="N63" s="904"/>
      <c r="V63" s="1894" t="s">
        <v>2238</v>
      </c>
      <c r="W63" s="228" t="s">
        <v>1241</v>
      </c>
      <c r="X63" s="228" t="s">
        <v>2234</v>
      </c>
      <c r="Y63" s="228">
        <v>0</v>
      </c>
      <c r="Z63" s="228">
        <v>0</v>
      </c>
      <c r="AA63" s="1895"/>
      <c r="AC63" s="903" t="s">
        <v>1224</v>
      </c>
      <c r="AD63" s="903" t="s">
        <v>1241</v>
      </c>
      <c r="AE63" s="903" t="s">
        <v>1216</v>
      </c>
      <c r="AF63" s="903">
        <v>0</v>
      </c>
      <c r="AG63" s="903">
        <v>0</v>
      </c>
    </row>
    <row r="64" spans="1:34" outlineLevel="1" x14ac:dyDescent="0.2">
      <c r="A64" s="1108"/>
      <c r="B64" s="1108" t="s">
        <v>1242</v>
      </c>
      <c r="C64" s="1108"/>
      <c r="D64" s="1112">
        <v>0</v>
      </c>
      <c r="E64" s="1112">
        <v>0</v>
      </c>
      <c r="F64" s="1112">
        <v>0</v>
      </c>
      <c r="G64" s="886" t="b">
        <f t="shared" si="0"/>
        <v>1</v>
      </c>
      <c r="H64" s="886" t="b">
        <f t="shared" si="1"/>
        <v>1</v>
      </c>
      <c r="I64" s="1108"/>
      <c r="J64" s="1108" t="s">
        <v>1242</v>
      </c>
      <c r="K64" s="1108"/>
      <c r="L64" s="1112">
        <v>0</v>
      </c>
      <c r="M64" s="1112">
        <v>0</v>
      </c>
      <c r="N64" s="1112">
        <v>0</v>
      </c>
      <c r="V64" s="1896" t="s">
        <v>2238</v>
      </c>
      <c r="W64" s="1897" t="s">
        <v>1241</v>
      </c>
      <c r="X64" s="1897" t="s">
        <v>2247</v>
      </c>
      <c r="Y64" s="1897">
        <v>0</v>
      </c>
      <c r="Z64" s="1897">
        <v>0</v>
      </c>
      <c r="AA64" s="1898"/>
      <c r="AD64" s="1109" t="s">
        <v>1242</v>
      </c>
      <c r="AF64" s="903">
        <f>SUBTOTAL(9,AF62:AF63)</f>
        <v>0</v>
      </c>
      <c r="AG64" s="903">
        <f>SUBTOTAL(9,AG62:AG63)</f>
        <v>0</v>
      </c>
      <c r="AH64" s="903">
        <f>SUBTOTAL(9,AH62:AH63)</f>
        <v>0</v>
      </c>
    </row>
    <row r="65" spans="1:34" outlineLevel="2" x14ac:dyDescent="0.2">
      <c r="A65" s="903" t="s">
        <v>1224</v>
      </c>
      <c r="B65" s="903" t="s">
        <v>1243</v>
      </c>
      <c r="C65" s="903" t="s">
        <v>1214</v>
      </c>
      <c r="D65" s="904">
        <v>603644.82999999996</v>
      </c>
      <c r="F65" s="904">
        <v>603644.82999999996</v>
      </c>
      <c r="G65" s="886" t="b">
        <f t="shared" si="0"/>
        <v>1</v>
      </c>
      <c r="H65" s="886" t="b">
        <f t="shared" si="1"/>
        <v>1</v>
      </c>
      <c r="I65" s="903" t="s">
        <v>1224</v>
      </c>
      <c r="J65" s="903" t="s">
        <v>1243</v>
      </c>
      <c r="K65" s="903" t="s">
        <v>1214</v>
      </c>
      <c r="L65" s="904">
        <v>785613.06</v>
      </c>
      <c r="M65" s="904"/>
      <c r="N65" s="904">
        <v>785613.06</v>
      </c>
      <c r="V65" s="1894" t="s">
        <v>2238</v>
      </c>
      <c r="W65" s="228" t="s">
        <v>1243</v>
      </c>
      <c r="X65" s="228" t="s">
        <v>2231</v>
      </c>
      <c r="Y65" s="228">
        <v>1060441.46</v>
      </c>
      <c r="Z65" s="228"/>
      <c r="AA65" s="1895">
        <v>1060441.46</v>
      </c>
      <c r="AC65" s="903" t="s">
        <v>1224</v>
      </c>
      <c r="AD65" s="903" t="s">
        <v>1243</v>
      </c>
      <c r="AE65" s="903" t="s">
        <v>1214</v>
      </c>
      <c r="AF65" s="903">
        <v>603644.82999999996</v>
      </c>
      <c r="AH65" s="903">
        <v>603644.82999999996</v>
      </c>
    </row>
    <row r="66" spans="1:34" outlineLevel="2" x14ac:dyDescent="0.2">
      <c r="A66" s="903" t="s">
        <v>1224</v>
      </c>
      <c r="B66" s="903" t="s">
        <v>1243</v>
      </c>
      <c r="C66" s="903" t="s">
        <v>1215</v>
      </c>
      <c r="D66" s="904">
        <v>41842.36</v>
      </c>
      <c r="F66" s="904">
        <v>41842.36</v>
      </c>
      <c r="G66" s="886" t="b">
        <f t="shared" si="0"/>
        <v>1</v>
      </c>
      <c r="H66" s="886" t="b">
        <f t="shared" si="1"/>
        <v>1</v>
      </c>
      <c r="I66" s="903" t="s">
        <v>1224</v>
      </c>
      <c r="J66" s="903" t="s">
        <v>1243</v>
      </c>
      <c r="K66" s="903" t="s">
        <v>1215</v>
      </c>
      <c r="L66" s="904">
        <v>23181.37</v>
      </c>
      <c r="M66" s="904"/>
      <c r="N66" s="904">
        <v>23181.37</v>
      </c>
      <c r="V66" s="1894" t="s">
        <v>2238</v>
      </c>
      <c r="W66" s="228" t="s">
        <v>1243</v>
      </c>
      <c r="X66" s="228" t="s">
        <v>2232</v>
      </c>
      <c r="Y66" s="228">
        <v>35751.589999999997</v>
      </c>
      <c r="Z66" s="228"/>
      <c r="AA66" s="1895">
        <v>35751.589999999997</v>
      </c>
      <c r="AC66" s="903" t="s">
        <v>1224</v>
      </c>
      <c r="AD66" s="903" t="s">
        <v>1243</v>
      </c>
      <c r="AE66" s="903" t="s">
        <v>1215</v>
      </c>
      <c r="AF66" s="903">
        <v>41842.36</v>
      </c>
      <c r="AH66" s="903">
        <v>41842.36</v>
      </c>
    </row>
    <row r="67" spans="1:34" outlineLevel="2" x14ac:dyDescent="0.2">
      <c r="A67" s="903" t="s">
        <v>1224</v>
      </c>
      <c r="B67" s="903" t="s">
        <v>1243</v>
      </c>
      <c r="C67" s="903" t="s">
        <v>536</v>
      </c>
      <c r="D67" s="904">
        <v>167204.9</v>
      </c>
      <c r="E67" s="904">
        <v>167204.9</v>
      </c>
      <c r="G67" s="886" t="b">
        <f t="shared" ref="G67:G130" si="2">B67=AD67</f>
        <v>1</v>
      </c>
      <c r="H67" s="886" t="b">
        <f t="shared" ref="H67:H78" si="3">C67=K67</f>
        <v>1</v>
      </c>
      <c r="I67" s="903" t="s">
        <v>1224</v>
      </c>
      <c r="J67" s="903" t="s">
        <v>1243</v>
      </c>
      <c r="K67" s="903" t="s">
        <v>536</v>
      </c>
      <c r="L67" s="904">
        <v>180760.77</v>
      </c>
      <c r="M67" s="904">
        <v>180760.77</v>
      </c>
      <c r="N67" s="904"/>
      <c r="V67" s="1894" t="s">
        <v>2238</v>
      </c>
      <c r="W67" s="228" t="s">
        <v>1243</v>
      </c>
      <c r="X67" s="228" t="s">
        <v>2233</v>
      </c>
      <c r="Y67" s="228">
        <v>254983.03</v>
      </c>
      <c r="Z67" s="228">
        <v>254983.03</v>
      </c>
      <c r="AA67" s="1895"/>
      <c r="AC67" s="903" t="s">
        <v>1224</v>
      </c>
      <c r="AD67" s="903" t="s">
        <v>1243</v>
      </c>
      <c r="AE67" s="903" t="s">
        <v>536</v>
      </c>
      <c r="AF67" s="903">
        <v>167204.9</v>
      </c>
      <c r="AG67" s="903">
        <v>167204.9</v>
      </c>
    </row>
    <row r="68" spans="1:34" outlineLevel="2" x14ac:dyDescent="0.2">
      <c r="A68" s="903" t="s">
        <v>1224</v>
      </c>
      <c r="B68" s="903" t="s">
        <v>1243</v>
      </c>
      <c r="C68" s="903" t="s">
        <v>1216</v>
      </c>
      <c r="D68" s="904">
        <v>347627.6</v>
      </c>
      <c r="E68" s="904">
        <v>324915.59999999998</v>
      </c>
      <c r="F68" s="904">
        <v>22712</v>
      </c>
      <c r="G68" s="886" t="b">
        <f t="shared" si="2"/>
        <v>1</v>
      </c>
      <c r="H68" s="886" t="b">
        <f t="shared" si="3"/>
        <v>1</v>
      </c>
      <c r="I68" s="903" t="s">
        <v>1224</v>
      </c>
      <c r="J68" s="903" t="s">
        <v>1243</v>
      </c>
      <c r="K68" s="903" t="s">
        <v>1216</v>
      </c>
      <c r="L68" s="904">
        <v>442973.64</v>
      </c>
      <c r="M68" s="904">
        <v>412312.64</v>
      </c>
      <c r="N68" s="904">
        <v>30661</v>
      </c>
      <c r="V68" s="1894" t="s">
        <v>2238</v>
      </c>
      <c r="W68" s="228" t="s">
        <v>1243</v>
      </c>
      <c r="X68" s="228" t="s">
        <v>2234</v>
      </c>
      <c r="Y68" s="228">
        <v>612666.89</v>
      </c>
      <c r="Z68" s="228">
        <v>571184.89</v>
      </c>
      <c r="AA68" s="1895">
        <v>41482</v>
      </c>
      <c r="AC68" s="903" t="s">
        <v>1224</v>
      </c>
      <c r="AD68" s="903" t="s">
        <v>1243</v>
      </c>
      <c r="AE68" s="903" t="s">
        <v>1216</v>
      </c>
      <c r="AF68" s="903">
        <v>347627.6</v>
      </c>
      <c r="AG68" s="903">
        <v>324915.59999999998</v>
      </c>
      <c r="AH68" s="903">
        <v>22712</v>
      </c>
    </row>
    <row r="69" spans="1:34" outlineLevel="1" x14ac:dyDescent="0.2">
      <c r="A69" s="1108"/>
      <c r="B69" s="1108" t="s">
        <v>1244</v>
      </c>
      <c r="C69" s="1108"/>
      <c r="D69" s="1112">
        <v>1160319.69</v>
      </c>
      <c r="E69" s="1112">
        <v>492120.5</v>
      </c>
      <c r="F69" s="1112">
        <v>668199.18999999994</v>
      </c>
      <c r="G69" s="886" t="b">
        <f t="shared" si="2"/>
        <v>1</v>
      </c>
      <c r="H69" s="886" t="b">
        <f t="shared" si="3"/>
        <v>1</v>
      </c>
      <c r="I69" s="1108"/>
      <c r="J69" s="1108" t="s">
        <v>1244</v>
      </c>
      <c r="K69" s="1108"/>
      <c r="L69" s="1112">
        <v>1432528.84</v>
      </c>
      <c r="M69" s="1112">
        <v>593073.41</v>
      </c>
      <c r="N69" s="1112">
        <v>839455.43</v>
      </c>
      <c r="V69" s="1896" t="s">
        <v>2238</v>
      </c>
      <c r="W69" s="1897" t="s">
        <v>1243</v>
      </c>
      <c r="X69" s="1897" t="s">
        <v>2248</v>
      </c>
      <c r="Y69" s="1897">
        <v>1963842.98</v>
      </c>
      <c r="Z69" s="1897">
        <v>826167.93</v>
      </c>
      <c r="AA69" s="1898">
        <v>1137675.05</v>
      </c>
      <c r="AD69" s="1109" t="s">
        <v>1244</v>
      </c>
      <c r="AF69" s="903">
        <f>SUBTOTAL(9,AF65:AF68)</f>
        <v>1160319.69</v>
      </c>
      <c r="AG69" s="903">
        <f>SUBTOTAL(9,AG65:AG68)</f>
        <v>492120.5</v>
      </c>
      <c r="AH69" s="903">
        <f>SUBTOTAL(9,AH65:AH68)</f>
        <v>668199.18999999994</v>
      </c>
    </row>
    <row r="70" spans="1:34" outlineLevel="2" x14ac:dyDescent="0.2">
      <c r="A70" s="903" t="s">
        <v>1224</v>
      </c>
      <c r="B70" s="903" t="s">
        <v>1245</v>
      </c>
      <c r="C70" s="903" t="s">
        <v>1214</v>
      </c>
      <c r="D70" s="904">
        <v>786230.27</v>
      </c>
      <c r="F70" s="904">
        <v>786230.27</v>
      </c>
      <c r="G70" s="886" t="b">
        <f t="shared" si="2"/>
        <v>1</v>
      </c>
      <c r="H70" s="886" t="b">
        <f t="shared" si="3"/>
        <v>1</v>
      </c>
      <c r="I70" s="903" t="s">
        <v>1224</v>
      </c>
      <c r="J70" s="903" t="s">
        <v>1245</v>
      </c>
      <c r="K70" s="903" t="s">
        <v>1214</v>
      </c>
      <c r="L70" s="904">
        <v>1074009.32</v>
      </c>
      <c r="M70" s="904"/>
      <c r="N70" s="904">
        <v>1074009.32</v>
      </c>
      <c r="V70" s="1894" t="s">
        <v>2238</v>
      </c>
      <c r="W70" s="228" t="s">
        <v>1245</v>
      </c>
      <c r="X70" s="228" t="s">
        <v>2231</v>
      </c>
      <c r="Y70" s="228">
        <v>1427584.21</v>
      </c>
      <c r="Z70" s="228"/>
      <c r="AA70" s="1895">
        <v>1427584.21</v>
      </c>
      <c r="AC70" s="903" t="s">
        <v>1224</v>
      </c>
      <c r="AD70" s="903" t="s">
        <v>1245</v>
      </c>
      <c r="AE70" s="903" t="s">
        <v>1214</v>
      </c>
      <c r="AF70" s="903">
        <v>786230.27</v>
      </c>
      <c r="AH70" s="903">
        <v>786230.27</v>
      </c>
    </row>
    <row r="71" spans="1:34" outlineLevel="2" x14ac:dyDescent="0.2">
      <c r="A71" s="903" t="s">
        <v>1224</v>
      </c>
      <c r="B71" s="903" t="s">
        <v>1245</v>
      </c>
      <c r="C71" s="903" t="s">
        <v>1215</v>
      </c>
      <c r="D71" s="904">
        <v>116874.37</v>
      </c>
      <c r="F71" s="904">
        <v>116874.37</v>
      </c>
      <c r="G71" s="886" t="b">
        <f t="shared" si="2"/>
        <v>1</v>
      </c>
      <c r="H71" s="886" t="b">
        <f t="shared" si="3"/>
        <v>1</v>
      </c>
      <c r="I71" s="903" t="s">
        <v>1224</v>
      </c>
      <c r="J71" s="903" t="s">
        <v>1245</v>
      </c>
      <c r="K71" s="903" t="s">
        <v>1215</v>
      </c>
      <c r="L71" s="904">
        <v>160069.31</v>
      </c>
      <c r="M71" s="904"/>
      <c r="N71" s="904">
        <v>160069.31</v>
      </c>
      <c r="V71" s="1894" t="s">
        <v>2238</v>
      </c>
      <c r="W71" s="228" t="s">
        <v>1245</v>
      </c>
      <c r="X71" s="228" t="s">
        <v>2232</v>
      </c>
      <c r="Y71" s="228">
        <v>195590.72</v>
      </c>
      <c r="Z71" s="228"/>
      <c r="AA71" s="1895">
        <v>195590.72</v>
      </c>
      <c r="AC71" s="903" t="s">
        <v>1224</v>
      </c>
      <c r="AD71" s="903" t="s">
        <v>1245</v>
      </c>
      <c r="AE71" s="903" t="s">
        <v>1215</v>
      </c>
      <c r="AF71" s="903">
        <v>116874.37</v>
      </c>
      <c r="AH71" s="903">
        <v>116874.37</v>
      </c>
    </row>
    <row r="72" spans="1:34" outlineLevel="2" x14ac:dyDescent="0.2">
      <c r="A72" s="903" t="s">
        <v>1224</v>
      </c>
      <c r="B72" s="903" t="s">
        <v>1245</v>
      </c>
      <c r="C72" s="903" t="s">
        <v>536</v>
      </c>
      <c r="D72" s="904">
        <v>387071.02</v>
      </c>
      <c r="E72" s="904">
        <v>387071.02</v>
      </c>
      <c r="G72" s="886" t="b">
        <f t="shared" si="2"/>
        <v>1</v>
      </c>
      <c r="H72" s="886" t="b">
        <f t="shared" si="3"/>
        <v>1</v>
      </c>
      <c r="I72" s="903" t="s">
        <v>1224</v>
      </c>
      <c r="J72" s="903" t="s">
        <v>1245</v>
      </c>
      <c r="K72" s="903" t="s">
        <v>536</v>
      </c>
      <c r="L72" s="904">
        <v>499412.45</v>
      </c>
      <c r="M72" s="904">
        <v>499412.45</v>
      </c>
      <c r="N72" s="904"/>
      <c r="V72" s="1894" t="s">
        <v>2238</v>
      </c>
      <c r="W72" s="228" t="s">
        <v>1245</v>
      </c>
      <c r="X72" s="228" t="s">
        <v>2233</v>
      </c>
      <c r="Y72" s="228">
        <v>666700.11</v>
      </c>
      <c r="Z72" s="228">
        <v>666700.11</v>
      </c>
      <c r="AA72" s="1895"/>
      <c r="AC72" s="903" t="s">
        <v>1224</v>
      </c>
      <c r="AD72" s="903" t="s">
        <v>1245</v>
      </c>
      <c r="AE72" s="903" t="s">
        <v>536</v>
      </c>
      <c r="AF72" s="903">
        <v>387071.02</v>
      </c>
      <c r="AG72" s="903">
        <v>387071.02</v>
      </c>
    </row>
    <row r="73" spans="1:34" outlineLevel="2" x14ac:dyDescent="0.2">
      <c r="A73" s="903" t="s">
        <v>1224</v>
      </c>
      <c r="B73" s="903" t="s">
        <v>1245</v>
      </c>
      <c r="C73" s="903" t="s">
        <v>1216</v>
      </c>
      <c r="D73" s="904">
        <v>570823.99</v>
      </c>
      <c r="E73" s="904">
        <v>570823.99</v>
      </c>
      <c r="G73" s="886" t="b">
        <f t="shared" si="2"/>
        <v>1</v>
      </c>
      <c r="H73" s="886" t="b">
        <f t="shared" si="3"/>
        <v>1</v>
      </c>
      <c r="I73" s="903" t="s">
        <v>1224</v>
      </c>
      <c r="J73" s="903" t="s">
        <v>1245</v>
      </c>
      <c r="K73" s="903" t="s">
        <v>1216</v>
      </c>
      <c r="L73" s="904">
        <v>736109.72</v>
      </c>
      <c r="M73" s="904">
        <v>736109.72</v>
      </c>
      <c r="N73" s="904"/>
      <c r="V73" s="1894" t="s">
        <v>2238</v>
      </c>
      <c r="W73" s="228" t="s">
        <v>1245</v>
      </c>
      <c r="X73" s="228" t="s">
        <v>2234</v>
      </c>
      <c r="Y73" s="228">
        <v>997338.47</v>
      </c>
      <c r="Z73" s="228">
        <v>997338.47</v>
      </c>
      <c r="AA73" s="1895"/>
      <c r="AC73" s="903" t="s">
        <v>1224</v>
      </c>
      <c r="AD73" s="903" t="s">
        <v>1245</v>
      </c>
      <c r="AE73" s="903" t="s">
        <v>1216</v>
      </c>
      <c r="AF73" s="903">
        <v>570823.99</v>
      </c>
      <c r="AG73" s="903">
        <v>570823.99</v>
      </c>
    </row>
    <row r="74" spans="1:34" outlineLevel="1" x14ac:dyDescent="0.2">
      <c r="A74" s="1108"/>
      <c r="B74" s="1108" t="s">
        <v>1246</v>
      </c>
      <c r="C74" s="1108"/>
      <c r="D74" s="1112">
        <v>1860999.6500000001</v>
      </c>
      <c r="E74" s="1112">
        <v>957895.01</v>
      </c>
      <c r="F74" s="1112">
        <v>903104.64</v>
      </c>
      <c r="G74" s="886" t="b">
        <f t="shared" si="2"/>
        <v>1</v>
      </c>
      <c r="H74" s="886" t="b">
        <f t="shared" si="3"/>
        <v>1</v>
      </c>
      <c r="I74" s="1108"/>
      <c r="J74" s="1108" t="s">
        <v>1246</v>
      </c>
      <c r="K74" s="1108"/>
      <c r="L74" s="1112">
        <v>2469600.7999999998</v>
      </c>
      <c r="M74" s="1112">
        <v>1235522.17</v>
      </c>
      <c r="N74" s="1112">
        <v>1234078.6300000001</v>
      </c>
      <c r="V74" s="1896" t="s">
        <v>2238</v>
      </c>
      <c r="W74" s="1897" t="s">
        <v>1245</v>
      </c>
      <c r="X74" s="1897" t="s">
        <v>2249</v>
      </c>
      <c r="Y74" s="1897">
        <v>3287213.51</v>
      </c>
      <c r="Z74" s="1897">
        <v>1664038.58</v>
      </c>
      <c r="AA74" s="1898">
        <v>1623174.93</v>
      </c>
      <c r="AD74" s="1109" t="s">
        <v>1246</v>
      </c>
      <c r="AF74" s="903">
        <f>SUBTOTAL(9,AF70:AF73)</f>
        <v>1860999.6500000001</v>
      </c>
      <c r="AG74" s="903">
        <f>SUBTOTAL(9,AG70:AG73)</f>
        <v>957895.01</v>
      </c>
      <c r="AH74" s="903">
        <f>SUBTOTAL(9,AH70:AH73)</f>
        <v>903104.64</v>
      </c>
    </row>
    <row r="75" spans="1:34" outlineLevel="2" x14ac:dyDescent="0.2">
      <c r="A75" s="903" t="s">
        <v>1224</v>
      </c>
      <c r="B75" s="903" t="s">
        <v>1247</v>
      </c>
      <c r="C75" s="903" t="s">
        <v>1214</v>
      </c>
      <c r="D75" s="904">
        <v>1156457.3600000001</v>
      </c>
      <c r="F75" s="904">
        <v>1156457.3600000001</v>
      </c>
      <c r="G75" s="886" t="b">
        <f t="shared" si="2"/>
        <v>1</v>
      </c>
      <c r="H75" s="886" t="b">
        <f t="shared" si="3"/>
        <v>1</v>
      </c>
      <c r="I75" s="903" t="s">
        <v>1224</v>
      </c>
      <c r="J75" s="903" t="s">
        <v>1247</v>
      </c>
      <c r="K75" s="903" t="s">
        <v>1214</v>
      </c>
      <c r="L75" s="904">
        <v>1821508.68</v>
      </c>
      <c r="M75" s="904"/>
      <c r="N75" s="904">
        <v>1821508.68</v>
      </c>
      <c r="V75" s="1894" t="s">
        <v>2238</v>
      </c>
      <c r="W75" s="228" t="s">
        <v>1247</v>
      </c>
      <c r="X75" s="228" t="s">
        <v>2231</v>
      </c>
      <c r="Y75" s="228">
        <v>2378170.88</v>
      </c>
      <c r="Z75" s="228"/>
      <c r="AA75" s="1895">
        <v>2378170.88</v>
      </c>
      <c r="AC75" s="903" t="s">
        <v>1224</v>
      </c>
      <c r="AD75" s="903" t="s">
        <v>1247</v>
      </c>
      <c r="AE75" s="903" t="s">
        <v>1214</v>
      </c>
      <c r="AF75" s="903">
        <v>1156457.3600000001</v>
      </c>
      <c r="AH75" s="903">
        <v>1156457.3600000001</v>
      </c>
    </row>
    <row r="76" spans="1:34" outlineLevel="2" x14ac:dyDescent="0.2">
      <c r="A76" s="903" t="s">
        <v>1224</v>
      </c>
      <c r="B76" s="903" t="s">
        <v>1247</v>
      </c>
      <c r="C76" s="903" t="s">
        <v>1215</v>
      </c>
      <c r="D76" s="904">
        <v>144845.57999999999</v>
      </c>
      <c r="F76" s="904">
        <v>144845.57999999999</v>
      </c>
      <c r="G76" s="886" t="b">
        <f t="shared" si="2"/>
        <v>1</v>
      </c>
      <c r="H76" s="886" t="b">
        <f t="shared" si="3"/>
        <v>1</v>
      </c>
      <c r="I76" s="903" t="s">
        <v>1224</v>
      </c>
      <c r="J76" s="903" t="s">
        <v>1247</v>
      </c>
      <c r="K76" s="903" t="s">
        <v>1215</v>
      </c>
      <c r="L76" s="904">
        <v>258949.69</v>
      </c>
      <c r="M76" s="904"/>
      <c r="N76" s="904">
        <v>258949.69</v>
      </c>
      <c r="V76" s="1894" t="s">
        <v>2238</v>
      </c>
      <c r="W76" s="228" t="s">
        <v>1247</v>
      </c>
      <c r="X76" s="228" t="s">
        <v>2232</v>
      </c>
      <c r="Y76" s="228">
        <v>343435.04</v>
      </c>
      <c r="Z76" s="228"/>
      <c r="AA76" s="1895">
        <v>343435.04</v>
      </c>
      <c r="AC76" s="903" t="s">
        <v>1224</v>
      </c>
      <c r="AD76" s="903" t="s">
        <v>1247</v>
      </c>
      <c r="AE76" s="903" t="s">
        <v>1215</v>
      </c>
      <c r="AF76" s="903">
        <v>144845.57999999999</v>
      </c>
      <c r="AH76" s="903">
        <v>144845.57999999999</v>
      </c>
    </row>
    <row r="77" spans="1:34" outlineLevel="2" x14ac:dyDescent="0.2">
      <c r="A77" s="903" t="s">
        <v>1224</v>
      </c>
      <c r="B77" s="903" t="s">
        <v>1247</v>
      </c>
      <c r="C77" s="903" t="s">
        <v>536</v>
      </c>
      <c r="D77" s="904">
        <v>345373.04</v>
      </c>
      <c r="E77" s="904">
        <v>345373.04</v>
      </c>
      <c r="G77" s="886" t="b">
        <f t="shared" si="2"/>
        <v>1</v>
      </c>
      <c r="H77" s="886" t="b">
        <f t="shared" si="3"/>
        <v>1</v>
      </c>
      <c r="I77" s="903" t="s">
        <v>1224</v>
      </c>
      <c r="J77" s="903" t="s">
        <v>1247</v>
      </c>
      <c r="K77" s="903" t="s">
        <v>536</v>
      </c>
      <c r="L77" s="904">
        <v>547915.68999999994</v>
      </c>
      <c r="M77" s="904">
        <v>547915.68999999994</v>
      </c>
      <c r="N77" s="904"/>
      <c r="V77" s="1894" t="s">
        <v>2238</v>
      </c>
      <c r="W77" s="228" t="s">
        <v>1247</v>
      </c>
      <c r="X77" s="228" t="s">
        <v>2233</v>
      </c>
      <c r="Y77" s="228">
        <v>709926.73</v>
      </c>
      <c r="Z77" s="228">
        <v>709926.73</v>
      </c>
      <c r="AA77" s="1895"/>
      <c r="AC77" s="903" t="s">
        <v>1224</v>
      </c>
      <c r="AD77" s="903" t="s">
        <v>1247</v>
      </c>
      <c r="AE77" s="903" t="s">
        <v>536</v>
      </c>
      <c r="AF77" s="903">
        <v>345373.04</v>
      </c>
      <c r="AG77" s="903">
        <v>345373.04</v>
      </c>
    </row>
    <row r="78" spans="1:34" outlineLevel="2" x14ac:dyDescent="0.2">
      <c r="A78" s="903" t="s">
        <v>1224</v>
      </c>
      <c r="B78" s="903" t="s">
        <v>1247</v>
      </c>
      <c r="C78" s="903" t="s">
        <v>1216</v>
      </c>
      <c r="D78" s="904">
        <v>388288.03</v>
      </c>
      <c r="E78" s="904">
        <v>330698.03000000003</v>
      </c>
      <c r="F78" s="904">
        <v>57590</v>
      </c>
      <c r="G78" s="886" t="b">
        <f t="shared" si="2"/>
        <v>1</v>
      </c>
      <c r="H78" s="886" t="b">
        <f t="shared" si="3"/>
        <v>1</v>
      </c>
      <c r="I78" s="903" t="s">
        <v>1224</v>
      </c>
      <c r="J78" s="903" t="s">
        <v>1247</v>
      </c>
      <c r="K78" s="903" t="s">
        <v>1216</v>
      </c>
      <c r="L78" s="904">
        <v>607445.74</v>
      </c>
      <c r="M78" s="904">
        <v>529698.74</v>
      </c>
      <c r="N78" s="904">
        <v>77747</v>
      </c>
      <c r="V78" s="1894" t="s">
        <v>2238</v>
      </c>
      <c r="W78" s="228" t="s">
        <v>1247</v>
      </c>
      <c r="X78" s="228" t="s">
        <v>2234</v>
      </c>
      <c r="Y78" s="228">
        <v>811893.1</v>
      </c>
      <c r="Z78" s="228">
        <v>706707.1</v>
      </c>
      <c r="AA78" s="1895">
        <v>105186</v>
      </c>
      <c r="AC78" s="903" t="s">
        <v>1224</v>
      </c>
      <c r="AD78" s="903" t="s">
        <v>1247</v>
      </c>
      <c r="AE78" s="903" t="s">
        <v>1216</v>
      </c>
      <c r="AF78" s="903">
        <v>388288.03</v>
      </c>
      <c r="AG78" s="903">
        <v>330698.03000000003</v>
      </c>
      <c r="AH78" s="903">
        <v>57590</v>
      </c>
    </row>
    <row r="79" spans="1:34" outlineLevel="1" x14ac:dyDescent="0.2">
      <c r="A79" s="1108"/>
      <c r="B79" s="1108" t="s">
        <v>1248</v>
      </c>
      <c r="C79" s="1108"/>
      <c r="D79" s="1112">
        <v>2034964.0100000002</v>
      </c>
      <c r="E79" s="1112">
        <v>676071.07000000007</v>
      </c>
      <c r="F79" s="1112">
        <v>1358892.9400000002</v>
      </c>
      <c r="G79" s="886" t="b">
        <f t="shared" si="2"/>
        <v>1</v>
      </c>
      <c r="H79" s="886" t="b">
        <f t="shared" ref="H79:H85" si="4">C79=K79</f>
        <v>1</v>
      </c>
      <c r="I79" s="1108"/>
      <c r="J79" s="1108" t="s">
        <v>1248</v>
      </c>
      <c r="K79" s="1108"/>
      <c r="L79" s="1112">
        <v>3235819.8</v>
      </c>
      <c r="M79" s="1112">
        <v>1077614.43</v>
      </c>
      <c r="N79" s="1112">
        <v>2158205.37</v>
      </c>
      <c r="V79" s="1896" t="s">
        <v>2238</v>
      </c>
      <c r="W79" s="1897" t="s">
        <v>1247</v>
      </c>
      <c r="X79" s="1897" t="s">
        <v>2250</v>
      </c>
      <c r="Y79" s="1897">
        <v>4243425.75</v>
      </c>
      <c r="Z79" s="1897">
        <v>1416633.83</v>
      </c>
      <c r="AA79" s="1898">
        <v>2826791.92</v>
      </c>
      <c r="AD79" s="1109" t="s">
        <v>1248</v>
      </c>
      <c r="AF79" s="903">
        <f>SUBTOTAL(9,AF75:AF78)</f>
        <v>2034964.0100000002</v>
      </c>
      <c r="AG79" s="903">
        <f>SUBTOTAL(9,AG75:AG78)</f>
        <v>676071.07000000007</v>
      </c>
      <c r="AH79" s="903">
        <f>SUBTOTAL(9,AH75:AH78)</f>
        <v>1358892.9400000002</v>
      </c>
    </row>
    <row r="80" spans="1:34" outlineLevel="2" x14ac:dyDescent="0.2">
      <c r="A80" s="903" t="s">
        <v>1224</v>
      </c>
      <c r="B80" s="903" t="s">
        <v>1249</v>
      </c>
      <c r="C80" s="903" t="s">
        <v>536</v>
      </c>
      <c r="D80" s="904">
        <v>0</v>
      </c>
      <c r="E80" s="904">
        <v>0</v>
      </c>
      <c r="G80" s="886" t="b">
        <f t="shared" si="2"/>
        <v>1</v>
      </c>
      <c r="H80" s="886" t="b">
        <f t="shared" si="4"/>
        <v>1</v>
      </c>
      <c r="I80" s="903" t="s">
        <v>1224</v>
      </c>
      <c r="J80" s="903" t="s">
        <v>1249</v>
      </c>
      <c r="K80" s="903" t="s">
        <v>536</v>
      </c>
      <c r="L80" s="904">
        <v>0</v>
      </c>
      <c r="M80" s="904">
        <v>0</v>
      </c>
      <c r="N80" s="904"/>
      <c r="V80" s="1894" t="s">
        <v>2238</v>
      </c>
      <c r="W80" s="228" t="s">
        <v>1249</v>
      </c>
      <c r="X80" s="228" t="s">
        <v>2233</v>
      </c>
      <c r="Y80" s="228">
        <v>0</v>
      </c>
      <c r="Z80" s="228">
        <v>0</v>
      </c>
      <c r="AA80" s="1895"/>
      <c r="AC80" s="903" t="s">
        <v>1224</v>
      </c>
      <c r="AD80" s="903" t="s">
        <v>1249</v>
      </c>
      <c r="AE80" s="903" t="s">
        <v>536</v>
      </c>
      <c r="AF80" s="903">
        <v>0</v>
      </c>
      <c r="AG80" s="903">
        <v>0</v>
      </c>
    </row>
    <row r="81" spans="1:34" outlineLevel="2" x14ac:dyDescent="0.2">
      <c r="A81" s="903" t="s">
        <v>1224</v>
      </c>
      <c r="B81" s="903" t="s">
        <v>1249</v>
      </c>
      <c r="C81" s="903" t="s">
        <v>1216</v>
      </c>
      <c r="D81" s="904">
        <v>0</v>
      </c>
      <c r="E81" s="904">
        <v>0</v>
      </c>
      <c r="G81" s="886" t="b">
        <f t="shared" si="2"/>
        <v>1</v>
      </c>
      <c r="H81" s="886" t="b">
        <f t="shared" si="4"/>
        <v>1</v>
      </c>
      <c r="I81" s="903" t="s">
        <v>1224</v>
      </c>
      <c r="J81" s="903" t="s">
        <v>1249</v>
      </c>
      <c r="K81" s="903" t="s">
        <v>1216</v>
      </c>
      <c r="L81" s="904">
        <v>0</v>
      </c>
      <c r="M81" s="904">
        <v>0</v>
      </c>
      <c r="N81" s="904"/>
      <c r="V81" s="1894" t="s">
        <v>2238</v>
      </c>
      <c r="W81" s="228" t="s">
        <v>1249</v>
      </c>
      <c r="X81" s="228" t="s">
        <v>2234</v>
      </c>
      <c r="Y81" s="228">
        <v>0</v>
      </c>
      <c r="Z81" s="228">
        <v>0</v>
      </c>
      <c r="AA81" s="1895"/>
      <c r="AC81" s="903" t="s">
        <v>1224</v>
      </c>
      <c r="AD81" s="903" t="s">
        <v>1249</v>
      </c>
      <c r="AE81" s="903" t="s">
        <v>1216</v>
      </c>
      <c r="AF81" s="903">
        <v>0</v>
      </c>
      <c r="AG81" s="903">
        <v>0</v>
      </c>
    </row>
    <row r="82" spans="1:34" outlineLevel="1" x14ac:dyDescent="0.2">
      <c r="A82" s="1108"/>
      <c r="B82" s="1108" t="s">
        <v>1250</v>
      </c>
      <c r="C82" s="1108"/>
      <c r="D82" s="1112">
        <v>0</v>
      </c>
      <c r="E82" s="1112">
        <v>0</v>
      </c>
      <c r="F82" s="1112">
        <v>0</v>
      </c>
      <c r="G82" s="886" t="b">
        <f t="shared" si="2"/>
        <v>1</v>
      </c>
      <c r="H82" s="886" t="b">
        <f t="shared" si="4"/>
        <v>1</v>
      </c>
      <c r="I82" s="1108"/>
      <c r="J82" s="1108" t="s">
        <v>1250</v>
      </c>
      <c r="K82" s="1108"/>
      <c r="L82" s="1112">
        <v>0</v>
      </c>
      <c r="M82" s="1112">
        <v>0</v>
      </c>
      <c r="N82" s="1112">
        <v>0</v>
      </c>
      <c r="V82" s="1896" t="s">
        <v>2238</v>
      </c>
      <c r="W82" s="1897" t="s">
        <v>1249</v>
      </c>
      <c r="X82" s="1897" t="s">
        <v>2251</v>
      </c>
      <c r="Y82" s="1897">
        <v>0</v>
      </c>
      <c r="Z82" s="1897">
        <v>0</v>
      </c>
      <c r="AA82" s="1898"/>
      <c r="AD82" s="1109" t="s">
        <v>1250</v>
      </c>
      <c r="AF82" s="903">
        <f>SUBTOTAL(9,AF80:AF81)</f>
        <v>0</v>
      </c>
      <c r="AG82" s="903">
        <f>SUBTOTAL(9,AG80:AG81)</f>
        <v>0</v>
      </c>
      <c r="AH82" s="903">
        <f>SUBTOTAL(9,AH80:AH81)</f>
        <v>0</v>
      </c>
    </row>
    <row r="83" spans="1:34" outlineLevel="2" x14ac:dyDescent="0.2">
      <c r="A83" s="903" t="s">
        <v>1224</v>
      </c>
      <c r="B83" s="903" t="s">
        <v>1251</v>
      </c>
      <c r="C83" s="903" t="s">
        <v>1214</v>
      </c>
      <c r="D83" s="904">
        <v>154959.28</v>
      </c>
      <c r="F83" s="904">
        <v>154959.28</v>
      </c>
      <c r="G83" s="886" t="b">
        <f t="shared" si="2"/>
        <v>1</v>
      </c>
      <c r="H83" s="886" t="b">
        <f t="shared" si="4"/>
        <v>1</v>
      </c>
      <c r="I83" s="903" t="s">
        <v>1224</v>
      </c>
      <c r="J83" s="903" t="s">
        <v>1251</v>
      </c>
      <c r="K83" s="903" t="s">
        <v>1214</v>
      </c>
      <c r="L83" s="904">
        <v>186565.49</v>
      </c>
      <c r="M83" s="904"/>
      <c r="N83" s="904">
        <v>186565.49</v>
      </c>
      <c r="V83" s="1894" t="s">
        <v>2238</v>
      </c>
      <c r="W83" s="228" t="s">
        <v>1251</v>
      </c>
      <c r="X83" s="228" t="s">
        <v>2231</v>
      </c>
      <c r="Y83" s="228">
        <v>244740.4</v>
      </c>
      <c r="Z83" s="228"/>
      <c r="AA83" s="1895">
        <v>244740.4</v>
      </c>
      <c r="AC83" s="903" t="s">
        <v>1224</v>
      </c>
      <c r="AD83" s="903" t="s">
        <v>1251</v>
      </c>
      <c r="AE83" s="903" t="s">
        <v>1214</v>
      </c>
      <c r="AF83" s="903">
        <v>154959.28</v>
      </c>
      <c r="AH83" s="903">
        <v>154959.28</v>
      </c>
    </row>
    <row r="84" spans="1:34" outlineLevel="2" x14ac:dyDescent="0.2">
      <c r="A84" s="903" t="s">
        <v>1224</v>
      </c>
      <c r="B84" s="903" t="s">
        <v>1251</v>
      </c>
      <c r="C84" s="903" t="s">
        <v>1215</v>
      </c>
      <c r="D84" s="904">
        <v>760.17</v>
      </c>
      <c r="F84" s="904">
        <v>760.17</v>
      </c>
      <c r="G84" s="886" t="b">
        <f t="shared" si="2"/>
        <v>1</v>
      </c>
      <c r="H84" s="886" t="b">
        <f t="shared" si="4"/>
        <v>1</v>
      </c>
      <c r="I84" s="903" t="s">
        <v>1224</v>
      </c>
      <c r="J84" s="903" t="s">
        <v>1251</v>
      </c>
      <c r="K84" s="903" t="s">
        <v>1215</v>
      </c>
      <c r="L84" s="904">
        <v>2230.17</v>
      </c>
      <c r="M84" s="904"/>
      <c r="N84" s="904">
        <v>2230.17</v>
      </c>
      <c r="V84" s="1894" t="s">
        <v>2238</v>
      </c>
      <c r="W84" s="228" t="s">
        <v>1251</v>
      </c>
      <c r="X84" s="228" t="s">
        <v>2232</v>
      </c>
      <c r="Y84" s="228">
        <v>2307.92</v>
      </c>
      <c r="Z84" s="228"/>
      <c r="AA84" s="1895">
        <v>2307.92</v>
      </c>
      <c r="AC84" s="903" t="s">
        <v>1224</v>
      </c>
      <c r="AD84" s="903" t="s">
        <v>1251</v>
      </c>
      <c r="AE84" s="903" t="s">
        <v>1215</v>
      </c>
      <c r="AF84" s="903">
        <v>760.17</v>
      </c>
      <c r="AH84" s="903">
        <v>760.17</v>
      </c>
    </row>
    <row r="85" spans="1:34" outlineLevel="2" x14ac:dyDescent="0.2">
      <c r="A85" s="903" t="s">
        <v>1224</v>
      </c>
      <c r="B85" s="903" t="s">
        <v>1251</v>
      </c>
      <c r="C85" s="903" t="s">
        <v>536</v>
      </c>
      <c r="D85" s="904">
        <v>38612.089999999997</v>
      </c>
      <c r="E85" s="904">
        <v>38612.089999999997</v>
      </c>
      <c r="G85" s="886" t="b">
        <f t="shared" si="2"/>
        <v>1</v>
      </c>
      <c r="H85" s="886" t="b">
        <f t="shared" si="4"/>
        <v>1</v>
      </c>
      <c r="I85" s="903" t="s">
        <v>1224</v>
      </c>
      <c r="J85" s="903" t="s">
        <v>1251</v>
      </c>
      <c r="K85" s="903" t="s">
        <v>536</v>
      </c>
      <c r="L85" s="904">
        <v>42949.52</v>
      </c>
      <c r="M85" s="904">
        <v>42949.52</v>
      </c>
      <c r="N85" s="904"/>
      <c r="V85" s="1894" t="s">
        <v>2238</v>
      </c>
      <c r="W85" s="228" t="s">
        <v>1251</v>
      </c>
      <c r="X85" s="228" t="s">
        <v>2233</v>
      </c>
      <c r="Y85" s="228">
        <v>57738.27</v>
      </c>
      <c r="Z85" s="228">
        <v>57738.27</v>
      </c>
      <c r="AA85" s="1895"/>
      <c r="AC85" s="903" t="s">
        <v>1224</v>
      </c>
      <c r="AD85" s="903" t="s">
        <v>1251</v>
      </c>
      <c r="AE85" s="903" t="s">
        <v>536</v>
      </c>
      <c r="AF85" s="903">
        <v>38612.089999999997</v>
      </c>
      <c r="AG85" s="903">
        <v>38612.089999999997</v>
      </c>
    </row>
    <row r="86" spans="1:34" outlineLevel="2" x14ac:dyDescent="0.2">
      <c r="A86" s="903" t="s">
        <v>1224</v>
      </c>
      <c r="B86" s="903" t="s">
        <v>1251</v>
      </c>
      <c r="C86" s="903" t="s">
        <v>1216</v>
      </c>
      <c r="D86" s="904">
        <v>41524.68</v>
      </c>
      <c r="E86" s="904">
        <v>41524.68</v>
      </c>
      <c r="G86" s="886" t="b">
        <f t="shared" si="2"/>
        <v>1</v>
      </c>
      <c r="H86" s="886" t="b">
        <f t="shared" ref="H86:H111" si="5">C86=K86</f>
        <v>1</v>
      </c>
      <c r="I86" s="903" t="s">
        <v>1224</v>
      </c>
      <c r="J86" s="903" t="s">
        <v>1251</v>
      </c>
      <c r="K86" s="903" t="s">
        <v>1216</v>
      </c>
      <c r="L86" s="904">
        <v>45055.89</v>
      </c>
      <c r="M86" s="904">
        <v>45055.89</v>
      </c>
      <c r="N86" s="904"/>
      <c r="V86" s="1894" t="s">
        <v>2238</v>
      </c>
      <c r="W86" s="228" t="s">
        <v>1251</v>
      </c>
      <c r="X86" s="228" t="s">
        <v>2234</v>
      </c>
      <c r="Y86" s="228">
        <v>61065.14</v>
      </c>
      <c r="Z86" s="228">
        <v>61065.14</v>
      </c>
      <c r="AA86" s="1895"/>
      <c r="AC86" s="903" t="s">
        <v>1224</v>
      </c>
      <c r="AD86" s="903" t="s">
        <v>1251</v>
      </c>
      <c r="AE86" s="903" t="s">
        <v>1216</v>
      </c>
      <c r="AF86" s="903">
        <v>41524.68</v>
      </c>
      <c r="AG86" s="903">
        <v>41524.68</v>
      </c>
    </row>
    <row r="87" spans="1:34" outlineLevel="1" x14ac:dyDescent="0.2">
      <c r="A87" s="1108"/>
      <c r="B87" s="1108" t="s">
        <v>1252</v>
      </c>
      <c r="C87" s="1108"/>
      <c r="D87" s="1112">
        <v>235856.22</v>
      </c>
      <c r="E87" s="1112">
        <v>80136.76999999999</v>
      </c>
      <c r="F87" s="1112">
        <v>155719.45000000001</v>
      </c>
      <c r="G87" s="886" t="b">
        <f t="shared" si="2"/>
        <v>1</v>
      </c>
      <c r="H87" s="886" t="b">
        <f t="shared" si="5"/>
        <v>1</v>
      </c>
      <c r="I87" s="1108"/>
      <c r="J87" s="1108" t="s">
        <v>1252</v>
      </c>
      <c r="K87" s="1108"/>
      <c r="L87" s="1112">
        <v>276801.07</v>
      </c>
      <c r="M87" s="1112">
        <v>88005.41</v>
      </c>
      <c r="N87" s="1112">
        <v>188795.66</v>
      </c>
      <c r="V87" s="1896" t="s">
        <v>2238</v>
      </c>
      <c r="W87" s="1897" t="s">
        <v>1251</v>
      </c>
      <c r="X87" s="1897" t="s">
        <v>2252</v>
      </c>
      <c r="Y87" s="1897">
        <v>365851.73</v>
      </c>
      <c r="Z87" s="1897">
        <v>118803.41</v>
      </c>
      <c r="AA87" s="1898">
        <v>247048.32000000001</v>
      </c>
      <c r="AD87" s="1109" t="s">
        <v>1252</v>
      </c>
      <c r="AF87" s="903">
        <f>SUBTOTAL(9,AF83:AF86)</f>
        <v>235856.22</v>
      </c>
      <c r="AG87" s="903">
        <f>SUBTOTAL(9,AG83:AG86)</f>
        <v>80136.76999999999</v>
      </c>
      <c r="AH87" s="903">
        <f>SUBTOTAL(9,AH83:AH86)</f>
        <v>155719.45000000001</v>
      </c>
    </row>
    <row r="88" spans="1:34" outlineLevel="2" x14ac:dyDescent="0.2">
      <c r="A88" s="1756" t="s">
        <v>1224</v>
      </c>
      <c r="B88" s="1756" t="s">
        <v>2034</v>
      </c>
      <c r="C88" s="1756" t="s">
        <v>1214</v>
      </c>
      <c r="D88" s="1757">
        <v>238640.24</v>
      </c>
      <c r="E88" s="1757"/>
      <c r="F88" s="1757">
        <v>238640.24</v>
      </c>
      <c r="G88" s="886" t="b">
        <f t="shared" si="2"/>
        <v>1</v>
      </c>
      <c r="H88" s="886" t="b">
        <f t="shared" si="5"/>
        <v>1</v>
      </c>
      <c r="I88" s="903" t="s">
        <v>1224</v>
      </c>
      <c r="J88" s="903" t="s">
        <v>2034</v>
      </c>
      <c r="K88" s="903" t="s">
        <v>1214</v>
      </c>
      <c r="L88" s="904">
        <v>17147.099999999999</v>
      </c>
      <c r="M88" s="904"/>
      <c r="N88" s="904">
        <v>17147.099999999999</v>
      </c>
      <c r="V88" s="1894" t="s">
        <v>2238</v>
      </c>
      <c r="W88" s="228" t="s">
        <v>2034</v>
      </c>
      <c r="X88" s="228" t="s">
        <v>2231</v>
      </c>
      <c r="Y88" s="228">
        <v>64905.64</v>
      </c>
      <c r="Z88" s="228"/>
      <c r="AA88" s="1895">
        <v>64905.64</v>
      </c>
      <c r="AC88" s="903" t="s">
        <v>1224</v>
      </c>
      <c r="AD88" s="903" t="s">
        <v>2034</v>
      </c>
      <c r="AE88" s="903" t="s">
        <v>1214</v>
      </c>
      <c r="AF88" s="903">
        <v>238640.24</v>
      </c>
      <c r="AH88" s="903">
        <v>238640.24</v>
      </c>
    </row>
    <row r="89" spans="1:34" outlineLevel="2" x14ac:dyDescent="0.2">
      <c r="A89" s="1756" t="s">
        <v>1224</v>
      </c>
      <c r="B89" s="1756" t="s">
        <v>2034</v>
      </c>
      <c r="C89" s="1756" t="s">
        <v>1215</v>
      </c>
      <c r="D89" s="1757">
        <v>53451.11</v>
      </c>
      <c r="E89" s="1757"/>
      <c r="F89" s="1757">
        <v>53451.11</v>
      </c>
      <c r="G89" s="886" t="b">
        <f t="shared" si="2"/>
        <v>1</v>
      </c>
      <c r="H89" s="886" t="b">
        <f t="shared" si="5"/>
        <v>1</v>
      </c>
      <c r="I89" s="903" t="s">
        <v>1224</v>
      </c>
      <c r="J89" s="903" t="s">
        <v>2034</v>
      </c>
      <c r="K89" s="903" t="s">
        <v>1215</v>
      </c>
      <c r="L89" s="904">
        <v>9589.1200000000008</v>
      </c>
      <c r="M89" s="904"/>
      <c r="N89" s="904">
        <v>9589.1200000000008</v>
      </c>
      <c r="V89" s="1894" t="s">
        <v>2238</v>
      </c>
      <c r="W89" s="228" t="s">
        <v>2034</v>
      </c>
      <c r="X89" s="228" t="s">
        <v>2232</v>
      </c>
      <c r="Y89" s="228">
        <v>28766.79</v>
      </c>
      <c r="Z89" s="228"/>
      <c r="AA89" s="1895">
        <v>28766.79</v>
      </c>
      <c r="AC89" s="903" t="s">
        <v>1224</v>
      </c>
      <c r="AD89" s="903" t="s">
        <v>2034</v>
      </c>
      <c r="AE89" s="903" t="s">
        <v>1215</v>
      </c>
      <c r="AF89" s="903">
        <v>53451.11</v>
      </c>
      <c r="AH89" s="903">
        <v>53451.11</v>
      </c>
    </row>
    <row r="90" spans="1:34" outlineLevel="2" x14ac:dyDescent="0.2">
      <c r="A90" s="1756" t="s">
        <v>1224</v>
      </c>
      <c r="B90" s="1756" t="s">
        <v>2034</v>
      </c>
      <c r="C90" s="1756" t="s">
        <v>536</v>
      </c>
      <c r="D90" s="1757">
        <v>21214.23</v>
      </c>
      <c r="E90" s="1757">
        <v>21214.23</v>
      </c>
      <c r="F90" s="1757"/>
      <c r="G90" s="886" t="b">
        <f t="shared" si="2"/>
        <v>1</v>
      </c>
      <c r="H90" s="886" t="b">
        <f t="shared" si="5"/>
        <v>1</v>
      </c>
      <c r="I90" s="903" t="s">
        <v>1224</v>
      </c>
      <c r="J90" s="903" t="s">
        <v>2034</v>
      </c>
      <c r="K90" s="903" t="s">
        <v>536</v>
      </c>
      <c r="L90" s="904">
        <v>2139.4499999999998</v>
      </c>
      <c r="M90" s="904">
        <v>2139.4499999999998</v>
      </c>
      <c r="N90" s="904"/>
      <c r="V90" s="1894" t="s">
        <v>2238</v>
      </c>
      <c r="W90" s="228" t="s">
        <v>2034</v>
      </c>
      <c r="X90" s="228" t="s">
        <v>2233</v>
      </c>
      <c r="Y90" s="228">
        <v>7404.87</v>
      </c>
      <c r="Z90" s="228">
        <v>7404.87</v>
      </c>
      <c r="AA90" s="1895"/>
      <c r="AC90" s="903" t="s">
        <v>1224</v>
      </c>
      <c r="AD90" s="903" t="s">
        <v>2034</v>
      </c>
      <c r="AE90" s="903" t="s">
        <v>536</v>
      </c>
      <c r="AF90" s="903">
        <v>21214.23</v>
      </c>
      <c r="AG90" s="903">
        <v>21214.23</v>
      </c>
    </row>
    <row r="91" spans="1:34" outlineLevel="2" x14ac:dyDescent="0.2">
      <c r="A91" s="1756" t="s">
        <v>1224</v>
      </c>
      <c r="B91" s="1756" t="s">
        <v>2034</v>
      </c>
      <c r="C91" s="1756" t="s">
        <v>1216</v>
      </c>
      <c r="D91" s="1757">
        <v>61747.6</v>
      </c>
      <c r="E91" s="1757">
        <v>61747.6</v>
      </c>
      <c r="F91" s="1757"/>
      <c r="G91" s="886" t="b">
        <f t="shared" si="2"/>
        <v>1</v>
      </c>
      <c r="H91" s="886" t="b">
        <f t="shared" si="5"/>
        <v>1</v>
      </c>
      <c r="I91" s="903" t="s">
        <v>1224</v>
      </c>
      <c r="J91" s="903" t="s">
        <v>2034</v>
      </c>
      <c r="K91" s="903" t="s">
        <v>1216</v>
      </c>
      <c r="L91" s="904">
        <v>6747.59</v>
      </c>
      <c r="M91" s="904">
        <v>6747.59</v>
      </c>
      <c r="N91" s="904"/>
      <c r="V91" s="1894" t="s">
        <v>2238</v>
      </c>
      <c r="W91" s="228" t="s">
        <v>2034</v>
      </c>
      <c r="X91" s="228" t="s">
        <v>2234</v>
      </c>
      <c r="Y91" s="228">
        <v>33380.589999999997</v>
      </c>
      <c r="Z91" s="228">
        <v>33380.589999999997</v>
      </c>
      <c r="AA91" s="1895"/>
      <c r="AC91" s="903" t="s">
        <v>1224</v>
      </c>
      <c r="AD91" s="903" t="s">
        <v>2034</v>
      </c>
      <c r="AE91" s="903" t="s">
        <v>1216</v>
      </c>
      <c r="AF91" s="903">
        <v>61747.6</v>
      </c>
      <c r="AG91" s="903">
        <v>61747.6</v>
      </c>
    </row>
    <row r="92" spans="1:34" outlineLevel="1" x14ac:dyDescent="0.2">
      <c r="A92" s="1108"/>
      <c r="B92" s="1108" t="s">
        <v>2182</v>
      </c>
      <c r="C92" s="1108"/>
      <c r="D92" s="1112">
        <v>375053.17999999993</v>
      </c>
      <c r="E92" s="1112">
        <v>82961.83</v>
      </c>
      <c r="F92" s="1112">
        <v>292091.34999999998</v>
      </c>
      <c r="G92" s="886" t="b">
        <f t="shared" si="2"/>
        <v>1</v>
      </c>
      <c r="H92" s="886" t="b">
        <f t="shared" si="5"/>
        <v>1</v>
      </c>
      <c r="I92" s="1108"/>
      <c r="J92" s="1108" t="s">
        <v>2182</v>
      </c>
      <c r="K92" s="1108"/>
      <c r="L92" s="1112">
        <v>35623.26</v>
      </c>
      <c r="M92" s="1112">
        <v>8887.0400000000009</v>
      </c>
      <c r="N92" s="1112">
        <v>26736.22</v>
      </c>
      <c r="V92" s="1896" t="s">
        <v>2238</v>
      </c>
      <c r="W92" s="1897" t="s">
        <v>2034</v>
      </c>
      <c r="X92" s="1897" t="s">
        <v>2253</v>
      </c>
      <c r="Y92" s="1897">
        <v>134457.89000000001</v>
      </c>
      <c r="Z92" s="1897">
        <v>40785.46</v>
      </c>
      <c r="AA92" s="1898">
        <v>93672.43</v>
      </c>
      <c r="AD92" s="1109" t="s">
        <v>2182</v>
      </c>
      <c r="AF92" s="903">
        <f>SUBTOTAL(9,AF88:AF91)</f>
        <v>375053.17999999993</v>
      </c>
      <c r="AG92" s="903">
        <f>SUBTOTAL(9,AG88:AG91)</f>
        <v>82961.83</v>
      </c>
      <c r="AH92" s="903">
        <f>SUBTOTAL(9,AH88:AH91)</f>
        <v>292091.34999999998</v>
      </c>
    </row>
    <row r="93" spans="1:34" outlineLevel="2" x14ac:dyDescent="0.2">
      <c r="A93" s="903" t="s">
        <v>1224</v>
      </c>
      <c r="B93" s="903" t="s">
        <v>1253</v>
      </c>
      <c r="C93" s="903" t="s">
        <v>1214</v>
      </c>
      <c r="D93" s="904">
        <v>479172.36</v>
      </c>
      <c r="F93" s="904">
        <v>479172.36</v>
      </c>
      <c r="G93" s="886" t="b">
        <f t="shared" si="2"/>
        <v>1</v>
      </c>
      <c r="H93" s="886" t="b">
        <f t="shared" si="5"/>
        <v>1</v>
      </c>
      <c r="I93" s="903" t="s">
        <v>1224</v>
      </c>
      <c r="J93" s="903" t="s">
        <v>1253</v>
      </c>
      <c r="K93" s="903" t="s">
        <v>1214</v>
      </c>
      <c r="L93" s="904">
        <v>409252.45</v>
      </c>
      <c r="M93" s="904"/>
      <c r="N93" s="904">
        <v>409252.45</v>
      </c>
      <c r="V93" s="1894" t="s">
        <v>2238</v>
      </c>
      <c r="W93" s="228" t="s">
        <v>1253</v>
      </c>
      <c r="X93" s="228" t="s">
        <v>2231</v>
      </c>
      <c r="Y93" s="228">
        <v>593796.34</v>
      </c>
      <c r="Z93" s="228"/>
      <c r="AA93" s="1895">
        <v>593796.34</v>
      </c>
      <c r="AC93" s="903" t="s">
        <v>1224</v>
      </c>
      <c r="AD93" s="903" t="s">
        <v>1253</v>
      </c>
      <c r="AE93" s="903" t="s">
        <v>1214</v>
      </c>
      <c r="AF93" s="903">
        <v>479172.36</v>
      </c>
      <c r="AH93" s="903">
        <v>479172.36</v>
      </c>
    </row>
    <row r="94" spans="1:34" outlineLevel="2" x14ac:dyDescent="0.2">
      <c r="A94" s="903" t="s">
        <v>1224</v>
      </c>
      <c r="B94" s="903" t="s">
        <v>1253</v>
      </c>
      <c r="C94" s="903" t="s">
        <v>1215</v>
      </c>
      <c r="D94" s="904">
        <v>59726.62</v>
      </c>
      <c r="F94" s="904">
        <v>59726.62</v>
      </c>
      <c r="G94" s="886" t="b">
        <f t="shared" si="2"/>
        <v>1</v>
      </c>
      <c r="H94" s="886" t="b">
        <f t="shared" si="5"/>
        <v>1</v>
      </c>
      <c r="I94" s="903" t="s">
        <v>1224</v>
      </c>
      <c r="J94" s="903" t="s">
        <v>1253</v>
      </c>
      <c r="K94" s="903" t="s">
        <v>1215</v>
      </c>
      <c r="L94" s="904">
        <v>93886.95</v>
      </c>
      <c r="M94" s="904"/>
      <c r="N94" s="904">
        <v>93886.95</v>
      </c>
      <c r="V94" s="1894" t="s">
        <v>2238</v>
      </c>
      <c r="W94" s="228" t="s">
        <v>1253</v>
      </c>
      <c r="X94" s="228" t="s">
        <v>2232</v>
      </c>
      <c r="Y94" s="228">
        <v>134590.13</v>
      </c>
      <c r="Z94" s="228"/>
      <c r="AA94" s="1895">
        <v>134590.13</v>
      </c>
      <c r="AC94" s="903" t="s">
        <v>1224</v>
      </c>
      <c r="AD94" s="903" t="s">
        <v>1253</v>
      </c>
      <c r="AE94" s="903" t="s">
        <v>1215</v>
      </c>
      <c r="AF94" s="903">
        <v>59726.62</v>
      </c>
      <c r="AH94" s="903">
        <v>59726.62</v>
      </c>
    </row>
    <row r="95" spans="1:34" outlineLevel="2" x14ac:dyDescent="0.2">
      <c r="A95" s="903" t="s">
        <v>1224</v>
      </c>
      <c r="B95" s="903" t="s">
        <v>1253</v>
      </c>
      <c r="C95" s="903" t="s">
        <v>536</v>
      </c>
      <c r="D95" s="904">
        <v>139530.04</v>
      </c>
      <c r="E95" s="904">
        <v>139530.04</v>
      </c>
      <c r="G95" s="886" t="b">
        <f t="shared" si="2"/>
        <v>1</v>
      </c>
      <c r="H95" s="886" t="b">
        <f t="shared" si="5"/>
        <v>1</v>
      </c>
      <c r="I95" s="903" t="s">
        <v>1224</v>
      </c>
      <c r="J95" s="903" t="s">
        <v>1253</v>
      </c>
      <c r="K95" s="903" t="s">
        <v>536</v>
      </c>
      <c r="L95" s="904">
        <v>129445.87</v>
      </c>
      <c r="M95" s="904">
        <v>129445.87</v>
      </c>
      <c r="N95" s="904"/>
      <c r="V95" s="1894" t="s">
        <v>2238</v>
      </c>
      <c r="W95" s="228" t="s">
        <v>1253</v>
      </c>
      <c r="X95" s="228" t="s">
        <v>2233</v>
      </c>
      <c r="Y95" s="228">
        <v>186513.52</v>
      </c>
      <c r="Z95" s="228">
        <v>186513.52</v>
      </c>
      <c r="AA95" s="1895"/>
      <c r="AC95" s="903" t="s">
        <v>1224</v>
      </c>
      <c r="AD95" s="903" t="s">
        <v>1253</v>
      </c>
      <c r="AE95" s="903" t="s">
        <v>536</v>
      </c>
      <c r="AF95" s="903">
        <v>139530.04</v>
      </c>
      <c r="AG95" s="903">
        <v>139530.04</v>
      </c>
    </row>
    <row r="96" spans="1:34" outlineLevel="2" x14ac:dyDescent="0.2">
      <c r="A96" s="903" t="s">
        <v>1224</v>
      </c>
      <c r="B96" s="903" t="s">
        <v>1253</v>
      </c>
      <c r="C96" s="903" t="s">
        <v>1216</v>
      </c>
      <c r="D96" s="904">
        <v>124530.98</v>
      </c>
      <c r="E96" s="904">
        <v>122908.98</v>
      </c>
      <c r="F96" s="904">
        <v>1622</v>
      </c>
      <c r="G96" s="886" t="b">
        <f t="shared" si="2"/>
        <v>1</v>
      </c>
      <c r="H96" s="886" t="b">
        <f t="shared" si="5"/>
        <v>1</v>
      </c>
      <c r="I96" s="903" t="s">
        <v>1224</v>
      </c>
      <c r="J96" s="903" t="s">
        <v>1253</v>
      </c>
      <c r="K96" s="903" t="s">
        <v>1216</v>
      </c>
      <c r="L96" s="904">
        <v>146107.34</v>
      </c>
      <c r="M96" s="904">
        <v>143917.34</v>
      </c>
      <c r="N96" s="904">
        <v>2190</v>
      </c>
      <c r="V96" s="1894" t="s">
        <v>2238</v>
      </c>
      <c r="W96" s="228" t="s">
        <v>1253</v>
      </c>
      <c r="X96" s="228" t="s">
        <v>2234</v>
      </c>
      <c r="Y96" s="228">
        <v>209290.59</v>
      </c>
      <c r="Z96" s="228">
        <v>206327.59</v>
      </c>
      <c r="AA96" s="1895">
        <v>2963</v>
      </c>
      <c r="AC96" s="903" t="s">
        <v>1224</v>
      </c>
      <c r="AD96" s="903" t="s">
        <v>1253</v>
      </c>
      <c r="AE96" s="903" t="s">
        <v>1216</v>
      </c>
      <c r="AF96" s="903">
        <v>124530.98</v>
      </c>
      <c r="AG96" s="903">
        <v>122908.98</v>
      </c>
      <c r="AH96" s="903">
        <v>1622</v>
      </c>
    </row>
    <row r="97" spans="1:34" outlineLevel="1" x14ac:dyDescent="0.2">
      <c r="A97" s="1108"/>
      <c r="B97" s="1108" t="s">
        <v>1254</v>
      </c>
      <c r="C97" s="1108"/>
      <c r="D97" s="1112">
        <v>802960</v>
      </c>
      <c r="E97" s="1112">
        <v>262439.02</v>
      </c>
      <c r="F97" s="1112">
        <v>540520.98</v>
      </c>
      <c r="G97" s="886" t="b">
        <f t="shared" si="2"/>
        <v>1</v>
      </c>
      <c r="H97" s="886" t="b">
        <f t="shared" si="5"/>
        <v>1</v>
      </c>
      <c r="I97" s="1108"/>
      <c r="J97" s="1108" t="s">
        <v>1254</v>
      </c>
      <c r="K97" s="1108"/>
      <c r="L97" s="1112">
        <v>778692.61</v>
      </c>
      <c r="M97" s="1112">
        <v>273363.20999999996</v>
      </c>
      <c r="N97" s="1112">
        <v>505329.4</v>
      </c>
      <c r="V97" s="1896" t="s">
        <v>2238</v>
      </c>
      <c r="W97" s="1897" t="s">
        <v>1253</v>
      </c>
      <c r="X97" s="1897" t="s">
        <v>2254</v>
      </c>
      <c r="Y97" s="1897">
        <v>1124190.58</v>
      </c>
      <c r="Z97" s="1897">
        <v>392841.11</v>
      </c>
      <c r="AA97" s="1898">
        <v>731349.47</v>
      </c>
      <c r="AD97" s="1109" t="s">
        <v>1254</v>
      </c>
      <c r="AF97" s="903">
        <f>SUBTOTAL(9,AF93:AF96)</f>
        <v>802960</v>
      </c>
      <c r="AG97" s="903">
        <f>SUBTOTAL(9,AG93:AG96)</f>
        <v>262439.02</v>
      </c>
      <c r="AH97" s="903">
        <f>SUBTOTAL(9,AH93:AH96)</f>
        <v>540520.98</v>
      </c>
    </row>
    <row r="98" spans="1:34" outlineLevel="2" x14ac:dyDescent="0.2">
      <c r="A98" s="903" t="s">
        <v>1255</v>
      </c>
      <c r="B98" s="903" t="s">
        <v>1256</v>
      </c>
      <c r="C98" s="903" t="s">
        <v>1214</v>
      </c>
      <c r="D98" s="904">
        <v>2856043.77</v>
      </c>
      <c r="F98" s="904">
        <v>2856043.77</v>
      </c>
      <c r="G98" s="886" t="b">
        <f t="shared" si="2"/>
        <v>1</v>
      </c>
      <c r="H98" s="886" t="b">
        <f t="shared" si="5"/>
        <v>1</v>
      </c>
      <c r="I98" s="903" t="s">
        <v>1255</v>
      </c>
      <c r="J98" s="903" t="s">
        <v>1256</v>
      </c>
      <c r="K98" s="903" t="s">
        <v>1214</v>
      </c>
      <c r="L98" s="904">
        <v>3934205.63</v>
      </c>
      <c r="M98" s="904"/>
      <c r="N98" s="904">
        <v>3934205.63</v>
      </c>
      <c r="V98" s="1894" t="s">
        <v>2255</v>
      </c>
      <c r="W98" s="228" t="s">
        <v>1256</v>
      </c>
      <c r="X98" s="228" t="s">
        <v>2231</v>
      </c>
      <c r="Y98" s="228">
        <v>5253247.7699999996</v>
      </c>
      <c r="Z98" s="228"/>
      <c r="AA98" s="1895">
        <v>5253247.7699999996</v>
      </c>
      <c r="AC98" s="903" t="s">
        <v>1255</v>
      </c>
      <c r="AD98" s="903" t="s">
        <v>1256</v>
      </c>
      <c r="AE98" s="903" t="s">
        <v>1214</v>
      </c>
      <c r="AF98" s="903">
        <v>2856043.77</v>
      </c>
      <c r="AH98" s="903">
        <v>2856043.77</v>
      </c>
    </row>
    <row r="99" spans="1:34" outlineLevel="2" x14ac:dyDescent="0.2">
      <c r="A99" s="903" t="s">
        <v>1255</v>
      </c>
      <c r="B99" s="903" t="s">
        <v>1256</v>
      </c>
      <c r="C99" s="903" t="s">
        <v>1215</v>
      </c>
      <c r="D99" s="904">
        <v>62218.559999999998</v>
      </c>
      <c r="F99" s="904">
        <v>62218.559999999998</v>
      </c>
      <c r="G99" s="886" t="b">
        <f t="shared" si="2"/>
        <v>1</v>
      </c>
      <c r="H99" s="886" t="b">
        <f t="shared" si="5"/>
        <v>1</v>
      </c>
      <c r="I99" s="903" t="s">
        <v>1255</v>
      </c>
      <c r="J99" s="903" t="s">
        <v>1256</v>
      </c>
      <c r="K99" s="903" t="s">
        <v>1215</v>
      </c>
      <c r="L99" s="904">
        <v>115870.41</v>
      </c>
      <c r="M99" s="904"/>
      <c r="N99" s="904">
        <v>115870.41</v>
      </c>
      <c r="V99" s="1894" t="s">
        <v>2255</v>
      </c>
      <c r="W99" s="228" t="s">
        <v>1256</v>
      </c>
      <c r="X99" s="228" t="s">
        <v>2232</v>
      </c>
      <c r="Y99" s="228">
        <v>170967.33</v>
      </c>
      <c r="Z99" s="228"/>
      <c r="AA99" s="1895">
        <v>170967.33</v>
      </c>
      <c r="AC99" s="903" t="s">
        <v>1255</v>
      </c>
      <c r="AD99" s="903" t="s">
        <v>1256</v>
      </c>
      <c r="AE99" s="903" t="s">
        <v>1215</v>
      </c>
      <c r="AF99" s="903">
        <v>62218.559999999998</v>
      </c>
      <c r="AH99" s="903">
        <v>62218.559999999998</v>
      </c>
    </row>
    <row r="100" spans="1:34" outlineLevel="2" x14ac:dyDescent="0.2">
      <c r="A100" s="903" t="s">
        <v>1255</v>
      </c>
      <c r="B100" s="903" t="s">
        <v>1256</v>
      </c>
      <c r="C100" s="903" t="s">
        <v>536</v>
      </c>
      <c r="D100" s="904">
        <v>333345.74</v>
      </c>
      <c r="E100" s="904">
        <v>333345.74</v>
      </c>
      <c r="G100" s="886" t="b">
        <f t="shared" si="2"/>
        <v>1</v>
      </c>
      <c r="H100" s="886" t="b">
        <f t="shared" si="5"/>
        <v>1</v>
      </c>
      <c r="I100" s="903" t="s">
        <v>1255</v>
      </c>
      <c r="J100" s="903" t="s">
        <v>1256</v>
      </c>
      <c r="K100" s="903" t="s">
        <v>536</v>
      </c>
      <c r="L100" s="904">
        <v>481683.1</v>
      </c>
      <c r="M100" s="904">
        <v>481683.1</v>
      </c>
      <c r="N100" s="904"/>
      <c r="V100" s="1894" t="s">
        <v>2255</v>
      </c>
      <c r="W100" s="228" t="s">
        <v>1256</v>
      </c>
      <c r="X100" s="228" t="s">
        <v>2233</v>
      </c>
      <c r="Y100" s="228">
        <v>660755.93000000005</v>
      </c>
      <c r="Z100" s="228">
        <v>660755.93000000005</v>
      </c>
      <c r="AA100" s="1895"/>
      <c r="AC100" s="903" t="s">
        <v>1255</v>
      </c>
      <c r="AD100" s="903" t="s">
        <v>1256</v>
      </c>
      <c r="AE100" s="903" t="s">
        <v>536</v>
      </c>
      <c r="AF100" s="903">
        <v>333345.74</v>
      </c>
      <c r="AG100" s="903">
        <v>333345.74</v>
      </c>
    </row>
    <row r="101" spans="1:34" outlineLevel="2" x14ac:dyDescent="0.2">
      <c r="A101" s="903" t="s">
        <v>1255</v>
      </c>
      <c r="B101" s="903" t="s">
        <v>1256</v>
      </c>
      <c r="C101" s="903" t="s">
        <v>1216</v>
      </c>
      <c r="D101" s="904">
        <v>1243703.43</v>
      </c>
      <c r="E101" s="904">
        <v>1178812.43</v>
      </c>
      <c r="F101" s="904">
        <v>64891</v>
      </c>
      <c r="G101" s="886" t="b">
        <f t="shared" si="2"/>
        <v>1</v>
      </c>
      <c r="H101" s="886" t="b">
        <f t="shared" si="5"/>
        <v>1</v>
      </c>
      <c r="I101" s="903" t="s">
        <v>1255</v>
      </c>
      <c r="J101" s="903" t="s">
        <v>1256</v>
      </c>
      <c r="K101" s="903" t="s">
        <v>1216</v>
      </c>
      <c r="L101" s="904">
        <v>1535089.11</v>
      </c>
      <c r="M101" s="904">
        <v>1447487.11</v>
      </c>
      <c r="N101" s="904">
        <v>87602</v>
      </c>
      <c r="V101" s="1894" t="s">
        <v>2255</v>
      </c>
      <c r="W101" s="228" t="s">
        <v>1256</v>
      </c>
      <c r="X101" s="228" t="s">
        <v>2234</v>
      </c>
      <c r="Y101" s="228">
        <v>2110486.1800000002</v>
      </c>
      <c r="Z101" s="228">
        <v>1991967.18</v>
      </c>
      <c r="AA101" s="1895">
        <v>118519</v>
      </c>
      <c r="AC101" s="903" t="s">
        <v>1255</v>
      </c>
      <c r="AD101" s="903" t="s">
        <v>1256</v>
      </c>
      <c r="AE101" s="903" t="s">
        <v>1216</v>
      </c>
      <c r="AF101" s="903">
        <v>1243703.43</v>
      </c>
      <c r="AG101" s="903">
        <v>1178812.43</v>
      </c>
      <c r="AH101" s="903">
        <v>64891</v>
      </c>
    </row>
    <row r="102" spans="1:34" outlineLevel="1" x14ac:dyDescent="0.2">
      <c r="A102" s="1108"/>
      <c r="B102" s="1108" t="s">
        <v>1257</v>
      </c>
      <c r="C102" s="1108"/>
      <c r="D102" s="1112">
        <v>4495311.5</v>
      </c>
      <c r="E102" s="1112">
        <v>1512158.17</v>
      </c>
      <c r="F102" s="1112">
        <v>2983153.33</v>
      </c>
      <c r="G102" s="886" t="b">
        <f t="shared" si="2"/>
        <v>1</v>
      </c>
      <c r="H102" s="886" t="b">
        <f t="shared" si="5"/>
        <v>1</v>
      </c>
      <c r="I102" s="1108"/>
      <c r="J102" s="1108" t="s">
        <v>1257</v>
      </c>
      <c r="K102" s="1108"/>
      <c r="L102" s="1112">
        <v>6066848.25</v>
      </c>
      <c r="M102" s="1112">
        <v>1929170.21</v>
      </c>
      <c r="N102" s="1112">
        <v>4137678.04</v>
      </c>
      <c r="V102" s="1896" t="s">
        <v>2255</v>
      </c>
      <c r="W102" s="1897" t="s">
        <v>1256</v>
      </c>
      <c r="X102" s="1897" t="s">
        <v>2256</v>
      </c>
      <c r="Y102" s="1897">
        <v>8195457.21</v>
      </c>
      <c r="Z102" s="1897">
        <v>2652723.11</v>
      </c>
      <c r="AA102" s="1898">
        <v>5542734.0999999996</v>
      </c>
      <c r="AD102" s="1109" t="s">
        <v>1257</v>
      </c>
      <c r="AF102" s="903">
        <f>SUBTOTAL(9,AF98:AF101)</f>
        <v>4495311.5</v>
      </c>
      <c r="AG102" s="903">
        <f>SUBTOTAL(9,AG98:AG101)</f>
        <v>1512158.17</v>
      </c>
      <c r="AH102" s="903">
        <f>SUBTOTAL(9,AH98:AH101)</f>
        <v>2983153.33</v>
      </c>
    </row>
    <row r="103" spans="1:34" outlineLevel="2" x14ac:dyDescent="0.2">
      <c r="A103" s="903" t="s">
        <v>1255</v>
      </c>
      <c r="B103" s="903" t="s">
        <v>1258</v>
      </c>
      <c r="C103" s="903" t="s">
        <v>1214</v>
      </c>
      <c r="D103" s="904">
        <v>450677.06</v>
      </c>
      <c r="F103" s="904">
        <v>450677.06</v>
      </c>
      <c r="G103" s="886" t="b">
        <f t="shared" si="2"/>
        <v>1</v>
      </c>
      <c r="H103" s="886" t="b">
        <f t="shared" si="5"/>
        <v>1</v>
      </c>
      <c r="I103" s="903" t="s">
        <v>1255</v>
      </c>
      <c r="J103" s="903" t="s">
        <v>1258</v>
      </c>
      <c r="K103" s="903" t="s">
        <v>1214</v>
      </c>
      <c r="L103" s="904">
        <v>655840</v>
      </c>
      <c r="M103" s="904"/>
      <c r="N103" s="904">
        <v>655840</v>
      </c>
      <c r="V103" s="1894" t="s">
        <v>2255</v>
      </c>
      <c r="W103" s="228" t="s">
        <v>1258</v>
      </c>
      <c r="X103" s="228" t="s">
        <v>2231</v>
      </c>
      <c r="Y103" s="228">
        <v>865019.35</v>
      </c>
      <c r="Z103" s="228"/>
      <c r="AA103" s="1895">
        <v>865019.35</v>
      </c>
      <c r="AC103" s="903" t="s">
        <v>1255</v>
      </c>
      <c r="AD103" s="903" t="s">
        <v>1258</v>
      </c>
      <c r="AE103" s="903" t="s">
        <v>1214</v>
      </c>
      <c r="AF103" s="903">
        <v>450677.06</v>
      </c>
      <c r="AH103" s="903">
        <v>450677.06</v>
      </c>
    </row>
    <row r="104" spans="1:34" outlineLevel="2" x14ac:dyDescent="0.2">
      <c r="A104" s="903" t="s">
        <v>1255</v>
      </c>
      <c r="B104" s="903" t="s">
        <v>1258</v>
      </c>
      <c r="C104" s="903" t="s">
        <v>1215</v>
      </c>
      <c r="D104" s="904">
        <v>75270.13</v>
      </c>
      <c r="F104" s="904">
        <v>75270.13</v>
      </c>
      <c r="G104" s="886" t="b">
        <f t="shared" si="2"/>
        <v>1</v>
      </c>
      <c r="H104" s="886" t="b">
        <f t="shared" si="5"/>
        <v>1</v>
      </c>
      <c r="I104" s="903" t="s">
        <v>1255</v>
      </c>
      <c r="J104" s="903" t="s">
        <v>1258</v>
      </c>
      <c r="K104" s="903" t="s">
        <v>1215</v>
      </c>
      <c r="L104" s="904">
        <v>101073.88</v>
      </c>
      <c r="M104" s="904"/>
      <c r="N104" s="904">
        <v>101073.88</v>
      </c>
      <c r="V104" s="1894" t="s">
        <v>2255</v>
      </c>
      <c r="W104" s="228" t="s">
        <v>1258</v>
      </c>
      <c r="X104" s="228" t="s">
        <v>2232</v>
      </c>
      <c r="Y104" s="228">
        <v>135442.82999999999</v>
      </c>
      <c r="Z104" s="228"/>
      <c r="AA104" s="1895">
        <v>135442.82999999999</v>
      </c>
      <c r="AC104" s="903" t="s">
        <v>1255</v>
      </c>
      <c r="AD104" s="903" t="s">
        <v>1258</v>
      </c>
      <c r="AE104" s="903" t="s">
        <v>1215</v>
      </c>
      <c r="AF104" s="903">
        <v>75270.13</v>
      </c>
      <c r="AH104" s="903">
        <v>75270.13</v>
      </c>
    </row>
    <row r="105" spans="1:34" outlineLevel="2" x14ac:dyDescent="0.2">
      <c r="A105" s="903" t="s">
        <v>1255</v>
      </c>
      <c r="B105" s="903" t="s">
        <v>1258</v>
      </c>
      <c r="C105" s="903" t="s">
        <v>536</v>
      </c>
      <c r="D105" s="904">
        <v>46783.839999999997</v>
      </c>
      <c r="E105" s="904">
        <v>46783.839999999997</v>
      </c>
      <c r="G105" s="886" t="b">
        <f t="shared" si="2"/>
        <v>1</v>
      </c>
      <c r="H105" s="886" t="b">
        <f t="shared" si="5"/>
        <v>1</v>
      </c>
      <c r="I105" s="903" t="s">
        <v>1255</v>
      </c>
      <c r="J105" s="903" t="s">
        <v>1258</v>
      </c>
      <c r="K105" s="903" t="s">
        <v>536</v>
      </c>
      <c r="L105" s="904">
        <v>71893</v>
      </c>
      <c r="M105" s="904">
        <v>71893</v>
      </c>
      <c r="N105" s="904"/>
      <c r="V105" s="1894" t="s">
        <v>2255</v>
      </c>
      <c r="W105" s="228" t="s">
        <v>1258</v>
      </c>
      <c r="X105" s="228" t="s">
        <v>2233</v>
      </c>
      <c r="Y105" s="228">
        <v>97206.3</v>
      </c>
      <c r="Z105" s="228">
        <v>97206.3</v>
      </c>
      <c r="AA105" s="1895"/>
      <c r="AC105" s="903" t="s">
        <v>1255</v>
      </c>
      <c r="AD105" s="903" t="s">
        <v>1258</v>
      </c>
      <c r="AE105" s="903" t="s">
        <v>536</v>
      </c>
      <c r="AF105" s="903">
        <v>46783.839999999997</v>
      </c>
      <c r="AG105" s="903">
        <v>46783.839999999997</v>
      </c>
    </row>
    <row r="106" spans="1:34" outlineLevel="2" x14ac:dyDescent="0.2">
      <c r="A106" s="903" t="s">
        <v>1255</v>
      </c>
      <c r="B106" s="903" t="s">
        <v>1258</v>
      </c>
      <c r="C106" s="903" t="s">
        <v>1216</v>
      </c>
      <c r="D106" s="904">
        <v>125626.82</v>
      </c>
      <c r="E106" s="904">
        <v>125626.82</v>
      </c>
      <c r="G106" s="886" t="b">
        <f t="shared" si="2"/>
        <v>1</v>
      </c>
      <c r="H106" s="886" t="b">
        <f t="shared" si="5"/>
        <v>1</v>
      </c>
      <c r="I106" s="903" t="s">
        <v>1255</v>
      </c>
      <c r="J106" s="903" t="s">
        <v>1258</v>
      </c>
      <c r="K106" s="903" t="s">
        <v>1216</v>
      </c>
      <c r="L106" s="904">
        <v>208057.46</v>
      </c>
      <c r="M106" s="904">
        <v>208057.46</v>
      </c>
      <c r="N106" s="904"/>
      <c r="V106" s="1894" t="s">
        <v>2255</v>
      </c>
      <c r="W106" s="228" t="s">
        <v>1258</v>
      </c>
      <c r="X106" s="228" t="s">
        <v>2234</v>
      </c>
      <c r="Y106" s="228">
        <v>276829.28999999998</v>
      </c>
      <c r="Z106" s="228">
        <v>276829.28999999998</v>
      </c>
      <c r="AA106" s="1895"/>
      <c r="AC106" s="903" t="s">
        <v>1255</v>
      </c>
      <c r="AD106" s="903" t="s">
        <v>1258</v>
      </c>
      <c r="AE106" s="903" t="s">
        <v>1216</v>
      </c>
      <c r="AF106" s="903">
        <v>125626.82</v>
      </c>
      <c r="AG106" s="903">
        <v>125626.82</v>
      </c>
    </row>
    <row r="107" spans="1:34" outlineLevel="1" x14ac:dyDescent="0.2">
      <c r="A107" s="1108"/>
      <c r="B107" s="1108" t="s">
        <v>1259</v>
      </c>
      <c r="C107" s="1108"/>
      <c r="D107" s="1112">
        <v>698357.84999999986</v>
      </c>
      <c r="E107" s="1112">
        <v>172410.66</v>
      </c>
      <c r="F107" s="1112">
        <v>525947.18999999994</v>
      </c>
      <c r="G107" s="886" t="b">
        <f t="shared" si="2"/>
        <v>1</v>
      </c>
      <c r="H107" s="886" t="b">
        <f t="shared" si="5"/>
        <v>1</v>
      </c>
      <c r="I107" s="1108"/>
      <c r="J107" s="1108" t="s">
        <v>1259</v>
      </c>
      <c r="K107" s="1108"/>
      <c r="L107" s="1112">
        <v>1036864.34</v>
      </c>
      <c r="M107" s="1112">
        <v>279950.45999999996</v>
      </c>
      <c r="N107" s="1112">
        <v>756913.88</v>
      </c>
      <c r="V107" s="1896" t="s">
        <v>2255</v>
      </c>
      <c r="W107" s="1897" t="s">
        <v>1258</v>
      </c>
      <c r="X107" s="1897" t="s">
        <v>2257</v>
      </c>
      <c r="Y107" s="1897">
        <v>1374497.77</v>
      </c>
      <c r="Z107" s="1897">
        <v>374035.59</v>
      </c>
      <c r="AA107" s="1898">
        <v>1000462.18</v>
      </c>
      <c r="AD107" s="1109" t="s">
        <v>1259</v>
      </c>
      <c r="AF107" s="903">
        <f>SUBTOTAL(9,AF103:AF106)</f>
        <v>698357.84999999986</v>
      </c>
      <c r="AG107" s="903">
        <f>SUBTOTAL(9,AG103:AG106)</f>
        <v>172410.66</v>
      </c>
      <c r="AH107" s="903">
        <f>SUBTOTAL(9,AH103:AH106)</f>
        <v>525947.18999999994</v>
      </c>
    </row>
    <row r="108" spans="1:34" outlineLevel="2" x14ac:dyDescent="0.2">
      <c r="A108" s="903" t="s">
        <v>1260</v>
      </c>
      <c r="B108" s="903" t="s">
        <v>1261</v>
      </c>
      <c r="C108" s="903" t="s">
        <v>1214</v>
      </c>
      <c r="D108" s="904">
        <v>415750.62</v>
      </c>
      <c r="F108" s="904">
        <v>415750.62</v>
      </c>
      <c r="G108" s="886" t="b">
        <f t="shared" si="2"/>
        <v>1</v>
      </c>
      <c r="H108" s="886" t="b">
        <f t="shared" si="5"/>
        <v>1</v>
      </c>
      <c r="I108" s="903" t="s">
        <v>1260</v>
      </c>
      <c r="J108" s="903" t="s">
        <v>1261</v>
      </c>
      <c r="K108" s="903" t="s">
        <v>1214</v>
      </c>
      <c r="L108" s="904">
        <v>474385.44</v>
      </c>
      <c r="M108" s="904"/>
      <c r="N108" s="904">
        <v>474385.44</v>
      </c>
      <c r="V108" s="1894" t="s">
        <v>2258</v>
      </c>
      <c r="W108" s="228" t="s">
        <v>1261</v>
      </c>
      <c r="X108" s="228" t="s">
        <v>2231</v>
      </c>
      <c r="Y108" s="228">
        <v>668782.71</v>
      </c>
      <c r="Z108" s="228"/>
      <c r="AA108" s="1895">
        <v>668782.71</v>
      </c>
      <c r="AC108" s="903" t="s">
        <v>1260</v>
      </c>
      <c r="AD108" s="903" t="s">
        <v>1261</v>
      </c>
      <c r="AE108" s="903" t="s">
        <v>1214</v>
      </c>
      <c r="AF108" s="903">
        <v>415750.62</v>
      </c>
      <c r="AH108" s="903">
        <v>415750.62</v>
      </c>
    </row>
    <row r="109" spans="1:34" outlineLevel="2" x14ac:dyDescent="0.2">
      <c r="A109" s="903" t="s">
        <v>1260</v>
      </c>
      <c r="B109" s="903" t="s">
        <v>1261</v>
      </c>
      <c r="C109" s="903" t="s">
        <v>1215</v>
      </c>
      <c r="D109" s="904">
        <v>100024.03</v>
      </c>
      <c r="F109" s="904">
        <v>100024.03</v>
      </c>
      <c r="G109" s="886" t="b">
        <f t="shared" si="2"/>
        <v>1</v>
      </c>
      <c r="H109" s="886" t="b">
        <f t="shared" si="5"/>
        <v>1</v>
      </c>
      <c r="I109" s="903" t="s">
        <v>1260</v>
      </c>
      <c r="J109" s="903" t="s">
        <v>1261</v>
      </c>
      <c r="K109" s="903" t="s">
        <v>1215</v>
      </c>
      <c r="L109" s="904">
        <v>141728.85</v>
      </c>
      <c r="M109" s="904"/>
      <c r="N109" s="904">
        <v>141728.85</v>
      </c>
      <c r="V109" s="1894" t="s">
        <v>2258</v>
      </c>
      <c r="W109" s="228" t="s">
        <v>1261</v>
      </c>
      <c r="X109" s="228" t="s">
        <v>2232</v>
      </c>
      <c r="Y109" s="228">
        <v>183652.54</v>
      </c>
      <c r="Z109" s="228"/>
      <c r="AA109" s="1895">
        <v>183652.54</v>
      </c>
      <c r="AC109" s="903" t="s">
        <v>1260</v>
      </c>
      <c r="AD109" s="903" t="s">
        <v>1261</v>
      </c>
      <c r="AE109" s="903" t="s">
        <v>1215</v>
      </c>
      <c r="AF109" s="903">
        <v>100024.03</v>
      </c>
      <c r="AH109" s="903">
        <v>100024.03</v>
      </c>
    </row>
    <row r="110" spans="1:34" outlineLevel="2" x14ac:dyDescent="0.2">
      <c r="A110" s="903" t="s">
        <v>1260</v>
      </c>
      <c r="B110" s="903" t="s">
        <v>1261</v>
      </c>
      <c r="C110" s="903" t="s">
        <v>536</v>
      </c>
      <c r="D110" s="904">
        <v>124552.59</v>
      </c>
      <c r="E110" s="904">
        <v>124552.59</v>
      </c>
      <c r="G110" s="886" t="b">
        <f t="shared" si="2"/>
        <v>1</v>
      </c>
      <c r="H110" s="886" t="b">
        <f t="shared" si="5"/>
        <v>1</v>
      </c>
      <c r="I110" s="903" t="s">
        <v>1260</v>
      </c>
      <c r="J110" s="903" t="s">
        <v>1261</v>
      </c>
      <c r="K110" s="903" t="s">
        <v>536</v>
      </c>
      <c r="L110" s="904">
        <v>151308.32999999999</v>
      </c>
      <c r="M110" s="904">
        <v>151308.32999999999</v>
      </c>
      <c r="N110" s="904"/>
      <c r="V110" s="1894" t="s">
        <v>2258</v>
      </c>
      <c r="W110" s="228" t="s">
        <v>1261</v>
      </c>
      <c r="X110" s="228" t="s">
        <v>2233</v>
      </c>
      <c r="Y110" s="228">
        <v>207886.54</v>
      </c>
      <c r="Z110" s="228">
        <v>207886.54</v>
      </c>
      <c r="AA110" s="1895"/>
      <c r="AC110" s="903" t="s">
        <v>1260</v>
      </c>
      <c r="AD110" s="903" t="s">
        <v>1261</v>
      </c>
      <c r="AE110" s="903" t="s">
        <v>536</v>
      </c>
      <c r="AF110" s="903">
        <v>124552.59</v>
      </c>
      <c r="AG110" s="903">
        <v>124552.59</v>
      </c>
    </row>
    <row r="111" spans="1:34" outlineLevel="2" x14ac:dyDescent="0.2">
      <c r="A111" s="903" t="s">
        <v>1260</v>
      </c>
      <c r="B111" s="903" t="s">
        <v>1261</v>
      </c>
      <c r="C111" s="903" t="s">
        <v>1216</v>
      </c>
      <c r="D111" s="904">
        <v>125363.62</v>
      </c>
      <c r="E111" s="904">
        <v>125363.62</v>
      </c>
      <c r="G111" s="886" t="b">
        <f t="shared" si="2"/>
        <v>1</v>
      </c>
      <c r="H111" s="886" t="b">
        <f t="shared" si="5"/>
        <v>1</v>
      </c>
      <c r="I111" s="903" t="s">
        <v>1260</v>
      </c>
      <c r="J111" s="903" t="s">
        <v>1261</v>
      </c>
      <c r="K111" s="903" t="s">
        <v>1216</v>
      </c>
      <c r="L111" s="904">
        <v>178773.09</v>
      </c>
      <c r="M111" s="904">
        <v>178773.09</v>
      </c>
      <c r="N111" s="904"/>
      <c r="V111" s="1894" t="s">
        <v>2258</v>
      </c>
      <c r="W111" s="228" t="s">
        <v>1261</v>
      </c>
      <c r="X111" s="228" t="s">
        <v>2234</v>
      </c>
      <c r="Y111" s="228">
        <v>220687.4</v>
      </c>
      <c r="Z111" s="228">
        <v>220687.4</v>
      </c>
      <c r="AA111" s="1895"/>
      <c r="AC111" s="903" t="s">
        <v>1260</v>
      </c>
      <c r="AD111" s="903" t="s">
        <v>1261</v>
      </c>
      <c r="AE111" s="903" t="s">
        <v>1216</v>
      </c>
      <c r="AF111" s="903">
        <v>125363.62</v>
      </c>
      <c r="AG111" s="903">
        <v>125363.62</v>
      </c>
    </row>
    <row r="112" spans="1:34" outlineLevel="1" x14ac:dyDescent="0.2">
      <c r="A112" s="1108"/>
      <c r="B112" s="1108" t="s">
        <v>1262</v>
      </c>
      <c r="C112" s="1108"/>
      <c r="D112" s="1112">
        <v>765690.86</v>
      </c>
      <c r="E112" s="1112">
        <v>249916.21</v>
      </c>
      <c r="F112" s="1112">
        <v>515774.65</v>
      </c>
      <c r="G112" s="886" t="b">
        <f t="shared" si="2"/>
        <v>1</v>
      </c>
      <c r="H112" s="886" t="b">
        <f t="shared" ref="H112:H117" si="6">C112=K112</f>
        <v>1</v>
      </c>
      <c r="I112" s="1108"/>
      <c r="J112" s="1108" t="s">
        <v>1262</v>
      </c>
      <c r="K112" s="1108"/>
      <c r="L112" s="1112">
        <v>946195.71</v>
      </c>
      <c r="M112" s="1112">
        <v>330081.42</v>
      </c>
      <c r="N112" s="1112">
        <v>616114.29</v>
      </c>
      <c r="V112" s="1896" t="s">
        <v>2258</v>
      </c>
      <c r="W112" s="1897" t="s">
        <v>1261</v>
      </c>
      <c r="X112" s="1897" t="s">
        <v>2259</v>
      </c>
      <c r="Y112" s="1897">
        <v>1281009.18</v>
      </c>
      <c r="Z112" s="1897">
        <v>428573.93</v>
      </c>
      <c r="AA112" s="1898">
        <v>852435.25</v>
      </c>
      <c r="AD112" s="1109" t="s">
        <v>1262</v>
      </c>
      <c r="AF112" s="903">
        <f>SUBTOTAL(9,AF108:AF111)</f>
        <v>765690.86</v>
      </c>
      <c r="AG112" s="903">
        <f>SUBTOTAL(9,AG108:AG111)</f>
        <v>249916.21</v>
      </c>
      <c r="AH112" s="903">
        <f>SUBTOTAL(9,AH108:AH111)</f>
        <v>515774.65</v>
      </c>
    </row>
    <row r="113" spans="1:34" outlineLevel="2" x14ac:dyDescent="0.2">
      <c r="A113" s="903" t="s">
        <v>1260</v>
      </c>
      <c r="B113" s="903" t="s">
        <v>1263</v>
      </c>
      <c r="C113" s="903" t="s">
        <v>1214</v>
      </c>
      <c r="D113" s="904">
        <v>32705.99</v>
      </c>
      <c r="F113" s="904">
        <v>32705.99</v>
      </c>
      <c r="G113" s="886" t="b">
        <f t="shared" si="2"/>
        <v>1</v>
      </c>
      <c r="H113" s="886" t="b">
        <f t="shared" si="6"/>
        <v>1</v>
      </c>
      <c r="I113" s="903" t="s">
        <v>1260</v>
      </c>
      <c r="J113" s="903" t="s">
        <v>1263</v>
      </c>
      <c r="K113" s="903" t="s">
        <v>1214</v>
      </c>
      <c r="L113" s="904">
        <v>264984.5</v>
      </c>
      <c r="M113" s="904"/>
      <c r="N113" s="904">
        <v>264984.5</v>
      </c>
      <c r="V113" s="1894" t="s">
        <v>2258</v>
      </c>
      <c r="W113" s="228" t="s">
        <v>1263</v>
      </c>
      <c r="X113" s="228" t="s">
        <v>2231</v>
      </c>
      <c r="Y113" s="228">
        <v>345266.56</v>
      </c>
      <c r="Z113" s="228"/>
      <c r="AA113" s="1895">
        <v>345266.56</v>
      </c>
      <c r="AC113" s="903" t="s">
        <v>1260</v>
      </c>
      <c r="AD113" s="903" t="s">
        <v>1263</v>
      </c>
      <c r="AE113" s="903" t="s">
        <v>1214</v>
      </c>
      <c r="AF113" s="903">
        <v>32705.99</v>
      </c>
      <c r="AH113" s="903">
        <v>32705.99</v>
      </c>
    </row>
    <row r="114" spans="1:34" outlineLevel="2" x14ac:dyDescent="0.2">
      <c r="A114" s="903" t="s">
        <v>1260</v>
      </c>
      <c r="B114" s="903" t="s">
        <v>1263</v>
      </c>
      <c r="C114" s="903" t="s">
        <v>1215</v>
      </c>
      <c r="D114" s="904">
        <v>1372.42</v>
      </c>
      <c r="F114" s="904">
        <v>1372.42</v>
      </c>
      <c r="G114" s="886" t="b">
        <f t="shared" si="2"/>
        <v>1</v>
      </c>
      <c r="H114" s="886" t="b">
        <f t="shared" si="6"/>
        <v>1</v>
      </c>
      <c r="I114" s="903" t="s">
        <v>1260</v>
      </c>
      <c r="J114" s="903" t="s">
        <v>1263</v>
      </c>
      <c r="K114" s="903" t="s">
        <v>1215</v>
      </c>
      <c r="L114" s="904">
        <v>16795.28</v>
      </c>
      <c r="M114" s="904"/>
      <c r="N114" s="904">
        <v>16795.28</v>
      </c>
      <c r="V114" s="1894" t="s">
        <v>2258</v>
      </c>
      <c r="W114" s="228" t="s">
        <v>1263</v>
      </c>
      <c r="X114" s="228" t="s">
        <v>2232</v>
      </c>
      <c r="Y114" s="228">
        <v>16870.900000000001</v>
      </c>
      <c r="Z114" s="228"/>
      <c r="AA114" s="1895">
        <v>16870.900000000001</v>
      </c>
      <c r="AC114" s="903" t="s">
        <v>1260</v>
      </c>
      <c r="AD114" s="903" t="s">
        <v>1263</v>
      </c>
      <c r="AE114" s="903" t="s">
        <v>1215</v>
      </c>
      <c r="AF114" s="903">
        <v>1372.42</v>
      </c>
      <c r="AH114" s="903">
        <v>1372.42</v>
      </c>
    </row>
    <row r="115" spans="1:34" outlineLevel="2" x14ac:dyDescent="0.2">
      <c r="A115" s="903" t="s">
        <v>1260</v>
      </c>
      <c r="B115" s="903" t="s">
        <v>1263</v>
      </c>
      <c r="C115" s="903" t="s">
        <v>536</v>
      </c>
      <c r="D115" s="904">
        <v>7955.05</v>
      </c>
      <c r="E115" s="904">
        <v>7955.05</v>
      </c>
      <c r="G115" s="886" t="b">
        <f t="shared" si="2"/>
        <v>1</v>
      </c>
      <c r="H115" s="886" t="b">
        <f t="shared" si="6"/>
        <v>1</v>
      </c>
      <c r="I115" s="903" t="s">
        <v>1260</v>
      </c>
      <c r="J115" s="903" t="s">
        <v>1263</v>
      </c>
      <c r="K115" s="903" t="s">
        <v>536</v>
      </c>
      <c r="L115" s="904">
        <v>66645.84</v>
      </c>
      <c r="M115" s="904">
        <v>66645.84</v>
      </c>
      <c r="N115" s="904"/>
      <c r="V115" s="1894" t="s">
        <v>2258</v>
      </c>
      <c r="W115" s="228" t="s">
        <v>1263</v>
      </c>
      <c r="X115" s="228" t="s">
        <v>2233</v>
      </c>
      <c r="Y115" s="228">
        <v>84400.61</v>
      </c>
      <c r="Z115" s="228">
        <v>84400.61</v>
      </c>
      <c r="AA115" s="1895"/>
      <c r="AC115" s="903" t="s">
        <v>1260</v>
      </c>
      <c r="AD115" s="903" t="s">
        <v>1263</v>
      </c>
      <c r="AE115" s="903" t="s">
        <v>536</v>
      </c>
      <c r="AF115" s="903">
        <v>7955.05</v>
      </c>
      <c r="AG115" s="903">
        <v>7955.05</v>
      </c>
    </row>
    <row r="116" spans="1:34" outlineLevel="1" x14ac:dyDescent="0.2">
      <c r="A116" s="903" t="s">
        <v>1260</v>
      </c>
      <c r="B116" s="903" t="s">
        <v>1263</v>
      </c>
      <c r="C116" s="903" t="s">
        <v>1216</v>
      </c>
      <c r="D116" s="904">
        <v>7068.22</v>
      </c>
      <c r="E116" s="904">
        <v>7068.22</v>
      </c>
      <c r="G116" s="886" t="b">
        <f t="shared" si="2"/>
        <v>1</v>
      </c>
      <c r="H116" s="886" t="b">
        <f t="shared" si="6"/>
        <v>1</v>
      </c>
      <c r="I116" s="903" t="s">
        <v>1260</v>
      </c>
      <c r="J116" s="903" t="s">
        <v>1263</v>
      </c>
      <c r="K116" s="903" t="s">
        <v>1216</v>
      </c>
      <c r="L116" s="904">
        <v>53007.19</v>
      </c>
      <c r="M116" s="904">
        <v>53007.19</v>
      </c>
      <c r="N116" s="904"/>
      <c r="V116" s="1894" t="s">
        <v>2258</v>
      </c>
      <c r="W116" s="228" t="s">
        <v>1263</v>
      </c>
      <c r="X116" s="228" t="s">
        <v>2234</v>
      </c>
      <c r="Y116" s="228">
        <v>68540.399999999994</v>
      </c>
      <c r="Z116" s="228">
        <v>68540.399999999994</v>
      </c>
      <c r="AA116" s="1895"/>
      <c r="AC116" s="903" t="s">
        <v>1260</v>
      </c>
      <c r="AD116" s="903" t="s">
        <v>1263</v>
      </c>
      <c r="AE116" s="903" t="s">
        <v>1216</v>
      </c>
      <c r="AF116" s="903">
        <v>7068.22</v>
      </c>
      <c r="AG116" s="903">
        <v>7068.22</v>
      </c>
    </row>
    <row r="117" spans="1:34" outlineLevel="2" x14ac:dyDescent="0.2">
      <c r="A117" s="1108"/>
      <c r="B117" s="1108" t="s">
        <v>1264</v>
      </c>
      <c r="C117" s="1108"/>
      <c r="D117" s="2943">
        <v>49101.680000000008</v>
      </c>
      <c r="E117" s="1112">
        <v>15023.27</v>
      </c>
      <c r="F117" s="1112">
        <v>34078.410000000003</v>
      </c>
      <c r="G117" s="886" t="b">
        <f t="shared" si="2"/>
        <v>1</v>
      </c>
      <c r="H117" s="886" t="b">
        <f t="shared" si="6"/>
        <v>1</v>
      </c>
      <c r="I117" s="1108"/>
      <c r="J117" s="1108" t="s">
        <v>1264</v>
      </c>
      <c r="K117" s="1108"/>
      <c r="L117" s="1112">
        <v>401432.81</v>
      </c>
      <c r="M117" s="1112">
        <v>119653.03</v>
      </c>
      <c r="N117" s="1112">
        <v>281779.78000000003</v>
      </c>
      <c r="V117" s="1896" t="s">
        <v>2258</v>
      </c>
      <c r="W117" s="1897" t="s">
        <v>1263</v>
      </c>
      <c r="X117" s="1897" t="s">
        <v>2260</v>
      </c>
      <c r="Y117" s="1897">
        <v>515078.47</v>
      </c>
      <c r="Z117" s="1897">
        <v>152941.01</v>
      </c>
      <c r="AA117" s="1898">
        <v>362137.46</v>
      </c>
      <c r="AD117" s="1109" t="s">
        <v>1264</v>
      </c>
      <c r="AF117" s="903">
        <f>SUBTOTAL(9,AF113:AF116)</f>
        <v>49101.680000000008</v>
      </c>
      <c r="AG117" s="903">
        <f>SUBTOTAL(9,AG113:AG116)</f>
        <v>15023.27</v>
      </c>
      <c r="AH117" s="903">
        <f>SUBTOTAL(9,AH113:AH116)</f>
        <v>34078.410000000003</v>
      </c>
    </row>
    <row r="118" spans="1:34" outlineLevel="2" x14ac:dyDescent="0.2">
      <c r="A118" s="903" t="s">
        <v>1260</v>
      </c>
      <c r="B118" s="903" t="s">
        <v>1265</v>
      </c>
      <c r="C118" s="903" t="s">
        <v>1214</v>
      </c>
      <c r="D118" s="904">
        <v>50</v>
      </c>
      <c r="F118" s="904">
        <v>50</v>
      </c>
      <c r="G118" s="886" t="b">
        <f t="shared" si="2"/>
        <v>1</v>
      </c>
      <c r="H118" s="886" t="b">
        <f t="shared" ref="H118:H143" si="7">C119=K118</f>
        <v>1</v>
      </c>
      <c r="I118" s="903" t="s">
        <v>1260</v>
      </c>
      <c r="J118" s="903" t="s">
        <v>1265</v>
      </c>
      <c r="K118" s="903" t="s">
        <v>1215</v>
      </c>
      <c r="L118" s="904">
        <v>198518.5</v>
      </c>
      <c r="M118" s="904"/>
      <c r="N118" s="904">
        <v>198518.5</v>
      </c>
      <c r="V118" s="1894" t="s">
        <v>2258</v>
      </c>
      <c r="W118" s="228" t="s">
        <v>1265</v>
      </c>
      <c r="X118" s="228" t="s">
        <v>2232</v>
      </c>
      <c r="Y118" s="228">
        <v>270966.03999999998</v>
      </c>
      <c r="Z118" s="228"/>
      <c r="AA118" s="1895">
        <v>270966.03999999998</v>
      </c>
      <c r="AC118" s="903" t="s">
        <v>1260</v>
      </c>
      <c r="AD118" s="903" t="s">
        <v>1265</v>
      </c>
      <c r="AE118" s="903" t="s">
        <v>1214</v>
      </c>
      <c r="AF118" s="903">
        <v>50</v>
      </c>
      <c r="AH118" s="903">
        <v>50</v>
      </c>
    </row>
    <row r="119" spans="1:34" outlineLevel="2" x14ac:dyDescent="0.2">
      <c r="A119" s="903" t="s">
        <v>1260</v>
      </c>
      <c r="B119" s="903" t="s">
        <v>1265</v>
      </c>
      <c r="C119" s="903" t="s">
        <v>1215</v>
      </c>
      <c r="D119" s="904">
        <v>68682.67</v>
      </c>
      <c r="F119" s="904">
        <v>68682.67</v>
      </c>
      <c r="G119" s="886" t="b">
        <f t="shared" si="2"/>
        <v>1</v>
      </c>
      <c r="H119" s="886" t="b">
        <f t="shared" si="7"/>
        <v>1</v>
      </c>
      <c r="I119" s="903" t="s">
        <v>1260</v>
      </c>
      <c r="J119" s="903" t="s">
        <v>1265</v>
      </c>
      <c r="K119" s="903" t="s">
        <v>536</v>
      </c>
      <c r="L119" s="904">
        <v>0.01</v>
      </c>
      <c r="M119" s="904">
        <v>0.01</v>
      </c>
      <c r="N119" s="904"/>
      <c r="V119" s="1894" t="s">
        <v>2258</v>
      </c>
      <c r="W119" s="228" t="s">
        <v>1265</v>
      </c>
      <c r="X119" s="228" t="s">
        <v>2233</v>
      </c>
      <c r="Y119" s="228">
        <v>0.02</v>
      </c>
      <c r="Z119" s="228">
        <v>0.02</v>
      </c>
      <c r="AA119" s="1895"/>
      <c r="AC119" s="903" t="s">
        <v>1260</v>
      </c>
      <c r="AD119" s="903" t="s">
        <v>1265</v>
      </c>
      <c r="AE119" s="903" t="s">
        <v>1215</v>
      </c>
      <c r="AF119" s="903">
        <v>68682.67</v>
      </c>
      <c r="AH119" s="903">
        <v>68682.67</v>
      </c>
    </row>
    <row r="120" spans="1:34" outlineLevel="1" x14ac:dyDescent="0.2">
      <c r="A120" s="903" t="s">
        <v>1260</v>
      </c>
      <c r="B120" s="903" t="s">
        <v>1265</v>
      </c>
      <c r="C120" s="903" t="s">
        <v>536</v>
      </c>
      <c r="D120" s="904">
        <v>0</v>
      </c>
      <c r="E120" s="904">
        <v>0</v>
      </c>
      <c r="G120" s="886" t="b">
        <f t="shared" si="2"/>
        <v>1</v>
      </c>
      <c r="H120" s="886" t="b">
        <f t="shared" si="7"/>
        <v>1</v>
      </c>
      <c r="I120" s="903" t="s">
        <v>1260</v>
      </c>
      <c r="J120" s="903" t="s">
        <v>1265</v>
      </c>
      <c r="K120" s="903" t="s">
        <v>1216</v>
      </c>
      <c r="L120" s="904">
        <v>18019.61</v>
      </c>
      <c r="M120" s="904">
        <v>18019.61</v>
      </c>
      <c r="N120" s="904"/>
      <c r="V120" s="1894" t="s">
        <v>2258</v>
      </c>
      <c r="W120" s="228" t="s">
        <v>1265</v>
      </c>
      <c r="X120" s="228" t="s">
        <v>2234</v>
      </c>
      <c r="Y120" s="228">
        <v>25257.43</v>
      </c>
      <c r="Z120" s="228">
        <v>25257.43</v>
      </c>
      <c r="AA120" s="1895"/>
      <c r="AC120" s="903" t="s">
        <v>1260</v>
      </c>
      <c r="AD120" s="903" t="s">
        <v>1265</v>
      </c>
      <c r="AE120" s="903" t="s">
        <v>536</v>
      </c>
      <c r="AF120" s="903">
        <v>0</v>
      </c>
      <c r="AG120" s="903">
        <v>0</v>
      </c>
    </row>
    <row r="121" spans="1:34" outlineLevel="2" x14ac:dyDescent="0.2">
      <c r="A121" s="903" t="s">
        <v>1260</v>
      </c>
      <c r="B121" s="903" t="s">
        <v>1265</v>
      </c>
      <c r="C121" s="903" t="s">
        <v>1216</v>
      </c>
      <c r="D121" s="904">
        <v>6387.59</v>
      </c>
      <c r="E121" s="904">
        <v>6387.59</v>
      </c>
      <c r="G121" s="886" t="b">
        <f t="shared" si="2"/>
        <v>1</v>
      </c>
      <c r="H121" s="886" t="b">
        <f t="shared" si="7"/>
        <v>1</v>
      </c>
      <c r="I121" s="1108"/>
      <c r="J121" s="1108" t="s">
        <v>1266</v>
      </c>
      <c r="K121" s="1108"/>
      <c r="L121" s="1112">
        <v>216538.12</v>
      </c>
      <c r="M121" s="1112">
        <v>18019.62</v>
      </c>
      <c r="N121" s="1112">
        <v>198518.5</v>
      </c>
      <c r="V121" s="1896" t="s">
        <v>2258</v>
      </c>
      <c r="W121" s="1897" t="s">
        <v>1265</v>
      </c>
      <c r="X121" s="1897" t="s">
        <v>2261</v>
      </c>
      <c r="Y121" s="1897">
        <v>296223.49</v>
      </c>
      <c r="Z121" s="1897">
        <v>25257.45</v>
      </c>
      <c r="AA121" s="1898">
        <v>270966.03999999998</v>
      </c>
      <c r="AC121" s="903" t="s">
        <v>1260</v>
      </c>
      <c r="AD121" s="903" t="s">
        <v>1265</v>
      </c>
      <c r="AE121" s="903" t="s">
        <v>1216</v>
      </c>
      <c r="AF121" s="903">
        <v>6387.59</v>
      </c>
      <c r="AG121" s="903">
        <v>6387.59</v>
      </c>
    </row>
    <row r="122" spans="1:34" outlineLevel="2" x14ac:dyDescent="0.2">
      <c r="A122" s="1108"/>
      <c r="B122" s="1108" t="s">
        <v>1266</v>
      </c>
      <c r="C122" s="1108"/>
      <c r="D122" s="2943">
        <v>75120.259999999995</v>
      </c>
      <c r="E122" s="1112">
        <v>6387.59</v>
      </c>
      <c r="F122" s="1112">
        <v>68732.67</v>
      </c>
      <c r="G122" s="886" t="b">
        <f t="shared" si="2"/>
        <v>1</v>
      </c>
      <c r="H122" s="886" t="b">
        <f t="shared" si="7"/>
        <v>1</v>
      </c>
      <c r="I122" s="1210" t="s">
        <v>1260</v>
      </c>
      <c r="J122" s="1210" t="s">
        <v>1267</v>
      </c>
      <c r="K122" s="1210" t="s">
        <v>1215</v>
      </c>
      <c r="L122" s="1211"/>
      <c r="M122" s="1211"/>
      <c r="N122" s="1211"/>
      <c r="V122" s="1899" t="s">
        <v>1260</v>
      </c>
      <c r="W122" s="1900" t="s">
        <v>1267</v>
      </c>
      <c r="X122" s="1900" t="s">
        <v>1215</v>
      </c>
      <c r="Y122" s="1901"/>
      <c r="Z122" s="1901"/>
      <c r="AA122" s="1902"/>
      <c r="AD122" s="1109" t="s">
        <v>1266</v>
      </c>
      <c r="AF122" s="903">
        <f>SUBTOTAL(9,AF118:AF121)</f>
        <v>75120.259999999995</v>
      </c>
      <c r="AG122" s="903">
        <f>SUBTOTAL(9,AG118:AG121)</f>
        <v>6387.59</v>
      </c>
      <c r="AH122" s="903">
        <f>SUBTOTAL(9,AH118:AH121)</f>
        <v>68732.67</v>
      </c>
    </row>
    <row r="123" spans="1:34" outlineLevel="1" x14ac:dyDescent="0.2">
      <c r="A123" s="1210" t="s">
        <v>1260</v>
      </c>
      <c r="B123" s="1210" t="s">
        <v>1267</v>
      </c>
      <c r="C123" s="1210" t="s">
        <v>1215</v>
      </c>
      <c r="D123" s="1211"/>
      <c r="E123" s="1211"/>
      <c r="F123" s="1211"/>
      <c r="G123" s="886" t="b">
        <f t="shared" si="2"/>
        <v>1</v>
      </c>
      <c r="H123" s="886" t="b">
        <f t="shared" si="7"/>
        <v>1</v>
      </c>
      <c r="I123" s="903" t="s">
        <v>1260</v>
      </c>
      <c r="J123" s="903" t="s">
        <v>1267</v>
      </c>
      <c r="K123" s="903" t="s">
        <v>536</v>
      </c>
      <c r="L123" s="904">
        <v>0</v>
      </c>
      <c r="M123" s="904">
        <v>0</v>
      </c>
      <c r="N123" s="904"/>
      <c r="V123" s="1894" t="s">
        <v>2258</v>
      </c>
      <c r="W123" s="228" t="s">
        <v>1267</v>
      </c>
      <c r="X123" s="228" t="s">
        <v>2233</v>
      </c>
      <c r="Y123" s="228">
        <v>0</v>
      </c>
      <c r="Z123" s="228">
        <v>0</v>
      </c>
      <c r="AA123" s="1895"/>
      <c r="AC123" s="903" t="s">
        <v>1260</v>
      </c>
      <c r="AD123" s="903" t="s">
        <v>1267</v>
      </c>
      <c r="AE123" s="903" t="s">
        <v>1215</v>
      </c>
    </row>
    <row r="124" spans="1:34" outlineLevel="2" x14ac:dyDescent="0.2">
      <c r="A124" s="903" t="s">
        <v>1260</v>
      </c>
      <c r="B124" s="903" t="s">
        <v>1267</v>
      </c>
      <c r="C124" s="903" t="s">
        <v>536</v>
      </c>
      <c r="D124" s="904">
        <v>0</v>
      </c>
      <c r="E124" s="904">
        <v>0</v>
      </c>
      <c r="G124" s="886" t="b">
        <f t="shared" si="2"/>
        <v>1</v>
      </c>
      <c r="H124" s="886" t="b">
        <f t="shared" si="7"/>
        <v>1</v>
      </c>
      <c r="I124" s="903" t="s">
        <v>1260</v>
      </c>
      <c r="J124" s="903" t="s">
        <v>1267</v>
      </c>
      <c r="K124" s="903" t="s">
        <v>1216</v>
      </c>
      <c r="L124" s="904">
        <v>0</v>
      </c>
      <c r="M124" s="904">
        <v>0</v>
      </c>
      <c r="N124" s="904"/>
      <c r="V124" s="1894" t="s">
        <v>2258</v>
      </c>
      <c r="W124" s="228" t="s">
        <v>1267</v>
      </c>
      <c r="X124" s="228" t="s">
        <v>2234</v>
      </c>
      <c r="Y124" s="228">
        <v>0</v>
      </c>
      <c r="Z124" s="228">
        <v>0</v>
      </c>
      <c r="AA124" s="1895"/>
      <c r="AC124" s="903" t="s">
        <v>1260</v>
      </c>
      <c r="AD124" s="903" t="s">
        <v>1267</v>
      </c>
      <c r="AE124" s="903" t="s">
        <v>536</v>
      </c>
      <c r="AF124" s="903">
        <v>0</v>
      </c>
      <c r="AG124" s="903">
        <v>0</v>
      </c>
    </row>
    <row r="125" spans="1:34" outlineLevel="2" x14ac:dyDescent="0.2">
      <c r="A125" s="903" t="s">
        <v>1260</v>
      </c>
      <c r="B125" s="903" t="s">
        <v>1267</v>
      </c>
      <c r="C125" s="903" t="s">
        <v>1216</v>
      </c>
      <c r="D125" s="904">
        <v>0</v>
      </c>
      <c r="E125" s="904">
        <v>0</v>
      </c>
      <c r="G125" s="886" t="b">
        <f t="shared" si="2"/>
        <v>1</v>
      </c>
      <c r="H125" s="886" t="b">
        <f t="shared" si="7"/>
        <v>1</v>
      </c>
      <c r="I125" s="1108"/>
      <c r="J125" s="1108" t="s">
        <v>1268</v>
      </c>
      <c r="K125" s="1108"/>
      <c r="L125" s="1112">
        <v>0</v>
      </c>
      <c r="M125" s="1112">
        <v>0</v>
      </c>
      <c r="N125" s="1112">
        <v>0</v>
      </c>
      <c r="V125" s="1896" t="s">
        <v>2258</v>
      </c>
      <c r="W125" s="1897" t="s">
        <v>1267</v>
      </c>
      <c r="X125" s="1897" t="s">
        <v>2262</v>
      </c>
      <c r="Y125" s="1897">
        <v>0</v>
      </c>
      <c r="Z125" s="1897">
        <v>0</v>
      </c>
      <c r="AA125" s="1898"/>
      <c r="AC125" s="903" t="s">
        <v>1260</v>
      </c>
      <c r="AD125" s="903" t="s">
        <v>1267</v>
      </c>
      <c r="AE125" s="903" t="s">
        <v>1216</v>
      </c>
      <c r="AF125" s="903">
        <v>0</v>
      </c>
      <c r="AG125" s="903">
        <v>0</v>
      </c>
    </row>
    <row r="126" spans="1:34" outlineLevel="2" x14ac:dyDescent="0.2">
      <c r="A126" s="1108"/>
      <c r="B126" s="1108" t="s">
        <v>1268</v>
      </c>
      <c r="C126" s="1108"/>
      <c r="D126" s="2943">
        <v>0</v>
      </c>
      <c r="E126" s="1112">
        <v>0</v>
      </c>
      <c r="F126" s="1112">
        <v>0</v>
      </c>
      <c r="G126" s="886" t="b">
        <f t="shared" si="2"/>
        <v>1</v>
      </c>
      <c r="H126" s="886" t="b">
        <f t="shared" si="7"/>
        <v>1</v>
      </c>
      <c r="I126" s="903" t="s">
        <v>1260</v>
      </c>
      <c r="J126" s="903" t="s">
        <v>1269</v>
      </c>
      <c r="K126" s="903" t="s">
        <v>536</v>
      </c>
      <c r="L126" s="904">
        <v>0</v>
      </c>
      <c r="M126" s="904">
        <v>0</v>
      </c>
      <c r="N126" s="904"/>
      <c r="V126" s="1894" t="s">
        <v>2258</v>
      </c>
      <c r="W126" s="228" t="s">
        <v>1269</v>
      </c>
      <c r="X126" s="228" t="s">
        <v>2233</v>
      </c>
      <c r="Y126" s="228">
        <v>0</v>
      </c>
      <c r="Z126" s="228">
        <v>0</v>
      </c>
      <c r="AA126" s="1895"/>
      <c r="AD126" s="1109" t="s">
        <v>1268</v>
      </c>
      <c r="AF126" s="903">
        <f>SUBTOTAL(9,AF124:AF125)</f>
        <v>0</v>
      </c>
      <c r="AG126" s="903">
        <f>SUBTOTAL(9,AG124:AG125)</f>
        <v>0</v>
      </c>
      <c r="AH126" s="903">
        <f>SUBTOTAL(9,AH124:AH125)</f>
        <v>0</v>
      </c>
    </row>
    <row r="127" spans="1:34" outlineLevel="2" x14ac:dyDescent="0.2">
      <c r="A127" s="903" t="s">
        <v>1260</v>
      </c>
      <c r="B127" s="903" t="s">
        <v>1269</v>
      </c>
      <c r="C127" s="903" t="s">
        <v>536</v>
      </c>
      <c r="D127" s="904">
        <v>0</v>
      </c>
      <c r="E127" s="904">
        <v>0</v>
      </c>
      <c r="G127" s="886" t="b">
        <f t="shared" si="2"/>
        <v>1</v>
      </c>
      <c r="H127" s="886" t="b">
        <f t="shared" si="7"/>
        <v>1</v>
      </c>
      <c r="I127" s="903" t="s">
        <v>1260</v>
      </c>
      <c r="J127" s="903" t="s">
        <v>1269</v>
      </c>
      <c r="K127" s="903" t="s">
        <v>1216</v>
      </c>
      <c r="L127" s="904">
        <v>0</v>
      </c>
      <c r="M127" s="904">
        <v>0</v>
      </c>
      <c r="N127" s="904"/>
      <c r="V127" s="1894" t="s">
        <v>2258</v>
      </c>
      <c r="W127" s="228" t="s">
        <v>1269</v>
      </c>
      <c r="X127" s="228" t="s">
        <v>2234</v>
      </c>
      <c r="Y127" s="228">
        <v>0</v>
      </c>
      <c r="Z127" s="228">
        <v>0</v>
      </c>
      <c r="AA127" s="1895"/>
      <c r="AC127" s="903" t="s">
        <v>1260</v>
      </c>
      <c r="AD127" s="903" t="s">
        <v>1269</v>
      </c>
      <c r="AE127" s="903" t="s">
        <v>536</v>
      </c>
      <c r="AF127" s="903">
        <v>0</v>
      </c>
      <c r="AG127" s="903">
        <v>0</v>
      </c>
    </row>
    <row r="128" spans="1:34" outlineLevel="1" x14ac:dyDescent="0.2">
      <c r="A128" s="903" t="s">
        <v>1260</v>
      </c>
      <c r="B128" s="903" t="s">
        <v>1269</v>
      </c>
      <c r="C128" s="903" t="s">
        <v>1216</v>
      </c>
      <c r="D128" s="904">
        <v>0</v>
      </c>
      <c r="E128" s="904">
        <v>0</v>
      </c>
      <c r="G128" s="886" t="b">
        <f t="shared" si="2"/>
        <v>1</v>
      </c>
      <c r="H128" s="886" t="b">
        <f t="shared" si="7"/>
        <v>1</v>
      </c>
      <c r="I128" s="1108"/>
      <c r="J128" s="1108" t="s">
        <v>1270</v>
      </c>
      <c r="K128" s="1108"/>
      <c r="L128" s="1112">
        <v>0</v>
      </c>
      <c r="M128" s="1112">
        <v>0</v>
      </c>
      <c r="N128" s="1112">
        <v>0</v>
      </c>
      <c r="V128" s="1896" t="s">
        <v>2258</v>
      </c>
      <c r="W128" s="1897" t="s">
        <v>1269</v>
      </c>
      <c r="X128" s="1897" t="s">
        <v>2263</v>
      </c>
      <c r="Y128" s="1897">
        <v>0</v>
      </c>
      <c r="Z128" s="1897">
        <v>0</v>
      </c>
      <c r="AA128" s="1898"/>
      <c r="AC128" s="903" t="s">
        <v>1260</v>
      </c>
      <c r="AD128" s="903" t="s">
        <v>1269</v>
      </c>
      <c r="AE128" s="903" t="s">
        <v>1216</v>
      </c>
      <c r="AF128" s="903">
        <v>0</v>
      </c>
      <c r="AG128" s="903">
        <v>0</v>
      </c>
    </row>
    <row r="129" spans="1:34" outlineLevel="2" x14ac:dyDescent="0.2">
      <c r="A129" s="1108"/>
      <c r="B129" s="1108" t="s">
        <v>1270</v>
      </c>
      <c r="C129" s="1108"/>
      <c r="D129" s="2943">
        <v>0</v>
      </c>
      <c r="E129" s="1112">
        <v>0</v>
      </c>
      <c r="F129" s="1112">
        <v>0</v>
      </c>
      <c r="G129" s="886" t="b">
        <f t="shared" si="2"/>
        <v>1</v>
      </c>
      <c r="H129" s="886" t="b">
        <f t="shared" si="7"/>
        <v>1</v>
      </c>
      <c r="I129" s="903" t="s">
        <v>1260</v>
      </c>
      <c r="J129" s="903" t="s">
        <v>1271</v>
      </c>
      <c r="K129" s="903" t="s">
        <v>1214</v>
      </c>
      <c r="L129" s="904">
        <v>355496.99</v>
      </c>
      <c r="M129" s="904"/>
      <c r="N129" s="904">
        <v>355496.99</v>
      </c>
      <c r="V129" s="1894" t="s">
        <v>2258</v>
      </c>
      <c r="W129" s="228" t="s">
        <v>1271</v>
      </c>
      <c r="X129" s="228" t="s">
        <v>2231</v>
      </c>
      <c r="Y129" s="228">
        <v>355496.99</v>
      </c>
      <c r="Z129" s="228"/>
      <c r="AA129" s="1895">
        <v>355496.99</v>
      </c>
      <c r="AD129" s="1109" t="s">
        <v>1270</v>
      </c>
      <c r="AF129" s="903">
        <f>SUBTOTAL(9,AF127:AF128)</f>
        <v>0</v>
      </c>
      <c r="AG129" s="903">
        <f>SUBTOTAL(9,AG127:AG128)</f>
        <v>0</v>
      </c>
      <c r="AH129" s="903">
        <f>SUBTOTAL(9,AH127:AH128)</f>
        <v>0</v>
      </c>
    </row>
    <row r="130" spans="1:34" outlineLevel="2" x14ac:dyDescent="0.2">
      <c r="A130" s="903" t="s">
        <v>1260</v>
      </c>
      <c r="B130" s="903" t="s">
        <v>1271</v>
      </c>
      <c r="C130" s="903" t="s">
        <v>1214</v>
      </c>
      <c r="G130" s="886" t="b">
        <f t="shared" si="2"/>
        <v>1</v>
      </c>
      <c r="H130" s="886" t="b">
        <f t="shared" si="7"/>
        <v>1</v>
      </c>
      <c r="I130" s="903" t="s">
        <v>1260</v>
      </c>
      <c r="J130" s="903" t="s">
        <v>1271</v>
      </c>
      <c r="K130" s="903" t="s">
        <v>1215</v>
      </c>
      <c r="L130" s="904">
        <v>25446.16</v>
      </c>
      <c r="M130" s="904"/>
      <c r="N130" s="904">
        <v>25446.16</v>
      </c>
      <c r="V130" s="1894" t="s">
        <v>2258</v>
      </c>
      <c r="W130" s="228" t="s">
        <v>1271</v>
      </c>
      <c r="X130" s="228" t="s">
        <v>2232</v>
      </c>
      <c r="Y130" s="228">
        <v>25597.95</v>
      </c>
      <c r="Z130" s="228"/>
      <c r="AA130" s="1895">
        <v>25597.95</v>
      </c>
      <c r="AC130" s="903" t="s">
        <v>1260</v>
      </c>
      <c r="AD130" s="903" t="s">
        <v>1271</v>
      </c>
      <c r="AE130" s="903" t="s">
        <v>1214</v>
      </c>
    </row>
    <row r="131" spans="1:34" outlineLevel="2" x14ac:dyDescent="0.2">
      <c r="A131" s="903" t="s">
        <v>1260</v>
      </c>
      <c r="B131" s="903" t="s">
        <v>1271</v>
      </c>
      <c r="C131" s="903" t="s">
        <v>1215</v>
      </c>
      <c r="G131" s="886" t="b">
        <f t="shared" ref="G131:G145" si="8">B131=AD131</f>
        <v>1</v>
      </c>
      <c r="H131" s="886" t="b">
        <f t="shared" si="7"/>
        <v>1</v>
      </c>
      <c r="I131" s="903" t="s">
        <v>1260</v>
      </c>
      <c r="J131" s="903" t="s">
        <v>1271</v>
      </c>
      <c r="K131" s="903" t="s">
        <v>536</v>
      </c>
      <c r="L131" s="904">
        <v>90099.62</v>
      </c>
      <c r="M131" s="904">
        <v>90099.62</v>
      </c>
      <c r="N131" s="904"/>
      <c r="V131" s="1894" t="s">
        <v>2258</v>
      </c>
      <c r="W131" s="228" t="s">
        <v>1271</v>
      </c>
      <c r="X131" s="228" t="s">
        <v>2233</v>
      </c>
      <c r="Y131" s="228">
        <v>88818.81</v>
      </c>
      <c r="Z131" s="228">
        <v>88818.81</v>
      </c>
      <c r="AA131" s="1895"/>
      <c r="AC131" s="903" t="s">
        <v>1260</v>
      </c>
      <c r="AD131" s="903" t="s">
        <v>1271</v>
      </c>
      <c r="AE131" s="903" t="s">
        <v>1215</v>
      </c>
    </row>
    <row r="132" spans="1:34" outlineLevel="2" x14ac:dyDescent="0.2">
      <c r="A132" s="903" t="s">
        <v>1260</v>
      </c>
      <c r="B132" s="903" t="s">
        <v>1271</v>
      </c>
      <c r="C132" s="903" t="s">
        <v>536</v>
      </c>
      <c r="D132" s="904">
        <v>0</v>
      </c>
      <c r="E132" s="904">
        <v>0</v>
      </c>
      <c r="G132" s="886" t="b">
        <f t="shared" si="8"/>
        <v>1</v>
      </c>
      <c r="H132" s="886" t="b">
        <f t="shared" si="7"/>
        <v>1</v>
      </c>
      <c r="I132" s="903" t="s">
        <v>1260</v>
      </c>
      <c r="J132" s="903" t="s">
        <v>1271</v>
      </c>
      <c r="K132" s="903" t="s">
        <v>1216</v>
      </c>
      <c r="L132" s="904">
        <v>83156.91</v>
      </c>
      <c r="M132" s="904">
        <v>83156.91</v>
      </c>
      <c r="N132" s="904"/>
      <c r="V132" s="1894" t="s">
        <v>2258</v>
      </c>
      <c r="W132" s="228" t="s">
        <v>1271</v>
      </c>
      <c r="X132" s="228" t="s">
        <v>2234</v>
      </c>
      <c r="Y132" s="228">
        <v>86996.97</v>
      </c>
      <c r="Z132" s="228">
        <v>86996.97</v>
      </c>
      <c r="AA132" s="1895"/>
      <c r="AC132" s="903" t="s">
        <v>1260</v>
      </c>
      <c r="AD132" s="903" t="s">
        <v>1271</v>
      </c>
      <c r="AE132" s="903" t="s">
        <v>536</v>
      </c>
      <c r="AF132" s="903">
        <v>0</v>
      </c>
      <c r="AG132" s="903">
        <v>0</v>
      </c>
    </row>
    <row r="133" spans="1:34" outlineLevel="1" x14ac:dyDescent="0.2">
      <c r="A133" s="903" t="s">
        <v>1260</v>
      </c>
      <c r="B133" s="903" t="s">
        <v>1271</v>
      </c>
      <c r="C133" s="903" t="s">
        <v>1216</v>
      </c>
      <c r="D133" s="904">
        <v>0</v>
      </c>
      <c r="E133" s="904">
        <v>0</v>
      </c>
      <c r="G133" s="886" t="b">
        <f t="shared" si="8"/>
        <v>1</v>
      </c>
      <c r="H133" s="886" t="b">
        <f t="shared" si="7"/>
        <v>1</v>
      </c>
      <c r="I133" s="1108"/>
      <c r="J133" s="1108" t="s">
        <v>1272</v>
      </c>
      <c r="K133" s="1108"/>
      <c r="L133" s="1112">
        <v>554199.67999999993</v>
      </c>
      <c r="M133" s="1112">
        <v>173256.53</v>
      </c>
      <c r="N133" s="1112">
        <v>380943.14999999997</v>
      </c>
      <c r="V133" s="1896" t="s">
        <v>2258</v>
      </c>
      <c r="W133" s="1897" t="s">
        <v>1271</v>
      </c>
      <c r="X133" s="1897" t="s">
        <v>2264</v>
      </c>
      <c r="Y133" s="1897">
        <v>556910.72</v>
      </c>
      <c r="Z133" s="1897">
        <v>175815.78</v>
      </c>
      <c r="AA133" s="1898">
        <v>381094.94</v>
      </c>
      <c r="AC133" s="903" t="s">
        <v>1260</v>
      </c>
      <c r="AD133" s="903" t="s">
        <v>1271</v>
      </c>
      <c r="AE133" s="903" t="s">
        <v>1216</v>
      </c>
      <c r="AF133" s="903">
        <v>0</v>
      </c>
      <c r="AG133" s="903">
        <v>0</v>
      </c>
    </row>
    <row r="134" spans="1:34" outlineLevel="2" x14ac:dyDescent="0.2">
      <c r="A134" s="1108"/>
      <c r="B134" s="1108" t="s">
        <v>1272</v>
      </c>
      <c r="C134" s="1108"/>
      <c r="D134" s="1112">
        <v>0</v>
      </c>
      <c r="E134" s="1112">
        <v>0</v>
      </c>
      <c r="F134" s="1112">
        <v>0</v>
      </c>
      <c r="G134" s="886" t="b">
        <f t="shared" si="8"/>
        <v>1</v>
      </c>
      <c r="H134" s="886" t="b">
        <f t="shared" si="7"/>
        <v>1</v>
      </c>
      <c r="I134" s="903" t="s">
        <v>1260</v>
      </c>
      <c r="J134" s="903" t="s">
        <v>1273</v>
      </c>
      <c r="K134" s="903" t="s">
        <v>1214</v>
      </c>
      <c r="L134" s="904">
        <v>52122.04</v>
      </c>
      <c r="M134" s="904"/>
      <c r="N134" s="904">
        <v>52122.04</v>
      </c>
      <c r="V134" s="1894" t="s">
        <v>2258</v>
      </c>
      <c r="W134" s="228" t="s">
        <v>1273</v>
      </c>
      <c r="X134" s="228" t="s">
        <v>2231</v>
      </c>
      <c r="Y134" s="228">
        <v>69630.880000000005</v>
      </c>
      <c r="Z134" s="228"/>
      <c r="AA134" s="1895">
        <v>69630.880000000005</v>
      </c>
      <c r="AD134" s="1109" t="s">
        <v>1272</v>
      </c>
      <c r="AF134" s="903">
        <f>SUBTOTAL(9,AF132:AF133)</f>
        <v>0</v>
      </c>
      <c r="AG134" s="903">
        <f>SUBTOTAL(9,AG132:AG133)</f>
        <v>0</v>
      </c>
      <c r="AH134" s="903">
        <f>SUBTOTAL(9,AH132:AH133)</f>
        <v>0</v>
      </c>
    </row>
    <row r="135" spans="1:34" outlineLevel="2" x14ac:dyDescent="0.2">
      <c r="A135" s="903" t="s">
        <v>1260</v>
      </c>
      <c r="B135" s="903" t="s">
        <v>1273</v>
      </c>
      <c r="C135" s="903" t="s">
        <v>1214</v>
      </c>
      <c r="D135" s="904">
        <v>35409.78</v>
      </c>
      <c r="F135" s="904">
        <v>35409.78</v>
      </c>
      <c r="G135" s="886" t="b">
        <f t="shared" si="8"/>
        <v>1</v>
      </c>
      <c r="H135" s="886" t="b">
        <f t="shared" si="7"/>
        <v>1</v>
      </c>
      <c r="I135" s="1210" t="s">
        <v>1260</v>
      </c>
      <c r="J135" s="1210" t="s">
        <v>1273</v>
      </c>
      <c r="K135" s="1210" t="s">
        <v>1215</v>
      </c>
      <c r="L135" s="1211">
        <v>1140.5</v>
      </c>
      <c r="M135" s="1211"/>
      <c r="N135" s="1211">
        <v>1140.5</v>
      </c>
      <c r="V135" s="1899" t="s">
        <v>2258</v>
      </c>
      <c r="W135" s="1900" t="s">
        <v>1273</v>
      </c>
      <c r="X135" s="1900" t="s">
        <v>2232</v>
      </c>
      <c r="Y135" s="1901">
        <v>1315.25</v>
      </c>
      <c r="Z135" s="1901"/>
      <c r="AA135" s="1902">
        <v>1315.25</v>
      </c>
      <c r="AC135" s="903" t="s">
        <v>1260</v>
      </c>
      <c r="AD135" s="903" t="s">
        <v>1273</v>
      </c>
      <c r="AE135" s="903" t="s">
        <v>1214</v>
      </c>
      <c r="AF135" s="903">
        <v>35409.78</v>
      </c>
      <c r="AH135" s="903">
        <v>35409.78</v>
      </c>
    </row>
    <row r="136" spans="1:34" outlineLevel="2" x14ac:dyDescent="0.2">
      <c r="A136" s="1210" t="s">
        <v>1260</v>
      </c>
      <c r="B136" s="1210" t="s">
        <v>1273</v>
      </c>
      <c r="C136" s="1210" t="s">
        <v>1215</v>
      </c>
      <c r="D136" s="1211">
        <v>25</v>
      </c>
      <c r="E136" s="1211"/>
      <c r="F136" s="1211">
        <v>25</v>
      </c>
      <c r="G136" s="886" t="b">
        <f t="shared" si="8"/>
        <v>1</v>
      </c>
      <c r="H136" s="886" t="b">
        <f t="shared" si="7"/>
        <v>1</v>
      </c>
      <c r="I136" s="903" t="s">
        <v>1260</v>
      </c>
      <c r="J136" s="903" t="s">
        <v>1273</v>
      </c>
      <c r="K136" s="903" t="s">
        <v>536</v>
      </c>
      <c r="L136" s="904">
        <v>4209.5600000000004</v>
      </c>
      <c r="M136" s="904">
        <v>4209.5600000000004</v>
      </c>
      <c r="N136" s="904"/>
      <c r="V136" s="1894" t="s">
        <v>2258</v>
      </c>
      <c r="W136" s="228" t="s">
        <v>1273</v>
      </c>
      <c r="X136" s="228" t="s">
        <v>2233</v>
      </c>
      <c r="Y136" s="228">
        <v>5587.81</v>
      </c>
      <c r="Z136" s="228">
        <v>5587.81</v>
      </c>
      <c r="AA136" s="1895"/>
      <c r="AC136" s="903" t="s">
        <v>1260</v>
      </c>
      <c r="AD136" s="903" t="s">
        <v>1273</v>
      </c>
      <c r="AE136" s="903" t="s">
        <v>1215</v>
      </c>
      <c r="AF136" s="903">
        <v>25</v>
      </c>
      <c r="AH136" s="903">
        <v>25</v>
      </c>
    </row>
    <row r="137" spans="1:34" outlineLevel="2" x14ac:dyDescent="0.2">
      <c r="A137" s="903" t="s">
        <v>1260</v>
      </c>
      <c r="B137" s="903" t="s">
        <v>1273</v>
      </c>
      <c r="C137" s="903" t="s">
        <v>536</v>
      </c>
      <c r="D137" s="904">
        <v>2569.66</v>
      </c>
      <c r="E137" s="904">
        <v>2569.66</v>
      </c>
      <c r="G137" s="886" t="b">
        <f t="shared" si="8"/>
        <v>1</v>
      </c>
      <c r="H137" s="886" t="b">
        <f t="shared" si="7"/>
        <v>1</v>
      </c>
      <c r="I137" s="903" t="s">
        <v>1260</v>
      </c>
      <c r="J137" s="903" t="s">
        <v>1273</v>
      </c>
      <c r="K137" s="903" t="s">
        <v>1216</v>
      </c>
      <c r="L137" s="904">
        <v>8315.6</v>
      </c>
      <c r="M137" s="904">
        <v>8315.6</v>
      </c>
      <c r="N137" s="904"/>
      <c r="V137" s="1894" t="s">
        <v>2258</v>
      </c>
      <c r="W137" s="228" t="s">
        <v>1273</v>
      </c>
      <c r="X137" s="228" t="s">
        <v>2234</v>
      </c>
      <c r="Y137" s="228">
        <v>11517.66</v>
      </c>
      <c r="Z137" s="228">
        <v>11517.66</v>
      </c>
      <c r="AA137" s="1895"/>
      <c r="AC137" s="903" t="s">
        <v>1260</v>
      </c>
      <c r="AD137" s="903" t="s">
        <v>1273</v>
      </c>
      <c r="AE137" s="903" t="s">
        <v>536</v>
      </c>
      <c r="AF137" s="903">
        <v>2569.66</v>
      </c>
      <c r="AG137" s="903">
        <v>2569.66</v>
      </c>
    </row>
    <row r="138" spans="1:34" outlineLevel="1" x14ac:dyDescent="0.2">
      <c r="A138" s="903" t="s">
        <v>1260</v>
      </c>
      <c r="B138" s="903" t="s">
        <v>1273</v>
      </c>
      <c r="C138" s="903" t="s">
        <v>1216</v>
      </c>
      <c r="D138" s="904">
        <v>5585.1</v>
      </c>
      <c r="E138" s="904">
        <v>5585.1</v>
      </c>
      <c r="G138" s="886" t="b">
        <f t="shared" si="8"/>
        <v>1</v>
      </c>
      <c r="H138" s="886" t="b">
        <f t="shared" si="7"/>
        <v>1</v>
      </c>
      <c r="I138" s="1108"/>
      <c r="J138" s="1108" t="s">
        <v>1274</v>
      </c>
      <c r="K138" s="1108"/>
      <c r="L138" s="1112">
        <v>65787.7</v>
      </c>
      <c r="M138" s="1112">
        <v>12525.16</v>
      </c>
      <c r="N138" s="1112">
        <v>53262.54</v>
      </c>
      <c r="V138" s="1896" t="s">
        <v>2258</v>
      </c>
      <c r="W138" s="1897" t="s">
        <v>1273</v>
      </c>
      <c r="X138" s="1897" t="s">
        <v>2265</v>
      </c>
      <c r="Y138" s="1897">
        <v>88051.6</v>
      </c>
      <c r="Z138" s="1897">
        <v>17105.47</v>
      </c>
      <c r="AA138" s="1898">
        <v>70946.13</v>
      </c>
      <c r="AC138" s="903" t="s">
        <v>1260</v>
      </c>
      <c r="AD138" s="903" t="s">
        <v>1273</v>
      </c>
      <c r="AE138" s="903" t="s">
        <v>1216</v>
      </c>
      <c r="AF138" s="903">
        <v>5585.1</v>
      </c>
      <c r="AG138" s="903">
        <v>5585.1</v>
      </c>
    </row>
    <row r="139" spans="1:34" x14ac:dyDescent="0.2">
      <c r="A139" s="1108"/>
      <c r="B139" s="1108" t="s">
        <v>1274</v>
      </c>
      <c r="C139" s="1108"/>
      <c r="D139" s="2943">
        <v>43589.54</v>
      </c>
      <c r="E139" s="1112">
        <v>8154.76</v>
      </c>
      <c r="F139" s="1112">
        <v>35434.78</v>
      </c>
      <c r="G139" s="886" t="b">
        <f t="shared" si="8"/>
        <v>1</v>
      </c>
      <c r="H139" s="886" t="b">
        <f t="shared" si="7"/>
        <v>1</v>
      </c>
      <c r="I139" s="903" t="s">
        <v>1260</v>
      </c>
      <c r="J139" s="903" t="s">
        <v>1275</v>
      </c>
      <c r="K139" s="903" t="s">
        <v>1214</v>
      </c>
      <c r="L139" s="904">
        <v>39442.589999999997</v>
      </c>
      <c r="M139" s="904"/>
      <c r="N139" s="904">
        <v>39442.589999999997</v>
      </c>
      <c r="V139" s="1894" t="s">
        <v>2258</v>
      </c>
      <c r="W139" s="228" t="s">
        <v>1275</v>
      </c>
      <c r="X139" s="228" t="s">
        <v>2231</v>
      </c>
      <c r="Y139" s="228">
        <v>52590.12</v>
      </c>
      <c r="Z139" s="228"/>
      <c r="AA139" s="1895">
        <v>52590.12</v>
      </c>
      <c r="AD139" s="1109" t="s">
        <v>1274</v>
      </c>
      <c r="AF139" s="903">
        <f>SUBTOTAL(9,AF135:AF138)</f>
        <v>43589.54</v>
      </c>
      <c r="AG139" s="903">
        <f>SUBTOTAL(9,AG135:AG138)</f>
        <v>8154.76</v>
      </c>
      <c r="AH139" s="903">
        <f>SUBTOTAL(9,AH135:AH138)</f>
        <v>35434.78</v>
      </c>
    </row>
    <row r="140" spans="1:34" x14ac:dyDescent="0.2">
      <c r="A140" s="903" t="s">
        <v>1260</v>
      </c>
      <c r="B140" s="903" t="s">
        <v>1275</v>
      </c>
      <c r="C140" s="903" t="s">
        <v>1214</v>
      </c>
      <c r="D140" s="904">
        <v>0</v>
      </c>
      <c r="F140" s="904">
        <v>0</v>
      </c>
      <c r="G140" s="886" t="b">
        <f t="shared" si="8"/>
        <v>1</v>
      </c>
      <c r="H140" s="886" t="b">
        <f t="shared" si="7"/>
        <v>1</v>
      </c>
      <c r="I140" s="903" t="s">
        <v>1260</v>
      </c>
      <c r="J140" s="903" t="s">
        <v>1275</v>
      </c>
      <c r="K140" s="903" t="s">
        <v>1215</v>
      </c>
      <c r="L140" s="904">
        <v>2752.66</v>
      </c>
      <c r="M140" s="904"/>
      <c r="N140" s="904">
        <v>2752.66</v>
      </c>
      <c r="V140" s="1894" t="s">
        <v>2258</v>
      </c>
      <c r="W140" s="228" t="s">
        <v>1275</v>
      </c>
      <c r="X140" s="228" t="s">
        <v>2232</v>
      </c>
      <c r="Y140" s="228">
        <v>3596.6</v>
      </c>
      <c r="Z140" s="228"/>
      <c r="AA140" s="1895">
        <v>3596.6</v>
      </c>
      <c r="AC140" s="903" t="s">
        <v>1260</v>
      </c>
      <c r="AD140" s="903" t="s">
        <v>1275</v>
      </c>
      <c r="AE140" s="903" t="s">
        <v>1214</v>
      </c>
      <c r="AF140" s="903">
        <v>0</v>
      </c>
      <c r="AH140" s="903">
        <v>0</v>
      </c>
    </row>
    <row r="141" spans="1:34" x14ac:dyDescent="0.2">
      <c r="A141" s="903" t="s">
        <v>1260</v>
      </c>
      <c r="B141" s="903" t="s">
        <v>1275</v>
      </c>
      <c r="C141" s="903" t="s">
        <v>1215</v>
      </c>
      <c r="D141" s="904">
        <v>209.36</v>
      </c>
      <c r="F141" s="904">
        <v>209.36</v>
      </c>
      <c r="G141" s="886" t="b">
        <f t="shared" si="8"/>
        <v>1</v>
      </c>
      <c r="H141" s="886" t="b">
        <f t="shared" si="7"/>
        <v>1</v>
      </c>
      <c r="I141" s="903" t="s">
        <v>1260</v>
      </c>
      <c r="J141" s="903" t="s">
        <v>1275</v>
      </c>
      <c r="K141" s="903" t="s">
        <v>536</v>
      </c>
      <c r="L141" s="904">
        <v>9979.9</v>
      </c>
      <c r="M141" s="904">
        <v>9979.9</v>
      </c>
      <c r="N141" s="904"/>
      <c r="V141" s="1894" t="s">
        <v>2258</v>
      </c>
      <c r="W141" s="228" t="s">
        <v>1275</v>
      </c>
      <c r="X141" s="228" t="s">
        <v>2233</v>
      </c>
      <c r="Y141" s="228">
        <v>13095</v>
      </c>
      <c r="Z141" s="228">
        <v>13095</v>
      </c>
      <c r="AA141" s="1895"/>
      <c r="AC141" s="903" t="s">
        <v>1260</v>
      </c>
      <c r="AD141" s="903" t="s">
        <v>1275</v>
      </c>
      <c r="AE141" s="903" t="s">
        <v>1215</v>
      </c>
      <c r="AF141" s="903">
        <v>209.36</v>
      </c>
      <c r="AH141" s="903">
        <v>209.36</v>
      </c>
    </row>
    <row r="142" spans="1:34" x14ac:dyDescent="0.2">
      <c r="A142" s="903" t="s">
        <v>1260</v>
      </c>
      <c r="B142" s="903" t="s">
        <v>1275</v>
      </c>
      <c r="C142" s="903" t="s">
        <v>536</v>
      </c>
      <c r="D142" s="904">
        <v>48.87</v>
      </c>
      <c r="E142" s="904">
        <v>48.87</v>
      </c>
      <c r="G142" s="886" t="b">
        <f t="shared" si="8"/>
        <v>1</v>
      </c>
      <c r="H142" s="886" t="b">
        <f t="shared" si="7"/>
        <v>1</v>
      </c>
      <c r="I142" s="903" t="s">
        <v>1260</v>
      </c>
      <c r="J142" s="903" t="s">
        <v>1275</v>
      </c>
      <c r="K142" s="903" t="s">
        <v>1216</v>
      </c>
      <c r="L142" s="904">
        <v>7615.17</v>
      </c>
      <c r="M142" s="904">
        <v>7615.17</v>
      </c>
      <c r="N142" s="904"/>
      <c r="V142" s="1894" t="s">
        <v>2258</v>
      </c>
      <c r="W142" s="228" t="s">
        <v>1275</v>
      </c>
      <c r="X142" s="228" t="s">
        <v>2234</v>
      </c>
      <c r="Y142" s="228">
        <v>10350.129999999999</v>
      </c>
      <c r="Z142" s="228">
        <v>10350.129999999999</v>
      </c>
      <c r="AA142" s="1895"/>
      <c r="AC142" s="903" t="s">
        <v>1260</v>
      </c>
      <c r="AD142" s="903" t="s">
        <v>1275</v>
      </c>
      <c r="AE142" s="903" t="s">
        <v>536</v>
      </c>
      <c r="AF142" s="903">
        <v>48.87</v>
      </c>
      <c r="AG142" s="903">
        <v>48.87</v>
      </c>
    </row>
    <row r="143" spans="1:34" x14ac:dyDescent="0.2">
      <c r="A143" s="903" t="s">
        <v>1260</v>
      </c>
      <c r="B143" s="903" t="s">
        <v>1275</v>
      </c>
      <c r="C143" s="903" t="s">
        <v>1216</v>
      </c>
      <c r="D143" s="904">
        <v>30.79</v>
      </c>
      <c r="E143" s="904">
        <v>30.79</v>
      </c>
      <c r="G143" s="886" t="b">
        <f t="shared" si="8"/>
        <v>1</v>
      </c>
      <c r="H143" s="886" t="b">
        <f t="shared" si="7"/>
        <v>1</v>
      </c>
      <c r="I143" s="1108"/>
      <c r="J143" s="1108" t="s">
        <v>1276</v>
      </c>
      <c r="K143" s="1108"/>
      <c r="L143" s="1112">
        <v>59790.32</v>
      </c>
      <c r="M143" s="1112">
        <v>17595.07</v>
      </c>
      <c r="N143" s="1112">
        <v>42195.25</v>
      </c>
      <c r="V143" s="1896" t="s">
        <v>2258</v>
      </c>
      <c r="W143" s="1897" t="s">
        <v>1275</v>
      </c>
      <c r="X143" s="1897" t="s">
        <v>2266</v>
      </c>
      <c r="Y143" s="1897">
        <v>79631.850000000006</v>
      </c>
      <c r="Z143" s="1897">
        <v>23445.13</v>
      </c>
      <c r="AA143" s="1898">
        <v>56186.720000000001</v>
      </c>
      <c r="AC143" s="903" t="s">
        <v>1260</v>
      </c>
      <c r="AD143" s="903" t="s">
        <v>1275</v>
      </c>
      <c r="AE143" s="903" t="s">
        <v>1216</v>
      </c>
      <c r="AF143" s="903">
        <v>30.79</v>
      </c>
      <c r="AG143" s="903">
        <v>30.79</v>
      </c>
    </row>
    <row r="144" spans="1:34" x14ac:dyDescent="0.2">
      <c r="A144" s="1108"/>
      <c r="B144" s="1108" t="s">
        <v>1276</v>
      </c>
      <c r="C144" s="1108"/>
      <c r="D144" s="2943">
        <v>289.02000000000004</v>
      </c>
      <c r="E144" s="1112">
        <v>79.66</v>
      </c>
      <c r="F144" s="1112">
        <v>209.36</v>
      </c>
      <c r="G144" s="886" t="b">
        <f t="shared" si="8"/>
        <v>1</v>
      </c>
      <c r="I144" s="903"/>
      <c r="J144" s="1109" t="s">
        <v>1277</v>
      </c>
      <c r="K144" s="903"/>
      <c r="L144" s="904">
        <v>47331915.430000007</v>
      </c>
      <c r="M144" s="904">
        <v>20568097.380000003</v>
      </c>
      <c r="N144" s="904">
        <v>26763818.049999997</v>
      </c>
      <c r="V144" s="1903"/>
      <c r="W144" s="1904"/>
      <c r="X144" s="305" t="s">
        <v>1393</v>
      </c>
      <c r="Y144" s="305">
        <v>63590625.479999997</v>
      </c>
      <c r="Z144" s="305">
        <v>27874852.309999999</v>
      </c>
      <c r="AA144" s="1905">
        <v>35715773.170000002</v>
      </c>
      <c r="AD144" s="1109" t="s">
        <v>1276</v>
      </c>
      <c r="AF144" s="903">
        <f>SUBTOTAL(9,AF140:AF143)</f>
        <v>289.02000000000004</v>
      </c>
      <c r="AG144" s="903">
        <f>SUBTOTAL(9,AG140:AG143)</f>
        <v>79.66</v>
      </c>
      <c r="AH144" s="903">
        <f>SUBTOTAL(9,AH140:AH143)</f>
        <v>209.36</v>
      </c>
    </row>
    <row r="145" spans="1:34" x14ac:dyDescent="0.2">
      <c r="A145" s="903"/>
      <c r="B145" s="1109" t="s">
        <v>1277</v>
      </c>
      <c r="C145" s="903"/>
      <c r="D145" s="904">
        <v>33562430.129999988</v>
      </c>
      <c r="E145" s="904">
        <v>14694637.029999997</v>
      </c>
      <c r="F145" s="904">
        <v>18867793.099999998</v>
      </c>
      <c r="G145" s="886" t="b">
        <f t="shared" si="8"/>
        <v>1</v>
      </c>
      <c r="X145" s="1755"/>
      <c r="Y145" s="1755"/>
      <c r="AD145" s="1109" t="s">
        <v>1277</v>
      </c>
      <c r="AF145" s="903">
        <f>SUBTOTAL(9,AF2:AF143)</f>
        <v>33562430.129999988</v>
      </c>
      <c r="AG145" s="903">
        <f>SUBTOTAL(9,AG2:AG143)</f>
        <v>14694637.029999997</v>
      </c>
      <c r="AH145" s="903">
        <f>SUBTOTAL(9,AH2:AH143)</f>
        <v>18867793.099999998</v>
      </c>
    </row>
    <row r="146" spans="1:34" x14ac:dyDescent="0.2">
      <c r="W146" s="1755"/>
      <c r="Y146" s="1755"/>
    </row>
    <row r="147" spans="1:34" x14ac:dyDescent="0.2">
      <c r="W147" s="1755"/>
      <c r="Y147" s="1755"/>
    </row>
    <row r="148" spans="1:34" x14ac:dyDescent="0.2">
      <c r="W148" s="1755"/>
      <c r="X148" s="1755"/>
      <c r="Y148" s="1755"/>
    </row>
    <row r="150" spans="1:34" x14ac:dyDescent="0.2">
      <c r="X150" s="1755"/>
      <c r="Y150" s="1755"/>
    </row>
    <row r="152" spans="1:34" x14ac:dyDescent="0.2">
      <c r="W152" s="1755"/>
      <c r="Y152" s="1755"/>
    </row>
    <row r="153" spans="1:34" x14ac:dyDescent="0.2">
      <c r="W153" s="1755"/>
      <c r="X153" s="1755"/>
      <c r="Y153" s="1755"/>
    </row>
    <row r="163" spans="23:25" x14ac:dyDescent="0.2">
      <c r="X163" s="1755"/>
      <c r="Y163" s="1755"/>
    </row>
    <row r="164" spans="23:25" x14ac:dyDescent="0.2">
      <c r="X164" s="1755"/>
      <c r="Y164" s="1755"/>
    </row>
    <row r="165" spans="23:25" x14ac:dyDescent="0.2">
      <c r="W165" s="1755"/>
      <c r="Y165" s="1755"/>
    </row>
    <row r="166" spans="23:25" x14ac:dyDescent="0.2">
      <c r="W166" s="1755"/>
      <c r="Y166" s="1755"/>
    </row>
    <row r="167" spans="23:25" x14ac:dyDescent="0.2">
      <c r="W167" s="1755"/>
      <c r="X167" s="1755"/>
      <c r="Y167" s="1755"/>
    </row>
    <row r="169" spans="23:25" x14ac:dyDescent="0.2">
      <c r="X169" s="1755"/>
      <c r="Y169" s="1755"/>
    </row>
    <row r="170" spans="23:25" x14ac:dyDescent="0.2">
      <c r="X170" s="1755"/>
      <c r="Y170" s="1755"/>
    </row>
    <row r="171" spans="23:25" x14ac:dyDescent="0.2">
      <c r="W171" s="1755"/>
      <c r="Y171" s="1755"/>
    </row>
    <row r="172" spans="23:25" x14ac:dyDescent="0.2">
      <c r="W172" s="1755"/>
      <c r="Y172" s="1755"/>
    </row>
    <row r="173" spans="23:25" x14ac:dyDescent="0.2">
      <c r="W173" s="1755"/>
      <c r="X173" s="1755"/>
      <c r="Y173" s="1755"/>
    </row>
    <row r="175" spans="23:25" x14ac:dyDescent="0.2">
      <c r="X175" s="1755"/>
      <c r="Y175" s="1755"/>
    </row>
    <row r="176" spans="23:25" x14ac:dyDescent="0.2">
      <c r="X176" s="1755"/>
      <c r="Y176" s="1755"/>
    </row>
    <row r="177" spans="23:25" x14ac:dyDescent="0.2">
      <c r="W177" s="1755"/>
      <c r="Y177" s="1755"/>
    </row>
    <row r="178" spans="23:25" x14ac:dyDescent="0.2">
      <c r="W178" s="1755"/>
      <c r="Y178" s="1755"/>
    </row>
    <row r="179" spans="23:25" x14ac:dyDescent="0.2">
      <c r="W179" s="1755"/>
      <c r="X179" s="1755"/>
      <c r="Y179" s="1755"/>
    </row>
    <row r="180" spans="23:25" x14ac:dyDescent="0.2">
      <c r="W180" s="1755"/>
      <c r="X180" s="1755"/>
      <c r="Y180" s="1755"/>
    </row>
    <row r="181" spans="23:25" x14ac:dyDescent="0.2">
      <c r="W181" s="1755"/>
      <c r="X181" s="1755"/>
      <c r="Y181" s="1755"/>
    </row>
  </sheetData>
  <autoFilter ref="A1:F144"/>
  <mergeCells count="1">
    <mergeCell ref="P1:T1"/>
  </mergeCells>
  <conditionalFormatting sqref="G1:H1048576">
    <cfRule type="containsText" dxfId="10" priority="1" operator="containsText" text="FALSE">
      <formula>NOT(ISERROR(SEARCH("FALSE",G1)))</formula>
    </cfRule>
  </conditionalFormatting>
  <pageMargins left="0" right="0" top="0" bottom="0.75" header="0.3" footer="0.3"/>
  <pageSetup scale="42" fitToHeight="2" orientation="portrait" r:id="rId1"/>
  <headerFooter>
    <oddFooter>&amp;L&amp;Z&amp;F&amp;R&amp;A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R81"/>
  <sheetViews>
    <sheetView zoomScale="80" zoomScaleNormal="80" workbookViewId="0">
      <pane ySplit="3" topLeftCell="A25" activePane="bottomLeft" state="frozen"/>
      <selection activeCell="I681" sqref="I681"/>
      <selection pane="bottomLeft" activeCell="C3" sqref="C3"/>
    </sheetView>
  </sheetViews>
  <sheetFormatPr defaultColWidth="9.140625" defaultRowHeight="11.25" x14ac:dyDescent="0.2"/>
  <cols>
    <col min="1" max="1" width="6.28515625" style="3577" bestFit="1" customWidth="1"/>
    <col min="2" max="2" width="30.85546875" style="3577" customWidth="1"/>
    <col min="3" max="3" width="41.28515625" style="30" customWidth="1"/>
    <col min="4" max="4" width="10.5703125" style="159" customWidth="1"/>
    <col min="5" max="7" width="11.42578125" style="159" customWidth="1"/>
    <col min="8" max="8" width="12.140625" style="159" customWidth="1"/>
    <col min="9" max="9" width="13.28515625" style="159" customWidth="1"/>
    <col min="10" max="10" width="11.5703125" style="159" customWidth="1"/>
    <col min="11" max="11" width="1.140625" style="30" customWidth="1"/>
    <col min="12" max="12" width="12" style="30" customWidth="1"/>
    <col min="13" max="13" width="14.7109375" style="3580" customWidth="1"/>
    <col min="14" max="14" width="12.28515625" style="3577" hidden="1" customWidth="1"/>
    <col min="15" max="16" width="10.28515625" style="3577" hidden="1" customWidth="1"/>
    <col min="17" max="17" width="0" style="3577" hidden="1" customWidth="1"/>
    <col min="18" max="18" width="9.140625" style="3577"/>
    <col min="19" max="16384" width="9.140625" style="30"/>
  </cols>
  <sheetData>
    <row r="1" spans="1:16" x14ac:dyDescent="0.2">
      <c r="A1" s="31" t="s">
        <v>533</v>
      </c>
      <c r="F1" s="159" t="s">
        <v>3912</v>
      </c>
      <c r="G1" s="3578"/>
      <c r="K1" s="3579"/>
    </row>
    <row r="2" spans="1:16" x14ac:dyDescent="0.2">
      <c r="A2" s="113" t="s">
        <v>4142</v>
      </c>
      <c r="C2" s="3581" t="s">
        <v>4195</v>
      </c>
      <c r="D2" s="3582"/>
      <c r="E2" s="3583"/>
      <c r="F2" s="30"/>
      <c r="G2" s="30"/>
      <c r="H2" s="30"/>
      <c r="I2" s="30"/>
      <c r="J2" s="3584"/>
      <c r="K2" s="3579"/>
      <c r="L2" s="3584"/>
      <c r="M2" s="3585"/>
      <c r="N2" s="3586"/>
      <c r="O2" s="3586"/>
      <c r="P2" s="3587" t="s">
        <v>501</v>
      </c>
    </row>
    <row r="3" spans="1:16" ht="33.75" x14ac:dyDescent="0.2">
      <c r="A3" s="847" t="s">
        <v>502</v>
      </c>
      <c r="B3" s="847" t="s">
        <v>213</v>
      </c>
      <c r="C3" s="30" t="s">
        <v>436</v>
      </c>
      <c r="D3" s="3588" t="s">
        <v>503</v>
      </c>
      <c r="E3" s="3588" t="s">
        <v>504</v>
      </c>
      <c r="F3" s="3589" t="s">
        <v>505</v>
      </c>
      <c r="G3" s="3589" t="s">
        <v>506</v>
      </c>
      <c r="H3" s="3588" t="s">
        <v>507</v>
      </c>
      <c r="I3" s="3589" t="s">
        <v>224</v>
      </c>
      <c r="J3" s="3589" t="s">
        <v>508</v>
      </c>
      <c r="K3" s="3590"/>
      <c r="L3" s="3588" t="s">
        <v>509</v>
      </c>
      <c r="M3" s="3591" t="s">
        <v>1278</v>
      </c>
      <c r="N3" s="3592" t="s">
        <v>510</v>
      </c>
      <c r="O3" s="3592" t="s">
        <v>511</v>
      </c>
      <c r="P3" s="3592" t="s">
        <v>512</v>
      </c>
    </row>
    <row r="4" spans="1:16" x14ac:dyDescent="0.2">
      <c r="A4" s="302"/>
      <c r="B4" s="302"/>
      <c r="C4" s="3593"/>
      <c r="D4" s="3594"/>
      <c r="E4" s="3594"/>
      <c r="F4" s="3594"/>
      <c r="G4" s="3594"/>
      <c r="H4" s="3594"/>
      <c r="I4" s="3594"/>
      <c r="J4" s="3594"/>
      <c r="K4" s="3590"/>
      <c r="M4" s="3595"/>
    </row>
    <row r="5" spans="1:16" x14ac:dyDescent="0.2">
      <c r="A5" s="302" t="b">
        <f>EXACT(B5,C5)</f>
        <v>1</v>
      </c>
      <c r="B5" s="302" t="s">
        <v>513</v>
      </c>
      <c r="C5" s="3596" t="s">
        <v>513</v>
      </c>
      <c r="D5" s="3594"/>
      <c r="E5" s="3594"/>
      <c r="F5" s="3594"/>
      <c r="G5" s="3594"/>
      <c r="H5" s="3594"/>
      <c r="I5" s="3594"/>
      <c r="J5" s="3594"/>
      <c r="K5" s="3590"/>
      <c r="M5" s="3595"/>
    </row>
    <row r="6" spans="1:16" x14ac:dyDescent="0.2">
      <c r="A6" s="302" t="b">
        <f t="shared" ref="A6:A60" si="0">EXACT(B6,C6)</f>
        <v>1</v>
      </c>
      <c r="B6" s="302"/>
      <c r="C6" s="3593"/>
      <c r="D6" s="3594"/>
      <c r="E6" s="3594"/>
      <c r="F6" s="3594"/>
      <c r="G6" s="3594"/>
      <c r="H6" s="3594"/>
      <c r="I6" s="3594"/>
      <c r="J6" s="3594"/>
      <c r="K6" s="3590"/>
      <c r="M6" s="3595"/>
    </row>
    <row r="7" spans="1:16" x14ac:dyDescent="0.2">
      <c r="A7" s="302" t="b">
        <f t="shared" si="0"/>
        <v>1</v>
      </c>
      <c r="B7" s="302" t="s">
        <v>566</v>
      </c>
      <c r="C7" s="3593" t="s">
        <v>566</v>
      </c>
      <c r="D7" s="3594"/>
      <c r="E7" s="3594"/>
      <c r="F7" s="3594"/>
      <c r="G7" s="3594"/>
      <c r="H7" s="3594">
        <f>+F7+G7</f>
        <v>0</v>
      </c>
      <c r="I7" s="3594"/>
      <c r="J7" s="3594"/>
      <c r="K7" s="3590"/>
      <c r="L7" s="159">
        <f>+H7+I7+J7</f>
        <v>0</v>
      </c>
      <c r="M7" s="3597">
        <f>+L7-xx_compnt_audit_by_com_PSYCH_CY!D6</f>
        <v>-3634003.09</v>
      </c>
    </row>
    <row r="8" spans="1:16" x14ac:dyDescent="0.2">
      <c r="A8" s="302" t="b">
        <f t="shared" si="0"/>
        <v>1</v>
      </c>
      <c r="B8" s="302" t="s">
        <v>599</v>
      </c>
      <c r="C8" s="3593" t="s">
        <v>599</v>
      </c>
      <c r="D8" s="3594"/>
      <c r="E8" s="3594"/>
      <c r="F8" s="3594"/>
      <c r="G8" s="3594"/>
      <c r="H8" s="3594">
        <f>+F8+G8</f>
        <v>0</v>
      </c>
      <c r="I8" s="3594"/>
      <c r="J8" s="3594"/>
      <c r="K8" s="3590"/>
      <c r="L8" s="159">
        <f>+H8+I8+J8</f>
        <v>0</v>
      </c>
      <c r="M8" s="3597">
        <f>+L8-xx_compnt_audit_by_com_PSYCH_CY!D11</f>
        <v>-1991690.5499999998</v>
      </c>
    </row>
    <row r="9" spans="1:16" x14ac:dyDescent="0.2">
      <c r="A9" s="302" t="b">
        <f t="shared" si="0"/>
        <v>1</v>
      </c>
      <c r="B9" s="302" t="s">
        <v>600</v>
      </c>
      <c r="C9" s="3593" t="s">
        <v>600</v>
      </c>
      <c r="D9" s="3594"/>
      <c r="E9" s="3594"/>
      <c r="F9" s="3594"/>
      <c r="G9" s="3594"/>
      <c r="H9" s="3594">
        <f>+F9+G9</f>
        <v>0</v>
      </c>
      <c r="I9" s="3594"/>
      <c r="J9" s="3594"/>
      <c r="K9" s="3590"/>
      <c r="L9" s="159">
        <f>+H9+I9+J9</f>
        <v>0</v>
      </c>
      <c r="M9" s="3597">
        <f>+L9-xx_compnt_audit_by_com_PSYCH_CY!D16</f>
        <v>-3680143.63</v>
      </c>
    </row>
    <row r="10" spans="1:16" x14ac:dyDescent="0.2">
      <c r="A10" s="302" t="b">
        <f t="shared" si="0"/>
        <v>1</v>
      </c>
      <c r="B10" s="302" t="s">
        <v>514</v>
      </c>
      <c r="C10" s="3593" t="s">
        <v>514</v>
      </c>
      <c r="D10" s="3594"/>
      <c r="E10" s="3594"/>
      <c r="F10" s="3594"/>
      <c r="G10" s="3594"/>
      <c r="H10" s="3594">
        <f>+F10+G10</f>
        <v>0</v>
      </c>
      <c r="I10" s="3594"/>
      <c r="J10" s="3594"/>
      <c r="K10" s="3590"/>
      <c r="L10" s="159">
        <f>+H10+I10+J10</f>
        <v>0</v>
      </c>
      <c r="M10" s="3597">
        <f>+L10-xx_compnt_audit_by_com_PSYCH_CY!D21</f>
        <v>-3689371.37</v>
      </c>
    </row>
    <row r="11" spans="1:16" x14ac:dyDescent="0.2">
      <c r="A11" s="302" t="b">
        <f t="shared" si="0"/>
        <v>1</v>
      </c>
      <c r="B11" s="302" t="s">
        <v>515</v>
      </c>
      <c r="C11" s="3593" t="s">
        <v>515</v>
      </c>
      <c r="D11" s="3594"/>
      <c r="E11" s="3594"/>
      <c r="F11" s="3594">
        <f>SUM(F7:F10)</f>
        <v>0</v>
      </c>
      <c r="G11" s="3594">
        <f>SUM(G7:G10)</f>
        <v>0</v>
      </c>
      <c r="H11" s="3594">
        <f>+F11+G11</f>
        <v>0</v>
      </c>
      <c r="I11" s="3594">
        <f>SUM(I7:I10)</f>
        <v>0</v>
      </c>
      <c r="J11" s="3594">
        <f>SUM(J7:J10)</f>
        <v>0</v>
      </c>
      <c r="K11" s="3590"/>
      <c r="L11" s="159">
        <f>SUM(L7:L10)</f>
        <v>0</v>
      </c>
      <c r="M11" s="3597"/>
      <c r="N11" s="3598"/>
      <c r="O11" s="3598"/>
      <c r="P11" s="3598"/>
    </row>
    <row r="12" spans="1:16" x14ac:dyDescent="0.2">
      <c r="A12" s="302" t="b">
        <f t="shared" si="0"/>
        <v>1</v>
      </c>
      <c r="B12" s="302"/>
      <c r="C12" s="3593"/>
      <c r="D12" s="3594"/>
      <c r="E12" s="3594"/>
      <c r="F12" s="3594"/>
      <c r="G12" s="3594"/>
      <c r="H12" s="3594"/>
      <c r="I12" s="3594"/>
      <c r="J12" s="3594"/>
      <c r="K12" s="3590"/>
      <c r="M12" s="3597"/>
      <c r="N12" s="3599"/>
      <c r="O12" s="3599"/>
      <c r="P12" s="3599"/>
    </row>
    <row r="13" spans="1:16" x14ac:dyDescent="0.2">
      <c r="A13" s="302" t="b">
        <f t="shared" si="0"/>
        <v>1</v>
      </c>
      <c r="B13" s="302" t="s">
        <v>516</v>
      </c>
      <c r="C13" s="3596" t="s">
        <v>516</v>
      </c>
      <c r="D13" s="3594"/>
      <c r="E13" s="3594"/>
      <c r="F13" s="3594"/>
      <c r="G13" s="3594"/>
      <c r="H13" s="3594"/>
      <c r="I13" s="3594"/>
      <c r="J13" s="3594"/>
      <c r="K13" s="3590"/>
      <c r="M13" s="3597"/>
      <c r="N13" s="3599"/>
      <c r="O13" s="3599"/>
      <c r="P13" s="3599"/>
    </row>
    <row r="14" spans="1:16" x14ac:dyDescent="0.2">
      <c r="A14" s="302" t="b">
        <f t="shared" si="0"/>
        <v>1</v>
      </c>
      <c r="B14" s="302"/>
      <c r="C14" s="3593"/>
      <c r="D14" s="3594"/>
      <c r="E14" s="3594"/>
      <c r="F14" s="3594"/>
      <c r="G14" s="3594"/>
      <c r="H14" s="3594"/>
      <c r="I14" s="3594"/>
      <c r="J14" s="3594"/>
      <c r="K14" s="3590"/>
      <c r="M14" s="3597"/>
      <c r="N14" s="3599"/>
      <c r="O14" s="3599"/>
      <c r="P14" s="3599"/>
    </row>
    <row r="15" spans="1:16" x14ac:dyDescent="0.2">
      <c r="A15" s="302" t="b">
        <f t="shared" si="0"/>
        <v>1</v>
      </c>
      <c r="B15" s="302" t="s">
        <v>1</v>
      </c>
      <c r="C15" s="3593" t="s">
        <v>1</v>
      </c>
      <c r="D15" s="3594"/>
      <c r="E15" s="3594"/>
      <c r="F15" s="3594"/>
      <c r="G15" s="3594"/>
      <c r="H15" s="3594">
        <f t="shared" ref="H15:H31" si="1">+F15+G15</f>
        <v>0</v>
      </c>
      <c r="I15" s="3594"/>
      <c r="J15" s="3594"/>
      <c r="K15" s="3590"/>
      <c r="L15" s="159">
        <f t="shared" ref="L15:L30" si="2">+H15+I15+J15</f>
        <v>0</v>
      </c>
      <c r="M15" s="3597">
        <f>+L15-xx_compnt_audit_by_com_PSYCH_CY!D26</f>
        <v>-2145019.36</v>
      </c>
      <c r="N15" s="3599"/>
      <c r="O15" s="3599"/>
      <c r="P15" s="3599"/>
    </row>
    <row r="16" spans="1:16" x14ac:dyDescent="0.2">
      <c r="A16" s="302" t="b">
        <f t="shared" si="0"/>
        <v>1</v>
      </c>
      <c r="B16" s="302" t="s">
        <v>316</v>
      </c>
      <c r="C16" s="3593" t="s">
        <v>316</v>
      </c>
      <c r="D16" s="3594"/>
      <c r="E16" s="3594"/>
      <c r="F16" s="3594"/>
      <c r="G16" s="3594"/>
      <c r="H16" s="3594">
        <f t="shared" si="1"/>
        <v>0</v>
      </c>
      <c r="I16" s="3594"/>
      <c r="J16" s="3594"/>
      <c r="K16" s="3590"/>
      <c r="L16" s="159">
        <f t="shared" si="2"/>
        <v>0</v>
      </c>
      <c r="M16" s="3597">
        <f>+L16-xx_compnt_audit_by_com_PSYCH_CY!D31</f>
        <v>-2012345.8199999998</v>
      </c>
      <c r="N16" s="3599"/>
      <c r="O16" s="3599"/>
      <c r="P16" s="3599"/>
    </row>
    <row r="17" spans="1:16" x14ac:dyDescent="0.2">
      <c r="A17" s="302" t="b">
        <f t="shared" si="0"/>
        <v>1</v>
      </c>
      <c r="B17" s="302" t="s">
        <v>517</v>
      </c>
      <c r="C17" s="3593" t="s">
        <v>517</v>
      </c>
      <c r="D17" s="3594"/>
      <c r="E17" s="3594"/>
      <c r="F17" s="3594"/>
      <c r="G17" s="3594"/>
      <c r="H17" s="3594">
        <f t="shared" si="1"/>
        <v>0</v>
      </c>
      <c r="I17" s="3594"/>
      <c r="J17" s="3594"/>
      <c r="K17" s="3590"/>
      <c r="L17" s="159">
        <f t="shared" si="2"/>
        <v>0</v>
      </c>
      <c r="M17" s="3597">
        <f>+L17-xx_compnt_audit_by_com_PSYCH_CY!D36</f>
        <v>-648795.5199999999</v>
      </c>
      <c r="N17" s="3599"/>
      <c r="O17" s="3599"/>
      <c r="P17" s="3599"/>
    </row>
    <row r="18" spans="1:16" x14ac:dyDescent="0.2">
      <c r="A18" s="302" t="b">
        <f t="shared" si="0"/>
        <v>1</v>
      </c>
      <c r="B18" s="302" t="s">
        <v>2</v>
      </c>
      <c r="C18" s="3593" t="s">
        <v>2</v>
      </c>
      <c r="D18" s="3594"/>
      <c r="E18" s="3594"/>
      <c r="F18" s="3594"/>
      <c r="G18" s="3594"/>
      <c r="H18" s="3594">
        <f t="shared" si="1"/>
        <v>0</v>
      </c>
      <c r="I18" s="3594"/>
      <c r="J18" s="3594"/>
      <c r="K18" s="3590"/>
      <c r="L18" s="159">
        <f t="shared" si="2"/>
        <v>0</v>
      </c>
      <c r="M18" s="3597">
        <f>+L18-xx_compnt_audit_by_com_PSYCH_CY!D41</f>
        <v>-137693.63999999998</v>
      </c>
      <c r="N18" s="3599"/>
      <c r="O18" s="3599"/>
      <c r="P18" s="3599"/>
    </row>
    <row r="19" spans="1:16" x14ac:dyDescent="0.2">
      <c r="A19" s="302" t="b">
        <f t="shared" si="0"/>
        <v>1</v>
      </c>
      <c r="B19" s="302" t="s">
        <v>3</v>
      </c>
      <c r="C19" s="3593" t="s">
        <v>3</v>
      </c>
      <c r="D19" s="3594"/>
      <c r="E19" s="3594"/>
      <c r="F19" s="3594"/>
      <c r="G19" s="3594"/>
      <c r="H19" s="3594">
        <f t="shared" si="1"/>
        <v>0</v>
      </c>
      <c r="I19" s="3594"/>
      <c r="J19" s="3594"/>
      <c r="K19" s="3590"/>
      <c r="L19" s="159">
        <f t="shared" si="2"/>
        <v>0</v>
      </c>
      <c r="M19" s="3597">
        <f>+L19-xx_compnt_audit_by_com_PSYCH_CY!D46</f>
        <v>-444790.7</v>
      </c>
      <c r="N19" s="3599"/>
      <c r="O19" s="3599"/>
      <c r="P19" s="3599"/>
    </row>
    <row r="20" spans="1:16" x14ac:dyDescent="0.2">
      <c r="A20" s="302" t="b">
        <f t="shared" si="0"/>
        <v>1</v>
      </c>
      <c r="B20" s="302" t="s">
        <v>52</v>
      </c>
      <c r="C20" s="3593" t="s">
        <v>52</v>
      </c>
      <c r="D20" s="3594"/>
      <c r="E20" s="3594"/>
      <c r="F20" s="3594"/>
      <c r="G20" s="3594"/>
      <c r="H20" s="3594">
        <f t="shared" si="1"/>
        <v>0</v>
      </c>
      <c r="I20" s="3594"/>
      <c r="J20" s="3594"/>
      <c r="K20" s="3590"/>
      <c r="L20" s="159">
        <f t="shared" si="2"/>
        <v>0</v>
      </c>
      <c r="M20" s="3597">
        <f>+L20-xx_compnt_audit_by_com_PSYCH_CY!D51</f>
        <v>-976075.1</v>
      </c>
      <c r="N20" s="3599"/>
      <c r="O20" s="3599"/>
      <c r="P20" s="3599"/>
    </row>
    <row r="21" spans="1:16" x14ac:dyDescent="0.2">
      <c r="A21" s="302" t="b">
        <f t="shared" si="0"/>
        <v>1</v>
      </c>
      <c r="B21" s="302" t="s">
        <v>53</v>
      </c>
      <c r="C21" s="3593" t="s">
        <v>53</v>
      </c>
      <c r="D21" s="3594"/>
      <c r="E21" s="3594"/>
      <c r="F21" s="3594"/>
      <c r="G21" s="3594"/>
      <c r="H21" s="3594">
        <f t="shared" si="1"/>
        <v>0</v>
      </c>
      <c r="I21" s="3594"/>
      <c r="J21" s="3594"/>
      <c r="K21" s="3590"/>
      <c r="L21" s="159">
        <f t="shared" si="2"/>
        <v>0</v>
      </c>
      <c r="M21" s="3597">
        <f>+L21-xx_compnt_audit_by_com_PSYCH_CY!D56</f>
        <v>-1184639.6000000001</v>
      </c>
      <c r="N21" s="3599"/>
      <c r="O21" s="3599"/>
      <c r="P21" s="3599"/>
    </row>
    <row r="22" spans="1:16" x14ac:dyDescent="0.2">
      <c r="A22" s="302" t="b">
        <f t="shared" si="0"/>
        <v>1</v>
      </c>
      <c r="B22" s="302" t="s">
        <v>54</v>
      </c>
      <c r="C22" s="3593" t="s">
        <v>54</v>
      </c>
      <c r="D22" s="3594"/>
      <c r="E22" s="3594"/>
      <c r="F22" s="3594"/>
      <c r="G22" s="3594"/>
      <c r="H22" s="3594">
        <f t="shared" si="1"/>
        <v>0</v>
      </c>
      <c r="I22" s="3594"/>
      <c r="J22" s="3594"/>
      <c r="K22" s="3590"/>
      <c r="L22" s="159">
        <f t="shared" si="2"/>
        <v>0</v>
      </c>
      <c r="M22" s="3597">
        <f>+L22-xx_compnt_audit_by_com_PSYCH_CY!D61</f>
        <v>-420248.29</v>
      </c>
      <c r="N22" s="3599"/>
      <c r="O22" s="3599"/>
      <c r="P22" s="3599"/>
    </row>
    <row r="23" spans="1:16" x14ac:dyDescent="0.2">
      <c r="A23" s="302" t="b">
        <f t="shared" si="0"/>
        <v>1</v>
      </c>
      <c r="B23" s="302" t="s">
        <v>518</v>
      </c>
      <c r="C23" s="3600" t="s">
        <v>518</v>
      </c>
      <c r="D23" s="3594"/>
      <c r="E23" s="3594"/>
      <c r="F23" s="3594"/>
      <c r="G23" s="3594"/>
      <c r="H23" s="3594">
        <f t="shared" si="1"/>
        <v>0</v>
      </c>
      <c r="I23" s="3594"/>
      <c r="J23" s="3594"/>
      <c r="K23" s="3590"/>
      <c r="L23" s="159">
        <f t="shared" si="2"/>
        <v>0</v>
      </c>
      <c r="M23" s="3597">
        <f>+L23-xx_compnt_audit_by_com_PSYCH_CY!D64</f>
        <v>0</v>
      </c>
      <c r="N23" s="3601"/>
      <c r="O23" s="3601"/>
      <c r="P23" s="3601"/>
    </row>
    <row r="24" spans="1:16" x14ac:dyDescent="0.2">
      <c r="A24" s="302" t="b">
        <f t="shared" si="0"/>
        <v>1</v>
      </c>
      <c r="B24" s="302" t="s">
        <v>222</v>
      </c>
      <c r="C24" s="3593" t="s">
        <v>222</v>
      </c>
      <c r="D24" s="3594"/>
      <c r="E24" s="3594"/>
      <c r="F24" s="3594"/>
      <c r="G24" s="3594"/>
      <c r="H24" s="3594">
        <f t="shared" si="1"/>
        <v>0</v>
      </c>
      <c r="I24" s="3594"/>
      <c r="J24" s="3594"/>
      <c r="K24" s="3590"/>
      <c r="L24" s="159">
        <f t="shared" si="2"/>
        <v>0</v>
      </c>
      <c r="M24" s="3597">
        <f>+L24-xx_compnt_audit_by_com_PSYCH_CY!D69</f>
        <v>-1160319.69</v>
      </c>
      <c r="N24" s="3599"/>
      <c r="O24" s="3599"/>
      <c r="P24" s="3599"/>
    </row>
    <row r="25" spans="1:16" x14ac:dyDescent="0.2">
      <c r="A25" s="302" t="b">
        <f t="shared" si="0"/>
        <v>1</v>
      </c>
      <c r="B25" s="302" t="s">
        <v>55</v>
      </c>
      <c r="C25" s="3593" t="s">
        <v>55</v>
      </c>
      <c r="D25" s="3594"/>
      <c r="E25" s="3594"/>
      <c r="F25" s="3594"/>
      <c r="G25" s="3594"/>
      <c r="H25" s="3594">
        <f t="shared" si="1"/>
        <v>0</v>
      </c>
      <c r="I25" s="3594"/>
      <c r="J25" s="3594"/>
      <c r="K25" s="3590"/>
      <c r="L25" s="159">
        <f t="shared" si="2"/>
        <v>0</v>
      </c>
      <c r="M25" s="3597">
        <f>+L25-xx_compnt_audit_by_com_PSYCH_CY!D74</f>
        <v>-1860999.6500000001</v>
      </c>
      <c r="N25" s="3599"/>
      <c r="O25" s="3599"/>
      <c r="P25" s="3599"/>
    </row>
    <row r="26" spans="1:16" x14ac:dyDescent="0.2">
      <c r="A26" s="302" t="b">
        <f t="shared" si="0"/>
        <v>1</v>
      </c>
      <c r="B26" s="302" t="s">
        <v>56</v>
      </c>
      <c r="C26" s="3593" t="s">
        <v>56</v>
      </c>
      <c r="D26" s="3594"/>
      <c r="E26" s="3594"/>
      <c r="F26" s="3594"/>
      <c r="G26" s="3594"/>
      <c r="H26" s="3594">
        <f t="shared" si="1"/>
        <v>0</v>
      </c>
      <c r="I26" s="3594"/>
      <c r="J26" s="3594"/>
      <c r="K26" s="3590"/>
      <c r="L26" s="159">
        <f t="shared" si="2"/>
        <v>0</v>
      </c>
      <c r="M26" s="3597">
        <f>+L26-xx_compnt_audit_by_com_PSYCH_CY!D79</f>
        <v>-2034964.0100000002</v>
      </c>
      <c r="N26" s="3599"/>
      <c r="O26" s="3599"/>
      <c r="P26" s="3599"/>
    </row>
    <row r="27" spans="1:16" x14ac:dyDescent="0.2">
      <c r="A27" s="302" t="b">
        <f t="shared" si="0"/>
        <v>1</v>
      </c>
      <c r="B27" s="302" t="s">
        <v>57</v>
      </c>
      <c r="C27" s="3600" t="s">
        <v>57</v>
      </c>
      <c r="D27" s="3594"/>
      <c r="E27" s="3594"/>
      <c r="F27" s="3594"/>
      <c r="G27" s="3594"/>
      <c r="H27" s="3594">
        <f t="shared" si="1"/>
        <v>0</v>
      </c>
      <c r="I27" s="3594"/>
      <c r="J27" s="3594"/>
      <c r="K27" s="3590"/>
      <c r="L27" s="159">
        <f t="shared" si="2"/>
        <v>0</v>
      </c>
      <c r="M27" s="3597">
        <f>+L27-xx_compnt_audit_by_com_PSYCH_CY!D82</f>
        <v>0</v>
      </c>
      <c r="N27" s="3599"/>
      <c r="O27" s="3599"/>
      <c r="P27" s="3599"/>
    </row>
    <row r="28" spans="1:16" x14ac:dyDescent="0.2">
      <c r="A28" s="302" t="b">
        <f t="shared" si="0"/>
        <v>1</v>
      </c>
      <c r="B28" s="302" t="s">
        <v>295</v>
      </c>
      <c r="C28" s="3593" t="s">
        <v>295</v>
      </c>
      <c r="D28" s="3594"/>
      <c r="E28" s="3594"/>
      <c r="F28" s="3594"/>
      <c r="G28" s="3594"/>
      <c r="H28" s="3594">
        <f t="shared" si="1"/>
        <v>0</v>
      </c>
      <c r="I28" s="3594"/>
      <c r="J28" s="3594"/>
      <c r="K28" s="3590"/>
      <c r="L28" s="159">
        <f t="shared" si="2"/>
        <v>0</v>
      </c>
      <c r="M28" s="3597">
        <f>+L28-xx_compnt_audit_by_com_PSYCH_CY!D87</f>
        <v>-235856.22</v>
      </c>
      <c r="N28" s="3599"/>
      <c r="O28" s="3599"/>
      <c r="P28" s="3599"/>
    </row>
    <row r="29" spans="1:16" x14ac:dyDescent="0.2">
      <c r="A29" s="1758" t="s">
        <v>1800</v>
      </c>
      <c r="B29" s="1758">
        <v>7450</v>
      </c>
      <c r="C29" s="3602">
        <v>7450</v>
      </c>
      <c r="D29" s="3603"/>
      <c r="E29" s="3603"/>
      <c r="F29" s="3603"/>
      <c r="G29" s="3603"/>
      <c r="H29" s="3603">
        <f t="shared" si="1"/>
        <v>0</v>
      </c>
      <c r="I29" s="3603"/>
      <c r="J29" s="3603"/>
      <c r="K29" s="3604"/>
      <c r="L29" s="3605">
        <f t="shared" si="2"/>
        <v>0</v>
      </c>
      <c r="M29" s="3606">
        <f>+L29-xx_compnt_audit_by_com_PSYCH_CY!D92</f>
        <v>-375053.17999999993</v>
      </c>
      <c r="N29" s="3599"/>
      <c r="O29" s="3599"/>
      <c r="P29" s="3599"/>
    </row>
    <row r="30" spans="1:16" x14ac:dyDescent="0.2">
      <c r="A30" s="302" t="b">
        <f t="shared" si="0"/>
        <v>1</v>
      </c>
      <c r="B30" s="302" t="s">
        <v>519</v>
      </c>
      <c r="C30" s="3593" t="s">
        <v>519</v>
      </c>
      <c r="D30" s="3594"/>
      <c r="E30" s="3594"/>
      <c r="F30" s="3594"/>
      <c r="G30" s="3594"/>
      <c r="H30" s="3594">
        <f t="shared" si="1"/>
        <v>0</v>
      </c>
      <c r="I30" s="3594"/>
      <c r="J30" s="3594"/>
      <c r="K30" s="3590"/>
      <c r="L30" s="159">
        <f t="shared" si="2"/>
        <v>0</v>
      </c>
      <c r="M30" s="3597">
        <f>+L30-xx_compnt_audit_by_com_PSYCH_CY!D97</f>
        <v>-802960</v>
      </c>
      <c r="N30" s="3599"/>
      <c r="O30" s="3599"/>
      <c r="P30" s="3599"/>
    </row>
    <row r="31" spans="1:16" x14ac:dyDescent="0.2">
      <c r="A31" s="302" t="b">
        <f t="shared" si="0"/>
        <v>1</v>
      </c>
      <c r="B31" s="302" t="s">
        <v>520</v>
      </c>
      <c r="C31" s="3593" t="s">
        <v>520</v>
      </c>
      <c r="D31" s="3594"/>
      <c r="E31" s="3594"/>
      <c r="F31" s="3594">
        <f>SUM(F15:F30)</f>
        <v>0</v>
      </c>
      <c r="G31" s="3594">
        <f>SUM(G15:G30)</f>
        <v>0</v>
      </c>
      <c r="H31" s="3594">
        <f t="shared" si="1"/>
        <v>0</v>
      </c>
      <c r="I31" s="3594">
        <f>SUM(I15:I30)</f>
        <v>0</v>
      </c>
      <c r="J31" s="3594">
        <f>SUM(J15:J30)</f>
        <v>0</v>
      </c>
      <c r="K31" s="3590"/>
      <c r="L31" s="159">
        <f>SUM(L15:L30)</f>
        <v>0</v>
      </c>
      <c r="M31" s="3597"/>
      <c r="N31" s="3598"/>
      <c r="O31" s="3598"/>
      <c r="P31" s="3598"/>
    </row>
    <row r="32" spans="1:16" x14ac:dyDescent="0.2">
      <c r="A32" s="302" t="b">
        <f t="shared" si="0"/>
        <v>1</v>
      </c>
      <c r="B32" s="302"/>
      <c r="C32" s="3593"/>
      <c r="D32" s="3594"/>
      <c r="E32" s="3594"/>
      <c r="F32" s="3594"/>
      <c r="G32" s="3594"/>
      <c r="H32" s="3594"/>
      <c r="I32" s="3594"/>
      <c r="J32" s="3594"/>
      <c r="K32" s="3590"/>
      <c r="M32" s="3597"/>
      <c r="N32" s="3599"/>
      <c r="O32" s="3599"/>
      <c r="P32" s="3599"/>
    </row>
    <row r="33" spans="1:18" x14ac:dyDescent="0.2">
      <c r="A33" s="302" t="b">
        <f t="shared" si="0"/>
        <v>1</v>
      </c>
      <c r="B33" s="302" t="s">
        <v>567</v>
      </c>
      <c r="C33" s="3593" t="s">
        <v>567</v>
      </c>
      <c r="D33" s="3594"/>
      <c r="E33" s="3594"/>
      <c r="F33" s="3594"/>
      <c r="G33" s="3594"/>
      <c r="H33" s="3594"/>
      <c r="I33" s="3594"/>
      <c r="J33" s="3594"/>
      <c r="K33" s="3590"/>
      <c r="M33" s="3597"/>
      <c r="N33" s="3599"/>
      <c r="O33" s="3599"/>
      <c r="P33" s="3599"/>
    </row>
    <row r="34" spans="1:18" x14ac:dyDescent="0.2">
      <c r="A34" s="302" t="b">
        <f t="shared" si="0"/>
        <v>1</v>
      </c>
      <c r="B34" s="302"/>
      <c r="C34" s="3593"/>
      <c r="D34" s="3594"/>
      <c r="E34" s="3594"/>
      <c r="F34" s="3594"/>
      <c r="G34" s="3594"/>
      <c r="H34" s="3594"/>
      <c r="I34" s="3594"/>
      <c r="J34" s="3594"/>
      <c r="K34" s="3590"/>
      <c r="M34" s="3597"/>
      <c r="N34" s="3599"/>
      <c r="O34" s="3599"/>
      <c r="P34" s="3599"/>
    </row>
    <row r="35" spans="1:18" x14ac:dyDescent="0.2">
      <c r="A35" s="302" t="b">
        <f t="shared" si="0"/>
        <v>1</v>
      </c>
      <c r="B35" s="302" t="s">
        <v>521</v>
      </c>
      <c r="C35" s="3593" t="s">
        <v>521</v>
      </c>
      <c r="D35" s="3594"/>
      <c r="E35" s="3594"/>
      <c r="F35" s="3594"/>
      <c r="G35" s="3594"/>
      <c r="H35" s="3594">
        <f>+F35+G35</f>
        <v>0</v>
      </c>
      <c r="I35" s="3594"/>
      <c r="J35" s="3594"/>
      <c r="K35" s="3590"/>
      <c r="L35" s="159">
        <f>+H35+I35+J35</f>
        <v>0</v>
      </c>
      <c r="M35" s="3597">
        <f>+L35-xx_compnt_audit_by_com_PSYCH_CY!D102</f>
        <v>-4495311.5</v>
      </c>
      <c r="N35" s="3599"/>
      <c r="O35" s="3599"/>
      <c r="P35" s="3599"/>
    </row>
    <row r="36" spans="1:18" x14ac:dyDescent="0.2">
      <c r="A36" s="302" t="b">
        <f t="shared" si="0"/>
        <v>1</v>
      </c>
      <c r="B36" s="302" t="s">
        <v>198</v>
      </c>
      <c r="C36" s="3593" t="s">
        <v>198</v>
      </c>
      <c r="D36" s="3594"/>
      <c r="E36" s="3594"/>
      <c r="F36" s="3594"/>
      <c r="G36" s="3594"/>
      <c r="H36" s="3594">
        <f>+F36+G36</f>
        <v>0</v>
      </c>
      <c r="I36" s="3594"/>
      <c r="J36" s="3594"/>
      <c r="K36" s="3590"/>
      <c r="L36" s="159">
        <f>+H36+I36+J36</f>
        <v>0</v>
      </c>
      <c r="M36" s="3597">
        <f>+L36-xx_compnt_audit_by_com_PSYCH_CY!D107</f>
        <v>-698357.84999999986</v>
      </c>
      <c r="N36" s="3599"/>
      <c r="O36" s="3599"/>
      <c r="P36" s="3599"/>
    </row>
    <row r="37" spans="1:18" x14ac:dyDescent="0.2">
      <c r="A37" s="302" t="b">
        <f t="shared" si="0"/>
        <v>1</v>
      </c>
      <c r="B37" s="302" t="s">
        <v>522</v>
      </c>
      <c r="C37" s="3593" t="s">
        <v>522</v>
      </c>
      <c r="D37" s="3594"/>
      <c r="E37" s="3594"/>
      <c r="F37" s="3594">
        <f>SUM(F35:F36)</f>
        <v>0</v>
      </c>
      <c r="G37" s="3594">
        <f>SUM(G35:G36)</f>
        <v>0</v>
      </c>
      <c r="H37" s="3594">
        <f>+F37+G37</f>
        <v>0</v>
      </c>
      <c r="I37" s="3594">
        <f>SUM(I35:I36)</f>
        <v>0</v>
      </c>
      <c r="J37" s="3594">
        <f>SUM(J35:J36)</f>
        <v>0</v>
      </c>
      <c r="K37" s="3590"/>
      <c r="L37" s="159">
        <f>SUM(L35:L36)</f>
        <v>0</v>
      </c>
      <c r="M37" s="3597"/>
      <c r="N37" s="3598"/>
      <c r="O37" s="3598"/>
      <c r="P37" s="3598"/>
    </row>
    <row r="38" spans="1:18" x14ac:dyDescent="0.2">
      <c r="A38" s="302" t="b">
        <f t="shared" si="0"/>
        <v>1</v>
      </c>
      <c r="B38" s="302"/>
      <c r="C38" s="3593"/>
      <c r="D38" s="3594"/>
      <c r="E38" s="3594"/>
      <c r="F38" s="3594"/>
      <c r="G38" s="3594"/>
      <c r="H38" s="3594"/>
      <c r="I38" s="3594"/>
      <c r="J38" s="3594"/>
      <c r="K38" s="3590"/>
      <c r="L38" s="159"/>
      <c r="M38" s="3597"/>
      <c r="N38" s="3599"/>
      <c r="O38" s="3599"/>
      <c r="P38" s="3599"/>
    </row>
    <row r="39" spans="1:18" x14ac:dyDescent="0.2">
      <c r="A39" s="302" t="b">
        <f t="shared" si="0"/>
        <v>1</v>
      </c>
      <c r="B39" s="302" t="s">
        <v>568</v>
      </c>
      <c r="C39" s="3593" t="s">
        <v>568</v>
      </c>
      <c r="D39" s="3594"/>
      <c r="E39" s="3594"/>
      <c r="F39" s="3594"/>
      <c r="G39" s="3594"/>
      <c r="H39" s="3594"/>
      <c r="I39" s="3594"/>
      <c r="J39" s="3594"/>
      <c r="K39" s="3590"/>
      <c r="L39" s="159"/>
      <c r="M39" s="3597"/>
      <c r="N39" s="3599"/>
      <c r="O39" s="3599"/>
      <c r="P39" s="3599"/>
    </row>
    <row r="40" spans="1:18" x14ac:dyDescent="0.2">
      <c r="A40" s="302" t="b">
        <f t="shared" si="0"/>
        <v>1</v>
      </c>
      <c r="B40" s="302"/>
      <c r="C40" s="3593"/>
      <c r="D40" s="3594"/>
      <c r="E40" s="3594"/>
      <c r="F40" s="3594"/>
      <c r="G40" s="3594"/>
      <c r="H40" s="3594"/>
      <c r="I40" s="3594"/>
      <c r="J40" s="3594"/>
      <c r="K40" s="3590"/>
      <c r="L40" s="159"/>
      <c r="M40" s="3597"/>
      <c r="N40" s="3599"/>
      <c r="O40" s="3599"/>
      <c r="P40" s="3599"/>
    </row>
    <row r="41" spans="1:18" x14ac:dyDescent="0.2">
      <c r="A41" s="302" t="b">
        <f t="shared" si="0"/>
        <v>1</v>
      </c>
      <c r="B41" s="302" t="s">
        <v>523</v>
      </c>
      <c r="C41" s="3593" t="s">
        <v>523</v>
      </c>
      <c r="D41" s="3594"/>
      <c r="E41" s="3594"/>
      <c r="F41" s="3594">
        <f>+xx_compnt_audit_by_compnt_CY!G610</f>
        <v>791661</v>
      </c>
      <c r="G41" s="3594">
        <f>+xx_compnt_audit_by_compnt_CY!G611</f>
        <v>172108.49</v>
      </c>
      <c r="H41" s="3594">
        <f>+F41+G41</f>
        <v>963769.49</v>
      </c>
      <c r="I41" s="3594">
        <f>+xx_compnt_audit_by_compnt_CY!G612</f>
        <v>236173.62</v>
      </c>
      <c r="J41" s="3594">
        <f>+xx_compnt_audit_by_compnt_CY!G613</f>
        <v>231021.42</v>
      </c>
      <c r="K41" s="3590"/>
      <c r="L41" s="159">
        <f>+H41+I41+J41</f>
        <v>1430964.5299999998</v>
      </c>
      <c r="M41" s="3597">
        <f>+L41-xx_compnt_audit_by_com_PSYCH_CY!D112</f>
        <v>665273.66999999981</v>
      </c>
      <c r="N41" s="3599"/>
      <c r="O41" s="3599"/>
      <c r="P41" s="3599"/>
      <c r="R41" s="3766">
        <f>+L41-xx_compnt_audit_by_compnt_CY!G614</f>
        <v>0</v>
      </c>
    </row>
    <row r="42" spans="1:18" x14ac:dyDescent="0.2">
      <c r="A42" s="302" t="b">
        <f t="shared" si="0"/>
        <v>1</v>
      </c>
      <c r="B42" s="302" t="s">
        <v>524</v>
      </c>
      <c r="C42" s="3593" t="s">
        <v>524</v>
      </c>
      <c r="D42" s="3594"/>
      <c r="E42" s="3594"/>
      <c r="F42" s="3594">
        <f>+xx_compnt_audit_by_compnt_CY!G616</f>
        <v>7970.75</v>
      </c>
      <c r="G42" s="3594">
        <f>+xx_compnt_audit_by_compnt_CY!G617</f>
        <v>1352.61</v>
      </c>
      <c r="H42" s="3607">
        <f>+F42+G42</f>
        <v>9323.36</v>
      </c>
      <c r="I42" s="3607">
        <f>+xx_compnt_audit_by_compnt_CY!G618</f>
        <v>2224.91</v>
      </c>
      <c r="J42" s="3607">
        <f>+xx_compnt_audit_by_compnt_CY!G619</f>
        <v>3971.06</v>
      </c>
      <c r="K42" s="3590"/>
      <c r="L42" s="159">
        <f t="shared" ref="L42:L48" si="3">+H42+I42+J42</f>
        <v>15519.33</v>
      </c>
      <c r="M42" s="3597">
        <f>+L42-xx_compnt_audit_by_com_PSYCH_CY!D117</f>
        <v>-33582.350000000006</v>
      </c>
      <c r="N42" s="3599"/>
      <c r="O42" s="3599"/>
      <c r="P42" s="3599"/>
      <c r="R42" s="3766">
        <f>+L42-xx_compnt_audit_by_compnt_CY!G620</f>
        <v>0</v>
      </c>
    </row>
    <row r="43" spans="1:18" x14ac:dyDescent="0.2">
      <c r="A43" s="302" t="b">
        <f t="shared" si="0"/>
        <v>1</v>
      </c>
      <c r="B43" s="302" t="s">
        <v>525</v>
      </c>
      <c r="C43" s="3608" t="s">
        <v>525</v>
      </c>
      <c r="D43" s="3594"/>
      <c r="E43" s="3594"/>
      <c r="F43" s="3594">
        <f>+xx_compnt_audit_by_compnt_CY!G622</f>
        <v>100</v>
      </c>
      <c r="G43" s="3594">
        <f>+xx_compnt_audit_by_compnt_CY!G623</f>
        <v>164567.41</v>
      </c>
      <c r="H43" s="3609">
        <f t="shared" ref="H43:H51" si="4">+F43+G43</f>
        <v>164667.41</v>
      </c>
      <c r="I43" s="3610">
        <f>+xx_compnt_audit_by_compnt_CY!G624</f>
        <v>0.01</v>
      </c>
      <c r="J43" s="3611">
        <f>+xx_compnt_audit_by_compnt_CY!G625</f>
        <v>16394</v>
      </c>
      <c r="K43" s="3590"/>
      <c r="L43" s="159">
        <f t="shared" si="3"/>
        <v>181061.42</v>
      </c>
      <c r="M43" s="3597">
        <f>+L43-xx_compnt_audit_by_com_PSYCH_CY!D122</f>
        <v>105941.16000000002</v>
      </c>
      <c r="N43" s="3599"/>
      <c r="O43" s="3599"/>
      <c r="P43" s="3599"/>
      <c r="R43" s="3766">
        <f>+L43-xx_compnt_audit_by_compnt_CY!G626</f>
        <v>0</v>
      </c>
    </row>
    <row r="44" spans="1:18" x14ac:dyDescent="0.2">
      <c r="A44" s="302" t="b">
        <f t="shared" si="0"/>
        <v>1</v>
      </c>
      <c r="B44" s="302" t="s">
        <v>526</v>
      </c>
      <c r="C44" s="3608" t="s">
        <v>526</v>
      </c>
      <c r="D44" s="3594"/>
      <c r="E44" s="3594"/>
      <c r="F44" s="3594">
        <v>0</v>
      </c>
      <c r="G44" s="3594">
        <f>+xx_compnt_audit_by_compnt_CY!G628</f>
        <v>0</v>
      </c>
      <c r="H44" s="3609">
        <f t="shared" si="4"/>
        <v>0</v>
      </c>
      <c r="I44" s="3610">
        <f>+xx_compnt_audit_by_compnt_CY!G629</f>
        <v>0</v>
      </c>
      <c r="J44" s="3611">
        <f>+xx_compnt_audit_by_compnt_CY!G630</f>
        <v>0</v>
      </c>
      <c r="K44" s="3590"/>
      <c r="L44" s="159">
        <f t="shared" si="3"/>
        <v>0</v>
      </c>
      <c r="M44" s="3597">
        <f>+L44-xx_compnt_audit_by_com_PSYCH_CY!D126</f>
        <v>0</v>
      </c>
      <c r="N44" s="3599"/>
      <c r="O44" s="3599"/>
      <c r="P44" s="3599"/>
      <c r="R44" s="3766">
        <f>+xx_compnt_audit_by_compnt_CY!G631</f>
        <v>0</v>
      </c>
    </row>
    <row r="45" spans="1:18" x14ac:dyDescent="0.2">
      <c r="A45" s="302" t="b">
        <f t="shared" si="0"/>
        <v>1</v>
      </c>
      <c r="B45" s="302" t="s">
        <v>527</v>
      </c>
      <c r="C45" s="3608" t="s">
        <v>527</v>
      </c>
      <c r="D45" s="3594"/>
      <c r="E45" s="3594"/>
      <c r="F45" s="3594">
        <v>0</v>
      </c>
      <c r="G45" s="3594">
        <v>0</v>
      </c>
      <c r="H45" s="3594">
        <f t="shared" si="4"/>
        <v>0</v>
      </c>
      <c r="I45" s="3594">
        <f>+xx_compnt_audit_by_compnt_CY!G633</f>
        <v>0</v>
      </c>
      <c r="J45" s="3594">
        <f>+xx_compnt_audit_by_compnt_CY!G634</f>
        <v>0</v>
      </c>
      <c r="K45" s="3590"/>
      <c r="L45" s="159">
        <f t="shared" si="3"/>
        <v>0</v>
      </c>
      <c r="M45" s="3597">
        <f>+L45-xx_compnt_audit_by_com_PSYCH_CY!D129</f>
        <v>0</v>
      </c>
      <c r="N45" s="3599"/>
      <c r="O45" s="3599"/>
      <c r="P45" s="3599"/>
      <c r="R45" s="3766">
        <f>+xx_compnt_audit_by_compnt_CY!G635</f>
        <v>0</v>
      </c>
    </row>
    <row r="46" spans="1:18" x14ac:dyDescent="0.2">
      <c r="A46" s="302" t="b">
        <f t="shared" si="0"/>
        <v>1</v>
      </c>
      <c r="B46" s="835" t="s">
        <v>528</v>
      </c>
      <c r="C46" s="3612" t="s">
        <v>528</v>
      </c>
      <c r="D46" s="3613"/>
      <c r="E46" s="3613"/>
      <c r="F46" s="3613">
        <f>+xx_compnt_audit_by_compnt_CY!G637</f>
        <v>0</v>
      </c>
      <c r="G46" s="3613">
        <f>+xx_compnt_audit_by_compnt_CY!G638</f>
        <v>0</v>
      </c>
      <c r="H46" s="3609">
        <f>+F46+G46</f>
        <v>0</v>
      </c>
      <c r="I46" s="3613">
        <f>+xx_compnt_audit_by_compnt_CY!G639</f>
        <v>0</v>
      </c>
      <c r="J46" s="3613">
        <f>+xx_compnt_audit_by_compnt_CY!G640</f>
        <v>0</v>
      </c>
      <c r="K46" s="3590"/>
      <c r="L46" s="159">
        <f>+H46+I46+J46</f>
        <v>0</v>
      </c>
      <c r="M46" s="3597">
        <f>+L46-xx_compnt_audit_by_com_PSYCH_CY!D134</f>
        <v>0</v>
      </c>
      <c r="N46" s="3599"/>
      <c r="O46" s="3599"/>
      <c r="P46" s="3599"/>
      <c r="R46" s="3766">
        <f>+xx_compnt_audit_by_compnt_CY!G641</f>
        <v>0</v>
      </c>
    </row>
    <row r="47" spans="1:18" x14ac:dyDescent="0.2">
      <c r="A47" s="302" t="b">
        <f t="shared" si="0"/>
        <v>1</v>
      </c>
      <c r="B47" s="302" t="s">
        <v>529</v>
      </c>
      <c r="C47" s="3608" t="s">
        <v>529</v>
      </c>
      <c r="D47" s="3594"/>
      <c r="E47" s="3594"/>
      <c r="F47" s="3594">
        <f>+xx_compnt_audit_by_compnt_CY!G643</f>
        <v>71194.62</v>
      </c>
      <c r="G47" s="3613">
        <f>+xx_compnt_audit_by_compnt_CY!G644</f>
        <v>197.75</v>
      </c>
      <c r="H47" s="3609">
        <f t="shared" si="4"/>
        <v>71392.37</v>
      </c>
      <c r="I47" s="3610">
        <f>+xx_compnt_audit_by_compnt_CY!G645</f>
        <v>4974.43</v>
      </c>
      <c r="J47" s="3611">
        <f>+xx_compnt_audit_by_compnt_CY!G646</f>
        <v>10787.08</v>
      </c>
      <c r="K47" s="3590"/>
      <c r="L47" s="159">
        <f t="shared" si="3"/>
        <v>87153.87999999999</v>
      </c>
      <c r="M47" s="3597">
        <f>+L47-xx_compnt_audit_by_com_PSYCH_CY!D139</f>
        <v>43564.339999999989</v>
      </c>
      <c r="N47" s="3599"/>
      <c r="O47" s="3599"/>
      <c r="P47" s="3599"/>
      <c r="R47" s="3766">
        <f>+L47-xx_compnt_audit_by_compnt_CY!G647</f>
        <v>0</v>
      </c>
    </row>
    <row r="48" spans="1:18" x14ac:dyDescent="0.2">
      <c r="A48" s="302" t="b">
        <f t="shared" si="0"/>
        <v>1</v>
      </c>
      <c r="B48" s="302" t="s">
        <v>530</v>
      </c>
      <c r="C48" s="3608" t="s">
        <v>530</v>
      </c>
      <c r="D48" s="3594"/>
      <c r="E48" s="3594"/>
      <c r="F48" s="3594">
        <f>+xx_compnt_audit_by_compnt_CY!G649</f>
        <v>0</v>
      </c>
      <c r="G48" s="3594">
        <f>+xx_compnt_audit_by_compnt_CY!G650</f>
        <v>209.36</v>
      </c>
      <c r="H48" s="3609">
        <f t="shared" si="4"/>
        <v>209.36</v>
      </c>
      <c r="I48" s="3610">
        <f>+xx_compnt_audit_by_compnt_CY!G651</f>
        <v>49.96</v>
      </c>
      <c r="J48" s="3611">
        <f>+xx_compnt_audit_by_compnt_CY!G652</f>
        <v>283.55</v>
      </c>
      <c r="K48" s="3590"/>
      <c r="L48" s="159">
        <f t="shared" si="3"/>
        <v>542.87</v>
      </c>
      <c r="M48" s="3597">
        <f>+L48-xx_compnt_audit_by_com_PSYCH_CY!D144</f>
        <v>253.84999999999997</v>
      </c>
      <c r="N48" s="3599"/>
      <c r="O48" s="3599"/>
      <c r="P48" s="3599"/>
      <c r="R48" s="3766">
        <f>+L48-xx_compnt_audit_by_compnt_CY!G653</f>
        <v>0</v>
      </c>
    </row>
    <row r="49" spans="1:18" x14ac:dyDescent="0.2">
      <c r="A49" s="302" t="b">
        <f t="shared" si="0"/>
        <v>1</v>
      </c>
      <c r="B49" s="302" t="s">
        <v>531</v>
      </c>
      <c r="C49" s="3593" t="s">
        <v>531</v>
      </c>
      <c r="D49" s="3594"/>
      <c r="E49" s="3594"/>
      <c r="F49" s="3594">
        <f>SUM(F41:F48)</f>
        <v>870926.37</v>
      </c>
      <c r="G49" s="3594">
        <f>SUM(G41:G48)</f>
        <v>338435.62</v>
      </c>
      <c r="H49" s="3594">
        <f t="shared" si="4"/>
        <v>1209361.99</v>
      </c>
      <c r="I49" s="3594">
        <f>SUM(I41:I48)</f>
        <v>243422.93</v>
      </c>
      <c r="J49" s="3594">
        <f>SUM(J41:J48)</f>
        <v>262457.11</v>
      </c>
      <c r="K49" s="3590"/>
      <c r="L49" s="159">
        <f>SUM(L41:L48)</f>
        <v>1715242.0299999998</v>
      </c>
      <c r="M49" s="3597"/>
      <c r="N49" s="3598"/>
      <c r="O49" s="3598"/>
      <c r="P49" s="3598"/>
      <c r="R49" s="3766">
        <f>+L49-xx_compnt_audit_by_compnt_CY!G627</f>
        <v>1715242.0299999998</v>
      </c>
    </row>
    <row r="50" spans="1:18" x14ac:dyDescent="0.2">
      <c r="A50" s="302" t="b">
        <f t="shared" si="0"/>
        <v>1</v>
      </c>
      <c r="B50" s="302"/>
      <c r="C50" s="3593"/>
      <c r="D50" s="3594"/>
      <c r="E50" s="3594"/>
      <c r="F50" s="3594"/>
      <c r="G50" s="3594"/>
      <c r="H50" s="3594"/>
      <c r="I50" s="3594"/>
      <c r="J50" s="3594"/>
      <c r="K50" s="3590"/>
      <c r="L50" s="159"/>
      <c r="M50" s="3597"/>
      <c r="N50" s="3599"/>
      <c r="O50" s="3599"/>
      <c r="P50" s="3599"/>
      <c r="R50" s="3766">
        <f>+L50-xx_compnt_audit_by_compnt_CY!G628</f>
        <v>0</v>
      </c>
    </row>
    <row r="51" spans="1:18" x14ac:dyDescent="0.2">
      <c r="A51" s="302" t="b">
        <f t="shared" si="0"/>
        <v>1</v>
      </c>
      <c r="B51" s="302" t="s">
        <v>177</v>
      </c>
      <c r="C51" s="3593" t="s">
        <v>177</v>
      </c>
      <c r="D51" s="3594"/>
      <c r="E51" s="3594"/>
      <c r="F51" s="3594">
        <f>+F49+F37+F31+F11</f>
        <v>870926.37</v>
      </c>
      <c r="G51" s="3594">
        <f>+G49+G37+G31+G11</f>
        <v>338435.62</v>
      </c>
      <c r="H51" s="3594">
        <f t="shared" si="4"/>
        <v>1209361.99</v>
      </c>
      <c r="I51" s="3594">
        <f>+I49+I37+I31+I11</f>
        <v>243422.93</v>
      </c>
      <c r="J51" s="3594">
        <f>+J49+J37+J31+J11</f>
        <v>262457.11</v>
      </c>
      <c r="K51" s="3590"/>
      <c r="L51" s="159">
        <f>+L49+L37+L31+L11</f>
        <v>1715242.0299999998</v>
      </c>
      <c r="M51" s="3597">
        <f>+L51-xx_compnt_audit_by_com_PSYCH_CY!D145</f>
        <v>-31847188.099999987</v>
      </c>
      <c r="N51" s="3598"/>
      <c r="O51" s="3598"/>
      <c r="P51" s="3598"/>
      <c r="R51" s="3766">
        <f>+L51-xx_compnt_audit_by_compnt_CY!G629</f>
        <v>1715242.0299999998</v>
      </c>
    </row>
    <row r="52" spans="1:18" x14ac:dyDescent="0.2">
      <c r="A52" s="302" t="b">
        <f t="shared" si="0"/>
        <v>1</v>
      </c>
      <c r="B52" s="302"/>
      <c r="C52" s="3579"/>
      <c r="D52" s="3614"/>
      <c r="E52" s="3614"/>
      <c r="F52" s="3614"/>
      <c r="G52" s="3614"/>
      <c r="H52" s="3614"/>
      <c r="I52" s="3614"/>
      <c r="J52" s="3614"/>
      <c r="K52" s="3590"/>
      <c r="L52" s="3579"/>
      <c r="M52" s="3615"/>
      <c r="N52" s="302"/>
      <c r="O52" s="302"/>
      <c r="P52" s="3601"/>
      <c r="R52" s="3766">
        <f>+L52-xx_compnt_audit_by_compnt_CY!G630</f>
        <v>0</v>
      </c>
    </row>
    <row r="53" spans="1:18" x14ac:dyDescent="0.2">
      <c r="A53" s="302" t="b">
        <f t="shared" si="0"/>
        <v>0</v>
      </c>
      <c r="B53" s="3616" t="s">
        <v>601</v>
      </c>
      <c r="K53" s="48"/>
      <c r="L53" s="113"/>
      <c r="M53" s="3597"/>
      <c r="N53" s="847"/>
      <c r="O53" s="847"/>
      <c r="P53" s="3617"/>
    </row>
    <row r="54" spans="1:18" x14ac:dyDescent="0.2">
      <c r="A54" s="302" t="b">
        <f t="shared" si="0"/>
        <v>1</v>
      </c>
      <c r="B54" s="3616" t="s">
        <v>524</v>
      </c>
      <c r="C54" s="3618" t="s">
        <v>524</v>
      </c>
      <c r="D54" s="3619"/>
      <c r="E54" s="3619"/>
      <c r="F54" s="3619">
        <v>345266.56</v>
      </c>
      <c r="G54" s="3619">
        <v>16870.900000000001</v>
      </c>
      <c r="H54" s="3620">
        <f t="shared" ref="H54:H60" si="5">+F54+G54</f>
        <v>362137.46</v>
      </c>
      <c r="I54" s="3620">
        <v>84400.61</v>
      </c>
      <c r="J54" s="3620">
        <v>68540.399999999994</v>
      </c>
      <c r="K54" s="48"/>
      <c r="L54" s="769">
        <f t="shared" ref="L54:L60" si="6">+H54+I54+J54</f>
        <v>515078.47</v>
      </c>
      <c r="M54" s="3597">
        <f>+L54-xx_compnt_audit_by_com_PSYCH_PY!D117</f>
        <v>113645.65999999997</v>
      </c>
      <c r="N54" s="847"/>
      <c r="O54" s="847"/>
      <c r="P54" s="3617"/>
    </row>
    <row r="55" spans="1:18" x14ac:dyDescent="0.2">
      <c r="A55" s="302" t="b">
        <f t="shared" si="0"/>
        <v>1</v>
      </c>
      <c r="B55" s="3616" t="s">
        <v>525</v>
      </c>
      <c r="C55" s="3621" t="s">
        <v>525</v>
      </c>
      <c r="D55" s="3619"/>
      <c r="E55" s="3619"/>
      <c r="F55" s="3619">
        <v>0</v>
      </c>
      <c r="G55" s="3619">
        <v>270966.03999999998</v>
      </c>
      <c r="H55" s="3622">
        <f t="shared" si="5"/>
        <v>270966.03999999998</v>
      </c>
      <c r="I55" s="3610">
        <v>0.02</v>
      </c>
      <c r="J55" s="3611">
        <v>25257.43</v>
      </c>
      <c r="K55" s="48"/>
      <c r="L55" s="769">
        <f t="shared" si="6"/>
        <v>296223.49</v>
      </c>
      <c r="M55" s="3597">
        <f>+L55-xx_compnt_audit_by_com_PSYCH_PY!D122</f>
        <v>79685.37</v>
      </c>
      <c r="N55" s="847"/>
      <c r="O55" s="847"/>
      <c r="P55" s="3617"/>
    </row>
    <row r="56" spans="1:18" x14ac:dyDescent="0.2">
      <c r="A56" s="302" t="b">
        <f t="shared" si="0"/>
        <v>1</v>
      </c>
      <c r="B56" s="3616" t="s">
        <v>526</v>
      </c>
      <c r="C56" s="3621" t="s">
        <v>526</v>
      </c>
      <c r="D56" s="3619"/>
      <c r="E56" s="3619"/>
      <c r="F56" s="3619">
        <v>0</v>
      </c>
      <c r="G56" s="3619">
        <v>0</v>
      </c>
      <c r="H56" s="3622">
        <f t="shared" si="5"/>
        <v>0</v>
      </c>
      <c r="I56" s="3610">
        <v>0</v>
      </c>
      <c r="J56" s="3611">
        <v>0</v>
      </c>
      <c r="K56" s="48"/>
      <c r="L56" s="769">
        <f t="shared" si="6"/>
        <v>0</v>
      </c>
      <c r="M56" s="3597">
        <f>+L56-xx_compnt_audit_by_com_PSYCH_PY!D126</f>
        <v>0</v>
      </c>
      <c r="N56" s="847"/>
      <c r="O56" s="847"/>
      <c r="P56" s="3617"/>
    </row>
    <row r="57" spans="1:18" x14ac:dyDescent="0.2">
      <c r="A57" s="302" t="b">
        <v>1</v>
      </c>
      <c r="B57" s="3616" t="s">
        <v>527</v>
      </c>
      <c r="C57" s="3621" t="s">
        <v>527</v>
      </c>
      <c r="D57" s="3619"/>
      <c r="E57" s="3619"/>
      <c r="F57" s="3619"/>
      <c r="G57" s="3619"/>
      <c r="H57" s="3622">
        <f t="shared" si="5"/>
        <v>0</v>
      </c>
      <c r="I57" s="3610">
        <v>0</v>
      </c>
      <c r="J57" s="3611">
        <v>0</v>
      </c>
      <c r="K57" s="48"/>
      <c r="L57" s="769">
        <f t="shared" si="6"/>
        <v>0</v>
      </c>
      <c r="M57" s="3597">
        <f>+L57-xx_compnt_audit_by_com_PSYCH_PY!D129</f>
        <v>0</v>
      </c>
      <c r="N57" s="847"/>
      <c r="O57" s="847"/>
      <c r="P57" s="3617"/>
    </row>
    <row r="58" spans="1:18" x14ac:dyDescent="0.2">
      <c r="A58" s="302" t="b">
        <f t="shared" si="0"/>
        <v>1</v>
      </c>
      <c r="B58" s="3623" t="s">
        <v>528</v>
      </c>
      <c r="C58" s="3618" t="s">
        <v>528</v>
      </c>
      <c r="D58" s="3624"/>
      <c r="E58" s="3624"/>
      <c r="F58" s="3624">
        <v>355496.99</v>
      </c>
      <c r="G58" s="3624">
        <v>25597.95</v>
      </c>
      <c r="H58" s="3624">
        <f t="shared" si="5"/>
        <v>381094.94</v>
      </c>
      <c r="I58" s="3624">
        <v>88818.81</v>
      </c>
      <c r="J58" s="3624">
        <v>86996.97</v>
      </c>
      <c r="K58" s="48"/>
      <c r="L58" s="769">
        <f t="shared" si="6"/>
        <v>556910.72</v>
      </c>
      <c r="M58" s="3597">
        <f>+L58-xx_compnt_audit_by_com_PSYCH_PY!D134</f>
        <v>2711.0400000000373</v>
      </c>
      <c r="N58" s="847"/>
      <c r="O58" s="847"/>
      <c r="P58" s="3617"/>
    </row>
    <row r="59" spans="1:18" x14ac:dyDescent="0.2">
      <c r="A59" s="302" t="b">
        <f t="shared" si="0"/>
        <v>1</v>
      </c>
      <c r="B59" s="3616" t="s">
        <v>529</v>
      </c>
      <c r="C59" s="3621" t="s">
        <v>529</v>
      </c>
      <c r="D59" s="3619"/>
      <c r="E59" s="3619"/>
      <c r="F59" s="3619">
        <v>69630.880000000005</v>
      </c>
      <c r="G59" s="3619">
        <v>1315.25</v>
      </c>
      <c r="H59" s="3622">
        <f t="shared" si="5"/>
        <v>70946.13</v>
      </c>
      <c r="I59" s="3610">
        <v>5587.81</v>
      </c>
      <c r="J59" s="3611">
        <v>11517.66</v>
      </c>
      <c r="K59" s="48"/>
      <c r="L59" s="769">
        <f t="shared" si="6"/>
        <v>88051.6</v>
      </c>
      <c r="M59" s="3597">
        <f>+L59-xx_compnt_audit_by_com_PSYCH_PY!D139</f>
        <v>22263.900000000009</v>
      </c>
      <c r="N59" s="847"/>
      <c r="O59" s="847"/>
      <c r="P59" s="3617"/>
    </row>
    <row r="60" spans="1:18" x14ac:dyDescent="0.2">
      <c r="A60" s="302" t="b">
        <f t="shared" si="0"/>
        <v>1</v>
      </c>
      <c r="B60" s="3616" t="s">
        <v>530</v>
      </c>
      <c r="C60" s="3621" t="s">
        <v>530</v>
      </c>
      <c r="D60" s="3619"/>
      <c r="E60" s="3619"/>
      <c r="F60" s="3619">
        <v>52590.12</v>
      </c>
      <c r="G60" s="3619">
        <v>3596.6</v>
      </c>
      <c r="H60" s="3622">
        <f t="shared" si="5"/>
        <v>56186.720000000001</v>
      </c>
      <c r="I60" s="3610">
        <v>13095</v>
      </c>
      <c r="J60" s="3611">
        <v>10350.129999999999</v>
      </c>
      <c r="K60" s="48"/>
      <c r="L60" s="769">
        <f t="shared" si="6"/>
        <v>79631.850000000006</v>
      </c>
      <c r="M60" s="3597">
        <f>+L60-xx_compnt_audit_by_com_PSYCH_PY!D144</f>
        <v>19841.530000000006</v>
      </c>
      <c r="N60" s="847"/>
      <c r="O60" s="847"/>
      <c r="P60" s="3617"/>
    </row>
    <row r="61" spans="1:18" s="113" customFormat="1" x14ac:dyDescent="0.2">
      <c r="A61" s="847"/>
      <c r="B61" s="48"/>
      <c r="D61" s="769"/>
      <c r="E61" s="769"/>
      <c r="F61" s="769"/>
      <c r="G61" s="769"/>
      <c r="H61" s="769"/>
      <c r="I61" s="769"/>
      <c r="J61" s="769"/>
      <c r="K61" s="48"/>
      <c r="M61" s="3625"/>
      <c r="N61" s="847"/>
      <c r="O61" s="847"/>
      <c r="P61" s="3617"/>
      <c r="Q61" s="847"/>
      <c r="R61" s="847"/>
    </row>
    <row r="62" spans="1:18" x14ac:dyDescent="0.2">
      <c r="A62" s="847"/>
      <c r="B62" s="847"/>
      <c r="C62" s="113"/>
      <c r="D62" s="769"/>
      <c r="E62" s="769"/>
      <c r="F62" s="769"/>
      <c r="H62" s="769"/>
      <c r="I62" s="769"/>
      <c r="J62" s="769"/>
      <c r="K62" s="48"/>
      <c r="L62" s="113"/>
      <c r="M62" s="3625"/>
      <c r="N62" s="847"/>
      <c r="O62" s="847"/>
      <c r="P62" s="3617"/>
    </row>
    <row r="63" spans="1:18" x14ac:dyDescent="0.2">
      <c r="A63" s="3626"/>
      <c r="B63" s="3627"/>
      <c r="C63" s="3628"/>
      <c r="D63" s="3629"/>
      <c r="E63" s="3629"/>
      <c r="F63" s="3630"/>
      <c r="G63" s="3631" t="s">
        <v>1157</v>
      </c>
      <c r="H63" s="3631" t="s">
        <v>1157</v>
      </c>
    </row>
    <row r="64" spans="1:18" x14ac:dyDescent="0.2">
      <c r="A64" s="3632" t="s">
        <v>535</v>
      </c>
      <c r="B64" s="3633"/>
      <c r="C64" s="32"/>
      <c r="D64" s="3634" t="s">
        <v>178</v>
      </c>
      <c r="E64" s="3634" t="s">
        <v>498</v>
      </c>
      <c r="F64" s="3635"/>
    </row>
    <row r="65" spans="1:13" x14ac:dyDescent="0.2">
      <c r="A65" s="3636"/>
      <c r="B65" s="3633"/>
      <c r="C65" s="32"/>
      <c r="D65" s="3637"/>
      <c r="E65" s="3637"/>
      <c r="F65" s="3635"/>
      <c r="G65" s="3638" t="s">
        <v>178</v>
      </c>
      <c r="H65" s="3638" t="s">
        <v>498</v>
      </c>
      <c r="I65" s="1082" t="s">
        <v>498</v>
      </c>
      <c r="J65" s="1082" t="s">
        <v>178</v>
      </c>
    </row>
    <row r="66" spans="1:13" ht="12.75" x14ac:dyDescent="0.25">
      <c r="A66" s="3636"/>
      <c r="B66" s="649" t="s">
        <v>371</v>
      </c>
      <c r="C66" s="552" t="s">
        <v>538</v>
      </c>
      <c r="D66" s="3639">
        <f>H46</f>
        <v>0</v>
      </c>
      <c r="E66" s="3594">
        <f>+H58</f>
        <v>381094.94</v>
      </c>
      <c r="F66" s="3635"/>
      <c r="G66" s="159">
        <f>+D66+D70</f>
        <v>236269.13999999998</v>
      </c>
      <c r="H66" s="159">
        <f>+E66+E70</f>
        <v>779193.83000000007</v>
      </c>
      <c r="I66" s="159">
        <f>+H66+H54</f>
        <v>1141331.29</v>
      </c>
      <c r="J66" s="159">
        <f>+G66+H42</f>
        <v>245592.5</v>
      </c>
    </row>
    <row r="67" spans="1:13" ht="12.75" x14ac:dyDescent="0.25">
      <c r="A67" s="3636"/>
      <c r="B67" s="649" t="s">
        <v>371</v>
      </c>
      <c r="C67" s="552" t="s">
        <v>536</v>
      </c>
      <c r="D67" s="3640">
        <f>I46</f>
        <v>0</v>
      </c>
      <c r="E67" s="3594">
        <f>+I58</f>
        <v>88818.81</v>
      </c>
      <c r="F67" s="3635"/>
      <c r="G67" s="159">
        <f>+D67+D71</f>
        <v>5024.4000000000005</v>
      </c>
      <c r="H67" s="159">
        <f t="shared" ref="G67:H68" si="7">+E67+E71</f>
        <v>107501.64</v>
      </c>
      <c r="I67" s="159">
        <f>+H67+I54</f>
        <v>191902.25</v>
      </c>
      <c r="J67" s="159">
        <f>+G67+I42</f>
        <v>7249.31</v>
      </c>
    </row>
    <row r="68" spans="1:13" ht="12.75" x14ac:dyDescent="0.25">
      <c r="A68" s="3636"/>
      <c r="B68" s="649" t="s">
        <v>371</v>
      </c>
      <c r="C68" s="552" t="s">
        <v>537</v>
      </c>
      <c r="D68" s="3640">
        <f>J46</f>
        <v>0</v>
      </c>
      <c r="E68" s="3594">
        <f>+J58</f>
        <v>86996.97</v>
      </c>
      <c r="F68" s="3635"/>
      <c r="G68" s="159">
        <f t="shared" si="7"/>
        <v>27464.63</v>
      </c>
      <c r="H68" s="159">
        <f t="shared" si="7"/>
        <v>134122.19</v>
      </c>
      <c r="I68" s="159">
        <f>+H68+J54</f>
        <v>202662.59</v>
      </c>
      <c r="J68" s="159">
        <f>+G68+J42</f>
        <v>31435.690000000002</v>
      </c>
      <c r="M68" s="889"/>
    </row>
    <row r="69" spans="1:13" x14ac:dyDescent="0.2">
      <c r="A69" s="3636"/>
      <c r="B69" s="3633"/>
      <c r="C69" s="32"/>
      <c r="D69" s="3637"/>
      <c r="E69" s="3637"/>
      <c r="F69" s="3635"/>
    </row>
    <row r="70" spans="1:13" ht="12.75" x14ac:dyDescent="0.25">
      <c r="A70" s="3636"/>
      <c r="B70" s="649" t="s">
        <v>435</v>
      </c>
      <c r="C70" s="552" t="s">
        <v>538</v>
      </c>
      <c r="D70" s="3641">
        <f>SUM(H43:H45,H47:H48)</f>
        <v>236269.13999999998</v>
      </c>
      <c r="E70" s="3594">
        <f>SUM(H55:H57,H59:H60)</f>
        <v>398098.89</v>
      </c>
      <c r="F70" s="3635"/>
    </row>
    <row r="71" spans="1:13" ht="12.75" x14ac:dyDescent="0.25">
      <c r="A71" s="3636"/>
      <c r="B71" s="649" t="s">
        <v>435</v>
      </c>
      <c r="C71" s="552" t="s">
        <v>536</v>
      </c>
      <c r="D71" s="3610">
        <f>SUM(I43:I45,I47:I48)</f>
        <v>5024.4000000000005</v>
      </c>
      <c r="E71" s="3594">
        <f>SUM(I55:I57,I59:I60)</f>
        <v>18682.830000000002</v>
      </c>
      <c r="F71" s="3635"/>
    </row>
    <row r="72" spans="1:13" ht="12.75" x14ac:dyDescent="0.25">
      <c r="A72" s="3636"/>
      <c r="B72" s="649" t="s">
        <v>435</v>
      </c>
      <c r="C72" s="552" t="s">
        <v>537</v>
      </c>
      <c r="D72" s="3611">
        <f>SUM(J43:J45,J47:J48)</f>
        <v>27464.63</v>
      </c>
      <c r="E72" s="3594">
        <f>SUM(J55:J57,J59:J60)</f>
        <v>47125.219999999994</v>
      </c>
      <c r="F72" s="3635"/>
    </row>
    <row r="73" spans="1:13" x14ac:dyDescent="0.2">
      <c r="A73" s="3642"/>
      <c r="B73" s="3643"/>
      <c r="C73" s="3644"/>
      <c r="D73" s="3645"/>
      <c r="E73" s="3645"/>
      <c r="F73" s="3646"/>
    </row>
    <row r="74" spans="1:13" s="2433" customFormat="1" x14ac:dyDescent="0.2">
      <c r="D74" s="2431"/>
      <c r="E74" s="2431"/>
      <c r="F74" s="2431"/>
      <c r="G74" s="2431">
        <f>SUM(G66:G73)</f>
        <v>268758.17</v>
      </c>
      <c r="H74" s="2431"/>
      <c r="I74" s="2431"/>
      <c r="J74" s="2431"/>
      <c r="M74" s="3647"/>
    </row>
    <row r="75" spans="1:13" s="2433" customFormat="1" x14ac:dyDescent="0.2">
      <c r="D75" s="2431"/>
      <c r="E75" s="2431"/>
      <c r="F75" s="2431"/>
      <c r="G75" s="2431"/>
      <c r="H75" s="2431"/>
      <c r="I75" s="2431"/>
      <c r="J75" s="2431"/>
      <c r="M75" s="3647"/>
    </row>
    <row r="76" spans="1:13" s="2433" customFormat="1" x14ac:dyDescent="0.2">
      <c r="D76" s="2431">
        <f t="shared" ref="D76:E78" si="8">+D66+D70</f>
        <v>236269.13999999998</v>
      </c>
      <c r="E76" s="2431">
        <f t="shared" si="8"/>
        <v>779193.83000000007</v>
      </c>
      <c r="F76" s="2431">
        <f t="shared" ref="F76:G78" si="9">+D76-G66</f>
        <v>0</v>
      </c>
      <c r="G76" s="2431">
        <f t="shared" si="9"/>
        <v>0</v>
      </c>
      <c r="H76" s="2431">
        <f>+J66-D76</f>
        <v>9323.3600000000151</v>
      </c>
      <c r="I76" s="2431">
        <f>+I66-E76</f>
        <v>362137.45999999996</v>
      </c>
      <c r="J76" s="2431"/>
      <c r="M76" s="3647"/>
    </row>
    <row r="77" spans="1:13" s="2433" customFormat="1" x14ac:dyDescent="0.2">
      <c r="D77" s="2431">
        <f>+D67+D71</f>
        <v>5024.4000000000005</v>
      </c>
      <c r="E77" s="2431">
        <f t="shared" si="8"/>
        <v>107501.64</v>
      </c>
      <c r="F77" s="2431">
        <f>+D77-G67</f>
        <v>0</v>
      </c>
      <c r="G77" s="2431">
        <f t="shared" si="9"/>
        <v>0</v>
      </c>
      <c r="H77" s="2431">
        <f>+J67-D77</f>
        <v>2224.91</v>
      </c>
      <c r="I77" s="2431">
        <f>+I67-E77</f>
        <v>84400.61</v>
      </c>
      <c r="J77" s="2431"/>
      <c r="M77" s="3647"/>
    </row>
    <row r="78" spans="1:13" s="2433" customFormat="1" x14ac:dyDescent="0.2">
      <c r="D78" s="2431">
        <f t="shared" si="8"/>
        <v>27464.63</v>
      </c>
      <c r="E78" s="2431">
        <f t="shared" si="8"/>
        <v>134122.19</v>
      </c>
      <c r="F78" s="2431">
        <f t="shared" si="9"/>
        <v>0</v>
      </c>
      <c r="G78" s="2431">
        <f t="shared" si="9"/>
        <v>0</v>
      </c>
      <c r="H78" s="2431">
        <f>+J68-D78</f>
        <v>3971.0600000000013</v>
      </c>
      <c r="I78" s="2431">
        <f>+I68-E78</f>
        <v>68540.399999999994</v>
      </c>
      <c r="J78" s="2431"/>
      <c r="M78" s="3647"/>
    </row>
    <row r="79" spans="1:13" s="2433" customFormat="1" x14ac:dyDescent="0.2">
      <c r="D79" s="2431"/>
      <c r="E79" s="2431"/>
      <c r="F79" s="2431"/>
      <c r="G79" s="2431"/>
      <c r="H79" s="2431"/>
      <c r="I79" s="2431"/>
      <c r="J79" s="2431"/>
      <c r="M79" s="3647"/>
    </row>
    <row r="80" spans="1:13" s="2433" customFormat="1" x14ac:dyDescent="0.2">
      <c r="D80" s="2431"/>
      <c r="E80" s="2431"/>
      <c r="F80" s="2431"/>
      <c r="G80" s="2431"/>
      <c r="H80" s="2431"/>
      <c r="I80" s="2431"/>
      <c r="J80" s="2431"/>
      <c r="M80" s="3647"/>
    </row>
    <row r="81" spans="4:13" s="2433" customFormat="1" x14ac:dyDescent="0.2">
      <c r="D81" s="2431"/>
      <c r="E81" s="2431"/>
      <c r="F81" s="2431"/>
      <c r="G81" s="2431"/>
      <c r="H81" s="2431"/>
      <c r="I81" s="2431"/>
      <c r="J81" s="2431"/>
      <c r="M81" s="3647"/>
    </row>
  </sheetData>
  <phoneticPr fontId="0" type="noConversion"/>
  <conditionalFormatting sqref="A5:A61">
    <cfRule type="containsText" dxfId="9" priority="1" operator="containsText" text="FALSE">
      <formula>NOT(ISERROR(SEARCH("FALSE",A5)))</formula>
    </cfRule>
  </conditionalFormatting>
  <printOptions headings="1" gridLines="1"/>
  <pageMargins left="0" right="0" top="0" bottom="0.17" header="0.3" footer="0.5"/>
  <pageSetup scale="76" orientation="landscape" blackAndWhite="1" r:id="rId1"/>
  <headerFooter alignWithMargins="0"/>
  <rowBreaks count="1" manualBreakCount="1">
    <brk id="51" max="11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W68"/>
  <sheetViews>
    <sheetView zoomScale="90" zoomScaleNormal="90" workbookViewId="0">
      <pane xSplit="2" ySplit="6" topLeftCell="C25" activePane="bottomRight" state="frozen"/>
      <selection pane="topRight" activeCell="C1" sqref="C1"/>
      <selection pane="bottomLeft" activeCell="A7" sqref="A7"/>
      <selection pane="bottomRight" activeCell="A40" sqref="A40:XFD40"/>
    </sheetView>
  </sheetViews>
  <sheetFormatPr defaultColWidth="9.140625" defaultRowHeight="12.75" x14ac:dyDescent="0.2"/>
  <cols>
    <col min="1" max="1" width="9.28515625" style="1327" bestFit="1" customWidth="1"/>
    <col min="2" max="2" width="41.140625" style="1327" bestFit="1" customWidth="1"/>
    <col min="3" max="6" width="11.42578125" style="1327" customWidth="1"/>
    <col min="7" max="7" width="11.42578125" style="1323" customWidth="1"/>
    <col min="8" max="8" width="15.85546875" style="1327" customWidth="1"/>
    <col min="9" max="9" width="15.140625" style="1327" hidden="1" customWidth="1"/>
    <col min="10" max="10" width="17.28515625" style="1327" hidden="1" customWidth="1"/>
    <col min="11" max="12" width="15.140625" style="1327" hidden="1" customWidth="1"/>
    <col min="13" max="13" width="8.7109375" style="1327" hidden="1" customWidth="1"/>
    <col min="14" max="14" width="6.28515625" style="2899" hidden="1" customWidth="1"/>
    <col min="15" max="15" width="3.140625" style="1327" hidden="1" customWidth="1"/>
    <col min="16" max="16" width="8.85546875" style="1327" customWidth="1"/>
    <col min="17" max="17" width="23.7109375" style="1327" customWidth="1"/>
    <col min="18" max="22" width="11.42578125" style="1327" customWidth="1"/>
    <col min="23" max="23" width="67.5703125" style="1327" customWidth="1"/>
    <col min="24" max="16384" width="9.140625" style="1327"/>
  </cols>
  <sheetData>
    <row r="1" spans="1:23" x14ac:dyDescent="0.2">
      <c r="A1" s="2852" t="s">
        <v>16</v>
      </c>
      <c r="B1" s="2853"/>
      <c r="C1" s="2854"/>
      <c r="D1" s="2854"/>
      <c r="E1" s="2854"/>
      <c r="F1" s="2854"/>
      <c r="G1" s="3559"/>
      <c r="H1" s="2855"/>
      <c r="I1" s="3981" t="s">
        <v>1901</v>
      </c>
      <c r="J1" s="3982"/>
      <c r="K1" s="3982"/>
      <c r="L1" s="3982"/>
      <c r="M1" s="3982"/>
      <c r="P1" s="2852" t="s">
        <v>16</v>
      </c>
      <c r="Q1" s="2853"/>
      <c r="R1" s="2854"/>
      <c r="S1" s="2854"/>
      <c r="T1" s="2854"/>
      <c r="U1" s="2854"/>
      <c r="V1" s="2854"/>
      <c r="W1" s="2855"/>
    </row>
    <row r="2" spans="1:23" x14ac:dyDescent="0.2">
      <c r="A2" s="2856" t="s">
        <v>1867</v>
      </c>
      <c r="B2" s="2857"/>
      <c r="C2" s="1344" t="s">
        <v>2663</v>
      </c>
      <c r="D2" s="1344" t="s">
        <v>2664</v>
      </c>
      <c r="E2" s="1344" t="s">
        <v>2665</v>
      </c>
      <c r="F2" s="1344" t="s">
        <v>2666</v>
      </c>
      <c r="G2" s="1344" t="s">
        <v>579</v>
      </c>
      <c r="H2" s="2858"/>
      <c r="I2" s="1325" t="s">
        <v>1868</v>
      </c>
      <c r="J2" s="1325" t="s">
        <v>1869</v>
      </c>
      <c r="K2" s="1325" t="s">
        <v>1870</v>
      </c>
      <c r="L2" s="1325" t="s">
        <v>1871</v>
      </c>
      <c r="M2" s="1325" t="s">
        <v>579</v>
      </c>
      <c r="P2" s="2856" t="s">
        <v>1867</v>
      </c>
      <c r="Q2" s="2857"/>
      <c r="R2" s="1344" t="s">
        <v>1868</v>
      </c>
      <c r="S2" s="1344" t="s">
        <v>1869</v>
      </c>
      <c r="T2" s="1344" t="s">
        <v>1870</v>
      </c>
      <c r="U2" s="1344" t="s">
        <v>1871</v>
      </c>
      <c r="V2" s="1344" t="s">
        <v>579</v>
      </c>
      <c r="W2" s="2858"/>
    </row>
    <row r="3" spans="1:23" s="2863" customFormat="1" ht="30" customHeight="1" x14ac:dyDescent="0.2">
      <c r="A3" s="2859" t="s">
        <v>2662</v>
      </c>
      <c r="B3" s="2860"/>
      <c r="C3" s="2861" t="s">
        <v>2667</v>
      </c>
      <c r="D3" s="2861" t="s">
        <v>2668</v>
      </c>
      <c r="E3" s="2861" t="s">
        <v>2669</v>
      </c>
      <c r="F3" s="2861" t="s">
        <v>2670</v>
      </c>
      <c r="G3" s="2903" t="s">
        <v>2281</v>
      </c>
      <c r="H3" s="2862"/>
      <c r="I3" s="1908" t="s">
        <v>1872</v>
      </c>
      <c r="J3" s="1909" t="s">
        <v>3863</v>
      </c>
      <c r="K3" s="1908" t="s">
        <v>1873</v>
      </c>
      <c r="L3" s="1908" t="s">
        <v>1874</v>
      </c>
      <c r="M3" s="1908" t="s">
        <v>1765</v>
      </c>
      <c r="N3" s="2900"/>
      <c r="O3" s="1327"/>
      <c r="P3" s="3983" t="s">
        <v>3857</v>
      </c>
      <c r="Q3" s="3984"/>
      <c r="R3" s="2861" t="s">
        <v>1872</v>
      </c>
      <c r="S3" s="2861" t="s">
        <v>3858</v>
      </c>
      <c r="T3" s="2861" t="s">
        <v>1873</v>
      </c>
      <c r="U3" s="2861" t="s">
        <v>1874</v>
      </c>
      <c r="V3" s="2903" t="s">
        <v>1765</v>
      </c>
      <c r="W3" s="2862"/>
    </row>
    <row r="4" spans="1:23" x14ac:dyDescent="0.2">
      <c r="A4" s="2856" t="s">
        <v>1875</v>
      </c>
      <c r="B4" s="2857"/>
      <c r="C4" s="2535" t="s">
        <v>1876</v>
      </c>
      <c r="D4" s="2535" t="s">
        <v>1876</v>
      </c>
      <c r="E4" s="2535" t="s">
        <v>1876</v>
      </c>
      <c r="F4" s="2535" t="s">
        <v>1876</v>
      </c>
      <c r="G4" s="1344" t="s">
        <v>1876</v>
      </c>
      <c r="H4" s="2858"/>
      <c r="I4" s="1325" t="s">
        <v>1876</v>
      </c>
      <c r="J4" s="1325" t="s">
        <v>1876</v>
      </c>
      <c r="K4" s="1325" t="s">
        <v>1876</v>
      </c>
      <c r="L4" s="1325" t="s">
        <v>1876</v>
      </c>
      <c r="M4" s="1325" t="s">
        <v>1876</v>
      </c>
      <c r="P4" s="2856" t="s">
        <v>1875</v>
      </c>
      <c r="Q4" s="2857"/>
      <c r="R4" s="2535" t="s">
        <v>1876</v>
      </c>
      <c r="S4" s="2535" t="s">
        <v>1876</v>
      </c>
      <c r="T4" s="2535" t="s">
        <v>1876</v>
      </c>
      <c r="U4" s="2535" t="s">
        <v>1876</v>
      </c>
      <c r="V4" s="2535" t="s">
        <v>1876</v>
      </c>
      <c r="W4" s="2858"/>
    </row>
    <row r="5" spans="1:23" ht="15" x14ac:dyDescent="0.25">
      <c r="A5" s="3572" t="s">
        <v>4141</v>
      </c>
      <c r="B5" s="3573">
        <v>43013</v>
      </c>
      <c r="C5" s="2535" t="s">
        <v>1877</v>
      </c>
      <c r="D5" s="2535" t="s">
        <v>1877</v>
      </c>
      <c r="E5" s="2535" t="s">
        <v>1877</v>
      </c>
      <c r="F5" s="2535" t="s">
        <v>1877</v>
      </c>
      <c r="G5" s="1344" t="s">
        <v>1877</v>
      </c>
      <c r="H5" s="2858"/>
      <c r="I5" s="1325" t="s">
        <v>1877</v>
      </c>
      <c r="J5" s="1325" t="s">
        <v>1877</v>
      </c>
      <c r="K5" s="1325" t="s">
        <v>1877</v>
      </c>
      <c r="L5" s="1325" t="s">
        <v>1877</v>
      </c>
      <c r="M5" s="1325" t="s">
        <v>1877</v>
      </c>
      <c r="P5" s="2864"/>
      <c r="Q5" s="2857"/>
      <c r="R5" s="2535" t="s">
        <v>1877</v>
      </c>
      <c r="S5" s="2535" t="s">
        <v>1877</v>
      </c>
      <c r="T5" s="2535" t="s">
        <v>1877</v>
      </c>
      <c r="U5" s="2535" t="s">
        <v>1877</v>
      </c>
      <c r="V5" s="2535" t="s">
        <v>1877</v>
      </c>
      <c r="W5" s="2858"/>
    </row>
    <row r="6" spans="1:23" x14ac:dyDescent="0.2">
      <c r="A6" s="2864"/>
      <c r="B6" s="2857"/>
      <c r="C6" s="2535" t="s">
        <v>1878</v>
      </c>
      <c r="D6" s="2535" t="s">
        <v>1878</v>
      </c>
      <c r="E6" s="2535" t="s">
        <v>1878</v>
      </c>
      <c r="F6" s="2535" t="s">
        <v>1878</v>
      </c>
      <c r="G6" s="1344" t="s">
        <v>1878</v>
      </c>
      <c r="H6" s="2858" t="s">
        <v>1879</v>
      </c>
      <c r="I6" s="1325" t="s">
        <v>1878</v>
      </c>
      <c r="J6" s="1325" t="s">
        <v>1878</v>
      </c>
      <c r="K6" s="1325" t="s">
        <v>1878</v>
      </c>
      <c r="L6" s="1325" t="s">
        <v>1878</v>
      </c>
      <c r="M6" s="1325" t="s">
        <v>1878</v>
      </c>
      <c r="P6" s="2864"/>
      <c r="Q6" s="2857"/>
      <c r="R6" s="2535" t="s">
        <v>1878</v>
      </c>
      <c r="S6" s="2535" t="s">
        <v>1878</v>
      </c>
      <c r="T6" s="2535" t="s">
        <v>1878</v>
      </c>
      <c r="U6" s="2535" t="s">
        <v>1878</v>
      </c>
      <c r="V6" s="2535" t="s">
        <v>1878</v>
      </c>
      <c r="W6" s="2858" t="s">
        <v>1879</v>
      </c>
    </row>
    <row r="7" spans="1:23" x14ac:dyDescent="0.2">
      <c r="A7" s="2856" t="s">
        <v>560</v>
      </c>
      <c r="B7" s="2857"/>
      <c r="C7" s="2857"/>
      <c r="D7" s="2857"/>
      <c r="E7" s="2857"/>
      <c r="F7" s="2857"/>
      <c r="G7" s="2876"/>
      <c r="H7" s="2865"/>
      <c r="N7" s="2899" t="b">
        <f>B7=Q7</f>
        <v>1</v>
      </c>
      <c r="P7" s="2864" t="s">
        <v>560</v>
      </c>
      <c r="Q7" s="2857"/>
      <c r="R7" s="2857"/>
      <c r="S7" s="2857"/>
      <c r="T7" s="2857"/>
      <c r="U7" s="2857"/>
      <c r="V7" s="2857"/>
      <c r="W7" s="2865"/>
    </row>
    <row r="8" spans="1:23" x14ac:dyDescent="0.2">
      <c r="A8" s="2864"/>
      <c r="B8" s="2857" t="s">
        <v>1880</v>
      </c>
      <c r="C8" s="2868">
        <v>0</v>
      </c>
      <c r="D8" s="2868">
        <v>0</v>
      </c>
      <c r="E8" s="2868">
        <v>0</v>
      </c>
      <c r="F8" s="2868">
        <v>0</v>
      </c>
      <c r="G8" s="2868">
        <v>0</v>
      </c>
      <c r="H8" s="2865"/>
      <c r="N8" s="2899" t="b">
        <f t="shared" ref="N8:N55" si="0">B8=Q8</f>
        <v>1</v>
      </c>
      <c r="P8" s="2864"/>
      <c r="Q8" s="2857" t="s">
        <v>1880</v>
      </c>
      <c r="R8" s="2857"/>
      <c r="S8" s="2857"/>
      <c r="T8" s="2857"/>
      <c r="U8" s="2857"/>
      <c r="V8" s="2857"/>
      <c r="W8" s="2865"/>
    </row>
    <row r="9" spans="1:23" x14ac:dyDescent="0.2">
      <c r="A9" s="2864"/>
      <c r="B9" s="2857" t="s">
        <v>1881</v>
      </c>
      <c r="C9" s="2868">
        <v>0</v>
      </c>
      <c r="D9" s="2868">
        <v>0</v>
      </c>
      <c r="E9" s="2868">
        <v>0</v>
      </c>
      <c r="F9" s="2868">
        <v>0</v>
      </c>
      <c r="G9" s="2868">
        <v>0</v>
      </c>
      <c r="H9" s="2865"/>
      <c r="N9" s="2899" t="b">
        <f t="shared" si="0"/>
        <v>1</v>
      </c>
      <c r="P9" s="2864"/>
      <c r="Q9" s="2857" t="s">
        <v>1881</v>
      </c>
      <c r="R9" s="2857"/>
      <c r="S9" s="2857"/>
      <c r="T9" s="2857"/>
      <c r="U9" s="2857"/>
      <c r="V9" s="2857"/>
      <c r="W9" s="2865"/>
    </row>
    <row r="10" spans="1:23" x14ac:dyDescent="0.2">
      <c r="A10" s="2864"/>
      <c r="B10" s="2866" t="s">
        <v>1882</v>
      </c>
      <c r="C10" s="2867">
        <v>0</v>
      </c>
      <c r="D10" s="2867">
        <v>0</v>
      </c>
      <c r="E10" s="2867">
        <v>0</v>
      </c>
      <c r="F10" s="2867">
        <v>0</v>
      </c>
      <c r="G10" s="2867">
        <v>0</v>
      </c>
      <c r="H10" s="2865"/>
      <c r="N10" s="2899" t="b">
        <f t="shared" si="0"/>
        <v>1</v>
      </c>
      <c r="P10" s="2864"/>
      <c r="Q10" s="2857" t="s">
        <v>1882</v>
      </c>
      <c r="R10" s="2857"/>
      <c r="S10" s="2857"/>
      <c r="T10" s="2857"/>
      <c r="U10" s="2857"/>
      <c r="V10" s="2857"/>
      <c r="W10" s="2865"/>
    </row>
    <row r="11" spans="1:23" x14ac:dyDescent="0.2">
      <c r="A11" s="2864"/>
      <c r="B11" s="2857"/>
      <c r="C11" s="2857"/>
      <c r="D11" s="2857"/>
      <c r="E11" s="2857"/>
      <c r="F11" s="2857"/>
      <c r="G11" s="2876"/>
      <c r="H11" s="2865"/>
      <c r="N11" s="2899" t="b">
        <f t="shared" si="0"/>
        <v>1</v>
      </c>
      <c r="P11" s="2864"/>
      <c r="Q11" s="2857"/>
      <c r="R11" s="2857"/>
      <c r="S11" s="2857"/>
      <c r="T11" s="2857"/>
      <c r="U11" s="2857"/>
      <c r="V11" s="2857"/>
      <c r="W11" s="2865"/>
    </row>
    <row r="12" spans="1:23" x14ac:dyDescent="0.2">
      <c r="A12" s="2856" t="s">
        <v>226</v>
      </c>
      <c r="B12" s="2857"/>
      <c r="C12" s="2857"/>
      <c r="D12" s="2857"/>
      <c r="E12" s="2857"/>
      <c r="F12" s="2857"/>
      <c r="G12" s="2876"/>
      <c r="H12" s="2865"/>
      <c r="N12" s="2899" t="b">
        <f t="shared" si="0"/>
        <v>1</v>
      </c>
      <c r="P12" s="2864" t="s">
        <v>226</v>
      </c>
      <c r="Q12" s="2857"/>
      <c r="R12" s="2857"/>
      <c r="S12" s="2857"/>
      <c r="T12" s="2857"/>
      <c r="U12" s="2857"/>
      <c r="V12" s="2857"/>
      <c r="W12" s="2865"/>
    </row>
    <row r="13" spans="1:23" ht="13.5" thickBot="1" x14ac:dyDescent="0.25">
      <c r="A13" s="2864">
        <v>700</v>
      </c>
      <c r="B13" s="2857" t="s">
        <v>493</v>
      </c>
      <c r="C13" s="2868">
        <v>0</v>
      </c>
      <c r="D13" s="2868">
        <v>0</v>
      </c>
      <c r="E13" s="2868">
        <v>0</v>
      </c>
      <c r="F13" s="2868">
        <v>0</v>
      </c>
      <c r="G13" s="2877">
        <v>0</v>
      </c>
      <c r="H13" s="2865"/>
      <c r="N13" s="2899" t="b">
        <f t="shared" si="0"/>
        <v>1</v>
      </c>
      <c r="P13" s="2864">
        <v>700</v>
      </c>
      <c r="Q13" s="2857" t="s">
        <v>493</v>
      </c>
      <c r="R13" s="2868">
        <v>0</v>
      </c>
      <c r="S13" s="2868">
        <v>0</v>
      </c>
      <c r="T13" s="2868">
        <v>0</v>
      </c>
      <c r="U13" s="2868">
        <v>0</v>
      </c>
      <c r="V13" s="2868">
        <v>0</v>
      </c>
      <c r="W13" s="2869"/>
    </row>
    <row r="14" spans="1:23" ht="13.5" thickBot="1" x14ac:dyDescent="0.25">
      <c r="A14" s="2870">
        <v>701</v>
      </c>
      <c r="B14" s="2871" t="s">
        <v>494</v>
      </c>
      <c r="C14" s="2872">
        <v>0</v>
      </c>
      <c r="D14" s="2872">
        <v>0</v>
      </c>
      <c r="E14" s="2872">
        <v>0</v>
      </c>
      <c r="F14" s="2872">
        <v>184146</v>
      </c>
      <c r="G14" s="2867">
        <f>SUM(C14:F14)</f>
        <v>184146</v>
      </c>
      <c r="H14" s="2873" t="s">
        <v>4140</v>
      </c>
      <c r="N14" s="2899" t="b">
        <f t="shared" si="0"/>
        <v>1</v>
      </c>
      <c r="P14" s="2870">
        <v>701</v>
      </c>
      <c r="Q14" s="2871" t="s">
        <v>494</v>
      </c>
      <c r="R14" s="2872">
        <v>0</v>
      </c>
      <c r="S14" s="2872">
        <v>229192</v>
      </c>
      <c r="T14" s="2872">
        <v>0</v>
      </c>
      <c r="U14" s="2872">
        <v>0</v>
      </c>
      <c r="V14" s="2872">
        <v>229192</v>
      </c>
      <c r="W14" s="2873" t="s">
        <v>3859</v>
      </c>
    </row>
    <row r="15" spans="1:23" x14ac:dyDescent="0.2">
      <c r="A15" s="2864">
        <v>703</v>
      </c>
      <c r="B15" s="2857" t="s">
        <v>373</v>
      </c>
      <c r="C15" s="2868">
        <v>0</v>
      </c>
      <c r="D15" s="2868">
        <v>0</v>
      </c>
      <c r="E15" s="2868">
        <v>0</v>
      </c>
      <c r="F15" s="2868">
        <v>0</v>
      </c>
      <c r="G15" s="2877">
        <v>0</v>
      </c>
      <c r="H15" s="2865"/>
      <c r="N15" s="2899" t="b">
        <f t="shared" si="0"/>
        <v>1</v>
      </c>
      <c r="P15" s="2864">
        <v>703</v>
      </c>
      <c r="Q15" s="2857" t="s">
        <v>373</v>
      </c>
      <c r="R15" s="2868">
        <v>0</v>
      </c>
      <c r="S15" s="2868">
        <v>0</v>
      </c>
      <c r="T15" s="2868">
        <v>0</v>
      </c>
      <c r="U15" s="2868">
        <v>0</v>
      </c>
      <c r="V15" s="2868">
        <v>0</v>
      </c>
      <c r="W15" s="2869"/>
    </row>
    <row r="16" spans="1:23" x14ac:dyDescent="0.2">
      <c r="A16" s="2864">
        <v>704</v>
      </c>
      <c r="B16" s="2857" t="s">
        <v>1883</v>
      </c>
      <c r="C16" s="2868">
        <v>0</v>
      </c>
      <c r="D16" s="2868">
        <v>0</v>
      </c>
      <c r="E16" s="2868">
        <v>0</v>
      </c>
      <c r="F16" s="2868">
        <v>0</v>
      </c>
      <c r="G16" s="2877">
        <v>0</v>
      </c>
      <c r="H16" s="2865"/>
      <c r="N16" s="2899" t="b">
        <f t="shared" si="0"/>
        <v>1</v>
      </c>
      <c r="P16" s="2864">
        <v>704</v>
      </c>
      <c r="Q16" s="2857" t="s">
        <v>1883</v>
      </c>
      <c r="R16" s="2868">
        <v>0</v>
      </c>
      <c r="S16" s="2868">
        <v>0</v>
      </c>
      <c r="T16" s="2868">
        <v>0</v>
      </c>
      <c r="U16" s="2868">
        <v>0</v>
      </c>
      <c r="V16" s="2868">
        <v>0</v>
      </c>
      <c r="W16" s="2869"/>
    </row>
    <row r="17" spans="1:23" x14ac:dyDescent="0.2">
      <c r="A17" s="2864">
        <v>705</v>
      </c>
      <c r="B17" s="2874" t="s">
        <v>393</v>
      </c>
      <c r="C17" s="2868">
        <v>0</v>
      </c>
      <c r="D17" s="2868">
        <v>0</v>
      </c>
      <c r="E17" s="2868">
        <v>0</v>
      </c>
      <c r="F17" s="2868">
        <v>0</v>
      </c>
      <c r="G17" s="2877">
        <v>0</v>
      </c>
      <c r="H17" s="2865"/>
      <c r="N17" s="2899" t="b">
        <f t="shared" si="0"/>
        <v>1</v>
      </c>
      <c r="P17" s="2864">
        <v>705</v>
      </c>
      <c r="Q17" s="2874" t="s">
        <v>393</v>
      </c>
      <c r="R17" s="2868">
        <v>0</v>
      </c>
      <c r="S17" s="2868">
        <v>0</v>
      </c>
      <c r="T17" s="2868">
        <v>0</v>
      </c>
      <c r="U17" s="2868">
        <v>0</v>
      </c>
      <c r="V17" s="2868">
        <v>0</v>
      </c>
      <c r="W17" s="2869"/>
    </row>
    <row r="18" spans="1:23" ht="13.5" thickBot="1" x14ac:dyDescent="0.25">
      <c r="A18" s="2864">
        <v>723</v>
      </c>
      <c r="B18" s="2857" t="s">
        <v>227</v>
      </c>
      <c r="C18" s="2868">
        <v>0</v>
      </c>
      <c r="D18" s="2868">
        <v>0</v>
      </c>
      <c r="E18" s="2868">
        <v>0</v>
      </c>
      <c r="F18" s="2868">
        <v>0</v>
      </c>
      <c r="G18" s="2877">
        <v>0</v>
      </c>
      <c r="H18" s="2865"/>
      <c r="N18" s="2899" t="b">
        <f t="shared" si="0"/>
        <v>1</v>
      </c>
      <c r="P18" s="2864">
        <v>723</v>
      </c>
      <c r="Q18" s="2857" t="s">
        <v>227</v>
      </c>
      <c r="R18" s="2868">
        <v>0</v>
      </c>
      <c r="S18" s="2868">
        <v>0</v>
      </c>
      <c r="T18" s="2868">
        <v>0</v>
      </c>
      <c r="U18" s="2868">
        <v>0</v>
      </c>
      <c r="V18" s="2868">
        <v>0</v>
      </c>
      <c r="W18" s="2869"/>
    </row>
    <row r="19" spans="1:23" ht="13.5" thickBot="1" x14ac:dyDescent="0.25">
      <c r="A19" s="2864">
        <v>726</v>
      </c>
      <c r="B19" s="2857" t="s">
        <v>228</v>
      </c>
      <c r="C19" s="2868">
        <v>0</v>
      </c>
      <c r="D19" s="2868">
        <v>0</v>
      </c>
      <c r="E19" s="2868">
        <v>0</v>
      </c>
      <c r="F19" s="2868">
        <v>0</v>
      </c>
      <c r="G19" s="2877">
        <v>0</v>
      </c>
      <c r="H19" s="2865"/>
      <c r="N19" s="2899" t="b">
        <f t="shared" si="0"/>
        <v>1</v>
      </c>
      <c r="P19" s="2870">
        <v>726</v>
      </c>
      <c r="Q19" s="2871" t="s">
        <v>228</v>
      </c>
      <c r="R19" s="2872">
        <v>0</v>
      </c>
      <c r="S19" s="2872">
        <v>105693</v>
      </c>
      <c r="T19" s="2872">
        <v>0</v>
      </c>
      <c r="U19" s="2872">
        <v>0</v>
      </c>
      <c r="V19" s="2872">
        <v>105693</v>
      </c>
      <c r="W19" s="2873" t="s">
        <v>3859</v>
      </c>
    </row>
    <row r="20" spans="1:23" x14ac:dyDescent="0.2">
      <c r="A20" s="2864">
        <v>727</v>
      </c>
      <c r="B20" s="2857" t="s">
        <v>229</v>
      </c>
      <c r="C20" s="2868">
        <v>0</v>
      </c>
      <c r="D20" s="2868">
        <v>0</v>
      </c>
      <c r="E20" s="2868">
        <v>0</v>
      </c>
      <c r="F20" s="2868">
        <v>0</v>
      </c>
      <c r="G20" s="2877">
        <v>0</v>
      </c>
      <c r="H20" s="2869"/>
      <c r="N20" s="2899" t="b">
        <f t="shared" si="0"/>
        <v>1</v>
      </c>
      <c r="P20" s="2864">
        <v>727</v>
      </c>
      <c r="Q20" s="2857" t="s">
        <v>229</v>
      </c>
      <c r="R20" s="2868">
        <v>0</v>
      </c>
      <c r="S20" s="2868">
        <v>0</v>
      </c>
      <c r="T20" s="2868">
        <v>0</v>
      </c>
      <c r="U20" s="2868">
        <v>0</v>
      </c>
      <c r="V20" s="2868">
        <v>0</v>
      </c>
      <c r="W20" s="2869"/>
    </row>
    <row r="21" spans="1:23" x14ac:dyDescent="0.2">
      <c r="A21" s="2864">
        <v>732</v>
      </c>
      <c r="B21" s="2857" t="s">
        <v>314</v>
      </c>
      <c r="C21" s="2868">
        <v>0</v>
      </c>
      <c r="D21" s="2868">
        <v>0</v>
      </c>
      <c r="E21" s="2868">
        <v>0</v>
      </c>
      <c r="F21" s="2868">
        <v>0</v>
      </c>
      <c r="G21" s="2877">
        <v>0</v>
      </c>
      <c r="H21" s="2869"/>
      <c r="N21" s="2899" t="b">
        <f t="shared" si="0"/>
        <v>1</v>
      </c>
      <c r="P21" s="2864">
        <v>732</v>
      </c>
      <c r="Q21" s="2857" t="s">
        <v>314</v>
      </c>
      <c r="R21" s="2868">
        <v>0</v>
      </c>
      <c r="S21" s="2868">
        <v>0</v>
      </c>
      <c r="T21" s="2868">
        <v>0</v>
      </c>
      <c r="U21" s="2868">
        <v>0</v>
      </c>
      <c r="V21" s="2868">
        <v>0</v>
      </c>
      <c r="W21" s="2869"/>
    </row>
    <row r="22" spans="1:23" x14ac:dyDescent="0.2">
      <c r="A22" s="2864">
        <v>734</v>
      </c>
      <c r="B22" s="2857" t="s">
        <v>230</v>
      </c>
      <c r="C22" s="2868">
        <v>0</v>
      </c>
      <c r="D22" s="2868">
        <v>0</v>
      </c>
      <c r="E22" s="2868">
        <v>0</v>
      </c>
      <c r="F22" s="2868">
        <v>0</v>
      </c>
      <c r="G22" s="2877">
        <v>0</v>
      </c>
      <c r="H22" s="2869"/>
      <c r="N22" s="2899" t="b">
        <f t="shared" si="0"/>
        <v>1</v>
      </c>
      <c r="P22" s="2864">
        <v>734</v>
      </c>
      <c r="Q22" s="2857" t="s">
        <v>230</v>
      </c>
      <c r="R22" s="2868">
        <v>0</v>
      </c>
      <c r="S22" s="2868">
        <v>0</v>
      </c>
      <c r="T22" s="2868">
        <v>0</v>
      </c>
      <c r="U22" s="2868">
        <v>0</v>
      </c>
      <c r="V22" s="2868">
        <v>0</v>
      </c>
      <c r="W22" s="2869"/>
    </row>
    <row r="23" spans="1:23" x14ac:dyDescent="0.2">
      <c r="A23" s="2864">
        <v>740</v>
      </c>
      <c r="B23" s="2857" t="s">
        <v>231</v>
      </c>
      <c r="C23" s="2868">
        <v>0</v>
      </c>
      <c r="D23" s="2868">
        <v>0</v>
      </c>
      <c r="E23" s="2868">
        <v>0</v>
      </c>
      <c r="F23" s="2868">
        <v>0</v>
      </c>
      <c r="G23" s="2877">
        <v>0</v>
      </c>
      <c r="H23" s="2869"/>
      <c r="N23" s="2899" t="b">
        <f t="shared" si="0"/>
        <v>1</v>
      </c>
      <c r="P23" s="2864">
        <v>740</v>
      </c>
      <c r="Q23" s="2857" t="s">
        <v>231</v>
      </c>
      <c r="R23" s="2868">
        <v>0</v>
      </c>
      <c r="S23" s="2868">
        <v>0</v>
      </c>
      <c r="T23" s="2868">
        <v>0</v>
      </c>
      <c r="U23" s="2868">
        <v>0</v>
      </c>
      <c r="V23" s="2868">
        <v>0</v>
      </c>
      <c r="W23" s="2869"/>
    </row>
    <row r="24" spans="1:23" x14ac:dyDescent="0.2">
      <c r="A24" s="2864">
        <v>743</v>
      </c>
      <c r="B24" s="2857" t="s">
        <v>315</v>
      </c>
      <c r="C24" s="2868">
        <v>0</v>
      </c>
      <c r="D24" s="2868">
        <v>0</v>
      </c>
      <c r="E24" s="2868">
        <v>0</v>
      </c>
      <c r="F24" s="2868">
        <v>0</v>
      </c>
      <c r="G24" s="2877">
        <v>0</v>
      </c>
      <c r="H24" s="2869"/>
      <c r="N24" s="2899" t="b">
        <f t="shared" si="0"/>
        <v>1</v>
      </c>
      <c r="P24" s="2864">
        <v>743</v>
      </c>
      <c r="Q24" s="2857" t="s">
        <v>315</v>
      </c>
      <c r="R24" s="2868">
        <v>0</v>
      </c>
      <c r="S24" s="2868">
        <v>0</v>
      </c>
      <c r="T24" s="2868">
        <v>0</v>
      </c>
      <c r="U24" s="2868">
        <v>0</v>
      </c>
      <c r="V24" s="2868">
        <v>0</v>
      </c>
      <c r="W24" s="2869"/>
    </row>
    <row r="25" spans="1:23" x14ac:dyDescent="0.2">
      <c r="A25" s="2864">
        <v>785</v>
      </c>
      <c r="B25" s="2857" t="s">
        <v>233</v>
      </c>
      <c r="C25" s="2868">
        <v>0</v>
      </c>
      <c r="D25" s="2868">
        <v>0</v>
      </c>
      <c r="E25" s="2868">
        <v>0</v>
      </c>
      <c r="F25" s="2868">
        <v>0</v>
      </c>
      <c r="G25" s="2877">
        <v>0</v>
      </c>
      <c r="H25" s="2869"/>
      <c r="N25" s="2899" t="b">
        <f t="shared" si="0"/>
        <v>1</v>
      </c>
      <c r="P25" s="2864">
        <v>785</v>
      </c>
      <c r="Q25" s="2857" t="s">
        <v>233</v>
      </c>
      <c r="R25" s="2868">
        <v>0</v>
      </c>
      <c r="S25" s="2868">
        <v>0</v>
      </c>
      <c r="T25" s="2868">
        <v>0</v>
      </c>
      <c r="U25" s="2868">
        <v>0</v>
      </c>
      <c r="V25" s="2868">
        <v>0</v>
      </c>
      <c r="W25" s="2869"/>
    </row>
    <row r="26" spans="1:23" x14ac:dyDescent="0.2">
      <c r="A26" s="2864"/>
      <c r="B26" s="2866" t="s">
        <v>497</v>
      </c>
      <c r="C26" s="2867">
        <f>SUM(C13:C25)</f>
        <v>0</v>
      </c>
      <c r="D26" s="2867">
        <f t="shared" ref="D26:G26" si="1">SUM(D13:D25)</f>
        <v>0</v>
      </c>
      <c r="E26" s="2867">
        <f t="shared" si="1"/>
        <v>0</v>
      </c>
      <c r="F26" s="2867">
        <f t="shared" si="1"/>
        <v>184146</v>
      </c>
      <c r="G26" s="2867">
        <f t="shared" si="1"/>
        <v>184146</v>
      </c>
      <c r="H26" s="2865"/>
      <c r="N26" s="2899" t="b">
        <f t="shared" si="0"/>
        <v>1</v>
      </c>
      <c r="P26" s="2864"/>
      <c r="Q26" s="2866" t="s">
        <v>497</v>
      </c>
      <c r="R26" s="2867">
        <v>0</v>
      </c>
      <c r="S26" s="2867">
        <v>334885</v>
      </c>
      <c r="T26" s="2867">
        <v>0</v>
      </c>
      <c r="U26" s="2867">
        <v>0</v>
      </c>
      <c r="V26" s="2867">
        <v>334885</v>
      </c>
      <c r="W26" s="2865"/>
    </row>
    <row r="27" spans="1:23" x14ac:dyDescent="0.2">
      <c r="A27" s="2864"/>
      <c r="B27" s="2857"/>
      <c r="C27" s="2857"/>
      <c r="D27" s="2857"/>
      <c r="E27" s="2857"/>
      <c r="F27" s="2857"/>
      <c r="G27" s="2877"/>
      <c r="H27" s="2865"/>
      <c r="N27" s="2899" t="b">
        <f t="shared" si="0"/>
        <v>1</v>
      </c>
      <c r="P27" s="2864"/>
      <c r="Q27" s="2857"/>
      <c r="R27" s="2857"/>
      <c r="S27" s="2857"/>
      <c r="T27" s="2857"/>
      <c r="U27" s="2857"/>
      <c r="V27" s="2868"/>
      <c r="W27" s="2865"/>
    </row>
    <row r="28" spans="1:23" x14ac:dyDescent="0.2">
      <c r="A28" s="2856" t="s">
        <v>1884</v>
      </c>
      <c r="B28" s="2857"/>
      <c r="C28" s="2857"/>
      <c r="D28" s="2857"/>
      <c r="E28" s="2857"/>
      <c r="F28" s="2857"/>
      <c r="G28" s="2877"/>
      <c r="H28" s="2865"/>
      <c r="N28" s="2899" t="b">
        <f t="shared" si="0"/>
        <v>1</v>
      </c>
      <c r="P28" s="2864" t="s">
        <v>1884</v>
      </c>
      <c r="Q28" s="2857"/>
      <c r="R28" s="2857"/>
      <c r="S28" s="2857"/>
      <c r="T28" s="2857"/>
      <c r="U28" s="2857"/>
      <c r="V28" s="2868"/>
      <c r="W28" s="2865"/>
    </row>
    <row r="29" spans="1:23" x14ac:dyDescent="0.2">
      <c r="A29" s="2864">
        <v>780</v>
      </c>
      <c r="B29" s="2857" t="s">
        <v>495</v>
      </c>
      <c r="C29" s="2868">
        <v>0</v>
      </c>
      <c r="D29" s="2868">
        <v>0</v>
      </c>
      <c r="E29" s="2868">
        <v>0</v>
      </c>
      <c r="F29" s="2868">
        <v>0</v>
      </c>
      <c r="G29" s="2877">
        <v>0</v>
      </c>
      <c r="H29" s="2869"/>
      <c r="N29" s="2899" t="b">
        <f t="shared" si="0"/>
        <v>1</v>
      </c>
      <c r="P29" s="2864">
        <v>780</v>
      </c>
      <c r="Q29" s="2857" t="s">
        <v>495</v>
      </c>
      <c r="R29" s="2868">
        <v>0</v>
      </c>
      <c r="S29" s="2868">
        <v>0</v>
      </c>
      <c r="T29" s="2868">
        <v>0</v>
      </c>
      <c r="U29" s="2868">
        <v>0</v>
      </c>
      <c r="V29" s="2868">
        <v>0</v>
      </c>
      <c r="W29" s="2869"/>
    </row>
    <row r="30" spans="1:23" x14ac:dyDescent="0.2">
      <c r="A30" s="2864">
        <v>780</v>
      </c>
      <c r="B30" s="2857" t="s">
        <v>1885</v>
      </c>
      <c r="C30" s="2868">
        <v>0</v>
      </c>
      <c r="D30" s="2868">
        <v>0</v>
      </c>
      <c r="E30" s="2868">
        <v>0</v>
      </c>
      <c r="F30" s="2868">
        <v>0</v>
      </c>
      <c r="G30" s="2877">
        <v>0</v>
      </c>
      <c r="H30" s="2869"/>
      <c r="N30" s="2899" t="b">
        <f t="shared" si="0"/>
        <v>1</v>
      </c>
      <c r="P30" s="2864">
        <v>780</v>
      </c>
      <c r="Q30" s="2857" t="s">
        <v>1885</v>
      </c>
      <c r="R30" s="2868">
        <v>0</v>
      </c>
      <c r="S30" s="2868">
        <v>0</v>
      </c>
      <c r="T30" s="2868">
        <v>0</v>
      </c>
      <c r="U30" s="2868">
        <v>0</v>
      </c>
      <c r="V30" s="2868">
        <v>0</v>
      </c>
      <c r="W30" s="2869"/>
    </row>
    <row r="31" spans="1:23" x14ac:dyDescent="0.2">
      <c r="A31" s="2864">
        <v>781</v>
      </c>
      <c r="B31" s="2857" t="s">
        <v>496</v>
      </c>
      <c r="C31" s="2868">
        <v>0</v>
      </c>
      <c r="D31" s="2868">
        <v>0</v>
      </c>
      <c r="E31" s="2868">
        <v>0</v>
      </c>
      <c r="F31" s="2868">
        <v>0</v>
      </c>
      <c r="G31" s="2877">
        <v>0</v>
      </c>
      <c r="H31" s="2869"/>
      <c r="N31" s="2899" t="b">
        <f t="shared" si="0"/>
        <v>1</v>
      </c>
      <c r="P31" s="2864">
        <v>781</v>
      </c>
      <c r="Q31" s="2857" t="s">
        <v>496</v>
      </c>
      <c r="R31" s="2868">
        <v>0</v>
      </c>
      <c r="S31" s="2868">
        <v>0</v>
      </c>
      <c r="T31" s="2868">
        <v>0</v>
      </c>
      <c r="U31" s="2868">
        <v>0</v>
      </c>
      <c r="V31" s="2868">
        <v>0</v>
      </c>
      <c r="W31" s="2869"/>
    </row>
    <row r="32" spans="1:23" x14ac:dyDescent="0.2">
      <c r="A32" s="2864"/>
      <c r="B32" s="2857" t="s">
        <v>1886</v>
      </c>
      <c r="C32" s="2868">
        <v>0</v>
      </c>
      <c r="D32" s="2868">
        <v>0</v>
      </c>
      <c r="E32" s="2868">
        <v>0</v>
      </c>
      <c r="F32" s="2868">
        <v>0</v>
      </c>
      <c r="G32" s="2877">
        <v>0</v>
      </c>
      <c r="H32" s="2869"/>
      <c r="N32" s="2899" t="b">
        <f t="shared" si="0"/>
        <v>1</v>
      </c>
      <c r="P32" s="2864"/>
      <c r="Q32" s="2857" t="s">
        <v>1886</v>
      </c>
      <c r="R32" s="2868">
        <v>0</v>
      </c>
      <c r="S32" s="2868">
        <v>0</v>
      </c>
      <c r="T32" s="2868">
        <v>0</v>
      </c>
      <c r="U32" s="2868">
        <v>0</v>
      </c>
      <c r="V32" s="2868">
        <v>0</v>
      </c>
      <c r="W32" s="2869"/>
    </row>
    <row r="33" spans="1:23" x14ac:dyDescent="0.2">
      <c r="A33" s="2864"/>
      <c r="B33" s="2857"/>
      <c r="C33" s="2857"/>
      <c r="D33" s="2857"/>
      <c r="E33" s="2857"/>
      <c r="F33" s="2857"/>
      <c r="G33" s="2877"/>
      <c r="H33" s="2869"/>
      <c r="N33" s="2899" t="b">
        <f t="shared" si="0"/>
        <v>1</v>
      </c>
      <c r="P33" s="2864"/>
      <c r="Q33" s="2857"/>
      <c r="R33" s="2857"/>
      <c r="S33" s="2857"/>
      <c r="T33" s="2857"/>
      <c r="U33" s="2857"/>
      <c r="V33" s="2868"/>
      <c r="W33" s="2869"/>
    </row>
    <row r="34" spans="1:23" x14ac:dyDescent="0.2">
      <c r="A34" s="2864">
        <v>783</v>
      </c>
      <c r="B34" s="2857" t="s">
        <v>234</v>
      </c>
      <c r="C34" s="2868">
        <v>0</v>
      </c>
      <c r="D34" s="2868">
        <v>0</v>
      </c>
      <c r="E34" s="2868">
        <v>0</v>
      </c>
      <c r="F34" s="2868">
        <v>0</v>
      </c>
      <c r="G34" s="2877">
        <v>0</v>
      </c>
      <c r="H34" s="2869"/>
      <c r="N34" s="2899" t="b">
        <f t="shared" si="0"/>
        <v>1</v>
      </c>
      <c r="P34" s="2864">
        <v>783</v>
      </c>
      <c r="Q34" s="2857" t="s">
        <v>234</v>
      </c>
      <c r="R34" s="2868">
        <v>0</v>
      </c>
      <c r="S34" s="2868">
        <v>0</v>
      </c>
      <c r="T34" s="2868">
        <v>0</v>
      </c>
      <c r="U34" s="2868">
        <v>0</v>
      </c>
      <c r="V34" s="2868">
        <v>0</v>
      </c>
      <c r="W34" s="2869"/>
    </row>
    <row r="35" spans="1:23" x14ac:dyDescent="0.2">
      <c r="A35" s="2864"/>
      <c r="B35" s="2875"/>
      <c r="C35" s="2857"/>
      <c r="D35" s="2857"/>
      <c r="E35" s="2857"/>
      <c r="F35" s="2857"/>
      <c r="G35" s="2877"/>
      <c r="H35" s="2865"/>
      <c r="N35" s="2899" t="b">
        <f t="shared" si="0"/>
        <v>1</v>
      </c>
      <c r="P35" s="2864"/>
      <c r="Q35" s="2875"/>
      <c r="R35" s="2857"/>
      <c r="S35" s="2857"/>
      <c r="T35" s="2857"/>
      <c r="U35" s="2857"/>
      <c r="V35" s="2868"/>
      <c r="W35" s="2865"/>
    </row>
    <row r="36" spans="1:23" x14ac:dyDescent="0.2">
      <c r="A36" s="2864"/>
      <c r="B36" s="2875"/>
      <c r="C36" s="2857"/>
      <c r="D36" s="2857"/>
      <c r="E36" s="2857"/>
      <c r="F36" s="2857"/>
      <c r="G36" s="2877"/>
      <c r="H36" s="2865"/>
      <c r="N36" s="2899" t="b">
        <f t="shared" si="0"/>
        <v>1</v>
      </c>
      <c r="P36" s="2864"/>
      <c r="Q36" s="2875"/>
      <c r="R36" s="2857"/>
      <c r="S36" s="2857"/>
      <c r="T36" s="2857"/>
      <c r="U36" s="2857"/>
      <c r="V36" s="2868"/>
      <c r="W36" s="2865"/>
    </row>
    <row r="37" spans="1:23" s="1323" customFormat="1" x14ac:dyDescent="0.2">
      <c r="A37" s="2856" t="s">
        <v>1887</v>
      </c>
      <c r="B37" s="2876"/>
      <c r="C37" s="2876"/>
      <c r="D37" s="2876"/>
      <c r="E37" s="2876"/>
      <c r="F37" s="2876"/>
      <c r="G37" s="2877"/>
      <c r="H37" s="2878"/>
      <c r="N37" s="2899" t="b">
        <f t="shared" si="0"/>
        <v>1</v>
      </c>
      <c r="P37" s="2864" t="s">
        <v>1887</v>
      </c>
      <c r="Q37" s="2857"/>
      <c r="R37" s="2857"/>
      <c r="S37" s="2857"/>
      <c r="T37" s="2857"/>
      <c r="U37" s="2857"/>
      <c r="V37" s="2868"/>
      <c r="W37" s="2865"/>
    </row>
    <row r="38" spans="1:23" ht="13.5" thickBot="1" x14ac:dyDescent="0.25">
      <c r="A38" s="2864">
        <v>750</v>
      </c>
      <c r="B38" s="2857" t="s">
        <v>1888</v>
      </c>
      <c r="C38" s="2868">
        <v>28436.5</v>
      </c>
      <c r="D38" s="2868">
        <v>28436.5</v>
      </c>
      <c r="E38" s="2868">
        <v>28451.75</v>
      </c>
      <c r="F38" s="2868">
        <v>28451.75</v>
      </c>
      <c r="G38" s="3560">
        <f>SUM(C38:F38)</f>
        <v>113776.5</v>
      </c>
      <c r="H38" s="2880"/>
      <c r="I38" s="2881">
        <f t="shared" ref="I38:I55" si="2">C38</f>
        <v>28436.5</v>
      </c>
      <c r="J38" s="2881">
        <f t="shared" ref="J38:J55" si="3">M38-I38</f>
        <v>66377.25</v>
      </c>
      <c r="M38" s="454">
        <f t="shared" ref="M38:M55" si="4">G38/6*5</f>
        <v>94813.75</v>
      </c>
      <c r="N38" s="2899" t="b">
        <f t="shared" si="0"/>
        <v>1</v>
      </c>
      <c r="P38" s="2856">
        <v>750</v>
      </c>
      <c r="Q38" s="2876" t="s">
        <v>1888</v>
      </c>
      <c r="R38" s="2868">
        <v>28394</v>
      </c>
      <c r="S38" s="2868">
        <v>28394</v>
      </c>
      <c r="T38" s="2868">
        <v>28394</v>
      </c>
      <c r="U38" s="2868">
        <v>28394</v>
      </c>
      <c r="V38" s="2879">
        <v>113576</v>
      </c>
      <c r="W38" s="2880"/>
    </row>
    <row r="39" spans="1:23" ht="23.25" thickBot="1" x14ac:dyDescent="0.25">
      <c r="A39" s="3568">
        <v>7450</v>
      </c>
      <c r="B39" s="3569" t="s">
        <v>1889</v>
      </c>
      <c r="C39" s="2868">
        <v>27456.75</v>
      </c>
      <c r="D39" s="2868">
        <v>27456.75</v>
      </c>
      <c r="E39" s="2868">
        <v>35977.75</v>
      </c>
      <c r="F39" s="2868">
        <v>35977.75</v>
      </c>
      <c r="G39" s="3560">
        <f t="shared" ref="G39:G54" si="5">SUM(C39:F39)</f>
        <v>126869</v>
      </c>
      <c r="H39" s="2865"/>
      <c r="I39" s="2884">
        <f t="shared" si="2"/>
        <v>27456.75</v>
      </c>
      <c r="J39" s="2884">
        <f t="shared" si="3"/>
        <v>78267.416666666657</v>
      </c>
      <c r="M39" s="454">
        <f t="shared" si="4"/>
        <v>105724.16666666666</v>
      </c>
      <c r="N39" s="2899" t="b">
        <f t="shared" si="0"/>
        <v>1</v>
      </c>
      <c r="P39" s="2882">
        <v>7450</v>
      </c>
      <c r="Q39" s="2883" t="s">
        <v>1889</v>
      </c>
      <c r="R39" s="2868">
        <v>36522</v>
      </c>
      <c r="S39" s="2868">
        <v>36522</v>
      </c>
      <c r="T39" s="2868">
        <v>27407.5</v>
      </c>
      <c r="U39" s="2868">
        <v>27407.5</v>
      </c>
      <c r="V39" s="2879">
        <v>127859</v>
      </c>
      <c r="W39" s="2901" t="s">
        <v>3860</v>
      </c>
    </row>
    <row r="40" spans="1:23" x14ac:dyDescent="0.2">
      <c r="A40" s="3570">
        <v>758</v>
      </c>
      <c r="B40" s="3571" t="s">
        <v>1890</v>
      </c>
      <c r="C40" s="2868">
        <v>80821</v>
      </c>
      <c r="D40" s="2868">
        <v>80821</v>
      </c>
      <c r="E40" s="2868">
        <v>80700</v>
      </c>
      <c r="F40" s="2868">
        <v>80700</v>
      </c>
      <c r="G40" s="3560">
        <f t="shared" si="5"/>
        <v>323042</v>
      </c>
      <c r="H40" s="2880"/>
      <c r="I40" s="2884">
        <f t="shared" si="2"/>
        <v>80821</v>
      </c>
      <c r="J40" s="2884">
        <f t="shared" si="3"/>
        <v>188380.66666666669</v>
      </c>
      <c r="M40" s="454">
        <f t="shared" si="4"/>
        <v>269201.66666666669</v>
      </c>
      <c r="N40" s="2899" t="b">
        <f t="shared" si="0"/>
        <v>1</v>
      </c>
      <c r="P40" s="2885">
        <v>758</v>
      </c>
      <c r="Q40" s="2886" t="s">
        <v>1890</v>
      </c>
      <c r="R40" s="2868">
        <v>63002</v>
      </c>
      <c r="S40" s="2868">
        <v>63002</v>
      </c>
      <c r="T40" s="2868">
        <v>80700</v>
      </c>
      <c r="U40" s="2868">
        <v>80700</v>
      </c>
      <c r="V40" s="2879">
        <v>287404</v>
      </c>
      <c r="W40" s="2880"/>
    </row>
    <row r="41" spans="1:23" x14ac:dyDescent="0.2">
      <c r="A41" s="2864"/>
      <c r="B41" s="2887" t="s">
        <v>372</v>
      </c>
      <c r="C41" s="2888">
        <v>71995</v>
      </c>
      <c r="D41" s="2888">
        <v>71995</v>
      </c>
      <c r="E41" s="2888">
        <v>71936.75</v>
      </c>
      <c r="F41" s="2888">
        <v>71936.75</v>
      </c>
      <c r="G41" s="3561">
        <f t="shared" si="5"/>
        <v>287863.5</v>
      </c>
      <c r="H41" s="2880"/>
      <c r="I41" s="2881">
        <f t="shared" si="2"/>
        <v>71995</v>
      </c>
      <c r="J41" s="2881">
        <f t="shared" si="3"/>
        <v>167891.25</v>
      </c>
      <c r="M41" s="454">
        <f t="shared" si="4"/>
        <v>239886.25</v>
      </c>
      <c r="N41" s="2899" t="b">
        <f t="shared" si="0"/>
        <v>1</v>
      </c>
      <c r="P41" s="2864"/>
      <c r="Q41" s="2887" t="s">
        <v>372</v>
      </c>
      <c r="R41" s="2888">
        <v>201974.25</v>
      </c>
      <c r="S41" s="2888">
        <v>201974.25</v>
      </c>
      <c r="T41" s="2888">
        <v>106630.25</v>
      </c>
      <c r="U41" s="2888">
        <v>87466.25</v>
      </c>
      <c r="V41" s="2888">
        <v>598045</v>
      </c>
      <c r="W41" s="2880"/>
    </row>
    <row r="42" spans="1:23" x14ac:dyDescent="0.2">
      <c r="A42" s="2864"/>
      <c r="B42" s="2866" t="s">
        <v>1891</v>
      </c>
      <c r="C42" s="2867">
        <v>208709.25</v>
      </c>
      <c r="D42" s="2867">
        <v>208709.25</v>
      </c>
      <c r="E42" s="2867">
        <v>217066.25</v>
      </c>
      <c r="F42" s="2867">
        <f>SUM(F38:F41)</f>
        <v>217066.25</v>
      </c>
      <c r="G42" s="2867">
        <f t="shared" si="5"/>
        <v>851551</v>
      </c>
      <c r="H42" s="2869"/>
      <c r="I42" s="2881">
        <f t="shared" si="2"/>
        <v>208709.25</v>
      </c>
      <c r="J42" s="2881">
        <f t="shared" si="3"/>
        <v>500916.58333333326</v>
      </c>
      <c r="M42" s="454">
        <f t="shared" si="4"/>
        <v>709625.83333333326</v>
      </c>
      <c r="N42" s="2899" t="b">
        <f t="shared" si="0"/>
        <v>1</v>
      </c>
      <c r="P42" s="2864"/>
      <c r="Q42" s="2866" t="s">
        <v>1891</v>
      </c>
      <c r="R42" s="2867">
        <v>329892.25</v>
      </c>
      <c r="S42" s="2867">
        <v>329892.25</v>
      </c>
      <c r="T42" s="2867">
        <v>243131.75</v>
      </c>
      <c r="U42" s="2867">
        <v>223967.75</v>
      </c>
      <c r="V42" s="2867">
        <v>1126884</v>
      </c>
      <c r="W42" s="2869"/>
    </row>
    <row r="43" spans="1:23" x14ac:dyDescent="0.2">
      <c r="A43" s="2864"/>
      <c r="B43" s="2857"/>
      <c r="C43" s="2868"/>
      <c r="D43" s="2868"/>
      <c r="E43" s="2868"/>
      <c r="F43" s="2868"/>
      <c r="G43" s="2877"/>
      <c r="H43" s="2869"/>
      <c r="I43" s="2881">
        <f t="shared" si="2"/>
        <v>0</v>
      </c>
      <c r="J43" s="2881">
        <f t="shared" si="3"/>
        <v>0</v>
      </c>
      <c r="M43" s="454">
        <f t="shared" si="4"/>
        <v>0</v>
      </c>
      <c r="N43" s="2899" t="b">
        <f t="shared" si="0"/>
        <v>1</v>
      </c>
      <c r="P43" s="2864"/>
      <c r="Q43" s="2857"/>
      <c r="R43" s="2868"/>
      <c r="S43" s="2868"/>
      <c r="T43" s="2868"/>
      <c r="U43" s="2868"/>
      <c r="V43" s="2868"/>
      <c r="W43" s="2869"/>
    </row>
    <row r="44" spans="1:23" ht="15" x14ac:dyDescent="0.35">
      <c r="A44" s="2864"/>
      <c r="B44" s="3565" t="s">
        <v>497</v>
      </c>
      <c r="C44" s="3566">
        <f t="shared" ref="C44:E44" si="6">SUM(C26:C41)</f>
        <v>208709.25</v>
      </c>
      <c r="D44" s="3566">
        <f t="shared" si="6"/>
        <v>208709.25</v>
      </c>
      <c r="E44" s="3566">
        <f t="shared" si="6"/>
        <v>217066.25</v>
      </c>
      <c r="F44" s="3566">
        <f>SUM(F26:F41)</f>
        <v>401212.25</v>
      </c>
      <c r="G44" s="3567">
        <f>SUM(C44:F44)</f>
        <v>1035697</v>
      </c>
      <c r="H44" s="2869"/>
      <c r="I44" s="2881">
        <f t="shared" si="2"/>
        <v>208709.25</v>
      </c>
      <c r="J44" s="2881">
        <f t="shared" si="3"/>
        <v>654371.58333333326</v>
      </c>
      <c r="M44" s="454">
        <f t="shared" si="4"/>
        <v>863080.83333333326</v>
      </c>
      <c r="N44" s="2899" t="b">
        <f t="shared" si="0"/>
        <v>1</v>
      </c>
      <c r="P44" s="2864"/>
      <c r="Q44" s="2857" t="s">
        <v>497</v>
      </c>
      <c r="R44" s="2868">
        <v>329892.25</v>
      </c>
      <c r="S44" s="2868">
        <v>664777.25</v>
      </c>
      <c r="T44" s="2868">
        <v>243131.75</v>
      </c>
      <c r="U44" s="2868">
        <v>223967.75</v>
      </c>
      <c r="V44" s="2868">
        <v>1461769</v>
      </c>
      <c r="W44" s="2869"/>
    </row>
    <row r="45" spans="1:23" x14ac:dyDescent="0.2">
      <c r="A45" s="2864"/>
      <c r="B45" s="2857"/>
      <c r="C45" s="2868"/>
      <c r="D45" s="2868"/>
      <c r="E45" s="2868"/>
      <c r="F45" s="2868"/>
      <c r="G45" s="2877"/>
      <c r="H45" s="2869"/>
      <c r="I45" s="2881">
        <f t="shared" si="2"/>
        <v>0</v>
      </c>
      <c r="J45" s="2881">
        <f t="shared" si="3"/>
        <v>0</v>
      </c>
      <c r="M45" s="454">
        <f t="shared" si="4"/>
        <v>0</v>
      </c>
      <c r="N45" s="2899" t="b">
        <f t="shared" si="0"/>
        <v>1</v>
      </c>
      <c r="P45" s="2864"/>
      <c r="Q45" s="2857"/>
      <c r="R45" s="2868"/>
      <c r="S45" s="2868"/>
      <c r="T45" s="2868"/>
      <c r="U45" s="2868"/>
      <c r="V45" s="2868"/>
      <c r="W45" s="2869"/>
    </row>
    <row r="46" spans="1:23" ht="15" x14ac:dyDescent="0.35">
      <c r="A46" s="2889" t="s">
        <v>1892</v>
      </c>
      <c r="B46" s="2890"/>
      <c r="C46" s="2891">
        <f>C42+C26+C10</f>
        <v>208709.25</v>
      </c>
      <c r="D46" s="2891">
        <f t="shared" ref="D46:F46" si="7">D42+D26+D10</f>
        <v>208709.25</v>
      </c>
      <c r="E46" s="2891">
        <f t="shared" si="7"/>
        <v>217066.25</v>
      </c>
      <c r="F46" s="2891">
        <f t="shared" si="7"/>
        <v>401212.25</v>
      </c>
      <c r="G46" s="2892">
        <f>SUM(C46:F46)</f>
        <v>1035697</v>
      </c>
      <c r="H46" s="2869"/>
      <c r="I46" s="1335">
        <f t="shared" si="2"/>
        <v>208709.25</v>
      </c>
      <c r="J46" s="1335">
        <f t="shared" si="3"/>
        <v>654371.58333333326</v>
      </c>
      <c r="M46" s="1334">
        <f t="shared" si="4"/>
        <v>863080.83333333326</v>
      </c>
      <c r="N46" s="2899" t="b">
        <f t="shared" si="0"/>
        <v>1</v>
      </c>
      <c r="P46" s="2889" t="s">
        <v>1892</v>
      </c>
      <c r="Q46" s="2890"/>
      <c r="R46" s="2891">
        <v>329892.25</v>
      </c>
      <c r="S46" s="2891">
        <v>664777.25</v>
      </c>
      <c r="T46" s="2891">
        <v>243131.75</v>
      </c>
      <c r="U46" s="2891">
        <v>223967.75</v>
      </c>
      <c r="V46" s="2892">
        <v>1461769</v>
      </c>
      <c r="W46" s="2869"/>
    </row>
    <row r="47" spans="1:23" x14ac:dyDescent="0.2">
      <c r="A47" s="2864"/>
      <c r="B47" s="2857"/>
      <c r="C47" s="2857"/>
      <c r="D47" s="2857"/>
      <c r="E47" s="2857"/>
      <c r="F47" s="2857"/>
      <c r="G47" s="2876"/>
      <c r="H47" s="2865"/>
      <c r="I47" s="2881">
        <f t="shared" si="2"/>
        <v>0</v>
      </c>
      <c r="J47" s="2881">
        <f t="shared" si="3"/>
        <v>0</v>
      </c>
      <c r="M47" s="454">
        <f t="shared" si="4"/>
        <v>0</v>
      </c>
      <c r="N47" s="2899" t="b">
        <f t="shared" si="0"/>
        <v>1</v>
      </c>
      <c r="P47" s="2864"/>
      <c r="Q47" s="2857"/>
      <c r="R47" s="2857"/>
      <c r="S47" s="2857"/>
      <c r="T47" s="2857"/>
      <c r="U47" s="2857"/>
      <c r="V47" s="2857"/>
      <c r="W47" s="2865"/>
    </row>
    <row r="48" spans="1:23" x14ac:dyDescent="0.2">
      <c r="A48" s="2856" t="s">
        <v>1034</v>
      </c>
      <c r="B48" s="2887"/>
      <c r="C48" s="2888"/>
      <c r="D48" s="2888"/>
      <c r="E48" s="2888"/>
      <c r="F48" s="2888"/>
      <c r="G48" s="3561">
        <f t="shared" si="5"/>
        <v>0</v>
      </c>
      <c r="H48" s="2865"/>
      <c r="I48" s="2881">
        <f t="shared" si="2"/>
        <v>0</v>
      </c>
      <c r="J48" s="2881">
        <f t="shared" si="3"/>
        <v>0</v>
      </c>
      <c r="M48" s="454">
        <f t="shared" si="4"/>
        <v>0</v>
      </c>
      <c r="N48" s="2899" t="b">
        <f t="shared" si="0"/>
        <v>1</v>
      </c>
      <c r="P48" s="2864" t="s">
        <v>1034</v>
      </c>
      <c r="Q48" s="2887"/>
      <c r="R48" s="2888"/>
      <c r="S48" s="2888"/>
      <c r="T48" s="2888"/>
      <c r="U48" s="2888"/>
      <c r="V48" s="2888"/>
      <c r="W48" s="2865"/>
    </row>
    <row r="49" spans="1:23" x14ac:dyDescent="0.2">
      <c r="A49" s="2864"/>
      <c r="B49" s="2857" t="s">
        <v>2671</v>
      </c>
      <c r="C49" s="2868">
        <v>0</v>
      </c>
      <c r="D49" s="2868">
        <v>0</v>
      </c>
      <c r="E49" s="2868">
        <v>0</v>
      </c>
      <c r="F49" s="2868">
        <v>0</v>
      </c>
      <c r="G49" s="3560">
        <f t="shared" si="5"/>
        <v>0</v>
      </c>
      <c r="H49" s="2865"/>
      <c r="I49" s="2881">
        <f t="shared" si="2"/>
        <v>0</v>
      </c>
      <c r="J49" s="2881">
        <f t="shared" si="3"/>
        <v>0</v>
      </c>
      <c r="M49" s="454">
        <f t="shared" si="4"/>
        <v>0</v>
      </c>
      <c r="N49" s="2899" t="b">
        <f t="shared" si="0"/>
        <v>0</v>
      </c>
      <c r="P49" s="2864"/>
      <c r="Q49" s="2857" t="s">
        <v>3861</v>
      </c>
      <c r="R49" s="2868">
        <v>114565</v>
      </c>
      <c r="S49" s="2868">
        <v>114565</v>
      </c>
      <c r="T49" s="2868">
        <v>19164</v>
      </c>
      <c r="U49" s="2868">
        <v>0</v>
      </c>
      <c r="V49" s="2879">
        <v>248294</v>
      </c>
      <c r="W49" s="2865"/>
    </row>
    <row r="50" spans="1:23" x14ac:dyDescent="0.2">
      <c r="A50" s="2864"/>
      <c r="B50" s="2857" t="s">
        <v>1893</v>
      </c>
      <c r="C50" s="2868">
        <v>47203.75</v>
      </c>
      <c r="D50" s="2868">
        <v>47203.75</v>
      </c>
      <c r="E50" s="2868">
        <v>47133</v>
      </c>
      <c r="F50" s="2868">
        <v>47133</v>
      </c>
      <c r="G50" s="3560">
        <f t="shared" si="5"/>
        <v>188673.5</v>
      </c>
      <c r="H50" s="2869"/>
      <c r="I50" s="2881">
        <f t="shared" si="2"/>
        <v>47203.75</v>
      </c>
      <c r="J50" s="2881">
        <f t="shared" si="3"/>
        <v>110024.16666666666</v>
      </c>
      <c r="M50" s="454">
        <f t="shared" si="4"/>
        <v>157227.91666666666</v>
      </c>
      <c r="N50" s="2899" t="b">
        <f t="shared" si="0"/>
        <v>1</v>
      </c>
      <c r="P50" s="2864"/>
      <c r="Q50" s="2857" t="s">
        <v>1893</v>
      </c>
      <c r="R50" s="2868">
        <v>47133</v>
      </c>
      <c r="S50" s="2868">
        <v>47133</v>
      </c>
      <c r="T50" s="2868">
        <v>47133</v>
      </c>
      <c r="U50" s="2868">
        <v>47133</v>
      </c>
      <c r="V50" s="2879">
        <v>188532</v>
      </c>
      <c r="W50" s="2869"/>
    </row>
    <row r="51" spans="1:23" x14ac:dyDescent="0.2">
      <c r="A51" s="2864"/>
      <c r="B51" s="2857" t="s">
        <v>1894</v>
      </c>
      <c r="C51" s="2868">
        <v>4381.5</v>
      </c>
      <c r="D51" s="2868">
        <v>4381.5</v>
      </c>
      <c r="E51" s="2868">
        <v>4383.75</v>
      </c>
      <c r="F51" s="2868">
        <v>4383.75</v>
      </c>
      <c r="G51" s="3560">
        <f t="shared" si="5"/>
        <v>17530.5</v>
      </c>
      <c r="H51" s="2869"/>
      <c r="I51" s="2881">
        <f t="shared" si="2"/>
        <v>4381.5</v>
      </c>
      <c r="J51" s="2881">
        <f t="shared" si="3"/>
        <v>10227.25</v>
      </c>
      <c r="M51" s="454">
        <f t="shared" si="4"/>
        <v>14608.75</v>
      </c>
      <c r="N51" s="2899" t="b">
        <f t="shared" si="0"/>
        <v>1</v>
      </c>
      <c r="P51" s="2864"/>
      <c r="Q51" s="2857" t="s">
        <v>1894</v>
      </c>
      <c r="R51" s="2868">
        <v>4375</v>
      </c>
      <c r="S51" s="2868">
        <v>4375</v>
      </c>
      <c r="T51" s="2868">
        <v>4375</v>
      </c>
      <c r="U51" s="2868">
        <v>4375</v>
      </c>
      <c r="V51" s="2879">
        <v>17500</v>
      </c>
      <c r="W51" s="2869"/>
    </row>
    <row r="52" spans="1:23" x14ac:dyDescent="0.2">
      <c r="A52" s="2864"/>
      <c r="B52" s="2857" t="s">
        <v>2672</v>
      </c>
      <c r="C52" s="2868">
        <v>0</v>
      </c>
      <c r="D52" s="2868">
        <v>0</v>
      </c>
      <c r="E52" s="2868">
        <v>0</v>
      </c>
      <c r="F52" s="2868">
        <v>0</v>
      </c>
      <c r="G52" s="3560">
        <f t="shared" si="5"/>
        <v>0</v>
      </c>
      <c r="H52" s="2869"/>
      <c r="I52" s="2881">
        <f t="shared" si="2"/>
        <v>0</v>
      </c>
      <c r="J52" s="2881">
        <f t="shared" si="3"/>
        <v>0</v>
      </c>
      <c r="M52" s="454">
        <f t="shared" si="4"/>
        <v>0</v>
      </c>
      <c r="N52" s="2899" t="b">
        <f t="shared" si="0"/>
        <v>0</v>
      </c>
      <c r="P52" s="2864"/>
      <c r="Q52" s="2857" t="s">
        <v>3862</v>
      </c>
      <c r="R52" s="2868">
        <v>15522</v>
      </c>
      <c r="S52" s="2868">
        <v>15522</v>
      </c>
      <c r="T52" s="2868">
        <v>15579</v>
      </c>
      <c r="U52" s="2868">
        <v>15579</v>
      </c>
      <c r="V52" s="2879">
        <v>62202</v>
      </c>
      <c r="W52" s="2869"/>
    </row>
    <row r="53" spans="1:23" x14ac:dyDescent="0.2">
      <c r="A53" s="2864"/>
      <c r="B53" s="2857" t="s">
        <v>1895</v>
      </c>
      <c r="C53" s="2868">
        <v>20409.75</v>
      </c>
      <c r="D53" s="2868">
        <v>20409.75</v>
      </c>
      <c r="E53" s="2868">
        <v>20420</v>
      </c>
      <c r="F53" s="2868">
        <v>20420</v>
      </c>
      <c r="G53" s="3560">
        <f t="shared" si="5"/>
        <v>81659.5</v>
      </c>
      <c r="H53" s="2869"/>
      <c r="I53" s="2881">
        <f t="shared" si="2"/>
        <v>20409.75</v>
      </c>
      <c r="J53" s="2881">
        <f t="shared" si="3"/>
        <v>47639.833333333328</v>
      </c>
      <c r="M53" s="454">
        <f t="shared" si="4"/>
        <v>68049.583333333328</v>
      </c>
      <c r="N53" s="2899" t="b">
        <f t="shared" si="0"/>
        <v>1</v>
      </c>
      <c r="P53" s="2864"/>
      <c r="Q53" s="2857" t="s">
        <v>1895</v>
      </c>
      <c r="R53" s="2868">
        <v>20379.25</v>
      </c>
      <c r="S53" s="2868">
        <v>20379.25</v>
      </c>
      <c r="T53" s="2868">
        <v>20379.25</v>
      </c>
      <c r="U53" s="2868">
        <v>20379.25</v>
      </c>
      <c r="V53" s="2879">
        <v>81517</v>
      </c>
      <c r="W53" s="2869"/>
    </row>
    <row r="54" spans="1:23" ht="13.5" thickBot="1" x14ac:dyDescent="0.25">
      <c r="A54" s="2893"/>
      <c r="B54" s="2894" t="s">
        <v>1896</v>
      </c>
      <c r="C54" s="2895">
        <f t="shared" ref="C54:D54" si="8">SUM(C49:C53)</f>
        <v>71995</v>
      </c>
      <c r="D54" s="2895">
        <f t="shared" si="8"/>
        <v>71995</v>
      </c>
      <c r="E54" s="2895">
        <f>SUM(E49:E53)</f>
        <v>71936.75</v>
      </c>
      <c r="F54" s="2895">
        <f t="shared" ref="F54" si="9">SUM(F49:F53)</f>
        <v>71936.75</v>
      </c>
      <c r="G54" s="3562">
        <f t="shared" si="5"/>
        <v>287863.5</v>
      </c>
      <c r="H54" s="2896"/>
      <c r="I54" s="2897">
        <f t="shared" si="2"/>
        <v>71995</v>
      </c>
      <c r="J54" s="2897">
        <f t="shared" si="3"/>
        <v>167891.25</v>
      </c>
      <c r="M54" s="454">
        <f t="shared" si="4"/>
        <v>239886.25</v>
      </c>
      <c r="N54" s="2899" t="b">
        <f t="shared" si="0"/>
        <v>1</v>
      </c>
      <c r="P54" s="2893"/>
      <c r="Q54" s="2894" t="s">
        <v>1896</v>
      </c>
      <c r="R54" s="2895">
        <v>201974.25</v>
      </c>
      <c r="S54" s="2895">
        <v>201974.25</v>
      </c>
      <c r="T54" s="2895">
        <v>106630.25</v>
      </c>
      <c r="U54" s="2895">
        <v>87466.25</v>
      </c>
      <c r="V54" s="2895">
        <v>598045</v>
      </c>
      <c r="W54" s="2896"/>
    </row>
    <row r="55" spans="1:23" x14ac:dyDescent="0.2">
      <c r="G55" s="3563"/>
      <c r="I55" s="2881">
        <f t="shared" si="2"/>
        <v>0</v>
      </c>
      <c r="J55" s="2881">
        <f t="shared" si="3"/>
        <v>0</v>
      </c>
      <c r="M55" s="454">
        <f t="shared" si="4"/>
        <v>0</v>
      </c>
      <c r="N55" s="2899" t="b">
        <f t="shared" si="0"/>
        <v>1</v>
      </c>
    </row>
    <row r="56" spans="1:23" x14ac:dyDescent="0.2">
      <c r="B56" s="1328"/>
      <c r="C56" s="1329"/>
      <c r="D56" s="1329"/>
      <c r="E56" s="1329"/>
      <c r="F56" s="1329"/>
      <c r="G56" s="1329"/>
      <c r="H56" s="1329"/>
    </row>
    <row r="57" spans="1:23" x14ac:dyDescent="0.2">
      <c r="B57" s="1328"/>
      <c r="I57" s="454"/>
    </row>
    <row r="58" spans="1:23" x14ac:dyDescent="0.2">
      <c r="I58" s="454"/>
    </row>
    <row r="59" spans="1:23" x14ac:dyDescent="0.2">
      <c r="C59" s="2898"/>
      <c r="D59" s="2898"/>
      <c r="E59" s="2898"/>
      <c r="F59" s="2898"/>
      <c r="G59" s="3564"/>
      <c r="H59" s="2898"/>
    </row>
    <row r="62" spans="1:23" x14ac:dyDescent="0.2">
      <c r="C62" s="1329"/>
      <c r="D62" s="1329"/>
      <c r="E62" s="1329"/>
      <c r="F62" s="1329"/>
      <c r="G62" s="1329"/>
      <c r="H62" s="1329"/>
    </row>
    <row r="68" spans="3:8" x14ac:dyDescent="0.2">
      <c r="C68" s="1323"/>
      <c r="D68" s="1323"/>
      <c r="E68" s="1323"/>
      <c r="F68" s="1323"/>
      <c r="H68" s="1323"/>
    </row>
  </sheetData>
  <mergeCells count="2">
    <mergeCell ref="I1:M1"/>
    <mergeCell ref="P3:Q3"/>
  </mergeCells>
  <conditionalFormatting sqref="O1:O55">
    <cfRule type="containsText" dxfId="8" priority="2" operator="containsText" text="false">
      <formula>NOT(ISERROR(SEARCH("false",O1)))</formula>
    </cfRule>
  </conditionalFormatting>
  <conditionalFormatting sqref="N7:N55">
    <cfRule type="containsText" dxfId="7" priority="1" operator="containsText" text="false">
      <formula>NOT(ISERROR(SEARCH("false",N7)))</formula>
    </cfRule>
  </conditionalFormatting>
  <printOptions verticalCentered="1" headings="1" gridLines="1"/>
  <pageMargins left="0.25" right="0.25" top="0.75" bottom="0.75" header="0.3" footer="0.3"/>
  <pageSetup scale="48" orientation="landscape" horizontalDpi="1800" verticalDpi="18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BI149"/>
  <sheetViews>
    <sheetView zoomScale="80" zoomScaleNormal="80" zoomScaleSheetLayoutView="40" workbookViewId="0">
      <pane xSplit="5" ySplit="5" topLeftCell="F51" activePane="bottomRight" state="frozen"/>
      <selection activeCell="W69" sqref="W69"/>
      <selection pane="topRight" activeCell="W69" sqref="W69"/>
      <selection pane="bottomLeft" activeCell="W69" sqref="W69"/>
      <selection pane="bottomRight" activeCell="A69" sqref="A69:I72"/>
    </sheetView>
  </sheetViews>
  <sheetFormatPr defaultColWidth="26.5703125" defaultRowHeight="15.75" x14ac:dyDescent="0.25"/>
  <cols>
    <col min="1" max="1" width="31.7109375" style="1676" customWidth="1"/>
    <col min="2" max="2" width="12.85546875" style="1675" customWidth="1"/>
    <col min="3" max="3" width="6.140625" style="1676" customWidth="1"/>
    <col min="4" max="4" width="33.85546875" style="1676" customWidth="1"/>
    <col min="5" max="5" width="17" style="2966" bestFit="1" customWidth="1"/>
    <col min="6" max="7" width="13.42578125" style="1374" bestFit="1" customWidth="1"/>
    <col min="8" max="8" width="4.42578125" style="1676" bestFit="1" customWidth="1"/>
    <col min="9" max="9" width="29.42578125" style="1676" bestFit="1" customWidth="1"/>
    <col min="10" max="10" width="15.42578125" style="1676" customWidth="1"/>
    <col min="11" max="11" width="15.140625" style="1374" bestFit="1" customWidth="1"/>
    <col min="12" max="12" width="12.7109375" style="1374" bestFit="1" customWidth="1"/>
    <col min="13" max="13" width="11.5703125" style="1374" bestFit="1" customWidth="1"/>
    <col min="14" max="14" width="10" style="1678" bestFit="1" customWidth="1"/>
    <col min="15" max="15" width="10.7109375" style="1676" bestFit="1" customWidth="1"/>
    <col min="16" max="16" width="9.42578125" style="1676" bestFit="1" customWidth="1"/>
    <col min="17" max="17" width="10.5703125" style="1676" bestFit="1" customWidth="1"/>
    <col min="18" max="18" width="8.85546875" style="1676" bestFit="1" customWidth="1"/>
    <col min="19" max="19" width="5.5703125" style="1676" bestFit="1" customWidth="1"/>
    <col min="20" max="20" width="6.28515625" style="1676" bestFit="1" customWidth="1"/>
    <col min="21" max="21" width="7.7109375" style="1676" customWidth="1"/>
    <col min="22" max="22" width="10.7109375" style="1676" bestFit="1" customWidth="1"/>
    <col min="23" max="23" width="4.42578125" style="1676" bestFit="1" customWidth="1"/>
    <col min="24" max="24" width="6.85546875" style="1676" customWidth="1"/>
    <col min="25" max="25" width="0" style="1676" hidden="1" customWidth="1"/>
    <col min="26" max="26" width="0" style="2241" hidden="1" customWidth="1"/>
    <col min="27" max="59" width="0" style="1676" hidden="1" customWidth="1"/>
    <col min="60" max="60" width="7.28515625" style="1676" customWidth="1"/>
    <col min="61" max="61" width="7.140625" style="1676" bestFit="1" customWidth="1"/>
    <col min="62" max="62" width="4.42578125" style="1676" customWidth="1"/>
    <col min="63" max="16384" width="26.5703125" style="1676"/>
  </cols>
  <sheetData>
    <row r="1" spans="2:61" x14ac:dyDescent="0.25">
      <c r="D1" s="2202"/>
      <c r="F1" s="1376"/>
      <c r="G1" s="1376"/>
      <c r="N1" s="2245"/>
      <c r="AA1" s="2234"/>
      <c r="AB1" s="2235"/>
      <c r="AC1" s="2236"/>
      <c r="AD1" s="2236"/>
      <c r="AE1" s="2237"/>
      <c r="AF1" s="2238"/>
      <c r="AG1" s="2238"/>
      <c r="AH1" s="2238"/>
      <c r="AI1" s="2236"/>
      <c r="AJ1" s="2236"/>
      <c r="AK1" s="2236"/>
      <c r="AL1" s="2239"/>
      <c r="AM1" s="2240"/>
      <c r="AO1" s="2273"/>
      <c r="AP1" s="2274"/>
      <c r="AQ1" s="2273"/>
      <c r="AR1" s="2268"/>
      <c r="AS1" s="2275"/>
      <c r="AT1" s="2276" t="s">
        <v>2626</v>
      </c>
      <c r="AU1" s="2274"/>
      <c r="AV1" s="2273"/>
      <c r="AW1" s="2273"/>
      <c r="AX1" s="2273"/>
      <c r="AY1" s="2276" t="s">
        <v>2627</v>
      </c>
      <c r="AZ1" s="2275"/>
      <c r="BA1" s="2275"/>
      <c r="BB1" s="2277"/>
      <c r="BC1" s="2273"/>
    </row>
    <row r="2" spans="2:61" x14ac:dyDescent="0.25">
      <c r="F2" s="1376"/>
      <c r="G2" s="1376"/>
      <c r="N2" s="2245"/>
      <c r="T2" s="2503">
        <v>420</v>
      </c>
      <c r="U2" s="2503">
        <v>660</v>
      </c>
      <c r="AA2" s="2203"/>
      <c r="AB2" s="2189"/>
      <c r="AC2" s="2189"/>
      <c r="AD2" s="2189"/>
      <c r="AE2" s="2189"/>
      <c r="AF2" s="2189"/>
      <c r="AG2" s="2189"/>
      <c r="AH2" s="2189"/>
      <c r="AI2" s="2189"/>
      <c r="AJ2" s="2189"/>
      <c r="AK2" s="2189"/>
      <c r="AL2" s="2189"/>
      <c r="AM2" s="2204"/>
      <c r="AO2" s="2273"/>
      <c r="AP2" s="2278" t="s">
        <v>2311</v>
      </c>
      <c r="AQ2" s="2279" t="s">
        <v>2320</v>
      </c>
      <c r="AR2" s="2268"/>
      <c r="AS2" s="2275"/>
      <c r="AT2" s="2275"/>
      <c r="AU2" s="2274"/>
      <c r="AV2" s="2273"/>
      <c r="AW2" s="2273"/>
      <c r="AX2" s="2273"/>
      <c r="AY2" s="2275"/>
      <c r="AZ2" s="2275"/>
      <c r="BA2" s="2275"/>
      <c r="BB2" s="2277"/>
      <c r="BC2" s="2273"/>
    </row>
    <row r="3" spans="2:61" x14ac:dyDescent="0.25">
      <c r="B3" s="2605" t="s">
        <v>4148</v>
      </c>
      <c r="D3" s="3690">
        <v>43014</v>
      </c>
      <c r="T3" s="2503">
        <v>421</v>
      </c>
      <c r="U3" s="2503">
        <v>661</v>
      </c>
      <c r="Y3" s="1679" t="s">
        <v>2219</v>
      </c>
      <c r="AA3" s="2203"/>
      <c r="AB3" s="2191"/>
      <c r="AC3" s="2192"/>
      <c r="AD3" s="2192"/>
      <c r="AE3" s="2190"/>
      <c r="AF3" s="2189"/>
      <c r="AG3" s="2189"/>
      <c r="AH3" s="2189"/>
      <c r="AI3" s="2205" t="s">
        <v>2059</v>
      </c>
      <c r="AJ3" s="2205" t="s">
        <v>2060</v>
      </c>
      <c r="AK3" s="2205" t="s">
        <v>579</v>
      </c>
      <c r="AL3" s="2206" t="s">
        <v>2061</v>
      </c>
      <c r="AM3" s="2204"/>
      <c r="AO3" s="2273"/>
      <c r="AP3" s="2274"/>
      <c r="AQ3" s="2273"/>
      <c r="AR3" s="2268"/>
      <c r="AS3" s="2275"/>
      <c r="AT3" s="2275"/>
      <c r="AU3" s="2274"/>
      <c r="AV3" s="2280" t="s">
        <v>2628</v>
      </c>
      <c r="AW3" s="2280"/>
      <c r="AX3" s="2273"/>
      <c r="AY3" s="2281" t="s">
        <v>2059</v>
      </c>
      <c r="AZ3" s="2282" t="s">
        <v>2060</v>
      </c>
      <c r="BA3" s="2281" t="s">
        <v>579</v>
      </c>
      <c r="BB3" s="2283" t="s">
        <v>2061</v>
      </c>
      <c r="BC3" s="2273"/>
    </row>
    <row r="4" spans="2:61" x14ac:dyDescent="0.25">
      <c r="K4" s="1680" t="s">
        <v>2059</v>
      </c>
      <c r="L4" s="1680" t="s">
        <v>2060</v>
      </c>
      <c r="M4" s="1680" t="s">
        <v>579</v>
      </c>
      <c r="N4" s="1681" t="s">
        <v>2061</v>
      </c>
      <c r="T4" s="2504">
        <v>462</v>
      </c>
      <c r="Y4" s="1675"/>
      <c r="AA4" s="2207" t="s">
        <v>2066</v>
      </c>
      <c r="AB4" s="1845" t="s">
        <v>2062</v>
      </c>
      <c r="AC4" s="2208" t="s">
        <v>180</v>
      </c>
      <c r="AD4" s="2208" t="s">
        <v>488</v>
      </c>
      <c r="AE4" s="2190"/>
      <c r="AF4" s="2190"/>
      <c r="AG4" s="2190"/>
      <c r="AH4" s="2190"/>
      <c r="AI4" s="2205" t="s">
        <v>180</v>
      </c>
      <c r="AJ4" s="2205" t="s">
        <v>180</v>
      </c>
      <c r="AK4" s="2205" t="s">
        <v>180</v>
      </c>
      <c r="AL4" s="2206" t="s">
        <v>2060</v>
      </c>
      <c r="AM4" s="2204"/>
      <c r="AO4" s="2284"/>
      <c r="AP4" s="2285"/>
      <c r="AQ4" s="2286" t="s">
        <v>2066</v>
      </c>
      <c r="AR4" s="2287" t="s">
        <v>2062</v>
      </c>
      <c r="AS4" s="2288" t="s">
        <v>2321</v>
      </c>
      <c r="AT4" s="2289" t="s">
        <v>488</v>
      </c>
      <c r="AU4" s="2285"/>
      <c r="AV4" s="2285"/>
      <c r="AW4" s="2285"/>
      <c r="AX4" s="2285"/>
      <c r="AY4" s="2290" t="s">
        <v>180</v>
      </c>
      <c r="AZ4" s="2289" t="s">
        <v>180</v>
      </c>
      <c r="BA4" s="2290" t="s">
        <v>180</v>
      </c>
      <c r="BB4" s="2291" t="s">
        <v>2060</v>
      </c>
      <c r="BC4" s="2284"/>
    </row>
    <row r="5" spans="2:61" x14ac:dyDescent="0.25">
      <c r="D5" s="1638" t="s">
        <v>2066</v>
      </c>
      <c r="E5" s="2967" t="s">
        <v>2062</v>
      </c>
      <c r="F5" s="1682" t="s">
        <v>180</v>
      </c>
      <c r="G5" s="1682" t="s">
        <v>488</v>
      </c>
      <c r="I5" s="1675"/>
      <c r="J5" s="1675"/>
      <c r="K5" s="1680" t="s">
        <v>180</v>
      </c>
      <c r="L5" s="1680" t="s">
        <v>180</v>
      </c>
      <c r="M5" s="1680" t="s">
        <v>180</v>
      </c>
      <c r="N5" s="1681" t="s">
        <v>2060</v>
      </c>
      <c r="T5" s="2504">
        <v>550</v>
      </c>
      <c r="Y5" s="1675"/>
      <c r="AA5" s="2203"/>
      <c r="AB5" s="2209"/>
      <c r="AC5" s="1847"/>
      <c r="AD5" s="1847"/>
      <c r="AE5" s="2190"/>
      <c r="AF5" s="2189"/>
      <c r="AG5" s="2189"/>
      <c r="AH5" s="2189"/>
      <c r="AI5" s="2192"/>
      <c r="AJ5" s="2192"/>
      <c r="AK5" s="2192"/>
      <c r="AL5" s="2195"/>
      <c r="AM5" s="2204"/>
      <c r="AO5" s="2284"/>
      <c r="AP5" s="2285"/>
      <c r="AQ5" s="2286"/>
      <c r="AR5" s="2287"/>
      <c r="AS5" s="2288"/>
      <c r="AT5" s="2337"/>
      <c r="AU5" s="2285"/>
      <c r="AV5" s="2285"/>
      <c r="AW5" s="2285"/>
      <c r="AX5" s="2285"/>
      <c r="AY5" s="2290"/>
      <c r="AZ5" s="2289"/>
      <c r="BA5" s="2290"/>
      <c r="BB5" s="2291"/>
      <c r="BC5" s="2284"/>
    </row>
    <row r="6" spans="2:61" x14ac:dyDescent="0.2">
      <c r="E6" s="2968"/>
      <c r="F6" s="1639"/>
      <c r="G6" s="1639"/>
      <c r="Y6" s="1675"/>
      <c r="AA6" s="2203"/>
      <c r="AB6" s="2209"/>
      <c r="AC6" s="1847"/>
      <c r="AD6" s="1847"/>
      <c r="AE6" s="2190"/>
      <c r="AF6" s="2189"/>
      <c r="AG6" s="2189"/>
      <c r="AH6" s="2189"/>
      <c r="AI6" s="2192"/>
      <c r="AJ6" s="2192"/>
      <c r="AK6" s="2192"/>
      <c r="AL6" s="2195"/>
      <c r="AM6" s="2204"/>
      <c r="AO6" s="2273"/>
      <c r="AP6" s="2274"/>
      <c r="AQ6" s="2273"/>
      <c r="AR6" s="2270"/>
      <c r="AS6" s="2290"/>
      <c r="AT6" s="2338"/>
      <c r="AU6" s="2274"/>
      <c r="AV6" s="2273"/>
      <c r="AW6" s="2273"/>
      <c r="AX6" s="2273"/>
      <c r="AY6" s="2275"/>
      <c r="AZ6" s="2275"/>
      <c r="BA6" s="2275"/>
      <c r="BB6" s="2277"/>
      <c r="BC6" s="2273"/>
    </row>
    <row r="7" spans="2:61" x14ac:dyDescent="0.25">
      <c r="B7" s="1675" t="s">
        <v>2133</v>
      </c>
      <c r="D7" s="2505" t="s">
        <v>2134</v>
      </c>
      <c r="E7" s="2969">
        <v>4310</v>
      </c>
      <c r="F7" s="1684">
        <v>12123000</v>
      </c>
      <c r="G7" s="1684">
        <v>2701613.31</v>
      </c>
      <c r="H7" s="1675" t="s">
        <v>1197</v>
      </c>
      <c r="I7" s="1685"/>
      <c r="K7" s="1374">
        <v>12123000</v>
      </c>
      <c r="L7" s="1374">
        <v>14896346.279999999</v>
      </c>
      <c r="M7" s="1374">
        <v>27019346.280000001</v>
      </c>
      <c r="N7" s="1686">
        <v>0.55132149111344075</v>
      </c>
      <c r="O7" s="2506">
        <v>4310</v>
      </c>
      <c r="Q7" s="1374">
        <f>+F7-K7</f>
        <v>0</v>
      </c>
      <c r="R7" s="1678">
        <f>1-N7</f>
        <v>0.44867850888655925</v>
      </c>
      <c r="T7" s="2506">
        <v>4310</v>
      </c>
      <c r="U7" s="1676" t="b">
        <f>T7=V7</f>
        <v>1</v>
      </c>
      <c r="V7" s="2507">
        <v>4310</v>
      </c>
      <c r="W7" s="1676" t="s">
        <v>1197</v>
      </c>
      <c r="Y7" s="1675" t="s">
        <v>2133</v>
      </c>
      <c r="Z7" s="2241" t="b">
        <f>O7=AB7</f>
        <v>1</v>
      </c>
      <c r="AA7" s="2508" t="s">
        <v>2134</v>
      </c>
      <c r="AB7" s="2509">
        <v>4310</v>
      </c>
      <c r="AC7" s="2210">
        <f>+AD7/AF7</f>
        <v>4424362.2904719952</v>
      </c>
      <c r="AD7" s="2210">
        <v>957342</v>
      </c>
      <c r="AE7" s="2190" t="s">
        <v>1197</v>
      </c>
      <c r="AF7" s="2211">
        <f>740092/3420340</f>
        <v>0.21637965816263879</v>
      </c>
      <c r="AG7" s="2251">
        <f t="shared" ref="AG7:AG20" si="0">+AC7-F7</f>
        <v>-7698637.7095280048</v>
      </c>
      <c r="AH7" s="2251">
        <f t="shared" ref="AH7:AH20" si="1">+AD7-G7</f>
        <v>-1744271.31</v>
      </c>
      <c r="AI7" s="2192">
        <f>+AC7</f>
        <v>4424362.2904719952</v>
      </c>
      <c r="AJ7" s="2192">
        <v>11706023</v>
      </c>
      <c r="AK7" s="2192">
        <f>+AI7+AJ7</f>
        <v>16130385.290471995</v>
      </c>
      <c r="AL7" s="2212">
        <f>+AJ7/AK7</f>
        <v>0.7257125474190993</v>
      </c>
      <c r="AM7" s="2510">
        <v>4310</v>
      </c>
      <c r="AN7" s="1676" t="b">
        <f t="shared" ref="AN7:AN38" si="2">AQ7=D7</f>
        <v>1</v>
      </c>
      <c r="AO7" s="2273"/>
      <c r="AP7" s="2274" t="s">
        <v>2133</v>
      </c>
      <c r="AQ7" s="2292" t="s">
        <v>2134</v>
      </c>
      <c r="AR7" s="2265">
        <v>4310</v>
      </c>
      <c r="AS7" s="2511">
        <v>5323026</v>
      </c>
      <c r="AT7" s="2296">
        <v>1248930.93</v>
      </c>
      <c r="AU7" s="2274" t="s">
        <v>1197</v>
      </c>
      <c r="AV7" s="2293"/>
      <c r="AW7" s="2293"/>
      <c r="AX7" s="2275"/>
      <c r="AY7" s="2275">
        <v>5323026</v>
      </c>
      <c r="AZ7" s="2275">
        <v>6854672.2800000003</v>
      </c>
      <c r="BA7" s="2275">
        <v>12177698.280000001</v>
      </c>
      <c r="BB7" s="2294">
        <f>+AZ7/BA7</f>
        <v>0.56288734721386113</v>
      </c>
      <c r="BC7" s="2265">
        <v>4310</v>
      </c>
      <c r="BD7" s="1676">
        <v>0.56288734721386113</v>
      </c>
      <c r="BE7" s="1676">
        <v>4310</v>
      </c>
      <c r="BF7" s="1678">
        <f>+BD7-BB7</f>
        <v>0</v>
      </c>
      <c r="BG7" s="1676" t="b">
        <f>+BE7=BC7</f>
        <v>1</v>
      </c>
      <c r="BH7" s="3671">
        <v>4310</v>
      </c>
      <c r="BI7" s="1676" t="b">
        <f>BH7=E7</f>
        <v>1</v>
      </c>
    </row>
    <row r="8" spans="2:61" x14ac:dyDescent="0.2">
      <c r="B8" s="1675" t="s">
        <v>2133</v>
      </c>
      <c r="D8" s="2505" t="s">
        <v>1916</v>
      </c>
      <c r="E8" s="2968">
        <v>4400</v>
      </c>
      <c r="F8" s="1687">
        <v>4278784.53</v>
      </c>
      <c r="G8" s="1687">
        <v>1393825.54</v>
      </c>
      <c r="H8" s="1675" t="s">
        <v>1483</v>
      </c>
      <c r="I8" s="1685"/>
      <c r="K8" s="1374">
        <v>4278784.53</v>
      </c>
      <c r="L8" s="1374">
        <v>7883160</v>
      </c>
      <c r="M8" s="1374">
        <v>12161944.530000001</v>
      </c>
      <c r="N8" s="1686">
        <v>0.64818253204119813</v>
      </c>
      <c r="O8" s="2507">
        <v>4400</v>
      </c>
      <c r="Q8" s="1374">
        <f t="shared" ref="Q8:Q20" si="3">+F8-K8</f>
        <v>0</v>
      </c>
      <c r="R8" s="1678">
        <f t="shared" ref="R8:R71" si="4">1-N8</f>
        <v>0.35181746795880187</v>
      </c>
      <c r="T8" s="2512">
        <v>4400</v>
      </c>
      <c r="U8" s="1676" t="b">
        <f t="shared" ref="U8:U25" si="5">T8=V8</f>
        <v>1</v>
      </c>
      <c r="V8" s="2507">
        <v>4400</v>
      </c>
      <c r="W8" s="1676" t="s">
        <v>1197</v>
      </c>
      <c r="Y8" s="1675" t="s">
        <v>2133</v>
      </c>
      <c r="Z8" s="2241" t="b">
        <f t="shared" ref="Z8:Z72" si="6">O8=AB8</f>
        <v>1</v>
      </c>
      <c r="AA8" s="2508" t="s">
        <v>1916</v>
      </c>
      <c r="AB8" s="2509">
        <v>4400</v>
      </c>
      <c r="AC8" s="1861">
        <f>+AD8/AF8</f>
        <v>3720062.3441396514</v>
      </c>
      <c r="AD8" s="1861">
        <v>1193396</v>
      </c>
      <c r="AE8" s="2190" t="s">
        <v>1483</v>
      </c>
      <c r="AF8" s="2211">
        <v>0.32079999999999997</v>
      </c>
      <c r="AG8" s="2251">
        <f t="shared" si="0"/>
        <v>-558722.18586034887</v>
      </c>
      <c r="AH8" s="2251">
        <f t="shared" si="1"/>
        <v>-200429.54000000004</v>
      </c>
      <c r="AI8" s="2192">
        <f t="shared" ref="AI8:AI11" si="7">+AC8</f>
        <v>3720062.3441396514</v>
      </c>
      <c r="AJ8" s="2192">
        <v>7437653</v>
      </c>
      <c r="AK8" s="2192">
        <f t="shared" ref="AK8:AK28" si="8">+AI8+AJ8</f>
        <v>11157715.34413965</v>
      </c>
      <c r="AL8" s="2212">
        <f t="shared" ref="AL8:AL29" si="9">+AJ8/AK8</f>
        <v>0.66659282573528522</v>
      </c>
      <c r="AM8" s="2510">
        <v>4400</v>
      </c>
      <c r="AN8" s="1676" t="b">
        <f t="shared" si="2"/>
        <v>1</v>
      </c>
      <c r="AO8" s="2273"/>
      <c r="AP8" s="2274" t="s">
        <v>2133</v>
      </c>
      <c r="AQ8" s="2292" t="s">
        <v>1916</v>
      </c>
      <c r="AR8" s="2265">
        <v>4400</v>
      </c>
      <c r="AS8" s="2275">
        <v>1990910</v>
      </c>
      <c r="AT8" s="2296">
        <v>668095.05000000005</v>
      </c>
      <c r="AU8" s="2274" t="s">
        <v>1483</v>
      </c>
      <c r="AV8" s="2293"/>
      <c r="AW8" s="2293"/>
      <c r="AX8" s="2275"/>
      <c r="AY8" s="2275">
        <v>1990910</v>
      </c>
      <c r="AZ8" s="2275">
        <v>3905269</v>
      </c>
      <c r="BA8" s="2275">
        <v>5896179</v>
      </c>
      <c r="BB8" s="2294">
        <f t="shared" ref="BB8:BB11" si="10">+AZ8/BA8</f>
        <v>0.66233894866488963</v>
      </c>
      <c r="BC8" s="2265">
        <v>4400</v>
      </c>
      <c r="BD8" s="1676">
        <v>0.66233894866488963</v>
      </c>
      <c r="BE8" s="1676">
        <v>4400</v>
      </c>
      <c r="BF8" s="1678">
        <f t="shared" ref="BF8:BF72" si="11">+BD8-BB8</f>
        <v>0</v>
      </c>
      <c r="BG8" s="1676" t="b">
        <f t="shared" ref="BG8:BG72" si="12">+BE8=BC8</f>
        <v>1</v>
      </c>
      <c r="BH8" s="2507">
        <v>4400</v>
      </c>
      <c r="BI8" s="1676" t="b">
        <f t="shared" ref="BI8:BI71" si="13">BH8=E8</f>
        <v>1</v>
      </c>
    </row>
    <row r="9" spans="2:61" x14ac:dyDescent="0.2">
      <c r="B9" s="1675" t="s">
        <v>2133</v>
      </c>
      <c r="D9" s="2505" t="s">
        <v>1917</v>
      </c>
      <c r="E9" s="2968">
        <v>4410</v>
      </c>
      <c r="F9" s="1687">
        <v>2923202</v>
      </c>
      <c r="G9" s="1687">
        <v>1190870.21</v>
      </c>
      <c r="H9" s="1675" t="s">
        <v>1483</v>
      </c>
      <c r="I9" s="1685"/>
      <c r="K9" s="1374">
        <v>2923202</v>
      </c>
      <c r="L9" s="1374">
        <v>841403</v>
      </c>
      <c r="M9" s="1374">
        <v>3764605</v>
      </c>
      <c r="N9" s="1686">
        <v>0.22350366107466785</v>
      </c>
      <c r="O9" s="2507">
        <v>4410</v>
      </c>
      <c r="Q9" s="1374">
        <f t="shared" si="3"/>
        <v>0</v>
      </c>
      <c r="R9" s="1678">
        <f t="shared" si="4"/>
        <v>0.7764963389253321</v>
      </c>
      <c r="T9" s="2512">
        <v>4410</v>
      </c>
      <c r="U9" s="1676" t="b">
        <f t="shared" si="5"/>
        <v>1</v>
      </c>
      <c r="V9" s="2507">
        <v>4410</v>
      </c>
      <c r="W9" s="1676" t="s">
        <v>1197</v>
      </c>
      <c r="Y9" s="1675" t="s">
        <v>2133</v>
      </c>
      <c r="Z9" s="2241" t="b">
        <f t="shared" si="6"/>
        <v>1</v>
      </c>
      <c r="AA9" s="2508" t="s">
        <v>1917</v>
      </c>
      <c r="AB9" s="2509">
        <v>4410</v>
      </c>
      <c r="AC9" s="1861">
        <f>+AD9/AF9</f>
        <v>2424037.3454453698</v>
      </c>
      <c r="AD9" s="1861">
        <v>960646</v>
      </c>
      <c r="AE9" s="2190" t="s">
        <v>1483</v>
      </c>
      <c r="AF9" s="2211">
        <v>0.39629999999999999</v>
      </c>
      <c r="AG9" s="2251">
        <f t="shared" si="0"/>
        <v>-499164.65455463016</v>
      </c>
      <c r="AH9" s="2251">
        <f t="shared" si="1"/>
        <v>-230224.20999999996</v>
      </c>
      <c r="AI9" s="2192">
        <f t="shared" si="7"/>
        <v>2424037.3454453698</v>
      </c>
      <c r="AJ9" s="2192">
        <v>697895</v>
      </c>
      <c r="AK9" s="2192">
        <f t="shared" si="8"/>
        <v>3121932.3454453698</v>
      </c>
      <c r="AL9" s="2212">
        <f t="shared" si="9"/>
        <v>0.22354584365614732</v>
      </c>
      <c r="AM9" s="2510">
        <v>4410</v>
      </c>
      <c r="AN9" s="1676" t="b">
        <f t="shared" si="2"/>
        <v>1</v>
      </c>
      <c r="AO9" s="2273"/>
      <c r="AP9" s="2274" t="s">
        <v>2133</v>
      </c>
      <c r="AQ9" s="2292" t="s">
        <v>1917</v>
      </c>
      <c r="AR9" s="2265">
        <v>4410</v>
      </c>
      <c r="AS9" s="2275">
        <v>1392327</v>
      </c>
      <c r="AT9" s="2296">
        <v>557825.39</v>
      </c>
      <c r="AU9" s="2274" t="s">
        <v>1483</v>
      </c>
      <c r="AV9" s="2293"/>
      <c r="AW9" s="2293"/>
      <c r="AX9" s="2275"/>
      <c r="AY9" s="2275">
        <v>1392327</v>
      </c>
      <c r="AZ9" s="2275">
        <v>461886</v>
      </c>
      <c r="BA9" s="2275">
        <v>1854213</v>
      </c>
      <c r="BB9" s="2294">
        <f t="shared" si="10"/>
        <v>0.24910083145787459</v>
      </c>
      <c r="BC9" s="2265">
        <v>4410</v>
      </c>
      <c r="BD9" s="1676">
        <v>0.24910083145787459</v>
      </c>
      <c r="BE9" s="1676">
        <v>4410</v>
      </c>
      <c r="BF9" s="1678">
        <f t="shared" si="11"/>
        <v>0</v>
      </c>
      <c r="BG9" s="1676" t="b">
        <f t="shared" si="12"/>
        <v>1</v>
      </c>
      <c r="BH9" s="2507">
        <v>4410</v>
      </c>
      <c r="BI9" s="1676" t="b">
        <f t="shared" si="13"/>
        <v>1</v>
      </c>
    </row>
    <row r="10" spans="2:61" x14ac:dyDescent="0.2">
      <c r="B10" s="1675" t="s">
        <v>2133</v>
      </c>
      <c r="D10" s="2505" t="s">
        <v>1918</v>
      </c>
      <c r="E10" s="2968">
        <v>4411</v>
      </c>
      <c r="F10" s="1687">
        <v>1854968.48</v>
      </c>
      <c r="G10" s="1687">
        <v>878463.93</v>
      </c>
      <c r="H10" s="1675" t="s">
        <v>1483</v>
      </c>
      <c r="I10" s="1685"/>
      <c r="K10" s="1374">
        <v>1854968.48</v>
      </c>
      <c r="L10" s="1374">
        <v>431915</v>
      </c>
      <c r="M10" s="1374">
        <v>2286883.48</v>
      </c>
      <c r="N10" s="1686">
        <v>0.18886620318757999</v>
      </c>
      <c r="O10" s="2507">
        <v>4411</v>
      </c>
      <c r="Q10" s="1374">
        <f t="shared" si="3"/>
        <v>0</v>
      </c>
      <c r="R10" s="1678">
        <f t="shared" si="4"/>
        <v>0.81113379681242004</v>
      </c>
      <c r="T10" s="2512">
        <v>4411</v>
      </c>
      <c r="U10" s="1676" t="b">
        <f t="shared" si="5"/>
        <v>1</v>
      </c>
      <c r="V10" s="2507">
        <v>4411</v>
      </c>
      <c r="W10" s="1676" t="s">
        <v>1197</v>
      </c>
      <c r="Y10" s="1675" t="s">
        <v>2133</v>
      </c>
      <c r="Z10" s="2241" t="b">
        <f t="shared" si="6"/>
        <v>1</v>
      </c>
      <c r="AA10" s="2508" t="s">
        <v>1918</v>
      </c>
      <c r="AB10" s="2509">
        <v>4411</v>
      </c>
      <c r="AC10" s="1861">
        <f>+AD10/AF10</f>
        <v>1979488.9826535396</v>
      </c>
      <c r="AD10" s="1861">
        <v>844450</v>
      </c>
      <c r="AE10" s="2190" t="s">
        <v>1483</v>
      </c>
      <c r="AF10" s="2211">
        <v>0.42659999999999998</v>
      </c>
      <c r="AG10" s="2251">
        <f t="shared" si="0"/>
        <v>124520.50265353965</v>
      </c>
      <c r="AH10" s="2251">
        <f t="shared" si="1"/>
        <v>-34013.930000000051</v>
      </c>
      <c r="AI10" s="2192">
        <f t="shared" si="7"/>
        <v>1979488.9826535396</v>
      </c>
      <c r="AJ10" s="2192">
        <v>388700</v>
      </c>
      <c r="AK10" s="2192">
        <f t="shared" si="8"/>
        <v>2368188.9826535396</v>
      </c>
      <c r="AL10" s="2212">
        <f t="shared" si="9"/>
        <v>0.16413386045080924</v>
      </c>
      <c r="AM10" s="2510">
        <v>4411</v>
      </c>
      <c r="AN10" s="1676" t="b">
        <f t="shared" si="2"/>
        <v>1</v>
      </c>
      <c r="AO10" s="2273"/>
      <c r="AP10" s="2274" t="s">
        <v>2133</v>
      </c>
      <c r="AQ10" s="2292" t="s">
        <v>1918</v>
      </c>
      <c r="AR10" s="2265">
        <v>4411</v>
      </c>
      <c r="AS10" s="2275">
        <v>872773.48</v>
      </c>
      <c r="AT10" s="2296">
        <v>434121.48</v>
      </c>
      <c r="AU10" s="2274" t="s">
        <v>1483</v>
      </c>
      <c r="AV10" s="2293"/>
      <c r="AW10" s="2293"/>
      <c r="AX10" s="2275"/>
      <c r="AY10" s="2275">
        <v>872773.48</v>
      </c>
      <c r="AZ10" s="2275">
        <v>205640</v>
      </c>
      <c r="BA10" s="2275">
        <v>1078413.48</v>
      </c>
      <c r="BB10" s="2294">
        <f t="shared" si="10"/>
        <v>0.19068752738513617</v>
      </c>
      <c r="BC10" s="2265">
        <v>4411</v>
      </c>
      <c r="BD10" s="1676">
        <v>0.19068752738513617</v>
      </c>
      <c r="BE10" s="1676">
        <v>4411</v>
      </c>
      <c r="BF10" s="1678">
        <f t="shared" si="11"/>
        <v>0</v>
      </c>
      <c r="BG10" s="1676" t="b">
        <f t="shared" si="12"/>
        <v>1</v>
      </c>
      <c r="BH10" s="3671">
        <v>4411</v>
      </c>
      <c r="BI10" s="1676" t="b">
        <f t="shared" si="13"/>
        <v>1</v>
      </c>
    </row>
    <row r="11" spans="2:61" x14ac:dyDescent="0.2">
      <c r="B11" s="1675" t="s">
        <v>2133</v>
      </c>
      <c r="D11" s="2505" t="s">
        <v>1919</v>
      </c>
      <c r="E11" s="2968">
        <v>4412</v>
      </c>
      <c r="F11" s="2351">
        <v>630625</v>
      </c>
      <c r="G11" s="2351">
        <v>320357.39</v>
      </c>
      <c r="H11" s="1675" t="s">
        <v>1483</v>
      </c>
      <c r="I11" s="1685"/>
      <c r="K11" s="1374">
        <v>630625</v>
      </c>
      <c r="L11" s="1374">
        <v>195524</v>
      </c>
      <c r="M11" s="1374">
        <v>826149</v>
      </c>
      <c r="N11" s="1686">
        <v>0.2366691722679565</v>
      </c>
      <c r="O11" s="2507">
        <v>4412</v>
      </c>
      <c r="Q11" s="1374">
        <f t="shared" si="3"/>
        <v>0</v>
      </c>
      <c r="R11" s="1678">
        <f t="shared" si="4"/>
        <v>0.76333082773204353</v>
      </c>
      <c r="T11" s="2512">
        <v>4412</v>
      </c>
      <c r="U11" s="1676" t="b">
        <f t="shared" si="5"/>
        <v>1</v>
      </c>
      <c r="V11" s="2507">
        <v>4412</v>
      </c>
      <c r="W11" s="1676" t="s">
        <v>1197</v>
      </c>
      <c r="Y11" s="1675" t="s">
        <v>2133</v>
      </c>
      <c r="Z11" s="2241" t="b">
        <f t="shared" si="6"/>
        <v>1</v>
      </c>
      <c r="AA11" s="2508" t="s">
        <v>1919</v>
      </c>
      <c r="AB11" s="2509">
        <v>4412</v>
      </c>
      <c r="AC11" s="1861">
        <f>+AD11/AF11</f>
        <v>742696.96277688968</v>
      </c>
      <c r="AD11" s="1861">
        <v>325227</v>
      </c>
      <c r="AE11" s="2190" t="s">
        <v>1483</v>
      </c>
      <c r="AF11" s="2211">
        <v>0.43790000000000001</v>
      </c>
      <c r="AG11" s="2251">
        <f t="shared" si="0"/>
        <v>112071.96277688968</v>
      </c>
      <c r="AH11" s="2251">
        <f t="shared" si="1"/>
        <v>4869.609999999986</v>
      </c>
      <c r="AI11" s="2192">
        <f t="shared" si="7"/>
        <v>742696.96277688968</v>
      </c>
      <c r="AJ11" s="2192">
        <v>160063</v>
      </c>
      <c r="AK11" s="2192">
        <f t="shared" si="8"/>
        <v>902759.96277688968</v>
      </c>
      <c r="AL11" s="2212">
        <f t="shared" si="9"/>
        <v>0.17730405268267127</v>
      </c>
      <c r="AM11" s="2510">
        <v>4412</v>
      </c>
      <c r="AN11" s="1676" t="b">
        <f t="shared" si="2"/>
        <v>1</v>
      </c>
      <c r="AO11" s="2273"/>
      <c r="AP11" s="2274" t="s">
        <v>2133</v>
      </c>
      <c r="AQ11" s="2292" t="s">
        <v>1919</v>
      </c>
      <c r="AR11" s="2265">
        <v>4412</v>
      </c>
      <c r="AS11" s="2275">
        <v>314535</v>
      </c>
      <c r="AT11" s="2296">
        <v>167364.41</v>
      </c>
      <c r="AU11" s="2274" t="s">
        <v>1483</v>
      </c>
      <c r="AV11" s="2293"/>
      <c r="AW11" s="2293"/>
      <c r="AX11" s="2275"/>
      <c r="AY11" s="2275">
        <v>314535</v>
      </c>
      <c r="AZ11" s="2275">
        <v>92339</v>
      </c>
      <c r="BA11" s="2275">
        <v>406874</v>
      </c>
      <c r="BB11" s="2294">
        <f t="shared" si="10"/>
        <v>0.22694740878011374</v>
      </c>
      <c r="BC11" s="2265">
        <v>4412</v>
      </c>
      <c r="BD11" s="1676">
        <v>0.22694740878011374</v>
      </c>
      <c r="BE11" s="1676">
        <v>4412</v>
      </c>
      <c r="BF11" s="1678">
        <f t="shared" si="11"/>
        <v>0</v>
      </c>
      <c r="BG11" s="1676" t="b">
        <f t="shared" si="12"/>
        <v>1</v>
      </c>
      <c r="BH11" s="3671">
        <v>4412</v>
      </c>
      <c r="BI11" s="1676" t="b">
        <f t="shared" si="13"/>
        <v>1</v>
      </c>
    </row>
    <row r="12" spans="2:61" x14ac:dyDescent="0.25">
      <c r="B12" s="1675" t="s">
        <v>2133</v>
      </c>
      <c r="D12" s="2505" t="s">
        <v>2135</v>
      </c>
      <c r="E12" s="2969">
        <v>4413</v>
      </c>
      <c r="F12" s="2351"/>
      <c r="G12" s="2351">
        <v>13418.66</v>
      </c>
      <c r="H12" s="1675" t="s">
        <v>1483</v>
      </c>
      <c r="K12" s="1374">
        <v>0</v>
      </c>
      <c r="L12" s="1374">
        <v>0</v>
      </c>
      <c r="M12" s="1374">
        <v>0</v>
      </c>
      <c r="N12" s="1689" t="s">
        <v>1801</v>
      </c>
      <c r="O12" s="2506">
        <v>4413</v>
      </c>
      <c r="Q12" s="1374">
        <f t="shared" si="3"/>
        <v>0</v>
      </c>
      <c r="R12" s="1678" t="e">
        <f>1-N12</f>
        <v>#VALUE!</v>
      </c>
      <c r="T12" s="2512">
        <v>4413</v>
      </c>
      <c r="U12" s="1676" t="b">
        <f t="shared" si="5"/>
        <v>1</v>
      </c>
      <c r="V12" s="2507">
        <v>4413</v>
      </c>
      <c r="W12" s="1676" t="s">
        <v>1197</v>
      </c>
      <c r="Y12" s="1675" t="s">
        <v>2133</v>
      </c>
      <c r="Z12" s="2241" t="b">
        <f t="shared" si="6"/>
        <v>1</v>
      </c>
      <c r="AA12" s="2508" t="s">
        <v>2135</v>
      </c>
      <c r="AB12" s="2509">
        <v>4413</v>
      </c>
      <c r="AC12" s="1861">
        <v>0</v>
      </c>
      <c r="AD12" s="1861">
        <v>0</v>
      </c>
      <c r="AE12" s="2190" t="s">
        <v>1483</v>
      </c>
      <c r="AF12" s="2189"/>
      <c r="AG12" s="2251">
        <f t="shared" si="0"/>
        <v>0</v>
      </c>
      <c r="AH12" s="2251">
        <f t="shared" si="1"/>
        <v>-13418.66</v>
      </c>
      <c r="AI12" s="2192"/>
      <c r="AJ12" s="2192">
        <v>0</v>
      </c>
      <c r="AK12" s="2192"/>
      <c r="AL12" s="2213" t="s">
        <v>1801</v>
      </c>
      <c r="AM12" s="2510">
        <v>4413</v>
      </c>
      <c r="AN12" s="1676" t="b">
        <f t="shared" si="2"/>
        <v>1</v>
      </c>
      <c r="AO12" s="2273"/>
      <c r="AP12" s="2274" t="s">
        <v>2133</v>
      </c>
      <c r="AQ12" s="2292" t="s">
        <v>2135</v>
      </c>
      <c r="AR12" s="2265">
        <v>4413</v>
      </c>
      <c r="AS12" s="2275"/>
      <c r="AT12" s="2296">
        <v>3397.15</v>
      </c>
      <c r="AU12" s="2274" t="s">
        <v>1483</v>
      </c>
      <c r="AV12" s="2273"/>
      <c r="AW12" s="2273"/>
      <c r="AX12" s="2273"/>
      <c r="AY12" s="2275">
        <v>0</v>
      </c>
      <c r="AZ12" s="2275">
        <v>0</v>
      </c>
      <c r="BA12" s="2275">
        <v>0</v>
      </c>
      <c r="BB12" s="1676" t="s">
        <v>1801</v>
      </c>
      <c r="BC12" s="2265">
        <v>4413</v>
      </c>
      <c r="BD12" s="1676" t="s">
        <v>1801</v>
      </c>
      <c r="BE12" s="1676">
        <v>4413</v>
      </c>
      <c r="BF12" s="1678"/>
      <c r="BG12" s="1676" t="b">
        <f t="shared" si="12"/>
        <v>1</v>
      </c>
      <c r="BH12" s="2536">
        <v>4413</v>
      </c>
      <c r="BI12" s="1676" t="b">
        <f t="shared" si="13"/>
        <v>1</v>
      </c>
    </row>
    <row r="13" spans="2:61" x14ac:dyDescent="0.25">
      <c r="B13" s="1675" t="s">
        <v>2136</v>
      </c>
      <c r="D13" s="2505" t="s">
        <v>2137</v>
      </c>
      <c r="E13" s="2969">
        <v>4413</v>
      </c>
      <c r="F13" s="2351">
        <v>2304490</v>
      </c>
      <c r="G13" s="2351">
        <v>734971.73</v>
      </c>
      <c r="H13" s="1675" t="s">
        <v>1197</v>
      </c>
      <c r="I13" s="2817" t="s">
        <v>2629</v>
      </c>
      <c r="K13" s="1374">
        <v>0</v>
      </c>
      <c r="L13" s="1374">
        <v>0</v>
      </c>
      <c r="M13" s="1374">
        <v>0</v>
      </c>
      <c r="N13" s="1686">
        <v>0</v>
      </c>
      <c r="O13" s="2506">
        <v>4413</v>
      </c>
      <c r="Q13" s="1374">
        <f>+F13-K13</f>
        <v>2304490</v>
      </c>
      <c r="R13" s="1678">
        <f t="shared" si="4"/>
        <v>1</v>
      </c>
      <c r="T13" s="2513">
        <v>4413</v>
      </c>
      <c r="U13" s="1676" t="b">
        <f t="shared" si="5"/>
        <v>1</v>
      </c>
      <c r="V13" s="2507">
        <v>4413</v>
      </c>
      <c r="W13" s="1676" t="s">
        <v>1197</v>
      </c>
      <c r="Y13" s="1675" t="s">
        <v>2136</v>
      </c>
      <c r="Z13" s="2241" t="b">
        <f t="shared" si="6"/>
        <v>1</v>
      </c>
      <c r="AA13" s="2508" t="s">
        <v>2137</v>
      </c>
      <c r="AB13" s="2509">
        <v>4413</v>
      </c>
      <c r="AC13" s="1861">
        <v>1848680</v>
      </c>
      <c r="AD13" s="1861">
        <v>519229</v>
      </c>
      <c r="AE13" s="2190" t="s">
        <v>1197</v>
      </c>
      <c r="AF13" s="2214" t="s">
        <v>2220</v>
      </c>
      <c r="AG13" s="2251">
        <f t="shared" si="0"/>
        <v>-455810</v>
      </c>
      <c r="AH13" s="2251">
        <f t="shared" si="1"/>
        <v>-215742.72999999998</v>
      </c>
      <c r="AI13" s="2192">
        <v>1848680</v>
      </c>
      <c r="AJ13" s="2192">
        <v>0</v>
      </c>
      <c r="AK13" s="2192">
        <f t="shared" si="8"/>
        <v>1848680</v>
      </c>
      <c r="AL13" s="2212">
        <v>0</v>
      </c>
      <c r="AM13" s="2510">
        <v>4413</v>
      </c>
      <c r="AN13" s="1676" t="b">
        <f t="shared" si="2"/>
        <v>1</v>
      </c>
      <c r="AO13" s="2273"/>
      <c r="AP13" s="2274" t="s">
        <v>2136</v>
      </c>
      <c r="AQ13" s="2292" t="s">
        <v>2137</v>
      </c>
      <c r="AR13" s="2265">
        <v>4413</v>
      </c>
      <c r="AS13" s="2275"/>
      <c r="AT13" s="2296">
        <v>332013.68</v>
      </c>
      <c r="AU13" s="2274" t="s">
        <v>1197</v>
      </c>
      <c r="AV13" s="2295" t="s">
        <v>2629</v>
      </c>
      <c r="AW13" s="2295"/>
      <c r="AX13" s="2273"/>
      <c r="AY13" s="2275">
        <v>0</v>
      </c>
      <c r="AZ13" s="2275">
        <v>0</v>
      </c>
      <c r="BA13" s="2275">
        <v>0</v>
      </c>
      <c r="BB13" s="2294">
        <v>0</v>
      </c>
      <c r="BC13" s="2265">
        <v>4413</v>
      </c>
      <c r="BD13" s="1676">
        <v>0</v>
      </c>
      <c r="BE13" s="1676">
        <v>4413</v>
      </c>
      <c r="BF13" s="1678">
        <f t="shared" si="11"/>
        <v>0</v>
      </c>
      <c r="BG13" s="1676" t="b">
        <f t="shared" si="12"/>
        <v>1</v>
      </c>
      <c r="BH13" s="2515">
        <v>4413</v>
      </c>
      <c r="BI13" s="1676" t="b">
        <f t="shared" si="13"/>
        <v>1</v>
      </c>
    </row>
    <row r="14" spans="2:61" x14ac:dyDescent="0.2">
      <c r="B14" s="1675" t="s">
        <v>2133</v>
      </c>
      <c r="D14" s="2505" t="s">
        <v>1922</v>
      </c>
      <c r="E14" s="2968">
        <v>4420</v>
      </c>
      <c r="F14" s="2351">
        <v>1626512.44</v>
      </c>
      <c r="G14" s="2351">
        <v>717526.3</v>
      </c>
      <c r="H14" s="1675" t="s">
        <v>1483</v>
      </c>
      <c r="I14" s="1685"/>
      <c r="K14" s="1374">
        <v>1626512.44</v>
      </c>
      <c r="L14" s="1374">
        <v>8250933</v>
      </c>
      <c r="M14" s="1374">
        <v>9877445.4399999995</v>
      </c>
      <c r="N14" s="1686">
        <v>0.83533065812611573</v>
      </c>
      <c r="O14" s="2507">
        <v>4420</v>
      </c>
      <c r="Q14" s="1374">
        <f t="shared" si="3"/>
        <v>0</v>
      </c>
      <c r="R14" s="1678">
        <f t="shared" si="4"/>
        <v>0.16466934187388427</v>
      </c>
      <c r="T14" s="2512">
        <v>4420</v>
      </c>
      <c r="U14" s="1676" t="b">
        <f t="shared" si="5"/>
        <v>1</v>
      </c>
      <c r="V14" s="2507">
        <v>4420</v>
      </c>
      <c r="W14" s="1676" t="s">
        <v>1197</v>
      </c>
      <c r="Y14" s="1675" t="s">
        <v>2133</v>
      </c>
      <c r="Z14" s="2241" t="b">
        <f t="shared" si="6"/>
        <v>1</v>
      </c>
      <c r="AA14" s="2508" t="s">
        <v>1922</v>
      </c>
      <c r="AB14" s="2509">
        <v>4420</v>
      </c>
      <c r="AC14" s="1861">
        <f t="shared" ref="AC14:AC20" si="14">+AD14/AF14</f>
        <v>1712472.3690533396</v>
      </c>
      <c r="AD14" s="1861">
        <v>712731</v>
      </c>
      <c r="AE14" s="2190" t="s">
        <v>1483</v>
      </c>
      <c r="AF14" s="2211">
        <v>0.41620000000000001</v>
      </c>
      <c r="AG14" s="2251">
        <f t="shared" si="0"/>
        <v>85959.929053339642</v>
      </c>
      <c r="AH14" s="2251">
        <f t="shared" si="1"/>
        <v>-4795.3000000000466</v>
      </c>
      <c r="AI14" s="2192">
        <f t="shared" ref="AI14:AI20" si="15">+AC14</f>
        <v>1712472.3690533396</v>
      </c>
      <c r="AJ14" s="2192">
        <v>7605914</v>
      </c>
      <c r="AK14" s="2192">
        <f t="shared" si="8"/>
        <v>9318386.3690533396</v>
      </c>
      <c r="AL14" s="2212">
        <f t="shared" si="9"/>
        <v>0.81622651162646409</v>
      </c>
      <c r="AM14" s="2510">
        <v>4420</v>
      </c>
      <c r="AN14" s="1676" t="b">
        <f t="shared" si="2"/>
        <v>1</v>
      </c>
      <c r="AO14" s="2273"/>
      <c r="AP14" s="2274" t="s">
        <v>2133</v>
      </c>
      <c r="AQ14" s="2292" t="s">
        <v>1922</v>
      </c>
      <c r="AR14" s="2265">
        <v>4420</v>
      </c>
      <c r="AS14" s="2275">
        <v>825697.44</v>
      </c>
      <c r="AT14" s="2296">
        <v>372526.58</v>
      </c>
      <c r="AU14" s="2274" t="s">
        <v>1483</v>
      </c>
      <c r="AV14" s="2293"/>
      <c r="AW14" s="2293"/>
      <c r="AX14" s="2275"/>
      <c r="AY14" s="2275">
        <v>825697.44</v>
      </c>
      <c r="AZ14" s="2275">
        <v>4000564</v>
      </c>
      <c r="BA14" s="2275">
        <v>4826261.4399999995</v>
      </c>
      <c r="BB14" s="2294">
        <f t="shared" ref="BB14:BB73" si="16">+AZ14/BA14</f>
        <v>0.82891572488041598</v>
      </c>
      <c r="BC14" s="2265">
        <v>4420</v>
      </c>
      <c r="BD14" s="1676">
        <v>0.82891572488041598</v>
      </c>
      <c r="BE14" s="1676">
        <v>4420</v>
      </c>
      <c r="BF14" s="1678">
        <f t="shared" si="11"/>
        <v>0</v>
      </c>
      <c r="BG14" s="1676" t="b">
        <f t="shared" si="12"/>
        <v>1</v>
      </c>
      <c r="BH14" s="3671">
        <v>4420</v>
      </c>
      <c r="BI14" s="1676" t="b">
        <f t="shared" si="13"/>
        <v>1</v>
      </c>
    </row>
    <row r="15" spans="2:61" x14ac:dyDescent="0.2">
      <c r="B15" s="1675" t="s">
        <v>2133</v>
      </c>
      <c r="D15" s="2505" t="s">
        <v>2138</v>
      </c>
      <c r="E15" s="2968">
        <v>4470</v>
      </c>
      <c r="F15" s="2351">
        <v>582555</v>
      </c>
      <c r="G15" s="2351">
        <v>273445.7</v>
      </c>
      <c r="H15" s="1675" t="s">
        <v>1197</v>
      </c>
      <c r="I15" s="1685"/>
      <c r="K15" s="1374">
        <v>582555</v>
      </c>
      <c r="L15" s="1374">
        <v>4243274.25</v>
      </c>
      <c r="M15" s="1374">
        <v>4825829.25</v>
      </c>
      <c r="N15" s="1686">
        <v>0.87928395933196357</v>
      </c>
      <c r="O15" s="2507">
        <v>4470</v>
      </c>
      <c r="Q15" s="1374">
        <f t="shared" si="3"/>
        <v>0</v>
      </c>
      <c r="R15" s="1678">
        <f>1-N15</f>
        <v>0.12071604066803643</v>
      </c>
      <c r="T15" s="2512">
        <v>4470</v>
      </c>
      <c r="U15" s="1676" t="b">
        <f t="shared" si="5"/>
        <v>1</v>
      </c>
      <c r="V15" s="2507">
        <v>4470</v>
      </c>
      <c r="W15" s="1676" t="s">
        <v>1197</v>
      </c>
      <c r="Y15" s="1675" t="s">
        <v>2133</v>
      </c>
      <c r="Z15" s="2241" t="b">
        <f t="shared" si="6"/>
        <v>1</v>
      </c>
      <c r="AA15" s="2508" t="s">
        <v>2138</v>
      </c>
      <c r="AB15" s="2509">
        <v>4470</v>
      </c>
      <c r="AC15" s="1861">
        <f t="shared" si="14"/>
        <v>440811.4079132356</v>
      </c>
      <c r="AD15" s="1861">
        <v>219480</v>
      </c>
      <c r="AE15" s="2190" t="s">
        <v>1197</v>
      </c>
      <c r="AF15" s="2211">
        <v>0.49790000000000001</v>
      </c>
      <c r="AG15" s="2251">
        <f t="shared" si="0"/>
        <v>-141743.5920867644</v>
      </c>
      <c r="AH15" s="2251">
        <f t="shared" si="1"/>
        <v>-53965.700000000012</v>
      </c>
      <c r="AI15" s="2192">
        <f t="shared" si="15"/>
        <v>440811.4079132356</v>
      </c>
      <c r="AJ15" s="2192">
        <v>3721575</v>
      </c>
      <c r="AK15" s="2192">
        <f t="shared" si="8"/>
        <v>4162386.4079132355</v>
      </c>
      <c r="AL15" s="2212">
        <f t="shared" si="9"/>
        <v>0.89409647141956938</v>
      </c>
      <c r="AM15" s="2510">
        <v>4470</v>
      </c>
      <c r="AN15" s="1676" t="b">
        <f t="shared" si="2"/>
        <v>1</v>
      </c>
      <c r="AO15" s="2273"/>
      <c r="AP15" s="2274" t="s">
        <v>2133</v>
      </c>
      <c r="AQ15" s="2292" t="s">
        <v>2138</v>
      </c>
      <c r="AR15" s="2265">
        <v>4470</v>
      </c>
      <c r="AS15" s="2275">
        <v>222705</v>
      </c>
      <c r="AT15" s="2296">
        <v>114117.28</v>
      </c>
      <c r="AU15" s="2274" t="s">
        <v>1197</v>
      </c>
      <c r="AV15" s="2293"/>
      <c r="AW15" s="2293"/>
      <c r="AX15" s="2275"/>
      <c r="AY15" s="2275">
        <v>222705</v>
      </c>
      <c r="AZ15" s="2275">
        <v>1933400.54</v>
      </c>
      <c r="BA15" s="2275">
        <v>2156105.54</v>
      </c>
      <c r="BB15" s="2294">
        <f t="shared" si="16"/>
        <v>0.89670960170159386</v>
      </c>
      <c r="BC15" s="2265">
        <v>4470</v>
      </c>
      <c r="BD15" s="1676">
        <v>0.89670960170159386</v>
      </c>
      <c r="BE15" s="1676">
        <v>4470</v>
      </c>
      <c r="BF15" s="1678">
        <f t="shared" si="11"/>
        <v>0</v>
      </c>
      <c r="BG15" s="1676" t="b">
        <f t="shared" si="12"/>
        <v>1</v>
      </c>
      <c r="BH15" s="3671">
        <v>4470</v>
      </c>
      <c r="BI15" s="1676" t="b">
        <f t="shared" si="13"/>
        <v>1</v>
      </c>
    </row>
    <row r="16" spans="2:61" x14ac:dyDescent="0.25">
      <c r="B16" s="1675" t="s">
        <v>2133</v>
      </c>
      <c r="D16" s="2505" t="s">
        <v>1923</v>
      </c>
      <c r="E16" s="2969">
        <v>4480</v>
      </c>
      <c r="F16" s="2351">
        <v>1267860</v>
      </c>
      <c r="G16" s="2351">
        <v>504275.42</v>
      </c>
      <c r="H16" s="1675" t="s">
        <v>1483</v>
      </c>
      <c r="I16" s="1685"/>
      <c r="K16" s="1374">
        <v>1267860</v>
      </c>
      <c r="L16" s="1374">
        <v>6723666.0700000003</v>
      </c>
      <c r="M16" s="1374">
        <v>7991526.0700000003</v>
      </c>
      <c r="N16" s="1686">
        <v>0.84134945079394585</v>
      </c>
      <c r="O16" s="2507">
        <v>4480</v>
      </c>
      <c r="Q16" s="1374">
        <f t="shared" si="3"/>
        <v>0</v>
      </c>
      <c r="R16" s="1678">
        <f t="shared" si="4"/>
        <v>0.15865054920605415</v>
      </c>
      <c r="T16" s="2506">
        <v>4480</v>
      </c>
      <c r="U16" s="1676" t="b">
        <f t="shared" si="5"/>
        <v>1</v>
      </c>
      <c r="V16" s="2507">
        <v>4480</v>
      </c>
      <c r="W16" s="1676" t="s">
        <v>1197</v>
      </c>
      <c r="Y16" s="1675" t="s">
        <v>2133</v>
      </c>
      <c r="Z16" s="2241" t="b">
        <f t="shared" si="6"/>
        <v>1</v>
      </c>
      <c r="AA16" s="2508" t="s">
        <v>1923</v>
      </c>
      <c r="AB16" s="2509">
        <v>4480</v>
      </c>
      <c r="AC16" s="1861">
        <f t="shared" si="14"/>
        <v>1306441.1333659014</v>
      </c>
      <c r="AD16" s="1861">
        <v>534857</v>
      </c>
      <c r="AE16" s="2190" t="s">
        <v>1483</v>
      </c>
      <c r="AF16" s="2211">
        <v>0.40939999999999999</v>
      </c>
      <c r="AG16" s="2251">
        <f t="shared" si="0"/>
        <v>38581.13336590142</v>
      </c>
      <c r="AH16" s="2251">
        <f t="shared" si="1"/>
        <v>30581.580000000016</v>
      </c>
      <c r="AI16" s="2192">
        <f t="shared" si="15"/>
        <v>1306441.1333659014</v>
      </c>
      <c r="AJ16" s="2192">
        <v>5451033</v>
      </c>
      <c r="AK16" s="2192">
        <f t="shared" si="8"/>
        <v>6757474.1333659012</v>
      </c>
      <c r="AL16" s="2212">
        <f t="shared" si="9"/>
        <v>0.80666723873715185</v>
      </c>
      <c r="AM16" s="2510">
        <v>4480</v>
      </c>
      <c r="AN16" s="1676" t="b">
        <f t="shared" si="2"/>
        <v>1</v>
      </c>
      <c r="AO16" s="2273"/>
      <c r="AP16" s="2274" t="s">
        <v>2133</v>
      </c>
      <c r="AQ16" s="2292" t="s">
        <v>1923</v>
      </c>
      <c r="AR16" s="2265">
        <v>4480</v>
      </c>
      <c r="AS16" s="2275">
        <v>520210</v>
      </c>
      <c r="AT16" s="2296">
        <v>207641.29</v>
      </c>
      <c r="AU16" s="2274" t="s">
        <v>1483</v>
      </c>
      <c r="AV16" s="2293"/>
      <c r="AW16" s="2293"/>
      <c r="AX16" s="2275"/>
      <c r="AY16" s="2275">
        <v>520210</v>
      </c>
      <c r="AZ16" s="2275">
        <v>3326819.65</v>
      </c>
      <c r="BA16" s="2275">
        <v>3847029.65</v>
      </c>
      <c r="BB16" s="2294">
        <f t="shared" si="16"/>
        <v>0.8647761916781691</v>
      </c>
      <c r="BC16" s="2265">
        <v>4480</v>
      </c>
      <c r="BD16" s="1676">
        <v>0.8647761916781691</v>
      </c>
      <c r="BE16" s="1676">
        <v>4480</v>
      </c>
      <c r="BF16" s="1678">
        <f t="shared" si="11"/>
        <v>0</v>
      </c>
      <c r="BG16" s="1676" t="b">
        <f t="shared" si="12"/>
        <v>1</v>
      </c>
      <c r="BH16" s="3671">
        <v>4480</v>
      </c>
      <c r="BI16" s="1676" t="b">
        <f t="shared" si="13"/>
        <v>1</v>
      </c>
    </row>
    <row r="17" spans="1:61" x14ac:dyDescent="0.2">
      <c r="B17" s="1675" t="s">
        <v>2133</v>
      </c>
      <c r="D17" s="2505" t="s">
        <v>2139</v>
      </c>
      <c r="E17" s="2968">
        <v>4490</v>
      </c>
      <c r="F17" s="2351">
        <v>791780</v>
      </c>
      <c r="G17" s="2351">
        <v>283128.46999999997</v>
      </c>
      <c r="H17" s="1675" t="s">
        <v>1197</v>
      </c>
      <c r="I17" s="1685"/>
      <c r="K17" s="1374">
        <v>791780</v>
      </c>
      <c r="L17" s="1374">
        <v>328486</v>
      </c>
      <c r="M17" s="1374">
        <v>1120266</v>
      </c>
      <c r="N17" s="1686">
        <v>0.29322143133862849</v>
      </c>
      <c r="O17" s="2507">
        <v>4490</v>
      </c>
      <c r="Q17" s="1374">
        <f t="shared" si="3"/>
        <v>0</v>
      </c>
      <c r="R17" s="1678">
        <f t="shared" si="4"/>
        <v>0.70677856866137145</v>
      </c>
      <c r="T17" s="2514">
        <v>4490</v>
      </c>
      <c r="U17" s="1676" t="b">
        <f t="shared" si="5"/>
        <v>1</v>
      </c>
      <c r="V17" s="2507">
        <v>4490</v>
      </c>
      <c r="W17" s="1676" t="s">
        <v>1197</v>
      </c>
      <c r="Y17" s="1675" t="s">
        <v>2133</v>
      </c>
      <c r="Z17" s="2241" t="b">
        <f t="shared" si="6"/>
        <v>1</v>
      </c>
      <c r="AA17" s="2508" t="s">
        <v>2139</v>
      </c>
      <c r="AB17" s="2509">
        <v>4490</v>
      </c>
      <c r="AC17" s="1861">
        <f t="shared" si="14"/>
        <v>881519.88636363647</v>
      </c>
      <c r="AD17" s="1861">
        <v>310295</v>
      </c>
      <c r="AE17" s="2190" t="s">
        <v>1197</v>
      </c>
      <c r="AF17" s="2211">
        <v>0.35199999999999998</v>
      </c>
      <c r="AG17" s="2251">
        <f t="shared" si="0"/>
        <v>89739.886363636469</v>
      </c>
      <c r="AH17" s="2251">
        <f t="shared" si="1"/>
        <v>27166.530000000028</v>
      </c>
      <c r="AI17" s="2192">
        <f t="shared" si="15"/>
        <v>881519.88636363647</v>
      </c>
      <c r="AJ17" s="2192">
        <v>314092</v>
      </c>
      <c r="AK17" s="2192">
        <f t="shared" si="8"/>
        <v>1195611.8863636365</v>
      </c>
      <c r="AL17" s="2212">
        <f t="shared" si="9"/>
        <v>0.26270397909415838</v>
      </c>
      <c r="AM17" s="2510">
        <v>4490</v>
      </c>
      <c r="AN17" s="1676" t="b">
        <f t="shared" si="2"/>
        <v>1</v>
      </c>
      <c r="AO17" s="2273"/>
      <c r="AP17" s="2274" t="s">
        <v>2133</v>
      </c>
      <c r="AQ17" s="2284" t="s">
        <v>2139</v>
      </c>
      <c r="AR17" s="2266">
        <v>4490</v>
      </c>
      <c r="AS17" s="2275">
        <v>383815</v>
      </c>
      <c r="AT17" s="2296">
        <v>138640.54</v>
      </c>
      <c r="AU17" s="2274" t="s">
        <v>1197</v>
      </c>
      <c r="AV17" s="2293"/>
      <c r="AW17" s="2293"/>
      <c r="AX17" s="2275"/>
      <c r="AY17" s="2275">
        <v>383815</v>
      </c>
      <c r="AZ17" s="2275">
        <v>149929</v>
      </c>
      <c r="BA17" s="2275">
        <v>533744</v>
      </c>
      <c r="BB17" s="2294">
        <f t="shared" si="16"/>
        <v>0.28090058155220482</v>
      </c>
      <c r="BC17" s="2266">
        <v>4490</v>
      </c>
      <c r="BD17" s="1676">
        <v>0.28090058155220482</v>
      </c>
      <c r="BE17" s="1676">
        <v>4490</v>
      </c>
      <c r="BF17" s="1678">
        <f t="shared" si="11"/>
        <v>0</v>
      </c>
      <c r="BG17" s="1676" t="b">
        <f t="shared" si="12"/>
        <v>1</v>
      </c>
      <c r="BH17" s="2536">
        <v>4490</v>
      </c>
      <c r="BI17" s="1676" t="b">
        <f t="shared" si="13"/>
        <v>1</v>
      </c>
    </row>
    <row r="18" spans="1:61" x14ac:dyDescent="0.25">
      <c r="B18" s="1675" t="s">
        <v>2133</v>
      </c>
      <c r="D18" s="2505" t="s">
        <v>2140</v>
      </c>
      <c r="E18" s="2969">
        <v>4500</v>
      </c>
      <c r="F18" s="2351">
        <v>17318217.09</v>
      </c>
      <c r="G18" s="2351">
        <v>3394973.85</v>
      </c>
      <c r="H18" s="1675" t="s">
        <v>1197</v>
      </c>
      <c r="I18" s="1685"/>
      <c r="K18" s="1374">
        <v>17318217.09</v>
      </c>
      <c r="L18" s="1374">
        <v>30175001.109999999</v>
      </c>
      <c r="M18" s="1374">
        <v>47493218.200000003</v>
      </c>
      <c r="N18" s="1686">
        <v>0.63535389374813933</v>
      </c>
      <c r="O18" s="2506">
        <v>4500</v>
      </c>
      <c r="Q18" s="1374">
        <f t="shared" si="3"/>
        <v>0</v>
      </c>
      <c r="R18" s="1678">
        <f t="shared" si="4"/>
        <v>0.36464610625186067</v>
      </c>
      <c r="T18" s="2506">
        <v>4500</v>
      </c>
      <c r="U18" s="1676" t="b">
        <f t="shared" si="5"/>
        <v>1</v>
      </c>
      <c r="V18" s="2507">
        <v>4500</v>
      </c>
      <c r="W18" s="1676" t="s">
        <v>1197</v>
      </c>
      <c r="Y18" s="1675" t="s">
        <v>2133</v>
      </c>
      <c r="Z18" s="2241" t="b">
        <f t="shared" si="6"/>
        <v>1</v>
      </c>
      <c r="AA18" s="2508" t="s">
        <v>2140</v>
      </c>
      <c r="AB18" s="2509">
        <v>4500</v>
      </c>
      <c r="AC18" s="2210">
        <f t="shared" si="14"/>
        <v>5813933.8452451266</v>
      </c>
      <c r="AD18" s="2210">
        <v>984299</v>
      </c>
      <c r="AE18" s="2190" t="s">
        <v>1197</v>
      </c>
      <c r="AF18" s="2211">
        <v>0.16930000000000001</v>
      </c>
      <c r="AG18" s="2251">
        <f t="shared" si="0"/>
        <v>-11504283.244754873</v>
      </c>
      <c r="AH18" s="2251">
        <f t="shared" si="1"/>
        <v>-2410674.85</v>
      </c>
      <c r="AI18" s="2192">
        <f t="shared" si="15"/>
        <v>5813933.8452451266</v>
      </c>
      <c r="AJ18" s="2192">
        <v>27156063</v>
      </c>
      <c r="AK18" s="2192">
        <f t="shared" si="8"/>
        <v>32969996.845245127</v>
      </c>
      <c r="AL18" s="2212">
        <f t="shared" si="9"/>
        <v>0.82365986043205819</v>
      </c>
      <c r="AM18" s="2510">
        <v>4500</v>
      </c>
      <c r="AN18" s="1676" t="b">
        <f t="shared" si="2"/>
        <v>1</v>
      </c>
      <c r="AO18" s="2273"/>
      <c r="AP18" s="2274" t="s">
        <v>2133</v>
      </c>
      <c r="AQ18" s="2292" t="s">
        <v>2140</v>
      </c>
      <c r="AR18" s="2265">
        <v>4500</v>
      </c>
      <c r="AS18" s="2275">
        <v>7394739</v>
      </c>
      <c r="AT18" s="2296">
        <v>1650605.75</v>
      </c>
      <c r="AU18" s="2274" t="s">
        <v>1197</v>
      </c>
      <c r="AV18" s="2293"/>
      <c r="AW18" s="2293"/>
      <c r="AX18" s="2273"/>
      <c r="AY18" s="2275">
        <v>7394739</v>
      </c>
      <c r="AZ18" s="2275">
        <v>13468398.530000001</v>
      </c>
      <c r="BA18" s="2275">
        <v>20863137.530000001</v>
      </c>
      <c r="BB18" s="2294">
        <f t="shared" si="16"/>
        <v>0.6455595909595675</v>
      </c>
      <c r="BC18" s="2265">
        <v>4500</v>
      </c>
      <c r="BD18" s="1676">
        <v>0.6455595909595675</v>
      </c>
      <c r="BE18" s="1676">
        <v>4500</v>
      </c>
      <c r="BF18" s="1678">
        <f t="shared" si="11"/>
        <v>0</v>
      </c>
      <c r="BG18" s="1676" t="b">
        <f t="shared" si="12"/>
        <v>1</v>
      </c>
      <c r="BH18" s="3671">
        <v>4500</v>
      </c>
      <c r="BI18" s="1676" t="b">
        <f t="shared" si="13"/>
        <v>1</v>
      </c>
    </row>
    <row r="19" spans="1:61" x14ac:dyDescent="0.25">
      <c r="B19" s="1675" t="s">
        <v>2133</v>
      </c>
      <c r="D19" s="2505" t="s">
        <v>2141</v>
      </c>
      <c r="E19" s="2969">
        <v>4550</v>
      </c>
      <c r="F19" s="2351">
        <v>2017382.8</v>
      </c>
      <c r="G19" s="2351">
        <v>774104.87</v>
      </c>
      <c r="H19" s="1675" t="s">
        <v>1197</v>
      </c>
      <c r="I19" s="1685"/>
      <c r="K19" s="1374">
        <v>2017382.8</v>
      </c>
      <c r="L19" s="1374">
        <v>3336205</v>
      </c>
      <c r="M19" s="1374">
        <v>5353587.8</v>
      </c>
      <c r="N19" s="1686">
        <v>0.62317181012703293</v>
      </c>
      <c r="O19" s="2506">
        <v>4550</v>
      </c>
      <c r="Q19" s="1374">
        <f t="shared" si="3"/>
        <v>0</v>
      </c>
      <c r="R19" s="1678">
        <f t="shared" si="4"/>
        <v>0.37682818987296707</v>
      </c>
      <c r="T19" s="2506">
        <v>4550</v>
      </c>
      <c r="U19" s="1676" t="b">
        <f t="shared" si="5"/>
        <v>1</v>
      </c>
      <c r="V19" s="2507">
        <v>4550</v>
      </c>
      <c r="W19" s="1676" t="s">
        <v>1197</v>
      </c>
      <c r="Y19" s="1675" t="s">
        <v>2133</v>
      </c>
      <c r="Z19" s="2241" t="b">
        <f t="shared" si="6"/>
        <v>1</v>
      </c>
      <c r="AA19" s="2508" t="s">
        <v>2141</v>
      </c>
      <c r="AB19" s="2509">
        <v>4550</v>
      </c>
      <c r="AC19" s="2210">
        <f t="shared" si="14"/>
        <v>1122890.8461780434</v>
      </c>
      <c r="AD19" s="2210">
        <v>356967</v>
      </c>
      <c r="AE19" s="2190" t="s">
        <v>1197</v>
      </c>
      <c r="AF19" s="2211">
        <v>0.31790000000000002</v>
      </c>
      <c r="AG19" s="2251">
        <f t="shared" si="0"/>
        <v>-894491.95382195665</v>
      </c>
      <c r="AH19" s="2251">
        <f t="shared" si="1"/>
        <v>-417137.87</v>
      </c>
      <c r="AI19" s="2192">
        <f t="shared" si="15"/>
        <v>1122890.8461780434</v>
      </c>
      <c r="AJ19" s="2192">
        <v>2644826</v>
      </c>
      <c r="AK19" s="2192">
        <f t="shared" si="8"/>
        <v>3767716.8461780436</v>
      </c>
      <c r="AL19" s="2212">
        <f t="shared" si="9"/>
        <v>0.70197047919959821</v>
      </c>
      <c r="AM19" s="2510">
        <v>4550</v>
      </c>
      <c r="AN19" s="1676" t="b">
        <f t="shared" si="2"/>
        <v>1</v>
      </c>
      <c r="AO19" s="2273"/>
      <c r="AP19" s="2274" t="s">
        <v>2133</v>
      </c>
      <c r="AQ19" s="2292" t="s">
        <v>2141</v>
      </c>
      <c r="AR19" s="2265">
        <v>4550</v>
      </c>
      <c r="AS19" s="2275">
        <v>936210.47</v>
      </c>
      <c r="AT19" s="2296">
        <v>369354.38</v>
      </c>
      <c r="AU19" s="2274" t="s">
        <v>1197</v>
      </c>
      <c r="AV19" s="2293"/>
      <c r="AW19" s="2293"/>
      <c r="AX19" s="2273"/>
      <c r="AY19" s="2275">
        <v>936210.47</v>
      </c>
      <c r="AZ19" s="2275">
        <v>1746863.53</v>
      </c>
      <c r="BA19" s="2275">
        <v>2683074</v>
      </c>
      <c r="BB19" s="2294">
        <f t="shared" si="16"/>
        <v>0.65106796532633837</v>
      </c>
      <c r="BC19" s="2265">
        <v>4550</v>
      </c>
      <c r="BD19" s="1676">
        <v>0.65106796532633837</v>
      </c>
      <c r="BE19" s="1676">
        <v>4550</v>
      </c>
      <c r="BF19" s="1678">
        <f t="shared" si="11"/>
        <v>0</v>
      </c>
      <c r="BG19" s="1676" t="b">
        <f t="shared" si="12"/>
        <v>1</v>
      </c>
      <c r="BH19" s="3671">
        <v>4550</v>
      </c>
      <c r="BI19" s="1676" t="b">
        <f t="shared" si="13"/>
        <v>1</v>
      </c>
    </row>
    <row r="20" spans="1:61" x14ac:dyDescent="0.25">
      <c r="B20" s="1675" t="s">
        <v>2133</v>
      </c>
      <c r="D20" s="2505" t="s">
        <v>2142</v>
      </c>
      <c r="E20" s="2969">
        <v>4560</v>
      </c>
      <c r="F20" s="2351">
        <v>13494605</v>
      </c>
      <c r="G20" s="2351">
        <v>3614727.6</v>
      </c>
      <c r="H20" s="1675" t="s">
        <v>1197</v>
      </c>
      <c r="I20" s="1685"/>
      <c r="K20" s="1374">
        <v>13494605</v>
      </c>
      <c r="L20" s="1374">
        <v>8916586.6999999993</v>
      </c>
      <c r="M20" s="1374">
        <v>22411191.699999999</v>
      </c>
      <c r="N20" s="1686">
        <v>0.39786312211144043</v>
      </c>
      <c r="O20" s="2506">
        <v>4560</v>
      </c>
      <c r="Q20" s="1374">
        <f t="shared" si="3"/>
        <v>0</v>
      </c>
      <c r="R20" s="1678">
        <f t="shared" si="4"/>
        <v>0.60213687788855963</v>
      </c>
      <c r="T20" s="2506">
        <v>4560</v>
      </c>
      <c r="U20" s="1676" t="b">
        <f t="shared" si="5"/>
        <v>1</v>
      </c>
      <c r="V20" s="2507">
        <v>4560</v>
      </c>
      <c r="W20" s="1676" t="s">
        <v>1197</v>
      </c>
      <c r="Y20" s="1675" t="s">
        <v>2133</v>
      </c>
      <c r="Z20" s="2241" t="b">
        <f t="shared" si="6"/>
        <v>1</v>
      </c>
      <c r="AA20" s="2508" t="s">
        <v>2142</v>
      </c>
      <c r="AB20" s="2509">
        <v>4560</v>
      </c>
      <c r="AC20" s="2210">
        <f t="shared" si="14"/>
        <v>5835981.6513761468</v>
      </c>
      <c r="AD20" s="2210">
        <v>1272244</v>
      </c>
      <c r="AE20" s="2190" t="s">
        <v>1197</v>
      </c>
      <c r="AF20" s="2211">
        <v>0.218</v>
      </c>
      <c r="AG20" s="2251">
        <f t="shared" si="0"/>
        <v>-7658623.3486238532</v>
      </c>
      <c r="AH20" s="2251">
        <f t="shared" si="1"/>
        <v>-2342483.6</v>
      </c>
      <c r="AI20" s="2192">
        <f t="shared" si="15"/>
        <v>5835981.6513761468</v>
      </c>
      <c r="AJ20" s="2192">
        <v>8049618</v>
      </c>
      <c r="AK20" s="2192">
        <f t="shared" si="8"/>
        <v>13885599.651376147</v>
      </c>
      <c r="AL20" s="2212">
        <f t="shared" si="9"/>
        <v>0.57970978582853161</v>
      </c>
      <c r="AM20" s="2510">
        <v>4560</v>
      </c>
      <c r="AN20" s="1676" t="b">
        <f t="shared" si="2"/>
        <v>1</v>
      </c>
      <c r="AO20" s="2273"/>
      <c r="AP20" s="2274" t="s">
        <v>2133</v>
      </c>
      <c r="AQ20" s="2292" t="s">
        <v>2142</v>
      </c>
      <c r="AR20" s="2265">
        <v>4560</v>
      </c>
      <c r="AS20" s="2275">
        <v>6417590</v>
      </c>
      <c r="AT20" s="2296">
        <v>1825292.67</v>
      </c>
      <c r="AU20" s="2274" t="s">
        <v>1197</v>
      </c>
      <c r="AV20" s="2293"/>
      <c r="AW20" s="2293"/>
      <c r="AX20" s="2275"/>
      <c r="AY20" s="2275">
        <v>6417590</v>
      </c>
      <c r="AZ20" s="2275">
        <v>3904585.9</v>
      </c>
      <c r="BA20" s="2275">
        <v>10322175.9</v>
      </c>
      <c r="BB20" s="2294">
        <f t="shared" si="16"/>
        <v>0.37827159097337215</v>
      </c>
      <c r="BC20" s="2265">
        <v>4560</v>
      </c>
      <c r="BD20" s="1676">
        <v>0.37827159097337215</v>
      </c>
      <c r="BE20" s="1676">
        <v>4560</v>
      </c>
      <c r="BF20" s="1678">
        <f t="shared" si="11"/>
        <v>0</v>
      </c>
      <c r="BG20" s="1676" t="b">
        <f t="shared" si="12"/>
        <v>1</v>
      </c>
      <c r="BH20" s="3671">
        <v>4560</v>
      </c>
      <c r="BI20" s="1676" t="b">
        <f t="shared" si="13"/>
        <v>1</v>
      </c>
    </row>
    <row r="21" spans="1:61" x14ac:dyDescent="0.25">
      <c r="A21" s="2010" t="s">
        <v>2311</v>
      </c>
      <c r="B21" s="2243" t="s">
        <v>3817</v>
      </c>
      <c r="D21" s="2260" t="s">
        <v>2323</v>
      </c>
      <c r="E21" s="2970">
        <v>4810</v>
      </c>
      <c r="F21" s="2244">
        <v>903925</v>
      </c>
      <c r="G21" s="2352">
        <v>375385.69</v>
      </c>
      <c r="H21" s="2243"/>
      <c r="I21" s="2255"/>
      <c r="J21" s="2010"/>
      <c r="K21" s="2244">
        <v>903925</v>
      </c>
      <c r="L21" s="2244">
        <v>23187</v>
      </c>
      <c r="M21" s="2244">
        <v>927112</v>
      </c>
      <c r="N21" s="2245">
        <v>2.5009923288664151E-2</v>
      </c>
      <c r="O21" s="1877">
        <v>4810</v>
      </c>
      <c r="P21" s="2010"/>
      <c r="Q21" s="2244"/>
      <c r="R21" s="2245"/>
      <c r="S21" s="2010"/>
      <c r="T21" s="1877"/>
      <c r="U21" s="2010"/>
      <c r="V21" s="2515"/>
      <c r="W21" s="2010" t="s">
        <v>1197</v>
      </c>
      <c r="X21" s="2010"/>
      <c r="Y21" s="2243"/>
      <c r="Z21" s="2241" t="b">
        <f t="shared" si="6"/>
        <v>1</v>
      </c>
      <c r="AA21" s="2260" t="s">
        <v>2323</v>
      </c>
      <c r="AB21" s="2261">
        <v>4810</v>
      </c>
      <c r="AC21" s="1860"/>
      <c r="AD21" s="1860"/>
      <c r="AE21" s="2246"/>
      <c r="AF21" s="2256"/>
      <c r="AG21" s="2253"/>
      <c r="AH21" s="2253"/>
      <c r="AI21" s="2247"/>
      <c r="AJ21" s="2247"/>
      <c r="AK21" s="2247"/>
      <c r="AL21" s="2249"/>
      <c r="AM21" s="2516"/>
      <c r="AN21" s="1676" t="b">
        <f t="shared" si="2"/>
        <v>1</v>
      </c>
      <c r="AO21" s="2297"/>
      <c r="AP21" s="2298"/>
      <c r="AQ21" s="2299" t="s">
        <v>2323</v>
      </c>
      <c r="AR21" s="2267">
        <v>4810</v>
      </c>
      <c r="AS21" s="2275">
        <v>211310</v>
      </c>
      <c r="AT21" s="2296">
        <v>78714.53</v>
      </c>
      <c r="AU21" s="2274"/>
      <c r="AV21" s="2273"/>
      <c r="AW21" s="2273"/>
      <c r="AX21" s="2273"/>
      <c r="AY21" s="2275">
        <v>211310</v>
      </c>
      <c r="AZ21" s="2275">
        <v>3597</v>
      </c>
      <c r="BA21" s="2275">
        <v>214907</v>
      </c>
      <c r="BB21" s="2294">
        <f t="shared" si="16"/>
        <v>1.6737472488099505E-2</v>
      </c>
      <c r="BC21" s="2273">
        <v>4810</v>
      </c>
      <c r="BD21" s="1676">
        <v>1.6737472488099505E-2</v>
      </c>
      <c r="BE21" s="1676">
        <v>4810</v>
      </c>
      <c r="BF21" s="1678">
        <f t="shared" si="11"/>
        <v>0</v>
      </c>
      <c r="BG21" s="1676" t="b">
        <f t="shared" si="12"/>
        <v>1</v>
      </c>
      <c r="BH21" s="3672">
        <v>4810</v>
      </c>
      <c r="BI21" s="1676" t="b">
        <f t="shared" si="13"/>
        <v>1</v>
      </c>
    </row>
    <row r="22" spans="1:61" x14ac:dyDescent="0.25">
      <c r="A22" s="2010" t="s">
        <v>2311</v>
      </c>
      <c r="B22" s="2243" t="s">
        <v>3817</v>
      </c>
      <c r="D22" s="2260" t="s">
        <v>2324</v>
      </c>
      <c r="E22" s="2970">
        <v>4811</v>
      </c>
      <c r="F22" s="2244">
        <v>1721880</v>
      </c>
      <c r="G22" s="2352">
        <v>833294.02</v>
      </c>
      <c r="H22" s="2243"/>
      <c r="I22" s="2255"/>
      <c r="J22" s="2010"/>
      <c r="K22" s="2244">
        <v>1721880</v>
      </c>
      <c r="L22" s="2244">
        <v>72631</v>
      </c>
      <c r="M22" s="2244">
        <v>1794511</v>
      </c>
      <c r="N22" s="2245">
        <v>4.0473978705062273E-2</v>
      </c>
      <c r="O22" s="1877">
        <v>4811</v>
      </c>
      <c r="P22" s="2010"/>
      <c r="Q22" s="2244"/>
      <c r="R22" s="2245"/>
      <c r="S22" s="2010"/>
      <c r="T22" s="1877"/>
      <c r="U22" s="2010"/>
      <c r="V22" s="2515"/>
      <c r="W22" s="2010" t="s">
        <v>1197</v>
      </c>
      <c r="X22" s="2010"/>
      <c r="Y22" s="2243"/>
      <c r="Z22" s="2241" t="b">
        <f t="shared" si="6"/>
        <v>1</v>
      </c>
      <c r="AA22" s="2260" t="s">
        <v>2324</v>
      </c>
      <c r="AB22" s="2261">
        <v>4811</v>
      </c>
      <c r="AC22" s="1860"/>
      <c r="AD22" s="1860"/>
      <c r="AE22" s="2246"/>
      <c r="AF22" s="2256"/>
      <c r="AG22" s="2253"/>
      <c r="AH22" s="2253"/>
      <c r="AI22" s="2247"/>
      <c r="AJ22" s="2247"/>
      <c r="AK22" s="2247"/>
      <c r="AL22" s="2249"/>
      <c r="AM22" s="2516"/>
      <c r="AN22" s="1676" t="b">
        <f t="shared" si="2"/>
        <v>1</v>
      </c>
      <c r="AO22" s="2297"/>
      <c r="AP22" s="2298"/>
      <c r="AQ22" s="2299" t="s">
        <v>2324</v>
      </c>
      <c r="AR22" s="2267">
        <v>4811</v>
      </c>
      <c r="AS22" s="2275">
        <v>421485</v>
      </c>
      <c r="AT22" s="2296">
        <v>184910.93000000002</v>
      </c>
      <c r="AU22" s="2274"/>
      <c r="AV22" s="2273"/>
      <c r="AW22" s="2273"/>
      <c r="AX22" s="2273"/>
      <c r="AY22" s="2275">
        <v>421485</v>
      </c>
      <c r="AZ22" s="2275">
        <v>11544</v>
      </c>
      <c r="BA22" s="2275">
        <v>433029</v>
      </c>
      <c r="BB22" s="2294">
        <f t="shared" si="16"/>
        <v>2.6658722625967315E-2</v>
      </c>
      <c r="BC22" s="2273">
        <v>4811</v>
      </c>
      <c r="BD22" s="1676">
        <v>2.6658722625967315E-2</v>
      </c>
      <c r="BE22" s="1676">
        <v>4811</v>
      </c>
      <c r="BF22" s="1678">
        <f t="shared" si="11"/>
        <v>0</v>
      </c>
      <c r="BG22" s="1676" t="b">
        <f t="shared" si="12"/>
        <v>1</v>
      </c>
      <c r="BH22" s="1677">
        <v>4811</v>
      </c>
      <c r="BI22" s="1676" t="b">
        <f t="shared" si="13"/>
        <v>1</v>
      </c>
    </row>
    <row r="23" spans="1:61" x14ac:dyDescent="0.25">
      <c r="A23" s="2010" t="s">
        <v>2311</v>
      </c>
      <c r="B23" s="2243" t="s">
        <v>3817</v>
      </c>
      <c r="D23" s="2260" t="s">
        <v>2325</v>
      </c>
      <c r="E23" s="2970">
        <v>4812</v>
      </c>
      <c r="F23" s="2244">
        <v>542650</v>
      </c>
      <c r="G23" s="2352">
        <v>265812.69999999995</v>
      </c>
      <c r="H23" s="2243"/>
      <c r="I23" s="2255"/>
      <c r="J23" s="2010"/>
      <c r="K23" s="2244">
        <v>542650</v>
      </c>
      <c r="L23" s="2244">
        <v>5832</v>
      </c>
      <c r="M23" s="2244">
        <v>548482</v>
      </c>
      <c r="N23" s="2245">
        <v>1.063298339781433E-2</v>
      </c>
      <c r="O23" s="1877">
        <v>4812</v>
      </c>
      <c r="P23" s="2010"/>
      <c r="Q23" s="2244"/>
      <c r="R23" s="2245"/>
      <c r="S23" s="2010"/>
      <c r="T23" s="1877"/>
      <c r="U23" s="2010"/>
      <c r="V23" s="2515"/>
      <c r="W23" s="2010" t="s">
        <v>1197</v>
      </c>
      <c r="X23" s="2010"/>
      <c r="Y23" s="2243"/>
      <c r="Z23" s="2241" t="b">
        <f t="shared" si="6"/>
        <v>1</v>
      </c>
      <c r="AA23" s="2260" t="s">
        <v>2325</v>
      </c>
      <c r="AB23" s="2261">
        <v>4812</v>
      </c>
      <c r="AC23" s="1860"/>
      <c r="AD23" s="1860"/>
      <c r="AE23" s="2246"/>
      <c r="AF23" s="2256"/>
      <c r="AG23" s="2253"/>
      <c r="AH23" s="2253"/>
      <c r="AI23" s="2247"/>
      <c r="AJ23" s="2247"/>
      <c r="AK23" s="2247"/>
      <c r="AL23" s="2249"/>
      <c r="AM23" s="2516"/>
      <c r="AN23" s="1676" t="b">
        <f t="shared" si="2"/>
        <v>1</v>
      </c>
      <c r="AO23" s="2297"/>
      <c r="AP23" s="2298"/>
      <c r="AQ23" s="2299" t="s">
        <v>2325</v>
      </c>
      <c r="AR23" s="2267">
        <v>4812</v>
      </c>
      <c r="AS23" s="2275">
        <v>116726</v>
      </c>
      <c r="AT23" s="2296">
        <v>52856.899999999994</v>
      </c>
      <c r="AU23" s="2274"/>
      <c r="AV23" s="2273"/>
      <c r="AW23" s="2273"/>
      <c r="AX23" s="2273"/>
      <c r="AY23" s="2275">
        <v>116726</v>
      </c>
      <c r="AZ23" s="2275">
        <v>1200</v>
      </c>
      <c r="BA23" s="2275">
        <v>117926</v>
      </c>
      <c r="BB23" s="2294">
        <f t="shared" si="16"/>
        <v>1.0175873005104896E-2</v>
      </c>
      <c r="BC23" s="2273">
        <v>4812</v>
      </c>
      <c r="BD23" s="1676">
        <v>1.0175873005104896E-2</v>
      </c>
      <c r="BE23" s="1676">
        <v>4812</v>
      </c>
      <c r="BF23" s="1678">
        <f t="shared" si="11"/>
        <v>0</v>
      </c>
      <c r="BG23" s="1676" t="b">
        <f t="shared" si="12"/>
        <v>1</v>
      </c>
      <c r="BH23" s="2536">
        <v>4812</v>
      </c>
      <c r="BI23" s="1676" t="b">
        <f t="shared" si="13"/>
        <v>1</v>
      </c>
    </row>
    <row r="24" spans="1:61" x14ac:dyDescent="0.25">
      <c r="B24" s="1675" t="s">
        <v>2133</v>
      </c>
      <c r="D24" s="2517" t="s">
        <v>1924</v>
      </c>
      <c r="E24" s="2966">
        <v>4820</v>
      </c>
      <c r="F24" s="1684">
        <v>0</v>
      </c>
      <c r="G24" s="1684">
        <v>-305849.31</v>
      </c>
      <c r="H24" s="1675" t="s">
        <v>1197</v>
      </c>
      <c r="K24" s="1374">
        <v>0</v>
      </c>
      <c r="L24" s="1374">
        <v>8451026.8900000006</v>
      </c>
      <c r="M24" s="1374">
        <v>8451026.8900000006</v>
      </c>
      <c r="N24" s="1689" t="s">
        <v>1801</v>
      </c>
      <c r="O24" s="1677">
        <v>4820</v>
      </c>
      <c r="P24" s="1676" t="s">
        <v>2144</v>
      </c>
      <c r="Q24" s="1374">
        <f>+F24-K24</f>
        <v>0</v>
      </c>
      <c r="R24" s="1678" t="e">
        <f t="shared" si="4"/>
        <v>#VALUE!</v>
      </c>
      <c r="T24" s="2512">
        <v>4820</v>
      </c>
      <c r="U24" s="1676" t="b">
        <f t="shared" si="5"/>
        <v>1</v>
      </c>
      <c r="V24" s="1677">
        <v>4820</v>
      </c>
      <c r="W24" s="1676" t="s">
        <v>1197</v>
      </c>
      <c r="Y24" s="1675" t="s">
        <v>2133</v>
      </c>
      <c r="Z24" s="2241" t="b">
        <f t="shared" si="6"/>
        <v>1</v>
      </c>
      <c r="AA24" s="2508" t="s">
        <v>1924</v>
      </c>
      <c r="AB24" s="2191">
        <v>4820</v>
      </c>
      <c r="AC24" s="1861">
        <v>-273661</v>
      </c>
      <c r="AD24" s="1861">
        <v>-273661</v>
      </c>
      <c r="AE24" s="2190" t="s">
        <v>1197</v>
      </c>
      <c r="AF24" s="2518" t="s">
        <v>2143</v>
      </c>
      <c r="AG24" s="2251">
        <f t="shared" ref="AG24:AG71" si="17">+AC24-F24</f>
        <v>-273661</v>
      </c>
      <c r="AH24" s="2251">
        <f t="shared" ref="AH24:AH71" si="18">+AD24-G24</f>
        <v>32188.309999999998</v>
      </c>
      <c r="AI24" s="2192"/>
      <c r="AJ24" s="2192"/>
      <c r="AK24" s="2192"/>
      <c r="AL24" s="2213" t="s">
        <v>1801</v>
      </c>
      <c r="AM24" s="2215">
        <v>4820</v>
      </c>
      <c r="AN24" s="1676" t="b">
        <f t="shared" si="2"/>
        <v>1</v>
      </c>
      <c r="AO24" s="2273"/>
      <c r="AP24" s="2274" t="s">
        <v>2133</v>
      </c>
      <c r="AQ24" s="2292" t="s">
        <v>1924</v>
      </c>
      <c r="AR24" s="2268">
        <v>4820</v>
      </c>
      <c r="AS24" s="2300"/>
      <c r="AT24" s="2313">
        <v>-163587.6</v>
      </c>
      <c r="AU24" s="2274" t="s">
        <v>1197</v>
      </c>
      <c r="AV24" s="2301"/>
      <c r="AW24" s="2301"/>
      <c r="AX24" s="2273"/>
      <c r="AY24" s="2275">
        <v>0</v>
      </c>
      <c r="AZ24" s="2275">
        <v>3842531.05</v>
      </c>
      <c r="BA24" s="2275">
        <v>3842531.05</v>
      </c>
      <c r="BB24" s="1676" t="s">
        <v>1801</v>
      </c>
      <c r="BC24" s="2268">
        <v>4820</v>
      </c>
      <c r="BD24" s="1676" t="s">
        <v>1801</v>
      </c>
      <c r="BE24" s="1676">
        <v>4820</v>
      </c>
      <c r="BF24" s="1678"/>
      <c r="BG24" s="1676" t="b">
        <f t="shared" si="12"/>
        <v>1</v>
      </c>
      <c r="BH24" s="2515">
        <v>4820</v>
      </c>
      <c r="BI24" s="1676" t="b">
        <f t="shared" si="13"/>
        <v>1</v>
      </c>
    </row>
    <row r="25" spans="1:61" x14ac:dyDescent="0.25">
      <c r="A25" s="2519" t="s">
        <v>2219</v>
      </c>
      <c r="B25" s="1679" t="s">
        <v>2133</v>
      </c>
      <c r="D25" s="2260" t="s">
        <v>2221</v>
      </c>
      <c r="E25" s="2970">
        <v>4880</v>
      </c>
      <c r="F25" s="2244">
        <v>584981</v>
      </c>
      <c r="G25" s="2352">
        <v>262981.40000000002</v>
      </c>
      <c r="H25" s="1870"/>
      <c r="I25" s="2520"/>
      <c r="J25" s="1877"/>
      <c r="K25" s="2244">
        <v>584981</v>
      </c>
      <c r="L25" s="2244">
        <v>301611.90999999997</v>
      </c>
      <c r="M25" s="2244">
        <v>886592.90999999992</v>
      </c>
      <c r="N25" s="2354">
        <v>0.340192106882515</v>
      </c>
      <c r="O25" s="2521">
        <v>4880</v>
      </c>
      <c r="P25" s="1877"/>
      <c r="Q25" s="1835"/>
      <c r="R25" s="1878"/>
      <c r="S25" s="1877"/>
      <c r="T25" s="1871">
        <v>4880</v>
      </c>
      <c r="U25" s="1676" t="b">
        <f t="shared" si="5"/>
        <v>1</v>
      </c>
      <c r="V25" s="1871">
        <v>4880</v>
      </c>
      <c r="W25" s="1877" t="s">
        <v>1197</v>
      </c>
      <c r="X25" s="1877"/>
      <c r="Y25" s="1870" t="s">
        <v>2133</v>
      </c>
      <c r="Z25" s="2241" t="b">
        <f t="shared" si="6"/>
        <v>1</v>
      </c>
      <c r="AA25" s="2263" t="s">
        <v>2221</v>
      </c>
      <c r="AB25" s="2264">
        <v>4880</v>
      </c>
      <c r="AC25" s="2216">
        <v>28036.48</v>
      </c>
      <c r="AD25" s="2216">
        <v>28036.48</v>
      </c>
      <c r="AE25" s="2217"/>
      <c r="AF25" s="2522" t="s">
        <v>2222</v>
      </c>
      <c r="AG25" s="2252">
        <f t="shared" si="17"/>
        <v>-556944.52</v>
      </c>
      <c r="AH25" s="2252">
        <f t="shared" si="18"/>
        <v>-234944.92</v>
      </c>
      <c r="AI25" s="2218">
        <f>+AC25</f>
        <v>28036.48</v>
      </c>
      <c r="AJ25" s="2218">
        <v>41622.68</v>
      </c>
      <c r="AK25" s="2218">
        <f t="shared" si="8"/>
        <v>69659.16</v>
      </c>
      <c r="AL25" s="2219">
        <f t="shared" si="9"/>
        <v>0.59751912024204712</v>
      </c>
      <c r="AM25" s="2220">
        <v>4880</v>
      </c>
      <c r="AN25" s="1676" t="b">
        <f t="shared" si="2"/>
        <v>1</v>
      </c>
      <c r="AO25" s="2297"/>
      <c r="AP25" s="2298" t="s">
        <v>2133</v>
      </c>
      <c r="AQ25" s="2273" t="s">
        <v>2221</v>
      </c>
      <c r="AR25" s="2268">
        <v>4880</v>
      </c>
      <c r="AS25" s="2275">
        <v>252179</v>
      </c>
      <c r="AT25" s="2296">
        <v>110840.11</v>
      </c>
      <c r="AU25" s="2274"/>
      <c r="AV25" s="2273"/>
      <c r="AW25" s="2273"/>
      <c r="AX25" s="2273"/>
      <c r="AY25" s="2275">
        <v>252179</v>
      </c>
      <c r="AZ25" s="2275">
        <v>133730.44</v>
      </c>
      <c r="BA25" s="2275">
        <v>385909.44</v>
      </c>
      <c r="BB25" s="2294">
        <f t="shared" si="16"/>
        <v>0.3465332177414473</v>
      </c>
      <c r="BC25" s="2273">
        <v>4880</v>
      </c>
      <c r="BD25" s="1676">
        <v>0.3465332177414473</v>
      </c>
      <c r="BE25" s="1676">
        <v>4880</v>
      </c>
      <c r="BF25" s="1678">
        <f t="shared" si="11"/>
        <v>0</v>
      </c>
      <c r="BG25" s="1676" t="b">
        <f t="shared" si="12"/>
        <v>1</v>
      </c>
      <c r="BH25" s="1683">
        <v>4880</v>
      </c>
      <c r="BI25" s="1676" t="b">
        <f t="shared" si="13"/>
        <v>1</v>
      </c>
    </row>
    <row r="26" spans="1:61" x14ac:dyDescent="0.2">
      <c r="D26" s="2517"/>
      <c r="E26" s="2971"/>
      <c r="F26" s="2353"/>
      <c r="G26" s="2353"/>
      <c r="H26" s="1675"/>
      <c r="N26" s="1689"/>
      <c r="O26" s="1677"/>
      <c r="Q26" s="1374"/>
      <c r="R26" s="1678"/>
      <c r="T26" s="2512"/>
      <c r="V26" s="1677"/>
      <c r="Y26" s="1675"/>
      <c r="Z26" s="2241" t="b">
        <f t="shared" si="6"/>
        <v>1</v>
      </c>
      <c r="AA26" s="2508"/>
      <c r="AB26" s="2191"/>
      <c r="AC26" s="1861"/>
      <c r="AD26" s="1861"/>
      <c r="AE26" s="2190"/>
      <c r="AF26" s="2518"/>
      <c r="AG26" s="2251">
        <f t="shared" si="17"/>
        <v>0</v>
      </c>
      <c r="AH26" s="2251">
        <f t="shared" si="18"/>
        <v>0</v>
      </c>
      <c r="AI26" s="2192"/>
      <c r="AJ26" s="2192"/>
      <c r="AK26" s="2192"/>
      <c r="AL26" s="2213"/>
      <c r="AM26" s="2215"/>
      <c r="AN26" s="1676" t="b">
        <f t="shared" si="2"/>
        <v>1</v>
      </c>
      <c r="AO26" s="2273"/>
      <c r="AP26" s="2274"/>
      <c r="AQ26" s="2292"/>
      <c r="AR26" s="2268"/>
      <c r="AS26" s="2275"/>
      <c r="AT26" s="2310"/>
      <c r="AU26" s="2274"/>
      <c r="AV26" s="2301"/>
      <c r="AW26" s="2301"/>
      <c r="AX26" s="2273"/>
      <c r="AY26" s="2275"/>
      <c r="AZ26" s="2275"/>
      <c r="BA26" s="2275"/>
      <c r="BB26" s="2294"/>
      <c r="BC26" s="2268"/>
      <c r="BF26" s="1678">
        <f t="shared" si="11"/>
        <v>0</v>
      </c>
      <c r="BG26" s="1676" t="b">
        <f t="shared" si="12"/>
        <v>1</v>
      </c>
      <c r="BH26" s="3673"/>
      <c r="BI26" s="1676" t="b">
        <f t="shared" si="13"/>
        <v>1</v>
      </c>
    </row>
    <row r="27" spans="1:61" x14ac:dyDescent="0.2">
      <c r="B27" s="1675" t="s">
        <v>2133</v>
      </c>
      <c r="D27" s="2505" t="s">
        <v>2145</v>
      </c>
      <c r="E27" s="2968">
        <v>4920</v>
      </c>
      <c r="F27" s="2351">
        <v>7141800</v>
      </c>
      <c r="G27" s="2351">
        <v>1539725.81</v>
      </c>
      <c r="H27" s="1675" t="s">
        <v>1197</v>
      </c>
      <c r="I27" s="1685"/>
      <c r="N27" s="1686"/>
      <c r="O27" s="2507">
        <v>4920</v>
      </c>
      <c r="Q27" s="1374">
        <f>+F27-K27</f>
        <v>7141800</v>
      </c>
      <c r="R27" s="1678">
        <f t="shared" si="4"/>
        <v>1</v>
      </c>
      <c r="T27" s="2523">
        <v>4920</v>
      </c>
      <c r="U27" s="1676" t="b">
        <f t="shared" ref="U27:U71" si="19">T27=V27</f>
        <v>1</v>
      </c>
      <c r="V27" s="2507">
        <v>4920</v>
      </c>
      <c r="Y27" s="1675" t="s">
        <v>2133</v>
      </c>
      <c r="Z27" s="2241" t="b">
        <f t="shared" si="6"/>
        <v>1</v>
      </c>
      <c r="AA27" s="2508" t="s">
        <v>2145</v>
      </c>
      <c r="AB27" s="2509">
        <v>4920</v>
      </c>
      <c r="AC27" s="1861">
        <f t="shared" ref="AC27:AC28" si="20">+AD27/AF27</f>
        <v>4507417.5960346963</v>
      </c>
      <c r="AD27" s="1861">
        <v>1818743</v>
      </c>
      <c r="AE27" s="2190" t="s">
        <v>1197</v>
      </c>
      <c r="AF27" s="2211">
        <v>0.40350000000000003</v>
      </c>
      <c r="AG27" s="2251">
        <f t="shared" si="17"/>
        <v>-2634382.4039653037</v>
      </c>
      <c r="AH27" s="2251">
        <f t="shared" si="18"/>
        <v>279017.18999999994</v>
      </c>
      <c r="AI27" s="2192">
        <f t="shared" ref="AI27:AI28" si="21">+AC27</f>
        <v>4507417.5960346963</v>
      </c>
      <c r="AJ27" s="2192">
        <v>31920958</v>
      </c>
      <c r="AK27" s="2192">
        <f t="shared" si="8"/>
        <v>36428375.596034698</v>
      </c>
      <c r="AL27" s="2221">
        <f t="shared" si="9"/>
        <v>0.8762663027849823</v>
      </c>
      <c r="AM27" s="2510">
        <v>4920</v>
      </c>
      <c r="AN27" s="1676" t="b">
        <f t="shared" si="2"/>
        <v>1</v>
      </c>
      <c r="AO27" s="2273"/>
      <c r="AP27" s="2274" t="s">
        <v>2133</v>
      </c>
      <c r="AQ27" s="2292" t="s">
        <v>2145</v>
      </c>
      <c r="AR27" s="2265">
        <v>4920</v>
      </c>
      <c r="AS27" s="2273"/>
      <c r="AT27" s="2296">
        <v>955288.73</v>
      </c>
      <c r="AU27" s="2274" t="s">
        <v>1197</v>
      </c>
      <c r="AV27" s="2293"/>
      <c r="AW27" s="2293"/>
      <c r="AX27" s="2275"/>
      <c r="AY27" s="2275">
        <v>0</v>
      </c>
      <c r="AZ27" s="2275"/>
      <c r="BA27" s="2275"/>
      <c r="BB27" s="2294"/>
      <c r="BC27" s="2265">
        <v>4920</v>
      </c>
      <c r="BE27" s="1676">
        <v>4920</v>
      </c>
      <c r="BF27" s="1678">
        <f t="shared" si="11"/>
        <v>0</v>
      </c>
      <c r="BG27" s="1676" t="b">
        <f t="shared" si="12"/>
        <v>1</v>
      </c>
      <c r="BH27" s="3673">
        <v>4920</v>
      </c>
      <c r="BI27" s="1676" t="b">
        <f t="shared" si="13"/>
        <v>1</v>
      </c>
    </row>
    <row r="28" spans="1:61" x14ac:dyDescent="0.2">
      <c r="B28" s="1675" t="s">
        <v>2136</v>
      </c>
      <c r="D28" s="2505" t="s">
        <v>2146</v>
      </c>
      <c r="E28" s="2968">
        <v>4920</v>
      </c>
      <c r="F28" s="2351">
        <v>3337150</v>
      </c>
      <c r="G28" s="2351">
        <v>2756766.13</v>
      </c>
      <c r="H28" s="1675" t="s">
        <v>1197</v>
      </c>
      <c r="I28" s="1685"/>
      <c r="N28" s="1686"/>
      <c r="O28" s="2507">
        <v>4920</v>
      </c>
      <c r="Q28" s="1374">
        <f>+F28-K28</f>
        <v>3337150</v>
      </c>
      <c r="R28" s="1678">
        <f t="shared" si="4"/>
        <v>1</v>
      </c>
      <c r="T28" s="2523">
        <v>4920</v>
      </c>
      <c r="U28" s="1676" t="b">
        <f t="shared" si="19"/>
        <v>1</v>
      </c>
      <c r="V28" s="2507">
        <v>4920</v>
      </c>
      <c r="Y28" s="1675" t="s">
        <v>2136</v>
      </c>
      <c r="Z28" s="2241" t="b">
        <f t="shared" si="6"/>
        <v>1</v>
      </c>
      <c r="AA28" s="2508" t="s">
        <v>2146</v>
      </c>
      <c r="AB28" s="2509">
        <v>4920</v>
      </c>
      <c r="AC28" s="1861">
        <f t="shared" si="20"/>
        <v>6143794.2998760836</v>
      </c>
      <c r="AD28" s="1861">
        <v>2479021</v>
      </c>
      <c r="AE28" s="2190" t="s">
        <v>1197</v>
      </c>
      <c r="AF28" s="2211">
        <v>0.40350000000000003</v>
      </c>
      <c r="AG28" s="2251">
        <f t="shared" si="17"/>
        <v>2806644.2998760836</v>
      </c>
      <c r="AH28" s="2251">
        <f t="shared" si="18"/>
        <v>-277745.12999999989</v>
      </c>
      <c r="AI28" s="2192">
        <f t="shared" si="21"/>
        <v>6143794.2998760836</v>
      </c>
      <c r="AJ28" s="2192">
        <v>1986516</v>
      </c>
      <c r="AK28" s="2192">
        <f t="shared" si="8"/>
        <v>8130310.2998760836</v>
      </c>
      <c r="AL28" s="2212">
        <f t="shared" si="9"/>
        <v>0.24433458585587772</v>
      </c>
      <c r="AM28" s="2510">
        <v>4920</v>
      </c>
      <c r="AN28" s="1676" t="b">
        <f t="shared" si="2"/>
        <v>1</v>
      </c>
      <c r="AO28" s="2273"/>
      <c r="AP28" s="2274" t="s">
        <v>2136</v>
      </c>
      <c r="AQ28" s="2292" t="s">
        <v>2146</v>
      </c>
      <c r="AR28" s="2265">
        <v>4920</v>
      </c>
      <c r="AS28" s="2273"/>
      <c r="AT28" s="2296">
        <v>1283075.79</v>
      </c>
      <c r="AU28" s="2274" t="s">
        <v>1197</v>
      </c>
      <c r="AV28" s="2293"/>
      <c r="AW28" s="2293"/>
      <c r="AX28" s="2273"/>
      <c r="AY28" s="2275">
        <v>0</v>
      </c>
      <c r="AZ28" s="2275">
        <v>0</v>
      </c>
      <c r="BA28" s="2275"/>
      <c r="BB28" s="2294"/>
      <c r="BC28" s="2265">
        <v>4920</v>
      </c>
      <c r="BE28" s="1676">
        <v>4920</v>
      </c>
      <c r="BF28" s="1678">
        <f t="shared" si="11"/>
        <v>0</v>
      </c>
      <c r="BG28" s="1676" t="b">
        <f t="shared" si="12"/>
        <v>1</v>
      </c>
      <c r="BH28" s="3671">
        <v>4920</v>
      </c>
      <c r="BI28" s="1676" t="b">
        <f t="shared" si="13"/>
        <v>1</v>
      </c>
    </row>
    <row r="29" spans="1:61" x14ac:dyDescent="0.2">
      <c r="D29" s="2505" t="s">
        <v>2322</v>
      </c>
      <c r="E29" s="3681">
        <v>4920</v>
      </c>
      <c r="F29" s="1836">
        <v>10478950</v>
      </c>
      <c r="G29" s="1836">
        <v>4296491.9399999995</v>
      </c>
      <c r="H29" s="1675"/>
      <c r="I29" s="1685" t="s">
        <v>4154</v>
      </c>
      <c r="K29" s="1374">
        <v>10478950</v>
      </c>
      <c r="L29" s="1374">
        <v>38833656.829999998</v>
      </c>
      <c r="M29" s="1374">
        <v>49312606.829999998</v>
      </c>
      <c r="N29" s="1686">
        <v>0.78749957315935304</v>
      </c>
      <c r="O29" s="2507"/>
      <c r="Q29" s="1374">
        <f>+F29-K29</f>
        <v>0</v>
      </c>
      <c r="R29" s="1678">
        <f t="shared" si="4"/>
        <v>0.21250042684064696</v>
      </c>
      <c r="V29" s="2507"/>
      <c r="W29" s="1676" t="s">
        <v>1197</v>
      </c>
      <c r="Y29" s="1675"/>
      <c r="Z29" s="2241" t="b">
        <f t="shared" si="6"/>
        <v>1</v>
      </c>
      <c r="AA29" s="2508"/>
      <c r="AB29" s="2509"/>
      <c r="AC29" s="1861"/>
      <c r="AD29" s="1861"/>
      <c r="AE29" s="2190"/>
      <c r="AF29" s="2211"/>
      <c r="AG29" s="2251">
        <f t="shared" si="17"/>
        <v>-10478950</v>
      </c>
      <c r="AH29" s="2251">
        <f t="shared" si="18"/>
        <v>-4296491.9399999995</v>
      </c>
      <c r="AI29" s="2192">
        <f t="shared" ref="AI29:AK29" si="22">SUM(AI27:AI28)</f>
        <v>10651211.895910781</v>
      </c>
      <c r="AJ29" s="2192">
        <f t="shared" si="22"/>
        <v>33907474</v>
      </c>
      <c r="AK29" s="2192">
        <f t="shared" si="22"/>
        <v>44558685.895910785</v>
      </c>
      <c r="AL29" s="2212">
        <f t="shared" si="9"/>
        <v>0.76096216300471597</v>
      </c>
      <c r="AM29" s="2510"/>
      <c r="AN29" s="1676" t="b">
        <f t="shared" si="2"/>
        <v>1</v>
      </c>
      <c r="AO29" s="2302"/>
      <c r="AP29" s="2295"/>
      <c r="AQ29" s="2303" t="s">
        <v>2322</v>
      </c>
      <c r="AR29" s="2269"/>
      <c r="AS29" s="2304">
        <v>5656410</v>
      </c>
      <c r="AT29" s="2321"/>
      <c r="AU29" s="2306"/>
      <c r="AV29" s="2307"/>
      <c r="AW29" s="2307"/>
      <c r="AX29" s="2308"/>
      <c r="AY29" s="2304">
        <v>5656410</v>
      </c>
      <c r="AZ29" s="2304">
        <v>18879539.699999999</v>
      </c>
      <c r="BA29" s="2304">
        <v>24535949.699999999</v>
      </c>
      <c r="BB29" s="2294">
        <f t="shared" si="16"/>
        <v>0.76946439533987143</v>
      </c>
      <c r="BC29" s="2269"/>
      <c r="BD29" s="1676">
        <v>0.76946439533987143</v>
      </c>
      <c r="BF29" s="1678">
        <f t="shared" si="11"/>
        <v>0</v>
      </c>
      <c r="BG29" s="1676" t="b">
        <f t="shared" si="12"/>
        <v>1</v>
      </c>
      <c r="BH29" s="3674">
        <v>4920</v>
      </c>
      <c r="BI29" s="1676" t="b">
        <f t="shared" si="13"/>
        <v>1</v>
      </c>
    </row>
    <row r="30" spans="1:61" x14ac:dyDescent="0.25">
      <c r="B30" s="1675" t="s">
        <v>2147</v>
      </c>
      <c r="D30" s="2505" t="s">
        <v>2148</v>
      </c>
      <c r="E30" s="2969">
        <v>5000</v>
      </c>
      <c r="F30" s="2351">
        <v>0</v>
      </c>
      <c r="G30" s="2351">
        <v>0</v>
      </c>
      <c r="H30" s="1675" t="s">
        <v>1199</v>
      </c>
      <c r="I30" s="1676" t="s">
        <v>2151</v>
      </c>
      <c r="K30" s="1374">
        <v>0</v>
      </c>
      <c r="L30" s="1374">
        <v>8476132.0800000001</v>
      </c>
      <c r="M30" s="1374">
        <v>8476132.0800000001</v>
      </c>
      <c r="N30" s="1686">
        <v>1</v>
      </c>
      <c r="O30" s="2506">
        <v>5000</v>
      </c>
      <c r="Q30" s="1374">
        <f>+F30-K30</f>
        <v>0</v>
      </c>
      <c r="R30" s="1678">
        <f t="shared" si="4"/>
        <v>0</v>
      </c>
      <c r="T30" s="2506">
        <v>5000</v>
      </c>
      <c r="U30" s="1676" t="b">
        <f t="shared" si="19"/>
        <v>1</v>
      </c>
      <c r="V30" s="2507">
        <v>5000</v>
      </c>
      <c r="W30" s="1676" t="s">
        <v>3851</v>
      </c>
      <c r="Y30" s="1675" t="s">
        <v>2147</v>
      </c>
      <c r="Z30" s="2241" t="b">
        <f t="shared" si="6"/>
        <v>1</v>
      </c>
      <c r="AA30" s="2508" t="s">
        <v>2148</v>
      </c>
      <c r="AB30" s="2509">
        <v>5000</v>
      </c>
      <c r="AC30" s="1861">
        <v>-11114.97</v>
      </c>
      <c r="AD30" s="2210">
        <v>-11114.97</v>
      </c>
      <c r="AE30" s="2190" t="s">
        <v>1199</v>
      </c>
      <c r="AF30" s="2189" t="s">
        <v>2223</v>
      </c>
      <c r="AG30" s="2251">
        <f t="shared" si="17"/>
        <v>-11114.97</v>
      </c>
      <c r="AH30" s="2251">
        <f t="shared" si="18"/>
        <v>-11114.97</v>
      </c>
      <c r="AI30" s="2192"/>
      <c r="AJ30" s="2222">
        <f>AJ29/AK29</f>
        <v>0.76096216300471597</v>
      </c>
      <c r="AK30" s="2223">
        <f>+AK27/AK29</f>
        <v>0.81753702703736564</v>
      </c>
      <c r="AL30" s="2213" t="s">
        <v>1801</v>
      </c>
      <c r="AM30" s="2510">
        <v>5000</v>
      </c>
      <c r="AN30" s="1676" t="b">
        <f t="shared" si="2"/>
        <v>1</v>
      </c>
      <c r="AO30" s="2273"/>
      <c r="AP30" s="2524" t="s">
        <v>2147</v>
      </c>
      <c r="AQ30" s="2525" t="s">
        <v>2148</v>
      </c>
      <c r="AR30" s="2526">
        <v>5000</v>
      </c>
      <c r="AS30" s="2300">
        <v>0</v>
      </c>
      <c r="AT30" s="2313">
        <v>0</v>
      </c>
      <c r="AU30" s="2274" t="s">
        <v>1199</v>
      </c>
      <c r="AV30" s="2301" t="s">
        <v>2151</v>
      </c>
      <c r="AW30" s="2301"/>
      <c r="AX30" s="2273"/>
      <c r="AY30" s="2275">
        <v>0</v>
      </c>
      <c r="AZ30" s="2275">
        <v>3809397.96</v>
      </c>
      <c r="BA30" s="2275"/>
      <c r="BB30" s="2294"/>
      <c r="BC30" s="2265">
        <v>5000</v>
      </c>
      <c r="BE30" s="1676">
        <v>5000</v>
      </c>
      <c r="BF30" s="1678">
        <f t="shared" si="11"/>
        <v>0</v>
      </c>
      <c r="BG30" s="1676" t="b">
        <f t="shared" si="12"/>
        <v>1</v>
      </c>
      <c r="BH30" s="3671">
        <v>5000</v>
      </c>
      <c r="BI30" s="1676" t="b">
        <f t="shared" si="13"/>
        <v>1</v>
      </c>
    </row>
    <row r="31" spans="1:61" x14ac:dyDescent="0.2">
      <c r="B31" s="1675" t="s">
        <v>2147</v>
      </c>
      <c r="D31" s="2505" t="s">
        <v>2150</v>
      </c>
      <c r="E31" s="2968">
        <v>5590</v>
      </c>
      <c r="F31" s="2351">
        <v>0</v>
      </c>
      <c r="G31" s="2351">
        <v>0</v>
      </c>
      <c r="H31" s="1675" t="s">
        <v>1199</v>
      </c>
      <c r="I31" s="1648" t="s">
        <v>2151</v>
      </c>
      <c r="K31" s="1374">
        <v>0</v>
      </c>
      <c r="L31" s="1374">
        <v>0</v>
      </c>
      <c r="M31" s="1374">
        <v>0</v>
      </c>
      <c r="N31" s="1686">
        <v>0</v>
      </c>
      <c r="O31" s="2507">
        <v>5590</v>
      </c>
      <c r="Q31" s="1374">
        <f>+F31-K31</f>
        <v>0</v>
      </c>
      <c r="R31" s="1678">
        <f t="shared" si="4"/>
        <v>1</v>
      </c>
      <c r="T31" s="2523">
        <v>5590</v>
      </c>
      <c r="U31" s="1676" t="b">
        <f t="shared" si="19"/>
        <v>1</v>
      </c>
      <c r="V31" s="2507">
        <v>5590</v>
      </c>
      <c r="Y31" s="1675" t="s">
        <v>2147</v>
      </c>
      <c r="Z31" s="2241" t="b">
        <f t="shared" si="6"/>
        <v>1</v>
      </c>
      <c r="AA31" s="2508" t="s">
        <v>2150</v>
      </c>
      <c r="AB31" s="2509">
        <v>5590</v>
      </c>
      <c r="AC31" s="1861">
        <v>3841.93</v>
      </c>
      <c r="AD31" s="2210">
        <v>3841.93</v>
      </c>
      <c r="AE31" s="2190" t="s">
        <v>1199</v>
      </c>
      <c r="AF31" s="2518" t="s">
        <v>2151</v>
      </c>
      <c r="AG31" s="2251">
        <f t="shared" si="17"/>
        <v>3841.93</v>
      </c>
      <c r="AH31" s="2251">
        <f t="shared" si="18"/>
        <v>3841.93</v>
      </c>
      <c r="AI31" s="2192">
        <v>3841.93</v>
      </c>
      <c r="AJ31" s="2192">
        <v>0</v>
      </c>
      <c r="AK31" s="2192">
        <f t="shared" ref="AK31" si="23">+AI31+AJ31</f>
        <v>3841.93</v>
      </c>
      <c r="AL31" s="2212">
        <v>0</v>
      </c>
      <c r="AM31" s="2510">
        <v>5590</v>
      </c>
      <c r="AN31" s="1676" t="b">
        <f t="shared" si="2"/>
        <v>1</v>
      </c>
      <c r="AO31" s="2273"/>
      <c r="AP31" s="2524" t="s">
        <v>2147</v>
      </c>
      <c r="AQ31" s="2525" t="s">
        <v>2150</v>
      </c>
      <c r="AR31" s="2526">
        <v>5590</v>
      </c>
      <c r="AS31" s="2300">
        <v>0</v>
      </c>
      <c r="AT31" s="2313">
        <v>0</v>
      </c>
      <c r="AU31" s="2274" t="s">
        <v>1199</v>
      </c>
      <c r="AV31" s="2301" t="s">
        <v>2151</v>
      </c>
      <c r="AW31" s="2301"/>
      <c r="AX31" s="2273"/>
      <c r="AY31" s="2275">
        <v>0</v>
      </c>
      <c r="AZ31" s="2275">
        <v>0</v>
      </c>
      <c r="BA31" s="2275"/>
      <c r="BB31" s="2294"/>
      <c r="BC31" s="2265">
        <v>5590</v>
      </c>
      <c r="BD31" s="1676">
        <v>0</v>
      </c>
      <c r="BE31" s="1676">
        <v>5590</v>
      </c>
      <c r="BF31" s="1678">
        <f t="shared" si="11"/>
        <v>0</v>
      </c>
      <c r="BG31" s="1676" t="b">
        <f t="shared" si="12"/>
        <v>1</v>
      </c>
      <c r="BH31" s="1683">
        <v>5590</v>
      </c>
      <c r="BI31" s="1676" t="b">
        <f t="shared" si="13"/>
        <v>1</v>
      </c>
    </row>
    <row r="32" spans="1:61" x14ac:dyDescent="0.2">
      <c r="D32" s="2505"/>
      <c r="E32" s="2968"/>
      <c r="F32" s="1687"/>
      <c r="G32" s="1687"/>
      <c r="H32" s="1675"/>
      <c r="I32" s="1648"/>
      <c r="N32" s="1686"/>
      <c r="O32" s="2507"/>
      <c r="Q32" s="1374"/>
      <c r="R32" s="1678"/>
      <c r="T32" s="2523"/>
      <c r="V32" s="2507"/>
      <c r="Y32" s="1675"/>
      <c r="Z32" s="2241" t="b">
        <f t="shared" si="6"/>
        <v>1</v>
      </c>
      <c r="AA32" s="2508"/>
      <c r="AB32" s="2509"/>
      <c r="AC32" s="1861"/>
      <c r="AD32" s="2210"/>
      <c r="AE32" s="2190"/>
      <c r="AF32" s="2518"/>
      <c r="AG32" s="2251">
        <f t="shared" si="17"/>
        <v>0</v>
      </c>
      <c r="AH32" s="2251">
        <f t="shared" si="18"/>
        <v>0</v>
      </c>
      <c r="AI32" s="2192"/>
      <c r="AJ32" s="2192"/>
      <c r="AK32" s="2192"/>
      <c r="AL32" s="2212"/>
      <c r="AM32" s="2510"/>
      <c r="AN32" s="1676" t="b">
        <f t="shared" si="2"/>
        <v>1</v>
      </c>
      <c r="AO32" s="2273"/>
      <c r="AP32" s="2274"/>
      <c r="AQ32" s="2292"/>
      <c r="AR32" s="2265"/>
      <c r="AS32" s="2300"/>
      <c r="AT32" s="2313"/>
      <c r="AU32" s="2274"/>
      <c r="AV32" s="2301"/>
      <c r="AW32" s="2301"/>
      <c r="AX32" s="2273"/>
      <c r="AY32" s="2275"/>
      <c r="AZ32" s="2275"/>
      <c r="BA32" s="2275"/>
      <c r="BB32" s="2294"/>
      <c r="BC32" s="2265"/>
      <c r="BF32" s="1678">
        <f t="shared" si="11"/>
        <v>0</v>
      </c>
      <c r="BG32" s="1676" t="b">
        <f t="shared" si="12"/>
        <v>1</v>
      </c>
      <c r="BH32" s="3671"/>
      <c r="BI32" s="1676" t="b">
        <f t="shared" si="13"/>
        <v>1</v>
      </c>
    </row>
    <row r="33" spans="2:61" x14ac:dyDescent="0.2">
      <c r="B33" s="1675" t="s">
        <v>2154</v>
      </c>
      <c r="D33" s="2505" t="s">
        <v>2152</v>
      </c>
      <c r="E33" s="2968">
        <v>6020</v>
      </c>
      <c r="F33" s="2351">
        <v>8614.92</v>
      </c>
      <c r="G33" s="2351">
        <v>8614.92</v>
      </c>
      <c r="H33" s="1675"/>
      <c r="I33" s="1648" t="s">
        <v>2151</v>
      </c>
      <c r="K33" s="1374">
        <v>8614.92</v>
      </c>
      <c r="N33" s="1686"/>
      <c r="O33" s="2507"/>
      <c r="Q33" s="1374">
        <f>+F33-K33</f>
        <v>0</v>
      </c>
      <c r="R33" s="1678">
        <f t="shared" si="4"/>
        <v>1</v>
      </c>
      <c r="T33" s="2523">
        <v>6020</v>
      </c>
      <c r="U33" s="1676" t="b">
        <f t="shared" si="19"/>
        <v>1</v>
      </c>
      <c r="V33" s="2507">
        <v>6020</v>
      </c>
      <c r="Y33" s="1675" t="s">
        <v>2154</v>
      </c>
      <c r="Z33" s="2241" t="b">
        <f t="shared" si="6"/>
        <v>0</v>
      </c>
      <c r="AA33" s="2508" t="s">
        <v>2152</v>
      </c>
      <c r="AB33" s="2509">
        <v>6020</v>
      </c>
      <c r="AC33" s="2527">
        <v>1044</v>
      </c>
      <c r="AD33" s="2527">
        <v>1044</v>
      </c>
      <c r="AE33" s="2190"/>
      <c r="AF33" s="2518" t="s">
        <v>2151</v>
      </c>
      <c r="AG33" s="2251">
        <f t="shared" si="17"/>
        <v>-7570.92</v>
      </c>
      <c r="AH33" s="2251">
        <f t="shared" si="18"/>
        <v>-7570.92</v>
      </c>
      <c r="AI33" s="2192"/>
      <c r="AJ33" s="2192"/>
      <c r="AK33" s="2192"/>
      <c r="AL33" s="2212"/>
      <c r="AM33" s="2510"/>
      <c r="AN33" s="1676" t="b">
        <f t="shared" si="2"/>
        <v>1</v>
      </c>
      <c r="AO33" s="2273"/>
      <c r="AP33" s="2524" t="s">
        <v>2154</v>
      </c>
      <c r="AQ33" s="2525" t="s">
        <v>2152</v>
      </c>
      <c r="AR33" s="2526">
        <v>6020</v>
      </c>
      <c r="AS33" s="2310">
        <v>7007.84</v>
      </c>
      <c r="AT33" s="2296">
        <v>7007.84</v>
      </c>
      <c r="AU33" s="2274"/>
      <c r="AV33" s="2301" t="s">
        <v>2151</v>
      </c>
      <c r="AW33" s="2301"/>
      <c r="AX33" s="2273"/>
      <c r="AY33" s="2275">
        <v>7007.84</v>
      </c>
      <c r="AZ33" s="2275">
        <v>0</v>
      </c>
      <c r="BA33" s="2275"/>
      <c r="BB33" s="2294"/>
      <c r="BC33" s="2265"/>
      <c r="BF33" s="1678">
        <f t="shared" si="11"/>
        <v>0</v>
      </c>
      <c r="BG33" s="1676" t="b">
        <f t="shared" si="12"/>
        <v>1</v>
      </c>
      <c r="BH33" s="3671">
        <v>6020</v>
      </c>
      <c r="BI33" s="1676" t="b">
        <f t="shared" si="13"/>
        <v>1</v>
      </c>
    </row>
    <row r="34" spans="2:61" x14ac:dyDescent="0.2">
      <c r="B34" s="1675" t="s">
        <v>2133</v>
      </c>
      <c r="D34" s="2505" t="s">
        <v>2152</v>
      </c>
      <c r="E34" s="2968">
        <v>6020</v>
      </c>
      <c r="F34" s="2351">
        <v>6234348</v>
      </c>
      <c r="G34" s="2351">
        <v>2717783.71</v>
      </c>
      <c r="H34" s="1675" t="s">
        <v>1197</v>
      </c>
      <c r="I34" s="1648"/>
      <c r="K34" s="1374">
        <v>6234348</v>
      </c>
      <c r="L34" s="1374">
        <v>2928659.55</v>
      </c>
      <c r="M34" s="1374">
        <v>9163007.5500000007</v>
      </c>
      <c r="N34" s="3687"/>
      <c r="O34" s="2507">
        <v>6020</v>
      </c>
      <c r="Q34" s="1374"/>
      <c r="R34" s="1678"/>
      <c r="T34" s="2528">
        <v>6020</v>
      </c>
      <c r="U34" s="1676" t="b">
        <f t="shared" si="19"/>
        <v>1</v>
      </c>
      <c r="V34" s="2528">
        <v>6020</v>
      </c>
      <c r="Y34" s="1870" t="s">
        <v>2133</v>
      </c>
      <c r="Z34" s="2241" t="b">
        <f t="shared" si="6"/>
        <v>1</v>
      </c>
      <c r="AA34" s="2529" t="s">
        <v>2152</v>
      </c>
      <c r="AB34" s="2530">
        <v>6020</v>
      </c>
      <c r="AC34" s="2531">
        <f>+AD34/AF34</f>
        <v>6189896.8577596545</v>
      </c>
      <c r="AD34" s="2531">
        <v>2580568</v>
      </c>
      <c r="AE34" s="2217" t="s">
        <v>1197</v>
      </c>
      <c r="AF34" s="2224">
        <v>0.41689999999999999</v>
      </c>
      <c r="AG34" s="2252">
        <f t="shared" si="17"/>
        <v>-44451.142240345478</v>
      </c>
      <c r="AH34" s="2252">
        <f t="shared" si="18"/>
        <v>-137215.70999999996</v>
      </c>
      <c r="AI34" s="2218">
        <f>+AC34</f>
        <v>6189896.8577596545</v>
      </c>
      <c r="AJ34" s="2218">
        <v>2462056</v>
      </c>
      <c r="AK34" s="2218">
        <f>+AI34+AJ34</f>
        <v>8651952.8577596545</v>
      </c>
      <c r="AL34" s="2219">
        <f>+AJ34/AK34</f>
        <v>0.28456650659993626</v>
      </c>
      <c r="AM34" s="2532">
        <v>6020</v>
      </c>
      <c r="AN34" s="1676" t="b">
        <f t="shared" si="2"/>
        <v>1</v>
      </c>
      <c r="AO34" s="2273"/>
      <c r="AP34" s="2274" t="s">
        <v>2133</v>
      </c>
      <c r="AQ34" s="2292" t="s">
        <v>2152</v>
      </c>
      <c r="AR34" s="2265">
        <v>6020</v>
      </c>
      <c r="AS34" s="2275">
        <v>3172239</v>
      </c>
      <c r="AT34" s="2296">
        <v>1412689.76</v>
      </c>
      <c r="AU34" s="2274" t="s">
        <v>1197</v>
      </c>
      <c r="AV34" s="2293"/>
      <c r="AW34" s="2293"/>
      <c r="AX34" s="2275"/>
      <c r="AY34" s="2275">
        <v>3172239</v>
      </c>
      <c r="AZ34" s="2275">
        <v>1450647.55</v>
      </c>
      <c r="BA34" s="2275">
        <v>4622886.55</v>
      </c>
      <c r="BB34" s="2294">
        <f t="shared" si="16"/>
        <v>0.31379691764229001</v>
      </c>
      <c r="BC34" s="2265">
        <v>6020</v>
      </c>
      <c r="BD34" s="1676">
        <v>0.31379691764229001</v>
      </c>
      <c r="BE34" s="1676">
        <v>6020</v>
      </c>
      <c r="BF34" s="1678">
        <f t="shared" si="11"/>
        <v>0</v>
      </c>
      <c r="BG34" s="1676" t="b">
        <f t="shared" si="12"/>
        <v>1</v>
      </c>
      <c r="BH34" s="3671">
        <v>6020</v>
      </c>
      <c r="BI34" s="1676" t="b">
        <f t="shared" si="13"/>
        <v>1</v>
      </c>
    </row>
    <row r="35" spans="2:61" x14ac:dyDescent="0.2">
      <c r="D35" s="2505"/>
      <c r="E35" s="2968"/>
      <c r="F35" s="1836">
        <f>SUM(F33:F34)</f>
        <v>6242962.9199999999</v>
      </c>
      <c r="G35" s="1836">
        <v>2726398.63</v>
      </c>
      <c r="H35" s="1675"/>
      <c r="I35" s="1685"/>
      <c r="K35" s="1374">
        <v>6242962.9199999999</v>
      </c>
      <c r="L35" s="1374">
        <v>2928659.55</v>
      </c>
      <c r="M35" s="1374">
        <v>9163007.5500000007</v>
      </c>
      <c r="N35" s="3687">
        <v>0.31961771656512489</v>
      </c>
      <c r="O35" s="3688">
        <v>6020</v>
      </c>
      <c r="Q35" s="1374"/>
      <c r="R35" s="1678"/>
      <c r="T35" s="2523"/>
      <c r="V35" s="2507"/>
      <c r="Y35" s="1675"/>
      <c r="Z35" s="2241" t="b">
        <f t="shared" si="6"/>
        <v>0</v>
      </c>
      <c r="AA35" s="2508"/>
      <c r="AB35" s="2509"/>
      <c r="AC35" s="1861">
        <f>SUM(AC33:AC34)</f>
        <v>6190940.8577596545</v>
      </c>
      <c r="AD35" s="1861">
        <f>SUM(AD33:AD34)</f>
        <v>2581612</v>
      </c>
      <c r="AE35" s="2190"/>
      <c r="AF35" s="2211"/>
      <c r="AG35" s="2251">
        <f t="shared" si="17"/>
        <v>-52022.062240345404</v>
      </c>
      <c r="AH35" s="2251">
        <f t="shared" si="18"/>
        <v>-144786.62999999989</v>
      </c>
      <c r="AI35" s="2192"/>
      <c r="AJ35" s="2192"/>
      <c r="AK35" s="2192"/>
      <c r="AL35" s="2212"/>
      <c r="AM35" s="2510"/>
      <c r="AN35" s="1676" t="b">
        <f t="shared" si="2"/>
        <v>1</v>
      </c>
      <c r="AO35" s="2302"/>
      <c r="AP35" s="2295"/>
      <c r="AQ35" s="2311"/>
      <c r="AR35" s="2270"/>
      <c r="AS35" s="2300"/>
      <c r="AT35" s="2310">
        <v>1419697.6</v>
      </c>
      <c r="AU35" s="2295"/>
      <c r="AV35" s="2312"/>
      <c r="AW35" s="2312"/>
      <c r="AX35" s="2279"/>
      <c r="AY35" s="2279">
        <v>3179246.84</v>
      </c>
      <c r="AZ35" s="2279">
        <v>1450647.55</v>
      </c>
      <c r="BA35" s="2279">
        <v>4622886.55</v>
      </c>
      <c r="BB35" s="2294">
        <f t="shared" si="16"/>
        <v>0.31379691764229001</v>
      </c>
      <c r="BC35" s="2270"/>
      <c r="BD35" s="1676">
        <v>0.31379691764229001</v>
      </c>
      <c r="BF35" s="1678">
        <f t="shared" si="11"/>
        <v>0</v>
      </c>
      <c r="BG35" s="1676" t="b">
        <f t="shared" si="12"/>
        <v>1</v>
      </c>
      <c r="BH35" s="3671"/>
      <c r="BI35" s="1676" t="b">
        <f t="shared" si="13"/>
        <v>1</v>
      </c>
    </row>
    <row r="36" spans="2:61" x14ac:dyDescent="0.2">
      <c r="D36" s="2505"/>
      <c r="E36" s="2968"/>
      <c r="F36" s="1687"/>
      <c r="G36" s="1687"/>
      <c r="H36" s="1675"/>
      <c r="I36" s="1685"/>
      <c r="N36" s="1686"/>
      <c r="O36" s="2507"/>
      <c r="Q36" s="1374"/>
      <c r="R36" s="1678"/>
      <c r="T36" s="2523"/>
      <c r="V36" s="2507"/>
      <c r="Y36" s="1675"/>
      <c r="Z36" s="2241" t="b">
        <f t="shared" si="6"/>
        <v>1</v>
      </c>
      <c r="AA36" s="2508"/>
      <c r="AB36" s="2509"/>
      <c r="AC36" s="1861"/>
      <c r="AD36" s="1861"/>
      <c r="AE36" s="2190"/>
      <c r="AF36" s="2211"/>
      <c r="AG36" s="2251">
        <f t="shared" si="17"/>
        <v>0</v>
      </c>
      <c r="AH36" s="2251">
        <f t="shared" si="18"/>
        <v>0</v>
      </c>
      <c r="AI36" s="2192"/>
      <c r="AJ36" s="2192"/>
      <c r="AK36" s="2192"/>
      <c r="AL36" s="2212"/>
      <c r="AM36" s="2510"/>
      <c r="AN36" s="1676" t="b">
        <f t="shared" si="2"/>
        <v>1</v>
      </c>
      <c r="AO36" s="2273"/>
      <c r="AP36" s="2274"/>
      <c r="AQ36" s="2292"/>
      <c r="AR36" s="2265"/>
      <c r="AS36" s="2300"/>
      <c r="AT36" s="2310"/>
      <c r="AU36" s="2274"/>
      <c r="AV36" s="2293"/>
      <c r="AW36" s="2293"/>
      <c r="AX36" s="2275"/>
      <c r="AY36" s="2275"/>
      <c r="AZ36" s="2275"/>
      <c r="BA36" s="2275"/>
      <c r="BB36" s="2294"/>
      <c r="BC36" s="2265"/>
      <c r="BF36" s="1678">
        <f t="shared" si="11"/>
        <v>0</v>
      </c>
      <c r="BG36" s="1676" t="b">
        <f t="shared" si="12"/>
        <v>1</v>
      </c>
      <c r="BH36" s="3671"/>
      <c r="BI36" s="1676" t="b">
        <f t="shared" si="13"/>
        <v>1</v>
      </c>
    </row>
    <row r="37" spans="2:61" x14ac:dyDescent="0.2">
      <c r="B37" s="1675" t="s">
        <v>2133</v>
      </c>
      <c r="D37" s="2505" t="s">
        <v>1925</v>
      </c>
      <c r="E37" s="2968">
        <v>6110</v>
      </c>
      <c r="F37" s="2351">
        <v>3842480</v>
      </c>
      <c r="G37" s="2351">
        <v>1340241.04</v>
      </c>
      <c r="H37" s="1675" t="s">
        <v>1483</v>
      </c>
      <c r="I37" s="1685"/>
      <c r="K37" s="1374">
        <v>3842480</v>
      </c>
      <c r="L37" s="1374">
        <v>244335</v>
      </c>
      <c r="M37" s="1374">
        <v>4086815</v>
      </c>
      <c r="N37" s="1686">
        <v>5.9786165999684351E-2</v>
      </c>
      <c r="O37" s="2507">
        <v>6110</v>
      </c>
      <c r="Q37" s="1374">
        <f t="shared" ref="Q37:Q56" si="24">+F37-K37</f>
        <v>0</v>
      </c>
      <c r="R37" s="1678">
        <f t="shared" si="4"/>
        <v>0.94021383400031566</v>
      </c>
      <c r="S37" s="2513">
        <v>6110</v>
      </c>
      <c r="T37" s="2512">
        <v>6110</v>
      </c>
      <c r="U37" s="1676" t="b">
        <f t="shared" si="19"/>
        <v>1</v>
      </c>
      <c r="V37" s="2507">
        <v>6110</v>
      </c>
      <c r="Y37" s="1675" t="s">
        <v>2133</v>
      </c>
      <c r="Z37" s="2241" t="b">
        <f t="shared" si="6"/>
        <v>1</v>
      </c>
      <c r="AA37" s="2508" t="s">
        <v>1925</v>
      </c>
      <c r="AB37" s="2509">
        <v>6110</v>
      </c>
      <c r="AC37" s="1861">
        <f>+AD37/AF37</f>
        <v>3534595.4987834552</v>
      </c>
      <c r="AD37" s="1861">
        <v>1162175</v>
      </c>
      <c r="AE37" s="2190" t="s">
        <v>1483</v>
      </c>
      <c r="AF37" s="2211">
        <v>0.32879999999999998</v>
      </c>
      <c r="AG37" s="2251">
        <f t="shared" si="17"/>
        <v>-307884.50121654477</v>
      </c>
      <c r="AH37" s="2251">
        <f t="shared" si="18"/>
        <v>-178066.04000000004</v>
      </c>
      <c r="AI37" s="2192">
        <f t="shared" ref="AI37:AI38" si="25">+AC37</f>
        <v>3534595.4987834552</v>
      </c>
      <c r="AJ37" s="2192">
        <v>183130</v>
      </c>
      <c r="AK37" s="2192">
        <f t="shared" ref="AK37:AK38" si="26">+AI37+AJ37</f>
        <v>3717725.4987834552</v>
      </c>
      <c r="AL37" s="2212">
        <f t="shared" ref="AL37:AL38" si="27">+AJ37/AK37</f>
        <v>4.9258612573716193E-2</v>
      </c>
      <c r="AM37" s="2510">
        <v>6110</v>
      </c>
      <c r="AN37" s="1676" t="b">
        <f t="shared" si="2"/>
        <v>1</v>
      </c>
      <c r="AO37" s="2273"/>
      <c r="AP37" s="2274" t="s">
        <v>2133</v>
      </c>
      <c r="AQ37" s="2292" t="s">
        <v>1925</v>
      </c>
      <c r="AR37" s="2265">
        <v>6110</v>
      </c>
      <c r="AS37" s="2275">
        <v>1914025</v>
      </c>
      <c r="AT37" s="2296">
        <v>689500.17</v>
      </c>
      <c r="AU37" s="2274" t="s">
        <v>1483</v>
      </c>
      <c r="AV37" s="2293"/>
      <c r="AW37" s="2293"/>
      <c r="AX37" s="2275"/>
      <c r="AY37" s="2275">
        <v>1914025</v>
      </c>
      <c r="AZ37" s="2275">
        <v>116575</v>
      </c>
      <c r="BA37" s="2275">
        <v>2030600</v>
      </c>
      <c r="BB37" s="2294">
        <f t="shared" si="16"/>
        <v>5.7409140155619029E-2</v>
      </c>
      <c r="BC37" s="2265">
        <v>6110</v>
      </c>
      <c r="BD37" s="1676">
        <v>5.7409140155619029E-2</v>
      </c>
      <c r="BE37" s="1676">
        <v>6110</v>
      </c>
      <c r="BF37" s="1678">
        <f t="shared" si="11"/>
        <v>0</v>
      </c>
      <c r="BG37" s="1676" t="b">
        <f t="shared" si="12"/>
        <v>1</v>
      </c>
      <c r="BH37" s="3674">
        <v>6110</v>
      </c>
      <c r="BI37" s="1676" t="b">
        <f t="shared" si="13"/>
        <v>1</v>
      </c>
    </row>
    <row r="38" spans="2:61" x14ac:dyDescent="0.2">
      <c r="B38" s="1675" t="s">
        <v>2133</v>
      </c>
      <c r="D38" s="2505" t="s">
        <v>1926</v>
      </c>
      <c r="E38" s="2968">
        <v>6200</v>
      </c>
      <c r="F38" s="2351">
        <v>3630935</v>
      </c>
      <c r="G38" s="2351">
        <v>1726702.91</v>
      </c>
      <c r="H38" s="1675" t="s">
        <v>1483</v>
      </c>
      <c r="I38" s="1685"/>
      <c r="K38" s="1374">
        <v>3630935</v>
      </c>
      <c r="L38" s="1374">
        <v>8567037</v>
      </c>
      <c r="M38" s="1374">
        <v>12197972</v>
      </c>
      <c r="N38" s="1686">
        <v>0.70233289599287485</v>
      </c>
      <c r="O38" s="2507">
        <v>6200</v>
      </c>
      <c r="Q38" s="1374">
        <f t="shared" si="24"/>
        <v>0</v>
      </c>
      <c r="R38" s="1678">
        <f t="shared" si="4"/>
        <v>0.29766710400712515</v>
      </c>
      <c r="T38" s="2512">
        <v>6200</v>
      </c>
      <c r="U38" s="1676" t="b">
        <f t="shared" si="19"/>
        <v>1</v>
      </c>
      <c r="V38" s="2507">
        <v>6200</v>
      </c>
      <c r="Y38" s="1675" t="s">
        <v>2133</v>
      </c>
      <c r="Z38" s="2241" t="b">
        <f t="shared" si="6"/>
        <v>1</v>
      </c>
      <c r="AA38" s="2508" t="s">
        <v>1926</v>
      </c>
      <c r="AB38" s="2509">
        <v>6200</v>
      </c>
      <c r="AC38" s="1861">
        <f>+AD38/AF38</f>
        <v>3699291.469194313</v>
      </c>
      <c r="AD38" s="1861">
        <v>1561101</v>
      </c>
      <c r="AE38" s="2190" t="s">
        <v>1483</v>
      </c>
      <c r="AF38" s="2211">
        <v>0.42199999999999999</v>
      </c>
      <c r="AG38" s="2251">
        <f t="shared" si="17"/>
        <v>68356.469194313046</v>
      </c>
      <c r="AH38" s="2251">
        <f t="shared" si="18"/>
        <v>-165601.90999999992</v>
      </c>
      <c r="AI38" s="2192">
        <f t="shared" si="25"/>
        <v>3699291.469194313</v>
      </c>
      <c r="AJ38" s="2192">
        <v>152022</v>
      </c>
      <c r="AK38" s="2192">
        <f t="shared" si="26"/>
        <v>3851313.469194313</v>
      </c>
      <c r="AL38" s="2212">
        <f t="shared" si="27"/>
        <v>3.9472767204224143E-2</v>
      </c>
      <c r="AM38" s="2510">
        <v>6200</v>
      </c>
      <c r="AN38" s="1676" t="b">
        <f t="shared" si="2"/>
        <v>1</v>
      </c>
      <c r="AO38" s="2273"/>
      <c r="AP38" s="2274" t="s">
        <v>2133</v>
      </c>
      <c r="AQ38" s="2292" t="s">
        <v>1926</v>
      </c>
      <c r="AR38" s="2265">
        <v>6200</v>
      </c>
      <c r="AS38" s="2275">
        <v>1738545</v>
      </c>
      <c r="AT38" s="2296">
        <v>849703.93</v>
      </c>
      <c r="AU38" s="2274" t="s">
        <v>1483</v>
      </c>
      <c r="AV38" s="2293"/>
      <c r="AW38" s="2293"/>
      <c r="AX38" s="2275"/>
      <c r="AY38" s="2275">
        <v>1738545</v>
      </c>
      <c r="AZ38" s="2275">
        <v>76439</v>
      </c>
      <c r="BA38" s="2275">
        <v>1814984</v>
      </c>
      <c r="BB38" s="2294">
        <f t="shared" si="16"/>
        <v>4.2115522781468046E-2</v>
      </c>
      <c r="BC38" s="2265">
        <v>6200</v>
      </c>
      <c r="BD38" s="1676">
        <v>4.2115522781468046E-2</v>
      </c>
      <c r="BE38" s="1676">
        <v>6200</v>
      </c>
      <c r="BF38" s="1678">
        <f t="shared" si="11"/>
        <v>0</v>
      </c>
      <c r="BG38" s="1676" t="b">
        <f t="shared" si="12"/>
        <v>1</v>
      </c>
      <c r="BH38" s="3675">
        <v>6200</v>
      </c>
      <c r="BI38" s="1676" t="b">
        <f t="shared" si="13"/>
        <v>1</v>
      </c>
    </row>
    <row r="39" spans="2:61" x14ac:dyDescent="0.2">
      <c r="D39" s="2505"/>
      <c r="E39" s="2968"/>
      <c r="F39" s="2351"/>
      <c r="G39" s="2351"/>
      <c r="H39" s="1675"/>
      <c r="I39" s="1374"/>
      <c r="N39" s="1686"/>
      <c r="O39" s="2507"/>
      <c r="Q39" s="1374">
        <f t="shared" si="24"/>
        <v>0</v>
      </c>
      <c r="R39" s="1678">
        <f t="shared" si="4"/>
        <v>1</v>
      </c>
      <c r="V39" s="2507"/>
      <c r="Y39" s="1675"/>
      <c r="Z39" s="2241" t="b">
        <f t="shared" si="6"/>
        <v>1</v>
      </c>
      <c r="AA39" s="2508"/>
      <c r="AB39" s="2509"/>
      <c r="AC39" s="2527"/>
      <c r="AD39" s="2527"/>
      <c r="AE39" s="2190"/>
      <c r="AF39" s="2192"/>
      <c r="AG39" s="2251">
        <f t="shared" si="17"/>
        <v>0</v>
      </c>
      <c r="AH39" s="2251">
        <f t="shared" si="18"/>
        <v>0</v>
      </c>
      <c r="AI39" s="2192"/>
      <c r="AJ39" s="2192"/>
      <c r="AK39" s="2192"/>
      <c r="AL39" s="2212"/>
      <c r="AM39" s="2510"/>
      <c r="AN39" s="1676" t="b">
        <f t="shared" ref="AN39:AN71" si="28">AQ39=D39</f>
        <v>1</v>
      </c>
      <c r="AO39" s="2273"/>
      <c r="AP39" s="2274"/>
      <c r="AQ39" s="2292"/>
      <c r="AR39" s="2265"/>
      <c r="AS39" s="2310"/>
      <c r="AT39" s="2310"/>
      <c r="AU39" s="2274"/>
      <c r="AV39" s="2275"/>
      <c r="AW39" s="2275"/>
      <c r="AX39" s="2275"/>
      <c r="AY39" s="2275"/>
      <c r="AZ39" s="2275"/>
      <c r="BA39" s="2275"/>
      <c r="BB39" s="2294"/>
      <c r="BC39" s="2265"/>
      <c r="BF39" s="1678">
        <f t="shared" si="11"/>
        <v>0</v>
      </c>
      <c r="BG39" s="1676" t="b">
        <f t="shared" si="12"/>
        <v>1</v>
      </c>
      <c r="BH39" s="1683"/>
      <c r="BI39" s="1676" t="b">
        <f t="shared" si="13"/>
        <v>1</v>
      </c>
    </row>
    <row r="40" spans="2:61" x14ac:dyDescent="0.2">
      <c r="B40" s="1675" t="s">
        <v>2133</v>
      </c>
      <c r="D40" s="2505" t="s">
        <v>2153</v>
      </c>
      <c r="E40" s="2968">
        <v>6220</v>
      </c>
      <c r="F40" s="2351">
        <v>9329193</v>
      </c>
      <c r="G40" s="2351">
        <v>2830505.24</v>
      </c>
      <c r="H40" s="1675"/>
      <c r="I40" s="1685"/>
      <c r="K40" s="1374">
        <v>9329193</v>
      </c>
      <c r="L40" s="1374">
        <v>416738.72000000003</v>
      </c>
      <c r="M40" s="1374">
        <v>9745931.7200000007</v>
      </c>
      <c r="N40" s="1686"/>
      <c r="O40" s="2507">
        <v>6220</v>
      </c>
      <c r="Q40" s="1374">
        <f t="shared" si="24"/>
        <v>0</v>
      </c>
      <c r="R40" s="1678">
        <f t="shared" si="4"/>
        <v>1</v>
      </c>
      <c r="T40" s="2528">
        <v>6220</v>
      </c>
      <c r="U40" s="1676" t="b">
        <f t="shared" si="19"/>
        <v>1</v>
      </c>
      <c r="V40" s="2507">
        <v>6220</v>
      </c>
      <c r="Y40" s="1675" t="s">
        <v>2133</v>
      </c>
      <c r="Z40" s="2241" t="b">
        <f t="shared" si="6"/>
        <v>1</v>
      </c>
      <c r="AA40" s="2508" t="s">
        <v>2153</v>
      </c>
      <c r="AB40" s="2509">
        <v>6220</v>
      </c>
      <c r="AC40" s="2527">
        <f>+AD40/AF40</f>
        <v>8821189.5233298186</v>
      </c>
      <c r="AD40" s="2527">
        <v>2802607</v>
      </c>
      <c r="AE40" s="2190"/>
      <c r="AF40" s="2211">
        <f>2182593/6869699</f>
        <v>0.31771304681617057</v>
      </c>
      <c r="AG40" s="2251">
        <f t="shared" si="17"/>
        <v>-508003.47667018138</v>
      </c>
      <c r="AH40" s="2251">
        <f t="shared" si="18"/>
        <v>-27898.240000000224</v>
      </c>
      <c r="AI40" s="2192"/>
      <c r="AJ40" s="2192"/>
      <c r="AK40" s="2192"/>
      <c r="AL40" s="2212"/>
      <c r="AM40" s="2510">
        <v>6220</v>
      </c>
      <c r="AN40" s="1676" t="b">
        <f t="shared" si="28"/>
        <v>1</v>
      </c>
      <c r="AO40" s="2273"/>
      <c r="AP40" s="2274" t="s">
        <v>2133</v>
      </c>
      <c r="AQ40" s="2292" t="s">
        <v>2153</v>
      </c>
      <c r="AR40" s="2265">
        <v>6220</v>
      </c>
      <c r="AS40" s="2275">
        <v>4700502</v>
      </c>
      <c r="AT40" s="2296">
        <v>1466982.31</v>
      </c>
      <c r="AU40" s="2274"/>
      <c r="AV40" s="2293"/>
      <c r="AW40" s="2293"/>
      <c r="AX40" s="2275"/>
      <c r="AY40" s="2275">
        <v>4700502</v>
      </c>
      <c r="AZ40" s="2275">
        <v>191215.57</v>
      </c>
      <c r="BA40" s="2275">
        <v>4891717.57</v>
      </c>
      <c r="BB40" s="2294"/>
      <c r="BC40" s="2265">
        <v>6220</v>
      </c>
      <c r="BE40" s="1676">
        <v>6220</v>
      </c>
      <c r="BF40" s="1678">
        <f t="shared" si="11"/>
        <v>0</v>
      </c>
      <c r="BG40" s="1676" t="b">
        <f t="shared" si="12"/>
        <v>1</v>
      </c>
      <c r="BH40" s="3671">
        <v>6220</v>
      </c>
      <c r="BI40" s="1676" t="b">
        <f t="shared" si="13"/>
        <v>1</v>
      </c>
    </row>
    <row r="41" spans="2:61" x14ac:dyDescent="0.2">
      <c r="B41" s="1675" t="s">
        <v>2154</v>
      </c>
      <c r="D41" s="2505" t="s">
        <v>2153</v>
      </c>
      <c r="E41" s="2968">
        <v>6220</v>
      </c>
      <c r="F41" s="2351">
        <v>636825.65</v>
      </c>
      <c r="G41" s="2351">
        <v>734385.65</v>
      </c>
      <c r="H41" s="1675"/>
      <c r="I41" s="1374" t="s">
        <v>2151</v>
      </c>
      <c r="K41" s="1374">
        <v>636825.65</v>
      </c>
      <c r="M41" s="1374">
        <v>636825.65</v>
      </c>
      <c r="N41" s="1686"/>
      <c r="O41" s="2507">
        <v>6220</v>
      </c>
      <c r="Q41" s="1374">
        <f t="shared" si="24"/>
        <v>0</v>
      </c>
      <c r="R41" s="1678">
        <f t="shared" si="4"/>
        <v>1</v>
      </c>
      <c r="T41" s="2528">
        <v>6220</v>
      </c>
      <c r="U41" s="1676" t="b">
        <f t="shared" si="19"/>
        <v>1</v>
      </c>
      <c r="V41" s="2507">
        <v>6220</v>
      </c>
      <c r="Y41" s="1675" t="s">
        <v>2154</v>
      </c>
      <c r="Z41" s="2241" t="b">
        <f t="shared" si="6"/>
        <v>1</v>
      </c>
      <c r="AA41" s="2508" t="s">
        <v>2153</v>
      </c>
      <c r="AB41" s="2509">
        <v>6220</v>
      </c>
      <c r="AC41" s="2527">
        <v>694188</v>
      </c>
      <c r="AD41" s="2527">
        <v>694188</v>
      </c>
      <c r="AE41" s="2190"/>
      <c r="AF41" s="2192" t="s">
        <v>2155</v>
      </c>
      <c r="AG41" s="2251">
        <f t="shared" si="17"/>
        <v>57362.349999999977</v>
      </c>
      <c r="AH41" s="2251">
        <f t="shared" si="18"/>
        <v>-40197.650000000023</v>
      </c>
      <c r="AI41" s="2192"/>
      <c r="AJ41" s="2192"/>
      <c r="AK41" s="2192"/>
      <c r="AL41" s="2212"/>
      <c r="AM41" s="2510">
        <v>6220</v>
      </c>
      <c r="AN41" s="1676" t="b">
        <f t="shared" si="28"/>
        <v>1</v>
      </c>
      <c r="AO41" s="2273"/>
      <c r="AP41" s="2524" t="s">
        <v>2154</v>
      </c>
      <c r="AQ41" s="2525" t="s">
        <v>2153</v>
      </c>
      <c r="AR41" s="2526">
        <v>6220</v>
      </c>
      <c r="AS41" s="2310">
        <v>391245.65</v>
      </c>
      <c r="AT41" s="2296">
        <v>391245.65</v>
      </c>
      <c r="AU41" s="2274"/>
      <c r="AV41" s="2301" t="s">
        <v>2151</v>
      </c>
      <c r="AW41" s="2301"/>
      <c r="AX41" s="2273"/>
      <c r="AY41" s="2275">
        <v>391245.65</v>
      </c>
      <c r="AZ41" s="2275"/>
      <c r="BA41" s="2275">
        <v>391245.65</v>
      </c>
      <c r="BB41" s="2294"/>
      <c r="BC41" s="2265">
        <v>6220</v>
      </c>
      <c r="BE41" s="1676">
        <v>6220</v>
      </c>
      <c r="BF41" s="1678">
        <f t="shared" si="11"/>
        <v>0</v>
      </c>
      <c r="BG41" s="1676" t="b">
        <f t="shared" si="12"/>
        <v>1</v>
      </c>
      <c r="BH41" s="2507">
        <v>6220</v>
      </c>
      <c r="BI41" s="1676" t="b">
        <f t="shared" si="13"/>
        <v>1</v>
      </c>
    </row>
    <row r="42" spans="2:61" x14ac:dyDescent="0.2">
      <c r="B42" s="1675" t="s">
        <v>2156</v>
      </c>
      <c r="D42" s="2505" t="s">
        <v>2153</v>
      </c>
      <c r="E42" s="2968">
        <v>6220</v>
      </c>
      <c r="F42" s="2351">
        <v>0</v>
      </c>
      <c r="G42" s="2351">
        <v>0</v>
      </c>
      <c r="H42" s="1675"/>
      <c r="I42" s="1648" t="s">
        <v>2151</v>
      </c>
      <c r="J42" s="1648"/>
      <c r="K42" s="1374">
        <v>0</v>
      </c>
      <c r="M42" s="1374">
        <v>0</v>
      </c>
      <c r="N42" s="1686"/>
      <c r="O42" s="2507">
        <v>6220</v>
      </c>
      <c r="Q42" s="1374">
        <f t="shared" si="24"/>
        <v>0</v>
      </c>
      <c r="R42" s="1678">
        <f t="shared" si="4"/>
        <v>1</v>
      </c>
      <c r="T42" s="2523">
        <v>6220</v>
      </c>
      <c r="U42" s="1676" t="b">
        <f t="shared" si="19"/>
        <v>1</v>
      </c>
      <c r="V42" s="2507">
        <v>6220</v>
      </c>
      <c r="Y42" s="1675" t="s">
        <v>2156</v>
      </c>
      <c r="Z42" s="2241" t="b">
        <f t="shared" si="6"/>
        <v>1</v>
      </c>
      <c r="AA42" s="2508" t="s">
        <v>2153</v>
      </c>
      <c r="AB42" s="2509">
        <v>6220</v>
      </c>
      <c r="AC42" s="2527">
        <v>219.09</v>
      </c>
      <c r="AD42" s="2527">
        <v>219.09</v>
      </c>
      <c r="AE42" s="2190"/>
      <c r="AF42" s="2518" t="s">
        <v>2151</v>
      </c>
      <c r="AG42" s="810">
        <f t="shared" si="17"/>
        <v>219.09</v>
      </c>
      <c r="AH42" s="2251">
        <f t="shared" si="18"/>
        <v>219.09</v>
      </c>
      <c r="AI42" s="2192"/>
      <c r="AJ42" s="2192"/>
      <c r="AK42" s="2192"/>
      <c r="AL42" s="2212"/>
      <c r="AM42" s="2510">
        <v>6220</v>
      </c>
      <c r="AN42" s="1676" t="b">
        <f t="shared" si="28"/>
        <v>1</v>
      </c>
      <c r="AO42" s="2273"/>
      <c r="AP42" s="2524" t="s">
        <v>2156</v>
      </c>
      <c r="AQ42" s="2525" t="s">
        <v>2153</v>
      </c>
      <c r="AR42" s="2526">
        <v>6220</v>
      </c>
      <c r="AS42" s="2310">
        <v>0</v>
      </c>
      <c r="AT42" s="2310">
        <v>0</v>
      </c>
      <c r="AU42" s="2274"/>
      <c r="AV42" s="2301" t="s">
        <v>2151</v>
      </c>
      <c r="AW42" s="2301"/>
      <c r="AX42" s="2273"/>
      <c r="AY42" s="2275">
        <v>0</v>
      </c>
      <c r="AZ42" s="2275"/>
      <c r="BA42" s="2275">
        <v>0</v>
      </c>
      <c r="BB42" s="2294"/>
      <c r="BC42" s="2265">
        <v>6220</v>
      </c>
      <c r="BE42" s="1676">
        <v>6220</v>
      </c>
      <c r="BF42" s="1678">
        <f t="shared" si="11"/>
        <v>0</v>
      </c>
      <c r="BG42" s="1676" t="b">
        <f t="shared" si="12"/>
        <v>1</v>
      </c>
      <c r="BH42" s="3673">
        <v>6220</v>
      </c>
      <c r="BI42" s="1676" t="b">
        <f t="shared" si="13"/>
        <v>1</v>
      </c>
    </row>
    <row r="43" spans="2:61" x14ac:dyDescent="0.2">
      <c r="D43" s="2505" t="s">
        <v>2153</v>
      </c>
      <c r="E43" s="2968"/>
      <c r="F43" s="1836">
        <v>9966018.6500000004</v>
      </c>
      <c r="G43" s="1836">
        <v>3564890.89</v>
      </c>
      <c r="H43" s="1675" t="s">
        <v>1197</v>
      </c>
      <c r="I43" s="1648"/>
      <c r="J43" s="1648"/>
      <c r="K43" s="1374">
        <v>9966018.6500000004</v>
      </c>
      <c r="L43" s="1374">
        <v>416738.72000000003</v>
      </c>
      <c r="M43" s="1374">
        <v>9745931.7200000007</v>
      </c>
      <c r="N43" s="1686">
        <v>4.276027495091049E-2</v>
      </c>
      <c r="O43" s="3686">
        <v>6220</v>
      </c>
      <c r="Q43" s="1374">
        <f t="shared" si="24"/>
        <v>0</v>
      </c>
      <c r="R43" s="1678">
        <f t="shared" si="4"/>
        <v>0.9572397250490895</v>
      </c>
      <c r="V43" s="2507"/>
      <c r="Y43" s="1675"/>
      <c r="Z43" s="2241" t="b">
        <f t="shared" si="6"/>
        <v>0</v>
      </c>
      <c r="AA43" s="2508"/>
      <c r="AB43" s="2509"/>
      <c r="AC43" s="1861">
        <f t="shared" ref="AC43:AD43" si="29">SUM(AC40:AC42)</f>
        <v>9515596.6133298185</v>
      </c>
      <c r="AD43" s="1861">
        <f t="shared" si="29"/>
        <v>3497014.09</v>
      </c>
      <c r="AE43" s="2190" t="s">
        <v>1197</v>
      </c>
      <c r="AF43" s="2518"/>
      <c r="AG43" s="810">
        <f t="shared" si="17"/>
        <v>-450422.0366701819</v>
      </c>
      <c r="AH43" s="2251">
        <f t="shared" si="18"/>
        <v>-67876.800000000279</v>
      </c>
      <c r="AI43" s="2192">
        <f>+AC43</f>
        <v>9515596.6133298185</v>
      </c>
      <c r="AJ43" s="2192">
        <v>449380</v>
      </c>
      <c r="AK43" s="2192">
        <f>+AI43+AJ43</f>
        <v>9964976.6133298185</v>
      </c>
      <c r="AL43" s="2212">
        <f>+AJ43/AK43</f>
        <v>4.5095941258796263E-2</v>
      </c>
      <c r="AM43" s="2510"/>
      <c r="AN43" s="1676" t="b">
        <f t="shared" si="28"/>
        <v>1</v>
      </c>
      <c r="AO43" s="2302"/>
      <c r="AP43" s="2295"/>
      <c r="AQ43" s="2303" t="s">
        <v>2153</v>
      </c>
      <c r="AR43" s="2269"/>
      <c r="AS43" s="2304">
        <v>5091747.6500000004</v>
      </c>
      <c r="AT43" s="2321">
        <v>1858227.96</v>
      </c>
      <c r="AU43" s="2306" t="s">
        <v>1197</v>
      </c>
      <c r="AV43" s="2307"/>
      <c r="AW43" s="2307"/>
      <c r="AX43" s="2308"/>
      <c r="AY43" s="2304">
        <v>5091747.6500000004</v>
      </c>
      <c r="AZ43" s="2304">
        <v>191215.57</v>
      </c>
      <c r="BA43" s="2304">
        <v>4891717.57</v>
      </c>
      <c r="BB43" s="2294">
        <f t="shared" si="16"/>
        <v>3.9089658645194432E-2</v>
      </c>
      <c r="BC43" s="2269"/>
      <c r="BD43" s="1676">
        <v>3.9089658645194432E-2</v>
      </c>
      <c r="BF43" s="1678">
        <f t="shared" si="11"/>
        <v>0</v>
      </c>
      <c r="BG43" s="1676" t="b">
        <f t="shared" si="12"/>
        <v>1</v>
      </c>
      <c r="BH43" s="2507"/>
      <c r="BI43" s="1676" t="b">
        <f t="shared" si="13"/>
        <v>1</v>
      </c>
    </row>
    <row r="44" spans="2:61" x14ac:dyDescent="0.2">
      <c r="D44" s="2505"/>
      <c r="E44" s="2968"/>
      <c r="F44" s="2351"/>
      <c r="G44" s="2351"/>
      <c r="H44" s="1675"/>
      <c r="I44" s="1648"/>
      <c r="J44" s="1648"/>
      <c r="K44" s="1374">
        <v>0</v>
      </c>
      <c r="N44" s="1686"/>
      <c r="O44" s="2507"/>
      <c r="Q44" s="1374">
        <f t="shared" si="24"/>
        <v>0</v>
      </c>
      <c r="R44" s="1678">
        <f t="shared" si="4"/>
        <v>1</v>
      </c>
      <c r="V44" s="2507"/>
      <c r="Y44" s="1675"/>
      <c r="Z44" s="2241" t="b">
        <f t="shared" si="6"/>
        <v>1</v>
      </c>
      <c r="AA44" s="2508"/>
      <c r="AB44" s="2509"/>
      <c r="AC44" s="2527"/>
      <c r="AD44" s="2527"/>
      <c r="AE44" s="2190"/>
      <c r="AF44" s="2518"/>
      <c r="AG44" s="810">
        <f t="shared" si="17"/>
        <v>0</v>
      </c>
      <c r="AH44" s="2251">
        <f t="shared" si="18"/>
        <v>0</v>
      </c>
      <c r="AI44" s="2192"/>
      <c r="AJ44" s="2192"/>
      <c r="AK44" s="2192"/>
      <c r="AL44" s="2212"/>
      <c r="AM44" s="2510"/>
      <c r="AN44" s="1676" t="b">
        <f t="shared" si="28"/>
        <v>1</v>
      </c>
      <c r="AO44" s="2273"/>
      <c r="AP44" s="2274"/>
      <c r="AQ44" s="2292"/>
      <c r="AR44" s="2265"/>
      <c r="AS44" s="2310"/>
      <c r="AT44" s="2310"/>
      <c r="AU44" s="2274"/>
      <c r="AV44" s="2301"/>
      <c r="AW44" s="2301"/>
      <c r="AX44" s="2273"/>
      <c r="AY44" s="2275">
        <v>0</v>
      </c>
      <c r="AZ44" s="2275"/>
      <c r="BA44" s="2275"/>
      <c r="BB44" s="2294"/>
      <c r="BC44" s="2265"/>
      <c r="BF44" s="1678">
        <f t="shared" si="11"/>
        <v>0</v>
      </c>
      <c r="BG44" s="1676" t="b">
        <f t="shared" si="12"/>
        <v>1</v>
      </c>
      <c r="BH44" s="3671"/>
      <c r="BI44" s="1676" t="b">
        <f t="shared" si="13"/>
        <v>1</v>
      </c>
    </row>
    <row r="45" spans="2:61" x14ac:dyDescent="0.25">
      <c r="B45" s="1675" t="s">
        <v>2133</v>
      </c>
      <c r="D45" s="2505" t="s">
        <v>2157</v>
      </c>
      <c r="E45" s="2969">
        <v>6230</v>
      </c>
      <c r="F45" s="2351">
        <v>114085</v>
      </c>
      <c r="G45" s="2351">
        <v>52443.5</v>
      </c>
      <c r="H45" s="1675"/>
      <c r="I45" s="1648"/>
      <c r="K45" s="1374">
        <v>114085</v>
      </c>
      <c r="L45" s="1374">
        <v>36574</v>
      </c>
      <c r="N45" s="1688"/>
      <c r="O45" s="2533">
        <v>6230</v>
      </c>
      <c r="Q45" s="1374">
        <f t="shared" si="24"/>
        <v>0</v>
      </c>
      <c r="R45" s="1678">
        <f t="shared" si="4"/>
        <v>1</v>
      </c>
      <c r="T45" s="1691">
        <v>6230</v>
      </c>
      <c r="U45" s="1676" t="b">
        <f t="shared" si="19"/>
        <v>1</v>
      </c>
      <c r="V45" s="2507">
        <v>6230</v>
      </c>
      <c r="Y45" s="1675" t="s">
        <v>2133</v>
      </c>
      <c r="Z45" s="2241" t="b">
        <f t="shared" si="6"/>
        <v>1</v>
      </c>
      <c r="AA45" s="2508" t="s">
        <v>2157</v>
      </c>
      <c r="AB45" s="2509">
        <v>6230</v>
      </c>
      <c r="AC45" s="2527">
        <v>12607</v>
      </c>
      <c r="AD45" s="2527">
        <v>12607</v>
      </c>
      <c r="AE45" s="2190"/>
      <c r="AF45" s="2518" t="s">
        <v>2151</v>
      </c>
      <c r="AG45" s="2251">
        <f t="shared" si="17"/>
        <v>-101478</v>
      </c>
      <c r="AH45" s="2251">
        <f t="shared" si="18"/>
        <v>-39836.5</v>
      </c>
      <c r="AI45" s="2192"/>
      <c r="AJ45" s="2192"/>
      <c r="AK45" s="2192"/>
      <c r="AL45" s="2213"/>
      <c r="AM45" s="2510">
        <v>6230</v>
      </c>
      <c r="AN45" s="1676" t="b">
        <f t="shared" si="28"/>
        <v>1</v>
      </c>
      <c r="AO45" s="2273"/>
      <c r="AP45" s="2274" t="s">
        <v>2133</v>
      </c>
      <c r="AQ45" s="2292" t="s">
        <v>2157</v>
      </c>
      <c r="AR45" s="2265">
        <v>6230</v>
      </c>
      <c r="AS45" s="2310">
        <v>59780</v>
      </c>
      <c r="AT45" s="2296">
        <v>28748.84</v>
      </c>
      <c r="AU45" s="2274"/>
      <c r="AV45" s="2301"/>
      <c r="AW45" s="2301"/>
      <c r="AX45" s="2273"/>
      <c r="AY45" s="2275">
        <v>59780</v>
      </c>
      <c r="AZ45" s="2275">
        <v>13639</v>
      </c>
      <c r="BA45" s="2275"/>
      <c r="BB45" s="2294"/>
      <c r="BC45" s="2265">
        <v>6230</v>
      </c>
      <c r="BE45" s="1676">
        <v>6230</v>
      </c>
      <c r="BF45" s="1678">
        <f t="shared" si="11"/>
        <v>0</v>
      </c>
      <c r="BG45" s="1676" t="b">
        <f t="shared" si="12"/>
        <v>1</v>
      </c>
      <c r="BH45" s="3673">
        <v>6230</v>
      </c>
      <c r="BI45" s="1676" t="b">
        <f t="shared" si="13"/>
        <v>1</v>
      </c>
    </row>
    <row r="46" spans="2:61" x14ac:dyDescent="0.25">
      <c r="B46" s="1675" t="s">
        <v>2147</v>
      </c>
      <c r="D46" s="2505" t="s">
        <v>2157</v>
      </c>
      <c r="E46" s="2969">
        <v>6230</v>
      </c>
      <c r="F46" s="2351">
        <v>0</v>
      </c>
      <c r="G46" s="2351">
        <v>0</v>
      </c>
      <c r="H46" s="1325"/>
      <c r="I46" s="1648" t="s">
        <v>2151</v>
      </c>
      <c r="J46" s="1648"/>
      <c r="K46" s="1374">
        <v>0</v>
      </c>
      <c r="N46" s="1688"/>
      <c r="O46" s="2533">
        <v>6230</v>
      </c>
      <c r="Q46" s="1374">
        <f t="shared" si="24"/>
        <v>0</v>
      </c>
      <c r="R46" s="1678">
        <f t="shared" si="4"/>
        <v>1</v>
      </c>
      <c r="T46" s="1691">
        <v>6230</v>
      </c>
      <c r="U46" s="1676" t="b">
        <f t="shared" si="19"/>
        <v>1</v>
      </c>
      <c r="V46" s="2507">
        <v>6230</v>
      </c>
      <c r="Y46" s="1675" t="s">
        <v>2147</v>
      </c>
      <c r="Z46" s="2241" t="b">
        <f t="shared" si="6"/>
        <v>1</v>
      </c>
      <c r="AA46" s="2508" t="s">
        <v>2157</v>
      </c>
      <c r="AB46" s="2509">
        <v>6230</v>
      </c>
      <c r="AC46" s="2534">
        <v>18727</v>
      </c>
      <c r="AD46" s="2534">
        <v>18727</v>
      </c>
      <c r="AE46" s="2535"/>
      <c r="AF46" s="2518" t="s">
        <v>2151</v>
      </c>
      <c r="AG46" s="810">
        <f t="shared" si="17"/>
        <v>18727</v>
      </c>
      <c r="AH46" s="810">
        <f t="shared" si="18"/>
        <v>18727</v>
      </c>
      <c r="AI46" s="2192"/>
      <c r="AJ46" s="2192"/>
      <c r="AK46" s="2192"/>
      <c r="AL46" s="2213"/>
      <c r="AM46" s="2510">
        <v>6230</v>
      </c>
      <c r="AN46" s="1676" t="b">
        <f t="shared" si="28"/>
        <v>1</v>
      </c>
      <c r="AO46" s="2273"/>
      <c r="AP46" s="2524" t="s">
        <v>2147</v>
      </c>
      <c r="AQ46" s="2525" t="s">
        <v>2157</v>
      </c>
      <c r="AR46" s="2526">
        <v>6230</v>
      </c>
      <c r="AS46" s="2313">
        <v>0</v>
      </c>
      <c r="AT46" s="2313">
        <v>0</v>
      </c>
      <c r="AU46" s="2314"/>
      <c r="AV46" s="2301" t="s">
        <v>2151</v>
      </c>
      <c r="AW46" s="2301"/>
      <c r="AX46" s="2301"/>
      <c r="AY46" s="2275">
        <v>0</v>
      </c>
      <c r="AZ46" s="2275"/>
      <c r="BA46" s="2275"/>
      <c r="BB46" s="2294"/>
      <c r="BC46" s="2265">
        <v>6230</v>
      </c>
      <c r="BE46" s="1676">
        <v>6230</v>
      </c>
      <c r="BF46" s="1678">
        <f t="shared" si="11"/>
        <v>0</v>
      </c>
      <c r="BG46" s="1676" t="b">
        <f t="shared" si="12"/>
        <v>1</v>
      </c>
      <c r="BH46" s="3673">
        <v>6230</v>
      </c>
      <c r="BI46" s="1676" t="b">
        <f t="shared" si="13"/>
        <v>1</v>
      </c>
    </row>
    <row r="47" spans="2:61" x14ac:dyDescent="0.2">
      <c r="D47" s="2505"/>
      <c r="E47" s="2968"/>
      <c r="F47" s="1836">
        <v>114085</v>
      </c>
      <c r="G47" s="1836">
        <v>52443.5</v>
      </c>
      <c r="H47" s="1325" t="s">
        <v>1199</v>
      </c>
      <c r="I47" s="1648"/>
      <c r="J47" s="1648"/>
      <c r="K47" s="1374">
        <v>114085</v>
      </c>
      <c r="L47" s="1374">
        <v>36574</v>
      </c>
      <c r="M47" s="1374">
        <v>150659</v>
      </c>
      <c r="N47" s="1686">
        <v>0.24276014044962466</v>
      </c>
      <c r="O47" s="3688">
        <v>6230</v>
      </c>
      <c r="Q47" s="1374">
        <f t="shared" si="24"/>
        <v>0</v>
      </c>
      <c r="R47" s="1678">
        <f t="shared" si="4"/>
        <v>0.75723985955037532</v>
      </c>
      <c r="V47" s="2507"/>
      <c r="Y47" s="1675"/>
      <c r="Z47" s="2241" t="b">
        <f t="shared" si="6"/>
        <v>0</v>
      </c>
      <c r="AA47" s="2508"/>
      <c r="AB47" s="2509"/>
      <c r="AC47" s="1861">
        <f t="shared" ref="AC47:AD47" si="30">SUM(AC45:AC46)</f>
        <v>31334</v>
      </c>
      <c r="AD47" s="1861">
        <f t="shared" si="30"/>
        <v>31334</v>
      </c>
      <c r="AE47" s="2535" t="s">
        <v>1199</v>
      </c>
      <c r="AF47" s="2518"/>
      <c r="AG47" s="810">
        <f t="shared" si="17"/>
        <v>-82751</v>
      </c>
      <c r="AH47" s="810">
        <f t="shared" si="18"/>
        <v>-21109.5</v>
      </c>
      <c r="AI47" s="2192">
        <f>+AC47</f>
        <v>31334</v>
      </c>
      <c r="AJ47" s="2192">
        <v>22230</v>
      </c>
      <c r="AK47" s="2192">
        <f>+AI47+AJ47</f>
        <v>53564</v>
      </c>
      <c r="AL47" s="2212">
        <f>+AJ47/AK47</f>
        <v>0.41501754910014188</v>
      </c>
      <c r="AM47" s="2510"/>
      <c r="AN47" s="1676" t="b">
        <f t="shared" si="28"/>
        <v>1</v>
      </c>
      <c r="AO47" s="2273"/>
      <c r="AP47" s="2274"/>
      <c r="AQ47" s="2292"/>
      <c r="AR47" s="2265"/>
      <c r="AS47" s="2310">
        <v>59780</v>
      </c>
      <c r="AT47" s="2310">
        <v>28748.84</v>
      </c>
      <c r="AU47" s="2314" t="s">
        <v>1199</v>
      </c>
      <c r="AV47" s="2301"/>
      <c r="AW47" s="2301"/>
      <c r="AX47" s="2301"/>
      <c r="AY47" s="2275">
        <v>59780</v>
      </c>
      <c r="AZ47" s="2275">
        <v>13639</v>
      </c>
      <c r="BA47" s="2275">
        <v>73419</v>
      </c>
      <c r="BB47" s="2294">
        <f t="shared" si="16"/>
        <v>0.1857693512578488</v>
      </c>
      <c r="BC47" s="2265"/>
      <c r="BD47" s="1676">
        <v>0.1857693512578488</v>
      </c>
      <c r="BF47" s="1678">
        <f t="shared" si="11"/>
        <v>0</v>
      </c>
      <c r="BG47" s="1676" t="b">
        <f t="shared" si="12"/>
        <v>1</v>
      </c>
      <c r="BH47" s="3673"/>
      <c r="BI47" s="1676" t="b">
        <f t="shared" si="13"/>
        <v>1</v>
      </c>
    </row>
    <row r="48" spans="2:61" x14ac:dyDescent="0.2">
      <c r="D48" s="2505"/>
      <c r="E48" s="2968"/>
      <c r="F48" s="2351"/>
      <c r="G48" s="2351"/>
      <c r="H48" s="1325"/>
      <c r="I48" s="1648"/>
      <c r="J48" s="1648"/>
      <c r="K48" s="1374">
        <v>0</v>
      </c>
      <c r="N48" s="1686"/>
      <c r="O48" s="2507"/>
      <c r="Q48" s="1374">
        <f t="shared" si="24"/>
        <v>0</v>
      </c>
      <c r="R48" s="1678">
        <f t="shared" si="4"/>
        <v>1</v>
      </c>
      <c r="V48" s="2507"/>
      <c r="Y48" s="1675"/>
      <c r="Z48" s="2241" t="b">
        <f t="shared" si="6"/>
        <v>1</v>
      </c>
      <c r="AA48" s="2508"/>
      <c r="AB48" s="2509"/>
      <c r="AC48" s="2527"/>
      <c r="AD48" s="2527"/>
      <c r="AE48" s="2535"/>
      <c r="AF48" s="2518"/>
      <c r="AG48" s="810">
        <f t="shared" si="17"/>
        <v>0</v>
      </c>
      <c r="AH48" s="810">
        <f t="shared" si="18"/>
        <v>0</v>
      </c>
      <c r="AI48" s="2192"/>
      <c r="AJ48" s="2192"/>
      <c r="AK48" s="2192"/>
      <c r="AL48" s="2212"/>
      <c r="AM48" s="2510"/>
      <c r="AN48" s="1676" t="b">
        <f t="shared" si="28"/>
        <v>1</v>
      </c>
      <c r="AO48" s="2273"/>
      <c r="AP48" s="2274"/>
      <c r="AQ48" s="2292"/>
      <c r="AR48" s="2265"/>
      <c r="AS48" s="2310"/>
      <c r="AT48" s="2310"/>
      <c r="AU48" s="2314"/>
      <c r="AV48" s="2301"/>
      <c r="AW48" s="2301"/>
      <c r="AX48" s="2301"/>
      <c r="AY48" s="2275">
        <v>0</v>
      </c>
      <c r="AZ48" s="2275"/>
      <c r="BA48" s="2275"/>
      <c r="BB48" s="2294"/>
      <c r="BC48" s="2265"/>
      <c r="BF48" s="1678">
        <f t="shared" si="11"/>
        <v>0</v>
      </c>
      <c r="BG48" s="1676" t="b">
        <f t="shared" si="12"/>
        <v>1</v>
      </c>
      <c r="BH48" s="3671"/>
      <c r="BI48" s="1676" t="b">
        <f t="shared" si="13"/>
        <v>1</v>
      </c>
    </row>
    <row r="49" spans="1:61" x14ac:dyDescent="0.2">
      <c r="B49" s="1675" t="s">
        <v>2147</v>
      </c>
      <c r="D49" s="2505" t="s">
        <v>2158</v>
      </c>
      <c r="E49" s="2968">
        <v>6410</v>
      </c>
      <c r="F49" s="2351">
        <v>462531.08</v>
      </c>
      <c r="G49" s="2351">
        <v>830804.39</v>
      </c>
      <c r="H49" s="1675"/>
      <c r="I49" s="1676" t="s">
        <v>2151</v>
      </c>
      <c r="K49" s="2351">
        <v>462531.08</v>
      </c>
      <c r="L49" s="1374">
        <v>345901.29</v>
      </c>
      <c r="N49" s="1686"/>
      <c r="O49" s="2507">
        <v>6410</v>
      </c>
      <c r="Q49" s="1374">
        <f t="shared" si="24"/>
        <v>0</v>
      </c>
      <c r="R49" s="1678">
        <f t="shared" si="4"/>
        <v>1</v>
      </c>
      <c r="T49" s="2515">
        <v>6410</v>
      </c>
      <c r="U49" s="1676" t="b">
        <f t="shared" si="19"/>
        <v>1</v>
      </c>
      <c r="V49" s="2507">
        <v>6410</v>
      </c>
      <c r="Y49" s="1675" t="s">
        <v>2147</v>
      </c>
      <c r="Z49" s="2241" t="b">
        <f t="shared" si="6"/>
        <v>1</v>
      </c>
      <c r="AA49" s="2508" t="s">
        <v>2158</v>
      </c>
      <c r="AB49" s="2509">
        <v>6410</v>
      </c>
      <c r="AC49" s="2534">
        <v>794132</v>
      </c>
      <c r="AD49" s="2534">
        <v>794132</v>
      </c>
      <c r="AE49" s="2190"/>
      <c r="AF49" s="2189" t="s">
        <v>2151</v>
      </c>
      <c r="AG49" s="2251">
        <f t="shared" si="17"/>
        <v>331600.92</v>
      </c>
      <c r="AH49" s="2251">
        <f t="shared" si="18"/>
        <v>-36672.390000000014</v>
      </c>
      <c r="AI49" s="2192">
        <f t="shared" ref="AI49:AI52" si="31">+AC49</f>
        <v>794132</v>
      </c>
      <c r="AJ49" s="2192">
        <v>344372</v>
      </c>
      <c r="AK49" s="2192"/>
      <c r="AL49" s="2212"/>
      <c r="AM49" s="2510">
        <v>6410</v>
      </c>
      <c r="AN49" s="1676" t="b">
        <f t="shared" si="28"/>
        <v>1</v>
      </c>
      <c r="AO49" s="2273"/>
      <c r="AP49" s="2524" t="s">
        <v>2147</v>
      </c>
      <c r="AQ49" s="2525" t="s">
        <v>2158</v>
      </c>
      <c r="AR49" s="2526">
        <v>6410</v>
      </c>
      <c r="AS49" s="2313">
        <v>348664.96</v>
      </c>
      <c r="AT49" s="2296">
        <v>348664.96</v>
      </c>
      <c r="AU49" s="2274"/>
      <c r="AV49" s="2301" t="s">
        <v>2151</v>
      </c>
      <c r="AW49" s="2301"/>
      <c r="AX49" s="2273"/>
      <c r="AY49" s="2275">
        <v>348664.96</v>
      </c>
      <c r="AZ49" s="2275">
        <v>195766.81</v>
      </c>
      <c r="BA49" s="2275"/>
      <c r="BB49" s="2294"/>
      <c r="BC49" s="2265">
        <v>6410</v>
      </c>
      <c r="BE49" s="1676">
        <v>6410</v>
      </c>
      <c r="BF49" s="1678">
        <f t="shared" si="11"/>
        <v>0</v>
      </c>
      <c r="BG49" s="1676" t="b">
        <f t="shared" si="12"/>
        <v>1</v>
      </c>
      <c r="BH49" s="3671">
        <v>6410</v>
      </c>
      <c r="BI49" s="1676" t="b">
        <f t="shared" si="13"/>
        <v>1</v>
      </c>
    </row>
    <row r="50" spans="1:61" x14ac:dyDescent="0.25">
      <c r="A50" s="3678" t="s">
        <v>4149</v>
      </c>
      <c r="B50" s="3682" t="s">
        <v>4152</v>
      </c>
      <c r="C50" s="3678"/>
      <c r="D50" s="3683" t="s">
        <v>2158</v>
      </c>
      <c r="E50" s="2969">
        <v>6410</v>
      </c>
      <c r="F50" s="2351"/>
      <c r="G50" s="2351">
        <v>12166</v>
      </c>
      <c r="H50" s="1675"/>
      <c r="K50" s="2351"/>
      <c r="N50" s="1686"/>
      <c r="O50" s="2507"/>
      <c r="Q50" s="1374"/>
      <c r="R50" s="1678"/>
      <c r="T50" s="2515"/>
      <c r="V50" s="2507"/>
      <c r="Y50" s="1675"/>
      <c r="AA50" s="2508"/>
      <c r="AB50" s="2509"/>
      <c r="AC50" s="2534"/>
      <c r="AD50" s="2534"/>
      <c r="AE50" s="2190"/>
      <c r="AF50" s="2189"/>
      <c r="AG50" s="2251"/>
      <c r="AH50" s="2251"/>
      <c r="AI50" s="2192"/>
      <c r="AJ50" s="2192"/>
      <c r="AK50" s="2192"/>
      <c r="AL50" s="2212"/>
      <c r="AM50" s="2510"/>
      <c r="AO50" s="2273"/>
      <c r="AP50" s="2524"/>
      <c r="AQ50" s="2525"/>
      <c r="AR50" s="2526"/>
      <c r="AS50" s="2313"/>
      <c r="AT50" s="2296"/>
      <c r="AU50" s="2274"/>
      <c r="AV50" s="2301"/>
      <c r="AW50" s="2301"/>
      <c r="AX50" s="2273"/>
      <c r="AY50" s="2275"/>
      <c r="AZ50" s="2275"/>
      <c r="BA50" s="2275"/>
      <c r="BB50" s="2294"/>
      <c r="BC50" s="2265"/>
      <c r="BF50" s="1678"/>
      <c r="BH50" s="3671">
        <v>6410</v>
      </c>
      <c r="BI50" s="1676" t="b">
        <f t="shared" si="13"/>
        <v>1</v>
      </c>
    </row>
    <row r="51" spans="1:61" x14ac:dyDescent="0.2">
      <c r="B51" s="1675" t="s">
        <v>2147</v>
      </c>
      <c r="D51" s="2505" t="s">
        <v>2159</v>
      </c>
      <c r="E51" s="2968">
        <v>6410</v>
      </c>
      <c r="F51" s="2351">
        <v>63279.56</v>
      </c>
      <c r="G51" s="2351">
        <v>92671.96</v>
      </c>
      <c r="H51" s="1325"/>
      <c r="I51" s="1648" t="s">
        <v>2151</v>
      </c>
      <c r="J51" s="1648"/>
      <c r="K51" s="2351">
        <v>63279.56</v>
      </c>
      <c r="L51" s="1374">
        <v>25918.35</v>
      </c>
      <c r="N51" s="1686"/>
      <c r="O51" s="2507">
        <v>6410</v>
      </c>
      <c r="Q51" s="1374">
        <f t="shared" si="24"/>
        <v>0</v>
      </c>
      <c r="R51" s="1678">
        <f t="shared" si="4"/>
        <v>1</v>
      </c>
      <c r="T51" s="2507">
        <v>6410</v>
      </c>
      <c r="U51" s="1676" t="b">
        <f t="shared" si="19"/>
        <v>1</v>
      </c>
      <c r="V51" s="2507">
        <v>6410</v>
      </c>
      <c r="Y51" s="1675" t="s">
        <v>2147</v>
      </c>
      <c r="Z51" s="2241" t="b">
        <f t="shared" si="6"/>
        <v>1</v>
      </c>
      <c r="AA51" s="2508" t="s">
        <v>2159</v>
      </c>
      <c r="AB51" s="2509">
        <v>6410</v>
      </c>
      <c r="AC51" s="2534">
        <v>62442</v>
      </c>
      <c r="AD51" s="2534">
        <v>62442</v>
      </c>
      <c r="AE51" s="2535"/>
      <c r="AF51" s="2518" t="s">
        <v>2151</v>
      </c>
      <c r="AG51" s="810">
        <f t="shared" si="17"/>
        <v>-837.55999999999767</v>
      </c>
      <c r="AH51" s="810">
        <f t="shared" si="18"/>
        <v>-30229.960000000006</v>
      </c>
      <c r="AI51" s="2192">
        <f t="shared" si="31"/>
        <v>62442</v>
      </c>
      <c r="AJ51" s="2192">
        <v>20374</v>
      </c>
      <c r="AK51" s="2192"/>
      <c r="AL51" s="2212"/>
      <c r="AM51" s="2510">
        <v>6410</v>
      </c>
      <c r="AN51" s="1676" t="b">
        <f t="shared" si="28"/>
        <v>1</v>
      </c>
      <c r="AO51" s="2273"/>
      <c r="AP51" s="2524" t="s">
        <v>2147</v>
      </c>
      <c r="AQ51" s="2525" t="s">
        <v>2159</v>
      </c>
      <c r="AR51" s="2526">
        <v>6410</v>
      </c>
      <c r="AS51" s="2313">
        <v>39885</v>
      </c>
      <c r="AT51" s="2296">
        <v>39885</v>
      </c>
      <c r="AU51" s="2314"/>
      <c r="AV51" s="2301" t="s">
        <v>2151</v>
      </c>
      <c r="AW51" s="2301"/>
      <c r="AX51" s="2301"/>
      <c r="AY51" s="2275">
        <v>39885</v>
      </c>
      <c r="AZ51" s="2275">
        <v>11043.2</v>
      </c>
      <c r="BA51" s="2275"/>
      <c r="BB51" s="2294"/>
      <c r="BC51" s="2265">
        <v>6410</v>
      </c>
      <c r="BE51" s="1676">
        <v>6410</v>
      </c>
      <c r="BF51" s="1678">
        <f t="shared" si="11"/>
        <v>0</v>
      </c>
      <c r="BG51" s="1676" t="b">
        <f t="shared" si="12"/>
        <v>1</v>
      </c>
      <c r="BH51" s="3675">
        <v>6410</v>
      </c>
      <c r="BI51" s="1676" t="b">
        <f t="shared" si="13"/>
        <v>1</v>
      </c>
    </row>
    <row r="52" spans="1:61" x14ac:dyDescent="0.2">
      <c r="D52" s="2505"/>
      <c r="E52" s="3681">
        <v>6410</v>
      </c>
      <c r="F52" s="1836">
        <v>525810.64</v>
      </c>
      <c r="G52" s="1836">
        <v>935642.35</v>
      </c>
      <c r="H52" s="1325" t="s">
        <v>1197</v>
      </c>
      <c r="I52" s="1648"/>
      <c r="J52" s="1648"/>
      <c r="K52" s="1374">
        <v>525810.64</v>
      </c>
      <c r="L52" s="1374">
        <v>371819.63999999996</v>
      </c>
      <c r="M52" s="1374">
        <v>897630.28</v>
      </c>
      <c r="N52" s="1686">
        <v>0.41422359325935387</v>
      </c>
      <c r="O52" s="3686">
        <v>6410</v>
      </c>
      <c r="Q52" s="1374">
        <f t="shared" si="24"/>
        <v>0</v>
      </c>
      <c r="R52" s="1678">
        <f t="shared" si="4"/>
        <v>0.58577640674064613</v>
      </c>
      <c r="V52" s="2507"/>
      <c r="Y52" s="1675"/>
      <c r="Z52" s="2241" t="b">
        <f t="shared" si="6"/>
        <v>0</v>
      </c>
      <c r="AA52" s="2508"/>
      <c r="AB52" s="2509"/>
      <c r="AC52" s="1861">
        <f t="shared" ref="AC52:AD52" si="32">SUM(AC49:AC51)</f>
        <v>856574</v>
      </c>
      <c r="AD52" s="1861">
        <f t="shared" si="32"/>
        <v>856574</v>
      </c>
      <c r="AE52" s="2535" t="s">
        <v>1197</v>
      </c>
      <c r="AF52" s="2518"/>
      <c r="AG52" s="810">
        <f t="shared" si="17"/>
        <v>330763.36</v>
      </c>
      <c r="AH52" s="810">
        <f t="shared" si="18"/>
        <v>-79068.349999999977</v>
      </c>
      <c r="AI52" s="2192">
        <f t="shared" si="31"/>
        <v>856574</v>
      </c>
      <c r="AJ52" s="2192">
        <f t="shared" ref="AJ52" si="33">SUM(AJ49:AJ51)</f>
        <v>364746</v>
      </c>
      <c r="AK52" s="2192">
        <f t="shared" ref="AK52" si="34">+AI52+AJ52</f>
        <v>1221320</v>
      </c>
      <c r="AL52" s="2212">
        <f t="shared" ref="AL52" si="35">+AJ52/AK52</f>
        <v>0.2986490027183703</v>
      </c>
      <c r="AM52" s="2510"/>
      <c r="AN52" s="1676" t="b">
        <f t="shared" si="28"/>
        <v>1</v>
      </c>
      <c r="AO52" s="2273"/>
      <c r="AP52" s="2274"/>
      <c r="AQ52" s="2292"/>
      <c r="AR52" s="2265"/>
      <c r="AS52" s="2300">
        <v>388549.96</v>
      </c>
      <c r="AT52" s="2310">
        <v>388549.96</v>
      </c>
      <c r="AU52" s="2314" t="s">
        <v>1197</v>
      </c>
      <c r="AV52" s="2301"/>
      <c r="AW52" s="2301"/>
      <c r="AX52" s="2301"/>
      <c r="AY52" s="2275">
        <v>388549.96</v>
      </c>
      <c r="AZ52" s="2275">
        <v>206810.01</v>
      </c>
      <c r="BA52" s="2275">
        <v>595359.97</v>
      </c>
      <c r="BB52" s="2294">
        <f t="shared" si="16"/>
        <v>0.34736969299430731</v>
      </c>
      <c r="BC52" s="2265"/>
      <c r="BD52" s="1676">
        <v>0.34736969299430731</v>
      </c>
      <c r="BF52" s="1678">
        <f t="shared" si="11"/>
        <v>0</v>
      </c>
      <c r="BG52" s="1676" t="b">
        <f t="shared" si="12"/>
        <v>1</v>
      </c>
      <c r="BH52" s="3671">
        <v>6410</v>
      </c>
      <c r="BI52" s="1676" t="b">
        <f t="shared" si="13"/>
        <v>1</v>
      </c>
    </row>
    <row r="53" spans="1:61" x14ac:dyDescent="0.2">
      <c r="D53" s="2505"/>
      <c r="E53" s="2968"/>
      <c r="F53" s="2351"/>
      <c r="G53" s="2351"/>
      <c r="H53" s="1325"/>
      <c r="I53" s="1648"/>
      <c r="J53" s="1648"/>
      <c r="K53" s="1374">
        <v>0</v>
      </c>
      <c r="N53" s="1686"/>
      <c r="O53" s="2507"/>
      <c r="Q53" s="1374">
        <f t="shared" si="24"/>
        <v>0</v>
      </c>
      <c r="R53" s="1678">
        <f t="shared" si="4"/>
        <v>1</v>
      </c>
      <c r="V53" s="2507"/>
      <c r="Y53" s="1675"/>
      <c r="Z53" s="2241" t="b">
        <f t="shared" si="6"/>
        <v>1</v>
      </c>
      <c r="AA53" s="2508"/>
      <c r="AB53" s="2509"/>
      <c r="AC53" s="2527"/>
      <c r="AD53" s="2527"/>
      <c r="AE53" s="2535"/>
      <c r="AF53" s="2518"/>
      <c r="AG53" s="810">
        <f t="shared" si="17"/>
        <v>0</v>
      </c>
      <c r="AH53" s="810">
        <f t="shared" si="18"/>
        <v>0</v>
      </c>
      <c r="AI53" s="2192"/>
      <c r="AJ53" s="2192"/>
      <c r="AK53" s="2192"/>
      <c r="AL53" s="2212"/>
      <c r="AM53" s="2510"/>
      <c r="AN53" s="1676" t="b">
        <f t="shared" si="28"/>
        <v>1</v>
      </c>
      <c r="AO53" s="2273"/>
      <c r="AP53" s="2274"/>
      <c r="AQ53" s="2292"/>
      <c r="AR53" s="2265"/>
      <c r="AS53" s="2310"/>
      <c r="AT53" s="2310"/>
      <c r="AU53" s="2314"/>
      <c r="AV53" s="2301"/>
      <c r="AW53" s="2301"/>
      <c r="AX53" s="2301"/>
      <c r="AY53" s="2275">
        <v>0</v>
      </c>
      <c r="AZ53" s="2275"/>
      <c r="BA53" s="2275"/>
      <c r="BB53" s="2294"/>
      <c r="BC53" s="2265"/>
      <c r="BF53" s="1678">
        <f t="shared" si="11"/>
        <v>0</v>
      </c>
      <c r="BG53" s="1676" t="b">
        <f t="shared" si="12"/>
        <v>1</v>
      </c>
      <c r="BH53" s="3671"/>
      <c r="BI53" s="1676" t="b">
        <f t="shared" si="13"/>
        <v>1</v>
      </c>
    </row>
    <row r="54" spans="1:61" x14ac:dyDescent="0.2">
      <c r="B54" s="1675" t="s">
        <v>2133</v>
      </c>
      <c r="D54" s="2505" t="s">
        <v>2160</v>
      </c>
      <c r="E54" s="2968">
        <v>6480</v>
      </c>
      <c r="F54" s="2351">
        <v>3097265.96</v>
      </c>
      <c r="G54" s="2351">
        <v>2496587.06</v>
      </c>
      <c r="H54" s="1675" t="s">
        <v>1197</v>
      </c>
      <c r="I54" s="1374" t="s">
        <v>3818</v>
      </c>
      <c r="K54" s="1374">
        <v>3097265.96</v>
      </c>
      <c r="L54" s="1374">
        <v>1519850</v>
      </c>
      <c r="M54" s="1374">
        <v>4617115.96</v>
      </c>
      <c r="N54" s="1686">
        <v>0.32917735078934429</v>
      </c>
      <c r="O54" s="2507">
        <v>6480</v>
      </c>
      <c r="Q54" s="1374">
        <f t="shared" si="24"/>
        <v>0</v>
      </c>
      <c r="R54" s="1678">
        <f t="shared" si="4"/>
        <v>0.67082264921065571</v>
      </c>
      <c r="T54" s="2523">
        <v>6480</v>
      </c>
      <c r="U54" s="1676" t="b">
        <f t="shared" si="19"/>
        <v>1</v>
      </c>
      <c r="V54" s="2536">
        <v>6480</v>
      </c>
      <c r="Y54" s="1675" t="s">
        <v>2133</v>
      </c>
      <c r="Z54" s="2241" t="b">
        <f t="shared" si="6"/>
        <v>1</v>
      </c>
      <c r="AA54" s="2537" t="s">
        <v>2160</v>
      </c>
      <c r="AB54" s="2538">
        <v>6480</v>
      </c>
      <c r="AC54" s="2210">
        <v>2962884</v>
      </c>
      <c r="AD54" s="2210">
        <v>2071704</v>
      </c>
      <c r="AE54" s="2190" t="s">
        <v>1197</v>
      </c>
      <c r="AF54" s="2192" t="s">
        <v>2161</v>
      </c>
      <c r="AG54" s="2251">
        <f t="shared" si="17"/>
        <v>-134381.95999999996</v>
      </c>
      <c r="AH54" s="2251">
        <f t="shared" si="18"/>
        <v>-424883.06000000006</v>
      </c>
      <c r="AI54" s="2192">
        <f t="shared" ref="AI54:AI55" si="36">+AC54</f>
        <v>2962884</v>
      </c>
      <c r="AJ54" s="2192">
        <v>1365326</v>
      </c>
      <c r="AK54" s="2192">
        <f t="shared" ref="AK54:AK55" si="37">+AI54+AJ54</f>
        <v>4328210</v>
      </c>
      <c r="AL54" s="2212">
        <f t="shared" ref="AL54:AL55" si="38">+AJ54/AK54</f>
        <v>0.31544818758794052</v>
      </c>
      <c r="AM54" s="2510">
        <v>6480</v>
      </c>
      <c r="AN54" s="1676" t="b">
        <f t="shared" si="28"/>
        <v>1</v>
      </c>
      <c r="AO54" s="2273"/>
      <c r="AP54" s="2524" t="s">
        <v>2133</v>
      </c>
      <c r="AQ54" s="2525" t="s">
        <v>2160</v>
      </c>
      <c r="AR54" s="2526">
        <v>6480</v>
      </c>
      <c r="AS54" s="2313">
        <v>1394109.54</v>
      </c>
      <c r="AT54" s="2296">
        <v>1182761.83</v>
      </c>
      <c r="AU54" s="2274" t="s">
        <v>1197</v>
      </c>
      <c r="AV54" s="2275" t="s">
        <v>2630</v>
      </c>
      <c r="AW54" s="2275"/>
      <c r="AX54" s="2275"/>
      <c r="AY54" s="2275">
        <v>1394109.54</v>
      </c>
      <c r="AZ54" s="2275">
        <v>608850</v>
      </c>
      <c r="BA54" s="2275">
        <v>2002959.54</v>
      </c>
      <c r="BB54" s="2294">
        <f t="shared" si="16"/>
        <v>0.30397518663806861</v>
      </c>
      <c r="BC54" s="2266">
        <v>6480</v>
      </c>
      <c r="BD54" s="1676">
        <v>0.30397518663806861</v>
      </c>
      <c r="BE54" s="1676">
        <v>6480</v>
      </c>
      <c r="BF54" s="1678">
        <f t="shared" si="11"/>
        <v>0</v>
      </c>
      <c r="BG54" s="1676" t="b">
        <f t="shared" si="12"/>
        <v>1</v>
      </c>
      <c r="BH54" s="3676">
        <v>6480</v>
      </c>
      <c r="BI54" s="1676" t="b">
        <f t="shared" si="13"/>
        <v>1</v>
      </c>
    </row>
    <row r="55" spans="1:61" x14ac:dyDescent="0.25">
      <c r="B55" s="1675" t="s">
        <v>2133</v>
      </c>
      <c r="D55" s="2505" t="s">
        <v>2162</v>
      </c>
      <c r="E55" s="2969">
        <v>6501</v>
      </c>
      <c r="F55" s="2351">
        <v>5846966.5700000003</v>
      </c>
      <c r="G55" s="2351">
        <v>2936079.61</v>
      </c>
      <c r="H55" s="1675" t="s">
        <v>1197</v>
      </c>
      <c r="I55" s="1685"/>
      <c r="K55" s="1374">
        <v>5846966.5700000003</v>
      </c>
      <c r="L55" s="1374">
        <v>1504151.94</v>
      </c>
      <c r="M55" s="1374">
        <v>7351118.5099999998</v>
      </c>
      <c r="N55" s="1686">
        <v>0.20461538444168001</v>
      </c>
      <c r="O55" s="2506">
        <v>6501</v>
      </c>
      <c r="Q55" s="1374">
        <f t="shared" si="24"/>
        <v>0</v>
      </c>
      <c r="R55" s="1678">
        <f t="shared" si="4"/>
        <v>0.79538461555831996</v>
      </c>
      <c r="T55" s="2506">
        <v>6501</v>
      </c>
      <c r="U55" s="1676" t="b">
        <f t="shared" si="19"/>
        <v>1</v>
      </c>
      <c r="V55" s="2507">
        <v>6501</v>
      </c>
      <c r="Y55" s="1675" t="s">
        <v>2133</v>
      </c>
      <c r="Z55" s="2241" t="b">
        <f t="shared" si="6"/>
        <v>1</v>
      </c>
      <c r="AA55" s="2508" t="s">
        <v>2162</v>
      </c>
      <c r="AB55" s="2509">
        <v>6501</v>
      </c>
      <c r="AC55" s="2210">
        <f t="shared" ref="AC55" si="39">+AD55/AF55</f>
        <v>2213646.1277557942</v>
      </c>
      <c r="AD55" s="2210">
        <v>783188</v>
      </c>
      <c r="AE55" s="2190" t="s">
        <v>1197</v>
      </c>
      <c r="AF55" s="2211">
        <v>0.3538</v>
      </c>
      <c r="AG55" s="2251">
        <f t="shared" si="17"/>
        <v>-3633320.4422442061</v>
      </c>
      <c r="AH55" s="2251">
        <f t="shared" si="18"/>
        <v>-2152891.61</v>
      </c>
      <c r="AI55" s="2192">
        <f t="shared" si="36"/>
        <v>2213646.1277557942</v>
      </c>
      <c r="AJ55" s="2192">
        <v>306335.43</v>
      </c>
      <c r="AK55" s="2192">
        <f t="shared" si="37"/>
        <v>2519981.5577557944</v>
      </c>
      <c r="AL55" s="2212">
        <f t="shared" si="38"/>
        <v>0.12156256820895602</v>
      </c>
      <c r="AM55" s="2510">
        <v>6501</v>
      </c>
      <c r="AN55" s="1676" t="b">
        <f t="shared" si="28"/>
        <v>1</v>
      </c>
      <c r="AO55" s="2273"/>
      <c r="AP55" s="2274" t="s">
        <v>2133</v>
      </c>
      <c r="AQ55" s="2292" t="s">
        <v>2162</v>
      </c>
      <c r="AR55" s="2265">
        <v>6501</v>
      </c>
      <c r="AS55" s="2275">
        <v>2599697.1</v>
      </c>
      <c r="AT55" s="2296">
        <v>1298839.3600000001</v>
      </c>
      <c r="AU55" s="2274" t="s">
        <v>1197</v>
      </c>
      <c r="AV55" s="2293"/>
      <c r="AW55" s="2293"/>
      <c r="AX55" s="2275"/>
      <c r="AY55" s="2275">
        <v>2599697.1</v>
      </c>
      <c r="AZ55" s="2275">
        <v>672760.29</v>
      </c>
      <c r="BA55" s="2275">
        <v>3272457.39</v>
      </c>
      <c r="BB55" s="2294">
        <f t="shared" si="16"/>
        <v>0.20558259736423948</v>
      </c>
      <c r="BC55" s="2265">
        <v>6501</v>
      </c>
      <c r="BD55" s="1676">
        <v>0.20558259736423948</v>
      </c>
      <c r="BE55" s="1676">
        <v>6501</v>
      </c>
      <c r="BF55" s="1678">
        <f t="shared" si="11"/>
        <v>0</v>
      </c>
      <c r="BG55" s="1676" t="b">
        <f t="shared" si="12"/>
        <v>1</v>
      </c>
      <c r="BH55" s="3676">
        <v>6501</v>
      </c>
      <c r="BI55" s="1676" t="b">
        <f t="shared" si="13"/>
        <v>1</v>
      </c>
    </row>
    <row r="56" spans="1:61" x14ac:dyDescent="0.2">
      <c r="D56" s="2505"/>
      <c r="E56" s="2968"/>
      <c r="F56" s="2351"/>
      <c r="G56" s="2351"/>
      <c r="H56" s="1675"/>
      <c r="I56" s="1374"/>
      <c r="K56" s="1374">
        <v>0</v>
      </c>
      <c r="N56" s="1686"/>
      <c r="O56" s="2507"/>
      <c r="Q56" s="1374">
        <f t="shared" si="24"/>
        <v>0</v>
      </c>
      <c r="R56" s="1678">
        <f t="shared" si="4"/>
        <v>1</v>
      </c>
      <c r="V56" s="2507"/>
      <c r="Y56" s="1675"/>
      <c r="Z56" s="2241" t="b">
        <f t="shared" si="6"/>
        <v>1</v>
      </c>
      <c r="AA56" s="2508"/>
      <c r="AB56" s="2509"/>
      <c r="AC56" s="2527"/>
      <c r="AD56" s="2527"/>
      <c r="AE56" s="2190"/>
      <c r="AF56" s="2192"/>
      <c r="AG56" s="2251">
        <f t="shared" si="17"/>
        <v>0</v>
      </c>
      <c r="AH56" s="2251">
        <f t="shared" si="18"/>
        <v>0</v>
      </c>
      <c r="AI56" s="2192"/>
      <c r="AJ56" s="2192"/>
      <c r="AK56" s="2192"/>
      <c r="AL56" s="2212"/>
      <c r="AM56" s="2510"/>
      <c r="AN56" s="1676" t="b">
        <f t="shared" si="28"/>
        <v>1</v>
      </c>
      <c r="AO56" s="2273"/>
      <c r="AP56" s="2274"/>
      <c r="AQ56" s="2292"/>
      <c r="AR56" s="2265"/>
      <c r="AS56" s="2309"/>
      <c r="AT56" s="2296"/>
      <c r="AU56" s="2274"/>
      <c r="AV56" s="2293"/>
      <c r="AW56" s="2293"/>
      <c r="AX56" s="2275"/>
      <c r="AY56" s="2275">
        <v>0</v>
      </c>
      <c r="AZ56" s="2275"/>
      <c r="BA56" s="2275"/>
      <c r="BB56" s="2294"/>
      <c r="BC56" s="2265"/>
      <c r="BF56" s="1678">
        <f t="shared" si="11"/>
        <v>0</v>
      </c>
      <c r="BG56" s="1676" t="b">
        <f t="shared" si="12"/>
        <v>1</v>
      </c>
      <c r="BH56" s="3671"/>
      <c r="BI56" s="1676" t="b">
        <f t="shared" si="13"/>
        <v>1</v>
      </c>
    </row>
    <row r="57" spans="1:61" x14ac:dyDescent="0.25">
      <c r="A57" s="2010"/>
      <c r="B57" s="2008" t="s">
        <v>2133</v>
      </c>
      <c r="D57" s="2260" t="s">
        <v>2327</v>
      </c>
      <c r="E57" s="2970">
        <v>6420</v>
      </c>
      <c r="F57" s="2352">
        <v>302789.94</v>
      </c>
      <c r="G57" s="2352">
        <v>302789.94</v>
      </c>
      <c r="H57" s="2243"/>
      <c r="I57" s="2244" t="s">
        <v>4155</v>
      </c>
      <c r="J57" s="2010"/>
      <c r="K57" s="2244">
        <v>302789.94</v>
      </c>
      <c r="L57" s="2244">
        <v>19347521.969999999</v>
      </c>
      <c r="M57" s="2244">
        <v>19650311.91</v>
      </c>
      <c r="N57" s="2245">
        <v>0.9845910873381144</v>
      </c>
      <c r="O57" s="2515">
        <v>6420</v>
      </c>
      <c r="P57" s="2010"/>
      <c r="Q57" s="2244"/>
      <c r="R57" s="2245"/>
      <c r="S57" s="2010"/>
      <c r="T57" s="2010"/>
      <c r="U57" s="2010"/>
      <c r="V57" s="2515"/>
      <c r="W57" s="2010"/>
      <c r="X57" s="2010"/>
      <c r="Y57" s="2243"/>
      <c r="Z57" s="2241" t="b">
        <f t="shared" si="6"/>
        <v>1</v>
      </c>
      <c r="AA57" s="2260" t="s">
        <v>2327</v>
      </c>
      <c r="AB57" s="2261">
        <v>6420</v>
      </c>
      <c r="AC57" s="2539"/>
      <c r="AD57" s="2539"/>
      <c r="AE57" s="2246"/>
      <c r="AF57" s="2247"/>
      <c r="AG57" s="2253">
        <f t="shared" si="17"/>
        <v>-302789.94</v>
      </c>
      <c r="AH57" s="2253">
        <f t="shared" si="18"/>
        <v>-302789.94</v>
      </c>
      <c r="AI57" s="2247"/>
      <c r="AJ57" s="2247"/>
      <c r="AK57" s="2247"/>
      <c r="AL57" s="2249"/>
      <c r="AM57" s="2516"/>
      <c r="AN57" s="1676" t="b">
        <f t="shared" si="28"/>
        <v>1</v>
      </c>
      <c r="AO57" s="2297"/>
      <c r="AP57" s="2315" t="s">
        <v>2133</v>
      </c>
      <c r="AQ57" s="2316" t="s">
        <v>2327</v>
      </c>
      <c r="AR57" s="2271">
        <v>6420</v>
      </c>
      <c r="AS57" s="2309">
        <v>200341.02</v>
      </c>
      <c r="AT57" s="2313">
        <v>200341.02</v>
      </c>
      <c r="AU57" s="2274"/>
      <c r="AV57" s="2293" t="s">
        <v>2631</v>
      </c>
      <c r="AW57" s="2293"/>
      <c r="AX57" s="2275"/>
      <c r="AY57" s="2275"/>
      <c r="AZ57" s="2275">
        <v>9255029.1400000006</v>
      </c>
      <c r="BA57" s="2275">
        <v>9255029.1400000006</v>
      </c>
      <c r="BB57" s="2323">
        <f t="shared" si="16"/>
        <v>1</v>
      </c>
      <c r="BC57" s="2265"/>
      <c r="BF57" s="1678">
        <f t="shared" si="11"/>
        <v>-1</v>
      </c>
      <c r="BG57" s="1676" t="b">
        <f t="shared" si="12"/>
        <v>1</v>
      </c>
      <c r="BH57" s="3671">
        <v>6420</v>
      </c>
      <c r="BI57" s="1676" t="b">
        <f t="shared" si="13"/>
        <v>1</v>
      </c>
    </row>
    <row r="58" spans="1:61" x14ac:dyDescent="0.25">
      <c r="A58" s="2010"/>
      <c r="B58" s="2009" t="s">
        <v>2133</v>
      </c>
      <c r="D58" s="2260" t="s">
        <v>2328</v>
      </c>
      <c r="E58" s="2970">
        <v>6580</v>
      </c>
      <c r="F58" s="2352">
        <v>3986120.42</v>
      </c>
      <c r="G58" s="2352">
        <v>770835.08</v>
      </c>
      <c r="H58" s="2243"/>
      <c r="I58" s="2244"/>
      <c r="J58" s="2010"/>
      <c r="K58" s="2244">
        <v>3986120.42</v>
      </c>
      <c r="L58" s="2244">
        <v>7052570.0700000003</v>
      </c>
      <c r="M58" s="2244">
        <v>11038690.49</v>
      </c>
      <c r="N58" s="2245">
        <v>0.63889553533446342</v>
      </c>
      <c r="O58" s="2515">
        <v>6580</v>
      </c>
      <c r="P58" s="2010"/>
      <c r="Q58" s="2244"/>
      <c r="R58" s="2245"/>
      <c r="S58" s="2010"/>
      <c r="T58" s="2010"/>
      <c r="U58" s="2010"/>
      <c r="V58" s="2515"/>
      <c r="W58" s="2010"/>
      <c r="X58" s="2010"/>
      <c r="Y58" s="2243"/>
      <c r="Z58" s="2241" t="b">
        <f t="shared" si="6"/>
        <v>1</v>
      </c>
      <c r="AA58" s="2260" t="s">
        <v>2328</v>
      </c>
      <c r="AB58" s="2261">
        <v>6580</v>
      </c>
      <c r="AC58" s="2539"/>
      <c r="AD58" s="2539"/>
      <c r="AE58" s="2246"/>
      <c r="AF58" s="2247"/>
      <c r="AG58" s="2253">
        <f t="shared" si="17"/>
        <v>-3986120.42</v>
      </c>
      <c r="AH58" s="2253">
        <f t="shared" si="18"/>
        <v>-770835.08</v>
      </c>
      <c r="AI58" s="2247"/>
      <c r="AJ58" s="2247"/>
      <c r="AK58" s="2247"/>
      <c r="AL58" s="2249"/>
      <c r="AM58" s="2516"/>
      <c r="AN58" s="1676" t="b">
        <f t="shared" si="28"/>
        <v>1</v>
      </c>
      <c r="AO58" s="2297"/>
      <c r="AP58" s="2315" t="s">
        <v>2133</v>
      </c>
      <c r="AQ58" s="2316" t="s">
        <v>2328</v>
      </c>
      <c r="AR58" s="2271">
        <v>6580</v>
      </c>
      <c r="AS58" s="2309">
        <v>1530271.17</v>
      </c>
      <c r="AT58" s="2313">
        <v>248385.05</v>
      </c>
      <c r="AU58" s="2274"/>
      <c r="AV58" s="2293"/>
      <c r="AW58" s="2293"/>
      <c r="AX58" s="2275"/>
      <c r="AY58" s="2275">
        <v>1530271.17</v>
      </c>
      <c r="AZ58" s="2275">
        <v>3461831.81</v>
      </c>
      <c r="BA58" s="2275">
        <v>4992102.9800000004</v>
      </c>
      <c r="BB58" s="2294">
        <f t="shared" si="16"/>
        <v>0.69346161805340001</v>
      </c>
      <c r="BC58" s="2265"/>
      <c r="BD58" s="1676">
        <v>0.69346161805340001</v>
      </c>
      <c r="BF58" s="1678">
        <f t="shared" si="11"/>
        <v>0</v>
      </c>
      <c r="BG58" s="1676" t="b">
        <f t="shared" si="12"/>
        <v>1</v>
      </c>
      <c r="BH58" s="3673">
        <v>6580</v>
      </c>
      <c r="BI58" s="1676" t="b">
        <f t="shared" si="13"/>
        <v>1</v>
      </c>
    </row>
    <row r="59" spans="1:61" x14ac:dyDescent="0.25">
      <c r="A59" s="2010"/>
      <c r="B59" s="2349"/>
      <c r="D59" s="2350"/>
      <c r="E59" s="2972"/>
      <c r="F59" s="2353"/>
      <c r="G59" s="2353"/>
      <c r="H59" s="1675"/>
      <c r="I59" s="1374"/>
      <c r="K59" s="1374">
        <v>0</v>
      </c>
      <c r="M59" s="1374">
        <v>0</v>
      </c>
      <c r="O59" s="2536"/>
      <c r="Q59" s="1374"/>
      <c r="R59" s="1678"/>
      <c r="V59" s="2536"/>
      <c r="Y59" s="1675"/>
      <c r="Z59" s="2241" t="b">
        <f t="shared" si="6"/>
        <v>1</v>
      </c>
      <c r="AA59" s="2540"/>
      <c r="AB59" s="2541"/>
      <c r="AC59" s="2539"/>
      <c r="AD59" s="2539"/>
      <c r="AE59" s="2246"/>
      <c r="AF59" s="2247"/>
      <c r="AG59" s="2253">
        <f t="shared" si="17"/>
        <v>0</v>
      </c>
      <c r="AH59" s="2253">
        <f t="shared" si="18"/>
        <v>0</v>
      </c>
      <c r="AI59" s="2247"/>
      <c r="AJ59" s="2247"/>
      <c r="AK59" s="2247"/>
      <c r="AL59" s="2249"/>
      <c r="AM59" s="2516"/>
      <c r="AN59" s="1676" t="b">
        <f t="shared" si="28"/>
        <v>1</v>
      </c>
      <c r="AO59" s="2273"/>
      <c r="AP59" s="2274"/>
      <c r="AQ59" s="2292"/>
      <c r="AR59" s="2265"/>
      <c r="AS59" s="2310"/>
      <c r="AT59" s="2310"/>
      <c r="AU59" s="2274"/>
      <c r="AV59" s="2275"/>
      <c r="AW59" s="2275"/>
      <c r="AX59" s="2275"/>
      <c r="AY59" s="2275">
        <v>0</v>
      </c>
      <c r="AZ59" s="2275"/>
      <c r="BA59" s="2275">
        <v>0</v>
      </c>
      <c r="BB59" s="2294"/>
      <c r="BC59" s="2265"/>
      <c r="BF59" s="1678">
        <f t="shared" si="11"/>
        <v>0</v>
      </c>
      <c r="BG59" s="1676" t="b">
        <f t="shared" si="12"/>
        <v>1</v>
      </c>
      <c r="BH59" s="1683"/>
      <c r="BI59" s="1676" t="b">
        <f t="shared" si="13"/>
        <v>1</v>
      </c>
    </row>
    <row r="60" spans="1:61" x14ac:dyDescent="0.2">
      <c r="B60" s="1675" t="s">
        <v>2133</v>
      </c>
      <c r="D60" s="2505" t="s">
        <v>2163</v>
      </c>
      <c r="E60" s="2968">
        <v>6550</v>
      </c>
      <c r="F60" s="2351">
        <v>222360</v>
      </c>
      <c r="G60" s="2351">
        <v>103017.01</v>
      </c>
      <c r="H60" s="1675"/>
      <c r="I60" s="1648"/>
      <c r="K60" s="1374">
        <v>222360</v>
      </c>
      <c r="L60" s="1374">
        <v>9804183</v>
      </c>
      <c r="M60" s="1374">
        <v>10026543</v>
      </c>
      <c r="N60" s="1688"/>
      <c r="O60" s="2507">
        <v>6550</v>
      </c>
      <c r="Q60" s="1374">
        <f t="shared" ref="Q60:Q71" si="40">+F60-K60</f>
        <v>0</v>
      </c>
      <c r="R60" s="1678">
        <f t="shared" si="4"/>
        <v>1</v>
      </c>
      <c r="T60" s="2515">
        <v>6550</v>
      </c>
      <c r="U60" s="1676" t="b">
        <f t="shared" si="19"/>
        <v>1</v>
      </c>
      <c r="V60" s="2507">
        <v>6550</v>
      </c>
      <c r="Y60" s="1675" t="s">
        <v>2133</v>
      </c>
      <c r="Z60" s="2241" t="b">
        <f t="shared" si="6"/>
        <v>1</v>
      </c>
      <c r="AA60" s="2508" t="s">
        <v>2163</v>
      </c>
      <c r="AB60" s="2509">
        <v>6550</v>
      </c>
      <c r="AC60" s="2527">
        <v>88385</v>
      </c>
      <c r="AD60" s="2527">
        <v>88385</v>
      </c>
      <c r="AE60" s="2190"/>
      <c r="AF60" s="2518" t="s">
        <v>2151</v>
      </c>
      <c r="AG60" s="2251">
        <f t="shared" si="17"/>
        <v>-133975</v>
      </c>
      <c r="AH60" s="2251">
        <f t="shared" si="18"/>
        <v>-14632.009999999995</v>
      </c>
      <c r="AI60" s="2192"/>
      <c r="AJ60" s="2192"/>
      <c r="AK60" s="2192"/>
      <c r="AL60" s="2213"/>
      <c r="AM60" s="2510">
        <v>6550</v>
      </c>
      <c r="AN60" s="1676" t="b">
        <f t="shared" si="28"/>
        <v>1</v>
      </c>
      <c r="AO60" s="2273"/>
      <c r="AP60" s="2274" t="s">
        <v>2133</v>
      </c>
      <c r="AQ60" s="2292" t="s">
        <v>2163</v>
      </c>
      <c r="AR60" s="2265">
        <v>6550</v>
      </c>
      <c r="AS60" s="2310">
        <v>104275</v>
      </c>
      <c r="AT60" s="2296">
        <v>52685.57</v>
      </c>
      <c r="AU60" s="2274"/>
      <c r="AV60" s="2301"/>
      <c r="AW60" s="2301"/>
      <c r="AX60" s="2273"/>
      <c r="AY60" s="2275">
        <v>104275</v>
      </c>
      <c r="AZ60" s="2275">
        <v>4938417</v>
      </c>
      <c r="BA60" s="2275">
        <v>5042692</v>
      </c>
      <c r="BB60" s="2294"/>
      <c r="BC60" s="2265">
        <v>6550</v>
      </c>
      <c r="BE60" s="1676">
        <v>6550</v>
      </c>
      <c r="BF60" s="1678">
        <f t="shared" si="11"/>
        <v>0</v>
      </c>
      <c r="BG60" s="1676" t="b">
        <f t="shared" si="12"/>
        <v>1</v>
      </c>
      <c r="BH60" s="3671">
        <v>6550</v>
      </c>
      <c r="BI60" s="1676" t="b">
        <f t="shared" si="13"/>
        <v>1</v>
      </c>
    </row>
    <row r="61" spans="1:61" x14ac:dyDescent="0.2">
      <c r="B61" s="1675" t="s">
        <v>2147</v>
      </c>
      <c r="D61" s="2505" t="s">
        <v>2163</v>
      </c>
      <c r="E61" s="2968">
        <v>6550</v>
      </c>
      <c r="F61" s="2351">
        <v>0</v>
      </c>
      <c r="G61" s="2351">
        <v>0</v>
      </c>
      <c r="H61" s="1325"/>
      <c r="I61" s="1648"/>
      <c r="J61" s="1648"/>
      <c r="K61" s="1374">
        <v>0</v>
      </c>
      <c r="M61" s="1374">
        <v>0</v>
      </c>
      <c r="N61" s="1688"/>
      <c r="O61" s="2507">
        <v>6550</v>
      </c>
      <c r="Q61" s="1374">
        <f t="shared" si="40"/>
        <v>0</v>
      </c>
      <c r="R61" s="1678">
        <f t="shared" si="4"/>
        <v>1</v>
      </c>
      <c r="T61" s="2523">
        <v>6550</v>
      </c>
      <c r="U61" s="1676" t="b">
        <f t="shared" si="19"/>
        <v>1</v>
      </c>
      <c r="V61" s="2507">
        <v>6550</v>
      </c>
      <c r="Y61" s="1675" t="s">
        <v>2147</v>
      </c>
      <c r="Z61" s="2241" t="b">
        <f t="shared" si="6"/>
        <v>1</v>
      </c>
      <c r="AA61" s="2508" t="s">
        <v>2163</v>
      </c>
      <c r="AB61" s="2509">
        <v>6550</v>
      </c>
      <c r="AC61" s="2534">
        <v>1913</v>
      </c>
      <c r="AD61" s="2534">
        <v>1913</v>
      </c>
      <c r="AE61" s="2535"/>
      <c r="AF61" s="2518" t="s">
        <v>2151</v>
      </c>
      <c r="AG61" s="810">
        <f t="shared" si="17"/>
        <v>1913</v>
      </c>
      <c r="AH61" s="810">
        <f t="shared" si="18"/>
        <v>1913</v>
      </c>
      <c r="AI61" s="2192"/>
      <c r="AJ61" s="2192"/>
      <c r="AK61" s="2192"/>
      <c r="AL61" s="2213"/>
      <c r="AM61" s="2510">
        <v>6550</v>
      </c>
      <c r="AN61" s="1676" t="b">
        <f t="shared" si="28"/>
        <v>1</v>
      </c>
      <c r="AO61" s="2273"/>
      <c r="AP61" s="2274" t="s">
        <v>2147</v>
      </c>
      <c r="AQ61" s="2292" t="s">
        <v>2163</v>
      </c>
      <c r="AR61" s="2265">
        <v>6550</v>
      </c>
      <c r="AS61" s="2313">
        <v>0</v>
      </c>
      <c r="AT61" s="2313">
        <v>0</v>
      </c>
      <c r="AU61" s="2314"/>
      <c r="AV61" s="2301"/>
      <c r="AW61" s="2301"/>
      <c r="AX61" s="2301"/>
      <c r="AY61" s="2275">
        <v>0</v>
      </c>
      <c r="AZ61" s="2275"/>
      <c r="BA61" s="2275">
        <v>0</v>
      </c>
      <c r="BB61" s="2294"/>
      <c r="BC61" s="2265">
        <v>6550</v>
      </c>
      <c r="BE61" s="1676">
        <v>6550</v>
      </c>
      <c r="BF61" s="1678">
        <f t="shared" si="11"/>
        <v>0</v>
      </c>
      <c r="BG61" s="1676" t="b">
        <f t="shared" si="12"/>
        <v>1</v>
      </c>
      <c r="BH61" s="3673">
        <v>6550</v>
      </c>
      <c r="BI61" s="1676" t="b">
        <f t="shared" si="13"/>
        <v>1</v>
      </c>
    </row>
    <row r="62" spans="1:61" x14ac:dyDescent="0.2">
      <c r="D62" s="2505" t="s">
        <v>2163</v>
      </c>
      <c r="E62" s="2968"/>
      <c r="F62" s="1836">
        <v>222360</v>
      </c>
      <c r="G62" s="1836">
        <v>103017.01</v>
      </c>
      <c r="H62" s="1325" t="s">
        <v>1199</v>
      </c>
      <c r="I62" s="1648"/>
      <c r="J62" s="1648"/>
      <c r="K62" s="1374">
        <v>222360</v>
      </c>
      <c r="L62" s="1374">
        <v>9804183</v>
      </c>
      <c r="M62" s="1374">
        <v>10026543</v>
      </c>
      <c r="N62" s="1686">
        <v>0.97782286477004088</v>
      </c>
      <c r="O62" s="3686">
        <v>6550</v>
      </c>
      <c r="Q62" s="1374">
        <f t="shared" si="40"/>
        <v>0</v>
      </c>
      <c r="R62" s="1678">
        <f t="shared" si="4"/>
        <v>2.2177135229959122E-2</v>
      </c>
      <c r="T62" s="2523"/>
      <c r="V62" s="2507"/>
      <c r="Y62" s="1675"/>
      <c r="Z62" s="2241" t="b">
        <f t="shared" si="6"/>
        <v>0</v>
      </c>
      <c r="AA62" s="2508"/>
      <c r="AB62" s="2509"/>
      <c r="AC62" s="1861">
        <f t="shared" ref="AC62:AD62" si="41">SUM(AC60:AC61)</f>
        <v>90298</v>
      </c>
      <c r="AD62" s="1861">
        <f t="shared" si="41"/>
        <v>90298</v>
      </c>
      <c r="AE62" s="2535" t="s">
        <v>1199</v>
      </c>
      <c r="AF62" s="2518"/>
      <c r="AG62" s="810">
        <f t="shared" si="17"/>
        <v>-132062</v>
      </c>
      <c r="AH62" s="810">
        <f t="shared" si="18"/>
        <v>-12719.009999999995</v>
      </c>
      <c r="AI62" s="2192">
        <f>+AC62</f>
        <v>90298</v>
      </c>
      <c r="AJ62" s="2192">
        <v>7784552</v>
      </c>
      <c r="AK62" s="2192">
        <f t="shared" ref="AK62" si="42">+AI62+AJ62</f>
        <v>7874850</v>
      </c>
      <c r="AL62" s="2212">
        <f t="shared" ref="AL62" si="43">+AJ62/AK62</f>
        <v>0.98853336888956611</v>
      </c>
      <c r="AM62" s="2510"/>
      <c r="AN62" s="1676" t="b">
        <f t="shared" si="28"/>
        <v>1</v>
      </c>
      <c r="AO62" s="2302"/>
      <c r="AP62" s="2295"/>
      <c r="AQ62" s="2311" t="s">
        <v>2163</v>
      </c>
      <c r="AR62" s="2270"/>
      <c r="AS62" s="2300">
        <v>104275</v>
      </c>
      <c r="AT62" s="2310">
        <v>52685.57</v>
      </c>
      <c r="AU62" s="2317" t="s">
        <v>1199</v>
      </c>
      <c r="AV62" s="2318"/>
      <c r="AW62" s="2318"/>
      <c r="AX62" s="2318"/>
      <c r="AY62" s="2279">
        <v>104275</v>
      </c>
      <c r="AZ62" s="2279">
        <v>4938417</v>
      </c>
      <c r="BA62" s="2279">
        <v>5042692</v>
      </c>
      <c r="BB62" s="2294">
        <f t="shared" si="16"/>
        <v>0.97932156078539001</v>
      </c>
      <c r="BC62" s="2270"/>
      <c r="BD62" s="1676">
        <v>0.97932156078539001</v>
      </c>
      <c r="BF62" s="1678">
        <f t="shared" si="11"/>
        <v>0</v>
      </c>
      <c r="BG62" s="1676" t="b">
        <f t="shared" si="12"/>
        <v>1</v>
      </c>
      <c r="BH62" s="2507"/>
      <c r="BI62" s="1676" t="b">
        <f t="shared" si="13"/>
        <v>1</v>
      </c>
    </row>
    <row r="63" spans="1:61" x14ac:dyDescent="0.2">
      <c r="D63" s="2505"/>
      <c r="E63" s="2968"/>
      <c r="F63" s="2351"/>
      <c r="G63" s="2351"/>
      <c r="H63" s="1325"/>
      <c r="I63" s="1648"/>
      <c r="J63" s="1648"/>
      <c r="K63" s="1374">
        <v>0</v>
      </c>
      <c r="N63" s="1686"/>
      <c r="O63" s="2507"/>
      <c r="Q63" s="1374">
        <f t="shared" si="40"/>
        <v>0</v>
      </c>
      <c r="R63" s="1678">
        <f t="shared" si="4"/>
        <v>1</v>
      </c>
      <c r="T63" s="2523"/>
      <c r="V63" s="2507"/>
      <c r="Y63" s="1675"/>
      <c r="Z63" s="2241" t="b">
        <f t="shared" si="6"/>
        <v>1</v>
      </c>
      <c r="AA63" s="2508"/>
      <c r="AB63" s="2509"/>
      <c r="AC63" s="2527"/>
      <c r="AD63" s="2527"/>
      <c r="AE63" s="2535"/>
      <c r="AF63" s="2518"/>
      <c r="AG63" s="810">
        <f t="shared" si="17"/>
        <v>0</v>
      </c>
      <c r="AH63" s="810">
        <f t="shared" si="18"/>
        <v>0</v>
      </c>
      <c r="AI63" s="2192"/>
      <c r="AJ63" s="2192"/>
      <c r="AK63" s="2192"/>
      <c r="AL63" s="2212"/>
      <c r="AM63" s="2510"/>
      <c r="AN63" s="1676" t="b">
        <f t="shared" si="28"/>
        <v>1</v>
      </c>
      <c r="AO63" s="2273"/>
      <c r="AP63" s="2274"/>
      <c r="AQ63" s="2292"/>
      <c r="AR63" s="2265"/>
      <c r="AS63" s="2310"/>
      <c r="AT63" s="2310"/>
      <c r="AU63" s="2314"/>
      <c r="AV63" s="2301"/>
      <c r="AW63" s="2301"/>
      <c r="AX63" s="2301"/>
      <c r="AY63" s="2275">
        <v>0</v>
      </c>
      <c r="AZ63" s="2275"/>
      <c r="BA63" s="2275"/>
      <c r="BB63" s="2294"/>
      <c r="BC63" s="2265"/>
      <c r="BF63" s="1678">
        <f t="shared" si="11"/>
        <v>0</v>
      </c>
      <c r="BG63" s="1676" t="b">
        <f t="shared" si="12"/>
        <v>1</v>
      </c>
      <c r="BH63" s="3676"/>
      <c r="BI63" s="1676" t="b">
        <f t="shared" si="13"/>
        <v>1</v>
      </c>
    </row>
    <row r="64" spans="1:61" x14ac:dyDescent="0.25">
      <c r="B64" s="1675" t="s">
        <v>2147</v>
      </c>
      <c r="D64" s="2505" t="s">
        <v>2164</v>
      </c>
      <c r="E64" s="2969">
        <v>6630</v>
      </c>
      <c r="F64" s="2351">
        <v>0</v>
      </c>
      <c r="G64" s="2351">
        <v>0</v>
      </c>
      <c r="H64" s="1325" t="s">
        <v>1199</v>
      </c>
      <c r="I64" s="1648" t="s">
        <v>2151</v>
      </c>
      <c r="J64" s="1648"/>
      <c r="K64" s="1374">
        <v>0</v>
      </c>
      <c r="L64" s="1374">
        <v>5777551.4400000004</v>
      </c>
      <c r="N64" s="1686">
        <v>0</v>
      </c>
      <c r="O64" s="2506">
        <v>6630</v>
      </c>
      <c r="Q64" s="1374">
        <f t="shared" si="40"/>
        <v>0</v>
      </c>
      <c r="R64" s="1678">
        <f t="shared" si="4"/>
        <v>1</v>
      </c>
      <c r="T64" s="2506">
        <v>6630</v>
      </c>
      <c r="U64" s="1676" t="b">
        <f t="shared" si="19"/>
        <v>1</v>
      </c>
      <c r="V64" s="2507">
        <v>6630</v>
      </c>
      <c r="Y64" s="1675" t="s">
        <v>2147</v>
      </c>
      <c r="Z64" s="2241" t="b">
        <f t="shared" si="6"/>
        <v>1</v>
      </c>
      <c r="AA64" s="2508" t="s">
        <v>2164</v>
      </c>
      <c r="AB64" s="2509">
        <v>6630</v>
      </c>
      <c r="AC64" s="2210">
        <v>-16676.150000000001</v>
      </c>
      <c r="AD64" s="2210">
        <v>-16676.150000000001</v>
      </c>
      <c r="AE64" s="2535" t="s">
        <v>1199</v>
      </c>
      <c r="AF64" s="2518" t="s">
        <v>2149</v>
      </c>
      <c r="AG64" s="810">
        <f t="shared" si="17"/>
        <v>-16676.150000000001</v>
      </c>
      <c r="AH64" s="810">
        <f t="shared" si="18"/>
        <v>-16676.150000000001</v>
      </c>
      <c r="AI64" s="2192"/>
      <c r="AJ64" s="2192"/>
      <c r="AK64" s="2192"/>
      <c r="AL64" s="2213" t="s">
        <v>1801</v>
      </c>
      <c r="AM64" s="2510">
        <v>6630</v>
      </c>
      <c r="AN64" s="1676" t="b">
        <f t="shared" si="28"/>
        <v>1</v>
      </c>
      <c r="AO64" s="2273"/>
      <c r="AP64" s="2524" t="s">
        <v>2147</v>
      </c>
      <c r="AQ64" s="2525" t="s">
        <v>2164</v>
      </c>
      <c r="AR64" s="2526">
        <v>6630</v>
      </c>
      <c r="AS64" s="2319">
        <v>0</v>
      </c>
      <c r="AT64" s="2320">
        <v>0</v>
      </c>
      <c r="AU64" s="2314" t="s">
        <v>1199</v>
      </c>
      <c r="AV64" s="2301" t="s">
        <v>2151</v>
      </c>
      <c r="AW64" s="2301"/>
      <c r="AX64" s="2301"/>
      <c r="AY64" s="2275">
        <v>0</v>
      </c>
      <c r="AZ64" s="2275">
        <v>2655167.2599999998</v>
      </c>
      <c r="BA64" s="2275"/>
      <c r="BB64" s="2294"/>
      <c r="BC64" s="2265">
        <v>6630</v>
      </c>
      <c r="BE64" s="1676">
        <v>6630</v>
      </c>
      <c r="BF64" s="1678">
        <f t="shared" si="11"/>
        <v>0</v>
      </c>
      <c r="BG64" s="1676" t="b">
        <f t="shared" si="12"/>
        <v>1</v>
      </c>
      <c r="BH64" s="3675">
        <v>6630</v>
      </c>
      <c r="BI64" s="1676" t="b">
        <f t="shared" si="13"/>
        <v>1</v>
      </c>
    </row>
    <row r="65" spans="1:61" x14ac:dyDescent="0.2">
      <c r="B65" s="1675" t="s">
        <v>2133</v>
      </c>
      <c r="D65" s="2505" t="s">
        <v>2165</v>
      </c>
      <c r="E65" s="2968">
        <v>6740</v>
      </c>
      <c r="F65" s="2351">
        <v>329475</v>
      </c>
      <c r="G65" s="2351">
        <v>12589.54</v>
      </c>
      <c r="H65" s="1675" t="s">
        <v>1199</v>
      </c>
      <c r="I65" s="1648"/>
      <c r="K65" s="1374">
        <v>329475</v>
      </c>
      <c r="L65" s="1374">
        <v>1712380</v>
      </c>
      <c r="M65" s="1374">
        <v>2041855</v>
      </c>
      <c r="N65" s="1686">
        <v>0.83863937449035308</v>
      </c>
      <c r="O65" s="2507">
        <v>6740</v>
      </c>
      <c r="Q65" s="1374">
        <f t="shared" si="40"/>
        <v>0</v>
      </c>
      <c r="R65" s="1678">
        <f t="shared" si="4"/>
        <v>0.16136062550964692</v>
      </c>
      <c r="T65" s="2523">
        <v>6740</v>
      </c>
      <c r="U65" s="1676" t="b">
        <f t="shared" si="19"/>
        <v>1</v>
      </c>
      <c r="V65" s="2507">
        <v>6740</v>
      </c>
      <c r="Y65" s="1675" t="s">
        <v>2133</v>
      </c>
      <c r="Z65" s="2241" t="b">
        <f t="shared" si="6"/>
        <v>1</v>
      </c>
      <c r="AA65" s="2508" t="s">
        <v>2165</v>
      </c>
      <c r="AB65" s="2509">
        <v>6740</v>
      </c>
      <c r="AC65" s="1861">
        <v>14408</v>
      </c>
      <c r="AD65" s="1861">
        <v>14408</v>
      </c>
      <c r="AE65" s="2190" t="s">
        <v>1199</v>
      </c>
      <c r="AF65" s="2518" t="s">
        <v>2151</v>
      </c>
      <c r="AG65" s="2251">
        <f t="shared" si="17"/>
        <v>-315067</v>
      </c>
      <c r="AH65" s="2251">
        <f t="shared" si="18"/>
        <v>1818.4599999999991</v>
      </c>
      <c r="AI65" s="2192">
        <f>+AC65</f>
        <v>14408</v>
      </c>
      <c r="AJ65" s="2192">
        <v>844803</v>
      </c>
      <c r="AK65" s="2192">
        <f t="shared" ref="AK65" si="44">+AI65+AJ65</f>
        <v>859211</v>
      </c>
      <c r="AL65" s="2212">
        <f t="shared" ref="AL65" si="45">+AJ65/AK65</f>
        <v>0.98323112716201255</v>
      </c>
      <c r="AM65" s="2510">
        <v>6740</v>
      </c>
      <c r="AN65" s="1676" t="b">
        <f t="shared" si="28"/>
        <v>1</v>
      </c>
      <c r="AO65" s="2273"/>
      <c r="AP65" s="2274" t="s">
        <v>2133</v>
      </c>
      <c r="AQ65" s="2292" t="s">
        <v>2165</v>
      </c>
      <c r="AR65" s="2265">
        <v>6740</v>
      </c>
      <c r="AS65" s="2275">
        <v>135400</v>
      </c>
      <c r="AT65" s="2296">
        <v>6599.21</v>
      </c>
      <c r="AU65" s="2274" t="s">
        <v>1199</v>
      </c>
      <c r="AV65" s="2301"/>
      <c r="AW65" s="2301"/>
      <c r="AX65" s="2273"/>
      <c r="AY65" s="2275">
        <v>135400</v>
      </c>
      <c r="AZ65" s="2275">
        <v>776583</v>
      </c>
      <c r="BA65" s="2275">
        <v>911983</v>
      </c>
      <c r="BB65" s="2294">
        <f t="shared" si="16"/>
        <v>0.85153232022965342</v>
      </c>
      <c r="BC65" s="2265">
        <v>6740</v>
      </c>
      <c r="BD65" s="1676">
        <v>0.85153232022965342</v>
      </c>
      <c r="BE65" s="1676">
        <v>6740</v>
      </c>
      <c r="BF65" s="1678">
        <f t="shared" si="11"/>
        <v>0</v>
      </c>
      <c r="BG65" s="1676" t="b">
        <f t="shared" si="12"/>
        <v>1</v>
      </c>
      <c r="BH65" s="3671">
        <v>6740</v>
      </c>
      <c r="BI65" s="1676" t="b">
        <f t="shared" si="13"/>
        <v>1</v>
      </c>
    </row>
    <row r="66" spans="1:61" x14ac:dyDescent="0.2">
      <c r="B66" s="1675" t="s">
        <v>2133</v>
      </c>
      <c r="D66" s="2505" t="s">
        <v>2166</v>
      </c>
      <c r="E66" s="2968">
        <v>6750</v>
      </c>
      <c r="F66" s="1684">
        <v>0</v>
      </c>
      <c r="G66" s="1684">
        <v>-207318.5</v>
      </c>
      <c r="H66" s="1675"/>
      <c r="I66" s="1648"/>
      <c r="K66" s="1374">
        <v>0</v>
      </c>
      <c r="L66" s="1374">
        <v>5731626.5199999996</v>
      </c>
      <c r="N66" s="1688" t="s">
        <v>1801</v>
      </c>
      <c r="O66" s="2507">
        <v>6750</v>
      </c>
      <c r="Q66" s="1374">
        <f t="shared" si="40"/>
        <v>0</v>
      </c>
      <c r="R66" s="1678" t="e">
        <f t="shared" si="4"/>
        <v>#VALUE!</v>
      </c>
      <c r="T66" s="2523">
        <v>6750</v>
      </c>
      <c r="U66" s="1676" t="b">
        <f t="shared" si="19"/>
        <v>1</v>
      </c>
      <c r="V66" s="2507">
        <v>6750</v>
      </c>
      <c r="Y66" s="1675" t="s">
        <v>2133</v>
      </c>
      <c r="Z66" s="2241" t="b">
        <f t="shared" si="6"/>
        <v>1</v>
      </c>
      <c r="AA66" s="2508" t="s">
        <v>2166</v>
      </c>
      <c r="AB66" s="2509">
        <v>6750</v>
      </c>
      <c r="AC66" s="2210">
        <v>-344252</v>
      </c>
      <c r="AD66" s="2210">
        <v>-344252</v>
      </c>
      <c r="AE66" s="2190"/>
      <c r="AF66" s="2518" t="s">
        <v>2143</v>
      </c>
      <c r="AG66" s="2251">
        <f t="shared" si="17"/>
        <v>-344252</v>
      </c>
      <c r="AH66" s="2251">
        <f t="shared" si="18"/>
        <v>-136933.5</v>
      </c>
      <c r="AI66" s="2192"/>
      <c r="AJ66" s="2192"/>
      <c r="AK66" s="2192"/>
      <c r="AL66" s="2213" t="s">
        <v>1801</v>
      </c>
      <c r="AM66" s="2510">
        <v>6750</v>
      </c>
      <c r="AN66" s="1676" t="b">
        <f t="shared" si="28"/>
        <v>1</v>
      </c>
      <c r="AO66" s="2273"/>
      <c r="AP66" s="2274" t="s">
        <v>2133</v>
      </c>
      <c r="AQ66" s="2284" t="s">
        <v>2166</v>
      </c>
      <c r="AR66" s="2266">
        <v>6750</v>
      </c>
      <c r="AS66" s="2309"/>
      <c r="AT66" s="2313">
        <v>-62843.05</v>
      </c>
      <c r="AU66" s="2274"/>
      <c r="AV66" s="2273"/>
      <c r="AW66" s="2273"/>
      <c r="AX66" s="2273"/>
      <c r="AY66" s="2275">
        <v>0</v>
      </c>
      <c r="AZ66" s="2275">
        <v>2940553.76</v>
      </c>
      <c r="BA66" s="2275"/>
      <c r="BB66" s="1676" t="s">
        <v>1801</v>
      </c>
      <c r="BC66" s="2266">
        <v>6750</v>
      </c>
      <c r="BD66" s="1676" t="s">
        <v>1801</v>
      </c>
      <c r="BE66" s="1676">
        <v>6750</v>
      </c>
      <c r="BF66" s="1678"/>
      <c r="BG66" s="1676" t="b">
        <f t="shared" si="12"/>
        <v>1</v>
      </c>
      <c r="BH66" s="3674">
        <v>6750</v>
      </c>
      <c r="BI66" s="1676" t="b">
        <f t="shared" si="13"/>
        <v>1</v>
      </c>
    </row>
    <row r="67" spans="1:61" x14ac:dyDescent="0.25">
      <c r="B67" s="1675" t="s">
        <v>2167</v>
      </c>
      <c r="D67" s="2505" t="s">
        <v>2168</v>
      </c>
      <c r="E67" s="2969">
        <v>7500</v>
      </c>
      <c r="F67" s="1687"/>
      <c r="G67" s="2351">
        <v>0</v>
      </c>
      <c r="H67" s="1325" t="s">
        <v>1199</v>
      </c>
      <c r="I67" s="1648" t="s">
        <v>2151</v>
      </c>
      <c r="J67" s="1648"/>
      <c r="K67" s="1374">
        <v>0</v>
      </c>
      <c r="L67" s="1374">
        <v>2125882.5299999998</v>
      </c>
      <c r="N67" s="1686">
        <v>1</v>
      </c>
      <c r="O67" s="2506">
        <v>7500</v>
      </c>
      <c r="Q67" s="1374">
        <f t="shared" si="40"/>
        <v>0</v>
      </c>
      <c r="R67" s="1678">
        <f t="shared" si="4"/>
        <v>0</v>
      </c>
      <c r="T67" s="2506">
        <v>7500</v>
      </c>
      <c r="U67" s="1676" t="b">
        <f t="shared" si="19"/>
        <v>1</v>
      </c>
      <c r="V67" s="2507">
        <v>7500</v>
      </c>
      <c r="Y67" s="1675" t="s">
        <v>2167</v>
      </c>
      <c r="Z67" s="2241" t="b">
        <f t="shared" si="6"/>
        <v>1</v>
      </c>
      <c r="AA67" s="2508" t="s">
        <v>2168</v>
      </c>
      <c r="AB67" s="2509">
        <v>7500</v>
      </c>
      <c r="AC67" s="2210">
        <v>-132857</v>
      </c>
      <c r="AD67" s="2210">
        <v>-132857</v>
      </c>
      <c r="AE67" s="2535" t="s">
        <v>1199</v>
      </c>
      <c r="AF67" s="2518" t="s">
        <v>2224</v>
      </c>
      <c r="AG67" s="810">
        <f t="shared" si="17"/>
        <v>-132857</v>
      </c>
      <c r="AH67" s="2251">
        <f t="shared" si="18"/>
        <v>-132857</v>
      </c>
      <c r="AI67" s="2192"/>
      <c r="AJ67" s="2192"/>
      <c r="AK67" s="2192"/>
      <c r="AL67" s="2212">
        <v>1</v>
      </c>
      <c r="AM67" s="2510">
        <v>7500</v>
      </c>
      <c r="AN67" s="1676" t="b">
        <f t="shared" si="28"/>
        <v>1</v>
      </c>
      <c r="AO67" s="2273"/>
      <c r="AP67" s="2524" t="s">
        <v>2167</v>
      </c>
      <c r="AQ67" s="2525" t="s">
        <v>2168</v>
      </c>
      <c r="AR67" s="2526">
        <v>7500</v>
      </c>
      <c r="AS67" s="2319"/>
      <c r="AT67" s="2320">
        <v>0</v>
      </c>
      <c r="AU67" s="2314" t="s">
        <v>1199</v>
      </c>
      <c r="AV67" s="2301" t="s">
        <v>2151</v>
      </c>
      <c r="AW67" s="2301"/>
      <c r="AX67" s="2273"/>
      <c r="AY67" s="2275">
        <v>0</v>
      </c>
      <c r="AZ67" s="2275">
        <v>1104709.44</v>
      </c>
      <c r="BA67" s="2275"/>
      <c r="BB67" s="2294">
        <v>1</v>
      </c>
      <c r="BC67" s="2265">
        <v>7500</v>
      </c>
      <c r="BD67" s="1676">
        <v>1</v>
      </c>
      <c r="BE67" s="1676">
        <v>7500</v>
      </c>
      <c r="BF67" s="1678">
        <f t="shared" si="11"/>
        <v>0</v>
      </c>
      <c r="BG67" s="1676" t="b">
        <f t="shared" si="12"/>
        <v>1</v>
      </c>
      <c r="BH67" s="3675">
        <v>7500</v>
      </c>
      <c r="BI67" s="1676" t="b">
        <f t="shared" si="13"/>
        <v>1</v>
      </c>
    </row>
    <row r="68" spans="1:61" x14ac:dyDescent="0.2">
      <c r="D68" s="2505"/>
      <c r="E68" s="2968"/>
      <c r="F68" s="2351"/>
      <c r="G68" s="2351"/>
      <c r="H68" s="1325"/>
      <c r="I68" s="1648"/>
      <c r="J68" s="1648"/>
      <c r="K68" s="1374">
        <v>0</v>
      </c>
      <c r="N68" s="1686">
        <v>1</v>
      </c>
      <c r="O68" s="2507"/>
      <c r="Q68" s="1374">
        <f t="shared" si="40"/>
        <v>0</v>
      </c>
      <c r="R68" s="1678">
        <f t="shared" si="4"/>
        <v>0</v>
      </c>
      <c r="V68" s="2507"/>
      <c r="Y68" s="1675"/>
      <c r="Z68" s="2241" t="b">
        <f t="shared" si="6"/>
        <v>1</v>
      </c>
      <c r="AA68" s="2508"/>
      <c r="AB68" s="2509"/>
      <c r="AC68" s="2527"/>
      <c r="AD68" s="2527"/>
      <c r="AE68" s="2535"/>
      <c r="AF68" s="2518"/>
      <c r="AG68" s="810">
        <f t="shared" si="17"/>
        <v>0</v>
      </c>
      <c r="AH68" s="2251">
        <f t="shared" si="18"/>
        <v>0</v>
      </c>
      <c r="AI68" s="2192"/>
      <c r="AJ68" s="2192"/>
      <c r="AK68" s="2192"/>
      <c r="AL68" s="2212"/>
      <c r="AM68" s="2510"/>
      <c r="AN68" s="1676" t="b">
        <f t="shared" si="28"/>
        <v>1</v>
      </c>
      <c r="AO68" s="2273"/>
      <c r="AP68" s="2274"/>
      <c r="AQ68" s="2292"/>
      <c r="AR68" s="2265"/>
      <c r="AS68" s="2310"/>
      <c r="AT68" s="2310"/>
      <c r="AU68" s="2314"/>
      <c r="AV68" s="2301"/>
      <c r="AW68" s="2301"/>
      <c r="AX68" s="2273"/>
      <c r="AY68" s="2275">
        <v>0</v>
      </c>
      <c r="AZ68" s="2275"/>
      <c r="BA68" s="2275"/>
      <c r="BB68" s="2294">
        <v>1</v>
      </c>
      <c r="BC68" s="2265"/>
      <c r="BD68" s="1676">
        <v>1</v>
      </c>
      <c r="BF68" s="1678">
        <f t="shared" si="11"/>
        <v>0</v>
      </c>
      <c r="BG68" s="1676" t="b">
        <f t="shared" si="12"/>
        <v>1</v>
      </c>
      <c r="BH68" s="1683"/>
      <c r="BI68" s="1676" t="b">
        <f t="shared" si="13"/>
        <v>1</v>
      </c>
    </row>
    <row r="69" spans="1:61" s="1677" customFormat="1" x14ac:dyDescent="0.2">
      <c r="A69" s="1676"/>
      <c r="B69" s="1675" t="s">
        <v>2154</v>
      </c>
      <c r="C69" s="1676"/>
      <c r="D69" s="2505" t="s">
        <v>1927</v>
      </c>
      <c r="E69" s="2968">
        <v>7580</v>
      </c>
      <c r="F69" s="2351">
        <v>804689.98</v>
      </c>
      <c r="G69" s="2351">
        <v>804689.98</v>
      </c>
      <c r="H69" s="1675"/>
      <c r="I69" s="1648" t="s">
        <v>2151</v>
      </c>
      <c r="J69" s="1676"/>
      <c r="K69" s="1374">
        <v>804689.98</v>
      </c>
      <c r="L69" s="1374">
        <v>2660373</v>
      </c>
      <c r="M69" s="1374">
        <v>3465062.98</v>
      </c>
      <c r="N69" s="1686">
        <v>0.76777046055307197</v>
      </c>
      <c r="O69" s="2507">
        <v>7580</v>
      </c>
      <c r="P69" s="1676"/>
      <c r="Q69" s="1374">
        <f t="shared" si="40"/>
        <v>0</v>
      </c>
      <c r="R69" s="1678">
        <f t="shared" si="4"/>
        <v>0.23222953944692803</v>
      </c>
      <c r="S69" s="1676"/>
      <c r="T69" s="2515">
        <v>7580</v>
      </c>
      <c r="U69" s="1676" t="b">
        <f t="shared" si="19"/>
        <v>1</v>
      </c>
      <c r="V69" s="2507">
        <v>7580</v>
      </c>
      <c r="W69" s="1676"/>
      <c r="X69" s="1676"/>
      <c r="Y69" s="1675" t="s">
        <v>2154</v>
      </c>
      <c r="Z69" s="2241" t="b">
        <f t="shared" si="6"/>
        <v>1</v>
      </c>
      <c r="AA69" s="2508" t="s">
        <v>1927</v>
      </c>
      <c r="AB69" s="2509">
        <v>7580</v>
      </c>
      <c r="AC69" s="2527">
        <v>7416</v>
      </c>
      <c r="AD69" s="2527">
        <v>7416</v>
      </c>
      <c r="AE69" s="2190"/>
      <c r="AF69" s="2518" t="s">
        <v>2151</v>
      </c>
      <c r="AG69" s="2251">
        <f t="shared" si="17"/>
        <v>-797273.98</v>
      </c>
      <c r="AH69" s="2251">
        <f t="shared" si="18"/>
        <v>-797273.98</v>
      </c>
      <c r="AI69" s="2192"/>
      <c r="AJ69" s="2192"/>
      <c r="AK69" s="2192"/>
      <c r="AL69" s="2212"/>
      <c r="AM69" s="2510">
        <v>7580</v>
      </c>
      <c r="AN69" s="1676" t="b">
        <f t="shared" si="28"/>
        <v>1</v>
      </c>
      <c r="AO69" s="2273"/>
      <c r="AP69" s="2524" t="s">
        <v>2154</v>
      </c>
      <c r="AQ69" s="2525" t="s">
        <v>1927</v>
      </c>
      <c r="AR69" s="2526">
        <v>7580</v>
      </c>
      <c r="AS69" s="2320">
        <v>2302</v>
      </c>
      <c r="AT69" s="2320">
        <v>2302</v>
      </c>
      <c r="AU69" s="2274"/>
      <c r="AV69" s="2301" t="s">
        <v>2151</v>
      </c>
      <c r="AW69" s="2301"/>
      <c r="AX69" s="2273"/>
      <c r="AY69" s="2275">
        <v>2302</v>
      </c>
      <c r="AZ69" s="2275">
        <v>2663075</v>
      </c>
      <c r="BA69" s="2275"/>
      <c r="BB69" s="2294">
        <v>1</v>
      </c>
      <c r="BC69" s="2265">
        <v>7580</v>
      </c>
      <c r="BD69" s="1676">
        <v>1</v>
      </c>
      <c r="BE69" s="1677">
        <v>7580</v>
      </c>
      <c r="BF69" s="1678">
        <f t="shared" si="11"/>
        <v>0</v>
      </c>
      <c r="BG69" s="1676" t="b">
        <f t="shared" si="12"/>
        <v>1</v>
      </c>
      <c r="BH69" s="1683">
        <v>7580</v>
      </c>
      <c r="BI69" s="1676" t="b">
        <f t="shared" si="13"/>
        <v>1</v>
      </c>
    </row>
    <row r="70" spans="1:61" x14ac:dyDescent="0.2">
      <c r="B70" s="1675" t="s">
        <v>2156</v>
      </c>
      <c r="D70" s="2505" t="s">
        <v>1927</v>
      </c>
      <c r="E70" s="2968">
        <v>7580</v>
      </c>
      <c r="F70" s="2351">
        <v>0</v>
      </c>
      <c r="G70" s="2351">
        <v>0</v>
      </c>
      <c r="H70" s="1675"/>
      <c r="I70" s="1648" t="s">
        <v>2151</v>
      </c>
      <c r="J70" s="1648"/>
      <c r="K70" s="1374">
        <v>0</v>
      </c>
      <c r="N70" s="1686">
        <v>0</v>
      </c>
      <c r="O70" s="2507">
        <v>7580</v>
      </c>
      <c r="Q70" s="1374">
        <f t="shared" si="40"/>
        <v>0</v>
      </c>
      <c r="R70" s="1678">
        <f t="shared" si="4"/>
        <v>1</v>
      </c>
      <c r="T70" s="2512">
        <v>7580</v>
      </c>
      <c r="U70" s="1676" t="b">
        <f t="shared" si="19"/>
        <v>1</v>
      </c>
      <c r="V70" s="2507">
        <v>7580</v>
      </c>
      <c r="Y70" s="1675" t="s">
        <v>2156</v>
      </c>
      <c r="Z70" s="2241" t="b">
        <f t="shared" si="6"/>
        <v>1</v>
      </c>
      <c r="AA70" s="2508" t="s">
        <v>1927</v>
      </c>
      <c r="AB70" s="2509">
        <v>7580</v>
      </c>
      <c r="AC70" s="2527">
        <v>1047.3699999999999</v>
      </c>
      <c r="AD70" s="2527">
        <v>1047.3699999999999</v>
      </c>
      <c r="AE70" s="2190"/>
      <c r="AF70" s="2518" t="s">
        <v>2151</v>
      </c>
      <c r="AG70" s="810">
        <f t="shared" si="17"/>
        <v>1047.3699999999999</v>
      </c>
      <c r="AH70" s="2251">
        <f t="shared" si="18"/>
        <v>1047.3699999999999</v>
      </c>
      <c r="AI70" s="2192"/>
      <c r="AJ70" s="2192"/>
      <c r="AK70" s="2192"/>
      <c r="AL70" s="2212"/>
      <c r="AM70" s="2510">
        <v>7580</v>
      </c>
      <c r="AN70" s="1676" t="b">
        <f t="shared" si="28"/>
        <v>1</v>
      </c>
      <c r="AO70" s="2273"/>
      <c r="AP70" s="2524" t="s">
        <v>2156</v>
      </c>
      <c r="AQ70" s="2525" t="s">
        <v>1927</v>
      </c>
      <c r="AR70" s="2526">
        <v>7580</v>
      </c>
      <c r="AS70" s="2320">
        <v>0</v>
      </c>
      <c r="AT70" s="2320">
        <v>0</v>
      </c>
      <c r="AU70" s="2274"/>
      <c r="AV70" s="2301" t="s">
        <v>2151</v>
      </c>
      <c r="AW70" s="2301"/>
      <c r="AX70" s="2273"/>
      <c r="AY70" s="2275">
        <v>0</v>
      </c>
      <c r="AZ70" s="2275"/>
      <c r="BA70" s="2275"/>
      <c r="BB70" s="2294"/>
      <c r="BC70" s="2265">
        <v>7580</v>
      </c>
      <c r="BD70" s="1677"/>
      <c r="BE70" s="1676">
        <v>7580</v>
      </c>
      <c r="BF70" s="1678">
        <f t="shared" si="11"/>
        <v>0</v>
      </c>
      <c r="BG70" s="1676" t="b">
        <f t="shared" si="12"/>
        <v>1</v>
      </c>
      <c r="BH70" s="3676">
        <v>7580</v>
      </c>
      <c r="BI70" s="1676" t="b">
        <f t="shared" si="13"/>
        <v>1</v>
      </c>
    </row>
    <row r="71" spans="1:61" x14ac:dyDescent="0.2">
      <c r="D71" s="2351"/>
      <c r="E71" s="2968"/>
      <c r="F71" s="1836">
        <v>804689.98</v>
      </c>
      <c r="G71" s="1836">
        <v>804689.98</v>
      </c>
      <c r="H71" s="1675" t="s">
        <v>1199</v>
      </c>
      <c r="K71" s="1374">
        <v>804689.98</v>
      </c>
      <c r="N71" s="1686"/>
      <c r="Q71" s="1374">
        <f t="shared" si="40"/>
        <v>0</v>
      </c>
      <c r="R71" s="1678">
        <f t="shared" si="4"/>
        <v>1</v>
      </c>
      <c r="U71" s="1676" t="b">
        <f t="shared" si="19"/>
        <v>1</v>
      </c>
      <c r="V71" s="1683"/>
      <c r="Y71" s="1675"/>
      <c r="Z71" s="2241" t="b">
        <f t="shared" si="6"/>
        <v>1</v>
      </c>
      <c r="AA71" s="2542"/>
      <c r="AB71" s="2209"/>
      <c r="AC71" s="2250">
        <f t="shared" ref="AC71:AD71" si="46">SUM(AC69:AC70)</f>
        <v>8463.369999999999</v>
      </c>
      <c r="AD71" s="2250">
        <f t="shared" si="46"/>
        <v>8463.369999999999</v>
      </c>
      <c r="AE71" s="2190" t="s">
        <v>1199</v>
      </c>
      <c r="AF71" s="2189"/>
      <c r="AG71" s="2251">
        <f t="shared" si="17"/>
        <v>-796226.61</v>
      </c>
      <c r="AH71" s="2251">
        <f t="shared" si="18"/>
        <v>-796226.61</v>
      </c>
      <c r="AI71" s="2192"/>
      <c r="AJ71" s="2192"/>
      <c r="AK71" s="2192"/>
      <c r="AL71" s="2212">
        <v>1</v>
      </c>
      <c r="AM71" s="2204"/>
      <c r="AN71" s="1676" t="b">
        <f t="shared" si="28"/>
        <v>1</v>
      </c>
      <c r="AO71" s="2273"/>
      <c r="AP71" s="2274"/>
      <c r="AQ71" s="2310"/>
      <c r="AR71" s="2270"/>
      <c r="AS71" s="2300">
        <v>2302</v>
      </c>
      <c r="AT71" s="2310">
        <v>2302</v>
      </c>
      <c r="AU71" s="2274" t="s">
        <v>1199</v>
      </c>
      <c r="AV71" s="2273"/>
      <c r="AW71" s="2273"/>
      <c r="AX71" s="2273"/>
      <c r="AY71" s="2275">
        <v>2302</v>
      </c>
      <c r="AZ71" s="2275"/>
      <c r="BA71" s="2275"/>
      <c r="BB71" s="2294"/>
      <c r="BC71" s="2273"/>
      <c r="BF71" s="1678">
        <f t="shared" si="11"/>
        <v>0</v>
      </c>
      <c r="BG71" s="1676" t="b">
        <f t="shared" si="12"/>
        <v>1</v>
      </c>
      <c r="BH71" s="3676"/>
      <c r="BI71" s="1676" t="b">
        <f t="shared" si="13"/>
        <v>1</v>
      </c>
    </row>
    <row r="72" spans="1:61" s="2010" customFormat="1" x14ac:dyDescent="0.2">
      <c r="A72" s="1676"/>
      <c r="B72" s="1675"/>
      <c r="C72" s="1676"/>
      <c r="D72" s="2353"/>
      <c r="E72" s="2971"/>
      <c r="F72" s="2340"/>
      <c r="G72" s="2340"/>
      <c r="H72" s="1675"/>
      <c r="I72" s="1676"/>
      <c r="J72" s="1676"/>
      <c r="K72" s="1374"/>
      <c r="L72" s="1374"/>
      <c r="M72" s="1374"/>
      <c r="N72" s="1678"/>
      <c r="O72" s="1676"/>
      <c r="P72" s="1676"/>
      <c r="Q72" s="1374"/>
      <c r="R72" s="1678"/>
      <c r="S72" s="1676"/>
      <c r="T72" s="1676"/>
      <c r="U72" s="1676"/>
      <c r="V72" s="2348"/>
      <c r="W72" s="1676"/>
      <c r="X72" s="1676"/>
      <c r="Y72" s="1675"/>
      <c r="Z72" s="2241" t="b">
        <f t="shared" si="6"/>
        <v>1</v>
      </c>
      <c r="AA72" s="2543"/>
      <c r="AB72" s="2258"/>
      <c r="AC72" s="1860"/>
      <c r="AD72" s="1860"/>
      <c r="AE72" s="2246"/>
      <c r="AF72" s="2248"/>
      <c r="AG72" s="2253"/>
      <c r="AH72" s="2253"/>
      <c r="AI72" s="2247"/>
      <c r="AJ72" s="2247"/>
      <c r="AK72" s="2247"/>
      <c r="AL72" s="2249"/>
      <c r="AM72" s="2259"/>
      <c r="AN72" s="1676" t="b">
        <f t="shared" ref="AN72:AN103" si="47">AQ72=D72</f>
        <v>1</v>
      </c>
      <c r="AO72" s="2297"/>
      <c r="AP72" s="2298"/>
      <c r="AQ72" s="2321"/>
      <c r="AR72" s="2269"/>
      <c r="AS72" s="2305"/>
      <c r="AT72" s="2321"/>
      <c r="AU72" s="2298"/>
      <c r="AV72" s="2297"/>
      <c r="AW72" s="2297"/>
      <c r="AX72" s="2297"/>
      <c r="AY72" s="2322"/>
      <c r="AZ72" s="2322"/>
      <c r="BA72" s="2322"/>
      <c r="BB72" s="2294"/>
      <c r="BC72" s="2297"/>
      <c r="BF72" s="1678">
        <f t="shared" si="11"/>
        <v>0</v>
      </c>
      <c r="BG72" s="1676" t="b">
        <f t="shared" si="12"/>
        <v>1</v>
      </c>
      <c r="BH72" s="3676"/>
      <c r="BI72" s="1676" t="b">
        <f t="shared" ref="BI72:BI74" si="48">BH72=E72</f>
        <v>1</v>
      </c>
    </row>
    <row r="73" spans="1:61" s="2010" customFormat="1" x14ac:dyDescent="0.25">
      <c r="B73" s="2243" t="s">
        <v>2154</v>
      </c>
      <c r="C73" s="1676"/>
      <c r="D73" s="2260" t="s">
        <v>2326</v>
      </c>
      <c r="E73" s="2970">
        <v>2000</v>
      </c>
      <c r="F73" s="1836">
        <v>603.59</v>
      </c>
      <c r="G73" s="1836">
        <v>603.59</v>
      </c>
      <c r="H73" s="2243"/>
      <c r="I73" s="2010" t="s">
        <v>2151</v>
      </c>
      <c r="K73" s="2244">
        <v>603.59</v>
      </c>
      <c r="L73" s="2244">
        <v>198077684.03999999</v>
      </c>
      <c r="M73" s="2244"/>
      <c r="N73" s="2245"/>
      <c r="Q73" s="2244"/>
      <c r="R73" s="2245"/>
      <c r="V73" s="2257"/>
      <c r="Y73" s="2243"/>
      <c r="Z73" s="2241" t="b">
        <f t="shared" ref="Z73:Z82" si="49">O73=AB73</f>
        <v>0</v>
      </c>
      <c r="AA73" s="2260" t="s">
        <v>2326</v>
      </c>
      <c r="AB73" s="2261">
        <v>2000</v>
      </c>
      <c r="AC73" s="2262">
        <v>543.59</v>
      </c>
      <c r="AD73" s="1860"/>
      <c r="AE73" s="2246"/>
      <c r="AF73" s="2248"/>
      <c r="AG73" s="2253"/>
      <c r="AH73" s="2253"/>
      <c r="AI73" s="2247"/>
      <c r="AJ73" s="2247"/>
      <c r="AK73" s="2247"/>
      <c r="AL73" s="2249"/>
      <c r="AM73" s="2259"/>
      <c r="AN73" s="1676" t="b">
        <f t="shared" si="47"/>
        <v>1</v>
      </c>
      <c r="AO73" s="2297"/>
      <c r="AP73" s="2524" t="s">
        <v>2154</v>
      </c>
      <c r="AQ73" s="2525" t="s">
        <v>2326</v>
      </c>
      <c r="AR73" s="2544">
        <v>2000</v>
      </c>
      <c r="AS73" s="2545">
        <v>543.59</v>
      </c>
      <c r="AT73" s="2324">
        <v>543.59</v>
      </c>
      <c r="AU73" s="2274"/>
      <c r="AV73" s="2301" t="s">
        <v>2151</v>
      </c>
      <c r="AW73" s="2301"/>
      <c r="AX73" s="2273"/>
      <c r="AY73" s="2275">
        <v>543.59</v>
      </c>
      <c r="AZ73" s="2275">
        <v>93704372</v>
      </c>
      <c r="BA73" s="2275">
        <v>93704915.590000004</v>
      </c>
      <c r="BB73" s="2294">
        <f t="shared" si="16"/>
        <v>0.99999419891692365</v>
      </c>
      <c r="BC73" s="2273"/>
      <c r="BD73" s="2010">
        <v>0.99999419891692365</v>
      </c>
      <c r="BF73" s="1678">
        <f t="shared" ref="BF73:BF80" si="50">+BD73-BB73</f>
        <v>0</v>
      </c>
      <c r="BG73" s="1676" t="b">
        <f t="shared" ref="BG73:BG80" si="51">+BE73=BC73</f>
        <v>1</v>
      </c>
      <c r="BH73" s="1677">
        <v>2000</v>
      </c>
      <c r="BI73" s="1676" t="b">
        <f t="shared" si="48"/>
        <v>1</v>
      </c>
    </row>
    <row r="74" spans="1:61" x14ac:dyDescent="0.25">
      <c r="A74" s="3758" t="s">
        <v>4149</v>
      </c>
      <c r="B74" s="3759" t="s">
        <v>2133</v>
      </c>
      <c r="C74" s="3758"/>
      <c r="D74" s="3760" t="s">
        <v>4153</v>
      </c>
      <c r="E74" s="3761">
        <v>6900</v>
      </c>
      <c r="F74" s="3762">
        <v>0</v>
      </c>
      <c r="G74" s="3762">
        <v>0</v>
      </c>
      <c r="H74" s="3763"/>
      <c r="I74" s="2603" t="s">
        <v>4185</v>
      </c>
      <c r="J74" s="1374"/>
      <c r="K74" s="1374">
        <v>45481.43</v>
      </c>
      <c r="L74" s="1374">
        <v>0</v>
      </c>
      <c r="M74" s="1374">
        <v>45481.43</v>
      </c>
      <c r="N74" s="3685">
        <v>0</v>
      </c>
      <c r="Q74" s="1374"/>
      <c r="V74" s="1683"/>
      <c r="Y74" s="1675"/>
      <c r="Z74" s="2241" t="b">
        <f t="shared" si="49"/>
        <v>1</v>
      </c>
      <c r="AA74" s="2542"/>
      <c r="AB74" s="2209"/>
      <c r="AC74" s="1861"/>
      <c r="AD74" s="1861"/>
      <c r="AE74" s="2190"/>
      <c r="AF74" s="2189"/>
      <c r="AG74" s="2251">
        <f t="shared" ref="AG74:AH81" si="52">+AC74-F74</f>
        <v>0</v>
      </c>
      <c r="AH74" s="2251">
        <f t="shared" si="52"/>
        <v>0</v>
      </c>
      <c r="AI74" s="2192"/>
      <c r="AJ74" s="2192"/>
      <c r="AK74" s="2192"/>
      <c r="AL74" s="2212"/>
      <c r="AM74" s="2204"/>
      <c r="AN74" s="1676" t="b">
        <f t="shared" si="47"/>
        <v>0</v>
      </c>
      <c r="AO74" s="2273"/>
      <c r="AP74" s="2274"/>
      <c r="AQ74" s="2310"/>
      <c r="AR74" s="2270"/>
      <c r="AS74" s="2300"/>
      <c r="AT74" s="2310"/>
      <c r="AU74" s="2274"/>
      <c r="AV74" s="2273"/>
      <c r="AW74" s="2273"/>
      <c r="AX74" s="2273"/>
      <c r="AY74" s="2275">
        <v>0</v>
      </c>
      <c r="AZ74" s="2275"/>
      <c r="BA74" s="2275"/>
      <c r="BB74" s="2294"/>
      <c r="BC74" s="2273"/>
      <c r="BF74" s="1678">
        <f t="shared" si="50"/>
        <v>0</v>
      </c>
      <c r="BG74" s="1676" t="b">
        <f t="shared" si="51"/>
        <v>1</v>
      </c>
      <c r="BH74" s="3677">
        <v>6900</v>
      </c>
      <c r="BI74" s="1676" t="b">
        <f t="shared" si="48"/>
        <v>1</v>
      </c>
    </row>
    <row r="75" spans="1:61" x14ac:dyDescent="0.25">
      <c r="D75" s="1374"/>
      <c r="V75" s="2528">
        <v>4220</v>
      </c>
      <c r="Y75" s="1675" t="s">
        <v>2133</v>
      </c>
      <c r="Z75" s="2241" t="b">
        <f t="shared" si="49"/>
        <v>0</v>
      </c>
      <c r="AA75" s="2508" t="s">
        <v>2225</v>
      </c>
      <c r="AB75" s="2530">
        <v>4220</v>
      </c>
      <c r="AC75" s="1861">
        <v>-1554816.25</v>
      </c>
      <c r="AD75" s="1861">
        <v>-1554816.25</v>
      </c>
      <c r="AE75" s="2190"/>
      <c r="AF75" s="2225" t="s">
        <v>2151</v>
      </c>
      <c r="AG75" s="2254">
        <f t="shared" si="52"/>
        <v>-1554816.25</v>
      </c>
      <c r="AH75" s="2254">
        <f t="shared" si="52"/>
        <v>-1554816.25</v>
      </c>
      <c r="AI75" s="2226"/>
      <c r="AJ75" s="2226"/>
      <c r="AK75" s="2226"/>
      <c r="AL75" s="2212"/>
      <c r="AM75" s="2204"/>
      <c r="AN75" s="1676" t="b">
        <f t="shared" si="47"/>
        <v>0</v>
      </c>
      <c r="AO75" s="2273"/>
      <c r="AP75" s="2325" t="s">
        <v>2133</v>
      </c>
      <c r="AQ75" s="2327" t="s">
        <v>2225</v>
      </c>
      <c r="AR75" s="2272">
        <v>4220</v>
      </c>
      <c r="AS75" s="2328">
        <v>-915961.6</v>
      </c>
      <c r="AT75" s="2339">
        <v>-915961.6</v>
      </c>
      <c r="AU75" s="2274"/>
      <c r="AV75" s="2273" t="s">
        <v>2151</v>
      </c>
      <c r="AW75" s="2273"/>
      <c r="AX75" s="2273"/>
      <c r="AY75" s="2275">
        <v>-915961.6</v>
      </c>
      <c r="AZ75" s="2275">
        <v>45749695.489999995</v>
      </c>
      <c r="BA75" s="2275"/>
      <c r="BB75" s="2294"/>
      <c r="BC75" s="2273"/>
      <c r="BF75" s="1678">
        <f t="shared" si="50"/>
        <v>0</v>
      </c>
      <c r="BG75" s="1676" t="b">
        <f t="shared" si="51"/>
        <v>1</v>
      </c>
      <c r="BH75" s="1677"/>
    </row>
    <row r="76" spans="1:61" x14ac:dyDescent="0.25">
      <c r="D76" s="1374"/>
      <c r="F76" s="1728">
        <f>+F7+F8+F9+F10+F11+F12+F13+F14+F15+F16+F17+F18+F19+F20+F24+F30+F31+F33+F37+F38+F43+F47+F52+F54+F55+F62+F64+F65+F66+F67+F71+F25+F73+F57+F58+F21+F22+F23+F29+F34</f>
        <v>114358932.01000002</v>
      </c>
      <c r="G76" s="1728">
        <f>+G7+G8+G9+G10+G11+G12+G13+G14+G15+G16+G17+G18+G19+G20+G24+G30+G31+G33+G37+G38+G43+G47+G52+G54+G55+G62+G64+G65+G66+G67+G71+G25+G73+G57+G58+G21+G22+G23+G29+G34</f>
        <v>40090012.049999997</v>
      </c>
      <c r="I76" s="1685">
        <f>+G76/F76</f>
        <v>0.35056301545815732</v>
      </c>
      <c r="V76" s="2528">
        <v>4230</v>
      </c>
      <c r="Y76" s="1675" t="s">
        <v>2133</v>
      </c>
      <c r="Z76" s="2241" t="b">
        <f t="shared" si="49"/>
        <v>0</v>
      </c>
      <c r="AA76" s="2508" t="s">
        <v>2226</v>
      </c>
      <c r="AB76" s="2530">
        <v>4230</v>
      </c>
      <c r="AC76" s="1861">
        <v>435364.68</v>
      </c>
      <c r="AD76" s="1861">
        <v>435364.68</v>
      </c>
      <c r="AE76" s="2190"/>
      <c r="AF76" s="2225" t="s">
        <v>2151</v>
      </c>
      <c r="AG76" s="2254">
        <f t="shared" si="52"/>
        <v>-113923567.33000001</v>
      </c>
      <c r="AH76" s="2254">
        <f t="shared" si="52"/>
        <v>-39654647.369999997</v>
      </c>
      <c r="AI76" s="2226"/>
      <c r="AJ76" s="2226"/>
      <c r="AK76" s="2226"/>
      <c r="AL76" s="2212"/>
      <c r="AM76" s="2204"/>
      <c r="AN76" s="1676" t="b">
        <f t="shared" si="47"/>
        <v>0</v>
      </c>
      <c r="AO76" s="2273"/>
      <c r="AP76" s="2325" t="s">
        <v>2133</v>
      </c>
      <c r="AQ76" s="2327" t="s">
        <v>2226</v>
      </c>
      <c r="AR76" s="2272">
        <v>4230</v>
      </c>
      <c r="AS76" s="2328">
        <v>290002.34999999998</v>
      </c>
      <c r="AT76" s="2339">
        <v>290002.34999999998</v>
      </c>
      <c r="AU76" s="2274"/>
      <c r="AV76" s="2273" t="s">
        <v>2151</v>
      </c>
      <c r="AW76" s="2273"/>
      <c r="AX76" s="2273"/>
      <c r="AY76" s="2275">
        <v>290002.34999999998</v>
      </c>
      <c r="AZ76" s="2275">
        <v>0</v>
      </c>
      <c r="BA76" s="2275"/>
      <c r="BB76" s="2294"/>
      <c r="BC76" s="2273"/>
      <c r="BF76" s="1678">
        <f t="shared" si="50"/>
        <v>0</v>
      </c>
      <c r="BG76" s="1676" t="b">
        <f t="shared" si="51"/>
        <v>1</v>
      </c>
      <c r="BH76" s="1677"/>
    </row>
    <row r="77" spans="1:61" x14ac:dyDescent="0.25">
      <c r="F77" s="1728">
        <f>+D95+D97</f>
        <v>211977122.16000003</v>
      </c>
      <c r="G77" s="1728">
        <f>+F95+F97</f>
        <v>211977122.16000003</v>
      </c>
      <c r="V77" s="2528">
        <v>4330</v>
      </c>
      <c r="Y77" s="1675" t="s">
        <v>2133</v>
      </c>
      <c r="Z77" s="2241" t="b">
        <f t="shared" si="49"/>
        <v>0</v>
      </c>
      <c r="AA77" s="2508" t="s">
        <v>2227</v>
      </c>
      <c r="AB77" s="2530">
        <v>4330</v>
      </c>
      <c r="AC77" s="1861">
        <v>1119451.57</v>
      </c>
      <c r="AD77" s="1861">
        <v>1119451.57</v>
      </c>
      <c r="AE77" s="2190"/>
      <c r="AF77" s="2225" t="s">
        <v>2151</v>
      </c>
      <c r="AG77" s="2254">
        <f t="shared" si="52"/>
        <v>-210857670.59000003</v>
      </c>
      <c r="AH77" s="2254">
        <f t="shared" si="52"/>
        <v>-210857670.59000003</v>
      </c>
      <c r="AI77" s="2226"/>
      <c r="AJ77" s="2226"/>
      <c r="AK77" s="2226"/>
      <c r="AL77" s="2212"/>
      <c r="AM77" s="2204"/>
      <c r="AN77" s="1676" t="b">
        <f t="shared" si="47"/>
        <v>0</v>
      </c>
      <c r="AO77" s="2273"/>
      <c r="AP77" s="2325" t="s">
        <v>2133</v>
      </c>
      <c r="AQ77" s="2327" t="s">
        <v>2227</v>
      </c>
      <c r="AR77" s="2272">
        <v>4330</v>
      </c>
      <c r="AS77" s="2328">
        <v>625959.25</v>
      </c>
      <c r="AT77" s="2339">
        <v>625959.25</v>
      </c>
      <c r="AU77" s="2274"/>
      <c r="AV77" s="2273" t="s">
        <v>2151</v>
      </c>
      <c r="AW77" s="2273"/>
      <c r="AX77" s="2273"/>
      <c r="AY77" s="2275">
        <v>625959.25</v>
      </c>
      <c r="AZ77" s="2275">
        <v>36953987.980000004</v>
      </c>
      <c r="BA77" s="2275"/>
      <c r="BB77" s="2294"/>
      <c r="BC77" s="2273"/>
      <c r="BF77" s="1678">
        <f t="shared" si="50"/>
        <v>0</v>
      </c>
      <c r="BG77" s="1676" t="b">
        <f t="shared" si="51"/>
        <v>1</v>
      </c>
      <c r="BH77" s="3684"/>
    </row>
    <row r="78" spans="1:61" x14ac:dyDescent="0.25">
      <c r="D78" s="1374"/>
      <c r="F78" s="1728">
        <f>D100+D102+D104</f>
        <v>0</v>
      </c>
      <c r="G78" s="1728">
        <f>F100+F102+F104</f>
        <v>0</v>
      </c>
      <c r="Z78" s="2241" t="b">
        <f t="shared" si="49"/>
        <v>1</v>
      </c>
      <c r="AA78" s="2203"/>
      <c r="AB78" s="2189"/>
      <c r="AC78" s="2192">
        <f>+AC75+AC76+AC77</f>
        <v>0</v>
      </c>
      <c r="AD78" s="2192">
        <f>+AD75+AD76+AD77</f>
        <v>0</v>
      </c>
      <c r="AE78" s="2189"/>
      <c r="AF78" s="2225" t="s">
        <v>2228</v>
      </c>
      <c r="AG78" s="2254">
        <f t="shared" si="52"/>
        <v>0</v>
      </c>
      <c r="AH78" s="2254">
        <f t="shared" si="52"/>
        <v>0</v>
      </c>
      <c r="AI78" s="2225"/>
      <c r="AJ78" s="2225"/>
      <c r="AK78" s="2225"/>
      <c r="AL78" s="2212"/>
      <c r="AM78" s="2204"/>
      <c r="AN78" s="1676" t="b">
        <f t="shared" si="47"/>
        <v>1</v>
      </c>
      <c r="AO78" s="2273"/>
      <c r="AP78" s="2274"/>
      <c r="AQ78" s="2273"/>
      <c r="AR78" s="2268"/>
      <c r="AS78" s="2275"/>
      <c r="AT78" s="2296"/>
      <c r="AU78" s="2274"/>
      <c r="AV78" s="2273"/>
      <c r="AW78" s="2273"/>
      <c r="AX78" s="2273"/>
      <c r="AY78" s="2275"/>
      <c r="AZ78" s="2275"/>
      <c r="BA78" s="2275"/>
      <c r="BB78" s="2294"/>
      <c r="BC78" s="2273"/>
      <c r="BF78" s="1678">
        <f t="shared" si="50"/>
        <v>0</v>
      </c>
      <c r="BG78" s="1676" t="b">
        <f t="shared" si="51"/>
        <v>1</v>
      </c>
      <c r="BH78" s="1677"/>
    </row>
    <row r="79" spans="1:61" x14ac:dyDescent="0.25">
      <c r="E79" s="2973" t="s">
        <v>2181</v>
      </c>
      <c r="F79" s="1726">
        <f>+F76+F77+F78</f>
        <v>326336054.17000008</v>
      </c>
      <c r="G79" s="1726">
        <f>+G76+G77+G78</f>
        <v>252067134.21000004</v>
      </c>
      <c r="Y79" s="1675"/>
      <c r="Z79" s="2241" t="b">
        <f t="shared" si="49"/>
        <v>1</v>
      </c>
      <c r="AA79" s="2227"/>
      <c r="AB79" s="2191"/>
      <c r="AC79" s="2192"/>
      <c r="AD79" s="2192"/>
      <c r="AE79" s="2190"/>
      <c r="AF79" s="2189"/>
      <c r="AG79" s="2251">
        <f t="shared" si="52"/>
        <v>-326336054.17000008</v>
      </c>
      <c r="AH79" s="2251">
        <f t="shared" si="52"/>
        <v>-252067134.21000004</v>
      </c>
      <c r="AI79" s="2192"/>
      <c r="AJ79" s="2192"/>
      <c r="AK79" s="2192"/>
      <c r="AL79" s="2195"/>
      <c r="AM79" s="2204"/>
      <c r="AN79" s="1676" t="b">
        <f t="shared" si="47"/>
        <v>1</v>
      </c>
      <c r="AO79" s="2273"/>
      <c r="AP79" s="2273"/>
      <c r="AQ79" s="2273"/>
      <c r="AR79" s="2273"/>
      <c r="AS79" s="2273"/>
      <c r="AT79" s="2273"/>
      <c r="AU79" s="2273"/>
      <c r="AV79" s="2273"/>
      <c r="AW79" s="2273"/>
      <c r="AX79" s="2273"/>
      <c r="AY79" s="2273"/>
      <c r="AZ79" s="2273"/>
      <c r="BA79" s="2273"/>
      <c r="BB79" s="2294"/>
      <c r="BC79" s="2273"/>
      <c r="BF79" s="1678">
        <f t="shared" si="50"/>
        <v>0</v>
      </c>
      <c r="BG79" s="1676" t="b">
        <f t="shared" si="51"/>
        <v>1</v>
      </c>
      <c r="BH79" s="2613"/>
    </row>
    <row r="80" spans="1:61" x14ac:dyDescent="0.25">
      <c r="D80" s="1374"/>
      <c r="E80" s="2974" t="s">
        <v>2180</v>
      </c>
      <c r="F80" s="1727">
        <f>+F79-'17NM_Clinic Revenue'!G88</f>
        <v>0</v>
      </c>
      <c r="G80" s="1727">
        <f>+G79-'17NM_Clinic Revenue'!J88</f>
        <v>0</v>
      </c>
      <c r="Y80" s="1675"/>
      <c r="Z80" s="2241" t="b">
        <f t="shared" si="49"/>
        <v>1</v>
      </c>
      <c r="AA80" s="2227"/>
      <c r="AB80" s="2191"/>
      <c r="AC80" s="2228">
        <f>+AC7+AC8+AC9+AC10+AC11+AC12+AC13+AC14+AC15+AC16+AC17+AC18+AC19+AC20+AC24+AC27+AC28+AC30+AC31+AC35+AC37+AC38+AC43+AC47+AC52+AC54+AC55+AC62+AC64+AC65+AC66+AC67+AC71+AC75+AC76+AC77+AC25</f>
        <v>71275940.187716708</v>
      </c>
      <c r="AD80" s="2228">
        <f>+AD7+AD8+AD9+AD10+AD11+AD12+AD13+AD14+AD15+AD16+AD17+AD18+AD19+AD20+AD24+AD27+AD28+AD30+AD31+AD35+AD37+AD38+AD43+AD47+AD52+AD54+AD55+AD62+AD64+AD65+AD66+AD67+AD71+AD75+AD76+AD77+AD25</f>
        <v>25400115.750000004</v>
      </c>
      <c r="AE80" s="2190"/>
      <c r="AF80" s="2211"/>
      <c r="AG80" s="2251">
        <f t="shared" si="52"/>
        <v>71275940.187716708</v>
      </c>
      <c r="AH80" s="2251">
        <f t="shared" si="52"/>
        <v>25400115.750000004</v>
      </c>
      <c r="AI80" s="2192"/>
      <c r="AJ80" s="2192"/>
      <c r="AK80" s="2192"/>
      <c r="AL80" s="2195"/>
      <c r="AM80" s="2204"/>
      <c r="AN80" s="1676" t="b">
        <f t="shared" si="47"/>
        <v>1</v>
      </c>
      <c r="AO80" s="2273"/>
      <c r="AP80" s="2274"/>
      <c r="AQ80" s="2273"/>
      <c r="AR80" s="2273"/>
      <c r="AS80" s="2273"/>
      <c r="AT80" s="2273"/>
      <c r="AU80" s="2273"/>
      <c r="AV80" s="2273"/>
      <c r="AW80" s="2273"/>
      <c r="AX80" s="2273"/>
      <c r="AY80" s="2273"/>
      <c r="AZ80" s="2273"/>
      <c r="BA80" s="2273"/>
      <c r="BB80" s="2294"/>
      <c r="BC80" s="2273"/>
      <c r="BF80" s="1678">
        <f t="shared" si="50"/>
        <v>0</v>
      </c>
      <c r="BG80" s="1676" t="b">
        <f t="shared" si="51"/>
        <v>1</v>
      </c>
    </row>
    <row r="81" spans="1:55" x14ac:dyDescent="0.25">
      <c r="V81" s="1677"/>
      <c r="W81" s="1677"/>
      <c r="X81" s="1677"/>
      <c r="Y81" s="1675"/>
      <c r="Z81" s="2241" t="b">
        <f t="shared" si="49"/>
        <v>1</v>
      </c>
      <c r="AA81" s="2203"/>
      <c r="AB81" s="2191"/>
      <c r="AC81" s="2192"/>
      <c r="AD81" s="2192"/>
      <c r="AE81" s="2190"/>
      <c r="AF81" s="2189"/>
      <c r="AG81" s="2251">
        <f t="shared" si="52"/>
        <v>0</v>
      </c>
      <c r="AH81" s="2251">
        <f t="shared" si="52"/>
        <v>0</v>
      </c>
      <c r="AI81" s="2229">
        <v>4200</v>
      </c>
      <c r="AJ81" s="2230">
        <v>156080013.44999999</v>
      </c>
      <c r="AK81" s="2230">
        <v>156080013.44999999</v>
      </c>
      <c r="AL81" s="2195"/>
      <c r="AM81" s="2204"/>
      <c r="AN81" s="1676" t="b">
        <f t="shared" si="47"/>
        <v>1</v>
      </c>
      <c r="AO81" s="2273"/>
      <c r="AP81" s="2274"/>
      <c r="AQ81" s="2273"/>
      <c r="AR81" s="2273"/>
      <c r="AS81" s="2273"/>
      <c r="AT81" s="2273"/>
      <c r="AU81" s="2273"/>
      <c r="AV81" s="2273"/>
      <c r="AW81" s="2273"/>
      <c r="AX81" s="2273"/>
      <c r="AY81" s="2273"/>
      <c r="AZ81" s="2273"/>
      <c r="BA81" s="2273"/>
      <c r="BB81" s="2273"/>
      <c r="BC81" s="2273"/>
    </row>
    <row r="82" spans="1:55" x14ac:dyDescent="0.25">
      <c r="F82" s="1374">
        <f>+F79-F74</f>
        <v>326336054.17000008</v>
      </c>
      <c r="G82" s="1374">
        <f>+G79-G74</f>
        <v>252067134.21000004</v>
      </c>
      <c r="Y82" s="1675"/>
      <c r="Z82" s="2241" t="b">
        <f t="shared" si="49"/>
        <v>1</v>
      </c>
      <c r="AA82" s="2203"/>
      <c r="AB82" s="2191"/>
      <c r="AC82" s="2192"/>
      <c r="AD82" s="2192"/>
      <c r="AE82" s="2190"/>
      <c r="AF82" s="2189"/>
      <c r="AG82" s="2189"/>
      <c r="AH82" s="2189"/>
      <c r="AI82" s="2229"/>
      <c r="AJ82" s="2230"/>
      <c r="AK82" s="2230"/>
      <c r="AL82" s="2195"/>
      <c r="AM82" s="2204"/>
      <c r="AN82" s="1676" t="b">
        <f t="shared" si="47"/>
        <v>1</v>
      </c>
      <c r="AO82" s="2273"/>
      <c r="AP82" s="2274"/>
      <c r="AQ82" s="2275"/>
      <c r="AR82" s="2268"/>
      <c r="AS82" s="2275"/>
      <c r="AT82" s="2275"/>
      <c r="AU82" s="2274"/>
      <c r="AV82" s="2273"/>
      <c r="AW82" s="2273"/>
      <c r="AX82" s="2273"/>
      <c r="AY82" s="2275">
        <v>0</v>
      </c>
      <c r="AZ82" s="2275"/>
      <c r="BA82" s="2275"/>
      <c r="BB82" s="2277"/>
      <c r="BC82" s="2273"/>
    </row>
    <row r="83" spans="1:55" x14ac:dyDescent="0.25">
      <c r="A83" s="1677"/>
      <c r="D83" s="1374"/>
      <c r="K83" s="1689"/>
      <c r="L83" s="1689"/>
      <c r="M83" s="1689"/>
      <c r="N83" s="1690"/>
      <c r="O83" s="1677"/>
      <c r="P83" s="1677"/>
      <c r="Q83" s="1677"/>
      <c r="R83" s="1677"/>
      <c r="S83" s="1677"/>
      <c r="Y83" s="1675"/>
      <c r="Z83" s="2241" t="b">
        <f>O83=AB83</f>
        <v>1</v>
      </c>
      <c r="AA83" s="2203"/>
      <c r="AB83" s="2191"/>
      <c r="AC83" s="2192"/>
      <c r="AD83" s="2192"/>
      <c r="AE83" s="2190"/>
      <c r="AF83" s="2189"/>
      <c r="AG83" s="2189"/>
      <c r="AH83" s="2189"/>
      <c r="AI83" s="2229">
        <v>4210</v>
      </c>
      <c r="AJ83" s="2230">
        <v>11108417.26</v>
      </c>
      <c r="AK83" s="2230">
        <v>11108417.26</v>
      </c>
      <c r="AL83" s="2195"/>
      <c r="AM83" s="2204"/>
      <c r="AN83" s="1676" t="b">
        <f t="shared" si="47"/>
        <v>1</v>
      </c>
      <c r="AO83" s="2273"/>
      <c r="AP83" s="2274"/>
      <c r="AQ83" s="2273"/>
      <c r="AR83" s="2268"/>
      <c r="AS83" s="2275"/>
      <c r="AT83" s="2275"/>
      <c r="AU83" s="2274"/>
      <c r="AV83" s="2273"/>
      <c r="AW83" s="2273"/>
      <c r="AX83" s="2273"/>
      <c r="AY83" s="2275"/>
      <c r="AZ83" s="2275"/>
      <c r="BA83" s="2275"/>
      <c r="BB83" s="2277"/>
      <c r="BC83" s="2273"/>
    </row>
    <row r="84" spans="1:55" x14ac:dyDescent="0.25">
      <c r="U84" s="1677"/>
      <c r="Z84" s="2241" t="b">
        <f t="shared" ref="Z84:Z86" si="53">O84=AB84</f>
        <v>1</v>
      </c>
      <c r="AA84" s="2203"/>
      <c r="AB84" s="2189"/>
      <c r="AC84" s="2189"/>
      <c r="AD84" s="2189"/>
      <c r="AE84" s="2189"/>
      <c r="AF84" s="2189"/>
      <c r="AG84" s="2189"/>
      <c r="AH84" s="2189"/>
      <c r="AI84" s="2189"/>
      <c r="AJ84" s="2189"/>
      <c r="AK84" s="2189"/>
      <c r="AL84" s="2189"/>
      <c r="AM84" s="2204"/>
      <c r="AN84" s="1676" t="b">
        <f t="shared" si="47"/>
        <v>1</v>
      </c>
      <c r="AO84" s="2273"/>
      <c r="AP84" s="2274"/>
      <c r="AQ84" s="2275"/>
      <c r="AR84" s="2268"/>
      <c r="AS84" s="2275"/>
      <c r="AT84" s="2275"/>
      <c r="AU84" s="2274"/>
      <c r="AV84" s="2293"/>
      <c r="AW84" s="2293"/>
      <c r="AX84" s="2273"/>
      <c r="AY84" s="2275">
        <v>0</v>
      </c>
      <c r="AZ84" s="2275"/>
      <c r="BA84" s="2275"/>
      <c r="BB84" s="2277"/>
      <c r="BC84" s="2273"/>
    </row>
    <row r="85" spans="1:55" x14ac:dyDescent="0.25">
      <c r="Z85" s="2241" t="b">
        <f t="shared" si="53"/>
        <v>1</v>
      </c>
      <c r="AA85" s="2203"/>
      <c r="AB85" s="2189"/>
      <c r="AC85" s="2189"/>
      <c r="AD85" s="2189"/>
      <c r="AE85" s="2189"/>
      <c r="AF85" s="2189"/>
      <c r="AG85" s="2189"/>
      <c r="AH85" s="2189"/>
      <c r="AI85" s="2189"/>
      <c r="AJ85" s="2189"/>
      <c r="AK85" s="2189"/>
      <c r="AL85" s="2189"/>
      <c r="AM85" s="2204"/>
      <c r="AN85" s="1676" t="b">
        <f t="shared" si="47"/>
        <v>1</v>
      </c>
      <c r="AO85" s="2273"/>
      <c r="AP85" s="2274"/>
      <c r="AQ85" s="2275"/>
      <c r="AR85" s="2268"/>
      <c r="AS85" s="2275"/>
      <c r="AT85" s="2276"/>
      <c r="AU85" s="2274"/>
      <c r="AV85" s="2293"/>
      <c r="AW85" s="2293"/>
      <c r="AX85" s="2273"/>
      <c r="AY85" s="2275"/>
      <c r="AZ85" s="2275"/>
      <c r="BA85" s="2275"/>
      <c r="BB85" s="2277"/>
      <c r="BC85" s="2273"/>
    </row>
    <row r="86" spans="1:55" ht="16.5" thickBot="1" x14ac:dyDescent="0.3">
      <c r="Z86" s="2241" t="b">
        <f t="shared" si="53"/>
        <v>1</v>
      </c>
      <c r="AA86" s="2231"/>
      <c r="AB86" s="2232"/>
      <c r="AC86" s="2232"/>
      <c r="AD86" s="2232"/>
      <c r="AE86" s="2232"/>
      <c r="AF86" s="2232"/>
      <c r="AG86" s="2232"/>
      <c r="AH86" s="2232"/>
      <c r="AI86" s="2232"/>
      <c r="AJ86" s="2232"/>
      <c r="AK86" s="2232"/>
      <c r="AL86" s="2232"/>
      <c r="AM86" s="2233"/>
      <c r="AN86" s="1676" t="b">
        <f t="shared" si="47"/>
        <v>1</v>
      </c>
      <c r="AO86" s="2273"/>
      <c r="AP86" s="2274"/>
      <c r="AQ86" s="2275"/>
      <c r="AR86" s="2268"/>
      <c r="AS86" s="2275"/>
      <c r="AT86" s="2329"/>
      <c r="AU86" s="2274"/>
      <c r="AV86" s="2293"/>
      <c r="AW86" s="2293"/>
      <c r="AX86" s="2273"/>
      <c r="AY86" s="2275"/>
      <c r="AZ86" s="2275"/>
      <c r="BA86" s="2275"/>
      <c r="BB86" s="2277"/>
      <c r="BC86" s="2273"/>
    </row>
    <row r="87" spans="1:55" x14ac:dyDescent="0.25">
      <c r="AA87" s="2010"/>
      <c r="AB87" s="2010"/>
      <c r="AC87" s="2010"/>
      <c r="AD87" s="2010"/>
      <c r="AE87" s="2010"/>
      <c r="AF87" s="2010"/>
      <c r="AG87" s="2010"/>
      <c r="AH87" s="2010"/>
      <c r="AI87" s="2010"/>
      <c r="AJ87" s="2010"/>
      <c r="AK87" s="2010"/>
      <c r="AL87" s="2010"/>
      <c r="AM87" s="2010"/>
      <c r="AN87" s="1676" t="b">
        <f t="shared" si="47"/>
        <v>1</v>
      </c>
      <c r="AO87" s="2273"/>
      <c r="AP87" s="2274"/>
      <c r="AQ87" s="2273"/>
      <c r="AR87" s="2268"/>
      <c r="AS87" s="2275"/>
      <c r="AT87" s="2275"/>
      <c r="AU87" s="2274"/>
      <c r="AV87" s="2273"/>
      <c r="AW87" s="2273"/>
      <c r="AX87" s="2273"/>
      <c r="AY87" s="2275"/>
      <c r="AZ87" s="2275"/>
      <c r="BA87" s="2275"/>
      <c r="BB87" s="2277"/>
      <c r="BC87" s="2273"/>
    </row>
    <row r="88" spans="1:55" ht="24" x14ac:dyDescent="0.25">
      <c r="A88" s="452"/>
      <c r="B88" s="452"/>
      <c r="D88" s="400"/>
      <c r="E88" s="2975"/>
      <c r="F88" s="400"/>
      <c r="G88" s="452"/>
      <c r="H88" s="452"/>
      <c r="T88" s="1677"/>
      <c r="AN88" s="1676" t="b">
        <f t="shared" si="47"/>
        <v>0</v>
      </c>
      <c r="AO88" s="2330"/>
      <c r="AP88" s="2331"/>
      <c r="AQ88" s="2332" t="s">
        <v>2632</v>
      </c>
      <c r="AR88" s="2333"/>
      <c r="AS88" s="2334"/>
      <c r="AT88" s="2334"/>
      <c r="AU88" s="2331"/>
      <c r="AV88" s="2330"/>
      <c r="AW88" s="2330"/>
      <c r="AX88" s="2330"/>
      <c r="AY88" s="2334"/>
      <c r="AZ88" s="2334"/>
      <c r="BA88" s="2334"/>
      <c r="BB88" s="2335"/>
      <c r="BC88" s="2330"/>
    </row>
    <row r="89" spans="1:55" x14ac:dyDescent="0.25">
      <c r="A89" s="452"/>
      <c r="B89" s="452"/>
      <c r="D89" s="400"/>
      <c r="E89" s="2975"/>
      <c r="F89" s="400"/>
      <c r="G89" s="452"/>
      <c r="H89" s="452"/>
      <c r="AN89" s="1676" t="b">
        <f t="shared" si="47"/>
        <v>1</v>
      </c>
      <c r="AO89" s="2330"/>
      <c r="AP89" s="2331"/>
      <c r="AQ89" s="2330"/>
      <c r="AR89" s="2333"/>
      <c r="AS89" s="2334"/>
      <c r="AT89" s="2334"/>
      <c r="AU89" s="2331"/>
      <c r="AV89" s="2330"/>
      <c r="AW89" s="2330"/>
      <c r="AX89" s="2330"/>
      <c r="AY89" s="2334"/>
      <c r="AZ89" s="2334"/>
      <c r="BA89" s="2334"/>
      <c r="BB89" s="2335"/>
      <c r="BC89" s="2330"/>
    </row>
    <row r="90" spans="1:55" x14ac:dyDescent="0.25">
      <c r="A90" s="452"/>
      <c r="B90" s="1702" t="s">
        <v>2169</v>
      </c>
      <c r="D90" s="1703"/>
      <c r="E90" s="2975"/>
      <c r="F90" s="400"/>
      <c r="G90" s="452"/>
      <c r="H90" s="452"/>
      <c r="AN90" s="1676" t="b">
        <f t="shared" si="47"/>
        <v>0</v>
      </c>
      <c r="AO90" s="2330"/>
      <c r="AP90" s="2331"/>
      <c r="AQ90" s="2330" t="s">
        <v>2633</v>
      </c>
      <c r="AR90" s="2333"/>
      <c r="AS90" s="2334"/>
      <c r="AT90" s="2334"/>
      <c r="AU90" s="2331"/>
      <c r="AV90" s="2330"/>
      <c r="AW90" s="2330"/>
      <c r="AX90" s="2330"/>
      <c r="AY90" s="2334"/>
      <c r="AZ90" s="2334"/>
      <c r="BA90" s="2334"/>
      <c r="BB90" s="2335"/>
      <c r="BC90" s="2330"/>
    </row>
    <row r="91" spans="1:55" ht="36" x14ac:dyDescent="0.25">
      <c r="A91" s="452"/>
      <c r="B91" s="72"/>
      <c r="D91" s="1658"/>
      <c r="E91" s="2975"/>
      <c r="F91" s="400"/>
      <c r="G91" s="452"/>
      <c r="H91" s="452"/>
      <c r="AN91" s="1676" t="b">
        <f t="shared" si="47"/>
        <v>0</v>
      </c>
      <c r="AO91" s="2330"/>
      <c r="AP91" s="2331"/>
      <c r="AQ91" s="2334" t="s">
        <v>2634</v>
      </c>
      <c r="AR91" s="2333"/>
      <c r="AS91" s="2334"/>
      <c r="AT91" s="2334"/>
      <c r="AU91" s="2331"/>
      <c r="AV91" s="2330"/>
      <c r="AW91" s="2330"/>
      <c r="AX91" s="2330"/>
      <c r="AY91" s="2334"/>
      <c r="AZ91" s="2334"/>
      <c r="BA91" s="2334"/>
      <c r="BB91" s="2335"/>
      <c r="BC91" s="2330"/>
    </row>
    <row r="92" spans="1:55" ht="24" x14ac:dyDescent="0.25">
      <c r="A92" s="452"/>
      <c r="B92" s="452"/>
      <c r="D92" s="400"/>
      <c r="E92" s="2975"/>
      <c r="F92" s="400"/>
      <c r="G92" s="452"/>
      <c r="H92" s="452"/>
      <c r="AN92" s="1676" t="b">
        <f t="shared" si="47"/>
        <v>0</v>
      </c>
      <c r="AO92" s="2330"/>
      <c r="AP92" s="2331"/>
      <c r="AQ92" s="2330" t="s">
        <v>2635</v>
      </c>
      <c r="AR92" s="2333"/>
      <c r="AS92" s="2334"/>
      <c r="AT92" s="2334"/>
      <c r="AU92" s="2331"/>
      <c r="AV92" s="2330"/>
      <c r="AW92" s="2330"/>
      <c r="AX92" s="2330"/>
      <c r="AY92" s="2334"/>
      <c r="AZ92" s="2334"/>
      <c r="BA92" s="2334"/>
      <c r="BB92" s="2335"/>
      <c r="BC92" s="2330"/>
    </row>
    <row r="93" spans="1:55" x14ac:dyDescent="0.25">
      <c r="A93" s="452"/>
      <c r="B93" s="452"/>
      <c r="D93" s="1704" t="s">
        <v>2170</v>
      </c>
      <c r="E93" s="2975"/>
      <c r="F93" s="1704" t="s">
        <v>488</v>
      </c>
      <c r="G93" s="452"/>
      <c r="H93" s="452"/>
      <c r="AN93" s="1676" t="b">
        <f t="shared" si="47"/>
        <v>0</v>
      </c>
    </row>
    <row r="94" spans="1:55" ht="16.5" thickBot="1" x14ac:dyDescent="0.3">
      <c r="A94" s="452"/>
      <c r="B94" s="452"/>
      <c r="D94" s="400"/>
      <c r="E94" s="2975"/>
      <c r="F94" s="400"/>
      <c r="G94" s="452"/>
      <c r="H94" s="452"/>
      <c r="AN94" s="1676" t="b">
        <f t="shared" si="47"/>
        <v>1</v>
      </c>
    </row>
    <row r="95" spans="1:55" ht="16.5" thickBot="1" x14ac:dyDescent="0.3">
      <c r="A95" s="3666" t="str">
        <f>A132</f>
        <v>CS INPUT_10/06/17</v>
      </c>
      <c r="B95" s="2546">
        <v>4200</v>
      </c>
      <c r="D95" s="2455">
        <f>F133</f>
        <v>201605323.57000002</v>
      </c>
      <c r="E95" s="2975"/>
      <c r="F95" s="2455">
        <f>G133</f>
        <v>201605323.57000002</v>
      </c>
      <c r="G95" s="452"/>
      <c r="H95" s="452"/>
      <c r="AN95" s="1676" t="b">
        <f t="shared" si="47"/>
        <v>0</v>
      </c>
    </row>
    <row r="96" spans="1:55" ht="16.5" thickBot="1" x14ac:dyDescent="0.3">
      <c r="A96" s="452"/>
      <c r="B96" s="452"/>
      <c r="D96" s="400"/>
      <c r="E96" s="2975"/>
      <c r="F96" s="400"/>
      <c r="G96" s="452"/>
      <c r="H96" s="452"/>
      <c r="AN96" s="1676" t="b">
        <f t="shared" si="47"/>
        <v>1</v>
      </c>
    </row>
    <row r="97" spans="1:40" ht="16.5" thickBot="1" x14ac:dyDescent="0.3">
      <c r="A97" s="3666" t="str">
        <f>A132</f>
        <v>CS INPUT_10/06/17</v>
      </c>
      <c r="B97" s="2546">
        <v>4210</v>
      </c>
      <c r="D97" s="2455">
        <f>F135</f>
        <v>10371798.59</v>
      </c>
      <c r="E97" s="2975"/>
      <c r="F97" s="2455">
        <f>G135</f>
        <v>10371798.59</v>
      </c>
      <c r="G97" s="452"/>
      <c r="H97" s="452"/>
      <c r="AN97" s="1676" t="b">
        <f t="shared" si="47"/>
        <v>0</v>
      </c>
    </row>
    <row r="98" spans="1:40" x14ac:dyDescent="0.25">
      <c r="A98" s="452"/>
      <c r="B98" s="452"/>
      <c r="D98" s="400"/>
      <c r="E98" s="2975"/>
      <c r="F98" s="400"/>
      <c r="G98" s="452"/>
      <c r="H98" s="452"/>
      <c r="AN98" s="1676" t="b">
        <f t="shared" si="47"/>
        <v>1</v>
      </c>
    </row>
    <row r="99" spans="1:40" ht="16.5" thickBot="1" x14ac:dyDescent="0.3">
      <c r="A99" s="452"/>
      <c r="B99" s="452"/>
      <c r="D99" s="400"/>
      <c r="E99" s="2975"/>
      <c r="F99" s="400"/>
      <c r="G99" s="452"/>
      <c r="H99" s="452"/>
      <c r="AN99" s="1676" t="b">
        <f t="shared" si="47"/>
        <v>1</v>
      </c>
    </row>
    <row r="100" spans="1:40" x14ac:dyDescent="0.25">
      <c r="A100" s="3986" t="s">
        <v>4150</v>
      </c>
      <c r="B100" s="2644">
        <v>4220</v>
      </c>
      <c r="C100" s="2343" t="s">
        <v>1608</v>
      </c>
      <c r="D100" s="2645">
        <f>F142</f>
        <v>-1892414.83</v>
      </c>
      <c r="E100" s="2976"/>
      <c r="F100" s="2645">
        <f>G142</f>
        <v>-1892414.83</v>
      </c>
      <c r="G100" s="2646"/>
      <c r="H100" s="452"/>
      <c r="AN100" s="1676" t="b">
        <f t="shared" si="47"/>
        <v>0</v>
      </c>
    </row>
    <row r="101" spans="1:40" x14ac:dyDescent="0.25">
      <c r="A101" s="3987"/>
      <c r="B101" s="2647"/>
      <c r="C101" s="2189"/>
      <c r="D101" s="805"/>
      <c r="E101" s="2977"/>
      <c r="F101" s="805"/>
      <c r="G101" s="2648"/>
      <c r="H101" s="452"/>
      <c r="AN101" s="1676" t="b">
        <f t="shared" si="47"/>
        <v>1</v>
      </c>
    </row>
    <row r="102" spans="1:40" x14ac:dyDescent="0.25">
      <c r="A102" s="3987"/>
      <c r="B102" s="2649">
        <v>4230</v>
      </c>
      <c r="C102" s="2189" t="s">
        <v>4151</v>
      </c>
      <c r="D102" s="2650">
        <f>F143</f>
        <v>528975.39</v>
      </c>
      <c r="E102" s="2978"/>
      <c r="F102" s="2650">
        <f>G143</f>
        <v>528975.39</v>
      </c>
      <c r="G102" s="2648"/>
      <c r="H102" s="452"/>
      <c r="AN102" s="1676" t="b">
        <f t="shared" si="47"/>
        <v>0</v>
      </c>
    </row>
    <row r="103" spans="1:40" x14ac:dyDescent="0.25">
      <c r="A103" s="3987"/>
      <c r="B103" s="2647"/>
      <c r="C103" s="2189"/>
      <c r="D103" s="805"/>
      <c r="E103" s="2977"/>
      <c r="F103" s="805"/>
      <c r="G103" s="2648"/>
      <c r="H103" s="452"/>
      <c r="AN103" s="1676" t="b">
        <f t="shared" si="47"/>
        <v>1</v>
      </c>
    </row>
    <row r="104" spans="1:40" ht="16.5" thickBot="1" x14ac:dyDescent="0.3">
      <c r="A104" s="3988"/>
      <c r="B104" s="2651">
        <v>4330</v>
      </c>
      <c r="C104" s="2232" t="s">
        <v>1645</v>
      </c>
      <c r="D104" s="2652">
        <f>F144</f>
        <v>1363439.44</v>
      </c>
      <c r="E104" s="2979"/>
      <c r="F104" s="2652">
        <f>G144</f>
        <v>1363439.44</v>
      </c>
      <c r="G104" s="2653"/>
      <c r="H104" s="452"/>
      <c r="AN104" s="1676" t="b">
        <f t="shared" ref="AN104:AN130" si="54">AQ104=D104</f>
        <v>0</v>
      </c>
    </row>
    <row r="105" spans="1:40" x14ac:dyDescent="0.25">
      <c r="A105" s="452"/>
      <c r="B105" s="452"/>
      <c r="D105" s="400"/>
      <c r="E105" s="2975"/>
      <c r="F105" s="400"/>
      <c r="G105" s="452"/>
      <c r="H105" s="452"/>
      <c r="AN105" s="1676" t="b">
        <f t="shared" si="54"/>
        <v>1</v>
      </c>
    </row>
    <row r="106" spans="1:40" x14ac:dyDescent="0.25">
      <c r="A106" s="452"/>
      <c r="B106" s="452"/>
      <c r="D106" s="400"/>
      <c r="E106" s="2975"/>
      <c r="F106" s="400"/>
      <c r="G106" s="452"/>
      <c r="H106" s="452"/>
      <c r="AN106" s="1676" t="b">
        <f t="shared" si="54"/>
        <v>1</v>
      </c>
    </row>
    <row r="107" spans="1:40" x14ac:dyDescent="0.25">
      <c r="A107" s="452"/>
      <c r="B107" s="1705" t="s">
        <v>2171</v>
      </c>
      <c r="D107" s="2547"/>
      <c r="E107" s="2980"/>
      <c r="F107" s="2547"/>
      <c r="G107" s="452"/>
      <c r="H107" s="452"/>
      <c r="AN107" s="1676" t="b">
        <f t="shared" si="54"/>
        <v>1</v>
      </c>
    </row>
    <row r="108" spans="1:40" x14ac:dyDescent="0.25">
      <c r="A108" s="452"/>
      <c r="B108" s="1705" t="s">
        <v>2172</v>
      </c>
      <c r="D108" s="2547"/>
      <c r="E108" s="2980"/>
      <c r="F108" s="2547"/>
      <c r="G108" s="452"/>
      <c r="H108" s="452"/>
      <c r="AN108" s="1676" t="b">
        <f t="shared" si="54"/>
        <v>1</v>
      </c>
    </row>
    <row r="109" spans="1:40" x14ac:dyDescent="0.25">
      <c r="A109" s="452"/>
      <c r="B109" s="1705" t="s">
        <v>2173</v>
      </c>
      <c r="D109" s="2547"/>
      <c r="E109" s="2980"/>
      <c r="F109" s="2547"/>
      <c r="G109" s="452"/>
      <c r="H109" s="452"/>
      <c r="AN109" s="1676" t="b">
        <f t="shared" si="54"/>
        <v>1</v>
      </c>
    </row>
    <row r="110" spans="1:40" x14ac:dyDescent="0.25">
      <c r="A110" s="452"/>
      <c r="B110" s="452"/>
      <c r="D110" s="400"/>
      <c r="E110" s="2975"/>
      <c r="F110" s="400"/>
      <c r="G110" s="452"/>
      <c r="H110" s="452"/>
      <c r="AN110" s="1676" t="b">
        <f t="shared" si="54"/>
        <v>1</v>
      </c>
    </row>
    <row r="111" spans="1:40" x14ac:dyDescent="0.25">
      <c r="A111" s="452"/>
      <c r="B111" s="452"/>
      <c r="D111" s="400"/>
      <c r="E111" s="2975"/>
      <c r="F111" s="400"/>
      <c r="G111" s="452"/>
      <c r="H111" s="452"/>
      <c r="AN111" s="1676" t="b">
        <f t="shared" si="54"/>
        <v>1</v>
      </c>
    </row>
    <row r="112" spans="1:40" x14ac:dyDescent="0.25">
      <c r="A112" s="452"/>
      <c r="B112" s="1706" t="s">
        <v>2174</v>
      </c>
      <c r="D112" s="2547"/>
      <c r="E112" s="2980"/>
      <c r="F112" s="400"/>
      <c r="G112" s="452"/>
      <c r="H112" s="452"/>
      <c r="AN112" s="1676" t="b">
        <f t="shared" si="54"/>
        <v>1</v>
      </c>
    </row>
    <row r="113" spans="1:59" x14ac:dyDescent="0.25">
      <c r="A113" s="452"/>
      <c r="B113" s="452"/>
      <c r="D113" s="400"/>
      <c r="E113" s="2975"/>
      <c r="F113" s="400"/>
      <c r="G113" s="452"/>
      <c r="H113" s="452"/>
      <c r="AN113" s="1676" t="b">
        <f t="shared" si="54"/>
        <v>1</v>
      </c>
    </row>
    <row r="114" spans="1:59" x14ac:dyDescent="0.25">
      <c r="A114" s="452"/>
      <c r="B114" s="452"/>
      <c r="D114" s="400"/>
      <c r="E114" s="2975"/>
      <c r="F114" s="400"/>
      <c r="G114" s="452"/>
      <c r="H114" s="452"/>
      <c r="AN114" s="1676" t="b">
        <f t="shared" si="54"/>
        <v>1</v>
      </c>
    </row>
    <row r="115" spans="1:59" x14ac:dyDescent="0.25">
      <c r="A115" s="3679" t="s">
        <v>858</v>
      </c>
      <c r="B115" s="452"/>
      <c r="D115" s="400"/>
      <c r="E115" s="2975"/>
      <c r="F115" s="400"/>
      <c r="G115" s="452"/>
      <c r="H115" s="452"/>
      <c r="AN115" s="1676" t="b">
        <f t="shared" si="54"/>
        <v>1</v>
      </c>
    </row>
    <row r="116" spans="1:59" x14ac:dyDescent="0.25">
      <c r="A116" s="3680">
        <v>43014</v>
      </c>
      <c r="B116" s="2548" t="s">
        <v>2175</v>
      </c>
      <c r="D116" s="452"/>
      <c r="E116" s="2975"/>
      <c r="F116" s="452"/>
      <c r="G116" s="452"/>
      <c r="H116" s="452"/>
      <c r="I116" s="452"/>
      <c r="J116" s="452"/>
      <c r="K116" s="452"/>
      <c r="L116" s="452"/>
      <c r="M116" s="452"/>
      <c r="N116" s="452"/>
      <c r="O116" s="452"/>
      <c r="P116" s="452"/>
      <c r="Q116" s="452"/>
      <c r="R116" s="452"/>
      <c r="S116" s="452"/>
      <c r="T116" s="452"/>
      <c r="AN116" s="1676" t="b">
        <f t="shared" si="54"/>
        <v>1</v>
      </c>
    </row>
    <row r="117" spans="1:59" ht="16.5" thickBot="1" x14ac:dyDescent="0.3">
      <c r="B117" s="452"/>
      <c r="D117" s="452"/>
      <c r="E117" s="2975"/>
      <c r="F117" s="452"/>
      <c r="G117" s="452"/>
      <c r="H117" s="452"/>
      <c r="I117" s="2189"/>
      <c r="J117" s="2189"/>
      <c r="K117" s="2189"/>
      <c r="L117" s="2189"/>
      <c r="M117" s="2189"/>
      <c r="N117" s="2189"/>
      <c r="O117" s="2189"/>
      <c r="P117" s="2189"/>
      <c r="Q117" s="2189"/>
      <c r="R117" s="2189"/>
      <c r="S117" s="2189"/>
      <c r="T117" s="2189"/>
      <c r="U117" s="2189"/>
      <c r="V117" s="2189"/>
      <c r="AN117" s="1676" t="b">
        <f t="shared" si="54"/>
        <v>1</v>
      </c>
    </row>
    <row r="118" spans="1:59" x14ac:dyDescent="0.25">
      <c r="B118" s="1707"/>
      <c r="D118" s="1708"/>
      <c r="E118" s="2981"/>
      <c r="F118" s="1884" t="s">
        <v>4148</v>
      </c>
      <c r="G118" s="1884" t="s">
        <v>2219</v>
      </c>
      <c r="H118" s="1708"/>
      <c r="I118" s="2189"/>
      <c r="J118" s="2189"/>
      <c r="K118" s="2189"/>
      <c r="L118" s="2189"/>
      <c r="M118" s="2189"/>
      <c r="N118" s="2189"/>
      <c r="O118" s="2189"/>
      <c r="P118" s="2189"/>
      <c r="Q118" s="2189"/>
      <c r="R118" s="2189"/>
      <c r="S118" s="2189"/>
      <c r="T118" s="2189"/>
      <c r="U118" s="2189"/>
      <c r="V118" s="2189"/>
      <c r="AN118" s="1676" t="b">
        <f t="shared" si="54"/>
        <v>1</v>
      </c>
    </row>
    <row r="119" spans="1:59" ht="16.5" thickBot="1" x14ac:dyDescent="0.3">
      <c r="B119" s="1707"/>
      <c r="D119" s="1709"/>
      <c r="E119" s="2982"/>
      <c r="F119" s="1885" t="s">
        <v>1928</v>
      </c>
      <c r="G119" s="1885" t="s">
        <v>1928</v>
      </c>
      <c r="H119" s="1709"/>
      <c r="I119" s="2189"/>
      <c r="J119" s="2189"/>
      <c r="K119" s="2189"/>
      <c r="L119" s="2189"/>
      <c r="M119" s="2189"/>
      <c r="N119" s="2189"/>
      <c r="O119" s="2189"/>
      <c r="P119" s="2189"/>
      <c r="Q119" s="2189"/>
      <c r="R119" s="2189"/>
      <c r="S119" s="2189"/>
      <c r="T119" s="2189"/>
      <c r="U119" s="2189"/>
      <c r="V119" s="2189"/>
      <c r="AN119" s="1676" t="b">
        <f t="shared" si="54"/>
        <v>1</v>
      </c>
    </row>
    <row r="120" spans="1:59" x14ac:dyDescent="0.25">
      <c r="B120" s="452"/>
      <c r="D120" s="452"/>
      <c r="E120" s="2975"/>
      <c r="F120" s="452"/>
      <c r="G120" s="452"/>
      <c r="H120" s="452"/>
      <c r="I120" s="2189"/>
      <c r="J120" s="2189"/>
      <c r="K120" s="2189"/>
      <c r="L120" s="2189"/>
      <c r="M120" s="2189"/>
      <c r="N120" s="2189"/>
      <c r="O120" s="2189"/>
      <c r="P120" s="2189"/>
      <c r="Q120" s="2189"/>
      <c r="R120" s="2189"/>
      <c r="S120" s="2189"/>
      <c r="T120" s="2189"/>
      <c r="U120" s="2189"/>
      <c r="V120" s="2189"/>
      <c r="AN120" s="1676" t="b">
        <f t="shared" si="54"/>
        <v>1</v>
      </c>
    </row>
    <row r="121" spans="1:59" x14ac:dyDescent="0.25">
      <c r="D121" s="1880">
        <v>602</v>
      </c>
      <c r="E121" s="2983" t="s">
        <v>2176</v>
      </c>
      <c r="F121" s="1886">
        <v>15516</v>
      </c>
      <c r="G121" s="1886">
        <v>15256</v>
      </c>
      <c r="H121" s="1880">
        <v>602</v>
      </c>
      <c r="I121" s="2189"/>
      <c r="J121" s="2189"/>
      <c r="K121" s="2189"/>
      <c r="L121" s="2189"/>
      <c r="M121" s="2189"/>
      <c r="N121" s="2189"/>
      <c r="O121" s="2189"/>
      <c r="P121" s="2189"/>
      <c r="Q121" s="2189"/>
      <c r="R121" s="2189"/>
      <c r="S121" s="2189"/>
      <c r="T121" s="2189"/>
      <c r="U121" s="2189"/>
      <c r="V121" s="2189"/>
      <c r="AN121" s="1676" t="e">
        <f>AQ121=#REF!</f>
        <v>#REF!</v>
      </c>
    </row>
    <row r="122" spans="1:59" x14ac:dyDescent="0.25">
      <c r="D122" s="1880"/>
      <c r="E122" s="2975"/>
      <c r="F122" s="1129">
        <v>0</v>
      </c>
      <c r="G122" s="1129">
        <v>0</v>
      </c>
      <c r="H122" s="1880"/>
      <c r="I122" s="2189"/>
      <c r="J122" s="2189"/>
      <c r="K122" s="2189"/>
      <c r="L122" s="2189"/>
      <c r="M122" s="2189"/>
      <c r="N122" s="2189"/>
      <c r="O122" s="2189"/>
      <c r="P122" s="2189"/>
      <c r="Q122" s="2189"/>
      <c r="R122" s="2189"/>
      <c r="S122" s="2189"/>
      <c r="T122" s="2189"/>
      <c r="U122" s="2189"/>
      <c r="V122" s="2189"/>
      <c r="AN122" s="1676" t="e">
        <f>AQ122=#REF!</f>
        <v>#REF!</v>
      </c>
    </row>
    <row r="123" spans="1:59" x14ac:dyDescent="0.25">
      <c r="D123" s="1880">
        <v>622</v>
      </c>
      <c r="E123" s="2983" t="s">
        <v>779</v>
      </c>
      <c r="F123" s="1886">
        <v>25675</v>
      </c>
      <c r="G123" s="1886">
        <v>25059</v>
      </c>
      <c r="H123" s="1880">
        <v>622</v>
      </c>
      <c r="I123" s="2189"/>
      <c r="J123" s="2189"/>
      <c r="K123" s="2189"/>
      <c r="L123" s="2189"/>
      <c r="M123" s="2189"/>
      <c r="N123" s="2189"/>
      <c r="O123" s="2189"/>
      <c r="P123" s="2189"/>
      <c r="Q123" s="2189"/>
      <c r="R123" s="2189"/>
      <c r="S123" s="2189"/>
      <c r="T123" s="2189"/>
      <c r="U123" s="2189"/>
      <c r="V123" s="2189"/>
      <c r="AN123" s="1676" t="e">
        <f>AQ123=#REF!</f>
        <v>#REF!</v>
      </c>
    </row>
    <row r="124" spans="1:59" s="2189" customFormat="1" x14ac:dyDescent="0.25">
      <c r="C124" s="1676"/>
      <c r="D124" s="1880"/>
      <c r="E124" s="2975"/>
      <c r="F124" s="1129">
        <v>0</v>
      </c>
      <c r="G124" s="1129">
        <v>0</v>
      </c>
      <c r="H124" s="1880"/>
      <c r="X124" s="1676"/>
      <c r="Y124" s="1676"/>
      <c r="Z124" s="2241"/>
      <c r="AA124" s="1676"/>
      <c r="AB124" s="1676"/>
      <c r="AC124" s="1676"/>
      <c r="AD124" s="1676"/>
      <c r="AE124" s="1676"/>
      <c r="AF124" s="1676"/>
      <c r="AG124" s="1676"/>
      <c r="AH124" s="1676"/>
      <c r="AI124" s="1676"/>
      <c r="AJ124" s="1676"/>
      <c r="AK124" s="1676"/>
      <c r="AL124" s="1676"/>
      <c r="AM124" s="1676"/>
      <c r="AN124" s="1676" t="e">
        <f>AQ124=#REF!</f>
        <v>#REF!</v>
      </c>
      <c r="AO124" s="1676"/>
      <c r="AP124" s="1676"/>
      <c r="AQ124" s="1676"/>
      <c r="AR124" s="1676"/>
      <c r="AS124" s="1676"/>
      <c r="AT124" s="1676"/>
      <c r="AU124" s="1676"/>
      <c r="AV124" s="1676"/>
      <c r="AW124" s="1676"/>
      <c r="AX124" s="1676"/>
      <c r="AY124" s="1676"/>
      <c r="AZ124" s="1676"/>
      <c r="BA124" s="1676"/>
      <c r="BB124" s="1676"/>
      <c r="BC124" s="1676"/>
      <c r="BD124" s="1676"/>
      <c r="BG124" s="1676"/>
    </row>
    <row r="125" spans="1:59" s="2189" customFormat="1" x14ac:dyDescent="0.25">
      <c r="C125" s="1676"/>
      <c r="D125" s="1880">
        <v>675</v>
      </c>
      <c r="E125" s="2983" t="s">
        <v>2177</v>
      </c>
      <c r="F125" s="1886">
        <v>1067</v>
      </c>
      <c r="G125" s="1886">
        <v>779</v>
      </c>
      <c r="H125" s="1880">
        <v>675</v>
      </c>
      <c r="X125" s="1676"/>
      <c r="Y125" s="1676"/>
      <c r="Z125" s="2241"/>
      <c r="AA125" s="1676"/>
      <c r="AB125" s="1676"/>
      <c r="AC125" s="1676"/>
      <c r="AD125" s="1676"/>
      <c r="AE125" s="1676"/>
      <c r="AF125" s="1676"/>
      <c r="AG125" s="1676"/>
      <c r="AH125" s="1676"/>
      <c r="AI125" s="1676"/>
      <c r="AJ125" s="1676"/>
      <c r="AK125" s="1676"/>
      <c r="AL125" s="1676"/>
      <c r="AM125" s="1676"/>
      <c r="AN125" s="1676" t="e">
        <f>AQ125=#REF!</f>
        <v>#REF!</v>
      </c>
      <c r="AO125" s="1676"/>
      <c r="AP125" s="1676"/>
      <c r="AQ125" s="1676"/>
      <c r="AR125" s="1676"/>
      <c r="AS125" s="1676"/>
      <c r="AU125" s="1676"/>
      <c r="BG125" s="1676"/>
    </row>
    <row r="126" spans="1:59" s="2189" customFormat="1" x14ac:dyDescent="0.25">
      <c r="C126" s="1676"/>
      <c r="D126" s="1880"/>
      <c r="E126" s="2975"/>
      <c r="F126" s="1129">
        <v>0</v>
      </c>
      <c r="G126" s="1129">
        <v>0</v>
      </c>
      <c r="H126" s="1880"/>
      <c r="X126" s="1676"/>
      <c r="Y126" s="1676"/>
      <c r="Z126" s="2241"/>
      <c r="AA126" s="1676"/>
      <c r="AB126" s="1676"/>
      <c r="AC126" s="1676"/>
      <c r="AD126" s="1676"/>
      <c r="AE126" s="1676"/>
      <c r="AF126" s="1676"/>
      <c r="AG126" s="1676"/>
      <c r="AH126" s="1676"/>
      <c r="AI126" s="1676"/>
      <c r="AJ126" s="1676"/>
      <c r="AK126" s="1676"/>
      <c r="AL126" s="1676"/>
      <c r="AM126" s="1676"/>
      <c r="AN126" s="1676" t="e">
        <f>AQ126=#REF!</f>
        <v>#REF!</v>
      </c>
      <c r="AO126" s="1676"/>
      <c r="AP126" s="1676"/>
      <c r="AQ126" s="1676"/>
      <c r="AR126" s="1676"/>
      <c r="AS126" s="1676"/>
      <c r="AU126" s="1676"/>
      <c r="BG126" s="1676"/>
    </row>
    <row r="127" spans="1:59" s="2189" customFormat="1" x14ac:dyDescent="0.25">
      <c r="C127" s="1676"/>
      <c r="D127" s="1880">
        <v>648</v>
      </c>
      <c r="E127" s="2983" t="s">
        <v>2178</v>
      </c>
      <c r="F127" s="1886">
        <v>8132</v>
      </c>
      <c r="G127" s="1886">
        <v>7121</v>
      </c>
      <c r="H127" s="1880">
        <v>648</v>
      </c>
      <c r="X127" s="1676"/>
      <c r="Y127" s="1676"/>
      <c r="Z127" s="2241"/>
      <c r="AA127" s="1676"/>
      <c r="AB127" s="1676"/>
      <c r="AC127" s="1676"/>
      <c r="AD127" s="1676"/>
      <c r="AE127" s="1676"/>
      <c r="AF127" s="1676"/>
      <c r="AG127" s="1676"/>
      <c r="AH127" s="1676"/>
      <c r="AI127" s="1676"/>
      <c r="AJ127" s="1676"/>
      <c r="AK127" s="1676"/>
      <c r="AL127" s="1676"/>
      <c r="AM127" s="1676"/>
      <c r="AN127" s="1676" t="e">
        <f>AQ127=#REF!</f>
        <v>#REF!</v>
      </c>
      <c r="AO127" s="1676"/>
      <c r="AP127" s="1676"/>
      <c r="AQ127" s="1676"/>
      <c r="AR127" s="1676"/>
      <c r="AS127" s="1676"/>
      <c r="AU127" s="1676"/>
      <c r="BG127" s="1676"/>
    </row>
    <row r="128" spans="1:59" s="2189" customFormat="1" x14ac:dyDescent="0.25">
      <c r="A128" s="1676"/>
      <c r="B128" s="1675"/>
      <c r="C128" s="1676"/>
      <c r="D128" s="1676"/>
      <c r="E128" s="2966"/>
      <c r="F128" s="1676"/>
      <c r="G128" s="1887"/>
      <c r="H128" s="1676"/>
      <c r="W128" s="1676"/>
      <c r="X128" s="1676"/>
      <c r="Y128" s="1676"/>
      <c r="Z128" s="2241"/>
      <c r="AA128" s="1676"/>
      <c r="AB128" s="1676"/>
      <c r="AC128" s="1676"/>
      <c r="AD128" s="1676"/>
      <c r="AE128" s="1676"/>
      <c r="AF128" s="1676"/>
      <c r="AG128" s="1676"/>
      <c r="AH128" s="1676"/>
      <c r="AI128" s="1676"/>
      <c r="AJ128" s="1676"/>
      <c r="AK128" s="1676"/>
      <c r="AL128" s="1676"/>
      <c r="AM128" s="1676"/>
      <c r="AN128" s="1676" t="b">
        <f t="shared" si="54"/>
        <v>1</v>
      </c>
      <c r="BG128" s="1676"/>
    </row>
    <row r="129" spans="1:59" s="2189" customFormat="1" x14ac:dyDescent="0.25">
      <c r="A129" s="1676"/>
      <c r="B129" s="1675"/>
      <c r="C129" s="1676"/>
      <c r="D129" s="1676"/>
      <c r="E129" s="2966"/>
      <c r="F129" s="2196">
        <f>SUM(F120:F128)</f>
        <v>50390</v>
      </c>
      <c r="G129" s="2196">
        <f>SUM(G121:G128)</f>
        <v>48215</v>
      </c>
      <c r="H129" s="1676"/>
      <c r="I129" s="1676"/>
      <c r="J129" s="1676"/>
      <c r="K129" s="1374"/>
      <c r="L129" s="1374"/>
      <c r="M129" s="1374"/>
      <c r="N129" s="1678"/>
      <c r="P129" s="1676"/>
      <c r="Q129" s="1676"/>
      <c r="R129" s="1676"/>
      <c r="S129" s="1676"/>
      <c r="T129" s="1676"/>
      <c r="W129" s="1676"/>
      <c r="X129" s="1676"/>
      <c r="Y129" s="1676"/>
      <c r="Z129" s="2241"/>
      <c r="AA129" s="1676"/>
      <c r="AB129" s="1676"/>
      <c r="AC129" s="1676"/>
      <c r="AD129" s="1676"/>
      <c r="AE129" s="1676"/>
      <c r="AF129" s="1676"/>
      <c r="AG129" s="1676"/>
      <c r="AH129" s="1676"/>
      <c r="AI129" s="1676"/>
      <c r="AJ129" s="1676"/>
      <c r="AK129" s="1676"/>
      <c r="AL129" s="1676"/>
      <c r="AM129" s="1676"/>
      <c r="AN129" s="1676" t="b">
        <f t="shared" si="54"/>
        <v>1</v>
      </c>
      <c r="BG129" s="1676"/>
    </row>
    <row r="130" spans="1:59" s="2189" customFormat="1" x14ac:dyDescent="0.25">
      <c r="B130" s="2190"/>
      <c r="E130" s="2984"/>
      <c r="F130" s="2192"/>
      <c r="G130" s="2192"/>
      <c r="K130" s="2193"/>
      <c r="L130" s="2193"/>
      <c r="M130" s="2193"/>
      <c r="N130" s="2193"/>
      <c r="O130" s="2193"/>
      <c r="P130" s="2193"/>
      <c r="Q130" s="2193"/>
      <c r="Z130" s="2242"/>
      <c r="AN130" s="1676" t="b">
        <f t="shared" si="54"/>
        <v>1</v>
      </c>
      <c r="BG130" s="1676"/>
    </row>
    <row r="131" spans="1:59" s="2189" customFormat="1" ht="16.5" thickBot="1" x14ac:dyDescent="0.3">
      <c r="B131" s="2190"/>
      <c r="C131" s="1676"/>
      <c r="D131" s="1676"/>
      <c r="E131" s="2972"/>
      <c r="F131" s="1676"/>
      <c r="G131" s="1676"/>
      <c r="K131" s="320"/>
      <c r="L131" s="320"/>
      <c r="M131" s="320"/>
      <c r="N131" s="320"/>
      <c r="O131" s="320"/>
      <c r="P131" s="320"/>
      <c r="Q131" s="2550"/>
      <c r="Z131" s="2242"/>
      <c r="AN131" s="1676" t="e">
        <f>AQ131=#REF!</f>
        <v>#REF!</v>
      </c>
      <c r="BG131" s="1676"/>
    </row>
    <row r="132" spans="1:59" x14ac:dyDescent="0.25">
      <c r="A132" s="3985" t="s">
        <v>4143</v>
      </c>
      <c r="B132" s="3985"/>
      <c r="D132" s="2342" t="s">
        <v>4149</v>
      </c>
      <c r="E132" s="2985"/>
      <c r="F132" s="2343"/>
      <c r="G132" s="2344"/>
      <c r="H132" s="2189"/>
      <c r="I132" s="2189"/>
      <c r="J132" s="2189"/>
      <c r="K132" s="2549"/>
      <c r="L132" s="2549"/>
      <c r="M132" s="2549"/>
      <c r="N132" s="2549"/>
      <c r="O132" s="2549"/>
      <c r="P132" s="2549"/>
      <c r="Q132" s="2194"/>
      <c r="R132" s="2189"/>
      <c r="S132" s="2189"/>
      <c r="T132" s="2189"/>
      <c r="U132" s="2189"/>
      <c r="V132" s="2189"/>
      <c r="W132" s="2189"/>
      <c r="X132" s="2189"/>
      <c r="Y132" s="2189"/>
      <c r="Z132" s="2242"/>
      <c r="AA132" s="2189"/>
      <c r="AB132" s="2189"/>
      <c r="AC132" s="2189"/>
      <c r="AD132" s="2189"/>
      <c r="AE132" s="2189"/>
      <c r="AF132" s="2189"/>
      <c r="AG132" s="2189"/>
      <c r="AH132" s="2189"/>
      <c r="AI132" s="2189"/>
      <c r="AJ132" s="2189"/>
      <c r="AK132" s="2189"/>
      <c r="AL132" s="2189"/>
      <c r="AM132" s="2189"/>
      <c r="AN132" s="1676" t="e">
        <f>AQ132=#REF!</f>
        <v>#REF!</v>
      </c>
      <c r="AO132" s="2189"/>
      <c r="AP132" s="2189"/>
      <c r="AQ132" s="2189"/>
      <c r="AR132" s="2189"/>
      <c r="AS132" s="2189"/>
      <c r="AT132" s="2189"/>
      <c r="AU132" s="2189"/>
      <c r="AV132" s="2189"/>
      <c r="AW132" s="2189"/>
      <c r="AX132" s="2189"/>
      <c r="AY132" s="2189"/>
      <c r="AZ132" s="2189"/>
      <c r="BA132" s="2189"/>
      <c r="BB132" s="2189"/>
      <c r="BC132" s="2189"/>
      <c r="BD132" s="2189"/>
    </row>
    <row r="133" spans="1:59" x14ac:dyDescent="0.25">
      <c r="A133" s="3985"/>
      <c r="B133" s="3985"/>
      <c r="D133" s="2203"/>
      <c r="E133" s="2986">
        <v>4200</v>
      </c>
      <c r="F133" s="2341">
        <v>201605323.57000002</v>
      </c>
      <c r="G133" s="2345">
        <v>201605323.57000002</v>
      </c>
      <c r="H133" s="2189"/>
      <c r="I133" s="2189"/>
      <c r="J133" s="2189"/>
      <c r="K133" s="320"/>
      <c r="L133" s="759"/>
      <c r="M133" s="320"/>
      <c r="N133" s="320"/>
      <c r="O133" s="320"/>
      <c r="P133" s="320"/>
      <c r="Q133" s="2550"/>
      <c r="R133" s="2189"/>
      <c r="S133" s="2189"/>
      <c r="T133" s="2189"/>
      <c r="U133" s="2189"/>
      <c r="V133" s="2189"/>
      <c r="W133" s="2189"/>
      <c r="X133" s="2189"/>
      <c r="Y133" s="2189"/>
      <c r="Z133" s="2242"/>
      <c r="AA133" s="2189"/>
      <c r="AB133" s="2189"/>
      <c r="AC133" s="2189"/>
      <c r="AD133" s="2189"/>
      <c r="AE133" s="2189"/>
      <c r="AF133" s="2189"/>
      <c r="AG133" s="2189"/>
      <c r="AH133" s="2189"/>
      <c r="AI133" s="2189"/>
      <c r="AJ133" s="2189"/>
      <c r="AK133" s="2189"/>
      <c r="AL133" s="2189"/>
      <c r="AM133" s="2189"/>
      <c r="AN133" s="2189"/>
      <c r="AO133" s="2189"/>
      <c r="AP133" s="2189"/>
      <c r="AQ133" s="2189"/>
      <c r="AR133" s="2189"/>
      <c r="AS133" s="2189"/>
      <c r="AU133" s="2189"/>
      <c r="BG133" s="2189"/>
    </row>
    <row r="134" spans="1:59" x14ac:dyDescent="0.25">
      <c r="A134" s="3985"/>
      <c r="B134" s="3985"/>
      <c r="D134" s="2203"/>
      <c r="E134" s="2986"/>
      <c r="F134" s="2341"/>
      <c r="G134" s="2345"/>
      <c r="H134" s="2189"/>
      <c r="I134" s="2189"/>
      <c r="J134" s="2189"/>
      <c r="K134" s="320"/>
      <c r="L134" s="759"/>
      <c r="M134" s="320"/>
      <c r="N134" s="320"/>
      <c r="O134" s="320"/>
      <c r="P134" s="2549"/>
      <c r="Q134" s="2194"/>
      <c r="R134" s="2189"/>
      <c r="S134" s="2189"/>
      <c r="T134" s="2189"/>
      <c r="U134" s="2189"/>
      <c r="V134" s="2189"/>
      <c r="W134" s="2189"/>
      <c r="X134" s="2189"/>
      <c r="Y134" s="2189"/>
      <c r="Z134" s="2242"/>
      <c r="AA134" s="2189"/>
      <c r="AB134" s="2189"/>
      <c r="AC134" s="2189"/>
      <c r="AD134" s="2189"/>
      <c r="AE134" s="2189"/>
      <c r="AF134" s="2189"/>
      <c r="AG134" s="2189"/>
      <c r="AH134" s="2189"/>
      <c r="AI134" s="2189"/>
      <c r="AJ134" s="2189"/>
      <c r="AK134" s="2189"/>
      <c r="AL134" s="2189"/>
      <c r="AM134" s="2189"/>
      <c r="AN134" s="2189"/>
      <c r="AO134" s="2189"/>
      <c r="AP134" s="2189"/>
      <c r="AQ134" s="2189"/>
      <c r="AR134" s="2189"/>
      <c r="AS134" s="2189"/>
      <c r="AU134" s="2189"/>
      <c r="BG134" s="2189"/>
    </row>
    <row r="135" spans="1:59" ht="16.5" thickBot="1" x14ac:dyDescent="0.3">
      <c r="A135" s="3985"/>
      <c r="B135" s="3985"/>
      <c r="D135" s="2231"/>
      <c r="E135" s="2987">
        <v>4210</v>
      </c>
      <c r="F135" s="2346">
        <v>10371798.59</v>
      </c>
      <c r="G135" s="2347">
        <v>10371798.59</v>
      </c>
      <c r="H135" s="2189"/>
      <c r="I135" s="2189"/>
      <c r="J135" s="2189"/>
      <c r="K135" s="2192"/>
      <c r="L135" s="2192"/>
      <c r="M135" s="2192"/>
      <c r="N135" s="2195"/>
      <c r="O135" s="2189"/>
      <c r="P135" s="2189"/>
      <c r="Q135" s="2189"/>
      <c r="R135" s="2189"/>
      <c r="S135" s="2189"/>
      <c r="T135" s="2189"/>
      <c r="U135" s="2189"/>
      <c r="V135" s="2189"/>
      <c r="W135" s="2189"/>
      <c r="X135" s="2189"/>
      <c r="Y135" s="2189"/>
      <c r="Z135" s="2242"/>
      <c r="AA135" s="2189"/>
      <c r="AB135" s="2189"/>
      <c r="AC135" s="2189"/>
      <c r="AD135" s="2189"/>
      <c r="AE135" s="2189"/>
      <c r="AF135" s="2189"/>
      <c r="AG135" s="2189"/>
      <c r="AH135" s="2189"/>
      <c r="AI135" s="2189"/>
      <c r="AJ135" s="2189"/>
      <c r="AK135" s="2189"/>
      <c r="AL135" s="2189"/>
      <c r="AM135" s="2189"/>
      <c r="AO135" s="2189"/>
      <c r="AP135" s="2189"/>
      <c r="AQ135" s="2189"/>
      <c r="AR135" s="2189"/>
      <c r="AS135" s="2189"/>
      <c r="AU135" s="2189"/>
    </row>
    <row r="136" spans="1:59" ht="16.5" thickBot="1" x14ac:dyDescent="0.3">
      <c r="A136" s="2189"/>
      <c r="B136" s="2190"/>
      <c r="E136" s="2972"/>
      <c r="F136" s="1676"/>
      <c r="G136" s="1676"/>
      <c r="H136" s="2189"/>
      <c r="I136" s="2189"/>
      <c r="J136" s="2189"/>
      <c r="K136" s="2192"/>
      <c r="L136" s="2192"/>
      <c r="M136" s="2192"/>
      <c r="N136" s="2195"/>
      <c r="O136" s="2189"/>
      <c r="P136" s="2189"/>
      <c r="Q136" s="2189"/>
      <c r="R136" s="2189"/>
      <c r="S136" s="2189"/>
      <c r="T136" s="2189"/>
      <c r="U136" s="2189"/>
      <c r="V136" s="2189"/>
      <c r="W136" s="2189"/>
      <c r="X136" s="2189"/>
      <c r="Y136" s="2189"/>
      <c r="Z136" s="2242"/>
      <c r="AA136" s="2189"/>
      <c r="AB136" s="2189"/>
      <c r="AC136" s="2189"/>
      <c r="AD136" s="2189"/>
      <c r="AE136" s="2189"/>
      <c r="AF136" s="2189"/>
      <c r="AG136" s="2189"/>
      <c r="AH136" s="2189"/>
      <c r="AI136" s="2189"/>
      <c r="AJ136" s="2189"/>
      <c r="AK136" s="2189"/>
      <c r="AL136" s="2189"/>
      <c r="AM136" s="2189"/>
    </row>
    <row r="137" spans="1:59" x14ac:dyDescent="0.25">
      <c r="A137" s="3985" t="s">
        <v>4143</v>
      </c>
      <c r="B137" s="3985"/>
      <c r="D137" s="2342" t="s">
        <v>4144</v>
      </c>
      <c r="E137" s="2985"/>
      <c r="F137" s="2343"/>
      <c r="G137" s="2344"/>
      <c r="H137" s="2189"/>
      <c r="I137" s="2189"/>
      <c r="J137" s="2189"/>
      <c r="K137" s="2192"/>
      <c r="L137" s="2192"/>
      <c r="M137" s="2192"/>
      <c r="N137" s="2195"/>
      <c r="O137" s="2189"/>
      <c r="P137" s="2189"/>
      <c r="Q137" s="2189"/>
      <c r="R137" s="2189"/>
      <c r="S137" s="2189"/>
      <c r="T137" s="2189"/>
      <c r="U137" s="2189"/>
      <c r="V137" s="2189"/>
      <c r="W137" s="2189"/>
      <c r="X137" s="2189"/>
      <c r="Y137" s="2189"/>
      <c r="Z137" s="2242"/>
      <c r="AA137" s="2189"/>
      <c r="AB137" s="2189"/>
      <c r="AC137" s="2189"/>
      <c r="AD137" s="2189"/>
      <c r="AE137" s="2189"/>
      <c r="AF137" s="2189"/>
      <c r="AG137" s="2189"/>
      <c r="AH137" s="2189"/>
      <c r="AI137" s="2189"/>
      <c r="AJ137" s="2189"/>
      <c r="AK137" s="2189"/>
      <c r="AL137" s="2189"/>
      <c r="AM137" s="2189"/>
    </row>
    <row r="138" spans="1:59" x14ac:dyDescent="0.25">
      <c r="A138" s="3985"/>
      <c r="B138" s="3985"/>
      <c r="D138" s="2203"/>
      <c r="E138" s="2986">
        <v>4200</v>
      </c>
      <c r="F138" s="2341">
        <v>156080013.44999999</v>
      </c>
      <c r="G138" s="2345">
        <v>156080013.44999999</v>
      </c>
    </row>
    <row r="139" spans="1:59" x14ac:dyDescent="0.25">
      <c r="A139" s="3985"/>
      <c r="B139" s="3985"/>
      <c r="D139" s="2203"/>
      <c r="E139" s="2986"/>
      <c r="F139" s="2341"/>
      <c r="G139" s="2345"/>
    </row>
    <row r="140" spans="1:59" ht="16.5" thickBot="1" x14ac:dyDescent="0.3">
      <c r="A140" s="3985"/>
      <c r="B140" s="3985"/>
      <c r="D140" s="2231"/>
      <c r="E140" s="2987">
        <v>4210</v>
      </c>
      <c r="F140" s="2346">
        <v>11108417.26</v>
      </c>
      <c r="G140" s="2347">
        <v>11108417.26</v>
      </c>
    </row>
    <row r="141" spans="1:59" x14ac:dyDescent="0.25">
      <c r="E141" s="2972"/>
      <c r="F141" s="1677"/>
    </row>
    <row r="142" spans="1:59" x14ac:dyDescent="0.2">
      <c r="A142" s="3679" t="s">
        <v>858</v>
      </c>
      <c r="B142" s="2325" t="s">
        <v>2133</v>
      </c>
      <c r="C142" s="2326"/>
      <c r="D142" s="2327" t="s">
        <v>2225</v>
      </c>
      <c r="E142" s="2988">
        <v>4220</v>
      </c>
      <c r="F142" s="2328">
        <v>-1892414.83</v>
      </c>
      <c r="G142" s="2328">
        <v>-1892414.83</v>
      </c>
      <c r="H142" s="2274"/>
      <c r="I142" s="2273" t="s">
        <v>2151</v>
      </c>
      <c r="K142" s="3689">
        <v>-1892414.83</v>
      </c>
      <c r="L142" s="3689">
        <v>90855596.900000006</v>
      </c>
      <c r="M142" s="2275"/>
      <c r="N142" s="2277"/>
    </row>
    <row r="143" spans="1:59" x14ac:dyDescent="0.2">
      <c r="A143" s="3680">
        <v>43014</v>
      </c>
      <c r="B143" s="2325" t="s">
        <v>2133</v>
      </c>
      <c r="C143" s="2326"/>
      <c r="D143" s="2327" t="s">
        <v>2226</v>
      </c>
      <c r="E143" s="2988">
        <v>4230</v>
      </c>
      <c r="F143" s="2328">
        <v>528975.39</v>
      </c>
      <c r="G143" s="2328">
        <v>528975.39</v>
      </c>
      <c r="H143" s="2274"/>
      <c r="I143" s="2273" t="s">
        <v>2151</v>
      </c>
      <c r="K143" s="3689">
        <v>528975.39</v>
      </c>
      <c r="L143" s="3689">
        <v>0</v>
      </c>
      <c r="M143" s="2275"/>
      <c r="N143" s="2277"/>
    </row>
    <row r="144" spans="1:59" x14ac:dyDescent="0.2">
      <c r="B144" s="2325" t="s">
        <v>2133</v>
      </c>
      <c r="C144" s="2326"/>
      <c r="D144" s="2327" t="s">
        <v>2227</v>
      </c>
      <c r="E144" s="2988">
        <v>4330</v>
      </c>
      <c r="F144" s="2328">
        <v>1363439.44</v>
      </c>
      <c r="G144" s="2328">
        <v>1363439.44</v>
      </c>
      <c r="H144" s="2274"/>
      <c r="I144" s="2273" t="s">
        <v>2151</v>
      </c>
      <c r="K144" s="3689">
        <v>1363439.44</v>
      </c>
      <c r="L144" s="3689">
        <v>78175132.11999999</v>
      </c>
      <c r="M144" s="2275"/>
      <c r="N144" s="2277"/>
    </row>
    <row r="146" spans="2:9" ht="16.5" thickBot="1" x14ac:dyDescent="0.3"/>
    <row r="147" spans="2:9" x14ac:dyDescent="0.25">
      <c r="B147" s="3679" t="s">
        <v>858</v>
      </c>
      <c r="D147" s="3989" t="s">
        <v>2219</v>
      </c>
      <c r="E147" s="2989">
        <v>4220</v>
      </c>
      <c r="F147" s="2841">
        <v>-1554816.25</v>
      </c>
      <c r="G147" s="2842">
        <v>-1554816.25</v>
      </c>
      <c r="H147" s="2847"/>
      <c r="I147" s="2848"/>
    </row>
    <row r="148" spans="2:9" x14ac:dyDescent="0.25">
      <c r="B148" s="3680">
        <v>43014</v>
      </c>
      <c r="D148" s="3990"/>
      <c r="E148" s="2990">
        <v>4230</v>
      </c>
      <c r="F148" s="2843">
        <v>435364.68</v>
      </c>
      <c r="G148" s="2844">
        <v>435364.68</v>
      </c>
      <c r="H148" s="2847"/>
      <c r="I148" s="2848"/>
    </row>
    <row r="149" spans="2:9" ht="16.5" thickBot="1" x14ac:dyDescent="0.3">
      <c r="D149" s="3991"/>
      <c r="E149" s="2991">
        <v>4330</v>
      </c>
      <c r="F149" s="2845">
        <v>1119451.57</v>
      </c>
      <c r="G149" s="2846">
        <v>1119451.57</v>
      </c>
      <c r="H149" s="2847"/>
      <c r="I149" s="2848"/>
    </row>
  </sheetData>
  <mergeCells count="4">
    <mergeCell ref="A137:B140"/>
    <mergeCell ref="A132:B135"/>
    <mergeCell ref="A100:A104"/>
    <mergeCell ref="D147:D149"/>
  </mergeCells>
  <conditionalFormatting sqref="U1 U4:U116 U130:U1048576">
    <cfRule type="containsText" dxfId="6" priority="12" operator="containsText" text="FALSE">
      <formula>NOT(ISERROR(SEARCH("FALSE",U1)))</formula>
    </cfRule>
  </conditionalFormatting>
  <conditionalFormatting sqref="C7:C73 Z7:Z86 AN7:AN132 BG7:BG132 C75:C86">
    <cfRule type="containsText" dxfId="5" priority="11" operator="containsText" text="false">
      <formula>NOT(ISERROR(SEARCH("false",C7)))</formula>
    </cfRule>
  </conditionalFormatting>
  <conditionalFormatting sqref="Q132 Q134">
    <cfRule type="containsText" dxfId="4" priority="8" operator="containsText" text="FALSE">
      <formula>NOT(ISERROR(SEARCH("FALSE",Q132)))</formula>
    </cfRule>
  </conditionalFormatting>
  <conditionalFormatting sqref="BI7:BI80">
    <cfRule type="containsText" dxfId="3" priority="4" operator="containsText" text="FALSE">
      <formula>NOT(ISERROR(SEARCH("FALSE",BI7)))</formula>
    </cfRule>
  </conditionalFormatting>
  <conditionalFormatting sqref="A50">
    <cfRule type="containsText" dxfId="2" priority="3" operator="containsText" text="false">
      <formula>NOT(ISERROR(SEARCH("false",A50)))</formula>
    </cfRule>
  </conditionalFormatting>
  <conditionalFormatting sqref="A74">
    <cfRule type="containsText" dxfId="1" priority="2" operator="containsText" text="false">
      <formula>NOT(ISERROR(SEARCH("false",A74)))</formula>
    </cfRule>
  </conditionalFormatting>
  <conditionalFormatting sqref="C74">
    <cfRule type="containsText" dxfId="0" priority="1" operator="containsText" text="false">
      <formula>NOT(ISERROR(SEARCH("false",C74)))</formula>
    </cfRule>
  </conditionalFormatting>
  <printOptions headings="1" gridLines="1"/>
  <pageMargins left="0.75" right="0.75" top="1" bottom="1" header="0.5" footer="0.5"/>
  <pageSetup scale="52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CC125"/>
  <sheetViews>
    <sheetView zoomScale="90" zoomScaleNormal="90" workbookViewId="0">
      <pane xSplit="1" ySplit="7" topLeftCell="B77" activePane="bottomRight" state="frozen"/>
      <selection activeCell="Q39" sqref="Q39"/>
      <selection pane="topRight" activeCell="Q39" sqref="Q39"/>
      <selection pane="bottomLeft" activeCell="Q39" sqref="Q39"/>
      <selection pane="bottomRight" activeCell="F118" sqref="F118"/>
    </sheetView>
  </sheetViews>
  <sheetFormatPr defaultColWidth="9.140625" defaultRowHeight="12" x14ac:dyDescent="0.2"/>
  <cols>
    <col min="1" max="1" width="33.28515625" style="10" customWidth="1"/>
    <col min="2" max="2" width="12.28515625" style="10" customWidth="1"/>
    <col min="3" max="3" width="11.7109375" style="10" customWidth="1"/>
    <col min="4" max="4" width="10.5703125" style="8" bestFit="1" customWidth="1"/>
    <col min="5" max="5" width="10.7109375" style="8" customWidth="1"/>
    <col min="6" max="6" width="13.42578125" style="8" bestFit="1" customWidth="1"/>
    <col min="7" max="7" width="12.85546875" style="8" customWidth="1"/>
    <col min="8" max="8" width="10.7109375" style="8" customWidth="1"/>
    <col min="9" max="9" width="11.5703125" style="8" customWidth="1"/>
    <col min="10" max="10" width="12.140625" style="8" customWidth="1"/>
    <col min="11" max="11" width="11.7109375" style="8" customWidth="1"/>
    <col min="12" max="13" width="10.7109375" style="8" customWidth="1"/>
    <col min="14" max="15" width="10.42578125" style="8" customWidth="1"/>
    <col min="16" max="17" width="12.140625" style="8" bestFit="1" customWidth="1"/>
    <col min="18" max="18" width="11.140625" style="8" customWidth="1"/>
    <col min="19" max="19" width="12.5703125" style="8" customWidth="1"/>
    <col min="20" max="20" width="1" style="10" customWidth="1"/>
    <col min="21" max="22" width="9.7109375" style="8" customWidth="1"/>
    <col min="23" max="24" width="10.42578125" style="8" bestFit="1" customWidth="1"/>
    <col min="25" max="26" width="11.42578125" style="8" customWidth="1"/>
    <col min="27" max="29" width="10.7109375" style="8" customWidth="1"/>
    <col min="30" max="30" width="10.140625" style="8" customWidth="1"/>
    <col min="31" max="32" width="10.7109375" style="8" customWidth="1"/>
    <col min="33" max="33" width="11.28515625" style="8" customWidth="1"/>
    <col min="34" max="34" width="11.42578125" style="8" customWidth="1"/>
    <col min="35" max="36" width="10.42578125" style="8" customWidth="1"/>
    <col min="37" max="37" width="11.42578125" style="8" customWidth="1"/>
    <col min="38" max="38" width="10.7109375" style="8" customWidth="1"/>
    <col min="39" max="39" width="1" style="10" customWidth="1"/>
    <col min="40" max="40" width="6" style="95" customWidth="1"/>
    <col min="41" max="41" width="6.140625" style="95" customWidth="1"/>
    <col min="42" max="42" width="8.7109375" style="10" customWidth="1"/>
    <col min="43" max="43" width="10" style="10" bestFit="1" customWidth="1"/>
    <col min="44" max="44" width="13" style="8" customWidth="1"/>
    <col min="45" max="45" width="9.7109375" style="8" customWidth="1"/>
    <col min="46" max="46" width="14" style="8" customWidth="1"/>
    <col min="47" max="47" width="14.42578125" style="8" customWidth="1"/>
    <col min="48" max="48" width="13" style="8" customWidth="1"/>
    <col min="49" max="49" width="11.42578125" style="8" customWidth="1"/>
    <col min="50" max="50" width="11.5703125" style="8" customWidth="1"/>
    <col min="51" max="51" width="11.7109375" style="8" customWidth="1"/>
    <col min="52" max="52" width="12" style="8" customWidth="1"/>
    <col min="53" max="53" width="12.140625" style="8" customWidth="1"/>
    <col min="54" max="55" width="9.85546875" style="8" customWidth="1"/>
    <col min="56" max="56" width="10.42578125" style="8" bestFit="1" customWidth="1"/>
    <col min="57" max="57" width="10.42578125" style="8" customWidth="1"/>
    <col min="58" max="58" width="10.7109375" style="8" customWidth="1"/>
    <col min="59" max="59" width="12" style="8" customWidth="1"/>
    <col min="60" max="60" width="1.5703125" style="10" customWidth="1"/>
    <col min="61" max="62" width="9.7109375" style="8" customWidth="1"/>
    <col min="63" max="64" width="11.42578125" style="8" customWidth="1"/>
    <col min="65" max="66" width="5.140625" style="8" customWidth="1"/>
    <col min="67" max="67" width="11.28515625" style="8" customWidth="1"/>
    <col min="68" max="68" width="12.28515625" style="8" customWidth="1"/>
    <col min="69" max="70" width="10.7109375" style="8" customWidth="1"/>
    <col min="71" max="74" width="9.85546875" style="8" customWidth="1"/>
    <col min="75" max="76" width="10.7109375" style="8" customWidth="1"/>
    <col min="77" max="77" width="1" style="10" customWidth="1"/>
    <col min="78" max="78" width="10.42578125" style="10" bestFit="1" customWidth="1"/>
    <col min="79" max="79" width="33.140625" style="10" customWidth="1"/>
    <col min="80" max="16384" width="9.140625" style="10"/>
  </cols>
  <sheetData>
    <row r="1" spans="1:79" ht="15" x14ac:dyDescent="0.25">
      <c r="A1" s="125" t="str">
        <f>Headers!B2&amp;" LAB "&amp;Headers!B5</f>
        <v>FY17 LAB JUL'16 - JUN'17</v>
      </c>
      <c r="B1" s="93"/>
      <c r="C1" s="93"/>
      <c r="D1" s="125"/>
      <c r="E1" s="93"/>
      <c r="L1" s="125"/>
      <c r="M1" s="93"/>
      <c r="R1" s="125" t="str">
        <f>+$A$1</f>
        <v>FY17 LAB JUL'16 - JUN'17</v>
      </c>
      <c r="S1" s="93"/>
      <c r="T1" s="88"/>
      <c r="U1" s="125" t="str">
        <f>+$A$1</f>
        <v>FY17 LAB JUL'16 - JUN'17</v>
      </c>
      <c r="V1" s="93"/>
      <c r="W1" s="93"/>
      <c r="X1" s="93"/>
      <c r="AE1" s="125" t="str">
        <f>+$A$1</f>
        <v>FY17 LAB JUL'16 - JUN'17</v>
      </c>
      <c r="AF1" s="93"/>
      <c r="AK1" s="125" t="str">
        <f>+$A$1</f>
        <v>FY17 LAB JUL'16 - JUN'17</v>
      </c>
      <c r="AL1" s="93"/>
      <c r="AM1" s="88"/>
      <c r="AP1" s="95"/>
      <c r="AQ1" s="95"/>
      <c r="AR1" s="125" t="str">
        <f>+$A$1</f>
        <v>FY17 LAB JUL'16 - JUN'17</v>
      </c>
      <c r="AS1" s="93"/>
      <c r="AU1" s="91"/>
      <c r="AV1" s="157" t="s">
        <v>0</v>
      </c>
      <c r="AW1" s="157"/>
      <c r="AX1" s="157"/>
      <c r="AZ1" s="125" t="str">
        <f>+$A$1</f>
        <v>FY17 LAB JUL'16 - JUN'17</v>
      </c>
      <c r="BA1" s="93"/>
      <c r="BF1" s="125" t="str">
        <f>+$A$1</f>
        <v>FY17 LAB JUL'16 - JUN'17</v>
      </c>
      <c r="BG1" s="93"/>
      <c r="BH1" s="88"/>
      <c r="BI1" s="125" t="str">
        <f>+$A$1</f>
        <v>FY17 LAB JUL'16 - JUN'17</v>
      </c>
      <c r="BJ1" s="93"/>
      <c r="BK1" s="92"/>
      <c r="BM1" s="9" t="s">
        <v>26</v>
      </c>
      <c r="BQ1" s="125" t="str">
        <f>+$A$1</f>
        <v>FY17 LAB JUL'16 - JUN'17</v>
      </c>
      <c r="BR1" s="93"/>
      <c r="BW1" s="125" t="str">
        <f>+$A$1</f>
        <v>FY17 LAB JUL'16 - JUN'17</v>
      </c>
      <c r="BX1" s="93"/>
      <c r="BY1" s="88"/>
    </row>
    <row r="2" spans="1:79" ht="15.75" x14ac:dyDescent="0.25">
      <c r="A2" s="1260" t="s">
        <v>857</v>
      </c>
      <c r="B2" s="3711">
        <v>43014</v>
      </c>
      <c r="C2" s="93"/>
      <c r="D2" s="125"/>
      <c r="E2" s="93"/>
      <c r="L2" s="125"/>
      <c r="M2" s="93"/>
      <c r="R2" s="125"/>
      <c r="S2" s="93"/>
      <c r="T2" s="88"/>
      <c r="U2" s="125"/>
      <c r="V2" s="93"/>
      <c r="W2" s="93"/>
      <c r="X2" s="93"/>
      <c r="AE2" s="125"/>
      <c r="AF2" s="93"/>
      <c r="AK2" s="125"/>
      <c r="AL2" s="93"/>
      <c r="AM2" s="88"/>
      <c r="AP2" s="95"/>
      <c r="AQ2" s="95"/>
      <c r="AR2" s="124" t="s">
        <v>367</v>
      </c>
      <c r="AS2" s="93"/>
      <c r="AT2" s="92" t="s">
        <v>857</v>
      </c>
      <c r="AU2" s="2011">
        <v>43014</v>
      </c>
      <c r="AZ2" s="125"/>
      <c r="BA2" s="93"/>
      <c r="BF2" s="125"/>
      <c r="BG2" s="93"/>
      <c r="BH2" s="88"/>
      <c r="BI2" s="124" t="s">
        <v>381</v>
      </c>
      <c r="BJ2" s="93"/>
      <c r="BL2" s="9" t="s">
        <v>437</v>
      </c>
      <c r="BO2" s="8" t="s">
        <v>354</v>
      </c>
      <c r="BQ2" s="8" t="s">
        <v>355</v>
      </c>
      <c r="BS2" s="118"/>
      <c r="BT2" s="118"/>
      <c r="BU2" s="118"/>
      <c r="BV2" s="118"/>
      <c r="BW2" s="125"/>
      <c r="BX2" s="93"/>
      <c r="BY2" s="88"/>
    </row>
    <row r="3" spans="1:79" ht="15.75" hidden="1" x14ac:dyDescent="0.25">
      <c r="A3" s="100"/>
      <c r="B3" s="100"/>
      <c r="C3" s="100"/>
      <c r="D3" s="93"/>
      <c r="E3" s="93"/>
      <c r="L3" s="93"/>
      <c r="M3" s="93"/>
      <c r="R3" s="93"/>
      <c r="S3" s="93"/>
      <c r="T3" s="88"/>
      <c r="U3" s="93"/>
      <c r="V3" s="93"/>
      <c r="W3" s="93"/>
      <c r="X3" s="93"/>
      <c r="AE3" s="93"/>
      <c r="AF3" s="93"/>
      <c r="AK3" s="93"/>
      <c r="AL3" s="93"/>
      <c r="AM3" s="88"/>
      <c r="AP3" s="95"/>
      <c r="AQ3" s="95"/>
      <c r="AR3" s="250"/>
      <c r="AS3" s="250"/>
      <c r="AT3" s="250"/>
      <c r="AU3" s="250"/>
      <c r="AV3" s="250"/>
      <c r="AW3" s="250"/>
      <c r="AZ3" s="93"/>
      <c r="BA3" s="93"/>
      <c r="BF3" s="93"/>
      <c r="BG3" s="93"/>
      <c r="BH3" s="88"/>
      <c r="BI3" s="4022" t="s">
        <v>2332</v>
      </c>
      <c r="BJ3" s="4022"/>
      <c r="BK3" s="4022"/>
      <c r="BL3" s="4022"/>
      <c r="BM3" s="4022"/>
      <c r="BN3" s="4022"/>
      <c r="BO3" s="4022"/>
      <c r="BP3" s="4022"/>
      <c r="BQ3" s="4022"/>
      <c r="BR3" s="4022"/>
      <c r="BS3" s="4022"/>
      <c r="BT3" s="4022"/>
      <c r="BU3" s="4022"/>
      <c r="BV3" s="4022"/>
      <c r="BW3" s="4022"/>
      <c r="BX3" s="4022"/>
      <c r="BY3" s="88"/>
    </row>
    <row r="4" spans="1:79" ht="15" hidden="1" x14ac:dyDescent="0.25">
      <c r="A4" s="100"/>
      <c r="B4" s="100"/>
      <c r="C4" s="100"/>
      <c r="D4" s="93"/>
      <c r="E4" s="93"/>
      <c r="L4" s="93"/>
      <c r="M4" s="93"/>
      <c r="R4" s="93"/>
      <c r="S4" s="93"/>
      <c r="T4" s="88"/>
      <c r="U4" s="93"/>
      <c r="V4" s="93"/>
      <c r="W4" s="93"/>
      <c r="X4" s="93"/>
      <c r="AE4" s="93"/>
      <c r="AF4" s="93"/>
      <c r="AK4" s="93"/>
      <c r="AL4" s="93"/>
      <c r="AM4" s="88"/>
      <c r="AN4" s="20"/>
      <c r="AO4" s="20"/>
      <c r="AP4" s="20"/>
      <c r="AQ4" s="20"/>
      <c r="AR4" s="4001" t="s">
        <v>619</v>
      </c>
      <c r="AS4" s="4002"/>
      <c r="AT4" s="4002"/>
      <c r="AU4" s="4002"/>
      <c r="AV4" s="4002"/>
      <c r="AW4" s="4002"/>
      <c r="AX4" s="4002"/>
      <c r="AY4" s="4002"/>
      <c r="AZ4" s="4002"/>
      <c r="BA4" s="4002"/>
      <c r="BB4" s="4002"/>
      <c r="BC4" s="4002"/>
      <c r="BD4" s="4002"/>
      <c r="BE4" s="4002"/>
      <c r="BF4" s="4003"/>
      <c r="BG4" s="119"/>
      <c r="BH4" s="88"/>
      <c r="BI4" s="3998" t="s">
        <v>415</v>
      </c>
      <c r="BJ4" s="3999"/>
      <c r="BK4" s="3999"/>
      <c r="BL4" s="3999"/>
      <c r="BM4" s="3999"/>
      <c r="BN4" s="3999"/>
      <c r="BO4" s="3999"/>
      <c r="BP4" s="3999"/>
      <c r="BQ4" s="3999"/>
      <c r="BR4" s="3999"/>
      <c r="BS4" s="3999"/>
      <c r="BT4" s="3999"/>
      <c r="BU4" s="3999"/>
      <c r="BV4" s="3999"/>
      <c r="BW4" s="4000"/>
      <c r="BX4" s="119"/>
      <c r="BY4" s="88"/>
    </row>
    <row r="5" spans="1:79" x14ac:dyDescent="0.2">
      <c r="B5" s="122"/>
      <c r="C5" s="123"/>
      <c r="D5" s="4025" t="s">
        <v>285</v>
      </c>
      <c r="E5" s="4025"/>
      <c r="F5" s="4025"/>
      <c r="G5" s="4025"/>
      <c r="H5" s="4025"/>
      <c r="I5" s="4025"/>
      <c r="J5" s="4025"/>
      <c r="K5" s="4025"/>
      <c r="L5" s="4025"/>
      <c r="M5" s="4025"/>
      <c r="N5" s="4025"/>
      <c r="O5" s="4025"/>
      <c r="P5" s="4025"/>
      <c r="Q5" s="4025"/>
      <c r="R5" s="4025"/>
      <c r="S5" s="121"/>
      <c r="T5" s="88"/>
      <c r="U5" s="4004" t="s">
        <v>1095</v>
      </c>
      <c r="V5" s="4005"/>
      <c r="W5" s="4005"/>
      <c r="X5" s="4005"/>
      <c r="Y5" s="4005"/>
      <c r="Z5" s="4005"/>
      <c r="AA5" s="4005"/>
      <c r="AB5" s="4005"/>
      <c r="AC5" s="4005"/>
      <c r="AD5" s="4005"/>
      <c r="AE5" s="4005"/>
      <c r="AF5" s="4005"/>
      <c r="AG5" s="4005"/>
      <c r="AH5" s="4005"/>
      <c r="AI5" s="4005"/>
      <c r="AJ5" s="4005"/>
      <c r="AK5" s="4006"/>
      <c r="AL5" s="116"/>
      <c r="AM5" s="88"/>
      <c r="AN5" s="20"/>
      <c r="AO5" s="20"/>
      <c r="AP5" s="20"/>
      <c r="AQ5" s="20"/>
      <c r="AR5" s="4004" t="s">
        <v>313</v>
      </c>
      <c r="AS5" s="4005"/>
      <c r="AT5" s="4005"/>
      <c r="AU5" s="4005"/>
      <c r="AV5" s="4005"/>
      <c r="AW5" s="4005"/>
      <c r="AX5" s="4005"/>
      <c r="AY5" s="4005"/>
      <c r="AZ5" s="4005"/>
      <c r="BA5" s="4005"/>
      <c r="BB5" s="4005"/>
      <c r="BC5" s="4005"/>
      <c r="BD5" s="4005"/>
      <c r="BE5" s="4005"/>
      <c r="BF5" s="4006"/>
      <c r="BG5" s="116"/>
      <c r="BH5" s="88"/>
      <c r="BI5" s="4004" t="s">
        <v>310</v>
      </c>
      <c r="BJ5" s="4005"/>
      <c r="BK5" s="4005"/>
      <c r="BL5" s="4005"/>
      <c r="BM5" s="4005"/>
      <c r="BN5" s="4005"/>
      <c r="BO5" s="4005"/>
      <c r="BP5" s="4005"/>
      <c r="BQ5" s="4005"/>
      <c r="BR5" s="4005"/>
      <c r="BS5" s="4005"/>
      <c r="BT5" s="4005"/>
      <c r="BU5" s="4005"/>
      <c r="BV5" s="4005"/>
      <c r="BW5" s="4006"/>
      <c r="BX5" s="116"/>
      <c r="BY5" s="88"/>
    </row>
    <row r="6" spans="1:79" ht="12.75" thickBot="1" x14ac:dyDescent="0.25">
      <c r="B6" s="303" t="s">
        <v>2281</v>
      </c>
      <c r="C6" s="115" t="s">
        <v>1765</v>
      </c>
      <c r="D6" s="115" t="s">
        <v>2281</v>
      </c>
      <c r="E6" s="115" t="s">
        <v>1765</v>
      </c>
      <c r="F6" s="115" t="s">
        <v>2281</v>
      </c>
      <c r="G6" s="115" t="s">
        <v>1765</v>
      </c>
      <c r="H6" s="115" t="s">
        <v>2281</v>
      </c>
      <c r="I6" s="115" t="s">
        <v>1765</v>
      </c>
      <c r="J6" s="115" t="s">
        <v>2281</v>
      </c>
      <c r="K6" s="115" t="s">
        <v>1765</v>
      </c>
      <c r="L6" s="115" t="s">
        <v>2281</v>
      </c>
      <c r="M6" s="115" t="s">
        <v>1765</v>
      </c>
      <c r="N6" s="115" t="s">
        <v>2281</v>
      </c>
      <c r="O6" s="115" t="s">
        <v>1765</v>
      </c>
      <c r="P6" s="115" t="s">
        <v>2281</v>
      </c>
      <c r="Q6" s="115" t="s">
        <v>1765</v>
      </c>
      <c r="R6" s="115" t="s">
        <v>2281</v>
      </c>
      <c r="S6" s="115" t="s">
        <v>1765</v>
      </c>
      <c r="T6" s="88" t="s">
        <v>745</v>
      </c>
      <c r="U6" s="116" t="s">
        <v>2281</v>
      </c>
      <c r="V6" s="116" t="s">
        <v>1765</v>
      </c>
      <c r="W6" s="116" t="s">
        <v>2281</v>
      </c>
      <c r="X6" s="116" t="s">
        <v>1765</v>
      </c>
      <c r="Y6" s="116" t="s">
        <v>2281</v>
      </c>
      <c r="Z6" s="116" t="s">
        <v>1765</v>
      </c>
      <c r="AA6" s="116" t="s">
        <v>2281</v>
      </c>
      <c r="AB6" s="116" t="s">
        <v>1765</v>
      </c>
      <c r="AC6" s="116" t="s">
        <v>2281</v>
      </c>
      <c r="AD6" s="116" t="s">
        <v>1765</v>
      </c>
      <c r="AE6" s="116" t="s">
        <v>2281</v>
      </c>
      <c r="AF6" s="116" t="s">
        <v>1765</v>
      </c>
      <c r="AG6" s="116" t="s">
        <v>2281</v>
      </c>
      <c r="AH6" s="116" t="s">
        <v>1765</v>
      </c>
      <c r="AI6" s="116" t="s">
        <v>2281</v>
      </c>
      <c r="AJ6" s="116" t="s">
        <v>1765</v>
      </c>
      <c r="AK6" s="116" t="s">
        <v>2281</v>
      </c>
      <c r="AL6" s="116" t="s">
        <v>1765</v>
      </c>
      <c r="AM6" s="117"/>
      <c r="AN6" s="120" t="s">
        <v>2281</v>
      </c>
      <c r="AO6" s="120" t="s">
        <v>1765</v>
      </c>
      <c r="AP6" s="120" t="s">
        <v>2281</v>
      </c>
      <c r="AQ6" s="120" t="s">
        <v>1765</v>
      </c>
      <c r="AR6" s="116" t="s">
        <v>2281</v>
      </c>
      <c r="AS6" s="116" t="s">
        <v>1765</v>
      </c>
      <c r="AT6" s="116" t="s">
        <v>2281</v>
      </c>
      <c r="AU6" s="116" t="s">
        <v>1765</v>
      </c>
      <c r="AV6" s="116" t="s">
        <v>2281</v>
      </c>
      <c r="AW6" s="116" t="s">
        <v>1765</v>
      </c>
      <c r="AX6" s="116" t="s">
        <v>2281</v>
      </c>
      <c r="AY6" s="116" t="s">
        <v>1765</v>
      </c>
      <c r="AZ6" s="116" t="s">
        <v>2281</v>
      </c>
      <c r="BA6" s="116" t="s">
        <v>1765</v>
      </c>
      <c r="BB6" s="116" t="s">
        <v>2281</v>
      </c>
      <c r="BC6" s="116" t="s">
        <v>1765</v>
      </c>
      <c r="BD6" s="116" t="s">
        <v>2281</v>
      </c>
      <c r="BE6" s="116" t="s">
        <v>1765</v>
      </c>
      <c r="BF6" s="116" t="s">
        <v>2281</v>
      </c>
      <c r="BG6" s="116" t="s">
        <v>1765</v>
      </c>
      <c r="BH6" s="88"/>
      <c r="BI6" s="116" t="s">
        <v>2281</v>
      </c>
      <c r="BJ6" s="116" t="s">
        <v>1765</v>
      </c>
      <c r="BK6" s="116" t="s">
        <v>2281</v>
      </c>
      <c r="BL6" s="116" t="s">
        <v>1765</v>
      </c>
      <c r="BM6" s="116" t="s">
        <v>2281</v>
      </c>
      <c r="BN6" s="116" t="s">
        <v>1765</v>
      </c>
      <c r="BO6" s="116" t="s">
        <v>2281</v>
      </c>
      <c r="BP6" s="116" t="s">
        <v>1765</v>
      </c>
      <c r="BQ6" s="116" t="s">
        <v>2281</v>
      </c>
      <c r="BR6" s="116" t="s">
        <v>1765</v>
      </c>
      <c r="BS6" s="116" t="s">
        <v>2281</v>
      </c>
      <c r="BT6" s="116" t="s">
        <v>1765</v>
      </c>
      <c r="BU6" s="116" t="s">
        <v>2281</v>
      </c>
      <c r="BV6" s="116" t="s">
        <v>1765</v>
      </c>
      <c r="BW6" s="116" t="s">
        <v>2281</v>
      </c>
      <c r="BX6" s="116" t="s">
        <v>1765</v>
      </c>
      <c r="BY6" s="88"/>
    </row>
    <row r="7" spans="1:79" ht="12.75" thickBot="1" x14ac:dyDescent="0.25">
      <c r="A7" s="114" t="s">
        <v>215</v>
      </c>
      <c r="B7" s="4015" t="s">
        <v>32</v>
      </c>
      <c r="C7" s="4016"/>
      <c r="D7" s="4015" t="s">
        <v>286</v>
      </c>
      <c r="E7" s="4016"/>
      <c r="F7" s="4015" t="s">
        <v>236</v>
      </c>
      <c r="G7" s="4016"/>
      <c r="H7" s="4015" t="s">
        <v>287</v>
      </c>
      <c r="I7" s="4016"/>
      <c r="J7" s="4015" t="s">
        <v>288</v>
      </c>
      <c r="K7" s="4016"/>
      <c r="L7" s="4023" t="s">
        <v>289</v>
      </c>
      <c r="M7" s="4024"/>
      <c r="N7" s="4015" t="s">
        <v>290</v>
      </c>
      <c r="O7" s="4016"/>
      <c r="P7" s="4015" t="s">
        <v>291</v>
      </c>
      <c r="Q7" s="4016"/>
      <c r="R7" s="4017" t="s">
        <v>292</v>
      </c>
      <c r="S7" s="4018"/>
      <c r="T7" s="117"/>
      <c r="U7" s="4011" t="s">
        <v>277</v>
      </c>
      <c r="V7" s="4012"/>
      <c r="W7" s="4011" t="s">
        <v>286</v>
      </c>
      <c r="X7" s="4012"/>
      <c r="Y7" s="4011" t="s">
        <v>236</v>
      </c>
      <c r="Z7" s="4012"/>
      <c r="AA7" s="4011" t="s">
        <v>287</v>
      </c>
      <c r="AB7" s="4012"/>
      <c r="AC7" s="4011" t="s">
        <v>288</v>
      </c>
      <c r="AD7" s="4012"/>
      <c r="AE7" s="3996" t="s">
        <v>289</v>
      </c>
      <c r="AF7" s="3997"/>
      <c r="AG7" s="4011" t="s">
        <v>290</v>
      </c>
      <c r="AH7" s="4012"/>
      <c r="AI7" s="4011" t="s">
        <v>291</v>
      </c>
      <c r="AJ7" s="4012"/>
      <c r="AK7" s="4007" t="s">
        <v>292</v>
      </c>
      <c r="AL7" s="4008"/>
      <c r="AM7" s="117"/>
      <c r="AN7" s="4008" t="s">
        <v>311</v>
      </c>
      <c r="AO7" s="4008"/>
      <c r="AP7" s="4026" t="s">
        <v>32</v>
      </c>
      <c r="AQ7" s="4010"/>
      <c r="AR7" s="3994" t="s">
        <v>286</v>
      </c>
      <c r="AS7" s="3995"/>
      <c r="AT7" s="3994" t="s">
        <v>236</v>
      </c>
      <c r="AU7" s="3995"/>
      <c r="AV7" s="3994" t="s">
        <v>488</v>
      </c>
      <c r="AW7" s="3995"/>
      <c r="AX7" s="4011" t="s">
        <v>288</v>
      </c>
      <c r="AY7" s="4012"/>
      <c r="AZ7" s="3996" t="s">
        <v>289</v>
      </c>
      <c r="BA7" s="3997"/>
      <c r="BB7" s="4011" t="s">
        <v>290</v>
      </c>
      <c r="BC7" s="4012"/>
      <c r="BD7" s="4011" t="s">
        <v>291</v>
      </c>
      <c r="BE7" s="4012"/>
      <c r="BF7" s="4007" t="s">
        <v>292</v>
      </c>
      <c r="BG7" s="4008"/>
      <c r="BH7" s="117"/>
      <c r="BI7" s="3994" t="s">
        <v>286</v>
      </c>
      <c r="BJ7" s="3995"/>
      <c r="BK7" s="3994" t="s">
        <v>236</v>
      </c>
      <c r="BL7" s="3995"/>
      <c r="BM7" s="4013" t="s">
        <v>287</v>
      </c>
      <c r="BN7" s="4014"/>
      <c r="BO7" s="3994" t="s">
        <v>288</v>
      </c>
      <c r="BP7" s="3995"/>
      <c r="BQ7" s="4009" t="s">
        <v>289</v>
      </c>
      <c r="BR7" s="4010"/>
      <c r="BS7" s="3994" t="s">
        <v>290</v>
      </c>
      <c r="BT7" s="3995"/>
      <c r="BU7" s="3994" t="s">
        <v>291</v>
      </c>
      <c r="BV7" s="3995"/>
      <c r="BW7" s="4007" t="s">
        <v>292</v>
      </c>
      <c r="BX7" s="4008"/>
      <c r="BY7" s="88"/>
      <c r="BZ7" s="3992" t="s">
        <v>216</v>
      </c>
      <c r="CA7" s="3993"/>
    </row>
    <row r="8" spans="1:79" ht="12.75" x14ac:dyDescent="0.2">
      <c r="A8" s="105" t="s">
        <v>77</v>
      </c>
      <c r="B8" s="94">
        <f>+U8+AP8</f>
        <v>11209.828695224907</v>
      </c>
      <c r="C8" s="94">
        <f>+V8+AQ8</f>
        <v>10161.904321204049</v>
      </c>
      <c r="D8" s="94">
        <f t="shared" ref="D8:D26" si="0">+W8+AR8+BI8</f>
        <v>66806</v>
      </c>
      <c r="E8" s="94">
        <f t="shared" ref="E8:E26" si="1">+X8+AS8+BJ8</f>
        <v>60185</v>
      </c>
      <c r="F8" s="94">
        <f t="shared" ref="F8:F26" si="2">+Y8+AT8+BK8</f>
        <v>21050973</v>
      </c>
      <c r="G8" s="94">
        <f t="shared" ref="G8:G26" si="3">+Z8+AU8+BL8</f>
        <v>13178367</v>
      </c>
      <c r="H8" s="94">
        <f>+AA8+AV8+BM8</f>
        <v>4795348</v>
      </c>
      <c r="I8" s="94">
        <f>+AB8+AW8+BN8</f>
        <v>3430092</v>
      </c>
      <c r="J8" s="94">
        <f t="shared" ref="J8:J26" si="4">+AC8+AX8+BO8</f>
        <v>2613838.4882793808</v>
      </c>
      <c r="K8" s="94">
        <f t="shared" ref="K8:K26" si="5">+AD8+AY8+BP8</f>
        <v>2603688.7125999997</v>
      </c>
      <c r="L8" s="94">
        <f t="shared" ref="L8:L26" si="6">+H8-J8</f>
        <v>2181509.5117206192</v>
      </c>
      <c r="M8" s="94">
        <f t="shared" ref="M8:M26" si="7">+I8-K8</f>
        <v>826403.28740000026</v>
      </c>
      <c r="N8" s="94">
        <f t="shared" ref="N8:N26" si="8">+AG8+BB8+BS8</f>
        <v>203340.20494894654</v>
      </c>
      <c r="O8" s="94">
        <f t="shared" ref="O8:O26" si="9">+AH8+BC8+BT8</f>
        <v>205398.98919999998</v>
      </c>
      <c r="P8" s="94">
        <f>+AI8+BD8+BU8</f>
        <v>613172.64735634718</v>
      </c>
      <c r="Q8" s="94">
        <f t="shared" ref="Q8:Q26" si="10">+AJ8+BE8+BV8</f>
        <v>554853.50669999991</v>
      </c>
      <c r="R8" s="94">
        <f t="shared" ref="R8:R26" si="11">+L8-N8-P8</f>
        <v>1364996.6594153254</v>
      </c>
      <c r="S8" s="94">
        <f t="shared" ref="S8:S26" si="12">+M8-O8-Q8</f>
        <v>66150.7915000004</v>
      </c>
      <c r="T8" s="88"/>
      <c r="U8" s="94">
        <f>+'17HPM_DATA_INPUT'!D407</f>
        <v>7555</v>
      </c>
      <c r="V8" s="94">
        <f>+'17HPM_DATA_INPUT'!E407</f>
        <v>7261</v>
      </c>
      <c r="W8" s="94">
        <f>+'17HPM_DATA_INPUT'!F407</f>
        <v>44774</v>
      </c>
      <c r="X8" s="94">
        <f>+'17HPM_DATA_INPUT'!G407</f>
        <v>42789</v>
      </c>
      <c r="Y8" s="94">
        <f>+'17HPM_DATA_INPUT'!H407</f>
        <v>14196220</v>
      </c>
      <c r="Z8" s="94">
        <f>+'17HPM_DATA_INPUT'!I407</f>
        <v>9485492</v>
      </c>
      <c r="AA8" s="94">
        <f>+'17HPM_DATA_INPUT'!J407</f>
        <v>3940288</v>
      </c>
      <c r="AB8" s="94">
        <f>+'17HPM_DATA_INPUT'!K407</f>
        <v>2849179</v>
      </c>
      <c r="AC8" s="94">
        <f>+'17HPM_DATA_INPUT'!L407</f>
        <v>1756326</v>
      </c>
      <c r="AD8" s="94">
        <f>+'17HPM_DATA_INPUT'!M407</f>
        <v>1707097</v>
      </c>
      <c r="AE8" s="94">
        <f>+AA8-AC8</f>
        <v>2183962</v>
      </c>
      <c r="AF8" s="94">
        <f>+AB8-AD8</f>
        <v>1142082</v>
      </c>
      <c r="AG8" s="94">
        <f>+'17HPM_DATA_INPUT'!P407</f>
        <v>136631</v>
      </c>
      <c r="AH8" s="94">
        <f>+'17HPM_DATA_INPUT'!Q407</f>
        <v>134669</v>
      </c>
      <c r="AI8" s="94">
        <f>+'17HPM_DATA_INPUT'!R407</f>
        <v>412011</v>
      </c>
      <c r="AJ8" s="94">
        <f>+'17HPM_DATA_INPUT'!S407</f>
        <v>363787</v>
      </c>
      <c r="AK8" s="94">
        <f>+AE8-AG8-AI8</f>
        <v>1635320</v>
      </c>
      <c r="AL8" s="94">
        <f>+AF8-AH8-AJ8</f>
        <v>643626</v>
      </c>
      <c r="AM8" s="88"/>
      <c r="AN8" s="308">
        <f>IF(U8=0,0,+W8/U8)</f>
        <v>5.9264063534083391</v>
      </c>
      <c r="AO8" s="308">
        <f t="shared" ref="AN8:AO26" si="13">IF(V8=0,0,+X8/V8)</f>
        <v>5.8929899462883899</v>
      </c>
      <c r="AP8" s="447">
        <f>IF(U8=0,0,AR8/(AN8))</f>
        <v>3654.8286952249073</v>
      </c>
      <c r="AQ8" s="447">
        <f t="shared" ref="AQ8:AQ26" si="14">IF(V8=0,0,AS8/(AO8))</f>
        <v>2900.9043212040478</v>
      </c>
      <c r="AR8" s="451">
        <v>21660</v>
      </c>
      <c r="AS8" s="288">
        <v>17095</v>
      </c>
      <c r="AT8" s="288">
        <v>6763335</v>
      </c>
      <c r="AU8" s="288">
        <v>3630636</v>
      </c>
      <c r="AV8" s="288">
        <v>855060</v>
      </c>
      <c r="AW8" s="288">
        <v>580913</v>
      </c>
      <c r="AX8" s="98">
        <f>'17NM_Flex Cost'!E32</f>
        <v>846294.48827938107</v>
      </c>
      <c r="AY8" s="98">
        <f>'17NM_Flex Cost'!O32</f>
        <v>884279.71259999974</v>
      </c>
      <c r="AZ8" s="94">
        <f t="shared" ref="AZ8:BA13" si="15">+AV8-AX8</f>
        <v>8765.5117206189316</v>
      </c>
      <c r="BA8" s="94">
        <f t="shared" si="15"/>
        <v>-303366.71259999974</v>
      </c>
      <c r="BB8" s="98">
        <f>'17NM_Flex Cost'!F32</f>
        <v>65836.204948946543</v>
      </c>
      <c r="BC8" s="98">
        <f>'17NM_Flex Cost'!P32</f>
        <v>69758.989199999982</v>
      </c>
      <c r="BD8" s="98">
        <f>'17NM_Flex Cost'!G32</f>
        <v>198529.64735634718</v>
      </c>
      <c r="BE8" s="98">
        <f>'17NM_Flex Cost'!Q32</f>
        <v>188442.50669999991</v>
      </c>
      <c r="BF8" s="94">
        <f t="shared" ref="BF8:BG13" si="16">+AZ8-BB8-BD8</f>
        <v>-255600.34058467479</v>
      </c>
      <c r="BG8" s="94">
        <f t="shared" si="16"/>
        <v>-561568.2084999996</v>
      </c>
      <c r="BH8" s="88"/>
      <c r="BI8" s="99">
        <f>xx_mcarelabs!D4</f>
        <v>372</v>
      </c>
      <c r="BJ8" s="99">
        <f>xx_mcarelabs!M4</f>
        <v>301</v>
      </c>
      <c r="BK8" s="99">
        <f>xx_mcarelabs!E4</f>
        <v>91418</v>
      </c>
      <c r="BL8" s="99">
        <f>xx_mcarelabs!N4</f>
        <v>62239</v>
      </c>
      <c r="BM8" s="309">
        <v>0</v>
      </c>
      <c r="BN8" s="309">
        <v>0</v>
      </c>
      <c r="BO8" s="99">
        <f>xx_mcarelabs!F4</f>
        <v>11218</v>
      </c>
      <c r="BP8" s="99">
        <f>xx_mcarelabs!O4</f>
        <v>12312</v>
      </c>
      <c r="BQ8" s="309">
        <f>+BM8-BO8</f>
        <v>-11218</v>
      </c>
      <c r="BR8" s="309">
        <f t="shared" ref="BR8:BR26" si="17">+BN8-BP8</f>
        <v>-12312</v>
      </c>
      <c r="BS8" s="99">
        <f>xx_mcarelabs!G4</f>
        <v>873</v>
      </c>
      <c r="BT8" s="99">
        <f>xx_mcarelabs!P4</f>
        <v>971</v>
      </c>
      <c r="BU8" s="99">
        <f>xx_mcarelabs!H4</f>
        <v>2632</v>
      </c>
      <c r="BV8" s="99">
        <f>xx_mcarelabs!Q4</f>
        <v>2624</v>
      </c>
      <c r="BW8" s="310">
        <f t="shared" ref="BW8:BW26" si="18">+BQ8-BS8-BU8</f>
        <v>-14723</v>
      </c>
      <c r="BX8" s="310">
        <f t="shared" ref="BX8:BX26" si="19">+BR8-BT8-BV8</f>
        <v>-15907</v>
      </c>
      <c r="BY8" s="88"/>
      <c r="BZ8" s="2906">
        <v>3000</v>
      </c>
      <c r="CA8" s="2910" t="s">
        <v>1433</v>
      </c>
    </row>
    <row r="9" spans="1:79" ht="12.75" x14ac:dyDescent="0.2">
      <c r="A9" s="105" t="s">
        <v>78</v>
      </c>
      <c r="B9" s="94">
        <f t="shared" ref="B9:B26" si="20">+U9+AP9</f>
        <v>4630.3329632290506</v>
      </c>
      <c r="C9" s="94">
        <f t="shared" ref="C9:C26" si="21">+V9+AQ9</f>
        <v>4540.2805402701351</v>
      </c>
      <c r="D9" s="94">
        <f t="shared" si="0"/>
        <v>36611</v>
      </c>
      <c r="E9" s="94">
        <f t="shared" si="1"/>
        <v>35353</v>
      </c>
      <c r="F9" s="94">
        <f t="shared" si="2"/>
        <v>7464748</v>
      </c>
      <c r="G9" s="94">
        <f t="shared" si="3"/>
        <v>5577601</v>
      </c>
      <c r="H9" s="94">
        <f t="shared" ref="H9:H26" si="22">+AA9+AV9+BM9</f>
        <v>2133714</v>
      </c>
      <c r="I9" s="94">
        <f t="shared" ref="I9:I26" si="23">+AB9+AW9+BN9</f>
        <v>1532527</v>
      </c>
      <c r="J9" s="94">
        <f t="shared" si="4"/>
        <v>803608.98628644296</v>
      </c>
      <c r="K9" s="94">
        <f t="shared" si="5"/>
        <v>741404.40999999992</v>
      </c>
      <c r="L9" s="94">
        <f t="shared" si="6"/>
        <v>1330105.013713557</v>
      </c>
      <c r="M9" s="94">
        <f t="shared" si="7"/>
        <v>791122.59000000008</v>
      </c>
      <c r="N9" s="94">
        <f t="shared" si="8"/>
        <v>98908.713694156497</v>
      </c>
      <c r="O9" s="94">
        <f t="shared" si="9"/>
        <v>102078.70389999999</v>
      </c>
      <c r="P9" s="94">
        <f t="shared" ref="P9:P26" si="24">+AI9+BD9+BU9</f>
        <v>251688.4131449023</v>
      </c>
      <c r="Q9" s="94">
        <f t="shared" si="10"/>
        <v>225613.94</v>
      </c>
      <c r="R9" s="94">
        <f t="shared" si="11"/>
        <v>979507.88687449833</v>
      </c>
      <c r="S9" s="94">
        <f t="shared" si="12"/>
        <v>463429.94610000012</v>
      </c>
      <c r="T9" s="88"/>
      <c r="U9" s="94">
        <f>+'17HPM_DATA_INPUT'!D408</f>
        <v>3908</v>
      </c>
      <c r="V9" s="94">
        <f>+'17HPM_DATA_INPUT'!E408</f>
        <v>3864</v>
      </c>
      <c r="W9" s="94">
        <f>+'17HPM_DATA_INPUT'!F408</f>
        <v>30622</v>
      </c>
      <c r="X9" s="94">
        <f>+'17HPM_DATA_INPUT'!G408</f>
        <v>29985</v>
      </c>
      <c r="Y9" s="94">
        <f>+'17HPM_DATA_INPUT'!H408</f>
        <v>6284731</v>
      </c>
      <c r="Z9" s="94">
        <f>+'17HPM_DATA_INPUT'!I408</f>
        <v>4760088</v>
      </c>
      <c r="AA9" s="94">
        <f>+'17HPM_DATA_INPUT'!J408</f>
        <v>1954862</v>
      </c>
      <c r="AB9" s="94">
        <f>+'17HPM_DATA_INPUT'!K408</f>
        <v>1372256</v>
      </c>
      <c r="AC9" s="94">
        <f>+'17HPM_DATA_INPUT'!L408</f>
        <v>669689</v>
      </c>
      <c r="AD9" s="94">
        <f>+'17HPM_DATA_INPUT'!M408</f>
        <v>626117</v>
      </c>
      <c r="AE9" s="94">
        <f t="shared" ref="AE9:AE25" si="25">+AA9-AC9</f>
        <v>1285173</v>
      </c>
      <c r="AF9" s="94">
        <f t="shared" ref="AF9:AF25" si="26">+AB9-AD9</f>
        <v>746139</v>
      </c>
      <c r="AG9" s="94">
        <f>+'17HPM_DATA_INPUT'!P408</f>
        <v>82426</v>
      </c>
      <c r="AH9" s="94">
        <f>+'17HPM_DATA_INPUT'!Q408</f>
        <v>86206</v>
      </c>
      <c r="AI9" s="94">
        <f>+'17HPM_DATA_INPUT'!R408</f>
        <v>209745</v>
      </c>
      <c r="AJ9" s="94">
        <f>+'17HPM_DATA_INPUT'!S408</f>
        <v>190531</v>
      </c>
      <c r="AK9" s="94">
        <f t="shared" ref="AK9:AK25" si="27">+AE9-AG9-AI9</f>
        <v>993002</v>
      </c>
      <c r="AL9" s="94">
        <f t="shared" ref="AL9:AL25" si="28">+AF9-AH9-AJ9</f>
        <v>469402</v>
      </c>
      <c r="AM9" s="88"/>
      <c r="AN9" s="444">
        <f t="shared" si="13"/>
        <v>7.8357215967246674</v>
      </c>
      <c r="AO9" s="444">
        <f t="shared" si="13"/>
        <v>7.7600931677018634</v>
      </c>
      <c r="AP9" s="448">
        <f t="shared" ref="AP9:AP26" si="29">IF(U9=0,0,AR9/(AN9))</f>
        <v>722.33296322905096</v>
      </c>
      <c r="AQ9" s="448">
        <f t="shared" si="14"/>
        <v>676.28054027013502</v>
      </c>
      <c r="AR9" s="451">
        <v>5660</v>
      </c>
      <c r="AS9" s="288">
        <v>5248</v>
      </c>
      <c r="AT9" s="288">
        <v>1133415</v>
      </c>
      <c r="AU9" s="288">
        <v>802524</v>
      </c>
      <c r="AV9" s="288">
        <v>178852</v>
      </c>
      <c r="AW9" s="288">
        <v>160271</v>
      </c>
      <c r="AX9" s="98">
        <f>'17NM_Flex Cost'!E33</f>
        <v>130854.98628644293</v>
      </c>
      <c r="AY9" s="98">
        <f>'17NM_Flex Cost'!O33</f>
        <v>114979.40999999996</v>
      </c>
      <c r="AZ9" s="94">
        <f t="shared" si="15"/>
        <v>47997.013713557069</v>
      </c>
      <c r="BA9" s="94">
        <f t="shared" si="15"/>
        <v>45291.59000000004</v>
      </c>
      <c r="BB9" s="98">
        <f>'17NM_Flex Cost'!F33</f>
        <v>16105.7136941565</v>
      </c>
      <c r="BC9" s="98">
        <f>'17NM_Flex Cost'!P33</f>
        <v>15830.703899999993</v>
      </c>
      <c r="BD9" s="98">
        <f>'17NM_Flex Cost'!G33</f>
        <v>40983.41314490229</v>
      </c>
      <c r="BE9" s="98">
        <f>'17NM_Flex Cost'!Q33</f>
        <v>34988.939999999988</v>
      </c>
      <c r="BF9" s="94">
        <f t="shared" si="16"/>
        <v>-9092.1131255017208</v>
      </c>
      <c r="BG9" s="94">
        <f t="shared" si="16"/>
        <v>-5528.0538999999408</v>
      </c>
      <c r="BH9" s="88"/>
      <c r="BI9" s="99">
        <f>xx_mcarelabs!D5</f>
        <v>329</v>
      </c>
      <c r="BJ9" s="99">
        <f>xx_mcarelabs!M5</f>
        <v>120</v>
      </c>
      <c r="BK9" s="99">
        <f>xx_mcarelabs!E5</f>
        <v>46602</v>
      </c>
      <c r="BL9" s="99">
        <f>xx_mcarelabs!N5</f>
        <v>14989</v>
      </c>
      <c r="BM9" s="94">
        <v>0</v>
      </c>
      <c r="BN9" s="94">
        <v>0</v>
      </c>
      <c r="BO9" s="99">
        <f>xx_mcarelabs!F5</f>
        <v>3065</v>
      </c>
      <c r="BP9" s="99">
        <f>xx_mcarelabs!O5</f>
        <v>308</v>
      </c>
      <c r="BQ9" s="94">
        <f t="shared" ref="BQ9:BQ26" si="30">+BM9-BO9</f>
        <v>-3065</v>
      </c>
      <c r="BR9" s="94">
        <f t="shared" si="17"/>
        <v>-308</v>
      </c>
      <c r="BS9" s="99">
        <f>xx_mcarelabs!G5</f>
        <v>377</v>
      </c>
      <c r="BT9" s="99">
        <f>xx_mcarelabs!P5</f>
        <v>42</v>
      </c>
      <c r="BU9" s="99">
        <f>xx_mcarelabs!H5</f>
        <v>960</v>
      </c>
      <c r="BV9" s="99">
        <f>xx_mcarelabs!Q5</f>
        <v>94</v>
      </c>
      <c r="BW9" s="311">
        <f t="shared" si="18"/>
        <v>-4402</v>
      </c>
      <c r="BX9" s="311">
        <f t="shared" si="19"/>
        <v>-444</v>
      </c>
      <c r="BY9" s="88"/>
      <c r="BZ9" s="2907">
        <v>3030</v>
      </c>
      <c r="CA9" s="2911" t="s">
        <v>1435</v>
      </c>
    </row>
    <row r="10" spans="1:79" ht="12.75" x14ac:dyDescent="0.2">
      <c r="A10" s="105" t="s">
        <v>79</v>
      </c>
      <c r="B10" s="94">
        <f t="shared" si="20"/>
        <v>2114.3342495876855</v>
      </c>
      <c r="C10" s="94">
        <f t="shared" si="21"/>
        <v>1737.9493049877351</v>
      </c>
      <c r="D10" s="94">
        <f t="shared" si="0"/>
        <v>3013</v>
      </c>
      <c r="E10" s="94">
        <f t="shared" si="1"/>
        <v>2272</v>
      </c>
      <c r="F10" s="94">
        <f t="shared" si="2"/>
        <v>1848014</v>
      </c>
      <c r="G10" s="94">
        <f t="shared" si="3"/>
        <v>1287547</v>
      </c>
      <c r="H10" s="94">
        <f t="shared" si="22"/>
        <v>360648</v>
      </c>
      <c r="I10" s="94">
        <f t="shared" si="23"/>
        <v>259581</v>
      </c>
      <c r="J10" s="94">
        <f t="shared" si="4"/>
        <v>553922.35743703623</v>
      </c>
      <c r="K10" s="94">
        <f t="shared" si="5"/>
        <v>513027.04829999997</v>
      </c>
      <c r="L10" s="94">
        <f t="shared" si="6"/>
        <v>-193274.35743703623</v>
      </c>
      <c r="M10" s="94">
        <f t="shared" si="7"/>
        <v>-253446.04829999997</v>
      </c>
      <c r="N10" s="94">
        <f t="shared" si="8"/>
        <v>107209.28665324795</v>
      </c>
      <c r="O10" s="94">
        <f t="shared" si="9"/>
        <v>7420.9183999999996</v>
      </c>
      <c r="P10" s="94">
        <f t="shared" si="24"/>
        <v>233119.99575616943</v>
      </c>
      <c r="Q10" s="94">
        <f t="shared" si="10"/>
        <v>180320.50880000001</v>
      </c>
      <c r="R10" s="94">
        <f t="shared" si="11"/>
        <v>-533603.63984645368</v>
      </c>
      <c r="S10" s="94">
        <f t="shared" si="12"/>
        <v>-441187.47549999994</v>
      </c>
      <c r="T10" s="88"/>
      <c r="U10" s="94">
        <f>+'17HPM_DATA_INPUT'!D409</f>
        <v>1298</v>
      </c>
      <c r="V10" s="94">
        <f>+'17HPM_DATA_INPUT'!E409</f>
        <v>954</v>
      </c>
      <c r="W10" s="94">
        <f>+'17HPM_DATA_INPUT'!F409</f>
        <v>1819</v>
      </c>
      <c r="X10" s="94">
        <f>+'17HPM_DATA_INPUT'!G409</f>
        <v>1223</v>
      </c>
      <c r="Y10" s="94">
        <f>+'17HPM_DATA_INPUT'!H409</f>
        <v>1147384</v>
      </c>
      <c r="Z10" s="94">
        <f>+'17HPM_DATA_INPUT'!I409</f>
        <v>712994</v>
      </c>
      <c r="AA10" s="94">
        <f>+'17HPM_DATA_INPUT'!J409</f>
        <v>261447</v>
      </c>
      <c r="AB10" s="94">
        <f>+'17HPM_DATA_INPUT'!K409</f>
        <v>155812</v>
      </c>
      <c r="AC10" s="94">
        <f>+'17HPM_DATA_INPUT'!L409</f>
        <v>344421</v>
      </c>
      <c r="AD10" s="94">
        <f>+'17HPM_DATA_INPUT'!M409</f>
        <v>285377</v>
      </c>
      <c r="AE10" s="94">
        <f t="shared" si="25"/>
        <v>-82974</v>
      </c>
      <c r="AF10" s="94">
        <f t="shared" si="26"/>
        <v>-129565</v>
      </c>
      <c r="AG10" s="94">
        <f>+'17HPM_DATA_INPUT'!P409</f>
        <v>66661</v>
      </c>
      <c r="AH10" s="94">
        <f>+'17HPM_DATA_INPUT'!Q409</f>
        <v>4128</v>
      </c>
      <c r="AI10" s="94">
        <f>+'17HPM_DATA_INPUT'!R409</f>
        <v>144951</v>
      </c>
      <c r="AJ10" s="94">
        <f>+'17HPM_DATA_INPUT'!S409</f>
        <v>100305</v>
      </c>
      <c r="AK10" s="94">
        <f t="shared" si="27"/>
        <v>-294586</v>
      </c>
      <c r="AL10" s="94">
        <f t="shared" si="28"/>
        <v>-233998</v>
      </c>
      <c r="AM10" s="88"/>
      <c r="AN10" s="444">
        <f t="shared" si="13"/>
        <v>1.4013867488443759</v>
      </c>
      <c r="AO10" s="444">
        <f t="shared" si="13"/>
        <v>1.2819706498951782</v>
      </c>
      <c r="AP10" s="448">
        <f t="shared" si="29"/>
        <v>816.33424958768558</v>
      </c>
      <c r="AQ10" s="448">
        <f t="shared" si="14"/>
        <v>783.9493049877351</v>
      </c>
      <c r="AR10" s="451">
        <v>1144</v>
      </c>
      <c r="AS10" s="288">
        <v>1005</v>
      </c>
      <c r="AT10" s="288">
        <v>667192</v>
      </c>
      <c r="AU10" s="288">
        <v>551454</v>
      </c>
      <c r="AV10" s="288">
        <v>99201</v>
      </c>
      <c r="AW10" s="288">
        <v>103769</v>
      </c>
      <c r="AX10" s="98">
        <f>'17NM_Flex Cost'!E34</f>
        <v>199546.35743703629</v>
      </c>
      <c r="AY10" s="98">
        <f>'17NM_Flex Cost'!O34</f>
        <v>218820.04829999997</v>
      </c>
      <c r="AZ10" s="94">
        <f t="shared" si="15"/>
        <v>-100345.35743703629</v>
      </c>
      <c r="BA10" s="94">
        <f t="shared" si="15"/>
        <v>-115051.04829999997</v>
      </c>
      <c r="BB10" s="98">
        <f>'17NM_Flex Cost'!F34</f>
        <v>38621.286653247953</v>
      </c>
      <c r="BC10" s="98">
        <f>'17NM_Flex Cost'!P34</f>
        <v>3164.9183999999996</v>
      </c>
      <c r="BD10" s="98">
        <f>'17NM_Flex Cost'!G34</f>
        <v>83979.995756169432</v>
      </c>
      <c r="BE10" s="98">
        <f>'17NM_Flex Cost'!Q34</f>
        <v>76911.508799999996</v>
      </c>
      <c r="BF10" s="94">
        <f t="shared" si="16"/>
        <v>-222946.63984645368</v>
      </c>
      <c r="BG10" s="94">
        <f t="shared" si="16"/>
        <v>-195127.47549999994</v>
      </c>
      <c r="BH10" s="88"/>
      <c r="BI10" s="99">
        <f>xx_mcarelabs!D6</f>
        <v>50</v>
      </c>
      <c r="BJ10" s="99">
        <f>xx_mcarelabs!M6</f>
        <v>44</v>
      </c>
      <c r="BK10" s="99">
        <f>xx_mcarelabs!E6</f>
        <v>33438</v>
      </c>
      <c r="BL10" s="99">
        <f>xx_mcarelabs!N6</f>
        <v>23099</v>
      </c>
      <c r="BM10" s="94">
        <v>0</v>
      </c>
      <c r="BN10" s="94">
        <v>0</v>
      </c>
      <c r="BO10" s="99">
        <f>xx_mcarelabs!F6</f>
        <v>9955</v>
      </c>
      <c r="BP10" s="99">
        <f>xx_mcarelabs!O6</f>
        <v>8830</v>
      </c>
      <c r="BQ10" s="94">
        <f t="shared" si="30"/>
        <v>-9955</v>
      </c>
      <c r="BR10" s="94">
        <f t="shared" si="17"/>
        <v>-8830</v>
      </c>
      <c r="BS10" s="99">
        <f>xx_mcarelabs!G6</f>
        <v>1927</v>
      </c>
      <c r="BT10" s="99">
        <f>xx_mcarelabs!P6</f>
        <v>128</v>
      </c>
      <c r="BU10" s="99">
        <f>xx_mcarelabs!H6</f>
        <v>4189</v>
      </c>
      <c r="BV10" s="99">
        <f>xx_mcarelabs!Q6</f>
        <v>3104</v>
      </c>
      <c r="BW10" s="311">
        <f t="shared" si="18"/>
        <v>-16071</v>
      </c>
      <c r="BX10" s="311">
        <f t="shared" si="19"/>
        <v>-12062</v>
      </c>
      <c r="BY10" s="88"/>
      <c r="BZ10" s="2907">
        <v>3040</v>
      </c>
      <c r="CA10" s="2911" t="s">
        <v>1859</v>
      </c>
    </row>
    <row r="11" spans="1:79" ht="12.75" x14ac:dyDescent="0.2">
      <c r="A11" s="105" t="s">
        <v>80</v>
      </c>
      <c r="B11" s="94">
        <f t="shared" si="20"/>
        <v>115392.30105683343</v>
      </c>
      <c r="C11" s="94">
        <f t="shared" si="21"/>
        <v>105696.34657046318</v>
      </c>
      <c r="D11" s="94">
        <f t="shared" si="0"/>
        <v>592439</v>
      </c>
      <c r="E11" s="94">
        <f t="shared" si="1"/>
        <v>532682</v>
      </c>
      <c r="F11" s="94">
        <f>+Y11+AT11+BK11</f>
        <v>21881781</v>
      </c>
      <c r="G11" s="94">
        <f t="shared" si="3"/>
        <v>19715013</v>
      </c>
      <c r="H11" s="94">
        <f>+AA11+AV11+BM11</f>
        <v>5289923.71</v>
      </c>
      <c r="I11" s="94">
        <f t="shared" si="23"/>
        <v>5218012.03</v>
      </c>
      <c r="J11" s="94">
        <f t="shared" si="4"/>
        <v>2176422.4162107552</v>
      </c>
      <c r="K11" s="94">
        <f t="shared" si="5"/>
        <v>2003156.2760000003</v>
      </c>
      <c r="L11" s="94">
        <f t="shared" si="6"/>
        <v>3113501.2937892447</v>
      </c>
      <c r="M11" s="94">
        <f t="shared" si="7"/>
        <v>3214855.7539999997</v>
      </c>
      <c r="N11" s="94">
        <f t="shared" si="8"/>
        <v>1037035.0356012406</v>
      </c>
      <c r="O11" s="94">
        <f t="shared" si="9"/>
        <v>1562793.3571000001</v>
      </c>
      <c r="P11" s="94">
        <f t="shared" si="24"/>
        <v>836953.92298201832</v>
      </c>
      <c r="Q11" s="94">
        <f t="shared" si="10"/>
        <v>843269.71640000015</v>
      </c>
      <c r="R11" s="94">
        <f t="shared" si="11"/>
        <v>1239512.3352059857</v>
      </c>
      <c r="S11" s="94">
        <f t="shared" si="12"/>
        <v>808792.68049999943</v>
      </c>
      <c r="T11" s="88"/>
      <c r="U11" s="94">
        <f>+'17HPM_DATA_INPUT'!D410</f>
        <v>92787</v>
      </c>
      <c r="V11" s="94">
        <f>+'17HPM_DATA_INPUT'!E410</f>
        <v>89270</v>
      </c>
      <c r="W11" s="94">
        <f>+'17HPM_DATA_INPUT'!F410</f>
        <v>458445</v>
      </c>
      <c r="X11" s="94">
        <f>+'17HPM_DATA_INPUT'!G410</f>
        <v>437129</v>
      </c>
      <c r="Y11" s="94">
        <f>+'17HPM_DATA_INPUT'!H410</f>
        <v>16503397</v>
      </c>
      <c r="Z11" s="94">
        <f>+'17HPM_DATA_INPUT'!I410</f>
        <v>15937651</v>
      </c>
      <c r="AA11" s="94">
        <f>+'17HPM_DATA_INPUT'!J410</f>
        <v>4502829</v>
      </c>
      <c r="AB11" s="94">
        <f>+'17HPM_DATA_INPUT'!K410</f>
        <v>4482619</v>
      </c>
      <c r="AC11" s="94">
        <f>+'17HPM_DATA_INPUT'!L410</f>
        <v>1640772</v>
      </c>
      <c r="AD11" s="94">
        <f>+'17HPM_DATA_INPUT'!M410</f>
        <v>1560677</v>
      </c>
      <c r="AE11" s="94">
        <f t="shared" si="25"/>
        <v>2862057</v>
      </c>
      <c r="AF11" s="94">
        <f t="shared" si="26"/>
        <v>2921942</v>
      </c>
      <c r="AG11" s="94">
        <f>+'17HPM_DATA_INPUT'!P410</f>
        <v>781805</v>
      </c>
      <c r="AH11" s="94">
        <f>+'17HPM_DATA_INPUT'!Q410</f>
        <v>1217586</v>
      </c>
      <c r="AI11" s="94">
        <f>+'17HPM_DATA_INPUT'!R410</f>
        <v>630967</v>
      </c>
      <c r="AJ11" s="94">
        <f>+'17HPM_DATA_INPUT'!S410</f>
        <v>656999</v>
      </c>
      <c r="AK11" s="94">
        <f t="shared" si="27"/>
        <v>1449285</v>
      </c>
      <c r="AL11" s="94">
        <f t="shared" si="28"/>
        <v>1047357</v>
      </c>
      <c r="AM11" s="88"/>
      <c r="AN11" s="444">
        <f t="shared" si="13"/>
        <v>4.9408322286527211</v>
      </c>
      <c r="AO11" s="444">
        <f t="shared" si="13"/>
        <v>4.8967066203651841</v>
      </c>
      <c r="AP11" s="448">
        <f>IF(U11=0,0,AR11/(AN11))</f>
        <v>22605.301056833425</v>
      </c>
      <c r="AQ11" s="448">
        <f t="shared" si="14"/>
        <v>16426.346570463182</v>
      </c>
      <c r="AR11" s="451">
        <v>111689</v>
      </c>
      <c r="AS11" s="288">
        <v>80435</v>
      </c>
      <c r="AT11" s="288">
        <v>4215143</v>
      </c>
      <c r="AU11" s="288">
        <v>3075030</v>
      </c>
      <c r="AV11" s="288">
        <v>787094.71</v>
      </c>
      <c r="AW11" s="288">
        <v>735393.03</v>
      </c>
      <c r="AX11" s="98">
        <f>'17NM_Flex Cost'!E35</f>
        <v>419955.41621075512</v>
      </c>
      <c r="AY11" s="98">
        <f>'17NM_Flex Cost'!O35</f>
        <v>359784.2760000003</v>
      </c>
      <c r="AZ11" s="94">
        <f t="shared" si="15"/>
        <v>367139.29378924484</v>
      </c>
      <c r="BA11" s="94">
        <f t="shared" si="15"/>
        <v>375608.75399999972</v>
      </c>
      <c r="BB11" s="98">
        <f>'17NM_Flex Cost'!F35</f>
        <v>200103.03560124061</v>
      </c>
      <c r="BC11" s="98">
        <f>'17NM_Flex Cost'!P35</f>
        <v>280691.35710000026</v>
      </c>
      <c r="BD11" s="98">
        <f>'17NM_Flex Cost'!G35</f>
        <v>161495.92298201835</v>
      </c>
      <c r="BE11" s="98">
        <f>'17NM_Flex Cost'!Q35</f>
        <v>151458.71640000012</v>
      </c>
      <c r="BF11" s="94">
        <f t="shared" si="16"/>
        <v>5540.3352059858735</v>
      </c>
      <c r="BG11" s="94">
        <f t="shared" si="16"/>
        <v>-56541.319500000653</v>
      </c>
      <c r="BH11" s="88"/>
      <c r="BI11" s="99">
        <f>xx_mcarelabs!D7</f>
        <v>22305</v>
      </c>
      <c r="BJ11" s="99">
        <f>xx_mcarelabs!M7</f>
        <v>15118</v>
      </c>
      <c r="BK11" s="99">
        <f>xx_mcarelabs!E7</f>
        <v>1163241</v>
      </c>
      <c r="BL11" s="99">
        <f>xx_mcarelabs!N7</f>
        <v>702332</v>
      </c>
      <c r="BM11" s="94">
        <v>0</v>
      </c>
      <c r="BN11" s="94">
        <v>0</v>
      </c>
      <c r="BO11" s="99">
        <f>xx_mcarelabs!F7</f>
        <v>115695</v>
      </c>
      <c r="BP11" s="99">
        <f>xx_mcarelabs!O7</f>
        <v>82695</v>
      </c>
      <c r="BQ11" s="94">
        <f t="shared" si="30"/>
        <v>-115695</v>
      </c>
      <c r="BR11" s="94">
        <f t="shared" si="17"/>
        <v>-82695</v>
      </c>
      <c r="BS11" s="99">
        <f>xx_mcarelabs!G7</f>
        <v>55127</v>
      </c>
      <c r="BT11" s="99">
        <f>xx_mcarelabs!P7</f>
        <v>64516</v>
      </c>
      <c r="BU11" s="99">
        <f>xx_mcarelabs!H7</f>
        <v>44491</v>
      </c>
      <c r="BV11" s="99">
        <f>xx_mcarelabs!Q7</f>
        <v>34812</v>
      </c>
      <c r="BW11" s="311">
        <f t="shared" si="18"/>
        <v>-215313</v>
      </c>
      <c r="BX11" s="311">
        <f t="shared" si="19"/>
        <v>-182023</v>
      </c>
      <c r="BY11" s="88"/>
      <c r="BZ11" s="2907">
        <v>3060</v>
      </c>
      <c r="CA11" s="2911" t="s">
        <v>1436</v>
      </c>
    </row>
    <row r="12" spans="1:79" ht="12.75" x14ac:dyDescent="0.2">
      <c r="A12" s="539" t="s">
        <v>748</v>
      </c>
      <c r="B12" s="94">
        <f>+U12+AP12</f>
        <v>23494.187859991136</v>
      </c>
      <c r="C12" s="94">
        <f>+V12+AQ12</f>
        <v>12198</v>
      </c>
      <c r="D12" s="94">
        <f t="shared" ref="D12:K12" si="31">+W12+AR12+BI12</f>
        <v>79337</v>
      </c>
      <c r="E12" s="94">
        <f t="shared" si="31"/>
        <v>36656</v>
      </c>
      <c r="F12" s="94">
        <f t="shared" si="31"/>
        <v>3425394</v>
      </c>
      <c r="G12" s="94">
        <f t="shared" si="31"/>
        <v>1513474</v>
      </c>
      <c r="H12" s="94">
        <f t="shared" si="31"/>
        <v>485514</v>
      </c>
      <c r="I12" s="94">
        <f t="shared" si="31"/>
        <v>284050</v>
      </c>
      <c r="J12" s="94">
        <f t="shared" si="31"/>
        <v>227773.46501050235</v>
      </c>
      <c r="K12" s="94">
        <f t="shared" si="31"/>
        <v>150514.88410000002</v>
      </c>
      <c r="L12" s="94">
        <f>+H12-J12</f>
        <v>257740.53498949765</v>
      </c>
      <c r="M12" s="94">
        <f>+I12-K12</f>
        <v>133535.11589999998</v>
      </c>
      <c r="N12" s="94">
        <f>+AG12+BB12+BS12</f>
        <v>234105.99408348929</v>
      </c>
      <c r="O12" s="94">
        <f>+AH12+BC12+BT12</f>
        <v>133846.67350000003</v>
      </c>
      <c r="P12" s="94">
        <f>+AI12+BD12+BU12</f>
        <v>111561.05211437654</v>
      </c>
      <c r="Q12" s="94">
        <f>+AJ12+BE12+BV12</f>
        <v>64290.559000000008</v>
      </c>
      <c r="R12" s="94">
        <f>+L12-N12-P12</f>
        <v>-87926.511208368174</v>
      </c>
      <c r="S12" s="94">
        <f>+M12-O12-Q12</f>
        <v>-64602.116600000067</v>
      </c>
      <c r="T12" s="88"/>
      <c r="U12" s="94">
        <f>+'17HPM_DATA_INPUT'!D411</f>
        <v>13722</v>
      </c>
      <c r="V12" s="94">
        <f>+'17HPM_DATA_INPUT'!E411</f>
        <v>12198</v>
      </c>
      <c r="W12" s="94">
        <f>+'17HPM_DATA_INPUT'!F411</f>
        <v>33855</v>
      </c>
      <c r="X12" s="94">
        <f>+'17HPM_DATA_INPUT'!G411</f>
        <v>28621</v>
      </c>
      <c r="Y12" s="94">
        <f>+'17HPM_DATA_INPUT'!H411</f>
        <v>1330384</v>
      </c>
      <c r="Z12" s="94">
        <f>+'17HPM_DATA_INPUT'!I411</f>
        <v>1173584</v>
      </c>
      <c r="AA12" s="94">
        <f>+'17HPM_DATA_INPUT'!J411</f>
        <v>352171</v>
      </c>
      <c r="AB12" s="94">
        <f>+'17HPM_DATA_INPUT'!K411</f>
        <v>284050</v>
      </c>
      <c r="AC12" s="94">
        <f>+'17HPM_DATA_INPUT'!L411</f>
        <v>88502</v>
      </c>
      <c r="AD12" s="94">
        <f>+'17HPM_DATA_INPUT'!M411</f>
        <v>89562</v>
      </c>
      <c r="AE12" s="94">
        <f>+AA12-AC12</f>
        <v>263669</v>
      </c>
      <c r="AF12" s="94">
        <f>+AB12-AD12</f>
        <v>194488</v>
      </c>
      <c r="AG12" s="94">
        <f>+'17HPM_DATA_INPUT'!P411</f>
        <v>90962</v>
      </c>
      <c r="AH12" s="94">
        <f>+'17HPM_DATA_INPUT'!Q411</f>
        <v>79644</v>
      </c>
      <c r="AI12" s="94">
        <f>+'17HPM_DATA_INPUT'!R411</f>
        <v>43347</v>
      </c>
      <c r="AJ12" s="94">
        <f>+'17HPM_DATA_INPUT'!S411</f>
        <v>38255</v>
      </c>
      <c r="AK12" s="94">
        <f>+AE12-AG12-AI12</f>
        <v>129360</v>
      </c>
      <c r="AL12" s="94">
        <f>+AF12-AH12-AJ12</f>
        <v>76589</v>
      </c>
      <c r="AM12" s="88"/>
      <c r="AN12" s="444">
        <f>IF(U12=0,0,+W12/U12)</f>
        <v>2.4672059466550067</v>
      </c>
      <c r="AO12" s="444">
        <f>IF(V12=0,0,+X12/V12)</f>
        <v>2.3463682570913265</v>
      </c>
      <c r="AP12" s="448">
        <f>IF(U12=0,0,AR12/(AN12))</f>
        <v>9772.1878599911379</v>
      </c>
      <c r="AQ12" s="448">
        <f>IF(V12=0,0,AS12/(AO12))</f>
        <v>0</v>
      </c>
      <c r="AR12" s="451">
        <v>24110</v>
      </c>
      <c r="AS12" s="288">
        <v>0</v>
      </c>
      <c r="AT12" s="288">
        <v>1014067</v>
      </c>
      <c r="AU12" s="288">
        <v>0</v>
      </c>
      <c r="AV12" s="288">
        <v>133343</v>
      </c>
      <c r="AW12" s="288">
        <v>0</v>
      </c>
      <c r="AX12" s="540">
        <f>'17NM_Flex Cost'!E36</f>
        <v>66998.465010502347</v>
      </c>
      <c r="AY12" s="540">
        <f>'17NM_Flex Cost'!O36</f>
        <v>30143.884100000025</v>
      </c>
      <c r="AZ12" s="541">
        <f>+AV12-AX12</f>
        <v>66344.534989497653</v>
      </c>
      <c r="BA12" s="541">
        <f>+AW12-AY12</f>
        <v>-30143.884100000025</v>
      </c>
      <c r="BB12" s="540">
        <f>'17NM_Flex Cost'!F36</f>
        <v>68860.994083489306</v>
      </c>
      <c r="BC12" s="540">
        <f>'17NM_Flex Cost'!P36</f>
        <v>26805.673500000026</v>
      </c>
      <c r="BD12" s="540">
        <f>'17NM_Flex Cost'!G36</f>
        <v>32815.052114376544</v>
      </c>
      <c r="BE12" s="540">
        <f>'17NM_Flex Cost'!Q36</f>
        <v>12875.55900000001</v>
      </c>
      <c r="BF12" s="541">
        <f>+AZ12-BB12-BD12</f>
        <v>-35331.511208368196</v>
      </c>
      <c r="BG12" s="541">
        <f>+BA12-BC12-BE12</f>
        <v>-69825.116600000067</v>
      </c>
      <c r="BH12" s="88"/>
      <c r="BI12" s="99">
        <f>xx_mcarelabs!D8</f>
        <v>21372</v>
      </c>
      <c r="BJ12" s="99">
        <f>xx_mcarelabs!M8</f>
        <v>8035</v>
      </c>
      <c r="BK12" s="99">
        <f>xx_mcarelabs!E8</f>
        <v>1080943</v>
      </c>
      <c r="BL12" s="99">
        <f>xx_mcarelabs!N8</f>
        <v>339890</v>
      </c>
      <c r="BM12" s="94">
        <v>0</v>
      </c>
      <c r="BN12" s="94">
        <v>0</v>
      </c>
      <c r="BO12" s="99">
        <f>xx_mcarelabs!F8</f>
        <v>72273</v>
      </c>
      <c r="BP12" s="99">
        <f>xx_mcarelabs!O8</f>
        <v>30809</v>
      </c>
      <c r="BQ12" s="94">
        <f>+BM12-BO12</f>
        <v>-72273</v>
      </c>
      <c r="BR12" s="94">
        <f>+BN12-BP12</f>
        <v>-30809</v>
      </c>
      <c r="BS12" s="99">
        <f>xx_mcarelabs!G8</f>
        <v>74283</v>
      </c>
      <c r="BT12" s="99">
        <f>xx_mcarelabs!P8</f>
        <v>27397</v>
      </c>
      <c r="BU12" s="99">
        <f>xx_mcarelabs!H8</f>
        <v>35399</v>
      </c>
      <c r="BV12" s="99">
        <f>xx_mcarelabs!Q8</f>
        <v>13160</v>
      </c>
      <c r="BW12" s="311">
        <f>+BQ12-BS12-BU12</f>
        <v>-181955</v>
      </c>
      <c r="BX12" s="311">
        <f>+BR12-BT12-BV12</f>
        <v>-71366</v>
      </c>
      <c r="BY12" s="88"/>
      <c r="BZ12" s="2907">
        <v>3070</v>
      </c>
      <c r="CA12" s="2911" t="s">
        <v>1167</v>
      </c>
    </row>
    <row r="13" spans="1:79" ht="12.75" x14ac:dyDescent="0.2">
      <c r="A13" s="105" t="s">
        <v>200</v>
      </c>
      <c r="B13" s="94">
        <f t="shared" si="20"/>
        <v>6382</v>
      </c>
      <c r="C13" s="94">
        <f t="shared" si="21"/>
        <v>6819</v>
      </c>
      <c r="D13" s="94">
        <f t="shared" si="0"/>
        <v>6312</v>
      </c>
      <c r="E13" s="94">
        <f t="shared" si="1"/>
        <v>6724</v>
      </c>
      <c r="F13" s="94">
        <f t="shared" si="2"/>
        <v>204799</v>
      </c>
      <c r="G13" s="94">
        <f t="shared" si="3"/>
        <v>190349</v>
      </c>
      <c r="H13" s="94">
        <f t="shared" si="22"/>
        <v>62930.380000000005</v>
      </c>
      <c r="I13" s="94">
        <f t="shared" si="23"/>
        <v>61391.520000000004</v>
      </c>
      <c r="J13" s="94">
        <f t="shared" si="4"/>
        <v>193481</v>
      </c>
      <c r="K13" s="94">
        <f t="shared" si="5"/>
        <v>206849</v>
      </c>
      <c r="L13" s="94">
        <f t="shared" si="6"/>
        <v>-130550.62</v>
      </c>
      <c r="M13" s="94">
        <f t="shared" si="7"/>
        <v>-145457.47999999998</v>
      </c>
      <c r="N13" s="94">
        <f t="shared" si="8"/>
        <v>0</v>
      </c>
      <c r="O13" s="94">
        <f t="shared" si="9"/>
        <v>0</v>
      </c>
      <c r="P13" s="94">
        <f t="shared" si="24"/>
        <v>59076</v>
      </c>
      <c r="Q13" s="94">
        <f t="shared" si="10"/>
        <v>60981</v>
      </c>
      <c r="R13" s="94">
        <f t="shared" si="11"/>
        <v>-189626.62</v>
      </c>
      <c r="S13" s="94">
        <f t="shared" si="12"/>
        <v>-206438.47999999998</v>
      </c>
      <c r="T13" s="88"/>
      <c r="U13" s="94">
        <f>+'17HPM_DATA_INPUT'!D412</f>
        <v>6382</v>
      </c>
      <c r="V13" s="94">
        <f>+'17HPM_DATA_INPUT'!E412</f>
        <v>6819</v>
      </c>
      <c r="W13" s="94">
        <f>+'17HPM_DATA_INPUT'!F412</f>
        <v>6239</v>
      </c>
      <c r="X13" s="94">
        <f>+'17HPM_DATA_INPUT'!G412</f>
        <v>6689</v>
      </c>
      <c r="Y13" s="94">
        <f>+'17HPM_DATA_INPUT'!H412</f>
        <v>201888</v>
      </c>
      <c r="Z13" s="94">
        <f>+'17HPM_DATA_INPUT'!I412</f>
        <v>189322</v>
      </c>
      <c r="AA13" s="94">
        <f>+'17HPM_DATA_INPUT'!J412</f>
        <v>31739</v>
      </c>
      <c r="AB13" s="94">
        <f>+'17HPM_DATA_INPUT'!K412</f>
        <v>30611</v>
      </c>
      <c r="AC13" s="94">
        <f>+'17HPM_DATA_INPUT'!L412</f>
        <v>190722</v>
      </c>
      <c r="AD13" s="94">
        <f>+'17HPM_DATA_INPUT'!M412</f>
        <v>205632</v>
      </c>
      <c r="AE13" s="94">
        <f t="shared" si="25"/>
        <v>-158983</v>
      </c>
      <c r="AF13" s="94">
        <f t="shared" si="26"/>
        <v>-175021</v>
      </c>
      <c r="AG13" s="94">
        <f>+'17HPM_DATA_INPUT'!P412</f>
        <v>0</v>
      </c>
      <c r="AH13" s="94">
        <f>+'17HPM_DATA_INPUT'!Q412</f>
        <v>0</v>
      </c>
      <c r="AI13" s="94">
        <f>+'17HPM_DATA_INPUT'!R412</f>
        <v>58234</v>
      </c>
      <c r="AJ13" s="94">
        <f>+'17HPM_DATA_INPUT'!S412</f>
        <v>60622</v>
      </c>
      <c r="AK13" s="94">
        <f t="shared" si="27"/>
        <v>-217217</v>
      </c>
      <c r="AL13" s="94">
        <f t="shared" si="28"/>
        <v>-235643</v>
      </c>
      <c r="AM13" s="88"/>
      <c r="AN13" s="444">
        <f t="shared" si="13"/>
        <v>0.97759323096208084</v>
      </c>
      <c r="AO13" s="444">
        <f t="shared" si="13"/>
        <v>0.98093562105880627</v>
      </c>
      <c r="AP13" s="448">
        <f t="shared" si="29"/>
        <v>0</v>
      </c>
      <c r="AQ13" s="448">
        <f t="shared" si="14"/>
        <v>0</v>
      </c>
      <c r="AR13" s="451">
        <v>0</v>
      </c>
      <c r="AS13" s="288">
        <v>0</v>
      </c>
      <c r="AT13" s="288">
        <v>0</v>
      </c>
      <c r="AU13" s="288">
        <v>0</v>
      </c>
      <c r="AV13" s="288">
        <v>31191.380000000005</v>
      </c>
      <c r="AW13" s="288">
        <v>30780.520000000004</v>
      </c>
      <c r="AX13" s="98">
        <f>'17NM_Flex Cost'!E37</f>
        <v>0</v>
      </c>
      <c r="AY13" s="98">
        <f>'17NM_Flex Cost'!O37</f>
        <v>0</v>
      </c>
      <c r="AZ13" s="94">
        <f t="shared" si="15"/>
        <v>31191.380000000005</v>
      </c>
      <c r="BA13" s="94">
        <f t="shared" si="15"/>
        <v>30780.520000000004</v>
      </c>
      <c r="BB13" s="98">
        <f>'17NM_Flex Cost'!F37</f>
        <v>0</v>
      </c>
      <c r="BC13" s="98">
        <f>'17NM_Flex Cost'!P37</f>
        <v>0</v>
      </c>
      <c r="BD13" s="98">
        <f>'17NM_Flex Cost'!G37</f>
        <v>0</v>
      </c>
      <c r="BE13" s="98">
        <f>'17NM_Flex Cost'!Q37</f>
        <v>0</v>
      </c>
      <c r="BF13" s="94">
        <f t="shared" si="16"/>
        <v>31191.380000000005</v>
      </c>
      <c r="BG13" s="94">
        <f t="shared" si="16"/>
        <v>30780.520000000004</v>
      </c>
      <c r="BH13" s="88"/>
      <c r="BI13" s="99">
        <f>xx_mcarelabs!D9</f>
        <v>73</v>
      </c>
      <c r="BJ13" s="99">
        <f>xx_mcarelabs!M9</f>
        <v>35</v>
      </c>
      <c r="BK13" s="99">
        <f>xx_mcarelabs!E9</f>
        <v>2911</v>
      </c>
      <c r="BL13" s="99">
        <f>xx_mcarelabs!N9</f>
        <v>1027</v>
      </c>
      <c r="BM13" s="94">
        <v>0</v>
      </c>
      <c r="BN13" s="94">
        <v>0</v>
      </c>
      <c r="BO13" s="99">
        <f>xx_mcarelabs!F9</f>
        <v>2759</v>
      </c>
      <c r="BP13" s="99">
        <f>xx_mcarelabs!O9</f>
        <v>1217</v>
      </c>
      <c r="BQ13" s="94">
        <f t="shared" si="30"/>
        <v>-2759</v>
      </c>
      <c r="BR13" s="94">
        <f t="shared" si="17"/>
        <v>-1217</v>
      </c>
      <c r="BS13" s="99">
        <f>xx_mcarelabs!G9</f>
        <v>0</v>
      </c>
      <c r="BT13" s="99">
        <f>xx_mcarelabs!P9</f>
        <v>0</v>
      </c>
      <c r="BU13" s="99">
        <f>xx_mcarelabs!H9</f>
        <v>842</v>
      </c>
      <c r="BV13" s="99">
        <f>xx_mcarelabs!Q9</f>
        <v>359</v>
      </c>
      <c r="BW13" s="311">
        <f t="shared" si="18"/>
        <v>-3601</v>
      </c>
      <c r="BX13" s="311">
        <f t="shared" si="19"/>
        <v>-1576</v>
      </c>
      <c r="BY13" s="88"/>
      <c r="BZ13" s="2907">
        <v>3150</v>
      </c>
      <c r="CA13" s="2911" t="s">
        <v>1171</v>
      </c>
    </row>
    <row r="14" spans="1:79" ht="12.75" x14ac:dyDescent="0.2">
      <c r="A14" s="105" t="s">
        <v>201</v>
      </c>
      <c r="B14" s="94">
        <f t="shared" si="20"/>
        <v>20643.150219876869</v>
      </c>
      <c r="C14" s="94">
        <f t="shared" si="21"/>
        <v>9262.3200254156509</v>
      </c>
      <c r="D14" s="94">
        <f t="shared" si="0"/>
        <v>39451</v>
      </c>
      <c r="E14" s="94">
        <f t="shared" si="1"/>
        <v>17979</v>
      </c>
      <c r="F14" s="94">
        <f t="shared" si="2"/>
        <v>5381613</v>
      </c>
      <c r="G14" s="94">
        <f t="shared" si="3"/>
        <v>2687496</v>
      </c>
      <c r="H14" s="94">
        <f t="shared" si="22"/>
        <v>799270</v>
      </c>
      <c r="I14" s="94">
        <f t="shared" si="23"/>
        <v>526672</v>
      </c>
      <c r="J14" s="94">
        <f t="shared" si="4"/>
        <v>2452056.1556677632</v>
      </c>
      <c r="K14" s="94">
        <f t="shared" si="5"/>
        <v>1648880.6488000001</v>
      </c>
      <c r="L14" s="94">
        <f t="shared" si="6"/>
        <v>-1652786.1556677632</v>
      </c>
      <c r="M14" s="94">
        <f t="shared" si="7"/>
        <v>-1122208.6488000001</v>
      </c>
      <c r="N14" s="94">
        <f t="shared" si="8"/>
        <v>85542.197988474363</v>
      </c>
      <c r="O14" s="94">
        <f t="shared" si="9"/>
        <v>79829.268799999991</v>
      </c>
      <c r="P14" s="94">
        <f t="shared" si="24"/>
        <v>316009.26842771412</v>
      </c>
      <c r="Q14" s="94">
        <f t="shared" si="10"/>
        <v>211679.98560000001</v>
      </c>
      <c r="R14" s="94">
        <f t="shared" si="11"/>
        <v>-2054337.6220839517</v>
      </c>
      <c r="S14" s="94">
        <f t="shared" si="12"/>
        <v>-1413717.9032000001</v>
      </c>
      <c r="T14" s="88"/>
      <c r="U14" s="94">
        <f>+'17HPM_DATA_INPUT'!D413</f>
        <v>6454</v>
      </c>
      <c r="V14" s="94">
        <f>+'17HPM_DATA_INPUT'!E413</f>
        <v>4932</v>
      </c>
      <c r="W14" s="94">
        <f>+'17HPM_DATA_INPUT'!F413</f>
        <v>11370</v>
      </c>
      <c r="X14" s="94">
        <f>+'17HPM_DATA_INPUT'!G413</f>
        <v>9443</v>
      </c>
      <c r="Y14" s="94">
        <f>+'17HPM_DATA_INPUT'!H413</f>
        <v>1779841</v>
      </c>
      <c r="Z14" s="94">
        <f>+'17HPM_DATA_INPUT'!I413</f>
        <v>1504749</v>
      </c>
      <c r="AA14" s="94">
        <f>+'17HPM_DATA_INPUT'!J413</f>
        <v>373030</v>
      </c>
      <c r="AB14" s="94">
        <f>+'17HPM_DATA_INPUT'!K413</f>
        <v>344026</v>
      </c>
      <c r="AC14" s="94">
        <f>+'17HPM_DATA_INPUT'!L413</f>
        <v>875589</v>
      </c>
      <c r="AD14" s="94">
        <f>+'17HPM_DATA_INPUT'!M413</f>
        <v>767330</v>
      </c>
      <c r="AE14" s="94">
        <f t="shared" si="25"/>
        <v>-502559</v>
      </c>
      <c r="AF14" s="94">
        <f t="shared" si="26"/>
        <v>-423304</v>
      </c>
      <c r="AG14" s="94">
        <f>+'17HPM_DATA_INPUT'!P413</f>
        <v>30546</v>
      </c>
      <c r="AH14" s="94">
        <f>+'17HPM_DATA_INPUT'!Q413</f>
        <v>37150</v>
      </c>
      <c r="AI14" s="94">
        <f>+'17HPM_DATA_INPUT'!R413</f>
        <v>112842</v>
      </c>
      <c r="AJ14" s="94">
        <f>+'17HPM_DATA_INPUT'!S413</f>
        <v>98508</v>
      </c>
      <c r="AK14" s="94">
        <f t="shared" si="27"/>
        <v>-645947</v>
      </c>
      <c r="AL14" s="94">
        <f t="shared" si="28"/>
        <v>-558962</v>
      </c>
      <c r="AM14" s="88"/>
      <c r="AN14" s="444">
        <f t="shared" si="13"/>
        <v>1.7616981716764797</v>
      </c>
      <c r="AO14" s="444">
        <f t="shared" si="13"/>
        <v>1.9146390916463909</v>
      </c>
      <c r="AP14" s="448">
        <f>IF(U14=0,0,AR14/(AN14))</f>
        <v>14189.150219876869</v>
      </c>
      <c r="AQ14" s="448">
        <f t="shared" si="14"/>
        <v>4330.3200254156518</v>
      </c>
      <c r="AR14" s="451">
        <v>24997</v>
      </c>
      <c r="AS14" s="288">
        <v>8291</v>
      </c>
      <c r="AT14" s="288">
        <v>3255609</v>
      </c>
      <c r="AU14" s="288">
        <v>1102288</v>
      </c>
      <c r="AV14" s="288">
        <v>426240</v>
      </c>
      <c r="AW14" s="288">
        <v>182646</v>
      </c>
      <c r="AX14" s="98">
        <f>'17NM_Flex Cost'!E38</f>
        <v>1389594.155667763</v>
      </c>
      <c r="AY14" s="98">
        <f>'17NM_Flex Cost'!O38</f>
        <v>845890.64879999997</v>
      </c>
      <c r="AZ14" s="94">
        <f t="shared" ref="AZ14:AZ26" si="32">+AV14-AX14</f>
        <v>-963354.15566776297</v>
      </c>
      <c r="BA14" s="94">
        <f t="shared" ref="BA14:BA26" si="33">+AW14-AY14</f>
        <v>-663244.64879999997</v>
      </c>
      <c r="BB14" s="98">
        <f>'17NM_Flex Cost'!F38</f>
        <v>48477.197988474363</v>
      </c>
      <c r="BC14" s="98">
        <f>'17NM_Flex Cost'!P38</f>
        <v>40953.268799999998</v>
      </c>
      <c r="BD14" s="98">
        <f>'17NM_Flex Cost'!G38</f>
        <v>179084.26842771409</v>
      </c>
      <c r="BE14" s="98">
        <f>'17NM_Flex Cost'!Q38</f>
        <v>108593.9856</v>
      </c>
      <c r="BF14" s="94">
        <f t="shared" ref="BF14:BF26" si="34">+AZ14-BB14-BD14</f>
        <v>-1190915.6220839515</v>
      </c>
      <c r="BG14" s="94">
        <f t="shared" ref="BG14:BG26" si="35">+BA14-BC14-BE14</f>
        <v>-812791.90319999994</v>
      </c>
      <c r="BH14" s="88"/>
      <c r="BI14" s="99">
        <f>xx_mcarelabs!D10</f>
        <v>3084</v>
      </c>
      <c r="BJ14" s="99">
        <f>xx_mcarelabs!M10</f>
        <v>245</v>
      </c>
      <c r="BK14" s="99">
        <f>xx_mcarelabs!E10</f>
        <v>346163</v>
      </c>
      <c r="BL14" s="99">
        <f>xx_mcarelabs!N10</f>
        <v>80459</v>
      </c>
      <c r="BM14" s="94">
        <v>0</v>
      </c>
      <c r="BN14" s="94">
        <v>0</v>
      </c>
      <c r="BO14" s="99">
        <f>xx_mcarelabs!F10</f>
        <v>186873</v>
      </c>
      <c r="BP14" s="99">
        <f>xx_mcarelabs!O10</f>
        <v>35660</v>
      </c>
      <c r="BQ14" s="94">
        <f t="shared" si="30"/>
        <v>-186873</v>
      </c>
      <c r="BR14" s="94">
        <f t="shared" si="17"/>
        <v>-35660</v>
      </c>
      <c r="BS14" s="99">
        <f>xx_mcarelabs!G10</f>
        <v>6519</v>
      </c>
      <c r="BT14" s="99">
        <f>xx_mcarelabs!P10</f>
        <v>1726</v>
      </c>
      <c r="BU14" s="99">
        <f>xx_mcarelabs!H10</f>
        <v>24083</v>
      </c>
      <c r="BV14" s="99">
        <f>xx_mcarelabs!Q10</f>
        <v>4578</v>
      </c>
      <c r="BW14" s="311">
        <f t="shared" si="18"/>
        <v>-217475</v>
      </c>
      <c r="BX14" s="311">
        <f t="shared" si="19"/>
        <v>-41964</v>
      </c>
      <c r="BY14" s="88"/>
      <c r="BZ14" s="2907">
        <v>3160</v>
      </c>
      <c r="CA14" s="2911" t="s">
        <v>1437</v>
      </c>
    </row>
    <row r="15" spans="1:79" ht="12.75" x14ac:dyDescent="0.2">
      <c r="A15" s="105" t="s">
        <v>81</v>
      </c>
      <c r="B15" s="94">
        <f t="shared" si="20"/>
        <v>90168.283782795275</v>
      </c>
      <c r="C15" s="94">
        <f t="shared" si="21"/>
        <v>80398.285916509005</v>
      </c>
      <c r="D15" s="94">
        <f t="shared" si="0"/>
        <v>108697</v>
      </c>
      <c r="E15" s="94">
        <f t="shared" si="1"/>
        <v>93571</v>
      </c>
      <c r="F15" s="94">
        <f t="shared" si="2"/>
        <v>968071</v>
      </c>
      <c r="G15" s="94">
        <f t="shared" si="3"/>
        <v>1116042</v>
      </c>
      <c r="H15" s="94">
        <f t="shared" si="22"/>
        <v>189065</v>
      </c>
      <c r="I15" s="94">
        <f t="shared" si="23"/>
        <v>227830</v>
      </c>
      <c r="J15" s="94">
        <f t="shared" si="4"/>
        <v>1341976.205056523</v>
      </c>
      <c r="K15" s="94">
        <f t="shared" si="5"/>
        <v>1078573.2612000001</v>
      </c>
      <c r="L15" s="94">
        <f t="shared" si="6"/>
        <v>-1152911.205056523</v>
      </c>
      <c r="M15" s="94">
        <f t="shared" si="7"/>
        <v>-850743.26120000007</v>
      </c>
      <c r="N15" s="94">
        <f t="shared" si="8"/>
        <v>226218.49840385944</v>
      </c>
      <c r="O15" s="94">
        <f t="shared" si="9"/>
        <v>287992.21400000004</v>
      </c>
      <c r="P15" s="94">
        <f t="shared" si="24"/>
        <v>314872.1676007671</v>
      </c>
      <c r="Q15" s="94">
        <f t="shared" si="10"/>
        <v>249262.93140000003</v>
      </c>
      <c r="R15" s="94">
        <f t="shared" si="11"/>
        <v>-1694001.8710611495</v>
      </c>
      <c r="S15" s="94">
        <f t="shared" si="12"/>
        <v>-1387998.4066000003</v>
      </c>
      <c r="T15" s="88"/>
      <c r="U15" s="94">
        <f>+'17HPM_DATA_INPUT'!D414</f>
        <v>69741</v>
      </c>
      <c r="V15" s="94">
        <f>+'17HPM_DATA_INPUT'!E414</f>
        <v>64894</v>
      </c>
      <c r="W15" s="94">
        <f>+'17HPM_DATA_INPUT'!F414</f>
        <v>82024</v>
      </c>
      <c r="X15" s="94">
        <f>+'17HPM_DATA_INPUT'!G414</f>
        <v>73469</v>
      </c>
      <c r="Y15" s="94">
        <f>+'17HPM_DATA_INPUT'!H414</f>
        <v>736469</v>
      </c>
      <c r="Z15" s="94">
        <f>+'17HPM_DATA_INPUT'!I414</f>
        <v>893411</v>
      </c>
      <c r="AA15" s="94">
        <f>+'17HPM_DATA_INPUT'!J414</f>
        <v>159820</v>
      </c>
      <c r="AB15" s="94">
        <f>+'17HPM_DATA_INPUT'!K414</f>
        <v>190935</v>
      </c>
      <c r="AC15" s="94">
        <f>+'17HPM_DATA_INPUT'!L414</f>
        <v>1020508</v>
      </c>
      <c r="AD15" s="94">
        <f>+'17HPM_DATA_INPUT'!M414</f>
        <v>890366</v>
      </c>
      <c r="AE15" s="94">
        <f t="shared" si="25"/>
        <v>-860688</v>
      </c>
      <c r="AF15" s="94">
        <f t="shared" si="26"/>
        <v>-699431</v>
      </c>
      <c r="AG15" s="94">
        <f>+'17HPM_DATA_INPUT'!P414</f>
        <v>172028</v>
      </c>
      <c r="AH15" s="94">
        <f>+'17HPM_DATA_INPUT'!Q414</f>
        <v>237739</v>
      </c>
      <c r="AI15" s="94">
        <f>+'17HPM_DATA_INPUT'!R414</f>
        <v>239445</v>
      </c>
      <c r="AJ15" s="94">
        <f>+'17HPM_DATA_INPUT'!S414</f>
        <v>205767</v>
      </c>
      <c r="AK15" s="94">
        <f t="shared" si="27"/>
        <v>-1272161</v>
      </c>
      <c r="AL15" s="94">
        <f t="shared" si="28"/>
        <v>-1142937</v>
      </c>
      <c r="AM15" s="88"/>
      <c r="AN15" s="444">
        <f t="shared" si="13"/>
        <v>1.1761230839821626</v>
      </c>
      <c r="AO15" s="444">
        <f t="shared" si="13"/>
        <v>1.1321385644281443</v>
      </c>
      <c r="AP15" s="448">
        <f t="shared" si="29"/>
        <v>20427.283782795279</v>
      </c>
      <c r="AQ15" s="448">
        <f t="shared" si="14"/>
        <v>15504.285916509005</v>
      </c>
      <c r="AR15" s="451">
        <v>24025</v>
      </c>
      <c r="AS15" s="288">
        <v>17553</v>
      </c>
      <c r="AT15" s="288">
        <v>203732</v>
      </c>
      <c r="AU15" s="288">
        <v>203088</v>
      </c>
      <c r="AV15" s="288">
        <v>29245</v>
      </c>
      <c r="AW15" s="288">
        <v>36895</v>
      </c>
      <c r="AX15" s="98">
        <f>'17NM_Flex Cost'!E39</f>
        <v>282637.20505652303</v>
      </c>
      <c r="AY15" s="98">
        <f>'17NM_Flex Cost'!O39</f>
        <v>170386.26120000015</v>
      </c>
      <c r="AZ15" s="94">
        <f t="shared" si="32"/>
        <v>-253392.20505652303</v>
      </c>
      <c r="BA15" s="94">
        <f t="shared" si="33"/>
        <v>-133491.26120000015</v>
      </c>
      <c r="BB15" s="98">
        <f>'17NM_Flex Cost'!F39</f>
        <v>47644.498403859456</v>
      </c>
      <c r="BC15" s="98">
        <f>'17NM_Flex Cost'!P39</f>
        <v>45495.214000000044</v>
      </c>
      <c r="BD15" s="98">
        <f>'17NM_Flex Cost'!G39</f>
        <v>66316.167600767119</v>
      </c>
      <c r="BE15" s="98">
        <f>'17NM_Flex Cost'!Q39</f>
        <v>39376.931400000038</v>
      </c>
      <c r="BF15" s="94">
        <f t="shared" si="34"/>
        <v>-367352.87106114958</v>
      </c>
      <c r="BG15" s="94">
        <f t="shared" si="35"/>
        <v>-218363.40660000022</v>
      </c>
      <c r="BH15" s="88"/>
      <c r="BI15" s="99">
        <f>xx_mcarelabs!D11</f>
        <v>2648</v>
      </c>
      <c r="BJ15" s="99">
        <f>xx_mcarelabs!M11</f>
        <v>2549</v>
      </c>
      <c r="BK15" s="99">
        <f>xx_mcarelabs!E11</f>
        <v>27870</v>
      </c>
      <c r="BL15" s="99">
        <f>xx_mcarelabs!N11</f>
        <v>19543</v>
      </c>
      <c r="BM15" s="94">
        <v>0</v>
      </c>
      <c r="BN15" s="94">
        <v>0</v>
      </c>
      <c r="BO15" s="99">
        <f>xx_mcarelabs!F11</f>
        <v>38831</v>
      </c>
      <c r="BP15" s="99">
        <f>xx_mcarelabs!O11</f>
        <v>17821</v>
      </c>
      <c r="BQ15" s="94">
        <f t="shared" si="30"/>
        <v>-38831</v>
      </c>
      <c r="BR15" s="94">
        <f t="shared" si="17"/>
        <v>-17821</v>
      </c>
      <c r="BS15" s="99">
        <f>xx_mcarelabs!G11</f>
        <v>6546</v>
      </c>
      <c r="BT15" s="99">
        <f>xx_mcarelabs!P11</f>
        <v>4758</v>
      </c>
      <c r="BU15" s="99">
        <f>xx_mcarelabs!H11</f>
        <v>9111</v>
      </c>
      <c r="BV15" s="99">
        <f>xx_mcarelabs!Q11</f>
        <v>4119</v>
      </c>
      <c r="BW15" s="311">
        <f t="shared" si="18"/>
        <v>-54488</v>
      </c>
      <c r="BX15" s="311">
        <f t="shared" si="19"/>
        <v>-26698</v>
      </c>
      <c r="BY15" s="88"/>
      <c r="BZ15" s="2907">
        <v>3180</v>
      </c>
      <c r="CA15" s="2911" t="s">
        <v>1438</v>
      </c>
    </row>
    <row r="16" spans="1:79" ht="12.75" x14ac:dyDescent="0.2">
      <c r="A16" s="105" t="s">
        <v>82</v>
      </c>
      <c r="B16" s="94">
        <f t="shared" si="20"/>
        <v>35161.870857387214</v>
      </c>
      <c r="C16" s="94">
        <f t="shared" si="21"/>
        <v>30029.92624974285</v>
      </c>
      <c r="D16" s="94">
        <f t="shared" si="0"/>
        <v>49919</v>
      </c>
      <c r="E16" s="94">
        <f t="shared" si="1"/>
        <v>39109</v>
      </c>
      <c r="F16" s="94">
        <f t="shared" si="2"/>
        <v>6051906</v>
      </c>
      <c r="G16" s="94">
        <f t="shared" si="3"/>
        <v>4565805</v>
      </c>
      <c r="H16" s="94">
        <f t="shared" si="22"/>
        <v>746956.75</v>
      </c>
      <c r="I16" s="94">
        <f t="shared" si="23"/>
        <v>747065.97</v>
      </c>
      <c r="J16" s="94">
        <f t="shared" si="4"/>
        <v>444594.3847515253</v>
      </c>
      <c r="K16" s="94">
        <f t="shared" si="5"/>
        <v>318410.89200000005</v>
      </c>
      <c r="L16" s="94">
        <f t="shared" si="6"/>
        <v>302362.3652484747</v>
      </c>
      <c r="M16" s="94">
        <f t="shared" si="7"/>
        <v>428655.07799999992</v>
      </c>
      <c r="N16" s="94">
        <f t="shared" si="8"/>
        <v>388417.74121571134</v>
      </c>
      <c r="O16" s="94">
        <f t="shared" si="9"/>
        <v>112738.12780000002</v>
      </c>
      <c r="P16" s="94">
        <f t="shared" si="24"/>
        <v>262359.71119138313</v>
      </c>
      <c r="Q16" s="94">
        <f t="shared" si="10"/>
        <v>160747.10600000003</v>
      </c>
      <c r="R16" s="94">
        <f t="shared" si="11"/>
        <v>-348415.08715861978</v>
      </c>
      <c r="S16" s="94">
        <f t="shared" si="12"/>
        <v>155169.84419999988</v>
      </c>
      <c r="T16" s="88"/>
      <c r="U16" s="94">
        <f>+'17HPM_DATA_INPUT'!D415</f>
        <v>7958</v>
      </c>
      <c r="V16" s="94">
        <f>+'17HPM_DATA_INPUT'!E415</f>
        <v>8031</v>
      </c>
      <c r="W16" s="94">
        <f>+'17HPM_DATA_INPUT'!F415</f>
        <v>9354</v>
      </c>
      <c r="X16" s="94">
        <f>+'17HPM_DATA_INPUT'!G415</f>
        <v>9722</v>
      </c>
      <c r="Y16" s="94">
        <f>+'17HPM_DATA_INPUT'!H415</f>
        <v>1247816</v>
      </c>
      <c r="Z16" s="94">
        <f>+'17HPM_DATA_INPUT'!I415</f>
        <v>1081099</v>
      </c>
      <c r="AA16" s="94">
        <f>+'17HPM_DATA_INPUT'!J415</f>
        <v>216968</v>
      </c>
      <c r="AB16" s="94">
        <f>+'17HPM_DATA_INPUT'!K415</f>
        <v>185217</v>
      </c>
      <c r="AC16" s="94">
        <f>+'17HPM_DATA_INPUT'!L415</f>
        <v>109284</v>
      </c>
      <c r="AD16" s="94">
        <f>+'17HPM_DATA_INPUT'!M415</f>
        <v>85936</v>
      </c>
      <c r="AE16" s="94">
        <f t="shared" si="25"/>
        <v>107684</v>
      </c>
      <c r="AF16" s="94">
        <f t="shared" si="26"/>
        <v>99281</v>
      </c>
      <c r="AG16" s="94">
        <f>+'17HPM_DATA_INPUT'!P415</f>
        <v>95476</v>
      </c>
      <c r="AH16" s="94">
        <f>+'17HPM_DATA_INPUT'!Q415</f>
        <v>30427</v>
      </c>
      <c r="AI16" s="94">
        <f>+'17HPM_DATA_INPUT'!R415</f>
        <v>64490</v>
      </c>
      <c r="AJ16" s="94">
        <f>+'17HPM_DATA_INPUT'!S415</f>
        <v>43384</v>
      </c>
      <c r="AK16" s="94">
        <f t="shared" si="27"/>
        <v>-52282</v>
      </c>
      <c r="AL16" s="94">
        <f t="shared" si="28"/>
        <v>25470</v>
      </c>
      <c r="AM16" s="88"/>
      <c r="AN16" s="444">
        <f t="shared" si="13"/>
        <v>1.175420960040211</v>
      </c>
      <c r="AO16" s="444">
        <f t="shared" si="13"/>
        <v>1.210559083551239</v>
      </c>
      <c r="AP16" s="448">
        <f t="shared" si="29"/>
        <v>27203.870857387217</v>
      </c>
      <c r="AQ16" s="448">
        <f t="shared" si="14"/>
        <v>21998.92624974285</v>
      </c>
      <c r="AR16" s="451">
        <v>31976</v>
      </c>
      <c r="AS16" s="288">
        <v>26631</v>
      </c>
      <c r="AT16" s="288">
        <v>3693548</v>
      </c>
      <c r="AU16" s="288">
        <v>3128610</v>
      </c>
      <c r="AV16" s="288">
        <v>529988.75</v>
      </c>
      <c r="AW16" s="288">
        <v>561848.97</v>
      </c>
      <c r="AX16" s="98">
        <f>'17NM_Flex Cost'!E40</f>
        <v>259722.3847515253</v>
      </c>
      <c r="AY16" s="98">
        <f>'17NM_Flex Cost'!O40</f>
        <v>203633.89200000005</v>
      </c>
      <c r="AZ16" s="94">
        <f t="shared" si="32"/>
        <v>270266.3652484747</v>
      </c>
      <c r="BA16" s="94">
        <f t="shared" si="33"/>
        <v>358215.07799999992</v>
      </c>
      <c r="BB16" s="98">
        <f>'17NM_Flex Cost'!F40</f>
        <v>226904.74121571131</v>
      </c>
      <c r="BC16" s="98">
        <f>'17NM_Flex Cost'!P40</f>
        <v>72099.127800000017</v>
      </c>
      <c r="BD16" s="98">
        <f>'17NM_Flex Cost'!G40</f>
        <v>153264.71119138313</v>
      </c>
      <c r="BE16" s="98">
        <f>'17NM_Flex Cost'!Q40</f>
        <v>102803.10600000001</v>
      </c>
      <c r="BF16" s="94">
        <f t="shared" si="34"/>
        <v>-109903.08715861975</v>
      </c>
      <c r="BG16" s="94">
        <f t="shared" si="35"/>
        <v>183312.84419999988</v>
      </c>
      <c r="BH16" s="88"/>
      <c r="BI16" s="99">
        <f>xx_mcarelabs!D12</f>
        <v>8589</v>
      </c>
      <c r="BJ16" s="99">
        <f>xx_mcarelabs!M12</f>
        <v>2756</v>
      </c>
      <c r="BK16" s="99">
        <f>xx_mcarelabs!E12</f>
        <v>1110542</v>
      </c>
      <c r="BL16" s="99">
        <f>xx_mcarelabs!N12</f>
        <v>356096</v>
      </c>
      <c r="BM16" s="94">
        <v>0</v>
      </c>
      <c r="BN16" s="94">
        <v>0</v>
      </c>
      <c r="BO16" s="99">
        <f>xx_mcarelabs!F12</f>
        <v>75588</v>
      </c>
      <c r="BP16" s="99">
        <f>xx_mcarelabs!O12</f>
        <v>28841</v>
      </c>
      <c r="BQ16" s="94">
        <f t="shared" si="30"/>
        <v>-75588</v>
      </c>
      <c r="BR16" s="94">
        <f t="shared" si="17"/>
        <v>-28841</v>
      </c>
      <c r="BS16" s="99">
        <f>xx_mcarelabs!G12</f>
        <v>66037</v>
      </c>
      <c r="BT16" s="99">
        <f>xx_mcarelabs!P12</f>
        <v>10212</v>
      </c>
      <c r="BU16" s="99">
        <f>xx_mcarelabs!H12</f>
        <v>44605</v>
      </c>
      <c r="BV16" s="99">
        <f>xx_mcarelabs!Q12</f>
        <v>14560</v>
      </c>
      <c r="BW16" s="311">
        <f t="shared" si="18"/>
        <v>-186230</v>
      </c>
      <c r="BX16" s="311">
        <f t="shared" si="19"/>
        <v>-53613</v>
      </c>
      <c r="BY16" s="88"/>
      <c r="BZ16" s="2907">
        <v>3200</v>
      </c>
      <c r="CA16" s="2911" t="s">
        <v>1168</v>
      </c>
    </row>
    <row r="17" spans="1:81" ht="12.75" x14ac:dyDescent="0.2">
      <c r="A17" s="105" t="s">
        <v>83</v>
      </c>
      <c r="B17" s="94">
        <f t="shared" si="20"/>
        <v>677.5</v>
      </c>
      <c r="C17" s="94">
        <f t="shared" si="21"/>
        <v>1573</v>
      </c>
      <c r="D17" s="94">
        <f t="shared" si="0"/>
        <v>1355</v>
      </c>
      <c r="E17" s="94">
        <f t="shared" si="1"/>
        <v>3146</v>
      </c>
      <c r="F17" s="94">
        <f t="shared" si="2"/>
        <v>1256533</v>
      </c>
      <c r="G17" s="94">
        <f t="shared" si="3"/>
        <v>3060328</v>
      </c>
      <c r="H17" s="94">
        <f t="shared" si="22"/>
        <v>257635</v>
      </c>
      <c r="I17" s="94">
        <f t="shared" si="23"/>
        <v>797196</v>
      </c>
      <c r="J17" s="94">
        <f t="shared" si="4"/>
        <v>419776.71078757336</v>
      </c>
      <c r="K17" s="94">
        <f t="shared" si="5"/>
        <v>465373.95919999992</v>
      </c>
      <c r="L17" s="94">
        <f t="shared" si="6"/>
        <v>-162141.71078757336</v>
      </c>
      <c r="M17" s="94">
        <f t="shared" si="7"/>
        <v>331822.04080000008</v>
      </c>
      <c r="N17" s="94">
        <f t="shared" si="8"/>
        <v>4228.5836036272322</v>
      </c>
      <c r="O17" s="94">
        <f t="shared" si="9"/>
        <v>9615.2959999999985</v>
      </c>
      <c r="P17" s="94">
        <f t="shared" si="24"/>
        <v>471804.50485928269</v>
      </c>
      <c r="Q17" s="94">
        <f t="shared" si="10"/>
        <v>352727.08179999993</v>
      </c>
      <c r="R17" s="94">
        <f t="shared" si="11"/>
        <v>-638174.79925048328</v>
      </c>
      <c r="S17" s="94">
        <f t="shared" si="12"/>
        <v>-30520.336999999825</v>
      </c>
      <c r="T17" s="88"/>
      <c r="U17" s="94">
        <f>+'17HPM_DATA_INPUT'!D416</f>
        <v>18</v>
      </c>
      <c r="V17" s="94">
        <f>+'17HPM_DATA_INPUT'!E416</f>
        <v>20</v>
      </c>
      <c r="W17" s="94">
        <f>+'17HPM_DATA_INPUT'!F416</f>
        <v>36</v>
      </c>
      <c r="X17" s="94">
        <f>+'17HPM_DATA_INPUT'!G416</f>
        <v>40</v>
      </c>
      <c r="Y17" s="94">
        <f>+'17HPM_DATA_INPUT'!H416</f>
        <v>21342</v>
      </c>
      <c r="Z17" s="94">
        <f>+'17HPM_DATA_INPUT'!I416</f>
        <v>29804</v>
      </c>
      <c r="AA17" s="94">
        <f>+'17HPM_DATA_INPUT'!J416</f>
        <v>4718</v>
      </c>
      <c r="AB17" s="94">
        <f>+'17HPM_DATA_INPUT'!K416</f>
        <v>10752</v>
      </c>
      <c r="AC17" s="94">
        <f>+'17HPM_DATA_INPUT'!L416</f>
        <v>5651</v>
      </c>
      <c r="AD17" s="94">
        <f>+'17HPM_DATA_INPUT'!M416</f>
        <v>2773</v>
      </c>
      <c r="AE17" s="94">
        <f t="shared" si="25"/>
        <v>-933</v>
      </c>
      <c r="AF17" s="94">
        <f t="shared" si="26"/>
        <v>7979</v>
      </c>
      <c r="AG17" s="94">
        <f>+'17HPM_DATA_INPUT'!P416</f>
        <v>57</v>
      </c>
      <c r="AH17" s="94">
        <f>+'17HPM_DATA_INPUT'!Q416</f>
        <v>57</v>
      </c>
      <c r="AI17" s="94">
        <f>+'17HPM_DATA_INPUT'!R416</f>
        <v>6352</v>
      </c>
      <c r="AJ17" s="94">
        <f>+'17HPM_DATA_INPUT'!S416</f>
        <v>2101</v>
      </c>
      <c r="AK17" s="94">
        <f t="shared" si="27"/>
        <v>-7342</v>
      </c>
      <c r="AL17" s="94">
        <f t="shared" si="28"/>
        <v>5821</v>
      </c>
      <c r="AM17" s="88"/>
      <c r="AN17" s="444">
        <f t="shared" si="13"/>
        <v>2</v>
      </c>
      <c r="AO17" s="444">
        <f t="shared" si="13"/>
        <v>2</v>
      </c>
      <c r="AP17" s="448">
        <f t="shared" si="29"/>
        <v>659.5</v>
      </c>
      <c r="AQ17" s="448">
        <f t="shared" si="14"/>
        <v>1553</v>
      </c>
      <c r="AR17" s="451">
        <v>1319</v>
      </c>
      <c r="AS17" s="288">
        <v>3106</v>
      </c>
      <c r="AT17" s="288">
        <v>1235191</v>
      </c>
      <c r="AU17" s="288">
        <v>3030524</v>
      </c>
      <c r="AV17" s="288">
        <v>252917</v>
      </c>
      <c r="AW17" s="288">
        <v>786444</v>
      </c>
      <c r="AX17" s="98">
        <f>'17NM_Flex Cost'!E41</f>
        <v>414125.71078757336</v>
      </c>
      <c r="AY17" s="98">
        <f>'17NM_Flex Cost'!O41</f>
        <v>462600.95919999992</v>
      </c>
      <c r="AZ17" s="94">
        <f t="shared" si="32"/>
        <v>-161208.71078757336</v>
      </c>
      <c r="BA17" s="94">
        <f t="shared" si="33"/>
        <v>323843.04080000008</v>
      </c>
      <c r="BB17" s="98">
        <f>'17NM_Flex Cost'!F41</f>
        <v>4171.5836036272322</v>
      </c>
      <c r="BC17" s="98">
        <f>'17NM_Flex Cost'!P41</f>
        <v>9558.2959999999985</v>
      </c>
      <c r="BD17" s="98">
        <f>'17NM_Flex Cost'!G41</f>
        <v>465452.50485928269</v>
      </c>
      <c r="BE17" s="98">
        <f>'17NM_Flex Cost'!Q41</f>
        <v>350626.08179999993</v>
      </c>
      <c r="BF17" s="94">
        <f t="shared" si="34"/>
        <v>-630832.79925048328</v>
      </c>
      <c r="BG17" s="94">
        <f t="shared" si="35"/>
        <v>-36341.336999999825</v>
      </c>
      <c r="BH17" s="88"/>
      <c r="BI17" s="99">
        <f>xx_mcarelabs!D13</f>
        <v>0</v>
      </c>
      <c r="BJ17" s="99">
        <f>xx_mcarelabs!M13</f>
        <v>0</v>
      </c>
      <c r="BK17" s="99">
        <f>xx_mcarelabs!E13</f>
        <v>0</v>
      </c>
      <c r="BL17" s="99">
        <f>xx_mcarelabs!N13</f>
        <v>0</v>
      </c>
      <c r="BM17" s="94">
        <v>0</v>
      </c>
      <c r="BN17" s="94">
        <v>0</v>
      </c>
      <c r="BO17" s="99">
        <f>xx_mcarelabs!F13</f>
        <v>0</v>
      </c>
      <c r="BP17" s="99">
        <f>xx_mcarelabs!O13</f>
        <v>0</v>
      </c>
      <c r="BQ17" s="94">
        <f t="shared" si="30"/>
        <v>0</v>
      </c>
      <c r="BR17" s="94">
        <f t="shared" si="17"/>
        <v>0</v>
      </c>
      <c r="BS17" s="99">
        <f>xx_mcarelabs!G13</f>
        <v>0</v>
      </c>
      <c r="BT17" s="99">
        <f>xx_mcarelabs!P13</f>
        <v>0</v>
      </c>
      <c r="BU17" s="99">
        <f>xx_mcarelabs!H13</f>
        <v>0</v>
      </c>
      <c r="BV17" s="99">
        <f>xx_mcarelabs!Q13</f>
        <v>0</v>
      </c>
      <c r="BW17" s="311">
        <f t="shared" si="18"/>
        <v>0</v>
      </c>
      <c r="BX17" s="311">
        <f t="shared" si="19"/>
        <v>0</v>
      </c>
      <c r="BY17" s="88"/>
      <c r="BZ17" s="2908">
        <v>3220</v>
      </c>
      <c r="CA17" s="2912" t="s">
        <v>83</v>
      </c>
    </row>
    <row r="18" spans="1:81" ht="12.75" x14ac:dyDescent="0.2">
      <c r="A18" s="105" t="s">
        <v>84</v>
      </c>
      <c r="B18" s="94">
        <f t="shared" si="20"/>
        <v>13159.809937394415</v>
      </c>
      <c r="C18" s="94">
        <f t="shared" si="21"/>
        <v>11813.380643354032</v>
      </c>
      <c r="D18" s="94">
        <f t="shared" si="0"/>
        <v>56416</v>
      </c>
      <c r="E18" s="94">
        <f t="shared" si="1"/>
        <v>48014</v>
      </c>
      <c r="F18" s="94">
        <f>+Y18+AT18+BK18</f>
        <v>9061565</v>
      </c>
      <c r="G18" s="94">
        <f t="shared" si="3"/>
        <v>7481986</v>
      </c>
      <c r="H18" s="94">
        <f t="shared" si="22"/>
        <v>2730971</v>
      </c>
      <c r="I18" s="94">
        <f t="shared" si="23"/>
        <v>2460770</v>
      </c>
      <c r="J18" s="94">
        <f t="shared" si="4"/>
        <v>909876.21742265066</v>
      </c>
      <c r="K18" s="94">
        <f t="shared" si="5"/>
        <v>756465.07680000016</v>
      </c>
      <c r="L18" s="94">
        <f t="shared" si="6"/>
        <v>1821094.7825773493</v>
      </c>
      <c r="M18" s="94">
        <f t="shared" si="7"/>
        <v>1704304.9231999998</v>
      </c>
      <c r="N18" s="94">
        <f t="shared" si="8"/>
        <v>79769.484961741487</v>
      </c>
      <c r="O18" s="94">
        <f t="shared" si="9"/>
        <v>71171.144400000005</v>
      </c>
      <c r="P18" s="94">
        <f t="shared" si="24"/>
        <v>391845.4032911011</v>
      </c>
      <c r="Q18" s="94">
        <f t="shared" si="10"/>
        <v>387894.02040000004</v>
      </c>
      <c r="R18" s="94">
        <f t="shared" si="11"/>
        <v>1349479.8943245066</v>
      </c>
      <c r="S18" s="94">
        <f t="shared" si="12"/>
        <v>1245239.7583999997</v>
      </c>
      <c r="T18" s="88"/>
      <c r="U18" s="94">
        <f>+'17HPM_DATA_INPUT'!D417</f>
        <v>11819</v>
      </c>
      <c r="V18" s="94">
        <f>+'17HPM_DATA_INPUT'!E417</f>
        <v>10576</v>
      </c>
      <c r="W18" s="94">
        <f>+'17HPM_DATA_INPUT'!F417</f>
        <v>50315</v>
      </c>
      <c r="X18" s="94">
        <f>+'17HPM_DATA_INPUT'!G417</f>
        <v>42838</v>
      </c>
      <c r="Y18" s="94">
        <f>+'17HPM_DATA_INPUT'!H417</f>
        <v>7759948</v>
      </c>
      <c r="Z18" s="94">
        <f>+'17HPM_DATA_INPUT'!I417</f>
        <v>6597493</v>
      </c>
      <c r="AA18" s="94">
        <f>+'17HPM_DATA_INPUT'!J417</f>
        <v>2490535</v>
      </c>
      <c r="AB18" s="94">
        <f>+'17HPM_DATA_INPUT'!K417</f>
        <v>2251423</v>
      </c>
      <c r="AC18" s="94">
        <f>+'17HPM_DATA_INPUT'!L417</f>
        <v>717753</v>
      </c>
      <c r="AD18" s="94">
        <f>+'17HPM_DATA_INPUT'!M417</f>
        <v>619163</v>
      </c>
      <c r="AE18" s="94">
        <f t="shared" si="25"/>
        <v>1772782</v>
      </c>
      <c r="AF18" s="94">
        <f t="shared" si="26"/>
        <v>1632260</v>
      </c>
      <c r="AG18" s="94">
        <f>+'17HPM_DATA_INPUT'!P417</f>
        <v>62926</v>
      </c>
      <c r="AH18" s="94">
        <f>+'17HPM_DATA_INPUT'!Q417</f>
        <v>58253</v>
      </c>
      <c r="AI18" s="94">
        <f>+'17HPM_DATA_INPUT'!R417</f>
        <v>309106</v>
      </c>
      <c r="AJ18" s="94">
        <f>+'17HPM_DATA_INPUT'!S417</f>
        <v>317489</v>
      </c>
      <c r="AK18" s="94">
        <f t="shared" si="27"/>
        <v>1400750</v>
      </c>
      <c r="AL18" s="94">
        <f t="shared" si="28"/>
        <v>1256518</v>
      </c>
      <c r="AM18" s="88"/>
      <c r="AN18" s="444">
        <f t="shared" si="13"/>
        <v>4.2571283526525088</v>
      </c>
      <c r="AO18" s="444">
        <f t="shared" si="13"/>
        <v>4.0504916792738275</v>
      </c>
      <c r="AP18" s="448">
        <f t="shared" si="29"/>
        <v>1340.8099373944151</v>
      </c>
      <c r="AQ18" s="448">
        <f t="shared" si="14"/>
        <v>1237.3806433540315</v>
      </c>
      <c r="AR18" s="451">
        <v>5708</v>
      </c>
      <c r="AS18" s="288">
        <v>5012</v>
      </c>
      <c r="AT18" s="288">
        <v>1241090</v>
      </c>
      <c r="AU18" s="288">
        <v>853844</v>
      </c>
      <c r="AV18" s="288">
        <v>240436</v>
      </c>
      <c r="AW18" s="288">
        <v>209347</v>
      </c>
      <c r="AX18" s="98">
        <f>'17NM_Flex Cost'!E42</f>
        <v>190537.21742265063</v>
      </c>
      <c r="AY18" s="98">
        <f>'17NM_Flex Cost'!O42</f>
        <v>136390.07680000013</v>
      </c>
      <c r="AZ18" s="94">
        <f t="shared" si="32"/>
        <v>49898.782577349368</v>
      </c>
      <c r="BA18" s="94">
        <f t="shared" si="33"/>
        <v>72956.923199999874</v>
      </c>
      <c r="BB18" s="98">
        <f>'17NM_Flex Cost'!F42</f>
        <v>16704.484961741484</v>
      </c>
      <c r="BC18" s="98">
        <f>'17NM_Flex Cost'!P42</f>
        <v>12832.14440000001</v>
      </c>
      <c r="BD18" s="98">
        <f>'17NM_Flex Cost'!G42</f>
        <v>82056.403291101073</v>
      </c>
      <c r="BE18" s="98">
        <f>'17NM_Flex Cost'!Q42</f>
        <v>69937.020400000067</v>
      </c>
      <c r="BF18" s="94">
        <f t="shared" si="34"/>
        <v>-48862.105675493192</v>
      </c>
      <c r="BG18" s="94">
        <f t="shared" si="35"/>
        <v>-9812.2416000002049</v>
      </c>
      <c r="BH18" s="88"/>
      <c r="BI18" s="99">
        <f>xx_mcarelabs!D14</f>
        <v>393</v>
      </c>
      <c r="BJ18" s="99">
        <f>xx_mcarelabs!M14</f>
        <v>164</v>
      </c>
      <c r="BK18" s="99">
        <f>xx_mcarelabs!E14</f>
        <v>60527</v>
      </c>
      <c r="BL18" s="99">
        <f>xx_mcarelabs!N14</f>
        <v>30649</v>
      </c>
      <c r="BM18" s="94">
        <v>0</v>
      </c>
      <c r="BN18" s="94">
        <v>0</v>
      </c>
      <c r="BO18" s="99">
        <f>xx_mcarelabs!F14</f>
        <v>1586</v>
      </c>
      <c r="BP18" s="99">
        <f>xx_mcarelabs!O14</f>
        <v>912</v>
      </c>
      <c r="BQ18" s="94">
        <f t="shared" si="30"/>
        <v>-1586</v>
      </c>
      <c r="BR18" s="94">
        <f t="shared" si="17"/>
        <v>-912</v>
      </c>
      <c r="BS18" s="99">
        <f>xx_mcarelabs!G14</f>
        <v>139</v>
      </c>
      <c r="BT18" s="99">
        <f>xx_mcarelabs!P14</f>
        <v>86</v>
      </c>
      <c r="BU18" s="99">
        <f>xx_mcarelabs!H14</f>
        <v>683</v>
      </c>
      <c r="BV18" s="99">
        <f>xx_mcarelabs!Q14</f>
        <v>468</v>
      </c>
      <c r="BW18" s="311">
        <f t="shared" si="18"/>
        <v>-2408</v>
      </c>
      <c r="BX18" s="311">
        <f t="shared" si="19"/>
        <v>-1466</v>
      </c>
      <c r="BY18" s="88"/>
      <c r="BZ18" s="2907">
        <v>3240</v>
      </c>
      <c r="CA18" s="2911" t="s">
        <v>1439</v>
      </c>
    </row>
    <row r="19" spans="1:81" ht="12.75" x14ac:dyDescent="0.2">
      <c r="A19" s="105" t="s">
        <v>85</v>
      </c>
      <c r="B19" s="94">
        <f t="shared" si="20"/>
        <v>7033.0779554769751</v>
      </c>
      <c r="C19" s="94">
        <f t="shared" si="21"/>
        <v>6719.0337360382946</v>
      </c>
      <c r="D19" s="94">
        <f t="shared" si="0"/>
        <v>21340</v>
      </c>
      <c r="E19" s="94">
        <f t="shared" si="1"/>
        <v>21960</v>
      </c>
      <c r="F19" s="94">
        <f t="shared" si="2"/>
        <v>2737861</v>
      </c>
      <c r="G19" s="94">
        <f t="shared" si="3"/>
        <v>2568693</v>
      </c>
      <c r="H19" s="94">
        <f t="shared" si="22"/>
        <v>712366</v>
      </c>
      <c r="I19" s="94">
        <f t="shared" si="23"/>
        <v>747234</v>
      </c>
      <c r="J19" s="94">
        <f t="shared" si="4"/>
        <v>513806.61666674766</v>
      </c>
      <c r="K19" s="94">
        <f t="shared" si="5"/>
        <v>483816.79850000003</v>
      </c>
      <c r="L19" s="94">
        <f t="shared" si="6"/>
        <v>198559.38333325234</v>
      </c>
      <c r="M19" s="94">
        <f t="shared" si="7"/>
        <v>263417.20149999997</v>
      </c>
      <c r="N19" s="94">
        <f t="shared" si="8"/>
        <v>55415.808767238967</v>
      </c>
      <c r="O19" s="94">
        <f t="shared" si="9"/>
        <v>54768.989500000003</v>
      </c>
      <c r="P19" s="94">
        <f t="shared" si="24"/>
        <v>174087.65351089099</v>
      </c>
      <c r="Q19" s="94">
        <f t="shared" si="10"/>
        <v>158303.7475</v>
      </c>
      <c r="R19" s="94">
        <f t="shared" si="11"/>
        <v>-30944.078944877634</v>
      </c>
      <c r="S19" s="94">
        <f t="shared" si="12"/>
        <v>50344.464499999973</v>
      </c>
      <c r="T19" s="88"/>
      <c r="U19" s="94">
        <f>+'17HPM_DATA_INPUT'!D418</f>
        <v>4143</v>
      </c>
      <c r="V19" s="94">
        <f>+'17HPM_DATA_INPUT'!E418</f>
        <v>4041</v>
      </c>
      <c r="W19" s="94">
        <f>+'17HPM_DATA_INPUT'!F418</f>
        <v>12443</v>
      </c>
      <c r="X19" s="94">
        <f>+'17HPM_DATA_INPUT'!G418</f>
        <v>13161</v>
      </c>
      <c r="Y19" s="94">
        <f>+'17HPM_DATA_INPUT'!H418</f>
        <v>1749087</v>
      </c>
      <c r="Z19" s="94">
        <f>+'17HPM_DATA_INPUT'!I418</f>
        <v>1681097</v>
      </c>
      <c r="AA19" s="94">
        <f>+'17HPM_DATA_INPUT'!J418</f>
        <v>520888</v>
      </c>
      <c r="AB19" s="94">
        <f>+'17HPM_DATA_INPUT'!K418</f>
        <v>524971</v>
      </c>
      <c r="AC19" s="94">
        <f>+'17HPM_DATA_INPUT'!L418</f>
        <v>274427</v>
      </c>
      <c r="AD19" s="94">
        <f>+'17HPM_DATA_INPUT'!M418</f>
        <v>246940</v>
      </c>
      <c r="AE19" s="94">
        <f t="shared" si="25"/>
        <v>246461</v>
      </c>
      <c r="AF19" s="94">
        <f t="shared" si="26"/>
        <v>278031</v>
      </c>
      <c r="AG19" s="94">
        <f>+'17HPM_DATA_INPUT'!P418</f>
        <v>29598</v>
      </c>
      <c r="AH19" s="94">
        <f>+'17HPM_DATA_INPUT'!Q418</f>
        <v>27954</v>
      </c>
      <c r="AI19" s="94">
        <f>+'17HPM_DATA_INPUT'!R418</f>
        <v>92981</v>
      </c>
      <c r="AJ19" s="94">
        <f>+'17HPM_DATA_INPUT'!S418</f>
        <v>80798</v>
      </c>
      <c r="AK19" s="94">
        <f t="shared" si="27"/>
        <v>123882</v>
      </c>
      <c r="AL19" s="94">
        <f t="shared" si="28"/>
        <v>169279</v>
      </c>
      <c r="AM19" s="88"/>
      <c r="AN19" s="444">
        <f t="shared" si="13"/>
        <v>3.0033791938209027</v>
      </c>
      <c r="AO19" s="444">
        <f t="shared" si="13"/>
        <v>3.2568671121009651</v>
      </c>
      <c r="AP19" s="448">
        <f t="shared" si="29"/>
        <v>2890.0779554769751</v>
      </c>
      <c r="AQ19" s="448">
        <f t="shared" si="14"/>
        <v>2678.033736038295</v>
      </c>
      <c r="AR19" s="451">
        <v>8680</v>
      </c>
      <c r="AS19" s="288">
        <v>8722</v>
      </c>
      <c r="AT19" s="288">
        <v>957230</v>
      </c>
      <c r="AU19" s="288">
        <v>877957</v>
      </c>
      <c r="AV19" s="288">
        <v>191478</v>
      </c>
      <c r="AW19" s="288">
        <v>222263</v>
      </c>
      <c r="AX19" s="98">
        <f>'17NM_Flex Cost'!E43</f>
        <v>236706.61666674766</v>
      </c>
      <c r="AY19" s="98">
        <f>'17NM_Flex Cost'!O43</f>
        <v>236155.79850000003</v>
      </c>
      <c r="AZ19" s="94">
        <f t="shared" si="32"/>
        <v>-45228.616666747665</v>
      </c>
      <c r="BA19" s="94">
        <f t="shared" si="33"/>
        <v>-13892.798500000034</v>
      </c>
      <c r="BB19" s="98">
        <f>'17NM_Flex Cost'!F43</f>
        <v>25529.80876723897</v>
      </c>
      <c r="BC19" s="98">
        <f>'17NM_Flex Cost'!P43</f>
        <v>26732.989500000003</v>
      </c>
      <c r="BD19" s="98">
        <f>'17NM_Flex Cost'!G43</f>
        <v>80200.653510890988</v>
      </c>
      <c r="BE19" s="98">
        <f>'17NM_Flex Cost'!Q43</f>
        <v>77269.747500000012</v>
      </c>
      <c r="BF19" s="94">
        <f t="shared" si="34"/>
        <v>-150959.0789448776</v>
      </c>
      <c r="BG19" s="94">
        <f t="shared" si="35"/>
        <v>-117895.53550000006</v>
      </c>
      <c r="BH19" s="88"/>
      <c r="BI19" s="99">
        <f>xx_mcarelabs!D15</f>
        <v>217</v>
      </c>
      <c r="BJ19" s="99">
        <f>xx_mcarelabs!M15</f>
        <v>77</v>
      </c>
      <c r="BK19" s="99">
        <f>xx_mcarelabs!E15</f>
        <v>31544</v>
      </c>
      <c r="BL19" s="99">
        <f>xx_mcarelabs!N15</f>
        <v>9639</v>
      </c>
      <c r="BM19" s="94">
        <v>0</v>
      </c>
      <c r="BN19" s="94">
        <v>0</v>
      </c>
      <c r="BO19" s="99">
        <f>xx_mcarelabs!F15</f>
        <v>2673</v>
      </c>
      <c r="BP19" s="99">
        <f>xx_mcarelabs!O15</f>
        <v>721</v>
      </c>
      <c r="BQ19" s="94">
        <f t="shared" si="30"/>
        <v>-2673</v>
      </c>
      <c r="BR19" s="94">
        <f t="shared" si="17"/>
        <v>-721</v>
      </c>
      <c r="BS19" s="99">
        <f>xx_mcarelabs!G15</f>
        <v>288</v>
      </c>
      <c r="BT19" s="99">
        <f>xx_mcarelabs!P15</f>
        <v>82</v>
      </c>
      <c r="BU19" s="99">
        <f>xx_mcarelabs!H15</f>
        <v>906</v>
      </c>
      <c r="BV19" s="99">
        <f>xx_mcarelabs!Q15</f>
        <v>236</v>
      </c>
      <c r="BW19" s="311">
        <f t="shared" si="18"/>
        <v>-3867</v>
      </c>
      <c r="BX19" s="311">
        <f t="shared" si="19"/>
        <v>-1039</v>
      </c>
      <c r="BY19" s="88"/>
      <c r="BZ19" s="2907">
        <v>3260</v>
      </c>
      <c r="CA19" s="2911" t="s">
        <v>1440</v>
      </c>
    </row>
    <row r="20" spans="1:81" ht="12.75" x14ac:dyDescent="0.2">
      <c r="A20" s="105" t="s">
        <v>86</v>
      </c>
      <c r="B20" s="94">
        <f t="shared" si="20"/>
        <v>4632.1369051293132</v>
      </c>
      <c r="C20" s="94">
        <f t="shared" si="21"/>
        <v>2776.1664425282811</v>
      </c>
      <c r="D20" s="94">
        <f t="shared" si="0"/>
        <v>25147</v>
      </c>
      <c r="E20" s="94">
        <f t="shared" si="1"/>
        <v>16837</v>
      </c>
      <c r="F20" s="94">
        <f t="shared" si="2"/>
        <v>6506618</v>
      </c>
      <c r="G20" s="94">
        <f t="shared" si="3"/>
        <v>2643164</v>
      </c>
      <c r="H20" s="94">
        <f t="shared" si="22"/>
        <v>1245452</v>
      </c>
      <c r="I20" s="94">
        <f t="shared" si="23"/>
        <v>597689</v>
      </c>
      <c r="J20" s="94">
        <f t="shared" si="4"/>
        <v>531892.85637857718</v>
      </c>
      <c r="K20" s="94">
        <f t="shared" si="5"/>
        <v>354005.46679999994</v>
      </c>
      <c r="L20" s="94">
        <f t="shared" si="6"/>
        <v>713559.14362142282</v>
      </c>
      <c r="M20" s="94">
        <f t="shared" si="7"/>
        <v>243683.53320000006</v>
      </c>
      <c r="N20" s="94">
        <f t="shared" si="8"/>
        <v>50254.747662022826</v>
      </c>
      <c r="O20" s="94">
        <f t="shared" si="9"/>
        <v>29177.830399999999</v>
      </c>
      <c r="P20" s="94">
        <f t="shared" si="24"/>
        <v>141997.07833997539</v>
      </c>
      <c r="Q20" s="94">
        <f t="shared" si="10"/>
        <v>78199.296899999987</v>
      </c>
      <c r="R20" s="94">
        <f t="shared" si="11"/>
        <v>521307.3176194246</v>
      </c>
      <c r="S20" s="94">
        <f t="shared" si="12"/>
        <v>136306.40590000007</v>
      </c>
      <c r="T20" s="88"/>
      <c r="U20" s="94">
        <f>+'17HPM_DATA_INPUT'!D419</f>
        <v>3050</v>
      </c>
      <c r="V20" s="94">
        <f>+'17HPM_DATA_INPUT'!E419</f>
        <v>2110</v>
      </c>
      <c r="W20" s="94">
        <f>+'17HPM_DATA_INPUT'!F419</f>
        <v>16201</v>
      </c>
      <c r="X20" s="94">
        <f>+'17HPM_DATA_INPUT'!G419</f>
        <v>12641</v>
      </c>
      <c r="Y20" s="94">
        <f>+'17HPM_DATA_INPUT'!H419</f>
        <v>3672541</v>
      </c>
      <c r="Z20" s="94">
        <f>+'17HPM_DATA_INPUT'!I419</f>
        <v>1794218</v>
      </c>
      <c r="AA20" s="94">
        <f>+'17HPM_DATA_INPUT'!J419</f>
        <v>740907</v>
      </c>
      <c r="AB20" s="94">
        <f>+'17HPM_DATA_INPUT'!K419</f>
        <v>408144</v>
      </c>
      <c r="AC20" s="94">
        <f>+'17HPM_DATA_INPUT'!L419</f>
        <v>275256</v>
      </c>
      <c r="AD20" s="94">
        <f>+'17HPM_DATA_INPUT'!M419</f>
        <v>238493</v>
      </c>
      <c r="AE20" s="94">
        <f t="shared" si="25"/>
        <v>465651</v>
      </c>
      <c r="AF20" s="94">
        <f t="shared" si="26"/>
        <v>169651</v>
      </c>
      <c r="AG20" s="94">
        <f>+'17HPM_DATA_INPUT'!P419</f>
        <v>26007</v>
      </c>
      <c r="AH20" s="94">
        <f>+'17HPM_DATA_INPUT'!Q419</f>
        <v>19657</v>
      </c>
      <c r="AI20" s="94">
        <f>+'17HPM_DATA_INPUT'!R419</f>
        <v>73484</v>
      </c>
      <c r="AJ20" s="94">
        <f>+'17HPM_DATA_INPUT'!S419</f>
        <v>52683</v>
      </c>
      <c r="AK20" s="94">
        <f t="shared" si="27"/>
        <v>366160</v>
      </c>
      <c r="AL20" s="94">
        <f t="shared" si="28"/>
        <v>97311</v>
      </c>
      <c r="AM20" s="88"/>
      <c r="AN20" s="444">
        <f t="shared" si="13"/>
        <v>5.311803278688525</v>
      </c>
      <c r="AO20" s="444">
        <f t="shared" si="13"/>
        <v>5.9909952606635075</v>
      </c>
      <c r="AP20" s="448">
        <f t="shared" si="29"/>
        <v>1582.1369051293129</v>
      </c>
      <c r="AQ20" s="448">
        <f t="shared" si="14"/>
        <v>666.16644252828098</v>
      </c>
      <c r="AR20" s="451">
        <v>8404</v>
      </c>
      <c r="AS20" s="288">
        <v>3991</v>
      </c>
      <c r="AT20" s="288">
        <v>2772900</v>
      </c>
      <c r="AU20" s="288">
        <v>823104</v>
      </c>
      <c r="AV20" s="288">
        <v>504545</v>
      </c>
      <c r="AW20" s="288">
        <v>189545</v>
      </c>
      <c r="AX20" s="98">
        <f>'17NM_Flex Cost'!E44</f>
        <v>253008.85637857724</v>
      </c>
      <c r="AY20" s="98">
        <f>'17NM_Flex Cost'!O44</f>
        <v>113718.46679999997</v>
      </c>
      <c r="AZ20" s="94">
        <f t="shared" si="32"/>
        <v>251536.14362142276</v>
      </c>
      <c r="BA20" s="94">
        <f t="shared" si="33"/>
        <v>75826.533200000034</v>
      </c>
      <c r="BB20" s="98">
        <f>'17NM_Flex Cost'!F44</f>
        <v>23904.747662022826</v>
      </c>
      <c r="BC20" s="98">
        <f>'17NM_Flex Cost'!P44</f>
        <v>9372.8303999999971</v>
      </c>
      <c r="BD20" s="98">
        <f>'17NM_Flex Cost'!G44</f>
        <v>67545.0783399754</v>
      </c>
      <c r="BE20" s="98">
        <f>'17NM_Flex Cost'!Q44</f>
        <v>25120.29689999999</v>
      </c>
      <c r="BF20" s="94">
        <f t="shared" si="34"/>
        <v>160086.31761942455</v>
      </c>
      <c r="BG20" s="94">
        <f t="shared" si="35"/>
        <v>41333.405900000056</v>
      </c>
      <c r="BH20" s="88"/>
      <c r="BI20" s="99">
        <f>xx_mcarelabs!D16</f>
        <v>542</v>
      </c>
      <c r="BJ20" s="99">
        <f>xx_mcarelabs!M16</f>
        <v>205</v>
      </c>
      <c r="BK20" s="99">
        <f>xx_mcarelabs!E16</f>
        <v>61177</v>
      </c>
      <c r="BL20" s="99">
        <f>xx_mcarelabs!N16</f>
        <v>25842</v>
      </c>
      <c r="BM20" s="94">
        <v>0</v>
      </c>
      <c r="BN20" s="94">
        <v>0</v>
      </c>
      <c r="BO20" s="99">
        <f>xx_mcarelabs!F16</f>
        <v>3628</v>
      </c>
      <c r="BP20" s="99">
        <f>xx_mcarelabs!O16</f>
        <v>1794</v>
      </c>
      <c r="BQ20" s="94">
        <f t="shared" si="30"/>
        <v>-3628</v>
      </c>
      <c r="BR20" s="94">
        <f t="shared" si="17"/>
        <v>-1794</v>
      </c>
      <c r="BS20" s="99">
        <f>xx_mcarelabs!G16</f>
        <v>343</v>
      </c>
      <c r="BT20" s="99">
        <f>xx_mcarelabs!P16</f>
        <v>148</v>
      </c>
      <c r="BU20" s="99">
        <f>xx_mcarelabs!H16</f>
        <v>968</v>
      </c>
      <c r="BV20" s="99">
        <f>xx_mcarelabs!Q16</f>
        <v>396</v>
      </c>
      <c r="BW20" s="311">
        <f t="shared" si="18"/>
        <v>-4939</v>
      </c>
      <c r="BX20" s="311">
        <f t="shared" si="19"/>
        <v>-2338</v>
      </c>
      <c r="BY20" s="88"/>
      <c r="BZ20" s="2907">
        <v>3280</v>
      </c>
      <c r="CA20" s="2911" t="s">
        <v>1441</v>
      </c>
    </row>
    <row r="21" spans="1:81" ht="12.75" x14ac:dyDescent="0.2">
      <c r="A21" s="105" t="s">
        <v>87</v>
      </c>
      <c r="B21" s="94">
        <f t="shared" si="20"/>
        <v>177.9348673946958</v>
      </c>
      <c r="C21" s="94">
        <f t="shared" si="21"/>
        <v>206.74257425742573</v>
      </c>
      <c r="D21" s="94">
        <f t="shared" si="0"/>
        <v>3023</v>
      </c>
      <c r="E21" s="94">
        <f t="shared" si="1"/>
        <v>3085</v>
      </c>
      <c r="F21" s="94">
        <f t="shared" si="2"/>
        <v>618724</v>
      </c>
      <c r="G21" s="94">
        <f t="shared" si="3"/>
        <v>549153</v>
      </c>
      <c r="H21" s="94">
        <f t="shared" si="22"/>
        <v>139906</v>
      </c>
      <c r="I21" s="94">
        <f t="shared" si="23"/>
        <v>122268</v>
      </c>
      <c r="J21" s="94">
        <f t="shared" si="4"/>
        <v>79303.633211426801</v>
      </c>
      <c r="K21" s="94">
        <f t="shared" si="5"/>
        <v>78958.146999999997</v>
      </c>
      <c r="L21" s="94">
        <f t="shared" si="6"/>
        <v>60602.366788573199</v>
      </c>
      <c r="M21" s="94">
        <f t="shared" si="7"/>
        <v>43309.853000000003</v>
      </c>
      <c r="N21" s="94">
        <f t="shared" si="8"/>
        <v>3680.9184703290057</v>
      </c>
      <c r="O21" s="94">
        <f t="shared" si="9"/>
        <v>4842.4429999999993</v>
      </c>
      <c r="P21" s="94">
        <f t="shared" si="24"/>
        <v>34629.689536103928</v>
      </c>
      <c r="Q21" s="94">
        <f t="shared" si="10"/>
        <v>38292.038999999997</v>
      </c>
      <c r="R21" s="94">
        <f t="shared" si="11"/>
        <v>22291.758782140263</v>
      </c>
      <c r="S21" s="94">
        <f t="shared" si="12"/>
        <v>175.37100000000646</v>
      </c>
      <c r="T21" s="88"/>
      <c r="U21" s="94">
        <f>+'17HPM_DATA_INPUT'!D420</f>
        <v>165</v>
      </c>
      <c r="V21" s="94">
        <f>+'17HPM_DATA_INPUT'!E420</f>
        <v>175</v>
      </c>
      <c r="W21" s="94">
        <f>+'17HPM_DATA_INPUT'!F420</f>
        <v>2564</v>
      </c>
      <c r="X21" s="94">
        <f>+'17HPM_DATA_INPUT'!G420</f>
        <v>2525</v>
      </c>
      <c r="Y21" s="94">
        <f>+'17HPM_DATA_INPUT'!H420</f>
        <v>491909</v>
      </c>
      <c r="Z21" s="94">
        <f>+'17HPM_DATA_INPUT'!I420</f>
        <v>422861</v>
      </c>
      <c r="AA21" s="94">
        <f>+'17HPM_DATA_INPUT'!J420</f>
        <v>123995</v>
      </c>
      <c r="AB21" s="94">
        <f>+'17HPM_DATA_INPUT'!K420</f>
        <v>93950</v>
      </c>
      <c r="AC21" s="94">
        <f>+'17HPM_DATA_INPUT'!L420</f>
        <v>61471</v>
      </c>
      <c r="AD21" s="94">
        <f>+'17HPM_DATA_INPUT'!M420</f>
        <v>51902</v>
      </c>
      <c r="AE21" s="94">
        <f t="shared" si="25"/>
        <v>62524</v>
      </c>
      <c r="AF21" s="94">
        <f t="shared" si="26"/>
        <v>42048</v>
      </c>
      <c r="AG21" s="94">
        <f>+'17HPM_DATA_INPUT'!P420</f>
        <v>2853</v>
      </c>
      <c r="AH21" s="94">
        <f>+'17HPM_DATA_INPUT'!Q420</f>
        <v>3183</v>
      </c>
      <c r="AI21" s="94">
        <f>+'17HPM_DATA_INPUT'!R420</f>
        <v>26843</v>
      </c>
      <c r="AJ21" s="94">
        <f>+'17HPM_DATA_INPUT'!S420</f>
        <v>25171</v>
      </c>
      <c r="AK21" s="94">
        <f t="shared" si="27"/>
        <v>32828</v>
      </c>
      <c r="AL21" s="94">
        <f t="shared" si="28"/>
        <v>13694</v>
      </c>
      <c r="AM21" s="88"/>
      <c r="AN21" s="444">
        <f t="shared" si="13"/>
        <v>15.539393939393939</v>
      </c>
      <c r="AO21" s="444">
        <f t="shared" si="13"/>
        <v>14.428571428571429</v>
      </c>
      <c r="AP21" s="448">
        <f t="shared" si="29"/>
        <v>12.934867394695788</v>
      </c>
      <c r="AQ21" s="448">
        <f t="shared" si="14"/>
        <v>31.742574257425741</v>
      </c>
      <c r="AR21" s="451">
        <v>201</v>
      </c>
      <c r="AS21" s="288">
        <v>458</v>
      </c>
      <c r="AT21" s="288">
        <v>71769</v>
      </c>
      <c r="AU21" s="288">
        <v>100929</v>
      </c>
      <c r="AV21" s="288">
        <v>15911</v>
      </c>
      <c r="AW21" s="288">
        <v>28318</v>
      </c>
      <c r="AX21" s="98">
        <f>'17NM_Flex Cost'!E45</f>
        <v>13141.633211426804</v>
      </c>
      <c r="AY21" s="98">
        <f>'17NM_Flex Cost'!O45</f>
        <v>24222.146999999994</v>
      </c>
      <c r="AZ21" s="94">
        <f t="shared" si="32"/>
        <v>2769.3667885731957</v>
      </c>
      <c r="BA21" s="94">
        <f t="shared" si="33"/>
        <v>4095.8530000000064</v>
      </c>
      <c r="BB21" s="98">
        <f>'17NM_Flex Cost'!F45</f>
        <v>609.91847032900591</v>
      </c>
      <c r="BC21" s="98">
        <f>'17NM_Flex Cost'!P45</f>
        <v>1485.4429999999998</v>
      </c>
      <c r="BD21" s="98">
        <f>'17NM_Flex Cost'!G45</f>
        <v>5738.689536103926</v>
      </c>
      <c r="BE21" s="98">
        <f>'17NM_Flex Cost'!Q45</f>
        <v>11747.038999999997</v>
      </c>
      <c r="BF21" s="94">
        <f t="shared" si="34"/>
        <v>-3579.241217859736</v>
      </c>
      <c r="BG21" s="94">
        <f t="shared" si="35"/>
        <v>-9136.6289999999899</v>
      </c>
      <c r="BH21" s="88"/>
      <c r="BI21" s="99">
        <f>xx_mcarelabs!D17</f>
        <v>258</v>
      </c>
      <c r="BJ21" s="99">
        <f>xx_mcarelabs!M17</f>
        <v>102</v>
      </c>
      <c r="BK21" s="99">
        <f>xx_mcarelabs!E17</f>
        <v>55046</v>
      </c>
      <c r="BL21" s="99">
        <f>xx_mcarelabs!N17</f>
        <v>25363</v>
      </c>
      <c r="BM21" s="94">
        <v>0</v>
      </c>
      <c r="BN21" s="94">
        <v>0</v>
      </c>
      <c r="BO21" s="99">
        <f>xx_mcarelabs!F17</f>
        <v>4691</v>
      </c>
      <c r="BP21" s="99">
        <f>xx_mcarelabs!O17</f>
        <v>2834</v>
      </c>
      <c r="BQ21" s="94">
        <f t="shared" si="30"/>
        <v>-4691</v>
      </c>
      <c r="BR21" s="94">
        <f t="shared" si="17"/>
        <v>-2834</v>
      </c>
      <c r="BS21" s="99">
        <f>xx_mcarelabs!G17</f>
        <v>218</v>
      </c>
      <c r="BT21" s="99">
        <f>xx_mcarelabs!P17</f>
        <v>174</v>
      </c>
      <c r="BU21" s="99">
        <f>xx_mcarelabs!H17</f>
        <v>2048</v>
      </c>
      <c r="BV21" s="99">
        <f>xx_mcarelabs!Q17</f>
        <v>1374</v>
      </c>
      <c r="BW21" s="311">
        <f t="shared" si="18"/>
        <v>-6957</v>
      </c>
      <c r="BX21" s="311">
        <f t="shared" si="19"/>
        <v>-4382</v>
      </c>
      <c r="BY21" s="88"/>
      <c r="BZ21" s="2907">
        <v>3300</v>
      </c>
      <c r="CA21" s="2911" t="s">
        <v>1442</v>
      </c>
    </row>
    <row r="22" spans="1:81" ht="12.75" x14ac:dyDescent="0.2">
      <c r="A22" s="105" t="s">
        <v>88</v>
      </c>
      <c r="B22" s="94">
        <f t="shared" si="20"/>
        <v>3655.9878296146048</v>
      </c>
      <c r="C22" s="94">
        <f t="shared" si="21"/>
        <v>3302.0526315789475</v>
      </c>
      <c r="D22" s="94">
        <f t="shared" si="0"/>
        <v>8426</v>
      </c>
      <c r="E22" s="94">
        <f t="shared" si="1"/>
        <v>6997</v>
      </c>
      <c r="F22" s="94">
        <f t="shared" si="2"/>
        <v>537327</v>
      </c>
      <c r="G22" s="94">
        <f t="shared" si="3"/>
        <v>447720</v>
      </c>
      <c r="H22" s="94">
        <f t="shared" si="22"/>
        <v>69336</v>
      </c>
      <c r="I22" s="94">
        <f t="shared" si="23"/>
        <v>73119</v>
      </c>
      <c r="J22" s="94">
        <f t="shared" si="4"/>
        <v>253733.99184509265</v>
      </c>
      <c r="K22" s="94">
        <f t="shared" si="5"/>
        <v>16982</v>
      </c>
      <c r="L22" s="94">
        <f t="shared" si="6"/>
        <v>-184397.99184509265</v>
      </c>
      <c r="M22" s="94">
        <f t="shared" si="7"/>
        <v>56137</v>
      </c>
      <c r="N22" s="94">
        <f t="shared" si="8"/>
        <v>26000.276990707844</v>
      </c>
      <c r="O22" s="94">
        <f t="shared" si="9"/>
        <v>1624</v>
      </c>
      <c r="P22" s="94">
        <f t="shared" si="24"/>
        <v>87483.599759962221</v>
      </c>
      <c r="Q22" s="94">
        <f t="shared" si="10"/>
        <v>5312</v>
      </c>
      <c r="R22" s="94">
        <f t="shared" si="11"/>
        <v>-297881.8685957627</v>
      </c>
      <c r="S22" s="94">
        <f t="shared" si="12"/>
        <v>49201</v>
      </c>
      <c r="T22" s="88"/>
      <c r="U22" s="94">
        <f>+'17HPM_DATA_INPUT'!D421</f>
        <v>217</v>
      </c>
      <c r="V22" s="94">
        <f>+'17HPM_DATA_INPUT'!E421</f>
        <v>234</v>
      </c>
      <c r="W22" s="94">
        <f>+'17HPM_DATA_INPUT'!F421</f>
        <v>493</v>
      </c>
      <c r="X22" s="94">
        <f>+'17HPM_DATA_INPUT'!G421</f>
        <v>494</v>
      </c>
      <c r="Y22" s="94">
        <f>+'17HPM_DATA_INPUT'!H421</f>
        <v>32074</v>
      </c>
      <c r="Z22" s="94">
        <f>+'17HPM_DATA_INPUT'!I421</f>
        <v>33868</v>
      </c>
      <c r="AA22" s="94">
        <f>+'17HPM_DATA_INPUT'!J421</f>
        <v>3067</v>
      </c>
      <c r="AB22" s="94">
        <f>+'17HPM_DATA_INPUT'!K421</f>
        <v>3526</v>
      </c>
      <c r="AC22" s="94">
        <f>+'17HPM_DATA_INPUT'!L421</f>
        <v>15197</v>
      </c>
      <c r="AD22" s="94">
        <f>+'17HPM_DATA_INPUT'!M421</f>
        <v>16139</v>
      </c>
      <c r="AE22" s="94">
        <f t="shared" si="25"/>
        <v>-12130</v>
      </c>
      <c r="AF22" s="94">
        <f t="shared" si="26"/>
        <v>-12613</v>
      </c>
      <c r="AG22" s="94">
        <f>+'17HPM_DATA_INPUT'!P421</f>
        <v>1557</v>
      </c>
      <c r="AH22" s="94">
        <f>+'17HPM_DATA_INPUT'!Q421</f>
        <v>1543</v>
      </c>
      <c r="AI22" s="94">
        <f>+'17HPM_DATA_INPUT'!R421</f>
        <v>5240</v>
      </c>
      <c r="AJ22" s="94">
        <f>+'17HPM_DATA_INPUT'!S421</f>
        <v>5048</v>
      </c>
      <c r="AK22" s="94">
        <f t="shared" si="27"/>
        <v>-18927</v>
      </c>
      <c r="AL22" s="94">
        <f t="shared" si="28"/>
        <v>-19204</v>
      </c>
      <c r="AM22" s="88"/>
      <c r="AN22" s="444">
        <f t="shared" si="13"/>
        <v>2.2718894009216588</v>
      </c>
      <c r="AO22" s="444">
        <f t="shared" si="13"/>
        <v>2.1111111111111112</v>
      </c>
      <c r="AP22" s="448">
        <f t="shared" si="29"/>
        <v>3438.9878296146048</v>
      </c>
      <c r="AQ22" s="448">
        <f t="shared" si="14"/>
        <v>3068.0526315789475</v>
      </c>
      <c r="AR22" s="451">
        <v>7813</v>
      </c>
      <c r="AS22" s="288">
        <v>6477</v>
      </c>
      <c r="AT22" s="288">
        <v>496985</v>
      </c>
      <c r="AU22" s="288">
        <v>412391</v>
      </c>
      <c r="AV22" s="288">
        <v>66269</v>
      </c>
      <c r="AW22" s="288">
        <v>69593</v>
      </c>
      <c r="AX22" s="98">
        <f>'17NM_Flex Cost'!E46</f>
        <v>234614.99184509265</v>
      </c>
      <c r="AY22" s="98">
        <f>'17NM_Flex Cost'!O46</f>
        <v>0</v>
      </c>
      <c r="AZ22" s="94">
        <f t="shared" si="32"/>
        <v>-168345.99184509265</v>
      </c>
      <c r="BA22" s="94">
        <f t="shared" si="33"/>
        <v>69593</v>
      </c>
      <c r="BB22" s="98">
        <f>'17NM_Flex Cost'!F46</f>
        <v>24041.276990707844</v>
      </c>
      <c r="BC22" s="98">
        <f>'17NM_Flex Cost'!P46</f>
        <v>0</v>
      </c>
      <c r="BD22" s="98">
        <f>'17NM_Flex Cost'!G46</f>
        <v>80891.599759962221</v>
      </c>
      <c r="BE22" s="98">
        <f>'17NM_Flex Cost'!Q46</f>
        <v>0</v>
      </c>
      <c r="BF22" s="94">
        <f t="shared" si="34"/>
        <v>-273278.8685957627</v>
      </c>
      <c r="BG22" s="94">
        <f t="shared" si="35"/>
        <v>69593</v>
      </c>
      <c r="BH22" s="88"/>
      <c r="BI22" s="99">
        <f>xx_mcarelabs!D18</f>
        <v>120</v>
      </c>
      <c r="BJ22" s="99">
        <f>xx_mcarelabs!M18</f>
        <v>26</v>
      </c>
      <c r="BK22" s="99">
        <f>xx_mcarelabs!E18</f>
        <v>8268</v>
      </c>
      <c r="BL22" s="99">
        <f>xx_mcarelabs!N18</f>
        <v>1461</v>
      </c>
      <c r="BM22" s="94">
        <v>0</v>
      </c>
      <c r="BN22" s="94">
        <v>0</v>
      </c>
      <c r="BO22" s="99">
        <f>xx_mcarelabs!F18</f>
        <v>3922</v>
      </c>
      <c r="BP22" s="99">
        <f>xx_mcarelabs!O18</f>
        <v>843</v>
      </c>
      <c r="BQ22" s="94">
        <f t="shared" si="30"/>
        <v>-3922</v>
      </c>
      <c r="BR22" s="94">
        <f t="shared" si="17"/>
        <v>-843</v>
      </c>
      <c r="BS22" s="99">
        <f>xx_mcarelabs!G18</f>
        <v>402</v>
      </c>
      <c r="BT22" s="99">
        <f>xx_mcarelabs!P18</f>
        <v>81</v>
      </c>
      <c r="BU22" s="99">
        <f>xx_mcarelabs!H18</f>
        <v>1352</v>
      </c>
      <c r="BV22" s="99">
        <f>xx_mcarelabs!Q18</f>
        <v>264</v>
      </c>
      <c r="BW22" s="311">
        <f t="shared" si="18"/>
        <v>-5676</v>
      </c>
      <c r="BX22" s="311">
        <f t="shared" si="19"/>
        <v>-1188</v>
      </c>
      <c r="BY22" s="88"/>
      <c r="BZ22" s="2907">
        <v>3320</v>
      </c>
      <c r="CA22" s="2911" t="s">
        <v>1170</v>
      </c>
    </row>
    <row r="23" spans="1:81" ht="12.75" x14ac:dyDescent="0.2">
      <c r="A23" s="105" t="s">
        <v>89</v>
      </c>
      <c r="B23" s="94">
        <f t="shared" si="20"/>
        <v>1775.6302325581396</v>
      </c>
      <c r="C23" s="94">
        <f t="shared" si="21"/>
        <v>1435.8317232782797</v>
      </c>
      <c r="D23" s="94">
        <f t="shared" si="0"/>
        <v>9614</v>
      </c>
      <c r="E23" s="94">
        <f t="shared" si="1"/>
        <v>8421</v>
      </c>
      <c r="F23" s="94">
        <f t="shared" si="2"/>
        <v>2173883</v>
      </c>
      <c r="G23" s="94">
        <f t="shared" si="3"/>
        <v>2278684</v>
      </c>
      <c r="H23" s="94">
        <f t="shared" si="22"/>
        <v>552405</v>
      </c>
      <c r="I23" s="94">
        <f t="shared" si="23"/>
        <v>622322</v>
      </c>
      <c r="J23" s="94">
        <f t="shared" si="4"/>
        <v>1199730.0130562193</v>
      </c>
      <c r="K23" s="94">
        <f t="shared" si="5"/>
        <v>1149550.8049999999</v>
      </c>
      <c r="L23" s="94">
        <f t="shared" si="6"/>
        <v>-647325.01305621932</v>
      </c>
      <c r="M23" s="94">
        <f t="shared" si="7"/>
        <v>-527228.80499999993</v>
      </c>
      <c r="N23" s="94">
        <f t="shared" si="8"/>
        <v>522627.7424893392</v>
      </c>
      <c r="O23" s="94">
        <f t="shared" si="9"/>
        <v>23794.679</v>
      </c>
      <c r="P23" s="94">
        <f t="shared" si="24"/>
        <v>360603.70890569908</v>
      </c>
      <c r="Q23" s="94">
        <f t="shared" si="10"/>
        <v>255770.74</v>
      </c>
      <c r="R23" s="94">
        <f t="shared" si="11"/>
        <v>-1530556.4644512576</v>
      </c>
      <c r="S23" s="94">
        <f t="shared" si="12"/>
        <v>-806794.22399999993</v>
      </c>
      <c r="T23" s="88"/>
      <c r="U23" s="94">
        <f>+'17HPM_DATA_INPUT'!D422</f>
        <v>1361</v>
      </c>
      <c r="V23" s="94">
        <f>+'17HPM_DATA_INPUT'!E422</f>
        <v>1096</v>
      </c>
      <c r="W23" s="94">
        <f>+'17HPM_DATA_INPUT'!F422</f>
        <v>7310</v>
      </c>
      <c r="X23" s="94">
        <f>+'17HPM_DATA_INPUT'!G422</f>
        <v>6418</v>
      </c>
      <c r="Y23" s="94">
        <f>+'17HPM_DATA_INPUT'!H422</f>
        <v>1628858</v>
      </c>
      <c r="Z23" s="94">
        <f>+'17HPM_DATA_INPUT'!I422</f>
        <v>1713447</v>
      </c>
      <c r="AA23" s="94">
        <f>+'17HPM_DATA_INPUT'!J422</f>
        <v>450483</v>
      </c>
      <c r="AB23" s="94">
        <f>+'17HPM_DATA_INPUT'!K422</f>
        <v>485477</v>
      </c>
      <c r="AC23" s="94">
        <f>+'17HPM_DATA_INPUT'!L422</f>
        <v>898228</v>
      </c>
      <c r="AD23" s="94">
        <f>+'17HPM_DATA_INPUT'!M422</f>
        <v>866297</v>
      </c>
      <c r="AE23" s="94">
        <f t="shared" si="25"/>
        <v>-447745</v>
      </c>
      <c r="AF23" s="94">
        <f t="shared" si="26"/>
        <v>-380820</v>
      </c>
      <c r="AG23" s="94">
        <f>+'17HPM_DATA_INPUT'!P422</f>
        <v>391287</v>
      </c>
      <c r="AH23" s="94">
        <f>+'17HPM_DATA_INPUT'!Q422</f>
        <v>17932</v>
      </c>
      <c r="AI23" s="94">
        <f>+'17HPM_DATA_INPUT'!R422</f>
        <v>269981</v>
      </c>
      <c r="AJ23" s="94">
        <f>+'17HPM_DATA_INPUT'!S422</f>
        <v>192748</v>
      </c>
      <c r="AK23" s="94">
        <f t="shared" si="27"/>
        <v>-1109013</v>
      </c>
      <c r="AL23" s="94">
        <f t="shared" si="28"/>
        <v>-591500</v>
      </c>
      <c r="AM23" s="88"/>
      <c r="AN23" s="444">
        <f t="shared" si="13"/>
        <v>5.3710506980161643</v>
      </c>
      <c r="AO23" s="444">
        <f t="shared" si="13"/>
        <v>5.8558394160583944</v>
      </c>
      <c r="AP23" s="448">
        <f t="shared" si="29"/>
        <v>414.63023255813954</v>
      </c>
      <c r="AQ23" s="448">
        <f t="shared" si="14"/>
        <v>339.83172327827981</v>
      </c>
      <c r="AR23" s="451">
        <v>2227</v>
      </c>
      <c r="AS23" s="288">
        <v>1990</v>
      </c>
      <c r="AT23" s="288">
        <v>531674</v>
      </c>
      <c r="AU23" s="288">
        <v>564046</v>
      </c>
      <c r="AV23" s="288">
        <v>101922</v>
      </c>
      <c r="AW23" s="288">
        <v>136845</v>
      </c>
      <c r="AX23" s="98">
        <f>'17NM_Flex Cost'!E47</f>
        <v>294003.01305621926</v>
      </c>
      <c r="AY23" s="98">
        <f>'17NM_Flex Cost'!O47</f>
        <v>282555.80499999993</v>
      </c>
      <c r="AZ23" s="94">
        <f t="shared" si="32"/>
        <v>-192081.01305621926</v>
      </c>
      <c r="BA23" s="94">
        <f t="shared" si="33"/>
        <v>-145710.80499999993</v>
      </c>
      <c r="BB23" s="98">
        <f>'17NM_Flex Cost'!F47</f>
        <v>128073.74248933922</v>
      </c>
      <c r="BC23" s="98">
        <f>'17NM_Flex Cost'!P47</f>
        <v>5848.6789999999992</v>
      </c>
      <c r="BD23" s="98">
        <f>'17NM_Flex Cost'!G47</f>
        <v>88368.70890569911</v>
      </c>
      <c r="BE23" s="98">
        <f>'17NM_Flex Cost'!Q47</f>
        <v>62867.739999999991</v>
      </c>
      <c r="BF23" s="94">
        <f t="shared" si="34"/>
        <v>-408523.46445125761</v>
      </c>
      <c r="BG23" s="94">
        <f t="shared" si="35"/>
        <v>-214427.22399999993</v>
      </c>
      <c r="BH23" s="88"/>
      <c r="BI23" s="99">
        <f>xx_mcarelabs!D19</f>
        <v>77</v>
      </c>
      <c r="BJ23" s="99">
        <f>xx_mcarelabs!M19</f>
        <v>13</v>
      </c>
      <c r="BK23" s="99">
        <f>xx_mcarelabs!E19</f>
        <v>13351</v>
      </c>
      <c r="BL23" s="99">
        <f>xx_mcarelabs!N19</f>
        <v>1191</v>
      </c>
      <c r="BM23" s="94">
        <v>0</v>
      </c>
      <c r="BN23" s="94">
        <v>0</v>
      </c>
      <c r="BO23" s="99">
        <f>xx_mcarelabs!F19</f>
        <v>7499</v>
      </c>
      <c r="BP23" s="99">
        <f>xx_mcarelabs!O19</f>
        <v>698</v>
      </c>
      <c r="BQ23" s="94">
        <f t="shared" si="30"/>
        <v>-7499</v>
      </c>
      <c r="BR23" s="94">
        <f t="shared" si="17"/>
        <v>-698</v>
      </c>
      <c r="BS23" s="99">
        <f>xx_mcarelabs!G19</f>
        <v>3267</v>
      </c>
      <c r="BT23" s="99">
        <f>xx_mcarelabs!P19</f>
        <v>14</v>
      </c>
      <c r="BU23" s="99">
        <f>xx_mcarelabs!H19</f>
        <v>2254</v>
      </c>
      <c r="BV23" s="99">
        <f>xx_mcarelabs!Q19</f>
        <v>155</v>
      </c>
      <c r="BW23" s="311">
        <f t="shared" si="18"/>
        <v>-13020</v>
      </c>
      <c r="BX23" s="311">
        <f t="shared" si="19"/>
        <v>-867</v>
      </c>
      <c r="BY23" s="88"/>
      <c r="BZ23" s="2907">
        <v>3330</v>
      </c>
      <c r="CA23" s="2911" t="s">
        <v>1169</v>
      </c>
    </row>
    <row r="24" spans="1:81" ht="12.75" x14ac:dyDescent="0.2">
      <c r="A24" s="105" t="s">
        <v>90</v>
      </c>
      <c r="B24" s="94">
        <f t="shared" si="20"/>
        <v>26</v>
      </c>
      <c r="C24" s="94">
        <f t="shared" si="21"/>
        <v>8</v>
      </c>
      <c r="D24" s="94">
        <f t="shared" si="0"/>
        <v>26</v>
      </c>
      <c r="E24" s="94">
        <f t="shared" si="1"/>
        <v>9</v>
      </c>
      <c r="F24" s="94">
        <f>+Y24+AT24+BK24</f>
        <v>1868</v>
      </c>
      <c r="G24" s="94">
        <f t="shared" si="3"/>
        <v>798</v>
      </c>
      <c r="H24" s="94">
        <f t="shared" si="22"/>
        <v>441</v>
      </c>
      <c r="I24" s="94">
        <f t="shared" si="23"/>
        <v>129</v>
      </c>
      <c r="J24" s="94">
        <f t="shared" si="4"/>
        <v>14</v>
      </c>
      <c r="K24" s="94">
        <f t="shared" si="5"/>
        <v>28</v>
      </c>
      <c r="L24" s="94">
        <f t="shared" si="6"/>
        <v>427</v>
      </c>
      <c r="M24" s="94">
        <f t="shared" si="7"/>
        <v>101</v>
      </c>
      <c r="N24" s="94">
        <f t="shared" si="8"/>
        <v>24305</v>
      </c>
      <c r="O24" s="94">
        <f t="shared" si="9"/>
        <v>0</v>
      </c>
      <c r="P24" s="94">
        <f t="shared" si="24"/>
        <v>121521</v>
      </c>
      <c r="Q24" s="94">
        <f t="shared" si="10"/>
        <v>3909</v>
      </c>
      <c r="R24" s="94">
        <f t="shared" si="11"/>
        <v>-145399</v>
      </c>
      <c r="S24" s="94">
        <f t="shared" si="12"/>
        <v>-3808</v>
      </c>
      <c r="T24" s="88"/>
      <c r="U24" s="94">
        <f>+'17HPM_DATA_INPUT'!D423</f>
        <v>26</v>
      </c>
      <c r="V24" s="94">
        <f>+'17HPM_DATA_INPUT'!E423</f>
        <v>8</v>
      </c>
      <c r="W24" s="94">
        <f>+'17HPM_DATA_INPUT'!F423</f>
        <v>26</v>
      </c>
      <c r="X24" s="94">
        <f>+'17HPM_DATA_INPUT'!G423</f>
        <v>8</v>
      </c>
      <c r="Y24" s="94">
        <f>+'17HPM_DATA_INPUT'!H423</f>
        <v>1868</v>
      </c>
      <c r="Z24" s="94">
        <f>+'17HPM_DATA_INPUT'!I423</f>
        <v>768</v>
      </c>
      <c r="AA24" s="94">
        <f>+'17HPM_DATA_INPUT'!J423</f>
        <v>441</v>
      </c>
      <c r="AB24" s="94">
        <f>+'17HPM_DATA_INPUT'!K423</f>
        <v>129</v>
      </c>
      <c r="AC24" s="94">
        <f>+'17HPM_DATA_INPUT'!L423</f>
        <v>14</v>
      </c>
      <c r="AD24" s="94">
        <f>+'17HPM_DATA_INPUT'!M423</f>
        <v>22</v>
      </c>
      <c r="AE24" s="94">
        <f t="shared" si="25"/>
        <v>427</v>
      </c>
      <c r="AF24" s="94">
        <f t="shared" si="26"/>
        <v>107</v>
      </c>
      <c r="AG24" s="94">
        <f>+'17HPM_DATA_INPUT'!P423</f>
        <v>24305</v>
      </c>
      <c r="AH24" s="94">
        <f>+'17HPM_DATA_INPUT'!Q423</f>
        <v>0</v>
      </c>
      <c r="AI24" s="94">
        <f>+'17HPM_DATA_INPUT'!R423</f>
        <v>121521</v>
      </c>
      <c r="AJ24" s="94">
        <f>+'17HPM_DATA_INPUT'!S423</f>
        <v>3054</v>
      </c>
      <c r="AK24" s="94">
        <f t="shared" si="27"/>
        <v>-145399</v>
      </c>
      <c r="AL24" s="94">
        <f t="shared" si="28"/>
        <v>-2947</v>
      </c>
      <c r="AM24" s="88"/>
      <c r="AN24" s="444">
        <f t="shared" si="13"/>
        <v>1</v>
      </c>
      <c r="AO24" s="444">
        <f t="shared" si="13"/>
        <v>1</v>
      </c>
      <c r="AP24" s="448">
        <f t="shared" si="29"/>
        <v>0</v>
      </c>
      <c r="AQ24" s="448">
        <f t="shared" si="14"/>
        <v>0</v>
      </c>
      <c r="AR24" s="451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98">
        <f>'17NM_Flex Cost'!E49</f>
        <v>0</v>
      </c>
      <c r="AY24" s="98">
        <f>'17NM_Flex Cost'!O49</f>
        <v>0</v>
      </c>
      <c r="AZ24" s="94">
        <f t="shared" si="32"/>
        <v>0</v>
      </c>
      <c r="BA24" s="94">
        <f t="shared" si="33"/>
        <v>0</v>
      </c>
      <c r="BB24" s="98">
        <f>'17NM_Flex Cost'!F49</f>
        <v>0</v>
      </c>
      <c r="BC24" s="98">
        <f>'17NM_Flex Cost'!P49</f>
        <v>0</v>
      </c>
      <c r="BD24" s="98">
        <f>'17NM_Flex Cost'!G49</f>
        <v>0</v>
      </c>
      <c r="BE24" s="98">
        <f>'17NM_Flex Cost'!Q49</f>
        <v>0</v>
      </c>
      <c r="BF24" s="94">
        <f t="shared" si="34"/>
        <v>0</v>
      </c>
      <c r="BG24" s="94">
        <f t="shared" si="35"/>
        <v>0</v>
      </c>
      <c r="BH24" s="88"/>
      <c r="BI24" s="99">
        <f>xx_mcarelabs!D20</f>
        <v>0</v>
      </c>
      <c r="BJ24" s="99">
        <f>xx_mcarelabs!M20</f>
        <v>1</v>
      </c>
      <c r="BK24" s="99">
        <f>xx_mcarelabs!E20</f>
        <v>0</v>
      </c>
      <c r="BL24" s="99">
        <f>xx_mcarelabs!N20</f>
        <v>30</v>
      </c>
      <c r="BM24" s="94">
        <v>0</v>
      </c>
      <c r="BN24" s="94">
        <v>0</v>
      </c>
      <c r="BO24" s="99">
        <f>xx_mcarelabs!F20</f>
        <v>0</v>
      </c>
      <c r="BP24" s="99">
        <f>xx_mcarelabs!O20</f>
        <v>6</v>
      </c>
      <c r="BQ24" s="94">
        <f t="shared" si="30"/>
        <v>0</v>
      </c>
      <c r="BR24" s="94">
        <f t="shared" si="17"/>
        <v>-6</v>
      </c>
      <c r="BS24" s="99">
        <f>xx_mcarelabs!G20</f>
        <v>0</v>
      </c>
      <c r="BT24" s="99">
        <f>xx_mcarelabs!P20</f>
        <v>0</v>
      </c>
      <c r="BU24" s="99">
        <f>xx_mcarelabs!H20</f>
        <v>0</v>
      </c>
      <c r="BV24" s="99">
        <f>xx_mcarelabs!Q20</f>
        <v>855</v>
      </c>
      <c r="BW24" s="311">
        <f t="shared" si="18"/>
        <v>0</v>
      </c>
      <c r="BX24" s="311">
        <f t="shared" si="19"/>
        <v>-861</v>
      </c>
      <c r="BY24" s="88"/>
      <c r="BZ24" s="2907">
        <v>3360</v>
      </c>
      <c r="CA24" s="2911" t="s">
        <v>1443</v>
      </c>
    </row>
    <row r="25" spans="1:81" ht="12.75" x14ac:dyDescent="0.2">
      <c r="A25" s="539" t="s">
        <v>342</v>
      </c>
      <c r="B25" s="94">
        <f t="shared" si="20"/>
        <v>85935.641736168094</v>
      </c>
      <c r="C25" s="235">
        <f t="shared" si="21"/>
        <v>71643.129662878753</v>
      </c>
      <c r="D25" s="235">
        <f t="shared" si="0"/>
        <v>253938</v>
      </c>
      <c r="E25" s="235">
        <f t="shared" si="1"/>
        <v>200425</v>
      </c>
      <c r="F25" s="235">
        <f t="shared" si="2"/>
        <v>21165638</v>
      </c>
      <c r="G25" s="235">
        <f t="shared" si="3"/>
        <v>16957676</v>
      </c>
      <c r="H25" s="94">
        <f t="shared" si="22"/>
        <v>4042043</v>
      </c>
      <c r="I25" s="94">
        <f t="shared" si="23"/>
        <v>3757908</v>
      </c>
      <c r="J25" s="235">
        <f t="shared" si="4"/>
        <v>3819698.2410690691</v>
      </c>
      <c r="K25" s="235">
        <f t="shared" si="5"/>
        <v>1581189</v>
      </c>
      <c r="L25" s="235">
        <f t="shared" si="6"/>
        <v>222344.75893093087</v>
      </c>
      <c r="M25" s="235">
        <f t="shared" si="7"/>
        <v>2176719</v>
      </c>
      <c r="N25" s="235">
        <f t="shared" si="8"/>
        <v>1428517.6180461165</v>
      </c>
      <c r="O25" s="235">
        <f t="shared" si="9"/>
        <v>322439</v>
      </c>
      <c r="P25" s="235">
        <f t="shared" si="24"/>
        <v>1065232.7374726627</v>
      </c>
      <c r="Q25" s="235">
        <f t="shared" si="10"/>
        <v>390075</v>
      </c>
      <c r="R25" s="235">
        <f t="shared" si="11"/>
        <v>-2271405.5965878484</v>
      </c>
      <c r="S25" s="235">
        <f t="shared" si="12"/>
        <v>1464205</v>
      </c>
      <c r="T25" s="88"/>
      <c r="U25" s="235">
        <f>+'17HPM_DATA_INPUT'!D424</f>
        <v>33163</v>
      </c>
      <c r="V25" s="235">
        <f>+'17HPM_DATA_INPUT'!E424</f>
        <v>32428</v>
      </c>
      <c r="W25" s="235">
        <f>+'17HPM_DATA_INPUT'!F424</f>
        <v>96281</v>
      </c>
      <c r="X25" s="235">
        <f>+'17HPM_DATA_INPUT'!G424</f>
        <v>89671</v>
      </c>
      <c r="Y25" s="235">
        <f>+'17HPM_DATA_INPUT'!H424</f>
        <v>8723275</v>
      </c>
      <c r="Z25" s="235">
        <f>+'17HPM_DATA_INPUT'!I424</f>
        <v>8146560</v>
      </c>
      <c r="AA25" s="235">
        <f>+'17HPM_DATA_INPUT'!J424</f>
        <v>2184276</v>
      </c>
      <c r="AB25" s="235">
        <f>+'17HPM_DATA_INPUT'!K424</f>
        <v>2082775</v>
      </c>
      <c r="AC25" s="235">
        <f>+'17HPM_DATA_INPUT'!L424</f>
        <v>1585544</v>
      </c>
      <c r="AD25" s="235">
        <f>+'17HPM_DATA_INPUT'!M424</f>
        <v>1562601</v>
      </c>
      <c r="AE25" s="235">
        <f t="shared" si="25"/>
        <v>598732</v>
      </c>
      <c r="AF25" s="235">
        <f t="shared" si="26"/>
        <v>520174</v>
      </c>
      <c r="AG25" s="235">
        <f>+'17HPM_DATA_INPUT'!P424</f>
        <v>592973</v>
      </c>
      <c r="AH25" s="235">
        <f>+'17HPM_DATA_INPUT'!Q424</f>
        <v>318648</v>
      </c>
      <c r="AI25" s="235">
        <f>+'17HPM_DATA_INPUT'!R424</f>
        <v>442175</v>
      </c>
      <c r="AJ25" s="235">
        <f>+'17HPM_DATA_INPUT'!S424</f>
        <v>385489</v>
      </c>
      <c r="AK25" s="235">
        <f t="shared" si="27"/>
        <v>-436416</v>
      </c>
      <c r="AL25" s="235">
        <f t="shared" si="28"/>
        <v>-183963</v>
      </c>
      <c r="AM25" s="88"/>
      <c r="AN25" s="445">
        <f t="shared" si="13"/>
        <v>2.9032656876639629</v>
      </c>
      <c r="AO25" s="445">
        <f t="shared" si="13"/>
        <v>2.7652337486123102</v>
      </c>
      <c r="AP25" s="449">
        <f t="shared" si="29"/>
        <v>52772.641736168094</v>
      </c>
      <c r="AQ25" s="449">
        <f t="shared" si="14"/>
        <v>39215.129662878746</v>
      </c>
      <c r="AR25" s="451">
        <v>153213</v>
      </c>
      <c r="AS25" s="288">
        <v>108439</v>
      </c>
      <c r="AT25" s="288">
        <v>12223333</v>
      </c>
      <c r="AU25" s="288">
        <v>8708736</v>
      </c>
      <c r="AV25" s="288">
        <v>1857767</v>
      </c>
      <c r="AW25" s="288">
        <v>1675133</v>
      </c>
      <c r="AX25" s="286">
        <f>'17NM_Flex Cost'!E50</f>
        <v>2192866.2410690691</v>
      </c>
      <c r="AY25" s="286">
        <f>'17NM_Flex Cost'!O50</f>
        <v>0</v>
      </c>
      <c r="AZ25" s="235">
        <f t="shared" si="32"/>
        <v>-335099.24106906913</v>
      </c>
      <c r="BA25" s="235">
        <f t="shared" si="33"/>
        <v>1675133</v>
      </c>
      <c r="BB25" s="286">
        <f>'17NM_Flex Cost'!F50</f>
        <v>820103.61804611655</v>
      </c>
      <c r="BC25" s="286">
        <f>'17NM_Flex Cost'!P50</f>
        <v>0</v>
      </c>
      <c r="BD25" s="286">
        <f>'17NM_Flex Cost'!G50</f>
        <v>611543.73747266259</v>
      </c>
      <c r="BE25" s="286">
        <f>'17NM_Flex Cost'!Q50</f>
        <v>0</v>
      </c>
      <c r="BF25" s="235">
        <f t="shared" si="34"/>
        <v>-1766746.5965878484</v>
      </c>
      <c r="BG25" s="235">
        <f t="shared" si="35"/>
        <v>1675133</v>
      </c>
      <c r="BH25" s="88"/>
      <c r="BI25" s="99">
        <f>xx_mcarelabs!D21</f>
        <v>4444</v>
      </c>
      <c r="BJ25" s="99">
        <f>xx_mcarelabs!M21</f>
        <v>2315</v>
      </c>
      <c r="BK25" s="99">
        <f>xx_mcarelabs!E21</f>
        <v>219030</v>
      </c>
      <c r="BL25" s="99">
        <f>xx_mcarelabs!N21</f>
        <v>102380</v>
      </c>
      <c r="BM25" s="235">
        <v>0</v>
      </c>
      <c r="BN25" s="235">
        <v>0</v>
      </c>
      <c r="BO25" s="99">
        <f>xx_mcarelabs!F21</f>
        <v>41288</v>
      </c>
      <c r="BP25" s="99">
        <f>xx_mcarelabs!O21</f>
        <v>18588</v>
      </c>
      <c r="BQ25" s="235">
        <f t="shared" si="30"/>
        <v>-41288</v>
      </c>
      <c r="BR25" s="235">
        <f t="shared" si="17"/>
        <v>-18588</v>
      </c>
      <c r="BS25" s="99">
        <f>xx_mcarelabs!G21</f>
        <v>15441</v>
      </c>
      <c r="BT25" s="99">
        <f>xx_mcarelabs!P21</f>
        <v>3791</v>
      </c>
      <c r="BU25" s="99">
        <f>xx_mcarelabs!H21</f>
        <v>11514</v>
      </c>
      <c r="BV25" s="99">
        <f>xx_mcarelabs!Q21</f>
        <v>4586</v>
      </c>
      <c r="BW25" s="312">
        <f t="shared" si="18"/>
        <v>-68243</v>
      </c>
      <c r="BX25" s="312">
        <f t="shared" si="19"/>
        <v>-26965</v>
      </c>
      <c r="BY25" s="88"/>
      <c r="BZ25" s="2907">
        <v>3380</v>
      </c>
      <c r="CA25" s="2911" t="s">
        <v>1444</v>
      </c>
    </row>
    <row r="26" spans="1:81" s="29" customFormat="1" ht="13.5" thickBot="1" x14ac:dyDescent="0.25">
      <c r="A26" s="105" t="s">
        <v>46</v>
      </c>
      <c r="B26" s="94">
        <f t="shared" si="20"/>
        <v>459.37593984962405</v>
      </c>
      <c r="C26" s="94">
        <f t="shared" si="21"/>
        <v>318</v>
      </c>
      <c r="D26" s="94">
        <f t="shared" si="0"/>
        <v>1291</v>
      </c>
      <c r="E26" s="94">
        <f t="shared" si="1"/>
        <v>766</v>
      </c>
      <c r="F26" s="94">
        <f t="shared" si="2"/>
        <v>1367589</v>
      </c>
      <c r="G26" s="94">
        <f t="shared" si="3"/>
        <v>1074028</v>
      </c>
      <c r="H26" s="94">
        <f t="shared" si="22"/>
        <v>238741</v>
      </c>
      <c r="I26" s="94">
        <f t="shared" si="23"/>
        <v>206044</v>
      </c>
      <c r="J26" s="94">
        <f t="shared" si="4"/>
        <v>396995.72481767525</v>
      </c>
      <c r="K26" s="94">
        <f t="shared" si="5"/>
        <v>306491.11090000003</v>
      </c>
      <c r="L26" s="94">
        <f t="shared" si="6"/>
        <v>-158254.72481767525</v>
      </c>
      <c r="M26" s="94">
        <f t="shared" si="7"/>
        <v>-100447.11090000003</v>
      </c>
      <c r="N26" s="94">
        <f t="shared" si="8"/>
        <v>6752.1630703880619</v>
      </c>
      <c r="O26" s="94">
        <f t="shared" si="9"/>
        <v>4418.4421000000002</v>
      </c>
      <c r="P26" s="94">
        <f t="shared" si="24"/>
        <v>101465.53173472791</v>
      </c>
      <c r="Q26" s="94">
        <f t="shared" si="10"/>
        <v>75557.861100000009</v>
      </c>
      <c r="R26" s="94">
        <f t="shared" si="11"/>
        <v>-266472.41962279123</v>
      </c>
      <c r="S26" s="94">
        <f t="shared" si="12"/>
        <v>-180423.41410000005</v>
      </c>
      <c r="T26" s="287"/>
      <c r="U26" s="94">
        <f>+'17HPM_DATA_INPUT'!D425</f>
        <v>321</v>
      </c>
      <c r="V26" s="94">
        <f>+'17HPM_DATA_INPUT'!E425</f>
        <v>318</v>
      </c>
      <c r="W26" s="94">
        <f>+'17HPM_DATA_INPUT'!F425</f>
        <v>798</v>
      </c>
      <c r="X26" s="94">
        <f>+'17HPM_DATA_INPUT'!G425</f>
        <v>670</v>
      </c>
      <c r="Y26" s="94">
        <f>+'17HPM_DATA_INPUT'!H425</f>
        <v>705710</v>
      </c>
      <c r="Z26" s="94">
        <f>+'17HPM_DATA_INPUT'!I425</f>
        <v>735616</v>
      </c>
      <c r="AA26" s="94">
        <f>+'17HPM_DATA_INPUT'!J425</f>
        <v>213537</v>
      </c>
      <c r="AB26" s="94">
        <f>+'17HPM_DATA_INPUT'!K425</f>
        <v>206044</v>
      </c>
      <c r="AC26" s="94">
        <f>+'17HPM_DATA_INPUT'!L425</f>
        <v>204662</v>
      </c>
      <c r="AD26" s="94">
        <f>+'17HPM_DATA_INPUT'!M425</f>
        <v>197075</v>
      </c>
      <c r="AE26" s="94">
        <f>+AA26-AC26</f>
        <v>8875</v>
      </c>
      <c r="AF26" s="94">
        <f>+AB26-AD26</f>
        <v>8969</v>
      </c>
      <c r="AG26" s="94">
        <f>+'17HPM_DATA_INPUT'!P425</f>
        <v>3481</v>
      </c>
      <c r="AH26" s="94">
        <f>+'17HPM_DATA_INPUT'!Q425</f>
        <v>2841</v>
      </c>
      <c r="AI26" s="94">
        <f>+'17HPM_DATA_INPUT'!R425</f>
        <v>52308</v>
      </c>
      <c r="AJ26" s="94">
        <f>+'17HPM_DATA_INPUT'!S425</f>
        <v>48584</v>
      </c>
      <c r="AK26" s="94">
        <f>+AE26-AG26-AI26</f>
        <v>-46914</v>
      </c>
      <c r="AL26" s="94">
        <f>+AF26-AH26-AJ26</f>
        <v>-42456</v>
      </c>
      <c r="AM26" s="287"/>
      <c r="AN26" s="446">
        <f t="shared" si="13"/>
        <v>2.485981308411215</v>
      </c>
      <c r="AO26" s="446">
        <f t="shared" si="13"/>
        <v>2.1069182389937109</v>
      </c>
      <c r="AP26" s="450">
        <f t="shared" si="29"/>
        <v>138.37593984962405</v>
      </c>
      <c r="AQ26" s="450">
        <f t="shared" si="14"/>
        <v>0</v>
      </c>
      <c r="AR26" s="451">
        <v>344</v>
      </c>
      <c r="AS26" s="288">
        <v>0</v>
      </c>
      <c r="AT26" s="288">
        <v>205382</v>
      </c>
      <c r="AU26" s="288">
        <v>0</v>
      </c>
      <c r="AV26" s="288">
        <v>25204</v>
      </c>
      <c r="AW26" s="288">
        <v>0</v>
      </c>
      <c r="AX26" s="98">
        <f>'17NM_Flex Cost'!E51</f>
        <v>59563.724817675262</v>
      </c>
      <c r="AY26" s="94">
        <f>'17NM_Flex Cost'!O51</f>
        <v>15085.110900000014</v>
      </c>
      <c r="AZ26" s="94">
        <f t="shared" si="32"/>
        <v>-34359.724817675262</v>
      </c>
      <c r="BA26" s="94">
        <f t="shared" si="33"/>
        <v>-15085.110900000014</v>
      </c>
      <c r="BB26" s="94">
        <f>'17NM_Flex Cost'!F51</f>
        <v>1013.163070388062</v>
      </c>
      <c r="BC26" s="94">
        <f>'17NM_Flex Cost'!P51</f>
        <v>217.44210000000018</v>
      </c>
      <c r="BD26" s="94">
        <f>'17NM_Flex Cost'!G51</f>
        <v>15223.531734727903</v>
      </c>
      <c r="BE26" s="94">
        <f>'17NM_Flex Cost'!Q51</f>
        <v>3718.8611000000033</v>
      </c>
      <c r="BF26" s="94">
        <f t="shared" si="34"/>
        <v>-50596.419622791233</v>
      </c>
      <c r="BG26" s="94">
        <f t="shared" si="35"/>
        <v>-19021.414100000016</v>
      </c>
      <c r="BH26" s="289"/>
      <c r="BI26" s="99">
        <f>xx_mcarelabs!D22</f>
        <v>149</v>
      </c>
      <c r="BJ26" s="288">
        <f>xx_mcarelabs!M22</f>
        <v>96</v>
      </c>
      <c r="BK26" s="99">
        <f>xx_mcarelabs!E22</f>
        <v>456497</v>
      </c>
      <c r="BL26" s="99">
        <f>xx_mcarelabs!N22</f>
        <v>338412</v>
      </c>
      <c r="BM26" s="94">
        <v>0</v>
      </c>
      <c r="BN26" s="94">
        <v>0</v>
      </c>
      <c r="BO26" s="99">
        <f>xx_mcarelabs!F22</f>
        <v>132770</v>
      </c>
      <c r="BP26" s="99">
        <f>xx_mcarelabs!O22</f>
        <v>94331</v>
      </c>
      <c r="BQ26" s="94">
        <f t="shared" si="30"/>
        <v>-132770</v>
      </c>
      <c r="BR26" s="94">
        <f t="shared" si="17"/>
        <v>-94331</v>
      </c>
      <c r="BS26" s="99">
        <f>xx_mcarelabs!G22</f>
        <v>2258</v>
      </c>
      <c r="BT26" s="99">
        <f>xx_mcarelabs!P22</f>
        <v>1360</v>
      </c>
      <c r="BU26" s="99">
        <f>xx_mcarelabs!H22</f>
        <v>33934</v>
      </c>
      <c r="BV26" s="99">
        <f>xx_mcarelabs!Q22</f>
        <v>23255</v>
      </c>
      <c r="BW26" s="94">
        <f t="shared" si="18"/>
        <v>-168962</v>
      </c>
      <c r="BX26" s="94">
        <f t="shared" si="19"/>
        <v>-118946</v>
      </c>
      <c r="BY26" s="88"/>
      <c r="BZ26" s="2909">
        <v>3420</v>
      </c>
      <c r="CA26" s="2913" t="s">
        <v>1445</v>
      </c>
      <c r="CB26" s="10"/>
      <c r="CC26" s="10"/>
    </row>
    <row r="27" spans="1:81" x14ac:dyDescent="0.2">
      <c r="A27" s="89"/>
      <c r="B27" s="307"/>
      <c r="C27" s="307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7"/>
      <c r="S27" s="97"/>
      <c r="T27" s="88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88"/>
      <c r="AN27" s="90"/>
      <c r="AP27" s="90"/>
      <c r="AQ27" s="95"/>
      <c r="AR27" s="90"/>
      <c r="AS27" s="90"/>
      <c r="AT27" s="90"/>
      <c r="AU27" s="90"/>
      <c r="AV27" s="90"/>
      <c r="AW27" s="90"/>
      <c r="AX27" s="96"/>
      <c r="AY27" s="96"/>
      <c r="AZ27" s="96"/>
      <c r="BA27" s="96"/>
      <c r="BB27" s="96"/>
      <c r="BC27" s="96"/>
      <c r="BD27" s="96"/>
      <c r="BE27" s="96"/>
      <c r="BF27" s="97"/>
      <c r="BG27" s="97"/>
      <c r="BH27" s="88"/>
      <c r="BI27" s="90"/>
      <c r="BJ27" s="90"/>
      <c r="BK27" s="90"/>
      <c r="BL27" s="90"/>
      <c r="BM27" s="90"/>
      <c r="BN27" s="90"/>
      <c r="BO27" s="90"/>
      <c r="BP27" s="90"/>
      <c r="BQ27" s="96"/>
      <c r="BR27" s="96"/>
      <c r="BS27" s="90"/>
      <c r="BT27" s="90"/>
      <c r="BU27" s="90"/>
      <c r="BV27" s="90"/>
      <c r="BW27" s="97"/>
      <c r="BX27" s="97"/>
      <c r="BY27" s="88"/>
    </row>
    <row r="28" spans="1:81" s="30" customFormat="1" ht="19.5" customHeight="1" x14ac:dyDescent="0.2">
      <c r="A28" s="31" t="s">
        <v>294</v>
      </c>
      <c r="B28" s="785">
        <f>+U28+AP28</f>
        <v>194016.45303357692</v>
      </c>
      <c r="C28" s="785">
        <f>+V28+AQ28</f>
        <v>166923.0801710388</v>
      </c>
      <c r="D28" s="785">
        <f t="shared" ref="D28:R28" si="36">SUM(D8:D27)</f>
        <v>1363161</v>
      </c>
      <c r="E28" s="785">
        <f t="shared" si="36"/>
        <v>1134191</v>
      </c>
      <c r="F28" s="785">
        <f t="shared" si="36"/>
        <v>113704905</v>
      </c>
      <c r="G28" s="785">
        <f t="shared" si="36"/>
        <v>86893924</v>
      </c>
      <c r="H28" s="785">
        <f t="shared" si="36"/>
        <v>24852665.840000004</v>
      </c>
      <c r="I28" s="785">
        <f>SUM(I8:I27)</f>
        <v>21671900.520000003</v>
      </c>
      <c r="J28" s="785">
        <f t="shared" si="36"/>
        <v>18932501.463954959</v>
      </c>
      <c r="K28" s="785">
        <f t="shared" si="36"/>
        <v>14457365.497200001</v>
      </c>
      <c r="L28" s="785">
        <f t="shared" si="36"/>
        <v>5920164.3760450399</v>
      </c>
      <c r="M28" s="785">
        <f t="shared" si="36"/>
        <v>7214535.0228000013</v>
      </c>
      <c r="N28" s="785">
        <f t="shared" si="36"/>
        <v>4582330.0166506376</v>
      </c>
      <c r="O28" s="785">
        <f t="shared" si="36"/>
        <v>3013950.0771000003</v>
      </c>
      <c r="P28" s="785">
        <f t="shared" si="36"/>
        <v>5949484.0859840838</v>
      </c>
      <c r="Q28" s="785">
        <f t="shared" si="36"/>
        <v>4297060.0406000009</v>
      </c>
      <c r="R28" s="785">
        <f t="shared" si="36"/>
        <v>-4611649.7265896825</v>
      </c>
      <c r="S28" s="785">
        <f>SUM(S8:S27)</f>
        <v>-96475.094900000491</v>
      </c>
      <c r="T28" s="786"/>
      <c r="U28" s="787">
        <f>+'17HPM_DATA_INPUT'!D426</f>
        <v>129276</v>
      </c>
      <c r="V28" s="787">
        <f>+'17HPM_DATA_INPUT'!E426</f>
        <v>122321</v>
      </c>
      <c r="W28" s="787">
        <f>+'17HPM_DATA_INPUT'!F426</f>
        <v>864969</v>
      </c>
      <c r="X28" s="787">
        <f>+'17HPM_DATA_INPUT'!G426</f>
        <v>807536</v>
      </c>
      <c r="Y28" s="787">
        <f>+'17HPM_DATA_INPUT'!H426</f>
        <v>68214742</v>
      </c>
      <c r="Z28" s="787">
        <f>+'17HPM_DATA_INPUT'!I426</f>
        <v>56894120</v>
      </c>
      <c r="AA28" s="787">
        <f>+'17HPM_DATA_INPUT'!J426</f>
        <v>18525999</v>
      </c>
      <c r="AB28" s="787">
        <f>+'17HPM_DATA_INPUT'!K426</f>
        <v>15961897</v>
      </c>
      <c r="AC28" s="787">
        <f>+'17HPM_DATA_INPUT'!L426</f>
        <v>10734016</v>
      </c>
      <c r="AD28" s="787">
        <f>+'17HPM_DATA_INPUT'!M426</f>
        <v>10019496</v>
      </c>
      <c r="AE28" s="787">
        <f>+'17HPM_DATA_INPUT'!N426</f>
        <v>7791984</v>
      </c>
      <c r="AF28" s="787">
        <f>+'17HPM_DATA_INPUT'!O426</f>
        <v>5942401</v>
      </c>
      <c r="AG28" s="787">
        <f>+'17HPM_DATA_INPUT'!P426</f>
        <v>2591579</v>
      </c>
      <c r="AH28" s="787">
        <f>+'17HPM_DATA_INPUT'!Q426</f>
        <v>2277615</v>
      </c>
      <c r="AI28" s="787">
        <f>+'17HPM_DATA_INPUT'!R426</f>
        <v>3316023</v>
      </c>
      <c r="AJ28" s="787">
        <f>+'17HPM_DATA_INPUT'!S426</f>
        <v>2871326</v>
      </c>
      <c r="AK28" s="787">
        <f>+'17HPM_DATA_INPUT'!T426</f>
        <v>1884382</v>
      </c>
      <c r="AL28" s="787">
        <f>+'17HPM_DATA_INPUT'!U426</f>
        <v>793460</v>
      </c>
      <c r="AM28" s="786"/>
      <c r="AN28" s="788">
        <f>IF(U28=0,0,+W28/U28)</f>
        <v>6.6908706952566606</v>
      </c>
      <c r="AO28" s="788">
        <f>IF(V28=0,0,+X28/V28)</f>
        <v>6.6017772908985375</v>
      </c>
      <c r="AP28" s="785">
        <f>IF(U28=0,0,AR28/(AN28))</f>
        <v>64740.453033576923</v>
      </c>
      <c r="AQ28" s="785">
        <f>IF(V28=0,0,AS28/(AO28))</f>
        <v>44602.080171038811</v>
      </c>
      <c r="AR28" s="789">
        <f t="shared" ref="AR28:AW28" si="37">SUM(AR8:AR27)</f>
        <v>433170</v>
      </c>
      <c r="AS28" s="789">
        <f t="shared" si="37"/>
        <v>294453</v>
      </c>
      <c r="AT28" s="789">
        <f t="shared" si="37"/>
        <v>40681595</v>
      </c>
      <c r="AU28" s="789">
        <f t="shared" si="37"/>
        <v>27865161</v>
      </c>
      <c r="AV28" s="789">
        <f t="shared" si="37"/>
        <v>6326664.8399999999</v>
      </c>
      <c r="AW28" s="789">
        <f t="shared" si="37"/>
        <v>5710004.5199999996</v>
      </c>
      <c r="AX28" s="785">
        <f>SUM(AX8:AX27)</f>
        <v>7484171.4639549609</v>
      </c>
      <c r="AY28" s="785">
        <f t="shared" ref="AY28:BG28" si="38">SUM(AY8:AY27)</f>
        <v>4098646.4971999996</v>
      </c>
      <c r="AZ28" s="785">
        <f t="shared" si="38"/>
        <v>-1157506.6239549611</v>
      </c>
      <c r="BA28" s="785">
        <f t="shared" si="38"/>
        <v>1611358.0227999999</v>
      </c>
      <c r="BB28" s="785">
        <f t="shared" si="38"/>
        <v>1756706.0166506374</v>
      </c>
      <c r="BC28" s="785">
        <f t="shared" si="38"/>
        <v>620847.07710000023</v>
      </c>
      <c r="BD28" s="785">
        <f t="shared" si="38"/>
        <v>2413490.0859840838</v>
      </c>
      <c r="BE28" s="785">
        <f t="shared" si="38"/>
        <v>1316738.0406000004</v>
      </c>
      <c r="BF28" s="785">
        <f t="shared" si="38"/>
        <v>-5327702.7265896825</v>
      </c>
      <c r="BG28" s="785">
        <f t="shared" si="38"/>
        <v>-326227.09490000043</v>
      </c>
      <c r="BH28" s="786"/>
      <c r="BI28" s="789">
        <f>SUM(BI8:BI27)</f>
        <v>65022</v>
      </c>
      <c r="BJ28" s="789">
        <f>SUM(BJ8:BJ27)</f>
        <v>32202</v>
      </c>
      <c r="BK28" s="789">
        <f>SUM(BK8:BK27)</f>
        <v>4808568</v>
      </c>
      <c r="BL28" s="789">
        <f>SUM(BL8:BL27)</f>
        <v>2134641</v>
      </c>
      <c r="BM28" s="785">
        <f t="shared" ref="BM28:BX28" si="39">SUM(BM8:BM26)</f>
        <v>0</v>
      </c>
      <c r="BN28" s="785">
        <f t="shared" si="39"/>
        <v>0</v>
      </c>
      <c r="BO28" s="789">
        <f>SUM(BO8:BO27)</f>
        <v>714314</v>
      </c>
      <c r="BP28" s="789">
        <f>SUM(BP8:BP27)</f>
        <v>339220</v>
      </c>
      <c r="BQ28" s="785">
        <f t="shared" si="39"/>
        <v>-714314</v>
      </c>
      <c r="BR28" s="785">
        <f t="shared" si="39"/>
        <v>-339220</v>
      </c>
      <c r="BS28" s="789">
        <f>SUM(BS8:BS27)</f>
        <v>234045</v>
      </c>
      <c r="BT28" s="789">
        <f>SUM(BT8:BT27)</f>
        <v>115486</v>
      </c>
      <c r="BU28" s="789">
        <f>SUM(BU8:BU27)</f>
        <v>219971</v>
      </c>
      <c r="BV28" s="789">
        <f>SUM(BV8:BV27)</f>
        <v>108999</v>
      </c>
      <c r="BW28" s="2019">
        <f t="shared" si="39"/>
        <v>-1168330</v>
      </c>
      <c r="BX28" s="785">
        <f t="shared" si="39"/>
        <v>-563705</v>
      </c>
      <c r="BY28" s="786"/>
      <c r="CB28" s="10"/>
      <c r="CC28" s="10"/>
    </row>
    <row r="29" spans="1:81" ht="16.5" customHeight="1" x14ac:dyDescent="0.2">
      <c r="C29" s="42"/>
      <c r="D29" s="42">
        <f>+W28+AR28+BI28</f>
        <v>1363161</v>
      </c>
      <c r="E29" s="42"/>
      <c r="F29" s="782">
        <f>F28-'Departmental PL'!J699</f>
        <v>0</v>
      </c>
      <c r="G29" s="782">
        <f>G28-'Departmental PL'!K699</f>
        <v>0</v>
      </c>
      <c r="H29" s="782">
        <f>H28-'Departmental PL'!L699-H53</f>
        <v>0</v>
      </c>
      <c r="I29" s="782">
        <f>I28-'Departmental PL'!M699-I53</f>
        <v>0</v>
      </c>
      <c r="J29" s="782">
        <f>J28-'Departmental PL'!N699</f>
        <v>0</v>
      </c>
      <c r="K29" s="782">
        <f>K28-'Departmental PL'!O699</f>
        <v>0</v>
      </c>
      <c r="L29" s="782">
        <f>+H29-J29</f>
        <v>0</v>
      </c>
      <c r="M29" s="782">
        <f>+I29-K29</f>
        <v>0</v>
      </c>
      <c r="N29" s="782">
        <f>N28-'Departmental PL'!R699</f>
        <v>0</v>
      </c>
      <c r="O29" s="782">
        <f>O28-'Departmental PL'!S699</f>
        <v>0</v>
      </c>
      <c r="P29" s="782">
        <f>P28-'Departmental PL'!T699-P53</f>
        <v>0</v>
      </c>
      <c r="Q29" s="782">
        <f>Q28-'Departmental PL'!U699</f>
        <v>0</v>
      </c>
      <c r="R29" s="782">
        <f>+L29-N29-P29</f>
        <v>0</v>
      </c>
      <c r="S29" s="782">
        <f>+M29-O29-Q29</f>
        <v>0</v>
      </c>
      <c r="T29" s="88"/>
      <c r="U29" s="42">
        <f>U28-'17HPM_DATA_INPUT'!D426</f>
        <v>0</v>
      </c>
      <c r="V29" s="42">
        <f>V28-'17HPM_DATA_INPUT'!E426</f>
        <v>0</v>
      </c>
      <c r="W29" s="42">
        <f>W28-'17HPM_DATA_INPUT'!F426</f>
        <v>0</v>
      </c>
      <c r="X29" s="42">
        <f>X28-'17HPM_DATA_INPUT'!G426</f>
        <v>0</v>
      </c>
      <c r="Y29" s="42">
        <f>Y28-'17HPM_DATA_INPUT'!H426</f>
        <v>0</v>
      </c>
      <c r="Z29" s="42">
        <f>Z28-'17HPM_DATA_INPUT'!I426</f>
        <v>0</v>
      </c>
      <c r="AA29" s="42">
        <f>AA28-'17HPM_DATA_INPUT'!J426</f>
        <v>0</v>
      </c>
      <c r="AB29" s="42">
        <f>AB28-'17HPM_DATA_INPUT'!K426</f>
        <v>0</v>
      </c>
      <c r="AC29" s="42">
        <f>AC28-'17HPM_DATA_INPUT'!L426</f>
        <v>0</v>
      </c>
      <c r="AD29" s="42">
        <f>AD28-'17HPM_DATA_INPUT'!M426</f>
        <v>0</v>
      </c>
      <c r="AE29" s="42">
        <f>AE28-'17HPM_DATA_INPUT'!N426</f>
        <v>0</v>
      </c>
      <c r="AF29" s="42">
        <f>AF28-'17HPM_DATA_INPUT'!O426</f>
        <v>0</v>
      </c>
      <c r="AG29" s="42">
        <f>AG28-'17HPM_DATA_INPUT'!P426</f>
        <v>0</v>
      </c>
      <c r="AH29" s="42">
        <f>AH28-'17HPM_DATA_INPUT'!Q426</f>
        <v>0</v>
      </c>
      <c r="AI29" s="42">
        <f>AI28-'17HPM_DATA_INPUT'!R426</f>
        <v>0</v>
      </c>
      <c r="AJ29" s="42">
        <f>AJ28-'17HPM_DATA_INPUT'!S426</f>
        <v>0</v>
      </c>
      <c r="AK29" s="42">
        <f>AK28-'17HPM_DATA_INPUT'!T426</f>
        <v>0</v>
      </c>
      <c r="AL29" s="42">
        <f>AL28-'17HPM_DATA_INPUT'!U426</f>
        <v>0</v>
      </c>
      <c r="AM29" s="88"/>
      <c r="AO29" s="101"/>
      <c r="AP29" s="118">
        <f>AP28-B28</f>
        <v>-129276</v>
      </c>
      <c r="AQ29" s="118">
        <f>AQ28-C28</f>
        <v>-122321</v>
      </c>
      <c r="AR29" s="101"/>
      <c r="AS29" s="101"/>
      <c r="AT29" s="101"/>
      <c r="AU29" s="101"/>
      <c r="AV29" s="101"/>
      <c r="AW29" s="101"/>
      <c r="AX29" s="42">
        <f>+AX28+BB28+BD28</f>
        <v>11654367.566589683</v>
      </c>
      <c r="AY29" s="42"/>
      <c r="AZ29" s="42"/>
      <c r="BA29" s="42"/>
      <c r="BB29" s="42"/>
      <c r="BC29" s="42"/>
      <c r="BD29" s="42"/>
      <c r="BE29" s="42"/>
      <c r="BF29" s="42"/>
      <c r="BG29" s="42"/>
      <c r="BH29" s="88"/>
      <c r="BI29" s="101"/>
      <c r="BJ29" s="101"/>
      <c r="BK29" s="101"/>
      <c r="BL29" s="101"/>
      <c r="BO29" s="101">
        <f>+BO28+BS28+BU28</f>
        <v>1168330</v>
      </c>
      <c r="BP29" s="101"/>
      <c r="BQ29" s="42"/>
      <c r="BR29" s="42"/>
      <c r="BS29" s="101"/>
      <c r="BT29" s="101"/>
      <c r="BU29" s="101"/>
      <c r="BV29" s="101"/>
      <c r="BW29" s="42"/>
      <c r="BX29" s="42"/>
      <c r="BY29" s="88"/>
    </row>
    <row r="30" spans="1:81" x14ac:dyDescent="0.2">
      <c r="A30" s="10" t="s">
        <v>77</v>
      </c>
      <c r="B30" s="8">
        <f>+B8-U8</f>
        <v>3654.8286952249073</v>
      </c>
      <c r="C30" s="8">
        <f t="shared" ref="C30:T33" si="40">+C8-V8</f>
        <v>2900.9043212040488</v>
      </c>
      <c r="D30" s="8">
        <f t="shared" si="40"/>
        <v>22032</v>
      </c>
      <c r="E30" s="8">
        <f t="shared" si="40"/>
        <v>17396</v>
      </c>
      <c r="F30" s="8">
        <f t="shared" si="40"/>
        <v>6854753</v>
      </c>
      <c r="G30" s="8">
        <f>+G8-Z8</f>
        <v>3692875</v>
      </c>
      <c r="H30" s="8">
        <f>+H8-AA8</f>
        <v>855060</v>
      </c>
      <c r="I30" s="8">
        <f t="shared" si="40"/>
        <v>580913</v>
      </c>
      <c r="J30" s="8">
        <f t="shared" si="40"/>
        <v>857512.48827938084</v>
      </c>
      <c r="K30" s="8">
        <f t="shared" si="40"/>
        <v>896591.71259999974</v>
      </c>
      <c r="L30" s="8">
        <f t="shared" si="40"/>
        <v>-2452.4882793808356</v>
      </c>
      <c r="M30" s="8">
        <f t="shared" si="40"/>
        <v>-315678.71259999974</v>
      </c>
      <c r="N30" s="8">
        <f t="shared" si="40"/>
        <v>66709.204948946543</v>
      </c>
      <c r="O30" s="8">
        <f t="shared" si="40"/>
        <v>70729.989199999982</v>
      </c>
      <c r="P30" s="8">
        <f t="shared" si="40"/>
        <v>201161.64735634718</v>
      </c>
      <c r="Q30" s="8">
        <f t="shared" si="40"/>
        <v>191066.50669999991</v>
      </c>
      <c r="R30" s="8">
        <f t="shared" si="40"/>
        <v>-270323.34058467462</v>
      </c>
      <c r="S30" s="8">
        <f t="shared" si="40"/>
        <v>-577475.2084999996</v>
      </c>
      <c r="T30" s="8">
        <f t="shared" si="40"/>
        <v>0</v>
      </c>
      <c r="AX30" s="1023">
        <f>+AX29-'17NM_Flex Cost'!I51</f>
        <v>0</v>
      </c>
    </row>
    <row r="31" spans="1:81" x14ac:dyDescent="0.2">
      <c r="A31" s="10" t="s">
        <v>78</v>
      </c>
      <c r="B31" s="8">
        <f>+B9-U9</f>
        <v>722.33296322905062</v>
      </c>
      <c r="C31" s="8">
        <f t="shared" si="40"/>
        <v>676.28054027013513</v>
      </c>
      <c r="D31" s="8">
        <f t="shared" si="40"/>
        <v>5989</v>
      </c>
      <c r="E31" s="8">
        <f t="shared" si="40"/>
        <v>5368</v>
      </c>
      <c r="F31" s="8">
        <f t="shared" si="40"/>
        <v>1180017</v>
      </c>
      <c r="G31" s="8">
        <f t="shared" si="40"/>
        <v>817513</v>
      </c>
      <c r="H31" s="8">
        <f t="shared" si="40"/>
        <v>178852</v>
      </c>
      <c r="I31" s="8">
        <f t="shared" si="40"/>
        <v>160271</v>
      </c>
      <c r="J31" s="8">
        <f t="shared" si="40"/>
        <v>133919.98628644296</v>
      </c>
      <c r="K31" s="8">
        <f t="shared" si="40"/>
        <v>115287.40999999992</v>
      </c>
      <c r="L31" s="8">
        <f t="shared" si="40"/>
        <v>44932.01371355704</v>
      </c>
      <c r="M31" s="8">
        <f t="shared" si="40"/>
        <v>44983.590000000084</v>
      </c>
      <c r="N31" s="8">
        <f t="shared" si="40"/>
        <v>16482.713694156497</v>
      </c>
      <c r="O31" s="8">
        <f t="shared" si="40"/>
        <v>15872.703899999993</v>
      </c>
      <c r="P31" s="8">
        <f t="shared" si="40"/>
        <v>41943.413144902297</v>
      </c>
      <c r="Q31" s="8">
        <f t="shared" si="40"/>
        <v>35082.94</v>
      </c>
      <c r="R31" s="8">
        <f t="shared" si="40"/>
        <v>-13494.113125501666</v>
      </c>
      <c r="S31" s="8">
        <f t="shared" si="40"/>
        <v>-5972.0538999998826</v>
      </c>
      <c r="T31" s="8">
        <f t="shared" si="40"/>
        <v>0</v>
      </c>
      <c r="AT31" s="8">
        <f>AT28+BK28</f>
        <v>45490163</v>
      </c>
      <c r="AU31" s="8">
        <f>AU28+BL28</f>
        <v>29999802</v>
      </c>
      <c r="AX31" s="1021">
        <f>+AX28-'17NM_Flex Cost'!I53</f>
        <v>0</v>
      </c>
      <c r="BB31" s="1021">
        <f>+BB28-'17NM_Flex Cost'!I54</f>
        <v>0</v>
      </c>
      <c r="BD31" s="1021">
        <f>+BD28-'17NM_Flex Cost'!I55</f>
        <v>0</v>
      </c>
    </row>
    <row r="32" spans="1:81" x14ac:dyDescent="0.2">
      <c r="A32" s="10" t="s">
        <v>79</v>
      </c>
      <c r="B32" s="8">
        <f>+B10-U10</f>
        <v>816.33424958768546</v>
      </c>
      <c r="C32" s="8">
        <f t="shared" si="40"/>
        <v>783.9493049877351</v>
      </c>
      <c r="D32" s="8">
        <f t="shared" si="40"/>
        <v>1194</v>
      </c>
      <c r="E32" s="8">
        <f t="shared" si="40"/>
        <v>1049</v>
      </c>
      <c r="F32" s="8">
        <f t="shared" si="40"/>
        <v>700630</v>
      </c>
      <c r="G32" s="8">
        <f t="shared" si="40"/>
        <v>574553</v>
      </c>
      <c r="H32" s="8">
        <f t="shared" si="40"/>
        <v>99201</v>
      </c>
      <c r="I32" s="8">
        <f t="shared" si="40"/>
        <v>103769</v>
      </c>
      <c r="J32" s="8">
        <f t="shared" si="40"/>
        <v>209501.35743703623</v>
      </c>
      <c r="K32" s="8">
        <f t="shared" si="40"/>
        <v>227650.04829999997</v>
      </c>
      <c r="L32" s="8">
        <f t="shared" si="40"/>
        <v>-110300.35743703623</v>
      </c>
      <c r="M32" s="8">
        <f t="shared" si="40"/>
        <v>-123881.04829999997</v>
      </c>
      <c r="N32" s="8">
        <f t="shared" si="40"/>
        <v>40548.286653247953</v>
      </c>
      <c r="O32" s="8">
        <f t="shared" si="40"/>
        <v>3292.9183999999996</v>
      </c>
      <c r="P32" s="8">
        <f t="shared" si="40"/>
        <v>88168.995756169432</v>
      </c>
      <c r="Q32" s="8">
        <f t="shared" si="40"/>
        <v>80015.508800000011</v>
      </c>
      <c r="R32" s="8">
        <f t="shared" si="40"/>
        <v>-239017.63984645368</v>
      </c>
      <c r="S32" s="8">
        <f t="shared" si="40"/>
        <v>-207189.47549999994</v>
      </c>
      <c r="T32" s="8">
        <f t="shared" si="40"/>
        <v>0</v>
      </c>
      <c r="AR32" s="1019"/>
      <c r="AS32" s="1019"/>
      <c r="AT32" s="1019"/>
      <c r="AU32" s="1019"/>
      <c r="AV32" s="1019"/>
      <c r="AW32" s="1019"/>
    </row>
    <row r="33" spans="1:74" x14ac:dyDescent="0.2">
      <c r="A33" s="10" t="s">
        <v>80</v>
      </c>
      <c r="B33" s="8">
        <f>+B11-U11</f>
        <v>22605.301056833428</v>
      </c>
      <c r="C33" s="8">
        <f t="shared" si="40"/>
        <v>16426.346570463182</v>
      </c>
      <c r="D33" s="8">
        <f t="shared" si="40"/>
        <v>133994</v>
      </c>
      <c r="E33" s="8">
        <f t="shared" si="40"/>
        <v>95553</v>
      </c>
      <c r="F33" s="8">
        <f t="shared" si="40"/>
        <v>5378384</v>
      </c>
      <c r="G33" s="8">
        <f t="shared" si="40"/>
        <v>3777362</v>
      </c>
      <c r="H33" s="8">
        <f t="shared" si="40"/>
        <v>787094.71</v>
      </c>
      <c r="I33" s="8">
        <f t="shared" si="40"/>
        <v>735393.03000000026</v>
      </c>
      <c r="J33" s="8">
        <f t="shared" si="40"/>
        <v>535650.41621075524</v>
      </c>
      <c r="K33" s="8">
        <f t="shared" si="40"/>
        <v>442479.2760000003</v>
      </c>
      <c r="L33" s="8">
        <f t="shared" si="40"/>
        <v>251444.29378924472</v>
      </c>
      <c r="M33" s="8">
        <f t="shared" si="40"/>
        <v>292913.75399999972</v>
      </c>
      <c r="N33" s="8">
        <f t="shared" si="40"/>
        <v>255230.03560124058</v>
      </c>
      <c r="O33" s="8">
        <f t="shared" si="40"/>
        <v>345207.35710000014</v>
      </c>
      <c r="P33" s="8">
        <f t="shared" si="40"/>
        <v>205986.92298201832</v>
      </c>
      <c r="Q33" s="8">
        <f t="shared" si="40"/>
        <v>186270.71640000015</v>
      </c>
      <c r="R33" s="8">
        <f t="shared" si="40"/>
        <v>-209772.6647940143</v>
      </c>
      <c r="S33" s="8">
        <f t="shared" si="40"/>
        <v>-238564.31950000057</v>
      </c>
      <c r="T33" s="8">
        <f t="shared" si="40"/>
        <v>0</v>
      </c>
      <c r="AR33" s="1023">
        <f>+AR28-BA122</f>
        <v>0</v>
      </c>
      <c r="AS33" s="1023">
        <f>+AS28-BB122</f>
        <v>0</v>
      </c>
      <c r="AT33" s="1023">
        <f t="shared" ref="AT33:AW33" si="41">+AT28-BC122</f>
        <v>0</v>
      </c>
      <c r="AU33" s="1023">
        <f t="shared" si="41"/>
        <v>0</v>
      </c>
      <c r="AV33" s="1023">
        <f t="shared" si="41"/>
        <v>0</v>
      </c>
      <c r="AW33" s="1023">
        <f t="shared" si="41"/>
        <v>0</v>
      </c>
      <c r="BI33" s="1022">
        <f>+BI28-xx_mcarelabs!D25</f>
        <v>0</v>
      </c>
      <c r="BJ33" s="1021">
        <f>+BJ28-xx_mcarelabs!M25</f>
        <v>0</v>
      </c>
      <c r="BK33" s="1022">
        <f>+BK28-xx_mcarelabs!E25</f>
        <v>0</v>
      </c>
      <c r="BL33" s="1021">
        <f>+BL28-xx_mcarelabs!N25</f>
        <v>0</v>
      </c>
      <c r="BO33" s="1022">
        <f>+BO28-xx_mcarelabs!F25</f>
        <v>0</v>
      </c>
      <c r="BP33" s="1021">
        <f>+BP28-xx_mcarelabs!O25</f>
        <v>0</v>
      </c>
      <c r="BS33" s="1022">
        <f>+BS28-xx_mcarelabs!G25</f>
        <v>0</v>
      </c>
      <c r="BT33" s="1021">
        <f>+BT28-xx_mcarelabs!P25</f>
        <v>0</v>
      </c>
      <c r="BU33" s="1022">
        <f>+BU28-xx_mcarelabs!H25</f>
        <v>0</v>
      </c>
      <c r="BV33" s="1021">
        <f>+BV28-xx_mcarelabs!Q25</f>
        <v>0</v>
      </c>
    </row>
    <row r="34" spans="1:74" x14ac:dyDescent="0.2">
      <c r="A34" s="538" t="s">
        <v>748</v>
      </c>
      <c r="B34" s="8">
        <f>+B12-U12</f>
        <v>9772.1878599911361</v>
      </c>
      <c r="C34" s="8">
        <f t="shared" ref="C34:S34" si="42">+C12-V12</f>
        <v>0</v>
      </c>
      <c r="D34" s="8">
        <f t="shared" si="42"/>
        <v>45482</v>
      </c>
      <c r="E34" s="8">
        <f t="shared" si="42"/>
        <v>8035</v>
      </c>
      <c r="F34" s="8">
        <f t="shared" si="42"/>
        <v>2095010</v>
      </c>
      <c r="G34" s="8">
        <f t="shared" si="42"/>
        <v>339890</v>
      </c>
      <c r="H34" s="8">
        <f t="shared" si="42"/>
        <v>133343</v>
      </c>
      <c r="I34" s="8">
        <f t="shared" si="42"/>
        <v>0</v>
      </c>
      <c r="J34" s="8">
        <f t="shared" si="42"/>
        <v>139271.46501050235</v>
      </c>
      <c r="K34" s="8">
        <f t="shared" si="42"/>
        <v>60952.884100000025</v>
      </c>
      <c r="L34" s="8">
        <f t="shared" si="42"/>
        <v>-5928.4650105023466</v>
      </c>
      <c r="M34" s="8">
        <f t="shared" si="42"/>
        <v>-60952.884100000025</v>
      </c>
      <c r="N34" s="8">
        <f t="shared" si="42"/>
        <v>143143.99408348929</v>
      </c>
      <c r="O34" s="8">
        <f t="shared" si="42"/>
        <v>54202.673500000034</v>
      </c>
      <c r="P34" s="8">
        <f t="shared" si="42"/>
        <v>68214.052114376536</v>
      </c>
      <c r="Q34" s="8">
        <f t="shared" si="42"/>
        <v>26035.559000000008</v>
      </c>
      <c r="R34" s="8">
        <f t="shared" si="42"/>
        <v>-217286.51120836817</v>
      </c>
      <c r="S34" s="8">
        <f t="shared" si="42"/>
        <v>-141191.11660000007</v>
      </c>
      <c r="T34" s="8"/>
      <c r="AR34" s="1021"/>
      <c r="AS34" s="1020"/>
      <c r="AT34" s="1021"/>
      <c r="AU34" s="1020"/>
      <c r="AV34" s="1021"/>
      <c r="AW34" s="1020"/>
    </row>
    <row r="35" spans="1:74" x14ac:dyDescent="0.2">
      <c r="A35" s="10" t="s">
        <v>200</v>
      </c>
      <c r="B35" s="8">
        <f t="shared" ref="B35:K42" si="43">+B13-U13</f>
        <v>0</v>
      </c>
      <c r="C35" s="8">
        <f t="shared" si="43"/>
        <v>0</v>
      </c>
      <c r="D35" s="8">
        <f t="shared" si="43"/>
        <v>73</v>
      </c>
      <c r="E35" s="8">
        <f t="shared" si="43"/>
        <v>35</v>
      </c>
      <c r="F35" s="8">
        <f t="shared" si="43"/>
        <v>2911</v>
      </c>
      <c r="G35" s="8">
        <f t="shared" si="43"/>
        <v>1027</v>
      </c>
      <c r="H35" s="8">
        <f t="shared" si="43"/>
        <v>31191.380000000005</v>
      </c>
      <c r="I35" s="8">
        <f t="shared" si="43"/>
        <v>30780.520000000004</v>
      </c>
      <c r="J35" s="8">
        <f t="shared" si="43"/>
        <v>2759</v>
      </c>
      <c r="K35" s="8">
        <f t="shared" si="43"/>
        <v>1217</v>
      </c>
      <c r="L35" s="8">
        <f t="shared" ref="L35:T42" si="44">+L13-AE13</f>
        <v>28432.380000000005</v>
      </c>
      <c r="M35" s="8">
        <f t="shared" si="44"/>
        <v>29563.520000000019</v>
      </c>
      <c r="N35" s="8">
        <f t="shared" si="44"/>
        <v>0</v>
      </c>
      <c r="O35" s="8">
        <f t="shared" si="44"/>
        <v>0</v>
      </c>
      <c r="P35" s="8">
        <f t="shared" si="44"/>
        <v>842</v>
      </c>
      <c r="Q35" s="8">
        <f t="shared" si="44"/>
        <v>359</v>
      </c>
      <c r="R35" s="8">
        <f t="shared" si="44"/>
        <v>27590.380000000005</v>
      </c>
      <c r="S35" s="8">
        <f t="shared" si="44"/>
        <v>29204.520000000019</v>
      </c>
      <c r="T35" s="8">
        <f t="shared" si="44"/>
        <v>0</v>
      </c>
    </row>
    <row r="36" spans="1:74" x14ac:dyDescent="0.2">
      <c r="A36" s="10" t="s">
        <v>201</v>
      </c>
      <c r="B36" s="8">
        <f t="shared" si="43"/>
        <v>14189.150219876869</v>
      </c>
      <c r="C36" s="8">
        <f t="shared" si="43"/>
        <v>4330.3200254156509</v>
      </c>
      <c r="D36" s="8">
        <f t="shared" si="43"/>
        <v>28081</v>
      </c>
      <c r="E36" s="8">
        <f t="shared" si="43"/>
        <v>8536</v>
      </c>
      <c r="F36" s="8">
        <f t="shared" si="43"/>
        <v>3601772</v>
      </c>
      <c r="G36" s="8">
        <f t="shared" si="43"/>
        <v>1182747</v>
      </c>
      <c r="H36" s="8">
        <f t="shared" si="43"/>
        <v>426240</v>
      </c>
      <c r="I36" s="8">
        <f t="shared" si="43"/>
        <v>182646</v>
      </c>
      <c r="J36" s="8">
        <f t="shared" si="43"/>
        <v>1576467.1556677632</v>
      </c>
      <c r="K36" s="8">
        <f t="shared" si="43"/>
        <v>881550.64880000008</v>
      </c>
      <c r="L36" s="8">
        <f t="shared" si="44"/>
        <v>-1150227.1556677632</v>
      </c>
      <c r="M36" s="8">
        <f t="shared" si="44"/>
        <v>-698904.64880000008</v>
      </c>
      <c r="N36" s="8">
        <f t="shared" si="44"/>
        <v>54996.197988474363</v>
      </c>
      <c r="O36" s="8">
        <f t="shared" si="44"/>
        <v>42679.268799999991</v>
      </c>
      <c r="P36" s="8">
        <f t="shared" si="44"/>
        <v>203167.26842771412</v>
      </c>
      <c r="Q36" s="8">
        <f t="shared" si="44"/>
        <v>113171.98560000001</v>
      </c>
      <c r="R36" s="8">
        <f t="shared" si="44"/>
        <v>-1408390.6220839517</v>
      </c>
      <c r="S36" s="8">
        <f t="shared" si="44"/>
        <v>-854755.90320000006</v>
      </c>
      <c r="T36" s="8">
        <f t="shared" si="44"/>
        <v>0</v>
      </c>
    </row>
    <row r="37" spans="1:74" x14ac:dyDescent="0.2">
      <c r="A37" s="10" t="s">
        <v>81</v>
      </c>
      <c r="B37" s="8">
        <f t="shared" si="43"/>
        <v>20427.283782795275</v>
      </c>
      <c r="C37" s="8">
        <f t="shared" si="43"/>
        <v>15504.285916509005</v>
      </c>
      <c r="D37" s="8">
        <f t="shared" si="43"/>
        <v>26673</v>
      </c>
      <c r="E37" s="8">
        <f t="shared" si="43"/>
        <v>20102</v>
      </c>
      <c r="F37" s="8">
        <f t="shared" si="43"/>
        <v>231602</v>
      </c>
      <c r="G37" s="8">
        <f t="shared" si="43"/>
        <v>222631</v>
      </c>
      <c r="H37" s="8">
        <f t="shared" si="43"/>
        <v>29245</v>
      </c>
      <c r="I37" s="8">
        <f t="shared" si="43"/>
        <v>36895</v>
      </c>
      <c r="J37" s="8">
        <f t="shared" si="43"/>
        <v>321468.20505652297</v>
      </c>
      <c r="K37" s="8">
        <f t="shared" si="43"/>
        <v>188207.26120000007</v>
      </c>
      <c r="L37" s="8">
        <f t="shared" si="44"/>
        <v>-292223.20505652297</v>
      </c>
      <c r="M37" s="8">
        <f t="shared" si="44"/>
        <v>-151312.26120000007</v>
      </c>
      <c r="N37" s="8">
        <f t="shared" si="44"/>
        <v>54190.498403859441</v>
      </c>
      <c r="O37" s="8">
        <f t="shared" si="44"/>
        <v>50253.214000000036</v>
      </c>
      <c r="P37" s="8">
        <f t="shared" si="44"/>
        <v>75427.167600767105</v>
      </c>
      <c r="Q37" s="8">
        <f t="shared" si="44"/>
        <v>43495.93140000003</v>
      </c>
      <c r="R37" s="8">
        <f t="shared" si="44"/>
        <v>-421840.87106114952</v>
      </c>
      <c r="S37" s="8">
        <f t="shared" si="44"/>
        <v>-245061.40660000034</v>
      </c>
      <c r="T37" s="8">
        <f t="shared" si="44"/>
        <v>0</v>
      </c>
    </row>
    <row r="38" spans="1:74" x14ac:dyDescent="0.2">
      <c r="A38" s="10" t="s">
        <v>82</v>
      </c>
      <c r="B38" s="8">
        <f t="shared" si="43"/>
        <v>27203.870857387214</v>
      </c>
      <c r="C38" s="8">
        <f t="shared" si="43"/>
        <v>21998.92624974285</v>
      </c>
      <c r="D38" s="8">
        <f t="shared" si="43"/>
        <v>40565</v>
      </c>
      <c r="E38" s="8">
        <f t="shared" si="43"/>
        <v>29387</v>
      </c>
      <c r="F38" s="8">
        <f t="shared" si="43"/>
        <v>4804090</v>
      </c>
      <c r="G38" s="8">
        <f t="shared" si="43"/>
        <v>3484706</v>
      </c>
      <c r="H38" s="8">
        <f t="shared" si="43"/>
        <v>529988.75</v>
      </c>
      <c r="I38" s="8">
        <f t="shared" si="43"/>
        <v>561848.97</v>
      </c>
      <c r="J38" s="8">
        <f t="shared" si="43"/>
        <v>335310.3847515253</v>
      </c>
      <c r="K38" s="8">
        <f t="shared" si="43"/>
        <v>232474.89200000005</v>
      </c>
      <c r="L38" s="8">
        <f t="shared" si="44"/>
        <v>194678.3652484747</v>
      </c>
      <c r="M38" s="8">
        <f t="shared" si="44"/>
        <v>329374.07799999992</v>
      </c>
      <c r="N38" s="8">
        <f t="shared" si="44"/>
        <v>292941.74121571134</v>
      </c>
      <c r="O38" s="8">
        <f t="shared" si="44"/>
        <v>82311.127800000017</v>
      </c>
      <c r="P38" s="8">
        <f t="shared" si="44"/>
        <v>197869.71119138313</v>
      </c>
      <c r="Q38" s="8">
        <f t="shared" si="44"/>
        <v>117363.10600000003</v>
      </c>
      <c r="R38" s="8">
        <f t="shared" si="44"/>
        <v>-296133.08715861978</v>
      </c>
      <c r="S38" s="8">
        <f t="shared" si="44"/>
        <v>129699.84419999988</v>
      </c>
      <c r="T38" s="8">
        <f t="shared" si="44"/>
        <v>0</v>
      </c>
    </row>
    <row r="39" spans="1:74" x14ac:dyDescent="0.2">
      <c r="A39" s="10" t="s">
        <v>83</v>
      </c>
      <c r="B39" s="8">
        <f t="shared" si="43"/>
        <v>659.5</v>
      </c>
      <c r="C39" s="8">
        <f t="shared" si="43"/>
        <v>1553</v>
      </c>
      <c r="D39" s="8">
        <f t="shared" si="43"/>
        <v>1319</v>
      </c>
      <c r="E39" s="8">
        <f t="shared" si="43"/>
        <v>3106</v>
      </c>
      <c r="F39" s="8">
        <f t="shared" si="43"/>
        <v>1235191</v>
      </c>
      <c r="G39" s="8">
        <f t="shared" si="43"/>
        <v>3030524</v>
      </c>
      <c r="H39" s="8">
        <f t="shared" si="43"/>
        <v>252917</v>
      </c>
      <c r="I39" s="8">
        <f t="shared" si="43"/>
        <v>786444</v>
      </c>
      <c r="J39" s="8">
        <f t="shared" si="43"/>
        <v>414125.71078757336</v>
      </c>
      <c r="K39" s="8">
        <f t="shared" si="43"/>
        <v>462600.95919999992</v>
      </c>
      <c r="L39" s="8">
        <f t="shared" si="44"/>
        <v>-161208.71078757336</v>
      </c>
      <c r="M39" s="8">
        <f t="shared" si="44"/>
        <v>323843.04080000008</v>
      </c>
      <c r="N39" s="8">
        <f t="shared" si="44"/>
        <v>4171.5836036272322</v>
      </c>
      <c r="O39" s="8">
        <f t="shared" si="44"/>
        <v>9558.2959999999985</v>
      </c>
      <c r="P39" s="8">
        <f t="shared" si="44"/>
        <v>465452.50485928269</v>
      </c>
      <c r="Q39" s="8">
        <f t="shared" si="44"/>
        <v>350626.08179999993</v>
      </c>
      <c r="R39" s="8">
        <f t="shared" si="44"/>
        <v>-630832.79925048328</v>
      </c>
      <c r="S39" s="8">
        <f t="shared" si="44"/>
        <v>-36341.336999999825</v>
      </c>
      <c r="T39" s="8">
        <f t="shared" si="44"/>
        <v>0</v>
      </c>
    </row>
    <row r="40" spans="1:74" x14ac:dyDescent="0.2">
      <c r="A40" s="10" t="s">
        <v>84</v>
      </c>
      <c r="B40" s="8">
        <f t="shared" si="43"/>
        <v>1340.8099373944151</v>
      </c>
      <c r="C40" s="8">
        <f t="shared" si="43"/>
        <v>1237.3806433540321</v>
      </c>
      <c r="D40" s="8">
        <f t="shared" si="43"/>
        <v>6101</v>
      </c>
      <c r="E40" s="8">
        <f t="shared" si="43"/>
        <v>5176</v>
      </c>
      <c r="F40" s="8">
        <f t="shared" si="43"/>
        <v>1301617</v>
      </c>
      <c r="G40" s="8">
        <f t="shared" si="43"/>
        <v>884493</v>
      </c>
      <c r="H40" s="8">
        <f t="shared" si="43"/>
        <v>240436</v>
      </c>
      <c r="I40" s="8">
        <f t="shared" si="43"/>
        <v>209347</v>
      </c>
      <c r="J40" s="8">
        <f t="shared" si="43"/>
        <v>192123.21742265066</v>
      </c>
      <c r="K40" s="8">
        <f t="shared" si="43"/>
        <v>137302.07680000016</v>
      </c>
      <c r="L40" s="8">
        <f t="shared" si="44"/>
        <v>48312.782577349339</v>
      </c>
      <c r="M40" s="8">
        <f t="shared" si="44"/>
        <v>72044.923199999845</v>
      </c>
      <c r="N40" s="8">
        <f t="shared" si="44"/>
        <v>16843.484961741487</v>
      </c>
      <c r="O40" s="8">
        <f t="shared" si="44"/>
        <v>12918.144400000005</v>
      </c>
      <c r="P40" s="8">
        <f t="shared" si="44"/>
        <v>82739.403291101102</v>
      </c>
      <c r="Q40" s="8">
        <f t="shared" si="44"/>
        <v>70405.020400000038</v>
      </c>
      <c r="R40" s="8">
        <f t="shared" si="44"/>
        <v>-51270.105675493367</v>
      </c>
      <c r="S40" s="8">
        <f t="shared" si="44"/>
        <v>-11278.2416000003</v>
      </c>
      <c r="T40" s="8">
        <f t="shared" si="44"/>
        <v>0</v>
      </c>
    </row>
    <row r="41" spans="1:74" x14ac:dyDescent="0.2">
      <c r="A41" s="10" t="s">
        <v>85</v>
      </c>
      <c r="B41" s="8">
        <f t="shared" si="43"/>
        <v>2890.0779554769751</v>
      </c>
      <c r="C41" s="8">
        <f t="shared" si="43"/>
        <v>2678.0337360382946</v>
      </c>
      <c r="D41" s="8">
        <f t="shared" si="43"/>
        <v>8897</v>
      </c>
      <c r="E41" s="8">
        <f t="shared" si="43"/>
        <v>8799</v>
      </c>
      <c r="F41" s="8">
        <f t="shared" si="43"/>
        <v>988774</v>
      </c>
      <c r="G41" s="8">
        <f t="shared" si="43"/>
        <v>887596</v>
      </c>
      <c r="H41" s="8">
        <f t="shared" si="43"/>
        <v>191478</v>
      </c>
      <c r="I41" s="8">
        <f t="shared" si="43"/>
        <v>222263</v>
      </c>
      <c r="J41" s="8">
        <f t="shared" si="43"/>
        <v>239379.61666674766</v>
      </c>
      <c r="K41" s="8">
        <f t="shared" si="43"/>
        <v>236876.79850000003</v>
      </c>
      <c r="L41" s="8">
        <f t="shared" si="44"/>
        <v>-47901.616666747665</v>
      </c>
      <c r="M41" s="8">
        <f t="shared" si="44"/>
        <v>-14613.798500000034</v>
      </c>
      <c r="N41" s="8">
        <f t="shared" si="44"/>
        <v>25817.808767238967</v>
      </c>
      <c r="O41" s="8">
        <f t="shared" si="44"/>
        <v>26814.989500000003</v>
      </c>
      <c r="P41" s="8">
        <f t="shared" si="44"/>
        <v>81106.653510890988</v>
      </c>
      <c r="Q41" s="8">
        <f t="shared" si="44"/>
        <v>77505.747499999998</v>
      </c>
      <c r="R41" s="8">
        <f t="shared" si="44"/>
        <v>-154826.07894487763</v>
      </c>
      <c r="S41" s="8">
        <f t="shared" si="44"/>
        <v>-118934.53550000003</v>
      </c>
      <c r="T41" s="8">
        <f t="shared" si="44"/>
        <v>0</v>
      </c>
    </row>
    <row r="42" spans="1:74" x14ac:dyDescent="0.2">
      <c r="A42" s="10" t="s">
        <v>86</v>
      </c>
      <c r="B42" s="8">
        <f t="shared" si="43"/>
        <v>1582.1369051293132</v>
      </c>
      <c r="C42" s="8">
        <f t="shared" si="43"/>
        <v>666.1664425282811</v>
      </c>
      <c r="D42" s="8">
        <f t="shared" si="43"/>
        <v>8946</v>
      </c>
      <c r="E42" s="8">
        <f t="shared" si="43"/>
        <v>4196</v>
      </c>
      <c r="F42" s="8">
        <f t="shared" si="43"/>
        <v>2834077</v>
      </c>
      <c r="G42" s="8">
        <f t="shared" si="43"/>
        <v>848946</v>
      </c>
      <c r="H42" s="8">
        <f t="shared" si="43"/>
        <v>504545</v>
      </c>
      <c r="I42" s="8">
        <f t="shared" si="43"/>
        <v>189545</v>
      </c>
      <c r="J42" s="8">
        <f t="shared" si="43"/>
        <v>256636.85637857718</v>
      </c>
      <c r="K42" s="8">
        <f t="shared" si="43"/>
        <v>115512.46679999994</v>
      </c>
      <c r="L42" s="8">
        <f t="shared" si="44"/>
        <v>247908.14362142282</v>
      </c>
      <c r="M42" s="8">
        <f t="shared" si="44"/>
        <v>74032.533200000064</v>
      </c>
      <c r="N42" s="8">
        <f t="shared" si="44"/>
        <v>24247.747662022826</v>
      </c>
      <c r="O42" s="8">
        <f t="shared" si="44"/>
        <v>9520.8303999999989</v>
      </c>
      <c r="P42" s="8">
        <f t="shared" si="44"/>
        <v>68513.078339975385</v>
      </c>
      <c r="Q42" s="8">
        <f t="shared" si="44"/>
        <v>25516.296899999987</v>
      </c>
      <c r="R42" s="8">
        <f t="shared" si="44"/>
        <v>155147.3176194246</v>
      </c>
      <c r="S42" s="8">
        <f t="shared" si="44"/>
        <v>38995.405900000071</v>
      </c>
      <c r="T42" s="8">
        <f t="shared" si="44"/>
        <v>0</v>
      </c>
    </row>
    <row r="43" spans="1:74" x14ac:dyDescent="0.2">
      <c r="A43" s="10" t="s">
        <v>87</v>
      </c>
      <c r="B43" s="8">
        <f>+B21-U21</f>
        <v>12.9348673946958</v>
      </c>
      <c r="C43" s="8">
        <f>+C21-V21</f>
        <v>31.74257425742573</v>
      </c>
      <c r="D43" s="8">
        <f>+D21-W21</f>
        <v>459</v>
      </c>
      <c r="E43" s="8">
        <f>+E21-X21</f>
        <v>560</v>
      </c>
      <c r="F43" s="8">
        <f t="shared" ref="F43:T48" si="45">+F21-Y21</f>
        <v>126815</v>
      </c>
      <c r="G43" s="8">
        <f t="shared" si="45"/>
        <v>126292</v>
      </c>
      <c r="H43" s="8">
        <f t="shared" si="45"/>
        <v>15911</v>
      </c>
      <c r="I43" s="8">
        <f t="shared" si="45"/>
        <v>28318</v>
      </c>
      <c r="J43" s="8">
        <f t="shared" si="45"/>
        <v>17832.633211426801</v>
      </c>
      <c r="K43" s="8">
        <f t="shared" si="45"/>
        <v>27056.146999999997</v>
      </c>
      <c r="L43" s="8">
        <f t="shared" si="45"/>
        <v>-1921.6332114268007</v>
      </c>
      <c r="M43" s="8">
        <f t="shared" si="45"/>
        <v>1261.8530000000028</v>
      </c>
      <c r="N43" s="8">
        <f t="shared" si="45"/>
        <v>827.91847032900569</v>
      </c>
      <c r="O43" s="8">
        <f t="shared" si="45"/>
        <v>1659.4429999999993</v>
      </c>
      <c r="P43" s="8">
        <f t="shared" si="45"/>
        <v>7786.6895361039278</v>
      </c>
      <c r="Q43" s="8">
        <f t="shared" si="45"/>
        <v>13121.038999999997</v>
      </c>
      <c r="R43" s="8">
        <f t="shared" si="45"/>
        <v>-10536.241217859737</v>
      </c>
      <c r="S43" s="8">
        <f t="shared" si="45"/>
        <v>-13518.628999999994</v>
      </c>
      <c r="T43" s="8">
        <f t="shared" si="45"/>
        <v>0</v>
      </c>
    </row>
    <row r="44" spans="1:74" x14ac:dyDescent="0.2">
      <c r="A44" s="10" t="s">
        <v>88</v>
      </c>
      <c r="B44" s="8">
        <f>+B22-U22</f>
        <v>3438.9878296146048</v>
      </c>
      <c r="C44" s="8">
        <f t="shared" ref="C44:E48" si="46">+C22-V22</f>
        <v>3068.0526315789475</v>
      </c>
      <c r="D44" s="8">
        <f t="shared" si="46"/>
        <v>7933</v>
      </c>
      <c r="E44" s="8">
        <f t="shared" si="46"/>
        <v>6503</v>
      </c>
      <c r="F44" s="8">
        <f t="shared" si="45"/>
        <v>505253</v>
      </c>
      <c r="G44" s="8">
        <f t="shared" si="45"/>
        <v>413852</v>
      </c>
      <c r="H44" s="8">
        <f t="shared" si="45"/>
        <v>66269</v>
      </c>
      <c r="I44" s="8">
        <f t="shared" si="45"/>
        <v>69593</v>
      </c>
      <c r="J44" s="8">
        <f t="shared" si="45"/>
        <v>238536.99184509265</v>
      </c>
      <c r="K44" s="8">
        <f t="shared" si="45"/>
        <v>843</v>
      </c>
      <c r="L44" s="8">
        <f t="shared" si="45"/>
        <v>-172267.99184509265</v>
      </c>
      <c r="M44" s="8">
        <f t="shared" si="45"/>
        <v>68750</v>
      </c>
      <c r="N44" s="8">
        <f t="shared" si="45"/>
        <v>24443.276990707844</v>
      </c>
      <c r="O44" s="8">
        <f t="shared" si="45"/>
        <v>81</v>
      </c>
      <c r="P44" s="8">
        <f t="shared" si="45"/>
        <v>82243.599759962221</v>
      </c>
      <c r="Q44" s="8">
        <f t="shared" si="45"/>
        <v>264</v>
      </c>
      <c r="R44" s="8">
        <f t="shared" si="45"/>
        <v>-278954.8685957627</v>
      </c>
      <c r="S44" s="8">
        <f t="shared" si="45"/>
        <v>68405</v>
      </c>
      <c r="T44" s="8">
        <f t="shared" si="45"/>
        <v>0</v>
      </c>
    </row>
    <row r="45" spans="1:74" x14ac:dyDescent="0.2">
      <c r="A45" s="10" t="s">
        <v>89</v>
      </c>
      <c r="B45" s="8">
        <f>+B23-U23</f>
        <v>414.6302325581396</v>
      </c>
      <c r="C45" s="8">
        <f t="shared" si="46"/>
        <v>339.8317232782797</v>
      </c>
      <c r="D45" s="8">
        <f t="shared" si="46"/>
        <v>2304</v>
      </c>
      <c r="E45" s="8">
        <f t="shared" si="46"/>
        <v>2003</v>
      </c>
      <c r="F45" s="8">
        <f t="shared" si="45"/>
        <v>545025</v>
      </c>
      <c r="G45" s="8">
        <f t="shared" si="45"/>
        <v>565237</v>
      </c>
      <c r="H45" s="8">
        <f>+H23-AA23</f>
        <v>101922</v>
      </c>
      <c r="I45" s="8">
        <f t="shared" si="45"/>
        <v>136845</v>
      </c>
      <c r="J45" s="8">
        <f t="shared" si="45"/>
        <v>301502.01305621932</v>
      </c>
      <c r="K45" s="8">
        <f t="shared" si="45"/>
        <v>283253.80499999993</v>
      </c>
      <c r="L45" s="8">
        <f t="shared" si="45"/>
        <v>-199580.01305621932</v>
      </c>
      <c r="M45" s="8">
        <f t="shared" si="45"/>
        <v>-146408.80499999993</v>
      </c>
      <c r="N45" s="8">
        <f t="shared" si="45"/>
        <v>131340.7424893392</v>
      </c>
      <c r="O45" s="8">
        <f t="shared" si="45"/>
        <v>5862.6790000000001</v>
      </c>
      <c r="P45" s="8">
        <f t="shared" si="45"/>
        <v>90622.708905699081</v>
      </c>
      <c r="Q45" s="8">
        <f t="shared" si="45"/>
        <v>63022.739999999991</v>
      </c>
      <c r="R45" s="8">
        <f t="shared" si="45"/>
        <v>-421543.46445125761</v>
      </c>
      <c r="S45" s="8">
        <f t="shared" si="45"/>
        <v>-215294.22399999993</v>
      </c>
      <c r="T45" s="8">
        <f t="shared" si="45"/>
        <v>0</v>
      </c>
    </row>
    <row r="46" spans="1:74" x14ac:dyDescent="0.2">
      <c r="A46" s="10" t="s">
        <v>90</v>
      </c>
      <c r="B46" s="8">
        <f>+B24-U24</f>
        <v>0</v>
      </c>
      <c r="C46" s="8">
        <f t="shared" si="46"/>
        <v>0</v>
      </c>
      <c r="D46" s="8">
        <f t="shared" si="46"/>
        <v>0</v>
      </c>
      <c r="E46" s="8">
        <f t="shared" si="46"/>
        <v>1</v>
      </c>
      <c r="F46" s="8">
        <f t="shared" si="45"/>
        <v>0</v>
      </c>
      <c r="G46" s="8">
        <f t="shared" si="45"/>
        <v>30</v>
      </c>
      <c r="H46" s="8">
        <f>+H24-AA24</f>
        <v>0</v>
      </c>
      <c r="I46" s="8">
        <f t="shared" si="45"/>
        <v>0</v>
      </c>
      <c r="J46" s="8">
        <f t="shared" si="45"/>
        <v>0</v>
      </c>
      <c r="K46" s="8">
        <f t="shared" si="45"/>
        <v>6</v>
      </c>
      <c r="L46" s="8">
        <f t="shared" si="45"/>
        <v>0</v>
      </c>
      <c r="M46" s="8">
        <f t="shared" si="45"/>
        <v>-6</v>
      </c>
      <c r="N46" s="8">
        <f t="shared" si="45"/>
        <v>0</v>
      </c>
      <c r="O46" s="8">
        <f t="shared" si="45"/>
        <v>0</v>
      </c>
      <c r="P46" s="8">
        <f t="shared" si="45"/>
        <v>0</v>
      </c>
      <c r="Q46" s="8">
        <f t="shared" si="45"/>
        <v>855</v>
      </c>
      <c r="R46" s="8">
        <f t="shared" si="45"/>
        <v>0</v>
      </c>
      <c r="S46" s="8">
        <f t="shared" si="45"/>
        <v>-861</v>
      </c>
      <c r="T46" s="8">
        <f t="shared" si="45"/>
        <v>0</v>
      </c>
    </row>
    <row r="47" spans="1:74" x14ac:dyDescent="0.2">
      <c r="A47" s="538" t="s">
        <v>342</v>
      </c>
      <c r="B47" s="8">
        <f>+B25-U25</f>
        <v>52772.641736168094</v>
      </c>
      <c r="C47" s="8">
        <f t="shared" si="46"/>
        <v>39215.129662878753</v>
      </c>
      <c r="D47" s="8">
        <f t="shared" si="46"/>
        <v>157657</v>
      </c>
      <c r="E47" s="8">
        <f t="shared" si="46"/>
        <v>110754</v>
      </c>
      <c r="F47" s="8">
        <f t="shared" si="45"/>
        <v>12442363</v>
      </c>
      <c r="G47" s="8">
        <f t="shared" si="45"/>
        <v>8811116</v>
      </c>
      <c r="H47" s="8">
        <f t="shared" si="45"/>
        <v>1857767</v>
      </c>
      <c r="I47" s="8">
        <f t="shared" si="45"/>
        <v>1675133</v>
      </c>
      <c r="J47" s="8">
        <f t="shared" si="45"/>
        <v>2234154.2410690691</v>
      </c>
      <c r="K47" s="8">
        <f t="shared" si="45"/>
        <v>18588</v>
      </c>
      <c r="L47" s="8">
        <f t="shared" si="45"/>
        <v>-376387.24106906913</v>
      </c>
      <c r="M47" s="8">
        <f t="shared" si="45"/>
        <v>1656545</v>
      </c>
      <c r="N47" s="8">
        <f t="shared" si="45"/>
        <v>835544.61804611655</v>
      </c>
      <c r="O47" s="8">
        <f t="shared" si="45"/>
        <v>3791</v>
      </c>
      <c r="P47" s="8">
        <f t="shared" si="45"/>
        <v>623057.7374726627</v>
      </c>
      <c r="Q47" s="8">
        <f t="shared" si="45"/>
        <v>4586</v>
      </c>
      <c r="R47" s="8">
        <f t="shared" si="45"/>
        <v>-1834989.5965878484</v>
      </c>
      <c r="S47" s="8">
        <f t="shared" si="45"/>
        <v>1648168</v>
      </c>
      <c r="T47" s="8">
        <f t="shared" si="45"/>
        <v>0</v>
      </c>
    </row>
    <row r="48" spans="1:74" x14ac:dyDescent="0.2">
      <c r="A48" s="10" t="s">
        <v>46</v>
      </c>
      <c r="B48" s="8">
        <f>+B26-U26</f>
        <v>138.37593984962405</v>
      </c>
      <c r="C48" s="8">
        <f t="shared" si="46"/>
        <v>0</v>
      </c>
      <c r="D48" s="8">
        <f t="shared" si="46"/>
        <v>493</v>
      </c>
      <c r="E48" s="8">
        <f t="shared" si="46"/>
        <v>96</v>
      </c>
      <c r="F48" s="8">
        <f t="shared" si="45"/>
        <v>661879</v>
      </c>
      <c r="G48" s="8">
        <f t="shared" si="45"/>
        <v>338412</v>
      </c>
      <c r="H48" s="8">
        <f t="shared" si="45"/>
        <v>25204</v>
      </c>
      <c r="I48" s="8">
        <f t="shared" si="45"/>
        <v>0</v>
      </c>
      <c r="J48" s="8">
        <f t="shared" si="45"/>
        <v>192333.72481767525</v>
      </c>
      <c r="K48" s="8">
        <f t="shared" si="45"/>
        <v>109416.11090000003</v>
      </c>
      <c r="L48" s="8">
        <f t="shared" si="45"/>
        <v>-167129.72481767525</v>
      </c>
      <c r="M48" s="8">
        <f t="shared" si="45"/>
        <v>-109416.11090000003</v>
      </c>
      <c r="N48" s="8">
        <f t="shared" si="45"/>
        <v>3271.1630703880619</v>
      </c>
      <c r="O48" s="8">
        <f t="shared" si="45"/>
        <v>1577.4421000000002</v>
      </c>
      <c r="P48" s="8">
        <f t="shared" si="45"/>
        <v>49157.531734727905</v>
      </c>
      <c r="Q48" s="8">
        <f t="shared" si="45"/>
        <v>26973.861100000009</v>
      </c>
      <c r="R48" s="8">
        <f t="shared" si="45"/>
        <v>-219558.41962279123</v>
      </c>
      <c r="S48" s="8">
        <f t="shared" si="45"/>
        <v>-137967.41410000005</v>
      </c>
      <c r="T48" s="8">
        <f t="shared" si="45"/>
        <v>0</v>
      </c>
    </row>
    <row r="49" spans="1:76" x14ac:dyDescent="0.2">
      <c r="B49" s="8"/>
      <c r="C49" s="8"/>
      <c r="T49" s="8">
        <f>+T27-AM27</f>
        <v>0</v>
      </c>
    </row>
    <row r="50" spans="1:76" s="7" customFormat="1" x14ac:dyDescent="0.2">
      <c r="B50" s="9">
        <f>+B28-U28</f>
        <v>64740.453033576923</v>
      </c>
      <c r="C50" s="9">
        <f t="shared" ref="C50:S50" si="47">+C28-V28</f>
        <v>44602.080171038804</v>
      </c>
      <c r="D50" s="9">
        <f>+D28-W28</f>
        <v>498192</v>
      </c>
      <c r="E50" s="9">
        <f t="shared" si="47"/>
        <v>326655</v>
      </c>
      <c r="F50" s="9">
        <f>+F28-Y28</f>
        <v>45490163</v>
      </c>
      <c r="G50" s="9">
        <f>+G28-Z28</f>
        <v>29999804</v>
      </c>
      <c r="H50" s="2021">
        <f t="shared" si="47"/>
        <v>6326666.8400000036</v>
      </c>
      <c r="I50" s="2021">
        <f t="shared" si="47"/>
        <v>5710003.5200000033</v>
      </c>
      <c r="J50" s="2021">
        <f>+J28-AC28</f>
        <v>8198485.4639549591</v>
      </c>
      <c r="K50" s="2021">
        <f t="shared" si="47"/>
        <v>4437869.497200001</v>
      </c>
      <c r="L50" s="9">
        <f t="shared" si="47"/>
        <v>-1871819.6239549601</v>
      </c>
      <c r="M50" s="9">
        <f t="shared" si="47"/>
        <v>1272134.0228000013</v>
      </c>
      <c r="N50" s="2021">
        <f t="shared" si="47"/>
        <v>1990751.0166506376</v>
      </c>
      <c r="O50" s="2021">
        <f t="shared" si="47"/>
        <v>736335.07710000034</v>
      </c>
      <c r="P50" s="2021">
        <f t="shared" si="47"/>
        <v>2633461.0859840838</v>
      </c>
      <c r="Q50" s="2021">
        <f t="shared" si="47"/>
        <v>1425734.0406000009</v>
      </c>
      <c r="R50" s="9">
        <f t="shared" si="47"/>
        <v>-6496031.7265896825</v>
      </c>
      <c r="S50" s="9">
        <f t="shared" si="47"/>
        <v>-889935.09490000049</v>
      </c>
      <c r="T50" s="9">
        <f>+T28-AM28</f>
        <v>0</v>
      </c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N50" s="2022"/>
      <c r="AO50" s="2022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</row>
    <row r="51" spans="1:76" hidden="1" x14ac:dyDescent="0.2">
      <c r="A51" s="567"/>
      <c r="B51" s="566"/>
      <c r="C51" s="566"/>
      <c r="D51" s="566"/>
      <c r="E51" s="566"/>
      <c r="F51" s="566"/>
      <c r="G51" s="566"/>
      <c r="H51" s="566"/>
      <c r="I51" s="566"/>
      <c r="J51" s="566"/>
      <c r="K51" s="566"/>
      <c r="L51" s="566"/>
      <c r="M51" s="566"/>
      <c r="N51" s="566"/>
      <c r="O51" s="566"/>
      <c r="P51" s="566"/>
      <c r="Q51" s="566"/>
      <c r="R51" s="566"/>
      <c r="S51" s="566"/>
      <c r="T51" s="8"/>
      <c r="AQ51" s="8"/>
      <c r="AR51" s="2015" t="s">
        <v>2046</v>
      </c>
      <c r="AS51" s="2014"/>
      <c r="AT51" s="2015" t="s">
        <v>2046</v>
      </c>
      <c r="AU51" s="2014"/>
      <c r="AV51" s="2015" t="s">
        <v>2046</v>
      </c>
      <c r="AW51" s="2014"/>
      <c r="BD51" s="10"/>
      <c r="BH51" s="8"/>
      <c r="BU51" s="10"/>
      <c r="BV51" s="10"/>
      <c r="BW51" s="10"/>
      <c r="BX51" s="10"/>
    </row>
    <row r="52" spans="1:76" x14ac:dyDescent="0.2">
      <c r="A52" s="10" t="s">
        <v>216</v>
      </c>
      <c r="B52" s="8"/>
      <c r="C52" s="8"/>
      <c r="T52" s="8"/>
      <c r="AQ52" s="8"/>
      <c r="AR52" s="2013"/>
      <c r="AS52" s="2014"/>
      <c r="AT52" s="2013"/>
      <c r="AU52" s="2014"/>
      <c r="AV52" s="2013"/>
      <c r="AW52" s="2014"/>
      <c r="BD52" s="10"/>
      <c r="BH52" s="8"/>
      <c r="BU52" s="10"/>
      <c r="BV52" s="10"/>
      <c r="BW52" s="10"/>
      <c r="BX52" s="10"/>
    </row>
    <row r="53" spans="1:76" x14ac:dyDescent="0.2">
      <c r="A53" s="10" t="s">
        <v>77</v>
      </c>
      <c r="B53" s="2020">
        <f>B28-'Departmental PL'!F699</f>
        <v>-232712.93205493447</v>
      </c>
      <c r="C53" s="2020">
        <f>C28-'Departmental PL'!G699</f>
        <v>-193716.27017146786</v>
      </c>
      <c r="D53" s="8">
        <f>D28-'Departmental PL'!H699</f>
        <v>0</v>
      </c>
      <c r="E53" s="8">
        <f>E28-'Departmental PL'!I699</f>
        <v>0</v>
      </c>
      <c r="F53" s="8">
        <f>F28-'Departmental PL'!J699</f>
        <v>0</v>
      </c>
      <c r="G53" s="8">
        <f>G28-'Departmental PL'!K699</f>
        <v>0</v>
      </c>
      <c r="H53" s="8">
        <f>H28-'Departmental PL'!L699</f>
        <v>10162814.000000002</v>
      </c>
      <c r="I53" s="8">
        <f>I28-'Departmental PL'!M699</f>
        <v>9386224</v>
      </c>
      <c r="J53" s="8">
        <f>J28-'Departmental PL'!N699</f>
        <v>0</v>
      </c>
      <c r="K53" s="8">
        <f>K28-'Departmental PL'!O699</f>
        <v>0</v>
      </c>
      <c r="L53" s="8">
        <f>L28-'Departmental PL'!P699</f>
        <v>10162813.999999996</v>
      </c>
      <c r="M53" s="8">
        <f>M28-'Departmental PL'!Q699</f>
        <v>9386224</v>
      </c>
      <c r="N53" s="8">
        <f>N28-'Departmental PL'!R699</f>
        <v>0</v>
      </c>
      <c r="O53" s="8">
        <f>O28-'Departmental PL'!S699</f>
        <v>0</v>
      </c>
      <c r="P53" s="8">
        <f>P28-'Departmental PL'!T699</f>
        <v>0</v>
      </c>
      <c r="Q53" s="8">
        <f>Q28-'Departmental PL'!U699</f>
        <v>0</v>
      </c>
      <c r="R53" s="8">
        <f>R28-'Departmental PL'!V699</f>
        <v>10162813.999999996</v>
      </c>
      <c r="S53" s="8">
        <f>S28-'Departmental PL'!W699</f>
        <v>9386223.9999999981</v>
      </c>
      <c r="T53" s="8"/>
      <c r="AQ53" s="8"/>
      <c r="AR53" s="2016"/>
      <c r="AS53" s="2014"/>
      <c r="AT53" s="2016"/>
      <c r="AU53" s="2014"/>
      <c r="AV53" s="2016"/>
      <c r="AW53" s="2014"/>
      <c r="BD53" s="10"/>
      <c r="BH53" s="8"/>
      <c r="BU53" s="10"/>
      <c r="BV53" s="10"/>
      <c r="BW53" s="10"/>
      <c r="BX53" s="10"/>
    </row>
    <row r="54" spans="1:76" x14ac:dyDescent="0.2">
      <c r="A54" s="10" t="s">
        <v>78</v>
      </c>
      <c r="B54" s="8"/>
      <c r="C54" s="8"/>
      <c r="H54" s="2946">
        <f>H53-'Departmental PL'!L696+'Departmental PL'!L697+'Departmental PL'!L698</f>
        <v>0</v>
      </c>
      <c r="I54" s="2946">
        <f>I53-'Departmental PL'!M696+'Departmental PL'!M697+'Departmental PL'!M698</f>
        <v>0</v>
      </c>
      <c r="J54" s="2946">
        <f>J53-'Departmental PL'!N696+'Departmental PL'!N697+'Departmental PL'!N698</f>
        <v>0</v>
      </c>
      <c r="K54" s="2946">
        <f>K53-'Departmental PL'!O696+'Departmental PL'!O697+'Departmental PL'!O698</f>
        <v>0</v>
      </c>
      <c r="L54" s="2946">
        <f>L53-'Departmental PL'!P696+'Departmental PL'!P697+'Departmental PL'!P698</f>
        <v>-5.5879354476928711E-9</v>
      </c>
      <c r="M54" s="2946">
        <f>M53-'Departmental PL'!Q696+'Departmental PL'!Q697+'Departmental PL'!Q698</f>
        <v>0</v>
      </c>
      <c r="N54" s="2946">
        <f>N53-'Departmental PL'!R696+'Departmental PL'!R697+'Departmental PL'!R698</f>
        <v>0</v>
      </c>
      <c r="O54" s="2946">
        <f>O53-'Departmental PL'!S696+'Departmental PL'!S697+'Departmental PL'!S698</f>
        <v>0</v>
      </c>
      <c r="P54" s="2946">
        <f>P53-'Departmental PL'!T696+'Departmental PL'!T697+'Departmental PL'!T698</f>
        <v>0</v>
      </c>
      <c r="Q54" s="2946">
        <f>Q53-'Departmental PL'!U696+'Departmental PL'!U697+'Departmental PL'!U698</f>
        <v>0</v>
      </c>
      <c r="R54" s="2946">
        <f>R53-'Departmental PL'!V696+'Departmental PL'!V697+'Departmental PL'!V698</f>
        <v>-5.5879354476928711E-9</v>
      </c>
      <c r="S54" s="2946">
        <f>S53-'Departmental PL'!W696+'Departmental PL'!W697+'Departmental PL'!W698</f>
        <v>-1.862645149230957E-9</v>
      </c>
      <c r="T54" s="8"/>
      <c r="AQ54" s="8"/>
      <c r="AR54" s="2016"/>
      <c r="AS54" s="2014"/>
      <c r="AT54" s="2016"/>
      <c r="AU54" s="2014"/>
      <c r="AV54" s="2016"/>
      <c r="AW54" s="2014"/>
      <c r="BD54" s="10"/>
      <c r="BH54" s="8"/>
      <c r="BU54" s="10"/>
      <c r="BV54" s="10"/>
      <c r="BW54" s="10"/>
      <c r="BX54" s="10"/>
    </row>
    <row r="55" spans="1:76" x14ac:dyDescent="0.2">
      <c r="A55" s="10" t="s">
        <v>79</v>
      </c>
      <c r="B55" s="8"/>
      <c r="C55" s="8"/>
      <c r="T55" s="8"/>
      <c r="AQ55" s="8"/>
      <c r="AR55" s="2016"/>
      <c r="AS55" s="2014"/>
      <c r="AT55" s="2016"/>
      <c r="AU55" s="2014"/>
      <c r="AV55" s="2016"/>
      <c r="AW55" s="2014"/>
      <c r="BD55" s="10"/>
      <c r="BH55" s="8"/>
      <c r="BU55" s="10"/>
      <c r="BV55" s="10"/>
      <c r="BW55" s="10"/>
      <c r="BX55" s="10"/>
    </row>
    <row r="56" spans="1:76" x14ac:dyDescent="0.2">
      <c r="A56" s="10" t="s">
        <v>80</v>
      </c>
      <c r="B56" s="8"/>
      <c r="C56" s="8"/>
      <c r="T56" s="8"/>
      <c r="AQ56" s="8"/>
      <c r="AR56" s="2016"/>
      <c r="AS56" s="2014"/>
      <c r="AT56" s="2016"/>
      <c r="AU56" s="2014"/>
      <c r="AV56" s="2016"/>
      <c r="AW56" s="2014"/>
      <c r="BD56" s="10"/>
      <c r="BH56" s="8"/>
      <c r="BU56" s="10"/>
      <c r="BV56" s="10"/>
      <c r="BW56" s="10"/>
      <c r="BX56" s="10"/>
    </row>
    <row r="57" spans="1:76" x14ac:dyDescent="0.2">
      <c r="A57" s="10" t="s">
        <v>1152</v>
      </c>
      <c r="AQ57" s="8"/>
      <c r="AR57" s="2016"/>
      <c r="AS57" s="2014"/>
      <c r="AT57" s="2016"/>
      <c r="AU57" s="2014"/>
      <c r="AV57" s="2016"/>
      <c r="AW57" s="2014"/>
      <c r="BD57" s="10"/>
      <c r="BH57" s="8"/>
      <c r="BU57" s="10"/>
      <c r="BV57" s="10"/>
      <c r="BW57" s="10"/>
      <c r="BX57" s="10"/>
    </row>
    <row r="58" spans="1:76" x14ac:dyDescent="0.2">
      <c r="A58" s="10" t="s">
        <v>200</v>
      </c>
      <c r="AR58" s="2016"/>
      <c r="AS58" s="2014"/>
      <c r="AT58" s="2016"/>
      <c r="AU58" s="2014"/>
      <c r="AV58" s="2016"/>
      <c r="AW58" s="2014"/>
    </row>
    <row r="59" spans="1:76" x14ac:dyDescent="0.2">
      <c r="A59" s="10" t="s">
        <v>201</v>
      </c>
      <c r="AR59" s="2016"/>
      <c r="AS59" s="2014"/>
      <c r="AT59" s="2016"/>
      <c r="AU59" s="2014"/>
      <c r="AV59" s="2016"/>
      <c r="AW59" s="2014"/>
    </row>
    <row r="60" spans="1:76" x14ac:dyDescent="0.2">
      <c r="A60" s="10" t="s">
        <v>81</v>
      </c>
      <c r="AR60" s="2016"/>
      <c r="AS60" s="2014"/>
      <c r="AT60" s="2016"/>
      <c r="AU60" s="2014"/>
      <c r="AV60" s="2016"/>
      <c r="AW60" s="2014"/>
    </row>
    <row r="61" spans="1:76" x14ac:dyDescent="0.2">
      <c r="A61" s="10" t="s">
        <v>82</v>
      </c>
      <c r="AR61" s="2016"/>
      <c r="AS61" s="2014"/>
      <c r="AT61" s="2016"/>
      <c r="AU61" s="2014"/>
      <c r="AV61" s="2016"/>
      <c r="AW61" s="2014"/>
    </row>
    <row r="62" spans="1:76" x14ac:dyDescent="0.2">
      <c r="A62" s="10" t="s">
        <v>83</v>
      </c>
      <c r="AR62" s="2016"/>
      <c r="AS62" s="2014"/>
      <c r="AT62" s="2016"/>
      <c r="AU62" s="2014"/>
      <c r="AV62" s="2016"/>
      <c r="AW62" s="2014"/>
    </row>
    <row r="63" spans="1:76" x14ac:dyDescent="0.2">
      <c r="A63" s="10" t="s">
        <v>84</v>
      </c>
      <c r="AR63" s="2016"/>
      <c r="AS63" s="2014"/>
      <c r="AT63" s="2016"/>
      <c r="AU63" s="2014"/>
      <c r="AV63" s="2016"/>
      <c r="AW63" s="2014"/>
    </row>
    <row r="64" spans="1:76" x14ac:dyDescent="0.2">
      <c r="A64" s="10" t="s">
        <v>85</v>
      </c>
      <c r="AR64" s="2016"/>
      <c r="AS64" s="2014"/>
      <c r="AT64" s="2016"/>
      <c r="AU64" s="2014"/>
      <c r="AV64" s="2016"/>
      <c r="AW64" s="2014"/>
    </row>
    <row r="65" spans="1:53" x14ac:dyDescent="0.2">
      <c r="A65" s="10" t="s">
        <v>86</v>
      </c>
      <c r="AR65" s="2016"/>
      <c r="AS65" s="2014"/>
      <c r="AT65" s="2016"/>
      <c r="AU65" s="2014"/>
      <c r="AV65" s="2016"/>
      <c r="AW65" s="2014"/>
    </row>
    <row r="66" spans="1:53" x14ac:dyDescent="0.2">
      <c r="A66" s="10" t="s">
        <v>87</v>
      </c>
      <c r="AR66" s="2016"/>
      <c r="AS66" s="2014"/>
      <c r="AT66" s="2016"/>
      <c r="AU66" s="2014"/>
      <c r="AV66" s="2016"/>
      <c r="AW66" s="2014"/>
    </row>
    <row r="67" spans="1:53" x14ac:dyDescent="0.2">
      <c r="A67" s="10" t="s">
        <v>88</v>
      </c>
      <c r="AR67" s="2016"/>
      <c r="AS67" s="2014"/>
      <c r="AT67" s="2016"/>
      <c r="AU67" s="2014"/>
      <c r="AV67" s="2016"/>
      <c r="AW67" s="2014"/>
    </row>
    <row r="68" spans="1:53" x14ac:dyDescent="0.2">
      <c r="A68" s="10" t="s">
        <v>89</v>
      </c>
      <c r="AR68" s="2016"/>
      <c r="AS68" s="2014"/>
      <c r="AT68" s="2016"/>
      <c r="AU68" s="2014"/>
      <c r="AV68" s="2016"/>
      <c r="AW68" s="2014"/>
    </row>
    <row r="69" spans="1:53" x14ac:dyDescent="0.2">
      <c r="A69" s="10" t="s">
        <v>90</v>
      </c>
      <c r="AR69" s="2016"/>
      <c r="AS69" s="2014"/>
      <c r="AT69" s="2016"/>
      <c r="AU69" s="2014"/>
      <c r="AV69" s="2016"/>
      <c r="AW69" s="2014"/>
    </row>
    <row r="70" spans="1:53" x14ac:dyDescent="0.2">
      <c r="A70" s="10" t="s">
        <v>361</v>
      </c>
      <c r="AR70" s="2016"/>
      <c r="AS70" s="2014"/>
      <c r="AT70" s="2016"/>
      <c r="AU70" s="2014"/>
      <c r="AV70" s="2016"/>
      <c r="AW70" s="2014"/>
    </row>
    <row r="71" spans="1:53" x14ac:dyDescent="0.2">
      <c r="A71" s="10" t="s">
        <v>46</v>
      </c>
      <c r="AR71" s="2016"/>
      <c r="AS71" s="2014"/>
      <c r="AT71" s="2016"/>
      <c r="AU71" s="2014"/>
      <c r="AV71" s="2016"/>
      <c r="AW71" s="2014"/>
    </row>
    <row r="72" spans="1:53" x14ac:dyDescent="0.2">
      <c r="AR72" s="1626"/>
      <c r="AT72" s="1626"/>
      <c r="AV72" s="1626"/>
      <c r="AW72" s="1628"/>
    </row>
    <row r="73" spans="1:53" x14ac:dyDescent="0.2">
      <c r="AR73" s="1627"/>
      <c r="AS73" s="1628"/>
      <c r="AT73" s="1627"/>
      <c r="AU73" s="1628"/>
      <c r="AV73" s="1627"/>
      <c r="AW73" s="1628"/>
    </row>
    <row r="74" spans="1:53" ht="15" x14ac:dyDescent="0.25">
      <c r="AR74" s="3669" t="s">
        <v>4147</v>
      </c>
    </row>
    <row r="75" spans="1:53" ht="15" x14ac:dyDescent="0.25">
      <c r="AR75" s="3670">
        <v>43014</v>
      </c>
    </row>
    <row r="76" spans="1:53" x14ac:dyDescent="0.2">
      <c r="A76" s="1876" t="s">
        <v>4145</v>
      </c>
      <c r="AR76" s="1876" t="s">
        <v>4145</v>
      </c>
      <c r="AS76" s="116"/>
      <c r="AT76" s="1876" t="s">
        <v>4145</v>
      </c>
      <c r="AU76" s="116"/>
      <c r="AV76" s="1876" t="s">
        <v>4145</v>
      </c>
      <c r="AW76" s="116"/>
      <c r="AY76" s="2012" t="s">
        <v>2329</v>
      </c>
      <c r="AZ76" s="2012" t="s">
        <v>2329</v>
      </c>
      <c r="BA76" s="2012" t="s">
        <v>2329</v>
      </c>
    </row>
    <row r="77" spans="1:53" x14ac:dyDescent="0.2">
      <c r="A77" s="114" t="s">
        <v>215</v>
      </c>
      <c r="AR77" s="3994" t="s">
        <v>286</v>
      </c>
      <c r="AS77" s="3995"/>
      <c r="AT77" s="3994" t="s">
        <v>236</v>
      </c>
      <c r="AU77" s="3995"/>
      <c r="AV77" s="3994" t="s">
        <v>488</v>
      </c>
      <c r="AW77" s="3995"/>
      <c r="AY77" s="2013" t="s">
        <v>1153</v>
      </c>
      <c r="AZ77" s="2013" t="s">
        <v>1154</v>
      </c>
      <c r="BA77" s="2013" t="s">
        <v>1155</v>
      </c>
    </row>
    <row r="78" spans="1:53" x14ac:dyDescent="0.2">
      <c r="A78" s="105" t="s">
        <v>77</v>
      </c>
      <c r="AR78" s="451">
        <v>17095</v>
      </c>
      <c r="AS78" s="288"/>
      <c r="AT78" s="288">
        <v>3630636</v>
      </c>
      <c r="AU78" s="288"/>
      <c r="AV78" s="288">
        <v>580913</v>
      </c>
      <c r="AW78" s="288"/>
      <c r="AY78" s="2014">
        <f t="shared" ref="AY78:AY96" si="48">AR78/12*9</f>
        <v>12821.25</v>
      </c>
      <c r="AZ78" s="2014">
        <f>+AT78/12*9</f>
        <v>2722977</v>
      </c>
      <c r="BA78" s="2014">
        <f>AV78/12*9</f>
        <v>435684.75</v>
      </c>
    </row>
    <row r="79" spans="1:53" x14ac:dyDescent="0.2">
      <c r="A79" s="105" t="s">
        <v>78</v>
      </c>
      <c r="AR79" s="451">
        <v>5248</v>
      </c>
      <c r="AS79" s="288"/>
      <c r="AT79" s="288">
        <v>802524</v>
      </c>
      <c r="AU79" s="288"/>
      <c r="AV79" s="288">
        <v>160271</v>
      </c>
      <c r="AW79" s="288"/>
      <c r="AY79" s="2014">
        <f t="shared" si="48"/>
        <v>3936</v>
      </c>
      <c r="AZ79" s="2014">
        <f t="shared" ref="AZ79:AZ98" si="49">+AT79/12*9</f>
        <v>601893</v>
      </c>
      <c r="BA79" s="2014">
        <f t="shared" ref="BA79:BA99" si="50">AV79/12*9</f>
        <v>120203.25</v>
      </c>
    </row>
    <row r="80" spans="1:53" x14ac:dyDescent="0.2">
      <c r="A80" s="105" t="s">
        <v>79</v>
      </c>
      <c r="AR80" s="451">
        <v>1005</v>
      </c>
      <c r="AS80" s="288"/>
      <c r="AT80" s="288">
        <v>551454</v>
      </c>
      <c r="AU80" s="288"/>
      <c r="AV80" s="288">
        <v>103769</v>
      </c>
      <c r="AW80" s="288"/>
      <c r="AY80" s="2014">
        <f t="shared" si="48"/>
        <v>753.75</v>
      </c>
      <c r="AZ80" s="2014">
        <f t="shared" si="49"/>
        <v>413590.5</v>
      </c>
      <c r="BA80" s="2014">
        <f t="shared" si="50"/>
        <v>77826.75</v>
      </c>
    </row>
    <row r="81" spans="1:53" x14ac:dyDescent="0.2">
      <c r="A81" s="105" t="s">
        <v>80</v>
      </c>
      <c r="AR81" s="451">
        <v>80435</v>
      </c>
      <c r="AS81" s="288"/>
      <c r="AT81" s="288">
        <v>3075030</v>
      </c>
      <c r="AU81" s="288"/>
      <c r="AV81" s="288">
        <v>735393.03</v>
      </c>
      <c r="AW81" s="288"/>
      <c r="AY81" s="2014">
        <f t="shared" si="48"/>
        <v>60326.25</v>
      </c>
      <c r="AZ81" s="2014">
        <f t="shared" si="49"/>
        <v>2306272.5</v>
      </c>
      <c r="BA81" s="2014">
        <f t="shared" si="50"/>
        <v>551544.77249999996</v>
      </c>
    </row>
    <row r="82" spans="1:53" x14ac:dyDescent="0.2">
      <c r="A82" s="539" t="s">
        <v>748</v>
      </c>
      <c r="AR82" s="451">
        <v>0</v>
      </c>
      <c r="AS82" s="288"/>
      <c r="AT82" s="288">
        <v>0</v>
      </c>
      <c r="AU82" s="288"/>
      <c r="AV82" s="288">
        <v>0</v>
      </c>
      <c r="AW82" s="288"/>
      <c r="AY82" s="2014">
        <f t="shared" si="48"/>
        <v>0</v>
      </c>
      <c r="AZ82" s="2014">
        <f t="shared" si="49"/>
        <v>0</v>
      </c>
      <c r="BA82" s="2014">
        <f t="shared" si="50"/>
        <v>0</v>
      </c>
    </row>
    <row r="83" spans="1:53" x14ac:dyDescent="0.2">
      <c r="A83" s="105" t="s">
        <v>200</v>
      </c>
      <c r="AR83" s="451">
        <v>0</v>
      </c>
      <c r="AS83" s="288"/>
      <c r="AT83" s="288">
        <v>0</v>
      </c>
      <c r="AU83" s="288"/>
      <c r="AV83" s="288">
        <v>30780.520000000004</v>
      </c>
      <c r="AW83" s="288"/>
      <c r="AY83" s="2014">
        <f t="shared" si="48"/>
        <v>0</v>
      </c>
      <c r="AZ83" s="2014">
        <f t="shared" si="49"/>
        <v>0</v>
      </c>
      <c r="BA83" s="2014">
        <f t="shared" si="50"/>
        <v>23085.390000000003</v>
      </c>
    </row>
    <row r="84" spans="1:53" x14ac:dyDescent="0.2">
      <c r="A84" s="105" t="s">
        <v>201</v>
      </c>
      <c r="AR84" s="451">
        <v>8291</v>
      </c>
      <c r="AS84" s="288"/>
      <c r="AT84" s="288">
        <v>1102288</v>
      </c>
      <c r="AU84" s="288"/>
      <c r="AV84" s="288">
        <v>182646</v>
      </c>
      <c r="AW84" s="288"/>
      <c r="AY84" s="2014">
        <f t="shared" si="48"/>
        <v>6218.25</v>
      </c>
      <c r="AZ84" s="2014">
        <f t="shared" si="49"/>
        <v>826716</v>
      </c>
      <c r="BA84" s="2014">
        <f t="shared" si="50"/>
        <v>136984.5</v>
      </c>
    </row>
    <row r="85" spans="1:53" x14ac:dyDescent="0.2">
      <c r="A85" s="105" t="s">
        <v>81</v>
      </c>
      <c r="AR85" s="451">
        <v>17553</v>
      </c>
      <c r="AS85" s="288"/>
      <c r="AT85" s="288">
        <v>203088</v>
      </c>
      <c r="AU85" s="288"/>
      <c r="AV85" s="288">
        <v>36895</v>
      </c>
      <c r="AW85" s="288"/>
      <c r="AY85" s="2014">
        <f t="shared" si="48"/>
        <v>13164.75</v>
      </c>
      <c r="AZ85" s="2014">
        <f t="shared" si="49"/>
        <v>152316</v>
      </c>
      <c r="BA85" s="2014">
        <f t="shared" si="50"/>
        <v>27671.25</v>
      </c>
    </row>
    <row r="86" spans="1:53" x14ac:dyDescent="0.2">
      <c r="A86" s="105" t="s">
        <v>82</v>
      </c>
      <c r="AR86" s="451">
        <v>26631</v>
      </c>
      <c r="AS86" s="288"/>
      <c r="AT86" s="288">
        <v>3128610</v>
      </c>
      <c r="AU86" s="288"/>
      <c r="AV86" s="288">
        <v>561848.97</v>
      </c>
      <c r="AW86" s="288"/>
      <c r="AY86" s="2014">
        <f t="shared" si="48"/>
        <v>19973.25</v>
      </c>
      <c r="AZ86" s="2014">
        <f t="shared" si="49"/>
        <v>2346457.5</v>
      </c>
      <c r="BA86" s="2014">
        <f t="shared" si="50"/>
        <v>421386.72749999998</v>
      </c>
    </row>
    <row r="87" spans="1:53" x14ac:dyDescent="0.2">
      <c r="A87" s="105" t="s">
        <v>83</v>
      </c>
      <c r="AR87" s="451">
        <v>3106</v>
      </c>
      <c r="AS87" s="288"/>
      <c r="AT87" s="288">
        <v>3030524</v>
      </c>
      <c r="AU87" s="288"/>
      <c r="AV87" s="288">
        <v>786444</v>
      </c>
      <c r="AW87" s="288"/>
      <c r="AY87" s="2014">
        <f t="shared" si="48"/>
        <v>2329.5</v>
      </c>
      <c r="AZ87" s="2014">
        <f t="shared" si="49"/>
        <v>2272893</v>
      </c>
      <c r="BA87" s="2014">
        <f t="shared" si="50"/>
        <v>589833</v>
      </c>
    </row>
    <row r="88" spans="1:53" x14ac:dyDescent="0.2">
      <c r="A88" s="105" t="s">
        <v>84</v>
      </c>
      <c r="AR88" s="451">
        <v>5012</v>
      </c>
      <c r="AS88" s="288"/>
      <c r="AT88" s="288">
        <v>853844</v>
      </c>
      <c r="AU88" s="288"/>
      <c r="AV88" s="288">
        <v>209347</v>
      </c>
      <c r="AW88" s="288"/>
      <c r="AY88" s="2014">
        <f t="shared" si="48"/>
        <v>3759</v>
      </c>
      <c r="AZ88" s="2014">
        <f t="shared" si="49"/>
        <v>640383</v>
      </c>
      <c r="BA88" s="2014">
        <f t="shared" si="50"/>
        <v>157010.25</v>
      </c>
    </row>
    <row r="89" spans="1:53" x14ac:dyDescent="0.2">
      <c r="A89" s="105" t="s">
        <v>85</v>
      </c>
      <c r="AR89" s="451">
        <v>8722</v>
      </c>
      <c r="AS89" s="288"/>
      <c r="AT89" s="288">
        <v>877957</v>
      </c>
      <c r="AU89" s="288"/>
      <c r="AV89" s="288">
        <v>222263</v>
      </c>
      <c r="AW89" s="288"/>
      <c r="AY89" s="2014">
        <f t="shared" si="48"/>
        <v>6541.5</v>
      </c>
      <c r="AZ89" s="2014">
        <f t="shared" si="49"/>
        <v>658467.75</v>
      </c>
      <c r="BA89" s="2014">
        <f t="shared" si="50"/>
        <v>166697.25</v>
      </c>
    </row>
    <row r="90" spans="1:53" x14ac:dyDescent="0.2">
      <c r="A90" s="105" t="s">
        <v>86</v>
      </c>
      <c r="AR90" s="451">
        <v>3991</v>
      </c>
      <c r="AS90" s="288"/>
      <c r="AT90" s="288">
        <v>823104</v>
      </c>
      <c r="AU90" s="288"/>
      <c r="AV90" s="288">
        <v>189545</v>
      </c>
      <c r="AW90" s="288"/>
      <c r="AY90" s="2014">
        <f t="shared" si="48"/>
        <v>2993.25</v>
      </c>
      <c r="AZ90" s="2014">
        <f t="shared" si="49"/>
        <v>617328</v>
      </c>
      <c r="BA90" s="2014">
        <f t="shared" si="50"/>
        <v>142158.75</v>
      </c>
    </row>
    <row r="91" spans="1:53" x14ac:dyDescent="0.2">
      <c r="A91" s="105" t="s">
        <v>87</v>
      </c>
      <c r="AR91" s="451">
        <v>458</v>
      </c>
      <c r="AS91" s="288"/>
      <c r="AT91" s="288">
        <v>100929</v>
      </c>
      <c r="AU91" s="288"/>
      <c r="AV91" s="288">
        <v>28318</v>
      </c>
      <c r="AW91" s="288"/>
      <c r="AY91" s="2014">
        <f t="shared" si="48"/>
        <v>343.5</v>
      </c>
      <c r="AZ91" s="2014">
        <f t="shared" si="49"/>
        <v>75696.75</v>
      </c>
      <c r="BA91" s="2014">
        <f t="shared" si="50"/>
        <v>21238.5</v>
      </c>
    </row>
    <row r="92" spans="1:53" x14ac:dyDescent="0.2">
      <c r="A92" s="105" t="s">
        <v>88</v>
      </c>
      <c r="AR92" s="451">
        <v>6477</v>
      </c>
      <c r="AS92" s="288"/>
      <c r="AT92" s="288">
        <v>412391</v>
      </c>
      <c r="AU92" s="288"/>
      <c r="AV92" s="288">
        <v>69593</v>
      </c>
      <c r="AW92" s="288"/>
      <c r="AY92" s="2014">
        <f t="shared" si="48"/>
        <v>4857.75</v>
      </c>
      <c r="AZ92" s="2014">
        <f t="shared" si="49"/>
        <v>309293.25</v>
      </c>
      <c r="BA92" s="2014">
        <f t="shared" si="50"/>
        <v>52194.75</v>
      </c>
    </row>
    <row r="93" spans="1:53" x14ac:dyDescent="0.2">
      <c r="A93" s="105" t="s">
        <v>89</v>
      </c>
      <c r="AR93" s="451">
        <v>1990</v>
      </c>
      <c r="AS93" s="288"/>
      <c r="AT93" s="288">
        <v>564046</v>
      </c>
      <c r="AU93" s="288"/>
      <c r="AV93" s="288">
        <v>136845</v>
      </c>
      <c r="AW93" s="288"/>
      <c r="AY93" s="2014">
        <f t="shared" si="48"/>
        <v>1492.5</v>
      </c>
      <c r="AZ93" s="2014">
        <f t="shared" si="49"/>
        <v>423034.5</v>
      </c>
      <c r="BA93" s="2014">
        <f t="shared" si="50"/>
        <v>102633.75</v>
      </c>
    </row>
    <row r="94" spans="1:53" x14ac:dyDescent="0.2">
      <c r="A94" s="105" t="s">
        <v>90</v>
      </c>
      <c r="AR94" s="451">
        <v>0</v>
      </c>
      <c r="AS94" s="288"/>
      <c r="AT94" s="288">
        <v>0</v>
      </c>
      <c r="AU94" s="288"/>
      <c r="AV94" s="288">
        <v>0</v>
      </c>
      <c r="AW94" s="288"/>
      <c r="AY94" s="2014">
        <f t="shared" si="48"/>
        <v>0</v>
      </c>
      <c r="AZ94" s="2014">
        <f t="shared" si="49"/>
        <v>0</v>
      </c>
      <c r="BA94" s="2014">
        <f t="shared" si="50"/>
        <v>0</v>
      </c>
    </row>
    <row r="95" spans="1:53" x14ac:dyDescent="0.2">
      <c r="A95" s="234" t="s">
        <v>342</v>
      </c>
      <c r="AR95" s="451">
        <v>108439</v>
      </c>
      <c r="AS95" s="288"/>
      <c r="AT95" s="288">
        <v>8708736</v>
      </c>
      <c r="AU95" s="288"/>
      <c r="AV95" s="288">
        <v>1675133</v>
      </c>
      <c r="AW95" s="288"/>
      <c r="AY95" s="2014">
        <f t="shared" si="48"/>
        <v>81329.25</v>
      </c>
      <c r="AZ95" s="2014">
        <f t="shared" si="49"/>
        <v>6531552</v>
      </c>
      <c r="BA95" s="2014">
        <f t="shared" si="50"/>
        <v>1256349.75</v>
      </c>
    </row>
    <row r="96" spans="1:53" x14ac:dyDescent="0.2">
      <c r="A96" s="105" t="s">
        <v>46</v>
      </c>
      <c r="AR96" s="451">
        <v>0</v>
      </c>
      <c r="AS96" s="288"/>
      <c r="AT96" s="288">
        <v>0</v>
      </c>
      <c r="AU96" s="288"/>
      <c r="AV96" s="288">
        <v>0</v>
      </c>
      <c r="AW96" s="288"/>
      <c r="AY96" s="2014">
        <f t="shared" si="48"/>
        <v>0</v>
      </c>
      <c r="AZ96" s="2014">
        <f t="shared" si="49"/>
        <v>0</v>
      </c>
      <c r="BA96" s="2014">
        <f t="shared" si="50"/>
        <v>0</v>
      </c>
    </row>
    <row r="97" spans="1:58" x14ac:dyDescent="0.2">
      <c r="AQ97" s="1876" t="s">
        <v>4145</v>
      </c>
      <c r="AR97" s="90"/>
      <c r="AS97" s="90"/>
      <c r="AT97" s="90"/>
      <c r="AU97" s="90"/>
      <c r="AV97" s="90"/>
      <c r="AW97" s="90"/>
      <c r="AY97" s="2014"/>
      <c r="AZ97" s="2014"/>
      <c r="BA97" s="2014"/>
    </row>
    <row r="98" spans="1:58" x14ac:dyDescent="0.2">
      <c r="AR98" s="789">
        <f>SUM(AR78:AR97)</f>
        <v>294453</v>
      </c>
      <c r="AS98" s="789"/>
      <c r="AT98" s="789">
        <f>SUM(AT78:AT97)</f>
        <v>27865161</v>
      </c>
      <c r="AU98" s="789"/>
      <c r="AV98" s="789">
        <f>SUM(AV78:AV97)</f>
        <v>5710004.5199999996</v>
      </c>
      <c r="AW98" s="789"/>
      <c r="AY98" s="2014">
        <f>AR98/12*9</f>
        <v>220839.75</v>
      </c>
      <c r="AZ98" s="2014">
        <f t="shared" si="49"/>
        <v>20898870.75</v>
      </c>
      <c r="BA98" s="2014">
        <f t="shared" si="50"/>
        <v>4282503.3899999997</v>
      </c>
    </row>
    <row r="99" spans="1:58" x14ac:dyDescent="0.2">
      <c r="B99" s="4019" t="s">
        <v>3852</v>
      </c>
      <c r="C99" s="4020"/>
      <c r="D99" s="4020"/>
      <c r="E99" s="4021"/>
      <c r="AR99" s="8">
        <f>+AR98-AS28</f>
        <v>0</v>
      </c>
      <c r="AT99" s="8">
        <f>+AT98-AU28</f>
        <v>0</v>
      </c>
      <c r="AV99" s="8">
        <f>+AV98-AW28</f>
        <v>0</v>
      </c>
      <c r="AY99" s="2014">
        <f>AR99/12*9</f>
        <v>0</v>
      </c>
      <c r="BA99" s="2014">
        <f t="shared" si="50"/>
        <v>0</v>
      </c>
    </row>
    <row r="100" spans="1:58" x14ac:dyDescent="0.2">
      <c r="A100" s="1876" t="s">
        <v>4156</v>
      </c>
      <c r="B100" s="2823"/>
      <c r="C100" s="2824"/>
      <c r="D100" s="2825" t="s">
        <v>299</v>
      </c>
      <c r="E100" s="2826" t="s">
        <v>301</v>
      </c>
      <c r="AT100" s="1876" t="s">
        <v>2330</v>
      </c>
      <c r="AU100" s="1876" t="s">
        <v>2330</v>
      </c>
      <c r="AV100" s="1876" t="s">
        <v>2330</v>
      </c>
      <c r="AW100" s="2636" t="s">
        <v>4156</v>
      </c>
      <c r="AX100" s="2636" t="s">
        <v>4156</v>
      </c>
      <c r="AY100" s="2636" t="s">
        <v>4156</v>
      </c>
      <c r="BA100" s="2636" t="s">
        <v>4156</v>
      </c>
      <c r="BB100" s="2638" t="s">
        <v>4145</v>
      </c>
      <c r="BC100" s="2636" t="s">
        <v>4156</v>
      </c>
      <c r="BD100" s="2638" t="s">
        <v>4145</v>
      </c>
      <c r="BE100" s="2636" t="s">
        <v>4156</v>
      </c>
      <c r="BF100" s="2638" t="s">
        <v>4145</v>
      </c>
    </row>
    <row r="101" spans="1:58" x14ac:dyDescent="0.2">
      <c r="A101" s="857" t="s">
        <v>216</v>
      </c>
      <c r="B101" s="2827" t="s">
        <v>3853</v>
      </c>
      <c r="C101" s="2828" t="s">
        <v>704</v>
      </c>
      <c r="D101" s="2829" t="s">
        <v>235</v>
      </c>
      <c r="E101" s="2830" t="s">
        <v>3854</v>
      </c>
      <c r="F101" s="2838"/>
      <c r="AR101" s="10" t="s">
        <v>216</v>
      </c>
      <c r="AT101" s="1624" t="s">
        <v>1153</v>
      </c>
      <c r="AU101" s="1624" t="s">
        <v>1154</v>
      </c>
      <c r="AV101" s="1624" t="s">
        <v>1155</v>
      </c>
      <c r="AW101" s="1624" t="s">
        <v>1153</v>
      </c>
      <c r="AX101" s="1624" t="s">
        <v>1154</v>
      </c>
      <c r="AY101" s="1624" t="s">
        <v>1155</v>
      </c>
      <c r="AZ101" s="2637" t="s">
        <v>216</v>
      </c>
      <c r="BA101" s="1624" t="s">
        <v>1153</v>
      </c>
      <c r="BB101" s="1624" t="s">
        <v>1153</v>
      </c>
      <c r="BC101" s="1624" t="s">
        <v>1154</v>
      </c>
      <c r="BD101" s="1624" t="s">
        <v>1154</v>
      </c>
      <c r="BE101" s="1624" t="s">
        <v>1155</v>
      </c>
      <c r="BF101" s="1624" t="s">
        <v>1155</v>
      </c>
    </row>
    <row r="102" spans="1:58" x14ac:dyDescent="0.2">
      <c r="A102" s="858" t="s">
        <v>77</v>
      </c>
      <c r="B102" s="2831">
        <v>6763335</v>
      </c>
      <c r="C102" s="2832"/>
      <c r="D102" s="2833">
        <v>6763335</v>
      </c>
      <c r="E102" s="2834">
        <v>7.7748643783014756E-2</v>
      </c>
      <c r="F102" s="2839">
        <f>1-E102</f>
        <v>0.92225135621698529</v>
      </c>
      <c r="AQ102" s="10" t="b">
        <f t="shared" ref="AQ102:AQ120" si="51">A102=A8</f>
        <v>1</v>
      </c>
      <c r="AR102" s="10" t="s">
        <v>77</v>
      </c>
      <c r="AT102" s="1625">
        <v>16084</v>
      </c>
      <c r="AU102" s="1625">
        <v>4974299</v>
      </c>
      <c r="AV102" s="1625">
        <v>574141</v>
      </c>
      <c r="AW102" s="1625">
        <v>21660</v>
      </c>
      <c r="AX102" s="1625">
        <v>6763335</v>
      </c>
      <c r="AY102" s="1625">
        <v>855060</v>
      </c>
      <c r="AZ102" s="2637" t="s">
        <v>77</v>
      </c>
      <c r="BA102" s="1625">
        <v>21660</v>
      </c>
      <c r="BB102" s="1625">
        <v>17095</v>
      </c>
      <c r="BC102" s="1625">
        <v>6763335</v>
      </c>
      <c r="BD102" s="1625">
        <v>3630636</v>
      </c>
      <c r="BE102" s="1625">
        <v>855060</v>
      </c>
      <c r="BF102" s="1625">
        <v>580913</v>
      </c>
    </row>
    <row r="103" spans="1:58" x14ac:dyDescent="0.2">
      <c r="A103" s="858" t="s">
        <v>78</v>
      </c>
      <c r="B103" s="2831">
        <v>1133415</v>
      </c>
      <c r="C103" s="2832">
        <v>0</v>
      </c>
      <c r="D103" s="2833">
        <v>1133415</v>
      </c>
      <c r="E103" s="2834">
        <v>8.967667434136084E-2</v>
      </c>
      <c r="F103" s="2839">
        <f t="shared" ref="F103:F122" si="52">1-E103</f>
        <v>0.91032332565863916</v>
      </c>
      <c r="AQ103" s="10" t="b">
        <f t="shared" si="51"/>
        <v>1</v>
      </c>
      <c r="AR103" s="10" t="s">
        <v>78</v>
      </c>
      <c r="AT103" s="1625">
        <v>2555</v>
      </c>
      <c r="AU103" s="1625">
        <v>497944</v>
      </c>
      <c r="AV103" s="1625">
        <v>71736</v>
      </c>
      <c r="AW103" s="1625">
        <v>5660</v>
      </c>
      <c r="AX103" s="1625">
        <v>1133415</v>
      </c>
      <c r="AY103" s="1625">
        <v>178852</v>
      </c>
      <c r="AZ103" s="2637" t="s">
        <v>78</v>
      </c>
      <c r="BA103" s="1625">
        <v>5660</v>
      </c>
      <c r="BB103" s="1625">
        <v>5248</v>
      </c>
      <c r="BC103" s="1625">
        <v>1133415</v>
      </c>
      <c r="BD103" s="1625">
        <v>802524</v>
      </c>
      <c r="BE103" s="1625">
        <v>178852</v>
      </c>
      <c r="BF103" s="1625">
        <v>160271</v>
      </c>
    </row>
    <row r="104" spans="1:58" x14ac:dyDescent="0.2">
      <c r="A104" s="858" t="s">
        <v>79</v>
      </c>
      <c r="B104" s="2831">
        <v>667192</v>
      </c>
      <c r="C104" s="2832"/>
      <c r="D104" s="2833">
        <v>667192</v>
      </c>
      <c r="E104" s="2834">
        <v>0.18523254064367725</v>
      </c>
      <c r="F104" s="2839">
        <f t="shared" si="52"/>
        <v>0.81476745935632278</v>
      </c>
      <c r="AQ104" s="10" t="b">
        <f t="shared" si="51"/>
        <v>1</v>
      </c>
      <c r="AR104" s="10" t="s">
        <v>79</v>
      </c>
      <c r="AT104" s="1625">
        <v>546</v>
      </c>
      <c r="AU104" s="1625">
        <v>306328</v>
      </c>
      <c r="AV104" s="1625">
        <v>41582</v>
      </c>
      <c r="AW104" s="1625">
        <v>1144</v>
      </c>
      <c r="AX104" s="1625">
        <v>667192</v>
      </c>
      <c r="AY104" s="1625">
        <v>99201</v>
      </c>
      <c r="AZ104" s="2637" t="s">
        <v>79</v>
      </c>
      <c r="BA104" s="1625">
        <v>1144</v>
      </c>
      <c r="BB104" s="1625">
        <v>1005</v>
      </c>
      <c r="BC104" s="1625">
        <v>667192</v>
      </c>
      <c r="BD104" s="1625">
        <v>551454</v>
      </c>
      <c r="BE104" s="1625">
        <v>99201</v>
      </c>
      <c r="BF104" s="1625">
        <v>103769</v>
      </c>
    </row>
    <row r="105" spans="1:58" x14ac:dyDescent="0.2">
      <c r="A105" s="858" t="s">
        <v>80</v>
      </c>
      <c r="B105" s="2831">
        <v>4017340.29</v>
      </c>
      <c r="C105" s="2832">
        <v>197802.71000000002</v>
      </c>
      <c r="D105" s="2833">
        <v>4215143</v>
      </c>
      <c r="E105" s="2834">
        <v>3.5855554165557496E-2</v>
      </c>
      <c r="F105" s="2839">
        <f t="shared" si="52"/>
        <v>0.96414444583444248</v>
      </c>
      <c r="AQ105" s="10" t="b">
        <f t="shared" si="51"/>
        <v>1</v>
      </c>
      <c r="AR105" s="10" t="s">
        <v>80</v>
      </c>
      <c r="AT105" s="1625">
        <v>61956</v>
      </c>
      <c r="AU105" s="1625">
        <v>2240329</v>
      </c>
      <c r="AV105" s="1625">
        <v>387099</v>
      </c>
      <c r="AW105" s="1625">
        <v>111689</v>
      </c>
      <c r="AX105" s="1625">
        <v>4215143</v>
      </c>
      <c r="AY105" s="1625">
        <v>787094.71</v>
      </c>
      <c r="AZ105" s="2637" t="s">
        <v>80</v>
      </c>
      <c r="BA105" s="1625">
        <v>111689</v>
      </c>
      <c r="BB105" s="1625">
        <v>80435</v>
      </c>
      <c r="BC105" s="1625">
        <v>4215143</v>
      </c>
      <c r="BD105" s="1625">
        <v>3075030</v>
      </c>
      <c r="BE105" s="1625">
        <v>787094.71</v>
      </c>
      <c r="BF105" s="1625">
        <v>735393.03</v>
      </c>
    </row>
    <row r="106" spans="1:58" x14ac:dyDescent="0.2">
      <c r="A106" s="1874" t="s">
        <v>1152</v>
      </c>
      <c r="B106" s="2831">
        <v>1014067</v>
      </c>
      <c r="C106" s="2832"/>
      <c r="D106" s="2833">
        <v>1014067</v>
      </c>
      <c r="E106" s="2834">
        <v>2.2654334706847207E-2</v>
      </c>
      <c r="F106" s="2839">
        <f t="shared" si="52"/>
        <v>0.97734566529315281</v>
      </c>
      <c r="AQ106" s="538" t="b">
        <f t="shared" si="51"/>
        <v>0</v>
      </c>
      <c r="AR106" s="10" t="s">
        <v>1152</v>
      </c>
      <c r="AT106" s="1625">
        <v>16172</v>
      </c>
      <c r="AU106" s="1625">
        <v>663214</v>
      </c>
      <c r="AV106" s="1625">
        <v>79617</v>
      </c>
      <c r="AW106" s="1625">
        <v>24110</v>
      </c>
      <c r="AX106" s="1625">
        <v>1014067</v>
      </c>
      <c r="AY106" s="1625">
        <v>133343</v>
      </c>
      <c r="AZ106" s="2637" t="s">
        <v>1152</v>
      </c>
      <c r="BA106" s="1625">
        <v>24110</v>
      </c>
      <c r="BB106" s="1625">
        <v>0</v>
      </c>
      <c r="BC106" s="1625">
        <v>1014067</v>
      </c>
      <c r="BD106" s="1625">
        <v>0</v>
      </c>
      <c r="BE106" s="1625">
        <v>133343</v>
      </c>
      <c r="BF106" s="1625">
        <v>0</v>
      </c>
    </row>
    <row r="107" spans="1:58" x14ac:dyDescent="0.2">
      <c r="A107" s="858" t="s">
        <v>200</v>
      </c>
      <c r="B107" s="2831">
        <v>-36451.380000000005</v>
      </c>
      <c r="C107" s="2832">
        <v>36451.380000000005</v>
      </c>
      <c r="D107" s="2833">
        <v>0</v>
      </c>
      <c r="E107" s="2834">
        <v>0</v>
      </c>
      <c r="F107" s="2839">
        <f t="shared" si="52"/>
        <v>1</v>
      </c>
      <c r="AQ107" s="10" t="b">
        <f t="shared" si="51"/>
        <v>1</v>
      </c>
      <c r="AR107" s="10" t="s">
        <v>200</v>
      </c>
      <c r="AT107" s="1625">
        <v>0</v>
      </c>
      <c r="AU107" s="1625">
        <v>0</v>
      </c>
      <c r="AV107" s="1625">
        <v>15238</v>
      </c>
      <c r="AW107" s="1625">
        <v>0</v>
      </c>
      <c r="AX107" s="1625">
        <v>0</v>
      </c>
      <c r="AY107" s="1625">
        <v>31191.380000000005</v>
      </c>
      <c r="AZ107" s="2637" t="s">
        <v>200</v>
      </c>
      <c r="BA107" s="1625">
        <v>0</v>
      </c>
      <c r="BB107" s="1625">
        <v>0</v>
      </c>
      <c r="BC107" s="1625">
        <v>0</v>
      </c>
      <c r="BD107" s="1625">
        <v>0</v>
      </c>
      <c r="BE107" s="1625">
        <v>31191.380000000005</v>
      </c>
      <c r="BF107" s="1625">
        <v>30780.520000000004</v>
      </c>
    </row>
    <row r="108" spans="1:58" x14ac:dyDescent="0.2">
      <c r="A108" s="858" t="s">
        <v>201</v>
      </c>
      <c r="B108" s="2831">
        <v>3255609</v>
      </c>
      <c r="C108" s="2832"/>
      <c r="D108" s="2833">
        <v>3255609</v>
      </c>
      <c r="E108" s="2834">
        <v>0.17431479766996671</v>
      </c>
      <c r="F108" s="2839">
        <f t="shared" si="52"/>
        <v>0.82568520233003329</v>
      </c>
      <c r="AQ108" s="10" t="b">
        <f t="shared" si="51"/>
        <v>1</v>
      </c>
      <c r="AR108" s="10" t="s">
        <v>201</v>
      </c>
      <c r="AT108" s="1625">
        <v>15688</v>
      </c>
      <c r="AU108" s="1625">
        <v>2054971</v>
      </c>
      <c r="AV108" s="1625">
        <v>245628</v>
      </c>
      <c r="AW108" s="1625">
        <v>24997</v>
      </c>
      <c r="AX108" s="1625">
        <v>3255609</v>
      </c>
      <c r="AY108" s="1625">
        <v>426240</v>
      </c>
      <c r="AZ108" s="2637" t="s">
        <v>201</v>
      </c>
      <c r="BA108" s="1625">
        <v>24997</v>
      </c>
      <c r="BB108" s="1625">
        <v>8291</v>
      </c>
      <c r="BC108" s="1625">
        <v>3255609</v>
      </c>
      <c r="BD108" s="1625">
        <v>1102288</v>
      </c>
      <c r="BE108" s="1625">
        <v>426240</v>
      </c>
      <c r="BF108" s="1625">
        <v>182646</v>
      </c>
    </row>
    <row r="109" spans="1:58" x14ac:dyDescent="0.2">
      <c r="A109" s="858" t="s">
        <v>81</v>
      </c>
      <c r="B109" s="2831">
        <v>203732</v>
      </c>
      <c r="C109" s="2832">
        <v>0</v>
      </c>
      <c r="D109" s="2833">
        <v>203732</v>
      </c>
      <c r="E109" s="2834">
        <v>3.0749168709372922E-2</v>
      </c>
      <c r="F109" s="2839">
        <f t="shared" si="52"/>
        <v>0.96925083129062706</v>
      </c>
      <c r="AQ109" s="10" t="b">
        <f t="shared" si="51"/>
        <v>1</v>
      </c>
      <c r="AR109" s="10" t="s">
        <v>81</v>
      </c>
      <c r="AT109" s="1625">
        <v>13972</v>
      </c>
      <c r="AU109" s="1625">
        <v>119600</v>
      </c>
      <c r="AV109" s="1625">
        <v>15674</v>
      </c>
      <c r="AW109" s="1625">
        <v>24025</v>
      </c>
      <c r="AX109" s="1625">
        <v>203732</v>
      </c>
      <c r="AY109" s="1625">
        <v>29245</v>
      </c>
      <c r="AZ109" s="2637" t="s">
        <v>81</v>
      </c>
      <c r="BA109" s="1625">
        <v>24025</v>
      </c>
      <c r="BB109" s="1625">
        <v>17553</v>
      </c>
      <c r="BC109" s="1625">
        <v>203732</v>
      </c>
      <c r="BD109" s="1625">
        <v>203088</v>
      </c>
      <c r="BE109" s="1625">
        <v>29245</v>
      </c>
      <c r="BF109" s="1625">
        <v>36895</v>
      </c>
    </row>
    <row r="110" spans="1:58" x14ac:dyDescent="0.2">
      <c r="A110" s="858" t="s">
        <v>82</v>
      </c>
      <c r="B110" s="2831">
        <v>3677846.25</v>
      </c>
      <c r="C110" s="2832">
        <v>15701.75</v>
      </c>
      <c r="D110" s="2833">
        <v>3693548</v>
      </c>
      <c r="E110" s="2834">
        <v>0.1901445418735298</v>
      </c>
      <c r="F110" s="2839">
        <f t="shared" si="52"/>
        <v>0.8098554581264702</v>
      </c>
      <c r="AQ110" s="10" t="b">
        <f t="shared" si="51"/>
        <v>1</v>
      </c>
      <c r="AR110" s="10" t="s">
        <v>82</v>
      </c>
      <c r="AT110" s="1625">
        <v>13331</v>
      </c>
      <c r="AU110" s="1625">
        <v>1493605</v>
      </c>
      <c r="AV110" s="1625">
        <v>198659</v>
      </c>
      <c r="AW110" s="1625">
        <v>31976</v>
      </c>
      <c r="AX110" s="1625">
        <v>3693548</v>
      </c>
      <c r="AY110" s="1625">
        <v>529988.75</v>
      </c>
      <c r="AZ110" s="2637" t="s">
        <v>82</v>
      </c>
      <c r="BA110" s="1625">
        <v>31976</v>
      </c>
      <c r="BB110" s="1625">
        <v>26631</v>
      </c>
      <c r="BC110" s="1625">
        <v>3693548</v>
      </c>
      <c r="BD110" s="1625">
        <v>3128610</v>
      </c>
      <c r="BE110" s="1625">
        <v>529988.75</v>
      </c>
      <c r="BF110" s="1625">
        <v>561848.97</v>
      </c>
    </row>
    <row r="111" spans="1:58" x14ac:dyDescent="0.2">
      <c r="A111" s="858" t="s">
        <v>83</v>
      </c>
      <c r="B111" s="2831">
        <v>1235191</v>
      </c>
      <c r="C111" s="2832">
        <v>0</v>
      </c>
      <c r="D111" s="2833">
        <v>1235191</v>
      </c>
      <c r="E111" s="2834">
        <v>0.83375477001045939</v>
      </c>
      <c r="F111" s="2839">
        <f t="shared" si="52"/>
        <v>0.16624522998954061</v>
      </c>
      <c r="AQ111" s="10" t="b">
        <f t="shared" si="51"/>
        <v>1</v>
      </c>
      <c r="AR111" s="10" t="s">
        <v>83</v>
      </c>
      <c r="AT111" s="1625">
        <v>768</v>
      </c>
      <c r="AU111" s="1625">
        <v>700416</v>
      </c>
      <c r="AV111" s="1625">
        <v>130933</v>
      </c>
      <c r="AW111" s="1625">
        <v>1319</v>
      </c>
      <c r="AX111" s="1625">
        <v>1235191</v>
      </c>
      <c r="AY111" s="1625">
        <v>252917</v>
      </c>
      <c r="AZ111" s="2637" t="s">
        <v>83</v>
      </c>
      <c r="BA111" s="1625">
        <v>1319</v>
      </c>
      <c r="BB111" s="1625">
        <v>3106</v>
      </c>
      <c r="BC111" s="1625">
        <v>1235191</v>
      </c>
      <c r="BD111" s="1625">
        <v>3030524</v>
      </c>
      <c r="BE111" s="1625">
        <v>252917</v>
      </c>
      <c r="BF111" s="1625">
        <v>786444</v>
      </c>
    </row>
    <row r="112" spans="1:58" x14ac:dyDescent="0.2">
      <c r="A112" s="858" t="s">
        <v>84</v>
      </c>
      <c r="B112" s="2831">
        <v>1241090</v>
      </c>
      <c r="C112" s="2832"/>
      <c r="D112" s="2833">
        <v>1241090</v>
      </c>
      <c r="E112" s="2834">
        <v>4.9468592210881839E-2</v>
      </c>
      <c r="F112" s="2839">
        <f t="shared" si="52"/>
        <v>0.95053140778911815</v>
      </c>
      <c r="AQ112" s="10" t="b">
        <f t="shared" si="51"/>
        <v>1</v>
      </c>
      <c r="AR112" s="10" t="s">
        <v>84</v>
      </c>
      <c r="AT112" s="1625">
        <v>3808</v>
      </c>
      <c r="AU112" s="1625">
        <v>808400</v>
      </c>
      <c r="AV112" s="1625">
        <v>142979</v>
      </c>
      <c r="AW112" s="1625">
        <v>5708</v>
      </c>
      <c r="AX112" s="1625">
        <v>1241090</v>
      </c>
      <c r="AY112" s="1625">
        <v>240436</v>
      </c>
      <c r="AZ112" s="2637" t="s">
        <v>84</v>
      </c>
      <c r="BA112" s="1625">
        <v>5708</v>
      </c>
      <c r="BB112" s="1625">
        <v>5012</v>
      </c>
      <c r="BC112" s="1625">
        <v>1241090</v>
      </c>
      <c r="BD112" s="1625">
        <v>853844</v>
      </c>
      <c r="BE112" s="1625">
        <v>240436</v>
      </c>
      <c r="BF112" s="1625">
        <v>209347</v>
      </c>
    </row>
    <row r="113" spans="1:58" x14ac:dyDescent="0.2">
      <c r="A113" s="858" t="s">
        <v>85</v>
      </c>
      <c r="B113" s="2831">
        <v>957230</v>
      </c>
      <c r="C113" s="2832"/>
      <c r="D113" s="2833">
        <v>957230</v>
      </c>
      <c r="E113" s="2834">
        <v>0.14726869479755716</v>
      </c>
      <c r="F113" s="2839">
        <f t="shared" si="52"/>
        <v>0.85273130520244278</v>
      </c>
      <c r="AQ113" s="10" t="b">
        <f t="shared" si="51"/>
        <v>1</v>
      </c>
      <c r="AR113" s="10" t="s">
        <v>85</v>
      </c>
      <c r="AT113" s="1625">
        <v>4883</v>
      </c>
      <c r="AU113" s="1625">
        <v>520821</v>
      </c>
      <c r="AV113" s="1625">
        <v>95113</v>
      </c>
      <c r="AW113" s="1625">
        <v>8680</v>
      </c>
      <c r="AX113" s="1625">
        <v>957230</v>
      </c>
      <c r="AY113" s="1625">
        <v>191478</v>
      </c>
      <c r="AZ113" s="2637" t="s">
        <v>85</v>
      </c>
      <c r="BA113" s="1625">
        <v>8680</v>
      </c>
      <c r="BB113" s="1625">
        <v>8722</v>
      </c>
      <c r="BC113" s="1625">
        <v>957230</v>
      </c>
      <c r="BD113" s="1625">
        <v>877957</v>
      </c>
      <c r="BE113" s="1625">
        <v>191478</v>
      </c>
      <c r="BF113" s="1625">
        <v>222263</v>
      </c>
    </row>
    <row r="114" spans="1:58" x14ac:dyDescent="0.2">
      <c r="A114" s="858" t="s">
        <v>86</v>
      </c>
      <c r="B114" s="2831">
        <v>2772900</v>
      </c>
      <c r="C114" s="2832"/>
      <c r="D114" s="2833">
        <v>2772900</v>
      </c>
      <c r="E114" s="2834">
        <v>0.18391326051319321</v>
      </c>
      <c r="F114" s="2839">
        <f t="shared" si="52"/>
        <v>0.81608673948680677</v>
      </c>
      <c r="AQ114" s="10" t="b">
        <f t="shared" si="51"/>
        <v>1</v>
      </c>
      <c r="AR114" s="10" t="s">
        <v>86</v>
      </c>
      <c r="AT114" s="1625">
        <v>4018</v>
      </c>
      <c r="AU114" s="1625">
        <v>1279211</v>
      </c>
      <c r="AV114" s="1625">
        <v>212500</v>
      </c>
      <c r="AW114" s="1625">
        <v>8404</v>
      </c>
      <c r="AX114" s="1625">
        <v>2772900</v>
      </c>
      <c r="AY114" s="1625">
        <v>504545</v>
      </c>
      <c r="AZ114" s="2637" t="s">
        <v>86</v>
      </c>
      <c r="BA114" s="1625">
        <v>8404</v>
      </c>
      <c r="BB114" s="1625">
        <v>3991</v>
      </c>
      <c r="BC114" s="1625">
        <v>2772900</v>
      </c>
      <c r="BD114" s="1625">
        <v>823104</v>
      </c>
      <c r="BE114" s="1625">
        <v>504545</v>
      </c>
      <c r="BF114" s="1625">
        <v>189545</v>
      </c>
    </row>
    <row r="115" spans="1:58" x14ac:dyDescent="0.2">
      <c r="A115" s="858" t="s">
        <v>87</v>
      </c>
      <c r="B115" s="2831">
        <v>71769</v>
      </c>
      <c r="C115" s="2832"/>
      <c r="D115" s="2833">
        <v>71769</v>
      </c>
      <c r="E115" s="2834">
        <v>4.9519995382577307E-2</v>
      </c>
      <c r="F115" s="2839">
        <f t="shared" si="52"/>
        <v>0.95048000461742266</v>
      </c>
      <c r="AQ115" s="10" t="b">
        <f t="shared" si="51"/>
        <v>1</v>
      </c>
      <c r="AR115" s="10" t="s">
        <v>87</v>
      </c>
      <c r="AT115" s="1625">
        <v>191</v>
      </c>
      <c r="AU115" s="1625">
        <v>65278</v>
      </c>
      <c r="AV115" s="1625">
        <v>13212</v>
      </c>
      <c r="AW115" s="1625">
        <v>201</v>
      </c>
      <c r="AX115" s="1625">
        <v>71769</v>
      </c>
      <c r="AY115" s="1625">
        <v>15911</v>
      </c>
      <c r="AZ115" s="2637" t="s">
        <v>87</v>
      </c>
      <c r="BA115" s="1625">
        <v>201</v>
      </c>
      <c r="BB115" s="1625">
        <v>458</v>
      </c>
      <c r="BC115" s="1625">
        <v>71769</v>
      </c>
      <c r="BD115" s="1625">
        <v>100929</v>
      </c>
      <c r="BE115" s="1625">
        <v>15911</v>
      </c>
      <c r="BF115" s="1625">
        <v>28318</v>
      </c>
    </row>
    <row r="116" spans="1:58" x14ac:dyDescent="0.2">
      <c r="A116" s="858" t="s">
        <v>88</v>
      </c>
      <c r="B116" s="2831">
        <v>496985</v>
      </c>
      <c r="C116" s="2832"/>
      <c r="D116" s="2833">
        <v>496985</v>
      </c>
      <c r="E116" s="2834">
        <v>0.43776440623085272</v>
      </c>
      <c r="F116" s="2839">
        <f t="shared" si="52"/>
        <v>0.56223559376914722</v>
      </c>
      <c r="AQ116" s="10" t="b">
        <f t="shared" si="51"/>
        <v>1</v>
      </c>
      <c r="AR116" s="10" t="s">
        <v>88</v>
      </c>
      <c r="AT116" s="1625">
        <v>4405</v>
      </c>
      <c r="AU116" s="1625">
        <v>273595</v>
      </c>
      <c r="AV116" s="1625">
        <v>33306</v>
      </c>
      <c r="AW116" s="1625">
        <v>7813</v>
      </c>
      <c r="AX116" s="1625">
        <v>496985</v>
      </c>
      <c r="AY116" s="1625">
        <v>66269</v>
      </c>
      <c r="AZ116" s="2637" t="s">
        <v>88</v>
      </c>
      <c r="BA116" s="1625">
        <v>7813</v>
      </c>
      <c r="BB116" s="1625">
        <v>6477</v>
      </c>
      <c r="BC116" s="1625">
        <v>496985</v>
      </c>
      <c r="BD116" s="1625">
        <v>412391</v>
      </c>
      <c r="BE116" s="1625">
        <v>66269</v>
      </c>
      <c r="BF116" s="1625">
        <v>69593</v>
      </c>
    </row>
    <row r="117" spans="1:58" x14ac:dyDescent="0.2">
      <c r="A117" s="858" t="s">
        <v>89</v>
      </c>
      <c r="B117" s="2831">
        <v>531674</v>
      </c>
      <c r="C117" s="2832">
        <v>0</v>
      </c>
      <c r="D117" s="2833">
        <v>531674</v>
      </c>
      <c r="E117" s="2834">
        <v>0.1038910877552273</v>
      </c>
      <c r="F117" s="2839">
        <f t="shared" si="52"/>
        <v>0.89610891224477274</v>
      </c>
      <c r="AQ117" s="10" t="b">
        <f t="shared" si="51"/>
        <v>1</v>
      </c>
      <c r="AR117" s="10" t="s">
        <v>89</v>
      </c>
      <c r="AT117" s="1625">
        <v>859</v>
      </c>
      <c r="AU117" s="1625">
        <v>203042</v>
      </c>
      <c r="AV117" s="1625">
        <v>35535</v>
      </c>
      <c r="AW117" s="1625">
        <v>2227</v>
      </c>
      <c r="AX117" s="1625">
        <v>531674</v>
      </c>
      <c r="AY117" s="1625">
        <v>101922</v>
      </c>
      <c r="AZ117" s="2637" t="s">
        <v>89</v>
      </c>
      <c r="BA117" s="1625">
        <v>2227</v>
      </c>
      <c r="BB117" s="1625">
        <v>1990</v>
      </c>
      <c r="BC117" s="1625">
        <v>531674</v>
      </c>
      <c r="BD117" s="1625">
        <v>564046</v>
      </c>
      <c r="BE117" s="1625">
        <v>101922</v>
      </c>
      <c r="BF117" s="1625">
        <v>136845</v>
      </c>
    </row>
    <row r="118" spans="1:58" x14ac:dyDescent="0.2">
      <c r="A118" s="858" t="s">
        <v>90</v>
      </c>
      <c r="B118" s="2831">
        <v>0</v>
      </c>
      <c r="C118" s="2832"/>
      <c r="D118" s="2833">
        <v>0</v>
      </c>
      <c r="E118" s="2834">
        <v>0</v>
      </c>
      <c r="F118" s="2839">
        <f t="shared" si="52"/>
        <v>1</v>
      </c>
      <c r="AQ118" s="10" t="b">
        <f t="shared" si="51"/>
        <v>1</v>
      </c>
      <c r="AR118" s="10" t="s">
        <v>90</v>
      </c>
      <c r="AT118" s="1625">
        <v>0</v>
      </c>
      <c r="AU118" s="1625">
        <v>0</v>
      </c>
      <c r="AV118" s="1625">
        <v>0</v>
      </c>
      <c r="AW118" s="1625">
        <v>0</v>
      </c>
      <c r="AX118" s="1625">
        <v>0</v>
      </c>
      <c r="AY118" s="1625">
        <v>0</v>
      </c>
      <c r="AZ118" s="2637" t="s">
        <v>90</v>
      </c>
      <c r="BA118" s="1625">
        <v>0</v>
      </c>
      <c r="BB118" s="1625">
        <v>0</v>
      </c>
      <c r="BC118" s="1625">
        <v>0</v>
      </c>
      <c r="BD118" s="1625">
        <v>0</v>
      </c>
      <c r="BE118" s="1625">
        <v>0</v>
      </c>
      <c r="BF118" s="1625">
        <v>0</v>
      </c>
    </row>
    <row r="119" spans="1:58" x14ac:dyDescent="0.2">
      <c r="A119" s="1874" t="s">
        <v>361</v>
      </c>
      <c r="B119" s="2831">
        <v>12223333</v>
      </c>
      <c r="C119" s="2832"/>
      <c r="D119" s="2833">
        <v>12223333</v>
      </c>
      <c r="E119" s="2834">
        <v>0.15104672636592581</v>
      </c>
      <c r="F119" s="2839">
        <f t="shared" si="52"/>
        <v>0.84895327363407413</v>
      </c>
      <c r="AQ119" s="538" t="b">
        <f t="shared" si="51"/>
        <v>0</v>
      </c>
      <c r="AR119" s="10" t="s">
        <v>361</v>
      </c>
      <c r="AT119" s="1625">
        <v>72574</v>
      </c>
      <c r="AU119" s="1625">
        <v>5385717</v>
      </c>
      <c r="AV119" s="1625">
        <v>747302</v>
      </c>
      <c r="AW119" s="1625">
        <v>153213</v>
      </c>
      <c r="AX119" s="1625">
        <v>12223333</v>
      </c>
      <c r="AY119" s="1625">
        <v>1857767</v>
      </c>
      <c r="AZ119" s="2637" t="s">
        <v>361</v>
      </c>
      <c r="BA119" s="1625">
        <v>153213</v>
      </c>
      <c r="BB119" s="1625">
        <v>108439</v>
      </c>
      <c r="BC119" s="1625">
        <v>12223333</v>
      </c>
      <c r="BD119" s="1625">
        <v>8708736</v>
      </c>
      <c r="BE119" s="1625">
        <v>1857767</v>
      </c>
      <c r="BF119" s="1625">
        <v>1675133</v>
      </c>
    </row>
    <row r="120" spans="1:58" x14ac:dyDescent="0.2">
      <c r="A120" s="858" t="s">
        <v>46</v>
      </c>
      <c r="B120" s="2831">
        <v>205382</v>
      </c>
      <c r="C120" s="2832"/>
      <c r="D120" s="2833">
        <v>205382</v>
      </c>
      <c r="E120" s="2834">
        <v>3.9152988978567616E-2</v>
      </c>
      <c r="F120" s="2839">
        <f t="shared" si="52"/>
        <v>0.96084701102143244</v>
      </c>
      <c r="AQ120" s="10" t="b">
        <f t="shared" si="51"/>
        <v>1</v>
      </c>
      <c r="AR120" s="10" t="s">
        <v>46</v>
      </c>
      <c r="AT120" s="1625">
        <v>284</v>
      </c>
      <c r="AU120" s="1625">
        <v>172178</v>
      </c>
      <c r="AV120" s="1625">
        <v>19290</v>
      </c>
      <c r="AW120" s="1625">
        <v>344</v>
      </c>
      <c r="AX120" s="1625">
        <v>205382</v>
      </c>
      <c r="AY120" s="1625">
        <v>25204</v>
      </c>
      <c r="AZ120" s="2637" t="s">
        <v>46</v>
      </c>
      <c r="BA120" s="1625">
        <v>344</v>
      </c>
      <c r="BB120" s="1625">
        <v>0</v>
      </c>
      <c r="BC120" s="1625">
        <v>205382</v>
      </c>
      <c r="BD120" s="1625">
        <v>0</v>
      </c>
      <c r="BE120" s="1625">
        <v>25204</v>
      </c>
      <c r="BF120" s="1625">
        <v>0</v>
      </c>
    </row>
    <row r="121" spans="1:58" x14ac:dyDescent="0.2">
      <c r="B121" s="1626"/>
      <c r="C121" s="1626"/>
      <c r="D121" s="2835"/>
      <c r="E121" s="2835"/>
      <c r="F121" s="2839"/>
      <c r="AT121" s="1626"/>
      <c r="AU121" s="1626"/>
      <c r="AV121" s="1626"/>
      <c r="AW121" s="1626"/>
      <c r="AX121" s="1626"/>
      <c r="AY121" s="1626"/>
      <c r="BA121" s="1626"/>
      <c r="BB121" s="1626"/>
      <c r="BC121" s="1626"/>
      <c r="BD121" s="1626"/>
      <c r="BE121" s="1626"/>
      <c r="BF121" s="1626"/>
    </row>
    <row r="122" spans="1:58" x14ac:dyDescent="0.2">
      <c r="B122" s="1627">
        <v>40431639.159999996</v>
      </c>
      <c r="C122" s="1627">
        <v>249955.84000000003</v>
      </c>
      <c r="D122" s="2836">
        <v>40681595</v>
      </c>
      <c r="E122" s="2837">
        <v>8.9797239259921655E-2</v>
      </c>
      <c r="F122" s="2839">
        <f t="shared" si="52"/>
        <v>0.91020276074007833</v>
      </c>
      <c r="AS122" s="1876" t="s">
        <v>2330</v>
      </c>
      <c r="AT122" s="1627">
        <v>232094</v>
      </c>
      <c r="AU122" s="1627">
        <v>21758948</v>
      </c>
      <c r="AV122" s="1627">
        <v>3059544</v>
      </c>
      <c r="AW122" s="1627">
        <f>SUM(AW102:AW120)</f>
        <v>433170</v>
      </c>
      <c r="AX122" s="1627">
        <f t="shared" ref="AX122:AY122" si="53">SUM(AX102:AX120)</f>
        <v>40681595</v>
      </c>
      <c r="AY122" s="1627">
        <f t="shared" si="53"/>
        <v>6326664.8399999999</v>
      </c>
      <c r="AZ122" s="1627"/>
      <c r="BA122" s="1627">
        <f>SUM(BA102:BA121)</f>
        <v>433170</v>
      </c>
      <c r="BB122" s="1627">
        <f t="shared" ref="BB122:BF122" si="54">SUM(BB102:BB121)</f>
        <v>294453</v>
      </c>
      <c r="BC122" s="1627">
        <f>SUM(BC102:BC121)</f>
        <v>40681595</v>
      </c>
      <c r="BD122" s="1627">
        <f t="shared" si="54"/>
        <v>27865161</v>
      </c>
      <c r="BE122" s="1627">
        <f t="shared" si="54"/>
        <v>6326664.8399999999</v>
      </c>
      <c r="BF122" s="1627">
        <f t="shared" si="54"/>
        <v>5710004.5199999996</v>
      </c>
    </row>
    <row r="123" spans="1:58" x14ac:dyDescent="0.2">
      <c r="AT123" s="1875"/>
      <c r="AU123" s="1875"/>
      <c r="AV123" s="1875"/>
    </row>
    <row r="124" spans="1:58" x14ac:dyDescent="0.2">
      <c r="AT124" s="1626"/>
      <c r="AU124" s="1626"/>
      <c r="AV124" s="1626"/>
      <c r="AW124" s="8">
        <f>+AW122-AR28</f>
        <v>0</v>
      </c>
      <c r="AX124" s="8">
        <f>+AX122-AT28</f>
        <v>0</v>
      </c>
      <c r="AY124" s="8">
        <f>+AY122-AV28</f>
        <v>0</v>
      </c>
    </row>
    <row r="125" spans="1:58" x14ac:dyDescent="0.2">
      <c r="AT125" s="1626"/>
      <c r="AU125" s="1626"/>
      <c r="AV125" s="1626"/>
    </row>
  </sheetData>
  <mergeCells count="48">
    <mergeCell ref="B99:E99"/>
    <mergeCell ref="BI3:BX3"/>
    <mergeCell ref="AR5:BF5"/>
    <mergeCell ref="J7:K7"/>
    <mergeCell ref="L7:M7"/>
    <mergeCell ref="N7:O7"/>
    <mergeCell ref="BD7:BE7"/>
    <mergeCell ref="AA7:AB7"/>
    <mergeCell ref="AC7:AD7"/>
    <mergeCell ref="AE7:AF7"/>
    <mergeCell ref="D5:R5"/>
    <mergeCell ref="U5:AK5"/>
    <mergeCell ref="AG7:AH7"/>
    <mergeCell ref="AI7:AJ7"/>
    <mergeCell ref="AK7:AL7"/>
    <mergeCell ref="AP7:AQ7"/>
    <mergeCell ref="AN7:AO7"/>
    <mergeCell ref="B7:C7"/>
    <mergeCell ref="D7:E7"/>
    <mergeCell ref="F7:G7"/>
    <mergeCell ref="H7:I7"/>
    <mergeCell ref="Y7:Z7"/>
    <mergeCell ref="P7:Q7"/>
    <mergeCell ref="R7:S7"/>
    <mergeCell ref="U7:V7"/>
    <mergeCell ref="W7:X7"/>
    <mergeCell ref="BI4:BW4"/>
    <mergeCell ref="AR4:BF4"/>
    <mergeCell ref="BI5:BW5"/>
    <mergeCell ref="AR7:AS7"/>
    <mergeCell ref="AT7:AU7"/>
    <mergeCell ref="AV7:AW7"/>
    <mergeCell ref="BU7:BV7"/>
    <mergeCell ref="BW7:BX7"/>
    <mergeCell ref="BQ7:BR7"/>
    <mergeCell ref="BI7:BJ7"/>
    <mergeCell ref="BF7:BG7"/>
    <mergeCell ref="BB7:BC7"/>
    <mergeCell ref="BO7:BP7"/>
    <mergeCell ref="BM7:BN7"/>
    <mergeCell ref="BK7:BL7"/>
    <mergeCell ref="AX7:AY7"/>
    <mergeCell ref="BZ7:CA7"/>
    <mergeCell ref="AR77:AS77"/>
    <mergeCell ref="AT77:AU77"/>
    <mergeCell ref="AV77:AW77"/>
    <mergeCell ref="BS7:BT7"/>
    <mergeCell ref="AZ7:BA7"/>
  </mergeCells>
  <phoneticPr fontId="0" type="noConversion"/>
  <printOptions headings="1" gridLines="1"/>
  <pageMargins left="0" right="0" top="0.25" bottom="0.5" header="0" footer="0.25"/>
  <pageSetup fitToWidth="4" orientation="landscape" r:id="rId1"/>
  <headerFooter scaleWithDoc="0" alignWithMargins="0">
    <oddHeader>&amp;R&amp;D</oddHeader>
    <oddFooter>&amp;L&amp;Z&amp;F&amp;R&amp;A</oddFooter>
  </headerFooter>
  <colBreaks count="1" manualBreakCount="1">
    <brk id="38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E54"/>
  <sheetViews>
    <sheetView topLeftCell="A4" zoomScale="80" zoomScaleNormal="80" workbookViewId="0">
      <pane ySplit="4" topLeftCell="A8" activePane="bottomLeft" state="frozen"/>
      <selection activeCell="W69" sqref="W69"/>
      <selection pane="bottomLeft" activeCell="A22" sqref="A22:A23"/>
    </sheetView>
  </sheetViews>
  <sheetFormatPr defaultColWidth="9.140625" defaultRowHeight="11.25" x14ac:dyDescent="0.2"/>
  <cols>
    <col min="1" max="1" width="47.28515625" style="561" customWidth="1"/>
    <col min="2" max="2" width="10.85546875" style="561" customWidth="1"/>
    <col min="3" max="3" width="10.140625" style="561" bestFit="1" customWidth="1"/>
    <col min="4" max="4" width="9.85546875" style="561" bestFit="1" customWidth="1"/>
    <col min="5" max="6" width="8.7109375" style="561" bestFit="1" customWidth="1"/>
    <col min="7" max="7" width="9.5703125" style="561" bestFit="1" customWidth="1"/>
    <col min="8" max="8" width="8.7109375" style="561" bestFit="1" customWidth="1"/>
    <col min="9" max="9" width="10.140625" style="561" bestFit="1" customWidth="1"/>
    <col min="10" max="11" width="8.7109375" style="561" bestFit="1" customWidth="1"/>
    <col min="12" max="12" width="9.5703125" style="561" bestFit="1" customWidth="1"/>
    <col min="13" max="13" width="8.5703125" style="561" bestFit="1" customWidth="1"/>
    <col min="14" max="14" width="5.140625" style="561" customWidth="1"/>
    <col min="15" max="15" width="10" style="561" bestFit="1" customWidth="1"/>
    <col min="16" max="16" width="7.7109375" style="561" bestFit="1" customWidth="1"/>
    <col min="17" max="17" width="8.7109375" style="561" bestFit="1" customWidth="1"/>
    <col min="18" max="18" width="8.42578125" style="561" bestFit="1" customWidth="1"/>
    <col min="19" max="19" width="9.5703125" style="561" customWidth="1"/>
    <col min="20" max="20" width="8.7109375" style="561" bestFit="1" customWidth="1"/>
    <col min="21" max="21" width="8.5703125" style="561" bestFit="1" customWidth="1"/>
    <col min="22" max="22" width="8.7109375" style="561" bestFit="1" customWidth="1"/>
    <col min="23" max="23" width="12.28515625" style="561" customWidth="1"/>
    <col min="24" max="24" width="12.7109375" style="561" customWidth="1"/>
    <col min="25" max="25" width="11.140625" style="561" bestFit="1" customWidth="1"/>
    <col min="26" max="26" width="9.28515625" style="561" bestFit="1" customWidth="1"/>
    <col min="27" max="16384" width="9.140625" style="561"/>
  </cols>
  <sheetData>
    <row r="1" spans="1:31" x14ac:dyDescent="0.2">
      <c r="B1" s="560">
        <v>320</v>
      </c>
      <c r="C1" s="560">
        <v>520</v>
      </c>
      <c r="D1" s="560">
        <v>330</v>
      </c>
      <c r="E1" s="560">
        <v>230</v>
      </c>
      <c r="F1" s="560">
        <v>130</v>
      </c>
      <c r="G1" s="560">
        <v>525</v>
      </c>
      <c r="H1" s="560">
        <v>660</v>
      </c>
      <c r="I1" s="560">
        <v>10</v>
      </c>
      <c r="J1" s="560">
        <v>220</v>
      </c>
      <c r="K1" s="560">
        <v>240</v>
      </c>
      <c r="L1" s="560">
        <v>210</v>
      </c>
      <c r="M1" s="560"/>
      <c r="N1" s="560"/>
      <c r="O1" s="560">
        <v>610</v>
      </c>
      <c r="P1" s="560">
        <v>615</v>
      </c>
      <c r="Q1" s="560">
        <v>527</v>
      </c>
      <c r="R1" s="560">
        <v>350</v>
      </c>
      <c r="S1" s="560">
        <v>526</v>
      </c>
      <c r="T1" s="560">
        <v>120</v>
      </c>
      <c r="U1" s="560">
        <v>140</v>
      </c>
      <c r="V1" s="560">
        <v>690</v>
      </c>
      <c r="W1" s="560"/>
      <c r="X1" s="560"/>
    </row>
    <row r="2" spans="1:31" x14ac:dyDescent="0.2">
      <c r="B2" s="560" t="s">
        <v>686</v>
      </c>
      <c r="C2" s="560" t="s">
        <v>687</v>
      </c>
      <c r="D2" s="560" t="s">
        <v>688</v>
      </c>
      <c r="E2" s="560" t="s">
        <v>689</v>
      </c>
      <c r="F2" s="560" t="s">
        <v>690</v>
      </c>
      <c r="G2" s="560" t="s">
        <v>691</v>
      </c>
      <c r="H2" s="560" t="s">
        <v>692</v>
      </c>
      <c r="I2" s="560" t="s">
        <v>693</v>
      </c>
      <c r="J2" s="560" t="s">
        <v>694</v>
      </c>
      <c r="K2" s="560" t="s">
        <v>695</v>
      </c>
      <c r="L2" s="560" t="s">
        <v>696</v>
      </c>
      <c r="M2" s="560"/>
      <c r="N2" s="560"/>
      <c r="O2" s="560" t="s">
        <v>697</v>
      </c>
      <c r="P2" s="560" t="s">
        <v>698</v>
      </c>
      <c r="Q2" s="560" t="s">
        <v>699</v>
      </c>
      <c r="R2" s="560" t="s">
        <v>700</v>
      </c>
      <c r="S2" s="560" t="s">
        <v>701</v>
      </c>
      <c r="T2" s="560" t="s">
        <v>702</v>
      </c>
      <c r="U2" s="560" t="s">
        <v>703</v>
      </c>
      <c r="V2" s="560" t="s">
        <v>704</v>
      </c>
      <c r="W2" s="560"/>
      <c r="X2" s="560"/>
    </row>
    <row r="3" spans="1:31" ht="12" thickBot="1" x14ac:dyDescent="0.25">
      <c r="B3" s="511"/>
      <c r="C3" s="511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</row>
    <row r="4" spans="1:31" ht="15" x14ac:dyDescent="0.3">
      <c r="A4" s="1285"/>
      <c r="B4" s="1286" t="s">
        <v>705</v>
      </c>
      <c r="C4" s="1286" t="s">
        <v>705</v>
      </c>
      <c r="D4" s="1286" t="s">
        <v>705</v>
      </c>
      <c r="E4" s="1286" t="s">
        <v>705</v>
      </c>
      <c r="F4" s="1286" t="s">
        <v>705</v>
      </c>
      <c r="G4" s="1286" t="s">
        <v>705</v>
      </c>
      <c r="H4" s="1286" t="s">
        <v>705</v>
      </c>
      <c r="I4" s="1286" t="s">
        <v>705</v>
      </c>
      <c r="J4" s="1286" t="s">
        <v>705</v>
      </c>
      <c r="K4" s="1286" t="s">
        <v>705</v>
      </c>
      <c r="L4" s="1286" t="s">
        <v>705</v>
      </c>
      <c r="M4" s="2385" t="s">
        <v>705</v>
      </c>
      <c r="N4" s="1286"/>
      <c r="O4" s="1286" t="s">
        <v>705</v>
      </c>
      <c r="P4" s="1286" t="s">
        <v>705</v>
      </c>
      <c r="Q4" s="1286" t="s">
        <v>705</v>
      </c>
      <c r="R4" s="1286" t="s">
        <v>705</v>
      </c>
      <c r="S4" s="1286" t="s">
        <v>705</v>
      </c>
      <c r="T4" s="1286" t="s">
        <v>705</v>
      </c>
      <c r="U4" s="1286" t="s">
        <v>705</v>
      </c>
      <c r="V4" s="1286" t="s">
        <v>705</v>
      </c>
      <c r="W4" s="1286" t="s">
        <v>705</v>
      </c>
      <c r="X4" s="1286"/>
      <c r="Y4" s="1261"/>
      <c r="Z4" s="1261"/>
      <c r="AA4" s="1261"/>
      <c r="AB4" s="1261"/>
      <c r="AC4" s="1261"/>
      <c r="AD4" s="1261"/>
      <c r="AE4" s="1262"/>
    </row>
    <row r="5" spans="1:31" x14ac:dyDescent="0.2">
      <c r="A5" s="1277"/>
      <c r="B5" s="507" t="s">
        <v>706</v>
      </c>
      <c r="C5" s="507" t="s">
        <v>707</v>
      </c>
      <c r="D5" s="507" t="s">
        <v>708</v>
      </c>
      <c r="E5" s="507" t="s">
        <v>708</v>
      </c>
      <c r="F5" s="507" t="s">
        <v>708</v>
      </c>
      <c r="G5" s="507"/>
      <c r="H5" s="507"/>
      <c r="I5" s="507"/>
      <c r="J5" s="507" t="s">
        <v>709</v>
      </c>
      <c r="K5" s="507" t="s">
        <v>710</v>
      </c>
      <c r="L5" s="507"/>
      <c r="M5" s="2386"/>
      <c r="N5" s="507"/>
      <c r="O5" s="507"/>
      <c r="P5" s="507"/>
      <c r="Q5" s="507"/>
      <c r="R5" s="507"/>
      <c r="S5" s="507"/>
      <c r="T5" s="507"/>
      <c r="U5" s="507"/>
      <c r="V5" s="507"/>
      <c r="W5" s="507"/>
      <c r="X5" s="507" t="s">
        <v>711</v>
      </c>
      <c r="Y5" s="1263"/>
      <c r="Z5" s="1263"/>
      <c r="AA5" s="1263"/>
      <c r="AB5" s="1263"/>
      <c r="AC5" s="1263"/>
      <c r="AD5" s="1263"/>
      <c r="AE5" s="1264"/>
    </row>
    <row r="6" spans="1:31" ht="15" x14ac:dyDescent="0.3">
      <c r="A6" s="1277"/>
      <c r="B6" s="507" t="s">
        <v>712</v>
      </c>
      <c r="C6" s="507" t="s">
        <v>713</v>
      </c>
      <c r="D6" s="507"/>
      <c r="E6" s="507" t="s">
        <v>714</v>
      </c>
      <c r="F6" s="519" t="s">
        <v>715</v>
      </c>
      <c r="G6" s="519" t="s">
        <v>716</v>
      </c>
      <c r="H6" s="519" t="s">
        <v>717</v>
      </c>
      <c r="I6" s="507" t="s">
        <v>718</v>
      </c>
      <c r="J6" s="507" t="s">
        <v>714</v>
      </c>
      <c r="K6" s="507" t="s">
        <v>714</v>
      </c>
      <c r="L6" s="507" t="s">
        <v>719</v>
      </c>
      <c r="M6" s="2387" t="s">
        <v>1143</v>
      </c>
      <c r="N6" s="507"/>
      <c r="O6" s="507" t="s">
        <v>720</v>
      </c>
      <c r="P6" s="507" t="s">
        <v>721</v>
      </c>
      <c r="Q6" s="507" t="s">
        <v>722</v>
      </c>
      <c r="R6" s="507" t="s">
        <v>723</v>
      </c>
      <c r="S6" s="507" t="s">
        <v>724</v>
      </c>
      <c r="T6" s="507" t="s">
        <v>725</v>
      </c>
      <c r="U6" s="507" t="s">
        <v>725</v>
      </c>
      <c r="V6" s="507" t="s">
        <v>726</v>
      </c>
      <c r="W6" s="507" t="s">
        <v>299</v>
      </c>
      <c r="X6" s="507" t="s">
        <v>299</v>
      </c>
      <c r="Y6" s="1263"/>
      <c r="Z6" s="1263"/>
      <c r="AA6" s="1263"/>
      <c r="AB6" s="1263"/>
      <c r="AC6" s="1263"/>
      <c r="AD6" s="1263"/>
      <c r="AE6" s="1264"/>
    </row>
    <row r="7" spans="1:31" ht="15" x14ac:dyDescent="0.3">
      <c r="A7" s="1277"/>
      <c r="B7" s="508" t="s">
        <v>727</v>
      </c>
      <c r="C7" s="508" t="s">
        <v>728</v>
      </c>
      <c r="D7" s="508" t="s">
        <v>729</v>
      </c>
      <c r="E7" s="508" t="s">
        <v>729</v>
      </c>
      <c r="F7" s="508" t="s">
        <v>729</v>
      </c>
      <c r="G7" s="508" t="s">
        <v>730</v>
      </c>
      <c r="H7" s="508" t="s">
        <v>731</v>
      </c>
      <c r="I7" s="508" t="s">
        <v>732</v>
      </c>
      <c r="J7" s="508" t="s">
        <v>733</v>
      </c>
      <c r="K7" s="508" t="s">
        <v>733</v>
      </c>
      <c r="L7" s="508" t="s">
        <v>734</v>
      </c>
      <c r="M7" s="2387"/>
      <c r="N7" s="508"/>
      <c r="O7" s="508" t="s">
        <v>735</v>
      </c>
      <c r="P7" s="508" t="s">
        <v>736</v>
      </c>
      <c r="Q7" s="508"/>
      <c r="R7" s="508" t="s">
        <v>727</v>
      </c>
      <c r="S7" s="508" t="s">
        <v>737</v>
      </c>
      <c r="T7" s="508" t="s">
        <v>738</v>
      </c>
      <c r="U7" s="508" t="s">
        <v>716</v>
      </c>
      <c r="V7" s="508" t="s">
        <v>730</v>
      </c>
      <c r="W7" s="508"/>
      <c r="X7" s="508"/>
      <c r="Y7" s="1263"/>
      <c r="Z7" s="1263"/>
      <c r="AA7" s="1263"/>
      <c r="AB7" s="1263"/>
      <c r="AC7" s="1263"/>
      <c r="AD7" s="1263"/>
      <c r="AE7" s="1264"/>
    </row>
    <row r="8" spans="1:31" hidden="1" x14ac:dyDescent="0.2">
      <c r="A8" s="1277"/>
      <c r="B8" s="1263"/>
      <c r="C8" s="1263"/>
      <c r="D8" s="1263"/>
      <c r="E8" s="1263"/>
      <c r="F8" s="1263"/>
      <c r="G8" s="1263"/>
      <c r="H8" s="1263"/>
      <c r="I8" s="1263"/>
      <c r="J8" s="1263"/>
      <c r="K8" s="1263"/>
      <c r="L8" s="1263"/>
      <c r="M8" s="1263"/>
      <c r="N8" s="1263"/>
      <c r="O8" s="1263"/>
      <c r="P8" s="1263"/>
      <c r="Q8" s="1263"/>
      <c r="R8" s="1263"/>
      <c r="S8" s="1263"/>
      <c r="T8" s="1263"/>
      <c r="U8" s="1263"/>
      <c r="V8" s="1263"/>
      <c r="W8" s="1263"/>
      <c r="X8" s="1263"/>
      <c r="Y8" s="1263"/>
      <c r="Z8" s="1263"/>
      <c r="AA8" s="1263"/>
      <c r="AB8" s="1263"/>
      <c r="AC8" s="1263"/>
      <c r="AD8" s="1263"/>
      <c r="AE8" s="1264"/>
    </row>
    <row r="9" spans="1:31" hidden="1" x14ac:dyDescent="0.2">
      <c r="A9" s="1277"/>
      <c r="B9" s="1263"/>
      <c r="C9" s="1263"/>
      <c r="D9" s="1263"/>
      <c r="E9" s="1263"/>
      <c r="F9" s="1263"/>
      <c r="G9" s="1263"/>
      <c r="H9" s="1263"/>
      <c r="I9" s="1263"/>
      <c r="J9" s="1263"/>
      <c r="K9" s="1263"/>
      <c r="L9" s="1263"/>
      <c r="M9" s="1263"/>
      <c r="N9" s="1263"/>
      <c r="O9" s="1263"/>
      <c r="P9" s="1263"/>
      <c r="Q9" s="1263"/>
      <c r="R9" s="1263"/>
      <c r="S9" s="1263"/>
      <c r="T9" s="1263"/>
      <c r="U9" s="1263"/>
      <c r="V9" s="1263"/>
      <c r="W9" s="1263"/>
      <c r="X9" s="1263"/>
      <c r="Y9" s="1263"/>
      <c r="Z9" s="1263"/>
      <c r="AA9" s="1263"/>
      <c r="AB9" s="1263"/>
      <c r="AC9" s="1263"/>
      <c r="AD9" s="1263"/>
      <c r="AE9" s="1264"/>
    </row>
    <row r="10" spans="1:31" hidden="1" x14ac:dyDescent="0.2">
      <c r="A10" s="1277"/>
      <c r="B10" s="1263"/>
      <c r="C10" s="1263"/>
      <c r="D10" s="1263"/>
      <c r="E10" s="1263"/>
      <c r="F10" s="1263"/>
      <c r="G10" s="1263"/>
      <c r="H10" s="1263"/>
      <c r="I10" s="1263"/>
      <c r="J10" s="1263"/>
      <c r="K10" s="1263"/>
      <c r="L10" s="1263"/>
      <c r="M10" s="1263"/>
      <c r="N10" s="1263"/>
      <c r="O10" s="1263"/>
      <c r="P10" s="1263"/>
      <c r="Q10" s="1263"/>
      <c r="R10" s="1263"/>
      <c r="S10" s="1263"/>
      <c r="T10" s="1263"/>
      <c r="U10" s="1263"/>
      <c r="V10" s="1263"/>
      <c r="W10" s="1263"/>
      <c r="X10" s="1263"/>
      <c r="Y10" s="1263"/>
      <c r="Z10" s="1263"/>
      <c r="AA10" s="1263"/>
      <c r="AB10" s="1263"/>
      <c r="AC10" s="1263"/>
      <c r="AD10" s="1263"/>
      <c r="AE10" s="1264"/>
    </row>
    <row r="11" spans="1:31" hidden="1" x14ac:dyDescent="0.2">
      <c r="A11" s="1277"/>
      <c r="B11" s="1263"/>
      <c r="C11" s="1263"/>
      <c r="D11" s="1263"/>
      <c r="E11" s="1263"/>
      <c r="F11" s="1263"/>
      <c r="G11" s="1263"/>
      <c r="H11" s="1263"/>
      <c r="I11" s="1263"/>
      <c r="J11" s="1263"/>
      <c r="K11" s="1263"/>
      <c r="L11" s="1263"/>
      <c r="M11" s="1263"/>
      <c r="N11" s="1263"/>
      <c r="O11" s="1263"/>
      <c r="P11" s="1263"/>
      <c r="Q11" s="1263"/>
      <c r="R11" s="1263"/>
      <c r="S11" s="1263"/>
      <c r="T11" s="1263"/>
      <c r="U11" s="1263"/>
      <c r="V11" s="1263"/>
      <c r="W11" s="1263"/>
      <c r="X11" s="1263"/>
      <c r="Y11" s="1263"/>
      <c r="Z11" s="1263"/>
      <c r="AA11" s="1263"/>
      <c r="AB11" s="1263"/>
      <c r="AC11" s="1263"/>
      <c r="AD11" s="1263"/>
      <c r="AE11" s="1264"/>
    </row>
    <row r="12" spans="1:31" hidden="1" x14ac:dyDescent="0.2">
      <c r="A12" s="1287" t="s">
        <v>786</v>
      </c>
      <c r="B12" s="1288">
        <v>72312.849109024319</v>
      </c>
      <c r="C12" s="1288">
        <v>189441.90092009568</v>
      </c>
      <c r="D12" s="1288">
        <v>53891.050128747716</v>
      </c>
      <c r="E12" s="1288">
        <v>16944.670447478155</v>
      </c>
      <c r="F12" s="1288">
        <v>78985.073853212802</v>
      </c>
      <c r="G12" s="1288"/>
      <c r="H12" s="1288"/>
      <c r="I12" s="1288"/>
      <c r="J12" s="1288">
        <v>72902.997965679184</v>
      </c>
      <c r="K12" s="1288"/>
      <c r="L12" s="1288">
        <v>41400.223627257132</v>
      </c>
      <c r="M12" s="1288"/>
      <c r="N12" s="1288"/>
      <c r="O12" s="1288"/>
      <c r="P12" s="1288"/>
      <c r="Q12" s="1288"/>
      <c r="R12" s="1288"/>
      <c r="S12" s="1288"/>
      <c r="T12" s="1288">
        <v>47069.23394850496</v>
      </c>
      <c r="U12" s="1288"/>
      <c r="V12" s="1288"/>
      <c r="W12" s="1288">
        <v>572948</v>
      </c>
      <c r="X12" s="1288">
        <v>572948</v>
      </c>
      <c r="Y12" s="1263">
        <v>572948</v>
      </c>
      <c r="Z12" s="1263"/>
      <c r="AA12" s="1263"/>
      <c r="AB12" s="1263"/>
      <c r="AC12" s="1263"/>
      <c r="AD12" s="1263"/>
      <c r="AE12" s="1264"/>
    </row>
    <row r="13" spans="1:31" hidden="1" x14ac:dyDescent="0.2">
      <c r="A13" s="1277"/>
      <c r="B13" s="1289">
        <f>B12/$X$12</f>
        <v>0.12621188852919343</v>
      </c>
      <c r="C13" s="1289">
        <f t="shared" ref="C13:W13" si="0">C12/$X$12</f>
        <v>0.33064414383171892</v>
      </c>
      <c r="D13" s="1289">
        <f t="shared" si="0"/>
        <v>9.4059234221513494E-2</v>
      </c>
      <c r="E13" s="1289">
        <f t="shared" si="0"/>
        <v>2.9574534595597078E-2</v>
      </c>
      <c r="F13" s="1289">
        <f t="shared" si="0"/>
        <v>0.13785731663818149</v>
      </c>
      <c r="G13" s="1289">
        <f t="shared" si="0"/>
        <v>0</v>
      </c>
      <c r="H13" s="1289">
        <f t="shared" si="0"/>
        <v>0</v>
      </c>
      <c r="I13" s="1289">
        <f t="shared" si="0"/>
        <v>0</v>
      </c>
      <c r="J13" s="1289">
        <f t="shared" si="0"/>
        <v>0.12724191020071488</v>
      </c>
      <c r="K13" s="1289">
        <f t="shared" si="0"/>
        <v>0</v>
      </c>
      <c r="L13" s="1289">
        <f t="shared" si="0"/>
        <v>7.2258256643285487E-2</v>
      </c>
      <c r="M13" s="1289">
        <f t="shared" si="0"/>
        <v>0</v>
      </c>
      <c r="N13" s="1289">
        <f t="shared" si="0"/>
        <v>0</v>
      </c>
      <c r="O13" s="1289">
        <f t="shared" si="0"/>
        <v>0</v>
      </c>
      <c r="P13" s="1289">
        <f t="shared" si="0"/>
        <v>0</v>
      </c>
      <c r="Q13" s="1289">
        <f t="shared" si="0"/>
        <v>0</v>
      </c>
      <c r="R13" s="1289">
        <f t="shared" si="0"/>
        <v>0</v>
      </c>
      <c r="S13" s="1289">
        <f t="shared" si="0"/>
        <v>0</v>
      </c>
      <c r="T13" s="1289">
        <f t="shared" si="0"/>
        <v>8.2152715339795165E-2</v>
      </c>
      <c r="U13" s="1289">
        <f t="shared" si="0"/>
        <v>0</v>
      </c>
      <c r="V13" s="1289">
        <f t="shared" si="0"/>
        <v>0</v>
      </c>
      <c r="W13" s="1289">
        <f t="shared" si="0"/>
        <v>1</v>
      </c>
      <c r="X13" s="1263"/>
      <c r="Y13" s="1263"/>
      <c r="Z13" s="1263"/>
      <c r="AA13" s="1263"/>
      <c r="AB13" s="1263"/>
      <c r="AC13" s="1263"/>
      <c r="AD13" s="1263"/>
      <c r="AE13" s="1264"/>
    </row>
    <row r="14" spans="1:31" hidden="1" x14ac:dyDescent="0.2">
      <c r="A14" s="1277"/>
      <c r="B14" s="1263"/>
      <c r="C14" s="1263"/>
      <c r="D14" s="1263"/>
      <c r="E14" s="1263"/>
      <c r="F14" s="1263"/>
      <c r="G14" s="1263"/>
      <c r="H14" s="1263"/>
      <c r="I14" s="1263"/>
      <c r="J14" s="1263"/>
      <c r="K14" s="1263"/>
      <c r="L14" s="1263"/>
      <c r="M14" s="1263"/>
      <c r="N14" s="1263"/>
      <c r="O14" s="1263"/>
      <c r="P14" s="1263"/>
      <c r="Q14" s="1263"/>
      <c r="R14" s="1263"/>
      <c r="S14" s="1263"/>
      <c r="T14" s="1263"/>
      <c r="U14" s="1263"/>
      <c r="V14" s="1263"/>
      <c r="W14" s="1263"/>
      <c r="X14" s="1263"/>
      <c r="Y14" s="1263"/>
      <c r="Z14" s="1263"/>
      <c r="AA14" s="1263"/>
      <c r="AB14" s="1263"/>
      <c r="AC14" s="1263"/>
      <c r="AD14" s="1263"/>
      <c r="AE14" s="1264"/>
    </row>
    <row r="15" spans="1:31" hidden="1" x14ac:dyDescent="0.2">
      <c r="A15" s="1277"/>
      <c r="B15" s="1263"/>
      <c r="C15" s="1263"/>
      <c r="D15" s="1263"/>
      <c r="E15" s="1263"/>
      <c r="F15" s="1263"/>
      <c r="G15" s="1263"/>
      <c r="H15" s="1263"/>
      <c r="I15" s="1263"/>
      <c r="J15" s="1263"/>
      <c r="K15" s="1263"/>
      <c r="L15" s="1263"/>
      <c r="M15" s="1263"/>
      <c r="N15" s="1263"/>
      <c r="O15" s="1263"/>
      <c r="P15" s="1263"/>
      <c r="Q15" s="1263"/>
      <c r="R15" s="1263"/>
      <c r="S15" s="1263"/>
      <c r="T15" s="1263"/>
      <c r="U15" s="1263"/>
      <c r="V15" s="1263"/>
      <c r="W15" s="1290">
        <v>-535215</v>
      </c>
      <c r="X15" s="1263"/>
      <c r="Y15" s="1263"/>
      <c r="Z15" s="1263"/>
      <c r="AA15" s="1263"/>
      <c r="AB15" s="1263"/>
      <c r="AC15" s="1263"/>
      <c r="AD15" s="1263"/>
      <c r="AE15" s="1264"/>
    </row>
    <row r="16" spans="1:31" hidden="1" x14ac:dyDescent="0.2">
      <c r="A16" s="1291" t="s">
        <v>770</v>
      </c>
      <c r="B16" s="1290">
        <f>W15*B13</f>
        <v>-67550.495919152265</v>
      </c>
      <c r="C16" s="1290">
        <f>$W$15*C13</f>
        <v>-176965.70544089345</v>
      </c>
      <c r="D16" s="1290">
        <f t="shared" ref="D16:W16" si="1">$W$15*D13</f>
        <v>-50341.913043867346</v>
      </c>
      <c r="E16" s="1290">
        <f t="shared" si="1"/>
        <v>-15828.73453358249</v>
      </c>
      <c r="F16" s="1290">
        <f t="shared" si="1"/>
        <v>-73783.303724504309</v>
      </c>
      <c r="G16" s="1290">
        <f t="shared" si="1"/>
        <v>0</v>
      </c>
      <c r="H16" s="1290">
        <f t="shared" si="1"/>
        <v>0</v>
      </c>
      <c r="I16" s="1290">
        <f t="shared" si="1"/>
        <v>0</v>
      </c>
      <c r="J16" s="1290">
        <f t="shared" si="1"/>
        <v>-68101.77896807561</v>
      </c>
      <c r="K16" s="1290">
        <f t="shared" si="1"/>
        <v>0</v>
      </c>
      <c r="L16" s="1290">
        <f t="shared" si="1"/>
        <v>-38673.702829336042</v>
      </c>
      <c r="M16" s="1290">
        <f t="shared" si="1"/>
        <v>0</v>
      </c>
      <c r="N16" s="1290">
        <f t="shared" si="1"/>
        <v>0</v>
      </c>
      <c r="O16" s="1290">
        <f t="shared" si="1"/>
        <v>0</v>
      </c>
      <c r="P16" s="1290">
        <f t="shared" si="1"/>
        <v>0</v>
      </c>
      <c r="Q16" s="1290">
        <f t="shared" si="1"/>
        <v>0</v>
      </c>
      <c r="R16" s="1290">
        <f t="shared" si="1"/>
        <v>0</v>
      </c>
      <c r="S16" s="1290">
        <f t="shared" si="1"/>
        <v>0</v>
      </c>
      <c r="T16" s="1290">
        <f t="shared" si="1"/>
        <v>-43969.365540588471</v>
      </c>
      <c r="U16" s="1290">
        <f t="shared" si="1"/>
        <v>0</v>
      </c>
      <c r="V16" s="1290">
        <f t="shared" si="1"/>
        <v>0</v>
      </c>
      <c r="W16" s="1290">
        <f t="shared" si="1"/>
        <v>-535215</v>
      </c>
      <c r="X16" s="1263"/>
      <c r="Y16" s="1263"/>
      <c r="Z16" s="1263"/>
      <c r="AA16" s="1263"/>
      <c r="AB16" s="1263"/>
      <c r="AC16" s="1263"/>
      <c r="AD16" s="1263"/>
      <c r="AE16" s="1264"/>
    </row>
    <row r="17" spans="1:31" hidden="1" x14ac:dyDescent="0.2">
      <c r="A17" s="1277"/>
      <c r="B17" s="1263"/>
      <c r="C17" s="1263"/>
      <c r="D17" s="1263"/>
      <c r="E17" s="1263"/>
      <c r="F17" s="1263"/>
      <c r="G17" s="1263"/>
      <c r="H17" s="1263"/>
      <c r="I17" s="1263"/>
      <c r="J17" s="1263"/>
      <c r="K17" s="1263"/>
      <c r="L17" s="1263"/>
      <c r="M17" s="1263"/>
      <c r="N17" s="1263"/>
      <c r="O17" s="1263"/>
      <c r="P17" s="1263"/>
      <c r="Q17" s="1263"/>
      <c r="R17" s="1263"/>
      <c r="S17" s="1263"/>
      <c r="T17" s="1263"/>
      <c r="U17" s="1263"/>
      <c r="V17" s="1263"/>
      <c r="W17" s="1263"/>
      <c r="X17" s="1263"/>
      <c r="Y17" s="1263"/>
      <c r="Z17" s="1263"/>
      <c r="AA17" s="1263"/>
      <c r="AB17" s="1263"/>
      <c r="AC17" s="1263"/>
      <c r="AD17" s="1263"/>
      <c r="AE17" s="1264"/>
    </row>
    <row r="18" spans="1:31" hidden="1" x14ac:dyDescent="0.2">
      <c r="A18" s="1277"/>
      <c r="B18" s="1289">
        <f>B16/$W$16</f>
        <v>0.12621188852919343</v>
      </c>
      <c r="C18" s="1289">
        <f t="shared" ref="C18:W18" si="2">C16/$W$16</f>
        <v>0.33064414383171892</v>
      </c>
      <c r="D18" s="1289">
        <f t="shared" si="2"/>
        <v>9.4059234221513494E-2</v>
      </c>
      <c r="E18" s="1289">
        <f t="shared" si="2"/>
        <v>2.9574534595597078E-2</v>
      </c>
      <c r="F18" s="1289">
        <f t="shared" si="2"/>
        <v>0.13785731663818149</v>
      </c>
      <c r="G18" s="1289">
        <f t="shared" si="2"/>
        <v>0</v>
      </c>
      <c r="H18" s="1289">
        <f t="shared" si="2"/>
        <v>0</v>
      </c>
      <c r="I18" s="1289">
        <f t="shared" si="2"/>
        <v>0</v>
      </c>
      <c r="J18" s="1289">
        <f t="shared" si="2"/>
        <v>0.12724191020071488</v>
      </c>
      <c r="K18" s="1289">
        <f t="shared" si="2"/>
        <v>0</v>
      </c>
      <c r="L18" s="1289">
        <f t="shared" si="2"/>
        <v>7.2258256643285487E-2</v>
      </c>
      <c r="M18" s="1289">
        <f t="shared" si="2"/>
        <v>0</v>
      </c>
      <c r="N18" s="1289">
        <f t="shared" si="2"/>
        <v>0</v>
      </c>
      <c r="O18" s="1289">
        <f t="shared" si="2"/>
        <v>0</v>
      </c>
      <c r="P18" s="1289">
        <f t="shared" si="2"/>
        <v>0</v>
      </c>
      <c r="Q18" s="1289">
        <f t="shared" si="2"/>
        <v>0</v>
      </c>
      <c r="R18" s="1289">
        <f t="shared" si="2"/>
        <v>0</v>
      </c>
      <c r="S18" s="1289">
        <f t="shared" si="2"/>
        <v>0</v>
      </c>
      <c r="T18" s="1289">
        <f t="shared" si="2"/>
        <v>8.2152715339795165E-2</v>
      </c>
      <c r="U18" s="1289">
        <f t="shared" si="2"/>
        <v>0</v>
      </c>
      <c r="V18" s="1289">
        <f t="shared" si="2"/>
        <v>0</v>
      </c>
      <c r="W18" s="1289">
        <f t="shared" si="2"/>
        <v>1</v>
      </c>
      <c r="X18" s="1263"/>
      <c r="Y18" s="1263"/>
      <c r="Z18" s="1263"/>
      <c r="AA18" s="1263"/>
      <c r="AB18" s="1263"/>
      <c r="AC18" s="1263"/>
      <c r="AD18" s="1263"/>
      <c r="AE18" s="1264"/>
    </row>
    <row r="19" spans="1:31" hidden="1" x14ac:dyDescent="0.2">
      <c r="A19" s="1277"/>
      <c r="B19" s="1263"/>
      <c r="C19" s="1263"/>
      <c r="D19" s="1263"/>
      <c r="E19" s="1263"/>
      <c r="F19" s="1263"/>
      <c r="G19" s="1263"/>
      <c r="H19" s="1263"/>
      <c r="I19" s="1263"/>
      <c r="J19" s="1263"/>
      <c r="K19" s="1263"/>
      <c r="L19" s="1263"/>
      <c r="M19" s="1263"/>
      <c r="N19" s="1263"/>
      <c r="O19" s="1263"/>
      <c r="P19" s="1263"/>
      <c r="Q19" s="1263"/>
      <c r="R19" s="1263"/>
      <c r="S19" s="1263"/>
      <c r="T19" s="1263"/>
      <c r="U19" s="1263"/>
      <c r="V19" s="1263"/>
      <c r="W19" s="1263"/>
      <c r="X19" s="1263"/>
      <c r="Y19" s="1263"/>
      <c r="Z19" s="1263"/>
      <c r="AA19" s="1263"/>
      <c r="AB19" s="1263"/>
      <c r="AC19" s="1263"/>
      <c r="AD19" s="1263"/>
      <c r="AE19" s="1264"/>
    </row>
    <row r="20" spans="1:31" hidden="1" x14ac:dyDescent="0.2">
      <c r="A20" s="1277"/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  <c r="L20" s="1263"/>
      <c r="M20" s="1263"/>
      <c r="N20" s="1263"/>
      <c r="O20" s="1263"/>
      <c r="P20" s="1263"/>
      <c r="Q20" s="1263"/>
      <c r="R20" s="1263"/>
      <c r="S20" s="1263"/>
      <c r="T20" s="1263"/>
      <c r="U20" s="1263"/>
      <c r="V20" s="1263"/>
      <c r="W20" s="1263"/>
      <c r="X20" s="1263"/>
      <c r="Y20" s="1263"/>
      <c r="Z20" s="1263"/>
      <c r="AA20" s="1263"/>
      <c r="AB20" s="1263"/>
      <c r="AC20" s="1263"/>
      <c r="AD20" s="1263"/>
      <c r="AE20" s="1264"/>
    </row>
    <row r="21" spans="1:31" hidden="1" x14ac:dyDescent="0.2">
      <c r="A21" s="1277"/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263"/>
      <c r="M21" s="1263"/>
      <c r="N21" s="1263"/>
      <c r="O21" s="1263"/>
      <c r="P21" s="1263"/>
      <c r="Q21" s="1263"/>
      <c r="R21" s="1263"/>
      <c r="S21" s="1263"/>
      <c r="T21" s="1263"/>
      <c r="U21" s="1263"/>
      <c r="V21" s="1263"/>
      <c r="W21" s="1263"/>
      <c r="X21" s="1263"/>
      <c r="Y21" s="1263"/>
      <c r="Z21" s="1263"/>
      <c r="AA21" s="1263"/>
      <c r="AB21" s="1263"/>
      <c r="AC21" s="1263"/>
      <c r="AD21" s="1263"/>
      <c r="AE21" s="1264"/>
    </row>
    <row r="22" spans="1:31" ht="12.75" x14ac:dyDescent="0.2">
      <c r="A22" s="3157" t="s">
        <v>4193</v>
      </c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263"/>
      <c r="M22" s="1263"/>
      <c r="N22" s="1263"/>
      <c r="O22" s="1263"/>
      <c r="P22" s="1263"/>
      <c r="Q22" s="1263"/>
      <c r="R22" s="1263"/>
      <c r="S22" s="1263"/>
      <c r="T22" s="1263"/>
      <c r="U22" s="1263"/>
      <c r="V22" s="1263"/>
      <c r="W22" s="1263"/>
      <c r="X22" s="1263"/>
      <c r="Y22" s="1263"/>
      <c r="Z22" s="1263"/>
      <c r="AA22" s="1263"/>
      <c r="AB22" s="1263"/>
      <c r="AC22" s="1263"/>
      <c r="AD22" s="1263"/>
      <c r="AE22" s="1264"/>
    </row>
    <row r="23" spans="1:31" ht="12" x14ac:dyDescent="0.2">
      <c r="A23" s="3158" t="s">
        <v>2217</v>
      </c>
      <c r="B23" s="1263"/>
      <c r="C23" s="1263"/>
      <c r="D23" s="1263"/>
      <c r="E23" s="1263"/>
      <c r="F23" s="1263"/>
      <c r="G23" s="1263"/>
      <c r="H23" s="1263"/>
      <c r="I23" s="1263"/>
      <c r="J23" s="1263"/>
      <c r="K23" s="1263"/>
      <c r="L23" s="1263"/>
      <c r="M23" s="1263"/>
      <c r="N23" s="1263"/>
      <c r="O23" s="1263"/>
      <c r="P23" s="1263"/>
      <c r="Q23" s="1263"/>
      <c r="R23" s="1263"/>
      <c r="S23" s="1263"/>
      <c r="T23" s="1263"/>
      <c r="U23" s="1263"/>
      <c r="V23" s="1263"/>
      <c r="W23" s="1263"/>
      <c r="X23" s="1263"/>
      <c r="Y23" s="1263"/>
      <c r="Z23" s="1263"/>
      <c r="AA23" s="1263"/>
      <c r="AB23" s="1263"/>
      <c r="AC23" s="1263"/>
      <c r="AD23" s="1263"/>
      <c r="AE23" s="1264"/>
    </row>
    <row r="24" spans="1:31" s="584" customFormat="1" ht="12.75" x14ac:dyDescent="0.2">
      <c r="A24" s="1266" t="s">
        <v>2219</v>
      </c>
      <c r="B24" s="1292"/>
      <c r="C24" s="1292"/>
      <c r="D24" s="1292"/>
      <c r="E24" s="1292"/>
      <c r="F24" s="1292"/>
      <c r="G24" s="1292"/>
      <c r="H24" s="1292"/>
      <c r="I24" s="1292"/>
      <c r="J24" s="1292"/>
      <c r="K24" s="1292"/>
      <c r="L24" s="1292"/>
      <c r="M24" s="1292"/>
      <c r="N24" s="1292"/>
      <c r="O24" s="1292"/>
      <c r="P24" s="1292"/>
      <c r="Q24" s="1292"/>
      <c r="R24" s="1292"/>
      <c r="S24" s="1292"/>
      <c r="T24" s="1292"/>
      <c r="U24" s="1292"/>
      <c r="V24" s="1292"/>
      <c r="W24" s="1292"/>
      <c r="X24" s="1292"/>
      <c r="Y24" s="1292"/>
      <c r="Z24" s="1292"/>
      <c r="AA24" s="1292"/>
      <c r="AB24" s="1292"/>
      <c r="AC24" s="1292"/>
      <c r="AD24" s="1292"/>
      <c r="AE24" s="1293"/>
    </row>
    <row r="25" spans="1:31" ht="12.75" x14ac:dyDescent="0.2">
      <c r="A25" s="1267" t="s">
        <v>739</v>
      </c>
      <c r="B25" s="1268">
        <f>B51</f>
        <v>-441324.51042539481</v>
      </c>
      <c r="C25" s="1268">
        <f t="shared" ref="C25:Y25" si="3">C51</f>
        <v>-1829643.0185912794</v>
      </c>
      <c r="D25" s="1268">
        <f t="shared" si="3"/>
        <v>-374514.06442151149</v>
      </c>
      <c r="E25" s="1268">
        <f t="shared" si="3"/>
        <v>-179980.95566690664</v>
      </c>
      <c r="F25" s="1268">
        <f t="shared" si="3"/>
        <v>-501163.79828232457</v>
      </c>
      <c r="G25" s="1268">
        <f t="shared" si="3"/>
        <v>-345779.52388878068</v>
      </c>
      <c r="H25" s="1268">
        <f t="shared" si="3"/>
        <v>-115835.00466666048</v>
      </c>
      <c r="I25" s="1268">
        <f t="shared" si="3"/>
        <v>-1338168.2867380606</v>
      </c>
      <c r="J25" s="1268">
        <f t="shared" si="3"/>
        <v>-857072.75492293213</v>
      </c>
      <c r="K25" s="1268">
        <f t="shared" si="3"/>
        <v>-333731.63897459803</v>
      </c>
      <c r="L25" s="1268">
        <f t="shared" si="3"/>
        <v>-232427.78689821067</v>
      </c>
      <c r="M25" s="1268">
        <f t="shared" si="3"/>
        <v>0</v>
      </c>
      <c r="N25" s="1268">
        <f t="shared" si="3"/>
        <v>0</v>
      </c>
      <c r="O25" s="1268">
        <f t="shared" si="3"/>
        <v>-97659.01829280291</v>
      </c>
      <c r="P25" s="1268">
        <f t="shared" si="3"/>
        <v>-62975.164661567389</v>
      </c>
      <c r="Q25" s="1268">
        <f t="shared" si="3"/>
        <v>-178125.47737803392</v>
      </c>
      <c r="R25" s="1269">
        <f t="shared" si="3"/>
        <v>0</v>
      </c>
      <c r="S25" s="1268">
        <f t="shared" si="3"/>
        <v>-98210.620247930055</v>
      </c>
      <c r="T25" s="1268">
        <f t="shared" si="3"/>
        <v>-635428.54738273611</v>
      </c>
      <c r="U25" s="1268">
        <f t="shared" si="3"/>
        <v>-388364.79836033413</v>
      </c>
      <c r="V25" s="1268">
        <f t="shared" si="3"/>
        <v>-152834.03019993438</v>
      </c>
      <c r="W25" s="1270">
        <f t="shared" si="3"/>
        <v>-8163239</v>
      </c>
      <c r="X25" s="1270">
        <f t="shared" si="3"/>
        <v>-8163239</v>
      </c>
      <c r="Y25" s="1271">
        <f t="shared" si="3"/>
        <v>-8163239</v>
      </c>
      <c r="Z25" s="1290" t="s">
        <v>785</v>
      </c>
      <c r="AA25" s="1263"/>
      <c r="AB25" s="1263"/>
      <c r="AC25" s="1263"/>
      <c r="AD25" s="1263"/>
      <c r="AE25" s="1264"/>
    </row>
    <row r="26" spans="1:31" ht="12.75" x14ac:dyDescent="0.2">
      <c r="A26" s="1273" t="s">
        <v>741</v>
      </c>
      <c r="B26" s="1268">
        <f>B52</f>
        <v>0</v>
      </c>
      <c r="C26" s="1268">
        <f t="shared" ref="C26:Y26" si="4">C52</f>
        <v>0</v>
      </c>
      <c r="D26" s="1268">
        <f t="shared" si="4"/>
        <v>0</v>
      </c>
      <c r="E26" s="1268">
        <f t="shared" si="4"/>
        <v>0</v>
      </c>
      <c r="F26" s="1268">
        <f t="shared" si="4"/>
        <v>0</v>
      </c>
      <c r="G26" s="1271">
        <f t="shared" si="4"/>
        <v>0</v>
      </c>
      <c r="H26" s="1271">
        <f t="shared" si="4"/>
        <v>0</v>
      </c>
      <c r="I26" s="1271">
        <f t="shared" si="4"/>
        <v>0</v>
      </c>
      <c r="J26" s="1268">
        <f t="shared" si="4"/>
        <v>0</v>
      </c>
      <c r="K26" s="1268">
        <f t="shared" si="4"/>
        <v>0</v>
      </c>
      <c r="L26" s="1271">
        <f t="shared" si="4"/>
        <v>0</v>
      </c>
      <c r="M26" s="1271">
        <f t="shared" si="4"/>
        <v>0</v>
      </c>
      <c r="N26" s="1271">
        <f t="shared" si="4"/>
        <v>0</v>
      </c>
      <c r="O26" s="1271">
        <f t="shared" si="4"/>
        <v>0</v>
      </c>
      <c r="P26" s="1271">
        <f t="shared" si="4"/>
        <v>0</v>
      </c>
      <c r="Q26" s="1271">
        <f t="shared" si="4"/>
        <v>0</v>
      </c>
      <c r="R26" s="1274">
        <f t="shared" si="4"/>
        <v>0</v>
      </c>
      <c r="S26" s="1271">
        <f t="shared" si="4"/>
        <v>0</v>
      </c>
      <c r="T26" s="1271">
        <f t="shared" si="4"/>
        <v>0</v>
      </c>
      <c r="U26" s="1271">
        <f t="shared" si="4"/>
        <v>0</v>
      </c>
      <c r="V26" s="1271">
        <f t="shared" si="4"/>
        <v>0</v>
      </c>
      <c r="W26" s="1270">
        <f t="shared" si="4"/>
        <v>0</v>
      </c>
      <c r="X26" s="1270">
        <f t="shared" si="4"/>
        <v>0</v>
      </c>
      <c r="Y26" s="1271">
        <f t="shared" si="4"/>
        <v>0</v>
      </c>
      <c r="Z26" s="1290" t="s">
        <v>783</v>
      </c>
      <c r="AA26" s="1263"/>
      <c r="AB26" s="1263"/>
      <c r="AC26" s="1263"/>
      <c r="AD26" s="1263"/>
      <c r="AE26" s="1264"/>
    </row>
    <row r="27" spans="1:31" ht="12.75" x14ac:dyDescent="0.2">
      <c r="A27" s="1273" t="s">
        <v>770</v>
      </c>
      <c r="B27" s="1271">
        <f>B53</f>
        <v>-106844.96352806619</v>
      </c>
      <c r="C27" s="1271">
        <f t="shared" ref="C27:Y27" si="5">C53</f>
        <v>-442957.81669215299</v>
      </c>
      <c r="D27" s="1271">
        <f t="shared" si="5"/>
        <v>-90670.109202168809</v>
      </c>
      <c r="E27" s="1271">
        <f t="shared" si="5"/>
        <v>-43573.511531098033</v>
      </c>
      <c r="F27" s="1271">
        <f t="shared" si="5"/>
        <v>-121332.09573483252</v>
      </c>
      <c r="G27" s="1271">
        <f t="shared" si="5"/>
        <v>0</v>
      </c>
      <c r="H27" s="1271">
        <f t="shared" si="5"/>
        <v>0</v>
      </c>
      <c r="I27" s="1271">
        <f t="shared" si="5"/>
        <v>0</v>
      </c>
      <c r="J27" s="1271">
        <f t="shared" si="5"/>
        <v>-207497.89571481396</v>
      </c>
      <c r="K27" s="1271">
        <f t="shared" si="5"/>
        <v>0</v>
      </c>
      <c r="L27" s="1271">
        <f t="shared" si="5"/>
        <v>-56270.924971085566</v>
      </c>
      <c r="M27" s="1271">
        <f t="shared" si="5"/>
        <v>0</v>
      </c>
      <c r="N27" s="1271">
        <f t="shared" si="5"/>
        <v>0</v>
      </c>
      <c r="O27" s="1271">
        <f t="shared" si="5"/>
        <v>0</v>
      </c>
      <c r="P27" s="1271">
        <f t="shared" si="5"/>
        <v>0</v>
      </c>
      <c r="Q27" s="1271">
        <f t="shared" si="5"/>
        <v>0</v>
      </c>
      <c r="R27" s="1274">
        <f t="shared" si="5"/>
        <v>0</v>
      </c>
      <c r="S27" s="1271">
        <f t="shared" si="5"/>
        <v>0</v>
      </c>
      <c r="T27" s="1271">
        <f t="shared" si="5"/>
        <v>-153837.68262578204</v>
      </c>
      <c r="U27" s="1271">
        <f t="shared" si="5"/>
        <v>0</v>
      </c>
      <c r="V27" s="1271">
        <f t="shared" si="5"/>
        <v>0</v>
      </c>
      <c r="W27" s="1270">
        <f t="shared" si="5"/>
        <v>-1222985</v>
      </c>
      <c r="X27" s="1270">
        <f t="shared" si="5"/>
        <v>-1222985</v>
      </c>
      <c r="Y27" s="1271">
        <f t="shared" si="5"/>
        <v>-1222985</v>
      </c>
      <c r="Z27" s="1290" t="s">
        <v>784</v>
      </c>
      <c r="AA27" s="1263"/>
      <c r="AB27" s="1263"/>
      <c r="AC27" s="1263"/>
      <c r="AD27" s="1263"/>
      <c r="AE27" s="1264"/>
    </row>
    <row r="28" spans="1:31" s="587" customFormat="1" ht="12.75" x14ac:dyDescent="0.2">
      <c r="A28" s="1275"/>
      <c r="B28" s="1276">
        <f>SUM(B25:B27)</f>
        <v>-548169.47395346104</v>
      </c>
      <c r="C28" s="1276">
        <f t="shared" ref="C28:V28" si="6">SUM(C25:C27)</f>
        <v>-2272600.8352834322</v>
      </c>
      <c r="D28" s="1276">
        <f t="shared" si="6"/>
        <v>-465184.17362368031</v>
      </c>
      <c r="E28" s="1276">
        <f t="shared" si="6"/>
        <v>-223554.46719800466</v>
      </c>
      <c r="F28" s="1276">
        <f t="shared" si="6"/>
        <v>-622495.89401715714</v>
      </c>
      <c r="G28" s="1276">
        <f t="shared" si="6"/>
        <v>-345779.52388878068</v>
      </c>
      <c r="H28" s="1276">
        <f t="shared" si="6"/>
        <v>-115835.00466666048</v>
      </c>
      <c r="I28" s="1276">
        <f t="shared" si="6"/>
        <v>-1338168.2867380606</v>
      </c>
      <c r="J28" s="1276">
        <f t="shared" si="6"/>
        <v>-1064570.6506377461</v>
      </c>
      <c r="K28" s="1276">
        <f t="shared" si="6"/>
        <v>-333731.63897459803</v>
      </c>
      <c r="L28" s="1276">
        <f t="shared" si="6"/>
        <v>-288698.71186929627</v>
      </c>
      <c r="M28" s="1276">
        <f t="shared" si="6"/>
        <v>0</v>
      </c>
      <c r="N28" s="1276">
        <f t="shared" si="6"/>
        <v>0</v>
      </c>
      <c r="O28" s="1276">
        <f t="shared" si="6"/>
        <v>-97659.01829280291</v>
      </c>
      <c r="P28" s="1276">
        <f t="shared" si="6"/>
        <v>-62975.164661567389</v>
      </c>
      <c r="Q28" s="1276">
        <f t="shared" si="6"/>
        <v>-178125.47737803392</v>
      </c>
      <c r="R28" s="1276">
        <f t="shared" si="6"/>
        <v>0</v>
      </c>
      <c r="S28" s="1276">
        <f t="shared" si="6"/>
        <v>-98210.620247930055</v>
      </c>
      <c r="T28" s="1276">
        <f t="shared" si="6"/>
        <v>-789266.23000851809</v>
      </c>
      <c r="U28" s="1276">
        <f t="shared" si="6"/>
        <v>-388364.79836033413</v>
      </c>
      <c r="V28" s="1276">
        <f t="shared" si="6"/>
        <v>-152834.03019993438</v>
      </c>
      <c r="W28" s="1276">
        <f>SUM(W25:W27)</f>
        <v>-9386224</v>
      </c>
      <c r="X28" s="1276">
        <f>SUM(X25:X27)</f>
        <v>-9386224</v>
      </c>
      <c r="Y28" s="1276">
        <f>+W28-X28</f>
        <v>0</v>
      </c>
      <c r="Z28" s="1290"/>
      <c r="AA28" s="1294"/>
      <c r="AB28" s="1294"/>
      <c r="AC28" s="1294"/>
      <c r="AD28" s="1294"/>
      <c r="AE28" s="1295"/>
    </row>
    <row r="29" spans="1:31" s="587" customFormat="1" ht="13.5" thickBot="1" x14ac:dyDescent="0.25">
      <c r="A29" s="1296"/>
      <c r="B29" s="1284">
        <f t="shared" ref="B29:Y29" si="7">+B28-B54</f>
        <v>0</v>
      </c>
      <c r="C29" s="1284">
        <f t="shared" si="7"/>
        <v>0</v>
      </c>
      <c r="D29" s="1284">
        <f t="shared" si="7"/>
        <v>0</v>
      </c>
      <c r="E29" s="1284">
        <f t="shared" si="7"/>
        <v>0</v>
      </c>
      <c r="F29" s="1284">
        <f t="shared" si="7"/>
        <v>0</v>
      </c>
      <c r="G29" s="1284">
        <f t="shared" si="7"/>
        <v>0</v>
      </c>
      <c r="H29" s="1284">
        <f t="shared" si="7"/>
        <v>0</v>
      </c>
      <c r="I29" s="1284">
        <f t="shared" si="7"/>
        <v>0</v>
      </c>
      <c r="J29" s="1284">
        <f t="shared" si="7"/>
        <v>0</v>
      </c>
      <c r="K29" s="1284">
        <f t="shared" si="7"/>
        <v>0</v>
      </c>
      <c r="L29" s="1284">
        <f t="shared" si="7"/>
        <v>0</v>
      </c>
      <c r="M29" s="1284">
        <f t="shared" si="7"/>
        <v>0</v>
      </c>
      <c r="N29" s="1284">
        <f t="shared" si="7"/>
        <v>0</v>
      </c>
      <c r="O29" s="1284">
        <f t="shared" si="7"/>
        <v>0</v>
      </c>
      <c r="P29" s="1284">
        <f t="shared" si="7"/>
        <v>0</v>
      </c>
      <c r="Q29" s="1284">
        <f t="shared" si="7"/>
        <v>0</v>
      </c>
      <c r="R29" s="1284">
        <f t="shared" si="7"/>
        <v>0</v>
      </c>
      <c r="S29" s="1284">
        <f t="shared" si="7"/>
        <v>0</v>
      </c>
      <c r="T29" s="1284">
        <f t="shared" si="7"/>
        <v>0</v>
      </c>
      <c r="U29" s="1284">
        <f t="shared" si="7"/>
        <v>0</v>
      </c>
      <c r="V29" s="1284">
        <f t="shared" si="7"/>
        <v>0</v>
      </c>
      <c r="W29" s="1284">
        <f t="shared" si="7"/>
        <v>0</v>
      </c>
      <c r="X29" s="1284">
        <f t="shared" si="7"/>
        <v>0</v>
      </c>
      <c r="Y29" s="1284">
        <f t="shared" si="7"/>
        <v>9386224</v>
      </c>
      <c r="Z29" s="1294"/>
      <c r="AA29" s="1294"/>
      <c r="AB29" s="1294"/>
      <c r="AC29" s="1294"/>
      <c r="AD29" s="1294"/>
      <c r="AE29" s="1295"/>
    </row>
    <row r="30" spans="1:31" ht="12.75" x14ac:dyDescent="0.2">
      <c r="A30" s="3157" t="s">
        <v>4192</v>
      </c>
      <c r="B30" s="1297"/>
      <c r="C30" s="1297"/>
      <c r="D30" s="1297"/>
      <c r="E30" s="1297"/>
      <c r="F30" s="1297"/>
      <c r="G30" s="1297"/>
      <c r="H30" s="1297"/>
      <c r="I30" s="1297"/>
      <c r="J30" s="1297"/>
      <c r="K30" s="1297"/>
      <c r="L30" s="1297"/>
      <c r="M30" s="1297"/>
      <c r="N30" s="1297"/>
      <c r="O30" s="1297"/>
      <c r="P30" s="1297"/>
      <c r="Q30" s="1297"/>
      <c r="R30" s="1297"/>
      <c r="S30" s="1297"/>
      <c r="T30" s="1297"/>
      <c r="U30" s="1297"/>
      <c r="V30" s="1297"/>
      <c r="W30" s="1297"/>
      <c r="X30" s="1297"/>
      <c r="Y30" s="1297"/>
      <c r="Z30" s="1263"/>
      <c r="AA30" s="1263"/>
      <c r="AB30" s="1263"/>
      <c r="AC30" s="1263"/>
      <c r="AD30" s="1263"/>
      <c r="AE30" s="1264"/>
    </row>
    <row r="31" spans="1:31" ht="12.75" x14ac:dyDescent="0.2">
      <c r="A31" s="3158" t="s">
        <v>2645</v>
      </c>
      <c r="B31" s="1297"/>
      <c r="C31" s="1297"/>
      <c r="D31" s="1297"/>
      <c r="E31" s="1297"/>
      <c r="F31" s="1297"/>
      <c r="G31" s="1297"/>
      <c r="H31" s="1297"/>
      <c r="I31" s="1297"/>
      <c r="J31" s="1297"/>
      <c r="K31" s="1297"/>
      <c r="L31" s="1297"/>
      <c r="M31" s="1297"/>
      <c r="N31" s="1297"/>
      <c r="O31" s="1297"/>
      <c r="P31" s="1297"/>
      <c r="Q31" s="1297"/>
      <c r="R31" s="1297"/>
      <c r="S31" s="1297"/>
      <c r="T31" s="1297"/>
      <c r="U31" s="1297"/>
      <c r="V31" s="1297"/>
      <c r="W31" s="1297"/>
      <c r="X31" s="1297"/>
      <c r="Y31" s="1297"/>
      <c r="Z31" s="1263"/>
      <c r="AA31" s="1263"/>
      <c r="AB31" s="1263"/>
      <c r="AC31" s="1263"/>
      <c r="AD31" s="1263"/>
      <c r="AE31" s="1264"/>
    </row>
    <row r="32" spans="1:31" ht="12.75" x14ac:dyDescent="0.2">
      <c r="A32" s="1266" t="s">
        <v>4148</v>
      </c>
      <c r="B32" s="1297"/>
      <c r="C32" s="1297"/>
      <c r="D32" s="1297"/>
      <c r="E32" s="1297"/>
      <c r="F32" s="1297"/>
      <c r="G32" s="1297"/>
      <c r="H32" s="1297"/>
      <c r="I32" s="1297"/>
      <c r="J32" s="1297"/>
      <c r="K32" s="1297"/>
      <c r="L32" s="1297"/>
      <c r="M32" s="1297"/>
      <c r="N32" s="1297"/>
      <c r="O32" s="1297"/>
      <c r="P32" s="1297"/>
      <c r="Q32" s="1297"/>
      <c r="R32" s="1297"/>
      <c r="S32" s="1297"/>
      <c r="T32" s="1297"/>
      <c r="U32" s="1297"/>
      <c r="V32" s="1297"/>
      <c r="W32" s="1297"/>
      <c r="X32" s="1297"/>
      <c r="Y32" s="1297"/>
      <c r="Z32" s="1263"/>
      <c r="AA32" s="1263"/>
      <c r="AB32" s="1263"/>
      <c r="AC32" s="1263"/>
      <c r="AD32" s="1263"/>
      <c r="AE32" s="1264"/>
    </row>
    <row r="33" spans="1:31" ht="12.75" x14ac:dyDescent="0.2">
      <c r="A33" s="1280" t="s">
        <v>739</v>
      </c>
      <c r="B33" s="1281">
        <f>B42</f>
        <v>-486599.8965214442</v>
      </c>
      <c r="C33" s="1281">
        <f t="shared" ref="C33:X33" si="8">C42</f>
        <v>-1931316.889856047</v>
      </c>
      <c r="D33" s="1281">
        <f t="shared" si="8"/>
        <v>-389427.31414963957</v>
      </c>
      <c r="E33" s="1281">
        <f t="shared" si="8"/>
        <v>-182202.68403105723</v>
      </c>
      <c r="F33" s="1281">
        <f t="shared" si="8"/>
        <v>-453573.0890113152</v>
      </c>
      <c r="G33" s="1281">
        <f t="shared" si="8"/>
        <v>-409160.78239188192</v>
      </c>
      <c r="H33" s="1281">
        <f t="shared" si="8"/>
        <v>-121151.58025353082</v>
      </c>
      <c r="I33" s="1281">
        <f t="shared" si="8"/>
        <v>-1451565.4440002211</v>
      </c>
      <c r="J33" s="1281">
        <f t="shared" si="8"/>
        <v>-901449.75223574869</v>
      </c>
      <c r="K33" s="1281">
        <f t="shared" si="8"/>
        <v>-397864.08488716919</v>
      </c>
      <c r="L33" s="1281">
        <f t="shared" si="8"/>
        <v>-220580.92394351502</v>
      </c>
      <c r="M33" s="1281">
        <f t="shared" si="8"/>
        <v>-51517.395715638238</v>
      </c>
      <c r="N33" s="1281">
        <f t="shared" si="8"/>
        <v>0</v>
      </c>
      <c r="O33" s="1281">
        <f t="shared" si="8"/>
        <v>-102550.03581810724</v>
      </c>
      <c r="P33" s="1281">
        <f t="shared" si="8"/>
        <v>-65064.370538401075</v>
      </c>
      <c r="Q33" s="1281">
        <f t="shared" si="8"/>
        <v>-180859.8310647264</v>
      </c>
      <c r="R33" s="1281">
        <f t="shared" si="8"/>
        <v>0</v>
      </c>
      <c r="S33" s="1281">
        <f t="shared" si="8"/>
        <v>-107607.63889268671</v>
      </c>
      <c r="T33" s="1281">
        <f t="shared" si="8"/>
        <v>-702198.41930902738</v>
      </c>
      <c r="U33" s="1281">
        <f t="shared" si="8"/>
        <v>-518181.72399271053</v>
      </c>
      <c r="V33" s="1281">
        <f t="shared" si="8"/>
        <v>-165295.1433871327</v>
      </c>
      <c r="W33" s="1270">
        <f t="shared" si="8"/>
        <v>-8838167.0000000019</v>
      </c>
      <c r="X33" s="1270">
        <f t="shared" si="8"/>
        <v>-8838167.0000000019</v>
      </c>
      <c r="Y33" s="1282">
        <f t="shared" ref="Y33" si="9">Y42</f>
        <v>-8838167</v>
      </c>
      <c r="Z33" s="1290" t="e">
        <f>#REF!</f>
        <v>#REF!</v>
      </c>
      <c r="AA33" s="1263"/>
      <c r="AB33" s="1263"/>
      <c r="AC33" s="1263"/>
      <c r="AD33" s="1263"/>
      <c r="AE33" s="1264"/>
    </row>
    <row r="34" spans="1:31" ht="12.75" x14ac:dyDescent="0.2">
      <c r="A34" s="1280" t="s">
        <v>741</v>
      </c>
      <c r="B34" s="1281">
        <f>B43</f>
        <v>0</v>
      </c>
      <c r="C34" s="1281">
        <f t="shared" ref="C34:X34" si="10">C43</f>
        <v>0</v>
      </c>
      <c r="D34" s="1281">
        <f t="shared" si="10"/>
        <v>0</v>
      </c>
      <c r="E34" s="1281">
        <f t="shared" si="10"/>
        <v>0</v>
      </c>
      <c r="F34" s="1281">
        <f t="shared" si="10"/>
        <v>0</v>
      </c>
      <c r="G34" s="1281">
        <f t="shared" si="10"/>
        <v>0</v>
      </c>
      <c r="H34" s="1281">
        <f t="shared" si="10"/>
        <v>0</v>
      </c>
      <c r="I34" s="1281">
        <f t="shared" si="10"/>
        <v>0</v>
      </c>
      <c r="J34" s="1281">
        <f t="shared" si="10"/>
        <v>0</v>
      </c>
      <c r="K34" s="1281">
        <f t="shared" si="10"/>
        <v>0</v>
      </c>
      <c r="L34" s="1281">
        <f t="shared" si="10"/>
        <v>0</v>
      </c>
      <c r="M34" s="1281">
        <f t="shared" si="10"/>
        <v>0</v>
      </c>
      <c r="N34" s="1281">
        <f t="shared" si="10"/>
        <v>0</v>
      </c>
      <c r="O34" s="1281">
        <f t="shared" si="10"/>
        <v>0</v>
      </c>
      <c r="P34" s="1281">
        <f t="shared" si="10"/>
        <v>0</v>
      </c>
      <c r="Q34" s="1281">
        <f t="shared" si="10"/>
        <v>0</v>
      </c>
      <c r="R34" s="1281">
        <f t="shared" si="10"/>
        <v>0</v>
      </c>
      <c r="S34" s="1281">
        <f t="shared" si="10"/>
        <v>0</v>
      </c>
      <c r="T34" s="1281">
        <f t="shared" si="10"/>
        <v>0</v>
      </c>
      <c r="U34" s="1281">
        <f t="shared" si="10"/>
        <v>0</v>
      </c>
      <c r="V34" s="1281">
        <f t="shared" si="10"/>
        <v>0</v>
      </c>
      <c r="W34" s="1270">
        <f t="shared" si="10"/>
        <v>0</v>
      </c>
      <c r="X34" s="1270">
        <f t="shared" si="10"/>
        <v>0</v>
      </c>
      <c r="Y34" s="1282">
        <f t="shared" ref="Y34" si="11">Y43</f>
        <v>0</v>
      </c>
      <c r="Z34" s="1290" t="e">
        <f>#REF!</f>
        <v>#REF!</v>
      </c>
      <c r="AA34" s="1263"/>
      <c r="AB34" s="1263"/>
      <c r="AC34" s="1263"/>
      <c r="AD34" s="1263"/>
      <c r="AE34" s="1264"/>
    </row>
    <row r="35" spans="1:31" ht="13.5" thickBot="1" x14ac:dyDescent="0.25">
      <c r="A35" s="1298" t="s">
        <v>770</v>
      </c>
      <c r="B35" s="1299">
        <f>B44</f>
        <v>-122371.4428100139</v>
      </c>
      <c r="C35" s="1299">
        <f t="shared" ref="C35:X35" si="12">C44</f>
        <v>-485692.73447146709</v>
      </c>
      <c r="D35" s="1299">
        <f t="shared" si="12"/>
        <v>-97934.222022630071</v>
      </c>
      <c r="E35" s="1299">
        <f t="shared" si="12"/>
        <v>-45820.818064549174</v>
      </c>
      <c r="F35" s="1299">
        <f t="shared" si="12"/>
        <v>-114065.77296644257</v>
      </c>
      <c r="G35" s="1299">
        <f t="shared" si="12"/>
        <v>0</v>
      </c>
      <c r="H35" s="1299">
        <f t="shared" si="12"/>
        <v>0</v>
      </c>
      <c r="I35" s="1299">
        <f t="shared" si="12"/>
        <v>0</v>
      </c>
      <c r="J35" s="1299">
        <f t="shared" si="12"/>
        <v>-226698.99354768306</v>
      </c>
      <c r="K35" s="1299">
        <f t="shared" si="12"/>
        <v>0</v>
      </c>
      <c r="L35" s="1299">
        <f t="shared" si="12"/>
        <v>-55472.280434700653</v>
      </c>
      <c r="M35" s="1299">
        <f t="shared" si="12"/>
        <v>0</v>
      </c>
      <c r="N35" s="1299">
        <f t="shared" si="12"/>
        <v>0</v>
      </c>
      <c r="O35" s="1299">
        <f t="shared" si="12"/>
        <v>0</v>
      </c>
      <c r="P35" s="1299">
        <f t="shared" si="12"/>
        <v>0</v>
      </c>
      <c r="Q35" s="1299">
        <f t="shared" si="12"/>
        <v>0</v>
      </c>
      <c r="R35" s="1299">
        <f t="shared" si="12"/>
        <v>0</v>
      </c>
      <c r="S35" s="1299">
        <f t="shared" si="12"/>
        <v>0</v>
      </c>
      <c r="T35" s="1299">
        <f t="shared" si="12"/>
        <v>-176590.73568251356</v>
      </c>
      <c r="U35" s="1299">
        <f t="shared" si="12"/>
        <v>0</v>
      </c>
      <c r="V35" s="1299">
        <f t="shared" si="12"/>
        <v>0</v>
      </c>
      <c r="W35" s="1300">
        <f t="shared" si="12"/>
        <v>-1324647</v>
      </c>
      <c r="X35" s="1300">
        <f t="shared" si="12"/>
        <v>-1324647</v>
      </c>
      <c r="Y35" s="1301">
        <f t="shared" ref="Y35" si="13">Y44</f>
        <v>-1324647</v>
      </c>
      <c r="Z35" s="1302" t="e">
        <f>#REF!</f>
        <v>#REF!</v>
      </c>
      <c r="AA35" s="1278"/>
      <c r="AB35" s="1278"/>
      <c r="AC35" s="1278"/>
      <c r="AD35" s="1278"/>
      <c r="AE35" s="1279"/>
    </row>
    <row r="36" spans="1:31" s="587" customFormat="1" ht="12.75" x14ac:dyDescent="0.2">
      <c r="A36" s="586"/>
      <c r="B36" s="562">
        <f>SUM(B33:B35)</f>
        <v>-608971.33933145809</v>
      </c>
      <c r="C36" s="562">
        <f t="shared" ref="C36:X36" si="14">SUM(C33:C35)</f>
        <v>-2417009.6243275143</v>
      </c>
      <c r="D36" s="562">
        <f t="shared" si="14"/>
        <v>-487361.53617226961</v>
      </c>
      <c r="E36" s="562">
        <f t="shared" si="14"/>
        <v>-228023.50209560641</v>
      </c>
      <c r="F36" s="562">
        <f t="shared" si="14"/>
        <v>-567638.86197775777</v>
      </c>
      <c r="G36" s="562">
        <f t="shared" si="14"/>
        <v>-409160.78239188192</v>
      </c>
      <c r="H36" s="562">
        <f t="shared" si="14"/>
        <v>-121151.58025353082</v>
      </c>
      <c r="I36" s="562">
        <f t="shared" si="14"/>
        <v>-1451565.4440002211</v>
      </c>
      <c r="J36" s="562">
        <f t="shared" si="14"/>
        <v>-1128148.7457834317</v>
      </c>
      <c r="K36" s="562">
        <f t="shared" si="14"/>
        <v>-397864.08488716919</v>
      </c>
      <c r="L36" s="562">
        <f t="shared" si="14"/>
        <v>-276053.20437821565</v>
      </c>
      <c r="M36" s="562">
        <f t="shared" si="14"/>
        <v>-51517.395715638238</v>
      </c>
      <c r="N36" s="562">
        <f t="shared" si="14"/>
        <v>0</v>
      </c>
      <c r="O36" s="562">
        <f t="shared" si="14"/>
        <v>-102550.03581810724</v>
      </c>
      <c r="P36" s="562">
        <f t="shared" si="14"/>
        <v>-65064.370538401075</v>
      </c>
      <c r="Q36" s="562">
        <f t="shared" si="14"/>
        <v>-180859.8310647264</v>
      </c>
      <c r="R36" s="562">
        <f t="shared" si="14"/>
        <v>0</v>
      </c>
      <c r="S36" s="562">
        <f t="shared" si="14"/>
        <v>-107607.63889268671</v>
      </c>
      <c r="T36" s="562">
        <f t="shared" si="14"/>
        <v>-878789.15499154094</v>
      </c>
      <c r="U36" s="562">
        <f t="shared" si="14"/>
        <v>-518181.72399271053</v>
      </c>
      <c r="V36" s="562">
        <f t="shared" si="14"/>
        <v>-165295.1433871327</v>
      </c>
      <c r="W36" s="562">
        <f>SUM(W33:W35)</f>
        <v>-10162814.000000002</v>
      </c>
      <c r="X36" s="562">
        <f t="shared" si="14"/>
        <v>-10162814.000000002</v>
      </c>
      <c r="Y36" s="562">
        <f>+W36-X36</f>
        <v>0</v>
      </c>
      <c r="Z36" s="751"/>
    </row>
    <row r="37" spans="1:31" ht="13.5" thickBot="1" x14ac:dyDescent="0.25">
      <c r="B37" s="1284">
        <f>+B36-B45</f>
        <v>0</v>
      </c>
      <c r="C37" s="1284">
        <f t="shared" ref="C37:Y37" si="15">+C36-C45</f>
        <v>0</v>
      </c>
      <c r="D37" s="1284">
        <f t="shared" si="15"/>
        <v>0</v>
      </c>
      <c r="E37" s="1284">
        <f t="shared" si="15"/>
        <v>0</v>
      </c>
      <c r="F37" s="1284">
        <f t="shared" si="15"/>
        <v>0</v>
      </c>
      <c r="G37" s="1284">
        <f t="shared" si="15"/>
        <v>0</v>
      </c>
      <c r="H37" s="1284">
        <f t="shared" si="15"/>
        <v>0</v>
      </c>
      <c r="I37" s="1284">
        <f t="shared" si="15"/>
        <v>0</v>
      </c>
      <c r="J37" s="1284">
        <f t="shared" si="15"/>
        <v>0</v>
      </c>
      <c r="K37" s="1284">
        <f t="shared" si="15"/>
        <v>0</v>
      </c>
      <c r="L37" s="1284">
        <f t="shared" si="15"/>
        <v>0</v>
      </c>
      <c r="M37" s="1284">
        <f t="shared" si="15"/>
        <v>0</v>
      </c>
      <c r="N37" s="1284">
        <f t="shared" si="15"/>
        <v>0</v>
      </c>
      <c r="O37" s="1284">
        <f t="shared" si="15"/>
        <v>0</v>
      </c>
      <c r="P37" s="1284">
        <f t="shared" si="15"/>
        <v>0</v>
      </c>
      <c r="Q37" s="1284">
        <f t="shared" si="15"/>
        <v>0</v>
      </c>
      <c r="R37" s="1284">
        <f t="shared" si="15"/>
        <v>0</v>
      </c>
      <c r="S37" s="1284">
        <f t="shared" si="15"/>
        <v>0</v>
      </c>
      <c r="T37" s="1284">
        <f t="shared" si="15"/>
        <v>0</v>
      </c>
      <c r="U37" s="1284">
        <f t="shared" si="15"/>
        <v>0</v>
      </c>
      <c r="V37" s="1284">
        <f t="shared" si="15"/>
        <v>0</v>
      </c>
      <c r="W37" s="1284">
        <f t="shared" si="15"/>
        <v>0</v>
      </c>
      <c r="X37" s="1284">
        <f t="shared" si="15"/>
        <v>0</v>
      </c>
      <c r="Y37" s="1284">
        <f t="shared" si="15"/>
        <v>10162814</v>
      </c>
    </row>
    <row r="38" spans="1:31" ht="13.5" x14ac:dyDescent="0.25">
      <c r="A38" s="1812" t="s">
        <v>4192</v>
      </c>
      <c r="B38" s="1261"/>
      <c r="C38" s="1261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2"/>
    </row>
    <row r="39" spans="1:31" ht="13.5" x14ac:dyDescent="0.25">
      <c r="A39" s="1813" t="s">
        <v>2645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4"/>
    </row>
    <row r="40" spans="1:31" ht="15" x14ac:dyDescent="0.3">
      <c r="A40" s="1265" t="s">
        <v>4190</v>
      </c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4"/>
    </row>
    <row r="41" spans="1:31" ht="13.5" x14ac:dyDescent="0.25">
      <c r="A41" s="1818" t="s">
        <v>2007</v>
      </c>
      <c r="B41" s="1819">
        <v>16177.894900257146</v>
      </c>
      <c r="C41" s="1819">
        <v>77544.690301058246</v>
      </c>
      <c r="D41" s="1819">
        <v>14465.948349965385</v>
      </c>
      <c r="E41" s="1819">
        <v>1631.0907657007219</v>
      </c>
      <c r="F41" s="1819">
        <v>21232.629211650677</v>
      </c>
      <c r="G41" s="1819">
        <v>9018.9137503708826</v>
      </c>
      <c r="H41" s="1819">
        <v>1214.0845433191575</v>
      </c>
      <c r="I41" s="1819">
        <v>45633.357760903964</v>
      </c>
      <c r="J41" s="1819">
        <v>6980.0502932449808</v>
      </c>
      <c r="K41" s="1819">
        <v>3516.4779650380774</v>
      </c>
      <c r="L41" s="1819">
        <v>662.81778973395308</v>
      </c>
      <c r="M41" s="1819">
        <v>505.34865369399665</v>
      </c>
      <c r="N41" s="1819"/>
      <c r="O41" s="1819">
        <v>210.62432776184352</v>
      </c>
      <c r="P41" s="1819">
        <v>23.707714617743054</v>
      </c>
      <c r="Q41" s="1819">
        <v>13503.66469137573</v>
      </c>
      <c r="R41" s="1819"/>
      <c r="S41" s="1819">
        <v>2941.253941944417</v>
      </c>
      <c r="T41" s="1819">
        <v>33640.248823014539</v>
      </c>
      <c r="U41" s="1819">
        <v>19128.631928048657</v>
      </c>
      <c r="V41" s="1819">
        <v>34758.504288299875</v>
      </c>
      <c r="W41" s="1819">
        <v>302789.94000000006</v>
      </c>
      <c r="X41" s="1819">
        <v>302789.94000000006</v>
      </c>
      <c r="Y41" s="1819">
        <v>302789.94</v>
      </c>
      <c r="Z41" s="1821" t="s">
        <v>785</v>
      </c>
      <c r="AA41" s="561">
        <v>86</v>
      </c>
    </row>
    <row r="42" spans="1:31" ht="13.5" x14ac:dyDescent="0.25">
      <c r="A42" s="2382" t="s">
        <v>739</v>
      </c>
      <c r="B42" s="2380">
        <v>-486599.8965214442</v>
      </c>
      <c r="C42" s="2380">
        <v>-1931316.889856047</v>
      </c>
      <c r="D42" s="2380">
        <v>-389427.31414963957</v>
      </c>
      <c r="E42" s="2380">
        <v>-182202.68403105723</v>
      </c>
      <c r="F42" s="2380">
        <v>-453573.0890113152</v>
      </c>
      <c r="G42" s="2380">
        <v>-409160.78239188192</v>
      </c>
      <c r="H42" s="2380">
        <v>-121151.58025353082</v>
      </c>
      <c r="I42" s="2380">
        <v>-1451565.4440002211</v>
      </c>
      <c r="J42" s="2380">
        <v>-901449.75223574869</v>
      </c>
      <c r="K42" s="2380">
        <v>-397864.08488716919</v>
      </c>
      <c r="L42" s="2380">
        <v>-220580.92394351502</v>
      </c>
      <c r="M42" s="2380">
        <v>-51517.395715638238</v>
      </c>
      <c r="N42" s="2380">
        <v>0</v>
      </c>
      <c r="O42" s="2380">
        <v>-102550.03581810724</v>
      </c>
      <c r="P42" s="2380">
        <v>-65064.370538401075</v>
      </c>
      <c r="Q42" s="2380">
        <v>-180859.8310647264</v>
      </c>
      <c r="R42" s="2380">
        <v>0</v>
      </c>
      <c r="S42" s="2380">
        <v>-107607.63889268671</v>
      </c>
      <c r="T42" s="2380">
        <v>-702198.41930902738</v>
      </c>
      <c r="U42" s="2380">
        <v>-518181.72399271053</v>
      </c>
      <c r="V42" s="2380">
        <v>-165295.1433871327</v>
      </c>
      <c r="W42" s="2380">
        <v>-8838167.0000000019</v>
      </c>
      <c r="X42" s="2380">
        <v>-8838167.0000000019</v>
      </c>
      <c r="Y42" s="2381">
        <v>-8838167</v>
      </c>
      <c r="Z42" s="1817" t="s">
        <v>785</v>
      </c>
      <c r="AA42" s="561">
        <v>72</v>
      </c>
    </row>
    <row r="43" spans="1:31" ht="13.5" x14ac:dyDescent="0.25">
      <c r="A43" s="1273" t="s">
        <v>741</v>
      </c>
      <c r="B43" s="1814">
        <v>0</v>
      </c>
      <c r="C43" s="1814">
        <v>0</v>
      </c>
      <c r="D43" s="1814"/>
      <c r="E43" s="1814"/>
      <c r="F43" s="1814"/>
      <c r="G43" s="1814"/>
      <c r="H43" s="1814"/>
      <c r="I43" s="1814"/>
      <c r="J43" s="1814"/>
      <c r="K43" s="1814"/>
      <c r="L43" s="1814"/>
      <c r="M43" s="1814"/>
      <c r="N43" s="1814"/>
      <c r="O43" s="1814"/>
      <c r="P43" s="1814"/>
      <c r="Q43" s="1814"/>
      <c r="R43" s="1814"/>
      <c r="S43" s="1814"/>
      <c r="T43" s="1814"/>
      <c r="U43" s="1814"/>
      <c r="V43" s="1814"/>
      <c r="W43" s="1815">
        <v>0</v>
      </c>
      <c r="X43" s="1816">
        <v>0</v>
      </c>
      <c r="Y43" s="1272"/>
      <c r="Z43" s="1817" t="s">
        <v>783</v>
      </c>
      <c r="AA43" s="561">
        <v>77</v>
      </c>
    </row>
    <row r="44" spans="1:31" ht="13.5" x14ac:dyDescent="0.25">
      <c r="A44" s="1273" t="s">
        <v>770</v>
      </c>
      <c r="B44" s="1814">
        <v>-122371.4428100139</v>
      </c>
      <c r="C44" s="1814">
        <v>-485692.73447146709</v>
      </c>
      <c r="D44" s="1814">
        <v>-97934.222022630071</v>
      </c>
      <c r="E44" s="1814">
        <v>-45820.818064549174</v>
      </c>
      <c r="F44" s="1814">
        <v>-114065.77296644257</v>
      </c>
      <c r="G44" s="1814"/>
      <c r="H44" s="1814"/>
      <c r="I44" s="1814"/>
      <c r="J44" s="1814">
        <v>-226698.99354768306</v>
      </c>
      <c r="K44" s="1814"/>
      <c r="L44" s="1814">
        <v>-55472.280434700653</v>
      </c>
      <c r="M44" s="1814"/>
      <c r="N44" s="1814"/>
      <c r="O44" s="1814"/>
      <c r="P44" s="1814"/>
      <c r="Q44" s="1814"/>
      <c r="R44" s="1814"/>
      <c r="S44" s="1814"/>
      <c r="T44" s="1814">
        <v>-176590.73568251356</v>
      </c>
      <c r="U44" s="1814"/>
      <c r="V44" s="1814"/>
      <c r="W44" s="1815">
        <v>-1324647</v>
      </c>
      <c r="X44" s="1816">
        <v>-1324647</v>
      </c>
      <c r="Y44" s="1272">
        <v>-1324647</v>
      </c>
      <c r="Z44" s="1817" t="s">
        <v>784</v>
      </c>
      <c r="AA44" s="561">
        <v>88</v>
      </c>
    </row>
    <row r="45" spans="1:31" ht="12" thickBot="1" x14ac:dyDescent="0.25">
      <c r="A45" s="1283"/>
      <c r="B45" s="1302">
        <f>SUM(B42:B44)</f>
        <v>-608971.33933145809</v>
      </c>
      <c r="C45" s="1278">
        <f t="shared" ref="C45" si="16">SUM(C42:C44)</f>
        <v>-2417009.6243275143</v>
      </c>
      <c r="D45" s="1278">
        <f t="shared" ref="D45" si="17">SUM(D42:D44)</f>
        <v>-487361.53617226961</v>
      </c>
      <c r="E45" s="1278">
        <f t="shared" ref="E45" si="18">SUM(E42:E44)</f>
        <v>-228023.50209560641</v>
      </c>
      <c r="F45" s="1278">
        <f t="shared" ref="F45" si="19">SUM(F42:F44)</f>
        <v>-567638.86197775777</v>
      </c>
      <c r="G45" s="1278">
        <f t="shared" ref="G45" si="20">SUM(G42:G44)</f>
        <v>-409160.78239188192</v>
      </c>
      <c r="H45" s="1278">
        <f t="shared" ref="H45" si="21">SUM(H42:H44)</f>
        <v>-121151.58025353082</v>
      </c>
      <c r="I45" s="1278">
        <f t="shared" ref="I45" si="22">SUM(I42:I44)</f>
        <v>-1451565.4440002211</v>
      </c>
      <c r="J45" s="1278">
        <f t="shared" ref="J45" si="23">SUM(J42:J44)</f>
        <v>-1128148.7457834317</v>
      </c>
      <c r="K45" s="1278">
        <f t="shared" ref="K45" si="24">SUM(K42:K44)</f>
        <v>-397864.08488716919</v>
      </c>
      <c r="L45" s="1278">
        <f t="shared" ref="L45" si="25">SUM(L42:L44)</f>
        <v>-276053.20437821565</v>
      </c>
      <c r="M45" s="1278">
        <f t="shared" ref="M45" si="26">SUM(M42:M44)</f>
        <v>-51517.395715638238</v>
      </c>
      <c r="N45" s="1278">
        <f t="shared" ref="N45" si="27">SUM(N42:N44)</f>
        <v>0</v>
      </c>
      <c r="O45" s="1278">
        <f t="shared" ref="O45" si="28">SUM(O42:O44)</f>
        <v>-102550.03581810724</v>
      </c>
      <c r="P45" s="1278">
        <f t="shared" ref="P45" si="29">SUM(P42:P44)</f>
        <v>-65064.370538401075</v>
      </c>
      <c r="Q45" s="1278">
        <f t="shared" ref="Q45" si="30">SUM(Q42:Q44)</f>
        <v>-180859.8310647264</v>
      </c>
      <c r="R45" s="1278">
        <f t="shared" ref="R45" si="31">SUM(R42:R44)</f>
        <v>0</v>
      </c>
      <c r="S45" s="1278">
        <f t="shared" ref="S45" si="32">SUM(S42:S44)</f>
        <v>-107607.63889268671</v>
      </c>
      <c r="T45" s="1278">
        <f t="shared" ref="T45" si="33">SUM(T42:T44)</f>
        <v>-878789.15499154094</v>
      </c>
      <c r="U45" s="1278">
        <f t="shared" ref="U45" si="34">SUM(U42:U44)</f>
        <v>-518181.72399271053</v>
      </c>
      <c r="V45" s="1278">
        <f t="shared" ref="V45" si="35">SUM(V42:V44)</f>
        <v>-165295.1433871327</v>
      </c>
      <c r="W45" s="1278">
        <f t="shared" ref="W45" si="36">SUM(W42:W44)</f>
        <v>-10162814.000000002</v>
      </c>
      <c r="X45" s="1278">
        <f t="shared" ref="X45" si="37">SUM(X42:X44)</f>
        <v>-10162814.000000002</v>
      </c>
      <c r="Y45" s="1278">
        <f t="shared" ref="Y45" si="38">SUM(Y42:Y44)</f>
        <v>-10162814</v>
      </c>
      <c r="Z45" s="1279"/>
    </row>
    <row r="46" spans="1:31" ht="12" thickBot="1" x14ac:dyDescent="0.25"/>
    <row r="47" spans="1:31" ht="13.5" x14ac:dyDescent="0.25">
      <c r="A47" s="1812" t="s">
        <v>4193</v>
      </c>
      <c r="B47" s="1261"/>
      <c r="C47" s="1261"/>
      <c r="D47" s="1261"/>
      <c r="E47" s="1261"/>
      <c r="F47" s="1261"/>
      <c r="G47" s="1261"/>
      <c r="H47" s="1261"/>
      <c r="I47" s="1261"/>
      <c r="J47" s="1261"/>
      <c r="K47" s="1261"/>
      <c r="L47" s="1261"/>
      <c r="M47" s="1261"/>
      <c r="N47" s="1261"/>
      <c r="O47" s="1261"/>
      <c r="P47" s="1261"/>
      <c r="Q47" s="1261"/>
      <c r="R47" s="1261"/>
      <c r="S47" s="1261"/>
      <c r="T47" s="1261"/>
      <c r="U47" s="1261"/>
      <c r="V47" s="1261"/>
      <c r="W47" s="1261"/>
      <c r="X47" s="1261"/>
      <c r="Y47" s="1261"/>
      <c r="Z47" s="1262"/>
    </row>
    <row r="48" spans="1:31" ht="13.5" x14ac:dyDescent="0.25">
      <c r="A48" s="1813" t="s">
        <v>2217</v>
      </c>
      <c r="B48" s="1263"/>
      <c r="C48" s="1263"/>
      <c r="D48" s="1263"/>
      <c r="E48" s="1263"/>
      <c r="F48" s="1263"/>
      <c r="G48" s="1263"/>
      <c r="H48" s="1263"/>
      <c r="I48" s="1263"/>
      <c r="J48" s="1263"/>
      <c r="K48" s="1263"/>
      <c r="L48" s="1263"/>
      <c r="M48" s="1263"/>
      <c r="N48" s="1263"/>
      <c r="O48" s="1263"/>
      <c r="P48" s="1263"/>
      <c r="Q48" s="1263"/>
      <c r="R48" s="1263"/>
      <c r="S48" s="1263"/>
      <c r="T48" s="1263"/>
      <c r="U48" s="1263"/>
      <c r="V48" s="1263"/>
      <c r="W48" s="1263"/>
      <c r="X48" s="1263"/>
      <c r="Y48" s="1263"/>
      <c r="Z48" s="1264"/>
    </row>
    <row r="49" spans="1:26" ht="15" x14ac:dyDescent="0.3">
      <c r="A49" s="1265" t="s">
        <v>4191</v>
      </c>
      <c r="B49" s="1263"/>
      <c r="C49" s="1263"/>
      <c r="D49" s="1263"/>
      <c r="E49" s="1263"/>
      <c r="F49" s="1263"/>
      <c r="G49" s="1263"/>
      <c r="H49" s="1263"/>
      <c r="I49" s="1263"/>
      <c r="J49" s="1263"/>
      <c r="K49" s="1263"/>
      <c r="L49" s="1263"/>
      <c r="M49" s="1263"/>
      <c r="N49" s="1263"/>
      <c r="O49" s="1263"/>
      <c r="P49" s="1263"/>
      <c r="Q49" s="1263"/>
      <c r="R49" s="1263"/>
      <c r="S49" s="1263"/>
      <c r="T49" s="1263"/>
      <c r="U49" s="1263"/>
      <c r="V49" s="1263"/>
      <c r="W49" s="1263"/>
      <c r="X49" s="1263"/>
      <c r="Y49" s="1263"/>
      <c r="Z49" s="1264"/>
    </row>
    <row r="50" spans="1:26" ht="13.5" x14ac:dyDescent="0.25">
      <c r="A50" s="1818" t="s">
        <v>2007</v>
      </c>
      <c r="B50" s="1819">
        <v>-18007.707786346225</v>
      </c>
      <c r="C50" s="1819">
        <v>-74656.349361520333</v>
      </c>
      <c r="D50" s="1819">
        <v>-15281.589113368564</v>
      </c>
      <c r="E50" s="1819">
        <v>-7343.9031374734459</v>
      </c>
      <c r="F50" s="1819">
        <v>-20449.376862990019</v>
      </c>
      <c r="G50" s="1819">
        <v>-14109.11127208671</v>
      </c>
      <c r="H50" s="1819">
        <v>-4726.5059297446278</v>
      </c>
      <c r="I50" s="1819">
        <v>-54602.323023724697</v>
      </c>
      <c r="J50" s="1819">
        <v>-34971.807270378144</v>
      </c>
      <c r="K50" s="1819">
        <v>-13617.512038749303</v>
      </c>
      <c r="L50" s="1819">
        <v>-9483.9320477707315</v>
      </c>
      <c r="M50" s="1819">
        <v>0</v>
      </c>
      <c r="N50" s="1819">
        <v>0</v>
      </c>
      <c r="O50" s="1819">
        <v>-3984.8569988172603</v>
      </c>
      <c r="P50" s="1819">
        <v>-2569.6247007206507</v>
      </c>
      <c r="Q50" s="1819">
        <v>-7268.1926114532107</v>
      </c>
      <c r="R50" s="1819">
        <v>0</v>
      </c>
      <c r="S50" s="1819">
        <v>-4007.3644430848185</v>
      </c>
      <c r="T50" s="1819">
        <v>-25927.886011454884</v>
      </c>
      <c r="U50" s="1819">
        <v>-15846.751399860037</v>
      </c>
      <c r="V50" s="1819">
        <v>-6236.2059904562811</v>
      </c>
      <c r="W50" s="1819">
        <v>-333090.99999999988</v>
      </c>
      <c r="X50" s="1819">
        <v>-333090.99999999988</v>
      </c>
      <c r="Y50" s="1820">
        <v>-333091</v>
      </c>
      <c r="Z50" s="1821" t="s">
        <v>785</v>
      </c>
    </row>
    <row r="51" spans="1:26" ht="13.5" x14ac:dyDescent="0.25">
      <c r="A51" s="2382" t="s">
        <v>739</v>
      </c>
      <c r="B51" s="2380">
        <v>-441324.51042539481</v>
      </c>
      <c r="C51" s="2380">
        <v>-1829643.0185912794</v>
      </c>
      <c r="D51" s="2380">
        <v>-374514.06442151149</v>
      </c>
      <c r="E51" s="2380">
        <v>-179980.95566690664</v>
      </c>
      <c r="F51" s="2380">
        <v>-501163.79828232457</v>
      </c>
      <c r="G51" s="2380">
        <v>-345779.52388878068</v>
      </c>
      <c r="H51" s="2380">
        <v>-115835.00466666048</v>
      </c>
      <c r="I51" s="2380">
        <v>-1338168.2867380606</v>
      </c>
      <c r="J51" s="2380">
        <v>-857072.75492293213</v>
      </c>
      <c r="K51" s="2380">
        <v>-333731.63897459803</v>
      </c>
      <c r="L51" s="2380">
        <v>-232427.78689821067</v>
      </c>
      <c r="M51" s="2380"/>
      <c r="N51" s="2380"/>
      <c r="O51" s="2380">
        <v>-97659.01829280291</v>
      </c>
      <c r="P51" s="2380">
        <v>-62975.164661567389</v>
      </c>
      <c r="Q51" s="2380">
        <v>-178125.47737803392</v>
      </c>
      <c r="R51" s="2380">
        <v>0</v>
      </c>
      <c r="S51" s="2380">
        <v>-98210.620247930055</v>
      </c>
      <c r="T51" s="2380">
        <v>-635428.54738273611</v>
      </c>
      <c r="U51" s="2380">
        <v>-388364.79836033413</v>
      </c>
      <c r="V51" s="2380">
        <v>-152834.03019993438</v>
      </c>
      <c r="W51" s="2380">
        <v>-8163239</v>
      </c>
      <c r="X51" s="2380">
        <v>-8163239</v>
      </c>
      <c r="Y51" s="2381">
        <v>-8163239</v>
      </c>
      <c r="Z51" s="1817" t="s">
        <v>785</v>
      </c>
    </row>
    <row r="52" spans="1:26" ht="13.5" x14ac:dyDescent="0.25">
      <c r="A52" s="1273" t="s">
        <v>741</v>
      </c>
      <c r="B52" s="1814">
        <v>0</v>
      </c>
      <c r="C52" s="1814">
        <v>0</v>
      </c>
      <c r="D52" s="1814"/>
      <c r="E52" s="1814"/>
      <c r="F52" s="1814"/>
      <c r="G52" s="1814"/>
      <c r="H52" s="1814"/>
      <c r="I52" s="1814"/>
      <c r="J52" s="1814"/>
      <c r="K52" s="1814"/>
      <c r="L52" s="1814"/>
      <c r="M52" s="1814"/>
      <c r="N52" s="1814"/>
      <c r="O52" s="1814"/>
      <c r="P52" s="1814"/>
      <c r="Q52" s="1814"/>
      <c r="R52" s="1814"/>
      <c r="S52" s="1814"/>
      <c r="T52" s="1814"/>
      <c r="U52" s="1814"/>
      <c r="V52" s="1814"/>
      <c r="W52" s="1815">
        <v>0</v>
      </c>
      <c r="X52" s="1816">
        <v>0</v>
      </c>
      <c r="Y52" s="1272"/>
      <c r="Z52" s="1817" t="s">
        <v>783</v>
      </c>
    </row>
    <row r="53" spans="1:26" ht="13.5" x14ac:dyDescent="0.25">
      <c r="A53" s="2384" t="s">
        <v>770</v>
      </c>
      <c r="B53" s="2380">
        <v>-106844.96352806619</v>
      </c>
      <c r="C53" s="2380">
        <v>-442957.81669215299</v>
      </c>
      <c r="D53" s="2380">
        <v>-90670.109202168809</v>
      </c>
      <c r="E53" s="2380">
        <v>-43573.511531098033</v>
      </c>
      <c r="F53" s="2380">
        <v>-121332.09573483252</v>
      </c>
      <c r="G53" s="2380"/>
      <c r="H53" s="2380"/>
      <c r="I53" s="2380"/>
      <c r="J53" s="2380">
        <v>-207497.89571481396</v>
      </c>
      <c r="K53" s="2380"/>
      <c r="L53" s="2380">
        <v>-56270.924971085566</v>
      </c>
      <c r="M53" s="2380"/>
      <c r="N53" s="2380"/>
      <c r="O53" s="2380"/>
      <c r="P53" s="2380"/>
      <c r="Q53" s="2380"/>
      <c r="R53" s="2380"/>
      <c r="S53" s="2380"/>
      <c r="T53" s="2380">
        <v>-153837.68262578204</v>
      </c>
      <c r="U53" s="2380"/>
      <c r="V53" s="2380"/>
      <c r="W53" s="2380">
        <v>-1222985</v>
      </c>
      <c r="X53" s="2380">
        <v>-1222985</v>
      </c>
      <c r="Y53" s="2381">
        <v>-1222985</v>
      </c>
      <c r="Z53" s="2383" t="s">
        <v>784</v>
      </c>
    </row>
    <row r="54" spans="1:26" ht="12" thickBot="1" x14ac:dyDescent="0.25">
      <c r="A54" s="1283"/>
      <c r="B54" s="1302">
        <f>SUM(B51:B53)</f>
        <v>-548169.47395346104</v>
      </c>
      <c r="C54" s="1278">
        <f t="shared" ref="C54:Y54" si="39">SUM(C51:C53)</f>
        <v>-2272600.8352834322</v>
      </c>
      <c r="D54" s="1278">
        <f t="shared" si="39"/>
        <v>-465184.17362368031</v>
      </c>
      <c r="E54" s="1278">
        <f t="shared" si="39"/>
        <v>-223554.46719800466</v>
      </c>
      <c r="F54" s="1278">
        <f t="shared" si="39"/>
        <v>-622495.89401715714</v>
      </c>
      <c r="G54" s="1278">
        <f t="shared" si="39"/>
        <v>-345779.52388878068</v>
      </c>
      <c r="H54" s="1278">
        <f t="shared" si="39"/>
        <v>-115835.00466666048</v>
      </c>
      <c r="I54" s="1278">
        <f t="shared" si="39"/>
        <v>-1338168.2867380606</v>
      </c>
      <c r="J54" s="1278">
        <f t="shared" si="39"/>
        <v>-1064570.6506377461</v>
      </c>
      <c r="K54" s="1278">
        <f t="shared" si="39"/>
        <v>-333731.63897459803</v>
      </c>
      <c r="L54" s="1278">
        <f t="shared" si="39"/>
        <v>-288698.71186929627</v>
      </c>
      <c r="M54" s="1278">
        <f t="shared" si="39"/>
        <v>0</v>
      </c>
      <c r="N54" s="1278">
        <f t="shared" si="39"/>
        <v>0</v>
      </c>
      <c r="O54" s="1278">
        <f t="shared" si="39"/>
        <v>-97659.01829280291</v>
      </c>
      <c r="P54" s="1278">
        <f t="shared" si="39"/>
        <v>-62975.164661567389</v>
      </c>
      <c r="Q54" s="1278">
        <f t="shared" si="39"/>
        <v>-178125.47737803392</v>
      </c>
      <c r="R54" s="1278">
        <f t="shared" si="39"/>
        <v>0</v>
      </c>
      <c r="S54" s="1278">
        <f t="shared" si="39"/>
        <v>-98210.620247930055</v>
      </c>
      <c r="T54" s="1278">
        <f t="shared" si="39"/>
        <v>-789266.23000851809</v>
      </c>
      <c r="U54" s="1278">
        <f t="shared" si="39"/>
        <v>-388364.79836033413</v>
      </c>
      <c r="V54" s="1278">
        <f t="shared" si="39"/>
        <v>-152834.03019993438</v>
      </c>
      <c r="W54" s="1278">
        <f t="shared" si="39"/>
        <v>-9386224</v>
      </c>
      <c r="X54" s="1278">
        <f t="shared" si="39"/>
        <v>-9386224</v>
      </c>
      <c r="Y54" s="1278">
        <f t="shared" si="39"/>
        <v>-9386224</v>
      </c>
      <c r="Z54" s="1279"/>
    </row>
  </sheetData>
  <printOptions headings="1" gridLines="1"/>
  <pageMargins left="0" right="0" top="0" bottom="0" header="0.3" footer="0.3"/>
  <pageSetup scale="49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CC99"/>
    <pageSetUpPr fitToPage="1"/>
  </sheetPr>
  <dimension ref="A1:U65"/>
  <sheetViews>
    <sheetView topLeftCell="A35" zoomScale="90" zoomScaleNormal="90" workbookViewId="0">
      <pane xSplit="7" ySplit="4" topLeftCell="H39" activePane="bottomRight" state="frozen"/>
      <selection activeCell="A35" sqref="A35"/>
      <selection pane="topRight" activeCell="H35" sqref="H35"/>
      <selection pane="bottomLeft" activeCell="A39" sqref="A39"/>
      <selection pane="bottomRight" activeCell="J38" sqref="J38"/>
    </sheetView>
  </sheetViews>
  <sheetFormatPr defaultRowHeight="12.75" x14ac:dyDescent="0.2"/>
  <cols>
    <col min="1" max="1" width="4" style="773" bestFit="1" customWidth="1"/>
    <col min="2" max="2" width="9.140625" style="773" customWidth="1"/>
    <col min="3" max="3" width="30.28515625" bestFit="1" customWidth="1"/>
    <col min="4" max="4" width="8.140625" hidden="1" customWidth="1"/>
    <col min="5" max="5" width="4.7109375" hidden="1" customWidth="1"/>
    <col min="6" max="6" width="30.28515625" hidden="1" customWidth="1"/>
    <col min="7" max="7" width="4.7109375" hidden="1" customWidth="1"/>
    <col min="8" max="9" width="14" bestFit="1" customWidth="1"/>
    <col min="10" max="11" width="12.85546875" bestFit="1" customWidth="1"/>
    <col min="12" max="12" width="14" bestFit="1" customWidth="1"/>
    <col min="13" max="13" width="11.42578125" customWidth="1"/>
    <col min="14" max="14" width="13.5703125" customWidth="1"/>
    <col min="15" max="15" width="13.5703125" bestFit="1" customWidth="1"/>
    <col min="16" max="16" width="14.140625" customWidth="1"/>
    <col min="17" max="17" width="13.5703125" bestFit="1" customWidth="1"/>
    <col min="18" max="18" width="12.85546875" bestFit="1" customWidth="1"/>
    <col min="19" max="19" width="13.5703125" bestFit="1" customWidth="1"/>
    <col min="20" max="20" width="13.5703125" customWidth="1"/>
    <col min="21" max="21" width="13.5703125" bestFit="1" customWidth="1"/>
  </cols>
  <sheetData>
    <row r="1" spans="2:20" ht="75.75" hidden="1" thickBot="1" x14ac:dyDescent="0.25">
      <c r="C1" s="812" t="s">
        <v>1096</v>
      </c>
      <c r="D1" s="813" t="s">
        <v>1097</v>
      </c>
    </row>
    <row r="2" spans="2:20" ht="15.75" hidden="1" thickBot="1" x14ac:dyDescent="0.3">
      <c r="B2" s="773">
        <v>10</v>
      </c>
      <c r="C2" s="814" t="s">
        <v>1098</v>
      </c>
      <c r="D2" s="815">
        <v>5.1999999999999998E-2</v>
      </c>
      <c r="H2" s="531">
        <v>10</v>
      </c>
      <c r="I2" s="403" t="s">
        <v>621</v>
      </c>
      <c r="J2" t="b">
        <f t="shared" ref="J2:J22" si="0">H2=B2</f>
        <v>1</v>
      </c>
      <c r="L2" s="846">
        <v>10</v>
      </c>
      <c r="M2" s="814" t="s">
        <v>1098</v>
      </c>
      <c r="N2" s="815">
        <v>8.4000000000000005E-2</v>
      </c>
      <c r="R2" s="452" t="s">
        <v>1142</v>
      </c>
      <c r="T2" s="815">
        <v>0</v>
      </c>
    </row>
    <row r="3" spans="2:20" ht="15.75" hidden="1" thickBot="1" x14ac:dyDescent="0.3">
      <c r="B3" s="773">
        <v>120</v>
      </c>
      <c r="C3" s="816" t="s">
        <v>1099</v>
      </c>
      <c r="D3" s="815">
        <v>0.11</v>
      </c>
      <c r="H3" s="531">
        <v>120</v>
      </c>
      <c r="I3" s="403" t="s">
        <v>622</v>
      </c>
      <c r="J3" s="773" t="b">
        <f t="shared" si="0"/>
        <v>1</v>
      </c>
      <c r="L3" s="846">
        <v>120</v>
      </c>
      <c r="M3" s="816" t="s">
        <v>1099</v>
      </c>
      <c r="N3" s="815">
        <v>0.13400000000000001</v>
      </c>
      <c r="R3" s="452" t="s">
        <v>1143</v>
      </c>
      <c r="T3" s="815">
        <f>T2</f>
        <v>0</v>
      </c>
    </row>
    <row r="4" spans="2:20" ht="15.75" hidden="1" thickBot="1" x14ac:dyDescent="0.3">
      <c r="B4" s="773">
        <v>130</v>
      </c>
      <c r="C4" s="816" t="s">
        <v>1100</v>
      </c>
      <c r="D4" s="815">
        <v>0.13900000000000001</v>
      </c>
      <c r="H4" s="531">
        <v>130</v>
      </c>
      <c r="I4" s="403" t="s">
        <v>623</v>
      </c>
      <c r="J4" s="773" t="b">
        <f t="shared" si="0"/>
        <v>1</v>
      </c>
      <c r="L4" s="846">
        <v>130</v>
      </c>
      <c r="M4" s="816" t="s">
        <v>1100</v>
      </c>
      <c r="N4" s="815">
        <v>0.14799999999999999</v>
      </c>
    </row>
    <row r="5" spans="2:20" ht="15.75" hidden="1" thickBot="1" x14ac:dyDescent="0.3">
      <c r="B5" s="238">
        <v>140</v>
      </c>
      <c r="C5" s="816" t="s">
        <v>1101</v>
      </c>
      <c r="D5" s="815">
        <v>1.0999999999999999E-2</v>
      </c>
      <c r="H5" s="531">
        <v>140</v>
      </c>
      <c r="I5" s="403" t="s">
        <v>624</v>
      </c>
      <c r="J5" s="773" t="b">
        <f t="shared" si="0"/>
        <v>1</v>
      </c>
      <c r="L5" s="238">
        <v>140</v>
      </c>
      <c r="M5" s="816" t="s">
        <v>1101</v>
      </c>
      <c r="N5" s="815">
        <v>1.2999999999999999E-2</v>
      </c>
    </row>
    <row r="6" spans="2:20" ht="15.75" hidden="1" thickBot="1" x14ac:dyDescent="0.3">
      <c r="B6" s="238">
        <v>210</v>
      </c>
      <c r="C6" s="816" t="s">
        <v>1102</v>
      </c>
      <c r="D6" s="815">
        <v>2E-3</v>
      </c>
      <c r="H6" s="531">
        <v>210</v>
      </c>
      <c r="I6" s="531" t="s">
        <v>625</v>
      </c>
      <c r="J6" s="773" t="b">
        <f t="shared" si="0"/>
        <v>1</v>
      </c>
      <c r="L6" s="238">
        <v>210</v>
      </c>
      <c r="M6" s="816" t="s">
        <v>1102</v>
      </c>
      <c r="N6" s="815">
        <v>5.0000000000000001E-3</v>
      </c>
    </row>
    <row r="7" spans="2:20" ht="15.75" hidden="1" thickBot="1" x14ac:dyDescent="0.3">
      <c r="B7" s="238">
        <v>220</v>
      </c>
      <c r="C7" s="816" t="s">
        <v>1103</v>
      </c>
      <c r="D7" s="815">
        <v>1.7999999999999999E-2</v>
      </c>
      <c r="H7" s="531">
        <v>220</v>
      </c>
      <c r="I7" s="531" t="s">
        <v>626</v>
      </c>
      <c r="J7" s="773" t="b">
        <f t="shared" si="0"/>
        <v>1</v>
      </c>
      <c r="L7" s="238">
        <v>220</v>
      </c>
      <c r="M7" s="816" t="s">
        <v>1103</v>
      </c>
      <c r="N7" s="815">
        <v>2.5000000000000001E-2</v>
      </c>
    </row>
    <row r="8" spans="2:20" ht="15.75" hidden="1" thickBot="1" x14ac:dyDescent="0.3">
      <c r="B8" s="238">
        <v>230</v>
      </c>
      <c r="C8" s="816" t="s">
        <v>1104</v>
      </c>
      <c r="D8" s="815">
        <v>5.0000000000000001E-3</v>
      </c>
      <c r="H8" s="544">
        <v>230</v>
      </c>
      <c r="I8" s="544" t="s">
        <v>627</v>
      </c>
      <c r="J8" s="773" t="b">
        <f t="shared" si="0"/>
        <v>1</v>
      </c>
      <c r="L8" s="238">
        <v>230</v>
      </c>
      <c r="M8" s="816" t="s">
        <v>1104</v>
      </c>
      <c r="N8" s="815">
        <v>8.0000000000000002E-3</v>
      </c>
    </row>
    <row r="9" spans="2:20" ht="15.75" hidden="1" thickBot="1" x14ac:dyDescent="0.3">
      <c r="B9" s="238">
        <v>240</v>
      </c>
      <c r="C9" s="816" t="s">
        <v>1105</v>
      </c>
      <c r="D9" s="815">
        <v>6.0000000000000001E-3</v>
      </c>
      <c r="H9" s="531">
        <v>240</v>
      </c>
      <c r="I9" s="531" t="s">
        <v>628</v>
      </c>
      <c r="J9" s="773" t="b">
        <f t="shared" si="0"/>
        <v>1</v>
      </c>
      <c r="L9" s="238">
        <v>240</v>
      </c>
      <c r="M9" s="816" t="s">
        <v>1105</v>
      </c>
      <c r="N9" s="815">
        <v>8.0000000000000002E-3</v>
      </c>
    </row>
    <row r="10" spans="2:20" ht="15.75" hidden="1" thickBot="1" x14ac:dyDescent="0.3">
      <c r="B10" s="773">
        <v>320</v>
      </c>
      <c r="C10" s="816" t="s">
        <v>1109</v>
      </c>
      <c r="D10" s="815">
        <v>0.129</v>
      </c>
      <c r="H10" s="531">
        <v>320</v>
      </c>
      <c r="I10" s="403" t="s">
        <v>629</v>
      </c>
      <c r="J10" s="773" t="b">
        <f t="shared" si="0"/>
        <v>1</v>
      </c>
      <c r="L10" s="846">
        <v>320</v>
      </c>
      <c r="M10" s="816" t="s">
        <v>1109</v>
      </c>
      <c r="N10" s="815">
        <v>0.10299999999999999</v>
      </c>
    </row>
    <row r="11" spans="2:20" ht="15.75" hidden="1" thickBot="1" x14ac:dyDescent="0.3">
      <c r="B11" s="773">
        <v>330</v>
      </c>
      <c r="C11" s="816" t="s">
        <v>1110</v>
      </c>
      <c r="D11" s="815">
        <v>7.9000000000000001E-2</v>
      </c>
      <c r="H11" s="531">
        <v>330</v>
      </c>
      <c r="I11" s="403" t="s">
        <v>630</v>
      </c>
      <c r="J11" s="773" t="b">
        <f t="shared" si="0"/>
        <v>1</v>
      </c>
      <c r="L11" s="846">
        <v>330</v>
      </c>
      <c r="M11" s="816" t="s">
        <v>1110</v>
      </c>
      <c r="N11" s="815">
        <v>6.9000000000000006E-2</v>
      </c>
    </row>
    <row r="12" spans="2:20" ht="15.75" hidden="1" thickBot="1" x14ac:dyDescent="0.3">
      <c r="B12" s="773">
        <v>350</v>
      </c>
      <c r="C12" s="816" t="s">
        <v>631</v>
      </c>
      <c r="D12" s="815"/>
      <c r="H12" s="822">
        <v>350</v>
      </c>
      <c r="I12" s="822" t="s">
        <v>631</v>
      </c>
      <c r="J12" s="773" t="b">
        <f t="shared" si="0"/>
        <v>1</v>
      </c>
      <c r="L12" s="846">
        <v>350</v>
      </c>
      <c r="M12" s="816" t="s">
        <v>631</v>
      </c>
      <c r="N12" s="815"/>
    </row>
    <row r="13" spans="2:20" ht="15.75" hidden="1" thickBot="1" x14ac:dyDescent="0.3">
      <c r="B13" s="238">
        <v>520</v>
      </c>
      <c r="C13" s="816" t="s">
        <v>1108</v>
      </c>
      <c r="D13" s="815">
        <v>0.33600000000000002</v>
      </c>
      <c r="H13" s="531">
        <v>520</v>
      </c>
      <c r="I13" s="403" t="s">
        <v>632</v>
      </c>
      <c r="J13" s="773" t="b">
        <f t="shared" si="0"/>
        <v>1</v>
      </c>
      <c r="L13" s="238">
        <v>520</v>
      </c>
      <c r="M13" s="816" t="s">
        <v>1108</v>
      </c>
      <c r="N13" s="815">
        <v>0.28399999999999997</v>
      </c>
    </row>
    <row r="14" spans="2:20" ht="15.75" hidden="1" thickBot="1" x14ac:dyDescent="0.3">
      <c r="B14" s="773">
        <v>525</v>
      </c>
      <c r="C14" s="816" t="s">
        <v>1112</v>
      </c>
      <c r="D14" s="815">
        <v>4.7E-2</v>
      </c>
      <c r="H14" s="403">
        <v>525</v>
      </c>
      <c r="I14" s="403" t="s">
        <v>633</v>
      </c>
      <c r="J14" s="773" t="b">
        <f t="shared" si="0"/>
        <v>1</v>
      </c>
      <c r="L14" s="846">
        <v>525</v>
      </c>
      <c r="M14" s="816" t="s">
        <v>1112</v>
      </c>
      <c r="N14" s="815">
        <v>4.1000000000000002E-2</v>
      </c>
    </row>
    <row r="15" spans="2:20" ht="15.75" hidden="1" thickBot="1" x14ac:dyDescent="0.3">
      <c r="B15" s="820">
        <v>526</v>
      </c>
      <c r="C15" s="816" t="s">
        <v>1113</v>
      </c>
      <c r="D15" s="815">
        <v>5.0000000000000001E-3</v>
      </c>
      <c r="H15" s="403">
        <v>526</v>
      </c>
      <c r="I15" s="403" t="s">
        <v>634</v>
      </c>
      <c r="J15" s="773" t="b">
        <f t="shared" si="0"/>
        <v>1</v>
      </c>
      <c r="L15" s="820">
        <v>526</v>
      </c>
      <c r="M15" s="816" t="s">
        <v>1113</v>
      </c>
      <c r="N15" s="815">
        <v>6.0000000000000001E-3</v>
      </c>
    </row>
    <row r="16" spans="2:20" ht="15.75" hidden="1" thickBot="1" x14ac:dyDescent="0.3">
      <c r="B16" s="773">
        <v>527</v>
      </c>
      <c r="C16" s="816" t="s">
        <v>1111</v>
      </c>
      <c r="D16" s="815">
        <v>3.6999999999999998E-2</v>
      </c>
      <c r="H16" s="403">
        <v>527</v>
      </c>
      <c r="I16" s="403" t="s">
        <v>635</v>
      </c>
      <c r="J16" s="773" t="b">
        <f t="shared" si="0"/>
        <v>1</v>
      </c>
      <c r="L16" s="846">
        <v>527</v>
      </c>
      <c r="M16" s="816" t="s">
        <v>1111</v>
      </c>
      <c r="N16" s="815">
        <v>3.2000000000000001E-2</v>
      </c>
    </row>
    <row r="17" spans="2:21" ht="15.75" hidden="1" thickBot="1" x14ac:dyDescent="0.3">
      <c r="B17" s="820">
        <v>610</v>
      </c>
      <c r="C17" s="816" t="s">
        <v>1114</v>
      </c>
      <c r="D17" s="815">
        <v>3.0000000000000001E-3</v>
      </c>
      <c r="H17" s="403">
        <v>610</v>
      </c>
      <c r="I17" s="403" t="s">
        <v>636</v>
      </c>
      <c r="J17" s="773" t="b">
        <f t="shared" si="0"/>
        <v>1</v>
      </c>
      <c r="L17" s="820">
        <v>610</v>
      </c>
      <c r="M17" s="816" t="s">
        <v>1114</v>
      </c>
      <c r="N17" s="815">
        <v>6.0000000000000001E-3</v>
      </c>
    </row>
    <row r="18" spans="2:21" ht="15.75" hidden="1" thickBot="1" x14ac:dyDescent="0.3">
      <c r="B18" s="820">
        <v>615</v>
      </c>
      <c r="C18" s="816" t="s">
        <v>1115</v>
      </c>
      <c r="D18" s="815">
        <v>2E-3</v>
      </c>
      <c r="H18" s="403">
        <v>615</v>
      </c>
      <c r="I18" s="403" t="s">
        <v>637</v>
      </c>
      <c r="J18" s="773" t="b">
        <f t="shared" si="0"/>
        <v>1</v>
      </c>
      <c r="L18" s="820">
        <v>615</v>
      </c>
      <c r="M18" s="816" t="s">
        <v>1115</v>
      </c>
      <c r="N18" s="815">
        <v>4.0000000000000001E-3</v>
      </c>
    </row>
    <row r="19" spans="2:21" ht="15.75" hidden="1" thickBot="1" x14ac:dyDescent="0.3">
      <c r="B19" s="820">
        <v>640</v>
      </c>
      <c r="C19" s="816" t="s">
        <v>638</v>
      </c>
      <c r="D19" s="815"/>
      <c r="H19" s="822">
        <v>640</v>
      </c>
      <c r="I19" s="822" t="s">
        <v>638</v>
      </c>
      <c r="J19" s="773" t="b">
        <f t="shared" si="0"/>
        <v>1</v>
      </c>
      <c r="L19" s="820">
        <v>640</v>
      </c>
      <c r="M19" s="816" t="s">
        <v>638</v>
      </c>
      <c r="N19" s="815"/>
    </row>
    <row r="20" spans="2:21" ht="15.75" hidden="1" thickBot="1" x14ac:dyDescent="0.3">
      <c r="B20" s="820">
        <v>650</v>
      </c>
      <c r="C20" s="821" t="s">
        <v>1116</v>
      </c>
      <c r="D20" s="815">
        <v>1E-3</v>
      </c>
      <c r="H20" s="544">
        <v>650</v>
      </c>
      <c r="I20" s="544" t="s">
        <v>639</v>
      </c>
      <c r="J20" s="773" t="b">
        <f t="shared" si="0"/>
        <v>1</v>
      </c>
      <c r="L20" s="820">
        <v>650</v>
      </c>
      <c r="M20" s="821" t="s">
        <v>1116</v>
      </c>
      <c r="N20" s="815">
        <v>1E-3</v>
      </c>
    </row>
    <row r="21" spans="2:21" ht="15.75" hidden="1" thickBot="1" x14ac:dyDescent="0.3">
      <c r="B21" s="820">
        <v>660</v>
      </c>
      <c r="C21" s="816" t="s">
        <v>1117</v>
      </c>
      <c r="D21" s="815">
        <v>8.9999999999999993E-3</v>
      </c>
      <c r="H21" s="403">
        <v>660</v>
      </c>
      <c r="I21" s="403" t="s">
        <v>640</v>
      </c>
      <c r="J21" s="773" t="b">
        <f t="shared" si="0"/>
        <v>1</v>
      </c>
      <c r="L21" s="820">
        <v>660</v>
      </c>
      <c r="M21" s="816" t="s">
        <v>1117</v>
      </c>
      <c r="N21" s="815">
        <v>1.7000000000000001E-2</v>
      </c>
      <c r="P21" s="452" t="s">
        <v>1144</v>
      </c>
    </row>
    <row r="22" spans="2:21" ht="15.75" hidden="1" thickBot="1" x14ac:dyDescent="0.3">
      <c r="B22" s="820">
        <v>690</v>
      </c>
      <c r="C22" s="816" t="s">
        <v>1118</v>
      </c>
      <c r="D22" s="817">
        <v>1.0999999999999999E-2</v>
      </c>
      <c r="E22" s="499"/>
      <c r="H22" s="403">
        <v>690</v>
      </c>
      <c r="I22" s="403" t="s">
        <v>641</v>
      </c>
      <c r="J22" s="773" t="b">
        <f t="shared" si="0"/>
        <v>1</v>
      </c>
      <c r="L22" s="820">
        <v>690</v>
      </c>
      <c r="M22" s="816" t="s">
        <v>1118</v>
      </c>
      <c r="N22" s="817">
        <v>1.2E-2</v>
      </c>
    </row>
    <row r="23" spans="2:21" hidden="1" x14ac:dyDescent="0.2">
      <c r="D23" s="825">
        <f>SUM(D2:D22)</f>
        <v>1.002</v>
      </c>
      <c r="L23" s="846"/>
      <c r="M23" s="846"/>
      <c r="N23" s="825">
        <f>SUM(N2:N22)</f>
        <v>1</v>
      </c>
    </row>
    <row r="24" spans="2:21" ht="13.5" hidden="1" thickBot="1" x14ac:dyDescent="0.25"/>
    <row r="25" spans="2:21" ht="15" hidden="1" x14ac:dyDescent="0.2">
      <c r="C25" s="818" t="s">
        <v>1119</v>
      </c>
      <c r="D25" s="819">
        <v>1</v>
      </c>
    </row>
    <row r="26" spans="2:21" hidden="1" x14ac:dyDescent="0.2">
      <c r="D26" s="452" t="s">
        <v>1120</v>
      </c>
      <c r="E26" s="452" t="s">
        <v>1121</v>
      </c>
      <c r="H26" s="452" t="s">
        <v>1122</v>
      </c>
      <c r="I26" s="452" t="s">
        <v>1123</v>
      </c>
      <c r="J26" s="452" t="s">
        <v>1124</v>
      </c>
      <c r="K26" s="452" t="s">
        <v>1125</v>
      </c>
      <c r="L26" s="452" t="s">
        <v>1126</v>
      </c>
      <c r="M26" s="452" t="s">
        <v>1127</v>
      </c>
      <c r="N26" s="452" t="s">
        <v>1128</v>
      </c>
      <c r="O26" s="452" t="s">
        <v>1129</v>
      </c>
      <c r="P26" s="452" t="s">
        <v>1130</v>
      </c>
      <c r="Q26" s="452" t="s">
        <v>1131</v>
      </c>
      <c r="R26" s="452" t="s">
        <v>1132</v>
      </c>
      <c r="S26" s="452" t="s">
        <v>1133</v>
      </c>
      <c r="T26" s="452" t="s">
        <v>1134</v>
      </c>
      <c r="U26" s="452" t="s">
        <v>1135</v>
      </c>
    </row>
    <row r="27" spans="2:21" hidden="1" x14ac:dyDescent="0.2"/>
    <row r="28" spans="2:21" hidden="1" x14ac:dyDescent="0.2"/>
    <row r="29" spans="2:21" ht="15.75" hidden="1" thickBot="1" x14ac:dyDescent="0.25">
      <c r="C29" s="816" t="s">
        <v>1106</v>
      </c>
      <c r="D29" s="815">
        <v>0</v>
      </c>
    </row>
    <row r="30" spans="2:21" ht="15.75" hidden="1" thickBot="1" x14ac:dyDescent="0.25">
      <c r="C30" s="816" t="s">
        <v>1107</v>
      </c>
      <c r="D30" s="815">
        <v>0</v>
      </c>
    </row>
    <row r="31" spans="2:21" hidden="1" x14ac:dyDescent="0.2"/>
    <row r="32" spans="2:21" hidden="1" x14ac:dyDescent="0.2"/>
    <row r="33" spans="1:21" hidden="1" x14ac:dyDescent="0.2"/>
    <row r="34" spans="1:21" ht="13.5" hidden="1" thickBot="1" x14ac:dyDescent="0.25"/>
    <row r="35" spans="1:21" ht="14.25" thickTop="1" x14ac:dyDescent="0.25">
      <c r="C35" s="773"/>
      <c r="D35" s="401" t="s">
        <v>855</v>
      </c>
      <c r="E35" s="402" t="s">
        <v>745</v>
      </c>
      <c r="F35" s="406" t="s">
        <v>611</v>
      </c>
      <c r="G35" s="406" t="s">
        <v>592</v>
      </c>
      <c r="H35" s="401" t="s">
        <v>855</v>
      </c>
      <c r="I35" s="402" t="s">
        <v>745</v>
      </c>
      <c r="J35" s="401" t="s">
        <v>855</v>
      </c>
      <c r="K35" s="402" t="s">
        <v>745</v>
      </c>
      <c r="L35" s="401" t="s">
        <v>855</v>
      </c>
      <c r="M35" s="402" t="s">
        <v>745</v>
      </c>
      <c r="N35" s="401" t="s">
        <v>855</v>
      </c>
      <c r="O35" s="402" t="s">
        <v>745</v>
      </c>
      <c r="P35" s="401" t="s">
        <v>855</v>
      </c>
      <c r="Q35" s="402" t="s">
        <v>745</v>
      </c>
      <c r="R35" s="401" t="s">
        <v>855</v>
      </c>
      <c r="S35" s="402" t="s">
        <v>745</v>
      </c>
      <c r="T35" s="401" t="s">
        <v>855</v>
      </c>
      <c r="U35" s="402" t="s">
        <v>745</v>
      </c>
    </row>
    <row r="36" spans="1:21" ht="14.25" thickBot="1" x14ac:dyDescent="0.25">
      <c r="C36" s="773"/>
      <c r="D36" s="3896" t="s">
        <v>32</v>
      </c>
      <c r="E36" s="3897"/>
      <c r="F36" s="3898" t="s">
        <v>123</v>
      </c>
      <c r="G36" s="3898"/>
      <c r="H36" s="3896" t="s">
        <v>180</v>
      </c>
      <c r="I36" s="3897"/>
      <c r="J36" s="3896" t="s">
        <v>462</v>
      </c>
      <c r="K36" s="3897"/>
      <c r="L36" s="3896" t="s">
        <v>461</v>
      </c>
      <c r="M36" s="3897"/>
      <c r="N36" s="3896" t="s">
        <v>124</v>
      </c>
      <c r="O36" s="3897"/>
      <c r="P36" s="3896" t="s">
        <v>389</v>
      </c>
      <c r="Q36" s="3897"/>
      <c r="R36" s="3896" t="s">
        <v>37</v>
      </c>
      <c r="S36" s="3897"/>
      <c r="T36" s="3896" t="s">
        <v>35</v>
      </c>
      <c r="U36" s="3899"/>
    </row>
    <row r="37" spans="1:21" x14ac:dyDescent="0.2">
      <c r="C37" s="773"/>
    </row>
    <row r="38" spans="1:21" ht="15" x14ac:dyDescent="0.2">
      <c r="A38" s="827"/>
      <c r="B38" s="827"/>
      <c r="C38" s="826" t="s">
        <v>1119</v>
      </c>
      <c r="D38" s="824">
        <f>'zz17GLOBAL OP BY PAYOR'!C218</f>
        <v>0</v>
      </c>
      <c r="E38" s="824">
        <f>'zz17GLOBAL OP BY PAYOR'!D218</f>
        <v>0</v>
      </c>
      <c r="F38" s="824">
        <f>'zz17GLOBAL OP BY PAYOR'!E218</f>
        <v>0</v>
      </c>
      <c r="G38" s="824">
        <f>'zz17GLOBAL OP BY PAYOR'!F218</f>
        <v>0</v>
      </c>
      <c r="H38" s="824">
        <f>'zz17GLOBAL OP BY PAYOR'!G218</f>
        <v>58133430.240000002</v>
      </c>
      <c r="I38" s="824">
        <f>'zz17GLOBAL OP BY PAYOR'!H218</f>
        <v>42157375.960000001</v>
      </c>
      <c r="J38" s="824">
        <f>'zz17GLOBAL OP BY PAYOR'!I218</f>
        <v>39392025.289365336</v>
      </c>
      <c r="K38" s="824">
        <f>'zz17GLOBAL OP BY PAYOR'!J218</f>
        <v>26875009</v>
      </c>
      <c r="L38" s="824">
        <f>'zz17GLOBAL OP BY PAYOR'!K218</f>
        <v>45779923.953311078</v>
      </c>
      <c r="M38" s="824">
        <f>'zz17GLOBAL OP BY PAYOR'!L218</f>
        <v>33376795.360899996</v>
      </c>
      <c r="N38" s="824">
        <f>'zz17GLOBAL OP BY PAYOR'!M218</f>
        <v>-6387898.6639457364</v>
      </c>
      <c r="O38" s="824">
        <f>'zz17GLOBAL OP BY PAYOR'!N218</f>
        <v>-6501786.3608999997</v>
      </c>
      <c r="P38" s="824">
        <f>'zz17GLOBAL OP BY PAYOR'!O218</f>
        <v>6571144.1622551102</v>
      </c>
      <c r="Q38" s="824">
        <f>'zz17GLOBAL OP BY PAYOR'!P218</f>
        <v>5021354.4543000003</v>
      </c>
      <c r="R38" s="824">
        <f>'zz17GLOBAL OP BY PAYOR'!Q218</f>
        <v>6997918.7686381945</v>
      </c>
      <c r="S38" s="824">
        <f>'zz17GLOBAL OP BY PAYOR'!R218</f>
        <v>4706963.3551999992</v>
      </c>
      <c r="T38" s="824">
        <f>'zz17GLOBAL OP BY PAYOR'!S218</f>
        <v>-19956961.59483904</v>
      </c>
      <c r="U38" s="824">
        <f>'zz17GLOBAL OP BY PAYOR'!T218</f>
        <v>-16230104.170399999</v>
      </c>
    </row>
    <row r="39" spans="1:21" s="773" customFormat="1" ht="13.5" thickBot="1" x14ac:dyDescent="0.25">
      <c r="D39" s="824"/>
      <c r="E39" s="824"/>
      <c r="F39" s="824"/>
      <c r="G39" s="824"/>
      <c r="H39" s="824"/>
      <c r="I39" s="824"/>
      <c r="J39" s="824"/>
      <c r="K39" s="824"/>
      <c r="L39" s="824"/>
      <c r="M39" s="824"/>
      <c r="N39" s="824"/>
      <c r="O39" s="824"/>
      <c r="P39" s="824"/>
      <c r="Q39" s="824"/>
      <c r="R39" s="824"/>
      <c r="S39" s="824"/>
      <c r="T39" s="824"/>
      <c r="U39" s="824"/>
    </row>
    <row r="40" spans="1:21" ht="15.75" thickBot="1" x14ac:dyDescent="0.25">
      <c r="A40" s="773">
        <v>10</v>
      </c>
      <c r="B40" s="814" t="s">
        <v>1098</v>
      </c>
      <c r="C40" s="815">
        <v>5.1999999999999998E-2</v>
      </c>
      <c r="D40" s="824">
        <f>$C$40*('zz17GLOBAL OP BY PAYOR'!$C$218)</f>
        <v>0</v>
      </c>
      <c r="E40" s="824">
        <f>$C$40*('zz17GLOBAL OP BY PAYOR'!$D$218)</f>
        <v>0</v>
      </c>
      <c r="F40" s="824"/>
      <c r="G40" s="824"/>
      <c r="H40" s="824">
        <f>$C$40*('zz17GLOBAL OP BY PAYOR'!$G$218)</f>
        <v>3022938.3724799999</v>
      </c>
      <c r="I40" s="824">
        <f>$C$40*('zz17GLOBAL OP BY PAYOR'!$H$218)</f>
        <v>2192183.5499200001</v>
      </c>
      <c r="J40" s="824">
        <f>$C$40*('zz17GLOBAL OP BY PAYOR'!$I$218)</f>
        <v>2048385.3150469975</v>
      </c>
      <c r="K40" s="824">
        <f>$C$40*('zz17GLOBAL OP BY PAYOR'!$J$218)</f>
        <v>1397500.4679999999</v>
      </c>
      <c r="L40" s="824">
        <f>$C$40*('zz17GLOBAL OP BY PAYOR'!$K$218)</f>
        <v>2380556.0455721761</v>
      </c>
      <c r="M40" s="824">
        <f>$C$40*('zz17GLOBAL OP BY PAYOR'!$L$218)</f>
        <v>1735593.3587667998</v>
      </c>
      <c r="N40" s="824">
        <f>$C$40*('zz17GLOBAL OP BY PAYOR'!$M$218)</f>
        <v>-332170.73052517825</v>
      </c>
      <c r="O40" s="824">
        <f>$C$40*('zz17GLOBAL OP BY PAYOR'!$N$218)</f>
        <v>-338092.89076679997</v>
      </c>
      <c r="P40" s="824">
        <f>$C$40*('zz17GLOBAL OP BY PAYOR'!$O$218)</f>
        <v>341699.49643726571</v>
      </c>
      <c r="Q40" s="824">
        <f>$C$40*('zz17GLOBAL OP BY PAYOR'!$P$218)</f>
        <v>261110.43162360002</v>
      </c>
      <c r="R40" s="824">
        <f>$C$40*('zz17GLOBAL OP BY PAYOR'!$Q$218)</f>
        <v>363891.7759691861</v>
      </c>
      <c r="S40" s="824">
        <f>$C$40*('zz17GLOBAL OP BY PAYOR'!$R$218)</f>
        <v>244762.09447039996</v>
      </c>
      <c r="T40" s="824">
        <f>$C$40*('zz17GLOBAL OP BY PAYOR'!$S$218)</f>
        <v>-1037762.00293163</v>
      </c>
      <c r="U40" s="824">
        <f>$C$40*('zz17GLOBAL OP BY PAYOR'!$T$218)</f>
        <v>-843965.41686079989</v>
      </c>
    </row>
    <row r="41" spans="1:21" ht="15.75" thickBot="1" x14ac:dyDescent="0.25">
      <c r="A41" s="773">
        <v>120</v>
      </c>
      <c r="B41" s="816" t="s">
        <v>1099</v>
      </c>
      <c r="C41" s="815">
        <v>0.11</v>
      </c>
      <c r="D41" s="824">
        <f>$C$41*('zz17GLOBAL OP BY PAYOR'!$C$218)</f>
        <v>0</v>
      </c>
      <c r="E41" s="824">
        <f>$C$41*('zz17GLOBAL OP BY PAYOR'!$D$218)</f>
        <v>0</v>
      </c>
      <c r="F41" s="824"/>
      <c r="G41" s="824"/>
      <c r="H41" s="824">
        <f>$C$41*('zz17GLOBAL OP BY PAYOR'!$G$218)</f>
        <v>6394677.3264000006</v>
      </c>
      <c r="I41" s="824">
        <f>$C$41*('zz17GLOBAL OP BY PAYOR'!$H$218)</f>
        <v>4637311.3556000004</v>
      </c>
      <c r="J41" s="824">
        <f>$C$41*('zz17GLOBAL OP BY PAYOR'!$I$218)</f>
        <v>4333122.781830187</v>
      </c>
      <c r="K41" s="824">
        <f>$C$41*('zz17GLOBAL OP BY PAYOR'!$J$218)</f>
        <v>2956250.99</v>
      </c>
      <c r="L41" s="824">
        <f>$C$41*('zz17GLOBAL OP BY PAYOR'!$K$218)</f>
        <v>5035791.6348642185</v>
      </c>
      <c r="M41" s="824">
        <f>$C$41*('zz17GLOBAL OP BY PAYOR'!$L$218)</f>
        <v>3671447.4896989996</v>
      </c>
      <c r="N41" s="824">
        <f>$C$41*('zz17GLOBAL OP BY PAYOR'!$M$218)</f>
        <v>-702668.853034031</v>
      </c>
      <c r="O41" s="824">
        <f>$C$41*('zz17GLOBAL OP BY PAYOR'!$N$218)</f>
        <v>-715196.49969899992</v>
      </c>
      <c r="P41" s="824">
        <f>$C$41*('zz17GLOBAL OP BY PAYOR'!$O$218)</f>
        <v>722825.85784806218</v>
      </c>
      <c r="Q41" s="824">
        <f>$C$41*('zz17GLOBAL OP BY PAYOR'!$P$218)</f>
        <v>552348.98997300002</v>
      </c>
      <c r="R41" s="824">
        <f>$C$41*('zz17GLOBAL OP BY PAYOR'!$Q$218)</f>
        <v>769771.06455020141</v>
      </c>
      <c r="S41" s="824">
        <f>$C$41*('zz17GLOBAL OP BY PAYOR'!$R$218)</f>
        <v>517765.96907199989</v>
      </c>
      <c r="T41" s="824">
        <f>$C$41*('zz17GLOBAL OP BY PAYOR'!$S$218)</f>
        <v>-2195265.7754322942</v>
      </c>
      <c r="U41" s="824">
        <f>$C$41*('zz17GLOBAL OP BY PAYOR'!$T$218)</f>
        <v>-1785311.4587439999</v>
      </c>
    </row>
    <row r="42" spans="1:21" ht="15.75" thickBot="1" x14ac:dyDescent="0.25">
      <c r="A42" s="773">
        <v>130</v>
      </c>
      <c r="B42" s="816" t="s">
        <v>1100</v>
      </c>
      <c r="C42" s="815">
        <v>0.13900000000000001</v>
      </c>
      <c r="D42" s="824">
        <f>$C$42*('zz17GLOBAL OP BY PAYOR'!$C$218)</f>
        <v>0</v>
      </c>
      <c r="E42" s="824">
        <f>$C$42*('zz17GLOBAL OP BY PAYOR'!$D$218)</f>
        <v>0</v>
      </c>
      <c r="F42" s="824"/>
      <c r="G42" s="824"/>
      <c r="H42" s="824">
        <f>$C$42*('zz17GLOBAL OP BY PAYOR'!$G$218)</f>
        <v>8080546.8033600012</v>
      </c>
      <c r="I42" s="824">
        <f>$C$42*('zz17GLOBAL OP BY PAYOR'!$H$218)</f>
        <v>5859875.2584400009</v>
      </c>
      <c r="J42" s="824">
        <f>$C$42*('zz17GLOBAL OP BY PAYOR'!$I$218)</f>
        <v>5475491.515221782</v>
      </c>
      <c r="K42" s="824">
        <f>$C$42*('zz17GLOBAL OP BY PAYOR'!$J$218)</f>
        <v>3735626.2510000002</v>
      </c>
      <c r="L42" s="824">
        <f>$C$42*('zz17GLOBAL OP BY PAYOR'!$K$218)</f>
        <v>6363409.4295102404</v>
      </c>
      <c r="M42" s="824">
        <f>$C$42*('zz17GLOBAL OP BY PAYOR'!$L$218)</f>
        <v>4639374.5551650999</v>
      </c>
      <c r="N42" s="824">
        <f>$C$42*('zz17GLOBAL OP BY PAYOR'!$M$218)</f>
        <v>-887917.91428845748</v>
      </c>
      <c r="O42" s="824">
        <f>$C$42*('zz17GLOBAL OP BY PAYOR'!$N$218)</f>
        <v>-903748.3041651001</v>
      </c>
      <c r="P42" s="824">
        <f>$C$42*('zz17GLOBAL OP BY PAYOR'!$O$218)</f>
        <v>913389.03855346038</v>
      </c>
      <c r="Q42" s="824">
        <f>$C$42*('zz17GLOBAL OP BY PAYOR'!$P$218)</f>
        <v>697968.26914770016</v>
      </c>
      <c r="R42" s="824">
        <f>$C$42*('zz17GLOBAL OP BY PAYOR'!$Q$218)</f>
        <v>972710.70884070918</v>
      </c>
      <c r="S42" s="824">
        <f>$C$42*('zz17GLOBAL OP BY PAYOR'!$R$218)</f>
        <v>654267.90637279989</v>
      </c>
      <c r="T42" s="824">
        <f>$C$42*('zz17GLOBAL OP BY PAYOR'!$S$218)</f>
        <v>-2774017.6616826267</v>
      </c>
      <c r="U42" s="824">
        <f>$C$42*('zz17GLOBAL OP BY PAYOR'!$T$218)</f>
        <v>-2255984.4796855999</v>
      </c>
    </row>
    <row r="43" spans="1:21" ht="15.75" thickBot="1" x14ac:dyDescent="0.25">
      <c r="A43" s="238">
        <v>140</v>
      </c>
      <c r="B43" s="816" t="s">
        <v>1101</v>
      </c>
      <c r="C43" s="815">
        <v>1.0999999999999999E-2</v>
      </c>
      <c r="D43" s="824">
        <f>$C$43*('zz17GLOBAL OP BY PAYOR'!$C$218)</f>
        <v>0</v>
      </c>
      <c r="E43" s="824">
        <f>$C$43*('zz17GLOBAL OP BY PAYOR'!$D$218)</f>
        <v>0</v>
      </c>
      <c r="F43" s="824"/>
      <c r="G43" s="824"/>
      <c r="H43" s="824">
        <f>$C$43*('zz17GLOBAL OP BY PAYOR'!$G$218)</f>
        <v>639467.73263999994</v>
      </c>
      <c r="I43" s="824">
        <f>$C$43*('zz17GLOBAL OP BY PAYOR'!$H$218)</f>
        <v>463731.13555999997</v>
      </c>
      <c r="J43" s="824">
        <f>$C$43*('zz17GLOBAL OP BY PAYOR'!$I$218)</f>
        <v>433312.27818301867</v>
      </c>
      <c r="K43" s="824">
        <f>$C$43*('zz17GLOBAL OP BY PAYOR'!$J$218)</f>
        <v>295625.09899999999</v>
      </c>
      <c r="L43" s="824">
        <f>$C$43*('zz17GLOBAL OP BY PAYOR'!$K$218)</f>
        <v>503579.16348642181</v>
      </c>
      <c r="M43" s="824">
        <f>$C$43*('zz17GLOBAL OP BY PAYOR'!$L$218)</f>
        <v>367144.74896989996</v>
      </c>
      <c r="N43" s="824">
        <f>$C$43*('zz17GLOBAL OP BY PAYOR'!$M$218)</f>
        <v>-70266.885303403091</v>
      </c>
      <c r="O43" s="824">
        <f>$C$43*('zz17GLOBAL OP BY PAYOR'!$N$218)</f>
        <v>-71519.649969899998</v>
      </c>
      <c r="P43" s="824">
        <f>$C$43*('zz17GLOBAL OP BY PAYOR'!$O$218)</f>
        <v>72282.585784806215</v>
      </c>
      <c r="Q43" s="824">
        <f>$C$43*('zz17GLOBAL OP BY PAYOR'!$P$218)</f>
        <v>55234.898997299999</v>
      </c>
      <c r="R43" s="824">
        <f>$C$43*('zz17GLOBAL OP BY PAYOR'!$Q$218)</f>
        <v>76977.106455020141</v>
      </c>
      <c r="S43" s="824">
        <f>$C$43*('zz17GLOBAL OP BY PAYOR'!$R$218)</f>
        <v>51776.596907199986</v>
      </c>
      <c r="T43" s="824">
        <f>$C$43*('zz17GLOBAL OP BY PAYOR'!$S$218)</f>
        <v>-219526.57754322942</v>
      </c>
      <c r="U43" s="824">
        <f>$C$43*('zz17GLOBAL OP BY PAYOR'!$T$218)</f>
        <v>-178531.14587439998</v>
      </c>
    </row>
    <row r="44" spans="1:21" ht="15.75" thickBot="1" x14ac:dyDescent="0.25">
      <c r="A44" s="238">
        <v>210</v>
      </c>
      <c r="B44" s="816" t="s">
        <v>1102</v>
      </c>
      <c r="C44" s="815">
        <v>2E-3</v>
      </c>
      <c r="D44" s="824">
        <f>$C$44*('zz17GLOBAL OP BY PAYOR'!$C$218)</f>
        <v>0</v>
      </c>
      <c r="E44" s="824">
        <f>$C$44*('zz17GLOBAL OP BY PAYOR'!$D$218)</f>
        <v>0</v>
      </c>
      <c r="F44" s="824"/>
      <c r="G44" s="824"/>
      <c r="H44" s="824">
        <f>$C$44*('zz17GLOBAL OP BY PAYOR'!$G$218)</f>
        <v>116266.86048</v>
      </c>
      <c r="I44" s="824">
        <f>$C$44*('zz17GLOBAL OP BY PAYOR'!$H$218)</f>
        <v>84314.75192000001</v>
      </c>
      <c r="J44" s="824">
        <f>$C$44*('zz17GLOBAL OP BY PAYOR'!$I$218)</f>
        <v>78784.050578730676</v>
      </c>
      <c r="K44" s="824">
        <f>$C$44*('zz17GLOBAL OP BY PAYOR'!$J$218)</f>
        <v>53750.018000000004</v>
      </c>
      <c r="L44" s="824">
        <f>$C$44*('zz17GLOBAL OP BY PAYOR'!$K$218)</f>
        <v>91559.847906622163</v>
      </c>
      <c r="M44" s="824">
        <f>$C$44*('zz17GLOBAL OP BY PAYOR'!$L$218)</f>
        <v>66753.590721799992</v>
      </c>
      <c r="N44" s="824">
        <f>$C$44*('zz17GLOBAL OP BY PAYOR'!$M$218)</f>
        <v>-12775.797327891472</v>
      </c>
      <c r="O44" s="824">
        <f>$C$44*('zz17GLOBAL OP BY PAYOR'!$N$218)</f>
        <v>-13003.572721799999</v>
      </c>
      <c r="P44" s="824">
        <f>$C$44*('zz17GLOBAL OP BY PAYOR'!$O$218)</f>
        <v>13142.28832451022</v>
      </c>
      <c r="Q44" s="824">
        <f>$C$44*('zz17GLOBAL OP BY PAYOR'!$P$218)</f>
        <v>10042.708908600001</v>
      </c>
      <c r="R44" s="824">
        <f>$C$44*('zz17GLOBAL OP BY PAYOR'!$Q$218)</f>
        <v>13995.837537276389</v>
      </c>
      <c r="S44" s="824">
        <f>$C$44*('zz17GLOBAL OP BY PAYOR'!$R$218)</f>
        <v>9413.9267103999991</v>
      </c>
      <c r="T44" s="824">
        <f>$C$44*('zz17GLOBAL OP BY PAYOR'!$S$218)</f>
        <v>-39913.923189678084</v>
      </c>
      <c r="U44" s="824">
        <f>$C$44*('zz17GLOBAL OP BY PAYOR'!$T$218)</f>
        <v>-32460.2083408</v>
      </c>
    </row>
    <row r="45" spans="1:21" ht="15.75" thickBot="1" x14ac:dyDescent="0.25">
      <c r="A45" s="238">
        <v>220</v>
      </c>
      <c r="B45" s="816" t="s">
        <v>1103</v>
      </c>
      <c r="C45" s="815">
        <v>1.7999999999999999E-2</v>
      </c>
      <c r="D45" s="824">
        <f>$C$45*('zz17GLOBAL OP BY PAYOR'!$C$218)</f>
        <v>0</v>
      </c>
      <c r="E45" s="824">
        <f>$C$45*('zz17GLOBAL OP BY PAYOR'!$D$218)</f>
        <v>0</v>
      </c>
      <c r="F45" s="824"/>
      <c r="G45" s="824"/>
      <c r="H45" s="824">
        <f>$C$45*('zz17GLOBAL OP BY PAYOR'!$G$218)</f>
        <v>1046401.7443199999</v>
      </c>
      <c r="I45" s="824">
        <f>$C$45*('zz17GLOBAL OP BY PAYOR'!$H$218)</f>
        <v>758832.76727999991</v>
      </c>
      <c r="J45" s="824">
        <f>$C$45*('zz17GLOBAL OP BY PAYOR'!$I$218)</f>
        <v>709056.45520857605</v>
      </c>
      <c r="K45" s="824">
        <f>$C$45*('zz17GLOBAL OP BY PAYOR'!$J$218)</f>
        <v>483750.16199999995</v>
      </c>
      <c r="L45" s="824">
        <f>$C$45*('zz17GLOBAL OP BY PAYOR'!$K$218)</f>
        <v>824038.63115959929</v>
      </c>
      <c r="M45" s="824">
        <f>$C$45*('zz17GLOBAL OP BY PAYOR'!$L$218)</f>
        <v>600782.31649619993</v>
      </c>
      <c r="N45" s="824">
        <f>$C$45*('zz17GLOBAL OP BY PAYOR'!$M$218)</f>
        <v>-114982.17595102325</v>
      </c>
      <c r="O45" s="824">
        <f>$C$45*('zz17GLOBAL OP BY PAYOR'!$N$218)</f>
        <v>-117032.15449619999</v>
      </c>
      <c r="P45" s="824">
        <f>$C$45*('zz17GLOBAL OP BY PAYOR'!$O$218)</f>
        <v>118280.59492059198</v>
      </c>
      <c r="Q45" s="824">
        <f>$C$45*('zz17GLOBAL OP BY PAYOR'!$P$218)</f>
        <v>90384.380177400002</v>
      </c>
      <c r="R45" s="824">
        <f>$C$45*('zz17GLOBAL OP BY PAYOR'!$Q$218)</f>
        <v>125962.5378354875</v>
      </c>
      <c r="S45" s="824">
        <f>$C$45*('zz17GLOBAL OP BY PAYOR'!$R$218)</f>
        <v>84725.340393599981</v>
      </c>
      <c r="T45" s="824">
        <f>$C$45*('zz17GLOBAL OP BY PAYOR'!$S$218)</f>
        <v>-359225.30870710267</v>
      </c>
      <c r="U45" s="824">
        <f>$C$45*('zz17GLOBAL OP BY PAYOR'!$T$218)</f>
        <v>-292141.87506719999</v>
      </c>
    </row>
    <row r="46" spans="1:21" ht="15.75" thickBot="1" x14ac:dyDescent="0.25">
      <c r="A46" s="238">
        <v>230</v>
      </c>
      <c r="B46" s="816" t="s">
        <v>1104</v>
      </c>
      <c r="C46" s="815">
        <v>5.0000000000000001E-3</v>
      </c>
      <c r="D46" s="824">
        <f>$C$46*('zz17GLOBAL OP BY PAYOR'!$C$218)</f>
        <v>0</v>
      </c>
      <c r="E46" s="824">
        <f>$C$46*('zz17GLOBAL OP BY PAYOR'!$D$218)</f>
        <v>0</v>
      </c>
      <c r="F46" s="824"/>
      <c r="G46" s="824"/>
      <c r="H46" s="824">
        <f>$C$46*('zz17GLOBAL OP BY PAYOR'!$G$218)</f>
        <v>290667.15120000002</v>
      </c>
      <c r="I46" s="824">
        <f>$C$46*('zz17GLOBAL OP BY PAYOR'!$H$218)</f>
        <v>210786.8798</v>
      </c>
      <c r="J46" s="824">
        <f>$C$46*('zz17GLOBAL OP BY PAYOR'!$I$218)</f>
        <v>196960.12644682667</v>
      </c>
      <c r="K46" s="824">
        <f>$C$46*('zz17GLOBAL OP BY PAYOR'!$J$218)</f>
        <v>134375.04500000001</v>
      </c>
      <c r="L46" s="824">
        <f>$C$46*('zz17GLOBAL OP BY PAYOR'!$K$218)</f>
        <v>228899.61976655541</v>
      </c>
      <c r="M46" s="824">
        <f>$C$46*('zz17GLOBAL OP BY PAYOR'!$L$218)</f>
        <v>166883.97680449998</v>
      </c>
      <c r="N46" s="824">
        <f>$C$46*('zz17GLOBAL OP BY PAYOR'!$M$218)</f>
        <v>-31939.493319728681</v>
      </c>
      <c r="O46" s="824">
        <f>$C$46*('zz17GLOBAL OP BY PAYOR'!$N$218)</f>
        <v>-32508.9318045</v>
      </c>
      <c r="P46" s="824">
        <f>$C$46*('zz17GLOBAL OP BY PAYOR'!$O$218)</f>
        <v>32855.720811275554</v>
      </c>
      <c r="Q46" s="824">
        <f>$C$46*('zz17GLOBAL OP BY PAYOR'!$P$218)</f>
        <v>25106.772271500002</v>
      </c>
      <c r="R46" s="824">
        <f>$C$46*('zz17GLOBAL OP BY PAYOR'!$Q$218)</f>
        <v>34989.593843190974</v>
      </c>
      <c r="S46" s="824">
        <f>$C$46*('zz17GLOBAL OP BY PAYOR'!$R$218)</f>
        <v>23534.816775999996</v>
      </c>
      <c r="T46" s="824">
        <f>$C$46*('zz17GLOBAL OP BY PAYOR'!$S$218)</f>
        <v>-99784.80797419521</v>
      </c>
      <c r="U46" s="824">
        <f>$C$46*('zz17GLOBAL OP BY PAYOR'!$T$218)</f>
        <v>-81150.520852000001</v>
      </c>
    </row>
    <row r="47" spans="1:21" ht="15.75" thickBot="1" x14ac:dyDescent="0.25">
      <c r="A47" s="238">
        <v>240</v>
      </c>
      <c r="B47" s="816" t="s">
        <v>1105</v>
      </c>
      <c r="C47" s="815">
        <v>6.0000000000000001E-3</v>
      </c>
      <c r="D47" s="824">
        <f>$C$47*('zz17GLOBAL OP BY PAYOR'!$C$218)</f>
        <v>0</v>
      </c>
      <c r="E47" s="824">
        <f>$C$47*('zz17GLOBAL OP BY PAYOR'!$D$218)</f>
        <v>0</v>
      </c>
      <c r="F47" s="824"/>
      <c r="G47" s="824"/>
      <c r="H47" s="824">
        <f>$C$47*('zz17GLOBAL OP BY PAYOR'!$G$218)</f>
        <v>348800.58144000004</v>
      </c>
      <c r="I47" s="824">
        <f>$C$47*('zz17GLOBAL OP BY PAYOR'!$H$218)</f>
        <v>252944.25576</v>
      </c>
      <c r="J47" s="824">
        <f>$C$47*('zz17GLOBAL OP BY PAYOR'!$I$218)</f>
        <v>236352.15173619203</v>
      </c>
      <c r="K47" s="824">
        <f>$C$47*('zz17GLOBAL OP BY PAYOR'!$J$218)</f>
        <v>161250.054</v>
      </c>
      <c r="L47" s="824">
        <f>$C$47*('zz17GLOBAL OP BY PAYOR'!$K$218)</f>
        <v>274679.54371986649</v>
      </c>
      <c r="M47" s="824">
        <f>$C$47*('zz17GLOBAL OP BY PAYOR'!$L$218)</f>
        <v>200260.77216539998</v>
      </c>
      <c r="N47" s="824">
        <f>$C$47*('zz17GLOBAL OP BY PAYOR'!$M$218)</f>
        <v>-38327.391983674417</v>
      </c>
      <c r="O47" s="824">
        <f>$C$47*('zz17GLOBAL OP BY PAYOR'!$N$218)</f>
        <v>-39010.718165400001</v>
      </c>
      <c r="P47" s="824">
        <f>$C$47*('zz17GLOBAL OP BY PAYOR'!$O$218)</f>
        <v>39426.864973530661</v>
      </c>
      <c r="Q47" s="824">
        <f>$C$47*('zz17GLOBAL OP BY PAYOR'!$P$218)</f>
        <v>30128.126725800004</v>
      </c>
      <c r="R47" s="824">
        <f>$C$47*('zz17GLOBAL OP BY PAYOR'!$Q$218)</f>
        <v>41987.512611829166</v>
      </c>
      <c r="S47" s="824">
        <f>$C$47*('zz17GLOBAL OP BY PAYOR'!$R$218)</f>
        <v>28241.780131199997</v>
      </c>
      <c r="T47" s="824">
        <f>$C$47*('zz17GLOBAL OP BY PAYOR'!$S$218)</f>
        <v>-119741.76956903424</v>
      </c>
      <c r="U47" s="824">
        <f>$C$47*('zz17GLOBAL OP BY PAYOR'!$T$218)</f>
        <v>-97380.625022399996</v>
      </c>
    </row>
    <row r="48" spans="1:21" ht="15.75" thickBot="1" x14ac:dyDescent="0.25">
      <c r="A48" s="773">
        <v>320</v>
      </c>
      <c r="B48" s="816" t="s">
        <v>1109</v>
      </c>
      <c r="C48" s="815">
        <v>0.129</v>
      </c>
      <c r="D48" s="824">
        <f>$C$48*('zz17GLOBAL OP BY PAYOR'!$C$218)</f>
        <v>0</v>
      </c>
      <c r="E48" s="824">
        <f>$C$48*('zz17GLOBAL OP BY PAYOR'!$D$218)</f>
        <v>0</v>
      </c>
      <c r="F48" s="824"/>
      <c r="G48" s="824"/>
      <c r="H48" s="824">
        <f>$C$48*('zz17GLOBAL OP BY PAYOR'!$G$218)</f>
        <v>7499212.5009600008</v>
      </c>
      <c r="I48" s="824">
        <f>$C$48*('zz17GLOBAL OP BY PAYOR'!$H$218)</f>
        <v>5438301.4988400005</v>
      </c>
      <c r="J48" s="824">
        <f>$C$48*('zz17GLOBAL OP BY PAYOR'!$I$218)</f>
        <v>5081571.2623281283</v>
      </c>
      <c r="K48" s="824">
        <f>$C$48*('zz17GLOBAL OP BY PAYOR'!$J$218)</f>
        <v>3466876.1610000003</v>
      </c>
      <c r="L48" s="824">
        <f>$C$48*('zz17GLOBAL OP BY PAYOR'!$K$218)</f>
        <v>5905610.189977129</v>
      </c>
      <c r="M48" s="824">
        <f>$C$48*('zz17GLOBAL OP BY PAYOR'!$L$218)</f>
        <v>4305606.6015561</v>
      </c>
      <c r="N48" s="824">
        <f>$C$48*('zz17GLOBAL OP BY PAYOR'!$M$218)</f>
        <v>-824038.92764899996</v>
      </c>
      <c r="O48" s="824">
        <f>$C$48*('zz17GLOBAL OP BY PAYOR'!$N$218)</f>
        <v>-838730.44055609999</v>
      </c>
      <c r="P48" s="824">
        <f>$C$48*('zz17GLOBAL OP BY PAYOR'!$O$218)</f>
        <v>847677.5969309092</v>
      </c>
      <c r="Q48" s="824">
        <f>$C$48*('zz17GLOBAL OP BY PAYOR'!$P$218)</f>
        <v>647754.72460470011</v>
      </c>
      <c r="R48" s="824">
        <f>$C$48*('zz17GLOBAL OP BY PAYOR'!$Q$218)</f>
        <v>902731.52115432709</v>
      </c>
      <c r="S48" s="824">
        <f>$C$48*('zz17GLOBAL OP BY PAYOR'!$R$218)</f>
        <v>607198.27282079996</v>
      </c>
      <c r="T48" s="824">
        <f>$C$48*('zz17GLOBAL OP BY PAYOR'!$S$218)</f>
        <v>-2574448.0457342365</v>
      </c>
      <c r="U48" s="824">
        <f>$C$48*('zz17GLOBAL OP BY PAYOR'!$T$218)</f>
        <v>-2093683.4379815999</v>
      </c>
    </row>
    <row r="49" spans="1:21" ht="15.75" thickBot="1" x14ac:dyDescent="0.25">
      <c r="A49" s="773">
        <v>330</v>
      </c>
      <c r="B49" s="816" t="s">
        <v>1110</v>
      </c>
      <c r="C49" s="815">
        <v>7.9000000000000001E-2</v>
      </c>
      <c r="D49" s="824">
        <f>$C$49*('zz17GLOBAL OP BY PAYOR'!$C$218)</f>
        <v>0</v>
      </c>
      <c r="E49" s="824">
        <f>$C$49*('zz17GLOBAL OP BY PAYOR'!$D$218)</f>
        <v>0</v>
      </c>
      <c r="F49" s="824"/>
      <c r="G49" s="824"/>
      <c r="H49" s="824">
        <f>$C$49*('zz17GLOBAL OP BY PAYOR'!$G$218)</f>
        <v>4592540.9889599998</v>
      </c>
      <c r="I49" s="824">
        <f>$C$49*('zz17GLOBAL OP BY PAYOR'!$H$218)</f>
        <v>3330432.7008400001</v>
      </c>
      <c r="J49" s="824">
        <f>$C$49*('zz17GLOBAL OP BY PAYOR'!$I$218)</f>
        <v>3111969.9978598617</v>
      </c>
      <c r="K49" s="824">
        <f>$C$49*('zz17GLOBAL OP BY PAYOR'!$J$218)</f>
        <v>2123125.7110000001</v>
      </c>
      <c r="L49" s="824">
        <f>$C$49*('zz17GLOBAL OP BY PAYOR'!$K$218)</f>
        <v>3616613.9923115755</v>
      </c>
      <c r="M49" s="824">
        <f>$C$49*('zz17GLOBAL OP BY PAYOR'!$L$218)</f>
        <v>2636766.8335110997</v>
      </c>
      <c r="N49" s="824">
        <f>$C$49*('zz17GLOBAL OP BY PAYOR'!$M$218)</f>
        <v>-504643.99445171317</v>
      </c>
      <c r="O49" s="824">
        <f>$C$49*('zz17GLOBAL OP BY PAYOR'!$N$218)</f>
        <v>-513641.12251109997</v>
      </c>
      <c r="P49" s="824">
        <f>$C$49*('zz17GLOBAL OP BY PAYOR'!$O$218)</f>
        <v>519120.3888181537</v>
      </c>
      <c r="Q49" s="824">
        <f>$C$49*('zz17GLOBAL OP BY PAYOR'!$P$218)</f>
        <v>396687.00188970001</v>
      </c>
      <c r="R49" s="824">
        <f>$C$49*('zz17GLOBAL OP BY PAYOR'!$Q$218)</f>
        <v>552835.58272241743</v>
      </c>
      <c r="S49" s="824">
        <f>$C$49*('zz17GLOBAL OP BY PAYOR'!$R$218)</f>
        <v>371850.10506079992</v>
      </c>
      <c r="T49" s="824">
        <f>$C$49*('zz17GLOBAL OP BY PAYOR'!$S$218)</f>
        <v>-1576599.9659922842</v>
      </c>
      <c r="U49" s="824">
        <f>$C$49*('zz17GLOBAL OP BY PAYOR'!$T$218)</f>
        <v>-1282178.2294615998</v>
      </c>
    </row>
    <row r="50" spans="1:21" ht="15.75" thickBot="1" x14ac:dyDescent="0.25">
      <c r="A50" s="773">
        <v>350</v>
      </c>
      <c r="B50" s="816" t="s">
        <v>631</v>
      </c>
      <c r="C50" s="815"/>
      <c r="D50" s="824">
        <f>$C$50*('zz17GLOBAL OP BY PAYOR'!$C$218)</f>
        <v>0</v>
      </c>
      <c r="E50" s="824">
        <f>$C$50*('zz17GLOBAL OP BY PAYOR'!$D$218)</f>
        <v>0</v>
      </c>
      <c r="F50" s="824"/>
      <c r="G50" s="824"/>
      <c r="H50" s="824">
        <f>$C$50*('zz17GLOBAL OP BY PAYOR'!$G$218)</f>
        <v>0</v>
      </c>
      <c r="I50" s="824">
        <f>$C$50*('zz17GLOBAL OP BY PAYOR'!$H$218)</f>
        <v>0</v>
      </c>
      <c r="J50" s="824">
        <f>$C$50*('zz17GLOBAL OP BY PAYOR'!$I$218)</f>
        <v>0</v>
      </c>
      <c r="K50" s="824">
        <f>$C$50*('zz17GLOBAL OP BY PAYOR'!$J$218)</f>
        <v>0</v>
      </c>
      <c r="L50" s="824">
        <f>$C$50*('zz17GLOBAL OP BY PAYOR'!$K$218)</f>
        <v>0</v>
      </c>
      <c r="M50" s="824">
        <f>$C$50*('zz17GLOBAL OP BY PAYOR'!$L$218)</f>
        <v>0</v>
      </c>
      <c r="N50" s="824">
        <f>$C$50*('zz17GLOBAL OP BY PAYOR'!$M$218)</f>
        <v>0</v>
      </c>
      <c r="O50" s="824">
        <f>$C$50*('zz17GLOBAL OP BY PAYOR'!$N$218)</f>
        <v>0</v>
      </c>
      <c r="P50" s="824">
        <f>$C$50*('zz17GLOBAL OP BY PAYOR'!$O$218)</f>
        <v>0</v>
      </c>
      <c r="Q50" s="824">
        <f>$C$50*('zz17GLOBAL OP BY PAYOR'!$P$218)</f>
        <v>0</v>
      </c>
      <c r="R50" s="824">
        <f>$C$50*('zz17GLOBAL OP BY PAYOR'!$Q$218)</f>
        <v>0</v>
      </c>
      <c r="S50" s="824">
        <f>$C$50*('zz17GLOBAL OP BY PAYOR'!$R$218)</f>
        <v>0</v>
      </c>
      <c r="T50" s="824">
        <f>$C$50*('zz17GLOBAL OP BY PAYOR'!$S$218)</f>
        <v>0</v>
      </c>
      <c r="U50" s="824">
        <f>$C$50*('zz17GLOBAL OP BY PAYOR'!$T$218)</f>
        <v>0</v>
      </c>
    </row>
    <row r="51" spans="1:21" ht="15.75" thickBot="1" x14ac:dyDescent="0.25">
      <c r="A51" s="238">
        <v>520</v>
      </c>
      <c r="B51" s="816" t="s">
        <v>1108</v>
      </c>
      <c r="C51" s="815">
        <v>0.33600000000000002</v>
      </c>
      <c r="D51" s="824">
        <f>$C$51*('zz17GLOBAL OP BY PAYOR'!$C$218)</f>
        <v>0</v>
      </c>
      <c r="E51" s="824">
        <f>$C$51*('zz17GLOBAL OP BY PAYOR'!$D$218)</f>
        <v>0</v>
      </c>
      <c r="F51" s="824"/>
      <c r="G51" s="824"/>
      <c r="H51" s="824">
        <f>$C$51*('zz17GLOBAL OP BY PAYOR'!$G$218)</f>
        <v>19532832.560640004</v>
      </c>
      <c r="I51" s="824">
        <f>$C$51*('zz17GLOBAL OP BY PAYOR'!$H$218)</f>
        <v>14164878.322560001</v>
      </c>
      <c r="J51" s="824">
        <f>$C$51*('zz17GLOBAL OP BY PAYOR'!$I$218)</f>
        <v>13235720.497226754</v>
      </c>
      <c r="K51" s="824">
        <f>$C$51*('zz17GLOBAL OP BY PAYOR'!$J$218)</f>
        <v>9030003.0240000002</v>
      </c>
      <c r="L51" s="824">
        <f>$C$51*('zz17GLOBAL OP BY PAYOR'!$K$218)</f>
        <v>15382054.448312523</v>
      </c>
      <c r="M51" s="824">
        <f>$C$51*('zz17GLOBAL OP BY PAYOR'!$L$218)</f>
        <v>11214603.241262399</v>
      </c>
      <c r="N51" s="824">
        <f>$C$51*('zz17GLOBAL OP BY PAYOR'!$M$218)</f>
        <v>-2146333.9510857677</v>
      </c>
      <c r="O51" s="824">
        <f>$C$51*('zz17GLOBAL OP BY PAYOR'!$N$218)</f>
        <v>-2184600.2172623998</v>
      </c>
      <c r="P51" s="824">
        <f>$C$51*('zz17GLOBAL OP BY PAYOR'!$O$218)</f>
        <v>2207904.4385177172</v>
      </c>
      <c r="Q51" s="824">
        <f>$C$51*('zz17GLOBAL OP BY PAYOR'!$P$218)</f>
        <v>1687175.0966448002</v>
      </c>
      <c r="R51" s="824">
        <f>$C$51*('zz17GLOBAL OP BY PAYOR'!$Q$218)</f>
        <v>2351300.7062624334</v>
      </c>
      <c r="S51" s="824">
        <f>$C$51*('zz17GLOBAL OP BY PAYOR'!$R$218)</f>
        <v>1581539.6873471998</v>
      </c>
      <c r="T51" s="824">
        <f>$C$51*('zz17GLOBAL OP BY PAYOR'!$S$218)</f>
        <v>-6705539.0958659183</v>
      </c>
      <c r="U51" s="824">
        <f>$C$51*('zz17GLOBAL OP BY PAYOR'!$T$218)</f>
        <v>-5453315.0012544002</v>
      </c>
    </row>
    <row r="52" spans="1:21" ht="15.75" thickBot="1" x14ac:dyDescent="0.25">
      <c r="A52" s="773">
        <v>525</v>
      </c>
      <c r="B52" s="816" t="s">
        <v>1112</v>
      </c>
      <c r="C52" s="815">
        <v>4.7E-2</v>
      </c>
      <c r="D52" s="824">
        <f>$C$52*('zz17GLOBAL OP BY PAYOR'!$C$218)</f>
        <v>0</v>
      </c>
      <c r="E52" s="824">
        <f>$C$52*('zz17GLOBAL OP BY PAYOR'!$D$218)</f>
        <v>0</v>
      </c>
      <c r="F52" s="824"/>
      <c r="G52" s="824"/>
      <c r="H52" s="824">
        <f>$C$52*('zz17GLOBAL OP BY PAYOR'!$G$218)</f>
        <v>2732271.2212800002</v>
      </c>
      <c r="I52" s="824">
        <f>$C$52*('zz17GLOBAL OP BY PAYOR'!$H$218)</f>
        <v>1981396.6701200001</v>
      </c>
      <c r="J52" s="824">
        <f>$C$52*('zz17GLOBAL OP BY PAYOR'!$I$218)</f>
        <v>1851425.1886001709</v>
      </c>
      <c r="K52" s="824">
        <f>$C$52*('zz17GLOBAL OP BY PAYOR'!$J$218)</f>
        <v>1263125.423</v>
      </c>
      <c r="L52" s="824">
        <f>$C$52*('zz17GLOBAL OP BY PAYOR'!$K$218)</f>
        <v>2151656.4258056208</v>
      </c>
      <c r="M52" s="824">
        <f>$C$52*('zz17GLOBAL OP BY PAYOR'!$L$218)</f>
        <v>1568709.3819622998</v>
      </c>
      <c r="N52" s="824">
        <f>$C$52*('zz17GLOBAL OP BY PAYOR'!$M$218)</f>
        <v>-300231.23720544961</v>
      </c>
      <c r="O52" s="824">
        <f>$C$52*('zz17GLOBAL OP BY PAYOR'!$N$218)</f>
        <v>-305583.95896229998</v>
      </c>
      <c r="P52" s="824">
        <f>$C$52*('zz17GLOBAL OP BY PAYOR'!$O$218)</f>
        <v>308843.77562599018</v>
      </c>
      <c r="Q52" s="824">
        <f>$C$52*('zz17GLOBAL OP BY PAYOR'!$P$218)</f>
        <v>236003.65935210002</v>
      </c>
      <c r="R52" s="824">
        <f>$C$52*('zz17GLOBAL OP BY PAYOR'!$Q$218)</f>
        <v>328902.18212599517</v>
      </c>
      <c r="S52" s="824">
        <f>$C$52*('zz17GLOBAL OP BY PAYOR'!$R$218)</f>
        <v>221227.27769439996</v>
      </c>
      <c r="T52" s="824">
        <f>$C$52*('zz17GLOBAL OP BY PAYOR'!$S$218)</f>
        <v>-937977.1949574349</v>
      </c>
      <c r="U52" s="824">
        <f>$C$52*('zz17GLOBAL OP BY PAYOR'!$T$218)</f>
        <v>-762814.89600880002</v>
      </c>
    </row>
    <row r="53" spans="1:21" ht="15.75" thickBot="1" x14ac:dyDescent="0.25">
      <c r="A53" s="820">
        <v>526</v>
      </c>
      <c r="B53" s="816" t="s">
        <v>1113</v>
      </c>
      <c r="C53" s="815">
        <v>5.0000000000000001E-3</v>
      </c>
      <c r="D53" s="824">
        <f>$C$53*('zz17GLOBAL OP BY PAYOR'!$C$218)</f>
        <v>0</v>
      </c>
      <c r="E53" s="824">
        <f>$C$53*('zz17GLOBAL OP BY PAYOR'!$D$218)</f>
        <v>0</v>
      </c>
      <c r="F53" s="824"/>
      <c r="G53" s="824"/>
      <c r="H53" s="824">
        <f>$C$53*('zz17GLOBAL OP BY PAYOR'!$G$218)</f>
        <v>290667.15120000002</v>
      </c>
      <c r="I53" s="824">
        <f>$C$53*('zz17GLOBAL OP BY PAYOR'!$H$218)</f>
        <v>210786.8798</v>
      </c>
      <c r="J53" s="824">
        <f>$C$53*('zz17GLOBAL OP BY PAYOR'!$I$218)</f>
        <v>196960.12644682667</v>
      </c>
      <c r="K53" s="824">
        <f>$C$53*('zz17GLOBAL OP BY PAYOR'!$J$218)</f>
        <v>134375.04500000001</v>
      </c>
      <c r="L53" s="824">
        <f>$C$53*('zz17GLOBAL OP BY PAYOR'!$K$218)</f>
        <v>228899.61976655541</v>
      </c>
      <c r="M53" s="824">
        <f>$C$53*('zz17GLOBAL OP BY PAYOR'!$L$218)</f>
        <v>166883.97680449998</v>
      </c>
      <c r="N53" s="824">
        <f>$C$53*('zz17GLOBAL OP BY PAYOR'!$M$218)</f>
        <v>-31939.493319728681</v>
      </c>
      <c r="O53" s="824">
        <f>$C$53*('zz17GLOBAL OP BY PAYOR'!$N$218)</f>
        <v>-32508.9318045</v>
      </c>
      <c r="P53" s="824">
        <f>$C$53*('zz17GLOBAL OP BY PAYOR'!$O$218)</f>
        <v>32855.720811275554</v>
      </c>
      <c r="Q53" s="824">
        <f>$C$53*('zz17GLOBAL OP BY PAYOR'!$P$218)</f>
        <v>25106.772271500002</v>
      </c>
      <c r="R53" s="824">
        <f>$C$53*('zz17GLOBAL OP BY PAYOR'!$Q$218)</f>
        <v>34989.593843190974</v>
      </c>
      <c r="S53" s="824">
        <f>$C$53*('zz17GLOBAL OP BY PAYOR'!$R$218)</f>
        <v>23534.816775999996</v>
      </c>
      <c r="T53" s="824">
        <f>$C$53*('zz17GLOBAL OP BY PAYOR'!$S$218)</f>
        <v>-99784.80797419521</v>
      </c>
      <c r="U53" s="824">
        <f>$C$53*('zz17GLOBAL OP BY PAYOR'!$T$218)</f>
        <v>-81150.520852000001</v>
      </c>
    </row>
    <row r="54" spans="1:21" ht="15.75" thickBot="1" x14ac:dyDescent="0.25">
      <c r="A54" s="773">
        <v>527</v>
      </c>
      <c r="B54" s="816" t="s">
        <v>1111</v>
      </c>
      <c r="C54" s="815">
        <v>3.6999999999999998E-2</v>
      </c>
      <c r="D54" s="824">
        <f>$C$54*('zz17GLOBAL OP BY PAYOR'!$C$218)</f>
        <v>0</v>
      </c>
      <c r="E54" s="824">
        <f>$C$54*('zz17GLOBAL OP BY PAYOR'!$D$218)</f>
        <v>0</v>
      </c>
      <c r="F54" s="824"/>
      <c r="G54" s="824"/>
      <c r="H54" s="824">
        <f>$C$54*('zz17GLOBAL OP BY PAYOR'!$G$218)</f>
        <v>2150936.9188799998</v>
      </c>
      <c r="I54" s="824">
        <f>$C$54*('zz17GLOBAL OP BY PAYOR'!$H$218)</f>
        <v>1559822.9105199999</v>
      </c>
      <c r="J54" s="824">
        <f>$C$54*('zz17GLOBAL OP BY PAYOR'!$I$218)</f>
        <v>1457504.9357065174</v>
      </c>
      <c r="K54" s="824">
        <f>$C$54*('zz17GLOBAL OP BY PAYOR'!$J$218)</f>
        <v>994375.33299999998</v>
      </c>
      <c r="L54" s="824">
        <f>$C$54*('zz17GLOBAL OP BY PAYOR'!$K$218)</f>
        <v>1693857.1862725099</v>
      </c>
      <c r="M54" s="824">
        <f>$C$54*('zz17GLOBAL OP BY PAYOR'!$L$218)</f>
        <v>1234941.4283532999</v>
      </c>
      <c r="N54" s="824">
        <f>$C$54*('zz17GLOBAL OP BY PAYOR'!$M$218)</f>
        <v>-236352.25056599223</v>
      </c>
      <c r="O54" s="824">
        <f>$C$54*('zz17GLOBAL OP BY PAYOR'!$N$218)</f>
        <v>-240566.09535329998</v>
      </c>
      <c r="P54" s="824">
        <f>$C$54*('zz17GLOBAL OP BY PAYOR'!$O$218)</f>
        <v>243132.33400343906</v>
      </c>
      <c r="Q54" s="824">
        <f>$C$54*('zz17GLOBAL OP BY PAYOR'!$P$218)</f>
        <v>185790.11480909999</v>
      </c>
      <c r="R54" s="824">
        <f>$C$54*('zz17GLOBAL OP BY PAYOR'!$Q$218)</f>
        <v>258922.99443961319</v>
      </c>
      <c r="S54" s="824">
        <f>$C$54*('zz17GLOBAL OP BY PAYOR'!$R$218)</f>
        <v>174157.64414239995</v>
      </c>
      <c r="T54" s="824">
        <f>$C$54*('zz17GLOBAL OP BY PAYOR'!$S$218)</f>
        <v>-738407.57900904445</v>
      </c>
      <c r="U54" s="824">
        <f>$C$54*('zz17GLOBAL OP BY PAYOR'!$T$218)</f>
        <v>-600513.85430479993</v>
      </c>
    </row>
    <row r="55" spans="1:21" ht="15.75" thickBot="1" x14ac:dyDescent="0.25">
      <c r="A55" s="820">
        <v>610</v>
      </c>
      <c r="B55" s="816" t="s">
        <v>1114</v>
      </c>
      <c r="C55" s="815">
        <v>3.0000000000000001E-3</v>
      </c>
      <c r="D55" s="824">
        <f>$C$55*('zz17GLOBAL OP BY PAYOR'!$C$218)</f>
        <v>0</v>
      </c>
      <c r="E55" s="824">
        <f>$C$55*('zz17GLOBAL OP BY PAYOR'!$D$218)</f>
        <v>0</v>
      </c>
      <c r="F55" s="824"/>
      <c r="G55" s="824"/>
      <c r="H55" s="824">
        <f>$C$55*('zz17GLOBAL OP BY PAYOR'!$G$218)</f>
        <v>174400.29072000002</v>
      </c>
      <c r="I55" s="824">
        <f>$C$55*('zz17GLOBAL OP BY PAYOR'!$H$218)</f>
        <v>126472.12788</v>
      </c>
      <c r="J55" s="824">
        <f>$C$55*('zz17GLOBAL OP BY PAYOR'!$I$218)</f>
        <v>118176.07586809601</v>
      </c>
      <c r="K55" s="824">
        <f>$C$55*('zz17GLOBAL OP BY PAYOR'!$J$218)</f>
        <v>80625.027000000002</v>
      </c>
      <c r="L55" s="824">
        <f>$C$55*('zz17GLOBAL OP BY PAYOR'!$K$218)</f>
        <v>137339.77185993324</v>
      </c>
      <c r="M55" s="824">
        <f>$C$55*('zz17GLOBAL OP BY PAYOR'!$L$218)</f>
        <v>100130.38608269999</v>
      </c>
      <c r="N55" s="824">
        <f>$C$55*('zz17GLOBAL OP BY PAYOR'!$M$218)</f>
        <v>-19163.695991837209</v>
      </c>
      <c r="O55" s="824">
        <f>$C$55*('zz17GLOBAL OP BY PAYOR'!$N$218)</f>
        <v>-19505.359082700001</v>
      </c>
      <c r="P55" s="824">
        <f>$C$55*('zz17GLOBAL OP BY PAYOR'!$O$218)</f>
        <v>19713.43248676533</v>
      </c>
      <c r="Q55" s="824">
        <f>$C$55*('zz17GLOBAL OP BY PAYOR'!$P$218)</f>
        <v>15064.063362900002</v>
      </c>
      <c r="R55" s="824">
        <f>$C$55*('zz17GLOBAL OP BY PAYOR'!$Q$218)</f>
        <v>20993.756305914583</v>
      </c>
      <c r="S55" s="824">
        <f>$C$55*('zz17GLOBAL OP BY PAYOR'!$R$218)</f>
        <v>14120.890065599999</v>
      </c>
      <c r="T55" s="824">
        <f>$C$55*('zz17GLOBAL OP BY PAYOR'!$S$218)</f>
        <v>-59870.884784517119</v>
      </c>
      <c r="U55" s="824">
        <f>$C$55*('zz17GLOBAL OP BY PAYOR'!$T$218)</f>
        <v>-48690.312511199998</v>
      </c>
    </row>
    <row r="56" spans="1:21" ht="15.75" thickBot="1" x14ac:dyDescent="0.25">
      <c r="A56" s="820">
        <v>615</v>
      </c>
      <c r="B56" s="816" t="s">
        <v>1115</v>
      </c>
      <c r="C56" s="815">
        <v>2E-3</v>
      </c>
      <c r="D56" s="824">
        <f>$C$56*('zz17GLOBAL OP BY PAYOR'!$C$218)</f>
        <v>0</v>
      </c>
      <c r="E56" s="824">
        <f>$C$56*('zz17GLOBAL OP BY PAYOR'!$D$218)</f>
        <v>0</v>
      </c>
      <c r="F56" s="824"/>
      <c r="G56" s="824"/>
      <c r="H56" s="824">
        <f>$C$56*('zz17GLOBAL OP BY PAYOR'!$G$218)</f>
        <v>116266.86048</v>
      </c>
      <c r="I56" s="824">
        <f>$C$56*('zz17GLOBAL OP BY PAYOR'!$H$218)</f>
        <v>84314.75192000001</v>
      </c>
      <c r="J56" s="824">
        <f>$C$56*('zz17GLOBAL OP BY PAYOR'!$I$218)</f>
        <v>78784.050578730676</v>
      </c>
      <c r="K56" s="824">
        <f>$C$56*('zz17GLOBAL OP BY PAYOR'!$J$218)</f>
        <v>53750.018000000004</v>
      </c>
      <c r="L56" s="824">
        <f>$C$56*('zz17GLOBAL OP BY PAYOR'!$K$218)</f>
        <v>91559.847906622163</v>
      </c>
      <c r="M56" s="824">
        <f>$C$56*('zz17GLOBAL OP BY PAYOR'!$L$218)</f>
        <v>66753.590721799992</v>
      </c>
      <c r="N56" s="824">
        <f>$C$56*('zz17GLOBAL OP BY PAYOR'!$M$218)</f>
        <v>-12775.797327891472</v>
      </c>
      <c r="O56" s="824">
        <f>$C$56*('zz17GLOBAL OP BY PAYOR'!$N$218)</f>
        <v>-13003.572721799999</v>
      </c>
      <c r="P56" s="824">
        <f>$C$56*('zz17GLOBAL OP BY PAYOR'!$O$218)</f>
        <v>13142.28832451022</v>
      </c>
      <c r="Q56" s="824">
        <f>$C$56*('zz17GLOBAL OP BY PAYOR'!$P$218)</f>
        <v>10042.708908600001</v>
      </c>
      <c r="R56" s="824">
        <f>$C$56*('zz17GLOBAL OP BY PAYOR'!$Q$218)</f>
        <v>13995.837537276389</v>
      </c>
      <c r="S56" s="824">
        <f>$C$56*('zz17GLOBAL OP BY PAYOR'!$R$218)</f>
        <v>9413.9267103999991</v>
      </c>
      <c r="T56" s="824">
        <f>$C$56*('zz17GLOBAL OP BY PAYOR'!$S$218)</f>
        <v>-39913.923189678084</v>
      </c>
      <c r="U56" s="824">
        <f>$C$56*('zz17GLOBAL OP BY PAYOR'!$T$218)</f>
        <v>-32460.2083408</v>
      </c>
    </row>
    <row r="57" spans="1:21" ht="15.75" thickBot="1" x14ac:dyDescent="0.25">
      <c r="A57" s="820">
        <v>640</v>
      </c>
      <c r="B57" s="816" t="s">
        <v>638</v>
      </c>
      <c r="C57" s="815"/>
      <c r="D57" s="824">
        <f>$C$57*('zz17GLOBAL OP BY PAYOR'!$C$218)</f>
        <v>0</v>
      </c>
      <c r="E57" s="824">
        <f>$C$57*('zz17GLOBAL OP BY PAYOR'!$D$218)</f>
        <v>0</v>
      </c>
      <c r="F57" s="824"/>
      <c r="G57" s="824"/>
      <c r="H57" s="824">
        <f>$C$57*('zz17GLOBAL OP BY PAYOR'!$G$218)</f>
        <v>0</v>
      </c>
      <c r="I57" s="824">
        <f>$C$57*('zz17GLOBAL OP BY PAYOR'!$H$218)</f>
        <v>0</v>
      </c>
      <c r="J57" s="824">
        <f>$C$57*('zz17GLOBAL OP BY PAYOR'!$I$218)</f>
        <v>0</v>
      </c>
      <c r="K57" s="824">
        <f>$C$57*('zz17GLOBAL OP BY PAYOR'!$J$218)</f>
        <v>0</v>
      </c>
      <c r="L57" s="824">
        <f>$C$57*('zz17GLOBAL OP BY PAYOR'!$K$218)</f>
        <v>0</v>
      </c>
      <c r="M57" s="824">
        <f>$C$57*('zz17GLOBAL OP BY PAYOR'!$L$218)</f>
        <v>0</v>
      </c>
      <c r="N57" s="824">
        <f>$C$57*('zz17GLOBAL OP BY PAYOR'!$M$218)</f>
        <v>0</v>
      </c>
      <c r="O57" s="824">
        <f>$C$57*('zz17GLOBAL OP BY PAYOR'!$N$218)</f>
        <v>0</v>
      </c>
      <c r="P57" s="824">
        <f>$C$57*('zz17GLOBAL OP BY PAYOR'!$O$218)</f>
        <v>0</v>
      </c>
      <c r="Q57" s="824">
        <f>$C$57*('zz17GLOBAL OP BY PAYOR'!$P$218)</f>
        <v>0</v>
      </c>
      <c r="R57" s="824">
        <f>$C$57*('zz17GLOBAL OP BY PAYOR'!$Q$218)</f>
        <v>0</v>
      </c>
      <c r="S57" s="824">
        <f>$C$57*('zz17GLOBAL OP BY PAYOR'!$R$218)</f>
        <v>0</v>
      </c>
      <c r="T57" s="824">
        <f>$C$57*('zz17GLOBAL OP BY PAYOR'!$S$218)</f>
        <v>0</v>
      </c>
      <c r="U57" s="824">
        <f>$C$57*('zz17GLOBAL OP BY PAYOR'!$T$218)</f>
        <v>0</v>
      </c>
    </row>
    <row r="58" spans="1:21" ht="15.75" thickBot="1" x14ac:dyDescent="0.25">
      <c r="A58" s="820">
        <v>650</v>
      </c>
      <c r="B58" s="821" t="s">
        <v>1116</v>
      </c>
      <c r="C58" s="815">
        <v>1E-3</v>
      </c>
      <c r="D58" s="824">
        <f>$C$58*('zz17GLOBAL OP BY PAYOR'!$C$218)</f>
        <v>0</v>
      </c>
      <c r="E58" s="824">
        <f>$C$58*('zz17GLOBAL OP BY PAYOR'!$D$218)</f>
        <v>0</v>
      </c>
      <c r="F58" s="824"/>
      <c r="G58" s="824"/>
      <c r="H58" s="824">
        <f>$C$58*('zz17GLOBAL OP BY PAYOR'!$G$218)</f>
        <v>58133.430240000002</v>
      </c>
      <c r="I58" s="824">
        <f>$C$58*('zz17GLOBAL OP BY PAYOR'!$H$218)</f>
        <v>42157.375960000005</v>
      </c>
      <c r="J58" s="824">
        <f>$C$58*('zz17GLOBAL OP BY PAYOR'!$I$218)</f>
        <v>39392.025289365338</v>
      </c>
      <c r="K58" s="824">
        <f>$C$58*('zz17GLOBAL OP BY PAYOR'!$J$218)</f>
        <v>26875.009000000002</v>
      </c>
      <c r="L58" s="824">
        <f>$C$58*('zz17GLOBAL OP BY PAYOR'!$K$218)</f>
        <v>45779.923953311081</v>
      </c>
      <c r="M58" s="824">
        <f>$C$58*('zz17GLOBAL OP BY PAYOR'!$L$218)</f>
        <v>33376.795360899996</v>
      </c>
      <c r="N58" s="824">
        <f>$C$58*('zz17GLOBAL OP BY PAYOR'!$M$218)</f>
        <v>-6387.8986639457362</v>
      </c>
      <c r="O58" s="824">
        <f>$C$58*('zz17GLOBAL OP BY PAYOR'!$N$218)</f>
        <v>-6501.7863608999996</v>
      </c>
      <c r="P58" s="824">
        <f>$C$58*('zz17GLOBAL OP BY PAYOR'!$O$218)</f>
        <v>6571.1441622551101</v>
      </c>
      <c r="Q58" s="824">
        <f>$C$58*('zz17GLOBAL OP BY PAYOR'!$P$218)</f>
        <v>5021.3544543000007</v>
      </c>
      <c r="R58" s="824">
        <f>$C$58*('zz17GLOBAL OP BY PAYOR'!$Q$218)</f>
        <v>6997.9187686381947</v>
      </c>
      <c r="S58" s="824">
        <f>$C$58*('zz17GLOBAL OP BY PAYOR'!$R$218)</f>
        <v>4706.9633551999996</v>
      </c>
      <c r="T58" s="824">
        <f>$C$58*('zz17GLOBAL OP BY PAYOR'!$S$218)</f>
        <v>-19956.961594839042</v>
      </c>
      <c r="U58" s="824">
        <f>$C$58*('zz17GLOBAL OP BY PAYOR'!$T$218)</f>
        <v>-16230.1041704</v>
      </c>
    </row>
    <row r="59" spans="1:21" ht="15.75" thickBot="1" x14ac:dyDescent="0.25">
      <c r="A59" s="820">
        <v>660</v>
      </c>
      <c r="B59" s="816" t="s">
        <v>1117</v>
      </c>
      <c r="C59" s="815">
        <v>8.9999999999999993E-3</v>
      </c>
      <c r="D59" s="824">
        <f>$C$59*('zz17GLOBAL OP BY PAYOR'!$C$218)</f>
        <v>0</v>
      </c>
      <c r="E59" s="824">
        <f>$C$59*('zz17GLOBAL OP BY PAYOR'!$D$218)</f>
        <v>0</v>
      </c>
      <c r="F59" s="824"/>
      <c r="G59" s="824"/>
      <c r="H59" s="824">
        <f>$C$59*('zz17GLOBAL OP BY PAYOR'!$G$218)</f>
        <v>523200.87215999997</v>
      </c>
      <c r="I59" s="824">
        <f>$C$59*('zz17GLOBAL OP BY PAYOR'!$H$218)</f>
        <v>379416.38363999996</v>
      </c>
      <c r="J59" s="824">
        <f>$C$59*('zz17GLOBAL OP BY PAYOR'!$I$218)</f>
        <v>354528.22760428803</v>
      </c>
      <c r="K59" s="824">
        <f>$C$59*('zz17GLOBAL OP BY PAYOR'!$J$218)</f>
        <v>241875.08099999998</v>
      </c>
      <c r="L59" s="824">
        <f>$C$59*('zz17GLOBAL OP BY PAYOR'!$K$218)</f>
        <v>412019.31557979964</v>
      </c>
      <c r="M59" s="824">
        <f>$C$59*('zz17GLOBAL OP BY PAYOR'!$L$218)</f>
        <v>300391.15824809996</v>
      </c>
      <c r="N59" s="824">
        <f>$C$59*('zz17GLOBAL OP BY PAYOR'!$M$218)</f>
        <v>-57491.087975511626</v>
      </c>
      <c r="O59" s="824">
        <f>$C$59*('zz17GLOBAL OP BY PAYOR'!$N$218)</f>
        <v>-58516.077248099995</v>
      </c>
      <c r="P59" s="824">
        <f>$C$59*('zz17GLOBAL OP BY PAYOR'!$O$218)</f>
        <v>59140.297460295988</v>
      </c>
      <c r="Q59" s="824">
        <f>$C$59*('zz17GLOBAL OP BY PAYOR'!$P$218)</f>
        <v>45192.190088700001</v>
      </c>
      <c r="R59" s="824">
        <f>$C$59*('zz17GLOBAL OP BY PAYOR'!$Q$218)</f>
        <v>62981.26891774375</v>
      </c>
      <c r="S59" s="824">
        <f>$C$59*('zz17GLOBAL OP BY PAYOR'!$R$218)</f>
        <v>42362.670196799991</v>
      </c>
      <c r="T59" s="824">
        <f>$C$59*('zz17GLOBAL OP BY PAYOR'!$S$218)</f>
        <v>-179612.65435355133</v>
      </c>
      <c r="U59" s="824">
        <f>$C$59*('zz17GLOBAL OP BY PAYOR'!$T$218)</f>
        <v>-146070.93753359999</v>
      </c>
    </row>
    <row r="60" spans="1:21" ht="15.75" thickBot="1" x14ac:dyDescent="0.25">
      <c r="A60" s="820">
        <v>690</v>
      </c>
      <c r="B60" s="816" t="s">
        <v>1118</v>
      </c>
      <c r="C60" s="817">
        <v>8.9999999999999993E-3</v>
      </c>
      <c r="D60" s="824">
        <f>$C$60*('zz17GLOBAL OP BY PAYOR'!$C$218)</f>
        <v>0</v>
      </c>
      <c r="E60" s="824">
        <f>$C$60*('zz17GLOBAL OP BY PAYOR'!$D$218)</f>
        <v>0</v>
      </c>
      <c r="F60" s="824"/>
      <c r="G60" s="824"/>
      <c r="H60" s="824">
        <f>$C$60*('zz17GLOBAL OP BY PAYOR'!$G$218)</f>
        <v>523200.87215999997</v>
      </c>
      <c r="I60" s="824">
        <f>$C$60*('zz17GLOBAL OP BY PAYOR'!$H$218)</f>
        <v>379416.38363999996</v>
      </c>
      <c r="J60" s="824">
        <f>$C$60*('zz17GLOBAL OP BY PAYOR'!$I$218)</f>
        <v>354528.22760428803</v>
      </c>
      <c r="K60" s="824">
        <f>$C$60*('zz17GLOBAL OP BY PAYOR'!$J$218)</f>
        <v>241875.08099999998</v>
      </c>
      <c r="L60" s="824">
        <f>$C$60*('zz17GLOBAL OP BY PAYOR'!$K$218)</f>
        <v>412019.31557979964</v>
      </c>
      <c r="M60" s="824">
        <f>$C$60*('zz17GLOBAL OP BY PAYOR'!$L$218)</f>
        <v>300391.15824809996</v>
      </c>
      <c r="N60" s="824">
        <f>$C$60*('zz17GLOBAL OP BY PAYOR'!$M$218)</f>
        <v>-57491.087975511626</v>
      </c>
      <c r="O60" s="824">
        <f>$C$60*('zz17GLOBAL OP BY PAYOR'!$N$218)</f>
        <v>-58516.077248099995</v>
      </c>
      <c r="P60" s="824">
        <f>$C$60*('zz17GLOBAL OP BY PAYOR'!$O$218)</f>
        <v>59140.297460295988</v>
      </c>
      <c r="Q60" s="824">
        <f>$C$60*('zz17GLOBAL OP BY PAYOR'!$P$218)</f>
        <v>45192.190088700001</v>
      </c>
      <c r="R60" s="824">
        <f>$C$60*('zz17GLOBAL OP BY PAYOR'!$Q$218)</f>
        <v>62981.26891774375</v>
      </c>
      <c r="S60" s="824">
        <f>$C$60*('zz17GLOBAL OP BY PAYOR'!$R$218)</f>
        <v>42362.670196799991</v>
      </c>
      <c r="T60" s="824">
        <f>$C$60*('zz17GLOBAL OP BY PAYOR'!$S$218)</f>
        <v>-179612.65435355133</v>
      </c>
      <c r="U60" s="824">
        <f>$C$60*('zz17GLOBAL OP BY PAYOR'!$T$218)</f>
        <v>-146070.93753359999</v>
      </c>
    </row>
    <row r="61" spans="1:21" x14ac:dyDescent="0.2">
      <c r="C61" s="499">
        <f>SUM(C40:C60)</f>
        <v>1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</row>
    <row r="62" spans="1:21" x14ac:dyDescent="0.2"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</row>
    <row r="63" spans="1:21" s="72" customFormat="1" x14ac:dyDescent="0.2">
      <c r="D63" s="811"/>
      <c r="E63" s="811"/>
      <c r="F63" s="811"/>
      <c r="G63" s="811"/>
      <c r="H63" s="811">
        <f t="shared" ref="H63:U63" si="1">SUM(H40:H60)</f>
        <v>58133430.240000017</v>
      </c>
      <c r="I63" s="811">
        <f t="shared" si="1"/>
        <v>42157375.960000001</v>
      </c>
      <c r="J63" s="811">
        <f t="shared" si="1"/>
        <v>39392025.289365321</v>
      </c>
      <c r="K63" s="811">
        <f t="shared" si="1"/>
        <v>26875009.000000004</v>
      </c>
      <c r="L63" s="811">
        <f t="shared" si="1"/>
        <v>45779923.953311086</v>
      </c>
      <c r="M63" s="811">
        <f t="shared" si="1"/>
        <v>33376795.3609</v>
      </c>
      <c r="N63" s="811">
        <f t="shared" si="1"/>
        <v>-6387898.6639457373</v>
      </c>
      <c r="O63" s="811">
        <f t="shared" si="1"/>
        <v>-6501786.3608999997</v>
      </c>
      <c r="P63" s="811">
        <f t="shared" si="1"/>
        <v>6571144.1622551112</v>
      </c>
      <c r="Q63" s="811">
        <f t="shared" si="1"/>
        <v>5021354.4543000003</v>
      </c>
      <c r="R63" s="811">
        <f t="shared" si="1"/>
        <v>6997918.7686381945</v>
      </c>
      <c r="S63" s="811">
        <f t="shared" si="1"/>
        <v>4706963.3551999982</v>
      </c>
      <c r="T63" s="811">
        <f t="shared" si="1"/>
        <v>-19956961.594839044</v>
      </c>
      <c r="U63" s="811">
        <f t="shared" si="1"/>
        <v>-16230104.170400001</v>
      </c>
    </row>
    <row r="64" spans="1:21" ht="15" x14ac:dyDescent="0.2">
      <c r="C64" s="828" t="s">
        <v>1119</v>
      </c>
      <c r="D64" s="827"/>
      <c r="E64" s="827"/>
      <c r="F64" s="826" t="s">
        <v>1119</v>
      </c>
      <c r="G64" s="824"/>
      <c r="H64" s="824">
        <f t="shared" ref="H64:T64" si="2">H63-H38</f>
        <v>0</v>
      </c>
      <c r="I64" s="824">
        <f t="shared" si="2"/>
        <v>0</v>
      </c>
      <c r="J64" s="824">
        <f t="shared" si="2"/>
        <v>0</v>
      </c>
      <c r="K64" s="824">
        <f t="shared" si="2"/>
        <v>0</v>
      </c>
      <c r="L64" s="824">
        <f t="shared" si="2"/>
        <v>0</v>
      </c>
      <c r="M64" s="824">
        <f t="shared" si="2"/>
        <v>0</v>
      </c>
      <c r="N64" s="824">
        <f t="shared" si="2"/>
        <v>0</v>
      </c>
      <c r="O64" s="824">
        <f t="shared" si="2"/>
        <v>0</v>
      </c>
      <c r="P64" s="824">
        <f t="shared" si="2"/>
        <v>0</v>
      </c>
      <c r="Q64" s="824">
        <f t="shared" si="2"/>
        <v>0</v>
      </c>
      <c r="R64" s="824">
        <f t="shared" si="2"/>
        <v>0</v>
      </c>
      <c r="S64" s="824">
        <f t="shared" si="2"/>
        <v>0</v>
      </c>
      <c r="T64" s="824">
        <f t="shared" si="2"/>
        <v>0</v>
      </c>
      <c r="U64" s="824"/>
    </row>
    <row r="65" spans="8:21" x14ac:dyDescent="0.2">
      <c r="H65" s="498">
        <f>H38-H63</f>
        <v>0</v>
      </c>
      <c r="I65" s="498">
        <f t="shared" ref="I65:U65" si="3">I38-I63</f>
        <v>0</v>
      </c>
      <c r="J65" s="498">
        <f t="shared" si="3"/>
        <v>0</v>
      </c>
      <c r="K65" s="498">
        <f t="shared" si="3"/>
        <v>0</v>
      </c>
      <c r="L65" s="498">
        <f t="shared" si="3"/>
        <v>0</v>
      </c>
      <c r="M65" s="498">
        <f t="shared" si="3"/>
        <v>0</v>
      </c>
      <c r="N65" s="498">
        <f t="shared" si="3"/>
        <v>0</v>
      </c>
      <c r="O65" s="498">
        <f t="shared" si="3"/>
        <v>0</v>
      </c>
      <c r="P65" s="498">
        <f t="shared" si="3"/>
        <v>0</v>
      </c>
      <c r="Q65" s="498">
        <f t="shared" si="3"/>
        <v>0</v>
      </c>
      <c r="R65" s="498">
        <f t="shared" si="3"/>
        <v>0</v>
      </c>
      <c r="S65" s="498">
        <f t="shared" si="3"/>
        <v>0</v>
      </c>
      <c r="T65" s="498">
        <f t="shared" si="3"/>
        <v>0</v>
      </c>
      <c r="U65" s="498">
        <f t="shared" si="3"/>
        <v>0</v>
      </c>
    </row>
  </sheetData>
  <sortState ref="D2:F20">
    <sortCondition ref="D2:D20"/>
  </sortState>
  <mergeCells count="9">
    <mergeCell ref="P36:Q36"/>
    <mergeCell ref="R36:S36"/>
    <mergeCell ref="T36:U36"/>
    <mergeCell ref="D36:E36"/>
    <mergeCell ref="F36:G36"/>
    <mergeCell ref="H36:I36"/>
    <mergeCell ref="J36:K36"/>
    <mergeCell ref="L36:M36"/>
    <mergeCell ref="N36:O36"/>
  </mergeCells>
  <printOptions gridLines="1"/>
  <pageMargins left="0" right="0" top="0.25" bottom="0.25" header="0.3" footer="0.3"/>
  <pageSetup scale="6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theme="9" tint="0.79998168889431442"/>
  </sheetPr>
  <dimension ref="A1:AK56"/>
  <sheetViews>
    <sheetView topLeftCell="R1" workbookViewId="0">
      <pane ySplit="1" topLeftCell="A16" activePane="bottomLeft" state="frozen"/>
      <selection pane="bottomLeft" activeCell="AD50" sqref="AD50"/>
    </sheetView>
  </sheetViews>
  <sheetFormatPr defaultColWidth="9.140625" defaultRowHeight="12.75" x14ac:dyDescent="0.2"/>
  <cols>
    <col min="1" max="1" width="9.28515625" style="2565" customWidth="1"/>
    <col min="2" max="17" width="9.140625" style="2565"/>
    <col min="18" max="18" width="25" style="2570" customWidth="1"/>
    <col min="19" max="28" width="9.140625" style="2570"/>
    <col min="29" max="29" width="84.85546875" style="2570" customWidth="1"/>
    <col min="30" max="30" width="25" style="2570" customWidth="1"/>
    <col min="31" max="37" width="9.140625" style="2570"/>
    <col min="38" max="16384" width="9.140625" style="2565"/>
  </cols>
  <sheetData>
    <row r="1" spans="1:32" x14ac:dyDescent="0.2">
      <c r="A1" s="2561" t="s">
        <v>1902</v>
      </c>
      <c r="B1" s="2562"/>
      <c r="C1" s="2562"/>
      <c r="D1" s="2563"/>
      <c r="E1" s="2563"/>
      <c r="F1" s="2563"/>
      <c r="G1" s="2563"/>
      <c r="H1" s="2563"/>
      <c r="I1" s="2563"/>
      <c r="J1" s="2563"/>
      <c r="K1" s="2563"/>
      <c r="L1" s="2563"/>
      <c r="M1" s="2564"/>
      <c r="O1" s="2566" t="s">
        <v>1908</v>
      </c>
      <c r="P1" s="2567"/>
      <c r="Q1" s="2567"/>
      <c r="R1" s="2568"/>
      <c r="S1" s="2568"/>
      <c r="T1" s="2568"/>
      <c r="U1" s="2568"/>
      <c r="V1" s="2568"/>
      <c r="W1" s="2568"/>
      <c r="X1" s="2568"/>
      <c r="Y1" s="2568"/>
      <c r="Z1" s="2569"/>
      <c r="AC1" s="2594" t="s">
        <v>1484</v>
      </c>
      <c r="AD1" s="2571"/>
      <c r="AE1" s="2571"/>
      <c r="AF1" s="2571"/>
    </row>
    <row r="2" spans="1:32" x14ac:dyDescent="0.2">
      <c r="A2" s="2572"/>
      <c r="B2" s="2573"/>
      <c r="C2" s="2573"/>
      <c r="D2" s="2574"/>
      <c r="E2" s="2574"/>
      <c r="F2" s="2574"/>
      <c r="G2" s="2574"/>
      <c r="H2" s="2574"/>
      <c r="I2" s="2574"/>
      <c r="J2" s="2574"/>
      <c r="K2" s="2574"/>
      <c r="L2" s="2574"/>
      <c r="M2" s="2575"/>
      <c r="O2" s="2576"/>
      <c r="P2" s="2577"/>
      <c r="Q2" s="2577"/>
      <c r="R2" s="2578"/>
      <c r="S2" s="2578"/>
      <c r="T2" s="2578"/>
      <c r="U2" s="2578"/>
      <c r="V2" s="2578"/>
      <c r="W2" s="2578"/>
      <c r="X2" s="2578"/>
      <c r="Y2" s="2578"/>
      <c r="Z2" s="2579"/>
      <c r="AC2" s="2595"/>
      <c r="AD2" s="2571"/>
      <c r="AE2" s="2571"/>
      <c r="AF2" s="2571"/>
    </row>
    <row r="3" spans="1:32" x14ac:dyDescent="0.2">
      <c r="A3" s="2572" t="s">
        <v>1394</v>
      </c>
      <c r="B3" s="2573"/>
      <c r="C3" s="2573"/>
      <c r="D3" s="2574"/>
      <c r="E3" s="2574"/>
      <c r="F3" s="2574"/>
      <c r="G3" s="2574"/>
      <c r="H3" s="2574"/>
      <c r="I3" s="2574"/>
      <c r="J3" s="2574"/>
      <c r="K3" s="2574"/>
      <c r="L3" s="2574"/>
      <c r="M3" s="2575"/>
      <c r="O3" s="2576" t="s">
        <v>1394</v>
      </c>
      <c r="P3" s="2577"/>
      <c r="Q3" s="2577"/>
      <c r="R3" s="2578"/>
      <c r="S3" s="2578"/>
      <c r="T3" s="2578"/>
      <c r="U3" s="2578"/>
      <c r="V3" s="2578"/>
      <c r="W3" s="2578"/>
      <c r="X3" s="2578"/>
      <c r="Y3" s="2578"/>
      <c r="Z3" s="2579"/>
      <c r="AC3" s="2595" t="s">
        <v>1394</v>
      </c>
      <c r="AD3" s="2571"/>
      <c r="AE3" s="2571"/>
      <c r="AF3" s="2571"/>
    </row>
    <row r="4" spans="1:32" x14ac:dyDescent="0.2">
      <c r="A4" s="2572"/>
      <c r="B4" s="2580" t="s">
        <v>1902</v>
      </c>
      <c r="C4" s="2580"/>
      <c r="D4" s="2581"/>
      <c r="E4" s="2581"/>
      <c r="F4" s="2581"/>
      <c r="G4" s="2574"/>
      <c r="H4" s="2574"/>
      <c r="I4" s="2574"/>
      <c r="J4" s="2574"/>
      <c r="K4" s="2574"/>
      <c r="L4" s="2574"/>
      <c r="M4" s="2575"/>
      <c r="O4" s="2576"/>
      <c r="P4" s="2577" t="s">
        <v>1908</v>
      </c>
      <c r="Q4" s="2577"/>
      <c r="R4" s="2578"/>
      <c r="S4" s="2578"/>
      <c r="T4" s="2578"/>
      <c r="U4" s="2578"/>
      <c r="V4" s="2578"/>
      <c r="W4" s="2578"/>
      <c r="X4" s="2578"/>
      <c r="Y4" s="2578"/>
      <c r="Z4" s="2579"/>
      <c r="AC4" s="2596" t="s">
        <v>1396</v>
      </c>
      <c r="AD4" s="2571"/>
      <c r="AE4" s="2571"/>
      <c r="AF4" s="2571"/>
    </row>
    <row r="5" spans="1:32" x14ac:dyDescent="0.2">
      <c r="A5" s="2572"/>
      <c r="B5" s="2573"/>
      <c r="C5" s="2573"/>
      <c r="D5" s="2574"/>
      <c r="E5" s="2574"/>
      <c r="F5" s="2574"/>
      <c r="G5" s="2574"/>
      <c r="H5" s="2574"/>
      <c r="I5" s="2574"/>
      <c r="J5" s="2574"/>
      <c r="K5" s="2574"/>
      <c r="L5" s="2574"/>
      <c r="M5" s="2575"/>
      <c r="O5" s="2576"/>
      <c r="P5" s="2577"/>
      <c r="Q5" s="2577"/>
      <c r="R5" s="2578"/>
      <c r="S5" s="2578"/>
      <c r="T5" s="2578"/>
      <c r="U5" s="2578"/>
      <c r="V5" s="2578"/>
      <c r="W5" s="2578"/>
      <c r="X5" s="2578"/>
      <c r="Y5" s="2578"/>
      <c r="Z5" s="2579"/>
      <c r="AC5" s="2595"/>
      <c r="AD5" s="2571"/>
      <c r="AE5" s="2571"/>
      <c r="AF5" s="2571"/>
    </row>
    <row r="6" spans="1:32" x14ac:dyDescent="0.2">
      <c r="A6" s="2572" t="s">
        <v>1395</v>
      </c>
      <c r="B6" s="2573"/>
      <c r="C6" s="2573"/>
      <c r="D6" s="2574"/>
      <c r="E6" s="2574"/>
      <c r="F6" s="2574"/>
      <c r="G6" s="2574"/>
      <c r="H6" s="2574"/>
      <c r="I6" s="2574"/>
      <c r="J6" s="2574"/>
      <c r="K6" s="2574"/>
      <c r="L6" s="2574"/>
      <c r="M6" s="2575"/>
      <c r="O6" s="2576" t="s">
        <v>1395</v>
      </c>
      <c r="P6" s="2577"/>
      <c r="Q6" s="2577"/>
      <c r="R6" s="2578"/>
      <c r="S6" s="2578"/>
      <c r="T6" s="2578"/>
      <c r="U6" s="2578"/>
      <c r="V6" s="2578"/>
      <c r="W6" s="2578"/>
      <c r="X6" s="2578"/>
      <c r="Y6" s="2578"/>
      <c r="Z6" s="2579"/>
      <c r="AC6" s="2595" t="s">
        <v>1395</v>
      </c>
      <c r="AD6" s="2571"/>
      <c r="AE6" s="2571"/>
      <c r="AF6" s="2571"/>
    </row>
    <row r="7" spans="1:32" x14ac:dyDescent="0.2">
      <c r="A7" s="2572"/>
      <c r="B7" s="2573" t="s">
        <v>1484</v>
      </c>
      <c r="C7" s="2573"/>
      <c r="D7" s="2574"/>
      <c r="E7" s="2574"/>
      <c r="F7" s="2574"/>
      <c r="G7" s="2574"/>
      <c r="H7" s="2574"/>
      <c r="I7" s="2574"/>
      <c r="J7" s="2574"/>
      <c r="K7" s="2574"/>
      <c r="L7" s="2574"/>
      <c r="M7" s="2575"/>
      <c r="O7" s="2576"/>
      <c r="P7" s="2577" t="s">
        <v>1484</v>
      </c>
      <c r="Q7" s="2577"/>
      <c r="R7" s="2578"/>
      <c r="S7" s="2578"/>
      <c r="T7" s="2578"/>
      <c r="U7" s="2578"/>
      <c r="V7" s="2578"/>
      <c r="W7" s="2578"/>
      <c r="X7" s="2578"/>
      <c r="Y7" s="2578"/>
      <c r="Z7" s="2579"/>
      <c r="AC7" s="2596" t="s">
        <v>1396</v>
      </c>
      <c r="AD7" s="2571"/>
      <c r="AE7" s="2571"/>
      <c r="AF7" s="2571"/>
    </row>
    <row r="8" spans="1:32" x14ac:dyDescent="0.2">
      <c r="A8" s="2572"/>
      <c r="B8" s="2573"/>
      <c r="C8" s="2573"/>
      <c r="D8" s="2574"/>
      <c r="E8" s="2574"/>
      <c r="F8" s="2574"/>
      <c r="G8" s="2574"/>
      <c r="H8" s="2574"/>
      <c r="I8" s="2574"/>
      <c r="J8" s="2574"/>
      <c r="K8" s="2574"/>
      <c r="L8" s="2574"/>
      <c r="M8" s="2575"/>
      <c r="O8" s="2576"/>
      <c r="P8" s="2577"/>
      <c r="Q8" s="2577"/>
      <c r="R8" s="2578"/>
      <c r="S8" s="2578"/>
      <c r="T8" s="2578"/>
      <c r="U8" s="2578"/>
      <c r="V8" s="2578"/>
      <c r="W8" s="2578"/>
      <c r="X8" s="2578"/>
      <c r="Y8" s="2578"/>
      <c r="Z8" s="2579"/>
      <c r="AC8" s="2595"/>
      <c r="AD8" s="2571"/>
      <c r="AE8" s="2571"/>
      <c r="AF8" s="2571"/>
    </row>
    <row r="9" spans="1:32" x14ac:dyDescent="0.2">
      <c r="A9" s="2572"/>
      <c r="B9" s="2573"/>
      <c r="C9" s="2573"/>
      <c r="D9" s="2574"/>
      <c r="E9" s="2574"/>
      <c r="F9" s="2574"/>
      <c r="G9" s="2574"/>
      <c r="H9" s="2574"/>
      <c r="I9" s="2574"/>
      <c r="J9" s="2574"/>
      <c r="K9" s="2574"/>
      <c r="L9" s="2574"/>
      <c r="M9" s="2575"/>
      <c r="O9" s="2576"/>
      <c r="P9" s="2577"/>
      <c r="Q9" s="2577"/>
      <c r="R9" s="2578"/>
      <c r="S9" s="2578"/>
      <c r="T9" s="2578"/>
      <c r="U9" s="2578"/>
      <c r="V9" s="2578"/>
      <c r="W9" s="2578"/>
      <c r="X9" s="2578"/>
      <c r="Y9" s="2578"/>
      <c r="Z9" s="2579"/>
      <c r="AC9" s="2595"/>
      <c r="AD9" s="2571"/>
      <c r="AE9" s="2571"/>
      <c r="AF9" s="2571"/>
    </row>
    <row r="10" spans="1:32" x14ac:dyDescent="0.2">
      <c r="A10" s="2572" t="s">
        <v>1397</v>
      </c>
      <c r="B10" s="2573"/>
      <c r="C10" s="2573"/>
      <c r="D10" s="2574"/>
      <c r="E10" s="2574"/>
      <c r="F10" s="2574"/>
      <c r="G10" s="2574"/>
      <c r="H10" s="2574"/>
      <c r="I10" s="2574"/>
      <c r="J10" s="2574"/>
      <c r="K10" s="2574"/>
      <c r="L10" s="2574"/>
      <c r="M10" s="2575"/>
      <c r="O10" s="2576" t="s">
        <v>1397</v>
      </c>
      <c r="P10" s="2577"/>
      <c r="Q10" s="2577"/>
      <c r="R10" s="2578"/>
      <c r="S10" s="2578"/>
      <c r="T10" s="2578"/>
      <c r="U10" s="2578"/>
      <c r="V10" s="2578"/>
      <c r="W10" s="2578"/>
      <c r="X10" s="2578"/>
      <c r="Y10" s="2578"/>
      <c r="Z10" s="2579"/>
      <c r="AC10" s="2595" t="s">
        <v>1397</v>
      </c>
      <c r="AD10" s="2571"/>
      <c r="AE10" s="2571"/>
      <c r="AF10" s="2571"/>
    </row>
    <row r="11" spans="1:32" x14ac:dyDescent="0.2">
      <c r="A11" s="2572"/>
      <c r="B11" s="2573" t="s">
        <v>1903</v>
      </c>
      <c r="C11" s="2573"/>
      <c r="D11" s="2574"/>
      <c r="E11" s="2574"/>
      <c r="F11" s="2574"/>
      <c r="G11" s="2574"/>
      <c r="H11" s="2574"/>
      <c r="I11" s="2574"/>
      <c r="J11" s="2574"/>
      <c r="K11" s="2574"/>
      <c r="L11" s="2574"/>
      <c r="M11" s="2575"/>
      <c r="O11" s="2576"/>
      <c r="P11" s="2577" t="s">
        <v>1903</v>
      </c>
      <c r="Q11" s="2577"/>
      <c r="R11" s="2578"/>
      <c r="S11" s="2578"/>
      <c r="T11" s="2578"/>
      <c r="U11" s="2578"/>
      <c r="V11" s="2578"/>
      <c r="W11" s="2578"/>
      <c r="X11" s="2578"/>
      <c r="Y11" s="2578"/>
      <c r="Z11" s="2579"/>
      <c r="AC11" s="2595" t="s">
        <v>1398</v>
      </c>
      <c r="AD11" s="2571"/>
      <c r="AE11" s="2571"/>
      <c r="AF11" s="2571"/>
    </row>
    <row r="12" spans="1:32" x14ac:dyDescent="0.2">
      <c r="A12" s="2572"/>
      <c r="B12" s="2573" t="s">
        <v>1904</v>
      </c>
      <c r="C12" s="2573"/>
      <c r="D12" s="2574"/>
      <c r="E12" s="2574"/>
      <c r="F12" s="2574"/>
      <c r="G12" s="2574"/>
      <c r="H12" s="2574"/>
      <c r="I12" s="2574"/>
      <c r="J12" s="2574"/>
      <c r="K12" s="2574"/>
      <c r="L12" s="2574"/>
      <c r="M12" s="2575"/>
      <c r="O12" s="2576"/>
      <c r="P12" s="2577" t="s">
        <v>1904</v>
      </c>
      <c r="Q12" s="2577"/>
      <c r="R12" s="2578"/>
      <c r="S12" s="2578"/>
      <c r="T12" s="2578"/>
      <c r="U12" s="2578"/>
      <c r="V12" s="2578"/>
      <c r="W12" s="2578"/>
      <c r="X12" s="2578"/>
      <c r="Y12" s="2578"/>
      <c r="Z12" s="2579"/>
      <c r="AC12" s="2595" t="s">
        <v>1399</v>
      </c>
      <c r="AD12" s="2571"/>
      <c r="AE12" s="2571"/>
      <c r="AF12" s="2571"/>
    </row>
    <row r="13" spans="1:32" x14ac:dyDescent="0.2">
      <c r="A13" s="2572"/>
      <c r="B13" s="2573"/>
      <c r="C13" s="2573"/>
      <c r="D13" s="2574"/>
      <c r="E13" s="2574"/>
      <c r="F13" s="2574"/>
      <c r="G13" s="2574"/>
      <c r="H13" s="2574"/>
      <c r="I13" s="2574"/>
      <c r="J13" s="2574"/>
      <c r="K13" s="2574"/>
      <c r="L13" s="2574"/>
      <c r="M13" s="2575"/>
      <c r="O13" s="2576"/>
      <c r="P13" s="2577"/>
      <c r="Q13" s="2577"/>
      <c r="R13" s="2578"/>
      <c r="S13" s="2578"/>
      <c r="T13" s="2578"/>
      <c r="U13" s="2578"/>
      <c r="V13" s="2578"/>
      <c r="W13" s="2578"/>
      <c r="X13" s="2578"/>
      <c r="Y13" s="2578"/>
      <c r="Z13" s="2579"/>
      <c r="AC13" s="2595"/>
      <c r="AD13" s="2571"/>
      <c r="AE13" s="2571"/>
      <c r="AF13" s="2571"/>
    </row>
    <row r="14" spans="1:32" x14ac:dyDescent="0.2">
      <c r="A14" s="2572" t="s">
        <v>1400</v>
      </c>
      <c r="B14" s="2573"/>
      <c r="C14" s="2573"/>
      <c r="D14" s="2574"/>
      <c r="E14" s="2574"/>
      <c r="F14" s="2574"/>
      <c r="G14" s="2574"/>
      <c r="H14" s="2574"/>
      <c r="I14" s="2574"/>
      <c r="J14" s="2574"/>
      <c r="K14" s="2574"/>
      <c r="L14" s="2574"/>
      <c r="M14" s="2575"/>
      <c r="O14" s="2576" t="s">
        <v>1400</v>
      </c>
      <c r="P14" s="2577"/>
      <c r="Q14" s="2577"/>
      <c r="R14" s="2578"/>
      <c r="S14" s="2578"/>
      <c r="T14" s="2578"/>
      <c r="U14" s="2578"/>
      <c r="V14" s="2578"/>
      <c r="W14" s="2578"/>
      <c r="X14" s="2578"/>
      <c r="Y14" s="2578"/>
      <c r="Z14" s="2579"/>
      <c r="AC14" s="2595" t="s">
        <v>1400</v>
      </c>
      <c r="AD14" s="2571"/>
      <c r="AE14" s="2571"/>
      <c r="AF14" s="2571"/>
    </row>
    <row r="15" spans="1:32" x14ac:dyDescent="0.2">
      <c r="A15" s="2572"/>
      <c r="B15" s="2573" t="s">
        <v>1817</v>
      </c>
      <c r="C15" s="2573"/>
      <c r="D15" s="2574"/>
      <c r="E15" s="2574"/>
      <c r="F15" s="2574"/>
      <c r="G15" s="2574"/>
      <c r="H15" s="2574"/>
      <c r="I15" s="2574"/>
      <c r="J15" s="2574"/>
      <c r="K15" s="2574"/>
      <c r="L15" s="2574"/>
      <c r="M15" s="2575"/>
      <c r="O15" s="2576"/>
      <c r="P15" s="2577" t="s">
        <v>1817</v>
      </c>
      <c r="Q15" s="2577"/>
      <c r="R15" s="2578"/>
      <c r="S15" s="2578"/>
      <c r="T15" s="2578"/>
      <c r="U15" s="2578"/>
      <c r="V15" s="2578"/>
      <c r="W15" s="2578"/>
      <c r="X15" s="2578"/>
      <c r="Y15" s="2578"/>
      <c r="Z15" s="2579"/>
      <c r="AC15" s="2595" t="s">
        <v>1401</v>
      </c>
      <c r="AD15" s="2571"/>
      <c r="AE15" s="2571"/>
      <c r="AF15" s="2571"/>
    </row>
    <row r="16" spans="1:32" x14ac:dyDescent="0.2">
      <c r="A16" s="2572"/>
      <c r="B16" s="2573"/>
      <c r="C16" s="2573" t="s">
        <v>1818</v>
      </c>
      <c r="D16" s="2574"/>
      <c r="E16" s="2574"/>
      <c r="F16" s="2574"/>
      <c r="G16" s="2574"/>
      <c r="H16" s="2574"/>
      <c r="I16" s="2574"/>
      <c r="J16" s="2574"/>
      <c r="K16" s="2574"/>
      <c r="L16" s="2574"/>
      <c r="M16" s="2575"/>
      <c r="O16" s="2576"/>
      <c r="P16" s="2577"/>
      <c r="Q16" s="2577" t="s">
        <v>1818</v>
      </c>
      <c r="R16" s="2578"/>
      <c r="S16" s="2578"/>
      <c r="T16" s="2578"/>
      <c r="U16" s="2578"/>
      <c r="V16" s="2578"/>
      <c r="W16" s="2578"/>
      <c r="X16" s="2578"/>
      <c r="Y16" s="2578"/>
      <c r="Z16" s="2579"/>
      <c r="AC16" s="2595" t="s">
        <v>1402</v>
      </c>
      <c r="AD16" s="2571"/>
      <c r="AE16" s="2571"/>
      <c r="AF16" s="2571"/>
    </row>
    <row r="17" spans="1:37" x14ac:dyDescent="0.2">
      <c r="A17" s="2572"/>
      <c r="B17" s="2573"/>
      <c r="C17" s="2573"/>
      <c r="D17" s="2574"/>
      <c r="E17" s="2574"/>
      <c r="F17" s="2574"/>
      <c r="G17" s="2574"/>
      <c r="H17" s="2574"/>
      <c r="I17" s="2574"/>
      <c r="J17" s="2574"/>
      <c r="K17" s="2574"/>
      <c r="L17" s="2574"/>
      <c r="M17" s="2575"/>
      <c r="O17" s="2576"/>
      <c r="P17" s="2577"/>
      <c r="Q17" s="2577"/>
      <c r="R17" s="2578"/>
      <c r="S17" s="2578"/>
      <c r="T17" s="2578"/>
      <c r="U17" s="2578"/>
      <c r="V17" s="2578"/>
      <c r="W17" s="2578"/>
      <c r="X17" s="2578"/>
      <c r="Y17" s="2578"/>
      <c r="Z17" s="2579"/>
      <c r="AC17" s="2595"/>
      <c r="AD17" s="2571"/>
      <c r="AE17" s="2571"/>
      <c r="AF17" s="2571"/>
    </row>
    <row r="18" spans="1:37" x14ac:dyDescent="0.2">
      <c r="A18" s="2572"/>
      <c r="B18" s="2573" t="s">
        <v>1819</v>
      </c>
      <c r="C18" s="2573"/>
      <c r="D18" s="2574"/>
      <c r="E18" s="2574"/>
      <c r="F18" s="2574"/>
      <c r="G18" s="2574"/>
      <c r="H18" s="2574"/>
      <c r="I18" s="2574"/>
      <c r="J18" s="2574"/>
      <c r="K18" s="2574"/>
      <c r="L18" s="2574"/>
      <c r="M18" s="2575"/>
      <c r="O18" s="2576"/>
      <c r="P18" s="2577" t="s">
        <v>1819</v>
      </c>
      <c r="Q18" s="2577"/>
      <c r="R18" s="2578"/>
      <c r="S18" s="2578"/>
      <c r="T18" s="2578"/>
      <c r="U18" s="2578"/>
      <c r="V18" s="2578"/>
      <c r="W18" s="2578"/>
      <c r="X18" s="2578"/>
      <c r="Y18" s="2578"/>
      <c r="Z18" s="2579"/>
      <c r="AC18" s="2595" t="s">
        <v>1403</v>
      </c>
      <c r="AD18" s="2571"/>
      <c r="AE18" s="2571"/>
      <c r="AF18" s="2571"/>
    </row>
    <row r="19" spans="1:37" x14ac:dyDescent="0.2">
      <c r="A19" s="2572"/>
      <c r="B19" s="2573"/>
      <c r="C19" s="2573" t="s">
        <v>1818</v>
      </c>
      <c r="D19" s="2574"/>
      <c r="E19" s="2574"/>
      <c r="F19" s="2574"/>
      <c r="G19" s="2574"/>
      <c r="H19" s="2574"/>
      <c r="I19" s="2574"/>
      <c r="J19" s="2574"/>
      <c r="K19" s="2574"/>
      <c r="L19" s="2574"/>
      <c r="M19" s="2575"/>
      <c r="O19" s="2576"/>
      <c r="P19" s="2577"/>
      <c r="Q19" s="2577" t="s">
        <v>1818</v>
      </c>
      <c r="R19" s="2578"/>
      <c r="S19" s="2578"/>
      <c r="T19" s="2578"/>
      <c r="U19" s="2578"/>
      <c r="V19" s="2578"/>
      <c r="W19" s="2578"/>
      <c r="X19" s="2578"/>
      <c r="Y19" s="2578"/>
      <c r="Z19" s="2579"/>
      <c r="AC19" s="2595" t="s">
        <v>1402</v>
      </c>
      <c r="AD19" s="2571"/>
      <c r="AE19" s="2571"/>
      <c r="AF19" s="2571"/>
    </row>
    <row r="20" spans="1:37" x14ac:dyDescent="0.2">
      <c r="A20" s="2572"/>
      <c r="B20" s="2573"/>
      <c r="C20" s="2573"/>
      <c r="D20" s="2574"/>
      <c r="E20" s="2574"/>
      <c r="F20" s="2574"/>
      <c r="G20" s="2574"/>
      <c r="H20" s="2574"/>
      <c r="I20" s="2574"/>
      <c r="J20" s="2574"/>
      <c r="K20" s="2574"/>
      <c r="L20" s="2574"/>
      <c r="M20" s="2575"/>
      <c r="O20" s="2576"/>
      <c r="P20" s="2577"/>
      <c r="Q20" s="2577"/>
      <c r="R20" s="2578"/>
      <c r="S20" s="2578"/>
      <c r="T20" s="2578"/>
      <c r="U20" s="2578"/>
      <c r="V20" s="2578"/>
      <c r="W20" s="2578"/>
      <c r="X20" s="2578"/>
      <c r="Y20" s="2578"/>
      <c r="Z20" s="2579"/>
      <c r="AC20" s="2595"/>
      <c r="AD20" s="2571"/>
      <c r="AE20" s="2571"/>
      <c r="AF20" s="2571"/>
    </row>
    <row r="21" spans="1:37" x14ac:dyDescent="0.2">
      <c r="A21" s="2572"/>
      <c r="B21" s="2573" t="s">
        <v>1820</v>
      </c>
      <c r="C21" s="2573"/>
      <c r="D21" s="2574"/>
      <c r="E21" s="2574"/>
      <c r="F21" s="2574"/>
      <c r="G21" s="2574"/>
      <c r="H21" s="2574"/>
      <c r="I21" s="2574"/>
      <c r="J21" s="2574"/>
      <c r="K21" s="2574"/>
      <c r="L21" s="2574"/>
      <c r="M21" s="2575"/>
      <c r="O21" s="2576"/>
      <c r="P21" s="2577" t="s">
        <v>1820</v>
      </c>
      <c r="Q21" s="2577"/>
      <c r="R21" s="2578"/>
      <c r="S21" s="2578"/>
      <c r="T21" s="2578"/>
      <c r="U21" s="2578"/>
      <c r="V21" s="2578"/>
      <c r="W21" s="2578"/>
      <c r="X21" s="2578"/>
      <c r="Y21" s="2578"/>
      <c r="Z21" s="2579"/>
      <c r="AC21" s="2595" t="s">
        <v>1404</v>
      </c>
      <c r="AD21" s="2571"/>
      <c r="AE21" s="2571"/>
      <c r="AF21" s="2571"/>
    </row>
    <row r="22" spans="1:37" x14ac:dyDescent="0.2">
      <c r="A22" s="2572"/>
      <c r="B22" s="2573"/>
      <c r="C22" s="2573" t="s">
        <v>1818</v>
      </c>
      <c r="D22" s="2574"/>
      <c r="E22" s="2574"/>
      <c r="F22" s="2574"/>
      <c r="G22" s="2574"/>
      <c r="H22" s="2574"/>
      <c r="I22" s="2574"/>
      <c r="J22" s="2574"/>
      <c r="K22" s="2574"/>
      <c r="L22" s="2574"/>
      <c r="M22" s="2575"/>
      <c r="O22" s="2576"/>
      <c r="P22" s="2577"/>
      <c r="Q22" s="2577" t="s">
        <v>1818</v>
      </c>
      <c r="R22" s="2578"/>
      <c r="S22" s="2578"/>
      <c r="T22" s="2578"/>
      <c r="U22" s="2578"/>
      <c r="V22" s="2578"/>
      <c r="W22" s="2578"/>
      <c r="X22" s="2578"/>
      <c r="Y22" s="2578"/>
      <c r="Z22" s="2579"/>
      <c r="AC22" s="2595" t="s">
        <v>1402</v>
      </c>
      <c r="AD22" s="2571"/>
      <c r="AE22" s="2571"/>
      <c r="AF22" s="2571"/>
    </row>
    <row r="23" spans="1:37" x14ac:dyDescent="0.2">
      <c r="A23" s="2572"/>
      <c r="B23" s="2573"/>
      <c r="C23" s="2573"/>
      <c r="D23" s="2574"/>
      <c r="E23" s="2574"/>
      <c r="F23" s="2574"/>
      <c r="G23" s="2574"/>
      <c r="H23" s="2574"/>
      <c r="I23" s="2574"/>
      <c r="J23" s="2574"/>
      <c r="K23" s="2574"/>
      <c r="L23" s="2574"/>
      <c r="M23" s="2575"/>
      <c r="O23" s="2576"/>
      <c r="P23" s="2577"/>
      <c r="Q23" s="2577"/>
      <c r="R23" s="2578"/>
      <c r="S23" s="2578"/>
      <c r="T23" s="2578"/>
      <c r="U23" s="2578"/>
      <c r="V23" s="2578"/>
      <c r="W23" s="2578"/>
      <c r="X23" s="2578"/>
      <c r="Y23" s="2578"/>
      <c r="Z23" s="2579"/>
      <c r="AC23" s="2595"/>
      <c r="AD23" s="2571"/>
      <c r="AE23" s="2571"/>
      <c r="AF23" s="2571"/>
    </row>
    <row r="24" spans="1:37" x14ac:dyDescent="0.2">
      <c r="A24" s="2572"/>
      <c r="B24" s="2573"/>
      <c r="C24" s="2573"/>
      <c r="D24" s="2574"/>
      <c r="E24" s="2574"/>
      <c r="F24" s="2574"/>
      <c r="G24" s="2574"/>
      <c r="H24" s="2574"/>
      <c r="I24" s="2574"/>
      <c r="J24" s="2574"/>
      <c r="K24" s="2574"/>
      <c r="L24" s="2574"/>
      <c r="M24" s="2575"/>
      <c r="O24" s="2576"/>
      <c r="P24" s="2577"/>
      <c r="Q24" s="2577"/>
      <c r="R24" s="2578"/>
      <c r="S24" s="2578"/>
      <c r="T24" s="2578"/>
      <c r="U24" s="2578"/>
      <c r="V24" s="2578"/>
      <c r="W24" s="2578"/>
      <c r="X24" s="2578"/>
      <c r="Y24" s="2578"/>
      <c r="Z24" s="2579"/>
      <c r="AC24" s="2595"/>
      <c r="AD24" s="2571"/>
      <c r="AE24" s="2571"/>
      <c r="AF24" s="2571"/>
    </row>
    <row r="25" spans="1:37" x14ac:dyDescent="0.2">
      <c r="A25" s="2572" t="s">
        <v>1405</v>
      </c>
      <c r="B25" s="2573"/>
      <c r="C25" s="2573"/>
      <c r="D25" s="2574"/>
      <c r="E25" s="2574"/>
      <c r="F25" s="2574"/>
      <c r="G25" s="2574"/>
      <c r="H25" s="2574"/>
      <c r="I25" s="2574"/>
      <c r="J25" s="2574"/>
      <c r="K25" s="2574"/>
      <c r="L25" s="2574"/>
      <c r="M25" s="2575"/>
      <c r="O25" s="2576" t="s">
        <v>1405</v>
      </c>
      <c r="P25" s="2577"/>
      <c r="Q25" s="2577"/>
      <c r="R25" s="2578"/>
      <c r="S25" s="2578"/>
      <c r="T25" s="2578"/>
      <c r="U25" s="2578"/>
      <c r="V25" s="2578"/>
      <c r="W25" s="2578"/>
      <c r="X25" s="2578"/>
      <c r="Y25" s="2578"/>
      <c r="Z25" s="2579"/>
      <c r="AC25" s="2595" t="s">
        <v>1405</v>
      </c>
      <c r="AD25" s="2571"/>
      <c r="AE25" s="2571"/>
      <c r="AF25" s="2571"/>
    </row>
    <row r="26" spans="1:37" x14ac:dyDescent="0.2">
      <c r="A26" s="2572"/>
      <c r="B26" s="2580" t="s">
        <v>1835</v>
      </c>
      <c r="C26" s="2580"/>
      <c r="D26" s="2581"/>
      <c r="E26" s="2581"/>
      <c r="F26" s="2581"/>
      <c r="G26" s="2581"/>
      <c r="H26" s="2574"/>
      <c r="I26" s="2574"/>
      <c r="J26" s="2574"/>
      <c r="K26" s="2574"/>
      <c r="L26" s="2574"/>
      <c r="M26" s="2575"/>
      <c r="O26" s="2576"/>
      <c r="P26" s="2582" t="s">
        <v>1909</v>
      </c>
      <c r="Q26" s="2582"/>
      <c r="R26" s="2583"/>
      <c r="S26" s="2583"/>
      <c r="T26" s="2583"/>
      <c r="U26" s="2583"/>
      <c r="V26" s="2578"/>
      <c r="W26" s="2578"/>
      <c r="X26" s="2578"/>
      <c r="Y26" s="2578"/>
      <c r="Z26" s="2579"/>
      <c r="AC26" s="2596" t="s">
        <v>1488</v>
      </c>
      <c r="AD26" s="2571"/>
      <c r="AE26" s="2571"/>
      <c r="AF26" s="2571"/>
    </row>
    <row r="27" spans="1:37" x14ac:dyDescent="0.2">
      <c r="A27" s="2572"/>
      <c r="B27" s="2573"/>
      <c r="C27" s="2573"/>
      <c r="D27" s="2574"/>
      <c r="E27" s="2574"/>
      <c r="F27" s="2574"/>
      <c r="G27" s="2574"/>
      <c r="H27" s="2574"/>
      <c r="I27" s="2574"/>
      <c r="J27" s="2574"/>
      <c r="K27" s="2574"/>
      <c r="L27" s="2574"/>
      <c r="M27" s="2575"/>
      <c r="O27" s="2576"/>
      <c r="P27" s="2577"/>
      <c r="Q27" s="2577"/>
      <c r="R27" s="2578"/>
      <c r="S27" s="2578"/>
      <c r="T27" s="2578"/>
      <c r="U27" s="2578"/>
      <c r="V27" s="2578"/>
      <c r="W27" s="2578"/>
      <c r="X27" s="2578"/>
      <c r="Y27" s="2578"/>
      <c r="Z27" s="2579"/>
      <c r="AC27" s="2595"/>
      <c r="AD27" s="2571"/>
      <c r="AE27" s="2571"/>
      <c r="AF27" s="2571"/>
    </row>
    <row r="28" spans="1:37" x14ac:dyDescent="0.2">
      <c r="A28" s="2572" t="s">
        <v>1406</v>
      </c>
      <c r="B28" s="2573"/>
      <c r="C28" s="2573"/>
      <c r="D28" s="2574"/>
      <c r="E28" s="2574"/>
      <c r="F28" s="2574"/>
      <c r="G28" s="2574"/>
      <c r="H28" s="2574"/>
      <c r="I28" s="2574"/>
      <c r="J28" s="2574"/>
      <c r="K28" s="2574"/>
      <c r="L28" s="2574"/>
      <c r="M28" s="2575"/>
      <c r="O28" s="2576" t="s">
        <v>1406</v>
      </c>
      <c r="P28" s="2577"/>
      <c r="Q28" s="2577"/>
      <c r="R28" s="2578"/>
      <c r="S28" s="2578"/>
      <c r="T28" s="2578"/>
      <c r="U28" s="2578"/>
      <c r="V28" s="2578"/>
      <c r="W28" s="2578"/>
      <c r="X28" s="2578"/>
      <c r="Y28" s="2578"/>
      <c r="Z28" s="2579"/>
      <c r="AC28" s="2595" t="s">
        <v>1406</v>
      </c>
      <c r="AD28" s="2571"/>
      <c r="AE28" s="2571"/>
      <c r="AF28" s="2571"/>
    </row>
    <row r="29" spans="1:37" x14ac:dyDescent="0.2">
      <c r="A29" s="2572"/>
      <c r="B29" s="2573" t="s">
        <v>1821</v>
      </c>
      <c r="C29" s="2573"/>
      <c r="D29" s="2574"/>
      <c r="E29" s="2574"/>
      <c r="F29" s="2574"/>
      <c r="G29" s="2574"/>
      <c r="H29" s="2574"/>
      <c r="I29" s="2574"/>
      <c r="J29" s="2574"/>
      <c r="K29" s="2574"/>
      <c r="L29" s="2574"/>
      <c r="M29" s="2575"/>
      <c r="O29" s="2576"/>
      <c r="P29" s="2577" t="s">
        <v>1821</v>
      </c>
      <c r="Q29" s="2577"/>
      <c r="R29" s="2578"/>
      <c r="S29" s="2578"/>
      <c r="T29" s="2578"/>
      <c r="U29" s="2578"/>
      <c r="V29" s="2578"/>
      <c r="W29" s="2578"/>
      <c r="X29" s="2578"/>
      <c r="Y29" s="2578"/>
      <c r="Z29" s="2579"/>
      <c r="AC29" s="2595" t="s">
        <v>1407</v>
      </c>
      <c r="AD29" s="2571"/>
      <c r="AE29" s="2571"/>
      <c r="AF29" s="2571"/>
    </row>
    <row r="30" spans="1:37" x14ac:dyDescent="0.2">
      <c r="A30" s="2572" t="s">
        <v>1822</v>
      </c>
      <c r="B30" s="2573"/>
      <c r="C30" s="2573"/>
      <c r="D30" s="2574"/>
      <c r="E30" s="2574"/>
      <c r="F30" s="2574"/>
      <c r="G30" s="2574"/>
      <c r="H30" s="2574"/>
      <c r="I30" s="2574"/>
      <c r="J30" s="2574"/>
      <c r="K30" s="2574"/>
      <c r="L30" s="2574"/>
      <c r="M30" s="2575"/>
      <c r="O30" s="2576" t="s">
        <v>1836</v>
      </c>
      <c r="P30" s="2577"/>
      <c r="Q30" s="2577"/>
      <c r="R30" s="2578"/>
      <c r="S30" s="2578"/>
      <c r="T30" s="2578"/>
      <c r="U30" s="2578"/>
      <c r="V30" s="2578"/>
      <c r="W30" s="2578"/>
      <c r="X30" s="2578"/>
      <c r="Y30" s="2578"/>
      <c r="Z30" s="2579"/>
      <c r="AC30" s="2595" t="s">
        <v>1485</v>
      </c>
      <c r="AD30" s="2571"/>
      <c r="AE30" s="2571"/>
      <c r="AF30" s="2571"/>
    </row>
    <row r="31" spans="1:37" ht="22.5" x14ac:dyDescent="0.2">
      <c r="A31" s="4027" t="s">
        <v>1905</v>
      </c>
      <c r="B31" s="4028"/>
      <c r="C31" s="4028"/>
      <c r="D31" s="4028"/>
      <c r="E31" s="4028"/>
      <c r="F31" s="4028"/>
      <c r="G31" s="4028"/>
      <c r="H31" s="4028"/>
      <c r="I31" s="4028"/>
      <c r="J31" s="4028"/>
      <c r="K31" s="4028"/>
      <c r="L31" s="4028"/>
      <c r="M31" s="2575"/>
      <c r="O31" s="4031" t="s">
        <v>1905</v>
      </c>
      <c r="P31" s="4032"/>
      <c r="Q31" s="4032"/>
      <c r="R31" s="4032"/>
      <c r="S31" s="4032"/>
      <c r="T31" s="4032"/>
      <c r="U31" s="4032"/>
      <c r="V31" s="4032"/>
      <c r="W31" s="4032"/>
      <c r="X31" s="4032"/>
      <c r="Y31" s="4032"/>
      <c r="Z31" s="4033"/>
      <c r="AA31" s="2584"/>
      <c r="AB31" s="2584"/>
      <c r="AC31" s="2597" t="s">
        <v>1489</v>
      </c>
      <c r="AD31" s="4029"/>
      <c r="AE31" s="4030"/>
      <c r="AF31" s="4030"/>
      <c r="AG31" s="4030"/>
      <c r="AH31" s="4030"/>
      <c r="AI31" s="4030"/>
      <c r="AJ31" s="4030"/>
      <c r="AK31" s="4030"/>
    </row>
    <row r="32" spans="1:37" x14ac:dyDescent="0.2">
      <c r="A32" s="4027"/>
      <c r="B32" s="4028"/>
      <c r="C32" s="4028"/>
      <c r="D32" s="4028"/>
      <c r="E32" s="4028"/>
      <c r="F32" s="4028"/>
      <c r="G32" s="4028"/>
      <c r="H32" s="4028"/>
      <c r="I32" s="4028"/>
      <c r="J32" s="4028"/>
      <c r="K32" s="4028"/>
      <c r="L32" s="4028"/>
      <c r="M32" s="2575"/>
      <c r="O32" s="4031"/>
      <c r="P32" s="4032"/>
      <c r="Q32" s="4032"/>
      <c r="R32" s="4032"/>
      <c r="S32" s="4032"/>
      <c r="T32" s="4032"/>
      <c r="U32" s="4032"/>
      <c r="V32" s="4032"/>
      <c r="W32" s="4032"/>
      <c r="X32" s="4032"/>
      <c r="Y32" s="4032"/>
      <c r="Z32" s="4033"/>
      <c r="AA32" s="2584"/>
      <c r="AB32" s="2584"/>
      <c r="AC32" s="2595"/>
      <c r="AD32" s="4030"/>
      <c r="AE32" s="4030"/>
      <c r="AF32" s="4030"/>
      <c r="AG32" s="4030"/>
      <c r="AH32" s="4030"/>
      <c r="AI32" s="4030"/>
      <c r="AJ32" s="4030"/>
      <c r="AK32" s="4030"/>
    </row>
    <row r="33" spans="1:32" x14ac:dyDescent="0.2">
      <c r="A33" s="2572" t="s">
        <v>1408</v>
      </c>
      <c r="B33" s="2573"/>
      <c r="C33" s="2573"/>
      <c r="D33" s="2574"/>
      <c r="E33" s="2574"/>
      <c r="F33" s="2574"/>
      <c r="G33" s="2574"/>
      <c r="H33" s="2574"/>
      <c r="I33" s="2574"/>
      <c r="J33" s="2574"/>
      <c r="K33" s="2574"/>
      <c r="L33" s="2574"/>
      <c r="M33" s="2575"/>
      <c r="O33" s="2576" t="s">
        <v>1408</v>
      </c>
      <c r="P33" s="2577"/>
      <c r="Q33" s="2577"/>
      <c r="R33" s="2578"/>
      <c r="S33" s="2578"/>
      <c r="T33" s="2578"/>
      <c r="U33" s="2578"/>
      <c r="V33" s="2578"/>
      <c r="W33" s="2578"/>
      <c r="X33" s="2578"/>
      <c r="Y33" s="2578"/>
      <c r="Z33" s="2579"/>
      <c r="AC33" s="2595" t="s">
        <v>1408</v>
      </c>
      <c r="AD33" s="2571"/>
      <c r="AE33" s="2571"/>
      <c r="AF33" s="2571"/>
    </row>
    <row r="34" spans="1:32" x14ac:dyDescent="0.2">
      <c r="A34" s="2572"/>
      <c r="B34" s="2573"/>
      <c r="C34" s="2573"/>
      <c r="D34" s="2574"/>
      <c r="E34" s="2574"/>
      <c r="F34" s="2574"/>
      <c r="G34" s="2574"/>
      <c r="H34" s="2574"/>
      <c r="I34" s="2574"/>
      <c r="J34" s="2574"/>
      <c r="K34" s="2574"/>
      <c r="L34" s="2574"/>
      <c r="M34" s="2575"/>
      <c r="O34" s="2576"/>
      <c r="P34" s="2577"/>
      <c r="Q34" s="2577"/>
      <c r="R34" s="2578"/>
      <c r="S34" s="2578"/>
      <c r="T34" s="2578"/>
      <c r="U34" s="2578"/>
      <c r="V34" s="2578"/>
      <c r="W34" s="2578"/>
      <c r="X34" s="2578"/>
      <c r="Y34" s="2578"/>
      <c r="Z34" s="2579"/>
      <c r="AC34" s="2595"/>
      <c r="AD34" s="2571"/>
      <c r="AE34" s="2571"/>
      <c r="AF34" s="2571"/>
    </row>
    <row r="35" spans="1:32" x14ac:dyDescent="0.2">
      <c r="A35" s="2572" t="s">
        <v>1906</v>
      </c>
      <c r="B35" s="2573"/>
      <c r="C35" s="2573"/>
      <c r="D35" s="2574"/>
      <c r="E35" s="2574"/>
      <c r="F35" s="2574"/>
      <c r="G35" s="2574"/>
      <c r="H35" s="2574"/>
      <c r="I35" s="2574"/>
      <c r="J35" s="2574"/>
      <c r="K35" s="2574"/>
      <c r="L35" s="2574"/>
      <c r="M35" s="2575"/>
      <c r="O35" s="2576" t="s">
        <v>1910</v>
      </c>
      <c r="P35" s="2577"/>
      <c r="Q35" s="2577"/>
      <c r="R35" s="2578"/>
      <c r="S35" s="2578"/>
      <c r="T35" s="2578"/>
      <c r="U35" s="2578"/>
      <c r="V35" s="2578"/>
      <c r="W35" s="2578"/>
      <c r="X35" s="2578"/>
      <c r="Y35" s="2578"/>
      <c r="Z35" s="2579"/>
      <c r="AC35" s="2595" t="s">
        <v>1486</v>
      </c>
      <c r="AD35" s="2571"/>
      <c r="AE35" s="2571"/>
      <c r="AF35" s="2571"/>
    </row>
    <row r="36" spans="1:32" x14ac:dyDescent="0.2">
      <c r="A36" s="2572"/>
      <c r="B36" s="2573"/>
      <c r="C36" s="2573"/>
      <c r="D36" s="2574"/>
      <c r="E36" s="2574"/>
      <c r="F36" s="2574"/>
      <c r="G36" s="2574"/>
      <c r="H36" s="2574"/>
      <c r="I36" s="2574"/>
      <c r="J36" s="2574"/>
      <c r="K36" s="2574"/>
      <c r="L36" s="2574"/>
      <c r="M36" s="2575"/>
      <c r="O36" s="2576"/>
      <c r="P36" s="2577"/>
      <c r="Q36" s="2577"/>
      <c r="R36" s="2578"/>
      <c r="S36" s="2578"/>
      <c r="T36" s="2578"/>
      <c r="U36" s="2578"/>
      <c r="V36" s="2578"/>
      <c r="W36" s="2578"/>
      <c r="X36" s="2578"/>
      <c r="Y36" s="2578"/>
      <c r="Z36" s="2579"/>
      <c r="AC36" s="2595"/>
      <c r="AD36" s="2571"/>
      <c r="AE36" s="2571"/>
      <c r="AF36" s="2571"/>
    </row>
    <row r="37" spans="1:32" x14ac:dyDescent="0.2">
      <c r="A37" s="2572" t="s">
        <v>1907</v>
      </c>
      <c r="B37" s="2573"/>
      <c r="C37" s="2573"/>
      <c r="D37" s="2574"/>
      <c r="E37" s="2574"/>
      <c r="F37" s="2574"/>
      <c r="G37" s="2574"/>
      <c r="H37" s="2574"/>
      <c r="I37" s="2574"/>
      <c r="J37" s="2574"/>
      <c r="K37" s="2574"/>
      <c r="L37" s="2574"/>
      <c r="M37" s="2575"/>
      <c r="O37" s="2576" t="s">
        <v>1911</v>
      </c>
      <c r="P37" s="2577"/>
      <c r="Q37" s="2577"/>
      <c r="R37" s="2578"/>
      <c r="S37" s="2578"/>
      <c r="T37" s="2578"/>
      <c r="U37" s="2578"/>
      <c r="V37" s="2578"/>
      <c r="W37" s="2578"/>
      <c r="X37" s="2578"/>
      <c r="Y37" s="2578"/>
      <c r="Z37" s="2579"/>
      <c r="AC37" s="2595" t="s">
        <v>1487</v>
      </c>
      <c r="AD37" s="2571"/>
      <c r="AE37" s="2571"/>
      <c r="AF37" s="2571"/>
    </row>
    <row r="38" spans="1:32" x14ac:dyDescent="0.2">
      <c r="A38" s="2572"/>
      <c r="B38" s="2573"/>
      <c r="C38" s="2573"/>
      <c r="D38" s="2574"/>
      <c r="E38" s="2574"/>
      <c r="F38" s="2574"/>
      <c r="G38" s="2574"/>
      <c r="H38" s="2574"/>
      <c r="I38" s="2574"/>
      <c r="J38" s="2574"/>
      <c r="K38" s="2574"/>
      <c r="L38" s="2574"/>
      <c r="M38" s="2575"/>
      <c r="O38" s="2576"/>
      <c r="P38" s="2577"/>
      <c r="Q38" s="2577"/>
      <c r="R38" s="2578"/>
      <c r="S38" s="2578"/>
      <c r="T38" s="2578"/>
      <c r="U38" s="2578"/>
      <c r="V38" s="2578"/>
      <c r="W38" s="2578"/>
      <c r="X38" s="2578"/>
      <c r="Y38" s="2578"/>
      <c r="Z38" s="2579"/>
      <c r="AC38" s="2595"/>
      <c r="AD38" s="2571"/>
      <c r="AE38" s="2571"/>
      <c r="AF38" s="2571"/>
    </row>
    <row r="39" spans="1:32" x14ac:dyDescent="0.2">
      <c r="A39" s="2572" t="s">
        <v>1409</v>
      </c>
      <c r="B39" s="2573"/>
      <c r="C39" s="2573"/>
      <c r="D39" s="2574"/>
      <c r="E39" s="2574"/>
      <c r="F39" s="2574"/>
      <c r="G39" s="2574"/>
      <c r="H39" s="2574"/>
      <c r="I39" s="2574"/>
      <c r="J39" s="2574"/>
      <c r="K39" s="2574"/>
      <c r="L39" s="2574"/>
      <c r="M39" s="2575"/>
      <c r="O39" s="2576" t="s">
        <v>1409</v>
      </c>
      <c r="P39" s="2577"/>
      <c r="Q39" s="2577"/>
      <c r="R39" s="2578"/>
      <c r="S39" s="2578"/>
      <c r="T39" s="2578"/>
      <c r="U39" s="2578"/>
      <c r="V39" s="2578"/>
      <c r="W39" s="2578"/>
      <c r="X39" s="2578"/>
      <c r="Y39" s="2578"/>
      <c r="Z39" s="2579"/>
      <c r="AC39" s="2595" t="s">
        <v>1409</v>
      </c>
      <c r="AD39" s="2571"/>
      <c r="AE39" s="2571"/>
      <c r="AF39" s="2571"/>
    </row>
    <row r="40" spans="1:32" x14ac:dyDescent="0.2">
      <c r="A40" s="2572"/>
      <c r="B40" s="2573"/>
      <c r="C40" s="2573"/>
      <c r="D40" s="2574"/>
      <c r="E40" s="2574"/>
      <c r="F40" s="2574"/>
      <c r="G40" s="2574"/>
      <c r="H40" s="2574"/>
      <c r="I40" s="2574"/>
      <c r="J40" s="2574"/>
      <c r="K40" s="2574"/>
      <c r="L40" s="2574"/>
      <c r="M40" s="2575"/>
      <c r="O40" s="2576"/>
      <c r="P40" s="2577"/>
      <c r="Q40" s="2577"/>
      <c r="R40" s="2578"/>
      <c r="S40" s="2578"/>
      <c r="T40" s="2578"/>
      <c r="U40" s="2578"/>
      <c r="V40" s="2578"/>
      <c r="W40" s="2578"/>
      <c r="X40" s="2578"/>
      <c r="Y40" s="2578"/>
      <c r="Z40" s="2579"/>
      <c r="AC40" s="2595"/>
      <c r="AD40" s="2571"/>
      <c r="AE40" s="2571"/>
      <c r="AF40" s="2571"/>
    </row>
    <row r="41" spans="1:32" x14ac:dyDescent="0.2">
      <c r="A41" s="2572" t="s">
        <v>1410</v>
      </c>
      <c r="B41" s="2573"/>
      <c r="C41" s="2573"/>
      <c r="D41" s="2574"/>
      <c r="E41" s="2574"/>
      <c r="F41" s="2574"/>
      <c r="G41" s="2574"/>
      <c r="H41" s="2574"/>
      <c r="I41" s="2574"/>
      <c r="J41" s="2574"/>
      <c r="K41" s="2574"/>
      <c r="L41" s="2574"/>
      <c r="M41" s="2575"/>
      <c r="O41" s="2576" t="s">
        <v>1410</v>
      </c>
      <c r="P41" s="2577"/>
      <c r="Q41" s="2577"/>
      <c r="R41" s="2578"/>
      <c r="S41" s="2578"/>
      <c r="T41" s="2578"/>
      <c r="U41" s="2578"/>
      <c r="V41" s="2578"/>
      <c r="W41" s="2578"/>
      <c r="X41" s="2578"/>
      <c r="Y41" s="2578"/>
      <c r="Z41" s="2579"/>
      <c r="AC41" s="2595" t="s">
        <v>1410</v>
      </c>
      <c r="AD41" s="2571"/>
      <c r="AE41" s="2571"/>
      <c r="AF41" s="2571"/>
    </row>
    <row r="42" spans="1:32" x14ac:dyDescent="0.2">
      <c r="A42" s="2572"/>
      <c r="B42" s="2573" t="s">
        <v>1839</v>
      </c>
      <c r="C42" s="2573"/>
      <c r="D42" s="2574"/>
      <c r="E42" s="2574"/>
      <c r="F42" s="2574"/>
      <c r="G42" s="2574"/>
      <c r="H42" s="2574"/>
      <c r="I42" s="2574"/>
      <c r="J42" s="2574"/>
      <c r="K42" s="2574"/>
      <c r="L42" s="2574"/>
      <c r="M42" s="2575"/>
      <c r="O42" s="2576"/>
      <c r="P42" s="2577" t="s">
        <v>1912</v>
      </c>
      <c r="Q42" s="2577"/>
      <c r="R42" s="2578"/>
      <c r="S42" s="2578"/>
      <c r="T42" s="2578"/>
      <c r="U42" s="2578"/>
      <c r="V42" s="2578"/>
      <c r="W42" s="2578"/>
      <c r="X42" s="2578"/>
      <c r="Y42" s="2578"/>
      <c r="Z42" s="2579"/>
      <c r="AC42" s="2595" t="s">
        <v>1490</v>
      </c>
      <c r="AD42" s="2571"/>
      <c r="AE42" s="2571"/>
      <c r="AF42" s="2571"/>
    </row>
    <row r="43" spans="1:32" x14ac:dyDescent="0.2">
      <c r="A43" s="2572"/>
      <c r="B43" s="2573"/>
      <c r="C43" s="2573" t="s">
        <v>1824</v>
      </c>
      <c r="D43" s="2574"/>
      <c r="E43" s="2574"/>
      <c r="F43" s="2574"/>
      <c r="G43" s="2574"/>
      <c r="H43" s="2574"/>
      <c r="I43" s="2574"/>
      <c r="J43" s="2574"/>
      <c r="K43" s="2574"/>
      <c r="L43" s="2574"/>
      <c r="M43" s="2575"/>
      <c r="O43" s="2576"/>
      <c r="P43" s="2577"/>
      <c r="Q43" s="2577" t="s">
        <v>1824</v>
      </c>
      <c r="R43" s="2578"/>
      <c r="S43" s="2578"/>
      <c r="T43" s="2578"/>
      <c r="U43" s="2578"/>
      <c r="V43" s="2578"/>
      <c r="W43" s="2578"/>
      <c r="X43" s="2578"/>
      <c r="Y43" s="2578"/>
      <c r="Z43" s="2579"/>
      <c r="AC43" s="2595" t="s">
        <v>1411</v>
      </c>
      <c r="AD43" s="2571"/>
      <c r="AE43" s="2571"/>
      <c r="AF43" s="2571"/>
    </row>
    <row r="44" spans="1:32" x14ac:dyDescent="0.2">
      <c r="A44" s="2572"/>
      <c r="B44" s="2573"/>
      <c r="C44" s="2573" t="s">
        <v>1840</v>
      </c>
      <c r="D44" s="2574"/>
      <c r="E44" s="2574"/>
      <c r="F44" s="2574"/>
      <c r="G44" s="2574"/>
      <c r="H44" s="2574"/>
      <c r="I44" s="2574"/>
      <c r="J44" s="2574"/>
      <c r="K44" s="2574"/>
      <c r="L44" s="2574"/>
      <c r="M44" s="2575"/>
      <c r="O44" s="2576"/>
      <c r="P44" s="2577"/>
      <c r="Q44" s="2577" t="s">
        <v>1913</v>
      </c>
      <c r="R44" s="2578"/>
      <c r="S44" s="2578"/>
      <c r="T44" s="2578"/>
      <c r="U44" s="2578"/>
      <c r="V44" s="2578"/>
      <c r="W44" s="2578"/>
      <c r="X44" s="2578"/>
      <c r="Y44" s="2578"/>
      <c r="Z44" s="2579"/>
      <c r="AC44" s="2595" t="s">
        <v>1491</v>
      </c>
      <c r="AD44" s="2571"/>
      <c r="AE44" s="2571"/>
      <c r="AF44" s="2571"/>
    </row>
    <row r="45" spans="1:32" x14ac:dyDescent="0.2">
      <c r="A45" s="2572"/>
      <c r="B45" s="2573"/>
      <c r="C45" s="2573" t="s">
        <v>1825</v>
      </c>
      <c r="D45" s="2574"/>
      <c r="E45" s="2574"/>
      <c r="F45" s="2574"/>
      <c r="G45" s="2574"/>
      <c r="H45" s="2574"/>
      <c r="I45" s="2574"/>
      <c r="J45" s="2574"/>
      <c r="K45" s="2574"/>
      <c r="L45" s="2574"/>
      <c r="M45" s="2575"/>
      <c r="O45" s="2576"/>
      <c r="P45" s="2577"/>
      <c r="Q45" s="2577" t="s">
        <v>1825</v>
      </c>
      <c r="R45" s="2578"/>
      <c r="S45" s="2578"/>
      <c r="T45" s="2578"/>
      <c r="U45" s="2578"/>
      <c r="V45" s="2578"/>
      <c r="W45" s="2578"/>
      <c r="X45" s="2578"/>
      <c r="Y45" s="2578"/>
      <c r="Z45" s="2579"/>
      <c r="AC45" s="2595" t="s">
        <v>1412</v>
      </c>
      <c r="AD45" s="2571"/>
      <c r="AE45" s="2571"/>
      <c r="AF45" s="2571"/>
    </row>
    <row r="46" spans="1:32" x14ac:dyDescent="0.2">
      <c r="A46" s="2572"/>
      <c r="B46" s="2573"/>
      <c r="C46" s="2573" t="s">
        <v>1841</v>
      </c>
      <c r="D46" s="2574"/>
      <c r="E46" s="2574"/>
      <c r="F46" s="2574"/>
      <c r="G46" s="2574"/>
      <c r="H46" s="2574"/>
      <c r="I46" s="2574"/>
      <c r="J46" s="2574"/>
      <c r="K46" s="2574"/>
      <c r="L46" s="2574"/>
      <c r="M46" s="2575"/>
      <c r="O46" s="2576"/>
      <c r="P46" s="2577"/>
      <c r="Q46" s="2577" t="s">
        <v>1840</v>
      </c>
      <c r="R46" s="2578"/>
      <c r="S46" s="2578"/>
      <c r="T46" s="2578"/>
      <c r="U46" s="2578"/>
      <c r="V46" s="2578"/>
      <c r="W46" s="2578"/>
      <c r="X46" s="2578"/>
      <c r="Y46" s="2578"/>
      <c r="Z46" s="2579"/>
      <c r="AC46" s="2595" t="s">
        <v>1492</v>
      </c>
      <c r="AD46" s="2571"/>
      <c r="AE46" s="2571"/>
      <c r="AF46" s="2571"/>
    </row>
    <row r="47" spans="1:32" x14ac:dyDescent="0.2">
      <c r="A47" s="2572"/>
      <c r="B47" s="2573"/>
      <c r="C47" s="2573" t="s">
        <v>1826</v>
      </c>
      <c r="D47" s="2574"/>
      <c r="E47" s="2574"/>
      <c r="F47" s="2574"/>
      <c r="G47" s="2574"/>
      <c r="H47" s="2574"/>
      <c r="I47" s="2574"/>
      <c r="J47" s="2574"/>
      <c r="K47" s="2574"/>
      <c r="L47" s="2574"/>
      <c r="M47" s="2575"/>
      <c r="O47" s="2576"/>
      <c r="P47" s="2577"/>
      <c r="Q47" s="2577" t="s">
        <v>1826</v>
      </c>
      <c r="R47" s="2578"/>
      <c r="S47" s="2578"/>
      <c r="T47" s="2578"/>
      <c r="U47" s="2578"/>
      <c r="V47" s="2578"/>
      <c r="W47" s="2578"/>
      <c r="X47" s="2578"/>
      <c r="Y47" s="2578"/>
      <c r="Z47" s="2579"/>
      <c r="AC47" s="2595" t="s">
        <v>1413</v>
      </c>
      <c r="AD47" s="2571"/>
      <c r="AE47" s="2571"/>
      <c r="AF47" s="2571"/>
    </row>
    <row r="48" spans="1:32" x14ac:dyDescent="0.2">
      <c r="A48" s="2572"/>
      <c r="B48" s="2573"/>
      <c r="C48" s="2573" t="s">
        <v>1827</v>
      </c>
      <c r="D48" s="2574"/>
      <c r="E48" s="2574"/>
      <c r="F48" s="2574"/>
      <c r="G48" s="2574"/>
      <c r="H48" s="2574"/>
      <c r="I48" s="2574"/>
      <c r="J48" s="2574"/>
      <c r="K48" s="2574"/>
      <c r="L48" s="2574"/>
      <c r="M48" s="2575"/>
      <c r="O48" s="2576"/>
      <c r="P48" s="2577"/>
      <c r="Q48" s="2577" t="s">
        <v>1827</v>
      </c>
      <c r="R48" s="2578"/>
      <c r="S48" s="2578"/>
      <c r="T48" s="2578"/>
      <c r="U48" s="2578"/>
      <c r="V48" s="2578"/>
      <c r="W48" s="2578"/>
      <c r="X48" s="2578"/>
      <c r="Y48" s="2578"/>
      <c r="Z48" s="2579"/>
      <c r="AC48" s="2595" t="s">
        <v>1414</v>
      </c>
      <c r="AD48" s="2571"/>
      <c r="AE48" s="2571"/>
      <c r="AF48" s="2571"/>
    </row>
    <row r="49" spans="1:32" x14ac:dyDescent="0.2">
      <c r="A49" s="2572"/>
      <c r="B49" s="2573"/>
      <c r="C49" s="2573" t="s">
        <v>1828</v>
      </c>
      <c r="D49" s="2574"/>
      <c r="E49" s="2574"/>
      <c r="F49" s="2574"/>
      <c r="G49" s="2574"/>
      <c r="H49" s="2574"/>
      <c r="I49" s="2574"/>
      <c r="J49" s="2574"/>
      <c r="K49" s="2574"/>
      <c r="L49" s="2574"/>
      <c r="M49" s="2575"/>
      <c r="O49" s="2576"/>
      <c r="P49" s="2577"/>
      <c r="Q49" s="2577" t="s">
        <v>1828</v>
      </c>
      <c r="R49" s="2578"/>
      <c r="S49" s="2578"/>
      <c r="T49" s="2578"/>
      <c r="U49" s="2578"/>
      <c r="V49" s="2578"/>
      <c r="W49" s="2578"/>
      <c r="X49" s="2578"/>
      <c r="Y49" s="2578"/>
      <c r="Z49" s="2579"/>
      <c r="AC49" s="2595" t="s">
        <v>1415</v>
      </c>
      <c r="AD49" s="2571"/>
      <c r="AE49" s="2571"/>
      <c r="AF49" s="2571"/>
    </row>
    <row r="50" spans="1:32" x14ac:dyDescent="0.2">
      <c r="A50" s="2572"/>
      <c r="B50" s="2573"/>
      <c r="C50" s="2573" t="s">
        <v>1829</v>
      </c>
      <c r="D50" s="2574"/>
      <c r="E50" s="2574"/>
      <c r="F50" s="2574"/>
      <c r="G50" s="2574"/>
      <c r="H50" s="2574"/>
      <c r="I50" s="2574"/>
      <c r="J50" s="2574"/>
      <c r="K50" s="2574"/>
      <c r="L50" s="2574"/>
      <c r="M50" s="2575"/>
      <c r="O50" s="2576"/>
      <c r="P50" s="2577"/>
      <c r="Q50" s="2577" t="s">
        <v>1829</v>
      </c>
      <c r="R50" s="2578"/>
      <c r="S50" s="2578"/>
      <c r="T50" s="2578"/>
      <c r="U50" s="2578"/>
      <c r="V50" s="2578"/>
      <c r="W50" s="2578"/>
      <c r="X50" s="2578"/>
      <c r="Y50" s="2578"/>
      <c r="Z50" s="2579"/>
      <c r="AC50" s="2595" t="s">
        <v>1416</v>
      </c>
      <c r="AD50" s="2571"/>
      <c r="AE50" s="2571"/>
      <c r="AF50" s="2571"/>
    </row>
    <row r="51" spans="1:32" x14ac:dyDescent="0.2">
      <c r="A51" s="2572"/>
      <c r="B51" s="2573"/>
      <c r="C51" s="2573" t="s">
        <v>1842</v>
      </c>
      <c r="D51" s="2574"/>
      <c r="E51" s="2574"/>
      <c r="F51" s="2574"/>
      <c r="G51" s="2574"/>
      <c r="H51" s="2574"/>
      <c r="I51" s="2574"/>
      <c r="J51" s="2574"/>
      <c r="K51" s="2574"/>
      <c r="L51" s="2574"/>
      <c r="M51" s="2575"/>
      <c r="O51" s="2576"/>
      <c r="P51" s="2577"/>
      <c r="Q51" s="2577" t="s">
        <v>1842</v>
      </c>
      <c r="R51" s="2578"/>
      <c r="S51" s="2578"/>
      <c r="T51" s="2578"/>
      <c r="U51" s="2578"/>
      <c r="V51" s="2578"/>
      <c r="W51" s="2578"/>
      <c r="X51" s="2578"/>
      <c r="Y51" s="2578"/>
      <c r="Z51" s="2579"/>
      <c r="AC51" s="2595" t="s">
        <v>1493</v>
      </c>
      <c r="AD51" s="2571"/>
      <c r="AE51" s="2571"/>
      <c r="AF51" s="2571"/>
    </row>
    <row r="52" spans="1:32" x14ac:dyDescent="0.2">
      <c r="A52" s="2572"/>
      <c r="B52" s="2573"/>
      <c r="C52" s="2573" t="s">
        <v>1830</v>
      </c>
      <c r="D52" s="2574"/>
      <c r="E52" s="2574"/>
      <c r="F52" s="2574"/>
      <c r="G52" s="2574"/>
      <c r="H52" s="2574"/>
      <c r="I52" s="2574"/>
      <c r="J52" s="2574"/>
      <c r="K52" s="2574"/>
      <c r="L52" s="2574"/>
      <c r="M52" s="2575"/>
      <c r="O52" s="2576"/>
      <c r="P52" s="2577"/>
      <c r="Q52" s="2577" t="s">
        <v>1830</v>
      </c>
      <c r="R52" s="2578"/>
      <c r="S52" s="2578"/>
      <c r="T52" s="2578"/>
      <c r="U52" s="2578"/>
      <c r="V52" s="2578"/>
      <c r="W52" s="2578"/>
      <c r="X52" s="2578"/>
      <c r="Y52" s="2578"/>
      <c r="Z52" s="2579"/>
      <c r="AC52" s="2595" t="s">
        <v>1417</v>
      </c>
      <c r="AD52" s="2571"/>
      <c r="AE52" s="2571"/>
      <c r="AF52" s="2571"/>
    </row>
    <row r="53" spans="1:32" x14ac:dyDescent="0.2">
      <c r="A53" s="2572"/>
      <c r="B53" s="2573"/>
      <c r="C53" s="2573" t="s">
        <v>1831</v>
      </c>
      <c r="D53" s="2574"/>
      <c r="E53" s="2574"/>
      <c r="F53" s="2574"/>
      <c r="G53" s="2574"/>
      <c r="H53" s="2574"/>
      <c r="I53" s="2574"/>
      <c r="J53" s="2574"/>
      <c r="K53" s="2574"/>
      <c r="L53" s="2574"/>
      <c r="M53" s="2575"/>
      <c r="O53" s="2576"/>
      <c r="P53" s="2577"/>
      <c r="Q53" s="2577" t="s">
        <v>1831</v>
      </c>
      <c r="R53" s="2578"/>
      <c r="S53" s="2578"/>
      <c r="T53" s="2578"/>
      <c r="U53" s="2578"/>
      <c r="V53" s="2578"/>
      <c r="W53" s="2578"/>
      <c r="X53" s="2578"/>
      <c r="Y53" s="2578"/>
      <c r="Z53" s="2579"/>
      <c r="AC53" s="2595" t="s">
        <v>1418</v>
      </c>
      <c r="AD53" s="2571"/>
      <c r="AE53" s="2571"/>
      <c r="AF53" s="2571"/>
    </row>
    <row r="54" spans="1:32" x14ac:dyDescent="0.2">
      <c r="A54" s="2572"/>
      <c r="B54" s="2573"/>
      <c r="C54" s="2573" t="s">
        <v>1832</v>
      </c>
      <c r="D54" s="2574"/>
      <c r="E54" s="2574"/>
      <c r="F54" s="2574"/>
      <c r="G54" s="2574"/>
      <c r="H54" s="2574"/>
      <c r="I54" s="2574"/>
      <c r="J54" s="2574"/>
      <c r="K54" s="2574"/>
      <c r="L54" s="2574"/>
      <c r="M54" s="2575"/>
      <c r="O54" s="2576"/>
      <c r="P54" s="2577"/>
      <c r="Q54" s="2577" t="s">
        <v>1832</v>
      </c>
      <c r="R54" s="2578"/>
      <c r="S54" s="2578"/>
      <c r="T54" s="2578"/>
      <c r="U54" s="2578"/>
      <c r="V54" s="2578"/>
      <c r="W54" s="2578"/>
      <c r="X54" s="2578"/>
      <c r="Y54" s="2578"/>
      <c r="Z54" s="2579"/>
      <c r="AC54" s="2595" t="s">
        <v>1419</v>
      </c>
      <c r="AD54" s="2571"/>
      <c r="AE54" s="2571"/>
      <c r="AF54" s="2571"/>
    </row>
    <row r="55" spans="1:32" ht="13.5" thickBot="1" x14ac:dyDescent="0.25">
      <c r="A55" s="2585"/>
      <c r="B55" s="2586"/>
      <c r="C55" s="2586" t="s">
        <v>1833</v>
      </c>
      <c r="D55" s="2587"/>
      <c r="E55" s="2587"/>
      <c r="F55" s="2587"/>
      <c r="G55" s="2587"/>
      <c r="H55" s="2587"/>
      <c r="I55" s="2587"/>
      <c r="J55" s="2587"/>
      <c r="K55" s="2587"/>
      <c r="L55" s="2587"/>
      <c r="M55" s="2588"/>
      <c r="O55" s="2589"/>
      <c r="P55" s="2590"/>
      <c r="Q55" s="2590" t="s">
        <v>1833</v>
      </c>
      <c r="R55" s="2591"/>
      <c r="S55" s="2591"/>
      <c r="T55" s="2591"/>
      <c r="U55" s="2591"/>
      <c r="V55" s="2591"/>
      <c r="W55" s="2591"/>
      <c r="X55" s="2591"/>
      <c r="Y55" s="2591"/>
      <c r="Z55" s="2592"/>
      <c r="AC55" s="2598" t="s">
        <v>1420</v>
      </c>
      <c r="AD55" s="2571"/>
      <c r="AE55" s="2571"/>
      <c r="AF55" s="2571"/>
    </row>
    <row r="56" spans="1:32" x14ac:dyDescent="0.2">
      <c r="A56" s="2593"/>
      <c r="B56" s="2593"/>
      <c r="C56" s="2593"/>
      <c r="R56" s="2571"/>
      <c r="S56" s="2571"/>
      <c r="T56" s="2571"/>
      <c r="AD56" s="2571"/>
      <c r="AE56" s="2571"/>
      <c r="AF56" s="2571"/>
    </row>
  </sheetData>
  <mergeCells count="3">
    <mergeCell ref="A31:L32"/>
    <mergeCell ref="AD31:AK32"/>
    <mergeCell ref="O31:Z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46</vt:i4>
      </vt:variant>
    </vt:vector>
  </HeadingPairs>
  <TitlesOfParts>
    <vt:vector size="87" baseType="lpstr">
      <vt:lpstr>P &amp; L by Department  COVER PAGE</vt:lpstr>
      <vt:lpstr>TABLE OF CONTENTS</vt:lpstr>
      <vt:lpstr>XX_17CK AUDITTO INPUT</vt:lpstr>
      <vt:lpstr>OP Global Analysis</vt:lpstr>
      <vt:lpstr>OP Program Summary</vt:lpstr>
      <vt:lpstr>17_AUDIT_TOTALS_CK</vt:lpstr>
      <vt:lpstr>FY17_XM HPM PAYOR_input</vt:lpstr>
      <vt:lpstr>Departmental PL</vt:lpstr>
      <vt:lpstr>17HPM_DATA_INPUT</vt:lpstr>
      <vt:lpstr>zz17GLOBAL OP BY PAYOR</vt:lpstr>
      <vt:lpstr>17NM_PLRecon</vt:lpstr>
      <vt:lpstr>Sheet5</vt:lpstr>
      <vt:lpstr>depts</vt:lpstr>
      <vt:lpstr>z17z_depts</vt:lpstr>
      <vt:lpstr>GRP</vt:lpstr>
      <vt:lpstr>LOOK</vt:lpstr>
      <vt:lpstr>old_compnt_audit_by_compnt_PY</vt:lpstr>
      <vt:lpstr>UPDATED NAMES</vt:lpstr>
      <vt:lpstr>zz_Input PsychCOPSDefict</vt:lpstr>
      <vt:lpstr>Headers</vt:lpstr>
      <vt:lpstr>xx_compnt_audit_by_com_PSYCH_PY</vt:lpstr>
      <vt:lpstr>zz_SUB-TOTALS</vt:lpstr>
      <vt:lpstr>zz_TOTALPayor</vt:lpstr>
      <vt:lpstr>zz_INPUT CY PRN</vt:lpstr>
      <vt:lpstr>zz_INPUT PY PRN</vt:lpstr>
      <vt:lpstr>xx_URMFG'S INPUT PEDS</vt:lpstr>
      <vt:lpstr>xx17SUMMARY - PC</vt:lpstr>
      <vt:lpstr>17NM_Flex Cost</vt:lpstr>
      <vt:lpstr>TOTALPayor_HPM GRP</vt:lpstr>
      <vt:lpstr>xx_mcarelabs</vt:lpstr>
      <vt:lpstr>17NM_Clinic Revenue</vt:lpstr>
      <vt:lpstr>17PATH PRACT</vt:lpstr>
      <vt:lpstr>xx_compnt_audit_by_compnt_CY</vt:lpstr>
      <vt:lpstr>xx_compnt_audit_by_com_PSYCH_CY</vt:lpstr>
      <vt:lpstr>17Input PSYyyC2PL</vt:lpstr>
      <vt:lpstr>FY17_xM-month FY17 Summary</vt:lpstr>
      <vt:lpstr>xx17revised SUMMARY - other</vt:lpstr>
      <vt:lpstr>17Lab_PLRecon</vt:lpstr>
      <vt:lpstr>xx17INPUT PATH</vt:lpstr>
      <vt:lpstr>zz_PRIMARY CARE Payer</vt:lpstr>
      <vt:lpstr>zz_Info for Component Data</vt:lpstr>
      <vt:lpstr>AX</vt:lpstr>
      <vt:lpstr>grp</vt:lpstr>
      <vt:lpstr>hpm</vt:lpstr>
      <vt:lpstr>LOOK</vt:lpstr>
      <vt:lpstr>op</vt:lpstr>
      <vt:lpstr>'17HPM_DATA_INPUT'!Print_Area</vt:lpstr>
      <vt:lpstr>'17Input PSYyyC2PL'!Print_Area</vt:lpstr>
      <vt:lpstr>'17Lab_PLRecon'!Print_Area</vt:lpstr>
      <vt:lpstr>'17NM_Clinic Revenue'!Print_Area</vt:lpstr>
      <vt:lpstr>'17NM_Flex Cost'!Print_Area</vt:lpstr>
      <vt:lpstr>'17NM_PLRecon'!Print_Area</vt:lpstr>
      <vt:lpstr>'17PATH PRACT'!Print_Area</vt:lpstr>
      <vt:lpstr>'Departmental PL'!Print_Area</vt:lpstr>
      <vt:lpstr>depts!Print_Area</vt:lpstr>
      <vt:lpstr>'FY17_xM-month FY17 Summary'!Print_Area</vt:lpstr>
      <vt:lpstr>old_compnt_audit_by_compnt_PY!Print_Area</vt:lpstr>
      <vt:lpstr>'OP Global Analysis'!Print_Area</vt:lpstr>
      <vt:lpstr>'OP Program Summary'!Print_Area</vt:lpstr>
      <vt:lpstr>'P &amp; L by Department  COVER PAGE'!Print_Area</vt:lpstr>
      <vt:lpstr>'TABLE OF CONTENTS'!Print_Area</vt:lpstr>
      <vt:lpstr>'TOTALPayor_HPM GRP'!Print_Area</vt:lpstr>
      <vt:lpstr>'UPDATED NAMES'!Print_Area</vt:lpstr>
      <vt:lpstr>xx_compnt_audit_by_compnt_CY!Print_Area</vt:lpstr>
      <vt:lpstr>xx_mcarelabs!Print_Area</vt:lpstr>
      <vt:lpstr>'xx17INPUT PATH'!Print_Area</vt:lpstr>
      <vt:lpstr>'xx17SUMMARY - PC'!Print_Area</vt:lpstr>
      <vt:lpstr>'zz_INPUT CY PRN'!Print_Area</vt:lpstr>
      <vt:lpstr>'zz_Input PsychCOPSDefict'!Print_Area</vt:lpstr>
      <vt:lpstr>'zz_INPUT PY PRN'!Print_Area</vt:lpstr>
      <vt:lpstr>'zz_PRIMARY CARE Payer'!Print_Area</vt:lpstr>
      <vt:lpstr>'zz_SUB-TOTALS'!Print_Area</vt:lpstr>
      <vt:lpstr>zz_TOTALPayor!Print_Area</vt:lpstr>
      <vt:lpstr>'zz17GLOBAL OP BY PAYOR'!Print_Area</vt:lpstr>
      <vt:lpstr>'17HPM_DATA_INPUT'!Print_Titles</vt:lpstr>
      <vt:lpstr>'17Lab_PLRecon'!Print_Titles</vt:lpstr>
      <vt:lpstr>'17NM_Flex Cost'!Print_Titles</vt:lpstr>
      <vt:lpstr>'17NM_PLRecon'!Print_Titles</vt:lpstr>
      <vt:lpstr>'Departmental PL'!Print_Titles</vt:lpstr>
      <vt:lpstr>old_compnt_audit_by_compnt_PY!Print_Titles</vt:lpstr>
      <vt:lpstr>'OP Program Summary'!Print_Titles</vt:lpstr>
      <vt:lpstr>'TOTALPayor_HPM GRP'!Print_Titles</vt:lpstr>
      <vt:lpstr>xx_compnt_audit_by_compnt_CY!Print_Titles</vt:lpstr>
      <vt:lpstr>'zz_INPUT CY PRN'!Print_Titles</vt:lpstr>
      <vt:lpstr>'zz_INPUT PY PRN'!Print_Titles</vt:lpstr>
      <vt:lpstr>zz_TOTALPayor!Print_Titles</vt:lpstr>
      <vt:lpstr>'zz17GLOBAL OP BY PAYOR'!Print_Titles</vt:lpstr>
    </vt:vector>
  </TitlesOfParts>
  <Company>University of Rochester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University of Rochester</dc:creator>
  <cp:lastModifiedBy>Singer, Chelsea L</cp:lastModifiedBy>
  <cp:lastPrinted>2017-10-12T19:12:52Z</cp:lastPrinted>
  <dcterms:created xsi:type="dcterms:W3CDTF">2001-03-05T13:27:55Z</dcterms:created>
  <dcterms:modified xsi:type="dcterms:W3CDTF">2017-10-12T19:13:00Z</dcterms:modified>
</cp:coreProperties>
</file>